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hlunao\Documents\2025\CEIEG 2025\CNGE 2025\Para Plataforma CEIEG 2025\"/>
    </mc:Choice>
  </mc:AlternateContent>
  <bookViews>
    <workbookView xWindow="0" yWindow="0" windowWidth="28800" windowHeight="11415"/>
  </bookViews>
  <sheets>
    <sheet name="Índice" sheetId="1" r:id="rId1"/>
    <sheet name="Presentación" sheetId="2" r:id="rId2"/>
    <sheet name="Informantes" sheetId="3" r:id="rId3"/>
    <sheet name="Participantes" sheetId="4" r:id="rId4"/>
    <sheet name="CNGE_2025_M1_Secc5_Sub1" sheetId="5" r:id="rId5"/>
    <sheet name="CNGE_2025_M1_Secc5_Sub2" sheetId="6" r:id="rId6"/>
    <sheet name="CNGE_2025_M1_Secc5_Sub3" sheetId="7" r:id="rId7"/>
    <sheet name="CNGE_2025_M1_Secc5_Sub4" sheetId="8" r:id="rId8"/>
    <sheet name="CNGE_2025_M1_Secc5_Sub5" sheetId="9" r:id="rId9"/>
    <sheet name="CNGE_2025_M1_Secc5_Sub6" sheetId="10" r:id="rId10"/>
    <sheet name="CNGE_2025_M1_Secc5_Sub7" sheetId="11" r:id="rId11"/>
    <sheet name="CNGE_2025_M1_Secc5_Sub8" sheetId="12" r:id="rId12"/>
    <sheet name="CNGE_2025_M1_Secc5_Sub9" sheetId="13" r:id="rId13"/>
    <sheet name="CNGE_2025_M1_Secc5_Sub10" sheetId="14" r:id="rId14"/>
    <sheet name="CNGE_2025_M1_Secc5_Sub11" sheetId="15" r:id="rId15"/>
    <sheet name="Complemento 1" sheetId="16" r:id="rId16"/>
    <sheet name="Complemento 2" sheetId="17" r:id="rId17"/>
    <sheet name="Complemento 3" sheetId="18" r:id="rId18"/>
    <sheet name="Complemento 4" sheetId="19" r:id="rId19"/>
    <sheet name="Complemento 5" sheetId="20" r:id="rId20"/>
    <sheet name="Complemento 6" sheetId="21" r:id="rId21"/>
    <sheet name="Glosario" sheetId="22" r:id="rId22"/>
  </sheets>
  <externalReferences>
    <externalReference r:id="rId23"/>
    <externalReference r:id="rId24"/>
    <externalReference r:id="rId25"/>
    <externalReference r:id="rId26"/>
    <externalReference r:id="rId27"/>
    <externalReference r:id="rId28"/>
  </externalReferences>
  <definedNames>
    <definedName name="_xlnm.Print_Area" localSheetId="4">CNGE_2025_M1_Secc5_Sub1!$A$1:$AE$159</definedName>
    <definedName name="_xlnm.Print_Area" localSheetId="13">CNGE_2025_M1_Secc5_Sub10!$A$1:$AE$56</definedName>
    <definedName name="_xlnm.Print_Area" localSheetId="14">CNGE_2025_M1_Secc5_Sub11!$A$1:$AE$91</definedName>
    <definedName name="_xlnm.Print_Area" localSheetId="5">CNGE_2025_M1_Secc5_Sub2!$A$1:$AE$75</definedName>
    <definedName name="_xlnm.Print_Area" localSheetId="6">CNGE_2025_M1_Secc5_Sub3!$A$1:$AE$291</definedName>
    <definedName name="_xlnm.Print_Area" localSheetId="7">CNGE_2025_M1_Secc5_Sub4!$A$1:$AE$139</definedName>
    <definedName name="_xlnm.Print_Area" localSheetId="8">CNGE_2025_M1_Secc5_Sub5!$A$1:$AE$122</definedName>
    <definedName name="_xlnm.Print_Area" localSheetId="9">CNGE_2025_M1_Secc5_Sub6!$A$1:$AE$2343</definedName>
    <definedName name="_xlnm.Print_Area" localSheetId="10">CNGE_2025_M1_Secc5_Sub7!$A$1:$AE$294</definedName>
    <definedName name="_xlnm.Print_Area" localSheetId="11">CNGE_2025_M1_Secc5_Sub8!$A$1:$AE$300</definedName>
    <definedName name="_xlnm.Print_Area" localSheetId="12">CNGE_2025_M1_Secc5_Sub9!$A$1:$AE$1570</definedName>
    <definedName name="_xlnm.Print_Area" localSheetId="15">'Complemento 1'!$A$1:$AD$93</definedName>
    <definedName name="_xlnm.Print_Area" localSheetId="16">'Complemento 2'!$A$1:$AD$184</definedName>
    <definedName name="_xlnm.Print_Area" localSheetId="17">'Complemento 3'!$A$1:$DZ$135</definedName>
    <definedName name="_xlnm.Print_Area" localSheetId="18">'Complemento 4'!$A$1:$AL$142</definedName>
    <definedName name="_xlnm.Print_Area" localSheetId="19">'Complemento 5'!$A$1:$AD$155</definedName>
    <definedName name="_xlnm.Print_Area" localSheetId="20">'Complemento 6'!$A$1:$AD$155</definedName>
    <definedName name="_xlnm.Print_Area" localSheetId="21">Glosario!$A$1:$AE$108</definedName>
    <definedName name="_xlnm.Print_Area" localSheetId="0">Índice!$A$1:$AD$59</definedName>
    <definedName name="_xlnm.Print_Area" localSheetId="2">Informantes!$A$1:$AD$58</definedName>
    <definedName name="_xlnm.Print_Area" localSheetId="3">Participantes!$A$1:$BJ$73</definedName>
    <definedName name="_xlnm.Print_Area" localSheetId="1">Presentación!$A$1:$AE$133</definedName>
    <definedName name="cantidad">#REF!</definedName>
    <definedName name="Entitades">[1]listas!$A$2:$A$33</definedName>
    <definedName name="I_ENTIDAD">[2]listas!$A$2:$A$33</definedName>
    <definedName name="L_ANTIGUE">[3]listas!$G$2:$G$14</definedName>
    <definedName name="L_CARACT">[3]listas!$E$8:$E$9</definedName>
    <definedName name="L_ESCOLARI">[3]listas!$H$2:$H$10</definedName>
    <definedName name="L_X">[4]listas!$F$2:$F$3</definedName>
    <definedName name="NuevoFolio">[5]Presentación!$AO$2:$BT$29</definedName>
    <definedName name="NuevoNombre">[5]Presentación!$BW$2:$DB$29</definedName>
    <definedName name="S_EE">[6]CNSPF_2019_M1_Secc1!$AN$2:$AN$7</definedName>
    <definedName name="S_F">[6]CNSPF_2019_M1_Secc1!$AP$2:$AP$13</definedName>
    <definedName name="S_S">[6]CNSPF_2019_M1_Secc1!$AL$2:$AL$5</definedName>
    <definedName name="S_X">[6]CNSPF_2019_M1_Secc1!$AJ$2:$AJ$3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46" i="16" l="1"/>
  <c r="AJ66" i="6"/>
  <c r="AJ65" i="6"/>
  <c r="AJ64" i="6"/>
  <c r="AJ40" i="6"/>
  <c r="AI36" i="6"/>
  <c r="AG36" i="6"/>
  <c r="AH36" i="6"/>
  <c r="D45" i="16"/>
  <c r="D44" i="16"/>
  <c r="D43" i="16"/>
  <c r="D42" i="16"/>
  <c r="D41" i="16"/>
  <c r="D40" i="16"/>
  <c r="D39" i="16"/>
  <c r="D38" i="16"/>
  <c r="D37" i="16"/>
  <c r="AZ66" i="6"/>
  <c r="AI64" i="6" l="1"/>
  <c r="AG64" i="6" l="1"/>
  <c r="AI38" i="16"/>
  <c r="B1614" i="10"/>
  <c r="AG1602" i="10"/>
  <c r="BD1425" i="10"/>
  <c r="BD1426" i="10"/>
  <c r="BD1427" i="10"/>
  <c r="BD1428" i="10"/>
  <c r="BD1429" i="10"/>
  <c r="BD1430" i="10"/>
  <c r="BD1431" i="10"/>
  <c r="BD1432" i="10"/>
  <c r="BD1433" i="10"/>
  <c r="BD1434" i="10"/>
  <c r="BD1435" i="10"/>
  <c r="BD1436" i="10"/>
  <c r="BD1437" i="10"/>
  <c r="BD1438" i="10"/>
  <c r="BD1439" i="10"/>
  <c r="BD1440" i="10"/>
  <c r="BD1441" i="10"/>
  <c r="BD1442" i="10"/>
  <c r="BD1443" i="10"/>
  <c r="BD1444" i="10"/>
  <c r="BD1445" i="10"/>
  <c r="BD1446" i="10"/>
  <c r="BD1447" i="10"/>
  <c r="BD1448" i="10"/>
  <c r="BD1449" i="10"/>
  <c r="BD1450" i="10"/>
  <c r="BD1451" i="10"/>
  <c r="BD1452" i="10"/>
  <c r="BD1453" i="10"/>
  <c r="BD1454" i="10"/>
  <c r="BD1455" i="10"/>
  <c r="BD1456" i="10"/>
  <c r="BD1457" i="10"/>
  <c r="BD1458" i="10"/>
  <c r="BD1459" i="10"/>
  <c r="BD1460" i="10"/>
  <c r="BD1461" i="10"/>
  <c r="BD1462" i="10"/>
  <c r="BD1463" i="10"/>
  <c r="BD1464" i="10"/>
  <c r="BD1465" i="10"/>
  <c r="BD1466" i="10"/>
  <c r="BD1467" i="10"/>
  <c r="BD1468" i="10"/>
  <c r="BD1469" i="10"/>
  <c r="BD1470" i="10"/>
  <c r="BD1471" i="10"/>
  <c r="BD1472" i="10"/>
  <c r="BD1473" i="10"/>
  <c r="BD1474" i="10"/>
  <c r="BD1475" i="10"/>
  <c r="BD1476" i="10"/>
  <c r="BD1477" i="10"/>
  <c r="BD1478" i="10"/>
  <c r="BD1479" i="10"/>
  <c r="BD1480" i="10"/>
  <c r="BD1481" i="10"/>
  <c r="BD1482" i="10"/>
  <c r="BD1483" i="10"/>
  <c r="BD1484" i="10"/>
  <c r="BD1485" i="10"/>
  <c r="BD1486" i="10"/>
  <c r="BD1487" i="10"/>
  <c r="BD1488" i="10"/>
  <c r="BD1489" i="10"/>
  <c r="BD1490" i="10"/>
  <c r="BD1491" i="10"/>
  <c r="BD1492" i="10"/>
  <c r="BD1493" i="10"/>
  <c r="BD1494" i="10"/>
  <c r="BD1495" i="10"/>
  <c r="BD1496" i="10"/>
  <c r="BD1497" i="10"/>
  <c r="BD1498" i="10"/>
  <c r="BD1499" i="10"/>
  <c r="BD1500" i="10"/>
  <c r="BD1501" i="10"/>
  <c r="BD1502" i="10"/>
  <c r="BD1503" i="10"/>
  <c r="BD1504" i="10"/>
  <c r="BD1505" i="10"/>
  <c r="BD1506" i="10"/>
  <c r="BD1507" i="10"/>
  <c r="BD1508" i="10"/>
  <c r="BD1509" i="10"/>
  <c r="BD1510" i="10"/>
  <c r="BD1511" i="10"/>
  <c r="BD1512" i="10"/>
  <c r="BD1513" i="10"/>
  <c r="BD1514" i="10"/>
  <c r="BD1515" i="10"/>
  <c r="BD1516" i="10"/>
  <c r="BD1517" i="10"/>
  <c r="BD1518" i="10"/>
  <c r="BD1519" i="10"/>
  <c r="BD1520" i="10"/>
  <c r="BD1521" i="10"/>
  <c r="BD1522" i="10"/>
  <c r="BD1523" i="10"/>
  <c r="BD1524" i="10"/>
  <c r="BD1525" i="10"/>
  <c r="BD1526" i="10"/>
  <c r="BD1527" i="10"/>
  <c r="BD1528" i="10"/>
  <c r="BD1529" i="10"/>
  <c r="BD1530" i="10"/>
  <c r="BD1531" i="10"/>
  <c r="BD1532" i="10"/>
  <c r="BD1533" i="10"/>
  <c r="BD1534" i="10"/>
  <c r="BD1535" i="10"/>
  <c r="BD1536" i="10"/>
  <c r="BD1537" i="10"/>
  <c r="BD1538" i="10"/>
  <c r="BD1539" i="10"/>
  <c r="BD1540" i="10"/>
  <c r="BD1541" i="10"/>
  <c r="BD1542" i="10"/>
  <c r="BD1543" i="10"/>
  <c r="BD1544" i="10"/>
  <c r="BD1424" i="10"/>
  <c r="AP330" i="10" l="1"/>
  <c r="BW1895" i="10"/>
  <c r="BV1895" i="10"/>
  <c r="BW1629" i="10"/>
  <c r="BV1629" i="10"/>
  <c r="BW1630" i="10"/>
  <c r="BW1896" i="10"/>
  <c r="BW1897" i="10"/>
  <c r="BW1898" i="10"/>
  <c r="BW1899" i="10"/>
  <c r="BW1900" i="10"/>
  <c r="BW1901" i="10"/>
  <c r="BW1902" i="10"/>
  <c r="BW1903" i="10"/>
  <c r="BW1904" i="10"/>
  <c r="BW1905" i="10"/>
  <c r="BW1906" i="10"/>
  <c r="BW1907" i="10"/>
  <c r="BW1908" i="10"/>
  <c r="BW1909" i="10"/>
  <c r="BW1910" i="10"/>
  <c r="BW1911" i="10"/>
  <c r="BW1912" i="10"/>
  <c r="BW1913" i="10"/>
  <c r="BW1914" i="10"/>
  <c r="BW1915" i="10"/>
  <c r="BW1916" i="10"/>
  <c r="BW1917" i="10"/>
  <c r="BW1918" i="10"/>
  <c r="BW1919" i="10"/>
  <c r="BW1920" i="10"/>
  <c r="BW1921" i="10"/>
  <c r="BW1922" i="10"/>
  <c r="BW1923" i="10"/>
  <c r="BW1924" i="10"/>
  <c r="BW1925" i="10"/>
  <c r="BW1926" i="10"/>
  <c r="BW1927" i="10"/>
  <c r="BW1928" i="10"/>
  <c r="BW1929" i="10"/>
  <c r="BW1930" i="10"/>
  <c r="BW1931" i="10"/>
  <c r="BW1932" i="10"/>
  <c r="BW1933" i="10"/>
  <c r="BW1934" i="10"/>
  <c r="BW1935" i="10"/>
  <c r="BW1936" i="10"/>
  <c r="BW1937" i="10"/>
  <c r="BW1938" i="10"/>
  <c r="BW1939" i="10"/>
  <c r="BW1940" i="10"/>
  <c r="BW1941" i="10"/>
  <c r="BW1942" i="10"/>
  <c r="BW1943" i="10"/>
  <c r="BW1944" i="10"/>
  <c r="BW1945" i="10"/>
  <c r="BW1946" i="10"/>
  <c r="BW1947" i="10"/>
  <c r="BW1948" i="10"/>
  <c r="BW1949" i="10"/>
  <c r="BW1950" i="10"/>
  <c r="BW1951" i="10"/>
  <c r="BW1952" i="10"/>
  <c r="BW1953" i="10"/>
  <c r="BW1954" i="10"/>
  <c r="BW1955" i="10"/>
  <c r="BW1956" i="10"/>
  <c r="BW1957" i="10"/>
  <c r="BW1958" i="10"/>
  <c r="BW1959" i="10"/>
  <c r="BW1960" i="10"/>
  <c r="BW1961" i="10"/>
  <c r="BW1962" i="10"/>
  <c r="BW1963" i="10"/>
  <c r="BW1964" i="10"/>
  <c r="BW1965" i="10"/>
  <c r="BW1966" i="10"/>
  <c r="BW1967" i="10"/>
  <c r="BW1968" i="10"/>
  <c r="BW1969" i="10"/>
  <c r="BW1970" i="10"/>
  <c r="BW1971" i="10"/>
  <c r="BW1972" i="10"/>
  <c r="BW1973" i="10"/>
  <c r="BW1974" i="10"/>
  <c r="BW1975" i="10"/>
  <c r="BW1976" i="10"/>
  <c r="BW1977" i="10"/>
  <c r="BW1978" i="10"/>
  <c r="BW1979" i="10"/>
  <c r="BW1980" i="10"/>
  <c r="BW1981" i="10"/>
  <c r="BW1982" i="10"/>
  <c r="BW1983" i="10"/>
  <c r="BW1984" i="10"/>
  <c r="BW1985" i="10"/>
  <c r="BW1986" i="10"/>
  <c r="BW1987" i="10"/>
  <c r="BW1988" i="10"/>
  <c r="BW1989" i="10"/>
  <c r="BW1990" i="10"/>
  <c r="BW1991" i="10"/>
  <c r="BW1992" i="10"/>
  <c r="BW1993" i="10"/>
  <c r="BW1994" i="10"/>
  <c r="BW1995" i="10"/>
  <c r="BW1996" i="10"/>
  <c r="BW1997" i="10"/>
  <c r="BW1998" i="10"/>
  <c r="BW1999" i="10"/>
  <c r="BW2000" i="10"/>
  <c r="BW2001" i="10"/>
  <c r="BW2002" i="10"/>
  <c r="BW2003" i="10"/>
  <c r="BW2004" i="10"/>
  <c r="BW2005" i="10"/>
  <c r="BW2006" i="10"/>
  <c r="BW2007" i="10"/>
  <c r="BW2008" i="10"/>
  <c r="BW2009" i="10"/>
  <c r="BW2010" i="10"/>
  <c r="BW2011" i="10"/>
  <c r="BW2012" i="10"/>
  <c r="BW2013" i="10"/>
  <c r="BW2014" i="10"/>
  <c r="BW2015" i="10"/>
  <c r="BV1896" i="10"/>
  <c r="BW1631" i="10"/>
  <c r="BW1632" i="10"/>
  <c r="BW1633" i="10"/>
  <c r="BW1634" i="10"/>
  <c r="BW1635" i="10"/>
  <c r="BW1636" i="10"/>
  <c r="BW1637" i="10"/>
  <c r="BW1638" i="10"/>
  <c r="BW1639" i="10"/>
  <c r="BW1640" i="10"/>
  <c r="BW1641" i="10"/>
  <c r="BW1642" i="10"/>
  <c r="BW1643" i="10"/>
  <c r="BW1644" i="10"/>
  <c r="BW1645" i="10"/>
  <c r="BW1646" i="10"/>
  <c r="BW1647" i="10"/>
  <c r="BW1648" i="10"/>
  <c r="BW1649" i="10"/>
  <c r="BW1650" i="10"/>
  <c r="BW1651" i="10"/>
  <c r="BW1652" i="10"/>
  <c r="BW1653" i="10"/>
  <c r="BW1654" i="10"/>
  <c r="BW1655" i="10"/>
  <c r="BW1656" i="10"/>
  <c r="BW1657" i="10"/>
  <c r="BW1658" i="10"/>
  <c r="BW1659" i="10"/>
  <c r="BW1660" i="10"/>
  <c r="BW1661" i="10"/>
  <c r="BW1662" i="10"/>
  <c r="BW1663" i="10"/>
  <c r="BW1664" i="10"/>
  <c r="BW1665" i="10"/>
  <c r="BW1666" i="10"/>
  <c r="BW1667" i="10"/>
  <c r="BW1668" i="10"/>
  <c r="BW1669" i="10"/>
  <c r="BW1670" i="10"/>
  <c r="BW1671" i="10"/>
  <c r="BW1672" i="10"/>
  <c r="BW1673" i="10"/>
  <c r="BW1674" i="10"/>
  <c r="BW1675" i="10"/>
  <c r="BW1676" i="10"/>
  <c r="BW1677" i="10"/>
  <c r="BW1678" i="10"/>
  <c r="BW1679" i="10"/>
  <c r="BW1680" i="10"/>
  <c r="BW1681" i="10"/>
  <c r="BW1682" i="10"/>
  <c r="BW1683" i="10"/>
  <c r="BW1684" i="10"/>
  <c r="BW1685" i="10"/>
  <c r="BW1686" i="10"/>
  <c r="BW1687" i="10"/>
  <c r="BW1688" i="10"/>
  <c r="BW1689" i="10"/>
  <c r="BW1690" i="10"/>
  <c r="BW1691" i="10"/>
  <c r="BW1692" i="10"/>
  <c r="BW1693" i="10"/>
  <c r="BW1694" i="10"/>
  <c r="BW1695" i="10"/>
  <c r="BW1696" i="10"/>
  <c r="BW1697" i="10"/>
  <c r="BW1698" i="10"/>
  <c r="BW1699" i="10"/>
  <c r="BW1700" i="10"/>
  <c r="BW1701" i="10"/>
  <c r="BW1702" i="10"/>
  <c r="BW1703" i="10"/>
  <c r="BW1704" i="10"/>
  <c r="BW1705" i="10"/>
  <c r="BW1706" i="10"/>
  <c r="BW1707" i="10"/>
  <c r="BW1708" i="10"/>
  <c r="BW1709" i="10"/>
  <c r="BW1710" i="10"/>
  <c r="BW1711" i="10"/>
  <c r="BW1712" i="10"/>
  <c r="BW1713" i="10"/>
  <c r="BW1714" i="10"/>
  <c r="BW1715" i="10"/>
  <c r="BW1716" i="10"/>
  <c r="BW1717" i="10"/>
  <c r="BW1718" i="10"/>
  <c r="BW1719" i="10"/>
  <c r="BW1720" i="10"/>
  <c r="BW1721" i="10"/>
  <c r="BW1722" i="10"/>
  <c r="BW1723" i="10"/>
  <c r="BW1724" i="10"/>
  <c r="BW1725" i="10"/>
  <c r="BW1726" i="10"/>
  <c r="BW1727" i="10"/>
  <c r="BW1728" i="10"/>
  <c r="BW1729" i="10"/>
  <c r="BW1730" i="10"/>
  <c r="BW1731" i="10"/>
  <c r="BW1732" i="10"/>
  <c r="BW1733" i="10"/>
  <c r="BW1734" i="10"/>
  <c r="BW1735" i="10"/>
  <c r="BW1736" i="10"/>
  <c r="BW1737" i="10"/>
  <c r="BW1738" i="10"/>
  <c r="BW1739" i="10"/>
  <c r="BW1740" i="10"/>
  <c r="BW1741" i="10"/>
  <c r="BW1742" i="10"/>
  <c r="BW1743" i="10"/>
  <c r="BW1744" i="10"/>
  <c r="BW1745" i="10"/>
  <c r="BW1746" i="10"/>
  <c r="BW1747" i="10"/>
  <c r="BW1748" i="10"/>
  <c r="BW1749" i="10"/>
  <c r="AN74" i="8" l="1"/>
  <c r="AM74" i="8"/>
  <c r="B137" i="17" l="1"/>
  <c r="AY137" i="17"/>
  <c r="AZ38" i="17"/>
  <c r="AY38" i="17" s="1"/>
  <c r="AZ39" i="17"/>
  <c r="AY39" i="17" s="1"/>
  <c r="AZ40" i="17"/>
  <c r="AY40" i="17" s="1"/>
  <c r="AZ41" i="17"/>
  <c r="AY41" i="17" s="1"/>
  <c r="AZ42" i="17"/>
  <c r="AY42" i="17" s="1"/>
  <c r="AZ43" i="17"/>
  <c r="AY43" i="17" s="1"/>
  <c r="AZ44" i="17"/>
  <c r="AY44" i="17" s="1"/>
  <c r="AZ45" i="17"/>
  <c r="AY45" i="17" s="1"/>
  <c r="AZ46" i="17"/>
  <c r="AY46" i="17" s="1"/>
  <c r="AZ47" i="17"/>
  <c r="AY47" i="17" s="1"/>
  <c r="AZ48" i="17"/>
  <c r="AY48" i="17" s="1"/>
  <c r="AZ49" i="17"/>
  <c r="AY49" i="17" s="1"/>
  <c r="AZ50" i="17"/>
  <c r="AY50" i="17" s="1"/>
  <c r="AZ51" i="17"/>
  <c r="AY51" i="17" s="1"/>
  <c r="AZ52" i="17"/>
  <c r="AY52" i="17" s="1"/>
  <c r="AZ53" i="17"/>
  <c r="AY53" i="17" s="1"/>
  <c r="AZ54" i="17"/>
  <c r="AY54" i="17" s="1"/>
  <c r="AZ55" i="17"/>
  <c r="AY55" i="17" s="1"/>
  <c r="AZ56" i="17"/>
  <c r="AY56" i="17" s="1"/>
  <c r="AZ57" i="17"/>
  <c r="AY57" i="17" s="1"/>
  <c r="AZ58" i="17"/>
  <c r="AY58" i="17" s="1"/>
  <c r="AZ59" i="17"/>
  <c r="AY59" i="17" s="1"/>
  <c r="AZ60" i="17"/>
  <c r="AY60" i="17" s="1"/>
  <c r="AZ61" i="17"/>
  <c r="AY61" i="17" s="1"/>
  <c r="AZ62" i="17"/>
  <c r="AY62" i="17" s="1"/>
  <c r="AZ63" i="17"/>
  <c r="AY63" i="17" s="1"/>
  <c r="AZ64" i="17"/>
  <c r="AY64" i="17" s="1"/>
  <c r="AZ65" i="17"/>
  <c r="AY65" i="17" s="1"/>
  <c r="AZ66" i="17"/>
  <c r="AY66" i="17" s="1"/>
  <c r="AZ67" i="17"/>
  <c r="AY67" i="17" s="1"/>
  <c r="AZ68" i="17"/>
  <c r="AY68" i="17" s="1"/>
  <c r="AZ69" i="17"/>
  <c r="AY69" i="17" s="1"/>
  <c r="AZ70" i="17"/>
  <c r="AY70" i="17" s="1"/>
  <c r="AZ71" i="17"/>
  <c r="AY71" i="17" s="1"/>
  <c r="AZ72" i="17"/>
  <c r="AY72" i="17" s="1"/>
  <c r="AZ73" i="17"/>
  <c r="AY73" i="17" s="1"/>
  <c r="AY74" i="17"/>
  <c r="AZ74" i="17"/>
  <c r="AZ75" i="17"/>
  <c r="AY75" i="17" s="1"/>
  <c r="AZ76" i="17"/>
  <c r="AY76" i="17" s="1"/>
  <c r="AZ77" i="17"/>
  <c r="AY77" i="17" s="1"/>
  <c r="AY78" i="17"/>
  <c r="AZ78" i="17"/>
  <c r="AZ79" i="17"/>
  <c r="AY79" i="17" s="1"/>
  <c r="AZ80" i="17"/>
  <c r="AY80" i="17" s="1"/>
  <c r="AZ81" i="17"/>
  <c r="AY81" i="17" s="1"/>
  <c r="AY82" i="17"/>
  <c r="AZ82" i="17"/>
  <c r="AZ83" i="17"/>
  <c r="AY83" i="17" s="1"/>
  <c r="AZ84" i="17"/>
  <c r="AY84" i="17" s="1"/>
  <c r="AZ85" i="17"/>
  <c r="AY85" i="17" s="1"/>
  <c r="AY86" i="17"/>
  <c r="AZ86" i="17"/>
  <c r="AZ87" i="17"/>
  <c r="AY87" i="17" s="1"/>
  <c r="AZ88" i="17"/>
  <c r="AY88" i="17" s="1"/>
  <c r="AZ89" i="17"/>
  <c r="AY89" i="17" s="1"/>
  <c r="AY90" i="17"/>
  <c r="AZ90" i="17"/>
  <c r="AZ91" i="17"/>
  <c r="AY91" i="17" s="1"/>
  <c r="AZ92" i="17"/>
  <c r="AY92" i="17" s="1"/>
  <c r="AZ93" i="17"/>
  <c r="AY93" i="17" s="1"/>
  <c r="AY94" i="17"/>
  <c r="AZ94" i="17"/>
  <c r="AZ95" i="17"/>
  <c r="AY95" i="17" s="1"/>
  <c r="AZ96" i="17"/>
  <c r="AY96" i="17" s="1"/>
  <c r="AZ97" i="17"/>
  <c r="AY97" i="17" s="1"/>
  <c r="AY98" i="17"/>
  <c r="AZ98" i="17"/>
  <c r="AZ99" i="17"/>
  <c r="AY99" i="17" s="1"/>
  <c r="AZ100" i="17"/>
  <c r="AY100" i="17" s="1"/>
  <c r="AZ101" i="17"/>
  <c r="AY101" i="17" s="1"/>
  <c r="AY102" i="17"/>
  <c r="AZ102" i="17"/>
  <c r="AZ103" i="17"/>
  <c r="AY103" i="17" s="1"/>
  <c r="AZ104" i="17"/>
  <c r="AY104" i="17" s="1"/>
  <c r="AZ105" i="17"/>
  <c r="AY105" i="17" s="1"/>
  <c r="AY106" i="17"/>
  <c r="AZ106" i="17"/>
  <c r="AZ107" i="17"/>
  <c r="AY107" i="17" s="1"/>
  <c r="AZ108" i="17"/>
  <c r="AY108" i="17" s="1"/>
  <c r="AZ109" i="17"/>
  <c r="AY109" i="17" s="1"/>
  <c r="AY110" i="17"/>
  <c r="AZ110" i="17"/>
  <c r="AZ111" i="17"/>
  <c r="AY111" i="17" s="1"/>
  <c r="AZ112" i="17"/>
  <c r="AY112" i="17" s="1"/>
  <c r="AZ113" i="17"/>
  <c r="AY113" i="17" s="1"/>
  <c r="AY114" i="17"/>
  <c r="AZ114" i="17"/>
  <c r="AZ115" i="17"/>
  <c r="AY115" i="17" s="1"/>
  <c r="AZ116" i="17"/>
  <c r="AY116" i="17" s="1"/>
  <c r="AZ117" i="17"/>
  <c r="AY117" i="17" s="1"/>
  <c r="AY118" i="17"/>
  <c r="AZ118" i="17"/>
  <c r="AZ119" i="17"/>
  <c r="AY119" i="17" s="1"/>
  <c r="AZ120" i="17"/>
  <c r="AY120" i="17" s="1"/>
  <c r="AZ121" i="17"/>
  <c r="AY121" i="17" s="1"/>
  <c r="AY122" i="17"/>
  <c r="AZ122" i="17"/>
  <c r="AZ123" i="17"/>
  <c r="AY123" i="17" s="1"/>
  <c r="AZ124" i="17"/>
  <c r="AY124" i="17" s="1"/>
  <c r="AZ125" i="17"/>
  <c r="AY125" i="17" s="1"/>
  <c r="AY126" i="17"/>
  <c r="AZ126" i="17"/>
  <c r="AZ127" i="17"/>
  <c r="AY127" i="17" s="1"/>
  <c r="AZ128" i="17"/>
  <c r="AY128" i="17" s="1"/>
  <c r="AZ129" i="17"/>
  <c r="AY129" i="17" s="1"/>
  <c r="AY130" i="17"/>
  <c r="AZ130" i="17"/>
  <c r="AZ131" i="17"/>
  <c r="AY131" i="17" s="1"/>
  <c r="AZ132" i="17"/>
  <c r="AY132" i="17" s="1"/>
  <c r="AZ133" i="17"/>
  <c r="AY133" i="17" s="1"/>
  <c r="AY134" i="17"/>
  <c r="AZ134" i="17"/>
  <c r="AZ135" i="17"/>
  <c r="AY135" i="17" s="1"/>
  <c r="AZ136" i="17"/>
  <c r="AY136" i="17" s="1"/>
  <c r="AZ37" i="17"/>
  <c r="AY37" i="17" s="1"/>
  <c r="BA38" i="16"/>
  <c r="AZ38" i="16" s="1"/>
  <c r="BA39" i="16"/>
  <c r="AZ39" i="16" s="1"/>
  <c r="BA40" i="16"/>
  <c r="AZ40" i="16" s="1"/>
  <c r="BA41" i="16"/>
  <c r="AZ41" i="16" s="1"/>
  <c r="BA42" i="16"/>
  <c r="AZ42" i="16" s="1"/>
  <c r="BA43" i="16"/>
  <c r="AZ43" i="16" s="1"/>
  <c r="BA44" i="16"/>
  <c r="AZ44" i="16" s="1"/>
  <c r="BA45" i="16"/>
  <c r="AZ45" i="16" s="1"/>
  <c r="BA37" i="16"/>
  <c r="AZ37" i="16" s="1"/>
  <c r="M28" i="19"/>
  <c r="AZ46" i="16" l="1"/>
  <c r="B46" i="16" s="1"/>
  <c r="BB26" i="21"/>
  <c r="AU26" i="21"/>
  <c r="AM25" i="20"/>
  <c r="AI25" i="20"/>
  <c r="AH25" i="20"/>
  <c r="AG25" i="20"/>
  <c r="EP25" i="18"/>
  <c r="EK25" i="18"/>
  <c r="EH26" i="18"/>
  <c r="EH125" i="18" s="1"/>
  <c r="EJ125" i="18" s="1"/>
  <c r="EG125" i="18"/>
  <c r="EE125" i="18"/>
  <c r="ED125" i="18"/>
  <c r="EB125" i="18"/>
  <c r="B139" i="17"/>
  <c r="B141" i="17"/>
  <c r="B176" i="17"/>
  <c r="B180" i="17"/>
  <c r="B184" i="17"/>
  <c r="B183" i="17"/>
  <c r="B182" i="17"/>
  <c r="B181" i="17"/>
  <c r="B179" i="17"/>
  <c r="AV137" i="17"/>
  <c r="AU137" i="17"/>
  <c r="AT137" i="17"/>
  <c r="AS137" i="17"/>
  <c r="AR137" i="17"/>
  <c r="AQ137" i="17"/>
  <c r="AP137" i="17"/>
  <c r="AN137" i="17"/>
  <c r="AM137" i="17"/>
  <c r="AL137" i="17"/>
  <c r="AK137" i="17"/>
  <c r="AI137" i="17"/>
  <c r="AX37" i="17"/>
  <c r="AW37" i="17"/>
  <c r="AV37" i="17"/>
  <c r="AU37" i="17"/>
  <c r="AT37" i="17"/>
  <c r="AS37" i="17"/>
  <c r="AR37" i="17"/>
  <c r="AQ37" i="17"/>
  <c r="AP37" i="17"/>
  <c r="AO37" i="17"/>
  <c r="AN37" i="17"/>
  <c r="AL37" i="17"/>
  <c r="AK37" i="17"/>
  <c r="AJ37" i="17"/>
  <c r="AI41" i="17"/>
  <c r="AH37" i="17"/>
  <c r="AG37" i="17"/>
  <c r="AY37" i="16"/>
  <c r="B50" i="16" s="1"/>
  <c r="AX37" i="16"/>
  <c r="B48" i="16" s="1"/>
  <c r="AK37" i="16"/>
  <c r="AL37" i="16" s="1"/>
  <c r="AH37" i="16"/>
  <c r="AG37" i="16"/>
  <c r="B89" i="15"/>
  <c r="AJ86" i="15"/>
  <c r="AJ85" i="15"/>
  <c r="AJ84" i="15"/>
  <c r="B91" i="15"/>
  <c r="B88" i="15"/>
  <c r="B87" i="15"/>
  <c r="B86" i="15"/>
  <c r="B83" i="15"/>
  <c r="B81" i="15"/>
  <c r="BG80" i="15"/>
  <c r="BF80" i="15"/>
  <c r="BE61" i="15"/>
  <c r="BD80" i="15"/>
  <c r="BA62" i="15"/>
  <c r="AX80" i="15"/>
  <c r="AW80" i="15"/>
  <c r="AU80" i="15"/>
  <c r="AS80" i="15"/>
  <c r="AR80" i="15"/>
  <c r="AQ80" i="15"/>
  <c r="AO80" i="15"/>
  <c r="AQ61" i="15"/>
  <c r="AP61" i="15"/>
  <c r="AO61" i="15"/>
  <c r="AN61" i="15"/>
  <c r="AM61" i="15"/>
  <c r="B45" i="15"/>
  <c r="B44" i="15"/>
  <c r="B43" i="15"/>
  <c r="B42" i="15"/>
  <c r="B41" i="15"/>
  <c r="B40" i="15"/>
  <c r="B54" i="14"/>
  <c r="B53" i="14"/>
  <c r="B52" i="14"/>
  <c r="B51" i="14"/>
  <c r="B26" i="14"/>
  <c r="AM39" i="14"/>
  <c r="AL38" i="14"/>
  <c r="AK38" i="14"/>
  <c r="AJ38" i="14"/>
  <c r="AH38" i="14"/>
  <c r="AI39" i="14"/>
  <c r="AH39" i="14"/>
  <c r="AG39" i="14"/>
  <c r="B1566" i="13"/>
  <c r="B1549" i="13"/>
  <c r="AX47" i="13"/>
  <c r="B1553" i="13" s="1"/>
  <c r="AW47" i="13"/>
  <c r="B1551" i="13" s="1"/>
  <c r="AV47" i="13"/>
  <c r="AT47" i="13"/>
  <c r="AS47" i="13"/>
  <c r="AR47" i="13"/>
  <c r="AQ47" i="13"/>
  <c r="AP47" i="13"/>
  <c r="AN47" i="13"/>
  <c r="AM47" i="13"/>
  <c r="AL47" i="13"/>
  <c r="AK47" i="13"/>
  <c r="AJ47" i="13"/>
  <c r="AI47" i="13"/>
  <c r="AH47" i="13"/>
  <c r="AG47" i="13"/>
  <c r="AZ171" i="12"/>
  <c r="BA171" i="12" s="1"/>
  <c r="BA291" i="12" s="1"/>
  <c r="AV171" i="12"/>
  <c r="AU171" i="12"/>
  <c r="AT171" i="12"/>
  <c r="AW171" i="12" s="1"/>
  <c r="AP171" i="12"/>
  <c r="AO171" i="12"/>
  <c r="AN171" i="12"/>
  <c r="AM171" i="12"/>
  <c r="AL171" i="12"/>
  <c r="AQ171" i="12" s="1"/>
  <c r="AK171" i="12"/>
  <c r="AJ171" i="12"/>
  <c r="AI171" i="12"/>
  <c r="B165" i="12"/>
  <c r="B164" i="12"/>
  <c r="B163" i="12"/>
  <c r="B162" i="12"/>
  <c r="B161" i="12"/>
  <c r="B160" i="12"/>
  <c r="CG156" i="12"/>
  <c r="CF156" i="12"/>
  <c r="CE156" i="12"/>
  <c r="CC156" i="12"/>
  <c r="CB156" i="12"/>
  <c r="CA156" i="12"/>
  <c r="BZ156" i="12"/>
  <c r="CB36" i="12"/>
  <c r="CA36" i="12"/>
  <c r="BZ36" i="12"/>
  <c r="BY36" i="12"/>
  <c r="BX36" i="12"/>
  <c r="BW36" i="12"/>
  <c r="BV36" i="12"/>
  <c r="BU36" i="12"/>
  <c r="BT36" i="12"/>
  <c r="BS36" i="12"/>
  <c r="BR36" i="12"/>
  <c r="BQ156" i="12"/>
  <c r="BP156" i="12"/>
  <c r="BO156" i="12"/>
  <c r="BP36" i="12"/>
  <c r="BO36" i="12"/>
  <c r="BN156" i="12"/>
  <c r="BN36" i="12"/>
  <c r="BM36" i="12"/>
  <c r="BL36" i="12"/>
  <c r="BD156" i="12"/>
  <c r="BC156" i="12"/>
  <c r="BD36" i="12"/>
  <c r="BC36" i="12"/>
  <c r="BB36" i="12"/>
  <c r="BA36" i="12"/>
  <c r="AZ36" i="12"/>
  <c r="AY36" i="12"/>
  <c r="AX36" i="12"/>
  <c r="AW36" i="12"/>
  <c r="AV36" i="12"/>
  <c r="AU36" i="12"/>
  <c r="AT36" i="12"/>
  <c r="AS36" i="12"/>
  <c r="AR36" i="12"/>
  <c r="AQ36" i="12"/>
  <c r="AP36" i="12"/>
  <c r="AO36" i="12"/>
  <c r="AM36" i="12"/>
  <c r="AL36" i="12"/>
  <c r="AK36" i="12"/>
  <c r="AJ36" i="12"/>
  <c r="AI36" i="12"/>
  <c r="BU162" i="11"/>
  <c r="CG155" i="11"/>
  <c r="CG34" i="11"/>
  <c r="CF34" i="11"/>
  <c r="CC34" i="11"/>
  <c r="CB34" i="11"/>
  <c r="CA34" i="11"/>
  <c r="BZ34" i="11"/>
  <c r="BY34" i="11"/>
  <c r="BX34" i="11"/>
  <c r="BW34" i="11"/>
  <c r="BV34" i="11"/>
  <c r="BU34" i="11"/>
  <c r="BT34" i="11"/>
  <c r="BS34" i="11"/>
  <c r="BR34" i="11"/>
  <c r="BQ34" i="11"/>
  <c r="BP34" i="11"/>
  <c r="BO34" i="11"/>
  <c r="BN34" i="11"/>
  <c r="BM34" i="11"/>
  <c r="BL34" i="11"/>
  <c r="BK34" i="11"/>
  <c r="BJ34" i="11"/>
  <c r="BI34" i="11"/>
  <c r="BH34" i="11"/>
  <c r="BG34" i="11"/>
  <c r="BF34" i="11"/>
  <c r="BE34" i="11"/>
  <c r="BD34" i="11"/>
  <c r="BC34" i="11"/>
  <c r="BB34" i="11"/>
  <c r="BA34" i="11"/>
  <c r="AZ34" i="11"/>
  <c r="AY34" i="11"/>
  <c r="AX34" i="11"/>
  <c r="AW34" i="11"/>
  <c r="AV34" i="11"/>
  <c r="AU34" i="11"/>
  <c r="AT34" i="11"/>
  <c r="AS34" i="11"/>
  <c r="AQ34" i="11"/>
  <c r="AP34" i="11"/>
  <c r="AO34" i="11"/>
  <c r="AN34" i="11"/>
  <c r="AM34" i="11"/>
  <c r="AL34" i="11"/>
  <c r="AJ34" i="11"/>
  <c r="AI34" i="11"/>
  <c r="AH34" i="11"/>
  <c r="AG34" i="11"/>
  <c r="BR1896" i="10"/>
  <c r="BR1897" i="10"/>
  <c r="BR1898" i="10"/>
  <c r="BR1899" i="10"/>
  <c r="BR1900" i="10"/>
  <c r="BR1901" i="10"/>
  <c r="BR1902" i="10"/>
  <c r="BR1903" i="10"/>
  <c r="BR1904" i="10"/>
  <c r="BR1905" i="10"/>
  <c r="BR1906" i="10"/>
  <c r="BR1907" i="10"/>
  <c r="BR1908" i="10"/>
  <c r="BR1909" i="10"/>
  <c r="BR1910" i="10"/>
  <c r="BR1911" i="10"/>
  <c r="BR1912" i="10"/>
  <c r="BR1913" i="10"/>
  <c r="BR1914" i="10"/>
  <c r="BR1915" i="10"/>
  <c r="BR1916" i="10"/>
  <c r="BR1917" i="10"/>
  <c r="BR1918" i="10"/>
  <c r="BR1919" i="10"/>
  <c r="BR1920" i="10"/>
  <c r="BR1921" i="10"/>
  <c r="BR1922" i="10"/>
  <c r="BR1923" i="10"/>
  <c r="BR1924" i="10"/>
  <c r="BR1925" i="10"/>
  <c r="BR1926" i="10"/>
  <c r="BR1927" i="10"/>
  <c r="BR1928" i="10"/>
  <c r="BR1929" i="10"/>
  <c r="BR1930" i="10"/>
  <c r="BR1931" i="10"/>
  <c r="BR1932" i="10"/>
  <c r="BR1933" i="10"/>
  <c r="BR1934" i="10"/>
  <c r="BR1935" i="10"/>
  <c r="BR1936" i="10"/>
  <c r="BR1937" i="10"/>
  <c r="BR1938" i="10"/>
  <c r="BR1939" i="10"/>
  <c r="BR1940" i="10"/>
  <c r="BR1941" i="10"/>
  <c r="BR1942" i="10"/>
  <c r="BR1943" i="10"/>
  <c r="BR1944" i="10"/>
  <c r="BR1945" i="10"/>
  <c r="BR1946" i="10"/>
  <c r="BR1947" i="10"/>
  <c r="BR1948" i="10"/>
  <c r="BR1949" i="10"/>
  <c r="BR1950" i="10"/>
  <c r="BR1951" i="10"/>
  <c r="BR1952" i="10"/>
  <c r="BR1953" i="10"/>
  <c r="BR1954" i="10"/>
  <c r="BR1955" i="10"/>
  <c r="BR1956" i="10"/>
  <c r="BR1957" i="10"/>
  <c r="BR1958" i="10"/>
  <c r="BR1959" i="10"/>
  <c r="BR1960" i="10"/>
  <c r="BR1961" i="10"/>
  <c r="BR1962" i="10"/>
  <c r="BR1963" i="10"/>
  <c r="BR1964" i="10"/>
  <c r="BR1965" i="10"/>
  <c r="BR1966" i="10"/>
  <c r="BR1967" i="10"/>
  <c r="BR1968" i="10"/>
  <c r="BR1969" i="10"/>
  <c r="BR1970" i="10"/>
  <c r="BR1971" i="10"/>
  <c r="BR1972" i="10"/>
  <c r="BR1973" i="10"/>
  <c r="BR1974" i="10"/>
  <c r="BR1975" i="10"/>
  <c r="BR1976" i="10"/>
  <c r="BR1977" i="10"/>
  <c r="BR1978" i="10"/>
  <c r="BR1979" i="10"/>
  <c r="BR1980" i="10"/>
  <c r="BR1981" i="10"/>
  <c r="BR1982" i="10"/>
  <c r="BR1983" i="10"/>
  <c r="BR1984" i="10"/>
  <c r="BR1985" i="10"/>
  <c r="BR1986" i="10"/>
  <c r="BR1987" i="10"/>
  <c r="BR1988" i="10"/>
  <c r="BR1989" i="10"/>
  <c r="BR1990" i="10"/>
  <c r="BR1991" i="10"/>
  <c r="BR1992" i="10"/>
  <c r="BR1993" i="10"/>
  <c r="BR1994" i="10"/>
  <c r="BR1995" i="10"/>
  <c r="BR1996" i="10"/>
  <c r="BR1997" i="10"/>
  <c r="BR1998" i="10"/>
  <c r="BR1999" i="10"/>
  <c r="BR2000" i="10"/>
  <c r="BR2001" i="10"/>
  <c r="BR2002" i="10"/>
  <c r="BR2003" i="10"/>
  <c r="BR2004" i="10"/>
  <c r="BR2005" i="10"/>
  <c r="BR2006" i="10"/>
  <c r="BR2007" i="10"/>
  <c r="BR2008" i="10"/>
  <c r="BR2009" i="10"/>
  <c r="BR2010" i="10"/>
  <c r="BR2011" i="10"/>
  <c r="BR2012" i="10"/>
  <c r="BR2013" i="10"/>
  <c r="BR2014" i="10"/>
  <c r="BR2015" i="10"/>
  <c r="BR1895" i="10"/>
  <c r="BN1896" i="10"/>
  <c r="BN1897" i="10"/>
  <c r="BN1898" i="10"/>
  <c r="BN1899" i="10"/>
  <c r="BN1900" i="10"/>
  <c r="BN1901" i="10"/>
  <c r="BN1902" i="10"/>
  <c r="BN1903" i="10"/>
  <c r="BN1904" i="10"/>
  <c r="BN1905" i="10"/>
  <c r="BN1906" i="10"/>
  <c r="BN1907" i="10"/>
  <c r="BN1908" i="10"/>
  <c r="BN1909" i="10"/>
  <c r="BN1910" i="10"/>
  <c r="BN1911" i="10"/>
  <c r="BN1912" i="10"/>
  <c r="BN1913" i="10"/>
  <c r="BN1914" i="10"/>
  <c r="BN1915" i="10"/>
  <c r="BN1916" i="10"/>
  <c r="BN1917" i="10"/>
  <c r="BN1918" i="10"/>
  <c r="BN1919" i="10"/>
  <c r="BN1920" i="10"/>
  <c r="BN1921" i="10"/>
  <c r="BN1922" i="10"/>
  <c r="BN1923" i="10"/>
  <c r="BN1924" i="10"/>
  <c r="BN1925" i="10"/>
  <c r="BN1926" i="10"/>
  <c r="BN1927" i="10"/>
  <c r="BN1928" i="10"/>
  <c r="BN1929" i="10"/>
  <c r="BN1930" i="10"/>
  <c r="BN1931" i="10"/>
  <c r="BN1932" i="10"/>
  <c r="BN1933" i="10"/>
  <c r="BN1934" i="10"/>
  <c r="BN1935" i="10"/>
  <c r="BN1936" i="10"/>
  <c r="BN1937" i="10"/>
  <c r="BN1938" i="10"/>
  <c r="BN1939" i="10"/>
  <c r="BN1940" i="10"/>
  <c r="BN1941" i="10"/>
  <c r="BN1942" i="10"/>
  <c r="BN1943" i="10"/>
  <c r="BN1944" i="10"/>
  <c r="BN1945" i="10"/>
  <c r="BN1946" i="10"/>
  <c r="BN1947" i="10"/>
  <c r="BN1948" i="10"/>
  <c r="BN1949" i="10"/>
  <c r="BN1950" i="10"/>
  <c r="BN1951" i="10"/>
  <c r="BN1952" i="10"/>
  <c r="BN1953" i="10"/>
  <c r="BN1954" i="10"/>
  <c r="BN1955" i="10"/>
  <c r="BN1956" i="10"/>
  <c r="BN1957" i="10"/>
  <c r="BN1958" i="10"/>
  <c r="BN1959" i="10"/>
  <c r="BN1960" i="10"/>
  <c r="BN1961" i="10"/>
  <c r="BN1962" i="10"/>
  <c r="BN1963" i="10"/>
  <c r="BN1964" i="10"/>
  <c r="BN1965" i="10"/>
  <c r="BN1966" i="10"/>
  <c r="BN1967" i="10"/>
  <c r="BN1968" i="10"/>
  <c r="BN1969" i="10"/>
  <c r="BN1970" i="10"/>
  <c r="BN1971" i="10"/>
  <c r="BN1972" i="10"/>
  <c r="BN1973" i="10"/>
  <c r="BN1974" i="10"/>
  <c r="BN1975" i="10"/>
  <c r="BN1976" i="10"/>
  <c r="BN1977" i="10"/>
  <c r="BN1978" i="10"/>
  <c r="BN1979" i="10"/>
  <c r="BN1980" i="10"/>
  <c r="BN1981" i="10"/>
  <c r="BN1982" i="10"/>
  <c r="BN1983" i="10"/>
  <c r="BN1984" i="10"/>
  <c r="BN1985" i="10"/>
  <c r="BN1986" i="10"/>
  <c r="BN1987" i="10"/>
  <c r="BN1988" i="10"/>
  <c r="BN1989" i="10"/>
  <c r="BN1990" i="10"/>
  <c r="BN1991" i="10"/>
  <c r="BN1992" i="10"/>
  <c r="BN1993" i="10"/>
  <c r="BN1994" i="10"/>
  <c r="BN1995" i="10"/>
  <c r="BN1996" i="10"/>
  <c r="BN1997" i="10"/>
  <c r="BN1998" i="10"/>
  <c r="BN1999" i="10"/>
  <c r="BN2000" i="10"/>
  <c r="BN2001" i="10"/>
  <c r="BN2002" i="10"/>
  <c r="BN2003" i="10"/>
  <c r="BN2004" i="10"/>
  <c r="BN2005" i="10"/>
  <c r="BN2006" i="10"/>
  <c r="BN2007" i="10"/>
  <c r="BN2008" i="10"/>
  <c r="BN2009" i="10"/>
  <c r="BN2010" i="10"/>
  <c r="BN2011" i="10"/>
  <c r="BN2012" i="10"/>
  <c r="BN2013" i="10"/>
  <c r="BN2014" i="10"/>
  <c r="BN2015" i="10"/>
  <c r="BN1895" i="10"/>
  <c r="BJ1896" i="10"/>
  <c r="BJ1897" i="10"/>
  <c r="BJ1898" i="10"/>
  <c r="BJ1899" i="10"/>
  <c r="BJ1900" i="10"/>
  <c r="BJ1901" i="10"/>
  <c r="BJ1902" i="10"/>
  <c r="BJ1903" i="10"/>
  <c r="BJ1904" i="10"/>
  <c r="BJ1905" i="10"/>
  <c r="BJ1906" i="10"/>
  <c r="BJ1907" i="10"/>
  <c r="BJ1908" i="10"/>
  <c r="BJ1909" i="10"/>
  <c r="BJ1910" i="10"/>
  <c r="BJ1911" i="10"/>
  <c r="BJ1912" i="10"/>
  <c r="BJ1913" i="10"/>
  <c r="BJ1914" i="10"/>
  <c r="BJ1915" i="10"/>
  <c r="BJ1916" i="10"/>
  <c r="BJ1917" i="10"/>
  <c r="BJ1918" i="10"/>
  <c r="BJ1919" i="10"/>
  <c r="BJ1920" i="10"/>
  <c r="BJ1921" i="10"/>
  <c r="BJ1922" i="10"/>
  <c r="BJ1923" i="10"/>
  <c r="BJ1924" i="10"/>
  <c r="BJ1925" i="10"/>
  <c r="BJ1926" i="10"/>
  <c r="BJ1927" i="10"/>
  <c r="BJ1928" i="10"/>
  <c r="BJ1929" i="10"/>
  <c r="BJ1930" i="10"/>
  <c r="BJ1931" i="10"/>
  <c r="BJ1932" i="10"/>
  <c r="BJ1933" i="10"/>
  <c r="BJ1934" i="10"/>
  <c r="BJ1935" i="10"/>
  <c r="BJ1936" i="10"/>
  <c r="BJ1937" i="10"/>
  <c r="BJ1938" i="10"/>
  <c r="BJ1939" i="10"/>
  <c r="BJ1940" i="10"/>
  <c r="BJ1941" i="10"/>
  <c r="BJ1942" i="10"/>
  <c r="BJ1943" i="10"/>
  <c r="BJ1944" i="10"/>
  <c r="BJ1945" i="10"/>
  <c r="BJ1946" i="10"/>
  <c r="BJ1947" i="10"/>
  <c r="BJ1948" i="10"/>
  <c r="BJ1949" i="10"/>
  <c r="BJ1950" i="10"/>
  <c r="BJ1951" i="10"/>
  <c r="BJ1952" i="10"/>
  <c r="BJ1953" i="10"/>
  <c r="BJ1954" i="10"/>
  <c r="BJ1955" i="10"/>
  <c r="BJ1956" i="10"/>
  <c r="BJ1957" i="10"/>
  <c r="BJ1958" i="10"/>
  <c r="BJ1959" i="10"/>
  <c r="BJ1960" i="10"/>
  <c r="BJ1961" i="10"/>
  <c r="BJ1962" i="10"/>
  <c r="BJ1963" i="10"/>
  <c r="BJ1964" i="10"/>
  <c r="BJ1965" i="10"/>
  <c r="BJ1966" i="10"/>
  <c r="BJ1967" i="10"/>
  <c r="BJ1968" i="10"/>
  <c r="BJ1969" i="10"/>
  <c r="BJ1970" i="10"/>
  <c r="BJ1971" i="10"/>
  <c r="BJ1972" i="10"/>
  <c r="BJ1973" i="10"/>
  <c r="BJ1974" i="10"/>
  <c r="BJ1975" i="10"/>
  <c r="BJ1976" i="10"/>
  <c r="BJ1977" i="10"/>
  <c r="BJ1978" i="10"/>
  <c r="BJ1979" i="10"/>
  <c r="BJ1980" i="10"/>
  <c r="BJ1981" i="10"/>
  <c r="BJ1982" i="10"/>
  <c r="BJ1983" i="10"/>
  <c r="BJ1984" i="10"/>
  <c r="BJ1985" i="10"/>
  <c r="BJ1986" i="10"/>
  <c r="BJ1987" i="10"/>
  <c r="BJ1988" i="10"/>
  <c r="BJ1989" i="10"/>
  <c r="BJ1990" i="10"/>
  <c r="BJ1991" i="10"/>
  <c r="BJ1992" i="10"/>
  <c r="BJ1993" i="10"/>
  <c r="BJ1994" i="10"/>
  <c r="BJ1995" i="10"/>
  <c r="BJ1996" i="10"/>
  <c r="BJ1997" i="10"/>
  <c r="BJ1998" i="10"/>
  <c r="BJ1999" i="10"/>
  <c r="BJ2000" i="10"/>
  <c r="BJ2001" i="10"/>
  <c r="BJ2002" i="10"/>
  <c r="BJ2003" i="10"/>
  <c r="BJ2004" i="10"/>
  <c r="BJ2005" i="10"/>
  <c r="BJ2006" i="10"/>
  <c r="BJ2007" i="10"/>
  <c r="BJ2008" i="10"/>
  <c r="BJ2009" i="10"/>
  <c r="BJ2010" i="10"/>
  <c r="BJ2011" i="10"/>
  <c r="BJ2012" i="10"/>
  <c r="BJ2013" i="10"/>
  <c r="BJ2014" i="10"/>
  <c r="BJ2015" i="10"/>
  <c r="BJ1895" i="10"/>
  <c r="BR1630" i="10"/>
  <c r="BR1631" i="10"/>
  <c r="BR1632" i="10"/>
  <c r="BR1633" i="10"/>
  <c r="BR1634" i="10"/>
  <c r="BR1635" i="10"/>
  <c r="BR1636" i="10"/>
  <c r="BR1637" i="10"/>
  <c r="BR1638" i="10"/>
  <c r="BR1639" i="10"/>
  <c r="BR1640" i="10"/>
  <c r="BR1641" i="10"/>
  <c r="BR1642" i="10"/>
  <c r="BR1643" i="10"/>
  <c r="BR1644" i="10"/>
  <c r="BR1645" i="10"/>
  <c r="BR1646" i="10"/>
  <c r="BR1647" i="10"/>
  <c r="BR1648" i="10"/>
  <c r="BR1649" i="10"/>
  <c r="BR1650" i="10"/>
  <c r="BR1651" i="10"/>
  <c r="BR1652" i="10"/>
  <c r="BR1653" i="10"/>
  <c r="BR1654" i="10"/>
  <c r="BR1655" i="10"/>
  <c r="BR1656" i="10"/>
  <c r="BR1657" i="10"/>
  <c r="BR1658" i="10"/>
  <c r="BR1659" i="10"/>
  <c r="BR1660" i="10"/>
  <c r="BR1661" i="10"/>
  <c r="BR1662" i="10"/>
  <c r="BR1663" i="10"/>
  <c r="BR1664" i="10"/>
  <c r="BR1665" i="10"/>
  <c r="BR1666" i="10"/>
  <c r="BR1667" i="10"/>
  <c r="BR1668" i="10"/>
  <c r="BR1669" i="10"/>
  <c r="BR1670" i="10"/>
  <c r="BR1671" i="10"/>
  <c r="BR1672" i="10"/>
  <c r="BR1673" i="10"/>
  <c r="BR1674" i="10"/>
  <c r="BR1675" i="10"/>
  <c r="BR1676" i="10"/>
  <c r="BR1677" i="10"/>
  <c r="BR1678" i="10"/>
  <c r="BR1679" i="10"/>
  <c r="BR1680" i="10"/>
  <c r="BR1681" i="10"/>
  <c r="BR1682" i="10"/>
  <c r="BR1683" i="10"/>
  <c r="BR1684" i="10"/>
  <c r="BR1685" i="10"/>
  <c r="BR1686" i="10"/>
  <c r="BR1687" i="10"/>
  <c r="BR1688" i="10"/>
  <c r="BR1689" i="10"/>
  <c r="BR1690" i="10"/>
  <c r="BR1691" i="10"/>
  <c r="BR1692" i="10"/>
  <c r="BR1693" i="10"/>
  <c r="BR1694" i="10"/>
  <c r="BR1695" i="10"/>
  <c r="BR1696" i="10"/>
  <c r="BR1697" i="10"/>
  <c r="BR1698" i="10"/>
  <c r="BR1699" i="10"/>
  <c r="BR1700" i="10"/>
  <c r="BR1701" i="10"/>
  <c r="BR1702" i="10"/>
  <c r="BR1703" i="10"/>
  <c r="BR1704" i="10"/>
  <c r="BR1705" i="10"/>
  <c r="BR1706" i="10"/>
  <c r="BR1707" i="10"/>
  <c r="BR1708" i="10"/>
  <c r="BR1709" i="10"/>
  <c r="BR1710" i="10"/>
  <c r="BR1711" i="10"/>
  <c r="BR1712" i="10"/>
  <c r="BR1713" i="10"/>
  <c r="BR1714" i="10"/>
  <c r="BR1715" i="10"/>
  <c r="BR1716" i="10"/>
  <c r="BR1717" i="10"/>
  <c r="BR1718" i="10"/>
  <c r="BR1719" i="10"/>
  <c r="BR1720" i="10"/>
  <c r="BR1721" i="10"/>
  <c r="BR1722" i="10"/>
  <c r="BR1723" i="10"/>
  <c r="BR1724" i="10"/>
  <c r="BR1725" i="10"/>
  <c r="BR1726" i="10"/>
  <c r="BR1727" i="10"/>
  <c r="BR1728" i="10"/>
  <c r="BR1729" i="10"/>
  <c r="BR1730" i="10"/>
  <c r="BR1731" i="10"/>
  <c r="BR1732" i="10"/>
  <c r="BR1733" i="10"/>
  <c r="BR1734" i="10"/>
  <c r="BR1735" i="10"/>
  <c r="BR1736" i="10"/>
  <c r="BR1737" i="10"/>
  <c r="BR1738" i="10"/>
  <c r="BR1739" i="10"/>
  <c r="BR1740" i="10"/>
  <c r="BR1741" i="10"/>
  <c r="BR1742" i="10"/>
  <c r="BR1743" i="10"/>
  <c r="BR1744" i="10"/>
  <c r="BR1745" i="10"/>
  <c r="BR1746" i="10"/>
  <c r="BR1747" i="10"/>
  <c r="BR1748" i="10"/>
  <c r="BR1749" i="10"/>
  <c r="BR1629" i="10"/>
  <c r="BN1630" i="10"/>
  <c r="BN1631" i="10"/>
  <c r="BN1632" i="10"/>
  <c r="BN1633" i="10"/>
  <c r="BN1634" i="10"/>
  <c r="BN1635" i="10"/>
  <c r="BN1636" i="10"/>
  <c r="BN1637" i="10"/>
  <c r="BN1638" i="10"/>
  <c r="BN1639" i="10"/>
  <c r="BN1640" i="10"/>
  <c r="BN1641" i="10"/>
  <c r="BN1642" i="10"/>
  <c r="BN1643" i="10"/>
  <c r="BN1644" i="10"/>
  <c r="BN1645" i="10"/>
  <c r="BN1646" i="10"/>
  <c r="BN1647" i="10"/>
  <c r="BN1648" i="10"/>
  <c r="BN1649" i="10"/>
  <c r="BN1650" i="10"/>
  <c r="BN1651" i="10"/>
  <c r="BN1652" i="10"/>
  <c r="BN1653" i="10"/>
  <c r="BN1654" i="10"/>
  <c r="BN1655" i="10"/>
  <c r="BN1656" i="10"/>
  <c r="BN1657" i="10"/>
  <c r="BN1658" i="10"/>
  <c r="BN1659" i="10"/>
  <c r="BN1660" i="10"/>
  <c r="BN1661" i="10"/>
  <c r="BN1662" i="10"/>
  <c r="BN1663" i="10"/>
  <c r="BN1664" i="10"/>
  <c r="BN1665" i="10"/>
  <c r="BN1666" i="10"/>
  <c r="BN1667" i="10"/>
  <c r="BN1668" i="10"/>
  <c r="BN1669" i="10"/>
  <c r="BN1670" i="10"/>
  <c r="BN1671" i="10"/>
  <c r="BN1672" i="10"/>
  <c r="BN1673" i="10"/>
  <c r="BN1674" i="10"/>
  <c r="BN1675" i="10"/>
  <c r="BN1676" i="10"/>
  <c r="BN1677" i="10"/>
  <c r="BN1678" i="10"/>
  <c r="BN1679" i="10"/>
  <c r="BN1680" i="10"/>
  <c r="BN1681" i="10"/>
  <c r="BN1682" i="10"/>
  <c r="BN1683" i="10"/>
  <c r="BN1684" i="10"/>
  <c r="BN1685" i="10"/>
  <c r="BN1686" i="10"/>
  <c r="BN1687" i="10"/>
  <c r="BN1688" i="10"/>
  <c r="BN1689" i="10"/>
  <c r="BN1690" i="10"/>
  <c r="BN1691" i="10"/>
  <c r="BN1692" i="10"/>
  <c r="BN1693" i="10"/>
  <c r="BN1694" i="10"/>
  <c r="BN1695" i="10"/>
  <c r="BN1696" i="10"/>
  <c r="BN1697" i="10"/>
  <c r="BN1698" i="10"/>
  <c r="BN1699" i="10"/>
  <c r="BN1700" i="10"/>
  <c r="BN1701" i="10"/>
  <c r="BN1702" i="10"/>
  <c r="BN1703" i="10"/>
  <c r="BN1704" i="10"/>
  <c r="BN1705" i="10"/>
  <c r="BN1706" i="10"/>
  <c r="BN1707" i="10"/>
  <c r="BN1708" i="10"/>
  <c r="BN1709" i="10"/>
  <c r="BN1710" i="10"/>
  <c r="BN1711" i="10"/>
  <c r="BN1712" i="10"/>
  <c r="BN1713" i="10"/>
  <c r="BN1714" i="10"/>
  <c r="BN1715" i="10"/>
  <c r="BN1716" i="10"/>
  <c r="BN1717" i="10"/>
  <c r="BN1718" i="10"/>
  <c r="BN1719" i="10"/>
  <c r="BN1720" i="10"/>
  <c r="BN1721" i="10"/>
  <c r="BN1722" i="10"/>
  <c r="BN1723" i="10"/>
  <c r="BN1724" i="10"/>
  <c r="BN1725" i="10"/>
  <c r="BN1726" i="10"/>
  <c r="BN1727" i="10"/>
  <c r="BN1728" i="10"/>
  <c r="BN1729" i="10"/>
  <c r="BN1730" i="10"/>
  <c r="BN1731" i="10"/>
  <c r="BN1732" i="10"/>
  <c r="BN1733" i="10"/>
  <c r="BN1734" i="10"/>
  <c r="BN1735" i="10"/>
  <c r="BN1736" i="10"/>
  <c r="BN1737" i="10"/>
  <c r="BN1738" i="10"/>
  <c r="BN1739" i="10"/>
  <c r="BN1740" i="10"/>
  <c r="BN1741" i="10"/>
  <c r="BN1742" i="10"/>
  <c r="BN1743" i="10"/>
  <c r="BN1744" i="10"/>
  <c r="BN1745" i="10"/>
  <c r="BN1746" i="10"/>
  <c r="BN1747" i="10"/>
  <c r="BN1748" i="10"/>
  <c r="BN1749" i="10"/>
  <c r="BN1629" i="10"/>
  <c r="BJ1630" i="10"/>
  <c r="BJ1631" i="10"/>
  <c r="BJ1632" i="10"/>
  <c r="BJ1633" i="10"/>
  <c r="BJ1634" i="10"/>
  <c r="BJ1635" i="10"/>
  <c r="BJ1636" i="10"/>
  <c r="BJ1637" i="10"/>
  <c r="BJ1638" i="10"/>
  <c r="BJ1639" i="10"/>
  <c r="BJ1640" i="10"/>
  <c r="BJ1641" i="10"/>
  <c r="BJ1642" i="10"/>
  <c r="BJ1643" i="10"/>
  <c r="BJ1644" i="10"/>
  <c r="BJ1645" i="10"/>
  <c r="BJ1646" i="10"/>
  <c r="BJ1647" i="10"/>
  <c r="BJ1648" i="10"/>
  <c r="BJ1649" i="10"/>
  <c r="BJ1650" i="10"/>
  <c r="BJ1651" i="10"/>
  <c r="BJ1652" i="10"/>
  <c r="BJ1653" i="10"/>
  <c r="BJ1654" i="10"/>
  <c r="BJ1655" i="10"/>
  <c r="BJ1656" i="10"/>
  <c r="BJ1657" i="10"/>
  <c r="BJ1658" i="10"/>
  <c r="BJ1659" i="10"/>
  <c r="BJ1660" i="10"/>
  <c r="BJ1661" i="10"/>
  <c r="BJ1662" i="10"/>
  <c r="BJ1663" i="10"/>
  <c r="BJ1664" i="10"/>
  <c r="BJ1665" i="10"/>
  <c r="BJ1666" i="10"/>
  <c r="BJ1667" i="10"/>
  <c r="BJ1668" i="10"/>
  <c r="BJ1669" i="10"/>
  <c r="BJ1670" i="10"/>
  <c r="BJ1671" i="10"/>
  <c r="BJ1672" i="10"/>
  <c r="BJ1673" i="10"/>
  <c r="BJ1674" i="10"/>
  <c r="BJ1675" i="10"/>
  <c r="BJ1676" i="10"/>
  <c r="BJ1677" i="10"/>
  <c r="BJ1678" i="10"/>
  <c r="BJ1679" i="10"/>
  <c r="BJ1680" i="10"/>
  <c r="BJ1681" i="10"/>
  <c r="BJ1682" i="10"/>
  <c r="BJ1683" i="10"/>
  <c r="BJ1684" i="10"/>
  <c r="BJ1685" i="10"/>
  <c r="BJ1686" i="10"/>
  <c r="BJ1687" i="10"/>
  <c r="BJ1688" i="10"/>
  <c r="BJ1689" i="10"/>
  <c r="BJ1690" i="10"/>
  <c r="BJ1691" i="10"/>
  <c r="BJ1692" i="10"/>
  <c r="BJ1693" i="10"/>
  <c r="BJ1694" i="10"/>
  <c r="BJ1695" i="10"/>
  <c r="BJ1696" i="10"/>
  <c r="BJ1697" i="10"/>
  <c r="BJ1698" i="10"/>
  <c r="BJ1699" i="10"/>
  <c r="BJ1700" i="10"/>
  <c r="BJ1701" i="10"/>
  <c r="BJ1702" i="10"/>
  <c r="BJ1703" i="10"/>
  <c r="BJ1704" i="10"/>
  <c r="BJ1705" i="10"/>
  <c r="BJ1706" i="10"/>
  <c r="BJ1707" i="10"/>
  <c r="BJ1708" i="10"/>
  <c r="BJ1709" i="10"/>
  <c r="BJ1710" i="10"/>
  <c r="BJ1711" i="10"/>
  <c r="BJ1712" i="10"/>
  <c r="BJ1713" i="10"/>
  <c r="BJ1714" i="10"/>
  <c r="BJ1715" i="10"/>
  <c r="BJ1716" i="10"/>
  <c r="BJ1717" i="10"/>
  <c r="BJ1718" i="10"/>
  <c r="BJ1719" i="10"/>
  <c r="BJ1720" i="10"/>
  <c r="BJ1721" i="10"/>
  <c r="BJ1722" i="10"/>
  <c r="BJ1723" i="10"/>
  <c r="BJ1724" i="10"/>
  <c r="BJ1725" i="10"/>
  <c r="BJ1726" i="10"/>
  <c r="BJ1727" i="10"/>
  <c r="BJ1728" i="10"/>
  <c r="BJ1729" i="10"/>
  <c r="BJ1730" i="10"/>
  <c r="BJ1731" i="10"/>
  <c r="BJ1732" i="10"/>
  <c r="BJ1733" i="10"/>
  <c r="BJ1734" i="10"/>
  <c r="BJ1735" i="10"/>
  <c r="BJ1736" i="10"/>
  <c r="BJ1737" i="10"/>
  <c r="BJ1738" i="10"/>
  <c r="BJ1739" i="10"/>
  <c r="BJ1740" i="10"/>
  <c r="BJ1741" i="10"/>
  <c r="BJ1742" i="10"/>
  <c r="BJ1743" i="10"/>
  <c r="BJ1744" i="10"/>
  <c r="BJ1745" i="10"/>
  <c r="BJ1746" i="10"/>
  <c r="BJ1747" i="10"/>
  <c r="BJ1748" i="10"/>
  <c r="BJ1749" i="10"/>
  <c r="BJ1629" i="10"/>
  <c r="BJ1298" i="10"/>
  <c r="BJ1299" i="10"/>
  <c r="BJ1300" i="10"/>
  <c r="BJ1301" i="10"/>
  <c r="BJ1302" i="10"/>
  <c r="BJ1303" i="10"/>
  <c r="BJ1304" i="10"/>
  <c r="BJ1305" i="10"/>
  <c r="BJ1306" i="10"/>
  <c r="BJ1307" i="10"/>
  <c r="BJ1308" i="10"/>
  <c r="BJ1309" i="10"/>
  <c r="BJ1310" i="10"/>
  <c r="BJ1311" i="10"/>
  <c r="BJ1312" i="10"/>
  <c r="BJ1313" i="10"/>
  <c r="BJ1314" i="10"/>
  <c r="BJ1315" i="10"/>
  <c r="BJ1316" i="10"/>
  <c r="BJ1317" i="10"/>
  <c r="BJ1318" i="10"/>
  <c r="BJ1319" i="10"/>
  <c r="BJ1320" i="10"/>
  <c r="BJ1321" i="10"/>
  <c r="BJ1322" i="10"/>
  <c r="BJ1323" i="10"/>
  <c r="BJ1324" i="10"/>
  <c r="BJ1325" i="10"/>
  <c r="BJ1326" i="10"/>
  <c r="BJ1327" i="10"/>
  <c r="BJ1328" i="10"/>
  <c r="BJ1329" i="10"/>
  <c r="BJ1330" i="10"/>
  <c r="BJ1331" i="10"/>
  <c r="BJ1332" i="10"/>
  <c r="BJ1333" i="10"/>
  <c r="BJ1334" i="10"/>
  <c r="BJ1335" i="10"/>
  <c r="BJ1336" i="10"/>
  <c r="BJ1337" i="10"/>
  <c r="BJ1338" i="10"/>
  <c r="BJ1339" i="10"/>
  <c r="BJ1340" i="10"/>
  <c r="BJ1341" i="10"/>
  <c r="BJ1342" i="10"/>
  <c r="BJ1343" i="10"/>
  <c r="BJ1344" i="10"/>
  <c r="BJ1345" i="10"/>
  <c r="BJ1346" i="10"/>
  <c r="BJ1347" i="10"/>
  <c r="BJ1348" i="10"/>
  <c r="BJ1349" i="10"/>
  <c r="BJ1350" i="10"/>
  <c r="BJ1351" i="10"/>
  <c r="BJ1352" i="10"/>
  <c r="BJ1353" i="10"/>
  <c r="BJ1354" i="10"/>
  <c r="BJ1355" i="10"/>
  <c r="BJ1356" i="10"/>
  <c r="BJ1357" i="10"/>
  <c r="BJ1358" i="10"/>
  <c r="BJ1359" i="10"/>
  <c r="BJ1360" i="10"/>
  <c r="BJ1361" i="10"/>
  <c r="BJ1362" i="10"/>
  <c r="BJ1363" i="10"/>
  <c r="BJ1364" i="10"/>
  <c r="BJ1365" i="10"/>
  <c r="BJ1366" i="10"/>
  <c r="BJ1367" i="10"/>
  <c r="BJ1368" i="10"/>
  <c r="BJ1369" i="10"/>
  <c r="BJ1370" i="10"/>
  <c r="BJ1371" i="10"/>
  <c r="BJ1372" i="10"/>
  <c r="BJ1373" i="10"/>
  <c r="BJ1374" i="10"/>
  <c r="BJ1375" i="10"/>
  <c r="BJ1376" i="10"/>
  <c r="BJ1377" i="10"/>
  <c r="BJ1378" i="10"/>
  <c r="BJ1379" i="10"/>
  <c r="BJ1380" i="10"/>
  <c r="BJ1381" i="10"/>
  <c r="BJ1382" i="10"/>
  <c r="BJ1383" i="10"/>
  <c r="BJ1384" i="10"/>
  <c r="BJ1385" i="10"/>
  <c r="BJ1386" i="10"/>
  <c r="BJ1387" i="10"/>
  <c r="BJ1388" i="10"/>
  <c r="BJ1389" i="10"/>
  <c r="BJ1390" i="10"/>
  <c r="BJ1391" i="10"/>
  <c r="BJ1392" i="10"/>
  <c r="BJ1393" i="10"/>
  <c r="BJ1394" i="10"/>
  <c r="BJ1395" i="10"/>
  <c r="BJ1396" i="10"/>
  <c r="BJ1397" i="10"/>
  <c r="BJ1398" i="10"/>
  <c r="BJ1399" i="10"/>
  <c r="BJ1400" i="10"/>
  <c r="BJ1401" i="10"/>
  <c r="BJ1402" i="10"/>
  <c r="BJ1403" i="10"/>
  <c r="BJ1404" i="10"/>
  <c r="BJ1405" i="10"/>
  <c r="BJ1406" i="10"/>
  <c r="BJ1407" i="10"/>
  <c r="BJ1408" i="10"/>
  <c r="BJ1409" i="10"/>
  <c r="BJ1410" i="10"/>
  <c r="BJ1411" i="10"/>
  <c r="BJ1412" i="10"/>
  <c r="BJ1413" i="10"/>
  <c r="BJ1414" i="10"/>
  <c r="BJ1415" i="10"/>
  <c r="BJ1416" i="10"/>
  <c r="BJ1417" i="10"/>
  <c r="BJ1297" i="10"/>
  <c r="BF1298" i="10"/>
  <c r="BF1299" i="10"/>
  <c r="BF1300" i="10"/>
  <c r="BF1301" i="10"/>
  <c r="BF1302" i="10"/>
  <c r="BF1303" i="10"/>
  <c r="BF1304" i="10"/>
  <c r="BF1305" i="10"/>
  <c r="BF1306" i="10"/>
  <c r="BF1307" i="10"/>
  <c r="BF1308" i="10"/>
  <c r="BF1309" i="10"/>
  <c r="BF1310" i="10"/>
  <c r="BF1311" i="10"/>
  <c r="BF1312" i="10"/>
  <c r="BF1313" i="10"/>
  <c r="BF1314" i="10"/>
  <c r="BF1315" i="10"/>
  <c r="BF1316" i="10"/>
  <c r="BF1317" i="10"/>
  <c r="BF1318" i="10"/>
  <c r="BF1319" i="10"/>
  <c r="BF1320" i="10"/>
  <c r="BF1321" i="10"/>
  <c r="BF1322" i="10"/>
  <c r="BF1323" i="10"/>
  <c r="BF1324" i="10"/>
  <c r="BF1325" i="10"/>
  <c r="BF1326" i="10"/>
  <c r="BF1327" i="10"/>
  <c r="BF1328" i="10"/>
  <c r="BF1329" i="10"/>
  <c r="BF1330" i="10"/>
  <c r="BF1331" i="10"/>
  <c r="BF1332" i="10"/>
  <c r="BF1333" i="10"/>
  <c r="BF1334" i="10"/>
  <c r="BF1335" i="10"/>
  <c r="BF1336" i="10"/>
  <c r="BF1337" i="10"/>
  <c r="BF1338" i="10"/>
  <c r="BF1339" i="10"/>
  <c r="BF1340" i="10"/>
  <c r="BF1341" i="10"/>
  <c r="BF1342" i="10"/>
  <c r="BF1343" i="10"/>
  <c r="BF1344" i="10"/>
  <c r="BF1345" i="10"/>
  <c r="BF1346" i="10"/>
  <c r="BF1347" i="10"/>
  <c r="BF1348" i="10"/>
  <c r="BF1349" i="10"/>
  <c r="BF1350" i="10"/>
  <c r="BF1351" i="10"/>
  <c r="BF1352" i="10"/>
  <c r="BF1353" i="10"/>
  <c r="BF1354" i="10"/>
  <c r="BF1355" i="10"/>
  <c r="BF1356" i="10"/>
  <c r="BF1357" i="10"/>
  <c r="BF1358" i="10"/>
  <c r="BF1359" i="10"/>
  <c r="BF1360" i="10"/>
  <c r="BF1361" i="10"/>
  <c r="BF1362" i="10"/>
  <c r="BF1363" i="10"/>
  <c r="BF1364" i="10"/>
  <c r="BF1365" i="10"/>
  <c r="BF1366" i="10"/>
  <c r="BF1367" i="10"/>
  <c r="BF1368" i="10"/>
  <c r="BF1369" i="10"/>
  <c r="BF1370" i="10"/>
  <c r="BF1371" i="10"/>
  <c r="BF1372" i="10"/>
  <c r="BF1373" i="10"/>
  <c r="BF1374" i="10"/>
  <c r="BF1375" i="10"/>
  <c r="BF1376" i="10"/>
  <c r="BF1377" i="10"/>
  <c r="BF1378" i="10"/>
  <c r="BF1379" i="10"/>
  <c r="BF1380" i="10"/>
  <c r="BF1381" i="10"/>
  <c r="BF1382" i="10"/>
  <c r="BF1383" i="10"/>
  <c r="BF1384" i="10"/>
  <c r="BF1385" i="10"/>
  <c r="BF1386" i="10"/>
  <c r="BF1387" i="10"/>
  <c r="BF1388" i="10"/>
  <c r="BF1389" i="10"/>
  <c r="BF1390" i="10"/>
  <c r="BF1391" i="10"/>
  <c r="BF1392" i="10"/>
  <c r="BF1393" i="10"/>
  <c r="BF1394" i="10"/>
  <c r="BF1395" i="10"/>
  <c r="BF1396" i="10"/>
  <c r="BF1397" i="10"/>
  <c r="BF1398" i="10"/>
  <c r="BF1399" i="10"/>
  <c r="BF1400" i="10"/>
  <c r="BF1401" i="10"/>
  <c r="BF1402" i="10"/>
  <c r="BF1403" i="10"/>
  <c r="BF1404" i="10"/>
  <c r="BF1405" i="10"/>
  <c r="BF1406" i="10"/>
  <c r="BF1407" i="10"/>
  <c r="BF1408" i="10"/>
  <c r="BF1409" i="10"/>
  <c r="BF1410" i="10"/>
  <c r="BF1411" i="10"/>
  <c r="BF1412" i="10"/>
  <c r="BF1413" i="10"/>
  <c r="BF1414" i="10"/>
  <c r="BF1415" i="10"/>
  <c r="BF1416" i="10"/>
  <c r="BF1417" i="10"/>
  <c r="BF1297" i="10"/>
  <c r="BB1298" i="10"/>
  <c r="BB1299" i="10"/>
  <c r="BB1300" i="10"/>
  <c r="BB1301" i="10"/>
  <c r="BB1302" i="10"/>
  <c r="BB1303" i="10"/>
  <c r="BB1304" i="10"/>
  <c r="BB1305" i="10"/>
  <c r="BB1306" i="10"/>
  <c r="BB1307" i="10"/>
  <c r="BB1308" i="10"/>
  <c r="BB1309" i="10"/>
  <c r="BB1310" i="10"/>
  <c r="BB1311" i="10"/>
  <c r="BB1312" i="10"/>
  <c r="BB1313" i="10"/>
  <c r="BB1314" i="10"/>
  <c r="BB1315" i="10"/>
  <c r="BB1316" i="10"/>
  <c r="BB1317" i="10"/>
  <c r="BB1318" i="10"/>
  <c r="BB1319" i="10"/>
  <c r="BB1320" i="10"/>
  <c r="BB1321" i="10"/>
  <c r="BB1322" i="10"/>
  <c r="BB1323" i="10"/>
  <c r="BB1324" i="10"/>
  <c r="BB1325" i="10"/>
  <c r="BB1326" i="10"/>
  <c r="BB1327" i="10"/>
  <c r="BB1328" i="10"/>
  <c r="BB1329" i="10"/>
  <c r="BB1330" i="10"/>
  <c r="BB1331" i="10"/>
  <c r="BB1332" i="10"/>
  <c r="BB1333" i="10"/>
  <c r="BB1334" i="10"/>
  <c r="BB1335" i="10"/>
  <c r="BB1336" i="10"/>
  <c r="BB1337" i="10"/>
  <c r="BB1338" i="10"/>
  <c r="BB1339" i="10"/>
  <c r="BB1340" i="10"/>
  <c r="BB1341" i="10"/>
  <c r="BB1342" i="10"/>
  <c r="BB1343" i="10"/>
  <c r="BB1344" i="10"/>
  <c r="BB1345" i="10"/>
  <c r="BB1346" i="10"/>
  <c r="BB1347" i="10"/>
  <c r="BB1348" i="10"/>
  <c r="BB1349" i="10"/>
  <c r="BB1350" i="10"/>
  <c r="BB1351" i="10"/>
  <c r="BB1352" i="10"/>
  <c r="BB1353" i="10"/>
  <c r="BB1354" i="10"/>
  <c r="BB1355" i="10"/>
  <c r="BB1356" i="10"/>
  <c r="BB1357" i="10"/>
  <c r="BB1358" i="10"/>
  <c r="BB1359" i="10"/>
  <c r="BB1360" i="10"/>
  <c r="BB1361" i="10"/>
  <c r="BB1362" i="10"/>
  <c r="BB1363" i="10"/>
  <c r="BB1364" i="10"/>
  <c r="BB1365" i="10"/>
  <c r="BB1366" i="10"/>
  <c r="BB1367" i="10"/>
  <c r="BB1368" i="10"/>
  <c r="BB1369" i="10"/>
  <c r="BB1370" i="10"/>
  <c r="BB1371" i="10"/>
  <c r="BB1372" i="10"/>
  <c r="BB1373" i="10"/>
  <c r="BB1374" i="10"/>
  <c r="BB1375" i="10"/>
  <c r="BB1376" i="10"/>
  <c r="BB1377" i="10"/>
  <c r="BB1378" i="10"/>
  <c r="BB1379" i="10"/>
  <c r="BB1380" i="10"/>
  <c r="BB1381" i="10"/>
  <c r="BB1382" i="10"/>
  <c r="BB1383" i="10"/>
  <c r="BB1384" i="10"/>
  <c r="BB1385" i="10"/>
  <c r="BB1386" i="10"/>
  <c r="BB1387" i="10"/>
  <c r="BB1388" i="10"/>
  <c r="BB1389" i="10"/>
  <c r="BB1390" i="10"/>
  <c r="BB1391" i="10"/>
  <c r="BB1392" i="10"/>
  <c r="BB1393" i="10"/>
  <c r="BB1394" i="10"/>
  <c r="BB1395" i="10"/>
  <c r="BB1396" i="10"/>
  <c r="BB1397" i="10"/>
  <c r="BB1398" i="10"/>
  <c r="BB1399" i="10"/>
  <c r="BB1400" i="10"/>
  <c r="BB1401" i="10"/>
  <c r="BB1402" i="10"/>
  <c r="BB1403" i="10"/>
  <c r="BB1404" i="10"/>
  <c r="BB1405" i="10"/>
  <c r="BB1406" i="10"/>
  <c r="BB1407" i="10"/>
  <c r="BB1408" i="10"/>
  <c r="BB1409" i="10"/>
  <c r="BB1410" i="10"/>
  <c r="BB1411" i="10"/>
  <c r="BB1412" i="10"/>
  <c r="BB1413" i="10"/>
  <c r="BB1414" i="10"/>
  <c r="BB1415" i="10"/>
  <c r="BB1416" i="10"/>
  <c r="BB1417" i="10"/>
  <c r="BB1297" i="10"/>
  <c r="BJ1157" i="10"/>
  <c r="BJ1158" i="10"/>
  <c r="BJ1159" i="10"/>
  <c r="BJ1160" i="10"/>
  <c r="BJ1161" i="10"/>
  <c r="BJ1162" i="10"/>
  <c r="BJ1163" i="10"/>
  <c r="BJ1164" i="10"/>
  <c r="BJ1165" i="10"/>
  <c r="BJ1166" i="10"/>
  <c r="BJ1167" i="10"/>
  <c r="BJ1168" i="10"/>
  <c r="BJ1169" i="10"/>
  <c r="BJ1170" i="10"/>
  <c r="BJ1171" i="10"/>
  <c r="BJ1172" i="10"/>
  <c r="BJ1173" i="10"/>
  <c r="BJ1174" i="10"/>
  <c r="BJ1175" i="10"/>
  <c r="BJ1176" i="10"/>
  <c r="BJ1177" i="10"/>
  <c r="BJ1178" i="10"/>
  <c r="BJ1179" i="10"/>
  <c r="BJ1180" i="10"/>
  <c r="BJ1181" i="10"/>
  <c r="BJ1182" i="10"/>
  <c r="BJ1183" i="10"/>
  <c r="BJ1184" i="10"/>
  <c r="BJ1185" i="10"/>
  <c r="BJ1186" i="10"/>
  <c r="BJ1187" i="10"/>
  <c r="BJ1188" i="10"/>
  <c r="BJ1189" i="10"/>
  <c r="BJ1190" i="10"/>
  <c r="BJ1191" i="10"/>
  <c r="BJ1192" i="10"/>
  <c r="BJ1193" i="10"/>
  <c r="BJ1194" i="10"/>
  <c r="BJ1195" i="10"/>
  <c r="BJ1196" i="10"/>
  <c r="BJ1197" i="10"/>
  <c r="BJ1198" i="10"/>
  <c r="BJ1199" i="10"/>
  <c r="BJ1200" i="10"/>
  <c r="BJ1201" i="10"/>
  <c r="BJ1202" i="10"/>
  <c r="BJ1203" i="10"/>
  <c r="BJ1204" i="10"/>
  <c r="BJ1205" i="10"/>
  <c r="BJ1206" i="10"/>
  <c r="BJ1207" i="10"/>
  <c r="BJ1208" i="10"/>
  <c r="BJ1209" i="10"/>
  <c r="BJ1210" i="10"/>
  <c r="BJ1211" i="10"/>
  <c r="BJ1212" i="10"/>
  <c r="BJ1213" i="10"/>
  <c r="BJ1214" i="10"/>
  <c r="BJ1215" i="10"/>
  <c r="BJ1216" i="10"/>
  <c r="BJ1217" i="10"/>
  <c r="BJ1218" i="10"/>
  <c r="BJ1219" i="10"/>
  <c r="BJ1220" i="10"/>
  <c r="BJ1221" i="10"/>
  <c r="BJ1222" i="10"/>
  <c r="BJ1223" i="10"/>
  <c r="BJ1224" i="10"/>
  <c r="BJ1225" i="10"/>
  <c r="BJ1226" i="10"/>
  <c r="BJ1227" i="10"/>
  <c r="BJ1228" i="10"/>
  <c r="BJ1229" i="10"/>
  <c r="BJ1230" i="10"/>
  <c r="BJ1231" i="10"/>
  <c r="BJ1232" i="10"/>
  <c r="BJ1233" i="10"/>
  <c r="BJ1234" i="10"/>
  <c r="BJ1235" i="10"/>
  <c r="BJ1236" i="10"/>
  <c r="BJ1237" i="10"/>
  <c r="BJ1238" i="10"/>
  <c r="BJ1239" i="10"/>
  <c r="BJ1240" i="10"/>
  <c r="BJ1241" i="10"/>
  <c r="BJ1242" i="10"/>
  <c r="BJ1243" i="10"/>
  <c r="BJ1244" i="10"/>
  <c r="BJ1245" i="10"/>
  <c r="BJ1246" i="10"/>
  <c r="BJ1247" i="10"/>
  <c r="BJ1248" i="10"/>
  <c r="BJ1249" i="10"/>
  <c r="BJ1250" i="10"/>
  <c r="BJ1251" i="10"/>
  <c r="BJ1252" i="10"/>
  <c r="BJ1253" i="10"/>
  <c r="BJ1254" i="10"/>
  <c r="BJ1255" i="10"/>
  <c r="BJ1256" i="10"/>
  <c r="BJ1257" i="10"/>
  <c r="BJ1258" i="10"/>
  <c r="BJ1259" i="10"/>
  <c r="BJ1260" i="10"/>
  <c r="BJ1261" i="10"/>
  <c r="BJ1262" i="10"/>
  <c r="BJ1263" i="10"/>
  <c r="BJ1264" i="10"/>
  <c r="BJ1265" i="10"/>
  <c r="BJ1266" i="10"/>
  <c r="BJ1267" i="10"/>
  <c r="BJ1268" i="10"/>
  <c r="BJ1269" i="10"/>
  <c r="BJ1270" i="10"/>
  <c r="BJ1271" i="10"/>
  <c r="BJ1272" i="10"/>
  <c r="BJ1273" i="10"/>
  <c r="BJ1274" i="10"/>
  <c r="BJ1275" i="10"/>
  <c r="BJ1276" i="10"/>
  <c r="BJ1156" i="10"/>
  <c r="BF1157" i="10"/>
  <c r="BF1158" i="10"/>
  <c r="BF1159" i="10"/>
  <c r="BF1160" i="10"/>
  <c r="BF1161" i="10"/>
  <c r="BF1162" i="10"/>
  <c r="BF1163" i="10"/>
  <c r="BF1164" i="10"/>
  <c r="BF1165" i="10"/>
  <c r="BF1166" i="10"/>
  <c r="BF1167" i="10"/>
  <c r="BF1168" i="10"/>
  <c r="BF1169" i="10"/>
  <c r="BF1170" i="10"/>
  <c r="BF1171" i="10"/>
  <c r="BF1172" i="10"/>
  <c r="BF1173" i="10"/>
  <c r="BF1174" i="10"/>
  <c r="BF1175" i="10"/>
  <c r="BF1176" i="10"/>
  <c r="BF1177" i="10"/>
  <c r="BF1178" i="10"/>
  <c r="BF1179" i="10"/>
  <c r="BF1180" i="10"/>
  <c r="BF1181" i="10"/>
  <c r="BF1182" i="10"/>
  <c r="BF1183" i="10"/>
  <c r="BF1184" i="10"/>
  <c r="BF1185" i="10"/>
  <c r="BF1186" i="10"/>
  <c r="BF1187" i="10"/>
  <c r="BF1188" i="10"/>
  <c r="BF1189" i="10"/>
  <c r="BF1190" i="10"/>
  <c r="BF1191" i="10"/>
  <c r="BF1192" i="10"/>
  <c r="BF1193" i="10"/>
  <c r="BF1194" i="10"/>
  <c r="BF1195" i="10"/>
  <c r="BF1196" i="10"/>
  <c r="BF1197" i="10"/>
  <c r="BF1198" i="10"/>
  <c r="BF1199" i="10"/>
  <c r="BF1200" i="10"/>
  <c r="BF1201" i="10"/>
  <c r="BF1202" i="10"/>
  <c r="BF1203" i="10"/>
  <c r="BF1204" i="10"/>
  <c r="BF1205" i="10"/>
  <c r="BF1206" i="10"/>
  <c r="BF1207" i="10"/>
  <c r="BF1208" i="10"/>
  <c r="BF1209" i="10"/>
  <c r="BF1210" i="10"/>
  <c r="BF1211" i="10"/>
  <c r="BF1212" i="10"/>
  <c r="BF1213" i="10"/>
  <c r="BF1214" i="10"/>
  <c r="BF1215" i="10"/>
  <c r="BF1216" i="10"/>
  <c r="BF1217" i="10"/>
  <c r="BF1218" i="10"/>
  <c r="BF1219" i="10"/>
  <c r="BF1220" i="10"/>
  <c r="BF1221" i="10"/>
  <c r="BF1222" i="10"/>
  <c r="BF1223" i="10"/>
  <c r="BF1224" i="10"/>
  <c r="BF1225" i="10"/>
  <c r="BF1226" i="10"/>
  <c r="BF1227" i="10"/>
  <c r="BF1228" i="10"/>
  <c r="BF1229" i="10"/>
  <c r="BF1230" i="10"/>
  <c r="BF1231" i="10"/>
  <c r="BF1232" i="10"/>
  <c r="BF1233" i="10"/>
  <c r="BF1234" i="10"/>
  <c r="BF1235" i="10"/>
  <c r="BF1236" i="10"/>
  <c r="BF1237" i="10"/>
  <c r="BF1238" i="10"/>
  <c r="BF1239" i="10"/>
  <c r="BF1240" i="10"/>
  <c r="BF1241" i="10"/>
  <c r="BF1242" i="10"/>
  <c r="BF1243" i="10"/>
  <c r="BF1244" i="10"/>
  <c r="BF1245" i="10"/>
  <c r="BF1246" i="10"/>
  <c r="BF1247" i="10"/>
  <c r="BF1248" i="10"/>
  <c r="BF1249" i="10"/>
  <c r="BF1250" i="10"/>
  <c r="BF1251" i="10"/>
  <c r="BF1252" i="10"/>
  <c r="BF1253" i="10"/>
  <c r="BF1254" i="10"/>
  <c r="BF1255" i="10"/>
  <c r="BF1256" i="10"/>
  <c r="BF1257" i="10"/>
  <c r="BF1258" i="10"/>
  <c r="BF1259" i="10"/>
  <c r="BF1260" i="10"/>
  <c r="BF1261" i="10"/>
  <c r="BF1262" i="10"/>
  <c r="BF1263" i="10"/>
  <c r="BF1264" i="10"/>
  <c r="BF1265" i="10"/>
  <c r="BF1266" i="10"/>
  <c r="BF1267" i="10"/>
  <c r="BF1268" i="10"/>
  <c r="BF1269" i="10"/>
  <c r="BF1270" i="10"/>
  <c r="BF1271" i="10"/>
  <c r="BF1272" i="10"/>
  <c r="BF1273" i="10"/>
  <c r="BF1274" i="10"/>
  <c r="BF1275" i="10"/>
  <c r="BF1276" i="10"/>
  <c r="BF1156" i="10"/>
  <c r="BB1157" i="10"/>
  <c r="BB1158" i="10"/>
  <c r="BB1159" i="10"/>
  <c r="BB1160" i="10"/>
  <c r="BB1161" i="10"/>
  <c r="BB1162" i="10"/>
  <c r="BB1163" i="10"/>
  <c r="BB1164" i="10"/>
  <c r="BB1165" i="10"/>
  <c r="BB1166" i="10"/>
  <c r="BB1167" i="10"/>
  <c r="BB1168" i="10"/>
  <c r="BB1169" i="10"/>
  <c r="BB1170" i="10"/>
  <c r="BB1171" i="10"/>
  <c r="BB1172" i="10"/>
  <c r="BB1173" i="10"/>
  <c r="BB1174" i="10"/>
  <c r="BB1175" i="10"/>
  <c r="BB1176" i="10"/>
  <c r="BB1177" i="10"/>
  <c r="BB1178" i="10"/>
  <c r="BB1179" i="10"/>
  <c r="BB1180" i="10"/>
  <c r="BB1181" i="10"/>
  <c r="BB1182" i="10"/>
  <c r="BB1183" i="10"/>
  <c r="BB1184" i="10"/>
  <c r="BB1185" i="10"/>
  <c r="BB1186" i="10"/>
  <c r="BB1187" i="10"/>
  <c r="BB1188" i="10"/>
  <c r="BB1189" i="10"/>
  <c r="BB1190" i="10"/>
  <c r="BB1191" i="10"/>
  <c r="BB1192" i="10"/>
  <c r="BB1193" i="10"/>
  <c r="BB1194" i="10"/>
  <c r="BB1195" i="10"/>
  <c r="BB1196" i="10"/>
  <c r="BB1197" i="10"/>
  <c r="BB1198" i="10"/>
  <c r="BB1199" i="10"/>
  <c r="BB1200" i="10"/>
  <c r="BB1201" i="10"/>
  <c r="BB1202" i="10"/>
  <c r="BB1203" i="10"/>
  <c r="BB1204" i="10"/>
  <c r="BB1205" i="10"/>
  <c r="BB1206" i="10"/>
  <c r="BB1207" i="10"/>
  <c r="BB1208" i="10"/>
  <c r="BB1209" i="10"/>
  <c r="BB1210" i="10"/>
  <c r="BB1211" i="10"/>
  <c r="BB1212" i="10"/>
  <c r="BB1213" i="10"/>
  <c r="BB1214" i="10"/>
  <c r="BB1215" i="10"/>
  <c r="BB1216" i="10"/>
  <c r="BB1217" i="10"/>
  <c r="BB1218" i="10"/>
  <c r="BB1219" i="10"/>
  <c r="BB1220" i="10"/>
  <c r="BB1221" i="10"/>
  <c r="BB1222" i="10"/>
  <c r="BB1223" i="10"/>
  <c r="BB1224" i="10"/>
  <c r="BB1225" i="10"/>
  <c r="BB1226" i="10"/>
  <c r="BB1227" i="10"/>
  <c r="BB1228" i="10"/>
  <c r="BB1229" i="10"/>
  <c r="BB1230" i="10"/>
  <c r="BB1231" i="10"/>
  <c r="BB1232" i="10"/>
  <c r="BB1233" i="10"/>
  <c r="BB1234" i="10"/>
  <c r="BB1235" i="10"/>
  <c r="BB1236" i="10"/>
  <c r="BB1237" i="10"/>
  <c r="BB1238" i="10"/>
  <c r="BB1239" i="10"/>
  <c r="BB1240" i="10"/>
  <c r="BB1241" i="10"/>
  <c r="BB1242" i="10"/>
  <c r="BB1243" i="10"/>
  <c r="BB1244" i="10"/>
  <c r="BB1245" i="10"/>
  <c r="BB1246" i="10"/>
  <c r="BB1247" i="10"/>
  <c r="BB1248" i="10"/>
  <c r="BB1249" i="10"/>
  <c r="BB1250" i="10"/>
  <c r="BB1251" i="10"/>
  <c r="BB1252" i="10"/>
  <c r="BB1253" i="10"/>
  <c r="BB1254" i="10"/>
  <c r="BB1255" i="10"/>
  <c r="BB1256" i="10"/>
  <c r="BB1257" i="10"/>
  <c r="BB1258" i="10"/>
  <c r="BB1259" i="10"/>
  <c r="BB1260" i="10"/>
  <c r="BB1261" i="10"/>
  <c r="BB1262" i="10"/>
  <c r="BB1263" i="10"/>
  <c r="BB1264" i="10"/>
  <c r="BB1265" i="10"/>
  <c r="BB1266" i="10"/>
  <c r="BB1267" i="10"/>
  <c r="BB1268" i="10"/>
  <c r="BB1269" i="10"/>
  <c r="BB1270" i="10"/>
  <c r="BB1271" i="10"/>
  <c r="BB1272" i="10"/>
  <c r="BB1273" i="10"/>
  <c r="BB1274" i="10"/>
  <c r="BB1275" i="10"/>
  <c r="BB1276" i="10"/>
  <c r="BB1156" i="10"/>
  <c r="BI2334" i="10"/>
  <c r="BH2334" i="10"/>
  <c r="BG2334" i="10"/>
  <c r="BF2334" i="10"/>
  <c r="BG2317" i="10"/>
  <c r="BF2333" i="10"/>
  <c r="BF2332" i="10"/>
  <c r="BF2331" i="10"/>
  <c r="BF2330" i="10"/>
  <c r="BF2329" i="10"/>
  <c r="BF2328" i="10"/>
  <c r="BF2327" i="10"/>
  <c r="BF2326" i="10"/>
  <c r="BF2325" i="10"/>
  <c r="BF2324" i="10"/>
  <c r="BF2323" i="10"/>
  <c r="BF2322" i="10"/>
  <c r="BF2321" i="10"/>
  <c r="BF2320" i="10"/>
  <c r="BF2319" i="10"/>
  <c r="BF2318" i="10"/>
  <c r="BF2317" i="10"/>
  <c r="BD2334" i="10"/>
  <c r="BC2334" i="10"/>
  <c r="BB2334" i="10"/>
  <c r="BB2317" i="10"/>
  <c r="BA2317" i="10"/>
  <c r="AZ2317" i="10"/>
  <c r="AY2317" i="10"/>
  <c r="AX2317" i="10"/>
  <c r="AW2317" i="10"/>
  <c r="AV2317" i="10"/>
  <c r="AU2317" i="10"/>
  <c r="AT2317" i="10"/>
  <c r="AS2317" i="10"/>
  <c r="AQ2317" i="10"/>
  <c r="AP2317" i="10"/>
  <c r="AO2334" i="10"/>
  <c r="AN2334" i="10"/>
  <c r="AM2334" i="10"/>
  <c r="AM2317" i="10"/>
  <c r="BK2303" i="10"/>
  <c r="BJ2303" i="10"/>
  <c r="BI2303" i="10"/>
  <c r="BF2303" i="10"/>
  <c r="BE2303" i="10"/>
  <c r="BD2303" i="10"/>
  <c r="BI2292" i="10"/>
  <c r="BH2303" i="10"/>
  <c r="BH2302" i="10"/>
  <c r="BH2301" i="10"/>
  <c r="BH2300" i="10"/>
  <c r="BH2299" i="10"/>
  <c r="BH2298" i="10"/>
  <c r="BH2297" i="10"/>
  <c r="BH2296" i="10"/>
  <c r="BH2295" i="10"/>
  <c r="BH2294" i="10"/>
  <c r="BH2293" i="10"/>
  <c r="BH2292" i="10"/>
  <c r="BC2303" i="10"/>
  <c r="BD2292" i="10"/>
  <c r="AU2302" i="10"/>
  <c r="BB2292" i="10"/>
  <c r="BA2292" i="10"/>
  <c r="AZ2292" i="10"/>
  <c r="AY2292" i="10"/>
  <c r="AX2292" i="10"/>
  <c r="AW2292" i="10"/>
  <c r="AV2292" i="10"/>
  <c r="AU2292" i="10"/>
  <c r="AS2299" i="10"/>
  <c r="AS2298" i="10"/>
  <c r="AS2297" i="10"/>
  <c r="AS2296" i="10"/>
  <c r="AS2295" i="10"/>
  <c r="AS2294" i="10"/>
  <c r="AS2293" i="10"/>
  <c r="AS2292" i="10"/>
  <c r="AQ2292" i="10"/>
  <c r="AP2292" i="10"/>
  <c r="AN2303" i="10"/>
  <c r="AM2303" i="10"/>
  <c r="AN2292" i="10"/>
  <c r="AM2292" i="10"/>
  <c r="B1888" i="10"/>
  <c r="B1887" i="10"/>
  <c r="B1886" i="10"/>
  <c r="B1884" i="10"/>
  <c r="B2280" i="10"/>
  <c r="B2279" i="10"/>
  <c r="B2277" i="10"/>
  <c r="B2273" i="10"/>
  <c r="DI2022" i="10"/>
  <c r="DH2143" i="10"/>
  <c r="DG2143" i="10"/>
  <c r="DF2143" i="10"/>
  <c r="DE2143" i="10"/>
  <c r="DF2142" i="10"/>
  <c r="DF2023" i="10"/>
  <c r="DF2024" i="10"/>
  <c r="DF2025" i="10"/>
  <c r="DF2026" i="10"/>
  <c r="DF2027" i="10"/>
  <c r="DF2028" i="10"/>
  <c r="DF2029" i="10"/>
  <c r="DF2030" i="10"/>
  <c r="DF2031" i="10"/>
  <c r="DF2032" i="10"/>
  <c r="DF2033" i="10"/>
  <c r="DF2034" i="10"/>
  <c r="DF2035" i="10"/>
  <c r="DF2036" i="10"/>
  <c r="DF2037" i="10"/>
  <c r="DF2038" i="10"/>
  <c r="DF2039" i="10"/>
  <c r="DF2040" i="10"/>
  <c r="DF2041" i="10"/>
  <c r="DF2042" i="10"/>
  <c r="DF2043" i="10"/>
  <c r="DF2044" i="10"/>
  <c r="DF2045" i="10"/>
  <c r="DF2046" i="10"/>
  <c r="DF2047" i="10"/>
  <c r="DF2048" i="10"/>
  <c r="DF2049" i="10"/>
  <c r="DF2050" i="10"/>
  <c r="DF2051" i="10"/>
  <c r="DF2052" i="10"/>
  <c r="DF2053" i="10"/>
  <c r="DF2054" i="10"/>
  <c r="DF2055" i="10"/>
  <c r="DF2056" i="10"/>
  <c r="DF2057" i="10"/>
  <c r="DF2058" i="10"/>
  <c r="DF2059" i="10"/>
  <c r="DF2060" i="10"/>
  <c r="DF2061" i="10"/>
  <c r="DF2062" i="10"/>
  <c r="DF2063" i="10"/>
  <c r="DF2064" i="10"/>
  <c r="DF2065" i="10"/>
  <c r="DF2066" i="10"/>
  <c r="DF2067" i="10"/>
  <c r="DF2068" i="10"/>
  <c r="DF2069" i="10"/>
  <c r="DF2070" i="10"/>
  <c r="DF2071" i="10"/>
  <c r="DF2072" i="10"/>
  <c r="DF2073" i="10"/>
  <c r="DF2074" i="10"/>
  <c r="DF2075" i="10"/>
  <c r="DF2076" i="10"/>
  <c r="DF2077" i="10"/>
  <c r="DF2078" i="10"/>
  <c r="DF2079" i="10"/>
  <c r="DF2080" i="10"/>
  <c r="DF2081" i="10"/>
  <c r="DF2082" i="10"/>
  <c r="DF2083" i="10"/>
  <c r="DF2084" i="10"/>
  <c r="DF2085" i="10"/>
  <c r="DF2086" i="10"/>
  <c r="DF2087" i="10"/>
  <c r="DF2088" i="10"/>
  <c r="DF2089" i="10"/>
  <c r="DF2090" i="10"/>
  <c r="DF2091" i="10"/>
  <c r="DF2092" i="10"/>
  <c r="DF2093" i="10"/>
  <c r="DF2094" i="10"/>
  <c r="DF2095" i="10"/>
  <c r="DF2096" i="10"/>
  <c r="DF2097" i="10"/>
  <c r="DF2098" i="10"/>
  <c r="DF2099" i="10"/>
  <c r="DF2100" i="10"/>
  <c r="DF2101" i="10"/>
  <c r="DF2102" i="10"/>
  <c r="DF2103" i="10"/>
  <c r="DF2104" i="10"/>
  <c r="DF2105" i="10"/>
  <c r="DF2106" i="10"/>
  <c r="DF2107" i="10"/>
  <c r="DF2108" i="10"/>
  <c r="DF2109" i="10"/>
  <c r="DF2110" i="10"/>
  <c r="DF2111" i="10"/>
  <c r="DF2112" i="10"/>
  <c r="DF2113" i="10"/>
  <c r="DF2114" i="10"/>
  <c r="DF2115" i="10"/>
  <c r="DF2116" i="10"/>
  <c r="DF2117" i="10"/>
  <c r="DF2118" i="10"/>
  <c r="DF2119" i="10"/>
  <c r="DF2120" i="10"/>
  <c r="DF2121" i="10"/>
  <c r="DF2122" i="10"/>
  <c r="DF2123" i="10"/>
  <c r="DF2124" i="10"/>
  <c r="DF2125" i="10"/>
  <c r="DF2126" i="10"/>
  <c r="DF2127" i="10"/>
  <c r="DF2128" i="10"/>
  <c r="DF2129" i="10"/>
  <c r="DF2130" i="10"/>
  <c r="DF2131" i="10"/>
  <c r="DF2132" i="10"/>
  <c r="DF2133" i="10"/>
  <c r="DF2134" i="10"/>
  <c r="DF2135" i="10"/>
  <c r="DF2136" i="10"/>
  <c r="DF2137" i="10"/>
  <c r="DF2138" i="10"/>
  <c r="DF2139" i="10"/>
  <c r="DF2140" i="10"/>
  <c r="DF2141" i="10"/>
  <c r="DF2022" i="10"/>
  <c r="DE2022" i="10"/>
  <c r="DD2022" i="10"/>
  <c r="DC2022" i="10"/>
  <c r="DB2022" i="10"/>
  <c r="DA2022" i="10"/>
  <c r="CZ2022" i="10"/>
  <c r="CY2022" i="10"/>
  <c r="CX2022" i="10"/>
  <c r="CW2022" i="10"/>
  <c r="CV2022" i="10"/>
  <c r="CU2022" i="10"/>
  <c r="CT2022" i="10"/>
  <c r="CS2022" i="10"/>
  <c r="CR2022" i="10"/>
  <c r="CQ2022" i="10"/>
  <c r="CP2022" i="10"/>
  <c r="CO2022" i="10"/>
  <c r="CN2022" i="10"/>
  <c r="CM2022" i="10"/>
  <c r="CL2022" i="10"/>
  <c r="CK2022" i="10"/>
  <c r="CJ2022" i="10"/>
  <c r="CI2022" i="10"/>
  <c r="CH2022" i="10"/>
  <c r="CG2022" i="10"/>
  <c r="CF2022" i="10"/>
  <c r="CE2022" i="10"/>
  <c r="CD2022" i="10"/>
  <c r="CC2022" i="10"/>
  <c r="CB2022" i="10"/>
  <c r="CA2022" i="10"/>
  <c r="BZ2022" i="10"/>
  <c r="BY2022" i="10"/>
  <c r="BX2022" i="10"/>
  <c r="BW2022" i="10"/>
  <c r="BV2022" i="10"/>
  <c r="BU2022" i="10"/>
  <c r="BT2022" i="10"/>
  <c r="BS2022" i="10"/>
  <c r="BR2022" i="10"/>
  <c r="BQ2022" i="10"/>
  <c r="BP2022" i="10"/>
  <c r="BO2022" i="10"/>
  <c r="BN2022" i="10"/>
  <c r="BM2022" i="10"/>
  <c r="BL2022" i="10"/>
  <c r="BK2022" i="10"/>
  <c r="BJ2022" i="10"/>
  <c r="BI2022" i="10"/>
  <c r="BH2022" i="10"/>
  <c r="BG2022" i="10"/>
  <c r="BV2016" i="10"/>
  <c r="B2281" i="10" s="1"/>
  <c r="BX1895" i="10"/>
  <c r="BY1895" i="10" s="1"/>
  <c r="BS1895" i="10"/>
  <c r="DC1756" i="10"/>
  <c r="DB1877" i="10"/>
  <c r="DA1877" i="10"/>
  <c r="CZ1877" i="10"/>
  <c r="CZ1756" i="10"/>
  <c r="CY1877" i="10"/>
  <c r="CY1756" i="10"/>
  <c r="CX1756" i="10"/>
  <c r="CW1756" i="10"/>
  <c r="CV1756" i="10"/>
  <c r="CU1756" i="10"/>
  <c r="CT1756" i="10"/>
  <c r="CS1756" i="10"/>
  <c r="CR1756" i="10"/>
  <c r="CQ1756" i="10"/>
  <c r="CP1756" i="10"/>
  <c r="CO1756" i="10"/>
  <c r="CN1756" i="10"/>
  <c r="CM1756" i="10"/>
  <c r="CL1756" i="10"/>
  <c r="CK1756" i="10"/>
  <c r="CJ1756" i="10"/>
  <c r="CI1756" i="10"/>
  <c r="CH1756" i="10"/>
  <c r="CG1756" i="10"/>
  <c r="CF1756" i="10"/>
  <c r="CE1756" i="10"/>
  <c r="CD1756" i="10"/>
  <c r="CC1756" i="10"/>
  <c r="CB1756" i="10"/>
  <c r="CA1756" i="10"/>
  <c r="BZ1756" i="10"/>
  <c r="BY1756" i="10"/>
  <c r="BX1756" i="10"/>
  <c r="BW1756" i="10"/>
  <c r="BV1756" i="10"/>
  <c r="BU1756" i="10"/>
  <c r="BT1756" i="10"/>
  <c r="BS1756" i="10"/>
  <c r="BR1877" i="10"/>
  <c r="BQ1877" i="10"/>
  <c r="BP1877" i="10"/>
  <c r="BO1877" i="10"/>
  <c r="BQ1756" i="10"/>
  <c r="BP1756" i="10"/>
  <c r="BO1756" i="10"/>
  <c r="BN1756" i="10"/>
  <c r="BM1756" i="10"/>
  <c r="BL1756" i="10"/>
  <c r="BK1756" i="10"/>
  <c r="BJ1756" i="10"/>
  <c r="BI1756" i="10"/>
  <c r="BH1756" i="10"/>
  <c r="BG1756" i="10"/>
  <c r="BV1750" i="10"/>
  <c r="BX1630" i="10"/>
  <c r="BS1629" i="10"/>
  <c r="BT1629" i="10" s="1"/>
  <c r="AK1605" i="10"/>
  <c r="AJ1605" i="10"/>
  <c r="AI1605" i="10"/>
  <c r="AH1605" i="10"/>
  <c r="AG1605" i="10"/>
  <c r="AQ1589" i="10"/>
  <c r="AP1589" i="10"/>
  <c r="AO1589" i="10"/>
  <c r="AN1589" i="10"/>
  <c r="AM1589" i="10"/>
  <c r="AL1589" i="10"/>
  <c r="AK1589" i="10"/>
  <c r="AJ1589" i="10"/>
  <c r="AI1589" i="10"/>
  <c r="AH1589" i="10"/>
  <c r="AG1589" i="10"/>
  <c r="AK113" i="9"/>
  <c r="AJ113" i="9"/>
  <c r="B120" i="9" s="1"/>
  <c r="AI113" i="9"/>
  <c r="AH113" i="9"/>
  <c r="AG113" i="9"/>
  <c r="B105" i="9"/>
  <c r="B104" i="9"/>
  <c r="B102" i="9"/>
  <c r="B101" i="9"/>
  <c r="B100" i="9"/>
  <c r="B97" i="9"/>
  <c r="B95" i="9"/>
  <c r="AY85" i="9"/>
  <c r="AU73" i="9"/>
  <c r="AT73" i="9"/>
  <c r="BI85" i="9"/>
  <c r="BH85" i="9"/>
  <c r="BG85" i="9"/>
  <c r="BF85" i="9"/>
  <c r="BE85" i="9"/>
  <c r="BD85" i="9"/>
  <c r="BC85" i="9"/>
  <c r="BB85" i="9"/>
  <c r="BA85" i="9"/>
  <c r="AZ85" i="9"/>
  <c r="AX85" i="9"/>
  <c r="AW85" i="9"/>
  <c r="AV85" i="9"/>
  <c r="AU85" i="9"/>
  <c r="AT85" i="9"/>
  <c r="AS85" i="9"/>
  <c r="AR85" i="9"/>
  <c r="AQ85" i="9"/>
  <c r="AP85" i="9"/>
  <c r="AO85" i="9"/>
  <c r="AN85" i="9"/>
  <c r="AM85" i="9"/>
  <c r="BF72" i="9"/>
  <c r="BE72" i="9"/>
  <c r="BD72" i="9"/>
  <c r="BC72" i="9"/>
  <c r="BB72" i="9"/>
  <c r="BA72" i="9"/>
  <c r="AZ72" i="9"/>
  <c r="AY72" i="9"/>
  <c r="AX72" i="9"/>
  <c r="AW72" i="9"/>
  <c r="AV72" i="9"/>
  <c r="AU72" i="9"/>
  <c r="AT72" i="9"/>
  <c r="AT78" i="9"/>
  <c r="AR71" i="9"/>
  <c r="AQ71" i="9"/>
  <c r="AP71" i="9"/>
  <c r="AO71" i="9"/>
  <c r="AN71" i="9"/>
  <c r="AM71" i="9"/>
  <c r="AJ39" i="9"/>
  <c r="AI39" i="9"/>
  <c r="B47" i="9" s="1"/>
  <c r="AH39" i="9"/>
  <c r="AG39" i="9"/>
  <c r="BB124" i="8"/>
  <c r="B131" i="8" s="1"/>
  <c r="AV124" i="8"/>
  <c r="AU124" i="8"/>
  <c r="AT124" i="8"/>
  <c r="AR127" i="8"/>
  <c r="AR126" i="8"/>
  <c r="AR125" i="8"/>
  <c r="AR124" i="8"/>
  <c r="AR100" i="8"/>
  <c r="AR104" i="8" s="1"/>
  <c r="B113" i="8" s="1"/>
  <c r="AS100" i="8"/>
  <c r="AP104" i="8"/>
  <c r="B81" i="8"/>
  <c r="AP74" i="8"/>
  <c r="AO78" i="8"/>
  <c r="AN78" i="8"/>
  <c r="B87" i="8" s="1"/>
  <c r="B136" i="8"/>
  <c r="B135" i="8"/>
  <c r="B134" i="8"/>
  <c r="AP128" i="8"/>
  <c r="AL128" i="8"/>
  <c r="BA124" i="8"/>
  <c r="AZ124" i="8"/>
  <c r="AY124" i="8"/>
  <c r="AX124" i="8"/>
  <c r="AW124" i="8"/>
  <c r="AR103" i="8"/>
  <c r="AR102" i="8"/>
  <c r="AR101" i="8"/>
  <c r="AI175" i="7"/>
  <c r="AM29" i="7"/>
  <c r="AL29" i="7"/>
  <c r="B39" i="7" s="1"/>
  <c r="AK29" i="7"/>
  <c r="AJ30" i="7"/>
  <c r="AH29" i="7"/>
  <c r="AG29" i="7"/>
  <c r="B1579" i="10"/>
  <c r="B1578" i="10"/>
  <c r="B1577" i="10"/>
  <c r="B1576" i="10"/>
  <c r="B1575" i="10"/>
  <c r="AP1572" i="10"/>
  <c r="AP1571" i="10"/>
  <c r="AP1570" i="10"/>
  <c r="AP1569" i="10"/>
  <c r="AP1568" i="10"/>
  <c r="AP1567" i="10"/>
  <c r="AP1566" i="10"/>
  <c r="AP1565" i="10"/>
  <c r="AP1564" i="10"/>
  <c r="AP1563" i="10"/>
  <c r="AN1563" i="10"/>
  <c r="AM1563" i="10"/>
  <c r="B1556" i="10"/>
  <c r="B1555" i="10"/>
  <c r="B1554" i="10"/>
  <c r="B1552" i="10"/>
  <c r="B1548" i="10"/>
  <c r="CO1423" i="10"/>
  <c r="CK1545" i="10"/>
  <c r="CL1424" i="10"/>
  <c r="CK1424" i="10"/>
  <c r="CJ1424" i="10"/>
  <c r="CI1424" i="10"/>
  <c r="CH1424" i="10"/>
  <c r="CG1424" i="10"/>
  <c r="CF1424" i="10"/>
  <c r="CE1424" i="10"/>
  <c r="CD1424" i="10"/>
  <c r="CC1424" i="10"/>
  <c r="CB1424" i="10"/>
  <c r="CA1424" i="10"/>
  <c r="BZ1424" i="10"/>
  <c r="BY1424" i="10"/>
  <c r="BX1424" i="10"/>
  <c r="BW1424" i="10"/>
  <c r="BV1544" i="10"/>
  <c r="BT1425" i="10"/>
  <c r="BU1425" i="10"/>
  <c r="BV1425" i="10"/>
  <c r="BT1426" i="10"/>
  <c r="BU1426" i="10"/>
  <c r="BV1426" i="10"/>
  <c r="BT1427" i="10"/>
  <c r="BU1427" i="10"/>
  <c r="BV1427" i="10"/>
  <c r="BT1428" i="10"/>
  <c r="BU1428" i="10"/>
  <c r="BV1428" i="10"/>
  <c r="BT1429" i="10"/>
  <c r="BU1429" i="10"/>
  <c r="BV1429" i="10"/>
  <c r="BT1430" i="10"/>
  <c r="BU1430" i="10"/>
  <c r="BV1430" i="10"/>
  <c r="BT1431" i="10"/>
  <c r="BU1431" i="10"/>
  <c r="BV1431" i="10"/>
  <c r="BT1432" i="10"/>
  <c r="BU1432" i="10"/>
  <c r="BV1432" i="10"/>
  <c r="BT1433" i="10"/>
  <c r="BU1433" i="10"/>
  <c r="BV1433" i="10"/>
  <c r="BT1434" i="10"/>
  <c r="BU1434" i="10"/>
  <c r="BV1434" i="10"/>
  <c r="BT1435" i="10"/>
  <c r="BU1435" i="10"/>
  <c r="BV1435" i="10"/>
  <c r="BT1436" i="10"/>
  <c r="BU1436" i="10"/>
  <c r="BV1436" i="10"/>
  <c r="BT1437" i="10"/>
  <c r="BU1437" i="10"/>
  <c r="BV1437" i="10"/>
  <c r="BT1438" i="10"/>
  <c r="BU1438" i="10"/>
  <c r="BV1438" i="10"/>
  <c r="BT1439" i="10"/>
  <c r="BU1439" i="10"/>
  <c r="BV1439" i="10"/>
  <c r="BT1440" i="10"/>
  <c r="BU1440" i="10"/>
  <c r="BV1440" i="10"/>
  <c r="BT1441" i="10"/>
  <c r="BU1441" i="10"/>
  <c r="BV1441" i="10"/>
  <c r="BT1442" i="10"/>
  <c r="BU1442" i="10"/>
  <c r="BV1442" i="10"/>
  <c r="BT1443" i="10"/>
  <c r="BU1443" i="10"/>
  <c r="BV1443" i="10"/>
  <c r="BT1444" i="10"/>
  <c r="BU1444" i="10"/>
  <c r="BV1444" i="10"/>
  <c r="BT1445" i="10"/>
  <c r="BU1445" i="10"/>
  <c r="BV1445" i="10"/>
  <c r="BT1446" i="10"/>
  <c r="BU1446" i="10"/>
  <c r="BV1446" i="10"/>
  <c r="BT1447" i="10"/>
  <c r="BU1447" i="10"/>
  <c r="BV1447" i="10"/>
  <c r="BT1448" i="10"/>
  <c r="BU1448" i="10"/>
  <c r="BV1448" i="10"/>
  <c r="BT1449" i="10"/>
  <c r="BU1449" i="10"/>
  <c r="BV1449" i="10"/>
  <c r="BT1450" i="10"/>
  <c r="BU1450" i="10"/>
  <c r="BV1450" i="10"/>
  <c r="BT1451" i="10"/>
  <c r="BU1451" i="10"/>
  <c r="BV1451" i="10"/>
  <c r="BT1452" i="10"/>
  <c r="BU1452" i="10"/>
  <c r="BV1452" i="10"/>
  <c r="BT1453" i="10"/>
  <c r="BU1453" i="10"/>
  <c r="BV1453" i="10"/>
  <c r="BT1454" i="10"/>
  <c r="BU1454" i="10"/>
  <c r="BV1454" i="10"/>
  <c r="BT1455" i="10"/>
  <c r="BU1455" i="10"/>
  <c r="BV1455" i="10"/>
  <c r="BT1456" i="10"/>
  <c r="BU1456" i="10"/>
  <c r="BV1456" i="10"/>
  <c r="BT1457" i="10"/>
  <c r="BU1457" i="10"/>
  <c r="BV1457" i="10"/>
  <c r="BT1458" i="10"/>
  <c r="BU1458" i="10"/>
  <c r="BV1458" i="10"/>
  <c r="BT1459" i="10"/>
  <c r="BU1459" i="10"/>
  <c r="BV1459" i="10"/>
  <c r="BT1460" i="10"/>
  <c r="BU1460" i="10"/>
  <c r="BV1460" i="10"/>
  <c r="BT1461" i="10"/>
  <c r="BU1461" i="10"/>
  <c r="BV1461" i="10"/>
  <c r="BT1462" i="10"/>
  <c r="BU1462" i="10"/>
  <c r="BV1462" i="10"/>
  <c r="BT1463" i="10"/>
  <c r="BU1463" i="10"/>
  <c r="BV1463" i="10"/>
  <c r="BT1464" i="10"/>
  <c r="BU1464" i="10"/>
  <c r="BV1464" i="10"/>
  <c r="BT1465" i="10"/>
  <c r="BU1465" i="10"/>
  <c r="BV1465" i="10"/>
  <c r="BT1466" i="10"/>
  <c r="BU1466" i="10"/>
  <c r="BV1466" i="10"/>
  <c r="BT1467" i="10"/>
  <c r="BU1467" i="10"/>
  <c r="BV1467" i="10"/>
  <c r="BT1468" i="10"/>
  <c r="BU1468" i="10"/>
  <c r="BV1468" i="10"/>
  <c r="BT1469" i="10"/>
  <c r="BU1469" i="10"/>
  <c r="BV1469" i="10"/>
  <c r="BT1470" i="10"/>
  <c r="BU1470" i="10"/>
  <c r="BV1470" i="10"/>
  <c r="BT1471" i="10"/>
  <c r="BU1471" i="10"/>
  <c r="BV1471" i="10"/>
  <c r="BT1472" i="10"/>
  <c r="BU1472" i="10"/>
  <c r="BV1472" i="10"/>
  <c r="BT1473" i="10"/>
  <c r="BU1473" i="10"/>
  <c r="BV1473" i="10"/>
  <c r="BT1474" i="10"/>
  <c r="BU1474" i="10"/>
  <c r="BV1474" i="10"/>
  <c r="BT1475" i="10"/>
  <c r="BU1475" i="10"/>
  <c r="BV1475" i="10"/>
  <c r="BT1476" i="10"/>
  <c r="BU1476" i="10"/>
  <c r="BV1476" i="10"/>
  <c r="BT1477" i="10"/>
  <c r="BU1477" i="10"/>
  <c r="BV1477" i="10"/>
  <c r="BT1478" i="10"/>
  <c r="BU1478" i="10"/>
  <c r="BV1478" i="10"/>
  <c r="BT1479" i="10"/>
  <c r="BU1479" i="10"/>
  <c r="BV1479" i="10"/>
  <c r="BT1480" i="10"/>
  <c r="BU1480" i="10"/>
  <c r="BV1480" i="10"/>
  <c r="BT1481" i="10"/>
  <c r="BU1481" i="10"/>
  <c r="BV1481" i="10"/>
  <c r="BT1482" i="10"/>
  <c r="BU1482" i="10"/>
  <c r="BV1482" i="10"/>
  <c r="BT1483" i="10"/>
  <c r="BU1483" i="10"/>
  <c r="BV1483" i="10"/>
  <c r="BT1484" i="10"/>
  <c r="BU1484" i="10"/>
  <c r="BV1484" i="10"/>
  <c r="BT1485" i="10"/>
  <c r="BU1485" i="10"/>
  <c r="BV1485" i="10"/>
  <c r="BT1486" i="10"/>
  <c r="BU1486" i="10"/>
  <c r="BV1486" i="10"/>
  <c r="BT1487" i="10"/>
  <c r="BU1487" i="10"/>
  <c r="BV1487" i="10"/>
  <c r="BT1488" i="10"/>
  <c r="BU1488" i="10"/>
  <c r="BV1488" i="10"/>
  <c r="BT1489" i="10"/>
  <c r="BU1489" i="10"/>
  <c r="BV1489" i="10"/>
  <c r="BT1490" i="10"/>
  <c r="BU1490" i="10"/>
  <c r="BV1490" i="10"/>
  <c r="BT1491" i="10"/>
  <c r="BU1491" i="10"/>
  <c r="BV1491" i="10"/>
  <c r="BT1492" i="10"/>
  <c r="BU1492" i="10"/>
  <c r="BV1492" i="10"/>
  <c r="BT1493" i="10"/>
  <c r="BU1493" i="10"/>
  <c r="BV1493" i="10"/>
  <c r="BT1494" i="10"/>
  <c r="BU1494" i="10"/>
  <c r="BV1494" i="10"/>
  <c r="BT1495" i="10"/>
  <c r="BU1495" i="10"/>
  <c r="BV1495" i="10"/>
  <c r="BT1496" i="10"/>
  <c r="BU1496" i="10"/>
  <c r="BV1496" i="10"/>
  <c r="BT1497" i="10"/>
  <c r="BU1497" i="10"/>
  <c r="BV1497" i="10"/>
  <c r="BT1498" i="10"/>
  <c r="BU1498" i="10"/>
  <c r="BV1498" i="10"/>
  <c r="BT1499" i="10"/>
  <c r="BU1499" i="10"/>
  <c r="BV1499" i="10"/>
  <c r="BT1500" i="10"/>
  <c r="BU1500" i="10"/>
  <c r="BV1500" i="10"/>
  <c r="BT1501" i="10"/>
  <c r="BU1501" i="10"/>
  <c r="BV1501" i="10"/>
  <c r="BT1502" i="10"/>
  <c r="BU1502" i="10"/>
  <c r="BV1502" i="10"/>
  <c r="BT1503" i="10"/>
  <c r="BU1503" i="10"/>
  <c r="BV1503" i="10"/>
  <c r="BT1504" i="10"/>
  <c r="BU1504" i="10"/>
  <c r="BV1504" i="10"/>
  <c r="BT1505" i="10"/>
  <c r="BU1505" i="10"/>
  <c r="BV1505" i="10"/>
  <c r="BT1506" i="10"/>
  <c r="BU1506" i="10"/>
  <c r="BV1506" i="10"/>
  <c r="BT1507" i="10"/>
  <c r="BU1507" i="10"/>
  <c r="BV1507" i="10"/>
  <c r="BT1508" i="10"/>
  <c r="BU1508" i="10"/>
  <c r="BV1508" i="10"/>
  <c r="BT1509" i="10"/>
  <c r="BU1509" i="10"/>
  <c r="BV1509" i="10"/>
  <c r="BT1510" i="10"/>
  <c r="BU1510" i="10"/>
  <c r="BV1510" i="10"/>
  <c r="BT1511" i="10"/>
  <c r="BU1511" i="10"/>
  <c r="BV1511" i="10"/>
  <c r="BT1512" i="10"/>
  <c r="BU1512" i="10"/>
  <c r="BV1512" i="10"/>
  <c r="BT1513" i="10"/>
  <c r="BU1513" i="10"/>
  <c r="BV1513" i="10"/>
  <c r="BT1514" i="10"/>
  <c r="BU1514" i="10"/>
  <c r="BV1514" i="10"/>
  <c r="BT1515" i="10"/>
  <c r="BU1515" i="10"/>
  <c r="BV1515" i="10"/>
  <c r="BT1516" i="10"/>
  <c r="BU1516" i="10"/>
  <c r="BV1516" i="10"/>
  <c r="BT1517" i="10"/>
  <c r="BU1517" i="10"/>
  <c r="BV1517" i="10"/>
  <c r="BT1518" i="10"/>
  <c r="BU1518" i="10"/>
  <c r="BV1518" i="10"/>
  <c r="BT1519" i="10"/>
  <c r="BU1519" i="10"/>
  <c r="BV1519" i="10"/>
  <c r="BT1520" i="10"/>
  <c r="BU1520" i="10"/>
  <c r="BV1520" i="10"/>
  <c r="BT1521" i="10"/>
  <c r="BU1521" i="10"/>
  <c r="BV1521" i="10"/>
  <c r="BT1522" i="10"/>
  <c r="BU1522" i="10"/>
  <c r="BV1522" i="10"/>
  <c r="BT1523" i="10"/>
  <c r="BU1523" i="10"/>
  <c r="BV1523" i="10"/>
  <c r="BT1524" i="10"/>
  <c r="BU1524" i="10"/>
  <c r="BV1524" i="10"/>
  <c r="BT1525" i="10"/>
  <c r="BU1525" i="10"/>
  <c r="BV1525" i="10"/>
  <c r="BT1526" i="10"/>
  <c r="BU1526" i="10"/>
  <c r="BV1526" i="10"/>
  <c r="BT1527" i="10"/>
  <c r="BU1527" i="10"/>
  <c r="BV1527" i="10"/>
  <c r="BT1528" i="10"/>
  <c r="BU1528" i="10"/>
  <c r="BV1528" i="10"/>
  <c r="BT1529" i="10"/>
  <c r="BU1529" i="10"/>
  <c r="BV1529" i="10"/>
  <c r="BT1530" i="10"/>
  <c r="BU1530" i="10"/>
  <c r="BV1530" i="10"/>
  <c r="BT1531" i="10"/>
  <c r="BU1531" i="10"/>
  <c r="BV1531" i="10"/>
  <c r="BT1532" i="10"/>
  <c r="BU1532" i="10"/>
  <c r="BV1532" i="10"/>
  <c r="BT1533" i="10"/>
  <c r="BU1533" i="10"/>
  <c r="BV1533" i="10"/>
  <c r="BT1534" i="10"/>
  <c r="BU1534" i="10"/>
  <c r="BV1534" i="10"/>
  <c r="BT1535" i="10"/>
  <c r="BU1535" i="10"/>
  <c r="BV1535" i="10"/>
  <c r="BT1536" i="10"/>
  <c r="BU1536" i="10"/>
  <c r="BV1536" i="10"/>
  <c r="BT1537" i="10"/>
  <c r="BU1537" i="10"/>
  <c r="BV1537" i="10"/>
  <c r="BT1538" i="10"/>
  <c r="BU1538" i="10"/>
  <c r="BV1538" i="10"/>
  <c r="BT1539" i="10"/>
  <c r="BU1539" i="10"/>
  <c r="BV1539" i="10"/>
  <c r="BT1540" i="10"/>
  <c r="BU1540" i="10"/>
  <c r="BV1540" i="10"/>
  <c r="BT1541" i="10"/>
  <c r="BU1541" i="10"/>
  <c r="BV1541" i="10"/>
  <c r="BT1542" i="10"/>
  <c r="BU1542" i="10"/>
  <c r="BV1542" i="10"/>
  <c r="BT1543" i="10"/>
  <c r="BU1543" i="10"/>
  <c r="BV1543" i="10"/>
  <c r="BT1544" i="10"/>
  <c r="BU1544" i="10"/>
  <c r="BV1424" i="10"/>
  <c r="BU1424" i="10"/>
  <c r="BT1424" i="10"/>
  <c r="BS1424" i="10"/>
  <c r="BR1424" i="10"/>
  <c r="BQ1424" i="10"/>
  <c r="BP1424" i="10"/>
  <c r="BO1424" i="10"/>
  <c r="BN1424" i="10"/>
  <c r="BM1545" i="10"/>
  <c r="BL1545" i="10"/>
  <c r="BK1545" i="10"/>
  <c r="BL1424" i="10"/>
  <c r="BK1424" i="10"/>
  <c r="BJ1424" i="10"/>
  <c r="BI1424" i="10"/>
  <c r="BH1424" i="10"/>
  <c r="BC1545" i="10"/>
  <c r="BE1424" i="10"/>
  <c r="BC1424" i="10"/>
  <c r="BB1424" i="10"/>
  <c r="BA1424" i="10"/>
  <c r="AZ1424" i="10"/>
  <c r="AY1424" i="10"/>
  <c r="AX1424" i="10"/>
  <c r="AW1424" i="10"/>
  <c r="AV1424" i="10"/>
  <c r="AU1424" i="10"/>
  <c r="AT1424" i="10"/>
  <c r="AS1424" i="10"/>
  <c r="AR1424" i="10"/>
  <c r="AQ1424" i="10"/>
  <c r="AP1424" i="10"/>
  <c r="AO1424" i="10"/>
  <c r="AN1424" i="10"/>
  <c r="AM1424" i="10"/>
  <c r="AL1424" i="10"/>
  <c r="AK1424" i="10"/>
  <c r="AJ1424" i="10"/>
  <c r="AI1424" i="10"/>
  <c r="BI1298" i="10"/>
  <c r="BH1298" i="10"/>
  <c r="BG1298" i="10"/>
  <c r="BE1298" i="10"/>
  <c r="BD1298" i="10"/>
  <c r="BC1298" i="10"/>
  <c r="BA1298" i="10"/>
  <c r="AZ1298" i="10"/>
  <c r="AY1298" i="10"/>
  <c r="BA1297" i="10"/>
  <c r="AZ1297" i="10"/>
  <c r="AY1297" i="10"/>
  <c r="AX1297" i="10"/>
  <c r="AW1297" i="10"/>
  <c r="AV1297" i="10"/>
  <c r="AU1297" i="10"/>
  <c r="AT1297" i="10"/>
  <c r="AS1297" i="10"/>
  <c r="AR1297" i="10"/>
  <c r="AQ1297" i="10"/>
  <c r="AP1297" i="10"/>
  <c r="AO1297" i="10"/>
  <c r="AN1297" i="10"/>
  <c r="AM1297" i="10"/>
  <c r="AL1297" i="10"/>
  <c r="AK1297" i="10"/>
  <c r="AJ1297" i="10"/>
  <c r="AI1297" i="10"/>
  <c r="BB174" i="7"/>
  <c r="AJ174" i="7"/>
  <c r="AG174" i="7"/>
  <c r="BZ68" i="7"/>
  <c r="AV68" i="7"/>
  <c r="AU68" i="7"/>
  <c r="AT68" i="7"/>
  <c r="AS68" i="7"/>
  <c r="AR68" i="7"/>
  <c r="AQ68" i="7"/>
  <c r="AP68" i="7"/>
  <c r="AO68" i="7"/>
  <c r="AN68" i="7"/>
  <c r="AM68" i="7"/>
  <c r="AL68" i="7"/>
  <c r="AK68" i="7"/>
  <c r="AJ68" i="7"/>
  <c r="AI68" i="7"/>
  <c r="AH68" i="7"/>
  <c r="AG68" i="7"/>
  <c r="BQ1277" i="10"/>
  <c r="BP1277" i="10"/>
  <c r="BO1277" i="10"/>
  <c r="BO1156" i="10"/>
  <c r="BN1156" i="10"/>
  <c r="BK1156" i="10"/>
  <c r="BL1156" i="10" s="1"/>
  <c r="BI1156" i="10"/>
  <c r="BH1156" i="10"/>
  <c r="BG1156" i="10"/>
  <c r="BE1156" i="10"/>
  <c r="BD1156" i="10"/>
  <c r="BC1156" i="10"/>
  <c r="BA1156" i="10"/>
  <c r="AZ1156" i="10"/>
  <c r="AY1156" i="10"/>
  <c r="AX1156" i="10"/>
  <c r="AW1156" i="10"/>
  <c r="AV1156" i="10"/>
  <c r="AU1156" i="10"/>
  <c r="AT1156" i="10"/>
  <c r="AS1156" i="10"/>
  <c r="AR1156" i="10"/>
  <c r="AQ1156" i="10"/>
  <c r="AP1156" i="10"/>
  <c r="AO1156" i="10"/>
  <c r="AN1156" i="10"/>
  <c r="AM1156" i="10"/>
  <c r="AL1156" i="10"/>
  <c r="AK1156" i="10"/>
  <c r="AJ1156" i="10"/>
  <c r="AI1156" i="10"/>
  <c r="B1145" i="10"/>
  <c r="B1144" i="10"/>
  <c r="AI1140" i="10"/>
  <c r="AH1140" i="10"/>
  <c r="AI1019" i="10"/>
  <c r="AH1019" i="10"/>
  <c r="AG1019" i="10"/>
  <c r="AI863" i="10"/>
  <c r="AH863" i="10"/>
  <c r="AH742" i="10"/>
  <c r="B1012" i="10"/>
  <c r="B1011" i="10"/>
  <c r="B1010" i="10"/>
  <c r="B1009" i="10"/>
  <c r="AX1003" i="10"/>
  <c r="AW1003" i="10"/>
  <c r="AX882" i="10"/>
  <c r="AW882" i="10"/>
  <c r="AV882" i="10"/>
  <c r="AU882" i="10"/>
  <c r="AT1003" i="10"/>
  <c r="AS1003" i="10"/>
  <c r="AR1003" i="10"/>
  <c r="AR883" i="10"/>
  <c r="AR884" i="10"/>
  <c r="AR885" i="10"/>
  <c r="AR886" i="10"/>
  <c r="AR887" i="10"/>
  <c r="AR888" i="10"/>
  <c r="AR889" i="10"/>
  <c r="AR890" i="10"/>
  <c r="AR891" i="10"/>
  <c r="AR892" i="10"/>
  <c r="AR893" i="10"/>
  <c r="AR894" i="10"/>
  <c r="AR895" i="10"/>
  <c r="AR896" i="10"/>
  <c r="AR897" i="10"/>
  <c r="AR898" i="10"/>
  <c r="AR899" i="10"/>
  <c r="AR900" i="10"/>
  <c r="AR901" i="10"/>
  <c r="AR902" i="10"/>
  <c r="AR903" i="10"/>
  <c r="AR904" i="10"/>
  <c r="AR905" i="10"/>
  <c r="AR906" i="10"/>
  <c r="AR907" i="10"/>
  <c r="AR908" i="10"/>
  <c r="AR909" i="10"/>
  <c r="AR910" i="10"/>
  <c r="AR911" i="10"/>
  <c r="AR912" i="10"/>
  <c r="AR913" i="10"/>
  <c r="AR914" i="10"/>
  <c r="AR915" i="10"/>
  <c r="AR916" i="10"/>
  <c r="AR917" i="10"/>
  <c r="AR918" i="10"/>
  <c r="AR919" i="10"/>
  <c r="AR920" i="10"/>
  <c r="AR921" i="10"/>
  <c r="AR922" i="10"/>
  <c r="AR923" i="10"/>
  <c r="AR924" i="10"/>
  <c r="AR925" i="10"/>
  <c r="AR926" i="10"/>
  <c r="AR927" i="10"/>
  <c r="AR928" i="10"/>
  <c r="AR929" i="10"/>
  <c r="AR930" i="10"/>
  <c r="AR931" i="10"/>
  <c r="AR932" i="10"/>
  <c r="AR933" i="10"/>
  <c r="AR934" i="10"/>
  <c r="AR935" i="10"/>
  <c r="AR936" i="10"/>
  <c r="AR937" i="10"/>
  <c r="AR938" i="10"/>
  <c r="AR939" i="10"/>
  <c r="AR940" i="10"/>
  <c r="AR941" i="10"/>
  <c r="AR942" i="10"/>
  <c r="AR943" i="10"/>
  <c r="AR944" i="10"/>
  <c r="AR945" i="10"/>
  <c r="AR946" i="10"/>
  <c r="AR947" i="10"/>
  <c r="AR948" i="10"/>
  <c r="AR949" i="10"/>
  <c r="AR950" i="10"/>
  <c r="AR951" i="10"/>
  <c r="AR952" i="10"/>
  <c r="AR953" i="10"/>
  <c r="AR954" i="10"/>
  <c r="AR955" i="10"/>
  <c r="AR956" i="10"/>
  <c r="AR957" i="10"/>
  <c r="AR958" i="10"/>
  <c r="AR959" i="10"/>
  <c r="AR960" i="10"/>
  <c r="AR961" i="10"/>
  <c r="AR962" i="10"/>
  <c r="AR963" i="10"/>
  <c r="AR964" i="10"/>
  <c r="AR965" i="10"/>
  <c r="AR966" i="10"/>
  <c r="AR967" i="10"/>
  <c r="AR968" i="10"/>
  <c r="AR969" i="10"/>
  <c r="AR970" i="10"/>
  <c r="AR971" i="10"/>
  <c r="AR972" i="10"/>
  <c r="AR973" i="10"/>
  <c r="AR974" i="10"/>
  <c r="AR975" i="10"/>
  <c r="AR976" i="10"/>
  <c r="AR977" i="10"/>
  <c r="AR978" i="10"/>
  <c r="AR979" i="10"/>
  <c r="AR980" i="10"/>
  <c r="AR981" i="10"/>
  <c r="AR982" i="10"/>
  <c r="AR983" i="10"/>
  <c r="AR984" i="10"/>
  <c r="AR985" i="10"/>
  <c r="AR986" i="10"/>
  <c r="AR987" i="10"/>
  <c r="AR988" i="10"/>
  <c r="AR989" i="10"/>
  <c r="AR990" i="10"/>
  <c r="AR991" i="10"/>
  <c r="AR992" i="10"/>
  <c r="AR993" i="10"/>
  <c r="AR994" i="10"/>
  <c r="AR995" i="10"/>
  <c r="AR996" i="10"/>
  <c r="AR997" i="10"/>
  <c r="AR998" i="10"/>
  <c r="AR999" i="10"/>
  <c r="AR1000" i="10"/>
  <c r="AR1001" i="10"/>
  <c r="AR1002" i="10"/>
  <c r="AR882" i="10"/>
  <c r="AQ1003" i="10"/>
  <c r="AQ882" i="10"/>
  <c r="AP882" i="10"/>
  <c r="AO882" i="10"/>
  <c r="AN882" i="10"/>
  <c r="AM882" i="10"/>
  <c r="AL882" i="10"/>
  <c r="AK882" i="10"/>
  <c r="AI882" i="10"/>
  <c r="AH882" i="10"/>
  <c r="AH1003" i="10" s="1"/>
  <c r="AG882" i="10"/>
  <c r="AG1003" i="10" s="1"/>
  <c r="B1006" i="10"/>
  <c r="B868" i="10"/>
  <c r="AI742" i="10"/>
  <c r="AG742" i="10"/>
  <c r="AT606" i="10"/>
  <c r="AR606" i="10"/>
  <c r="AQ606" i="10"/>
  <c r="AP606" i="10"/>
  <c r="AN727" i="10"/>
  <c r="AM727" i="10"/>
  <c r="AN606" i="10"/>
  <c r="AM606" i="10"/>
  <c r="AL606" i="10"/>
  <c r="AK606" i="10"/>
  <c r="AJ606" i="10"/>
  <c r="AI606" i="10"/>
  <c r="AI588" i="10"/>
  <c r="AH588" i="10"/>
  <c r="AH467" i="10"/>
  <c r="AG467" i="10"/>
  <c r="B593" i="10"/>
  <c r="AN451" i="10"/>
  <c r="AM451" i="10"/>
  <c r="B458" i="10"/>
  <c r="AT330" i="10"/>
  <c r="B454" i="10" s="1"/>
  <c r="AQ330" i="10"/>
  <c r="AQ451" i="10" s="1"/>
  <c r="AR451" i="10" s="1"/>
  <c r="AN330" i="10"/>
  <c r="AM330" i="10"/>
  <c r="AM193" i="10"/>
  <c r="AM314" i="10" s="1"/>
  <c r="AL314" i="10"/>
  <c r="AN193" i="10"/>
  <c r="AL193" i="10"/>
  <c r="AJ193" i="10"/>
  <c r="AI193" i="10"/>
  <c r="AH193" i="10"/>
  <c r="AG313" i="10"/>
  <c r="AG194" i="10"/>
  <c r="B319" i="10"/>
  <c r="AT54" i="10"/>
  <c r="AR54" i="10"/>
  <c r="AQ54" i="10"/>
  <c r="AP54" i="10"/>
  <c r="AM54" i="10"/>
  <c r="B182" i="10"/>
  <c r="B178" i="10"/>
  <c r="AH34" i="10"/>
  <c r="AH33" i="10"/>
  <c r="AG33" i="10"/>
  <c r="B121" i="9"/>
  <c r="B119" i="9"/>
  <c r="B118" i="9"/>
  <c r="B117" i="9"/>
  <c r="B122" i="9"/>
  <c r="BK85" i="9"/>
  <c r="BJ85" i="9"/>
  <c r="AL85" i="9"/>
  <c r="AK85" i="9"/>
  <c r="AJ85" i="9"/>
  <c r="AI85" i="9"/>
  <c r="AP78" i="9"/>
  <c r="AN72" i="9"/>
  <c r="B112" i="8"/>
  <c r="B111" i="8"/>
  <c r="B110" i="8"/>
  <c r="B107" i="8"/>
  <c r="B86" i="8"/>
  <c r="B85" i="8"/>
  <c r="B84" i="8"/>
  <c r="AI56" i="8"/>
  <c r="B61" i="8" s="1"/>
  <c r="B62" i="8"/>
  <c r="B58" i="8"/>
  <c r="B288" i="7"/>
  <c r="B287" i="7"/>
  <c r="B32" i="7"/>
  <c r="B37" i="7"/>
  <c r="B36" i="7"/>
  <c r="B35" i="7"/>
  <c r="B71" i="6"/>
  <c r="B47" i="6"/>
  <c r="AP124" i="8"/>
  <c r="AO124" i="8"/>
  <c r="AN124" i="8"/>
  <c r="AM124" i="8"/>
  <c r="AO128" i="8" s="1"/>
  <c r="B139" i="8" s="1"/>
  <c r="AP103" i="8"/>
  <c r="AP102" i="8"/>
  <c r="AP101" i="8"/>
  <c r="AP100" i="8"/>
  <c r="AO100" i="8"/>
  <c r="AN100" i="8"/>
  <c r="AM100" i="8"/>
  <c r="AO104" i="8" s="1"/>
  <c r="B114" i="8" s="1"/>
  <c r="AO74" i="8"/>
  <c r="AL74" i="8"/>
  <c r="AK74" i="8"/>
  <c r="AJ74" i="8"/>
  <c r="AI74" i="8"/>
  <c r="AK52" i="8"/>
  <c r="AJ52" i="8"/>
  <c r="AI52" i="8"/>
  <c r="AH52" i="8"/>
  <c r="AG52" i="8"/>
  <c r="AH56" i="8" s="1"/>
  <c r="B63" i="8" s="1"/>
  <c r="AK29" i="8"/>
  <c r="B39" i="8" s="1"/>
  <c r="AJ29" i="8"/>
  <c r="B35" i="8" s="1"/>
  <c r="AI29" i="8"/>
  <c r="AH29" i="8"/>
  <c r="AG29" i="8"/>
  <c r="BF174" i="7"/>
  <c r="B276" i="7" s="1"/>
  <c r="BE174" i="7"/>
  <c r="BA174" i="7"/>
  <c r="AZ174" i="7"/>
  <c r="AY174" i="7"/>
  <c r="AX174" i="7"/>
  <c r="AW174" i="7"/>
  <c r="AV174" i="7"/>
  <c r="AU174" i="7"/>
  <c r="AT174" i="7"/>
  <c r="AS174" i="7"/>
  <c r="AR174" i="7"/>
  <c r="AQ174" i="7"/>
  <c r="AP174" i="7"/>
  <c r="AO174" i="7"/>
  <c r="AN174" i="7"/>
  <c r="AM174" i="7"/>
  <c r="AK174" i="7"/>
  <c r="AI174" i="7"/>
  <c r="AH174" i="7"/>
  <c r="BY68" i="7"/>
  <c r="BX68" i="7"/>
  <c r="BW68" i="7"/>
  <c r="BV68" i="7"/>
  <c r="BU68" i="7"/>
  <c r="BT68" i="7"/>
  <c r="BS68" i="7"/>
  <c r="BR68" i="7"/>
  <c r="BQ68" i="7"/>
  <c r="BP68" i="7"/>
  <c r="BO68" i="7"/>
  <c r="BN68" i="7"/>
  <c r="BM68" i="7"/>
  <c r="BL68" i="7"/>
  <c r="BK68" i="7"/>
  <c r="BJ68" i="7"/>
  <c r="BI68" i="7"/>
  <c r="BH68" i="7"/>
  <c r="BG68" i="7"/>
  <c r="BF68" i="7"/>
  <c r="BE68" i="7"/>
  <c r="BD68" i="7"/>
  <c r="BC68" i="7"/>
  <c r="BB68" i="7"/>
  <c r="BA68" i="7"/>
  <c r="AZ68" i="7"/>
  <c r="AY68" i="7"/>
  <c r="AX68" i="7"/>
  <c r="AJ29" i="7"/>
  <c r="AI29" i="7"/>
  <c r="AZ64" i="6"/>
  <c r="AX64" i="6"/>
  <c r="AY64" i="6" s="1"/>
  <c r="AV64" i="6"/>
  <c r="AW64" i="6" s="1"/>
  <c r="AU64" i="6"/>
  <c r="AS64" i="6"/>
  <c r="AT64" i="6" s="1"/>
  <c r="AQ64" i="6"/>
  <c r="AR64" i="6" s="1"/>
  <c r="AP64" i="6"/>
  <c r="AP67" i="6" s="1"/>
  <c r="AN64" i="6"/>
  <c r="AO64" i="6" s="1"/>
  <c r="AL64" i="6"/>
  <c r="AM64" i="6" s="1"/>
  <c r="AK64" i="6"/>
  <c r="AI66" i="6"/>
  <c r="AI65" i="6"/>
  <c r="AM36" i="6"/>
  <c r="AL36" i="6"/>
  <c r="B46" i="6" s="1"/>
  <c r="AK36" i="6"/>
  <c r="B156" i="5"/>
  <c r="B155" i="5"/>
  <c r="B154" i="5"/>
  <c r="AL151" i="5"/>
  <c r="AK151" i="5"/>
  <c r="AJ151" i="5"/>
  <c r="AK31" i="5"/>
  <c r="AJ31" i="5"/>
  <c r="AI31" i="5"/>
  <c r="AH31" i="5"/>
  <c r="AG31" i="5"/>
  <c r="CA146" i="21"/>
  <c r="BZ146" i="21"/>
  <c r="BY146" i="21"/>
  <c r="BZ26" i="21"/>
  <c r="BZ27" i="21"/>
  <c r="BR27" i="21"/>
  <c r="BI26" i="21"/>
  <c r="BI146" i="21" s="1"/>
  <c r="BJ146" i="21" s="1"/>
  <c r="BA27" i="21"/>
  <c r="B152" i="21" s="1"/>
  <c r="BH146" i="21"/>
  <c r="B154" i="21"/>
  <c r="B151" i="21"/>
  <c r="D26" i="21"/>
  <c r="AI26" i="21"/>
  <c r="AH32" i="21"/>
  <c r="AH31" i="21"/>
  <c r="AH30" i="21"/>
  <c r="AH29" i="21"/>
  <c r="AH28" i="21"/>
  <c r="AH27" i="21"/>
  <c r="AH26" i="21"/>
  <c r="AI146" i="21" s="1"/>
  <c r="B147" i="21" s="1"/>
  <c r="CA27" i="21"/>
  <c r="BZ29" i="21"/>
  <c r="CA29" i="21" s="1"/>
  <c r="BZ30" i="21"/>
  <c r="CA30" i="21" s="1"/>
  <c r="BZ31" i="21"/>
  <c r="CA31" i="21" s="1"/>
  <c r="BZ32" i="21"/>
  <c r="CA32" i="21" s="1"/>
  <c r="BZ33" i="21"/>
  <c r="CA33" i="21" s="1"/>
  <c r="BZ145" i="21"/>
  <c r="CA145" i="21" s="1"/>
  <c r="BI145" i="21"/>
  <c r="BI27" i="21"/>
  <c r="BI28" i="21"/>
  <c r="BJ28" i="21" s="1"/>
  <c r="BI29" i="21"/>
  <c r="BI30" i="21"/>
  <c r="BI31" i="21"/>
  <c r="BI32" i="21"/>
  <c r="BI33" i="21"/>
  <c r="BU36" i="21"/>
  <c r="BS27" i="21"/>
  <c r="BT27" i="21"/>
  <c r="BU27" i="21"/>
  <c r="BV27" i="21"/>
  <c r="BW27" i="21"/>
  <c r="BX27" i="21"/>
  <c r="BY27" i="21"/>
  <c r="BS28" i="21"/>
  <c r="BT28" i="21"/>
  <c r="BU28" i="21"/>
  <c r="BV28" i="21"/>
  <c r="BW28" i="21"/>
  <c r="BX28" i="21"/>
  <c r="BZ28" i="21" s="1"/>
  <c r="BY28" i="21"/>
  <c r="BS29" i="21"/>
  <c r="BT29" i="21"/>
  <c r="BU29" i="21"/>
  <c r="BV29" i="21"/>
  <c r="BW29" i="21"/>
  <c r="BX29" i="21"/>
  <c r="BY29" i="21"/>
  <c r="BS30" i="21"/>
  <c r="BT30" i="21"/>
  <c r="BU30" i="21"/>
  <c r="BV30" i="21"/>
  <c r="BW30" i="21"/>
  <c r="BX30" i="21"/>
  <c r="BY30" i="21"/>
  <c r="BS31" i="21"/>
  <c r="BT31" i="21"/>
  <c r="BU31" i="21"/>
  <c r="BV31" i="21"/>
  <c r="BW31" i="21"/>
  <c r="BX31" i="21"/>
  <c r="BY31" i="21"/>
  <c r="BS32" i="21"/>
  <c r="BT32" i="21"/>
  <c r="BU32" i="21"/>
  <c r="BV32" i="21"/>
  <c r="BW32" i="21"/>
  <c r="BX32" i="21"/>
  <c r="BY32" i="21"/>
  <c r="BS33" i="21"/>
  <c r="BT33" i="21"/>
  <c r="BU33" i="21"/>
  <c r="BV33" i="21"/>
  <c r="BW33" i="21"/>
  <c r="BX33" i="21"/>
  <c r="BY33" i="21"/>
  <c r="BS34" i="21"/>
  <c r="BZ34" i="21" s="1"/>
  <c r="CA34" i="21" s="1"/>
  <c r="BT34" i="21"/>
  <c r="BU34" i="21"/>
  <c r="BV34" i="21"/>
  <c r="BW34" i="21"/>
  <c r="BX34" i="21"/>
  <c r="BY34" i="21"/>
  <c r="BS35" i="21"/>
  <c r="BT35" i="21"/>
  <c r="BU35" i="21"/>
  <c r="BZ35" i="21" s="1"/>
  <c r="CA35" i="21" s="1"/>
  <c r="BV35" i="21"/>
  <c r="BW35" i="21"/>
  <c r="BX35" i="21"/>
  <c r="BY35" i="21"/>
  <c r="BS36" i="21"/>
  <c r="BZ36" i="21" s="1"/>
  <c r="CA36" i="21" s="1"/>
  <c r="BT36" i="21"/>
  <c r="BV36" i="21"/>
  <c r="BW36" i="21"/>
  <c r="BX36" i="21"/>
  <c r="BY36" i="21"/>
  <c r="BS37" i="21"/>
  <c r="BT37" i="21"/>
  <c r="BU37" i="21"/>
  <c r="BV37" i="21"/>
  <c r="BW37" i="21"/>
  <c r="BX37" i="21"/>
  <c r="BZ37" i="21" s="1"/>
  <c r="CA37" i="21" s="1"/>
  <c r="BY37" i="21"/>
  <c r="BS38" i="21"/>
  <c r="BZ38" i="21" s="1"/>
  <c r="CA38" i="21" s="1"/>
  <c r="BT38" i="21"/>
  <c r="BU38" i="21"/>
  <c r="BV38" i="21"/>
  <c r="BW38" i="21"/>
  <c r="BX38" i="21"/>
  <c r="BY38" i="21"/>
  <c r="BS39" i="21"/>
  <c r="BZ39" i="21" s="1"/>
  <c r="CA39" i="21" s="1"/>
  <c r="BT39" i="21"/>
  <c r="BU39" i="21"/>
  <c r="BV39" i="21"/>
  <c r="BW39" i="21"/>
  <c r="BX39" i="21"/>
  <c r="BY39" i="21"/>
  <c r="BS40" i="21"/>
  <c r="BZ40" i="21" s="1"/>
  <c r="CA40" i="21" s="1"/>
  <c r="BT40" i="21"/>
  <c r="BU40" i="21"/>
  <c r="BV40" i="21"/>
  <c r="BW40" i="21"/>
  <c r="BX40" i="21"/>
  <c r="BY40" i="21"/>
  <c r="BS41" i="21"/>
  <c r="BT41" i="21"/>
  <c r="BZ41" i="21" s="1"/>
  <c r="CA41" i="21" s="1"/>
  <c r="BU41" i="21"/>
  <c r="BV41" i="21"/>
  <c r="BW41" i="21"/>
  <c r="BX41" i="21"/>
  <c r="BY41" i="21"/>
  <c r="BS42" i="21"/>
  <c r="BT42" i="21"/>
  <c r="BU42" i="21"/>
  <c r="BZ42" i="21" s="1"/>
  <c r="CA42" i="21" s="1"/>
  <c r="BV42" i="21"/>
  <c r="BW42" i="21"/>
  <c r="BX42" i="21"/>
  <c r="BY42" i="21"/>
  <c r="BS43" i="21"/>
  <c r="BZ43" i="21" s="1"/>
  <c r="CA43" i="21" s="1"/>
  <c r="BT43" i="21"/>
  <c r="BU43" i="21"/>
  <c r="BV43" i="21"/>
  <c r="BW43" i="21"/>
  <c r="BX43" i="21"/>
  <c r="BY43" i="21"/>
  <c r="BS44" i="21"/>
  <c r="BZ44" i="21" s="1"/>
  <c r="CA44" i="21" s="1"/>
  <c r="BT44" i="21"/>
  <c r="BU44" i="21"/>
  <c r="BV44" i="21"/>
  <c r="BW44" i="21"/>
  <c r="BX44" i="21"/>
  <c r="BY44" i="21"/>
  <c r="BS45" i="21"/>
  <c r="BZ45" i="21" s="1"/>
  <c r="CA45" i="21" s="1"/>
  <c r="BT45" i="21"/>
  <c r="BU45" i="21"/>
  <c r="BV45" i="21"/>
  <c r="BW45" i="21"/>
  <c r="BX45" i="21"/>
  <c r="BY45" i="21"/>
  <c r="BS46" i="21"/>
  <c r="BT46" i="21"/>
  <c r="BU46" i="21"/>
  <c r="BV46" i="21"/>
  <c r="BW46" i="21"/>
  <c r="BX46" i="21"/>
  <c r="BY46" i="21"/>
  <c r="BZ46" i="21" s="1"/>
  <c r="CA46" i="21" s="1"/>
  <c r="BS47" i="21"/>
  <c r="BT47" i="21"/>
  <c r="BZ47" i="21" s="1"/>
  <c r="CA47" i="21" s="1"/>
  <c r="BU47" i="21"/>
  <c r="BV47" i="21"/>
  <c r="BW47" i="21"/>
  <c r="BX47" i="21"/>
  <c r="BY47" i="21"/>
  <c r="BS48" i="21"/>
  <c r="BZ48" i="21" s="1"/>
  <c r="CA48" i="21" s="1"/>
  <c r="BT48" i="21"/>
  <c r="BU48" i="21"/>
  <c r="BV48" i="21"/>
  <c r="BW48" i="21"/>
  <c r="BX48" i="21"/>
  <c r="BY48" i="21"/>
  <c r="BS49" i="21"/>
  <c r="BZ49" i="21" s="1"/>
  <c r="CA49" i="21" s="1"/>
  <c r="BT49" i="21"/>
  <c r="BU49" i="21"/>
  <c r="BV49" i="21"/>
  <c r="BW49" i="21"/>
  <c r="BX49" i="21"/>
  <c r="BY49" i="21"/>
  <c r="BS50" i="21"/>
  <c r="BZ50" i="21" s="1"/>
  <c r="CA50" i="21" s="1"/>
  <c r="BT50" i="21"/>
  <c r="BU50" i="21"/>
  <c r="BV50" i="21"/>
  <c r="BW50" i="21"/>
  <c r="BX50" i="21"/>
  <c r="BY50" i="21"/>
  <c r="BS51" i="21"/>
  <c r="BT51" i="21"/>
  <c r="BU51" i="21"/>
  <c r="BV51" i="21"/>
  <c r="BZ51" i="21" s="1"/>
  <c r="CA51" i="21" s="1"/>
  <c r="BW51" i="21"/>
  <c r="BX51" i="21"/>
  <c r="BY51" i="21"/>
  <c r="BS52" i="21"/>
  <c r="BZ52" i="21" s="1"/>
  <c r="CA52" i="21" s="1"/>
  <c r="BT52" i="21"/>
  <c r="BU52" i="21"/>
  <c r="BV52" i="21"/>
  <c r="BW52" i="21"/>
  <c r="BX52" i="21"/>
  <c r="BY52" i="21"/>
  <c r="BS53" i="21"/>
  <c r="BT53" i="21"/>
  <c r="BU53" i="21"/>
  <c r="BV53" i="21"/>
  <c r="BW53" i="21"/>
  <c r="BX53" i="21"/>
  <c r="BZ53" i="21" s="1"/>
  <c r="CA53" i="21" s="1"/>
  <c r="BY53" i="21"/>
  <c r="BS54" i="21"/>
  <c r="BZ54" i="21" s="1"/>
  <c r="CA54" i="21" s="1"/>
  <c r="BT54" i="21"/>
  <c r="BU54" i="21"/>
  <c r="BV54" i="21"/>
  <c r="BW54" i="21"/>
  <c r="BX54" i="21"/>
  <c r="BY54" i="21"/>
  <c r="BS55" i="21"/>
  <c r="BZ55" i="21" s="1"/>
  <c r="CA55" i="21" s="1"/>
  <c r="BT55" i="21"/>
  <c r="BU55" i="21"/>
  <c r="BV55" i="21"/>
  <c r="BW55" i="21"/>
  <c r="BX55" i="21"/>
  <c r="BY55" i="21"/>
  <c r="BS56" i="21"/>
  <c r="BZ56" i="21" s="1"/>
  <c r="CA56" i="21" s="1"/>
  <c r="BT56" i="21"/>
  <c r="BU56" i="21"/>
  <c r="BV56" i="21"/>
  <c r="BW56" i="21"/>
  <c r="BX56" i="21"/>
  <c r="BY56" i="21"/>
  <c r="BS57" i="21"/>
  <c r="BT57" i="21"/>
  <c r="BZ57" i="21" s="1"/>
  <c r="CA57" i="21" s="1"/>
  <c r="BU57" i="21"/>
  <c r="BV57" i="21"/>
  <c r="BW57" i="21"/>
  <c r="BX57" i="21"/>
  <c r="BY57" i="21"/>
  <c r="BS58" i="21"/>
  <c r="BT58" i="21"/>
  <c r="BU58" i="21"/>
  <c r="BZ58" i="21" s="1"/>
  <c r="CA58" i="21" s="1"/>
  <c r="BV58" i="21"/>
  <c r="BW58" i="21"/>
  <c r="BX58" i="21"/>
  <c r="BY58" i="21"/>
  <c r="BS59" i="21"/>
  <c r="BZ59" i="21" s="1"/>
  <c r="CA59" i="21" s="1"/>
  <c r="BT59" i="21"/>
  <c r="BU59" i="21"/>
  <c r="BV59" i="21"/>
  <c r="BW59" i="21"/>
  <c r="BX59" i="21"/>
  <c r="BY59" i="21"/>
  <c r="BS60" i="21"/>
  <c r="BZ60" i="21" s="1"/>
  <c r="CA60" i="21" s="1"/>
  <c r="BT60" i="21"/>
  <c r="BU60" i="21"/>
  <c r="BV60" i="21"/>
  <c r="BW60" i="21"/>
  <c r="BX60" i="21"/>
  <c r="BY60" i="21"/>
  <c r="BS61" i="21"/>
  <c r="BZ61" i="21" s="1"/>
  <c r="CA61" i="21" s="1"/>
  <c r="BT61" i="21"/>
  <c r="BU61" i="21"/>
  <c r="BV61" i="21"/>
  <c r="BW61" i="21"/>
  <c r="BX61" i="21"/>
  <c r="BY61" i="21"/>
  <c r="BS62" i="21"/>
  <c r="BT62" i="21"/>
  <c r="BU62" i="21"/>
  <c r="BV62" i="21"/>
  <c r="BW62" i="21"/>
  <c r="BX62" i="21"/>
  <c r="BY62" i="21"/>
  <c r="BZ62" i="21" s="1"/>
  <c r="CA62" i="21" s="1"/>
  <c r="BS63" i="21"/>
  <c r="BT63" i="21"/>
  <c r="BZ63" i="21" s="1"/>
  <c r="CA63" i="21" s="1"/>
  <c r="BU63" i="21"/>
  <c r="BV63" i="21"/>
  <c r="BW63" i="21"/>
  <c r="BX63" i="21"/>
  <c r="BY63" i="21"/>
  <c r="BS64" i="21"/>
  <c r="BZ64" i="21" s="1"/>
  <c r="CA64" i="21" s="1"/>
  <c r="BT64" i="21"/>
  <c r="BU64" i="21"/>
  <c r="BV64" i="21"/>
  <c r="BW64" i="21"/>
  <c r="BX64" i="21"/>
  <c r="BY64" i="21"/>
  <c r="BS65" i="21"/>
  <c r="BZ65" i="21" s="1"/>
  <c r="CA65" i="21" s="1"/>
  <c r="BT65" i="21"/>
  <c r="BU65" i="21"/>
  <c r="BV65" i="21"/>
  <c r="BW65" i="21"/>
  <c r="BX65" i="21"/>
  <c r="BY65" i="21"/>
  <c r="BS66" i="21"/>
  <c r="BZ66" i="21" s="1"/>
  <c r="CA66" i="21" s="1"/>
  <c r="BT66" i="21"/>
  <c r="BU66" i="21"/>
  <c r="BV66" i="21"/>
  <c r="BW66" i="21"/>
  <c r="BX66" i="21"/>
  <c r="BY66" i="21"/>
  <c r="BS67" i="21"/>
  <c r="BT67" i="21"/>
  <c r="BU67" i="21"/>
  <c r="BV67" i="21"/>
  <c r="BZ67" i="21" s="1"/>
  <c r="CA67" i="21" s="1"/>
  <c r="BW67" i="21"/>
  <c r="BX67" i="21"/>
  <c r="BY67" i="21"/>
  <c r="BS68" i="21"/>
  <c r="BZ68" i="21" s="1"/>
  <c r="CA68" i="21" s="1"/>
  <c r="BT68" i="21"/>
  <c r="BU68" i="21"/>
  <c r="BV68" i="21"/>
  <c r="BW68" i="21"/>
  <c r="BX68" i="21"/>
  <c r="BY68" i="21"/>
  <c r="BS69" i="21"/>
  <c r="BT69" i="21"/>
  <c r="BZ69" i="21" s="1"/>
  <c r="CA69" i="21" s="1"/>
  <c r="BU69" i="21"/>
  <c r="BV69" i="21"/>
  <c r="BW69" i="21"/>
  <c r="BX69" i="21"/>
  <c r="BY69" i="21"/>
  <c r="BS70" i="21"/>
  <c r="BZ70" i="21" s="1"/>
  <c r="CA70" i="21" s="1"/>
  <c r="BT70" i="21"/>
  <c r="BU70" i="21"/>
  <c r="BV70" i="21"/>
  <c r="BW70" i="21"/>
  <c r="BX70" i="21"/>
  <c r="BY70" i="21"/>
  <c r="BS71" i="21"/>
  <c r="BZ71" i="21" s="1"/>
  <c r="CA71" i="21" s="1"/>
  <c r="BT71" i="21"/>
  <c r="BU71" i="21"/>
  <c r="BV71" i="21"/>
  <c r="BW71" i="21"/>
  <c r="BX71" i="21"/>
  <c r="BY71" i="21"/>
  <c r="BS72" i="21"/>
  <c r="BZ72" i="21" s="1"/>
  <c r="CA72" i="21" s="1"/>
  <c r="BT72" i="21"/>
  <c r="BU72" i="21"/>
  <c r="BV72" i="21"/>
  <c r="BW72" i="21"/>
  <c r="BX72" i="21"/>
  <c r="BY72" i="21"/>
  <c r="BS73" i="21"/>
  <c r="BT73" i="21"/>
  <c r="BZ73" i="21" s="1"/>
  <c r="CA73" i="21" s="1"/>
  <c r="BU73" i="21"/>
  <c r="BV73" i="21"/>
  <c r="BW73" i="21"/>
  <c r="BX73" i="21"/>
  <c r="BY73" i="21"/>
  <c r="BS74" i="21"/>
  <c r="BZ74" i="21" s="1"/>
  <c r="CA74" i="21" s="1"/>
  <c r="BT74" i="21"/>
  <c r="BU74" i="21"/>
  <c r="BV74" i="21"/>
  <c r="BW74" i="21"/>
  <c r="BX74" i="21"/>
  <c r="BY74" i="21"/>
  <c r="BS75" i="21"/>
  <c r="BZ75" i="21" s="1"/>
  <c r="CA75" i="21" s="1"/>
  <c r="BT75" i="21"/>
  <c r="BU75" i="21"/>
  <c r="BV75" i="21"/>
  <c r="BW75" i="21"/>
  <c r="BX75" i="21"/>
  <c r="BY75" i="21"/>
  <c r="BS76" i="21"/>
  <c r="BZ76" i="21" s="1"/>
  <c r="CA76" i="21" s="1"/>
  <c r="BT76" i="21"/>
  <c r="BU76" i="21"/>
  <c r="BV76" i="21"/>
  <c r="BW76" i="21"/>
  <c r="BX76" i="21"/>
  <c r="BY76" i="21"/>
  <c r="BS77" i="21"/>
  <c r="BZ77" i="21" s="1"/>
  <c r="CA77" i="21" s="1"/>
  <c r="BT77" i="21"/>
  <c r="BU77" i="21"/>
  <c r="BV77" i="21"/>
  <c r="BW77" i="21"/>
  <c r="BX77" i="21"/>
  <c r="BY77" i="21"/>
  <c r="BS78" i="21"/>
  <c r="BT78" i="21"/>
  <c r="BU78" i="21"/>
  <c r="BV78" i="21"/>
  <c r="BW78" i="21"/>
  <c r="BX78" i="21"/>
  <c r="BY78" i="21"/>
  <c r="BZ78" i="21" s="1"/>
  <c r="CA78" i="21" s="1"/>
  <c r="BS79" i="21"/>
  <c r="BZ79" i="21" s="1"/>
  <c r="CA79" i="21" s="1"/>
  <c r="BT79" i="21"/>
  <c r="BU79" i="21"/>
  <c r="BV79" i="21"/>
  <c r="BW79" i="21"/>
  <c r="BX79" i="21"/>
  <c r="BY79" i="21"/>
  <c r="BS80" i="21"/>
  <c r="BZ80" i="21" s="1"/>
  <c r="CA80" i="21" s="1"/>
  <c r="BT80" i="21"/>
  <c r="BU80" i="21"/>
  <c r="BV80" i="21"/>
  <c r="BW80" i="21"/>
  <c r="BX80" i="21"/>
  <c r="BY80" i="21"/>
  <c r="BS81" i="21"/>
  <c r="BZ81" i="21" s="1"/>
  <c r="CA81" i="21" s="1"/>
  <c r="BT81" i="21"/>
  <c r="BU81" i="21"/>
  <c r="BV81" i="21"/>
  <c r="BW81" i="21"/>
  <c r="BX81" i="21"/>
  <c r="BY81" i="21"/>
  <c r="BS82" i="21"/>
  <c r="BZ82" i="21" s="1"/>
  <c r="CA82" i="21" s="1"/>
  <c r="BT82" i="21"/>
  <c r="BU82" i="21"/>
  <c r="BV82" i="21"/>
  <c r="BW82" i="21"/>
  <c r="BX82" i="21"/>
  <c r="BY82" i="21"/>
  <c r="BS83" i="21"/>
  <c r="BT83" i="21"/>
  <c r="BU83" i="21"/>
  <c r="BV83" i="21"/>
  <c r="BZ83" i="21" s="1"/>
  <c r="CA83" i="21" s="1"/>
  <c r="BW83" i="21"/>
  <c r="BX83" i="21"/>
  <c r="BY83" i="21"/>
  <c r="BS84" i="21"/>
  <c r="BZ84" i="21" s="1"/>
  <c r="CA84" i="21" s="1"/>
  <c r="BT84" i="21"/>
  <c r="BU84" i="21"/>
  <c r="BV84" i="21"/>
  <c r="BW84" i="21"/>
  <c r="BX84" i="21"/>
  <c r="BY84" i="21"/>
  <c r="BS85" i="21"/>
  <c r="BZ85" i="21" s="1"/>
  <c r="CA85" i="21" s="1"/>
  <c r="BT85" i="21"/>
  <c r="BU85" i="21"/>
  <c r="BV85" i="21"/>
  <c r="BW85" i="21"/>
  <c r="BX85" i="21"/>
  <c r="BY85" i="21"/>
  <c r="BS86" i="21"/>
  <c r="BZ86" i="21" s="1"/>
  <c r="CA86" i="21" s="1"/>
  <c r="BT86" i="21"/>
  <c r="BU86" i="21"/>
  <c r="BV86" i="21"/>
  <c r="BW86" i="21"/>
  <c r="BX86" i="21"/>
  <c r="BY86" i="21"/>
  <c r="BS87" i="21"/>
  <c r="BZ87" i="21" s="1"/>
  <c r="CA87" i="21" s="1"/>
  <c r="BT87" i="21"/>
  <c r="BU87" i="21"/>
  <c r="BV87" i="21"/>
  <c r="BW87" i="21"/>
  <c r="BX87" i="21"/>
  <c r="BY87" i="21"/>
  <c r="BS88" i="21"/>
  <c r="BZ88" i="21" s="1"/>
  <c r="CA88" i="21" s="1"/>
  <c r="BT88" i="21"/>
  <c r="BU88" i="21"/>
  <c r="BV88" i="21"/>
  <c r="BW88" i="21"/>
  <c r="BX88" i="21"/>
  <c r="BY88" i="21"/>
  <c r="BS89" i="21"/>
  <c r="BT89" i="21"/>
  <c r="BZ89" i="21" s="1"/>
  <c r="CA89" i="21" s="1"/>
  <c r="BU89" i="21"/>
  <c r="BV89" i="21"/>
  <c r="BW89" i="21"/>
  <c r="BX89" i="21"/>
  <c r="BY89" i="21"/>
  <c r="BS90" i="21"/>
  <c r="BZ90" i="21" s="1"/>
  <c r="CA90" i="21" s="1"/>
  <c r="BT90" i="21"/>
  <c r="BU90" i="21"/>
  <c r="BV90" i="21"/>
  <c r="BW90" i="21"/>
  <c r="BX90" i="21"/>
  <c r="BY90" i="21"/>
  <c r="BS91" i="21"/>
  <c r="BZ91" i="21" s="1"/>
  <c r="CA91" i="21" s="1"/>
  <c r="BT91" i="21"/>
  <c r="BU91" i="21"/>
  <c r="BV91" i="21"/>
  <c r="BW91" i="21"/>
  <c r="BX91" i="21"/>
  <c r="BY91" i="21"/>
  <c r="BS92" i="21"/>
  <c r="BZ92" i="21" s="1"/>
  <c r="CA92" i="21" s="1"/>
  <c r="BT92" i="21"/>
  <c r="BU92" i="21"/>
  <c r="BV92" i="21"/>
  <c r="BW92" i="21"/>
  <c r="BX92" i="21"/>
  <c r="BY92" i="21"/>
  <c r="BS93" i="21"/>
  <c r="BZ93" i="21" s="1"/>
  <c r="CA93" i="21" s="1"/>
  <c r="BT93" i="21"/>
  <c r="BU93" i="21"/>
  <c r="BV93" i="21"/>
  <c r="BW93" i="21"/>
  <c r="BX93" i="21"/>
  <c r="BY93" i="21"/>
  <c r="BS94" i="21"/>
  <c r="BT94" i="21"/>
  <c r="BU94" i="21"/>
  <c r="BV94" i="21"/>
  <c r="BW94" i="21"/>
  <c r="BX94" i="21"/>
  <c r="BY94" i="21"/>
  <c r="BZ94" i="21" s="1"/>
  <c r="CA94" i="21" s="1"/>
  <c r="BS95" i="21"/>
  <c r="BZ95" i="21" s="1"/>
  <c r="CA95" i="21" s="1"/>
  <c r="BT95" i="21"/>
  <c r="BU95" i="21"/>
  <c r="BV95" i="21"/>
  <c r="BW95" i="21"/>
  <c r="BX95" i="21"/>
  <c r="BY95" i="21"/>
  <c r="BS96" i="21"/>
  <c r="BZ96" i="21" s="1"/>
  <c r="CA96" i="21" s="1"/>
  <c r="BT96" i="21"/>
  <c r="BU96" i="21"/>
  <c r="BV96" i="21"/>
  <c r="BW96" i="21"/>
  <c r="BX96" i="21"/>
  <c r="BY96" i="21"/>
  <c r="BS97" i="21"/>
  <c r="BZ97" i="21" s="1"/>
  <c r="CA97" i="21" s="1"/>
  <c r="BT97" i="21"/>
  <c r="BU97" i="21"/>
  <c r="BV97" i="21"/>
  <c r="BW97" i="21"/>
  <c r="BX97" i="21"/>
  <c r="BY97" i="21"/>
  <c r="BS98" i="21"/>
  <c r="BZ98" i="21" s="1"/>
  <c r="CA98" i="21" s="1"/>
  <c r="BT98" i="21"/>
  <c r="BU98" i="21"/>
  <c r="BV98" i="21"/>
  <c r="BW98" i="21"/>
  <c r="BX98" i="21"/>
  <c r="BY98" i="21"/>
  <c r="BS99" i="21"/>
  <c r="BT99" i="21"/>
  <c r="BU99" i="21"/>
  <c r="BV99" i="21"/>
  <c r="BZ99" i="21" s="1"/>
  <c r="CA99" i="21" s="1"/>
  <c r="BW99" i="21"/>
  <c r="BX99" i="21"/>
  <c r="BY99" i="21"/>
  <c r="BS100" i="21"/>
  <c r="BZ100" i="21" s="1"/>
  <c r="CA100" i="21" s="1"/>
  <c r="BT100" i="21"/>
  <c r="BU100" i="21"/>
  <c r="BV100" i="21"/>
  <c r="BW100" i="21"/>
  <c r="BX100" i="21"/>
  <c r="BY100" i="21"/>
  <c r="BS101" i="21"/>
  <c r="BZ101" i="21" s="1"/>
  <c r="CA101" i="21" s="1"/>
  <c r="BT101" i="21"/>
  <c r="BU101" i="21"/>
  <c r="BV101" i="21"/>
  <c r="BW101" i="21"/>
  <c r="BX101" i="21"/>
  <c r="BY101" i="21"/>
  <c r="BS102" i="21"/>
  <c r="BZ102" i="21" s="1"/>
  <c r="CA102" i="21" s="1"/>
  <c r="BT102" i="21"/>
  <c r="BU102" i="21"/>
  <c r="BV102" i="21"/>
  <c r="BW102" i="21"/>
  <c r="BX102" i="21"/>
  <c r="BY102" i="21"/>
  <c r="BS103" i="21"/>
  <c r="BZ103" i="21" s="1"/>
  <c r="CA103" i="21" s="1"/>
  <c r="BT103" i="21"/>
  <c r="BU103" i="21"/>
  <c r="BV103" i="21"/>
  <c r="BW103" i="21"/>
  <c r="BX103" i="21"/>
  <c r="BY103" i="21"/>
  <c r="BS104" i="21"/>
  <c r="BZ104" i="21" s="1"/>
  <c r="CA104" i="21" s="1"/>
  <c r="BT104" i="21"/>
  <c r="BU104" i="21"/>
  <c r="BV104" i="21"/>
  <c r="BW104" i="21"/>
  <c r="BX104" i="21"/>
  <c r="BY104" i="21"/>
  <c r="BS105" i="21"/>
  <c r="BT105" i="21"/>
  <c r="BZ105" i="21" s="1"/>
  <c r="CA105" i="21" s="1"/>
  <c r="BU105" i="21"/>
  <c r="BV105" i="21"/>
  <c r="BW105" i="21"/>
  <c r="BX105" i="21"/>
  <c r="BY105" i="21"/>
  <c r="BS106" i="21"/>
  <c r="BZ106" i="21" s="1"/>
  <c r="CA106" i="21" s="1"/>
  <c r="BT106" i="21"/>
  <c r="BU106" i="21"/>
  <c r="BV106" i="21"/>
  <c r="BW106" i="21"/>
  <c r="BX106" i="21"/>
  <c r="BY106" i="21"/>
  <c r="BS107" i="21"/>
  <c r="BZ107" i="21" s="1"/>
  <c r="CA107" i="21" s="1"/>
  <c r="BT107" i="21"/>
  <c r="BU107" i="21"/>
  <c r="BV107" i="21"/>
  <c r="BW107" i="21"/>
  <c r="BX107" i="21"/>
  <c r="BY107" i="21"/>
  <c r="BS108" i="21"/>
  <c r="BZ108" i="21" s="1"/>
  <c r="CA108" i="21" s="1"/>
  <c r="BT108" i="21"/>
  <c r="BU108" i="21"/>
  <c r="BV108" i="21"/>
  <c r="BW108" i="21"/>
  <c r="BX108" i="21"/>
  <c r="BY108" i="21"/>
  <c r="BS109" i="21"/>
  <c r="BZ109" i="21" s="1"/>
  <c r="CA109" i="21" s="1"/>
  <c r="BT109" i="21"/>
  <c r="BU109" i="21"/>
  <c r="BV109" i="21"/>
  <c r="BW109" i="21"/>
  <c r="BX109" i="21"/>
  <c r="BY109" i="21"/>
  <c r="BS110" i="21"/>
  <c r="BT110" i="21"/>
  <c r="BU110" i="21"/>
  <c r="BV110" i="21"/>
  <c r="BW110" i="21"/>
  <c r="BX110" i="21"/>
  <c r="BY110" i="21"/>
  <c r="BZ110" i="21" s="1"/>
  <c r="CA110" i="21" s="1"/>
  <c r="BS111" i="21"/>
  <c r="BZ111" i="21" s="1"/>
  <c r="CA111" i="21" s="1"/>
  <c r="BT111" i="21"/>
  <c r="BU111" i="21"/>
  <c r="BV111" i="21"/>
  <c r="BW111" i="21"/>
  <c r="BX111" i="21"/>
  <c r="BY111" i="21"/>
  <c r="BS112" i="21"/>
  <c r="BZ112" i="21" s="1"/>
  <c r="CA112" i="21" s="1"/>
  <c r="BT112" i="21"/>
  <c r="BU112" i="21"/>
  <c r="BV112" i="21"/>
  <c r="BW112" i="21"/>
  <c r="BX112" i="21"/>
  <c r="BY112" i="21"/>
  <c r="BS113" i="21"/>
  <c r="BZ113" i="21" s="1"/>
  <c r="CA113" i="21" s="1"/>
  <c r="BT113" i="21"/>
  <c r="BU113" i="21"/>
  <c r="BV113" i="21"/>
  <c r="BW113" i="21"/>
  <c r="BX113" i="21"/>
  <c r="BY113" i="21"/>
  <c r="BS114" i="21"/>
  <c r="BZ114" i="21" s="1"/>
  <c r="CA114" i="21" s="1"/>
  <c r="BT114" i="21"/>
  <c r="BU114" i="21"/>
  <c r="BV114" i="21"/>
  <c r="BW114" i="21"/>
  <c r="BX114" i="21"/>
  <c r="BY114" i="21"/>
  <c r="BS115" i="21"/>
  <c r="BT115" i="21"/>
  <c r="BU115" i="21"/>
  <c r="BV115" i="21"/>
  <c r="BZ115" i="21" s="1"/>
  <c r="CA115" i="21" s="1"/>
  <c r="BW115" i="21"/>
  <c r="BX115" i="21"/>
  <c r="BY115" i="21"/>
  <c r="BS116" i="21"/>
  <c r="BZ116" i="21" s="1"/>
  <c r="CA116" i="21" s="1"/>
  <c r="BT116" i="21"/>
  <c r="BU116" i="21"/>
  <c r="BV116" i="21"/>
  <c r="BW116" i="21"/>
  <c r="BX116" i="21"/>
  <c r="BY116" i="21"/>
  <c r="BS117" i="21"/>
  <c r="BZ117" i="21" s="1"/>
  <c r="CA117" i="21" s="1"/>
  <c r="BT117" i="21"/>
  <c r="BU117" i="21"/>
  <c r="BV117" i="21"/>
  <c r="BW117" i="21"/>
  <c r="BX117" i="21"/>
  <c r="BY117" i="21"/>
  <c r="BS118" i="21"/>
  <c r="BZ118" i="21" s="1"/>
  <c r="CA118" i="21" s="1"/>
  <c r="BT118" i="21"/>
  <c r="BU118" i="21"/>
  <c r="BV118" i="21"/>
  <c r="BW118" i="21"/>
  <c r="BX118" i="21"/>
  <c r="BY118" i="21"/>
  <c r="BS119" i="21"/>
  <c r="BZ119" i="21" s="1"/>
  <c r="CA119" i="21" s="1"/>
  <c r="BT119" i="21"/>
  <c r="BU119" i="21"/>
  <c r="BV119" i="21"/>
  <c r="BW119" i="21"/>
  <c r="BX119" i="21"/>
  <c r="BY119" i="21"/>
  <c r="BS120" i="21"/>
  <c r="BZ120" i="21" s="1"/>
  <c r="CA120" i="21" s="1"/>
  <c r="BT120" i="21"/>
  <c r="BU120" i="21"/>
  <c r="BV120" i="21"/>
  <c r="BW120" i="21"/>
  <c r="BX120" i="21"/>
  <c r="BY120" i="21"/>
  <c r="BS121" i="21"/>
  <c r="BT121" i="21"/>
  <c r="BZ121" i="21" s="1"/>
  <c r="CA121" i="21" s="1"/>
  <c r="BU121" i="21"/>
  <c r="BV121" i="21"/>
  <c r="BW121" i="21"/>
  <c r="BX121" i="21"/>
  <c r="BY121" i="21"/>
  <c r="BS122" i="21"/>
  <c r="BZ122" i="21" s="1"/>
  <c r="CA122" i="21" s="1"/>
  <c r="BT122" i="21"/>
  <c r="BU122" i="21"/>
  <c r="BV122" i="21"/>
  <c r="BW122" i="21"/>
  <c r="BX122" i="21"/>
  <c r="BY122" i="21"/>
  <c r="BS123" i="21"/>
  <c r="BZ123" i="21" s="1"/>
  <c r="CA123" i="21" s="1"/>
  <c r="BT123" i="21"/>
  <c r="BU123" i="21"/>
  <c r="BV123" i="21"/>
  <c r="BW123" i="21"/>
  <c r="BX123" i="21"/>
  <c r="BY123" i="21"/>
  <c r="BS124" i="21"/>
  <c r="BZ124" i="21" s="1"/>
  <c r="CA124" i="21" s="1"/>
  <c r="BT124" i="21"/>
  <c r="BU124" i="21"/>
  <c r="BV124" i="21"/>
  <c r="BW124" i="21"/>
  <c r="BX124" i="21"/>
  <c r="BY124" i="21"/>
  <c r="BS125" i="21"/>
  <c r="BZ125" i="21" s="1"/>
  <c r="CA125" i="21" s="1"/>
  <c r="BT125" i="21"/>
  <c r="BU125" i="21"/>
  <c r="BV125" i="21"/>
  <c r="BW125" i="21"/>
  <c r="BX125" i="21"/>
  <c r="BY125" i="21"/>
  <c r="BS126" i="21"/>
  <c r="BT126" i="21"/>
  <c r="BU126" i="21"/>
  <c r="BV126" i="21"/>
  <c r="BW126" i="21"/>
  <c r="BX126" i="21"/>
  <c r="BY126" i="21"/>
  <c r="BZ126" i="21" s="1"/>
  <c r="CA126" i="21" s="1"/>
  <c r="BS127" i="21"/>
  <c r="BZ127" i="21" s="1"/>
  <c r="CA127" i="21" s="1"/>
  <c r="BT127" i="21"/>
  <c r="BU127" i="21"/>
  <c r="BV127" i="21"/>
  <c r="BW127" i="21"/>
  <c r="BX127" i="21"/>
  <c r="BY127" i="21"/>
  <c r="BS128" i="21"/>
  <c r="BZ128" i="21" s="1"/>
  <c r="CA128" i="21" s="1"/>
  <c r="BT128" i="21"/>
  <c r="BU128" i="21"/>
  <c r="BV128" i="21"/>
  <c r="BW128" i="21"/>
  <c r="BX128" i="21"/>
  <c r="BY128" i="21"/>
  <c r="BS129" i="21"/>
  <c r="BZ129" i="21" s="1"/>
  <c r="CA129" i="21" s="1"/>
  <c r="BT129" i="21"/>
  <c r="BU129" i="21"/>
  <c r="BV129" i="21"/>
  <c r="BW129" i="21"/>
  <c r="BX129" i="21"/>
  <c r="BY129" i="21"/>
  <c r="BS130" i="21"/>
  <c r="BZ130" i="21" s="1"/>
  <c r="CA130" i="21" s="1"/>
  <c r="BT130" i="21"/>
  <c r="BU130" i="21"/>
  <c r="BV130" i="21"/>
  <c r="BW130" i="21"/>
  <c r="BX130" i="21"/>
  <c r="BY130" i="21"/>
  <c r="BS131" i="21"/>
  <c r="BT131" i="21"/>
  <c r="BU131" i="21"/>
  <c r="BV131" i="21"/>
  <c r="BZ131" i="21" s="1"/>
  <c r="CA131" i="21" s="1"/>
  <c r="BW131" i="21"/>
  <c r="BX131" i="21"/>
  <c r="BY131" i="21"/>
  <c r="BS132" i="21"/>
  <c r="BZ132" i="21" s="1"/>
  <c r="CA132" i="21" s="1"/>
  <c r="BT132" i="21"/>
  <c r="BU132" i="21"/>
  <c r="BV132" i="21"/>
  <c r="BW132" i="21"/>
  <c r="BX132" i="21"/>
  <c r="BY132" i="21"/>
  <c r="BS133" i="21"/>
  <c r="BZ133" i="21" s="1"/>
  <c r="CA133" i="21" s="1"/>
  <c r="BT133" i="21"/>
  <c r="BU133" i="21"/>
  <c r="BV133" i="21"/>
  <c r="BW133" i="21"/>
  <c r="BX133" i="21"/>
  <c r="BY133" i="21"/>
  <c r="BS134" i="21"/>
  <c r="BZ134" i="21" s="1"/>
  <c r="CA134" i="21" s="1"/>
  <c r="BT134" i="21"/>
  <c r="BU134" i="21"/>
  <c r="BV134" i="21"/>
  <c r="BW134" i="21"/>
  <c r="BX134" i="21"/>
  <c r="BY134" i="21"/>
  <c r="BS135" i="21"/>
  <c r="BZ135" i="21" s="1"/>
  <c r="CA135" i="21" s="1"/>
  <c r="BT135" i="21"/>
  <c r="BU135" i="21"/>
  <c r="BV135" i="21"/>
  <c r="BW135" i="21"/>
  <c r="BX135" i="21"/>
  <c r="BY135" i="21"/>
  <c r="BS136" i="21"/>
  <c r="BZ136" i="21" s="1"/>
  <c r="CA136" i="21" s="1"/>
  <c r="BT136" i="21"/>
  <c r="BU136" i="21"/>
  <c r="BV136" i="21"/>
  <c r="BW136" i="21"/>
  <c r="BX136" i="21"/>
  <c r="BY136" i="21"/>
  <c r="BS137" i="21"/>
  <c r="BT137" i="21"/>
  <c r="BZ137" i="21" s="1"/>
  <c r="CA137" i="21" s="1"/>
  <c r="BU137" i="21"/>
  <c r="BV137" i="21"/>
  <c r="BW137" i="21"/>
  <c r="BX137" i="21"/>
  <c r="BY137" i="21"/>
  <c r="BS138" i="21"/>
  <c r="BZ138" i="21" s="1"/>
  <c r="CA138" i="21" s="1"/>
  <c r="BT138" i="21"/>
  <c r="BU138" i="21"/>
  <c r="BV138" i="21"/>
  <c r="BW138" i="21"/>
  <c r="BX138" i="21"/>
  <c r="BY138" i="21"/>
  <c r="BS139" i="21"/>
  <c r="BZ139" i="21" s="1"/>
  <c r="CA139" i="21" s="1"/>
  <c r="BT139" i="21"/>
  <c r="BU139" i="21"/>
  <c r="BV139" i="21"/>
  <c r="BW139" i="21"/>
  <c r="BX139" i="21"/>
  <c r="BY139" i="21"/>
  <c r="BS140" i="21"/>
  <c r="BZ140" i="21" s="1"/>
  <c r="CA140" i="21" s="1"/>
  <c r="BT140" i="21"/>
  <c r="BU140" i="21"/>
  <c r="BV140" i="21"/>
  <c r="BW140" i="21"/>
  <c r="BX140" i="21"/>
  <c r="BY140" i="21"/>
  <c r="BS141" i="21"/>
  <c r="BZ141" i="21" s="1"/>
  <c r="CA141" i="21" s="1"/>
  <c r="BT141" i="21"/>
  <c r="BU141" i="21"/>
  <c r="BV141" i="21"/>
  <c r="BW141" i="21"/>
  <c r="BX141" i="21"/>
  <c r="BY141" i="21"/>
  <c r="BS142" i="21"/>
  <c r="BT142" i="21"/>
  <c r="BU142" i="21"/>
  <c r="BV142" i="21"/>
  <c r="BW142" i="21"/>
  <c r="BX142" i="21"/>
  <c r="BY142" i="21"/>
  <c r="BZ142" i="21" s="1"/>
  <c r="CA142" i="21" s="1"/>
  <c r="BS143" i="21"/>
  <c r="BZ143" i="21" s="1"/>
  <c r="CA143" i="21" s="1"/>
  <c r="BT143" i="21"/>
  <c r="BU143" i="21"/>
  <c r="BV143" i="21"/>
  <c r="BW143" i="21"/>
  <c r="BX143" i="21"/>
  <c r="BY143" i="21"/>
  <c r="BS144" i="21"/>
  <c r="BZ144" i="21" s="1"/>
  <c r="CA144" i="21" s="1"/>
  <c r="BT144" i="21"/>
  <c r="BU144" i="21"/>
  <c r="BV144" i="21"/>
  <c r="BW144" i="21"/>
  <c r="BX144" i="21"/>
  <c r="BY144" i="21"/>
  <c r="BS145" i="21"/>
  <c r="BT145" i="21"/>
  <c r="BU145" i="21"/>
  <c r="BV145" i="21"/>
  <c r="BW145" i="21"/>
  <c r="BX145" i="21"/>
  <c r="BY145" i="21"/>
  <c r="BY26" i="21"/>
  <c r="BX26" i="21"/>
  <c r="BW26" i="21"/>
  <c r="BV26" i="21"/>
  <c r="BU26" i="21"/>
  <c r="BT26" i="21"/>
  <c r="BS26" i="21"/>
  <c r="BJ27" i="21"/>
  <c r="BJ29" i="21"/>
  <c r="BJ30" i="21"/>
  <c r="BJ31" i="21"/>
  <c r="BJ32" i="21"/>
  <c r="BJ33" i="21"/>
  <c r="BJ121" i="21"/>
  <c r="BJ145" i="21"/>
  <c r="BB27" i="21"/>
  <c r="BC27" i="21"/>
  <c r="BD27" i="21"/>
  <c r="BE27" i="21"/>
  <c r="BF27" i="21"/>
  <c r="BG27" i="21"/>
  <c r="BH27" i="21"/>
  <c r="BB28" i="21"/>
  <c r="BC28" i="21"/>
  <c r="BD28" i="21"/>
  <c r="BE28" i="21"/>
  <c r="BF28" i="21"/>
  <c r="BG28" i="21"/>
  <c r="BH28" i="21"/>
  <c r="BB29" i="21"/>
  <c r="BC29" i="21"/>
  <c r="BD29" i="21"/>
  <c r="BE29" i="21"/>
  <c r="BF29" i="21"/>
  <c r="BG29" i="21"/>
  <c r="BH29" i="21"/>
  <c r="BB30" i="21"/>
  <c r="BC30" i="21"/>
  <c r="BD30" i="21"/>
  <c r="BE30" i="21"/>
  <c r="BF30" i="21"/>
  <c r="BG30" i="21"/>
  <c r="BH30" i="21"/>
  <c r="BB31" i="21"/>
  <c r="BC31" i="21"/>
  <c r="BD31" i="21"/>
  <c r="BE31" i="21"/>
  <c r="BF31" i="21"/>
  <c r="BG31" i="21"/>
  <c r="BH31" i="21"/>
  <c r="BB32" i="21"/>
  <c r="BC32" i="21"/>
  <c r="BD32" i="21"/>
  <c r="BE32" i="21"/>
  <c r="BF32" i="21"/>
  <c r="BG32" i="21"/>
  <c r="BH32" i="21"/>
  <c r="BB33" i="21"/>
  <c r="BC33" i="21"/>
  <c r="BD33" i="21"/>
  <c r="BE33" i="21"/>
  <c r="BF33" i="21"/>
  <c r="BG33" i="21"/>
  <c r="BH33" i="21"/>
  <c r="BB34" i="21"/>
  <c r="BI34" i="21" s="1"/>
  <c r="BJ34" i="21" s="1"/>
  <c r="BC34" i="21"/>
  <c r="BD34" i="21"/>
  <c r="BE34" i="21"/>
  <c r="BF34" i="21"/>
  <c r="BG34" i="21"/>
  <c r="BH34" i="21"/>
  <c r="BB35" i="21"/>
  <c r="BI35" i="21" s="1"/>
  <c r="BJ35" i="21" s="1"/>
  <c r="BC35" i="21"/>
  <c r="BD35" i="21"/>
  <c r="BE35" i="21"/>
  <c r="BF35" i="21"/>
  <c r="BG35" i="21"/>
  <c r="BH35" i="21"/>
  <c r="BB36" i="21"/>
  <c r="BC36" i="21"/>
  <c r="BD36" i="21"/>
  <c r="BI36" i="21" s="1"/>
  <c r="BJ36" i="21" s="1"/>
  <c r="BE36" i="21"/>
  <c r="BF36" i="21"/>
  <c r="BG36" i="21"/>
  <c r="BH36" i="21"/>
  <c r="BB37" i="21"/>
  <c r="BC37" i="21"/>
  <c r="BD37" i="21"/>
  <c r="BE37" i="21"/>
  <c r="BF37" i="21"/>
  <c r="BG37" i="21"/>
  <c r="BH37" i="21"/>
  <c r="BB38" i="21"/>
  <c r="BC38" i="21"/>
  <c r="BD38" i="21"/>
  <c r="BE38" i="21"/>
  <c r="BF38" i="21"/>
  <c r="BG38" i="21"/>
  <c r="BH38" i="21"/>
  <c r="BB39" i="21"/>
  <c r="BC39" i="21"/>
  <c r="BD39" i="21"/>
  <c r="BE39" i="21"/>
  <c r="BF39" i="21"/>
  <c r="BG39" i="21"/>
  <c r="BH39" i="21"/>
  <c r="BB40" i="21"/>
  <c r="BI40" i="21" s="1"/>
  <c r="BJ40" i="21" s="1"/>
  <c r="BC40" i="21"/>
  <c r="BD40" i="21"/>
  <c r="BE40" i="21"/>
  <c r="BF40" i="21"/>
  <c r="BG40" i="21"/>
  <c r="BH40" i="21"/>
  <c r="BB41" i="21"/>
  <c r="BI41" i="21" s="1"/>
  <c r="BJ41" i="21" s="1"/>
  <c r="BC41" i="21"/>
  <c r="BD41" i="21"/>
  <c r="BE41" i="21"/>
  <c r="BF41" i="21"/>
  <c r="BG41" i="21"/>
  <c r="BH41" i="21"/>
  <c r="BB42" i="21"/>
  <c r="BI42" i="21" s="1"/>
  <c r="BJ42" i="21" s="1"/>
  <c r="BC42" i="21"/>
  <c r="BD42" i="21"/>
  <c r="BE42" i="21"/>
  <c r="BF42" i="21"/>
  <c r="BG42" i="21"/>
  <c r="BH42" i="21"/>
  <c r="BB43" i="21"/>
  <c r="BC43" i="21"/>
  <c r="BD43" i="21"/>
  <c r="BE43" i="21"/>
  <c r="BF43" i="21"/>
  <c r="BG43" i="21"/>
  <c r="BH43" i="21"/>
  <c r="BB44" i="21"/>
  <c r="BC44" i="21"/>
  <c r="BD44" i="21"/>
  <c r="BI44" i="21" s="1"/>
  <c r="BJ44" i="21" s="1"/>
  <c r="BE44" i="21"/>
  <c r="BF44" i="21"/>
  <c r="BG44" i="21"/>
  <c r="BH44" i="21"/>
  <c r="BB45" i="21"/>
  <c r="BC45" i="21"/>
  <c r="BD45" i="21"/>
  <c r="BE45" i="21"/>
  <c r="BF45" i="21"/>
  <c r="BG45" i="21"/>
  <c r="BH45" i="21"/>
  <c r="BB46" i="21"/>
  <c r="BC46" i="21"/>
  <c r="BD46" i="21"/>
  <c r="BE46" i="21"/>
  <c r="BF46" i="21"/>
  <c r="BG46" i="21"/>
  <c r="BH46" i="21"/>
  <c r="BB47" i="21"/>
  <c r="BC47" i="21"/>
  <c r="BD47" i="21"/>
  <c r="BE47" i="21"/>
  <c r="BF47" i="21"/>
  <c r="BG47" i="21"/>
  <c r="BH47" i="21"/>
  <c r="BB48" i="21"/>
  <c r="BI48" i="21" s="1"/>
  <c r="BJ48" i="21" s="1"/>
  <c r="BC48" i="21"/>
  <c r="BD48" i="21"/>
  <c r="BE48" i="21"/>
  <c r="BF48" i="21"/>
  <c r="BG48" i="21"/>
  <c r="BH48" i="21"/>
  <c r="BB49" i="21"/>
  <c r="BI49" i="21" s="1"/>
  <c r="BJ49" i="21" s="1"/>
  <c r="BC49" i="21"/>
  <c r="BD49" i="21"/>
  <c r="BE49" i="21"/>
  <c r="BF49" i="21"/>
  <c r="BG49" i="21"/>
  <c r="BH49" i="21"/>
  <c r="BB50" i="21"/>
  <c r="BI50" i="21" s="1"/>
  <c r="BJ50" i="21" s="1"/>
  <c r="BC50" i="21"/>
  <c r="BD50" i="21"/>
  <c r="BE50" i="21"/>
  <c r="BF50" i="21"/>
  <c r="BG50" i="21"/>
  <c r="BH50" i="21"/>
  <c r="BB51" i="21"/>
  <c r="BC51" i="21"/>
  <c r="BD51" i="21"/>
  <c r="BE51" i="21"/>
  <c r="BF51" i="21"/>
  <c r="BG51" i="21"/>
  <c r="BH51" i="21"/>
  <c r="BB52" i="21"/>
  <c r="BC52" i="21"/>
  <c r="BD52" i="21"/>
  <c r="BI52" i="21" s="1"/>
  <c r="BJ52" i="21" s="1"/>
  <c r="BE52" i="21"/>
  <c r="BF52" i="21"/>
  <c r="BG52" i="21"/>
  <c r="BH52" i="21"/>
  <c r="BB53" i="21"/>
  <c r="BC53" i="21"/>
  <c r="BD53" i="21"/>
  <c r="BE53" i="21"/>
  <c r="BF53" i="21"/>
  <c r="BG53" i="21"/>
  <c r="BH53" i="21"/>
  <c r="BB54" i="21"/>
  <c r="BC54" i="21"/>
  <c r="BD54" i="21"/>
  <c r="BE54" i="21"/>
  <c r="BF54" i="21"/>
  <c r="BG54" i="21"/>
  <c r="BH54" i="21"/>
  <c r="BB55" i="21"/>
  <c r="BC55" i="21"/>
  <c r="BD55" i="21"/>
  <c r="BE55" i="21"/>
  <c r="BF55" i="21"/>
  <c r="BG55" i="21"/>
  <c r="BH55" i="21"/>
  <c r="BB56" i="21"/>
  <c r="BI56" i="21" s="1"/>
  <c r="BJ56" i="21" s="1"/>
  <c r="BC56" i="21"/>
  <c r="BD56" i="21"/>
  <c r="BE56" i="21"/>
  <c r="BF56" i="21"/>
  <c r="BG56" i="21"/>
  <c r="BH56" i="21"/>
  <c r="BB57" i="21"/>
  <c r="BI57" i="21" s="1"/>
  <c r="BJ57" i="21" s="1"/>
  <c r="BC57" i="21"/>
  <c r="BD57" i="21"/>
  <c r="BE57" i="21"/>
  <c r="BF57" i="21"/>
  <c r="BG57" i="21"/>
  <c r="BH57" i="21"/>
  <c r="BB58" i="21"/>
  <c r="BI58" i="21" s="1"/>
  <c r="BJ58" i="21" s="1"/>
  <c r="BC58" i="21"/>
  <c r="BD58" i="21"/>
  <c r="BE58" i="21"/>
  <c r="BF58" i="21"/>
  <c r="BG58" i="21"/>
  <c r="BH58" i="21"/>
  <c r="BB59" i="21"/>
  <c r="BC59" i="21"/>
  <c r="BD59" i="21"/>
  <c r="BE59" i="21"/>
  <c r="BF59" i="21"/>
  <c r="BG59" i="21"/>
  <c r="BH59" i="21"/>
  <c r="BB60" i="21"/>
  <c r="BC60" i="21"/>
  <c r="BD60" i="21"/>
  <c r="BI60" i="21" s="1"/>
  <c r="BJ60" i="21" s="1"/>
  <c r="BE60" i="21"/>
  <c r="BF60" i="21"/>
  <c r="BG60" i="21"/>
  <c r="BH60" i="21"/>
  <c r="BB61" i="21"/>
  <c r="BC61" i="21"/>
  <c r="BD61" i="21"/>
  <c r="BE61" i="21"/>
  <c r="BF61" i="21"/>
  <c r="BG61" i="21"/>
  <c r="BH61" i="21"/>
  <c r="BB62" i="21"/>
  <c r="BC62" i="21"/>
  <c r="BD62" i="21"/>
  <c r="BE62" i="21"/>
  <c r="BF62" i="21"/>
  <c r="BG62" i="21"/>
  <c r="BH62" i="21"/>
  <c r="BB63" i="21"/>
  <c r="BC63" i="21"/>
  <c r="BD63" i="21"/>
  <c r="BE63" i="21"/>
  <c r="BF63" i="21"/>
  <c r="BG63" i="21"/>
  <c r="BH63" i="21"/>
  <c r="BB64" i="21"/>
  <c r="BI64" i="21" s="1"/>
  <c r="BJ64" i="21" s="1"/>
  <c r="BC64" i="21"/>
  <c r="BD64" i="21"/>
  <c r="BE64" i="21"/>
  <c r="BF64" i="21"/>
  <c r="BG64" i="21"/>
  <c r="BH64" i="21"/>
  <c r="BB65" i="21"/>
  <c r="BI65" i="21" s="1"/>
  <c r="BJ65" i="21" s="1"/>
  <c r="BC65" i="21"/>
  <c r="BD65" i="21"/>
  <c r="BE65" i="21"/>
  <c r="BF65" i="21"/>
  <c r="BG65" i="21"/>
  <c r="BH65" i="21"/>
  <c r="BB66" i="21"/>
  <c r="BI66" i="21" s="1"/>
  <c r="BJ66" i="21" s="1"/>
  <c r="BC66" i="21"/>
  <c r="BD66" i="21"/>
  <c r="BE66" i="21"/>
  <c r="BF66" i="21"/>
  <c r="BG66" i="21"/>
  <c r="BH66" i="21"/>
  <c r="BB67" i="21"/>
  <c r="BC67" i="21"/>
  <c r="BD67" i="21"/>
  <c r="BE67" i="21"/>
  <c r="BF67" i="21"/>
  <c r="BG67" i="21"/>
  <c r="BH67" i="21"/>
  <c r="BB68" i="21"/>
  <c r="BC68" i="21"/>
  <c r="BD68" i="21"/>
  <c r="BI68" i="21" s="1"/>
  <c r="BJ68" i="21" s="1"/>
  <c r="BE68" i="21"/>
  <c r="BF68" i="21"/>
  <c r="BG68" i="21"/>
  <c r="BH68" i="21"/>
  <c r="BB69" i="21"/>
  <c r="BC69" i="21"/>
  <c r="BD69" i="21"/>
  <c r="BE69" i="21"/>
  <c r="BF69" i="21"/>
  <c r="BG69" i="21"/>
  <c r="BH69" i="21"/>
  <c r="BB70" i="21"/>
  <c r="BC70" i="21"/>
  <c r="BD70" i="21"/>
  <c r="BE70" i="21"/>
  <c r="BF70" i="21"/>
  <c r="BG70" i="21"/>
  <c r="BH70" i="21"/>
  <c r="BB71" i="21"/>
  <c r="BC71" i="21"/>
  <c r="BD71" i="21"/>
  <c r="BE71" i="21"/>
  <c r="BF71" i="21"/>
  <c r="BG71" i="21"/>
  <c r="BH71" i="21"/>
  <c r="BB72" i="21"/>
  <c r="BI72" i="21" s="1"/>
  <c r="BJ72" i="21" s="1"/>
  <c r="BC72" i="21"/>
  <c r="BD72" i="21"/>
  <c r="BE72" i="21"/>
  <c r="BF72" i="21"/>
  <c r="BG72" i="21"/>
  <c r="BH72" i="21"/>
  <c r="BB73" i="21"/>
  <c r="BI73" i="21" s="1"/>
  <c r="BJ73" i="21" s="1"/>
  <c r="BC73" i="21"/>
  <c r="BD73" i="21"/>
  <c r="BE73" i="21"/>
  <c r="BF73" i="21"/>
  <c r="BG73" i="21"/>
  <c r="BH73" i="21"/>
  <c r="BB74" i="21"/>
  <c r="BI74" i="21" s="1"/>
  <c r="BJ74" i="21" s="1"/>
  <c r="BC74" i="21"/>
  <c r="BD74" i="21"/>
  <c r="BE74" i="21"/>
  <c r="BF74" i="21"/>
  <c r="BG74" i="21"/>
  <c r="BH74" i="21"/>
  <c r="BB75" i="21"/>
  <c r="BC75" i="21"/>
  <c r="BD75" i="21"/>
  <c r="BE75" i="21"/>
  <c r="BF75" i="21"/>
  <c r="BG75" i="21"/>
  <c r="BH75" i="21"/>
  <c r="BB76" i="21"/>
  <c r="BC76" i="21"/>
  <c r="BD76" i="21"/>
  <c r="BI76" i="21" s="1"/>
  <c r="BJ76" i="21" s="1"/>
  <c r="BE76" i="21"/>
  <c r="BF76" i="21"/>
  <c r="BG76" i="21"/>
  <c r="BH76" i="21"/>
  <c r="BB77" i="21"/>
  <c r="BC77" i="21"/>
  <c r="BD77" i="21"/>
  <c r="BE77" i="21"/>
  <c r="BF77" i="21"/>
  <c r="BG77" i="21"/>
  <c r="BH77" i="21"/>
  <c r="BB78" i="21"/>
  <c r="BC78" i="21"/>
  <c r="BD78" i="21"/>
  <c r="BE78" i="21"/>
  <c r="BF78" i="21"/>
  <c r="BG78" i="21"/>
  <c r="BH78" i="21"/>
  <c r="BB79" i="21"/>
  <c r="BC79" i="21"/>
  <c r="BD79" i="21"/>
  <c r="BE79" i="21"/>
  <c r="BF79" i="21"/>
  <c r="BG79" i="21"/>
  <c r="BH79" i="21"/>
  <c r="BB80" i="21"/>
  <c r="BI80" i="21" s="1"/>
  <c r="BJ80" i="21" s="1"/>
  <c r="BC80" i="21"/>
  <c r="BD80" i="21"/>
  <c r="BE80" i="21"/>
  <c r="BF80" i="21"/>
  <c r="BG80" i="21"/>
  <c r="BH80" i="21"/>
  <c r="BB81" i="21"/>
  <c r="BI81" i="21" s="1"/>
  <c r="BJ81" i="21" s="1"/>
  <c r="BC81" i="21"/>
  <c r="BD81" i="21"/>
  <c r="BE81" i="21"/>
  <c r="BF81" i="21"/>
  <c r="BG81" i="21"/>
  <c r="BH81" i="21"/>
  <c r="BB82" i="21"/>
  <c r="BI82" i="21" s="1"/>
  <c r="BJ82" i="21" s="1"/>
  <c r="BC82" i="21"/>
  <c r="BD82" i="21"/>
  <c r="BE82" i="21"/>
  <c r="BF82" i="21"/>
  <c r="BG82" i="21"/>
  <c r="BH82" i="21"/>
  <c r="BB83" i="21"/>
  <c r="BC83" i="21"/>
  <c r="BD83" i="21"/>
  <c r="BE83" i="21"/>
  <c r="BF83" i="21"/>
  <c r="BG83" i="21"/>
  <c r="BH83" i="21"/>
  <c r="BB84" i="21"/>
  <c r="BC84" i="21"/>
  <c r="BD84" i="21"/>
  <c r="BI84" i="21" s="1"/>
  <c r="BJ84" i="21" s="1"/>
  <c r="BE84" i="21"/>
  <c r="BF84" i="21"/>
  <c r="BG84" i="21"/>
  <c r="BH84" i="21"/>
  <c r="BB85" i="21"/>
  <c r="BC85" i="21"/>
  <c r="BD85" i="21"/>
  <c r="BE85" i="21"/>
  <c r="BF85" i="21"/>
  <c r="BG85" i="21"/>
  <c r="BH85" i="21"/>
  <c r="BB86" i="21"/>
  <c r="BC86" i="21"/>
  <c r="BD86" i="21"/>
  <c r="BE86" i="21"/>
  <c r="BF86" i="21"/>
  <c r="BG86" i="21"/>
  <c r="BH86" i="21"/>
  <c r="BB87" i="21"/>
  <c r="BC87" i="21"/>
  <c r="BD87" i="21"/>
  <c r="BE87" i="21"/>
  <c r="BF87" i="21"/>
  <c r="BG87" i="21"/>
  <c r="BH87" i="21"/>
  <c r="BB88" i="21"/>
  <c r="BI88" i="21" s="1"/>
  <c r="BJ88" i="21" s="1"/>
  <c r="BC88" i="21"/>
  <c r="BD88" i="21"/>
  <c r="BE88" i="21"/>
  <c r="BF88" i="21"/>
  <c r="BG88" i="21"/>
  <c r="BH88" i="21"/>
  <c r="BB89" i="21"/>
  <c r="BI89" i="21" s="1"/>
  <c r="BJ89" i="21" s="1"/>
  <c r="BC89" i="21"/>
  <c r="BD89" i="21"/>
  <c r="BE89" i="21"/>
  <c r="BF89" i="21"/>
  <c r="BG89" i="21"/>
  <c r="BH89" i="21"/>
  <c r="BB90" i="21"/>
  <c r="BI90" i="21" s="1"/>
  <c r="BJ90" i="21" s="1"/>
  <c r="BC90" i="21"/>
  <c r="BD90" i="21"/>
  <c r="BE90" i="21"/>
  <c r="BF90" i="21"/>
  <c r="BG90" i="21"/>
  <c r="BH90" i="21"/>
  <c r="BB91" i="21"/>
  <c r="BC91" i="21"/>
  <c r="BD91" i="21"/>
  <c r="BE91" i="21"/>
  <c r="BF91" i="21"/>
  <c r="BG91" i="21"/>
  <c r="BH91" i="21"/>
  <c r="BB92" i="21"/>
  <c r="BC92" i="21"/>
  <c r="BD92" i="21"/>
  <c r="BI92" i="21" s="1"/>
  <c r="BJ92" i="21" s="1"/>
  <c r="BE92" i="21"/>
  <c r="BF92" i="21"/>
  <c r="BG92" i="21"/>
  <c r="BH92" i="21"/>
  <c r="BB93" i="21"/>
  <c r="BC93" i="21"/>
  <c r="BD93" i="21"/>
  <c r="BE93" i="21"/>
  <c r="BF93" i="21"/>
  <c r="BG93" i="21"/>
  <c r="BH93" i="21"/>
  <c r="BB94" i="21"/>
  <c r="BC94" i="21"/>
  <c r="BD94" i="21"/>
  <c r="BE94" i="21"/>
  <c r="BF94" i="21"/>
  <c r="BG94" i="21"/>
  <c r="BH94" i="21"/>
  <c r="BB95" i="21"/>
  <c r="BC95" i="21"/>
  <c r="BD95" i="21"/>
  <c r="BE95" i="21"/>
  <c r="BF95" i="21"/>
  <c r="BG95" i="21"/>
  <c r="BH95" i="21"/>
  <c r="BB96" i="21"/>
  <c r="BI96" i="21" s="1"/>
  <c r="BJ96" i="21" s="1"/>
  <c r="BC96" i="21"/>
  <c r="BD96" i="21"/>
  <c r="BE96" i="21"/>
  <c r="BF96" i="21"/>
  <c r="BG96" i="21"/>
  <c r="BH96" i="21"/>
  <c r="BB97" i="21"/>
  <c r="BI97" i="21" s="1"/>
  <c r="BJ97" i="21" s="1"/>
  <c r="BC97" i="21"/>
  <c r="BD97" i="21"/>
  <c r="BE97" i="21"/>
  <c r="BF97" i="21"/>
  <c r="BG97" i="21"/>
  <c r="BH97" i="21"/>
  <c r="BB98" i="21"/>
  <c r="BI98" i="21" s="1"/>
  <c r="BJ98" i="21" s="1"/>
  <c r="BC98" i="21"/>
  <c r="BD98" i="21"/>
  <c r="BE98" i="21"/>
  <c r="BF98" i="21"/>
  <c r="BG98" i="21"/>
  <c r="BH98" i="21"/>
  <c r="BB99" i="21"/>
  <c r="BC99" i="21"/>
  <c r="BD99" i="21"/>
  <c r="BE99" i="21"/>
  <c r="BF99" i="21"/>
  <c r="BG99" i="21"/>
  <c r="BH99" i="21"/>
  <c r="BB100" i="21"/>
  <c r="BC100" i="21"/>
  <c r="BD100" i="21"/>
  <c r="BI100" i="21" s="1"/>
  <c r="BJ100" i="21" s="1"/>
  <c r="BE100" i="21"/>
  <c r="BF100" i="21"/>
  <c r="BG100" i="21"/>
  <c r="BH100" i="21"/>
  <c r="BB101" i="21"/>
  <c r="BC101" i="21"/>
  <c r="BD101" i="21"/>
  <c r="BE101" i="21"/>
  <c r="BF101" i="21"/>
  <c r="BG101" i="21"/>
  <c r="BH101" i="21"/>
  <c r="BB102" i="21"/>
  <c r="BC102" i="21"/>
  <c r="BD102" i="21"/>
  <c r="BE102" i="21"/>
  <c r="BF102" i="21"/>
  <c r="BG102" i="21"/>
  <c r="BH102" i="21"/>
  <c r="BB103" i="21"/>
  <c r="BC103" i="21"/>
  <c r="BD103" i="21"/>
  <c r="BE103" i="21"/>
  <c r="BF103" i="21"/>
  <c r="BG103" i="21"/>
  <c r="BH103" i="21"/>
  <c r="BB104" i="21"/>
  <c r="BI104" i="21" s="1"/>
  <c r="BJ104" i="21" s="1"/>
  <c r="BC104" i="21"/>
  <c r="BD104" i="21"/>
  <c r="BE104" i="21"/>
  <c r="BF104" i="21"/>
  <c r="BG104" i="21"/>
  <c r="BH104" i="21"/>
  <c r="BB105" i="21"/>
  <c r="BI105" i="21" s="1"/>
  <c r="BJ105" i="21" s="1"/>
  <c r="BC105" i="21"/>
  <c r="BD105" i="21"/>
  <c r="BE105" i="21"/>
  <c r="BF105" i="21"/>
  <c r="BG105" i="21"/>
  <c r="BH105" i="21"/>
  <c r="BB106" i="21"/>
  <c r="BI106" i="21" s="1"/>
  <c r="BJ106" i="21" s="1"/>
  <c r="BC106" i="21"/>
  <c r="BD106" i="21"/>
  <c r="BE106" i="21"/>
  <c r="BF106" i="21"/>
  <c r="BG106" i="21"/>
  <c r="BH106" i="21"/>
  <c r="BB107" i="21"/>
  <c r="BC107" i="21"/>
  <c r="BD107" i="21"/>
  <c r="BE107" i="21"/>
  <c r="BF107" i="21"/>
  <c r="BG107" i="21"/>
  <c r="BH107" i="21"/>
  <c r="BB108" i="21"/>
  <c r="BC108" i="21"/>
  <c r="BD108" i="21"/>
  <c r="BI108" i="21" s="1"/>
  <c r="BJ108" i="21" s="1"/>
  <c r="BE108" i="21"/>
  <c r="BF108" i="21"/>
  <c r="BG108" i="21"/>
  <c r="BH108" i="21"/>
  <c r="BB109" i="21"/>
  <c r="BC109" i="21"/>
  <c r="BD109" i="21"/>
  <c r="BE109" i="21"/>
  <c r="BF109" i="21"/>
  <c r="BG109" i="21"/>
  <c r="BH109" i="21"/>
  <c r="BB110" i="21"/>
  <c r="BC110" i="21"/>
  <c r="BD110" i="21"/>
  <c r="BE110" i="21"/>
  <c r="BF110" i="21"/>
  <c r="BG110" i="21"/>
  <c r="BH110" i="21"/>
  <c r="BB111" i="21"/>
  <c r="BC111" i="21"/>
  <c r="BD111" i="21"/>
  <c r="BE111" i="21"/>
  <c r="BF111" i="21"/>
  <c r="BG111" i="21"/>
  <c r="BH111" i="21"/>
  <c r="BB112" i="21"/>
  <c r="BI112" i="21" s="1"/>
  <c r="BJ112" i="21" s="1"/>
  <c r="BC112" i="21"/>
  <c r="BD112" i="21"/>
  <c r="BE112" i="21"/>
  <c r="BF112" i="21"/>
  <c r="BG112" i="21"/>
  <c r="BH112" i="21"/>
  <c r="BB113" i="21"/>
  <c r="BI113" i="21" s="1"/>
  <c r="BJ113" i="21" s="1"/>
  <c r="BC113" i="21"/>
  <c r="BD113" i="21"/>
  <c r="BE113" i="21"/>
  <c r="BF113" i="21"/>
  <c r="BG113" i="21"/>
  <c r="BH113" i="21"/>
  <c r="BB114" i="21"/>
  <c r="BI114" i="21" s="1"/>
  <c r="BJ114" i="21" s="1"/>
  <c r="BC114" i="21"/>
  <c r="BD114" i="21"/>
  <c r="BE114" i="21"/>
  <c r="BF114" i="21"/>
  <c r="BG114" i="21"/>
  <c r="BH114" i="21"/>
  <c r="BB115" i="21"/>
  <c r="BC115" i="21"/>
  <c r="BD115" i="21"/>
  <c r="BE115" i="21"/>
  <c r="BF115" i="21"/>
  <c r="BG115" i="21"/>
  <c r="BH115" i="21"/>
  <c r="BB116" i="21"/>
  <c r="BC116" i="21"/>
  <c r="BD116" i="21"/>
  <c r="BI116" i="21" s="1"/>
  <c r="BJ116" i="21" s="1"/>
  <c r="BE116" i="21"/>
  <c r="BF116" i="21"/>
  <c r="BG116" i="21"/>
  <c r="BH116" i="21"/>
  <c r="BB117" i="21"/>
  <c r="BC117" i="21"/>
  <c r="BD117" i="21"/>
  <c r="BE117" i="21"/>
  <c r="BF117" i="21"/>
  <c r="BG117" i="21"/>
  <c r="BH117" i="21"/>
  <c r="BB118" i="21"/>
  <c r="BC118" i="21"/>
  <c r="BD118" i="21"/>
  <c r="BE118" i="21"/>
  <c r="BF118" i="21"/>
  <c r="BG118" i="21"/>
  <c r="BH118" i="21"/>
  <c r="BB119" i="21"/>
  <c r="BC119" i="21"/>
  <c r="BD119" i="21"/>
  <c r="BE119" i="21"/>
  <c r="BF119" i="21"/>
  <c r="BG119" i="21"/>
  <c r="BH119" i="21"/>
  <c r="BB120" i="21"/>
  <c r="BI120" i="21" s="1"/>
  <c r="BJ120" i="21" s="1"/>
  <c r="BC120" i="21"/>
  <c r="BD120" i="21"/>
  <c r="BE120" i="21"/>
  <c r="BF120" i="21"/>
  <c r="BG120" i="21"/>
  <c r="BH120" i="21"/>
  <c r="BB121" i="21"/>
  <c r="BI121" i="21" s="1"/>
  <c r="BC121" i="21"/>
  <c r="BD121" i="21"/>
  <c r="BE121" i="21"/>
  <c r="BF121" i="21"/>
  <c r="BG121" i="21"/>
  <c r="BH121" i="21"/>
  <c r="BB122" i="21"/>
  <c r="BI122" i="21" s="1"/>
  <c r="BJ122" i="21" s="1"/>
  <c r="BC122" i="21"/>
  <c r="BD122" i="21"/>
  <c r="BE122" i="21"/>
  <c r="BF122" i="21"/>
  <c r="BG122" i="21"/>
  <c r="BH122" i="21"/>
  <c r="BB123" i="21"/>
  <c r="BC123" i="21"/>
  <c r="BD123" i="21"/>
  <c r="BE123" i="21"/>
  <c r="BF123" i="21"/>
  <c r="BG123" i="21"/>
  <c r="BH123" i="21"/>
  <c r="BB124" i="21"/>
  <c r="BC124" i="21"/>
  <c r="BD124" i="21"/>
  <c r="BI124" i="21" s="1"/>
  <c r="BJ124" i="21" s="1"/>
  <c r="BE124" i="21"/>
  <c r="BF124" i="21"/>
  <c r="BG124" i="21"/>
  <c r="BH124" i="21"/>
  <c r="BB125" i="21"/>
  <c r="BC125" i="21"/>
  <c r="BD125" i="21"/>
  <c r="BE125" i="21"/>
  <c r="BF125" i="21"/>
  <c r="BG125" i="21"/>
  <c r="BH125" i="21"/>
  <c r="BB126" i="21"/>
  <c r="BC126" i="21"/>
  <c r="BD126" i="21"/>
  <c r="BE126" i="21"/>
  <c r="BF126" i="21"/>
  <c r="BG126" i="21"/>
  <c r="BH126" i="21"/>
  <c r="BB127" i="21"/>
  <c r="BC127" i="21"/>
  <c r="BD127" i="21"/>
  <c r="BE127" i="21"/>
  <c r="BF127" i="21"/>
  <c r="BG127" i="21"/>
  <c r="BH127" i="21"/>
  <c r="BB128" i="21"/>
  <c r="BI128" i="21" s="1"/>
  <c r="BJ128" i="21" s="1"/>
  <c r="BC128" i="21"/>
  <c r="BD128" i="21"/>
  <c r="BE128" i="21"/>
  <c r="BF128" i="21"/>
  <c r="BG128" i="21"/>
  <c r="BH128" i="21"/>
  <c r="BB129" i="21"/>
  <c r="BI129" i="21" s="1"/>
  <c r="BJ129" i="21" s="1"/>
  <c r="BC129" i="21"/>
  <c r="BD129" i="21"/>
  <c r="BE129" i="21"/>
  <c r="BF129" i="21"/>
  <c r="BG129" i="21"/>
  <c r="BH129" i="21"/>
  <c r="BB130" i="21"/>
  <c r="BI130" i="21" s="1"/>
  <c r="BJ130" i="21" s="1"/>
  <c r="BC130" i="21"/>
  <c r="BD130" i="21"/>
  <c r="BE130" i="21"/>
  <c r="BF130" i="21"/>
  <c r="BG130" i="21"/>
  <c r="BH130" i="21"/>
  <c r="BB131" i="21"/>
  <c r="BC131" i="21"/>
  <c r="BD131" i="21"/>
  <c r="BE131" i="21"/>
  <c r="BF131" i="21"/>
  <c r="BG131" i="21"/>
  <c r="BH131" i="21"/>
  <c r="BB132" i="21"/>
  <c r="BC132" i="21"/>
  <c r="BD132" i="21"/>
  <c r="BI132" i="21" s="1"/>
  <c r="BJ132" i="21" s="1"/>
  <c r="BE132" i="21"/>
  <c r="BF132" i="21"/>
  <c r="BG132" i="21"/>
  <c r="BH132" i="21"/>
  <c r="BB133" i="21"/>
  <c r="BC133" i="21"/>
  <c r="BD133" i="21"/>
  <c r="BE133" i="21"/>
  <c r="BF133" i="21"/>
  <c r="BG133" i="21"/>
  <c r="BH133" i="21"/>
  <c r="BB134" i="21"/>
  <c r="BC134" i="21"/>
  <c r="BD134" i="21"/>
  <c r="BE134" i="21"/>
  <c r="BF134" i="21"/>
  <c r="BG134" i="21"/>
  <c r="BH134" i="21"/>
  <c r="BB135" i="21"/>
  <c r="BC135" i="21"/>
  <c r="BD135" i="21"/>
  <c r="BE135" i="21"/>
  <c r="BF135" i="21"/>
  <c r="BG135" i="21"/>
  <c r="BH135" i="21"/>
  <c r="BB136" i="21"/>
  <c r="BI136" i="21" s="1"/>
  <c r="BJ136" i="21" s="1"/>
  <c r="BC136" i="21"/>
  <c r="BD136" i="21"/>
  <c r="BE136" i="21"/>
  <c r="BF136" i="21"/>
  <c r="BG136" i="21"/>
  <c r="BH136" i="21"/>
  <c r="BB137" i="21"/>
  <c r="BI137" i="21" s="1"/>
  <c r="BJ137" i="21" s="1"/>
  <c r="BC137" i="21"/>
  <c r="BD137" i="21"/>
  <c r="BE137" i="21"/>
  <c r="BF137" i="21"/>
  <c r="BG137" i="21"/>
  <c r="BH137" i="21"/>
  <c r="BB138" i="21"/>
  <c r="BI138" i="21" s="1"/>
  <c r="BJ138" i="21" s="1"/>
  <c r="BC138" i="21"/>
  <c r="BD138" i="21"/>
  <c r="BE138" i="21"/>
  <c r="BF138" i="21"/>
  <c r="BG138" i="21"/>
  <c r="BH138" i="21"/>
  <c r="BB139" i="21"/>
  <c r="BC139" i="21"/>
  <c r="BD139" i="21"/>
  <c r="BE139" i="21"/>
  <c r="BF139" i="21"/>
  <c r="BG139" i="21"/>
  <c r="BH139" i="21"/>
  <c r="BB140" i="21"/>
  <c r="BC140" i="21"/>
  <c r="BD140" i="21"/>
  <c r="BI140" i="21" s="1"/>
  <c r="BJ140" i="21" s="1"/>
  <c r="BE140" i="21"/>
  <c r="BF140" i="21"/>
  <c r="BG140" i="21"/>
  <c r="BH140" i="21"/>
  <c r="BB141" i="21"/>
  <c r="BC141" i="21"/>
  <c r="BD141" i="21"/>
  <c r="BE141" i="21"/>
  <c r="BF141" i="21"/>
  <c r="BG141" i="21"/>
  <c r="BH141" i="21"/>
  <c r="BB142" i="21"/>
  <c r="BC142" i="21"/>
  <c r="BD142" i="21"/>
  <c r="BE142" i="21"/>
  <c r="BF142" i="21"/>
  <c r="BG142" i="21"/>
  <c r="BH142" i="21"/>
  <c r="BB143" i="21"/>
  <c r="BC143" i="21"/>
  <c r="BD143" i="21"/>
  <c r="BE143" i="21"/>
  <c r="BF143" i="21"/>
  <c r="BG143" i="21"/>
  <c r="BH143" i="21"/>
  <c r="BB144" i="21"/>
  <c r="BI144" i="21" s="1"/>
  <c r="BJ144" i="21" s="1"/>
  <c r="BC144" i="21"/>
  <c r="BD144" i="21"/>
  <c r="BE144" i="21"/>
  <c r="BF144" i="21"/>
  <c r="BG144" i="21"/>
  <c r="BH144" i="21"/>
  <c r="BB145" i="21"/>
  <c r="BC145" i="21"/>
  <c r="BD145" i="21"/>
  <c r="BE145" i="21"/>
  <c r="BF145" i="21"/>
  <c r="BG145" i="21"/>
  <c r="BH145" i="21"/>
  <c r="BH26" i="21"/>
  <c r="BG26" i="21"/>
  <c r="BF26" i="21"/>
  <c r="BE26" i="21"/>
  <c r="BD26" i="21"/>
  <c r="BC26" i="21"/>
  <c r="AJ145" i="21"/>
  <c r="AK145" i="21"/>
  <c r="AL145" i="21"/>
  <c r="AM145" i="21"/>
  <c r="AN145" i="21"/>
  <c r="AO145" i="21"/>
  <c r="AP145" i="21"/>
  <c r="AP26" i="21"/>
  <c r="AO26" i="21"/>
  <c r="AN26" i="21"/>
  <c r="AM26" i="21"/>
  <c r="AL26" i="21"/>
  <c r="AK26" i="21"/>
  <c r="AJ26" i="21"/>
  <c r="AI27" i="21"/>
  <c r="AI28" i="21"/>
  <c r="AI29" i="21"/>
  <c r="AI30" i="21"/>
  <c r="AI31" i="21"/>
  <c r="AI32" i="21"/>
  <c r="AI33" i="21"/>
  <c r="AI34" i="21"/>
  <c r="AI35" i="21"/>
  <c r="AI36" i="21"/>
  <c r="AI37" i="21"/>
  <c r="AI38" i="21"/>
  <c r="AI39" i="21"/>
  <c r="AI40" i="21"/>
  <c r="AI41" i="21"/>
  <c r="AI42" i="21"/>
  <c r="AI43" i="21"/>
  <c r="AI44" i="21"/>
  <c r="AI45" i="21"/>
  <c r="AI46" i="21"/>
  <c r="AI47" i="21"/>
  <c r="AI48" i="21"/>
  <c r="AI49" i="21"/>
  <c r="AI50" i="21"/>
  <c r="AI51" i="21"/>
  <c r="AI52" i="21"/>
  <c r="AI53" i="21"/>
  <c r="AI54" i="21"/>
  <c r="AI55" i="21"/>
  <c r="AI56" i="21"/>
  <c r="AI57" i="21"/>
  <c r="AI58" i="21"/>
  <c r="AI59" i="21"/>
  <c r="AI60" i="21"/>
  <c r="AI61" i="21"/>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111" i="21"/>
  <c r="AI112" i="21"/>
  <c r="AI113" i="21"/>
  <c r="AI114" i="21"/>
  <c r="AI115" i="21"/>
  <c r="AI116" i="21"/>
  <c r="AI117" i="21"/>
  <c r="AI118" i="21"/>
  <c r="AI119" i="21"/>
  <c r="AI120" i="21"/>
  <c r="AI121" i="21"/>
  <c r="AI122" i="21"/>
  <c r="AI123" i="21"/>
  <c r="AI124" i="21"/>
  <c r="AI125" i="21"/>
  <c r="AI126" i="21"/>
  <c r="AI127" i="21"/>
  <c r="AI128" i="21"/>
  <c r="AI129" i="21"/>
  <c r="AI130" i="21"/>
  <c r="AI131" i="21"/>
  <c r="AI132" i="21"/>
  <c r="AI133" i="21"/>
  <c r="AI134" i="21"/>
  <c r="AI135" i="21"/>
  <c r="AI136" i="21"/>
  <c r="AI137" i="21"/>
  <c r="AI138" i="21"/>
  <c r="AI139" i="21"/>
  <c r="AI140" i="21"/>
  <c r="AI141" i="21"/>
  <c r="AI142" i="21"/>
  <c r="AI143" i="21"/>
  <c r="AI144" i="21"/>
  <c r="AI145" i="21"/>
  <c r="AM37" i="16" l="1"/>
  <c r="BF1424" i="10"/>
  <c r="AR330" i="10"/>
  <c r="AQ291" i="12"/>
  <c r="AR171" i="12"/>
  <c r="AW291" i="12"/>
  <c r="AX171" i="12"/>
  <c r="AV291" i="12"/>
  <c r="BB171" i="12"/>
  <c r="B90" i="15"/>
  <c r="BA128" i="8"/>
  <c r="B138" i="8" s="1"/>
  <c r="AR128" i="8"/>
  <c r="B137" i="8" s="1"/>
  <c r="BJ1545" i="10"/>
  <c r="AJ1003" i="10"/>
  <c r="AI1003" i="10"/>
  <c r="AI467" i="10"/>
  <c r="AO314" i="10"/>
  <c r="AN314" i="10"/>
  <c r="BI139" i="21"/>
  <c r="BJ139" i="21" s="1"/>
  <c r="BI131" i="21"/>
  <c r="BJ131" i="21" s="1"/>
  <c r="BI115" i="21"/>
  <c r="BJ115" i="21" s="1"/>
  <c r="BI107" i="21"/>
  <c r="BJ107" i="21" s="1"/>
  <c r="BI83" i="21"/>
  <c r="BJ83" i="21" s="1"/>
  <c r="BI67" i="21"/>
  <c r="BJ67" i="21" s="1"/>
  <c r="BI59" i="21"/>
  <c r="BJ59" i="21" s="1"/>
  <c r="BI43" i="21"/>
  <c r="BJ43" i="21" s="1"/>
  <c r="BI123" i="21"/>
  <c r="BJ123" i="21" s="1"/>
  <c r="BI99" i="21"/>
  <c r="BJ99" i="21" s="1"/>
  <c r="BI91" i="21"/>
  <c r="BJ91" i="21" s="1"/>
  <c r="BI75" i="21"/>
  <c r="BJ75" i="21" s="1"/>
  <c r="BI51" i="21"/>
  <c r="BJ51" i="21" s="1"/>
  <c r="BI141" i="21"/>
  <c r="BJ141" i="21" s="1"/>
  <c r="BI133" i="21"/>
  <c r="BJ133" i="21" s="1"/>
  <c r="BI125" i="21"/>
  <c r="BJ125" i="21" s="1"/>
  <c r="BI117" i="21"/>
  <c r="BJ117" i="21" s="1"/>
  <c r="BI109" i="21"/>
  <c r="BJ109" i="21" s="1"/>
  <c r="BI101" i="21"/>
  <c r="BJ101" i="21" s="1"/>
  <c r="BI93" i="21"/>
  <c r="BJ93" i="21" s="1"/>
  <c r="BI85" i="21"/>
  <c r="BJ85" i="21" s="1"/>
  <c r="BI77" i="21"/>
  <c r="BJ77" i="21" s="1"/>
  <c r="BI69" i="21"/>
  <c r="BJ69" i="21" s="1"/>
  <c r="BI61" i="21"/>
  <c r="BJ61" i="21" s="1"/>
  <c r="BI53" i="21"/>
  <c r="BJ53" i="21" s="1"/>
  <c r="BI45" i="21"/>
  <c r="BJ45" i="21" s="1"/>
  <c r="BI37" i="21"/>
  <c r="BJ37" i="21" s="1"/>
  <c r="BI142" i="21"/>
  <c r="BJ142" i="21" s="1"/>
  <c r="BI134" i="21"/>
  <c r="BJ134" i="21" s="1"/>
  <c r="BI126" i="21"/>
  <c r="BJ126" i="21" s="1"/>
  <c r="BI118" i="21"/>
  <c r="BJ118" i="21" s="1"/>
  <c r="BI110" i="21"/>
  <c r="BJ110" i="21" s="1"/>
  <c r="BI102" i="21"/>
  <c r="BJ102" i="21" s="1"/>
  <c r="BI94" i="21"/>
  <c r="BJ94" i="21" s="1"/>
  <c r="BI86" i="21"/>
  <c r="BJ86" i="21" s="1"/>
  <c r="BI78" i="21"/>
  <c r="BJ78" i="21" s="1"/>
  <c r="BI70" i="21"/>
  <c r="BJ70" i="21" s="1"/>
  <c r="BI62" i="21"/>
  <c r="BJ62" i="21" s="1"/>
  <c r="BI54" i="21"/>
  <c r="BJ54" i="21" s="1"/>
  <c r="BI46" i="21"/>
  <c r="BJ46" i="21" s="1"/>
  <c r="BI38" i="21"/>
  <c r="BJ38" i="21" s="1"/>
  <c r="BI143" i="21"/>
  <c r="BJ143" i="21" s="1"/>
  <c r="BI135" i="21"/>
  <c r="BJ135" i="21" s="1"/>
  <c r="BI127" i="21"/>
  <c r="BJ127" i="21" s="1"/>
  <c r="BI119" i="21"/>
  <c r="BJ119" i="21" s="1"/>
  <c r="BI111" i="21"/>
  <c r="BJ111" i="21" s="1"/>
  <c r="BI103" i="21"/>
  <c r="BJ103" i="21" s="1"/>
  <c r="BI95" i="21"/>
  <c r="BJ95" i="21" s="1"/>
  <c r="BI87" i="21"/>
  <c r="BJ87" i="21" s="1"/>
  <c r="BI79" i="21"/>
  <c r="BJ79" i="21" s="1"/>
  <c r="BI71" i="21"/>
  <c r="BJ71" i="21" s="1"/>
  <c r="BI63" i="21"/>
  <c r="BJ63" i="21" s="1"/>
  <c r="BI55" i="21"/>
  <c r="BJ55" i="21" s="1"/>
  <c r="BI47" i="21"/>
  <c r="BJ47" i="21" s="1"/>
  <c r="BI39" i="21"/>
  <c r="BJ39" i="21" s="1"/>
  <c r="BJ26" i="21"/>
  <c r="CA26" i="21"/>
  <c r="AQ145" i="21"/>
  <c r="AR145" i="21" s="1"/>
  <c r="AS145" i="21" s="1"/>
  <c r="AQ26" i="21"/>
  <c r="AR26" i="21" s="1"/>
  <c r="AS26" i="21" s="1"/>
  <c r="CA28" i="21"/>
  <c r="B152" i="20"/>
  <c r="AY27" i="20"/>
  <c r="AX26" i="20"/>
  <c r="AY26" i="20" s="1"/>
  <c r="AX27" i="20"/>
  <c r="AX28" i="20"/>
  <c r="AY28" i="20" s="1"/>
  <c r="AX29" i="20"/>
  <c r="AX146" i="20" s="1"/>
  <c r="AY146" i="20" s="1"/>
  <c r="AY29" i="20"/>
  <c r="AX30" i="20"/>
  <c r="AY30" i="20" s="1"/>
  <c r="AX31" i="20"/>
  <c r="AY31" i="20" s="1"/>
  <c r="AX32" i="20"/>
  <c r="AY32" i="20" s="1"/>
  <c r="AX33" i="20"/>
  <c r="AY33" i="20"/>
  <c r="AX34" i="20"/>
  <c r="AY34" i="20" s="1"/>
  <c r="AX35" i="20"/>
  <c r="AY35" i="20" s="1"/>
  <c r="AX36" i="20"/>
  <c r="AY36" i="20" s="1"/>
  <c r="AX37" i="20"/>
  <c r="AY37" i="20"/>
  <c r="AX38" i="20"/>
  <c r="AY38" i="20" s="1"/>
  <c r="AX39" i="20"/>
  <c r="AY39" i="20" s="1"/>
  <c r="AX40" i="20"/>
  <c r="AY40" i="20" s="1"/>
  <c r="AX41" i="20"/>
  <c r="AY41" i="20"/>
  <c r="AX42" i="20"/>
  <c r="AY42" i="20" s="1"/>
  <c r="AX43" i="20"/>
  <c r="AY43" i="20" s="1"/>
  <c r="AX44" i="20"/>
  <c r="AY44" i="20" s="1"/>
  <c r="AX45" i="20"/>
  <c r="AY45" i="20"/>
  <c r="AX46" i="20"/>
  <c r="AY46" i="20" s="1"/>
  <c r="AX47" i="20"/>
  <c r="AY47" i="20" s="1"/>
  <c r="AX48" i="20"/>
  <c r="AY48" i="20" s="1"/>
  <c r="AX49" i="20"/>
  <c r="AY49" i="20"/>
  <c r="AX50" i="20"/>
  <c r="AY50" i="20" s="1"/>
  <c r="AX51" i="20"/>
  <c r="AY51" i="20" s="1"/>
  <c r="AX52" i="20"/>
  <c r="AY52" i="20" s="1"/>
  <c r="AX53" i="20"/>
  <c r="AY53" i="20"/>
  <c r="AX54" i="20"/>
  <c r="AY54" i="20" s="1"/>
  <c r="AX55" i="20"/>
  <c r="AY55" i="20" s="1"/>
  <c r="AX56" i="20"/>
  <c r="AY56" i="20" s="1"/>
  <c r="AX57" i="20"/>
  <c r="AY57" i="20"/>
  <c r="AX58" i="20"/>
  <c r="AY58" i="20" s="1"/>
  <c r="AX59" i="20"/>
  <c r="AY59" i="20" s="1"/>
  <c r="AX60" i="20"/>
  <c r="AY60" i="20" s="1"/>
  <c r="AX61" i="20"/>
  <c r="AY61" i="20"/>
  <c r="AX62" i="20"/>
  <c r="AY62" i="20" s="1"/>
  <c r="AX63" i="20"/>
  <c r="AY63" i="20" s="1"/>
  <c r="AX64" i="20"/>
  <c r="AY64" i="20" s="1"/>
  <c r="AX65" i="20"/>
  <c r="AY65" i="20"/>
  <c r="AX66" i="20"/>
  <c r="AY66" i="20" s="1"/>
  <c r="AX67" i="20"/>
  <c r="AY67" i="20" s="1"/>
  <c r="AX68" i="20"/>
  <c r="AY68" i="20" s="1"/>
  <c r="AX69" i="20"/>
  <c r="AY69" i="20"/>
  <c r="AX70" i="20"/>
  <c r="AY70" i="20" s="1"/>
  <c r="AX71" i="20"/>
  <c r="AY71" i="20" s="1"/>
  <c r="AX72" i="20"/>
  <c r="AY72" i="20" s="1"/>
  <c r="AX73" i="20"/>
  <c r="AY73" i="20"/>
  <c r="AX74" i="20"/>
  <c r="AY74" i="20" s="1"/>
  <c r="AX75" i="20"/>
  <c r="AY75" i="20" s="1"/>
  <c r="AX76" i="20"/>
  <c r="AY76" i="20" s="1"/>
  <c r="AX77" i="20"/>
  <c r="AY77" i="20"/>
  <c r="AX78" i="20"/>
  <c r="AY78" i="20" s="1"/>
  <c r="AX79" i="20"/>
  <c r="AY79" i="20" s="1"/>
  <c r="AX80" i="20"/>
  <c r="AY80" i="20" s="1"/>
  <c r="AX81" i="20"/>
  <c r="AY81" i="20"/>
  <c r="AX82" i="20"/>
  <c r="AY82" i="20" s="1"/>
  <c r="AX83" i="20"/>
  <c r="AY83" i="20" s="1"/>
  <c r="AX84" i="20"/>
  <c r="AY84" i="20" s="1"/>
  <c r="AX85" i="20"/>
  <c r="AY85" i="20"/>
  <c r="AX86" i="20"/>
  <c r="AY86" i="20" s="1"/>
  <c r="AX87" i="20"/>
  <c r="AY87" i="20" s="1"/>
  <c r="AX88" i="20"/>
  <c r="AY88" i="20" s="1"/>
  <c r="AX89" i="20"/>
  <c r="AY89" i="20"/>
  <c r="AX90" i="20"/>
  <c r="AY90" i="20" s="1"/>
  <c r="AX91" i="20"/>
  <c r="AY91" i="20" s="1"/>
  <c r="AX92" i="20"/>
  <c r="AY92" i="20" s="1"/>
  <c r="AX93" i="20"/>
  <c r="AY93" i="20"/>
  <c r="AX94" i="20"/>
  <c r="AY94" i="20" s="1"/>
  <c r="AX95" i="20"/>
  <c r="AY95" i="20" s="1"/>
  <c r="AX96" i="20"/>
  <c r="AY96" i="20" s="1"/>
  <c r="AX97" i="20"/>
  <c r="AY97" i="20"/>
  <c r="AX98" i="20"/>
  <c r="AY98" i="20" s="1"/>
  <c r="AX99" i="20"/>
  <c r="AY99" i="20" s="1"/>
  <c r="AX100" i="20"/>
  <c r="AY100" i="20" s="1"/>
  <c r="AX101" i="20"/>
  <c r="AY101" i="20"/>
  <c r="AX102" i="20"/>
  <c r="AY102" i="20" s="1"/>
  <c r="AX103" i="20"/>
  <c r="AY103" i="20" s="1"/>
  <c r="AX104" i="20"/>
  <c r="AY104" i="20" s="1"/>
  <c r="AX105" i="20"/>
  <c r="AY105" i="20"/>
  <c r="AX106" i="20"/>
  <c r="AY106" i="20" s="1"/>
  <c r="AX107" i="20"/>
  <c r="AY107" i="20" s="1"/>
  <c r="AX108" i="20"/>
  <c r="AY108" i="20" s="1"/>
  <c r="AX109" i="20"/>
  <c r="AY109" i="20"/>
  <c r="AX110" i="20"/>
  <c r="AY110" i="20" s="1"/>
  <c r="AX111" i="20"/>
  <c r="AY111" i="20" s="1"/>
  <c r="AX112" i="20"/>
  <c r="AY112" i="20" s="1"/>
  <c r="AX113" i="20"/>
  <c r="AY113" i="20"/>
  <c r="AX114" i="20"/>
  <c r="AY114" i="20" s="1"/>
  <c r="AX115" i="20"/>
  <c r="AY115" i="20" s="1"/>
  <c r="AX116" i="20"/>
  <c r="AY116" i="20" s="1"/>
  <c r="AX117" i="20"/>
  <c r="AY117" i="20"/>
  <c r="AX118" i="20"/>
  <c r="AY118" i="20" s="1"/>
  <c r="AX119" i="20"/>
  <c r="AY119" i="20" s="1"/>
  <c r="AX120" i="20"/>
  <c r="AY120" i="20" s="1"/>
  <c r="AX121" i="20"/>
  <c r="AY121" i="20"/>
  <c r="AX122" i="20"/>
  <c r="AY122" i="20" s="1"/>
  <c r="AX123" i="20"/>
  <c r="AY123" i="20" s="1"/>
  <c r="AX124" i="20"/>
  <c r="AY124" i="20" s="1"/>
  <c r="AX125" i="20"/>
  <c r="AY125" i="20"/>
  <c r="AX126" i="20"/>
  <c r="AY126" i="20" s="1"/>
  <c r="AX127" i="20"/>
  <c r="AY127" i="20" s="1"/>
  <c r="AX128" i="20"/>
  <c r="AY128" i="20" s="1"/>
  <c r="AX129" i="20"/>
  <c r="AY129" i="20"/>
  <c r="AX130" i="20"/>
  <c r="AY130" i="20" s="1"/>
  <c r="AX131" i="20"/>
  <c r="AY131" i="20" s="1"/>
  <c r="AX132" i="20"/>
  <c r="AY132" i="20" s="1"/>
  <c r="AX133" i="20"/>
  <c r="AY133" i="20"/>
  <c r="AX134" i="20"/>
  <c r="AY134" i="20" s="1"/>
  <c r="AX135" i="20"/>
  <c r="AY135" i="20" s="1"/>
  <c r="AX136" i="20"/>
  <c r="AY136" i="20" s="1"/>
  <c r="AX137" i="20"/>
  <c r="AY137" i="20"/>
  <c r="AX138" i="20"/>
  <c r="AY138" i="20" s="1"/>
  <c r="AX139" i="20"/>
  <c r="AY139" i="20" s="1"/>
  <c r="AX140" i="20"/>
  <c r="AY140" i="20" s="1"/>
  <c r="AX141" i="20"/>
  <c r="AY141" i="20"/>
  <c r="AX142" i="20"/>
  <c r="AY142" i="20" s="1"/>
  <c r="AX143" i="20"/>
  <c r="AY143" i="20" s="1"/>
  <c r="AX144" i="20"/>
  <c r="AY144" i="20" s="1"/>
  <c r="AX145" i="20"/>
  <c r="AY145" i="20"/>
  <c r="AY25" i="20"/>
  <c r="AX291" i="12" l="1"/>
  <c r="AY291" i="12"/>
  <c r="AJ588" i="10"/>
  <c r="B592" i="10" s="1"/>
  <c r="BK146" i="21"/>
  <c r="B153" i="21" s="1"/>
  <c r="CB146" i="21"/>
  <c r="B155" i="21" s="1"/>
  <c r="AZ146" i="20"/>
  <c r="AX25" i="20"/>
  <c r="B151" i="20"/>
  <c r="AW25" i="20"/>
  <c r="AV25" i="20"/>
  <c r="AU25" i="20"/>
  <c r="AT25" i="20"/>
  <c r="AI26" i="20"/>
  <c r="AJ26" i="20" s="1"/>
  <c r="AK26" i="20" s="1"/>
  <c r="AJ25" i="20"/>
  <c r="AK25" i="20" s="1"/>
  <c r="AH26" i="20"/>
  <c r="AH27" i="20"/>
  <c r="AH28" i="20"/>
  <c r="AH29" i="20"/>
  <c r="AH30" i="20"/>
  <c r="AH31" i="20"/>
  <c r="AH32" i="20"/>
  <c r="AH33" i="20"/>
  <c r="AH34" i="20"/>
  <c r="AH35" i="20"/>
  <c r="AH36" i="20"/>
  <c r="AH37" i="20"/>
  <c r="AH38" i="20"/>
  <c r="AH39" i="20"/>
  <c r="AH40" i="20"/>
  <c r="AH41" i="20"/>
  <c r="AH42" i="20"/>
  <c r="AH43" i="20"/>
  <c r="AH44" i="20"/>
  <c r="AH45" i="20"/>
  <c r="AH46" i="20"/>
  <c r="AH47" i="20"/>
  <c r="AH48" i="20"/>
  <c r="AH49" i="20"/>
  <c r="AH50" i="20"/>
  <c r="AH51" i="20"/>
  <c r="AH52" i="20"/>
  <c r="AH53" i="20"/>
  <c r="AH54" i="20"/>
  <c r="AH55" i="20"/>
  <c r="AH56" i="20"/>
  <c r="AH57" i="20"/>
  <c r="AH58" i="20"/>
  <c r="AH59" i="20"/>
  <c r="AH60" i="20"/>
  <c r="AH61" i="20"/>
  <c r="AH62" i="20"/>
  <c r="AH63" i="20"/>
  <c r="AH64" i="20"/>
  <c r="AH65" i="20"/>
  <c r="AH66" i="20"/>
  <c r="AH67" i="20"/>
  <c r="AH68" i="20"/>
  <c r="AH69" i="20"/>
  <c r="AH70" i="20"/>
  <c r="AH71" i="20"/>
  <c r="AH72" i="20"/>
  <c r="AH73" i="20"/>
  <c r="AH74" i="20"/>
  <c r="AH75" i="20"/>
  <c r="AH76" i="20"/>
  <c r="AH77" i="20"/>
  <c r="AH78" i="20"/>
  <c r="AH79" i="20"/>
  <c r="AH80" i="20"/>
  <c r="AH81" i="20"/>
  <c r="AH82" i="20"/>
  <c r="AH83" i="20"/>
  <c r="AH84" i="20"/>
  <c r="AH85" i="20"/>
  <c r="AH86" i="20"/>
  <c r="AH87" i="20"/>
  <c r="AH88" i="20"/>
  <c r="AH89" i="20"/>
  <c r="AH90" i="20"/>
  <c r="AH91" i="20"/>
  <c r="AH92" i="20"/>
  <c r="AH93" i="20"/>
  <c r="AH94" i="20"/>
  <c r="AH95" i="20"/>
  <c r="AH96" i="20"/>
  <c r="AH97" i="20"/>
  <c r="AH98" i="20"/>
  <c r="AH99" i="20"/>
  <c r="AH100" i="20"/>
  <c r="AH101" i="20"/>
  <c r="AH102" i="20"/>
  <c r="AH103" i="20"/>
  <c r="AH104" i="20"/>
  <c r="AH105" i="20"/>
  <c r="AH106" i="20"/>
  <c r="AH107" i="20"/>
  <c r="AH108" i="20"/>
  <c r="AH109"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D26" i="20"/>
  <c r="D55" i="10"/>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28" i="19"/>
  <c r="D28" i="19"/>
  <c r="M29" i="19"/>
  <c r="BD29" i="19" s="1"/>
  <c r="M30" i="19"/>
  <c r="BD30" i="19" s="1"/>
  <c r="M31" i="19"/>
  <c r="M32" i="19"/>
  <c r="BD32" i="19" s="1"/>
  <c r="M33" i="19"/>
  <c r="BD33" i="19" s="1"/>
  <c r="M34" i="19"/>
  <c r="BD34" i="19" s="1"/>
  <c r="M35" i="19"/>
  <c r="BD35" i="19" s="1"/>
  <c r="M36" i="19"/>
  <c r="BD36" i="19" s="1"/>
  <c r="M37" i="19"/>
  <c r="BD37" i="19" s="1"/>
  <c r="M38" i="19"/>
  <c r="BD38" i="19" s="1"/>
  <c r="M39" i="19"/>
  <c r="M40" i="19"/>
  <c r="BD40" i="19" s="1"/>
  <c r="M41" i="19"/>
  <c r="BD41" i="19" s="1"/>
  <c r="M42" i="19"/>
  <c r="BD42" i="19" s="1"/>
  <c r="M43" i="19"/>
  <c r="BD43" i="19" s="1"/>
  <c r="M44" i="19"/>
  <c r="BD44" i="19" s="1"/>
  <c r="M45" i="19"/>
  <c r="BD45" i="19" s="1"/>
  <c r="M46" i="19"/>
  <c r="BD46" i="19" s="1"/>
  <c r="M47" i="19"/>
  <c r="M48" i="19"/>
  <c r="BD48" i="19" s="1"/>
  <c r="M49" i="19"/>
  <c r="BD49" i="19" s="1"/>
  <c r="M50" i="19"/>
  <c r="BD50" i="19" s="1"/>
  <c r="M51" i="19"/>
  <c r="BD51" i="19" s="1"/>
  <c r="M52" i="19"/>
  <c r="BD52" i="19" s="1"/>
  <c r="M53" i="19"/>
  <c r="BD53" i="19" s="1"/>
  <c r="M54" i="19"/>
  <c r="BD54" i="19" s="1"/>
  <c r="M55" i="19"/>
  <c r="BD55" i="19" s="1"/>
  <c r="M56" i="19"/>
  <c r="BD56" i="19" s="1"/>
  <c r="M57" i="19"/>
  <c r="BD57" i="19" s="1"/>
  <c r="M58" i="19"/>
  <c r="BD58" i="19" s="1"/>
  <c r="M59" i="19"/>
  <c r="BD59" i="19" s="1"/>
  <c r="M60" i="19"/>
  <c r="BD60" i="19" s="1"/>
  <c r="M61" i="19"/>
  <c r="BD61" i="19" s="1"/>
  <c r="M62" i="19"/>
  <c r="BD62" i="19" s="1"/>
  <c r="M63" i="19"/>
  <c r="M64" i="19"/>
  <c r="BD64" i="19" s="1"/>
  <c r="M65" i="19"/>
  <c r="BD65" i="19" s="1"/>
  <c r="M66" i="19"/>
  <c r="BD66" i="19" s="1"/>
  <c r="M67" i="19"/>
  <c r="BD67" i="19" s="1"/>
  <c r="M68" i="19"/>
  <c r="BD68" i="19" s="1"/>
  <c r="M69" i="19"/>
  <c r="BD69" i="19" s="1"/>
  <c r="M70" i="19"/>
  <c r="BD70" i="19" s="1"/>
  <c r="M71" i="19"/>
  <c r="M72" i="19"/>
  <c r="BD72" i="19" s="1"/>
  <c r="M73" i="19"/>
  <c r="BD73" i="19" s="1"/>
  <c r="M74" i="19"/>
  <c r="BD74" i="19" s="1"/>
  <c r="M75" i="19"/>
  <c r="BD75" i="19" s="1"/>
  <c r="M76" i="19"/>
  <c r="BD76" i="19" s="1"/>
  <c r="M77" i="19"/>
  <c r="BD77" i="19" s="1"/>
  <c r="M78" i="19"/>
  <c r="BD78" i="19" s="1"/>
  <c r="M79" i="19"/>
  <c r="BD79" i="19" s="1"/>
  <c r="M80" i="19"/>
  <c r="BD80" i="19" s="1"/>
  <c r="M81" i="19"/>
  <c r="BD81" i="19" s="1"/>
  <c r="M82" i="19"/>
  <c r="BD82" i="19" s="1"/>
  <c r="M83" i="19"/>
  <c r="BD83" i="19" s="1"/>
  <c r="M84" i="19"/>
  <c r="BD84" i="19" s="1"/>
  <c r="M85" i="19"/>
  <c r="BD85" i="19" s="1"/>
  <c r="M86" i="19"/>
  <c r="BD86" i="19" s="1"/>
  <c r="M87" i="19"/>
  <c r="M88" i="19"/>
  <c r="BD88" i="19" s="1"/>
  <c r="M89" i="19"/>
  <c r="BD89" i="19" s="1"/>
  <c r="M90" i="19"/>
  <c r="BD90" i="19" s="1"/>
  <c r="M91" i="19"/>
  <c r="BD91" i="19" s="1"/>
  <c r="M92" i="19"/>
  <c r="BD92" i="19" s="1"/>
  <c r="M93" i="19"/>
  <c r="BD93" i="19" s="1"/>
  <c r="M94" i="19"/>
  <c r="BD94" i="19" s="1"/>
  <c r="M95" i="19"/>
  <c r="M96" i="19"/>
  <c r="BD96" i="19" s="1"/>
  <c r="M97" i="19"/>
  <c r="BD97" i="19" s="1"/>
  <c r="M98" i="19"/>
  <c r="BD98" i="19" s="1"/>
  <c r="M99" i="19"/>
  <c r="BD99" i="19" s="1"/>
  <c r="M100" i="19"/>
  <c r="BD100" i="19" s="1"/>
  <c r="M101" i="19"/>
  <c r="BD101" i="19" s="1"/>
  <c r="M102" i="19"/>
  <c r="BD102" i="19" s="1"/>
  <c r="M103" i="19"/>
  <c r="M104" i="19"/>
  <c r="BD104" i="19" s="1"/>
  <c r="M105" i="19"/>
  <c r="BD105" i="19" s="1"/>
  <c r="M106" i="19"/>
  <c r="BD106" i="19" s="1"/>
  <c r="M107" i="19"/>
  <c r="BD107" i="19" s="1"/>
  <c r="M108" i="19"/>
  <c r="BD108" i="19" s="1"/>
  <c r="M109" i="19"/>
  <c r="BD109" i="19" s="1"/>
  <c r="M110" i="19"/>
  <c r="BD110" i="19" s="1"/>
  <c r="M111" i="19"/>
  <c r="M112" i="19"/>
  <c r="BD112" i="19" s="1"/>
  <c r="M113" i="19"/>
  <c r="BD113" i="19" s="1"/>
  <c r="M114" i="19"/>
  <c r="BD114" i="19" s="1"/>
  <c r="M115" i="19"/>
  <c r="BD115" i="19" s="1"/>
  <c r="M116" i="19"/>
  <c r="BD116" i="19" s="1"/>
  <c r="M117" i="19"/>
  <c r="BD117" i="19" s="1"/>
  <c r="M118" i="19"/>
  <c r="BD118" i="19" s="1"/>
  <c r="M119" i="19"/>
  <c r="BD119" i="19" s="1"/>
  <c r="M120" i="19"/>
  <c r="BD120" i="19" s="1"/>
  <c r="M121" i="19"/>
  <c r="BD121" i="19" s="1"/>
  <c r="M122" i="19"/>
  <c r="BD122" i="19" s="1"/>
  <c r="M123" i="19"/>
  <c r="BD123" i="19" s="1"/>
  <c r="M124" i="19"/>
  <c r="BD124" i="19" s="1"/>
  <c r="M125" i="19"/>
  <c r="BD125" i="19" s="1"/>
  <c r="M126" i="19"/>
  <c r="BD126" i="19" s="1"/>
  <c r="M127" i="19"/>
  <c r="BD127" i="19" s="1"/>
  <c r="AH146" i="20" l="1"/>
  <c r="B154" i="20" s="1"/>
  <c r="BD71" i="19"/>
  <c r="BE127" i="19"/>
  <c r="BF127" i="19" s="1"/>
  <c r="BG127" i="19" s="1"/>
  <c r="BD63" i="19"/>
  <c r="BD111" i="19"/>
  <c r="BD47" i="19"/>
  <c r="BD103" i="19"/>
  <c r="BD39" i="19"/>
  <c r="BD95" i="19"/>
  <c r="BD31" i="19"/>
  <c r="BD87" i="19"/>
  <c r="BD128" i="19" l="1"/>
  <c r="B142" i="19" s="1"/>
  <c r="D29" i="19"/>
  <c r="BE29" i="19" s="1"/>
  <c r="BF29" i="19" s="1"/>
  <c r="D30" i="19"/>
  <c r="BE30" i="19" s="1"/>
  <c r="BF30" i="19" s="1"/>
  <c r="BG30" i="19" s="1"/>
  <c r="D31" i="19"/>
  <c r="BE31" i="19" s="1"/>
  <c r="BF31" i="19" s="1"/>
  <c r="BG31" i="19" s="1"/>
  <c r="D32" i="19"/>
  <c r="BE32" i="19" s="1"/>
  <c r="BF32" i="19" s="1"/>
  <c r="BG32" i="19" s="1"/>
  <c r="D33" i="19"/>
  <c r="BE33" i="19" s="1"/>
  <c r="BF33" i="19" s="1"/>
  <c r="BG33" i="19" s="1"/>
  <c r="D34" i="19"/>
  <c r="BE34" i="19" s="1"/>
  <c r="BF34" i="19" s="1"/>
  <c r="BG34" i="19" s="1"/>
  <c r="D35" i="19"/>
  <c r="BE35" i="19" s="1"/>
  <c r="BF35" i="19" s="1"/>
  <c r="BG35" i="19" s="1"/>
  <c r="D36" i="19"/>
  <c r="BE36" i="19" s="1"/>
  <c r="BF36" i="19" s="1"/>
  <c r="BG36" i="19" s="1"/>
  <c r="D37" i="19"/>
  <c r="BE37" i="19" s="1"/>
  <c r="BF37" i="19" s="1"/>
  <c r="BG37" i="19" s="1"/>
  <c r="D38" i="19"/>
  <c r="BE38" i="19" s="1"/>
  <c r="BF38" i="19" s="1"/>
  <c r="BG38" i="19" s="1"/>
  <c r="D39" i="19"/>
  <c r="BE39" i="19" s="1"/>
  <c r="BF39" i="19" s="1"/>
  <c r="BG39" i="19" s="1"/>
  <c r="D40" i="19"/>
  <c r="BE40" i="19" s="1"/>
  <c r="BF40" i="19" s="1"/>
  <c r="BG40" i="19" s="1"/>
  <c r="D41" i="19"/>
  <c r="BE41" i="19" s="1"/>
  <c r="BF41" i="19" s="1"/>
  <c r="BG41" i="19" s="1"/>
  <c r="D42" i="19"/>
  <c r="BE42" i="19" s="1"/>
  <c r="BF42" i="19" s="1"/>
  <c r="BG42" i="19" s="1"/>
  <c r="D43" i="19"/>
  <c r="BE43" i="19" s="1"/>
  <c r="BF43" i="19" s="1"/>
  <c r="BG43" i="19" s="1"/>
  <c r="D44" i="19"/>
  <c r="BE44" i="19" s="1"/>
  <c r="BF44" i="19" s="1"/>
  <c r="BG44" i="19" s="1"/>
  <c r="D45" i="19"/>
  <c r="BE45" i="19" s="1"/>
  <c r="BF45" i="19" s="1"/>
  <c r="BG45" i="19" s="1"/>
  <c r="D46" i="19"/>
  <c r="BE46" i="19" s="1"/>
  <c r="BF46" i="19" s="1"/>
  <c r="BG46" i="19" s="1"/>
  <c r="D47" i="19"/>
  <c r="BE47" i="19" s="1"/>
  <c r="BF47" i="19" s="1"/>
  <c r="BG47" i="19" s="1"/>
  <c r="D48" i="19"/>
  <c r="BE48" i="19" s="1"/>
  <c r="BF48" i="19" s="1"/>
  <c r="BG48" i="19" s="1"/>
  <c r="D49" i="19"/>
  <c r="BE49" i="19" s="1"/>
  <c r="BF49" i="19" s="1"/>
  <c r="BG49" i="19" s="1"/>
  <c r="D50" i="19"/>
  <c r="BE50" i="19" s="1"/>
  <c r="BF50" i="19" s="1"/>
  <c r="BG50" i="19" s="1"/>
  <c r="D51" i="19"/>
  <c r="BE51" i="19" s="1"/>
  <c r="BF51" i="19" s="1"/>
  <c r="BG51" i="19" s="1"/>
  <c r="D52" i="19"/>
  <c r="BE52" i="19" s="1"/>
  <c r="BF52" i="19" s="1"/>
  <c r="BG52" i="19" s="1"/>
  <c r="D53" i="19"/>
  <c r="BE53" i="19" s="1"/>
  <c r="BF53" i="19" s="1"/>
  <c r="BG53" i="19" s="1"/>
  <c r="D54" i="19"/>
  <c r="BE54" i="19" s="1"/>
  <c r="BF54" i="19" s="1"/>
  <c r="BG54" i="19" s="1"/>
  <c r="D55" i="19"/>
  <c r="BE55" i="19" s="1"/>
  <c r="BF55" i="19" s="1"/>
  <c r="BG55" i="19" s="1"/>
  <c r="D56" i="19"/>
  <c r="BE56" i="19" s="1"/>
  <c r="BF56" i="19" s="1"/>
  <c r="BG56" i="19" s="1"/>
  <c r="D57" i="19"/>
  <c r="BE57" i="19" s="1"/>
  <c r="BF57" i="19" s="1"/>
  <c r="BG57" i="19" s="1"/>
  <c r="D58" i="19"/>
  <c r="BE58" i="19" s="1"/>
  <c r="BF58" i="19" s="1"/>
  <c r="BG58" i="19" s="1"/>
  <c r="D59" i="19"/>
  <c r="BE59" i="19" s="1"/>
  <c r="BF59" i="19" s="1"/>
  <c r="BG59" i="19" s="1"/>
  <c r="D60" i="19"/>
  <c r="BE60" i="19" s="1"/>
  <c r="BF60" i="19" s="1"/>
  <c r="BG60" i="19" s="1"/>
  <c r="D61" i="19"/>
  <c r="BE61" i="19" s="1"/>
  <c r="BF61" i="19" s="1"/>
  <c r="BG61" i="19" s="1"/>
  <c r="D62" i="19"/>
  <c r="BE62" i="19" s="1"/>
  <c r="BF62" i="19" s="1"/>
  <c r="BG62" i="19" s="1"/>
  <c r="D63" i="19"/>
  <c r="BE63" i="19" s="1"/>
  <c r="BF63" i="19" s="1"/>
  <c r="BG63" i="19" s="1"/>
  <c r="D64" i="19"/>
  <c r="BE64" i="19" s="1"/>
  <c r="BF64" i="19" s="1"/>
  <c r="BG64" i="19" s="1"/>
  <c r="D65" i="19"/>
  <c r="BE65" i="19" s="1"/>
  <c r="BF65" i="19" s="1"/>
  <c r="BG65" i="19" s="1"/>
  <c r="D66" i="19"/>
  <c r="BE66" i="19" s="1"/>
  <c r="BF66" i="19" s="1"/>
  <c r="BG66" i="19" s="1"/>
  <c r="D67" i="19"/>
  <c r="BE67" i="19" s="1"/>
  <c r="BF67" i="19" s="1"/>
  <c r="BG67" i="19" s="1"/>
  <c r="D68" i="19"/>
  <c r="BE68" i="19" s="1"/>
  <c r="BF68" i="19" s="1"/>
  <c r="BG68" i="19" s="1"/>
  <c r="D69" i="19"/>
  <c r="BE69" i="19" s="1"/>
  <c r="BF69" i="19" s="1"/>
  <c r="BG69" i="19" s="1"/>
  <c r="D70" i="19"/>
  <c r="BE70" i="19" s="1"/>
  <c r="BF70" i="19" s="1"/>
  <c r="BG70" i="19" s="1"/>
  <c r="D71" i="19"/>
  <c r="BE71" i="19" s="1"/>
  <c r="BF71" i="19" s="1"/>
  <c r="BG71" i="19" s="1"/>
  <c r="D72" i="19"/>
  <c r="BE72" i="19" s="1"/>
  <c r="BF72" i="19" s="1"/>
  <c r="BG72" i="19" s="1"/>
  <c r="D73" i="19"/>
  <c r="BE73" i="19" s="1"/>
  <c r="BF73" i="19" s="1"/>
  <c r="BG73" i="19" s="1"/>
  <c r="D74" i="19"/>
  <c r="BE74" i="19" s="1"/>
  <c r="BF74" i="19" s="1"/>
  <c r="BG74" i="19" s="1"/>
  <c r="D75" i="19"/>
  <c r="BE75" i="19" s="1"/>
  <c r="BF75" i="19" s="1"/>
  <c r="BG75" i="19" s="1"/>
  <c r="D76" i="19"/>
  <c r="BE76" i="19" s="1"/>
  <c r="BF76" i="19" s="1"/>
  <c r="BG76" i="19" s="1"/>
  <c r="D77" i="19"/>
  <c r="BE77" i="19" s="1"/>
  <c r="BF77" i="19" s="1"/>
  <c r="BG77" i="19" s="1"/>
  <c r="D78" i="19"/>
  <c r="BE78" i="19" s="1"/>
  <c r="BF78" i="19" s="1"/>
  <c r="BG78" i="19" s="1"/>
  <c r="D79" i="19"/>
  <c r="BE79" i="19" s="1"/>
  <c r="BF79" i="19" s="1"/>
  <c r="BG79" i="19" s="1"/>
  <c r="D80" i="19"/>
  <c r="BE80" i="19" s="1"/>
  <c r="BF80" i="19" s="1"/>
  <c r="BG80" i="19" s="1"/>
  <c r="D81" i="19"/>
  <c r="BE81" i="19" s="1"/>
  <c r="BF81" i="19" s="1"/>
  <c r="BG81" i="19" s="1"/>
  <c r="D82" i="19"/>
  <c r="BE82" i="19" s="1"/>
  <c r="BF82" i="19" s="1"/>
  <c r="BG82" i="19" s="1"/>
  <c r="D83" i="19"/>
  <c r="BE83" i="19" s="1"/>
  <c r="BF83" i="19" s="1"/>
  <c r="BG83" i="19" s="1"/>
  <c r="D84" i="19"/>
  <c r="BE84" i="19" s="1"/>
  <c r="BF84" i="19" s="1"/>
  <c r="BG84" i="19" s="1"/>
  <c r="D85" i="19"/>
  <c r="BE85" i="19" s="1"/>
  <c r="BF85" i="19" s="1"/>
  <c r="BG85" i="19" s="1"/>
  <c r="D86" i="19"/>
  <c r="BE86" i="19" s="1"/>
  <c r="BF86" i="19" s="1"/>
  <c r="BG86" i="19" s="1"/>
  <c r="D87" i="19"/>
  <c r="BE87" i="19" s="1"/>
  <c r="BF87" i="19" s="1"/>
  <c r="BG87" i="19" s="1"/>
  <c r="D88" i="19"/>
  <c r="BE88" i="19" s="1"/>
  <c r="BF88" i="19" s="1"/>
  <c r="BG88" i="19" s="1"/>
  <c r="D89" i="19"/>
  <c r="BE89" i="19" s="1"/>
  <c r="BF89" i="19" s="1"/>
  <c r="BG89" i="19" s="1"/>
  <c r="D90" i="19"/>
  <c r="BE90" i="19" s="1"/>
  <c r="BF90" i="19" s="1"/>
  <c r="BG90" i="19" s="1"/>
  <c r="D91" i="19"/>
  <c r="BE91" i="19" s="1"/>
  <c r="BF91" i="19" s="1"/>
  <c r="BG91" i="19" s="1"/>
  <c r="D92" i="19"/>
  <c r="BE92" i="19" s="1"/>
  <c r="BF92" i="19" s="1"/>
  <c r="BG92" i="19" s="1"/>
  <c r="D93" i="19"/>
  <c r="BE93" i="19" s="1"/>
  <c r="BF93" i="19" s="1"/>
  <c r="BG93" i="19" s="1"/>
  <c r="D94" i="19"/>
  <c r="BE94" i="19" s="1"/>
  <c r="BF94" i="19" s="1"/>
  <c r="BG94" i="19" s="1"/>
  <c r="D95" i="19"/>
  <c r="BE95" i="19" s="1"/>
  <c r="BF95" i="19" s="1"/>
  <c r="BG95" i="19" s="1"/>
  <c r="D96" i="19"/>
  <c r="BE96" i="19" s="1"/>
  <c r="BF96" i="19" s="1"/>
  <c r="BG96" i="19" s="1"/>
  <c r="D97" i="19"/>
  <c r="BE97" i="19" s="1"/>
  <c r="BF97" i="19" s="1"/>
  <c r="BG97" i="19" s="1"/>
  <c r="D98" i="19"/>
  <c r="BE98" i="19" s="1"/>
  <c r="BF98" i="19" s="1"/>
  <c r="BG98" i="19" s="1"/>
  <c r="D99" i="19"/>
  <c r="BE99" i="19" s="1"/>
  <c r="BF99" i="19" s="1"/>
  <c r="BG99" i="19" s="1"/>
  <c r="D100" i="19"/>
  <c r="BE100" i="19" s="1"/>
  <c r="BF100" i="19" s="1"/>
  <c r="BG100" i="19" s="1"/>
  <c r="D101" i="19"/>
  <c r="BE101" i="19" s="1"/>
  <c r="BF101" i="19" s="1"/>
  <c r="BG101" i="19" s="1"/>
  <c r="D102" i="19"/>
  <c r="BE102" i="19" s="1"/>
  <c r="BF102" i="19" s="1"/>
  <c r="BG102" i="19" s="1"/>
  <c r="D103" i="19"/>
  <c r="BE103" i="19" s="1"/>
  <c r="BF103" i="19" s="1"/>
  <c r="BG103" i="19" s="1"/>
  <c r="D104" i="19"/>
  <c r="BE104" i="19" s="1"/>
  <c r="BF104" i="19" s="1"/>
  <c r="BG104" i="19" s="1"/>
  <c r="D105" i="19"/>
  <c r="BE105" i="19" s="1"/>
  <c r="BF105" i="19" s="1"/>
  <c r="BG105" i="19" s="1"/>
  <c r="D106" i="19"/>
  <c r="BE106" i="19" s="1"/>
  <c r="BF106" i="19" s="1"/>
  <c r="BG106" i="19" s="1"/>
  <c r="D107" i="19"/>
  <c r="BE107" i="19" s="1"/>
  <c r="BF107" i="19" s="1"/>
  <c r="BG107" i="19" s="1"/>
  <c r="D108" i="19"/>
  <c r="BE108" i="19" s="1"/>
  <c r="BF108" i="19" s="1"/>
  <c r="BG108" i="19" s="1"/>
  <c r="D109" i="19"/>
  <c r="BE109" i="19" s="1"/>
  <c r="BF109" i="19" s="1"/>
  <c r="BG109" i="19" s="1"/>
  <c r="D110" i="19"/>
  <c r="BE110" i="19" s="1"/>
  <c r="BF110" i="19" s="1"/>
  <c r="BG110" i="19" s="1"/>
  <c r="D111" i="19"/>
  <c r="BE111" i="19" s="1"/>
  <c r="BF111" i="19" s="1"/>
  <c r="BG111" i="19" s="1"/>
  <c r="D112" i="19"/>
  <c r="BE112" i="19" s="1"/>
  <c r="BF112" i="19" s="1"/>
  <c r="BG112" i="19" s="1"/>
  <c r="D113" i="19"/>
  <c r="BE113" i="19" s="1"/>
  <c r="BF113" i="19" s="1"/>
  <c r="BG113" i="19" s="1"/>
  <c r="D114" i="19"/>
  <c r="BE114" i="19" s="1"/>
  <c r="BF114" i="19" s="1"/>
  <c r="BG114" i="19" s="1"/>
  <c r="D115" i="19"/>
  <c r="BE115" i="19" s="1"/>
  <c r="BF115" i="19" s="1"/>
  <c r="BG115" i="19" s="1"/>
  <c r="D116" i="19"/>
  <c r="BE116" i="19" s="1"/>
  <c r="BF116" i="19" s="1"/>
  <c r="BG116" i="19" s="1"/>
  <c r="D117" i="19"/>
  <c r="BE117" i="19" s="1"/>
  <c r="BF117" i="19" s="1"/>
  <c r="BG117" i="19" s="1"/>
  <c r="D118" i="19"/>
  <c r="BE118" i="19" s="1"/>
  <c r="BF118" i="19" s="1"/>
  <c r="BG118" i="19" s="1"/>
  <c r="D119" i="19"/>
  <c r="BE119" i="19" s="1"/>
  <c r="BF119" i="19" s="1"/>
  <c r="BG119" i="19" s="1"/>
  <c r="D120" i="19"/>
  <c r="BE120" i="19" s="1"/>
  <c r="BF120" i="19" s="1"/>
  <c r="BG120" i="19" s="1"/>
  <c r="D121" i="19"/>
  <c r="BE121" i="19" s="1"/>
  <c r="BF121" i="19" s="1"/>
  <c r="BG121" i="19" s="1"/>
  <c r="D122" i="19"/>
  <c r="BE122" i="19" s="1"/>
  <c r="BF122" i="19" s="1"/>
  <c r="BG122" i="19" s="1"/>
  <c r="D123" i="19"/>
  <c r="BE123" i="19" s="1"/>
  <c r="BF123" i="19" s="1"/>
  <c r="BG123" i="19" s="1"/>
  <c r="D124" i="19"/>
  <c r="BE124" i="19" s="1"/>
  <c r="BF124" i="19" s="1"/>
  <c r="BG124" i="19" s="1"/>
  <c r="D125" i="19"/>
  <c r="BE125" i="19" s="1"/>
  <c r="BF125" i="19" s="1"/>
  <c r="BG125" i="19" s="1"/>
  <c r="D126" i="19"/>
  <c r="BE126" i="19" s="1"/>
  <c r="BF126" i="19" s="1"/>
  <c r="BG126" i="19" s="1"/>
  <c r="D127" i="19"/>
  <c r="D25" i="18"/>
  <c r="B127" i="18"/>
  <c r="EB25" i="18"/>
  <c r="EC124" i="18"/>
  <c r="ED124" i="18" s="1"/>
  <c r="EE124" i="18" s="1"/>
  <c r="EC25" i="18"/>
  <c r="ED25" i="18" s="1"/>
  <c r="EE25" i="18" s="1"/>
  <c r="DX23" i="18"/>
  <c r="DW23" i="18"/>
  <c r="DV23" i="18"/>
  <c r="DU23" i="18"/>
  <c r="DT23" i="18"/>
  <c r="DS23" i="18"/>
  <c r="DR23" i="18"/>
  <c r="DQ23" i="18"/>
  <c r="DP23" i="18"/>
  <c r="DO23" i="18"/>
  <c r="DN23" i="18"/>
  <c r="DM23" i="18"/>
  <c r="DL23" i="18"/>
  <c r="DK23" i="18"/>
  <c r="DJ23" i="18"/>
  <c r="DI23" i="18"/>
  <c r="DH23" i="18"/>
  <c r="DG23" i="18"/>
  <c r="DF23" i="18"/>
  <c r="DE23" i="18"/>
  <c r="DD23" i="18"/>
  <c r="DC23" i="18"/>
  <c r="DB23" i="18"/>
  <c r="DA23" i="18"/>
  <c r="CZ23" i="18"/>
  <c r="CY23" i="18"/>
  <c r="CX23" i="18"/>
  <c r="CW23" i="18"/>
  <c r="CV23" i="18"/>
  <c r="CU23" i="18"/>
  <c r="CT23" i="18"/>
  <c r="CS23" i="18"/>
  <c r="CR23" i="18"/>
  <c r="CQ23" i="18"/>
  <c r="CP23" i="18"/>
  <c r="CO23" i="18"/>
  <c r="CN23" i="18"/>
  <c r="CM23" i="18"/>
  <c r="CL23" i="18"/>
  <c r="CK23" i="18"/>
  <c r="CJ23" i="18"/>
  <c r="CI23" i="18"/>
  <c r="CH23" i="18"/>
  <c r="CG23" i="18"/>
  <c r="CF23" i="18"/>
  <c r="CE23" i="18"/>
  <c r="CD23" i="18"/>
  <c r="CC23" i="18"/>
  <c r="CB23" i="18"/>
  <c r="CA23" i="18"/>
  <c r="BZ23" i="18"/>
  <c r="BY23" i="18"/>
  <c r="BX23" i="18"/>
  <c r="BW23" i="18"/>
  <c r="BV23" i="18"/>
  <c r="BU23" i="18"/>
  <c r="BT23" i="18"/>
  <c r="BS23" i="18"/>
  <c r="BR23" i="18"/>
  <c r="BQ23" i="18"/>
  <c r="BP23" i="18"/>
  <c r="BO23" i="18"/>
  <c r="BN23" i="18"/>
  <c r="BM23" i="18"/>
  <c r="BL23" i="18"/>
  <c r="BK23" i="18"/>
  <c r="BJ23" i="18"/>
  <c r="BI23" i="18"/>
  <c r="BH23" i="18"/>
  <c r="BG23" i="18"/>
  <c r="BF23" i="18"/>
  <c r="BE23" i="18"/>
  <c r="BD23" i="18"/>
  <c r="BC23" i="18"/>
  <c r="BB23" i="18"/>
  <c r="BA23" i="18"/>
  <c r="AZ23"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J23" i="18"/>
  <c r="I23" i="18"/>
  <c r="EP125" i="18"/>
  <c r="EP126" i="18"/>
  <c r="EP127" i="18"/>
  <c r="EP128" i="18"/>
  <c r="EP129" i="18"/>
  <c r="EP130" i="18"/>
  <c r="EP131" i="18"/>
  <c r="EP132" i="18"/>
  <c r="EP133" i="18"/>
  <c r="EP134" i="18"/>
  <c r="EP135" i="18"/>
  <c r="EP136" i="18"/>
  <c r="EP137" i="18"/>
  <c r="EP138" i="18"/>
  <c r="EP139" i="18"/>
  <c r="EP140" i="18"/>
  <c r="EP141" i="18"/>
  <c r="EP142" i="18"/>
  <c r="EP143" i="18"/>
  <c r="EP144" i="18"/>
  <c r="EP26" i="18"/>
  <c r="EP27" i="18"/>
  <c r="EP28" i="18"/>
  <c r="EP29" i="18"/>
  <c r="EP30" i="18"/>
  <c r="EP31" i="18"/>
  <c r="EP32" i="18"/>
  <c r="EP33" i="18"/>
  <c r="EP34" i="18"/>
  <c r="EP35" i="18"/>
  <c r="EP36" i="18"/>
  <c r="EP37" i="18"/>
  <c r="EP38" i="18"/>
  <c r="EP39" i="18"/>
  <c r="EP40" i="18"/>
  <c r="EP41" i="18"/>
  <c r="EP42" i="18"/>
  <c r="EP43" i="18"/>
  <c r="EP44" i="18"/>
  <c r="EP45" i="18"/>
  <c r="EP46" i="18"/>
  <c r="EP47" i="18"/>
  <c r="EP48" i="18"/>
  <c r="EP49" i="18"/>
  <c r="EP50" i="18"/>
  <c r="EP51" i="18"/>
  <c r="EP52" i="18"/>
  <c r="EP53" i="18"/>
  <c r="EP54" i="18"/>
  <c r="EP55" i="18"/>
  <c r="EP56" i="18"/>
  <c r="EP57" i="18"/>
  <c r="EP58" i="18"/>
  <c r="EP59" i="18"/>
  <c r="EP60" i="18"/>
  <c r="EP61" i="18"/>
  <c r="EP62" i="18"/>
  <c r="EP63" i="18"/>
  <c r="EP64" i="18"/>
  <c r="EP65" i="18"/>
  <c r="EP66" i="18"/>
  <c r="EP67" i="18"/>
  <c r="EP68" i="18"/>
  <c r="EP69" i="18"/>
  <c r="EP70" i="18"/>
  <c r="EP71" i="18"/>
  <c r="EP72" i="18"/>
  <c r="EP73" i="18"/>
  <c r="EP74" i="18"/>
  <c r="EP75" i="18"/>
  <c r="EP76" i="18"/>
  <c r="EP77" i="18"/>
  <c r="EP78" i="18"/>
  <c r="EP79" i="18"/>
  <c r="EP80" i="18"/>
  <c r="EP81" i="18"/>
  <c r="EP82" i="18"/>
  <c r="EP83" i="18"/>
  <c r="EP84" i="18"/>
  <c r="EP85" i="18"/>
  <c r="EP86" i="18"/>
  <c r="EP87" i="18"/>
  <c r="EP88" i="18"/>
  <c r="EP89" i="18"/>
  <c r="EP90" i="18"/>
  <c r="EP91" i="18"/>
  <c r="EP92" i="18"/>
  <c r="EP93" i="18"/>
  <c r="EP94" i="18"/>
  <c r="EP95" i="18"/>
  <c r="EP96" i="18"/>
  <c r="EP97" i="18"/>
  <c r="EP98" i="18"/>
  <c r="EP99" i="18"/>
  <c r="EP100" i="18"/>
  <c r="EP101" i="18"/>
  <c r="EP102" i="18"/>
  <c r="EP103" i="18"/>
  <c r="EP104" i="18"/>
  <c r="EP105" i="18"/>
  <c r="EP106" i="18"/>
  <c r="EP107" i="18"/>
  <c r="EP108" i="18"/>
  <c r="EP109" i="18"/>
  <c r="EP110" i="18"/>
  <c r="EP111" i="18"/>
  <c r="EP112" i="18"/>
  <c r="EP113" i="18"/>
  <c r="EP114" i="18"/>
  <c r="EP115" i="18"/>
  <c r="EP116" i="18"/>
  <c r="EP117" i="18"/>
  <c r="EP118" i="18"/>
  <c r="EP119" i="18"/>
  <c r="EP120" i="18"/>
  <c r="EP121" i="18"/>
  <c r="EP122" i="18"/>
  <c r="EP123" i="18"/>
  <c r="EP124" i="18"/>
  <c r="D37" i="17"/>
  <c r="EB124" i="18"/>
  <c r="EB26" i="18"/>
  <c r="EB27" i="18"/>
  <c r="EB28" i="18"/>
  <c r="EB29" i="18"/>
  <c r="EB30" i="18"/>
  <c r="EB31" i="18"/>
  <c r="EB32" i="18"/>
  <c r="EB33" i="18"/>
  <c r="EB34" i="18"/>
  <c r="EB35" i="18"/>
  <c r="EB36" i="18"/>
  <c r="EB37" i="18"/>
  <c r="EB38" i="18"/>
  <c r="EB39" i="18"/>
  <c r="EB40" i="18"/>
  <c r="EB41" i="18"/>
  <c r="EB42" i="18"/>
  <c r="EB43" i="18"/>
  <c r="EB44" i="18"/>
  <c r="EB45" i="18"/>
  <c r="EB46" i="18"/>
  <c r="EB47" i="18"/>
  <c r="EB48" i="18"/>
  <c r="EB49" i="18"/>
  <c r="EB50" i="18"/>
  <c r="EB51" i="18"/>
  <c r="EB52" i="18"/>
  <c r="EB53" i="18"/>
  <c r="EB54" i="18"/>
  <c r="EB55" i="18"/>
  <c r="EB56" i="18"/>
  <c r="EB57" i="18"/>
  <c r="EB58" i="18"/>
  <c r="EB59" i="18"/>
  <c r="EB60" i="18"/>
  <c r="EB61" i="18"/>
  <c r="EB62" i="18"/>
  <c r="EB63" i="18"/>
  <c r="EB64" i="18"/>
  <c r="EB65" i="18"/>
  <c r="EB66" i="18"/>
  <c r="EB67" i="18"/>
  <c r="EB68" i="18"/>
  <c r="EB69" i="18"/>
  <c r="EB70" i="18"/>
  <c r="EB71" i="18"/>
  <c r="EB72" i="18"/>
  <c r="EB73" i="18"/>
  <c r="EB74" i="18"/>
  <c r="EB75" i="18"/>
  <c r="EB76" i="18"/>
  <c r="EB77" i="18"/>
  <c r="EB78" i="18"/>
  <c r="EB79" i="18"/>
  <c r="EB80" i="18"/>
  <c r="EB81" i="18"/>
  <c r="EB82" i="18"/>
  <c r="EB83" i="18"/>
  <c r="EB84" i="18"/>
  <c r="EB85" i="18"/>
  <c r="EB86" i="18"/>
  <c r="EB87" i="18"/>
  <c r="EB88" i="18"/>
  <c r="EB89" i="18"/>
  <c r="EB90" i="18"/>
  <c r="EB91" i="18"/>
  <c r="EB92" i="18"/>
  <c r="EB93" i="18"/>
  <c r="EB94" i="18"/>
  <c r="EB95" i="18"/>
  <c r="EB96" i="18"/>
  <c r="EB97" i="18"/>
  <c r="EB98" i="18"/>
  <c r="EB99" i="18"/>
  <c r="EB100" i="18"/>
  <c r="EB101" i="18"/>
  <c r="EB102" i="18"/>
  <c r="EB103" i="18"/>
  <c r="EB104" i="18"/>
  <c r="EB105" i="18"/>
  <c r="EB106" i="18"/>
  <c r="EB107" i="18"/>
  <c r="EB108" i="18"/>
  <c r="EB109" i="18"/>
  <c r="EB110" i="18"/>
  <c r="EB111" i="18"/>
  <c r="EB112" i="18"/>
  <c r="EB113" i="18"/>
  <c r="EB114" i="18"/>
  <c r="EB115" i="18"/>
  <c r="EB116" i="18"/>
  <c r="EB117" i="18"/>
  <c r="EB118" i="18"/>
  <c r="EB119" i="18"/>
  <c r="EB120" i="18"/>
  <c r="EB121" i="18"/>
  <c r="EB122" i="18"/>
  <c r="EB123" i="18"/>
  <c r="D26" i="18"/>
  <c r="EC26" i="18" s="1"/>
  <c r="ED26" i="18" s="1"/>
  <c r="EE26" i="18" s="1"/>
  <c r="D27" i="18"/>
  <c r="EC27" i="18" s="1"/>
  <c r="ED27" i="18" s="1"/>
  <c r="EE27" i="18" s="1"/>
  <c r="D28" i="18"/>
  <c r="EC28" i="18" s="1"/>
  <c r="ED28" i="18" s="1"/>
  <c r="EE28" i="18" s="1"/>
  <c r="D29" i="18"/>
  <c r="EC29" i="18" s="1"/>
  <c r="ED29" i="18" s="1"/>
  <c r="EE29" i="18" s="1"/>
  <c r="D30" i="18"/>
  <c r="EC30" i="18" s="1"/>
  <c r="ED30" i="18" s="1"/>
  <c r="EE30" i="18" s="1"/>
  <c r="D31" i="18"/>
  <c r="EC31" i="18" s="1"/>
  <c r="ED31" i="18" s="1"/>
  <c r="EE31" i="18" s="1"/>
  <c r="D32" i="18"/>
  <c r="EC32" i="18" s="1"/>
  <c r="ED32" i="18" s="1"/>
  <c r="EE32" i="18" s="1"/>
  <c r="D33" i="18"/>
  <c r="EC33" i="18" s="1"/>
  <c r="ED33" i="18" s="1"/>
  <c r="EE33" i="18" s="1"/>
  <c r="D34" i="18"/>
  <c r="EC34" i="18" s="1"/>
  <c r="ED34" i="18" s="1"/>
  <c r="EE34" i="18" s="1"/>
  <c r="D35" i="18"/>
  <c r="EC35" i="18" s="1"/>
  <c r="ED35" i="18" s="1"/>
  <c r="EE35" i="18" s="1"/>
  <c r="D36" i="18"/>
  <c r="EC36" i="18" s="1"/>
  <c r="ED36" i="18" s="1"/>
  <c r="EE36" i="18" s="1"/>
  <c r="D37" i="18"/>
  <c r="EC37" i="18" s="1"/>
  <c r="ED37" i="18" s="1"/>
  <c r="EE37" i="18" s="1"/>
  <c r="D38" i="18"/>
  <c r="EC38" i="18" s="1"/>
  <c r="ED38" i="18" s="1"/>
  <c r="EE38" i="18" s="1"/>
  <c r="D39" i="18"/>
  <c r="EC39" i="18" s="1"/>
  <c r="ED39" i="18" s="1"/>
  <c r="EE39" i="18" s="1"/>
  <c r="D40" i="18"/>
  <c r="EC40" i="18" s="1"/>
  <c r="ED40" i="18" s="1"/>
  <c r="EE40" i="18" s="1"/>
  <c r="D41" i="18"/>
  <c r="EC41" i="18" s="1"/>
  <c r="ED41" i="18" s="1"/>
  <c r="EE41" i="18" s="1"/>
  <c r="D42" i="18"/>
  <c r="EC42" i="18" s="1"/>
  <c r="ED42" i="18" s="1"/>
  <c r="EE42" i="18" s="1"/>
  <c r="D43" i="18"/>
  <c r="EC43" i="18" s="1"/>
  <c r="ED43" i="18" s="1"/>
  <c r="EE43" i="18" s="1"/>
  <c r="D44" i="18"/>
  <c r="EC44" i="18" s="1"/>
  <c r="ED44" i="18" s="1"/>
  <c r="EE44" i="18" s="1"/>
  <c r="D45" i="18"/>
  <c r="EC45" i="18" s="1"/>
  <c r="ED45" i="18" s="1"/>
  <c r="EE45" i="18" s="1"/>
  <c r="D46" i="18"/>
  <c r="EC46" i="18" s="1"/>
  <c r="ED46" i="18" s="1"/>
  <c r="EE46" i="18" s="1"/>
  <c r="D47" i="18"/>
  <c r="EC47" i="18" s="1"/>
  <c r="ED47" i="18" s="1"/>
  <c r="EE47" i="18" s="1"/>
  <c r="D48" i="18"/>
  <c r="EC48" i="18" s="1"/>
  <c r="ED48" i="18" s="1"/>
  <c r="EE48" i="18" s="1"/>
  <c r="D49" i="18"/>
  <c r="EC49" i="18" s="1"/>
  <c r="ED49" i="18" s="1"/>
  <c r="EE49" i="18" s="1"/>
  <c r="D50" i="18"/>
  <c r="EC50" i="18" s="1"/>
  <c r="ED50" i="18" s="1"/>
  <c r="EE50" i="18" s="1"/>
  <c r="D51" i="18"/>
  <c r="EC51" i="18" s="1"/>
  <c r="ED51" i="18" s="1"/>
  <c r="EE51" i="18" s="1"/>
  <c r="D52" i="18"/>
  <c r="EC52" i="18" s="1"/>
  <c r="ED52" i="18" s="1"/>
  <c r="EE52" i="18" s="1"/>
  <c r="D53" i="18"/>
  <c r="EC53" i="18" s="1"/>
  <c r="ED53" i="18" s="1"/>
  <c r="EE53" i="18" s="1"/>
  <c r="D54" i="18"/>
  <c r="EC54" i="18" s="1"/>
  <c r="ED54" i="18" s="1"/>
  <c r="EE54" i="18" s="1"/>
  <c r="D55" i="18"/>
  <c r="EC55" i="18" s="1"/>
  <c r="ED55" i="18" s="1"/>
  <c r="EE55" i="18" s="1"/>
  <c r="D56" i="18"/>
  <c r="EC56" i="18" s="1"/>
  <c r="ED56" i="18" s="1"/>
  <c r="EE56" i="18" s="1"/>
  <c r="D57" i="18"/>
  <c r="EC57" i="18" s="1"/>
  <c r="ED57" i="18" s="1"/>
  <c r="EE57" i="18" s="1"/>
  <c r="D58" i="18"/>
  <c r="EC58" i="18" s="1"/>
  <c r="ED58" i="18" s="1"/>
  <c r="EE58" i="18" s="1"/>
  <c r="D59" i="18"/>
  <c r="EC59" i="18" s="1"/>
  <c r="ED59" i="18" s="1"/>
  <c r="EE59" i="18" s="1"/>
  <c r="D60" i="18"/>
  <c r="EC60" i="18" s="1"/>
  <c r="ED60" i="18" s="1"/>
  <c r="EE60" i="18" s="1"/>
  <c r="D61" i="18"/>
  <c r="EC61" i="18" s="1"/>
  <c r="ED61" i="18" s="1"/>
  <c r="EE61" i="18" s="1"/>
  <c r="D62" i="18"/>
  <c r="EC62" i="18" s="1"/>
  <c r="ED62" i="18" s="1"/>
  <c r="EE62" i="18" s="1"/>
  <c r="D63" i="18"/>
  <c r="EC63" i="18" s="1"/>
  <c r="ED63" i="18" s="1"/>
  <c r="EE63" i="18" s="1"/>
  <c r="D64" i="18"/>
  <c r="EC64" i="18" s="1"/>
  <c r="ED64" i="18" s="1"/>
  <c r="EE64" i="18" s="1"/>
  <c r="D65" i="18"/>
  <c r="EC65" i="18" s="1"/>
  <c r="ED65" i="18" s="1"/>
  <c r="EE65" i="18" s="1"/>
  <c r="D66" i="18"/>
  <c r="EC66" i="18" s="1"/>
  <c r="ED66" i="18" s="1"/>
  <c r="EE66" i="18" s="1"/>
  <c r="D67" i="18"/>
  <c r="EC67" i="18" s="1"/>
  <c r="ED67" i="18" s="1"/>
  <c r="EE67" i="18" s="1"/>
  <c r="D68" i="18"/>
  <c r="EC68" i="18" s="1"/>
  <c r="ED68" i="18" s="1"/>
  <c r="EE68" i="18" s="1"/>
  <c r="D69" i="18"/>
  <c r="EC69" i="18" s="1"/>
  <c r="ED69" i="18" s="1"/>
  <c r="EE69" i="18" s="1"/>
  <c r="D70" i="18"/>
  <c r="EC70" i="18" s="1"/>
  <c r="ED70" i="18" s="1"/>
  <c r="EE70" i="18" s="1"/>
  <c r="D71" i="18"/>
  <c r="EC71" i="18" s="1"/>
  <c r="ED71" i="18" s="1"/>
  <c r="EE71" i="18" s="1"/>
  <c r="D72" i="18"/>
  <c r="EC72" i="18" s="1"/>
  <c r="ED72" i="18" s="1"/>
  <c r="EE72" i="18" s="1"/>
  <c r="D73" i="18"/>
  <c r="EC73" i="18" s="1"/>
  <c r="ED73" i="18" s="1"/>
  <c r="EE73" i="18" s="1"/>
  <c r="D74" i="18"/>
  <c r="EC74" i="18" s="1"/>
  <c r="ED74" i="18" s="1"/>
  <c r="EE74" i="18" s="1"/>
  <c r="D75" i="18"/>
  <c r="EC75" i="18" s="1"/>
  <c r="ED75" i="18" s="1"/>
  <c r="EE75" i="18" s="1"/>
  <c r="D76" i="18"/>
  <c r="EC76" i="18" s="1"/>
  <c r="ED76" i="18" s="1"/>
  <c r="EE76" i="18" s="1"/>
  <c r="D77" i="18"/>
  <c r="EC77" i="18" s="1"/>
  <c r="ED77" i="18" s="1"/>
  <c r="EE77" i="18" s="1"/>
  <c r="D78" i="18"/>
  <c r="EC78" i="18" s="1"/>
  <c r="ED78" i="18" s="1"/>
  <c r="EE78" i="18" s="1"/>
  <c r="D79" i="18"/>
  <c r="EC79" i="18" s="1"/>
  <c r="ED79" i="18" s="1"/>
  <c r="EE79" i="18" s="1"/>
  <c r="D80" i="18"/>
  <c r="EC80" i="18" s="1"/>
  <c r="ED80" i="18" s="1"/>
  <c r="EE80" i="18" s="1"/>
  <c r="D81" i="18"/>
  <c r="EC81" i="18" s="1"/>
  <c r="ED81" i="18" s="1"/>
  <c r="EE81" i="18" s="1"/>
  <c r="D82" i="18"/>
  <c r="EC82" i="18" s="1"/>
  <c r="ED82" i="18" s="1"/>
  <c r="EE82" i="18" s="1"/>
  <c r="D83" i="18"/>
  <c r="EC83" i="18" s="1"/>
  <c r="ED83" i="18" s="1"/>
  <c r="EE83" i="18" s="1"/>
  <c r="D84" i="18"/>
  <c r="EC84" i="18" s="1"/>
  <c r="ED84" i="18" s="1"/>
  <c r="EE84" i="18" s="1"/>
  <c r="D85" i="18"/>
  <c r="EC85" i="18" s="1"/>
  <c r="ED85" i="18" s="1"/>
  <c r="EE85" i="18" s="1"/>
  <c r="D86" i="18"/>
  <c r="EC86" i="18" s="1"/>
  <c r="ED86" i="18" s="1"/>
  <c r="EE86" i="18" s="1"/>
  <c r="D87" i="18"/>
  <c r="EC87" i="18" s="1"/>
  <c r="ED87" i="18" s="1"/>
  <c r="EE87" i="18" s="1"/>
  <c r="D88" i="18"/>
  <c r="EC88" i="18" s="1"/>
  <c r="ED88" i="18" s="1"/>
  <c r="EE88" i="18" s="1"/>
  <c r="D89" i="18"/>
  <c r="EC89" i="18" s="1"/>
  <c r="ED89" i="18" s="1"/>
  <c r="EE89" i="18" s="1"/>
  <c r="D90" i="18"/>
  <c r="EC90" i="18" s="1"/>
  <c r="ED90" i="18" s="1"/>
  <c r="EE90" i="18" s="1"/>
  <c r="D91" i="18"/>
  <c r="EC91" i="18" s="1"/>
  <c r="ED91" i="18" s="1"/>
  <c r="EE91" i="18" s="1"/>
  <c r="D92" i="18"/>
  <c r="EC92" i="18" s="1"/>
  <c r="ED92" i="18" s="1"/>
  <c r="EE92" i="18" s="1"/>
  <c r="D93" i="18"/>
  <c r="EC93" i="18" s="1"/>
  <c r="ED93" i="18" s="1"/>
  <c r="EE93" i="18" s="1"/>
  <c r="D94" i="18"/>
  <c r="EC94" i="18" s="1"/>
  <c r="ED94" i="18" s="1"/>
  <c r="EE94" i="18" s="1"/>
  <c r="D95" i="18"/>
  <c r="EC95" i="18" s="1"/>
  <c r="ED95" i="18" s="1"/>
  <c r="EE95" i="18" s="1"/>
  <c r="D96" i="18"/>
  <c r="EC96" i="18" s="1"/>
  <c r="ED96" i="18" s="1"/>
  <c r="EE96" i="18" s="1"/>
  <c r="D97" i="18"/>
  <c r="EC97" i="18" s="1"/>
  <c r="ED97" i="18" s="1"/>
  <c r="EE97" i="18" s="1"/>
  <c r="D98" i="18"/>
  <c r="EC98" i="18" s="1"/>
  <c r="ED98" i="18" s="1"/>
  <c r="EE98" i="18" s="1"/>
  <c r="D99" i="18"/>
  <c r="EC99" i="18" s="1"/>
  <c r="ED99" i="18" s="1"/>
  <c r="EE99" i="18" s="1"/>
  <c r="D100" i="18"/>
  <c r="EC100" i="18" s="1"/>
  <c r="ED100" i="18" s="1"/>
  <c r="EE100" i="18" s="1"/>
  <c r="D101" i="18"/>
  <c r="EC101" i="18" s="1"/>
  <c r="ED101" i="18" s="1"/>
  <c r="EE101" i="18" s="1"/>
  <c r="D102" i="18"/>
  <c r="EC102" i="18" s="1"/>
  <c r="ED102" i="18" s="1"/>
  <c r="EE102" i="18" s="1"/>
  <c r="D103" i="18"/>
  <c r="EC103" i="18" s="1"/>
  <c r="ED103" i="18" s="1"/>
  <c r="EE103" i="18" s="1"/>
  <c r="D104" i="18"/>
  <c r="EC104" i="18" s="1"/>
  <c r="ED104" i="18" s="1"/>
  <c r="EE104" i="18" s="1"/>
  <c r="D105" i="18"/>
  <c r="EC105" i="18" s="1"/>
  <c r="ED105" i="18" s="1"/>
  <c r="EE105" i="18" s="1"/>
  <c r="D106" i="18"/>
  <c r="EC106" i="18" s="1"/>
  <c r="ED106" i="18" s="1"/>
  <c r="EE106" i="18" s="1"/>
  <c r="D107" i="18"/>
  <c r="EC107" i="18" s="1"/>
  <c r="ED107" i="18" s="1"/>
  <c r="EE107" i="18" s="1"/>
  <c r="D108" i="18"/>
  <c r="EC108" i="18" s="1"/>
  <c r="ED108" i="18" s="1"/>
  <c r="EE108" i="18" s="1"/>
  <c r="D109" i="18"/>
  <c r="EC109" i="18" s="1"/>
  <c r="ED109" i="18" s="1"/>
  <c r="EE109" i="18" s="1"/>
  <c r="D110" i="18"/>
  <c r="EC110" i="18" s="1"/>
  <c r="ED110" i="18" s="1"/>
  <c r="EE110" i="18" s="1"/>
  <c r="D111" i="18"/>
  <c r="EC111" i="18" s="1"/>
  <c r="ED111" i="18" s="1"/>
  <c r="EE111" i="18" s="1"/>
  <c r="D112" i="18"/>
  <c r="EC112" i="18" s="1"/>
  <c r="ED112" i="18" s="1"/>
  <c r="EE112" i="18" s="1"/>
  <c r="D113" i="18"/>
  <c r="EC113" i="18" s="1"/>
  <c r="ED113" i="18" s="1"/>
  <c r="EE113" i="18" s="1"/>
  <c r="D114" i="18"/>
  <c r="EC114" i="18" s="1"/>
  <c r="ED114" i="18" s="1"/>
  <c r="EE114" i="18" s="1"/>
  <c r="D115" i="18"/>
  <c r="EC115" i="18" s="1"/>
  <c r="ED115" i="18" s="1"/>
  <c r="EE115" i="18" s="1"/>
  <c r="D116" i="18"/>
  <c r="EC116" i="18" s="1"/>
  <c r="ED116" i="18" s="1"/>
  <c r="EE116" i="18" s="1"/>
  <c r="D117" i="18"/>
  <c r="EC117" i="18" s="1"/>
  <c r="ED117" i="18" s="1"/>
  <c r="EE117" i="18" s="1"/>
  <c r="D118" i="18"/>
  <c r="EC118" i="18" s="1"/>
  <c r="ED118" i="18" s="1"/>
  <c r="EE118" i="18" s="1"/>
  <c r="D119" i="18"/>
  <c r="EC119" i="18" s="1"/>
  <c r="ED119" i="18" s="1"/>
  <c r="EE119" i="18" s="1"/>
  <c r="D120" i="18"/>
  <c r="EC120" i="18" s="1"/>
  <c r="ED120" i="18" s="1"/>
  <c r="EE120" i="18" s="1"/>
  <c r="D121" i="18"/>
  <c r="EC121" i="18" s="1"/>
  <c r="ED121" i="18" s="1"/>
  <c r="EE121" i="18" s="1"/>
  <c r="D122" i="18"/>
  <c r="EC122" i="18" s="1"/>
  <c r="ED122" i="18" s="1"/>
  <c r="EE122" i="18" s="1"/>
  <c r="D123" i="18"/>
  <c r="EC123" i="18" s="1"/>
  <c r="ED123" i="18" s="1"/>
  <c r="EE123" i="18" s="1"/>
  <c r="D124" i="18"/>
  <c r="D38" i="17"/>
  <c r="D39" i="17"/>
  <c r="D40" i="17"/>
  <c r="AJ40" i="17" s="1"/>
  <c r="AK40" i="17" s="1"/>
  <c r="AL40" i="17" s="1"/>
  <c r="D41" i="17"/>
  <c r="D42" i="17"/>
  <c r="AJ42" i="17" s="1"/>
  <c r="AK42" i="17" s="1"/>
  <c r="AL42" i="17" s="1"/>
  <c r="D43" i="17"/>
  <c r="D44" i="17"/>
  <c r="AJ44" i="17" s="1"/>
  <c r="AK44" i="17" s="1"/>
  <c r="AL44" i="17" s="1"/>
  <c r="D45" i="17"/>
  <c r="AJ45" i="17" s="1"/>
  <c r="AK45" i="17" s="1"/>
  <c r="AL45" i="17" s="1"/>
  <c r="D46" i="17"/>
  <c r="AJ46" i="17" s="1"/>
  <c r="AK46" i="17" s="1"/>
  <c r="AL46" i="17" s="1"/>
  <c r="D47" i="17"/>
  <c r="D48" i="17"/>
  <c r="AJ48" i="17" s="1"/>
  <c r="AK48" i="17" s="1"/>
  <c r="AL48" i="17" s="1"/>
  <c r="D49" i="17"/>
  <c r="D50" i="17"/>
  <c r="D51" i="17"/>
  <c r="D52" i="17"/>
  <c r="AJ52" i="17" s="1"/>
  <c r="AK52" i="17" s="1"/>
  <c r="AL52" i="17" s="1"/>
  <c r="D53" i="17"/>
  <c r="AJ53" i="17" s="1"/>
  <c r="AK53" i="17" s="1"/>
  <c r="AL53" i="17" s="1"/>
  <c r="D54" i="17"/>
  <c r="D55" i="17"/>
  <c r="D56" i="17"/>
  <c r="AJ56" i="17" s="1"/>
  <c r="AK56" i="17" s="1"/>
  <c r="AL56" i="17" s="1"/>
  <c r="D57" i="17"/>
  <c r="D58" i="17"/>
  <c r="AJ58" i="17" s="1"/>
  <c r="AK58" i="17" s="1"/>
  <c r="AL58" i="17" s="1"/>
  <c r="D59" i="17"/>
  <c r="D60" i="17"/>
  <c r="AJ60" i="17" s="1"/>
  <c r="AK60" i="17" s="1"/>
  <c r="AL60" i="17" s="1"/>
  <c r="D61" i="17"/>
  <c r="AJ61" i="17" s="1"/>
  <c r="AK61" i="17" s="1"/>
  <c r="AL61" i="17" s="1"/>
  <c r="D62" i="17"/>
  <c r="AJ62" i="17" s="1"/>
  <c r="AK62" i="17" s="1"/>
  <c r="AL62" i="17" s="1"/>
  <c r="D63" i="17"/>
  <c r="D64" i="17"/>
  <c r="AJ64" i="17" s="1"/>
  <c r="AK64" i="17" s="1"/>
  <c r="AL64" i="17" s="1"/>
  <c r="D65" i="17"/>
  <c r="D66" i="17"/>
  <c r="D67" i="17"/>
  <c r="D68" i="17"/>
  <c r="AJ68" i="17" s="1"/>
  <c r="AK68" i="17" s="1"/>
  <c r="AL68" i="17" s="1"/>
  <c r="D69" i="17"/>
  <c r="AJ69" i="17" s="1"/>
  <c r="AK69" i="17" s="1"/>
  <c r="AL69" i="17" s="1"/>
  <c r="D70" i="17"/>
  <c r="D71" i="17"/>
  <c r="D72" i="17"/>
  <c r="AJ72" i="17" s="1"/>
  <c r="AK72" i="17" s="1"/>
  <c r="AL72" i="17" s="1"/>
  <c r="D73" i="17"/>
  <c r="D74" i="17"/>
  <c r="AJ74" i="17" s="1"/>
  <c r="AK74" i="17" s="1"/>
  <c r="AL74" i="17" s="1"/>
  <c r="D75" i="17"/>
  <c r="D76" i="17"/>
  <c r="AJ76" i="17" s="1"/>
  <c r="AK76" i="17" s="1"/>
  <c r="AL76" i="17" s="1"/>
  <c r="D77" i="17"/>
  <c r="AJ77" i="17" s="1"/>
  <c r="AK77" i="17" s="1"/>
  <c r="AL77" i="17" s="1"/>
  <c r="D78" i="17"/>
  <c r="D79" i="17"/>
  <c r="D80" i="17"/>
  <c r="AJ80" i="17" s="1"/>
  <c r="AK80" i="17" s="1"/>
  <c r="AL80" i="17" s="1"/>
  <c r="D81" i="17"/>
  <c r="D82" i="17"/>
  <c r="D83" i="17"/>
  <c r="D84" i="17"/>
  <c r="AJ84" i="17" s="1"/>
  <c r="AK84" i="17" s="1"/>
  <c r="AL84" i="17" s="1"/>
  <c r="D85" i="17"/>
  <c r="AJ85" i="17" s="1"/>
  <c r="AK85" i="17" s="1"/>
  <c r="AL85" i="17" s="1"/>
  <c r="D86" i="17"/>
  <c r="D87" i="17"/>
  <c r="D88" i="17"/>
  <c r="D89" i="17"/>
  <c r="D90" i="17"/>
  <c r="D91" i="17"/>
  <c r="D92" i="17"/>
  <c r="AJ92" i="17" s="1"/>
  <c r="AK92" i="17" s="1"/>
  <c r="AL92" i="17" s="1"/>
  <c r="D93" i="17"/>
  <c r="AJ93" i="17" s="1"/>
  <c r="AK93" i="17" s="1"/>
  <c r="AL93" i="17" s="1"/>
  <c r="D94" i="17"/>
  <c r="D95" i="17"/>
  <c r="D96" i="17"/>
  <c r="D97" i="17"/>
  <c r="D98" i="17"/>
  <c r="D99" i="17"/>
  <c r="D100" i="17"/>
  <c r="AJ100" i="17" s="1"/>
  <c r="AK100" i="17" s="1"/>
  <c r="AL100" i="17" s="1"/>
  <c r="D101" i="17"/>
  <c r="AJ101" i="17" s="1"/>
  <c r="AK101" i="17" s="1"/>
  <c r="AL101" i="17" s="1"/>
  <c r="D102" i="17"/>
  <c r="D103" i="17"/>
  <c r="D104" i="17"/>
  <c r="AJ104" i="17" s="1"/>
  <c r="AK104" i="17" s="1"/>
  <c r="AL104" i="17" s="1"/>
  <c r="D105" i="17"/>
  <c r="D106" i="17"/>
  <c r="D107" i="17"/>
  <c r="D108" i="17"/>
  <c r="AJ108" i="17" s="1"/>
  <c r="AK108" i="17" s="1"/>
  <c r="AL108" i="17" s="1"/>
  <c r="D109" i="17"/>
  <c r="AJ109" i="17" s="1"/>
  <c r="AK109" i="17" s="1"/>
  <c r="AL109" i="17" s="1"/>
  <c r="D110" i="17"/>
  <c r="D111" i="17"/>
  <c r="D112" i="17"/>
  <c r="D113" i="17"/>
  <c r="D114" i="17"/>
  <c r="AJ114" i="17" s="1"/>
  <c r="AK114" i="17" s="1"/>
  <c r="AL114" i="17" s="1"/>
  <c r="D115" i="17"/>
  <c r="D116" i="17"/>
  <c r="D117" i="17"/>
  <c r="AJ117" i="17" s="1"/>
  <c r="AK117" i="17" s="1"/>
  <c r="AL117" i="17" s="1"/>
  <c r="D118" i="17"/>
  <c r="D119" i="17"/>
  <c r="D120" i="17"/>
  <c r="AJ120" i="17" s="1"/>
  <c r="AK120" i="17" s="1"/>
  <c r="AL120" i="17" s="1"/>
  <c r="D121" i="17"/>
  <c r="D122" i="17"/>
  <c r="AJ122" i="17" s="1"/>
  <c r="AK122" i="17" s="1"/>
  <c r="AL122" i="17" s="1"/>
  <c r="D123" i="17"/>
  <c r="D124" i="17"/>
  <c r="D125" i="17"/>
  <c r="AJ125" i="17" s="1"/>
  <c r="AK125" i="17" s="1"/>
  <c r="AL125" i="17" s="1"/>
  <c r="D126" i="17"/>
  <c r="D127" i="17"/>
  <c r="D128" i="17"/>
  <c r="AJ128" i="17" s="1"/>
  <c r="AK128" i="17" s="1"/>
  <c r="AL128" i="17" s="1"/>
  <c r="D129" i="17"/>
  <c r="D130" i="17"/>
  <c r="AJ130" i="17" s="1"/>
  <c r="AK130" i="17" s="1"/>
  <c r="AL130" i="17" s="1"/>
  <c r="D131" i="17"/>
  <c r="D132" i="17"/>
  <c r="AJ132" i="17" s="1"/>
  <c r="AK132" i="17" s="1"/>
  <c r="AL132" i="17" s="1"/>
  <c r="D133" i="17"/>
  <c r="AJ133" i="17" s="1"/>
  <c r="AK133" i="17" s="1"/>
  <c r="AL133" i="17" s="1"/>
  <c r="D134" i="17"/>
  <c r="D135" i="17"/>
  <c r="D136" i="17"/>
  <c r="AI38" i="17"/>
  <c r="AQ38" i="17"/>
  <c r="AR38" i="17"/>
  <c r="AS38" i="17"/>
  <c r="AT38" i="17"/>
  <c r="AU38" i="17"/>
  <c r="AV38" i="17"/>
  <c r="AQ39" i="17"/>
  <c r="AR39" i="17"/>
  <c r="AS39" i="17"/>
  <c r="AT39" i="17"/>
  <c r="AU39" i="17"/>
  <c r="AV39" i="17"/>
  <c r="AQ40" i="17"/>
  <c r="AR40" i="17"/>
  <c r="AS40" i="17"/>
  <c r="AT40" i="17"/>
  <c r="AU40" i="17"/>
  <c r="AV40" i="17"/>
  <c r="AQ41" i="17"/>
  <c r="AR41" i="17"/>
  <c r="AS41" i="17"/>
  <c r="AT41" i="17"/>
  <c r="AU41" i="17"/>
  <c r="AV41" i="17"/>
  <c r="AQ42" i="17"/>
  <c r="AR42" i="17"/>
  <c r="AS42" i="17"/>
  <c r="AT42" i="17"/>
  <c r="AU42" i="17"/>
  <c r="AV42" i="17"/>
  <c r="AQ43" i="17"/>
  <c r="AR43" i="17"/>
  <c r="AS43" i="17"/>
  <c r="AT43" i="17"/>
  <c r="AU43" i="17"/>
  <c r="AV43" i="17"/>
  <c r="AQ44" i="17"/>
  <c r="AR44" i="17"/>
  <c r="AS44" i="17"/>
  <c r="AT44" i="17"/>
  <c r="AU44" i="17"/>
  <c r="AV44" i="17"/>
  <c r="AQ45" i="17"/>
  <c r="AR45" i="17"/>
  <c r="AS45" i="17"/>
  <c r="AT45" i="17"/>
  <c r="AU45" i="17"/>
  <c r="AV45" i="17"/>
  <c r="AQ46" i="17"/>
  <c r="AR46" i="17"/>
  <c r="AS46" i="17"/>
  <c r="AT46" i="17"/>
  <c r="AU46" i="17"/>
  <c r="AV46" i="17"/>
  <c r="AQ47" i="17"/>
  <c r="AR47" i="17"/>
  <c r="AS47" i="17"/>
  <c r="AT47" i="17"/>
  <c r="AU47" i="17"/>
  <c r="AV47" i="17"/>
  <c r="AQ48" i="17"/>
  <c r="AR48" i="17"/>
  <c r="AS48" i="17"/>
  <c r="AT48" i="17"/>
  <c r="AU48" i="17"/>
  <c r="AV48" i="17"/>
  <c r="AQ49" i="17"/>
  <c r="AR49" i="17"/>
  <c r="AS49" i="17"/>
  <c r="AT49" i="17"/>
  <c r="AU49" i="17"/>
  <c r="AV49" i="17"/>
  <c r="AQ50" i="17"/>
  <c r="AR50" i="17"/>
  <c r="AS50" i="17"/>
  <c r="AT50" i="17"/>
  <c r="AU50" i="17"/>
  <c r="AV50" i="17"/>
  <c r="AQ51" i="17"/>
  <c r="AR51" i="17"/>
  <c r="AS51" i="17"/>
  <c r="AT51" i="17"/>
  <c r="AU51" i="17"/>
  <c r="AV51" i="17"/>
  <c r="AQ52" i="17"/>
  <c r="AR52" i="17"/>
  <c r="AS52" i="17"/>
  <c r="AT52" i="17"/>
  <c r="AU52" i="17"/>
  <c r="AV52" i="17"/>
  <c r="AQ53" i="17"/>
  <c r="AR53" i="17"/>
  <c r="AS53" i="17"/>
  <c r="AT53" i="17"/>
  <c r="AU53" i="17"/>
  <c r="AV53" i="17"/>
  <c r="AQ54" i="17"/>
  <c r="AR54" i="17"/>
  <c r="AS54" i="17"/>
  <c r="AT54" i="17"/>
  <c r="AU54" i="17"/>
  <c r="AV54" i="17"/>
  <c r="AQ55" i="17"/>
  <c r="AR55" i="17"/>
  <c r="AS55" i="17"/>
  <c r="AT55" i="17"/>
  <c r="AU55" i="17"/>
  <c r="AV55" i="17"/>
  <c r="AQ56" i="17"/>
  <c r="AR56" i="17"/>
  <c r="AS56" i="17"/>
  <c r="AT56" i="17"/>
  <c r="AU56" i="17"/>
  <c r="AV56" i="17"/>
  <c r="AQ57" i="17"/>
  <c r="AR57" i="17"/>
  <c r="AS57" i="17"/>
  <c r="AT57" i="17"/>
  <c r="AU57" i="17"/>
  <c r="AV57" i="17"/>
  <c r="AQ58" i="17"/>
  <c r="AR58" i="17"/>
  <c r="AS58" i="17"/>
  <c r="AT58" i="17"/>
  <c r="AU58" i="17"/>
  <c r="AV58" i="17"/>
  <c r="AQ59" i="17"/>
  <c r="AR59" i="17"/>
  <c r="AS59" i="17"/>
  <c r="AT59" i="17"/>
  <c r="AU59" i="17"/>
  <c r="AV59" i="17"/>
  <c r="AQ60" i="17"/>
  <c r="AR60" i="17"/>
  <c r="AS60" i="17"/>
  <c r="AT60" i="17"/>
  <c r="AU60" i="17"/>
  <c r="AV60" i="17"/>
  <c r="AQ61" i="17"/>
  <c r="AR61" i="17"/>
  <c r="AS61" i="17"/>
  <c r="AT61" i="17"/>
  <c r="AU61" i="17"/>
  <c r="AV61" i="17"/>
  <c r="AQ62" i="17"/>
  <c r="AR62" i="17"/>
  <c r="AS62" i="17"/>
  <c r="AT62" i="17"/>
  <c r="AU62" i="17"/>
  <c r="AV62" i="17"/>
  <c r="AQ63" i="17"/>
  <c r="AR63" i="17"/>
  <c r="AS63" i="17"/>
  <c r="AT63" i="17"/>
  <c r="AU63" i="17"/>
  <c r="AV63" i="17"/>
  <c r="AQ64" i="17"/>
  <c r="AR64" i="17"/>
  <c r="AS64" i="17"/>
  <c r="AT64" i="17"/>
  <c r="AU64" i="17"/>
  <c r="AV64" i="17"/>
  <c r="AQ65" i="17"/>
  <c r="AR65" i="17"/>
  <c r="AS65" i="17"/>
  <c r="AT65" i="17"/>
  <c r="AU65" i="17"/>
  <c r="AV65" i="17"/>
  <c r="AQ66" i="17"/>
  <c r="AR66" i="17"/>
  <c r="AS66" i="17"/>
  <c r="AT66" i="17"/>
  <c r="AU66" i="17"/>
  <c r="AV66" i="17"/>
  <c r="AQ67" i="17"/>
  <c r="AR67" i="17"/>
  <c r="AS67" i="17"/>
  <c r="AT67" i="17"/>
  <c r="AU67" i="17"/>
  <c r="AV67" i="17"/>
  <c r="AQ68" i="17"/>
  <c r="AR68" i="17"/>
  <c r="AS68" i="17"/>
  <c r="AT68" i="17"/>
  <c r="AU68" i="17"/>
  <c r="AV68" i="17"/>
  <c r="AQ69" i="17"/>
  <c r="AR69" i="17"/>
  <c r="AS69" i="17"/>
  <c r="AT69" i="17"/>
  <c r="AU69" i="17"/>
  <c r="AV69" i="17"/>
  <c r="AQ70" i="17"/>
  <c r="AR70" i="17"/>
  <c r="AS70" i="17"/>
  <c r="AT70" i="17"/>
  <c r="AU70" i="17"/>
  <c r="AV70" i="17"/>
  <c r="AQ71" i="17"/>
  <c r="AR71" i="17"/>
  <c r="AS71" i="17"/>
  <c r="AT71" i="17"/>
  <c r="AU71" i="17"/>
  <c r="AV71" i="17"/>
  <c r="AQ72" i="17"/>
  <c r="AR72" i="17"/>
  <c r="AS72" i="17"/>
  <c r="AT72" i="17"/>
  <c r="AU72" i="17"/>
  <c r="AV72" i="17"/>
  <c r="AQ73" i="17"/>
  <c r="AR73" i="17"/>
  <c r="AS73" i="17"/>
  <c r="AT73" i="17"/>
  <c r="AU73" i="17"/>
  <c r="AV73" i="17"/>
  <c r="AQ74" i="17"/>
  <c r="AR74" i="17"/>
  <c r="AS74" i="17"/>
  <c r="AT74" i="17"/>
  <c r="AU74" i="17"/>
  <c r="AV74" i="17"/>
  <c r="AQ75" i="17"/>
  <c r="AR75" i="17"/>
  <c r="AS75" i="17"/>
  <c r="AT75" i="17"/>
  <c r="AU75" i="17"/>
  <c r="AV75" i="17"/>
  <c r="AQ76" i="17"/>
  <c r="AR76" i="17"/>
  <c r="AS76" i="17"/>
  <c r="AT76" i="17"/>
  <c r="AU76" i="17"/>
  <c r="AV76" i="17"/>
  <c r="AQ77" i="17"/>
  <c r="AR77" i="17"/>
  <c r="AS77" i="17"/>
  <c r="AT77" i="17"/>
  <c r="AU77" i="17"/>
  <c r="AV77" i="17"/>
  <c r="AQ78" i="17"/>
  <c r="AR78" i="17"/>
  <c r="AS78" i="17"/>
  <c r="AT78" i="17"/>
  <c r="AU78" i="17"/>
  <c r="AV78" i="17"/>
  <c r="AQ79" i="17"/>
  <c r="AR79" i="17"/>
  <c r="AS79" i="17"/>
  <c r="AT79" i="17"/>
  <c r="AU79" i="17"/>
  <c r="AV79" i="17"/>
  <c r="AQ80" i="17"/>
  <c r="AR80" i="17"/>
  <c r="AS80" i="17"/>
  <c r="AT80" i="17"/>
  <c r="AU80" i="17"/>
  <c r="AV80" i="17"/>
  <c r="AQ81" i="17"/>
  <c r="AR81" i="17"/>
  <c r="AS81" i="17"/>
  <c r="AT81" i="17"/>
  <c r="AU81" i="17"/>
  <c r="AV81" i="17"/>
  <c r="AQ82" i="17"/>
  <c r="AR82" i="17"/>
  <c r="AS82" i="17"/>
  <c r="AT82" i="17"/>
  <c r="AU82" i="17"/>
  <c r="AV82" i="17"/>
  <c r="AQ83" i="17"/>
  <c r="AR83" i="17"/>
  <c r="AS83" i="17"/>
  <c r="AT83" i="17"/>
  <c r="AU83" i="17"/>
  <c r="AV83" i="17"/>
  <c r="AQ84" i="17"/>
  <c r="AR84" i="17"/>
  <c r="AS84" i="17"/>
  <c r="AT84" i="17"/>
  <c r="AU84" i="17"/>
  <c r="AV84" i="17"/>
  <c r="AQ85" i="17"/>
  <c r="AR85" i="17"/>
  <c r="AS85" i="17"/>
  <c r="AT85" i="17"/>
  <c r="AU85" i="17"/>
  <c r="AV85" i="17"/>
  <c r="AQ86" i="17"/>
  <c r="AR86" i="17"/>
  <c r="AS86" i="17"/>
  <c r="AT86" i="17"/>
  <c r="AU86" i="17"/>
  <c r="AV86" i="17"/>
  <c r="AQ87" i="17"/>
  <c r="AR87" i="17"/>
  <c r="AS87" i="17"/>
  <c r="AT87" i="17"/>
  <c r="AU87" i="17"/>
  <c r="AV87" i="17"/>
  <c r="AQ88" i="17"/>
  <c r="AR88" i="17"/>
  <c r="AS88" i="17"/>
  <c r="AT88" i="17"/>
  <c r="AU88" i="17"/>
  <c r="AV88" i="17"/>
  <c r="AQ89" i="17"/>
  <c r="AR89" i="17"/>
  <c r="AS89" i="17"/>
  <c r="AT89" i="17"/>
  <c r="AU89" i="17"/>
  <c r="AV89" i="17"/>
  <c r="AQ90" i="17"/>
  <c r="AR90" i="17"/>
  <c r="AS90" i="17"/>
  <c r="AT90" i="17"/>
  <c r="AU90" i="17"/>
  <c r="AV90" i="17"/>
  <c r="AQ91" i="17"/>
  <c r="AR91" i="17"/>
  <c r="AS91" i="17"/>
  <c r="AT91" i="17"/>
  <c r="AU91" i="17"/>
  <c r="AV91" i="17"/>
  <c r="AQ92" i="17"/>
  <c r="AR92" i="17"/>
  <c r="AS92" i="17"/>
  <c r="AT92" i="17"/>
  <c r="AU92" i="17"/>
  <c r="AV92" i="17"/>
  <c r="AQ93" i="17"/>
  <c r="AR93" i="17"/>
  <c r="AS93" i="17"/>
  <c r="AT93" i="17"/>
  <c r="AU93" i="17"/>
  <c r="AV93" i="17"/>
  <c r="AQ94" i="17"/>
  <c r="AR94" i="17"/>
  <c r="AS94" i="17"/>
  <c r="AT94" i="17"/>
  <c r="AU94" i="17"/>
  <c r="AV94" i="17"/>
  <c r="AQ95" i="17"/>
  <c r="AR95" i="17"/>
  <c r="AS95" i="17"/>
  <c r="AT95" i="17"/>
  <c r="AU95" i="17"/>
  <c r="AV95" i="17"/>
  <c r="AQ96" i="17"/>
  <c r="AR96" i="17"/>
  <c r="AS96" i="17"/>
  <c r="AT96" i="17"/>
  <c r="AU96" i="17"/>
  <c r="AV96" i="17"/>
  <c r="AQ97" i="17"/>
  <c r="AR97" i="17"/>
  <c r="AS97" i="17"/>
  <c r="AT97" i="17"/>
  <c r="AU97" i="17"/>
  <c r="AV97" i="17"/>
  <c r="AQ98" i="17"/>
  <c r="AR98" i="17"/>
  <c r="AS98" i="17"/>
  <c r="AT98" i="17"/>
  <c r="AU98" i="17"/>
  <c r="AV98" i="17"/>
  <c r="AQ99" i="17"/>
  <c r="AR99" i="17"/>
  <c r="AS99" i="17"/>
  <c r="AT99" i="17"/>
  <c r="AU99" i="17"/>
  <c r="AV99" i="17"/>
  <c r="AQ100" i="17"/>
  <c r="AR100" i="17"/>
  <c r="AS100" i="17"/>
  <c r="AT100" i="17"/>
  <c r="AU100" i="17"/>
  <c r="AV100" i="17"/>
  <c r="AQ101" i="17"/>
  <c r="AR101" i="17"/>
  <c r="AS101" i="17"/>
  <c r="AT101" i="17"/>
  <c r="AU101" i="17"/>
  <c r="AV101" i="17"/>
  <c r="AQ102" i="17"/>
  <c r="AR102" i="17"/>
  <c r="AS102" i="17"/>
  <c r="AT102" i="17"/>
  <c r="AU102" i="17"/>
  <c r="AV102" i="17"/>
  <c r="AQ103" i="17"/>
  <c r="AR103" i="17"/>
  <c r="AS103" i="17"/>
  <c r="AT103" i="17"/>
  <c r="AU103" i="17"/>
  <c r="AV103" i="17"/>
  <c r="AQ104" i="17"/>
  <c r="AR104" i="17"/>
  <c r="AS104" i="17"/>
  <c r="AT104" i="17"/>
  <c r="AU104" i="17"/>
  <c r="AV104" i="17"/>
  <c r="AQ105" i="17"/>
  <c r="AR105" i="17"/>
  <c r="AS105" i="17"/>
  <c r="AT105" i="17"/>
  <c r="AU105" i="17"/>
  <c r="AV105" i="17"/>
  <c r="AQ106" i="17"/>
  <c r="AR106" i="17"/>
  <c r="AS106" i="17"/>
  <c r="AT106" i="17"/>
  <c r="AU106" i="17"/>
  <c r="AV106" i="17"/>
  <c r="AQ107" i="17"/>
  <c r="AR107" i="17"/>
  <c r="AS107" i="17"/>
  <c r="AT107" i="17"/>
  <c r="AU107" i="17"/>
  <c r="AV107" i="17"/>
  <c r="AQ108" i="17"/>
  <c r="AR108" i="17"/>
  <c r="AS108" i="17"/>
  <c r="AT108" i="17"/>
  <c r="AU108" i="17"/>
  <c r="AV108" i="17"/>
  <c r="AQ109" i="17"/>
  <c r="AR109" i="17"/>
  <c r="AS109" i="17"/>
  <c r="AT109" i="17"/>
  <c r="AU109" i="17"/>
  <c r="AV109" i="17"/>
  <c r="AQ110" i="17"/>
  <c r="AR110" i="17"/>
  <c r="AS110" i="17"/>
  <c r="AT110" i="17"/>
  <c r="AU110" i="17"/>
  <c r="AV110" i="17"/>
  <c r="AQ111" i="17"/>
  <c r="AR111" i="17"/>
  <c r="AS111" i="17"/>
  <c r="AT111" i="17"/>
  <c r="AU111" i="17"/>
  <c r="AV111" i="17"/>
  <c r="AQ112" i="17"/>
  <c r="AR112" i="17"/>
  <c r="AS112" i="17"/>
  <c r="AT112" i="17"/>
  <c r="AU112" i="17"/>
  <c r="AV112" i="17"/>
  <c r="AQ113" i="17"/>
  <c r="AR113" i="17"/>
  <c r="AS113" i="17"/>
  <c r="AT113" i="17"/>
  <c r="AU113" i="17"/>
  <c r="AV113" i="17"/>
  <c r="AQ114" i="17"/>
  <c r="AR114" i="17"/>
  <c r="AS114" i="17"/>
  <c r="AT114" i="17"/>
  <c r="AU114" i="17"/>
  <c r="AV114" i="17"/>
  <c r="AQ115" i="17"/>
  <c r="AR115" i="17"/>
  <c r="AS115" i="17"/>
  <c r="AT115" i="17"/>
  <c r="AU115" i="17"/>
  <c r="AV115" i="17"/>
  <c r="AQ116" i="17"/>
  <c r="AR116" i="17"/>
  <c r="AS116" i="17"/>
  <c r="AT116" i="17"/>
  <c r="AU116" i="17"/>
  <c r="AV116" i="17"/>
  <c r="AQ117" i="17"/>
  <c r="AR117" i="17"/>
  <c r="AS117" i="17"/>
  <c r="AT117" i="17"/>
  <c r="AU117" i="17"/>
  <c r="AV117" i="17"/>
  <c r="AQ118" i="17"/>
  <c r="AR118" i="17"/>
  <c r="AS118" i="17"/>
  <c r="AT118" i="17"/>
  <c r="AU118" i="17"/>
  <c r="AV118" i="17"/>
  <c r="AQ119" i="17"/>
  <c r="AR119" i="17"/>
  <c r="AS119" i="17"/>
  <c r="AT119" i="17"/>
  <c r="AU119" i="17"/>
  <c r="AV119" i="17"/>
  <c r="AQ120" i="17"/>
  <c r="AR120" i="17"/>
  <c r="AS120" i="17"/>
  <c r="AT120" i="17"/>
  <c r="AU120" i="17"/>
  <c r="AV120" i="17"/>
  <c r="AQ121" i="17"/>
  <c r="AR121" i="17"/>
  <c r="AS121" i="17"/>
  <c r="AT121" i="17"/>
  <c r="AU121" i="17"/>
  <c r="AV121" i="17"/>
  <c r="AQ122" i="17"/>
  <c r="AR122" i="17"/>
  <c r="AS122" i="17"/>
  <c r="AT122" i="17"/>
  <c r="AU122" i="17"/>
  <c r="AV122" i="17"/>
  <c r="AQ123" i="17"/>
  <c r="AR123" i="17"/>
  <c r="AS123" i="17"/>
  <c r="AT123" i="17"/>
  <c r="AU123" i="17"/>
  <c r="AV123" i="17"/>
  <c r="AQ124" i="17"/>
  <c r="AR124" i="17"/>
  <c r="AS124" i="17"/>
  <c r="AT124" i="17"/>
  <c r="AU124" i="17"/>
  <c r="AV124" i="17"/>
  <c r="AQ125" i="17"/>
  <c r="AR125" i="17"/>
  <c r="AS125" i="17"/>
  <c r="AT125" i="17"/>
  <c r="AU125" i="17"/>
  <c r="AV125" i="17"/>
  <c r="AQ126" i="17"/>
  <c r="AR126" i="17"/>
  <c r="AS126" i="17"/>
  <c r="AT126" i="17"/>
  <c r="AU126" i="17"/>
  <c r="AV126" i="17"/>
  <c r="AQ127" i="17"/>
  <c r="AR127" i="17"/>
  <c r="AS127" i="17"/>
  <c r="AT127" i="17"/>
  <c r="AU127" i="17"/>
  <c r="AV127" i="17"/>
  <c r="AQ128" i="17"/>
  <c r="AR128" i="17"/>
  <c r="AS128" i="17"/>
  <c r="AT128" i="17"/>
  <c r="AU128" i="17"/>
  <c r="AV128" i="17"/>
  <c r="AQ129" i="17"/>
  <c r="AR129" i="17"/>
  <c r="AS129" i="17"/>
  <c r="AT129" i="17"/>
  <c r="AU129" i="17"/>
  <c r="AV129" i="17"/>
  <c r="AQ130" i="17"/>
  <c r="AR130" i="17"/>
  <c r="AS130" i="17"/>
  <c r="AT130" i="17"/>
  <c r="AU130" i="17"/>
  <c r="AV130" i="17"/>
  <c r="AQ131" i="17"/>
  <c r="AR131" i="17"/>
  <c r="AS131" i="17"/>
  <c r="AT131" i="17"/>
  <c r="AU131" i="17"/>
  <c r="AV131" i="17"/>
  <c r="AQ132" i="17"/>
  <c r="AR132" i="17"/>
  <c r="AS132" i="17"/>
  <c r="AT132" i="17"/>
  <c r="AU132" i="17"/>
  <c r="AV132" i="17"/>
  <c r="AQ133" i="17"/>
  <c r="AR133" i="17"/>
  <c r="AS133" i="17"/>
  <c r="AT133" i="17"/>
  <c r="AU133" i="17"/>
  <c r="AV133" i="17"/>
  <c r="AQ134" i="17"/>
  <c r="AR134" i="17"/>
  <c r="AS134" i="17"/>
  <c r="AT134" i="17"/>
  <c r="AU134" i="17"/>
  <c r="AV134" i="17"/>
  <c r="AQ135" i="17"/>
  <c r="AR135" i="17"/>
  <c r="AS135" i="17"/>
  <c r="AT135" i="17"/>
  <c r="AU135" i="17"/>
  <c r="AV135" i="17"/>
  <c r="AQ136" i="17"/>
  <c r="AR136" i="17"/>
  <c r="AS136" i="17"/>
  <c r="AT136" i="17"/>
  <c r="AU136" i="17"/>
  <c r="AV136" i="17"/>
  <c r="AO38" i="17"/>
  <c r="AP38" i="17" s="1"/>
  <c r="AN38" i="17"/>
  <c r="AN39" i="17"/>
  <c r="AO39" i="17"/>
  <c r="AP39" i="17" s="1"/>
  <c r="AN40" i="17"/>
  <c r="AO40" i="17"/>
  <c r="AP40" i="17" s="1"/>
  <c r="AN41" i="17"/>
  <c r="AO41" i="17"/>
  <c r="AP41" i="17" s="1"/>
  <c r="AN42" i="17"/>
  <c r="AO42" i="17"/>
  <c r="AP42" i="17" s="1"/>
  <c r="AN43" i="17"/>
  <c r="AO43" i="17"/>
  <c r="AP43" i="17" s="1"/>
  <c r="AN44" i="17"/>
  <c r="AO44" i="17"/>
  <c r="AP44" i="17" s="1"/>
  <c r="AN45" i="17"/>
  <c r="AO45" i="17"/>
  <c r="AP45" i="17" s="1"/>
  <c r="AN46" i="17"/>
  <c r="AO46" i="17"/>
  <c r="AP46" i="17" s="1"/>
  <c r="AN47" i="17"/>
  <c r="AO47" i="17"/>
  <c r="AP47" i="17"/>
  <c r="AN48" i="17"/>
  <c r="AO48" i="17"/>
  <c r="AP48" i="17" s="1"/>
  <c r="AN49" i="17"/>
  <c r="AO49" i="17"/>
  <c r="AP49" i="17"/>
  <c r="AN50" i="17"/>
  <c r="AO50" i="17"/>
  <c r="AP50" i="17" s="1"/>
  <c r="AN51" i="17"/>
  <c r="AO51" i="17"/>
  <c r="AP51" i="17" s="1"/>
  <c r="AN52" i="17"/>
  <c r="AO52" i="17"/>
  <c r="AP52" i="17" s="1"/>
  <c r="AN53" i="17"/>
  <c r="AO53" i="17"/>
  <c r="AP53" i="17"/>
  <c r="AN54" i="17"/>
  <c r="AO54" i="17"/>
  <c r="AP54" i="17" s="1"/>
  <c r="AN55" i="17"/>
  <c r="AO55" i="17"/>
  <c r="AP55" i="17" s="1"/>
  <c r="AN56" i="17"/>
  <c r="AO56" i="17"/>
  <c r="AP56" i="17" s="1"/>
  <c r="AN57" i="17"/>
  <c r="AO57" i="17"/>
  <c r="AP57" i="17"/>
  <c r="AN58" i="17"/>
  <c r="AO58" i="17"/>
  <c r="AP58" i="17" s="1"/>
  <c r="AN59" i="17"/>
  <c r="AO59" i="17"/>
  <c r="AP59" i="17" s="1"/>
  <c r="AN60" i="17"/>
  <c r="AO60" i="17"/>
  <c r="AP60" i="17" s="1"/>
  <c r="AN61" i="17"/>
  <c r="AO61" i="17"/>
  <c r="AP61" i="17"/>
  <c r="AN62" i="17"/>
  <c r="AO62" i="17"/>
  <c r="AP62" i="17" s="1"/>
  <c r="AN63" i="17"/>
  <c r="AO63" i="17"/>
  <c r="AP63" i="17"/>
  <c r="AN64" i="17"/>
  <c r="AO64" i="17"/>
  <c r="AP64" i="17" s="1"/>
  <c r="AN65" i="17"/>
  <c r="AO65" i="17"/>
  <c r="AP65" i="17" s="1"/>
  <c r="AN66" i="17"/>
  <c r="AO66" i="17"/>
  <c r="AP66" i="17" s="1"/>
  <c r="AN67" i="17"/>
  <c r="AO67" i="17"/>
  <c r="AP67" i="17" s="1"/>
  <c r="AN68" i="17"/>
  <c r="AO68" i="17"/>
  <c r="AP68" i="17" s="1"/>
  <c r="AN69" i="17"/>
  <c r="AO69" i="17"/>
  <c r="AP69" i="17" s="1"/>
  <c r="AN70" i="17"/>
  <c r="AO70" i="17"/>
  <c r="AP70" i="17" s="1"/>
  <c r="AN71" i="17"/>
  <c r="AO71" i="17"/>
  <c r="AP71" i="17"/>
  <c r="AN72" i="17"/>
  <c r="AO72" i="17"/>
  <c r="AP72" i="17" s="1"/>
  <c r="AN73" i="17"/>
  <c r="AO73" i="17"/>
  <c r="AP73" i="17"/>
  <c r="AN74" i="17"/>
  <c r="AO74" i="17"/>
  <c r="AP74" i="17" s="1"/>
  <c r="AN75" i="17"/>
  <c r="AO75" i="17"/>
  <c r="AP75" i="17" s="1"/>
  <c r="AN76" i="17"/>
  <c r="AO76" i="17"/>
  <c r="AP76" i="17" s="1"/>
  <c r="AN77" i="17"/>
  <c r="AO77" i="17"/>
  <c r="AP77" i="17" s="1"/>
  <c r="AN78" i="17"/>
  <c r="AO78" i="17"/>
  <c r="AP78" i="17" s="1"/>
  <c r="AN79" i="17"/>
  <c r="AO79" i="17"/>
  <c r="AP79" i="17" s="1"/>
  <c r="AN80" i="17"/>
  <c r="AO80" i="17"/>
  <c r="AP80" i="17" s="1"/>
  <c r="AN81" i="17"/>
  <c r="AO81" i="17"/>
  <c r="AP81" i="17"/>
  <c r="AN82" i="17"/>
  <c r="AO82" i="17"/>
  <c r="AP82" i="17" s="1"/>
  <c r="AN83" i="17"/>
  <c r="AO83" i="17"/>
  <c r="AP83" i="17" s="1"/>
  <c r="AN84" i="17"/>
  <c r="AO84" i="17"/>
  <c r="AP84" i="17" s="1"/>
  <c r="AN85" i="17"/>
  <c r="AO85" i="17"/>
  <c r="AP85" i="17" s="1"/>
  <c r="AN86" i="17"/>
  <c r="AO86" i="17"/>
  <c r="AP86" i="17" s="1"/>
  <c r="AN87" i="17"/>
  <c r="AO87" i="17"/>
  <c r="AP87" i="17" s="1"/>
  <c r="AN88" i="17"/>
  <c r="AO88" i="17"/>
  <c r="AP88" i="17" s="1"/>
  <c r="AN89" i="17"/>
  <c r="AO89" i="17"/>
  <c r="AP89" i="17" s="1"/>
  <c r="AN90" i="17"/>
  <c r="AO90" i="17"/>
  <c r="AP90" i="17" s="1"/>
  <c r="AN91" i="17"/>
  <c r="AO91" i="17"/>
  <c r="AP91" i="17" s="1"/>
  <c r="AN92" i="17"/>
  <c r="AO92" i="17"/>
  <c r="AP92" i="17" s="1"/>
  <c r="AN93" i="17"/>
  <c r="AO93" i="17"/>
  <c r="AP93" i="17"/>
  <c r="AN94" i="17"/>
  <c r="AO94" i="17"/>
  <c r="AP94" i="17" s="1"/>
  <c r="AN95" i="17"/>
  <c r="AO95" i="17"/>
  <c r="AP95" i="17" s="1"/>
  <c r="AN96" i="17"/>
  <c r="AO96" i="17"/>
  <c r="AP96" i="17" s="1"/>
  <c r="AN97" i="17"/>
  <c r="AO97" i="17"/>
  <c r="AP97" i="17" s="1"/>
  <c r="AN98" i="17"/>
  <c r="AO98" i="17"/>
  <c r="AP98" i="17" s="1"/>
  <c r="AN99" i="17"/>
  <c r="AO99" i="17"/>
  <c r="AP99" i="17" s="1"/>
  <c r="AN100" i="17"/>
  <c r="AO100" i="17"/>
  <c r="AP100" i="17" s="1"/>
  <c r="AN101" i="17"/>
  <c r="AO101" i="17"/>
  <c r="AP101" i="17"/>
  <c r="AN102" i="17"/>
  <c r="AO102" i="17"/>
  <c r="AP102" i="17" s="1"/>
  <c r="AN103" i="17"/>
  <c r="AO103" i="17"/>
  <c r="AP103" i="17"/>
  <c r="AN104" i="17"/>
  <c r="AO104" i="17"/>
  <c r="AP104" i="17" s="1"/>
  <c r="AN105" i="17"/>
  <c r="AO105" i="17"/>
  <c r="AP105" i="17" s="1"/>
  <c r="AN106" i="17"/>
  <c r="AO106" i="17"/>
  <c r="AP106" i="17" s="1"/>
  <c r="AN107" i="17"/>
  <c r="AO107" i="17"/>
  <c r="AP107" i="17" s="1"/>
  <c r="AN108" i="17"/>
  <c r="AO108" i="17"/>
  <c r="AP108" i="17" s="1"/>
  <c r="AN109" i="17"/>
  <c r="AO109" i="17"/>
  <c r="AP109" i="17"/>
  <c r="AN110" i="17"/>
  <c r="AO110" i="17"/>
  <c r="AP110" i="17" s="1"/>
  <c r="AN111" i="17"/>
  <c r="AO111" i="17"/>
  <c r="AP111" i="17"/>
  <c r="AN112" i="17"/>
  <c r="AO112" i="17"/>
  <c r="AP112" i="17" s="1"/>
  <c r="AN113" i="17"/>
  <c r="AO113" i="17"/>
  <c r="AP113" i="17"/>
  <c r="AN114" i="17"/>
  <c r="AO114" i="17"/>
  <c r="AP114" i="17" s="1"/>
  <c r="AN115" i="17"/>
  <c r="AO115" i="17"/>
  <c r="AP115" i="17" s="1"/>
  <c r="AN116" i="17"/>
  <c r="AO116" i="17"/>
  <c r="AP116" i="17" s="1"/>
  <c r="AN117" i="17"/>
  <c r="AO117" i="17"/>
  <c r="AP117" i="17"/>
  <c r="AN118" i="17"/>
  <c r="AO118" i="17"/>
  <c r="AP118" i="17" s="1"/>
  <c r="AN119" i="17"/>
  <c r="AO119" i="17"/>
  <c r="AP119" i="17"/>
  <c r="AN120" i="17"/>
  <c r="AO120" i="17"/>
  <c r="AP120" i="17" s="1"/>
  <c r="AN121" i="17"/>
  <c r="AO121" i="17"/>
  <c r="AP121" i="17"/>
  <c r="AN122" i="17"/>
  <c r="AO122" i="17"/>
  <c r="AP122" i="17" s="1"/>
  <c r="AN123" i="17"/>
  <c r="AO123" i="17"/>
  <c r="AP123" i="17" s="1"/>
  <c r="AN124" i="17"/>
  <c r="AO124" i="17"/>
  <c r="AP124" i="17" s="1"/>
  <c r="AN125" i="17"/>
  <c r="AO125" i="17"/>
  <c r="AP125" i="17"/>
  <c r="AN126" i="17"/>
  <c r="AO126" i="17"/>
  <c r="AP126" i="17" s="1"/>
  <c r="AN127" i="17"/>
  <c r="AO127" i="17"/>
  <c r="AP127" i="17"/>
  <c r="AN128" i="17"/>
  <c r="AO128" i="17"/>
  <c r="AP128" i="17" s="1"/>
  <c r="AN129" i="17"/>
  <c r="AO129" i="17"/>
  <c r="AP129" i="17" s="1"/>
  <c r="AN130" i="17"/>
  <c r="AO130" i="17"/>
  <c r="AP130" i="17" s="1"/>
  <c r="AN131" i="17"/>
  <c r="AO131" i="17"/>
  <c r="AP131" i="17" s="1"/>
  <c r="AN132" i="17"/>
  <c r="AO132" i="17"/>
  <c r="AP132" i="17" s="1"/>
  <c r="AN133" i="17"/>
  <c r="AO133" i="17"/>
  <c r="AP133" i="17" s="1"/>
  <c r="AN134" i="17"/>
  <c r="AO134" i="17"/>
  <c r="AP134" i="17" s="1"/>
  <c r="AN135" i="17"/>
  <c r="AO135" i="17"/>
  <c r="AP135" i="17"/>
  <c r="AN136" i="17"/>
  <c r="AO136" i="17"/>
  <c r="AP136" i="17" s="1"/>
  <c r="AJ38" i="17"/>
  <c r="AK38" i="17" s="1"/>
  <c r="AJ39" i="17"/>
  <c r="AK39" i="17" s="1"/>
  <c r="AL39" i="17" s="1"/>
  <c r="AJ41" i="17"/>
  <c r="AK41" i="17" s="1"/>
  <c r="AL41" i="17" s="1"/>
  <c r="AJ43" i="17"/>
  <c r="AK43" i="17" s="1"/>
  <c r="AL43" i="17" s="1"/>
  <c r="AJ47" i="17"/>
  <c r="AK47" i="17" s="1"/>
  <c r="AL47" i="17" s="1"/>
  <c r="AJ49" i="17"/>
  <c r="AK49" i="17" s="1"/>
  <c r="AL49" i="17" s="1"/>
  <c r="AJ50" i="17"/>
  <c r="AK50" i="17" s="1"/>
  <c r="AL50" i="17" s="1"/>
  <c r="AJ51" i="17"/>
  <c r="AK51" i="17" s="1"/>
  <c r="AL51" i="17" s="1"/>
  <c r="AJ54" i="17"/>
  <c r="AK54" i="17" s="1"/>
  <c r="AL54" i="17" s="1"/>
  <c r="AJ55" i="17"/>
  <c r="AK55" i="17" s="1"/>
  <c r="AL55" i="17" s="1"/>
  <c r="AJ57" i="17"/>
  <c r="AK57" i="17" s="1"/>
  <c r="AL57" i="17" s="1"/>
  <c r="AJ59" i="17"/>
  <c r="AK59" i="17" s="1"/>
  <c r="AL59" i="17" s="1"/>
  <c r="AJ63" i="17"/>
  <c r="AK63" i="17" s="1"/>
  <c r="AL63" i="17" s="1"/>
  <c r="AJ65" i="17"/>
  <c r="AK65" i="17" s="1"/>
  <c r="AL65" i="17" s="1"/>
  <c r="AJ66" i="17"/>
  <c r="AK66" i="17" s="1"/>
  <c r="AL66" i="17" s="1"/>
  <c r="AJ67" i="17"/>
  <c r="AK67" i="17" s="1"/>
  <c r="AL67" i="17" s="1"/>
  <c r="AJ70" i="17"/>
  <c r="AK70" i="17" s="1"/>
  <c r="AL70" i="17" s="1"/>
  <c r="AJ71" i="17"/>
  <c r="AK71" i="17" s="1"/>
  <c r="AL71" i="17" s="1"/>
  <c r="AJ73" i="17"/>
  <c r="AK73" i="17" s="1"/>
  <c r="AL73" i="17" s="1"/>
  <c r="AJ75" i="17"/>
  <c r="AK75" i="17" s="1"/>
  <c r="AL75" i="17" s="1"/>
  <c r="AJ78" i="17"/>
  <c r="AK78" i="17" s="1"/>
  <c r="AL78" i="17" s="1"/>
  <c r="AJ79" i="17"/>
  <c r="AK79" i="17" s="1"/>
  <c r="AL79" i="17" s="1"/>
  <c r="AJ81" i="17"/>
  <c r="AK81" i="17" s="1"/>
  <c r="AL81" i="17" s="1"/>
  <c r="AJ82" i="17"/>
  <c r="AK82" i="17" s="1"/>
  <c r="AL82" i="17" s="1"/>
  <c r="AJ83" i="17"/>
  <c r="AK83" i="17" s="1"/>
  <c r="AL83" i="17" s="1"/>
  <c r="AJ86" i="17"/>
  <c r="AK86" i="17" s="1"/>
  <c r="AL86" i="17" s="1"/>
  <c r="AJ87" i="17"/>
  <c r="AK87" i="17" s="1"/>
  <c r="AL87" i="17" s="1"/>
  <c r="AJ88" i="17"/>
  <c r="AK88" i="17" s="1"/>
  <c r="AL88" i="17" s="1"/>
  <c r="AJ89" i="17"/>
  <c r="AK89" i="17" s="1"/>
  <c r="AL89" i="17" s="1"/>
  <c r="AJ90" i="17"/>
  <c r="AK90" i="17" s="1"/>
  <c r="AL90" i="17" s="1"/>
  <c r="AJ91" i="17"/>
  <c r="AK91" i="17" s="1"/>
  <c r="AL91" i="17" s="1"/>
  <c r="AJ94" i="17"/>
  <c r="AK94" i="17" s="1"/>
  <c r="AL94" i="17" s="1"/>
  <c r="AJ95" i="17"/>
  <c r="AK95" i="17" s="1"/>
  <c r="AL95" i="17" s="1"/>
  <c r="AJ96" i="17"/>
  <c r="AK96" i="17" s="1"/>
  <c r="AL96" i="17" s="1"/>
  <c r="AJ97" i="17"/>
  <c r="AK97" i="17" s="1"/>
  <c r="AL97" i="17" s="1"/>
  <c r="AJ98" i="17"/>
  <c r="AK98" i="17" s="1"/>
  <c r="AL98" i="17" s="1"/>
  <c r="AJ99" i="17"/>
  <c r="AK99" i="17" s="1"/>
  <c r="AL99" i="17" s="1"/>
  <c r="AJ102" i="17"/>
  <c r="AK102" i="17" s="1"/>
  <c r="AL102" i="17" s="1"/>
  <c r="AJ103" i="17"/>
  <c r="AK103" i="17" s="1"/>
  <c r="AL103" i="17" s="1"/>
  <c r="AJ105" i="17"/>
  <c r="AK105" i="17" s="1"/>
  <c r="AL105" i="17" s="1"/>
  <c r="AJ106" i="17"/>
  <c r="AK106" i="17" s="1"/>
  <c r="AL106" i="17" s="1"/>
  <c r="AJ107" i="17"/>
  <c r="AK107" i="17" s="1"/>
  <c r="AL107" i="17" s="1"/>
  <c r="AJ110" i="17"/>
  <c r="AK110" i="17" s="1"/>
  <c r="AL110" i="17" s="1"/>
  <c r="AJ111" i="17"/>
  <c r="AK111" i="17" s="1"/>
  <c r="AL111" i="17" s="1"/>
  <c r="AJ112" i="17"/>
  <c r="AK112" i="17" s="1"/>
  <c r="AL112" i="17" s="1"/>
  <c r="AJ113" i="17"/>
  <c r="AK113" i="17" s="1"/>
  <c r="AL113" i="17" s="1"/>
  <c r="AJ115" i="17"/>
  <c r="AK115" i="17" s="1"/>
  <c r="AL115" i="17" s="1"/>
  <c r="AJ116" i="17"/>
  <c r="AK116" i="17" s="1"/>
  <c r="AL116" i="17" s="1"/>
  <c r="AJ118" i="17"/>
  <c r="AK118" i="17" s="1"/>
  <c r="AL118" i="17" s="1"/>
  <c r="AJ119" i="17"/>
  <c r="AK119" i="17" s="1"/>
  <c r="AL119" i="17" s="1"/>
  <c r="AJ121" i="17"/>
  <c r="AK121" i="17" s="1"/>
  <c r="AL121" i="17" s="1"/>
  <c r="AJ123" i="17"/>
  <c r="AK123" i="17" s="1"/>
  <c r="AL123" i="17" s="1"/>
  <c r="AJ124" i="17"/>
  <c r="AK124" i="17" s="1"/>
  <c r="AL124" i="17" s="1"/>
  <c r="AJ126" i="17"/>
  <c r="AK126" i="17" s="1"/>
  <c r="AL126" i="17" s="1"/>
  <c r="AJ127" i="17"/>
  <c r="AK127" i="17"/>
  <c r="AL127" i="17" s="1"/>
  <c r="AJ129" i="17"/>
  <c r="AK129" i="17" s="1"/>
  <c r="AL129" i="17" s="1"/>
  <c r="AJ131" i="17"/>
  <c r="AK131" i="17" s="1"/>
  <c r="AL131" i="17" s="1"/>
  <c r="AJ134" i="17"/>
  <c r="AK134" i="17" s="1"/>
  <c r="AL134" i="17" s="1"/>
  <c r="AJ135" i="17"/>
  <c r="AK135" i="17" s="1"/>
  <c r="AL135" i="17" s="1"/>
  <c r="AJ136" i="17"/>
  <c r="AK136" i="17" s="1"/>
  <c r="AL136" i="17" s="1"/>
  <c r="AG39" i="17"/>
  <c r="AH39" i="17"/>
  <c r="AI39" i="17"/>
  <c r="AG40" i="17"/>
  <c r="AH40" i="17"/>
  <c r="AI40" i="17"/>
  <c r="AG41" i="17"/>
  <c r="AH41" i="17"/>
  <c r="AG42" i="17"/>
  <c r="AH42" i="17"/>
  <c r="AI42" i="17"/>
  <c r="AG43" i="17"/>
  <c r="AH43" i="17"/>
  <c r="AI43" i="17"/>
  <c r="AG44" i="17"/>
  <c r="AH44" i="17"/>
  <c r="AI44" i="17"/>
  <c r="AG45" i="17"/>
  <c r="AH45" i="17"/>
  <c r="AI45" i="17"/>
  <c r="AG46" i="17"/>
  <c r="AH46" i="17"/>
  <c r="AI46" i="17"/>
  <c r="AG47" i="17"/>
  <c r="AH47" i="17"/>
  <c r="AI47" i="17"/>
  <c r="AG48" i="17"/>
  <c r="AH48" i="17"/>
  <c r="AI48" i="17"/>
  <c r="AG49" i="17"/>
  <c r="AH49" i="17"/>
  <c r="AI49" i="17"/>
  <c r="AG50" i="17"/>
  <c r="AH50" i="17"/>
  <c r="AI50" i="17"/>
  <c r="AG51" i="17"/>
  <c r="AH51" i="17"/>
  <c r="AI51" i="17"/>
  <c r="AG52" i="17"/>
  <c r="AH52" i="17"/>
  <c r="AI52" i="17"/>
  <c r="AG53" i="17"/>
  <c r="AH53" i="17"/>
  <c r="AI53" i="17"/>
  <c r="AG54" i="17"/>
  <c r="AH54" i="17"/>
  <c r="AI54" i="17"/>
  <c r="AG55" i="17"/>
  <c r="AH55" i="17"/>
  <c r="AI55" i="17"/>
  <c r="AG56" i="17"/>
  <c r="AH56" i="17"/>
  <c r="AI56" i="17"/>
  <c r="AG57" i="17"/>
  <c r="AH57" i="17"/>
  <c r="AI57" i="17"/>
  <c r="AG58" i="17"/>
  <c r="AH58" i="17"/>
  <c r="AI58" i="17"/>
  <c r="AG59" i="17"/>
  <c r="AH59" i="17"/>
  <c r="AI59" i="17"/>
  <c r="AG60" i="17"/>
  <c r="AH60" i="17"/>
  <c r="AI60" i="17"/>
  <c r="AG61" i="17"/>
  <c r="AH61" i="17"/>
  <c r="AI61" i="17"/>
  <c r="AG62" i="17"/>
  <c r="AH62" i="17"/>
  <c r="AI62" i="17"/>
  <c r="AG63" i="17"/>
  <c r="AH63" i="17"/>
  <c r="AI63" i="17"/>
  <c r="AG64" i="17"/>
  <c r="AH64" i="17"/>
  <c r="AI64" i="17"/>
  <c r="AG65" i="17"/>
  <c r="AH65" i="17"/>
  <c r="AI65" i="17"/>
  <c r="AG66" i="17"/>
  <c r="AH66" i="17"/>
  <c r="AI66" i="17"/>
  <c r="AG67" i="17"/>
  <c r="AH67" i="17"/>
  <c r="AI67" i="17"/>
  <c r="AG68" i="17"/>
  <c r="AH68" i="17"/>
  <c r="AI68" i="17"/>
  <c r="AG69" i="17"/>
  <c r="AH69" i="17"/>
  <c r="AI69" i="17"/>
  <c r="AG70" i="17"/>
  <c r="AH70" i="17"/>
  <c r="AI70" i="17"/>
  <c r="AG71" i="17"/>
  <c r="AH71" i="17"/>
  <c r="AI71" i="17"/>
  <c r="AG72" i="17"/>
  <c r="AH72" i="17"/>
  <c r="AI72" i="17"/>
  <c r="AG73" i="17"/>
  <c r="AH73" i="17"/>
  <c r="AI73" i="17"/>
  <c r="AG74" i="17"/>
  <c r="AH74" i="17"/>
  <c r="AI74" i="17"/>
  <c r="AG75" i="17"/>
  <c r="AH75" i="17"/>
  <c r="AI75" i="17"/>
  <c r="AG76" i="17"/>
  <c r="AH76" i="17"/>
  <c r="AI76" i="17"/>
  <c r="AG77" i="17"/>
  <c r="AH77" i="17"/>
  <c r="AI77" i="17"/>
  <c r="AG78" i="17"/>
  <c r="AH78" i="17"/>
  <c r="AI78" i="17"/>
  <c r="AG79" i="17"/>
  <c r="AH79" i="17"/>
  <c r="AI79" i="17"/>
  <c r="AG80" i="17"/>
  <c r="AH80" i="17"/>
  <c r="AI80" i="17"/>
  <c r="AG81" i="17"/>
  <c r="AH81" i="17"/>
  <c r="AI81" i="17"/>
  <c r="AG82" i="17"/>
  <c r="AH82" i="17"/>
  <c r="AI82" i="17"/>
  <c r="AG83" i="17"/>
  <c r="AH83" i="17"/>
  <c r="AI83" i="17"/>
  <c r="AG84" i="17"/>
  <c r="AH84" i="17"/>
  <c r="AI84" i="17"/>
  <c r="AG85" i="17"/>
  <c r="AH85" i="17"/>
  <c r="AI85" i="17"/>
  <c r="AG86" i="17"/>
  <c r="AH86" i="17"/>
  <c r="AI86" i="17"/>
  <c r="AG87" i="17"/>
  <c r="AH87" i="17"/>
  <c r="AI87" i="17"/>
  <c r="AG88" i="17"/>
  <c r="AH88" i="17"/>
  <c r="AI88" i="17"/>
  <c r="AG89" i="17"/>
  <c r="AH89" i="17"/>
  <c r="AI89" i="17"/>
  <c r="AG90" i="17"/>
  <c r="AH90" i="17"/>
  <c r="AI90" i="17"/>
  <c r="AG91" i="17"/>
  <c r="AH91" i="17"/>
  <c r="AI91" i="17"/>
  <c r="AG92" i="17"/>
  <c r="AH92" i="17"/>
  <c r="AI92" i="17"/>
  <c r="AG93" i="17"/>
  <c r="AH93" i="17"/>
  <c r="AI93" i="17"/>
  <c r="AG94" i="17"/>
  <c r="AH94" i="17"/>
  <c r="AI94" i="17"/>
  <c r="AG95" i="17"/>
  <c r="AH95" i="17"/>
  <c r="AI95" i="17"/>
  <c r="AG96" i="17"/>
  <c r="AH96" i="17"/>
  <c r="AI96" i="17"/>
  <c r="AG97" i="17"/>
  <c r="AH97" i="17"/>
  <c r="AI97" i="17"/>
  <c r="AG98" i="17"/>
  <c r="AH98" i="17"/>
  <c r="AI98" i="17"/>
  <c r="AG99" i="17"/>
  <c r="AH99" i="17"/>
  <c r="AI99" i="17"/>
  <c r="AG100" i="17"/>
  <c r="AH100" i="17"/>
  <c r="AI100" i="17"/>
  <c r="AG101" i="17"/>
  <c r="AH101" i="17"/>
  <c r="AI101" i="17"/>
  <c r="AG102" i="17"/>
  <c r="AH102" i="17"/>
  <c r="AI102" i="17"/>
  <c r="AG103" i="17"/>
  <c r="AH103" i="17"/>
  <c r="AI103" i="17"/>
  <c r="AG104" i="17"/>
  <c r="AH104" i="17"/>
  <c r="AI104" i="17"/>
  <c r="AG105" i="17"/>
  <c r="AH105" i="17"/>
  <c r="AI105" i="17"/>
  <c r="AG106" i="17"/>
  <c r="AH106" i="17"/>
  <c r="AI106" i="17"/>
  <c r="AG107" i="17"/>
  <c r="AH107" i="17"/>
  <c r="AI107" i="17"/>
  <c r="AG108" i="17"/>
  <c r="AH108" i="17"/>
  <c r="AI108" i="17"/>
  <c r="AG109" i="17"/>
  <c r="AH109" i="17"/>
  <c r="AI109" i="17"/>
  <c r="AG110" i="17"/>
  <c r="AH110" i="17"/>
  <c r="AI110" i="17"/>
  <c r="AG111" i="17"/>
  <c r="AH111" i="17"/>
  <c r="AI111" i="17"/>
  <c r="AG112" i="17"/>
  <c r="AH112" i="17"/>
  <c r="AI112" i="17"/>
  <c r="AG113" i="17"/>
  <c r="AH113" i="17"/>
  <c r="AI113" i="17"/>
  <c r="AG114" i="17"/>
  <c r="AH114" i="17"/>
  <c r="AI114" i="17"/>
  <c r="AG115" i="17"/>
  <c r="AH115" i="17"/>
  <c r="AI115" i="17"/>
  <c r="AG116" i="17"/>
  <c r="AH116" i="17"/>
  <c r="AI116" i="17"/>
  <c r="AG117" i="17"/>
  <c r="AH117" i="17"/>
  <c r="AI117" i="17"/>
  <c r="AG118" i="17"/>
  <c r="AH118" i="17"/>
  <c r="AI118" i="17"/>
  <c r="AG119" i="17"/>
  <c r="AH119" i="17"/>
  <c r="AI119" i="17"/>
  <c r="AG120" i="17"/>
  <c r="AH120" i="17"/>
  <c r="AI120" i="17"/>
  <c r="AG121" i="17"/>
  <c r="AH121" i="17"/>
  <c r="AI121" i="17"/>
  <c r="AG122" i="17"/>
  <c r="AH122" i="17"/>
  <c r="AI122" i="17"/>
  <c r="AG123" i="17"/>
  <c r="AH123" i="17"/>
  <c r="AI123" i="17"/>
  <c r="AG124" i="17"/>
  <c r="AH124" i="17"/>
  <c r="AI124" i="17"/>
  <c r="AG125" i="17"/>
  <c r="AH125" i="17"/>
  <c r="AI125" i="17"/>
  <c r="AG126" i="17"/>
  <c r="AH126" i="17"/>
  <c r="AI126" i="17"/>
  <c r="AG127" i="17"/>
  <c r="AH127" i="17"/>
  <c r="AI127" i="17"/>
  <c r="AG128" i="17"/>
  <c r="AH128" i="17"/>
  <c r="AI128" i="17"/>
  <c r="AG129" i="17"/>
  <c r="AH129" i="17"/>
  <c r="AI129" i="17"/>
  <c r="AG130" i="17"/>
  <c r="AH130" i="17"/>
  <c r="AI130" i="17"/>
  <c r="AG131" i="17"/>
  <c r="AH131" i="17"/>
  <c r="AI131" i="17"/>
  <c r="AG132" i="17"/>
  <c r="AH132" i="17"/>
  <c r="AI132" i="17"/>
  <c r="AG133" i="17"/>
  <c r="AH133" i="17"/>
  <c r="AI133" i="17"/>
  <c r="AG134" i="17"/>
  <c r="AH134" i="17"/>
  <c r="AI134" i="17"/>
  <c r="AG135" i="17"/>
  <c r="AH135" i="17"/>
  <c r="AI135" i="17"/>
  <c r="AG136" i="17"/>
  <c r="AH136" i="17"/>
  <c r="AI136" i="17"/>
  <c r="AH38" i="17"/>
  <c r="AG38" i="17"/>
  <c r="AW37" i="16"/>
  <c r="AW38" i="16"/>
  <c r="AW39" i="16"/>
  <c r="AW40" i="16"/>
  <c r="AW41" i="16"/>
  <c r="AW42" i="16"/>
  <c r="AW43" i="16"/>
  <c r="AW44" i="16"/>
  <c r="AW45" i="16"/>
  <c r="AV38" i="16"/>
  <c r="AV39" i="16"/>
  <c r="AV40" i="16"/>
  <c r="AV41" i="16"/>
  <c r="AV42" i="16"/>
  <c r="AV43" i="16"/>
  <c r="AV44" i="16"/>
  <c r="AV45" i="16"/>
  <c r="AV37" i="16"/>
  <c r="AU38" i="16"/>
  <c r="AU39" i="16"/>
  <c r="AU40" i="16"/>
  <c r="AU41" i="16"/>
  <c r="AU42" i="16"/>
  <c r="AU43" i="16"/>
  <c r="AU44" i="16"/>
  <c r="AU45" i="16"/>
  <c r="AU37" i="16"/>
  <c r="AT41" i="16"/>
  <c r="AS41" i="16"/>
  <c r="AS38" i="16"/>
  <c r="AT38" i="16"/>
  <c r="AS39" i="16"/>
  <c r="AT39" i="16"/>
  <c r="AS40" i="16"/>
  <c r="AT40" i="16"/>
  <c r="AS42" i="16"/>
  <c r="AT42" i="16"/>
  <c r="AS43" i="16"/>
  <c r="AT43" i="16"/>
  <c r="AS44" i="16"/>
  <c r="AT44" i="16"/>
  <c r="AS45" i="16"/>
  <c r="AT45" i="16"/>
  <c r="AT37" i="16"/>
  <c r="AS37" i="16"/>
  <c r="AR38" i="16"/>
  <c r="AR39" i="16"/>
  <c r="AR40" i="16"/>
  <c r="AR41" i="16"/>
  <c r="AR42" i="16"/>
  <c r="AR43" i="16"/>
  <c r="AR44" i="16"/>
  <c r="AR45" i="16"/>
  <c r="AR37" i="16"/>
  <c r="AO38" i="16"/>
  <c r="AP38" i="16"/>
  <c r="AQ38" i="16" s="1"/>
  <c r="AO39" i="16"/>
  <c r="AP39" i="16"/>
  <c r="AQ39" i="16"/>
  <c r="AO40" i="16"/>
  <c r="AP40" i="16"/>
  <c r="AQ40" i="16" s="1"/>
  <c r="AO41" i="16"/>
  <c r="AP41" i="16"/>
  <c r="AQ41" i="16" s="1"/>
  <c r="AO42" i="16"/>
  <c r="AP42" i="16"/>
  <c r="AQ42" i="16" s="1"/>
  <c r="AO43" i="16"/>
  <c r="AP43" i="16"/>
  <c r="AQ43" i="16" s="1"/>
  <c r="AO44" i="16"/>
  <c r="AP44" i="16"/>
  <c r="AQ44" i="16" s="1"/>
  <c r="AO45" i="16"/>
  <c r="AP45" i="16"/>
  <c r="AQ45" i="16"/>
  <c r="AP37" i="16"/>
  <c r="AQ37" i="16" s="1"/>
  <c r="AO37" i="16"/>
  <c r="AK38" i="16"/>
  <c r="AL38" i="16" s="1"/>
  <c r="AK39" i="16"/>
  <c r="AL39" i="16" s="1"/>
  <c r="AK40" i="16"/>
  <c r="AL40" i="16" s="1"/>
  <c r="AK41" i="16"/>
  <c r="AL41" i="16" s="1"/>
  <c r="AM41" i="16" s="1"/>
  <c r="AK42" i="16"/>
  <c r="AL42" i="16" s="1"/>
  <c r="AM42" i="16" s="1"/>
  <c r="AK43" i="16"/>
  <c r="AL43" i="16" s="1"/>
  <c r="AK44" i="16"/>
  <c r="AL44" i="16" s="1"/>
  <c r="AM44" i="16" s="1"/>
  <c r="AK45" i="16"/>
  <c r="AL45" i="16" s="1"/>
  <c r="AH38" i="16"/>
  <c r="AH39" i="16"/>
  <c r="AH40" i="16"/>
  <c r="AH41" i="16"/>
  <c r="AH42" i="16"/>
  <c r="AH43" i="16"/>
  <c r="AH44" i="16"/>
  <c r="AH45" i="16"/>
  <c r="AI39" i="16"/>
  <c r="AI40" i="16"/>
  <c r="AI41" i="16"/>
  <c r="AI42" i="16"/>
  <c r="AI43" i="16"/>
  <c r="AI44" i="16"/>
  <c r="AI45" i="16"/>
  <c r="AG38" i="16"/>
  <c r="AG39" i="16"/>
  <c r="AG40" i="16"/>
  <c r="AG41" i="16"/>
  <c r="AG42" i="16"/>
  <c r="AG43" i="16"/>
  <c r="AG44" i="16"/>
  <c r="AG45" i="16"/>
  <c r="AT31" i="19" a="1"/>
  <c r="AY49" i="19" a="1"/>
  <c r="AT28" i="19" a="1"/>
  <c r="AO94" i="19" a="1"/>
  <c r="AT30" i="19" a="1"/>
  <c r="AY107" i="19" a="1"/>
  <c r="AO110" i="19" a="1"/>
  <c r="AY115" i="19" a="1"/>
  <c r="AY91" i="19" a="1"/>
  <c r="AY50" i="19" a="1"/>
  <c r="AO114" i="19" a="1"/>
  <c r="AO123" i="19" a="1"/>
  <c r="AY95" i="19" a="1"/>
  <c r="AY56" i="19" a="1"/>
  <c r="AT108" i="19" a="1"/>
  <c r="AY88" i="19" a="1"/>
  <c r="AY127" i="19" a="1"/>
  <c r="AY37" i="19" a="1"/>
  <c r="AO36" i="19" a="1"/>
  <c r="AO48" i="19" a="1"/>
  <c r="AT78" i="19" a="1"/>
  <c r="AY90" i="19" a="1"/>
  <c r="AY110" i="19" a="1"/>
  <c r="AT53" i="19" a="1"/>
  <c r="AO39" i="19" a="1"/>
  <c r="AY97" i="19" a="1"/>
  <c r="AY103" i="19" a="1"/>
  <c r="AT69" i="19" a="1"/>
  <c r="AT54" i="19" a="1"/>
  <c r="AT38" i="19" a="1"/>
  <c r="AT92" i="19" a="1"/>
  <c r="AO101" i="19" a="1"/>
  <c r="AT102" i="19" a="1"/>
  <c r="AT125" i="19" a="1"/>
  <c r="AY60" i="19" a="1"/>
  <c r="AO33" i="19" a="1"/>
  <c r="AO119" i="19" a="1"/>
  <c r="AY52" i="19" a="1"/>
  <c r="AT34" i="19" a="1"/>
  <c r="AO107" i="19" a="1"/>
  <c r="AY118" i="19" a="1"/>
  <c r="AT40" i="19" a="1"/>
  <c r="AO93" i="19" a="1"/>
  <c r="AT73" i="19" a="1"/>
  <c r="AO81" i="19" a="1"/>
  <c r="AY120" i="19" a="1"/>
  <c r="AO99" i="19" a="1"/>
  <c r="AT41" i="19" a="1"/>
  <c r="AT57" i="19" a="1"/>
  <c r="AY40" i="19" a="1"/>
  <c r="AY41" i="19" a="1"/>
  <c r="AT80" i="19" a="1"/>
  <c r="AT52" i="19" a="1"/>
  <c r="AT62" i="19" a="1"/>
  <c r="AY113" i="19" a="1"/>
  <c r="AY31" i="19" a="1"/>
  <c r="AY105" i="19" a="1"/>
  <c r="AT117" i="19" a="1"/>
  <c r="AO63" i="19" a="1"/>
  <c r="AY78" i="19" a="1"/>
  <c r="AO43" i="19" a="1"/>
  <c r="AY124" i="19" a="1"/>
  <c r="AO35" i="19" a="1"/>
  <c r="AY57" i="19" a="1"/>
  <c r="AY77" i="19" a="1"/>
  <c r="AT50" i="19" a="1"/>
  <c r="AO89" i="19" a="1"/>
  <c r="AO111" i="19" a="1"/>
  <c r="AY69" i="19" a="1"/>
  <c r="AO65" i="19" a="1"/>
  <c r="AO71" i="19" a="1"/>
  <c r="AY38" i="19" a="1"/>
  <c r="AY74" i="19" a="1"/>
  <c r="AO46" i="19" a="1"/>
  <c r="AY79" i="19" a="1"/>
  <c r="AY76" i="19" a="1"/>
  <c r="AT123" i="19" a="1"/>
  <c r="AT111" i="19" a="1"/>
  <c r="AO116" i="19" a="1"/>
  <c r="AT63" i="19" a="1"/>
  <c r="AO106" i="19" a="1"/>
  <c r="AT122" i="19" a="1"/>
  <c r="AO80" i="19" a="1"/>
  <c r="AO50" i="19" a="1"/>
  <c r="AO52" i="19" a="1"/>
  <c r="AO28" i="19" a="1"/>
  <c r="AO72" i="19" a="1"/>
  <c r="AY36" i="19" a="1"/>
  <c r="AY72" i="19" a="1"/>
  <c r="AT118" i="19" a="1"/>
  <c r="AO117" i="19" a="1"/>
  <c r="AT90" i="19" a="1"/>
  <c r="AY99" i="19" a="1"/>
  <c r="AO56" i="19" a="1"/>
  <c r="AO70" i="19" a="1"/>
  <c r="AO64" i="19" a="1"/>
  <c r="AY125" i="19" a="1"/>
  <c r="AO88" i="19" a="1"/>
  <c r="AT116" i="19" a="1"/>
  <c r="AT124" i="19" a="1"/>
  <c r="AT109" i="19" a="1"/>
  <c r="AY81" i="19" a="1"/>
  <c r="AO96" i="19" a="1"/>
  <c r="AT43" i="19" a="1"/>
  <c r="AT93" i="19" a="1"/>
  <c r="AY98" i="19" a="1"/>
  <c r="AO30" i="19" a="1"/>
  <c r="AY73" i="19" a="1"/>
  <c r="AT87" i="19" a="1"/>
  <c r="AT95" i="19" a="1"/>
  <c r="AO82" i="19" a="1"/>
  <c r="AY45" i="19" a="1"/>
  <c r="AT68" i="19" a="1"/>
  <c r="AO121" i="19" a="1"/>
  <c r="AT115" i="19" a="1"/>
  <c r="AO122" i="19" a="1"/>
  <c r="AY62" i="19" a="1"/>
  <c r="AO108" i="19" a="1"/>
  <c r="AO34" i="19" a="1"/>
  <c r="AY106" i="19" a="1"/>
  <c r="AT42" i="19" a="1"/>
  <c r="AY54" i="19" a="1"/>
  <c r="AY44" i="19" a="1"/>
  <c r="AT81" i="19" a="1"/>
  <c r="AO77" i="19" a="1"/>
  <c r="AO41" i="19" a="1"/>
  <c r="AT35" i="19" a="1"/>
  <c r="AT44" i="19" a="1"/>
  <c r="AY112" i="19" a="1"/>
  <c r="AT71" i="19" a="1"/>
  <c r="AY71" i="19" a="1"/>
  <c r="AT104" i="19" a="1"/>
  <c r="AT105" i="19" a="1"/>
  <c r="AT48" i="19" a="1"/>
  <c r="AO74" i="19" a="1"/>
  <c r="AT88" i="19" a="1"/>
  <c r="AO44" i="19" a="1"/>
  <c r="AO83" i="19" a="1"/>
  <c r="AY123" i="19" a="1"/>
  <c r="AY61" i="19" a="1"/>
  <c r="AO75" i="19" a="1"/>
  <c r="AT47" i="19" a="1"/>
  <c r="AY63" i="19" a="1"/>
  <c r="AO113" i="19" a="1"/>
  <c r="AT97" i="19" a="1"/>
  <c r="AT107" i="19" a="1"/>
  <c r="AY92" i="19" a="1"/>
  <c r="AT100" i="19" a="1"/>
  <c r="AT94" i="19" a="1"/>
  <c r="AT86" i="19" a="1"/>
  <c r="AO40" i="19" a="1"/>
  <c r="AT82" i="19" a="1"/>
  <c r="AT72" i="19" a="1"/>
  <c r="AO103" i="19" a="1"/>
  <c r="AY116" i="19" a="1"/>
  <c r="AY53" i="19" a="1"/>
  <c r="AT79" i="19" a="1"/>
  <c r="AT91" i="19" a="1"/>
  <c r="AT103" i="19" a="1"/>
  <c r="AO126" i="19" a="1"/>
  <c r="AO58" i="19" a="1"/>
  <c r="AY86" i="19" a="1"/>
  <c r="AO49" i="19" a="1"/>
  <c r="AO62" i="19" a="1"/>
  <c r="AY87" i="19" a="1"/>
  <c r="AO104" i="19" a="1"/>
  <c r="AO42" i="19" a="1"/>
  <c r="AT120" i="19" a="1"/>
  <c r="AY111" i="19" a="1"/>
  <c r="AY28" i="19" a="1"/>
  <c r="AO76" i="19" a="1"/>
  <c r="AT126" i="19" a="1"/>
  <c r="AY65" i="19" a="1"/>
  <c r="AY48" i="19" a="1"/>
  <c r="AY108" i="19" a="1"/>
  <c r="AT114" i="19" a="1"/>
  <c r="AT119" i="19" a="1"/>
  <c r="AT84" i="19" a="1"/>
  <c r="AY67" i="19" a="1"/>
  <c r="AT67" i="19" a="1"/>
  <c r="AT60" i="19" a="1"/>
  <c r="AO55" i="19" a="1"/>
  <c r="AT89" i="19" a="1"/>
  <c r="AT45" i="19" a="1"/>
  <c r="AO54" i="19" a="1"/>
  <c r="AY47" i="19" a="1"/>
  <c r="AO118" i="19" a="1"/>
  <c r="AY35" i="19" a="1"/>
  <c r="AO60" i="19" a="1"/>
  <c r="AO102" i="19" a="1"/>
  <c r="AO127" i="19" a="1"/>
  <c r="AO87" i="19" a="1"/>
  <c r="AT61" i="19" a="1"/>
  <c r="AT99" i="19" a="1"/>
  <c r="AY64" i="19" a="1"/>
  <c r="AT46" i="19" a="1"/>
  <c r="AT70" i="19" a="1"/>
  <c r="AO31" i="19" a="1"/>
  <c r="AY75" i="19" a="1"/>
  <c r="AT77" i="19" a="1"/>
  <c r="AT39" i="19" a="1"/>
  <c r="AT75" i="19" a="1"/>
  <c r="AY83" i="19" a="1"/>
  <c r="AY84" i="19" a="1"/>
  <c r="AO79" i="19" a="1"/>
  <c r="AY30" i="19" a="1"/>
  <c r="AO51" i="19" a="1"/>
  <c r="AY80" i="19" a="1"/>
  <c r="AY104" i="19" a="1"/>
  <c r="AT37" i="19" a="1"/>
  <c r="AO109" i="19" a="1"/>
  <c r="AY82" i="19" a="1"/>
  <c r="AT32" i="19" a="1"/>
  <c r="AT106" i="19" a="1"/>
  <c r="AT110" i="19" a="1"/>
  <c r="AT36" i="19" a="1"/>
  <c r="AY89" i="19" a="1"/>
  <c r="AY117" i="19" a="1"/>
  <c r="AY102" i="19" a="1"/>
  <c r="AY68" i="19" a="1"/>
  <c r="AT58" i="19" a="1"/>
  <c r="AO85" i="19" a="1"/>
  <c r="AT64" i="19" a="1"/>
  <c r="AY66" i="19" a="1"/>
  <c r="AO57" i="19" a="1"/>
  <c r="AT56" i="19" a="1"/>
  <c r="AT51" i="19" a="1"/>
  <c r="AY119" i="19" a="1"/>
  <c r="AT74" i="19" a="1"/>
  <c r="AO98" i="19" a="1"/>
  <c r="AO124" i="19" a="1"/>
  <c r="AY114" i="19" a="1"/>
  <c r="AY43" i="19" a="1"/>
  <c r="AT66" i="19" a="1"/>
  <c r="AT101" i="19" a="1"/>
  <c r="AY51" i="19" a="1"/>
  <c r="AO91" i="19" a="1"/>
  <c r="AO69" i="19" a="1"/>
  <c r="AO45" i="19" a="1"/>
  <c r="AY58" i="19" a="1"/>
  <c r="AO112" i="19" a="1"/>
  <c r="AY34" i="19" a="1"/>
  <c r="AT96" i="19" a="1"/>
  <c r="AY55" i="19" a="1"/>
  <c r="AT98" i="19" a="1"/>
  <c r="AY70" i="19" a="1"/>
  <c r="AT127" i="19" a="1"/>
  <c r="AO68" i="19" a="1"/>
  <c r="AT29" i="19" a="1"/>
  <c r="AO67" i="19" a="1"/>
  <c r="AY29" i="19" a="1"/>
  <c r="AO86" i="19" a="1"/>
  <c r="AO32" i="19" a="1"/>
  <c r="AY94" i="19" a="1"/>
  <c r="AY122" i="19" a="1"/>
  <c r="AY46" i="19" a="1"/>
  <c r="AT33" i="19" a="1"/>
  <c r="AT83" i="19" a="1"/>
  <c r="AY93" i="19" a="1"/>
  <c r="AT55" i="19" a="1"/>
  <c r="AO38" i="19" a="1"/>
  <c r="AY33" i="19" a="1"/>
  <c r="AO100" i="19" a="1"/>
  <c r="AY126" i="19" a="1"/>
  <c r="AO53" i="19" a="1"/>
  <c r="AY39" i="19" a="1"/>
  <c r="AO78" i="19" a="1"/>
  <c r="AO120" i="19" a="1"/>
  <c r="AT76" i="19" a="1"/>
  <c r="AT85" i="19" a="1"/>
  <c r="AT49" i="19" a="1"/>
  <c r="AO92" i="19" a="1"/>
  <c r="AO84" i="19" a="1"/>
  <c r="AY32" i="19" a="1"/>
  <c r="AO37" i="19" a="1"/>
  <c r="AO125" i="19" a="1"/>
  <c r="AY121" i="19" a="1"/>
  <c r="AY96" i="19" a="1"/>
  <c r="AO97" i="19" a="1"/>
  <c r="AO61" i="19" a="1"/>
  <c r="AO66" i="19" a="1"/>
  <c r="AY85" i="19" a="1"/>
  <c r="AY100" i="19" a="1"/>
  <c r="AO47" i="19" a="1"/>
  <c r="AT112" i="19" a="1"/>
  <c r="AO59" i="19" a="1"/>
  <c r="AO73" i="19" a="1"/>
  <c r="AO95" i="19" a="1"/>
  <c r="AT65" i="19" a="1"/>
  <c r="AY101" i="19" a="1"/>
  <c r="AY42" i="19" a="1"/>
  <c r="AT113" i="19" a="1"/>
  <c r="AY59" i="19" a="1"/>
  <c r="AO90" i="19" a="1"/>
  <c r="AT121" i="19" a="1"/>
  <c r="AY109" i="19" a="1"/>
  <c r="AT59" i="19" a="1"/>
  <c r="AO105" i="19" a="1"/>
  <c r="AO115" i="19" a="1"/>
  <c r="AO29" i="19" a="1"/>
  <c r="B85" i="16" l="1"/>
  <c r="AS46" i="16"/>
  <c r="AT46" i="16"/>
  <c r="AR46" i="16"/>
  <c r="B89" i="16" s="1"/>
  <c r="AV46" i="16"/>
  <c r="B92" i="16" s="1"/>
  <c r="AO46" i="16"/>
  <c r="AU46" i="16"/>
  <c r="AW46" i="16"/>
  <c r="B93" i="16" s="1"/>
  <c r="AQ46" i="16"/>
  <c r="B90" i="16" s="1"/>
  <c r="AL46" i="16"/>
  <c r="AM38" i="16" s="1"/>
  <c r="EG28" i="18"/>
  <c r="EH28" i="18" s="1"/>
  <c r="EI28" i="18" s="1"/>
  <c r="BG29" i="19"/>
  <c r="EG123" i="18"/>
  <c r="EH123" i="18" s="1"/>
  <c r="EI123" i="18" s="1"/>
  <c r="EG115" i="18"/>
  <c r="EH115" i="18" s="1"/>
  <c r="EI115" i="18" s="1"/>
  <c r="EG107" i="18"/>
  <c r="EH107" i="18" s="1"/>
  <c r="EI107" i="18" s="1"/>
  <c r="EG99" i="18"/>
  <c r="EH99" i="18" s="1"/>
  <c r="EI99" i="18" s="1"/>
  <c r="EG91" i="18"/>
  <c r="EH91" i="18" s="1"/>
  <c r="EI91" i="18" s="1"/>
  <c r="EG83" i="18"/>
  <c r="EH83" i="18" s="1"/>
  <c r="EI83" i="18" s="1"/>
  <c r="EG75" i="18"/>
  <c r="EH75" i="18" s="1"/>
  <c r="EI75" i="18" s="1"/>
  <c r="EG67" i="18"/>
  <c r="EH67" i="18" s="1"/>
  <c r="EI67" i="18" s="1"/>
  <c r="EG59" i="18"/>
  <c r="EH59" i="18" s="1"/>
  <c r="EI59" i="18" s="1"/>
  <c r="EG51" i="18"/>
  <c r="EH51" i="18" s="1"/>
  <c r="EI51" i="18" s="1"/>
  <c r="EG43" i="18"/>
  <c r="EH43" i="18" s="1"/>
  <c r="EI43" i="18" s="1"/>
  <c r="EG35" i="18"/>
  <c r="EH35" i="18" s="1"/>
  <c r="EI35" i="18" s="1"/>
  <c r="EG27" i="18"/>
  <c r="EH27" i="18" s="1"/>
  <c r="EI27" i="18" s="1"/>
  <c r="EG122" i="18"/>
  <c r="EH122" i="18" s="1"/>
  <c r="EI122" i="18" s="1"/>
  <c r="EG114" i="18"/>
  <c r="EH114" i="18" s="1"/>
  <c r="EI114" i="18" s="1"/>
  <c r="EG106" i="18"/>
  <c r="EH106" i="18" s="1"/>
  <c r="EI106" i="18" s="1"/>
  <c r="EG98" i="18"/>
  <c r="EH98" i="18" s="1"/>
  <c r="EI98" i="18" s="1"/>
  <c r="EG90" i="18"/>
  <c r="EH90" i="18" s="1"/>
  <c r="EI90" i="18" s="1"/>
  <c r="EG82" i="18"/>
  <c r="EH82" i="18" s="1"/>
  <c r="EI82" i="18" s="1"/>
  <c r="EG74" i="18"/>
  <c r="EH74" i="18" s="1"/>
  <c r="EI74" i="18" s="1"/>
  <c r="EG66" i="18"/>
  <c r="EH66" i="18" s="1"/>
  <c r="EI66" i="18" s="1"/>
  <c r="EG58" i="18"/>
  <c r="EH58" i="18" s="1"/>
  <c r="EI58" i="18" s="1"/>
  <c r="EG50" i="18"/>
  <c r="EH50" i="18" s="1"/>
  <c r="EI50" i="18" s="1"/>
  <c r="EG42" i="18"/>
  <c r="EH42" i="18" s="1"/>
  <c r="EI42" i="18" s="1"/>
  <c r="EG34" i="18"/>
  <c r="EH34" i="18" s="1"/>
  <c r="EI34" i="18" s="1"/>
  <c r="EG26" i="18"/>
  <c r="EI26" i="18" s="1"/>
  <c r="EG121" i="18"/>
  <c r="EH121" i="18" s="1"/>
  <c r="EI121" i="18" s="1"/>
  <c r="EG113" i="18"/>
  <c r="EH113" i="18" s="1"/>
  <c r="EI113" i="18" s="1"/>
  <c r="EG105" i="18"/>
  <c r="EH105" i="18" s="1"/>
  <c r="EI105" i="18" s="1"/>
  <c r="EG97" i="18"/>
  <c r="EH97" i="18" s="1"/>
  <c r="EI97" i="18" s="1"/>
  <c r="EG89" i="18"/>
  <c r="EH89" i="18" s="1"/>
  <c r="EI89" i="18" s="1"/>
  <c r="EG81" i="18"/>
  <c r="EH81" i="18" s="1"/>
  <c r="EI81" i="18" s="1"/>
  <c r="EG73" i="18"/>
  <c r="EH73" i="18" s="1"/>
  <c r="EI73" i="18" s="1"/>
  <c r="EG65" i="18"/>
  <c r="EH65" i="18" s="1"/>
  <c r="EI65" i="18" s="1"/>
  <c r="EG57" i="18"/>
  <c r="EH57" i="18" s="1"/>
  <c r="EI57" i="18" s="1"/>
  <c r="EG49" i="18"/>
  <c r="EH49" i="18" s="1"/>
  <c r="EI49" i="18" s="1"/>
  <c r="EG41" i="18"/>
  <c r="EH41" i="18" s="1"/>
  <c r="EI41" i="18" s="1"/>
  <c r="EG33" i="18"/>
  <c r="EH33" i="18" s="1"/>
  <c r="EI33" i="18" s="1"/>
  <c r="EG25" i="18"/>
  <c r="EH25" i="18" s="1"/>
  <c r="EI25" i="18" s="1"/>
  <c r="EG120" i="18"/>
  <c r="EH120" i="18" s="1"/>
  <c r="EI120" i="18" s="1"/>
  <c r="EG112" i="18"/>
  <c r="EH112" i="18" s="1"/>
  <c r="EI112" i="18" s="1"/>
  <c r="EG104" i="18"/>
  <c r="EH104" i="18" s="1"/>
  <c r="EI104" i="18" s="1"/>
  <c r="EG96" i="18"/>
  <c r="EH96" i="18" s="1"/>
  <c r="EI96" i="18" s="1"/>
  <c r="EG88" i="18"/>
  <c r="EH88" i="18" s="1"/>
  <c r="EI88" i="18" s="1"/>
  <c r="EG80" i="18"/>
  <c r="EH80" i="18" s="1"/>
  <c r="EI80" i="18" s="1"/>
  <c r="EG72" i="18"/>
  <c r="EH72" i="18" s="1"/>
  <c r="EI72" i="18" s="1"/>
  <c r="EG64" i="18"/>
  <c r="EH64" i="18" s="1"/>
  <c r="EI64" i="18" s="1"/>
  <c r="EG56" i="18"/>
  <c r="EH56" i="18" s="1"/>
  <c r="EI56" i="18" s="1"/>
  <c r="EG48" i="18"/>
  <c r="EH48" i="18" s="1"/>
  <c r="EI48" i="18" s="1"/>
  <c r="EG40" i="18"/>
  <c r="EH40" i="18" s="1"/>
  <c r="EI40" i="18" s="1"/>
  <c r="EG32" i="18"/>
  <c r="EH32" i="18" s="1"/>
  <c r="EI32" i="18" s="1"/>
  <c r="EG124" i="18"/>
  <c r="EH124" i="18" s="1"/>
  <c r="EG119" i="18"/>
  <c r="EH119" i="18" s="1"/>
  <c r="EI119" i="18" s="1"/>
  <c r="EG111" i="18"/>
  <c r="EH111" i="18" s="1"/>
  <c r="EI111" i="18" s="1"/>
  <c r="EG103" i="18"/>
  <c r="EH103" i="18" s="1"/>
  <c r="EI103" i="18" s="1"/>
  <c r="EG95" i="18"/>
  <c r="EH95" i="18" s="1"/>
  <c r="EI95" i="18" s="1"/>
  <c r="EG87" i="18"/>
  <c r="EH87" i="18" s="1"/>
  <c r="EI87" i="18" s="1"/>
  <c r="EG79" i="18"/>
  <c r="EH79" i="18" s="1"/>
  <c r="EI79" i="18" s="1"/>
  <c r="EG71" i="18"/>
  <c r="EH71" i="18" s="1"/>
  <c r="EI71" i="18" s="1"/>
  <c r="EG63" i="18"/>
  <c r="EH63" i="18" s="1"/>
  <c r="EI63" i="18" s="1"/>
  <c r="EG55" i="18"/>
  <c r="EH55" i="18" s="1"/>
  <c r="EI55" i="18" s="1"/>
  <c r="EG47" i="18"/>
  <c r="EH47" i="18" s="1"/>
  <c r="EI47" i="18" s="1"/>
  <c r="EG39" i="18"/>
  <c r="EH39" i="18" s="1"/>
  <c r="EI39" i="18" s="1"/>
  <c r="EG31" i="18"/>
  <c r="EH31" i="18" s="1"/>
  <c r="EI31" i="18" s="1"/>
  <c r="EG118" i="18"/>
  <c r="EH118" i="18" s="1"/>
  <c r="EI118" i="18" s="1"/>
  <c r="EG110" i="18"/>
  <c r="EH110" i="18" s="1"/>
  <c r="EI110" i="18" s="1"/>
  <c r="EG102" i="18"/>
  <c r="EH102" i="18" s="1"/>
  <c r="EI102" i="18" s="1"/>
  <c r="EG94" i="18"/>
  <c r="EH94" i="18" s="1"/>
  <c r="EI94" i="18" s="1"/>
  <c r="EG86" i="18"/>
  <c r="EH86" i="18" s="1"/>
  <c r="EI86" i="18" s="1"/>
  <c r="EG78" i="18"/>
  <c r="EH78" i="18" s="1"/>
  <c r="EI78" i="18" s="1"/>
  <c r="EG70" i="18"/>
  <c r="EH70" i="18" s="1"/>
  <c r="EI70" i="18" s="1"/>
  <c r="EG62" i="18"/>
  <c r="EH62" i="18" s="1"/>
  <c r="EI62" i="18" s="1"/>
  <c r="EG54" i="18"/>
  <c r="EH54" i="18" s="1"/>
  <c r="EI54" i="18" s="1"/>
  <c r="EG46" i="18"/>
  <c r="EH46" i="18" s="1"/>
  <c r="EI46" i="18" s="1"/>
  <c r="EG38" i="18"/>
  <c r="EH38" i="18" s="1"/>
  <c r="EI38" i="18" s="1"/>
  <c r="EG30" i="18"/>
  <c r="EH30" i="18" s="1"/>
  <c r="EI30" i="18" s="1"/>
  <c r="EG117" i="18"/>
  <c r="EH117" i="18" s="1"/>
  <c r="EI117" i="18" s="1"/>
  <c r="EG109" i="18"/>
  <c r="EH109" i="18" s="1"/>
  <c r="EI109" i="18" s="1"/>
  <c r="EG101" i="18"/>
  <c r="EH101" i="18" s="1"/>
  <c r="EI101" i="18" s="1"/>
  <c r="EG93" i="18"/>
  <c r="EH93" i="18" s="1"/>
  <c r="EI93" i="18" s="1"/>
  <c r="EG85" i="18"/>
  <c r="EH85" i="18" s="1"/>
  <c r="EI85" i="18" s="1"/>
  <c r="EG77" i="18"/>
  <c r="EH77" i="18" s="1"/>
  <c r="EI77" i="18" s="1"/>
  <c r="EG69" i="18"/>
  <c r="EH69" i="18" s="1"/>
  <c r="EI69" i="18" s="1"/>
  <c r="EG61" i="18"/>
  <c r="EH61" i="18" s="1"/>
  <c r="EI61" i="18" s="1"/>
  <c r="EG53" i="18"/>
  <c r="EH53" i="18" s="1"/>
  <c r="EI53" i="18" s="1"/>
  <c r="EG45" i="18"/>
  <c r="EH45" i="18" s="1"/>
  <c r="EI45" i="18" s="1"/>
  <c r="EG37" i="18"/>
  <c r="EH37" i="18" s="1"/>
  <c r="EI37" i="18" s="1"/>
  <c r="EG29" i="18"/>
  <c r="EH29" i="18" s="1"/>
  <c r="EI29" i="18" s="1"/>
  <c r="EG116" i="18"/>
  <c r="EH116" i="18" s="1"/>
  <c r="EI116" i="18" s="1"/>
  <c r="EG108" i="18"/>
  <c r="EH108" i="18" s="1"/>
  <c r="EI108" i="18" s="1"/>
  <c r="EG100" i="18"/>
  <c r="EH100" i="18" s="1"/>
  <c r="EI100" i="18" s="1"/>
  <c r="EG92" i="18"/>
  <c r="EH92" i="18" s="1"/>
  <c r="EI92" i="18" s="1"/>
  <c r="EG84" i="18"/>
  <c r="EH84" i="18" s="1"/>
  <c r="EI84" i="18" s="1"/>
  <c r="EG76" i="18"/>
  <c r="EH76" i="18" s="1"/>
  <c r="EI76" i="18" s="1"/>
  <c r="EG68" i="18"/>
  <c r="EH68" i="18" s="1"/>
  <c r="EI68" i="18" s="1"/>
  <c r="EG60" i="18"/>
  <c r="EH60" i="18" s="1"/>
  <c r="EI60" i="18" s="1"/>
  <c r="EG52" i="18"/>
  <c r="EH52" i="18" s="1"/>
  <c r="EI52" i="18" s="1"/>
  <c r="EG44" i="18"/>
  <c r="EH44" i="18" s="1"/>
  <c r="EI44" i="18" s="1"/>
  <c r="EG36" i="18"/>
  <c r="EH36" i="18" s="1"/>
  <c r="EI36" i="18" s="1"/>
  <c r="AY46" i="19"/>
  <c r="AZ46" i="19" s="1"/>
  <c r="BA46" i="19" s="1"/>
  <c r="BB46" i="19" s="1"/>
  <c r="AO127" i="19"/>
  <c r="AP127" i="19" s="1"/>
  <c r="AQ127" i="19" s="1"/>
  <c r="AR127" i="19" s="1"/>
  <c r="AT124" i="19"/>
  <c r="AU124" i="19" s="1"/>
  <c r="AV124" i="19" s="1"/>
  <c r="AW124" i="19" s="1"/>
  <c r="AY121" i="19"/>
  <c r="AZ121" i="19" s="1"/>
  <c r="BA121" i="19" s="1"/>
  <c r="BB121" i="19" s="1"/>
  <c r="AO119" i="19"/>
  <c r="AP119" i="19" s="1"/>
  <c r="AQ119" i="19" s="1"/>
  <c r="AR119" i="19" s="1"/>
  <c r="AT116" i="19"/>
  <c r="AU116" i="19" s="1"/>
  <c r="AV116" i="19" s="1"/>
  <c r="AW116" i="19" s="1"/>
  <c r="AT113" i="19"/>
  <c r="AU113" i="19" s="1"/>
  <c r="AV113" i="19" s="1"/>
  <c r="AW113" i="19" s="1"/>
  <c r="AO109" i="19"/>
  <c r="AP109" i="19" s="1"/>
  <c r="AQ109" i="19" s="1"/>
  <c r="AR109" i="19" s="1"/>
  <c r="AY107" i="19"/>
  <c r="AZ107" i="19" s="1"/>
  <c r="BA107" i="19" s="1"/>
  <c r="BB107" i="19" s="1"/>
  <c r="AT103" i="19"/>
  <c r="AU103" i="19" s="1"/>
  <c r="AV103" i="19" s="1"/>
  <c r="AW103" i="19" s="1"/>
  <c r="AY97" i="19"/>
  <c r="AZ97" i="19" s="1"/>
  <c r="BA97" i="19" s="1"/>
  <c r="BB97" i="19" s="1"/>
  <c r="AO93" i="19"/>
  <c r="AP93" i="19" s="1"/>
  <c r="AQ93" i="19" s="1"/>
  <c r="AR93" i="19" s="1"/>
  <c r="AY87" i="19"/>
  <c r="AZ87" i="19" s="1"/>
  <c r="BA87" i="19" s="1"/>
  <c r="BB87" i="19" s="1"/>
  <c r="AT82" i="19"/>
  <c r="AU82" i="19" s="1"/>
  <c r="AV82" i="19" s="1"/>
  <c r="AW82" i="19" s="1"/>
  <c r="AT71" i="19"/>
  <c r="AU71" i="19" s="1"/>
  <c r="AV71" i="19" s="1"/>
  <c r="AW71" i="19" s="1"/>
  <c r="AY60" i="19"/>
  <c r="AZ60" i="19" s="1"/>
  <c r="BA60" i="19" s="1"/>
  <c r="BB60" i="19" s="1"/>
  <c r="AO50" i="19"/>
  <c r="AP50" i="19" s="1"/>
  <c r="AQ50" i="19" s="1"/>
  <c r="AR50" i="19" s="1"/>
  <c r="AT39" i="19"/>
  <c r="AU39" i="19" s="1"/>
  <c r="AV39" i="19" s="1"/>
  <c r="AW39" i="19" s="1"/>
  <c r="AO120" i="19"/>
  <c r="AP120" i="19" s="1"/>
  <c r="AQ120" i="19" s="1"/>
  <c r="AR120" i="19" s="1"/>
  <c r="AO36" i="19"/>
  <c r="AP36" i="19" s="1"/>
  <c r="AQ36" i="19" s="1"/>
  <c r="AR36" i="19" s="1"/>
  <c r="AO126" i="19"/>
  <c r="AP126" i="19" s="1"/>
  <c r="AQ126" i="19" s="1"/>
  <c r="AR126" i="19" s="1"/>
  <c r="AT123" i="19"/>
  <c r="AU123" i="19" s="1"/>
  <c r="AV123" i="19" s="1"/>
  <c r="AW123" i="19" s="1"/>
  <c r="AY120" i="19"/>
  <c r="AZ120" i="19" s="1"/>
  <c r="BA120" i="19" s="1"/>
  <c r="BB120" i="19" s="1"/>
  <c r="AO118" i="19"/>
  <c r="AP118" i="19" s="1"/>
  <c r="AQ118" i="19" s="1"/>
  <c r="AR118" i="19" s="1"/>
  <c r="AT115" i="19"/>
  <c r="AU115" i="19" s="1"/>
  <c r="AV115" i="19" s="1"/>
  <c r="AW115" i="19" s="1"/>
  <c r="AY111" i="19"/>
  <c r="AZ111" i="19" s="1"/>
  <c r="BA111" i="19" s="1"/>
  <c r="BB111" i="19" s="1"/>
  <c r="AT110" i="19"/>
  <c r="AU110" i="19" s="1"/>
  <c r="AV110" i="19" s="1"/>
  <c r="AW110" i="19" s="1"/>
  <c r="AO106" i="19"/>
  <c r="AP106" i="19" s="1"/>
  <c r="AQ106" i="19" s="1"/>
  <c r="AR106" i="19" s="1"/>
  <c r="AT100" i="19"/>
  <c r="AU100" i="19" s="1"/>
  <c r="AV100" i="19" s="1"/>
  <c r="AW100" i="19" s="1"/>
  <c r="AY94" i="19"/>
  <c r="AZ94" i="19" s="1"/>
  <c r="BA94" i="19" s="1"/>
  <c r="BB94" i="19" s="1"/>
  <c r="AT89" i="19"/>
  <c r="AU89" i="19" s="1"/>
  <c r="AV89" i="19" s="1"/>
  <c r="AW89" i="19" s="1"/>
  <c r="AO84" i="19"/>
  <c r="AP84" i="19" s="1"/>
  <c r="AQ84" i="19" s="1"/>
  <c r="AR84" i="19" s="1"/>
  <c r="AY70" i="19"/>
  <c r="AZ70" i="19" s="1"/>
  <c r="BA70" i="19" s="1"/>
  <c r="BB70" i="19" s="1"/>
  <c r="AO60" i="19"/>
  <c r="AP60" i="19" s="1"/>
  <c r="AQ60" i="19" s="1"/>
  <c r="AR60" i="19" s="1"/>
  <c r="AT49" i="19"/>
  <c r="AU49" i="19" s="1"/>
  <c r="AV49" i="19" s="1"/>
  <c r="AW49" i="19" s="1"/>
  <c r="AY38" i="19"/>
  <c r="AZ38" i="19" s="1"/>
  <c r="BA38" i="19" s="1"/>
  <c r="BB38" i="19" s="1"/>
  <c r="AT106" i="19"/>
  <c r="AU106" i="19" s="1"/>
  <c r="AV106" i="19" s="1"/>
  <c r="AW106" i="19" s="1"/>
  <c r="AY127" i="19"/>
  <c r="AZ127" i="19" s="1"/>
  <c r="BA127" i="19" s="1"/>
  <c r="BB127" i="19" s="1"/>
  <c r="AO125" i="19"/>
  <c r="AP125" i="19" s="1"/>
  <c r="AQ125" i="19" s="1"/>
  <c r="AR125" i="19" s="1"/>
  <c r="AT122" i="19"/>
  <c r="AU122" i="19" s="1"/>
  <c r="AV122" i="19" s="1"/>
  <c r="AW122" i="19" s="1"/>
  <c r="AY119" i="19"/>
  <c r="AZ119" i="19" s="1"/>
  <c r="BA119" i="19" s="1"/>
  <c r="BB119" i="19" s="1"/>
  <c r="AO117" i="19"/>
  <c r="AP117" i="19" s="1"/>
  <c r="AQ117" i="19" s="1"/>
  <c r="AR117" i="19" s="1"/>
  <c r="AT114" i="19"/>
  <c r="AU114" i="19" s="1"/>
  <c r="AV114" i="19" s="1"/>
  <c r="AW114" i="19" s="1"/>
  <c r="AO113" i="19"/>
  <c r="AP113" i="19" s="1"/>
  <c r="AQ113" i="19" s="1"/>
  <c r="AR113" i="19" s="1"/>
  <c r="AY108" i="19"/>
  <c r="AZ108" i="19" s="1"/>
  <c r="BA108" i="19" s="1"/>
  <c r="BB108" i="19" s="1"/>
  <c r="AO103" i="19"/>
  <c r="AP103" i="19" s="1"/>
  <c r="AQ103" i="19" s="1"/>
  <c r="AR103" i="19" s="1"/>
  <c r="AT97" i="19"/>
  <c r="AU97" i="19" s="1"/>
  <c r="AV97" i="19" s="1"/>
  <c r="AW97" i="19" s="1"/>
  <c r="AY92" i="19"/>
  <c r="AZ92" i="19" s="1"/>
  <c r="BA92" i="19" s="1"/>
  <c r="BB92" i="19" s="1"/>
  <c r="AT87" i="19"/>
  <c r="AU87" i="19" s="1"/>
  <c r="AV87" i="19" s="1"/>
  <c r="AW87" i="19" s="1"/>
  <c r="AO82" i="19"/>
  <c r="AP82" i="19" s="1"/>
  <c r="AQ82" i="19" s="1"/>
  <c r="AR82" i="19" s="1"/>
  <c r="AY79" i="19"/>
  <c r="AZ79" i="19" s="1"/>
  <c r="BA79" i="19" s="1"/>
  <c r="BB79" i="19" s="1"/>
  <c r="AO74" i="19"/>
  <c r="AP74" i="19" s="1"/>
  <c r="AQ74" i="19" s="1"/>
  <c r="AR74" i="19" s="1"/>
  <c r="AT63" i="19"/>
  <c r="AU63" i="19" s="1"/>
  <c r="AV63" i="19" s="1"/>
  <c r="AW63" i="19" s="1"/>
  <c r="AY52" i="19"/>
  <c r="AZ52" i="19" s="1"/>
  <c r="BA52" i="19" s="1"/>
  <c r="BB52" i="19" s="1"/>
  <c r="AO42" i="19"/>
  <c r="AP42" i="19" s="1"/>
  <c r="AQ42" i="19" s="1"/>
  <c r="AR42" i="19" s="1"/>
  <c r="AT31" i="19"/>
  <c r="AU31" i="19" s="1"/>
  <c r="AV31" i="19" s="1"/>
  <c r="AW31" i="19" s="1"/>
  <c r="AY122" i="19"/>
  <c r="AZ122" i="19" s="1"/>
  <c r="BA122" i="19" s="1"/>
  <c r="BB122" i="19" s="1"/>
  <c r="AT117" i="19"/>
  <c r="AU117" i="19" s="1"/>
  <c r="AV117" i="19" s="1"/>
  <c r="AW117" i="19" s="1"/>
  <c r="AY100" i="19"/>
  <c r="AZ100" i="19" s="1"/>
  <c r="BA100" i="19" s="1"/>
  <c r="BB100" i="19" s="1"/>
  <c r="AO68" i="19"/>
  <c r="AP68" i="19" s="1"/>
  <c r="AQ68" i="19" s="1"/>
  <c r="AR68" i="19" s="1"/>
  <c r="AY126" i="19"/>
  <c r="AZ126" i="19" s="1"/>
  <c r="BA126" i="19" s="1"/>
  <c r="BB126" i="19" s="1"/>
  <c r="AO124" i="19"/>
  <c r="AP124" i="19" s="1"/>
  <c r="AQ124" i="19" s="1"/>
  <c r="AR124" i="19" s="1"/>
  <c r="AT121" i="19"/>
  <c r="AU121" i="19" s="1"/>
  <c r="AV121" i="19" s="1"/>
  <c r="AW121" i="19" s="1"/>
  <c r="AY118" i="19"/>
  <c r="AZ118" i="19" s="1"/>
  <c r="BA118" i="19" s="1"/>
  <c r="BB118" i="19" s="1"/>
  <c r="AO116" i="19"/>
  <c r="AP116" i="19" s="1"/>
  <c r="AQ116" i="19" s="1"/>
  <c r="AR116" i="19" s="1"/>
  <c r="AT111" i="19"/>
  <c r="AU111" i="19" s="1"/>
  <c r="AV111" i="19" s="1"/>
  <c r="AW111" i="19" s="1"/>
  <c r="AY105" i="19"/>
  <c r="AZ105" i="19" s="1"/>
  <c r="BA105" i="19" s="1"/>
  <c r="BB105" i="19" s="1"/>
  <c r="AO100" i="19"/>
  <c r="AP100" i="19" s="1"/>
  <c r="AQ100" i="19" s="1"/>
  <c r="AR100" i="19" s="1"/>
  <c r="AY95" i="19"/>
  <c r="AZ95" i="19" s="1"/>
  <c r="BA95" i="19" s="1"/>
  <c r="BB95" i="19" s="1"/>
  <c r="AT94" i="19"/>
  <c r="AU94" i="19" s="1"/>
  <c r="AV94" i="19" s="1"/>
  <c r="AW94" i="19" s="1"/>
  <c r="AO89" i="19"/>
  <c r="AP89" i="19" s="1"/>
  <c r="AQ89" i="19" s="1"/>
  <c r="AR89" i="19" s="1"/>
  <c r="AY83" i="19"/>
  <c r="AZ83" i="19" s="1"/>
  <c r="BA83" i="19" s="1"/>
  <c r="BB83" i="19" s="1"/>
  <c r="AT73" i="19"/>
  <c r="AU73" i="19" s="1"/>
  <c r="AV73" i="19" s="1"/>
  <c r="AW73" i="19" s="1"/>
  <c r="AY62" i="19"/>
  <c r="AZ62" i="19" s="1"/>
  <c r="BA62" i="19" s="1"/>
  <c r="BB62" i="19" s="1"/>
  <c r="AO52" i="19"/>
  <c r="AP52" i="19" s="1"/>
  <c r="AQ52" i="19" s="1"/>
  <c r="AR52" i="19" s="1"/>
  <c r="AT41" i="19"/>
  <c r="AU41" i="19" s="1"/>
  <c r="AV41" i="19" s="1"/>
  <c r="AW41" i="19" s="1"/>
  <c r="AY30" i="19"/>
  <c r="AZ30" i="19" s="1"/>
  <c r="BA30" i="19" s="1"/>
  <c r="BB30" i="19" s="1"/>
  <c r="AY125" i="19"/>
  <c r="AZ125" i="19" s="1"/>
  <c r="BA125" i="19" s="1"/>
  <c r="BB125" i="19" s="1"/>
  <c r="AO123" i="19"/>
  <c r="AP123" i="19" s="1"/>
  <c r="AQ123" i="19" s="1"/>
  <c r="AR123" i="19" s="1"/>
  <c r="AT120" i="19"/>
  <c r="AU120" i="19" s="1"/>
  <c r="AV120" i="19" s="1"/>
  <c r="AW120" i="19" s="1"/>
  <c r="AY117" i="19"/>
  <c r="AZ117" i="19" s="1"/>
  <c r="BA117" i="19" s="1"/>
  <c r="BB117" i="19" s="1"/>
  <c r="AO115" i="19"/>
  <c r="AP115" i="19" s="1"/>
  <c r="AQ115" i="19" s="1"/>
  <c r="AR115" i="19" s="1"/>
  <c r="AO114" i="19"/>
  <c r="AP114" i="19" s="1"/>
  <c r="AQ114" i="19" s="1"/>
  <c r="AR114" i="19" s="1"/>
  <c r="AT108" i="19"/>
  <c r="AU108" i="19" s="1"/>
  <c r="AV108" i="19" s="1"/>
  <c r="AW108" i="19" s="1"/>
  <c r="AY102" i="19"/>
  <c r="AZ102" i="19" s="1"/>
  <c r="BA102" i="19" s="1"/>
  <c r="BB102" i="19" s="1"/>
  <c r="AT98" i="19"/>
  <c r="AU98" i="19" s="1"/>
  <c r="AV98" i="19" s="1"/>
  <c r="AW98" i="19" s="1"/>
  <c r="AO97" i="19"/>
  <c r="AP97" i="19" s="1"/>
  <c r="AQ97" i="19" s="1"/>
  <c r="AR97" i="19" s="1"/>
  <c r="AT90" i="19"/>
  <c r="AU90" i="19" s="1"/>
  <c r="AV90" i="19" s="1"/>
  <c r="AW90" i="19" s="1"/>
  <c r="AO85" i="19"/>
  <c r="AP85" i="19" s="1"/>
  <c r="AQ85" i="19" s="1"/>
  <c r="AR85" i="19" s="1"/>
  <c r="AT79" i="19"/>
  <c r="AU79" i="19" s="1"/>
  <c r="AV79" i="19" s="1"/>
  <c r="AW79" i="19" s="1"/>
  <c r="AY76" i="19"/>
  <c r="AZ76" i="19" s="1"/>
  <c r="BA76" i="19" s="1"/>
  <c r="BB76" i="19" s="1"/>
  <c r="AO66" i="19"/>
  <c r="AP66" i="19" s="1"/>
  <c r="AQ66" i="19" s="1"/>
  <c r="AR66" i="19" s="1"/>
  <c r="AT55" i="19"/>
  <c r="AU55" i="19" s="1"/>
  <c r="AV55" i="19" s="1"/>
  <c r="AW55" i="19" s="1"/>
  <c r="AY44" i="19"/>
  <c r="AZ44" i="19" s="1"/>
  <c r="BA44" i="19" s="1"/>
  <c r="BB44" i="19" s="1"/>
  <c r="AO34" i="19"/>
  <c r="AP34" i="19" s="1"/>
  <c r="AQ34" i="19" s="1"/>
  <c r="AR34" i="19" s="1"/>
  <c r="AY110" i="19"/>
  <c r="AZ110" i="19" s="1"/>
  <c r="BA110" i="19" s="1"/>
  <c r="BB110" i="19" s="1"/>
  <c r="AY91" i="19"/>
  <c r="AZ91" i="19" s="1"/>
  <c r="BA91" i="19" s="1"/>
  <c r="BB91" i="19" s="1"/>
  <c r="AT127" i="19"/>
  <c r="AU127" i="19" s="1"/>
  <c r="AV127" i="19" s="1"/>
  <c r="AW127" i="19" s="1"/>
  <c r="AY124" i="19"/>
  <c r="AZ124" i="19" s="1"/>
  <c r="BA124" i="19" s="1"/>
  <c r="BB124" i="19" s="1"/>
  <c r="AO122" i="19"/>
  <c r="AP122" i="19" s="1"/>
  <c r="AQ122" i="19" s="1"/>
  <c r="AR122" i="19" s="1"/>
  <c r="AT119" i="19"/>
  <c r="AU119" i="19" s="1"/>
  <c r="AV119" i="19" s="1"/>
  <c r="AW119" i="19" s="1"/>
  <c r="AY116" i="19"/>
  <c r="AZ116" i="19" s="1"/>
  <c r="BA116" i="19" s="1"/>
  <c r="BB116" i="19" s="1"/>
  <c r="AO111" i="19"/>
  <c r="AP111" i="19" s="1"/>
  <c r="AQ111" i="19" s="1"/>
  <c r="AR111" i="19" s="1"/>
  <c r="AT105" i="19"/>
  <c r="AU105" i="19" s="1"/>
  <c r="AV105" i="19" s="1"/>
  <c r="AW105" i="19" s="1"/>
  <c r="AO101" i="19"/>
  <c r="AP101" i="19" s="1"/>
  <c r="AQ101" i="19" s="1"/>
  <c r="AR101" i="19" s="1"/>
  <c r="AY99" i="19"/>
  <c r="AZ99" i="19" s="1"/>
  <c r="BA99" i="19" s="1"/>
  <c r="BB99" i="19" s="1"/>
  <c r="AT95" i="19"/>
  <c r="AU95" i="19" s="1"/>
  <c r="AV95" i="19" s="1"/>
  <c r="AW95" i="19" s="1"/>
  <c r="AO92" i="19"/>
  <c r="AP92" i="19" s="1"/>
  <c r="AQ92" i="19" s="1"/>
  <c r="AR92" i="19" s="1"/>
  <c r="AY86" i="19"/>
  <c r="AZ86" i="19" s="1"/>
  <c r="BA86" i="19" s="1"/>
  <c r="BB86" i="19" s="1"/>
  <c r="AT81" i="19"/>
  <c r="AU81" i="19" s="1"/>
  <c r="AV81" i="19" s="1"/>
  <c r="AW81" i="19" s="1"/>
  <c r="AO76" i="19"/>
  <c r="AP76" i="19" s="1"/>
  <c r="AQ76" i="19" s="1"/>
  <c r="AR76" i="19" s="1"/>
  <c r="AT65" i="19"/>
  <c r="AU65" i="19" s="1"/>
  <c r="AV65" i="19" s="1"/>
  <c r="AW65" i="19" s="1"/>
  <c r="AY54" i="19"/>
  <c r="AZ54" i="19" s="1"/>
  <c r="BA54" i="19" s="1"/>
  <c r="BB54" i="19" s="1"/>
  <c r="AO44" i="19"/>
  <c r="AP44" i="19" s="1"/>
  <c r="AQ44" i="19" s="1"/>
  <c r="AR44" i="19" s="1"/>
  <c r="AT33" i="19"/>
  <c r="AU33" i="19" s="1"/>
  <c r="AV33" i="19" s="1"/>
  <c r="AW33" i="19" s="1"/>
  <c r="AT125" i="19"/>
  <c r="AU125" i="19" s="1"/>
  <c r="AV125" i="19" s="1"/>
  <c r="AW125" i="19" s="1"/>
  <c r="AY114" i="19"/>
  <c r="AZ114" i="19" s="1"/>
  <c r="BA114" i="19" s="1"/>
  <c r="BB114" i="19" s="1"/>
  <c r="AO105" i="19"/>
  <c r="AP105" i="19" s="1"/>
  <c r="AQ105" i="19" s="1"/>
  <c r="AR105" i="19" s="1"/>
  <c r="AO95" i="19"/>
  <c r="AP95" i="19" s="1"/>
  <c r="AQ95" i="19" s="1"/>
  <c r="AR95" i="19" s="1"/>
  <c r="AT86" i="19"/>
  <c r="AU86" i="19" s="1"/>
  <c r="AV86" i="19" s="1"/>
  <c r="AW86" i="19" s="1"/>
  <c r="AT57" i="19"/>
  <c r="AU57" i="19" s="1"/>
  <c r="AV57" i="19" s="1"/>
  <c r="AW57" i="19" s="1"/>
  <c r="AT126" i="19"/>
  <c r="AU126" i="19" s="1"/>
  <c r="AV126" i="19" s="1"/>
  <c r="AW126" i="19" s="1"/>
  <c r="AY123" i="19"/>
  <c r="AZ123" i="19" s="1"/>
  <c r="BA123" i="19" s="1"/>
  <c r="BB123" i="19" s="1"/>
  <c r="AO121" i="19"/>
  <c r="AP121" i="19" s="1"/>
  <c r="AQ121" i="19" s="1"/>
  <c r="AR121" i="19" s="1"/>
  <c r="AT118" i="19"/>
  <c r="AU118" i="19" s="1"/>
  <c r="AV118" i="19" s="1"/>
  <c r="AW118" i="19" s="1"/>
  <c r="AY115" i="19"/>
  <c r="AZ115" i="19" s="1"/>
  <c r="BA115" i="19" s="1"/>
  <c r="BB115" i="19" s="1"/>
  <c r="AY113" i="19"/>
  <c r="AZ113" i="19" s="1"/>
  <c r="BA113" i="19" s="1"/>
  <c r="BB113" i="19" s="1"/>
  <c r="AO108" i="19"/>
  <c r="AP108" i="19" s="1"/>
  <c r="AQ108" i="19" s="1"/>
  <c r="AR108" i="19" s="1"/>
  <c r="AY103" i="19"/>
  <c r="AZ103" i="19" s="1"/>
  <c r="BA103" i="19" s="1"/>
  <c r="BB103" i="19" s="1"/>
  <c r="AT102" i="19"/>
  <c r="AU102" i="19" s="1"/>
  <c r="AV102" i="19" s="1"/>
  <c r="AW102" i="19" s="1"/>
  <c r="AO98" i="19"/>
  <c r="AP98" i="19" s="1"/>
  <c r="AQ98" i="19" s="1"/>
  <c r="AR98" i="19" s="1"/>
  <c r="AO90" i="19"/>
  <c r="AP90" i="19" s="1"/>
  <c r="AQ90" i="19" s="1"/>
  <c r="AR90" i="19" s="1"/>
  <c r="AY84" i="19"/>
  <c r="AZ84" i="19" s="1"/>
  <c r="BA84" i="19" s="1"/>
  <c r="BB84" i="19" s="1"/>
  <c r="AY78" i="19"/>
  <c r="AZ78" i="19" s="1"/>
  <c r="BA78" i="19" s="1"/>
  <c r="BB78" i="19" s="1"/>
  <c r="AY68" i="19"/>
  <c r="AZ68" i="19" s="1"/>
  <c r="BA68" i="19" s="1"/>
  <c r="BB68" i="19" s="1"/>
  <c r="AO58" i="19"/>
  <c r="AP58" i="19" s="1"/>
  <c r="AQ58" i="19" s="1"/>
  <c r="AR58" i="19" s="1"/>
  <c r="AT47" i="19"/>
  <c r="AU47" i="19" s="1"/>
  <c r="AV47" i="19" s="1"/>
  <c r="AW47" i="19" s="1"/>
  <c r="AY36" i="19"/>
  <c r="AZ36" i="19" s="1"/>
  <c r="BA36" i="19" s="1"/>
  <c r="BB36" i="19" s="1"/>
  <c r="AT112" i="19"/>
  <c r="AU112" i="19" s="1"/>
  <c r="AV112" i="19" s="1"/>
  <c r="AW112" i="19" s="1"/>
  <c r="AY109" i="19"/>
  <c r="AZ109" i="19" s="1"/>
  <c r="BA109" i="19" s="1"/>
  <c r="BB109" i="19" s="1"/>
  <c r="AO107" i="19"/>
  <c r="AP107" i="19" s="1"/>
  <c r="AQ107" i="19" s="1"/>
  <c r="AR107" i="19" s="1"/>
  <c r="AT104" i="19"/>
  <c r="AU104" i="19" s="1"/>
  <c r="AV104" i="19" s="1"/>
  <c r="AW104" i="19" s="1"/>
  <c r="AY101" i="19"/>
  <c r="AZ101" i="19" s="1"/>
  <c r="BA101" i="19" s="1"/>
  <c r="BB101" i="19" s="1"/>
  <c r="AO99" i="19"/>
  <c r="AP99" i="19" s="1"/>
  <c r="AQ99" i="19" s="1"/>
  <c r="AR99" i="19" s="1"/>
  <c r="AT96" i="19"/>
  <c r="AU96" i="19" s="1"/>
  <c r="AV96" i="19" s="1"/>
  <c r="AW96" i="19" s="1"/>
  <c r="AY93" i="19"/>
  <c r="AZ93" i="19" s="1"/>
  <c r="BA93" i="19" s="1"/>
  <c r="BB93" i="19" s="1"/>
  <c r="AO91" i="19"/>
  <c r="AP91" i="19" s="1"/>
  <c r="AQ91" i="19" s="1"/>
  <c r="AR91" i="19" s="1"/>
  <c r="AT88" i="19"/>
  <c r="AU88" i="19" s="1"/>
  <c r="AV88" i="19" s="1"/>
  <c r="AW88" i="19" s="1"/>
  <c r="AY85" i="19"/>
  <c r="AZ85" i="19" s="1"/>
  <c r="BA85" i="19" s="1"/>
  <c r="BB85" i="19" s="1"/>
  <c r="AO83" i="19"/>
  <c r="AP83" i="19" s="1"/>
  <c r="AQ83" i="19" s="1"/>
  <c r="AR83" i="19" s="1"/>
  <c r="AT80" i="19"/>
  <c r="AU80" i="19" s="1"/>
  <c r="AV80" i="19" s="1"/>
  <c r="AW80" i="19" s="1"/>
  <c r="AY77" i="19"/>
  <c r="AZ77" i="19" s="1"/>
  <c r="BA77" i="19" s="1"/>
  <c r="BB77" i="19" s="1"/>
  <c r="AO75" i="19"/>
  <c r="AP75" i="19" s="1"/>
  <c r="AQ75" i="19" s="1"/>
  <c r="AR75" i="19" s="1"/>
  <c r="AT72" i="19"/>
  <c r="AU72" i="19" s="1"/>
  <c r="AV72" i="19" s="1"/>
  <c r="AW72" i="19" s="1"/>
  <c r="AY69" i="19"/>
  <c r="AZ69" i="19" s="1"/>
  <c r="BA69" i="19" s="1"/>
  <c r="BB69" i="19" s="1"/>
  <c r="AO67" i="19"/>
  <c r="AP67" i="19" s="1"/>
  <c r="AQ67" i="19" s="1"/>
  <c r="AR67" i="19" s="1"/>
  <c r="AT64" i="19"/>
  <c r="AU64" i="19" s="1"/>
  <c r="AV64" i="19" s="1"/>
  <c r="AW64" i="19" s="1"/>
  <c r="AY61" i="19"/>
  <c r="AZ61" i="19" s="1"/>
  <c r="BA61" i="19" s="1"/>
  <c r="BB61" i="19" s="1"/>
  <c r="AO59" i="19"/>
  <c r="AP59" i="19" s="1"/>
  <c r="AQ59" i="19" s="1"/>
  <c r="AR59" i="19" s="1"/>
  <c r="AT56" i="19"/>
  <c r="AU56" i="19" s="1"/>
  <c r="AV56" i="19" s="1"/>
  <c r="AW56" i="19" s="1"/>
  <c r="AY53" i="19"/>
  <c r="AZ53" i="19" s="1"/>
  <c r="BA53" i="19" s="1"/>
  <c r="BB53" i="19" s="1"/>
  <c r="AO51" i="19"/>
  <c r="AP51" i="19" s="1"/>
  <c r="AQ51" i="19" s="1"/>
  <c r="AR51" i="19" s="1"/>
  <c r="AT48" i="19"/>
  <c r="AU48" i="19" s="1"/>
  <c r="AV48" i="19" s="1"/>
  <c r="AW48" i="19" s="1"/>
  <c r="AY45" i="19"/>
  <c r="AZ45" i="19" s="1"/>
  <c r="BA45" i="19" s="1"/>
  <c r="BB45" i="19" s="1"/>
  <c r="AO43" i="19"/>
  <c r="AP43" i="19" s="1"/>
  <c r="AQ43" i="19" s="1"/>
  <c r="AT40" i="19"/>
  <c r="AU40" i="19" s="1"/>
  <c r="AV40" i="19" s="1"/>
  <c r="AW40" i="19" s="1"/>
  <c r="AY37" i="19"/>
  <c r="AZ37" i="19" s="1"/>
  <c r="BA37" i="19" s="1"/>
  <c r="BB37" i="19" s="1"/>
  <c r="AO35" i="19"/>
  <c r="AP35" i="19" s="1"/>
  <c r="AQ35" i="19" s="1"/>
  <c r="AR35" i="19" s="1"/>
  <c r="AT32" i="19"/>
  <c r="AU32" i="19" s="1"/>
  <c r="AV32" i="19" s="1"/>
  <c r="AW32" i="19" s="1"/>
  <c r="AY29" i="19"/>
  <c r="AZ29" i="19" s="1"/>
  <c r="BA29" i="19" s="1"/>
  <c r="BB29" i="19" s="1"/>
  <c r="AO81" i="19"/>
  <c r="AP81" i="19" s="1"/>
  <c r="AQ81" i="19" s="1"/>
  <c r="AR81" i="19" s="1"/>
  <c r="AT78" i="19"/>
  <c r="AU78" i="19" s="1"/>
  <c r="AV78" i="19" s="1"/>
  <c r="AW78" i="19" s="1"/>
  <c r="AY75" i="19"/>
  <c r="AZ75" i="19" s="1"/>
  <c r="BA75" i="19" s="1"/>
  <c r="BB75" i="19" s="1"/>
  <c r="AO73" i="19"/>
  <c r="AP73" i="19" s="1"/>
  <c r="AQ73" i="19" s="1"/>
  <c r="AR73" i="19" s="1"/>
  <c r="AT70" i="19"/>
  <c r="AU70" i="19" s="1"/>
  <c r="AV70" i="19" s="1"/>
  <c r="AW70" i="19" s="1"/>
  <c r="AY67" i="19"/>
  <c r="AZ67" i="19" s="1"/>
  <c r="BA67" i="19" s="1"/>
  <c r="BB67" i="19" s="1"/>
  <c r="AO65" i="19"/>
  <c r="AP65" i="19" s="1"/>
  <c r="AQ65" i="19" s="1"/>
  <c r="AR65" i="19" s="1"/>
  <c r="AT62" i="19"/>
  <c r="AU62" i="19" s="1"/>
  <c r="AV62" i="19" s="1"/>
  <c r="AW62" i="19" s="1"/>
  <c r="AY59" i="19"/>
  <c r="AZ59" i="19" s="1"/>
  <c r="BA59" i="19" s="1"/>
  <c r="BB59" i="19" s="1"/>
  <c r="AO57" i="19"/>
  <c r="AP57" i="19" s="1"/>
  <c r="AQ57" i="19" s="1"/>
  <c r="AR57" i="19" s="1"/>
  <c r="AT54" i="19"/>
  <c r="AU54" i="19" s="1"/>
  <c r="AV54" i="19" s="1"/>
  <c r="AW54" i="19" s="1"/>
  <c r="AY51" i="19"/>
  <c r="AZ51" i="19" s="1"/>
  <c r="BA51" i="19" s="1"/>
  <c r="BB51" i="19" s="1"/>
  <c r="AO49" i="19"/>
  <c r="AP49" i="19" s="1"/>
  <c r="AQ49" i="19" s="1"/>
  <c r="AR49" i="19" s="1"/>
  <c r="AT46" i="19"/>
  <c r="AU46" i="19" s="1"/>
  <c r="AV46" i="19" s="1"/>
  <c r="AW46" i="19" s="1"/>
  <c r="AY43" i="19"/>
  <c r="AZ43" i="19" s="1"/>
  <c r="BA43" i="19" s="1"/>
  <c r="BB43" i="19" s="1"/>
  <c r="AO41" i="19"/>
  <c r="AP41" i="19" s="1"/>
  <c r="AQ41" i="19" s="1"/>
  <c r="AR41" i="19" s="1"/>
  <c r="AT38" i="19"/>
  <c r="AU38" i="19" s="1"/>
  <c r="AV38" i="19" s="1"/>
  <c r="AW38" i="19" s="1"/>
  <c r="AY35" i="19"/>
  <c r="AZ35" i="19" s="1"/>
  <c r="BA35" i="19" s="1"/>
  <c r="BB35" i="19" s="1"/>
  <c r="AO33" i="19"/>
  <c r="AP33" i="19" s="1"/>
  <c r="AQ33" i="19" s="1"/>
  <c r="AR33" i="19" s="1"/>
  <c r="AT30" i="19"/>
  <c r="AU30" i="19" s="1"/>
  <c r="AV30" i="19" s="1"/>
  <c r="AW30" i="19" s="1"/>
  <c r="AO112" i="19"/>
  <c r="AP112" i="19" s="1"/>
  <c r="AQ112" i="19" s="1"/>
  <c r="AR112" i="19" s="1"/>
  <c r="AT109" i="19"/>
  <c r="AU109" i="19" s="1"/>
  <c r="AV109" i="19" s="1"/>
  <c r="AW109" i="19" s="1"/>
  <c r="AY106" i="19"/>
  <c r="AZ106" i="19" s="1"/>
  <c r="BA106" i="19" s="1"/>
  <c r="BB106" i="19" s="1"/>
  <c r="AO104" i="19"/>
  <c r="AP104" i="19" s="1"/>
  <c r="AQ104" i="19" s="1"/>
  <c r="AR104" i="19" s="1"/>
  <c r="AT101" i="19"/>
  <c r="AU101" i="19" s="1"/>
  <c r="AV101" i="19" s="1"/>
  <c r="AW101" i="19" s="1"/>
  <c r="AY98" i="19"/>
  <c r="AZ98" i="19" s="1"/>
  <c r="BA98" i="19" s="1"/>
  <c r="BB98" i="19" s="1"/>
  <c r="AO96" i="19"/>
  <c r="AP96" i="19" s="1"/>
  <c r="AQ96" i="19" s="1"/>
  <c r="AR96" i="19" s="1"/>
  <c r="AT93" i="19"/>
  <c r="AU93" i="19" s="1"/>
  <c r="AV93" i="19" s="1"/>
  <c r="AW93" i="19" s="1"/>
  <c r="AY90" i="19"/>
  <c r="AZ90" i="19" s="1"/>
  <c r="BA90" i="19" s="1"/>
  <c r="BB90" i="19" s="1"/>
  <c r="AO88" i="19"/>
  <c r="AP88" i="19" s="1"/>
  <c r="AQ88" i="19" s="1"/>
  <c r="AR88" i="19" s="1"/>
  <c r="AT85" i="19"/>
  <c r="AU85" i="19" s="1"/>
  <c r="AV85" i="19" s="1"/>
  <c r="AW85" i="19" s="1"/>
  <c r="AY82" i="19"/>
  <c r="AZ82" i="19" s="1"/>
  <c r="BA82" i="19" s="1"/>
  <c r="BB82" i="19" s="1"/>
  <c r="AO80" i="19"/>
  <c r="AP80" i="19" s="1"/>
  <c r="AQ80" i="19" s="1"/>
  <c r="AR80" i="19" s="1"/>
  <c r="AT77" i="19"/>
  <c r="AU77" i="19" s="1"/>
  <c r="AV77" i="19" s="1"/>
  <c r="AW77" i="19" s="1"/>
  <c r="AY74" i="19"/>
  <c r="AZ74" i="19" s="1"/>
  <c r="BA74" i="19" s="1"/>
  <c r="BB74" i="19" s="1"/>
  <c r="AO72" i="19"/>
  <c r="AP72" i="19" s="1"/>
  <c r="AQ72" i="19" s="1"/>
  <c r="AR72" i="19" s="1"/>
  <c r="AT69" i="19"/>
  <c r="AU69" i="19" s="1"/>
  <c r="AV69" i="19" s="1"/>
  <c r="AW69" i="19" s="1"/>
  <c r="AY66" i="19"/>
  <c r="AZ66" i="19" s="1"/>
  <c r="BA66" i="19" s="1"/>
  <c r="BB66" i="19" s="1"/>
  <c r="AO64" i="19"/>
  <c r="AP64" i="19" s="1"/>
  <c r="AQ64" i="19" s="1"/>
  <c r="AR64" i="19" s="1"/>
  <c r="AT61" i="19"/>
  <c r="AU61" i="19" s="1"/>
  <c r="AV61" i="19" s="1"/>
  <c r="AW61" i="19" s="1"/>
  <c r="AY58" i="19"/>
  <c r="AZ58" i="19" s="1"/>
  <c r="BA58" i="19" s="1"/>
  <c r="BB58" i="19" s="1"/>
  <c r="AO56" i="19"/>
  <c r="AP56" i="19" s="1"/>
  <c r="AQ56" i="19" s="1"/>
  <c r="AR56" i="19" s="1"/>
  <c r="AT53" i="19"/>
  <c r="AU53" i="19" s="1"/>
  <c r="AV53" i="19" s="1"/>
  <c r="AW53" i="19" s="1"/>
  <c r="AY50" i="19"/>
  <c r="AZ50" i="19" s="1"/>
  <c r="BA50" i="19" s="1"/>
  <c r="BB50" i="19" s="1"/>
  <c r="AO48" i="19"/>
  <c r="AP48" i="19" s="1"/>
  <c r="AQ48" i="19" s="1"/>
  <c r="AR48" i="19" s="1"/>
  <c r="AT45" i="19"/>
  <c r="AU45" i="19" s="1"/>
  <c r="AV45" i="19" s="1"/>
  <c r="AW45" i="19" s="1"/>
  <c r="AY42" i="19"/>
  <c r="AZ42" i="19" s="1"/>
  <c r="BA42" i="19" s="1"/>
  <c r="BB42" i="19" s="1"/>
  <c r="AO40" i="19"/>
  <c r="AP40" i="19" s="1"/>
  <c r="AQ40" i="19" s="1"/>
  <c r="AR40" i="19" s="1"/>
  <c r="AT37" i="19"/>
  <c r="AU37" i="19" s="1"/>
  <c r="AV37" i="19" s="1"/>
  <c r="AW37" i="19" s="1"/>
  <c r="AY34" i="19"/>
  <c r="AZ34" i="19" s="1"/>
  <c r="BA34" i="19" s="1"/>
  <c r="BB34" i="19" s="1"/>
  <c r="AO32" i="19"/>
  <c r="AP32" i="19" s="1"/>
  <c r="AQ32" i="19" s="1"/>
  <c r="AR32" i="19" s="1"/>
  <c r="AT29" i="19"/>
  <c r="AU29" i="19" s="1"/>
  <c r="AV29" i="19" s="1"/>
  <c r="AW29" i="19" s="1"/>
  <c r="AT92" i="19"/>
  <c r="AU92" i="19" s="1"/>
  <c r="AV92" i="19" s="1"/>
  <c r="AW92" i="19" s="1"/>
  <c r="AY89" i="19"/>
  <c r="AZ89" i="19" s="1"/>
  <c r="BA89" i="19" s="1"/>
  <c r="BB89" i="19" s="1"/>
  <c r="AO87" i="19"/>
  <c r="AP87" i="19" s="1"/>
  <c r="AQ87" i="19" s="1"/>
  <c r="AR87" i="19" s="1"/>
  <c r="AT84" i="19"/>
  <c r="AU84" i="19" s="1"/>
  <c r="AV84" i="19" s="1"/>
  <c r="AW84" i="19" s="1"/>
  <c r="AY81" i="19"/>
  <c r="AZ81" i="19" s="1"/>
  <c r="BA81" i="19" s="1"/>
  <c r="BB81" i="19" s="1"/>
  <c r="AO79" i="19"/>
  <c r="AP79" i="19" s="1"/>
  <c r="AQ79" i="19" s="1"/>
  <c r="AR79" i="19" s="1"/>
  <c r="AT76" i="19"/>
  <c r="AU76" i="19" s="1"/>
  <c r="AV76" i="19" s="1"/>
  <c r="AW76" i="19" s="1"/>
  <c r="AY73" i="19"/>
  <c r="AZ73" i="19" s="1"/>
  <c r="BA73" i="19" s="1"/>
  <c r="BB73" i="19" s="1"/>
  <c r="AO71" i="19"/>
  <c r="AP71" i="19" s="1"/>
  <c r="AQ71" i="19" s="1"/>
  <c r="AR71" i="19" s="1"/>
  <c r="AT68" i="19"/>
  <c r="AU68" i="19" s="1"/>
  <c r="AV68" i="19" s="1"/>
  <c r="AW68" i="19" s="1"/>
  <c r="AY65" i="19"/>
  <c r="AZ65" i="19" s="1"/>
  <c r="BA65" i="19" s="1"/>
  <c r="BB65" i="19" s="1"/>
  <c r="AO63" i="19"/>
  <c r="AP63" i="19" s="1"/>
  <c r="AQ63" i="19" s="1"/>
  <c r="AR63" i="19" s="1"/>
  <c r="AT60" i="19"/>
  <c r="AU60" i="19" s="1"/>
  <c r="AV60" i="19" s="1"/>
  <c r="AW60" i="19" s="1"/>
  <c r="AY57" i="19"/>
  <c r="AZ57" i="19" s="1"/>
  <c r="BA57" i="19" s="1"/>
  <c r="BB57" i="19" s="1"/>
  <c r="AO55" i="19"/>
  <c r="AP55" i="19" s="1"/>
  <c r="AQ55" i="19" s="1"/>
  <c r="AR55" i="19" s="1"/>
  <c r="AT52" i="19"/>
  <c r="AU52" i="19" s="1"/>
  <c r="AV52" i="19" s="1"/>
  <c r="AW52" i="19" s="1"/>
  <c r="AY49" i="19"/>
  <c r="AZ49" i="19" s="1"/>
  <c r="BA49" i="19" s="1"/>
  <c r="BB49" i="19" s="1"/>
  <c r="AO47" i="19"/>
  <c r="AP47" i="19" s="1"/>
  <c r="AQ47" i="19" s="1"/>
  <c r="AR47" i="19" s="1"/>
  <c r="AT44" i="19"/>
  <c r="AU44" i="19" s="1"/>
  <c r="AV44" i="19" s="1"/>
  <c r="AW44" i="19" s="1"/>
  <c r="AY41" i="19"/>
  <c r="AZ41" i="19" s="1"/>
  <c r="BA41" i="19" s="1"/>
  <c r="BB41" i="19" s="1"/>
  <c r="AO39" i="19"/>
  <c r="AP39" i="19" s="1"/>
  <c r="AQ39" i="19" s="1"/>
  <c r="AR39" i="19" s="1"/>
  <c r="AT36" i="19"/>
  <c r="AU36" i="19" s="1"/>
  <c r="AV36" i="19" s="1"/>
  <c r="AW36" i="19" s="1"/>
  <c r="AY33" i="19"/>
  <c r="AZ33" i="19" s="1"/>
  <c r="BA33" i="19" s="1"/>
  <c r="BB33" i="19" s="1"/>
  <c r="AO31" i="19"/>
  <c r="AP31" i="19" s="1"/>
  <c r="AQ31" i="19" s="1"/>
  <c r="AR31" i="19" s="1"/>
  <c r="AY112" i="19"/>
  <c r="AZ112" i="19" s="1"/>
  <c r="BA112" i="19" s="1"/>
  <c r="BB112" i="19" s="1"/>
  <c r="AO110" i="19"/>
  <c r="AP110" i="19" s="1"/>
  <c r="AQ110" i="19" s="1"/>
  <c r="AR110" i="19" s="1"/>
  <c r="AT107" i="19"/>
  <c r="AU107" i="19" s="1"/>
  <c r="AV107" i="19" s="1"/>
  <c r="AW107" i="19" s="1"/>
  <c r="AY104" i="19"/>
  <c r="AZ104" i="19" s="1"/>
  <c r="BA104" i="19" s="1"/>
  <c r="BB104" i="19" s="1"/>
  <c r="AO102" i="19"/>
  <c r="AP102" i="19" s="1"/>
  <c r="AQ102" i="19" s="1"/>
  <c r="AR102" i="19" s="1"/>
  <c r="AT99" i="19"/>
  <c r="AU99" i="19" s="1"/>
  <c r="AV99" i="19" s="1"/>
  <c r="AW99" i="19" s="1"/>
  <c r="AY96" i="19"/>
  <c r="AZ96" i="19" s="1"/>
  <c r="BA96" i="19" s="1"/>
  <c r="BB96" i="19" s="1"/>
  <c r="AO94" i="19"/>
  <c r="AP94" i="19" s="1"/>
  <c r="AQ94" i="19" s="1"/>
  <c r="AR94" i="19" s="1"/>
  <c r="AT91" i="19"/>
  <c r="AU91" i="19" s="1"/>
  <c r="AV91" i="19" s="1"/>
  <c r="AW91" i="19" s="1"/>
  <c r="AY88" i="19"/>
  <c r="AZ88" i="19" s="1"/>
  <c r="BA88" i="19" s="1"/>
  <c r="BB88" i="19" s="1"/>
  <c r="AO86" i="19"/>
  <c r="AP86" i="19" s="1"/>
  <c r="AQ86" i="19" s="1"/>
  <c r="AR86" i="19" s="1"/>
  <c r="AT83" i="19"/>
  <c r="AU83" i="19" s="1"/>
  <c r="AV83" i="19" s="1"/>
  <c r="AW83" i="19" s="1"/>
  <c r="AY80" i="19"/>
  <c r="AZ80" i="19" s="1"/>
  <c r="BA80" i="19" s="1"/>
  <c r="BB80" i="19" s="1"/>
  <c r="AO78" i="19"/>
  <c r="AP78" i="19" s="1"/>
  <c r="AQ78" i="19" s="1"/>
  <c r="AR78" i="19" s="1"/>
  <c r="AT75" i="19"/>
  <c r="AU75" i="19" s="1"/>
  <c r="AV75" i="19" s="1"/>
  <c r="AW75" i="19" s="1"/>
  <c r="AY72" i="19"/>
  <c r="AZ72" i="19" s="1"/>
  <c r="BA72" i="19" s="1"/>
  <c r="BB72" i="19" s="1"/>
  <c r="AO70" i="19"/>
  <c r="AP70" i="19" s="1"/>
  <c r="AQ70" i="19" s="1"/>
  <c r="AR70" i="19" s="1"/>
  <c r="AT67" i="19"/>
  <c r="AU67" i="19" s="1"/>
  <c r="AV67" i="19" s="1"/>
  <c r="AW67" i="19" s="1"/>
  <c r="AY64" i="19"/>
  <c r="AZ64" i="19" s="1"/>
  <c r="BA64" i="19" s="1"/>
  <c r="BB64" i="19" s="1"/>
  <c r="AO62" i="19"/>
  <c r="AP62" i="19" s="1"/>
  <c r="AQ62" i="19" s="1"/>
  <c r="AR62" i="19" s="1"/>
  <c r="AT59" i="19"/>
  <c r="AU59" i="19" s="1"/>
  <c r="AV59" i="19" s="1"/>
  <c r="AW59" i="19" s="1"/>
  <c r="AY56" i="19"/>
  <c r="AZ56" i="19" s="1"/>
  <c r="BA56" i="19" s="1"/>
  <c r="BB56" i="19" s="1"/>
  <c r="AO54" i="19"/>
  <c r="AP54" i="19" s="1"/>
  <c r="AQ54" i="19" s="1"/>
  <c r="AR54" i="19" s="1"/>
  <c r="AT51" i="19"/>
  <c r="AU51" i="19" s="1"/>
  <c r="AV51" i="19" s="1"/>
  <c r="AW51" i="19" s="1"/>
  <c r="AY48" i="19"/>
  <c r="AZ48" i="19" s="1"/>
  <c r="BA48" i="19" s="1"/>
  <c r="BB48" i="19" s="1"/>
  <c r="AO46" i="19"/>
  <c r="AP46" i="19" s="1"/>
  <c r="AQ46" i="19" s="1"/>
  <c r="AR46" i="19" s="1"/>
  <c r="AT43" i="19"/>
  <c r="AU43" i="19" s="1"/>
  <c r="AV43" i="19" s="1"/>
  <c r="AY40" i="19"/>
  <c r="AZ40" i="19" s="1"/>
  <c r="BA40" i="19" s="1"/>
  <c r="BB40" i="19" s="1"/>
  <c r="AO38" i="19"/>
  <c r="AP38" i="19" s="1"/>
  <c r="AQ38" i="19" s="1"/>
  <c r="AR38" i="19" s="1"/>
  <c r="AT35" i="19"/>
  <c r="AU35" i="19" s="1"/>
  <c r="AV35" i="19" s="1"/>
  <c r="AW35" i="19" s="1"/>
  <c r="AY32" i="19"/>
  <c r="AZ32" i="19" s="1"/>
  <c r="BA32" i="19" s="1"/>
  <c r="BB32" i="19" s="1"/>
  <c r="AO30" i="19"/>
  <c r="AP30" i="19" s="1"/>
  <c r="AQ30" i="19" s="1"/>
  <c r="AR30" i="19" s="1"/>
  <c r="AO77" i="19"/>
  <c r="AP77" i="19" s="1"/>
  <c r="AQ77" i="19" s="1"/>
  <c r="AR77" i="19" s="1"/>
  <c r="AT74" i="19"/>
  <c r="AU74" i="19" s="1"/>
  <c r="AV74" i="19" s="1"/>
  <c r="AW74" i="19" s="1"/>
  <c r="AY71" i="19"/>
  <c r="AZ71" i="19" s="1"/>
  <c r="BA71" i="19" s="1"/>
  <c r="BB71" i="19" s="1"/>
  <c r="AO69" i="19"/>
  <c r="AP69" i="19" s="1"/>
  <c r="AQ69" i="19" s="1"/>
  <c r="AR69" i="19" s="1"/>
  <c r="AT66" i="19"/>
  <c r="AU66" i="19" s="1"/>
  <c r="AV66" i="19" s="1"/>
  <c r="AW66" i="19" s="1"/>
  <c r="AY63" i="19"/>
  <c r="AZ63" i="19" s="1"/>
  <c r="BA63" i="19" s="1"/>
  <c r="BB63" i="19" s="1"/>
  <c r="AO61" i="19"/>
  <c r="AP61" i="19" s="1"/>
  <c r="AQ61" i="19" s="1"/>
  <c r="AR61" i="19" s="1"/>
  <c r="AT58" i="19"/>
  <c r="AU58" i="19" s="1"/>
  <c r="AV58" i="19" s="1"/>
  <c r="AW58" i="19" s="1"/>
  <c r="AY55" i="19"/>
  <c r="AZ55" i="19" s="1"/>
  <c r="BA55" i="19" s="1"/>
  <c r="BB55" i="19" s="1"/>
  <c r="AO53" i="19"/>
  <c r="AP53" i="19" s="1"/>
  <c r="AQ53" i="19" s="1"/>
  <c r="AR53" i="19" s="1"/>
  <c r="AT50" i="19"/>
  <c r="AU50" i="19" s="1"/>
  <c r="AV50" i="19" s="1"/>
  <c r="AW50" i="19" s="1"/>
  <c r="AY47" i="19"/>
  <c r="AZ47" i="19" s="1"/>
  <c r="BA47" i="19" s="1"/>
  <c r="BB47" i="19" s="1"/>
  <c r="AO45" i="19"/>
  <c r="AP45" i="19" s="1"/>
  <c r="AQ45" i="19" s="1"/>
  <c r="AR45" i="19" s="1"/>
  <c r="AT42" i="19"/>
  <c r="AU42" i="19" s="1"/>
  <c r="AV42" i="19" s="1"/>
  <c r="AW42" i="19" s="1"/>
  <c r="AY39" i="19"/>
  <c r="AZ39" i="19" s="1"/>
  <c r="BA39" i="19" s="1"/>
  <c r="BB39" i="19" s="1"/>
  <c r="AO37" i="19"/>
  <c r="AP37" i="19" s="1"/>
  <c r="AQ37" i="19" s="1"/>
  <c r="AR37" i="19" s="1"/>
  <c r="AT34" i="19"/>
  <c r="AU34" i="19" s="1"/>
  <c r="AV34" i="19" s="1"/>
  <c r="AW34" i="19" s="1"/>
  <c r="AY31" i="19"/>
  <c r="AZ31" i="19" s="1"/>
  <c r="BA31" i="19" s="1"/>
  <c r="BB31" i="19" s="1"/>
  <c r="AO29" i="19"/>
  <c r="AP29" i="19" s="1"/>
  <c r="AQ29" i="19" s="1"/>
  <c r="AR29" i="19" s="1"/>
  <c r="AY28" i="19"/>
  <c r="AZ28" i="19" s="1"/>
  <c r="AT28" i="19"/>
  <c r="AU28" i="19" s="1"/>
  <c r="AO28" i="19"/>
  <c r="AP28" i="19" s="1"/>
  <c r="EI124" i="18"/>
  <c r="B131" i="18"/>
  <c r="EF125" i="18"/>
  <c r="B130" i="18" s="1"/>
  <c r="B132" i="18"/>
  <c r="AL38" i="17"/>
  <c r="AM39" i="16" l="1"/>
  <c r="AM40" i="16"/>
  <c r="AM43" i="16"/>
  <c r="AM45" i="16"/>
  <c r="B91" i="16"/>
  <c r="AZ128" i="19"/>
  <c r="AU128" i="19"/>
  <c r="AQ28" i="19"/>
  <c r="AQ128" i="19" s="1"/>
  <c r="AR128" i="19" s="1"/>
  <c r="AP128" i="19"/>
  <c r="AV28" i="19"/>
  <c r="AV128" i="19" s="1"/>
  <c r="AW128" i="19" s="1"/>
  <c r="BA28" i="19"/>
  <c r="BA128" i="19" s="1"/>
  <c r="BB128" i="19" s="1"/>
  <c r="AW43" i="19"/>
  <c r="AR43" i="19"/>
  <c r="EI125" i="18"/>
  <c r="AM46" i="16" l="1"/>
  <c r="AN46" i="16" s="1"/>
  <c r="B88" i="16" s="1"/>
  <c r="BB28" i="19"/>
  <c r="BC128" i="19"/>
  <c r="B141" i="19" s="1"/>
  <c r="AW28" i="19"/>
  <c r="AR28" i="19"/>
  <c r="D468" i="10"/>
  <c r="BG62" i="15"/>
  <c r="BG63" i="15"/>
  <c r="BG64" i="15"/>
  <c r="BG65" i="15"/>
  <c r="BG66" i="15"/>
  <c r="BG67" i="15"/>
  <c r="BG68" i="15"/>
  <c r="BG69" i="15"/>
  <c r="BG70" i="15"/>
  <c r="BG71" i="15"/>
  <c r="BG72" i="15"/>
  <c r="BG73" i="15"/>
  <c r="BG74" i="15"/>
  <c r="BG75" i="15"/>
  <c r="BG76" i="15"/>
  <c r="BG77" i="15"/>
  <c r="BG78" i="15"/>
  <c r="BG79" i="15"/>
  <c r="BG61" i="15"/>
  <c r="AX128" i="19" l="1"/>
  <c r="B140" i="19" s="1"/>
  <c r="AS128" i="19"/>
  <c r="B139" i="19" s="1"/>
  <c r="BF64" i="15"/>
  <c r="BF62" i="15"/>
  <c r="BF63" i="15"/>
  <c r="BF65" i="15"/>
  <c r="BF66" i="15"/>
  <c r="BF67" i="15"/>
  <c r="BF68" i="15"/>
  <c r="BF69" i="15"/>
  <c r="BF70" i="15"/>
  <c r="BF71" i="15"/>
  <c r="BF72" i="15"/>
  <c r="BF73" i="15"/>
  <c r="BF74" i="15"/>
  <c r="BF75" i="15"/>
  <c r="BF76" i="15"/>
  <c r="BF77" i="15"/>
  <c r="BF78" i="15"/>
  <c r="BF79" i="15"/>
  <c r="BC79" i="15"/>
  <c r="BF61" i="15"/>
  <c r="BB62" i="15"/>
  <c r="BC62" i="15"/>
  <c r="BD62" i="15"/>
  <c r="BB63" i="15"/>
  <c r="BC63" i="15"/>
  <c r="BD63" i="15"/>
  <c r="BB64" i="15"/>
  <c r="BC64" i="15"/>
  <c r="BD64" i="15"/>
  <c r="BB65" i="15"/>
  <c r="BC65" i="15"/>
  <c r="BD65" i="15"/>
  <c r="BB66" i="15"/>
  <c r="BC66" i="15"/>
  <c r="BD66" i="15"/>
  <c r="BB67" i="15"/>
  <c r="BC67" i="15"/>
  <c r="BD67" i="15"/>
  <c r="BB68" i="15"/>
  <c r="BC68" i="15"/>
  <c r="BD68" i="15"/>
  <c r="BB69" i="15"/>
  <c r="BC69" i="15"/>
  <c r="BD69" i="15"/>
  <c r="BB70" i="15"/>
  <c r="BC70" i="15"/>
  <c r="BD70" i="15"/>
  <c r="BB71" i="15"/>
  <c r="BC71" i="15"/>
  <c r="BD71" i="15"/>
  <c r="BB72" i="15"/>
  <c r="BC72" i="15"/>
  <c r="BD72" i="15"/>
  <c r="BB73" i="15"/>
  <c r="BC73" i="15"/>
  <c r="BD73" i="15"/>
  <c r="BB74" i="15"/>
  <c r="BC74" i="15"/>
  <c r="BD74" i="15"/>
  <c r="BB75" i="15"/>
  <c r="BC75" i="15"/>
  <c r="BD75" i="15"/>
  <c r="BB76" i="15"/>
  <c r="BC76" i="15"/>
  <c r="BD76" i="15"/>
  <c r="BB77" i="15"/>
  <c r="BC77" i="15"/>
  <c r="BD77" i="15"/>
  <c r="BB78" i="15"/>
  <c r="BC78" i="15"/>
  <c r="BD78" i="15"/>
  <c r="BB79" i="15"/>
  <c r="BD79" i="15"/>
  <c r="BD61" i="15"/>
  <c r="BC61" i="15"/>
  <c r="AK86" i="15" s="1"/>
  <c r="BB61" i="15"/>
  <c r="AX62" i="15"/>
  <c r="AX63" i="15"/>
  <c r="AX64" i="15"/>
  <c r="AX65" i="15"/>
  <c r="AX66" i="15"/>
  <c r="AX67" i="15"/>
  <c r="AX68" i="15"/>
  <c r="AX69" i="15"/>
  <c r="AX70" i="15"/>
  <c r="AX71" i="15"/>
  <c r="AX72" i="15"/>
  <c r="AX73" i="15"/>
  <c r="AX74" i="15"/>
  <c r="AX75" i="15"/>
  <c r="AX76" i="15"/>
  <c r="AX77" i="15"/>
  <c r="AX78" i="15"/>
  <c r="AX79" i="15"/>
  <c r="AX61" i="15"/>
  <c r="AW62" i="15"/>
  <c r="AW63" i="15"/>
  <c r="AW64" i="15"/>
  <c r="AW65" i="15"/>
  <c r="AW66" i="15"/>
  <c r="AW67" i="15"/>
  <c r="AW68" i="15"/>
  <c r="AW69" i="15"/>
  <c r="AW70" i="15"/>
  <c r="AW71" i="15"/>
  <c r="AW72" i="15"/>
  <c r="AW73" i="15"/>
  <c r="AW74" i="15"/>
  <c r="AW75" i="15"/>
  <c r="AW76" i="15"/>
  <c r="AW77" i="15"/>
  <c r="AW78" i="15"/>
  <c r="AW79" i="15"/>
  <c r="AW61" i="15"/>
  <c r="AK85" i="15" s="1"/>
  <c r="AU62" i="15"/>
  <c r="AU63" i="15"/>
  <c r="AU64" i="15"/>
  <c r="AU65" i="15"/>
  <c r="AU66" i="15"/>
  <c r="AU67" i="15"/>
  <c r="AU68" i="15"/>
  <c r="AU69" i="15"/>
  <c r="AU70" i="15"/>
  <c r="AU71" i="15"/>
  <c r="AU72" i="15"/>
  <c r="AU73" i="15"/>
  <c r="AU74" i="15"/>
  <c r="AU75" i="15"/>
  <c r="AU76" i="15"/>
  <c r="AU77" i="15"/>
  <c r="AU78" i="15"/>
  <c r="AU79" i="15"/>
  <c r="AU61" i="15"/>
  <c r="AP62" i="15"/>
  <c r="AQ62" i="15" s="1"/>
  <c r="AR62" i="15" s="1"/>
  <c r="AP63" i="15"/>
  <c r="AQ63" i="15" s="1"/>
  <c r="AR63" i="15" s="1"/>
  <c r="AP64" i="15"/>
  <c r="AQ64" i="15" s="1"/>
  <c r="AR64" i="15" s="1"/>
  <c r="AP65" i="15"/>
  <c r="AQ65" i="15" s="1"/>
  <c r="AR65" i="15" s="1"/>
  <c r="AP66" i="15"/>
  <c r="AQ66" i="15" s="1"/>
  <c r="AR66" i="15" s="1"/>
  <c r="AP67" i="15"/>
  <c r="AQ67" i="15" s="1"/>
  <c r="AR67" i="15" s="1"/>
  <c r="AP68" i="15"/>
  <c r="AQ68" i="15" s="1"/>
  <c r="AR68" i="15" s="1"/>
  <c r="AP69" i="15"/>
  <c r="AQ69" i="15" s="1"/>
  <c r="AR69" i="15" s="1"/>
  <c r="AP70" i="15"/>
  <c r="AQ70" i="15" s="1"/>
  <c r="AR70" i="15" s="1"/>
  <c r="AP71" i="15"/>
  <c r="AQ71" i="15" s="1"/>
  <c r="AR71" i="15" s="1"/>
  <c r="AP72" i="15"/>
  <c r="AQ72" i="15" s="1"/>
  <c r="AR72" i="15" s="1"/>
  <c r="AP73" i="15"/>
  <c r="AQ73" i="15" s="1"/>
  <c r="AR73" i="15" s="1"/>
  <c r="AP74" i="15"/>
  <c r="AQ74" i="15" s="1"/>
  <c r="AR74" i="15" s="1"/>
  <c r="AP75" i="15"/>
  <c r="AQ75" i="15" s="1"/>
  <c r="AR75" i="15" s="1"/>
  <c r="AP76" i="15"/>
  <c r="AQ76" i="15" s="1"/>
  <c r="AR76" i="15" s="1"/>
  <c r="AP77" i="15"/>
  <c r="AQ77" i="15" s="1"/>
  <c r="AR77" i="15" s="1"/>
  <c r="AP78" i="15"/>
  <c r="AQ78" i="15" s="1"/>
  <c r="AR78" i="15" s="1"/>
  <c r="AP79" i="15"/>
  <c r="AQ79" i="15" s="1"/>
  <c r="AR79" i="15" s="1"/>
  <c r="AR61" i="15"/>
  <c r="AO62" i="15"/>
  <c r="AO63" i="15"/>
  <c r="AO64" i="15"/>
  <c r="AO65" i="15"/>
  <c r="AO66" i="15"/>
  <c r="AO67" i="15"/>
  <c r="AO68" i="15"/>
  <c r="AO69" i="15"/>
  <c r="AO70" i="15"/>
  <c r="AO71" i="15"/>
  <c r="AO72" i="15"/>
  <c r="AO73" i="15"/>
  <c r="AO74" i="15"/>
  <c r="AO75" i="15"/>
  <c r="AO76" i="15"/>
  <c r="AO77" i="15"/>
  <c r="AO78" i="15"/>
  <c r="AO79" i="15"/>
  <c r="AN79" i="15"/>
  <c r="AN62" i="15"/>
  <c r="AN63" i="15"/>
  <c r="AN64" i="15"/>
  <c r="AN65" i="15"/>
  <c r="AN66" i="15"/>
  <c r="AN67" i="15"/>
  <c r="AN68" i="15"/>
  <c r="AN69" i="15"/>
  <c r="AN70" i="15"/>
  <c r="AN71" i="15"/>
  <c r="AN72" i="15"/>
  <c r="AN73" i="15"/>
  <c r="AN74" i="15"/>
  <c r="AN75" i="15"/>
  <c r="AN76" i="15"/>
  <c r="AN77" i="15"/>
  <c r="AN78" i="15"/>
  <c r="AV36" i="15"/>
  <c r="AU36" i="15"/>
  <c r="AV37" i="15" s="1"/>
  <c r="BB36" i="15"/>
  <c r="BA37" i="15"/>
  <c r="BA36" i="15"/>
  <c r="AZ36" i="15"/>
  <c r="AY36" i="15"/>
  <c r="AX36" i="15"/>
  <c r="AW36" i="15"/>
  <c r="AK84" i="15" l="1"/>
  <c r="AG47" i="14" l="1"/>
  <c r="AG46" i="14"/>
  <c r="AG45" i="14"/>
  <c r="AG44" i="14"/>
  <c r="AG43" i="14"/>
  <c r="AG42" i="14"/>
  <c r="AG41" i="14"/>
  <c r="AG40" i="14"/>
  <c r="AG48" i="14"/>
  <c r="AI38" i="14"/>
  <c r="AJ39" i="14"/>
  <c r="AK39" i="14"/>
  <c r="AL39" i="14" s="1"/>
  <c r="AH40" i="14"/>
  <c r="AI40" i="14"/>
  <c r="AJ40" i="14" s="1"/>
  <c r="AK40" i="14"/>
  <c r="AL40" i="14" s="1"/>
  <c r="AH41" i="14"/>
  <c r="AI41" i="14"/>
  <c r="AJ41" i="14" s="1"/>
  <c r="AK41" i="14"/>
  <c r="AL41" i="14" s="1"/>
  <c r="AH42" i="14"/>
  <c r="AI42" i="14"/>
  <c r="AJ42" i="14" s="1"/>
  <c r="AK42" i="14"/>
  <c r="AL42" i="14" s="1"/>
  <c r="AH43" i="14"/>
  <c r="AI43" i="14"/>
  <c r="AJ43" i="14" s="1"/>
  <c r="AK43" i="14"/>
  <c r="AL43" i="14" s="1"/>
  <c r="AH44" i="14"/>
  <c r="AI44" i="14"/>
  <c r="AJ44" i="14" s="1"/>
  <c r="AK44" i="14"/>
  <c r="AL44" i="14"/>
  <c r="AH45" i="14"/>
  <c r="AI45" i="14"/>
  <c r="AJ45" i="14" s="1"/>
  <c r="AK45" i="14"/>
  <c r="AL45" i="14" s="1"/>
  <c r="AH46" i="14"/>
  <c r="AI46" i="14"/>
  <c r="AJ46" i="14" s="1"/>
  <c r="AK46" i="14"/>
  <c r="AL46" i="14"/>
  <c r="AH47" i="14"/>
  <c r="AI47" i="14"/>
  <c r="AJ47" i="14" s="1"/>
  <c r="AK47" i="14"/>
  <c r="AL47" i="14" s="1"/>
  <c r="AG22" i="14"/>
  <c r="AR48" i="13"/>
  <c r="AS48" i="13" s="1"/>
  <c r="AR49" i="13"/>
  <c r="AS49" i="13" s="1"/>
  <c r="AT49" i="13" s="1"/>
  <c r="AR50" i="13"/>
  <c r="AS50" i="13" s="1"/>
  <c r="AT50" i="13" s="1"/>
  <c r="AR51" i="13"/>
  <c r="AS51" i="13" s="1"/>
  <c r="AT51" i="13" s="1"/>
  <c r="AR52" i="13"/>
  <c r="AS52" i="13" s="1"/>
  <c r="AT52" i="13" s="1"/>
  <c r="AR53" i="13"/>
  <c r="AS53" i="13" s="1"/>
  <c r="AT53" i="13" s="1"/>
  <c r="AR54" i="13"/>
  <c r="AS54" i="13"/>
  <c r="AT54" i="13" s="1"/>
  <c r="AR55" i="13"/>
  <c r="AS55" i="13" s="1"/>
  <c r="AT55" i="13" s="1"/>
  <c r="AR56" i="13"/>
  <c r="AS56" i="13" s="1"/>
  <c r="AT56" i="13" s="1"/>
  <c r="AR57" i="13"/>
  <c r="AS57" i="13" s="1"/>
  <c r="AT57" i="13" s="1"/>
  <c r="AR58" i="13"/>
  <c r="AS58" i="13" s="1"/>
  <c r="AT58" i="13" s="1"/>
  <c r="AR59" i="13"/>
  <c r="AS59" i="13" s="1"/>
  <c r="AT59" i="13" s="1"/>
  <c r="AR60" i="13"/>
  <c r="AS60" i="13" s="1"/>
  <c r="AT60" i="13" s="1"/>
  <c r="AR61" i="13"/>
  <c r="AS61" i="13" s="1"/>
  <c r="AT61" i="13" s="1"/>
  <c r="AR62" i="13"/>
  <c r="AS62" i="13" s="1"/>
  <c r="AT62" i="13" s="1"/>
  <c r="AR63" i="13"/>
  <c r="AS63" i="13" s="1"/>
  <c r="AT63" i="13" s="1"/>
  <c r="AR64" i="13"/>
  <c r="AS64" i="13" s="1"/>
  <c r="AT64" i="13" s="1"/>
  <c r="AR65" i="13"/>
  <c r="AS65" i="13" s="1"/>
  <c r="AT65" i="13" s="1"/>
  <c r="AR66" i="13"/>
  <c r="AS66" i="13" s="1"/>
  <c r="AT66" i="13" s="1"/>
  <c r="AR67" i="13"/>
  <c r="AS67" i="13" s="1"/>
  <c r="AT67" i="13" s="1"/>
  <c r="AR68" i="13"/>
  <c r="AS68" i="13"/>
  <c r="AT68" i="13" s="1"/>
  <c r="AR69" i="13"/>
  <c r="AS69" i="13" s="1"/>
  <c r="AT69" i="13" s="1"/>
  <c r="AR70" i="13"/>
  <c r="AS70" i="13" s="1"/>
  <c r="AT70" i="13" s="1"/>
  <c r="AR71" i="13"/>
  <c r="AS71" i="13" s="1"/>
  <c r="AT71" i="13" s="1"/>
  <c r="AR72" i="13"/>
  <c r="AS72" i="13"/>
  <c r="AT72" i="13" s="1"/>
  <c r="AR73" i="13"/>
  <c r="AS73" i="13" s="1"/>
  <c r="AT73" i="13" s="1"/>
  <c r="AR74" i="13"/>
  <c r="AS74" i="13" s="1"/>
  <c r="AT74" i="13" s="1"/>
  <c r="AR75" i="13"/>
  <c r="AS75" i="13" s="1"/>
  <c r="AT75" i="13" s="1"/>
  <c r="AR76" i="13"/>
  <c r="AS76" i="13" s="1"/>
  <c r="AT76" i="13" s="1"/>
  <c r="AR77" i="13"/>
  <c r="AS77" i="13" s="1"/>
  <c r="AT77" i="13" s="1"/>
  <c r="AR78" i="13"/>
  <c r="AS78" i="13" s="1"/>
  <c r="AT78" i="13" s="1"/>
  <c r="AR79" i="13"/>
  <c r="AS79" i="13" s="1"/>
  <c r="AT79" i="13" s="1"/>
  <c r="AR80" i="13"/>
  <c r="AS80" i="13" s="1"/>
  <c r="AT80" i="13" s="1"/>
  <c r="AR81" i="13"/>
  <c r="AS81" i="13" s="1"/>
  <c r="AT81" i="13" s="1"/>
  <c r="AR82" i="13"/>
  <c r="AS82" i="13" s="1"/>
  <c r="AT82" i="13" s="1"/>
  <c r="AR83" i="13"/>
  <c r="AS83" i="13" s="1"/>
  <c r="AT83" i="13" s="1"/>
  <c r="AR84" i="13"/>
  <c r="AS84" i="13" s="1"/>
  <c r="AT84" i="13" s="1"/>
  <c r="AR85" i="13"/>
  <c r="AS85" i="13" s="1"/>
  <c r="AT85" i="13" s="1"/>
  <c r="AR86" i="13"/>
  <c r="AS86" i="13"/>
  <c r="AT86" i="13" s="1"/>
  <c r="AR87" i="13"/>
  <c r="AS87" i="13" s="1"/>
  <c r="AT87" i="13" s="1"/>
  <c r="AR88" i="13"/>
  <c r="AS88" i="13" s="1"/>
  <c r="AT88" i="13" s="1"/>
  <c r="AR89" i="13"/>
  <c r="AS89" i="13" s="1"/>
  <c r="AT89" i="13" s="1"/>
  <c r="AR90" i="13"/>
  <c r="AS90" i="13"/>
  <c r="AT90" i="13" s="1"/>
  <c r="AR91" i="13"/>
  <c r="AS91" i="13" s="1"/>
  <c r="AT91" i="13" s="1"/>
  <c r="AR92" i="13"/>
  <c r="AS92" i="13" s="1"/>
  <c r="AT92" i="13" s="1"/>
  <c r="AR93" i="13"/>
  <c r="AS93" i="13" s="1"/>
  <c r="AT93" i="13" s="1"/>
  <c r="AR94" i="13"/>
  <c r="AS94" i="13" s="1"/>
  <c r="AT94" i="13" s="1"/>
  <c r="AR95" i="13"/>
  <c r="AS95" i="13" s="1"/>
  <c r="AT95" i="13" s="1"/>
  <c r="AR96" i="13"/>
  <c r="AS96" i="13" s="1"/>
  <c r="AT96" i="13" s="1"/>
  <c r="AR97" i="13"/>
  <c r="AS97" i="13" s="1"/>
  <c r="AT97" i="13" s="1"/>
  <c r="AR98" i="13"/>
  <c r="AS98" i="13" s="1"/>
  <c r="AT98" i="13" s="1"/>
  <c r="AR99" i="13"/>
  <c r="AS99" i="13" s="1"/>
  <c r="AT99" i="13" s="1"/>
  <c r="AR100" i="13"/>
  <c r="AS100" i="13"/>
  <c r="AT100" i="13" s="1"/>
  <c r="AR101" i="13"/>
  <c r="AS101" i="13" s="1"/>
  <c r="AT101" i="13" s="1"/>
  <c r="AR102" i="13"/>
  <c r="AS102" i="13" s="1"/>
  <c r="AT102" i="13" s="1"/>
  <c r="AR103" i="13"/>
  <c r="AS103" i="13" s="1"/>
  <c r="AT103" i="13" s="1"/>
  <c r="AR104" i="13"/>
  <c r="AS104" i="13"/>
  <c r="AT104" i="13" s="1"/>
  <c r="AR105" i="13"/>
  <c r="AS105" i="13" s="1"/>
  <c r="AT105" i="13" s="1"/>
  <c r="AR106" i="13"/>
  <c r="AS106" i="13" s="1"/>
  <c r="AT106" i="13" s="1"/>
  <c r="AR107" i="13"/>
  <c r="AS107" i="13" s="1"/>
  <c r="AT107" i="13" s="1"/>
  <c r="AR108" i="13"/>
  <c r="AS108" i="13" s="1"/>
  <c r="AT108" i="13" s="1"/>
  <c r="AR109" i="13"/>
  <c r="AS109" i="13" s="1"/>
  <c r="AT109" i="13" s="1"/>
  <c r="AR110" i="13"/>
  <c r="AS110" i="13" s="1"/>
  <c r="AT110" i="13" s="1"/>
  <c r="AR111" i="13"/>
  <c r="AS111" i="13" s="1"/>
  <c r="AT111" i="13" s="1"/>
  <c r="AR112" i="13"/>
  <c r="AS112" i="13" s="1"/>
  <c r="AT112" i="13" s="1"/>
  <c r="AR113" i="13"/>
  <c r="AS113" i="13" s="1"/>
  <c r="AT113" i="13" s="1"/>
  <c r="AR114" i="13"/>
  <c r="AS114" i="13" s="1"/>
  <c r="AT114" i="13" s="1"/>
  <c r="AR115" i="13"/>
  <c r="AS115" i="13" s="1"/>
  <c r="AT115" i="13" s="1"/>
  <c r="AR116" i="13"/>
  <c r="AS116" i="13" s="1"/>
  <c r="AT116" i="13" s="1"/>
  <c r="AR117" i="13"/>
  <c r="AS117" i="13" s="1"/>
  <c r="AT117" i="13" s="1"/>
  <c r="AR118" i="13"/>
  <c r="AS118" i="13"/>
  <c r="AT118" i="13" s="1"/>
  <c r="AR119" i="13"/>
  <c r="AS119" i="13" s="1"/>
  <c r="AT119" i="13" s="1"/>
  <c r="AR120" i="13"/>
  <c r="AS120" i="13" s="1"/>
  <c r="AT120" i="13" s="1"/>
  <c r="AR121" i="13"/>
  <c r="AS121" i="13" s="1"/>
  <c r="AT121" i="13" s="1"/>
  <c r="AR122" i="13"/>
  <c r="AS122" i="13"/>
  <c r="AT122" i="13" s="1"/>
  <c r="AR123" i="13"/>
  <c r="AS123" i="13" s="1"/>
  <c r="AT123" i="13" s="1"/>
  <c r="AR124" i="13"/>
  <c r="AS124" i="13" s="1"/>
  <c r="AT124" i="13" s="1"/>
  <c r="AR125" i="13"/>
  <c r="AS125" i="13" s="1"/>
  <c r="AT125" i="13" s="1"/>
  <c r="AR126" i="13"/>
  <c r="AS126" i="13" s="1"/>
  <c r="AT126" i="13" s="1"/>
  <c r="AR127" i="13"/>
  <c r="AS127" i="13" s="1"/>
  <c r="AT127" i="13" s="1"/>
  <c r="AR128" i="13"/>
  <c r="AS128" i="13" s="1"/>
  <c r="AT128" i="13" s="1"/>
  <c r="AR129" i="13"/>
  <c r="AS129" i="13" s="1"/>
  <c r="AT129" i="13" s="1"/>
  <c r="AR130" i="13"/>
  <c r="AS130" i="13"/>
  <c r="AT130" i="13" s="1"/>
  <c r="AR131" i="13"/>
  <c r="AS131" i="13" s="1"/>
  <c r="AT131" i="13" s="1"/>
  <c r="AR132" i="13"/>
  <c r="AS132" i="13" s="1"/>
  <c r="AT132" i="13" s="1"/>
  <c r="AR133" i="13"/>
  <c r="AS133" i="13" s="1"/>
  <c r="AT133" i="13" s="1"/>
  <c r="AR134" i="13"/>
  <c r="AS134" i="13" s="1"/>
  <c r="AT134" i="13" s="1"/>
  <c r="AR135" i="13"/>
  <c r="AS135" i="13" s="1"/>
  <c r="AT135" i="13" s="1"/>
  <c r="AR136" i="13"/>
  <c r="AS136" i="13"/>
  <c r="AT136" i="13" s="1"/>
  <c r="AR137" i="13"/>
  <c r="AS137" i="13" s="1"/>
  <c r="AT137" i="13" s="1"/>
  <c r="AR138" i="13"/>
  <c r="AS138" i="13" s="1"/>
  <c r="AT138" i="13" s="1"/>
  <c r="AR139" i="13"/>
  <c r="AS139" i="13" s="1"/>
  <c r="AT139" i="13" s="1"/>
  <c r="AR140" i="13"/>
  <c r="AS140" i="13" s="1"/>
  <c r="AT140" i="13" s="1"/>
  <c r="AR141" i="13"/>
  <c r="AS141" i="13" s="1"/>
  <c r="AT141" i="13" s="1"/>
  <c r="AR142" i="13"/>
  <c r="AS142" i="13" s="1"/>
  <c r="AT142" i="13" s="1"/>
  <c r="AR143" i="13"/>
  <c r="AS143" i="13" s="1"/>
  <c r="AT143" i="13" s="1"/>
  <c r="AR144" i="13"/>
  <c r="AS144" i="13" s="1"/>
  <c r="AT144" i="13" s="1"/>
  <c r="AR145" i="13"/>
  <c r="AS145" i="13" s="1"/>
  <c r="AT145" i="13" s="1"/>
  <c r="AR146" i="13"/>
  <c r="AS146" i="13"/>
  <c r="AT146" i="13" s="1"/>
  <c r="AR147" i="13"/>
  <c r="AS147" i="13" s="1"/>
  <c r="AT147" i="13" s="1"/>
  <c r="AR148" i="13"/>
  <c r="AS148" i="13"/>
  <c r="AT148" i="13" s="1"/>
  <c r="AR149" i="13"/>
  <c r="AS149" i="13" s="1"/>
  <c r="AT149" i="13" s="1"/>
  <c r="AR150" i="13"/>
  <c r="AS150" i="13" s="1"/>
  <c r="AT150" i="13" s="1"/>
  <c r="AR151" i="13"/>
  <c r="AS151" i="13" s="1"/>
  <c r="AT151" i="13" s="1"/>
  <c r="AR152" i="13"/>
  <c r="AS152" i="13" s="1"/>
  <c r="AT152" i="13" s="1"/>
  <c r="AR153" i="13"/>
  <c r="AS153" i="13" s="1"/>
  <c r="AT153" i="13" s="1"/>
  <c r="AR154" i="13"/>
  <c r="AS154" i="13"/>
  <c r="AT154" i="13" s="1"/>
  <c r="AR155" i="13"/>
  <c r="AS155" i="13" s="1"/>
  <c r="AT155" i="13" s="1"/>
  <c r="AR156" i="13"/>
  <c r="AS156" i="13" s="1"/>
  <c r="AT156" i="13" s="1"/>
  <c r="AR157" i="13"/>
  <c r="AS157" i="13" s="1"/>
  <c r="AT157" i="13" s="1"/>
  <c r="AR158" i="13"/>
  <c r="AS158" i="13" s="1"/>
  <c r="AT158" i="13" s="1"/>
  <c r="AR159" i="13"/>
  <c r="AS159" i="13" s="1"/>
  <c r="AT159" i="13" s="1"/>
  <c r="AR160" i="13"/>
  <c r="AS160" i="13" s="1"/>
  <c r="AT160" i="13" s="1"/>
  <c r="AR161" i="13"/>
  <c r="AS161" i="13" s="1"/>
  <c r="AT161" i="13" s="1"/>
  <c r="AR162" i="13"/>
  <c r="AS162" i="13" s="1"/>
  <c r="AT162" i="13" s="1"/>
  <c r="AR163" i="13"/>
  <c r="AS163" i="13" s="1"/>
  <c r="AT163" i="13" s="1"/>
  <c r="AR164" i="13"/>
  <c r="AS164" i="13"/>
  <c r="AT164" i="13" s="1"/>
  <c r="AR165" i="13"/>
  <c r="AS165" i="13" s="1"/>
  <c r="AT165" i="13" s="1"/>
  <c r="AR166" i="13"/>
  <c r="AS166" i="13" s="1"/>
  <c r="AT166" i="13" s="1"/>
  <c r="AR167" i="13"/>
  <c r="AS167" i="13" s="1"/>
  <c r="AT167" i="13" s="1"/>
  <c r="AR168" i="13"/>
  <c r="AS168" i="13" s="1"/>
  <c r="AT168" i="13" s="1"/>
  <c r="AR169" i="13"/>
  <c r="AS169" i="13" s="1"/>
  <c r="AT169" i="13" s="1"/>
  <c r="AR170" i="13"/>
  <c r="AS170" i="13" s="1"/>
  <c r="AT170" i="13" s="1"/>
  <c r="AR171" i="13"/>
  <c r="AS171" i="13" s="1"/>
  <c r="AT171" i="13" s="1"/>
  <c r="AR172" i="13"/>
  <c r="AS172" i="13" s="1"/>
  <c r="AT172" i="13" s="1"/>
  <c r="AR173" i="13"/>
  <c r="AS173" i="13" s="1"/>
  <c r="AT173" i="13" s="1"/>
  <c r="AR174" i="13"/>
  <c r="AS174" i="13" s="1"/>
  <c r="AT174" i="13" s="1"/>
  <c r="AR175" i="13"/>
  <c r="AS175" i="13" s="1"/>
  <c r="AT175" i="13" s="1"/>
  <c r="AR176" i="13"/>
  <c r="AS176" i="13" s="1"/>
  <c r="AT176" i="13" s="1"/>
  <c r="AR177" i="13"/>
  <c r="AS177" i="13" s="1"/>
  <c r="AT177" i="13" s="1"/>
  <c r="AR178" i="13"/>
  <c r="AS178" i="13" s="1"/>
  <c r="AT178" i="13" s="1"/>
  <c r="AR179" i="13"/>
  <c r="AS179" i="13" s="1"/>
  <c r="AT179" i="13" s="1"/>
  <c r="AR180" i="13"/>
  <c r="AS180" i="13" s="1"/>
  <c r="AT180" i="13" s="1"/>
  <c r="AR181" i="13"/>
  <c r="AS181" i="13" s="1"/>
  <c r="AT181" i="13" s="1"/>
  <c r="AR182" i="13"/>
  <c r="AS182" i="13" s="1"/>
  <c r="AT182" i="13" s="1"/>
  <c r="AR183" i="13"/>
  <c r="AS183" i="13" s="1"/>
  <c r="AT183" i="13" s="1"/>
  <c r="AR184" i="13"/>
  <c r="AS184" i="13" s="1"/>
  <c r="AT184" i="13" s="1"/>
  <c r="AR185" i="13"/>
  <c r="AS185" i="13" s="1"/>
  <c r="AT185" i="13" s="1"/>
  <c r="AR186" i="13"/>
  <c r="AS186" i="13" s="1"/>
  <c r="AT186" i="13" s="1"/>
  <c r="AR187" i="13"/>
  <c r="AS187" i="13" s="1"/>
  <c r="AT187" i="13" s="1"/>
  <c r="AR188" i="13"/>
  <c r="AS188" i="13" s="1"/>
  <c r="AT188" i="13" s="1"/>
  <c r="AR189" i="13"/>
  <c r="AS189" i="13" s="1"/>
  <c r="AT189" i="13" s="1"/>
  <c r="AR190" i="13"/>
  <c r="AS190" i="13" s="1"/>
  <c r="AT190" i="13" s="1"/>
  <c r="AR191" i="13"/>
  <c r="AS191" i="13" s="1"/>
  <c r="AT191" i="13"/>
  <c r="AR192" i="13"/>
  <c r="AS192" i="13" s="1"/>
  <c r="AT192" i="13" s="1"/>
  <c r="AR193" i="13"/>
  <c r="AS193" i="13" s="1"/>
  <c r="AT193" i="13" s="1"/>
  <c r="AR194" i="13"/>
  <c r="AS194" i="13"/>
  <c r="AT194" i="13" s="1"/>
  <c r="AR195" i="13"/>
  <c r="AS195" i="13" s="1"/>
  <c r="AT195" i="13" s="1"/>
  <c r="AR196" i="13"/>
  <c r="AS196" i="13" s="1"/>
  <c r="AT196" i="13" s="1"/>
  <c r="AR197" i="13"/>
  <c r="AS197" i="13" s="1"/>
  <c r="AT197" i="13" s="1"/>
  <c r="AR198" i="13"/>
  <c r="AS198" i="13" s="1"/>
  <c r="AT198" i="13" s="1"/>
  <c r="AR199" i="13"/>
  <c r="AS199" i="13" s="1"/>
  <c r="AT199" i="13" s="1"/>
  <c r="AR200" i="13"/>
  <c r="AS200" i="13"/>
  <c r="AT200" i="13" s="1"/>
  <c r="AR201" i="13"/>
  <c r="AS201" i="13" s="1"/>
  <c r="AT201" i="13" s="1"/>
  <c r="AR202" i="13"/>
  <c r="AS202" i="13" s="1"/>
  <c r="AT202" i="13" s="1"/>
  <c r="AR203" i="13"/>
  <c r="AS203" i="13" s="1"/>
  <c r="AT203" i="13" s="1"/>
  <c r="AR204" i="13"/>
  <c r="AS204" i="13" s="1"/>
  <c r="AT204" i="13" s="1"/>
  <c r="AR205" i="13"/>
  <c r="AS205" i="13" s="1"/>
  <c r="AT205" i="13" s="1"/>
  <c r="AR206" i="13"/>
  <c r="AS206" i="13" s="1"/>
  <c r="AT206" i="13" s="1"/>
  <c r="AR207" i="13"/>
  <c r="AS207" i="13" s="1"/>
  <c r="AT207" i="13" s="1"/>
  <c r="AR208" i="13"/>
  <c r="AS208" i="13" s="1"/>
  <c r="AT208" i="13" s="1"/>
  <c r="AR209" i="13"/>
  <c r="AS209" i="13" s="1"/>
  <c r="AT209" i="13" s="1"/>
  <c r="AR210" i="13"/>
  <c r="AS210" i="13" s="1"/>
  <c r="AT210" i="13" s="1"/>
  <c r="AR211" i="13"/>
  <c r="AS211" i="13" s="1"/>
  <c r="AT211" i="13" s="1"/>
  <c r="AR212" i="13"/>
  <c r="AS212" i="13"/>
  <c r="AT212" i="13" s="1"/>
  <c r="AR213" i="13"/>
  <c r="AS213" i="13" s="1"/>
  <c r="AT213" i="13" s="1"/>
  <c r="AR214" i="13"/>
  <c r="AS214" i="13" s="1"/>
  <c r="AT214" i="13" s="1"/>
  <c r="AR215" i="13"/>
  <c r="AS215" i="13" s="1"/>
  <c r="AT215" i="13" s="1"/>
  <c r="AR216" i="13"/>
  <c r="AS216" i="13" s="1"/>
  <c r="AT216" i="13" s="1"/>
  <c r="AR217" i="13"/>
  <c r="AS217" i="13" s="1"/>
  <c r="AT217" i="13" s="1"/>
  <c r="AR218" i="13"/>
  <c r="AS218" i="13"/>
  <c r="AT218" i="13" s="1"/>
  <c r="AR219" i="13"/>
  <c r="AS219" i="13" s="1"/>
  <c r="AT219" i="13" s="1"/>
  <c r="AR220" i="13"/>
  <c r="AS220" i="13" s="1"/>
  <c r="AT220" i="13" s="1"/>
  <c r="AR221" i="13"/>
  <c r="AS221" i="13" s="1"/>
  <c r="AT221" i="13" s="1"/>
  <c r="AR222" i="13"/>
  <c r="AS222" i="13" s="1"/>
  <c r="AT222" i="13" s="1"/>
  <c r="AR223" i="13"/>
  <c r="AS223" i="13" s="1"/>
  <c r="AT223" i="13" s="1"/>
  <c r="AR224" i="13"/>
  <c r="AS224" i="13" s="1"/>
  <c r="AT224" i="13" s="1"/>
  <c r="AR225" i="13"/>
  <c r="AS225" i="13" s="1"/>
  <c r="AT225" i="13" s="1"/>
  <c r="AR226" i="13"/>
  <c r="AS226" i="13"/>
  <c r="AT226" i="13" s="1"/>
  <c r="AR227" i="13"/>
  <c r="AS227" i="13" s="1"/>
  <c r="AT227" i="13" s="1"/>
  <c r="AR228" i="13"/>
  <c r="AS228" i="13" s="1"/>
  <c r="AT228" i="13" s="1"/>
  <c r="AR229" i="13"/>
  <c r="AS229" i="13" s="1"/>
  <c r="AT229" i="13" s="1"/>
  <c r="AR230" i="13"/>
  <c r="AS230" i="13" s="1"/>
  <c r="AT230" i="13" s="1"/>
  <c r="AR231" i="13"/>
  <c r="AS231" i="13" s="1"/>
  <c r="AT231" i="13" s="1"/>
  <c r="AR232" i="13"/>
  <c r="AS232" i="13" s="1"/>
  <c r="AT232" i="13" s="1"/>
  <c r="AR233" i="13"/>
  <c r="AS233" i="13" s="1"/>
  <c r="AT233" i="13" s="1"/>
  <c r="AR234" i="13"/>
  <c r="AS234" i="13" s="1"/>
  <c r="AT234" i="13" s="1"/>
  <c r="AR235" i="13"/>
  <c r="AS235" i="13" s="1"/>
  <c r="AT235" i="13" s="1"/>
  <c r="AR236" i="13"/>
  <c r="AS236" i="13" s="1"/>
  <c r="AT236" i="13" s="1"/>
  <c r="AR237" i="13"/>
  <c r="AS237" i="13" s="1"/>
  <c r="AT237" i="13" s="1"/>
  <c r="AR238" i="13"/>
  <c r="AS238" i="13"/>
  <c r="AT238" i="13" s="1"/>
  <c r="AR239" i="13"/>
  <c r="AS239" i="13" s="1"/>
  <c r="AT239" i="13"/>
  <c r="AR240" i="13"/>
  <c r="AS240" i="13" s="1"/>
  <c r="AT240" i="13" s="1"/>
  <c r="AR241" i="13"/>
  <c r="AS241" i="13" s="1"/>
  <c r="AT241" i="13" s="1"/>
  <c r="AR242" i="13"/>
  <c r="AS242" i="13" s="1"/>
  <c r="AT242" i="13" s="1"/>
  <c r="AR243" i="13"/>
  <c r="AS243" i="13" s="1"/>
  <c r="AT243" i="13" s="1"/>
  <c r="AR244" i="13"/>
  <c r="AS244" i="13"/>
  <c r="AT244" i="13" s="1"/>
  <c r="AR245" i="13"/>
  <c r="AS245" i="13" s="1"/>
  <c r="AT245" i="13" s="1"/>
  <c r="AR246" i="13"/>
  <c r="AS246" i="13" s="1"/>
  <c r="AT246" i="13" s="1"/>
  <c r="AR247" i="13"/>
  <c r="AS247" i="13" s="1"/>
  <c r="AT247" i="13" s="1"/>
  <c r="AR248" i="13"/>
  <c r="AS248" i="13" s="1"/>
  <c r="AT248" i="13" s="1"/>
  <c r="AR249" i="13"/>
  <c r="AS249" i="13" s="1"/>
  <c r="AT249" i="13" s="1"/>
  <c r="AR250" i="13"/>
  <c r="AS250" i="13" s="1"/>
  <c r="AT250" i="13" s="1"/>
  <c r="AR251" i="13"/>
  <c r="AS251" i="13" s="1"/>
  <c r="AT251" i="13" s="1"/>
  <c r="AR252" i="13"/>
  <c r="AS252" i="13" s="1"/>
  <c r="AT252" i="13" s="1"/>
  <c r="AR253" i="13"/>
  <c r="AS253" i="13" s="1"/>
  <c r="AT253" i="13" s="1"/>
  <c r="AR254" i="13"/>
  <c r="AS254" i="13" s="1"/>
  <c r="AT254" i="13" s="1"/>
  <c r="AR255" i="13"/>
  <c r="AS255" i="13" s="1"/>
  <c r="AT255" i="13" s="1"/>
  <c r="AR256" i="13"/>
  <c r="AS256" i="13"/>
  <c r="AT256" i="13" s="1"/>
  <c r="AR257" i="13"/>
  <c r="AS257" i="13" s="1"/>
  <c r="AT257" i="13" s="1"/>
  <c r="AR258" i="13"/>
  <c r="AS258" i="13" s="1"/>
  <c r="AT258" i="13" s="1"/>
  <c r="AR259" i="13"/>
  <c r="AS259" i="13" s="1"/>
  <c r="AT259" i="13" s="1"/>
  <c r="AR260" i="13"/>
  <c r="AS260" i="13" s="1"/>
  <c r="AT260" i="13" s="1"/>
  <c r="AR261" i="13"/>
  <c r="AS261" i="13" s="1"/>
  <c r="AT261" i="13" s="1"/>
  <c r="AR262" i="13"/>
  <c r="AS262" i="13" s="1"/>
  <c r="AT262" i="13" s="1"/>
  <c r="AR263" i="13"/>
  <c r="AS263" i="13" s="1"/>
  <c r="AT263" i="13" s="1"/>
  <c r="AR264" i="13"/>
  <c r="AS264" i="13" s="1"/>
  <c r="AT264" i="13" s="1"/>
  <c r="AR265" i="13"/>
  <c r="AS265" i="13" s="1"/>
  <c r="AT265" i="13" s="1"/>
  <c r="AR266" i="13"/>
  <c r="AS266" i="13" s="1"/>
  <c r="AT266" i="13" s="1"/>
  <c r="AR267" i="13"/>
  <c r="AS267" i="13" s="1"/>
  <c r="AT267" i="13" s="1"/>
  <c r="AR268" i="13"/>
  <c r="AS268" i="13" s="1"/>
  <c r="AT268" i="13" s="1"/>
  <c r="AR269" i="13"/>
  <c r="AS269" i="13" s="1"/>
  <c r="AT269" i="13" s="1"/>
  <c r="AR270" i="13"/>
  <c r="AS270" i="13" s="1"/>
  <c r="AT270" i="13" s="1"/>
  <c r="AR271" i="13"/>
  <c r="AS271" i="13" s="1"/>
  <c r="AT271" i="13" s="1"/>
  <c r="AR272" i="13"/>
  <c r="AS272" i="13" s="1"/>
  <c r="AT272" i="13" s="1"/>
  <c r="AR273" i="13"/>
  <c r="AS273" i="13" s="1"/>
  <c r="AT273" i="13" s="1"/>
  <c r="AR274" i="13"/>
  <c r="AS274" i="13"/>
  <c r="AT274" i="13" s="1"/>
  <c r="AR275" i="13"/>
  <c r="AS275" i="13" s="1"/>
  <c r="AT275" i="13" s="1"/>
  <c r="AR276" i="13"/>
  <c r="AS276" i="13" s="1"/>
  <c r="AT276" i="13" s="1"/>
  <c r="AR277" i="13"/>
  <c r="AS277" i="13" s="1"/>
  <c r="AT277" i="13" s="1"/>
  <c r="AR278" i="13"/>
  <c r="AS278" i="13" s="1"/>
  <c r="AT278" i="13" s="1"/>
  <c r="AR279" i="13"/>
  <c r="AS279" i="13" s="1"/>
  <c r="AT279" i="13" s="1"/>
  <c r="AR280" i="13"/>
  <c r="AS280" i="13" s="1"/>
  <c r="AT280" i="13" s="1"/>
  <c r="AR281" i="13"/>
  <c r="AS281" i="13" s="1"/>
  <c r="AT281" i="13" s="1"/>
  <c r="AR282" i="13"/>
  <c r="AS282" i="13"/>
  <c r="AT282" i="13" s="1"/>
  <c r="AR283" i="13"/>
  <c r="AS283" i="13" s="1"/>
  <c r="AT283" i="13" s="1"/>
  <c r="AR284" i="13"/>
  <c r="AS284" i="13" s="1"/>
  <c r="AT284" i="13" s="1"/>
  <c r="AR285" i="13"/>
  <c r="AS285" i="13" s="1"/>
  <c r="AT285" i="13"/>
  <c r="AR286" i="13"/>
  <c r="AS286" i="13"/>
  <c r="AT286" i="13" s="1"/>
  <c r="AR287" i="13"/>
  <c r="AS287" i="13" s="1"/>
  <c r="AT287" i="13" s="1"/>
  <c r="AR288" i="13"/>
  <c r="AS288" i="13" s="1"/>
  <c r="AT288" i="13" s="1"/>
  <c r="AR289" i="13"/>
  <c r="AS289" i="13" s="1"/>
  <c r="AT289" i="13" s="1"/>
  <c r="AR290" i="13"/>
  <c r="AS290" i="13" s="1"/>
  <c r="AT290" i="13" s="1"/>
  <c r="AR291" i="13"/>
  <c r="AS291" i="13" s="1"/>
  <c r="AT291" i="13"/>
  <c r="AR292" i="13"/>
  <c r="AS292" i="13"/>
  <c r="AT292" i="13" s="1"/>
  <c r="AR293" i="13"/>
  <c r="AS293" i="13" s="1"/>
  <c r="AT293" i="13" s="1"/>
  <c r="AR294" i="13"/>
  <c r="AS294" i="13" s="1"/>
  <c r="AT294" i="13" s="1"/>
  <c r="AR295" i="13"/>
  <c r="AS295" i="13" s="1"/>
  <c r="AT295" i="13" s="1"/>
  <c r="AR296" i="13"/>
  <c r="AS296" i="13"/>
  <c r="AT296" i="13" s="1"/>
  <c r="AR297" i="13"/>
  <c r="AS297" i="13" s="1"/>
  <c r="AT297" i="13" s="1"/>
  <c r="AR298" i="13"/>
  <c r="AS298" i="13" s="1"/>
  <c r="AT298" i="13" s="1"/>
  <c r="AR299" i="13"/>
  <c r="AS299" i="13" s="1"/>
  <c r="AT299" i="13" s="1"/>
  <c r="AR300" i="13"/>
  <c r="AS300" i="13" s="1"/>
  <c r="AT300" i="13" s="1"/>
  <c r="AR301" i="13"/>
  <c r="AS301" i="13" s="1"/>
  <c r="AT301" i="13"/>
  <c r="AR302" i="13"/>
  <c r="AS302" i="13" s="1"/>
  <c r="AT302" i="13" s="1"/>
  <c r="AR303" i="13"/>
  <c r="AS303" i="13" s="1"/>
  <c r="AT303" i="13" s="1"/>
  <c r="AR304" i="13"/>
  <c r="AS304" i="13"/>
  <c r="AT304" i="13" s="1"/>
  <c r="AR305" i="13"/>
  <c r="AS305" i="13" s="1"/>
  <c r="AT305" i="13" s="1"/>
  <c r="AR306" i="13"/>
  <c r="AS306" i="13" s="1"/>
  <c r="AT306" i="13" s="1"/>
  <c r="AR307" i="13"/>
  <c r="AS307" i="13" s="1"/>
  <c r="AT307" i="13" s="1"/>
  <c r="AR308" i="13"/>
  <c r="AS308" i="13" s="1"/>
  <c r="AT308" i="13" s="1"/>
  <c r="AR309" i="13"/>
  <c r="AS309" i="13" s="1"/>
  <c r="AT309" i="13"/>
  <c r="AR310" i="13"/>
  <c r="AS310" i="13"/>
  <c r="AT310" i="13" s="1"/>
  <c r="AR311" i="13"/>
  <c r="AS311" i="13" s="1"/>
  <c r="AT311" i="13" s="1"/>
  <c r="AR312" i="13"/>
  <c r="AS312" i="13" s="1"/>
  <c r="AT312" i="13" s="1"/>
  <c r="AR313" i="13"/>
  <c r="AS313" i="13" s="1"/>
  <c r="AT313" i="13" s="1"/>
  <c r="AR314" i="13"/>
  <c r="AS314" i="13" s="1"/>
  <c r="AT314" i="13" s="1"/>
  <c r="AR315" i="13"/>
  <c r="AS315" i="13" s="1"/>
  <c r="AT315" i="13" s="1"/>
  <c r="AR316" i="13"/>
  <c r="AS316" i="13" s="1"/>
  <c r="AT316" i="13" s="1"/>
  <c r="AR317" i="13"/>
  <c r="AS317" i="13" s="1"/>
  <c r="AT317" i="13" s="1"/>
  <c r="AR318" i="13"/>
  <c r="AS318" i="13" s="1"/>
  <c r="AT318" i="13" s="1"/>
  <c r="AR319" i="13"/>
  <c r="AS319" i="13" s="1"/>
  <c r="AT319" i="13" s="1"/>
  <c r="AR320" i="13"/>
  <c r="AS320" i="13" s="1"/>
  <c r="AT320" i="13" s="1"/>
  <c r="AR321" i="13"/>
  <c r="AS321" i="13" s="1"/>
  <c r="AT321" i="13" s="1"/>
  <c r="AR322" i="13"/>
  <c r="AS322" i="13" s="1"/>
  <c r="AT322" i="13" s="1"/>
  <c r="AR323" i="13"/>
  <c r="AS323" i="13" s="1"/>
  <c r="AT323" i="13" s="1"/>
  <c r="AR324" i="13"/>
  <c r="AS324" i="13" s="1"/>
  <c r="AT324" i="13" s="1"/>
  <c r="AR325" i="13"/>
  <c r="AS325" i="13" s="1"/>
  <c r="AT325" i="13" s="1"/>
  <c r="AR326" i="13"/>
  <c r="AS326" i="13" s="1"/>
  <c r="AT326" i="13" s="1"/>
  <c r="AR327" i="13"/>
  <c r="AS327" i="13" s="1"/>
  <c r="AT327" i="13" s="1"/>
  <c r="AR328" i="13"/>
  <c r="AS328" i="13" s="1"/>
  <c r="AT328" i="13" s="1"/>
  <c r="AR329" i="13"/>
  <c r="AS329" i="13" s="1"/>
  <c r="AT329" i="13" s="1"/>
  <c r="AR330" i="13"/>
  <c r="AS330" i="13" s="1"/>
  <c r="AT330" i="13" s="1"/>
  <c r="AR331" i="13"/>
  <c r="AS331" i="13" s="1"/>
  <c r="AT331" i="13" s="1"/>
  <c r="AR332" i="13"/>
  <c r="AS332" i="13" s="1"/>
  <c r="AT332" i="13" s="1"/>
  <c r="AR333" i="13"/>
  <c r="AS333" i="13" s="1"/>
  <c r="AT333" i="13" s="1"/>
  <c r="AR334" i="13"/>
  <c r="AS334" i="13"/>
  <c r="AT334" i="13" s="1"/>
  <c r="AR335" i="13"/>
  <c r="AS335" i="13" s="1"/>
  <c r="AT335" i="13"/>
  <c r="AR336" i="13"/>
  <c r="AS336" i="13" s="1"/>
  <c r="AT336" i="13" s="1"/>
  <c r="AR337" i="13"/>
  <c r="AS337" i="13" s="1"/>
  <c r="AT337" i="13" s="1"/>
  <c r="AR338" i="13"/>
  <c r="AS338" i="13" s="1"/>
  <c r="AT338" i="13" s="1"/>
  <c r="AR339" i="13"/>
  <c r="AS339" i="13" s="1"/>
  <c r="AT339" i="13" s="1"/>
  <c r="AR340" i="13"/>
  <c r="AS340" i="13"/>
  <c r="AT340" i="13" s="1"/>
  <c r="AR341" i="13"/>
  <c r="AS341" i="13" s="1"/>
  <c r="AT341" i="13" s="1"/>
  <c r="AR342" i="13"/>
  <c r="AS342" i="13" s="1"/>
  <c r="AT342" i="13" s="1"/>
  <c r="AR343" i="13"/>
  <c r="AS343" i="13" s="1"/>
  <c r="AT343" i="13" s="1"/>
  <c r="AR344" i="13"/>
  <c r="AS344" i="13"/>
  <c r="AT344" i="13" s="1"/>
  <c r="AR345" i="13"/>
  <c r="AS345" i="13" s="1"/>
  <c r="AT345" i="13" s="1"/>
  <c r="AR346" i="13"/>
  <c r="AS346" i="13" s="1"/>
  <c r="AT346" i="13" s="1"/>
  <c r="AR347" i="13"/>
  <c r="AS347" i="13" s="1"/>
  <c r="AT347" i="13" s="1"/>
  <c r="AR348" i="13"/>
  <c r="AS348" i="13" s="1"/>
  <c r="AT348" i="13" s="1"/>
  <c r="AR349" i="13"/>
  <c r="AS349" i="13" s="1"/>
  <c r="AT349" i="13"/>
  <c r="AR350" i="13"/>
  <c r="AS350" i="13" s="1"/>
  <c r="AT350" i="13" s="1"/>
  <c r="AR351" i="13"/>
  <c r="AS351" i="13" s="1"/>
  <c r="AT351" i="13" s="1"/>
  <c r="AR352" i="13"/>
  <c r="AS352" i="13" s="1"/>
  <c r="AT352" i="13" s="1"/>
  <c r="AR353" i="13"/>
  <c r="AS353" i="13" s="1"/>
  <c r="AT353" i="13" s="1"/>
  <c r="AR354" i="13"/>
  <c r="AS354" i="13" s="1"/>
  <c r="AT354" i="13" s="1"/>
  <c r="AR355" i="13"/>
  <c r="AS355" i="13" s="1"/>
  <c r="AT355" i="13" s="1"/>
  <c r="AR356" i="13"/>
  <c r="AS356" i="13" s="1"/>
  <c r="AT356" i="13" s="1"/>
  <c r="AR357" i="13"/>
  <c r="AS357" i="13" s="1"/>
  <c r="AT357" i="13" s="1"/>
  <c r="AR358" i="13"/>
  <c r="AS358" i="13" s="1"/>
  <c r="AT358" i="13" s="1"/>
  <c r="AR359" i="13"/>
  <c r="AS359" i="13" s="1"/>
  <c r="AT359" i="13" s="1"/>
  <c r="AR360" i="13"/>
  <c r="AS360" i="13" s="1"/>
  <c r="AT360" i="13" s="1"/>
  <c r="AR361" i="13"/>
  <c r="AS361" i="13" s="1"/>
  <c r="AT361" i="13" s="1"/>
  <c r="AR362" i="13"/>
  <c r="AS362" i="13"/>
  <c r="AT362" i="13" s="1"/>
  <c r="AR363" i="13"/>
  <c r="AS363" i="13" s="1"/>
  <c r="AT363" i="13" s="1"/>
  <c r="AR364" i="13"/>
  <c r="AS364" i="13" s="1"/>
  <c r="AT364" i="13" s="1"/>
  <c r="AR365" i="13"/>
  <c r="AS365" i="13" s="1"/>
  <c r="AT365" i="13"/>
  <c r="AR366" i="13"/>
  <c r="AS366" i="13" s="1"/>
  <c r="AT366" i="13" s="1"/>
  <c r="AR367" i="13"/>
  <c r="AS367" i="13" s="1"/>
  <c r="AT367" i="13" s="1"/>
  <c r="AR368" i="13"/>
  <c r="AS368" i="13" s="1"/>
  <c r="AT368" i="13" s="1"/>
  <c r="AR369" i="13"/>
  <c r="AS369" i="13" s="1"/>
  <c r="AT369" i="13" s="1"/>
  <c r="AR370" i="13"/>
  <c r="AS370" i="13" s="1"/>
  <c r="AT370" i="13" s="1"/>
  <c r="AR371" i="13"/>
  <c r="AS371" i="13" s="1"/>
  <c r="AT371" i="13" s="1"/>
  <c r="AR372" i="13"/>
  <c r="AS372" i="13"/>
  <c r="AT372" i="13" s="1"/>
  <c r="AR373" i="13"/>
  <c r="AS373" i="13" s="1"/>
  <c r="AT373" i="13" s="1"/>
  <c r="AR374" i="13"/>
  <c r="AS374" i="13" s="1"/>
  <c r="AT374" i="13" s="1"/>
  <c r="AR375" i="13"/>
  <c r="AS375" i="13" s="1"/>
  <c r="AT375" i="13" s="1"/>
  <c r="AR376" i="13"/>
  <c r="AS376" i="13" s="1"/>
  <c r="AT376" i="13" s="1"/>
  <c r="AR377" i="13"/>
  <c r="AS377" i="13" s="1"/>
  <c r="AT377" i="13" s="1"/>
  <c r="AR378" i="13"/>
  <c r="AS378" i="13" s="1"/>
  <c r="AT378" i="13" s="1"/>
  <c r="AR379" i="13"/>
  <c r="AS379" i="13" s="1"/>
  <c r="AT379" i="13" s="1"/>
  <c r="AR380" i="13"/>
  <c r="AS380" i="13" s="1"/>
  <c r="AT380" i="13" s="1"/>
  <c r="AR381" i="13"/>
  <c r="AS381" i="13" s="1"/>
  <c r="AT381" i="13" s="1"/>
  <c r="AR382" i="13"/>
  <c r="AS382" i="13" s="1"/>
  <c r="AT382" i="13" s="1"/>
  <c r="AR383" i="13"/>
  <c r="AS383" i="13" s="1"/>
  <c r="AT383" i="13" s="1"/>
  <c r="AR384" i="13"/>
  <c r="AS384" i="13" s="1"/>
  <c r="AT384" i="13" s="1"/>
  <c r="AR385" i="13"/>
  <c r="AS385" i="13" s="1"/>
  <c r="AT385" i="13" s="1"/>
  <c r="AR386" i="13"/>
  <c r="AS386" i="13" s="1"/>
  <c r="AT386" i="13" s="1"/>
  <c r="AR387" i="13"/>
  <c r="AS387" i="13" s="1"/>
  <c r="AT387" i="13" s="1"/>
  <c r="AR388" i="13"/>
  <c r="AS388" i="13"/>
  <c r="AT388" i="13" s="1"/>
  <c r="AR389" i="13"/>
  <c r="AS389" i="13" s="1"/>
  <c r="AT389" i="13" s="1"/>
  <c r="AR390" i="13"/>
  <c r="AS390" i="13" s="1"/>
  <c r="AT390" i="13" s="1"/>
  <c r="AR391" i="13"/>
  <c r="AS391" i="13" s="1"/>
  <c r="AT391" i="13" s="1"/>
  <c r="AR392" i="13"/>
  <c r="AS392" i="13" s="1"/>
  <c r="AT392" i="13" s="1"/>
  <c r="AR393" i="13"/>
  <c r="AS393" i="13"/>
  <c r="AT393" i="13" s="1"/>
  <c r="AR394" i="13"/>
  <c r="AS394" i="13" s="1"/>
  <c r="AT394" i="13" s="1"/>
  <c r="AR395" i="13"/>
  <c r="AS395" i="13" s="1"/>
  <c r="AT395" i="13" s="1"/>
  <c r="AR396" i="13"/>
  <c r="AS396" i="13" s="1"/>
  <c r="AT396" i="13" s="1"/>
  <c r="AR397" i="13"/>
  <c r="AS397" i="13" s="1"/>
  <c r="AT397" i="13" s="1"/>
  <c r="AR398" i="13"/>
  <c r="AS398" i="13" s="1"/>
  <c r="AT398" i="13" s="1"/>
  <c r="AR399" i="13"/>
  <c r="AS399" i="13" s="1"/>
  <c r="AT399" i="13" s="1"/>
  <c r="AR400" i="13"/>
  <c r="AS400" i="13" s="1"/>
  <c r="AT400" i="13" s="1"/>
  <c r="AR401" i="13"/>
  <c r="AS401" i="13" s="1"/>
  <c r="AT401" i="13" s="1"/>
  <c r="AR402" i="13"/>
  <c r="AS402" i="13" s="1"/>
  <c r="AT402" i="13" s="1"/>
  <c r="AR403" i="13"/>
  <c r="AS403" i="13" s="1"/>
  <c r="AT403" i="13" s="1"/>
  <c r="AR404" i="13"/>
  <c r="AS404" i="13" s="1"/>
  <c r="AT404" i="13" s="1"/>
  <c r="AR405" i="13"/>
  <c r="AS405" i="13"/>
  <c r="AT405" i="13" s="1"/>
  <c r="AR406" i="13"/>
  <c r="AS406" i="13" s="1"/>
  <c r="AT406" i="13" s="1"/>
  <c r="AR407" i="13"/>
  <c r="AS407" i="13" s="1"/>
  <c r="AT407" i="13" s="1"/>
  <c r="AR408" i="13"/>
  <c r="AS408" i="13" s="1"/>
  <c r="AT408" i="13" s="1"/>
  <c r="AR409" i="13"/>
  <c r="AS409" i="13" s="1"/>
  <c r="AT409" i="13" s="1"/>
  <c r="AR410" i="13"/>
  <c r="AS410" i="13" s="1"/>
  <c r="AT410" i="13" s="1"/>
  <c r="AR411" i="13"/>
  <c r="AS411" i="13" s="1"/>
  <c r="AT411" i="13" s="1"/>
  <c r="AR412" i="13"/>
  <c r="AS412" i="13" s="1"/>
  <c r="AT412" i="13" s="1"/>
  <c r="AR413" i="13"/>
  <c r="AS413" i="13" s="1"/>
  <c r="AT413" i="13" s="1"/>
  <c r="AR414" i="13"/>
  <c r="AS414" i="13" s="1"/>
  <c r="AT414" i="13" s="1"/>
  <c r="AR415" i="13"/>
  <c r="AS415" i="13"/>
  <c r="AT415" i="13" s="1"/>
  <c r="AR416" i="13"/>
  <c r="AS416" i="13" s="1"/>
  <c r="AT416" i="13" s="1"/>
  <c r="AR417" i="13"/>
  <c r="AS417" i="13" s="1"/>
  <c r="AT417" i="13" s="1"/>
  <c r="AR418" i="13"/>
  <c r="AS418" i="13" s="1"/>
  <c r="AT418" i="13" s="1"/>
  <c r="AR419" i="13"/>
  <c r="AS419" i="13" s="1"/>
  <c r="AT419" i="13" s="1"/>
  <c r="AR420" i="13"/>
  <c r="AS420" i="13" s="1"/>
  <c r="AT420" i="13" s="1"/>
  <c r="AR421" i="13"/>
  <c r="AS421" i="13" s="1"/>
  <c r="AT421" i="13" s="1"/>
  <c r="AR422" i="13"/>
  <c r="AS422" i="13" s="1"/>
  <c r="AT422" i="13" s="1"/>
  <c r="AR423" i="13"/>
  <c r="AS423" i="13" s="1"/>
  <c r="AT423" i="13" s="1"/>
  <c r="AR424" i="13"/>
  <c r="AS424" i="13" s="1"/>
  <c r="AT424" i="13" s="1"/>
  <c r="AR425" i="13"/>
  <c r="AS425" i="13" s="1"/>
  <c r="AT425" i="13" s="1"/>
  <c r="AR426" i="13"/>
  <c r="AS426" i="13" s="1"/>
  <c r="AT426" i="13" s="1"/>
  <c r="AR427" i="13"/>
  <c r="AS427" i="13" s="1"/>
  <c r="AT427" i="13" s="1"/>
  <c r="AR428" i="13"/>
  <c r="AS428" i="13" s="1"/>
  <c r="AT428" i="13" s="1"/>
  <c r="AR429" i="13"/>
  <c r="AS429" i="13" s="1"/>
  <c r="AT429" i="13" s="1"/>
  <c r="AR430" i="13"/>
  <c r="AS430" i="13" s="1"/>
  <c r="AT430" i="13" s="1"/>
  <c r="AR431" i="13"/>
  <c r="AS431" i="13" s="1"/>
  <c r="AT431" i="13" s="1"/>
  <c r="AR432" i="13"/>
  <c r="AS432" i="13" s="1"/>
  <c r="AT432" i="13" s="1"/>
  <c r="AR433" i="13"/>
  <c r="AS433" i="13"/>
  <c r="AT433" i="13" s="1"/>
  <c r="AR434" i="13"/>
  <c r="AS434" i="13" s="1"/>
  <c r="AT434" i="13" s="1"/>
  <c r="AR435" i="13"/>
  <c r="AS435" i="13" s="1"/>
  <c r="AT435" i="13" s="1"/>
  <c r="AR436" i="13"/>
  <c r="AS436" i="13" s="1"/>
  <c r="AT436" i="13" s="1"/>
  <c r="AR437" i="13"/>
  <c r="AS437" i="13" s="1"/>
  <c r="AT437" i="13" s="1"/>
  <c r="AR438" i="13"/>
  <c r="AS438" i="13" s="1"/>
  <c r="AT438" i="13" s="1"/>
  <c r="AR439" i="13"/>
  <c r="AS439" i="13" s="1"/>
  <c r="AT439" i="13" s="1"/>
  <c r="AR440" i="13"/>
  <c r="AS440" i="13" s="1"/>
  <c r="AT440" i="13" s="1"/>
  <c r="AR441" i="13"/>
  <c r="AS441" i="13" s="1"/>
  <c r="AT441" i="13" s="1"/>
  <c r="AR442" i="13"/>
  <c r="AS442" i="13" s="1"/>
  <c r="AT442" i="13" s="1"/>
  <c r="AR443" i="13"/>
  <c r="AS443" i="13"/>
  <c r="AT443" i="13" s="1"/>
  <c r="AR444" i="13"/>
  <c r="AS444" i="13" s="1"/>
  <c r="AT444" i="13" s="1"/>
  <c r="AR445" i="13"/>
  <c r="AS445" i="13" s="1"/>
  <c r="AT445" i="13" s="1"/>
  <c r="AR446" i="13"/>
  <c r="AS446" i="13" s="1"/>
  <c r="AT446" i="13" s="1"/>
  <c r="AR447" i="13"/>
  <c r="AS447" i="13" s="1"/>
  <c r="AT447" i="13" s="1"/>
  <c r="AR448" i="13"/>
  <c r="AS448" i="13" s="1"/>
  <c r="AT448" i="13" s="1"/>
  <c r="AR449" i="13"/>
  <c r="AS449" i="13" s="1"/>
  <c r="AT449" i="13" s="1"/>
  <c r="AR450" i="13"/>
  <c r="AS450" i="13" s="1"/>
  <c r="AT450" i="13" s="1"/>
  <c r="AR451" i="13"/>
  <c r="AS451" i="13" s="1"/>
  <c r="AT451" i="13" s="1"/>
  <c r="AR452" i="13"/>
  <c r="AS452" i="13" s="1"/>
  <c r="AT452" i="13" s="1"/>
  <c r="AR453" i="13"/>
  <c r="AS453" i="13"/>
  <c r="AT453" i="13" s="1"/>
  <c r="AR454" i="13"/>
  <c r="AS454" i="13" s="1"/>
  <c r="AT454" i="13" s="1"/>
  <c r="AR455" i="13"/>
  <c r="AS455" i="13" s="1"/>
  <c r="AT455" i="13" s="1"/>
  <c r="AR456" i="13"/>
  <c r="AS456" i="13" s="1"/>
  <c r="AT456" i="13"/>
  <c r="AR457" i="13"/>
  <c r="AS457" i="13"/>
  <c r="AT457" i="13" s="1"/>
  <c r="AR458" i="13"/>
  <c r="AS458" i="13" s="1"/>
  <c r="AT458" i="13" s="1"/>
  <c r="AR459" i="13"/>
  <c r="AS459" i="13" s="1"/>
  <c r="AT459" i="13" s="1"/>
  <c r="AR460" i="13"/>
  <c r="AS460" i="13" s="1"/>
  <c r="AT460" i="13" s="1"/>
  <c r="AR461" i="13"/>
  <c r="AS461" i="13"/>
  <c r="AT461" i="13" s="1"/>
  <c r="AR462" i="13"/>
  <c r="AS462" i="13" s="1"/>
  <c r="AT462" i="13" s="1"/>
  <c r="AR463" i="13"/>
  <c r="AS463" i="13" s="1"/>
  <c r="AT463" i="13" s="1"/>
  <c r="AR464" i="13"/>
  <c r="AS464" i="13" s="1"/>
  <c r="AT464" i="13" s="1"/>
  <c r="AR465" i="13"/>
  <c r="AS465" i="13" s="1"/>
  <c r="AT465" i="13" s="1"/>
  <c r="AR466" i="13"/>
  <c r="AS466" i="13" s="1"/>
  <c r="AT466" i="13" s="1"/>
  <c r="AR467" i="13"/>
  <c r="AS467" i="13" s="1"/>
  <c r="AT467" i="13" s="1"/>
  <c r="AR468" i="13"/>
  <c r="AS468" i="13" s="1"/>
  <c r="AT468" i="13" s="1"/>
  <c r="AR469" i="13"/>
  <c r="AS469" i="13"/>
  <c r="AT469" i="13" s="1"/>
  <c r="AR470" i="13"/>
  <c r="AS470" i="13" s="1"/>
  <c r="AT470" i="13" s="1"/>
  <c r="AR471" i="13"/>
  <c r="AS471" i="13" s="1"/>
  <c r="AT471" i="13" s="1"/>
  <c r="AR472" i="13"/>
  <c r="AS472" i="13" s="1"/>
  <c r="AT472" i="13" s="1"/>
  <c r="AR473" i="13"/>
  <c r="AS473" i="13"/>
  <c r="AT473" i="13" s="1"/>
  <c r="AR474" i="13"/>
  <c r="AS474" i="13" s="1"/>
  <c r="AT474" i="13"/>
  <c r="AR475" i="13"/>
  <c r="AS475" i="13" s="1"/>
  <c r="AT475" i="13" s="1"/>
  <c r="AR476" i="13"/>
  <c r="AS476" i="13" s="1"/>
  <c r="AT476" i="13" s="1"/>
  <c r="AR477" i="13"/>
  <c r="AS477" i="13"/>
  <c r="AT477" i="13" s="1"/>
  <c r="AR478" i="13"/>
  <c r="AS478" i="13" s="1"/>
  <c r="AT478" i="13" s="1"/>
  <c r="AR479" i="13"/>
  <c r="AS479" i="13" s="1"/>
  <c r="AT479" i="13" s="1"/>
  <c r="AR480" i="13"/>
  <c r="AS480" i="13" s="1"/>
  <c r="AT480" i="13" s="1"/>
  <c r="AR481" i="13"/>
  <c r="AS481" i="13" s="1"/>
  <c r="AT481" i="13" s="1"/>
  <c r="AR482" i="13"/>
  <c r="AS482" i="13" s="1"/>
  <c r="AT482" i="13" s="1"/>
  <c r="AR483" i="13"/>
  <c r="AS483" i="13" s="1"/>
  <c r="AT483" i="13" s="1"/>
  <c r="AR484" i="13"/>
  <c r="AS484" i="13" s="1"/>
  <c r="AT484" i="13" s="1"/>
  <c r="AR485" i="13"/>
  <c r="AS485" i="13" s="1"/>
  <c r="AT485" i="13" s="1"/>
  <c r="AR486" i="13"/>
  <c r="AS486" i="13" s="1"/>
  <c r="AT486" i="13" s="1"/>
  <c r="AR487" i="13"/>
  <c r="AS487" i="13"/>
  <c r="AT487" i="13" s="1"/>
  <c r="AR488" i="13"/>
  <c r="AS488" i="13" s="1"/>
  <c r="AT488" i="13" s="1"/>
  <c r="AR489" i="13"/>
  <c r="AS489" i="13" s="1"/>
  <c r="AT489" i="13" s="1"/>
  <c r="AR490" i="13"/>
  <c r="AS490" i="13" s="1"/>
  <c r="AT490" i="13"/>
  <c r="AR491" i="13"/>
  <c r="AS491" i="13"/>
  <c r="AT491" i="13" s="1"/>
  <c r="AR492" i="13"/>
  <c r="AS492" i="13" s="1"/>
  <c r="AT492" i="13" s="1"/>
  <c r="AR493" i="13"/>
  <c r="AS493" i="13" s="1"/>
  <c r="AT493" i="13" s="1"/>
  <c r="AR494" i="13"/>
  <c r="AS494" i="13" s="1"/>
  <c r="AT494" i="13" s="1"/>
  <c r="AR495" i="13"/>
  <c r="AS495" i="13" s="1"/>
  <c r="AT495" i="13" s="1"/>
  <c r="AR496" i="13"/>
  <c r="AS496" i="13" s="1"/>
  <c r="AT496" i="13" s="1"/>
  <c r="AR497" i="13"/>
  <c r="AS497" i="13" s="1"/>
  <c r="AT497" i="13" s="1"/>
  <c r="AR498" i="13"/>
  <c r="AS498" i="13" s="1"/>
  <c r="AT498" i="13" s="1"/>
  <c r="AR499" i="13"/>
  <c r="AS499" i="13" s="1"/>
  <c r="AT499" i="13" s="1"/>
  <c r="AR500" i="13"/>
  <c r="AS500" i="13" s="1"/>
  <c r="AT500" i="13" s="1"/>
  <c r="AR501" i="13"/>
  <c r="AS501" i="13" s="1"/>
  <c r="AT501" i="13" s="1"/>
  <c r="AR502" i="13"/>
  <c r="AS502" i="13" s="1"/>
  <c r="AT502" i="13" s="1"/>
  <c r="AR503" i="13"/>
  <c r="AS503" i="13" s="1"/>
  <c r="AT503" i="13" s="1"/>
  <c r="AR504" i="13"/>
  <c r="AS504" i="13" s="1"/>
  <c r="AT504" i="13" s="1"/>
  <c r="AR505" i="13"/>
  <c r="AS505" i="13"/>
  <c r="AT505" i="13" s="1"/>
  <c r="AR506" i="13"/>
  <c r="AS506" i="13" s="1"/>
  <c r="AT506" i="13" s="1"/>
  <c r="AR507" i="13"/>
  <c r="AS507" i="13" s="1"/>
  <c r="AT507" i="13" s="1"/>
  <c r="AR508" i="13"/>
  <c r="AS508" i="13" s="1"/>
  <c r="AT508" i="13" s="1"/>
  <c r="AR509" i="13"/>
  <c r="AS509" i="13" s="1"/>
  <c r="AT509" i="13" s="1"/>
  <c r="AR510" i="13"/>
  <c r="AS510" i="13" s="1"/>
  <c r="AT510" i="13"/>
  <c r="AR511" i="13"/>
  <c r="AS511" i="13"/>
  <c r="AT511" i="13" s="1"/>
  <c r="AR512" i="13"/>
  <c r="AS512" i="13" s="1"/>
  <c r="AT512" i="13" s="1"/>
  <c r="AR513" i="13"/>
  <c r="AS513" i="13" s="1"/>
  <c r="AT513" i="13" s="1"/>
  <c r="AR514" i="13"/>
  <c r="AS514" i="13" s="1"/>
  <c r="AT514" i="13" s="1"/>
  <c r="AR515" i="13"/>
  <c r="AS515" i="13" s="1"/>
  <c r="AT515" i="13" s="1"/>
  <c r="AR516" i="13"/>
  <c r="AS516" i="13" s="1"/>
  <c r="AT516" i="13" s="1"/>
  <c r="AR517" i="13"/>
  <c r="AS517" i="13" s="1"/>
  <c r="AT517" i="13" s="1"/>
  <c r="AR518" i="13"/>
  <c r="AS518" i="13" s="1"/>
  <c r="AT518" i="13" s="1"/>
  <c r="AR519" i="13"/>
  <c r="AS519" i="13" s="1"/>
  <c r="AT519" i="13" s="1"/>
  <c r="AR520" i="13"/>
  <c r="AS520" i="13" s="1"/>
  <c r="AT520" i="13" s="1"/>
  <c r="AR521" i="13"/>
  <c r="AS521" i="13" s="1"/>
  <c r="AT521" i="13" s="1"/>
  <c r="AR522" i="13"/>
  <c r="AS522" i="13" s="1"/>
  <c r="AT522" i="13" s="1"/>
  <c r="AR523" i="13"/>
  <c r="AS523" i="13" s="1"/>
  <c r="AT523" i="13" s="1"/>
  <c r="AR524" i="13"/>
  <c r="AS524" i="13" s="1"/>
  <c r="AT524" i="13" s="1"/>
  <c r="AR525" i="13"/>
  <c r="AS525" i="13" s="1"/>
  <c r="AT525" i="13" s="1"/>
  <c r="AR526" i="13"/>
  <c r="AS526" i="13" s="1"/>
  <c r="AT526" i="13" s="1"/>
  <c r="AR527" i="13"/>
  <c r="AS527" i="13"/>
  <c r="AT527" i="13" s="1"/>
  <c r="AR528" i="13"/>
  <c r="AS528" i="13" s="1"/>
  <c r="AT528" i="13"/>
  <c r="AR529" i="13"/>
  <c r="AS529" i="13" s="1"/>
  <c r="AT529" i="13" s="1"/>
  <c r="AR530" i="13"/>
  <c r="AS530" i="13" s="1"/>
  <c r="AT530" i="13" s="1"/>
  <c r="AR531" i="13"/>
  <c r="AS531" i="13"/>
  <c r="AT531" i="13" s="1"/>
  <c r="AR532" i="13"/>
  <c r="AS532" i="13" s="1"/>
  <c r="AT532" i="13" s="1"/>
  <c r="AR533" i="13"/>
  <c r="AS533" i="13" s="1"/>
  <c r="AT533" i="13" s="1"/>
  <c r="AR534" i="13"/>
  <c r="AS534" i="13" s="1"/>
  <c r="AT534" i="13" s="1"/>
  <c r="AR535" i="13"/>
  <c r="AS535" i="13" s="1"/>
  <c r="AT535" i="13" s="1"/>
  <c r="AR536" i="13"/>
  <c r="AS536" i="13" s="1"/>
  <c r="AT536" i="13" s="1"/>
  <c r="AR537" i="13"/>
  <c r="AS537" i="13" s="1"/>
  <c r="AT537" i="13" s="1"/>
  <c r="AR538" i="13"/>
  <c r="AS538" i="13" s="1"/>
  <c r="AT538" i="13" s="1"/>
  <c r="AR539" i="13"/>
  <c r="AS539" i="13"/>
  <c r="AT539" i="13" s="1"/>
  <c r="AR540" i="13"/>
  <c r="AS540" i="13" s="1"/>
  <c r="AT540" i="13" s="1"/>
  <c r="AR541" i="13"/>
  <c r="AS541" i="13" s="1"/>
  <c r="AT541" i="13" s="1"/>
  <c r="AR542" i="13"/>
  <c r="AS542" i="13" s="1"/>
  <c r="AT542" i="13" s="1"/>
  <c r="AR543" i="13"/>
  <c r="AS543" i="13" s="1"/>
  <c r="AT543" i="13" s="1"/>
  <c r="AR544" i="13"/>
  <c r="AS544" i="13" s="1"/>
  <c r="AT544" i="13"/>
  <c r="AR545" i="13"/>
  <c r="AS545" i="13"/>
  <c r="AT545" i="13" s="1"/>
  <c r="AR546" i="13"/>
  <c r="AS546" i="13" s="1"/>
  <c r="AT546" i="13" s="1"/>
  <c r="AR547" i="13"/>
  <c r="AS547" i="13" s="1"/>
  <c r="AT547" i="13" s="1"/>
  <c r="AR548" i="13"/>
  <c r="AS548" i="13" s="1"/>
  <c r="AT548" i="13" s="1"/>
  <c r="AR549" i="13"/>
  <c r="AS549" i="13" s="1"/>
  <c r="AT549" i="13" s="1"/>
  <c r="AR550" i="13"/>
  <c r="AS550" i="13" s="1"/>
  <c r="AT550" i="13" s="1"/>
  <c r="AR551" i="13"/>
  <c r="AS551" i="13" s="1"/>
  <c r="AT551" i="13" s="1"/>
  <c r="AR552" i="13"/>
  <c r="AS552" i="13" s="1"/>
  <c r="AT552" i="13" s="1"/>
  <c r="AR553" i="13"/>
  <c r="AS553" i="13"/>
  <c r="AT553" i="13" s="1"/>
  <c r="AR554" i="13"/>
  <c r="AS554" i="13" s="1"/>
  <c r="AT554" i="13" s="1"/>
  <c r="AR555" i="13"/>
  <c r="AS555" i="13" s="1"/>
  <c r="AT555" i="13" s="1"/>
  <c r="AR556" i="13"/>
  <c r="AS556" i="13" s="1"/>
  <c r="AT556" i="13"/>
  <c r="AR557" i="13"/>
  <c r="AS557" i="13"/>
  <c r="AT557" i="13" s="1"/>
  <c r="AR558" i="13"/>
  <c r="AS558" i="13" s="1"/>
  <c r="AT558" i="13" s="1"/>
  <c r="AR559" i="13"/>
  <c r="AS559" i="13" s="1"/>
  <c r="AT559" i="13" s="1"/>
  <c r="AR560" i="13"/>
  <c r="AS560" i="13" s="1"/>
  <c r="AT560" i="13" s="1"/>
  <c r="AR561" i="13"/>
  <c r="AS561" i="13" s="1"/>
  <c r="AT561" i="13" s="1"/>
  <c r="AR562" i="13"/>
  <c r="AS562" i="13" s="1"/>
  <c r="AT562" i="13" s="1"/>
  <c r="AR563" i="13"/>
  <c r="AS563" i="13" s="1"/>
  <c r="AT563" i="13" s="1"/>
  <c r="AR564" i="13"/>
  <c r="AS564" i="13" s="1"/>
  <c r="AT564" i="13" s="1"/>
  <c r="AR565" i="13"/>
  <c r="AS565" i="13" s="1"/>
  <c r="AT565" i="13" s="1"/>
  <c r="AR566" i="13"/>
  <c r="AS566" i="13" s="1"/>
  <c r="AT566" i="13" s="1"/>
  <c r="AR567" i="13"/>
  <c r="AS567" i="13"/>
  <c r="AT567" i="13" s="1"/>
  <c r="AR568" i="13"/>
  <c r="AS568" i="13" s="1"/>
  <c r="AT568" i="13"/>
  <c r="AR569" i="13"/>
  <c r="AS569" i="13"/>
  <c r="AT569" i="13" s="1"/>
  <c r="AR570" i="13"/>
  <c r="AS570" i="13" s="1"/>
  <c r="AT570" i="13" s="1"/>
  <c r="AR571" i="13"/>
  <c r="AS571" i="13" s="1"/>
  <c r="AT571" i="13" s="1"/>
  <c r="AR572" i="13"/>
  <c r="AS572" i="13" s="1"/>
  <c r="AT572" i="13" s="1"/>
  <c r="AR573" i="13"/>
  <c r="AS573" i="13" s="1"/>
  <c r="AT573" i="13" s="1"/>
  <c r="AR574" i="13"/>
  <c r="AS574" i="13" s="1"/>
  <c r="AT574" i="13" s="1"/>
  <c r="AR575" i="13"/>
  <c r="AS575" i="13" s="1"/>
  <c r="AT575" i="13" s="1"/>
  <c r="AR576" i="13"/>
  <c r="AS576" i="13" s="1"/>
  <c r="AT576" i="13" s="1"/>
  <c r="AR577" i="13"/>
  <c r="AS577" i="13"/>
  <c r="AT577" i="13" s="1"/>
  <c r="AR578" i="13"/>
  <c r="AS578" i="13" s="1"/>
  <c r="AT578" i="13" s="1"/>
  <c r="AR579" i="13"/>
  <c r="AS579" i="13" s="1"/>
  <c r="AT579" i="13" s="1"/>
  <c r="AR580" i="13"/>
  <c r="AS580" i="13" s="1"/>
  <c r="AT580" i="13" s="1"/>
  <c r="AR581" i="13"/>
  <c r="AS581" i="13" s="1"/>
  <c r="AT581" i="13" s="1"/>
  <c r="AR582" i="13"/>
  <c r="AS582" i="13" s="1"/>
  <c r="AT582" i="13" s="1"/>
  <c r="AR583" i="13"/>
  <c r="AS583" i="13" s="1"/>
  <c r="AT583" i="13" s="1"/>
  <c r="AR584" i="13"/>
  <c r="AS584" i="13" s="1"/>
  <c r="AT584" i="13" s="1"/>
  <c r="AR585" i="13"/>
  <c r="AS585" i="13" s="1"/>
  <c r="AT585" i="13" s="1"/>
  <c r="AR586" i="13"/>
  <c r="AS586" i="13" s="1"/>
  <c r="AT586" i="13"/>
  <c r="AR587" i="13"/>
  <c r="AS587" i="13"/>
  <c r="AT587" i="13" s="1"/>
  <c r="AR588" i="13"/>
  <c r="AS588" i="13" s="1"/>
  <c r="AT588" i="13" s="1"/>
  <c r="AR589" i="13"/>
  <c r="AS589" i="13" s="1"/>
  <c r="AT589" i="13" s="1"/>
  <c r="AR590" i="13"/>
  <c r="AS590" i="13" s="1"/>
  <c r="AT590" i="13" s="1"/>
  <c r="AR591" i="13"/>
  <c r="AS591" i="13" s="1"/>
  <c r="AT591" i="13" s="1"/>
  <c r="AR592" i="13"/>
  <c r="AS592" i="13" s="1"/>
  <c r="AT592" i="13" s="1"/>
  <c r="AR593" i="13"/>
  <c r="AS593" i="13" s="1"/>
  <c r="AT593" i="13" s="1"/>
  <c r="AR594" i="13"/>
  <c r="AS594" i="13" s="1"/>
  <c r="AT594" i="13"/>
  <c r="AR595" i="13"/>
  <c r="AS595" i="13"/>
  <c r="AT595" i="13" s="1"/>
  <c r="AR596" i="13"/>
  <c r="AS596" i="13"/>
  <c r="AT596" i="13" s="1"/>
  <c r="AR597" i="13"/>
  <c r="AS597" i="13" s="1"/>
  <c r="AT597" i="13" s="1"/>
  <c r="AR598" i="13"/>
  <c r="AS598" i="13" s="1"/>
  <c r="AT598" i="13" s="1"/>
  <c r="AR599" i="13"/>
  <c r="AS599" i="13" s="1"/>
  <c r="AT599" i="13" s="1"/>
  <c r="AR600" i="13"/>
  <c r="AS600" i="13" s="1"/>
  <c r="AT600" i="13" s="1"/>
  <c r="AR601" i="13"/>
  <c r="AS601" i="13" s="1"/>
  <c r="AT601" i="13" s="1"/>
  <c r="AR602" i="13"/>
  <c r="AS602" i="13" s="1"/>
  <c r="AT602" i="13" s="1"/>
  <c r="AR603" i="13"/>
  <c r="AS603" i="13"/>
  <c r="AT603" i="13" s="1"/>
  <c r="AR604" i="13"/>
  <c r="AS604" i="13" s="1"/>
  <c r="AT604" i="13" s="1"/>
  <c r="AR605" i="13"/>
  <c r="AS605" i="13" s="1"/>
  <c r="AT605" i="13" s="1"/>
  <c r="AR606" i="13"/>
  <c r="AS606" i="13" s="1"/>
  <c r="AT606" i="13" s="1"/>
  <c r="AR607" i="13"/>
  <c r="AS607" i="13" s="1"/>
  <c r="AT607" i="13" s="1"/>
  <c r="AR608" i="13"/>
  <c r="AS608" i="13" s="1"/>
  <c r="AT608" i="13" s="1"/>
  <c r="AR609" i="13"/>
  <c r="AS609" i="13" s="1"/>
  <c r="AT609" i="13" s="1"/>
  <c r="AR610" i="13"/>
  <c r="AS610" i="13" s="1"/>
  <c r="AT610" i="13" s="1"/>
  <c r="AR611" i="13"/>
  <c r="AS611" i="13" s="1"/>
  <c r="AT611" i="13" s="1"/>
  <c r="AR612" i="13"/>
  <c r="AS612" i="13" s="1"/>
  <c r="AT612" i="13" s="1"/>
  <c r="AR613" i="13"/>
  <c r="AS613" i="13" s="1"/>
  <c r="AT613" i="13" s="1"/>
  <c r="AR614" i="13"/>
  <c r="AS614" i="13" s="1"/>
  <c r="AT614" i="13" s="1"/>
  <c r="AR615" i="13"/>
  <c r="AS615" i="13" s="1"/>
  <c r="AT615" i="13" s="1"/>
  <c r="AR616" i="13"/>
  <c r="AS616" i="13" s="1"/>
  <c r="AT616" i="13"/>
  <c r="AR617" i="13"/>
  <c r="AS617" i="13"/>
  <c r="AT617" i="13" s="1"/>
  <c r="AR618" i="13"/>
  <c r="AS618" i="13" s="1"/>
  <c r="AT618" i="13" s="1"/>
  <c r="AR619" i="13"/>
  <c r="AS619" i="13" s="1"/>
  <c r="AT619" i="13" s="1"/>
  <c r="AR620" i="13"/>
  <c r="AS620" i="13" s="1"/>
  <c r="AT620" i="13" s="1"/>
  <c r="AR621" i="13"/>
  <c r="AS621" i="13" s="1"/>
  <c r="AT621" i="13" s="1"/>
  <c r="AR622" i="13"/>
  <c r="AS622" i="13" s="1"/>
  <c r="AT622" i="13" s="1"/>
  <c r="AR623" i="13"/>
  <c r="AS623" i="13"/>
  <c r="AT623" i="13" s="1"/>
  <c r="AR624" i="13"/>
  <c r="AS624" i="13"/>
  <c r="AT624" i="13" s="1"/>
  <c r="AR625" i="13"/>
  <c r="AS625" i="13" s="1"/>
  <c r="AT625" i="13" s="1"/>
  <c r="AR626" i="13"/>
  <c r="AS626" i="13" s="1"/>
  <c r="AT626" i="13" s="1"/>
  <c r="AR627" i="13"/>
  <c r="AS627" i="13" s="1"/>
  <c r="AT627" i="13" s="1"/>
  <c r="AR628" i="13"/>
  <c r="AS628" i="13" s="1"/>
  <c r="AT628" i="13" s="1"/>
  <c r="AR629" i="13"/>
  <c r="AS629" i="13" s="1"/>
  <c r="AT629" i="13" s="1"/>
  <c r="AR630" i="13"/>
  <c r="AS630" i="13" s="1"/>
  <c r="AT630" i="13" s="1"/>
  <c r="AR631" i="13"/>
  <c r="AS631" i="13"/>
  <c r="AT631" i="13" s="1"/>
  <c r="AR632" i="13"/>
  <c r="AS632" i="13" s="1"/>
  <c r="AT632" i="13" s="1"/>
  <c r="AR633" i="13"/>
  <c r="AS633" i="13" s="1"/>
  <c r="AT633" i="13" s="1"/>
  <c r="AR634" i="13"/>
  <c r="AS634" i="13" s="1"/>
  <c r="AT634" i="13" s="1"/>
  <c r="AR635" i="13"/>
  <c r="AS635" i="13" s="1"/>
  <c r="AT635" i="13" s="1"/>
  <c r="AR636" i="13"/>
  <c r="AS636" i="13" s="1"/>
  <c r="AT636" i="13" s="1"/>
  <c r="AR637" i="13"/>
  <c r="AS637" i="13" s="1"/>
  <c r="AT637" i="13" s="1"/>
  <c r="AR638" i="13"/>
  <c r="AS638" i="13" s="1"/>
  <c r="AT638" i="13" s="1"/>
  <c r="AR639" i="13"/>
  <c r="AS639" i="13" s="1"/>
  <c r="AT639" i="13" s="1"/>
  <c r="AR640" i="13"/>
  <c r="AS640" i="13" s="1"/>
  <c r="AT640" i="13" s="1"/>
  <c r="AR641" i="13"/>
  <c r="AS641" i="13" s="1"/>
  <c r="AT641" i="13" s="1"/>
  <c r="AR642" i="13"/>
  <c r="AS642" i="13" s="1"/>
  <c r="AT642" i="13" s="1"/>
  <c r="AR643" i="13"/>
  <c r="AS643" i="13" s="1"/>
  <c r="AT643" i="13" s="1"/>
  <c r="AR644" i="13"/>
  <c r="AS644" i="13" s="1"/>
  <c r="AT644" i="13" s="1"/>
  <c r="AR645" i="13"/>
  <c r="AS645" i="13" s="1"/>
  <c r="AT645" i="13" s="1"/>
  <c r="AR646" i="13"/>
  <c r="AS646" i="13" s="1"/>
  <c r="AT646" i="13" s="1"/>
  <c r="AR647" i="13"/>
  <c r="AS647" i="13"/>
  <c r="AT647" i="13" s="1"/>
  <c r="AR648" i="13"/>
  <c r="AS648" i="13"/>
  <c r="AT648" i="13" s="1"/>
  <c r="AR649" i="13"/>
  <c r="AS649" i="13" s="1"/>
  <c r="AT649" i="13" s="1"/>
  <c r="AR650" i="13"/>
  <c r="AS650" i="13" s="1"/>
  <c r="AT650" i="13" s="1"/>
  <c r="AR651" i="13"/>
  <c r="AS651" i="13" s="1"/>
  <c r="AT651" i="13" s="1"/>
  <c r="AR652" i="13"/>
  <c r="AS652" i="13" s="1"/>
  <c r="AT652" i="13" s="1"/>
  <c r="AR653" i="13"/>
  <c r="AS653" i="13" s="1"/>
  <c r="AT653" i="13" s="1"/>
  <c r="AR654" i="13"/>
  <c r="AS654" i="13" s="1"/>
  <c r="AT654" i="13" s="1"/>
  <c r="AR655" i="13"/>
  <c r="AS655" i="13" s="1"/>
  <c r="AT655" i="13" s="1"/>
  <c r="AR656" i="13"/>
  <c r="AS656" i="13" s="1"/>
  <c r="AT656" i="13" s="1"/>
  <c r="AR657" i="13"/>
  <c r="AS657" i="13"/>
  <c r="AT657" i="13" s="1"/>
  <c r="AR658" i="13"/>
  <c r="AS658" i="13" s="1"/>
  <c r="AT658" i="13" s="1"/>
  <c r="AR659" i="13"/>
  <c r="AS659" i="13" s="1"/>
  <c r="AT659" i="13" s="1"/>
  <c r="AR660" i="13"/>
  <c r="AS660" i="13" s="1"/>
  <c r="AT660" i="13" s="1"/>
  <c r="AR661" i="13"/>
  <c r="AS661" i="13" s="1"/>
  <c r="AT661" i="13" s="1"/>
  <c r="AR662" i="13"/>
  <c r="AS662" i="13" s="1"/>
  <c r="AT662" i="13" s="1"/>
  <c r="AR663" i="13"/>
  <c r="AS663" i="13" s="1"/>
  <c r="AT663" i="13" s="1"/>
  <c r="AR664" i="13"/>
  <c r="AS664" i="13" s="1"/>
  <c r="AT664" i="13" s="1"/>
  <c r="AR665" i="13"/>
  <c r="AS665" i="13" s="1"/>
  <c r="AT665" i="13" s="1"/>
  <c r="AR666" i="13"/>
  <c r="AS666" i="13" s="1"/>
  <c r="AT666" i="13" s="1"/>
  <c r="AR667" i="13"/>
  <c r="AS667" i="13" s="1"/>
  <c r="AT667" i="13" s="1"/>
  <c r="AR668" i="13"/>
  <c r="AS668" i="13" s="1"/>
  <c r="AT668" i="13" s="1"/>
  <c r="AR669" i="13"/>
  <c r="AS669" i="13" s="1"/>
  <c r="AT669" i="13" s="1"/>
  <c r="AR670" i="13"/>
  <c r="AS670" i="13" s="1"/>
  <c r="AT670" i="13" s="1"/>
  <c r="AR671" i="13"/>
  <c r="AS671" i="13" s="1"/>
  <c r="AT671" i="13" s="1"/>
  <c r="AR672" i="13"/>
  <c r="AS672" i="13" s="1"/>
  <c r="AT672" i="13" s="1"/>
  <c r="AR673" i="13"/>
  <c r="AS673" i="13" s="1"/>
  <c r="AT673" i="13" s="1"/>
  <c r="AR674" i="13"/>
  <c r="AS674" i="13" s="1"/>
  <c r="AT674" i="13" s="1"/>
  <c r="AR675" i="13"/>
  <c r="AS675" i="13"/>
  <c r="AT675" i="13" s="1"/>
  <c r="AR676" i="13"/>
  <c r="AS676" i="13" s="1"/>
  <c r="AT676" i="13" s="1"/>
  <c r="AR677" i="13"/>
  <c r="AS677" i="13" s="1"/>
  <c r="AT677" i="13" s="1"/>
  <c r="AR678" i="13"/>
  <c r="AS678" i="13" s="1"/>
  <c r="AT678" i="13" s="1"/>
  <c r="AR679" i="13"/>
  <c r="AS679" i="13" s="1"/>
  <c r="AT679" i="13" s="1"/>
  <c r="AR680" i="13"/>
  <c r="AS680" i="13" s="1"/>
  <c r="AT680" i="13" s="1"/>
  <c r="AR681" i="13"/>
  <c r="AS681" i="13" s="1"/>
  <c r="AT681" i="13" s="1"/>
  <c r="AR682" i="13"/>
  <c r="AS682" i="13"/>
  <c r="AT682" i="13" s="1"/>
  <c r="AR683" i="13"/>
  <c r="AS683" i="13" s="1"/>
  <c r="AT683" i="13" s="1"/>
  <c r="AR684" i="13"/>
  <c r="AS684" i="13" s="1"/>
  <c r="AT684" i="13" s="1"/>
  <c r="AR685" i="13"/>
  <c r="AS685" i="13" s="1"/>
  <c r="AT685" i="13" s="1"/>
  <c r="AR686" i="13"/>
  <c r="AS686" i="13" s="1"/>
  <c r="AT686" i="13" s="1"/>
  <c r="AR687" i="13"/>
  <c r="AS687" i="13" s="1"/>
  <c r="AT687" i="13" s="1"/>
  <c r="AR688" i="13"/>
  <c r="AS688" i="13" s="1"/>
  <c r="AT688" i="13" s="1"/>
  <c r="AR689" i="13"/>
  <c r="AS689" i="13" s="1"/>
  <c r="AT689" i="13" s="1"/>
  <c r="AR690" i="13"/>
  <c r="AS690" i="13" s="1"/>
  <c r="AT690" i="13" s="1"/>
  <c r="AR691" i="13"/>
  <c r="AS691" i="13" s="1"/>
  <c r="AT691" i="13" s="1"/>
  <c r="AR692" i="13"/>
  <c r="AS692" i="13" s="1"/>
  <c r="AT692" i="13" s="1"/>
  <c r="AR693" i="13"/>
  <c r="AS693" i="13" s="1"/>
  <c r="AT693" i="13"/>
  <c r="AR694" i="13"/>
  <c r="AS694" i="13" s="1"/>
  <c r="AT694" i="13"/>
  <c r="AR695" i="13"/>
  <c r="AS695" i="13" s="1"/>
  <c r="AT695" i="13"/>
  <c r="AR696" i="13"/>
  <c r="AS696" i="13" s="1"/>
  <c r="AT696" i="13" s="1"/>
  <c r="AR697" i="13"/>
  <c r="AS697" i="13" s="1"/>
  <c r="AT697" i="13" s="1"/>
  <c r="AR698" i="13"/>
  <c r="AS698" i="13" s="1"/>
  <c r="AT698" i="13" s="1"/>
  <c r="AR699" i="13"/>
  <c r="AS699" i="13" s="1"/>
  <c r="AT699" i="13" s="1"/>
  <c r="AR700" i="13"/>
  <c r="AS700" i="13" s="1"/>
  <c r="AT700" i="13" s="1"/>
  <c r="AR701" i="13"/>
  <c r="AS701" i="13" s="1"/>
  <c r="AT701" i="13" s="1"/>
  <c r="AR702" i="13"/>
  <c r="AS702" i="13" s="1"/>
  <c r="AT702" i="13" s="1"/>
  <c r="AR703" i="13"/>
  <c r="AS703" i="13"/>
  <c r="AT703" i="13" s="1"/>
  <c r="AR704" i="13"/>
  <c r="AS704" i="13" s="1"/>
  <c r="AT704" i="13" s="1"/>
  <c r="AR705" i="13"/>
  <c r="AS705" i="13" s="1"/>
  <c r="AT705" i="13" s="1"/>
  <c r="AR706" i="13"/>
  <c r="AS706" i="13" s="1"/>
  <c r="AT706" i="13" s="1"/>
  <c r="AR707" i="13"/>
  <c r="AS707" i="13" s="1"/>
  <c r="AT707" i="13" s="1"/>
  <c r="AR708" i="13"/>
  <c r="AS708" i="13" s="1"/>
  <c r="AT708" i="13" s="1"/>
  <c r="AR709" i="13"/>
  <c r="AS709" i="13" s="1"/>
  <c r="AT709" i="13" s="1"/>
  <c r="AR710" i="13"/>
  <c r="AS710" i="13" s="1"/>
  <c r="AT710" i="13" s="1"/>
  <c r="AR711" i="13"/>
  <c r="AS711" i="13"/>
  <c r="AT711" i="13" s="1"/>
  <c r="AR712" i="13"/>
  <c r="AS712" i="13"/>
  <c r="AT712" i="13" s="1"/>
  <c r="AR713" i="13"/>
  <c r="AS713" i="13" s="1"/>
  <c r="AT713" i="13" s="1"/>
  <c r="AR714" i="13"/>
  <c r="AS714" i="13" s="1"/>
  <c r="AT714" i="13" s="1"/>
  <c r="AR715" i="13"/>
  <c r="AS715" i="13" s="1"/>
  <c r="AT715" i="13" s="1"/>
  <c r="AR716" i="13"/>
  <c r="AS716" i="13" s="1"/>
  <c r="AT716" i="13" s="1"/>
  <c r="AR717" i="13"/>
  <c r="AS717" i="13" s="1"/>
  <c r="AT717" i="13" s="1"/>
  <c r="AR718" i="13"/>
  <c r="AS718" i="13" s="1"/>
  <c r="AT718" i="13" s="1"/>
  <c r="AR719" i="13"/>
  <c r="AS719" i="13"/>
  <c r="AT719" i="13" s="1"/>
  <c r="AR720" i="13"/>
  <c r="AS720" i="13"/>
  <c r="AT720" i="13" s="1"/>
  <c r="AR721" i="13"/>
  <c r="AS721" i="13"/>
  <c r="AT721" i="13" s="1"/>
  <c r="AR722" i="13"/>
  <c r="AS722" i="13" s="1"/>
  <c r="AT722" i="13" s="1"/>
  <c r="AR723" i="13"/>
  <c r="AS723" i="13" s="1"/>
  <c r="AT723" i="13" s="1"/>
  <c r="AR724" i="13"/>
  <c r="AS724" i="13" s="1"/>
  <c r="AT724" i="13" s="1"/>
  <c r="AR725" i="13"/>
  <c r="AS725" i="13" s="1"/>
  <c r="AT725" i="13" s="1"/>
  <c r="AR726" i="13"/>
  <c r="AS726" i="13" s="1"/>
  <c r="AT726" i="13" s="1"/>
  <c r="AR727" i="13"/>
  <c r="AS727" i="13" s="1"/>
  <c r="AT727" i="13" s="1"/>
  <c r="AR728" i="13"/>
  <c r="AS728" i="13" s="1"/>
  <c r="AT728" i="13" s="1"/>
  <c r="AR729" i="13"/>
  <c r="AS729" i="13" s="1"/>
  <c r="AT729" i="13" s="1"/>
  <c r="AR730" i="13"/>
  <c r="AS730" i="13" s="1"/>
  <c r="AT730" i="13" s="1"/>
  <c r="AR731" i="13"/>
  <c r="AS731" i="13"/>
  <c r="AT731" i="13" s="1"/>
  <c r="AR732" i="13"/>
  <c r="AS732" i="13" s="1"/>
  <c r="AT732" i="13" s="1"/>
  <c r="AR733" i="13"/>
  <c r="AS733" i="13" s="1"/>
  <c r="AT733" i="13" s="1"/>
  <c r="AR734" i="13"/>
  <c r="AS734" i="13" s="1"/>
  <c r="AT734" i="13" s="1"/>
  <c r="AR735" i="13"/>
  <c r="AS735" i="13" s="1"/>
  <c r="AT735" i="13" s="1"/>
  <c r="AR736" i="13"/>
  <c r="AS736" i="13" s="1"/>
  <c r="AT736" i="13" s="1"/>
  <c r="AR737" i="13"/>
  <c r="AS737" i="13"/>
  <c r="AT737" i="13" s="1"/>
  <c r="AR738" i="13"/>
  <c r="AS738" i="13" s="1"/>
  <c r="AT738" i="13" s="1"/>
  <c r="AR739" i="13"/>
  <c r="AS739" i="13" s="1"/>
  <c r="AT739" i="13" s="1"/>
  <c r="AR740" i="13"/>
  <c r="AS740" i="13" s="1"/>
  <c r="AT740" i="13" s="1"/>
  <c r="AR741" i="13"/>
  <c r="AS741" i="13" s="1"/>
  <c r="AT741" i="13" s="1"/>
  <c r="AR742" i="13"/>
  <c r="AS742" i="13" s="1"/>
  <c r="AT742" i="13" s="1"/>
  <c r="AR743" i="13"/>
  <c r="AS743" i="13" s="1"/>
  <c r="AT743" i="13" s="1"/>
  <c r="AR744" i="13"/>
  <c r="AS744" i="13" s="1"/>
  <c r="AT744" i="13" s="1"/>
  <c r="AR745" i="13"/>
  <c r="AS745" i="13" s="1"/>
  <c r="AT745" i="13" s="1"/>
  <c r="AR746" i="13"/>
  <c r="AS746" i="13" s="1"/>
  <c r="AT746" i="13" s="1"/>
  <c r="AR747" i="13"/>
  <c r="AS747" i="13" s="1"/>
  <c r="AT747" i="13" s="1"/>
  <c r="AR748" i="13"/>
  <c r="AS748" i="13" s="1"/>
  <c r="AT748" i="13" s="1"/>
  <c r="AR749" i="13"/>
  <c r="AS749" i="13" s="1"/>
  <c r="AT749" i="13" s="1"/>
  <c r="AR750" i="13"/>
  <c r="AS750" i="13" s="1"/>
  <c r="AT750" i="13" s="1"/>
  <c r="AR751" i="13"/>
  <c r="AS751" i="13" s="1"/>
  <c r="AT751" i="13" s="1"/>
  <c r="AR752" i="13"/>
  <c r="AS752" i="13" s="1"/>
  <c r="AT752" i="13" s="1"/>
  <c r="AR753" i="13"/>
  <c r="AS753" i="13" s="1"/>
  <c r="AT753" i="13" s="1"/>
  <c r="AR754" i="13"/>
  <c r="AS754" i="13" s="1"/>
  <c r="AT754" i="13" s="1"/>
  <c r="AR755" i="13"/>
  <c r="AS755" i="13" s="1"/>
  <c r="AT755" i="13" s="1"/>
  <c r="AR756" i="13"/>
  <c r="AS756" i="13" s="1"/>
  <c r="AT756" i="13" s="1"/>
  <c r="AR757" i="13"/>
  <c r="AS757" i="13" s="1"/>
  <c r="AT757" i="13" s="1"/>
  <c r="AR758" i="13"/>
  <c r="AS758" i="13" s="1"/>
  <c r="AT758" i="13" s="1"/>
  <c r="AR759" i="13"/>
  <c r="AS759" i="13"/>
  <c r="AT759" i="13" s="1"/>
  <c r="AR760" i="13"/>
  <c r="AS760" i="13"/>
  <c r="AT760" i="13" s="1"/>
  <c r="AR761" i="13"/>
  <c r="AS761" i="13"/>
  <c r="AT761" i="13" s="1"/>
  <c r="AR762" i="13"/>
  <c r="AS762" i="13"/>
  <c r="AT762" i="13" s="1"/>
  <c r="AR763" i="13"/>
  <c r="AS763" i="13" s="1"/>
  <c r="AT763" i="13" s="1"/>
  <c r="AR764" i="13"/>
  <c r="AS764" i="13" s="1"/>
  <c r="AT764" i="13" s="1"/>
  <c r="AR765" i="13"/>
  <c r="AS765" i="13" s="1"/>
  <c r="AT765" i="13" s="1"/>
  <c r="AR766" i="13"/>
  <c r="AS766" i="13" s="1"/>
  <c r="AT766" i="13" s="1"/>
  <c r="AR767" i="13"/>
  <c r="AS767" i="13"/>
  <c r="AT767" i="13" s="1"/>
  <c r="AR768" i="13"/>
  <c r="AS768" i="13" s="1"/>
  <c r="AT768" i="13" s="1"/>
  <c r="AR769" i="13"/>
  <c r="AS769" i="13" s="1"/>
  <c r="AT769" i="13" s="1"/>
  <c r="AR770" i="13"/>
  <c r="AS770" i="13"/>
  <c r="AT770" i="13" s="1"/>
  <c r="AR771" i="13"/>
  <c r="AS771" i="13" s="1"/>
  <c r="AT771" i="13" s="1"/>
  <c r="AR772" i="13"/>
  <c r="AS772" i="13" s="1"/>
  <c r="AT772" i="13" s="1"/>
  <c r="AR773" i="13"/>
  <c r="AS773" i="13" s="1"/>
  <c r="AT773" i="13" s="1"/>
  <c r="AR774" i="13"/>
  <c r="AS774" i="13" s="1"/>
  <c r="AT774" i="13" s="1"/>
  <c r="AR775" i="13"/>
  <c r="AS775" i="13" s="1"/>
  <c r="AT775" i="13" s="1"/>
  <c r="AR776" i="13"/>
  <c r="AS776" i="13" s="1"/>
  <c r="AT776" i="13" s="1"/>
  <c r="AR777" i="13"/>
  <c r="AS777" i="13" s="1"/>
  <c r="AT777" i="13" s="1"/>
  <c r="AR778" i="13"/>
  <c r="AS778" i="13" s="1"/>
  <c r="AT778" i="13" s="1"/>
  <c r="AR779" i="13"/>
  <c r="AS779" i="13" s="1"/>
  <c r="AT779" i="13" s="1"/>
  <c r="AR780" i="13"/>
  <c r="AS780" i="13" s="1"/>
  <c r="AT780" i="13" s="1"/>
  <c r="AR781" i="13"/>
  <c r="AS781" i="13" s="1"/>
  <c r="AT781" i="13" s="1"/>
  <c r="AR782" i="13"/>
  <c r="AS782" i="13" s="1"/>
  <c r="AT782" i="13" s="1"/>
  <c r="AR783" i="13"/>
  <c r="AS783" i="13" s="1"/>
  <c r="AT783" i="13" s="1"/>
  <c r="AR784" i="13"/>
  <c r="AS784" i="13" s="1"/>
  <c r="AT784" i="13" s="1"/>
  <c r="AR785" i="13"/>
  <c r="AS785" i="13" s="1"/>
  <c r="AT785" i="13" s="1"/>
  <c r="AR786" i="13"/>
  <c r="AS786" i="13" s="1"/>
  <c r="AT786" i="13" s="1"/>
  <c r="AR787" i="13"/>
  <c r="AS787" i="13" s="1"/>
  <c r="AT787" i="13" s="1"/>
  <c r="AR788" i="13"/>
  <c r="AS788" i="13" s="1"/>
  <c r="AT788" i="13" s="1"/>
  <c r="AR789" i="13"/>
  <c r="AS789" i="13" s="1"/>
  <c r="AT789" i="13" s="1"/>
  <c r="AR790" i="13"/>
  <c r="AS790" i="13" s="1"/>
  <c r="AT790" i="13" s="1"/>
  <c r="AR791" i="13"/>
  <c r="AS791" i="13" s="1"/>
  <c r="AT791" i="13" s="1"/>
  <c r="AR792" i="13"/>
  <c r="AS792" i="13" s="1"/>
  <c r="AT792" i="13" s="1"/>
  <c r="AR793" i="13"/>
  <c r="AS793" i="13" s="1"/>
  <c r="AT793" i="13" s="1"/>
  <c r="AR794" i="13"/>
  <c r="AS794" i="13"/>
  <c r="AT794" i="13" s="1"/>
  <c r="AR795" i="13"/>
  <c r="AS795" i="13"/>
  <c r="AT795" i="13" s="1"/>
  <c r="AR796" i="13"/>
  <c r="AS796" i="13" s="1"/>
  <c r="AT796" i="13" s="1"/>
  <c r="AR797" i="13"/>
  <c r="AS797" i="13" s="1"/>
  <c r="AT797" i="13" s="1"/>
  <c r="AR798" i="13"/>
  <c r="AS798" i="13" s="1"/>
  <c r="AT798" i="13" s="1"/>
  <c r="AR799" i="13"/>
  <c r="AS799" i="13"/>
  <c r="AT799" i="13" s="1"/>
  <c r="AR800" i="13"/>
  <c r="AS800" i="13"/>
  <c r="AT800" i="13" s="1"/>
  <c r="AR801" i="13"/>
  <c r="AS801" i="13" s="1"/>
  <c r="AT801" i="13" s="1"/>
  <c r="AR802" i="13"/>
  <c r="AS802" i="13" s="1"/>
  <c r="AT802" i="13" s="1"/>
  <c r="AR803" i="13"/>
  <c r="AS803" i="13" s="1"/>
  <c r="AT803" i="13" s="1"/>
  <c r="AR804" i="13"/>
  <c r="AS804" i="13" s="1"/>
  <c r="AT804" i="13" s="1"/>
  <c r="AR805" i="13"/>
  <c r="AS805" i="13" s="1"/>
  <c r="AT805" i="13" s="1"/>
  <c r="AR806" i="13"/>
  <c r="AS806" i="13" s="1"/>
  <c r="AT806" i="13"/>
  <c r="AR807" i="13"/>
  <c r="AS807" i="13" s="1"/>
  <c r="AT807" i="13"/>
  <c r="AR808" i="13"/>
  <c r="AS808" i="13"/>
  <c r="AT808" i="13" s="1"/>
  <c r="AR809" i="13"/>
  <c r="AS809" i="13" s="1"/>
  <c r="AT809" i="13" s="1"/>
  <c r="AR810" i="13"/>
  <c r="AS810" i="13" s="1"/>
  <c r="AT810" i="13" s="1"/>
  <c r="AR811" i="13"/>
  <c r="AS811" i="13" s="1"/>
  <c r="AT811" i="13" s="1"/>
  <c r="AR812" i="13"/>
  <c r="AS812" i="13" s="1"/>
  <c r="AT812" i="13" s="1"/>
  <c r="AR813" i="13"/>
  <c r="AS813" i="13" s="1"/>
  <c r="AT813" i="13" s="1"/>
  <c r="AR814" i="13"/>
  <c r="AS814" i="13" s="1"/>
  <c r="AT814" i="13" s="1"/>
  <c r="AR815" i="13"/>
  <c r="AS815" i="13" s="1"/>
  <c r="AT815" i="13" s="1"/>
  <c r="AR816" i="13"/>
  <c r="AS816" i="13" s="1"/>
  <c r="AT816" i="13" s="1"/>
  <c r="AR817" i="13"/>
  <c r="AS817" i="13" s="1"/>
  <c r="AT817" i="13" s="1"/>
  <c r="AR818" i="13"/>
  <c r="AS818" i="13" s="1"/>
  <c r="AT818" i="13" s="1"/>
  <c r="AR819" i="13"/>
  <c r="AS819" i="13" s="1"/>
  <c r="AT819" i="13" s="1"/>
  <c r="AR820" i="13"/>
  <c r="AS820" i="13" s="1"/>
  <c r="AT820" i="13" s="1"/>
  <c r="AR821" i="13"/>
  <c r="AS821" i="13" s="1"/>
  <c r="AT821" i="13"/>
  <c r="AR822" i="13"/>
  <c r="AS822" i="13" s="1"/>
  <c r="AT822" i="13"/>
  <c r="AR823" i="13"/>
  <c r="AS823" i="13" s="1"/>
  <c r="AT823" i="13"/>
  <c r="AR824" i="13"/>
  <c r="AS824" i="13" s="1"/>
  <c r="AT824" i="13"/>
  <c r="AR825" i="13"/>
  <c r="AS825" i="13"/>
  <c r="AT825" i="13" s="1"/>
  <c r="AR826" i="13"/>
  <c r="AS826" i="13" s="1"/>
  <c r="AT826" i="13" s="1"/>
  <c r="AR827" i="13"/>
  <c r="AS827" i="13" s="1"/>
  <c r="AT827" i="13" s="1"/>
  <c r="AR828" i="13"/>
  <c r="AS828" i="13" s="1"/>
  <c r="AT828" i="13" s="1"/>
  <c r="AR829" i="13"/>
  <c r="AS829" i="13" s="1"/>
  <c r="AT829" i="13" s="1"/>
  <c r="AR830" i="13"/>
  <c r="AS830" i="13" s="1"/>
  <c r="AT830" i="13" s="1"/>
  <c r="AR831" i="13"/>
  <c r="AS831" i="13" s="1"/>
  <c r="AT831" i="13" s="1"/>
  <c r="AR832" i="13"/>
  <c r="AS832" i="13"/>
  <c r="AT832" i="13" s="1"/>
  <c r="AR833" i="13"/>
  <c r="AS833" i="13" s="1"/>
  <c r="AT833" i="13" s="1"/>
  <c r="AR834" i="13"/>
  <c r="AS834" i="13" s="1"/>
  <c r="AT834" i="13" s="1"/>
  <c r="AR835" i="13"/>
  <c r="AS835" i="13" s="1"/>
  <c r="AT835" i="13" s="1"/>
  <c r="AR836" i="13"/>
  <c r="AS836" i="13" s="1"/>
  <c r="AT836" i="13" s="1"/>
  <c r="AR837" i="13"/>
  <c r="AS837" i="13" s="1"/>
  <c r="AT837" i="13"/>
  <c r="AR838" i="13"/>
  <c r="AS838" i="13" s="1"/>
  <c r="AT838" i="13" s="1"/>
  <c r="AR839" i="13"/>
  <c r="AS839" i="13" s="1"/>
  <c r="AT839" i="13" s="1"/>
  <c r="AR840" i="13"/>
  <c r="AS840" i="13" s="1"/>
  <c r="AT840" i="13" s="1"/>
  <c r="AR841" i="13"/>
  <c r="AS841" i="13" s="1"/>
  <c r="AT841" i="13" s="1"/>
  <c r="AR842" i="13"/>
  <c r="AS842" i="13"/>
  <c r="AT842" i="13" s="1"/>
  <c r="AR843" i="13"/>
  <c r="AS843" i="13"/>
  <c r="AT843" i="13" s="1"/>
  <c r="AR844" i="13"/>
  <c r="AS844" i="13" s="1"/>
  <c r="AT844" i="13" s="1"/>
  <c r="AR845" i="13"/>
  <c r="AS845" i="13" s="1"/>
  <c r="AT845" i="13" s="1"/>
  <c r="AR846" i="13"/>
  <c r="AS846" i="13" s="1"/>
  <c r="AT846" i="13" s="1"/>
  <c r="AR847" i="13"/>
  <c r="AS847" i="13" s="1"/>
  <c r="AT847" i="13" s="1"/>
  <c r="AR848" i="13"/>
  <c r="AS848" i="13" s="1"/>
  <c r="AT848" i="13" s="1"/>
  <c r="AR849" i="13"/>
  <c r="AS849" i="13" s="1"/>
  <c r="AT849" i="13" s="1"/>
  <c r="AR850" i="13"/>
  <c r="AS850" i="13" s="1"/>
  <c r="AT850" i="13" s="1"/>
  <c r="AR851" i="13"/>
  <c r="AS851" i="13" s="1"/>
  <c r="AT851" i="13" s="1"/>
  <c r="AR852" i="13"/>
  <c r="AS852" i="13" s="1"/>
  <c r="AT852" i="13" s="1"/>
  <c r="AR853" i="13"/>
  <c r="AS853" i="13" s="1"/>
  <c r="AT853" i="13" s="1"/>
  <c r="AR854" i="13"/>
  <c r="AS854" i="13" s="1"/>
  <c r="AT854" i="13" s="1"/>
  <c r="AR855" i="13"/>
  <c r="AS855" i="13" s="1"/>
  <c r="AT855" i="13" s="1"/>
  <c r="AR856" i="13"/>
  <c r="AS856" i="13" s="1"/>
  <c r="AT856" i="13" s="1"/>
  <c r="AR857" i="13"/>
  <c r="AS857" i="13"/>
  <c r="AT857" i="13" s="1"/>
  <c r="AR858" i="13"/>
  <c r="AS858" i="13" s="1"/>
  <c r="AT858" i="13" s="1"/>
  <c r="AR859" i="13"/>
  <c r="AS859" i="13" s="1"/>
  <c r="AT859" i="13" s="1"/>
  <c r="AR860" i="13"/>
  <c r="AS860" i="13" s="1"/>
  <c r="AT860" i="13" s="1"/>
  <c r="AR861" i="13"/>
  <c r="AS861" i="13" s="1"/>
  <c r="AT861" i="13" s="1"/>
  <c r="AR862" i="13"/>
  <c r="AS862" i="13" s="1"/>
  <c r="AT862" i="13" s="1"/>
  <c r="AR863" i="13"/>
  <c r="AS863" i="13"/>
  <c r="AT863" i="13" s="1"/>
  <c r="AR864" i="13"/>
  <c r="AS864" i="13" s="1"/>
  <c r="AT864" i="13" s="1"/>
  <c r="AR865" i="13"/>
  <c r="AS865" i="13" s="1"/>
  <c r="AT865" i="13" s="1"/>
  <c r="AR866" i="13"/>
  <c r="AS866" i="13" s="1"/>
  <c r="AT866" i="13" s="1"/>
  <c r="AR867" i="13"/>
  <c r="AS867" i="13" s="1"/>
  <c r="AT867" i="13" s="1"/>
  <c r="AR868" i="13"/>
  <c r="AS868" i="13" s="1"/>
  <c r="AT868" i="13" s="1"/>
  <c r="AR869" i="13"/>
  <c r="AS869" i="13" s="1"/>
  <c r="AT869" i="13" s="1"/>
  <c r="AR870" i="13"/>
  <c r="AS870" i="13" s="1"/>
  <c r="AT870" i="13" s="1"/>
  <c r="AR871" i="13"/>
  <c r="AS871" i="13" s="1"/>
  <c r="AT871" i="13" s="1"/>
  <c r="AR872" i="13"/>
  <c r="AS872" i="13" s="1"/>
  <c r="AT872" i="13" s="1"/>
  <c r="AR873" i="13"/>
  <c r="AS873" i="13" s="1"/>
  <c r="AT873" i="13" s="1"/>
  <c r="AR874" i="13"/>
  <c r="AS874" i="13" s="1"/>
  <c r="AT874" i="13" s="1"/>
  <c r="AR875" i="13"/>
  <c r="AS875" i="13" s="1"/>
  <c r="AT875" i="13" s="1"/>
  <c r="AR876" i="13"/>
  <c r="AS876" i="13" s="1"/>
  <c r="AT876" i="13" s="1"/>
  <c r="AR877" i="13"/>
  <c r="AS877" i="13" s="1"/>
  <c r="AT877" i="13" s="1"/>
  <c r="AR878" i="13"/>
  <c r="AS878" i="13" s="1"/>
  <c r="AT878" i="13" s="1"/>
  <c r="AR879" i="13"/>
  <c r="AS879" i="13" s="1"/>
  <c r="AT879" i="13" s="1"/>
  <c r="AR880" i="13"/>
  <c r="AS880" i="13" s="1"/>
  <c r="AT880" i="13" s="1"/>
  <c r="AR881" i="13"/>
  <c r="AS881" i="13" s="1"/>
  <c r="AT881" i="13" s="1"/>
  <c r="AR882" i="13"/>
  <c r="AS882" i="13" s="1"/>
  <c r="AT882" i="13" s="1"/>
  <c r="AR883" i="13"/>
  <c r="AS883" i="13" s="1"/>
  <c r="AT883" i="13" s="1"/>
  <c r="AR884" i="13"/>
  <c r="AS884" i="13" s="1"/>
  <c r="AT884" i="13" s="1"/>
  <c r="AR885" i="13"/>
  <c r="AS885" i="13" s="1"/>
  <c r="AT885" i="13" s="1"/>
  <c r="AR886" i="13"/>
  <c r="AS886" i="13" s="1"/>
  <c r="AT886" i="13" s="1"/>
  <c r="AR887" i="13"/>
  <c r="AS887" i="13"/>
  <c r="AT887" i="13" s="1"/>
  <c r="AR888" i="13"/>
  <c r="AS888" i="13"/>
  <c r="AT888" i="13" s="1"/>
  <c r="AR889" i="13"/>
  <c r="AS889" i="13" s="1"/>
  <c r="AT889" i="13" s="1"/>
  <c r="AR890" i="13"/>
  <c r="AS890" i="13" s="1"/>
  <c r="AT890" i="13" s="1"/>
  <c r="AR891" i="13"/>
  <c r="AS891" i="13" s="1"/>
  <c r="AT891" i="13" s="1"/>
  <c r="AR892" i="13"/>
  <c r="AS892" i="13" s="1"/>
  <c r="AT892" i="13" s="1"/>
  <c r="AR893" i="13"/>
  <c r="AS893" i="13" s="1"/>
  <c r="AT893" i="13"/>
  <c r="AR894" i="13"/>
  <c r="AS894" i="13" s="1"/>
  <c r="AT894" i="13" s="1"/>
  <c r="AR895" i="13"/>
  <c r="AS895" i="13" s="1"/>
  <c r="AT895" i="13" s="1"/>
  <c r="AR896" i="13"/>
  <c r="AS896" i="13" s="1"/>
  <c r="AT896" i="13" s="1"/>
  <c r="AR897" i="13"/>
  <c r="AS897" i="13"/>
  <c r="AT897" i="13" s="1"/>
  <c r="AR898" i="13"/>
  <c r="AS898" i="13" s="1"/>
  <c r="AT898" i="13" s="1"/>
  <c r="AR899" i="13"/>
  <c r="AS899" i="13" s="1"/>
  <c r="AT899" i="13" s="1"/>
  <c r="AR900" i="13"/>
  <c r="AS900" i="13" s="1"/>
  <c r="AT900" i="13" s="1"/>
  <c r="AR901" i="13"/>
  <c r="AS901" i="13" s="1"/>
  <c r="AT901" i="13" s="1"/>
  <c r="AR902" i="13"/>
  <c r="AS902" i="13" s="1"/>
  <c r="AT902" i="13" s="1"/>
  <c r="AR903" i="13"/>
  <c r="AS903" i="13"/>
  <c r="AT903" i="13" s="1"/>
  <c r="AR904" i="13"/>
  <c r="AS904" i="13" s="1"/>
  <c r="AT904" i="13" s="1"/>
  <c r="AR905" i="13"/>
  <c r="AS905" i="13" s="1"/>
  <c r="AT905" i="13" s="1"/>
  <c r="AR906" i="13"/>
  <c r="AS906" i="13" s="1"/>
  <c r="AT906" i="13" s="1"/>
  <c r="AR907" i="13"/>
  <c r="AS907" i="13" s="1"/>
  <c r="AT907" i="13"/>
  <c r="AR908" i="13"/>
  <c r="AS908" i="13" s="1"/>
  <c r="AT908" i="13" s="1"/>
  <c r="AR909" i="13"/>
  <c r="AS909" i="13" s="1"/>
  <c r="AT909" i="13" s="1"/>
  <c r="AR910" i="13"/>
  <c r="AS910" i="13" s="1"/>
  <c r="AT910" i="13" s="1"/>
  <c r="AR911" i="13"/>
  <c r="AS911" i="13" s="1"/>
  <c r="AT911" i="13" s="1"/>
  <c r="AR912" i="13"/>
  <c r="AS912" i="13" s="1"/>
  <c r="AT912" i="13" s="1"/>
  <c r="AR913" i="13"/>
  <c r="AS913" i="13" s="1"/>
  <c r="AT913" i="13" s="1"/>
  <c r="AR914" i="13"/>
  <c r="AS914" i="13" s="1"/>
  <c r="AT914" i="13" s="1"/>
  <c r="AR915" i="13"/>
  <c r="AS915" i="13" s="1"/>
  <c r="AT915" i="13" s="1"/>
  <c r="AR916" i="13"/>
  <c r="AS916" i="13"/>
  <c r="AT916" i="13" s="1"/>
  <c r="AR917" i="13"/>
  <c r="AS917" i="13"/>
  <c r="AT917" i="13" s="1"/>
  <c r="AR918" i="13"/>
  <c r="AS918" i="13" s="1"/>
  <c r="AT918" i="13" s="1"/>
  <c r="AR919" i="13"/>
  <c r="AS919" i="13" s="1"/>
  <c r="AT919" i="13" s="1"/>
  <c r="AR920" i="13"/>
  <c r="AS920" i="13" s="1"/>
  <c r="AT920" i="13" s="1"/>
  <c r="AR921" i="13"/>
  <c r="AS921" i="13" s="1"/>
  <c r="AT921" i="13" s="1"/>
  <c r="AR922" i="13"/>
  <c r="AS922" i="13" s="1"/>
  <c r="AT922" i="13" s="1"/>
  <c r="AR923" i="13"/>
  <c r="AS923" i="13" s="1"/>
  <c r="AT923" i="13" s="1"/>
  <c r="AR924" i="13"/>
  <c r="AS924" i="13" s="1"/>
  <c r="AT924" i="13" s="1"/>
  <c r="AR925" i="13"/>
  <c r="AS925" i="13" s="1"/>
  <c r="AT925" i="13" s="1"/>
  <c r="AR926" i="13"/>
  <c r="AS926" i="13" s="1"/>
  <c r="AT926" i="13" s="1"/>
  <c r="AR927" i="13"/>
  <c r="AS927" i="13" s="1"/>
  <c r="AT927" i="13" s="1"/>
  <c r="AR928" i="13"/>
  <c r="AS928" i="13" s="1"/>
  <c r="AT928" i="13" s="1"/>
  <c r="AR929" i="13"/>
  <c r="AS929" i="13" s="1"/>
  <c r="AT929" i="13" s="1"/>
  <c r="AR930" i="13"/>
  <c r="AS930" i="13" s="1"/>
  <c r="AT930" i="13" s="1"/>
  <c r="AR931" i="13"/>
  <c r="AS931" i="13" s="1"/>
  <c r="AT931" i="13" s="1"/>
  <c r="AR932" i="13"/>
  <c r="AS932" i="13" s="1"/>
  <c r="AT932" i="13" s="1"/>
  <c r="AR933" i="13"/>
  <c r="AS933" i="13" s="1"/>
  <c r="AT933" i="13" s="1"/>
  <c r="AR934" i="13"/>
  <c r="AS934" i="13" s="1"/>
  <c r="AT934" i="13" s="1"/>
  <c r="AR935" i="13"/>
  <c r="AS935" i="13" s="1"/>
  <c r="AT935" i="13" s="1"/>
  <c r="AR936" i="13"/>
  <c r="AS936" i="13" s="1"/>
  <c r="AT936" i="13" s="1"/>
  <c r="AR937" i="13"/>
  <c r="AS937" i="13" s="1"/>
  <c r="AT937" i="13" s="1"/>
  <c r="AR938" i="13"/>
  <c r="AS938" i="13" s="1"/>
  <c r="AT938" i="13" s="1"/>
  <c r="AR939" i="13"/>
  <c r="AS939" i="13" s="1"/>
  <c r="AT939" i="13"/>
  <c r="AR940" i="13"/>
  <c r="AS940" i="13" s="1"/>
  <c r="AT940" i="13" s="1"/>
  <c r="AR941" i="13"/>
  <c r="AS941" i="13" s="1"/>
  <c r="AT941" i="13" s="1"/>
  <c r="AR942" i="13"/>
  <c r="AS942" i="13" s="1"/>
  <c r="AT942" i="13" s="1"/>
  <c r="AR943" i="13"/>
  <c r="AS943" i="13" s="1"/>
  <c r="AT943" i="13" s="1"/>
  <c r="AR944" i="13"/>
  <c r="AS944" i="13" s="1"/>
  <c r="AT944" i="13" s="1"/>
  <c r="AR945" i="13"/>
  <c r="AS945" i="13" s="1"/>
  <c r="AT945" i="13" s="1"/>
  <c r="AR946" i="13"/>
  <c r="AS946" i="13" s="1"/>
  <c r="AT946" i="13" s="1"/>
  <c r="AR947" i="13"/>
  <c r="AS947" i="13" s="1"/>
  <c r="AT947" i="13" s="1"/>
  <c r="AR948" i="13"/>
  <c r="AS948" i="13"/>
  <c r="AT948" i="13" s="1"/>
  <c r="AR949" i="13"/>
  <c r="AS949" i="13"/>
  <c r="AT949" i="13" s="1"/>
  <c r="AR950" i="13"/>
  <c r="AS950" i="13" s="1"/>
  <c r="AT950" i="13" s="1"/>
  <c r="AR951" i="13"/>
  <c r="AS951" i="13" s="1"/>
  <c r="AT951" i="13" s="1"/>
  <c r="AR952" i="13"/>
  <c r="AS952" i="13" s="1"/>
  <c r="AT952" i="13" s="1"/>
  <c r="AR953" i="13"/>
  <c r="AS953" i="13" s="1"/>
  <c r="AT953" i="13" s="1"/>
  <c r="AR954" i="13"/>
  <c r="AS954" i="13" s="1"/>
  <c r="AT954" i="13" s="1"/>
  <c r="AR955" i="13"/>
  <c r="AS955" i="13" s="1"/>
  <c r="AT955" i="13" s="1"/>
  <c r="AR956" i="13"/>
  <c r="AS956" i="13" s="1"/>
  <c r="AT956" i="13" s="1"/>
  <c r="AR957" i="13"/>
  <c r="AS957" i="13" s="1"/>
  <c r="AT957" i="13" s="1"/>
  <c r="AR958" i="13"/>
  <c r="AS958" i="13" s="1"/>
  <c r="AT958" i="13" s="1"/>
  <c r="AR959" i="13"/>
  <c r="AS959" i="13" s="1"/>
  <c r="AT959" i="13" s="1"/>
  <c r="AR960" i="13"/>
  <c r="AS960" i="13" s="1"/>
  <c r="AT960" i="13" s="1"/>
  <c r="AR961" i="13"/>
  <c r="AS961" i="13" s="1"/>
  <c r="AT961" i="13" s="1"/>
  <c r="AR962" i="13"/>
  <c r="AS962" i="13" s="1"/>
  <c r="AT962" i="13" s="1"/>
  <c r="AR963" i="13"/>
  <c r="AS963" i="13" s="1"/>
  <c r="AT963" i="13" s="1"/>
  <c r="AR964" i="13"/>
  <c r="AS964" i="13" s="1"/>
  <c r="AT964" i="13" s="1"/>
  <c r="AR965" i="13"/>
  <c r="AS965" i="13" s="1"/>
  <c r="AT965" i="13" s="1"/>
  <c r="AR966" i="13"/>
  <c r="AS966" i="13" s="1"/>
  <c r="AT966" i="13" s="1"/>
  <c r="AR967" i="13"/>
  <c r="AS967" i="13" s="1"/>
  <c r="AT967" i="13" s="1"/>
  <c r="AR968" i="13"/>
  <c r="AS968" i="13" s="1"/>
  <c r="AT968" i="13" s="1"/>
  <c r="AR969" i="13"/>
  <c r="AS969" i="13" s="1"/>
  <c r="AT969" i="13" s="1"/>
  <c r="AR970" i="13"/>
  <c r="AS970" i="13" s="1"/>
  <c r="AT970" i="13" s="1"/>
  <c r="AR971" i="13"/>
  <c r="AS971" i="13" s="1"/>
  <c r="AT971" i="13" s="1"/>
  <c r="AR972" i="13"/>
  <c r="AS972" i="13"/>
  <c r="AT972" i="13" s="1"/>
  <c r="AR973" i="13"/>
  <c r="AS973" i="13" s="1"/>
  <c r="AT973" i="13" s="1"/>
  <c r="AR974" i="13"/>
  <c r="AS974" i="13" s="1"/>
  <c r="AT974" i="13" s="1"/>
  <c r="AR975" i="13"/>
  <c r="AS975" i="13" s="1"/>
  <c r="AT975" i="13" s="1"/>
  <c r="AR976" i="13"/>
  <c r="AS976" i="13" s="1"/>
  <c r="AT976" i="13" s="1"/>
  <c r="AR977" i="13"/>
  <c r="AS977" i="13" s="1"/>
  <c r="AT977" i="13" s="1"/>
  <c r="AR978" i="13"/>
  <c r="AS978" i="13" s="1"/>
  <c r="AT978" i="13" s="1"/>
  <c r="AR979" i="13"/>
  <c r="AS979" i="13" s="1"/>
  <c r="AT979" i="13" s="1"/>
  <c r="AR980" i="13"/>
  <c r="AS980" i="13" s="1"/>
  <c r="AT980" i="13" s="1"/>
  <c r="AR981" i="13"/>
  <c r="AS981" i="13" s="1"/>
  <c r="AT981" i="13" s="1"/>
  <c r="AR982" i="13"/>
  <c r="AS982" i="13"/>
  <c r="AT982" i="13" s="1"/>
  <c r="AR983" i="13"/>
  <c r="AS983" i="13" s="1"/>
  <c r="AT983" i="13" s="1"/>
  <c r="AR984" i="13"/>
  <c r="AS984" i="13" s="1"/>
  <c r="AT984" i="13" s="1"/>
  <c r="AR985" i="13"/>
  <c r="AS985" i="13" s="1"/>
  <c r="AT985" i="13" s="1"/>
  <c r="AR986" i="13"/>
  <c r="AS986" i="13" s="1"/>
  <c r="AT986" i="13" s="1"/>
  <c r="AR987" i="13"/>
  <c r="AS987" i="13" s="1"/>
  <c r="AT987" i="13" s="1"/>
  <c r="AR988" i="13"/>
  <c r="AS988" i="13"/>
  <c r="AT988" i="13" s="1"/>
  <c r="AR989" i="13"/>
  <c r="AS989" i="13" s="1"/>
  <c r="AT989" i="13" s="1"/>
  <c r="AR990" i="13"/>
  <c r="AS990" i="13"/>
  <c r="AT990" i="13" s="1"/>
  <c r="AR991" i="13"/>
  <c r="AS991" i="13" s="1"/>
  <c r="AT991" i="13" s="1"/>
  <c r="AR992" i="13"/>
  <c r="AS992" i="13" s="1"/>
  <c r="AT992" i="13" s="1"/>
  <c r="AR993" i="13"/>
  <c r="AS993" i="13" s="1"/>
  <c r="AT993" i="13"/>
  <c r="AR994" i="13"/>
  <c r="AS994" i="13" s="1"/>
  <c r="AT994" i="13" s="1"/>
  <c r="AR995" i="13"/>
  <c r="AS995" i="13" s="1"/>
  <c r="AT995" i="13" s="1"/>
  <c r="AR996" i="13"/>
  <c r="AS996" i="13"/>
  <c r="AT996" i="13" s="1"/>
  <c r="AR997" i="13"/>
  <c r="AS997" i="13" s="1"/>
  <c r="AT997" i="13" s="1"/>
  <c r="AR998" i="13"/>
  <c r="AS998" i="13" s="1"/>
  <c r="AT998" i="13" s="1"/>
  <c r="AR999" i="13"/>
  <c r="AS999" i="13" s="1"/>
  <c r="AT999" i="13" s="1"/>
  <c r="AR1000" i="13"/>
  <c r="AS1000" i="13" s="1"/>
  <c r="AT1000" i="13" s="1"/>
  <c r="AR1001" i="13"/>
  <c r="AS1001" i="13" s="1"/>
  <c r="AT1001" i="13" s="1"/>
  <c r="AR1002" i="13"/>
  <c r="AS1002" i="13" s="1"/>
  <c r="AT1002" i="13" s="1"/>
  <c r="AR1003" i="13"/>
  <c r="AS1003" i="13" s="1"/>
  <c r="AT1003" i="13" s="1"/>
  <c r="AR1004" i="13"/>
  <c r="AS1004" i="13"/>
  <c r="AT1004" i="13" s="1"/>
  <c r="AR1005" i="13"/>
  <c r="AS1005" i="13" s="1"/>
  <c r="AT1005" i="13" s="1"/>
  <c r="AR1006" i="13"/>
  <c r="AS1006" i="13"/>
  <c r="AT1006" i="13" s="1"/>
  <c r="AR1007" i="13"/>
  <c r="AS1007" i="13" s="1"/>
  <c r="AT1007" i="13" s="1"/>
  <c r="AR1008" i="13"/>
  <c r="AS1008" i="13" s="1"/>
  <c r="AT1008" i="13" s="1"/>
  <c r="AR1009" i="13"/>
  <c r="AS1009" i="13" s="1"/>
  <c r="AT1009" i="13" s="1"/>
  <c r="AR1010" i="13"/>
  <c r="AS1010" i="13" s="1"/>
  <c r="AT1010" i="13" s="1"/>
  <c r="AR1011" i="13"/>
  <c r="AS1011" i="13" s="1"/>
  <c r="AT1011" i="13" s="1"/>
  <c r="AR1012" i="13"/>
  <c r="AS1012" i="13"/>
  <c r="AT1012" i="13" s="1"/>
  <c r="AR1013" i="13"/>
  <c r="AS1013" i="13" s="1"/>
  <c r="AT1013" i="13" s="1"/>
  <c r="AR1014" i="13"/>
  <c r="AS1014" i="13"/>
  <c r="AT1014" i="13" s="1"/>
  <c r="AR1015" i="13"/>
  <c r="AS1015" i="13" s="1"/>
  <c r="AT1015" i="13" s="1"/>
  <c r="AR1016" i="13"/>
  <c r="AS1016" i="13" s="1"/>
  <c r="AT1016" i="13" s="1"/>
  <c r="AR1017" i="13"/>
  <c r="AS1017" i="13" s="1"/>
  <c r="AT1017" i="13" s="1"/>
  <c r="AR1018" i="13"/>
  <c r="AS1018" i="13" s="1"/>
  <c r="AT1018" i="13" s="1"/>
  <c r="AR1019" i="13"/>
  <c r="AS1019" i="13" s="1"/>
  <c r="AT1019" i="13" s="1"/>
  <c r="AR1020" i="13"/>
  <c r="AS1020" i="13" s="1"/>
  <c r="AT1020" i="13" s="1"/>
  <c r="AR1021" i="13"/>
  <c r="AS1021" i="13" s="1"/>
  <c r="AT1021" i="13" s="1"/>
  <c r="AR1022" i="13"/>
  <c r="AS1022" i="13"/>
  <c r="AT1022" i="13" s="1"/>
  <c r="AR1023" i="13"/>
  <c r="AS1023" i="13" s="1"/>
  <c r="AT1023" i="13" s="1"/>
  <c r="AR1024" i="13"/>
  <c r="AS1024" i="13" s="1"/>
  <c r="AT1024" i="13" s="1"/>
  <c r="AR1025" i="13"/>
  <c r="AS1025" i="13" s="1"/>
  <c r="AT1025" i="13"/>
  <c r="AR1026" i="13"/>
  <c r="AS1026" i="13" s="1"/>
  <c r="AT1026" i="13" s="1"/>
  <c r="AR1027" i="13"/>
  <c r="AS1027" i="13" s="1"/>
  <c r="AT1027" i="13" s="1"/>
  <c r="AR1028" i="13"/>
  <c r="AS1028" i="13"/>
  <c r="AT1028" i="13" s="1"/>
  <c r="AR1029" i="13"/>
  <c r="AS1029" i="13" s="1"/>
  <c r="AT1029" i="13" s="1"/>
  <c r="AR1030" i="13"/>
  <c r="AS1030" i="13"/>
  <c r="AT1030" i="13" s="1"/>
  <c r="AR1031" i="13"/>
  <c r="AS1031" i="13" s="1"/>
  <c r="AT1031" i="13" s="1"/>
  <c r="AR1032" i="13"/>
  <c r="AS1032" i="13" s="1"/>
  <c r="AT1032" i="13" s="1"/>
  <c r="AR1033" i="13"/>
  <c r="AS1033" i="13" s="1"/>
  <c r="AT1033" i="13" s="1"/>
  <c r="AR1034" i="13"/>
  <c r="AS1034" i="13" s="1"/>
  <c r="AT1034" i="13" s="1"/>
  <c r="AR1035" i="13"/>
  <c r="AS1035" i="13" s="1"/>
  <c r="AT1035" i="13" s="1"/>
  <c r="AR1036" i="13"/>
  <c r="AS1036" i="13"/>
  <c r="AT1036" i="13" s="1"/>
  <c r="AR1037" i="13"/>
  <c r="AS1037" i="13" s="1"/>
  <c r="AT1037" i="13" s="1"/>
  <c r="AR1038" i="13"/>
  <c r="AS1038" i="13" s="1"/>
  <c r="AT1038" i="13" s="1"/>
  <c r="AR1039" i="13"/>
  <c r="AS1039" i="13" s="1"/>
  <c r="AT1039" i="13" s="1"/>
  <c r="AR1040" i="13"/>
  <c r="AS1040" i="13" s="1"/>
  <c r="AT1040" i="13" s="1"/>
  <c r="AR1041" i="13"/>
  <c r="AS1041" i="13" s="1"/>
  <c r="AT1041" i="13" s="1"/>
  <c r="AR1042" i="13"/>
  <c r="AS1042" i="13" s="1"/>
  <c r="AT1042" i="13" s="1"/>
  <c r="AR1043" i="13"/>
  <c r="AS1043" i="13" s="1"/>
  <c r="AT1043" i="13" s="1"/>
  <c r="AR1044" i="13"/>
  <c r="AS1044" i="13" s="1"/>
  <c r="AT1044" i="13" s="1"/>
  <c r="AR1045" i="13"/>
  <c r="AS1045" i="13" s="1"/>
  <c r="AT1045" i="13" s="1"/>
  <c r="AR1046" i="13"/>
  <c r="AS1046" i="13"/>
  <c r="AT1046" i="13" s="1"/>
  <c r="AR1047" i="13"/>
  <c r="AS1047" i="13" s="1"/>
  <c r="AT1047" i="13" s="1"/>
  <c r="AR1048" i="13"/>
  <c r="AS1048" i="13" s="1"/>
  <c r="AT1048" i="13" s="1"/>
  <c r="AR1049" i="13"/>
  <c r="AS1049" i="13" s="1"/>
  <c r="AT1049" i="13" s="1"/>
  <c r="AR1050" i="13"/>
  <c r="AS1050" i="13" s="1"/>
  <c r="AT1050" i="13" s="1"/>
  <c r="AR1051" i="13"/>
  <c r="AS1051" i="13" s="1"/>
  <c r="AT1051" i="13" s="1"/>
  <c r="AR1052" i="13"/>
  <c r="AS1052" i="13" s="1"/>
  <c r="AT1052" i="13" s="1"/>
  <c r="AR1053" i="13"/>
  <c r="AS1053" i="13" s="1"/>
  <c r="AT1053" i="13" s="1"/>
  <c r="AR1054" i="13"/>
  <c r="AS1054" i="13"/>
  <c r="AT1054" i="13" s="1"/>
  <c r="AR1055" i="13"/>
  <c r="AS1055" i="13" s="1"/>
  <c r="AT1055" i="13" s="1"/>
  <c r="AR1056" i="13"/>
  <c r="AS1056" i="13" s="1"/>
  <c r="AT1056" i="13" s="1"/>
  <c r="AR1057" i="13"/>
  <c r="AS1057" i="13" s="1"/>
  <c r="AT1057" i="13"/>
  <c r="AR1058" i="13"/>
  <c r="AS1058" i="13" s="1"/>
  <c r="AT1058" i="13" s="1"/>
  <c r="AR1059" i="13"/>
  <c r="AS1059" i="13" s="1"/>
  <c r="AT1059" i="13" s="1"/>
  <c r="AR1060" i="13"/>
  <c r="AS1060" i="13"/>
  <c r="AT1060" i="13" s="1"/>
  <c r="AR1061" i="13"/>
  <c r="AS1061" i="13" s="1"/>
  <c r="AT1061" i="13" s="1"/>
  <c r="AR1062" i="13"/>
  <c r="AS1062" i="13" s="1"/>
  <c r="AT1062" i="13" s="1"/>
  <c r="AR1063" i="13"/>
  <c r="AS1063" i="13" s="1"/>
  <c r="AT1063" i="13" s="1"/>
  <c r="AR1064" i="13"/>
  <c r="AS1064" i="13" s="1"/>
  <c r="AT1064" i="13" s="1"/>
  <c r="AR1065" i="13"/>
  <c r="AS1065" i="13" s="1"/>
  <c r="AT1065" i="13" s="1"/>
  <c r="AR1066" i="13"/>
  <c r="AS1066" i="13" s="1"/>
  <c r="AT1066" i="13" s="1"/>
  <c r="AR1067" i="13"/>
  <c r="AS1067" i="13" s="1"/>
  <c r="AT1067" i="13" s="1"/>
  <c r="AR1068" i="13"/>
  <c r="AS1068" i="13"/>
  <c r="AT1068" i="13" s="1"/>
  <c r="AR1069" i="13"/>
  <c r="AS1069" i="13" s="1"/>
  <c r="AT1069" i="13" s="1"/>
  <c r="AR1070" i="13"/>
  <c r="AS1070" i="13" s="1"/>
  <c r="AT1070" i="13" s="1"/>
  <c r="AR1071" i="13"/>
  <c r="AS1071" i="13" s="1"/>
  <c r="AT1071" i="13" s="1"/>
  <c r="AR1072" i="13"/>
  <c r="AS1072" i="13" s="1"/>
  <c r="AT1072" i="13" s="1"/>
  <c r="AR1073" i="13"/>
  <c r="AS1073" i="13" s="1"/>
  <c r="AT1073" i="13"/>
  <c r="AR1074" i="13"/>
  <c r="AS1074" i="13" s="1"/>
  <c r="AT1074" i="13" s="1"/>
  <c r="AR1075" i="13"/>
  <c r="AS1075" i="13" s="1"/>
  <c r="AT1075" i="13" s="1"/>
  <c r="AR1076" i="13"/>
  <c r="AS1076" i="13" s="1"/>
  <c r="AT1076" i="13" s="1"/>
  <c r="AR1077" i="13"/>
  <c r="AS1077" i="13" s="1"/>
  <c r="AT1077" i="13" s="1"/>
  <c r="AR1078" i="13"/>
  <c r="AS1078" i="13"/>
  <c r="AT1078" i="13" s="1"/>
  <c r="AR1079" i="13"/>
  <c r="AS1079" i="13" s="1"/>
  <c r="AT1079" i="13" s="1"/>
  <c r="AR1080" i="13"/>
  <c r="AS1080" i="13" s="1"/>
  <c r="AT1080" i="13" s="1"/>
  <c r="AR1081" i="13"/>
  <c r="AS1081" i="13" s="1"/>
  <c r="AT1081" i="13" s="1"/>
  <c r="AR1082" i="13"/>
  <c r="AS1082" i="13" s="1"/>
  <c r="AT1082" i="13" s="1"/>
  <c r="AR1083" i="13"/>
  <c r="AS1083" i="13" s="1"/>
  <c r="AT1083" i="13" s="1"/>
  <c r="AR1084" i="13"/>
  <c r="AS1084" i="13" s="1"/>
  <c r="AT1084" i="13" s="1"/>
  <c r="AR1085" i="13"/>
  <c r="AS1085" i="13" s="1"/>
  <c r="AT1085" i="13" s="1"/>
  <c r="AR1086" i="13"/>
  <c r="AS1086" i="13"/>
  <c r="AT1086" i="13" s="1"/>
  <c r="AR1087" i="13"/>
  <c r="AS1087" i="13" s="1"/>
  <c r="AT1087" i="13" s="1"/>
  <c r="AR1088" i="13"/>
  <c r="AS1088" i="13" s="1"/>
  <c r="AT1088" i="13" s="1"/>
  <c r="AR1089" i="13"/>
  <c r="AS1089" i="13" s="1"/>
  <c r="AT1089" i="13"/>
  <c r="AR1090" i="13"/>
  <c r="AS1090" i="13" s="1"/>
  <c r="AT1090" i="13" s="1"/>
  <c r="AR1091" i="13"/>
  <c r="AS1091" i="13" s="1"/>
  <c r="AT1091" i="13" s="1"/>
  <c r="AR1092" i="13"/>
  <c r="AS1092" i="13"/>
  <c r="AT1092" i="13" s="1"/>
  <c r="AR1093" i="13"/>
  <c r="AS1093" i="13" s="1"/>
  <c r="AT1093" i="13" s="1"/>
  <c r="AR1094" i="13"/>
  <c r="AS1094" i="13" s="1"/>
  <c r="AT1094" i="13" s="1"/>
  <c r="AR1095" i="13"/>
  <c r="AS1095" i="13" s="1"/>
  <c r="AT1095" i="13" s="1"/>
  <c r="AR1096" i="13"/>
  <c r="AS1096" i="13" s="1"/>
  <c r="AT1096" i="13" s="1"/>
  <c r="AR1097" i="13"/>
  <c r="AS1097" i="13" s="1"/>
  <c r="AT1097" i="13" s="1"/>
  <c r="AR1098" i="13"/>
  <c r="AS1098" i="13" s="1"/>
  <c r="AT1098" i="13" s="1"/>
  <c r="AR1099" i="13"/>
  <c r="AS1099" i="13" s="1"/>
  <c r="AT1099" i="13" s="1"/>
  <c r="AR1100" i="13"/>
  <c r="AS1100" i="13"/>
  <c r="AT1100" i="13" s="1"/>
  <c r="AR1101" i="13"/>
  <c r="AS1101" i="13" s="1"/>
  <c r="AT1101" i="13" s="1"/>
  <c r="AR1102" i="13"/>
  <c r="AS1102" i="13" s="1"/>
  <c r="AT1102" i="13" s="1"/>
  <c r="AR1103" i="13"/>
  <c r="AS1103" i="13" s="1"/>
  <c r="AT1103" i="13" s="1"/>
  <c r="AR1104" i="13"/>
  <c r="AS1104" i="13" s="1"/>
  <c r="AT1104" i="13" s="1"/>
  <c r="AR1105" i="13"/>
  <c r="AS1105" i="13" s="1"/>
  <c r="AT1105" i="13" s="1"/>
  <c r="AR1106" i="13"/>
  <c r="AS1106" i="13" s="1"/>
  <c r="AT1106" i="13" s="1"/>
  <c r="AR1107" i="13"/>
  <c r="AS1107" i="13" s="1"/>
  <c r="AT1107" i="13" s="1"/>
  <c r="AR1108" i="13"/>
  <c r="AS1108" i="13" s="1"/>
  <c r="AT1108" i="13" s="1"/>
  <c r="AR1109" i="13"/>
  <c r="AS1109" i="13" s="1"/>
  <c r="AT1109" i="13" s="1"/>
  <c r="AR1110" i="13"/>
  <c r="AS1110" i="13"/>
  <c r="AT1110" i="13" s="1"/>
  <c r="AR1111" i="13"/>
  <c r="AS1111" i="13" s="1"/>
  <c r="AT1111" i="13" s="1"/>
  <c r="AR1112" i="13"/>
  <c r="AS1112" i="13" s="1"/>
  <c r="AT1112" i="13" s="1"/>
  <c r="AR1113" i="13"/>
  <c r="AS1113" i="13" s="1"/>
  <c r="AT1113" i="13" s="1"/>
  <c r="AR1114" i="13"/>
  <c r="AS1114" i="13" s="1"/>
  <c r="AT1114" i="13" s="1"/>
  <c r="AR1115" i="13"/>
  <c r="AS1115" i="13" s="1"/>
  <c r="AT1115" i="13" s="1"/>
  <c r="AR1116" i="13"/>
  <c r="AS1116" i="13"/>
  <c r="AT1116" i="13" s="1"/>
  <c r="AR1117" i="13"/>
  <c r="AS1117" i="13" s="1"/>
  <c r="AT1117" i="13" s="1"/>
  <c r="AR1118" i="13"/>
  <c r="AS1118" i="13"/>
  <c r="AT1118" i="13" s="1"/>
  <c r="AR1119" i="13"/>
  <c r="AS1119" i="13" s="1"/>
  <c r="AT1119" i="13" s="1"/>
  <c r="AR1120" i="13"/>
  <c r="AS1120" i="13" s="1"/>
  <c r="AT1120" i="13" s="1"/>
  <c r="AR1121" i="13"/>
  <c r="AS1121" i="13" s="1"/>
  <c r="AT1121" i="13"/>
  <c r="AR1122" i="13"/>
  <c r="AS1122" i="13" s="1"/>
  <c r="AT1122" i="13" s="1"/>
  <c r="AR1123" i="13"/>
  <c r="AS1123" i="13" s="1"/>
  <c r="AT1123" i="13" s="1"/>
  <c r="AR1124" i="13"/>
  <c r="AS1124" i="13"/>
  <c r="AT1124" i="13" s="1"/>
  <c r="AR1125" i="13"/>
  <c r="AS1125" i="13" s="1"/>
  <c r="AT1125" i="13" s="1"/>
  <c r="AR1126" i="13"/>
  <c r="AS1126" i="13" s="1"/>
  <c r="AT1126" i="13" s="1"/>
  <c r="AR1127" i="13"/>
  <c r="AS1127" i="13" s="1"/>
  <c r="AT1127" i="13" s="1"/>
  <c r="AR1128" i="13"/>
  <c r="AS1128" i="13" s="1"/>
  <c r="AT1128" i="13" s="1"/>
  <c r="AR1129" i="13"/>
  <c r="AS1129" i="13" s="1"/>
  <c r="AT1129" i="13" s="1"/>
  <c r="AR1130" i="13"/>
  <c r="AS1130" i="13" s="1"/>
  <c r="AT1130" i="13" s="1"/>
  <c r="AR1131" i="13"/>
  <c r="AS1131" i="13" s="1"/>
  <c r="AT1131" i="13" s="1"/>
  <c r="AR1132" i="13"/>
  <c r="AS1132" i="13"/>
  <c r="AT1132" i="13" s="1"/>
  <c r="AR1133" i="13"/>
  <c r="AS1133" i="13" s="1"/>
  <c r="AT1133" i="13" s="1"/>
  <c r="AR1134" i="13"/>
  <c r="AS1134" i="13"/>
  <c r="AT1134" i="13" s="1"/>
  <c r="AR1135" i="13"/>
  <c r="AS1135" i="13" s="1"/>
  <c r="AT1135" i="13" s="1"/>
  <c r="AR1136" i="13"/>
  <c r="AS1136" i="13" s="1"/>
  <c r="AT1136" i="13" s="1"/>
  <c r="AR1137" i="13"/>
  <c r="AS1137" i="13" s="1"/>
  <c r="AT1137" i="13" s="1"/>
  <c r="AR1138" i="13"/>
  <c r="AS1138" i="13" s="1"/>
  <c r="AT1138" i="13" s="1"/>
  <c r="AR1139" i="13"/>
  <c r="AS1139" i="13" s="1"/>
  <c r="AT1139" i="13" s="1"/>
  <c r="AR1140" i="13"/>
  <c r="AS1140" i="13"/>
  <c r="AT1140" i="13" s="1"/>
  <c r="AR1141" i="13"/>
  <c r="AS1141" i="13" s="1"/>
  <c r="AT1141" i="13" s="1"/>
  <c r="AR1142" i="13"/>
  <c r="AS1142" i="13" s="1"/>
  <c r="AT1142" i="13" s="1"/>
  <c r="AR1143" i="13"/>
  <c r="AS1143" i="13" s="1"/>
  <c r="AT1143" i="13" s="1"/>
  <c r="AR1144" i="13"/>
  <c r="AS1144" i="13" s="1"/>
  <c r="AT1144" i="13" s="1"/>
  <c r="AR1145" i="13"/>
  <c r="AS1145" i="13" s="1"/>
  <c r="AT1145" i="13" s="1"/>
  <c r="AR1146" i="13"/>
  <c r="AS1146" i="13" s="1"/>
  <c r="AT1146" i="13" s="1"/>
  <c r="AR1147" i="13"/>
  <c r="AS1147" i="13" s="1"/>
  <c r="AT1147" i="13" s="1"/>
  <c r="AR1148" i="13"/>
  <c r="AS1148" i="13" s="1"/>
  <c r="AT1148" i="13" s="1"/>
  <c r="AR1149" i="13"/>
  <c r="AS1149" i="13" s="1"/>
  <c r="AT1149" i="13" s="1"/>
  <c r="AR1150" i="13"/>
  <c r="AS1150" i="13"/>
  <c r="AT1150" i="13" s="1"/>
  <c r="AR1151" i="13"/>
  <c r="AS1151" i="13" s="1"/>
  <c r="AT1151" i="13" s="1"/>
  <c r="AR1152" i="13"/>
  <c r="AS1152" i="13" s="1"/>
  <c r="AT1152" i="13" s="1"/>
  <c r="AR1153" i="13"/>
  <c r="AS1153" i="13" s="1"/>
  <c r="AT1153" i="13" s="1"/>
  <c r="AR1154" i="13"/>
  <c r="AS1154" i="13" s="1"/>
  <c r="AT1154" i="13" s="1"/>
  <c r="AR1155" i="13"/>
  <c r="AS1155" i="13" s="1"/>
  <c r="AT1155" i="13" s="1"/>
  <c r="AR1156" i="13"/>
  <c r="AS1156" i="13" s="1"/>
  <c r="AT1156" i="13" s="1"/>
  <c r="AR1157" i="13"/>
  <c r="AS1157" i="13" s="1"/>
  <c r="AT1157" i="13" s="1"/>
  <c r="AR1158" i="13"/>
  <c r="AS1158" i="13" s="1"/>
  <c r="AT1158" i="13" s="1"/>
  <c r="AR1159" i="13"/>
  <c r="AS1159" i="13" s="1"/>
  <c r="AT1159" i="13" s="1"/>
  <c r="AR1160" i="13"/>
  <c r="AS1160" i="13" s="1"/>
  <c r="AT1160" i="13" s="1"/>
  <c r="AR1161" i="13"/>
  <c r="AS1161" i="13" s="1"/>
  <c r="AT1161" i="13" s="1"/>
  <c r="AR1162" i="13"/>
  <c r="AS1162" i="13" s="1"/>
  <c r="AT1162" i="13" s="1"/>
  <c r="AR1163" i="13"/>
  <c r="AS1163" i="13" s="1"/>
  <c r="AT1163" i="13" s="1"/>
  <c r="AR1164" i="13"/>
  <c r="AS1164" i="13" s="1"/>
  <c r="AT1164" i="13" s="1"/>
  <c r="AR1165" i="13"/>
  <c r="AS1165" i="13" s="1"/>
  <c r="AT1165" i="13" s="1"/>
  <c r="AR1166" i="13"/>
  <c r="AS1166" i="13"/>
  <c r="AT1166" i="13" s="1"/>
  <c r="AR1167" i="13"/>
  <c r="AS1167" i="13" s="1"/>
  <c r="AT1167" i="13" s="1"/>
  <c r="AR1168" i="13"/>
  <c r="AS1168" i="13" s="1"/>
  <c r="AT1168" i="13" s="1"/>
  <c r="AR1169" i="13"/>
  <c r="AS1169" i="13" s="1"/>
  <c r="AT1169" i="13" s="1"/>
  <c r="AR1170" i="13"/>
  <c r="AS1170" i="13" s="1"/>
  <c r="AT1170" i="13" s="1"/>
  <c r="AR1171" i="13"/>
  <c r="AS1171" i="13" s="1"/>
  <c r="AT1171" i="13" s="1"/>
  <c r="AR1172" i="13"/>
  <c r="AS1172" i="13" s="1"/>
  <c r="AT1172" i="13" s="1"/>
  <c r="AR1173" i="13"/>
  <c r="AS1173" i="13" s="1"/>
  <c r="AT1173" i="13" s="1"/>
  <c r="AR1174" i="13"/>
  <c r="AS1174" i="13"/>
  <c r="AT1174" i="13" s="1"/>
  <c r="AR1175" i="13"/>
  <c r="AS1175" i="13" s="1"/>
  <c r="AT1175" i="13" s="1"/>
  <c r="AR1176" i="13"/>
  <c r="AS1176" i="13" s="1"/>
  <c r="AT1176" i="13" s="1"/>
  <c r="AR1177" i="13"/>
  <c r="AS1177" i="13" s="1"/>
  <c r="AT1177" i="13" s="1"/>
  <c r="AR1178" i="13"/>
  <c r="AS1178" i="13" s="1"/>
  <c r="AT1178" i="13" s="1"/>
  <c r="AR1179" i="13"/>
  <c r="AS1179" i="13" s="1"/>
  <c r="AT1179" i="13" s="1"/>
  <c r="AR1180" i="13"/>
  <c r="AS1180" i="13" s="1"/>
  <c r="AT1180" i="13" s="1"/>
  <c r="AR1181" i="13"/>
  <c r="AS1181" i="13"/>
  <c r="AT1181" i="13" s="1"/>
  <c r="AR1182" i="13"/>
  <c r="AS1182" i="13" s="1"/>
  <c r="AT1182" i="13" s="1"/>
  <c r="AR1183" i="13"/>
  <c r="AS1183" i="13" s="1"/>
  <c r="AT1183" i="13" s="1"/>
  <c r="AR1184" i="13"/>
  <c r="AS1184" i="13" s="1"/>
  <c r="AT1184" i="13" s="1"/>
  <c r="AR1185" i="13"/>
  <c r="AS1185" i="13" s="1"/>
  <c r="AT1185" i="13" s="1"/>
  <c r="AR1186" i="13"/>
  <c r="AS1186" i="13" s="1"/>
  <c r="AT1186" i="13" s="1"/>
  <c r="AR1187" i="13"/>
  <c r="AS1187" i="13" s="1"/>
  <c r="AT1187" i="13" s="1"/>
  <c r="AR1188" i="13"/>
  <c r="AS1188" i="13" s="1"/>
  <c r="AT1188" i="13" s="1"/>
  <c r="AR1189" i="13"/>
  <c r="AS1189" i="13"/>
  <c r="AT1189" i="13" s="1"/>
  <c r="AR1190" i="13"/>
  <c r="AS1190" i="13" s="1"/>
  <c r="AT1190" i="13" s="1"/>
  <c r="AR1191" i="13"/>
  <c r="AS1191" i="13" s="1"/>
  <c r="AT1191" i="13" s="1"/>
  <c r="AR1192" i="13"/>
  <c r="AS1192" i="13" s="1"/>
  <c r="AT1192" i="13" s="1"/>
  <c r="AR1193" i="13"/>
  <c r="AS1193" i="13" s="1"/>
  <c r="AT1193" i="13" s="1"/>
  <c r="AR1194" i="13"/>
  <c r="AS1194" i="13" s="1"/>
  <c r="AT1194" i="13" s="1"/>
  <c r="AR1195" i="13"/>
  <c r="AS1195" i="13" s="1"/>
  <c r="AT1195" i="13"/>
  <c r="AR1196" i="13"/>
  <c r="AS1196" i="13" s="1"/>
  <c r="AT1196" i="13" s="1"/>
  <c r="AR1197" i="13"/>
  <c r="AS1197" i="13"/>
  <c r="AT1197" i="13" s="1"/>
  <c r="AR1198" i="13"/>
  <c r="AS1198" i="13" s="1"/>
  <c r="AT1198" i="13" s="1"/>
  <c r="AR1199" i="13"/>
  <c r="AS1199" i="13" s="1"/>
  <c r="AT1199" i="13" s="1"/>
  <c r="AR1200" i="13"/>
  <c r="AS1200" i="13" s="1"/>
  <c r="AT1200" i="13" s="1"/>
  <c r="AR1201" i="13"/>
  <c r="AS1201" i="13" s="1"/>
  <c r="AT1201" i="13" s="1"/>
  <c r="AR1202" i="13"/>
  <c r="AS1202" i="13" s="1"/>
  <c r="AT1202" i="13" s="1"/>
  <c r="AR1203" i="13"/>
  <c r="AS1203" i="13" s="1"/>
  <c r="AT1203" i="13"/>
  <c r="AR1204" i="13"/>
  <c r="AS1204" i="13" s="1"/>
  <c r="AT1204" i="13" s="1"/>
  <c r="AR1205" i="13"/>
  <c r="AS1205" i="13" s="1"/>
  <c r="AT1205" i="13" s="1"/>
  <c r="AR1206" i="13"/>
  <c r="AS1206" i="13" s="1"/>
  <c r="AT1206" i="13" s="1"/>
  <c r="AR1207" i="13"/>
  <c r="AS1207" i="13" s="1"/>
  <c r="AT1207" i="13" s="1"/>
  <c r="AR1208" i="13"/>
  <c r="AS1208" i="13" s="1"/>
  <c r="AT1208" i="13" s="1"/>
  <c r="AR1209" i="13"/>
  <c r="AS1209" i="13" s="1"/>
  <c r="AT1209" i="13" s="1"/>
  <c r="AR1210" i="13"/>
  <c r="AS1210" i="13" s="1"/>
  <c r="AT1210" i="13" s="1"/>
  <c r="AR1211" i="13"/>
  <c r="AS1211" i="13" s="1"/>
  <c r="AT1211" i="13" s="1"/>
  <c r="AR1212" i="13"/>
  <c r="AS1212" i="13" s="1"/>
  <c r="AT1212" i="13" s="1"/>
  <c r="AR1213" i="13"/>
  <c r="AS1213" i="13" s="1"/>
  <c r="AT1213" i="13" s="1"/>
  <c r="AR1214" i="13"/>
  <c r="AS1214" i="13" s="1"/>
  <c r="AT1214" i="13" s="1"/>
  <c r="AR1215" i="13"/>
  <c r="AS1215" i="13"/>
  <c r="AT1215" i="13" s="1"/>
  <c r="AR1216" i="13"/>
  <c r="AS1216" i="13" s="1"/>
  <c r="AT1216" i="13" s="1"/>
  <c r="AR1217" i="13"/>
  <c r="AS1217" i="13" s="1"/>
  <c r="AT1217" i="13" s="1"/>
  <c r="AR1218" i="13"/>
  <c r="AS1218" i="13" s="1"/>
  <c r="AT1218" i="13" s="1"/>
  <c r="AR1219" i="13"/>
  <c r="AS1219" i="13" s="1"/>
  <c r="AT1219" i="13"/>
  <c r="AR1220" i="13"/>
  <c r="AS1220" i="13" s="1"/>
  <c r="AT1220" i="13" s="1"/>
  <c r="AR1221" i="13"/>
  <c r="AS1221" i="13" s="1"/>
  <c r="AT1221" i="13" s="1"/>
  <c r="AR1222" i="13"/>
  <c r="AS1222" i="13" s="1"/>
  <c r="AT1222" i="13" s="1"/>
  <c r="AR1223" i="13"/>
  <c r="AS1223" i="13" s="1"/>
  <c r="AT1223" i="13" s="1"/>
  <c r="AR1224" i="13"/>
  <c r="AS1224" i="13" s="1"/>
  <c r="AT1224" i="13" s="1"/>
  <c r="AR1225" i="13"/>
  <c r="AS1225" i="13" s="1"/>
  <c r="AT1225" i="13" s="1"/>
  <c r="AR1226" i="13"/>
  <c r="AS1226" i="13" s="1"/>
  <c r="AT1226" i="13"/>
  <c r="AR1227" i="13"/>
  <c r="AS1227" i="13" s="1"/>
  <c r="AT1227" i="13" s="1"/>
  <c r="AR1228" i="13"/>
  <c r="AS1228" i="13" s="1"/>
  <c r="AT1228" i="13" s="1"/>
  <c r="AR1229" i="13"/>
  <c r="AS1229" i="13" s="1"/>
  <c r="AT1229" i="13" s="1"/>
  <c r="AR1230" i="13"/>
  <c r="AS1230" i="13" s="1"/>
  <c r="AT1230" i="13" s="1"/>
  <c r="AR1231" i="13"/>
  <c r="AS1231" i="13" s="1"/>
  <c r="AT1231" i="13" s="1"/>
  <c r="AR1232" i="13"/>
  <c r="AS1232" i="13" s="1"/>
  <c r="AT1232" i="13" s="1"/>
  <c r="AR1233" i="13"/>
  <c r="AS1233" i="13" s="1"/>
  <c r="AT1233" i="13" s="1"/>
  <c r="AR1234" i="13"/>
  <c r="AS1234" i="13" s="1"/>
  <c r="AT1234" i="13" s="1"/>
  <c r="AR1235" i="13"/>
  <c r="AS1235" i="13" s="1"/>
  <c r="AT1235" i="13" s="1"/>
  <c r="AR1236" i="13"/>
  <c r="AS1236" i="13"/>
  <c r="AT1236" i="13" s="1"/>
  <c r="AR1237" i="13"/>
  <c r="AS1237" i="13" s="1"/>
  <c r="AT1237" i="13" s="1"/>
  <c r="AR1238" i="13"/>
  <c r="AS1238" i="13" s="1"/>
  <c r="AT1238" i="13" s="1"/>
  <c r="AR1239" i="13"/>
  <c r="AS1239" i="13" s="1"/>
  <c r="AT1239" i="13" s="1"/>
  <c r="AR1240" i="13"/>
  <c r="AS1240" i="13" s="1"/>
  <c r="AT1240" i="13" s="1"/>
  <c r="AR1241" i="13"/>
  <c r="AS1241" i="13" s="1"/>
  <c r="AT1241" i="13" s="1"/>
  <c r="AR1242" i="13"/>
  <c r="AS1242" i="13" s="1"/>
  <c r="AT1242" i="13"/>
  <c r="AR1243" i="13"/>
  <c r="AS1243" i="13" s="1"/>
  <c r="AT1243" i="13" s="1"/>
  <c r="AR1244" i="13"/>
  <c r="AS1244" i="13" s="1"/>
  <c r="AT1244" i="13" s="1"/>
  <c r="AR1245" i="13"/>
  <c r="AS1245" i="13" s="1"/>
  <c r="AT1245" i="13" s="1"/>
  <c r="AR1246" i="13"/>
  <c r="AS1246" i="13" s="1"/>
  <c r="AT1246" i="13" s="1"/>
  <c r="AR1247" i="13"/>
  <c r="AS1247" i="13" s="1"/>
  <c r="AT1247" i="13" s="1"/>
  <c r="AR1248" i="13"/>
  <c r="AS1248" i="13" s="1"/>
  <c r="AT1248" i="13" s="1"/>
  <c r="AR1249" i="13"/>
  <c r="AS1249" i="13" s="1"/>
  <c r="AT1249" i="13" s="1"/>
  <c r="AR1250" i="13"/>
  <c r="AS1250" i="13" s="1"/>
  <c r="AT1250" i="13" s="1"/>
  <c r="AR1251" i="13"/>
  <c r="AS1251" i="13" s="1"/>
  <c r="AT1251" i="13" s="1"/>
  <c r="AR1252" i="13"/>
  <c r="AS1252" i="13" s="1"/>
  <c r="AT1252" i="13" s="1"/>
  <c r="AR1253" i="13"/>
  <c r="AS1253" i="13" s="1"/>
  <c r="AT1253" i="13" s="1"/>
  <c r="AR1254" i="13"/>
  <c r="AS1254" i="13" s="1"/>
  <c r="AT1254" i="13" s="1"/>
  <c r="AR1255" i="13"/>
  <c r="AS1255" i="13" s="1"/>
  <c r="AT1255" i="13" s="1"/>
  <c r="AR1256" i="13"/>
  <c r="AS1256" i="13"/>
  <c r="AT1256" i="13" s="1"/>
  <c r="AR1257" i="13"/>
  <c r="AS1257" i="13" s="1"/>
  <c r="AT1257" i="13" s="1"/>
  <c r="AR1258" i="13"/>
  <c r="AS1258" i="13" s="1"/>
  <c r="AT1258" i="13" s="1"/>
  <c r="AR1259" i="13"/>
  <c r="AS1259" i="13" s="1"/>
  <c r="AT1259" i="13"/>
  <c r="AR1260" i="13"/>
  <c r="AS1260" i="13" s="1"/>
  <c r="AT1260" i="13" s="1"/>
  <c r="AR1261" i="13"/>
  <c r="AS1261" i="13" s="1"/>
  <c r="AT1261" i="13" s="1"/>
  <c r="AR1262" i="13"/>
  <c r="AS1262" i="13" s="1"/>
  <c r="AT1262" i="13" s="1"/>
  <c r="AR1263" i="13"/>
  <c r="AS1263" i="13" s="1"/>
  <c r="AT1263" i="13" s="1"/>
  <c r="AR1264" i="13"/>
  <c r="AS1264" i="13" s="1"/>
  <c r="AT1264" i="13" s="1"/>
  <c r="AR1265" i="13"/>
  <c r="AS1265" i="13" s="1"/>
  <c r="AT1265" i="13" s="1"/>
  <c r="AR1266" i="13"/>
  <c r="AS1266" i="13" s="1"/>
  <c r="AT1266" i="13" s="1"/>
  <c r="AR1267" i="13"/>
  <c r="AS1267" i="13" s="1"/>
  <c r="AT1267" i="13"/>
  <c r="AR1268" i="13"/>
  <c r="AS1268" i="13" s="1"/>
  <c r="AT1268" i="13" s="1"/>
  <c r="AR1269" i="13"/>
  <c r="AS1269" i="13"/>
  <c r="AT1269" i="13" s="1"/>
  <c r="AR1270" i="13"/>
  <c r="AS1270" i="13" s="1"/>
  <c r="AT1270" i="13" s="1"/>
  <c r="AR1271" i="13"/>
  <c r="AS1271" i="13" s="1"/>
  <c r="AT1271" i="13" s="1"/>
  <c r="AR1272" i="13"/>
  <c r="AS1272" i="13" s="1"/>
  <c r="AT1272" i="13" s="1"/>
  <c r="AR1273" i="13"/>
  <c r="AS1273" i="13" s="1"/>
  <c r="AT1273" i="13" s="1"/>
  <c r="AR1274" i="13"/>
  <c r="AS1274" i="13" s="1"/>
  <c r="AT1274" i="13" s="1"/>
  <c r="AR1275" i="13"/>
  <c r="AS1275" i="13" s="1"/>
  <c r="AT1275" i="13" s="1"/>
  <c r="AR1276" i="13"/>
  <c r="AS1276" i="13" s="1"/>
  <c r="AT1276" i="13" s="1"/>
  <c r="AR1277" i="13"/>
  <c r="AS1277" i="13"/>
  <c r="AT1277" i="13" s="1"/>
  <c r="AR1278" i="13"/>
  <c r="AS1278" i="13" s="1"/>
  <c r="AT1278" i="13" s="1"/>
  <c r="AR1279" i="13"/>
  <c r="AS1279" i="13" s="1"/>
  <c r="AT1279" i="13" s="1"/>
  <c r="AR1280" i="13"/>
  <c r="AS1280" i="13" s="1"/>
  <c r="AT1280" i="13" s="1"/>
  <c r="AR1281" i="13"/>
  <c r="AS1281" i="13" s="1"/>
  <c r="AT1281" i="13" s="1"/>
  <c r="AR1282" i="13"/>
  <c r="AS1282" i="13" s="1"/>
  <c r="AT1282" i="13" s="1"/>
  <c r="AR1283" i="13"/>
  <c r="AS1283" i="13" s="1"/>
  <c r="AT1283" i="13"/>
  <c r="AR1284" i="13"/>
  <c r="AS1284" i="13" s="1"/>
  <c r="AT1284" i="13" s="1"/>
  <c r="AR1285" i="13"/>
  <c r="AS1285" i="13"/>
  <c r="AT1285" i="13" s="1"/>
  <c r="AR1286" i="13"/>
  <c r="AS1286" i="13" s="1"/>
  <c r="AT1286" i="13" s="1"/>
  <c r="AR1287" i="13"/>
  <c r="AS1287" i="13"/>
  <c r="AT1287" i="13" s="1"/>
  <c r="AR1288" i="13"/>
  <c r="AS1288" i="13" s="1"/>
  <c r="AT1288" i="13" s="1"/>
  <c r="AR1289" i="13"/>
  <c r="AS1289" i="13" s="1"/>
  <c r="AT1289" i="13" s="1"/>
  <c r="AR1290" i="13"/>
  <c r="AS1290" i="13" s="1"/>
  <c r="AT1290" i="13" s="1"/>
  <c r="AR1291" i="13"/>
  <c r="AS1291" i="13" s="1"/>
  <c r="AT1291" i="13" s="1"/>
  <c r="AR1292" i="13"/>
  <c r="AS1292" i="13" s="1"/>
  <c r="AT1292" i="13" s="1"/>
  <c r="AR1293" i="13"/>
  <c r="AS1293" i="13" s="1"/>
  <c r="AT1293" i="13" s="1"/>
  <c r="AR1294" i="13"/>
  <c r="AS1294" i="13" s="1"/>
  <c r="AT1294" i="13" s="1"/>
  <c r="AR1295" i="13"/>
  <c r="AS1295" i="13" s="1"/>
  <c r="AT1295" i="13" s="1"/>
  <c r="AR1296" i="13"/>
  <c r="AS1296" i="13" s="1"/>
  <c r="AT1296" i="13" s="1"/>
  <c r="AR1297" i="13"/>
  <c r="AS1297" i="13" s="1"/>
  <c r="AT1297" i="13" s="1"/>
  <c r="AR1298" i="13"/>
  <c r="AS1298" i="13" s="1"/>
  <c r="AT1298" i="13" s="1"/>
  <c r="AR1299" i="13"/>
  <c r="AS1299" i="13" s="1"/>
  <c r="AT1299" i="13" s="1"/>
  <c r="AR1300" i="13"/>
  <c r="AS1300" i="13"/>
  <c r="AT1300" i="13" s="1"/>
  <c r="AR1301" i="13"/>
  <c r="AS1301" i="13" s="1"/>
  <c r="AT1301" i="13" s="1"/>
  <c r="AR1302" i="13"/>
  <c r="AS1302" i="13" s="1"/>
  <c r="AT1302" i="13" s="1"/>
  <c r="AR1303" i="13"/>
  <c r="AS1303" i="13" s="1"/>
  <c r="AT1303" i="13" s="1"/>
  <c r="AR1304" i="13"/>
  <c r="AS1304" i="13" s="1"/>
  <c r="AT1304" i="13" s="1"/>
  <c r="AR1305" i="13"/>
  <c r="AS1305" i="13" s="1"/>
  <c r="AT1305" i="13" s="1"/>
  <c r="AR1306" i="13"/>
  <c r="AS1306" i="13" s="1"/>
  <c r="AT1306" i="13"/>
  <c r="AR1307" i="13"/>
  <c r="AS1307" i="13" s="1"/>
  <c r="AT1307" i="13" s="1"/>
  <c r="AR1308" i="13"/>
  <c r="AS1308" i="13"/>
  <c r="AT1308" i="13" s="1"/>
  <c r="AR1309" i="13"/>
  <c r="AS1309" i="13" s="1"/>
  <c r="AT1309" i="13" s="1"/>
  <c r="AR1310" i="13"/>
  <c r="AS1310" i="13"/>
  <c r="AT1310" i="13" s="1"/>
  <c r="AR1311" i="13"/>
  <c r="AS1311" i="13" s="1"/>
  <c r="AT1311" i="13" s="1"/>
  <c r="AR1312" i="13"/>
  <c r="AS1312" i="13" s="1"/>
  <c r="AT1312" i="13" s="1"/>
  <c r="AR1313" i="13"/>
  <c r="AS1313" i="13" s="1"/>
  <c r="AT1313" i="13" s="1"/>
  <c r="AR1314" i="13"/>
  <c r="AS1314" i="13" s="1"/>
  <c r="AT1314" i="13" s="1"/>
  <c r="AR1315" i="13"/>
  <c r="AS1315" i="13" s="1"/>
  <c r="AT1315" i="13" s="1"/>
  <c r="AR1316" i="13"/>
  <c r="AS1316" i="13"/>
  <c r="AT1316" i="13" s="1"/>
  <c r="AR1317" i="13"/>
  <c r="AS1317" i="13" s="1"/>
  <c r="AT1317" i="13" s="1"/>
  <c r="AR1318" i="13"/>
  <c r="AS1318" i="13" s="1"/>
  <c r="AT1318" i="13" s="1"/>
  <c r="AR1319" i="13"/>
  <c r="AS1319" i="13" s="1"/>
  <c r="AT1319" i="13" s="1"/>
  <c r="AR1320" i="13"/>
  <c r="AS1320" i="13"/>
  <c r="AT1320" i="13" s="1"/>
  <c r="AR1321" i="13"/>
  <c r="AS1321" i="13" s="1"/>
  <c r="AT1321" i="13" s="1"/>
  <c r="AR1322" i="13"/>
  <c r="AS1322" i="13" s="1"/>
  <c r="AT1322" i="13" s="1"/>
  <c r="AR1323" i="13"/>
  <c r="AS1323" i="13" s="1"/>
  <c r="AT1323" i="13"/>
  <c r="AR1324" i="13"/>
  <c r="AS1324" i="13" s="1"/>
  <c r="AT1324" i="13" s="1"/>
  <c r="AR1325" i="13"/>
  <c r="AS1325" i="13"/>
  <c r="AT1325" i="13" s="1"/>
  <c r="AR1326" i="13"/>
  <c r="AS1326" i="13" s="1"/>
  <c r="AT1326" i="13" s="1"/>
  <c r="AR1327" i="13"/>
  <c r="AS1327" i="13" s="1"/>
  <c r="AT1327" i="13" s="1"/>
  <c r="AR1328" i="13"/>
  <c r="AS1328" i="13" s="1"/>
  <c r="AT1328" i="13" s="1"/>
  <c r="AR1329" i="13"/>
  <c r="AS1329" i="13" s="1"/>
  <c r="AT1329" i="13" s="1"/>
  <c r="AR1330" i="13"/>
  <c r="AS1330" i="13" s="1"/>
  <c r="AT1330" i="13" s="1"/>
  <c r="AR1331" i="13"/>
  <c r="AS1331" i="13" s="1"/>
  <c r="AT1331" i="13"/>
  <c r="AR1332" i="13"/>
  <c r="AS1332" i="13" s="1"/>
  <c r="AT1332" i="13" s="1"/>
  <c r="AR1333" i="13"/>
  <c r="AS1333" i="13"/>
  <c r="AT1333" i="13" s="1"/>
  <c r="AR1334" i="13"/>
  <c r="AS1334" i="13" s="1"/>
  <c r="AT1334" i="13" s="1"/>
  <c r="AR1335" i="13"/>
  <c r="AS1335" i="13" s="1"/>
  <c r="AT1335" i="13" s="1"/>
  <c r="AR1336" i="13"/>
  <c r="AS1336" i="13" s="1"/>
  <c r="AT1336" i="13" s="1"/>
  <c r="AR1337" i="13"/>
  <c r="AS1337" i="13" s="1"/>
  <c r="AT1337" i="13" s="1"/>
  <c r="AR1338" i="13"/>
  <c r="AS1338" i="13" s="1"/>
  <c r="AT1338" i="13" s="1"/>
  <c r="AR1339" i="13"/>
  <c r="AS1339" i="13" s="1"/>
  <c r="AT1339" i="13" s="1"/>
  <c r="AR1340" i="13"/>
  <c r="AS1340" i="13" s="1"/>
  <c r="AT1340" i="13" s="1"/>
  <c r="AR1341" i="13"/>
  <c r="AS1341" i="13" s="1"/>
  <c r="AT1341" i="13" s="1"/>
  <c r="AR1342" i="13"/>
  <c r="AS1342" i="13" s="1"/>
  <c r="AT1342" i="13" s="1"/>
  <c r="AR1343" i="13"/>
  <c r="AS1343" i="13"/>
  <c r="AT1343" i="13" s="1"/>
  <c r="AR1344" i="13"/>
  <c r="AS1344" i="13" s="1"/>
  <c r="AT1344" i="13" s="1"/>
  <c r="AR1345" i="13"/>
  <c r="AS1345" i="13" s="1"/>
  <c r="AT1345" i="13" s="1"/>
  <c r="AR1346" i="13"/>
  <c r="AS1346" i="13" s="1"/>
  <c r="AT1346" i="13" s="1"/>
  <c r="AR1347" i="13"/>
  <c r="AS1347" i="13" s="1"/>
  <c r="AT1347" i="13"/>
  <c r="AR1348" i="13"/>
  <c r="AS1348" i="13" s="1"/>
  <c r="AT1348" i="13" s="1"/>
  <c r="AR1349" i="13"/>
  <c r="AS1349" i="13"/>
  <c r="AT1349" i="13" s="1"/>
  <c r="AR1350" i="13"/>
  <c r="AS1350" i="13" s="1"/>
  <c r="AT1350" i="13" s="1"/>
  <c r="AR1351" i="13"/>
  <c r="AS1351" i="13" s="1"/>
  <c r="AT1351" i="13" s="1"/>
  <c r="AR1352" i="13"/>
  <c r="AS1352" i="13" s="1"/>
  <c r="AT1352" i="13" s="1"/>
  <c r="AR1353" i="13"/>
  <c r="AS1353" i="13" s="1"/>
  <c r="AT1353" i="13" s="1"/>
  <c r="AR1354" i="13"/>
  <c r="AS1354" i="13" s="1"/>
  <c r="AT1354" i="13"/>
  <c r="AR1355" i="13"/>
  <c r="AS1355" i="13" s="1"/>
  <c r="AT1355" i="13" s="1"/>
  <c r="AR1356" i="13"/>
  <c r="AS1356" i="13" s="1"/>
  <c r="AT1356" i="13" s="1"/>
  <c r="AR1357" i="13"/>
  <c r="AS1357" i="13" s="1"/>
  <c r="AT1357" i="13" s="1"/>
  <c r="AR1358" i="13"/>
  <c r="AS1358" i="13" s="1"/>
  <c r="AT1358" i="13" s="1"/>
  <c r="AR1359" i="13"/>
  <c r="AS1359" i="13" s="1"/>
  <c r="AT1359" i="13" s="1"/>
  <c r="AR1360" i="13"/>
  <c r="AS1360" i="13" s="1"/>
  <c r="AT1360" i="13" s="1"/>
  <c r="AR1361" i="13"/>
  <c r="AS1361" i="13" s="1"/>
  <c r="AT1361" i="13" s="1"/>
  <c r="AR1362" i="13"/>
  <c r="AS1362" i="13" s="1"/>
  <c r="AT1362" i="13" s="1"/>
  <c r="AR1363" i="13"/>
  <c r="AS1363" i="13" s="1"/>
  <c r="AT1363" i="13" s="1"/>
  <c r="AR1364" i="13"/>
  <c r="AS1364" i="13"/>
  <c r="AT1364" i="13" s="1"/>
  <c r="AR1365" i="13"/>
  <c r="AS1365" i="13" s="1"/>
  <c r="AT1365" i="13" s="1"/>
  <c r="AR1366" i="13"/>
  <c r="AS1366" i="13" s="1"/>
  <c r="AT1366" i="13" s="1"/>
  <c r="AR1367" i="13"/>
  <c r="AS1367" i="13" s="1"/>
  <c r="AT1367" i="13" s="1"/>
  <c r="AR1368" i="13"/>
  <c r="AS1368" i="13" s="1"/>
  <c r="AT1368" i="13" s="1"/>
  <c r="AR1369" i="13"/>
  <c r="AS1369" i="13" s="1"/>
  <c r="AT1369" i="13" s="1"/>
  <c r="AR1370" i="13"/>
  <c r="AS1370" i="13" s="1"/>
  <c r="AT1370" i="13"/>
  <c r="AR1371" i="13"/>
  <c r="AS1371" i="13" s="1"/>
  <c r="AT1371" i="13" s="1"/>
  <c r="AR1372" i="13"/>
  <c r="AS1372" i="13"/>
  <c r="AT1372" i="13" s="1"/>
  <c r="AR1373" i="13"/>
  <c r="AS1373" i="13" s="1"/>
  <c r="AT1373" i="13" s="1"/>
  <c r="AR1374" i="13"/>
  <c r="AS1374" i="13" s="1"/>
  <c r="AT1374" i="13" s="1"/>
  <c r="AR1375" i="13"/>
  <c r="AS1375" i="13" s="1"/>
  <c r="AT1375" i="13" s="1"/>
  <c r="AR1376" i="13"/>
  <c r="AS1376" i="13" s="1"/>
  <c r="AT1376" i="13" s="1"/>
  <c r="AR1377" i="13"/>
  <c r="AS1377" i="13" s="1"/>
  <c r="AT1377" i="13" s="1"/>
  <c r="AR1378" i="13"/>
  <c r="AS1378" i="13" s="1"/>
  <c r="AT1378" i="13" s="1"/>
  <c r="AR1379" i="13"/>
  <c r="AS1379" i="13" s="1"/>
  <c r="AT1379" i="13" s="1"/>
  <c r="AR1380" i="13"/>
  <c r="AS1380" i="13" s="1"/>
  <c r="AT1380" i="13" s="1"/>
  <c r="AR1381" i="13"/>
  <c r="AS1381" i="13" s="1"/>
  <c r="AT1381" i="13" s="1"/>
  <c r="AR1382" i="13"/>
  <c r="AS1382" i="13" s="1"/>
  <c r="AT1382" i="13" s="1"/>
  <c r="AR1383" i="13"/>
  <c r="AS1383" i="13" s="1"/>
  <c r="AT1383" i="13" s="1"/>
  <c r="AR1384" i="13"/>
  <c r="AS1384" i="13"/>
  <c r="AT1384" i="13" s="1"/>
  <c r="AR1385" i="13"/>
  <c r="AS1385" i="13" s="1"/>
  <c r="AT1385" i="13" s="1"/>
  <c r="AR1386" i="13"/>
  <c r="AS1386" i="13" s="1"/>
  <c r="AT1386" i="13" s="1"/>
  <c r="AR1387" i="13"/>
  <c r="AS1387" i="13" s="1"/>
  <c r="AT1387" i="13"/>
  <c r="AR1388" i="13"/>
  <c r="AS1388" i="13" s="1"/>
  <c r="AT1388" i="13" s="1"/>
  <c r="AR1389" i="13"/>
  <c r="AS1389" i="13"/>
  <c r="AT1389" i="13" s="1"/>
  <c r="AR1390" i="13"/>
  <c r="AS1390" i="13" s="1"/>
  <c r="AT1390" i="13" s="1"/>
  <c r="AR1391" i="13"/>
  <c r="AS1391" i="13" s="1"/>
  <c r="AT1391" i="13" s="1"/>
  <c r="AR1392" i="13"/>
  <c r="AS1392" i="13" s="1"/>
  <c r="AT1392" i="13" s="1"/>
  <c r="AR1393" i="13"/>
  <c r="AS1393" i="13" s="1"/>
  <c r="AT1393" i="13" s="1"/>
  <c r="AR1394" i="13"/>
  <c r="AS1394" i="13" s="1"/>
  <c r="AT1394" i="13" s="1"/>
  <c r="AR1395" i="13"/>
  <c r="AS1395" i="13" s="1"/>
  <c r="AT1395" i="13"/>
  <c r="AR1396" i="13"/>
  <c r="AS1396" i="13" s="1"/>
  <c r="AT1396" i="13" s="1"/>
  <c r="AR1397" i="13"/>
  <c r="AS1397" i="13"/>
  <c r="AT1397" i="13" s="1"/>
  <c r="AR1398" i="13"/>
  <c r="AS1398" i="13" s="1"/>
  <c r="AT1398" i="13" s="1"/>
  <c r="AR1399" i="13"/>
  <c r="AS1399" i="13" s="1"/>
  <c r="AT1399" i="13" s="1"/>
  <c r="AR1400" i="13"/>
  <c r="AS1400" i="13" s="1"/>
  <c r="AT1400" i="13" s="1"/>
  <c r="AR1401" i="13"/>
  <c r="AS1401" i="13" s="1"/>
  <c r="AT1401" i="13" s="1"/>
  <c r="AR1402" i="13"/>
  <c r="AS1402" i="13" s="1"/>
  <c r="AT1402" i="13" s="1"/>
  <c r="AR1403" i="13"/>
  <c r="AS1403" i="13" s="1"/>
  <c r="AT1403" i="13" s="1"/>
  <c r="AR1404" i="13"/>
  <c r="AS1404" i="13" s="1"/>
  <c r="AT1404" i="13" s="1"/>
  <c r="AR1405" i="13"/>
  <c r="AS1405" i="13"/>
  <c r="AT1405" i="13" s="1"/>
  <c r="AR1406" i="13"/>
  <c r="AS1406" i="13"/>
  <c r="AT1406" i="13" s="1"/>
  <c r="AR1407" i="13"/>
  <c r="AS1407" i="13" s="1"/>
  <c r="AT1407" i="13" s="1"/>
  <c r="AR1408" i="13"/>
  <c r="AS1408" i="13"/>
  <c r="AT1408" i="13" s="1"/>
  <c r="AR1409" i="13"/>
  <c r="AS1409" i="13" s="1"/>
  <c r="AT1409" i="13" s="1"/>
  <c r="AR1410" i="13"/>
  <c r="AS1410" i="13" s="1"/>
  <c r="AT1410" i="13" s="1"/>
  <c r="AR1411" i="13"/>
  <c r="AS1411" i="13" s="1"/>
  <c r="AT1411" i="13"/>
  <c r="AR1412" i="13"/>
  <c r="AS1412" i="13" s="1"/>
  <c r="AT1412" i="13" s="1"/>
  <c r="AR1413" i="13"/>
  <c r="AS1413" i="13" s="1"/>
  <c r="AT1413" i="13" s="1"/>
  <c r="AR1414" i="13"/>
  <c r="AS1414" i="13" s="1"/>
  <c r="AT1414" i="13" s="1"/>
  <c r="AR1415" i="13"/>
  <c r="AS1415" i="13" s="1"/>
  <c r="AT1415" i="13" s="1"/>
  <c r="AR1416" i="13"/>
  <c r="AS1416" i="13" s="1"/>
  <c r="AT1416" i="13" s="1"/>
  <c r="AR1417" i="13"/>
  <c r="AS1417" i="13" s="1"/>
  <c r="AT1417" i="13" s="1"/>
  <c r="AR1418" i="13"/>
  <c r="AS1418" i="13" s="1"/>
  <c r="AT1418" i="13" s="1"/>
  <c r="AR1419" i="13"/>
  <c r="AS1419" i="13" s="1"/>
  <c r="AT1419" i="13" s="1"/>
  <c r="AR1420" i="13"/>
  <c r="AS1420" i="13" s="1"/>
  <c r="AT1420" i="13" s="1"/>
  <c r="AR1421" i="13"/>
  <c r="AS1421" i="13" s="1"/>
  <c r="AT1421" i="13" s="1"/>
  <c r="AR1422" i="13"/>
  <c r="AS1422" i="13" s="1"/>
  <c r="AT1422" i="13" s="1"/>
  <c r="AR1423" i="13"/>
  <c r="AS1423" i="13" s="1"/>
  <c r="AT1423" i="13" s="1"/>
  <c r="AR1424" i="13"/>
  <c r="AS1424" i="13" s="1"/>
  <c r="AT1424" i="13" s="1"/>
  <c r="AR1425" i="13"/>
  <c r="AS1425" i="13" s="1"/>
  <c r="AT1425" i="13"/>
  <c r="AR1426" i="13"/>
  <c r="AS1426" i="13" s="1"/>
  <c r="AT1426" i="13" s="1"/>
  <c r="AR1427" i="13"/>
  <c r="AS1427" i="13" s="1"/>
  <c r="AT1427" i="13"/>
  <c r="AR1428" i="13"/>
  <c r="AS1428" i="13" s="1"/>
  <c r="AT1428" i="13" s="1"/>
  <c r="AR1429" i="13"/>
  <c r="AS1429" i="13" s="1"/>
  <c r="AT1429" i="13" s="1"/>
  <c r="AR1430" i="13"/>
  <c r="AS1430" i="13" s="1"/>
  <c r="AT1430" i="13" s="1"/>
  <c r="AR1431" i="13"/>
  <c r="AS1431" i="13" s="1"/>
  <c r="AT1431" i="13" s="1"/>
  <c r="AR1432" i="13"/>
  <c r="AS1432" i="13" s="1"/>
  <c r="AT1432" i="13" s="1"/>
  <c r="AR1433" i="13"/>
  <c r="AS1433" i="13" s="1"/>
  <c r="AT1433" i="13"/>
  <c r="AR1434" i="13"/>
  <c r="AS1434" i="13" s="1"/>
  <c r="AT1434" i="13" s="1"/>
  <c r="AR1435" i="13"/>
  <c r="AS1435" i="13" s="1"/>
  <c r="AT1435" i="13" s="1"/>
  <c r="AR1436" i="13"/>
  <c r="AS1436" i="13"/>
  <c r="AT1436" i="13" s="1"/>
  <c r="AR1437" i="13"/>
  <c r="AS1437" i="13"/>
  <c r="AT1437" i="13"/>
  <c r="AR1438" i="13"/>
  <c r="AS1438" i="13" s="1"/>
  <c r="AT1438" i="13" s="1"/>
  <c r="AR1439" i="13"/>
  <c r="AS1439" i="13" s="1"/>
  <c r="AT1439" i="13" s="1"/>
  <c r="AR1440" i="13"/>
  <c r="AS1440" i="13" s="1"/>
  <c r="AT1440" i="13" s="1"/>
  <c r="AR1441" i="13"/>
  <c r="AS1441" i="13" s="1"/>
  <c r="AT1441" i="13" s="1"/>
  <c r="AR1442" i="13"/>
  <c r="AS1442" i="13" s="1"/>
  <c r="AT1442" i="13" s="1"/>
  <c r="AR1443" i="13"/>
  <c r="AS1443" i="13" s="1"/>
  <c r="AT1443" i="13"/>
  <c r="AR1444" i="13"/>
  <c r="AS1444" i="13" s="1"/>
  <c r="AT1444" i="13" s="1"/>
  <c r="AR1445" i="13"/>
  <c r="AS1445" i="13"/>
  <c r="AT1445" i="13" s="1"/>
  <c r="AR1446" i="13"/>
  <c r="AS1446" i="13" s="1"/>
  <c r="AT1446" i="13" s="1"/>
  <c r="AR1447" i="13"/>
  <c r="AS1447" i="13"/>
  <c r="AT1447" i="13" s="1"/>
  <c r="AR1448" i="13"/>
  <c r="AS1448" i="13" s="1"/>
  <c r="AT1448" i="13" s="1"/>
  <c r="AR1449" i="13"/>
  <c r="AS1449" i="13" s="1"/>
  <c r="AT1449" i="13" s="1"/>
  <c r="AR1450" i="13"/>
  <c r="AS1450" i="13" s="1"/>
  <c r="AT1450" i="13" s="1"/>
  <c r="AR1451" i="13"/>
  <c r="AS1451" i="13" s="1"/>
  <c r="AT1451" i="13" s="1"/>
  <c r="AR1452" i="13"/>
  <c r="AS1452" i="13" s="1"/>
  <c r="AT1452" i="13" s="1"/>
  <c r="AR1453" i="13"/>
  <c r="AS1453" i="13"/>
  <c r="AT1453" i="13" s="1"/>
  <c r="AR1454" i="13"/>
  <c r="AS1454" i="13"/>
  <c r="AT1454" i="13" s="1"/>
  <c r="AR1455" i="13"/>
  <c r="AS1455" i="13" s="1"/>
  <c r="AT1455" i="13" s="1"/>
  <c r="AR1456" i="13"/>
  <c r="AS1456" i="13"/>
  <c r="AT1456" i="13" s="1"/>
  <c r="AR1457" i="13"/>
  <c r="AS1457" i="13" s="1"/>
  <c r="AT1457" i="13" s="1"/>
  <c r="AR1458" i="13"/>
  <c r="AS1458" i="13" s="1"/>
  <c r="AT1458" i="13" s="1"/>
  <c r="AR1459" i="13"/>
  <c r="AS1459" i="13" s="1"/>
  <c r="AT1459" i="13" s="1"/>
  <c r="AR1460" i="13"/>
  <c r="AS1460" i="13" s="1"/>
  <c r="AT1460" i="13" s="1"/>
  <c r="AR1461" i="13"/>
  <c r="AS1461" i="13" s="1"/>
  <c r="AT1461" i="13" s="1"/>
  <c r="AR1462" i="13"/>
  <c r="AS1462" i="13"/>
  <c r="AT1462" i="13" s="1"/>
  <c r="AR1463" i="13"/>
  <c r="AS1463" i="13" s="1"/>
  <c r="AT1463" i="13" s="1"/>
  <c r="AR1464" i="13"/>
  <c r="AS1464" i="13"/>
  <c r="AT1464" i="13" s="1"/>
  <c r="AR1465" i="13"/>
  <c r="AS1465" i="13" s="1"/>
  <c r="AT1465" i="13" s="1"/>
  <c r="AR1466" i="13"/>
  <c r="AS1466" i="13" s="1"/>
  <c r="AT1466" i="13" s="1"/>
  <c r="AR1467" i="13"/>
  <c r="AS1467" i="13" s="1"/>
  <c r="AT1467" i="13" s="1"/>
  <c r="AR1468" i="13"/>
  <c r="AS1468" i="13" s="1"/>
  <c r="AT1468" i="13" s="1"/>
  <c r="AR1469" i="13"/>
  <c r="AS1469" i="13" s="1"/>
  <c r="AT1469" i="13" s="1"/>
  <c r="AR1470" i="13"/>
  <c r="AS1470" i="13" s="1"/>
  <c r="AT1470" i="13" s="1"/>
  <c r="AR1471" i="13"/>
  <c r="AS1471" i="13" s="1"/>
  <c r="AT1471" i="13" s="1"/>
  <c r="AR1472" i="13"/>
  <c r="AS1472" i="13" s="1"/>
  <c r="AT1472" i="13" s="1"/>
  <c r="AR1473" i="13"/>
  <c r="AS1473" i="13"/>
  <c r="AT1473" i="13" s="1"/>
  <c r="AR1474" i="13"/>
  <c r="AS1474" i="13" s="1"/>
  <c r="AT1474" i="13" s="1"/>
  <c r="AR1475" i="13"/>
  <c r="AS1475" i="13" s="1"/>
  <c r="AT1475" i="13" s="1"/>
  <c r="AR1476" i="13"/>
  <c r="AS1476" i="13" s="1"/>
  <c r="AT1476" i="13" s="1"/>
  <c r="AR1477" i="13"/>
  <c r="AS1477" i="13" s="1"/>
  <c r="AT1477" i="13" s="1"/>
  <c r="AR1478" i="13"/>
  <c r="AS1478" i="13" s="1"/>
  <c r="AT1478" i="13" s="1"/>
  <c r="AR1479" i="13"/>
  <c r="AS1479" i="13" s="1"/>
  <c r="AT1479" i="13" s="1"/>
  <c r="AR1480" i="13"/>
  <c r="AS1480" i="13" s="1"/>
  <c r="AT1480" i="13" s="1"/>
  <c r="AR1481" i="13"/>
  <c r="AS1481" i="13"/>
  <c r="AT1481" i="13" s="1"/>
  <c r="AR1482" i="13"/>
  <c r="AS1482" i="13" s="1"/>
  <c r="AT1482" i="13" s="1"/>
  <c r="AR1483" i="13"/>
  <c r="AS1483" i="13" s="1"/>
  <c r="AT1483" i="13" s="1"/>
  <c r="AR1484" i="13"/>
  <c r="AS1484" i="13" s="1"/>
  <c r="AT1484" i="13" s="1"/>
  <c r="AR1485" i="13"/>
  <c r="AS1485" i="13" s="1"/>
  <c r="AT1485" i="13" s="1"/>
  <c r="AR1486" i="13"/>
  <c r="AS1486" i="13" s="1"/>
  <c r="AT1486" i="13" s="1"/>
  <c r="AR1487" i="13"/>
  <c r="AS1487" i="13" s="1"/>
  <c r="AT1487" i="13" s="1"/>
  <c r="AR1488" i="13"/>
  <c r="AS1488" i="13" s="1"/>
  <c r="AT1488" i="13" s="1"/>
  <c r="AR1489" i="13"/>
  <c r="AS1489" i="13"/>
  <c r="AT1489" i="13" s="1"/>
  <c r="AR1490" i="13"/>
  <c r="AS1490" i="13" s="1"/>
  <c r="AT1490" i="13" s="1"/>
  <c r="AR1491" i="13"/>
  <c r="AS1491" i="13" s="1"/>
  <c r="AT1491" i="13" s="1"/>
  <c r="AR1492" i="13"/>
  <c r="AS1492" i="13" s="1"/>
  <c r="AT1492" i="13" s="1"/>
  <c r="AR1493" i="13"/>
  <c r="AS1493" i="13"/>
  <c r="AT1493" i="13" s="1"/>
  <c r="AR1494" i="13"/>
  <c r="AS1494" i="13" s="1"/>
  <c r="AT1494" i="13" s="1"/>
  <c r="AR1495" i="13"/>
  <c r="AS1495" i="13"/>
  <c r="AT1495" i="13" s="1"/>
  <c r="AR1496" i="13"/>
  <c r="AS1496" i="13" s="1"/>
  <c r="AT1496" i="13" s="1"/>
  <c r="AR1497" i="13"/>
  <c r="AS1497" i="13" s="1"/>
  <c r="AT1497" i="13" s="1"/>
  <c r="AR1498" i="13"/>
  <c r="AS1498" i="13" s="1"/>
  <c r="AT1498" i="13" s="1"/>
  <c r="AR1499" i="13"/>
  <c r="AS1499" i="13" s="1"/>
  <c r="AT1499" i="13" s="1"/>
  <c r="AR1500" i="13"/>
  <c r="AS1500" i="13" s="1"/>
  <c r="AT1500" i="13" s="1"/>
  <c r="AR1501" i="13"/>
  <c r="AS1501" i="13"/>
  <c r="AT1501" i="13" s="1"/>
  <c r="AR1502" i="13"/>
  <c r="AS1502" i="13" s="1"/>
  <c r="AT1502" i="13" s="1"/>
  <c r="AR1503" i="13"/>
  <c r="AS1503" i="13" s="1"/>
  <c r="AT1503" i="13" s="1"/>
  <c r="AR1504" i="13"/>
  <c r="AS1504" i="13" s="1"/>
  <c r="AT1504" i="13" s="1"/>
  <c r="AR1505" i="13"/>
  <c r="AS1505" i="13" s="1"/>
  <c r="AT1505" i="13" s="1"/>
  <c r="AR1506" i="13"/>
  <c r="AS1506" i="13" s="1"/>
  <c r="AT1506" i="13" s="1"/>
  <c r="AR1507" i="13"/>
  <c r="AS1507" i="13" s="1"/>
  <c r="AT1507" i="13" s="1"/>
  <c r="AR1508" i="13"/>
  <c r="AS1508" i="13" s="1"/>
  <c r="AT1508" i="13" s="1"/>
  <c r="AR1509" i="13"/>
  <c r="AS1509" i="13" s="1"/>
  <c r="AT1509" i="13" s="1"/>
  <c r="AR1510" i="13"/>
  <c r="AS1510" i="13" s="1"/>
  <c r="AT1510" i="13" s="1"/>
  <c r="AR1511" i="13"/>
  <c r="AS1511" i="13" s="1"/>
  <c r="AT1511" i="13" s="1"/>
  <c r="AR1512" i="13"/>
  <c r="AS1512" i="13" s="1"/>
  <c r="AT1512" i="13" s="1"/>
  <c r="AR1513" i="13"/>
  <c r="AS1513" i="13"/>
  <c r="AT1513" i="13" s="1"/>
  <c r="AR1514" i="13"/>
  <c r="AS1514" i="13" s="1"/>
  <c r="AT1514" i="13" s="1"/>
  <c r="AR1515" i="13"/>
  <c r="AS1515" i="13" s="1"/>
  <c r="AT1515" i="13" s="1"/>
  <c r="AR1516" i="13"/>
  <c r="AS1516" i="13" s="1"/>
  <c r="AT1516" i="13" s="1"/>
  <c r="AR1517" i="13"/>
  <c r="AS1517" i="13" s="1"/>
  <c r="AT1517" i="13" s="1"/>
  <c r="AR1518" i="13"/>
  <c r="AS1518" i="13" s="1"/>
  <c r="AT1518" i="13" s="1"/>
  <c r="AR1519" i="13"/>
  <c r="AS1519" i="13" s="1"/>
  <c r="AT1519" i="13" s="1"/>
  <c r="AR1520" i="13"/>
  <c r="AS1520" i="13" s="1"/>
  <c r="AT1520" i="13" s="1"/>
  <c r="AR1521" i="13"/>
  <c r="AS1521" i="13" s="1"/>
  <c r="AT1521" i="13" s="1"/>
  <c r="AR1522" i="13"/>
  <c r="AS1522" i="13" s="1"/>
  <c r="AT1522" i="13" s="1"/>
  <c r="AR1523" i="13"/>
  <c r="AS1523" i="13" s="1"/>
  <c r="AT1523" i="13" s="1"/>
  <c r="AR1524" i="13"/>
  <c r="AS1524" i="13" s="1"/>
  <c r="AT1524" i="13" s="1"/>
  <c r="AR1525" i="13"/>
  <c r="AS1525" i="13" s="1"/>
  <c r="AT1525" i="13" s="1"/>
  <c r="AR1526" i="13"/>
  <c r="AS1526" i="13" s="1"/>
  <c r="AT1526" i="13" s="1"/>
  <c r="AR1527" i="13"/>
  <c r="AS1527" i="13" s="1"/>
  <c r="AT1527" i="13" s="1"/>
  <c r="AR1528" i="13"/>
  <c r="AS1528" i="13" s="1"/>
  <c r="AT1528" i="13" s="1"/>
  <c r="AR1529" i="13"/>
  <c r="AS1529" i="13" s="1"/>
  <c r="AT1529" i="13" s="1"/>
  <c r="AR1530" i="13"/>
  <c r="AS1530" i="13" s="1"/>
  <c r="AT1530" i="13" s="1"/>
  <c r="AR1531" i="13"/>
  <c r="AS1531" i="13" s="1"/>
  <c r="AT1531" i="13" s="1"/>
  <c r="AR1532" i="13"/>
  <c r="AS1532" i="13" s="1"/>
  <c r="AT1532" i="13" s="1"/>
  <c r="AR1533" i="13"/>
  <c r="AS1533" i="13"/>
  <c r="AT1533" i="13" s="1"/>
  <c r="AR1534" i="13"/>
  <c r="AS1534" i="13" s="1"/>
  <c r="AT1534" i="13" s="1"/>
  <c r="AR1535" i="13"/>
  <c r="AS1535" i="13" s="1"/>
  <c r="AT1535" i="13" s="1"/>
  <c r="AR1536" i="13"/>
  <c r="AS1536" i="13" s="1"/>
  <c r="AT1536" i="13" s="1"/>
  <c r="AR1537" i="13"/>
  <c r="AS1537" i="13" s="1"/>
  <c r="AT1537" i="13" s="1"/>
  <c r="AR1538" i="13"/>
  <c r="AS1538" i="13" s="1"/>
  <c r="AT1538" i="13" s="1"/>
  <c r="AR1539" i="13"/>
  <c r="AS1539" i="13" s="1"/>
  <c r="AT1539" i="13" s="1"/>
  <c r="AR1540" i="13"/>
  <c r="AS1540" i="13" s="1"/>
  <c r="AT1540" i="13" s="1"/>
  <c r="AR1541" i="13"/>
  <c r="AS1541" i="13" s="1"/>
  <c r="AT1541" i="13" s="1"/>
  <c r="AR1542" i="13"/>
  <c r="AS1542" i="13" s="1"/>
  <c r="AT1542" i="13" s="1"/>
  <c r="AR1543" i="13"/>
  <c r="AS1543" i="13" s="1"/>
  <c r="AT1543" i="13" s="1"/>
  <c r="AR1544" i="13"/>
  <c r="AS1544" i="13" s="1"/>
  <c r="AT1544" i="13" s="1"/>
  <c r="AR1545" i="13"/>
  <c r="AS1545" i="13" s="1"/>
  <c r="AT1545" i="13" s="1"/>
  <c r="AR1546" i="13"/>
  <c r="AS1546" i="13" s="1"/>
  <c r="AT1546" i="13" s="1"/>
  <c r="AQ48" i="13"/>
  <c r="AQ49" i="13"/>
  <c r="AQ50" i="13"/>
  <c r="AQ51" i="13"/>
  <c r="AQ52" i="13"/>
  <c r="AQ53" i="13"/>
  <c r="AQ54" i="13"/>
  <c r="AQ55" i="13"/>
  <c r="AQ56" i="13"/>
  <c r="AQ57" i="13"/>
  <c r="AQ58" i="13"/>
  <c r="AQ59" i="13"/>
  <c r="AQ60" i="13"/>
  <c r="AQ61" i="13"/>
  <c r="AQ62" i="13"/>
  <c r="AQ63" i="13"/>
  <c r="AQ64" i="13"/>
  <c r="AQ65" i="13"/>
  <c r="AQ66" i="13"/>
  <c r="AQ67" i="13"/>
  <c r="AQ68" i="13"/>
  <c r="AQ69" i="13"/>
  <c r="AQ70" i="13"/>
  <c r="AQ71" i="13"/>
  <c r="AQ72" i="13"/>
  <c r="AQ73" i="13"/>
  <c r="AQ74" i="13"/>
  <c r="AQ75" i="13"/>
  <c r="AQ76" i="13"/>
  <c r="AQ77" i="13"/>
  <c r="AQ78" i="13"/>
  <c r="AQ79" i="13"/>
  <c r="AQ80" i="13"/>
  <c r="AQ81" i="13"/>
  <c r="AQ82" i="13"/>
  <c r="AQ83" i="13"/>
  <c r="AQ84" i="13"/>
  <c r="AQ85" i="13"/>
  <c r="AQ86" i="13"/>
  <c r="AQ87" i="13"/>
  <c r="AQ88" i="13"/>
  <c r="AQ89" i="13"/>
  <c r="AQ90" i="13"/>
  <c r="AQ91" i="13"/>
  <c r="AQ92" i="13"/>
  <c r="AQ93" i="13"/>
  <c r="AQ94" i="13"/>
  <c r="AQ95" i="13"/>
  <c r="AQ96" i="13"/>
  <c r="AQ97" i="13"/>
  <c r="AQ98" i="13"/>
  <c r="AQ99" i="13"/>
  <c r="AQ100" i="13"/>
  <c r="AQ101" i="13"/>
  <c r="AQ102" i="13"/>
  <c r="AQ103" i="13"/>
  <c r="AQ104" i="13"/>
  <c r="AQ105" i="13"/>
  <c r="AQ106" i="13"/>
  <c r="AQ107" i="13"/>
  <c r="AQ108" i="13"/>
  <c r="AQ109" i="13"/>
  <c r="AQ110" i="13"/>
  <c r="AQ111" i="13"/>
  <c r="AQ112" i="13"/>
  <c r="AQ113" i="13"/>
  <c r="AQ114" i="13"/>
  <c r="AQ115" i="13"/>
  <c r="AQ116" i="13"/>
  <c r="AQ117" i="13"/>
  <c r="AQ118" i="13"/>
  <c r="AQ119" i="13"/>
  <c r="AQ120" i="13"/>
  <c r="AQ121" i="13"/>
  <c r="AQ122" i="13"/>
  <c r="AQ123" i="13"/>
  <c r="AQ124" i="13"/>
  <c r="AQ125" i="13"/>
  <c r="AQ126" i="13"/>
  <c r="AQ127" i="13"/>
  <c r="AQ128" i="13"/>
  <c r="AQ129" i="13"/>
  <c r="AQ130" i="13"/>
  <c r="AQ131" i="13"/>
  <c r="AQ132" i="13"/>
  <c r="AQ133" i="13"/>
  <c r="AQ134" i="13"/>
  <c r="AQ135" i="13"/>
  <c r="AQ136" i="13"/>
  <c r="AQ137" i="13"/>
  <c r="AQ138" i="13"/>
  <c r="AQ139" i="13"/>
  <c r="AQ140" i="13"/>
  <c r="AQ141" i="13"/>
  <c r="AQ142" i="13"/>
  <c r="AQ143" i="13"/>
  <c r="AQ144" i="13"/>
  <c r="AQ145" i="13"/>
  <c r="AQ146" i="13"/>
  <c r="AQ147" i="13"/>
  <c r="AQ148" i="13"/>
  <c r="AQ149" i="13"/>
  <c r="AQ150" i="13"/>
  <c r="AQ151" i="13"/>
  <c r="AQ152" i="13"/>
  <c r="AQ153" i="13"/>
  <c r="AQ154" i="13"/>
  <c r="AQ155" i="13"/>
  <c r="AQ156" i="13"/>
  <c r="AQ157" i="13"/>
  <c r="AQ158" i="13"/>
  <c r="AQ159" i="13"/>
  <c r="AQ160" i="13"/>
  <c r="AQ161" i="13"/>
  <c r="AQ162" i="13"/>
  <c r="AQ163" i="13"/>
  <c r="AQ164" i="13"/>
  <c r="AQ165" i="13"/>
  <c r="AQ166" i="13"/>
  <c r="AQ167" i="13"/>
  <c r="AQ168" i="13"/>
  <c r="AQ169" i="13"/>
  <c r="AQ170" i="13"/>
  <c r="AQ171" i="13"/>
  <c r="AQ172" i="13"/>
  <c r="AQ173" i="13"/>
  <c r="AQ174" i="13"/>
  <c r="AQ175" i="13"/>
  <c r="AQ176" i="13"/>
  <c r="AQ177" i="13"/>
  <c r="AQ178" i="13"/>
  <c r="AQ179" i="13"/>
  <c r="AQ180" i="13"/>
  <c r="AQ181" i="13"/>
  <c r="AQ182" i="13"/>
  <c r="AQ183" i="13"/>
  <c r="AQ184" i="13"/>
  <c r="AQ185" i="13"/>
  <c r="AQ186" i="13"/>
  <c r="AQ187" i="13"/>
  <c r="AQ188" i="13"/>
  <c r="AQ189" i="13"/>
  <c r="AQ190" i="13"/>
  <c r="AQ191" i="13"/>
  <c r="AQ192" i="13"/>
  <c r="AQ193" i="13"/>
  <c r="AQ194" i="13"/>
  <c r="AQ195" i="13"/>
  <c r="AQ196" i="13"/>
  <c r="AQ197" i="13"/>
  <c r="AQ198" i="13"/>
  <c r="AQ199" i="13"/>
  <c r="AQ200" i="13"/>
  <c r="AQ201" i="13"/>
  <c r="AQ202" i="13"/>
  <c r="AQ203" i="13"/>
  <c r="AQ204" i="13"/>
  <c r="AQ205" i="13"/>
  <c r="AQ206" i="13"/>
  <c r="AQ207" i="13"/>
  <c r="AQ208" i="13"/>
  <c r="AQ209" i="13"/>
  <c r="AQ210" i="13"/>
  <c r="AQ211" i="13"/>
  <c r="AQ212" i="13"/>
  <c r="AQ213" i="13"/>
  <c r="AQ214" i="13"/>
  <c r="AQ215" i="13"/>
  <c r="AQ216" i="13"/>
  <c r="AQ217" i="13"/>
  <c r="AQ218" i="13"/>
  <c r="AQ219" i="13"/>
  <c r="AQ220" i="13"/>
  <c r="AQ221" i="13"/>
  <c r="AQ222" i="13"/>
  <c r="AQ223" i="13"/>
  <c r="AQ224" i="13"/>
  <c r="AQ225" i="13"/>
  <c r="AQ226" i="13"/>
  <c r="AQ227" i="13"/>
  <c r="AQ228" i="13"/>
  <c r="AQ229" i="13"/>
  <c r="AQ230" i="13"/>
  <c r="AQ231" i="13"/>
  <c r="AQ232" i="13"/>
  <c r="AQ233" i="13"/>
  <c r="AQ234" i="13"/>
  <c r="AQ235" i="13"/>
  <c r="AQ236" i="13"/>
  <c r="AQ237" i="13"/>
  <c r="AQ238" i="13"/>
  <c r="AQ239" i="13"/>
  <c r="AQ240" i="13"/>
  <c r="AQ241" i="13"/>
  <c r="AQ242" i="13"/>
  <c r="AQ243" i="13"/>
  <c r="AQ244" i="13"/>
  <c r="AQ245" i="13"/>
  <c r="AQ246" i="13"/>
  <c r="AQ247" i="13"/>
  <c r="AQ248" i="13"/>
  <c r="AQ249" i="13"/>
  <c r="AQ250" i="13"/>
  <c r="AQ251" i="13"/>
  <c r="AQ252" i="13"/>
  <c r="AQ253" i="13"/>
  <c r="AQ254" i="13"/>
  <c r="AQ255" i="13"/>
  <c r="AQ256" i="13"/>
  <c r="AQ257" i="13"/>
  <c r="AQ258" i="13"/>
  <c r="AQ259" i="13"/>
  <c r="AQ260" i="13"/>
  <c r="AQ261" i="13"/>
  <c r="AQ262" i="13"/>
  <c r="AQ263" i="13"/>
  <c r="AQ264" i="13"/>
  <c r="AQ265" i="13"/>
  <c r="AQ266" i="13"/>
  <c r="AQ267" i="13"/>
  <c r="AQ268" i="13"/>
  <c r="AQ269" i="13"/>
  <c r="AQ270" i="13"/>
  <c r="AQ271" i="13"/>
  <c r="AQ272" i="13"/>
  <c r="AQ273" i="13"/>
  <c r="AQ274" i="13"/>
  <c r="AQ275" i="13"/>
  <c r="AQ276" i="13"/>
  <c r="AQ277" i="13"/>
  <c r="AQ278" i="13"/>
  <c r="AQ279" i="13"/>
  <c r="AQ280" i="13"/>
  <c r="AQ281" i="13"/>
  <c r="AQ282" i="13"/>
  <c r="AQ283" i="13"/>
  <c r="AQ284" i="13"/>
  <c r="AQ285" i="13"/>
  <c r="AQ286" i="13"/>
  <c r="AQ287" i="13"/>
  <c r="AQ288" i="13"/>
  <c r="AQ289" i="13"/>
  <c r="AQ290" i="13"/>
  <c r="AQ291" i="13"/>
  <c r="AQ292" i="13"/>
  <c r="AQ293" i="13"/>
  <c r="AQ294" i="13"/>
  <c r="AQ295" i="13"/>
  <c r="AQ296" i="13"/>
  <c r="AQ297" i="13"/>
  <c r="AQ298" i="13"/>
  <c r="AQ299" i="13"/>
  <c r="AQ300" i="13"/>
  <c r="AQ301" i="13"/>
  <c r="AQ302" i="13"/>
  <c r="AQ303" i="13"/>
  <c r="AQ304" i="13"/>
  <c r="AQ305" i="13"/>
  <c r="AQ306" i="13"/>
  <c r="AQ307" i="13"/>
  <c r="AQ308" i="13"/>
  <c r="AQ309" i="13"/>
  <c r="AQ310" i="13"/>
  <c r="AQ311" i="13"/>
  <c r="AQ312" i="13"/>
  <c r="AQ313" i="13"/>
  <c r="AQ314" i="13"/>
  <c r="AQ315" i="13"/>
  <c r="AQ316" i="13"/>
  <c r="AQ317" i="13"/>
  <c r="AQ318" i="13"/>
  <c r="AQ319" i="13"/>
  <c r="AQ320" i="13"/>
  <c r="AQ321" i="13"/>
  <c r="AQ322" i="13"/>
  <c r="AQ323" i="13"/>
  <c r="AQ324" i="13"/>
  <c r="AQ325" i="13"/>
  <c r="AQ326" i="13"/>
  <c r="AQ327" i="13"/>
  <c r="AQ328" i="13"/>
  <c r="AQ329" i="13"/>
  <c r="AQ330" i="13"/>
  <c r="AQ331" i="13"/>
  <c r="AQ332" i="13"/>
  <c r="AQ333" i="13"/>
  <c r="AQ334" i="13"/>
  <c r="AQ335" i="13"/>
  <c r="AQ336" i="13"/>
  <c r="AQ337" i="13"/>
  <c r="AQ338" i="13"/>
  <c r="AQ339" i="13"/>
  <c r="AQ340" i="13"/>
  <c r="AQ341" i="13"/>
  <c r="AQ342" i="13"/>
  <c r="AQ343" i="13"/>
  <c r="AQ344" i="13"/>
  <c r="AQ345" i="13"/>
  <c r="AQ346" i="13"/>
  <c r="AQ347" i="13"/>
  <c r="AQ348" i="13"/>
  <c r="AQ349" i="13"/>
  <c r="AQ350" i="13"/>
  <c r="AQ351" i="13"/>
  <c r="AQ352" i="13"/>
  <c r="AQ353" i="13"/>
  <c r="AQ354" i="13"/>
  <c r="AQ355" i="13"/>
  <c r="AQ356" i="13"/>
  <c r="AQ357" i="13"/>
  <c r="AQ358" i="13"/>
  <c r="AQ359" i="13"/>
  <c r="AQ360" i="13"/>
  <c r="AQ361" i="13"/>
  <c r="AQ362" i="13"/>
  <c r="AQ363" i="13"/>
  <c r="AQ364" i="13"/>
  <c r="AQ365" i="13"/>
  <c r="AQ366" i="13"/>
  <c r="AQ367" i="13"/>
  <c r="AQ368" i="13"/>
  <c r="AQ369" i="13"/>
  <c r="AQ370" i="13"/>
  <c r="AQ371" i="13"/>
  <c r="AQ372" i="13"/>
  <c r="AQ373" i="13"/>
  <c r="AQ374" i="13"/>
  <c r="AQ375" i="13"/>
  <c r="AQ376" i="13"/>
  <c r="AQ377" i="13"/>
  <c r="AQ378" i="13"/>
  <c r="AQ379" i="13"/>
  <c r="AQ380" i="13"/>
  <c r="AQ381" i="13"/>
  <c r="AQ382" i="13"/>
  <c r="AQ383" i="13"/>
  <c r="AQ384" i="13"/>
  <c r="AQ385" i="13"/>
  <c r="AQ386" i="13"/>
  <c r="AQ387" i="13"/>
  <c r="AQ388" i="13"/>
  <c r="AQ389" i="13"/>
  <c r="AQ390" i="13"/>
  <c r="AQ391" i="13"/>
  <c r="AQ392" i="13"/>
  <c r="AQ393" i="13"/>
  <c r="AQ394" i="13"/>
  <c r="AQ395" i="13"/>
  <c r="AQ396" i="13"/>
  <c r="AQ397" i="13"/>
  <c r="AQ398" i="13"/>
  <c r="AQ399" i="13"/>
  <c r="AQ400" i="13"/>
  <c r="AQ401" i="13"/>
  <c r="AQ402" i="13"/>
  <c r="AQ403" i="13"/>
  <c r="AQ404" i="13"/>
  <c r="AQ405" i="13"/>
  <c r="AQ406" i="13"/>
  <c r="AQ407" i="13"/>
  <c r="AQ408" i="13"/>
  <c r="AQ409" i="13"/>
  <c r="AQ410" i="13"/>
  <c r="AQ411" i="13"/>
  <c r="AQ412" i="13"/>
  <c r="AQ413" i="13"/>
  <c r="AQ414" i="13"/>
  <c r="AQ415" i="13"/>
  <c r="AQ416" i="13"/>
  <c r="AQ417" i="13"/>
  <c r="AQ418" i="13"/>
  <c r="AQ419" i="13"/>
  <c r="AQ420" i="13"/>
  <c r="AQ421" i="13"/>
  <c r="AQ422" i="13"/>
  <c r="AQ423" i="13"/>
  <c r="AQ424" i="13"/>
  <c r="AQ425" i="13"/>
  <c r="AQ426" i="13"/>
  <c r="AQ427" i="13"/>
  <c r="AQ428" i="13"/>
  <c r="AQ429" i="13"/>
  <c r="AQ430" i="13"/>
  <c r="AQ431" i="13"/>
  <c r="AQ432" i="13"/>
  <c r="AQ433" i="13"/>
  <c r="AQ434" i="13"/>
  <c r="AQ435" i="13"/>
  <c r="AQ436" i="13"/>
  <c r="AQ437" i="13"/>
  <c r="AQ438" i="13"/>
  <c r="AQ439" i="13"/>
  <c r="AQ440" i="13"/>
  <c r="AQ441" i="13"/>
  <c r="AQ442" i="13"/>
  <c r="AQ443" i="13"/>
  <c r="AQ444" i="13"/>
  <c r="AQ445" i="13"/>
  <c r="AQ446" i="13"/>
  <c r="AQ447" i="13"/>
  <c r="AQ448" i="13"/>
  <c r="AQ449" i="13"/>
  <c r="AQ450" i="13"/>
  <c r="AQ451" i="13"/>
  <c r="AQ452" i="13"/>
  <c r="AQ453" i="13"/>
  <c r="AQ454" i="13"/>
  <c r="AQ455" i="13"/>
  <c r="AQ456" i="13"/>
  <c r="AQ457" i="13"/>
  <c r="AQ458" i="13"/>
  <c r="AQ459" i="13"/>
  <c r="AQ460" i="13"/>
  <c r="AQ461" i="13"/>
  <c r="AQ462" i="13"/>
  <c r="AQ463" i="13"/>
  <c r="AQ464" i="13"/>
  <c r="AQ465" i="13"/>
  <c r="AQ466" i="13"/>
  <c r="AQ467" i="13"/>
  <c r="AQ468" i="13"/>
  <c r="AQ469" i="13"/>
  <c r="AQ470" i="13"/>
  <c r="AQ471" i="13"/>
  <c r="AQ472" i="13"/>
  <c r="AQ473" i="13"/>
  <c r="AQ474" i="13"/>
  <c r="AQ475" i="13"/>
  <c r="AQ476" i="13"/>
  <c r="AQ477" i="13"/>
  <c r="AQ478" i="13"/>
  <c r="AQ479" i="13"/>
  <c r="AQ480" i="13"/>
  <c r="AQ481" i="13"/>
  <c r="AQ482" i="13"/>
  <c r="AQ483" i="13"/>
  <c r="AQ484" i="13"/>
  <c r="AQ485" i="13"/>
  <c r="AQ486" i="13"/>
  <c r="AQ487" i="13"/>
  <c r="AQ488" i="13"/>
  <c r="AQ489" i="13"/>
  <c r="AQ490" i="13"/>
  <c r="AQ491" i="13"/>
  <c r="AQ492" i="13"/>
  <c r="AQ493" i="13"/>
  <c r="AQ494" i="13"/>
  <c r="AQ495" i="13"/>
  <c r="AQ496" i="13"/>
  <c r="AQ497" i="13"/>
  <c r="AQ498" i="13"/>
  <c r="AQ499" i="13"/>
  <c r="AQ500" i="13"/>
  <c r="AQ501" i="13"/>
  <c r="AQ502" i="13"/>
  <c r="AQ503" i="13"/>
  <c r="AQ504" i="13"/>
  <c r="AQ505" i="13"/>
  <c r="AQ506" i="13"/>
  <c r="AQ507" i="13"/>
  <c r="AQ508" i="13"/>
  <c r="AQ509" i="13"/>
  <c r="AQ510" i="13"/>
  <c r="AQ511" i="13"/>
  <c r="AQ512" i="13"/>
  <c r="AQ513" i="13"/>
  <c r="AQ514" i="13"/>
  <c r="AQ515" i="13"/>
  <c r="AQ516" i="13"/>
  <c r="AQ517" i="13"/>
  <c r="AQ518" i="13"/>
  <c r="AQ519" i="13"/>
  <c r="AQ520" i="13"/>
  <c r="AQ521" i="13"/>
  <c r="AQ522" i="13"/>
  <c r="AQ523" i="13"/>
  <c r="AQ524" i="13"/>
  <c r="AQ525" i="13"/>
  <c r="AQ526" i="13"/>
  <c r="AQ527" i="13"/>
  <c r="AQ528" i="13"/>
  <c r="AQ529" i="13"/>
  <c r="AQ530" i="13"/>
  <c r="AQ531" i="13"/>
  <c r="AQ532" i="13"/>
  <c r="AQ533" i="13"/>
  <c r="AQ534" i="13"/>
  <c r="AQ535" i="13"/>
  <c r="AQ536" i="13"/>
  <c r="AQ537" i="13"/>
  <c r="AQ538" i="13"/>
  <c r="AQ539" i="13"/>
  <c r="AQ540" i="13"/>
  <c r="AQ541" i="13"/>
  <c r="AQ542" i="13"/>
  <c r="AQ543" i="13"/>
  <c r="AQ544" i="13"/>
  <c r="AQ545" i="13"/>
  <c r="AQ546" i="13"/>
  <c r="AQ547" i="13"/>
  <c r="AQ548" i="13"/>
  <c r="AQ549" i="13"/>
  <c r="AQ550" i="13"/>
  <c r="AQ551" i="13"/>
  <c r="AQ552" i="13"/>
  <c r="AQ553" i="13"/>
  <c r="AQ554" i="13"/>
  <c r="AQ555" i="13"/>
  <c r="AQ556" i="13"/>
  <c r="AQ557" i="13"/>
  <c r="AQ558" i="13"/>
  <c r="AQ559" i="13"/>
  <c r="AQ560" i="13"/>
  <c r="AQ561" i="13"/>
  <c r="AQ562" i="13"/>
  <c r="AQ563" i="13"/>
  <c r="AQ564" i="13"/>
  <c r="AQ565" i="13"/>
  <c r="AQ566" i="13"/>
  <c r="AQ567" i="13"/>
  <c r="AQ568" i="13"/>
  <c r="AQ569" i="13"/>
  <c r="AQ570" i="13"/>
  <c r="AQ571" i="13"/>
  <c r="AQ572" i="13"/>
  <c r="AQ573" i="13"/>
  <c r="AQ574" i="13"/>
  <c r="AQ575" i="13"/>
  <c r="AQ576" i="13"/>
  <c r="AQ577" i="13"/>
  <c r="AQ578" i="13"/>
  <c r="AQ579" i="13"/>
  <c r="AQ580" i="13"/>
  <c r="AQ581" i="13"/>
  <c r="AQ582" i="13"/>
  <c r="AQ583" i="13"/>
  <c r="AQ584" i="13"/>
  <c r="AQ585" i="13"/>
  <c r="AQ586" i="13"/>
  <c r="AQ587" i="13"/>
  <c r="AQ588" i="13"/>
  <c r="AQ589" i="13"/>
  <c r="AQ590" i="13"/>
  <c r="AQ591" i="13"/>
  <c r="AQ592" i="13"/>
  <c r="AQ593" i="13"/>
  <c r="AQ594" i="13"/>
  <c r="AQ595" i="13"/>
  <c r="AQ596" i="13"/>
  <c r="AQ597" i="13"/>
  <c r="AQ598" i="13"/>
  <c r="AQ599" i="13"/>
  <c r="AQ600" i="13"/>
  <c r="AQ601" i="13"/>
  <c r="AQ602" i="13"/>
  <c r="AQ603" i="13"/>
  <c r="AQ604" i="13"/>
  <c r="AQ605" i="13"/>
  <c r="AQ606" i="13"/>
  <c r="AQ607" i="13"/>
  <c r="AQ608" i="13"/>
  <c r="AQ609" i="13"/>
  <c r="AQ610" i="13"/>
  <c r="AQ611" i="13"/>
  <c r="AQ612" i="13"/>
  <c r="AQ613" i="13"/>
  <c r="AQ614" i="13"/>
  <c r="AQ615" i="13"/>
  <c r="AQ616" i="13"/>
  <c r="AQ617" i="13"/>
  <c r="AQ618" i="13"/>
  <c r="AQ619" i="13"/>
  <c r="AQ620" i="13"/>
  <c r="AQ621" i="13"/>
  <c r="AQ622" i="13"/>
  <c r="AQ623" i="13"/>
  <c r="AQ624" i="13"/>
  <c r="AQ625" i="13"/>
  <c r="AQ626" i="13"/>
  <c r="AQ627" i="13"/>
  <c r="AQ628" i="13"/>
  <c r="AQ629" i="13"/>
  <c r="AQ630" i="13"/>
  <c r="AQ631" i="13"/>
  <c r="AQ632" i="13"/>
  <c r="AQ633" i="13"/>
  <c r="AQ634" i="13"/>
  <c r="AQ635" i="13"/>
  <c r="AQ636" i="13"/>
  <c r="AQ637" i="13"/>
  <c r="AQ638" i="13"/>
  <c r="AQ639" i="13"/>
  <c r="AQ640" i="13"/>
  <c r="AQ641" i="13"/>
  <c r="AQ642" i="13"/>
  <c r="AQ643" i="13"/>
  <c r="AQ644" i="13"/>
  <c r="AQ645" i="13"/>
  <c r="AQ646" i="13"/>
  <c r="AQ647" i="13"/>
  <c r="AQ648" i="13"/>
  <c r="AQ649" i="13"/>
  <c r="AQ650" i="13"/>
  <c r="AQ651" i="13"/>
  <c r="AQ652" i="13"/>
  <c r="AQ653" i="13"/>
  <c r="AQ654" i="13"/>
  <c r="AQ655" i="13"/>
  <c r="AQ656" i="13"/>
  <c r="AQ657" i="13"/>
  <c r="AQ658" i="13"/>
  <c r="AQ659" i="13"/>
  <c r="AQ660" i="13"/>
  <c r="AQ661" i="13"/>
  <c r="AQ662" i="13"/>
  <c r="AQ663" i="13"/>
  <c r="AQ664" i="13"/>
  <c r="AQ665" i="13"/>
  <c r="AQ666" i="13"/>
  <c r="AQ667" i="13"/>
  <c r="AQ668" i="13"/>
  <c r="AQ669" i="13"/>
  <c r="AQ670" i="13"/>
  <c r="AQ671" i="13"/>
  <c r="AQ672" i="13"/>
  <c r="AQ673" i="13"/>
  <c r="AQ674" i="13"/>
  <c r="AQ675" i="13"/>
  <c r="AQ676" i="13"/>
  <c r="AQ677" i="13"/>
  <c r="AQ678" i="13"/>
  <c r="AQ679" i="13"/>
  <c r="AQ680" i="13"/>
  <c r="AQ681" i="13"/>
  <c r="AQ682" i="13"/>
  <c r="AQ683" i="13"/>
  <c r="AQ684" i="13"/>
  <c r="AQ685" i="13"/>
  <c r="AQ686" i="13"/>
  <c r="AQ687" i="13"/>
  <c r="AQ688" i="13"/>
  <c r="AQ689" i="13"/>
  <c r="AQ690" i="13"/>
  <c r="AQ691" i="13"/>
  <c r="AQ692" i="13"/>
  <c r="AQ693" i="13"/>
  <c r="AQ694" i="13"/>
  <c r="AQ695" i="13"/>
  <c r="AQ696" i="13"/>
  <c r="AQ697" i="13"/>
  <c r="AQ698" i="13"/>
  <c r="AQ699" i="13"/>
  <c r="AQ700" i="13"/>
  <c r="AQ701" i="13"/>
  <c r="AQ702" i="13"/>
  <c r="AQ703" i="13"/>
  <c r="AQ704" i="13"/>
  <c r="AQ705" i="13"/>
  <c r="AQ706" i="13"/>
  <c r="AQ707" i="13"/>
  <c r="AQ708" i="13"/>
  <c r="AQ709" i="13"/>
  <c r="AQ710" i="13"/>
  <c r="AQ711" i="13"/>
  <c r="AQ712" i="13"/>
  <c r="AQ713" i="13"/>
  <c r="AQ714" i="13"/>
  <c r="AQ715" i="13"/>
  <c r="AQ716" i="13"/>
  <c r="AQ717" i="13"/>
  <c r="AQ718" i="13"/>
  <c r="AQ719" i="13"/>
  <c r="AQ720" i="13"/>
  <c r="AQ721" i="13"/>
  <c r="AQ722" i="13"/>
  <c r="AQ723" i="13"/>
  <c r="AQ724" i="13"/>
  <c r="AQ725" i="13"/>
  <c r="AQ726" i="13"/>
  <c r="AQ727" i="13"/>
  <c r="AQ728" i="13"/>
  <c r="AQ729" i="13"/>
  <c r="AQ730" i="13"/>
  <c r="AQ731" i="13"/>
  <c r="AQ732" i="13"/>
  <c r="AQ733" i="13"/>
  <c r="AQ734" i="13"/>
  <c r="AQ735" i="13"/>
  <c r="AQ736" i="13"/>
  <c r="AQ737" i="13"/>
  <c r="AQ738" i="13"/>
  <c r="AQ739" i="13"/>
  <c r="AQ740" i="13"/>
  <c r="AQ741" i="13"/>
  <c r="AQ742" i="13"/>
  <c r="AQ743" i="13"/>
  <c r="AQ744" i="13"/>
  <c r="AQ745" i="13"/>
  <c r="AQ746" i="13"/>
  <c r="AQ747" i="13"/>
  <c r="AQ748" i="13"/>
  <c r="AQ749" i="13"/>
  <c r="AQ750" i="13"/>
  <c r="AQ751" i="13"/>
  <c r="AQ752" i="13"/>
  <c r="AQ753" i="13"/>
  <c r="AQ754" i="13"/>
  <c r="AQ755" i="13"/>
  <c r="AQ756" i="13"/>
  <c r="AQ757" i="13"/>
  <c r="AQ758" i="13"/>
  <c r="AQ759" i="13"/>
  <c r="AQ760" i="13"/>
  <c r="AQ761" i="13"/>
  <c r="AQ762" i="13"/>
  <c r="AQ763" i="13"/>
  <c r="AQ764" i="13"/>
  <c r="AQ765" i="13"/>
  <c r="AQ766" i="13"/>
  <c r="AQ767" i="13"/>
  <c r="AQ768" i="13"/>
  <c r="AQ769" i="13"/>
  <c r="AQ770" i="13"/>
  <c r="AQ771" i="13"/>
  <c r="AQ772" i="13"/>
  <c r="AQ773" i="13"/>
  <c r="AQ774" i="13"/>
  <c r="AQ775" i="13"/>
  <c r="AQ776" i="13"/>
  <c r="AQ777" i="13"/>
  <c r="AQ778" i="13"/>
  <c r="AQ779" i="13"/>
  <c r="AQ780" i="13"/>
  <c r="AQ781" i="13"/>
  <c r="AQ782" i="13"/>
  <c r="AQ783" i="13"/>
  <c r="AQ784" i="13"/>
  <c r="AQ785" i="13"/>
  <c r="AQ786" i="13"/>
  <c r="AQ787" i="13"/>
  <c r="AQ788" i="13"/>
  <c r="AQ789" i="13"/>
  <c r="AQ790" i="13"/>
  <c r="AQ791" i="13"/>
  <c r="AQ792" i="13"/>
  <c r="AQ793" i="13"/>
  <c r="AQ794" i="13"/>
  <c r="AQ795" i="13"/>
  <c r="AQ796" i="13"/>
  <c r="AQ797" i="13"/>
  <c r="AQ798" i="13"/>
  <c r="AQ799" i="13"/>
  <c r="AQ800" i="13"/>
  <c r="AQ801" i="13"/>
  <c r="AQ802" i="13"/>
  <c r="AQ803" i="13"/>
  <c r="AQ804" i="13"/>
  <c r="AQ805" i="13"/>
  <c r="AQ806" i="13"/>
  <c r="AQ807" i="13"/>
  <c r="AQ808" i="13"/>
  <c r="AQ809" i="13"/>
  <c r="AQ810" i="13"/>
  <c r="AQ811" i="13"/>
  <c r="AQ812" i="13"/>
  <c r="AQ813" i="13"/>
  <c r="AQ814" i="13"/>
  <c r="AQ815" i="13"/>
  <c r="AQ816" i="13"/>
  <c r="AQ817" i="13"/>
  <c r="AQ818" i="13"/>
  <c r="AQ819" i="13"/>
  <c r="AQ820" i="13"/>
  <c r="AQ821" i="13"/>
  <c r="AQ822" i="13"/>
  <c r="AQ823" i="13"/>
  <c r="AQ824" i="13"/>
  <c r="AQ825" i="13"/>
  <c r="AQ826" i="13"/>
  <c r="AQ827" i="13"/>
  <c r="AQ828" i="13"/>
  <c r="AQ829" i="13"/>
  <c r="AQ830" i="13"/>
  <c r="AQ831" i="13"/>
  <c r="AQ832" i="13"/>
  <c r="AQ833" i="13"/>
  <c r="AQ834" i="13"/>
  <c r="AQ835" i="13"/>
  <c r="AQ836" i="13"/>
  <c r="AQ837" i="13"/>
  <c r="AQ838" i="13"/>
  <c r="AQ839" i="13"/>
  <c r="AQ840" i="13"/>
  <c r="AQ841" i="13"/>
  <c r="AQ842" i="13"/>
  <c r="AQ843" i="13"/>
  <c r="AQ844" i="13"/>
  <c r="AQ845" i="13"/>
  <c r="AQ846" i="13"/>
  <c r="AQ847" i="13"/>
  <c r="AQ848" i="13"/>
  <c r="AQ849" i="13"/>
  <c r="AQ850" i="13"/>
  <c r="AQ851" i="13"/>
  <c r="AQ852" i="13"/>
  <c r="AQ853" i="13"/>
  <c r="AQ854" i="13"/>
  <c r="AQ855" i="13"/>
  <c r="AQ856" i="13"/>
  <c r="AQ857" i="13"/>
  <c r="AQ858" i="13"/>
  <c r="AQ859" i="13"/>
  <c r="AQ860" i="13"/>
  <c r="AQ861" i="13"/>
  <c r="AQ862" i="13"/>
  <c r="AQ863" i="13"/>
  <c r="AQ864" i="13"/>
  <c r="AQ865" i="13"/>
  <c r="AQ866" i="13"/>
  <c r="AQ867" i="13"/>
  <c r="AQ868" i="13"/>
  <c r="AQ869" i="13"/>
  <c r="AQ870" i="13"/>
  <c r="AQ871" i="13"/>
  <c r="AQ872" i="13"/>
  <c r="AQ873" i="13"/>
  <c r="AQ874" i="13"/>
  <c r="AQ875" i="13"/>
  <c r="AQ876" i="13"/>
  <c r="AQ877" i="13"/>
  <c r="AQ878" i="13"/>
  <c r="AQ879" i="13"/>
  <c r="AQ880" i="13"/>
  <c r="AQ881" i="13"/>
  <c r="AQ882" i="13"/>
  <c r="AQ883" i="13"/>
  <c r="AQ884" i="13"/>
  <c r="AQ885" i="13"/>
  <c r="AQ886" i="13"/>
  <c r="AQ887" i="13"/>
  <c r="AQ888" i="13"/>
  <c r="AQ889" i="13"/>
  <c r="AQ890" i="13"/>
  <c r="AQ891" i="13"/>
  <c r="AQ892" i="13"/>
  <c r="AQ893" i="13"/>
  <c r="AQ894" i="13"/>
  <c r="AQ895" i="13"/>
  <c r="AQ896" i="13"/>
  <c r="AQ897" i="13"/>
  <c r="AQ898" i="13"/>
  <c r="AQ899" i="13"/>
  <c r="AQ900" i="13"/>
  <c r="AQ901" i="13"/>
  <c r="AQ902" i="13"/>
  <c r="AQ903" i="13"/>
  <c r="AQ904" i="13"/>
  <c r="AQ905" i="13"/>
  <c r="AQ906" i="13"/>
  <c r="AQ907" i="13"/>
  <c r="AQ908" i="13"/>
  <c r="AQ909" i="13"/>
  <c r="AQ910" i="13"/>
  <c r="AQ911" i="13"/>
  <c r="AQ912" i="13"/>
  <c r="AQ913" i="13"/>
  <c r="AQ914" i="13"/>
  <c r="AQ915" i="13"/>
  <c r="AQ916" i="13"/>
  <c r="AQ917" i="13"/>
  <c r="AQ918" i="13"/>
  <c r="AQ919" i="13"/>
  <c r="AQ920" i="13"/>
  <c r="AQ921" i="13"/>
  <c r="AQ922" i="13"/>
  <c r="AQ923" i="13"/>
  <c r="AQ924" i="13"/>
  <c r="AQ925" i="13"/>
  <c r="AQ926" i="13"/>
  <c r="AQ927" i="13"/>
  <c r="AQ928" i="13"/>
  <c r="AQ929" i="13"/>
  <c r="AQ930" i="13"/>
  <c r="AQ931" i="13"/>
  <c r="AQ932" i="13"/>
  <c r="AQ933" i="13"/>
  <c r="AQ934" i="13"/>
  <c r="AQ935" i="13"/>
  <c r="AQ936" i="13"/>
  <c r="AQ937" i="13"/>
  <c r="AQ938" i="13"/>
  <c r="AQ939" i="13"/>
  <c r="AQ940" i="13"/>
  <c r="AQ941" i="13"/>
  <c r="AQ942" i="13"/>
  <c r="AQ943" i="13"/>
  <c r="AQ944" i="13"/>
  <c r="AQ945" i="13"/>
  <c r="AQ946" i="13"/>
  <c r="AQ947" i="13"/>
  <c r="AQ948" i="13"/>
  <c r="AQ949" i="13"/>
  <c r="AQ950" i="13"/>
  <c r="AQ951" i="13"/>
  <c r="AQ952" i="13"/>
  <c r="AQ953" i="13"/>
  <c r="AQ954" i="13"/>
  <c r="AQ955" i="13"/>
  <c r="AQ956" i="13"/>
  <c r="AQ957" i="13"/>
  <c r="AQ958" i="13"/>
  <c r="AQ959" i="13"/>
  <c r="AQ960" i="13"/>
  <c r="AQ961" i="13"/>
  <c r="AQ962" i="13"/>
  <c r="AQ963" i="13"/>
  <c r="AQ964" i="13"/>
  <c r="AQ965" i="13"/>
  <c r="AQ966" i="13"/>
  <c r="AQ967" i="13"/>
  <c r="AQ968" i="13"/>
  <c r="AQ969" i="13"/>
  <c r="AQ970" i="13"/>
  <c r="AQ971" i="13"/>
  <c r="AQ972" i="13"/>
  <c r="AQ973" i="13"/>
  <c r="AQ974" i="13"/>
  <c r="AQ975" i="13"/>
  <c r="AQ976" i="13"/>
  <c r="AQ977" i="13"/>
  <c r="AQ978" i="13"/>
  <c r="AQ979" i="13"/>
  <c r="AQ980" i="13"/>
  <c r="AQ981" i="13"/>
  <c r="AQ982" i="13"/>
  <c r="AQ983" i="13"/>
  <c r="AQ984" i="13"/>
  <c r="AQ985" i="13"/>
  <c r="AQ986" i="13"/>
  <c r="AQ987" i="13"/>
  <c r="AQ988" i="13"/>
  <c r="AQ989" i="13"/>
  <c r="AQ990" i="13"/>
  <c r="AQ991" i="13"/>
  <c r="AQ992" i="13"/>
  <c r="AQ993" i="13"/>
  <c r="AQ994" i="13"/>
  <c r="AQ995" i="13"/>
  <c r="AQ996" i="13"/>
  <c r="AQ997" i="13"/>
  <c r="AQ998" i="13"/>
  <c r="AQ999" i="13"/>
  <c r="AQ1000" i="13"/>
  <c r="AQ1001" i="13"/>
  <c r="AQ1002" i="13"/>
  <c r="AQ1003" i="13"/>
  <c r="AQ1004" i="13"/>
  <c r="AQ1005" i="13"/>
  <c r="AQ1006" i="13"/>
  <c r="AQ1007" i="13"/>
  <c r="AQ1008" i="13"/>
  <c r="AQ1009" i="13"/>
  <c r="AQ1010" i="13"/>
  <c r="AQ1011" i="13"/>
  <c r="AQ1012" i="13"/>
  <c r="AQ1013" i="13"/>
  <c r="AQ1014" i="13"/>
  <c r="AQ1015" i="13"/>
  <c r="AQ1016" i="13"/>
  <c r="AQ1017" i="13"/>
  <c r="AQ1018" i="13"/>
  <c r="AQ1019" i="13"/>
  <c r="AQ1020" i="13"/>
  <c r="AQ1021" i="13"/>
  <c r="AQ1022" i="13"/>
  <c r="AQ1023" i="13"/>
  <c r="AQ1024" i="13"/>
  <c r="AQ1025" i="13"/>
  <c r="AQ1026" i="13"/>
  <c r="AQ1027" i="13"/>
  <c r="AQ1028" i="13"/>
  <c r="AQ1029" i="13"/>
  <c r="AQ1030" i="13"/>
  <c r="AQ1031" i="13"/>
  <c r="AQ1032" i="13"/>
  <c r="AQ1033" i="13"/>
  <c r="AQ1034" i="13"/>
  <c r="AQ1035" i="13"/>
  <c r="AQ1036" i="13"/>
  <c r="AQ1037" i="13"/>
  <c r="AQ1038" i="13"/>
  <c r="AQ1039" i="13"/>
  <c r="AQ1040" i="13"/>
  <c r="AQ1041" i="13"/>
  <c r="AQ1042" i="13"/>
  <c r="AQ1043" i="13"/>
  <c r="AQ1044" i="13"/>
  <c r="AQ1045" i="13"/>
  <c r="AQ1046" i="13"/>
  <c r="AQ1047" i="13"/>
  <c r="AQ1048" i="13"/>
  <c r="AQ1049" i="13"/>
  <c r="AQ1050" i="13"/>
  <c r="AQ1051" i="13"/>
  <c r="AQ1052" i="13"/>
  <c r="AQ1053" i="13"/>
  <c r="AQ1054" i="13"/>
  <c r="AQ1055" i="13"/>
  <c r="AQ1056" i="13"/>
  <c r="AQ1057" i="13"/>
  <c r="AQ1058" i="13"/>
  <c r="AQ1059" i="13"/>
  <c r="AQ1060" i="13"/>
  <c r="AQ1061" i="13"/>
  <c r="AQ1062" i="13"/>
  <c r="AQ1063" i="13"/>
  <c r="AQ1064" i="13"/>
  <c r="AQ1065" i="13"/>
  <c r="AQ1066" i="13"/>
  <c r="AQ1067" i="13"/>
  <c r="AQ1068" i="13"/>
  <c r="AQ1069" i="13"/>
  <c r="AQ1070" i="13"/>
  <c r="AQ1071" i="13"/>
  <c r="AQ1072" i="13"/>
  <c r="AQ1073" i="13"/>
  <c r="AQ1074" i="13"/>
  <c r="AQ1075" i="13"/>
  <c r="AQ1076" i="13"/>
  <c r="AQ1077" i="13"/>
  <c r="AQ1078" i="13"/>
  <c r="AQ1079" i="13"/>
  <c r="AQ1080" i="13"/>
  <c r="AQ1081" i="13"/>
  <c r="AQ1082" i="13"/>
  <c r="AQ1083" i="13"/>
  <c r="AQ1084" i="13"/>
  <c r="AQ1085" i="13"/>
  <c r="AQ1086" i="13"/>
  <c r="AQ1087" i="13"/>
  <c r="AQ1088" i="13"/>
  <c r="AQ1089" i="13"/>
  <c r="AQ1090" i="13"/>
  <c r="AQ1091" i="13"/>
  <c r="AQ1092" i="13"/>
  <c r="AQ1093" i="13"/>
  <c r="AQ1094" i="13"/>
  <c r="AQ1095" i="13"/>
  <c r="AQ1096" i="13"/>
  <c r="AQ1097" i="13"/>
  <c r="AQ1098" i="13"/>
  <c r="AQ1099" i="13"/>
  <c r="AQ1100" i="13"/>
  <c r="AQ1101" i="13"/>
  <c r="AQ1102" i="13"/>
  <c r="AQ1103" i="13"/>
  <c r="AQ1104" i="13"/>
  <c r="AQ1105" i="13"/>
  <c r="AQ1106" i="13"/>
  <c r="AQ1107" i="13"/>
  <c r="AQ1108" i="13"/>
  <c r="AQ1109" i="13"/>
  <c r="AQ1110" i="13"/>
  <c r="AQ1111" i="13"/>
  <c r="AQ1112" i="13"/>
  <c r="AQ1113" i="13"/>
  <c r="AQ1114" i="13"/>
  <c r="AQ1115" i="13"/>
  <c r="AQ1116" i="13"/>
  <c r="AQ1117" i="13"/>
  <c r="AQ1118" i="13"/>
  <c r="AQ1119" i="13"/>
  <c r="AQ1120" i="13"/>
  <c r="AQ1121" i="13"/>
  <c r="AQ1122" i="13"/>
  <c r="AQ1123" i="13"/>
  <c r="AQ1124" i="13"/>
  <c r="AQ1125" i="13"/>
  <c r="AQ1126" i="13"/>
  <c r="AQ1127" i="13"/>
  <c r="AQ1128" i="13"/>
  <c r="AQ1129" i="13"/>
  <c r="AQ1130" i="13"/>
  <c r="AQ1131" i="13"/>
  <c r="AQ1132" i="13"/>
  <c r="AQ1133" i="13"/>
  <c r="AQ1134" i="13"/>
  <c r="AQ1135" i="13"/>
  <c r="AQ1136" i="13"/>
  <c r="AQ1137" i="13"/>
  <c r="AQ1138" i="13"/>
  <c r="AQ1139" i="13"/>
  <c r="AQ1140" i="13"/>
  <c r="AQ1141" i="13"/>
  <c r="AQ1142" i="13"/>
  <c r="AQ1143" i="13"/>
  <c r="AQ1144" i="13"/>
  <c r="AQ1145" i="13"/>
  <c r="AQ1146" i="13"/>
  <c r="AQ1147" i="13"/>
  <c r="AQ1148" i="13"/>
  <c r="AQ1149" i="13"/>
  <c r="AQ1150" i="13"/>
  <c r="AQ1151" i="13"/>
  <c r="AQ1152" i="13"/>
  <c r="AQ1153" i="13"/>
  <c r="AQ1154" i="13"/>
  <c r="AQ1155" i="13"/>
  <c r="AQ1156" i="13"/>
  <c r="AQ1157" i="13"/>
  <c r="AQ1158" i="13"/>
  <c r="AQ1159" i="13"/>
  <c r="AQ1160" i="13"/>
  <c r="AQ1161" i="13"/>
  <c r="AQ1162" i="13"/>
  <c r="AQ1163" i="13"/>
  <c r="AQ1164" i="13"/>
  <c r="AQ1165" i="13"/>
  <c r="AQ1166" i="13"/>
  <c r="AQ1167" i="13"/>
  <c r="AQ1168" i="13"/>
  <c r="AQ1169" i="13"/>
  <c r="AQ1170" i="13"/>
  <c r="AQ1171" i="13"/>
  <c r="AQ1172" i="13"/>
  <c r="AQ1173" i="13"/>
  <c r="AQ1174" i="13"/>
  <c r="AQ1175" i="13"/>
  <c r="AQ1176" i="13"/>
  <c r="AQ1177" i="13"/>
  <c r="AQ1178" i="13"/>
  <c r="AQ1179" i="13"/>
  <c r="AQ1180" i="13"/>
  <c r="AQ1181" i="13"/>
  <c r="AQ1182" i="13"/>
  <c r="AQ1183" i="13"/>
  <c r="AQ1184" i="13"/>
  <c r="AQ1185" i="13"/>
  <c r="AQ1186" i="13"/>
  <c r="AQ1187" i="13"/>
  <c r="AQ1188" i="13"/>
  <c r="AQ1189" i="13"/>
  <c r="AQ1190" i="13"/>
  <c r="AQ1191" i="13"/>
  <c r="AQ1192" i="13"/>
  <c r="AQ1193" i="13"/>
  <c r="AQ1194" i="13"/>
  <c r="AQ1195" i="13"/>
  <c r="AQ1196" i="13"/>
  <c r="AQ1197" i="13"/>
  <c r="AQ1198" i="13"/>
  <c r="AQ1199" i="13"/>
  <c r="AQ1200" i="13"/>
  <c r="AQ1201" i="13"/>
  <c r="AQ1202" i="13"/>
  <c r="AQ1203" i="13"/>
  <c r="AQ1204" i="13"/>
  <c r="AQ1205" i="13"/>
  <c r="AQ1206" i="13"/>
  <c r="AQ1207" i="13"/>
  <c r="AQ1208" i="13"/>
  <c r="AQ1209" i="13"/>
  <c r="AQ1210" i="13"/>
  <c r="AQ1211" i="13"/>
  <c r="AQ1212" i="13"/>
  <c r="AQ1213" i="13"/>
  <c r="AQ1214" i="13"/>
  <c r="AQ1215" i="13"/>
  <c r="AQ1216" i="13"/>
  <c r="AQ1217" i="13"/>
  <c r="AQ1218" i="13"/>
  <c r="AQ1219" i="13"/>
  <c r="AQ1220" i="13"/>
  <c r="AQ1221" i="13"/>
  <c r="AQ1222" i="13"/>
  <c r="AQ1223" i="13"/>
  <c r="AQ1224" i="13"/>
  <c r="AQ1225" i="13"/>
  <c r="AQ1226" i="13"/>
  <c r="AQ1227" i="13"/>
  <c r="AQ1228" i="13"/>
  <c r="AQ1229" i="13"/>
  <c r="AQ1230" i="13"/>
  <c r="AQ1231" i="13"/>
  <c r="AQ1232" i="13"/>
  <c r="AQ1233" i="13"/>
  <c r="AQ1234" i="13"/>
  <c r="AQ1235" i="13"/>
  <c r="AQ1236" i="13"/>
  <c r="AQ1237" i="13"/>
  <c r="AQ1238" i="13"/>
  <c r="AQ1239" i="13"/>
  <c r="AQ1240" i="13"/>
  <c r="AQ1241" i="13"/>
  <c r="AQ1242" i="13"/>
  <c r="AQ1243" i="13"/>
  <c r="AQ1244" i="13"/>
  <c r="AQ1245" i="13"/>
  <c r="AQ1246" i="13"/>
  <c r="AQ1247" i="13"/>
  <c r="AQ1248" i="13"/>
  <c r="AQ1249" i="13"/>
  <c r="AQ1250" i="13"/>
  <c r="AQ1251" i="13"/>
  <c r="AQ1252" i="13"/>
  <c r="AQ1253" i="13"/>
  <c r="AQ1254" i="13"/>
  <c r="AQ1255" i="13"/>
  <c r="AQ1256" i="13"/>
  <c r="AQ1257" i="13"/>
  <c r="AQ1258" i="13"/>
  <c r="AQ1259" i="13"/>
  <c r="AQ1260" i="13"/>
  <c r="AQ1261" i="13"/>
  <c r="AQ1262" i="13"/>
  <c r="AQ1263" i="13"/>
  <c r="AQ1264" i="13"/>
  <c r="AQ1265" i="13"/>
  <c r="AQ1266" i="13"/>
  <c r="AQ1267" i="13"/>
  <c r="AQ1268" i="13"/>
  <c r="AQ1269" i="13"/>
  <c r="AQ1270" i="13"/>
  <c r="AQ1271" i="13"/>
  <c r="AQ1272" i="13"/>
  <c r="AQ1273" i="13"/>
  <c r="AQ1274" i="13"/>
  <c r="AQ1275" i="13"/>
  <c r="AQ1276" i="13"/>
  <c r="AQ1277" i="13"/>
  <c r="AQ1278" i="13"/>
  <c r="AQ1279" i="13"/>
  <c r="AQ1280" i="13"/>
  <c r="AQ1281" i="13"/>
  <c r="AQ1282" i="13"/>
  <c r="AQ1283" i="13"/>
  <c r="AQ1284" i="13"/>
  <c r="AQ1285" i="13"/>
  <c r="AQ1286" i="13"/>
  <c r="AQ1287" i="13"/>
  <c r="AQ1288" i="13"/>
  <c r="AQ1289" i="13"/>
  <c r="AQ1290" i="13"/>
  <c r="AQ1291" i="13"/>
  <c r="AQ1292" i="13"/>
  <c r="AQ1293" i="13"/>
  <c r="AQ1294" i="13"/>
  <c r="AQ1295" i="13"/>
  <c r="AQ1296" i="13"/>
  <c r="AQ1297" i="13"/>
  <c r="AQ1298" i="13"/>
  <c r="AQ1299" i="13"/>
  <c r="AQ1300" i="13"/>
  <c r="AQ1301" i="13"/>
  <c r="AQ1302" i="13"/>
  <c r="AQ1303" i="13"/>
  <c r="AQ1304" i="13"/>
  <c r="AQ1305" i="13"/>
  <c r="AQ1306" i="13"/>
  <c r="AQ1307" i="13"/>
  <c r="AQ1308" i="13"/>
  <c r="AQ1309" i="13"/>
  <c r="AQ1310" i="13"/>
  <c r="AQ1311" i="13"/>
  <c r="AQ1312" i="13"/>
  <c r="AQ1313" i="13"/>
  <c r="AQ1314" i="13"/>
  <c r="AQ1315" i="13"/>
  <c r="AQ1316" i="13"/>
  <c r="AQ1317" i="13"/>
  <c r="AQ1318" i="13"/>
  <c r="AQ1319" i="13"/>
  <c r="AQ1320" i="13"/>
  <c r="AQ1321" i="13"/>
  <c r="AQ1322" i="13"/>
  <c r="AQ1323" i="13"/>
  <c r="AQ1324" i="13"/>
  <c r="AQ1325" i="13"/>
  <c r="AQ1326" i="13"/>
  <c r="AQ1327" i="13"/>
  <c r="AQ1328" i="13"/>
  <c r="AQ1329" i="13"/>
  <c r="AQ1330" i="13"/>
  <c r="AQ1331" i="13"/>
  <c r="AQ1332" i="13"/>
  <c r="AQ1333" i="13"/>
  <c r="AQ1334" i="13"/>
  <c r="AQ1335" i="13"/>
  <c r="AQ1336" i="13"/>
  <c r="AQ1337" i="13"/>
  <c r="AQ1338" i="13"/>
  <c r="AQ1339" i="13"/>
  <c r="AQ1340" i="13"/>
  <c r="AQ1341" i="13"/>
  <c r="AQ1342" i="13"/>
  <c r="AQ1343" i="13"/>
  <c r="AQ1344" i="13"/>
  <c r="AQ1345" i="13"/>
  <c r="AQ1346" i="13"/>
  <c r="AQ1347" i="13"/>
  <c r="AQ1348" i="13"/>
  <c r="AQ1349" i="13"/>
  <c r="AQ1350" i="13"/>
  <c r="AQ1351" i="13"/>
  <c r="AQ1352" i="13"/>
  <c r="AQ1353" i="13"/>
  <c r="AQ1354" i="13"/>
  <c r="AQ1355" i="13"/>
  <c r="AQ1356" i="13"/>
  <c r="AQ1357" i="13"/>
  <c r="AQ1358" i="13"/>
  <c r="AQ1359" i="13"/>
  <c r="AQ1360" i="13"/>
  <c r="AQ1361" i="13"/>
  <c r="AQ1362" i="13"/>
  <c r="AQ1363" i="13"/>
  <c r="AQ1364" i="13"/>
  <c r="AQ1365" i="13"/>
  <c r="AQ1366" i="13"/>
  <c r="AQ1367" i="13"/>
  <c r="AQ1368" i="13"/>
  <c r="AQ1369" i="13"/>
  <c r="AQ1370" i="13"/>
  <c r="AQ1371" i="13"/>
  <c r="AQ1372" i="13"/>
  <c r="AQ1373" i="13"/>
  <c r="AQ1374" i="13"/>
  <c r="AQ1375" i="13"/>
  <c r="AQ1376" i="13"/>
  <c r="AQ1377" i="13"/>
  <c r="AQ1378" i="13"/>
  <c r="AQ1379" i="13"/>
  <c r="AQ1380" i="13"/>
  <c r="AQ1381" i="13"/>
  <c r="AQ1382" i="13"/>
  <c r="AQ1383" i="13"/>
  <c r="AQ1384" i="13"/>
  <c r="AQ1385" i="13"/>
  <c r="AQ1386" i="13"/>
  <c r="AQ1387" i="13"/>
  <c r="AQ1388" i="13"/>
  <c r="AQ1389" i="13"/>
  <c r="AQ1390" i="13"/>
  <c r="AQ1391" i="13"/>
  <c r="AQ1392" i="13"/>
  <c r="AQ1393" i="13"/>
  <c r="AQ1394" i="13"/>
  <c r="AQ1395" i="13"/>
  <c r="AQ1396" i="13"/>
  <c r="AQ1397" i="13"/>
  <c r="AQ1398" i="13"/>
  <c r="AQ1399" i="13"/>
  <c r="AQ1400" i="13"/>
  <c r="AQ1401" i="13"/>
  <c r="AQ1402" i="13"/>
  <c r="AQ1403" i="13"/>
  <c r="AQ1404" i="13"/>
  <c r="AQ1405" i="13"/>
  <c r="AQ1406" i="13"/>
  <c r="AQ1407" i="13"/>
  <c r="AQ1408" i="13"/>
  <c r="AQ1409" i="13"/>
  <c r="AQ1410" i="13"/>
  <c r="AQ1411" i="13"/>
  <c r="AQ1412" i="13"/>
  <c r="AQ1413" i="13"/>
  <c r="AQ1414" i="13"/>
  <c r="AQ1415" i="13"/>
  <c r="AQ1416" i="13"/>
  <c r="AQ1417" i="13"/>
  <c r="AQ1418" i="13"/>
  <c r="AQ1419" i="13"/>
  <c r="AQ1420" i="13"/>
  <c r="AQ1421" i="13"/>
  <c r="AQ1422" i="13"/>
  <c r="AQ1423" i="13"/>
  <c r="AQ1424" i="13"/>
  <c r="AQ1425" i="13"/>
  <c r="AQ1426" i="13"/>
  <c r="AQ1427" i="13"/>
  <c r="AQ1428" i="13"/>
  <c r="AQ1429" i="13"/>
  <c r="AQ1430" i="13"/>
  <c r="AQ1431" i="13"/>
  <c r="AQ1432" i="13"/>
  <c r="AQ1433" i="13"/>
  <c r="AQ1434" i="13"/>
  <c r="AQ1435" i="13"/>
  <c r="AQ1436" i="13"/>
  <c r="AQ1437" i="13"/>
  <c r="AQ1438" i="13"/>
  <c r="AQ1439" i="13"/>
  <c r="AQ1440" i="13"/>
  <c r="AQ1441" i="13"/>
  <c r="AQ1442" i="13"/>
  <c r="AQ1443" i="13"/>
  <c r="AQ1444" i="13"/>
  <c r="AQ1445" i="13"/>
  <c r="AQ1446" i="13"/>
  <c r="AQ1447" i="13"/>
  <c r="AQ1448" i="13"/>
  <c r="AQ1449" i="13"/>
  <c r="AQ1450" i="13"/>
  <c r="AQ1451" i="13"/>
  <c r="AQ1452" i="13"/>
  <c r="AQ1453" i="13"/>
  <c r="AQ1454" i="13"/>
  <c r="AQ1455" i="13"/>
  <c r="AQ1456" i="13"/>
  <c r="AQ1457" i="13"/>
  <c r="AQ1458" i="13"/>
  <c r="AQ1459" i="13"/>
  <c r="AQ1460" i="13"/>
  <c r="AQ1461" i="13"/>
  <c r="AQ1462" i="13"/>
  <c r="AQ1463" i="13"/>
  <c r="AQ1464" i="13"/>
  <c r="AQ1465" i="13"/>
  <c r="AQ1466" i="13"/>
  <c r="AQ1467" i="13"/>
  <c r="AQ1468" i="13"/>
  <c r="AQ1469" i="13"/>
  <c r="AQ1470" i="13"/>
  <c r="AQ1471" i="13"/>
  <c r="AQ1472" i="13"/>
  <c r="AQ1473" i="13"/>
  <c r="AQ1474" i="13"/>
  <c r="AQ1475" i="13"/>
  <c r="AQ1476" i="13"/>
  <c r="AQ1477" i="13"/>
  <c r="AQ1478" i="13"/>
  <c r="AQ1479" i="13"/>
  <c r="AQ1480" i="13"/>
  <c r="AQ1481" i="13"/>
  <c r="AQ1482" i="13"/>
  <c r="AQ1483" i="13"/>
  <c r="AQ1484" i="13"/>
  <c r="AQ1485" i="13"/>
  <c r="AQ1486" i="13"/>
  <c r="AQ1487" i="13"/>
  <c r="AQ1488" i="13"/>
  <c r="AQ1489" i="13"/>
  <c r="AQ1490" i="13"/>
  <c r="AQ1491" i="13"/>
  <c r="AQ1492" i="13"/>
  <c r="AQ1493" i="13"/>
  <c r="AQ1494" i="13"/>
  <c r="AQ1495" i="13"/>
  <c r="AQ1496" i="13"/>
  <c r="AQ1497" i="13"/>
  <c r="AQ1498" i="13"/>
  <c r="AQ1499" i="13"/>
  <c r="AQ1500" i="13"/>
  <c r="AQ1501" i="13"/>
  <c r="AQ1502" i="13"/>
  <c r="AQ1503" i="13"/>
  <c r="AQ1504" i="13"/>
  <c r="AQ1505" i="13"/>
  <c r="AQ1506" i="13"/>
  <c r="AQ1507" i="13"/>
  <c r="AQ1508" i="13"/>
  <c r="AQ1509" i="13"/>
  <c r="AQ1510" i="13"/>
  <c r="AQ1511" i="13"/>
  <c r="AQ1512" i="13"/>
  <c r="AQ1513" i="13"/>
  <c r="AQ1514" i="13"/>
  <c r="AQ1515" i="13"/>
  <c r="AQ1516" i="13"/>
  <c r="AQ1517" i="13"/>
  <c r="AQ1518" i="13"/>
  <c r="AQ1519" i="13"/>
  <c r="AQ1520" i="13"/>
  <c r="AQ1521" i="13"/>
  <c r="AQ1522" i="13"/>
  <c r="AQ1523" i="13"/>
  <c r="AQ1524" i="13"/>
  <c r="AQ1525" i="13"/>
  <c r="AQ1526" i="13"/>
  <c r="AQ1527" i="13"/>
  <c r="AQ1528" i="13"/>
  <c r="AQ1529" i="13"/>
  <c r="AQ1530" i="13"/>
  <c r="AQ1531" i="13"/>
  <c r="AQ1532" i="13"/>
  <c r="AQ1533" i="13"/>
  <c r="AQ1534" i="13"/>
  <c r="AQ1535" i="13"/>
  <c r="AQ1536" i="13"/>
  <c r="AQ1537" i="13"/>
  <c r="AQ1538" i="13"/>
  <c r="AQ1539" i="13"/>
  <c r="AQ1540" i="13"/>
  <c r="AQ1541" i="13"/>
  <c r="AQ1542" i="13"/>
  <c r="AQ1543" i="13"/>
  <c r="AQ1544" i="13"/>
  <c r="AQ1545" i="13"/>
  <c r="AQ1546" i="13"/>
  <c r="AM1546" i="13"/>
  <c r="AN1546" i="13"/>
  <c r="AL48" i="13"/>
  <c r="AL49" i="13"/>
  <c r="AM49" i="13" s="1"/>
  <c r="AN49" i="13" s="1"/>
  <c r="AL50" i="13"/>
  <c r="AM50" i="13" s="1"/>
  <c r="AN50" i="13" s="1"/>
  <c r="AL51" i="13"/>
  <c r="AM51" i="13" s="1"/>
  <c r="AN51" i="13" s="1"/>
  <c r="AL52" i="13"/>
  <c r="AM52" i="13" s="1"/>
  <c r="AN52" i="13" s="1"/>
  <c r="AL53" i="13"/>
  <c r="AM53" i="13" s="1"/>
  <c r="AN53" i="13" s="1"/>
  <c r="AL54" i="13"/>
  <c r="AM54" i="13" s="1"/>
  <c r="AN54" i="13" s="1"/>
  <c r="AL55" i="13"/>
  <c r="AM55" i="13" s="1"/>
  <c r="AN55" i="13" s="1"/>
  <c r="AL56" i="13"/>
  <c r="AM56" i="13" s="1"/>
  <c r="AN56" i="13" s="1"/>
  <c r="AL57" i="13"/>
  <c r="AM57" i="13" s="1"/>
  <c r="AN57" i="13" s="1"/>
  <c r="AL58" i="13"/>
  <c r="AM58" i="13" s="1"/>
  <c r="AN58" i="13" s="1"/>
  <c r="AL59" i="13"/>
  <c r="AM59" i="13" s="1"/>
  <c r="AN59" i="13" s="1"/>
  <c r="AL60" i="13"/>
  <c r="AM60" i="13" s="1"/>
  <c r="AN60" i="13" s="1"/>
  <c r="AL61" i="13"/>
  <c r="AM61" i="13" s="1"/>
  <c r="AN61" i="13" s="1"/>
  <c r="AL62" i="13"/>
  <c r="AM62" i="13" s="1"/>
  <c r="AN62" i="13" s="1"/>
  <c r="AL63" i="13"/>
  <c r="AM63" i="13" s="1"/>
  <c r="AN63" i="13" s="1"/>
  <c r="AL64" i="13"/>
  <c r="AM64" i="13" s="1"/>
  <c r="AN64" i="13" s="1"/>
  <c r="AL65" i="13"/>
  <c r="AM65" i="13" s="1"/>
  <c r="AN65" i="13" s="1"/>
  <c r="AL66" i="13"/>
  <c r="AM66" i="13" s="1"/>
  <c r="AN66" i="13" s="1"/>
  <c r="AL67" i="13"/>
  <c r="AM67" i="13" s="1"/>
  <c r="AN67" i="13" s="1"/>
  <c r="AL68" i="13"/>
  <c r="AM68" i="13" s="1"/>
  <c r="AN68" i="13" s="1"/>
  <c r="AL69" i="13"/>
  <c r="AM69" i="13" s="1"/>
  <c r="AN69" i="13" s="1"/>
  <c r="AL70" i="13"/>
  <c r="AM70" i="13" s="1"/>
  <c r="AN70" i="13" s="1"/>
  <c r="AL71" i="13"/>
  <c r="AM71" i="13" s="1"/>
  <c r="AN71" i="13" s="1"/>
  <c r="AL72" i="13"/>
  <c r="AM72" i="13" s="1"/>
  <c r="AN72" i="13" s="1"/>
  <c r="AL73" i="13"/>
  <c r="AM73" i="13" s="1"/>
  <c r="AN73" i="13" s="1"/>
  <c r="AL74" i="13"/>
  <c r="AM74" i="13" s="1"/>
  <c r="AN74" i="13" s="1"/>
  <c r="AL75" i="13"/>
  <c r="AM75" i="13" s="1"/>
  <c r="AN75" i="13" s="1"/>
  <c r="AL76" i="13"/>
  <c r="AM76" i="13" s="1"/>
  <c r="AN76" i="13" s="1"/>
  <c r="AL77" i="13"/>
  <c r="AM77" i="13" s="1"/>
  <c r="AN77" i="13" s="1"/>
  <c r="AL78" i="13"/>
  <c r="AM78" i="13" s="1"/>
  <c r="AN78" i="13" s="1"/>
  <c r="AL79" i="13"/>
  <c r="AM79" i="13" s="1"/>
  <c r="AN79" i="13" s="1"/>
  <c r="AL80" i="13"/>
  <c r="AM80" i="13" s="1"/>
  <c r="AN80" i="13" s="1"/>
  <c r="AL81" i="13"/>
  <c r="AM81" i="13" s="1"/>
  <c r="AN81" i="13" s="1"/>
  <c r="AL82" i="13"/>
  <c r="AM82" i="13" s="1"/>
  <c r="AN82" i="13" s="1"/>
  <c r="AL83" i="13"/>
  <c r="AM83" i="13" s="1"/>
  <c r="AN83" i="13" s="1"/>
  <c r="AL84" i="13"/>
  <c r="AM84" i="13" s="1"/>
  <c r="AN84" i="13" s="1"/>
  <c r="AL85" i="13"/>
  <c r="AM85" i="13" s="1"/>
  <c r="AN85" i="13" s="1"/>
  <c r="AL86" i="13"/>
  <c r="AM86" i="13" s="1"/>
  <c r="AN86" i="13" s="1"/>
  <c r="AL87" i="13"/>
  <c r="AM87" i="13" s="1"/>
  <c r="AN87" i="13" s="1"/>
  <c r="AL88" i="13"/>
  <c r="AM88" i="13" s="1"/>
  <c r="AN88" i="13" s="1"/>
  <c r="AL89" i="13"/>
  <c r="AM89" i="13" s="1"/>
  <c r="AN89" i="13" s="1"/>
  <c r="AL90" i="13"/>
  <c r="AM90" i="13" s="1"/>
  <c r="AN90" i="13" s="1"/>
  <c r="AL91" i="13"/>
  <c r="AM91" i="13" s="1"/>
  <c r="AN91" i="13" s="1"/>
  <c r="AL92" i="13"/>
  <c r="AM92" i="13" s="1"/>
  <c r="AN92" i="13" s="1"/>
  <c r="AL93" i="13"/>
  <c r="AM93" i="13" s="1"/>
  <c r="AN93" i="13" s="1"/>
  <c r="AL94" i="13"/>
  <c r="AM94" i="13" s="1"/>
  <c r="AN94" i="13" s="1"/>
  <c r="AL95" i="13"/>
  <c r="AM95" i="13" s="1"/>
  <c r="AN95" i="13" s="1"/>
  <c r="AL96" i="13"/>
  <c r="AM96" i="13" s="1"/>
  <c r="AN96" i="13" s="1"/>
  <c r="AL97" i="13"/>
  <c r="AM97" i="13" s="1"/>
  <c r="AN97" i="13" s="1"/>
  <c r="AL98" i="13"/>
  <c r="AM98" i="13" s="1"/>
  <c r="AN98" i="13" s="1"/>
  <c r="AL99" i="13"/>
  <c r="AM99" i="13" s="1"/>
  <c r="AN99" i="13" s="1"/>
  <c r="AL100" i="13"/>
  <c r="AM100" i="13" s="1"/>
  <c r="AN100" i="13" s="1"/>
  <c r="AL101" i="13"/>
  <c r="AM101" i="13" s="1"/>
  <c r="AN101" i="13" s="1"/>
  <c r="AL102" i="13"/>
  <c r="AM102" i="13" s="1"/>
  <c r="AN102" i="13" s="1"/>
  <c r="AL103" i="13"/>
  <c r="AM103" i="13" s="1"/>
  <c r="AN103" i="13" s="1"/>
  <c r="AL104" i="13"/>
  <c r="AM104" i="13" s="1"/>
  <c r="AN104" i="13" s="1"/>
  <c r="AL105" i="13"/>
  <c r="AM105" i="13" s="1"/>
  <c r="AN105" i="13" s="1"/>
  <c r="AL106" i="13"/>
  <c r="AM106" i="13" s="1"/>
  <c r="AN106" i="13" s="1"/>
  <c r="AL107" i="13"/>
  <c r="AM107" i="13" s="1"/>
  <c r="AN107" i="13" s="1"/>
  <c r="AL108" i="13"/>
  <c r="AM108" i="13" s="1"/>
  <c r="AN108" i="13" s="1"/>
  <c r="AL109" i="13"/>
  <c r="AM109" i="13" s="1"/>
  <c r="AN109" i="13" s="1"/>
  <c r="AL110" i="13"/>
  <c r="AM110" i="13" s="1"/>
  <c r="AN110" i="13" s="1"/>
  <c r="AL111" i="13"/>
  <c r="AM111" i="13" s="1"/>
  <c r="AN111" i="13" s="1"/>
  <c r="AL112" i="13"/>
  <c r="AM112" i="13" s="1"/>
  <c r="AN112" i="13" s="1"/>
  <c r="AL113" i="13"/>
  <c r="AM113" i="13" s="1"/>
  <c r="AN113" i="13" s="1"/>
  <c r="AL114" i="13"/>
  <c r="AM114" i="13" s="1"/>
  <c r="AN114" i="13" s="1"/>
  <c r="AL115" i="13"/>
  <c r="AM115" i="13" s="1"/>
  <c r="AN115" i="13" s="1"/>
  <c r="AL116" i="13"/>
  <c r="AM116" i="13" s="1"/>
  <c r="AN116" i="13" s="1"/>
  <c r="AL117" i="13"/>
  <c r="AM117" i="13" s="1"/>
  <c r="AN117" i="13" s="1"/>
  <c r="AL118" i="13"/>
  <c r="AM118" i="13" s="1"/>
  <c r="AN118" i="13" s="1"/>
  <c r="AL119" i="13"/>
  <c r="AM119" i="13" s="1"/>
  <c r="AN119" i="13" s="1"/>
  <c r="AL120" i="13"/>
  <c r="AM120" i="13" s="1"/>
  <c r="AN120" i="13" s="1"/>
  <c r="AL121" i="13"/>
  <c r="AM121" i="13" s="1"/>
  <c r="AN121" i="13" s="1"/>
  <c r="AL122" i="13"/>
  <c r="AM122" i="13" s="1"/>
  <c r="AN122" i="13" s="1"/>
  <c r="AL123" i="13"/>
  <c r="AM123" i="13" s="1"/>
  <c r="AN123" i="13" s="1"/>
  <c r="AL124" i="13"/>
  <c r="AM124" i="13" s="1"/>
  <c r="AN124" i="13" s="1"/>
  <c r="AL125" i="13"/>
  <c r="AM125" i="13" s="1"/>
  <c r="AN125" i="13" s="1"/>
  <c r="AL126" i="13"/>
  <c r="AM126" i="13" s="1"/>
  <c r="AN126" i="13" s="1"/>
  <c r="AL127" i="13"/>
  <c r="AM127" i="13" s="1"/>
  <c r="AN127" i="13" s="1"/>
  <c r="AL128" i="13"/>
  <c r="AM128" i="13" s="1"/>
  <c r="AN128" i="13" s="1"/>
  <c r="AL129" i="13"/>
  <c r="AM129" i="13" s="1"/>
  <c r="AN129" i="13" s="1"/>
  <c r="AL130" i="13"/>
  <c r="AM130" i="13" s="1"/>
  <c r="AN130" i="13" s="1"/>
  <c r="AL131" i="13"/>
  <c r="AM131" i="13" s="1"/>
  <c r="AN131" i="13" s="1"/>
  <c r="AL132" i="13"/>
  <c r="AM132" i="13" s="1"/>
  <c r="AN132" i="13" s="1"/>
  <c r="AL133" i="13"/>
  <c r="AM133" i="13" s="1"/>
  <c r="AN133" i="13" s="1"/>
  <c r="AL134" i="13"/>
  <c r="AM134" i="13" s="1"/>
  <c r="AN134" i="13" s="1"/>
  <c r="AL135" i="13"/>
  <c r="AM135" i="13" s="1"/>
  <c r="AN135" i="13" s="1"/>
  <c r="AL136" i="13"/>
  <c r="AM136" i="13" s="1"/>
  <c r="AN136" i="13" s="1"/>
  <c r="AL137" i="13"/>
  <c r="AM137" i="13" s="1"/>
  <c r="AN137" i="13" s="1"/>
  <c r="AL138" i="13"/>
  <c r="AM138" i="13" s="1"/>
  <c r="AN138" i="13" s="1"/>
  <c r="AL139" i="13"/>
  <c r="AM139" i="13" s="1"/>
  <c r="AN139" i="13" s="1"/>
  <c r="AL140" i="13"/>
  <c r="AM140" i="13" s="1"/>
  <c r="AN140" i="13" s="1"/>
  <c r="AL141" i="13"/>
  <c r="AM141" i="13" s="1"/>
  <c r="AN141" i="13" s="1"/>
  <c r="AL142" i="13"/>
  <c r="AM142" i="13" s="1"/>
  <c r="AN142" i="13" s="1"/>
  <c r="AL143" i="13"/>
  <c r="AM143" i="13" s="1"/>
  <c r="AN143" i="13" s="1"/>
  <c r="AL144" i="13"/>
  <c r="AM144" i="13" s="1"/>
  <c r="AN144" i="13" s="1"/>
  <c r="AL145" i="13"/>
  <c r="AM145" i="13" s="1"/>
  <c r="AN145" i="13" s="1"/>
  <c r="AL146" i="13"/>
  <c r="AM146" i="13" s="1"/>
  <c r="AN146" i="13" s="1"/>
  <c r="AL147" i="13"/>
  <c r="AM147" i="13" s="1"/>
  <c r="AN147" i="13" s="1"/>
  <c r="AL148" i="13"/>
  <c r="AM148" i="13" s="1"/>
  <c r="AN148" i="13" s="1"/>
  <c r="AL149" i="13"/>
  <c r="AM149" i="13" s="1"/>
  <c r="AN149" i="13" s="1"/>
  <c r="AL150" i="13"/>
  <c r="AM150" i="13" s="1"/>
  <c r="AN150" i="13" s="1"/>
  <c r="AL151" i="13"/>
  <c r="AM151" i="13" s="1"/>
  <c r="AN151" i="13" s="1"/>
  <c r="AL152" i="13"/>
  <c r="AM152" i="13" s="1"/>
  <c r="AN152" i="13" s="1"/>
  <c r="AL153" i="13"/>
  <c r="AM153" i="13" s="1"/>
  <c r="AN153" i="13" s="1"/>
  <c r="AL154" i="13"/>
  <c r="AM154" i="13" s="1"/>
  <c r="AN154" i="13" s="1"/>
  <c r="AL155" i="13"/>
  <c r="AM155" i="13" s="1"/>
  <c r="AN155" i="13" s="1"/>
  <c r="AL156" i="13"/>
  <c r="AM156" i="13" s="1"/>
  <c r="AN156" i="13" s="1"/>
  <c r="AL157" i="13"/>
  <c r="AM157" i="13" s="1"/>
  <c r="AN157" i="13" s="1"/>
  <c r="AL158" i="13"/>
  <c r="AM158" i="13" s="1"/>
  <c r="AN158" i="13" s="1"/>
  <c r="AL159" i="13"/>
  <c r="AM159" i="13" s="1"/>
  <c r="AN159" i="13" s="1"/>
  <c r="AL160" i="13"/>
  <c r="AM160" i="13" s="1"/>
  <c r="AN160" i="13" s="1"/>
  <c r="AL161" i="13"/>
  <c r="AM161" i="13" s="1"/>
  <c r="AN161" i="13" s="1"/>
  <c r="AL162" i="13"/>
  <c r="AM162" i="13" s="1"/>
  <c r="AN162" i="13" s="1"/>
  <c r="AL163" i="13"/>
  <c r="AM163" i="13" s="1"/>
  <c r="AN163" i="13" s="1"/>
  <c r="AL164" i="13"/>
  <c r="AM164" i="13" s="1"/>
  <c r="AN164" i="13" s="1"/>
  <c r="AL165" i="13"/>
  <c r="AM165" i="13" s="1"/>
  <c r="AN165" i="13" s="1"/>
  <c r="AL166" i="13"/>
  <c r="AM166" i="13" s="1"/>
  <c r="AN166" i="13" s="1"/>
  <c r="AL167" i="13"/>
  <c r="AM167" i="13" s="1"/>
  <c r="AN167" i="13" s="1"/>
  <c r="AL168" i="13"/>
  <c r="AM168" i="13" s="1"/>
  <c r="AN168" i="13" s="1"/>
  <c r="AL169" i="13"/>
  <c r="AM169" i="13" s="1"/>
  <c r="AN169" i="13" s="1"/>
  <c r="AL170" i="13"/>
  <c r="AM170" i="13" s="1"/>
  <c r="AN170" i="13" s="1"/>
  <c r="AL171" i="13"/>
  <c r="AM171" i="13" s="1"/>
  <c r="AN171" i="13" s="1"/>
  <c r="AL172" i="13"/>
  <c r="AM172" i="13" s="1"/>
  <c r="AN172" i="13" s="1"/>
  <c r="AL173" i="13"/>
  <c r="AM173" i="13" s="1"/>
  <c r="AN173" i="13" s="1"/>
  <c r="AL174" i="13"/>
  <c r="AM174" i="13" s="1"/>
  <c r="AN174" i="13" s="1"/>
  <c r="AL175" i="13"/>
  <c r="AM175" i="13" s="1"/>
  <c r="AN175" i="13" s="1"/>
  <c r="AL176" i="13"/>
  <c r="AM176" i="13" s="1"/>
  <c r="AN176" i="13" s="1"/>
  <c r="AL177" i="13"/>
  <c r="AM177" i="13" s="1"/>
  <c r="AN177" i="13" s="1"/>
  <c r="AL178" i="13"/>
  <c r="AM178" i="13" s="1"/>
  <c r="AN178" i="13" s="1"/>
  <c r="AL179" i="13"/>
  <c r="AM179" i="13" s="1"/>
  <c r="AN179" i="13" s="1"/>
  <c r="AL180" i="13"/>
  <c r="AM180" i="13" s="1"/>
  <c r="AN180" i="13" s="1"/>
  <c r="AL181" i="13"/>
  <c r="AM181" i="13" s="1"/>
  <c r="AN181" i="13" s="1"/>
  <c r="AL182" i="13"/>
  <c r="AM182" i="13" s="1"/>
  <c r="AN182" i="13" s="1"/>
  <c r="AL183" i="13"/>
  <c r="AM183" i="13" s="1"/>
  <c r="AN183" i="13" s="1"/>
  <c r="AL184" i="13"/>
  <c r="AM184" i="13" s="1"/>
  <c r="AN184" i="13" s="1"/>
  <c r="AL185" i="13"/>
  <c r="AM185" i="13" s="1"/>
  <c r="AN185" i="13" s="1"/>
  <c r="AL186" i="13"/>
  <c r="AM186" i="13" s="1"/>
  <c r="AN186" i="13" s="1"/>
  <c r="AL187" i="13"/>
  <c r="AM187" i="13" s="1"/>
  <c r="AN187" i="13" s="1"/>
  <c r="AL188" i="13"/>
  <c r="AM188" i="13" s="1"/>
  <c r="AN188" i="13" s="1"/>
  <c r="AL189" i="13"/>
  <c r="AM189" i="13" s="1"/>
  <c r="AN189" i="13" s="1"/>
  <c r="AL190" i="13"/>
  <c r="AM190" i="13" s="1"/>
  <c r="AN190" i="13" s="1"/>
  <c r="AL191" i="13"/>
  <c r="AM191" i="13" s="1"/>
  <c r="AN191" i="13" s="1"/>
  <c r="AL192" i="13"/>
  <c r="AM192" i="13" s="1"/>
  <c r="AN192" i="13" s="1"/>
  <c r="AL193" i="13"/>
  <c r="AM193" i="13" s="1"/>
  <c r="AN193" i="13" s="1"/>
  <c r="AL194" i="13"/>
  <c r="AM194" i="13" s="1"/>
  <c r="AN194" i="13" s="1"/>
  <c r="AL195" i="13"/>
  <c r="AM195" i="13" s="1"/>
  <c r="AN195" i="13" s="1"/>
  <c r="AL196" i="13"/>
  <c r="AM196" i="13" s="1"/>
  <c r="AN196" i="13" s="1"/>
  <c r="AL197" i="13"/>
  <c r="AM197" i="13" s="1"/>
  <c r="AN197" i="13" s="1"/>
  <c r="AL198" i="13"/>
  <c r="AM198" i="13" s="1"/>
  <c r="AN198" i="13" s="1"/>
  <c r="AL199" i="13"/>
  <c r="AM199" i="13" s="1"/>
  <c r="AN199" i="13" s="1"/>
  <c r="AL200" i="13"/>
  <c r="AM200" i="13" s="1"/>
  <c r="AN200" i="13" s="1"/>
  <c r="AL201" i="13"/>
  <c r="AM201" i="13" s="1"/>
  <c r="AN201" i="13" s="1"/>
  <c r="AL202" i="13"/>
  <c r="AM202" i="13" s="1"/>
  <c r="AN202" i="13" s="1"/>
  <c r="AL203" i="13"/>
  <c r="AM203" i="13" s="1"/>
  <c r="AN203" i="13" s="1"/>
  <c r="AL204" i="13"/>
  <c r="AM204" i="13" s="1"/>
  <c r="AN204" i="13" s="1"/>
  <c r="AL205" i="13"/>
  <c r="AM205" i="13" s="1"/>
  <c r="AN205" i="13" s="1"/>
  <c r="AL206" i="13"/>
  <c r="AM206" i="13" s="1"/>
  <c r="AN206" i="13" s="1"/>
  <c r="AL207" i="13"/>
  <c r="AM207" i="13" s="1"/>
  <c r="AN207" i="13" s="1"/>
  <c r="AL208" i="13"/>
  <c r="AM208" i="13" s="1"/>
  <c r="AN208" i="13" s="1"/>
  <c r="AL209" i="13"/>
  <c r="AM209" i="13" s="1"/>
  <c r="AN209" i="13" s="1"/>
  <c r="AL210" i="13"/>
  <c r="AM210" i="13" s="1"/>
  <c r="AN210" i="13" s="1"/>
  <c r="AL211" i="13"/>
  <c r="AM211" i="13" s="1"/>
  <c r="AN211" i="13" s="1"/>
  <c r="AL212" i="13"/>
  <c r="AM212" i="13" s="1"/>
  <c r="AN212" i="13" s="1"/>
  <c r="AL213" i="13"/>
  <c r="AM213" i="13" s="1"/>
  <c r="AN213" i="13" s="1"/>
  <c r="AL214" i="13"/>
  <c r="AM214" i="13" s="1"/>
  <c r="AN214" i="13" s="1"/>
  <c r="AL215" i="13"/>
  <c r="AM215" i="13" s="1"/>
  <c r="AN215" i="13" s="1"/>
  <c r="AL216" i="13"/>
  <c r="AM216" i="13" s="1"/>
  <c r="AN216" i="13" s="1"/>
  <c r="AL217" i="13"/>
  <c r="AM217" i="13" s="1"/>
  <c r="AN217" i="13" s="1"/>
  <c r="AL218" i="13"/>
  <c r="AM218" i="13" s="1"/>
  <c r="AN218" i="13" s="1"/>
  <c r="AL219" i="13"/>
  <c r="AM219" i="13" s="1"/>
  <c r="AN219" i="13" s="1"/>
  <c r="AL220" i="13"/>
  <c r="AM220" i="13" s="1"/>
  <c r="AN220" i="13" s="1"/>
  <c r="AL221" i="13"/>
  <c r="AM221" i="13" s="1"/>
  <c r="AN221" i="13" s="1"/>
  <c r="AL222" i="13"/>
  <c r="AM222" i="13" s="1"/>
  <c r="AN222" i="13" s="1"/>
  <c r="AL223" i="13"/>
  <c r="AM223" i="13" s="1"/>
  <c r="AN223" i="13" s="1"/>
  <c r="AL224" i="13"/>
  <c r="AM224" i="13" s="1"/>
  <c r="AN224" i="13" s="1"/>
  <c r="AL225" i="13"/>
  <c r="AM225" i="13" s="1"/>
  <c r="AN225" i="13" s="1"/>
  <c r="AL226" i="13"/>
  <c r="AM226" i="13" s="1"/>
  <c r="AN226" i="13" s="1"/>
  <c r="AL227" i="13"/>
  <c r="AM227" i="13" s="1"/>
  <c r="AN227" i="13" s="1"/>
  <c r="AL228" i="13"/>
  <c r="AM228" i="13" s="1"/>
  <c r="AN228" i="13" s="1"/>
  <c r="AL229" i="13"/>
  <c r="AM229" i="13" s="1"/>
  <c r="AN229" i="13" s="1"/>
  <c r="AL230" i="13"/>
  <c r="AM230" i="13" s="1"/>
  <c r="AN230" i="13" s="1"/>
  <c r="AL231" i="13"/>
  <c r="AM231" i="13" s="1"/>
  <c r="AN231" i="13" s="1"/>
  <c r="AL232" i="13"/>
  <c r="AM232" i="13" s="1"/>
  <c r="AN232" i="13" s="1"/>
  <c r="AL233" i="13"/>
  <c r="AM233" i="13" s="1"/>
  <c r="AN233" i="13" s="1"/>
  <c r="AL234" i="13"/>
  <c r="AM234" i="13" s="1"/>
  <c r="AN234" i="13" s="1"/>
  <c r="AL235" i="13"/>
  <c r="AM235" i="13" s="1"/>
  <c r="AN235" i="13" s="1"/>
  <c r="AL236" i="13"/>
  <c r="AM236" i="13" s="1"/>
  <c r="AN236" i="13" s="1"/>
  <c r="AL237" i="13"/>
  <c r="AM237" i="13" s="1"/>
  <c r="AN237" i="13" s="1"/>
  <c r="AL238" i="13"/>
  <c r="AM238" i="13" s="1"/>
  <c r="AN238" i="13" s="1"/>
  <c r="AL239" i="13"/>
  <c r="AM239" i="13" s="1"/>
  <c r="AN239" i="13" s="1"/>
  <c r="AL240" i="13"/>
  <c r="AM240" i="13" s="1"/>
  <c r="AN240" i="13" s="1"/>
  <c r="AL241" i="13"/>
  <c r="AM241" i="13" s="1"/>
  <c r="AN241" i="13" s="1"/>
  <c r="AL242" i="13"/>
  <c r="AM242" i="13" s="1"/>
  <c r="AN242" i="13" s="1"/>
  <c r="AL243" i="13"/>
  <c r="AM243" i="13" s="1"/>
  <c r="AN243" i="13" s="1"/>
  <c r="AL244" i="13"/>
  <c r="AM244" i="13" s="1"/>
  <c r="AN244" i="13" s="1"/>
  <c r="AL245" i="13"/>
  <c r="AM245" i="13" s="1"/>
  <c r="AN245" i="13" s="1"/>
  <c r="AL246" i="13"/>
  <c r="AM246" i="13" s="1"/>
  <c r="AN246" i="13" s="1"/>
  <c r="AL247" i="13"/>
  <c r="AM247" i="13" s="1"/>
  <c r="AN247" i="13" s="1"/>
  <c r="AL248" i="13"/>
  <c r="AM248" i="13" s="1"/>
  <c r="AN248" i="13" s="1"/>
  <c r="AL249" i="13"/>
  <c r="AM249" i="13" s="1"/>
  <c r="AN249" i="13" s="1"/>
  <c r="AL250" i="13"/>
  <c r="AM250" i="13" s="1"/>
  <c r="AN250" i="13" s="1"/>
  <c r="AL251" i="13"/>
  <c r="AM251" i="13" s="1"/>
  <c r="AN251" i="13" s="1"/>
  <c r="AL252" i="13"/>
  <c r="AM252" i="13" s="1"/>
  <c r="AN252" i="13" s="1"/>
  <c r="AL253" i="13"/>
  <c r="AM253" i="13" s="1"/>
  <c r="AN253" i="13" s="1"/>
  <c r="AL254" i="13"/>
  <c r="AM254" i="13" s="1"/>
  <c r="AN254" i="13" s="1"/>
  <c r="AL255" i="13"/>
  <c r="AM255" i="13" s="1"/>
  <c r="AN255" i="13" s="1"/>
  <c r="AL256" i="13"/>
  <c r="AM256" i="13" s="1"/>
  <c r="AN256" i="13" s="1"/>
  <c r="AL257" i="13"/>
  <c r="AM257" i="13" s="1"/>
  <c r="AN257" i="13" s="1"/>
  <c r="AL258" i="13"/>
  <c r="AM258" i="13" s="1"/>
  <c r="AN258" i="13" s="1"/>
  <c r="AL259" i="13"/>
  <c r="AM259" i="13" s="1"/>
  <c r="AN259" i="13" s="1"/>
  <c r="AL260" i="13"/>
  <c r="AM260" i="13" s="1"/>
  <c r="AN260" i="13" s="1"/>
  <c r="AL261" i="13"/>
  <c r="AM261" i="13" s="1"/>
  <c r="AN261" i="13" s="1"/>
  <c r="AL262" i="13"/>
  <c r="AM262" i="13" s="1"/>
  <c r="AN262" i="13" s="1"/>
  <c r="AL263" i="13"/>
  <c r="AM263" i="13" s="1"/>
  <c r="AN263" i="13" s="1"/>
  <c r="AL264" i="13"/>
  <c r="AM264" i="13" s="1"/>
  <c r="AN264" i="13" s="1"/>
  <c r="AL265" i="13"/>
  <c r="AM265" i="13" s="1"/>
  <c r="AN265" i="13" s="1"/>
  <c r="AL266" i="13"/>
  <c r="AM266" i="13" s="1"/>
  <c r="AN266" i="13" s="1"/>
  <c r="AL267" i="13"/>
  <c r="AM267" i="13" s="1"/>
  <c r="AN267" i="13" s="1"/>
  <c r="AL268" i="13"/>
  <c r="AM268" i="13" s="1"/>
  <c r="AN268" i="13" s="1"/>
  <c r="AL269" i="13"/>
  <c r="AM269" i="13" s="1"/>
  <c r="AN269" i="13" s="1"/>
  <c r="AL270" i="13"/>
  <c r="AM270" i="13" s="1"/>
  <c r="AN270" i="13" s="1"/>
  <c r="AL271" i="13"/>
  <c r="AM271" i="13" s="1"/>
  <c r="AN271" i="13" s="1"/>
  <c r="AL272" i="13"/>
  <c r="AM272" i="13" s="1"/>
  <c r="AN272" i="13" s="1"/>
  <c r="AL273" i="13"/>
  <c r="AM273" i="13" s="1"/>
  <c r="AN273" i="13" s="1"/>
  <c r="AL274" i="13"/>
  <c r="AM274" i="13" s="1"/>
  <c r="AN274" i="13" s="1"/>
  <c r="AL275" i="13"/>
  <c r="AM275" i="13" s="1"/>
  <c r="AN275" i="13" s="1"/>
  <c r="AL276" i="13"/>
  <c r="AM276" i="13" s="1"/>
  <c r="AN276" i="13" s="1"/>
  <c r="AL277" i="13"/>
  <c r="AM277" i="13" s="1"/>
  <c r="AN277" i="13" s="1"/>
  <c r="AL278" i="13"/>
  <c r="AM278" i="13" s="1"/>
  <c r="AN278" i="13" s="1"/>
  <c r="AL279" i="13"/>
  <c r="AM279" i="13" s="1"/>
  <c r="AN279" i="13" s="1"/>
  <c r="AL280" i="13"/>
  <c r="AM280" i="13" s="1"/>
  <c r="AN280" i="13" s="1"/>
  <c r="AL281" i="13"/>
  <c r="AM281" i="13" s="1"/>
  <c r="AN281" i="13" s="1"/>
  <c r="AL282" i="13"/>
  <c r="AM282" i="13" s="1"/>
  <c r="AN282" i="13" s="1"/>
  <c r="AL283" i="13"/>
  <c r="AM283" i="13" s="1"/>
  <c r="AN283" i="13" s="1"/>
  <c r="AL284" i="13"/>
  <c r="AM284" i="13" s="1"/>
  <c r="AN284" i="13" s="1"/>
  <c r="AL285" i="13"/>
  <c r="AM285" i="13" s="1"/>
  <c r="AN285" i="13" s="1"/>
  <c r="AL286" i="13"/>
  <c r="AM286" i="13" s="1"/>
  <c r="AN286" i="13" s="1"/>
  <c r="AL287" i="13"/>
  <c r="AM287" i="13" s="1"/>
  <c r="AN287" i="13" s="1"/>
  <c r="AL288" i="13"/>
  <c r="AM288" i="13" s="1"/>
  <c r="AN288" i="13" s="1"/>
  <c r="AL289" i="13"/>
  <c r="AM289" i="13" s="1"/>
  <c r="AN289" i="13" s="1"/>
  <c r="AL290" i="13"/>
  <c r="AM290" i="13" s="1"/>
  <c r="AN290" i="13" s="1"/>
  <c r="AL291" i="13"/>
  <c r="AM291" i="13" s="1"/>
  <c r="AN291" i="13" s="1"/>
  <c r="AL292" i="13"/>
  <c r="AM292" i="13" s="1"/>
  <c r="AN292" i="13" s="1"/>
  <c r="AL293" i="13"/>
  <c r="AM293" i="13" s="1"/>
  <c r="AN293" i="13" s="1"/>
  <c r="AL294" i="13"/>
  <c r="AM294" i="13" s="1"/>
  <c r="AN294" i="13" s="1"/>
  <c r="AL295" i="13"/>
  <c r="AM295" i="13" s="1"/>
  <c r="AN295" i="13" s="1"/>
  <c r="AL296" i="13"/>
  <c r="AM296" i="13" s="1"/>
  <c r="AN296" i="13" s="1"/>
  <c r="AL297" i="13"/>
  <c r="AM297" i="13" s="1"/>
  <c r="AN297" i="13" s="1"/>
  <c r="AL298" i="13"/>
  <c r="AM298" i="13" s="1"/>
  <c r="AN298" i="13" s="1"/>
  <c r="AL299" i="13"/>
  <c r="AM299" i="13" s="1"/>
  <c r="AN299" i="13" s="1"/>
  <c r="AL300" i="13"/>
  <c r="AM300" i="13" s="1"/>
  <c r="AN300" i="13" s="1"/>
  <c r="AL301" i="13"/>
  <c r="AM301" i="13" s="1"/>
  <c r="AN301" i="13" s="1"/>
  <c r="AL302" i="13"/>
  <c r="AM302" i="13" s="1"/>
  <c r="AN302" i="13" s="1"/>
  <c r="AL303" i="13"/>
  <c r="AM303" i="13" s="1"/>
  <c r="AN303" i="13" s="1"/>
  <c r="AL304" i="13"/>
  <c r="AM304" i="13" s="1"/>
  <c r="AN304" i="13" s="1"/>
  <c r="AL305" i="13"/>
  <c r="AM305" i="13" s="1"/>
  <c r="AN305" i="13" s="1"/>
  <c r="AL306" i="13"/>
  <c r="AM306" i="13" s="1"/>
  <c r="AN306" i="13" s="1"/>
  <c r="AL307" i="13"/>
  <c r="AM307" i="13" s="1"/>
  <c r="AN307" i="13" s="1"/>
  <c r="AL308" i="13"/>
  <c r="AM308" i="13" s="1"/>
  <c r="AN308" i="13" s="1"/>
  <c r="AL309" i="13"/>
  <c r="AM309" i="13" s="1"/>
  <c r="AN309" i="13" s="1"/>
  <c r="AL310" i="13"/>
  <c r="AM310" i="13" s="1"/>
  <c r="AN310" i="13" s="1"/>
  <c r="AL311" i="13"/>
  <c r="AM311" i="13" s="1"/>
  <c r="AN311" i="13" s="1"/>
  <c r="AL312" i="13"/>
  <c r="AM312" i="13" s="1"/>
  <c r="AN312" i="13" s="1"/>
  <c r="AL313" i="13"/>
  <c r="AM313" i="13" s="1"/>
  <c r="AN313" i="13" s="1"/>
  <c r="AL314" i="13"/>
  <c r="AM314" i="13" s="1"/>
  <c r="AN314" i="13" s="1"/>
  <c r="AL315" i="13"/>
  <c r="AM315" i="13" s="1"/>
  <c r="AN315" i="13" s="1"/>
  <c r="AL316" i="13"/>
  <c r="AM316" i="13" s="1"/>
  <c r="AN316" i="13" s="1"/>
  <c r="AL317" i="13"/>
  <c r="AM317" i="13" s="1"/>
  <c r="AN317" i="13" s="1"/>
  <c r="AL318" i="13"/>
  <c r="AM318" i="13" s="1"/>
  <c r="AN318" i="13" s="1"/>
  <c r="AL319" i="13"/>
  <c r="AM319" i="13" s="1"/>
  <c r="AN319" i="13" s="1"/>
  <c r="AL320" i="13"/>
  <c r="AM320" i="13" s="1"/>
  <c r="AN320" i="13" s="1"/>
  <c r="AL321" i="13"/>
  <c r="AM321" i="13" s="1"/>
  <c r="AN321" i="13" s="1"/>
  <c r="AL322" i="13"/>
  <c r="AM322" i="13" s="1"/>
  <c r="AN322" i="13" s="1"/>
  <c r="AL323" i="13"/>
  <c r="AM323" i="13" s="1"/>
  <c r="AN323" i="13" s="1"/>
  <c r="AL324" i="13"/>
  <c r="AM324" i="13" s="1"/>
  <c r="AN324" i="13" s="1"/>
  <c r="AL325" i="13"/>
  <c r="AM325" i="13" s="1"/>
  <c r="AN325" i="13" s="1"/>
  <c r="AL326" i="13"/>
  <c r="AM326" i="13" s="1"/>
  <c r="AN326" i="13" s="1"/>
  <c r="AL327" i="13"/>
  <c r="AM327" i="13" s="1"/>
  <c r="AN327" i="13" s="1"/>
  <c r="AL328" i="13"/>
  <c r="AM328" i="13" s="1"/>
  <c r="AN328" i="13" s="1"/>
  <c r="AL329" i="13"/>
  <c r="AM329" i="13" s="1"/>
  <c r="AN329" i="13" s="1"/>
  <c r="AL330" i="13"/>
  <c r="AM330" i="13" s="1"/>
  <c r="AN330" i="13" s="1"/>
  <c r="AL331" i="13"/>
  <c r="AM331" i="13" s="1"/>
  <c r="AN331" i="13" s="1"/>
  <c r="AL332" i="13"/>
  <c r="AM332" i="13" s="1"/>
  <c r="AN332" i="13" s="1"/>
  <c r="AL333" i="13"/>
  <c r="AM333" i="13" s="1"/>
  <c r="AN333" i="13" s="1"/>
  <c r="AL334" i="13"/>
  <c r="AM334" i="13" s="1"/>
  <c r="AN334" i="13" s="1"/>
  <c r="AL335" i="13"/>
  <c r="AM335" i="13" s="1"/>
  <c r="AN335" i="13" s="1"/>
  <c r="AL336" i="13"/>
  <c r="AM336" i="13" s="1"/>
  <c r="AN336" i="13" s="1"/>
  <c r="AL337" i="13"/>
  <c r="AM337" i="13" s="1"/>
  <c r="AN337" i="13" s="1"/>
  <c r="AL338" i="13"/>
  <c r="AM338" i="13" s="1"/>
  <c r="AN338" i="13" s="1"/>
  <c r="AL339" i="13"/>
  <c r="AM339" i="13" s="1"/>
  <c r="AN339" i="13" s="1"/>
  <c r="AL340" i="13"/>
  <c r="AM340" i="13" s="1"/>
  <c r="AN340" i="13" s="1"/>
  <c r="AL341" i="13"/>
  <c r="AM341" i="13" s="1"/>
  <c r="AN341" i="13" s="1"/>
  <c r="AL342" i="13"/>
  <c r="AM342" i="13" s="1"/>
  <c r="AN342" i="13" s="1"/>
  <c r="AL343" i="13"/>
  <c r="AM343" i="13" s="1"/>
  <c r="AN343" i="13" s="1"/>
  <c r="AL344" i="13"/>
  <c r="AM344" i="13" s="1"/>
  <c r="AN344" i="13" s="1"/>
  <c r="AL345" i="13"/>
  <c r="AM345" i="13" s="1"/>
  <c r="AN345" i="13" s="1"/>
  <c r="AL346" i="13"/>
  <c r="AM346" i="13" s="1"/>
  <c r="AN346" i="13" s="1"/>
  <c r="AL347" i="13"/>
  <c r="AM347" i="13" s="1"/>
  <c r="AN347" i="13" s="1"/>
  <c r="AL348" i="13"/>
  <c r="AM348" i="13" s="1"/>
  <c r="AN348" i="13" s="1"/>
  <c r="AL349" i="13"/>
  <c r="AM349" i="13" s="1"/>
  <c r="AN349" i="13" s="1"/>
  <c r="AL350" i="13"/>
  <c r="AM350" i="13" s="1"/>
  <c r="AN350" i="13" s="1"/>
  <c r="AL351" i="13"/>
  <c r="AM351" i="13" s="1"/>
  <c r="AN351" i="13" s="1"/>
  <c r="AL352" i="13"/>
  <c r="AM352" i="13" s="1"/>
  <c r="AN352" i="13" s="1"/>
  <c r="AL353" i="13"/>
  <c r="AM353" i="13" s="1"/>
  <c r="AN353" i="13" s="1"/>
  <c r="AL354" i="13"/>
  <c r="AM354" i="13" s="1"/>
  <c r="AN354" i="13" s="1"/>
  <c r="AL355" i="13"/>
  <c r="AM355" i="13" s="1"/>
  <c r="AN355" i="13" s="1"/>
  <c r="AL356" i="13"/>
  <c r="AM356" i="13" s="1"/>
  <c r="AN356" i="13" s="1"/>
  <c r="AL357" i="13"/>
  <c r="AM357" i="13" s="1"/>
  <c r="AN357" i="13" s="1"/>
  <c r="AL358" i="13"/>
  <c r="AM358" i="13" s="1"/>
  <c r="AN358" i="13" s="1"/>
  <c r="AL359" i="13"/>
  <c r="AM359" i="13" s="1"/>
  <c r="AN359" i="13" s="1"/>
  <c r="AL360" i="13"/>
  <c r="AM360" i="13" s="1"/>
  <c r="AN360" i="13" s="1"/>
  <c r="AL361" i="13"/>
  <c r="AM361" i="13" s="1"/>
  <c r="AN361" i="13" s="1"/>
  <c r="AL362" i="13"/>
  <c r="AM362" i="13" s="1"/>
  <c r="AN362" i="13" s="1"/>
  <c r="AL363" i="13"/>
  <c r="AM363" i="13" s="1"/>
  <c r="AN363" i="13" s="1"/>
  <c r="AL364" i="13"/>
  <c r="AM364" i="13" s="1"/>
  <c r="AN364" i="13" s="1"/>
  <c r="AL365" i="13"/>
  <c r="AM365" i="13" s="1"/>
  <c r="AN365" i="13" s="1"/>
  <c r="AL366" i="13"/>
  <c r="AM366" i="13" s="1"/>
  <c r="AN366" i="13" s="1"/>
  <c r="AL367" i="13"/>
  <c r="AM367" i="13" s="1"/>
  <c r="AN367" i="13" s="1"/>
  <c r="AL368" i="13"/>
  <c r="AM368" i="13" s="1"/>
  <c r="AN368" i="13" s="1"/>
  <c r="AL369" i="13"/>
  <c r="AM369" i="13" s="1"/>
  <c r="AN369" i="13" s="1"/>
  <c r="AL370" i="13"/>
  <c r="AM370" i="13" s="1"/>
  <c r="AN370" i="13" s="1"/>
  <c r="AL371" i="13"/>
  <c r="AM371" i="13" s="1"/>
  <c r="AN371" i="13" s="1"/>
  <c r="AL372" i="13"/>
  <c r="AM372" i="13" s="1"/>
  <c r="AN372" i="13" s="1"/>
  <c r="AL373" i="13"/>
  <c r="AM373" i="13" s="1"/>
  <c r="AN373" i="13" s="1"/>
  <c r="AL374" i="13"/>
  <c r="AM374" i="13" s="1"/>
  <c r="AN374" i="13" s="1"/>
  <c r="AL375" i="13"/>
  <c r="AM375" i="13" s="1"/>
  <c r="AN375" i="13" s="1"/>
  <c r="AL376" i="13"/>
  <c r="AM376" i="13" s="1"/>
  <c r="AN376" i="13" s="1"/>
  <c r="AL377" i="13"/>
  <c r="AM377" i="13" s="1"/>
  <c r="AN377" i="13" s="1"/>
  <c r="AL378" i="13"/>
  <c r="AM378" i="13" s="1"/>
  <c r="AN378" i="13" s="1"/>
  <c r="AL379" i="13"/>
  <c r="AM379" i="13" s="1"/>
  <c r="AN379" i="13" s="1"/>
  <c r="AL380" i="13"/>
  <c r="AM380" i="13" s="1"/>
  <c r="AN380" i="13" s="1"/>
  <c r="AL381" i="13"/>
  <c r="AM381" i="13" s="1"/>
  <c r="AN381" i="13" s="1"/>
  <c r="AL382" i="13"/>
  <c r="AM382" i="13" s="1"/>
  <c r="AN382" i="13" s="1"/>
  <c r="AL383" i="13"/>
  <c r="AM383" i="13" s="1"/>
  <c r="AN383" i="13" s="1"/>
  <c r="AL384" i="13"/>
  <c r="AM384" i="13" s="1"/>
  <c r="AN384" i="13" s="1"/>
  <c r="AL385" i="13"/>
  <c r="AM385" i="13" s="1"/>
  <c r="AN385" i="13" s="1"/>
  <c r="AL386" i="13"/>
  <c r="AM386" i="13" s="1"/>
  <c r="AN386" i="13" s="1"/>
  <c r="AL387" i="13"/>
  <c r="AM387" i="13" s="1"/>
  <c r="AN387" i="13" s="1"/>
  <c r="AL388" i="13"/>
  <c r="AM388" i="13" s="1"/>
  <c r="AN388" i="13" s="1"/>
  <c r="AL389" i="13"/>
  <c r="AM389" i="13" s="1"/>
  <c r="AN389" i="13" s="1"/>
  <c r="AL390" i="13"/>
  <c r="AM390" i="13" s="1"/>
  <c r="AN390" i="13" s="1"/>
  <c r="AL391" i="13"/>
  <c r="AM391" i="13" s="1"/>
  <c r="AN391" i="13" s="1"/>
  <c r="AL392" i="13"/>
  <c r="AM392" i="13" s="1"/>
  <c r="AN392" i="13" s="1"/>
  <c r="AL393" i="13"/>
  <c r="AM393" i="13" s="1"/>
  <c r="AN393" i="13" s="1"/>
  <c r="AL394" i="13"/>
  <c r="AM394" i="13" s="1"/>
  <c r="AN394" i="13" s="1"/>
  <c r="AL395" i="13"/>
  <c r="AM395" i="13" s="1"/>
  <c r="AN395" i="13" s="1"/>
  <c r="AL396" i="13"/>
  <c r="AM396" i="13" s="1"/>
  <c r="AN396" i="13" s="1"/>
  <c r="AL397" i="13"/>
  <c r="AM397" i="13" s="1"/>
  <c r="AN397" i="13" s="1"/>
  <c r="AL398" i="13"/>
  <c r="AM398" i="13" s="1"/>
  <c r="AN398" i="13" s="1"/>
  <c r="AL399" i="13"/>
  <c r="AM399" i="13" s="1"/>
  <c r="AN399" i="13" s="1"/>
  <c r="AL400" i="13"/>
  <c r="AM400" i="13" s="1"/>
  <c r="AN400" i="13" s="1"/>
  <c r="AL401" i="13"/>
  <c r="AM401" i="13" s="1"/>
  <c r="AN401" i="13" s="1"/>
  <c r="AL402" i="13"/>
  <c r="AM402" i="13" s="1"/>
  <c r="AN402" i="13" s="1"/>
  <c r="AL403" i="13"/>
  <c r="AM403" i="13" s="1"/>
  <c r="AN403" i="13" s="1"/>
  <c r="AL404" i="13"/>
  <c r="AM404" i="13" s="1"/>
  <c r="AN404" i="13" s="1"/>
  <c r="AL405" i="13"/>
  <c r="AM405" i="13" s="1"/>
  <c r="AN405" i="13" s="1"/>
  <c r="AL406" i="13"/>
  <c r="AM406" i="13" s="1"/>
  <c r="AN406" i="13" s="1"/>
  <c r="AL407" i="13"/>
  <c r="AM407" i="13" s="1"/>
  <c r="AN407" i="13" s="1"/>
  <c r="AL408" i="13"/>
  <c r="AM408" i="13" s="1"/>
  <c r="AN408" i="13" s="1"/>
  <c r="AL409" i="13"/>
  <c r="AM409" i="13" s="1"/>
  <c r="AN409" i="13" s="1"/>
  <c r="AL410" i="13"/>
  <c r="AM410" i="13" s="1"/>
  <c r="AN410" i="13" s="1"/>
  <c r="AL411" i="13"/>
  <c r="AM411" i="13" s="1"/>
  <c r="AN411" i="13" s="1"/>
  <c r="AL412" i="13"/>
  <c r="AM412" i="13" s="1"/>
  <c r="AN412" i="13" s="1"/>
  <c r="AL413" i="13"/>
  <c r="AM413" i="13" s="1"/>
  <c r="AN413" i="13" s="1"/>
  <c r="AL414" i="13"/>
  <c r="AM414" i="13" s="1"/>
  <c r="AN414" i="13" s="1"/>
  <c r="AL415" i="13"/>
  <c r="AM415" i="13" s="1"/>
  <c r="AN415" i="13" s="1"/>
  <c r="AL416" i="13"/>
  <c r="AM416" i="13" s="1"/>
  <c r="AN416" i="13" s="1"/>
  <c r="AL417" i="13"/>
  <c r="AM417" i="13" s="1"/>
  <c r="AN417" i="13" s="1"/>
  <c r="AL418" i="13"/>
  <c r="AM418" i="13" s="1"/>
  <c r="AN418" i="13" s="1"/>
  <c r="AL419" i="13"/>
  <c r="AM419" i="13" s="1"/>
  <c r="AN419" i="13" s="1"/>
  <c r="AL420" i="13"/>
  <c r="AM420" i="13" s="1"/>
  <c r="AN420" i="13" s="1"/>
  <c r="AL421" i="13"/>
  <c r="AM421" i="13" s="1"/>
  <c r="AN421" i="13" s="1"/>
  <c r="AL422" i="13"/>
  <c r="AM422" i="13" s="1"/>
  <c r="AN422" i="13" s="1"/>
  <c r="AL423" i="13"/>
  <c r="AM423" i="13" s="1"/>
  <c r="AN423" i="13" s="1"/>
  <c r="AL424" i="13"/>
  <c r="AM424" i="13" s="1"/>
  <c r="AN424" i="13" s="1"/>
  <c r="AL425" i="13"/>
  <c r="AM425" i="13" s="1"/>
  <c r="AN425" i="13" s="1"/>
  <c r="AL426" i="13"/>
  <c r="AM426" i="13" s="1"/>
  <c r="AN426" i="13" s="1"/>
  <c r="AL427" i="13"/>
  <c r="AM427" i="13" s="1"/>
  <c r="AN427" i="13" s="1"/>
  <c r="AL428" i="13"/>
  <c r="AM428" i="13" s="1"/>
  <c r="AN428" i="13" s="1"/>
  <c r="AL429" i="13"/>
  <c r="AM429" i="13" s="1"/>
  <c r="AN429" i="13" s="1"/>
  <c r="AL430" i="13"/>
  <c r="AM430" i="13" s="1"/>
  <c r="AN430" i="13" s="1"/>
  <c r="AL431" i="13"/>
  <c r="AM431" i="13" s="1"/>
  <c r="AN431" i="13" s="1"/>
  <c r="AL432" i="13"/>
  <c r="AM432" i="13" s="1"/>
  <c r="AN432" i="13" s="1"/>
  <c r="AL433" i="13"/>
  <c r="AM433" i="13" s="1"/>
  <c r="AN433" i="13" s="1"/>
  <c r="AL434" i="13"/>
  <c r="AM434" i="13" s="1"/>
  <c r="AN434" i="13" s="1"/>
  <c r="AL435" i="13"/>
  <c r="AM435" i="13" s="1"/>
  <c r="AN435" i="13" s="1"/>
  <c r="AL436" i="13"/>
  <c r="AM436" i="13" s="1"/>
  <c r="AN436" i="13" s="1"/>
  <c r="AL437" i="13"/>
  <c r="AM437" i="13" s="1"/>
  <c r="AN437" i="13" s="1"/>
  <c r="AL438" i="13"/>
  <c r="AM438" i="13" s="1"/>
  <c r="AN438" i="13" s="1"/>
  <c r="AL439" i="13"/>
  <c r="AM439" i="13" s="1"/>
  <c r="AN439" i="13" s="1"/>
  <c r="AL440" i="13"/>
  <c r="AM440" i="13" s="1"/>
  <c r="AN440" i="13" s="1"/>
  <c r="AL441" i="13"/>
  <c r="AM441" i="13" s="1"/>
  <c r="AN441" i="13" s="1"/>
  <c r="AL442" i="13"/>
  <c r="AM442" i="13" s="1"/>
  <c r="AN442" i="13" s="1"/>
  <c r="AL443" i="13"/>
  <c r="AM443" i="13" s="1"/>
  <c r="AN443" i="13" s="1"/>
  <c r="AL444" i="13"/>
  <c r="AM444" i="13" s="1"/>
  <c r="AN444" i="13" s="1"/>
  <c r="AL445" i="13"/>
  <c r="AM445" i="13" s="1"/>
  <c r="AN445" i="13" s="1"/>
  <c r="AL446" i="13"/>
  <c r="AM446" i="13" s="1"/>
  <c r="AN446" i="13" s="1"/>
  <c r="AL447" i="13"/>
  <c r="AM447" i="13" s="1"/>
  <c r="AN447" i="13" s="1"/>
  <c r="AL448" i="13"/>
  <c r="AM448" i="13" s="1"/>
  <c r="AN448" i="13" s="1"/>
  <c r="AL449" i="13"/>
  <c r="AM449" i="13" s="1"/>
  <c r="AN449" i="13" s="1"/>
  <c r="AL450" i="13"/>
  <c r="AM450" i="13" s="1"/>
  <c r="AN450" i="13" s="1"/>
  <c r="AL451" i="13"/>
  <c r="AM451" i="13" s="1"/>
  <c r="AN451" i="13" s="1"/>
  <c r="AL452" i="13"/>
  <c r="AM452" i="13" s="1"/>
  <c r="AN452" i="13" s="1"/>
  <c r="AL453" i="13"/>
  <c r="AM453" i="13" s="1"/>
  <c r="AN453" i="13" s="1"/>
  <c r="AL454" i="13"/>
  <c r="AM454" i="13" s="1"/>
  <c r="AN454" i="13" s="1"/>
  <c r="AL455" i="13"/>
  <c r="AM455" i="13" s="1"/>
  <c r="AN455" i="13" s="1"/>
  <c r="AL456" i="13"/>
  <c r="AM456" i="13" s="1"/>
  <c r="AN456" i="13" s="1"/>
  <c r="AL457" i="13"/>
  <c r="AM457" i="13" s="1"/>
  <c r="AN457" i="13" s="1"/>
  <c r="AL458" i="13"/>
  <c r="AM458" i="13" s="1"/>
  <c r="AN458" i="13" s="1"/>
  <c r="AL459" i="13"/>
  <c r="AM459" i="13" s="1"/>
  <c r="AN459" i="13" s="1"/>
  <c r="AL460" i="13"/>
  <c r="AM460" i="13" s="1"/>
  <c r="AN460" i="13" s="1"/>
  <c r="AL461" i="13"/>
  <c r="AM461" i="13" s="1"/>
  <c r="AN461" i="13" s="1"/>
  <c r="AL462" i="13"/>
  <c r="AM462" i="13" s="1"/>
  <c r="AN462" i="13" s="1"/>
  <c r="AL463" i="13"/>
  <c r="AM463" i="13" s="1"/>
  <c r="AN463" i="13" s="1"/>
  <c r="AL464" i="13"/>
  <c r="AM464" i="13" s="1"/>
  <c r="AN464" i="13" s="1"/>
  <c r="AL465" i="13"/>
  <c r="AM465" i="13" s="1"/>
  <c r="AN465" i="13" s="1"/>
  <c r="AL466" i="13"/>
  <c r="AM466" i="13" s="1"/>
  <c r="AN466" i="13" s="1"/>
  <c r="AL467" i="13"/>
  <c r="AM467" i="13" s="1"/>
  <c r="AN467" i="13" s="1"/>
  <c r="AL468" i="13"/>
  <c r="AM468" i="13" s="1"/>
  <c r="AN468" i="13" s="1"/>
  <c r="AL469" i="13"/>
  <c r="AM469" i="13" s="1"/>
  <c r="AN469" i="13" s="1"/>
  <c r="AL470" i="13"/>
  <c r="AM470" i="13" s="1"/>
  <c r="AN470" i="13" s="1"/>
  <c r="AL471" i="13"/>
  <c r="AM471" i="13" s="1"/>
  <c r="AN471" i="13" s="1"/>
  <c r="AL472" i="13"/>
  <c r="AM472" i="13" s="1"/>
  <c r="AN472" i="13" s="1"/>
  <c r="AL473" i="13"/>
  <c r="AM473" i="13" s="1"/>
  <c r="AN473" i="13" s="1"/>
  <c r="AL474" i="13"/>
  <c r="AM474" i="13" s="1"/>
  <c r="AN474" i="13" s="1"/>
  <c r="AL475" i="13"/>
  <c r="AM475" i="13" s="1"/>
  <c r="AN475" i="13" s="1"/>
  <c r="AL476" i="13"/>
  <c r="AM476" i="13" s="1"/>
  <c r="AN476" i="13" s="1"/>
  <c r="AL477" i="13"/>
  <c r="AM477" i="13" s="1"/>
  <c r="AN477" i="13" s="1"/>
  <c r="AL478" i="13"/>
  <c r="AM478" i="13" s="1"/>
  <c r="AN478" i="13" s="1"/>
  <c r="AL479" i="13"/>
  <c r="AM479" i="13" s="1"/>
  <c r="AN479" i="13" s="1"/>
  <c r="AL480" i="13"/>
  <c r="AM480" i="13" s="1"/>
  <c r="AN480" i="13" s="1"/>
  <c r="AL481" i="13"/>
  <c r="AM481" i="13" s="1"/>
  <c r="AN481" i="13" s="1"/>
  <c r="AL482" i="13"/>
  <c r="AM482" i="13" s="1"/>
  <c r="AN482" i="13" s="1"/>
  <c r="AL483" i="13"/>
  <c r="AM483" i="13" s="1"/>
  <c r="AN483" i="13" s="1"/>
  <c r="AL484" i="13"/>
  <c r="AM484" i="13" s="1"/>
  <c r="AN484" i="13" s="1"/>
  <c r="AL485" i="13"/>
  <c r="AM485" i="13" s="1"/>
  <c r="AN485" i="13" s="1"/>
  <c r="AL486" i="13"/>
  <c r="AM486" i="13" s="1"/>
  <c r="AN486" i="13" s="1"/>
  <c r="AL487" i="13"/>
  <c r="AM487" i="13" s="1"/>
  <c r="AN487" i="13" s="1"/>
  <c r="AL488" i="13"/>
  <c r="AM488" i="13" s="1"/>
  <c r="AN488" i="13" s="1"/>
  <c r="AL489" i="13"/>
  <c r="AM489" i="13" s="1"/>
  <c r="AN489" i="13" s="1"/>
  <c r="AL490" i="13"/>
  <c r="AM490" i="13" s="1"/>
  <c r="AN490" i="13" s="1"/>
  <c r="AL491" i="13"/>
  <c r="AM491" i="13" s="1"/>
  <c r="AN491" i="13" s="1"/>
  <c r="AL492" i="13"/>
  <c r="AM492" i="13" s="1"/>
  <c r="AN492" i="13" s="1"/>
  <c r="AL493" i="13"/>
  <c r="AM493" i="13" s="1"/>
  <c r="AN493" i="13" s="1"/>
  <c r="AL494" i="13"/>
  <c r="AM494" i="13" s="1"/>
  <c r="AN494" i="13" s="1"/>
  <c r="AL495" i="13"/>
  <c r="AM495" i="13" s="1"/>
  <c r="AN495" i="13" s="1"/>
  <c r="AL496" i="13"/>
  <c r="AM496" i="13" s="1"/>
  <c r="AN496" i="13" s="1"/>
  <c r="AL497" i="13"/>
  <c r="AM497" i="13" s="1"/>
  <c r="AN497" i="13" s="1"/>
  <c r="AL498" i="13"/>
  <c r="AM498" i="13" s="1"/>
  <c r="AN498" i="13" s="1"/>
  <c r="AL499" i="13"/>
  <c r="AM499" i="13" s="1"/>
  <c r="AN499" i="13" s="1"/>
  <c r="AL500" i="13"/>
  <c r="AM500" i="13" s="1"/>
  <c r="AN500" i="13" s="1"/>
  <c r="AL501" i="13"/>
  <c r="AM501" i="13" s="1"/>
  <c r="AN501" i="13" s="1"/>
  <c r="AL502" i="13"/>
  <c r="AM502" i="13" s="1"/>
  <c r="AN502" i="13" s="1"/>
  <c r="AL503" i="13"/>
  <c r="AM503" i="13" s="1"/>
  <c r="AN503" i="13" s="1"/>
  <c r="AL504" i="13"/>
  <c r="AM504" i="13" s="1"/>
  <c r="AN504" i="13" s="1"/>
  <c r="AL505" i="13"/>
  <c r="AM505" i="13" s="1"/>
  <c r="AN505" i="13" s="1"/>
  <c r="AL506" i="13"/>
  <c r="AM506" i="13" s="1"/>
  <c r="AN506" i="13" s="1"/>
  <c r="AL507" i="13"/>
  <c r="AM507" i="13" s="1"/>
  <c r="AN507" i="13" s="1"/>
  <c r="AL508" i="13"/>
  <c r="AM508" i="13" s="1"/>
  <c r="AN508" i="13" s="1"/>
  <c r="AL509" i="13"/>
  <c r="AM509" i="13" s="1"/>
  <c r="AN509" i="13" s="1"/>
  <c r="AL510" i="13"/>
  <c r="AM510" i="13" s="1"/>
  <c r="AN510" i="13" s="1"/>
  <c r="AL511" i="13"/>
  <c r="AM511" i="13" s="1"/>
  <c r="AN511" i="13" s="1"/>
  <c r="AL512" i="13"/>
  <c r="AM512" i="13" s="1"/>
  <c r="AN512" i="13" s="1"/>
  <c r="AL513" i="13"/>
  <c r="AM513" i="13" s="1"/>
  <c r="AN513" i="13" s="1"/>
  <c r="AL514" i="13"/>
  <c r="AM514" i="13" s="1"/>
  <c r="AN514" i="13" s="1"/>
  <c r="AL515" i="13"/>
  <c r="AM515" i="13" s="1"/>
  <c r="AN515" i="13" s="1"/>
  <c r="AL516" i="13"/>
  <c r="AM516" i="13" s="1"/>
  <c r="AN516" i="13" s="1"/>
  <c r="AL517" i="13"/>
  <c r="AM517" i="13" s="1"/>
  <c r="AN517" i="13" s="1"/>
  <c r="AL518" i="13"/>
  <c r="AM518" i="13" s="1"/>
  <c r="AN518" i="13" s="1"/>
  <c r="AL519" i="13"/>
  <c r="AM519" i="13" s="1"/>
  <c r="AN519" i="13" s="1"/>
  <c r="AL520" i="13"/>
  <c r="AM520" i="13" s="1"/>
  <c r="AN520" i="13" s="1"/>
  <c r="AL521" i="13"/>
  <c r="AM521" i="13" s="1"/>
  <c r="AN521" i="13" s="1"/>
  <c r="AL522" i="13"/>
  <c r="AM522" i="13" s="1"/>
  <c r="AN522" i="13" s="1"/>
  <c r="AL523" i="13"/>
  <c r="AM523" i="13" s="1"/>
  <c r="AN523" i="13" s="1"/>
  <c r="AL524" i="13"/>
  <c r="AM524" i="13" s="1"/>
  <c r="AN524" i="13" s="1"/>
  <c r="AL525" i="13"/>
  <c r="AM525" i="13" s="1"/>
  <c r="AN525" i="13" s="1"/>
  <c r="AL526" i="13"/>
  <c r="AM526" i="13" s="1"/>
  <c r="AN526" i="13" s="1"/>
  <c r="AL527" i="13"/>
  <c r="AM527" i="13" s="1"/>
  <c r="AN527" i="13" s="1"/>
  <c r="AL528" i="13"/>
  <c r="AM528" i="13" s="1"/>
  <c r="AN528" i="13" s="1"/>
  <c r="AL529" i="13"/>
  <c r="AM529" i="13" s="1"/>
  <c r="AN529" i="13" s="1"/>
  <c r="AL530" i="13"/>
  <c r="AM530" i="13" s="1"/>
  <c r="AN530" i="13" s="1"/>
  <c r="AL531" i="13"/>
  <c r="AM531" i="13" s="1"/>
  <c r="AN531" i="13" s="1"/>
  <c r="AL532" i="13"/>
  <c r="AM532" i="13" s="1"/>
  <c r="AN532" i="13" s="1"/>
  <c r="AL533" i="13"/>
  <c r="AM533" i="13" s="1"/>
  <c r="AN533" i="13" s="1"/>
  <c r="AL534" i="13"/>
  <c r="AM534" i="13" s="1"/>
  <c r="AN534" i="13" s="1"/>
  <c r="AL535" i="13"/>
  <c r="AM535" i="13" s="1"/>
  <c r="AN535" i="13" s="1"/>
  <c r="AL536" i="13"/>
  <c r="AM536" i="13" s="1"/>
  <c r="AN536" i="13" s="1"/>
  <c r="AL537" i="13"/>
  <c r="AM537" i="13" s="1"/>
  <c r="AN537" i="13" s="1"/>
  <c r="AL538" i="13"/>
  <c r="AM538" i="13" s="1"/>
  <c r="AN538" i="13" s="1"/>
  <c r="AL539" i="13"/>
  <c r="AM539" i="13" s="1"/>
  <c r="AN539" i="13" s="1"/>
  <c r="AL540" i="13"/>
  <c r="AM540" i="13" s="1"/>
  <c r="AN540" i="13" s="1"/>
  <c r="AL541" i="13"/>
  <c r="AM541" i="13" s="1"/>
  <c r="AN541" i="13" s="1"/>
  <c r="AL542" i="13"/>
  <c r="AM542" i="13" s="1"/>
  <c r="AN542" i="13" s="1"/>
  <c r="AL543" i="13"/>
  <c r="AM543" i="13" s="1"/>
  <c r="AN543" i="13" s="1"/>
  <c r="AL544" i="13"/>
  <c r="AM544" i="13" s="1"/>
  <c r="AN544" i="13" s="1"/>
  <c r="AL545" i="13"/>
  <c r="AM545" i="13" s="1"/>
  <c r="AN545" i="13" s="1"/>
  <c r="AL546" i="13"/>
  <c r="AM546" i="13" s="1"/>
  <c r="AN546" i="13" s="1"/>
  <c r="AL547" i="13"/>
  <c r="AM547" i="13" s="1"/>
  <c r="AN547" i="13" s="1"/>
  <c r="AL548" i="13"/>
  <c r="AM548" i="13" s="1"/>
  <c r="AN548" i="13" s="1"/>
  <c r="AL549" i="13"/>
  <c r="AM549" i="13" s="1"/>
  <c r="AN549" i="13" s="1"/>
  <c r="AL550" i="13"/>
  <c r="AM550" i="13" s="1"/>
  <c r="AN550" i="13" s="1"/>
  <c r="AL551" i="13"/>
  <c r="AM551" i="13" s="1"/>
  <c r="AN551" i="13" s="1"/>
  <c r="AL552" i="13"/>
  <c r="AM552" i="13" s="1"/>
  <c r="AN552" i="13" s="1"/>
  <c r="AL553" i="13"/>
  <c r="AM553" i="13" s="1"/>
  <c r="AN553" i="13" s="1"/>
  <c r="AL554" i="13"/>
  <c r="AM554" i="13" s="1"/>
  <c r="AN554" i="13" s="1"/>
  <c r="AL555" i="13"/>
  <c r="AM555" i="13" s="1"/>
  <c r="AN555" i="13" s="1"/>
  <c r="AL556" i="13"/>
  <c r="AM556" i="13" s="1"/>
  <c r="AN556" i="13" s="1"/>
  <c r="AL557" i="13"/>
  <c r="AM557" i="13" s="1"/>
  <c r="AN557" i="13" s="1"/>
  <c r="AL558" i="13"/>
  <c r="AM558" i="13" s="1"/>
  <c r="AN558" i="13" s="1"/>
  <c r="AL559" i="13"/>
  <c r="AM559" i="13" s="1"/>
  <c r="AN559" i="13" s="1"/>
  <c r="AL560" i="13"/>
  <c r="AM560" i="13" s="1"/>
  <c r="AN560" i="13" s="1"/>
  <c r="AL561" i="13"/>
  <c r="AM561" i="13" s="1"/>
  <c r="AN561" i="13" s="1"/>
  <c r="AL562" i="13"/>
  <c r="AM562" i="13" s="1"/>
  <c r="AN562" i="13" s="1"/>
  <c r="AL563" i="13"/>
  <c r="AM563" i="13" s="1"/>
  <c r="AN563" i="13" s="1"/>
  <c r="AL564" i="13"/>
  <c r="AM564" i="13" s="1"/>
  <c r="AN564" i="13" s="1"/>
  <c r="AL565" i="13"/>
  <c r="AM565" i="13" s="1"/>
  <c r="AN565" i="13" s="1"/>
  <c r="AL566" i="13"/>
  <c r="AM566" i="13" s="1"/>
  <c r="AN566" i="13" s="1"/>
  <c r="AL567" i="13"/>
  <c r="AM567" i="13" s="1"/>
  <c r="AN567" i="13" s="1"/>
  <c r="AL568" i="13"/>
  <c r="AM568" i="13" s="1"/>
  <c r="AN568" i="13" s="1"/>
  <c r="AL569" i="13"/>
  <c r="AM569" i="13" s="1"/>
  <c r="AN569" i="13" s="1"/>
  <c r="AL570" i="13"/>
  <c r="AM570" i="13" s="1"/>
  <c r="AN570" i="13" s="1"/>
  <c r="AL571" i="13"/>
  <c r="AM571" i="13" s="1"/>
  <c r="AN571" i="13" s="1"/>
  <c r="AL572" i="13"/>
  <c r="AM572" i="13" s="1"/>
  <c r="AN572" i="13" s="1"/>
  <c r="AL573" i="13"/>
  <c r="AM573" i="13" s="1"/>
  <c r="AN573" i="13" s="1"/>
  <c r="AL574" i="13"/>
  <c r="AM574" i="13" s="1"/>
  <c r="AN574" i="13" s="1"/>
  <c r="AL575" i="13"/>
  <c r="AM575" i="13" s="1"/>
  <c r="AN575" i="13" s="1"/>
  <c r="AL576" i="13"/>
  <c r="AM576" i="13" s="1"/>
  <c r="AN576" i="13" s="1"/>
  <c r="AL577" i="13"/>
  <c r="AM577" i="13" s="1"/>
  <c r="AN577" i="13" s="1"/>
  <c r="AL578" i="13"/>
  <c r="AM578" i="13" s="1"/>
  <c r="AN578" i="13" s="1"/>
  <c r="AL579" i="13"/>
  <c r="AM579" i="13" s="1"/>
  <c r="AN579" i="13" s="1"/>
  <c r="AL580" i="13"/>
  <c r="AM580" i="13" s="1"/>
  <c r="AN580" i="13" s="1"/>
  <c r="AL581" i="13"/>
  <c r="AM581" i="13" s="1"/>
  <c r="AN581" i="13" s="1"/>
  <c r="AL582" i="13"/>
  <c r="AM582" i="13" s="1"/>
  <c r="AN582" i="13" s="1"/>
  <c r="AL583" i="13"/>
  <c r="AM583" i="13" s="1"/>
  <c r="AN583" i="13" s="1"/>
  <c r="AL584" i="13"/>
  <c r="AM584" i="13" s="1"/>
  <c r="AN584" i="13" s="1"/>
  <c r="AL585" i="13"/>
  <c r="AM585" i="13" s="1"/>
  <c r="AN585" i="13" s="1"/>
  <c r="AL586" i="13"/>
  <c r="AM586" i="13" s="1"/>
  <c r="AN586" i="13" s="1"/>
  <c r="AL587" i="13"/>
  <c r="AM587" i="13" s="1"/>
  <c r="AN587" i="13" s="1"/>
  <c r="AL588" i="13"/>
  <c r="AM588" i="13" s="1"/>
  <c r="AN588" i="13" s="1"/>
  <c r="AL589" i="13"/>
  <c r="AM589" i="13" s="1"/>
  <c r="AN589" i="13" s="1"/>
  <c r="AL590" i="13"/>
  <c r="AM590" i="13" s="1"/>
  <c r="AN590" i="13" s="1"/>
  <c r="AL591" i="13"/>
  <c r="AM591" i="13" s="1"/>
  <c r="AN591" i="13" s="1"/>
  <c r="AL592" i="13"/>
  <c r="AM592" i="13" s="1"/>
  <c r="AN592" i="13" s="1"/>
  <c r="AL593" i="13"/>
  <c r="AM593" i="13" s="1"/>
  <c r="AN593" i="13" s="1"/>
  <c r="AL594" i="13"/>
  <c r="AM594" i="13" s="1"/>
  <c r="AN594" i="13" s="1"/>
  <c r="AL595" i="13"/>
  <c r="AM595" i="13" s="1"/>
  <c r="AN595" i="13" s="1"/>
  <c r="AL596" i="13"/>
  <c r="AM596" i="13" s="1"/>
  <c r="AN596" i="13" s="1"/>
  <c r="AL597" i="13"/>
  <c r="AM597" i="13" s="1"/>
  <c r="AN597" i="13" s="1"/>
  <c r="AL598" i="13"/>
  <c r="AM598" i="13" s="1"/>
  <c r="AN598" i="13" s="1"/>
  <c r="AL599" i="13"/>
  <c r="AM599" i="13" s="1"/>
  <c r="AN599" i="13" s="1"/>
  <c r="AL600" i="13"/>
  <c r="AM600" i="13" s="1"/>
  <c r="AN600" i="13" s="1"/>
  <c r="AL601" i="13"/>
  <c r="AM601" i="13" s="1"/>
  <c r="AN601" i="13" s="1"/>
  <c r="AL602" i="13"/>
  <c r="AM602" i="13" s="1"/>
  <c r="AN602" i="13" s="1"/>
  <c r="AL603" i="13"/>
  <c r="AM603" i="13" s="1"/>
  <c r="AN603" i="13" s="1"/>
  <c r="AL604" i="13"/>
  <c r="AM604" i="13" s="1"/>
  <c r="AN604" i="13" s="1"/>
  <c r="AL605" i="13"/>
  <c r="AM605" i="13" s="1"/>
  <c r="AN605" i="13" s="1"/>
  <c r="AL606" i="13"/>
  <c r="AM606" i="13" s="1"/>
  <c r="AN606" i="13" s="1"/>
  <c r="AL607" i="13"/>
  <c r="AM607" i="13" s="1"/>
  <c r="AN607" i="13" s="1"/>
  <c r="AL608" i="13"/>
  <c r="AM608" i="13" s="1"/>
  <c r="AN608" i="13" s="1"/>
  <c r="AL609" i="13"/>
  <c r="AM609" i="13" s="1"/>
  <c r="AN609" i="13" s="1"/>
  <c r="AL610" i="13"/>
  <c r="AM610" i="13" s="1"/>
  <c r="AN610" i="13" s="1"/>
  <c r="AL611" i="13"/>
  <c r="AM611" i="13" s="1"/>
  <c r="AN611" i="13" s="1"/>
  <c r="AL612" i="13"/>
  <c r="AM612" i="13" s="1"/>
  <c r="AN612" i="13" s="1"/>
  <c r="AL613" i="13"/>
  <c r="AM613" i="13" s="1"/>
  <c r="AN613" i="13" s="1"/>
  <c r="AL614" i="13"/>
  <c r="AM614" i="13" s="1"/>
  <c r="AN614" i="13" s="1"/>
  <c r="AL615" i="13"/>
  <c r="AM615" i="13" s="1"/>
  <c r="AN615" i="13" s="1"/>
  <c r="AL616" i="13"/>
  <c r="AM616" i="13" s="1"/>
  <c r="AN616" i="13" s="1"/>
  <c r="AL617" i="13"/>
  <c r="AM617" i="13" s="1"/>
  <c r="AN617" i="13" s="1"/>
  <c r="AL618" i="13"/>
  <c r="AM618" i="13" s="1"/>
  <c r="AN618" i="13" s="1"/>
  <c r="AL619" i="13"/>
  <c r="AM619" i="13" s="1"/>
  <c r="AN619" i="13" s="1"/>
  <c r="AL620" i="13"/>
  <c r="AM620" i="13" s="1"/>
  <c r="AN620" i="13" s="1"/>
  <c r="AL621" i="13"/>
  <c r="AM621" i="13" s="1"/>
  <c r="AN621" i="13" s="1"/>
  <c r="AL622" i="13"/>
  <c r="AM622" i="13" s="1"/>
  <c r="AN622" i="13" s="1"/>
  <c r="AL623" i="13"/>
  <c r="AM623" i="13" s="1"/>
  <c r="AN623" i="13" s="1"/>
  <c r="AL624" i="13"/>
  <c r="AM624" i="13" s="1"/>
  <c r="AN624" i="13" s="1"/>
  <c r="AL625" i="13"/>
  <c r="AM625" i="13" s="1"/>
  <c r="AN625" i="13" s="1"/>
  <c r="AL626" i="13"/>
  <c r="AM626" i="13" s="1"/>
  <c r="AN626" i="13" s="1"/>
  <c r="AL627" i="13"/>
  <c r="AM627" i="13" s="1"/>
  <c r="AN627" i="13" s="1"/>
  <c r="AL628" i="13"/>
  <c r="AM628" i="13" s="1"/>
  <c r="AN628" i="13" s="1"/>
  <c r="AL629" i="13"/>
  <c r="AM629" i="13" s="1"/>
  <c r="AN629" i="13" s="1"/>
  <c r="AL630" i="13"/>
  <c r="AM630" i="13" s="1"/>
  <c r="AN630" i="13" s="1"/>
  <c r="AL631" i="13"/>
  <c r="AM631" i="13" s="1"/>
  <c r="AN631" i="13" s="1"/>
  <c r="AL632" i="13"/>
  <c r="AM632" i="13" s="1"/>
  <c r="AN632" i="13" s="1"/>
  <c r="AL633" i="13"/>
  <c r="AM633" i="13" s="1"/>
  <c r="AN633" i="13" s="1"/>
  <c r="AL634" i="13"/>
  <c r="AM634" i="13" s="1"/>
  <c r="AN634" i="13" s="1"/>
  <c r="AL635" i="13"/>
  <c r="AM635" i="13" s="1"/>
  <c r="AN635" i="13" s="1"/>
  <c r="AL636" i="13"/>
  <c r="AM636" i="13" s="1"/>
  <c r="AN636" i="13" s="1"/>
  <c r="AL637" i="13"/>
  <c r="AM637" i="13" s="1"/>
  <c r="AN637" i="13" s="1"/>
  <c r="AL638" i="13"/>
  <c r="AM638" i="13" s="1"/>
  <c r="AN638" i="13" s="1"/>
  <c r="AL639" i="13"/>
  <c r="AM639" i="13" s="1"/>
  <c r="AN639" i="13" s="1"/>
  <c r="AL640" i="13"/>
  <c r="AM640" i="13" s="1"/>
  <c r="AN640" i="13" s="1"/>
  <c r="AL641" i="13"/>
  <c r="AM641" i="13" s="1"/>
  <c r="AN641" i="13" s="1"/>
  <c r="AL642" i="13"/>
  <c r="AM642" i="13" s="1"/>
  <c r="AN642" i="13" s="1"/>
  <c r="AL643" i="13"/>
  <c r="AM643" i="13" s="1"/>
  <c r="AN643" i="13" s="1"/>
  <c r="AL644" i="13"/>
  <c r="AM644" i="13" s="1"/>
  <c r="AN644" i="13" s="1"/>
  <c r="AL645" i="13"/>
  <c r="AM645" i="13" s="1"/>
  <c r="AN645" i="13" s="1"/>
  <c r="AL646" i="13"/>
  <c r="AM646" i="13" s="1"/>
  <c r="AN646" i="13" s="1"/>
  <c r="AL647" i="13"/>
  <c r="AM647" i="13" s="1"/>
  <c r="AN647" i="13" s="1"/>
  <c r="AL648" i="13"/>
  <c r="AM648" i="13" s="1"/>
  <c r="AN648" i="13" s="1"/>
  <c r="AL649" i="13"/>
  <c r="AM649" i="13" s="1"/>
  <c r="AN649" i="13" s="1"/>
  <c r="AL650" i="13"/>
  <c r="AM650" i="13" s="1"/>
  <c r="AN650" i="13" s="1"/>
  <c r="AL651" i="13"/>
  <c r="AM651" i="13" s="1"/>
  <c r="AN651" i="13" s="1"/>
  <c r="AL652" i="13"/>
  <c r="AM652" i="13" s="1"/>
  <c r="AN652" i="13" s="1"/>
  <c r="AL653" i="13"/>
  <c r="AM653" i="13" s="1"/>
  <c r="AN653" i="13" s="1"/>
  <c r="AL654" i="13"/>
  <c r="AM654" i="13" s="1"/>
  <c r="AN654" i="13" s="1"/>
  <c r="AL655" i="13"/>
  <c r="AM655" i="13" s="1"/>
  <c r="AN655" i="13" s="1"/>
  <c r="AL656" i="13"/>
  <c r="AM656" i="13" s="1"/>
  <c r="AN656" i="13" s="1"/>
  <c r="AL657" i="13"/>
  <c r="AM657" i="13" s="1"/>
  <c r="AN657" i="13" s="1"/>
  <c r="AL658" i="13"/>
  <c r="AM658" i="13" s="1"/>
  <c r="AN658" i="13" s="1"/>
  <c r="AL659" i="13"/>
  <c r="AM659" i="13" s="1"/>
  <c r="AN659" i="13" s="1"/>
  <c r="AL660" i="13"/>
  <c r="AM660" i="13" s="1"/>
  <c r="AN660" i="13" s="1"/>
  <c r="AL661" i="13"/>
  <c r="AM661" i="13" s="1"/>
  <c r="AN661" i="13" s="1"/>
  <c r="AL662" i="13"/>
  <c r="AM662" i="13" s="1"/>
  <c r="AN662" i="13" s="1"/>
  <c r="AL663" i="13"/>
  <c r="AM663" i="13" s="1"/>
  <c r="AN663" i="13" s="1"/>
  <c r="AL664" i="13"/>
  <c r="AM664" i="13" s="1"/>
  <c r="AN664" i="13" s="1"/>
  <c r="AL665" i="13"/>
  <c r="AM665" i="13" s="1"/>
  <c r="AN665" i="13" s="1"/>
  <c r="AL666" i="13"/>
  <c r="AM666" i="13" s="1"/>
  <c r="AN666" i="13" s="1"/>
  <c r="AL667" i="13"/>
  <c r="AM667" i="13" s="1"/>
  <c r="AN667" i="13" s="1"/>
  <c r="AL668" i="13"/>
  <c r="AM668" i="13" s="1"/>
  <c r="AN668" i="13" s="1"/>
  <c r="AL669" i="13"/>
  <c r="AM669" i="13" s="1"/>
  <c r="AN669" i="13" s="1"/>
  <c r="AL670" i="13"/>
  <c r="AM670" i="13" s="1"/>
  <c r="AN670" i="13" s="1"/>
  <c r="AL671" i="13"/>
  <c r="AM671" i="13" s="1"/>
  <c r="AN671" i="13" s="1"/>
  <c r="AL672" i="13"/>
  <c r="AM672" i="13" s="1"/>
  <c r="AN672" i="13" s="1"/>
  <c r="AL673" i="13"/>
  <c r="AM673" i="13" s="1"/>
  <c r="AN673" i="13" s="1"/>
  <c r="AL674" i="13"/>
  <c r="AM674" i="13" s="1"/>
  <c r="AN674" i="13" s="1"/>
  <c r="AL675" i="13"/>
  <c r="AM675" i="13" s="1"/>
  <c r="AN675" i="13" s="1"/>
  <c r="AL676" i="13"/>
  <c r="AM676" i="13" s="1"/>
  <c r="AN676" i="13" s="1"/>
  <c r="AL677" i="13"/>
  <c r="AM677" i="13" s="1"/>
  <c r="AN677" i="13" s="1"/>
  <c r="AL678" i="13"/>
  <c r="AM678" i="13" s="1"/>
  <c r="AN678" i="13" s="1"/>
  <c r="AL679" i="13"/>
  <c r="AM679" i="13" s="1"/>
  <c r="AN679" i="13" s="1"/>
  <c r="AL680" i="13"/>
  <c r="AM680" i="13" s="1"/>
  <c r="AN680" i="13" s="1"/>
  <c r="AL681" i="13"/>
  <c r="AM681" i="13" s="1"/>
  <c r="AN681" i="13" s="1"/>
  <c r="AL682" i="13"/>
  <c r="AM682" i="13" s="1"/>
  <c r="AN682" i="13" s="1"/>
  <c r="AL683" i="13"/>
  <c r="AM683" i="13" s="1"/>
  <c r="AN683" i="13" s="1"/>
  <c r="AL684" i="13"/>
  <c r="AM684" i="13" s="1"/>
  <c r="AN684" i="13" s="1"/>
  <c r="AL685" i="13"/>
  <c r="AM685" i="13" s="1"/>
  <c r="AN685" i="13" s="1"/>
  <c r="AL686" i="13"/>
  <c r="AM686" i="13" s="1"/>
  <c r="AN686" i="13" s="1"/>
  <c r="AL687" i="13"/>
  <c r="AM687" i="13" s="1"/>
  <c r="AN687" i="13" s="1"/>
  <c r="AL688" i="13"/>
  <c r="AM688" i="13" s="1"/>
  <c r="AN688" i="13" s="1"/>
  <c r="AL689" i="13"/>
  <c r="AM689" i="13" s="1"/>
  <c r="AN689" i="13" s="1"/>
  <c r="AL690" i="13"/>
  <c r="AM690" i="13" s="1"/>
  <c r="AN690" i="13" s="1"/>
  <c r="AL691" i="13"/>
  <c r="AM691" i="13" s="1"/>
  <c r="AN691" i="13" s="1"/>
  <c r="AL692" i="13"/>
  <c r="AM692" i="13" s="1"/>
  <c r="AN692" i="13" s="1"/>
  <c r="AL693" i="13"/>
  <c r="AM693" i="13" s="1"/>
  <c r="AN693" i="13" s="1"/>
  <c r="AL694" i="13"/>
  <c r="AM694" i="13" s="1"/>
  <c r="AN694" i="13" s="1"/>
  <c r="AL695" i="13"/>
  <c r="AM695" i="13" s="1"/>
  <c r="AN695" i="13" s="1"/>
  <c r="AL696" i="13"/>
  <c r="AM696" i="13" s="1"/>
  <c r="AN696" i="13" s="1"/>
  <c r="AL697" i="13"/>
  <c r="AM697" i="13" s="1"/>
  <c r="AN697" i="13" s="1"/>
  <c r="AL698" i="13"/>
  <c r="AM698" i="13" s="1"/>
  <c r="AN698" i="13" s="1"/>
  <c r="AL699" i="13"/>
  <c r="AM699" i="13" s="1"/>
  <c r="AN699" i="13" s="1"/>
  <c r="AL700" i="13"/>
  <c r="AM700" i="13" s="1"/>
  <c r="AN700" i="13" s="1"/>
  <c r="AL701" i="13"/>
  <c r="AM701" i="13" s="1"/>
  <c r="AN701" i="13" s="1"/>
  <c r="AL702" i="13"/>
  <c r="AM702" i="13" s="1"/>
  <c r="AN702" i="13" s="1"/>
  <c r="AL703" i="13"/>
  <c r="AM703" i="13" s="1"/>
  <c r="AN703" i="13" s="1"/>
  <c r="AL704" i="13"/>
  <c r="AM704" i="13" s="1"/>
  <c r="AN704" i="13" s="1"/>
  <c r="AL705" i="13"/>
  <c r="AM705" i="13" s="1"/>
  <c r="AN705" i="13" s="1"/>
  <c r="AL706" i="13"/>
  <c r="AM706" i="13" s="1"/>
  <c r="AN706" i="13" s="1"/>
  <c r="AL707" i="13"/>
  <c r="AM707" i="13" s="1"/>
  <c r="AN707" i="13" s="1"/>
  <c r="AL708" i="13"/>
  <c r="AM708" i="13" s="1"/>
  <c r="AN708" i="13" s="1"/>
  <c r="AL709" i="13"/>
  <c r="AM709" i="13" s="1"/>
  <c r="AN709" i="13" s="1"/>
  <c r="AL710" i="13"/>
  <c r="AM710" i="13" s="1"/>
  <c r="AN710" i="13" s="1"/>
  <c r="AL711" i="13"/>
  <c r="AM711" i="13" s="1"/>
  <c r="AN711" i="13" s="1"/>
  <c r="AL712" i="13"/>
  <c r="AM712" i="13" s="1"/>
  <c r="AN712" i="13" s="1"/>
  <c r="AL713" i="13"/>
  <c r="AM713" i="13" s="1"/>
  <c r="AN713" i="13" s="1"/>
  <c r="AL714" i="13"/>
  <c r="AM714" i="13" s="1"/>
  <c r="AN714" i="13" s="1"/>
  <c r="AL715" i="13"/>
  <c r="AM715" i="13" s="1"/>
  <c r="AN715" i="13" s="1"/>
  <c r="AL716" i="13"/>
  <c r="AM716" i="13" s="1"/>
  <c r="AN716" i="13" s="1"/>
  <c r="AL717" i="13"/>
  <c r="AM717" i="13" s="1"/>
  <c r="AN717" i="13" s="1"/>
  <c r="AL718" i="13"/>
  <c r="AM718" i="13" s="1"/>
  <c r="AN718" i="13" s="1"/>
  <c r="AL719" i="13"/>
  <c r="AM719" i="13" s="1"/>
  <c r="AN719" i="13" s="1"/>
  <c r="AL720" i="13"/>
  <c r="AM720" i="13" s="1"/>
  <c r="AN720" i="13" s="1"/>
  <c r="AL721" i="13"/>
  <c r="AM721" i="13" s="1"/>
  <c r="AN721" i="13" s="1"/>
  <c r="AL722" i="13"/>
  <c r="AM722" i="13" s="1"/>
  <c r="AN722" i="13" s="1"/>
  <c r="AL723" i="13"/>
  <c r="AM723" i="13" s="1"/>
  <c r="AN723" i="13" s="1"/>
  <c r="AL724" i="13"/>
  <c r="AM724" i="13" s="1"/>
  <c r="AN724" i="13" s="1"/>
  <c r="AL725" i="13"/>
  <c r="AM725" i="13" s="1"/>
  <c r="AN725" i="13" s="1"/>
  <c r="AL726" i="13"/>
  <c r="AM726" i="13" s="1"/>
  <c r="AN726" i="13" s="1"/>
  <c r="AL727" i="13"/>
  <c r="AM727" i="13" s="1"/>
  <c r="AN727" i="13" s="1"/>
  <c r="AL728" i="13"/>
  <c r="AM728" i="13" s="1"/>
  <c r="AN728" i="13" s="1"/>
  <c r="AL729" i="13"/>
  <c r="AM729" i="13" s="1"/>
  <c r="AN729" i="13" s="1"/>
  <c r="AL730" i="13"/>
  <c r="AM730" i="13" s="1"/>
  <c r="AN730" i="13" s="1"/>
  <c r="AL731" i="13"/>
  <c r="AM731" i="13" s="1"/>
  <c r="AN731" i="13" s="1"/>
  <c r="AL732" i="13"/>
  <c r="AM732" i="13" s="1"/>
  <c r="AN732" i="13" s="1"/>
  <c r="AL733" i="13"/>
  <c r="AM733" i="13" s="1"/>
  <c r="AN733" i="13" s="1"/>
  <c r="AL734" i="13"/>
  <c r="AM734" i="13" s="1"/>
  <c r="AN734" i="13" s="1"/>
  <c r="AL735" i="13"/>
  <c r="AM735" i="13" s="1"/>
  <c r="AN735" i="13" s="1"/>
  <c r="AL736" i="13"/>
  <c r="AM736" i="13" s="1"/>
  <c r="AN736" i="13" s="1"/>
  <c r="AL737" i="13"/>
  <c r="AM737" i="13" s="1"/>
  <c r="AN737" i="13" s="1"/>
  <c r="AL738" i="13"/>
  <c r="AM738" i="13" s="1"/>
  <c r="AN738" i="13" s="1"/>
  <c r="AL739" i="13"/>
  <c r="AM739" i="13" s="1"/>
  <c r="AN739" i="13" s="1"/>
  <c r="AL740" i="13"/>
  <c r="AM740" i="13" s="1"/>
  <c r="AN740" i="13" s="1"/>
  <c r="AL741" i="13"/>
  <c r="AM741" i="13" s="1"/>
  <c r="AN741" i="13" s="1"/>
  <c r="AL742" i="13"/>
  <c r="AM742" i="13" s="1"/>
  <c r="AN742" i="13" s="1"/>
  <c r="AL743" i="13"/>
  <c r="AM743" i="13" s="1"/>
  <c r="AN743" i="13" s="1"/>
  <c r="AL744" i="13"/>
  <c r="AM744" i="13" s="1"/>
  <c r="AN744" i="13" s="1"/>
  <c r="AL745" i="13"/>
  <c r="AM745" i="13" s="1"/>
  <c r="AN745" i="13" s="1"/>
  <c r="AL746" i="13"/>
  <c r="AM746" i="13" s="1"/>
  <c r="AN746" i="13" s="1"/>
  <c r="AL747" i="13"/>
  <c r="AM747" i="13" s="1"/>
  <c r="AN747" i="13" s="1"/>
  <c r="AL748" i="13"/>
  <c r="AM748" i="13" s="1"/>
  <c r="AN748" i="13" s="1"/>
  <c r="AL749" i="13"/>
  <c r="AM749" i="13" s="1"/>
  <c r="AN749" i="13" s="1"/>
  <c r="AL750" i="13"/>
  <c r="AM750" i="13" s="1"/>
  <c r="AN750" i="13" s="1"/>
  <c r="AL751" i="13"/>
  <c r="AM751" i="13" s="1"/>
  <c r="AN751" i="13" s="1"/>
  <c r="AL752" i="13"/>
  <c r="AM752" i="13" s="1"/>
  <c r="AN752" i="13" s="1"/>
  <c r="AL753" i="13"/>
  <c r="AM753" i="13" s="1"/>
  <c r="AN753" i="13" s="1"/>
  <c r="AL754" i="13"/>
  <c r="AM754" i="13" s="1"/>
  <c r="AN754" i="13" s="1"/>
  <c r="AL755" i="13"/>
  <c r="AM755" i="13" s="1"/>
  <c r="AN755" i="13" s="1"/>
  <c r="AL756" i="13"/>
  <c r="AM756" i="13" s="1"/>
  <c r="AN756" i="13" s="1"/>
  <c r="AL757" i="13"/>
  <c r="AM757" i="13" s="1"/>
  <c r="AN757" i="13" s="1"/>
  <c r="AL758" i="13"/>
  <c r="AM758" i="13" s="1"/>
  <c r="AN758" i="13" s="1"/>
  <c r="AL759" i="13"/>
  <c r="AM759" i="13" s="1"/>
  <c r="AN759" i="13" s="1"/>
  <c r="AL760" i="13"/>
  <c r="AM760" i="13" s="1"/>
  <c r="AN760" i="13" s="1"/>
  <c r="AL761" i="13"/>
  <c r="AM761" i="13" s="1"/>
  <c r="AN761" i="13" s="1"/>
  <c r="AL762" i="13"/>
  <c r="AM762" i="13" s="1"/>
  <c r="AN762" i="13" s="1"/>
  <c r="AL763" i="13"/>
  <c r="AM763" i="13" s="1"/>
  <c r="AN763" i="13" s="1"/>
  <c r="AL764" i="13"/>
  <c r="AM764" i="13" s="1"/>
  <c r="AN764" i="13" s="1"/>
  <c r="AL765" i="13"/>
  <c r="AM765" i="13" s="1"/>
  <c r="AN765" i="13" s="1"/>
  <c r="AL766" i="13"/>
  <c r="AM766" i="13" s="1"/>
  <c r="AN766" i="13" s="1"/>
  <c r="AL767" i="13"/>
  <c r="AM767" i="13" s="1"/>
  <c r="AN767" i="13" s="1"/>
  <c r="AL768" i="13"/>
  <c r="AM768" i="13" s="1"/>
  <c r="AN768" i="13" s="1"/>
  <c r="AL769" i="13"/>
  <c r="AM769" i="13" s="1"/>
  <c r="AN769" i="13" s="1"/>
  <c r="AL770" i="13"/>
  <c r="AM770" i="13" s="1"/>
  <c r="AN770" i="13" s="1"/>
  <c r="AL771" i="13"/>
  <c r="AM771" i="13" s="1"/>
  <c r="AN771" i="13" s="1"/>
  <c r="AL772" i="13"/>
  <c r="AM772" i="13" s="1"/>
  <c r="AN772" i="13" s="1"/>
  <c r="AL773" i="13"/>
  <c r="AM773" i="13" s="1"/>
  <c r="AN773" i="13" s="1"/>
  <c r="AL774" i="13"/>
  <c r="AM774" i="13" s="1"/>
  <c r="AN774" i="13" s="1"/>
  <c r="AL775" i="13"/>
  <c r="AM775" i="13" s="1"/>
  <c r="AN775" i="13" s="1"/>
  <c r="AL776" i="13"/>
  <c r="AM776" i="13" s="1"/>
  <c r="AN776" i="13" s="1"/>
  <c r="AL777" i="13"/>
  <c r="AM777" i="13" s="1"/>
  <c r="AN777" i="13" s="1"/>
  <c r="AL778" i="13"/>
  <c r="AM778" i="13" s="1"/>
  <c r="AN778" i="13" s="1"/>
  <c r="AL779" i="13"/>
  <c r="AM779" i="13" s="1"/>
  <c r="AN779" i="13" s="1"/>
  <c r="AL780" i="13"/>
  <c r="AM780" i="13" s="1"/>
  <c r="AN780" i="13" s="1"/>
  <c r="AL781" i="13"/>
  <c r="AM781" i="13" s="1"/>
  <c r="AN781" i="13" s="1"/>
  <c r="AL782" i="13"/>
  <c r="AM782" i="13" s="1"/>
  <c r="AN782" i="13" s="1"/>
  <c r="AL783" i="13"/>
  <c r="AM783" i="13" s="1"/>
  <c r="AN783" i="13" s="1"/>
  <c r="AL784" i="13"/>
  <c r="AM784" i="13" s="1"/>
  <c r="AN784" i="13" s="1"/>
  <c r="AL785" i="13"/>
  <c r="AM785" i="13" s="1"/>
  <c r="AN785" i="13" s="1"/>
  <c r="AL786" i="13"/>
  <c r="AM786" i="13" s="1"/>
  <c r="AN786" i="13" s="1"/>
  <c r="AL787" i="13"/>
  <c r="AM787" i="13" s="1"/>
  <c r="AN787" i="13" s="1"/>
  <c r="AL788" i="13"/>
  <c r="AM788" i="13" s="1"/>
  <c r="AN788" i="13" s="1"/>
  <c r="AL789" i="13"/>
  <c r="AM789" i="13" s="1"/>
  <c r="AN789" i="13" s="1"/>
  <c r="AL790" i="13"/>
  <c r="AM790" i="13" s="1"/>
  <c r="AN790" i="13" s="1"/>
  <c r="AL791" i="13"/>
  <c r="AM791" i="13" s="1"/>
  <c r="AN791" i="13" s="1"/>
  <c r="AL792" i="13"/>
  <c r="AM792" i="13" s="1"/>
  <c r="AN792" i="13" s="1"/>
  <c r="AL793" i="13"/>
  <c r="AM793" i="13" s="1"/>
  <c r="AN793" i="13" s="1"/>
  <c r="AL794" i="13"/>
  <c r="AM794" i="13" s="1"/>
  <c r="AN794" i="13" s="1"/>
  <c r="AL795" i="13"/>
  <c r="AM795" i="13" s="1"/>
  <c r="AN795" i="13" s="1"/>
  <c r="AL796" i="13"/>
  <c r="AM796" i="13" s="1"/>
  <c r="AN796" i="13" s="1"/>
  <c r="AL797" i="13"/>
  <c r="AM797" i="13" s="1"/>
  <c r="AN797" i="13" s="1"/>
  <c r="AL798" i="13"/>
  <c r="AM798" i="13" s="1"/>
  <c r="AN798" i="13" s="1"/>
  <c r="AL799" i="13"/>
  <c r="AM799" i="13" s="1"/>
  <c r="AN799" i="13" s="1"/>
  <c r="AL800" i="13"/>
  <c r="AM800" i="13" s="1"/>
  <c r="AN800" i="13" s="1"/>
  <c r="AL801" i="13"/>
  <c r="AM801" i="13" s="1"/>
  <c r="AN801" i="13" s="1"/>
  <c r="AL802" i="13"/>
  <c r="AM802" i="13" s="1"/>
  <c r="AN802" i="13" s="1"/>
  <c r="AL803" i="13"/>
  <c r="AM803" i="13" s="1"/>
  <c r="AN803" i="13" s="1"/>
  <c r="AL804" i="13"/>
  <c r="AM804" i="13" s="1"/>
  <c r="AN804" i="13" s="1"/>
  <c r="AL805" i="13"/>
  <c r="AM805" i="13" s="1"/>
  <c r="AN805" i="13" s="1"/>
  <c r="AL806" i="13"/>
  <c r="AM806" i="13" s="1"/>
  <c r="AN806" i="13" s="1"/>
  <c r="AL807" i="13"/>
  <c r="AM807" i="13" s="1"/>
  <c r="AN807" i="13" s="1"/>
  <c r="AL808" i="13"/>
  <c r="AM808" i="13" s="1"/>
  <c r="AN808" i="13" s="1"/>
  <c r="AL809" i="13"/>
  <c r="AM809" i="13" s="1"/>
  <c r="AN809" i="13" s="1"/>
  <c r="AL810" i="13"/>
  <c r="AM810" i="13" s="1"/>
  <c r="AN810" i="13" s="1"/>
  <c r="AL811" i="13"/>
  <c r="AM811" i="13" s="1"/>
  <c r="AN811" i="13" s="1"/>
  <c r="AL812" i="13"/>
  <c r="AM812" i="13" s="1"/>
  <c r="AN812" i="13" s="1"/>
  <c r="AL813" i="13"/>
  <c r="AM813" i="13" s="1"/>
  <c r="AN813" i="13" s="1"/>
  <c r="AL814" i="13"/>
  <c r="AM814" i="13" s="1"/>
  <c r="AN814" i="13" s="1"/>
  <c r="AL815" i="13"/>
  <c r="AM815" i="13" s="1"/>
  <c r="AN815" i="13" s="1"/>
  <c r="AL816" i="13"/>
  <c r="AM816" i="13" s="1"/>
  <c r="AN816" i="13" s="1"/>
  <c r="AL817" i="13"/>
  <c r="AM817" i="13" s="1"/>
  <c r="AN817" i="13" s="1"/>
  <c r="AL818" i="13"/>
  <c r="AM818" i="13" s="1"/>
  <c r="AN818" i="13" s="1"/>
  <c r="AL819" i="13"/>
  <c r="AM819" i="13" s="1"/>
  <c r="AN819" i="13" s="1"/>
  <c r="AL820" i="13"/>
  <c r="AM820" i="13" s="1"/>
  <c r="AN820" i="13" s="1"/>
  <c r="AL821" i="13"/>
  <c r="AM821" i="13" s="1"/>
  <c r="AN821" i="13" s="1"/>
  <c r="AL822" i="13"/>
  <c r="AM822" i="13" s="1"/>
  <c r="AN822" i="13" s="1"/>
  <c r="AL823" i="13"/>
  <c r="AM823" i="13" s="1"/>
  <c r="AN823" i="13" s="1"/>
  <c r="AL824" i="13"/>
  <c r="AM824" i="13" s="1"/>
  <c r="AN824" i="13" s="1"/>
  <c r="AL825" i="13"/>
  <c r="AM825" i="13" s="1"/>
  <c r="AN825" i="13" s="1"/>
  <c r="AL826" i="13"/>
  <c r="AM826" i="13" s="1"/>
  <c r="AN826" i="13" s="1"/>
  <c r="AL827" i="13"/>
  <c r="AM827" i="13" s="1"/>
  <c r="AN827" i="13" s="1"/>
  <c r="AL828" i="13"/>
  <c r="AM828" i="13" s="1"/>
  <c r="AN828" i="13" s="1"/>
  <c r="AL829" i="13"/>
  <c r="AM829" i="13" s="1"/>
  <c r="AN829" i="13" s="1"/>
  <c r="AL830" i="13"/>
  <c r="AM830" i="13" s="1"/>
  <c r="AN830" i="13" s="1"/>
  <c r="AL831" i="13"/>
  <c r="AM831" i="13" s="1"/>
  <c r="AN831" i="13" s="1"/>
  <c r="AL832" i="13"/>
  <c r="AM832" i="13" s="1"/>
  <c r="AN832" i="13" s="1"/>
  <c r="AL833" i="13"/>
  <c r="AM833" i="13" s="1"/>
  <c r="AN833" i="13" s="1"/>
  <c r="AL834" i="13"/>
  <c r="AM834" i="13" s="1"/>
  <c r="AN834" i="13" s="1"/>
  <c r="AL835" i="13"/>
  <c r="AM835" i="13" s="1"/>
  <c r="AN835" i="13" s="1"/>
  <c r="AL836" i="13"/>
  <c r="AM836" i="13" s="1"/>
  <c r="AN836" i="13" s="1"/>
  <c r="AL837" i="13"/>
  <c r="AM837" i="13" s="1"/>
  <c r="AN837" i="13" s="1"/>
  <c r="AL838" i="13"/>
  <c r="AM838" i="13" s="1"/>
  <c r="AN838" i="13" s="1"/>
  <c r="AL839" i="13"/>
  <c r="AM839" i="13" s="1"/>
  <c r="AN839" i="13" s="1"/>
  <c r="AL840" i="13"/>
  <c r="AM840" i="13" s="1"/>
  <c r="AN840" i="13" s="1"/>
  <c r="AL841" i="13"/>
  <c r="AM841" i="13" s="1"/>
  <c r="AN841" i="13" s="1"/>
  <c r="AL842" i="13"/>
  <c r="AM842" i="13" s="1"/>
  <c r="AN842" i="13" s="1"/>
  <c r="AL843" i="13"/>
  <c r="AM843" i="13" s="1"/>
  <c r="AN843" i="13" s="1"/>
  <c r="AL844" i="13"/>
  <c r="AM844" i="13" s="1"/>
  <c r="AN844" i="13" s="1"/>
  <c r="AL845" i="13"/>
  <c r="AM845" i="13" s="1"/>
  <c r="AN845" i="13" s="1"/>
  <c r="AL846" i="13"/>
  <c r="AM846" i="13" s="1"/>
  <c r="AN846" i="13" s="1"/>
  <c r="AL847" i="13"/>
  <c r="AM847" i="13" s="1"/>
  <c r="AN847" i="13" s="1"/>
  <c r="AL848" i="13"/>
  <c r="AM848" i="13" s="1"/>
  <c r="AN848" i="13" s="1"/>
  <c r="AL849" i="13"/>
  <c r="AM849" i="13" s="1"/>
  <c r="AN849" i="13" s="1"/>
  <c r="AL850" i="13"/>
  <c r="AM850" i="13" s="1"/>
  <c r="AN850" i="13" s="1"/>
  <c r="AL851" i="13"/>
  <c r="AM851" i="13" s="1"/>
  <c r="AN851" i="13" s="1"/>
  <c r="AL852" i="13"/>
  <c r="AM852" i="13" s="1"/>
  <c r="AN852" i="13" s="1"/>
  <c r="AL853" i="13"/>
  <c r="AM853" i="13" s="1"/>
  <c r="AN853" i="13" s="1"/>
  <c r="AL854" i="13"/>
  <c r="AM854" i="13" s="1"/>
  <c r="AN854" i="13" s="1"/>
  <c r="AL855" i="13"/>
  <c r="AM855" i="13" s="1"/>
  <c r="AN855" i="13" s="1"/>
  <c r="AL856" i="13"/>
  <c r="AM856" i="13" s="1"/>
  <c r="AN856" i="13" s="1"/>
  <c r="AL857" i="13"/>
  <c r="AM857" i="13" s="1"/>
  <c r="AN857" i="13" s="1"/>
  <c r="AL858" i="13"/>
  <c r="AM858" i="13" s="1"/>
  <c r="AN858" i="13" s="1"/>
  <c r="AL859" i="13"/>
  <c r="AM859" i="13" s="1"/>
  <c r="AN859" i="13" s="1"/>
  <c r="AL860" i="13"/>
  <c r="AM860" i="13" s="1"/>
  <c r="AN860" i="13" s="1"/>
  <c r="AL861" i="13"/>
  <c r="AM861" i="13" s="1"/>
  <c r="AN861" i="13" s="1"/>
  <c r="AL862" i="13"/>
  <c r="AM862" i="13" s="1"/>
  <c r="AN862" i="13" s="1"/>
  <c r="AL863" i="13"/>
  <c r="AM863" i="13" s="1"/>
  <c r="AN863" i="13" s="1"/>
  <c r="AL864" i="13"/>
  <c r="AM864" i="13" s="1"/>
  <c r="AN864" i="13" s="1"/>
  <c r="AL865" i="13"/>
  <c r="AM865" i="13" s="1"/>
  <c r="AN865" i="13" s="1"/>
  <c r="AL866" i="13"/>
  <c r="AM866" i="13" s="1"/>
  <c r="AN866" i="13" s="1"/>
  <c r="AL867" i="13"/>
  <c r="AM867" i="13" s="1"/>
  <c r="AN867" i="13" s="1"/>
  <c r="AL868" i="13"/>
  <c r="AM868" i="13" s="1"/>
  <c r="AN868" i="13" s="1"/>
  <c r="AL869" i="13"/>
  <c r="AM869" i="13" s="1"/>
  <c r="AN869" i="13" s="1"/>
  <c r="AL870" i="13"/>
  <c r="AM870" i="13" s="1"/>
  <c r="AN870" i="13" s="1"/>
  <c r="AL871" i="13"/>
  <c r="AM871" i="13" s="1"/>
  <c r="AN871" i="13" s="1"/>
  <c r="AL872" i="13"/>
  <c r="AM872" i="13" s="1"/>
  <c r="AN872" i="13" s="1"/>
  <c r="AL873" i="13"/>
  <c r="AM873" i="13" s="1"/>
  <c r="AN873" i="13" s="1"/>
  <c r="AL874" i="13"/>
  <c r="AM874" i="13" s="1"/>
  <c r="AN874" i="13" s="1"/>
  <c r="AL875" i="13"/>
  <c r="AM875" i="13" s="1"/>
  <c r="AN875" i="13" s="1"/>
  <c r="AL876" i="13"/>
  <c r="AM876" i="13" s="1"/>
  <c r="AN876" i="13" s="1"/>
  <c r="AL877" i="13"/>
  <c r="AM877" i="13" s="1"/>
  <c r="AN877" i="13" s="1"/>
  <c r="AL878" i="13"/>
  <c r="AM878" i="13" s="1"/>
  <c r="AN878" i="13" s="1"/>
  <c r="AL879" i="13"/>
  <c r="AM879" i="13" s="1"/>
  <c r="AN879" i="13" s="1"/>
  <c r="AL880" i="13"/>
  <c r="AM880" i="13" s="1"/>
  <c r="AN880" i="13" s="1"/>
  <c r="AL881" i="13"/>
  <c r="AM881" i="13" s="1"/>
  <c r="AN881" i="13" s="1"/>
  <c r="AL882" i="13"/>
  <c r="AM882" i="13" s="1"/>
  <c r="AN882" i="13" s="1"/>
  <c r="AL883" i="13"/>
  <c r="AM883" i="13" s="1"/>
  <c r="AN883" i="13" s="1"/>
  <c r="AL884" i="13"/>
  <c r="AM884" i="13" s="1"/>
  <c r="AN884" i="13" s="1"/>
  <c r="AL885" i="13"/>
  <c r="AM885" i="13" s="1"/>
  <c r="AN885" i="13" s="1"/>
  <c r="AL886" i="13"/>
  <c r="AM886" i="13" s="1"/>
  <c r="AN886" i="13" s="1"/>
  <c r="AL887" i="13"/>
  <c r="AM887" i="13" s="1"/>
  <c r="AN887" i="13" s="1"/>
  <c r="AL888" i="13"/>
  <c r="AM888" i="13" s="1"/>
  <c r="AN888" i="13" s="1"/>
  <c r="AL889" i="13"/>
  <c r="AM889" i="13" s="1"/>
  <c r="AN889" i="13" s="1"/>
  <c r="AL890" i="13"/>
  <c r="AM890" i="13" s="1"/>
  <c r="AN890" i="13" s="1"/>
  <c r="AL891" i="13"/>
  <c r="AM891" i="13" s="1"/>
  <c r="AN891" i="13" s="1"/>
  <c r="AL892" i="13"/>
  <c r="AM892" i="13" s="1"/>
  <c r="AN892" i="13" s="1"/>
  <c r="AL893" i="13"/>
  <c r="AM893" i="13" s="1"/>
  <c r="AN893" i="13" s="1"/>
  <c r="AL894" i="13"/>
  <c r="AM894" i="13" s="1"/>
  <c r="AN894" i="13" s="1"/>
  <c r="AL895" i="13"/>
  <c r="AM895" i="13" s="1"/>
  <c r="AN895" i="13" s="1"/>
  <c r="AL896" i="13"/>
  <c r="AM896" i="13" s="1"/>
  <c r="AN896" i="13" s="1"/>
  <c r="AL897" i="13"/>
  <c r="AM897" i="13" s="1"/>
  <c r="AN897" i="13" s="1"/>
  <c r="AL898" i="13"/>
  <c r="AM898" i="13" s="1"/>
  <c r="AN898" i="13" s="1"/>
  <c r="AL899" i="13"/>
  <c r="AM899" i="13" s="1"/>
  <c r="AN899" i="13" s="1"/>
  <c r="AL900" i="13"/>
  <c r="AM900" i="13" s="1"/>
  <c r="AN900" i="13" s="1"/>
  <c r="AL901" i="13"/>
  <c r="AM901" i="13" s="1"/>
  <c r="AN901" i="13" s="1"/>
  <c r="AL902" i="13"/>
  <c r="AM902" i="13" s="1"/>
  <c r="AN902" i="13" s="1"/>
  <c r="AL903" i="13"/>
  <c r="AM903" i="13" s="1"/>
  <c r="AN903" i="13" s="1"/>
  <c r="AL904" i="13"/>
  <c r="AM904" i="13" s="1"/>
  <c r="AN904" i="13" s="1"/>
  <c r="AL905" i="13"/>
  <c r="AM905" i="13" s="1"/>
  <c r="AN905" i="13" s="1"/>
  <c r="AL906" i="13"/>
  <c r="AM906" i="13" s="1"/>
  <c r="AN906" i="13" s="1"/>
  <c r="AL907" i="13"/>
  <c r="AM907" i="13" s="1"/>
  <c r="AN907" i="13" s="1"/>
  <c r="AL908" i="13"/>
  <c r="AM908" i="13" s="1"/>
  <c r="AN908" i="13" s="1"/>
  <c r="AL909" i="13"/>
  <c r="AM909" i="13" s="1"/>
  <c r="AN909" i="13" s="1"/>
  <c r="AL910" i="13"/>
  <c r="AM910" i="13" s="1"/>
  <c r="AN910" i="13" s="1"/>
  <c r="AL911" i="13"/>
  <c r="AM911" i="13" s="1"/>
  <c r="AN911" i="13" s="1"/>
  <c r="AL912" i="13"/>
  <c r="AM912" i="13" s="1"/>
  <c r="AN912" i="13" s="1"/>
  <c r="AL913" i="13"/>
  <c r="AM913" i="13" s="1"/>
  <c r="AN913" i="13" s="1"/>
  <c r="AL914" i="13"/>
  <c r="AM914" i="13" s="1"/>
  <c r="AN914" i="13" s="1"/>
  <c r="AL915" i="13"/>
  <c r="AM915" i="13" s="1"/>
  <c r="AN915" i="13" s="1"/>
  <c r="AL916" i="13"/>
  <c r="AM916" i="13" s="1"/>
  <c r="AN916" i="13" s="1"/>
  <c r="AL917" i="13"/>
  <c r="AM917" i="13" s="1"/>
  <c r="AN917" i="13" s="1"/>
  <c r="AL918" i="13"/>
  <c r="AM918" i="13" s="1"/>
  <c r="AN918" i="13" s="1"/>
  <c r="AL919" i="13"/>
  <c r="AM919" i="13" s="1"/>
  <c r="AN919" i="13" s="1"/>
  <c r="AL920" i="13"/>
  <c r="AM920" i="13" s="1"/>
  <c r="AN920" i="13" s="1"/>
  <c r="AL921" i="13"/>
  <c r="AM921" i="13" s="1"/>
  <c r="AN921" i="13" s="1"/>
  <c r="AL922" i="13"/>
  <c r="AM922" i="13" s="1"/>
  <c r="AN922" i="13" s="1"/>
  <c r="AL923" i="13"/>
  <c r="AM923" i="13" s="1"/>
  <c r="AN923" i="13" s="1"/>
  <c r="AL924" i="13"/>
  <c r="AM924" i="13" s="1"/>
  <c r="AN924" i="13" s="1"/>
  <c r="AL925" i="13"/>
  <c r="AM925" i="13" s="1"/>
  <c r="AN925" i="13" s="1"/>
  <c r="AL926" i="13"/>
  <c r="AM926" i="13" s="1"/>
  <c r="AN926" i="13" s="1"/>
  <c r="AL927" i="13"/>
  <c r="AM927" i="13" s="1"/>
  <c r="AN927" i="13" s="1"/>
  <c r="AL928" i="13"/>
  <c r="AM928" i="13" s="1"/>
  <c r="AN928" i="13" s="1"/>
  <c r="AL929" i="13"/>
  <c r="AM929" i="13" s="1"/>
  <c r="AN929" i="13" s="1"/>
  <c r="AL930" i="13"/>
  <c r="AM930" i="13" s="1"/>
  <c r="AN930" i="13" s="1"/>
  <c r="AL931" i="13"/>
  <c r="AM931" i="13" s="1"/>
  <c r="AN931" i="13" s="1"/>
  <c r="AL932" i="13"/>
  <c r="AM932" i="13" s="1"/>
  <c r="AN932" i="13" s="1"/>
  <c r="AL933" i="13"/>
  <c r="AM933" i="13" s="1"/>
  <c r="AN933" i="13" s="1"/>
  <c r="AL934" i="13"/>
  <c r="AM934" i="13" s="1"/>
  <c r="AN934" i="13" s="1"/>
  <c r="AL935" i="13"/>
  <c r="AM935" i="13" s="1"/>
  <c r="AN935" i="13" s="1"/>
  <c r="AL936" i="13"/>
  <c r="AM936" i="13" s="1"/>
  <c r="AN936" i="13" s="1"/>
  <c r="AL937" i="13"/>
  <c r="AM937" i="13" s="1"/>
  <c r="AN937" i="13" s="1"/>
  <c r="AL938" i="13"/>
  <c r="AM938" i="13" s="1"/>
  <c r="AN938" i="13" s="1"/>
  <c r="AL939" i="13"/>
  <c r="AM939" i="13" s="1"/>
  <c r="AN939" i="13" s="1"/>
  <c r="AL940" i="13"/>
  <c r="AM940" i="13" s="1"/>
  <c r="AN940" i="13" s="1"/>
  <c r="AL941" i="13"/>
  <c r="AM941" i="13" s="1"/>
  <c r="AN941" i="13" s="1"/>
  <c r="AL942" i="13"/>
  <c r="AM942" i="13" s="1"/>
  <c r="AN942" i="13" s="1"/>
  <c r="AL943" i="13"/>
  <c r="AM943" i="13" s="1"/>
  <c r="AN943" i="13" s="1"/>
  <c r="AL944" i="13"/>
  <c r="AM944" i="13" s="1"/>
  <c r="AN944" i="13" s="1"/>
  <c r="AL945" i="13"/>
  <c r="AM945" i="13" s="1"/>
  <c r="AN945" i="13" s="1"/>
  <c r="AL946" i="13"/>
  <c r="AM946" i="13" s="1"/>
  <c r="AN946" i="13" s="1"/>
  <c r="AL947" i="13"/>
  <c r="AM947" i="13" s="1"/>
  <c r="AN947" i="13" s="1"/>
  <c r="AL948" i="13"/>
  <c r="AM948" i="13" s="1"/>
  <c r="AN948" i="13" s="1"/>
  <c r="AL949" i="13"/>
  <c r="AM949" i="13" s="1"/>
  <c r="AN949" i="13" s="1"/>
  <c r="AL950" i="13"/>
  <c r="AM950" i="13" s="1"/>
  <c r="AN950" i="13" s="1"/>
  <c r="AL951" i="13"/>
  <c r="AM951" i="13" s="1"/>
  <c r="AN951" i="13" s="1"/>
  <c r="AL952" i="13"/>
  <c r="AM952" i="13" s="1"/>
  <c r="AN952" i="13" s="1"/>
  <c r="AL953" i="13"/>
  <c r="AM953" i="13" s="1"/>
  <c r="AN953" i="13" s="1"/>
  <c r="AL954" i="13"/>
  <c r="AM954" i="13" s="1"/>
  <c r="AN954" i="13" s="1"/>
  <c r="AL955" i="13"/>
  <c r="AM955" i="13" s="1"/>
  <c r="AN955" i="13" s="1"/>
  <c r="AL956" i="13"/>
  <c r="AM956" i="13" s="1"/>
  <c r="AN956" i="13" s="1"/>
  <c r="AL957" i="13"/>
  <c r="AM957" i="13" s="1"/>
  <c r="AN957" i="13" s="1"/>
  <c r="AL958" i="13"/>
  <c r="AM958" i="13" s="1"/>
  <c r="AN958" i="13" s="1"/>
  <c r="AL959" i="13"/>
  <c r="AM959" i="13" s="1"/>
  <c r="AN959" i="13" s="1"/>
  <c r="AL960" i="13"/>
  <c r="AM960" i="13" s="1"/>
  <c r="AN960" i="13" s="1"/>
  <c r="AL961" i="13"/>
  <c r="AM961" i="13" s="1"/>
  <c r="AN961" i="13" s="1"/>
  <c r="AL962" i="13"/>
  <c r="AM962" i="13" s="1"/>
  <c r="AN962" i="13" s="1"/>
  <c r="AL963" i="13"/>
  <c r="AM963" i="13" s="1"/>
  <c r="AN963" i="13" s="1"/>
  <c r="AL964" i="13"/>
  <c r="AM964" i="13" s="1"/>
  <c r="AN964" i="13" s="1"/>
  <c r="AL965" i="13"/>
  <c r="AM965" i="13" s="1"/>
  <c r="AN965" i="13" s="1"/>
  <c r="AL966" i="13"/>
  <c r="AM966" i="13" s="1"/>
  <c r="AN966" i="13" s="1"/>
  <c r="AL967" i="13"/>
  <c r="AM967" i="13" s="1"/>
  <c r="AN967" i="13" s="1"/>
  <c r="AL968" i="13"/>
  <c r="AM968" i="13" s="1"/>
  <c r="AN968" i="13" s="1"/>
  <c r="AL969" i="13"/>
  <c r="AM969" i="13" s="1"/>
  <c r="AN969" i="13" s="1"/>
  <c r="AL970" i="13"/>
  <c r="AM970" i="13" s="1"/>
  <c r="AN970" i="13" s="1"/>
  <c r="AL971" i="13"/>
  <c r="AM971" i="13" s="1"/>
  <c r="AN971" i="13" s="1"/>
  <c r="AL972" i="13"/>
  <c r="AM972" i="13" s="1"/>
  <c r="AN972" i="13" s="1"/>
  <c r="AL973" i="13"/>
  <c r="AM973" i="13" s="1"/>
  <c r="AN973" i="13" s="1"/>
  <c r="AL974" i="13"/>
  <c r="AM974" i="13" s="1"/>
  <c r="AN974" i="13" s="1"/>
  <c r="AL975" i="13"/>
  <c r="AM975" i="13" s="1"/>
  <c r="AN975" i="13" s="1"/>
  <c r="AL976" i="13"/>
  <c r="AM976" i="13" s="1"/>
  <c r="AN976" i="13" s="1"/>
  <c r="AL977" i="13"/>
  <c r="AM977" i="13" s="1"/>
  <c r="AN977" i="13" s="1"/>
  <c r="AL978" i="13"/>
  <c r="AM978" i="13" s="1"/>
  <c r="AN978" i="13" s="1"/>
  <c r="AL979" i="13"/>
  <c r="AM979" i="13" s="1"/>
  <c r="AN979" i="13" s="1"/>
  <c r="AL980" i="13"/>
  <c r="AM980" i="13" s="1"/>
  <c r="AN980" i="13" s="1"/>
  <c r="AL981" i="13"/>
  <c r="AM981" i="13" s="1"/>
  <c r="AN981" i="13" s="1"/>
  <c r="AL982" i="13"/>
  <c r="AM982" i="13" s="1"/>
  <c r="AN982" i="13" s="1"/>
  <c r="AL983" i="13"/>
  <c r="AM983" i="13" s="1"/>
  <c r="AN983" i="13" s="1"/>
  <c r="AL984" i="13"/>
  <c r="AM984" i="13" s="1"/>
  <c r="AN984" i="13" s="1"/>
  <c r="AL985" i="13"/>
  <c r="AM985" i="13" s="1"/>
  <c r="AN985" i="13" s="1"/>
  <c r="AL986" i="13"/>
  <c r="AM986" i="13" s="1"/>
  <c r="AN986" i="13" s="1"/>
  <c r="AL987" i="13"/>
  <c r="AM987" i="13" s="1"/>
  <c r="AN987" i="13" s="1"/>
  <c r="AL988" i="13"/>
  <c r="AM988" i="13" s="1"/>
  <c r="AN988" i="13" s="1"/>
  <c r="AL989" i="13"/>
  <c r="AM989" i="13" s="1"/>
  <c r="AN989" i="13" s="1"/>
  <c r="AL990" i="13"/>
  <c r="AM990" i="13" s="1"/>
  <c r="AN990" i="13" s="1"/>
  <c r="AL991" i="13"/>
  <c r="AM991" i="13" s="1"/>
  <c r="AN991" i="13" s="1"/>
  <c r="AL992" i="13"/>
  <c r="AM992" i="13" s="1"/>
  <c r="AN992" i="13" s="1"/>
  <c r="AL993" i="13"/>
  <c r="AM993" i="13" s="1"/>
  <c r="AN993" i="13" s="1"/>
  <c r="AL994" i="13"/>
  <c r="AM994" i="13" s="1"/>
  <c r="AN994" i="13" s="1"/>
  <c r="AL995" i="13"/>
  <c r="AM995" i="13" s="1"/>
  <c r="AN995" i="13" s="1"/>
  <c r="AL996" i="13"/>
  <c r="AM996" i="13" s="1"/>
  <c r="AN996" i="13" s="1"/>
  <c r="AL997" i="13"/>
  <c r="AM997" i="13" s="1"/>
  <c r="AN997" i="13" s="1"/>
  <c r="AL998" i="13"/>
  <c r="AM998" i="13" s="1"/>
  <c r="AN998" i="13" s="1"/>
  <c r="AL999" i="13"/>
  <c r="AM999" i="13" s="1"/>
  <c r="AN999" i="13" s="1"/>
  <c r="AL1000" i="13"/>
  <c r="AM1000" i="13" s="1"/>
  <c r="AN1000" i="13" s="1"/>
  <c r="AL1001" i="13"/>
  <c r="AM1001" i="13" s="1"/>
  <c r="AN1001" i="13" s="1"/>
  <c r="AL1002" i="13"/>
  <c r="AM1002" i="13" s="1"/>
  <c r="AN1002" i="13" s="1"/>
  <c r="AL1003" i="13"/>
  <c r="AM1003" i="13" s="1"/>
  <c r="AN1003" i="13" s="1"/>
  <c r="AL1004" i="13"/>
  <c r="AM1004" i="13" s="1"/>
  <c r="AN1004" i="13" s="1"/>
  <c r="AL1005" i="13"/>
  <c r="AM1005" i="13" s="1"/>
  <c r="AN1005" i="13" s="1"/>
  <c r="AL1006" i="13"/>
  <c r="AM1006" i="13" s="1"/>
  <c r="AN1006" i="13" s="1"/>
  <c r="AL1007" i="13"/>
  <c r="AM1007" i="13" s="1"/>
  <c r="AN1007" i="13" s="1"/>
  <c r="AL1008" i="13"/>
  <c r="AM1008" i="13" s="1"/>
  <c r="AN1008" i="13" s="1"/>
  <c r="AL1009" i="13"/>
  <c r="AM1009" i="13" s="1"/>
  <c r="AN1009" i="13" s="1"/>
  <c r="AL1010" i="13"/>
  <c r="AM1010" i="13" s="1"/>
  <c r="AN1010" i="13" s="1"/>
  <c r="AL1011" i="13"/>
  <c r="AM1011" i="13" s="1"/>
  <c r="AN1011" i="13" s="1"/>
  <c r="AL1012" i="13"/>
  <c r="AM1012" i="13" s="1"/>
  <c r="AN1012" i="13" s="1"/>
  <c r="AL1013" i="13"/>
  <c r="AM1013" i="13" s="1"/>
  <c r="AN1013" i="13" s="1"/>
  <c r="AL1014" i="13"/>
  <c r="AM1014" i="13" s="1"/>
  <c r="AN1014" i="13" s="1"/>
  <c r="AL1015" i="13"/>
  <c r="AM1015" i="13" s="1"/>
  <c r="AN1015" i="13" s="1"/>
  <c r="AL1016" i="13"/>
  <c r="AM1016" i="13" s="1"/>
  <c r="AN1016" i="13" s="1"/>
  <c r="AL1017" i="13"/>
  <c r="AM1017" i="13" s="1"/>
  <c r="AN1017" i="13" s="1"/>
  <c r="AL1018" i="13"/>
  <c r="AM1018" i="13" s="1"/>
  <c r="AN1018" i="13" s="1"/>
  <c r="AL1019" i="13"/>
  <c r="AM1019" i="13" s="1"/>
  <c r="AN1019" i="13" s="1"/>
  <c r="AL1020" i="13"/>
  <c r="AM1020" i="13" s="1"/>
  <c r="AN1020" i="13" s="1"/>
  <c r="AL1021" i="13"/>
  <c r="AM1021" i="13" s="1"/>
  <c r="AN1021" i="13" s="1"/>
  <c r="AL1022" i="13"/>
  <c r="AM1022" i="13" s="1"/>
  <c r="AN1022" i="13" s="1"/>
  <c r="AL1023" i="13"/>
  <c r="AM1023" i="13" s="1"/>
  <c r="AN1023" i="13" s="1"/>
  <c r="AL1024" i="13"/>
  <c r="AM1024" i="13" s="1"/>
  <c r="AN1024" i="13" s="1"/>
  <c r="AL1025" i="13"/>
  <c r="AM1025" i="13" s="1"/>
  <c r="AN1025" i="13" s="1"/>
  <c r="AL1026" i="13"/>
  <c r="AM1026" i="13" s="1"/>
  <c r="AN1026" i="13" s="1"/>
  <c r="AL1027" i="13"/>
  <c r="AM1027" i="13" s="1"/>
  <c r="AN1027" i="13" s="1"/>
  <c r="AL1028" i="13"/>
  <c r="AM1028" i="13" s="1"/>
  <c r="AN1028" i="13" s="1"/>
  <c r="AL1029" i="13"/>
  <c r="AM1029" i="13" s="1"/>
  <c r="AN1029" i="13" s="1"/>
  <c r="AL1030" i="13"/>
  <c r="AM1030" i="13" s="1"/>
  <c r="AN1030" i="13" s="1"/>
  <c r="AL1031" i="13"/>
  <c r="AM1031" i="13" s="1"/>
  <c r="AN1031" i="13" s="1"/>
  <c r="AL1032" i="13"/>
  <c r="AM1032" i="13" s="1"/>
  <c r="AN1032" i="13" s="1"/>
  <c r="AL1033" i="13"/>
  <c r="AM1033" i="13" s="1"/>
  <c r="AN1033" i="13" s="1"/>
  <c r="AL1034" i="13"/>
  <c r="AM1034" i="13" s="1"/>
  <c r="AN1034" i="13" s="1"/>
  <c r="AL1035" i="13"/>
  <c r="AM1035" i="13" s="1"/>
  <c r="AN1035" i="13" s="1"/>
  <c r="AL1036" i="13"/>
  <c r="AM1036" i="13" s="1"/>
  <c r="AN1036" i="13" s="1"/>
  <c r="AL1037" i="13"/>
  <c r="AM1037" i="13" s="1"/>
  <c r="AN1037" i="13" s="1"/>
  <c r="AL1038" i="13"/>
  <c r="AM1038" i="13" s="1"/>
  <c r="AN1038" i="13" s="1"/>
  <c r="AL1039" i="13"/>
  <c r="AM1039" i="13" s="1"/>
  <c r="AN1039" i="13" s="1"/>
  <c r="AL1040" i="13"/>
  <c r="AM1040" i="13" s="1"/>
  <c r="AN1040" i="13" s="1"/>
  <c r="AL1041" i="13"/>
  <c r="AM1041" i="13" s="1"/>
  <c r="AN1041" i="13" s="1"/>
  <c r="AL1042" i="13"/>
  <c r="AM1042" i="13" s="1"/>
  <c r="AN1042" i="13" s="1"/>
  <c r="AL1043" i="13"/>
  <c r="AM1043" i="13" s="1"/>
  <c r="AN1043" i="13" s="1"/>
  <c r="AL1044" i="13"/>
  <c r="AM1044" i="13" s="1"/>
  <c r="AN1044" i="13" s="1"/>
  <c r="AL1045" i="13"/>
  <c r="AM1045" i="13" s="1"/>
  <c r="AN1045" i="13" s="1"/>
  <c r="AL1046" i="13"/>
  <c r="AM1046" i="13" s="1"/>
  <c r="AN1046" i="13" s="1"/>
  <c r="AL1047" i="13"/>
  <c r="AM1047" i="13" s="1"/>
  <c r="AN1047" i="13" s="1"/>
  <c r="AL1048" i="13"/>
  <c r="AM1048" i="13" s="1"/>
  <c r="AN1048" i="13" s="1"/>
  <c r="AL1049" i="13"/>
  <c r="AM1049" i="13" s="1"/>
  <c r="AN1049" i="13" s="1"/>
  <c r="AL1050" i="13"/>
  <c r="AM1050" i="13" s="1"/>
  <c r="AN1050" i="13" s="1"/>
  <c r="AL1051" i="13"/>
  <c r="AM1051" i="13" s="1"/>
  <c r="AN1051" i="13" s="1"/>
  <c r="AL1052" i="13"/>
  <c r="AM1052" i="13" s="1"/>
  <c r="AN1052" i="13" s="1"/>
  <c r="AL1053" i="13"/>
  <c r="AM1053" i="13" s="1"/>
  <c r="AN1053" i="13" s="1"/>
  <c r="AL1054" i="13"/>
  <c r="AM1054" i="13" s="1"/>
  <c r="AN1054" i="13" s="1"/>
  <c r="AL1055" i="13"/>
  <c r="AM1055" i="13" s="1"/>
  <c r="AN1055" i="13" s="1"/>
  <c r="AL1056" i="13"/>
  <c r="AM1056" i="13" s="1"/>
  <c r="AN1056" i="13" s="1"/>
  <c r="AL1057" i="13"/>
  <c r="AM1057" i="13" s="1"/>
  <c r="AN1057" i="13" s="1"/>
  <c r="AL1058" i="13"/>
  <c r="AM1058" i="13" s="1"/>
  <c r="AN1058" i="13" s="1"/>
  <c r="AL1059" i="13"/>
  <c r="AM1059" i="13" s="1"/>
  <c r="AN1059" i="13" s="1"/>
  <c r="AL1060" i="13"/>
  <c r="AM1060" i="13" s="1"/>
  <c r="AN1060" i="13" s="1"/>
  <c r="AL1061" i="13"/>
  <c r="AM1061" i="13" s="1"/>
  <c r="AN1061" i="13" s="1"/>
  <c r="AL1062" i="13"/>
  <c r="AM1062" i="13" s="1"/>
  <c r="AN1062" i="13" s="1"/>
  <c r="AL1063" i="13"/>
  <c r="AM1063" i="13" s="1"/>
  <c r="AN1063" i="13" s="1"/>
  <c r="AL1064" i="13"/>
  <c r="AM1064" i="13" s="1"/>
  <c r="AN1064" i="13" s="1"/>
  <c r="AL1065" i="13"/>
  <c r="AM1065" i="13" s="1"/>
  <c r="AN1065" i="13" s="1"/>
  <c r="AL1066" i="13"/>
  <c r="AM1066" i="13" s="1"/>
  <c r="AN1066" i="13" s="1"/>
  <c r="AL1067" i="13"/>
  <c r="AM1067" i="13" s="1"/>
  <c r="AN1067" i="13" s="1"/>
  <c r="AL1068" i="13"/>
  <c r="AM1068" i="13" s="1"/>
  <c r="AN1068" i="13" s="1"/>
  <c r="AL1069" i="13"/>
  <c r="AM1069" i="13" s="1"/>
  <c r="AN1069" i="13" s="1"/>
  <c r="AL1070" i="13"/>
  <c r="AM1070" i="13" s="1"/>
  <c r="AN1070" i="13" s="1"/>
  <c r="AL1071" i="13"/>
  <c r="AM1071" i="13" s="1"/>
  <c r="AN1071" i="13" s="1"/>
  <c r="AL1072" i="13"/>
  <c r="AM1072" i="13" s="1"/>
  <c r="AN1072" i="13" s="1"/>
  <c r="AL1073" i="13"/>
  <c r="AM1073" i="13" s="1"/>
  <c r="AN1073" i="13" s="1"/>
  <c r="AL1074" i="13"/>
  <c r="AM1074" i="13" s="1"/>
  <c r="AN1074" i="13" s="1"/>
  <c r="AL1075" i="13"/>
  <c r="AM1075" i="13" s="1"/>
  <c r="AN1075" i="13" s="1"/>
  <c r="AL1076" i="13"/>
  <c r="AM1076" i="13" s="1"/>
  <c r="AN1076" i="13" s="1"/>
  <c r="AL1077" i="13"/>
  <c r="AM1077" i="13" s="1"/>
  <c r="AN1077" i="13" s="1"/>
  <c r="AL1078" i="13"/>
  <c r="AM1078" i="13" s="1"/>
  <c r="AN1078" i="13" s="1"/>
  <c r="AL1079" i="13"/>
  <c r="AM1079" i="13" s="1"/>
  <c r="AN1079" i="13" s="1"/>
  <c r="AL1080" i="13"/>
  <c r="AM1080" i="13" s="1"/>
  <c r="AN1080" i="13" s="1"/>
  <c r="AL1081" i="13"/>
  <c r="AM1081" i="13" s="1"/>
  <c r="AN1081" i="13" s="1"/>
  <c r="AL1082" i="13"/>
  <c r="AM1082" i="13" s="1"/>
  <c r="AN1082" i="13" s="1"/>
  <c r="AL1083" i="13"/>
  <c r="AM1083" i="13" s="1"/>
  <c r="AN1083" i="13" s="1"/>
  <c r="AL1084" i="13"/>
  <c r="AM1084" i="13" s="1"/>
  <c r="AN1084" i="13" s="1"/>
  <c r="AL1085" i="13"/>
  <c r="AM1085" i="13" s="1"/>
  <c r="AN1085" i="13" s="1"/>
  <c r="AL1086" i="13"/>
  <c r="AM1086" i="13" s="1"/>
  <c r="AN1086" i="13" s="1"/>
  <c r="AL1087" i="13"/>
  <c r="AM1087" i="13" s="1"/>
  <c r="AN1087" i="13" s="1"/>
  <c r="AL1088" i="13"/>
  <c r="AM1088" i="13" s="1"/>
  <c r="AN1088" i="13" s="1"/>
  <c r="AL1089" i="13"/>
  <c r="AM1089" i="13" s="1"/>
  <c r="AN1089" i="13" s="1"/>
  <c r="AL1090" i="13"/>
  <c r="AM1090" i="13" s="1"/>
  <c r="AN1090" i="13" s="1"/>
  <c r="AL1091" i="13"/>
  <c r="AM1091" i="13" s="1"/>
  <c r="AN1091" i="13" s="1"/>
  <c r="AL1092" i="13"/>
  <c r="AM1092" i="13" s="1"/>
  <c r="AN1092" i="13" s="1"/>
  <c r="AL1093" i="13"/>
  <c r="AM1093" i="13" s="1"/>
  <c r="AN1093" i="13" s="1"/>
  <c r="AL1094" i="13"/>
  <c r="AM1094" i="13" s="1"/>
  <c r="AN1094" i="13" s="1"/>
  <c r="AL1095" i="13"/>
  <c r="AM1095" i="13" s="1"/>
  <c r="AN1095" i="13" s="1"/>
  <c r="AL1096" i="13"/>
  <c r="AM1096" i="13" s="1"/>
  <c r="AN1096" i="13" s="1"/>
  <c r="AL1097" i="13"/>
  <c r="AM1097" i="13" s="1"/>
  <c r="AN1097" i="13" s="1"/>
  <c r="AL1098" i="13"/>
  <c r="AM1098" i="13" s="1"/>
  <c r="AN1098" i="13" s="1"/>
  <c r="AL1099" i="13"/>
  <c r="AM1099" i="13" s="1"/>
  <c r="AN1099" i="13" s="1"/>
  <c r="AL1100" i="13"/>
  <c r="AM1100" i="13" s="1"/>
  <c r="AN1100" i="13" s="1"/>
  <c r="AL1101" i="13"/>
  <c r="AM1101" i="13" s="1"/>
  <c r="AN1101" i="13" s="1"/>
  <c r="AL1102" i="13"/>
  <c r="AM1102" i="13" s="1"/>
  <c r="AN1102" i="13" s="1"/>
  <c r="AL1103" i="13"/>
  <c r="AM1103" i="13" s="1"/>
  <c r="AN1103" i="13" s="1"/>
  <c r="AL1104" i="13"/>
  <c r="AM1104" i="13" s="1"/>
  <c r="AN1104" i="13" s="1"/>
  <c r="AL1105" i="13"/>
  <c r="AM1105" i="13" s="1"/>
  <c r="AN1105" i="13" s="1"/>
  <c r="AL1106" i="13"/>
  <c r="AM1106" i="13" s="1"/>
  <c r="AN1106" i="13" s="1"/>
  <c r="AL1107" i="13"/>
  <c r="AM1107" i="13" s="1"/>
  <c r="AN1107" i="13" s="1"/>
  <c r="AL1108" i="13"/>
  <c r="AM1108" i="13" s="1"/>
  <c r="AN1108" i="13" s="1"/>
  <c r="AL1109" i="13"/>
  <c r="AM1109" i="13" s="1"/>
  <c r="AN1109" i="13" s="1"/>
  <c r="AL1110" i="13"/>
  <c r="AM1110" i="13" s="1"/>
  <c r="AN1110" i="13" s="1"/>
  <c r="AL1111" i="13"/>
  <c r="AM1111" i="13" s="1"/>
  <c r="AN1111" i="13" s="1"/>
  <c r="AL1112" i="13"/>
  <c r="AM1112" i="13" s="1"/>
  <c r="AN1112" i="13" s="1"/>
  <c r="AL1113" i="13"/>
  <c r="AM1113" i="13" s="1"/>
  <c r="AN1113" i="13" s="1"/>
  <c r="AL1114" i="13"/>
  <c r="AM1114" i="13" s="1"/>
  <c r="AN1114" i="13" s="1"/>
  <c r="AL1115" i="13"/>
  <c r="AM1115" i="13" s="1"/>
  <c r="AN1115" i="13" s="1"/>
  <c r="AL1116" i="13"/>
  <c r="AM1116" i="13" s="1"/>
  <c r="AN1116" i="13" s="1"/>
  <c r="AL1117" i="13"/>
  <c r="AM1117" i="13" s="1"/>
  <c r="AN1117" i="13" s="1"/>
  <c r="AL1118" i="13"/>
  <c r="AM1118" i="13" s="1"/>
  <c r="AN1118" i="13" s="1"/>
  <c r="AL1119" i="13"/>
  <c r="AM1119" i="13" s="1"/>
  <c r="AN1119" i="13" s="1"/>
  <c r="AL1120" i="13"/>
  <c r="AM1120" i="13" s="1"/>
  <c r="AN1120" i="13" s="1"/>
  <c r="AL1121" i="13"/>
  <c r="AM1121" i="13" s="1"/>
  <c r="AN1121" i="13" s="1"/>
  <c r="AL1122" i="13"/>
  <c r="AM1122" i="13" s="1"/>
  <c r="AN1122" i="13" s="1"/>
  <c r="AL1123" i="13"/>
  <c r="AM1123" i="13" s="1"/>
  <c r="AN1123" i="13" s="1"/>
  <c r="AL1124" i="13"/>
  <c r="AM1124" i="13" s="1"/>
  <c r="AN1124" i="13" s="1"/>
  <c r="AL1125" i="13"/>
  <c r="AM1125" i="13" s="1"/>
  <c r="AN1125" i="13" s="1"/>
  <c r="AL1126" i="13"/>
  <c r="AM1126" i="13" s="1"/>
  <c r="AN1126" i="13" s="1"/>
  <c r="AL1127" i="13"/>
  <c r="AM1127" i="13" s="1"/>
  <c r="AN1127" i="13" s="1"/>
  <c r="AL1128" i="13"/>
  <c r="AM1128" i="13" s="1"/>
  <c r="AN1128" i="13" s="1"/>
  <c r="AL1129" i="13"/>
  <c r="AM1129" i="13" s="1"/>
  <c r="AN1129" i="13" s="1"/>
  <c r="AL1130" i="13"/>
  <c r="AM1130" i="13" s="1"/>
  <c r="AN1130" i="13" s="1"/>
  <c r="AL1131" i="13"/>
  <c r="AM1131" i="13" s="1"/>
  <c r="AN1131" i="13" s="1"/>
  <c r="AL1132" i="13"/>
  <c r="AM1132" i="13" s="1"/>
  <c r="AN1132" i="13" s="1"/>
  <c r="AL1133" i="13"/>
  <c r="AM1133" i="13" s="1"/>
  <c r="AN1133" i="13" s="1"/>
  <c r="AL1134" i="13"/>
  <c r="AM1134" i="13" s="1"/>
  <c r="AN1134" i="13" s="1"/>
  <c r="AL1135" i="13"/>
  <c r="AM1135" i="13" s="1"/>
  <c r="AN1135" i="13" s="1"/>
  <c r="AL1136" i="13"/>
  <c r="AM1136" i="13" s="1"/>
  <c r="AN1136" i="13" s="1"/>
  <c r="AL1137" i="13"/>
  <c r="AM1137" i="13" s="1"/>
  <c r="AN1137" i="13" s="1"/>
  <c r="AL1138" i="13"/>
  <c r="AM1138" i="13" s="1"/>
  <c r="AN1138" i="13" s="1"/>
  <c r="AL1139" i="13"/>
  <c r="AM1139" i="13" s="1"/>
  <c r="AN1139" i="13" s="1"/>
  <c r="AL1140" i="13"/>
  <c r="AM1140" i="13" s="1"/>
  <c r="AN1140" i="13" s="1"/>
  <c r="AL1141" i="13"/>
  <c r="AM1141" i="13" s="1"/>
  <c r="AN1141" i="13" s="1"/>
  <c r="AL1142" i="13"/>
  <c r="AM1142" i="13" s="1"/>
  <c r="AN1142" i="13" s="1"/>
  <c r="AL1143" i="13"/>
  <c r="AM1143" i="13" s="1"/>
  <c r="AN1143" i="13" s="1"/>
  <c r="AL1144" i="13"/>
  <c r="AM1144" i="13" s="1"/>
  <c r="AN1144" i="13" s="1"/>
  <c r="AL1145" i="13"/>
  <c r="AM1145" i="13" s="1"/>
  <c r="AN1145" i="13" s="1"/>
  <c r="AL1146" i="13"/>
  <c r="AM1146" i="13" s="1"/>
  <c r="AN1146" i="13" s="1"/>
  <c r="AL1147" i="13"/>
  <c r="AM1147" i="13" s="1"/>
  <c r="AN1147" i="13" s="1"/>
  <c r="AL1148" i="13"/>
  <c r="AM1148" i="13" s="1"/>
  <c r="AN1148" i="13" s="1"/>
  <c r="AL1149" i="13"/>
  <c r="AM1149" i="13" s="1"/>
  <c r="AN1149" i="13" s="1"/>
  <c r="AL1150" i="13"/>
  <c r="AM1150" i="13" s="1"/>
  <c r="AN1150" i="13" s="1"/>
  <c r="AL1151" i="13"/>
  <c r="AM1151" i="13" s="1"/>
  <c r="AN1151" i="13" s="1"/>
  <c r="AL1152" i="13"/>
  <c r="AM1152" i="13" s="1"/>
  <c r="AN1152" i="13" s="1"/>
  <c r="AL1153" i="13"/>
  <c r="AM1153" i="13" s="1"/>
  <c r="AN1153" i="13" s="1"/>
  <c r="AL1154" i="13"/>
  <c r="AM1154" i="13" s="1"/>
  <c r="AN1154" i="13" s="1"/>
  <c r="AL1155" i="13"/>
  <c r="AM1155" i="13" s="1"/>
  <c r="AN1155" i="13" s="1"/>
  <c r="AL1156" i="13"/>
  <c r="AM1156" i="13" s="1"/>
  <c r="AN1156" i="13" s="1"/>
  <c r="AL1157" i="13"/>
  <c r="AM1157" i="13" s="1"/>
  <c r="AN1157" i="13" s="1"/>
  <c r="AL1158" i="13"/>
  <c r="AM1158" i="13" s="1"/>
  <c r="AN1158" i="13" s="1"/>
  <c r="AL1159" i="13"/>
  <c r="AM1159" i="13" s="1"/>
  <c r="AN1159" i="13" s="1"/>
  <c r="AL1160" i="13"/>
  <c r="AM1160" i="13" s="1"/>
  <c r="AN1160" i="13" s="1"/>
  <c r="AL1161" i="13"/>
  <c r="AM1161" i="13" s="1"/>
  <c r="AN1161" i="13" s="1"/>
  <c r="AL1162" i="13"/>
  <c r="AM1162" i="13" s="1"/>
  <c r="AN1162" i="13" s="1"/>
  <c r="AL1163" i="13"/>
  <c r="AM1163" i="13" s="1"/>
  <c r="AN1163" i="13" s="1"/>
  <c r="AL1164" i="13"/>
  <c r="AM1164" i="13" s="1"/>
  <c r="AN1164" i="13" s="1"/>
  <c r="AL1165" i="13"/>
  <c r="AM1165" i="13" s="1"/>
  <c r="AN1165" i="13" s="1"/>
  <c r="AL1166" i="13"/>
  <c r="AM1166" i="13" s="1"/>
  <c r="AN1166" i="13" s="1"/>
  <c r="AL1167" i="13"/>
  <c r="AM1167" i="13" s="1"/>
  <c r="AN1167" i="13" s="1"/>
  <c r="AL1168" i="13"/>
  <c r="AM1168" i="13" s="1"/>
  <c r="AN1168" i="13" s="1"/>
  <c r="AL1169" i="13"/>
  <c r="AM1169" i="13" s="1"/>
  <c r="AN1169" i="13" s="1"/>
  <c r="AL1170" i="13"/>
  <c r="AM1170" i="13" s="1"/>
  <c r="AN1170" i="13" s="1"/>
  <c r="AL1171" i="13"/>
  <c r="AM1171" i="13" s="1"/>
  <c r="AN1171" i="13" s="1"/>
  <c r="AL1172" i="13"/>
  <c r="AM1172" i="13" s="1"/>
  <c r="AN1172" i="13" s="1"/>
  <c r="AL1173" i="13"/>
  <c r="AM1173" i="13" s="1"/>
  <c r="AN1173" i="13" s="1"/>
  <c r="AL1174" i="13"/>
  <c r="AM1174" i="13" s="1"/>
  <c r="AN1174" i="13" s="1"/>
  <c r="AL1175" i="13"/>
  <c r="AM1175" i="13" s="1"/>
  <c r="AN1175" i="13" s="1"/>
  <c r="AL1176" i="13"/>
  <c r="AM1176" i="13" s="1"/>
  <c r="AN1176" i="13" s="1"/>
  <c r="AL1177" i="13"/>
  <c r="AM1177" i="13" s="1"/>
  <c r="AN1177" i="13" s="1"/>
  <c r="AL1178" i="13"/>
  <c r="AM1178" i="13" s="1"/>
  <c r="AN1178" i="13" s="1"/>
  <c r="AL1179" i="13"/>
  <c r="AM1179" i="13" s="1"/>
  <c r="AN1179" i="13" s="1"/>
  <c r="AL1180" i="13"/>
  <c r="AM1180" i="13" s="1"/>
  <c r="AN1180" i="13" s="1"/>
  <c r="AL1181" i="13"/>
  <c r="AM1181" i="13" s="1"/>
  <c r="AN1181" i="13" s="1"/>
  <c r="AL1182" i="13"/>
  <c r="AM1182" i="13" s="1"/>
  <c r="AN1182" i="13" s="1"/>
  <c r="AL1183" i="13"/>
  <c r="AM1183" i="13" s="1"/>
  <c r="AN1183" i="13" s="1"/>
  <c r="AL1184" i="13"/>
  <c r="AM1184" i="13" s="1"/>
  <c r="AN1184" i="13" s="1"/>
  <c r="AL1185" i="13"/>
  <c r="AM1185" i="13" s="1"/>
  <c r="AN1185" i="13" s="1"/>
  <c r="AL1186" i="13"/>
  <c r="AM1186" i="13" s="1"/>
  <c r="AN1186" i="13" s="1"/>
  <c r="AL1187" i="13"/>
  <c r="AM1187" i="13" s="1"/>
  <c r="AN1187" i="13" s="1"/>
  <c r="AL1188" i="13"/>
  <c r="AM1188" i="13" s="1"/>
  <c r="AN1188" i="13" s="1"/>
  <c r="AL1189" i="13"/>
  <c r="AM1189" i="13" s="1"/>
  <c r="AN1189" i="13" s="1"/>
  <c r="AL1190" i="13"/>
  <c r="AM1190" i="13" s="1"/>
  <c r="AN1190" i="13" s="1"/>
  <c r="AL1191" i="13"/>
  <c r="AM1191" i="13" s="1"/>
  <c r="AN1191" i="13" s="1"/>
  <c r="AL1192" i="13"/>
  <c r="AM1192" i="13" s="1"/>
  <c r="AN1192" i="13" s="1"/>
  <c r="AL1193" i="13"/>
  <c r="AM1193" i="13" s="1"/>
  <c r="AN1193" i="13" s="1"/>
  <c r="AL1194" i="13"/>
  <c r="AM1194" i="13" s="1"/>
  <c r="AN1194" i="13" s="1"/>
  <c r="AL1195" i="13"/>
  <c r="AM1195" i="13" s="1"/>
  <c r="AN1195" i="13" s="1"/>
  <c r="AL1196" i="13"/>
  <c r="AM1196" i="13" s="1"/>
  <c r="AN1196" i="13" s="1"/>
  <c r="AL1197" i="13"/>
  <c r="AM1197" i="13" s="1"/>
  <c r="AN1197" i="13" s="1"/>
  <c r="AL1198" i="13"/>
  <c r="AM1198" i="13" s="1"/>
  <c r="AN1198" i="13" s="1"/>
  <c r="AL1199" i="13"/>
  <c r="AM1199" i="13" s="1"/>
  <c r="AN1199" i="13" s="1"/>
  <c r="AL1200" i="13"/>
  <c r="AM1200" i="13" s="1"/>
  <c r="AN1200" i="13" s="1"/>
  <c r="AL1201" i="13"/>
  <c r="AM1201" i="13" s="1"/>
  <c r="AN1201" i="13" s="1"/>
  <c r="AL1202" i="13"/>
  <c r="AM1202" i="13" s="1"/>
  <c r="AN1202" i="13" s="1"/>
  <c r="AL1203" i="13"/>
  <c r="AM1203" i="13" s="1"/>
  <c r="AN1203" i="13" s="1"/>
  <c r="AL1204" i="13"/>
  <c r="AM1204" i="13" s="1"/>
  <c r="AN1204" i="13" s="1"/>
  <c r="AL1205" i="13"/>
  <c r="AM1205" i="13" s="1"/>
  <c r="AN1205" i="13" s="1"/>
  <c r="AL1206" i="13"/>
  <c r="AM1206" i="13" s="1"/>
  <c r="AN1206" i="13" s="1"/>
  <c r="AL1207" i="13"/>
  <c r="AM1207" i="13" s="1"/>
  <c r="AN1207" i="13" s="1"/>
  <c r="AL1208" i="13"/>
  <c r="AM1208" i="13" s="1"/>
  <c r="AN1208" i="13" s="1"/>
  <c r="AL1209" i="13"/>
  <c r="AM1209" i="13" s="1"/>
  <c r="AN1209" i="13" s="1"/>
  <c r="AL1210" i="13"/>
  <c r="AM1210" i="13" s="1"/>
  <c r="AN1210" i="13" s="1"/>
  <c r="AL1211" i="13"/>
  <c r="AM1211" i="13" s="1"/>
  <c r="AN1211" i="13" s="1"/>
  <c r="AL1212" i="13"/>
  <c r="AM1212" i="13" s="1"/>
  <c r="AN1212" i="13" s="1"/>
  <c r="AL1213" i="13"/>
  <c r="AM1213" i="13" s="1"/>
  <c r="AN1213" i="13" s="1"/>
  <c r="AL1214" i="13"/>
  <c r="AM1214" i="13" s="1"/>
  <c r="AN1214" i="13" s="1"/>
  <c r="AL1215" i="13"/>
  <c r="AM1215" i="13" s="1"/>
  <c r="AN1215" i="13" s="1"/>
  <c r="AL1216" i="13"/>
  <c r="AM1216" i="13" s="1"/>
  <c r="AN1216" i="13" s="1"/>
  <c r="AL1217" i="13"/>
  <c r="AM1217" i="13" s="1"/>
  <c r="AN1217" i="13" s="1"/>
  <c r="AL1218" i="13"/>
  <c r="AM1218" i="13" s="1"/>
  <c r="AN1218" i="13" s="1"/>
  <c r="AL1219" i="13"/>
  <c r="AM1219" i="13" s="1"/>
  <c r="AN1219" i="13" s="1"/>
  <c r="AL1220" i="13"/>
  <c r="AM1220" i="13" s="1"/>
  <c r="AN1220" i="13" s="1"/>
  <c r="AL1221" i="13"/>
  <c r="AM1221" i="13" s="1"/>
  <c r="AN1221" i="13" s="1"/>
  <c r="AL1222" i="13"/>
  <c r="AM1222" i="13" s="1"/>
  <c r="AN1222" i="13" s="1"/>
  <c r="AL1223" i="13"/>
  <c r="AM1223" i="13" s="1"/>
  <c r="AN1223" i="13" s="1"/>
  <c r="AL1224" i="13"/>
  <c r="AM1224" i="13" s="1"/>
  <c r="AN1224" i="13" s="1"/>
  <c r="AL1225" i="13"/>
  <c r="AM1225" i="13" s="1"/>
  <c r="AN1225" i="13" s="1"/>
  <c r="AL1226" i="13"/>
  <c r="AM1226" i="13" s="1"/>
  <c r="AN1226" i="13" s="1"/>
  <c r="AL1227" i="13"/>
  <c r="AM1227" i="13" s="1"/>
  <c r="AN1227" i="13" s="1"/>
  <c r="AL1228" i="13"/>
  <c r="AM1228" i="13" s="1"/>
  <c r="AN1228" i="13" s="1"/>
  <c r="AL1229" i="13"/>
  <c r="AM1229" i="13" s="1"/>
  <c r="AN1229" i="13" s="1"/>
  <c r="AL1230" i="13"/>
  <c r="AM1230" i="13" s="1"/>
  <c r="AN1230" i="13" s="1"/>
  <c r="AL1231" i="13"/>
  <c r="AM1231" i="13" s="1"/>
  <c r="AN1231" i="13" s="1"/>
  <c r="AL1232" i="13"/>
  <c r="AM1232" i="13" s="1"/>
  <c r="AN1232" i="13" s="1"/>
  <c r="AL1233" i="13"/>
  <c r="AM1233" i="13" s="1"/>
  <c r="AN1233" i="13" s="1"/>
  <c r="AL1234" i="13"/>
  <c r="AM1234" i="13" s="1"/>
  <c r="AN1234" i="13" s="1"/>
  <c r="AL1235" i="13"/>
  <c r="AM1235" i="13" s="1"/>
  <c r="AN1235" i="13" s="1"/>
  <c r="AL1236" i="13"/>
  <c r="AM1236" i="13" s="1"/>
  <c r="AN1236" i="13" s="1"/>
  <c r="AL1237" i="13"/>
  <c r="AM1237" i="13" s="1"/>
  <c r="AN1237" i="13" s="1"/>
  <c r="AL1238" i="13"/>
  <c r="AM1238" i="13" s="1"/>
  <c r="AN1238" i="13" s="1"/>
  <c r="AL1239" i="13"/>
  <c r="AM1239" i="13" s="1"/>
  <c r="AN1239" i="13" s="1"/>
  <c r="AL1240" i="13"/>
  <c r="AM1240" i="13" s="1"/>
  <c r="AN1240" i="13" s="1"/>
  <c r="AL1241" i="13"/>
  <c r="AM1241" i="13" s="1"/>
  <c r="AN1241" i="13" s="1"/>
  <c r="AL1242" i="13"/>
  <c r="AM1242" i="13" s="1"/>
  <c r="AN1242" i="13" s="1"/>
  <c r="AL1243" i="13"/>
  <c r="AM1243" i="13" s="1"/>
  <c r="AN1243" i="13" s="1"/>
  <c r="AL1244" i="13"/>
  <c r="AM1244" i="13" s="1"/>
  <c r="AN1244" i="13" s="1"/>
  <c r="AL1245" i="13"/>
  <c r="AM1245" i="13" s="1"/>
  <c r="AN1245" i="13" s="1"/>
  <c r="AL1246" i="13"/>
  <c r="AM1246" i="13" s="1"/>
  <c r="AN1246" i="13" s="1"/>
  <c r="AL1247" i="13"/>
  <c r="AM1247" i="13" s="1"/>
  <c r="AN1247" i="13" s="1"/>
  <c r="AL1248" i="13"/>
  <c r="AM1248" i="13" s="1"/>
  <c r="AN1248" i="13" s="1"/>
  <c r="AL1249" i="13"/>
  <c r="AM1249" i="13" s="1"/>
  <c r="AN1249" i="13" s="1"/>
  <c r="AL1250" i="13"/>
  <c r="AM1250" i="13" s="1"/>
  <c r="AN1250" i="13" s="1"/>
  <c r="AL1251" i="13"/>
  <c r="AM1251" i="13" s="1"/>
  <c r="AN1251" i="13" s="1"/>
  <c r="AL1252" i="13"/>
  <c r="AM1252" i="13" s="1"/>
  <c r="AN1252" i="13" s="1"/>
  <c r="AL1253" i="13"/>
  <c r="AM1253" i="13" s="1"/>
  <c r="AN1253" i="13" s="1"/>
  <c r="AL1254" i="13"/>
  <c r="AM1254" i="13" s="1"/>
  <c r="AN1254" i="13" s="1"/>
  <c r="AL1255" i="13"/>
  <c r="AM1255" i="13" s="1"/>
  <c r="AN1255" i="13" s="1"/>
  <c r="AL1256" i="13"/>
  <c r="AM1256" i="13" s="1"/>
  <c r="AN1256" i="13" s="1"/>
  <c r="AL1257" i="13"/>
  <c r="AM1257" i="13" s="1"/>
  <c r="AN1257" i="13" s="1"/>
  <c r="AL1258" i="13"/>
  <c r="AM1258" i="13" s="1"/>
  <c r="AN1258" i="13" s="1"/>
  <c r="AL1259" i="13"/>
  <c r="AM1259" i="13" s="1"/>
  <c r="AN1259" i="13" s="1"/>
  <c r="AL1260" i="13"/>
  <c r="AM1260" i="13" s="1"/>
  <c r="AN1260" i="13" s="1"/>
  <c r="AL1261" i="13"/>
  <c r="AM1261" i="13" s="1"/>
  <c r="AN1261" i="13" s="1"/>
  <c r="AL1262" i="13"/>
  <c r="AM1262" i="13" s="1"/>
  <c r="AN1262" i="13" s="1"/>
  <c r="AL1263" i="13"/>
  <c r="AM1263" i="13" s="1"/>
  <c r="AN1263" i="13" s="1"/>
  <c r="AL1264" i="13"/>
  <c r="AM1264" i="13" s="1"/>
  <c r="AN1264" i="13" s="1"/>
  <c r="AL1265" i="13"/>
  <c r="AM1265" i="13" s="1"/>
  <c r="AN1265" i="13" s="1"/>
  <c r="AL1266" i="13"/>
  <c r="AM1266" i="13" s="1"/>
  <c r="AN1266" i="13" s="1"/>
  <c r="AL1267" i="13"/>
  <c r="AM1267" i="13" s="1"/>
  <c r="AN1267" i="13" s="1"/>
  <c r="AL1268" i="13"/>
  <c r="AM1268" i="13" s="1"/>
  <c r="AN1268" i="13" s="1"/>
  <c r="AL1269" i="13"/>
  <c r="AM1269" i="13" s="1"/>
  <c r="AN1269" i="13" s="1"/>
  <c r="AL1270" i="13"/>
  <c r="AM1270" i="13" s="1"/>
  <c r="AN1270" i="13" s="1"/>
  <c r="AL1271" i="13"/>
  <c r="AM1271" i="13" s="1"/>
  <c r="AN1271" i="13" s="1"/>
  <c r="AL1272" i="13"/>
  <c r="AM1272" i="13" s="1"/>
  <c r="AN1272" i="13" s="1"/>
  <c r="AL1273" i="13"/>
  <c r="AM1273" i="13" s="1"/>
  <c r="AN1273" i="13" s="1"/>
  <c r="AL1274" i="13"/>
  <c r="AM1274" i="13" s="1"/>
  <c r="AN1274" i="13" s="1"/>
  <c r="AL1275" i="13"/>
  <c r="AM1275" i="13" s="1"/>
  <c r="AN1275" i="13" s="1"/>
  <c r="AL1276" i="13"/>
  <c r="AM1276" i="13" s="1"/>
  <c r="AN1276" i="13" s="1"/>
  <c r="AL1277" i="13"/>
  <c r="AM1277" i="13" s="1"/>
  <c r="AN1277" i="13" s="1"/>
  <c r="AL1278" i="13"/>
  <c r="AM1278" i="13" s="1"/>
  <c r="AN1278" i="13" s="1"/>
  <c r="AL1279" i="13"/>
  <c r="AM1279" i="13" s="1"/>
  <c r="AN1279" i="13" s="1"/>
  <c r="AL1280" i="13"/>
  <c r="AM1280" i="13" s="1"/>
  <c r="AN1280" i="13" s="1"/>
  <c r="AL1281" i="13"/>
  <c r="AM1281" i="13" s="1"/>
  <c r="AN1281" i="13" s="1"/>
  <c r="AL1282" i="13"/>
  <c r="AM1282" i="13" s="1"/>
  <c r="AN1282" i="13" s="1"/>
  <c r="AL1283" i="13"/>
  <c r="AM1283" i="13" s="1"/>
  <c r="AN1283" i="13" s="1"/>
  <c r="AL1284" i="13"/>
  <c r="AM1284" i="13" s="1"/>
  <c r="AN1284" i="13" s="1"/>
  <c r="AL1285" i="13"/>
  <c r="AM1285" i="13" s="1"/>
  <c r="AN1285" i="13" s="1"/>
  <c r="AL1286" i="13"/>
  <c r="AM1286" i="13" s="1"/>
  <c r="AN1286" i="13" s="1"/>
  <c r="AL1287" i="13"/>
  <c r="AM1287" i="13" s="1"/>
  <c r="AN1287" i="13" s="1"/>
  <c r="AL1288" i="13"/>
  <c r="AM1288" i="13" s="1"/>
  <c r="AN1288" i="13" s="1"/>
  <c r="AL1289" i="13"/>
  <c r="AM1289" i="13" s="1"/>
  <c r="AN1289" i="13" s="1"/>
  <c r="AL1290" i="13"/>
  <c r="AM1290" i="13" s="1"/>
  <c r="AN1290" i="13" s="1"/>
  <c r="AL1291" i="13"/>
  <c r="AM1291" i="13" s="1"/>
  <c r="AN1291" i="13" s="1"/>
  <c r="AL1292" i="13"/>
  <c r="AM1292" i="13" s="1"/>
  <c r="AN1292" i="13" s="1"/>
  <c r="AL1293" i="13"/>
  <c r="AM1293" i="13" s="1"/>
  <c r="AN1293" i="13" s="1"/>
  <c r="AL1294" i="13"/>
  <c r="AM1294" i="13" s="1"/>
  <c r="AN1294" i="13" s="1"/>
  <c r="AL1295" i="13"/>
  <c r="AM1295" i="13" s="1"/>
  <c r="AN1295" i="13" s="1"/>
  <c r="AL1296" i="13"/>
  <c r="AM1296" i="13" s="1"/>
  <c r="AN1296" i="13" s="1"/>
  <c r="AL1297" i="13"/>
  <c r="AM1297" i="13" s="1"/>
  <c r="AN1297" i="13" s="1"/>
  <c r="AL1298" i="13"/>
  <c r="AM1298" i="13" s="1"/>
  <c r="AN1298" i="13" s="1"/>
  <c r="AL1299" i="13"/>
  <c r="AM1299" i="13" s="1"/>
  <c r="AN1299" i="13" s="1"/>
  <c r="AL1300" i="13"/>
  <c r="AM1300" i="13" s="1"/>
  <c r="AN1300" i="13" s="1"/>
  <c r="AL1301" i="13"/>
  <c r="AM1301" i="13" s="1"/>
  <c r="AN1301" i="13" s="1"/>
  <c r="AL1302" i="13"/>
  <c r="AM1302" i="13" s="1"/>
  <c r="AN1302" i="13" s="1"/>
  <c r="AL1303" i="13"/>
  <c r="AM1303" i="13" s="1"/>
  <c r="AN1303" i="13" s="1"/>
  <c r="AL1304" i="13"/>
  <c r="AM1304" i="13" s="1"/>
  <c r="AN1304" i="13" s="1"/>
  <c r="AL1305" i="13"/>
  <c r="AM1305" i="13" s="1"/>
  <c r="AN1305" i="13" s="1"/>
  <c r="AL1306" i="13"/>
  <c r="AM1306" i="13" s="1"/>
  <c r="AN1306" i="13" s="1"/>
  <c r="AL1307" i="13"/>
  <c r="AM1307" i="13" s="1"/>
  <c r="AN1307" i="13" s="1"/>
  <c r="AL1308" i="13"/>
  <c r="AM1308" i="13" s="1"/>
  <c r="AN1308" i="13" s="1"/>
  <c r="AL1309" i="13"/>
  <c r="AM1309" i="13" s="1"/>
  <c r="AN1309" i="13" s="1"/>
  <c r="AL1310" i="13"/>
  <c r="AM1310" i="13" s="1"/>
  <c r="AN1310" i="13" s="1"/>
  <c r="AL1311" i="13"/>
  <c r="AM1311" i="13" s="1"/>
  <c r="AN1311" i="13" s="1"/>
  <c r="AL1312" i="13"/>
  <c r="AM1312" i="13" s="1"/>
  <c r="AN1312" i="13" s="1"/>
  <c r="AL1313" i="13"/>
  <c r="AM1313" i="13" s="1"/>
  <c r="AN1313" i="13" s="1"/>
  <c r="AL1314" i="13"/>
  <c r="AM1314" i="13" s="1"/>
  <c r="AN1314" i="13" s="1"/>
  <c r="AL1315" i="13"/>
  <c r="AM1315" i="13" s="1"/>
  <c r="AN1315" i="13" s="1"/>
  <c r="AL1316" i="13"/>
  <c r="AM1316" i="13" s="1"/>
  <c r="AN1316" i="13" s="1"/>
  <c r="AL1317" i="13"/>
  <c r="AM1317" i="13" s="1"/>
  <c r="AN1317" i="13" s="1"/>
  <c r="AL1318" i="13"/>
  <c r="AM1318" i="13" s="1"/>
  <c r="AN1318" i="13" s="1"/>
  <c r="AL1319" i="13"/>
  <c r="AM1319" i="13" s="1"/>
  <c r="AN1319" i="13" s="1"/>
  <c r="AL1320" i="13"/>
  <c r="AM1320" i="13" s="1"/>
  <c r="AN1320" i="13" s="1"/>
  <c r="AL1321" i="13"/>
  <c r="AM1321" i="13" s="1"/>
  <c r="AN1321" i="13" s="1"/>
  <c r="AL1322" i="13"/>
  <c r="AM1322" i="13" s="1"/>
  <c r="AN1322" i="13" s="1"/>
  <c r="AL1323" i="13"/>
  <c r="AM1323" i="13" s="1"/>
  <c r="AN1323" i="13" s="1"/>
  <c r="AL1324" i="13"/>
  <c r="AM1324" i="13" s="1"/>
  <c r="AN1324" i="13" s="1"/>
  <c r="AL1325" i="13"/>
  <c r="AM1325" i="13" s="1"/>
  <c r="AN1325" i="13" s="1"/>
  <c r="AL1326" i="13"/>
  <c r="AM1326" i="13" s="1"/>
  <c r="AN1326" i="13" s="1"/>
  <c r="AL1327" i="13"/>
  <c r="AM1327" i="13" s="1"/>
  <c r="AN1327" i="13" s="1"/>
  <c r="AL1328" i="13"/>
  <c r="AM1328" i="13" s="1"/>
  <c r="AN1328" i="13" s="1"/>
  <c r="AL1329" i="13"/>
  <c r="AM1329" i="13" s="1"/>
  <c r="AN1329" i="13" s="1"/>
  <c r="AL1330" i="13"/>
  <c r="AM1330" i="13" s="1"/>
  <c r="AN1330" i="13" s="1"/>
  <c r="AL1331" i="13"/>
  <c r="AM1331" i="13" s="1"/>
  <c r="AN1331" i="13" s="1"/>
  <c r="AL1332" i="13"/>
  <c r="AM1332" i="13" s="1"/>
  <c r="AN1332" i="13" s="1"/>
  <c r="AL1333" i="13"/>
  <c r="AM1333" i="13" s="1"/>
  <c r="AN1333" i="13" s="1"/>
  <c r="AL1334" i="13"/>
  <c r="AM1334" i="13" s="1"/>
  <c r="AN1334" i="13" s="1"/>
  <c r="AL1335" i="13"/>
  <c r="AM1335" i="13" s="1"/>
  <c r="AN1335" i="13" s="1"/>
  <c r="AL1336" i="13"/>
  <c r="AM1336" i="13" s="1"/>
  <c r="AN1336" i="13" s="1"/>
  <c r="AL1337" i="13"/>
  <c r="AM1337" i="13" s="1"/>
  <c r="AN1337" i="13" s="1"/>
  <c r="AL1338" i="13"/>
  <c r="AM1338" i="13" s="1"/>
  <c r="AN1338" i="13" s="1"/>
  <c r="AL1339" i="13"/>
  <c r="AM1339" i="13" s="1"/>
  <c r="AN1339" i="13" s="1"/>
  <c r="AL1340" i="13"/>
  <c r="AM1340" i="13" s="1"/>
  <c r="AN1340" i="13" s="1"/>
  <c r="AL1341" i="13"/>
  <c r="AM1341" i="13" s="1"/>
  <c r="AN1341" i="13" s="1"/>
  <c r="AL1342" i="13"/>
  <c r="AM1342" i="13" s="1"/>
  <c r="AN1342" i="13" s="1"/>
  <c r="AL1343" i="13"/>
  <c r="AM1343" i="13" s="1"/>
  <c r="AN1343" i="13" s="1"/>
  <c r="AL1344" i="13"/>
  <c r="AM1344" i="13" s="1"/>
  <c r="AN1344" i="13" s="1"/>
  <c r="AL1345" i="13"/>
  <c r="AM1345" i="13" s="1"/>
  <c r="AN1345" i="13" s="1"/>
  <c r="AL1346" i="13"/>
  <c r="AM1346" i="13" s="1"/>
  <c r="AN1346" i="13" s="1"/>
  <c r="AL1347" i="13"/>
  <c r="AM1347" i="13" s="1"/>
  <c r="AN1347" i="13" s="1"/>
  <c r="AL1348" i="13"/>
  <c r="AM1348" i="13" s="1"/>
  <c r="AN1348" i="13" s="1"/>
  <c r="AL1349" i="13"/>
  <c r="AM1349" i="13" s="1"/>
  <c r="AN1349" i="13" s="1"/>
  <c r="AL1350" i="13"/>
  <c r="AM1350" i="13" s="1"/>
  <c r="AN1350" i="13" s="1"/>
  <c r="AL1351" i="13"/>
  <c r="AM1351" i="13" s="1"/>
  <c r="AN1351" i="13" s="1"/>
  <c r="AL1352" i="13"/>
  <c r="AM1352" i="13" s="1"/>
  <c r="AN1352" i="13" s="1"/>
  <c r="AL1353" i="13"/>
  <c r="AM1353" i="13" s="1"/>
  <c r="AN1353" i="13" s="1"/>
  <c r="AL1354" i="13"/>
  <c r="AM1354" i="13" s="1"/>
  <c r="AN1354" i="13" s="1"/>
  <c r="AL1355" i="13"/>
  <c r="AM1355" i="13" s="1"/>
  <c r="AN1355" i="13" s="1"/>
  <c r="AL1356" i="13"/>
  <c r="AM1356" i="13" s="1"/>
  <c r="AN1356" i="13" s="1"/>
  <c r="AL1357" i="13"/>
  <c r="AM1357" i="13" s="1"/>
  <c r="AN1357" i="13" s="1"/>
  <c r="AL1358" i="13"/>
  <c r="AM1358" i="13" s="1"/>
  <c r="AN1358" i="13" s="1"/>
  <c r="AL1359" i="13"/>
  <c r="AM1359" i="13" s="1"/>
  <c r="AN1359" i="13" s="1"/>
  <c r="AL1360" i="13"/>
  <c r="AM1360" i="13" s="1"/>
  <c r="AN1360" i="13" s="1"/>
  <c r="AL1361" i="13"/>
  <c r="AM1361" i="13" s="1"/>
  <c r="AN1361" i="13" s="1"/>
  <c r="AL1362" i="13"/>
  <c r="AM1362" i="13" s="1"/>
  <c r="AN1362" i="13" s="1"/>
  <c r="AL1363" i="13"/>
  <c r="AM1363" i="13" s="1"/>
  <c r="AN1363" i="13" s="1"/>
  <c r="AL1364" i="13"/>
  <c r="AM1364" i="13" s="1"/>
  <c r="AN1364" i="13" s="1"/>
  <c r="AL1365" i="13"/>
  <c r="AM1365" i="13" s="1"/>
  <c r="AN1365" i="13" s="1"/>
  <c r="AL1366" i="13"/>
  <c r="AM1366" i="13" s="1"/>
  <c r="AN1366" i="13" s="1"/>
  <c r="AL1367" i="13"/>
  <c r="AM1367" i="13" s="1"/>
  <c r="AN1367" i="13" s="1"/>
  <c r="AL1368" i="13"/>
  <c r="AM1368" i="13" s="1"/>
  <c r="AN1368" i="13" s="1"/>
  <c r="AL1369" i="13"/>
  <c r="AM1369" i="13" s="1"/>
  <c r="AN1369" i="13" s="1"/>
  <c r="AL1370" i="13"/>
  <c r="AM1370" i="13" s="1"/>
  <c r="AN1370" i="13" s="1"/>
  <c r="AL1371" i="13"/>
  <c r="AM1371" i="13" s="1"/>
  <c r="AN1371" i="13" s="1"/>
  <c r="AL1372" i="13"/>
  <c r="AM1372" i="13" s="1"/>
  <c r="AN1372" i="13" s="1"/>
  <c r="AL1373" i="13"/>
  <c r="AM1373" i="13" s="1"/>
  <c r="AN1373" i="13" s="1"/>
  <c r="AL1374" i="13"/>
  <c r="AM1374" i="13" s="1"/>
  <c r="AN1374" i="13" s="1"/>
  <c r="AL1375" i="13"/>
  <c r="AM1375" i="13" s="1"/>
  <c r="AN1375" i="13" s="1"/>
  <c r="AL1376" i="13"/>
  <c r="AM1376" i="13" s="1"/>
  <c r="AN1376" i="13" s="1"/>
  <c r="AL1377" i="13"/>
  <c r="AM1377" i="13" s="1"/>
  <c r="AN1377" i="13" s="1"/>
  <c r="AL1378" i="13"/>
  <c r="AM1378" i="13" s="1"/>
  <c r="AN1378" i="13" s="1"/>
  <c r="AL1379" i="13"/>
  <c r="AM1379" i="13" s="1"/>
  <c r="AN1379" i="13" s="1"/>
  <c r="AL1380" i="13"/>
  <c r="AM1380" i="13" s="1"/>
  <c r="AN1380" i="13" s="1"/>
  <c r="AL1381" i="13"/>
  <c r="AM1381" i="13" s="1"/>
  <c r="AN1381" i="13" s="1"/>
  <c r="AL1382" i="13"/>
  <c r="AM1382" i="13" s="1"/>
  <c r="AN1382" i="13" s="1"/>
  <c r="AL1383" i="13"/>
  <c r="AM1383" i="13" s="1"/>
  <c r="AN1383" i="13" s="1"/>
  <c r="AL1384" i="13"/>
  <c r="AM1384" i="13" s="1"/>
  <c r="AN1384" i="13" s="1"/>
  <c r="AL1385" i="13"/>
  <c r="AM1385" i="13" s="1"/>
  <c r="AN1385" i="13" s="1"/>
  <c r="AL1386" i="13"/>
  <c r="AM1386" i="13" s="1"/>
  <c r="AN1386" i="13" s="1"/>
  <c r="AL1387" i="13"/>
  <c r="AM1387" i="13" s="1"/>
  <c r="AN1387" i="13" s="1"/>
  <c r="AL1388" i="13"/>
  <c r="AM1388" i="13" s="1"/>
  <c r="AN1388" i="13" s="1"/>
  <c r="AL1389" i="13"/>
  <c r="AM1389" i="13" s="1"/>
  <c r="AN1389" i="13" s="1"/>
  <c r="AL1390" i="13"/>
  <c r="AM1390" i="13" s="1"/>
  <c r="AN1390" i="13" s="1"/>
  <c r="AL1391" i="13"/>
  <c r="AM1391" i="13" s="1"/>
  <c r="AN1391" i="13" s="1"/>
  <c r="AL1392" i="13"/>
  <c r="AM1392" i="13" s="1"/>
  <c r="AN1392" i="13" s="1"/>
  <c r="AL1393" i="13"/>
  <c r="AM1393" i="13" s="1"/>
  <c r="AN1393" i="13" s="1"/>
  <c r="AL1394" i="13"/>
  <c r="AM1394" i="13" s="1"/>
  <c r="AN1394" i="13" s="1"/>
  <c r="AL1395" i="13"/>
  <c r="AM1395" i="13" s="1"/>
  <c r="AN1395" i="13" s="1"/>
  <c r="AL1396" i="13"/>
  <c r="AM1396" i="13" s="1"/>
  <c r="AN1396" i="13" s="1"/>
  <c r="AL1397" i="13"/>
  <c r="AM1397" i="13" s="1"/>
  <c r="AN1397" i="13" s="1"/>
  <c r="AL1398" i="13"/>
  <c r="AM1398" i="13" s="1"/>
  <c r="AN1398" i="13" s="1"/>
  <c r="AL1399" i="13"/>
  <c r="AM1399" i="13" s="1"/>
  <c r="AN1399" i="13" s="1"/>
  <c r="AL1400" i="13"/>
  <c r="AM1400" i="13" s="1"/>
  <c r="AN1400" i="13" s="1"/>
  <c r="AL1401" i="13"/>
  <c r="AM1401" i="13" s="1"/>
  <c r="AN1401" i="13" s="1"/>
  <c r="AL1402" i="13"/>
  <c r="AM1402" i="13" s="1"/>
  <c r="AN1402" i="13" s="1"/>
  <c r="AL1403" i="13"/>
  <c r="AM1403" i="13" s="1"/>
  <c r="AN1403" i="13" s="1"/>
  <c r="AL1404" i="13"/>
  <c r="AM1404" i="13" s="1"/>
  <c r="AN1404" i="13" s="1"/>
  <c r="AL1405" i="13"/>
  <c r="AM1405" i="13" s="1"/>
  <c r="AN1405" i="13" s="1"/>
  <c r="AL1406" i="13"/>
  <c r="AM1406" i="13" s="1"/>
  <c r="AN1406" i="13" s="1"/>
  <c r="AL1407" i="13"/>
  <c r="AM1407" i="13" s="1"/>
  <c r="AN1407" i="13" s="1"/>
  <c r="AL1408" i="13"/>
  <c r="AM1408" i="13" s="1"/>
  <c r="AN1408" i="13" s="1"/>
  <c r="AL1409" i="13"/>
  <c r="AM1409" i="13" s="1"/>
  <c r="AN1409" i="13" s="1"/>
  <c r="AL1410" i="13"/>
  <c r="AM1410" i="13" s="1"/>
  <c r="AN1410" i="13" s="1"/>
  <c r="AL1411" i="13"/>
  <c r="AM1411" i="13" s="1"/>
  <c r="AN1411" i="13" s="1"/>
  <c r="AL1412" i="13"/>
  <c r="AM1412" i="13" s="1"/>
  <c r="AN1412" i="13" s="1"/>
  <c r="AL1413" i="13"/>
  <c r="AM1413" i="13" s="1"/>
  <c r="AN1413" i="13" s="1"/>
  <c r="AL1414" i="13"/>
  <c r="AM1414" i="13" s="1"/>
  <c r="AN1414" i="13" s="1"/>
  <c r="AL1415" i="13"/>
  <c r="AM1415" i="13" s="1"/>
  <c r="AN1415" i="13" s="1"/>
  <c r="AL1416" i="13"/>
  <c r="AM1416" i="13" s="1"/>
  <c r="AN1416" i="13" s="1"/>
  <c r="AL1417" i="13"/>
  <c r="AM1417" i="13" s="1"/>
  <c r="AN1417" i="13" s="1"/>
  <c r="AL1418" i="13"/>
  <c r="AM1418" i="13" s="1"/>
  <c r="AN1418" i="13" s="1"/>
  <c r="AL1419" i="13"/>
  <c r="AM1419" i="13" s="1"/>
  <c r="AN1419" i="13" s="1"/>
  <c r="AL1420" i="13"/>
  <c r="AM1420" i="13" s="1"/>
  <c r="AN1420" i="13" s="1"/>
  <c r="AL1421" i="13"/>
  <c r="AM1421" i="13" s="1"/>
  <c r="AN1421" i="13" s="1"/>
  <c r="AL1422" i="13"/>
  <c r="AM1422" i="13" s="1"/>
  <c r="AN1422" i="13" s="1"/>
  <c r="AL1423" i="13"/>
  <c r="AM1423" i="13" s="1"/>
  <c r="AN1423" i="13" s="1"/>
  <c r="AL1424" i="13"/>
  <c r="AM1424" i="13" s="1"/>
  <c r="AN1424" i="13" s="1"/>
  <c r="AL1425" i="13"/>
  <c r="AM1425" i="13" s="1"/>
  <c r="AN1425" i="13" s="1"/>
  <c r="AL1426" i="13"/>
  <c r="AM1426" i="13" s="1"/>
  <c r="AN1426" i="13" s="1"/>
  <c r="AL1427" i="13"/>
  <c r="AM1427" i="13" s="1"/>
  <c r="AN1427" i="13" s="1"/>
  <c r="AL1428" i="13"/>
  <c r="AM1428" i="13" s="1"/>
  <c r="AN1428" i="13" s="1"/>
  <c r="AL1429" i="13"/>
  <c r="AM1429" i="13" s="1"/>
  <c r="AN1429" i="13" s="1"/>
  <c r="AL1430" i="13"/>
  <c r="AM1430" i="13" s="1"/>
  <c r="AN1430" i="13" s="1"/>
  <c r="AL1431" i="13"/>
  <c r="AM1431" i="13" s="1"/>
  <c r="AN1431" i="13" s="1"/>
  <c r="AL1432" i="13"/>
  <c r="AM1432" i="13" s="1"/>
  <c r="AN1432" i="13" s="1"/>
  <c r="AL1433" i="13"/>
  <c r="AM1433" i="13" s="1"/>
  <c r="AN1433" i="13" s="1"/>
  <c r="AL1434" i="13"/>
  <c r="AM1434" i="13" s="1"/>
  <c r="AN1434" i="13" s="1"/>
  <c r="AL1435" i="13"/>
  <c r="AM1435" i="13" s="1"/>
  <c r="AN1435" i="13" s="1"/>
  <c r="AL1436" i="13"/>
  <c r="AM1436" i="13" s="1"/>
  <c r="AN1436" i="13" s="1"/>
  <c r="AL1437" i="13"/>
  <c r="AM1437" i="13" s="1"/>
  <c r="AN1437" i="13" s="1"/>
  <c r="AL1438" i="13"/>
  <c r="AM1438" i="13" s="1"/>
  <c r="AN1438" i="13" s="1"/>
  <c r="AL1439" i="13"/>
  <c r="AM1439" i="13" s="1"/>
  <c r="AN1439" i="13" s="1"/>
  <c r="AL1440" i="13"/>
  <c r="AM1440" i="13" s="1"/>
  <c r="AN1440" i="13" s="1"/>
  <c r="AL1441" i="13"/>
  <c r="AM1441" i="13" s="1"/>
  <c r="AN1441" i="13" s="1"/>
  <c r="AL1442" i="13"/>
  <c r="AM1442" i="13" s="1"/>
  <c r="AN1442" i="13" s="1"/>
  <c r="AL1443" i="13"/>
  <c r="AM1443" i="13" s="1"/>
  <c r="AN1443" i="13" s="1"/>
  <c r="AL1444" i="13"/>
  <c r="AM1444" i="13" s="1"/>
  <c r="AN1444" i="13" s="1"/>
  <c r="AL1445" i="13"/>
  <c r="AM1445" i="13" s="1"/>
  <c r="AN1445" i="13" s="1"/>
  <c r="AL1446" i="13"/>
  <c r="AM1446" i="13" s="1"/>
  <c r="AN1446" i="13" s="1"/>
  <c r="AL1447" i="13"/>
  <c r="AM1447" i="13" s="1"/>
  <c r="AN1447" i="13" s="1"/>
  <c r="AL1448" i="13"/>
  <c r="AM1448" i="13" s="1"/>
  <c r="AN1448" i="13" s="1"/>
  <c r="AL1449" i="13"/>
  <c r="AM1449" i="13" s="1"/>
  <c r="AN1449" i="13" s="1"/>
  <c r="AL1450" i="13"/>
  <c r="AM1450" i="13" s="1"/>
  <c r="AN1450" i="13" s="1"/>
  <c r="AL1451" i="13"/>
  <c r="AM1451" i="13" s="1"/>
  <c r="AN1451" i="13" s="1"/>
  <c r="AL1452" i="13"/>
  <c r="AM1452" i="13" s="1"/>
  <c r="AN1452" i="13" s="1"/>
  <c r="AL1453" i="13"/>
  <c r="AM1453" i="13" s="1"/>
  <c r="AN1453" i="13" s="1"/>
  <c r="AL1454" i="13"/>
  <c r="AM1454" i="13" s="1"/>
  <c r="AN1454" i="13" s="1"/>
  <c r="AL1455" i="13"/>
  <c r="AM1455" i="13" s="1"/>
  <c r="AN1455" i="13" s="1"/>
  <c r="AL1456" i="13"/>
  <c r="AM1456" i="13" s="1"/>
  <c r="AN1456" i="13" s="1"/>
  <c r="AL1457" i="13"/>
  <c r="AM1457" i="13" s="1"/>
  <c r="AN1457" i="13" s="1"/>
  <c r="AL1458" i="13"/>
  <c r="AM1458" i="13" s="1"/>
  <c r="AN1458" i="13" s="1"/>
  <c r="AL1459" i="13"/>
  <c r="AM1459" i="13" s="1"/>
  <c r="AN1459" i="13" s="1"/>
  <c r="AL1460" i="13"/>
  <c r="AM1460" i="13" s="1"/>
  <c r="AN1460" i="13" s="1"/>
  <c r="AL1461" i="13"/>
  <c r="AM1461" i="13" s="1"/>
  <c r="AN1461" i="13" s="1"/>
  <c r="AL1462" i="13"/>
  <c r="AM1462" i="13" s="1"/>
  <c r="AN1462" i="13" s="1"/>
  <c r="AL1463" i="13"/>
  <c r="AM1463" i="13" s="1"/>
  <c r="AN1463" i="13" s="1"/>
  <c r="AL1464" i="13"/>
  <c r="AM1464" i="13" s="1"/>
  <c r="AN1464" i="13" s="1"/>
  <c r="AL1465" i="13"/>
  <c r="AM1465" i="13" s="1"/>
  <c r="AN1465" i="13" s="1"/>
  <c r="AL1466" i="13"/>
  <c r="AM1466" i="13" s="1"/>
  <c r="AN1466" i="13" s="1"/>
  <c r="AL1467" i="13"/>
  <c r="AM1467" i="13" s="1"/>
  <c r="AN1467" i="13" s="1"/>
  <c r="AL1468" i="13"/>
  <c r="AM1468" i="13" s="1"/>
  <c r="AN1468" i="13" s="1"/>
  <c r="AL1469" i="13"/>
  <c r="AM1469" i="13" s="1"/>
  <c r="AN1469" i="13" s="1"/>
  <c r="AL1470" i="13"/>
  <c r="AM1470" i="13" s="1"/>
  <c r="AN1470" i="13" s="1"/>
  <c r="AL1471" i="13"/>
  <c r="AM1471" i="13" s="1"/>
  <c r="AN1471" i="13" s="1"/>
  <c r="AL1472" i="13"/>
  <c r="AM1472" i="13" s="1"/>
  <c r="AN1472" i="13" s="1"/>
  <c r="AL1473" i="13"/>
  <c r="AM1473" i="13" s="1"/>
  <c r="AN1473" i="13" s="1"/>
  <c r="AL1474" i="13"/>
  <c r="AM1474" i="13" s="1"/>
  <c r="AN1474" i="13" s="1"/>
  <c r="AL1475" i="13"/>
  <c r="AM1475" i="13" s="1"/>
  <c r="AN1475" i="13" s="1"/>
  <c r="AL1476" i="13"/>
  <c r="AM1476" i="13" s="1"/>
  <c r="AN1476" i="13" s="1"/>
  <c r="AL1477" i="13"/>
  <c r="AM1477" i="13" s="1"/>
  <c r="AN1477" i="13" s="1"/>
  <c r="AL1478" i="13"/>
  <c r="AM1478" i="13" s="1"/>
  <c r="AN1478" i="13" s="1"/>
  <c r="AL1479" i="13"/>
  <c r="AM1479" i="13" s="1"/>
  <c r="AN1479" i="13" s="1"/>
  <c r="AL1480" i="13"/>
  <c r="AM1480" i="13" s="1"/>
  <c r="AN1480" i="13" s="1"/>
  <c r="AL1481" i="13"/>
  <c r="AM1481" i="13" s="1"/>
  <c r="AN1481" i="13" s="1"/>
  <c r="AL1482" i="13"/>
  <c r="AM1482" i="13" s="1"/>
  <c r="AN1482" i="13" s="1"/>
  <c r="AL1483" i="13"/>
  <c r="AM1483" i="13" s="1"/>
  <c r="AN1483" i="13" s="1"/>
  <c r="AL1484" i="13"/>
  <c r="AM1484" i="13" s="1"/>
  <c r="AN1484" i="13" s="1"/>
  <c r="AL1485" i="13"/>
  <c r="AM1485" i="13" s="1"/>
  <c r="AN1485" i="13" s="1"/>
  <c r="AL1486" i="13"/>
  <c r="AM1486" i="13" s="1"/>
  <c r="AN1486" i="13" s="1"/>
  <c r="AL1487" i="13"/>
  <c r="AM1487" i="13" s="1"/>
  <c r="AN1487" i="13" s="1"/>
  <c r="AL1488" i="13"/>
  <c r="AM1488" i="13" s="1"/>
  <c r="AN1488" i="13" s="1"/>
  <c r="AL1489" i="13"/>
  <c r="AM1489" i="13" s="1"/>
  <c r="AN1489" i="13" s="1"/>
  <c r="AL1490" i="13"/>
  <c r="AM1490" i="13" s="1"/>
  <c r="AN1490" i="13" s="1"/>
  <c r="AL1491" i="13"/>
  <c r="AM1491" i="13" s="1"/>
  <c r="AN1491" i="13" s="1"/>
  <c r="AL1492" i="13"/>
  <c r="AM1492" i="13" s="1"/>
  <c r="AN1492" i="13" s="1"/>
  <c r="AL1493" i="13"/>
  <c r="AM1493" i="13" s="1"/>
  <c r="AN1493" i="13" s="1"/>
  <c r="AL1494" i="13"/>
  <c r="AM1494" i="13" s="1"/>
  <c r="AN1494" i="13" s="1"/>
  <c r="AL1495" i="13"/>
  <c r="AM1495" i="13" s="1"/>
  <c r="AN1495" i="13" s="1"/>
  <c r="AL1496" i="13"/>
  <c r="AM1496" i="13" s="1"/>
  <c r="AN1496" i="13" s="1"/>
  <c r="AL1497" i="13"/>
  <c r="AM1497" i="13" s="1"/>
  <c r="AN1497" i="13" s="1"/>
  <c r="AL1498" i="13"/>
  <c r="AM1498" i="13" s="1"/>
  <c r="AN1498" i="13" s="1"/>
  <c r="AL1499" i="13"/>
  <c r="AM1499" i="13" s="1"/>
  <c r="AN1499" i="13" s="1"/>
  <c r="AL1500" i="13"/>
  <c r="AM1500" i="13" s="1"/>
  <c r="AN1500" i="13" s="1"/>
  <c r="AL1501" i="13"/>
  <c r="AM1501" i="13" s="1"/>
  <c r="AN1501" i="13" s="1"/>
  <c r="AL1502" i="13"/>
  <c r="AM1502" i="13" s="1"/>
  <c r="AN1502" i="13" s="1"/>
  <c r="AL1503" i="13"/>
  <c r="AM1503" i="13" s="1"/>
  <c r="AN1503" i="13" s="1"/>
  <c r="AL1504" i="13"/>
  <c r="AM1504" i="13" s="1"/>
  <c r="AN1504" i="13" s="1"/>
  <c r="AL1505" i="13"/>
  <c r="AM1505" i="13" s="1"/>
  <c r="AN1505" i="13" s="1"/>
  <c r="AL1506" i="13"/>
  <c r="AM1506" i="13" s="1"/>
  <c r="AN1506" i="13" s="1"/>
  <c r="AL1507" i="13"/>
  <c r="AM1507" i="13" s="1"/>
  <c r="AN1507" i="13" s="1"/>
  <c r="AL1508" i="13"/>
  <c r="AM1508" i="13" s="1"/>
  <c r="AN1508" i="13" s="1"/>
  <c r="AL1509" i="13"/>
  <c r="AM1509" i="13" s="1"/>
  <c r="AN1509" i="13" s="1"/>
  <c r="AL1510" i="13"/>
  <c r="AM1510" i="13" s="1"/>
  <c r="AN1510" i="13" s="1"/>
  <c r="AL1511" i="13"/>
  <c r="AM1511" i="13" s="1"/>
  <c r="AN1511" i="13" s="1"/>
  <c r="AL1512" i="13"/>
  <c r="AM1512" i="13" s="1"/>
  <c r="AN1512" i="13" s="1"/>
  <c r="AL1513" i="13"/>
  <c r="AM1513" i="13" s="1"/>
  <c r="AN1513" i="13" s="1"/>
  <c r="AL1514" i="13"/>
  <c r="AM1514" i="13" s="1"/>
  <c r="AN1514" i="13" s="1"/>
  <c r="AL1515" i="13"/>
  <c r="AM1515" i="13" s="1"/>
  <c r="AN1515" i="13" s="1"/>
  <c r="AL1516" i="13"/>
  <c r="AM1516" i="13" s="1"/>
  <c r="AN1516" i="13" s="1"/>
  <c r="AL1517" i="13"/>
  <c r="AM1517" i="13" s="1"/>
  <c r="AN1517" i="13" s="1"/>
  <c r="AL1518" i="13"/>
  <c r="AM1518" i="13" s="1"/>
  <c r="AN1518" i="13" s="1"/>
  <c r="AL1519" i="13"/>
  <c r="AM1519" i="13" s="1"/>
  <c r="AN1519" i="13" s="1"/>
  <c r="AL1520" i="13"/>
  <c r="AM1520" i="13" s="1"/>
  <c r="AN1520" i="13" s="1"/>
  <c r="AL1521" i="13"/>
  <c r="AM1521" i="13" s="1"/>
  <c r="AN1521" i="13" s="1"/>
  <c r="AL1522" i="13"/>
  <c r="AM1522" i="13" s="1"/>
  <c r="AN1522" i="13" s="1"/>
  <c r="AL1523" i="13"/>
  <c r="AM1523" i="13" s="1"/>
  <c r="AN1523" i="13" s="1"/>
  <c r="AL1524" i="13"/>
  <c r="AM1524" i="13" s="1"/>
  <c r="AN1524" i="13" s="1"/>
  <c r="AL1525" i="13"/>
  <c r="AM1525" i="13" s="1"/>
  <c r="AN1525" i="13" s="1"/>
  <c r="AL1526" i="13"/>
  <c r="AM1526" i="13" s="1"/>
  <c r="AN1526" i="13" s="1"/>
  <c r="AL1527" i="13"/>
  <c r="AM1527" i="13" s="1"/>
  <c r="AN1527" i="13" s="1"/>
  <c r="AL1528" i="13"/>
  <c r="AM1528" i="13" s="1"/>
  <c r="AN1528" i="13" s="1"/>
  <c r="AL1529" i="13"/>
  <c r="AM1529" i="13" s="1"/>
  <c r="AN1529" i="13" s="1"/>
  <c r="AL1530" i="13"/>
  <c r="AM1530" i="13" s="1"/>
  <c r="AN1530" i="13" s="1"/>
  <c r="AL1531" i="13"/>
  <c r="AM1531" i="13" s="1"/>
  <c r="AN1531" i="13" s="1"/>
  <c r="AL1532" i="13"/>
  <c r="AM1532" i="13" s="1"/>
  <c r="AN1532" i="13" s="1"/>
  <c r="AL1533" i="13"/>
  <c r="AM1533" i="13" s="1"/>
  <c r="AN1533" i="13" s="1"/>
  <c r="AL1534" i="13"/>
  <c r="AM1534" i="13" s="1"/>
  <c r="AN1534" i="13" s="1"/>
  <c r="AL1535" i="13"/>
  <c r="AM1535" i="13" s="1"/>
  <c r="AN1535" i="13" s="1"/>
  <c r="AL1536" i="13"/>
  <c r="AM1536" i="13" s="1"/>
  <c r="AN1536" i="13" s="1"/>
  <c r="AL1537" i="13"/>
  <c r="AM1537" i="13" s="1"/>
  <c r="AN1537" i="13" s="1"/>
  <c r="AL1538" i="13"/>
  <c r="AM1538" i="13" s="1"/>
  <c r="AN1538" i="13" s="1"/>
  <c r="AL1539" i="13"/>
  <c r="AM1539" i="13" s="1"/>
  <c r="AN1539" i="13" s="1"/>
  <c r="AL1540" i="13"/>
  <c r="AM1540" i="13" s="1"/>
  <c r="AN1540" i="13" s="1"/>
  <c r="AL1541" i="13"/>
  <c r="AM1541" i="13" s="1"/>
  <c r="AN1541" i="13" s="1"/>
  <c r="AL1542" i="13"/>
  <c r="AM1542" i="13" s="1"/>
  <c r="AN1542" i="13" s="1"/>
  <c r="AL1543" i="13"/>
  <c r="AM1543" i="13" s="1"/>
  <c r="AN1543" i="13" s="1"/>
  <c r="AL1544" i="13"/>
  <c r="AM1544" i="13" s="1"/>
  <c r="AN1544" i="13" s="1"/>
  <c r="AL1545" i="13"/>
  <c r="AM1545" i="13" s="1"/>
  <c r="AN1545" i="13" s="1"/>
  <c r="AL1546" i="13"/>
  <c r="AG48" i="13"/>
  <c r="AH48" i="13"/>
  <c r="AI48" i="13" s="1"/>
  <c r="AJ48" i="13"/>
  <c r="AK48" i="13" s="1"/>
  <c r="AG49" i="13"/>
  <c r="AH49" i="13"/>
  <c r="AI49" i="13" s="1"/>
  <c r="AJ49" i="13"/>
  <c r="AK49" i="13" s="1"/>
  <c r="AG50" i="13"/>
  <c r="AH50" i="13"/>
  <c r="AI50" i="13" s="1"/>
  <c r="AJ50" i="13"/>
  <c r="AK50" i="13" s="1"/>
  <c r="AG51" i="13"/>
  <c r="AH51" i="13"/>
  <c r="AI51" i="13" s="1"/>
  <c r="AJ51" i="13"/>
  <c r="AK51" i="13" s="1"/>
  <c r="AG52" i="13"/>
  <c r="AH52" i="13"/>
  <c r="AI52" i="13" s="1"/>
  <c r="AJ52" i="13"/>
  <c r="AK52" i="13" s="1"/>
  <c r="AG53" i="13"/>
  <c r="AH53" i="13"/>
  <c r="AI53" i="13" s="1"/>
  <c r="AJ53" i="13"/>
  <c r="AK53" i="13" s="1"/>
  <c r="AG54" i="13"/>
  <c r="AH54" i="13"/>
  <c r="AI54" i="13" s="1"/>
  <c r="AJ54" i="13"/>
  <c r="AK54" i="13" s="1"/>
  <c r="AG55" i="13"/>
  <c r="AH55" i="13"/>
  <c r="AI55" i="13" s="1"/>
  <c r="AJ55" i="13"/>
  <c r="AK55" i="13" s="1"/>
  <c r="AG56" i="13"/>
  <c r="AH56" i="13"/>
  <c r="AI56" i="13" s="1"/>
  <c r="AJ56" i="13"/>
  <c r="AK56" i="13" s="1"/>
  <c r="AG57" i="13"/>
  <c r="AH57" i="13"/>
  <c r="AI57" i="13" s="1"/>
  <c r="AJ57" i="13"/>
  <c r="AK57" i="13" s="1"/>
  <c r="AG58" i="13"/>
  <c r="AH58" i="13"/>
  <c r="AI58" i="13" s="1"/>
  <c r="AJ58" i="13"/>
  <c r="AK58" i="13" s="1"/>
  <c r="AG59" i="13"/>
  <c r="AH59" i="13"/>
  <c r="AI59" i="13" s="1"/>
  <c r="AJ59" i="13"/>
  <c r="AK59" i="13" s="1"/>
  <c r="AG60" i="13"/>
  <c r="AH60" i="13"/>
  <c r="AI60" i="13" s="1"/>
  <c r="AJ60" i="13"/>
  <c r="AK60" i="13" s="1"/>
  <c r="AG61" i="13"/>
  <c r="AH61" i="13"/>
  <c r="AI61" i="13" s="1"/>
  <c r="AJ61" i="13"/>
  <c r="AK61" i="13" s="1"/>
  <c r="AG62" i="13"/>
  <c r="AH62" i="13"/>
  <c r="AI62" i="13" s="1"/>
  <c r="AJ62" i="13"/>
  <c r="AK62" i="13" s="1"/>
  <c r="AG63" i="13"/>
  <c r="AH63" i="13"/>
  <c r="AI63" i="13" s="1"/>
  <c r="AJ63" i="13"/>
  <c r="AK63" i="13" s="1"/>
  <c r="AG64" i="13"/>
  <c r="AH64" i="13"/>
  <c r="AI64" i="13" s="1"/>
  <c r="AJ64" i="13"/>
  <c r="AK64" i="13" s="1"/>
  <c r="AG65" i="13"/>
  <c r="AH65" i="13"/>
  <c r="AI65" i="13"/>
  <c r="AJ65" i="13"/>
  <c r="AK65" i="13" s="1"/>
  <c r="AG66" i="13"/>
  <c r="AH66" i="13"/>
  <c r="AI66" i="13" s="1"/>
  <c r="AJ66" i="13"/>
  <c r="AK66" i="13" s="1"/>
  <c r="AG67" i="13"/>
  <c r="AH67" i="13"/>
  <c r="AI67" i="13" s="1"/>
  <c r="AJ67" i="13"/>
  <c r="AK67" i="13" s="1"/>
  <c r="AG68" i="13"/>
  <c r="AH68" i="13"/>
  <c r="AI68" i="13" s="1"/>
  <c r="AJ68" i="13"/>
  <c r="AK68" i="13" s="1"/>
  <c r="AG69" i="13"/>
  <c r="AH69" i="13"/>
  <c r="AI69" i="13" s="1"/>
  <c r="AJ69" i="13"/>
  <c r="AK69" i="13"/>
  <c r="AG70" i="13"/>
  <c r="AH70" i="13"/>
  <c r="AI70" i="13" s="1"/>
  <c r="AJ70" i="13"/>
  <c r="AK70" i="13" s="1"/>
  <c r="AG71" i="13"/>
  <c r="AH71" i="13"/>
  <c r="AI71" i="13" s="1"/>
  <c r="AJ71" i="13"/>
  <c r="AK71" i="13" s="1"/>
  <c r="AG72" i="13"/>
  <c r="AH72" i="13"/>
  <c r="AI72" i="13" s="1"/>
  <c r="AJ72" i="13"/>
  <c r="AK72" i="13" s="1"/>
  <c r="AG73" i="13"/>
  <c r="AH73" i="13"/>
  <c r="AI73" i="13"/>
  <c r="AJ73" i="13"/>
  <c r="AK73" i="13" s="1"/>
  <c r="AG74" i="13"/>
  <c r="AH74" i="13"/>
  <c r="AI74" i="13" s="1"/>
  <c r="AJ74" i="13"/>
  <c r="AK74" i="13" s="1"/>
  <c r="AG75" i="13"/>
  <c r="AH75" i="13"/>
  <c r="AI75" i="13" s="1"/>
  <c r="AJ75" i="13"/>
  <c r="AK75" i="13" s="1"/>
  <c r="AG76" i="13"/>
  <c r="AH76" i="13"/>
  <c r="AI76" i="13" s="1"/>
  <c r="AJ76" i="13"/>
  <c r="AK76" i="13" s="1"/>
  <c r="AG77" i="13"/>
  <c r="AH77" i="13"/>
  <c r="AI77" i="13" s="1"/>
  <c r="AJ77" i="13"/>
  <c r="AK77" i="13" s="1"/>
  <c r="AG78" i="13"/>
  <c r="AH78" i="13"/>
  <c r="AI78" i="13" s="1"/>
  <c r="AJ78" i="13"/>
  <c r="AK78" i="13" s="1"/>
  <c r="AG79" i="13"/>
  <c r="AH79" i="13"/>
  <c r="AI79" i="13" s="1"/>
  <c r="AJ79" i="13"/>
  <c r="AK79" i="13"/>
  <c r="AG80" i="13"/>
  <c r="AH80" i="13"/>
  <c r="AI80" i="13" s="1"/>
  <c r="AJ80" i="13"/>
  <c r="AK80" i="13" s="1"/>
  <c r="AG81" i="13"/>
  <c r="AH81" i="13"/>
  <c r="AI81" i="13" s="1"/>
  <c r="AJ81" i="13"/>
  <c r="AK81" i="13" s="1"/>
  <c r="AG82" i="13"/>
  <c r="AH82" i="13"/>
  <c r="AI82" i="13" s="1"/>
  <c r="AJ82" i="13"/>
  <c r="AK82" i="13" s="1"/>
  <c r="AG83" i="13"/>
  <c r="AH83" i="13"/>
  <c r="AI83" i="13" s="1"/>
  <c r="AJ83" i="13"/>
  <c r="AK83" i="13" s="1"/>
  <c r="AG84" i="13"/>
  <c r="AH84" i="13"/>
  <c r="AI84" i="13" s="1"/>
  <c r="AJ84" i="13"/>
  <c r="AK84" i="13" s="1"/>
  <c r="AG85" i="13"/>
  <c r="AH85" i="13"/>
  <c r="AI85" i="13" s="1"/>
  <c r="AJ85" i="13"/>
  <c r="AK85" i="13"/>
  <c r="AG86" i="13"/>
  <c r="AH86" i="13"/>
  <c r="AI86" i="13" s="1"/>
  <c r="AJ86" i="13"/>
  <c r="AK86" i="13"/>
  <c r="AG87" i="13"/>
  <c r="AH87" i="13"/>
  <c r="AI87" i="13" s="1"/>
  <c r="AJ87" i="13"/>
  <c r="AK87" i="13" s="1"/>
  <c r="AG88" i="13"/>
  <c r="AH88" i="13"/>
  <c r="AI88" i="13" s="1"/>
  <c r="AJ88" i="13"/>
  <c r="AK88" i="13" s="1"/>
  <c r="AG89" i="13"/>
  <c r="AH89" i="13"/>
  <c r="AI89" i="13" s="1"/>
  <c r="AJ89" i="13"/>
  <c r="AK89" i="13" s="1"/>
  <c r="AG90" i="13"/>
  <c r="AH90" i="13"/>
  <c r="AI90" i="13" s="1"/>
  <c r="AJ90" i="13"/>
  <c r="AK90" i="13" s="1"/>
  <c r="AG91" i="13"/>
  <c r="AH91" i="13"/>
  <c r="AI91" i="13" s="1"/>
  <c r="AJ91" i="13"/>
  <c r="AK91" i="13" s="1"/>
  <c r="AG92" i="13"/>
  <c r="AH92" i="13"/>
  <c r="AI92" i="13" s="1"/>
  <c r="AJ92" i="13"/>
  <c r="AK92" i="13" s="1"/>
  <c r="AG93" i="13"/>
  <c r="AH93" i="13"/>
  <c r="AI93" i="13" s="1"/>
  <c r="AJ93" i="13"/>
  <c r="AK93" i="13" s="1"/>
  <c r="AG94" i="13"/>
  <c r="AH94" i="13"/>
  <c r="AI94" i="13" s="1"/>
  <c r="AJ94" i="13"/>
  <c r="AK94" i="13" s="1"/>
  <c r="AG95" i="13"/>
  <c r="AH95" i="13"/>
  <c r="AI95" i="13" s="1"/>
  <c r="AJ95" i="13"/>
  <c r="AK95" i="13" s="1"/>
  <c r="AG96" i="13"/>
  <c r="AH96" i="13"/>
  <c r="AI96" i="13"/>
  <c r="AJ96" i="13"/>
  <c r="AK96" i="13" s="1"/>
  <c r="AG97" i="13"/>
  <c r="AH97" i="13"/>
  <c r="AI97" i="13" s="1"/>
  <c r="AJ97" i="13"/>
  <c r="AK97" i="13" s="1"/>
  <c r="AG98" i="13"/>
  <c r="AH98" i="13"/>
  <c r="AI98" i="13" s="1"/>
  <c r="AJ98" i="13"/>
  <c r="AK98" i="13" s="1"/>
  <c r="AG99" i="13"/>
  <c r="AH99" i="13"/>
  <c r="AI99" i="13" s="1"/>
  <c r="AJ99" i="13"/>
  <c r="AK99" i="13" s="1"/>
  <c r="AG100" i="13"/>
  <c r="AH100" i="13"/>
  <c r="AI100" i="13" s="1"/>
  <c r="AJ100" i="13"/>
  <c r="AK100" i="13" s="1"/>
  <c r="AG101" i="13"/>
  <c r="AH101" i="13"/>
  <c r="AI101" i="13" s="1"/>
  <c r="AJ101" i="13"/>
  <c r="AK101" i="13" s="1"/>
  <c r="AG102" i="13"/>
  <c r="AH102" i="13"/>
  <c r="AI102" i="13" s="1"/>
  <c r="AJ102" i="13"/>
  <c r="AK102" i="13" s="1"/>
  <c r="AG103" i="13"/>
  <c r="AH103" i="13"/>
  <c r="AI103" i="13" s="1"/>
  <c r="AJ103" i="13"/>
  <c r="AK103" i="13" s="1"/>
  <c r="AG104" i="13"/>
  <c r="AH104" i="13"/>
  <c r="AI104" i="13"/>
  <c r="AJ104" i="13"/>
  <c r="AK104" i="13" s="1"/>
  <c r="AG105" i="13"/>
  <c r="AH105" i="13"/>
  <c r="AI105" i="13" s="1"/>
  <c r="AJ105" i="13"/>
  <c r="AK105" i="13" s="1"/>
  <c r="AG106" i="13"/>
  <c r="AH106" i="13"/>
  <c r="AI106" i="13" s="1"/>
  <c r="AJ106" i="13"/>
  <c r="AK106" i="13" s="1"/>
  <c r="AG107" i="13"/>
  <c r="AH107" i="13"/>
  <c r="AI107" i="13" s="1"/>
  <c r="AJ107" i="13"/>
  <c r="AK107" i="13" s="1"/>
  <c r="AG108" i="13"/>
  <c r="AH108" i="13"/>
  <c r="AI108" i="13" s="1"/>
  <c r="AJ108" i="13"/>
  <c r="AK108" i="13" s="1"/>
  <c r="AG109" i="13"/>
  <c r="AH109" i="13"/>
  <c r="AI109" i="13" s="1"/>
  <c r="AJ109" i="13"/>
  <c r="AK109" i="13" s="1"/>
  <c r="AG110" i="13"/>
  <c r="AH110" i="13"/>
  <c r="AI110" i="13" s="1"/>
  <c r="AJ110" i="13"/>
  <c r="AK110" i="13" s="1"/>
  <c r="AG111" i="13"/>
  <c r="AH111" i="13"/>
  <c r="AI111" i="13" s="1"/>
  <c r="AJ111" i="13"/>
  <c r="AK111" i="13" s="1"/>
  <c r="AG112" i="13"/>
  <c r="AH112" i="13"/>
  <c r="AI112" i="13" s="1"/>
  <c r="AJ112" i="13"/>
  <c r="AK112" i="13" s="1"/>
  <c r="AG113" i="13"/>
  <c r="AH113" i="13"/>
  <c r="AI113" i="13" s="1"/>
  <c r="AJ113" i="13"/>
  <c r="AK113" i="13" s="1"/>
  <c r="AG114" i="13"/>
  <c r="AH114" i="13"/>
  <c r="AI114" i="13" s="1"/>
  <c r="AJ114" i="13"/>
  <c r="AK114" i="13" s="1"/>
  <c r="AG115" i="13"/>
  <c r="AH115" i="13"/>
  <c r="AI115" i="13" s="1"/>
  <c r="AJ115" i="13"/>
  <c r="AK115" i="13" s="1"/>
  <c r="AG116" i="13"/>
  <c r="AH116" i="13"/>
  <c r="AI116" i="13" s="1"/>
  <c r="AJ116" i="13"/>
  <c r="AK116" i="13" s="1"/>
  <c r="AG117" i="13"/>
  <c r="AH117" i="13"/>
  <c r="AI117" i="13" s="1"/>
  <c r="AJ117" i="13"/>
  <c r="AK117" i="13" s="1"/>
  <c r="AG118" i="13"/>
  <c r="AH118" i="13"/>
  <c r="AI118" i="13" s="1"/>
  <c r="AJ118" i="13"/>
  <c r="AK118" i="13" s="1"/>
  <c r="AG119" i="13"/>
  <c r="AH119" i="13"/>
  <c r="AI119" i="13" s="1"/>
  <c r="AJ119" i="13"/>
  <c r="AK119" i="13" s="1"/>
  <c r="AG120" i="13"/>
  <c r="AH120" i="13"/>
  <c r="AI120" i="13" s="1"/>
  <c r="AJ120" i="13"/>
  <c r="AK120" i="13"/>
  <c r="AG121" i="13"/>
  <c r="AH121" i="13"/>
  <c r="AI121" i="13" s="1"/>
  <c r="AJ121" i="13"/>
  <c r="AK121" i="13" s="1"/>
  <c r="AG122" i="13"/>
  <c r="AH122" i="13"/>
  <c r="AI122" i="13" s="1"/>
  <c r="AJ122" i="13"/>
  <c r="AK122" i="13" s="1"/>
  <c r="AG123" i="13"/>
  <c r="AH123" i="13"/>
  <c r="AI123" i="13" s="1"/>
  <c r="AJ123" i="13"/>
  <c r="AK123" i="13" s="1"/>
  <c r="AG124" i="13"/>
  <c r="AH124" i="13"/>
  <c r="AI124" i="13" s="1"/>
  <c r="AJ124" i="13"/>
  <c r="AK124" i="13" s="1"/>
  <c r="AG125" i="13"/>
  <c r="AH125" i="13"/>
  <c r="AI125" i="13" s="1"/>
  <c r="AJ125" i="13"/>
  <c r="AK125" i="13" s="1"/>
  <c r="AG126" i="13"/>
  <c r="AH126" i="13"/>
  <c r="AI126" i="13" s="1"/>
  <c r="AJ126" i="13"/>
  <c r="AK126" i="13" s="1"/>
  <c r="AG127" i="13"/>
  <c r="AH127" i="13"/>
  <c r="AI127" i="13" s="1"/>
  <c r="AJ127" i="13"/>
  <c r="AK127" i="13" s="1"/>
  <c r="AG128" i="13"/>
  <c r="AH128" i="13"/>
  <c r="AI128" i="13"/>
  <c r="AJ128" i="13"/>
  <c r="AK128" i="13" s="1"/>
  <c r="AG129" i="13"/>
  <c r="AH129" i="13"/>
  <c r="AI129" i="13" s="1"/>
  <c r="AJ129" i="13"/>
  <c r="AK129" i="13" s="1"/>
  <c r="AG130" i="13"/>
  <c r="AH130" i="13"/>
  <c r="AI130" i="13" s="1"/>
  <c r="AJ130" i="13"/>
  <c r="AK130" i="13" s="1"/>
  <c r="AG131" i="13"/>
  <c r="AH131" i="13"/>
  <c r="AI131" i="13" s="1"/>
  <c r="AJ131" i="13"/>
  <c r="AK131" i="13" s="1"/>
  <c r="AG132" i="13"/>
  <c r="AH132" i="13"/>
  <c r="AI132" i="13" s="1"/>
  <c r="AJ132" i="13"/>
  <c r="AK132" i="13" s="1"/>
  <c r="AG133" i="13"/>
  <c r="AH133" i="13"/>
  <c r="AI133" i="13" s="1"/>
  <c r="AJ133" i="13"/>
  <c r="AK133" i="13" s="1"/>
  <c r="AG134" i="13"/>
  <c r="AH134" i="13"/>
  <c r="AI134" i="13" s="1"/>
  <c r="AJ134" i="13"/>
  <c r="AK134" i="13" s="1"/>
  <c r="AG135" i="13"/>
  <c r="AH135" i="13"/>
  <c r="AI135" i="13" s="1"/>
  <c r="AJ135" i="13"/>
  <c r="AK135" i="13" s="1"/>
  <c r="AG136" i="13"/>
  <c r="AH136" i="13"/>
  <c r="AI136" i="13" s="1"/>
  <c r="AJ136" i="13"/>
  <c r="AK136" i="13" s="1"/>
  <c r="AG137" i="13"/>
  <c r="AH137" i="13"/>
  <c r="AI137" i="13" s="1"/>
  <c r="AJ137" i="13"/>
  <c r="AK137" i="13" s="1"/>
  <c r="AG138" i="13"/>
  <c r="AH138" i="13"/>
  <c r="AI138" i="13" s="1"/>
  <c r="AJ138" i="13"/>
  <c r="AK138" i="13" s="1"/>
  <c r="AG139" i="13"/>
  <c r="AH139" i="13"/>
  <c r="AI139" i="13" s="1"/>
  <c r="AJ139" i="13"/>
  <c r="AK139" i="13" s="1"/>
  <c r="AG140" i="13"/>
  <c r="AH140" i="13"/>
  <c r="AI140" i="13" s="1"/>
  <c r="AJ140" i="13"/>
  <c r="AK140" i="13" s="1"/>
  <c r="AG141" i="13"/>
  <c r="AH141" i="13"/>
  <c r="AI141" i="13" s="1"/>
  <c r="AJ141" i="13"/>
  <c r="AK141" i="13" s="1"/>
  <c r="AG142" i="13"/>
  <c r="AH142" i="13"/>
  <c r="AI142" i="13" s="1"/>
  <c r="AJ142" i="13"/>
  <c r="AK142" i="13" s="1"/>
  <c r="AG143" i="13"/>
  <c r="AH143" i="13"/>
  <c r="AI143" i="13" s="1"/>
  <c r="AJ143" i="13"/>
  <c r="AK143" i="13" s="1"/>
  <c r="AG144" i="13"/>
  <c r="AH144" i="13"/>
  <c r="AI144" i="13" s="1"/>
  <c r="AJ144" i="13"/>
  <c r="AK144" i="13" s="1"/>
  <c r="AG145" i="13"/>
  <c r="AH145" i="13"/>
  <c r="AI145" i="13" s="1"/>
  <c r="AJ145" i="13"/>
  <c r="AK145" i="13" s="1"/>
  <c r="AG146" i="13"/>
  <c r="AH146" i="13"/>
  <c r="AI146" i="13" s="1"/>
  <c r="AJ146" i="13"/>
  <c r="AK146" i="13" s="1"/>
  <c r="AG147" i="13"/>
  <c r="AH147" i="13"/>
  <c r="AI147" i="13" s="1"/>
  <c r="AJ147" i="13"/>
  <c r="AK147" i="13" s="1"/>
  <c r="AG148" i="13"/>
  <c r="AH148" i="13"/>
  <c r="AI148" i="13" s="1"/>
  <c r="AJ148" i="13"/>
  <c r="AK148" i="13" s="1"/>
  <c r="AG149" i="13"/>
  <c r="AH149" i="13"/>
  <c r="AI149" i="13" s="1"/>
  <c r="AJ149" i="13"/>
  <c r="AK149" i="13" s="1"/>
  <c r="AG150" i="13"/>
  <c r="AH150" i="13"/>
  <c r="AI150" i="13" s="1"/>
  <c r="AJ150" i="13"/>
  <c r="AK150" i="13" s="1"/>
  <c r="AG151" i="13"/>
  <c r="AH151" i="13"/>
  <c r="AI151" i="13" s="1"/>
  <c r="AJ151" i="13"/>
  <c r="AK151" i="13" s="1"/>
  <c r="AG152" i="13"/>
  <c r="AH152" i="13"/>
  <c r="AI152" i="13"/>
  <c r="AJ152" i="13"/>
  <c r="AK152" i="13" s="1"/>
  <c r="AG153" i="13"/>
  <c r="AH153" i="13"/>
  <c r="AI153" i="13" s="1"/>
  <c r="AJ153" i="13"/>
  <c r="AK153" i="13" s="1"/>
  <c r="AG154" i="13"/>
  <c r="AH154" i="13"/>
  <c r="AI154" i="13" s="1"/>
  <c r="AJ154" i="13"/>
  <c r="AK154" i="13" s="1"/>
  <c r="AG155" i="13"/>
  <c r="AH155" i="13"/>
  <c r="AI155" i="13" s="1"/>
  <c r="AJ155" i="13"/>
  <c r="AK155" i="13" s="1"/>
  <c r="AG156" i="13"/>
  <c r="AH156" i="13"/>
  <c r="AI156" i="13" s="1"/>
  <c r="AJ156" i="13"/>
  <c r="AK156" i="13" s="1"/>
  <c r="AG157" i="13"/>
  <c r="AH157" i="13"/>
  <c r="AI157" i="13" s="1"/>
  <c r="AJ157" i="13"/>
  <c r="AK157" i="13" s="1"/>
  <c r="AG158" i="13"/>
  <c r="AH158" i="13"/>
  <c r="AI158" i="13" s="1"/>
  <c r="AJ158" i="13"/>
  <c r="AK158" i="13" s="1"/>
  <c r="AG159" i="13"/>
  <c r="AH159" i="13"/>
  <c r="AI159" i="13" s="1"/>
  <c r="AJ159" i="13"/>
  <c r="AK159" i="13" s="1"/>
  <c r="AG160" i="13"/>
  <c r="AH160" i="13"/>
  <c r="AI160" i="13" s="1"/>
  <c r="AJ160" i="13"/>
  <c r="AK160" i="13"/>
  <c r="AG161" i="13"/>
  <c r="AH161" i="13"/>
  <c r="AI161" i="13" s="1"/>
  <c r="AJ161" i="13"/>
  <c r="AK161" i="13" s="1"/>
  <c r="AG162" i="13"/>
  <c r="AH162" i="13"/>
  <c r="AI162" i="13" s="1"/>
  <c r="AJ162" i="13"/>
  <c r="AK162" i="13" s="1"/>
  <c r="AG163" i="13"/>
  <c r="AH163" i="13"/>
  <c r="AI163" i="13" s="1"/>
  <c r="AJ163" i="13"/>
  <c r="AK163" i="13" s="1"/>
  <c r="AG164" i="13"/>
  <c r="AH164" i="13"/>
  <c r="AI164" i="13" s="1"/>
  <c r="AJ164" i="13"/>
  <c r="AK164" i="13" s="1"/>
  <c r="AG165" i="13"/>
  <c r="AH165" i="13"/>
  <c r="AI165" i="13" s="1"/>
  <c r="AJ165" i="13"/>
  <c r="AK165" i="13" s="1"/>
  <c r="AG166" i="13"/>
  <c r="AH166" i="13"/>
  <c r="AI166" i="13" s="1"/>
  <c r="AJ166" i="13"/>
  <c r="AK166" i="13" s="1"/>
  <c r="AG167" i="13"/>
  <c r="AH167" i="13"/>
  <c r="AI167" i="13" s="1"/>
  <c r="AJ167" i="13"/>
  <c r="AK167" i="13" s="1"/>
  <c r="AG168" i="13"/>
  <c r="AH168" i="13"/>
  <c r="AI168" i="13" s="1"/>
  <c r="AJ168" i="13"/>
  <c r="AK168" i="13" s="1"/>
  <c r="AG169" i="13"/>
  <c r="AH169" i="13"/>
  <c r="AI169" i="13" s="1"/>
  <c r="AJ169" i="13"/>
  <c r="AK169" i="13" s="1"/>
  <c r="AG170" i="13"/>
  <c r="AH170" i="13"/>
  <c r="AI170" i="13" s="1"/>
  <c r="AJ170" i="13"/>
  <c r="AK170" i="13" s="1"/>
  <c r="AG171" i="13"/>
  <c r="AH171" i="13"/>
  <c r="AI171" i="13" s="1"/>
  <c r="AJ171" i="13"/>
  <c r="AK171" i="13" s="1"/>
  <c r="AG172" i="13"/>
  <c r="AH172" i="13"/>
  <c r="AI172" i="13" s="1"/>
  <c r="AJ172" i="13"/>
  <c r="AK172" i="13" s="1"/>
  <c r="AG173" i="13"/>
  <c r="AH173" i="13"/>
  <c r="AI173" i="13" s="1"/>
  <c r="AJ173" i="13"/>
  <c r="AK173" i="13" s="1"/>
  <c r="AG174" i="13"/>
  <c r="AH174" i="13"/>
  <c r="AI174" i="13" s="1"/>
  <c r="AJ174" i="13"/>
  <c r="AK174" i="13" s="1"/>
  <c r="AG175" i="13"/>
  <c r="AH175" i="13"/>
  <c r="AI175" i="13" s="1"/>
  <c r="AJ175" i="13"/>
  <c r="AK175" i="13" s="1"/>
  <c r="AG176" i="13"/>
  <c r="AH176" i="13"/>
  <c r="AI176" i="13" s="1"/>
  <c r="AJ176" i="13"/>
  <c r="AK176" i="13" s="1"/>
  <c r="AG177" i="13"/>
  <c r="AH177" i="13"/>
  <c r="AI177" i="13" s="1"/>
  <c r="AJ177" i="13"/>
  <c r="AK177" i="13" s="1"/>
  <c r="AG178" i="13"/>
  <c r="AH178" i="13"/>
  <c r="AI178" i="13" s="1"/>
  <c r="AJ178" i="13"/>
  <c r="AK178" i="13" s="1"/>
  <c r="AG179" i="13"/>
  <c r="AH179" i="13"/>
  <c r="AI179" i="13" s="1"/>
  <c r="AJ179" i="13"/>
  <c r="AK179" i="13" s="1"/>
  <c r="AG180" i="13"/>
  <c r="AH180" i="13"/>
  <c r="AI180" i="13" s="1"/>
  <c r="AJ180" i="13"/>
  <c r="AK180" i="13" s="1"/>
  <c r="AG181" i="13"/>
  <c r="AH181" i="13"/>
  <c r="AI181" i="13" s="1"/>
  <c r="AJ181" i="13"/>
  <c r="AK181" i="13" s="1"/>
  <c r="AG182" i="13"/>
  <c r="AH182" i="13"/>
  <c r="AI182" i="13" s="1"/>
  <c r="AJ182" i="13"/>
  <c r="AK182" i="13" s="1"/>
  <c r="AG183" i="13"/>
  <c r="AH183" i="13"/>
  <c r="AI183" i="13" s="1"/>
  <c r="AJ183" i="13"/>
  <c r="AK183" i="13" s="1"/>
  <c r="AG184" i="13"/>
  <c r="AH184" i="13"/>
  <c r="AI184" i="13" s="1"/>
  <c r="AJ184" i="13"/>
  <c r="AK184" i="13"/>
  <c r="AG185" i="13"/>
  <c r="AH185" i="13"/>
  <c r="AI185" i="13" s="1"/>
  <c r="AJ185" i="13"/>
  <c r="AK185" i="13" s="1"/>
  <c r="AG186" i="13"/>
  <c r="AH186" i="13"/>
  <c r="AI186" i="13" s="1"/>
  <c r="AJ186" i="13"/>
  <c r="AK186" i="13" s="1"/>
  <c r="AG187" i="13"/>
  <c r="AH187" i="13"/>
  <c r="AI187" i="13" s="1"/>
  <c r="AJ187" i="13"/>
  <c r="AK187" i="13" s="1"/>
  <c r="AG188" i="13"/>
  <c r="AH188" i="13"/>
  <c r="AI188" i="13" s="1"/>
  <c r="AJ188" i="13"/>
  <c r="AK188" i="13" s="1"/>
  <c r="AG189" i="13"/>
  <c r="AH189" i="13"/>
  <c r="AI189" i="13" s="1"/>
  <c r="AJ189" i="13"/>
  <c r="AK189" i="13" s="1"/>
  <c r="AG190" i="13"/>
  <c r="AH190" i="13"/>
  <c r="AI190" i="13" s="1"/>
  <c r="AJ190" i="13"/>
  <c r="AK190" i="13" s="1"/>
  <c r="AG191" i="13"/>
  <c r="AH191" i="13"/>
  <c r="AI191" i="13" s="1"/>
  <c r="AJ191" i="13"/>
  <c r="AK191" i="13" s="1"/>
  <c r="AG192" i="13"/>
  <c r="AH192" i="13"/>
  <c r="AI192" i="13"/>
  <c r="AJ192" i="13"/>
  <c r="AK192" i="13" s="1"/>
  <c r="AG193" i="13"/>
  <c r="AH193" i="13"/>
  <c r="AI193" i="13" s="1"/>
  <c r="AJ193" i="13"/>
  <c r="AK193" i="13" s="1"/>
  <c r="AG194" i="13"/>
  <c r="AH194" i="13"/>
  <c r="AI194" i="13" s="1"/>
  <c r="AJ194" i="13"/>
  <c r="AK194" i="13" s="1"/>
  <c r="AG195" i="13"/>
  <c r="AH195" i="13"/>
  <c r="AI195" i="13" s="1"/>
  <c r="AJ195" i="13"/>
  <c r="AK195" i="13" s="1"/>
  <c r="AG196" i="13"/>
  <c r="AH196" i="13"/>
  <c r="AI196" i="13" s="1"/>
  <c r="AJ196" i="13"/>
  <c r="AK196" i="13" s="1"/>
  <c r="AG197" i="13"/>
  <c r="AH197" i="13"/>
  <c r="AI197" i="13" s="1"/>
  <c r="AJ197" i="13"/>
  <c r="AK197" i="13" s="1"/>
  <c r="AG198" i="13"/>
  <c r="AH198" i="13"/>
  <c r="AI198" i="13" s="1"/>
  <c r="AJ198" i="13"/>
  <c r="AK198" i="13"/>
  <c r="AG199" i="13"/>
  <c r="AH199" i="13"/>
  <c r="AI199" i="13" s="1"/>
  <c r="AJ199" i="13"/>
  <c r="AK199" i="13"/>
  <c r="AG200" i="13"/>
  <c r="AH200" i="13"/>
  <c r="AI200" i="13" s="1"/>
  <c r="AJ200" i="13"/>
  <c r="AK200" i="13" s="1"/>
  <c r="AG201" i="13"/>
  <c r="AH201" i="13"/>
  <c r="AI201" i="13" s="1"/>
  <c r="AJ201" i="13"/>
  <c r="AK201" i="13" s="1"/>
  <c r="AG202" i="13"/>
  <c r="AH202" i="13"/>
  <c r="AI202" i="13" s="1"/>
  <c r="AJ202" i="13"/>
  <c r="AK202" i="13" s="1"/>
  <c r="AG203" i="13"/>
  <c r="AH203" i="13"/>
  <c r="AI203" i="13" s="1"/>
  <c r="AJ203" i="13"/>
  <c r="AK203" i="13" s="1"/>
  <c r="AG204" i="13"/>
  <c r="AH204" i="13"/>
  <c r="AI204" i="13" s="1"/>
  <c r="AJ204" i="13"/>
  <c r="AK204" i="13" s="1"/>
  <c r="AG205" i="13"/>
  <c r="AH205" i="13"/>
  <c r="AI205" i="13" s="1"/>
  <c r="AJ205" i="13"/>
  <c r="AK205" i="13" s="1"/>
  <c r="AG206" i="13"/>
  <c r="AH206" i="13"/>
  <c r="AI206" i="13" s="1"/>
  <c r="AJ206" i="13"/>
  <c r="AK206" i="13" s="1"/>
  <c r="AG207" i="13"/>
  <c r="AH207" i="13"/>
  <c r="AI207" i="13" s="1"/>
  <c r="AJ207" i="13"/>
  <c r="AK207" i="13" s="1"/>
  <c r="AG208" i="13"/>
  <c r="AH208" i="13"/>
  <c r="AI208" i="13" s="1"/>
  <c r="AJ208" i="13"/>
  <c r="AK208" i="13" s="1"/>
  <c r="AG209" i="13"/>
  <c r="AH209" i="13"/>
  <c r="AI209" i="13" s="1"/>
  <c r="AJ209" i="13"/>
  <c r="AK209" i="13" s="1"/>
  <c r="AG210" i="13"/>
  <c r="AH210" i="13"/>
  <c r="AI210" i="13" s="1"/>
  <c r="AJ210" i="13"/>
  <c r="AK210" i="13" s="1"/>
  <c r="AG211" i="13"/>
  <c r="AH211" i="13"/>
  <c r="AI211" i="13" s="1"/>
  <c r="AJ211" i="13"/>
  <c r="AK211" i="13" s="1"/>
  <c r="AG212" i="13"/>
  <c r="AH212" i="13"/>
  <c r="AI212" i="13" s="1"/>
  <c r="AJ212" i="13"/>
  <c r="AK212" i="13" s="1"/>
  <c r="AG213" i="13"/>
  <c r="AH213" i="13"/>
  <c r="AI213" i="13" s="1"/>
  <c r="AJ213" i="13"/>
  <c r="AK213" i="13" s="1"/>
  <c r="AG214" i="13"/>
  <c r="AH214" i="13"/>
  <c r="AI214" i="13" s="1"/>
  <c r="AJ214" i="13"/>
  <c r="AK214" i="13" s="1"/>
  <c r="AG215" i="13"/>
  <c r="AH215" i="13"/>
  <c r="AI215" i="13"/>
  <c r="AJ215" i="13"/>
  <c r="AK215" i="13" s="1"/>
  <c r="AG216" i="13"/>
  <c r="AH216" i="13"/>
  <c r="AI216" i="13" s="1"/>
  <c r="AJ216" i="13"/>
  <c r="AK216" i="13" s="1"/>
  <c r="AG217" i="13"/>
  <c r="AH217" i="13"/>
  <c r="AI217" i="13" s="1"/>
  <c r="AJ217" i="13"/>
  <c r="AK217" i="13" s="1"/>
  <c r="AG218" i="13"/>
  <c r="AH218" i="13"/>
  <c r="AI218" i="13" s="1"/>
  <c r="AJ218" i="13"/>
  <c r="AK218" i="13" s="1"/>
  <c r="AG219" i="13"/>
  <c r="AH219" i="13"/>
  <c r="AI219" i="13" s="1"/>
  <c r="AJ219" i="13"/>
  <c r="AK219" i="13" s="1"/>
  <c r="AG220" i="13"/>
  <c r="AH220" i="13"/>
  <c r="AI220" i="13" s="1"/>
  <c r="AJ220" i="13"/>
  <c r="AK220" i="13" s="1"/>
  <c r="AG221" i="13"/>
  <c r="AH221" i="13"/>
  <c r="AI221" i="13" s="1"/>
  <c r="AJ221" i="13"/>
  <c r="AK221" i="13" s="1"/>
  <c r="AG222" i="13"/>
  <c r="AH222" i="13"/>
  <c r="AI222" i="13" s="1"/>
  <c r="AJ222" i="13"/>
  <c r="AK222" i="13" s="1"/>
  <c r="AG223" i="13"/>
  <c r="AH223" i="13"/>
  <c r="AI223" i="13" s="1"/>
  <c r="AJ223" i="13"/>
  <c r="AK223" i="13" s="1"/>
  <c r="AG224" i="13"/>
  <c r="AH224" i="13"/>
  <c r="AI224" i="13" s="1"/>
  <c r="AJ224" i="13"/>
  <c r="AK224" i="13" s="1"/>
  <c r="AG225" i="13"/>
  <c r="AH225" i="13"/>
  <c r="AI225" i="13" s="1"/>
  <c r="AJ225" i="13"/>
  <c r="AK225" i="13" s="1"/>
  <c r="AG226" i="13"/>
  <c r="AH226" i="13"/>
  <c r="AI226" i="13" s="1"/>
  <c r="AJ226" i="13"/>
  <c r="AK226" i="13" s="1"/>
  <c r="AG227" i="13"/>
  <c r="AH227" i="13"/>
  <c r="AI227" i="13" s="1"/>
  <c r="AJ227" i="13"/>
  <c r="AK227" i="13" s="1"/>
  <c r="AG228" i="13"/>
  <c r="AH228" i="13"/>
  <c r="AI228" i="13" s="1"/>
  <c r="AJ228" i="13"/>
  <c r="AK228" i="13" s="1"/>
  <c r="AG229" i="13"/>
  <c r="AH229" i="13"/>
  <c r="AI229" i="13" s="1"/>
  <c r="AJ229" i="13"/>
  <c r="AK229" i="13" s="1"/>
  <c r="AG230" i="13"/>
  <c r="AH230" i="13"/>
  <c r="AI230" i="13" s="1"/>
  <c r="AJ230" i="13"/>
  <c r="AK230" i="13"/>
  <c r="AG231" i="13"/>
  <c r="AH231" i="13"/>
  <c r="AI231" i="13" s="1"/>
  <c r="AJ231" i="13"/>
  <c r="AK231" i="13"/>
  <c r="AG232" i="13"/>
  <c r="AH232" i="13"/>
  <c r="AI232" i="13" s="1"/>
  <c r="AJ232" i="13"/>
  <c r="AK232" i="13" s="1"/>
  <c r="AG233" i="13"/>
  <c r="AH233" i="13"/>
  <c r="AI233" i="13" s="1"/>
  <c r="AJ233" i="13"/>
  <c r="AK233" i="13" s="1"/>
  <c r="AG234" i="13"/>
  <c r="AH234" i="13"/>
  <c r="AI234" i="13" s="1"/>
  <c r="AJ234" i="13"/>
  <c r="AK234" i="13" s="1"/>
  <c r="AG235" i="13"/>
  <c r="AH235" i="13"/>
  <c r="AI235" i="13" s="1"/>
  <c r="AJ235" i="13"/>
  <c r="AK235" i="13" s="1"/>
  <c r="AG236" i="13"/>
  <c r="AH236" i="13"/>
  <c r="AI236" i="13" s="1"/>
  <c r="AJ236" i="13"/>
  <c r="AK236" i="13" s="1"/>
  <c r="AG237" i="13"/>
  <c r="AH237" i="13"/>
  <c r="AI237" i="13" s="1"/>
  <c r="AJ237" i="13"/>
  <c r="AK237" i="13"/>
  <c r="AG238" i="13"/>
  <c r="AH238" i="13"/>
  <c r="AI238" i="13" s="1"/>
  <c r="AJ238" i="13"/>
  <c r="AK238" i="13" s="1"/>
  <c r="AG239" i="13"/>
  <c r="AH239" i="13"/>
  <c r="AI239" i="13" s="1"/>
  <c r="AJ239" i="13"/>
  <c r="AK239" i="13" s="1"/>
  <c r="AG240" i="13"/>
  <c r="AH240" i="13"/>
  <c r="AI240" i="13" s="1"/>
  <c r="AJ240" i="13"/>
  <c r="AK240" i="13" s="1"/>
  <c r="AG241" i="13"/>
  <c r="AH241" i="13"/>
  <c r="AI241" i="13"/>
  <c r="AJ241" i="13"/>
  <c r="AK241" i="13" s="1"/>
  <c r="AG242" i="13"/>
  <c r="AH242" i="13"/>
  <c r="AI242" i="13"/>
  <c r="AJ242" i="13"/>
  <c r="AK242" i="13" s="1"/>
  <c r="AG243" i="13"/>
  <c r="AH243" i="13"/>
  <c r="AI243" i="13"/>
  <c r="AJ243" i="13"/>
  <c r="AK243" i="13" s="1"/>
  <c r="AG244" i="13"/>
  <c r="AH244" i="13"/>
  <c r="AI244" i="13" s="1"/>
  <c r="AJ244" i="13"/>
  <c r="AK244" i="13" s="1"/>
  <c r="AG245" i="13"/>
  <c r="AH245" i="13"/>
  <c r="AI245" i="13" s="1"/>
  <c r="AJ245" i="13"/>
  <c r="AK245" i="13" s="1"/>
  <c r="AG246" i="13"/>
  <c r="AH246" i="13"/>
  <c r="AI246" i="13" s="1"/>
  <c r="AJ246" i="13"/>
  <c r="AK246" i="13" s="1"/>
  <c r="AG247" i="13"/>
  <c r="AH247" i="13"/>
  <c r="AI247" i="13" s="1"/>
  <c r="AJ247" i="13"/>
  <c r="AK247" i="13" s="1"/>
  <c r="AG248" i="13"/>
  <c r="AH248" i="13"/>
  <c r="AI248" i="13" s="1"/>
  <c r="AJ248" i="13"/>
  <c r="AK248" i="13" s="1"/>
  <c r="AG249" i="13"/>
  <c r="AH249" i="13"/>
  <c r="AI249" i="13" s="1"/>
  <c r="AJ249" i="13"/>
  <c r="AK249" i="13" s="1"/>
  <c r="AG250" i="13"/>
  <c r="AH250" i="13"/>
  <c r="AI250" i="13" s="1"/>
  <c r="AJ250" i="13"/>
  <c r="AK250" i="13" s="1"/>
  <c r="AG251" i="13"/>
  <c r="AH251" i="13"/>
  <c r="AI251" i="13" s="1"/>
  <c r="AJ251" i="13"/>
  <c r="AK251" i="13" s="1"/>
  <c r="AG252" i="13"/>
  <c r="AH252" i="13"/>
  <c r="AI252" i="13" s="1"/>
  <c r="AJ252" i="13"/>
  <c r="AK252" i="13" s="1"/>
  <c r="AG253" i="13"/>
  <c r="AH253" i="13"/>
  <c r="AI253" i="13" s="1"/>
  <c r="AJ253" i="13"/>
  <c r="AK253" i="13" s="1"/>
  <c r="AG254" i="13"/>
  <c r="AH254" i="13"/>
  <c r="AI254" i="13" s="1"/>
  <c r="AJ254" i="13"/>
  <c r="AK254" i="13" s="1"/>
  <c r="AG255" i="13"/>
  <c r="AH255" i="13"/>
  <c r="AI255" i="13" s="1"/>
  <c r="AJ255" i="13"/>
  <c r="AK255" i="13" s="1"/>
  <c r="AG256" i="13"/>
  <c r="AH256" i="13"/>
  <c r="AI256" i="13" s="1"/>
  <c r="AJ256" i="13"/>
  <c r="AK256" i="13" s="1"/>
  <c r="AG257" i="13"/>
  <c r="AH257" i="13"/>
  <c r="AI257" i="13" s="1"/>
  <c r="AJ257" i="13"/>
  <c r="AK257" i="13" s="1"/>
  <c r="AG258" i="13"/>
  <c r="AH258" i="13"/>
  <c r="AI258" i="13" s="1"/>
  <c r="AJ258" i="13"/>
  <c r="AK258" i="13" s="1"/>
  <c r="AG259" i="13"/>
  <c r="AH259" i="13"/>
  <c r="AI259" i="13" s="1"/>
  <c r="AJ259" i="13"/>
  <c r="AK259" i="13" s="1"/>
  <c r="AG260" i="13"/>
  <c r="AH260" i="13"/>
  <c r="AI260" i="13" s="1"/>
  <c r="AJ260" i="13"/>
  <c r="AK260" i="13" s="1"/>
  <c r="AG261" i="13"/>
  <c r="AH261" i="13"/>
  <c r="AI261" i="13" s="1"/>
  <c r="AJ261" i="13"/>
  <c r="AK261" i="13" s="1"/>
  <c r="AG262" i="13"/>
  <c r="AH262" i="13"/>
  <c r="AI262" i="13" s="1"/>
  <c r="AJ262" i="13"/>
  <c r="AK262" i="13"/>
  <c r="AG263" i="13"/>
  <c r="AH263" i="13"/>
  <c r="AI263" i="13" s="1"/>
  <c r="AJ263" i="13"/>
  <c r="AK263" i="13" s="1"/>
  <c r="AG264" i="13"/>
  <c r="AH264" i="13"/>
  <c r="AI264" i="13" s="1"/>
  <c r="AJ264" i="13"/>
  <c r="AK264" i="13" s="1"/>
  <c r="AG265" i="13"/>
  <c r="AH265" i="13"/>
  <c r="AI265" i="13"/>
  <c r="AJ265" i="13"/>
  <c r="AK265" i="13" s="1"/>
  <c r="AG266" i="13"/>
  <c r="AH266" i="13"/>
  <c r="AI266" i="13" s="1"/>
  <c r="AJ266" i="13"/>
  <c r="AK266" i="13" s="1"/>
  <c r="AG267" i="13"/>
  <c r="AH267" i="13"/>
  <c r="AI267" i="13" s="1"/>
  <c r="AJ267" i="13"/>
  <c r="AK267" i="13" s="1"/>
  <c r="AG268" i="13"/>
  <c r="AH268" i="13"/>
  <c r="AI268" i="13" s="1"/>
  <c r="AJ268" i="13"/>
  <c r="AK268" i="13" s="1"/>
  <c r="AG269" i="13"/>
  <c r="AH269" i="13"/>
  <c r="AI269" i="13" s="1"/>
  <c r="AJ269" i="13"/>
  <c r="AK269" i="13" s="1"/>
  <c r="AG270" i="13"/>
  <c r="AH270" i="13"/>
  <c r="AI270" i="13" s="1"/>
  <c r="AJ270" i="13"/>
  <c r="AK270" i="13" s="1"/>
  <c r="AG271" i="13"/>
  <c r="AH271" i="13"/>
  <c r="AI271" i="13" s="1"/>
  <c r="AJ271" i="13"/>
  <c r="AK271" i="13" s="1"/>
  <c r="AG272" i="13"/>
  <c r="AH272" i="13"/>
  <c r="AI272" i="13" s="1"/>
  <c r="AJ272" i="13"/>
  <c r="AK272" i="13" s="1"/>
  <c r="AG273" i="13"/>
  <c r="AH273" i="13"/>
  <c r="AI273" i="13" s="1"/>
  <c r="AJ273" i="13"/>
  <c r="AK273" i="13" s="1"/>
  <c r="AG274" i="13"/>
  <c r="AH274" i="13"/>
  <c r="AI274" i="13" s="1"/>
  <c r="AJ274" i="13"/>
  <c r="AK274" i="13" s="1"/>
  <c r="AG275" i="13"/>
  <c r="AH275" i="13"/>
  <c r="AI275" i="13" s="1"/>
  <c r="AJ275" i="13"/>
  <c r="AK275" i="13" s="1"/>
  <c r="AG276" i="13"/>
  <c r="AH276" i="13"/>
  <c r="AI276" i="13" s="1"/>
  <c r="AJ276" i="13"/>
  <c r="AK276" i="13" s="1"/>
  <c r="AG277" i="13"/>
  <c r="AH277" i="13"/>
  <c r="AI277" i="13" s="1"/>
  <c r="AJ277" i="13"/>
  <c r="AK277" i="13" s="1"/>
  <c r="AG278" i="13"/>
  <c r="AH278" i="13"/>
  <c r="AI278" i="13" s="1"/>
  <c r="AJ278" i="13"/>
  <c r="AK278" i="13"/>
  <c r="AG279" i="13"/>
  <c r="AH279" i="13"/>
  <c r="AI279" i="13" s="1"/>
  <c r="AJ279" i="13"/>
  <c r="AK279" i="13"/>
  <c r="AG280" i="13"/>
  <c r="AH280" i="13"/>
  <c r="AI280" i="13" s="1"/>
  <c r="AJ280" i="13"/>
  <c r="AK280" i="13"/>
  <c r="AG281" i="13"/>
  <c r="AH281" i="13"/>
  <c r="AI281" i="13" s="1"/>
  <c r="AJ281" i="13"/>
  <c r="AK281" i="13" s="1"/>
  <c r="AG282" i="13"/>
  <c r="AH282" i="13"/>
  <c r="AI282" i="13" s="1"/>
  <c r="AJ282" i="13"/>
  <c r="AK282" i="13" s="1"/>
  <c r="AG283" i="13"/>
  <c r="AH283" i="13"/>
  <c r="AI283" i="13" s="1"/>
  <c r="AJ283" i="13"/>
  <c r="AK283" i="13" s="1"/>
  <c r="AG284" i="13"/>
  <c r="AH284" i="13"/>
  <c r="AI284" i="13" s="1"/>
  <c r="AJ284" i="13"/>
  <c r="AK284" i="13" s="1"/>
  <c r="AG285" i="13"/>
  <c r="AH285" i="13"/>
  <c r="AI285" i="13" s="1"/>
  <c r="AJ285" i="13"/>
  <c r="AK285" i="13" s="1"/>
  <c r="AG286" i="13"/>
  <c r="AH286" i="13"/>
  <c r="AI286" i="13" s="1"/>
  <c r="AJ286" i="13"/>
  <c r="AK286" i="13" s="1"/>
  <c r="AG287" i="13"/>
  <c r="AH287" i="13"/>
  <c r="AI287" i="13" s="1"/>
  <c r="AJ287" i="13"/>
  <c r="AK287" i="13" s="1"/>
  <c r="AG288" i="13"/>
  <c r="AH288" i="13"/>
  <c r="AI288" i="13" s="1"/>
  <c r="AJ288" i="13"/>
  <c r="AK288" i="13" s="1"/>
  <c r="AG289" i="13"/>
  <c r="AH289" i="13"/>
  <c r="AI289" i="13" s="1"/>
  <c r="AJ289" i="13"/>
  <c r="AK289" i="13" s="1"/>
  <c r="AG290" i="13"/>
  <c r="AH290" i="13"/>
  <c r="AI290" i="13" s="1"/>
  <c r="AJ290" i="13"/>
  <c r="AK290" i="13" s="1"/>
  <c r="AG291" i="13"/>
  <c r="AH291" i="13"/>
  <c r="AI291" i="13" s="1"/>
  <c r="AJ291" i="13"/>
  <c r="AK291" i="13" s="1"/>
  <c r="AG292" i="13"/>
  <c r="AH292" i="13"/>
  <c r="AI292" i="13" s="1"/>
  <c r="AJ292" i="13"/>
  <c r="AK292" i="13" s="1"/>
  <c r="AG293" i="13"/>
  <c r="AH293" i="13"/>
  <c r="AI293" i="13" s="1"/>
  <c r="AJ293" i="13"/>
  <c r="AK293" i="13" s="1"/>
  <c r="AG294" i="13"/>
  <c r="AH294" i="13"/>
  <c r="AI294" i="13" s="1"/>
  <c r="AJ294" i="13"/>
  <c r="AK294" i="13" s="1"/>
  <c r="AG295" i="13"/>
  <c r="AH295" i="13"/>
  <c r="AI295" i="13" s="1"/>
  <c r="AJ295" i="13"/>
  <c r="AK295" i="13"/>
  <c r="AG296" i="13"/>
  <c r="AH296" i="13"/>
  <c r="AI296" i="13" s="1"/>
  <c r="AJ296" i="13"/>
  <c r="AK296" i="13" s="1"/>
  <c r="AG297" i="13"/>
  <c r="AH297" i="13"/>
  <c r="AI297" i="13" s="1"/>
  <c r="AJ297" i="13"/>
  <c r="AK297" i="13" s="1"/>
  <c r="AG298" i="13"/>
  <c r="AH298" i="13"/>
  <c r="AI298" i="13" s="1"/>
  <c r="AJ298" i="13"/>
  <c r="AK298" i="13" s="1"/>
  <c r="AG299" i="13"/>
  <c r="AH299" i="13"/>
  <c r="AI299" i="13" s="1"/>
  <c r="AJ299" i="13"/>
  <c r="AK299" i="13" s="1"/>
  <c r="AG300" i="13"/>
  <c r="AH300" i="13"/>
  <c r="AI300" i="13" s="1"/>
  <c r="AJ300" i="13"/>
  <c r="AK300" i="13" s="1"/>
  <c r="AG301" i="13"/>
  <c r="AH301" i="13"/>
  <c r="AI301" i="13" s="1"/>
  <c r="AJ301" i="13"/>
  <c r="AK301" i="13" s="1"/>
  <c r="AG302" i="13"/>
  <c r="AH302" i="13"/>
  <c r="AI302" i="13" s="1"/>
  <c r="AJ302" i="13"/>
  <c r="AK302" i="13" s="1"/>
  <c r="AG303" i="13"/>
  <c r="AH303" i="13"/>
  <c r="AI303" i="13" s="1"/>
  <c r="AJ303" i="13"/>
  <c r="AK303" i="13" s="1"/>
  <c r="AG304" i="13"/>
  <c r="AH304" i="13"/>
  <c r="AI304" i="13" s="1"/>
  <c r="AJ304" i="13"/>
  <c r="AK304" i="13" s="1"/>
  <c r="AG305" i="13"/>
  <c r="AH305" i="13"/>
  <c r="AI305" i="13" s="1"/>
  <c r="AJ305" i="13"/>
  <c r="AK305" i="13" s="1"/>
  <c r="AG306" i="13"/>
  <c r="AH306" i="13"/>
  <c r="AI306" i="13" s="1"/>
  <c r="AJ306" i="13"/>
  <c r="AK306" i="13" s="1"/>
  <c r="AG307" i="13"/>
  <c r="AH307" i="13"/>
  <c r="AI307" i="13" s="1"/>
  <c r="AJ307" i="13"/>
  <c r="AK307" i="13" s="1"/>
  <c r="AG308" i="13"/>
  <c r="AH308" i="13"/>
  <c r="AI308" i="13" s="1"/>
  <c r="AJ308" i="13"/>
  <c r="AK308" i="13" s="1"/>
  <c r="AG309" i="13"/>
  <c r="AH309" i="13"/>
  <c r="AI309" i="13" s="1"/>
  <c r="AJ309" i="13"/>
  <c r="AK309" i="13" s="1"/>
  <c r="AG310" i="13"/>
  <c r="AH310" i="13"/>
  <c r="AI310" i="13" s="1"/>
  <c r="AJ310" i="13"/>
  <c r="AK310" i="13" s="1"/>
  <c r="AG311" i="13"/>
  <c r="AH311" i="13"/>
  <c r="AI311" i="13" s="1"/>
  <c r="AJ311" i="13"/>
  <c r="AK311" i="13"/>
  <c r="AG312" i="13"/>
  <c r="AH312" i="13"/>
  <c r="AI312" i="13" s="1"/>
  <c r="AJ312" i="13"/>
  <c r="AK312" i="13"/>
  <c r="AG313" i="13"/>
  <c r="AH313" i="13"/>
  <c r="AI313" i="13" s="1"/>
  <c r="AJ313" i="13"/>
  <c r="AK313" i="13" s="1"/>
  <c r="AG314" i="13"/>
  <c r="AH314" i="13"/>
  <c r="AI314" i="13" s="1"/>
  <c r="AJ314" i="13"/>
  <c r="AK314" i="13" s="1"/>
  <c r="AG315" i="13"/>
  <c r="AH315" i="13"/>
  <c r="AI315" i="13" s="1"/>
  <c r="AJ315" i="13"/>
  <c r="AK315" i="13" s="1"/>
  <c r="AG316" i="13"/>
  <c r="AH316" i="13"/>
  <c r="AI316" i="13" s="1"/>
  <c r="AJ316" i="13"/>
  <c r="AK316" i="13" s="1"/>
  <c r="AG317" i="13"/>
  <c r="AH317" i="13"/>
  <c r="AI317" i="13" s="1"/>
  <c r="AJ317" i="13"/>
  <c r="AK317" i="13" s="1"/>
  <c r="AG318" i="13"/>
  <c r="AH318" i="13"/>
  <c r="AI318" i="13" s="1"/>
  <c r="AJ318" i="13"/>
  <c r="AK318" i="13" s="1"/>
  <c r="AG319" i="13"/>
  <c r="AH319" i="13"/>
  <c r="AI319" i="13" s="1"/>
  <c r="AJ319" i="13"/>
  <c r="AK319" i="13" s="1"/>
  <c r="AG320" i="13"/>
  <c r="AH320" i="13"/>
  <c r="AI320" i="13" s="1"/>
  <c r="AJ320" i="13"/>
  <c r="AK320" i="13" s="1"/>
  <c r="AG321" i="13"/>
  <c r="AH321" i="13"/>
  <c r="AI321" i="13" s="1"/>
  <c r="AJ321" i="13"/>
  <c r="AK321" i="13" s="1"/>
  <c r="AG322" i="13"/>
  <c r="AH322" i="13"/>
  <c r="AI322" i="13" s="1"/>
  <c r="AJ322" i="13"/>
  <c r="AK322" i="13" s="1"/>
  <c r="AG323" i="13"/>
  <c r="AH323" i="13"/>
  <c r="AI323" i="13" s="1"/>
  <c r="AJ323" i="13"/>
  <c r="AK323" i="13" s="1"/>
  <c r="AG324" i="13"/>
  <c r="AH324" i="13"/>
  <c r="AI324" i="13" s="1"/>
  <c r="AJ324" i="13"/>
  <c r="AK324" i="13" s="1"/>
  <c r="AG325" i="13"/>
  <c r="AH325" i="13"/>
  <c r="AI325" i="13" s="1"/>
  <c r="AJ325" i="13"/>
  <c r="AK325" i="13" s="1"/>
  <c r="AG326" i="13"/>
  <c r="AH326" i="13"/>
  <c r="AI326" i="13" s="1"/>
  <c r="AJ326" i="13"/>
  <c r="AK326" i="13" s="1"/>
  <c r="AG327" i="13"/>
  <c r="AH327" i="13"/>
  <c r="AI327" i="13" s="1"/>
  <c r="AJ327" i="13"/>
  <c r="AK327" i="13" s="1"/>
  <c r="AG328" i="13"/>
  <c r="AH328" i="13"/>
  <c r="AI328" i="13" s="1"/>
  <c r="AJ328" i="13"/>
  <c r="AK328" i="13" s="1"/>
  <c r="AG329" i="13"/>
  <c r="AH329" i="13"/>
  <c r="AI329" i="13" s="1"/>
  <c r="AJ329" i="13"/>
  <c r="AK329" i="13" s="1"/>
  <c r="AG330" i="13"/>
  <c r="AH330" i="13"/>
  <c r="AI330" i="13" s="1"/>
  <c r="AJ330" i="13"/>
  <c r="AK330" i="13" s="1"/>
  <c r="AG331" i="13"/>
  <c r="AH331" i="13"/>
  <c r="AI331" i="13" s="1"/>
  <c r="AJ331" i="13"/>
  <c r="AK331" i="13" s="1"/>
  <c r="AG332" i="13"/>
  <c r="AH332" i="13"/>
  <c r="AI332" i="13" s="1"/>
  <c r="AJ332" i="13"/>
  <c r="AK332" i="13" s="1"/>
  <c r="AG333" i="13"/>
  <c r="AH333" i="13"/>
  <c r="AI333" i="13" s="1"/>
  <c r="AJ333" i="13"/>
  <c r="AK333" i="13" s="1"/>
  <c r="AG334" i="13"/>
  <c r="AH334" i="13"/>
  <c r="AI334" i="13" s="1"/>
  <c r="AJ334" i="13"/>
  <c r="AK334" i="13" s="1"/>
  <c r="AG335" i="13"/>
  <c r="AH335" i="13"/>
  <c r="AI335" i="13" s="1"/>
  <c r="AJ335" i="13"/>
  <c r="AK335" i="13"/>
  <c r="AG336" i="13"/>
  <c r="AH336" i="13"/>
  <c r="AI336" i="13" s="1"/>
  <c r="AJ336" i="13"/>
  <c r="AK336" i="13"/>
  <c r="AG337" i="13"/>
  <c r="AH337" i="13"/>
  <c r="AI337" i="13" s="1"/>
  <c r="AJ337" i="13"/>
  <c r="AK337" i="13" s="1"/>
  <c r="AG338" i="13"/>
  <c r="AH338" i="13"/>
  <c r="AI338" i="13" s="1"/>
  <c r="AJ338" i="13"/>
  <c r="AK338" i="13" s="1"/>
  <c r="AG339" i="13"/>
  <c r="AH339" i="13"/>
  <c r="AI339" i="13" s="1"/>
  <c r="AJ339" i="13"/>
  <c r="AK339" i="13" s="1"/>
  <c r="AG340" i="13"/>
  <c r="AH340" i="13"/>
  <c r="AI340" i="13" s="1"/>
  <c r="AJ340" i="13"/>
  <c r="AK340" i="13" s="1"/>
  <c r="AG341" i="13"/>
  <c r="AH341" i="13"/>
  <c r="AI341" i="13" s="1"/>
  <c r="AJ341" i="13"/>
  <c r="AK341" i="13" s="1"/>
  <c r="AG342" i="13"/>
  <c r="AH342" i="13"/>
  <c r="AI342" i="13" s="1"/>
  <c r="AJ342" i="13"/>
  <c r="AK342" i="13" s="1"/>
  <c r="AG343" i="13"/>
  <c r="AH343" i="13"/>
  <c r="AI343" i="13" s="1"/>
  <c r="AJ343" i="13"/>
  <c r="AK343" i="13"/>
  <c r="AG344" i="13"/>
  <c r="AH344" i="13"/>
  <c r="AI344" i="13" s="1"/>
  <c r="AJ344" i="13"/>
  <c r="AK344" i="13" s="1"/>
  <c r="AG345" i="13"/>
  <c r="AH345" i="13"/>
  <c r="AI345" i="13" s="1"/>
  <c r="AJ345" i="13"/>
  <c r="AK345" i="13" s="1"/>
  <c r="AG346" i="13"/>
  <c r="AH346" i="13"/>
  <c r="AI346" i="13" s="1"/>
  <c r="AJ346" i="13"/>
  <c r="AK346" i="13" s="1"/>
  <c r="AG347" i="13"/>
  <c r="AH347" i="13"/>
  <c r="AI347" i="13" s="1"/>
  <c r="AJ347" i="13"/>
  <c r="AK347" i="13" s="1"/>
  <c r="AG348" i="13"/>
  <c r="AH348" i="13"/>
  <c r="AI348" i="13" s="1"/>
  <c r="AJ348" i="13"/>
  <c r="AK348" i="13" s="1"/>
  <c r="AG349" i="13"/>
  <c r="AH349" i="13"/>
  <c r="AI349" i="13" s="1"/>
  <c r="AJ349" i="13"/>
  <c r="AK349" i="13" s="1"/>
  <c r="AG350" i="13"/>
  <c r="AH350" i="13"/>
  <c r="AI350" i="13"/>
  <c r="AJ350" i="13"/>
  <c r="AK350" i="13" s="1"/>
  <c r="AG351" i="13"/>
  <c r="AH351" i="13"/>
  <c r="AI351" i="13"/>
  <c r="AJ351" i="13"/>
  <c r="AK351" i="13" s="1"/>
  <c r="AG352" i="13"/>
  <c r="AH352" i="13"/>
  <c r="AI352" i="13" s="1"/>
  <c r="AJ352" i="13"/>
  <c r="AK352" i="13" s="1"/>
  <c r="AG353" i="13"/>
  <c r="AH353" i="13"/>
  <c r="AI353" i="13" s="1"/>
  <c r="AJ353" i="13"/>
  <c r="AK353" i="13" s="1"/>
  <c r="AG354" i="13"/>
  <c r="AH354" i="13"/>
  <c r="AI354" i="13" s="1"/>
  <c r="AJ354" i="13"/>
  <c r="AK354" i="13" s="1"/>
  <c r="AG355" i="13"/>
  <c r="AH355" i="13"/>
  <c r="AI355" i="13" s="1"/>
  <c r="AJ355" i="13"/>
  <c r="AK355" i="13" s="1"/>
  <c r="AG356" i="13"/>
  <c r="AH356" i="13"/>
  <c r="AI356" i="13" s="1"/>
  <c r="AJ356" i="13"/>
  <c r="AK356" i="13" s="1"/>
  <c r="AG357" i="13"/>
  <c r="AH357" i="13"/>
  <c r="AI357" i="13" s="1"/>
  <c r="AJ357" i="13"/>
  <c r="AK357" i="13" s="1"/>
  <c r="AG358" i="13"/>
  <c r="AH358" i="13"/>
  <c r="AI358" i="13" s="1"/>
  <c r="AJ358" i="13"/>
  <c r="AK358" i="13" s="1"/>
  <c r="AG359" i="13"/>
  <c r="AH359" i="13"/>
  <c r="AI359" i="13" s="1"/>
  <c r="AJ359" i="13"/>
  <c r="AK359" i="13" s="1"/>
  <c r="AG360" i="13"/>
  <c r="AH360" i="13"/>
  <c r="AI360" i="13" s="1"/>
  <c r="AJ360" i="13"/>
  <c r="AK360" i="13" s="1"/>
  <c r="AG361" i="13"/>
  <c r="AH361" i="13"/>
  <c r="AI361" i="13" s="1"/>
  <c r="AJ361" i="13"/>
  <c r="AK361" i="13" s="1"/>
  <c r="AG362" i="13"/>
  <c r="AH362" i="13"/>
  <c r="AI362" i="13" s="1"/>
  <c r="AJ362" i="13"/>
  <c r="AK362" i="13" s="1"/>
  <c r="AG363" i="13"/>
  <c r="AH363" i="13"/>
  <c r="AI363" i="13" s="1"/>
  <c r="AJ363" i="13"/>
  <c r="AK363" i="13" s="1"/>
  <c r="AG364" i="13"/>
  <c r="AH364" i="13"/>
  <c r="AI364" i="13" s="1"/>
  <c r="AJ364" i="13"/>
  <c r="AK364" i="13" s="1"/>
  <c r="AG365" i="13"/>
  <c r="AH365" i="13"/>
  <c r="AI365" i="13" s="1"/>
  <c r="AJ365" i="13"/>
  <c r="AK365" i="13" s="1"/>
  <c r="AG366" i="13"/>
  <c r="AH366" i="13"/>
  <c r="AI366" i="13" s="1"/>
  <c r="AJ366" i="13"/>
  <c r="AK366" i="13" s="1"/>
  <c r="AG367" i="13"/>
  <c r="AH367" i="13"/>
  <c r="AI367" i="13"/>
  <c r="AJ367" i="13"/>
  <c r="AK367" i="13" s="1"/>
  <c r="AG368" i="13"/>
  <c r="AH368" i="13"/>
  <c r="AI368" i="13" s="1"/>
  <c r="AJ368" i="13"/>
  <c r="AK368" i="13" s="1"/>
  <c r="AG369" i="13"/>
  <c r="AH369" i="13"/>
  <c r="AI369" i="13" s="1"/>
  <c r="AJ369" i="13"/>
  <c r="AK369" i="13" s="1"/>
  <c r="AG370" i="13"/>
  <c r="AH370" i="13"/>
  <c r="AI370" i="13" s="1"/>
  <c r="AJ370" i="13"/>
  <c r="AK370" i="13" s="1"/>
  <c r="AG371" i="13"/>
  <c r="AH371" i="13"/>
  <c r="AI371" i="13" s="1"/>
  <c r="AJ371" i="13"/>
  <c r="AK371" i="13" s="1"/>
  <c r="AG372" i="13"/>
  <c r="AH372" i="13"/>
  <c r="AI372" i="13" s="1"/>
  <c r="AJ372" i="13"/>
  <c r="AK372" i="13" s="1"/>
  <c r="AG373" i="13"/>
  <c r="AH373" i="13"/>
  <c r="AI373" i="13" s="1"/>
  <c r="AJ373" i="13"/>
  <c r="AK373" i="13" s="1"/>
  <c r="AG374" i="13"/>
  <c r="AH374" i="13"/>
  <c r="AI374" i="13" s="1"/>
  <c r="AJ374" i="13"/>
  <c r="AK374" i="13" s="1"/>
  <c r="AG375" i="13"/>
  <c r="AH375" i="13"/>
  <c r="AI375" i="13" s="1"/>
  <c r="AJ375" i="13"/>
  <c r="AK375" i="13" s="1"/>
  <c r="AG376" i="13"/>
  <c r="AH376" i="13"/>
  <c r="AI376" i="13" s="1"/>
  <c r="AJ376" i="13"/>
  <c r="AK376" i="13" s="1"/>
  <c r="AG377" i="13"/>
  <c r="AH377" i="13"/>
  <c r="AI377" i="13"/>
  <c r="AJ377" i="13"/>
  <c r="AK377" i="13"/>
  <c r="AG378" i="13"/>
  <c r="AH378" i="13"/>
  <c r="AI378" i="13" s="1"/>
  <c r="AJ378" i="13"/>
  <c r="AK378" i="13" s="1"/>
  <c r="AG379" i="13"/>
  <c r="AH379" i="13"/>
  <c r="AI379" i="13" s="1"/>
  <c r="AJ379" i="13"/>
  <c r="AK379" i="13" s="1"/>
  <c r="AG380" i="13"/>
  <c r="AH380" i="13"/>
  <c r="AI380" i="13" s="1"/>
  <c r="AJ380" i="13"/>
  <c r="AK380" i="13" s="1"/>
  <c r="AG381" i="13"/>
  <c r="AH381" i="13"/>
  <c r="AI381" i="13" s="1"/>
  <c r="AJ381" i="13"/>
  <c r="AK381" i="13" s="1"/>
  <c r="AG382" i="13"/>
  <c r="AH382" i="13"/>
  <c r="AI382" i="13" s="1"/>
  <c r="AJ382" i="13"/>
  <c r="AK382" i="13" s="1"/>
  <c r="AG383" i="13"/>
  <c r="AH383" i="13"/>
  <c r="AI383" i="13" s="1"/>
  <c r="AJ383" i="13"/>
  <c r="AK383" i="13" s="1"/>
  <c r="AG384" i="13"/>
  <c r="AH384" i="13"/>
  <c r="AI384" i="13" s="1"/>
  <c r="AJ384" i="13"/>
  <c r="AK384" i="13" s="1"/>
  <c r="AG385" i="13"/>
  <c r="AH385" i="13"/>
  <c r="AI385" i="13" s="1"/>
  <c r="AJ385" i="13"/>
  <c r="AK385" i="13" s="1"/>
  <c r="AG386" i="13"/>
  <c r="AH386" i="13"/>
  <c r="AI386" i="13" s="1"/>
  <c r="AJ386" i="13"/>
  <c r="AK386" i="13" s="1"/>
  <c r="AG387" i="13"/>
  <c r="AH387" i="13"/>
  <c r="AI387" i="13" s="1"/>
  <c r="AJ387" i="13"/>
  <c r="AK387" i="13" s="1"/>
  <c r="AG388" i="13"/>
  <c r="AH388" i="13"/>
  <c r="AI388" i="13" s="1"/>
  <c r="AJ388" i="13"/>
  <c r="AK388" i="13" s="1"/>
  <c r="AG389" i="13"/>
  <c r="AH389" i="13"/>
  <c r="AI389" i="13" s="1"/>
  <c r="AJ389" i="13"/>
  <c r="AK389" i="13" s="1"/>
  <c r="AG390" i="13"/>
  <c r="AH390" i="13"/>
  <c r="AI390" i="13" s="1"/>
  <c r="AJ390" i="13"/>
  <c r="AK390" i="13" s="1"/>
  <c r="AG391" i="13"/>
  <c r="AH391" i="13"/>
  <c r="AI391" i="13" s="1"/>
  <c r="AJ391" i="13"/>
  <c r="AK391" i="13"/>
  <c r="AG392" i="13"/>
  <c r="AH392" i="13"/>
  <c r="AI392" i="13" s="1"/>
  <c r="AJ392" i="13"/>
  <c r="AK392" i="13" s="1"/>
  <c r="AG393" i="13"/>
  <c r="AH393" i="13"/>
  <c r="AI393" i="13" s="1"/>
  <c r="AJ393" i="13"/>
  <c r="AK393" i="13"/>
  <c r="AG394" i="13"/>
  <c r="AH394" i="13"/>
  <c r="AI394" i="13" s="1"/>
  <c r="AJ394" i="13"/>
  <c r="AK394" i="13" s="1"/>
  <c r="AG395" i="13"/>
  <c r="AH395" i="13"/>
  <c r="AI395" i="13" s="1"/>
  <c r="AJ395" i="13"/>
  <c r="AK395" i="13" s="1"/>
  <c r="AG396" i="13"/>
  <c r="AH396" i="13"/>
  <c r="AI396" i="13" s="1"/>
  <c r="AJ396" i="13"/>
  <c r="AK396" i="13" s="1"/>
  <c r="AG397" i="13"/>
  <c r="AH397" i="13"/>
  <c r="AI397" i="13" s="1"/>
  <c r="AJ397" i="13"/>
  <c r="AK397" i="13" s="1"/>
  <c r="AG398" i="13"/>
  <c r="AH398" i="13"/>
  <c r="AI398" i="13" s="1"/>
  <c r="AJ398" i="13"/>
  <c r="AK398" i="13" s="1"/>
  <c r="AG399" i="13"/>
  <c r="AH399" i="13"/>
  <c r="AI399" i="13" s="1"/>
  <c r="AJ399" i="13"/>
  <c r="AK399" i="13" s="1"/>
  <c r="AG400" i="13"/>
  <c r="AH400" i="13"/>
  <c r="AI400" i="13" s="1"/>
  <c r="AJ400" i="13"/>
  <c r="AK400" i="13" s="1"/>
  <c r="AG401" i="13"/>
  <c r="AH401" i="13"/>
  <c r="AI401" i="13"/>
  <c r="AJ401" i="13"/>
  <c r="AK401" i="13" s="1"/>
  <c r="AG402" i="13"/>
  <c r="AH402" i="13"/>
  <c r="AI402" i="13" s="1"/>
  <c r="AJ402" i="13"/>
  <c r="AK402" i="13" s="1"/>
  <c r="AG403" i="13"/>
  <c r="AH403" i="13"/>
  <c r="AI403" i="13"/>
  <c r="AJ403" i="13"/>
  <c r="AK403" i="13" s="1"/>
  <c r="AG404" i="13"/>
  <c r="AH404" i="13"/>
  <c r="AI404" i="13" s="1"/>
  <c r="AJ404" i="13"/>
  <c r="AK404" i="13" s="1"/>
  <c r="AG405" i="13"/>
  <c r="AH405" i="13"/>
  <c r="AI405" i="13" s="1"/>
  <c r="AJ405" i="13"/>
  <c r="AK405" i="13"/>
  <c r="AG406" i="13"/>
  <c r="AH406" i="13"/>
  <c r="AI406" i="13" s="1"/>
  <c r="AJ406" i="13"/>
  <c r="AK406" i="13" s="1"/>
  <c r="AG407" i="13"/>
  <c r="AH407" i="13"/>
  <c r="AI407" i="13" s="1"/>
  <c r="AJ407" i="13"/>
  <c r="AK407" i="13"/>
  <c r="AG408" i="13"/>
  <c r="AH408" i="13"/>
  <c r="AI408" i="13" s="1"/>
  <c r="AJ408" i="13"/>
  <c r="AK408" i="13" s="1"/>
  <c r="AG409" i="13"/>
  <c r="AH409" i="13"/>
  <c r="AI409" i="13" s="1"/>
  <c r="AJ409" i="13"/>
  <c r="AK409" i="13"/>
  <c r="AG410" i="13"/>
  <c r="AH410" i="13"/>
  <c r="AI410" i="13" s="1"/>
  <c r="AJ410" i="13"/>
  <c r="AK410" i="13" s="1"/>
  <c r="AG411" i="13"/>
  <c r="AH411" i="13"/>
  <c r="AI411" i="13" s="1"/>
  <c r="AJ411" i="13"/>
  <c r="AK411" i="13" s="1"/>
  <c r="AG412" i="13"/>
  <c r="AH412" i="13"/>
  <c r="AI412" i="13" s="1"/>
  <c r="AJ412" i="13"/>
  <c r="AK412" i="13" s="1"/>
  <c r="AG413" i="13"/>
  <c r="AH413" i="13"/>
  <c r="AI413" i="13" s="1"/>
  <c r="AJ413" i="13"/>
  <c r="AK413" i="13" s="1"/>
  <c r="AG414" i="13"/>
  <c r="AH414" i="13"/>
  <c r="AI414" i="13" s="1"/>
  <c r="AJ414" i="13"/>
  <c r="AK414" i="13" s="1"/>
  <c r="AG415" i="13"/>
  <c r="AH415" i="13"/>
  <c r="AI415" i="13"/>
  <c r="AJ415" i="13"/>
  <c r="AK415" i="13" s="1"/>
  <c r="AG416" i="13"/>
  <c r="AH416" i="13"/>
  <c r="AI416" i="13" s="1"/>
  <c r="AJ416" i="13"/>
  <c r="AK416" i="13" s="1"/>
  <c r="AG417" i="13"/>
  <c r="AH417" i="13"/>
  <c r="AI417" i="13"/>
  <c r="AJ417" i="13"/>
  <c r="AK417" i="13" s="1"/>
  <c r="AG418" i="13"/>
  <c r="AH418" i="13"/>
  <c r="AI418" i="13" s="1"/>
  <c r="AJ418" i="13"/>
  <c r="AK418" i="13" s="1"/>
  <c r="AG419" i="13"/>
  <c r="AH419" i="13"/>
  <c r="AI419" i="13"/>
  <c r="AJ419" i="13"/>
  <c r="AK419" i="13" s="1"/>
  <c r="AG420" i="13"/>
  <c r="AH420" i="13"/>
  <c r="AI420" i="13" s="1"/>
  <c r="AJ420" i="13"/>
  <c r="AK420" i="13" s="1"/>
  <c r="AG421" i="13"/>
  <c r="AH421" i="13"/>
  <c r="AI421" i="13" s="1"/>
  <c r="AJ421" i="13"/>
  <c r="AK421" i="13"/>
  <c r="AG422" i="13"/>
  <c r="AH422" i="13"/>
  <c r="AI422" i="13" s="1"/>
  <c r="AJ422" i="13"/>
  <c r="AK422" i="13" s="1"/>
  <c r="AG423" i="13"/>
  <c r="AH423" i="13"/>
  <c r="AI423" i="13" s="1"/>
  <c r="AJ423" i="13"/>
  <c r="AK423" i="13"/>
  <c r="AG424" i="13"/>
  <c r="AH424" i="13"/>
  <c r="AI424" i="13" s="1"/>
  <c r="AJ424" i="13"/>
  <c r="AK424" i="13" s="1"/>
  <c r="AG425" i="13"/>
  <c r="AH425" i="13"/>
  <c r="AI425" i="13" s="1"/>
  <c r="AJ425" i="13"/>
  <c r="AK425" i="13" s="1"/>
  <c r="AG426" i="13"/>
  <c r="AH426" i="13"/>
  <c r="AI426" i="13" s="1"/>
  <c r="AJ426" i="13"/>
  <c r="AK426" i="13" s="1"/>
  <c r="AG427" i="13"/>
  <c r="AH427" i="13"/>
  <c r="AI427" i="13" s="1"/>
  <c r="AJ427" i="13"/>
  <c r="AK427" i="13" s="1"/>
  <c r="AG428" i="13"/>
  <c r="AH428" i="13"/>
  <c r="AI428" i="13" s="1"/>
  <c r="AJ428" i="13"/>
  <c r="AK428" i="13" s="1"/>
  <c r="AG429" i="13"/>
  <c r="AH429" i="13"/>
  <c r="AI429" i="13" s="1"/>
  <c r="AJ429" i="13"/>
  <c r="AK429" i="13"/>
  <c r="AG430" i="13"/>
  <c r="AH430" i="13"/>
  <c r="AI430" i="13" s="1"/>
  <c r="AJ430" i="13"/>
  <c r="AK430" i="13" s="1"/>
  <c r="AG431" i="13"/>
  <c r="AH431" i="13"/>
  <c r="AI431" i="13" s="1"/>
  <c r="AJ431" i="13"/>
  <c r="AK431" i="13"/>
  <c r="AG432" i="13"/>
  <c r="AH432" i="13"/>
  <c r="AI432" i="13" s="1"/>
  <c r="AJ432" i="13"/>
  <c r="AK432" i="13" s="1"/>
  <c r="AG433" i="13"/>
  <c r="AH433" i="13"/>
  <c r="AI433" i="13" s="1"/>
  <c r="AJ433" i="13"/>
  <c r="AK433" i="13" s="1"/>
  <c r="AG434" i="13"/>
  <c r="AH434" i="13"/>
  <c r="AI434" i="13" s="1"/>
  <c r="AJ434" i="13"/>
  <c r="AK434" i="13" s="1"/>
  <c r="AG435" i="13"/>
  <c r="AH435" i="13"/>
  <c r="AI435" i="13" s="1"/>
  <c r="AJ435" i="13"/>
  <c r="AK435" i="13" s="1"/>
  <c r="AG436" i="13"/>
  <c r="AH436" i="13"/>
  <c r="AI436" i="13" s="1"/>
  <c r="AJ436" i="13"/>
  <c r="AK436" i="13" s="1"/>
  <c r="AG437" i="13"/>
  <c r="AH437" i="13"/>
  <c r="AI437" i="13" s="1"/>
  <c r="AJ437" i="13"/>
  <c r="AK437" i="13" s="1"/>
  <c r="AG438" i="13"/>
  <c r="AH438" i="13"/>
  <c r="AI438" i="13" s="1"/>
  <c r="AJ438" i="13"/>
  <c r="AK438" i="13" s="1"/>
  <c r="AG439" i="13"/>
  <c r="AH439" i="13"/>
  <c r="AI439" i="13" s="1"/>
  <c r="AJ439" i="13"/>
  <c r="AK439" i="13" s="1"/>
  <c r="AG440" i="13"/>
  <c r="AH440" i="13"/>
  <c r="AI440" i="13" s="1"/>
  <c r="AJ440" i="13"/>
  <c r="AK440" i="13" s="1"/>
  <c r="AG441" i="13"/>
  <c r="AH441" i="13"/>
  <c r="AI441" i="13" s="1"/>
  <c r="AJ441" i="13"/>
  <c r="AK441" i="13" s="1"/>
  <c r="AG442" i="13"/>
  <c r="AH442" i="13"/>
  <c r="AI442" i="13" s="1"/>
  <c r="AJ442" i="13"/>
  <c r="AK442" i="13" s="1"/>
  <c r="AG443" i="13"/>
  <c r="AH443" i="13"/>
  <c r="AI443" i="13" s="1"/>
  <c r="AJ443" i="13"/>
  <c r="AK443" i="13" s="1"/>
  <c r="AG444" i="13"/>
  <c r="AH444" i="13"/>
  <c r="AI444" i="13" s="1"/>
  <c r="AJ444" i="13"/>
  <c r="AK444" i="13" s="1"/>
  <c r="AG445" i="13"/>
  <c r="AH445" i="13"/>
  <c r="AI445" i="13" s="1"/>
  <c r="AJ445" i="13"/>
  <c r="AK445" i="13" s="1"/>
  <c r="AG446" i="13"/>
  <c r="AH446" i="13"/>
  <c r="AI446" i="13" s="1"/>
  <c r="AJ446" i="13"/>
  <c r="AK446" i="13" s="1"/>
  <c r="AG447" i="13"/>
  <c r="AH447" i="13"/>
  <c r="AI447" i="13" s="1"/>
  <c r="AJ447" i="13"/>
  <c r="AK447" i="13" s="1"/>
  <c r="AG448" i="13"/>
  <c r="AH448" i="13"/>
  <c r="AI448" i="13" s="1"/>
  <c r="AJ448" i="13"/>
  <c r="AK448" i="13" s="1"/>
  <c r="AG449" i="13"/>
  <c r="AH449" i="13"/>
  <c r="AI449" i="13" s="1"/>
  <c r="AJ449" i="13"/>
  <c r="AK449" i="13" s="1"/>
  <c r="AG450" i="13"/>
  <c r="AH450" i="13"/>
  <c r="AI450" i="13" s="1"/>
  <c r="AJ450" i="13"/>
  <c r="AK450" i="13" s="1"/>
  <c r="AG451" i="13"/>
  <c r="AH451" i="13"/>
  <c r="AI451" i="13" s="1"/>
  <c r="AJ451" i="13"/>
  <c r="AK451" i="13"/>
  <c r="AG452" i="13"/>
  <c r="AH452" i="13"/>
  <c r="AI452" i="13" s="1"/>
  <c r="AJ452" i="13"/>
  <c r="AK452" i="13" s="1"/>
  <c r="AG453" i="13"/>
  <c r="AH453" i="13"/>
  <c r="AI453" i="13" s="1"/>
  <c r="AJ453" i="13"/>
  <c r="AK453" i="13" s="1"/>
  <c r="AG454" i="13"/>
  <c r="AH454" i="13"/>
  <c r="AI454" i="13" s="1"/>
  <c r="AJ454" i="13"/>
  <c r="AK454" i="13" s="1"/>
  <c r="AG455" i="13"/>
  <c r="AH455" i="13"/>
  <c r="AI455" i="13" s="1"/>
  <c r="AJ455" i="13"/>
  <c r="AK455" i="13" s="1"/>
  <c r="AG456" i="13"/>
  <c r="AH456" i="13"/>
  <c r="AI456" i="13" s="1"/>
  <c r="AJ456" i="13"/>
  <c r="AK456" i="13" s="1"/>
  <c r="AG457" i="13"/>
  <c r="AH457" i="13"/>
  <c r="AI457" i="13" s="1"/>
  <c r="AJ457" i="13"/>
  <c r="AK457" i="13" s="1"/>
  <c r="AG458" i="13"/>
  <c r="AH458" i="13"/>
  <c r="AI458" i="13" s="1"/>
  <c r="AJ458" i="13"/>
  <c r="AK458" i="13" s="1"/>
  <c r="AG459" i="13"/>
  <c r="AH459" i="13"/>
  <c r="AI459" i="13"/>
  <c r="AJ459" i="13"/>
  <c r="AK459" i="13" s="1"/>
  <c r="AG460" i="13"/>
  <c r="AH460" i="13"/>
  <c r="AI460" i="13" s="1"/>
  <c r="AJ460" i="13"/>
  <c r="AK460" i="13" s="1"/>
  <c r="AG461" i="13"/>
  <c r="AH461" i="13"/>
  <c r="AI461" i="13" s="1"/>
  <c r="AJ461" i="13"/>
  <c r="AK461" i="13" s="1"/>
  <c r="AG462" i="13"/>
  <c r="AH462" i="13"/>
  <c r="AI462" i="13" s="1"/>
  <c r="AJ462" i="13"/>
  <c r="AK462" i="13"/>
  <c r="AG463" i="13"/>
  <c r="AH463" i="13"/>
  <c r="AI463" i="13" s="1"/>
  <c r="AJ463" i="13"/>
  <c r="AK463" i="13" s="1"/>
  <c r="AG464" i="13"/>
  <c r="AH464" i="13"/>
  <c r="AI464" i="13" s="1"/>
  <c r="AJ464" i="13"/>
  <c r="AK464" i="13" s="1"/>
  <c r="AG465" i="13"/>
  <c r="AH465" i="13"/>
  <c r="AI465" i="13" s="1"/>
  <c r="AJ465" i="13"/>
  <c r="AK465" i="13" s="1"/>
  <c r="AG466" i="13"/>
  <c r="AH466" i="13"/>
  <c r="AI466" i="13" s="1"/>
  <c r="AJ466" i="13"/>
  <c r="AK466" i="13" s="1"/>
  <c r="AG467" i="13"/>
  <c r="AH467" i="13"/>
  <c r="AI467" i="13" s="1"/>
  <c r="AJ467" i="13"/>
  <c r="AK467" i="13" s="1"/>
  <c r="AG468" i="13"/>
  <c r="AH468" i="13"/>
  <c r="AI468" i="13" s="1"/>
  <c r="AJ468" i="13"/>
  <c r="AK468" i="13" s="1"/>
  <c r="AG469" i="13"/>
  <c r="AH469" i="13"/>
  <c r="AI469" i="13" s="1"/>
  <c r="AJ469" i="13"/>
  <c r="AK469" i="13" s="1"/>
  <c r="AG470" i="13"/>
  <c r="AH470" i="13"/>
  <c r="AI470" i="13" s="1"/>
  <c r="AJ470" i="13"/>
  <c r="AK470" i="13" s="1"/>
  <c r="AG471" i="13"/>
  <c r="AH471" i="13"/>
  <c r="AI471" i="13"/>
  <c r="AJ471" i="13"/>
  <c r="AK471" i="13" s="1"/>
  <c r="AG472" i="13"/>
  <c r="AH472" i="13"/>
  <c r="AI472" i="13" s="1"/>
  <c r="AJ472" i="13"/>
  <c r="AK472" i="13" s="1"/>
  <c r="AG473" i="13"/>
  <c r="AH473" i="13"/>
  <c r="AI473" i="13"/>
  <c r="AJ473" i="13"/>
  <c r="AK473" i="13" s="1"/>
  <c r="AG474" i="13"/>
  <c r="AH474" i="13"/>
  <c r="AI474" i="13" s="1"/>
  <c r="AJ474" i="13"/>
  <c r="AK474" i="13" s="1"/>
  <c r="AG475" i="13"/>
  <c r="AH475" i="13"/>
  <c r="AI475" i="13" s="1"/>
  <c r="AJ475" i="13"/>
  <c r="AK475" i="13" s="1"/>
  <c r="AG476" i="13"/>
  <c r="AH476" i="13"/>
  <c r="AI476" i="13" s="1"/>
  <c r="AJ476" i="13"/>
  <c r="AK476" i="13" s="1"/>
  <c r="AG477" i="13"/>
  <c r="AH477" i="13"/>
  <c r="AI477" i="13" s="1"/>
  <c r="AJ477" i="13"/>
  <c r="AK477" i="13" s="1"/>
  <c r="AG478" i="13"/>
  <c r="AH478" i="13"/>
  <c r="AI478" i="13" s="1"/>
  <c r="AJ478" i="13"/>
  <c r="AK478" i="13" s="1"/>
  <c r="AG479" i="13"/>
  <c r="AH479" i="13"/>
  <c r="AI479" i="13" s="1"/>
  <c r="AJ479" i="13"/>
  <c r="AK479" i="13" s="1"/>
  <c r="AG480" i="13"/>
  <c r="AH480" i="13"/>
  <c r="AI480" i="13" s="1"/>
  <c r="AJ480" i="13"/>
  <c r="AK480" i="13" s="1"/>
  <c r="AG481" i="13"/>
  <c r="AH481" i="13"/>
  <c r="AI481" i="13" s="1"/>
  <c r="AJ481" i="13"/>
  <c r="AK481" i="13" s="1"/>
  <c r="AG482" i="13"/>
  <c r="AH482" i="13"/>
  <c r="AI482" i="13" s="1"/>
  <c r="AJ482" i="13"/>
  <c r="AK482" i="13" s="1"/>
  <c r="AG483" i="13"/>
  <c r="AH483" i="13"/>
  <c r="AI483" i="13" s="1"/>
  <c r="AJ483" i="13"/>
  <c r="AK483" i="13" s="1"/>
  <c r="AG484" i="13"/>
  <c r="AH484" i="13"/>
  <c r="AI484" i="13" s="1"/>
  <c r="AJ484" i="13"/>
  <c r="AK484" i="13" s="1"/>
  <c r="AG485" i="13"/>
  <c r="AH485" i="13"/>
  <c r="AI485" i="13" s="1"/>
  <c r="AJ485" i="13"/>
  <c r="AK485" i="13" s="1"/>
  <c r="AG486" i="13"/>
  <c r="AH486" i="13"/>
  <c r="AI486" i="13" s="1"/>
  <c r="AJ486" i="13"/>
  <c r="AK486" i="13" s="1"/>
  <c r="AG487" i="13"/>
  <c r="AH487" i="13"/>
  <c r="AI487" i="13" s="1"/>
  <c r="AJ487" i="13"/>
  <c r="AK487" i="13" s="1"/>
  <c r="AG488" i="13"/>
  <c r="AH488" i="13"/>
  <c r="AI488" i="13" s="1"/>
  <c r="AJ488" i="13"/>
  <c r="AK488" i="13" s="1"/>
  <c r="AG489" i="13"/>
  <c r="AH489" i="13"/>
  <c r="AI489" i="13" s="1"/>
  <c r="AJ489" i="13"/>
  <c r="AK489" i="13" s="1"/>
  <c r="AG490" i="13"/>
  <c r="AH490" i="13"/>
  <c r="AI490" i="13" s="1"/>
  <c r="AJ490" i="13"/>
  <c r="AK490" i="13" s="1"/>
  <c r="AG491" i="13"/>
  <c r="AH491" i="13"/>
  <c r="AI491" i="13"/>
  <c r="AJ491" i="13"/>
  <c r="AK491" i="13" s="1"/>
  <c r="AG492" i="13"/>
  <c r="AH492" i="13"/>
  <c r="AI492" i="13" s="1"/>
  <c r="AJ492" i="13"/>
  <c r="AK492" i="13" s="1"/>
  <c r="AG493" i="13"/>
  <c r="AH493" i="13"/>
  <c r="AI493" i="13" s="1"/>
  <c r="AJ493" i="13"/>
  <c r="AK493" i="13" s="1"/>
  <c r="AG494" i="13"/>
  <c r="AH494" i="13"/>
  <c r="AI494" i="13" s="1"/>
  <c r="AJ494" i="13"/>
  <c r="AK494" i="13" s="1"/>
  <c r="AG495" i="13"/>
  <c r="AH495" i="13"/>
  <c r="AI495" i="13" s="1"/>
  <c r="AJ495" i="13"/>
  <c r="AK495" i="13" s="1"/>
  <c r="AG496" i="13"/>
  <c r="AH496" i="13"/>
  <c r="AI496" i="13"/>
  <c r="AJ496" i="13"/>
  <c r="AK496" i="13" s="1"/>
  <c r="AG497" i="13"/>
  <c r="AH497" i="13"/>
  <c r="AI497" i="13"/>
  <c r="AJ497" i="13"/>
  <c r="AK497" i="13" s="1"/>
  <c r="AG498" i="13"/>
  <c r="AH498" i="13"/>
  <c r="AI498" i="13" s="1"/>
  <c r="AJ498" i="13"/>
  <c r="AK498" i="13" s="1"/>
  <c r="AG499" i="13"/>
  <c r="AH499" i="13"/>
  <c r="AI499" i="13" s="1"/>
  <c r="AJ499" i="13"/>
  <c r="AK499" i="13" s="1"/>
  <c r="AG500" i="13"/>
  <c r="AH500" i="13"/>
  <c r="AI500" i="13" s="1"/>
  <c r="AJ500" i="13"/>
  <c r="AK500" i="13" s="1"/>
  <c r="AG501" i="13"/>
  <c r="AH501" i="13"/>
  <c r="AI501" i="13" s="1"/>
  <c r="AJ501" i="13"/>
  <c r="AK501" i="13" s="1"/>
  <c r="AG502" i="13"/>
  <c r="AH502" i="13"/>
  <c r="AI502" i="13" s="1"/>
  <c r="AJ502" i="13"/>
  <c r="AK502" i="13" s="1"/>
  <c r="AG503" i="13"/>
  <c r="AH503" i="13"/>
  <c r="AI503" i="13"/>
  <c r="AJ503" i="13"/>
  <c r="AK503" i="13" s="1"/>
  <c r="AG504" i="13"/>
  <c r="AH504" i="13"/>
  <c r="AI504" i="13" s="1"/>
  <c r="AJ504" i="13"/>
  <c r="AK504" i="13" s="1"/>
  <c r="AG505" i="13"/>
  <c r="AH505" i="13"/>
  <c r="AI505" i="13"/>
  <c r="AJ505" i="13"/>
  <c r="AK505" i="13" s="1"/>
  <c r="AG506" i="13"/>
  <c r="AH506" i="13"/>
  <c r="AI506" i="13" s="1"/>
  <c r="AJ506" i="13"/>
  <c r="AK506" i="13" s="1"/>
  <c r="AG507" i="13"/>
  <c r="AH507" i="13"/>
  <c r="AI507" i="13"/>
  <c r="AJ507" i="13"/>
  <c r="AK507" i="13" s="1"/>
  <c r="AG508" i="13"/>
  <c r="AH508" i="13"/>
  <c r="AI508" i="13" s="1"/>
  <c r="AJ508" i="13"/>
  <c r="AK508" i="13" s="1"/>
  <c r="AG509" i="13"/>
  <c r="AH509" i="13"/>
  <c r="AI509" i="13" s="1"/>
  <c r="AJ509" i="13"/>
  <c r="AK509" i="13"/>
  <c r="AG510" i="13"/>
  <c r="AH510" i="13"/>
  <c r="AI510" i="13" s="1"/>
  <c r="AJ510" i="13"/>
  <c r="AK510" i="13"/>
  <c r="AG511" i="13"/>
  <c r="AH511" i="13"/>
  <c r="AI511" i="13" s="1"/>
  <c r="AJ511" i="13"/>
  <c r="AK511" i="13"/>
  <c r="AG512" i="13"/>
  <c r="AH512" i="13"/>
  <c r="AI512" i="13"/>
  <c r="AJ512" i="13"/>
  <c r="AK512" i="13" s="1"/>
  <c r="AG513" i="13"/>
  <c r="AH513" i="13"/>
  <c r="AI513" i="13" s="1"/>
  <c r="AJ513" i="13"/>
  <c r="AK513" i="13" s="1"/>
  <c r="AG514" i="13"/>
  <c r="AH514" i="13"/>
  <c r="AI514" i="13" s="1"/>
  <c r="AJ514" i="13"/>
  <c r="AK514" i="13" s="1"/>
  <c r="AG515" i="13"/>
  <c r="AH515" i="13"/>
  <c r="AI515" i="13" s="1"/>
  <c r="AJ515" i="13"/>
  <c r="AK515" i="13" s="1"/>
  <c r="AG516" i="13"/>
  <c r="AH516" i="13"/>
  <c r="AI516" i="13" s="1"/>
  <c r="AJ516" i="13"/>
  <c r="AK516" i="13" s="1"/>
  <c r="AG517" i="13"/>
  <c r="AH517" i="13"/>
  <c r="AI517" i="13" s="1"/>
  <c r="AJ517" i="13"/>
  <c r="AK517" i="13" s="1"/>
  <c r="AG518" i="13"/>
  <c r="AH518" i="13"/>
  <c r="AI518" i="13" s="1"/>
  <c r="AJ518" i="13"/>
  <c r="AK518" i="13" s="1"/>
  <c r="AG519" i="13"/>
  <c r="AH519" i="13"/>
  <c r="AI519" i="13" s="1"/>
  <c r="AJ519" i="13"/>
  <c r="AK519" i="13" s="1"/>
  <c r="AG520" i="13"/>
  <c r="AH520" i="13"/>
  <c r="AI520" i="13" s="1"/>
  <c r="AJ520" i="13"/>
  <c r="AK520" i="13" s="1"/>
  <c r="AG521" i="13"/>
  <c r="AH521" i="13"/>
  <c r="AI521" i="13" s="1"/>
  <c r="AJ521" i="13"/>
  <c r="AK521" i="13" s="1"/>
  <c r="AG522" i="13"/>
  <c r="AH522" i="13"/>
  <c r="AI522" i="13" s="1"/>
  <c r="AJ522" i="13"/>
  <c r="AK522" i="13" s="1"/>
  <c r="AG523" i="13"/>
  <c r="AH523" i="13"/>
  <c r="AI523" i="13"/>
  <c r="AJ523" i="13"/>
  <c r="AK523" i="13" s="1"/>
  <c r="AG524" i="13"/>
  <c r="AH524" i="13"/>
  <c r="AI524" i="13" s="1"/>
  <c r="AJ524" i="13"/>
  <c r="AK524" i="13" s="1"/>
  <c r="AG525" i="13"/>
  <c r="AH525" i="13"/>
  <c r="AI525" i="13" s="1"/>
  <c r="AJ525" i="13"/>
  <c r="AK525" i="13"/>
  <c r="AG526" i="13"/>
  <c r="AH526" i="13"/>
  <c r="AI526" i="13"/>
  <c r="AJ526" i="13"/>
  <c r="AK526" i="13" s="1"/>
  <c r="AG527" i="13"/>
  <c r="AH527" i="13"/>
  <c r="AI527" i="13"/>
  <c r="AJ527" i="13"/>
  <c r="AK527" i="13" s="1"/>
  <c r="AG528" i="13"/>
  <c r="AH528" i="13"/>
  <c r="AI528" i="13" s="1"/>
  <c r="AJ528" i="13"/>
  <c r="AK528" i="13" s="1"/>
  <c r="AG529" i="13"/>
  <c r="AH529" i="13"/>
  <c r="AI529" i="13" s="1"/>
  <c r="AJ529" i="13"/>
  <c r="AK529" i="13"/>
  <c r="AG530" i="13"/>
  <c r="AH530" i="13"/>
  <c r="AI530" i="13" s="1"/>
  <c r="AJ530" i="13"/>
  <c r="AK530" i="13" s="1"/>
  <c r="AG531" i="13"/>
  <c r="AH531" i="13"/>
  <c r="AI531" i="13" s="1"/>
  <c r="AJ531" i="13"/>
  <c r="AK531" i="13" s="1"/>
  <c r="AG532" i="13"/>
  <c r="AH532" i="13"/>
  <c r="AI532" i="13" s="1"/>
  <c r="AJ532" i="13"/>
  <c r="AK532" i="13" s="1"/>
  <c r="AG533" i="13"/>
  <c r="AH533" i="13"/>
  <c r="AI533" i="13" s="1"/>
  <c r="AJ533" i="13"/>
  <c r="AK533" i="13" s="1"/>
  <c r="AG534" i="13"/>
  <c r="AH534" i="13"/>
  <c r="AI534" i="13" s="1"/>
  <c r="AJ534" i="13"/>
  <c r="AK534" i="13" s="1"/>
  <c r="AG535" i="13"/>
  <c r="AH535" i="13"/>
  <c r="AI535" i="13"/>
  <c r="AJ535" i="13"/>
  <c r="AK535" i="13" s="1"/>
  <c r="AG536" i="13"/>
  <c r="AH536" i="13"/>
  <c r="AI536" i="13" s="1"/>
  <c r="AJ536" i="13"/>
  <c r="AK536" i="13" s="1"/>
  <c r="AG537" i="13"/>
  <c r="AH537" i="13"/>
  <c r="AI537" i="13"/>
  <c r="AJ537" i="13"/>
  <c r="AK537" i="13" s="1"/>
  <c r="AG538" i="13"/>
  <c r="AH538" i="13"/>
  <c r="AI538" i="13" s="1"/>
  <c r="AJ538" i="13"/>
  <c r="AK538" i="13" s="1"/>
  <c r="AG539" i="13"/>
  <c r="AH539" i="13"/>
  <c r="AI539" i="13" s="1"/>
  <c r="AJ539" i="13"/>
  <c r="AK539" i="13" s="1"/>
  <c r="AG540" i="13"/>
  <c r="AH540" i="13"/>
  <c r="AI540" i="13" s="1"/>
  <c r="AJ540" i="13"/>
  <c r="AK540" i="13"/>
  <c r="AG541" i="13"/>
  <c r="AH541" i="13"/>
  <c r="AI541" i="13" s="1"/>
  <c r="AJ541" i="13"/>
  <c r="AK541" i="13"/>
  <c r="AG542" i="13"/>
  <c r="AH542" i="13"/>
  <c r="AI542" i="13" s="1"/>
  <c r="AJ542" i="13"/>
  <c r="AK542" i="13" s="1"/>
  <c r="AG543" i="13"/>
  <c r="AH543" i="13"/>
  <c r="AI543" i="13" s="1"/>
  <c r="AJ543" i="13"/>
  <c r="AK543" i="13"/>
  <c r="AG544" i="13"/>
  <c r="AH544" i="13"/>
  <c r="AI544" i="13" s="1"/>
  <c r="AJ544" i="13"/>
  <c r="AK544" i="13" s="1"/>
  <c r="AG545" i="13"/>
  <c r="AH545" i="13"/>
  <c r="AI545" i="13" s="1"/>
  <c r="AJ545" i="13"/>
  <c r="AK545" i="13" s="1"/>
  <c r="AG546" i="13"/>
  <c r="AH546" i="13"/>
  <c r="AI546" i="13" s="1"/>
  <c r="AJ546" i="13"/>
  <c r="AK546" i="13" s="1"/>
  <c r="AG547" i="13"/>
  <c r="AH547" i="13"/>
  <c r="AI547" i="13" s="1"/>
  <c r="AJ547" i="13"/>
  <c r="AK547" i="13" s="1"/>
  <c r="AG548" i="13"/>
  <c r="AH548" i="13"/>
  <c r="AI548" i="13" s="1"/>
  <c r="AJ548" i="13"/>
  <c r="AK548" i="13" s="1"/>
  <c r="AG549" i="13"/>
  <c r="AH549" i="13"/>
  <c r="AI549" i="13" s="1"/>
  <c r="AJ549" i="13"/>
  <c r="AK549" i="13"/>
  <c r="AG550" i="13"/>
  <c r="AH550" i="13"/>
  <c r="AI550" i="13" s="1"/>
  <c r="AJ550" i="13"/>
  <c r="AK550" i="13" s="1"/>
  <c r="AG551" i="13"/>
  <c r="AH551" i="13"/>
  <c r="AI551" i="13" s="1"/>
  <c r="AJ551" i="13"/>
  <c r="AK551" i="13"/>
  <c r="AG552" i="13"/>
  <c r="AH552" i="13"/>
  <c r="AI552" i="13" s="1"/>
  <c r="AJ552" i="13"/>
  <c r="AK552" i="13" s="1"/>
  <c r="AG553" i="13"/>
  <c r="AH553" i="13"/>
  <c r="AI553" i="13" s="1"/>
  <c r="AJ553" i="13"/>
  <c r="AK553" i="13" s="1"/>
  <c r="AG554" i="13"/>
  <c r="AH554" i="13"/>
  <c r="AI554" i="13" s="1"/>
  <c r="AJ554" i="13"/>
  <c r="AK554" i="13" s="1"/>
  <c r="AG555" i="13"/>
  <c r="AH555" i="13"/>
  <c r="AI555" i="13" s="1"/>
  <c r="AJ555" i="13"/>
  <c r="AK555" i="13" s="1"/>
  <c r="AG556" i="13"/>
  <c r="AH556" i="13"/>
  <c r="AI556" i="13" s="1"/>
  <c r="AJ556" i="13"/>
  <c r="AK556" i="13" s="1"/>
  <c r="AG557" i="13"/>
  <c r="AH557" i="13"/>
  <c r="AI557" i="13" s="1"/>
  <c r="AJ557" i="13"/>
  <c r="AK557" i="13"/>
  <c r="AG558" i="13"/>
  <c r="AH558" i="13"/>
  <c r="AI558" i="13"/>
  <c r="AJ558" i="13"/>
  <c r="AK558" i="13" s="1"/>
  <c r="AG559" i="13"/>
  <c r="AH559" i="13"/>
  <c r="AI559" i="13"/>
  <c r="AJ559" i="13"/>
  <c r="AK559" i="13" s="1"/>
  <c r="AG560" i="13"/>
  <c r="AH560" i="13"/>
  <c r="AI560" i="13" s="1"/>
  <c r="AJ560" i="13"/>
  <c r="AK560" i="13" s="1"/>
  <c r="AG561" i="13"/>
  <c r="AH561" i="13"/>
  <c r="AI561" i="13" s="1"/>
  <c r="AJ561" i="13"/>
  <c r="AK561" i="13"/>
  <c r="AG562" i="13"/>
  <c r="AH562" i="13"/>
  <c r="AI562" i="13" s="1"/>
  <c r="AJ562" i="13"/>
  <c r="AK562" i="13" s="1"/>
  <c r="AG563" i="13"/>
  <c r="AH563" i="13"/>
  <c r="AI563" i="13" s="1"/>
  <c r="AJ563" i="13"/>
  <c r="AK563" i="13" s="1"/>
  <c r="AG564" i="13"/>
  <c r="AH564" i="13"/>
  <c r="AI564" i="13" s="1"/>
  <c r="AJ564" i="13"/>
  <c r="AK564" i="13" s="1"/>
  <c r="AG565" i="13"/>
  <c r="AH565" i="13"/>
  <c r="AI565" i="13" s="1"/>
  <c r="AJ565" i="13"/>
  <c r="AK565" i="13" s="1"/>
  <c r="AG566" i="13"/>
  <c r="AH566" i="13"/>
  <c r="AI566" i="13" s="1"/>
  <c r="AJ566" i="13"/>
  <c r="AK566" i="13" s="1"/>
  <c r="AG567" i="13"/>
  <c r="AH567" i="13"/>
  <c r="AI567" i="13" s="1"/>
  <c r="AJ567" i="13"/>
  <c r="AK567" i="13"/>
  <c r="AG568" i="13"/>
  <c r="AH568" i="13"/>
  <c r="AI568" i="13" s="1"/>
  <c r="AJ568" i="13"/>
  <c r="AK568" i="13" s="1"/>
  <c r="AG569" i="13"/>
  <c r="AH569" i="13"/>
  <c r="AI569" i="13" s="1"/>
  <c r="AJ569" i="13"/>
  <c r="AK569" i="13" s="1"/>
  <c r="AG570" i="13"/>
  <c r="AH570" i="13"/>
  <c r="AI570" i="13" s="1"/>
  <c r="AJ570" i="13"/>
  <c r="AK570" i="13" s="1"/>
  <c r="AG571" i="13"/>
  <c r="AH571" i="13"/>
  <c r="AI571" i="13" s="1"/>
  <c r="AJ571" i="13"/>
  <c r="AK571" i="13" s="1"/>
  <c r="AG572" i="13"/>
  <c r="AH572" i="13"/>
  <c r="AI572" i="13"/>
  <c r="AJ572" i="13"/>
  <c r="AK572" i="13" s="1"/>
  <c r="AG573" i="13"/>
  <c r="AH573" i="13"/>
  <c r="AI573" i="13" s="1"/>
  <c r="AJ573" i="13"/>
  <c r="AK573" i="13"/>
  <c r="AG574" i="13"/>
  <c r="AH574" i="13"/>
  <c r="AI574" i="13" s="1"/>
  <c r="AJ574" i="13"/>
  <c r="AK574" i="13" s="1"/>
  <c r="AG575" i="13"/>
  <c r="AH575" i="13"/>
  <c r="AI575" i="13" s="1"/>
  <c r="AJ575" i="13"/>
  <c r="AK575" i="13"/>
  <c r="AG576" i="13"/>
  <c r="AH576" i="13"/>
  <c r="AI576" i="13" s="1"/>
  <c r="AJ576" i="13"/>
  <c r="AK576" i="13" s="1"/>
  <c r="AG577" i="13"/>
  <c r="AH577" i="13"/>
  <c r="AI577" i="13" s="1"/>
  <c r="AJ577" i="13"/>
  <c r="AK577" i="13"/>
  <c r="AG578" i="13"/>
  <c r="AH578" i="13"/>
  <c r="AI578" i="13" s="1"/>
  <c r="AJ578" i="13"/>
  <c r="AK578" i="13" s="1"/>
  <c r="AG579" i="13"/>
  <c r="AH579" i="13"/>
  <c r="AI579" i="13" s="1"/>
  <c r="AJ579" i="13"/>
  <c r="AK579" i="13" s="1"/>
  <c r="AG580" i="13"/>
  <c r="AH580" i="13"/>
  <c r="AI580" i="13" s="1"/>
  <c r="AJ580" i="13"/>
  <c r="AK580" i="13" s="1"/>
  <c r="AG581" i="13"/>
  <c r="AH581" i="13"/>
  <c r="AI581" i="13" s="1"/>
  <c r="AJ581" i="13"/>
  <c r="AK581" i="13" s="1"/>
  <c r="AG582" i="13"/>
  <c r="AH582" i="13"/>
  <c r="AI582" i="13" s="1"/>
  <c r="AJ582" i="13"/>
  <c r="AK582" i="13" s="1"/>
  <c r="AG583" i="13"/>
  <c r="AH583" i="13"/>
  <c r="AI583" i="13" s="1"/>
  <c r="AJ583" i="13"/>
  <c r="AK583" i="13" s="1"/>
  <c r="AG584" i="13"/>
  <c r="AH584" i="13"/>
  <c r="AI584" i="13" s="1"/>
  <c r="AJ584" i="13"/>
  <c r="AK584" i="13" s="1"/>
  <c r="AG585" i="13"/>
  <c r="AH585" i="13"/>
  <c r="AI585" i="13" s="1"/>
  <c r="AJ585" i="13"/>
  <c r="AK585" i="13" s="1"/>
  <c r="AG586" i="13"/>
  <c r="AH586" i="13"/>
  <c r="AI586" i="13" s="1"/>
  <c r="AJ586" i="13"/>
  <c r="AK586" i="13" s="1"/>
  <c r="AG587" i="13"/>
  <c r="AH587" i="13"/>
  <c r="AI587" i="13" s="1"/>
  <c r="AJ587" i="13"/>
  <c r="AK587" i="13"/>
  <c r="AG588" i="13"/>
  <c r="AH588" i="13"/>
  <c r="AI588" i="13" s="1"/>
  <c r="AJ588" i="13"/>
  <c r="AK588" i="13" s="1"/>
  <c r="AG589" i="13"/>
  <c r="AH589" i="13"/>
  <c r="AI589" i="13" s="1"/>
  <c r="AJ589" i="13"/>
  <c r="AK589" i="13"/>
  <c r="AG590" i="13"/>
  <c r="AH590" i="13"/>
  <c r="AI590" i="13" s="1"/>
  <c r="AJ590" i="13"/>
  <c r="AK590" i="13" s="1"/>
  <c r="AG591" i="13"/>
  <c r="AH591" i="13"/>
  <c r="AI591" i="13" s="1"/>
  <c r="AJ591" i="13"/>
  <c r="AK591" i="13"/>
  <c r="AG592" i="13"/>
  <c r="AH592" i="13"/>
  <c r="AI592" i="13" s="1"/>
  <c r="AJ592" i="13"/>
  <c r="AK592" i="13" s="1"/>
  <c r="AG593" i="13"/>
  <c r="AH593" i="13"/>
  <c r="AI593" i="13" s="1"/>
  <c r="AJ593" i="13"/>
  <c r="AK593" i="13" s="1"/>
  <c r="AG594" i="13"/>
  <c r="AH594" i="13"/>
  <c r="AI594" i="13" s="1"/>
  <c r="AJ594" i="13"/>
  <c r="AK594" i="13" s="1"/>
  <c r="AG595" i="13"/>
  <c r="AH595" i="13"/>
  <c r="AI595" i="13"/>
  <c r="AJ595" i="13"/>
  <c r="AK595" i="13" s="1"/>
  <c r="AG596" i="13"/>
  <c r="AH596" i="13"/>
  <c r="AI596" i="13"/>
  <c r="AJ596" i="13"/>
  <c r="AK596" i="13" s="1"/>
  <c r="AG597" i="13"/>
  <c r="AH597" i="13"/>
  <c r="AI597" i="13" s="1"/>
  <c r="AJ597" i="13"/>
  <c r="AK597" i="13" s="1"/>
  <c r="AG598" i="13"/>
  <c r="AH598" i="13"/>
  <c r="AI598" i="13" s="1"/>
  <c r="AJ598" i="13"/>
  <c r="AK598" i="13" s="1"/>
  <c r="AG599" i="13"/>
  <c r="AH599" i="13"/>
  <c r="AI599" i="13"/>
  <c r="AJ599" i="13"/>
  <c r="AK599" i="13" s="1"/>
  <c r="AG600" i="13"/>
  <c r="AH600" i="13"/>
  <c r="AI600" i="13" s="1"/>
  <c r="AJ600" i="13"/>
  <c r="AK600" i="13" s="1"/>
  <c r="AG601" i="13"/>
  <c r="AH601" i="13"/>
  <c r="AI601" i="13" s="1"/>
  <c r="AJ601" i="13"/>
  <c r="AK601" i="13" s="1"/>
  <c r="AG602" i="13"/>
  <c r="AH602" i="13"/>
  <c r="AI602" i="13" s="1"/>
  <c r="AJ602" i="13"/>
  <c r="AK602" i="13" s="1"/>
  <c r="AG603" i="13"/>
  <c r="AH603" i="13"/>
  <c r="AI603" i="13" s="1"/>
  <c r="AJ603" i="13"/>
  <c r="AK603" i="13" s="1"/>
  <c r="AG604" i="13"/>
  <c r="AH604" i="13"/>
  <c r="AI604" i="13"/>
  <c r="AJ604" i="13"/>
  <c r="AK604" i="13" s="1"/>
  <c r="AG605" i="13"/>
  <c r="AH605" i="13"/>
  <c r="AI605" i="13" s="1"/>
  <c r="AJ605" i="13"/>
  <c r="AK605" i="13"/>
  <c r="AG606" i="13"/>
  <c r="AH606" i="13"/>
  <c r="AI606" i="13" s="1"/>
  <c r="AJ606" i="13"/>
  <c r="AK606" i="13" s="1"/>
  <c r="AG607" i="13"/>
  <c r="AH607" i="13"/>
  <c r="AI607" i="13" s="1"/>
  <c r="AJ607" i="13"/>
  <c r="AK607" i="13"/>
  <c r="AG608" i="13"/>
  <c r="AH608" i="13"/>
  <c r="AI608" i="13" s="1"/>
  <c r="AJ608" i="13"/>
  <c r="AK608" i="13" s="1"/>
  <c r="AG609" i="13"/>
  <c r="AH609" i="13"/>
  <c r="AI609" i="13" s="1"/>
  <c r="AJ609" i="13"/>
  <c r="AK609" i="13"/>
  <c r="AG610" i="13"/>
  <c r="AH610" i="13"/>
  <c r="AI610" i="13" s="1"/>
  <c r="AJ610" i="13"/>
  <c r="AK610" i="13" s="1"/>
  <c r="AG611" i="13"/>
  <c r="AH611" i="13"/>
  <c r="AI611" i="13" s="1"/>
  <c r="AJ611" i="13"/>
  <c r="AK611" i="13" s="1"/>
  <c r="AG612" i="13"/>
  <c r="AH612" i="13"/>
  <c r="AI612" i="13" s="1"/>
  <c r="AJ612" i="13"/>
  <c r="AK612" i="13" s="1"/>
  <c r="AG613" i="13"/>
  <c r="AH613" i="13"/>
  <c r="AI613" i="13" s="1"/>
  <c r="AJ613" i="13"/>
  <c r="AK613" i="13" s="1"/>
  <c r="AG614" i="13"/>
  <c r="AH614" i="13"/>
  <c r="AI614" i="13" s="1"/>
  <c r="AJ614" i="13"/>
  <c r="AK614" i="13" s="1"/>
  <c r="AG615" i="13"/>
  <c r="AH615" i="13"/>
  <c r="AI615" i="13" s="1"/>
  <c r="AJ615" i="13"/>
  <c r="AK615" i="13" s="1"/>
  <c r="AG616" i="13"/>
  <c r="AH616" i="13"/>
  <c r="AI616" i="13" s="1"/>
  <c r="AJ616" i="13"/>
  <c r="AK616" i="13" s="1"/>
  <c r="AG617" i="13"/>
  <c r="AH617" i="13"/>
  <c r="AI617" i="13" s="1"/>
  <c r="AJ617" i="13"/>
  <c r="AK617" i="13" s="1"/>
  <c r="AG618" i="13"/>
  <c r="AH618" i="13"/>
  <c r="AI618" i="13" s="1"/>
  <c r="AJ618" i="13"/>
  <c r="AK618" i="13" s="1"/>
  <c r="AG619" i="13"/>
  <c r="AH619" i="13"/>
  <c r="AI619" i="13" s="1"/>
  <c r="AJ619" i="13"/>
  <c r="AK619" i="13"/>
  <c r="AG620" i="13"/>
  <c r="AH620" i="13"/>
  <c r="AI620" i="13" s="1"/>
  <c r="AJ620" i="13"/>
  <c r="AK620" i="13" s="1"/>
  <c r="AG621" i="13"/>
  <c r="AH621" i="13"/>
  <c r="AI621" i="13" s="1"/>
  <c r="AJ621" i="13"/>
  <c r="AK621" i="13"/>
  <c r="AG622" i="13"/>
  <c r="AH622" i="13"/>
  <c r="AI622" i="13" s="1"/>
  <c r="AJ622" i="13"/>
  <c r="AK622" i="13" s="1"/>
  <c r="AG623" i="13"/>
  <c r="AH623" i="13"/>
  <c r="AI623" i="13" s="1"/>
  <c r="AJ623" i="13"/>
  <c r="AK623" i="13"/>
  <c r="AG624" i="13"/>
  <c r="AH624" i="13"/>
  <c r="AI624" i="13" s="1"/>
  <c r="AJ624" i="13"/>
  <c r="AK624" i="13" s="1"/>
  <c r="AG625" i="13"/>
  <c r="AH625" i="13"/>
  <c r="AI625" i="13" s="1"/>
  <c r="AJ625" i="13"/>
  <c r="AK625" i="13" s="1"/>
  <c r="AG626" i="13"/>
  <c r="AH626" i="13"/>
  <c r="AI626" i="13" s="1"/>
  <c r="AJ626" i="13"/>
  <c r="AK626" i="13" s="1"/>
  <c r="AG627" i="13"/>
  <c r="AH627" i="13"/>
  <c r="AI627" i="13"/>
  <c r="AJ627" i="13"/>
  <c r="AK627" i="13" s="1"/>
  <c r="AG628" i="13"/>
  <c r="AH628" i="13"/>
  <c r="AI628" i="13"/>
  <c r="AJ628" i="13"/>
  <c r="AK628" i="13" s="1"/>
  <c r="AG629" i="13"/>
  <c r="AH629" i="13"/>
  <c r="AI629" i="13" s="1"/>
  <c r="AJ629" i="13"/>
  <c r="AK629" i="13" s="1"/>
  <c r="AG630" i="13"/>
  <c r="AH630" i="13"/>
  <c r="AI630" i="13" s="1"/>
  <c r="AJ630" i="13"/>
  <c r="AK630" i="13" s="1"/>
  <c r="AG631" i="13"/>
  <c r="AH631" i="13"/>
  <c r="AI631" i="13"/>
  <c r="AJ631" i="13"/>
  <c r="AK631" i="13" s="1"/>
  <c r="AG632" i="13"/>
  <c r="AH632" i="13"/>
  <c r="AI632" i="13" s="1"/>
  <c r="AJ632" i="13"/>
  <c r="AK632" i="13" s="1"/>
  <c r="AG633" i="13"/>
  <c r="AH633" i="13"/>
  <c r="AI633" i="13" s="1"/>
  <c r="AJ633" i="13"/>
  <c r="AK633" i="13" s="1"/>
  <c r="AG634" i="13"/>
  <c r="AH634" i="13"/>
  <c r="AI634" i="13" s="1"/>
  <c r="AJ634" i="13"/>
  <c r="AK634" i="13" s="1"/>
  <c r="AG635" i="13"/>
  <c r="AH635" i="13"/>
  <c r="AI635" i="13" s="1"/>
  <c r="AJ635" i="13"/>
  <c r="AK635" i="13" s="1"/>
  <c r="AG636" i="13"/>
  <c r="AH636" i="13"/>
  <c r="AI636" i="13"/>
  <c r="AJ636" i="13"/>
  <c r="AK636" i="13" s="1"/>
  <c r="AG637" i="13"/>
  <c r="AH637" i="13"/>
  <c r="AI637" i="13" s="1"/>
  <c r="AJ637" i="13"/>
  <c r="AK637" i="13"/>
  <c r="AG638" i="13"/>
  <c r="AH638" i="13"/>
  <c r="AI638" i="13" s="1"/>
  <c r="AJ638" i="13"/>
  <c r="AK638" i="13" s="1"/>
  <c r="AG639" i="13"/>
  <c r="AH639" i="13"/>
  <c r="AI639" i="13" s="1"/>
  <c r="AJ639" i="13"/>
  <c r="AK639" i="13"/>
  <c r="AG640" i="13"/>
  <c r="AH640" i="13"/>
  <c r="AI640" i="13" s="1"/>
  <c r="AJ640" i="13"/>
  <c r="AK640" i="13" s="1"/>
  <c r="AG641" i="13"/>
  <c r="AH641" i="13"/>
  <c r="AI641" i="13" s="1"/>
  <c r="AJ641" i="13"/>
  <c r="AK641" i="13"/>
  <c r="AG642" i="13"/>
  <c r="AH642" i="13"/>
  <c r="AI642" i="13" s="1"/>
  <c r="AJ642" i="13"/>
  <c r="AK642" i="13" s="1"/>
  <c r="AG643" i="13"/>
  <c r="AH643" i="13"/>
  <c r="AI643" i="13" s="1"/>
  <c r="AJ643" i="13"/>
  <c r="AK643" i="13" s="1"/>
  <c r="AG644" i="13"/>
  <c r="AH644" i="13"/>
  <c r="AI644" i="13" s="1"/>
  <c r="AJ644" i="13"/>
  <c r="AK644" i="13" s="1"/>
  <c r="AG645" i="13"/>
  <c r="AH645" i="13"/>
  <c r="AI645" i="13" s="1"/>
  <c r="AJ645" i="13"/>
  <c r="AK645" i="13" s="1"/>
  <c r="AG646" i="13"/>
  <c r="AH646" i="13"/>
  <c r="AI646" i="13" s="1"/>
  <c r="AJ646" i="13"/>
  <c r="AK646" i="13" s="1"/>
  <c r="AG647" i="13"/>
  <c r="AH647" i="13"/>
  <c r="AI647" i="13" s="1"/>
  <c r="AJ647" i="13"/>
  <c r="AK647" i="13" s="1"/>
  <c r="AG648" i="13"/>
  <c r="AH648" i="13"/>
  <c r="AI648" i="13" s="1"/>
  <c r="AJ648" i="13"/>
  <c r="AK648" i="13" s="1"/>
  <c r="AG649" i="13"/>
  <c r="AH649" i="13"/>
  <c r="AI649" i="13" s="1"/>
  <c r="AJ649" i="13"/>
  <c r="AK649" i="13" s="1"/>
  <c r="AG650" i="13"/>
  <c r="AH650" i="13"/>
  <c r="AI650" i="13" s="1"/>
  <c r="AJ650" i="13"/>
  <c r="AK650" i="13" s="1"/>
  <c r="AG651" i="13"/>
  <c r="AH651" i="13"/>
  <c r="AI651" i="13"/>
  <c r="AJ651" i="13"/>
  <c r="AK651" i="13" s="1"/>
  <c r="AG652" i="13"/>
  <c r="AH652" i="13"/>
  <c r="AI652" i="13" s="1"/>
  <c r="AJ652" i="13"/>
  <c r="AK652" i="13" s="1"/>
  <c r="AG653" i="13"/>
  <c r="AH653" i="13"/>
  <c r="AI653" i="13" s="1"/>
  <c r="AJ653" i="13"/>
  <c r="AK653" i="13"/>
  <c r="AG654" i="13"/>
  <c r="AH654" i="13"/>
  <c r="AI654" i="13" s="1"/>
  <c r="AJ654" i="13"/>
  <c r="AK654" i="13" s="1"/>
  <c r="AG655" i="13"/>
  <c r="AH655" i="13"/>
  <c r="AI655" i="13" s="1"/>
  <c r="AJ655" i="13"/>
  <c r="AK655" i="13" s="1"/>
  <c r="AG656" i="13"/>
  <c r="AH656" i="13"/>
  <c r="AI656" i="13" s="1"/>
  <c r="AJ656" i="13"/>
  <c r="AK656" i="13" s="1"/>
  <c r="AG657" i="13"/>
  <c r="AH657" i="13"/>
  <c r="AI657" i="13" s="1"/>
  <c r="AJ657" i="13"/>
  <c r="AK657" i="13" s="1"/>
  <c r="AG658" i="13"/>
  <c r="AH658" i="13"/>
  <c r="AI658" i="13" s="1"/>
  <c r="AJ658" i="13"/>
  <c r="AK658" i="13" s="1"/>
  <c r="AG659" i="13"/>
  <c r="AH659" i="13"/>
  <c r="AI659" i="13"/>
  <c r="AJ659" i="13"/>
  <c r="AK659" i="13" s="1"/>
  <c r="AG660" i="13"/>
  <c r="AH660" i="13"/>
  <c r="AI660" i="13" s="1"/>
  <c r="AJ660" i="13"/>
  <c r="AK660" i="13" s="1"/>
  <c r="AG661" i="13"/>
  <c r="AH661" i="13"/>
  <c r="AI661" i="13" s="1"/>
  <c r="AJ661" i="13"/>
  <c r="AK661" i="13"/>
  <c r="AG662" i="13"/>
  <c r="AH662" i="13"/>
  <c r="AI662" i="13"/>
  <c r="AJ662" i="13"/>
  <c r="AK662" i="13" s="1"/>
  <c r="AG663" i="13"/>
  <c r="AH663" i="13"/>
  <c r="AI663" i="13"/>
  <c r="AJ663" i="13"/>
  <c r="AK663" i="13" s="1"/>
  <c r="AG664" i="13"/>
  <c r="AH664" i="13"/>
  <c r="AI664" i="13" s="1"/>
  <c r="AJ664" i="13"/>
  <c r="AK664" i="13" s="1"/>
  <c r="AG665" i="13"/>
  <c r="AH665" i="13"/>
  <c r="AI665" i="13" s="1"/>
  <c r="AJ665" i="13"/>
  <c r="AK665" i="13"/>
  <c r="AG666" i="13"/>
  <c r="AH666" i="13"/>
  <c r="AI666" i="13" s="1"/>
  <c r="AJ666" i="13"/>
  <c r="AK666" i="13" s="1"/>
  <c r="AG667" i="13"/>
  <c r="AH667" i="13"/>
  <c r="AI667" i="13" s="1"/>
  <c r="AJ667" i="13"/>
  <c r="AK667" i="13" s="1"/>
  <c r="AG668" i="13"/>
  <c r="AH668" i="13"/>
  <c r="AI668" i="13" s="1"/>
  <c r="AJ668" i="13"/>
  <c r="AK668" i="13" s="1"/>
  <c r="AG669" i="13"/>
  <c r="AH669" i="13"/>
  <c r="AI669" i="13" s="1"/>
  <c r="AJ669" i="13"/>
  <c r="AK669" i="13" s="1"/>
  <c r="AG670" i="13"/>
  <c r="AH670" i="13"/>
  <c r="AI670" i="13"/>
  <c r="AJ670" i="13"/>
  <c r="AK670" i="13" s="1"/>
  <c r="AG671" i="13"/>
  <c r="AH671" i="13"/>
  <c r="AI671" i="13"/>
  <c r="AJ671" i="13"/>
  <c r="AK671" i="13" s="1"/>
  <c r="AG672" i="13"/>
  <c r="AH672" i="13"/>
  <c r="AI672" i="13" s="1"/>
  <c r="AJ672" i="13"/>
  <c r="AK672" i="13" s="1"/>
  <c r="AG673" i="13"/>
  <c r="AH673" i="13"/>
  <c r="AI673" i="13" s="1"/>
  <c r="AJ673" i="13"/>
  <c r="AK673" i="13"/>
  <c r="AG674" i="13"/>
  <c r="AH674" i="13"/>
  <c r="AI674" i="13" s="1"/>
  <c r="AJ674" i="13"/>
  <c r="AK674" i="13" s="1"/>
  <c r="AG675" i="13"/>
  <c r="AH675" i="13"/>
  <c r="AI675" i="13" s="1"/>
  <c r="AJ675" i="13"/>
  <c r="AK675" i="13" s="1"/>
  <c r="AG676" i="13"/>
  <c r="AH676" i="13"/>
  <c r="AI676" i="13" s="1"/>
  <c r="AJ676" i="13"/>
  <c r="AK676" i="13" s="1"/>
  <c r="AG677" i="13"/>
  <c r="AH677" i="13"/>
  <c r="AI677" i="13" s="1"/>
  <c r="AJ677" i="13"/>
  <c r="AK677" i="13" s="1"/>
  <c r="AG678" i="13"/>
  <c r="AH678" i="13"/>
  <c r="AI678" i="13" s="1"/>
  <c r="AJ678" i="13"/>
  <c r="AK678" i="13" s="1"/>
  <c r="AG679" i="13"/>
  <c r="AH679" i="13"/>
  <c r="AI679" i="13" s="1"/>
  <c r="AJ679" i="13"/>
  <c r="AK679" i="13" s="1"/>
  <c r="AG680" i="13"/>
  <c r="AH680" i="13"/>
  <c r="AI680" i="13" s="1"/>
  <c r="AJ680" i="13"/>
  <c r="AK680" i="13" s="1"/>
  <c r="AG681" i="13"/>
  <c r="AH681" i="13"/>
  <c r="AI681" i="13" s="1"/>
  <c r="AJ681" i="13"/>
  <c r="AK681" i="13" s="1"/>
  <c r="AG682" i="13"/>
  <c r="AH682" i="13"/>
  <c r="AI682" i="13" s="1"/>
  <c r="AJ682" i="13"/>
  <c r="AK682" i="13" s="1"/>
  <c r="AG683" i="13"/>
  <c r="AH683" i="13"/>
  <c r="AI683" i="13"/>
  <c r="AJ683" i="13"/>
  <c r="AK683" i="13" s="1"/>
  <c r="AG684" i="13"/>
  <c r="AH684" i="13"/>
  <c r="AI684" i="13" s="1"/>
  <c r="AJ684" i="13"/>
  <c r="AK684" i="13" s="1"/>
  <c r="AG685" i="13"/>
  <c r="AH685" i="13"/>
  <c r="AI685" i="13" s="1"/>
  <c r="AJ685" i="13"/>
  <c r="AK685" i="13"/>
  <c r="AG686" i="13"/>
  <c r="AH686" i="13"/>
  <c r="AI686" i="13" s="1"/>
  <c r="AJ686" i="13"/>
  <c r="AK686" i="13" s="1"/>
  <c r="AG687" i="13"/>
  <c r="AH687" i="13"/>
  <c r="AI687" i="13" s="1"/>
  <c r="AJ687" i="13"/>
  <c r="AK687" i="13" s="1"/>
  <c r="AG688" i="13"/>
  <c r="AH688" i="13"/>
  <c r="AI688" i="13" s="1"/>
  <c r="AJ688" i="13"/>
  <c r="AK688" i="13" s="1"/>
  <c r="AG689" i="13"/>
  <c r="AH689" i="13"/>
  <c r="AI689" i="13" s="1"/>
  <c r="AJ689" i="13"/>
  <c r="AK689" i="13" s="1"/>
  <c r="AG690" i="13"/>
  <c r="AH690" i="13"/>
  <c r="AI690" i="13" s="1"/>
  <c r="AJ690" i="13"/>
  <c r="AK690" i="13" s="1"/>
  <c r="AG691" i="13"/>
  <c r="AH691" i="13"/>
  <c r="AI691" i="13"/>
  <c r="AJ691" i="13"/>
  <c r="AK691" i="13" s="1"/>
  <c r="AG692" i="13"/>
  <c r="AH692" i="13"/>
  <c r="AI692" i="13" s="1"/>
  <c r="AJ692" i="13"/>
  <c r="AK692" i="13" s="1"/>
  <c r="AG693" i="13"/>
  <c r="AH693" i="13"/>
  <c r="AI693" i="13" s="1"/>
  <c r="AJ693" i="13"/>
  <c r="AK693" i="13"/>
  <c r="AG694" i="13"/>
  <c r="AH694" i="13"/>
  <c r="AI694" i="13"/>
  <c r="AJ694" i="13"/>
  <c r="AK694" i="13" s="1"/>
  <c r="AG695" i="13"/>
  <c r="AH695" i="13"/>
  <c r="AI695" i="13"/>
  <c r="AJ695" i="13"/>
  <c r="AK695" i="13" s="1"/>
  <c r="AG696" i="13"/>
  <c r="AH696" i="13"/>
  <c r="AI696" i="13" s="1"/>
  <c r="AJ696" i="13"/>
  <c r="AK696" i="13" s="1"/>
  <c r="AG697" i="13"/>
  <c r="AH697" i="13"/>
  <c r="AI697" i="13" s="1"/>
  <c r="AJ697" i="13"/>
  <c r="AK697" i="13"/>
  <c r="AG698" i="13"/>
  <c r="AH698" i="13"/>
  <c r="AI698" i="13" s="1"/>
  <c r="AJ698" i="13"/>
  <c r="AK698" i="13" s="1"/>
  <c r="AG699" i="13"/>
  <c r="AH699" i="13"/>
  <c r="AI699" i="13" s="1"/>
  <c r="AJ699" i="13"/>
  <c r="AK699" i="13" s="1"/>
  <c r="AG700" i="13"/>
  <c r="AH700" i="13"/>
  <c r="AI700" i="13" s="1"/>
  <c r="AJ700" i="13"/>
  <c r="AK700" i="13" s="1"/>
  <c r="AG701" i="13"/>
  <c r="AH701" i="13"/>
  <c r="AI701" i="13" s="1"/>
  <c r="AJ701" i="13"/>
  <c r="AK701" i="13" s="1"/>
  <c r="AG702" i="13"/>
  <c r="AH702" i="13"/>
  <c r="AI702" i="13"/>
  <c r="AJ702" i="13"/>
  <c r="AK702" i="13" s="1"/>
  <c r="AG703" i="13"/>
  <c r="AH703" i="13"/>
  <c r="AI703" i="13"/>
  <c r="AJ703" i="13"/>
  <c r="AK703" i="13" s="1"/>
  <c r="AG704" i="13"/>
  <c r="AH704" i="13"/>
  <c r="AI704" i="13" s="1"/>
  <c r="AJ704" i="13"/>
  <c r="AK704" i="13" s="1"/>
  <c r="AG705" i="13"/>
  <c r="AH705" i="13"/>
  <c r="AI705" i="13" s="1"/>
  <c r="AJ705" i="13"/>
  <c r="AK705" i="13"/>
  <c r="AG706" i="13"/>
  <c r="AH706" i="13"/>
  <c r="AI706" i="13" s="1"/>
  <c r="AJ706" i="13"/>
  <c r="AK706" i="13" s="1"/>
  <c r="AG707" i="13"/>
  <c r="AH707" i="13"/>
  <c r="AI707" i="13" s="1"/>
  <c r="AJ707" i="13"/>
  <c r="AK707" i="13" s="1"/>
  <c r="AG708" i="13"/>
  <c r="AH708" i="13"/>
  <c r="AI708" i="13" s="1"/>
  <c r="AJ708" i="13"/>
  <c r="AK708" i="13" s="1"/>
  <c r="AG709" i="13"/>
  <c r="AH709" i="13"/>
  <c r="AI709" i="13" s="1"/>
  <c r="AJ709" i="13"/>
  <c r="AK709" i="13" s="1"/>
  <c r="AG710" i="13"/>
  <c r="AH710" i="13"/>
  <c r="AI710" i="13" s="1"/>
  <c r="AJ710" i="13"/>
  <c r="AK710" i="13" s="1"/>
  <c r="AG711" i="13"/>
  <c r="AH711" i="13"/>
  <c r="AI711" i="13" s="1"/>
  <c r="AJ711" i="13"/>
  <c r="AK711" i="13" s="1"/>
  <c r="AG712" i="13"/>
  <c r="AH712" i="13"/>
  <c r="AI712" i="13" s="1"/>
  <c r="AJ712" i="13"/>
  <c r="AK712" i="13" s="1"/>
  <c r="AG713" i="13"/>
  <c r="AH713" i="13"/>
  <c r="AI713" i="13" s="1"/>
  <c r="AJ713" i="13"/>
  <c r="AK713" i="13" s="1"/>
  <c r="AG714" i="13"/>
  <c r="AH714" i="13"/>
  <c r="AI714" i="13" s="1"/>
  <c r="AJ714" i="13"/>
  <c r="AK714" i="13" s="1"/>
  <c r="AG715" i="13"/>
  <c r="AH715" i="13"/>
  <c r="AI715" i="13"/>
  <c r="AJ715" i="13"/>
  <c r="AK715" i="13" s="1"/>
  <c r="AG716" i="13"/>
  <c r="AH716" i="13"/>
  <c r="AI716" i="13" s="1"/>
  <c r="AJ716" i="13"/>
  <c r="AK716" i="13" s="1"/>
  <c r="AG717" i="13"/>
  <c r="AH717" i="13"/>
  <c r="AI717" i="13" s="1"/>
  <c r="AJ717" i="13"/>
  <c r="AK717" i="13"/>
  <c r="AG718" i="13"/>
  <c r="AH718" i="13"/>
  <c r="AI718" i="13" s="1"/>
  <c r="AJ718" i="13"/>
  <c r="AK718" i="13" s="1"/>
  <c r="AG719" i="13"/>
  <c r="AH719" i="13"/>
  <c r="AI719" i="13" s="1"/>
  <c r="AJ719" i="13"/>
  <c r="AK719" i="13" s="1"/>
  <c r="AG720" i="13"/>
  <c r="AH720" i="13"/>
  <c r="AI720" i="13" s="1"/>
  <c r="AJ720" i="13"/>
  <c r="AK720" i="13" s="1"/>
  <c r="AG721" i="13"/>
  <c r="AH721" i="13"/>
  <c r="AI721" i="13" s="1"/>
  <c r="AJ721" i="13"/>
  <c r="AK721" i="13" s="1"/>
  <c r="AG722" i="13"/>
  <c r="AH722" i="13"/>
  <c r="AI722" i="13" s="1"/>
  <c r="AJ722" i="13"/>
  <c r="AK722" i="13" s="1"/>
  <c r="AG723" i="13"/>
  <c r="AH723" i="13"/>
  <c r="AI723" i="13"/>
  <c r="AJ723" i="13"/>
  <c r="AK723" i="13" s="1"/>
  <c r="AG724" i="13"/>
  <c r="AH724" i="13"/>
  <c r="AI724" i="13" s="1"/>
  <c r="AJ724" i="13"/>
  <c r="AK724" i="13" s="1"/>
  <c r="AG725" i="13"/>
  <c r="AH725" i="13"/>
  <c r="AI725" i="13" s="1"/>
  <c r="AJ725" i="13"/>
  <c r="AK725" i="13"/>
  <c r="AG726" i="13"/>
  <c r="AH726" i="13"/>
  <c r="AI726" i="13"/>
  <c r="AJ726" i="13"/>
  <c r="AK726" i="13" s="1"/>
  <c r="AG727" i="13"/>
  <c r="AH727" i="13"/>
  <c r="AI727" i="13"/>
  <c r="AJ727" i="13"/>
  <c r="AK727" i="13" s="1"/>
  <c r="AG728" i="13"/>
  <c r="AH728" i="13"/>
  <c r="AI728" i="13" s="1"/>
  <c r="AJ728" i="13"/>
  <c r="AK728" i="13" s="1"/>
  <c r="AG729" i="13"/>
  <c r="AH729" i="13"/>
  <c r="AI729" i="13" s="1"/>
  <c r="AJ729" i="13"/>
  <c r="AK729" i="13"/>
  <c r="AG730" i="13"/>
  <c r="AH730" i="13"/>
  <c r="AI730" i="13" s="1"/>
  <c r="AJ730" i="13"/>
  <c r="AK730" i="13" s="1"/>
  <c r="AG731" i="13"/>
  <c r="AH731" i="13"/>
  <c r="AI731" i="13" s="1"/>
  <c r="AJ731" i="13"/>
  <c r="AK731" i="13" s="1"/>
  <c r="AG732" i="13"/>
  <c r="AH732" i="13"/>
  <c r="AI732" i="13" s="1"/>
  <c r="AJ732" i="13"/>
  <c r="AK732" i="13" s="1"/>
  <c r="AG733" i="13"/>
  <c r="AH733" i="13"/>
  <c r="AI733" i="13" s="1"/>
  <c r="AJ733" i="13"/>
  <c r="AK733" i="13" s="1"/>
  <c r="AG734" i="13"/>
  <c r="AH734" i="13"/>
  <c r="AI734" i="13"/>
  <c r="AJ734" i="13"/>
  <c r="AK734" i="13" s="1"/>
  <c r="AG735" i="13"/>
  <c r="AH735" i="13"/>
  <c r="AI735" i="13"/>
  <c r="AJ735" i="13"/>
  <c r="AK735" i="13" s="1"/>
  <c r="AG736" i="13"/>
  <c r="AH736" i="13"/>
  <c r="AI736" i="13" s="1"/>
  <c r="AJ736" i="13"/>
  <c r="AK736" i="13" s="1"/>
  <c r="AG737" i="13"/>
  <c r="AH737" i="13"/>
  <c r="AI737" i="13" s="1"/>
  <c r="AJ737" i="13"/>
  <c r="AK737" i="13"/>
  <c r="AG738" i="13"/>
  <c r="AH738" i="13"/>
  <c r="AI738" i="13" s="1"/>
  <c r="AJ738" i="13"/>
  <c r="AK738" i="13" s="1"/>
  <c r="AG739" i="13"/>
  <c r="AH739" i="13"/>
  <c r="AI739" i="13" s="1"/>
  <c r="AJ739" i="13"/>
  <c r="AK739" i="13" s="1"/>
  <c r="AG740" i="13"/>
  <c r="AH740" i="13"/>
  <c r="AI740" i="13" s="1"/>
  <c r="AJ740" i="13"/>
  <c r="AK740" i="13" s="1"/>
  <c r="AG741" i="13"/>
  <c r="AH741" i="13"/>
  <c r="AI741" i="13" s="1"/>
  <c r="AJ741" i="13"/>
  <c r="AK741" i="13" s="1"/>
  <c r="AG742" i="13"/>
  <c r="AH742" i="13"/>
  <c r="AI742" i="13" s="1"/>
  <c r="AJ742" i="13"/>
  <c r="AK742" i="13" s="1"/>
  <c r="AG743" i="13"/>
  <c r="AH743" i="13"/>
  <c r="AI743" i="13" s="1"/>
  <c r="AJ743" i="13"/>
  <c r="AK743" i="13" s="1"/>
  <c r="AG744" i="13"/>
  <c r="AH744" i="13"/>
  <c r="AI744" i="13" s="1"/>
  <c r="AJ744" i="13"/>
  <c r="AK744" i="13" s="1"/>
  <c r="AG745" i="13"/>
  <c r="AH745" i="13"/>
  <c r="AI745" i="13" s="1"/>
  <c r="AJ745" i="13"/>
  <c r="AK745" i="13" s="1"/>
  <c r="AG746" i="13"/>
  <c r="AH746" i="13"/>
  <c r="AI746" i="13" s="1"/>
  <c r="AJ746" i="13"/>
  <c r="AK746" i="13" s="1"/>
  <c r="AG747" i="13"/>
  <c r="AH747" i="13"/>
  <c r="AI747" i="13"/>
  <c r="AJ747" i="13"/>
  <c r="AK747" i="13" s="1"/>
  <c r="AG748" i="13"/>
  <c r="AH748" i="13"/>
  <c r="AI748" i="13" s="1"/>
  <c r="AJ748" i="13"/>
  <c r="AK748" i="13" s="1"/>
  <c r="AG749" i="13"/>
  <c r="AH749" i="13"/>
  <c r="AI749" i="13" s="1"/>
  <c r="AJ749" i="13"/>
  <c r="AK749" i="13"/>
  <c r="AG750" i="13"/>
  <c r="AH750" i="13"/>
  <c r="AI750" i="13" s="1"/>
  <c r="AJ750" i="13"/>
  <c r="AK750" i="13" s="1"/>
  <c r="AG751" i="13"/>
  <c r="AH751" i="13"/>
  <c r="AI751" i="13" s="1"/>
  <c r="AJ751" i="13"/>
  <c r="AK751" i="13" s="1"/>
  <c r="AG752" i="13"/>
  <c r="AH752" i="13"/>
  <c r="AI752" i="13" s="1"/>
  <c r="AJ752" i="13"/>
  <c r="AK752" i="13" s="1"/>
  <c r="AG753" i="13"/>
  <c r="AH753" i="13"/>
  <c r="AI753" i="13" s="1"/>
  <c r="AJ753" i="13"/>
  <c r="AK753" i="13" s="1"/>
  <c r="AG754" i="13"/>
  <c r="AH754" i="13"/>
  <c r="AI754" i="13" s="1"/>
  <c r="AJ754" i="13"/>
  <c r="AK754" i="13" s="1"/>
  <c r="AG755" i="13"/>
  <c r="AH755" i="13"/>
  <c r="AI755" i="13"/>
  <c r="AJ755" i="13"/>
  <c r="AK755" i="13" s="1"/>
  <c r="AG756" i="13"/>
  <c r="AH756" i="13"/>
  <c r="AI756" i="13" s="1"/>
  <c r="AJ756" i="13"/>
  <c r="AK756" i="13" s="1"/>
  <c r="AG757" i="13"/>
  <c r="AH757" i="13"/>
  <c r="AI757" i="13" s="1"/>
  <c r="AJ757" i="13"/>
  <c r="AK757" i="13"/>
  <c r="AG758" i="13"/>
  <c r="AH758" i="13"/>
  <c r="AI758" i="13"/>
  <c r="AJ758" i="13"/>
  <c r="AK758" i="13" s="1"/>
  <c r="AG759" i="13"/>
  <c r="AH759" i="13"/>
  <c r="AI759" i="13"/>
  <c r="AJ759" i="13"/>
  <c r="AK759" i="13" s="1"/>
  <c r="AG760" i="13"/>
  <c r="AH760" i="13"/>
  <c r="AI760" i="13"/>
  <c r="AJ760" i="13"/>
  <c r="AK760" i="13" s="1"/>
  <c r="AG761" i="13"/>
  <c r="AH761" i="13"/>
  <c r="AI761" i="13" s="1"/>
  <c r="AJ761" i="13"/>
  <c r="AK761" i="13"/>
  <c r="AG762" i="13"/>
  <c r="AH762" i="13"/>
  <c r="AI762" i="13" s="1"/>
  <c r="AJ762" i="13"/>
  <c r="AK762" i="13" s="1"/>
  <c r="AG763" i="13"/>
  <c r="AH763" i="13"/>
  <c r="AI763" i="13" s="1"/>
  <c r="AJ763" i="13"/>
  <c r="AK763" i="13" s="1"/>
  <c r="AG764" i="13"/>
  <c r="AH764" i="13"/>
  <c r="AI764" i="13" s="1"/>
  <c r="AJ764" i="13"/>
  <c r="AK764" i="13"/>
  <c r="AG765" i="13"/>
  <c r="AH765" i="13"/>
  <c r="AI765" i="13" s="1"/>
  <c r="AJ765" i="13"/>
  <c r="AK765" i="13"/>
  <c r="AG766" i="13"/>
  <c r="AH766" i="13"/>
  <c r="AI766" i="13" s="1"/>
  <c r="AJ766" i="13"/>
  <c r="AK766" i="13" s="1"/>
  <c r="AG767" i="13"/>
  <c r="AH767" i="13"/>
  <c r="AI767" i="13" s="1"/>
  <c r="AJ767" i="13"/>
  <c r="AK767" i="13" s="1"/>
  <c r="AG768" i="13"/>
  <c r="AH768" i="13"/>
  <c r="AI768" i="13" s="1"/>
  <c r="AJ768" i="13"/>
  <c r="AK768" i="13" s="1"/>
  <c r="AG769" i="13"/>
  <c r="AH769" i="13"/>
  <c r="AI769" i="13" s="1"/>
  <c r="AJ769" i="13"/>
  <c r="AK769" i="13" s="1"/>
  <c r="AG770" i="13"/>
  <c r="AH770" i="13"/>
  <c r="AI770" i="13" s="1"/>
  <c r="AJ770" i="13"/>
  <c r="AK770" i="13" s="1"/>
  <c r="AG771" i="13"/>
  <c r="AH771" i="13"/>
  <c r="AI771" i="13" s="1"/>
  <c r="AJ771" i="13"/>
  <c r="AK771" i="13" s="1"/>
  <c r="AG772" i="13"/>
  <c r="AH772" i="13"/>
  <c r="AI772" i="13" s="1"/>
  <c r="AJ772" i="13"/>
  <c r="AK772" i="13" s="1"/>
  <c r="AG773" i="13"/>
  <c r="AH773" i="13"/>
  <c r="AI773" i="13" s="1"/>
  <c r="AJ773" i="13"/>
  <c r="AK773" i="13" s="1"/>
  <c r="AG774" i="13"/>
  <c r="AH774" i="13"/>
  <c r="AI774" i="13" s="1"/>
  <c r="AJ774" i="13"/>
  <c r="AK774" i="13" s="1"/>
  <c r="AG775" i="13"/>
  <c r="AH775" i="13"/>
  <c r="AI775" i="13" s="1"/>
  <c r="AJ775" i="13"/>
  <c r="AK775" i="13" s="1"/>
  <c r="AG776" i="13"/>
  <c r="AH776" i="13"/>
  <c r="AI776" i="13"/>
  <c r="AJ776" i="13"/>
  <c r="AK776" i="13" s="1"/>
  <c r="AG777" i="13"/>
  <c r="AH777" i="13"/>
  <c r="AI777" i="13" s="1"/>
  <c r="AJ777" i="13"/>
  <c r="AK777" i="13" s="1"/>
  <c r="AG778" i="13"/>
  <c r="AH778" i="13"/>
  <c r="AI778" i="13" s="1"/>
  <c r="AJ778" i="13"/>
  <c r="AK778" i="13" s="1"/>
  <c r="AG779" i="13"/>
  <c r="AH779" i="13"/>
  <c r="AI779" i="13" s="1"/>
  <c r="AJ779" i="13"/>
  <c r="AK779" i="13" s="1"/>
  <c r="AG780" i="13"/>
  <c r="AH780" i="13"/>
  <c r="AI780" i="13" s="1"/>
  <c r="AJ780" i="13"/>
  <c r="AK780" i="13"/>
  <c r="AG781" i="13"/>
  <c r="AH781" i="13"/>
  <c r="AI781" i="13" s="1"/>
  <c r="AJ781" i="13"/>
  <c r="AK781" i="13" s="1"/>
  <c r="AG782" i="13"/>
  <c r="AH782" i="13"/>
  <c r="AI782" i="13" s="1"/>
  <c r="AJ782" i="13"/>
  <c r="AK782" i="13" s="1"/>
  <c r="AG783" i="13"/>
  <c r="AH783" i="13"/>
  <c r="AI783" i="13" s="1"/>
  <c r="AJ783" i="13"/>
  <c r="AK783" i="13" s="1"/>
  <c r="AG784" i="13"/>
  <c r="AH784" i="13"/>
  <c r="AI784" i="13"/>
  <c r="AJ784" i="13"/>
  <c r="AK784" i="13" s="1"/>
  <c r="AG785" i="13"/>
  <c r="AH785" i="13"/>
  <c r="AI785" i="13" s="1"/>
  <c r="AJ785" i="13"/>
  <c r="AK785" i="13" s="1"/>
  <c r="AG786" i="13"/>
  <c r="AH786" i="13"/>
  <c r="AI786" i="13" s="1"/>
  <c r="AJ786" i="13"/>
  <c r="AK786" i="13" s="1"/>
  <c r="AG787" i="13"/>
  <c r="AH787" i="13"/>
  <c r="AI787" i="13" s="1"/>
  <c r="AJ787" i="13"/>
  <c r="AK787" i="13" s="1"/>
  <c r="AG788" i="13"/>
  <c r="AH788" i="13"/>
  <c r="AI788" i="13" s="1"/>
  <c r="AJ788" i="13"/>
  <c r="AK788" i="13"/>
  <c r="AG789" i="13"/>
  <c r="AH789" i="13"/>
  <c r="AI789" i="13" s="1"/>
  <c r="AJ789" i="13"/>
  <c r="AK789" i="13" s="1"/>
  <c r="AG790" i="13"/>
  <c r="AH790" i="13"/>
  <c r="AI790" i="13" s="1"/>
  <c r="AJ790" i="13"/>
  <c r="AK790" i="13" s="1"/>
  <c r="AG791" i="13"/>
  <c r="AH791" i="13"/>
  <c r="AI791" i="13" s="1"/>
  <c r="AJ791" i="13"/>
  <c r="AK791" i="13" s="1"/>
  <c r="AG792" i="13"/>
  <c r="AH792" i="13"/>
  <c r="AI792" i="13" s="1"/>
  <c r="AJ792" i="13"/>
  <c r="AK792" i="13" s="1"/>
  <c r="AG793" i="13"/>
  <c r="AH793" i="13"/>
  <c r="AI793" i="13" s="1"/>
  <c r="AJ793" i="13"/>
  <c r="AK793" i="13" s="1"/>
  <c r="AG794" i="13"/>
  <c r="AH794" i="13"/>
  <c r="AI794" i="13" s="1"/>
  <c r="AJ794" i="13"/>
  <c r="AK794" i="13" s="1"/>
  <c r="AG795" i="13"/>
  <c r="AH795" i="13"/>
  <c r="AI795" i="13" s="1"/>
  <c r="AJ795" i="13"/>
  <c r="AK795" i="13" s="1"/>
  <c r="AG796" i="13"/>
  <c r="AH796" i="13"/>
  <c r="AI796" i="13" s="1"/>
  <c r="AJ796" i="13"/>
  <c r="AK796" i="13"/>
  <c r="AG797" i="13"/>
  <c r="AH797" i="13"/>
  <c r="AI797" i="13" s="1"/>
  <c r="AJ797" i="13"/>
  <c r="AK797" i="13"/>
  <c r="AG798" i="13"/>
  <c r="AH798" i="13"/>
  <c r="AI798" i="13" s="1"/>
  <c r="AJ798" i="13"/>
  <c r="AK798" i="13" s="1"/>
  <c r="AG799" i="13"/>
  <c r="AH799" i="13"/>
  <c r="AI799" i="13" s="1"/>
  <c r="AJ799" i="13"/>
  <c r="AK799" i="13" s="1"/>
  <c r="AG800" i="13"/>
  <c r="AH800" i="13"/>
  <c r="AI800" i="13" s="1"/>
  <c r="AJ800" i="13"/>
  <c r="AK800" i="13" s="1"/>
  <c r="AG801" i="13"/>
  <c r="AH801" i="13"/>
  <c r="AI801" i="13" s="1"/>
  <c r="AJ801" i="13"/>
  <c r="AK801" i="13" s="1"/>
  <c r="AG802" i="13"/>
  <c r="AH802" i="13"/>
  <c r="AI802" i="13" s="1"/>
  <c r="AJ802" i="13"/>
  <c r="AK802" i="13" s="1"/>
  <c r="AG803" i="13"/>
  <c r="AH803" i="13"/>
  <c r="AI803" i="13" s="1"/>
  <c r="AJ803" i="13"/>
  <c r="AK803" i="13" s="1"/>
  <c r="AG804" i="13"/>
  <c r="AH804" i="13"/>
  <c r="AI804" i="13" s="1"/>
  <c r="AJ804" i="13"/>
  <c r="AK804" i="13" s="1"/>
  <c r="AG805" i="13"/>
  <c r="AH805" i="13"/>
  <c r="AI805" i="13" s="1"/>
  <c r="AJ805" i="13"/>
  <c r="AK805" i="13"/>
  <c r="AG806" i="13"/>
  <c r="AH806" i="13"/>
  <c r="AI806" i="13" s="1"/>
  <c r="AJ806" i="13"/>
  <c r="AK806" i="13"/>
  <c r="AG807" i="13"/>
  <c r="AH807" i="13"/>
  <c r="AI807" i="13"/>
  <c r="AJ807" i="13"/>
  <c r="AK807" i="13" s="1"/>
  <c r="AG808" i="13"/>
  <c r="AH808" i="13"/>
  <c r="AI808" i="13" s="1"/>
  <c r="AJ808" i="13"/>
  <c r="AK808" i="13" s="1"/>
  <c r="AG809" i="13"/>
  <c r="AH809" i="13"/>
  <c r="AI809" i="13" s="1"/>
  <c r="AJ809" i="13"/>
  <c r="AK809" i="13" s="1"/>
  <c r="AG810" i="13"/>
  <c r="AH810" i="13"/>
  <c r="AI810" i="13" s="1"/>
  <c r="AJ810" i="13"/>
  <c r="AK810" i="13" s="1"/>
  <c r="AG811" i="13"/>
  <c r="AH811" i="13"/>
  <c r="AI811" i="13" s="1"/>
  <c r="AJ811" i="13"/>
  <c r="AK811" i="13" s="1"/>
  <c r="AG812" i="13"/>
  <c r="AH812" i="13"/>
  <c r="AI812" i="13" s="1"/>
  <c r="AJ812" i="13"/>
  <c r="AK812" i="13" s="1"/>
  <c r="AG813" i="13"/>
  <c r="AH813" i="13"/>
  <c r="AI813" i="13" s="1"/>
  <c r="AJ813" i="13"/>
  <c r="AK813" i="13" s="1"/>
  <c r="AG814" i="13"/>
  <c r="AH814" i="13"/>
  <c r="AI814" i="13"/>
  <c r="AJ814" i="13"/>
  <c r="AK814" i="13" s="1"/>
  <c r="AG815" i="13"/>
  <c r="AH815" i="13"/>
  <c r="AI815" i="13"/>
  <c r="AJ815" i="13"/>
  <c r="AK815" i="13" s="1"/>
  <c r="AG816" i="13"/>
  <c r="AH816" i="13"/>
  <c r="AI816" i="13" s="1"/>
  <c r="AJ816" i="13"/>
  <c r="AK816" i="13" s="1"/>
  <c r="AG817" i="13"/>
  <c r="AH817" i="13"/>
  <c r="AI817" i="13" s="1"/>
  <c r="AJ817" i="13"/>
  <c r="AK817" i="13"/>
  <c r="AG818" i="13"/>
  <c r="AH818" i="13"/>
  <c r="AI818" i="13" s="1"/>
  <c r="AJ818" i="13"/>
  <c r="AK818" i="13" s="1"/>
  <c r="AG819" i="13"/>
  <c r="AH819" i="13"/>
  <c r="AI819" i="13" s="1"/>
  <c r="AJ819" i="13"/>
  <c r="AK819" i="13" s="1"/>
  <c r="AG820" i="13"/>
  <c r="AH820" i="13"/>
  <c r="AI820" i="13" s="1"/>
  <c r="AJ820" i="13"/>
  <c r="AK820" i="13" s="1"/>
  <c r="AG821" i="13"/>
  <c r="AH821" i="13"/>
  <c r="AI821" i="13" s="1"/>
  <c r="AJ821" i="13"/>
  <c r="AK821" i="13" s="1"/>
  <c r="AG822" i="13"/>
  <c r="AH822" i="13"/>
  <c r="AI822" i="13" s="1"/>
  <c r="AJ822" i="13"/>
  <c r="AK822" i="13" s="1"/>
  <c r="AG823" i="13"/>
  <c r="AH823" i="13"/>
  <c r="AI823" i="13" s="1"/>
  <c r="AJ823" i="13"/>
  <c r="AK823" i="13" s="1"/>
  <c r="AG824" i="13"/>
  <c r="AH824" i="13"/>
  <c r="AI824" i="13"/>
  <c r="AJ824" i="13"/>
  <c r="AK824" i="13" s="1"/>
  <c r="AG825" i="13"/>
  <c r="AH825" i="13"/>
  <c r="AI825" i="13" s="1"/>
  <c r="AJ825" i="13"/>
  <c r="AK825" i="13" s="1"/>
  <c r="AG826" i="13"/>
  <c r="AH826" i="13"/>
  <c r="AI826" i="13" s="1"/>
  <c r="AJ826" i="13"/>
  <c r="AK826" i="13" s="1"/>
  <c r="AG827" i="13"/>
  <c r="AH827" i="13"/>
  <c r="AI827" i="13"/>
  <c r="AJ827" i="13"/>
  <c r="AK827" i="13" s="1"/>
  <c r="AG828" i="13"/>
  <c r="AH828" i="13"/>
  <c r="AI828" i="13" s="1"/>
  <c r="AJ828" i="13"/>
  <c r="AK828" i="13"/>
  <c r="AG829" i="13"/>
  <c r="AH829" i="13"/>
  <c r="AI829" i="13" s="1"/>
  <c r="AJ829" i="13"/>
  <c r="AK829" i="13" s="1"/>
  <c r="AG830" i="13"/>
  <c r="AH830" i="13"/>
  <c r="AI830" i="13" s="1"/>
  <c r="AJ830" i="13"/>
  <c r="AK830" i="13" s="1"/>
  <c r="AG831" i="13"/>
  <c r="AH831" i="13"/>
  <c r="AI831" i="13" s="1"/>
  <c r="AJ831" i="13"/>
  <c r="AK831" i="13" s="1"/>
  <c r="AG832" i="13"/>
  <c r="AH832" i="13"/>
  <c r="AI832" i="13" s="1"/>
  <c r="AJ832" i="13"/>
  <c r="AK832" i="13" s="1"/>
  <c r="AG833" i="13"/>
  <c r="AH833" i="13"/>
  <c r="AI833" i="13" s="1"/>
  <c r="AJ833" i="13"/>
  <c r="AK833" i="13" s="1"/>
  <c r="AG834" i="13"/>
  <c r="AH834" i="13"/>
  <c r="AI834" i="13" s="1"/>
  <c r="AJ834" i="13"/>
  <c r="AK834" i="13" s="1"/>
  <c r="AG835" i="13"/>
  <c r="AH835" i="13"/>
  <c r="AI835" i="13" s="1"/>
  <c r="AJ835" i="13"/>
  <c r="AK835" i="13" s="1"/>
  <c r="AG836" i="13"/>
  <c r="AH836" i="13"/>
  <c r="AI836" i="13" s="1"/>
  <c r="AJ836" i="13"/>
  <c r="AK836" i="13"/>
  <c r="AG837" i="13"/>
  <c r="AH837" i="13"/>
  <c r="AI837" i="13"/>
  <c r="AJ837" i="13"/>
  <c r="AK837" i="13" s="1"/>
  <c r="AG838" i="13"/>
  <c r="AH838" i="13"/>
  <c r="AI838" i="13"/>
  <c r="AJ838" i="13"/>
  <c r="AK838" i="13" s="1"/>
  <c r="AG839" i="13"/>
  <c r="AH839" i="13"/>
  <c r="AI839" i="13" s="1"/>
  <c r="AJ839" i="13"/>
  <c r="AK839" i="13" s="1"/>
  <c r="AG840" i="13"/>
  <c r="AH840" i="13"/>
  <c r="AI840" i="13" s="1"/>
  <c r="AJ840" i="13"/>
  <c r="AK840" i="13" s="1"/>
  <c r="AG841" i="13"/>
  <c r="AH841" i="13"/>
  <c r="AI841" i="13" s="1"/>
  <c r="AJ841" i="13"/>
  <c r="AK841" i="13"/>
  <c r="AG842" i="13"/>
  <c r="AH842" i="13"/>
  <c r="AI842" i="13" s="1"/>
  <c r="AJ842" i="13"/>
  <c r="AK842" i="13" s="1"/>
  <c r="AG843" i="13"/>
  <c r="AH843" i="13"/>
  <c r="AI843" i="13" s="1"/>
  <c r="AJ843" i="13"/>
  <c r="AK843" i="13" s="1"/>
  <c r="AG844" i="13"/>
  <c r="AH844" i="13"/>
  <c r="AI844" i="13" s="1"/>
  <c r="AJ844" i="13"/>
  <c r="AK844" i="13" s="1"/>
  <c r="AG845" i="13"/>
  <c r="AH845" i="13"/>
  <c r="AI845" i="13" s="1"/>
  <c r="AJ845" i="13"/>
  <c r="AK845" i="13" s="1"/>
  <c r="AG846" i="13"/>
  <c r="AH846" i="13"/>
  <c r="AI846" i="13" s="1"/>
  <c r="AJ846" i="13"/>
  <c r="AK846" i="13" s="1"/>
  <c r="AG847" i="13"/>
  <c r="AH847" i="13"/>
  <c r="AI847" i="13" s="1"/>
  <c r="AJ847" i="13"/>
  <c r="AK847" i="13" s="1"/>
  <c r="AG848" i="13"/>
  <c r="AH848" i="13"/>
  <c r="AI848" i="13" s="1"/>
  <c r="AJ848" i="13"/>
  <c r="AK848" i="13" s="1"/>
  <c r="AG849" i="13"/>
  <c r="AH849" i="13"/>
  <c r="AI849" i="13" s="1"/>
  <c r="AJ849" i="13"/>
  <c r="AK849" i="13" s="1"/>
  <c r="AG850" i="13"/>
  <c r="AH850" i="13"/>
  <c r="AI850" i="13" s="1"/>
  <c r="AJ850" i="13"/>
  <c r="AK850" i="13"/>
  <c r="AG851" i="13"/>
  <c r="AH851" i="13"/>
  <c r="AI851" i="13" s="1"/>
  <c r="AJ851" i="13"/>
  <c r="AK851" i="13" s="1"/>
  <c r="AG852" i="13"/>
  <c r="AH852" i="13"/>
  <c r="AI852" i="13" s="1"/>
  <c r="AJ852" i="13"/>
  <c r="AK852" i="13" s="1"/>
  <c r="AG853" i="13"/>
  <c r="AH853" i="13"/>
  <c r="AI853" i="13" s="1"/>
  <c r="AJ853" i="13"/>
  <c r="AK853" i="13" s="1"/>
  <c r="AG854" i="13"/>
  <c r="AH854" i="13"/>
  <c r="AI854" i="13" s="1"/>
  <c r="AJ854" i="13"/>
  <c r="AK854" i="13" s="1"/>
  <c r="AG855" i="13"/>
  <c r="AH855" i="13"/>
  <c r="AI855" i="13" s="1"/>
  <c r="AJ855" i="13"/>
  <c r="AK855" i="13" s="1"/>
  <c r="AG856" i="13"/>
  <c r="AH856" i="13"/>
  <c r="AI856" i="13" s="1"/>
  <c r="AJ856" i="13"/>
  <c r="AK856" i="13" s="1"/>
  <c r="AG857" i="13"/>
  <c r="AH857" i="13"/>
  <c r="AI857" i="13" s="1"/>
  <c r="AJ857" i="13"/>
  <c r="AK857" i="13" s="1"/>
  <c r="AG858" i="13"/>
  <c r="AH858" i="13"/>
  <c r="AI858" i="13" s="1"/>
  <c r="AJ858" i="13"/>
  <c r="AK858" i="13" s="1"/>
  <c r="AG859" i="13"/>
  <c r="AH859" i="13"/>
  <c r="AI859" i="13" s="1"/>
  <c r="AJ859" i="13"/>
  <c r="AK859" i="13" s="1"/>
  <c r="AG860" i="13"/>
  <c r="AH860" i="13"/>
  <c r="AI860" i="13" s="1"/>
  <c r="AJ860" i="13"/>
  <c r="AK860" i="13"/>
  <c r="AG861" i="13"/>
  <c r="AH861" i="13"/>
  <c r="AI861" i="13" s="1"/>
  <c r="AJ861" i="13"/>
  <c r="AK861" i="13" s="1"/>
  <c r="AG862" i="13"/>
  <c r="AH862" i="13"/>
  <c r="AI862" i="13" s="1"/>
  <c r="AJ862" i="13"/>
  <c r="AK862" i="13"/>
  <c r="AG863" i="13"/>
  <c r="AH863" i="13"/>
  <c r="AI863" i="13" s="1"/>
  <c r="AJ863" i="13"/>
  <c r="AK863" i="13" s="1"/>
  <c r="AG864" i="13"/>
  <c r="AH864" i="13"/>
  <c r="AI864" i="13" s="1"/>
  <c r="AJ864" i="13"/>
  <c r="AK864" i="13" s="1"/>
  <c r="AG865" i="13"/>
  <c r="AH865" i="13"/>
  <c r="AI865" i="13" s="1"/>
  <c r="AJ865" i="13"/>
  <c r="AK865" i="13" s="1"/>
  <c r="AG866" i="13"/>
  <c r="AH866" i="13"/>
  <c r="AI866" i="13" s="1"/>
  <c r="AJ866" i="13"/>
  <c r="AK866" i="13"/>
  <c r="AG867" i="13"/>
  <c r="AH867" i="13"/>
  <c r="AI867" i="13"/>
  <c r="AJ867" i="13"/>
  <c r="AK867" i="13" s="1"/>
  <c r="AG868" i="13"/>
  <c r="AH868" i="13"/>
  <c r="AI868" i="13"/>
  <c r="AJ868" i="13"/>
  <c r="AK868" i="13" s="1"/>
  <c r="AG869" i="13"/>
  <c r="AH869" i="13"/>
  <c r="AI869" i="13" s="1"/>
  <c r="AJ869" i="13"/>
  <c r="AK869" i="13" s="1"/>
  <c r="AG870" i="13"/>
  <c r="AH870" i="13"/>
  <c r="AI870" i="13" s="1"/>
  <c r="AJ870" i="13"/>
  <c r="AK870" i="13" s="1"/>
  <c r="AG871" i="13"/>
  <c r="AH871" i="13"/>
  <c r="AI871" i="13" s="1"/>
  <c r="AJ871" i="13"/>
  <c r="AK871" i="13" s="1"/>
  <c r="AG872" i="13"/>
  <c r="AH872" i="13"/>
  <c r="AI872" i="13" s="1"/>
  <c r="AJ872" i="13"/>
  <c r="AK872" i="13" s="1"/>
  <c r="AG873" i="13"/>
  <c r="AH873" i="13"/>
  <c r="AI873" i="13" s="1"/>
  <c r="AJ873" i="13"/>
  <c r="AK873" i="13" s="1"/>
  <c r="AG874" i="13"/>
  <c r="AH874" i="13"/>
  <c r="AI874" i="13" s="1"/>
  <c r="AJ874" i="13"/>
  <c r="AK874" i="13" s="1"/>
  <c r="AG875" i="13"/>
  <c r="AH875" i="13"/>
  <c r="AI875" i="13" s="1"/>
  <c r="AJ875" i="13"/>
  <c r="AK875" i="13" s="1"/>
  <c r="AG876" i="13"/>
  <c r="AH876" i="13"/>
  <c r="AI876" i="13" s="1"/>
  <c r="AJ876" i="13"/>
  <c r="AK876" i="13" s="1"/>
  <c r="AG877" i="13"/>
  <c r="AH877" i="13"/>
  <c r="AI877" i="13" s="1"/>
  <c r="AJ877" i="13"/>
  <c r="AK877" i="13" s="1"/>
  <c r="AG878" i="13"/>
  <c r="AH878" i="13"/>
  <c r="AI878" i="13"/>
  <c r="AJ878" i="13"/>
  <c r="AK878" i="13" s="1"/>
  <c r="AG879" i="13"/>
  <c r="AH879" i="13"/>
  <c r="AI879" i="13" s="1"/>
  <c r="AJ879" i="13"/>
  <c r="AK879" i="13" s="1"/>
  <c r="AG880" i="13"/>
  <c r="AH880" i="13"/>
  <c r="AI880" i="13" s="1"/>
  <c r="AJ880" i="13"/>
  <c r="AK880" i="13" s="1"/>
  <c r="AG881" i="13"/>
  <c r="AH881" i="13"/>
  <c r="AI881" i="13" s="1"/>
  <c r="AJ881" i="13"/>
  <c r="AK881" i="13" s="1"/>
  <c r="AG882" i="13"/>
  <c r="AH882" i="13"/>
  <c r="AI882" i="13" s="1"/>
  <c r="AJ882" i="13"/>
  <c r="AK882" i="13"/>
  <c r="AG883" i="13"/>
  <c r="AH883" i="13"/>
  <c r="AI883" i="13" s="1"/>
  <c r="AJ883" i="13"/>
  <c r="AK883" i="13" s="1"/>
  <c r="AG884" i="13"/>
  <c r="AH884" i="13"/>
  <c r="AI884" i="13" s="1"/>
  <c r="AJ884" i="13"/>
  <c r="AK884" i="13"/>
  <c r="AG885" i="13"/>
  <c r="AH885" i="13"/>
  <c r="AI885" i="13" s="1"/>
  <c r="AJ885" i="13"/>
  <c r="AK885" i="13" s="1"/>
  <c r="AG886" i="13"/>
  <c r="AH886" i="13"/>
  <c r="AI886" i="13" s="1"/>
  <c r="AJ886" i="13"/>
  <c r="AK886" i="13" s="1"/>
  <c r="AG887" i="13"/>
  <c r="AH887" i="13"/>
  <c r="AI887" i="13" s="1"/>
  <c r="AJ887" i="13"/>
  <c r="AK887" i="13" s="1"/>
  <c r="AG888" i="13"/>
  <c r="AH888" i="13"/>
  <c r="AI888" i="13" s="1"/>
  <c r="AJ888" i="13"/>
  <c r="AK888" i="13" s="1"/>
  <c r="AG889" i="13"/>
  <c r="AH889" i="13"/>
  <c r="AI889" i="13" s="1"/>
  <c r="AJ889" i="13"/>
  <c r="AK889" i="13" s="1"/>
  <c r="AG890" i="13"/>
  <c r="AH890" i="13"/>
  <c r="AI890" i="13" s="1"/>
  <c r="AJ890" i="13"/>
  <c r="AK890" i="13" s="1"/>
  <c r="AG891" i="13"/>
  <c r="AH891" i="13"/>
  <c r="AI891" i="13" s="1"/>
  <c r="AJ891" i="13"/>
  <c r="AK891" i="13" s="1"/>
  <c r="AG892" i="13"/>
  <c r="AH892" i="13"/>
  <c r="AI892" i="13" s="1"/>
  <c r="AJ892" i="13"/>
  <c r="AK892" i="13" s="1"/>
  <c r="AG893" i="13"/>
  <c r="AH893" i="13"/>
  <c r="AI893" i="13" s="1"/>
  <c r="AJ893" i="13"/>
  <c r="AK893" i="13" s="1"/>
  <c r="AG894" i="13"/>
  <c r="AH894" i="13"/>
  <c r="AI894" i="13"/>
  <c r="AJ894" i="13"/>
  <c r="AK894" i="13" s="1"/>
  <c r="AG895" i="13"/>
  <c r="AH895" i="13"/>
  <c r="AI895" i="13" s="1"/>
  <c r="AJ895" i="13"/>
  <c r="AK895" i="13" s="1"/>
  <c r="AG896" i="13"/>
  <c r="AH896" i="13"/>
  <c r="AI896" i="13" s="1"/>
  <c r="AJ896" i="13"/>
  <c r="AK896" i="13" s="1"/>
  <c r="AG897" i="13"/>
  <c r="AH897" i="13"/>
  <c r="AI897" i="13" s="1"/>
  <c r="AJ897" i="13"/>
  <c r="AK897" i="13" s="1"/>
  <c r="AG898" i="13"/>
  <c r="AH898" i="13"/>
  <c r="AI898" i="13" s="1"/>
  <c r="AJ898" i="13"/>
  <c r="AK898" i="13" s="1"/>
  <c r="AG899" i="13"/>
  <c r="AH899" i="13"/>
  <c r="AI899" i="13" s="1"/>
  <c r="AJ899" i="13"/>
  <c r="AK899" i="13" s="1"/>
  <c r="AG900" i="13"/>
  <c r="AH900" i="13"/>
  <c r="AI900" i="13"/>
  <c r="AJ900" i="13"/>
  <c r="AK900" i="13" s="1"/>
  <c r="AG901" i="13"/>
  <c r="AH901" i="13"/>
  <c r="AI901" i="13" s="1"/>
  <c r="AJ901" i="13"/>
  <c r="AK901" i="13" s="1"/>
  <c r="AG902" i="13"/>
  <c r="AH902" i="13"/>
  <c r="AI902" i="13"/>
  <c r="AJ902" i="13"/>
  <c r="AK902" i="13" s="1"/>
  <c r="AG903" i="13"/>
  <c r="AH903" i="13"/>
  <c r="AI903" i="13"/>
  <c r="AJ903" i="13"/>
  <c r="AK903" i="13" s="1"/>
  <c r="AG904" i="13"/>
  <c r="AH904" i="13"/>
  <c r="AI904" i="13"/>
  <c r="AJ904" i="13"/>
  <c r="AK904" i="13" s="1"/>
  <c r="AG905" i="13"/>
  <c r="AH905" i="13"/>
  <c r="AI905" i="13" s="1"/>
  <c r="AJ905" i="13"/>
  <c r="AK905" i="13" s="1"/>
  <c r="AG906" i="13"/>
  <c r="AH906" i="13"/>
  <c r="AI906" i="13" s="1"/>
  <c r="AJ906" i="13"/>
  <c r="AK906" i="13" s="1"/>
  <c r="AG907" i="13"/>
  <c r="AH907" i="13"/>
  <c r="AI907" i="13" s="1"/>
  <c r="AJ907" i="13"/>
  <c r="AK907" i="13" s="1"/>
  <c r="AG908" i="13"/>
  <c r="AH908" i="13"/>
  <c r="AI908" i="13" s="1"/>
  <c r="AJ908" i="13"/>
  <c r="AK908" i="13" s="1"/>
  <c r="AG909" i="13"/>
  <c r="AH909" i="13"/>
  <c r="AI909" i="13" s="1"/>
  <c r="AJ909" i="13"/>
  <c r="AK909" i="13" s="1"/>
  <c r="AG910" i="13"/>
  <c r="AH910" i="13"/>
  <c r="AI910" i="13" s="1"/>
  <c r="AJ910" i="13"/>
  <c r="AK910" i="13" s="1"/>
  <c r="AG911" i="13"/>
  <c r="AH911" i="13"/>
  <c r="AI911" i="13" s="1"/>
  <c r="AJ911" i="13"/>
  <c r="AK911" i="13" s="1"/>
  <c r="AG912" i="13"/>
  <c r="AH912" i="13"/>
  <c r="AI912" i="13" s="1"/>
  <c r="AJ912" i="13"/>
  <c r="AK912" i="13" s="1"/>
  <c r="AG913" i="13"/>
  <c r="AH913" i="13"/>
  <c r="AI913" i="13" s="1"/>
  <c r="AJ913" i="13"/>
  <c r="AK913" i="13" s="1"/>
  <c r="AG914" i="13"/>
  <c r="AH914" i="13"/>
  <c r="AI914" i="13" s="1"/>
  <c r="AJ914" i="13"/>
  <c r="AK914" i="13"/>
  <c r="AG915" i="13"/>
  <c r="AH915" i="13"/>
  <c r="AI915" i="13" s="1"/>
  <c r="AJ915" i="13"/>
  <c r="AK915" i="13" s="1"/>
  <c r="AG916" i="13"/>
  <c r="AH916" i="13"/>
  <c r="AI916" i="13" s="1"/>
  <c r="AJ916" i="13"/>
  <c r="AK916" i="13" s="1"/>
  <c r="AG917" i="13"/>
  <c r="AH917" i="13"/>
  <c r="AI917" i="13" s="1"/>
  <c r="AJ917" i="13"/>
  <c r="AK917" i="13" s="1"/>
  <c r="AG918" i="13"/>
  <c r="AH918" i="13"/>
  <c r="AI918" i="13" s="1"/>
  <c r="AJ918" i="13"/>
  <c r="AK918" i="13" s="1"/>
  <c r="AG919" i="13"/>
  <c r="AH919" i="13"/>
  <c r="AI919" i="13" s="1"/>
  <c r="AJ919" i="13"/>
  <c r="AK919" i="13" s="1"/>
  <c r="AG920" i="13"/>
  <c r="AH920" i="13"/>
  <c r="AI920" i="13" s="1"/>
  <c r="AJ920" i="13"/>
  <c r="AK920" i="13" s="1"/>
  <c r="AG921" i="13"/>
  <c r="AH921" i="13"/>
  <c r="AI921" i="13" s="1"/>
  <c r="AJ921" i="13"/>
  <c r="AK921" i="13" s="1"/>
  <c r="AG922" i="13"/>
  <c r="AH922" i="13"/>
  <c r="AI922" i="13" s="1"/>
  <c r="AJ922" i="13"/>
  <c r="AK922" i="13" s="1"/>
  <c r="AG923" i="13"/>
  <c r="AH923" i="13"/>
  <c r="AI923" i="13" s="1"/>
  <c r="AJ923" i="13"/>
  <c r="AK923" i="13" s="1"/>
  <c r="AG924" i="13"/>
  <c r="AH924" i="13"/>
  <c r="AI924" i="13" s="1"/>
  <c r="AJ924" i="13"/>
  <c r="AK924" i="13"/>
  <c r="AG925" i="13"/>
  <c r="AH925" i="13"/>
  <c r="AI925" i="13" s="1"/>
  <c r="AJ925" i="13"/>
  <c r="AK925" i="13" s="1"/>
  <c r="AG926" i="13"/>
  <c r="AH926" i="13"/>
  <c r="AI926" i="13" s="1"/>
  <c r="AJ926" i="13"/>
  <c r="AK926" i="13"/>
  <c r="AG927" i="13"/>
  <c r="AH927" i="13"/>
  <c r="AI927" i="13" s="1"/>
  <c r="AJ927" i="13"/>
  <c r="AK927" i="13" s="1"/>
  <c r="AG928" i="13"/>
  <c r="AH928" i="13"/>
  <c r="AI928" i="13" s="1"/>
  <c r="AJ928" i="13"/>
  <c r="AK928" i="13" s="1"/>
  <c r="AG929" i="13"/>
  <c r="AH929" i="13"/>
  <c r="AI929" i="13" s="1"/>
  <c r="AJ929" i="13"/>
  <c r="AK929" i="13" s="1"/>
  <c r="AG930" i="13"/>
  <c r="AH930" i="13"/>
  <c r="AI930" i="13" s="1"/>
  <c r="AJ930" i="13"/>
  <c r="AK930" i="13"/>
  <c r="AG931" i="13"/>
  <c r="AH931" i="13"/>
  <c r="AI931" i="13"/>
  <c r="AJ931" i="13"/>
  <c r="AK931" i="13" s="1"/>
  <c r="AG932" i="13"/>
  <c r="AH932" i="13"/>
  <c r="AI932" i="13"/>
  <c r="AJ932" i="13"/>
  <c r="AK932" i="13" s="1"/>
  <c r="AG933" i="13"/>
  <c r="AH933" i="13"/>
  <c r="AI933" i="13" s="1"/>
  <c r="AJ933" i="13"/>
  <c r="AK933" i="13" s="1"/>
  <c r="AG934" i="13"/>
  <c r="AH934" i="13"/>
  <c r="AI934" i="13" s="1"/>
  <c r="AJ934" i="13"/>
  <c r="AK934" i="13" s="1"/>
  <c r="AG935" i="13"/>
  <c r="AH935" i="13"/>
  <c r="AI935" i="13" s="1"/>
  <c r="AJ935" i="13"/>
  <c r="AK935" i="13" s="1"/>
  <c r="AG936" i="13"/>
  <c r="AH936" i="13"/>
  <c r="AI936" i="13" s="1"/>
  <c r="AJ936" i="13"/>
  <c r="AK936" i="13" s="1"/>
  <c r="AG937" i="13"/>
  <c r="AH937" i="13"/>
  <c r="AI937" i="13" s="1"/>
  <c r="AJ937" i="13"/>
  <c r="AK937" i="13" s="1"/>
  <c r="AG938" i="13"/>
  <c r="AH938" i="13"/>
  <c r="AI938" i="13" s="1"/>
  <c r="AJ938" i="13"/>
  <c r="AK938" i="13" s="1"/>
  <c r="AG939" i="13"/>
  <c r="AH939" i="13"/>
  <c r="AI939" i="13" s="1"/>
  <c r="AJ939" i="13"/>
  <c r="AK939" i="13" s="1"/>
  <c r="AG940" i="13"/>
  <c r="AH940" i="13"/>
  <c r="AI940" i="13" s="1"/>
  <c r="AJ940" i="13"/>
  <c r="AK940" i="13" s="1"/>
  <c r="AG941" i="13"/>
  <c r="AH941" i="13"/>
  <c r="AI941" i="13" s="1"/>
  <c r="AJ941" i="13"/>
  <c r="AK941" i="13" s="1"/>
  <c r="AG942" i="13"/>
  <c r="AH942" i="13"/>
  <c r="AI942" i="13"/>
  <c r="AJ942" i="13"/>
  <c r="AK942" i="13" s="1"/>
  <c r="AG943" i="13"/>
  <c r="AH943" i="13"/>
  <c r="AI943" i="13" s="1"/>
  <c r="AJ943" i="13"/>
  <c r="AK943" i="13" s="1"/>
  <c r="AG944" i="13"/>
  <c r="AH944" i="13"/>
  <c r="AI944" i="13" s="1"/>
  <c r="AJ944" i="13"/>
  <c r="AK944" i="13" s="1"/>
  <c r="AG945" i="13"/>
  <c r="AH945" i="13"/>
  <c r="AI945" i="13" s="1"/>
  <c r="AJ945" i="13"/>
  <c r="AK945" i="13" s="1"/>
  <c r="AG946" i="13"/>
  <c r="AH946" i="13"/>
  <c r="AI946" i="13" s="1"/>
  <c r="AJ946" i="13"/>
  <c r="AK946" i="13"/>
  <c r="AG947" i="13"/>
  <c r="AH947" i="13"/>
  <c r="AI947" i="13" s="1"/>
  <c r="AJ947" i="13"/>
  <c r="AK947" i="13" s="1"/>
  <c r="AG948" i="13"/>
  <c r="AH948" i="13"/>
  <c r="AI948" i="13" s="1"/>
  <c r="AJ948" i="13"/>
  <c r="AK948" i="13"/>
  <c r="AG949" i="13"/>
  <c r="AH949" i="13"/>
  <c r="AI949" i="13" s="1"/>
  <c r="AJ949" i="13"/>
  <c r="AK949" i="13" s="1"/>
  <c r="AG950" i="13"/>
  <c r="AH950" i="13"/>
  <c r="AI950" i="13" s="1"/>
  <c r="AJ950" i="13"/>
  <c r="AK950" i="13" s="1"/>
  <c r="AG951" i="13"/>
  <c r="AH951" i="13"/>
  <c r="AI951" i="13" s="1"/>
  <c r="AJ951" i="13"/>
  <c r="AK951" i="13" s="1"/>
  <c r="AG952" i="13"/>
  <c r="AH952" i="13"/>
  <c r="AI952" i="13" s="1"/>
  <c r="AJ952" i="13"/>
  <c r="AK952" i="13" s="1"/>
  <c r="AG953" i="13"/>
  <c r="AH953" i="13"/>
  <c r="AI953" i="13" s="1"/>
  <c r="AJ953" i="13"/>
  <c r="AK953" i="13" s="1"/>
  <c r="AG954" i="13"/>
  <c r="AH954" i="13"/>
  <c r="AI954" i="13" s="1"/>
  <c r="AJ954" i="13"/>
  <c r="AK954" i="13" s="1"/>
  <c r="AG955" i="13"/>
  <c r="AH955" i="13"/>
  <c r="AI955" i="13" s="1"/>
  <c r="AJ955" i="13"/>
  <c r="AK955" i="13" s="1"/>
  <c r="AG956" i="13"/>
  <c r="AH956" i="13"/>
  <c r="AI956" i="13" s="1"/>
  <c r="AJ956" i="13"/>
  <c r="AK956" i="13" s="1"/>
  <c r="AG957" i="13"/>
  <c r="AH957" i="13"/>
  <c r="AI957" i="13" s="1"/>
  <c r="AJ957" i="13"/>
  <c r="AK957" i="13" s="1"/>
  <c r="AG958" i="13"/>
  <c r="AH958" i="13"/>
  <c r="AI958" i="13"/>
  <c r="AJ958" i="13"/>
  <c r="AK958" i="13" s="1"/>
  <c r="AG959" i="13"/>
  <c r="AH959" i="13"/>
  <c r="AI959" i="13" s="1"/>
  <c r="AJ959" i="13"/>
  <c r="AK959" i="13" s="1"/>
  <c r="AG960" i="13"/>
  <c r="AH960" i="13"/>
  <c r="AI960" i="13" s="1"/>
  <c r="AJ960" i="13"/>
  <c r="AK960" i="13" s="1"/>
  <c r="AG961" i="13"/>
  <c r="AH961" i="13"/>
  <c r="AI961" i="13" s="1"/>
  <c r="AJ961" i="13"/>
  <c r="AK961" i="13" s="1"/>
  <c r="AG962" i="13"/>
  <c r="AH962" i="13"/>
  <c r="AI962" i="13" s="1"/>
  <c r="AJ962" i="13"/>
  <c r="AK962" i="13" s="1"/>
  <c r="AG963" i="13"/>
  <c r="AH963" i="13"/>
  <c r="AI963" i="13" s="1"/>
  <c r="AJ963" i="13"/>
  <c r="AK963" i="13" s="1"/>
  <c r="AG964" i="13"/>
  <c r="AH964" i="13"/>
  <c r="AI964" i="13" s="1"/>
  <c r="AJ964" i="13"/>
  <c r="AK964" i="13"/>
  <c r="AG965" i="13"/>
  <c r="AH965" i="13"/>
  <c r="AI965" i="13" s="1"/>
  <c r="AJ965" i="13"/>
  <c r="AK965" i="13" s="1"/>
  <c r="AG966" i="13"/>
  <c r="AH966" i="13"/>
  <c r="AI966" i="13" s="1"/>
  <c r="AJ966" i="13"/>
  <c r="AK966" i="13" s="1"/>
  <c r="AG967" i="13"/>
  <c r="AH967" i="13"/>
  <c r="AI967" i="13" s="1"/>
  <c r="AJ967" i="13"/>
  <c r="AK967" i="13" s="1"/>
  <c r="AG968" i="13"/>
  <c r="AH968" i="13"/>
  <c r="AI968" i="13" s="1"/>
  <c r="AJ968" i="13"/>
  <c r="AK968" i="13" s="1"/>
  <c r="AG969" i="13"/>
  <c r="AH969" i="13"/>
  <c r="AI969" i="13" s="1"/>
  <c r="AJ969" i="13"/>
  <c r="AK969" i="13" s="1"/>
  <c r="AG970" i="13"/>
  <c r="AH970" i="13"/>
  <c r="AI970" i="13" s="1"/>
  <c r="AJ970" i="13"/>
  <c r="AK970" i="13" s="1"/>
  <c r="AG971" i="13"/>
  <c r="AH971" i="13"/>
  <c r="AI971" i="13" s="1"/>
  <c r="AJ971" i="13"/>
  <c r="AK971" i="13" s="1"/>
  <c r="AG972" i="13"/>
  <c r="AH972" i="13"/>
  <c r="AI972" i="13" s="1"/>
  <c r="AJ972" i="13"/>
  <c r="AK972" i="13" s="1"/>
  <c r="AG973" i="13"/>
  <c r="AH973" i="13"/>
  <c r="AI973" i="13" s="1"/>
  <c r="AJ973" i="13"/>
  <c r="AK973" i="13" s="1"/>
  <c r="AG974" i="13"/>
  <c r="AH974" i="13"/>
  <c r="AI974" i="13" s="1"/>
  <c r="AJ974" i="13"/>
  <c r="AK974" i="13" s="1"/>
  <c r="AG975" i="13"/>
  <c r="AH975" i="13"/>
  <c r="AI975" i="13" s="1"/>
  <c r="AJ975" i="13"/>
  <c r="AK975" i="13" s="1"/>
  <c r="AG976" i="13"/>
  <c r="AH976" i="13"/>
  <c r="AI976" i="13" s="1"/>
  <c r="AJ976" i="13"/>
  <c r="AK976" i="13" s="1"/>
  <c r="AG977" i="13"/>
  <c r="AH977" i="13"/>
  <c r="AI977" i="13" s="1"/>
  <c r="AJ977" i="13"/>
  <c r="AK977" i="13" s="1"/>
  <c r="AG978" i="13"/>
  <c r="AH978" i="13"/>
  <c r="AI978" i="13" s="1"/>
  <c r="AJ978" i="13"/>
  <c r="AK978" i="13" s="1"/>
  <c r="AG979" i="13"/>
  <c r="AH979" i="13"/>
  <c r="AI979" i="13" s="1"/>
  <c r="AJ979" i="13"/>
  <c r="AK979" i="13" s="1"/>
  <c r="AG980" i="13"/>
  <c r="AH980" i="13"/>
  <c r="AI980" i="13" s="1"/>
  <c r="AJ980" i="13"/>
  <c r="AK980" i="13" s="1"/>
  <c r="AG981" i="13"/>
  <c r="AH981" i="13"/>
  <c r="AI981" i="13" s="1"/>
  <c r="AJ981" i="13"/>
  <c r="AK981" i="13" s="1"/>
  <c r="AG982" i="13"/>
  <c r="AH982" i="13"/>
  <c r="AI982" i="13"/>
  <c r="AJ982" i="13"/>
  <c r="AK982" i="13" s="1"/>
  <c r="AG983" i="13"/>
  <c r="AH983" i="13"/>
  <c r="AI983" i="13"/>
  <c r="AJ983" i="13"/>
  <c r="AK983" i="13" s="1"/>
  <c r="AG984" i="13"/>
  <c r="AH984" i="13"/>
  <c r="AI984" i="13"/>
  <c r="AJ984" i="13"/>
  <c r="AK984" i="13" s="1"/>
  <c r="AG985" i="13"/>
  <c r="AH985" i="13"/>
  <c r="AI985" i="13" s="1"/>
  <c r="AJ985" i="13"/>
  <c r="AK985" i="13" s="1"/>
  <c r="AG986" i="13"/>
  <c r="AH986" i="13"/>
  <c r="AI986" i="13" s="1"/>
  <c r="AJ986" i="13"/>
  <c r="AK986" i="13" s="1"/>
  <c r="AG987" i="13"/>
  <c r="AH987" i="13"/>
  <c r="AI987" i="13" s="1"/>
  <c r="AJ987" i="13"/>
  <c r="AK987" i="13" s="1"/>
  <c r="AG988" i="13"/>
  <c r="AH988" i="13"/>
  <c r="AI988" i="13" s="1"/>
  <c r="AJ988" i="13"/>
  <c r="AK988" i="13" s="1"/>
  <c r="AG989" i="13"/>
  <c r="AH989" i="13"/>
  <c r="AI989" i="13" s="1"/>
  <c r="AJ989" i="13"/>
  <c r="AK989" i="13" s="1"/>
  <c r="AG990" i="13"/>
  <c r="AH990" i="13"/>
  <c r="AI990" i="13"/>
  <c r="AJ990" i="13"/>
  <c r="AK990" i="13" s="1"/>
  <c r="AG991" i="13"/>
  <c r="AH991" i="13"/>
  <c r="AI991" i="13" s="1"/>
  <c r="AJ991" i="13"/>
  <c r="AK991" i="13" s="1"/>
  <c r="AG992" i="13"/>
  <c r="AH992" i="13"/>
  <c r="AI992" i="13" s="1"/>
  <c r="AJ992" i="13"/>
  <c r="AK992" i="13" s="1"/>
  <c r="AG993" i="13"/>
  <c r="AH993" i="13"/>
  <c r="AI993" i="13" s="1"/>
  <c r="AJ993" i="13"/>
  <c r="AK993" i="13" s="1"/>
  <c r="AG994" i="13"/>
  <c r="AH994" i="13"/>
  <c r="AI994" i="13" s="1"/>
  <c r="AJ994" i="13"/>
  <c r="AK994" i="13" s="1"/>
  <c r="AG995" i="13"/>
  <c r="AH995" i="13"/>
  <c r="AI995" i="13" s="1"/>
  <c r="AJ995" i="13"/>
  <c r="AK995" i="13" s="1"/>
  <c r="AG996" i="13"/>
  <c r="AH996" i="13"/>
  <c r="AI996" i="13"/>
  <c r="AJ996" i="13"/>
  <c r="AK996" i="13" s="1"/>
  <c r="AG997" i="13"/>
  <c r="AH997" i="13"/>
  <c r="AI997" i="13" s="1"/>
  <c r="AJ997" i="13"/>
  <c r="AK997" i="13" s="1"/>
  <c r="AG998" i="13"/>
  <c r="AH998" i="13"/>
  <c r="AI998" i="13" s="1"/>
  <c r="AJ998" i="13"/>
  <c r="AK998" i="13" s="1"/>
  <c r="AG999" i="13"/>
  <c r="AH999" i="13"/>
  <c r="AI999" i="13" s="1"/>
  <c r="AJ999" i="13"/>
  <c r="AK999" i="13" s="1"/>
  <c r="AG1000" i="13"/>
  <c r="AH1000" i="13"/>
  <c r="AI1000" i="13" s="1"/>
  <c r="AJ1000" i="13"/>
  <c r="AK1000" i="13" s="1"/>
  <c r="AG1001" i="13"/>
  <c r="AH1001" i="13"/>
  <c r="AI1001" i="13" s="1"/>
  <c r="AJ1001" i="13"/>
  <c r="AK1001" i="13" s="1"/>
  <c r="AG1002" i="13"/>
  <c r="AH1002" i="13"/>
  <c r="AI1002" i="13" s="1"/>
  <c r="AJ1002" i="13"/>
  <c r="AK1002" i="13" s="1"/>
  <c r="AG1003" i="13"/>
  <c r="AH1003" i="13"/>
  <c r="AI1003" i="13" s="1"/>
  <c r="AJ1003" i="13"/>
  <c r="AK1003" i="13" s="1"/>
  <c r="AG1004" i="13"/>
  <c r="AH1004" i="13"/>
  <c r="AI1004" i="13" s="1"/>
  <c r="AJ1004" i="13"/>
  <c r="AK1004" i="13"/>
  <c r="AG1005" i="13"/>
  <c r="AH1005" i="13"/>
  <c r="AI1005" i="13" s="1"/>
  <c r="AJ1005" i="13"/>
  <c r="AK1005" i="13" s="1"/>
  <c r="AG1006" i="13"/>
  <c r="AH1006" i="13"/>
  <c r="AI1006" i="13" s="1"/>
  <c r="AJ1006" i="13"/>
  <c r="AK1006" i="13"/>
  <c r="AG1007" i="13"/>
  <c r="AH1007" i="13"/>
  <c r="AI1007" i="13" s="1"/>
  <c r="AJ1007" i="13"/>
  <c r="AK1007" i="13" s="1"/>
  <c r="AG1008" i="13"/>
  <c r="AH1008" i="13"/>
  <c r="AI1008" i="13" s="1"/>
  <c r="AJ1008" i="13"/>
  <c r="AK1008" i="13" s="1"/>
  <c r="AG1009" i="13"/>
  <c r="AH1009" i="13"/>
  <c r="AI1009" i="13" s="1"/>
  <c r="AJ1009" i="13"/>
  <c r="AK1009" i="13" s="1"/>
  <c r="AG1010" i="13"/>
  <c r="AH1010" i="13"/>
  <c r="AI1010" i="13" s="1"/>
  <c r="AJ1010" i="13"/>
  <c r="AK1010" i="13"/>
  <c r="AG1011" i="13"/>
  <c r="AH1011" i="13"/>
  <c r="AI1011" i="13"/>
  <c r="AJ1011" i="13"/>
  <c r="AK1011" i="13" s="1"/>
  <c r="AG1012" i="13"/>
  <c r="AH1012" i="13"/>
  <c r="AI1012" i="13" s="1"/>
  <c r="AJ1012" i="13"/>
  <c r="AK1012" i="13" s="1"/>
  <c r="AG1013" i="13"/>
  <c r="AH1013" i="13"/>
  <c r="AI1013" i="13" s="1"/>
  <c r="AJ1013" i="13"/>
  <c r="AK1013" i="13"/>
  <c r="AG1014" i="13"/>
  <c r="AH1014" i="13"/>
  <c r="AI1014" i="13" s="1"/>
  <c r="AJ1014" i="13"/>
  <c r="AK1014" i="13" s="1"/>
  <c r="AG1015" i="13"/>
  <c r="AH1015" i="13"/>
  <c r="AI1015" i="13" s="1"/>
  <c r="AJ1015" i="13"/>
  <c r="AK1015" i="13" s="1"/>
  <c r="AG1016" i="13"/>
  <c r="AH1016" i="13"/>
  <c r="AI1016" i="13" s="1"/>
  <c r="AJ1016" i="13"/>
  <c r="AK1016" i="13" s="1"/>
  <c r="AG1017" i="13"/>
  <c r="AH1017" i="13"/>
  <c r="AI1017" i="13" s="1"/>
  <c r="AJ1017" i="13"/>
  <c r="AK1017" i="13"/>
  <c r="AG1018" i="13"/>
  <c r="AH1018" i="13"/>
  <c r="AI1018" i="13" s="1"/>
  <c r="AJ1018" i="13"/>
  <c r="AK1018" i="13" s="1"/>
  <c r="AG1019" i="13"/>
  <c r="AH1019" i="13"/>
  <c r="AI1019" i="13" s="1"/>
  <c r="AJ1019" i="13"/>
  <c r="AK1019" i="13" s="1"/>
  <c r="AG1020" i="13"/>
  <c r="AH1020" i="13"/>
  <c r="AI1020" i="13" s="1"/>
  <c r="AJ1020" i="13"/>
  <c r="AK1020" i="13" s="1"/>
  <c r="AG1021" i="13"/>
  <c r="AH1021" i="13"/>
  <c r="AI1021" i="13" s="1"/>
  <c r="AJ1021" i="13"/>
  <c r="AK1021" i="13" s="1"/>
  <c r="AG1022" i="13"/>
  <c r="AH1022" i="13"/>
  <c r="AI1022" i="13" s="1"/>
  <c r="AJ1022" i="13"/>
  <c r="AK1022" i="13" s="1"/>
  <c r="AG1023" i="13"/>
  <c r="AH1023" i="13"/>
  <c r="AI1023" i="13" s="1"/>
  <c r="AJ1023" i="13"/>
  <c r="AK1023" i="13" s="1"/>
  <c r="AG1024" i="13"/>
  <c r="AH1024" i="13"/>
  <c r="AI1024" i="13" s="1"/>
  <c r="AJ1024" i="13"/>
  <c r="AK1024" i="13" s="1"/>
  <c r="AG1025" i="13"/>
  <c r="AH1025" i="13"/>
  <c r="AI1025" i="13" s="1"/>
  <c r="AJ1025" i="13"/>
  <c r="AK1025" i="13" s="1"/>
  <c r="AG1026" i="13"/>
  <c r="AH1026" i="13"/>
  <c r="AI1026" i="13" s="1"/>
  <c r="AJ1026" i="13"/>
  <c r="AK1026" i="13" s="1"/>
  <c r="AG1027" i="13"/>
  <c r="AH1027" i="13"/>
  <c r="AI1027" i="13" s="1"/>
  <c r="AJ1027" i="13"/>
  <c r="AK1027" i="13" s="1"/>
  <c r="AG1028" i="13"/>
  <c r="AH1028" i="13"/>
  <c r="AI1028" i="13"/>
  <c r="AJ1028" i="13"/>
  <c r="AK1028" i="13" s="1"/>
  <c r="AG1029" i="13"/>
  <c r="AH1029" i="13"/>
  <c r="AI1029" i="13" s="1"/>
  <c r="AJ1029" i="13"/>
  <c r="AK1029" i="13"/>
  <c r="AG1030" i="13"/>
  <c r="AH1030" i="13"/>
  <c r="AI1030" i="13" s="1"/>
  <c r="AJ1030" i="13"/>
  <c r="AK1030" i="13" s="1"/>
  <c r="AG1031" i="13"/>
  <c r="AH1031" i="13"/>
  <c r="AI1031" i="13" s="1"/>
  <c r="AJ1031" i="13"/>
  <c r="AK1031" i="13" s="1"/>
  <c r="AG1032" i="13"/>
  <c r="AH1032" i="13"/>
  <c r="AI1032" i="13"/>
  <c r="AJ1032" i="13"/>
  <c r="AK1032" i="13" s="1"/>
  <c r="AG1033" i="13"/>
  <c r="AH1033" i="13"/>
  <c r="AI1033" i="13" s="1"/>
  <c r="AJ1033" i="13"/>
  <c r="AK1033" i="13"/>
  <c r="AG1034" i="13"/>
  <c r="AH1034" i="13"/>
  <c r="AI1034" i="13" s="1"/>
  <c r="AJ1034" i="13"/>
  <c r="AK1034" i="13" s="1"/>
  <c r="AG1035" i="13"/>
  <c r="AH1035" i="13"/>
  <c r="AI1035" i="13" s="1"/>
  <c r="AJ1035" i="13"/>
  <c r="AK1035" i="13" s="1"/>
  <c r="AG1036" i="13"/>
  <c r="AH1036" i="13"/>
  <c r="AI1036" i="13" s="1"/>
  <c r="AJ1036" i="13"/>
  <c r="AK1036" i="13"/>
  <c r="AG1037" i="13"/>
  <c r="AH1037" i="13"/>
  <c r="AI1037" i="13" s="1"/>
  <c r="AJ1037" i="13"/>
  <c r="AK1037" i="13" s="1"/>
  <c r="AG1038" i="13"/>
  <c r="AH1038" i="13"/>
  <c r="AI1038" i="13" s="1"/>
  <c r="AJ1038" i="13"/>
  <c r="AK1038" i="13"/>
  <c r="AG1039" i="13"/>
  <c r="AH1039" i="13"/>
  <c r="AI1039" i="13" s="1"/>
  <c r="AJ1039" i="13"/>
  <c r="AK1039" i="13" s="1"/>
  <c r="AG1040" i="13"/>
  <c r="AH1040" i="13"/>
  <c r="AI1040" i="13" s="1"/>
  <c r="AJ1040" i="13"/>
  <c r="AK1040" i="13" s="1"/>
  <c r="AG1041" i="13"/>
  <c r="AH1041" i="13"/>
  <c r="AI1041" i="13" s="1"/>
  <c r="AJ1041" i="13"/>
  <c r="AK1041" i="13" s="1"/>
  <c r="AG1042" i="13"/>
  <c r="AH1042" i="13"/>
  <c r="AI1042" i="13" s="1"/>
  <c r="AJ1042" i="13"/>
  <c r="AK1042" i="13" s="1"/>
  <c r="AG1043" i="13"/>
  <c r="AH1043" i="13"/>
  <c r="AI1043" i="13" s="1"/>
  <c r="AJ1043" i="13"/>
  <c r="AK1043" i="13" s="1"/>
  <c r="AG1044" i="13"/>
  <c r="AH1044" i="13"/>
  <c r="AI1044" i="13" s="1"/>
  <c r="AJ1044" i="13"/>
  <c r="AK1044" i="13"/>
  <c r="AG1045" i="13"/>
  <c r="AH1045" i="13"/>
  <c r="AI1045" i="13" s="1"/>
  <c r="AJ1045" i="13"/>
  <c r="AK1045" i="13"/>
  <c r="AG1046" i="13"/>
  <c r="AH1046" i="13"/>
  <c r="AI1046" i="13" s="1"/>
  <c r="AJ1046" i="13"/>
  <c r="AK1046" i="13" s="1"/>
  <c r="AG1047" i="13"/>
  <c r="AH1047" i="13"/>
  <c r="AI1047" i="13" s="1"/>
  <c r="AJ1047" i="13"/>
  <c r="AK1047" i="13" s="1"/>
  <c r="AG1048" i="13"/>
  <c r="AH1048" i="13"/>
  <c r="AI1048" i="13" s="1"/>
  <c r="AJ1048" i="13"/>
  <c r="AK1048" i="13" s="1"/>
  <c r="AG1049" i="13"/>
  <c r="AH1049" i="13"/>
  <c r="AI1049" i="13" s="1"/>
  <c r="AJ1049" i="13"/>
  <c r="AK1049" i="13" s="1"/>
  <c r="AG1050" i="13"/>
  <c r="AH1050" i="13"/>
  <c r="AI1050" i="13" s="1"/>
  <c r="AJ1050" i="13"/>
  <c r="AK1050" i="13" s="1"/>
  <c r="AG1051" i="13"/>
  <c r="AH1051" i="13"/>
  <c r="AI1051" i="13" s="1"/>
  <c r="AJ1051" i="13"/>
  <c r="AK1051" i="13" s="1"/>
  <c r="AG1052" i="13"/>
  <c r="AH1052" i="13"/>
  <c r="AI1052" i="13" s="1"/>
  <c r="AJ1052" i="13"/>
  <c r="AK1052" i="13" s="1"/>
  <c r="AG1053" i="13"/>
  <c r="AH1053" i="13"/>
  <c r="AI1053" i="13" s="1"/>
  <c r="AJ1053" i="13"/>
  <c r="AK1053" i="13" s="1"/>
  <c r="AG1054" i="13"/>
  <c r="AH1054" i="13"/>
  <c r="AI1054" i="13" s="1"/>
  <c r="AJ1054" i="13"/>
  <c r="AK1054" i="13"/>
  <c r="AG1055" i="13"/>
  <c r="AH1055" i="13"/>
  <c r="AI1055" i="13" s="1"/>
  <c r="AJ1055" i="13"/>
  <c r="AK1055" i="13" s="1"/>
  <c r="AG1056" i="13"/>
  <c r="AH1056" i="13"/>
  <c r="AI1056" i="13" s="1"/>
  <c r="AJ1056" i="13"/>
  <c r="AK1056" i="13" s="1"/>
  <c r="AG1057" i="13"/>
  <c r="AH1057" i="13"/>
  <c r="AI1057" i="13" s="1"/>
  <c r="AJ1057" i="13"/>
  <c r="AK1057" i="13" s="1"/>
  <c r="AG1058" i="13"/>
  <c r="AH1058" i="13"/>
  <c r="AI1058" i="13" s="1"/>
  <c r="AJ1058" i="13"/>
  <c r="AK1058" i="13" s="1"/>
  <c r="AG1059" i="13"/>
  <c r="AH1059" i="13"/>
  <c r="AI1059" i="13"/>
  <c r="AJ1059" i="13"/>
  <c r="AK1059" i="13" s="1"/>
  <c r="AG1060" i="13"/>
  <c r="AH1060" i="13"/>
  <c r="AI1060" i="13" s="1"/>
  <c r="AJ1060" i="13"/>
  <c r="AK1060" i="13"/>
  <c r="AG1061" i="13"/>
  <c r="AH1061" i="13"/>
  <c r="AI1061" i="13" s="1"/>
  <c r="AJ1061" i="13"/>
  <c r="AK1061" i="13" s="1"/>
  <c r="AG1062" i="13"/>
  <c r="AH1062" i="13"/>
  <c r="AI1062" i="13" s="1"/>
  <c r="AJ1062" i="13"/>
  <c r="AK1062" i="13" s="1"/>
  <c r="AG1063" i="13"/>
  <c r="AH1063" i="13"/>
  <c r="AI1063" i="13" s="1"/>
  <c r="AJ1063" i="13"/>
  <c r="AK1063" i="13" s="1"/>
  <c r="AG1064" i="13"/>
  <c r="AH1064" i="13"/>
  <c r="AI1064" i="13" s="1"/>
  <c r="AJ1064" i="13"/>
  <c r="AK1064" i="13" s="1"/>
  <c r="AG1065" i="13"/>
  <c r="AH1065" i="13"/>
  <c r="AI1065" i="13" s="1"/>
  <c r="AJ1065" i="13"/>
  <c r="AK1065" i="13" s="1"/>
  <c r="AG1066" i="13"/>
  <c r="AH1066" i="13"/>
  <c r="AI1066" i="13" s="1"/>
  <c r="AJ1066" i="13"/>
  <c r="AK1066" i="13" s="1"/>
  <c r="AG1067" i="13"/>
  <c r="AH1067" i="13"/>
  <c r="AI1067" i="13" s="1"/>
  <c r="AJ1067" i="13"/>
  <c r="AK1067" i="13"/>
  <c r="AG1068" i="13"/>
  <c r="AH1068" i="13"/>
  <c r="AI1068" i="13"/>
  <c r="AJ1068" i="13"/>
  <c r="AK1068" i="13" s="1"/>
  <c r="AG1069" i="13"/>
  <c r="AH1069" i="13"/>
  <c r="AI1069" i="13" s="1"/>
  <c r="AJ1069" i="13"/>
  <c r="AK1069" i="13" s="1"/>
  <c r="AG1070" i="13"/>
  <c r="AH1070" i="13"/>
  <c r="AI1070" i="13" s="1"/>
  <c r="AJ1070" i="13"/>
  <c r="AK1070" i="13" s="1"/>
  <c r="AG1071" i="13"/>
  <c r="AH1071" i="13"/>
  <c r="AI1071" i="13" s="1"/>
  <c r="AJ1071" i="13"/>
  <c r="AK1071" i="13" s="1"/>
  <c r="AG1072" i="13"/>
  <c r="AH1072" i="13"/>
  <c r="AI1072" i="13" s="1"/>
  <c r="AJ1072" i="13"/>
  <c r="AK1072" i="13" s="1"/>
  <c r="AG1073" i="13"/>
  <c r="AH1073" i="13"/>
  <c r="AI1073" i="13"/>
  <c r="AJ1073" i="13"/>
  <c r="AK1073" i="13" s="1"/>
  <c r="AG1074" i="13"/>
  <c r="AH1074" i="13"/>
  <c r="AI1074" i="13" s="1"/>
  <c r="AJ1074" i="13"/>
  <c r="AK1074" i="13" s="1"/>
  <c r="AG1075" i="13"/>
  <c r="AH1075" i="13"/>
  <c r="AI1075" i="13" s="1"/>
  <c r="AJ1075" i="13"/>
  <c r="AK1075" i="13" s="1"/>
  <c r="AG1076" i="13"/>
  <c r="AH1076" i="13"/>
  <c r="AI1076" i="13" s="1"/>
  <c r="AJ1076" i="13"/>
  <c r="AK1076" i="13" s="1"/>
  <c r="AG1077" i="13"/>
  <c r="AH1077" i="13"/>
  <c r="AI1077" i="13" s="1"/>
  <c r="AJ1077" i="13"/>
  <c r="AK1077" i="13"/>
  <c r="AG1078" i="13"/>
  <c r="AH1078" i="13"/>
  <c r="AI1078" i="13" s="1"/>
  <c r="AJ1078" i="13"/>
  <c r="AK1078" i="13" s="1"/>
  <c r="AG1079" i="13"/>
  <c r="AH1079" i="13"/>
  <c r="AI1079" i="13"/>
  <c r="AJ1079" i="13"/>
  <c r="AK1079" i="13" s="1"/>
  <c r="AG1080" i="13"/>
  <c r="AH1080" i="13"/>
  <c r="AI1080" i="13" s="1"/>
  <c r="AJ1080" i="13"/>
  <c r="AK1080" i="13" s="1"/>
  <c r="AG1081" i="13"/>
  <c r="AH1081" i="13"/>
  <c r="AI1081" i="13" s="1"/>
  <c r="AJ1081" i="13"/>
  <c r="AK1081" i="13" s="1"/>
  <c r="AG1082" i="13"/>
  <c r="AH1082" i="13"/>
  <c r="AI1082" i="13" s="1"/>
  <c r="AJ1082" i="13"/>
  <c r="AK1082" i="13" s="1"/>
  <c r="AG1083" i="13"/>
  <c r="AH1083" i="13"/>
  <c r="AI1083" i="13" s="1"/>
  <c r="AJ1083" i="13"/>
  <c r="AK1083" i="13" s="1"/>
  <c r="AG1084" i="13"/>
  <c r="AH1084" i="13"/>
  <c r="AI1084" i="13" s="1"/>
  <c r="AJ1084" i="13"/>
  <c r="AK1084" i="13" s="1"/>
  <c r="AG1085" i="13"/>
  <c r="AH1085" i="13"/>
  <c r="AI1085" i="13" s="1"/>
  <c r="AJ1085" i="13"/>
  <c r="AK1085" i="13" s="1"/>
  <c r="AG1086" i="13"/>
  <c r="AH1086" i="13"/>
  <c r="AI1086" i="13" s="1"/>
  <c r="AJ1086" i="13"/>
  <c r="AK1086" i="13" s="1"/>
  <c r="AG1087" i="13"/>
  <c r="AH1087" i="13"/>
  <c r="AI1087" i="13" s="1"/>
  <c r="AJ1087" i="13"/>
  <c r="AK1087" i="13" s="1"/>
  <c r="AG1088" i="13"/>
  <c r="AH1088" i="13"/>
  <c r="AI1088" i="13" s="1"/>
  <c r="AJ1088" i="13"/>
  <c r="AK1088" i="13" s="1"/>
  <c r="AG1089" i="13"/>
  <c r="AH1089" i="13"/>
  <c r="AI1089" i="13" s="1"/>
  <c r="AJ1089" i="13"/>
  <c r="AK1089" i="13" s="1"/>
  <c r="AG1090" i="13"/>
  <c r="AH1090" i="13"/>
  <c r="AI1090" i="13" s="1"/>
  <c r="AJ1090" i="13"/>
  <c r="AK1090" i="13" s="1"/>
  <c r="AG1091" i="13"/>
  <c r="AH1091" i="13"/>
  <c r="AI1091" i="13" s="1"/>
  <c r="AJ1091" i="13"/>
  <c r="AK1091" i="13"/>
  <c r="AG1092" i="13"/>
  <c r="AH1092" i="13"/>
  <c r="AI1092" i="13" s="1"/>
  <c r="AJ1092" i="13"/>
  <c r="AK1092" i="13" s="1"/>
  <c r="AG1093" i="13"/>
  <c r="AH1093" i="13"/>
  <c r="AI1093" i="13" s="1"/>
  <c r="AJ1093" i="13"/>
  <c r="AK1093" i="13" s="1"/>
  <c r="AG1094" i="13"/>
  <c r="AH1094" i="13"/>
  <c r="AI1094" i="13" s="1"/>
  <c r="AJ1094" i="13"/>
  <c r="AK1094" i="13" s="1"/>
  <c r="AG1095" i="13"/>
  <c r="AH1095" i="13"/>
  <c r="AI1095" i="13"/>
  <c r="AJ1095" i="13"/>
  <c r="AK1095" i="13" s="1"/>
  <c r="AG1096" i="13"/>
  <c r="AH1096" i="13"/>
  <c r="AI1096" i="13" s="1"/>
  <c r="AJ1096" i="13"/>
  <c r="AK1096" i="13" s="1"/>
  <c r="AG1097" i="13"/>
  <c r="AH1097" i="13"/>
  <c r="AI1097" i="13" s="1"/>
  <c r="AJ1097" i="13"/>
  <c r="AK1097" i="13" s="1"/>
  <c r="AG1098" i="13"/>
  <c r="AH1098" i="13"/>
  <c r="AI1098" i="13" s="1"/>
  <c r="AJ1098" i="13"/>
  <c r="AK1098" i="13" s="1"/>
  <c r="AG1099" i="13"/>
  <c r="AH1099" i="13"/>
  <c r="AI1099" i="13" s="1"/>
  <c r="AJ1099" i="13"/>
  <c r="AK1099" i="13" s="1"/>
  <c r="AG1100" i="13"/>
  <c r="AH1100" i="13"/>
  <c r="AI1100" i="13" s="1"/>
  <c r="AJ1100" i="13"/>
  <c r="AK1100" i="13"/>
  <c r="AG1101" i="13"/>
  <c r="AH1101" i="13"/>
  <c r="AI1101" i="13" s="1"/>
  <c r="AJ1101" i="13"/>
  <c r="AK1101" i="13" s="1"/>
  <c r="AG1102" i="13"/>
  <c r="AH1102" i="13"/>
  <c r="AI1102" i="13" s="1"/>
  <c r="AJ1102" i="13"/>
  <c r="AK1102" i="13" s="1"/>
  <c r="AG1103" i="13"/>
  <c r="AH1103" i="13"/>
  <c r="AI1103" i="13" s="1"/>
  <c r="AJ1103" i="13"/>
  <c r="AK1103" i="13" s="1"/>
  <c r="AG1104" i="13"/>
  <c r="AH1104" i="13"/>
  <c r="AI1104" i="13" s="1"/>
  <c r="AJ1104" i="13"/>
  <c r="AK1104" i="13" s="1"/>
  <c r="AG1105" i="13"/>
  <c r="AH1105" i="13"/>
  <c r="AI1105" i="13" s="1"/>
  <c r="AJ1105" i="13"/>
  <c r="AK1105" i="13" s="1"/>
  <c r="AG1106" i="13"/>
  <c r="AH1106" i="13"/>
  <c r="AI1106" i="13" s="1"/>
  <c r="AJ1106" i="13"/>
  <c r="AK1106" i="13" s="1"/>
  <c r="AG1107" i="13"/>
  <c r="AH1107" i="13"/>
  <c r="AI1107" i="13" s="1"/>
  <c r="AJ1107" i="13"/>
  <c r="AK1107" i="13" s="1"/>
  <c r="AG1108" i="13"/>
  <c r="AH1108" i="13"/>
  <c r="AI1108" i="13" s="1"/>
  <c r="AJ1108" i="13"/>
  <c r="AK1108" i="13" s="1"/>
  <c r="AG1109" i="13"/>
  <c r="AH1109" i="13"/>
  <c r="AI1109" i="13" s="1"/>
  <c r="AJ1109" i="13"/>
  <c r="AK1109" i="13"/>
  <c r="AG1110" i="13"/>
  <c r="AH1110" i="13"/>
  <c r="AI1110" i="13" s="1"/>
  <c r="AJ1110" i="13"/>
  <c r="AK1110" i="13"/>
  <c r="AG1111" i="13"/>
  <c r="AH1111" i="13"/>
  <c r="AI1111" i="13"/>
  <c r="AJ1111" i="13"/>
  <c r="AK1111" i="13" s="1"/>
  <c r="AG1112" i="13"/>
  <c r="AH1112" i="13"/>
  <c r="AI1112" i="13" s="1"/>
  <c r="AJ1112" i="13"/>
  <c r="AK1112" i="13" s="1"/>
  <c r="AG1113" i="13"/>
  <c r="AH1113" i="13"/>
  <c r="AI1113" i="13"/>
  <c r="AJ1113" i="13"/>
  <c r="AK1113" i="13" s="1"/>
  <c r="AG1114" i="13"/>
  <c r="AH1114" i="13"/>
  <c r="AI1114" i="13" s="1"/>
  <c r="AJ1114" i="13"/>
  <c r="AK1114" i="13" s="1"/>
  <c r="AG1115" i="13"/>
  <c r="AH1115" i="13"/>
  <c r="AI1115" i="13" s="1"/>
  <c r="AJ1115" i="13"/>
  <c r="AK1115" i="13" s="1"/>
  <c r="AG1116" i="13"/>
  <c r="AH1116" i="13"/>
  <c r="AI1116" i="13" s="1"/>
  <c r="AJ1116" i="13"/>
  <c r="AK1116" i="13" s="1"/>
  <c r="AG1117" i="13"/>
  <c r="AH1117" i="13"/>
  <c r="AI1117" i="13" s="1"/>
  <c r="AJ1117" i="13"/>
  <c r="AK1117" i="13"/>
  <c r="AG1118" i="13"/>
  <c r="AH1118" i="13"/>
  <c r="AI1118" i="13" s="1"/>
  <c r="AJ1118" i="13"/>
  <c r="AK1118" i="13" s="1"/>
  <c r="AG1119" i="13"/>
  <c r="AH1119" i="13"/>
  <c r="AI1119" i="13" s="1"/>
  <c r="AJ1119" i="13"/>
  <c r="AK1119" i="13" s="1"/>
  <c r="AG1120" i="13"/>
  <c r="AH1120" i="13"/>
  <c r="AI1120" i="13" s="1"/>
  <c r="AJ1120" i="13"/>
  <c r="AK1120" i="13" s="1"/>
  <c r="AG1121" i="13"/>
  <c r="AH1121" i="13"/>
  <c r="AI1121" i="13" s="1"/>
  <c r="AJ1121" i="13"/>
  <c r="AK1121" i="13" s="1"/>
  <c r="AG1122" i="13"/>
  <c r="AH1122" i="13"/>
  <c r="AI1122" i="13" s="1"/>
  <c r="AJ1122" i="13"/>
  <c r="AK1122" i="13" s="1"/>
  <c r="AG1123" i="13"/>
  <c r="AH1123" i="13"/>
  <c r="AI1123" i="13" s="1"/>
  <c r="AJ1123" i="13"/>
  <c r="AK1123" i="13" s="1"/>
  <c r="AG1124" i="13"/>
  <c r="AH1124" i="13"/>
  <c r="AI1124" i="13" s="1"/>
  <c r="AJ1124" i="13"/>
  <c r="AK1124" i="13" s="1"/>
  <c r="AG1125" i="13"/>
  <c r="AH1125" i="13"/>
  <c r="AI1125" i="13" s="1"/>
  <c r="AJ1125" i="13"/>
  <c r="AK1125" i="13" s="1"/>
  <c r="AG1126" i="13"/>
  <c r="AH1126" i="13"/>
  <c r="AI1126" i="13" s="1"/>
  <c r="AJ1126" i="13"/>
  <c r="AK1126" i="13"/>
  <c r="AG1127" i="13"/>
  <c r="AH1127" i="13"/>
  <c r="AI1127" i="13" s="1"/>
  <c r="AJ1127" i="13"/>
  <c r="AK1127" i="13" s="1"/>
  <c r="AG1128" i="13"/>
  <c r="AH1128" i="13"/>
  <c r="AI1128" i="13"/>
  <c r="AJ1128" i="13"/>
  <c r="AK1128" i="13" s="1"/>
  <c r="AG1129" i="13"/>
  <c r="AH1129" i="13"/>
  <c r="AI1129" i="13" s="1"/>
  <c r="AJ1129" i="13"/>
  <c r="AK1129" i="13" s="1"/>
  <c r="AG1130" i="13"/>
  <c r="AH1130" i="13"/>
  <c r="AI1130" i="13" s="1"/>
  <c r="AJ1130" i="13"/>
  <c r="AK1130" i="13" s="1"/>
  <c r="AG1131" i="13"/>
  <c r="AH1131" i="13"/>
  <c r="AI1131" i="13" s="1"/>
  <c r="AJ1131" i="13"/>
  <c r="AK1131" i="13" s="1"/>
  <c r="AG1132" i="13"/>
  <c r="AH1132" i="13"/>
  <c r="AI1132" i="13" s="1"/>
  <c r="AJ1132" i="13"/>
  <c r="AK1132" i="13" s="1"/>
  <c r="AG1133" i="13"/>
  <c r="AH1133" i="13"/>
  <c r="AI1133" i="13" s="1"/>
  <c r="AJ1133" i="13"/>
  <c r="AK1133" i="13" s="1"/>
  <c r="AG1134" i="13"/>
  <c r="AH1134" i="13"/>
  <c r="AI1134" i="13"/>
  <c r="AJ1134" i="13"/>
  <c r="AK1134" i="13" s="1"/>
  <c r="AG1135" i="13"/>
  <c r="AH1135" i="13"/>
  <c r="AI1135" i="13" s="1"/>
  <c r="AJ1135" i="13"/>
  <c r="AK1135" i="13" s="1"/>
  <c r="AG1136" i="13"/>
  <c r="AH1136" i="13"/>
  <c r="AI1136" i="13" s="1"/>
  <c r="AJ1136" i="13"/>
  <c r="AK1136" i="13" s="1"/>
  <c r="AG1137" i="13"/>
  <c r="AH1137" i="13"/>
  <c r="AI1137" i="13" s="1"/>
  <c r="AJ1137" i="13"/>
  <c r="AK1137" i="13" s="1"/>
  <c r="AG1138" i="13"/>
  <c r="AH1138" i="13"/>
  <c r="AI1138" i="13" s="1"/>
  <c r="AJ1138" i="13"/>
  <c r="AK1138" i="13" s="1"/>
  <c r="AG1139" i="13"/>
  <c r="AH1139" i="13"/>
  <c r="AI1139" i="13" s="1"/>
  <c r="AJ1139" i="13"/>
  <c r="AK1139" i="13" s="1"/>
  <c r="AG1140" i="13"/>
  <c r="AH1140" i="13"/>
  <c r="AI1140" i="13" s="1"/>
  <c r="AJ1140" i="13"/>
  <c r="AK1140" i="13" s="1"/>
  <c r="AG1141" i="13"/>
  <c r="AH1141" i="13"/>
  <c r="AI1141" i="13" s="1"/>
  <c r="AJ1141" i="13"/>
  <c r="AK1141" i="13"/>
  <c r="AG1142" i="13"/>
  <c r="AH1142" i="13"/>
  <c r="AI1142" i="13" s="1"/>
  <c r="AJ1142" i="13"/>
  <c r="AK1142" i="13"/>
  <c r="AG1143" i="13"/>
  <c r="AH1143" i="13"/>
  <c r="AI1143" i="13"/>
  <c r="AJ1143" i="13"/>
  <c r="AK1143" i="13" s="1"/>
  <c r="AG1144" i="13"/>
  <c r="AH1144" i="13"/>
  <c r="AI1144" i="13" s="1"/>
  <c r="AJ1144" i="13"/>
  <c r="AK1144" i="13" s="1"/>
  <c r="AG1145" i="13"/>
  <c r="AH1145" i="13"/>
  <c r="AI1145" i="13" s="1"/>
  <c r="AJ1145" i="13"/>
  <c r="AK1145" i="13" s="1"/>
  <c r="AG1146" i="13"/>
  <c r="AH1146" i="13"/>
  <c r="AI1146" i="13" s="1"/>
  <c r="AJ1146" i="13"/>
  <c r="AK1146" i="13" s="1"/>
  <c r="AG1147" i="13"/>
  <c r="AH1147" i="13"/>
  <c r="AI1147" i="13" s="1"/>
  <c r="AJ1147" i="13"/>
  <c r="AK1147" i="13" s="1"/>
  <c r="AG1148" i="13"/>
  <c r="AH1148" i="13"/>
  <c r="AI1148" i="13" s="1"/>
  <c r="AJ1148" i="13"/>
  <c r="AK1148" i="13" s="1"/>
  <c r="AG1149" i="13"/>
  <c r="AH1149" i="13"/>
  <c r="AI1149" i="13" s="1"/>
  <c r="AJ1149" i="13"/>
  <c r="AK1149" i="13"/>
  <c r="AG1150" i="13"/>
  <c r="AH1150" i="13"/>
  <c r="AI1150" i="13"/>
  <c r="AJ1150" i="13"/>
  <c r="AK1150" i="13"/>
  <c r="AG1151" i="13"/>
  <c r="AH1151" i="13"/>
  <c r="AI1151" i="13"/>
  <c r="AJ1151" i="13"/>
  <c r="AK1151" i="13" s="1"/>
  <c r="AG1152" i="13"/>
  <c r="AH1152" i="13"/>
  <c r="AI1152" i="13" s="1"/>
  <c r="AJ1152" i="13"/>
  <c r="AK1152" i="13" s="1"/>
  <c r="AG1153" i="13"/>
  <c r="AH1153" i="13"/>
  <c r="AI1153" i="13" s="1"/>
  <c r="AJ1153" i="13"/>
  <c r="AK1153" i="13" s="1"/>
  <c r="AG1154" i="13"/>
  <c r="AH1154" i="13"/>
  <c r="AI1154" i="13" s="1"/>
  <c r="AJ1154" i="13"/>
  <c r="AK1154" i="13" s="1"/>
  <c r="AG1155" i="13"/>
  <c r="AH1155" i="13"/>
  <c r="AI1155" i="13" s="1"/>
  <c r="AJ1155" i="13"/>
  <c r="AK1155" i="13" s="1"/>
  <c r="AG1156" i="13"/>
  <c r="AH1156" i="13"/>
  <c r="AI1156" i="13" s="1"/>
  <c r="AJ1156" i="13"/>
  <c r="AK1156" i="13" s="1"/>
  <c r="AG1157" i="13"/>
  <c r="AH1157" i="13"/>
  <c r="AI1157" i="13" s="1"/>
  <c r="AJ1157" i="13"/>
  <c r="AK1157" i="13"/>
  <c r="AG1158" i="13"/>
  <c r="AH1158" i="13"/>
  <c r="AI1158" i="13"/>
  <c r="AJ1158" i="13"/>
  <c r="AK1158" i="13" s="1"/>
  <c r="AG1159" i="13"/>
  <c r="AH1159" i="13"/>
  <c r="AI1159" i="13" s="1"/>
  <c r="AJ1159" i="13"/>
  <c r="AK1159" i="13" s="1"/>
  <c r="AG1160" i="13"/>
  <c r="AH1160" i="13"/>
  <c r="AI1160" i="13" s="1"/>
  <c r="AJ1160" i="13"/>
  <c r="AK1160" i="13" s="1"/>
  <c r="AG1161" i="13"/>
  <c r="AH1161" i="13"/>
  <c r="AI1161" i="13" s="1"/>
  <c r="AJ1161" i="13"/>
  <c r="AK1161" i="13" s="1"/>
  <c r="AG1162" i="13"/>
  <c r="AH1162" i="13"/>
  <c r="AI1162" i="13" s="1"/>
  <c r="AJ1162" i="13"/>
  <c r="AK1162" i="13" s="1"/>
  <c r="AG1163" i="13"/>
  <c r="AH1163" i="13"/>
  <c r="AI1163" i="13" s="1"/>
  <c r="AJ1163" i="13"/>
  <c r="AK1163" i="13" s="1"/>
  <c r="AG1164" i="13"/>
  <c r="AH1164" i="13"/>
  <c r="AI1164" i="13" s="1"/>
  <c r="AJ1164" i="13"/>
  <c r="AK1164" i="13" s="1"/>
  <c r="AG1165" i="13"/>
  <c r="AH1165" i="13"/>
  <c r="AI1165" i="13" s="1"/>
  <c r="AJ1165" i="13"/>
  <c r="AK1165" i="13" s="1"/>
  <c r="AG1166" i="13"/>
  <c r="AH1166" i="13"/>
  <c r="AI1166" i="13" s="1"/>
  <c r="AJ1166" i="13"/>
  <c r="AK1166" i="13" s="1"/>
  <c r="AG1167" i="13"/>
  <c r="AH1167" i="13"/>
  <c r="AI1167" i="13" s="1"/>
  <c r="AJ1167" i="13"/>
  <c r="AK1167" i="13" s="1"/>
  <c r="AG1168" i="13"/>
  <c r="AH1168" i="13"/>
  <c r="AI1168" i="13" s="1"/>
  <c r="AJ1168" i="13"/>
  <c r="AK1168" i="13" s="1"/>
  <c r="AG1169" i="13"/>
  <c r="AH1169" i="13"/>
  <c r="AI1169" i="13" s="1"/>
  <c r="AJ1169" i="13"/>
  <c r="AK1169" i="13" s="1"/>
  <c r="AG1170" i="13"/>
  <c r="AH1170" i="13"/>
  <c r="AI1170" i="13" s="1"/>
  <c r="AJ1170" i="13"/>
  <c r="AK1170" i="13" s="1"/>
  <c r="AG1171" i="13"/>
  <c r="AH1171" i="13"/>
  <c r="AI1171" i="13" s="1"/>
  <c r="AJ1171" i="13"/>
  <c r="AK1171" i="13" s="1"/>
  <c r="AG1172" i="13"/>
  <c r="AH1172" i="13"/>
  <c r="AI1172" i="13" s="1"/>
  <c r="AJ1172" i="13"/>
  <c r="AK1172" i="13" s="1"/>
  <c r="AG1173" i="13"/>
  <c r="AH1173" i="13"/>
  <c r="AI1173" i="13" s="1"/>
  <c r="AJ1173" i="13"/>
  <c r="AK1173" i="13" s="1"/>
  <c r="AG1174" i="13"/>
  <c r="AH1174" i="13"/>
  <c r="AI1174" i="13" s="1"/>
  <c r="AJ1174" i="13"/>
  <c r="AK1174" i="13"/>
  <c r="AG1175" i="13"/>
  <c r="AH1175" i="13"/>
  <c r="AI1175" i="13" s="1"/>
  <c r="AJ1175" i="13"/>
  <c r="AK1175" i="13" s="1"/>
  <c r="AG1176" i="13"/>
  <c r="AH1176" i="13"/>
  <c r="AI1176" i="13"/>
  <c r="AJ1176" i="13"/>
  <c r="AK1176" i="13" s="1"/>
  <c r="AG1177" i="13"/>
  <c r="AH1177" i="13"/>
  <c r="AI1177" i="13" s="1"/>
  <c r="AJ1177" i="13"/>
  <c r="AK1177" i="13" s="1"/>
  <c r="AG1178" i="13"/>
  <c r="AH1178" i="13"/>
  <c r="AI1178" i="13" s="1"/>
  <c r="AJ1178" i="13"/>
  <c r="AK1178" i="13" s="1"/>
  <c r="AG1179" i="13"/>
  <c r="AH1179" i="13"/>
  <c r="AI1179" i="13" s="1"/>
  <c r="AJ1179" i="13"/>
  <c r="AK1179" i="13" s="1"/>
  <c r="AG1180" i="13"/>
  <c r="AH1180" i="13"/>
  <c r="AI1180" i="13" s="1"/>
  <c r="AJ1180" i="13"/>
  <c r="AK1180" i="13" s="1"/>
  <c r="AG1181" i="13"/>
  <c r="AH1181" i="13"/>
  <c r="AI1181" i="13" s="1"/>
  <c r="AJ1181" i="13"/>
  <c r="AK1181" i="13" s="1"/>
  <c r="AG1182" i="13"/>
  <c r="AH1182" i="13"/>
  <c r="AI1182" i="13" s="1"/>
  <c r="AJ1182" i="13"/>
  <c r="AK1182" i="13" s="1"/>
  <c r="AG1183" i="13"/>
  <c r="AH1183" i="13"/>
  <c r="AI1183" i="13" s="1"/>
  <c r="AJ1183" i="13"/>
  <c r="AK1183" i="13" s="1"/>
  <c r="AG1184" i="13"/>
  <c r="AH1184" i="13"/>
  <c r="AI1184" i="13"/>
  <c r="AJ1184" i="13"/>
  <c r="AK1184" i="13" s="1"/>
  <c r="AG1185" i="13"/>
  <c r="AH1185" i="13"/>
  <c r="AI1185" i="13" s="1"/>
  <c r="AJ1185" i="13"/>
  <c r="AK1185" i="13" s="1"/>
  <c r="AG1186" i="13"/>
  <c r="AH1186" i="13"/>
  <c r="AI1186" i="13" s="1"/>
  <c r="AJ1186" i="13"/>
  <c r="AK1186" i="13" s="1"/>
  <c r="AG1187" i="13"/>
  <c r="AH1187" i="13"/>
  <c r="AI1187" i="13" s="1"/>
  <c r="AJ1187" i="13"/>
  <c r="AK1187" i="13" s="1"/>
  <c r="AG1188" i="13"/>
  <c r="AH1188" i="13"/>
  <c r="AI1188" i="13" s="1"/>
  <c r="AJ1188" i="13"/>
  <c r="AK1188" i="13" s="1"/>
  <c r="AG1189" i="13"/>
  <c r="AH1189" i="13"/>
  <c r="AI1189" i="13" s="1"/>
  <c r="AJ1189" i="13"/>
  <c r="AK1189" i="13" s="1"/>
  <c r="AG1190" i="13"/>
  <c r="AH1190" i="13"/>
  <c r="AI1190" i="13" s="1"/>
  <c r="AJ1190" i="13"/>
  <c r="AK1190" i="13" s="1"/>
  <c r="AG1191" i="13"/>
  <c r="AH1191" i="13"/>
  <c r="AI1191" i="13" s="1"/>
  <c r="AJ1191" i="13"/>
  <c r="AK1191" i="13" s="1"/>
  <c r="AG1192" i="13"/>
  <c r="AH1192" i="13"/>
  <c r="AI1192" i="13" s="1"/>
  <c r="AJ1192" i="13"/>
  <c r="AK1192" i="13" s="1"/>
  <c r="AG1193" i="13"/>
  <c r="AH1193" i="13"/>
  <c r="AI1193" i="13" s="1"/>
  <c r="AJ1193" i="13"/>
  <c r="AK1193" i="13" s="1"/>
  <c r="AG1194" i="13"/>
  <c r="AH1194" i="13"/>
  <c r="AI1194" i="13" s="1"/>
  <c r="AJ1194" i="13"/>
  <c r="AK1194" i="13" s="1"/>
  <c r="AG1195" i="13"/>
  <c r="AH1195" i="13"/>
  <c r="AI1195" i="13" s="1"/>
  <c r="AJ1195" i="13"/>
  <c r="AK1195" i="13" s="1"/>
  <c r="AG1196" i="13"/>
  <c r="AH1196" i="13"/>
  <c r="AI1196" i="13" s="1"/>
  <c r="AJ1196" i="13"/>
  <c r="AK1196" i="13" s="1"/>
  <c r="AG1197" i="13"/>
  <c r="AH1197" i="13"/>
  <c r="AI1197" i="13" s="1"/>
  <c r="AJ1197" i="13"/>
  <c r="AK1197" i="13" s="1"/>
  <c r="AG1198" i="13"/>
  <c r="AH1198" i="13"/>
  <c r="AI1198" i="13" s="1"/>
  <c r="AJ1198" i="13"/>
  <c r="AK1198" i="13"/>
  <c r="AG1199" i="13"/>
  <c r="AH1199" i="13"/>
  <c r="AI1199" i="13" s="1"/>
  <c r="AJ1199" i="13"/>
  <c r="AK1199" i="13" s="1"/>
  <c r="AG1200" i="13"/>
  <c r="AH1200" i="13"/>
  <c r="AI1200" i="13" s="1"/>
  <c r="AJ1200" i="13"/>
  <c r="AK1200" i="13" s="1"/>
  <c r="AG1201" i="13"/>
  <c r="AH1201" i="13"/>
  <c r="AI1201" i="13" s="1"/>
  <c r="AJ1201" i="13"/>
  <c r="AK1201" i="13" s="1"/>
  <c r="AG1202" i="13"/>
  <c r="AH1202" i="13"/>
  <c r="AI1202" i="13" s="1"/>
  <c r="AJ1202" i="13"/>
  <c r="AK1202" i="13" s="1"/>
  <c r="AG1203" i="13"/>
  <c r="AH1203" i="13"/>
  <c r="AI1203" i="13" s="1"/>
  <c r="AJ1203" i="13"/>
  <c r="AK1203" i="13" s="1"/>
  <c r="AG1204" i="13"/>
  <c r="AH1204" i="13"/>
  <c r="AI1204" i="13" s="1"/>
  <c r="AJ1204" i="13"/>
  <c r="AK1204" i="13" s="1"/>
  <c r="AG1205" i="13"/>
  <c r="AH1205" i="13"/>
  <c r="AI1205" i="13" s="1"/>
  <c r="AJ1205" i="13"/>
  <c r="AK1205" i="13"/>
  <c r="AG1206" i="13"/>
  <c r="AH1206" i="13"/>
  <c r="AI1206" i="13" s="1"/>
  <c r="AJ1206" i="13"/>
  <c r="AK1206" i="13"/>
  <c r="AG1207" i="13"/>
  <c r="AH1207" i="13"/>
  <c r="AI1207" i="13"/>
  <c r="AJ1207" i="13"/>
  <c r="AK1207" i="13" s="1"/>
  <c r="AG1208" i="13"/>
  <c r="AH1208" i="13"/>
  <c r="AI1208" i="13"/>
  <c r="AJ1208" i="13"/>
  <c r="AK1208" i="13" s="1"/>
  <c r="AG1209" i="13"/>
  <c r="AH1209" i="13"/>
  <c r="AI1209" i="13" s="1"/>
  <c r="AJ1209" i="13"/>
  <c r="AK1209" i="13" s="1"/>
  <c r="AG1210" i="13"/>
  <c r="AH1210" i="13"/>
  <c r="AI1210" i="13" s="1"/>
  <c r="AJ1210" i="13"/>
  <c r="AK1210" i="13" s="1"/>
  <c r="AG1211" i="13"/>
  <c r="AH1211" i="13"/>
  <c r="AI1211" i="13" s="1"/>
  <c r="AJ1211" i="13"/>
  <c r="AK1211" i="13" s="1"/>
  <c r="AG1212" i="13"/>
  <c r="AH1212" i="13"/>
  <c r="AI1212" i="13" s="1"/>
  <c r="AJ1212" i="13"/>
  <c r="AK1212" i="13" s="1"/>
  <c r="AG1213" i="13"/>
  <c r="AH1213" i="13"/>
  <c r="AI1213" i="13" s="1"/>
  <c r="AJ1213" i="13"/>
  <c r="AK1213" i="13"/>
  <c r="AG1214" i="13"/>
  <c r="AH1214" i="13"/>
  <c r="AI1214" i="13"/>
  <c r="AJ1214" i="13"/>
  <c r="AK1214" i="13" s="1"/>
  <c r="AG1215" i="13"/>
  <c r="AH1215" i="13"/>
  <c r="AI1215" i="13"/>
  <c r="AJ1215" i="13"/>
  <c r="AK1215" i="13" s="1"/>
  <c r="AG1216" i="13"/>
  <c r="AH1216" i="13"/>
  <c r="AI1216" i="13" s="1"/>
  <c r="AJ1216" i="13"/>
  <c r="AK1216" i="13" s="1"/>
  <c r="AG1217" i="13"/>
  <c r="AH1217" i="13"/>
  <c r="AI1217" i="13" s="1"/>
  <c r="AJ1217" i="13"/>
  <c r="AK1217" i="13" s="1"/>
  <c r="AG1218" i="13"/>
  <c r="AH1218" i="13"/>
  <c r="AI1218" i="13" s="1"/>
  <c r="AJ1218" i="13"/>
  <c r="AK1218" i="13" s="1"/>
  <c r="AG1219" i="13"/>
  <c r="AH1219" i="13"/>
  <c r="AI1219" i="13" s="1"/>
  <c r="AJ1219" i="13"/>
  <c r="AK1219" i="13" s="1"/>
  <c r="AG1220" i="13"/>
  <c r="AH1220" i="13"/>
  <c r="AI1220" i="13" s="1"/>
  <c r="AJ1220" i="13"/>
  <c r="AK1220" i="13" s="1"/>
  <c r="AG1221" i="13"/>
  <c r="AH1221" i="13"/>
  <c r="AI1221" i="13" s="1"/>
  <c r="AJ1221" i="13"/>
  <c r="AK1221" i="13" s="1"/>
  <c r="AG1222" i="13"/>
  <c r="AH1222" i="13"/>
  <c r="AI1222" i="13"/>
  <c r="AJ1222" i="13"/>
  <c r="AK1222" i="13" s="1"/>
  <c r="AG1223" i="13"/>
  <c r="AH1223" i="13"/>
  <c r="AI1223" i="13" s="1"/>
  <c r="AJ1223" i="13"/>
  <c r="AK1223" i="13" s="1"/>
  <c r="AG1224" i="13"/>
  <c r="AH1224" i="13"/>
  <c r="AI1224" i="13"/>
  <c r="AJ1224" i="13"/>
  <c r="AK1224" i="13" s="1"/>
  <c r="AG1225" i="13"/>
  <c r="AH1225" i="13"/>
  <c r="AI1225" i="13" s="1"/>
  <c r="AJ1225" i="13"/>
  <c r="AK1225" i="13" s="1"/>
  <c r="AG1226" i="13"/>
  <c r="AH1226" i="13"/>
  <c r="AI1226" i="13" s="1"/>
  <c r="AJ1226" i="13"/>
  <c r="AK1226" i="13" s="1"/>
  <c r="AG1227" i="13"/>
  <c r="AH1227" i="13"/>
  <c r="AI1227" i="13" s="1"/>
  <c r="AJ1227" i="13"/>
  <c r="AK1227" i="13" s="1"/>
  <c r="AG1228" i="13"/>
  <c r="AH1228" i="13"/>
  <c r="AI1228" i="13" s="1"/>
  <c r="AJ1228" i="13"/>
  <c r="AK1228" i="13" s="1"/>
  <c r="AG1229" i="13"/>
  <c r="AH1229" i="13"/>
  <c r="AI1229" i="13" s="1"/>
  <c r="AJ1229" i="13"/>
  <c r="AK1229" i="13" s="1"/>
  <c r="AG1230" i="13"/>
  <c r="AH1230" i="13"/>
  <c r="AI1230" i="13"/>
  <c r="AJ1230" i="13"/>
  <c r="AK1230" i="13"/>
  <c r="AG1231" i="13"/>
  <c r="AH1231" i="13"/>
  <c r="AI1231" i="13" s="1"/>
  <c r="AJ1231" i="13"/>
  <c r="AK1231" i="13" s="1"/>
  <c r="AG1232" i="13"/>
  <c r="AH1232" i="13"/>
  <c r="AI1232" i="13" s="1"/>
  <c r="AJ1232" i="13"/>
  <c r="AK1232" i="13" s="1"/>
  <c r="AG1233" i="13"/>
  <c r="AH1233" i="13"/>
  <c r="AI1233" i="13" s="1"/>
  <c r="AJ1233" i="13"/>
  <c r="AK1233" i="13" s="1"/>
  <c r="AG1234" i="13"/>
  <c r="AH1234" i="13"/>
  <c r="AI1234" i="13" s="1"/>
  <c r="AJ1234" i="13"/>
  <c r="AK1234" i="13" s="1"/>
  <c r="AG1235" i="13"/>
  <c r="AH1235" i="13"/>
  <c r="AI1235" i="13" s="1"/>
  <c r="AJ1235" i="13"/>
  <c r="AK1235" i="13" s="1"/>
  <c r="AG1236" i="13"/>
  <c r="AH1236" i="13"/>
  <c r="AI1236" i="13" s="1"/>
  <c r="AJ1236" i="13"/>
  <c r="AK1236" i="13" s="1"/>
  <c r="AG1237" i="13"/>
  <c r="AH1237" i="13"/>
  <c r="AI1237" i="13" s="1"/>
  <c r="AJ1237" i="13"/>
  <c r="AK1237" i="13"/>
  <c r="AG1238" i="13"/>
  <c r="AH1238" i="13"/>
  <c r="AI1238" i="13" s="1"/>
  <c r="AJ1238" i="13"/>
  <c r="AK1238" i="13"/>
  <c r="AG1239" i="13"/>
  <c r="AH1239" i="13"/>
  <c r="AI1239" i="13"/>
  <c r="AJ1239" i="13"/>
  <c r="AK1239" i="13" s="1"/>
  <c r="AG1240" i="13"/>
  <c r="AH1240" i="13"/>
  <c r="AI1240" i="13"/>
  <c r="AJ1240" i="13"/>
  <c r="AK1240" i="13" s="1"/>
  <c r="AG1241" i="13"/>
  <c r="AH1241" i="13"/>
  <c r="AI1241" i="13" s="1"/>
  <c r="AJ1241" i="13"/>
  <c r="AK1241" i="13" s="1"/>
  <c r="AG1242" i="13"/>
  <c r="AH1242" i="13"/>
  <c r="AI1242" i="13" s="1"/>
  <c r="AJ1242" i="13"/>
  <c r="AK1242" i="13" s="1"/>
  <c r="AG1243" i="13"/>
  <c r="AH1243" i="13"/>
  <c r="AI1243" i="13" s="1"/>
  <c r="AJ1243" i="13"/>
  <c r="AK1243" i="13" s="1"/>
  <c r="AG1244" i="13"/>
  <c r="AH1244" i="13"/>
  <c r="AI1244" i="13" s="1"/>
  <c r="AJ1244" i="13"/>
  <c r="AK1244" i="13" s="1"/>
  <c r="AG1245" i="13"/>
  <c r="AH1245" i="13"/>
  <c r="AI1245" i="13" s="1"/>
  <c r="AJ1245" i="13"/>
  <c r="AK1245" i="13"/>
  <c r="AG1246" i="13"/>
  <c r="AH1246" i="13"/>
  <c r="AI1246" i="13"/>
  <c r="AJ1246" i="13"/>
  <c r="AK1246" i="13" s="1"/>
  <c r="AG1247" i="13"/>
  <c r="AH1247" i="13"/>
  <c r="AI1247" i="13"/>
  <c r="AJ1247" i="13"/>
  <c r="AK1247" i="13" s="1"/>
  <c r="AG1248" i="13"/>
  <c r="AH1248" i="13"/>
  <c r="AI1248" i="13"/>
  <c r="AJ1248" i="13"/>
  <c r="AK1248" i="13" s="1"/>
  <c r="AG1249" i="13"/>
  <c r="AH1249" i="13"/>
  <c r="AI1249" i="13" s="1"/>
  <c r="AJ1249" i="13"/>
  <c r="AK1249" i="13" s="1"/>
  <c r="AG1250" i="13"/>
  <c r="AH1250" i="13"/>
  <c r="AI1250" i="13" s="1"/>
  <c r="AJ1250" i="13"/>
  <c r="AK1250" i="13" s="1"/>
  <c r="AG1251" i="13"/>
  <c r="AH1251" i="13"/>
  <c r="AI1251" i="13" s="1"/>
  <c r="AJ1251" i="13"/>
  <c r="AK1251" i="13" s="1"/>
  <c r="AG1252" i="13"/>
  <c r="AH1252" i="13"/>
  <c r="AI1252" i="13" s="1"/>
  <c r="AJ1252" i="13"/>
  <c r="AK1252" i="13" s="1"/>
  <c r="AG1253" i="13"/>
  <c r="AH1253" i="13"/>
  <c r="AI1253" i="13" s="1"/>
  <c r="AJ1253" i="13"/>
  <c r="AK1253" i="13" s="1"/>
  <c r="AG1254" i="13"/>
  <c r="AH1254" i="13"/>
  <c r="AI1254" i="13"/>
  <c r="AJ1254" i="13"/>
  <c r="AK1254" i="13" s="1"/>
  <c r="AG1255" i="13"/>
  <c r="AH1255" i="13"/>
  <c r="AI1255" i="13"/>
  <c r="AJ1255" i="13"/>
  <c r="AK1255" i="13" s="1"/>
  <c r="AG1256" i="13"/>
  <c r="AH1256" i="13"/>
  <c r="AI1256" i="13"/>
  <c r="AJ1256" i="13"/>
  <c r="AK1256" i="13" s="1"/>
  <c r="AG1257" i="13"/>
  <c r="AH1257" i="13"/>
  <c r="AI1257" i="13" s="1"/>
  <c r="AJ1257" i="13"/>
  <c r="AK1257" i="13" s="1"/>
  <c r="AG1258" i="13"/>
  <c r="AH1258" i="13"/>
  <c r="AI1258" i="13" s="1"/>
  <c r="AJ1258" i="13"/>
  <c r="AK1258" i="13" s="1"/>
  <c r="AG1259" i="13"/>
  <c r="AH1259" i="13"/>
  <c r="AI1259" i="13" s="1"/>
  <c r="AJ1259" i="13"/>
  <c r="AK1259" i="13" s="1"/>
  <c r="AG1260" i="13"/>
  <c r="AH1260" i="13"/>
  <c r="AI1260" i="13" s="1"/>
  <c r="AJ1260" i="13"/>
  <c r="AK1260" i="13" s="1"/>
  <c r="AG1261" i="13"/>
  <c r="AH1261" i="13"/>
  <c r="AI1261" i="13" s="1"/>
  <c r="AJ1261" i="13"/>
  <c r="AK1261" i="13" s="1"/>
  <c r="AG1262" i="13"/>
  <c r="AH1262" i="13"/>
  <c r="AI1262" i="13"/>
  <c r="AJ1262" i="13"/>
  <c r="AK1262" i="13"/>
  <c r="AG1263" i="13"/>
  <c r="AH1263" i="13"/>
  <c r="AI1263" i="13" s="1"/>
  <c r="AJ1263" i="13"/>
  <c r="AK1263" i="13" s="1"/>
  <c r="AG1264" i="13"/>
  <c r="AH1264" i="13"/>
  <c r="AI1264" i="13" s="1"/>
  <c r="AJ1264" i="13"/>
  <c r="AK1264" i="13" s="1"/>
  <c r="AG1265" i="13"/>
  <c r="AH1265" i="13"/>
  <c r="AI1265" i="13" s="1"/>
  <c r="AJ1265" i="13"/>
  <c r="AK1265" i="13" s="1"/>
  <c r="AG1266" i="13"/>
  <c r="AH1266" i="13"/>
  <c r="AI1266" i="13" s="1"/>
  <c r="AJ1266" i="13"/>
  <c r="AK1266" i="13" s="1"/>
  <c r="AG1267" i="13"/>
  <c r="AH1267" i="13"/>
  <c r="AI1267" i="13" s="1"/>
  <c r="AJ1267" i="13"/>
  <c r="AK1267" i="13" s="1"/>
  <c r="AG1268" i="13"/>
  <c r="AH1268" i="13"/>
  <c r="AI1268" i="13" s="1"/>
  <c r="AJ1268" i="13"/>
  <c r="AK1268" i="13" s="1"/>
  <c r="AG1269" i="13"/>
  <c r="AH1269" i="13"/>
  <c r="AI1269" i="13" s="1"/>
  <c r="AJ1269" i="13"/>
  <c r="AK1269" i="13"/>
  <c r="AG1270" i="13"/>
  <c r="AH1270" i="13"/>
  <c r="AI1270" i="13" s="1"/>
  <c r="AJ1270" i="13"/>
  <c r="AK1270" i="13"/>
  <c r="AG1271" i="13"/>
  <c r="AH1271" i="13"/>
  <c r="AI1271" i="13"/>
  <c r="AJ1271" i="13"/>
  <c r="AK1271" i="13" s="1"/>
  <c r="AG1272" i="13"/>
  <c r="AH1272" i="13"/>
  <c r="AI1272" i="13"/>
  <c r="AJ1272" i="13"/>
  <c r="AK1272" i="13" s="1"/>
  <c r="AG1273" i="13"/>
  <c r="AH1273" i="13"/>
  <c r="AI1273" i="13" s="1"/>
  <c r="AJ1273" i="13"/>
  <c r="AK1273" i="13" s="1"/>
  <c r="AG1274" i="13"/>
  <c r="AH1274" i="13"/>
  <c r="AI1274" i="13" s="1"/>
  <c r="AJ1274" i="13"/>
  <c r="AK1274" i="13" s="1"/>
  <c r="AG1275" i="13"/>
  <c r="AH1275" i="13"/>
  <c r="AI1275" i="13" s="1"/>
  <c r="AJ1275" i="13"/>
  <c r="AK1275" i="13" s="1"/>
  <c r="AG1276" i="13"/>
  <c r="AH1276" i="13"/>
  <c r="AI1276" i="13" s="1"/>
  <c r="AJ1276" i="13"/>
  <c r="AK1276" i="13" s="1"/>
  <c r="AG1277" i="13"/>
  <c r="AH1277" i="13"/>
  <c r="AI1277" i="13" s="1"/>
  <c r="AJ1277" i="13"/>
  <c r="AK1277" i="13"/>
  <c r="AG1278" i="13"/>
  <c r="AH1278" i="13"/>
  <c r="AI1278" i="13"/>
  <c r="AJ1278" i="13"/>
  <c r="AK1278" i="13"/>
  <c r="AG1279" i="13"/>
  <c r="AH1279" i="13"/>
  <c r="AI1279" i="13"/>
  <c r="AJ1279" i="13"/>
  <c r="AK1279" i="13" s="1"/>
  <c r="AG1280" i="13"/>
  <c r="AH1280" i="13"/>
  <c r="AI1280" i="13"/>
  <c r="AJ1280" i="13"/>
  <c r="AK1280" i="13" s="1"/>
  <c r="AG1281" i="13"/>
  <c r="AH1281" i="13"/>
  <c r="AI1281" i="13" s="1"/>
  <c r="AJ1281" i="13"/>
  <c r="AK1281" i="13" s="1"/>
  <c r="AG1282" i="13"/>
  <c r="AH1282" i="13"/>
  <c r="AI1282" i="13" s="1"/>
  <c r="AJ1282" i="13"/>
  <c r="AK1282" i="13" s="1"/>
  <c r="AG1283" i="13"/>
  <c r="AH1283" i="13"/>
  <c r="AI1283" i="13" s="1"/>
  <c r="AJ1283" i="13"/>
  <c r="AK1283" i="13" s="1"/>
  <c r="AG1284" i="13"/>
  <c r="AH1284" i="13"/>
  <c r="AI1284" i="13" s="1"/>
  <c r="AJ1284" i="13"/>
  <c r="AK1284" i="13" s="1"/>
  <c r="AG1285" i="13"/>
  <c r="AH1285" i="13"/>
  <c r="AI1285" i="13" s="1"/>
  <c r="AJ1285" i="13"/>
  <c r="AK1285" i="13"/>
  <c r="AG1286" i="13"/>
  <c r="AH1286" i="13"/>
  <c r="AI1286" i="13"/>
  <c r="AJ1286" i="13"/>
  <c r="AK1286" i="13" s="1"/>
  <c r="AG1287" i="13"/>
  <c r="AH1287" i="13"/>
  <c r="AI1287" i="13"/>
  <c r="AJ1287" i="13"/>
  <c r="AK1287" i="13" s="1"/>
  <c r="AG1288" i="13"/>
  <c r="AH1288" i="13"/>
  <c r="AI1288" i="13"/>
  <c r="AJ1288" i="13"/>
  <c r="AK1288" i="13" s="1"/>
  <c r="AG1289" i="13"/>
  <c r="AH1289" i="13"/>
  <c r="AI1289" i="13" s="1"/>
  <c r="AJ1289" i="13"/>
  <c r="AK1289" i="13" s="1"/>
  <c r="AG1290" i="13"/>
  <c r="AH1290" i="13"/>
  <c r="AI1290" i="13" s="1"/>
  <c r="AJ1290" i="13"/>
  <c r="AK1290" i="13" s="1"/>
  <c r="AG1291" i="13"/>
  <c r="AH1291" i="13"/>
  <c r="AI1291" i="13" s="1"/>
  <c r="AJ1291" i="13"/>
  <c r="AK1291" i="13" s="1"/>
  <c r="AG1292" i="13"/>
  <c r="AH1292" i="13"/>
  <c r="AI1292" i="13" s="1"/>
  <c r="AJ1292" i="13"/>
  <c r="AK1292" i="13" s="1"/>
  <c r="AG1293" i="13"/>
  <c r="AH1293" i="13"/>
  <c r="AI1293" i="13" s="1"/>
  <c r="AJ1293" i="13"/>
  <c r="AK1293" i="13" s="1"/>
  <c r="AG1294" i="13"/>
  <c r="AH1294" i="13"/>
  <c r="AI1294" i="13" s="1"/>
  <c r="AJ1294" i="13"/>
  <c r="AK1294" i="13"/>
  <c r="AG1295" i="13"/>
  <c r="AH1295" i="13"/>
  <c r="AI1295" i="13" s="1"/>
  <c r="AJ1295" i="13"/>
  <c r="AK1295" i="13"/>
  <c r="AG1296" i="13"/>
  <c r="AH1296" i="13"/>
  <c r="AI1296" i="13" s="1"/>
  <c r="AJ1296" i="13"/>
  <c r="AK1296" i="13" s="1"/>
  <c r="AG1297" i="13"/>
  <c r="AH1297" i="13"/>
  <c r="AI1297" i="13" s="1"/>
  <c r="AJ1297" i="13"/>
  <c r="AK1297" i="13" s="1"/>
  <c r="AG1298" i="13"/>
  <c r="AH1298" i="13"/>
  <c r="AI1298" i="13" s="1"/>
  <c r="AJ1298" i="13"/>
  <c r="AK1298" i="13" s="1"/>
  <c r="AG1299" i="13"/>
  <c r="AH1299" i="13"/>
  <c r="AI1299" i="13" s="1"/>
  <c r="AJ1299" i="13"/>
  <c r="AK1299" i="13" s="1"/>
  <c r="AG1300" i="13"/>
  <c r="AH1300" i="13"/>
  <c r="AI1300" i="13" s="1"/>
  <c r="AJ1300" i="13"/>
  <c r="AK1300" i="13" s="1"/>
  <c r="AG1301" i="13"/>
  <c r="AH1301" i="13"/>
  <c r="AI1301" i="13" s="1"/>
  <c r="AJ1301" i="13"/>
  <c r="AK1301" i="13" s="1"/>
  <c r="AG1302" i="13"/>
  <c r="AH1302" i="13"/>
  <c r="AI1302" i="13" s="1"/>
  <c r="AJ1302" i="13"/>
  <c r="AK1302" i="13" s="1"/>
  <c r="AG1303" i="13"/>
  <c r="AH1303" i="13"/>
  <c r="AI1303" i="13" s="1"/>
  <c r="AJ1303" i="13"/>
  <c r="AK1303" i="13" s="1"/>
  <c r="AG1304" i="13"/>
  <c r="AH1304" i="13"/>
  <c r="AI1304" i="13" s="1"/>
  <c r="AJ1304" i="13"/>
  <c r="AK1304" i="13" s="1"/>
  <c r="AG1305" i="13"/>
  <c r="AH1305" i="13"/>
  <c r="AI1305" i="13" s="1"/>
  <c r="AJ1305" i="13"/>
  <c r="AK1305" i="13" s="1"/>
  <c r="AG1306" i="13"/>
  <c r="AH1306" i="13"/>
  <c r="AI1306" i="13" s="1"/>
  <c r="AJ1306" i="13"/>
  <c r="AK1306" i="13" s="1"/>
  <c r="AG1307" i="13"/>
  <c r="AH1307" i="13"/>
  <c r="AI1307" i="13" s="1"/>
  <c r="AJ1307" i="13"/>
  <c r="AK1307" i="13" s="1"/>
  <c r="AG1308" i="13"/>
  <c r="AH1308" i="13"/>
  <c r="AI1308" i="13" s="1"/>
  <c r="AJ1308" i="13"/>
  <c r="AK1308" i="13"/>
  <c r="AG1309" i="13"/>
  <c r="AH1309" i="13"/>
  <c r="AI1309" i="13"/>
  <c r="AJ1309" i="13"/>
  <c r="AK1309" i="13" s="1"/>
  <c r="AG1310" i="13"/>
  <c r="AH1310" i="13"/>
  <c r="AI1310" i="13"/>
  <c r="AJ1310" i="13"/>
  <c r="AK1310" i="13"/>
  <c r="AG1311" i="13"/>
  <c r="AH1311" i="13"/>
  <c r="AI1311" i="13" s="1"/>
  <c r="AJ1311" i="13"/>
  <c r="AK1311" i="13" s="1"/>
  <c r="AG1312" i="13"/>
  <c r="AH1312" i="13"/>
  <c r="AI1312" i="13"/>
  <c r="AJ1312" i="13"/>
  <c r="AK1312" i="13" s="1"/>
  <c r="AG1313" i="13"/>
  <c r="AH1313" i="13"/>
  <c r="AI1313" i="13" s="1"/>
  <c r="AJ1313" i="13"/>
  <c r="AK1313" i="13" s="1"/>
  <c r="AG1314" i="13"/>
  <c r="AH1314" i="13"/>
  <c r="AI1314" i="13" s="1"/>
  <c r="AJ1314" i="13"/>
  <c r="AK1314" i="13" s="1"/>
  <c r="AG1315" i="13"/>
  <c r="AH1315" i="13"/>
  <c r="AI1315" i="13" s="1"/>
  <c r="AJ1315" i="13"/>
  <c r="AK1315" i="13" s="1"/>
  <c r="AG1316" i="13"/>
  <c r="AH1316" i="13"/>
  <c r="AI1316" i="13" s="1"/>
  <c r="AJ1316" i="13"/>
  <c r="AK1316" i="13" s="1"/>
  <c r="AG1317" i="13"/>
  <c r="AH1317" i="13"/>
  <c r="AI1317" i="13" s="1"/>
  <c r="AJ1317" i="13"/>
  <c r="AK1317" i="13" s="1"/>
  <c r="AG1318" i="13"/>
  <c r="AH1318" i="13"/>
  <c r="AI1318" i="13" s="1"/>
  <c r="AJ1318" i="13"/>
  <c r="AK1318" i="13"/>
  <c r="AG1319" i="13"/>
  <c r="AH1319" i="13"/>
  <c r="AI1319" i="13" s="1"/>
  <c r="AJ1319" i="13"/>
  <c r="AK1319" i="13"/>
  <c r="AG1320" i="13"/>
  <c r="AH1320" i="13"/>
  <c r="AI1320" i="13" s="1"/>
  <c r="AJ1320" i="13"/>
  <c r="AK1320" i="13" s="1"/>
  <c r="AG1321" i="13"/>
  <c r="AH1321" i="13"/>
  <c r="AI1321" i="13" s="1"/>
  <c r="AJ1321" i="13"/>
  <c r="AK1321" i="13" s="1"/>
  <c r="AG1322" i="13"/>
  <c r="AH1322" i="13"/>
  <c r="AI1322" i="13" s="1"/>
  <c r="AJ1322" i="13"/>
  <c r="AK1322" i="13" s="1"/>
  <c r="AG1323" i="13"/>
  <c r="AH1323" i="13"/>
  <c r="AI1323" i="13" s="1"/>
  <c r="AJ1323" i="13"/>
  <c r="AK1323" i="13" s="1"/>
  <c r="AG1324" i="13"/>
  <c r="AH1324" i="13"/>
  <c r="AI1324" i="13" s="1"/>
  <c r="AJ1324" i="13"/>
  <c r="AK1324" i="13"/>
  <c r="AG1325" i="13"/>
  <c r="AH1325" i="13"/>
  <c r="AI1325" i="13"/>
  <c r="AJ1325" i="13"/>
  <c r="AK1325" i="13" s="1"/>
  <c r="AG1326" i="13"/>
  <c r="AH1326" i="13"/>
  <c r="AI1326" i="13"/>
  <c r="AJ1326" i="13"/>
  <c r="AK1326" i="13" s="1"/>
  <c r="AG1327" i="13"/>
  <c r="AH1327" i="13"/>
  <c r="AI1327" i="13"/>
  <c r="AJ1327" i="13"/>
  <c r="AK1327" i="13" s="1"/>
  <c r="AG1328" i="13"/>
  <c r="AH1328" i="13"/>
  <c r="AI1328" i="13" s="1"/>
  <c r="AJ1328" i="13"/>
  <c r="AK1328" i="13" s="1"/>
  <c r="AG1329" i="13"/>
  <c r="AH1329" i="13"/>
  <c r="AI1329" i="13"/>
  <c r="AJ1329" i="13"/>
  <c r="AK1329" i="13" s="1"/>
  <c r="AG1330" i="13"/>
  <c r="AH1330" i="13"/>
  <c r="AI1330" i="13" s="1"/>
  <c r="AJ1330" i="13"/>
  <c r="AK1330" i="13" s="1"/>
  <c r="AG1331" i="13"/>
  <c r="AH1331" i="13"/>
  <c r="AI1331" i="13" s="1"/>
  <c r="AJ1331" i="13"/>
  <c r="AK1331" i="13"/>
  <c r="AG1332" i="13"/>
  <c r="AH1332" i="13"/>
  <c r="AI1332" i="13" s="1"/>
  <c r="AJ1332" i="13"/>
  <c r="AK1332" i="13" s="1"/>
  <c r="AG1333" i="13"/>
  <c r="AH1333" i="13"/>
  <c r="AI1333" i="13" s="1"/>
  <c r="AJ1333" i="13"/>
  <c r="AK1333" i="13"/>
  <c r="AG1334" i="13"/>
  <c r="AH1334" i="13"/>
  <c r="AI1334" i="13" s="1"/>
  <c r="AJ1334" i="13"/>
  <c r="AK1334" i="13" s="1"/>
  <c r="AG1335" i="13"/>
  <c r="AH1335" i="13"/>
  <c r="AI1335" i="13"/>
  <c r="AJ1335" i="13"/>
  <c r="AK1335" i="13"/>
  <c r="AG1336" i="13"/>
  <c r="AH1336" i="13"/>
  <c r="AI1336" i="13" s="1"/>
  <c r="AJ1336" i="13"/>
  <c r="AK1336" i="13" s="1"/>
  <c r="AG1337" i="13"/>
  <c r="AH1337" i="13"/>
  <c r="AI1337" i="13" s="1"/>
  <c r="AJ1337" i="13"/>
  <c r="AK1337" i="13" s="1"/>
  <c r="AG1338" i="13"/>
  <c r="AH1338" i="13"/>
  <c r="AI1338" i="13" s="1"/>
  <c r="AJ1338" i="13"/>
  <c r="AK1338" i="13" s="1"/>
  <c r="AG1339" i="13"/>
  <c r="AH1339" i="13"/>
  <c r="AI1339" i="13" s="1"/>
  <c r="AJ1339" i="13"/>
  <c r="AK1339" i="13" s="1"/>
  <c r="AG1340" i="13"/>
  <c r="AH1340" i="13"/>
  <c r="AI1340" i="13" s="1"/>
  <c r="AJ1340" i="13"/>
  <c r="AK1340" i="13" s="1"/>
  <c r="AG1341" i="13"/>
  <c r="AH1341" i="13"/>
  <c r="AI1341" i="13" s="1"/>
  <c r="AJ1341" i="13"/>
  <c r="AK1341" i="13" s="1"/>
  <c r="AG1342" i="13"/>
  <c r="AH1342" i="13"/>
  <c r="AI1342" i="13" s="1"/>
  <c r="AJ1342" i="13"/>
  <c r="AK1342" i="13" s="1"/>
  <c r="AG1343" i="13"/>
  <c r="AH1343" i="13"/>
  <c r="AI1343" i="13" s="1"/>
  <c r="AJ1343" i="13"/>
  <c r="AK1343" i="13" s="1"/>
  <c r="AG1344" i="13"/>
  <c r="AH1344" i="13"/>
  <c r="AI1344" i="13" s="1"/>
  <c r="AJ1344" i="13"/>
  <c r="AK1344" i="13" s="1"/>
  <c r="AG1345" i="13"/>
  <c r="AH1345" i="13"/>
  <c r="AI1345" i="13" s="1"/>
  <c r="AJ1345" i="13"/>
  <c r="AK1345" i="13" s="1"/>
  <c r="AG1346" i="13"/>
  <c r="AH1346" i="13"/>
  <c r="AI1346" i="13" s="1"/>
  <c r="AJ1346" i="13"/>
  <c r="AK1346" i="13" s="1"/>
  <c r="AG1347" i="13"/>
  <c r="AH1347" i="13"/>
  <c r="AI1347" i="13" s="1"/>
  <c r="AJ1347" i="13"/>
  <c r="AK1347" i="13" s="1"/>
  <c r="AG1348" i="13"/>
  <c r="AH1348" i="13"/>
  <c r="AI1348" i="13" s="1"/>
  <c r="AJ1348" i="13"/>
  <c r="AK1348" i="13" s="1"/>
  <c r="AG1349" i="13"/>
  <c r="AH1349" i="13"/>
  <c r="AI1349" i="13"/>
  <c r="AJ1349" i="13"/>
  <c r="AK1349" i="13" s="1"/>
  <c r="AG1350" i="13"/>
  <c r="AH1350" i="13"/>
  <c r="AI1350" i="13" s="1"/>
  <c r="AJ1350" i="13"/>
  <c r="AK1350" i="13"/>
  <c r="AG1351" i="13"/>
  <c r="AH1351" i="13"/>
  <c r="AI1351" i="13" s="1"/>
  <c r="AJ1351" i="13"/>
  <c r="AK1351" i="13" s="1"/>
  <c r="AG1352" i="13"/>
  <c r="AH1352" i="13"/>
  <c r="AI1352" i="13" s="1"/>
  <c r="AJ1352" i="13"/>
  <c r="AK1352" i="13" s="1"/>
  <c r="AG1353" i="13"/>
  <c r="AH1353" i="13"/>
  <c r="AI1353" i="13" s="1"/>
  <c r="AJ1353" i="13"/>
  <c r="AK1353" i="13" s="1"/>
  <c r="AG1354" i="13"/>
  <c r="AH1354" i="13"/>
  <c r="AI1354" i="13" s="1"/>
  <c r="AJ1354" i="13"/>
  <c r="AK1354" i="13" s="1"/>
  <c r="AG1355" i="13"/>
  <c r="AH1355" i="13"/>
  <c r="AI1355" i="13" s="1"/>
  <c r="AJ1355" i="13"/>
  <c r="AK1355" i="13" s="1"/>
  <c r="AG1356" i="13"/>
  <c r="AH1356" i="13"/>
  <c r="AI1356" i="13" s="1"/>
  <c r="AJ1356" i="13"/>
  <c r="AK1356" i="13" s="1"/>
  <c r="AG1357" i="13"/>
  <c r="AH1357" i="13"/>
  <c r="AI1357" i="13" s="1"/>
  <c r="AJ1357" i="13"/>
  <c r="AK1357" i="13" s="1"/>
  <c r="AG1358" i="13"/>
  <c r="AH1358" i="13"/>
  <c r="AI1358" i="13" s="1"/>
  <c r="AJ1358" i="13"/>
  <c r="AK1358" i="13"/>
  <c r="AG1359" i="13"/>
  <c r="AH1359" i="13"/>
  <c r="AI1359" i="13"/>
  <c r="AJ1359" i="13"/>
  <c r="AK1359" i="13" s="1"/>
  <c r="AG1360" i="13"/>
  <c r="AH1360" i="13"/>
  <c r="AI1360" i="13"/>
  <c r="AJ1360" i="13"/>
  <c r="AK1360" i="13" s="1"/>
  <c r="AG1361" i="13"/>
  <c r="AH1361" i="13"/>
  <c r="AI1361" i="13" s="1"/>
  <c r="AJ1361" i="13"/>
  <c r="AK1361" i="13" s="1"/>
  <c r="AG1362" i="13"/>
  <c r="AH1362" i="13"/>
  <c r="AI1362" i="13" s="1"/>
  <c r="AJ1362" i="13"/>
  <c r="AK1362" i="13" s="1"/>
  <c r="AG1363" i="13"/>
  <c r="AH1363" i="13"/>
  <c r="AI1363" i="13" s="1"/>
  <c r="AJ1363" i="13"/>
  <c r="AK1363" i="13" s="1"/>
  <c r="AG1364" i="13"/>
  <c r="AH1364" i="13"/>
  <c r="AI1364" i="13" s="1"/>
  <c r="AJ1364" i="13"/>
  <c r="AK1364" i="13" s="1"/>
  <c r="AG1365" i="13"/>
  <c r="AH1365" i="13"/>
  <c r="AI1365" i="13" s="1"/>
  <c r="AJ1365" i="13"/>
  <c r="AK1365" i="13" s="1"/>
  <c r="AG1366" i="13"/>
  <c r="AH1366" i="13"/>
  <c r="AI1366" i="13"/>
  <c r="AJ1366" i="13"/>
  <c r="AK1366" i="13" s="1"/>
  <c r="AG1367" i="13"/>
  <c r="AH1367" i="13"/>
  <c r="AI1367" i="13" s="1"/>
  <c r="AJ1367" i="13"/>
  <c r="AK1367" i="13" s="1"/>
  <c r="AG1368" i="13"/>
  <c r="AH1368" i="13"/>
  <c r="AI1368" i="13" s="1"/>
  <c r="AJ1368" i="13"/>
  <c r="AK1368" i="13" s="1"/>
  <c r="AG1369" i="13"/>
  <c r="AH1369" i="13"/>
  <c r="AI1369" i="13" s="1"/>
  <c r="AJ1369" i="13"/>
  <c r="AK1369" i="13" s="1"/>
  <c r="AG1370" i="13"/>
  <c r="AH1370" i="13"/>
  <c r="AI1370" i="13" s="1"/>
  <c r="AJ1370" i="13"/>
  <c r="AK1370" i="13" s="1"/>
  <c r="AG1371" i="13"/>
  <c r="AH1371" i="13"/>
  <c r="AI1371" i="13" s="1"/>
  <c r="AJ1371" i="13"/>
  <c r="AK1371" i="13" s="1"/>
  <c r="AG1372" i="13"/>
  <c r="AH1372" i="13"/>
  <c r="AI1372" i="13" s="1"/>
  <c r="AJ1372" i="13"/>
  <c r="AK1372" i="13"/>
  <c r="AG1373" i="13"/>
  <c r="AH1373" i="13"/>
  <c r="AI1373" i="13"/>
  <c r="AJ1373" i="13"/>
  <c r="AK1373" i="13" s="1"/>
  <c r="AG1374" i="13"/>
  <c r="AH1374" i="13"/>
  <c r="AI1374" i="13"/>
  <c r="AJ1374" i="13"/>
  <c r="AK1374" i="13"/>
  <c r="AG1375" i="13"/>
  <c r="AH1375" i="13"/>
  <c r="AI1375" i="13" s="1"/>
  <c r="AJ1375" i="13"/>
  <c r="AK1375" i="13" s="1"/>
  <c r="AG1376" i="13"/>
  <c r="AH1376" i="13"/>
  <c r="AI1376" i="13"/>
  <c r="AJ1376" i="13"/>
  <c r="AK1376" i="13" s="1"/>
  <c r="AG1377" i="13"/>
  <c r="AH1377" i="13"/>
  <c r="AI1377" i="13" s="1"/>
  <c r="AJ1377" i="13"/>
  <c r="AK1377" i="13" s="1"/>
  <c r="AG1378" i="13"/>
  <c r="AH1378" i="13"/>
  <c r="AI1378" i="13" s="1"/>
  <c r="AJ1378" i="13"/>
  <c r="AK1378" i="13" s="1"/>
  <c r="AG1379" i="13"/>
  <c r="AH1379" i="13"/>
  <c r="AI1379" i="13" s="1"/>
  <c r="AJ1379" i="13"/>
  <c r="AK1379" i="13" s="1"/>
  <c r="AG1380" i="13"/>
  <c r="AH1380" i="13"/>
  <c r="AI1380" i="13" s="1"/>
  <c r="AJ1380" i="13"/>
  <c r="AK1380" i="13" s="1"/>
  <c r="AG1381" i="13"/>
  <c r="AH1381" i="13"/>
  <c r="AI1381" i="13" s="1"/>
  <c r="AJ1381" i="13"/>
  <c r="AK1381" i="13" s="1"/>
  <c r="AG1382" i="13"/>
  <c r="AH1382" i="13"/>
  <c r="AI1382" i="13" s="1"/>
  <c r="AJ1382" i="13"/>
  <c r="AK1382" i="13"/>
  <c r="AG1383" i="13"/>
  <c r="AH1383" i="13"/>
  <c r="AI1383" i="13" s="1"/>
  <c r="AJ1383" i="13"/>
  <c r="AK1383" i="13"/>
  <c r="AG1384" i="13"/>
  <c r="AH1384" i="13"/>
  <c r="AI1384" i="13" s="1"/>
  <c r="AJ1384" i="13"/>
  <c r="AK1384" i="13" s="1"/>
  <c r="AG1385" i="13"/>
  <c r="AH1385" i="13"/>
  <c r="AI1385" i="13" s="1"/>
  <c r="AJ1385" i="13"/>
  <c r="AK1385" i="13" s="1"/>
  <c r="AG1386" i="13"/>
  <c r="AH1386" i="13"/>
  <c r="AI1386" i="13" s="1"/>
  <c r="AJ1386" i="13"/>
  <c r="AK1386" i="13" s="1"/>
  <c r="AG1387" i="13"/>
  <c r="AH1387" i="13"/>
  <c r="AI1387" i="13" s="1"/>
  <c r="AJ1387" i="13"/>
  <c r="AK1387" i="13" s="1"/>
  <c r="AG1388" i="13"/>
  <c r="AH1388" i="13"/>
  <c r="AI1388" i="13" s="1"/>
  <c r="AJ1388" i="13"/>
  <c r="AK1388" i="13"/>
  <c r="AG1389" i="13"/>
  <c r="AH1389" i="13"/>
  <c r="AI1389" i="13"/>
  <c r="AJ1389" i="13"/>
  <c r="AK1389" i="13" s="1"/>
  <c r="AG1390" i="13"/>
  <c r="AH1390" i="13"/>
  <c r="AI1390" i="13"/>
  <c r="AJ1390" i="13"/>
  <c r="AK1390" i="13" s="1"/>
  <c r="AG1391" i="13"/>
  <c r="AH1391" i="13"/>
  <c r="AI1391" i="13"/>
  <c r="AJ1391" i="13"/>
  <c r="AK1391" i="13" s="1"/>
  <c r="AG1392" i="13"/>
  <c r="AH1392" i="13"/>
  <c r="AI1392" i="13" s="1"/>
  <c r="AJ1392" i="13"/>
  <c r="AK1392" i="13" s="1"/>
  <c r="AG1393" i="13"/>
  <c r="AH1393" i="13"/>
  <c r="AI1393" i="13" s="1"/>
  <c r="AJ1393" i="13"/>
  <c r="AK1393" i="13" s="1"/>
  <c r="AG1394" i="13"/>
  <c r="AH1394" i="13"/>
  <c r="AI1394" i="13" s="1"/>
  <c r="AJ1394" i="13"/>
  <c r="AK1394" i="13" s="1"/>
  <c r="AG1395" i="13"/>
  <c r="AH1395" i="13"/>
  <c r="AI1395" i="13" s="1"/>
  <c r="AJ1395" i="13"/>
  <c r="AK1395" i="13" s="1"/>
  <c r="AG1396" i="13"/>
  <c r="AH1396" i="13"/>
  <c r="AI1396" i="13" s="1"/>
  <c r="AJ1396" i="13"/>
  <c r="AK1396" i="13" s="1"/>
  <c r="AG1397" i="13"/>
  <c r="AH1397" i="13"/>
  <c r="AI1397" i="13" s="1"/>
  <c r="AJ1397" i="13"/>
  <c r="AK1397" i="13"/>
  <c r="AG1398" i="13"/>
  <c r="AH1398" i="13"/>
  <c r="AI1398" i="13" s="1"/>
  <c r="AJ1398" i="13"/>
  <c r="AK1398" i="13" s="1"/>
  <c r="AG1399" i="13"/>
  <c r="AH1399" i="13"/>
  <c r="AI1399" i="13"/>
  <c r="AJ1399" i="13"/>
  <c r="AK1399" i="13" s="1"/>
  <c r="AG1400" i="13"/>
  <c r="AH1400" i="13"/>
  <c r="AI1400" i="13" s="1"/>
  <c r="AJ1400" i="13"/>
  <c r="AK1400" i="13" s="1"/>
  <c r="AG1401" i="13"/>
  <c r="AH1401" i="13"/>
  <c r="AI1401" i="13" s="1"/>
  <c r="AJ1401" i="13"/>
  <c r="AK1401" i="13" s="1"/>
  <c r="AG1402" i="13"/>
  <c r="AH1402" i="13"/>
  <c r="AI1402" i="13" s="1"/>
  <c r="AJ1402" i="13"/>
  <c r="AK1402" i="13" s="1"/>
  <c r="AG1403" i="13"/>
  <c r="AH1403" i="13"/>
  <c r="AI1403" i="13" s="1"/>
  <c r="AJ1403" i="13"/>
  <c r="AK1403" i="13" s="1"/>
  <c r="AG1404" i="13"/>
  <c r="AH1404" i="13"/>
  <c r="AI1404" i="13" s="1"/>
  <c r="AJ1404" i="13"/>
  <c r="AK1404" i="13" s="1"/>
  <c r="AG1405" i="13"/>
  <c r="AH1405" i="13"/>
  <c r="AI1405" i="13" s="1"/>
  <c r="AJ1405" i="13"/>
  <c r="AK1405" i="13" s="1"/>
  <c r="AG1406" i="13"/>
  <c r="AH1406" i="13"/>
  <c r="AI1406" i="13" s="1"/>
  <c r="AJ1406" i="13"/>
  <c r="AK1406" i="13" s="1"/>
  <c r="AG1407" i="13"/>
  <c r="AH1407" i="13"/>
  <c r="AI1407" i="13" s="1"/>
  <c r="AJ1407" i="13"/>
  <c r="AK1407" i="13" s="1"/>
  <c r="AG1408" i="13"/>
  <c r="AH1408" i="13"/>
  <c r="AI1408" i="13" s="1"/>
  <c r="AJ1408" i="13"/>
  <c r="AK1408" i="13" s="1"/>
  <c r="AG1409" i="13"/>
  <c r="AH1409" i="13"/>
  <c r="AI1409" i="13" s="1"/>
  <c r="AJ1409" i="13"/>
  <c r="AK1409" i="13" s="1"/>
  <c r="AG1410" i="13"/>
  <c r="AH1410" i="13"/>
  <c r="AI1410" i="13" s="1"/>
  <c r="AJ1410" i="13"/>
  <c r="AK1410" i="13" s="1"/>
  <c r="AG1411" i="13"/>
  <c r="AH1411" i="13"/>
  <c r="AI1411" i="13" s="1"/>
  <c r="AJ1411" i="13"/>
  <c r="AK1411" i="13" s="1"/>
  <c r="AG1412" i="13"/>
  <c r="AH1412" i="13"/>
  <c r="AI1412" i="13" s="1"/>
  <c r="AJ1412" i="13"/>
  <c r="AK1412" i="13" s="1"/>
  <c r="AG1413" i="13"/>
  <c r="AH1413" i="13"/>
  <c r="AI1413" i="13"/>
  <c r="AJ1413" i="13"/>
  <c r="AK1413" i="13" s="1"/>
  <c r="AG1414" i="13"/>
  <c r="AH1414" i="13"/>
  <c r="AI1414" i="13"/>
  <c r="AJ1414" i="13"/>
  <c r="AK1414" i="13"/>
  <c r="AG1415" i="13"/>
  <c r="AH1415" i="13"/>
  <c r="AI1415" i="13" s="1"/>
  <c r="AJ1415" i="13"/>
  <c r="AK1415" i="13" s="1"/>
  <c r="AG1416" i="13"/>
  <c r="AH1416" i="13"/>
  <c r="AI1416" i="13" s="1"/>
  <c r="AJ1416" i="13"/>
  <c r="AK1416" i="13" s="1"/>
  <c r="AG1417" i="13"/>
  <c r="AH1417" i="13"/>
  <c r="AI1417" i="13" s="1"/>
  <c r="AJ1417" i="13"/>
  <c r="AK1417" i="13" s="1"/>
  <c r="AG1418" i="13"/>
  <c r="AH1418" i="13"/>
  <c r="AI1418" i="13" s="1"/>
  <c r="AJ1418" i="13"/>
  <c r="AK1418" i="13" s="1"/>
  <c r="AG1419" i="13"/>
  <c r="AH1419" i="13"/>
  <c r="AI1419" i="13" s="1"/>
  <c r="AJ1419" i="13"/>
  <c r="AK1419" i="13" s="1"/>
  <c r="AG1420" i="13"/>
  <c r="AH1420" i="13"/>
  <c r="AI1420" i="13" s="1"/>
  <c r="AJ1420" i="13"/>
  <c r="AK1420" i="13" s="1"/>
  <c r="AG1421" i="13"/>
  <c r="AH1421" i="13"/>
  <c r="AI1421" i="13" s="1"/>
  <c r="AJ1421" i="13"/>
  <c r="AK1421" i="13"/>
  <c r="AG1422" i="13"/>
  <c r="AH1422" i="13"/>
  <c r="AI1422" i="13" s="1"/>
  <c r="AJ1422" i="13"/>
  <c r="AK1422" i="13"/>
  <c r="AG1423" i="13"/>
  <c r="AH1423" i="13"/>
  <c r="AI1423" i="13"/>
  <c r="AJ1423" i="13"/>
  <c r="AK1423" i="13" s="1"/>
  <c r="AG1424" i="13"/>
  <c r="AH1424" i="13"/>
  <c r="AI1424" i="13"/>
  <c r="AJ1424" i="13"/>
  <c r="AK1424" i="13" s="1"/>
  <c r="AG1425" i="13"/>
  <c r="AH1425" i="13"/>
  <c r="AI1425" i="13" s="1"/>
  <c r="AJ1425" i="13"/>
  <c r="AK1425" i="13" s="1"/>
  <c r="AG1426" i="13"/>
  <c r="AH1426" i="13"/>
  <c r="AI1426" i="13" s="1"/>
  <c r="AJ1426" i="13"/>
  <c r="AK1426" i="13" s="1"/>
  <c r="AG1427" i="13"/>
  <c r="AH1427" i="13"/>
  <c r="AI1427" i="13" s="1"/>
  <c r="AJ1427" i="13"/>
  <c r="AK1427" i="13" s="1"/>
  <c r="AG1428" i="13"/>
  <c r="AH1428" i="13"/>
  <c r="AI1428" i="13" s="1"/>
  <c r="AJ1428" i="13"/>
  <c r="AK1428" i="13" s="1"/>
  <c r="AG1429" i="13"/>
  <c r="AH1429" i="13"/>
  <c r="AI1429" i="13" s="1"/>
  <c r="AJ1429" i="13"/>
  <c r="AK1429" i="13" s="1"/>
  <c r="AG1430" i="13"/>
  <c r="AH1430" i="13"/>
  <c r="AI1430" i="13" s="1"/>
  <c r="AJ1430" i="13"/>
  <c r="AK1430" i="13" s="1"/>
  <c r="AG1431" i="13"/>
  <c r="AH1431" i="13"/>
  <c r="AI1431" i="13"/>
  <c r="AJ1431" i="13"/>
  <c r="AK1431" i="13"/>
  <c r="AG1432" i="13"/>
  <c r="AH1432" i="13"/>
  <c r="AI1432" i="13" s="1"/>
  <c r="AJ1432" i="13"/>
  <c r="AK1432" i="13" s="1"/>
  <c r="AG1433" i="13"/>
  <c r="AH1433" i="13"/>
  <c r="AI1433" i="13" s="1"/>
  <c r="AJ1433" i="13"/>
  <c r="AK1433" i="13" s="1"/>
  <c r="AG1434" i="13"/>
  <c r="AH1434" i="13"/>
  <c r="AI1434" i="13" s="1"/>
  <c r="AJ1434" i="13"/>
  <c r="AK1434" i="13" s="1"/>
  <c r="AG1435" i="13"/>
  <c r="AH1435" i="13"/>
  <c r="AI1435" i="13" s="1"/>
  <c r="AJ1435" i="13"/>
  <c r="AK1435" i="13" s="1"/>
  <c r="AG1436" i="13"/>
  <c r="AH1436" i="13"/>
  <c r="AI1436" i="13" s="1"/>
  <c r="AJ1436" i="13"/>
  <c r="AK1436" i="13"/>
  <c r="AG1437" i="13"/>
  <c r="AH1437" i="13"/>
  <c r="AI1437" i="13"/>
  <c r="AJ1437" i="13"/>
  <c r="AK1437" i="13" s="1"/>
  <c r="AG1438" i="13"/>
  <c r="AH1438" i="13"/>
  <c r="AI1438" i="13"/>
  <c r="AJ1438" i="13"/>
  <c r="AK1438" i="13" s="1"/>
  <c r="AG1439" i="13"/>
  <c r="AH1439" i="13"/>
  <c r="AI1439" i="13" s="1"/>
  <c r="AJ1439" i="13"/>
  <c r="AK1439" i="13" s="1"/>
  <c r="AG1440" i="13"/>
  <c r="AH1440" i="13"/>
  <c r="AI1440" i="13" s="1"/>
  <c r="AJ1440" i="13"/>
  <c r="AK1440" i="13" s="1"/>
  <c r="AG1441" i="13"/>
  <c r="AH1441" i="13"/>
  <c r="AI1441" i="13" s="1"/>
  <c r="AJ1441" i="13"/>
  <c r="AK1441" i="13" s="1"/>
  <c r="AG1442" i="13"/>
  <c r="AH1442" i="13"/>
  <c r="AI1442" i="13" s="1"/>
  <c r="AJ1442" i="13"/>
  <c r="AK1442" i="13" s="1"/>
  <c r="AG1443" i="13"/>
  <c r="AH1443" i="13"/>
  <c r="AI1443" i="13" s="1"/>
  <c r="AJ1443" i="13"/>
  <c r="AK1443" i="13" s="1"/>
  <c r="AG1444" i="13"/>
  <c r="AH1444" i="13"/>
  <c r="AI1444" i="13" s="1"/>
  <c r="AJ1444" i="13"/>
  <c r="AK1444" i="13"/>
  <c r="AG1445" i="13"/>
  <c r="AH1445" i="13"/>
  <c r="AI1445" i="13"/>
  <c r="AJ1445" i="13"/>
  <c r="AK1445" i="13" s="1"/>
  <c r="AG1446" i="13"/>
  <c r="AH1446" i="13"/>
  <c r="AI1446" i="13"/>
  <c r="AJ1446" i="13"/>
  <c r="AK1446" i="13" s="1"/>
  <c r="AG1447" i="13"/>
  <c r="AH1447" i="13"/>
  <c r="AI1447" i="13" s="1"/>
  <c r="AJ1447" i="13"/>
  <c r="AK1447" i="13" s="1"/>
  <c r="AG1448" i="13"/>
  <c r="AH1448" i="13"/>
  <c r="AI1448" i="13" s="1"/>
  <c r="AJ1448" i="13"/>
  <c r="AK1448" i="13" s="1"/>
  <c r="AG1449" i="13"/>
  <c r="AH1449" i="13"/>
  <c r="AI1449" i="13" s="1"/>
  <c r="AJ1449" i="13"/>
  <c r="AK1449" i="13" s="1"/>
  <c r="AG1450" i="13"/>
  <c r="AH1450" i="13"/>
  <c r="AI1450" i="13" s="1"/>
  <c r="AJ1450" i="13"/>
  <c r="AK1450" i="13" s="1"/>
  <c r="AG1451" i="13"/>
  <c r="AH1451" i="13"/>
  <c r="AI1451" i="13" s="1"/>
  <c r="AJ1451" i="13"/>
  <c r="AK1451" i="13" s="1"/>
  <c r="AG1452" i="13"/>
  <c r="AH1452" i="13"/>
  <c r="AI1452" i="13" s="1"/>
  <c r="AJ1452" i="13"/>
  <c r="AK1452" i="13"/>
  <c r="AG1453" i="13"/>
  <c r="AH1453" i="13"/>
  <c r="AI1453" i="13" s="1"/>
  <c r="AJ1453" i="13"/>
  <c r="AK1453" i="13"/>
  <c r="AG1454" i="13"/>
  <c r="AH1454" i="13"/>
  <c r="AI1454" i="13" s="1"/>
  <c r="AJ1454" i="13"/>
  <c r="AK1454" i="13" s="1"/>
  <c r="AG1455" i="13"/>
  <c r="AH1455" i="13"/>
  <c r="AI1455" i="13" s="1"/>
  <c r="AJ1455" i="13"/>
  <c r="AK1455" i="13" s="1"/>
  <c r="AG1456" i="13"/>
  <c r="AH1456" i="13"/>
  <c r="AI1456" i="13" s="1"/>
  <c r="AJ1456" i="13"/>
  <c r="AK1456" i="13" s="1"/>
  <c r="AG1457" i="13"/>
  <c r="AH1457" i="13"/>
  <c r="AI1457" i="13" s="1"/>
  <c r="AJ1457" i="13"/>
  <c r="AK1457" i="13" s="1"/>
  <c r="AG1458" i="13"/>
  <c r="AH1458" i="13"/>
  <c r="AI1458" i="13" s="1"/>
  <c r="AJ1458" i="13"/>
  <c r="AK1458" i="13" s="1"/>
  <c r="AG1459" i="13"/>
  <c r="AH1459" i="13"/>
  <c r="AI1459" i="13" s="1"/>
  <c r="AJ1459" i="13"/>
  <c r="AK1459" i="13" s="1"/>
  <c r="AG1460" i="13"/>
  <c r="AH1460" i="13"/>
  <c r="AI1460" i="13" s="1"/>
  <c r="AJ1460" i="13"/>
  <c r="AK1460" i="13"/>
  <c r="AG1461" i="13"/>
  <c r="AH1461" i="13"/>
  <c r="AI1461" i="13"/>
  <c r="AJ1461" i="13"/>
  <c r="AK1461" i="13" s="1"/>
  <c r="AG1462" i="13"/>
  <c r="AH1462" i="13"/>
  <c r="AI1462" i="13"/>
  <c r="AJ1462" i="13"/>
  <c r="AK1462" i="13" s="1"/>
  <c r="AG1463" i="13"/>
  <c r="AH1463" i="13"/>
  <c r="AI1463" i="13" s="1"/>
  <c r="AJ1463" i="13"/>
  <c r="AK1463" i="13" s="1"/>
  <c r="AG1464" i="13"/>
  <c r="AH1464" i="13"/>
  <c r="AI1464" i="13" s="1"/>
  <c r="AJ1464" i="13"/>
  <c r="AK1464" i="13" s="1"/>
  <c r="AG1465" i="13"/>
  <c r="AH1465" i="13"/>
  <c r="AI1465" i="13" s="1"/>
  <c r="AJ1465" i="13"/>
  <c r="AK1465" i="13" s="1"/>
  <c r="AG1466" i="13"/>
  <c r="AH1466" i="13"/>
  <c r="AI1466" i="13" s="1"/>
  <c r="AJ1466" i="13"/>
  <c r="AK1466" i="13" s="1"/>
  <c r="AG1467" i="13"/>
  <c r="AH1467" i="13"/>
  <c r="AI1467" i="13" s="1"/>
  <c r="AJ1467" i="13"/>
  <c r="AK1467" i="13" s="1"/>
  <c r="AG1468" i="13"/>
  <c r="AH1468" i="13"/>
  <c r="AI1468" i="13" s="1"/>
  <c r="AJ1468" i="13"/>
  <c r="AK1468" i="13" s="1"/>
  <c r="AG1469" i="13"/>
  <c r="AH1469" i="13"/>
  <c r="AI1469" i="13" s="1"/>
  <c r="AJ1469" i="13"/>
  <c r="AK1469" i="13"/>
  <c r="AG1470" i="13"/>
  <c r="AH1470" i="13"/>
  <c r="AI1470" i="13"/>
  <c r="AJ1470" i="13"/>
  <c r="AK1470" i="13" s="1"/>
  <c r="AG1471" i="13"/>
  <c r="AH1471" i="13"/>
  <c r="AI1471" i="13"/>
  <c r="AJ1471" i="13"/>
  <c r="AK1471" i="13" s="1"/>
  <c r="AG1472" i="13"/>
  <c r="AH1472" i="13"/>
  <c r="AI1472" i="13" s="1"/>
  <c r="AJ1472" i="13"/>
  <c r="AK1472" i="13" s="1"/>
  <c r="AG1473" i="13"/>
  <c r="AH1473" i="13"/>
  <c r="AI1473" i="13" s="1"/>
  <c r="AJ1473" i="13"/>
  <c r="AK1473" i="13" s="1"/>
  <c r="AG1474" i="13"/>
  <c r="AH1474" i="13"/>
  <c r="AI1474" i="13" s="1"/>
  <c r="AJ1474" i="13"/>
  <c r="AK1474" i="13" s="1"/>
  <c r="AG1475" i="13"/>
  <c r="AH1475" i="13"/>
  <c r="AI1475" i="13" s="1"/>
  <c r="AJ1475" i="13"/>
  <c r="AK1475" i="13" s="1"/>
  <c r="AG1476" i="13"/>
  <c r="AH1476" i="13"/>
  <c r="AI1476" i="13" s="1"/>
  <c r="AJ1476" i="13"/>
  <c r="AK1476" i="13"/>
  <c r="AG1477" i="13"/>
  <c r="AH1477" i="13"/>
  <c r="AI1477" i="13"/>
  <c r="AJ1477" i="13"/>
  <c r="AK1477" i="13" s="1"/>
  <c r="AG1478" i="13"/>
  <c r="AH1478" i="13"/>
  <c r="AI1478" i="13"/>
  <c r="AJ1478" i="13"/>
  <c r="AK1478" i="13" s="1"/>
  <c r="AG1479" i="13"/>
  <c r="AH1479" i="13"/>
  <c r="AI1479" i="13" s="1"/>
  <c r="AJ1479" i="13"/>
  <c r="AK1479" i="13" s="1"/>
  <c r="AG1480" i="13"/>
  <c r="AH1480" i="13"/>
  <c r="AI1480" i="13" s="1"/>
  <c r="AJ1480" i="13"/>
  <c r="AK1480" i="13" s="1"/>
  <c r="AG1481" i="13"/>
  <c r="AH1481" i="13"/>
  <c r="AI1481" i="13" s="1"/>
  <c r="AJ1481" i="13"/>
  <c r="AK1481" i="13" s="1"/>
  <c r="AG1482" i="13"/>
  <c r="AH1482" i="13"/>
  <c r="AI1482" i="13" s="1"/>
  <c r="AJ1482" i="13"/>
  <c r="AK1482" i="13" s="1"/>
  <c r="AG1483" i="13"/>
  <c r="AH1483" i="13"/>
  <c r="AI1483" i="13" s="1"/>
  <c r="AJ1483" i="13"/>
  <c r="AK1483" i="13" s="1"/>
  <c r="AG1484" i="13"/>
  <c r="AH1484" i="13"/>
  <c r="AI1484" i="13" s="1"/>
  <c r="AJ1484" i="13"/>
  <c r="AK1484" i="13"/>
  <c r="AG1485" i="13"/>
  <c r="AH1485" i="13"/>
  <c r="AI1485" i="13" s="1"/>
  <c r="AJ1485" i="13"/>
  <c r="AK1485" i="13" s="1"/>
  <c r="AG1486" i="13"/>
  <c r="AH1486" i="13"/>
  <c r="AI1486" i="13" s="1"/>
  <c r="AJ1486" i="13"/>
  <c r="AK1486" i="13" s="1"/>
  <c r="AG1487" i="13"/>
  <c r="AH1487" i="13"/>
  <c r="AI1487" i="13" s="1"/>
  <c r="AJ1487" i="13"/>
  <c r="AK1487" i="13" s="1"/>
  <c r="AG1488" i="13"/>
  <c r="AH1488" i="13"/>
  <c r="AI1488" i="13" s="1"/>
  <c r="AJ1488" i="13"/>
  <c r="AK1488" i="13" s="1"/>
  <c r="AG1489" i="13"/>
  <c r="AH1489" i="13"/>
  <c r="AI1489" i="13"/>
  <c r="AJ1489" i="13"/>
  <c r="AK1489" i="13" s="1"/>
  <c r="AG1490" i="13"/>
  <c r="AH1490" i="13"/>
  <c r="AI1490" i="13" s="1"/>
  <c r="AJ1490" i="13"/>
  <c r="AK1490" i="13" s="1"/>
  <c r="AG1491" i="13"/>
  <c r="AH1491" i="13"/>
  <c r="AI1491" i="13" s="1"/>
  <c r="AJ1491" i="13"/>
  <c r="AK1491" i="13" s="1"/>
  <c r="AG1492" i="13"/>
  <c r="AH1492" i="13"/>
  <c r="AI1492" i="13" s="1"/>
  <c r="AJ1492" i="13"/>
  <c r="AK1492" i="13"/>
  <c r="AG1493" i="13"/>
  <c r="AH1493" i="13"/>
  <c r="AI1493" i="13"/>
  <c r="AJ1493" i="13"/>
  <c r="AK1493" i="13"/>
  <c r="AG1494" i="13"/>
  <c r="AH1494" i="13"/>
  <c r="AI1494" i="13"/>
  <c r="AJ1494" i="13"/>
  <c r="AK1494" i="13" s="1"/>
  <c r="AG1495" i="13"/>
  <c r="AH1495" i="13"/>
  <c r="AI1495" i="13" s="1"/>
  <c r="AJ1495" i="13"/>
  <c r="AK1495" i="13"/>
  <c r="AG1496" i="13"/>
  <c r="AH1496" i="13"/>
  <c r="AI1496" i="13" s="1"/>
  <c r="AJ1496" i="13"/>
  <c r="AK1496" i="13" s="1"/>
  <c r="AG1497" i="13"/>
  <c r="AH1497" i="13"/>
  <c r="AI1497" i="13" s="1"/>
  <c r="AJ1497" i="13"/>
  <c r="AK1497" i="13" s="1"/>
  <c r="AG1498" i="13"/>
  <c r="AH1498" i="13"/>
  <c r="AI1498" i="13" s="1"/>
  <c r="AJ1498" i="13"/>
  <c r="AK1498" i="13" s="1"/>
  <c r="AG1499" i="13"/>
  <c r="AH1499" i="13"/>
  <c r="AI1499" i="13" s="1"/>
  <c r="AJ1499" i="13"/>
  <c r="AK1499" i="13" s="1"/>
  <c r="AG1500" i="13"/>
  <c r="AH1500" i="13"/>
  <c r="AI1500" i="13" s="1"/>
  <c r="AJ1500" i="13"/>
  <c r="AK1500" i="13" s="1"/>
  <c r="AG1501" i="13"/>
  <c r="AH1501" i="13"/>
  <c r="AI1501" i="13" s="1"/>
  <c r="AJ1501" i="13"/>
  <c r="AK1501" i="13" s="1"/>
  <c r="AG1502" i="13"/>
  <c r="AH1502" i="13"/>
  <c r="AI1502" i="13" s="1"/>
  <c r="AJ1502" i="13"/>
  <c r="AK1502" i="13" s="1"/>
  <c r="AG1503" i="13"/>
  <c r="AH1503" i="13"/>
  <c r="AI1503" i="13" s="1"/>
  <c r="AJ1503" i="13"/>
  <c r="AK1503" i="13" s="1"/>
  <c r="AG1504" i="13"/>
  <c r="AH1504" i="13"/>
  <c r="AI1504" i="13" s="1"/>
  <c r="AJ1504" i="13"/>
  <c r="AK1504" i="13" s="1"/>
  <c r="AG1505" i="13"/>
  <c r="AH1505" i="13"/>
  <c r="AI1505" i="13"/>
  <c r="AJ1505" i="13"/>
  <c r="AK1505" i="13" s="1"/>
  <c r="AG1506" i="13"/>
  <c r="AH1506" i="13"/>
  <c r="AI1506" i="13" s="1"/>
  <c r="AJ1506" i="13"/>
  <c r="AK1506" i="13" s="1"/>
  <c r="AG1507" i="13"/>
  <c r="AH1507" i="13"/>
  <c r="AI1507" i="13" s="1"/>
  <c r="AJ1507" i="13"/>
  <c r="AK1507" i="13" s="1"/>
  <c r="AG1508" i="13"/>
  <c r="AH1508" i="13"/>
  <c r="AI1508" i="13" s="1"/>
  <c r="AJ1508" i="13"/>
  <c r="AK1508" i="13" s="1"/>
  <c r="AG1509" i="13"/>
  <c r="AH1509" i="13"/>
  <c r="AI1509" i="13" s="1"/>
  <c r="AJ1509" i="13"/>
  <c r="AK1509" i="13" s="1"/>
  <c r="AG1510" i="13"/>
  <c r="AH1510" i="13"/>
  <c r="AI1510" i="13" s="1"/>
  <c r="AJ1510" i="13"/>
  <c r="AK1510" i="13" s="1"/>
  <c r="AG1511" i="13"/>
  <c r="AH1511" i="13"/>
  <c r="AI1511" i="13" s="1"/>
  <c r="AJ1511" i="13"/>
  <c r="AK1511" i="13"/>
  <c r="AG1512" i="13"/>
  <c r="AH1512" i="13"/>
  <c r="AI1512" i="13" s="1"/>
  <c r="AJ1512" i="13"/>
  <c r="AK1512" i="13" s="1"/>
  <c r="AG1513" i="13"/>
  <c r="AH1513" i="13"/>
  <c r="AI1513" i="13" s="1"/>
  <c r="AJ1513" i="13"/>
  <c r="AK1513" i="13" s="1"/>
  <c r="AG1514" i="13"/>
  <c r="AH1514" i="13"/>
  <c r="AI1514" i="13" s="1"/>
  <c r="AJ1514" i="13"/>
  <c r="AK1514" i="13" s="1"/>
  <c r="AG1515" i="13"/>
  <c r="AH1515" i="13"/>
  <c r="AI1515" i="13" s="1"/>
  <c r="AJ1515" i="13"/>
  <c r="AK1515" i="13" s="1"/>
  <c r="AG1516" i="13"/>
  <c r="AH1516" i="13"/>
  <c r="AI1516" i="13" s="1"/>
  <c r="AJ1516" i="13"/>
  <c r="AK1516" i="13" s="1"/>
  <c r="AG1517" i="13"/>
  <c r="AH1517" i="13"/>
  <c r="AI1517" i="13" s="1"/>
  <c r="AJ1517" i="13"/>
  <c r="AK1517" i="13" s="1"/>
  <c r="AG1518" i="13"/>
  <c r="AH1518" i="13"/>
  <c r="AI1518" i="13" s="1"/>
  <c r="AJ1518" i="13"/>
  <c r="AK1518" i="13" s="1"/>
  <c r="AG1519" i="13"/>
  <c r="AH1519" i="13"/>
  <c r="AI1519" i="13"/>
  <c r="AJ1519" i="13"/>
  <c r="AK1519" i="13"/>
  <c r="AG1520" i="13"/>
  <c r="AH1520" i="13"/>
  <c r="AI1520" i="13" s="1"/>
  <c r="AJ1520" i="13"/>
  <c r="AK1520" i="13" s="1"/>
  <c r="AG1521" i="13"/>
  <c r="AH1521" i="13"/>
  <c r="AI1521" i="13" s="1"/>
  <c r="AJ1521" i="13"/>
  <c r="AK1521" i="13" s="1"/>
  <c r="AG1522" i="13"/>
  <c r="AH1522" i="13"/>
  <c r="AI1522" i="13" s="1"/>
  <c r="AJ1522" i="13"/>
  <c r="AK1522" i="13" s="1"/>
  <c r="AG1523" i="13"/>
  <c r="AH1523" i="13"/>
  <c r="AI1523" i="13" s="1"/>
  <c r="AJ1523" i="13"/>
  <c r="AK1523" i="13" s="1"/>
  <c r="AG1524" i="13"/>
  <c r="AH1524" i="13"/>
  <c r="AI1524" i="13" s="1"/>
  <c r="AJ1524" i="13"/>
  <c r="AK1524" i="13" s="1"/>
  <c r="AG1525" i="13"/>
  <c r="AH1525" i="13"/>
  <c r="AI1525" i="13" s="1"/>
  <c r="AJ1525" i="13"/>
  <c r="AK1525" i="13"/>
  <c r="AG1526" i="13"/>
  <c r="AH1526" i="13"/>
  <c r="AI1526" i="13" s="1"/>
  <c r="AJ1526" i="13"/>
  <c r="AK1526" i="13" s="1"/>
  <c r="AG1527" i="13"/>
  <c r="AH1527" i="13"/>
  <c r="AI1527" i="13" s="1"/>
  <c r="AJ1527" i="13"/>
  <c r="AK1527" i="13" s="1"/>
  <c r="AG1528" i="13"/>
  <c r="AH1528" i="13"/>
  <c r="AI1528" i="13" s="1"/>
  <c r="AJ1528" i="13"/>
  <c r="AK1528" i="13" s="1"/>
  <c r="AG1529" i="13"/>
  <c r="AH1529" i="13"/>
  <c r="AI1529" i="13" s="1"/>
  <c r="AJ1529" i="13"/>
  <c r="AK1529" i="13" s="1"/>
  <c r="AG1530" i="13"/>
  <c r="AH1530" i="13"/>
  <c r="AI1530" i="13" s="1"/>
  <c r="AJ1530" i="13"/>
  <c r="AK1530" i="13" s="1"/>
  <c r="AG1531" i="13"/>
  <c r="AH1531" i="13"/>
  <c r="AI1531" i="13" s="1"/>
  <c r="AJ1531" i="13"/>
  <c r="AK1531" i="13" s="1"/>
  <c r="AG1532" i="13"/>
  <c r="AH1532" i="13"/>
  <c r="AI1532" i="13" s="1"/>
  <c r="AJ1532" i="13"/>
  <c r="AK1532" i="13" s="1"/>
  <c r="AG1533" i="13"/>
  <c r="AH1533" i="13"/>
  <c r="AI1533" i="13" s="1"/>
  <c r="AJ1533" i="13"/>
  <c r="AK1533" i="13" s="1"/>
  <c r="AG1534" i="13"/>
  <c r="AH1534" i="13"/>
  <c r="AI1534" i="13" s="1"/>
  <c r="AJ1534" i="13"/>
  <c r="AK1534" i="13" s="1"/>
  <c r="AG1535" i="13"/>
  <c r="AH1535" i="13"/>
  <c r="AI1535" i="13" s="1"/>
  <c r="AJ1535" i="13"/>
  <c r="AK1535" i="13" s="1"/>
  <c r="AG1536" i="13"/>
  <c r="AH1536" i="13"/>
  <c r="AI1536" i="13" s="1"/>
  <c r="AJ1536" i="13"/>
  <c r="AK1536" i="13" s="1"/>
  <c r="AG1537" i="13"/>
  <c r="AH1537" i="13"/>
  <c r="AI1537" i="13" s="1"/>
  <c r="AJ1537" i="13"/>
  <c r="AK1537" i="13" s="1"/>
  <c r="AG1538" i="13"/>
  <c r="AH1538" i="13"/>
  <c r="AI1538" i="13" s="1"/>
  <c r="AJ1538" i="13"/>
  <c r="AK1538" i="13" s="1"/>
  <c r="AG1539" i="13"/>
  <c r="AH1539" i="13"/>
  <c r="AI1539" i="13" s="1"/>
  <c r="AJ1539" i="13"/>
  <c r="AK1539" i="13" s="1"/>
  <c r="AG1540" i="13"/>
  <c r="AH1540" i="13"/>
  <c r="AI1540" i="13" s="1"/>
  <c r="AJ1540" i="13"/>
  <c r="AK1540" i="13" s="1"/>
  <c r="AG1541" i="13"/>
  <c r="AH1541" i="13"/>
  <c r="AI1541" i="13"/>
  <c r="AJ1541" i="13"/>
  <c r="AK1541" i="13"/>
  <c r="AG1542" i="13"/>
  <c r="AH1542" i="13"/>
  <c r="AI1542" i="13" s="1"/>
  <c r="AJ1542" i="13"/>
  <c r="AK1542" i="13" s="1"/>
  <c r="AG1543" i="13"/>
  <c r="AH1543" i="13"/>
  <c r="AI1543" i="13"/>
  <c r="AJ1543" i="13"/>
  <c r="AK1543" i="13"/>
  <c r="AG1544" i="13"/>
  <c r="AH1544" i="13"/>
  <c r="AI1544" i="13" s="1"/>
  <c r="AJ1544" i="13"/>
  <c r="AK1544" i="13" s="1"/>
  <c r="AG1545" i="13"/>
  <c r="AH1545" i="13"/>
  <c r="AI1545" i="13"/>
  <c r="AJ1545" i="13"/>
  <c r="AK1545" i="13" s="1"/>
  <c r="AG1546" i="13"/>
  <c r="AH1546" i="13"/>
  <c r="AI1546" i="13" s="1"/>
  <c r="AJ1546" i="13"/>
  <c r="AK1546" i="13" s="1"/>
  <c r="AK1547" i="13" l="1"/>
  <c r="AI1547" i="13"/>
  <c r="AG1547" i="13"/>
  <c r="AK1548" i="13" s="1"/>
  <c r="B1567" i="13" s="1"/>
  <c r="AT48" i="13"/>
  <c r="AS1547" i="13"/>
  <c r="AM48" i="13"/>
  <c r="AL1547" i="13"/>
  <c r="AH48" i="14"/>
  <c r="AJ48" i="14"/>
  <c r="AL48" i="14"/>
  <c r="AQ1547" i="13"/>
  <c r="B1569" i="13" s="1"/>
  <c r="AN48" i="13" l="1"/>
  <c r="AM1547" i="13"/>
  <c r="AU1547" i="13"/>
  <c r="B1565" i="13" s="1"/>
  <c r="AT1547" i="13"/>
  <c r="AL49" i="14"/>
  <c r="AO1547" i="13" l="1"/>
  <c r="B1568" i="13" s="1"/>
  <c r="AN1547" i="13"/>
  <c r="AG24" i="13"/>
  <c r="B28" i="13" s="1"/>
  <c r="B296" i="12"/>
  <c r="AW178" i="12"/>
  <c r="AX178" i="12" s="1"/>
  <c r="AW184" i="12"/>
  <c r="AX184" i="12" s="1"/>
  <c r="AW191" i="12"/>
  <c r="AX191" i="12" s="1"/>
  <c r="AW197" i="12"/>
  <c r="AX197" i="12" s="1"/>
  <c r="AW210" i="12"/>
  <c r="AX210" i="12" s="1"/>
  <c r="AW216" i="12"/>
  <c r="AX216" i="12" s="1"/>
  <c r="AW223" i="12"/>
  <c r="AX223" i="12" s="1"/>
  <c r="AW229" i="12"/>
  <c r="AX229" i="12" s="1"/>
  <c r="AW242" i="12"/>
  <c r="AX242" i="12" s="1"/>
  <c r="AW248" i="12"/>
  <c r="AX248" i="12" s="1"/>
  <c r="AW255" i="12"/>
  <c r="AX255" i="12" s="1"/>
  <c r="AW261" i="12"/>
  <c r="AX261" i="12" s="1"/>
  <c r="AW274" i="12"/>
  <c r="AX274" i="12" s="1"/>
  <c r="AW280" i="12"/>
  <c r="AX280" i="12" s="1"/>
  <c r="AW287" i="12"/>
  <c r="AX287" i="12" s="1"/>
  <c r="AW290" i="12"/>
  <c r="AX290" i="12" s="1"/>
  <c r="AT172" i="12"/>
  <c r="AU172" i="12"/>
  <c r="AV172" i="12"/>
  <c r="AT173" i="12"/>
  <c r="AW173" i="12" s="1"/>
  <c r="AX173" i="12" s="1"/>
  <c r="AU173" i="12"/>
  <c r="AV173" i="12"/>
  <c r="AT174" i="12"/>
  <c r="AW174" i="12" s="1"/>
  <c r="AX174" i="12" s="1"/>
  <c r="AU174" i="12"/>
  <c r="AV174" i="12"/>
  <c r="AT175" i="12"/>
  <c r="AW175" i="12" s="1"/>
  <c r="AX175" i="12" s="1"/>
  <c r="AU175" i="12"/>
  <c r="AV175" i="12"/>
  <c r="AT176" i="12"/>
  <c r="AW176" i="12" s="1"/>
  <c r="AX176" i="12" s="1"/>
  <c r="AU176" i="12"/>
  <c r="AV176" i="12"/>
  <c r="AT177" i="12"/>
  <c r="AW177" i="12" s="1"/>
  <c r="AX177" i="12" s="1"/>
  <c r="AU177" i="12"/>
  <c r="AV177" i="12"/>
  <c r="AT178" i="12"/>
  <c r="AU178" i="12"/>
  <c r="AV178" i="12"/>
  <c r="AT179" i="12"/>
  <c r="AW179" i="12" s="1"/>
  <c r="AX179" i="12" s="1"/>
  <c r="AU179" i="12"/>
  <c r="AV179" i="12"/>
  <c r="AT180" i="12"/>
  <c r="AW180" i="12" s="1"/>
  <c r="AX180" i="12" s="1"/>
  <c r="AU180" i="12"/>
  <c r="AV180" i="12"/>
  <c r="AT181" i="12"/>
  <c r="AW181" i="12" s="1"/>
  <c r="AX181" i="12" s="1"/>
  <c r="AU181" i="12"/>
  <c r="AV181" i="12"/>
  <c r="AT182" i="12"/>
  <c r="AW182" i="12" s="1"/>
  <c r="AX182" i="12" s="1"/>
  <c r="AU182" i="12"/>
  <c r="AV182" i="12"/>
  <c r="AT183" i="12"/>
  <c r="AW183" i="12" s="1"/>
  <c r="AX183" i="12" s="1"/>
  <c r="AU183" i="12"/>
  <c r="AV183" i="12"/>
  <c r="AT184" i="12"/>
  <c r="AU184" i="12"/>
  <c r="AV184" i="12"/>
  <c r="AT185" i="12"/>
  <c r="AW185" i="12" s="1"/>
  <c r="AX185" i="12" s="1"/>
  <c r="AU185" i="12"/>
  <c r="AV185" i="12"/>
  <c r="AT186" i="12"/>
  <c r="AW186" i="12" s="1"/>
  <c r="AX186" i="12" s="1"/>
  <c r="AU186" i="12"/>
  <c r="AV186" i="12"/>
  <c r="AT187" i="12"/>
  <c r="AW187" i="12" s="1"/>
  <c r="AX187" i="12" s="1"/>
  <c r="AU187" i="12"/>
  <c r="AV187" i="12"/>
  <c r="AT188" i="12"/>
  <c r="AW188" i="12" s="1"/>
  <c r="AX188" i="12" s="1"/>
  <c r="AU188" i="12"/>
  <c r="AV188" i="12"/>
  <c r="AT189" i="12"/>
  <c r="AW189" i="12" s="1"/>
  <c r="AX189" i="12" s="1"/>
  <c r="AU189" i="12"/>
  <c r="AV189" i="12"/>
  <c r="AT190" i="12"/>
  <c r="AW190" i="12" s="1"/>
  <c r="AX190" i="12" s="1"/>
  <c r="AU190" i="12"/>
  <c r="AV190" i="12"/>
  <c r="AT191" i="12"/>
  <c r="AU191" i="12"/>
  <c r="AV191" i="12"/>
  <c r="AT192" i="12"/>
  <c r="AW192" i="12" s="1"/>
  <c r="AX192" i="12" s="1"/>
  <c r="AU192" i="12"/>
  <c r="AV192" i="12"/>
  <c r="AT193" i="12"/>
  <c r="AW193" i="12" s="1"/>
  <c r="AX193" i="12" s="1"/>
  <c r="AU193" i="12"/>
  <c r="AV193" i="12"/>
  <c r="AT194" i="12"/>
  <c r="AW194" i="12" s="1"/>
  <c r="AX194" i="12" s="1"/>
  <c r="AU194" i="12"/>
  <c r="AV194" i="12"/>
  <c r="AT195" i="12"/>
  <c r="AW195" i="12" s="1"/>
  <c r="AX195" i="12" s="1"/>
  <c r="AU195" i="12"/>
  <c r="AV195" i="12"/>
  <c r="AT196" i="12"/>
  <c r="AW196" i="12" s="1"/>
  <c r="AX196" i="12" s="1"/>
  <c r="AU196" i="12"/>
  <c r="AV196" i="12"/>
  <c r="AT197" i="12"/>
  <c r="AU197" i="12"/>
  <c r="AV197" i="12"/>
  <c r="AT198" i="12"/>
  <c r="AW198" i="12" s="1"/>
  <c r="AX198" i="12" s="1"/>
  <c r="AU198" i="12"/>
  <c r="AV198" i="12"/>
  <c r="AT199" i="12"/>
  <c r="AW199" i="12" s="1"/>
  <c r="AX199" i="12" s="1"/>
  <c r="AU199" i="12"/>
  <c r="AV199" i="12"/>
  <c r="AT200" i="12"/>
  <c r="AW200" i="12" s="1"/>
  <c r="AX200" i="12" s="1"/>
  <c r="AU200" i="12"/>
  <c r="AV200" i="12"/>
  <c r="AT201" i="12"/>
  <c r="AW201" i="12" s="1"/>
  <c r="AX201" i="12" s="1"/>
  <c r="AU201" i="12"/>
  <c r="AV201" i="12"/>
  <c r="AT202" i="12"/>
  <c r="AW202" i="12" s="1"/>
  <c r="AX202" i="12" s="1"/>
  <c r="AU202" i="12"/>
  <c r="AV202" i="12"/>
  <c r="AT203" i="12"/>
  <c r="AW203" i="12" s="1"/>
  <c r="AX203" i="12" s="1"/>
  <c r="AU203" i="12"/>
  <c r="AV203" i="12"/>
  <c r="AT204" i="12"/>
  <c r="AW204" i="12" s="1"/>
  <c r="AX204" i="12" s="1"/>
  <c r="AU204" i="12"/>
  <c r="AV204" i="12"/>
  <c r="AT205" i="12"/>
  <c r="AW205" i="12" s="1"/>
  <c r="AX205" i="12" s="1"/>
  <c r="AU205" i="12"/>
  <c r="AV205" i="12"/>
  <c r="AT206" i="12"/>
  <c r="AW206" i="12" s="1"/>
  <c r="AX206" i="12" s="1"/>
  <c r="AU206" i="12"/>
  <c r="AV206" i="12"/>
  <c r="AT207" i="12"/>
  <c r="AW207" i="12" s="1"/>
  <c r="AX207" i="12" s="1"/>
  <c r="AU207" i="12"/>
  <c r="AV207" i="12"/>
  <c r="AT208" i="12"/>
  <c r="AW208" i="12" s="1"/>
  <c r="AX208" i="12" s="1"/>
  <c r="AU208" i="12"/>
  <c r="AV208" i="12"/>
  <c r="AT209" i="12"/>
  <c r="AW209" i="12" s="1"/>
  <c r="AX209" i="12" s="1"/>
  <c r="AU209" i="12"/>
  <c r="AV209" i="12"/>
  <c r="AT210" i="12"/>
  <c r="AU210" i="12"/>
  <c r="AV210" i="12"/>
  <c r="AT211" i="12"/>
  <c r="AW211" i="12" s="1"/>
  <c r="AX211" i="12" s="1"/>
  <c r="AU211" i="12"/>
  <c r="AV211" i="12"/>
  <c r="AT212" i="12"/>
  <c r="AW212" i="12" s="1"/>
  <c r="AX212" i="12" s="1"/>
  <c r="AU212" i="12"/>
  <c r="AV212" i="12"/>
  <c r="AT213" i="12"/>
  <c r="AW213" i="12" s="1"/>
  <c r="AX213" i="12" s="1"/>
  <c r="AU213" i="12"/>
  <c r="AV213" i="12"/>
  <c r="AT214" i="12"/>
  <c r="AW214" i="12" s="1"/>
  <c r="AX214" i="12" s="1"/>
  <c r="AU214" i="12"/>
  <c r="AV214" i="12"/>
  <c r="AT215" i="12"/>
  <c r="AW215" i="12" s="1"/>
  <c r="AX215" i="12" s="1"/>
  <c r="AU215" i="12"/>
  <c r="AV215" i="12"/>
  <c r="AT216" i="12"/>
  <c r="AU216" i="12"/>
  <c r="AV216" i="12"/>
  <c r="AT217" i="12"/>
  <c r="AW217" i="12" s="1"/>
  <c r="AX217" i="12" s="1"/>
  <c r="AU217" i="12"/>
  <c r="AV217" i="12"/>
  <c r="AT218" i="12"/>
  <c r="AW218" i="12" s="1"/>
  <c r="AX218" i="12" s="1"/>
  <c r="AU218" i="12"/>
  <c r="AV218" i="12"/>
  <c r="AT219" i="12"/>
  <c r="AW219" i="12" s="1"/>
  <c r="AX219" i="12" s="1"/>
  <c r="AU219" i="12"/>
  <c r="AV219" i="12"/>
  <c r="AT220" i="12"/>
  <c r="AW220" i="12" s="1"/>
  <c r="AX220" i="12" s="1"/>
  <c r="AU220" i="12"/>
  <c r="AV220" i="12"/>
  <c r="AT221" i="12"/>
  <c r="AW221" i="12" s="1"/>
  <c r="AX221" i="12" s="1"/>
  <c r="AU221" i="12"/>
  <c r="AV221" i="12"/>
  <c r="AT222" i="12"/>
  <c r="AW222" i="12" s="1"/>
  <c r="AX222" i="12" s="1"/>
  <c r="AU222" i="12"/>
  <c r="AV222" i="12"/>
  <c r="AT223" i="12"/>
  <c r="AU223" i="12"/>
  <c r="AV223" i="12"/>
  <c r="AT224" i="12"/>
  <c r="AW224" i="12" s="1"/>
  <c r="AX224" i="12" s="1"/>
  <c r="AU224" i="12"/>
  <c r="AV224" i="12"/>
  <c r="AT225" i="12"/>
  <c r="AW225" i="12" s="1"/>
  <c r="AX225" i="12" s="1"/>
  <c r="AU225" i="12"/>
  <c r="AV225" i="12"/>
  <c r="AT226" i="12"/>
  <c r="AW226" i="12" s="1"/>
  <c r="AX226" i="12" s="1"/>
  <c r="AU226" i="12"/>
  <c r="AV226" i="12"/>
  <c r="AT227" i="12"/>
  <c r="AW227" i="12" s="1"/>
  <c r="AX227" i="12" s="1"/>
  <c r="AU227" i="12"/>
  <c r="AV227" i="12"/>
  <c r="AT228" i="12"/>
  <c r="AW228" i="12" s="1"/>
  <c r="AX228" i="12" s="1"/>
  <c r="AU228" i="12"/>
  <c r="AV228" i="12"/>
  <c r="AT229" i="12"/>
  <c r="AU229" i="12"/>
  <c r="AV229" i="12"/>
  <c r="AT230" i="12"/>
  <c r="AW230" i="12" s="1"/>
  <c r="AX230" i="12" s="1"/>
  <c r="AU230" i="12"/>
  <c r="AV230" i="12"/>
  <c r="AT231" i="12"/>
  <c r="AW231" i="12" s="1"/>
  <c r="AX231" i="12" s="1"/>
  <c r="AU231" i="12"/>
  <c r="AV231" i="12"/>
  <c r="AT232" i="12"/>
  <c r="AW232" i="12" s="1"/>
  <c r="AX232" i="12" s="1"/>
  <c r="AU232" i="12"/>
  <c r="AV232" i="12"/>
  <c r="AT233" i="12"/>
  <c r="AW233" i="12" s="1"/>
  <c r="AX233" i="12" s="1"/>
  <c r="AU233" i="12"/>
  <c r="AV233" i="12"/>
  <c r="AT234" i="12"/>
  <c r="AW234" i="12" s="1"/>
  <c r="AX234" i="12" s="1"/>
  <c r="AU234" i="12"/>
  <c r="AV234" i="12"/>
  <c r="AT235" i="12"/>
  <c r="AW235" i="12" s="1"/>
  <c r="AX235" i="12" s="1"/>
  <c r="AU235" i="12"/>
  <c r="AV235" i="12"/>
  <c r="AT236" i="12"/>
  <c r="AW236" i="12" s="1"/>
  <c r="AX236" i="12" s="1"/>
  <c r="AU236" i="12"/>
  <c r="AV236" i="12"/>
  <c r="AT237" i="12"/>
  <c r="AW237" i="12" s="1"/>
  <c r="AX237" i="12" s="1"/>
  <c r="AU237" i="12"/>
  <c r="AV237" i="12"/>
  <c r="AT238" i="12"/>
  <c r="AW238" i="12" s="1"/>
  <c r="AX238" i="12" s="1"/>
  <c r="AU238" i="12"/>
  <c r="AV238" i="12"/>
  <c r="AT239" i="12"/>
  <c r="AW239" i="12" s="1"/>
  <c r="AX239" i="12" s="1"/>
  <c r="AU239" i="12"/>
  <c r="AV239" i="12"/>
  <c r="AT240" i="12"/>
  <c r="AW240" i="12" s="1"/>
  <c r="AX240" i="12" s="1"/>
  <c r="AU240" i="12"/>
  <c r="AV240" i="12"/>
  <c r="AT241" i="12"/>
  <c r="AW241" i="12" s="1"/>
  <c r="AX241" i="12" s="1"/>
  <c r="AU241" i="12"/>
  <c r="AV241" i="12"/>
  <c r="AT242" i="12"/>
  <c r="AU242" i="12"/>
  <c r="AV242" i="12"/>
  <c r="AT243" i="12"/>
  <c r="AW243" i="12" s="1"/>
  <c r="AX243" i="12" s="1"/>
  <c r="AU243" i="12"/>
  <c r="AV243" i="12"/>
  <c r="AT244" i="12"/>
  <c r="AW244" i="12" s="1"/>
  <c r="AX244" i="12" s="1"/>
  <c r="AU244" i="12"/>
  <c r="AV244" i="12"/>
  <c r="AT245" i="12"/>
  <c r="AW245" i="12" s="1"/>
  <c r="AX245" i="12" s="1"/>
  <c r="AU245" i="12"/>
  <c r="AV245" i="12"/>
  <c r="AT246" i="12"/>
  <c r="AW246" i="12" s="1"/>
  <c r="AX246" i="12" s="1"/>
  <c r="AU246" i="12"/>
  <c r="AV246" i="12"/>
  <c r="AT247" i="12"/>
  <c r="AW247" i="12" s="1"/>
  <c r="AX247" i="12" s="1"/>
  <c r="AU247" i="12"/>
  <c r="AV247" i="12"/>
  <c r="AT248" i="12"/>
  <c r="AU248" i="12"/>
  <c r="AV248" i="12"/>
  <c r="AT249" i="12"/>
  <c r="AW249" i="12" s="1"/>
  <c r="AX249" i="12" s="1"/>
  <c r="AU249" i="12"/>
  <c r="AV249" i="12"/>
  <c r="AT250" i="12"/>
  <c r="AW250" i="12" s="1"/>
  <c r="AX250" i="12" s="1"/>
  <c r="AU250" i="12"/>
  <c r="AV250" i="12"/>
  <c r="AT251" i="12"/>
  <c r="AW251" i="12" s="1"/>
  <c r="AX251" i="12" s="1"/>
  <c r="AU251" i="12"/>
  <c r="AV251" i="12"/>
  <c r="AT252" i="12"/>
  <c r="AW252" i="12" s="1"/>
  <c r="AX252" i="12" s="1"/>
  <c r="AU252" i="12"/>
  <c r="AV252" i="12"/>
  <c r="AT253" i="12"/>
  <c r="AW253" i="12" s="1"/>
  <c r="AX253" i="12" s="1"/>
  <c r="AU253" i="12"/>
  <c r="AV253" i="12"/>
  <c r="AT254" i="12"/>
  <c r="AW254" i="12" s="1"/>
  <c r="AX254" i="12" s="1"/>
  <c r="AU254" i="12"/>
  <c r="AV254" i="12"/>
  <c r="AT255" i="12"/>
  <c r="AU255" i="12"/>
  <c r="AV255" i="12"/>
  <c r="AT256" i="12"/>
  <c r="AW256" i="12" s="1"/>
  <c r="AX256" i="12" s="1"/>
  <c r="AU256" i="12"/>
  <c r="AV256" i="12"/>
  <c r="AT257" i="12"/>
  <c r="AW257" i="12" s="1"/>
  <c r="AX257" i="12" s="1"/>
  <c r="AU257" i="12"/>
  <c r="AV257" i="12"/>
  <c r="AT258" i="12"/>
  <c r="AW258" i="12" s="1"/>
  <c r="AX258" i="12" s="1"/>
  <c r="AU258" i="12"/>
  <c r="AV258" i="12"/>
  <c r="AT259" i="12"/>
  <c r="AW259" i="12" s="1"/>
  <c r="AX259" i="12" s="1"/>
  <c r="AU259" i="12"/>
  <c r="AV259" i="12"/>
  <c r="AT260" i="12"/>
  <c r="AW260" i="12" s="1"/>
  <c r="AX260" i="12" s="1"/>
  <c r="AU260" i="12"/>
  <c r="AV260" i="12"/>
  <c r="AT261" i="12"/>
  <c r="AU261" i="12"/>
  <c r="AV261" i="12"/>
  <c r="AT262" i="12"/>
  <c r="AW262" i="12" s="1"/>
  <c r="AX262" i="12" s="1"/>
  <c r="AU262" i="12"/>
  <c r="AV262" i="12"/>
  <c r="AT263" i="12"/>
  <c r="AW263" i="12" s="1"/>
  <c r="AX263" i="12" s="1"/>
  <c r="AU263" i="12"/>
  <c r="AV263" i="12"/>
  <c r="AT264" i="12"/>
  <c r="AW264" i="12" s="1"/>
  <c r="AX264" i="12" s="1"/>
  <c r="AU264" i="12"/>
  <c r="AV264" i="12"/>
  <c r="AT265" i="12"/>
  <c r="AW265" i="12" s="1"/>
  <c r="AX265" i="12" s="1"/>
  <c r="AU265" i="12"/>
  <c r="AV265" i="12"/>
  <c r="AT266" i="12"/>
  <c r="AW266" i="12" s="1"/>
  <c r="AX266" i="12" s="1"/>
  <c r="AU266" i="12"/>
  <c r="AV266" i="12"/>
  <c r="AT267" i="12"/>
  <c r="AW267" i="12" s="1"/>
  <c r="AX267" i="12" s="1"/>
  <c r="AU267" i="12"/>
  <c r="AV267" i="12"/>
  <c r="AT268" i="12"/>
  <c r="AW268" i="12" s="1"/>
  <c r="AX268" i="12" s="1"/>
  <c r="AU268" i="12"/>
  <c r="AV268" i="12"/>
  <c r="AT269" i="12"/>
  <c r="AW269" i="12" s="1"/>
  <c r="AX269" i="12" s="1"/>
  <c r="AU269" i="12"/>
  <c r="AV269" i="12"/>
  <c r="AT270" i="12"/>
  <c r="AW270" i="12" s="1"/>
  <c r="AX270" i="12" s="1"/>
  <c r="AU270" i="12"/>
  <c r="AV270" i="12"/>
  <c r="AT271" i="12"/>
  <c r="AW271" i="12" s="1"/>
  <c r="AX271" i="12" s="1"/>
  <c r="AU271" i="12"/>
  <c r="AV271" i="12"/>
  <c r="AT272" i="12"/>
  <c r="AW272" i="12" s="1"/>
  <c r="AX272" i="12" s="1"/>
  <c r="AU272" i="12"/>
  <c r="AV272" i="12"/>
  <c r="AT273" i="12"/>
  <c r="AW273" i="12" s="1"/>
  <c r="AX273" i="12" s="1"/>
  <c r="AU273" i="12"/>
  <c r="AV273" i="12"/>
  <c r="AT274" i="12"/>
  <c r="AU274" i="12"/>
  <c r="AV274" i="12"/>
  <c r="AT275" i="12"/>
  <c r="AW275" i="12" s="1"/>
  <c r="AX275" i="12" s="1"/>
  <c r="AU275" i="12"/>
  <c r="AV275" i="12"/>
  <c r="AT276" i="12"/>
  <c r="AW276" i="12" s="1"/>
  <c r="AX276" i="12" s="1"/>
  <c r="AU276" i="12"/>
  <c r="AV276" i="12"/>
  <c r="AT277" i="12"/>
  <c r="AW277" i="12" s="1"/>
  <c r="AX277" i="12" s="1"/>
  <c r="AU277" i="12"/>
  <c r="AV277" i="12"/>
  <c r="AT278" i="12"/>
  <c r="AW278" i="12" s="1"/>
  <c r="AX278" i="12" s="1"/>
  <c r="AU278" i="12"/>
  <c r="AV278" i="12"/>
  <c r="AT279" i="12"/>
  <c r="AW279" i="12" s="1"/>
  <c r="AX279" i="12" s="1"/>
  <c r="AU279" i="12"/>
  <c r="AV279" i="12"/>
  <c r="AT280" i="12"/>
  <c r="AU280" i="12"/>
  <c r="AV280" i="12"/>
  <c r="AT281" i="12"/>
  <c r="AW281" i="12" s="1"/>
  <c r="AX281" i="12" s="1"/>
  <c r="AU281" i="12"/>
  <c r="AV281" i="12"/>
  <c r="AT282" i="12"/>
  <c r="AW282" i="12" s="1"/>
  <c r="AX282" i="12" s="1"/>
  <c r="AU282" i="12"/>
  <c r="AV282" i="12"/>
  <c r="AT283" i="12"/>
  <c r="AW283" i="12" s="1"/>
  <c r="AX283" i="12" s="1"/>
  <c r="AU283" i="12"/>
  <c r="AV283" i="12"/>
  <c r="AT284" i="12"/>
  <c r="AW284" i="12" s="1"/>
  <c r="AX284" i="12" s="1"/>
  <c r="AU284" i="12"/>
  <c r="AV284" i="12"/>
  <c r="AT285" i="12"/>
  <c r="AW285" i="12" s="1"/>
  <c r="AX285" i="12" s="1"/>
  <c r="AU285" i="12"/>
  <c r="AV285" i="12"/>
  <c r="AT286" i="12"/>
  <c r="AW286" i="12" s="1"/>
  <c r="AX286" i="12" s="1"/>
  <c r="AU286" i="12"/>
  <c r="AV286" i="12"/>
  <c r="AT287" i="12"/>
  <c r="AU287" i="12"/>
  <c r="AV287" i="12"/>
  <c r="AT288" i="12"/>
  <c r="AW288" i="12" s="1"/>
  <c r="AX288" i="12" s="1"/>
  <c r="AU288" i="12"/>
  <c r="AV288" i="12"/>
  <c r="AT289" i="12"/>
  <c r="AW289" i="12" s="1"/>
  <c r="AX289" i="12" s="1"/>
  <c r="AU289" i="12"/>
  <c r="AV289" i="12"/>
  <c r="AT290" i="12"/>
  <c r="AU290" i="12"/>
  <c r="AV290" i="12"/>
  <c r="CA155" i="12"/>
  <c r="CB155" i="12" s="1"/>
  <c r="BR37" i="12"/>
  <c r="BS37" i="12"/>
  <c r="BT37" i="12"/>
  <c r="BU37" i="12"/>
  <c r="BV37" i="12"/>
  <c r="BW37" i="12"/>
  <c r="BX37" i="12"/>
  <c r="BY37" i="12"/>
  <c r="BZ37" i="12"/>
  <c r="BR38" i="12"/>
  <c r="CA38" i="12" s="1"/>
  <c r="CB38" i="12" s="1"/>
  <c r="BS38" i="12"/>
  <c r="BT38" i="12"/>
  <c r="BU38" i="12"/>
  <c r="BV38" i="12"/>
  <c r="BW38" i="12"/>
  <c r="BX38" i="12"/>
  <c r="BY38" i="12"/>
  <c r="BZ38" i="12"/>
  <c r="BR39" i="12"/>
  <c r="CA39" i="12" s="1"/>
  <c r="CB39" i="12" s="1"/>
  <c r="BS39" i="12"/>
  <c r="BT39" i="12"/>
  <c r="BU39" i="12"/>
  <c r="BV39" i="12"/>
  <c r="BW39" i="12"/>
  <c r="BX39" i="12"/>
  <c r="BY39" i="12"/>
  <c r="BZ39" i="12"/>
  <c r="BR40" i="12"/>
  <c r="CA40" i="12" s="1"/>
  <c r="CB40" i="12" s="1"/>
  <c r="BS40" i="12"/>
  <c r="BT40" i="12"/>
  <c r="BU40" i="12"/>
  <c r="BV40" i="12"/>
  <c r="BW40" i="12"/>
  <c r="BX40" i="12"/>
  <c r="BY40" i="12"/>
  <c r="BZ40" i="12"/>
  <c r="BR41" i="12"/>
  <c r="CA41" i="12" s="1"/>
  <c r="CB41" i="12" s="1"/>
  <c r="BS41" i="12"/>
  <c r="BT41" i="12"/>
  <c r="BU41" i="12"/>
  <c r="BV41" i="12"/>
  <c r="BW41" i="12"/>
  <c r="BX41" i="12"/>
  <c r="BY41" i="12"/>
  <c r="BZ41" i="12"/>
  <c r="BR42" i="12"/>
  <c r="CA42" i="12" s="1"/>
  <c r="CB42" i="12" s="1"/>
  <c r="BS42" i="12"/>
  <c r="BT42" i="12"/>
  <c r="BU42" i="12"/>
  <c r="BV42" i="12"/>
  <c r="BW42" i="12"/>
  <c r="BX42" i="12"/>
  <c r="BY42" i="12"/>
  <c r="BZ42" i="12"/>
  <c r="BR43" i="12"/>
  <c r="CA43" i="12" s="1"/>
  <c r="CB43" i="12" s="1"/>
  <c r="BS43" i="12"/>
  <c r="BT43" i="12"/>
  <c r="BU43" i="12"/>
  <c r="BV43" i="12"/>
  <c r="BW43" i="12"/>
  <c r="BX43" i="12"/>
  <c r="BY43" i="12"/>
  <c r="BZ43" i="12"/>
  <c r="BR44" i="12"/>
  <c r="CA44" i="12" s="1"/>
  <c r="CB44" i="12" s="1"/>
  <c r="BS44" i="12"/>
  <c r="BT44" i="12"/>
  <c r="BU44" i="12"/>
  <c r="BV44" i="12"/>
  <c r="BW44" i="12"/>
  <c r="BX44" i="12"/>
  <c r="BY44" i="12"/>
  <c r="BZ44" i="12"/>
  <c r="BR45" i="12"/>
  <c r="CA45" i="12" s="1"/>
  <c r="CB45" i="12" s="1"/>
  <c r="BS45" i="12"/>
  <c r="BT45" i="12"/>
  <c r="BU45" i="12"/>
  <c r="BV45" i="12"/>
  <c r="BW45" i="12"/>
  <c r="BX45" i="12"/>
  <c r="BY45" i="12"/>
  <c r="BZ45" i="12"/>
  <c r="BR46" i="12"/>
  <c r="BS46" i="12"/>
  <c r="BT46" i="12"/>
  <c r="BU46" i="12"/>
  <c r="BV46" i="12"/>
  <c r="BW46" i="12"/>
  <c r="BX46" i="12"/>
  <c r="BY46" i="12"/>
  <c r="CA46" i="12" s="1"/>
  <c r="CB46" i="12" s="1"/>
  <c r="BZ46" i="12"/>
  <c r="BR47" i="12"/>
  <c r="CA47" i="12" s="1"/>
  <c r="CB47" i="12" s="1"/>
  <c r="BS47" i="12"/>
  <c r="BT47" i="12"/>
  <c r="BU47" i="12"/>
  <c r="BV47" i="12"/>
  <c r="BW47" i="12"/>
  <c r="BX47" i="12"/>
  <c r="BY47" i="12"/>
  <c r="BZ47" i="12"/>
  <c r="BR48" i="12"/>
  <c r="CA48" i="12" s="1"/>
  <c r="CB48" i="12" s="1"/>
  <c r="BS48" i="12"/>
  <c r="BT48" i="12"/>
  <c r="BU48" i="12"/>
  <c r="BV48" i="12"/>
  <c r="BW48" i="12"/>
  <c r="BX48" i="12"/>
  <c r="BY48" i="12"/>
  <c r="BZ48" i="12"/>
  <c r="BR49" i="12"/>
  <c r="CA49" i="12" s="1"/>
  <c r="CB49" i="12" s="1"/>
  <c r="BS49" i="12"/>
  <c r="BT49" i="12"/>
  <c r="BU49" i="12"/>
  <c r="BV49" i="12"/>
  <c r="BW49" i="12"/>
  <c r="BX49" i="12"/>
  <c r="BY49" i="12"/>
  <c r="BZ49" i="12"/>
  <c r="BR50" i="12"/>
  <c r="CA50" i="12" s="1"/>
  <c r="CB50" i="12" s="1"/>
  <c r="BS50" i="12"/>
  <c r="BT50" i="12"/>
  <c r="BU50" i="12"/>
  <c r="BV50" i="12"/>
  <c r="BW50" i="12"/>
  <c r="BX50" i="12"/>
  <c r="BY50" i="12"/>
  <c r="BZ50" i="12"/>
  <c r="BR51" i="12"/>
  <c r="CA51" i="12" s="1"/>
  <c r="CB51" i="12" s="1"/>
  <c r="BS51" i="12"/>
  <c r="BT51" i="12"/>
  <c r="BU51" i="12"/>
  <c r="BV51" i="12"/>
  <c r="BW51" i="12"/>
  <c r="BX51" i="12"/>
  <c r="BY51" i="12"/>
  <c r="BZ51" i="12"/>
  <c r="BR52" i="12"/>
  <c r="CA52" i="12" s="1"/>
  <c r="CB52" i="12" s="1"/>
  <c r="BS52" i="12"/>
  <c r="BT52" i="12"/>
  <c r="BU52" i="12"/>
  <c r="BV52" i="12"/>
  <c r="BW52" i="12"/>
  <c r="BX52" i="12"/>
  <c r="BY52" i="12"/>
  <c r="BZ52" i="12"/>
  <c r="BR53" i="12"/>
  <c r="CA53" i="12" s="1"/>
  <c r="CB53" i="12" s="1"/>
  <c r="BS53" i="12"/>
  <c r="BT53" i="12"/>
  <c r="BU53" i="12"/>
  <c r="BV53" i="12"/>
  <c r="BW53" i="12"/>
  <c r="BX53" i="12"/>
  <c r="BY53" i="12"/>
  <c r="BZ53" i="12"/>
  <c r="BR54" i="12"/>
  <c r="CA54" i="12" s="1"/>
  <c r="CB54" i="12" s="1"/>
  <c r="BS54" i="12"/>
  <c r="BT54" i="12"/>
  <c r="BU54" i="12"/>
  <c r="BV54" i="12"/>
  <c r="BW54" i="12"/>
  <c r="BX54" i="12"/>
  <c r="BY54" i="12"/>
  <c r="BZ54" i="12"/>
  <c r="BR55" i="12"/>
  <c r="CA55" i="12" s="1"/>
  <c r="CB55" i="12" s="1"/>
  <c r="BS55" i="12"/>
  <c r="BT55" i="12"/>
  <c r="BU55" i="12"/>
  <c r="BV55" i="12"/>
  <c r="BW55" i="12"/>
  <c r="BX55" i="12"/>
  <c r="BY55" i="12"/>
  <c r="BZ55" i="12"/>
  <c r="BR56" i="12"/>
  <c r="CA56" i="12" s="1"/>
  <c r="CB56" i="12" s="1"/>
  <c r="BS56" i="12"/>
  <c r="BT56" i="12"/>
  <c r="BU56" i="12"/>
  <c r="BV56" i="12"/>
  <c r="BW56" i="12"/>
  <c r="BX56" i="12"/>
  <c r="BY56" i="12"/>
  <c r="BZ56" i="12"/>
  <c r="BR57" i="12"/>
  <c r="CA57" i="12" s="1"/>
  <c r="CB57" i="12" s="1"/>
  <c r="BS57" i="12"/>
  <c r="BT57" i="12"/>
  <c r="BU57" i="12"/>
  <c r="BV57" i="12"/>
  <c r="BW57" i="12"/>
  <c r="BX57" i="12"/>
  <c r="BY57" i="12"/>
  <c r="BZ57" i="12"/>
  <c r="BR58" i="12"/>
  <c r="CA58" i="12" s="1"/>
  <c r="CB58" i="12" s="1"/>
  <c r="BS58" i="12"/>
  <c r="BT58" i="12"/>
  <c r="BU58" i="12"/>
  <c r="BV58" i="12"/>
  <c r="BW58" i="12"/>
  <c r="BX58" i="12"/>
  <c r="BY58" i="12"/>
  <c r="BZ58" i="12"/>
  <c r="BR59" i="12"/>
  <c r="CA59" i="12" s="1"/>
  <c r="CB59" i="12" s="1"/>
  <c r="BS59" i="12"/>
  <c r="BT59" i="12"/>
  <c r="BU59" i="12"/>
  <c r="BV59" i="12"/>
  <c r="BW59" i="12"/>
  <c r="BX59" i="12"/>
  <c r="BY59" i="12"/>
  <c r="BZ59" i="12"/>
  <c r="BR60" i="12"/>
  <c r="CA60" i="12" s="1"/>
  <c r="CB60" i="12" s="1"/>
  <c r="BS60" i="12"/>
  <c r="BT60" i="12"/>
  <c r="BU60" i="12"/>
  <c r="BV60" i="12"/>
  <c r="BW60" i="12"/>
  <c r="BX60" i="12"/>
  <c r="BY60" i="12"/>
  <c r="BZ60" i="12"/>
  <c r="BR61" i="12"/>
  <c r="CA61" i="12" s="1"/>
  <c r="CB61" i="12" s="1"/>
  <c r="BS61" i="12"/>
  <c r="BT61" i="12"/>
  <c r="BU61" i="12"/>
  <c r="BV61" i="12"/>
  <c r="BW61" i="12"/>
  <c r="BX61" i="12"/>
  <c r="BY61" i="12"/>
  <c r="BZ61" i="12"/>
  <c r="BR62" i="12"/>
  <c r="BS62" i="12"/>
  <c r="CA62" i="12" s="1"/>
  <c r="CB62" i="12" s="1"/>
  <c r="BT62" i="12"/>
  <c r="BU62" i="12"/>
  <c r="BV62" i="12"/>
  <c r="BW62" i="12"/>
  <c r="BX62" i="12"/>
  <c r="BY62" i="12"/>
  <c r="BZ62" i="12"/>
  <c r="BR63" i="12"/>
  <c r="CA63" i="12" s="1"/>
  <c r="CB63" i="12" s="1"/>
  <c r="BS63" i="12"/>
  <c r="BT63" i="12"/>
  <c r="BU63" i="12"/>
  <c r="BV63" i="12"/>
  <c r="BW63" i="12"/>
  <c r="BX63" i="12"/>
  <c r="BY63" i="12"/>
  <c r="BZ63" i="12"/>
  <c r="BR64" i="12"/>
  <c r="CA64" i="12" s="1"/>
  <c r="CB64" i="12" s="1"/>
  <c r="BS64" i="12"/>
  <c r="BT64" i="12"/>
  <c r="BU64" i="12"/>
  <c r="BV64" i="12"/>
  <c r="BW64" i="12"/>
  <c r="BX64" i="12"/>
  <c r="BY64" i="12"/>
  <c r="BZ64" i="12"/>
  <c r="BR65" i="12"/>
  <c r="CA65" i="12" s="1"/>
  <c r="CB65" i="12" s="1"/>
  <c r="BS65" i="12"/>
  <c r="BT65" i="12"/>
  <c r="BU65" i="12"/>
  <c r="BV65" i="12"/>
  <c r="BW65" i="12"/>
  <c r="BX65" i="12"/>
  <c r="BY65" i="12"/>
  <c r="BZ65" i="12"/>
  <c r="BR66" i="12"/>
  <c r="CA66" i="12" s="1"/>
  <c r="CB66" i="12" s="1"/>
  <c r="BS66" i="12"/>
  <c r="BT66" i="12"/>
  <c r="BU66" i="12"/>
  <c r="BV66" i="12"/>
  <c r="BW66" i="12"/>
  <c r="BX66" i="12"/>
  <c r="BY66" i="12"/>
  <c r="BZ66" i="12"/>
  <c r="BR67" i="12"/>
  <c r="CA67" i="12" s="1"/>
  <c r="CB67" i="12" s="1"/>
  <c r="BS67" i="12"/>
  <c r="BT67" i="12"/>
  <c r="BU67" i="12"/>
  <c r="BV67" i="12"/>
  <c r="BW67" i="12"/>
  <c r="BX67" i="12"/>
  <c r="BY67" i="12"/>
  <c r="BZ67" i="12"/>
  <c r="BR68" i="12"/>
  <c r="CA68" i="12" s="1"/>
  <c r="CB68" i="12" s="1"/>
  <c r="BS68" i="12"/>
  <c r="BT68" i="12"/>
  <c r="BU68" i="12"/>
  <c r="BV68" i="12"/>
  <c r="BW68" i="12"/>
  <c r="BX68" i="12"/>
  <c r="BY68" i="12"/>
  <c r="BZ68" i="12"/>
  <c r="BR69" i="12"/>
  <c r="CA69" i="12" s="1"/>
  <c r="CB69" i="12" s="1"/>
  <c r="BS69" i="12"/>
  <c r="BT69" i="12"/>
  <c r="BU69" i="12"/>
  <c r="BV69" i="12"/>
  <c r="BW69" i="12"/>
  <c r="BX69" i="12"/>
  <c r="BY69" i="12"/>
  <c r="BZ69" i="12"/>
  <c r="BR70" i="12"/>
  <c r="CA70" i="12" s="1"/>
  <c r="CB70" i="12" s="1"/>
  <c r="BS70" i="12"/>
  <c r="BT70" i="12"/>
  <c r="BU70" i="12"/>
  <c r="BV70" i="12"/>
  <c r="BW70" i="12"/>
  <c r="BX70" i="12"/>
  <c r="BY70" i="12"/>
  <c r="BZ70" i="12"/>
  <c r="BR71" i="12"/>
  <c r="CA71" i="12" s="1"/>
  <c r="CB71" i="12" s="1"/>
  <c r="BS71" i="12"/>
  <c r="BT71" i="12"/>
  <c r="BU71" i="12"/>
  <c r="BV71" i="12"/>
  <c r="BW71" i="12"/>
  <c r="BX71" i="12"/>
  <c r="BY71" i="12"/>
  <c r="BZ71" i="12"/>
  <c r="BR72" i="12"/>
  <c r="CA72" i="12" s="1"/>
  <c r="CB72" i="12" s="1"/>
  <c r="BS72" i="12"/>
  <c r="BT72" i="12"/>
  <c r="BU72" i="12"/>
  <c r="BV72" i="12"/>
  <c r="BW72" i="12"/>
  <c r="BX72" i="12"/>
  <c r="BY72" i="12"/>
  <c r="BZ72" i="12"/>
  <c r="BR73" i="12"/>
  <c r="CA73" i="12" s="1"/>
  <c r="CB73" i="12" s="1"/>
  <c r="BS73" i="12"/>
  <c r="BT73" i="12"/>
  <c r="BU73" i="12"/>
  <c r="BV73" i="12"/>
  <c r="BW73" i="12"/>
  <c r="BX73" i="12"/>
  <c r="BY73" i="12"/>
  <c r="BZ73" i="12"/>
  <c r="BR74" i="12"/>
  <c r="CA74" i="12" s="1"/>
  <c r="CB74" i="12" s="1"/>
  <c r="BS74" i="12"/>
  <c r="BT74" i="12"/>
  <c r="BU74" i="12"/>
  <c r="BV74" i="12"/>
  <c r="BW74" i="12"/>
  <c r="BX74" i="12"/>
  <c r="BY74" i="12"/>
  <c r="BZ74" i="12"/>
  <c r="BR75" i="12"/>
  <c r="CA75" i="12" s="1"/>
  <c r="CB75" i="12" s="1"/>
  <c r="BS75" i="12"/>
  <c r="BT75" i="12"/>
  <c r="BU75" i="12"/>
  <c r="BV75" i="12"/>
  <c r="BW75" i="12"/>
  <c r="BX75" i="12"/>
  <c r="BY75" i="12"/>
  <c r="BZ75" i="12"/>
  <c r="BR76" i="12"/>
  <c r="CA76" i="12" s="1"/>
  <c r="CB76" i="12" s="1"/>
  <c r="BS76" i="12"/>
  <c r="BT76" i="12"/>
  <c r="BU76" i="12"/>
  <c r="BV76" i="12"/>
  <c r="BW76" i="12"/>
  <c r="BX76" i="12"/>
  <c r="BY76" i="12"/>
  <c r="BZ76" i="12"/>
  <c r="BR77" i="12"/>
  <c r="CA77" i="12" s="1"/>
  <c r="CB77" i="12" s="1"/>
  <c r="BS77" i="12"/>
  <c r="BT77" i="12"/>
  <c r="BU77" i="12"/>
  <c r="BV77" i="12"/>
  <c r="BW77" i="12"/>
  <c r="BX77" i="12"/>
  <c r="BY77" i="12"/>
  <c r="BZ77" i="12"/>
  <c r="BR78" i="12"/>
  <c r="BS78" i="12"/>
  <c r="CA78" i="12" s="1"/>
  <c r="CB78" i="12" s="1"/>
  <c r="BT78" i="12"/>
  <c r="BU78" i="12"/>
  <c r="BV78" i="12"/>
  <c r="BW78" i="12"/>
  <c r="BX78" i="12"/>
  <c r="BY78" i="12"/>
  <c r="BZ78" i="12"/>
  <c r="BR79" i="12"/>
  <c r="CA79" i="12" s="1"/>
  <c r="CB79" i="12" s="1"/>
  <c r="BS79" i="12"/>
  <c r="BT79" i="12"/>
  <c r="BU79" i="12"/>
  <c r="BV79" i="12"/>
  <c r="BW79" i="12"/>
  <c r="BX79" i="12"/>
  <c r="BY79" i="12"/>
  <c r="BZ79" i="12"/>
  <c r="BR80" i="12"/>
  <c r="CA80" i="12" s="1"/>
  <c r="CB80" i="12" s="1"/>
  <c r="BS80" i="12"/>
  <c r="BT80" i="12"/>
  <c r="BU80" i="12"/>
  <c r="BV80" i="12"/>
  <c r="BW80" i="12"/>
  <c r="BX80" i="12"/>
  <c r="BY80" i="12"/>
  <c r="BZ80" i="12"/>
  <c r="BR81" i="12"/>
  <c r="CA81" i="12" s="1"/>
  <c r="CB81" i="12" s="1"/>
  <c r="BS81" i="12"/>
  <c r="BT81" i="12"/>
  <c r="BU81" i="12"/>
  <c r="BV81" i="12"/>
  <c r="BW81" i="12"/>
  <c r="BX81" i="12"/>
  <c r="BY81" i="12"/>
  <c r="BZ81" i="12"/>
  <c r="BR82" i="12"/>
  <c r="CA82" i="12" s="1"/>
  <c r="CB82" i="12" s="1"/>
  <c r="BS82" i="12"/>
  <c r="BT82" i="12"/>
  <c r="BU82" i="12"/>
  <c r="BV82" i="12"/>
  <c r="BW82" i="12"/>
  <c r="BX82" i="12"/>
  <c r="BY82" i="12"/>
  <c r="BZ82" i="12"/>
  <c r="BR83" i="12"/>
  <c r="CA83" i="12" s="1"/>
  <c r="CB83" i="12" s="1"/>
  <c r="BS83" i="12"/>
  <c r="BT83" i="12"/>
  <c r="BU83" i="12"/>
  <c r="BV83" i="12"/>
  <c r="BW83" i="12"/>
  <c r="BX83" i="12"/>
  <c r="BY83" i="12"/>
  <c r="BZ83" i="12"/>
  <c r="BR84" i="12"/>
  <c r="CA84" i="12" s="1"/>
  <c r="CB84" i="12" s="1"/>
  <c r="BS84" i="12"/>
  <c r="BT84" i="12"/>
  <c r="BU84" i="12"/>
  <c r="BV84" i="12"/>
  <c r="BW84" i="12"/>
  <c r="BX84" i="12"/>
  <c r="BY84" i="12"/>
  <c r="BZ84" i="12"/>
  <c r="BR85" i="12"/>
  <c r="CA85" i="12" s="1"/>
  <c r="CB85" i="12" s="1"/>
  <c r="BS85" i="12"/>
  <c r="BT85" i="12"/>
  <c r="BU85" i="12"/>
  <c r="BV85" i="12"/>
  <c r="BW85" i="12"/>
  <c r="BX85" i="12"/>
  <c r="BY85" i="12"/>
  <c r="BZ85" i="12"/>
  <c r="BR86" i="12"/>
  <c r="CA86" i="12" s="1"/>
  <c r="CB86" i="12" s="1"/>
  <c r="BS86" i="12"/>
  <c r="BT86" i="12"/>
  <c r="BU86" i="12"/>
  <c r="BV86" i="12"/>
  <c r="BW86" i="12"/>
  <c r="BX86" i="12"/>
  <c r="BY86" i="12"/>
  <c r="BZ86" i="12"/>
  <c r="BR87" i="12"/>
  <c r="CA87" i="12" s="1"/>
  <c r="CB87" i="12" s="1"/>
  <c r="BS87" i="12"/>
  <c r="BT87" i="12"/>
  <c r="BU87" i="12"/>
  <c r="BV87" i="12"/>
  <c r="BW87" i="12"/>
  <c r="BX87" i="12"/>
  <c r="BY87" i="12"/>
  <c r="BZ87" i="12"/>
  <c r="BR88" i="12"/>
  <c r="CA88" i="12" s="1"/>
  <c r="CB88" i="12" s="1"/>
  <c r="BS88" i="12"/>
  <c r="BT88" i="12"/>
  <c r="BU88" i="12"/>
  <c r="BV88" i="12"/>
  <c r="BW88" i="12"/>
  <c r="BX88" i="12"/>
  <c r="BY88" i="12"/>
  <c r="BZ88" i="12"/>
  <c r="BR89" i="12"/>
  <c r="CA89" i="12" s="1"/>
  <c r="CB89" i="12" s="1"/>
  <c r="BS89" i="12"/>
  <c r="BT89" i="12"/>
  <c r="BU89" i="12"/>
  <c r="BV89" i="12"/>
  <c r="BW89" i="12"/>
  <c r="BX89" i="12"/>
  <c r="BY89" i="12"/>
  <c r="BZ89" i="12"/>
  <c r="BR90" i="12"/>
  <c r="CA90" i="12" s="1"/>
  <c r="CB90" i="12" s="1"/>
  <c r="BS90" i="12"/>
  <c r="BT90" i="12"/>
  <c r="BU90" i="12"/>
  <c r="BV90" i="12"/>
  <c r="BW90" i="12"/>
  <c r="BX90" i="12"/>
  <c r="BY90" i="12"/>
  <c r="BZ90" i="12"/>
  <c r="BR91" i="12"/>
  <c r="CA91" i="12" s="1"/>
  <c r="CB91" i="12" s="1"/>
  <c r="BS91" i="12"/>
  <c r="BT91" i="12"/>
  <c r="BU91" i="12"/>
  <c r="BV91" i="12"/>
  <c r="BW91" i="12"/>
  <c r="BX91" i="12"/>
  <c r="BY91" i="12"/>
  <c r="BZ91" i="12"/>
  <c r="BR92" i="12"/>
  <c r="CA92" i="12" s="1"/>
  <c r="CB92" i="12" s="1"/>
  <c r="BS92" i="12"/>
  <c r="BT92" i="12"/>
  <c r="BU92" i="12"/>
  <c r="BV92" i="12"/>
  <c r="BW92" i="12"/>
  <c r="BX92" i="12"/>
  <c r="BY92" i="12"/>
  <c r="BZ92" i="12"/>
  <c r="BR93" i="12"/>
  <c r="CA93" i="12" s="1"/>
  <c r="CB93" i="12" s="1"/>
  <c r="BS93" i="12"/>
  <c r="BT93" i="12"/>
  <c r="BU93" i="12"/>
  <c r="BV93" i="12"/>
  <c r="BW93" i="12"/>
  <c r="BX93" i="12"/>
  <c r="BY93" i="12"/>
  <c r="BZ93" i="12"/>
  <c r="BR94" i="12"/>
  <c r="CA94" i="12" s="1"/>
  <c r="CB94" i="12" s="1"/>
  <c r="BS94" i="12"/>
  <c r="BT94" i="12"/>
  <c r="BU94" i="12"/>
  <c r="BV94" i="12"/>
  <c r="BW94" i="12"/>
  <c r="BX94" i="12"/>
  <c r="BY94" i="12"/>
  <c r="BZ94" i="12"/>
  <c r="BR95" i="12"/>
  <c r="CA95" i="12" s="1"/>
  <c r="CB95" i="12" s="1"/>
  <c r="BS95" i="12"/>
  <c r="BT95" i="12"/>
  <c r="BU95" i="12"/>
  <c r="BV95" i="12"/>
  <c r="BW95" i="12"/>
  <c r="BX95" i="12"/>
  <c r="BY95" i="12"/>
  <c r="BZ95" i="12"/>
  <c r="BR96" i="12"/>
  <c r="CA96" i="12" s="1"/>
  <c r="CB96" i="12" s="1"/>
  <c r="BS96" i="12"/>
  <c r="BT96" i="12"/>
  <c r="BU96" i="12"/>
  <c r="BV96" i="12"/>
  <c r="BW96" i="12"/>
  <c r="BX96" i="12"/>
  <c r="BY96" i="12"/>
  <c r="BZ96" i="12"/>
  <c r="BR97" i="12"/>
  <c r="CA97" i="12" s="1"/>
  <c r="CB97" i="12" s="1"/>
  <c r="BS97" i="12"/>
  <c r="BT97" i="12"/>
  <c r="BU97" i="12"/>
  <c r="BV97" i="12"/>
  <c r="BW97" i="12"/>
  <c r="BX97" i="12"/>
  <c r="BY97" i="12"/>
  <c r="BZ97" i="12"/>
  <c r="BR98" i="12"/>
  <c r="CA98" i="12" s="1"/>
  <c r="CB98" i="12" s="1"/>
  <c r="BS98" i="12"/>
  <c r="BT98" i="12"/>
  <c r="BU98" i="12"/>
  <c r="BV98" i="12"/>
  <c r="BW98" i="12"/>
  <c r="BX98" i="12"/>
  <c r="BY98" i="12"/>
  <c r="BZ98" i="12"/>
  <c r="BR99" i="12"/>
  <c r="CA99" i="12" s="1"/>
  <c r="CB99" i="12" s="1"/>
  <c r="BS99" i="12"/>
  <c r="BT99" i="12"/>
  <c r="BU99" i="12"/>
  <c r="BV99" i="12"/>
  <c r="BW99" i="12"/>
  <c r="BX99" i="12"/>
  <c r="BY99" i="12"/>
  <c r="BZ99" i="12"/>
  <c r="BR100" i="12"/>
  <c r="CA100" i="12" s="1"/>
  <c r="CB100" i="12" s="1"/>
  <c r="BS100" i="12"/>
  <c r="BT100" i="12"/>
  <c r="BU100" i="12"/>
  <c r="BV100" i="12"/>
  <c r="BW100" i="12"/>
  <c r="BX100" i="12"/>
  <c r="BY100" i="12"/>
  <c r="BZ100" i="12"/>
  <c r="BR101" i="12"/>
  <c r="CA101" i="12" s="1"/>
  <c r="CB101" i="12" s="1"/>
  <c r="BS101" i="12"/>
  <c r="BT101" i="12"/>
  <c r="BU101" i="12"/>
  <c r="BV101" i="12"/>
  <c r="BW101" i="12"/>
  <c r="BX101" i="12"/>
  <c r="BY101" i="12"/>
  <c r="BZ101" i="12"/>
  <c r="BR102" i="12"/>
  <c r="CA102" i="12" s="1"/>
  <c r="CB102" i="12" s="1"/>
  <c r="BS102" i="12"/>
  <c r="BT102" i="12"/>
  <c r="BU102" i="12"/>
  <c r="BV102" i="12"/>
  <c r="BW102" i="12"/>
  <c r="BX102" i="12"/>
  <c r="BY102" i="12"/>
  <c r="BZ102" i="12"/>
  <c r="BR103" i="12"/>
  <c r="CA103" i="12" s="1"/>
  <c r="CB103" i="12" s="1"/>
  <c r="BS103" i="12"/>
  <c r="BT103" i="12"/>
  <c r="BU103" i="12"/>
  <c r="BV103" i="12"/>
  <c r="BW103" i="12"/>
  <c r="BX103" i="12"/>
  <c r="BY103" i="12"/>
  <c r="BZ103" i="12"/>
  <c r="BR104" i="12"/>
  <c r="CA104" i="12" s="1"/>
  <c r="CB104" i="12" s="1"/>
  <c r="BS104" i="12"/>
  <c r="BT104" i="12"/>
  <c r="BU104" i="12"/>
  <c r="BV104" i="12"/>
  <c r="BW104" i="12"/>
  <c r="BX104" i="12"/>
  <c r="BY104" i="12"/>
  <c r="BZ104" i="12"/>
  <c r="BR105" i="12"/>
  <c r="CA105" i="12" s="1"/>
  <c r="CB105" i="12" s="1"/>
  <c r="BS105" i="12"/>
  <c r="BT105" i="12"/>
  <c r="BU105" i="12"/>
  <c r="BV105" i="12"/>
  <c r="BW105" i="12"/>
  <c r="BX105" i="12"/>
  <c r="BY105" i="12"/>
  <c r="BZ105" i="12"/>
  <c r="BR106" i="12"/>
  <c r="CA106" i="12" s="1"/>
  <c r="CB106" i="12" s="1"/>
  <c r="BS106" i="12"/>
  <c r="BT106" i="12"/>
  <c r="BU106" i="12"/>
  <c r="BV106" i="12"/>
  <c r="BW106" i="12"/>
  <c r="BX106" i="12"/>
  <c r="BY106" i="12"/>
  <c r="BZ106" i="12"/>
  <c r="BR107" i="12"/>
  <c r="CA107" i="12" s="1"/>
  <c r="CB107" i="12" s="1"/>
  <c r="BS107" i="12"/>
  <c r="BT107" i="12"/>
  <c r="BU107" i="12"/>
  <c r="BV107" i="12"/>
  <c r="BW107" i="12"/>
  <c r="BX107" i="12"/>
  <c r="BY107" i="12"/>
  <c r="BZ107" i="12"/>
  <c r="BR108" i="12"/>
  <c r="CA108" i="12" s="1"/>
  <c r="CB108" i="12" s="1"/>
  <c r="BS108" i="12"/>
  <c r="BT108" i="12"/>
  <c r="BU108" i="12"/>
  <c r="BV108" i="12"/>
  <c r="BW108" i="12"/>
  <c r="BX108" i="12"/>
  <c r="BY108" i="12"/>
  <c r="BZ108" i="12"/>
  <c r="BR109" i="12"/>
  <c r="CA109" i="12" s="1"/>
  <c r="CB109" i="12" s="1"/>
  <c r="BS109" i="12"/>
  <c r="BT109" i="12"/>
  <c r="BU109" i="12"/>
  <c r="BV109" i="12"/>
  <c r="BW109" i="12"/>
  <c r="BX109" i="12"/>
  <c r="BY109" i="12"/>
  <c r="BZ109" i="12"/>
  <c r="BR110" i="12"/>
  <c r="CA110" i="12" s="1"/>
  <c r="CB110" i="12" s="1"/>
  <c r="BS110" i="12"/>
  <c r="BT110" i="12"/>
  <c r="BU110" i="12"/>
  <c r="BV110" i="12"/>
  <c r="BW110" i="12"/>
  <c r="BX110" i="12"/>
  <c r="BY110" i="12"/>
  <c r="BZ110" i="12"/>
  <c r="BR111" i="12"/>
  <c r="CA111" i="12" s="1"/>
  <c r="CB111" i="12" s="1"/>
  <c r="BS111" i="12"/>
  <c r="BT111" i="12"/>
  <c r="BU111" i="12"/>
  <c r="BV111" i="12"/>
  <c r="BW111" i="12"/>
  <c r="BX111" i="12"/>
  <c r="BY111" i="12"/>
  <c r="BZ111" i="12"/>
  <c r="BR112" i="12"/>
  <c r="CA112" i="12" s="1"/>
  <c r="CB112" i="12" s="1"/>
  <c r="BS112" i="12"/>
  <c r="BT112" i="12"/>
  <c r="BU112" i="12"/>
  <c r="BV112" i="12"/>
  <c r="BW112" i="12"/>
  <c r="BX112" i="12"/>
  <c r="BY112" i="12"/>
  <c r="BZ112" i="12"/>
  <c r="BR113" i="12"/>
  <c r="CA113" i="12" s="1"/>
  <c r="CB113" i="12" s="1"/>
  <c r="BS113" i="12"/>
  <c r="BT113" i="12"/>
  <c r="BU113" i="12"/>
  <c r="BV113" i="12"/>
  <c r="BW113" i="12"/>
  <c r="BX113" i="12"/>
  <c r="BY113" i="12"/>
  <c r="BZ113" i="12"/>
  <c r="BR114" i="12"/>
  <c r="CA114" i="12" s="1"/>
  <c r="CB114" i="12" s="1"/>
  <c r="BS114" i="12"/>
  <c r="BT114" i="12"/>
  <c r="BU114" i="12"/>
  <c r="BV114" i="12"/>
  <c r="BW114" i="12"/>
  <c r="BX114" i="12"/>
  <c r="BY114" i="12"/>
  <c r="BZ114" i="12"/>
  <c r="BR115" i="12"/>
  <c r="CA115" i="12" s="1"/>
  <c r="CB115" i="12" s="1"/>
  <c r="BS115" i="12"/>
  <c r="BT115" i="12"/>
  <c r="BU115" i="12"/>
  <c r="BV115" i="12"/>
  <c r="BW115" i="12"/>
  <c r="BX115" i="12"/>
  <c r="BY115" i="12"/>
  <c r="BZ115" i="12"/>
  <c r="BR116" i="12"/>
  <c r="CA116" i="12" s="1"/>
  <c r="CB116" i="12" s="1"/>
  <c r="BS116" i="12"/>
  <c r="BT116" i="12"/>
  <c r="BU116" i="12"/>
  <c r="BV116" i="12"/>
  <c r="BW116" i="12"/>
  <c r="BX116" i="12"/>
  <c r="BY116" i="12"/>
  <c r="BZ116" i="12"/>
  <c r="BR117" i="12"/>
  <c r="CA117" i="12" s="1"/>
  <c r="CB117" i="12" s="1"/>
  <c r="BS117" i="12"/>
  <c r="BT117" i="12"/>
  <c r="BU117" i="12"/>
  <c r="BV117" i="12"/>
  <c r="BW117" i="12"/>
  <c r="BX117" i="12"/>
  <c r="BY117" i="12"/>
  <c r="BZ117" i="12"/>
  <c r="BR118" i="12"/>
  <c r="CA118" i="12" s="1"/>
  <c r="CB118" i="12" s="1"/>
  <c r="BS118" i="12"/>
  <c r="BT118" i="12"/>
  <c r="BU118" i="12"/>
  <c r="BV118" i="12"/>
  <c r="BW118" i="12"/>
  <c r="BX118" i="12"/>
  <c r="BY118" i="12"/>
  <c r="BZ118" i="12"/>
  <c r="BR119" i="12"/>
  <c r="CA119" i="12" s="1"/>
  <c r="CB119" i="12" s="1"/>
  <c r="BS119" i="12"/>
  <c r="BT119" i="12"/>
  <c r="BU119" i="12"/>
  <c r="BV119" i="12"/>
  <c r="BW119" i="12"/>
  <c r="BX119" i="12"/>
  <c r="BY119" i="12"/>
  <c r="BZ119" i="12"/>
  <c r="BR120" i="12"/>
  <c r="CA120" i="12" s="1"/>
  <c r="CB120" i="12" s="1"/>
  <c r="BS120" i="12"/>
  <c r="BT120" i="12"/>
  <c r="BU120" i="12"/>
  <c r="BV120" i="12"/>
  <c r="BW120" i="12"/>
  <c r="BX120" i="12"/>
  <c r="BY120" i="12"/>
  <c r="BZ120" i="12"/>
  <c r="BR121" i="12"/>
  <c r="CA121" i="12" s="1"/>
  <c r="CB121" i="12" s="1"/>
  <c r="BS121" i="12"/>
  <c r="BT121" i="12"/>
  <c r="BU121" i="12"/>
  <c r="BV121" i="12"/>
  <c r="BW121" i="12"/>
  <c r="BX121" i="12"/>
  <c r="BY121" i="12"/>
  <c r="BZ121" i="12"/>
  <c r="BR122" i="12"/>
  <c r="CA122" i="12" s="1"/>
  <c r="CB122" i="12" s="1"/>
  <c r="BS122" i="12"/>
  <c r="BT122" i="12"/>
  <c r="BU122" i="12"/>
  <c r="BV122" i="12"/>
  <c r="BW122" i="12"/>
  <c r="BX122" i="12"/>
  <c r="BY122" i="12"/>
  <c r="BZ122" i="12"/>
  <c r="BR123" i="12"/>
  <c r="CA123" i="12" s="1"/>
  <c r="CB123" i="12" s="1"/>
  <c r="BS123" i="12"/>
  <c r="BT123" i="12"/>
  <c r="BU123" i="12"/>
  <c r="BV123" i="12"/>
  <c r="BW123" i="12"/>
  <c r="BX123" i="12"/>
  <c r="BY123" i="12"/>
  <c r="BZ123" i="12"/>
  <c r="BR124" i="12"/>
  <c r="CA124" i="12" s="1"/>
  <c r="CB124" i="12" s="1"/>
  <c r="BS124" i="12"/>
  <c r="BT124" i="12"/>
  <c r="BU124" i="12"/>
  <c r="BV124" i="12"/>
  <c r="BW124" i="12"/>
  <c r="BX124" i="12"/>
  <c r="BY124" i="12"/>
  <c r="BZ124" i="12"/>
  <c r="BR125" i="12"/>
  <c r="CA125" i="12" s="1"/>
  <c r="CB125" i="12" s="1"/>
  <c r="BS125" i="12"/>
  <c r="BT125" i="12"/>
  <c r="BU125" i="12"/>
  <c r="BV125" i="12"/>
  <c r="BW125" i="12"/>
  <c r="BX125" i="12"/>
  <c r="BY125" i="12"/>
  <c r="BZ125" i="12"/>
  <c r="BR126" i="12"/>
  <c r="CA126" i="12" s="1"/>
  <c r="CB126" i="12" s="1"/>
  <c r="BS126" i="12"/>
  <c r="BT126" i="12"/>
  <c r="BU126" i="12"/>
  <c r="BV126" i="12"/>
  <c r="BW126" i="12"/>
  <c r="BX126" i="12"/>
  <c r="BY126" i="12"/>
  <c r="BZ126" i="12"/>
  <c r="BR127" i="12"/>
  <c r="CA127" i="12" s="1"/>
  <c r="CB127" i="12" s="1"/>
  <c r="BS127" i="12"/>
  <c r="BT127" i="12"/>
  <c r="BU127" i="12"/>
  <c r="BV127" i="12"/>
  <c r="BW127" i="12"/>
  <c r="BX127" i="12"/>
  <c r="BY127" i="12"/>
  <c r="BZ127" i="12"/>
  <c r="BR128" i="12"/>
  <c r="CA128" i="12" s="1"/>
  <c r="CB128" i="12" s="1"/>
  <c r="BS128" i="12"/>
  <c r="BT128" i="12"/>
  <c r="BU128" i="12"/>
  <c r="BV128" i="12"/>
  <c r="BW128" i="12"/>
  <c r="BX128" i="12"/>
  <c r="BY128" i="12"/>
  <c r="BZ128" i="12"/>
  <c r="BR129" i="12"/>
  <c r="CA129" i="12" s="1"/>
  <c r="CB129" i="12" s="1"/>
  <c r="BS129" i="12"/>
  <c r="BT129" i="12"/>
  <c r="BU129" i="12"/>
  <c r="BV129" i="12"/>
  <c r="BW129" i="12"/>
  <c r="BX129" i="12"/>
  <c r="BY129" i="12"/>
  <c r="BZ129" i="12"/>
  <c r="BR130" i="12"/>
  <c r="CA130" i="12" s="1"/>
  <c r="CB130" i="12" s="1"/>
  <c r="BS130" i="12"/>
  <c r="BT130" i="12"/>
  <c r="BU130" i="12"/>
  <c r="BV130" i="12"/>
  <c r="BW130" i="12"/>
  <c r="BX130" i="12"/>
  <c r="BY130" i="12"/>
  <c r="BZ130" i="12"/>
  <c r="BR131" i="12"/>
  <c r="CA131" i="12" s="1"/>
  <c r="CB131" i="12" s="1"/>
  <c r="BS131" i="12"/>
  <c r="BT131" i="12"/>
  <c r="BU131" i="12"/>
  <c r="BV131" i="12"/>
  <c r="BW131" i="12"/>
  <c r="BX131" i="12"/>
  <c r="BY131" i="12"/>
  <c r="BZ131" i="12"/>
  <c r="BR132" i="12"/>
  <c r="CA132" i="12" s="1"/>
  <c r="CB132" i="12" s="1"/>
  <c r="BS132" i="12"/>
  <c r="BT132" i="12"/>
  <c r="BU132" i="12"/>
  <c r="BV132" i="12"/>
  <c r="BW132" i="12"/>
  <c r="BX132" i="12"/>
  <c r="BY132" i="12"/>
  <c r="BZ132" i="12"/>
  <c r="BR133" i="12"/>
  <c r="BS133" i="12"/>
  <c r="BT133" i="12"/>
  <c r="BU133" i="12"/>
  <c r="BV133" i="12"/>
  <c r="BW133" i="12"/>
  <c r="BX133" i="12"/>
  <c r="BY133" i="12"/>
  <c r="BZ133" i="12"/>
  <c r="BR134" i="12"/>
  <c r="CA134" i="12" s="1"/>
  <c r="CB134" i="12" s="1"/>
  <c r="BS134" i="12"/>
  <c r="BT134" i="12"/>
  <c r="BU134" i="12"/>
  <c r="BV134" i="12"/>
  <c r="BW134" i="12"/>
  <c r="BX134" i="12"/>
  <c r="BY134" i="12"/>
  <c r="BZ134" i="12"/>
  <c r="BR135" i="12"/>
  <c r="BS135" i="12"/>
  <c r="BT135" i="12"/>
  <c r="BU135" i="12"/>
  <c r="BV135" i="12"/>
  <c r="BW135" i="12"/>
  <c r="BX135" i="12"/>
  <c r="BY135" i="12"/>
  <c r="BZ135" i="12"/>
  <c r="BR136" i="12"/>
  <c r="BS136" i="12"/>
  <c r="BT136" i="12"/>
  <c r="BU136" i="12"/>
  <c r="BV136" i="12"/>
  <c r="BW136" i="12"/>
  <c r="BX136" i="12"/>
  <c r="BY136" i="12"/>
  <c r="BZ136" i="12"/>
  <c r="BR137" i="12"/>
  <c r="BS137" i="12"/>
  <c r="BT137" i="12"/>
  <c r="BU137" i="12"/>
  <c r="BV137" i="12"/>
  <c r="BW137" i="12"/>
  <c r="BX137" i="12"/>
  <c r="BY137" i="12"/>
  <c r="BZ137" i="12"/>
  <c r="BR138" i="12"/>
  <c r="CA138" i="12" s="1"/>
  <c r="CB138" i="12" s="1"/>
  <c r="BS138" i="12"/>
  <c r="BT138" i="12"/>
  <c r="BU138" i="12"/>
  <c r="BV138" i="12"/>
  <c r="BW138" i="12"/>
  <c r="BX138" i="12"/>
  <c r="BY138" i="12"/>
  <c r="BZ138" i="12"/>
  <c r="BR139" i="12"/>
  <c r="BS139" i="12"/>
  <c r="BT139" i="12"/>
  <c r="BU139" i="12"/>
  <c r="BV139" i="12"/>
  <c r="BW139" i="12"/>
  <c r="BX139" i="12"/>
  <c r="BY139" i="12"/>
  <c r="BZ139" i="12"/>
  <c r="BR140" i="12"/>
  <c r="BS140" i="12"/>
  <c r="BT140" i="12"/>
  <c r="BU140" i="12"/>
  <c r="BV140" i="12"/>
  <c r="BW140" i="12"/>
  <c r="BX140" i="12"/>
  <c r="BY140" i="12"/>
  <c r="BZ140" i="12"/>
  <c r="BR141" i="12"/>
  <c r="BS141" i="12"/>
  <c r="BT141" i="12"/>
  <c r="BU141" i="12"/>
  <c r="BV141" i="12"/>
  <c r="BW141" i="12"/>
  <c r="BX141" i="12"/>
  <c r="BY141" i="12"/>
  <c r="BZ141" i="12"/>
  <c r="BR142" i="12"/>
  <c r="CA142" i="12" s="1"/>
  <c r="CB142" i="12" s="1"/>
  <c r="BS142" i="12"/>
  <c r="BT142" i="12"/>
  <c r="BU142" i="12"/>
  <c r="BV142" i="12"/>
  <c r="BW142" i="12"/>
  <c r="BX142" i="12"/>
  <c r="BY142" i="12"/>
  <c r="BZ142" i="12"/>
  <c r="BR143" i="12"/>
  <c r="BS143" i="12"/>
  <c r="BT143" i="12"/>
  <c r="BU143" i="12"/>
  <c r="BV143" i="12"/>
  <c r="BW143" i="12"/>
  <c r="BX143" i="12"/>
  <c r="BY143" i="12"/>
  <c r="BZ143" i="12"/>
  <c r="BR144" i="12"/>
  <c r="BS144" i="12"/>
  <c r="BT144" i="12"/>
  <c r="BU144" i="12"/>
  <c r="BV144" i="12"/>
  <c r="BW144" i="12"/>
  <c r="BX144" i="12"/>
  <c r="BY144" i="12"/>
  <c r="BZ144" i="12"/>
  <c r="BR145" i="12"/>
  <c r="BS145" i="12"/>
  <c r="BT145" i="12"/>
  <c r="BU145" i="12"/>
  <c r="BV145" i="12"/>
  <c r="BW145" i="12"/>
  <c r="BX145" i="12"/>
  <c r="BY145" i="12"/>
  <c r="BZ145" i="12"/>
  <c r="BR146" i="12"/>
  <c r="CA146" i="12" s="1"/>
  <c r="CB146" i="12" s="1"/>
  <c r="BS146" i="12"/>
  <c r="BT146" i="12"/>
  <c r="BU146" i="12"/>
  <c r="BV146" i="12"/>
  <c r="BW146" i="12"/>
  <c r="BX146" i="12"/>
  <c r="BY146" i="12"/>
  <c r="BZ146" i="12"/>
  <c r="BR147" i="12"/>
  <c r="BS147" i="12"/>
  <c r="BT147" i="12"/>
  <c r="BU147" i="12"/>
  <c r="BV147" i="12"/>
  <c r="BW147" i="12"/>
  <c r="BX147" i="12"/>
  <c r="BY147" i="12"/>
  <c r="BZ147" i="12"/>
  <c r="BR148" i="12"/>
  <c r="BS148" i="12"/>
  <c r="BT148" i="12"/>
  <c r="BU148" i="12"/>
  <c r="BV148" i="12"/>
  <c r="BW148" i="12"/>
  <c r="BX148" i="12"/>
  <c r="BY148" i="12"/>
  <c r="BZ148" i="12"/>
  <c r="BR149" i="12"/>
  <c r="BS149" i="12"/>
  <c r="BT149" i="12"/>
  <c r="BU149" i="12"/>
  <c r="BV149" i="12"/>
  <c r="BW149" i="12"/>
  <c r="BX149" i="12"/>
  <c r="BY149" i="12"/>
  <c r="BZ149" i="12"/>
  <c r="BR150" i="12"/>
  <c r="BS150" i="12"/>
  <c r="BT150" i="12"/>
  <c r="BU150" i="12"/>
  <c r="BV150" i="12"/>
  <c r="BW150" i="12"/>
  <c r="BX150" i="12"/>
  <c r="BY150" i="12"/>
  <c r="BZ150" i="12"/>
  <c r="BR151" i="12"/>
  <c r="BS151" i="12"/>
  <c r="BT151" i="12"/>
  <c r="BU151" i="12"/>
  <c r="BV151" i="12"/>
  <c r="BW151" i="12"/>
  <c r="BX151" i="12"/>
  <c r="BY151" i="12"/>
  <c r="BZ151" i="12"/>
  <c r="BR152" i="12"/>
  <c r="BS152" i="12"/>
  <c r="BT152" i="12"/>
  <c r="BU152" i="12"/>
  <c r="BV152" i="12"/>
  <c r="BW152" i="12"/>
  <c r="BX152" i="12"/>
  <c r="BY152" i="12"/>
  <c r="BZ152" i="12"/>
  <c r="BR153" i="12"/>
  <c r="BS153" i="12"/>
  <c r="BT153" i="12"/>
  <c r="BU153" i="12"/>
  <c r="BV153" i="12"/>
  <c r="BW153" i="12"/>
  <c r="BX153" i="12"/>
  <c r="BY153" i="12"/>
  <c r="BZ153" i="12"/>
  <c r="BR154" i="12"/>
  <c r="CA154" i="12" s="1"/>
  <c r="CB154" i="12" s="1"/>
  <c r="BS154" i="12"/>
  <c r="BT154" i="12"/>
  <c r="BU154" i="12"/>
  <c r="BV154" i="12"/>
  <c r="BW154" i="12"/>
  <c r="BX154" i="12"/>
  <c r="BY154" i="12"/>
  <c r="BZ154" i="12"/>
  <c r="BR155" i="12"/>
  <c r="BS155" i="12"/>
  <c r="BT155" i="12"/>
  <c r="BU155" i="12"/>
  <c r="BV155" i="12"/>
  <c r="BW155" i="12"/>
  <c r="BX155" i="12"/>
  <c r="BY155" i="12"/>
  <c r="BZ155" i="12"/>
  <c r="BP155" i="12"/>
  <c r="BO155" i="12"/>
  <c r="BJ36" i="12"/>
  <c r="BL37" i="12"/>
  <c r="BM37" i="12"/>
  <c r="BN37" i="12"/>
  <c r="BL38" i="12"/>
  <c r="BO38" i="12" s="1"/>
  <c r="BP38" i="12" s="1"/>
  <c r="BM38" i="12"/>
  <c r="BN38" i="12"/>
  <c r="BL39" i="12"/>
  <c r="BM39" i="12"/>
  <c r="BN39" i="12"/>
  <c r="BL40" i="12"/>
  <c r="BM40" i="12"/>
  <c r="BN40" i="12"/>
  <c r="BL41" i="12"/>
  <c r="BM41" i="12"/>
  <c r="BN41" i="12"/>
  <c r="BL42" i="12"/>
  <c r="BM42" i="12"/>
  <c r="BN42" i="12"/>
  <c r="BL43" i="12"/>
  <c r="BM43" i="12"/>
  <c r="BN43" i="12"/>
  <c r="BL44" i="12"/>
  <c r="BO44" i="12" s="1"/>
  <c r="BP44" i="12" s="1"/>
  <c r="BM44" i="12"/>
  <c r="BN44" i="12"/>
  <c r="BL45" i="12"/>
  <c r="BM45" i="12"/>
  <c r="BN45" i="12"/>
  <c r="BL46" i="12"/>
  <c r="BO46" i="12" s="1"/>
  <c r="BP46" i="12" s="1"/>
  <c r="BM46" i="12"/>
  <c r="BN46" i="12"/>
  <c r="BL47" i="12"/>
  <c r="BM47" i="12"/>
  <c r="BN47" i="12"/>
  <c r="BL48" i="12"/>
  <c r="BM48" i="12"/>
  <c r="BN48" i="12"/>
  <c r="BL49" i="12"/>
  <c r="BM49" i="12"/>
  <c r="BN49" i="12"/>
  <c r="BL50" i="12"/>
  <c r="BM50" i="12"/>
  <c r="BN50" i="12"/>
  <c r="BL51" i="12"/>
  <c r="BM51" i="12"/>
  <c r="BN51" i="12"/>
  <c r="BL52" i="12"/>
  <c r="BO52" i="12" s="1"/>
  <c r="BP52" i="12" s="1"/>
  <c r="BM52" i="12"/>
  <c r="BN52" i="12"/>
  <c r="BL53" i="12"/>
  <c r="BM53" i="12"/>
  <c r="BN53" i="12"/>
  <c r="BL54" i="12"/>
  <c r="BO54" i="12" s="1"/>
  <c r="BP54" i="12" s="1"/>
  <c r="BM54" i="12"/>
  <c r="BN54" i="12"/>
  <c r="BL55" i="12"/>
  <c r="BM55" i="12"/>
  <c r="BN55" i="12"/>
  <c r="BL56" i="12"/>
  <c r="BM56" i="12"/>
  <c r="BN56" i="12"/>
  <c r="BL57" i="12"/>
  <c r="BM57" i="12"/>
  <c r="BN57" i="12"/>
  <c r="BL58" i="12"/>
  <c r="BM58" i="12"/>
  <c r="BN58" i="12"/>
  <c r="BL59" i="12"/>
  <c r="BM59" i="12"/>
  <c r="BN59" i="12"/>
  <c r="BL60" i="12"/>
  <c r="BO60" i="12" s="1"/>
  <c r="BP60" i="12" s="1"/>
  <c r="BM60" i="12"/>
  <c r="BN60" i="12"/>
  <c r="BL61" i="12"/>
  <c r="BM61" i="12"/>
  <c r="BN61" i="12"/>
  <c r="BL62" i="12"/>
  <c r="BO62" i="12" s="1"/>
  <c r="BP62" i="12" s="1"/>
  <c r="BM62" i="12"/>
  <c r="BN62" i="12"/>
  <c r="BL63" i="12"/>
  <c r="BM63" i="12"/>
  <c r="BN63" i="12"/>
  <c r="BL64" i="12"/>
  <c r="BM64" i="12"/>
  <c r="BN64" i="12"/>
  <c r="BL65" i="12"/>
  <c r="BM65" i="12"/>
  <c r="BN65" i="12"/>
  <c r="BL66" i="12"/>
  <c r="BM66" i="12"/>
  <c r="BN66" i="12"/>
  <c r="BL67" i="12"/>
  <c r="BM67" i="12"/>
  <c r="BN67" i="12"/>
  <c r="BL68" i="12"/>
  <c r="BO68" i="12" s="1"/>
  <c r="BP68" i="12" s="1"/>
  <c r="BM68" i="12"/>
  <c r="BN68" i="12"/>
  <c r="BL69" i="12"/>
  <c r="BM69" i="12"/>
  <c r="BN69" i="12"/>
  <c r="BL70" i="12"/>
  <c r="BO70" i="12" s="1"/>
  <c r="BP70" i="12" s="1"/>
  <c r="BM70" i="12"/>
  <c r="BN70" i="12"/>
  <c r="BL71" i="12"/>
  <c r="BM71" i="12"/>
  <c r="BN71" i="12"/>
  <c r="BL72" i="12"/>
  <c r="BM72" i="12"/>
  <c r="BN72" i="12"/>
  <c r="BL73" i="12"/>
  <c r="BM73" i="12"/>
  <c r="BN73" i="12"/>
  <c r="BL74" i="12"/>
  <c r="BO74" i="12" s="1"/>
  <c r="BP74" i="12" s="1"/>
  <c r="BM74" i="12"/>
  <c r="BN74" i="12"/>
  <c r="BL75" i="12"/>
  <c r="BM75" i="12"/>
  <c r="BN75" i="12"/>
  <c r="BL76" i="12"/>
  <c r="BO76" i="12" s="1"/>
  <c r="BP76" i="12" s="1"/>
  <c r="BM76" i="12"/>
  <c r="BN76" i="12"/>
  <c r="BL77" i="12"/>
  <c r="BM77" i="12"/>
  <c r="BN77" i="12"/>
  <c r="BL78" i="12"/>
  <c r="BO78" i="12" s="1"/>
  <c r="BP78" i="12" s="1"/>
  <c r="BM78" i="12"/>
  <c r="BN78" i="12"/>
  <c r="BL79" i="12"/>
  <c r="BM79" i="12"/>
  <c r="BN79" i="12"/>
  <c r="BL80" i="12"/>
  <c r="BM80" i="12"/>
  <c r="BN80" i="12"/>
  <c r="BL81" i="12"/>
  <c r="BM81" i="12"/>
  <c r="BN81" i="12"/>
  <c r="BL82" i="12"/>
  <c r="BM82" i="12"/>
  <c r="BN82" i="12"/>
  <c r="BL83" i="12"/>
  <c r="BM83" i="12"/>
  <c r="BN83" i="12"/>
  <c r="BL84" i="12"/>
  <c r="BO84" i="12" s="1"/>
  <c r="BP84" i="12" s="1"/>
  <c r="BM84" i="12"/>
  <c r="BN84" i="12"/>
  <c r="BL85" i="12"/>
  <c r="BM85" i="12"/>
  <c r="BN85" i="12"/>
  <c r="BL86" i="12"/>
  <c r="BO86" i="12" s="1"/>
  <c r="BP86" i="12" s="1"/>
  <c r="BM86" i="12"/>
  <c r="BN86" i="12"/>
  <c r="BL87" i="12"/>
  <c r="BM87" i="12"/>
  <c r="BN87" i="12"/>
  <c r="BL88" i="12"/>
  <c r="BM88" i="12"/>
  <c r="BN88" i="12"/>
  <c r="BL89" i="12"/>
  <c r="BM89" i="12"/>
  <c r="BN89" i="12"/>
  <c r="BL90" i="12"/>
  <c r="BO90" i="12" s="1"/>
  <c r="BP90" i="12" s="1"/>
  <c r="BM90" i="12"/>
  <c r="BN90" i="12"/>
  <c r="BL91" i="12"/>
  <c r="BM91" i="12"/>
  <c r="BN91" i="12"/>
  <c r="BL92" i="12"/>
  <c r="BO92" i="12" s="1"/>
  <c r="BP92" i="12" s="1"/>
  <c r="BM92" i="12"/>
  <c r="BN92" i="12"/>
  <c r="BL93" i="12"/>
  <c r="BM93" i="12"/>
  <c r="BN93" i="12"/>
  <c r="BL94" i="12"/>
  <c r="BO94" i="12" s="1"/>
  <c r="BP94" i="12" s="1"/>
  <c r="BM94" i="12"/>
  <c r="BN94" i="12"/>
  <c r="BL95" i="12"/>
  <c r="BM95" i="12"/>
  <c r="BN95" i="12"/>
  <c r="BL96" i="12"/>
  <c r="BM96" i="12"/>
  <c r="BN96" i="12"/>
  <c r="BL97" i="12"/>
  <c r="BM97" i="12"/>
  <c r="BN97" i="12"/>
  <c r="BL98" i="12"/>
  <c r="BO98" i="12" s="1"/>
  <c r="BP98" i="12" s="1"/>
  <c r="BM98" i="12"/>
  <c r="BN98" i="12"/>
  <c r="BL99" i="12"/>
  <c r="BM99" i="12"/>
  <c r="BN99" i="12"/>
  <c r="BL100" i="12"/>
  <c r="BO100" i="12" s="1"/>
  <c r="BP100" i="12" s="1"/>
  <c r="BM100" i="12"/>
  <c r="BN100" i="12"/>
  <c r="BL101" i="12"/>
  <c r="BM101" i="12"/>
  <c r="BN101" i="12"/>
  <c r="BL102" i="12"/>
  <c r="BO102" i="12" s="1"/>
  <c r="BP102" i="12" s="1"/>
  <c r="BM102" i="12"/>
  <c r="BN102" i="12"/>
  <c r="BL103" i="12"/>
  <c r="BM103" i="12"/>
  <c r="BN103" i="12"/>
  <c r="BL104" i="12"/>
  <c r="BM104" i="12"/>
  <c r="BN104" i="12"/>
  <c r="BL105" i="12"/>
  <c r="BM105" i="12"/>
  <c r="BN105" i="12"/>
  <c r="BL106" i="12"/>
  <c r="BM106" i="12"/>
  <c r="BN106" i="12"/>
  <c r="BL107" i="12"/>
  <c r="BM107" i="12"/>
  <c r="BN107" i="12"/>
  <c r="BL108" i="12"/>
  <c r="BO108" i="12" s="1"/>
  <c r="BP108" i="12" s="1"/>
  <c r="BM108" i="12"/>
  <c r="BN108" i="12"/>
  <c r="BL109" i="12"/>
  <c r="BM109" i="12"/>
  <c r="BN109" i="12"/>
  <c r="BL110" i="12"/>
  <c r="BO110" i="12" s="1"/>
  <c r="BP110" i="12" s="1"/>
  <c r="BM110" i="12"/>
  <c r="BN110" i="12"/>
  <c r="BL111" i="12"/>
  <c r="BM111" i="12"/>
  <c r="BN111" i="12"/>
  <c r="BL112" i="12"/>
  <c r="BM112" i="12"/>
  <c r="BN112" i="12"/>
  <c r="BL113" i="12"/>
  <c r="BM113" i="12"/>
  <c r="BN113" i="12"/>
  <c r="BL114" i="12"/>
  <c r="BM114" i="12"/>
  <c r="BN114" i="12"/>
  <c r="BL115" i="12"/>
  <c r="BM115" i="12"/>
  <c r="BN115" i="12"/>
  <c r="BL116" i="12"/>
  <c r="BO116" i="12" s="1"/>
  <c r="BP116" i="12" s="1"/>
  <c r="BM116" i="12"/>
  <c r="BN116" i="12"/>
  <c r="BL117" i="12"/>
  <c r="BM117" i="12"/>
  <c r="BN117" i="12"/>
  <c r="BL118" i="12"/>
  <c r="BO118" i="12" s="1"/>
  <c r="BP118" i="12" s="1"/>
  <c r="BM118" i="12"/>
  <c r="BN118" i="12"/>
  <c r="BL119" i="12"/>
  <c r="BM119" i="12"/>
  <c r="BN119" i="12"/>
  <c r="BL120" i="12"/>
  <c r="BM120" i="12"/>
  <c r="BN120" i="12"/>
  <c r="BL121" i="12"/>
  <c r="BM121" i="12"/>
  <c r="BN121" i="12"/>
  <c r="BL122" i="12"/>
  <c r="BM122" i="12"/>
  <c r="BN122" i="12"/>
  <c r="BL123" i="12"/>
  <c r="BM123" i="12"/>
  <c r="BN123" i="12"/>
  <c r="BL124" i="12"/>
  <c r="BO124" i="12" s="1"/>
  <c r="BP124" i="12" s="1"/>
  <c r="BM124" i="12"/>
  <c r="BN124" i="12"/>
  <c r="BL125" i="12"/>
  <c r="BM125" i="12"/>
  <c r="BN125" i="12"/>
  <c r="BL126" i="12"/>
  <c r="BO126" i="12" s="1"/>
  <c r="BP126" i="12" s="1"/>
  <c r="BM126" i="12"/>
  <c r="BN126" i="12"/>
  <c r="BL127" i="12"/>
  <c r="BM127" i="12"/>
  <c r="BN127" i="12"/>
  <c r="BL128" i="12"/>
  <c r="BM128" i="12"/>
  <c r="BN128" i="12"/>
  <c r="BL129" i="12"/>
  <c r="BM129" i="12"/>
  <c r="BN129" i="12"/>
  <c r="BL130" i="12"/>
  <c r="BM130" i="12"/>
  <c r="BN130" i="12"/>
  <c r="BL131" i="12"/>
  <c r="BM131" i="12"/>
  <c r="BN131" i="12"/>
  <c r="BL132" i="12"/>
  <c r="BO132" i="12" s="1"/>
  <c r="BP132" i="12" s="1"/>
  <c r="BM132" i="12"/>
  <c r="BN132" i="12"/>
  <c r="BL133" i="12"/>
  <c r="BM133" i="12"/>
  <c r="BN133" i="12"/>
  <c r="BL134" i="12"/>
  <c r="BO134" i="12" s="1"/>
  <c r="BP134" i="12" s="1"/>
  <c r="BM134" i="12"/>
  <c r="BN134" i="12"/>
  <c r="BL135" i="12"/>
  <c r="BM135" i="12"/>
  <c r="BN135" i="12"/>
  <c r="BL136" i="12"/>
  <c r="BM136" i="12"/>
  <c r="BN136" i="12"/>
  <c r="BL137" i="12"/>
  <c r="BM137" i="12"/>
  <c r="BN137" i="12"/>
  <c r="BL138" i="12"/>
  <c r="BM138" i="12"/>
  <c r="BN138" i="12"/>
  <c r="BL139" i="12"/>
  <c r="BM139" i="12"/>
  <c r="BN139" i="12"/>
  <c r="BL140" i="12"/>
  <c r="BO140" i="12" s="1"/>
  <c r="BP140" i="12" s="1"/>
  <c r="BM140" i="12"/>
  <c r="BN140" i="12"/>
  <c r="BL141" i="12"/>
  <c r="BM141" i="12"/>
  <c r="BN141" i="12"/>
  <c r="BL142" i="12"/>
  <c r="BM142" i="12"/>
  <c r="BN142" i="12"/>
  <c r="BL143" i="12"/>
  <c r="BM143" i="12"/>
  <c r="BN143" i="12"/>
  <c r="BL144" i="12"/>
  <c r="BM144" i="12"/>
  <c r="BN144" i="12"/>
  <c r="BL145" i="12"/>
  <c r="BM145" i="12"/>
  <c r="BN145" i="12"/>
  <c r="BL146" i="12"/>
  <c r="BM146" i="12"/>
  <c r="BN146" i="12"/>
  <c r="BL147" i="12"/>
  <c r="BM147" i="12"/>
  <c r="BN147" i="12"/>
  <c r="BL148" i="12"/>
  <c r="BO148" i="12" s="1"/>
  <c r="BP148" i="12" s="1"/>
  <c r="BM148" i="12"/>
  <c r="BN148" i="12"/>
  <c r="BL149" i="12"/>
  <c r="BM149" i="12"/>
  <c r="BN149" i="12"/>
  <c r="BL150" i="12"/>
  <c r="BM150" i="12"/>
  <c r="BN150" i="12"/>
  <c r="BL151" i="12"/>
  <c r="BM151" i="12"/>
  <c r="BN151" i="12"/>
  <c r="BL152" i="12"/>
  <c r="BM152" i="12"/>
  <c r="BN152" i="12"/>
  <c r="BL153" i="12"/>
  <c r="BM153" i="12"/>
  <c r="BN153" i="12"/>
  <c r="BL154" i="12"/>
  <c r="BM154" i="12"/>
  <c r="BN154" i="12"/>
  <c r="BL155" i="12"/>
  <c r="BM155" i="12"/>
  <c r="BN155" i="12"/>
  <c r="BJ155" i="12"/>
  <c r="BI155" i="12"/>
  <c r="BI42" i="12"/>
  <c r="BJ42" i="12" s="1"/>
  <c r="BI50" i="12"/>
  <c r="BJ50" i="12" s="1"/>
  <c r="BI58" i="12"/>
  <c r="BJ58" i="12" s="1"/>
  <c r="BI62" i="12"/>
  <c r="BJ62" i="12" s="1"/>
  <c r="BI66" i="12"/>
  <c r="BJ66" i="12" s="1"/>
  <c r="BI74" i="12"/>
  <c r="BJ74" i="12" s="1"/>
  <c r="BI82" i="12"/>
  <c r="BJ82" i="12" s="1"/>
  <c r="BJ84" i="12"/>
  <c r="BI90" i="12"/>
  <c r="BJ90" i="12" s="1"/>
  <c r="BJ92" i="12"/>
  <c r="BI94" i="12"/>
  <c r="BJ94" i="12" s="1"/>
  <c r="BI98" i="12"/>
  <c r="BJ98" i="12" s="1"/>
  <c r="BJ100" i="12"/>
  <c r="BI106" i="12"/>
  <c r="BJ106" i="12" s="1"/>
  <c r="BI114" i="12"/>
  <c r="BJ114" i="12" s="1"/>
  <c r="BI122" i="12"/>
  <c r="BJ122" i="12" s="1"/>
  <c r="BI130" i="12"/>
  <c r="BJ130" i="12" s="1"/>
  <c r="BJ132" i="12"/>
  <c r="BI138" i="12"/>
  <c r="BJ138" i="12" s="1"/>
  <c r="BI146" i="12"/>
  <c r="BJ146" i="12" s="1"/>
  <c r="BI154" i="12"/>
  <c r="BJ154" i="12" s="1"/>
  <c r="BI36" i="12"/>
  <c r="BF37" i="12"/>
  <c r="BI37" i="12" s="1"/>
  <c r="BJ37" i="12" s="1"/>
  <c r="BG37" i="12"/>
  <c r="BH37" i="12"/>
  <c r="BF38" i="12"/>
  <c r="BG38" i="12"/>
  <c r="BI38" i="12" s="1"/>
  <c r="BJ38" i="12" s="1"/>
  <c r="BH38" i="12"/>
  <c r="BF39" i="12"/>
  <c r="BG39" i="12"/>
  <c r="BH39" i="12"/>
  <c r="BF40" i="12"/>
  <c r="BI40" i="12" s="1"/>
  <c r="BJ40" i="12" s="1"/>
  <c r="BG40" i="12"/>
  <c r="BH40" i="12"/>
  <c r="BF41" i="12"/>
  <c r="BI41" i="12" s="1"/>
  <c r="BJ41" i="12" s="1"/>
  <c r="BG41" i="12"/>
  <c r="BH41" i="12"/>
  <c r="BF42" i="12"/>
  <c r="BG42" i="12"/>
  <c r="BH42" i="12"/>
  <c r="BF43" i="12"/>
  <c r="BG43" i="12"/>
  <c r="BH43" i="12"/>
  <c r="BF44" i="12"/>
  <c r="BI44" i="12" s="1"/>
  <c r="BJ44" i="12" s="1"/>
  <c r="BG44" i="12"/>
  <c r="BH44" i="12"/>
  <c r="BF45" i="12"/>
  <c r="BI45" i="12" s="1"/>
  <c r="BJ45" i="12" s="1"/>
  <c r="BG45" i="12"/>
  <c r="BH45" i="12"/>
  <c r="BF46" i="12"/>
  <c r="BG46" i="12"/>
  <c r="BI46" i="12" s="1"/>
  <c r="BJ46" i="12" s="1"/>
  <c r="BH46" i="12"/>
  <c r="BF47" i="12"/>
  <c r="BG47" i="12"/>
  <c r="BH47" i="12"/>
  <c r="BF48" i="12"/>
  <c r="BI48" i="12" s="1"/>
  <c r="BJ48" i="12" s="1"/>
  <c r="BG48" i="12"/>
  <c r="BH48" i="12"/>
  <c r="BF49" i="12"/>
  <c r="BI49" i="12" s="1"/>
  <c r="BJ49" i="12" s="1"/>
  <c r="BG49" i="12"/>
  <c r="BH49" i="12"/>
  <c r="BF50" i="12"/>
  <c r="BG50" i="12"/>
  <c r="BH50" i="12"/>
  <c r="BF51" i="12"/>
  <c r="BG51" i="12"/>
  <c r="BH51" i="12"/>
  <c r="BF52" i="12"/>
  <c r="BI52" i="12" s="1"/>
  <c r="BJ52" i="12" s="1"/>
  <c r="BG52" i="12"/>
  <c r="BH52" i="12"/>
  <c r="BF53" i="12"/>
  <c r="BI53" i="12" s="1"/>
  <c r="BJ53" i="12" s="1"/>
  <c r="BG53" i="12"/>
  <c r="BH53" i="12"/>
  <c r="BF54" i="12"/>
  <c r="BG54" i="12"/>
  <c r="BI54" i="12" s="1"/>
  <c r="BJ54" i="12" s="1"/>
  <c r="BH54" i="12"/>
  <c r="BF55" i="12"/>
  <c r="BG55" i="12"/>
  <c r="BH55" i="12"/>
  <c r="BF56" i="12"/>
  <c r="BI56" i="12" s="1"/>
  <c r="BJ56" i="12" s="1"/>
  <c r="BG56" i="12"/>
  <c r="BH56" i="12"/>
  <c r="BF57" i="12"/>
  <c r="BI57" i="12" s="1"/>
  <c r="BJ57" i="12" s="1"/>
  <c r="BG57" i="12"/>
  <c r="BH57" i="12"/>
  <c r="BF58" i="12"/>
  <c r="BG58" i="12"/>
  <c r="BH58" i="12"/>
  <c r="BF59" i="12"/>
  <c r="BG59" i="12"/>
  <c r="BH59" i="12"/>
  <c r="BF60" i="12"/>
  <c r="BI60" i="12" s="1"/>
  <c r="BJ60" i="12" s="1"/>
  <c r="BG60" i="12"/>
  <c r="BH60" i="12"/>
  <c r="BF61" i="12"/>
  <c r="BI61" i="12" s="1"/>
  <c r="BJ61" i="12" s="1"/>
  <c r="BG61" i="12"/>
  <c r="BH61" i="12"/>
  <c r="BF62" i="12"/>
  <c r="BG62" i="12"/>
  <c r="BH62" i="12"/>
  <c r="BF63" i="12"/>
  <c r="BG63" i="12"/>
  <c r="BH63" i="12"/>
  <c r="BF64" i="12"/>
  <c r="BI64" i="12" s="1"/>
  <c r="BJ64" i="12" s="1"/>
  <c r="BG64" i="12"/>
  <c r="BH64" i="12"/>
  <c r="BF65" i="12"/>
  <c r="BI65" i="12" s="1"/>
  <c r="BJ65" i="12" s="1"/>
  <c r="BG65" i="12"/>
  <c r="BH65" i="12"/>
  <c r="BF66" i="12"/>
  <c r="BG66" i="12"/>
  <c r="BH66" i="12"/>
  <c r="BF67" i="12"/>
  <c r="BG67" i="12"/>
  <c r="BH67" i="12"/>
  <c r="BF68" i="12"/>
  <c r="BI68" i="12" s="1"/>
  <c r="BJ68" i="12" s="1"/>
  <c r="BG68" i="12"/>
  <c r="BH68" i="12"/>
  <c r="BF69" i="12"/>
  <c r="BI69" i="12" s="1"/>
  <c r="BJ69" i="12" s="1"/>
  <c r="BG69" i="12"/>
  <c r="BH69" i="12"/>
  <c r="BF70" i="12"/>
  <c r="BG70" i="12"/>
  <c r="BI70" i="12" s="1"/>
  <c r="BJ70" i="12" s="1"/>
  <c r="BH70" i="12"/>
  <c r="BF71" i="12"/>
  <c r="BG71" i="12"/>
  <c r="BH71" i="12"/>
  <c r="BF72" i="12"/>
  <c r="BI72" i="12" s="1"/>
  <c r="BJ72" i="12" s="1"/>
  <c r="BG72" i="12"/>
  <c r="BH72" i="12"/>
  <c r="BF73" i="12"/>
  <c r="BI73" i="12" s="1"/>
  <c r="BJ73" i="12" s="1"/>
  <c r="BG73" i="12"/>
  <c r="BH73" i="12"/>
  <c r="BF74" i="12"/>
  <c r="BG74" i="12"/>
  <c r="BH74" i="12"/>
  <c r="BF75" i="12"/>
  <c r="BG75" i="12"/>
  <c r="BH75" i="12"/>
  <c r="BF76" i="12"/>
  <c r="BI76" i="12" s="1"/>
  <c r="BJ76" i="12" s="1"/>
  <c r="BG76" i="12"/>
  <c r="BH76" i="12"/>
  <c r="BF77" i="12"/>
  <c r="BI77" i="12" s="1"/>
  <c r="BJ77" i="12" s="1"/>
  <c r="BG77" i="12"/>
  <c r="BH77" i="12"/>
  <c r="BF78" i="12"/>
  <c r="BG78" i="12"/>
  <c r="BI78" i="12" s="1"/>
  <c r="BJ78" i="12" s="1"/>
  <c r="BH78" i="12"/>
  <c r="BF79" i="12"/>
  <c r="BG79" i="12"/>
  <c r="BH79" i="12"/>
  <c r="BF80" i="12"/>
  <c r="BI80" i="12" s="1"/>
  <c r="BJ80" i="12" s="1"/>
  <c r="BG80" i="12"/>
  <c r="BH80" i="12"/>
  <c r="BF81" i="12"/>
  <c r="BI81" i="12" s="1"/>
  <c r="BJ81" i="12" s="1"/>
  <c r="BG81" i="12"/>
  <c r="BH81" i="12"/>
  <c r="BF82" i="12"/>
  <c r="BG82" i="12"/>
  <c r="BH82" i="12"/>
  <c r="BF83" i="12"/>
  <c r="BG83" i="12"/>
  <c r="BH83" i="12"/>
  <c r="BF84" i="12"/>
  <c r="BI84" i="12" s="1"/>
  <c r="BG84" i="12"/>
  <c r="BH84" i="12"/>
  <c r="BF85" i="12"/>
  <c r="BI85" i="12" s="1"/>
  <c r="BJ85" i="12" s="1"/>
  <c r="BG85" i="12"/>
  <c r="BH85" i="12"/>
  <c r="BF86" i="12"/>
  <c r="BG86" i="12"/>
  <c r="BI86" i="12" s="1"/>
  <c r="BJ86" i="12" s="1"/>
  <c r="BH86" i="12"/>
  <c r="BF87" i="12"/>
  <c r="BG87" i="12"/>
  <c r="BH87" i="12"/>
  <c r="BF88" i="12"/>
  <c r="BI88" i="12" s="1"/>
  <c r="BJ88" i="12" s="1"/>
  <c r="BG88" i="12"/>
  <c r="BH88" i="12"/>
  <c r="BF89" i="12"/>
  <c r="BI89" i="12" s="1"/>
  <c r="BJ89" i="12" s="1"/>
  <c r="BG89" i="12"/>
  <c r="BH89" i="12"/>
  <c r="BF90" i="12"/>
  <c r="BG90" i="12"/>
  <c r="BH90" i="12"/>
  <c r="BF91" i="12"/>
  <c r="BG91" i="12"/>
  <c r="BH91" i="12"/>
  <c r="BF92" i="12"/>
  <c r="BI92" i="12" s="1"/>
  <c r="BG92" i="12"/>
  <c r="BH92" i="12"/>
  <c r="BF93" i="12"/>
  <c r="BI93" i="12" s="1"/>
  <c r="BJ93" i="12" s="1"/>
  <c r="BG93" i="12"/>
  <c r="BH93" i="12"/>
  <c r="BF94" i="12"/>
  <c r="BG94" i="12"/>
  <c r="BH94" i="12"/>
  <c r="BF95" i="12"/>
  <c r="BG95" i="12"/>
  <c r="BH95" i="12"/>
  <c r="BF96" i="12"/>
  <c r="BI96" i="12" s="1"/>
  <c r="BJ96" i="12" s="1"/>
  <c r="BG96" i="12"/>
  <c r="BH96" i="12"/>
  <c r="BF97" i="12"/>
  <c r="BI97" i="12" s="1"/>
  <c r="BJ97" i="12" s="1"/>
  <c r="BG97" i="12"/>
  <c r="BH97" i="12"/>
  <c r="BF98" i="12"/>
  <c r="BG98" i="12"/>
  <c r="BH98" i="12"/>
  <c r="BF99" i="12"/>
  <c r="BG99" i="12"/>
  <c r="BH99" i="12"/>
  <c r="BF100" i="12"/>
  <c r="BI100" i="12" s="1"/>
  <c r="BG100" i="12"/>
  <c r="BH100" i="12"/>
  <c r="BF101" i="12"/>
  <c r="BI101" i="12" s="1"/>
  <c r="BJ101" i="12" s="1"/>
  <c r="BG101" i="12"/>
  <c r="BH101" i="12"/>
  <c r="BF102" i="12"/>
  <c r="BG102" i="12"/>
  <c r="BI102" i="12" s="1"/>
  <c r="BJ102" i="12" s="1"/>
  <c r="BH102" i="12"/>
  <c r="BF103" i="12"/>
  <c r="BG103" i="12"/>
  <c r="BH103" i="12"/>
  <c r="BF104" i="12"/>
  <c r="BI104" i="12" s="1"/>
  <c r="BJ104" i="12" s="1"/>
  <c r="BG104" i="12"/>
  <c r="BH104" i="12"/>
  <c r="BF105" i="12"/>
  <c r="BI105" i="12" s="1"/>
  <c r="BJ105" i="12" s="1"/>
  <c r="BG105" i="12"/>
  <c r="BH105" i="12"/>
  <c r="BF106" i="12"/>
  <c r="BG106" i="12"/>
  <c r="BH106" i="12"/>
  <c r="BF107" i="12"/>
  <c r="BG107" i="12"/>
  <c r="BH107" i="12"/>
  <c r="BF108" i="12"/>
  <c r="BI108" i="12" s="1"/>
  <c r="BJ108" i="12" s="1"/>
  <c r="BG108" i="12"/>
  <c r="BH108" i="12"/>
  <c r="BF109" i="12"/>
  <c r="BI109" i="12" s="1"/>
  <c r="BJ109" i="12" s="1"/>
  <c r="BG109" i="12"/>
  <c r="BH109" i="12"/>
  <c r="BF110" i="12"/>
  <c r="BG110" i="12"/>
  <c r="BI110" i="12" s="1"/>
  <c r="BJ110" i="12" s="1"/>
  <c r="BH110" i="12"/>
  <c r="BF111" i="12"/>
  <c r="BG111" i="12"/>
  <c r="BH111" i="12"/>
  <c r="BF112" i="12"/>
  <c r="BI112" i="12" s="1"/>
  <c r="BJ112" i="12" s="1"/>
  <c r="BG112" i="12"/>
  <c r="BH112" i="12"/>
  <c r="BF113" i="12"/>
  <c r="BI113" i="12" s="1"/>
  <c r="BJ113" i="12" s="1"/>
  <c r="BG113" i="12"/>
  <c r="BH113" i="12"/>
  <c r="BF114" i="12"/>
  <c r="BG114" i="12"/>
  <c r="BH114" i="12"/>
  <c r="BF115" i="12"/>
  <c r="BG115" i="12"/>
  <c r="BH115" i="12"/>
  <c r="BF116" i="12"/>
  <c r="BI116" i="12" s="1"/>
  <c r="BJ116" i="12" s="1"/>
  <c r="BG116" i="12"/>
  <c r="BH116" i="12"/>
  <c r="BF117" i="12"/>
  <c r="BI117" i="12" s="1"/>
  <c r="BJ117" i="12" s="1"/>
  <c r="BG117" i="12"/>
  <c r="BH117" i="12"/>
  <c r="BF118" i="12"/>
  <c r="BG118" i="12"/>
  <c r="BI118" i="12" s="1"/>
  <c r="BJ118" i="12" s="1"/>
  <c r="BH118" i="12"/>
  <c r="BF119" i="12"/>
  <c r="BG119" i="12"/>
  <c r="BH119" i="12"/>
  <c r="BF120" i="12"/>
  <c r="BI120" i="12" s="1"/>
  <c r="BJ120" i="12" s="1"/>
  <c r="BG120" i="12"/>
  <c r="BH120" i="12"/>
  <c r="BF121" i="12"/>
  <c r="BI121" i="12" s="1"/>
  <c r="BJ121" i="12" s="1"/>
  <c r="BG121" i="12"/>
  <c r="BH121" i="12"/>
  <c r="BF122" i="12"/>
  <c r="BG122" i="12"/>
  <c r="BH122" i="12"/>
  <c r="BF123" i="12"/>
  <c r="BG123" i="12"/>
  <c r="BH123" i="12"/>
  <c r="BF124" i="12"/>
  <c r="BI124" i="12" s="1"/>
  <c r="BJ124" i="12" s="1"/>
  <c r="BG124" i="12"/>
  <c r="BH124" i="12"/>
  <c r="BF125" i="12"/>
  <c r="BI125" i="12" s="1"/>
  <c r="BJ125" i="12" s="1"/>
  <c r="BG125" i="12"/>
  <c r="BH125" i="12"/>
  <c r="BF126" i="12"/>
  <c r="BG126" i="12"/>
  <c r="BI126" i="12" s="1"/>
  <c r="BJ126" i="12" s="1"/>
  <c r="BH126" i="12"/>
  <c r="BF127" i="12"/>
  <c r="BG127" i="12"/>
  <c r="BH127" i="12"/>
  <c r="BF128" i="12"/>
  <c r="BI128" i="12" s="1"/>
  <c r="BJ128" i="12" s="1"/>
  <c r="BG128" i="12"/>
  <c r="BH128" i="12"/>
  <c r="BF129" i="12"/>
  <c r="BI129" i="12" s="1"/>
  <c r="BJ129" i="12" s="1"/>
  <c r="BG129" i="12"/>
  <c r="BH129" i="12"/>
  <c r="BF130" i="12"/>
  <c r="BG130" i="12"/>
  <c r="BH130" i="12"/>
  <c r="BF131" i="12"/>
  <c r="BG131" i="12"/>
  <c r="BH131" i="12"/>
  <c r="BF132" i="12"/>
  <c r="BI132" i="12" s="1"/>
  <c r="BG132" i="12"/>
  <c r="BH132" i="12"/>
  <c r="BF133" i="12"/>
  <c r="BI133" i="12" s="1"/>
  <c r="BJ133" i="12" s="1"/>
  <c r="BG133" i="12"/>
  <c r="BH133" i="12"/>
  <c r="BF134" i="12"/>
  <c r="BG134" i="12"/>
  <c r="BI134" i="12" s="1"/>
  <c r="BJ134" i="12" s="1"/>
  <c r="BH134" i="12"/>
  <c r="BF135" i="12"/>
  <c r="BG135" i="12"/>
  <c r="BH135" i="12"/>
  <c r="BF136" i="12"/>
  <c r="BI136" i="12" s="1"/>
  <c r="BJ136" i="12" s="1"/>
  <c r="BG136" i="12"/>
  <c r="BH136" i="12"/>
  <c r="BF137" i="12"/>
  <c r="BI137" i="12" s="1"/>
  <c r="BJ137" i="12" s="1"/>
  <c r="BG137" i="12"/>
  <c r="BH137" i="12"/>
  <c r="BF138" i="12"/>
  <c r="BG138" i="12"/>
  <c r="BH138" i="12"/>
  <c r="BF139" i="12"/>
  <c r="BG139" i="12"/>
  <c r="BH139" i="12"/>
  <c r="BF140" i="12"/>
  <c r="BI140" i="12" s="1"/>
  <c r="BJ140" i="12" s="1"/>
  <c r="BG140" i="12"/>
  <c r="BH140" i="12"/>
  <c r="BF141" i="12"/>
  <c r="BI141" i="12" s="1"/>
  <c r="BJ141" i="12" s="1"/>
  <c r="BG141" i="12"/>
  <c r="BH141" i="12"/>
  <c r="BF142" i="12"/>
  <c r="BG142" i="12"/>
  <c r="BI142" i="12" s="1"/>
  <c r="BJ142" i="12" s="1"/>
  <c r="BH142" i="12"/>
  <c r="BF143" i="12"/>
  <c r="BG143" i="12"/>
  <c r="BH143" i="12"/>
  <c r="BF144" i="12"/>
  <c r="BI144" i="12" s="1"/>
  <c r="BJ144" i="12" s="1"/>
  <c r="BG144" i="12"/>
  <c r="BH144" i="12"/>
  <c r="BF145" i="12"/>
  <c r="BI145" i="12" s="1"/>
  <c r="BJ145" i="12" s="1"/>
  <c r="BG145" i="12"/>
  <c r="BH145" i="12"/>
  <c r="BF146" i="12"/>
  <c r="BG146" i="12"/>
  <c r="BH146" i="12"/>
  <c r="BF147" i="12"/>
  <c r="BG147" i="12"/>
  <c r="BH147" i="12"/>
  <c r="BF148" i="12"/>
  <c r="BI148" i="12" s="1"/>
  <c r="BJ148" i="12" s="1"/>
  <c r="BG148" i="12"/>
  <c r="BH148" i="12"/>
  <c r="BF149" i="12"/>
  <c r="BI149" i="12" s="1"/>
  <c r="BJ149" i="12" s="1"/>
  <c r="BG149" i="12"/>
  <c r="BH149" i="12"/>
  <c r="BF150" i="12"/>
  <c r="BG150" i="12"/>
  <c r="BI150" i="12" s="1"/>
  <c r="BJ150" i="12" s="1"/>
  <c r="BH150" i="12"/>
  <c r="BF151" i="12"/>
  <c r="BG151" i="12"/>
  <c r="BH151" i="12"/>
  <c r="BF152" i="12"/>
  <c r="BI152" i="12" s="1"/>
  <c r="BJ152" i="12" s="1"/>
  <c r="BG152" i="12"/>
  <c r="BH152" i="12"/>
  <c r="BF153" i="12"/>
  <c r="BI153" i="12" s="1"/>
  <c r="BJ153" i="12" s="1"/>
  <c r="BG153" i="12"/>
  <c r="BH153" i="12"/>
  <c r="BF154" i="12"/>
  <c r="BG154" i="12"/>
  <c r="BH154" i="12"/>
  <c r="BF155" i="12"/>
  <c r="BG155" i="12"/>
  <c r="BH155" i="12"/>
  <c r="BH36" i="12"/>
  <c r="BG36" i="12"/>
  <c r="BF36" i="12"/>
  <c r="AN2317" i="10"/>
  <c r="BB69" i="7"/>
  <c r="BC69" i="7"/>
  <c r="BE69" i="7" s="1"/>
  <c r="BD69" i="7"/>
  <c r="BF69" i="7"/>
  <c r="BG69" i="7"/>
  <c r="BH69" i="7"/>
  <c r="BI69" i="7" s="1"/>
  <c r="BJ69" i="7"/>
  <c r="BK69" i="7"/>
  <c r="BL69" i="7"/>
  <c r="BM69" i="7"/>
  <c r="BN69" i="7"/>
  <c r="BO69" i="7"/>
  <c r="BP69" i="7"/>
  <c r="BQ69" i="7" s="1"/>
  <c r="BR69" i="7"/>
  <c r="BS69" i="7"/>
  <c r="BT69" i="7"/>
  <c r="BU69" i="7"/>
  <c r="BV69" i="7"/>
  <c r="BW69" i="7"/>
  <c r="BX69" i="7"/>
  <c r="BY69" i="7" s="1"/>
  <c r="BB70" i="7"/>
  <c r="BC70" i="7"/>
  <c r="BD70" i="7"/>
  <c r="BE70" i="7"/>
  <c r="BF70" i="7"/>
  <c r="BG70" i="7"/>
  <c r="BH70" i="7"/>
  <c r="BI70" i="7" s="1"/>
  <c r="BJ70" i="7"/>
  <c r="BK70" i="7"/>
  <c r="BL70" i="7"/>
  <c r="BM70" i="7"/>
  <c r="BN70" i="7"/>
  <c r="BO70" i="7"/>
  <c r="BP70" i="7"/>
  <c r="BQ70" i="7" s="1"/>
  <c r="BR70" i="7"/>
  <c r="BS70" i="7"/>
  <c r="BT70" i="7"/>
  <c r="BU70" i="7"/>
  <c r="BV70" i="7"/>
  <c r="BW70" i="7"/>
  <c r="BX70" i="7"/>
  <c r="BY70" i="7" s="1"/>
  <c r="BB71" i="7"/>
  <c r="BC71" i="7"/>
  <c r="BD71" i="7"/>
  <c r="BE71" i="7"/>
  <c r="BF71" i="7"/>
  <c r="BG71" i="7"/>
  <c r="BH71" i="7"/>
  <c r="BI71" i="7" s="1"/>
  <c r="BJ71" i="7"/>
  <c r="BK71" i="7"/>
  <c r="BL71" i="7"/>
  <c r="BM71" i="7"/>
  <c r="BN71" i="7"/>
  <c r="BO71" i="7"/>
  <c r="BP71" i="7"/>
  <c r="BQ71" i="7" s="1"/>
  <c r="BR71" i="7"/>
  <c r="BS71" i="7"/>
  <c r="BT71" i="7"/>
  <c r="BU71" i="7"/>
  <c r="BV71" i="7"/>
  <c r="BW71" i="7"/>
  <c r="BX71" i="7"/>
  <c r="BY71" i="7" s="1"/>
  <c r="BB72" i="7"/>
  <c r="BC72" i="7"/>
  <c r="BD72" i="7"/>
  <c r="BE72" i="7"/>
  <c r="BF72" i="7"/>
  <c r="BG72" i="7"/>
  <c r="BH72" i="7"/>
  <c r="BI72" i="7" s="1"/>
  <c r="BJ72" i="7"/>
  <c r="BK72" i="7"/>
  <c r="BL72" i="7"/>
  <c r="BM72" i="7"/>
  <c r="BN72" i="7"/>
  <c r="BO72" i="7"/>
  <c r="BP72" i="7"/>
  <c r="BQ72" i="7" s="1"/>
  <c r="BR72" i="7"/>
  <c r="BS72" i="7"/>
  <c r="BT72" i="7"/>
  <c r="BU72" i="7"/>
  <c r="BV72" i="7"/>
  <c r="BW72" i="7"/>
  <c r="BX72" i="7"/>
  <c r="BY72" i="7" s="1"/>
  <c r="BB73" i="7"/>
  <c r="BC73" i="7"/>
  <c r="BD73" i="7"/>
  <c r="BE73" i="7"/>
  <c r="BF73" i="7"/>
  <c r="BG73" i="7"/>
  <c r="BH73" i="7"/>
  <c r="BI73" i="7" s="1"/>
  <c r="BJ73" i="7"/>
  <c r="BK73" i="7"/>
  <c r="BL73" i="7"/>
  <c r="BM73" i="7"/>
  <c r="BN73" i="7"/>
  <c r="BO73" i="7"/>
  <c r="BP73" i="7"/>
  <c r="BQ73" i="7" s="1"/>
  <c r="BR73" i="7"/>
  <c r="BS73" i="7"/>
  <c r="BT73" i="7"/>
  <c r="BU73" i="7"/>
  <c r="BV73" i="7"/>
  <c r="BW73" i="7"/>
  <c r="BX73" i="7"/>
  <c r="BY73" i="7" s="1"/>
  <c r="BB74" i="7"/>
  <c r="BC74" i="7"/>
  <c r="BD74" i="7"/>
  <c r="BE74" i="7"/>
  <c r="BF74" i="7"/>
  <c r="BG74" i="7"/>
  <c r="BH74" i="7"/>
  <c r="BI74" i="7" s="1"/>
  <c r="BJ74" i="7"/>
  <c r="BK74" i="7"/>
  <c r="BL74" i="7"/>
  <c r="BM74" i="7"/>
  <c r="BN74" i="7"/>
  <c r="BO74" i="7"/>
  <c r="BP74" i="7"/>
  <c r="BQ74" i="7" s="1"/>
  <c r="BR74" i="7"/>
  <c r="BS74" i="7"/>
  <c r="BT74" i="7"/>
  <c r="BU74" i="7"/>
  <c r="BV74" i="7"/>
  <c r="BW74" i="7"/>
  <c r="BX74" i="7"/>
  <c r="BY74" i="7" s="1"/>
  <c r="BB75" i="7"/>
  <c r="BC75" i="7"/>
  <c r="BD75" i="7"/>
  <c r="BE75" i="7"/>
  <c r="BF75" i="7"/>
  <c r="BG75" i="7"/>
  <c r="BH75" i="7"/>
  <c r="BI75" i="7" s="1"/>
  <c r="BJ75" i="7"/>
  <c r="BK75" i="7"/>
  <c r="BL75" i="7"/>
  <c r="BM75" i="7"/>
  <c r="BN75" i="7"/>
  <c r="BO75" i="7"/>
  <c r="BP75" i="7"/>
  <c r="BQ75" i="7" s="1"/>
  <c r="BR75" i="7"/>
  <c r="BS75" i="7"/>
  <c r="BT75" i="7"/>
  <c r="BU75" i="7"/>
  <c r="BV75" i="7"/>
  <c r="BW75" i="7"/>
  <c r="BX75" i="7"/>
  <c r="BY75" i="7" s="1"/>
  <c r="BB76" i="7"/>
  <c r="BC76" i="7"/>
  <c r="BD76" i="7"/>
  <c r="BE76" i="7"/>
  <c r="BF76" i="7"/>
  <c r="BG76" i="7"/>
  <c r="BH76" i="7"/>
  <c r="BI76" i="7" s="1"/>
  <c r="BJ76" i="7"/>
  <c r="BK76" i="7"/>
  <c r="BL76" i="7"/>
  <c r="BM76" i="7"/>
  <c r="BN76" i="7"/>
  <c r="BO76" i="7"/>
  <c r="BP76" i="7"/>
  <c r="BQ76" i="7" s="1"/>
  <c r="BR76" i="7"/>
  <c r="BS76" i="7"/>
  <c r="BT76" i="7"/>
  <c r="BU76" i="7"/>
  <c r="BV76" i="7"/>
  <c r="BW76" i="7"/>
  <c r="BX76" i="7"/>
  <c r="BY76" i="7" s="1"/>
  <c r="BB77" i="7"/>
  <c r="BC77" i="7"/>
  <c r="BD77" i="7"/>
  <c r="BE77" i="7"/>
  <c r="BF77" i="7"/>
  <c r="BG77" i="7"/>
  <c r="BH77" i="7"/>
  <c r="BI77" i="7" s="1"/>
  <c r="BJ77" i="7"/>
  <c r="BK77" i="7"/>
  <c r="BL77" i="7"/>
  <c r="BM77" i="7"/>
  <c r="BN77" i="7"/>
  <c r="BO77" i="7"/>
  <c r="BP77" i="7"/>
  <c r="BQ77" i="7" s="1"/>
  <c r="BR77" i="7"/>
  <c r="BS77" i="7"/>
  <c r="BT77" i="7"/>
  <c r="BU77" i="7"/>
  <c r="BV77" i="7"/>
  <c r="BW77" i="7"/>
  <c r="BX77" i="7"/>
  <c r="BY77" i="7" s="1"/>
  <c r="BB78" i="7"/>
  <c r="BC78" i="7"/>
  <c r="BD78" i="7"/>
  <c r="BE78" i="7"/>
  <c r="BF78" i="7"/>
  <c r="BG78" i="7"/>
  <c r="BH78" i="7"/>
  <c r="BI78" i="7" s="1"/>
  <c r="BJ78" i="7"/>
  <c r="BK78" i="7"/>
  <c r="BL78" i="7"/>
  <c r="BM78" i="7"/>
  <c r="BN78" i="7"/>
  <c r="BO78" i="7"/>
  <c r="BP78" i="7"/>
  <c r="BQ78" i="7" s="1"/>
  <c r="BR78" i="7"/>
  <c r="BS78" i="7"/>
  <c r="BT78" i="7"/>
  <c r="BU78" i="7"/>
  <c r="BV78" i="7"/>
  <c r="BW78" i="7"/>
  <c r="BX78" i="7"/>
  <c r="BY78" i="7" s="1"/>
  <c r="BB79" i="7"/>
  <c r="BC79" i="7"/>
  <c r="BD79" i="7"/>
  <c r="BE79" i="7"/>
  <c r="BF79" i="7"/>
  <c r="BG79" i="7"/>
  <c r="BH79" i="7"/>
  <c r="BI79" i="7" s="1"/>
  <c r="BJ79" i="7"/>
  <c r="BK79" i="7"/>
  <c r="BL79" i="7"/>
  <c r="BM79" i="7"/>
  <c r="BN79" i="7"/>
  <c r="BO79" i="7"/>
  <c r="BP79" i="7"/>
  <c r="BQ79" i="7" s="1"/>
  <c r="BR79" i="7"/>
  <c r="BS79" i="7"/>
  <c r="BT79" i="7"/>
  <c r="BU79" i="7"/>
  <c r="BV79" i="7"/>
  <c r="BW79" i="7"/>
  <c r="BX79" i="7"/>
  <c r="BY79" i="7" s="1"/>
  <c r="BB80" i="7"/>
  <c r="BC80" i="7"/>
  <c r="BD80" i="7"/>
  <c r="BE80" i="7"/>
  <c r="BF80" i="7"/>
  <c r="BG80" i="7"/>
  <c r="BH80" i="7"/>
  <c r="BI80" i="7" s="1"/>
  <c r="BJ80" i="7"/>
  <c r="BK80" i="7"/>
  <c r="BL80" i="7"/>
  <c r="BM80" i="7"/>
  <c r="BN80" i="7"/>
  <c r="BO80" i="7"/>
  <c r="BP80" i="7"/>
  <c r="BQ80" i="7" s="1"/>
  <c r="BR80" i="7"/>
  <c r="BS80" i="7"/>
  <c r="BT80" i="7"/>
  <c r="BU80" i="7"/>
  <c r="BV80" i="7"/>
  <c r="BW80" i="7"/>
  <c r="BX80" i="7"/>
  <c r="BY80" i="7" s="1"/>
  <c r="BB81" i="7"/>
  <c r="BC81" i="7"/>
  <c r="BD81" i="7"/>
  <c r="BE81" i="7"/>
  <c r="BF81" i="7"/>
  <c r="BG81" i="7"/>
  <c r="BH81" i="7"/>
  <c r="BI81" i="7" s="1"/>
  <c r="BJ81" i="7"/>
  <c r="BK81" i="7"/>
  <c r="BL81" i="7"/>
  <c r="BM81" i="7"/>
  <c r="BN81" i="7"/>
  <c r="BO81" i="7"/>
  <c r="BP81" i="7"/>
  <c r="BQ81" i="7" s="1"/>
  <c r="BR81" i="7"/>
  <c r="BS81" i="7"/>
  <c r="BT81" i="7"/>
  <c r="BU81" i="7"/>
  <c r="BV81" i="7"/>
  <c r="BW81" i="7"/>
  <c r="BX81" i="7"/>
  <c r="BY81" i="7" s="1"/>
  <c r="BB82" i="7"/>
  <c r="BC82" i="7"/>
  <c r="BD82" i="7"/>
  <c r="BE82" i="7"/>
  <c r="BF82" i="7"/>
  <c r="BG82" i="7"/>
  <c r="BH82" i="7"/>
  <c r="BI82" i="7" s="1"/>
  <c r="BJ82" i="7"/>
  <c r="BK82" i="7"/>
  <c r="BL82" i="7"/>
  <c r="BM82" i="7"/>
  <c r="BN82" i="7"/>
  <c r="BO82" i="7"/>
  <c r="BP82" i="7"/>
  <c r="BQ82" i="7" s="1"/>
  <c r="BR82" i="7"/>
  <c r="BS82" i="7"/>
  <c r="BT82" i="7"/>
  <c r="BU82" i="7"/>
  <c r="BV82" i="7"/>
  <c r="BW82" i="7"/>
  <c r="BX82" i="7"/>
  <c r="BY82" i="7" s="1"/>
  <c r="BB83" i="7"/>
  <c r="BC83" i="7"/>
  <c r="BD83" i="7"/>
  <c r="BE83" i="7"/>
  <c r="BF83" i="7"/>
  <c r="BG83" i="7"/>
  <c r="BH83" i="7"/>
  <c r="BI83" i="7" s="1"/>
  <c r="BJ83" i="7"/>
  <c r="BK83" i="7"/>
  <c r="BL83" i="7"/>
  <c r="BM83" i="7"/>
  <c r="BN83" i="7"/>
  <c r="BO83" i="7"/>
  <c r="BP83" i="7"/>
  <c r="BQ83" i="7" s="1"/>
  <c r="BR83" i="7"/>
  <c r="BS83" i="7"/>
  <c r="BT83" i="7"/>
  <c r="BU83" i="7"/>
  <c r="BV83" i="7"/>
  <c r="BW83" i="7"/>
  <c r="BX83" i="7"/>
  <c r="BY83" i="7" s="1"/>
  <c r="BB84" i="7"/>
  <c r="BC84" i="7"/>
  <c r="BD84" i="7"/>
  <c r="BE84" i="7"/>
  <c r="BF84" i="7"/>
  <c r="BG84" i="7"/>
  <c r="BH84" i="7"/>
  <c r="BI84" i="7" s="1"/>
  <c r="BJ84" i="7"/>
  <c r="BK84" i="7"/>
  <c r="BL84" i="7"/>
  <c r="BM84" i="7"/>
  <c r="BN84" i="7"/>
  <c r="BO84" i="7"/>
  <c r="BP84" i="7"/>
  <c r="BQ84" i="7" s="1"/>
  <c r="BR84" i="7"/>
  <c r="BS84" i="7"/>
  <c r="BT84" i="7"/>
  <c r="BU84" i="7"/>
  <c r="BV84" i="7"/>
  <c r="BW84" i="7"/>
  <c r="BX84" i="7"/>
  <c r="BY84" i="7" s="1"/>
  <c r="BB85" i="7"/>
  <c r="BC85" i="7"/>
  <c r="BD85" i="7"/>
  <c r="BE85" i="7"/>
  <c r="BF85" i="7"/>
  <c r="BG85" i="7"/>
  <c r="BH85" i="7"/>
  <c r="BI85" i="7" s="1"/>
  <c r="BJ85" i="7"/>
  <c r="BK85" i="7"/>
  <c r="BL85" i="7"/>
  <c r="BM85" i="7"/>
  <c r="BN85" i="7"/>
  <c r="BO85" i="7"/>
  <c r="BP85" i="7"/>
  <c r="BQ85" i="7" s="1"/>
  <c r="BR85" i="7"/>
  <c r="BS85" i="7"/>
  <c r="BT85" i="7"/>
  <c r="BU85" i="7"/>
  <c r="BV85" i="7"/>
  <c r="BW85" i="7"/>
  <c r="BX85" i="7"/>
  <c r="BY85" i="7" s="1"/>
  <c r="BB86" i="7"/>
  <c r="BC86" i="7"/>
  <c r="BD86" i="7"/>
  <c r="BE86" i="7"/>
  <c r="BF86" i="7"/>
  <c r="BG86" i="7"/>
  <c r="BH86" i="7"/>
  <c r="BI86" i="7" s="1"/>
  <c r="BJ86" i="7"/>
  <c r="BK86" i="7"/>
  <c r="BL86" i="7"/>
  <c r="BM86" i="7"/>
  <c r="BN86" i="7"/>
  <c r="BO86" i="7"/>
  <c r="BP86" i="7"/>
  <c r="BQ86" i="7" s="1"/>
  <c r="BR86" i="7"/>
  <c r="BS86" i="7"/>
  <c r="BT86" i="7"/>
  <c r="BU86" i="7"/>
  <c r="BV86" i="7"/>
  <c r="BW86" i="7"/>
  <c r="BX86" i="7"/>
  <c r="BY86" i="7" s="1"/>
  <c r="BB87" i="7"/>
  <c r="BC87" i="7"/>
  <c r="BD87" i="7"/>
  <c r="BE87" i="7"/>
  <c r="BF87" i="7"/>
  <c r="BG87" i="7"/>
  <c r="BH87" i="7"/>
  <c r="BI87" i="7" s="1"/>
  <c r="BJ87" i="7"/>
  <c r="BK87" i="7"/>
  <c r="BL87" i="7"/>
  <c r="BM87" i="7"/>
  <c r="BN87" i="7"/>
  <c r="BO87" i="7"/>
  <c r="BP87" i="7"/>
  <c r="BQ87" i="7" s="1"/>
  <c r="BR87" i="7"/>
  <c r="BS87" i="7"/>
  <c r="BT87" i="7"/>
  <c r="BU87" i="7"/>
  <c r="BV87" i="7"/>
  <c r="BW87" i="7"/>
  <c r="BX87" i="7"/>
  <c r="BY87" i="7" s="1"/>
  <c r="BB88" i="7"/>
  <c r="BC88" i="7"/>
  <c r="BD88" i="7"/>
  <c r="BE88" i="7"/>
  <c r="BF88" i="7"/>
  <c r="BG88" i="7"/>
  <c r="BH88" i="7"/>
  <c r="BI88" i="7" s="1"/>
  <c r="BJ88" i="7"/>
  <c r="BK88" i="7"/>
  <c r="BL88" i="7"/>
  <c r="BM88" i="7"/>
  <c r="BN88" i="7"/>
  <c r="BO88" i="7"/>
  <c r="BP88" i="7"/>
  <c r="BQ88" i="7" s="1"/>
  <c r="BR88" i="7"/>
  <c r="BS88" i="7"/>
  <c r="BT88" i="7"/>
  <c r="BU88" i="7"/>
  <c r="BV88" i="7"/>
  <c r="BW88" i="7"/>
  <c r="BX88" i="7"/>
  <c r="BY88" i="7" s="1"/>
  <c r="BB89" i="7"/>
  <c r="BC89" i="7"/>
  <c r="BD89" i="7"/>
  <c r="BE89" i="7"/>
  <c r="BF89" i="7"/>
  <c r="BG89" i="7"/>
  <c r="BH89" i="7"/>
  <c r="BI89" i="7" s="1"/>
  <c r="BJ89" i="7"/>
  <c r="BK89" i="7"/>
  <c r="BL89" i="7"/>
  <c r="BM89" i="7"/>
  <c r="BN89" i="7"/>
  <c r="BO89" i="7"/>
  <c r="BP89" i="7"/>
  <c r="BQ89" i="7" s="1"/>
  <c r="BR89" i="7"/>
  <c r="BS89" i="7"/>
  <c r="BT89" i="7"/>
  <c r="BU89" i="7"/>
  <c r="BV89" i="7"/>
  <c r="BW89" i="7"/>
  <c r="BX89" i="7"/>
  <c r="BY89" i="7" s="1"/>
  <c r="BB90" i="7"/>
  <c r="BC90" i="7"/>
  <c r="BD90" i="7"/>
  <c r="BE90" i="7"/>
  <c r="BF90" i="7"/>
  <c r="BG90" i="7"/>
  <c r="BH90" i="7"/>
  <c r="BI90" i="7" s="1"/>
  <c r="BJ90" i="7"/>
  <c r="BK90" i="7"/>
  <c r="BL90" i="7"/>
  <c r="BM90" i="7"/>
  <c r="BN90" i="7"/>
  <c r="BO90" i="7"/>
  <c r="BP90" i="7"/>
  <c r="BQ90" i="7" s="1"/>
  <c r="BR90" i="7"/>
  <c r="BS90" i="7"/>
  <c r="BT90" i="7"/>
  <c r="BU90" i="7"/>
  <c r="BV90" i="7"/>
  <c r="BW90" i="7"/>
  <c r="BX90" i="7"/>
  <c r="BY90" i="7" s="1"/>
  <c r="BB91" i="7"/>
  <c r="BC91" i="7"/>
  <c r="BD91" i="7"/>
  <c r="BE91" i="7"/>
  <c r="BF91" i="7"/>
  <c r="BG91" i="7"/>
  <c r="BH91" i="7"/>
  <c r="BI91" i="7" s="1"/>
  <c r="BJ91" i="7"/>
  <c r="BK91" i="7"/>
  <c r="BL91" i="7"/>
  <c r="BM91" i="7"/>
  <c r="BN91" i="7"/>
  <c r="BO91" i="7"/>
  <c r="BP91" i="7"/>
  <c r="BQ91" i="7" s="1"/>
  <c r="BR91" i="7"/>
  <c r="BS91" i="7"/>
  <c r="BT91" i="7"/>
  <c r="BU91" i="7"/>
  <c r="BV91" i="7"/>
  <c r="BW91" i="7"/>
  <c r="BX91" i="7"/>
  <c r="BY91" i="7" s="1"/>
  <c r="BB92" i="7"/>
  <c r="BC92" i="7"/>
  <c r="BD92" i="7"/>
  <c r="BE92" i="7"/>
  <c r="BF92" i="7"/>
  <c r="BG92" i="7"/>
  <c r="BH92" i="7"/>
  <c r="BI92" i="7" s="1"/>
  <c r="BJ92" i="7"/>
  <c r="BK92" i="7"/>
  <c r="BL92" i="7"/>
  <c r="BM92" i="7"/>
  <c r="BN92" i="7"/>
  <c r="BO92" i="7"/>
  <c r="BP92" i="7"/>
  <c r="BQ92" i="7" s="1"/>
  <c r="BR92" i="7"/>
  <c r="BS92" i="7"/>
  <c r="BT92" i="7"/>
  <c r="BU92" i="7"/>
  <c r="BV92" i="7"/>
  <c r="BW92" i="7"/>
  <c r="BX92" i="7"/>
  <c r="BY92" i="7" s="1"/>
  <c r="BB93" i="7"/>
  <c r="BC93" i="7"/>
  <c r="BD93" i="7"/>
  <c r="BE93" i="7"/>
  <c r="BF93" i="7"/>
  <c r="BG93" i="7"/>
  <c r="BH93" i="7"/>
  <c r="BI93" i="7" s="1"/>
  <c r="BJ93" i="7"/>
  <c r="BK93" i="7"/>
  <c r="BL93" i="7"/>
  <c r="BM93" i="7"/>
  <c r="BN93" i="7"/>
  <c r="BO93" i="7"/>
  <c r="BP93" i="7"/>
  <c r="BQ93" i="7" s="1"/>
  <c r="BR93" i="7"/>
  <c r="BS93" i="7"/>
  <c r="BT93" i="7"/>
  <c r="BU93" i="7"/>
  <c r="BV93" i="7"/>
  <c r="BW93" i="7"/>
  <c r="BX93" i="7"/>
  <c r="BY93" i="7" s="1"/>
  <c r="BB94" i="7"/>
  <c r="BC94" i="7"/>
  <c r="BD94" i="7"/>
  <c r="BE94" i="7"/>
  <c r="BF94" i="7"/>
  <c r="BG94" i="7"/>
  <c r="BH94" i="7"/>
  <c r="BI94" i="7" s="1"/>
  <c r="BJ94" i="7"/>
  <c r="BK94" i="7"/>
  <c r="BL94" i="7"/>
  <c r="BM94" i="7"/>
  <c r="BN94" i="7"/>
  <c r="BO94" i="7"/>
  <c r="BP94" i="7"/>
  <c r="BQ94" i="7" s="1"/>
  <c r="BR94" i="7"/>
  <c r="BS94" i="7"/>
  <c r="BT94" i="7"/>
  <c r="BU94" i="7"/>
  <c r="BV94" i="7"/>
  <c r="BW94" i="7"/>
  <c r="BX94" i="7"/>
  <c r="BY94" i="7" s="1"/>
  <c r="BB95" i="7"/>
  <c r="BC95" i="7"/>
  <c r="BD95" i="7"/>
  <c r="BE95" i="7"/>
  <c r="BF95" i="7"/>
  <c r="BG95" i="7"/>
  <c r="BH95" i="7"/>
  <c r="BI95" i="7" s="1"/>
  <c r="BJ95" i="7"/>
  <c r="BK95" i="7"/>
  <c r="BL95" i="7"/>
  <c r="BM95" i="7"/>
  <c r="BN95" i="7"/>
  <c r="BO95" i="7"/>
  <c r="BP95" i="7"/>
  <c r="BQ95" i="7" s="1"/>
  <c r="BR95" i="7"/>
  <c r="BS95" i="7"/>
  <c r="BT95" i="7"/>
  <c r="BU95" i="7"/>
  <c r="BV95" i="7"/>
  <c r="BW95" i="7"/>
  <c r="BX95" i="7"/>
  <c r="BY95" i="7" s="1"/>
  <c r="BB96" i="7"/>
  <c r="BC96" i="7"/>
  <c r="BD96" i="7"/>
  <c r="BE96" i="7"/>
  <c r="BF96" i="7"/>
  <c r="BG96" i="7"/>
  <c r="BH96" i="7"/>
  <c r="BI96" i="7" s="1"/>
  <c r="BJ96" i="7"/>
  <c r="BK96" i="7"/>
  <c r="BL96" i="7"/>
  <c r="BM96" i="7"/>
  <c r="BN96" i="7"/>
  <c r="BO96" i="7"/>
  <c r="BP96" i="7"/>
  <c r="BQ96" i="7" s="1"/>
  <c r="BR96" i="7"/>
  <c r="BS96" i="7"/>
  <c r="BT96" i="7"/>
  <c r="BU96" i="7"/>
  <c r="BV96" i="7"/>
  <c r="BW96" i="7"/>
  <c r="BX96" i="7"/>
  <c r="BY96" i="7" s="1"/>
  <c r="BB97" i="7"/>
  <c r="BC97" i="7"/>
  <c r="BD97" i="7"/>
  <c r="BE97" i="7"/>
  <c r="BF97" i="7"/>
  <c r="BG97" i="7"/>
  <c r="BH97" i="7"/>
  <c r="BI97" i="7" s="1"/>
  <c r="BJ97" i="7"/>
  <c r="BK97" i="7"/>
  <c r="BL97" i="7"/>
  <c r="BM97" i="7"/>
  <c r="BN97" i="7"/>
  <c r="BO97" i="7"/>
  <c r="BP97" i="7"/>
  <c r="BQ97" i="7" s="1"/>
  <c r="BR97" i="7"/>
  <c r="BS97" i="7"/>
  <c r="BT97" i="7"/>
  <c r="BU97" i="7"/>
  <c r="BV97" i="7"/>
  <c r="BW97" i="7"/>
  <c r="BX97" i="7"/>
  <c r="BY97" i="7" s="1"/>
  <c r="BB98" i="7"/>
  <c r="BC98" i="7"/>
  <c r="BD98" i="7"/>
  <c r="BE98" i="7"/>
  <c r="BF98" i="7"/>
  <c r="BG98" i="7"/>
  <c r="BH98" i="7"/>
  <c r="BI98" i="7" s="1"/>
  <c r="BJ98" i="7"/>
  <c r="BK98" i="7"/>
  <c r="BL98" i="7"/>
  <c r="BM98" i="7"/>
  <c r="BN98" i="7"/>
  <c r="BO98" i="7"/>
  <c r="BP98" i="7"/>
  <c r="BQ98" i="7" s="1"/>
  <c r="BR98" i="7"/>
  <c r="BS98" i="7"/>
  <c r="BT98" i="7"/>
  <c r="BU98" i="7"/>
  <c r="BV98" i="7"/>
  <c r="BW98" i="7"/>
  <c r="BX98" i="7"/>
  <c r="BY98" i="7" s="1"/>
  <c r="BB99" i="7"/>
  <c r="BC99" i="7"/>
  <c r="BD99" i="7"/>
  <c r="BE99" i="7"/>
  <c r="BF99" i="7"/>
  <c r="BG99" i="7"/>
  <c r="BH99" i="7"/>
  <c r="BI99" i="7" s="1"/>
  <c r="BJ99" i="7"/>
  <c r="BK99" i="7"/>
  <c r="BL99" i="7"/>
  <c r="BM99" i="7"/>
  <c r="BN99" i="7"/>
  <c r="BO99" i="7"/>
  <c r="BP99" i="7"/>
  <c r="BQ99" i="7" s="1"/>
  <c r="BR99" i="7"/>
  <c r="BS99" i="7"/>
  <c r="BT99" i="7"/>
  <c r="BU99" i="7"/>
  <c r="BV99" i="7"/>
  <c r="BW99" i="7"/>
  <c r="BX99" i="7"/>
  <c r="BY99" i="7" s="1"/>
  <c r="BB100" i="7"/>
  <c r="BC100" i="7"/>
  <c r="BD100" i="7"/>
  <c r="BE100" i="7"/>
  <c r="BF100" i="7"/>
  <c r="BG100" i="7"/>
  <c r="BH100" i="7"/>
  <c r="BI100" i="7" s="1"/>
  <c r="BJ100" i="7"/>
  <c r="BK100" i="7"/>
  <c r="BL100" i="7"/>
  <c r="BM100" i="7"/>
  <c r="BN100" i="7"/>
  <c r="BO100" i="7"/>
  <c r="BP100" i="7"/>
  <c r="BQ100" i="7" s="1"/>
  <c r="BR100" i="7"/>
  <c r="BS100" i="7"/>
  <c r="BT100" i="7"/>
  <c r="BU100" i="7"/>
  <c r="BV100" i="7"/>
  <c r="BW100" i="7"/>
  <c r="BX100" i="7"/>
  <c r="BY100" i="7" s="1"/>
  <c r="BB101" i="7"/>
  <c r="BC101" i="7"/>
  <c r="BD101" i="7"/>
  <c r="BE101" i="7"/>
  <c r="BF101" i="7"/>
  <c r="BG101" i="7"/>
  <c r="BH101" i="7"/>
  <c r="BI101" i="7" s="1"/>
  <c r="BJ101" i="7"/>
  <c r="BK101" i="7"/>
  <c r="BL101" i="7"/>
  <c r="BM101" i="7"/>
  <c r="BN101" i="7"/>
  <c r="BO101" i="7"/>
  <c r="BP101" i="7"/>
  <c r="BQ101" i="7" s="1"/>
  <c r="BR101" i="7"/>
  <c r="BS101" i="7"/>
  <c r="BT101" i="7"/>
  <c r="BU101" i="7"/>
  <c r="BV101" i="7"/>
  <c r="BW101" i="7"/>
  <c r="BX101" i="7"/>
  <c r="BY101" i="7" s="1"/>
  <c r="BB102" i="7"/>
  <c r="BC102" i="7"/>
  <c r="BD102" i="7"/>
  <c r="BE102" i="7"/>
  <c r="BF102" i="7"/>
  <c r="BG102" i="7"/>
  <c r="BH102" i="7"/>
  <c r="BI102" i="7" s="1"/>
  <c r="BJ102" i="7"/>
  <c r="BK102" i="7"/>
  <c r="BL102" i="7"/>
  <c r="BM102" i="7"/>
  <c r="BN102" i="7"/>
  <c r="BO102" i="7"/>
  <c r="BP102" i="7"/>
  <c r="BQ102" i="7" s="1"/>
  <c r="BR102" i="7"/>
  <c r="BS102" i="7"/>
  <c r="BT102" i="7"/>
  <c r="BU102" i="7"/>
  <c r="BV102" i="7"/>
  <c r="BW102" i="7"/>
  <c r="BX102" i="7"/>
  <c r="BY102" i="7" s="1"/>
  <c r="BB103" i="7"/>
  <c r="BC103" i="7"/>
  <c r="BD103" i="7"/>
  <c r="BE103" i="7"/>
  <c r="BF103" i="7"/>
  <c r="BG103" i="7"/>
  <c r="BH103" i="7"/>
  <c r="BI103" i="7" s="1"/>
  <c r="BJ103" i="7"/>
  <c r="BK103" i="7"/>
  <c r="BL103" i="7"/>
  <c r="BM103" i="7"/>
  <c r="BN103" i="7"/>
  <c r="BO103" i="7"/>
  <c r="BP103" i="7"/>
  <c r="BQ103" i="7" s="1"/>
  <c r="BR103" i="7"/>
  <c r="BS103" i="7"/>
  <c r="BT103" i="7"/>
  <c r="BU103" i="7"/>
  <c r="BV103" i="7"/>
  <c r="BW103" i="7"/>
  <c r="BX103" i="7"/>
  <c r="BY103" i="7" s="1"/>
  <c r="BB104" i="7"/>
  <c r="BC104" i="7"/>
  <c r="BD104" i="7"/>
  <c r="BE104" i="7"/>
  <c r="BF104" i="7"/>
  <c r="BG104" i="7"/>
  <c r="BH104" i="7"/>
  <c r="BI104" i="7" s="1"/>
  <c r="BJ104" i="7"/>
  <c r="BK104" i="7"/>
  <c r="BL104" i="7"/>
  <c r="BM104" i="7"/>
  <c r="BN104" i="7"/>
  <c r="BO104" i="7"/>
  <c r="BP104" i="7"/>
  <c r="BQ104" i="7" s="1"/>
  <c r="BR104" i="7"/>
  <c r="BS104" i="7"/>
  <c r="BT104" i="7"/>
  <c r="BU104" i="7"/>
  <c r="BV104" i="7"/>
  <c r="BW104" i="7"/>
  <c r="BX104" i="7"/>
  <c r="BY104" i="7" s="1"/>
  <c r="BB105" i="7"/>
  <c r="BC105" i="7"/>
  <c r="BD105" i="7"/>
  <c r="BE105" i="7"/>
  <c r="BF105" i="7"/>
  <c r="BG105" i="7"/>
  <c r="BH105" i="7"/>
  <c r="BI105" i="7" s="1"/>
  <c r="BJ105" i="7"/>
  <c r="BK105" i="7"/>
  <c r="BL105" i="7"/>
  <c r="BM105" i="7"/>
  <c r="BN105" i="7"/>
  <c r="BO105" i="7"/>
  <c r="BP105" i="7"/>
  <c r="BQ105" i="7" s="1"/>
  <c r="BR105" i="7"/>
  <c r="BS105" i="7"/>
  <c r="BT105" i="7"/>
  <c r="BU105" i="7"/>
  <c r="BV105" i="7"/>
  <c r="BW105" i="7"/>
  <c r="BX105" i="7"/>
  <c r="BY105" i="7"/>
  <c r="BB106" i="7"/>
  <c r="BC106" i="7"/>
  <c r="BD106" i="7"/>
  <c r="BE106" i="7"/>
  <c r="BF106" i="7"/>
  <c r="BG106" i="7"/>
  <c r="BH106" i="7"/>
  <c r="BI106" i="7"/>
  <c r="BJ106" i="7"/>
  <c r="BK106" i="7"/>
  <c r="BL106" i="7"/>
  <c r="BM106" i="7"/>
  <c r="BN106" i="7"/>
  <c r="BO106" i="7"/>
  <c r="BP106" i="7"/>
  <c r="BQ106" i="7"/>
  <c r="BR106" i="7"/>
  <c r="BS106" i="7"/>
  <c r="BT106" i="7"/>
  <c r="BU106" i="7"/>
  <c r="BV106" i="7"/>
  <c r="BW106" i="7"/>
  <c r="BX106" i="7"/>
  <c r="BY106" i="7"/>
  <c r="BB107" i="7"/>
  <c r="BC107" i="7"/>
  <c r="BD107" i="7"/>
  <c r="BE107" i="7"/>
  <c r="BF107" i="7"/>
  <c r="BG107" i="7"/>
  <c r="BH107" i="7"/>
  <c r="BI107" i="7"/>
  <c r="BJ107" i="7"/>
  <c r="BK107" i="7"/>
  <c r="BL107" i="7"/>
  <c r="BM107" i="7"/>
  <c r="BN107" i="7"/>
  <c r="BO107" i="7"/>
  <c r="BP107" i="7"/>
  <c r="BQ107" i="7"/>
  <c r="BR107" i="7"/>
  <c r="BS107" i="7"/>
  <c r="BT107" i="7"/>
  <c r="BU107" i="7"/>
  <c r="BV107" i="7"/>
  <c r="BW107" i="7"/>
  <c r="BX107" i="7"/>
  <c r="BY107" i="7"/>
  <c r="BB108" i="7"/>
  <c r="BC108" i="7"/>
  <c r="BD108" i="7"/>
  <c r="BE108" i="7"/>
  <c r="BF108" i="7"/>
  <c r="BG108" i="7"/>
  <c r="BH108" i="7"/>
  <c r="BI108" i="7"/>
  <c r="BJ108" i="7"/>
  <c r="BK108" i="7"/>
  <c r="BL108" i="7"/>
  <c r="BM108" i="7"/>
  <c r="BN108" i="7"/>
  <c r="BO108" i="7"/>
  <c r="BP108" i="7"/>
  <c r="BQ108" i="7"/>
  <c r="BR108" i="7"/>
  <c r="BS108" i="7"/>
  <c r="BT108" i="7"/>
  <c r="BU108" i="7"/>
  <c r="BV108" i="7"/>
  <c r="BW108" i="7"/>
  <c r="BX108" i="7"/>
  <c r="BY108" i="7"/>
  <c r="BB109" i="7"/>
  <c r="BC109" i="7"/>
  <c r="BD109" i="7"/>
  <c r="BE109" i="7"/>
  <c r="BF109" i="7"/>
  <c r="BG109" i="7"/>
  <c r="BH109" i="7"/>
  <c r="BI109" i="7"/>
  <c r="BJ109" i="7"/>
  <c r="BK109" i="7"/>
  <c r="BL109" i="7"/>
  <c r="BM109" i="7"/>
  <c r="BN109" i="7"/>
  <c r="BO109" i="7"/>
  <c r="BP109" i="7"/>
  <c r="BQ109" i="7"/>
  <c r="BR109" i="7"/>
  <c r="BS109" i="7"/>
  <c r="BT109" i="7"/>
  <c r="BU109" i="7"/>
  <c r="BV109" i="7"/>
  <c r="BW109" i="7"/>
  <c r="BX109" i="7"/>
  <c r="BY109" i="7"/>
  <c r="BB110" i="7"/>
  <c r="BC110" i="7"/>
  <c r="BD110" i="7"/>
  <c r="BE110" i="7"/>
  <c r="BF110" i="7"/>
  <c r="BG110" i="7"/>
  <c r="BH110" i="7"/>
  <c r="BI110" i="7"/>
  <c r="BJ110" i="7"/>
  <c r="BK110" i="7"/>
  <c r="BL110" i="7"/>
  <c r="BM110" i="7"/>
  <c r="BN110" i="7"/>
  <c r="BO110" i="7"/>
  <c r="BP110" i="7"/>
  <c r="BQ110" i="7"/>
  <c r="BR110" i="7"/>
  <c r="BS110" i="7"/>
  <c r="BT110" i="7"/>
  <c r="BU110" i="7"/>
  <c r="BV110" i="7"/>
  <c r="BW110" i="7"/>
  <c r="BX110" i="7"/>
  <c r="BY110" i="7"/>
  <c r="BB111" i="7"/>
  <c r="BC111" i="7"/>
  <c r="BD111" i="7"/>
  <c r="BE111" i="7"/>
  <c r="BF111" i="7"/>
  <c r="BG111" i="7"/>
  <c r="BH111" i="7"/>
  <c r="BI111" i="7"/>
  <c r="BJ111" i="7"/>
  <c r="BK111" i="7"/>
  <c r="BL111" i="7"/>
  <c r="BM111" i="7"/>
  <c r="BN111" i="7"/>
  <c r="BO111" i="7"/>
  <c r="BP111" i="7"/>
  <c r="BQ111" i="7"/>
  <c r="BR111" i="7"/>
  <c r="BS111" i="7"/>
  <c r="BT111" i="7"/>
  <c r="BU111" i="7"/>
  <c r="BV111" i="7"/>
  <c r="BW111" i="7"/>
  <c r="BX111" i="7"/>
  <c r="BY111" i="7"/>
  <c r="BB112" i="7"/>
  <c r="BC112" i="7"/>
  <c r="BD112" i="7"/>
  <c r="BE112" i="7"/>
  <c r="BF112" i="7"/>
  <c r="BG112" i="7"/>
  <c r="BH112" i="7"/>
  <c r="BI112" i="7"/>
  <c r="BJ112" i="7"/>
  <c r="BK112" i="7"/>
  <c r="BL112" i="7"/>
  <c r="BM112" i="7"/>
  <c r="BN112" i="7"/>
  <c r="BO112" i="7"/>
  <c r="BP112" i="7"/>
  <c r="BQ112" i="7"/>
  <c r="BR112" i="7"/>
  <c r="BS112" i="7"/>
  <c r="BT112" i="7"/>
  <c r="BU112" i="7"/>
  <c r="BV112" i="7"/>
  <c r="BW112" i="7"/>
  <c r="BX112" i="7"/>
  <c r="BY112" i="7"/>
  <c r="BB113" i="7"/>
  <c r="BC113" i="7"/>
  <c r="BD113" i="7"/>
  <c r="BE113" i="7"/>
  <c r="BF113" i="7"/>
  <c r="BG113" i="7"/>
  <c r="BH113" i="7"/>
  <c r="BI113" i="7"/>
  <c r="BJ113" i="7"/>
  <c r="BK113" i="7"/>
  <c r="BL113" i="7"/>
  <c r="BM113" i="7"/>
  <c r="BN113" i="7"/>
  <c r="BO113" i="7"/>
  <c r="BP113" i="7"/>
  <c r="BQ113" i="7"/>
  <c r="BR113" i="7"/>
  <c r="BS113" i="7"/>
  <c r="BT113" i="7"/>
  <c r="BU113" i="7"/>
  <c r="BV113" i="7"/>
  <c r="BW113" i="7"/>
  <c r="BX113" i="7"/>
  <c r="BY113" i="7"/>
  <c r="BB114" i="7"/>
  <c r="BC114" i="7"/>
  <c r="BD114" i="7"/>
  <c r="BE114" i="7"/>
  <c r="BF114" i="7"/>
  <c r="BG114" i="7"/>
  <c r="BH114" i="7"/>
  <c r="BI114" i="7"/>
  <c r="BJ114" i="7"/>
  <c r="BK114" i="7"/>
  <c r="BL114" i="7"/>
  <c r="BM114" i="7"/>
  <c r="BN114" i="7"/>
  <c r="BO114" i="7"/>
  <c r="BP114" i="7"/>
  <c r="BQ114" i="7"/>
  <c r="BR114" i="7"/>
  <c r="BS114" i="7"/>
  <c r="BT114" i="7"/>
  <c r="BU114" i="7"/>
  <c r="BV114" i="7"/>
  <c r="BW114" i="7"/>
  <c r="BX114" i="7"/>
  <c r="BY114" i="7"/>
  <c r="BB115" i="7"/>
  <c r="BC115" i="7"/>
  <c r="BD115" i="7"/>
  <c r="BE115" i="7"/>
  <c r="BF115" i="7"/>
  <c r="BG115" i="7"/>
  <c r="BH115" i="7"/>
  <c r="BI115" i="7"/>
  <c r="BJ115" i="7"/>
  <c r="BK115" i="7"/>
  <c r="BL115" i="7"/>
  <c r="BM115" i="7"/>
  <c r="BN115" i="7"/>
  <c r="BO115" i="7"/>
  <c r="BP115" i="7"/>
  <c r="BQ115" i="7"/>
  <c r="BR115" i="7"/>
  <c r="BS115" i="7"/>
  <c r="BT115" i="7"/>
  <c r="BU115" i="7"/>
  <c r="BV115" i="7"/>
  <c r="BW115" i="7"/>
  <c r="BX115" i="7"/>
  <c r="BY115" i="7"/>
  <c r="BB116" i="7"/>
  <c r="BC116" i="7"/>
  <c r="BD116" i="7"/>
  <c r="BE116" i="7"/>
  <c r="BF116" i="7"/>
  <c r="BG116" i="7"/>
  <c r="BH116" i="7"/>
  <c r="BI116" i="7"/>
  <c r="BJ116" i="7"/>
  <c r="BK116" i="7"/>
  <c r="BL116" i="7"/>
  <c r="BM116" i="7"/>
  <c r="BN116" i="7"/>
  <c r="BO116" i="7"/>
  <c r="BP116" i="7"/>
  <c r="BQ116" i="7"/>
  <c r="BR116" i="7"/>
  <c r="BS116" i="7"/>
  <c r="BT116" i="7"/>
  <c r="BU116" i="7"/>
  <c r="BV116" i="7"/>
  <c r="BW116" i="7"/>
  <c r="BX116" i="7"/>
  <c r="BY116" i="7"/>
  <c r="BB117" i="7"/>
  <c r="BC117" i="7"/>
  <c r="BD117" i="7"/>
  <c r="BE117" i="7"/>
  <c r="BF117" i="7"/>
  <c r="BG117" i="7"/>
  <c r="BH117" i="7"/>
  <c r="BI117" i="7"/>
  <c r="BJ117" i="7"/>
  <c r="BK117" i="7"/>
  <c r="BL117" i="7"/>
  <c r="BM117" i="7"/>
  <c r="BN117" i="7"/>
  <c r="BO117" i="7"/>
  <c r="BP117" i="7"/>
  <c r="BQ117" i="7"/>
  <c r="BR117" i="7"/>
  <c r="BS117" i="7"/>
  <c r="BT117" i="7"/>
  <c r="BU117" i="7"/>
  <c r="BV117" i="7"/>
  <c r="BW117" i="7"/>
  <c r="BX117" i="7"/>
  <c r="BY117" i="7"/>
  <c r="BB118" i="7"/>
  <c r="BC118" i="7"/>
  <c r="BD118" i="7"/>
  <c r="BE118" i="7"/>
  <c r="BF118" i="7"/>
  <c r="BG118" i="7"/>
  <c r="BH118" i="7"/>
  <c r="BI118" i="7"/>
  <c r="BJ118" i="7"/>
  <c r="BK118" i="7"/>
  <c r="BL118" i="7"/>
  <c r="BM118" i="7"/>
  <c r="BN118" i="7"/>
  <c r="BO118" i="7"/>
  <c r="BP118" i="7"/>
  <c r="BQ118" i="7"/>
  <c r="BR118" i="7"/>
  <c r="BS118" i="7"/>
  <c r="BT118" i="7"/>
  <c r="BU118" i="7"/>
  <c r="BV118" i="7"/>
  <c r="BW118" i="7"/>
  <c r="BX118" i="7"/>
  <c r="BY118" i="7"/>
  <c r="BB119" i="7"/>
  <c r="BC119" i="7"/>
  <c r="BD119" i="7"/>
  <c r="BE119" i="7"/>
  <c r="BF119" i="7"/>
  <c r="BG119" i="7"/>
  <c r="BH119" i="7"/>
  <c r="BI119" i="7"/>
  <c r="BJ119" i="7"/>
  <c r="BK119" i="7"/>
  <c r="BL119" i="7"/>
  <c r="BM119" i="7"/>
  <c r="BN119" i="7"/>
  <c r="BO119" i="7"/>
  <c r="BP119" i="7"/>
  <c r="BQ119" i="7"/>
  <c r="BR119" i="7"/>
  <c r="BS119" i="7"/>
  <c r="BT119" i="7"/>
  <c r="BU119" i="7"/>
  <c r="BV119" i="7"/>
  <c r="BW119" i="7"/>
  <c r="BX119" i="7"/>
  <c r="BY119" i="7"/>
  <c r="BB120" i="7"/>
  <c r="BC120" i="7"/>
  <c r="BD120" i="7"/>
  <c r="BE120" i="7"/>
  <c r="BF120" i="7"/>
  <c r="BG120" i="7"/>
  <c r="BH120" i="7"/>
  <c r="BI120" i="7"/>
  <c r="BJ120" i="7"/>
  <c r="BK120" i="7"/>
  <c r="BL120" i="7"/>
  <c r="BM120" i="7"/>
  <c r="BN120" i="7"/>
  <c r="BO120" i="7"/>
  <c r="BP120" i="7"/>
  <c r="BQ120" i="7"/>
  <c r="BR120" i="7"/>
  <c r="BS120" i="7"/>
  <c r="BT120" i="7"/>
  <c r="BU120" i="7"/>
  <c r="BV120" i="7"/>
  <c r="BW120" i="7"/>
  <c r="BX120" i="7"/>
  <c r="BY120" i="7"/>
  <c r="BB121" i="7"/>
  <c r="BC121" i="7"/>
  <c r="BD121" i="7"/>
  <c r="BE121" i="7"/>
  <c r="BF121" i="7"/>
  <c r="BG121" i="7"/>
  <c r="BH121" i="7"/>
  <c r="BI121" i="7"/>
  <c r="BJ121" i="7"/>
  <c r="BK121" i="7"/>
  <c r="BL121" i="7"/>
  <c r="BM121" i="7"/>
  <c r="BN121" i="7"/>
  <c r="BO121" i="7"/>
  <c r="BP121" i="7"/>
  <c r="BQ121" i="7"/>
  <c r="BR121" i="7"/>
  <c r="BS121" i="7"/>
  <c r="BT121" i="7"/>
  <c r="BU121" i="7"/>
  <c r="BV121" i="7"/>
  <c r="BW121" i="7"/>
  <c r="BX121" i="7"/>
  <c r="BY121" i="7"/>
  <c r="BB122" i="7"/>
  <c r="BC122" i="7"/>
  <c r="BD122" i="7"/>
  <c r="BE122" i="7"/>
  <c r="BF122" i="7"/>
  <c r="BG122" i="7"/>
  <c r="BH122" i="7"/>
  <c r="BI122" i="7"/>
  <c r="BJ122" i="7"/>
  <c r="BK122" i="7"/>
  <c r="BL122" i="7"/>
  <c r="BM122" i="7"/>
  <c r="BN122" i="7"/>
  <c r="BO122" i="7"/>
  <c r="BP122" i="7"/>
  <c r="BQ122" i="7"/>
  <c r="BR122" i="7"/>
  <c r="BS122" i="7"/>
  <c r="BT122" i="7"/>
  <c r="BU122" i="7"/>
  <c r="BV122" i="7"/>
  <c r="BW122" i="7"/>
  <c r="BX122" i="7"/>
  <c r="BY122" i="7"/>
  <c r="BB123" i="7"/>
  <c r="BC123" i="7"/>
  <c r="BD123" i="7"/>
  <c r="BE123" i="7"/>
  <c r="BF123" i="7"/>
  <c r="BG123" i="7"/>
  <c r="BH123" i="7"/>
  <c r="BI123" i="7"/>
  <c r="BJ123" i="7"/>
  <c r="BK123" i="7"/>
  <c r="BL123" i="7"/>
  <c r="BM123" i="7"/>
  <c r="BN123" i="7"/>
  <c r="BO123" i="7"/>
  <c r="BP123" i="7"/>
  <c r="BQ123" i="7"/>
  <c r="BR123" i="7"/>
  <c r="BS123" i="7"/>
  <c r="BT123" i="7"/>
  <c r="BU123" i="7"/>
  <c r="BV123" i="7"/>
  <c r="BW123" i="7"/>
  <c r="BX123" i="7"/>
  <c r="BY123" i="7"/>
  <c r="BB124" i="7"/>
  <c r="BC124" i="7"/>
  <c r="BD124" i="7"/>
  <c r="BE124" i="7"/>
  <c r="BF124" i="7"/>
  <c r="BG124" i="7"/>
  <c r="BH124" i="7"/>
  <c r="BI124" i="7"/>
  <c r="BJ124" i="7"/>
  <c r="BK124" i="7"/>
  <c r="BL124" i="7"/>
  <c r="BM124" i="7"/>
  <c r="BN124" i="7"/>
  <c r="BO124" i="7"/>
  <c r="BP124" i="7"/>
  <c r="BQ124" i="7"/>
  <c r="BR124" i="7"/>
  <c r="BS124" i="7"/>
  <c r="BT124" i="7"/>
  <c r="BU124" i="7"/>
  <c r="BV124" i="7"/>
  <c r="BW124" i="7"/>
  <c r="BX124" i="7"/>
  <c r="BY124" i="7"/>
  <c r="BB125" i="7"/>
  <c r="BC125" i="7"/>
  <c r="BD125" i="7"/>
  <c r="BE125" i="7"/>
  <c r="BF125" i="7"/>
  <c r="BG125" i="7"/>
  <c r="BH125" i="7"/>
  <c r="BI125" i="7"/>
  <c r="BJ125" i="7"/>
  <c r="BK125" i="7"/>
  <c r="BL125" i="7"/>
  <c r="BM125" i="7"/>
  <c r="BN125" i="7"/>
  <c r="BO125" i="7"/>
  <c r="BP125" i="7"/>
  <c r="BQ125" i="7"/>
  <c r="BR125" i="7"/>
  <c r="BS125" i="7"/>
  <c r="BT125" i="7"/>
  <c r="BU125" i="7"/>
  <c r="BV125" i="7"/>
  <c r="BW125" i="7"/>
  <c r="BX125" i="7"/>
  <c r="BY125" i="7"/>
  <c r="BB126" i="7"/>
  <c r="BC126" i="7"/>
  <c r="BD126" i="7"/>
  <c r="BE126" i="7"/>
  <c r="BF126" i="7"/>
  <c r="BG126" i="7"/>
  <c r="BH126" i="7"/>
  <c r="BI126" i="7"/>
  <c r="BJ126" i="7"/>
  <c r="BK126" i="7"/>
  <c r="BL126" i="7"/>
  <c r="BM126" i="7"/>
  <c r="BN126" i="7"/>
  <c r="BO126" i="7"/>
  <c r="BP126" i="7"/>
  <c r="BQ126" i="7"/>
  <c r="BR126" i="7"/>
  <c r="BS126" i="7"/>
  <c r="BT126" i="7"/>
  <c r="BU126" i="7"/>
  <c r="BV126" i="7"/>
  <c r="BW126" i="7"/>
  <c r="BX126" i="7"/>
  <c r="BY126" i="7"/>
  <c r="BB127" i="7"/>
  <c r="BC127" i="7"/>
  <c r="BD127" i="7"/>
  <c r="BE127" i="7"/>
  <c r="BF127" i="7"/>
  <c r="BG127" i="7"/>
  <c r="BH127" i="7"/>
  <c r="BI127" i="7"/>
  <c r="BJ127" i="7"/>
  <c r="BK127" i="7"/>
  <c r="BL127" i="7"/>
  <c r="BM127" i="7"/>
  <c r="BN127" i="7"/>
  <c r="BO127" i="7"/>
  <c r="BP127" i="7"/>
  <c r="BQ127" i="7"/>
  <c r="BR127" i="7"/>
  <c r="BS127" i="7"/>
  <c r="BT127" i="7"/>
  <c r="BU127" i="7"/>
  <c r="BV127" i="7"/>
  <c r="BW127" i="7"/>
  <c r="BX127" i="7"/>
  <c r="BY127" i="7"/>
  <c r="BB128" i="7"/>
  <c r="BC128" i="7"/>
  <c r="BD128" i="7"/>
  <c r="BE128" i="7"/>
  <c r="BF128" i="7"/>
  <c r="BG128" i="7"/>
  <c r="BH128" i="7"/>
  <c r="BI128" i="7"/>
  <c r="BJ128" i="7"/>
  <c r="BK128" i="7"/>
  <c r="BL128" i="7"/>
  <c r="BM128" i="7"/>
  <c r="BN128" i="7"/>
  <c r="BO128" i="7"/>
  <c r="BP128" i="7"/>
  <c r="BQ128" i="7"/>
  <c r="BR128" i="7"/>
  <c r="BS128" i="7"/>
  <c r="BT128" i="7"/>
  <c r="BU128" i="7"/>
  <c r="BV128" i="7"/>
  <c r="BW128" i="7"/>
  <c r="BX128" i="7"/>
  <c r="BY128" i="7"/>
  <c r="BB129" i="7"/>
  <c r="BC129" i="7"/>
  <c r="BD129" i="7"/>
  <c r="BE129" i="7"/>
  <c r="BF129" i="7"/>
  <c r="BG129" i="7"/>
  <c r="BH129" i="7"/>
  <c r="BI129" i="7"/>
  <c r="BJ129" i="7"/>
  <c r="BK129" i="7"/>
  <c r="BL129" i="7"/>
  <c r="BM129" i="7"/>
  <c r="BN129" i="7"/>
  <c r="BO129" i="7"/>
  <c r="BP129" i="7"/>
  <c r="BQ129" i="7"/>
  <c r="BR129" i="7"/>
  <c r="BS129" i="7"/>
  <c r="BT129" i="7"/>
  <c r="BU129" i="7"/>
  <c r="BV129" i="7"/>
  <c r="BW129" i="7"/>
  <c r="BX129" i="7"/>
  <c r="BY129" i="7"/>
  <c r="BB130" i="7"/>
  <c r="BC130" i="7"/>
  <c r="BD130" i="7"/>
  <c r="BE130" i="7"/>
  <c r="BF130" i="7"/>
  <c r="BG130" i="7"/>
  <c r="BH130" i="7"/>
  <c r="BI130" i="7"/>
  <c r="BJ130" i="7"/>
  <c r="BK130" i="7"/>
  <c r="BL130" i="7"/>
  <c r="BM130" i="7"/>
  <c r="BN130" i="7"/>
  <c r="BO130" i="7"/>
  <c r="BP130" i="7"/>
  <c r="BQ130" i="7"/>
  <c r="BR130" i="7"/>
  <c r="BS130" i="7"/>
  <c r="BT130" i="7"/>
  <c r="BU130" i="7"/>
  <c r="BV130" i="7"/>
  <c r="BW130" i="7"/>
  <c r="BX130" i="7"/>
  <c r="BY130" i="7"/>
  <c r="BB131" i="7"/>
  <c r="BC131" i="7"/>
  <c r="BD131" i="7"/>
  <c r="BE131" i="7"/>
  <c r="BF131" i="7"/>
  <c r="BG131" i="7"/>
  <c r="BH131" i="7"/>
  <c r="BI131" i="7"/>
  <c r="BJ131" i="7"/>
  <c r="BK131" i="7"/>
  <c r="BL131" i="7"/>
  <c r="BM131" i="7"/>
  <c r="BN131" i="7"/>
  <c r="BO131" i="7"/>
  <c r="BP131" i="7"/>
  <c r="BQ131" i="7"/>
  <c r="BR131" i="7"/>
  <c r="BS131" i="7"/>
  <c r="BT131" i="7"/>
  <c r="BU131" i="7"/>
  <c r="BV131" i="7"/>
  <c r="BW131" i="7"/>
  <c r="BX131" i="7"/>
  <c r="BY131" i="7"/>
  <c r="BB132" i="7"/>
  <c r="BC132" i="7"/>
  <c r="BD132" i="7"/>
  <c r="BE132" i="7"/>
  <c r="BF132" i="7"/>
  <c r="BG132" i="7"/>
  <c r="BH132" i="7"/>
  <c r="BI132" i="7"/>
  <c r="BJ132" i="7"/>
  <c r="BK132" i="7"/>
  <c r="BL132" i="7"/>
  <c r="BM132" i="7"/>
  <c r="BN132" i="7"/>
  <c r="BO132" i="7"/>
  <c r="BP132" i="7"/>
  <c r="BQ132" i="7"/>
  <c r="BR132" i="7"/>
  <c r="BS132" i="7"/>
  <c r="BT132" i="7"/>
  <c r="BU132" i="7"/>
  <c r="BV132" i="7"/>
  <c r="BW132" i="7"/>
  <c r="BX132" i="7"/>
  <c r="BY132" i="7"/>
  <c r="BB133" i="7"/>
  <c r="BC133" i="7"/>
  <c r="BD133" i="7"/>
  <c r="BE133" i="7"/>
  <c r="BF133" i="7"/>
  <c r="BG133" i="7"/>
  <c r="BH133" i="7"/>
  <c r="BI133" i="7"/>
  <c r="BJ133" i="7"/>
  <c r="BK133" i="7"/>
  <c r="BL133" i="7"/>
  <c r="BM133" i="7"/>
  <c r="BN133" i="7"/>
  <c r="BO133" i="7"/>
  <c r="BP133" i="7"/>
  <c r="BQ133" i="7"/>
  <c r="BR133" i="7"/>
  <c r="BS133" i="7"/>
  <c r="BT133" i="7"/>
  <c r="BU133" i="7"/>
  <c r="BV133" i="7"/>
  <c r="BW133" i="7"/>
  <c r="BX133" i="7"/>
  <c r="BY133" i="7"/>
  <c r="BB134" i="7"/>
  <c r="BC134" i="7"/>
  <c r="BD134" i="7"/>
  <c r="BE134" i="7"/>
  <c r="BF134" i="7"/>
  <c r="BG134" i="7"/>
  <c r="BH134" i="7"/>
  <c r="BI134" i="7"/>
  <c r="BJ134" i="7"/>
  <c r="BK134" i="7"/>
  <c r="BL134" i="7"/>
  <c r="BM134" i="7"/>
  <c r="BN134" i="7"/>
  <c r="BO134" i="7"/>
  <c r="BP134" i="7"/>
  <c r="BQ134" i="7"/>
  <c r="BR134" i="7"/>
  <c r="BS134" i="7"/>
  <c r="BT134" i="7"/>
  <c r="BU134" i="7"/>
  <c r="BV134" i="7"/>
  <c r="BW134" i="7"/>
  <c r="BX134" i="7"/>
  <c r="BY134" i="7"/>
  <c r="BB135" i="7"/>
  <c r="BC135" i="7"/>
  <c r="BD135" i="7"/>
  <c r="BE135" i="7"/>
  <c r="BF135" i="7"/>
  <c r="BG135" i="7"/>
  <c r="BH135" i="7"/>
  <c r="BI135" i="7"/>
  <c r="BJ135" i="7"/>
  <c r="BK135" i="7"/>
  <c r="BL135" i="7"/>
  <c r="BM135" i="7"/>
  <c r="BN135" i="7"/>
  <c r="BO135" i="7"/>
  <c r="BP135" i="7"/>
  <c r="BQ135" i="7"/>
  <c r="BR135" i="7"/>
  <c r="BS135" i="7"/>
  <c r="BT135" i="7"/>
  <c r="BU135" i="7"/>
  <c r="BV135" i="7"/>
  <c r="BW135" i="7"/>
  <c r="BX135" i="7"/>
  <c r="BY135" i="7"/>
  <c r="BB136" i="7"/>
  <c r="BC136" i="7"/>
  <c r="BD136" i="7"/>
  <c r="BE136" i="7"/>
  <c r="BF136" i="7"/>
  <c r="BG136" i="7"/>
  <c r="BH136" i="7"/>
  <c r="BI136" i="7"/>
  <c r="BJ136" i="7"/>
  <c r="BK136" i="7"/>
  <c r="BL136" i="7"/>
  <c r="BM136" i="7"/>
  <c r="BN136" i="7"/>
  <c r="BO136" i="7"/>
  <c r="BP136" i="7"/>
  <c r="BQ136" i="7"/>
  <c r="BR136" i="7"/>
  <c r="BS136" i="7"/>
  <c r="BT136" i="7"/>
  <c r="BU136" i="7"/>
  <c r="BV136" i="7"/>
  <c r="BW136" i="7"/>
  <c r="BX136" i="7"/>
  <c r="BY136" i="7"/>
  <c r="BB137" i="7"/>
  <c r="BC137" i="7"/>
  <c r="BD137" i="7"/>
  <c r="BE137" i="7"/>
  <c r="BF137" i="7"/>
  <c r="BG137" i="7"/>
  <c r="BH137" i="7"/>
  <c r="BI137" i="7"/>
  <c r="BJ137" i="7"/>
  <c r="BK137" i="7"/>
  <c r="BL137" i="7"/>
  <c r="BM137" i="7"/>
  <c r="BN137" i="7"/>
  <c r="BO137" i="7"/>
  <c r="BP137" i="7"/>
  <c r="BQ137" i="7"/>
  <c r="BR137" i="7"/>
  <c r="BS137" i="7"/>
  <c r="BT137" i="7"/>
  <c r="BU137" i="7"/>
  <c r="BV137" i="7"/>
  <c r="BW137" i="7"/>
  <c r="BX137" i="7"/>
  <c r="BY137" i="7"/>
  <c r="BB138" i="7"/>
  <c r="BC138" i="7"/>
  <c r="BD138" i="7"/>
  <c r="BE138" i="7"/>
  <c r="BF138" i="7"/>
  <c r="BG138" i="7"/>
  <c r="BH138" i="7"/>
  <c r="BI138" i="7"/>
  <c r="BJ138" i="7"/>
  <c r="BK138" i="7"/>
  <c r="BL138" i="7"/>
  <c r="BM138" i="7"/>
  <c r="BN138" i="7"/>
  <c r="BO138" i="7"/>
  <c r="BP138" i="7"/>
  <c r="BQ138" i="7"/>
  <c r="BR138" i="7"/>
  <c r="BS138" i="7"/>
  <c r="BT138" i="7"/>
  <c r="BU138" i="7"/>
  <c r="BV138" i="7"/>
  <c r="BW138" i="7"/>
  <c r="BX138" i="7"/>
  <c r="BY138" i="7"/>
  <c r="BB139" i="7"/>
  <c r="BC139" i="7"/>
  <c r="BD139" i="7"/>
  <c r="BE139" i="7"/>
  <c r="BF139" i="7"/>
  <c r="BG139" i="7"/>
  <c r="BH139" i="7"/>
  <c r="BI139" i="7"/>
  <c r="BJ139" i="7"/>
  <c r="BK139" i="7"/>
  <c r="BL139" i="7"/>
  <c r="BM139" i="7"/>
  <c r="BN139" i="7"/>
  <c r="BO139" i="7"/>
  <c r="BP139" i="7"/>
  <c r="BQ139" i="7"/>
  <c r="BR139" i="7"/>
  <c r="BS139" i="7"/>
  <c r="BT139" i="7"/>
  <c r="BU139" i="7"/>
  <c r="BV139" i="7"/>
  <c r="BW139" i="7"/>
  <c r="BX139" i="7"/>
  <c r="BY139" i="7"/>
  <c r="BB140" i="7"/>
  <c r="BC140" i="7"/>
  <c r="BD140" i="7"/>
  <c r="BE140" i="7"/>
  <c r="BF140" i="7"/>
  <c r="BG140" i="7"/>
  <c r="BH140" i="7"/>
  <c r="BI140" i="7"/>
  <c r="BJ140" i="7"/>
  <c r="BK140" i="7"/>
  <c r="BL140" i="7"/>
  <c r="BM140" i="7"/>
  <c r="BN140" i="7"/>
  <c r="BO140" i="7"/>
  <c r="BP140" i="7"/>
  <c r="BQ140" i="7"/>
  <c r="BR140" i="7"/>
  <c r="BS140" i="7"/>
  <c r="BT140" i="7"/>
  <c r="BU140" i="7"/>
  <c r="BV140" i="7"/>
  <c r="BW140" i="7"/>
  <c r="BX140" i="7"/>
  <c r="BY140" i="7"/>
  <c r="BB141" i="7"/>
  <c r="BC141" i="7"/>
  <c r="BD141" i="7"/>
  <c r="BE141" i="7"/>
  <c r="BF141" i="7"/>
  <c r="BG141" i="7"/>
  <c r="BH141" i="7"/>
  <c r="BI141" i="7"/>
  <c r="BJ141" i="7"/>
  <c r="BK141" i="7"/>
  <c r="BL141" i="7"/>
  <c r="BM141" i="7"/>
  <c r="BN141" i="7"/>
  <c r="BO141" i="7"/>
  <c r="BP141" i="7"/>
  <c r="BQ141" i="7"/>
  <c r="BR141" i="7"/>
  <c r="BS141" i="7"/>
  <c r="BT141" i="7"/>
  <c r="BU141" i="7"/>
  <c r="BV141" i="7"/>
  <c r="BW141" i="7"/>
  <c r="BX141" i="7"/>
  <c r="BY141" i="7"/>
  <c r="BB142" i="7"/>
  <c r="BC142" i="7"/>
  <c r="BD142" i="7"/>
  <c r="BE142" i="7"/>
  <c r="BF142" i="7"/>
  <c r="BG142" i="7"/>
  <c r="BH142" i="7"/>
  <c r="BI142" i="7"/>
  <c r="BJ142" i="7"/>
  <c r="BK142" i="7"/>
  <c r="BL142" i="7"/>
  <c r="BM142" i="7"/>
  <c r="BN142" i="7"/>
  <c r="BO142" i="7"/>
  <c r="BP142" i="7"/>
  <c r="BQ142" i="7"/>
  <c r="BR142" i="7"/>
  <c r="BS142" i="7"/>
  <c r="BT142" i="7"/>
  <c r="BU142" i="7"/>
  <c r="BV142" i="7"/>
  <c r="BW142" i="7"/>
  <c r="BX142" i="7"/>
  <c r="BY142" i="7"/>
  <c r="BB143" i="7"/>
  <c r="BC143" i="7"/>
  <c r="BD143" i="7"/>
  <c r="BE143" i="7"/>
  <c r="BF143" i="7"/>
  <c r="BG143" i="7"/>
  <c r="BH143" i="7"/>
  <c r="BI143" i="7"/>
  <c r="BJ143" i="7"/>
  <c r="BK143" i="7"/>
  <c r="BL143" i="7"/>
  <c r="BM143" i="7"/>
  <c r="BN143" i="7"/>
  <c r="BO143" i="7"/>
  <c r="BP143" i="7"/>
  <c r="BQ143" i="7"/>
  <c r="BR143" i="7"/>
  <c r="BS143" i="7"/>
  <c r="BT143" i="7"/>
  <c r="BU143" i="7"/>
  <c r="BV143" i="7"/>
  <c r="BW143" i="7"/>
  <c r="BX143" i="7"/>
  <c r="BY143" i="7"/>
  <c r="BB144" i="7"/>
  <c r="BC144" i="7"/>
  <c r="BD144" i="7"/>
  <c r="BE144" i="7"/>
  <c r="BF144" i="7"/>
  <c r="BG144" i="7"/>
  <c r="BH144" i="7"/>
  <c r="BI144" i="7"/>
  <c r="BJ144" i="7"/>
  <c r="BK144" i="7"/>
  <c r="BL144" i="7"/>
  <c r="BM144" i="7"/>
  <c r="BN144" i="7"/>
  <c r="BO144" i="7"/>
  <c r="BP144" i="7"/>
  <c r="BQ144" i="7"/>
  <c r="BR144" i="7"/>
  <c r="BS144" i="7"/>
  <c r="BT144" i="7"/>
  <c r="BU144" i="7"/>
  <c r="BV144" i="7"/>
  <c r="BW144" i="7"/>
  <c r="BX144" i="7"/>
  <c r="BY144" i="7"/>
  <c r="BB145" i="7"/>
  <c r="BC145" i="7"/>
  <c r="BD145" i="7"/>
  <c r="BE145" i="7"/>
  <c r="BF145" i="7"/>
  <c r="BG145" i="7"/>
  <c r="BH145" i="7"/>
  <c r="BI145" i="7"/>
  <c r="BJ145" i="7"/>
  <c r="BK145" i="7"/>
  <c r="BL145" i="7"/>
  <c r="BM145" i="7"/>
  <c r="BN145" i="7"/>
  <c r="BO145" i="7"/>
  <c r="BP145" i="7"/>
  <c r="BQ145" i="7"/>
  <c r="BR145" i="7"/>
  <c r="BS145" i="7"/>
  <c r="BT145" i="7"/>
  <c r="BU145" i="7"/>
  <c r="BV145" i="7"/>
  <c r="BW145" i="7"/>
  <c r="BX145" i="7"/>
  <c r="BY145" i="7"/>
  <c r="BB146" i="7"/>
  <c r="BC146" i="7"/>
  <c r="BD146" i="7"/>
  <c r="BE146" i="7"/>
  <c r="BF146" i="7"/>
  <c r="BG146" i="7"/>
  <c r="BH146" i="7"/>
  <c r="BI146" i="7"/>
  <c r="BJ146" i="7"/>
  <c r="BK146" i="7"/>
  <c r="BL146" i="7"/>
  <c r="BM146" i="7"/>
  <c r="BN146" i="7"/>
  <c r="BO146" i="7"/>
  <c r="BP146" i="7"/>
  <c r="BQ146" i="7"/>
  <c r="BR146" i="7"/>
  <c r="BS146" i="7"/>
  <c r="BT146" i="7"/>
  <c r="BU146" i="7"/>
  <c r="BV146" i="7"/>
  <c r="BW146" i="7"/>
  <c r="BX146" i="7"/>
  <c r="BY146" i="7"/>
  <c r="BB147" i="7"/>
  <c r="BC147" i="7"/>
  <c r="BD147" i="7"/>
  <c r="BE147" i="7"/>
  <c r="BF147" i="7"/>
  <c r="BG147" i="7"/>
  <c r="BH147" i="7"/>
  <c r="BI147" i="7"/>
  <c r="BJ147" i="7"/>
  <c r="BK147" i="7"/>
  <c r="BL147" i="7"/>
  <c r="BM147" i="7"/>
  <c r="BN147" i="7"/>
  <c r="BO147" i="7"/>
  <c r="BP147" i="7"/>
  <c r="BQ147" i="7"/>
  <c r="BR147" i="7"/>
  <c r="BS147" i="7"/>
  <c r="BT147" i="7"/>
  <c r="BU147" i="7"/>
  <c r="BV147" i="7"/>
  <c r="BW147" i="7"/>
  <c r="BX147" i="7"/>
  <c r="BY147" i="7"/>
  <c r="BB148" i="7"/>
  <c r="BC148" i="7"/>
  <c r="BD148" i="7"/>
  <c r="BE148" i="7"/>
  <c r="BF148" i="7"/>
  <c r="BG148" i="7"/>
  <c r="BH148" i="7"/>
  <c r="BI148" i="7"/>
  <c r="BJ148" i="7"/>
  <c r="BK148" i="7"/>
  <c r="BL148" i="7"/>
  <c r="BM148" i="7"/>
  <c r="BN148" i="7"/>
  <c r="BO148" i="7"/>
  <c r="BP148" i="7"/>
  <c r="BQ148" i="7"/>
  <c r="BR148" i="7"/>
  <c r="BS148" i="7"/>
  <c r="BT148" i="7"/>
  <c r="BU148" i="7"/>
  <c r="BV148" i="7"/>
  <c r="BW148" i="7"/>
  <c r="BX148" i="7"/>
  <c r="BY148" i="7"/>
  <c r="BB149" i="7"/>
  <c r="BC149" i="7"/>
  <c r="BD149" i="7"/>
  <c r="BE149" i="7"/>
  <c r="BF149" i="7"/>
  <c r="BG149" i="7"/>
  <c r="BH149" i="7"/>
  <c r="BI149" i="7"/>
  <c r="BJ149" i="7"/>
  <c r="BK149" i="7"/>
  <c r="BL149" i="7"/>
  <c r="BM149" i="7"/>
  <c r="BN149" i="7"/>
  <c r="BO149" i="7"/>
  <c r="BP149" i="7"/>
  <c r="BQ149" i="7"/>
  <c r="BR149" i="7"/>
  <c r="BS149" i="7"/>
  <c r="BT149" i="7"/>
  <c r="BU149" i="7"/>
  <c r="BV149" i="7"/>
  <c r="BW149" i="7"/>
  <c r="BX149" i="7"/>
  <c r="BY149" i="7"/>
  <c r="BB150" i="7"/>
  <c r="BC150" i="7"/>
  <c r="BD150" i="7"/>
  <c r="BE150" i="7"/>
  <c r="BF150" i="7"/>
  <c r="BG150" i="7"/>
  <c r="BH150" i="7"/>
  <c r="BI150" i="7"/>
  <c r="BJ150" i="7"/>
  <c r="BK150" i="7"/>
  <c r="BL150" i="7"/>
  <c r="BM150" i="7"/>
  <c r="BN150" i="7"/>
  <c r="BO150" i="7"/>
  <c r="BP150" i="7"/>
  <c r="BQ150" i="7"/>
  <c r="BR150" i="7"/>
  <c r="BS150" i="7"/>
  <c r="BT150" i="7"/>
  <c r="BU150" i="7"/>
  <c r="BV150" i="7"/>
  <c r="BW150" i="7"/>
  <c r="BX150" i="7"/>
  <c r="BY150" i="7"/>
  <c r="BB151" i="7"/>
  <c r="BC151" i="7"/>
  <c r="BD151" i="7"/>
  <c r="BE151" i="7"/>
  <c r="BF151" i="7"/>
  <c r="BG151" i="7"/>
  <c r="BH151" i="7"/>
  <c r="BI151" i="7"/>
  <c r="BJ151" i="7"/>
  <c r="BK151" i="7"/>
  <c r="BL151" i="7"/>
  <c r="BM151" i="7"/>
  <c r="BN151" i="7"/>
  <c r="BO151" i="7"/>
  <c r="BP151" i="7"/>
  <c r="BQ151" i="7"/>
  <c r="BR151" i="7"/>
  <c r="BS151" i="7"/>
  <c r="BT151" i="7"/>
  <c r="BU151" i="7"/>
  <c r="BV151" i="7"/>
  <c r="BW151" i="7"/>
  <c r="BX151" i="7"/>
  <c r="BY151" i="7"/>
  <c r="BB152" i="7"/>
  <c r="BC152" i="7"/>
  <c r="BD152" i="7"/>
  <c r="BE152" i="7"/>
  <c r="BF152" i="7"/>
  <c r="BG152" i="7"/>
  <c r="BH152" i="7"/>
  <c r="BI152" i="7"/>
  <c r="BJ152" i="7"/>
  <c r="BK152" i="7"/>
  <c r="BL152" i="7"/>
  <c r="BM152" i="7"/>
  <c r="BN152" i="7"/>
  <c r="BO152" i="7"/>
  <c r="BP152" i="7"/>
  <c r="BQ152" i="7"/>
  <c r="BR152" i="7"/>
  <c r="BS152" i="7"/>
  <c r="BT152" i="7"/>
  <c r="BU152" i="7"/>
  <c r="BV152" i="7"/>
  <c r="BW152" i="7"/>
  <c r="BX152" i="7"/>
  <c r="BY152" i="7"/>
  <c r="BB153" i="7"/>
  <c r="BC153" i="7"/>
  <c r="BD153" i="7"/>
  <c r="BE153" i="7"/>
  <c r="BF153" i="7"/>
  <c r="BG153" i="7"/>
  <c r="BH153" i="7"/>
  <c r="BI153" i="7"/>
  <c r="BJ153" i="7"/>
  <c r="BK153" i="7"/>
  <c r="BL153" i="7"/>
  <c r="BM153" i="7"/>
  <c r="BN153" i="7"/>
  <c r="BO153" i="7"/>
  <c r="BP153" i="7"/>
  <c r="BQ153" i="7"/>
  <c r="BR153" i="7"/>
  <c r="BS153" i="7"/>
  <c r="BT153" i="7"/>
  <c r="BU153" i="7"/>
  <c r="BV153" i="7"/>
  <c r="BW153" i="7"/>
  <c r="BX153" i="7"/>
  <c r="BY153" i="7"/>
  <c r="BB154" i="7"/>
  <c r="BC154" i="7"/>
  <c r="BD154" i="7"/>
  <c r="BE154" i="7"/>
  <c r="BF154" i="7"/>
  <c r="BG154" i="7"/>
  <c r="BH154" i="7"/>
  <c r="BI154" i="7"/>
  <c r="BJ154" i="7"/>
  <c r="BK154" i="7"/>
  <c r="BL154" i="7"/>
  <c r="BM154" i="7"/>
  <c r="BN154" i="7"/>
  <c r="BO154" i="7"/>
  <c r="BP154" i="7"/>
  <c r="BQ154" i="7"/>
  <c r="BR154" i="7"/>
  <c r="BS154" i="7"/>
  <c r="BT154" i="7"/>
  <c r="BU154" i="7"/>
  <c r="BV154" i="7"/>
  <c r="BW154" i="7"/>
  <c r="BX154" i="7"/>
  <c r="BY154" i="7"/>
  <c r="BB155" i="7"/>
  <c r="BC155" i="7"/>
  <c r="BD155" i="7"/>
  <c r="BE155" i="7"/>
  <c r="BF155" i="7"/>
  <c r="BG155" i="7"/>
  <c r="BH155" i="7"/>
  <c r="BI155" i="7"/>
  <c r="BJ155" i="7"/>
  <c r="BK155" i="7"/>
  <c r="BL155" i="7"/>
  <c r="BM155" i="7"/>
  <c r="BN155" i="7"/>
  <c r="BO155" i="7"/>
  <c r="BP155" i="7"/>
  <c r="BQ155" i="7"/>
  <c r="BR155" i="7"/>
  <c r="BS155" i="7"/>
  <c r="BT155" i="7"/>
  <c r="BU155" i="7"/>
  <c r="BV155" i="7"/>
  <c r="BW155" i="7"/>
  <c r="BX155" i="7"/>
  <c r="BY155" i="7"/>
  <c r="BB156" i="7"/>
  <c r="BC156" i="7"/>
  <c r="BD156" i="7"/>
  <c r="BE156" i="7"/>
  <c r="BF156" i="7"/>
  <c r="BG156" i="7"/>
  <c r="BH156" i="7"/>
  <c r="BI156" i="7"/>
  <c r="BJ156" i="7"/>
  <c r="BK156" i="7"/>
  <c r="BL156" i="7"/>
  <c r="BM156" i="7"/>
  <c r="BN156" i="7"/>
  <c r="BO156" i="7"/>
  <c r="BP156" i="7"/>
  <c r="BQ156" i="7"/>
  <c r="BR156" i="7"/>
  <c r="BS156" i="7"/>
  <c r="BT156" i="7"/>
  <c r="BU156" i="7"/>
  <c r="BV156" i="7"/>
  <c r="BW156" i="7"/>
  <c r="BX156" i="7"/>
  <c r="BY156" i="7"/>
  <c r="BB157" i="7"/>
  <c r="BC157" i="7"/>
  <c r="BD157" i="7"/>
  <c r="BE157" i="7"/>
  <c r="BF157" i="7"/>
  <c r="BG157" i="7"/>
  <c r="BH157" i="7"/>
  <c r="BI157" i="7"/>
  <c r="BJ157" i="7"/>
  <c r="BK157" i="7"/>
  <c r="BL157" i="7"/>
  <c r="BM157" i="7"/>
  <c r="BN157" i="7"/>
  <c r="BO157" i="7"/>
  <c r="BP157" i="7"/>
  <c r="BQ157" i="7"/>
  <c r="BR157" i="7"/>
  <c r="BS157" i="7"/>
  <c r="BT157" i="7"/>
  <c r="BU157" i="7"/>
  <c r="BV157" i="7"/>
  <c r="BW157" i="7"/>
  <c r="BX157" i="7"/>
  <c r="BY157" i="7"/>
  <c r="BB158" i="7"/>
  <c r="BC158" i="7"/>
  <c r="BD158" i="7"/>
  <c r="BE158" i="7"/>
  <c r="BF158" i="7"/>
  <c r="BG158" i="7"/>
  <c r="BH158" i="7"/>
  <c r="BI158" i="7"/>
  <c r="BJ158" i="7"/>
  <c r="BK158" i="7"/>
  <c r="BL158" i="7"/>
  <c r="BM158" i="7"/>
  <c r="BN158" i="7"/>
  <c r="BO158" i="7"/>
  <c r="BP158" i="7"/>
  <c r="BQ158" i="7"/>
  <c r="BR158" i="7"/>
  <c r="BS158" i="7"/>
  <c r="BT158" i="7"/>
  <c r="BU158" i="7"/>
  <c r="BV158" i="7"/>
  <c r="BW158" i="7"/>
  <c r="BX158" i="7"/>
  <c r="BY158" i="7"/>
  <c r="BB159" i="7"/>
  <c r="BC159" i="7"/>
  <c r="BD159" i="7"/>
  <c r="BE159" i="7"/>
  <c r="BF159" i="7"/>
  <c r="BG159" i="7"/>
  <c r="BH159" i="7"/>
  <c r="BI159" i="7"/>
  <c r="BJ159" i="7"/>
  <c r="BK159" i="7"/>
  <c r="BL159" i="7"/>
  <c r="BM159" i="7"/>
  <c r="BN159" i="7"/>
  <c r="BO159" i="7"/>
  <c r="BP159" i="7"/>
  <c r="BQ159" i="7"/>
  <c r="BR159" i="7"/>
  <c r="BS159" i="7"/>
  <c r="BT159" i="7"/>
  <c r="BU159" i="7"/>
  <c r="BV159" i="7"/>
  <c r="BW159" i="7"/>
  <c r="BX159" i="7"/>
  <c r="BY159" i="7"/>
  <c r="BB160" i="7"/>
  <c r="BC160" i="7"/>
  <c r="BD160" i="7"/>
  <c r="BE160" i="7"/>
  <c r="BF160" i="7"/>
  <c r="BG160" i="7"/>
  <c r="BH160" i="7"/>
  <c r="BI160" i="7"/>
  <c r="BJ160" i="7"/>
  <c r="BK160" i="7"/>
  <c r="BL160" i="7"/>
  <c r="BM160" i="7"/>
  <c r="BN160" i="7"/>
  <c r="BO160" i="7"/>
  <c r="BP160" i="7"/>
  <c r="BQ160" i="7"/>
  <c r="BR160" i="7"/>
  <c r="BS160" i="7"/>
  <c r="BT160" i="7"/>
  <c r="BU160" i="7"/>
  <c r="BV160" i="7"/>
  <c r="BW160" i="7"/>
  <c r="BX160" i="7"/>
  <c r="BY160" i="7"/>
  <c r="BB161" i="7"/>
  <c r="BC161" i="7"/>
  <c r="BD161" i="7"/>
  <c r="BE161" i="7"/>
  <c r="BF161" i="7"/>
  <c r="BG161" i="7"/>
  <c r="BH161" i="7"/>
  <c r="BI161" i="7"/>
  <c r="BJ161" i="7"/>
  <c r="BK161" i="7"/>
  <c r="BL161" i="7"/>
  <c r="BM161" i="7"/>
  <c r="BN161" i="7"/>
  <c r="BO161" i="7"/>
  <c r="BP161" i="7"/>
  <c r="BQ161" i="7"/>
  <c r="BR161" i="7"/>
  <c r="BS161" i="7"/>
  <c r="BT161" i="7"/>
  <c r="BU161" i="7"/>
  <c r="BV161" i="7"/>
  <c r="BW161" i="7"/>
  <c r="BX161" i="7"/>
  <c r="BY161" i="7"/>
  <c r="BB162" i="7"/>
  <c r="BC162" i="7"/>
  <c r="BD162" i="7"/>
  <c r="BE162" i="7"/>
  <c r="BF162" i="7"/>
  <c r="BG162" i="7"/>
  <c r="BH162" i="7"/>
  <c r="BI162" i="7"/>
  <c r="BJ162" i="7"/>
  <c r="BK162" i="7"/>
  <c r="BL162" i="7"/>
  <c r="BM162" i="7"/>
  <c r="BN162" i="7"/>
  <c r="BO162" i="7"/>
  <c r="BP162" i="7"/>
  <c r="BQ162" i="7"/>
  <c r="BR162" i="7"/>
  <c r="BS162" i="7"/>
  <c r="BT162" i="7"/>
  <c r="BU162" i="7"/>
  <c r="BV162" i="7"/>
  <c r="BW162" i="7"/>
  <c r="BX162" i="7"/>
  <c r="BY162" i="7"/>
  <c r="BB163" i="7"/>
  <c r="BC163" i="7"/>
  <c r="BD163" i="7"/>
  <c r="BE163" i="7"/>
  <c r="BF163" i="7"/>
  <c r="BG163" i="7"/>
  <c r="BH163" i="7"/>
  <c r="BI163" i="7"/>
  <c r="BJ163" i="7"/>
  <c r="BK163" i="7"/>
  <c r="BL163" i="7"/>
  <c r="BM163" i="7"/>
  <c r="BN163" i="7"/>
  <c r="BO163" i="7"/>
  <c r="BP163" i="7"/>
  <c r="BQ163" i="7"/>
  <c r="BR163" i="7"/>
  <c r="BS163" i="7"/>
  <c r="BT163" i="7"/>
  <c r="BU163" i="7"/>
  <c r="BV163" i="7"/>
  <c r="BW163" i="7"/>
  <c r="BX163" i="7"/>
  <c r="BY163" i="7"/>
  <c r="BB164" i="7"/>
  <c r="BC164" i="7"/>
  <c r="BD164" i="7"/>
  <c r="BE164" i="7"/>
  <c r="BF164" i="7"/>
  <c r="BG164" i="7"/>
  <c r="BH164" i="7"/>
  <c r="BI164" i="7"/>
  <c r="BJ164" i="7"/>
  <c r="BK164" i="7"/>
  <c r="BL164" i="7"/>
  <c r="BM164" i="7"/>
  <c r="BN164" i="7"/>
  <c r="BO164" i="7"/>
  <c r="BP164" i="7"/>
  <c r="BQ164" i="7"/>
  <c r="BR164" i="7"/>
  <c r="BS164" i="7"/>
  <c r="BT164" i="7"/>
  <c r="BU164" i="7"/>
  <c r="BV164" i="7"/>
  <c r="BW164" i="7"/>
  <c r="BX164" i="7"/>
  <c r="BY164" i="7"/>
  <c r="BB165" i="7"/>
  <c r="BC165" i="7"/>
  <c r="BD165" i="7"/>
  <c r="BE165" i="7"/>
  <c r="BF165" i="7"/>
  <c r="BG165" i="7"/>
  <c r="BH165" i="7"/>
  <c r="BI165" i="7"/>
  <c r="BJ165" i="7"/>
  <c r="BK165" i="7"/>
  <c r="BL165" i="7"/>
  <c r="BM165" i="7"/>
  <c r="BN165" i="7"/>
  <c r="BO165" i="7"/>
  <c r="BP165" i="7"/>
  <c r="BQ165" i="7"/>
  <c r="BR165" i="7"/>
  <c r="BS165" i="7"/>
  <c r="BT165" i="7"/>
  <c r="BU165" i="7"/>
  <c r="BV165" i="7"/>
  <c r="BW165" i="7"/>
  <c r="BX165" i="7"/>
  <c r="BY165" i="7"/>
  <c r="BB166" i="7"/>
  <c r="BC166" i="7"/>
  <c r="BD166" i="7"/>
  <c r="BE166" i="7"/>
  <c r="BF166" i="7"/>
  <c r="BG166" i="7"/>
  <c r="BH166" i="7"/>
  <c r="BI166" i="7"/>
  <c r="BJ166" i="7"/>
  <c r="BK166" i="7"/>
  <c r="BL166" i="7"/>
  <c r="BM166" i="7"/>
  <c r="BN166" i="7"/>
  <c r="BO166" i="7"/>
  <c r="BP166" i="7"/>
  <c r="BQ166" i="7"/>
  <c r="BR166" i="7"/>
  <c r="BS166" i="7"/>
  <c r="BT166" i="7"/>
  <c r="BU166" i="7"/>
  <c r="BV166" i="7"/>
  <c r="BW166" i="7"/>
  <c r="BX166" i="7"/>
  <c r="BY166" i="7"/>
  <c r="BB167" i="7"/>
  <c r="BC167" i="7"/>
  <c r="BD167" i="7"/>
  <c r="BE167" i="7"/>
  <c r="BF167" i="7"/>
  <c r="BG167" i="7"/>
  <c r="BH167" i="7"/>
  <c r="BI167" i="7"/>
  <c r="BJ167" i="7"/>
  <c r="BK167" i="7"/>
  <c r="BL167" i="7"/>
  <c r="BM167" i="7"/>
  <c r="BN167" i="7"/>
  <c r="BO167" i="7"/>
  <c r="BP167" i="7"/>
  <c r="BQ167" i="7"/>
  <c r="BR167" i="7"/>
  <c r="BS167" i="7"/>
  <c r="BT167" i="7"/>
  <c r="BU167" i="7"/>
  <c r="BV167" i="7"/>
  <c r="BW167" i="7"/>
  <c r="BX167" i="7"/>
  <c r="BY167" i="7"/>
  <c r="CA68" i="7"/>
  <c r="AW172" i="12" l="1"/>
  <c r="BO150" i="12"/>
  <c r="BP150" i="12" s="1"/>
  <c r="BO142" i="12"/>
  <c r="BP142" i="12" s="1"/>
  <c r="BO112" i="12"/>
  <c r="BP112" i="12" s="1"/>
  <c r="BO104" i="12"/>
  <c r="BP104" i="12" s="1"/>
  <c r="BO152" i="12"/>
  <c r="BP152" i="12" s="1"/>
  <c r="BO144" i="12"/>
  <c r="BP144" i="12" s="1"/>
  <c r="BO136" i="12"/>
  <c r="BP136" i="12" s="1"/>
  <c r="BO128" i="12"/>
  <c r="BP128" i="12" s="1"/>
  <c r="BO120" i="12"/>
  <c r="BP120" i="12" s="1"/>
  <c r="BO154" i="12"/>
  <c r="BP154" i="12" s="1"/>
  <c r="BO146" i="12"/>
  <c r="BP146" i="12" s="1"/>
  <c r="BO138" i="12"/>
  <c r="BP138" i="12" s="1"/>
  <c r="BO130" i="12"/>
  <c r="BP130" i="12" s="1"/>
  <c r="BO122" i="12"/>
  <c r="BP122" i="12" s="1"/>
  <c r="BO114" i="12"/>
  <c r="BP114" i="12" s="1"/>
  <c r="BO106" i="12"/>
  <c r="BP106" i="12" s="1"/>
  <c r="BI147" i="12"/>
  <c r="BJ147" i="12" s="1"/>
  <c r="BI139" i="12"/>
  <c r="BJ139" i="12" s="1"/>
  <c r="BI131" i="12"/>
  <c r="BJ131" i="12" s="1"/>
  <c r="BI123" i="12"/>
  <c r="BJ123" i="12" s="1"/>
  <c r="BI115" i="12"/>
  <c r="BJ115" i="12" s="1"/>
  <c r="BI107" i="12"/>
  <c r="BJ107" i="12" s="1"/>
  <c r="BI99" i="12"/>
  <c r="BJ99" i="12" s="1"/>
  <c r="BI91" i="12"/>
  <c r="BJ91" i="12" s="1"/>
  <c r="BI83" i="12"/>
  <c r="BJ83" i="12" s="1"/>
  <c r="BI75" i="12"/>
  <c r="BJ75" i="12" s="1"/>
  <c r="BI67" i="12"/>
  <c r="BJ67" i="12" s="1"/>
  <c r="BI59" i="12"/>
  <c r="BJ59" i="12" s="1"/>
  <c r="BI51" i="12"/>
  <c r="BJ51" i="12" s="1"/>
  <c r="BI43" i="12"/>
  <c r="BJ43" i="12" s="1"/>
  <c r="BO151" i="12"/>
  <c r="BP151" i="12" s="1"/>
  <c r="BO143" i="12"/>
  <c r="BP143" i="12" s="1"/>
  <c r="BO135" i="12"/>
  <c r="BP135" i="12" s="1"/>
  <c r="BO127" i="12"/>
  <c r="BP127" i="12" s="1"/>
  <c r="BO119" i="12"/>
  <c r="BP119" i="12" s="1"/>
  <c r="BO111" i="12"/>
  <c r="BP111" i="12" s="1"/>
  <c r="BO103" i="12"/>
  <c r="BP103" i="12" s="1"/>
  <c r="BO95" i="12"/>
  <c r="BP95" i="12" s="1"/>
  <c r="BO87" i="12"/>
  <c r="BP87" i="12" s="1"/>
  <c r="BO79" i="12"/>
  <c r="BP79" i="12" s="1"/>
  <c r="BO71" i="12"/>
  <c r="BP71" i="12" s="1"/>
  <c r="BO63" i="12"/>
  <c r="BP63" i="12" s="1"/>
  <c r="BO55" i="12"/>
  <c r="BP55" i="12" s="1"/>
  <c r="BO47" i="12"/>
  <c r="BP47" i="12" s="1"/>
  <c r="BO39" i="12"/>
  <c r="BP39" i="12" s="1"/>
  <c r="CA151" i="12"/>
  <c r="CB151" i="12" s="1"/>
  <c r="CA143" i="12"/>
  <c r="CB143" i="12" s="1"/>
  <c r="CA135" i="12"/>
  <c r="CB135" i="12" s="1"/>
  <c r="CA150" i="12"/>
  <c r="CB150" i="12" s="1"/>
  <c r="BO153" i="12"/>
  <c r="BP153" i="12" s="1"/>
  <c r="BO145" i="12"/>
  <c r="BP145" i="12" s="1"/>
  <c r="BO137" i="12"/>
  <c r="BP137" i="12" s="1"/>
  <c r="BO129" i="12"/>
  <c r="BP129" i="12" s="1"/>
  <c r="BO121" i="12"/>
  <c r="BP121" i="12" s="1"/>
  <c r="BO113" i="12"/>
  <c r="BP113" i="12" s="1"/>
  <c r="BO105" i="12"/>
  <c r="BP105" i="12" s="1"/>
  <c r="BO97" i="12"/>
  <c r="BP97" i="12" s="1"/>
  <c r="BO89" i="12"/>
  <c r="BP89" i="12" s="1"/>
  <c r="BO81" i="12"/>
  <c r="BP81" i="12" s="1"/>
  <c r="BO73" i="12"/>
  <c r="BP73" i="12" s="1"/>
  <c r="BO65" i="12"/>
  <c r="BP65" i="12" s="1"/>
  <c r="BO57" i="12"/>
  <c r="BP57" i="12" s="1"/>
  <c r="BO49" i="12"/>
  <c r="BP49" i="12" s="1"/>
  <c r="BO41" i="12"/>
  <c r="BP41" i="12" s="1"/>
  <c r="BH156" i="12"/>
  <c r="CA149" i="12"/>
  <c r="CB149" i="12" s="1"/>
  <c r="CA141" i="12"/>
  <c r="CB141" i="12" s="1"/>
  <c r="CA133" i="12"/>
  <c r="CB133" i="12" s="1"/>
  <c r="CA148" i="12"/>
  <c r="CB148" i="12" s="1"/>
  <c r="CA140" i="12"/>
  <c r="CB140" i="12" s="1"/>
  <c r="BI151" i="12"/>
  <c r="BJ151" i="12" s="1"/>
  <c r="BI143" i="12"/>
  <c r="BJ143" i="12" s="1"/>
  <c r="BI135" i="12"/>
  <c r="BJ135" i="12" s="1"/>
  <c r="BI127" i="12"/>
  <c r="BJ127" i="12" s="1"/>
  <c r="BI119" i="12"/>
  <c r="BJ119" i="12" s="1"/>
  <c r="BI111" i="12"/>
  <c r="BJ111" i="12" s="1"/>
  <c r="BI103" i="12"/>
  <c r="BJ103" i="12" s="1"/>
  <c r="BI95" i="12"/>
  <c r="BJ95" i="12" s="1"/>
  <c r="BI87" i="12"/>
  <c r="BJ87" i="12" s="1"/>
  <c r="BI79" i="12"/>
  <c r="BJ79" i="12" s="1"/>
  <c r="BI71" i="12"/>
  <c r="BJ71" i="12" s="1"/>
  <c r="BI63" i="12"/>
  <c r="BJ63" i="12" s="1"/>
  <c r="BI55" i="12"/>
  <c r="BJ55" i="12" s="1"/>
  <c r="BI47" i="12"/>
  <c r="BJ47" i="12" s="1"/>
  <c r="BI39" i="12"/>
  <c r="BJ39" i="12" s="1"/>
  <c r="BO147" i="12"/>
  <c r="BP147" i="12" s="1"/>
  <c r="BO139" i="12"/>
  <c r="BP139" i="12" s="1"/>
  <c r="BO131" i="12"/>
  <c r="BP131" i="12" s="1"/>
  <c r="BO123" i="12"/>
  <c r="BP123" i="12" s="1"/>
  <c r="BO115" i="12"/>
  <c r="BP115" i="12" s="1"/>
  <c r="BO107" i="12"/>
  <c r="BP107" i="12" s="1"/>
  <c r="BO99" i="12"/>
  <c r="BP99" i="12" s="1"/>
  <c r="BO91" i="12"/>
  <c r="BP91" i="12" s="1"/>
  <c r="BO83" i="12"/>
  <c r="BP83" i="12" s="1"/>
  <c r="BO75" i="12"/>
  <c r="BP75" i="12" s="1"/>
  <c r="BO67" i="12"/>
  <c r="BP67" i="12" s="1"/>
  <c r="BO59" i="12"/>
  <c r="BP59" i="12" s="1"/>
  <c r="BO51" i="12"/>
  <c r="BP51" i="12" s="1"/>
  <c r="BO43" i="12"/>
  <c r="BP43" i="12" s="1"/>
  <c r="CA147" i="12"/>
  <c r="CB147" i="12" s="1"/>
  <c r="CA139" i="12"/>
  <c r="CB139" i="12" s="1"/>
  <c r="BO64" i="12"/>
  <c r="BP64" i="12" s="1"/>
  <c r="BO56" i="12"/>
  <c r="BP56" i="12" s="1"/>
  <c r="BO48" i="12"/>
  <c r="BP48" i="12" s="1"/>
  <c r="BO40" i="12"/>
  <c r="BP40" i="12" s="1"/>
  <c r="BO96" i="12"/>
  <c r="BP96" i="12" s="1"/>
  <c r="BO88" i="12"/>
  <c r="BP88" i="12" s="1"/>
  <c r="BO80" i="12"/>
  <c r="BP80" i="12" s="1"/>
  <c r="BO72" i="12"/>
  <c r="BP72" i="12" s="1"/>
  <c r="BO149" i="12"/>
  <c r="BP149" i="12" s="1"/>
  <c r="BO141" i="12"/>
  <c r="BP141" i="12" s="1"/>
  <c r="BO133" i="12"/>
  <c r="BP133" i="12" s="1"/>
  <c r="BO125" i="12"/>
  <c r="BP125" i="12" s="1"/>
  <c r="BO117" i="12"/>
  <c r="BP117" i="12" s="1"/>
  <c r="BO109" i="12"/>
  <c r="BP109" i="12" s="1"/>
  <c r="BO101" i="12"/>
  <c r="BP101" i="12" s="1"/>
  <c r="BO93" i="12"/>
  <c r="BP93" i="12" s="1"/>
  <c r="BO85" i="12"/>
  <c r="BP85" i="12" s="1"/>
  <c r="BO77" i="12"/>
  <c r="BP77" i="12" s="1"/>
  <c r="BO69" i="12"/>
  <c r="BP69" i="12" s="1"/>
  <c r="BO61" i="12"/>
  <c r="BP61" i="12" s="1"/>
  <c r="BO53" i="12"/>
  <c r="BP53" i="12" s="1"/>
  <c r="BO45" i="12"/>
  <c r="BP45" i="12" s="1"/>
  <c r="CA153" i="12"/>
  <c r="CB153" i="12" s="1"/>
  <c r="CA145" i="12"/>
  <c r="CB145" i="12" s="1"/>
  <c r="CA137" i="12"/>
  <c r="CB137" i="12" s="1"/>
  <c r="BO82" i="12"/>
  <c r="BP82" i="12" s="1"/>
  <c r="BO66" i="12"/>
  <c r="BP66" i="12" s="1"/>
  <c r="BO58" i="12"/>
  <c r="BP58" i="12" s="1"/>
  <c r="BO50" i="12"/>
  <c r="BP50" i="12" s="1"/>
  <c r="BO42" i="12"/>
  <c r="BP42" i="12" s="1"/>
  <c r="CA152" i="12"/>
  <c r="CB152" i="12" s="1"/>
  <c r="CA144" i="12"/>
  <c r="CB144" i="12" s="1"/>
  <c r="CA136" i="12"/>
  <c r="CB136" i="12" s="1"/>
  <c r="BO37" i="12"/>
  <c r="CA37" i="12"/>
  <c r="BZ137" i="7"/>
  <c r="CA137" i="7" s="1"/>
  <c r="BZ129" i="7"/>
  <c r="CA129" i="7" s="1"/>
  <c r="BZ125" i="7"/>
  <c r="CA125" i="7" s="1"/>
  <c r="BZ121" i="7"/>
  <c r="CA121" i="7" s="1"/>
  <c r="BZ120" i="7"/>
  <c r="CA120" i="7" s="1"/>
  <c r="BZ117" i="7"/>
  <c r="CA117" i="7" s="1"/>
  <c r="BZ115" i="7"/>
  <c r="CA115" i="7" s="1"/>
  <c r="BZ111" i="7"/>
  <c r="CA111" i="7" s="1"/>
  <c r="BZ110" i="7"/>
  <c r="CA110" i="7" s="1"/>
  <c r="BZ109" i="7"/>
  <c r="CA109" i="7" s="1"/>
  <c r="BZ107" i="7"/>
  <c r="CA107" i="7" s="1"/>
  <c r="BZ106" i="7"/>
  <c r="CA106" i="7" s="1"/>
  <c r="BZ105" i="7"/>
  <c r="CA105" i="7" s="1"/>
  <c r="BZ104" i="7"/>
  <c r="CA104" i="7" s="1"/>
  <c r="BZ103" i="7"/>
  <c r="CA103" i="7" s="1"/>
  <c r="BZ102" i="7"/>
  <c r="CA102" i="7" s="1"/>
  <c r="BZ166" i="7"/>
  <c r="CA166" i="7" s="1"/>
  <c r="BZ164" i="7"/>
  <c r="CA164" i="7" s="1"/>
  <c r="BZ162" i="7"/>
  <c r="CA162" i="7" s="1"/>
  <c r="BZ160" i="7"/>
  <c r="CA160" i="7" s="1"/>
  <c r="BZ156" i="7"/>
  <c r="CA156" i="7" s="1"/>
  <c r="BZ154" i="7"/>
  <c r="CA154" i="7" s="1"/>
  <c r="BZ152" i="7"/>
  <c r="CA152" i="7" s="1"/>
  <c r="BZ150" i="7"/>
  <c r="CA150" i="7" s="1"/>
  <c r="BZ148" i="7"/>
  <c r="CA148" i="7" s="1"/>
  <c r="BZ146" i="7"/>
  <c r="CA146" i="7" s="1"/>
  <c r="BZ144" i="7"/>
  <c r="CA144" i="7" s="1"/>
  <c r="BZ142" i="7"/>
  <c r="CA142" i="7" s="1"/>
  <c r="BZ140" i="7"/>
  <c r="CA140" i="7" s="1"/>
  <c r="BZ138" i="7"/>
  <c r="CA138" i="7" s="1"/>
  <c r="BZ136" i="7"/>
  <c r="CA136" i="7" s="1"/>
  <c r="BZ134" i="7"/>
  <c r="CA134" i="7" s="1"/>
  <c r="BZ132" i="7"/>
  <c r="CA132" i="7" s="1"/>
  <c r="BZ130" i="7"/>
  <c r="CA130" i="7" s="1"/>
  <c r="BZ128" i="7"/>
  <c r="CA128" i="7" s="1"/>
  <c r="BZ126" i="7"/>
  <c r="CA126" i="7" s="1"/>
  <c r="BZ124" i="7"/>
  <c r="CA124" i="7" s="1"/>
  <c r="BZ122" i="7"/>
  <c r="CA122" i="7" s="1"/>
  <c r="BZ113" i="7"/>
  <c r="CA113" i="7" s="1"/>
  <c r="BZ112" i="7"/>
  <c r="CA112" i="7" s="1"/>
  <c r="BZ108" i="7"/>
  <c r="CA108" i="7" s="1"/>
  <c r="BZ158" i="7"/>
  <c r="CA158" i="7" s="1"/>
  <c r="BZ153" i="7"/>
  <c r="CA153" i="7" s="1"/>
  <c r="BZ145" i="7"/>
  <c r="CA145" i="7" s="1"/>
  <c r="BZ118" i="7"/>
  <c r="CA118" i="7" s="1"/>
  <c r="BZ116" i="7"/>
  <c r="CA116" i="7" s="1"/>
  <c r="BZ114" i="7"/>
  <c r="CA114" i="7" s="1"/>
  <c r="BZ167" i="7"/>
  <c r="CA167" i="7" s="1"/>
  <c r="BZ165" i="7"/>
  <c r="CA165" i="7" s="1"/>
  <c r="BZ163" i="7"/>
  <c r="CA163" i="7" s="1"/>
  <c r="BZ161" i="7"/>
  <c r="CA161" i="7" s="1"/>
  <c r="BZ159" i="7"/>
  <c r="CA159" i="7" s="1"/>
  <c r="BZ157" i="7"/>
  <c r="CA157" i="7" s="1"/>
  <c r="BZ155" i="7"/>
  <c r="CA155" i="7" s="1"/>
  <c r="BZ151" i="7"/>
  <c r="CA151" i="7" s="1"/>
  <c r="BZ149" i="7"/>
  <c r="CA149" i="7" s="1"/>
  <c r="BZ147" i="7"/>
  <c r="CA147" i="7" s="1"/>
  <c r="BZ143" i="7"/>
  <c r="CA143" i="7" s="1"/>
  <c r="BZ141" i="7"/>
  <c r="CA141" i="7" s="1"/>
  <c r="BZ139" i="7"/>
  <c r="CA139" i="7" s="1"/>
  <c r="BZ135" i="7"/>
  <c r="CA135" i="7" s="1"/>
  <c r="BZ133" i="7"/>
  <c r="CA133" i="7" s="1"/>
  <c r="BZ131" i="7"/>
  <c r="CA131" i="7" s="1"/>
  <c r="BZ127" i="7"/>
  <c r="CA127" i="7" s="1"/>
  <c r="BZ123" i="7"/>
  <c r="CA123" i="7" s="1"/>
  <c r="BZ119" i="7"/>
  <c r="CA119" i="7" s="1"/>
  <c r="BZ69" i="7"/>
  <c r="CA69" i="7" s="1"/>
  <c r="BZ98" i="7"/>
  <c r="CA98" i="7" s="1"/>
  <c r="BZ94" i="7"/>
  <c r="CA94" i="7" s="1"/>
  <c r="BZ90" i="7"/>
  <c r="CA90" i="7" s="1"/>
  <c r="BZ89" i="7"/>
  <c r="CA89" i="7" s="1"/>
  <c r="BZ88" i="7"/>
  <c r="CA88" i="7" s="1"/>
  <c r="BZ87" i="7"/>
  <c r="CA87" i="7" s="1"/>
  <c r="BZ86" i="7"/>
  <c r="CA86" i="7" s="1"/>
  <c r="BZ85" i="7"/>
  <c r="CA85" i="7" s="1"/>
  <c r="BZ83" i="7"/>
  <c r="CA83" i="7" s="1"/>
  <c r="BZ82" i="7"/>
  <c r="CA82" i="7" s="1"/>
  <c r="BZ81" i="7"/>
  <c r="CA81" i="7" s="1"/>
  <c r="BZ80" i="7"/>
  <c r="CA80" i="7" s="1"/>
  <c r="BZ79" i="7"/>
  <c r="CA79" i="7" s="1"/>
  <c r="BZ78" i="7"/>
  <c r="CA78" i="7" s="1"/>
  <c r="BZ77" i="7"/>
  <c r="CA77" i="7" s="1"/>
  <c r="BZ76" i="7"/>
  <c r="CA76" i="7" s="1"/>
  <c r="BZ75" i="7"/>
  <c r="CA75" i="7" s="1"/>
  <c r="BZ74" i="7"/>
  <c r="CA74" i="7" s="1"/>
  <c r="BZ73" i="7"/>
  <c r="CA73" i="7" s="1"/>
  <c r="BZ72" i="7"/>
  <c r="CA72" i="7" s="1"/>
  <c r="BZ71" i="7"/>
  <c r="CA71" i="7" s="1"/>
  <c r="BZ70" i="7"/>
  <c r="CA70" i="7" s="1"/>
  <c r="BZ101" i="7"/>
  <c r="CA101" i="7" s="1"/>
  <c r="BZ100" i="7"/>
  <c r="CA100" i="7" s="1"/>
  <c r="BZ99" i="7"/>
  <c r="CA99" i="7" s="1"/>
  <c r="BZ97" i="7"/>
  <c r="CA97" i="7" s="1"/>
  <c r="BZ96" i="7"/>
  <c r="CA96" i="7" s="1"/>
  <c r="BZ95" i="7"/>
  <c r="CA95" i="7" s="1"/>
  <c r="BZ93" i="7"/>
  <c r="CA93" i="7" s="1"/>
  <c r="BZ92" i="7"/>
  <c r="CA92" i="7" s="1"/>
  <c r="BZ91" i="7"/>
  <c r="CA91" i="7" s="1"/>
  <c r="BZ84" i="7"/>
  <c r="CA84" i="7" s="1"/>
  <c r="AX172" i="12" l="1"/>
  <c r="BI156" i="12"/>
  <c r="CB37" i="12"/>
  <c r="BP37" i="12"/>
  <c r="BZ168" i="7"/>
  <c r="AG163" i="11"/>
  <c r="AH163" i="11"/>
  <c r="AI163" i="11"/>
  <c r="AJ163" i="11"/>
  <c r="AK163" i="11"/>
  <c r="AL163" i="11"/>
  <c r="AM163" i="11"/>
  <c r="AN163" i="11"/>
  <c r="AO163" i="11"/>
  <c r="AP163" i="11"/>
  <c r="AQ163" i="11"/>
  <c r="AR163" i="11"/>
  <c r="AS163" i="11"/>
  <c r="AT163" i="11"/>
  <c r="AU163" i="11"/>
  <c r="AV163" i="11"/>
  <c r="AW163" i="11"/>
  <c r="AX163" i="11"/>
  <c r="AY163" i="11"/>
  <c r="AZ163" i="11"/>
  <c r="BA163" i="11"/>
  <c r="BB163" i="11"/>
  <c r="BC163" i="11"/>
  <c r="BD163" i="11" s="1"/>
  <c r="BE163" i="11"/>
  <c r="BH163" i="11" s="1"/>
  <c r="BF163" i="11"/>
  <c r="BG163" i="11"/>
  <c r="BI163" i="11"/>
  <c r="BJ163" i="11"/>
  <c r="BK163" i="11"/>
  <c r="BM163" i="11"/>
  <c r="BP163" i="11" s="1"/>
  <c r="BN163" i="11"/>
  <c r="BO163" i="11"/>
  <c r="BQ163" i="11"/>
  <c r="BR163" i="11"/>
  <c r="BS163" i="11"/>
  <c r="AG164" i="11"/>
  <c r="AH164" i="11"/>
  <c r="AI164" i="11"/>
  <c r="AJ164" i="11"/>
  <c r="AK164" i="11"/>
  <c r="AL164" i="11"/>
  <c r="AM164" i="11"/>
  <c r="AN164" i="11"/>
  <c r="AO164" i="11"/>
  <c r="AP164" i="11"/>
  <c r="AQ164" i="11"/>
  <c r="AR164" i="11"/>
  <c r="AS164" i="11"/>
  <c r="AT164" i="11"/>
  <c r="AU164" i="11"/>
  <c r="AV164" i="11"/>
  <c r="AW164" i="11"/>
  <c r="AX164" i="11"/>
  <c r="AY164" i="11"/>
  <c r="AZ164" i="11"/>
  <c r="BA164" i="11"/>
  <c r="BB164" i="11"/>
  <c r="BC164" i="11"/>
  <c r="BD164" i="11" s="1"/>
  <c r="BE164" i="11"/>
  <c r="BF164" i="11"/>
  <c r="BG164" i="11"/>
  <c r="BH164" i="11" s="1"/>
  <c r="BI164" i="11"/>
  <c r="BJ164" i="11"/>
  <c r="BK164" i="11"/>
  <c r="BM164" i="11"/>
  <c r="BN164" i="11"/>
  <c r="BO164" i="11"/>
  <c r="BP164" i="11"/>
  <c r="BQ164" i="11"/>
  <c r="BR164" i="11"/>
  <c r="BS164" i="11"/>
  <c r="AG165" i="11"/>
  <c r="AH165" i="11"/>
  <c r="AI165" i="11"/>
  <c r="AJ165" i="11" s="1"/>
  <c r="AK165" i="11"/>
  <c r="AL165" i="11"/>
  <c r="AM165" i="11"/>
  <c r="AN165" i="11"/>
  <c r="AO165" i="11"/>
  <c r="AP165" i="11"/>
  <c r="AQ165" i="11"/>
  <c r="AR165" i="11" s="1"/>
  <c r="AS165" i="11"/>
  <c r="AT165" i="11"/>
  <c r="AU165" i="11"/>
  <c r="AV165" i="11"/>
  <c r="AW165" i="11"/>
  <c r="AX165" i="11"/>
  <c r="AY165" i="11"/>
  <c r="AZ165" i="11" s="1"/>
  <c r="BA165" i="11"/>
  <c r="BB165" i="11"/>
  <c r="BC165" i="11"/>
  <c r="BE165" i="11"/>
  <c r="BF165" i="11"/>
  <c r="BG165" i="11"/>
  <c r="BI165" i="11"/>
  <c r="BJ165" i="11"/>
  <c r="BK165" i="11"/>
  <c r="BM165" i="11"/>
  <c r="BN165" i="11"/>
  <c r="BO165" i="11"/>
  <c r="BQ165" i="11"/>
  <c r="BR165" i="11"/>
  <c r="BS165" i="11"/>
  <c r="AG166" i="11"/>
  <c r="AH166" i="11"/>
  <c r="AI166" i="11"/>
  <c r="AJ166" i="11" s="1"/>
  <c r="AK166" i="11"/>
  <c r="AL166" i="11"/>
  <c r="AM166" i="11"/>
  <c r="AN166" i="11"/>
  <c r="AO166" i="11"/>
  <c r="AP166" i="11"/>
  <c r="AQ166" i="11"/>
  <c r="AR166" i="11" s="1"/>
  <c r="AS166" i="11"/>
  <c r="AT166" i="11"/>
  <c r="AU166" i="11"/>
  <c r="AV166" i="11"/>
  <c r="AW166" i="11"/>
  <c r="AX166" i="11"/>
  <c r="AY166" i="11"/>
  <c r="AZ166" i="11" s="1"/>
  <c r="BA166" i="11"/>
  <c r="BB166" i="11"/>
  <c r="BC166" i="11"/>
  <c r="BE166" i="11"/>
  <c r="BF166" i="11"/>
  <c r="BG166" i="11"/>
  <c r="BI166" i="11"/>
  <c r="BJ166" i="11"/>
  <c r="BK166" i="11"/>
  <c r="BM166" i="11"/>
  <c r="BN166" i="11"/>
  <c r="BO166" i="11"/>
  <c r="BQ166" i="11"/>
  <c r="BR166" i="11"/>
  <c r="BS166" i="11"/>
  <c r="AG167" i="11"/>
  <c r="AH167" i="11"/>
  <c r="AI167" i="11"/>
  <c r="AJ167" i="11" s="1"/>
  <c r="AK167" i="11"/>
  <c r="AL167" i="11"/>
  <c r="AM167" i="11"/>
  <c r="AN167" i="11"/>
  <c r="AO167" i="11"/>
  <c r="AP167" i="11"/>
  <c r="AQ167" i="11"/>
  <c r="AR167" i="11" s="1"/>
  <c r="AS167" i="11"/>
  <c r="AT167" i="11"/>
  <c r="AU167" i="11"/>
  <c r="AV167" i="11"/>
  <c r="AW167" i="11"/>
  <c r="AX167" i="11"/>
  <c r="AY167" i="11"/>
  <c r="AZ167" i="11" s="1"/>
  <c r="BA167" i="11"/>
  <c r="BB167" i="11"/>
  <c r="BC167" i="11"/>
  <c r="BE167" i="11"/>
  <c r="BF167" i="11"/>
  <c r="BG167" i="11"/>
  <c r="BI167" i="11"/>
  <c r="BJ167" i="11"/>
  <c r="BK167" i="11"/>
  <c r="BM167" i="11"/>
  <c r="BN167" i="11"/>
  <c r="BO167" i="11"/>
  <c r="BQ167" i="11"/>
  <c r="BR167" i="11"/>
  <c r="BS167" i="11"/>
  <c r="AG168" i="11"/>
  <c r="AH168" i="11"/>
  <c r="AI168" i="11"/>
  <c r="AJ168" i="11" s="1"/>
  <c r="AK168" i="11"/>
  <c r="AL168" i="11"/>
  <c r="AM168" i="11"/>
  <c r="AN168" i="11"/>
  <c r="AO168" i="11"/>
  <c r="AP168" i="11"/>
  <c r="AQ168" i="11"/>
  <c r="AR168" i="11" s="1"/>
  <c r="AS168" i="11"/>
  <c r="AT168" i="11"/>
  <c r="AU168" i="11"/>
  <c r="AV168" i="11"/>
  <c r="AW168" i="11"/>
  <c r="AX168" i="11"/>
  <c r="AY168" i="11"/>
  <c r="AZ168" i="11" s="1"/>
  <c r="BA168" i="11"/>
  <c r="BD168" i="11" s="1"/>
  <c r="BB168" i="11"/>
  <c r="BC168" i="11"/>
  <c r="BE168" i="11"/>
  <c r="BH168" i="11" s="1"/>
  <c r="BF168" i="11"/>
  <c r="BG168" i="11"/>
  <c r="BI168" i="11"/>
  <c r="BJ168" i="11"/>
  <c r="BK168" i="11"/>
  <c r="BM168" i="11"/>
  <c r="BN168" i="11"/>
  <c r="BO168" i="11"/>
  <c r="BQ168" i="11"/>
  <c r="BT168" i="11" s="1"/>
  <c r="BR168" i="11"/>
  <c r="BS168" i="11"/>
  <c r="AG169" i="11"/>
  <c r="AH169" i="11"/>
  <c r="AI169" i="11"/>
  <c r="AJ169" i="11" s="1"/>
  <c r="AK169" i="11"/>
  <c r="AL169" i="11"/>
  <c r="AM169" i="11"/>
  <c r="AN169" i="11"/>
  <c r="AO169" i="11"/>
  <c r="AP169" i="11"/>
  <c r="AQ169" i="11"/>
  <c r="AR169" i="11" s="1"/>
  <c r="AS169" i="11"/>
  <c r="AT169" i="11"/>
  <c r="AU169" i="11"/>
  <c r="AV169" i="11"/>
  <c r="AW169" i="11"/>
  <c r="AX169" i="11"/>
  <c r="AY169" i="11"/>
  <c r="AZ169" i="11" s="1"/>
  <c r="BA169" i="11"/>
  <c r="BD169" i="11" s="1"/>
  <c r="BB169" i="11"/>
  <c r="BC169" i="11"/>
  <c r="BE169" i="11"/>
  <c r="BF169" i="11"/>
  <c r="BG169" i="11"/>
  <c r="BI169" i="11"/>
  <c r="BJ169" i="11"/>
  <c r="BK169" i="11"/>
  <c r="BM169" i="11"/>
  <c r="BN169" i="11"/>
  <c r="BO169" i="11"/>
  <c r="BQ169" i="11"/>
  <c r="BR169" i="11"/>
  <c r="BS169" i="11"/>
  <c r="AG170" i="11"/>
  <c r="AH170" i="11"/>
  <c r="AI170" i="11"/>
  <c r="AJ170" i="11" s="1"/>
  <c r="AK170" i="11"/>
  <c r="AL170" i="11"/>
  <c r="AM170" i="11"/>
  <c r="AN170" i="11"/>
  <c r="AO170" i="11"/>
  <c r="AP170" i="11"/>
  <c r="AQ170" i="11"/>
  <c r="AR170" i="11" s="1"/>
  <c r="AS170" i="11"/>
  <c r="AT170" i="11"/>
  <c r="AU170" i="11"/>
  <c r="AV170" i="11"/>
  <c r="AW170" i="11"/>
  <c r="AX170" i="11"/>
  <c r="AY170" i="11"/>
  <c r="AZ170" i="11" s="1"/>
  <c r="BA170" i="11"/>
  <c r="BB170" i="11"/>
  <c r="BC170" i="11"/>
  <c r="BE170" i="11"/>
  <c r="BF170" i="11"/>
  <c r="BG170" i="11"/>
  <c r="BI170" i="11"/>
  <c r="BJ170" i="11"/>
  <c r="BK170" i="11"/>
  <c r="BM170" i="11"/>
  <c r="BN170" i="11"/>
  <c r="BO170" i="11"/>
  <c r="BQ170" i="11"/>
  <c r="BR170" i="11"/>
  <c r="BS170" i="11"/>
  <c r="AG171" i="11"/>
  <c r="AH171" i="11"/>
  <c r="AI171" i="11"/>
  <c r="AJ171" i="11" s="1"/>
  <c r="AK171" i="11"/>
  <c r="AL171" i="11"/>
  <c r="AM171" i="11"/>
  <c r="AN171" i="11"/>
  <c r="AO171" i="11"/>
  <c r="AP171" i="11"/>
  <c r="AQ171" i="11"/>
  <c r="AR171" i="11" s="1"/>
  <c r="AS171" i="11"/>
  <c r="AT171" i="11"/>
  <c r="AU171" i="11"/>
  <c r="AV171" i="11"/>
  <c r="AW171" i="11"/>
  <c r="AX171" i="11"/>
  <c r="AY171" i="11"/>
  <c r="AZ171" i="11" s="1"/>
  <c r="BA171" i="11"/>
  <c r="BD171" i="11" s="1"/>
  <c r="BB171" i="11"/>
  <c r="BC171" i="11"/>
  <c r="BE171" i="11"/>
  <c r="BF171" i="11"/>
  <c r="BG171" i="11"/>
  <c r="BI171" i="11"/>
  <c r="BJ171" i="11"/>
  <c r="BK171" i="11"/>
  <c r="BM171" i="11"/>
  <c r="BN171" i="11"/>
  <c r="BO171" i="11"/>
  <c r="BQ171" i="11"/>
  <c r="BR171" i="11"/>
  <c r="BS171" i="11"/>
  <c r="AG172" i="11"/>
  <c r="AH172" i="11"/>
  <c r="AI172" i="11"/>
  <c r="AJ172" i="11" s="1"/>
  <c r="AK172" i="11"/>
  <c r="AL172" i="11"/>
  <c r="AM172" i="11"/>
  <c r="AN172" i="11"/>
  <c r="AO172" i="11"/>
  <c r="AP172" i="11"/>
  <c r="AQ172" i="11"/>
  <c r="AR172" i="11" s="1"/>
  <c r="AS172" i="11"/>
  <c r="AT172" i="11"/>
  <c r="AU172" i="11"/>
  <c r="AV172" i="11"/>
  <c r="AW172" i="11"/>
  <c r="AX172" i="11"/>
  <c r="AY172" i="11"/>
  <c r="AZ172" i="11" s="1"/>
  <c r="BA172" i="11"/>
  <c r="BD172" i="11" s="1"/>
  <c r="BB172" i="11"/>
  <c r="BC172" i="11"/>
  <c r="BE172" i="11"/>
  <c r="BF172" i="11"/>
  <c r="BG172" i="11"/>
  <c r="BI172" i="11"/>
  <c r="BJ172" i="11"/>
  <c r="BK172" i="11"/>
  <c r="BM172" i="11"/>
  <c r="BN172" i="11"/>
  <c r="BO172" i="11"/>
  <c r="BQ172" i="11"/>
  <c r="BT172" i="11" s="1"/>
  <c r="BR172" i="11"/>
  <c r="BS172" i="11"/>
  <c r="AG173" i="11"/>
  <c r="AH173" i="11"/>
  <c r="AI173" i="11"/>
  <c r="AJ173" i="11" s="1"/>
  <c r="AK173" i="11"/>
  <c r="AL173" i="11"/>
  <c r="AM173" i="11"/>
  <c r="AN173" i="11"/>
  <c r="AO173" i="11"/>
  <c r="AP173" i="11"/>
  <c r="AQ173" i="11"/>
  <c r="AR173" i="11" s="1"/>
  <c r="AS173" i="11"/>
  <c r="AT173" i="11"/>
  <c r="AU173" i="11"/>
  <c r="AV173" i="11"/>
  <c r="AW173" i="11"/>
  <c r="AX173" i="11"/>
  <c r="AY173" i="11"/>
  <c r="AZ173" i="11" s="1"/>
  <c r="BA173" i="11"/>
  <c r="BD173" i="11" s="1"/>
  <c r="BB173" i="11"/>
  <c r="BC173" i="11"/>
  <c r="BE173" i="11"/>
  <c r="BH173" i="11" s="1"/>
  <c r="BF173" i="11"/>
  <c r="BG173" i="11"/>
  <c r="BI173" i="11"/>
  <c r="BJ173" i="11"/>
  <c r="BK173" i="11"/>
  <c r="BM173" i="11"/>
  <c r="BN173" i="11"/>
  <c r="BO173" i="11"/>
  <c r="BQ173" i="11"/>
  <c r="BT173" i="11" s="1"/>
  <c r="BR173" i="11"/>
  <c r="BS173" i="11"/>
  <c r="AG174" i="11"/>
  <c r="AH174" i="11"/>
  <c r="AI174" i="11"/>
  <c r="AJ174" i="11" s="1"/>
  <c r="AK174" i="11"/>
  <c r="AL174" i="11"/>
  <c r="AM174" i="11"/>
  <c r="AN174" i="11"/>
  <c r="AO174" i="11"/>
  <c r="AP174" i="11"/>
  <c r="AQ174" i="11"/>
  <c r="AR174" i="11" s="1"/>
  <c r="AS174" i="11"/>
  <c r="AT174" i="11"/>
  <c r="AU174" i="11"/>
  <c r="AV174" i="11"/>
  <c r="AW174" i="11"/>
  <c r="AX174" i="11"/>
  <c r="AY174" i="11"/>
  <c r="AZ174" i="11" s="1"/>
  <c r="BA174" i="11"/>
  <c r="BB174" i="11"/>
  <c r="BC174" i="11"/>
  <c r="BE174" i="11"/>
  <c r="BF174" i="11"/>
  <c r="BG174" i="11"/>
  <c r="BI174" i="11"/>
  <c r="BJ174" i="11"/>
  <c r="BK174" i="11"/>
  <c r="BM174" i="11"/>
  <c r="BN174" i="11"/>
  <c r="BO174" i="11"/>
  <c r="BQ174" i="11"/>
  <c r="BR174" i="11"/>
  <c r="BS174" i="11"/>
  <c r="AG175" i="11"/>
  <c r="AH175" i="11"/>
  <c r="AI175" i="11"/>
  <c r="AJ175" i="11" s="1"/>
  <c r="AK175" i="11"/>
  <c r="AL175" i="11"/>
  <c r="AM175" i="11"/>
  <c r="AN175" i="11"/>
  <c r="AO175" i="11"/>
  <c r="AP175" i="11"/>
  <c r="AQ175" i="11"/>
  <c r="AR175" i="11" s="1"/>
  <c r="AS175" i="11"/>
  <c r="AT175" i="11"/>
  <c r="AU175" i="11"/>
  <c r="AV175" i="11"/>
  <c r="AW175" i="11"/>
  <c r="AX175" i="11"/>
  <c r="AY175" i="11"/>
  <c r="AZ175" i="11" s="1"/>
  <c r="BA175" i="11"/>
  <c r="BD175" i="11" s="1"/>
  <c r="BB175" i="11"/>
  <c r="BC175" i="11"/>
  <c r="BE175" i="11"/>
  <c r="BH175" i="11" s="1"/>
  <c r="BF175" i="11"/>
  <c r="BG175" i="11"/>
  <c r="BI175" i="11"/>
  <c r="BJ175" i="11"/>
  <c r="BK175" i="11"/>
  <c r="BM175" i="11"/>
  <c r="BN175" i="11"/>
  <c r="BO175" i="11"/>
  <c r="BQ175" i="11"/>
  <c r="BT175" i="11" s="1"/>
  <c r="BR175" i="11"/>
  <c r="BS175" i="11"/>
  <c r="AG176" i="11"/>
  <c r="AH176" i="11"/>
  <c r="AI176" i="11"/>
  <c r="AJ176" i="11" s="1"/>
  <c r="AK176" i="11"/>
  <c r="AL176" i="11"/>
  <c r="AM176" i="11"/>
  <c r="AN176" i="11"/>
  <c r="AO176" i="11"/>
  <c r="AP176" i="11"/>
  <c r="AQ176" i="11"/>
  <c r="AR176" i="11" s="1"/>
  <c r="AS176" i="11"/>
  <c r="AT176" i="11"/>
  <c r="AU176" i="11"/>
  <c r="AV176" i="11"/>
  <c r="AW176" i="11"/>
  <c r="AX176" i="11"/>
  <c r="AY176" i="11"/>
  <c r="AZ176" i="11" s="1"/>
  <c r="BA176" i="11"/>
  <c r="BB176" i="11"/>
  <c r="BC176" i="11"/>
  <c r="BD176" i="11"/>
  <c r="BE176" i="11"/>
  <c r="BH176" i="11" s="1"/>
  <c r="BF176" i="11"/>
  <c r="BG176" i="11"/>
  <c r="BI176" i="11"/>
  <c r="BL176" i="11" s="1"/>
  <c r="BJ176" i="11"/>
  <c r="BK176" i="11"/>
  <c r="BM176" i="11"/>
  <c r="BP176" i="11" s="1"/>
  <c r="BN176" i="11"/>
  <c r="BO176" i="11"/>
  <c r="BQ176" i="11"/>
  <c r="BR176" i="11"/>
  <c r="BT176" i="11" s="1"/>
  <c r="BS176" i="11"/>
  <c r="AG177" i="11"/>
  <c r="AH177" i="11"/>
  <c r="AI177" i="11"/>
  <c r="AJ177" i="11" s="1"/>
  <c r="AK177" i="11"/>
  <c r="AL177" i="11"/>
  <c r="AM177" i="11"/>
  <c r="AN177" i="11"/>
  <c r="AO177" i="11"/>
  <c r="AP177" i="11"/>
  <c r="AQ177" i="11"/>
  <c r="AR177" i="11" s="1"/>
  <c r="AS177" i="11"/>
  <c r="AT177" i="11"/>
  <c r="AU177" i="11"/>
  <c r="AV177" i="11"/>
  <c r="AW177" i="11"/>
  <c r="AX177" i="11"/>
  <c r="AY177" i="11"/>
  <c r="AZ177" i="11" s="1"/>
  <c r="BA177" i="11"/>
  <c r="BB177" i="11"/>
  <c r="BC177" i="11"/>
  <c r="BE177" i="11"/>
  <c r="BF177" i="11"/>
  <c r="BG177" i="11"/>
  <c r="BI177" i="11"/>
  <c r="BJ177" i="11"/>
  <c r="BK177" i="11"/>
  <c r="BM177" i="11"/>
  <c r="BN177" i="11"/>
  <c r="BO177" i="11"/>
  <c r="BQ177" i="11"/>
  <c r="BR177" i="11"/>
  <c r="BS177" i="11"/>
  <c r="AG178" i="11"/>
  <c r="AH178" i="11"/>
  <c r="AI178" i="11"/>
  <c r="AJ178" i="11" s="1"/>
  <c r="AK178" i="11"/>
  <c r="AL178" i="11"/>
  <c r="AM178" i="11"/>
  <c r="AN178" i="11"/>
  <c r="AO178" i="11"/>
  <c r="AP178" i="11"/>
  <c r="AQ178" i="11"/>
  <c r="AR178" i="11" s="1"/>
  <c r="AS178" i="11"/>
  <c r="AT178" i="11"/>
  <c r="AU178" i="11"/>
  <c r="AV178" i="11"/>
  <c r="AW178" i="11"/>
  <c r="AX178" i="11"/>
  <c r="AY178" i="11"/>
  <c r="AZ178" i="11" s="1"/>
  <c r="BA178" i="11"/>
  <c r="BB178" i="11"/>
  <c r="BC178" i="11"/>
  <c r="BE178" i="11"/>
  <c r="BF178" i="11"/>
  <c r="BG178" i="11"/>
  <c r="BI178" i="11"/>
  <c r="BJ178" i="11"/>
  <c r="BK178" i="11"/>
  <c r="BM178" i="11"/>
  <c r="BN178" i="11"/>
  <c r="BO178" i="11"/>
  <c r="BQ178" i="11"/>
  <c r="BR178" i="11"/>
  <c r="BS178" i="11"/>
  <c r="AG179" i="11"/>
  <c r="AH179" i="11"/>
  <c r="AI179" i="11"/>
  <c r="AJ179" i="11" s="1"/>
  <c r="AK179" i="11"/>
  <c r="AL179" i="11"/>
  <c r="AM179" i="11"/>
  <c r="AN179" i="11"/>
  <c r="AO179" i="11"/>
  <c r="AP179" i="11"/>
  <c r="AQ179" i="11"/>
  <c r="AR179" i="11" s="1"/>
  <c r="AS179" i="11"/>
  <c r="AT179" i="11"/>
  <c r="AU179" i="11"/>
  <c r="AV179" i="11"/>
  <c r="AW179" i="11"/>
  <c r="AX179" i="11"/>
  <c r="AY179" i="11"/>
  <c r="AZ179" i="11" s="1"/>
  <c r="BA179" i="11"/>
  <c r="BB179" i="11"/>
  <c r="BC179" i="11"/>
  <c r="BE179" i="11"/>
  <c r="BF179" i="11"/>
  <c r="BG179" i="11"/>
  <c r="BI179" i="11"/>
  <c r="BJ179" i="11"/>
  <c r="BK179" i="11"/>
  <c r="BM179" i="11"/>
  <c r="BN179" i="11"/>
  <c r="BO179" i="11"/>
  <c r="BQ179" i="11"/>
  <c r="BR179" i="11"/>
  <c r="BS179" i="11"/>
  <c r="AG180" i="11"/>
  <c r="AH180" i="11"/>
  <c r="AI180" i="11"/>
  <c r="AJ180" i="11" s="1"/>
  <c r="AK180" i="11"/>
  <c r="AL180" i="11"/>
  <c r="AM180" i="11"/>
  <c r="AN180" i="11"/>
  <c r="AO180" i="11"/>
  <c r="AP180" i="11"/>
  <c r="AQ180" i="11"/>
  <c r="AR180" i="11" s="1"/>
  <c r="AS180" i="11"/>
  <c r="AT180" i="11"/>
  <c r="AU180" i="11"/>
  <c r="AV180" i="11"/>
  <c r="AW180" i="11"/>
  <c r="AX180" i="11"/>
  <c r="AY180" i="11"/>
  <c r="AZ180" i="11" s="1"/>
  <c r="BA180" i="11"/>
  <c r="BD180" i="11" s="1"/>
  <c r="BB180" i="11"/>
  <c r="BC180" i="11"/>
  <c r="BE180" i="11"/>
  <c r="BF180" i="11"/>
  <c r="BG180" i="11"/>
  <c r="BI180" i="11"/>
  <c r="BJ180" i="11"/>
  <c r="BL180" i="11" s="1"/>
  <c r="BK180" i="11"/>
  <c r="BM180" i="11"/>
  <c r="BN180" i="11"/>
  <c r="BO180" i="11"/>
  <c r="BP180" i="11" s="1"/>
  <c r="BQ180" i="11"/>
  <c r="BR180" i="11"/>
  <c r="BS180" i="11"/>
  <c r="BT180" i="11" s="1"/>
  <c r="AG181" i="11"/>
  <c r="AH181" i="11"/>
  <c r="AI181" i="11"/>
  <c r="AJ181" i="11" s="1"/>
  <c r="AK181" i="11"/>
  <c r="AL181" i="11"/>
  <c r="AM181" i="11"/>
  <c r="AN181" i="11"/>
  <c r="AO181" i="11"/>
  <c r="AP181" i="11"/>
  <c r="AQ181" i="11"/>
  <c r="AR181" i="11" s="1"/>
  <c r="AS181" i="11"/>
  <c r="AT181" i="11"/>
  <c r="AU181" i="11"/>
  <c r="AV181" i="11"/>
  <c r="AW181" i="11"/>
  <c r="AX181" i="11"/>
  <c r="AY181" i="11"/>
  <c r="AZ181" i="11" s="1"/>
  <c r="BA181" i="11"/>
  <c r="BB181" i="11"/>
  <c r="BC181" i="11"/>
  <c r="BE181" i="11"/>
  <c r="BF181" i="11"/>
  <c r="BG181" i="11"/>
  <c r="BI181" i="11"/>
  <c r="BL181" i="11" s="1"/>
  <c r="BJ181" i="11"/>
  <c r="BK181" i="11"/>
  <c r="BM181" i="11"/>
  <c r="BN181" i="11"/>
  <c r="BO181" i="11"/>
  <c r="BQ181" i="11"/>
  <c r="BR181" i="11"/>
  <c r="BS181" i="11"/>
  <c r="AG182" i="11"/>
  <c r="AH182" i="11"/>
  <c r="AI182" i="11"/>
  <c r="AJ182" i="11" s="1"/>
  <c r="AK182" i="11"/>
  <c r="AL182" i="11"/>
  <c r="AM182" i="11"/>
  <c r="AN182" i="11"/>
  <c r="AO182" i="11"/>
  <c r="AP182" i="11"/>
  <c r="AQ182" i="11"/>
  <c r="AR182" i="11" s="1"/>
  <c r="AS182" i="11"/>
  <c r="AT182" i="11"/>
  <c r="AU182" i="11"/>
  <c r="AV182" i="11"/>
  <c r="AW182" i="11"/>
  <c r="AX182" i="11"/>
  <c r="AY182" i="11"/>
  <c r="AZ182" i="11" s="1"/>
  <c r="BA182" i="11"/>
  <c r="BB182" i="11"/>
  <c r="BD182" i="11" s="1"/>
  <c r="BC182" i="11"/>
  <c r="BE182" i="11"/>
  <c r="BF182" i="11"/>
  <c r="BG182" i="11"/>
  <c r="BI182" i="11"/>
  <c r="BJ182" i="11"/>
  <c r="BK182" i="11"/>
  <c r="BM182" i="11"/>
  <c r="BN182" i="11"/>
  <c r="BO182" i="11"/>
  <c r="BQ182" i="11"/>
  <c r="BR182" i="11"/>
  <c r="BT182" i="11" s="1"/>
  <c r="BS182" i="11"/>
  <c r="AG183" i="11"/>
  <c r="AH183" i="11"/>
  <c r="AI183" i="11"/>
  <c r="AJ183" i="11" s="1"/>
  <c r="AK183" i="11"/>
  <c r="AL183" i="11"/>
  <c r="AM183" i="11"/>
  <c r="AN183" i="11"/>
  <c r="AO183" i="11"/>
  <c r="AP183" i="11"/>
  <c r="AQ183" i="11"/>
  <c r="AR183" i="11" s="1"/>
  <c r="AS183" i="11"/>
  <c r="AT183" i="11"/>
  <c r="AU183" i="11"/>
  <c r="AV183" i="11"/>
  <c r="AW183" i="11"/>
  <c r="AX183" i="11"/>
  <c r="AY183" i="11"/>
  <c r="AZ183" i="11" s="1"/>
  <c r="BA183" i="11"/>
  <c r="BB183" i="11"/>
  <c r="BC183" i="11"/>
  <c r="BE183" i="11"/>
  <c r="BF183" i="11"/>
  <c r="BG183" i="11"/>
  <c r="BI183" i="11"/>
  <c r="BJ183" i="11"/>
  <c r="BK183" i="11"/>
  <c r="BM183" i="11"/>
  <c r="BP183" i="11" s="1"/>
  <c r="BN183" i="11"/>
  <c r="BO183" i="11"/>
  <c r="BQ183" i="11"/>
  <c r="BR183" i="11"/>
  <c r="BS183" i="11"/>
  <c r="AG184" i="11"/>
  <c r="AH184" i="11"/>
  <c r="AI184" i="11"/>
  <c r="AJ184" i="11" s="1"/>
  <c r="AK184" i="11"/>
  <c r="AL184" i="11"/>
  <c r="AM184" i="11"/>
  <c r="AN184" i="11"/>
  <c r="AO184" i="11"/>
  <c r="AP184" i="11"/>
  <c r="AQ184" i="11"/>
  <c r="AR184" i="11" s="1"/>
  <c r="AS184" i="11"/>
  <c r="AT184" i="11"/>
  <c r="AU184" i="11"/>
  <c r="AV184" i="11"/>
  <c r="AW184" i="11"/>
  <c r="AX184" i="11"/>
  <c r="AY184" i="11"/>
  <c r="AZ184" i="11" s="1"/>
  <c r="BA184" i="11"/>
  <c r="BB184" i="11"/>
  <c r="BC184" i="11"/>
  <c r="BE184" i="11"/>
  <c r="BF184" i="11"/>
  <c r="BG184" i="11"/>
  <c r="BI184" i="11"/>
  <c r="BL184" i="11" s="1"/>
  <c r="BJ184" i="11"/>
  <c r="BK184" i="11"/>
  <c r="BM184" i="11"/>
  <c r="BP184" i="11" s="1"/>
  <c r="BN184" i="11"/>
  <c r="BO184" i="11"/>
  <c r="BQ184" i="11"/>
  <c r="BR184" i="11"/>
  <c r="BS184" i="11"/>
  <c r="AG185" i="11"/>
  <c r="AH185" i="11"/>
  <c r="AI185" i="11"/>
  <c r="AJ185" i="11" s="1"/>
  <c r="AK185" i="11"/>
  <c r="AL185" i="11"/>
  <c r="AM185" i="11"/>
  <c r="AN185" i="11"/>
  <c r="AO185" i="11"/>
  <c r="AP185" i="11"/>
  <c r="AQ185" i="11"/>
  <c r="AR185" i="11" s="1"/>
  <c r="AS185" i="11"/>
  <c r="AT185" i="11"/>
  <c r="AU185" i="11"/>
  <c r="AV185" i="11"/>
  <c r="AW185" i="11"/>
  <c r="AX185" i="11"/>
  <c r="AY185" i="11"/>
  <c r="AZ185" i="11" s="1"/>
  <c r="BA185" i="11"/>
  <c r="BB185" i="11"/>
  <c r="BC185" i="11"/>
  <c r="BE185" i="11"/>
  <c r="BF185" i="11"/>
  <c r="BG185" i="11"/>
  <c r="BI185" i="11"/>
  <c r="BJ185" i="11"/>
  <c r="BK185" i="11"/>
  <c r="BM185" i="11"/>
  <c r="BN185" i="11"/>
  <c r="BO185" i="11"/>
  <c r="BQ185" i="11"/>
  <c r="BR185" i="11"/>
  <c r="BS185" i="11"/>
  <c r="AG186" i="11"/>
  <c r="AH186" i="11"/>
  <c r="AI186" i="11"/>
  <c r="AJ186" i="11"/>
  <c r="AK186" i="11"/>
  <c r="AL186" i="11"/>
  <c r="AM186" i="11"/>
  <c r="AN186" i="11"/>
  <c r="AO186" i="11"/>
  <c r="AP186" i="11"/>
  <c r="AQ186" i="11"/>
  <c r="AR186" i="11"/>
  <c r="AS186" i="11"/>
  <c r="AT186" i="11"/>
  <c r="AU186" i="11"/>
  <c r="AV186" i="11"/>
  <c r="AW186" i="11"/>
  <c r="AX186" i="11"/>
  <c r="AY186" i="11"/>
  <c r="AZ186" i="11"/>
  <c r="BA186" i="11"/>
  <c r="BB186" i="11"/>
  <c r="BC186" i="11"/>
  <c r="BE186" i="11"/>
  <c r="BF186" i="11"/>
  <c r="BG186" i="11"/>
  <c r="BI186" i="11"/>
  <c r="BJ186" i="11"/>
  <c r="BK186" i="11"/>
  <c r="BM186" i="11"/>
  <c r="BN186" i="11"/>
  <c r="BO186" i="11"/>
  <c r="BQ186" i="11"/>
  <c r="BR186" i="11"/>
  <c r="BS186" i="11"/>
  <c r="AG187" i="11"/>
  <c r="AH187" i="11"/>
  <c r="AI187" i="11"/>
  <c r="AJ187" i="11"/>
  <c r="AK187" i="11"/>
  <c r="AL187" i="11"/>
  <c r="AM187" i="11"/>
  <c r="AN187" i="11"/>
  <c r="AO187" i="11"/>
  <c r="AP187" i="11"/>
  <c r="AQ187" i="11"/>
  <c r="AR187" i="11"/>
  <c r="AS187" i="11"/>
  <c r="AT187" i="11"/>
  <c r="AU187" i="11"/>
  <c r="AV187" i="11"/>
  <c r="AW187" i="11"/>
  <c r="AX187" i="11"/>
  <c r="AY187" i="11"/>
  <c r="AZ187" i="11"/>
  <c r="BA187" i="11"/>
  <c r="BB187" i="11"/>
  <c r="BC187" i="11"/>
  <c r="BE187" i="11"/>
  <c r="BF187" i="11"/>
  <c r="BG187" i="11"/>
  <c r="BI187" i="11"/>
  <c r="BJ187" i="11"/>
  <c r="BK187" i="11"/>
  <c r="BM187" i="11"/>
  <c r="BN187" i="11"/>
  <c r="BO187" i="11"/>
  <c r="BQ187" i="11"/>
  <c r="BR187" i="11"/>
  <c r="BS187" i="11"/>
  <c r="AG188" i="11"/>
  <c r="AH188" i="11"/>
  <c r="AI188" i="11"/>
  <c r="AJ188" i="11"/>
  <c r="AK188" i="11"/>
  <c r="AL188" i="11"/>
  <c r="AM188" i="11"/>
  <c r="AN188" i="11"/>
  <c r="AO188" i="11"/>
  <c r="AP188" i="11"/>
  <c r="AQ188" i="11"/>
  <c r="AR188" i="11"/>
  <c r="AS188" i="11"/>
  <c r="AT188" i="11"/>
  <c r="AU188" i="11"/>
  <c r="AV188" i="11"/>
  <c r="AW188" i="11"/>
  <c r="AX188" i="11"/>
  <c r="AY188" i="11"/>
  <c r="AZ188" i="11"/>
  <c r="BA188" i="11"/>
  <c r="BB188" i="11"/>
  <c r="BC188" i="11"/>
  <c r="BE188" i="11"/>
  <c r="BF188" i="11"/>
  <c r="BG188" i="11"/>
  <c r="BI188" i="11"/>
  <c r="BJ188" i="11"/>
  <c r="BK188" i="11"/>
  <c r="BM188" i="11"/>
  <c r="BN188" i="11"/>
  <c r="BO188" i="11"/>
  <c r="BQ188" i="11"/>
  <c r="BR188" i="11"/>
  <c r="BS188" i="11"/>
  <c r="AG189" i="11"/>
  <c r="AH189" i="11"/>
  <c r="AI189" i="11"/>
  <c r="AJ189" i="11"/>
  <c r="AK189" i="11"/>
  <c r="AL189" i="11"/>
  <c r="AM189" i="11"/>
  <c r="AN189" i="11"/>
  <c r="AO189" i="11"/>
  <c r="AP189" i="11"/>
  <c r="AQ189" i="11"/>
  <c r="AR189" i="11"/>
  <c r="AS189" i="11"/>
  <c r="AT189" i="11"/>
  <c r="AU189" i="11"/>
  <c r="AV189" i="11"/>
  <c r="AW189" i="11"/>
  <c r="AX189" i="11"/>
  <c r="AY189" i="11"/>
  <c r="AZ189" i="11"/>
  <c r="BA189" i="11"/>
  <c r="BB189" i="11"/>
  <c r="BC189" i="11"/>
  <c r="BE189" i="11"/>
  <c r="BF189" i="11"/>
  <c r="BG189" i="11"/>
  <c r="BI189" i="11"/>
  <c r="BJ189" i="11"/>
  <c r="BK189" i="11"/>
  <c r="BM189" i="11"/>
  <c r="BP189" i="11" s="1"/>
  <c r="BN189" i="11"/>
  <c r="BO189" i="11"/>
  <c r="BQ189" i="11"/>
  <c r="BR189" i="11"/>
  <c r="BS189" i="11"/>
  <c r="AG190" i="11"/>
  <c r="AH190" i="11"/>
  <c r="AI190" i="11"/>
  <c r="AJ190" i="11"/>
  <c r="AK190" i="11"/>
  <c r="AL190" i="11"/>
  <c r="AM190" i="11"/>
  <c r="AN190" i="11"/>
  <c r="AO190" i="11"/>
  <c r="AP190" i="11"/>
  <c r="AQ190" i="11"/>
  <c r="AR190" i="11"/>
  <c r="AS190" i="11"/>
  <c r="AT190" i="11"/>
  <c r="AU190" i="11"/>
  <c r="AV190" i="11"/>
  <c r="AW190" i="11"/>
  <c r="AX190" i="11"/>
  <c r="AY190" i="11"/>
  <c r="AZ190" i="11"/>
  <c r="BA190" i="11"/>
  <c r="BB190" i="11"/>
  <c r="BC190" i="11"/>
  <c r="BE190" i="11"/>
  <c r="BF190" i="11"/>
  <c r="BG190" i="11"/>
  <c r="BI190" i="11"/>
  <c r="BJ190" i="11"/>
  <c r="BK190" i="11"/>
  <c r="BM190" i="11"/>
  <c r="BN190" i="11"/>
  <c r="BO190" i="11"/>
  <c r="BQ190" i="11"/>
  <c r="BR190" i="11"/>
  <c r="BS190" i="11"/>
  <c r="AG191" i="11"/>
  <c r="AH191" i="11"/>
  <c r="AI191" i="11"/>
  <c r="AJ191" i="11"/>
  <c r="AK191" i="11"/>
  <c r="AL191" i="11"/>
  <c r="AM191" i="11"/>
  <c r="AN191" i="11"/>
  <c r="AO191" i="11"/>
  <c r="AP191" i="11"/>
  <c r="AQ191" i="11"/>
  <c r="AR191" i="11"/>
  <c r="AS191" i="11"/>
  <c r="AT191" i="11"/>
  <c r="AU191" i="11"/>
  <c r="AV191" i="11"/>
  <c r="AW191" i="11"/>
  <c r="AX191" i="11"/>
  <c r="AY191" i="11"/>
  <c r="AZ191" i="11"/>
  <c r="BA191" i="11"/>
  <c r="BB191" i="11"/>
  <c r="BC191" i="11"/>
  <c r="BE191" i="11"/>
  <c r="BF191" i="11"/>
  <c r="BG191" i="11"/>
  <c r="BI191" i="11"/>
  <c r="BJ191" i="11"/>
  <c r="BL191" i="11" s="1"/>
  <c r="BK191" i="11"/>
  <c r="BM191" i="11"/>
  <c r="BN191" i="11"/>
  <c r="BO191" i="11"/>
  <c r="BP191" i="11" s="1"/>
  <c r="BQ191" i="11"/>
  <c r="BR191" i="11"/>
  <c r="BS191" i="11"/>
  <c r="AG192" i="11"/>
  <c r="AH192" i="11"/>
  <c r="AI192" i="11"/>
  <c r="AJ192" i="11"/>
  <c r="AK192" i="11"/>
  <c r="AL192" i="11"/>
  <c r="AM192" i="11"/>
  <c r="AN192" i="11"/>
  <c r="AO192" i="11"/>
  <c r="AP192" i="11"/>
  <c r="AQ192" i="11"/>
  <c r="AR192" i="11"/>
  <c r="AS192" i="11"/>
  <c r="AT192" i="11"/>
  <c r="AU192" i="11"/>
  <c r="AV192" i="11"/>
  <c r="AW192" i="11"/>
  <c r="AX192" i="11"/>
  <c r="AY192" i="11"/>
  <c r="AZ192" i="11"/>
  <c r="BA192" i="11"/>
  <c r="BB192" i="11"/>
  <c r="BC192" i="11"/>
  <c r="BE192" i="11"/>
  <c r="BF192" i="11"/>
  <c r="BG192" i="11"/>
  <c r="BI192" i="11"/>
  <c r="BJ192" i="11"/>
  <c r="BK192" i="11"/>
  <c r="BL192" i="11" s="1"/>
  <c r="BM192" i="11"/>
  <c r="BN192" i="11"/>
  <c r="BO192" i="11"/>
  <c r="BQ192" i="11"/>
  <c r="BT192" i="11" s="1"/>
  <c r="BR192" i="11"/>
  <c r="BS192" i="11"/>
  <c r="AG193" i="11"/>
  <c r="AH193" i="11"/>
  <c r="AI193" i="11"/>
  <c r="AJ193" i="11"/>
  <c r="AK193" i="11"/>
  <c r="AL193" i="11"/>
  <c r="AM193" i="11"/>
  <c r="AN193" i="11"/>
  <c r="AO193" i="11"/>
  <c r="AP193" i="11"/>
  <c r="AQ193" i="11"/>
  <c r="AR193" i="11"/>
  <c r="AS193" i="11"/>
  <c r="AT193" i="11"/>
  <c r="AU193" i="11"/>
  <c r="AV193" i="11"/>
  <c r="AW193" i="11"/>
  <c r="AX193" i="11"/>
  <c r="AY193" i="11"/>
  <c r="AZ193" i="11"/>
  <c r="BA193" i="11"/>
  <c r="BD193" i="11" s="1"/>
  <c r="BB193" i="11"/>
  <c r="BC193" i="11"/>
  <c r="BE193" i="11"/>
  <c r="BF193" i="11"/>
  <c r="BG193" i="11"/>
  <c r="BI193" i="11"/>
  <c r="BJ193" i="11"/>
  <c r="BL193" i="11" s="1"/>
  <c r="BK193" i="11"/>
  <c r="BM193" i="11"/>
  <c r="BN193" i="11"/>
  <c r="BO193" i="11"/>
  <c r="BQ193" i="11"/>
  <c r="BR193" i="11"/>
  <c r="BS193" i="11"/>
  <c r="BT193" i="11" s="1"/>
  <c r="AG194" i="11"/>
  <c r="AH194" i="11"/>
  <c r="AI194" i="11"/>
  <c r="AJ194" i="11"/>
  <c r="AK194" i="11"/>
  <c r="AL194" i="11"/>
  <c r="AM194" i="11"/>
  <c r="AN194" i="11"/>
  <c r="AO194" i="11"/>
  <c r="AP194" i="11"/>
  <c r="AQ194" i="11"/>
  <c r="AR194" i="11"/>
  <c r="AS194" i="11"/>
  <c r="AT194" i="11"/>
  <c r="AU194" i="11"/>
  <c r="AV194" i="11"/>
  <c r="AW194" i="11"/>
  <c r="AX194" i="11"/>
  <c r="AY194" i="11"/>
  <c r="AZ194" i="11"/>
  <c r="BA194" i="11"/>
  <c r="BB194" i="11"/>
  <c r="BC194" i="11"/>
  <c r="BD194" i="11" s="1"/>
  <c r="BE194" i="11"/>
  <c r="BF194" i="11"/>
  <c r="BG194" i="11"/>
  <c r="BH194" i="11" s="1"/>
  <c r="BI194" i="11"/>
  <c r="BL194" i="11" s="1"/>
  <c r="BJ194" i="11"/>
  <c r="BK194" i="11"/>
  <c r="BM194" i="11"/>
  <c r="BN194" i="11"/>
  <c r="BO194" i="11"/>
  <c r="BQ194" i="11"/>
  <c r="BT194" i="11" s="1"/>
  <c r="BR194" i="11"/>
  <c r="BS194" i="11"/>
  <c r="AG195" i="11"/>
  <c r="AH195" i="11"/>
  <c r="AI195" i="11"/>
  <c r="AJ195" i="11"/>
  <c r="AK195" i="11"/>
  <c r="AL195" i="11"/>
  <c r="AM195" i="11"/>
  <c r="AN195" i="11"/>
  <c r="AO195" i="11"/>
  <c r="AP195" i="11"/>
  <c r="AQ195" i="11"/>
  <c r="AR195" i="11"/>
  <c r="AS195" i="11"/>
  <c r="AT195" i="11"/>
  <c r="AU195" i="11"/>
  <c r="AV195" i="11"/>
  <c r="AW195" i="11"/>
  <c r="AX195" i="11"/>
  <c r="AY195" i="11"/>
  <c r="AZ195" i="11"/>
  <c r="BA195" i="11"/>
  <c r="BD195" i="11" s="1"/>
  <c r="BB195" i="11"/>
  <c r="BC195" i="11"/>
  <c r="BE195" i="11"/>
  <c r="BF195" i="11"/>
  <c r="BG195" i="11"/>
  <c r="BI195" i="11"/>
  <c r="BJ195" i="11"/>
  <c r="BL195" i="11" s="1"/>
  <c r="BK195" i="11"/>
  <c r="BM195" i="11"/>
  <c r="BN195" i="11"/>
  <c r="BO195" i="11"/>
  <c r="BQ195" i="11"/>
  <c r="BR195" i="11"/>
  <c r="BS195" i="11"/>
  <c r="BT195" i="11" s="1"/>
  <c r="AG196" i="11"/>
  <c r="AH196" i="11"/>
  <c r="AI196" i="11"/>
  <c r="AJ196" i="11"/>
  <c r="AK196" i="11"/>
  <c r="AL196" i="11"/>
  <c r="AM196" i="11"/>
  <c r="AN196" i="11"/>
  <c r="AO196" i="11"/>
  <c r="AP196" i="11"/>
  <c r="AQ196" i="11"/>
  <c r="AR196" i="11"/>
  <c r="AS196" i="11"/>
  <c r="AT196" i="11"/>
  <c r="AU196" i="11"/>
  <c r="AV196" i="11"/>
  <c r="AW196" i="11"/>
  <c r="AX196" i="11"/>
  <c r="AY196" i="11"/>
  <c r="AZ196" i="11"/>
  <c r="BA196" i="11"/>
  <c r="BB196" i="11"/>
  <c r="BC196" i="11"/>
  <c r="BD196" i="11" s="1"/>
  <c r="BE196" i="11"/>
  <c r="BF196" i="11"/>
  <c r="BG196" i="11"/>
  <c r="BH196" i="11" s="1"/>
  <c r="BI196" i="11"/>
  <c r="BJ196" i="11"/>
  <c r="BK196" i="11"/>
  <c r="BL196" i="11"/>
  <c r="BM196" i="11"/>
  <c r="BN196" i="11"/>
  <c r="BO196" i="11"/>
  <c r="BQ196" i="11"/>
  <c r="BT196" i="11" s="1"/>
  <c r="BR196" i="11"/>
  <c r="BS196" i="11"/>
  <c r="AG197" i="11"/>
  <c r="AH197" i="11"/>
  <c r="AI197" i="11"/>
  <c r="AJ197" i="11"/>
  <c r="AK197" i="11"/>
  <c r="AL197" i="11"/>
  <c r="AM197" i="11"/>
  <c r="AN197" i="11"/>
  <c r="AO197" i="11"/>
  <c r="AP197" i="11"/>
  <c r="AQ197" i="11"/>
  <c r="AR197" i="11"/>
  <c r="AS197" i="11"/>
  <c r="AT197" i="11"/>
  <c r="AU197" i="11"/>
  <c r="AV197" i="11"/>
  <c r="AW197" i="11"/>
  <c r="AX197" i="11"/>
  <c r="AY197" i="11"/>
  <c r="AZ197" i="11"/>
  <c r="BA197" i="11"/>
  <c r="BD197" i="11" s="1"/>
  <c r="BB197" i="11"/>
  <c r="BC197" i="11"/>
  <c r="BE197" i="11"/>
  <c r="BF197" i="11"/>
  <c r="BG197" i="11"/>
  <c r="BI197" i="11"/>
  <c r="BJ197" i="11"/>
  <c r="BL197" i="11" s="1"/>
  <c r="BK197" i="11"/>
  <c r="BM197" i="11"/>
  <c r="BN197" i="11"/>
  <c r="BO197" i="11"/>
  <c r="BQ197" i="11"/>
  <c r="BR197" i="11"/>
  <c r="BS197" i="11"/>
  <c r="BT197" i="11" s="1"/>
  <c r="AG198" i="11"/>
  <c r="AH198" i="11"/>
  <c r="AI198" i="11"/>
  <c r="AJ198" i="11"/>
  <c r="AK198" i="11"/>
  <c r="AL198" i="11"/>
  <c r="AM198" i="11"/>
  <c r="AN198" i="11"/>
  <c r="AO198" i="11"/>
  <c r="AP198" i="11"/>
  <c r="AQ198" i="11"/>
  <c r="AR198" i="11"/>
  <c r="AS198" i="11"/>
  <c r="AT198" i="11"/>
  <c r="AU198" i="11"/>
  <c r="AV198" i="11"/>
  <c r="AW198" i="11"/>
  <c r="AX198" i="11"/>
  <c r="AY198" i="11"/>
  <c r="AZ198" i="11"/>
  <c r="BA198" i="11"/>
  <c r="BB198" i="11"/>
  <c r="BC198" i="11"/>
  <c r="BD198" i="11"/>
  <c r="BE198" i="11"/>
  <c r="BF198" i="11"/>
  <c r="BG198" i="11"/>
  <c r="BH198" i="11" s="1"/>
  <c r="BI198" i="11"/>
  <c r="BL198" i="11" s="1"/>
  <c r="BJ198" i="11"/>
  <c r="BK198" i="11"/>
  <c r="BM198" i="11"/>
  <c r="BN198" i="11"/>
  <c r="BO198" i="11"/>
  <c r="BQ198" i="11"/>
  <c r="BT198" i="11" s="1"/>
  <c r="BR198" i="11"/>
  <c r="BS198" i="11"/>
  <c r="AG199" i="11"/>
  <c r="AH199" i="11"/>
  <c r="AI199" i="11"/>
  <c r="AJ199" i="11"/>
  <c r="AK199" i="11"/>
  <c r="AL199" i="11"/>
  <c r="AM199" i="11"/>
  <c r="AN199" i="11"/>
  <c r="AO199" i="11"/>
  <c r="AP199" i="11"/>
  <c r="AQ199" i="11"/>
  <c r="AR199" i="11"/>
  <c r="AS199" i="11"/>
  <c r="AT199" i="11"/>
  <c r="AU199" i="11"/>
  <c r="AV199" i="11"/>
  <c r="AW199" i="11"/>
  <c r="AX199" i="11"/>
  <c r="AY199" i="11"/>
  <c r="AZ199" i="11"/>
  <c r="BA199" i="11"/>
  <c r="BD199" i="11" s="1"/>
  <c r="BB199" i="11"/>
  <c r="BC199" i="11"/>
  <c r="BE199" i="11"/>
  <c r="BF199" i="11"/>
  <c r="BG199" i="11"/>
  <c r="BI199" i="11"/>
  <c r="BJ199" i="11"/>
  <c r="BL199" i="11" s="1"/>
  <c r="BK199" i="11"/>
  <c r="BM199" i="11"/>
  <c r="BN199" i="11"/>
  <c r="BO199" i="11"/>
  <c r="BP199" i="11" s="1"/>
  <c r="BQ199" i="11"/>
  <c r="BR199" i="11"/>
  <c r="BS199" i="11"/>
  <c r="BT199" i="11" s="1"/>
  <c r="AG200" i="11"/>
  <c r="AH200" i="11"/>
  <c r="AI200" i="11"/>
  <c r="AJ200" i="11"/>
  <c r="AK200" i="11"/>
  <c r="AL200" i="11"/>
  <c r="AM200" i="11"/>
  <c r="AN200" i="11"/>
  <c r="AO200" i="11"/>
  <c r="AP200" i="11"/>
  <c r="AQ200" i="11"/>
  <c r="AR200" i="11"/>
  <c r="AS200" i="11"/>
  <c r="AT200" i="11"/>
  <c r="AU200" i="11"/>
  <c r="AV200" i="11"/>
  <c r="AW200" i="11"/>
  <c r="AX200" i="11"/>
  <c r="AY200" i="11"/>
  <c r="AZ200" i="11"/>
  <c r="BA200" i="11"/>
  <c r="BB200" i="11"/>
  <c r="BC200" i="11"/>
  <c r="BD200" i="11" s="1"/>
  <c r="BE200" i="11"/>
  <c r="BF200" i="11"/>
  <c r="BG200" i="11"/>
  <c r="BH200" i="11" s="1"/>
  <c r="BI200" i="11"/>
  <c r="BJ200" i="11"/>
  <c r="BK200" i="11"/>
  <c r="BL200" i="11"/>
  <c r="BM200" i="11"/>
  <c r="BN200" i="11"/>
  <c r="BO200" i="11"/>
  <c r="BQ200" i="11"/>
  <c r="BT200" i="11" s="1"/>
  <c r="BR200" i="11"/>
  <c r="BS200" i="11"/>
  <c r="AG201" i="11"/>
  <c r="AH201" i="11"/>
  <c r="AI201" i="11"/>
  <c r="AJ201" i="11"/>
  <c r="AK201" i="11"/>
  <c r="AL201" i="11"/>
  <c r="AM201" i="11"/>
  <c r="AN201" i="11"/>
  <c r="AO201" i="11"/>
  <c r="AP201" i="11"/>
  <c r="AQ201" i="11"/>
  <c r="AR201" i="11"/>
  <c r="AS201" i="11"/>
  <c r="AT201" i="11"/>
  <c r="AU201" i="11"/>
  <c r="AV201" i="11"/>
  <c r="AW201" i="11"/>
  <c r="AX201" i="11"/>
  <c r="AY201" i="11"/>
  <c r="AZ201" i="11"/>
  <c r="BA201" i="11"/>
  <c r="BD201" i="11" s="1"/>
  <c r="BB201" i="11"/>
  <c r="BC201" i="11"/>
  <c r="BE201" i="11"/>
  <c r="BF201" i="11"/>
  <c r="BG201" i="11"/>
  <c r="BI201" i="11"/>
  <c r="BJ201" i="11"/>
  <c r="BL201" i="11" s="1"/>
  <c r="BK201" i="11"/>
  <c r="BM201" i="11"/>
  <c r="BN201" i="11"/>
  <c r="BO201" i="11"/>
  <c r="BQ201" i="11"/>
  <c r="BR201" i="11"/>
  <c r="BS201" i="11"/>
  <c r="BT201" i="11"/>
  <c r="AG202" i="11"/>
  <c r="AH202" i="11"/>
  <c r="AI202" i="11"/>
  <c r="AJ202" i="11"/>
  <c r="AK202" i="11"/>
  <c r="AL202" i="11"/>
  <c r="AM202" i="11"/>
  <c r="AN202" i="11"/>
  <c r="AO202" i="11"/>
  <c r="AP202" i="11"/>
  <c r="AQ202" i="11"/>
  <c r="AR202" i="11"/>
  <c r="AS202" i="11"/>
  <c r="AT202" i="11"/>
  <c r="AU202" i="11"/>
  <c r="AV202" i="11"/>
  <c r="AW202" i="11"/>
  <c r="AX202" i="11"/>
  <c r="AY202" i="11"/>
  <c r="AZ202" i="11"/>
  <c r="BA202" i="11"/>
  <c r="BB202" i="11"/>
  <c r="BC202" i="11"/>
  <c r="BD202" i="11"/>
  <c r="BE202" i="11"/>
  <c r="BF202" i="11"/>
  <c r="BG202" i="11"/>
  <c r="BH202" i="11" s="1"/>
  <c r="BI202" i="11"/>
  <c r="BL202" i="11" s="1"/>
  <c r="BJ202" i="11"/>
  <c r="BK202" i="11"/>
  <c r="BM202" i="11"/>
  <c r="BN202" i="11"/>
  <c r="BO202" i="11"/>
  <c r="BQ202" i="11"/>
  <c r="BT202" i="11" s="1"/>
  <c r="BR202" i="11"/>
  <c r="BS202" i="11"/>
  <c r="AG203" i="11"/>
  <c r="AH203" i="11"/>
  <c r="AI203" i="11"/>
  <c r="AJ203" i="11"/>
  <c r="AK203" i="11"/>
  <c r="AL203" i="11"/>
  <c r="AM203" i="11"/>
  <c r="AN203" i="11"/>
  <c r="AO203" i="11"/>
  <c r="AP203" i="11"/>
  <c r="AQ203" i="11"/>
  <c r="AR203" i="11"/>
  <c r="AS203" i="11"/>
  <c r="AT203" i="11"/>
  <c r="AU203" i="11"/>
  <c r="AV203" i="11"/>
  <c r="AW203" i="11"/>
  <c r="AX203" i="11"/>
  <c r="AY203" i="11"/>
  <c r="AZ203" i="11"/>
  <c r="BA203" i="11"/>
  <c r="BD203" i="11" s="1"/>
  <c r="BB203" i="11"/>
  <c r="BC203" i="11"/>
  <c r="BE203" i="11"/>
  <c r="BF203" i="11"/>
  <c r="BG203" i="11"/>
  <c r="BI203" i="11"/>
  <c r="BJ203" i="11"/>
  <c r="BL203" i="11" s="1"/>
  <c r="BK203" i="11"/>
  <c r="BM203" i="11"/>
  <c r="BN203" i="11"/>
  <c r="BO203" i="11"/>
  <c r="BP203" i="11" s="1"/>
  <c r="BQ203" i="11"/>
  <c r="BR203" i="11"/>
  <c r="BS203" i="11"/>
  <c r="BT203" i="11" s="1"/>
  <c r="AG204" i="11"/>
  <c r="AH204" i="11"/>
  <c r="AI204" i="11"/>
  <c r="AJ204" i="11"/>
  <c r="AK204" i="11"/>
  <c r="AL204" i="11"/>
  <c r="AM204" i="11"/>
  <c r="AN204" i="11"/>
  <c r="AO204" i="11"/>
  <c r="AP204" i="11"/>
  <c r="AQ204" i="11"/>
  <c r="AR204" i="11"/>
  <c r="AS204" i="11"/>
  <c r="AT204" i="11"/>
  <c r="AU204" i="11"/>
  <c r="AV204" i="11"/>
  <c r="AW204" i="11"/>
  <c r="AX204" i="11"/>
  <c r="AY204" i="11"/>
  <c r="AZ204" i="11"/>
  <c r="BA204" i="11"/>
  <c r="BB204" i="11"/>
  <c r="BC204" i="11"/>
  <c r="BD204" i="11" s="1"/>
  <c r="BE204" i="11"/>
  <c r="BF204" i="11"/>
  <c r="BG204" i="11"/>
  <c r="BH204" i="11" s="1"/>
  <c r="BI204" i="11"/>
  <c r="BJ204" i="11"/>
  <c r="BK204" i="11"/>
  <c r="BL204" i="11"/>
  <c r="BM204" i="11"/>
  <c r="BN204" i="11"/>
  <c r="BO204" i="11"/>
  <c r="BQ204" i="11"/>
  <c r="BT204" i="11" s="1"/>
  <c r="BR204" i="11"/>
  <c r="BS204" i="11"/>
  <c r="AG205" i="11"/>
  <c r="AH205" i="11"/>
  <c r="AI205" i="11"/>
  <c r="AJ205" i="11"/>
  <c r="AK205" i="11"/>
  <c r="AL205" i="11"/>
  <c r="AM205" i="11"/>
  <c r="AN205" i="11"/>
  <c r="AO205" i="11"/>
  <c r="AP205" i="11"/>
  <c r="AQ205" i="11"/>
  <c r="AR205" i="11"/>
  <c r="AS205" i="11"/>
  <c r="AT205" i="11"/>
  <c r="AU205" i="11"/>
  <c r="AV205" i="11"/>
  <c r="AW205" i="11"/>
  <c r="AX205" i="11"/>
  <c r="AY205" i="11"/>
  <c r="AZ205" i="11"/>
  <c r="BA205" i="11"/>
  <c r="BD205" i="11" s="1"/>
  <c r="BB205" i="11"/>
  <c r="BC205" i="11"/>
  <c r="BE205" i="11"/>
  <c r="BF205" i="11"/>
  <c r="BG205" i="11"/>
  <c r="BI205" i="11"/>
  <c r="BJ205" i="11"/>
  <c r="BL205" i="11" s="1"/>
  <c r="BK205" i="11"/>
  <c r="BM205" i="11"/>
  <c r="BN205" i="11"/>
  <c r="BO205" i="11"/>
  <c r="BQ205" i="11"/>
  <c r="BR205" i="11"/>
  <c r="BS205" i="11"/>
  <c r="BT205" i="11"/>
  <c r="AG206" i="11"/>
  <c r="AH206" i="11"/>
  <c r="AI206" i="11"/>
  <c r="AJ206" i="11"/>
  <c r="AK206" i="11"/>
  <c r="AL206" i="11"/>
  <c r="AM206" i="11"/>
  <c r="AN206" i="11"/>
  <c r="AO206" i="11"/>
  <c r="AP206" i="11"/>
  <c r="AQ206" i="11"/>
  <c r="AR206" i="11"/>
  <c r="AS206" i="11"/>
  <c r="AT206" i="11"/>
  <c r="AU206" i="11"/>
  <c r="AV206" i="11"/>
  <c r="AW206" i="11"/>
  <c r="AX206" i="11"/>
  <c r="AY206" i="11"/>
  <c r="AZ206" i="11"/>
  <c r="BA206" i="11"/>
  <c r="BB206" i="11"/>
  <c r="BC206" i="11"/>
  <c r="BD206" i="11"/>
  <c r="BE206" i="11"/>
  <c r="BF206" i="11"/>
  <c r="BG206" i="11"/>
  <c r="BH206" i="11" s="1"/>
  <c r="BI206" i="11"/>
  <c r="BL206" i="11" s="1"/>
  <c r="BJ206" i="11"/>
  <c r="BK206" i="11"/>
  <c r="BM206" i="11"/>
  <c r="BN206" i="11"/>
  <c r="BO206" i="11"/>
  <c r="BQ206" i="11"/>
  <c r="BR206" i="11"/>
  <c r="BS206" i="11"/>
  <c r="AG207" i="11"/>
  <c r="AH207" i="11"/>
  <c r="AI207" i="11"/>
  <c r="AJ207" i="11"/>
  <c r="AK207" i="11"/>
  <c r="AL207" i="11"/>
  <c r="AM207" i="11"/>
  <c r="AN207" i="11"/>
  <c r="AO207" i="11"/>
  <c r="AP207" i="11"/>
  <c r="AQ207" i="11"/>
  <c r="AR207" i="11"/>
  <c r="AS207" i="11"/>
  <c r="AT207" i="11"/>
  <c r="AU207" i="11"/>
  <c r="AV207" i="11"/>
  <c r="AW207" i="11"/>
  <c r="AX207" i="11"/>
  <c r="AY207" i="11"/>
  <c r="AZ207" i="11"/>
  <c r="BA207" i="11"/>
  <c r="BD207" i="11" s="1"/>
  <c r="BB207" i="11"/>
  <c r="BC207" i="11"/>
  <c r="BE207" i="11"/>
  <c r="BF207" i="11"/>
  <c r="BG207" i="11"/>
  <c r="BI207" i="11"/>
  <c r="BJ207" i="11"/>
  <c r="BK207" i="11"/>
  <c r="BM207" i="11"/>
  <c r="BN207" i="11"/>
  <c r="BO207" i="11"/>
  <c r="BP207" i="11" s="1"/>
  <c r="BQ207" i="11"/>
  <c r="BR207" i="11"/>
  <c r="BS207" i="11"/>
  <c r="BT207" i="11" s="1"/>
  <c r="AG208" i="11"/>
  <c r="AH208" i="11"/>
  <c r="AI208" i="11"/>
  <c r="AJ208" i="11"/>
  <c r="AK208" i="11"/>
  <c r="AL208" i="11"/>
  <c r="AM208" i="11"/>
  <c r="AN208" i="11"/>
  <c r="AO208" i="11"/>
  <c r="AP208" i="11"/>
  <c r="AQ208" i="11"/>
  <c r="AR208" i="11"/>
  <c r="AS208" i="11"/>
  <c r="AT208" i="11"/>
  <c r="AU208" i="11"/>
  <c r="AV208" i="11"/>
  <c r="AW208" i="11"/>
  <c r="AX208" i="11"/>
  <c r="AY208" i="11"/>
  <c r="AZ208" i="11"/>
  <c r="BA208" i="11"/>
  <c r="BB208" i="11"/>
  <c r="BC208" i="11"/>
  <c r="BD208" i="11" s="1"/>
  <c r="BE208" i="11"/>
  <c r="BF208" i="11"/>
  <c r="BG208" i="11"/>
  <c r="BH208" i="11" s="1"/>
  <c r="BI208" i="11"/>
  <c r="BL208" i="11" s="1"/>
  <c r="BJ208" i="11"/>
  <c r="BK208" i="11"/>
  <c r="BM208" i="11"/>
  <c r="BN208" i="11"/>
  <c r="BO208" i="11"/>
  <c r="BQ208" i="11"/>
  <c r="BR208" i="11"/>
  <c r="BS208" i="11"/>
  <c r="AG209" i="11"/>
  <c r="AH209" i="11"/>
  <c r="AI209" i="11"/>
  <c r="AJ209" i="11"/>
  <c r="AK209" i="11"/>
  <c r="AL209" i="11"/>
  <c r="AM209" i="11"/>
  <c r="AN209" i="11"/>
  <c r="AO209" i="11"/>
  <c r="AP209" i="11"/>
  <c r="AQ209" i="11"/>
  <c r="AR209" i="11"/>
  <c r="AS209" i="11"/>
  <c r="AT209" i="11"/>
  <c r="AU209" i="11"/>
  <c r="AV209" i="11"/>
  <c r="AW209" i="11"/>
  <c r="AX209" i="11"/>
  <c r="AY209" i="11"/>
  <c r="AZ209" i="11"/>
  <c r="BA209" i="11"/>
  <c r="BB209" i="11"/>
  <c r="BC209" i="11"/>
  <c r="BE209" i="11"/>
  <c r="BF209" i="11"/>
  <c r="BG209" i="11"/>
  <c r="BI209" i="11"/>
  <c r="BJ209" i="11"/>
  <c r="BL209" i="11" s="1"/>
  <c r="BK209" i="11"/>
  <c r="BM209" i="11"/>
  <c r="BN209" i="11"/>
  <c r="BO209" i="11"/>
  <c r="BQ209" i="11"/>
  <c r="BR209" i="11"/>
  <c r="BS209" i="11"/>
  <c r="BT209" i="11"/>
  <c r="AG210" i="11"/>
  <c r="AH210" i="11"/>
  <c r="AI210" i="11"/>
  <c r="AJ210" i="11"/>
  <c r="AK210" i="11"/>
  <c r="AL210" i="11"/>
  <c r="AM210" i="11"/>
  <c r="AN210" i="11"/>
  <c r="AO210" i="11"/>
  <c r="AP210" i="11"/>
  <c r="AQ210" i="11"/>
  <c r="AR210" i="11"/>
  <c r="AS210" i="11"/>
  <c r="AT210" i="11"/>
  <c r="AU210" i="11"/>
  <c r="AV210" i="11"/>
  <c r="AW210" i="11"/>
  <c r="AX210" i="11"/>
  <c r="AY210" i="11"/>
  <c r="AZ210" i="11"/>
  <c r="BA210" i="11"/>
  <c r="BB210" i="11"/>
  <c r="BC210" i="11"/>
  <c r="BD210" i="11"/>
  <c r="BE210" i="11"/>
  <c r="BF210" i="11"/>
  <c r="BG210" i="11"/>
  <c r="BH210" i="11" s="1"/>
  <c r="BI210" i="11"/>
  <c r="BL210" i="11" s="1"/>
  <c r="BJ210" i="11"/>
  <c r="BK210" i="11"/>
  <c r="BM210" i="11"/>
  <c r="BN210" i="11"/>
  <c r="BO210" i="11"/>
  <c r="BQ210" i="11"/>
  <c r="BR210" i="11"/>
  <c r="BS210" i="11"/>
  <c r="AG211" i="11"/>
  <c r="AH211" i="11"/>
  <c r="AI211" i="11"/>
  <c r="AJ211" i="11"/>
  <c r="AK211" i="11"/>
  <c r="AL211" i="11"/>
  <c r="AM211" i="11"/>
  <c r="AN211" i="11"/>
  <c r="AO211" i="11"/>
  <c r="AP211" i="11"/>
  <c r="AQ211" i="11"/>
  <c r="AR211" i="11"/>
  <c r="AS211" i="11"/>
  <c r="AT211" i="11"/>
  <c r="AU211" i="11"/>
  <c r="AV211" i="11"/>
  <c r="AW211" i="11"/>
  <c r="AX211" i="11"/>
  <c r="AY211" i="11"/>
  <c r="AZ211" i="11"/>
  <c r="BA211" i="11"/>
  <c r="BB211" i="11"/>
  <c r="BC211" i="11"/>
  <c r="BE211" i="11"/>
  <c r="BF211" i="11"/>
  <c r="BG211" i="11"/>
  <c r="BI211" i="11"/>
  <c r="BJ211" i="11"/>
  <c r="BL211" i="11" s="1"/>
  <c r="BK211" i="11"/>
  <c r="BM211" i="11"/>
  <c r="BN211" i="11"/>
  <c r="BO211" i="11"/>
  <c r="BP211" i="11" s="1"/>
  <c r="BQ211" i="11"/>
  <c r="BR211" i="11"/>
  <c r="BS211" i="11"/>
  <c r="BT211" i="11"/>
  <c r="AG212" i="11"/>
  <c r="AH212" i="11"/>
  <c r="AI212" i="11"/>
  <c r="AJ212" i="11"/>
  <c r="AK212" i="11"/>
  <c r="AL212" i="11"/>
  <c r="AM212" i="11"/>
  <c r="AN212" i="11"/>
  <c r="AO212" i="11"/>
  <c r="AP212" i="11"/>
  <c r="AQ212" i="11"/>
  <c r="AR212" i="11"/>
  <c r="AS212" i="11"/>
  <c r="AT212" i="11"/>
  <c r="AU212" i="11"/>
  <c r="AV212" i="11"/>
  <c r="AW212" i="11"/>
  <c r="AX212" i="11"/>
  <c r="AY212" i="11"/>
  <c r="AZ212" i="11"/>
  <c r="BA212" i="11"/>
  <c r="BB212" i="11"/>
  <c r="BC212" i="11"/>
  <c r="BD212" i="11"/>
  <c r="BE212" i="11"/>
  <c r="BF212" i="11"/>
  <c r="BG212" i="11"/>
  <c r="BH212" i="11" s="1"/>
  <c r="BI212" i="11"/>
  <c r="BL212" i="11" s="1"/>
  <c r="BJ212" i="11"/>
  <c r="BK212" i="11"/>
  <c r="BM212" i="11"/>
  <c r="BN212" i="11"/>
  <c r="BO212" i="11"/>
  <c r="BQ212" i="11"/>
  <c r="BT212" i="11" s="1"/>
  <c r="BR212" i="11"/>
  <c r="BS212" i="11"/>
  <c r="AG213" i="11"/>
  <c r="AH213" i="11"/>
  <c r="AI213" i="11"/>
  <c r="AJ213" i="11"/>
  <c r="AK213" i="11"/>
  <c r="AL213" i="11"/>
  <c r="AM213" i="11"/>
  <c r="AN213" i="11"/>
  <c r="AO213" i="11"/>
  <c r="AP213" i="11"/>
  <c r="AQ213" i="11"/>
  <c r="AR213" i="11"/>
  <c r="AS213" i="11"/>
  <c r="AT213" i="11"/>
  <c r="AU213" i="11"/>
  <c r="AV213" i="11"/>
  <c r="AW213" i="11"/>
  <c r="AX213" i="11"/>
  <c r="AY213" i="11"/>
  <c r="AZ213" i="11"/>
  <c r="BA213" i="11"/>
  <c r="BB213" i="11"/>
  <c r="BC213" i="11"/>
  <c r="BE213" i="11"/>
  <c r="BF213" i="11"/>
  <c r="BG213" i="11"/>
  <c r="BI213" i="11"/>
  <c r="BL213" i="11" s="1"/>
  <c r="BJ213" i="11"/>
  <c r="BK213" i="11"/>
  <c r="BM213" i="11"/>
  <c r="BN213" i="11"/>
  <c r="BO213" i="11"/>
  <c r="BQ213" i="11"/>
  <c r="BR213" i="11"/>
  <c r="BS213" i="11"/>
  <c r="BT213" i="11"/>
  <c r="AG214" i="11"/>
  <c r="AH214" i="11"/>
  <c r="AI214" i="11"/>
  <c r="AJ214" i="11"/>
  <c r="AK214" i="11"/>
  <c r="AL214" i="11"/>
  <c r="AM214" i="11"/>
  <c r="AN214" i="11"/>
  <c r="AO214" i="11"/>
  <c r="AP214" i="11"/>
  <c r="AQ214" i="11"/>
  <c r="AR214" i="11"/>
  <c r="AS214" i="11"/>
  <c r="AT214" i="11"/>
  <c r="AU214" i="11"/>
  <c r="AV214" i="11"/>
  <c r="AW214" i="11"/>
  <c r="AX214" i="11"/>
  <c r="AY214" i="11"/>
  <c r="AZ214" i="11"/>
  <c r="BA214" i="11"/>
  <c r="BB214" i="11"/>
  <c r="BC214" i="11"/>
  <c r="BD214" i="11"/>
  <c r="BE214" i="11"/>
  <c r="BF214" i="11"/>
  <c r="BG214" i="11"/>
  <c r="BH214" i="11" s="1"/>
  <c r="BI214" i="11"/>
  <c r="BL214" i="11" s="1"/>
  <c r="BJ214" i="11"/>
  <c r="BK214" i="11"/>
  <c r="BM214" i="11"/>
  <c r="BN214" i="11"/>
  <c r="BO214" i="11"/>
  <c r="BQ214" i="11"/>
  <c r="BT214" i="11" s="1"/>
  <c r="BR214" i="11"/>
  <c r="BS214" i="11"/>
  <c r="AG215" i="11"/>
  <c r="AH215" i="11"/>
  <c r="AI215" i="11"/>
  <c r="AJ215" i="11"/>
  <c r="AK215" i="11"/>
  <c r="AL215" i="11"/>
  <c r="AM215" i="11"/>
  <c r="AN215" i="11"/>
  <c r="AO215" i="11"/>
  <c r="AP215" i="11"/>
  <c r="AQ215" i="11"/>
  <c r="AR215" i="11"/>
  <c r="AS215" i="11"/>
  <c r="AT215" i="11"/>
  <c r="AU215" i="11"/>
  <c r="AV215" i="11"/>
  <c r="AW215" i="11"/>
  <c r="AX215" i="11"/>
  <c r="AY215" i="11"/>
  <c r="AZ215" i="11"/>
  <c r="BA215" i="11"/>
  <c r="BB215" i="11"/>
  <c r="BC215" i="11"/>
  <c r="BE215" i="11"/>
  <c r="BF215" i="11"/>
  <c r="BG215" i="11"/>
  <c r="BI215" i="11"/>
  <c r="BJ215" i="11"/>
  <c r="BK215" i="11"/>
  <c r="BM215" i="11"/>
  <c r="BN215" i="11"/>
  <c r="BO215" i="11"/>
  <c r="BP215" i="11" s="1"/>
  <c r="BQ215" i="11"/>
  <c r="BR215" i="11"/>
  <c r="BS215" i="11"/>
  <c r="BT215" i="11" s="1"/>
  <c r="AG216" i="11"/>
  <c r="AH216" i="11"/>
  <c r="AI216" i="11"/>
  <c r="AJ216" i="11"/>
  <c r="AK216" i="11"/>
  <c r="AL216" i="11"/>
  <c r="AM216" i="11"/>
  <c r="AN216" i="11"/>
  <c r="AO216" i="11"/>
  <c r="AP216" i="11"/>
  <c r="AQ216" i="11"/>
  <c r="AR216" i="11"/>
  <c r="AS216" i="11"/>
  <c r="AT216" i="11"/>
  <c r="AU216" i="11"/>
  <c r="AV216" i="11"/>
  <c r="AW216" i="11"/>
  <c r="AX216" i="11"/>
  <c r="AY216" i="11"/>
  <c r="AZ216" i="11"/>
  <c r="BA216" i="11"/>
  <c r="BB216" i="11"/>
  <c r="BC216" i="11"/>
  <c r="BD216" i="11" s="1"/>
  <c r="BE216" i="11"/>
  <c r="BF216" i="11"/>
  <c r="BG216" i="11"/>
  <c r="BH216" i="11" s="1"/>
  <c r="BI216" i="11"/>
  <c r="BJ216" i="11"/>
  <c r="BK216" i="11"/>
  <c r="BL216" i="11"/>
  <c r="BM216" i="11"/>
  <c r="BN216" i="11"/>
  <c r="BO216" i="11"/>
  <c r="BQ216" i="11"/>
  <c r="BT216" i="11" s="1"/>
  <c r="BR216" i="11"/>
  <c r="BS216" i="11"/>
  <c r="AG217" i="11"/>
  <c r="AH217" i="11"/>
  <c r="AI217" i="11"/>
  <c r="AJ217" i="11"/>
  <c r="AK217" i="11"/>
  <c r="AL217" i="11"/>
  <c r="AM217" i="11"/>
  <c r="AN217" i="11"/>
  <c r="AO217" i="11"/>
  <c r="AP217" i="11"/>
  <c r="AQ217" i="11"/>
  <c r="AR217" i="11"/>
  <c r="AS217" i="11"/>
  <c r="AT217" i="11"/>
  <c r="AU217" i="11"/>
  <c r="AV217" i="11"/>
  <c r="AW217" i="11"/>
  <c r="AX217" i="11"/>
  <c r="AY217" i="11"/>
  <c r="AZ217" i="11"/>
  <c r="BA217" i="11"/>
  <c r="BD217" i="11" s="1"/>
  <c r="BB217" i="11"/>
  <c r="BC217" i="11"/>
  <c r="BE217" i="11"/>
  <c r="BF217" i="11"/>
  <c r="BG217" i="11"/>
  <c r="BI217" i="11"/>
  <c r="BJ217" i="11"/>
  <c r="BK217" i="11"/>
  <c r="BM217" i="11"/>
  <c r="BN217" i="11"/>
  <c r="BO217" i="11"/>
  <c r="BP217" i="11" s="1"/>
  <c r="BQ217" i="11"/>
  <c r="BR217" i="11"/>
  <c r="BS217" i="11"/>
  <c r="BT217" i="11"/>
  <c r="AG218" i="11"/>
  <c r="AH218" i="11"/>
  <c r="AI218" i="11"/>
  <c r="AJ218" i="11"/>
  <c r="AK218" i="11"/>
  <c r="AL218" i="11"/>
  <c r="AM218" i="11"/>
  <c r="AN218" i="11"/>
  <c r="AO218" i="11"/>
  <c r="AP218" i="11"/>
  <c r="AQ218" i="11"/>
  <c r="AR218" i="11"/>
  <c r="AS218" i="11"/>
  <c r="AT218" i="11"/>
  <c r="AU218" i="11"/>
  <c r="AV218" i="11"/>
  <c r="AW218" i="11"/>
  <c r="AX218" i="11"/>
  <c r="AY218" i="11"/>
  <c r="AZ218" i="11"/>
  <c r="BA218" i="11"/>
  <c r="BB218" i="11"/>
  <c r="BC218" i="11"/>
  <c r="BD218" i="11"/>
  <c r="BE218" i="11"/>
  <c r="BF218" i="11"/>
  <c r="BG218" i="11"/>
  <c r="BH218" i="11" s="1"/>
  <c r="BI218" i="11"/>
  <c r="BL218" i="11" s="1"/>
  <c r="BJ218" i="11"/>
  <c r="BK218" i="11"/>
  <c r="BM218" i="11"/>
  <c r="BN218" i="11"/>
  <c r="BO218" i="11"/>
  <c r="BQ218" i="11"/>
  <c r="BT218" i="11" s="1"/>
  <c r="BR218" i="11"/>
  <c r="BS218" i="11"/>
  <c r="AG219" i="11"/>
  <c r="AH219" i="11"/>
  <c r="AI219" i="11"/>
  <c r="AJ219" i="11"/>
  <c r="AK219" i="11"/>
  <c r="AL219" i="11"/>
  <c r="AM219" i="11"/>
  <c r="AN219" i="11"/>
  <c r="AO219" i="11"/>
  <c r="AP219" i="11"/>
  <c r="AQ219" i="11"/>
  <c r="AR219" i="11"/>
  <c r="AS219" i="11"/>
  <c r="AT219" i="11"/>
  <c r="AU219" i="11"/>
  <c r="AV219" i="11"/>
  <c r="AW219" i="11"/>
  <c r="AX219" i="11"/>
  <c r="AY219" i="11"/>
  <c r="AZ219" i="11"/>
  <c r="BA219" i="11"/>
  <c r="BD219" i="11" s="1"/>
  <c r="BB219" i="11"/>
  <c r="BC219" i="11"/>
  <c r="BE219" i="11"/>
  <c r="BF219" i="11"/>
  <c r="BG219" i="11"/>
  <c r="BI219" i="11"/>
  <c r="BJ219" i="11"/>
  <c r="BK219" i="11"/>
  <c r="BM219" i="11"/>
  <c r="BN219" i="11"/>
  <c r="BO219" i="11"/>
  <c r="BP219" i="11" s="1"/>
  <c r="BQ219" i="11"/>
  <c r="BR219" i="11"/>
  <c r="BS219" i="11"/>
  <c r="BT219" i="11"/>
  <c r="AG220" i="11"/>
  <c r="AH220" i="11"/>
  <c r="AI220" i="11"/>
  <c r="AJ220" i="11"/>
  <c r="AK220" i="11"/>
  <c r="AL220" i="11"/>
  <c r="AM220" i="11"/>
  <c r="AN220" i="11"/>
  <c r="AO220" i="11"/>
  <c r="AP220" i="11"/>
  <c r="AQ220" i="11"/>
  <c r="AR220" i="11"/>
  <c r="AS220" i="11"/>
  <c r="AT220" i="11"/>
  <c r="AU220" i="11"/>
  <c r="AV220" i="11"/>
  <c r="AW220" i="11"/>
  <c r="AX220" i="11"/>
  <c r="AY220" i="11"/>
  <c r="AZ220" i="11"/>
  <c r="BA220" i="11"/>
  <c r="BB220" i="11"/>
  <c r="BC220" i="11"/>
  <c r="BD220" i="11"/>
  <c r="BE220" i="11"/>
  <c r="BF220" i="11"/>
  <c r="BG220" i="11"/>
  <c r="BH220" i="11" s="1"/>
  <c r="BI220" i="11"/>
  <c r="BL220" i="11" s="1"/>
  <c r="BJ220" i="11"/>
  <c r="BK220" i="11"/>
  <c r="BM220" i="11"/>
  <c r="BN220" i="11"/>
  <c r="BO220" i="11"/>
  <c r="BQ220" i="11"/>
  <c r="BR220" i="11"/>
  <c r="BS220" i="11"/>
  <c r="AG221" i="11"/>
  <c r="AH221" i="11"/>
  <c r="AI221" i="11"/>
  <c r="AJ221" i="11"/>
  <c r="AK221" i="11"/>
  <c r="AL221" i="11"/>
  <c r="AM221" i="11"/>
  <c r="AN221" i="11"/>
  <c r="AO221" i="11"/>
  <c r="AP221" i="11"/>
  <c r="AQ221" i="11"/>
  <c r="AR221" i="11"/>
  <c r="AS221" i="11"/>
  <c r="AT221" i="11"/>
  <c r="AU221" i="11"/>
  <c r="AV221" i="11"/>
  <c r="AW221" i="11"/>
  <c r="AX221" i="11"/>
  <c r="AY221" i="11"/>
  <c r="AZ221" i="11"/>
  <c r="BA221" i="11"/>
  <c r="BD221" i="11" s="1"/>
  <c r="BB221" i="11"/>
  <c r="BC221" i="11"/>
  <c r="BE221" i="11"/>
  <c r="BF221" i="11"/>
  <c r="BG221" i="11"/>
  <c r="BI221" i="11"/>
  <c r="BJ221" i="11"/>
  <c r="BK221" i="11"/>
  <c r="BM221" i="11"/>
  <c r="BN221" i="11"/>
  <c r="BO221" i="11"/>
  <c r="BQ221" i="11"/>
  <c r="BR221" i="11"/>
  <c r="BS221" i="11"/>
  <c r="BT221" i="11"/>
  <c r="AG222" i="11"/>
  <c r="AH222" i="11"/>
  <c r="AI222" i="11"/>
  <c r="AJ222" i="11"/>
  <c r="AK222" i="11"/>
  <c r="AL222" i="11"/>
  <c r="AM222" i="11"/>
  <c r="AN222" i="11"/>
  <c r="AO222" i="11"/>
  <c r="AP222" i="11"/>
  <c r="AQ222" i="11"/>
  <c r="AR222" i="11"/>
  <c r="AS222" i="11"/>
  <c r="AT222" i="11"/>
  <c r="AU222" i="11"/>
  <c r="AV222" i="11"/>
  <c r="AW222" i="11"/>
  <c r="AX222" i="11"/>
  <c r="AY222" i="11"/>
  <c r="AZ222" i="11"/>
  <c r="BA222" i="11"/>
  <c r="BB222" i="11"/>
  <c r="BC222" i="11"/>
  <c r="BD222" i="11"/>
  <c r="BE222" i="11"/>
  <c r="BF222" i="11"/>
  <c r="BG222" i="11"/>
  <c r="BH222" i="11" s="1"/>
  <c r="BI222" i="11"/>
  <c r="BL222" i="11" s="1"/>
  <c r="BJ222" i="11"/>
  <c r="BK222" i="11"/>
  <c r="BM222" i="11"/>
  <c r="BN222" i="11"/>
  <c r="BO222" i="11"/>
  <c r="BQ222" i="11"/>
  <c r="BR222" i="11"/>
  <c r="BS222" i="11"/>
  <c r="AG223" i="11"/>
  <c r="AH223" i="11"/>
  <c r="AI223" i="11"/>
  <c r="AJ223" i="11"/>
  <c r="AK223" i="11"/>
  <c r="AL223" i="11"/>
  <c r="AM223" i="11"/>
  <c r="AN223" i="11"/>
  <c r="AO223" i="11"/>
  <c r="AP223" i="11"/>
  <c r="AQ223" i="11"/>
  <c r="AR223" i="11"/>
  <c r="AS223" i="11"/>
  <c r="AT223" i="11"/>
  <c r="AU223" i="11"/>
  <c r="AV223" i="11"/>
  <c r="AW223" i="11"/>
  <c r="AX223" i="11"/>
  <c r="AY223" i="11"/>
  <c r="AZ223" i="11"/>
  <c r="BA223" i="11"/>
  <c r="BD223" i="11" s="1"/>
  <c r="BB223" i="11"/>
  <c r="BC223" i="11"/>
  <c r="BE223" i="11"/>
  <c r="BF223" i="11"/>
  <c r="BG223" i="11"/>
  <c r="BI223" i="11"/>
  <c r="BJ223" i="11"/>
  <c r="BL223" i="11" s="1"/>
  <c r="BK223" i="11"/>
  <c r="BM223" i="11"/>
  <c r="BN223" i="11"/>
  <c r="BO223" i="11"/>
  <c r="BP223" i="11" s="1"/>
  <c r="BQ223" i="11"/>
  <c r="BR223" i="11"/>
  <c r="BS223" i="11"/>
  <c r="BT223" i="11"/>
  <c r="AG224" i="11"/>
  <c r="AH224" i="11"/>
  <c r="AI224" i="11"/>
  <c r="AJ224" i="11"/>
  <c r="AK224" i="11"/>
  <c r="AL224" i="11"/>
  <c r="AM224" i="11"/>
  <c r="AN224" i="11"/>
  <c r="AO224" i="11"/>
  <c r="AP224" i="11"/>
  <c r="AQ224" i="11"/>
  <c r="AR224" i="11"/>
  <c r="AS224" i="11"/>
  <c r="AT224" i="11"/>
  <c r="AU224" i="11"/>
  <c r="AV224" i="11"/>
  <c r="AW224" i="11"/>
  <c r="AX224" i="11"/>
  <c r="AY224" i="11"/>
  <c r="AZ224" i="11"/>
  <c r="BA224" i="11"/>
  <c r="BB224" i="11"/>
  <c r="BC224" i="11"/>
  <c r="BD224" i="11"/>
  <c r="BE224" i="11"/>
  <c r="BF224" i="11"/>
  <c r="BG224" i="11"/>
  <c r="BH224" i="11" s="1"/>
  <c r="BI224" i="11"/>
  <c r="BJ224" i="11"/>
  <c r="BK224" i="11"/>
  <c r="BL224" i="11"/>
  <c r="BM224" i="11"/>
  <c r="BN224" i="11"/>
  <c r="BO224" i="11"/>
  <c r="BQ224" i="11"/>
  <c r="BT224" i="11" s="1"/>
  <c r="BR224" i="11"/>
  <c r="BS224" i="11"/>
  <c r="AG225" i="11"/>
  <c r="AH225" i="11"/>
  <c r="AI225" i="11"/>
  <c r="AJ225" i="11"/>
  <c r="AK225" i="11"/>
  <c r="AL225" i="11"/>
  <c r="AM225" i="11"/>
  <c r="AN225" i="11"/>
  <c r="AO225" i="11"/>
  <c r="AP225" i="11"/>
  <c r="AQ225" i="11"/>
  <c r="AR225" i="11"/>
  <c r="AS225" i="11"/>
  <c r="AT225" i="11"/>
  <c r="AU225" i="11"/>
  <c r="AV225" i="11"/>
  <c r="AW225" i="11"/>
  <c r="AX225" i="11"/>
  <c r="AY225" i="11"/>
  <c r="AZ225" i="11"/>
  <c r="BA225" i="11"/>
  <c r="BB225" i="11"/>
  <c r="BC225" i="11"/>
  <c r="BE225" i="11"/>
  <c r="BF225" i="11"/>
  <c r="BG225" i="11"/>
  <c r="BI225" i="11"/>
  <c r="BL225" i="11" s="1"/>
  <c r="BJ225" i="11"/>
  <c r="BK225" i="11"/>
  <c r="BM225" i="11"/>
  <c r="BN225" i="11"/>
  <c r="BO225" i="11"/>
  <c r="BP225" i="11" s="1"/>
  <c r="BQ225" i="11"/>
  <c r="BR225" i="11"/>
  <c r="BS225" i="11"/>
  <c r="BT225" i="11"/>
  <c r="AG226" i="11"/>
  <c r="AH226" i="11"/>
  <c r="AI226" i="11"/>
  <c r="AJ226" i="11"/>
  <c r="AK226" i="11"/>
  <c r="AL226" i="11"/>
  <c r="AM226" i="11"/>
  <c r="AN226" i="11"/>
  <c r="AO226" i="11"/>
  <c r="AP226" i="11"/>
  <c r="AQ226" i="11"/>
  <c r="AR226" i="11"/>
  <c r="AS226" i="11"/>
  <c r="AT226" i="11"/>
  <c r="AU226" i="11"/>
  <c r="AV226" i="11"/>
  <c r="AW226" i="11"/>
  <c r="AX226" i="11"/>
  <c r="AY226" i="11"/>
  <c r="AZ226" i="11"/>
  <c r="BA226" i="11"/>
  <c r="BB226" i="11"/>
  <c r="BC226" i="11"/>
  <c r="BD226" i="11"/>
  <c r="BE226" i="11"/>
  <c r="BF226" i="11"/>
  <c r="BG226" i="11"/>
  <c r="BH226" i="11" s="1"/>
  <c r="BI226" i="11"/>
  <c r="BL226" i="11" s="1"/>
  <c r="BJ226" i="11"/>
  <c r="BK226" i="11"/>
  <c r="BM226" i="11"/>
  <c r="BN226" i="11"/>
  <c r="BO226" i="11"/>
  <c r="BQ226" i="11"/>
  <c r="BT226" i="11" s="1"/>
  <c r="BR226" i="11"/>
  <c r="BS226" i="11"/>
  <c r="AG227" i="11"/>
  <c r="AH227" i="11"/>
  <c r="AI227" i="11"/>
  <c r="AJ227" i="11"/>
  <c r="AK227" i="11"/>
  <c r="AL227" i="11"/>
  <c r="AM227" i="11"/>
  <c r="AN227" i="11"/>
  <c r="AO227" i="11"/>
  <c r="AP227" i="11"/>
  <c r="AQ227" i="11"/>
  <c r="AR227" i="11"/>
  <c r="AS227" i="11"/>
  <c r="AT227" i="11"/>
  <c r="AU227" i="11"/>
  <c r="AV227" i="11"/>
  <c r="AW227" i="11"/>
  <c r="AX227" i="11"/>
  <c r="AY227" i="11"/>
  <c r="AZ227" i="11"/>
  <c r="BA227" i="11"/>
  <c r="BB227" i="11"/>
  <c r="BC227" i="11"/>
  <c r="BE227" i="11"/>
  <c r="BH227" i="11" s="1"/>
  <c r="BF227" i="11"/>
  <c r="BG227" i="11"/>
  <c r="BI227" i="11"/>
  <c r="BL227" i="11" s="1"/>
  <c r="BJ227" i="11"/>
  <c r="BK227" i="11"/>
  <c r="BM227" i="11"/>
  <c r="BP227" i="11" s="1"/>
  <c r="BN227" i="11"/>
  <c r="BO227" i="11"/>
  <c r="BQ227" i="11"/>
  <c r="BR227" i="11"/>
  <c r="BS227" i="11"/>
  <c r="AG228" i="11"/>
  <c r="AH228" i="11"/>
  <c r="AI228" i="11"/>
  <c r="AJ228" i="11"/>
  <c r="AK228" i="11"/>
  <c r="AL228" i="11"/>
  <c r="AM228" i="11"/>
  <c r="AN228" i="11"/>
  <c r="AO228" i="11"/>
  <c r="AP228" i="11"/>
  <c r="AQ228" i="11"/>
  <c r="AR228" i="11"/>
  <c r="AS228" i="11"/>
  <c r="AT228" i="11"/>
  <c r="AU228" i="11"/>
  <c r="AV228" i="11"/>
  <c r="AW228" i="11"/>
  <c r="AX228" i="11"/>
  <c r="AY228" i="11"/>
  <c r="AZ228" i="11"/>
  <c r="BA228" i="11"/>
  <c r="BD228" i="11" s="1"/>
  <c r="BB228" i="11"/>
  <c r="BC228" i="11"/>
  <c r="BE228" i="11"/>
  <c r="BH228" i="11" s="1"/>
  <c r="BF228" i="11"/>
  <c r="BG228" i="11"/>
  <c r="BI228" i="11"/>
  <c r="BL228" i="11" s="1"/>
  <c r="BJ228" i="11"/>
  <c r="BK228" i="11"/>
  <c r="BM228" i="11"/>
  <c r="BN228" i="11"/>
  <c r="BO228" i="11"/>
  <c r="BQ228" i="11"/>
  <c r="BT228" i="11" s="1"/>
  <c r="BR228" i="11"/>
  <c r="BS228" i="11"/>
  <c r="AG229" i="11"/>
  <c r="AH229" i="11"/>
  <c r="AI229" i="11"/>
  <c r="AJ229" i="11"/>
  <c r="AK229" i="11"/>
  <c r="AL229" i="11"/>
  <c r="AM229" i="11"/>
  <c r="AN229" i="11"/>
  <c r="AO229" i="11"/>
  <c r="AP229" i="11"/>
  <c r="AQ229" i="11"/>
  <c r="AR229" i="11"/>
  <c r="AS229" i="11"/>
  <c r="AT229" i="11"/>
  <c r="AU229" i="11"/>
  <c r="AV229" i="11"/>
  <c r="AW229" i="11"/>
  <c r="AX229" i="11"/>
  <c r="AY229" i="11"/>
  <c r="AZ229" i="11"/>
  <c r="BA229" i="11"/>
  <c r="BD229" i="11" s="1"/>
  <c r="BB229" i="11"/>
  <c r="BC229" i="11"/>
  <c r="BE229" i="11"/>
  <c r="BH229" i="11" s="1"/>
  <c r="BF229" i="11"/>
  <c r="BG229" i="11"/>
  <c r="BI229" i="11"/>
  <c r="BJ229" i="11"/>
  <c r="BK229" i="11"/>
  <c r="BM229" i="11"/>
  <c r="BP229" i="11" s="1"/>
  <c r="BN229" i="11"/>
  <c r="BO229" i="11"/>
  <c r="BQ229" i="11"/>
  <c r="BR229" i="11"/>
  <c r="BS229" i="11"/>
  <c r="AG230" i="11"/>
  <c r="AH230" i="11"/>
  <c r="AI230" i="11"/>
  <c r="AJ230" i="11"/>
  <c r="AK230" i="11"/>
  <c r="AL230" i="11"/>
  <c r="AM230" i="11"/>
  <c r="AN230" i="11"/>
  <c r="AO230" i="11"/>
  <c r="AP230" i="11"/>
  <c r="AQ230" i="11"/>
  <c r="AR230" i="11"/>
  <c r="AS230" i="11"/>
  <c r="AT230" i="11"/>
  <c r="AU230" i="11"/>
  <c r="AV230" i="11"/>
  <c r="AW230" i="11"/>
  <c r="AX230" i="11"/>
  <c r="AY230" i="11"/>
  <c r="AZ230" i="11"/>
  <c r="BA230" i="11"/>
  <c r="BD230" i="11" s="1"/>
  <c r="BB230" i="11"/>
  <c r="BC230" i="11"/>
  <c r="BE230" i="11"/>
  <c r="BF230" i="11"/>
  <c r="BG230" i="11"/>
  <c r="BI230" i="11"/>
  <c r="BL230" i="11" s="1"/>
  <c r="BJ230" i="11"/>
  <c r="BK230" i="11"/>
  <c r="BM230" i="11"/>
  <c r="BN230" i="11"/>
  <c r="BO230" i="11"/>
  <c r="BQ230" i="11"/>
  <c r="BR230" i="11"/>
  <c r="BS230" i="11"/>
  <c r="AG231" i="11"/>
  <c r="AH231" i="11"/>
  <c r="AI231" i="11"/>
  <c r="AJ231" i="11"/>
  <c r="AK231" i="11"/>
  <c r="AL231" i="11"/>
  <c r="AM231" i="11"/>
  <c r="AN231" i="11"/>
  <c r="AO231" i="11"/>
  <c r="AP231" i="11"/>
  <c r="AQ231" i="11"/>
  <c r="AR231" i="11"/>
  <c r="AS231" i="11"/>
  <c r="AT231" i="11"/>
  <c r="AU231" i="11"/>
  <c r="AV231" i="11"/>
  <c r="AW231" i="11"/>
  <c r="AX231" i="11"/>
  <c r="AY231" i="11"/>
  <c r="AZ231" i="11"/>
  <c r="BA231" i="11"/>
  <c r="BB231" i="11"/>
  <c r="BC231" i="11"/>
  <c r="BE231" i="11"/>
  <c r="BH231" i="11" s="1"/>
  <c r="BF231" i="11"/>
  <c r="BG231" i="11"/>
  <c r="BI231" i="11"/>
  <c r="BJ231" i="11"/>
  <c r="BK231" i="11"/>
  <c r="BM231" i="11"/>
  <c r="BN231" i="11"/>
  <c r="BO231" i="11"/>
  <c r="BQ231" i="11"/>
  <c r="BR231" i="11"/>
  <c r="BS231" i="11"/>
  <c r="AG232" i="11"/>
  <c r="AH232" i="11"/>
  <c r="AI232" i="11"/>
  <c r="AJ232" i="11"/>
  <c r="AK232" i="11"/>
  <c r="AL232" i="11"/>
  <c r="AM232" i="11"/>
  <c r="AN232" i="11"/>
  <c r="AO232" i="11"/>
  <c r="AP232" i="11"/>
  <c r="AQ232" i="11"/>
  <c r="AR232" i="11"/>
  <c r="AS232" i="11"/>
  <c r="AT232" i="11"/>
  <c r="AU232" i="11"/>
  <c r="AV232" i="11"/>
  <c r="AW232" i="11"/>
  <c r="AX232" i="11"/>
  <c r="AY232" i="11"/>
  <c r="AZ232" i="11"/>
  <c r="BA232" i="11"/>
  <c r="BD232" i="11" s="1"/>
  <c r="BB232" i="11"/>
  <c r="BC232" i="11"/>
  <c r="BE232" i="11"/>
  <c r="BF232" i="11"/>
  <c r="BG232" i="11"/>
  <c r="BI232" i="11"/>
  <c r="BJ232" i="11"/>
  <c r="BK232" i="11"/>
  <c r="BM232" i="11"/>
  <c r="BN232" i="11"/>
  <c r="BO232" i="11"/>
  <c r="BQ232" i="11"/>
  <c r="BT232" i="11" s="1"/>
  <c r="BR232" i="11"/>
  <c r="BS232" i="11"/>
  <c r="AG233" i="11"/>
  <c r="AH233" i="11"/>
  <c r="AI233" i="11"/>
  <c r="AJ233" i="11"/>
  <c r="AK233" i="11"/>
  <c r="AL233" i="11"/>
  <c r="AM233" i="11"/>
  <c r="AN233" i="11"/>
  <c r="AO233" i="11"/>
  <c r="AP233" i="11"/>
  <c r="AQ233" i="11"/>
  <c r="AR233" i="11"/>
  <c r="AS233" i="11"/>
  <c r="AT233" i="11"/>
  <c r="AU233" i="11"/>
  <c r="AV233" i="11"/>
  <c r="AW233" i="11"/>
  <c r="AX233" i="11"/>
  <c r="AY233" i="11"/>
  <c r="AZ233" i="11"/>
  <c r="BA233" i="11"/>
  <c r="BB233" i="11"/>
  <c r="BC233" i="11"/>
  <c r="BE233" i="11"/>
  <c r="BF233" i="11"/>
  <c r="BG233" i="11"/>
  <c r="BI233" i="11"/>
  <c r="BJ233" i="11"/>
  <c r="BK233" i="11"/>
  <c r="BM233" i="11"/>
  <c r="BP233" i="11" s="1"/>
  <c r="BN233" i="11"/>
  <c r="BO233" i="11"/>
  <c r="BQ233" i="11"/>
  <c r="BT233" i="11" s="1"/>
  <c r="BR233" i="11"/>
  <c r="BS233" i="11"/>
  <c r="AG234" i="11"/>
  <c r="AH234" i="11"/>
  <c r="AI234" i="11"/>
  <c r="AJ234" i="11"/>
  <c r="AK234" i="11"/>
  <c r="AL234" i="11"/>
  <c r="AM234" i="11"/>
  <c r="AN234" i="11"/>
  <c r="AO234" i="11"/>
  <c r="AP234" i="11"/>
  <c r="AQ234" i="11"/>
  <c r="AR234" i="11"/>
  <c r="AS234" i="11"/>
  <c r="AT234" i="11"/>
  <c r="AU234" i="11"/>
  <c r="AV234" i="11"/>
  <c r="AW234" i="11"/>
  <c r="AX234" i="11"/>
  <c r="AY234" i="11"/>
  <c r="AZ234" i="11"/>
  <c r="BA234" i="11"/>
  <c r="BB234" i="11"/>
  <c r="BC234" i="11"/>
  <c r="BE234" i="11"/>
  <c r="BF234" i="11"/>
  <c r="BG234" i="11"/>
  <c r="BI234" i="11"/>
  <c r="BL234" i="11" s="1"/>
  <c r="BJ234" i="11"/>
  <c r="BK234" i="11"/>
  <c r="BM234" i="11"/>
  <c r="BP234" i="11" s="1"/>
  <c r="BN234" i="11"/>
  <c r="BO234" i="11"/>
  <c r="BQ234" i="11"/>
  <c r="BT234" i="11" s="1"/>
  <c r="BR234" i="11"/>
  <c r="BS234" i="11"/>
  <c r="AG235" i="11"/>
  <c r="AH235" i="11"/>
  <c r="AI235" i="11"/>
  <c r="AJ235" i="11"/>
  <c r="AK235" i="11"/>
  <c r="AL235" i="11"/>
  <c r="AM235" i="11"/>
  <c r="AN235" i="11"/>
  <c r="AO235" i="11"/>
  <c r="AP235" i="11"/>
  <c r="AQ235" i="11"/>
  <c r="AR235" i="11"/>
  <c r="AS235" i="11"/>
  <c r="AT235" i="11"/>
  <c r="AU235" i="11"/>
  <c r="AV235" i="11"/>
  <c r="AW235" i="11"/>
  <c r="AX235" i="11"/>
  <c r="AY235" i="11"/>
  <c r="AZ235" i="11"/>
  <c r="BA235" i="11"/>
  <c r="BB235" i="11"/>
  <c r="BC235" i="11"/>
  <c r="BE235" i="11"/>
  <c r="BH235" i="11" s="1"/>
  <c r="BF235" i="11"/>
  <c r="BG235" i="11"/>
  <c r="BI235" i="11"/>
  <c r="BL235" i="11" s="1"/>
  <c r="BJ235" i="11"/>
  <c r="BK235" i="11"/>
  <c r="BM235" i="11"/>
  <c r="BP235" i="11" s="1"/>
  <c r="BN235" i="11"/>
  <c r="BO235" i="11"/>
  <c r="BQ235" i="11"/>
  <c r="BR235" i="11"/>
  <c r="BS235" i="11"/>
  <c r="AG236" i="11"/>
  <c r="AH236" i="11"/>
  <c r="AI236" i="11"/>
  <c r="AJ236" i="11"/>
  <c r="AK236" i="11"/>
  <c r="AL236" i="11"/>
  <c r="AM236" i="11"/>
  <c r="AN236" i="11"/>
  <c r="AO236" i="11"/>
  <c r="AP236" i="11"/>
  <c r="AQ236" i="11"/>
  <c r="AR236" i="11"/>
  <c r="AS236" i="11"/>
  <c r="AT236" i="11"/>
  <c r="AU236" i="11"/>
  <c r="AV236" i="11"/>
  <c r="AW236" i="11"/>
  <c r="AX236" i="11"/>
  <c r="AY236" i="11"/>
  <c r="AZ236" i="11"/>
  <c r="BA236" i="11"/>
  <c r="BD236" i="11" s="1"/>
  <c r="BB236" i="11"/>
  <c r="BC236" i="11"/>
  <c r="BE236" i="11"/>
  <c r="BH236" i="11" s="1"/>
  <c r="BF236" i="11"/>
  <c r="BG236" i="11"/>
  <c r="BI236" i="11"/>
  <c r="BL236" i="11" s="1"/>
  <c r="BJ236" i="11"/>
  <c r="BK236" i="11"/>
  <c r="BM236" i="11"/>
  <c r="BN236" i="11"/>
  <c r="BO236" i="11"/>
  <c r="BQ236" i="11"/>
  <c r="BT236" i="11" s="1"/>
  <c r="BR236" i="11"/>
  <c r="BS236" i="11"/>
  <c r="AG237" i="11"/>
  <c r="AH237" i="11"/>
  <c r="AI237" i="11"/>
  <c r="AJ237" i="11"/>
  <c r="AK237" i="11"/>
  <c r="AL237" i="11"/>
  <c r="AM237" i="11"/>
  <c r="AN237" i="11"/>
  <c r="AO237" i="11"/>
  <c r="AP237" i="11"/>
  <c r="AQ237" i="11"/>
  <c r="AR237" i="11"/>
  <c r="AS237" i="11"/>
  <c r="AT237" i="11"/>
  <c r="AU237" i="11"/>
  <c r="AV237" i="11"/>
  <c r="AW237" i="11"/>
  <c r="AX237" i="11"/>
  <c r="AY237" i="11"/>
  <c r="AZ237" i="11"/>
  <c r="BA237" i="11"/>
  <c r="BD237" i="11" s="1"/>
  <c r="BB237" i="11"/>
  <c r="BC237" i="11"/>
  <c r="BE237" i="11"/>
  <c r="BH237" i="11" s="1"/>
  <c r="BF237" i="11"/>
  <c r="BG237" i="11"/>
  <c r="BI237" i="11"/>
  <c r="BL237" i="11" s="1"/>
  <c r="BJ237" i="11"/>
  <c r="BK237" i="11"/>
  <c r="BM237" i="11"/>
  <c r="BP237" i="11" s="1"/>
  <c r="BN237" i="11"/>
  <c r="BO237" i="11"/>
  <c r="BQ237" i="11"/>
  <c r="BR237" i="11"/>
  <c r="BS237" i="11"/>
  <c r="AG238" i="11"/>
  <c r="AH238" i="11"/>
  <c r="AI238" i="11"/>
  <c r="AJ238" i="11"/>
  <c r="AK238" i="11"/>
  <c r="AL238" i="11"/>
  <c r="AM238" i="11"/>
  <c r="AN238" i="11"/>
  <c r="AO238" i="11"/>
  <c r="AP238" i="11"/>
  <c r="AQ238" i="11"/>
  <c r="AR238" i="11"/>
  <c r="AS238" i="11"/>
  <c r="AT238" i="11"/>
  <c r="AU238" i="11"/>
  <c r="AV238" i="11"/>
  <c r="AW238" i="11"/>
  <c r="AX238" i="11"/>
  <c r="AY238" i="11"/>
  <c r="AZ238" i="11"/>
  <c r="BA238" i="11"/>
  <c r="BD238" i="11" s="1"/>
  <c r="BB238" i="11"/>
  <c r="BC238" i="11"/>
  <c r="BE238" i="11"/>
  <c r="BH238" i="11" s="1"/>
  <c r="BF238" i="11"/>
  <c r="BG238" i="11"/>
  <c r="BI238" i="11"/>
  <c r="BL238" i="11" s="1"/>
  <c r="BJ238" i="11"/>
  <c r="BK238" i="11"/>
  <c r="BM238" i="11"/>
  <c r="BN238" i="11"/>
  <c r="BO238" i="11"/>
  <c r="BQ238" i="11"/>
  <c r="BR238" i="11"/>
  <c r="BS238" i="11"/>
  <c r="AG239" i="11"/>
  <c r="AH239" i="11"/>
  <c r="AI239" i="11"/>
  <c r="AJ239" i="11"/>
  <c r="AK239" i="11"/>
  <c r="AL239" i="11"/>
  <c r="AM239" i="11"/>
  <c r="AN239" i="11"/>
  <c r="AO239" i="11"/>
  <c r="AP239" i="11"/>
  <c r="AQ239" i="11"/>
  <c r="AR239" i="11"/>
  <c r="AS239" i="11"/>
  <c r="AT239" i="11"/>
  <c r="AU239" i="11"/>
  <c r="AV239" i="11"/>
  <c r="AW239" i="11"/>
  <c r="AX239" i="11"/>
  <c r="AY239" i="11"/>
  <c r="AZ239" i="11"/>
  <c r="BA239" i="11"/>
  <c r="BD239" i="11" s="1"/>
  <c r="BB239" i="11"/>
  <c r="BC239" i="11"/>
  <c r="BE239" i="11"/>
  <c r="BF239" i="11"/>
  <c r="BH239" i="11" s="1"/>
  <c r="BG239" i="11"/>
  <c r="BI239" i="11"/>
  <c r="BJ239" i="11"/>
  <c r="BK239" i="11"/>
  <c r="BM239" i="11"/>
  <c r="BN239" i="11"/>
  <c r="BP239" i="11" s="1"/>
  <c r="BO239" i="11"/>
  <c r="BQ239" i="11"/>
  <c r="BR239" i="11"/>
  <c r="BS239" i="11"/>
  <c r="AG240" i="11"/>
  <c r="AH240" i="11"/>
  <c r="AI240" i="11"/>
  <c r="AJ240" i="11"/>
  <c r="AK240" i="11"/>
  <c r="AL240" i="11"/>
  <c r="AM240" i="11"/>
  <c r="AN240" i="11"/>
  <c r="AO240" i="11"/>
  <c r="AP240" i="11"/>
  <c r="AQ240" i="11"/>
  <c r="AR240" i="11"/>
  <c r="AS240" i="11"/>
  <c r="AT240" i="11"/>
  <c r="AU240" i="11"/>
  <c r="AV240" i="11"/>
  <c r="AW240" i="11"/>
  <c r="AX240" i="11"/>
  <c r="AY240" i="11"/>
  <c r="AZ240" i="11"/>
  <c r="BA240" i="11"/>
  <c r="BD240" i="11" s="1"/>
  <c r="BB240" i="11"/>
  <c r="BC240" i="11"/>
  <c r="BE240" i="11"/>
  <c r="BF240" i="11"/>
  <c r="BH240" i="11" s="1"/>
  <c r="BG240" i="11"/>
  <c r="BI240" i="11"/>
  <c r="BL240" i="11" s="1"/>
  <c r="BJ240" i="11"/>
  <c r="BK240" i="11"/>
  <c r="BM240" i="11"/>
  <c r="BN240" i="11"/>
  <c r="BO240" i="11"/>
  <c r="BP240" i="11"/>
  <c r="BQ240" i="11"/>
  <c r="BR240" i="11"/>
  <c r="BS240" i="11"/>
  <c r="AG241" i="11"/>
  <c r="AH241" i="11"/>
  <c r="AI241" i="11"/>
  <c r="AJ241" i="11"/>
  <c r="AK241" i="11"/>
  <c r="AL241" i="11"/>
  <c r="AM241" i="11"/>
  <c r="AN241" i="11"/>
  <c r="AO241" i="11"/>
  <c r="AP241" i="11"/>
  <c r="AQ241" i="11"/>
  <c r="AR241" i="11"/>
  <c r="AS241" i="11"/>
  <c r="AT241" i="11"/>
  <c r="AU241" i="11"/>
  <c r="AV241" i="11"/>
  <c r="AW241" i="11"/>
  <c r="AX241" i="11"/>
  <c r="AY241" i="11"/>
  <c r="AZ241" i="11"/>
  <c r="BA241" i="11"/>
  <c r="BD241" i="11" s="1"/>
  <c r="BB241" i="11"/>
  <c r="BC241" i="11"/>
  <c r="BE241" i="11"/>
  <c r="BF241" i="11"/>
  <c r="BG241" i="11"/>
  <c r="BH241" i="11"/>
  <c r="BI241" i="11"/>
  <c r="BJ241" i="11"/>
  <c r="BK241" i="11"/>
  <c r="BM241" i="11"/>
  <c r="BN241" i="11"/>
  <c r="BP241" i="11" s="1"/>
  <c r="BO241" i="11"/>
  <c r="BQ241" i="11"/>
  <c r="BR241" i="11"/>
  <c r="BS241" i="11"/>
  <c r="AG242" i="11"/>
  <c r="AH242" i="11"/>
  <c r="AI242" i="11"/>
  <c r="AJ242" i="11"/>
  <c r="AK242" i="11"/>
  <c r="AL242" i="11"/>
  <c r="AM242" i="11"/>
  <c r="AN242" i="11"/>
  <c r="AO242" i="11"/>
  <c r="AP242" i="11"/>
  <c r="AQ242" i="11"/>
  <c r="AR242" i="11"/>
  <c r="AS242" i="11"/>
  <c r="AT242" i="11"/>
  <c r="AU242" i="11"/>
  <c r="AV242" i="11"/>
  <c r="AW242" i="11"/>
  <c r="AX242" i="11"/>
  <c r="AY242" i="11"/>
  <c r="AZ242" i="11"/>
  <c r="BA242" i="11"/>
  <c r="BD242" i="11" s="1"/>
  <c r="BB242" i="11"/>
  <c r="BC242" i="11"/>
  <c r="BE242" i="11"/>
  <c r="BF242" i="11"/>
  <c r="BG242" i="11"/>
  <c r="BH242" i="11"/>
  <c r="BI242" i="11"/>
  <c r="BJ242" i="11"/>
  <c r="BK242" i="11"/>
  <c r="BL242" i="11"/>
  <c r="BM242" i="11"/>
  <c r="BN242" i="11"/>
  <c r="BO242" i="11"/>
  <c r="BP242" i="11"/>
  <c r="BQ242" i="11"/>
  <c r="BR242" i="11"/>
  <c r="BS242" i="11"/>
  <c r="BT242" i="11"/>
  <c r="AG243" i="11"/>
  <c r="AH243" i="11"/>
  <c r="AI243" i="11"/>
  <c r="AJ243" i="11"/>
  <c r="AK243" i="11"/>
  <c r="AL243" i="11"/>
  <c r="AM243" i="11"/>
  <c r="AN243" i="11"/>
  <c r="AO243" i="11"/>
  <c r="AP243" i="11"/>
  <c r="AQ243" i="11"/>
  <c r="AR243" i="11"/>
  <c r="AS243" i="11"/>
  <c r="AT243" i="11"/>
  <c r="AU243" i="11"/>
  <c r="AV243" i="11"/>
  <c r="AW243" i="11"/>
  <c r="AX243" i="11"/>
  <c r="AY243" i="11"/>
  <c r="AZ243" i="11"/>
  <c r="BA243" i="11"/>
  <c r="BB243" i="11"/>
  <c r="BC243" i="11"/>
  <c r="BD243" i="11"/>
  <c r="BE243" i="11"/>
  <c r="BF243" i="11"/>
  <c r="BG243" i="11"/>
  <c r="BH243" i="11"/>
  <c r="BI243" i="11"/>
  <c r="BJ243" i="11"/>
  <c r="BK243" i="11"/>
  <c r="BL243" i="11"/>
  <c r="BM243" i="11"/>
  <c r="BN243" i="11"/>
  <c r="BO243" i="11"/>
  <c r="BP243" i="11"/>
  <c r="BQ243" i="11"/>
  <c r="BR243" i="11"/>
  <c r="BS243" i="11"/>
  <c r="BT243" i="11"/>
  <c r="AG244" i="11"/>
  <c r="AH244" i="11"/>
  <c r="AI244" i="11"/>
  <c r="AJ244" i="11"/>
  <c r="AK244" i="11"/>
  <c r="AL244" i="11"/>
  <c r="AM244" i="11"/>
  <c r="AN244" i="11"/>
  <c r="AO244" i="11"/>
  <c r="AP244" i="11"/>
  <c r="AQ244" i="11"/>
  <c r="AR244" i="11"/>
  <c r="AS244" i="11"/>
  <c r="AT244" i="11"/>
  <c r="AU244" i="11"/>
  <c r="AV244" i="11"/>
  <c r="AW244" i="11"/>
  <c r="AX244" i="11"/>
  <c r="AY244" i="11"/>
  <c r="AZ244" i="11"/>
  <c r="BA244" i="11"/>
  <c r="BB244" i="11"/>
  <c r="BC244" i="11"/>
  <c r="BD244" i="11"/>
  <c r="BE244" i="11"/>
  <c r="BF244" i="11"/>
  <c r="BG244" i="11"/>
  <c r="BH244" i="11"/>
  <c r="BI244" i="11"/>
  <c r="BJ244" i="11"/>
  <c r="BK244" i="11"/>
  <c r="BL244" i="11"/>
  <c r="BM244" i="11"/>
  <c r="BN244" i="11"/>
  <c r="BO244" i="11"/>
  <c r="BP244" i="11"/>
  <c r="BQ244" i="11"/>
  <c r="BR244" i="11"/>
  <c r="BS244" i="11"/>
  <c r="BT244" i="11"/>
  <c r="AG245" i="11"/>
  <c r="AH245" i="11"/>
  <c r="AI245" i="11"/>
  <c r="AJ245" i="11"/>
  <c r="AK245" i="11"/>
  <c r="AL245" i="11"/>
  <c r="AM245" i="11"/>
  <c r="AN245" i="11"/>
  <c r="AO245" i="11"/>
  <c r="AP245" i="11"/>
  <c r="AQ245" i="11"/>
  <c r="AR245" i="11"/>
  <c r="AS245" i="11"/>
  <c r="AT245" i="11"/>
  <c r="AU245" i="11"/>
  <c r="AV245" i="11"/>
  <c r="AW245" i="11"/>
  <c r="AX245" i="11"/>
  <c r="AY245" i="11"/>
  <c r="AZ245" i="11"/>
  <c r="BA245" i="11"/>
  <c r="BB245" i="11"/>
  <c r="BC245" i="11"/>
  <c r="BD245" i="11"/>
  <c r="BE245" i="11"/>
  <c r="BF245" i="11"/>
  <c r="BG245" i="11"/>
  <c r="BH245" i="11"/>
  <c r="BI245" i="11"/>
  <c r="BJ245" i="11"/>
  <c r="BK245" i="11"/>
  <c r="BL245" i="11"/>
  <c r="BM245" i="11"/>
  <c r="BN245" i="11"/>
  <c r="BO245" i="11"/>
  <c r="BP245" i="11"/>
  <c r="BQ245" i="11"/>
  <c r="BR245" i="11"/>
  <c r="BS245" i="11"/>
  <c r="BT245" i="11"/>
  <c r="AG246" i="11"/>
  <c r="AH246" i="11"/>
  <c r="AI246" i="11"/>
  <c r="AJ246" i="11"/>
  <c r="AK246" i="11"/>
  <c r="AL246" i="11"/>
  <c r="AM246" i="11"/>
  <c r="AN246" i="11"/>
  <c r="AO246" i="11"/>
  <c r="AP246" i="11"/>
  <c r="AQ246" i="11"/>
  <c r="AR246" i="11"/>
  <c r="AS246" i="11"/>
  <c r="AT246" i="11"/>
  <c r="AU246" i="11"/>
  <c r="AV246" i="11"/>
  <c r="AW246" i="11"/>
  <c r="AX246" i="11"/>
  <c r="AY246" i="11"/>
  <c r="AZ246" i="11"/>
  <c r="BA246" i="11"/>
  <c r="BB246" i="11"/>
  <c r="BC246" i="11"/>
  <c r="BD246" i="11"/>
  <c r="BE246" i="11"/>
  <c r="BF246" i="11"/>
  <c r="BG246" i="11"/>
  <c r="BH246" i="11"/>
  <c r="BI246" i="11"/>
  <c r="BJ246" i="11"/>
  <c r="BK246" i="11"/>
  <c r="BL246" i="11"/>
  <c r="BM246" i="11"/>
  <c r="BN246" i="11"/>
  <c r="BO246" i="11"/>
  <c r="BP246" i="11"/>
  <c r="BQ246" i="11"/>
  <c r="BR246" i="11"/>
  <c r="BS246" i="11"/>
  <c r="BT246" i="11"/>
  <c r="AG247" i="11"/>
  <c r="AH247" i="11"/>
  <c r="AI247" i="11"/>
  <c r="AJ247" i="11"/>
  <c r="AK247" i="11"/>
  <c r="AL247" i="11"/>
  <c r="AM247" i="11"/>
  <c r="AN247" i="11"/>
  <c r="AO247" i="11"/>
  <c r="AP247" i="11"/>
  <c r="AQ247" i="11"/>
  <c r="AR247" i="11"/>
  <c r="AS247" i="11"/>
  <c r="AT247" i="11"/>
  <c r="AU247" i="11"/>
  <c r="AV247" i="11"/>
  <c r="AW247" i="11"/>
  <c r="AX247" i="11"/>
  <c r="AY247" i="11"/>
  <c r="AZ247" i="11"/>
  <c r="BA247" i="11"/>
  <c r="BB247" i="11"/>
  <c r="BC247" i="11"/>
  <c r="BD247" i="11"/>
  <c r="BE247" i="11"/>
  <c r="BH247" i="11" s="1"/>
  <c r="BF247" i="11"/>
  <c r="BG247" i="11"/>
  <c r="BI247" i="11"/>
  <c r="BJ247" i="11"/>
  <c r="BK247" i="11"/>
  <c r="BL247" i="11"/>
  <c r="BM247" i="11"/>
  <c r="BP247" i="11" s="1"/>
  <c r="BN247" i="11"/>
  <c r="BO247" i="11"/>
  <c r="BQ247" i="11"/>
  <c r="BR247" i="11"/>
  <c r="BS247" i="11"/>
  <c r="BT247" i="11"/>
  <c r="AG248" i="11"/>
  <c r="AH248" i="11"/>
  <c r="AI248" i="11"/>
  <c r="AJ248" i="11"/>
  <c r="AK248" i="11"/>
  <c r="AL248" i="11"/>
  <c r="AM248" i="11"/>
  <c r="AN248" i="11"/>
  <c r="AO248" i="11"/>
  <c r="AP248" i="11"/>
  <c r="AQ248" i="11"/>
  <c r="AR248" i="11"/>
  <c r="AS248" i="11"/>
  <c r="AT248" i="11"/>
  <c r="AU248" i="11"/>
  <c r="AV248" i="11"/>
  <c r="AW248" i="11"/>
  <c r="AX248" i="11"/>
  <c r="AY248" i="11"/>
  <c r="AZ248" i="11"/>
  <c r="BA248" i="11"/>
  <c r="BB248" i="11"/>
  <c r="BC248" i="11"/>
  <c r="BD248" i="11"/>
  <c r="BE248" i="11"/>
  <c r="BH248" i="11" s="1"/>
  <c r="BF248" i="11"/>
  <c r="BG248" i="11"/>
  <c r="BI248" i="11"/>
  <c r="BJ248" i="11"/>
  <c r="BK248" i="11"/>
  <c r="BL248" i="11"/>
  <c r="BM248" i="11"/>
  <c r="BP248" i="11" s="1"/>
  <c r="BN248" i="11"/>
  <c r="BO248" i="11"/>
  <c r="BQ248" i="11"/>
  <c r="BR248" i="11"/>
  <c r="BS248" i="11"/>
  <c r="BT248" i="11"/>
  <c r="AG249" i="11"/>
  <c r="AH249" i="11"/>
  <c r="AI249" i="11"/>
  <c r="AJ249" i="11"/>
  <c r="AK249" i="11"/>
  <c r="AL249" i="11"/>
  <c r="AM249" i="11"/>
  <c r="AN249" i="11"/>
  <c r="AO249" i="11"/>
  <c r="AP249" i="11"/>
  <c r="AQ249" i="11"/>
  <c r="AR249" i="11"/>
  <c r="AS249" i="11"/>
  <c r="AT249" i="11"/>
  <c r="AU249" i="11"/>
  <c r="AV249" i="11"/>
  <c r="AW249" i="11"/>
  <c r="AX249" i="11"/>
  <c r="AY249" i="11"/>
  <c r="AZ249" i="11"/>
  <c r="BA249" i="11"/>
  <c r="BB249" i="11"/>
  <c r="BC249" i="11"/>
  <c r="BD249" i="11"/>
  <c r="BE249" i="11"/>
  <c r="BH249" i="11" s="1"/>
  <c r="BF249" i="11"/>
  <c r="BG249" i="11"/>
  <c r="BI249" i="11"/>
  <c r="BJ249" i="11"/>
  <c r="BK249" i="11"/>
  <c r="BL249" i="11"/>
  <c r="BM249" i="11"/>
  <c r="BP249" i="11" s="1"/>
  <c r="BN249" i="11"/>
  <c r="BO249" i="11"/>
  <c r="BQ249" i="11"/>
  <c r="BR249" i="11"/>
  <c r="BS249" i="11"/>
  <c r="BT249" i="11"/>
  <c r="AG250" i="11"/>
  <c r="AH250" i="11"/>
  <c r="AI250" i="11"/>
  <c r="AJ250" i="11"/>
  <c r="AK250" i="11"/>
  <c r="AL250" i="11"/>
  <c r="AM250" i="11"/>
  <c r="AN250" i="11"/>
  <c r="AO250" i="11"/>
  <c r="AP250" i="11"/>
  <c r="AQ250" i="11"/>
  <c r="AR250" i="11"/>
  <c r="AS250" i="11"/>
  <c r="AT250" i="11"/>
  <c r="AU250" i="11"/>
  <c r="AV250" i="11"/>
  <c r="AW250" i="11"/>
  <c r="AX250" i="11"/>
  <c r="AY250" i="11"/>
  <c r="AZ250" i="11"/>
  <c r="BA250" i="11"/>
  <c r="BB250" i="11"/>
  <c r="BC250" i="11"/>
  <c r="BD250" i="11"/>
  <c r="BE250" i="11"/>
  <c r="BH250" i="11" s="1"/>
  <c r="BF250" i="11"/>
  <c r="BG250" i="11"/>
  <c r="BI250" i="11"/>
  <c r="BJ250" i="11"/>
  <c r="BK250" i="11"/>
  <c r="BL250" i="11"/>
  <c r="BM250" i="11"/>
  <c r="BP250" i="11" s="1"/>
  <c r="BN250" i="11"/>
  <c r="BO250" i="11"/>
  <c r="BQ250" i="11"/>
  <c r="BR250" i="11"/>
  <c r="BS250" i="11"/>
  <c r="BT250" i="11"/>
  <c r="AG251" i="11"/>
  <c r="AH251" i="11"/>
  <c r="AI251" i="11"/>
  <c r="AJ251" i="11"/>
  <c r="AK251" i="11"/>
  <c r="AL251" i="11"/>
  <c r="AM251" i="11"/>
  <c r="AN251" i="11"/>
  <c r="AO251" i="11"/>
  <c r="AP251" i="11"/>
  <c r="AQ251" i="11"/>
  <c r="AR251" i="11"/>
  <c r="AS251" i="11"/>
  <c r="AT251" i="11"/>
  <c r="AU251" i="11"/>
  <c r="AV251" i="11"/>
  <c r="AW251" i="11"/>
  <c r="AX251" i="11"/>
  <c r="AY251" i="11"/>
  <c r="AZ251" i="11"/>
  <c r="BA251" i="11"/>
  <c r="BB251" i="11"/>
  <c r="BC251" i="11"/>
  <c r="BD251" i="11"/>
  <c r="BE251" i="11"/>
  <c r="BH251" i="11" s="1"/>
  <c r="BF251" i="11"/>
  <c r="BG251" i="11"/>
  <c r="BI251" i="11"/>
  <c r="BJ251" i="11"/>
  <c r="BK251" i="11"/>
  <c r="BL251" i="11"/>
  <c r="BM251" i="11"/>
  <c r="BP251" i="11" s="1"/>
  <c r="BN251" i="11"/>
  <c r="BO251" i="11"/>
  <c r="BQ251" i="11"/>
  <c r="BR251" i="11"/>
  <c r="BS251" i="11"/>
  <c r="BT251" i="11"/>
  <c r="AG252" i="11"/>
  <c r="AH252" i="11"/>
  <c r="AI252" i="11"/>
  <c r="AJ252" i="11"/>
  <c r="AK252" i="11"/>
  <c r="AL252" i="11"/>
  <c r="AM252" i="11"/>
  <c r="AN252" i="11"/>
  <c r="AO252" i="11"/>
  <c r="AP252" i="11"/>
  <c r="AQ252" i="11"/>
  <c r="AR252" i="11"/>
  <c r="AS252" i="11"/>
  <c r="AT252" i="11"/>
  <c r="AU252" i="11"/>
  <c r="AV252" i="11"/>
  <c r="AW252" i="11"/>
  <c r="AX252" i="11"/>
  <c r="AY252" i="11"/>
  <c r="AZ252" i="11"/>
  <c r="BA252" i="11"/>
  <c r="BB252" i="11"/>
  <c r="BC252" i="11"/>
  <c r="BD252" i="11"/>
  <c r="BE252" i="11"/>
  <c r="BH252" i="11" s="1"/>
  <c r="BF252" i="11"/>
  <c r="BG252" i="11"/>
  <c r="BI252" i="11"/>
  <c r="BJ252" i="11"/>
  <c r="BK252" i="11"/>
  <c r="BL252" i="11"/>
  <c r="BM252" i="11"/>
  <c r="BP252" i="11" s="1"/>
  <c r="BN252" i="11"/>
  <c r="BO252" i="11"/>
  <c r="BQ252" i="11"/>
  <c r="BR252" i="11"/>
  <c r="BS252" i="11"/>
  <c r="BT252" i="11"/>
  <c r="AG253" i="11"/>
  <c r="AH253" i="11"/>
  <c r="AI253" i="11"/>
  <c r="AJ253" i="11"/>
  <c r="AK253" i="11"/>
  <c r="AL253" i="11"/>
  <c r="AM253" i="11"/>
  <c r="AN253" i="11"/>
  <c r="AO253" i="11"/>
  <c r="AP253" i="11"/>
  <c r="AQ253" i="11"/>
  <c r="AR253" i="11"/>
  <c r="AS253" i="11"/>
  <c r="AT253" i="11"/>
  <c r="AU253" i="11"/>
  <c r="AV253" i="11"/>
  <c r="AW253" i="11"/>
  <c r="AX253" i="11"/>
  <c r="AY253" i="11"/>
  <c r="AZ253" i="11"/>
  <c r="BA253" i="11"/>
  <c r="BB253" i="11"/>
  <c r="BC253" i="11"/>
  <c r="BD253" i="11"/>
  <c r="BE253" i="11"/>
  <c r="BH253" i="11" s="1"/>
  <c r="BF253" i="11"/>
  <c r="BG253" i="11"/>
  <c r="BI253" i="11"/>
  <c r="BJ253" i="11"/>
  <c r="BK253" i="11"/>
  <c r="BL253" i="11"/>
  <c r="BM253" i="11"/>
  <c r="BP253" i="11" s="1"/>
  <c r="BN253" i="11"/>
  <c r="BO253" i="11"/>
  <c r="BQ253" i="11"/>
  <c r="BR253" i="11"/>
  <c r="BS253" i="11"/>
  <c r="BT253" i="11"/>
  <c r="AG254" i="11"/>
  <c r="AH254" i="11"/>
  <c r="AI254" i="11"/>
  <c r="AJ254" i="11"/>
  <c r="AK254" i="11"/>
  <c r="AL254" i="11"/>
  <c r="AM254" i="11"/>
  <c r="AN254" i="11"/>
  <c r="AO254" i="11"/>
  <c r="AP254" i="11"/>
  <c r="AQ254" i="11"/>
  <c r="AR254" i="11"/>
  <c r="AS254" i="11"/>
  <c r="AT254" i="11"/>
  <c r="AU254" i="11"/>
  <c r="AV254" i="11"/>
  <c r="AW254" i="11"/>
  <c r="AX254" i="11"/>
  <c r="AY254" i="11"/>
  <c r="AZ254" i="11"/>
  <c r="BA254" i="11"/>
  <c r="BB254" i="11"/>
  <c r="BC254" i="11"/>
  <c r="BD254" i="11"/>
  <c r="BE254" i="11"/>
  <c r="BH254" i="11" s="1"/>
  <c r="BF254" i="11"/>
  <c r="BG254" i="11"/>
  <c r="BI254" i="11"/>
  <c r="BJ254" i="11"/>
  <c r="BK254" i="11"/>
  <c r="BL254" i="11"/>
  <c r="BM254" i="11"/>
  <c r="BP254" i="11" s="1"/>
  <c r="BN254" i="11"/>
  <c r="BO254" i="11"/>
  <c r="BQ254" i="11"/>
  <c r="BR254" i="11"/>
  <c r="BS254" i="11"/>
  <c r="BT254" i="11"/>
  <c r="AG255" i="11"/>
  <c r="AH255" i="11"/>
  <c r="AI255" i="11"/>
  <c r="AJ255" i="11"/>
  <c r="AK255" i="11"/>
  <c r="AL255" i="11"/>
  <c r="AM255" i="11"/>
  <c r="AN255" i="11"/>
  <c r="AO255" i="11"/>
  <c r="AP255" i="11"/>
  <c r="AQ255" i="11"/>
  <c r="AR255" i="11"/>
  <c r="AS255" i="11"/>
  <c r="AT255" i="11"/>
  <c r="AU255" i="11"/>
  <c r="AV255" i="11"/>
  <c r="AW255" i="11"/>
  <c r="AX255" i="11"/>
  <c r="AY255" i="11"/>
  <c r="AZ255" i="11"/>
  <c r="BA255" i="11"/>
  <c r="BB255" i="11"/>
  <c r="BC255" i="11"/>
  <c r="BD255" i="11"/>
  <c r="BE255" i="11"/>
  <c r="BH255" i="11" s="1"/>
  <c r="BF255" i="11"/>
  <c r="BG255" i="11"/>
  <c r="BI255" i="11"/>
  <c r="BJ255" i="11"/>
  <c r="BK255" i="11"/>
  <c r="BL255" i="11"/>
  <c r="BM255" i="11"/>
  <c r="BP255" i="11" s="1"/>
  <c r="BN255" i="11"/>
  <c r="BO255" i="11"/>
  <c r="BQ255" i="11"/>
  <c r="BR255" i="11"/>
  <c r="BS255" i="11"/>
  <c r="BT255" i="11"/>
  <c r="AG256" i="11"/>
  <c r="AH256" i="11"/>
  <c r="AI256" i="11"/>
  <c r="AJ256" i="11"/>
  <c r="AK256" i="11"/>
  <c r="AL256" i="11"/>
  <c r="AM256" i="11"/>
  <c r="AN256" i="11"/>
  <c r="AO256" i="11"/>
  <c r="AP256" i="11"/>
  <c r="AQ256" i="11"/>
  <c r="AR256" i="11"/>
  <c r="AS256" i="11"/>
  <c r="AT256" i="11"/>
  <c r="AU256" i="11"/>
  <c r="AV256" i="11"/>
  <c r="AW256" i="11"/>
  <c r="AX256" i="11"/>
  <c r="AY256" i="11"/>
  <c r="AZ256" i="11"/>
  <c r="BA256" i="11"/>
  <c r="BB256" i="11"/>
  <c r="BC256" i="11"/>
  <c r="BD256" i="11"/>
  <c r="BE256" i="11"/>
  <c r="BH256" i="11" s="1"/>
  <c r="BF256" i="11"/>
  <c r="BG256" i="11"/>
  <c r="BI256" i="11"/>
  <c r="BJ256" i="11"/>
  <c r="BK256" i="11"/>
  <c r="BL256" i="11"/>
  <c r="BM256" i="11"/>
  <c r="BP256" i="11" s="1"/>
  <c r="BN256" i="11"/>
  <c r="BO256" i="11"/>
  <c r="BQ256" i="11"/>
  <c r="BR256" i="11"/>
  <c r="BS256" i="11"/>
  <c r="BT256" i="11"/>
  <c r="AG257" i="11"/>
  <c r="AH257" i="11"/>
  <c r="AI257" i="11"/>
  <c r="AJ257" i="11"/>
  <c r="AK257" i="11"/>
  <c r="AL257" i="11"/>
  <c r="AM257" i="11"/>
  <c r="AN257" i="11"/>
  <c r="AO257" i="11"/>
  <c r="AP257" i="11"/>
  <c r="AQ257" i="11"/>
  <c r="AR257" i="11"/>
  <c r="AS257" i="11"/>
  <c r="AT257" i="11"/>
  <c r="AU257" i="11"/>
  <c r="AV257" i="11"/>
  <c r="AW257" i="11"/>
  <c r="AX257" i="11"/>
  <c r="AY257" i="11"/>
  <c r="AZ257" i="11"/>
  <c r="BA257" i="11"/>
  <c r="BB257" i="11"/>
  <c r="BC257" i="11"/>
  <c r="BD257" i="11"/>
  <c r="BE257" i="11"/>
  <c r="BH257" i="11" s="1"/>
  <c r="BF257" i="11"/>
  <c r="BG257" i="11"/>
  <c r="BI257" i="11"/>
  <c r="BJ257" i="11"/>
  <c r="BK257" i="11"/>
  <c r="BL257" i="11"/>
  <c r="BM257" i="11"/>
  <c r="BP257" i="11" s="1"/>
  <c r="BN257" i="11"/>
  <c r="BO257" i="11"/>
  <c r="BQ257" i="11"/>
  <c r="BR257" i="11"/>
  <c r="BS257" i="11"/>
  <c r="BT257" i="11"/>
  <c r="AG258" i="11"/>
  <c r="AH258" i="11"/>
  <c r="AI258" i="11"/>
  <c r="AJ258" i="11"/>
  <c r="AK258" i="11"/>
  <c r="AL258" i="11"/>
  <c r="AM258" i="11"/>
  <c r="AN258" i="11"/>
  <c r="AO258" i="11"/>
  <c r="AP258" i="11"/>
  <c r="AQ258" i="11"/>
  <c r="AR258" i="11"/>
  <c r="AS258" i="11"/>
  <c r="AT258" i="11"/>
  <c r="AU258" i="11"/>
  <c r="AV258" i="11"/>
  <c r="AW258" i="11"/>
  <c r="AX258" i="11"/>
  <c r="AY258" i="11"/>
  <c r="AZ258" i="11"/>
  <c r="BA258" i="11"/>
  <c r="BB258" i="11"/>
  <c r="BC258" i="11"/>
  <c r="BD258" i="11"/>
  <c r="BE258" i="11"/>
  <c r="BH258" i="11" s="1"/>
  <c r="BF258" i="11"/>
  <c r="BG258" i="11"/>
  <c r="BI258" i="11"/>
  <c r="BJ258" i="11"/>
  <c r="BK258" i="11"/>
  <c r="BL258" i="11"/>
  <c r="BM258" i="11"/>
  <c r="BP258" i="11" s="1"/>
  <c r="BN258" i="11"/>
  <c r="BO258" i="11"/>
  <c r="BQ258" i="11"/>
  <c r="BR258" i="11"/>
  <c r="BS258" i="11"/>
  <c r="BT258" i="11"/>
  <c r="AG259" i="11"/>
  <c r="AH259" i="11"/>
  <c r="AI259" i="11"/>
  <c r="AJ259" i="11"/>
  <c r="AK259" i="11"/>
  <c r="AL259" i="11"/>
  <c r="AM259" i="11"/>
  <c r="AN259" i="11"/>
  <c r="AO259" i="11"/>
  <c r="AP259" i="11"/>
  <c r="AQ259" i="11"/>
  <c r="AR259" i="11"/>
  <c r="AS259" i="11"/>
  <c r="AT259" i="11"/>
  <c r="AU259" i="11"/>
  <c r="AV259" i="11"/>
  <c r="AW259" i="11"/>
  <c r="AX259" i="11"/>
  <c r="AY259" i="11"/>
  <c r="AZ259" i="11"/>
  <c r="BA259" i="11"/>
  <c r="BB259" i="11"/>
  <c r="BC259" i="11"/>
  <c r="BD259" i="11"/>
  <c r="BE259" i="11"/>
  <c r="BH259" i="11" s="1"/>
  <c r="BF259" i="11"/>
  <c r="BG259" i="11"/>
  <c r="BI259" i="11"/>
  <c r="BJ259" i="11"/>
  <c r="BK259" i="11"/>
  <c r="BL259" i="11"/>
  <c r="BM259" i="11"/>
  <c r="BP259" i="11" s="1"/>
  <c r="BN259" i="11"/>
  <c r="BO259" i="11"/>
  <c r="BQ259" i="11"/>
  <c r="BR259" i="11"/>
  <c r="BS259" i="11"/>
  <c r="BT259" i="11"/>
  <c r="AG260" i="11"/>
  <c r="AH260" i="11"/>
  <c r="AI260" i="11"/>
  <c r="AJ260" i="11"/>
  <c r="AK260" i="11"/>
  <c r="AL260" i="11"/>
  <c r="AM260" i="11"/>
  <c r="AN260" i="11"/>
  <c r="AO260" i="11"/>
  <c r="AP260" i="11"/>
  <c r="AQ260" i="11"/>
  <c r="AR260" i="11"/>
  <c r="AS260" i="11"/>
  <c r="AT260" i="11"/>
  <c r="AU260" i="11"/>
  <c r="AV260" i="11"/>
  <c r="AW260" i="11"/>
  <c r="AX260" i="11"/>
  <c r="AY260" i="11"/>
  <c r="AZ260" i="11"/>
  <c r="BA260" i="11"/>
  <c r="BB260" i="11"/>
  <c r="BC260" i="11"/>
  <c r="BD260" i="11"/>
  <c r="BE260" i="11"/>
  <c r="BH260" i="11" s="1"/>
  <c r="BF260" i="11"/>
  <c r="BG260" i="11"/>
  <c r="BI260" i="11"/>
  <c r="BJ260" i="11"/>
  <c r="BK260" i="11"/>
  <c r="BL260" i="11"/>
  <c r="BM260" i="11"/>
  <c r="BP260" i="11" s="1"/>
  <c r="BN260" i="11"/>
  <c r="BO260" i="11"/>
  <c r="BQ260" i="11"/>
  <c r="BR260" i="11"/>
  <c r="BS260" i="11"/>
  <c r="BT260" i="11"/>
  <c r="AG261" i="11"/>
  <c r="AH261" i="11"/>
  <c r="AI261" i="11"/>
  <c r="AJ261" i="11"/>
  <c r="AK261" i="11"/>
  <c r="AL261" i="11"/>
  <c r="AM261" i="11"/>
  <c r="AN261" i="11"/>
  <c r="AO261" i="11"/>
  <c r="AP261" i="11"/>
  <c r="AQ261" i="11"/>
  <c r="AR261" i="11"/>
  <c r="AS261" i="11"/>
  <c r="AT261" i="11"/>
  <c r="AU261" i="11"/>
  <c r="AV261" i="11"/>
  <c r="AW261" i="11"/>
  <c r="AX261" i="11"/>
  <c r="AY261" i="11"/>
  <c r="AZ261" i="11"/>
  <c r="BA261" i="11"/>
  <c r="BB261" i="11"/>
  <c r="BC261" i="11"/>
  <c r="BD261" i="11"/>
  <c r="BE261" i="11"/>
  <c r="BH261" i="11" s="1"/>
  <c r="BF261" i="11"/>
  <c r="BG261" i="11"/>
  <c r="BI261" i="11"/>
  <c r="BJ261" i="11"/>
  <c r="BK261" i="11"/>
  <c r="BL261" i="11"/>
  <c r="BM261" i="11"/>
  <c r="BP261" i="11" s="1"/>
  <c r="BN261" i="11"/>
  <c r="BO261" i="11"/>
  <c r="BQ261" i="11"/>
  <c r="BR261" i="11"/>
  <c r="BS261" i="11"/>
  <c r="BT261" i="11"/>
  <c r="AG262" i="11"/>
  <c r="AH262" i="11"/>
  <c r="AI262" i="11"/>
  <c r="AJ262" i="11"/>
  <c r="AK262" i="11"/>
  <c r="AL262" i="11"/>
  <c r="AM262" i="11"/>
  <c r="AN262" i="11"/>
  <c r="AO262" i="11"/>
  <c r="AP262" i="11"/>
  <c r="AQ262" i="11"/>
  <c r="AR262" i="11"/>
  <c r="AS262" i="11"/>
  <c r="AT262" i="11"/>
  <c r="AU262" i="11"/>
  <c r="AV262" i="11"/>
  <c r="AW262" i="11"/>
  <c r="AX262" i="11"/>
  <c r="AY262" i="11"/>
  <c r="AZ262" i="11"/>
  <c r="BA262" i="11"/>
  <c r="BB262" i="11"/>
  <c r="BC262" i="11"/>
  <c r="BD262" i="11"/>
  <c r="BE262" i="11"/>
  <c r="BH262" i="11" s="1"/>
  <c r="BF262" i="11"/>
  <c r="BG262" i="11"/>
  <c r="BI262" i="11"/>
  <c r="BJ262" i="11"/>
  <c r="BK262" i="11"/>
  <c r="BL262" i="11"/>
  <c r="BM262" i="11"/>
  <c r="BP262" i="11" s="1"/>
  <c r="BN262" i="11"/>
  <c r="BO262" i="11"/>
  <c r="BQ262" i="11"/>
  <c r="BR262" i="11"/>
  <c r="BS262" i="11"/>
  <c r="BT262" i="11"/>
  <c r="AG263" i="11"/>
  <c r="AH263" i="11"/>
  <c r="AI263" i="11"/>
  <c r="AJ263" i="11"/>
  <c r="AK263" i="11"/>
  <c r="AL263" i="11"/>
  <c r="AM263" i="11"/>
  <c r="AN263" i="11"/>
  <c r="AO263" i="11"/>
  <c r="AP263" i="11"/>
  <c r="AQ263" i="11"/>
  <c r="AR263" i="11"/>
  <c r="AS263" i="11"/>
  <c r="AT263" i="11"/>
  <c r="AU263" i="11"/>
  <c r="AV263" i="11"/>
  <c r="AW263" i="11"/>
  <c r="AX263" i="11"/>
  <c r="AY263" i="11"/>
  <c r="AZ263" i="11"/>
  <c r="BA263" i="11"/>
  <c r="BB263" i="11"/>
  <c r="BC263" i="11"/>
  <c r="BD263" i="11"/>
  <c r="BE263" i="11"/>
  <c r="BH263" i="11" s="1"/>
  <c r="BF263" i="11"/>
  <c r="BG263" i="11"/>
  <c r="BI263" i="11"/>
  <c r="BJ263" i="11"/>
  <c r="BK263" i="11"/>
  <c r="BL263" i="11"/>
  <c r="BM263" i="11"/>
  <c r="BP263" i="11" s="1"/>
  <c r="BN263" i="11"/>
  <c r="BO263" i="11"/>
  <c r="BQ263" i="11"/>
  <c r="BR263" i="11"/>
  <c r="BS263" i="11"/>
  <c r="BT263" i="11"/>
  <c r="AG264" i="11"/>
  <c r="AH264" i="11"/>
  <c r="AI264" i="11"/>
  <c r="AJ264" i="11"/>
  <c r="AK264" i="11"/>
  <c r="AL264" i="11"/>
  <c r="AM264" i="11"/>
  <c r="AN264" i="11"/>
  <c r="AO264" i="11"/>
  <c r="AP264" i="11"/>
  <c r="AQ264" i="11"/>
  <c r="AR264" i="11"/>
  <c r="AS264" i="11"/>
  <c r="AT264" i="11"/>
  <c r="AU264" i="11"/>
  <c r="AV264" i="11"/>
  <c r="AW264" i="11"/>
  <c r="AX264" i="11"/>
  <c r="AY264" i="11"/>
  <c r="AZ264" i="11"/>
  <c r="BA264" i="11"/>
  <c r="BB264" i="11"/>
  <c r="BC264" i="11"/>
  <c r="BD264" i="11"/>
  <c r="BE264" i="11"/>
  <c r="BH264" i="11" s="1"/>
  <c r="BF264" i="11"/>
  <c r="BG264" i="11"/>
  <c r="BI264" i="11"/>
  <c r="BJ264" i="11"/>
  <c r="BK264" i="11"/>
  <c r="BL264" i="11"/>
  <c r="BM264" i="11"/>
  <c r="BP264" i="11" s="1"/>
  <c r="BN264" i="11"/>
  <c r="BO264" i="11"/>
  <c r="BQ264" i="11"/>
  <c r="BR264" i="11"/>
  <c r="BS264" i="11"/>
  <c r="BT264" i="11"/>
  <c r="AG265" i="11"/>
  <c r="AH265" i="11"/>
  <c r="AI265" i="11"/>
  <c r="AJ265" i="11"/>
  <c r="AK265" i="11"/>
  <c r="AL265" i="11"/>
  <c r="AM265" i="11"/>
  <c r="AN265" i="11"/>
  <c r="AO265" i="11"/>
  <c r="AP265" i="11"/>
  <c r="AQ265" i="11"/>
  <c r="AR265" i="11"/>
  <c r="AS265" i="11"/>
  <c r="AT265" i="11"/>
  <c r="AU265" i="11"/>
  <c r="AV265" i="11"/>
  <c r="AW265" i="11"/>
  <c r="AX265" i="11"/>
  <c r="AY265" i="11"/>
  <c r="AZ265" i="11"/>
  <c r="BA265" i="11"/>
  <c r="BB265" i="11"/>
  <c r="BC265" i="11"/>
  <c r="BD265" i="11"/>
  <c r="BE265" i="11"/>
  <c r="BF265" i="11"/>
  <c r="BG265" i="11"/>
  <c r="BH265" i="11"/>
  <c r="BI265" i="11"/>
  <c r="BJ265" i="11"/>
  <c r="BK265" i="11"/>
  <c r="BL265" i="11"/>
  <c r="BM265" i="11"/>
  <c r="BN265" i="11"/>
  <c r="BO265" i="11"/>
  <c r="BP265" i="11"/>
  <c r="BQ265" i="11"/>
  <c r="BR265" i="11"/>
  <c r="BS265" i="11"/>
  <c r="BT265" i="11"/>
  <c r="AG266" i="11"/>
  <c r="AH266" i="11"/>
  <c r="AI266" i="11"/>
  <c r="AJ266" i="11"/>
  <c r="AK266" i="11"/>
  <c r="AL266" i="11"/>
  <c r="AM266" i="11"/>
  <c r="AN266" i="11"/>
  <c r="AO266" i="11"/>
  <c r="AP266" i="11"/>
  <c r="AQ266" i="11"/>
  <c r="AR266" i="11"/>
  <c r="AS266" i="11"/>
  <c r="AT266" i="11"/>
  <c r="AU266" i="11"/>
  <c r="AV266" i="11"/>
  <c r="AW266" i="11"/>
  <c r="AX266" i="11"/>
  <c r="AY266" i="11"/>
  <c r="AZ266" i="11"/>
  <c r="BA266" i="11"/>
  <c r="BB266" i="11"/>
  <c r="BC266" i="11"/>
  <c r="BD266" i="11"/>
  <c r="BE266" i="11"/>
  <c r="BF266" i="11"/>
  <c r="BG266" i="11"/>
  <c r="BH266" i="11"/>
  <c r="BI266" i="11"/>
  <c r="BJ266" i="11"/>
  <c r="BK266" i="11"/>
  <c r="BL266" i="11"/>
  <c r="BM266" i="11"/>
  <c r="BN266" i="11"/>
  <c r="BO266" i="11"/>
  <c r="BP266" i="11"/>
  <c r="BQ266" i="11"/>
  <c r="BR266" i="11"/>
  <c r="BS266" i="11"/>
  <c r="BT266" i="11"/>
  <c r="AG267" i="11"/>
  <c r="AH267" i="11"/>
  <c r="AI267" i="11"/>
  <c r="AJ267" i="11"/>
  <c r="AK267" i="11"/>
  <c r="AL267" i="11"/>
  <c r="AM267" i="11"/>
  <c r="AN267" i="11"/>
  <c r="AO267" i="11"/>
  <c r="AP267" i="11"/>
  <c r="AQ267" i="11"/>
  <c r="AR267" i="11"/>
  <c r="AS267" i="11"/>
  <c r="AT267" i="11"/>
  <c r="AU267" i="11"/>
  <c r="AV267" i="11"/>
  <c r="AW267" i="11"/>
  <c r="AX267" i="11"/>
  <c r="AY267" i="11"/>
  <c r="AZ267" i="11"/>
  <c r="BA267" i="11"/>
  <c r="BB267" i="11"/>
  <c r="BC267" i="11"/>
  <c r="BD267" i="11"/>
  <c r="BE267" i="11"/>
  <c r="BF267" i="11"/>
  <c r="BG267" i="11"/>
  <c r="BH267" i="11"/>
  <c r="BI267" i="11"/>
  <c r="BJ267" i="11"/>
  <c r="BK267" i="11"/>
  <c r="BL267" i="11"/>
  <c r="BM267" i="11"/>
  <c r="BN267" i="11"/>
  <c r="BO267" i="11"/>
  <c r="BP267" i="11"/>
  <c r="BQ267" i="11"/>
  <c r="BR267" i="11"/>
  <c r="BS267" i="11"/>
  <c r="BT267" i="11"/>
  <c r="AG268" i="11"/>
  <c r="AH268" i="11"/>
  <c r="AI268" i="11"/>
  <c r="AJ268" i="11"/>
  <c r="AK268" i="11"/>
  <c r="AL268" i="11"/>
  <c r="AM268" i="11"/>
  <c r="AN268" i="11"/>
  <c r="AO268" i="11"/>
  <c r="AP268" i="11"/>
  <c r="AQ268" i="11"/>
  <c r="AR268" i="11"/>
  <c r="AS268" i="11"/>
  <c r="AT268" i="11"/>
  <c r="AU268" i="11"/>
  <c r="AV268" i="11"/>
  <c r="AW268" i="11"/>
  <c r="AX268" i="11"/>
  <c r="AY268" i="11"/>
  <c r="AZ268" i="11"/>
  <c r="BA268" i="11"/>
  <c r="BB268" i="11"/>
  <c r="BC268" i="11"/>
  <c r="BD268" i="11"/>
  <c r="BE268" i="11"/>
  <c r="BF268" i="11"/>
  <c r="BG268" i="11"/>
  <c r="BH268" i="11"/>
  <c r="BI268" i="11"/>
  <c r="BJ268" i="11"/>
  <c r="BK268" i="11"/>
  <c r="BL268" i="11"/>
  <c r="BM268" i="11"/>
  <c r="BN268" i="11"/>
  <c r="BO268" i="11"/>
  <c r="BP268" i="11"/>
  <c r="BQ268" i="11"/>
  <c r="BR268" i="11"/>
  <c r="BS268" i="11"/>
  <c r="BT268" i="11"/>
  <c r="AG269" i="11"/>
  <c r="AH269" i="11"/>
  <c r="AI269" i="11"/>
  <c r="AJ269" i="11"/>
  <c r="AK269" i="11"/>
  <c r="AL269" i="11"/>
  <c r="AM269" i="11"/>
  <c r="AN269" i="11"/>
  <c r="AO269" i="11"/>
  <c r="AP269" i="11"/>
  <c r="AQ269" i="11"/>
  <c r="AR269" i="11"/>
  <c r="AS269" i="11"/>
  <c r="AT269" i="11"/>
  <c r="AU269" i="11"/>
  <c r="AV269" i="11"/>
  <c r="AW269" i="11"/>
  <c r="AX269" i="11"/>
  <c r="AY269" i="11"/>
  <c r="AZ269" i="11"/>
  <c r="BA269" i="11"/>
  <c r="BB269" i="11"/>
  <c r="BC269" i="11"/>
  <c r="BD269" i="11"/>
  <c r="BE269" i="11"/>
  <c r="BF269" i="11"/>
  <c r="BG269" i="11"/>
  <c r="BH269" i="11"/>
  <c r="BI269" i="11"/>
  <c r="BJ269" i="11"/>
  <c r="BK269" i="11"/>
  <c r="BL269" i="11"/>
  <c r="BM269" i="11"/>
  <c r="BN269" i="11"/>
  <c r="BO269" i="11"/>
  <c r="BP269" i="11"/>
  <c r="BQ269" i="11"/>
  <c r="BR269" i="11"/>
  <c r="BS269" i="11"/>
  <c r="BT269" i="11"/>
  <c r="AG270" i="11"/>
  <c r="AH270" i="11"/>
  <c r="AI270" i="11"/>
  <c r="AJ270" i="11"/>
  <c r="AK270" i="11"/>
  <c r="AL270" i="11"/>
  <c r="AM270" i="11"/>
  <c r="AN270" i="11"/>
  <c r="AO270" i="11"/>
  <c r="AP270" i="11"/>
  <c r="AQ270" i="11"/>
  <c r="AR270" i="11"/>
  <c r="AS270" i="11"/>
  <c r="AT270" i="11"/>
  <c r="AU270" i="11"/>
  <c r="AV270" i="11"/>
  <c r="AW270" i="11"/>
  <c r="AX270" i="11"/>
  <c r="AY270" i="11"/>
  <c r="AZ270" i="11"/>
  <c r="BA270" i="11"/>
  <c r="BB270" i="11"/>
  <c r="BC270" i="11"/>
  <c r="BD270" i="11"/>
  <c r="BE270" i="11"/>
  <c r="BF270" i="11"/>
  <c r="BG270" i="11"/>
  <c r="BH270" i="11"/>
  <c r="BI270" i="11"/>
  <c r="BJ270" i="11"/>
  <c r="BK270" i="11"/>
  <c r="BL270" i="11"/>
  <c r="BM270" i="11"/>
  <c r="BN270" i="11"/>
  <c r="BO270" i="11"/>
  <c r="BP270" i="11"/>
  <c r="BQ270" i="11"/>
  <c r="BR270" i="11"/>
  <c r="BS270" i="11"/>
  <c r="BT270" i="11"/>
  <c r="AG271" i="11"/>
  <c r="AH271" i="11"/>
  <c r="AI271" i="11"/>
  <c r="AJ271" i="11"/>
  <c r="AK271" i="11"/>
  <c r="AL271" i="11"/>
  <c r="AM271" i="11"/>
  <c r="AN271" i="11"/>
  <c r="AO271" i="11"/>
  <c r="AP271" i="11"/>
  <c r="AQ271" i="11"/>
  <c r="AR271" i="11"/>
  <c r="AS271" i="11"/>
  <c r="AT271" i="11"/>
  <c r="AU271" i="11"/>
  <c r="AV271" i="11"/>
  <c r="AW271" i="11"/>
  <c r="AX271" i="11"/>
  <c r="AY271" i="11"/>
  <c r="AZ271" i="11"/>
  <c r="BA271" i="11"/>
  <c r="BB271" i="11"/>
  <c r="BC271" i="11"/>
  <c r="BD271" i="11"/>
  <c r="BE271" i="11"/>
  <c r="BF271" i="11"/>
  <c r="BG271" i="11"/>
  <c r="BH271" i="11"/>
  <c r="BI271" i="11"/>
  <c r="BJ271" i="11"/>
  <c r="BK271" i="11"/>
  <c r="BL271" i="11"/>
  <c r="BM271" i="11"/>
  <c r="BN271" i="11"/>
  <c r="BO271" i="11"/>
  <c r="BP271" i="11"/>
  <c r="BQ271" i="11"/>
  <c r="BR271" i="11"/>
  <c r="BS271" i="11"/>
  <c r="BT271" i="11"/>
  <c r="AG272" i="11"/>
  <c r="AH272" i="11"/>
  <c r="AI272" i="11"/>
  <c r="AJ272" i="11"/>
  <c r="AK272" i="11"/>
  <c r="AL272" i="11"/>
  <c r="AM272" i="11"/>
  <c r="AN272" i="11"/>
  <c r="AO272" i="11"/>
  <c r="AP272" i="11"/>
  <c r="AQ272" i="11"/>
  <c r="AR272" i="11"/>
  <c r="AS272" i="11"/>
  <c r="AT272" i="11"/>
  <c r="AU272" i="11"/>
  <c r="AV272" i="11"/>
  <c r="AW272" i="11"/>
  <c r="AX272" i="11"/>
  <c r="AY272" i="11"/>
  <c r="AZ272" i="11"/>
  <c r="BA272" i="11"/>
  <c r="BB272" i="11"/>
  <c r="BC272" i="11"/>
  <c r="BD272" i="11"/>
  <c r="BE272" i="11"/>
  <c r="BF272" i="11"/>
  <c r="BG272" i="11"/>
  <c r="BH272" i="11"/>
  <c r="BI272" i="11"/>
  <c r="BJ272" i="11"/>
  <c r="BK272" i="11"/>
  <c r="BL272" i="11"/>
  <c r="BM272" i="11"/>
  <c r="BN272" i="11"/>
  <c r="BO272" i="11"/>
  <c r="BP272" i="11"/>
  <c r="BQ272" i="11"/>
  <c r="BR272" i="11"/>
  <c r="BS272" i="11"/>
  <c r="BT272" i="11"/>
  <c r="AG273" i="11"/>
  <c r="AH273" i="11"/>
  <c r="AI273" i="11"/>
  <c r="AJ273" i="11"/>
  <c r="AK273" i="11"/>
  <c r="AL273" i="11"/>
  <c r="AM273" i="11"/>
  <c r="AN273" i="11"/>
  <c r="AO273" i="11"/>
  <c r="AP273" i="11"/>
  <c r="AQ273" i="11"/>
  <c r="AR273" i="11"/>
  <c r="AS273" i="11"/>
  <c r="AT273" i="11"/>
  <c r="AU273" i="11"/>
  <c r="AV273" i="11"/>
  <c r="AW273" i="11"/>
  <c r="AX273" i="11"/>
  <c r="AY273" i="11"/>
  <c r="AZ273" i="11"/>
  <c r="BA273" i="11"/>
  <c r="BB273" i="11"/>
  <c r="BC273" i="11"/>
  <c r="BD273" i="11"/>
  <c r="BE273" i="11"/>
  <c r="BF273" i="11"/>
  <c r="BG273" i="11"/>
  <c r="BH273" i="11"/>
  <c r="BI273" i="11"/>
  <c r="BJ273" i="11"/>
  <c r="BK273" i="11"/>
  <c r="BL273" i="11"/>
  <c r="BM273" i="11"/>
  <c r="BN273" i="11"/>
  <c r="BO273" i="11"/>
  <c r="BP273" i="11"/>
  <c r="BQ273" i="11"/>
  <c r="BR273" i="11"/>
  <c r="BS273" i="11"/>
  <c r="BT273" i="11"/>
  <c r="AG274" i="11"/>
  <c r="AH274" i="11"/>
  <c r="AI274" i="11"/>
  <c r="AJ274" i="11"/>
  <c r="AK274" i="11"/>
  <c r="AL274" i="11"/>
  <c r="AM274" i="11"/>
  <c r="AN274" i="11"/>
  <c r="AO274" i="11"/>
  <c r="AP274" i="11"/>
  <c r="AQ274" i="11"/>
  <c r="AR274" i="11"/>
  <c r="AS274" i="11"/>
  <c r="AT274" i="11"/>
  <c r="AU274" i="11"/>
  <c r="AV274" i="11"/>
  <c r="AW274" i="11"/>
  <c r="AX274" i="11"/>
  <c r="AY274" i="11"/>
  <c r="AZ274" i="11"/>
  <c r="BA274" i="11"/>
  <c r="BB274" i="11"/>
  <c r="BC274" i="11"/>
  <c r="BD274" i="11"/>
  <c r="BE274" i="11"/>
  <c r="BF274" i="11"/>
  <c r="BG274" i="11"/>
  <c r="BH274" i="11"/>
  <c r="BI274" i="11"/>
  <c r="BJ274" i="11"/>
  <c r="BK274" i="11"/>
  <c r="BL274" i="11"/>
  <c r="BM274" i="11"/>
  <c r="BN274" i="11"/>
  <c r="BO274" i="11"/>
  <c r="BP274" i="11"/>
  <c r="BQ274" i="11"/>
  <c r="BR274" i="11"/>
  <c r="BS274" i="11"/>
  <c r="BT274" i="11"/>
  <c r="AG275" i="11"/>
  <c r="AH275" i="11"/>
  <c r="AI275" i="11"/>
  <c r="AJ275" i="11"/>
  <c r="AK275" i="11"/>
  <c r="AL275" i="11"/>
  <c r="AM275" i="11"/>
  <c r="AN275" i="11"/>
  <c r="AO275" i="11"/>
  <c r="AP275" i="11"/>
  <c r="AQ275" i="11"/>
  <c r="AR275" i="11"/>
  <c r="AS275" i="11"/>
  <c r="AT275" i="11"/>
  <c r="AU275" i="11"/>
  <c r="AV275" i="11"/>
  <c r="AW275" i="11"/>
  <c r="AX275" i="11"/>
  <c r="AY275" i="11"/>
  <c r="AZ275" i="11"/>
  <c r="BA275" i="11"/>
  <c r="BB275" i="11"/>
  <c r="BC275" i="11"/>
  <c r="BD275" i="11"/>
  <c r="BE275" i="11"/>
  <c r="BF275" i="11"/>
  <c r="BG275" i="11"/>
  <c r="BH275" i="11"/>
  <c r="BI275" i="11"/>
  <c r="BJ275" i="11"/>
  <c r="BK275" i="11"/>
  <c r="BL275" i="11"/>
  <c r="BM275" i="11"/>
  <c r="BN275" i="11"/>
  <c r="BO275" i="11"/>
  <c r="BP275" i="11"/>
  <c r="BQ275" i="11"/>
  <c r="BR275" i="11"/>
  <c r="BS275" i="11"/>
  <c r="BT275" i="11"/>
  <c r="AG276" i="11"/>
  <c r="AH276" i="11"/>
  <c r="AI276" i="11"/>
  <c r="AJ276" i="11"/>
  <c r="AK276" i="11"/>
  <c r="AL276" i="11"/>
  <c r="AM276" i="11"/>
  <c r="AN276" i="11"/>
  <c r="AO276" i="11"/>
  <c r="AP276" i="11"/>
  <c r="AQ276" i="11"/>
  <c r="AR276" i="11"/>
  <c r="AS276" i="11"/>
  <c r="AT276" i="11"/>
  <c r="AU276" i="11"/>
  <c r="AV276" i="11"/>
  <c r="AW276" i="11"/>
  <c r="AX276" i="11"/>
  <c r="AY276" i="11"/>
  <c r="AZ276" i="11"/>
  <c r="BA276" i="11"/>
  <c r="BB276" i="11"/>
  <c r="BC276" i="11"/>
  <c r="BD276" i="11"/>
  <c r="BE276" i="11"/>
  <c r="BF276" i="11"/>
  <c r="BG276" i="11"/>
  <c r="BH276" i="11"/>
  <c r="BI276" i="11"/>
  <c r="BJ276" i="11"/>
  <c r="BK276" i="11"/>
  <c r="BL276" i="11"/>
  <c r="BM276" i="11"/>
  <c r="BN276" i="11"/>
  <c r="BO276" i="11"/>
  <c r="BP276" i="11"/>
  <c r="BQ276" i="11"/>
  <c r="BR276" i="11"/>
  <c r="BS276" i="11"/>
  <c r="BT276" i="11"/>
  <c r="AG277" i="11"/>
  <c r="AH277" i="11"/>
  <c r="AI277" i="11"/>
  <c r="AJ277" i="11"/>
  <c r="AK277" i="11"/>
  <c r="AL277" i="11"/>
  <c r="AM277" i="11"/>
  <c r="AN277" i="11"/>
  <c r="AO277" i="11"/>
  <c r="AP277" i="11"/>
  <c r="AQ277" i="11"/>
  <c r="AR277" i="11"/>
  <c r="AS277" i="11"/>
  <c r="AT277" i="11"/>
  <c r="AU277" i="11"/>
  <c r="AV277" i="11"/>
  <c r="AW277" i="11"/>
  <c r="AX277" i="11"/>
  <c r="AY277" i="11"/>
  <c r="AZ277" i="11"/>
  <c r="BA277" i="11"/>
  <c r="BB277" i="11"/>
  <c r="BC277" i="11"/>
  <c r="BD277" i="11"/>
  <c r="BE277" i="11"/>
  <c r="BF277" i="11"/>
  <c r="BG277" i="11"/>
  <c r="BH277" i="11"/>
  <c r="BI277" i="11"/>
  <c r="BJ277" i="11"/>
  <c r="BK277" i="11"/>
  <c r="BL277" i="11"/>
  <c r="BM277" i="11"/>
  <c r="BN277" i="11"/>
  <c r="BO277" i="11"/>
  <c r="BP277" i="11"/>
  <c r="BQ277" i="11"/>
  <c r="BR277" i="11"/>
  <c r="BS277" i="11"/>
  <c r="BT277" i="11"/>
  <c r="AG278" i="11"/>
  <c r="AH278" i="11"/>
  <c r="AI278" i="11"/>
  <c r="AJ278" i="11"/>
  <c r="AK278" i="11"/>
  <c r="AL278" i="11"/>
  <c r="AM278" i="11"/>
  <c r="AN278" i="11"/>
  <c r="AO278" i="11"/>
  <c r="AP278" i="11"/>
  <c r="AQ278" i="11"/>
  <c r="AR278" i="11"/>
  <c r="AS278" i="11"/>
  <c r="AT278" i="11"/>
  <c r="AU278" i="11"/>
  <c r="AV278" i="11"/>
  <c r="AW278" i="11"/>
  <c r="AX278" i="11"/>
  <c r="AY278" i="11"/>
  <c r="AZ278" i="11"/>
  <c r="BA278" i="11"/>
  <c r="BB278" i="11"/>
  <c r="BC278" i="11"/>
  <c r="BD278" i="11"/>
  <c r="BE278" i="11"/>
  <c r="BF278" i="11"/>
  <c r="BG278" i="11"/>
  <c r="BH278" i="11"/>
  <c r="BI278" i="11"/>
  <c r="BJ278" i="11"/>
  <c r="BK278" i="11"/>
  <c r="BL278" i="11"/>
  <c r="BM278" i="11"/>
  <c r="BN278" i="11"/>
  <c r="BO278" i="11"/>
  <c r="BP278" i="11"/>
  <c r="BQ278" i="11"/>
  <c r="BR278" i="11"/>
  <c r="BS278" i="11"/>
  <c r="BT278" i="11"/>
  <c r="AG279" i="11"/>
  <c r="AH279" i="11"/>
  <c r="AI279" i="11"/>
  <c r="AJ279" i="11"/>
  <c r="AK279" i="11"/>
  <c r="AL279" i="11"/>
  <c r="AM279" i="11"/>
  <c r="AN279" i="11"/>
  <c r="AO279" i="11"/>
  <c r="AP279" i="11"/>
  <c r="AQ279" i="11"/>
  <c r="AR279" i="11"/>
  <c r="AS279" i="11"/>
  <c r="AT279" i="11"/>
  <c r="AU279" i="11"/>
  <c r="AV279" i="11"/>
  <c r="AW279" i="11"/>
  <c r="AX279" i="11"/>
  <c r="AY279" i="11"/>
  <c r="AZ279" i="11"/>
  <c r="BA279" i="11"/>
  <c r="BB279" i="11"/>
  <c r="BC279" i="11"/>
  <c r="BD279" i="11"/>
  <c r="BE279" i="11"/>
  <c r="BF279" i="11"/>
  <c r="BG279" i="11"/>
  <c r="BH279" i="11"/>
  <c r="BI279" i="11"/>
  <c r="BJ279" i="11"/>
  <c r="BK279" i="11"/>
  <c r="BL279" i="11"/>
  <c r="BM279" i="11"/>
  <c r="BN279" i="11"/>
  <c r="BO279" i="11"/>
  <c r="BP279" i="11"/>
  <c r="BQ279" i="11"/>
  <c r="BR279" i="11"/>
  <c r="BS279" i="11"/>
  <c r="BT279" i="11"/>
  <c r="AG280" i="11"/>
  <c r="AH280" i="11"/>
  <c r="AI280" i="11"/>
  <c r="AJ280" i="11"/>
  <c r="AK280" i="11"/>
  <c r="AL280" i="11"/>
  <c r="AM280" i="11"/>
  <c r="AN280" i="11"/>
  <c r="AO280" i="11"/>
  <c r="AP280" i="11"/>
  <c r="AQ280" i="11"/>
  <c r="AR280" i="11"/>
  <c r="AS280" i="11"/>
  <c r="AT280" i="11"/>
  <c r="AU280" i="11"/>
  <c r="AV280" i="11"/>
  <c r="AW280" i="11"/>
  <c r="AX280" i="11"/>
  <c r="AY280" i="11"/>
  <c r="AZ280" i="11"/>
  <c r="BA280" i="11"/>
  <c r="BB280" i="11"/>
  <c r="BC280" i="11"/>
  <c r="BD280" i="11"/>
  <c r="BE280" i="11"/>
  <c r="BF280" i="11"/>
  <c r="BG280" i="11"/>
  <c r="BH280" i="11"/>
  <c r="BI280" i="11"/>
  <c r="BJ280" i="11"/>
  <c r="BK280" i="11"/>
  <c r="BL280" i="11"/>
  <c r="BM280" i="11"/>
  <c r="BN280" i="11"/>
  <c r="BO280" i="11"/>
  <c r="BP280" i="11"/>
  <c r="BQ280" i="11"/>
  <c r="BR280" i="11"/>
  <c r="BS280" i="11"/>
  <c r="BT280" i="11"/>
  <c r="AG281" i="11"/>
  <c r="AH281" i="11"/>
  <c r="AI281" i="11"/>
  <c r="AJ281" i="11"/>
  <c r="AK281" i="11"/>
  <c r="AL281" i="11"/>
  <c r="AM281" i="11"/>
  <c r="AN281" i="11"/>
  <c r="AO281" i="11"/>
  <c r="AP281" i="11"/>
  <c r="AQ281" i="11"/>
  <c r="AR281" i="11"/>
  <c r="AS281" i="11"/>
  <c r="AT281" i="11"/>
  <c r="AU281" i="11"/>
  <c r="AV281" i="11"/>
  <c r="AW281" i="11"/>
  <c r="AX281" i="11"/>
  <c r="AY281" i="11"/>
  <c r="AZ281" i="11"/>
  <c r="BA281" i="11"/>
  <c r="BB281" i="11"/>
  <c r="BC281" i="11"/>
  <c r="BD281" i="11"/>
  <c r="BE281" i="11"/>
  <c r="BF281" i="11"/>
  <c r="BG281" i="11"/>
  <c r="BH281" i="11"/>
  <c r="BI281" i="11"/>
  <c r="BJ281" i="11"/>
  <c r="BK281" i="11"/>
  <c r="BL281" i="11"/>
  <c r="BM281" i="11"/>
  <c r="BN281" i="11"/>
  <c r="BO281" i="11"/>
  <c r="BP281" i="11"/>
  <c r="BQ281" i="11"/>
  <c r="BR281" i="11"/>
  <c r="BS281" i="11"/>
  <c r="BT281" i="11"/>
  <c r="AG282" i="11"/>
  <c r="AH282" i="11"/>
  <c r="AI282" i="11"/>
  <c r="AJ282" i="11"/>
  <c r="AK282" i="11"/>
  <c r="AL282" i="11"/>
  <c r="AM282" i="11"/>
  <c r="AN282" i="11"/>
  <c r="AO282" i="11"/>
  <c r="AP282" i="11"/>
  <c r="AQ282" i="11"/>
  <c r="AR282" i="11"/>
  <c r="AS282" i="11"/>
  <c r="AT282" i="11"/>
  <c r="AU282" i="11"/>
  <c r="AV282" i="11"/>
  <c r="AW282" i="11"/>
  <c r="AX282" i="11"/>
  <c r="AY282" i="11"/>
  <c r="AZ282" i="11"/>
  <c r="BA282" i="11"/>
  <c r="BB282" i="11"/>
  <c r="BC282" i="11"/>
  <c r="BD282" i="11"/>
  <c r="BE282" i="11"/>
  <c r="BF282" i="11"/>
  <c r="BG282" i="11"/>
  <c r="BH282" i="11"/>
  <c r="BI282" i="11"/>
  <c r="BJ282" i="11"/>
  <c r="BK282" i="11"/>
  <c r="BL282" i="11"/>
  <c r="BM282" i="11"/>
  <c r="BN282" i="11"/>
  <c r="BO282" i="11"/>
  <c r="BP282" i="11"/>
  <c r="BQ282" i="11"/>
  <c r="BR282" i="11"/>
  <c r="BS282" i="11"/>
  <c r="BT282" i="11"/>
  <c r="BT162" i="11"/>
  <c r="BS162" i="11"/>
  <c r="BR162" i="11"/>
  <c r="BQ162" i="11"/>
  <c r="BE162" i="11"/>
  <c r="BF162" i="11"/>
  <c r="BG162" i="11"/>
  <c r="BH162" i="11"/>
  <c r="BI162" i="11"/>
  <c r="BJ162" i="11"/>
  <c r="BL162" i="11" s="1"/>
  <c r="BK162" i="11"/>
  <c r="BM162" i="11"/>
  <c r="BN162" i="11"/>
  <c r="BO162" i="11"/>
  <c r="BP162" i="11"/>
  <c r="BD162" i="11"/>
  <c r="BC162" i="11"/>
  <c r="BB162" i="11"/>
  <c r="BA162" i="11"/>
  <c r="AZ162" i="11"/>
  <c r="AY162" i="11"/>
  <c r="AX162" i="11"/>
  <c r="AW162" i="11"/>
  <c r="AK162" i="11"/>
  <c r="AL162" i="11"/>
  <c r="AN162" i="11" s="1"/>
  <c r="AM162" i="11"/>
  <c r="AO162" i="11"/>
  <c r="AP162" i="11"/>
  <c r="AR162" i="11" s="1"/>
  <c r="AQ162" i="11"/>
  <c r="AS162" i="11"/>
  <c r="AT162" i="11"/>
  <c r="AV162" i="11" s="1"/>
  <c r="AU162" i="11"/>
  <c r="AI162" i="11"/>
  <c r="AH162" i="11"/>
  <c r="AG162" i="11"/>
  <c r="CG35" i="11"/>
  <c r="CG36" i="11"/>
  <c r="CG37" i="11"/>
  <c r="CG38" i="11"/>
  <c r="CG39" i="11"/>
  <c r="CG40" i="11"/>
  <c r="CG41" i="11"/>
  <c r="CG42" i="11"/>
  <c r="CG43" i="11"/>
  <c r="CG44" i="11"/>
  <c r="CG45" i="11"/>
  <c r="CG46" i="11"/>
  <c r="CG47" i="11"/>
  <c r="CG48" i="11"/>
  <c r="CG49" i="11"/>
  <c r="CG50" i="11"/>
  <c r="CG51" i="11"/>
  <c r="CG52" i="11"/>
  <c r="CG53" i="11"/>
  <c r="CG54" i="11"/>
  <c r="CG55" i="11"/>
  <c r="CG56" i="11"/>
  <c r="CG57" i="11"/>
  <c r="CG58" i="11"/>
  <c r="CG59" i="11"/>
  <c r="CG60" i="11"/>
  <c r="CG61" i="11"/>
  <c r="CG62" i="11"/>
  <c r="CG63" i="11"/>
  <c r="CG64" i="11"/>
  <c r="CG65" i="11"/>
  <c r="CG66" i="11"/>
  <c r="CG67" i="11"/>
  <c r="CG68" i="11"/>
  <c r="CG69" i="11"/>
  <c r="CG70" i="11"/>
  <c r="CG71" i="11"/>
  <c r="CG72" i="11"/>
  <c r="CG73" i="11"/>
  <c r="CG74" i="11"/>
  <c r="CG75" i="11"/>
  <c r="CG76" i="11"/>
  <c r="CG77" i="11"/>
  <c r="CG78" i="11"/>
  <c r="CG79" i="11"/>
  <c r="CG80" i="11"/>
  <c r="CG81" i="11"/>
  <c r="CG82" i="11"/>
  <c r="CG83" i="11"/>
  <c r="CG84" i="11"/>
  <c r="CG85" i="11"/>
  <c r="CG86" i="11"/>
  <c r="CG87" i="11"/>
  <c r="CG88" i="11"/>
  <c r="CG89" i="11"/>
  <c r="CG90" i="11"/>
  <c r="CG91" i="11"/>
  <c r="CG92" i="11"/>
  <c r="CG93" i="11"/>
  <c r="CG94" i="11"/>
  <c r="CG95" i="11"/>
  <c r="CG96" i="11"/>
  <c r="CG97" i="11"/>
  <c r="CG98" i="11"/>
  <c r="CG99" i="11"/>
  <c r="CG100" i="11"/>
  <c r="CG101" i="11"/>
  <c r="CG102" i="11"/>
  <c r="CG103" i="11"/>
  <c r="CG104" i="11"/>
  <c r="CG105" i="11"/>
  <c r="CG106" i="11"/>
  <c r="CG107" i="11"/>
  <c r="CG108" i="11"/>
  <c r="CG109" i="11"/>
  <c r="CG110" i="11"/>
  <c r="CG111" i="11"/>
  <c r="CG112" i="11"/>
  <c r="CG113" i="11"/>
  <c r="CG114" i="11"/>
  <c r="CG115" i="11"/>
  <c r="CG116" i="11"/>
  <c r="CG117" i="11"/>
  <c r="CG118" i="11"/>
  <c r="CG119" i="11"/>
  <c r="CG120" i="11"/>
  <c r="CG121" i="11"/>
  <c r="CG122" i="11"/>
  <c r="CG123" i="11"/>
  <c r="CG124" i="11"/>
  <c r="CG125" i="11"/>
  <c r="CG126" i="11"/>
  <c r="CG127" i="11"/>
  <c r="CG128" i="11"/>
  <c r="CG129" i="11"/>
  <c r="CG130" i="11"/>
  <c r="CG131" i="11"/>
  <c r="CG132" i="11"/>
  <c r="CG133" i="11"/>
  <c r="CG134" i="11"/>
  <c r="CG135" i="11"/>
  <c r="CG136" i="11"/>
  <c r="CG137" i="11"/>
  <c r="CG138" i="11"/>
  <c r="CG139" i="11"/>
  <c r="CG140" i="11"/>
  <c r="CG141" i="11"/>
  <c r="CG142" i="11"/>
  <c r="CG143" i="11"/>
  <c r="CG144" i="11"/>
  <c r="CG145" i="11"/>
  <c r="CG146" i="11"/>
  <c r="CG147" i="11"/>
  <c r="CG148" i="11"/>
  <c r="CG149" i="11"/>
  <c r="CG150" i="11"/>
  <c r="CG151" i="11"/>
  <c r="CG152" i="11"/>
  <c r="CG153" i="11"/>
  <c r="CG154" i="11"/>
  <c r="B290" i="11"/>
  <c r="B286" i="11"/>
  <c r="D35" i="11"/>
  <c r="AH35" i="11" s="1"/>
  <c r="AI35" i="11" s="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CB154" i="11"/>
  <c r="CA154" i="11"/>
  <c r="BZ154" i="11"/>
  <c r="BY154" i="11"/>
  <c r="BX154" i="11"/>
  <c r="BW154" i="11"/>
  <c r="BV154" i="11"/>
  <c r="BU154" i="11"/>
  <c r="BT154" i="11"/>
  <c r="AL35" i="11"/>
  <c r="AS35" i="11"/>
  <c r="AT35" i="11"/>
  <c r="AU35" i="11"/>
  <c r="AV35" i="11"/>
  <c r="AW35" i="11"/>
  <c r="AX35" i="11"/>
  <c r="AY35" i="11"/>
  <c r="AZ35" i="11"/>
  <c r="BA35" i="11"/>
  <c r="BB35" i="11"/>
  <c r="BC35" i="11"/>
  <c r="BD35" i="11"/>
  <c r="BE35" i="11"/>
  <c r="BF35" i="11"/>
  <c r="BG35" i="11"/>
  <c r="BH35" i="11"/>
  <c r="BI35" i="11"/>
  <c r="BJ35" i="11"/>
  <c r="BK35" i="11"/>
  <c r="BL35" i="11"/>
  <c r="BM35" i="11"/>
  <c r="BN35" i="11"/>
  <c r="BO35" i="11"/>
  <c r="BP35" i="11"/>
  <c r="BQ35" i="11"/>
  <c r="BR35" i="11"/>
  <c r="BS35" i="11"/>
  <c r="BT35" i="11"/>
  <c r="BU35" i="11"/>
  <c r="BV35" i="11"/>
  <c r="BW35" i="11"/>
  <c r="BX35" i="11"/>
  <c r="BY35" i="11"/>
  <c r="BZ35" i="11"/>
  <c r="CA35" i="11"/>
  <c r="CB35" i="11"/>
  <c r="AS36" i="11"/>
  <c r="AT36" i="11"/>
  <c r="AU36" i="11"/>
  <c r="AV36" i="11"/>
  <c r="AW36" i="11"/>
  <c r="AX36" i="11"/>
  <c r="AY36" i="11"/>
  <c r="AZ36" i="11"/>
  <c r="BA36" i="11"/>
  <c r="BB36" i="11"/>
  <c r="BC36" i="11"/>
  <c r="BD36" i="11"/>
  <c r="BE36" i="11"/>
  <c r="BF36" i="11"/>
  <c r="BG36" i="11"/>
  <c r="BH36" i="11"/>
  <c r="BI36" i="11"/>
  <c r="BJ36" i="11"/>
  <c r="BK36" i="11"/>
  <c r="BL36" i="11"/>
  <c r="BM36" i="11"/>
  <c r="BN36" i="11"/>
  <c r="BO36" i="11"/>
  <c r="BP36" i="11"/>
  <c r="BQ36" i="11"/>
  <c r="BR36" i="11"/>
  <c r="BS36" i="11"/>
  <c r="BT36" i="11"/>
  <c r="BU36" i="11"/>
  <c r="BV36" i="11"/>
  <c r="BW36" i="11"/>
  <c r="BX36" i="11"/>
  <c r="BY36" i="11"/>
  <c r="BZ36" i="11"/>
  <c r="CA36" i="11"/>
  <c r="CB36" i="11"/>
  <c r="AS37" i="11"/>
  <c r="AT37" i="11"/>
  <c r="AU37" i="11"/>
  <c r="AV37" i="11"/>
  <c r="AW37" i="11"/>
  <c r="AX37" i="11"/>
  <c r="AY37" i="11"/>
  <c r="AZ37" i="11"/>
  <c r="BA37" i="11"/>
  <c r="BB37" i="11"/>
  <c r="BC37" i="11"/>
  <c r="BD37" i="11"/>
  <c r="BE37" i="11"/>
  <c r="BF37" i="11"/>
  <c r="BG37" i="11"/>
  <c r="BH37" i="11"/>
  <c r="BI37" i="11"/>
  <c r="BJ37" i="11"/>
  <c r="BK37" i="11"/>
  <c r="BL37" i="11"/>
  <c r="BM37" i="11"/>
  <c r="BN37" i="11"/>
  <c r="BO37" i="11"/>
  <c r="BP37" i="11"/>
  <c r="BQ37" i="11"/>
  <c r="BR37" i="11"/>
  <c r="BS37" i="11"/>
  <c r="BT37" i="11"/>
  <c r="BU37" i="11"/>
  <c r="BV37" i="11"/>
  <c r="BW37" i="11"/>
  <c r="BX37" i="11"/>
  <c r="BY37" i="11"/>
  <c r="BZ37" i="11"/>
  <c r="CA37" i="11"/>
  <c r="CB37" i="11"/>
  <c r="AS38" i="11"/>
  <c r="AT38" i="11"/>
  <c r="AU38" i="11"/>
  <c r="AV38" i="11"/>
  <c r="AW38" i="11"/>
  <c r="AX38" i="11"/>
  <c r="AY38" i="11"/>
  <c r="AZ38" i="11"/>
  <c r="BA38" i="11"/>
  <c r="BB38" i="11"/>
  <c r="BC38" i="11"/>
  <c r="BD38" i="11"/>
  <c r="BE38" i="11"/>
  <c r="BF38" i="11"/>
  <c r="BG38" i="11"/>
  <c r="BH38" i="11"/>
  <c r="BI38" i="11"/>
  <c r="BJ38" i="11"/>
  <c r="BK38" i="11"/>
  <c r="BL38" i="11"/>
  <c r="BM38" i="11"/>
  <c r="BN38" i="11"/>
  <c r="BO38" i="11"/>
  <c r="BP38" i="11"/>
  <c r="BQ38" i="11"/>
  <c r="BR38" i="11"/>
  <c r="BS38" i="11"/>
  <c r="BT38" i="11"/>
  <c r="BU38" i="11"/>
  <c r="BV38" i="11"/>
  <c r="BW38" i="11"/>
  <c r="BX38" i="11"/>
  <c r="BY38" i="11"/>
  <c r="BZ38" i="11"/>
  <c r="CA38" i="11"/>
  <c r="CB38" i="11"/>
  <c r="AS39" i="11"/>
  <c r="AT39" i="11"/>
  <c r="AU39" i="11"/>
  <c r="AV39" i="11"/>
  <c r="AW39" i="11"/>
  <c r="AX39" i="11"/>
  <c r="AY39" i="11"/>
  <c r="AZ39" i="11"/>
  <c r="BA39" i="11"/>
  <c r="BB39" i="11"/>
  <c r="BC39" i="11"/>
  <c r="BD39" i="11"/>
  <c r="BE39" i="11"/>
  <c r="BF39" i="11"/>
  <c r="BG39" i="11"/>
  <c r="BH39" i="11"/>
  <c r="BI39" i="11"/>
  <c r="BJ39" i="11"/>
  <c r="BK39" i="11"/>
  <c r="BL39" i="11"/>
  <c r="BM39" i="11"/>
  <c r="BN39" i="11"/>
  <c r="BO39" i="11"/>
  <c r="BP39" i="11"/>
  <c r="BQ39" i="11"/>
  <c r="BR39" i="11"/>
  <c r="BS39" i="11"/>
  <c r="BT39" i="11"/>
  <c r="BU39" i="11"/>
  <c r="BV39" i="11"/>
  <c r="BW39" i="11"/>
  <c r="BX39" i="11"/>
  <c r="BY39" i="11"/>
  <c r="BZ39" i="11"/>
  <c r="CA39" i="11"/>
  <c r="CB39" i="11"/>
  <c r="AS40" i="11"/>
  <c r="AT40" i="11"/>
  <c r="AU40" i="11"/>
  <c r="AV40" i="11"/>
  <c r="AW40" i="11"/>
  <c r="AX40" i="11"/>
  <c r="AY40" i="11"/>
  <c r="AZ40" i="11"/>
  <c r="BA40" i="11"/>
  <c r="BB40" i="11"/>
  <c r="BC40" i="11"/>
  <c r="BD40" i="11"/>
  <c r="BE40" i="11"/>
  <c r="BF40" i="11"/>
  <c r="BG40" i="11"/>
  <c r="BH40" i="11"/>
  <c r="BI40" i="11"/>
  <c r="BJ40" i="11"/>
  <c r="BK40" i="11"/>
  <c r="BL40" i="11"/>
  <c r="BM40" i="11"/>
  <c r="BN40" i="11"/>
  <c r="BO40" i="11"/>
  <c r="BP40" i="11"/>
  <c r="BQ40" i="11"/>
  <c r="BR40" i="11"/>
  <c r="BS40" i="11"/>
  <c r="BT40" i="11"/>
  <c r="BU40" i="11"/>
  <c r="BV40" i="11"/>
  <c r="BW40" i="11"/>
  <c r="BX40" i="11"/>
  <c r="BY40" i="11"/>
  <c r="BZ40" i="11"/>
  <c r="CA40" i="11"/>
  <c r="CB40" i="11"/>
  <c r="AS41" i="11"/>
  <c r="AT41" i="11"/>
  <c r="AU41" i="11"/>
  <c r="AV41" i="11"/>
  <c r="AW41" i="11"/>
  <c r="AX41" i="11"/>
  <c r="AY41" i="11"/>
  <c r="AZ41" i="11"/>
  <c r="BA41" i="11"/>
  <c r="BB41" i="11"/>
  <c r="BC41" i="11"/>
  <c r="BD41" i="11"/>
  <c r="BE41" i="11"/>
  <c r="BF41" i="11"/>
  <c r="BG41" i="11"/>
  <c r="BH41" i="11"/>
  <c r="BI41" i="11"/>
  <c r="BJ41" i="11"/>
  <c r="BK41" i="11"/>
  <c r="BL41" i="11"/>
  <c r="BM41" i="11"/>
  <c r="BN41" i="11"/>
  <c r="BO41" i="11"/>
  <c r="BP41" i="11"/>
  <c r="BQ41" i="11"/>
  <c r="BR41" i="11"/>
  <c r="BS41" i="11"/>
  <c r="BT41" i="11"/>
  <c r="BU41" i="11"/>
  <c r="BV41" i="11"/>
  <c r="BW41" i="11"/>
  <c r="BX41" i="11"/>
  <c r="BY41" i="11"/>
  <c r="BZ41" i="11"/>
  <c r="CA41" i="11"/>
  <c r="CB41"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R42" i="11"/>
  <c r="BS42" i="11"/>
  <c r="BT42" i="11"/>
  <c r="BU42" i="11"/>
  <c r="BV42" i="11"/>
  <c r="BW42" i="11"/>
  <c r="BX42" i="11"/>
  <c r="BY42" i="11"/>
  <c r="BZ42" i="11"/>
  <c r="CA42" i="11"/>
  <c r="CB42" i="11"/>
  <c r="AS43" i="11"/>
  <c r="AT43" i="11"/>
  <c r="AU43" i="11"/>
  <c r="AV43" i="11"/>
  <c r="AW43" i="11"/>
  <c r="AX43" i="11"/>
  <c r="AY43" i="11"/>
  <c r="AZ43" i="11"/>
  <c r="BA43" i="11"/>
  <c r="BB43" i="11"/>
  <c r="BC43" i="11"/>
  <c r="BD43" i="11"/>
  <c r="BE43" i="11"/>
  <c r="BF43" i="11"/>
  <c r="BG43" i="11"/>
  <c r="BH43" i="11"/>
  <c r="BI43" i="11"/>
  <c r="BJ43" i="11"/>
  <c r="BK43" i="11"/>
  <c r="BL43" i="11"/>
  <c r="BM43" i="11"/>
  <c r="BN43" i="11"/>
  <c r="BO43" i="11"/>
  <c r="BP43" i="11"/>
  <c r="BQ43" i="11"/>
  <c r="BR43" i="11"/>
  <c r="BS43" i="11"/>
  <c r="BT43" i="11"/>
  <c r="BU43" i="11"/>
  <c r="BV43" i="11"/>
  <c r="BW43" i="11"/>
  <c r="BX43" i="11"/>
  <c r="BY43" i="11"/>
  <c r="BZ43" i="11"/>
  <c r="CA43" i="11"/>
  <c r="CB43" i="11"/>
  <c r="AS44" i="11"/>
  <c r="AT44" i="11"/>
  <c r="AU44" i="11"/>
  <c r="AV44" i="11"/>
  <c r="AW44" i="11"/>
  <c r="AX44" i="11"/>
  <c r="AY44" i="11"/>
  <c r="AZ44" i="11"/>
  <c r="BA44" i="11"/>
  <c r="BB44" i="11"/>
  <c r="BC44" i="11"/>
  <c r="BD44" i="11"/>
  <c r="BE44" i="11"/>
  <c r="BF44" i="11"/>
  <c r="BG44" i="11"/>
  <c r="BH44" i="11"/>
  <c r="BI44" i="11"/>
  <c r="BJ44" i="11"/>
  <c r="BK44" i="11"/>
  <c r="BL44" i="11"/>
  <c r="BM44" i="11"/>
  <c r="BN44" i="11"/>
  <c r="BO44" i="11"/>
  <c r="BP44" i="11"/>
  <c r="BQ44" i="11"/>
  <c r="BR44" i="11"/>
  <c r="BS44" i="11"/>
  <c r="BT44" i="11"/>
  <c r="BU44" i="11"/>
  <c r="BV44" i="11"/>
  <c r="BW44" i="11"/>
  <c r="BX44" i="11"/>
  <c r="BY44" i="11"/>
  <c r="BZ44" i="11"/>
  <c r="CA44" i="11"/>
  <c r="CB44" i="11"/>
  <c r="AS45" i="11"/>
  <c r="AT45" i="11"/>
  <c r="AU45" i="11"/>
  <c r="AV45" i="11"/>
  <c r="AW45" i="11"/>
  <c r="AX45" i="11"/>
  <c r="AY45" i="11"/>
  <c r="AZ45" i="11"/>
  <c r="BA45" i="11"/>
  <c r="BB45" i="11"/>
  <c r="BC45" i="11"/>
  <c r="BD45" i="11"/>
  <c r="BE45" i="11"/>
  <c r="BF45" i="11"/>
  <c r="BG45" i="11"/>
  <c r="BH45" i="11"/>
  <c r="BI45" i="11"/>
  <c r="BJ45" i="11"/>
  <c r="BK45" i="11"/>
  <c r="BL45" i="11"/>
  <c r="BM45" i="11"/>
  <c r="BN45" i="11"/>
  <c r="BO45" i="11"/>
  <c r="BP45" i="11"/>
  <c r="BQ45" i="11"/>
  <c r="BR45" i="11"/>
  <c r="BS45" i="11"/>
  <c r="BT45" i="11"/>
  <c r="BU45" i="11"/>
  <c r="BV45" i="11"/>
  <c r="BW45" i="11"/>
  <c r="BX45" i="11"/>
  <c r="BY45" i="11"/>
  <c r="BZ45" i="11"/>
  <c r="CA45" i="11"/>
  <c r="CB45" i="11"/>
  <c r="AS46" i="11"/>
  <c r="AT46" i="11"/>
  <c r="AU46" i="11"/>
  <c r="AV46" i="11"/>
  <c r="AW46" i="11"/>
  <c r="AX46" i="11"/>
  <c r="AY46" i="11"/>
  <c r="AZ46" i="11"/>
  <c r="BA46" i="11"/>
  <c r="BB46" i="11"/>
  <c r="BC46" i="11"/>
  <c r="BD46" i="11"/>
  <c r="BE46" i="11"/>
  <c r="BF46" i="11"/>
  <c r="BG46" i="11"/>
  <c r="BH46" i="11"/>
  <c r="BI46" i="11"/>
  <c r="BJ46" i="11"/>
  <c r="BK46" i="11"/>
  <c r="BL46" i="11"/>
  <c r="BM46" i="11"/>
  <c r="BN46" i="11"/>
  <c r="BO46" i="11"/>
  <c r="BP46" i="11"/>
  <c r="BQ46" i="11"/>
  <c r="BR46" i="11"/>
  <c r="BS46" i="11"/>
  <c r="BT46" i="11"/>
  <c r="BU46" i="11"/>
  <c r="BV46" i="11"/>
  <c r="BW46" i="11"/>
  <c r="BX46" i="11"/>
  <c r="BY46" i="11"/>
  <c r="BZ46" i="11"/>
  <c r="CA46" i="11"/>
  <c r="CB46" i="11"/>
  <c r="AS47" i="11"/>
  <c r="AT47" i="11"/>
  <c r="AU47" i="11"/>
  <c r="AV47" i="11"/>
  <c r="AW47" i="11"/>
  <c r="AX47" i="11"/>
  <c r="AY47" i="11"/>
  <c r="AZ47" i="11"/>
  <c r="BA47" i="11"/>
  <c r="BB47" i="11"/>
  <c r="BC47" i="11"/>
  <c r="BD47" i="11"/>
  <c r="BE47" i="11"/>
  <c r="BF47" i="11"/>
  <c r="BG47" i="11"/>
  <c r="BH47" i="11"/>
  <c r="BI47" i="11"/>
  <c r="BJ47" i="11"/>
  <c r="BK47" i="11"/>
  <c r="BL47" i="11"/>
  <c r="BM47" i="11"/>
  <c r="BN47" i="11"/>
  <c r="BO47" i="11"/>
  <c r="BP47" i="11"/>
  <c r="BQ47" i="11"/>
  <c r="BR47" i="11"/>
  <c r="BS47" i="11"/>
  <c r="BT47" i="11"/>
  <c r="BU47" i="11"/>
  <c r="BV47" i="11"/>
  <c r="BW47" i="11"/>
  <c r="BX47" i="11"/>
  <c r="BY47" i="11"/>
  <c r="BZ47" i="11"/>
  <c r="CA47" i="11"/>
  <c r="CB47" i="11"/>
  <c r="AS48" i="11"/>
  <c r="AT48" i="11"/>
  <c r="AU48" i="11"/>
  <c r="AV48" i="11"/>
  <c r="AW48" i="11"/>
  <c r="AX48" i="11"/>
  <c r="AY48" i="11"/>
  <c r="AZ48" i="11"/>
  <c r="BA48" i="11"/>
  <c r="BB48" i="11"/>
  <c r="BC48" i="11"/>
  <c r="BD48" i="11"/>
  <c r="BE48" i="11"/>
  <c r="BF48" i="11"/>
  <c r="BG48" i="11"/>
  <c r="BH48" i="11"/>
  <c r="BI48" i="11"/>
  <c r="BJ48" i="11"/>
  <c r="BK48" i="11"/>
  <c r="BL48" i="11"/>
  <c r="BM48" i="11"/>
  <c r="BN48" i="11"/>
  <c r="BO48" i="11"/>
  <c r="BP48" i="11"/>
  <c r="BQ48" i="11"/>
  <c r="BR48" i="11"/>
  <c r="BS48" i="11"/>
  <c r="BT48" i="11"/>
  <c r="BU48" i="11"/>
  <c r="BV48" i="11"/>
  <c r="BW48" i="11"/>
  <c r="BX48" i="11"/>
  <c r="BY48" i="11"/>
  <c r="BZ48" i="11"/>
  <c r="CA48" i="11"/>
  <c r="CB48" i="11"/>
  <c r="AS49" i="11"/>
  <c r="AT49" i="11"/>
  <c r="AU49" i="11"/>
  <c r="AV49" i="11"/>
  <c r="AW49" i="11"/>
  <c r="AX49" i="11"/>
  <c r="AY49" i="11"/>
  <c r="AZ49" i="11"/>
  <c r="BA49" i="11"/>
  <c r="BB49" i="11"/>
  <c r="BC49" i="11"/>
  <c r="BD49" i="11"/>
  <c r="BE49" i="11"/>
  <c r="BF49" i="11"/>
  <c r="BG49" i="11"/>
  <c r="BH49" i="11"/>
  <c r="BI49" i="11"/>
  <c r="BJ49" i="11"/>
  <c r="BK49" i="11"/>
  <c r="BL49" i="11"/>
  <c r="BM49" i="11"/>
  <c r="BN49" i="11"/>
  <c r="BO49" i="11"/>
  <c r="BP49" i="11"/>
  <c r="BQ49" i="11"/>
  <c r="BR49" i="11"/>
  <c r="BS49" i="11"/>
  <c r="BT49" i="11"/>
  <c r="BU49" i="11"/>
  <c r="BV49" i="11"/>
  <c r="BW49" i="11"/>
  <c r="BX49" i="11"/>
  <c r="BY49" i="11"/>
  <c r="BZ49" i="11"/>
  <c r="CA49" i="11"/>
  <c r="CB49" i="11"/>
  <c r="AS50" i="11"/>
  <c r="AT50" i="11"/>
  <c r="AU50" i="11"/>
  <c r="AV50" i="11"/>
  <c r="AW50" i="11"/>
  <c r="AX50" i="11"/>
  <c r="AY50" i="11"/>
  <c r="AZ50" i="11"/>
  <c r="BA50" i="11"/>
  <c r="BB50" i="11"/>
  <c r="BC50" i="11"/>
  <c r="BD50" i="11"/>
  <c r="BE50" i="11"/>
  <c r="BF50" i="11"/>
  <c r="BG50" i="11"/>
  <c r="BH50" i="11"/>
  <c r="BI50" i="11"/>
  <c r="BJ50" i="11"/>
  <c r="BK50" i="11"/>
  <c r="BL50" i="11"/>
  <c r="BM50" i="11"/>
  <c r="BN50" i="11"/>
  <c r="BO50" i="11"/>
  <c r="BP50" i="11"/>
  <c r="BQ50" i="11"/>
  <c r="BR50" i="11"/>
  <c r="BS50" i="11"/>
  <c r="BT50" i="11"/>
  <c r="BU50" i="11"/>
  <c r="BV50" i="11"/>
  <c r="BW50" i="11"/>
  <c r="BX50" i="11"/>
  <c r="BY50" i="11"/>
  <c r="BZ50" i="11"/>
  <c r="CA50" i="11"/>
  <c r="CB50" i="11"/>
  <c r="AS51" i="11"/>
  <c r="AT51" i="11"/>
  <c r="AU51" i="11"/>
  <c r="AV51" i="11"/>
  <c r="AW51" i="11"/>
  <c r="AX51" i="11"/>
  <c r="AY51" i="11"/>
  <c r="AZ51" i="11"/>
  <c r="BA51" i="11"/>
  <c r="BB51" i="11"/>
  <c r="BC51" i="11"/>
  <c r="BD51" i="11"/>
  <c r="BE51" i="11"/>
  <c r="BF51" i="11"/>
  <c r="BG51" i="11"/>
  <c r="BH51" i="11"/>
  <c r="BI51" i="11"/>
  <c r="BJ51" i="11"/>
  <c r="BK51" i="11"/>
  <c r="BL51" i="11"/>
  <c r="BM51" i="11"/>
  <c r="BN51" i="11"/>
  <c r="BO51" i="11"/>
  <c r="BP51" i="11"/>
  <c r="BQ51" i="11"/>
  <c r="BR51" i="11"/>
  <c r="BS51" i="11"/>
  <c r="BT51" i="11"/>
  <c r="BU51" i="11"/>
  <c r="BV51" i="11"/>
  <c r="BW51" i="11"/>
  <c r="BX51" i="11"/>
  <c r="BY51" i="11"/>
  <c r="BZ51" i="11"/>
  <c r="CA51" i="11"/>
  <c r="CB51" i="11"/>
  <c r="AS52" i="11"/>
  <c r="AT52" i="11"/>
  <c r="AU52" i="11"/>
  <c r="AV52" i="11"/>
  <c r="AW52" i="11"/>
  <c r="AX52" i="11"/>
  <c r="AY52" i="11"/>
  <c r="AZ52" i="11"/>
  <c r="BA52" i="11"/>
  <c r="BB52" i="11"/>
  <c r="BC52" i="11"/>
  <c r="BD52" i="11"/>
  <c r="BE52" i="11"/>
  <c r="BF52" i="11"/>
  <c r="BG52" i="11"/>
  <c r="BH52" i="11"/>
  <c r="BI52" i="11"/>
  <c r="BJ52" i="11"/>
  <c r="BK52" i="11"/>
  <c r="BL52" i="11"/>
  <c r="BM52" i="11"/>
  <c r="BN52" i="11"/>
  <c r="BO52" i="11"/>
  <c r="BP52" i="11"/>
  <c r="BQ52" i="11"/>
  <c r="BR52" i="11"/>
  <c r="BS52" i="11"/>
  <c r="BT52" i="11"/>
  <c r="BU52" i="11"/>
  <c r="BV52" i="11"/>
  <c r="BW52" i="11"/>
  <c r="BX52" i="11"/>
  <c r="BY52" i="11"/>
  <c r="BZ52" i="11"/>
  <c r="CA52" i="11"/>
  <c r="CB52" i="11"/>
  <c r="AS53" i="11"/>
  <c r="AT53" i="11"/>
  <c r="AU53" i="11"/>
  <c r="AV53" i="11"/>
  <c r="AW53" i="11"/>
  <c r="AX53" i="11"/>
  <c r="AY53" i="11"/>
  <c r="AZ53" i="11"/>
  <c r="BA53" i="11"/>
  <c r="BB53" i="11"/>
  <c r="BC53" i="11"/>
  <c r="BD53" i="11"/>
  <c r="BE53" i="11"/>
  <c r="BF53" i="11"/>
  <c r="BG53" i="11"/>
  <c r="BH53" i="11"/>
  <c r="BI53" i="11"/>
  <c r="BJ53" i="11"/>
  <c r="BK53" i="11"/>
  <c r="BL53" i="11"/>
  <c r="BM53" i="11"/>
  <c r="BN53" i="11"/>
  <c r="BO53" i="11"/>
  <c r="BP53" i="11"/>
  <c r="BQ53" i="11"/>
  <c r="BR53" i="11"/>
  <c r="BS53" i="11"/>
  <c r="BT53" i="11"/>
  <c r="BU53" i="11"/>
  <c r="BV53" i="11"/>
  <c r="BW53" i="11"/>
  <c r="BX53" i="11"/>
  <c r="BY53" i="11"/>
  <c r="BZ53" i="11"/>
  <c r="CA53" i="11"/>
  <c r="CB53" i="11"/>
  <c r="AS54" i="11"/>
  <c r="AT54" i="11"/>
  <c r="AU54" i="11"/>
  <c r="AV54" i="11"/>
  <c r="AW54" i="11"/>
  <c r="AX54" i="11"/>
  <c r="AY54" i="11"/>
  <c r="AZ54" i="11"/>
  <c r="BA54" i="11"/>
  <c r="BB54" i="11"/>
  <c r="BC54" i="11"/>
  <c r="BD54" i="11"/>
  <c r="BE54" i="11"/>
  <c r="BF54" i="11"/>
  <c r="BG54" i="11"/>
  <c r="BH54" i="11"/>
  <c r="BI54" i="11"/>
  <c r="BJ54" i="11"/>
  <c r="BK54" i="11"/>
  <c r="BL54" i="11"/>
  <c r="BM54" i="11"/>
  <c r="BN54" i="11"/>
  <c r="BO54" i="11"/>
  <c r="BP54" i="11"/>
  <c r="BQ54" i="11"/>
  <c r="BR54" i="11"/>
  <c r="BS54" i="11"/>
  <c r="BT54" i="11"/>
  <c r="BU54" i="11"/>
  <c r="BV54" i="11"/>
  <c r="BW54" i="11"/>
  <c r="BX54" i="11"/>
  <c r="BY54" i="11"/>
  <c r="BZ54" i="11"/>
  <c r="CA54" i="11"/>
  <c r="CB54" i="11"/>
  <c r="AS55" i="11"/>
  <c r="AT55" i="11"/>
  <c r="AU55" i="11"/>
  <c r="AV55" i="11"/>
  <c r="AW55" i="11"/>
  <c r="AX55" i="11"/>
  <c r="AY55" i="11"/>
  <c r="AZ55" i="11"/>
  <c r="BA55" i="11"/>
  <c r="BB55" i="11"/>
  <c r="BC55" i="11"/>
  <c r="BD55" i="11"/>
  <c r="BE55" i="11"/>
  <c r="BF55" i="11"/>
  <c r="BG55" i="11"/>
  <c r="BH55" i="11"/>
  <c r="BI55" i="11"/>
  <c r="BJ55" i="11"/>
  <c r="BK55" i="11"/>
  <c r="BL55" i="11"/>
  <c r="BM55" i="11"/>
  <c r="BN55" i="11"/>
  <c r="BO55" i="11"/>
  <c r="BP55" i="11"/>
  <c r="BQ55" i="11"/>
  <c r="BR55" i="11"/>
  <c r="BS55" i="11"/>
  <c r="BT55" i="11"/>
  <c r="BU55" i="11"/>
  <c r="BV55" i="11"/>
  <c r="BW55" i="11"/>
  <c r="BX55" i="11"/>
  <c r="BY55" i="11"/>
  <c r="BZ55" i="11"/>
  <c r="CA55" i="11"/>
  <c r="CB55" i="11"/>
  <c r="AS56" i="11"/>
  <c r="AT56" i="11"/>
  <c r="AU56" i="11"/>
  <c r="AV56" i="11"/>
  <c r="AW56" i="11"/>
  <c r="AX56" i="11"/>
  <c r="AY56" i="11"/>
  <c r="AZ56" i="11"/>
  <c r="BA56" i="11"/>
  <c r="BB56" i="11"/>
  <c r="BC56" i="11"/>
  <c r="BD56" i="11"/>
  <c r="BE56" i="11"/>
  <c r="BF56" i="11"/>
  <c r="BG56" i="11"/>
  <c r="BH56" i="11"/>
  <c r="BI56" i="11"/>
  <c r="BJ56" i="11"/>
  <c r="BK56" i="11"/>
  <c r="BL56" i="11"/>
  <c r="BM56" i="11"/>
  <c r="BN56" i="11"/>
  <c r="BO56" i="11"/>
  <c r="BP56" i="11"/>
  <c r="BQ56" i="11"/>
  <c r="BR56" i="11"/>
  <c r="BS56" i="11"/>
  <c r="BT56" i="11"/>
  <c r="BU56" i="11"/>
  <c r="BV56" i="11"/>
  <c r="BW56" i="11"/>
  <c r="BX56" i="11"/>
  <c r="BY56" i="11"/>
  <c r="BZ56" i="11"/>
  <c r="CA56" i="11"/>
  <c r="CB56" i="11"/>
  <c r="AS57" i="11"/>
  <c r="AT57" i="11"/>
  <c r="AU57" i="11"/>
  <c r="AV57" i="11"/>
  <c r="AW57" i="11"/>
  <c r="AX57" i="11"/>
  <c r="AY57" i="11"/>
  <c r="AZ57" i="11"/>
  <c r="BA57" i="11"/>
  <c r="BB57" i="11"/>
  <c r="BC57" i="11"/>
  <c r="BD57" i="11"/>
  <c r="BE57" i="11"/>
  <c r="BF57" i="11"/>
  <c r="BG57" i="11"/>
  <c r="BH57" i="11"/>
  <c r="BI57" i="11"/>
  <c r="BJ57" i="11"/>
  <c r="BK57" i="11"/>
  <c r="BL57" i="11"/>
  <c r="BM57" i="11"/>
  <c r="BN57" i="11"/>
  <c r="BO57" i="11"/>
  <c r="BP57" i="11"/>
  <c r="BQ57" i="11"/>
  <c r="BR57" i="11"/>
  <c r="BS57" i="11"/>
  <c r="BT57" i="11"/>
  <c r="BU57" i="11"/>
  <c r="BV57" i="11"/>
  <c r="BW57" i="11"/>
  <c r="BX57" i="11"/>
  <c r="BY57" i="11"/>
  <c r="BZ57" i="11"/>
  <c r="CA57" i="11"/>
  <c r="CB57" i="11"/>
  <c r="AS58" i="11"/>
  <c r="AT58" i="11"/>
  <c r="AU58" i="11"/>
  <c r="AV58" i="11"/>
  <c r="AW58" i="11"/>
  <c r="AX58" i="11"/>
  <c r="AY58" i="11"/>
  <c r="AZ58" i="11"/>
  <c r="BA58" i="11"/>
  <c r="BB58" i="11"/>
  <c r="BC58" i="11"/>
  <c r="BD58" i="11"/>
  <c r="BE58" i="11"/>
  <c r="BF58" i="11"/>
  <c r="BG58" i="11"/>
  <c r="BH58" i="11"/>
  <c r="BI58" i="11"/>
  <c r="BJ58" i="11"/>
  <c r="BK58" i="11"/>
  <c r="BL58" i="11"/>
  <c r="BM58" i="11"/>
  <c r="BN58" i="11"/>
  <c r="BO58" i="11"/>
  <c r="BP58" i="11"/>
  <c r="BQ58" i="11"/>
  <c r="BR58" i="11"/>
  <c r="BS58" i="11"/>
  <c r="BT58" i="11"/>
  <c r="BU58" i="11"/>
  <c r="BV58" i="11"/>
  <c r="BW58" i="11"/>
  <c r="BX58" i="11"/>
  <c r="BY58" i="11"/>
  <c r="BZ58" i="11"/>
  <c r="CA58" i="11"/>
  <c r="CB58" i="11"/>
  <c r="AS59" i="11"/>
  <c r="AT59" i="11"/>
  <c r="AU59" i="11"/>
  <c r="AV59" i="11"/>
  <c r="AW59" i="11"/>
  <c r="AX59" i="11"/>
  <c r="AY59" i="11"/>
  <c r="AZ59" i="11"/>
  <c r="BA59" i="11"/>
  <c r="BB59" i="11"/>
  <c r="BC59" i="11"/>
  <c r="BD59" i="11"/>
  <c r="BE59" i="11"/>
  <c r="BF59" i="11"/>
  <c r="BG59" i="11"/>
  <c r="BH59" i="11"/>
  <c r="BI59" i="11"/>
  <c r="BJ59" i="11"/>
  <c r="BK59" i="11"/>
  <c r="BL59" i="11"/>
  <c r="BM59" i="11"/>
  <c r="BN59" i="11"/>
  <c r="BO59" i="11"/>
  <c r="BP59" i="11"/>
  <c r="BQ59" i="11"/>
  <c r="BR59" i="11"/>
  <c r="BS59" i="11"/>
  <c r="BT59" i="11"/>
  <c r="BU59" i="11"/>
  <c r="BV59" i="11"/>
  <c r="BW59" i="11"/>
  <c r="BX59" i="11"/>
  <c r="BY59" i="11"/>
  <c r="BZ59" i="11"/>
  <c r="CA59" i="11"/>
  <c r="CB59" i="11"/>
  <c r="AS60" i="11"/>
  <c r="AT60" i="11"/>
  <c r="AU60" i="11"/>
  <c r="AV60" i="11"/>
  <c r="AW60" i="11"/>
  <c r="AX60" i="11"/>
  <c r="AY60" i="11"/>
  <c r="AZ60" i="11"/>
  <c r="BA60" i="11"/>
  <c r="BB60" i="11"/>
  <c r="BC60" i="11"/>
  <c r="BD60" i="11"/>
  <c r="BE60" i="11"/>
  <c r="BF60" i="11"/>
  <c r="BG60" i="11"/>
  <c r="BH60" i="11"/>
  <c r="BI60" i="11"/>
  <c r="BJ60" i="11"/>
  <c r="BK60" i="11"/>
  <c r="BL60" i="11"/>
  <c r="BM60" i="11"/>
  <c r="BN60" i="11"/>
  <c r="BO60" i="11"/>
  <c r="BP60" i="11"/>
  <c r="BQ60" i="11"/>
  <c r="BR60" i="11"/>
  <c r="BS60" i="11"/>
  <c r="BT60" i="11"/>
  <c r="BU60" i="11"/>
  <c r="BV60" i="11"/>
  <c r="BW60" i="11"/>
  <c r="BX60" i="11"/>
  <c r="BY60" i="11"/>
  <c r="BZ60" i="11"/>
  <c r="CA60" i="11"/>
  <c r="CB60" i="11"/>
  <c r="AS61" i="11"/>
  <c r="AT61" i="11"/>
  <c r="AU61" i="11"/>
  <c r="AV61" i="11"/>
  <c r="AW61" i="11"/>
  <c r="AX61" i="11"/>
  <c r="AY61" i="11"/>
  <c r="AZ61" i="11"/>
  <c r="BA61" i="11"/>
  <c r="BB61" i="11"/>
  <c r="BC61" i="11"/>
  <c r="BD61" i="11"/>
  <c r="BE61" i="11"/>
  <c r="BF61" i="11"/>
  <c r="BG61" i="11"/>
  <c r="BH61" i="11"/>
  <c r="BI61" i="11"/>
  <c r="BJ61" i="11"/>
  <c r="BK61" i="11"/>
  <c r="BL61" i="11"/>
  <c r="BM61" i="11"/>
  <c r="BN61" i="11"/>
  <c r="BO61" i="11"/>
  <c r="BP61" i="11"/>
  <c r="BQ61" i="11"/>
  <c r="BR61" i="11"/>
  <c r="BS61" i="11"/>
  <c r="BT61" i="11"/>
  <c r="BU61" i="11"/>
  <c r="BV61" i="11"/>
  <c r="BW61" i="11"/>
  <c r="BX61" i="11"/>
  <c r="BY61" i="11"/>
  <c r="BZ61" i="11"/>
  <c r="CA61" i="11"/>
  <c r="CB61"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BX62" i="11"/>
  <c r="BY62" i="11"/>
  <c r="BZ62" i="11"/>
  <c r="CA62" i="11"/>
  <c r="CB62" i="11"/>
  <c r="AS63" i="11"/>
  <c r="AT63" i="11"/>
  <c r="AU63" i="11"/>
  <c r="AV63" i="11"/>
  <c r="AW63" i="11"/>
  <c r="AX63" i="11"/>
  <c r="AY63" i="11"/>
  <c r="AZ63" i="11"/>
  <c r="BA63" i="11"/>
  <c r="BB63" i="11"/>
  <c r="BC63" i="11"/>
  <c r="BD63" i="11"/>
  <c r="BE63" i="11"/>
  <c r="BF63" i="11"/>
  <c r="BG63" i="11"/>
  <c r="BH63" i="11"/>
  <c r="BI63" i="11"/>
  <c r="BJ63" i="11"/>
  <c r="BK63" i="11"/>
  <c r="BL63" i="11"/>
  <c r="BM63" i="11"/>
  <c r="BN63" i="11"/>
  <c r="BO63" i="11"/>
  <c r="BP63" i="11"/>
  <c r="BQ63" i="11"/>
  <c r="BR63" i="11"/>
  <c r="BS63" i="11"/>
  <c r="BT63" i="11"/>
  <c r="BU63" i="11"/>
  <c r="BV63" i="11"/>
  <c r="BW63" i="11"/>
  <c r="BX63" i="11"/>
  <c r="BY63" i="11"/>
  <c r="BZ63" i="11"/>
  <c r="CA63" i="11"/>
  <c r="CB63" i="11"/>
  <c r="AS64" i="11"/>
  <c r="AT64" i="11"/>
  <c r="AU64" i="11"/>
  <c r="AV64" i="11"/>
  <c r="AW64" i="11"/>
  <c r="AX64" i="11"/>
  <c r="AY64" i="11"/>
  <c r="AZ64" i="11"/>
  <c r="BA64" i="11"/>
  <c r="BB64" i="11"/>
  <c r="BC64" i="11"/>
  <c r="BD64" i="11"/>
  <c r="BE64" i="11"/>
  <c r="BF64" i="11"/>
  <c r="BG64" i="11"/>
  <c r="BH64" i="11"/>
  <c r="BI64" i="11"/>
  <c r="BJ64" i="11"/>
  <c r="BK64" i="11"/>
  <c r="BL64" i="11"/>
  <c r="BM64" i="11"/>
  <c r="BN64" i="11"/>
  <c r="BO64" i="11"/>
  <c r="BP64" i="11"/>
  <c r="BQ64" i="11"/>
  <c r="BR64" i="11"/>
  <c r="BS64" i="11"/>
  <c r="BT64" i="11"/>
  <c r="BU64" i="11"/>
  <c r="BV64" i="11"/>
  <c r="BW64" i="11"/>
  <c r="BX64" i="11"/>
  <c r="BY64" i="11"/>
  <c r="BZ64" i="11"/>
  <c r="CA64" i="11"/>
  <c r="CB64" i="11"/>
  <c r="AS65" i="11"/>
  <c r="AT65" i="11"/>
  <c r="AU65" i="11"/>
  <c r="AV65" i="11"/>
  <c r="AW65" i="11"/>
  <c r="AX65" i="11"/>
  <c r="AY65" i="11"/>
  <c r="AZ65" i="11"/>
  <c r="BA65" i="11"/>
  <c r="BB65" i="11"/>
  <c r="BC65" i="11"/>
  <c r="BD65" i="11"/>
  <c r="BE65" i="11"/>
  <c r="BF65" i="11"/>
  <c r="BG65" i="11"/>
  <c r="BH65" i="11"/>
  <c r="BI65" i="11"/>
  <c r="BJ65" i="11"/>
  <c r="BK65" i="11"/>
  <c r="BL65" i="11"/>
  <c r="BM65" i="11"/>
  <c r="BN65" i="11"/>
  <c r="BO65" i="11"/>
  <c r="BP65" i="11"/>
  <c r="BQ65" i="11"/>
  <c r="BR65" i="11"/>
  <c r="BS65" i="11"/>
  <c r="BT65" i="11"/>
  <c r="BU65" i="11"/>
  <c r="BV65" i="11"/>
  <c r="BW65" i="11"/>
  <c r="BX65" i="11"/>
  <c r="BY65" i="11"/>
  <c r="BZ65" i="11"/>
  <c r="CA65" i="11"/>
  <c r="CB65"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BX66" i="11"/>
  <c r="BY66" i="11"/>
  <c r="BZ66" i="11"/>
  <c r="CA66" i="11"/>
  <c r="CB66" i="11"/>
  <c r="AS67" i="11"/>
  <c r="AT67" i="11"/>
  <c r="AU67" i="11"/>
  <c r="AV67" i="11"/>
  <c r="AW67" i="11"/>
  <c r="AX67" i="11"/>
  <c r="AY67" i="11"/>
  <c r="AZ67" i="11"/>
  <c r="BA67" i="11"/>
  <c r="BB67" i="11"/>
  <c r="BC67" i="11"/>
  <c r="BD67" i="11"/>
  <c r="BE67" i="11"/>
  <c r="BF67" i="11"/>
  <c r="BG67" i="11"/>
  <c r="BH67" i="11"/>
  <c r="BI67" i="11"/>
  <c r="BJ67" i="11"/>
  <c r="BK67" i="11"/>
  <c r="BL67" i="11"/>
  <c r="BM67" i="11"/>
  <c r="BN67" i="11"/>
  <c r="BO67" i="11"/>
  <c r="BP67" i="11"/>
  <c r="BQ67" i="11"/>
  <c r="BR67" i="11"/>
  <c r="BS67" i="11"/>
  <c r="BT67" i="11"/>
  <c r="BU67" i="11"/>
  <c r="BV67" i="11"/>
  <c r="BW67" i="11"/>
  <c r="BX67" i="11"/>
  <c r="BY67" i="11"/>
  <c r="BZ67" i="11"/>
  <c r="CA67" i="11"/>
  <c r="CB67" i="11"/>
  <c r="AS68" i="11"/>
  <c r="AT68" i="11"/>
  <c r="AU68" i="11"/>
  <c r="AV68" i="11"/>
  <c r="AW68" i="11"/>
  <c r="AX68" i="11"/>
  <c r="AY68" i="11"/>
  <c r="AZ68" i="11"/>
  <c r="BA68" i="11"/>
  <c r="BB68" i="11"/>
  <c r="BC68" i="11"/>
  <c r="BD68" i="11"/>
  <c r="BE68" i="11"/>
  <c r="BF68" i="11"/>
  <c r="BG68" i="11"/>
  <c r="BH68" i="11"/>
  <c r="BI68" i="11"/>
  <c r="BJ68" i="11"/>
  <c r="BK68" i="11"/>
  <c r="BL68" i="11"/>
  <c r="BM68" i="11"/>
  <c r="BN68" i="11"/>
  <c r="BO68" i="11"/>
  <c r="BP68" i="11"/>
  <c r="BQ68" i="11"/>
  <c r="BR68" i="11"/>
  <c r="BS68" i="11"/>
  <c r="BT68" i="11"/>
  <c r="BU68" i="11"/>
  <c r="BV68" i="11"/>
  <c r="BW68" i="11"/>
  <c r="BX68" i="11"/>
  <c r="BY68" i="11"/>
  <c r="BZ68" i="11"/>
  <c r="CA68" i="11"/>
  <c r="CB68" i="11"/>
  <c r="AS69" i="11"/>
  <c r="AT69" i="11"/>
  <c r="AU69" i="11"/>
  <c r="AV69" i="11"/>
  <c r="AW69" i="11"/>
  <c r="AX69" i="11"/>
  <c r="AY69" i="11"/>
  <c r="AZ69" i="11"/>
  <c r="BA69" i="11"/>
  <c r="BB69" i="11"/>
  <c r="BC69" i="11"/>
  <c r="BD69" i="11"/>
  <c r="BE69" i="11"/>
  <c r="BF69" i="11"/>
  <c r="BG69" i="11"/>
  <c r="BH69" i="11"/>
  <c r="BI69" i="11"/>
  <c r="BJ69" i="11"/>
  <c r="BK69" i="11"/>
  <c r="BL69" i="11"/>
  <c r="BM69" i="11"/>
  <c r="BN69" i="11"/>
  <c r="BO69" i="11"/>
  <c r="BP69" i="11"/>
  <c r="BQ69" i="11"/>
  <c r="BR69" i="11"/>
  <c r="BS69" i="11"/>
  <c r="BT69" i="11"/>
  <c r="BU69" i="11"/>
  <c r="BV69" i="11"/>
  <c r="BW69" i="11"/>
  <c r="BX69" i="11"/>
  <c r="BY69" i="11"/>
  <c r="BZ69" i="11"/>
  <c r="CA69" i="11"/>
  <c r="CB69" i="11"/>
  <c r="AS70" i="11"/>
  <c r="AT70" i="11"/>
  <c r="AU70" i="11"/>
  <c r="AV70" i="11"/>
  <c r="AW70" i="11"/>
  <c r="AX70" i="11"/>
  <c r="AY70" i="11"/>
  <c r="AZ70" i="11"/>
  <c r="BA70" i="11"/>
  <c r="BB70" i="11"/>
  <c r="BC70" i="11"/>
  <c r="BD70" i="11"/>
  <c r="BE70" i="11"/>
  <c r="BF70" i="11"/>
  <c r="BG70" i="11"/>
  <c r="BH70" i="11"/>
  <c r="BI70" i="11"/>
  <c r="BJ70" i="11"/>
  <c r="BK70" i="11"/>
  <c r="BL70" i="11"/>
  <c r="BM70" i="11"/>
  <c r="BN70" i="11"/>
  <c r="BO70" i="11"/>
  <c r="BP70" i="11"/>
  <c r="BQ70" i="11"/>
  <c r="BR70" i="11"/>
  <c r="BS70" i="11"/>
  <c r="BT70" i="11"/>
  <c r="BU70" i="11"/>
  <c r="BV70" i="11"/>
  <c r="BW70" i="11"/>
  <c r="BX70" i="11"/>
  <c r="BY70" i="11"/>
  <c r="BZ70" i="11"/>
  <c r="CA70" i="11"/>
  <c r="CB70" i="11"/>
  <c r="AS71" i="11"/>
  <c r="AT71" i="11"/>
  <c r="AU71" i="11"/>
  <c r="AV71" i="11"/>
  <c r="AW71" i="11"/>
  <c r="AX71" i="11"/>
  <c r="AY71" i="11"/>
  <c r="AZ71" i="11"/>
  <c r="BA71" i="11"/>
  <c r="BB71" i="11"/>
  <c r="BC71" i="11"/>
  <c r="BD71" i="11"/>
  <c r="BE71" i="11"/>
  <c r="BF71" i="11"/>
  <c r="BG71" i="11"/>
  <c r="BH71" i="11"/>
  <c r="BI71" i="11"/>
  <c r="BJ71" i="11"/>
  <c r="BK71" i="11"/>
  <c r="BL71" i="11"/>
  <c r="BM71" i="11"/>
  <c r="BN71" i="11"/>
  <c r="BO71" i="11"/>
  <c r="BP71" i="11"/>
  <c r="BQ71" i="11"/>
  <c r="BR71" i="11"/>
  <c r="BS71" i="11"/>
  <c r="BT71" i="11"/>
  <c r="BU71" i="11"/>
  <c r="BV71" i="11"/>
  <c r="BW71" i="11"/>
  <c r="BX71" i="11"/>
  <c r="BY71" i="11"/>
  <c r="BZ71" i="11"/>
  <c r="CA71" i="11"/>
  <c r="CB71" i="11"/>
  <c r="AS72" i="11"/>
  <c r="AT72" i="11"/>
  <c r="AU72" i="11"/>
  <c r="AV72" i="11"/>
  <c r="AW72" i="11"/>
  <c r="AX72" i="11"/>
  <c r="AY72" i="11"/>
  <c r="AZ72" i="11"/>
  <c r="BA72" i="11"/>
  <c r="BB72" i="11"/>
  <c r="BC72" i="11"/>
  <c r="BD72" i="11"/>
  <c r="BE72" i="11"/>
  <c r="BF72" i="11"/>
  <c r="BG72" i="11"/>
  <c r="BH72" i="11"/>
  <c r="BI72" i="11"/>
  <c r="BJ72" i="11"/>
  <c r="BK72" i="11"/>
  <c r="BL72" i="11"/>
  <c r="BM72" i="11"/>
  <c r="BN72" i="11"/>
  <c r="BO72" i="11"/>
  <c r="BP72" i="11"/>
  <c r="BQ72" i="11"/>
  <c r="BR72" i="11"/>
  <c r="BS72" i="11"/>
  <c r="BT72" i="11"/>
  <c r="BU72" i="11"/>
  <c r="BV72" i="11"/>
  <c r="BW72" i="11"/>
  <c r="BX72" i="11"/>
  <c r="BY72" i="11"/>
  <c r="BZ72" i="11"/>
  <c r="CA72" i="11"/>
  <c r="CB72" i="11"/>
  <c r="AS73" i="11"/>
  <c r="AT73" i="11"/>
  <c r="AU73" i="11"/>
  <c r="AV73" i="11"/>
  <c r="AW73" i="11"/>
  <c r="AX73" i="11"/>
  <c r="AY73" i="11"/>
  <c r="AZ73" i="11"/>
  <c r="BA73" i="11"/>
  <c r="BB73" i="11"/>
  <c r="BC73" i="11"/>
  <c r="BD73" i="11"/>
  <c r="BE73" i="11"/>
  <c r="BF73" i="11"/>
  <c r="BG73" i="11"/>
  <c r="BH73" i="11"/>
  <c r="BI73" i="11"/>
  <c r="BJ73" i="11"/>
  <c r="BK73" i="11"/>
  <c r="BL73" i="11"/>
  <c r="BM73" i="11"/>
  <c r="BN73" i="11"/>
  <c r="BO73" i="11"/>
  <c r="BP73" i="11"/>
  <c r="BQ73" i="11"/>
  <c r="BR73" i="11"/>
  <c r="BS73" i="11"/>
  <c r="BT73" i="11"/>
  <c r="BU73" i="11"/>
  <c r="BV73" i="11"/>
  <c r="BW73" i="11"/>
  <c r="BX73" i="11"/>
  <c r="BY73" i="11"/>
  <c r="BZ73" i="11"/>
  <c r="CA73" i="11"/>
  <c r="CB73" i="11"/>
  <c r="AS74" i="11"/>
  <c r="AT74" i="11"/>
  <c r="AU74" i="11"/>
  <c r="AV74" i="11"/>
  <c r="AW74" i="11"/>
  <c r="AX74" i="11"/>
  <c r="AY74" i="11"/>
  <c r="AZ74" i="11"/>
  <c r="BA74" i="11"/>
  <c r="BB74" i="11"/>
  <c r="BC74" i="11"/>
  <c r="BD74" i="11"/>
  <c r="BE74" i="11"/>
  <c r="BF74" i="11"/>
  <c r="BG74" i="11"/>
  <c r="BH74" i="11"/>
  <c r="BI74" i="11"/>
  <c r="BJ74" i="11"/>
  <c r="BK74" i="11"/>
  <c r="BL74" i="11"/>
  <c r="BM74" i="11"/>
  <c r="BN74" i="11"/>
  <c r="BO74" i="11"/>
  <c r="BP74" i="11"/>
  <c r="BQ74" i="11"/>
  <c r="BR74" i="11"/>
  <c r="BS74" i="11"/>
  <c r="BT74" i="11"/>
  <c r="BU74" i="11"/>
  <c r="BV74" i="11"/>
  <c r="BW74" i="11"/>
  <c r="BX74" i="11"/>
  <c r="BY74" i="11"/>
  <c r="BZ74" i="11"/>
  <c r="CA74" i="11"/>
  <c r="CB74" i="11"/>
  <c r="AS75" i="11"/>
  <c r="AT75" i="11"/>
  <c r="AU75" i="11"/>
  <c r="AV75" i="11"/>
  <c r="AW75" i="11"/>
  <c r="AX75" i="11"/>
  <c r="AY75" i="11"/>
  <c r="AZ75" i="11"/>
  <c r="BA75" i="11"/>
  <c r="BB75" i="11"/>
  <c r="BC75" i="11"/>
  <c r="BD75" i="11"/>
  <c r="BE75" i="11"/>
  <c r="BF75" i="11"/>
  <c r="BG75" i="11"/>
  <c r="BH75" i="11"/>
  <c r="BI75" i="11"/>
  <c r="BJ75" i="11"/>
  <c r="BK75" i="11"/>
  <c r="BL75" i="11"/>
  <c r="BM75" i="11"/>
  <c r="BN75" i="11"/>
  <c r="BO75" i="11"/>
  <c r="BP75" i="11"/>
  <c r="BQ75" i="11"/>
  <c r="BR75" i="11"/>
  <c r="BS75" i="11"/>
  <c r="BT75" i="11"/>
  <c r="BU75" i="11"/>
  <c r="BV75" i="11"/>
  <c r="BW75" i="11"/>
  <c r="BX75" i="11"/>
  <c r="BY75" i="11"/>
  <c r="BZ75" i="11"/>
  <c r="CA75" i="11"/>
  <c r="CB75" i="11"/>
  <c r="AS76" i="11"/>
  <c r="AT76" i="11"/>
  <c r="AU76" i="11"/>
  <c r="AV76" i="11"/>
  <c r="AW76" i="11"/>
  <c r="AX76" i="11"/>
  <c r="AY76" i="11"/>
  <c r="AZ76" i="11"/>
  <c r="BA76" i="11"/>
  <c r="BB76" i="11"/>
  <c r="BC76" i="11"/>
  <c r="BD76" i="11"/>
  <c r="BE76" i="11"/>
  <c r="BF76" i="11"/>
  <c r="BG76" i="11"/>
  <c r="BH76" i="11"/>
  <c r="BI76" i="11"/>
  <c r="BJ76" i="11"/>
  <c r="BK76" i="11"/>
  <c r="BL76" i="11"/>
  <c r="BM76" i="11"/>
  <c r="BN76" i="11"/>
  <c r="BO76" i="11"/>
  <c r="BP76" i="11"/>
  <c r="BQ76" i="11"/>
  <c r="BR76" i="11"/>
  <c r="BS76" i="11"/>
  <c r="BT76" i="11"/>
  <c r="BU76" i="11"/>
  <c r="BV76" i="11"/>
  <c r="BW76" i="11"/>
  <c r="BX76" i="11"/>
  <c r="BY76" i="11"/>
  <c r="BZ76" i="11"/>
  <c r="CA76" i="11"/>
  <c r="CB76" i="11"/>
  <c r="AS77" i="11"/>
  <c r="AT77" i="11"/>
  <c r="AU77" i="11"/>
  <c r="AV77" i="11"/>
  <c r="AW77" i="11"/>
  <c r="AX77" i="11"/>
  <c r="AY77" i="11"/>
  <c r="AZ77" i="11"/>
  <c r="BA77" i="11"/>
  <c r="BB77" i="11"/>
  <c r="BC77" i="11"/>
  <c r="BD77" i="11"/>
  <c r="BE77" i="11"/>
  <c r="BF77" i="11"/>
  <c r="BG77" i="11"/>
  <c r="BH77" i="11"/>
  <c r="BI77" i="11"/>
  <c r="BJ77" i="11"/>
  <c r="BK77" i="11"/>
  <c r="BL77" i="11"/>
  <c r="BM77" i="11"/>
  <c r="BN77" i="11"/>
  <c r="BO77" i="11"/>
  <c r="BP77" i="11"/>
  <c r="BQ77" i="11"/>
  <c r="BR77" i="11"/>
  <c r="BS77" i="11"/>
  <c r="BT77" i="11"/>
  <c r="BU77" i="11"/>
  <c r="BV77" i="11"/>
  <c r="BW77" i="11"/>
  <c r="BX77" i="11"/>
  <c r="BY77" i="11"/>
  <c r="BZ77" i="11"/>
  <c r="CA77" i="11"/>
  <c r="CB77" i="11"/>
  <c r="AS78" i="11"/>
  <c r="AT78" i="11"/>
  <c r="AU78" i="11"/>
  <c r="AV78" i="11"/>
  <c r="AW78" i="11"/>
  <c r="AX78" i="11"/>
  <c r="AY78" i="11"/>
  <c r="AZ78" i="11"/>
  <c r="BA78" i="11"/>
  <c r="BB78" i="11"/>
  <c r="BC78" i="11"/>
  <c r="BD78" i="11"/>
  <c r="BE78" i="11"/>
  <c r="BF78" i="11"/>
  <c r="BG78" i="11"/>
  <c r="BH78" i="11"/>
  <c r="BI78" i="11"/>
  <c r="BJ78" i="11"/>
  <c r="BK78" i="11"/>
  <c r="BL78" i="11"/>
  <c r="BM78" i="11"/>
  <c r="BN78" i="11"/>
  <c r="BO78" i="11"/>
  <c r="BP78" i="11"/>
  <c r="BQ78" i="11"/>
  <c r="BR78" i="11"/>
  <c r="BS78" i="11"/>
  <c r="BT78" i="11"/>
  <c r="BU78" i="11"/>
  <c r="BV78" i="11"/>
  <c r="BW78" i="11"/>
  <c r="BX78" i="11"/>
  <c r="BY78" i="11"/>
  <c r="BZ78" i="11"/>
  <c r="CA78" i="11"/>
  <c r="CB78" i="11"/>
  <c r="AS79" i="11"/>
  <c r="AT79" i="11"/>
  <c r="AU79" i="11"/>
  <c r="AV79" i="11"/>
  <c r="AW79" i="11"/>
  <c r="AX79" i="11"/>
  <c r="AY79" i="11"/>
  <c r="AZ79" i="11"/>
  <c r="BA79" i="11"/>
  <c r="BB79" i="11"/>
  <c r="BC79" i="11"/>
  <c r="BD79" i="11"/>
  <c r="BE79" i="11"/>
  <c r="BF79" i="11"/>
  <c r="BG79" i="11"/>
  <c r="BH79" i="11"/>
  <c r="BI79" i="11"/>
  <c r="BJ79" i="11"/>
  <c r="BK79" i="11"/>
  <c r="BL79" i="11"/>
  <c r="BM79" i="11"/>
  <c r="BN79" i="11"/>
  <c r="BO79" i="11"/>
  <c r="BP79" i="11"/>
  <c r="BQ79" i="11"/>
  <c r="BR79" i="11"/>
  <c r="BS79" i="11"/>
  <c r="BT79" i="11"/>
  <c r="BU79" i="11"/>
  <c r="BV79" i="11"/>
  <c r="BW79" i="11"/>
  <c r="BX79" i="11"/>
  <c r="BY79" i="11"/>
  <c r="BZ79" i="11"/>
  <c r="CA79" i="11"/>
  <c r="CB79" i="11"/>
  <c r="AS80" i="11"/>
  <c r="AT80" i="11"/>
  <c r="AU80" i="11"/>
  <c r="AV80" i="11"/>
  <c r="AW80" i="11"/>
  <c r="AX80" i="11"/>
  <c r="AY80" i="11"/>
  <c r="AZ80" i="11"/>
  <c r="BA80" i="11"/>
  <c r="BB80" i="11"/>
  <c r="BC80" i="11"/>
  <c r="BD80" i="11"/>
  <c r="BE80" i="11"/>
  <c r="BF80" i="11"/>
  <c r="BG80" i="11"/>
  <c r="BH80" i="11"/>
  <c r="BI80" i="11"/>
  <c r="BJ80" i="11"/>
  <c r="BK80" i="11"/>
  <c r="BL80" i="11"/>
  <c r="BM80" i="11"/>
  <c r="BN80" i="11"/>
  <c r="BO80" i="11"/>
  <c r="BP80" i="11"/>
  <c r="BQ80" i="11"/>
  <c r="BR80" i="11"/>
  <c r="BS80" i="11"/>
  <c r="BT80" i="11"/>
  <c r="BU80" i="11"/>
  <c r="BV80" i="11"/>
  <c r="BW80" i="11"/>
  <c r="BX80" i="11"/>
  <c r="BY80" i="11"/>
  <c r="BZ80" i="11"/>
  <c r="CA80" i="11"/>
  <c r="CB80" i="11"/>
  <c r="AS81" i="11"/>
  <c r="AT81" i="11"/>
  <c r="AU81" i="11"/>
  <c r="AV81" i="11"/>
  <c r="AW81" i="11"/>
  <c r="AX81" i="11"/>
  <c r="AY81" i="11"/>
  <c r="AZ81" i="11"/>
  <c r="BA81" i="11"/>
  <c r="BB81" i="11"/>
  <c r="BC81" i="11"/>
  <c r="BD81" i="11"/>
  <c r="BE81" i="11"/>
  <c r="BF81" i="11"/>
  <c r="BG81" i="11"/>
  <c r="BH81" i="11"/>
  <c r="BI81" i="11"/>
  <c r="BJ81" i="11"/>
  <c r="BK81" i="11"/>
  <c r="BL81" i="11"/>
  <c r="BM81" i="11"/>
  <c r="BN81" i="11"/>
  <c r="BO81" i="11"/>
  <c r="BP81" i="11"/>
  <c r="BQ81" i="11"/>
  <c r="BR81" i="11"/>
  <c r="BS81" i="11"/>
  <c r="BT81" i="11"/>
  <c r="BU81" i="11"/>
  <c r="BV81" i="11"/>
  <c r="BW81" i="11"/>
  <c r="BX81" i="11"/>
  <c r="BY81" i="11"/>
  <c r="BZ81" i="11"/>
  <c r="CA81" i="11"/>
  <c r="CB81" i="11"/>
  <c r="AS82" i="11"/>
  <c r="AT82" i="11"/>
  <c r="AU82" i="11"/>
  <c r="AV82" i="11"/>
  <c r="AW82" i="11"/>
  <c r="AX82" i="11"/>
  <c r="AY82" i="11"/>
  <c r="AZ82" i="11"/>
  <c r="BA82" i="11"/>
  <c r="BB82" i="11"/>
  <c r="BC82" i="11"/>
  <c r="BD82" i="11"/>
  <c r="BE82" i="11"/>
  <c r="BF82" i="11"/>
  <c r="BG82" i="11"/>
  <c r="BH82" i="11"/>
  <c r="BI82" i="11"/>
  <c r="BJ82" i="11"/>
  <c r="BK82" i="11"/>
  <c r="BL82" i="11"/>
  <c r="BM82" i="11"/>
  <c r="BN82" i="11"/>
  <c r="BO82" i="11"/>
  <c r="BP82" i="11"/>
  <c r="BQ82" i="11"/>
  <c r="BR82" i="11"/>
  <c r="BS82" i="11"/>
  <c r="BT82" i="11"/>
  <c r="BU82" i="11"/>
  <c r="BV82" i="11"/>
  <c r="BW82" i="11"/>
  <c r="BX82" i="11"/>
  <c r="BY82" i="11"/>
  <c r="BZ82" i="11"/>
  <c r="CA82" i="11"/>
  <c r="CB82" i="11"/>
  <c r="AS83" i="11"/>
  <c r="AT83" i="11"/>
  <c r="AU83" i="11"/>
  <c r="AV83" i="11"/>
  <c r="AW83" i="11"/>
  <c r="AX83" i="11"/>
  <c r="AY83" i="11"/>
  <c r="AZ83" i="11"/>
  <c r="BA83" i="11"/>
  <c r="BB83" i="11"/>
  <c r="BC83" i="11"/>
  <c r="BD83" i="11"/>
  <c r="BE83" i="11"/>
  <c r="BF83" i="11"/>
  <c r="BG83" i="11"/>
  <c r="BH83" i="11"/>
  <c r="BI83" i="11"/>
  <c r="BJ83" i="11"/>
  <c r="BK83" i="11"/>
  <c r="BL83" i="11"/>
  <c r="BM83" i="11"/>
  <c r="BN83" i="11"/>
  <c r="BO83" i="11"/>
  <c r="BP83" i="11"/>
  <c r="BQ83" i="11"/>
  <c r="BR83" i="11"/>
  <c r="BS83" i="11"/>
  <c r="BT83" i="11"/>
  <c r="BU83" i="11"/>
  <c r="BV83" i="11"/>
  <c r="BW83" i="11"/>
  <c r="BX83" i="11"/>
  <c r="BY83" i="11"/>
  <c r="BZ83" i="11"/>
  <c r="CA83" i="11"/>
  <c r="CB83" i="11"/>
  <c r="AS84" i="11"/>
  <c r="AT84" i="11"/>
  <c r="AU84" i="11"/>
  <c r="AV84" i="11"/>
  <c r="AW84" i="11"/>
  <c r="AX84" i="11"/>
  <c r="AY84" i="11"/>
  <c r="AZ84" i="11"/>
  <c r="BA84" i="11"/>
  <c r="BB84" i="11"/>
  <c r="BC84" i="11"/>
  <c r="BD84" i="11"/>
  <c r="BE84" i="11"/>
  <c r="BF84" i="11"/>
  <c r="BG84" i="11"/>
  <c r="BH84" i="11"/>
  <c r="BI84" i="11"/>
  <c r="BJ84" i="11"/>
  <c r="BK84" i="11"/>
  <c r="BL84" i="11"/>
  <c r="BM84" i="11"/>
  <c r="BN84" i="11"/>
  <c r="BO84" i="11"/>
  <c r="BP84" i="11"/>
  <c r="BQ84" i="11"/>
  <c r="BR84" i="11"/>
  <c r="BS84" i="11"/>
  <c r="BT84" i="11"/>
  <c r="BU84" i="11"/>
  <c r="BV84" i="11"/>
  <c r="BW84" i="11"/>
  <c r="BX84" i="11"/>
  <c r="BY84" i="11"/>
  <c r="BZ84" i="11"/>
  <c r="CA84" i="11"/>
  <c r="CB84" i="11"/>
  <c r="AS85" i="11"/>
  <c r="AT85" i="11"/>
  <c r="AU85" i="11"/>
  <c r="AV85" i="11"/>
  <c r="AW85" i="11"/>
  <c r="AX85" i="11"/>
  <c r="AY85" i="11"/>
  <c r="AZ85" i="11"/>
  <c r="BA85" i="11"/>
  <c r="BB85" i="11"/>
  <c r="BC85" i="11"/>
  <c r="BD85" i="11"/>
  <c r="BE85" i="11"/>
  <c r="BF85" i="11"/>
  <c r="BG85" i="11"/>
  <c r="BH85" i="11"/>
  <c r="BI85" i="11"/>
  <c r="BJ85" i="11"/>
  <c r="BK85" i="11"/>
  <c r="BL85" i="11"/>
  <c r="BM85" i="11"/>
  <c r="BN85" i="11"/>
  <c r="BO85" i="11"/>
  <c r="BP85" i="11"/>
  <c r="BQ85" i="11"/>
  <c r="BR85" i="11"/>
  <c r="BS85" i="11"/>
  <c r="BT85" i="11"/>
  <c r="BU85" i="11"/>
  <c r="BV85" i="11"/>
  <c r="BW85" i="11"/>
  <c r="BX85" i="11"/>
  <c r="BY85" i="11"/>
  <c r="BZ85" i="11"/>
  <c r="CA85" i="11"/>
  <c r="CB85" i="11"/>
  <c r="AS86" i="11"/>
  <c r="AT86" i="11"/>
  <c r="AU86" i="11"/>
  <c r="AV86" i="11"/>
  <c r="AW86" i="11"/>
  <c r="AX86" i="11"/>
  <c r="AY86" i="11"/>
  <c r="AZ86" i="11"/>
  <c r="BA86" i="11"/>
  <c r="BB86" i="11"/>
  <c r="BC86" i="11"/>
  <c r="BD86" i="11"/>
  <c r="BE86" i="11"/>
  <c r="BF86" i="11"/>
  <c r="BG86" i="11"/>
  <c r="BH86" i="11"/>
  <c r="BI86" i="11"/>
  <c r="BJ86" i="11"/>
  <c r="BK86" i="11"/>
  <c r="BL86" i="11"/>
  <c r="BM86" i="11"/>
  <c r="BN86" i="11"/>
  <c r="BO86" i="11"/>
  <c r="BP86" i="11"/>
  <c r="BQ86" i="11"/>
  <c r="BR86" i="11"/>
  <c r="BS86" i="11"/>
  <c r="BT86" i="11"/>
  <c r="BU86" i="11"/>
  <c r="BV86" i="11"/>
  <c r="BW86" i="11"/>
  <c r="BX86" i="11"/>
  <c r="BY86" i="11"/>
  <c r="BZ86" i="11"/>
  <c r="CA86" i="11"/>
  <c r="CB86" i="11"/>
  <c r="AS87" i="11"/>
  <c r="AT87" i="11"/>
  <c r="AU87" i="11"/>
  <c r="AV87" i="11"/>
  <c r="AW87" i="11"/>
  <c r="AX87" i="11"/>
  <c r="AY87" i="11"/>
  <c r="AZ87" i="11"/>
  <c r="BA87" i="11"/>
  <c r="BB87" i="11"/>
  <c r="BC87" i="11"/>
  <c r="BD87" i="11"/>
  <c r="BE87" i="11"/>
  <c r="BF87" i="11"/>
  <c r="BG87" i="11"/>
  <c r="BH87" i="11"/>
  <c r="BI87" i="11"/>
  <c r="BJ87" i="11"/>
  <c r="BK87" i="11"/>
  <c r="BL87" i="11"/>
  <c r="BM87" i="11"/>
  <c r="BN87" i="11"/>
  <c r="BO87" i="11"/>
  <c r="BP87" i="11"/>
  <c r="BQ87" i="11"/>
  <c r="BR87" i="11"/>
  <c r="BS87" i="11"/>
  <c r="BT87" i="11"/>
  <c r="BU87" i="11"/>
  <c r="BV87" i="11"/>
  <c r="BW87" i="11"/>
  <c r="BX87" i="11"/>
  <c r="BY87" i="11"/>
  <c r="BZ87" i="11"/>
  <c r="CA87" i="11"/>
  <c r="CB87" i="11"/>
  <c r="AS88" i="11"/>
  <c r="AT88" i="11"/>
  <c r="AU88" i="11"/>
  <c r="AV88" i="11"/>
  <c r="AW88" i="11"/>
  <c r="AX88" i="11"/>
  <c r="AY88" i="11"/>
  <c r="AZ88" i="11"/>
  <c r="BA88" i="11"/>
  <c r="BB88" i="11"/>
  <c r="BC88" i="11"/>
  <c r="BD88" i="11"/>
  <c r="BE88" i="11"/>
  <c r="BF88" i="11"/>
  <c r="BG88" i="11"/>
  <c r="BH88" i="11"/>
  <c r="BI88" i="11"/>
  <c r="BJ88" i="11"/>
  <c r="BK88" i="11"/>
  <c r="BL88" i="11"/>
  <c r="BM88" i="11"/>
  <c r="BN88" i="11"/>
  <c r="BO88" i="11"/>
  <c r="BP88" i="11"/>
  <c r="BQ88" i="11"/>
  <c r="BR88" i="11"/>
  <c r="BS88" i="11"/>
  <c r="BT88" i="11"/>
  <c r="BU88" i="11"/>
  <c r="BV88" i="11"/>
  <c r="BW88" i="11"/>
  <c r="BX88" i="11"/>
  <c r="BY88" i="11"/>
  <c r="BZ88" i="11"/>
  <c r="CA88" i="11"/>
  <c r="CB88" i="11"/>
  <c r="AS89" i="11"/>
  <c r="AT89" i="11"/>
  <c r="AU89" i="11"/>
  <c r="AV89" i="11"/>
  <c r="AW89" i="11"/>
  <c r="AX89" i="11"/>
  <c r="AY89" i="11"/>
  <c r="AZ89" i="11"/>
  <c r="BA89" i="11"/>
  <c r="BB89" i="11"/>
  <c r="BC89" i="11"/>
  <c r="BD89" i="11"/>
  <c r="BE89" i="11"/>
  <c r="BF89" i="11"/>
  <c r="BG89" i="11"/>
  <c r="BH89" i="11"/>
  <c r="BI89" i="11"/>
  <c r="BJ89" i="11"/>
  <c r="BK89" i="11"/>
  <c r="BL89" i="11"/>
  <c r="BM89" i="11"/>
  <c r="BN89" i="11"/>
  <c r="BO89" i="11"/>
  <c r="BP89" i="11"/>
  <c r="BQ89" i="11"/>
  <c r="BR89" i="11"/>
  <c r="BS89" i="11"/>
  <c r="BT89" i="11"/>
  <c r="BU89" i="11"/>
  <c r="BV89" i="11"/>
  <c r="BW89" i="11"/>
  <c r="BX89" i="11"/>
  <c r="BY89" i="11"/>
  <c r="BZ89" i="11"/>
  <c r="CA89" i="11"/>
  <c r="CB89" i="11"/>
  <c r="AS90" i="11"/>
  <c r="AT90" i="11"/>
  <c r="AU90" i="11"/>
  <c r="AV90" i="11"/>
  <c r="AW90" i="11"/>
  <c r="AX90" i="11"/>
  <c r="AY90" i="11"/>
  <c r="AZ90" i="11"/>
  <c r="BA90" i="11"/>
  <c r="BB90" i="11"/>
  <c r="BC90" i="11"/>
  <c r="BD90" i="11"/>
  <c r="BE90" i="11"/>
  <c r="BF90" i="11"/>
  <c r="BG90" i="11"/>
  <c r="BH90" i="11"/>
  <c r="BI90" i="11"/>
  <c r="BJ90" i="11"/>
  <c r="BK90" i="11"/>
  <c r="BL90" i="11"/>
  <c r="BM90" i="11"/>
  <c r="BN90" i="11"/>
  <c r="BO90" i="11"/>
  <c r="BP90" i="11"/>
  <c r="BQ90" i="11"/>
  <c r="BR90" i="11"/>
  <c r="BS90" i="11"/>
  <c r="BT90" i="11"/>
  <c r="BU90" i="11"/>
  <c r="BV90" i="11"/>
  <c r="BW90" i="11"/>
  <c r="BX90" i="11"/>
  <c r="BY90" i="11"/>
  <c r="BZ90" i="11"/>
  <c r="CA90" i="11"/>
  <c r="CB90" i="11"/>
  <c r="AS91" i="11"/>
  <c r="AT91" i="11"/>
  <c r="AU91" i="11"/>
  <c r="AV91" i="11"/>
  <c r="AW91" i="11"/>
  <c r="AX91" i="11"/>
  <c r="AY91" i="11"/>
  <c r="AZ91" i="11"/>
  <c r="BA91" i="11"/>
  <c r="BB91" i="11"/>
  <c r="BC91" i="11"/>
  <c r="BD91" i="11"/>
  <c r="BE91" i="11"/>
  <c r="BF91" i="11"/>
  <c r="BG91" i="11"/>
  <c r="BH91" i="11"/>
  <c r="BI91" i="11"/>
  <c r="BJ91" i="11"/>
  <c r="BK91" i="11"/>
  <c r="BL91" i="11"/>
  <c r="BM91" i="11"/>
  <c r="BN91" i="11"/>
  <c r="BO91" i="11"/>
  <c r="BP91" i="11"/>
  <c r="BQ91" i="11"/>
  <c r="BR91" i="11"/>
  <c r="BS91" i="11"/>
  <c r="BT91" i="11"/>
  <c r="BU91" i="11"/>
  <c r="BV91" i="11"/>
  <c r="BW91" i="11"/>
  <c r="BX91" i="11"/>
  <c r="BY91" i="11"/>
  <c r="BZ91" i="11"/>
  <c r="CA91" i="11"/>
  <c r="CB91" i="11"/>
  <c r="AS92" i="11"/>
  <c r="AT92" i="11"/>
  <c r="AU92" i="11"/>
  <c r="AV92" i="11"/>
  <c r="AW92" i="11"/>
  <c r="AX92" i="11"/>
  <c r="AY92" i="11"/>
  <c r="AZ92" i="11"/>
  <c r="BA92" i="11"/>
  <c r="BB92" i="11"/>
  <c r="BC92" i="11"/>
  <c r="BD92" i="11"/>
  <c r="BE92" i="11"/>
  <c r="BF92" i="11"/>
  <c r="BG92" i="11"/>
  <c r="BH92" i="11"/>
  <c r="BI92" i="11"/>
  <c r="BJ92" i="11"/>
  <c r="BK92" i="11"/>
  <c r="BL92" i="11"/>
  <c r="BM92" i="11"/>
  <c r="BN92" i="11"/>
  <c r="BO92" i="11"/>
  <c r="BP92" i="11"/>
  <c r="BQ92" i="11"/>
  <c r="BR92" i="11"/>
  <c r="BS92" i="11"/>
  <c r="BT92" i="11"/>
  <c r="BU92" i="11"/>
  <c r="BV92" i="11"/>
  <c r="BW92" i="11"/>
  <c r="BX92" i="11"/>
  <c r="BY92" i="11"/>
  <c r="BZ92" i="11"/>
  <c r="CA92" i="11"/>
  <c r="CB92" i="11"/>
  <c r="AS93" i="11"/>
  <c r="AT93" i="11"/>
  <c r="AU93" i="11"/>
  <c r="AV93" i="11"/>
  <c r="AW93" i="11"/>
  <c r="AX93" i="11"/>
  <c r="AY93" i="11"/>
  <c r="AZ93" i="11"/>
  <c r="BA93" i="11"/>
  <c r="BB93" i="11"/>
  <c r="BC93" i="11"/>
  <c r="BD93" i="11"/>
  <c r="BE93" i="11"/>
  <c r="BF93" i="11"/>
  <c r="BG93" i="11"/>
  <c r="BH93" i="11"/>
  <c r="BI93" i="11"/>
  <c r="BJ93" i="11"/>
  <c r="BK93" i="11"/>
  <c r="BL93" i="11"/>
  <c r="BM93" i="11"/>
  <c r="BN93" i="11"/>
  <c r="BO93" i="11"/>
  <c r="BP93" i="11"/>
  <c r="BQ93" i="11"/>
  <c r="BR93" i="11"/>
  <c r="BS93" i="11"/>
  <c r="BT93" i="11"/>
  <c r="BU93" i="11"/>
  <c r="BV93" i="11"/>
  <c r="BW93" i="11"/>
  <c r="BX93" i="11"/>
  <c r="BY93" i="11"/>
  <c r="BZ93" i="11"/>
  <c r="CA93" i="11"/>
  <c r="CB93" i="11"/>
  <c r="AS94" i="11"/>
  <c r="AT94" i="11"/>
  <c r="AU94" i="11"/>
  <c r="AV94" i="11"/>
  <c r="AW94" i="11"/>
  <c r="AX94" i="11"/>
  <c r="AY94" i="11"/>
  <c r="AZ94" i="11"/>
  <c r="BA94" i="11"/>
  <c r="BB94" i="11"/>
  <c r="BC94" i="11"/>
  <c r="BD94" i="11"/>
  <c r="BE94" i="11"/>
  <c r="BF94" i="11"/>
  <c r="BG94" i="11"/>
  <c r="BH94" i="11"/>
  <c r="BI94" i="11"/>
  <c r="BJ94" i="11"/>
  <c r="BK94" i="11"/>
  <c r="BL94" i="11"/>
  <c r="BM94" i="11"/>
  <c r="BN94" i="11"/>
  <c r="BO94" i="11"/>
  <c r="BP94" i="11"/>
  <c r="BQ94" i="11"/>
  <c r="BR94" i="11"/>
  <c r="BS94" i="11"/>
  <c r="BT94" i="11"/>
  <c r="BU94" i="11"/>
  <c r="BV94" i="11"/>
  <c r="BW94" i="11"/>
  <c r="BX94" i="11"/>
  <c r="BY94" i="11"/>
  <c r="BZ94" i="11"/>
  <c r="CA94" i="11"/>
  <c r="CB94" i="11"/>
  <c r="AS95" i="11"/>
  <c r="AT95" i="11"/>
  <c r="AU95" i="11"/>
  <c r="AV95" i="11"/>
  <c r="AW95" i="11"/>
  <c r="AX95" i="11"/>
  <c r="AY95" i="11"/>
  <c r="AZ95" i="11"/>
  <c r="BA95" i="11"/>
  <c r="BB95" i="11"/>
  <c r="BC95" i="11"/>
  <c r="BD95" i="11"/>
  <c r="BE95" i="11"/>
  <c r="BF95" i="11"/>
  <c r="BG95" i="11"/>
  <c r="BH95" i="11"/>
  <c r="BI95" i="11"/>
  <c r="BJ95" i="11"/>
  <c r="BK95" i="11"/>
  <c r="BL95" i="11"/>
  <c r="BM95" i="11"/>
  <c r="BN95" i="11"/>
  <c r="BO95" i="11"/>
  <c r="BP95" i="11"/>
  <c r="BQ95" i="11"/>
  <c r="BR95" i="11"/>
  <c r="BS95" i="11"/>
  <c r="BT95" i="11"/>
  <c r="BU95" i="11"/>
  <c r="BV95" i="11"/>
  <c r="BW95" i="11"/>
  <c r="BX95" i="11"/>
  <c r="BY95" i="11"/>
  <c r="BZ95" i="11"/>
  <c r="CA95" i="11"/>
  <c r="CB95" i="11"/>
  <c r="AS96" i="11"/>
  <c r="AT96" i="11"/>
  <c r="AU96" i="11"/>
  <c r="AV96" i="11"/>
  <c r="AW96" i="11"/>
  <c r="AX96" i="11"/>
  <c r="AY96" i="11"/>
  <c r="AZ96" i="11"/>
  <c r="BA96" i="11"/>
  <c r="BB96" i="11"/>
  <c r="BC96" i="11"/>
  <c r="BD96" i="11"/>
  <c r="BE96" i="11"/>
  <c r="BF96" i="11"/>
  <c r="BG96" i="11"/>
  <c r="BH96" i="11"/>
  <c r="BI96" i="11"/>
  <c r="BJ96" i="11"/>
  <c r="BK96" i="11"/>
  <c r="BL96" i="11"/>
  <c r="BM96" i="11"/>
  <c r="BN96" i="11"/>
  <c r="BO96" i="11"/>
  <c r="BP96" i="11"/>
  <c r="BQ96" i="11"/>
  <c r="BR96" i="11"/>
  <c r="BS96" i="11"/>
  <c r="BT96" i="11"/>
  <c r="BU96" i="11"/>
  <c r="BV96" i="11"/>
  <c r="BW96" i="11"/>
  <c r="BX96" i="11"/>
  <c r="BY96" i="11"/>
  <c r="BZ96" i="11"/>
  <c r="CA96" i="11"/>
  <c r="CB96" i="11"/>
  <c r="AS97" i="11"/>
  <c r="AT97" i="11"/>
  <c r="AU97" i="11"/>
  <c r="AV97" i="11"/>
  <c r="AW97" i="11"/>
  <c r="AX97" i="11"/>
  <c r="AY97" i="11"/>
  <c r="AZ97" i="11"/>
  <c r="BA97" i="11"/>
  <c r="BB97" i="11"/>
  <c r="BC97" i="11"/>
  <c r="BD97" i="11"/>
  <c r="BE97" i="11"/>
  <c r="BF97" i="11"/>
  <c r="BG97" i="11"/>
  <c r="BH97" i="11"/>
  <c r="BI97" i="11"/>
  <c r="BJ97" i="11"/>
  <c r="BK97" i="11"/>
  <c r="BL97" i="11"/>
  <c r="BM97" i="11"/>
  <c r="BN97" i="11"/>
  <c r="BO97" i="11"/>
  <c r="BP97" i="11"/>
  <c r="BQ97" i="11"/>
  <c r="BR97" i="11"/>
  <c r="BS97" i="11"/>
  <c r="BT97" i="11"/>
  <c r="BU97" i="11"/>
  <c r="BV97" i="11"/>
  <c r="BW97" i="11"/>
  <c r="BX97" i="11"/>
  <c r="BY97" i="11"/>
  <c r="BZ97" i="11"/>
  <c r="CA97" i="11"/>
  <c r="CB97"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AS99" i="11"/>
  <c r="AT99" i="11"/>
  <c r="AU99" i="11"/>
  <c r="AV99" i="11"/>
  <c r="AW99" i="11"/>
  <c r="AX99" i="11"/>
  <c r="AY99" i="11"/>
  <c r="AZ99" i="11"/>
  <c r="BA99" i="11"/>
  <c r="BB99" i="11"/>
  <c r="BC99" i="11"/>
  <c r="BD99" i="11"/>
  <c r="BE99" i="11"/>
  <c r="BF99" i="11"/>
  <c r="BG99" i="11"/>
  <c r="BH99" i="11"/>
  <c r="BI99" i="11"/>
  <c r="BJ99" i="11"/>
  <c r="BK99" i="11"/>
  <c r="BL99" i="11"/>
  <c r="BM99" i="11"/>
  <c r="BN99" i="11"/>
  <c r="BO99" i="11"/>
  <c r="BP99" i="11"/>
  <c r="BQ99" i="11"/>
  <c r="BR99" i="11"/>
  <c r="BS99" i="11"/>
  <c r="BT99" i="11"/>
  <c r="BU99" i="11"/>
  <c r="BV99" i="11"/>
  <c r="BW99" i="11"/>
  <c r="BX99" i="11"/>
  <c r="BY99" i="11"/>
  <c r="BZ99" i="11"/>
  <c r="CA99" i="11"/>
  <c r="CB99" i="11"/>
  <c r="AS100" i="11"/>
  <c r="AT100" i="11"/>
  <c r="AU100" i="11"/>
  <c r="AV100" i="11"/>
  <c r="AW100" i="11"/>
  <c r="AX100" i="11"/>
  <c r="AY100" i="11"/>
  <c r="AZ100" i="11"/>
  <c r="BA100" i="11"/>
  <c r="BB100" i="11"/>
  <c r="BC100" i="11"/>
  <c r="BD100" i="11"/>
  <c r="BE100" i="11"/>
  <c r="BF100" i="11"/>
  <c r="BG100" i="11"/>
  <c r="BH100" i="11"/>
  <c r="BI100" i="11"/>
  <c r="BJ100" i="11"/>
  <c r="BK100" i="11"/>
  <c r="BL100" i="11"/>
  <c r="BM100" i="11"/>
  <c r="BN100" i="11"/>
  <c r="BO100" i="11"/>
  <c r="BP100" i="11"/>
  <c r="BQ100" i="11"/>
  <c r="BR100" i="11"/>
  <c r="BS100" i="11"/>
  <c r="BT100" i="11"/>
  <c r="BU100" i="11"/>
  <c r="BV100" i="11"/>
  <c r="BW100" i="11"/>
  <c r="BX100" i="11"/>
  <c r="BY100" i="11"/>
  <c r="BZ100" i="11"/>
  <c r="CA100" i="11"/>
  <c r="CB100" i="11"/>
  <c r="AS101" i="11"/>
  <c r="AT101" i="11"/>
  <c r="AU101" i="11"/>
  <c r="AV101" i="11"/>
  <c r="AW101" i="11"/>
  <c r="AX101" i="11"/>
  <c r="AY101" i="11"/>
  <c r="AZ101" i="11"/>
  <c r="BA101" i="11"/>
  <c r="BB101" i="11"/>
  <c r="BC101" i="11"/>
  <c r="BD101" i="11"/>
  <c r="BE101" i="11"/>
  <c r="BF101" i="11"/>
  <c r="BG101" i="11"/>
  <c r="BH101" i="11"/>
  <c r="BI101" i="11"/>
  <c r="BJ101" i="11"/>
  <c r="BK101" i="11"/>
  <c r="BL101" i="11"/>
  <c r="BM101" i="11"/>
  <c r="BN101" i="11"/>
  <c r="BO101" i="11"/>
  <c r="BP101" i="11"/>
  <c r="BQ101" i="11"/>
  <c r="BR101" i="11"/>
  <c r="BS101" i="11"/>
  <c r="BT101" i="11"/>
  <c r="BU101" i="11"/>
  <c r="BV101" i="11"/>
  <c r="BW101" i="11"/>
  <c r="BX101" i="11"/>
  <c r="BY101" i="11"/>
  <c r="BZ101" i="11"/>
  <c r="CA101" i="11"/>
  <c r="CB101" i="11"/>
  <c r="AS102" i="11"/>
  <c r="AT102" i="11"/>
  <c r="AU102" i="11"/>
  <c r="AV102" i="11"/>
  <c r="AW102" i="11"/>
  <c r="AX102" i="11"/>
  <c r="AY102" i="11"/>
  <c r="AZ102" i="11"/>
  <c r="BA102" i="11"/>
  <c r="BB102" i="11"/>
  <c r="BC102" i="11"/>
  <c r="BD102" i="11"/>
  <c r="BE102" i="11"/>
  <c r="BF102" i="11"/>
  <c r="BG102" i="11"/>
  <c r="BH102" i="11"/>
  <c r="BI102" i="11"/>
  <c r="BJ102" i="11"/>
  <c r="BK102" i="11"/>
  <c r="BL102" i="11"/>
  <c r="BM102" i="11"/>
  <c r="BN102" i="11"/>
  <c r="BO102" i="11"/>
  <c r="BP102" i="11"/>
  <c r="BQ102" i="11"/>
  <c r="BR102" i="11"/>
  <c r="BS102" i="11"/>
  <c r="BT102" i="11"/>
  <c r="BU102" i="11"/>
  <c r="BV102" i="11"/>
  <c r="BW102" i="11"/>
  <c r="BX102" i="11"/>
  <c r="BY102" i="11"/>
  <c r="BZ102" i="11"/>
  <c r="CA102" i="11"/>
  <c r="CB102" i="11"/>
  <c r="AS103" i="11"/>
  <c r="AT103" i="11"/>
  <c r="AU103" i="11"/>
  <c r="AV103" i="11"/>
  <c r="AW103" i="11"/>
  <c r="AX103" i="11"/>
  <c r="AY103" i="11"/>
  <c r="AZ103" i="11"/>
  <c r="BA103" i="11"/>
  <c r="BB103" i="11"/>
  <c r="BC103" i="11"/>
  <c r="BD103" i="11"/>
  <c r="BE103" i="11"/>
  <c r="BF103" i="11"/>
  <c r="BG103" i="11"/>
  <c r="BH103" i="11"/>
  <c r="BI103" i="11"/>
  <c r="BJ103" i="11"/>
  <c r="BK103" i="11"/>
  <c r="BL103" i="11"/>
  <c r="BM103" i="11"/>
  <c r="BN103" i="11"/>
  <c r="BO103" i="11"/>
  <c r="BP103" i="11"/>
  <c r="BQ103" i="11"/>
  <c r="BR103" i="11"/>
  <c r="BS103" i="11"/>
  <c r="BT103" i="11"/>
  <c r="BU103" i="11"/>
  <c r="BV103" i="11"/>
  <c r="BW103" i="11"/>
  <c r="BX103" i="11"/>
  <c r="BY103" i="11"/>
  <c r="BZ103" i="11"/>
  <c r="CA103" i="11"/>
  <c r="CB103" i="11"/>
  <c r="AS104" i="11"/>
  <c r="AT104" i="11"/>
  <c r="AU104" i="11"/>
  <c r="AV104" i="11"/>
  <c r="AW104" i="11"/>
  <c r="AX104" i="11"/>
  <c r="AY104" i="11"/>
  <c r="AZ104" i="11"/>
  <c r="BA104" i="11"/>
  <c r="BB104" i="11"/>
  <c r="BC104" i="11"/>
  <c r="BD104" i="11"/>
  <c r="BE104" i="11"/>
  <c r="BF104" i="11"/>
  <c r="BG104" i="11"/>
  <c r="BH104" i="11"/>
  <c r="BI104" i="11"/>
  <c r="BJ104" i="11"/>
  <c r="BK104" i="11"/>
  <c r="BL104" i="11"/>
  <c r="BM104" i="11"/>
  <c r="BN104" i="11"/>
  <c r="BO104" i="11"/>
  <c r="BP104" i="11"/>
  <c r="BQ104" i="11"/>
  <c r="BR104" i="11"/>
  <c r="BS104" i="11"/>
  <c r="BT104" i="11"/>
  <c r="BU104" i="11"/>
  <c r="BV104" i="11"/>
  <c r="BW104" i="11"/>
  <c r="BX104" i="11"/>
  <c r="BY104" i="11"/>
  <c r="BZ104" i="11"/>
  <c r="CA104" i="11"/>
  <c r="CB104" i="11"/>
  <c r="AS105" i="11"/>
  <c r="AT105" i="11"/>
  <c r="AU105" i="11"/>
  <c r="AV105" i="11"/>
  <c r="AW105" i="11"/>
  <c r="AX105" i="11"/>
  <c r="AY105" i="11"/>
  <c r="AZ105" i="11"/>
  <c r="BA105" i="11"/>
  <c r="BB105" i="11"/>
  <c r="BC105" i="11"/>
  <c r="BD105" i="11"/>
  <c r="BE105" i="11"/>
  <c r="BF105" i="11"/>
  <c r="BG105" i="11"/>
  <c r="BH105" i="11"/>
  <c r="BI105" i="11"/>
  <c r="BJ105" i="11"/>
  <c r="BK105" i="11"/>
  <c r="BL105" i="11"/>
  <c r="BM105" i="11"/>
  <c r="BN105" i="11"/>
  <c r="BO105" i="11"/>
  <c r="BP105" i="11"/>
  <c r="BQ105" i="11"/>
  <c r="BR105" i="11"/>
  <c r="BS105" i="11"/>
  <c r="BT105" i="11"/>
  <c r="BU105" i="11"/>
  <c r="BV105" i="11"/>
  <c r="BW105" i="11"/>
  <c r="BX105" i="11"/>
  <c r="BY105" i="11"/>
  <c r="BZ105" i="11"/>
  <c r="CA105" i="11"/>
  <c r="CB105" i="11"/>
  <c r="AS106" i="11"/>
  <c r="AT106" i="11"/>
  <c r="AU106" i="11"/>
  <c r="AV106" i="11"/>
  <c r="AW106" i="11"/>
  <c r="AX106" i="11"/>
  <c r="AY106" i="11"/>
  <c r="AZ106" i="11"/>
  <c r="BA106" i="11"/>
  <c r="BB106" i="11"/>
  <c r="BC106" i="11"/>
  <c r="BD106" i="11"/>
  <c r="BE106" i="11"/>
  <c r="BF106" i="11"/>
  <c r="BG106" i="11"/>
  <c r="BH106" i="11"/>
  <c r="BI106" i="11"/>
  <c r="BJ106" i="11"/>
  <c r="BK106" i="11"/>
  <c r="BL106" i="11"/>
  <c r="BM106" i="11"/>
  <c r="BN106" i="11"/>
  <c r="BO106" i="11"/>
  <c r="BP106" i="11"/>
  <c r="BQ106" i="11"/>
  <c r="BR106" i="11"/>
  <c r="BS106" i="11"/>
  <c r="BT106" i="11"/>
  <c r="BU106" i="11"/>
  <c r="BV106" i="11"/>
  <c r="BW106" i="11"/>
  <c r="BX106" i="11"/>
  <c r="BY106" i="11"/>
  <c r="BZ106" i="11"/>
  <c r="CA106" i="11"/>
  <c r="CB106" i="11"/>
  <c r="AS107" i="11"/>
  <c r="AT107" i="11"/>
  <c r="AU107" i="11"/>
  <c r="AV107" i="11"/>
  <c r="AW107" i="11"/>
  <c r="AX107" i="11"/>
  <c r="AY107" i="11"/>
  <c r="AZ107" i="11"/>
  <c r="BA107" i="11"/>
  <c r="BB107" i="11"/>
  <c r="BC107" i="11"/>
  <c r="BD107" i="11"/>
  <c r="BE107" i="11"/>
  <c r="BF107" i="11"/>
  <c r="BG107" i="11"/>
  <c r="BH107" i="11"/>
  <c r="BI107" i="11"/>
  <c r="BJ107" i="11"/>
  <c r="BK107" i="11"/>
  <c r="BL107" i="11"/>
  <c r="BM107" i="11"/>
  <c r="BN107" i="11"/>
  <c r="BO107" i="11"/>
  <c r="BP107" i="11"/>
  <c r="BQ107" i="11"/>
  <c r="BR107" i="11"/>
  <c r="BS107" i="11"/>
  <c r="BT107" i="11"/>
  <c r="BU107" i="11"/>
  <c r="BV107" i="11"/>
  <c r="BW107" i="11"/>
  <c r="BX107" i="11"/>
  <c r="BY107" i="11"/>
  <c r="BZ107" i="11"/>
  <c r="CA107" i="11"/>
  <c r="CB107" i="11"/>
  <c r="AS108" i="11"/>
  <c r="AT108" i="11"/>
  <c r="AU108" i="11"/>
  <c r="AV108" i="11"/>
  <c r="AW108" i="11"/>
  <c r="AX108" i="11"/>
  <c r="AY108" i="11"/>
  <c r="AZ108" i="11"/>
  <c r="BA108" i="11"/>
  <c r="BB108" i="11"/>
  <c r="BC108" i="11"/>
  <c r="BD108" i="11"/>
  <c r="BE108" i="11"/>
  <c r="BF108" i="11"/>
  <c r="BG108" i="11"/>
  <c r="BH108" i="11"/>
  <c r="BI108" i="11"/>
  <c r="BJ108" i="11"/>
  <c r="BK108" i="11"/>
  <c r="BL108" i="11"/>
  <c r="BM108" i="11"/>
  <c r="BN108" i="11"/>
  <c r="BO108" i="11"/>
  <c r="BP108" i="11"/>
  <c r="BQ108" i="11"/>
  <c r="BR108" i="11"/>
  <c r="BS108" i="11"/>
  <c r="BT108" i="11"/>
  <c r="BU108" i="11"/>
  <c r="BV108" i="11"/>
  <c r="BW108" i="11"/>
  <c r="BX108" i="11"/>
  <c r="BY108" i="11"/>
  <c r="BZ108" i="11"/>
  <c r="CA108" i="11"/>
  <c r="CB108" i="11"/>
  <c r="AS109" i="11"/>
  <c r="AT109" i="11"/>
  <c r="AU109" i="11"/>
  <c r="AV109" i="11"/>
  <c r="AW109" i="11"/>
  <c r="AX109" i="11"/>
  <c r="AY109" i="11"/>
  <c r="AZ109" i="11"/>
  <c r="BA109" i="11"/>
  <c r="BB109" i="11"/>
  <c r="BC109" i="11"/>
  <c r="BD109" i="11"/>
  <c r="BE109" i="11"/>
  <c r="BF109" i="11"/>
  <c r="BG109" i="11"/>
  <c r="BH109" i="11"/>
  <c r="BI109" i="11"/>
  <c r="BJ109" i="11"/>
  <c r="BK109" i="11"/>
  <c r="BL109" i="11"/>
  <c r="BM109" i="11"/>
  <c r="BN109" i="11"/>
  <c r="BO109" i="11"/>
  <c r="BP109" i="11"/>
  <c r="BQ109" i="11"/>
  <c r="BR109" i="11"/>
  <c r="BS109" i="11"/>
  <c r="BT109" i="11"/>
  <c r="BU109" i="11"/>
  <c r="BV109" i="11"/>
  <c r="BW109" i="11"/>
  <c r="BX109" i="11"/>
  <c r="BY109" i="11"/>
  <c r="BZ109" i="11"/>
  <c r="CA109" i="11"/>
  <c r="CB109" i="11"/>
  <c r="AS110" i="11"/>
  <c r="AT110" i="11"/>
  <c r="AU110" i="11"/>
  <c r="AV110" i="11"/>
  <c r="AW110" i="11"/>
  <c r="AX110" i="11"/>
  <c r="AY110" i="11"/>
  <c r="AZ110" i="11"/>
  <c r="BA110" i="11"/>
  <c r="BB110" i="11"/>
  <c r="BC110" i="11"/>
  <c r="BD110" i="11"/>
  <c r="BE110" i="11"/>
  <c r="BF110" i="11"/>
  <c r="BG110" i="11"/>
  <c r="BH110" i="11"/>
  <c r="BI110" i="11"/>
  <c r="BJ110" i="11"/>
  <c r="BK110" i="11"/>
  <c r="BL110" i="11"/>
  <c r="BM110" i="11"/>
  <c r="BN110" i="11"/>
  <c r="BO110" i="11"/>
  <c r="BP110" i="11"/>
  <c r="BQ110" i="11"/>
  <c r="BR110" i="11"/>
  <c r="BS110" i="11"/>
  <c r="BT110" i="11"/>
  <c r="BU110" i="11"/>
  <c r="BV110" i="11"/>
  <c r="BW110" i="11"/>
  <c r="BX110" i="11"/>
  <c r="BY110" i="11"/>
  <c r="BZ110" i="11"/>
  <c r="CA110" i="11"/>
  <c r="CB110" i="11"/>
  <c r="AS111" i="11"/>
  <c r="AT111" i="11"/>
  <c r="AU111" i="11"/>
  <c r="AV111" i="11"/>
  <c r="AW111" i="11"/>
  <c r="AX111" i="11"/>
  <c r="AY111" i="11"/>
  <c r="AZ111" i="11"/>
  <c r="BA111" i="11"/>
  <c r="BB111" i="11"/>
  <c r="BC111" i="11"/>
  <c r="BD111" i="11"/>
  <c r="BE111" i="11"/>
  <c r="BF111" i="11"/>
  <c r="BG111" i="11"/>
  <c r="BH111" i="11"/>
  <c r="BI111" i="11"/>
  <c r="BJ111" i="11"/>
  <c r="BK111" i="11"/>
  <c r="BL111" i="11"/>
  <c r="BM111" i="11"/>
  <c r="BN111" i="11"/>
  <c r="BO111" i="11"/>
  <c r="BP111" i="11"/>
  <c r="BQ111" i="11"/>
  <c r="BR111" i="11"/>
  <c r="BS111" i="11"/>
  <c r="BT111" i="11"/>
  <c r="BU111" i="11"/>
  <c r="BV111" i="11"/>
  <c r="BW111" i="11"/>
  <c r="BX111" i="11"/>
  <c r="BY111" i="11"/>
  <c r="BZ111" i="11"/>
  <c r="CA111" i="11"/>
  <c r="CB111" i="11"/>
  <c r="AS112" i="11"/>
  <c r="AT112" i="11"/>
  <c r="AU112" i="11"/>
  <c r="AV112" i="11"/>
  <c r="AW112" i="11"/>
  <c r="AX112" i="11"/>
  <c r="AY112" i="11"/>
  <c r="AZ112" i="11"/>
  <c r="BA112" i="11"/>
  <c r="BB112" i="11"/>
  <c r="BC112" i="11"/>
  <c r="BD112" i="11"/>
  <c r="BE112" i="11"/>
  <c r="BF112" i="11"/>
  <c r="BG112" i="11"/>
  <c r="BH112" i="11"/>
  <c r="BI112" i="11"/>
  <c r="BJ112" i="11"/>
  <c r="BK112" i="11"/>
  <c r="BL112" i="11"/>
  <c r="BM112" i="11"/>
  <c r="BN112" i="11"/>
  <c r="BO112" i="11"/>
  <c r="BP112" i="11"/>
  <c r="BQ112" i="11"/>
  <c r="BR112" i="11"/>
  <c r="BS112" i="11"/>
  <c r="BT112" i="11"/>
  <c r="BU112" i="11"/>
  <c r="BV112" i="11"/>
  <c r="BW112" i="11"/>
  <c r="BX112" i="11"/>
  <c r="BY112" i="11"/>
  <c r="BZ112" i="11"/>
  <c r="CA112" i="11"/>
  <c r="CB112" i="11"/>
  <c r="AS113" i="11"/>
  <c r="AT113" i="11"/>
  <c r="AU113" i="11"/>
  <c r="AV113" i="11"/>
  <c r="AW113" i="11"/>
  <c r="AX113" i="11"/>
  <c r="AY113" i="11"/>
  <c r="AZ113" i="11"/>
  <c r="BA113" i="11"/>
  <c r="BB113" i="11"/>
  <c r="BC113" i="11"/>
  <c r="BD113" i="11"/>
  <c r="BE113" i="11"/>
  <c r="BF113" i="11"/>
  <c r="BG113" i="11"/>
  <c r="BH113" i="11"/>
  <c r="BI113" i="11"/>
  <c r="BJ113" i="11"/>
  <c r="BK113" i="11"/>
  <c r="BL113" i="11"/>
  <c r="BM113" i="11"/>
  <c r="BN113" i="11"/>
  <c r="BO113" i="11"/>
  <c r="BP113" i="11"/>
  <c r="BQ113" i="11"/>
  <c r="BR113" i="11"/>
  <c r="BS113" i="11"/>
  <c r="BT113" i="11"/>
  <c r="BU113" i="11"/>
  <c r="BV113" i="11"/>
  <c r="BW113" i="11"/>
  <c r="BX113" i="11"/>
  <c r="BY113" i="11"/>
  <c r="BZ113" i="11"/>
  <c r="CA113" i="11"/>
  <c r="CB113" i="11"/>
  <c r="AS114" i="11"/>
  <c r="AT114" i="11"/>
  <c r="AU114" i="11"/>
  <c r="AV114" i="11"/>
  <c r="AW114" i="11"/>
  <c r="AX114" i="11"/>
  <c r="AY114" i="11"/>
  <c r="AZ114" i="11"/>
  <c r="BA114" i="11"/>
  <c r="BB114" i="11"/>
  <c r="BC114" i="11"/>
  <c r="BD114" i="11"/>
  <c r="BE114" i="11"/>
  <c r="BF114" i="11"/>
  <c r="BG114" i="11"/>
  <c r="BH114" i="11"/>
  <c r="BI114" i="11"/>
  <c r="BJ114" i="11"/>
  <c r="BK114" i="11"/>
  <c r="BL114" i="11"/>
  <c r="BM114" i="11"/>
  <c r="BN114" i="11"/>
  <c r="BO114" i="11"/>
  <c r="BP114" i="11"/>
  <c r="BQ114" i="11"/>
  <c r="BR114" i="11"/>
  <c r="BS114" i="11"/>
  <c r="BT114" i="11"/>
  <c r="BU114" i="11"/>
  <c r="BV114" i="11"/>
  <c r="BW114" i="11"/>
  <c r="BX114" i="11"/>
  <c r="BY114" i="11"/>
  <c r="BZ114" i="11"/>
  <c r="CA114" i="11"/>
  <c r="CB114" i="11"/>
  <c r="AS115" i="11"/>
  <c r="AT115" i="11"/>
  <c r="AU115" i="11"/>
  <c r="AV115" i="11"/>
  <c r="AW115" i="11"/>
  <c r="AX115" i="11"/>
  <c r="AY115" i="11"/>
  <c r="AZ115" i="11"/>
  <c r="BA115" i="11"/>
  <c r="BB115" i="11"/>
  <c r="BC115" i="11"/>
  <c r="BD115" i="11"/>
  <c r="BE115" i="11"/>
  <c r="BF115" i="11"/>
  <c r="BG115" i="11"/>
  <c r="BH115" i="11"/>
  <c r="BI115" i="11"/>
  <c r="BJ115" i="11"/>
  <c r="BK115" i="11"/>
  <c r="BL115" i="11"/>
  <c r="BM115" i="11"/>
  <c r="BN115" i="11"/>
  <c r="BO115" i="11"/>
  <c r="BP115" i="11"/>
  <c r="BQ115" i="11"/>
  <c r="BR115" i="11"/>
  <c r="BS115" i="11"/>
  <c r="BT115" i="11"/>
  <c r="BU115" i="11"/>
  <c r="BV115" i="11"/>
  <c r="BW115" i="11"/>
  <c r="BX115" i="11"/>
  <c r="BY115" i="11"/>
  <c r="BZ115" i="11"/>
  <c r="CA115" i="11"/>
  <c r="CB115" i="11"/>
  <c r="AS116" i="11"/>
  <c r="AT116" i="11"/>
  <c r="AU116" i="11"/>
  <c r="AV116" i="11"/>
  <c r="AW116" i="11"/>
  <c r="AX116" i="11"/>
  <c r="AY116" i="11"/>
  <c r="AZ116" i="11"/>
  <c r="BA116" i="11"/>
  <c r="BB116" i="11"/>
  <c r="BC116" i="11"/>
  <c r="BD116" i="11"/>
  <c r="BE116" i="11"/>
  <c r="BF116" i="11"/>
  <c r="BG116" i="11"/>
  <c r="BH116" i="11"/>
  <c r="BI116" i="11"/>
  <c r="BJ116" i="11"/>
  <c r="BK116" i="11"/>
  <c r="BL116" i="11"/>
  <c r="BM116" i="11"/>
  <c r="BN116" i="11"/>
  <c r="BO116" i="11"/>
  <c r="BP116" i="11"/>
  <c r="BQ116" i="11"/>
  <c r="BR116" i="11"/>
  <c r="BS116" i="11"/>
  <c r="BT116" i="11"/>
  <c r="BU116" i="11"/>
  <c r="BV116" i="11"/>
  <c r="BW116" i="11"/>
  <c r="BX116" i="11"/>
  <c r="BY116" i="11"/>
  <c r="BZ116" i="11"/>
  <c r="CA116" i="11"/>
  <c r="CB116" i="11"/>
  <c r="AS117" i="11"/>
  <c r="AT117" i="11"/>
  <c r="AU117" i="11"/>
  <c r="AV117" i="11"/>
  <c r="AW117" i="11"/>
  <c r="AX117" i="11"/>
  <c r="AY117" i="11"/>
  <c r="AZ117" i="11"/>
  <c r="BA117" i="11"/>
  <c r="BB117" i="11"/>
  <c r="BC117" i="11"/>
  <c r="BD117" i="11"/>
  <c r="BE117" i="11"/>
  <c r="BF117" i="11"/>
  <c r="BG117" i="11"/>
  <c r="BH117" i="11"/>
  <c r="BI117" i="11"/>
  <c r="BJ117" i="11"/>
  <c r="BK117" i="11"/>
  <c r="BL117" i="11"/>
  <c r="BM117" i="11"/>
  <c r="BN117" i="11"/>
  <c r="BO117" i="11"/>
  <c r="BP117" i="11"/>
  <c r="BQ117" i="11"/>
  <c r="BR117" i="11"/>
  <c r="BS117" i="11"/>
  <c r="BT117" i="11"/>
  <c r="BU117" i="11"/>
  <c r="BV117" i="11"/>
  <c r="BW117" i="11"/>
  <c r="BX117" i="11"/>
  <c r="BY117" i="11"/>
  <c r="BZ117" i="11"/>
  <c r="CA117" i="11"/>
  <c r="CB117" i="11"/>
  <c r="AS118" i="11"/>
  <c r="AT118" i="11"/>
  <c r="AU118" i="11"/>
  <c r="AV118" i="11"/>
  <c r="AW118" i="11"/>
  <c r="AX118" i="11"/>
  <c r="AY118" i="11"/>
  <c r="AZ118" i="11"/>
  <c r="BA118" i="11"/>
  <c r="BB118" i="11"/>
  <c r="BC118" i="11"/>
  <c r="BD118" i="11"/>
  <c r="BE118" i="11"/>
  <c r="BF118" i="11"/>
  <c r="BG118" i="11"/>
  <c r="BH118" i="11"/>
  <c r="BI118" i="11"/>
  <c r="BJ118" i="11"/>
  <c r="BK118" i="11"/>
  <c r="BL118" i="11"/>
  <c r="BM118" i="11"/>
  <c r="BN118" i="11"/>
  <c r="BO118" i="11"/>
  <c r="BP118" i="11"/>
  <c r="BQ118" i="11"/>
  <c r="BR118" i="11"/>
  <c r="BS118" i="11"/>
  <c r="BT118" i="11"/>
  <c r="BU118" i="11"/>
  <c r="BV118" i="11"/>
  <c r="BW118" i="11"/>
  <c r="BX118" i="11"/>
  <c r="BY118" i="11"/>
  <c r="BZ118" i="11"/>
  <c r="CA118" i="11"/>
  <c r="CB118" i="11"/>
  <c r="AS119" i="11"/>
  <c r="AT119" i="11"/>
  <c r="AU119" i="11"/>
  <c r="AV119" i="11"/>
  <c r="AW119" i="11"/>
  <c r="AX119" i="11"/>
  <c r="AY119" i="11"/>
  <c r="AZ119" i="11"/>
  <c r="BA119" i="11"/>
  <c r="BB119" i="11"/>
  <c r="BC119" i="11"/>
  <c r="BD119" i="11"/>
  <c r="BE119" i="11"/>
  <c r="BF119" i="11"/>
  <c r="BG119" i="11"/>
  <c r="BH119" i="11"/>
  <c r="BI119" i="11"/>
  <c r="BJ119" i="11"/>
  <c r="BK119" i="11"/>
  <c r="BL119" i="11"/>
  <c r="BM119" i="11"/>
  <c r="BN119" i="11"/>
  <c r="BO119" i="11"/>
  <c r="BP119" i="11"/>
  <c r="BQ119" i="11"/>
  <c r="BR119" i="11"/>
  <c r="BS119" i="11"/>
  <c r="BT119" i="11"/>
  <c r="BU119" i="11"/>
  <c r="BV119" i="11"/>
  <c r="BW119" i="11"/>
  <c r="BX119" i="11"/>
  <c r="BY119" i="11"/>
  <c r="BZ119" i="11"/>
  <c r="CA119" i="11"/>
  <c r="CB119" i="11"/>
  <c r="AS120" i="11"/>
  <c r="AT120" i="11"/>
  <c r="AU120" i="11"/>
  <c r="AV120" i="11"/>
  <c r="AW120" i="11"/>
  <c r="AX120" i="11"/>
  <c r="AY120" i="11"/>
  <c r="AZ120" i="11"/>
  <c r="BA120" i="11"/>
  <c r="BB120" i="11"/>
  <c r="BC120" i="11"/>
  <c r="BD120" i="11"/>
  <c r="BE120" i="11"/>
  <c r="BF120" i="11"/>
  <c r="BG120" i="11"/>
  <c r="BH120" i="11"/>
  <c r="BI120" i="11"/>
  <c r="BJ120" i="11"/>
  <c r="BK120" i="11"/>
  <c r="BL120" i="11"/>
  <c r="BM120" i="11"/>
  <c r="BN120" i="11"/>
  <c r="BO120" i="11"/>
  <c r="BP120" i="11"/>
  <c r="BQ120" i="11"/>
  <c r="BR120" i="11"/>
  <c r="BS120" i="11"/>
  <c r="BT120" i="11"/>
  <c r="BU120" i="11"/>
  <c r="BV120" i="11"/>
  <c r="BW120" i="11"/>
  <c r="BX120" i="11"/>
  <c r="BY120" i="11"/>
  <c r="BZ120" i="11"/>
  <c r="CA120" i="11"/>
  <c r="CB120" i="11"/>
  <c r="AS121" i="11"/>
  <c r="AT121" i="11"/>
  <c r="AU121" i="11"/>
  <c r="AV121" i="11"/>
  <c r="AW121" i="11"/>
  <c r="AX121" i="11"/>
  <c r="AY121" i="11"/>
  <c r="AZ121" i="11"/>
  <c r="BA121" i="11"/>
  <c r="BB121" i="11"/>
  <c r="BC121" i="11"/>
  <c r="BD121" i="11"/>
  <c r="BE121" i="11"/>
  <c r="BF121" i="11"/>
  <c r="BG121" i="11"/>
  <c r="BH121" i="11"/>
  <c r="BI121" i="11"/>
  <c r="BJ121" i="11"/>
  <c r="BK121" i="11"/>
  <c r="BL121" i="11"/>
  <c r="BM121" i="11"/>
  <c r="BN121" i="11"/>
  <c r="BO121" i="11"/>
  <c r="BP121" i="11"/>
  <c r="BQ121" i="11"/>
  <c r="BR121" i="11"/>
  <c r="BS121" i="11"/>
  <c r="BT121" i="11"/>
  <c r="BU121" i="11"/>
  <c r="BV121" i="11"/>
  <c r="BW121" i="11"/>
  <c r="BX121" i="11"/>
  <c r="BY121" i="11"/>
  <c r="BZ121" i="11"/>
  <c r="CA121" i="11"/>
  <c r="CB121" i="11"/>
  <c r="AS122" i="11"/>
  <c r="AT122" i="11"/>
  <c r="AU122" i="11"/>
  <c r="AV122" i="11"/>
  <c r="AW122" i="11"/>
  <c r="AX122" i="11"/>
  <c r="AY122" i="11"/>
  <c r="AZ122" i="11"/>
  <c r="BA122" i="11"/>
  <c r="BB122" i="11"/>
  <c r="BC122" i="11"/>
  <c r="BD122" i="11"/>
  <c r="BE122" i="11"/>
  <c r="BF122" i="11"/>
  <c r="BG122" i="11"/>
  <c r="BH122" i="11"/>
  <c r="BI122" i="11"/>
  <c r="BJ122" i="11"/>
  <c r="BK122" i="11"/>
  <c r="BL122" i="11"/>
  <c r="BM122" i="11"/>
  <c r="BN122" i="11"/>
  <c r="BO122" i="11"/>
  <c r="BP122" i="11"/>
  <c r="BQ122" i="11"/>
  <c r="BR122" i="11"/>
  <c r="BS122" i="11"/>
  <c r="BT122" i="11"/>
  <c r="BU122" i="11"/>
  <c r="BV122" i="11"/>
  <c r="BW122" i="11"/>
  <c r="BX122" i="11"/>
  <c r="BY122" i="11"/>
  <c r="BZ122" i="11"/>
  <c r="CA122" i="11"/>
  <c r="CB122" i="11"/>
  <c r="AS123" i="11"/>
  <c r="AT123" i="11"/>
  <c r="AU123" i="11"/>
  <c r="AV123" i="11"/>
  <c r="AW123" i="11"/>
  <c r="AX123" i="11"/>
  <c r="AY123" i="11"/>
  <c r="AZ123" i="11"/>
  <c r="BA123" i="11"/>
  <c r="BB123" i="11"/>
  <c r="BC123" i="11"/>
  <c r="BD123" i="11"/>
  <c r="BE123" i="11"/>
  <c r="BF123" i="11"/>
  <c r="BG123" i="11"/>
  <c r="BH123" i="11"/>
  <c r="BI123" i="11"/>
  <c r="BJ123" i="11"/>
  <c r="BK123" i="11"/>
  <c r="BL123" i="11"/>
  <c r="BM123" i="11"/>
  <c r="BN123" i="11"/>
  <c r="BO123" i="11"/>
  <c r="BP123" i="11"/>
  <c r="BQ123" i="11"/>
  <c r="BR123" i="11"/>
  <c r="BS123" i="11"/>
  <c r="BT123" i="11"/>
  <c r="BU123" i="11"/>
  <c r="BV123" i="11"/>
  <c r="BW123" i="11"/>
  <c r="BX123" i="11"/>
  <c r="BY123" i="11"/>
  <c r="BZ123" i="11"/>
  <c r="CA123" i="11"/>
  <c r="CB123" i="11"/>
  <c r="AS124" i="11"/>
  <c r="AT124" i="11"/>
  <c r="AU124" i="11"/>
  <c r="AV124" i="11"/>
  <c r="AW124" i="11"/>
  <c r="AX124" i="11"/>
  <c r="AY124" i="11"/>
  <c r="AZ124" i="11"/>
  <c r="BA124" i="11"/>
  <c r="BB124" i="11"/>
  <c r="BC124" i="11"/>
  <c r="BD124" i="11"/>
  <c r="BE124" i="11"/>
  <c r="BF124" i="11"/>
  <c r="BG124" i="11"/>
  <c r="BH124" i="11"/>
  <c r="BI124" i="11"/>
  <c r="BJ124" i="11"/>
  <c r="BK124" i="11"/>
  <c r="BL124" i="11"/>
  <c r="BM124" i="11"/>
  <c r="BN124" i="11"/>
  <c r="BO124" i="11"/>
  <c r="BP124" i="11"/>
  <c r="BQ124" i="11"/>
  <c r="BR124" i="11"/>
  <c r="BS124" i="11"/>
  <c r="BT124" i="11"/>
  <c r="BU124" i="11"/>
  <c r="BV124" i="11"/>
  <c r="BW124" i="11"/>
  <c r="BX124" i="11"/>
  <c r="BY124" i="11"/>
  <c r="BZ124" i="11"/>
  <c r="CA124" i="11"/>
  <c r="CB124" i="11"/>
  <c r="AS125" i="11"/>
  <c r="AT125" i="11"/>
  <c r="AU125" i="11"/>
  <c r="AV125" i="11"/>
  <c r="AW125" i="11"/>
  <c r="AX125" i="11"/>
  <c r="AY125" i="11"/>
  <c r="AZ125" i="11"/>
  <c r="BA125" i="11"/>
  <c r="BB125" i="11"/>
  <c r="BC125" i="11"/>
  <c r="BD125" i="11"/>
  <c r="BE125" i="11"/>
  <c r="BF125" i="11"/>
  <c r="BG125" i="11"/>
  <c r="BH125" i="11"/>
  <c r="BI125" i="11"/>
  <c r="BJ125" i="11"/>
  <c r="BK125" i="11"/>
  <c r="BL125" i="11"/>
  <c r="BM125" i="11"/>
  <c r="BN125" i="11"/>
  <c r="BO125" i="11"/>
  <c r="BP125" i="11"/>
  <c r="BQ125" i="11"/>
  <c r="BR125" i="11"/>
  <c r="BS125" i="11"/>
  <c r="BT125" i="11"/>
  <c r="BU125" i="11"/>
  <c r="BV125" i="11"/>
  <c r="BW125" i="11"/>
  <c r="BX125" i="11"/>
  <c r="BY125" i="11"/>
  <c r="BZ125" i="11"/>
  <c r="CA125" i="11"/>
  <c r="CB125" i="11"/>
  <c r="AS126" i="11"/>
  <c r="AT126" i="11"/>
  <c r="AU126" i="11"/>
  <c r="AV126" i="11"/>
  <c r="AW126" i="11"/>
  <c r="AX126" i="11"/>
  <c r="AY126" i="11"/>
  <c r="AZ126" i="11"/>
  <c r="BA126" i="11"/>
  <c r="BB126" i="11"/>
  <c r="BC126" i="11"/>
  <c r="BD126" i="11"/>
  <c r="BE126" i="11"/>
  <c r="BF126" i="11"/>
  <c r="BG126" i="11"/>
  <c r="BH126" i="11"/>
  <c r="BI126" i="11"/>
  <c r="BJ126" i="11"/>
  <c r="BK126" i="11"/>
  <c r="BL126" i="11"/>
  <c r="BM126" i="11"/>
  <c r="BN126" i="11"/>
  <c r="BO126" i="11"/>
  <c r="BP126" i="11"/>
  <c r="BQ126" i="11"/>
  <c r="BR126" i="11"/>
  <c r="BS126" i="11"/>
  <c r="BT126" i="11"/>
  <c r="BU126" i="11"/>
  <c r="BV126" i="11"/>
  <c r="BW126" i="11"/>
  <c r="BX126" i="11"/>
  <c r="BY126" i="11"/>
  <c r="BZ126" i="11"/>
  <c r="CA126" i="11"/>
  <c r="CB126" i="11"/>
  <c r="AS127" i="11"/>
  <c r="AT127" i="11"/>
  <c r="AU127" i="11"/>
  <c r="AV127" i="11"/>
  <c r="AW127" i="11"/>
  <c r="AX127" i="11"/>
  <c r="AY127" i="11"/>
  <c r="AZ127" i="11"/>
  <c r="BA127" i="11"/>
  <c r="BB127" i="11"/>
  <c r="BC127" i="11"/>
  <c r="BD127" i="11"/>
  <c r="BE127" i="11"/>
  <c r="BF127" i="11"/>
  <c r="BG127" i="11"/>
  <c r="BH127" i="11"/>
  <c r="BI127" i="11"/>
  <c r="BJ127" i="11"/>
  <c r="BK127" i="11"/>
  <c r="BL127" i="11"/>
  <c r="BM127" i="11"/>
  <c r="BN127" i="11"/>
  <c r="BO127" i="11"/>
  <c r="BP127" i="11"/>
  <c r="BQ127" i="11"/>
  <c r="BR127" i="11"/>
  <c r="BS127" i="11"/>
  <c r="BT127" i="11"/>
  <c r="BU127" i="11"/>
  <c r="BV127" i="11"/>
  <c r="BW127" i="11"/>
  <c r="BX127" i="11"/>
  <c r="BY127" i="11"/>
  <c r="BZ127" i="11"/>
  <c r="CA127" i="11"/>
  <c r="CB127" i="11"/>
  <c r="AS128" i="11"/>
  <c r="AT128" i="11"/>
  <c r="AU128" i="11"/>
  <c r="AV128" i="11"/>
  <c r="AW128" i="11"/>
  <c r="AX128" i="11"/>
  <c r="AY128" i="11"/>
  <c r="AZ128" i="11"/>
  <c r="BA128" i="11"/>
  <c r="BB128" i="11"/>
  <c r="BC128" i="11"/>
  <c r="BD128" i="11"/>
  <c r="BE128" i="11"/>
  <c r="BF128" i="11"/>
  <c r="BG128" i="11"/>
  <c r="BH128" i="11"/>
  <c r="BI128" i="11"/>
  <c r="BJ128" i="11"/>
  <c r="BK128" i="11"/>
  <c r="BL128" i="11"/>
  <c r="BM128" i="11"/>
  <c r="BN128" i="11"/>
  <c r="BO128" i="11"/>
  <c r="BP128" i="11"/>
  <c r="BQ128" i="11"/>
  <c r="BR128" i="11"/>
  <c r="BS128" i="11"/>
  <c r="BT128" i="11"/>
  <c r="BU128" i="11"/>
  <c r="BV128" i="11"/>
  <c r="BW128" i="11"/>
  <c r="BX128" i="11"/>
  <c r="BY128" i="11"/>
  <c r="BZ128" i="11"/>
  <c r="CA128" i="11"/>
  <c r="CB128" i="11"/>
  <c r="AS129" i="11"/>
  <c r="AT129" i="11"/>
  <c r="AU129" i="11"/>
  <c r="AV129" i="11"/>
  <c r="AW129" i="11"/>
  <c r="AX129" i="11"/>
  <c r="AY129" i="11"/>
  <c r="AZ129" i="11"/>
  <c r="BA129" i="11"/>
  <c r="BB129" i="11"/>
  <c r="BC129" i="11"/>
  <c r="BD129" i="11"/>
  <c r="BE129" i="11"/>
  <c r="BF129" i="11"/>
  <c r="BG129" i="11"/>
  <c r="BH129" i="11"/>
  <c r="BI129" i="11"/>
  <c r="BJ129" i="11"/>
  <c r="BK129" i="11"/>
  <c r="BL129" i="11"/>
  <c r="BM129" i="11"/>
  <c r="BN129" i="11"/>
  <c r="BO129" i="11"/>
  <c r="BP129" i="11"/>
  <c r="BQ129" i="11"/>
  <c r="BR129" i="11"/>
  <c r="BS129" i="11"/>
  <c r="BT129" i="11"/>
  <c r="BU129" i="11"/>
  <c r="BV129" i="11"/>
  <c r="BW129" i="11"/>
  <c r="BX129" i="11"/>
  <c r="BY129" i="11"/>
  <c r="BZ129" i="11"/>
  <c r="CA129" i="11"/>
  <c r="CB129" i="11"/>
  <c r="AS130" i="11"/>
  <c r="AT130" i="11"/>
  <c r="AU130" i="11"/>
  <c r="AV130" i="11"/>
  <c r="AW130" i="11"/>
  <c r="AX130" i="11"/>
  <c r="AY130" i="11"/>
  <c r="AZ130" i="11"/>
  <c r="BA130" i="11"/>
  <c r="BB130" i="11"/>
  <c r="BC130" i="11"/>
  <c r="BD130" i="11"/>
  <c r="BE130" i="11"/>
  <c r="BF130" i="11"/>
  <c r="BG130" i="11"/>
  <c r="BH130" i="11"/>
  <c r="BI130" i="11"/>
  <c r="BJ130" i="11"/>
  <c r="BK130" i="11"/>
  <c r="BL130" i="11"/>
  <c r="BM130" i="11"/>
  <c r="BN130" i="11"/>
  <c r="BO130" i="11"/>
  <c r="BP130" i="11"/>
  <c r="BQ130" i="11"/>
  <c r="BR130" i="11"/>
  <c r="BS130" i="11"/>
  <c r="BT130" i="11"/>
  <c r="BU130" i="11"/>
  <c r="BV130" i="11"/>
  <c r="BW130" i="11"/>
  <c r="BX130" i="11"/>
  <c r="BY130" i="11"/>
  <c r="BZ130" i="11"/>
  <c r="CA130" i="11"/>
  <c r="CB130" i="11"/>
  <c r="AS131" i="11"/>
  <c r="AT131" i="11"/>
  <c r="AU131" i="11"/>
  <c r="AV131" i="11"/>
  <c r="AW131" i="11"/>
  <c r="AX131" i="11"/>
  <c r="AY131" i="11"/>
  <c r="AZ131" i="11"/>
  <c r="BA131" i="11"/>
  <c r="BB131" i="11"/>
  <c r="BC131" i="11"/>
  <c r="BD131" i="11"/>
  <c r="BE131" i="11"/>
  <c r="BF131" i="11"/>
  <c r="BG131" i="11"/>
  <c r="BH131" i="11"/>
  <c r="BI131" i="11"/>
  <c r="BJ131" i="11"/>
  <c r="BK131" i="11"/>
  <c r="BL131" i="11"/>
  <c r="BM131" i="11"/>
  <c r="BN131" i="11"/>
  <c r="BO131" i="11"/>
  <c r="BP131" i="11"/>
  <c r="BQ131" i="11"/>
  <c r="BR131" i="11"/>
  <c r="BS131" i="11"/>
  <c r="BT131" i="11"/>
  <c r="BU131" i="11"/>
  <c r="BV131" i="11"/>
  <c r="BW131" i="11"/>
  <c r="BX131" i="11"/>
  <c r="BY131" i="11"/>
  <c r="BZ131" i="11"/>
  <c r="CA131" i="11"/>
  <c r="CB131" i="11"/>
  <c r="AS132" i="11"/>
  <c r="AT132" i="11"/>
  <c r="AU132" i="11"/>
  <c r="AV132" i="11"/>
  <c r="AW132" i="11"/>
  <c r="AX132" i="11"/>
  <c r="AY132" i="11"/>
  <c r="AZ132" i="11"/>
  <c r="BA132" i="11"/>
  <c r="BB132" i="11"/>
  <c r="BC132" i="11"/>
  <c r="BD132" i="11"/>
  <c r="BE132" i="11"/>
  <c r="BF132" i="11"/>
  <c r="BG132" i="11"/>
  <c r="BH132" i="11"/>
  <c r="BI132" i="11"/>
  <c r="BJ132" i="11"/>
  <c r="BK132" i="11"/>
  <c r="BL132" i="11"/>
  <c r="BM132" i="11"/>
  <c r="BN132" i="11"/>
  <c r="BO132" i="11"/>
  <c r="BP132" i="11"/>
  <c r="BQ132" i="11"/>
  <c r="BR132" i="11"/>
  <c r="BS132" i="11"/>
  <c r="BT132" i="11"/>
  <c r="BU132" i="11"/>
  <c r="BV132" i="11"/>
  <c r="BW132" i="11"/>
  <c r="BX132" i="11"/>
  <c r="BY132" i="11"/>
  <c r="BZ132" i="11"/>
  <c r="CA132" i="11"/>
  <c r="CB132" i="11"/>
  <c r="AS133" i="11"/>
  <c r="AT133" i="11"/>
  <c r="AU133" i="11"/>
  <c r="AV133" i="11"/>
  <c r="AW133" i="11"/>
  <c r="AX133" i="11"/>
  <c r="AY133" i="11"/>
  <c r="AZ133" i="11"/>
  <c r="BA133" i="11"/>
  <c r="BB133" i="11"/>
  <c r="BC133" i="11"/>
  <c r="BD133" i="11"/>
  <c r="BE133" i="11"/>
  <c r="BF133" i="11"/>
  <c r="BG133" i="11"/>
  <c r="BH133" i="11"/>
  <c r="BI133" i="11"/>
  <c r="BJ133" i="11"/>
  <c r="BK133" i="11"/>
  <c r="BL133" i="11"/>
  <c r="BM133" i="11"/>
  <c r="BN133" i="11"/>
  <c r="BO133" i="11"/>
  <c r="BP133" i="11"/>
  <c r="BQ133" i="11"/>
  <c r="BR133" i="11"/>
  <c r="BS133" i="11"/>
  <c r="BT133" i="11"/>
  <c r="BU133" i="11"/>
  <c r="BV133" i="11"/>
  <c r="BW133" i="11"/>
  <c r="BX133" i="11"/>
  <c r="BY133" i="11"/>
  <c r="BZ133" i="11"/>
  <c r="CA133" i="11"/>
  <c r="CB133" i="11"/>
  <c r="AS134" i="11"/>
  <c r="AT134" i="11"/>
  <c r="AU134" i="11"/>
  <c r="AV134" i="11"/>
  <c r="AW134" i="11"/>
  <c r="AX134" i="11"/>
  <c r="AY134" i="11"/>
  <c r="AZ134" i="11"/>
  <c r="BA134" i="11"/>
  <c r="BB134" i="11"/>
  <c r="BC134" i="11"/>
  <c r="BD134" i="11"/>
  <c r="BE134" i="11"/>
  <c r="BF134" i="11"/>
  <c r="BG134" i="11"/>
  <c r="BH134" i="11"/>
  <c r="BI134" i="11"/>
  <c r="BJ134" i="11"/>
  <c r="BK134" i="11"/>
  <c r="BL134" i="11"/>
  <c r="BM134" i="11"/>
  <c r="BN134" i="11"/>
  <c r="BO134" i="11"/>
  <c r="BP134" i="11"/>
  <c r="BQ134" i="11"/>
  <c r="BR134" i="11"/>
  <c r="BS134" i="11"/>
  <c r="BT134" i="11"/>
  <c r="BU134" i="11"/>
  <c r="BV134" i="11"/>
  <c r="BW134" i="11"/>
  <c r="BX134" i="11"/>
  <c r="BY134" i="11"/>
  <c r="BZ134" i="11"/>
  <c r="CA134" i="11"/>
  <c r="CB134" i="11"/>
  <c r="AS135" i="11"/>
  <c r="AT135" i="11"/>
  <c r="AU135" i="11"/>
  <c r="AV135" i="11"/>
  <c r="AW135" i="11"/>
  <c r="AX135" i="11"/>
  <c r="AY135" i="11"/>
  <c r="AZ135" i="11"/>
  <c r="BA135" i="11"/>
  <c r="BB135" i="11"/>
  <c r="BC135" i="11"/>
  <c r="BD135" i="11"/>
  <c r="BE135" i="11"/>
  <c r="BF135" i="11"/>
  <c r="BG135" i="11"/>
  <c r="BH135" i="11"/>
  <c r="BI135" i="11"/>
  <c r="BJ135" i="11"/>
  <c r="BK135" i="11"/>
  <c r="BL135" i="11"/>
  <c r="BM135" i="11"/>
  <c r="BN135" i="11"/>
  <c r="BO135" i="11"/>
  <c r="BP135" i="11"/>
  <c r="BQ135" i="11"/>
  <c r="BR135" i="11"/>
  <c r="BS135" i="11"/>
  <c r="BT135" i="11"/>
  <c r="BU135" i="11"/>
  <c r="BV135" i="11"/>
  <c r="BW135" i="11"/>
  <c r="BX135" i="11"/>
  <c r="BY135" i="11"/>
  <c r="BZ135" i="11"/>
  <c r="CA135" i="11"/>
  <c r="CB135" i="11"/>
  <c r="AS136" i="11"/>
  <c r="AT136" i="11"/>
  <c r="AU136" i="11"/>
  <c r="AV136" i="11"/>
  <c r="AW136" i="11"/>
  <c r="AX136" i="11"/>
  <c r="AY136" i="11"/>
  <c r="AZ136" i="11"/>
  <c r="BA136" i="11"/>
  <c r="BB136" i="11"/>
  <c r="BC136" i="11"/>
  <c r="BD136" i="11"/>
  <c r="BE136" i="11"/>
  <c r="BF136" i="11"/>
  <c r="BG136" i="11"/>
  <c r="BH136" i="11"/>
  <c r="BI136" i="11"/>
  <c r="BJ136" i="11"/>
  <c r="BK136" i="11"/>
  <c r="BL136" i="11"/>
  <c r="BM136" i="11"/>
  <c r="BN136" i="11"/>
  <c r="BO136" i="11"/>
  <c r="BP136" i="11"/>
  <c r="BQ136" i="11"/>
  <c r="BR136" i="11"/>
  <c r="BS136" i="11"/>
  <c r="BT136" i="11"/>
  <c r="BU136" i="11"/>
  <c r="BV136" i="11"/>
  <c r="BW136" i="11"/>
  <c r="BX136" i="11"/>
  <c r="BY136" i="11"/>
  <c r="BZ136" i="11"/>
  <c r="CA136" i="11"/>
  <c r="CB136" i="11"/>
  <c r="AS137" i="11"/>
  <c r="AT137" i="11"/>
  <c r="AU137" i="11"/>
  <c r="AV137" i="11"/>
  <c r="AW137" i="11"/>
  <c r="AX137" i="11"/>
  <c r="AY137" i="11"/>
  <c r="AZ137" i="11"/>
  <c r="BA137" i="11"/>
  <c r="BB137" i="11"/>
  <c r="BC137" i="11"/>
  <c r="BD137" i="11"/>
  <c r="BE137" i="11"/>
  <c r="BF137" i="11"/>
  <c r="BG137" i="11"/>
  <c r="BH137" i="11"/>
  <c r="BI137" i="11"/>
  <c r="BJ137" i="11"/>
  <c r="BK137" i="11"/>
  <c r="BL137" i="11"/>
  <c r="BM137" i="11"/>
  <c r="BN137" i="11"/>
  <c r="BO137" i="11"/>
  <c r="BP137" i="11"/>
  <c r="BQ137" i="11"/>
  <c r="BR137" i="11"/>
  <c r="BS137" i="11"/>
  <c r="BT137" i="11"/>
  <c r="BU137" i="11"/>
  <c r="BV137" i="11"/>
  <c r="BW137" i="11"/>
  <c r="BX137" i="11"/>
  <c r="BY137" i="11"/>
  <c r="BZ137" i="11"/>
  <c r="CA137" i="11"/>
  <c r="CB137" i="11"/>
  <c r="AS138" i="11"/>
  <c r="AT138" i="11"/>
  <c r="AU138" i="11"/>
  <c r="AV138" i="11"/>
  <c r="AW138" i="11"/>
  <c r="AX138" i="11"/>
  <c r="AY138" i="11"/>
  <c r="AZ138" i="11"/>
  <c r="BA138" i="11"/>
  <c r="BB138" i="11"/>
  <c r="BC138" i="11"/>
  <c r="BD138" i="11"/>
  <c r="BE138" i="11"/>
  <c r="BF138" i="11"/>
  <c r="BG138" i="11"/>
  <c r="BH138" i="11"/>
  <c r="BI138" i="11"/>
  <c r="BJ138" i="11"/>
  <c r="BK138" i="11"/>
  <c r="BL138" i="11"/>
  <c r="BM138" i="11"/>
  <c r="BN138" i="11"/>
  <c r="BO138" i="11"/>
  <c r="BP138" i="11"/>
  <c r="BQ138" i="11"/>
  <c r="BR138" i="11"/>
  <c r="BS138" i="11"/>
  <c r="BT138" i="11"/>
  <c r="BU138" i="11"/>
  <c r="BV138" i="11"/>
  <c r="BW138" i="11"/>
  <c r="BX138" i="11"/>
  <c r="BY138" i="11"/>
  <c r="BZ138" i="11"/>
  <c r="CA138" i="11"/>
  <c r="CB138" i="11"/>
  <c r="AS139" i="11"/>
  <c r="AT139" i="11"/>
  <c r="AU139" i="11"/>
  <c r="AV139" i="11"/>
  <c r="AW139" i="11"/>
  <c r="AX139" i="11"/>
  <c r="AY139" i="11"/>
  <c r="AZ139" i="11"/>
  <c r="BA139" i="11"/>
  <c r="BB139" i="11"/>
  <c r="BC139" i="11"/>
  <c r="BD139" i="11"/>
  <c r="BE139" i="11"/>
  <c r="BF139" i="11"/>
  <c r="BG139" i="11"/>
  <c r="BH139" i="11"/>
  <c r="BI139" i="11"/>
  <c r="BJ139" i="11"/>
  <c r="BK139" i="11"/>
  <c r="BL139" i="11"/>
  <c r="BM139" i="11"/>
  <c r="BN139" i="11"/>
  <c r="BO139" i="11"/>
  <c r="BP139" i="11"/>
  <c r="BQ139" i="11"/>
  <c r="BR139" i="11"/>
  <c r="BS139" i="11"/>
  <c r="BT139" i="11"/>
  <c r="BU139" i="11"/>
  <c r="BV139" i="11"/>
  <c r="BW139" i="11"/>
  <c r="BX139" i="11"/>
  <c r="BY139" i="11"/>
  <c r="BZ139" i="11"/>
  <c r="CA139" i="11"/>
  <c r="CB139" i="11"/>
  <c r="AS140" i="11"/>
  <c r="AT140" i="11"/>
  <c r="AU140" i="11"/>
  <c r="AV140" i="11"/>
  <c r="AW140" i="11"/>
  <c r="AX140" i="11"/>
  <c r="AY140" i="11"/>
  <c r="AZ140" i="11"/>
  <c r="BA140" i="11"/>
  <c r="BB140" i="11"/>
  <c r="BC140" i="11"/>
  <c r="BD140" i="11"/>
  <c r="BE140" i="11"/>
  <c r="BF140" i="11"/>
  <c r="BG140" i="11"/>
  <c r="BH140" i="11"/>
  <c r="BI140" i="11"/>
  <c r="BJ140" i="11"/>
  <c r="BK140" i="11"/>
  <c r="BL140" i="11"/>
  <c r="BM140" i="11"/>
  <c r="BN140" i="11"/>
  <c r="BO140" i="11"/>
  <c r="BP140" i="11"/>
  <c r="BQ140" i="11"/>
  <c r="BR140" i="11"/>
  <c r="BS140" i="11"/>
  <c r="BT140" i="11"/>
  <c r="BU140" i="11"/>
  <c r="BV140" i="11"/>
  <c r="BW140" i="11"/>
  <c r="BX140" i="11"/>
  <c r="BY140" i="11"/>
  <c r="BZ140" i="11"/>
  <c r="CA140" i="11"/>
  <c r="CB140" i="11"/>
  <c r="AS141" i="11"/>
  <c r="AT141" i="11"/>
  <c r="AU141" i="11"/>
  <c r="AV141" i="11"/>
  <c r="AW141" i="11"/>
  <c r="AX141" i="11"/>
  <c r="AY141" i="11"/>
  <c r="AZ141" i="11"/>
  <c r="BA141" i="11"/>
  <c r="BB141" i="11"/>
  <c r="BC141" i="11"/>
  <c r="BD141" i="11"/>
  <c r="BE141" i="11"/>
  <c r="BF141" i="11"/>
  <c r="BG141" i="11"/>
  <c r="BH141" i="11"/>
  <c r="BI141" i="11"/>
  <c r="BJ141" i="11"/>
  <c r="BK141" i="11"/>
  <c r="BL141" i="11"/>
  <c r="BM141" i="11"/>
  <c r="BN141" i="11"/>
  <c r="BO141" i="11"/>
  <c r="BP141" i="11"/>
  <c r="BQ141" i="11"/>
  <c r="BR141" i="11"/>
  <c r="BS141" i="11"/>
  <c r="BT141" i="11"/>
  <c r="BU141" i="11"/>
  <c r="BV141" i="11"/>
  <c r="BW141" i="11"/>
  <c r="BX141" i="11"/>
  <c r="BY141" i="11"/>
  <c r="BZ141" i="11"/>
  <c r="CA141" i="11"/>
  <c r="CB141" i="11"/>
  <c r="AS142" i="11"/>
  <c r="AT142" i="11"/>
  <c r="AU142" i="11"/>
  <c r="AV142" i="11"/>
  <c r="AW142" i="11"/>
  <c r="AX142" i="11"/>
  <c r="AY142" i="11"/>
  <c r="AZ142" i="11"/>
  <c r="BA142" i="11"/>
  <c r="BB142" i="11"/>
  <c r="BC142" i="11"/>
  <c r="BD142" i="11"/>
  <c r="BE142" i="11"/>
  <c r="BF142" i="11"/>
  <c r="BG142" i="11"/>
  <c r="BH142" i="11"/>
  <c r="BI142" i="11"/>
  <c r="BJ142" i="11"/>
  <c r="BK142" i="11"/>
  <c r="BL142" i="11"/>
  <c r="BM142" i="11"/>
  <c r="BN142" i="11"/>
  <c r="BO142" i="11"/>
  <c r="BP142" i="11"/>
  <c r="BQ142" i="11"/>
  <c r="BR142" i="11"/>
  <c r="BS142" i="11"/>
  <c r="BT142" i="11"/>
  <c r="BU142" i="11"/>
  <c r="BV142" i="11"/>
  <c r="BW142" i="11"/>
  <c r="BX142" i="11"/>
  <c r="BY142" i="11"/>
  <c r="BZ142" i="11"/>
  <c r="CA142" i="11"/>
  <c r="CB142" i="11"/>
  <c r="AS143" i="11"/>
  <c r="AT143" i="11"/>
  <c r="AU143" i="11"/>
  <c r="AV143" i="11"/>
  <c r="AW143" i="11"/>
  <c r="AX143" i="11"/>
  <c r="AY143" i="11"/>
  <c r="AZ143" i="11"/>
  <c r="BA143" i="11"/>
  <c r="BB143" i="11"/>
  <c r="BC143" i="11"/>
  <c r="BD143" i="11"/>
  <c r="BE143" i="11"/>
  <c r="BF143" i="11"/>
  <c r="BG143" i="11"/>
  <c r="BH143" i="11"/>
  <c r="BI143" i="11"/>
  <c r="BJ143" i="11"/>
  <c r="BK143" i="11"/>
  <c r="BL143" i="11"/>
  <c r="BM143" i="11"/>
  <c r="BN143" i="11"/>
  <c r="BO143" i="11"/>
  <c r="BP143" i="11"/>
  <c r="BQ143" i="11"/>
  <c r="BR143" i="11"/>
  <c r="BS143" i="11"/>
  <c r="BT143" i="11"/>
  <c r="BU143" i="11"/>
  <c r="BV143" i="11"/>
  <c r="BW143" i="11"/>
  <c r="BX143" i="11"/>
  <c r="BY143" i="11"/>
  <c r="BZ143" i="11"/>
  <c r="CA143" i="11"/>
  <c r="CB143" i="11"/>
  <c r="AS144" i="11"/>
  <c r="AT144" i="11"/>
  <c r="AU144" i="11"/>
  <c r="AV144" i="11"/>
  <c r="AW144" i="11"/>
  <c r="AX144" i="11"/>
  <c r="AY144" i="11"/>
  <c r="AZ144" i="11"/>
  <c r="BA144" i="11"/>
  <c r="BB144" i="11"/>
  <c r="BC144" i="11"/>
  <c r="BD144" i="11"/>
  <c r="BE144" i="11"/>
  <c r="BF144" i="11"/>
  <c r="BG144" i="11"/>
  <c r="BH144" i="11"/>
  <c r="BI144" i="11"/>
  <c r="BJ144" i="11"/>
  <c r="BK144" i="11"/>
  <c r="BL144" i="11"/>
  <c r="BM144" i="11"/>
  <c r="BN144" i="11"/>
  <c r="BO144" i="11"/>
  <c r="BP144" i="11"/>
  <c r="BQ144" i="11"/>
  <c r="BR144" i="11"/>
  <c r="BS144" i="11"/>
  <c r="BT144" i="11"/>
  <c r="BU144" i="11"/>
  <c r="BV144" i="11"/>
  <c r="BW144" i="11"/>
  <c r="BX144" i="11"/>
  <c r="BY144" i="11"/>
  <c r="BZ144" i="11"/>
  <c r="CA144" i="11"/>
  <c r="CB144" i="11"/>
  <c r="AS145" i="11"/>
  <c r="AT145" i="11"/>
  <c r="AU145" i="11"/>
  <c r="AV145" i="11"/>
  <c r="AW145" i="11"/>
  <c r="AX145" i="11"/>
  <c r="AY145" i="11"/>
  <c r="AZ145" i="11"/>
  <c r="BA145" i="11"/>
  <c r="BB145" i="11"/>
  <c r="BC145" i="11"/>
  <c r="BD145" i="11"/>
  <c r="BE145" i="11"/>
  <c r="BF145" i="11"/>
  <c r="BG145" i="11"/>
  <c r="BH145" i="11"/>
  <c r="BI145" i="11"/>
  <c r="BJ145" i="11"/>
  <c r="BK145" i="11"/>
  <c r="BL145" i="11"/>
  <c r="BM145" i="11"/>
  <c r="BN145" i="11"/>
  <c r="BO145" i="11"/>
  <c r="BP145" i="11"/>
  <c r="BQ145" i="11"/>
  <c r="BR145" i="11"/>
  <c r="BS145" i="11"/>
  <c r="BT145" i="11"/>
  <c r="BU145" i="11"/>
  <c r="BV145" i="11"/>
  <c r="BW145" i="11"/>
  <c r="BX145" i="11"/>
  <c r="BY145" i="11"/>
  <c r="BZ145" i="11"/>
  <c r="CA145" i="11"/>
  <c r="CB145" i="11"/>
  <c r="AS146" i="11"/>
  <c r="AT146" i="11"/>
  <c r="AU146" i="11"/>
  <c r="AV146" i="11"/>
  <c r="AW146" i="11"/>
  <c r="AX146" i="11"/>
  <c r="AY146" i="11"/>
  <c r="AZ146" i="11"/>
  <c r="BA146" i="11"/>
  <c r="BB146" i="11"/>
  <c r="BC146" i="11"/>
  <c r="BD146" i="11"/>
  <c r="BE146" i="11"/>
  <c r="BF146" i="11"/>
  <c r="BG146" i="11"/>
  <c r="BH146" i="11"/>
  <c r="BI146" i="11"/>
  <c r="BJ146" i="11"/>
  <c r="BK146" i="11"/>
  <c r="BL146" i="11"/>
  <c r="BM146" i="11"/>
  <c r="BN146" i="11"/>
  <c r="BO146" i="11"/>
  <c r="BP146" i="11"/>
  <c r="BQ146" i="11"/>
  <c r="BR146" i="11"/>
  <c r="BS146" i="11"/>
  <c r="BT146" i="11"/>
  <c r="BU146" i="11"/>
  <c r="BV146" i="11"/>
  <c r="BW146" i="11"/>
  <c r="BX146" i="11"/>
  <c r="BY146" i="11"/>
  <c r="BZ146" i="11"/>
  <c r="CA146" i="11"/>
  <c r="CB146" i="11"/>
  <c r="AS147" i="11"/>
  <c r="AT147" i="11"/>
  <c r="AU147" i="11"/>
  <c r="AV147" i="11"/>
  <c r="AW147" i="11"/>
  <c r="AX147" i="11"/>
  <c r="AY147" i="11"/>
  <c r="AZ147" i="11"/>
  <c r="BA147" i="11"/>
  <c r="BB147" i="11"/>
  <c r="BC147" i="11"/>
  <c r="BD147" i="11"/>
  <c r="BE147" i="11"/>
  <c r="BF147" i="11"/>
  <c r="BG147" i="11"/>
  <c r="BH147" i="11"/>
  <c r="BI147" i="11"/>
  <c r="BJ147" i="11"/>
  <c r="BK147" i="11"/>
  <c r="BL147" i="11"/>
  <c r="BM147" i="11"/>
  <c r="BN147" i="11"/>
  <c r="BO147" i="11"/>
  <c r="BP147" i="11"/>
  <c r="BQ147" i="11"/>
  <c r="BR147" i="11"/>
  <c r="BS147" i="11"/>
  <c r="BT147" i="11"/>
  <c r="BU147" i="11"/>
  <c r="BV147" i="11"/>
  <c r="BW147" i="11"/>
  <c r="BX147" i="11"/>
  <c r="BY147" i="11"/>
  <c r="BZ147" i="11"/>
  <c r="CA147" i="11"/>
  <c r="CB147" i="11"/>
  <c r="AS148" i="11"/>
  <c r="AT148" i="11"/>
  <c r="AU148" i="11"/>
  <c r="AV148" i="11"/>
  <c r="AW148" i="11"/>
  <c r="AX148" i="11"/>
  <c r="AY148" i="11"/>
  <c r="AZ148" i="11"/>
  <c r="BA148" i="11"/>
  <c r="BB148" i="11"/>
  <c r="BC148" i="11"/>
  <c r="BD148" i="11"/>
  <c r="BE148" i="11"/>
  <c r="BF148" i="11"/>
  <c r="BG148" i="11"/>
  <c r="BH148" i="11"/>
  <c r="BI148" i="11"/>
  <c r="BJ148" i="11"/>
  <c r="BK148" i="11"/>
  <c r="BL148" i="11"/>
  <c r="BM148" i="11"/>
  <c r="BN148" i="11"/>
  <c r="BO148" i="11"/>
  <c r="BP148" i="11"/>
  <c r="BQ148" i="11"/>
  <c r="BR148" i="11"/>
  <c r="BS148" i="11"/>
  <c r="BT148" i="11"/>
  <c r="BU148" i="11"/>
  <c r="BV148" i="11"/>
  <c r="BW148" i="11"/>
  <c r="BX148" i="11"/>
  <c r="BY148" i="11"/>
  <c r="BZ148" i="11"/>
  <c r="CA148" i="11"/>
  <c r="CB148" i="11"/>
  <c r="AS149" i="11"/>
  <c r="AT149" i="11"/>
  <c r="AU149" i="11"/>
  <c r="AV149" i="11"/>
  <c r="AW149" i="11"/>
  <c r="AX149" i="11"/>
  <c r="AY149" i="11"/>
  <c r="AZ149" i="11"/>
  <c r="BA149" i="11"/>
  <c r="BB149" i="11"/>
  <c r="BC149" i="11"/>
  <c r="BD149" i="11"/>
  <c r="BE149" i="11"/>
  <c r="BF149" i="11"/>
  <c r="BG149" i="11"/>
  <c r="BH149" i="11"/>
  <c r="BI149" i="11"/>
  <c r="BJ149" i="11"/>
  <c r="BK149" i="11"/>
  <c r="BL149" i="11"/>
  <c r="BM149" i="11"/>
  <c r="BN149" i="11"/>
  <c r="BO149" i="11"/>
  <c r="BP149" i="11"/>
  <c r="BQ149" i="11"/>
  <c r="BR149" i="11"/>
  <c r="BS149" i="11"/>
  <c r="BT149" i="11"/>
  <c r="BU149" i="11"/>
  <c r="BV149" i="11"/>
  <c r="BW149" i="11"/>
  <c r="BX149" i="11"/>
  <c r="BY149" i="11"/>
  <c r="BZ149" i="11"/>
  <c r="CA149" i="11"/>
  <c r="CB149" i="11"/>
  <c r="AS150" i="11"/>
  <c r="AT150" i="11"/>
  <c r="AU150" i="11"/>
  <c r="AV150" i="11"/>
  <c r="AW150" i="11"/>
  <c r="AX150" i="11"/>
  <c r="AY150" i="11"/>
  <c r="AZ150" i="11"/>
  <c r="BA150" i="11"/>
  <c r="BB150" i="11"/>
  <c r="BC150" i="11"/>
  <c r="BD150" i="11"/>
  <c r="BE150" i="11"/>
  <c r="BF150" i="11"/>
  <c r="BG150" i="11"/>
  <c r="BH150" i="11"/>
  <c r="BI150" i="11"/>
  <c r="BJ150" i="11"/>
  <c r="BK150" i="11"/>
  <c r="BL150" i="11"/>
  <c r="BM150" i="11"/>
  <c r="BN150" i="11"/>
  <c r="BO150" i="11"/>
  <c r="BP150" i="11"/>
  <c r="BQ150" i="11"/>
  <c r="BR150" i="11"/>
  <c r="BS150" i="11"/>
  <c r="BT150" i="11"/>
  <c r="BU150" i="11"/>
  <c r="BV150" i="11"/>
  <c r="BW150" i="11"/>
  <c r="BX150" i="11"/>
  <c r="BY150" i="11"/>
  <c r="BZ150" i="11"/>
  <c r="CA150" i="11"/>
  <c r="CB150" i="11"/>
  <c r="AS151" i="11"/>
  <c r="AT151" i="11"/>
  <c r="AU151" i="11"/>
  <c r="AV151" i="11"/>
  <c r="AW151" i="11"/>
  <c r="AX151" i="11"/>
  <c r="AY151" i="11"/>
  <c r="AZ151" i="11"/>
  <c r="BA151" i="11"/>
  <c r="BB151" i="11"/>
  <c r="BC151" i="11"/>
  <c r="BD151" i="11"/>
  <c r="BE151" i="11"/>
  <c r="BF151" i="11"/>
  <c r="BG151" i="11"/>
  <c r="BH151" i="11"/>
  <c r="BI151" i="11"/>
  <c r="BJ151" i="11"/>
  <c r="BK151" i="11"/>
  <c r="BL151" i="11"/>
  <c r="BM151" i="11"/>
  <c r="BN151" i="11"/>
  <c r="BO151" i="11"/>
  <c r="BP151" i="11"/>
  <c r="BQ151" i="11"/>
  <c r="BR151" i="11"/>
  <c r="BS151" i="11"/>
  <c r="BT151" i="11"/>
  <c r="BU151" i="11"/>
  <c r="BV151" i="11"/>
  <c r="BW151" i="11"/>
  <c r="BX151" i="11"/>
  <c r="BY151" i="11"/>
  <c r="BZ151" i="11"/>
  <c r="CA151" i="11"/>
  <c r="CB151" i="11"/>
  <c r="AS152" i="11"/>
  <c r="AT152" i="11"/>
  <c r="AU152" i="11"/>
  <c r="AV152" i="11"/>
  <c r="AW152" i="11"/>
  <c r="AX152" i="11"/>
  <c r="AY152" i="11"/>
  <c r="AZ152" i="11"/>
  <c r="BA152" i="11"/>
  <c r="BB152" i="11"/>
  <c r="BC152" i="11"/>
  <c r="BD152" i="11"/>
  <c r="BE152" i="11"/>
  <c r="BF152" i="11"/>
  <c r="BG152" i="11"/>
  <c r="BH152" i="11"/>
  <c r="BI152" i="11"/>
  <c r="BJ152" i="11"/>
  <c r="BK152" i="11"/>
  <c r="BL152" i="11"/>
  <c r="BM152" i="11"/>
  <c r="BN152" i="11"/>
  <c r="BO152" i="11"/>
  <c r="BP152" i="11"/>
  <c r="BQ152" i="11"/>
  <c r="BR152" i="11"/>
  <c r="BS152" i="11"/>
  <c r="BT152" i="11"/>
  <c r="BU152" i="11"/>
  <c r="BV152" i="11"/>
  <c r="BW152" i="11"/>
  <c r="BX152" i="11"/>
  <c r="BY152" i="11"/>
  <c r="BZ152" i="11"/>
  <c r="CA152" i="11"/>
  <c r="CB152" i="11"/>
  <c r="AS153" i="11"/>
  <c r="AT153" i="11"/>
  <c r="AU153" i="11"/>
  <c r="AV153" i="11"/>
  <c r="AW153" i="11"/>
  <c r="AX153" i="11"/>
  <c r="AY153" i="11"/>
  <c r="AZ153" i="11"/>
  <c r="BA153" i="11"/>
  <c r="BB153" i="11"/>
  <c r="BC153" i="11"/>
  <c r="BD153" i="11"/>
  <c r="BE153" i="11"/>
  <c r="BF153" i="11"/>
  <c r="BG153" i="11"/>
  <c r="BH153" i="11"/>
  <c r="BI153" i="11"/>
  <c r="BJ153" i="11"/>
  <c r="BK153" i="11"/>
  <c r="BL153" i="11"/>
  <c r="BM153" i="11"/>
  <c r="BN153" i="11"/>
  <c r="BO153" i="11"/>
  <c r="BP153" i="11"/>
  <c r="BQ153" i="11"/>
  <c r="BR153" i="11"/>
  <c r="BS153" i="11"/>
  <c r="BT153" i="11"/>
  <c r="BU153" i="11"/>
  <c r="BV153" i="11"/>
  <c r="BW153" i="11"/>
  <c r="BX153" i="11"/>
  <c r="BY153" i="11"/>
  <c r="BZ153" i="11"/>
  <c r="CA153" i="11"/>
  <c r="CB153" i="11"/>
  <c r="AS154" i="11"/>
  <c r="AT154" i="11"/>
  <c r="AU154" i="11"/>
  <c r="AV154" i="11"/>
  <c r="AW154" i="11"/>
  <c r="AX154" i="11"/>
  <c r="AY154" i="11"/>
  <c r="AZ154" i="11"/>
  <c r="BA154" i="11"/>
  <c r="BB154" i="11"/>
  <c r="BC154" i="11"/>
  <c r="BD154" i="11"/>
  <c r="BE154" i="11"/>
  <c r="BF154" i="11"/>
  <c r="BG154" i="11"/>
  <c r="BH154" i="11"/>
  <c r="BI154" i="11"/>
  <c r="BJ154" i="11"/>
  <c r="BK154" i="11"/>
  <c r="BL154" i="11"/>
  <c r="BM154" i="11"/>
  <c r="BN154" i="11"/>
  <c r="BO154" i="11"/>
  <c r="BP154" i="11"/>
  <c r="BQ154" i="11"/>
  <c r="BR154" i="11"/>
  <c r="BS154" i="11"/>
  <c r="AM35" i="11"/>
  <c r="AN35" i="11"/>
  <c r="AO35" i="11"/>
  <c r="AL36" i="11"/>
  <c r="AM36" i="11"/>
  <c r="AN36" i="11"/>
  <c r="AO36" i="11"/>
  <c r="AL37" i="11"/>
  <c r="AM37" i="11"/>
  <c r="AN37" i="11"/>
  <c r="AO37" i="11"/>
  <c r="AL38" i="11"/>
  <c r="AM38" i="11"/>
  <c r="AN38" i="11"/>
  <c r="AO38" i="11"/>
  <c r="AL39" i="11"/>
  <c r="AM39" i="11"/>
  <c r="AN39" i="11"/>
  <c r="AO39" i="11"/>
  <c r="AL40" i="11"/>
  <c r="AM40" i="11"/>
  <c r="AN40" i="11"/>
  <c r="AO40" i="11"/>
  <c r="AL41" i="11"/>
  <c r="AM41" i="11"/>
  <c r="AN41" i="11"/>
  <c r="AO41" i="11"/>
  <c r="AL42" i="11"/>
  <c r="AM42" i="11"/>
  <c r="AN42" i="11"/>
  <c r="AO42" i="11"/>
  <c r="AL43" i="11"/>
  <c r="AM43" i="11"/>
  <c r="AN43" i="11"/>
  <c r="AO43" i="11"/>
  <c r="AL44" i="11"/>
  <c r="AM44" i="11"/>
  <c r="AN44" i="11"/>
  <c r="AO44" i="11"/>
  <c r="AL45" i="11"/>
  <c r="AM45" i="11"/>
  <c r="AN45" i="11"/>
  <c r="AO45" i="11"/>
  <c r="AL46" i="11"/>
  <c r="AM46" i="11"/>
  <c r="AN46" i="11"/>
  <c r="AO46" i="11"/>
  <c r="AL47" i="11"/>
  <c r="AM47" i="11"/>
  <c r="AN47" i="11"/>
  <c r="AO47" i="11"/>
  <c r="AL48" i="11"/>
  <c r="AM48" i="11"/>
  <c r="AN48" i="11"/>
  <c r="AO48" i="11"/>
  <c r="AL49" i="11"/>
  <c r="AM49" i="11"/>
  <c r="AN49" i="11"/>
  <c r="AO49" i="11"/>
  <c r="AL50" i="11"/>
  <c r="AM50" i="11"/>
  <c r="AN50" i="11"/>
  <c r="AO50" i="11"/>
  <c r="AL51" i="11"/>
  <c r="AM51" i="11"/>
  <c r="AN51" i="11"/>
  <c r="AO51" i="11"/>
  <c r="AL52" i="11"/>
  <c r="AM52" i="11"/>
  <c r="AN52" i="11"/>
  <c r="AO52" i="11"/>
  <c r="AL53" i="11"/>
  <c r="AM53" i="11"/>
  <c r="AN53" i="11"/>
  <c r="AO53" i="11"/>
  <c r="AL54" i="11"/>
  <c r="AM54" i="11"/>
  <c r="AN54" i="11"/>
  <c r="AO54" i="11"/>
  <c r="AL55" i="11"/>
  <c r="AM55" i="11"/>
  <c r="AN55" i="11"/>
  <c r="AO55" i="11"/>
  <c r="AL56" i="11"/>
  <c r="AM56" i="11"/>
  <c r="AN56" i="11"/>
  <c r="AO56" i="11"/>
  <c r="AL57" i="11"/>
  <c r="AM57" i="11"/>
  <c r="AN57" i="11"/>
  <c r="AO57" i="11"/>
  <c r="AL58" i="11"/>
  <c r="AM58" i="11"/>
  <c r="AN58" i="11"/>
  <c r="AO58" i="11"/>
  <c r="AL59" i="11"/>
  <c r="AM59" i="11"/>
  <c r="AN59" i="11"/>
  <c r="AO59" i="11"/>
  <c r="AL60" i="11"/>
  <c r="AM60" i="11"/>
  <c r="AN60" i="11"/>
  <c r="AO60" i="11"/>
  <c r="AL61" i="11"/>
  <c r="AM61" i="11"/>
  <c r="AN61" i="11"/>
  <c r="AO61" i="11"/>
  <c r="AL62" i="11"/>
  <c r="AM62" i="11"/>
  <c r="AN62" i="11"/>
  <c r="AO62" i="11"/>
  <c r="AL63" i="11"/>
  <c r="AM63" i="11"/>
  <c r="AN63" i="11"/>
  <c r="AO63" i="11"/>
  <c r="AL64" i="11"/>
  <c r="AM64" i="11"/>
  <c r="AN64" i="11"/>
  <c r="AO64" i="11"/>
  <c r="AL65" i="11"/>
  <c r="AM65" i="11"/>
  <c r="AN65" i="11"/>
  <c r="AO65" i="11"/>
  <c r="AL66" i="11"/>
  <c r="AM66" i="11"/>
  <c r="AN66" i="11"/>
  <c r="AO66" i="11"/>
  <c r="AL67" i="11"/>
  <c r="AM67" i="11"/>
  <c r="AN67" i="11"/>
  <c r="AO67" i="11"/>
  <c r="AL68" i="11"/>
  <c r="AM68" i="11"/>
  <c r="AN68" i="11"/>
  <c r="AO68" i="11"/>
  <c r="AL69" i="11"/>
  <c r="AM69" i="11"/>
  <c r="AN69" i="11"/>
  <c r="AO69" i="11"/>
  <c r="AL70" i="11"/>
  <c r="AM70" i="11"/>
  <c r="AN70" i="11"/>
  <c r="AO70" i="11"/>
  <c r="AL71" i="11"/>
  <c r="AM71" i="11"/>
  <c r="AN71" i="11"/>
  <c r="AO71" i="11"/>
  <c r="AL72" i="11"/>
  <c r="AM72" i="11"/>
  <c r="AN72" i="11"/>
  <c r="AO72" i="11"/>
  <c r="AL73" i="11"/>
  <c r="AM73" i="11"/>
  <c r="AN73" i="11"/>
  <c r="AO73" i="11"/>
  <c r="AL74" i="11"/>
  <c r="AM74" i="11"/>
  <c r="AN74" i="11"/>
  <c r="AO74" i="11"/>
  <c r="AL75" i="11"/>
  <c r="AM75" i="11"/>
  <c r="AN75" i="11"/>
  <c r="AO75" i="11"/>
  <c r="AL76" i="11"/>
  <c r="AM76" i="11"/>
  <c r="AN76" i="11"/>
  <c r="AO76" i="11"/>
  <c r="AL77" i="11"/>
  <c r="AM77" i="11"/>
  <c r="AN77" i="11"/>
  <c r="AO77" i="11"/>
  <c r="AL78" i="11"/>
  <c r="AM78" i="11"/>
  <c r="AN78" i="11"/>
  <c r="AO78" i="11"/>
  <c r="AL79" i="11"/>
  <c r="AM79" i="11"/>
  <c r="AN79" i="11"/>
  <c r="AO79" i="11"/>
  <c r="AL80" i="11"/>
  <c r="AM80" i="11"/>
  <c r="AN80" i="11"/>
  <c r="AO80" i="11"/>
  <c r="AL81" i="11"/>
  <c r="AM81" i="11"/>
  <c r="AN81" i="11"/>
  <c r="AO81" i="11"/>
  <c r="AL82" i="11"/>
  <c r="AM82" i="11"/>
  <c r="AN82" i="11"/>
  <c r="AO82" i="11"/>
  <c r="AL83" i="11"/>
  <c r="AM83" i="11"/>
  <c r="AN83" i="11"/>
  <c r="AO83" i="11"/>
  <c r="AL84" i="11"/>
  <c r="AM84" i="11"/>
  <c r="AN84" i="11"/>
  <c r="AO84" i="11"/>
  <c r="AL85" i="11"/>
  <c r="AM85" i="11"/>
  <c r="AN85" i="11"/>
  <c r="AO85" i="11"/>
  <c r="AL86" i="11"/>
  <c r="AM86" i="11"/>
  <c r="AN86" i="11"/>
  <c r="AO86" i="11"/>
  <c r="AL87" i="11"/>
  <c r="AM87" i="11"/>
  <c r="AN87" i="11"/>
  <c r="AO87" i="11"/>
  <c r="AL88" i="11"/>
  <c r="AM88" i="11"/>
  <c r="AN88" i="11"/>
  <c r="AO88" i="11"/>
  <c r="AL89" i="11"/>
  <c r="AM89" i="11"/>
  <c r="AN89" i="11"/>
  <c r="AO89" i="11"/>
  <c r="AL90" i="11"/>
  <c r="AM90" i="11"/>
  <c r="AN90" i="11"/>
  <c r="AO90" i="11"/>
  <c r="AL91" i="11"/>
  <c r="AM91" i="11"/>
  <c r="AN91" i="11"/>
  <c r="AO91" i="11"/>
  <c r="AL92" i="11"/>
  <c r="AM92" i="11"/>
  <c r="AN92" i="11"/>
  <c r="AO92" i="11"/>
  <c r="AL93" i="11"/>
  <c r="AM93" i="11"/>
  <c r="AN93" i="11"/>
  <c r="AO93" i="11"/>
  <c r="AL94" i="11"/>
  <c r="AM94" i="11"/>
  <c r="AN94" i="11"/>
  <c r="AO94" i="11"/>
  <c r="AL95" i="11"/>
  <c r="AM95" i="11"/>
  <c r="AN95" i="11"/>
  <c r="AO95" i="11"/>
  <c r="AL96" i="11"/>
  <c r="AM96" i="11"/>
  <c r="AN96" i="11"/>
  <c r="AO96" i="11"/>
  <c r="AL97" i="11"/>
  <c r="AM97" i="11"/>
  <c r="AN97" i="11"/>
  <c r="AO97" i="11"/>
  <c r="AL98" i="11"/>
  <c r="AM98" i="11"/>
  <c r="AN98" i="11"/>
  <c r="AO98" i="11"/>
  <c r="AL99" i="11"/>
  <c r="AM99" i="11"/>
  <c r="AN99" i="11"/>
  <c r="AO99" i="11"/>
  <c r="AL100" i="11"/>
  <c r="AM100" i="11"/>
  <c r="AN100" i="11"/>
  <c r="AO100" i="11"/>
  <c r="AL101" i="11"/>
  <c r="AM101" i="11"/>
  <c r="AN101" i="11"/>
  <c r="AO101" i="11"/>
  <c r="AL102" i="11"/>
  <c r="AM102" i="11"/>
  <c r="AN102" i="11"/>
  <c r="AO102" i="11"/>
  <c r="AL103" i="11"/>
  <c r="AM103" i="11"/>
  <c r="AN103" i="11"/>
  <c r="AO103" i="11"/>
  <c r="AL104" i="11"/>
  <c r="AM104" i="11"/>
  <c r="AN104" i="11"/>
  <c r="AO104" i="11"/>
  <c r="AL105" i="11"/>
  <c r="AM105" i="11"/>
  <c r="AN105" i="11"/>
  <c r="AO105" i="11"/>
  <c r="AL106" i="11"/>
  <c r="AM106" i="11"/>
  <c r="AN106" i="11"/>
  <c r="AO106" i="11"/>
  <c r="AL107" i="11"/>
  <c r="AM107" i="11"/>
  <c r="AN107" i="11"/>
  <c r="AO107" i="11"/>
  <c r="AL108" i="11"/>
  <c r="AM108" i="11"/>
  <c r="AN108" i="11"/>
  <c r="AO108" i="11"/>
  <c r="AL109" i="11"/>
  <c r="AM109" i="11"/>
  <c r="AN109" i="11"/>
  <c r="AO109" i="11"/>
  <c r="AL110" i="11"/>
  <c r="AM110" i="11"/>
  <c r="AN110" i="11"/>
  <c r="AO110" i="11"/>
  <c r="AL111" i="11"/>
  <c r="AM111" i="11"/>
  <c r="AN111" i="11"/>
  <c r="AO111" i="11"/>
  <c r="AL112" i="11"/>
  <c r="AM112" i="11"/>
  <c r="AN112" i="11"/>
  <c r="AO112" i="11"/>
  <c r="AL113" i="11"/>
  <c r="AM113" i="11"/>
  <c r="AN113" i="11"/>
  <c r="AO113" i="11"/>
  <c r="AL114" i="11"/>
  <c r="AM114" i="11"/>
  <c r="AN114" i="11"/>
  <c r="AO114" i="11"/>
  <c r="AL115" i="11"/>
  <c r="AM115" i="11"/>
  <c r="AN115" i="11"/>
  <c r="AO115" i="11"/>
  <c r="AL116" i="11"/>
  <c r="AM116" i="11"/>
  <c r="AN116" i="11"/>
  <c r="AO116" i="11"/>
  <c r="AL117" i="11"/>
  <c r="AM117" i="11"/>
  <c r="AN117" i="11"/>
  <c r="AO117" i="11"/>
  <c r="AL118" i="11"/>
  <c r="AM118" i="11"/>
  <c r="AN118" i="11"/>
  <c r="AO118" i="11"/>
  <c r="AL119" i="11"/>
  <c r="AM119" i="11"/>
  <c r="AN119" i="11"/>
  <c r="AO119" i="11"/>
  <c r="AL120" i="11"/>
  <c r="AM120" i="11"/>
  <c r="AN120" i="11"/>
  <c r="AO120" i="11"/>
  <c r="AL121" i="11"/>
  <c r="AM121" i="11"/>
  <c r="AN121" i="11"/>
  <c r="AO121" i="11"/>
  <c r="AL122" i="11"/>
  <c r="AM122" i="11"/>
  <c r="AN122" i="11"/>
  <c r="AO122" i="11"/>
  <c r="AL123" i="11"/>
  <c r="AM123" i="11"/>
  <c r="AN123" i="11"/>
  <c r="AO123" i="11"/>
  <c r="AL124" i="11"/>
  <c r="AM124" i="11"/>
  <c r="AN124" i="11"/>
  <c r="AO124" i="11"/>
  <c r="AL125" i="11"/>
  <c r="AM125" i="11"/>
  <c r="AN125" i="11"/>
  <c r="AO125" i="11"/>
  <c r="AL126" i="11"/>
  <c r="AM126" i="11"/>
  <c r="AN126" i="11"/>
  <c r="AO126" i="11"/>
  <c r="AL127" i="11"/>
  <c r="AM127" i="11"/>
  <c r="AN127" i="11"/>
  <c r="AO127" i="11"/>
  <c r="AL128" i="11"/>
  <c r="AM128" i="11"/>
  <c r="AN128" i="11"/>
  <c r="AO128" i="11"/>
  <c r="AL129" i="11"/>
  <c r="AM129" i="11"/>
  <c r="AN129" i="11"/>
  <c r="AO129" i="11"/>
  <c r="AL130" i="11"/>
  <c r="AM130" i="11"/>
  <c r="AN130" i="11"/>
  <c r="AO130" i="11"/>
  <c r="AL131" i="11"/>
  <c r="AM131" i="11"/>
  <c r="AN131" i="11"/>
  <c r="AO131" i="11"/>
  <c r="AL132" i="11"/>
  <c r="AM132" i="11"/>
  <c r="AN132" i="11"/>
  <c r="AO132" i="11"/>
  <c r="AL133" i="11"/>
  <c r="AM133" i="11"/>
  <c r="AN133" i="11"/>
  <c r="AO133" i="11"/>
  <c r="AL134" i="11"/>
  <c r="AM134" i="11"/>
  <c r="AN134" i="11"/>
  <c r="AO134" i="11"/>
  <c r="AL135" i="11"/>
  <c r="AM135" i="11"/>
  <c r="AN135" i="11"/>
  <c r="AO135" i="11"/>
  <c r="AL136" i="11"/>
  <c r="AM136" i="11"/>
  <c r="AN136" i="11"/>
  <c r="AO136" i="11"/>
  <c r="AL137" i="11"/>
  <c r="AM137" i="11"/>
  <c r="AN137" i="11"/>
  <c r="AO137" i="11"/>
  <c r="AL138" i="11"/>
  <c r="AM138" i="11"/>
  <c r="AN138" i="11"/>
  <c r="AO138" i="11"/>
  <c r="AL139" i="11"/>
  <c r="AM139" i="11"/>
  <c r="AN139" i="11"/>
  <c r="AO139" i="11"/>
  <c r="AL140" i="11"/>
  <c r="AM140" i="11"/>
  <c r="AN140" i="11"/>
  <c r="AO140" i="11"/>
  <c r="AL141" i="11"/>
  <c r="AM141" i="11"/>
  <c r="AN141" i="11"/>
  <c r="AO141" i="11"/>
  <c r="AL142" i="11"/>
  <c r="AM142" i="11"/>
  <c r="AN142" i="11"/>
  <c r="AO142" i="11"/>
  <c r="AL143" i="11"/>
  <c r="AM143" i="11"/>
  <c r="AN143" i="11"/>
  <c r="AO143" i="11"/>
  <c r="AL144" i="11"/>
  <c r="AM144" i="11"/>
  <c r="AN144" i="11"/>
  <c r="AO144" i="11"/>
  <c r="AL145" i="11"/>
  <c r="AM145" i="11"/>
  <c r="AN145" i="11"/>
  <c r="AO145" i="11"/>
  <c r="AL146" i="11"/>
  <c r="AM146" i="11"/>
  <c r="AN146" i="11"/>
  <c r="AO146" i="11"/>
  <c r="AL147" i="11"/>
  <c r="AM147" i="11"/>
  <c r="AN147" i="11"/>
  <c r="AO147" i="11"/>
  <c r="AL148" i="11"/>
  <c r="AM148" i="11"/>
  <c r="AN148" i="11"/>
  <c r="AO148" i="11"/>
  <c r="AL149" i="11"/>
  <c r="AM149" i="11"/>
  <c r="AN149" i="11"/>
  <c r="AO149" i="11"/>
  <c r="AL150" i="11"/>
  <c r="AM150" i="11"/>
  <c r="AN150" i="11"/>
  <c r="AO150" i="11"/>
  <c r="AL151" i="11"/>
  <c r="AM151" i="11"/>
  <c r="AN151" i="11"/>
  <c r="AO151" i="11"/>
  <c r="AL152" i="11"/>
  <c r="AM152" i="11"/>
  <c r="AN152" i="11"/>
  <c r="AO152" i="11"/>
  <c r="AL153" i="11"/>
  <c r="AM153" i="11"/>
  <c r="AN153" i="11"/>
  <c r="AO153" i="11"/>
  <c r="AL154" i="11"/>
  <c r="AM154" i="11"/>
  <c r="AN154" i="11"/>
  <c r="AO154" i="11"/>
  <c r="B2339" i="10"/>
  <c r="B2338" i="10"/>
  <c r="B2308" i="10"/>
  <c r="B2307" i="10"/>
  <c r="DG2023" i="10"/>
  <c r="DG2022" i="10"/>
  <c r="BG2023" i="10"/>
  <c r="BH2023" i="10"/>
  <c r="BI2023" i="10"/>
  <c r="BJ2023" i="10"/>
  <c r="BK2023" i="10"/>
  <c r="BL2023" i="10"/>
  <c r="BM2023" i="10"/>
  <c r="BN2023" i="10"/>
  <c r="BO2023" i="10"/>
  <c r="BP2023" i="10"/>
  <c r="BQ2023" i="10"/>
  <c r="BR2023" i="10"/>
  <c r="BS2023" i="10"/>
  <c r="BT2023" i="10"/>
  <c r="BU2023" i="10"/>
  <c r="BV2023" i="10"/>
  <c r="BW2023" i="10"/>
  <c r="BX2023" i="10"/>
  <c r="BY2023" i="10"/>
  <c r="BZ2023" i="10"/>
  <c r="CA2023" i="10"/>
  <c r="CB2023" i="10"/>
  <c r="CC2023" i="10"/>
  <c r="CD2023" i="10"/>
  <c r="CE2023" i="10"/>
  <c r="CF2023" i="10"/>
  <c r="CG2023" i="10"/>
  <c r="CH2023" i="10"/>
  <c r="CI2023" i="10"/>
  <c r="CJ2023" i="10"/>
  <c r="CK2023" i="10"/>
  <c r="CL2023" i="10"/>
  <c r="CM2023" i="10"/>
  <c r="CN2023" i="10"/>
  <c r="CO2023" i="10"/>
  <c r="CP2023" i="10"/>
  <c r="CQ2023" i="10"/>
  <c r="CR2023" i="10"/>
  <c r="CS2023" i="10"/>
  <c r="CT2023" i="10"/>
  <c r="CU2023" i="10"/>
  <c r="CV2023" i="10"/>
  <c r="CW2023" i="10"/>
  <c r="CX2023" i="10"/>
  <c r="CY2023" i="10"/>
  <c r="CZ2023" i="10"/>
  <c r="DA2023" i="10"/>
  <c r="DB2023" i="10"/>
  <c r="DC2023" i="10"/>
  <c r="DD2023" i="10"/>
  <c r="DE2023" i="10"/>
  <c r="BG2024" i="10"/>
  <c r="BH2024" i="10"/>
  <c r="BI2024" i="10"/>
  <c r="BJ2024" i="10"/>
  <c r="BK2024" i="10"/>
  <c r="BL2024" i="10"/>
  <c r="BM2024" i="10"/>
  <c r="BN2024" i="10"/>
  <c r="BO2024" i="10"/>
  <c r="BP2024" i="10"/>
  <c r="BQ2024" i="10"/>
  <c r="BR2024" i="10"/>
  <c r="BS2024" i="10"/>
  <c r="BT2024" i="10"/>
  <c r="BU2024" i="10"/>
  <c r="BV2024" i="10"/>
  <c r="BW2024" i="10"/>
  <c r="BX2024" i="10"/>
  <c r="BY2024" i="10"/>
  <c r="BZ2024" i="10"/>
  <c r="CA2024" i="10"/>
  <c r="CB2024" i="10"/>
  <c r="CC2024" i="10"/>
  <c r="CD2024" i="10"/>
  <c r="CE2024" i="10"/>
  <c r="CF2024" i="10"/>
  <c r="CG2024" i="10"/>
  <c r="CH2024" i="10"/>
  <c r="CI2024" i="10"/>
  <c r="CJ2024" i="10"/>
  <c r="CK2024" i="10"/>
  <c r="CL2024" i="10"/>
  <c r="CM2024" i="10"/>
  <c r="CN2024" i="10"/>
  <c r="CO2024" i="10"/>
  <c r="CP2024" i="10"/>
  <c r="CQ2024" i="10"/>
  <c r="CR2024" i="10"/>
  <c r="CS2024" i="10"/>
  <c r="CT2024" i="10"/>
  <c r="CU2024" i="10"/>
  <c r="CV2024" i="10"/>
  <c r="CW2024" i="10"/>
  <c r="CX2024" i="10"/>
  <c r="CY2024" i="10"/>
  <c r="CZ2024" i="10"/>
  <c r="DA2024" i="10"/>
  <c r="DB2024" i="10"/>
  <c r="DC2024" i="10"/>
  <c r="DD2024" i="10"/>
  <c r="DE2024" i="10"/>
  <c r="BG2025" i="10"/>
  <c r="BH2025" i="10"/>
  <c r="BI2025" i="10"/>
  <c r="BJ2025" i="10"/>
  <c r="BK2025" i="10"/>
  <c r="BL2025" i="10"/>
  <c r="BM2025" i="10"/>
  <c r="BN2025" i="10"/>
  <c r="BO2025" i="10"/>
  <c r="BP2025" i="10"/>
  <c r="BQ2025" i="10"/>
  <c r="BR2025" i="10"/>
  <c r="BS2025" i="10"/>
  <c r="BT2025" i="10"/>
  <c r="BU2025" i="10"/>
  <c r="BV2025" i="10"/>
  <c r="BW2025" i="10"/>
  <c r="BX2025" i="10"/>
  <c r="BY2025" i="10"/>
  <c r="BZ2025" i="10"/>
  <c r="CA2025" i="10"/>
  <c r="CB2025" i="10"/>
  <c r="CC2025" i="10"/>
  <c r="CD2025" i="10"/>
  <c r="CE2025" i="10"/>
  <c r="CF2025" i="10"/>
  <c r="CG2025" i="10"/>
  <c r="CH2025" i="10"/>
  <c r="CI2025" i="10"/>
  <c r="CJ2025" i="10"/>
  <c r="CK2025" i="10"/>
  <c r="CL2025" i="10"/>
  <c r="CM2025" i="10"/>
  <c r="CN2025" i="10"/>
  <c r="CO2025" i="10"/>
  <c r="CP2025" i="10"/>
  <c r="CQ2025" i="10"/>
  <c r="CR2025" i="10"/>
  <c r="CS2025" i="10"/>
  <c r="CT2025" i="10"/>
  <c r="CU2025" i="10"/>
  <c r="CV2025" i="10"/>
  <c r="CW2025" i="10"/>
  <c r="CX2025" i="10"/>
  <c r="CY2025" i="10"/>
  <c r="CZ2025" i="10"/>
  <c r="DA2025" i="10"/>
  <c r="DB2025" i="10"/>
  <c r="DC2025" i="10"/>
  <c r="DD2025" i="10"/>
  <c r="DE2025" i="10"/>
  <c r="BG2026" i="10"/>
  <c r="BH2026" i="10"/>
  <c r="BI2026" i="10"/>
  <c r="BJ2026" i="10"/>
  <c r="BK2026" i="10"/>
  <c r="BL2026" i="10"/>
  <c r="BM2026" i="10"/>
  <c r="BN2026" i="10"/>
  <c r="BO2026" i="10"/>
  <c r="BP2026" i="10"/>
  <c r="BQ2026" i="10"/>
  <c r="BR2026" i="10"/>
  <c r="BS2026" i="10"/>
  <c r="BT2026" i="10"/>
  <c r="BU2026" i="10"/>
  <c r="BV2026" i="10"/>
  <c r="BW2026" i="10"/>
  <c r="BX2026" i="10"/>
  <c r="BY2026" i="10"/>
  <c r="BZ2026" i="10"/>
  <c r="CA2026" i="10"/>
  <c r="CB2026" i="10"/>
  <c r="CC2026" i="10"/>
  <c r="CD2026" i="10"/>
  <c r="CE2026" i="10"/>
  <c r="CF2026" i="10"/>
  <c r="CG2026" i="10"/>
  <c r="CH2026" i="10"/>
  <c r="CI2026" i="10"/>
  <c r="CJ2026" i="10"/>
  <c r="CK2026" i="10"/>
  <c r="CL2026" i="10"/>
  <c r="CM2026" i="10"/>
  <c r="CN2026" i="10"/>
  <c r="CO2026" i="10"/>
  <c r="CP2026" i="10"/>
  <c r="CQ2026" i="10"/>
  <c r="CR2026" i="10"/>
  <c r="CS2026" i="10"/>
  <c r="CT2026" i="10"/>
  <c r="CU2026" i="10"/>
  <c r="CV2026" i="10"/>
  <c r="CW2026" i="10"/>
  <c r="CX2026" i="10"/>
  <c r="CY2026" i="10"/>
  <c r="CZ2026" i="10"/>
  <c r="DA2026" i="10"/>
  <c r="DB2026" i="10"/>
  <c r="DC2026" i="10"/>
  <c r="DD2026" i="10"/>
  <c r="DE2026" i="10"/>
  <c r="BG2027" i="10"/>
  <c r="BH2027" i="10"/>
  <c r="BI2027" i="10"/>
  <c r="BJ2027" i="10"/>
  <c r="BK2027" i="10"/>
  <c r="BL2027" i="10"/>
  <c r="BM2027" i="10"/>
  <c r="BN2027" i="10"/>
  <c r="BO2027" i="10"/>
  <c r="BP2027" i="10"/>
  <c r="BQ2027" i="10"/>
  <c r="BR2027" i="10"/>
  <c r="BS2027" i="10"/>
  <c r="BT2027" i="10"/>
  <c r="BU2027" i="10"/>
  <c r="BV2027" i="10"/>
  <c r="BW2027" i="10"/>
  <c r="BX2027" i="10"/>
  <c r="BY2027" i="10"/>
  <c r="BZ2027" i="10"/>
  <c r="CA2027" i="10"/>
  <c r="CB2027" i="10"/>
  <c r="CC2027" i="10"/>
  <c r="CD2027" i="10"/>
  <c r="CE2027" i="10"/>
  <c r="CF2027" i="10"/>
  <c r="CG2027" i="10"/>
  <c r="CH2027" i="10"/>
  <c r="CI2027" i="10"/>
  <c r="CJ2027" i="10"/>
  <c r="CK2027" i="10"/>
  <c r="CL2027" i="10"/>
  <c r="CM2027" i="10"/>
  <c r="CN2027" i="10"/>
  <c r="CO2027" i="10"/>
  <c r="CP2027" i="10"/>
  <c r="CQ2027" i="10"/>
  <c r="CR2027" i="10"/>
  <c r="CS2027" i="10"/>
  <c r="CT2027" i="10"/>
  <c r="CU2027" i="10"/>
  <c r="CV2027" i="10"/>
  <c r="CW2027" i="10"/>
  <c r="CX2027" i="10"/>
  <c r="CY2027" i="10"/>
  <c r="CZ2027" i="10"/>
  <c r="DA2027" i="10"/>
  <c r="DB2027" i="10"/>
  <c r="DC2027" i="10"/>
  <c r="DD2027" i="10"/>
  <c r="DE2027" i="10"/>
  <c r="BG2028" i="10"/>
  <c r="BH2028" i="10"/>
  <c r="BI2028" i="10"/>
  <c r="BJ2028" i="10"/>
  <c r="BK2028" i="10"/>
  <c r="BL2028" i="10"/>
  <c r="BM2028" i="10"/>
  <c r="BN2028" i="10"/>
  <c r="BO2028" i="10"/>
  <c r="BP2028" i="10"/>
  <c r="BQ2028" i="10"/>
  <c r="BR2028" i="10"/>
  <c r="BS2028" i="10"/>
  <c r="BT2028" i="10"/>
  <c r="BU2028" i="10"/>
  <c r="BV2028" i="10"/>
  <c r="BW2028" i="10"/>
  <c r="BX2028" i="10"/>
  <c r="BY2028" i="10"/>
  <c r="BZ2028" i="10"/>
  <c r="CA2028" i="10"/>
  <c r="CB2028" i="10"/>
  <c r="CC2028" i="10"/>
  <c r="CD2028" i="10"/>
  <c r="CE2028" i="10"/>
  <c r="CF2028" i="10"/>
  <c r="CG2028" i="10"/>
  <c r="CH2028" i="10"/>
  <c r="CI2028" i="10"/>
  <c r="CJ2028" i="10"/>
  <c r="CK2028" i="10"/>
  <c r="CL2028" i="10"/>
  <c r="CM2028" i="10"/>
  <c r="CN2028" i="10"/>
  <c r="CO2028" i="10"/>
  <c r="CP2028" i="10"/>
  <c r="CQ2028" i="10"/>
  <c r="CR2028" i="10"/>
  <c r="CS2028" i="10"/>
  <c r="CT2028" i="10"/>
  <c r="CU2028" i="10"/>
  <c r="CV2028" i="10"/>
  <c r="CW2028" i="10"/>
  <c r="CX2028" i="10"/>
  <c r="CY2028" i="10"/>
  <c r="CZ2028" i="10"/>
  <c r="DA2028" i="10"/>
  <c r="DB2028" i="10"/>
  <c r="DC2028" i="10"/>
  <c r="DD2028" i="10"/>
  <c r="DE2028" i="10"/>
  <c r="BG2029" i="10"/>
  <c r="BH2029" i="10"/>
  <c r="BI2029" i="10"/>
  <c r="BJ2029" i="10"/>
  <c r="BK2029" i="10"/>
  <c r="BL2029" i="10"/>
  <c r="BM2029" i="10"/>
  <c r="BN2029" i="10"/>
  <c r="BO2029" i="10"/>
  <c r="BP2029" i="10"/>
  <c r="BQ2029" i="10"/>
  <c r="BR2029" i="10"/>
  <c r="BS2029" i="10"/>
  <c r="BT2029" i="10"/>
  <c r="BU2029" i="10"/>
  <c r="BV2029" i="10"/>
  <c r="BW2029" i="10"/>
  <c r="BX2029" i="10"/>
  <c r="BY2029" i="10"/>
  <c r="BZ2029" i="10"/>
  <c r="CA2029" i="10"/>
  <c r="CB2029" i="10"/>
  <c r="CC2029" i="10"/>
  <c r="CD2029" i="10"/>
  <c r="CE2029" i="10"/>
  <c r="CF2029" i="10"/>
  <c r="CG2029" i="10"/>
  <c r="CH2029" i="10"/>
  <c r="CI2029" i="10"/>
  <c r="CJ2029" i="10"/>
  <c r="CK2029" i="10"/>
  <c r="CL2029" i="10"/>
  <c r="CM2029" i="10"/>
  <c r="CN2029" i="10"/>
  <c r="CO2029" i="10"/>
  <c r="CP2029" i="10"/>
  <c r="CQ2029" i="10"/>
  <c r="CR2029" i="10"/>
  <c r="CS2029" i="10"/>
  <c r="CT2029" i="10"/>
  <c r="CU2029" i="10"/>
  <c r="CV2029" i="10"/>
  <c r="CW2029" i="10"/>
  <c r="CX2029" i="10"/>
  <c r="CY2029" i="10"/>
  <c r="CZ2029" i="10"/>
  <c r="DA2029" i="10"/>
  <c r="DB2029" i="10"/>
  <c r="DC2029" i="10"/>
  <c r="DD2029" i="10"/>
  <c r="DE2029" i="10"/>
  <c r="BG2030" i="10"/>
  <c r="BH2030" i="10"/>
  <c r="BI2030" i="10"/>
  <c r="BJ2030" i="10"/>
  <c r="BK2030" i="10"/>
  <c r="BL2030" i="10"/>
  <c r="BM2030" i="10"/>
  <c r="BN2030" i="10"/>
  <c r="BO2030" i="10"/>
  <c r="BP2030" i="10"/>
  <c r="BQ2030" i="10"/>
  <c r="BR2030" i="10"/>
  <c r="BS2030" i="10"/>
  <c r="BT2030" i="10"/>
  <c r="BU2030" i="10"/>
  <c r="BV2030" i="10"/>
  <c r="BW2030" i="10"/>
  <c r="BX2030" i="10"/>
  <c r="BY2030" i="10"/>
  <c r="BZ2030" i="10"/>
  <c r="CA2030" i="10"/>
  <c r="CB2030" i="10"/>
  <c r="CC2030" i="10"/>
  <c r="CD2030" i="10"/>
  <c r="CE2030" i="10"/>
  <c r="CF2030" i="10"/>
  <c r="CG2030" i="10"/>
  <c r="CH2030" i="10"/>
  <c r="CI2030" i="10"/>
  <c r="CJ2030" i="10"/>
  <c r="CK2030" i="10"/>
  <c r="CL2030" i="10"/>
  <c r="CM2030" i="10"/>
  <c r="CN2030" i="10"/>
  <c r="CO2030" i="10"/>
  <c r="CP2030" i="10"/>
  <c r="CQ2030" i="10"/>
  <c r="CR2030" i="10"/>
  <c r="CS2030" i="10"/>
  <c r="CT2030" i="10"/>
  <c r="CU2030" i="10"/>
  <c r="CV2030" i="10"/>
  <c r="CW2030" i="10"/>
  <c r="CX2030" i="10"/>
  <c r="CY2030" i="10"/>
  <c r="CZ2030" i="10"/>
  <c r="DA2030" i="10"/>
  <c r="DB2030" i="10"/>
  <c r="DC2030" i="10"/>
  <c r="DD2030" i="10"/>
  <c r="DE2030" i="10"/>
  <c r="BG2031" i="10"/>
  <c r="BH2031" i="10"/>
  <c r="BI2031" i="10"/>
  <c r="BJ2031" i="10"/>
  <c r="BK2031" i="10"/>
  <c r="BL2031" i="10"/>
  <c r="BM2031" i="10"/>
  <c r="BN2031" i="10"/>
  <c r="BO2031" i="10"/>
  <c r="BP2031" i="10"/>
  <c r="BQ2031" i="10"/>
  <c r="BR2031" i="10"/>
  <c r="BS2031" i="10"/>
  <c r="BT2031" i="10"/>
  <c r="BU2031" i="10"/>
  <c r="BV2031" i="10"/>
  <c r="BW2031" i="10"/>
  <c r="BX2031" i="10"/>
  <c r="BY2031" i="10"/>
  <c r="BZ2031" i="10"/>
  <c r="CA2031" i="10"/>
  <c r="CB2031" i="10"/>
  <c r="CC2031" i="10"/>
  <c r="CD2031" i="10"/>
  <c r="CE2031" i="10"/>
  <c r="CF2031" i="10"/>
  <c r="CG2031" i="10"/>
  <c r="CH2031" i="10"/>
  <c r="CI2031" i="10"/>
  <c r="CJ2031" i="10"/>
  <c r="CK2031" i="10"/>
  <c r="CL2031" i="10"/>
  <c r="CM2031" i="10"/>
  <c r="CN2031" i="10"/>
  <c r="CO2031" i="10"/>
  <c r="CP2031" i="10"/>
  <c r="CQ2031" i="10"/>
  <c r="CR2031" i="10"/>
  <c r="CS2031" i="10"/>
  <c r="CT2031" i="10"/>
  <c r="CU2031" i="10"/>
  <c r="CV2031" i="10"/>
  <c r="CW2031" i="10"/>
  <c r="CX2031" i="10"/>
  <c r="CY2031" i="10"/>
  <c r="CZ2031" i="10"/>
  <c r="DA2031" i="10"/>
  <c r="DB2031" i="10"/>
  <c r="DC2031" i="10"/>
  <c r="DD2031" i="10"/>
  <c r="DE2031" i="10"/>
  <c r="BG2032" i="10"/>
  <c r="BH2032" i="10"/>
  <c r="BI2032" i="10"/>
  <c r="BJ2032" i="10"/>
  <c r="BK2032" i="10"/>
  <c r="BL2032" i="10"/>
  <c r="BM2032" i="10"/>
  <c r="BN2032" i="10"/>
  <c r="BO2032" i="10"/>
  <c r="BP2032" i="10"/>
  <c r="BQ2032" i="10"/>
  <c r="BR2032" i="10"/>
  <c r="BS2032" i="10"/>
  <c r="BT2032" i="10"/>
  <c r="BU2032" i="10"/>
  <c r="BV2032" i="10"/>
  <c r="BW2032" i="10"/>
  <c r="BX2032" i="10"/>
  <c r="BY2032" i="10"/>
  <c r="BZ2032" i="10"/>
  <c r="CA2032" i="10"/>
  <c r="CB2032" i="10"/>
  <c r="CC2032" i="10"/>
  <c r="CD2032" i="10"/>
  <c r="CE2032" i="10"/>
  <c r="CF2032" i="10"/>
  <c r="CG2032" i="10"/>
  <c r="CH2032" i="10"/>
  <c r="CI2032" i="10"/>
  <c r="CJ2032" i="10"/>
  <c r="CK2032" i="10"/>
  <c r="CL2032" i="10"/>
  <c r="CM2032" i="10"/>
  <c r="CN2032" i="10"/>
  <c r="CO2032" i="10"/>
  <c r="CP2032" i="10"/>
  <c r="CQ2032" i="10"/>
  <c r="CR2032" i="10"/>
  <c r="CS2032" i="10"/>
  <c r="CT2032" i="10"/>
  <c r="CU2032" i="10"/>
  <c r="CV2032" i="10"/>
  <c r="CW2032" i="10"/>
  <c r="CX2032" i="10"/>
  <c r="CY2032" i="10"/>
  <c r="CZ2032" i="10"/>
  <c r="DA2032" i="10"/>
  <c r="DB2032" i="10"/>
  <c r="DC2032" i="10"/>
  <c r="DD2032" i="10"/>
  <c r="DE2032" i="10"/>
  <c r="BG2033" i="10"/>
  <c r="BH2033" i="10"/>
  <c r="BI2033" i="10"/>
  <c r="BJ2033" i="10"/>
  <c r="BK2033" i="10"/>
  <c r="BL2033" i="10"/>
  <c r="BM2033" i="10"/>
  <c r="BN2033" i="10"/>
  <c r="BO2033" i="10"/>
  <c r="BP2033" i="10"/>
  <c r="BQ2033" i="10"/>
  <c r="BR2033" i="10"/>
  <c r="BS2033" i="10"/>
  <c r="BT2033" i="10"/>
  <c r="BU2033" i="10"/>
  <c r="BV2033" i="10"/>
  <c r="BW2033" i="10"/>
  <c r="BX2033" i="10"/>
  <c r="BY2033" i="10"/>
  <c r="BZ2033" i="10"/>
  <c r="CA2033" i="10"/>
  <c r="CB2033" i="10"/>
  <c r="CC2033" i="10"/>
  <c r="CD2033" i="10"/>
  <c r="CE2033" i="10"/>
  <c r="CF2033" i="10"/>
  <c r="CG2033" i="10"/>
  <c r="CH2033" i="10"/>
  <c r="CI2033" i="10"/>
  <c r="CJ2033" i="10"/>
  <c r="CK2033" i="10"/>
  <c r="CL2033" i="10"/>
  <c r="CM2033" i="10"/>
  <c r="CN2033" i="10"/>
  <c r="CO2033" i="10"/>
  <c r="CP2033" i="10"/>
  <c r="CQ2033" i="10"/>
  <c r="CR2033" i="10"/>
  <c r="CS2033" i="10"/>
  <c r="CT2033" i="10"/>
  <c r="CU2033" i="10"/>
  <c r="CV2033" i="10"/>
  <c r="CW2033" i="10"/>
  <c r="CX2033" i="10"/>
  <c r="CY2033" i="10"/>
  <c r="CZ2033" i="10"/>
  <c r="DA2033" i="10"/>
  <c r="DB2033" i="10"/>
  <c r="DC2033" i="10"/>
  <c r="DD2033" i="10"/>
  <c r="DE2033" i="10"/>
  <c r="BG2034" i="10"/>
  <c r="BH2034" i="10"/>
  <c r="BI2034" i="10"/>
  <c r="BJ2034" i="10"/>
  <c r="BK2034" i="10"/>
  <c r="BL2034" i="10"/>
  <c r="BM2034" i="10"/>
  <c r="BN2034" i="10"/>
  <c r="BO2034" i="10"/>
  <c r="BP2034" i="10"/>
  <c r="BQ2034" i="10"/>
  <c r="BR2034" i="10"/>
  <c r="BS2034" i="10"/>
  <c r="BT2034" i="10"/>
  <c r="BU2034" i="10"/>
  <c r="BV2034" i="10"/>
  <c r="BW2034" i="10"/>
  <c r="BX2034" i="10"/>
  <c r="BY2034" i="10"/>
  <c r="BZ2034" i="10"/>
  <c r="CA2034" i="10"/>
  <c r="CB2034" i="10"/>
  <c r="CC2034" i="10"/>
  <c r="CD2034" i="10"/>
  <c r="CE2034" i="10"/>
  <c r="CF2034" i="10"/>
  <c r="CG2034" i="10"/>
  <c r="CH2034" i="10"/>
  <c r="CI2034" i="10"/>
  <c r="CJ2034" i="10"/>
  <c r="CK2034" i="10"/>
  <c r="CL2034" i="10"/>
  <c r="CM2034" i="10"/>
  <c r="CN2034" i="10"/>
  <c r="CO2034" i="10"/>
  <c r="CP2034" i="10"/>
  <c r="CQ2034" i="10"/>
  <c r="CR2034" i="10"/>
  <c r="CS2034" i="10"/>
  <c r="CT2034" i="10"/>
  <c r="CU2034" i="10"/>
  <c r="CV2034" i="10"/>
  <c r="CW2034" i="10"/>
  <c r="CX2034" i="10"/>
  <c r="CY2034" i="10"/>
  <c r="CZ2034" i="10"/>
  <c r="DA2034" i="10"/>
  <c r="DB2034" i="10"/>
  <c r="DC2034" i="10"/>
  <c r="DD2034" i="10"/>
  <c r="DE2034" i="10"/>
  <c r="BG2035" i="10"/>
  <c r="BH2035" i="10"/>
  <c r="BI2035" i="10"/>
  <c r="BJ2035" i="10"/>
  <c r="BK2035" i="10"/>
  <c r="BL2035" i="10"/>
  <c r="BM2035" i="10"/>
  <c r="BN2035" i="10"/>
  <c r="BO2035" i="10"/>
  <c r="BP2035" i="10"/>
  <c r="BQ2035" i="10"/>
  <c r="BR2035" i="10"/>
  <c r="BS2035" i="10"/>
  <c r="BT2035" i="10"/>
  <c r="BU2035" i="10"/>
  <c r="BV2035" i="10"/>
  <c r="BW2035" i="10"/>
  <c r="BX2035" i="10"/>
  <c r="BY2035" i="10"/>
  <c r="BZ2035" i="10"/>
  <c r="CA2035" i="10"/>
  <c r="CB2035" i="10"/>
  <c r="CC2035" i="10"/>
  <c r="CD2035" i="10"/>
  <c r="CE2035" i="10"/>
  <c r="CF2035" i="10"/>
  <c r="CG2035" i="10"/>
  <c r="CH2035" i="10"/>
  <c r="CI2035" i="10"/>
  <c r="CJ2035" i="10"/>
  <c r="CK2035" i="10"/>
  <c r="CL2035" i="10"/>
  <c r="CM2035" i="10"/>
  <c r="CN2035" i="10"/>
  <c r="CO2035" i="10"/>
  <c r="CP2035" i="10"/>
  <c r="CQ2035" i="10"/>
  <c r="CR2035" i="10"/>
  <c r="CS2035" i="10"/>
  <c r="CT2035" i="10"/>
  <c r="CU2035" i="10"/>
  <c r="CV2035" i="10"/>
  <c r="CW2035" i="10"/>
  <c r="CX2035" i="10"/>
  <c r="CY2035" i="10"/>
  <c r="CZ2035" i="10"/>
  <c r="DA2035" i="10"/>
  <c r="DB2035" i="10"/>
  <c r="DC2035" i="10"/>
  <c r="DD2035" i="10"/>
  <c r="DE2035" i="10"/>
  <c r="BG2036" i="10"/>
  <c r="BH2036" i="10"/>
  <c r="BI2036" i="10"/>
  <c r="BJ2036" i="10"/>
  <c r="BK2036" i="10"/>
  <c r="BL2036" i="10"/>
  <c r="BM2036" i="10"/>
  <c r="BN2036" i="10"/>
  <c r="BO2036" i="10"/>
  <c r="BP2036" i="10"/>
  <c r="BQ2036" i="10"/>
  <c r="BR2036" i="10"/>
  <c r="BS2036" i="10"/>
  <c r="BT2036" i="10"/>
  <c r="BU2036" i="10"/>
  <c r="BV2036" i="10"/>
  <c r="BW2036" i="10"/>
  <c r="BX2036" i="10"/>
  <c r="BY2036" i="10"/>
  <c r="BZ2036" i="10"/>
  <c r="CA2036" i="10"/>
  <c r="CB2036" i="10"/>
  <c r="CC2036" i="10"/>
  <c r="CD2036" i="10"/>
  <c r="CE2036" i="10"/>
  <c r="CF2036" i="10"/>
  <c r="CG2036" i="10"/>
  <c r="CH2036" i="10"/>
  <c r="CI2036" i="10"/>
  <c r="CJ2036" i="10"/>
  <c r="CK2036" i="10"/>
  <c r="CL2036" i="10"/>
  <c r="CM2036" i="10"/>
  <c r="CN2036" i="10"/>
  <c r="CO2036" i="10"/>
  <c r="CP2036" i="10"/>
  <c r="CQ2036" i="10"/>
  <c r="CR2036" i="10"/>
  <c r="CS2036" i="10"/>
  <c r="CT2036" i="10"/>
  <c r="CU2036" i="10"/>
  <c r="CV2036" i="10"/>
  <c r="CW2036" i="10"/>
  <c r="CX2036" i="10"/>
  <c r="CY2036" i="10"/>
  <c r="CZ2036" i="10"/>
  <c r="DA2036" i="10"/>
  <c r="DB2036" i="10"/>
  <c r="DC2036" i="10"/>
  <c r="DD2036" i="10"/>
  <c r="DE2036" i="10"/>
  <c r="BG2037" i="10"/>
  <c r="BH2037" i="10"/>
  <c r="BI2037" i="10"/>
  <c r="BJ2037" i="10"/>
  <c r="BK2037" i="10"/>
  <c r="BL2037" i="10"/>
  <c r="BM2037" i="10"/>
  <c r="BN2037" i="10"/>
  <c r="BO2037" i="10"/>
  <c r="BP2037" i="10"/>
  <c r="BQ2037" i="10"/>
  <c r="BR2037" i="10"/>
  <c r="BS2037" i="10"/>
  <c r="BT2037" i="10"/>
  <c r="BU2037" i="10"/>
  <c r="BV2037" i="10"/>
  <c r="BW2037" i="10"/>
  <c r="BX2037" i="10"/>
  <c r="BY2037" i="10"/>
  <c r="BZ2037" i="10"/>
  <c r="CA2037" i="10"/>
  <c r="CB2037" i="10"/>
  <c r="CC2037" i="10"/>
  <c r="CD2037" i="10"/>
  <c r="CE2037" i="10"/>
  <c r="CF2037" i="10"/>
  <c r="CG2037" i="10"/>
  <c r="CH2037" i="10"/>
  <c r="CI2037" i="10"/>
  <c r="CJ2037" i="10"/>
  <c r="CK2037" i="10"/>
  <c r="CL2037" i="10"/>
  <c r="CM2037" i="10"/>
  <c r="CN2037" i="10"/>
  <c r="CO2037" i="10"/>
  <c r="CP2037" i="10"/>
  <c r="CQ2037" i="10"/>
  <c r="CR2037" i="10"/>
  <c r="CS2037" i="10"/>
  <c r="CT2037" i="10"/>
  <c r="CU2037" i="10"/>
  <c r="CV2037" i="10"/>
  <c r="CW2037" i="10"/>
  <c r="CX2037" i="10"/>
  <c r="CY2037" i="10"/>
  <c r="CZ2037" i="10"/>
  <c r="DA2037" i="10"/>
  <c r="DB2037" i="10"/>
  <c r="DC2037" i="10"/>
  <c r="DD2037" i="10"/>
  <c r="DE2037" i="10"/>
  <c r="BG2038" i="10"/>
  <c r="BH2038" i="10"/>
  <c r="BI2038" i="10"/>
  <c r="BJ2038" i="10"/>
  <c r="BK2038" i="10"/>
  <c r="BL2038" i="10"/>
  <c r="BM2038" i="10"/>
  <c r="BN2038" i="10"/>
  <c r="BO2038" i="10"/>
  <c r="BP2038" i="10"/>
  <c r="BQ2038" i="10"/>
  <c r="BR2038" i="10"/>
  <c r="BS2038" i="10"/>
  <c r="BT2038" i="10"/>
  <c r="BU2038" i="10"/>
  <c r="BV2038" i="10"/>
  <c r="BW2038" i="10"/>
  <c r="BX2038" i="10"/>
  <c r="BY2038" i="10"/>
  <c r="BZ2038" i="10"/>
  <c r="CA2038" i="10"/>
  <c r="CB2038" i="10"/>
  <c r="CC2038" i="10"/>
  <c r="CD2038" i="10"/>
  <c r="CE2038" i="10"/>
  <c r="CF2038" i="10"/>
  <c r="CG2038" i="10"/>
  <c r="CH2038" i="10"/>
  <c r="CI2038" i="10"/>
  <c r="CJ2038" i="10"/>
  <c r="CK2038" i="10"/>
  <c r="CL2038" i="10"/>
  <c r="CM2038" i="10"/>
  <c r="CN2038" i="10"/>
  <c r="CO2038" i="10"/>
  <c r="CP2038" i="10"/>
  <c r="CQ2038" i="10"/>
  <c r="CR2038" i="10"/>
  <c r="CS2038" i="10"/>
  <c r="CT2038" i="10"/>
  <c r="CU2038" i="10"/>
  <c r="CV2038" i="10"/>
  <c r="CW2038" i="10"/>
  <c r="CX2038" i="10"/>
  <c r="CY2038" i="10"/>
  <c r="CZ2038" i="10"/>
  <c r="DA2038" i="10"/>
  <c r="DB2038" i="10"/>
  <c r="DC2038" i="10"/>
  <c r="DD2038" i="10"/>
  <c r="DE2038" i="10"/>
  <c r="BG2039" i="10"/>
  <c r="BH2039" i="10"/>
  <c r="BI2039" i="10"/>
  <c r="BJ2039" i="10"/>
  <c r="BK2039" i="10"/>
  <c r="BL2039" i="10"/>
  <c r="BM2039" i="10"/>
  <c r="BN2039" i="10"/>
  <c r="BO2039" i="10"/>
  <c r="BP2039" i="10"/>
  <c r="BQ2039" i="10"/>
  <c r="BR2039" i="10"/>
  <c r="BS2039" i="10"/>
  <c r="BT2039" i="10"/>
  <c r="BU2039" i="10"/>
  <c r="BV2039" i="10"/>
  <c r="BW2039" i="10"/>
  <c r="BX2039" i="10"/>
  <c r="BY2039" i="10"/>
  <c r="BZ2039" i="10"/>
  <c r="CA2039" i="10"/>
  <c r="CB2039" i="10"/>
  <c r="CC2039" i="10"/>
  <c r="CD2039" i="10"/>
  <c r="CE2039" i="10"/>
  <c r="CF2039" i="10"/>
  <c r="CG2039" i="10"/>
  <c r="CH2039" i="10"/>
  <c r="CI2039" i="10"/>
  <c r="CJ2039" i="10"/>
  <c r="CK2039" i="10"/>
  <c r="CL2039" i="10"/>
  <c r="CM2039" i="10"/>
  <c r="CN2039" i="10"/>
  <c r="CO2039" i="10"/>
  <c r="CP2039" i="10"/>
  <c r="CQ2039" i="10"/>
  <c r="CR2039" i="10"/>
  <c r="CS2039" i="10"/>
  <c r="CT2039" i="10"/>
  <c r="CU2039" i="10"/>
  <c r="CV2039" i="10"/>
  <c r="CW2039" i="10"/>
  <c r="CX2039" i="10"/>
  <c r="CY2039" i="10"/>
  <c r="CZ2039" i="10"/>
  <c r="DA2039" i="10"/>
  <c r="DB2039" i="10"/>
  <c r="DC2039" i="10"/>
  <c r="DD2039" i="10"/>
  <c r="DE2039" i="10"/>
  <c r="BG2040" i="10"/>
  <c r="BH2040" i="10"/>
  <c r="BI2040" i="10"/>
  <c r="BJ2040" i="10"/>
  <c r="BK2040" i="10"/>
  <c r="BL2040" i="10"/>
  <c r="BM2040" i="10"/>
  <c r="BN2040" i="10"/>
  <c r="BO2040" i="10"/>
  <c r="BP2040" i="10"/>
  <c r="BQ2040" i="10"/>
  <c r="BR2040" i="10"/>
  <c r="BS2040" i="10"/>
  <c r="BT2040" i="10"/>
  <c r="BU2040" i="10"/>
  <c r="BV2040" i="10"/>
  <c r="BW2040" i="10"/>
  <c r="BX2040" i="10"/>
  <c r="BY2040" i="10"/>
  <c r="BZ2040" i="10"/>
  <c r="CA2040" i="10"/>
  <c r="CB2040" i="10"/>
  <c r="CC2040" i="10"/>
  <c r="CD2040" i="10"/>
  <c r="CE2040" i="10"/>
  <c r="CF2040" i="10"/>
  <c r="CG2040" i="10"/>
  <c r="CH2040" i="10"/>
  <c r="CI2040" i="10"/>
  <c r="CJ2040" i="10"/>
  <c r="CK2040" i="10"/>
  <c r="CL2040" i="10"/>
  <c r="CM2040" i="10"/>
  <c r="CN2040" i="10"/>
  <c r="CO2040" i="10"/>
  <c r="CP2040" i="10"/>
  <c r="CQ2040" i="10"/>
  <c r="CR2040" i="10"/>
  <c r="CS2040" i="10"/>
  <c r="CT2040" i="10"/>
  <c r="CU2040" i="10"/>
  <c r="CV2040" i="10"/>
  <c r="CW2040" i="10"/>
  <c r="CX2040" i="10"/>
  <c r="CY2040" i="10"/>
  <c r="CZ2040" i="10"/>
  <c r="DA2040" i="10"/>
  <c r="DB2040" i="10"/>
  <c r="DC2040" i="10"/>
  <c r="DD2040" i="10"/>
  <c r="DE2040" i="10"/>
  <c r="BG2041" i="10"/>
  <c r="BH2041" i="10"/>
  <c r="BI2041" i="10"/>
  <c r="BJ2041" i="10"/>
  <c r="BK2041" i="10"/>
  <c r="BL2041" i="10"/>
  <c r="BM2041" i="10"/>
  <c r="BN2041" i="10"/>
  <c r="BO2041" i="10"/>
  <c r="BP2041" i="10"/>
  <c r="BQ2041" i="10"/>
  <c r="BR2041" i="10"/>
  <c r="BS2041" i="10"/>
  <c r="BT2041" i="10"/>
  <c r="BU2041" i="10"/>
  <c r="BV2041" i="10"/>
  <c r="BW2041" i="10"/>
  <c r="BX2041" i="10"/>
  <c r="BY2041" i="10"/>
  <c r="BZ2041" i="10"/>
  <c r="CA2041" i="10"/>
  <c r="CB2041" i="10"/>
  <c r="CC2041" i="10"/>
  <c r="CD2041" i="10"/>
  <c r="CE2041" i="10"/>
  <c r="CF2041" i="10"/>
  <c r="CG2041" i="10"/>
  <c r="CH2041" i="10"/>
  <c r="CI2041" i="10"/>
  <c r="CJ2041" i="10"/>
  <c r="CK2041" i="10"/>
  <c r="CL2041" i="10"/>
  <c r="CM2041" i="10"/>
  <c r="CN2041" i="10"/>
  <c r="CO2041" i="10"/>
  <c r="CP2041" i="10"/>
  <c r="CQ2041" i="10"/>
  <c r="CR2041" i="10"/>
  <c r="CS2041" i="10"/>
  <c r="CT2041" i="10"/>
  <c r="CU2041" i="10"/>
  <c r="CV2041" i="10"/>
  <c r="CW2041" i="10"/>
  <c r="CX2041" i="10"/>
  <c r="CY2041" i="10"/>
  <c r="CZ2041" i="10"/>
  <c r="DA2041" i="10"/>
  <c r="DB2041" i="10"/>
  <c r="DC2041" i="10"/>
  <c r="DD2041" i="10"/>
  <c r="DE2041" i="10"/>
  <c r="BG2042" i="10"/>
  <c r="BH2042" i="10"/>
  <c r="BI2042" i="10"/>
  <c r="BJ2042" i="10"/>
  <c r="BK2042" i="10"/>
  <c r="BL2042" i="10"/>
  <c r="BM2042" i="10"/>
  <c r="BN2042" i="10"/>
  <c r="BO2042" i="10"/>
  <c r="BP2042" i="10"/>
  <c r="BQ2042" i="10"/>
  <c r="BR2042" i="10"/>
  <c r="BS2042" i="10"/>
  <c r="BT2042" i="10"/>
  <c r="BU2042" i="10"/>
  <c r="BV2042" i="10"/>
  <c r="BW2042" i="10"/>
  <c r="BX2042" i="10"/>
  <c r="BY2042" i="10"/>
  <c r="BZ2042" i="10"/>
  <c r="CA2042" i="10"/>
  <c r="CB2042" i="10"/>
  <c r="CC2042" i="10"/>
  <c r="CD2042" i="10"/>
  <c r="CE2042" i="10"/>
  <c r="CF2042" i="10"/>
  <c r="CG2042" i="10"/>
  <c r="CH2042" i="10"/>
  <c r="CI2042" i="10"/>
  <c r="CJ2042" i="10"/>
  <c r="CK2042" i="10"/>
  <c r="CL2042" i="10"/>
  <c r="CM2042" i="10"/>
  <c r="CN2042" i="10"/>
  <c r="CO2042" i="10"/>
  <c r="CP2042" i="10"/>
  <c r="CQ2042" i="10"/>
  <c r="CR2042" i="10"/>
  <c r="CS2042" i="10"/>
  <c r="CT2042" i="10"/>
  <c r="CU2042" i="10"/>
  <c r="CV2042" i="10"/>
  <c r="CW2042" i="10"/>
  <c r="CX2042" i="10"/>
  <c r="CY2042" i="10"/>
  <c r="CZ2042" i="10"/>
  <c r="DA2042" i="10"/>
  <c r="DB2042" i="10"/>
  <c r="DC2042" i="10"/>
  <c r="DD2042" i="10"/>
  <c r="DE2042" i="10"/>
  <c r="BG2043" i="10"/>
  <c r="BH2043" i="10"/>
  <c r="BI2043" i="10"/>
  <c r="BJ2043" i="10"/>
  <c r="BK2043" i="10"/>
  <c r="BL2043" i="10"/>
  <c r="BM2043" i="10"/>
  <c r="BN2043" i="10"/>
  <c r="BO2043" i="10"/>
  <c r="BP2043" i="10"/>
  <c r="BQ2043" i="10"/>
  <c r="BR2043" i="10"/>
  <c r="BS2043" i="10"/>
  <c r="BT2043" i="10"/>
  <c r="BU2043" i="10"/>
  <c r="BV2043" i="10"/>
  <c r="BW2043" i="10"/>
  <c r="BX2043" i="10"/>
  <c r="BY2043" i="10"/>
  <c r="BZ2043" i="10"/>
  <c r="CA2043" i="10"/>
  <c r="CB2043" i="10"/>
  <c r="CC2043" i="10"/>
  <c r="CD2043" i="10"/>
  <c r="CE2043" i="10"/>
  <c r="CF2043" i="10"/>
  <c r="CG2043" i="10"/>
  <c r="CH2043" i="10"/>
  <c r="CI2043" i="10"/>
  <c r="CJ2043" i="10"/>
  <c r="CK2043" i="10"/>
  <c r="CL2043" i="10"/>
  <c r="CM2043" i="10"/>
  <c r="CN2043" i="10"/>
  <c r="CO2043" i="10"/>
  <c r="CP2043" i="10"/>
  <c r="CQ2043" i="10"/>
  <c r="CR2043" i="10"/>
  <c r="CS2043" i="10"/>
  <c r="CT2043" i="10"/>
  <c r="CU2043" i="10"/>
  <c r="CV2043" i="10"/>
  <c r="CW2043" i="10"/>
  <c r="CX2043" i="10"/>
  <c r="CY2043" i="10"/>
  <c r="CZ2043" i="10"/>
  <c r="DA2043" i="10"/>
  <c r="DB2043" i="10"/>
  <c r="DC2043" i="10"/>
  <c r="DD2043" i="10"/>
  <c r="DE2043" i="10"/>
  <c r="BG2044" i="10"/>
  <c r="BH2044" i="10"/>
  <c r="BI2044" i="10"/>
  <c r="BJ2044" i="10"/>
  <c r="BK2044" i="10"/>
  <c r="BL2044" i="10"/>
  <c r="BM2044" i="10"/>
  <c r="BN2044" i="10"/>
  <c r="BO2044" i="10"/>
  <c r="BP2044" i="10"/>
  <c r="BQ2044" i="10"/>
  <c r="BR2044" i="10"/>
  <c r="BS2044" i="10"/>
  <c r="BT2044" i="10"/>
  <c r="BU2044" i="10"/>
  <c r="BV2044" i="10"/>
  <c r="BW2044" i="10"/>
  <c r="BX2044" i="10"/>
  <c r="BY2044" i="10"/>
  <c r="BZ2044" i="10"/>
  <c r="CA2044" i="10"/>
  <c r="CB2044" i="10"/>
  <c r="CC2044" i="10"/>
  <c r="CD2044" i="10"/>
  <c r="CE2044" i="10"/>
  <c r="CF2044" i="10"/>
  <c r="CG2044" i="10"/>
  <c r="CH2044" i="10"/>
  <c r="CI2044" i="10"/>
  <c r="CJ2044" i="10"/>
  <c r="CK2044" i="10"/>
  <c r="CL2044" i="10"/>
  <c r="CM2044" i="10"/>
  <c r="CN2044" i="10"/>
  <c r="CO2044" i="10"/>
  <c r="CP2044" i="10"/>
  <c r="CQ2044" i="10"/>
  <c r="CR2044" i="10"/>
  <c r="CS2044" i="10"/>
  <c r="CT2044" i="10"/>
  <c r="CU2044" i="10"/>
  <c r="CV2044" i="10"/>
  <c r="CW2044" i="10"/>
  <c r="CX2044" i="10"/>
  <c r="CY2044" i="10"/>
  <c r="CZ2044" i="10"/>
  <c r="DA2044" i="10"/>
  <c r="DB2044" i="10"/>
  <c r="DC2044" i="10"/>
  <c r="DD2044" i="10"/>
  <c r="DE2044" i="10"/>
  <c r="BG2045" i="10"/>
  <c r="BH2045" i="10"/>
  <c r="BI2045" i="10"/>
  <c r="BJ2045" i="10"/>
  <c r="BK2045" i="10"/>
  <c r="BL2045" i="10"/>
  <c r="BM2045" i="10"/>
  <c r="BN2045" i="10"/>
  <c r="BO2045" i="10"/>
  <c r="BP2045" i="10"/>
  <c r="BQ2045" i="10"/>
  <c r="BR2045" i="10"/>
  <c r="BS2045" i="10"/>
  <c r="BT2045" i="10"/>
  <c r="BU2045" i="10"/>
  <c r="BV2045" i="10"/>
  <c r="BW2045" i="10"/>
  <c r="BX2045" i="10"/>
  <c r="BY2045" i="10"/>
  <c r="BZ2045" i="10"/>
  <c r="CA2045" i="10"/>
  <c r="CB2045" i="10"/>
  <c r="CC2045" i="10"/>
  <c r="CD2045" i="10"/>
  <c r="CE2045" i="10"/>
  <c r="CF2045" i="10"/>
  <c r="CG2045" i="10"/>
  <c r="CH2045" i="10"/>
  <c r="CI2045" i="10"/>
  <c r="CJ2045" i="10"/>
  <c r="CK2045" i="10"/>
  <c r="CL2045" i="10"/>
  <c r="CM2045" i="10"/>
  <c r="CN2045" i="10"/>
  <c r="CO2045" i="10"/>
  <c r="CP2045" i="10"/>
  <c r="CQ2045" i="10"/>
  <c r="CR2045" i="10"/>
  <c r="CS2045" i="10"/>
  <c r="CT2045" i="10"/>
  <c r="CU2045" i="10"/>
  <c r="CV2045" i="10"/>
  <c r="CW2045" i="10"/>
  <c r="CX2045" i="10"/>
  <c r="CY2045" i="10"/>
  <c r="CZ2045" i="10"/>
  <c r="DA2045" i="10"/>
  <c r="DB2045" i="10"/>
  <c r="DC2045" i="10"/>
  <c r="DD2045" i="10"/>
  <c r="DE2045" i="10"/>
  <c r="BG2046" i="10"/>
  <c r="BH2046" i="10"/>
  <c r="BI2046" i="10"/>
  <c r="BJ2046" i="10"/>
  <c r="BK2046" i="10"/>
  <c r="BL2046" i="10"/>
  <c r="BM2046" i="10"/>
  <c r="BN2046" i="10"/>
  <c r="BO2046" i="10"/>
  <c r="BP2046" i="10"/>
  <c r="BQ2046" i="10"/>
  <c r="BR2046" i="10"/>
  <c r="BS2046" i="10"/>
  <c r="BT2046" i="10"/>
  <c r="BU2046" i="10"/>
  <c r="BV2046" i="10"/>
  <c r="BW2046" i="10"/>
  <c r="BX2046" i="10"/>
  <c r="BY2046" i="10"/>
  <c r="BZ2046" i="10"/>
  <c r="CA2046" i="10"/>
  <c r="CB2046" i="10"/>
  <c r="CC2046" i="10"/>
  <c r="CD2046" i="10"/>
  <c r="CE2046" i="10"/>
  <c r="CF2046" i="10"/>
  <c r="CG2046" i="10"/>
  <c r="CH2046" i="10"/>
  <c r="CI2046" i="10"/>
  <c r="CJ2046" i="10"/>
  <c r="CK2046" i="10"/>
  <c r="CL2046" i="10"/>
  <c r="CM2046" i="10"/>
  <c r="CN2046" i="10"/>
  <c r="CO2046" i="10"/>
  <c r="CP2046" i="10"/>
  <c r="CQ2046" i="10"/>
  <c r="CR2046" i="10"/>
  <c r="CS2046" i="10"/>
  <c r="CT2046" i="10"/>
  <c r="CU2046" i="10"/>
  <c r="CV2046" i="10"/>
  <c r="CW2046" i="10"/>
  <c r="CX2046" i="10"/>
  <c r="CY2046" i="10"/>
  <c r="CZ2046" i="10"/>
  <c r="DA2046" i="10"/>
  <c r="DB2046" i="10"/>
  <c r="DC2046" i="10"/>
  <c r="DD2046" i="10"/>
  <c r="DE2046" i="10"/>
  <c r="BG2047" i="10"/>
  <c r="BH2047" i="10"/>
  <c r="BI2047" i="10"/>
  <c r="BJ2047" i="10"/>
  <c r="BK2047" i="10"/>
  <c r="BL2047" i="10"/>
  <c r="BM2047" i="10"/>
  <c r="BN2047" i="10"/>
  <c r="BO2047" i="10"/>
  <c r="BP2047" i="10"/>
  <c r="BQ2047" i="10"/>
  <c r="BR2047" i="10"/>
  <c r="BS2047" i="10"/>
  <c r="BT2047" i="10"/>
  <c r="BU2047" i="10"/>
  <c r="BV2047" i="10"/>
  <c r="BW2047" i="10"/>
  <c r="BX2047" i="10"/>
  <c r="BY2047" i="10"/>
  <c r="BZ2047" i="10"/>
  <c r="CA2047" i="10"/>
  <c r="CB2047" i="10"/>
  <c r="CC2047" i="10"/>
  <c r="CD2047" i="10"/>
  <c r="CE2047" i="10"/>
  <c r="CF2047" i="10"/>
  <c r="CG2047" i="10"/>
  <c r="CH2047" i="10"/>
  <c r="CI2047" i="10"/>
  <c r="CJ2047" i="10"/>
  <c r="CK2047" i="10"/>
  <c r="CL2047" i="10"/>
  <c r="CM2047" i="10"/>
  <c r="CN2047" i="10"/>
  <c r="CO2047" i="10"/>
  <c r="CP2047" i="10"/>
  <c r="CQ2047" i="10"/>
  <c r="CR2047" i="10"/>
  <c r="CS2047" i="10"/>
  <c r="CT2047" i="10"/>
  <c r="CU2047" i="10"/>
  <c r="CV2047" i="10"/>
  <c r="CW2047" i="10"/>
  <c r="CX2047" i="10"/>
  <c r="CY2047" i="10"/>
  <c r="CZ2047" i="10"/>
  <c r="DA2047" i="10"/>
  <c r="DB2047" i="10"/>
  <c r="DC2047" i="10"/>
  <c r="DD2047" i="10"/>
  <c r="DE2047" i="10"/>
  <c r="BG2048" i="10"/>
  <c r="BH2048" i="10"/>
  <c r="BI2048" i="10"/>
  <c r="BJ2048" i="10"/>
  <c r="BK2048" i="10"/>
  <c r="BL2048" i="10"/>
  <c r="BM2048" i="10"/>
  <c r="BN2048" i="10"/>
  <c r="BO2048" i="10"/>
  <c r="BP2048" i="10"/>
  <c r="BQ2048" i="10"/>
  <c r="BR2048" i="10"/>
  <c r="BS2048" i="10"/>
  <c r="BT2048" i="10"/>
  <c r="BU2048" i="10"/>
  <c r="BV2048" i="10"/>
  <c r="BW2048" i="10"/>
  <c r="BX2048" i="10"/>
  <c r="BY2048" i="10"/>
  <c r="BZ2048" i="10"/>
  <c r="CA2048" i="10"/>
  <c r="CB2048" i="10"/>
  <c r="CC2048" i="10"/>
  <c r="CD2048" i="10"/>
  <c r="CE2048" i="10"/>
  <c r="CF2048" i="10"/>
  <c r="CG2048" i="10"/>
  <c r="CH2048" i="10"/>
  <c r="CI2048" i="10"/>
  <c r="CJ2048" i="10"/>
  <c r="CK2048" i="10"/>
  <c r="CL2048" i="10"/>
  <c r="CM2048" i="10"/>
  <c r="CN2048" i="10"/>
  <c r="CO2048" i="10"/>
  <c r="CP2048" i="10"/>
  <c r="CQ2048" i="10"/>
  <c r="CR2048" i="10"/>
  <c r="CS2048" i="10"/>
  <c r="CT2048" i="10"/>
  <c r="CU2048" i="10"/>
  <c r="CV2048" i="10"/>
  <c r="CW2048" i="10"/>
  <c r="CX2048" i="10"/>
  <c r="CY2048" i="10"/>
  <c r="CZ2048" i="10"/>
  <c r="DA2048" i="10"/>
  <c r="DB2048" i="10"/>
  <c r="DC2048" i="10"/>
  <c r="DD2048" i="10"/>
  <c r="DE2048" i="10"/>
  <c r="BG2049" i="10"/>
  <c r="BH2049" i="10"/>
  <c r="BI2049" i="10"/>
  <c r="BJ2049" i="10"/>
  <c r="BK2049" i="10"/>
  <c r="BL2049" i="10"/>
  <c r="BM2049" i="10"/>
  <c r="BN2049" i="10"/>
  <c r="BO2049" i="10"/>
  <c r="BP2049" i="10"/>
  <c r="BQ2049" i="10"/>
  <c r="BR2049" i="10"/>
  <c r="BS2049" i="10"/>
  <c r="BT2049" i="10"/>
  <c r="BU2049" i="10"/>
  <c r="BV2049" i="10"/>
  <c r="BW2049" i="10"/>
  <c r="BX2049" i="10"/>
  <c r="BY2049" i="10"/>
  <c r="BZ2049" i="10"/>
  <c r="CA2049" i="10"/>
  <c r="CB2049" i="10"/>
  <c r="CC2049" i="10"/>
  <c r="CD2049" i="10"/>
  <c r="CE2049" i="10"/>
  <c r="CF2049" i="10"/>
  <c r="CG2049" i="10"/>
  <c r="CH2049" i="10"/>
  <c r="CI2049" i="10"/>
  <c r="CJ2049" i="10"/>
  <c r="CK2049" i="10"/>
  <c r="CL2049" i="10"/>
  <c r="CM2049" i="10"/>
  <c r="CN2049" i="10"/>
  <c r="CO2049" i="10"/>
  <c r="CP2049" i="10"/>
  <c r="CQ2049" i="10"/>
  <c r="CR2049" i="10"/>
  <c r="CS2049" i="10"/>
  <c r="CT2049" i="10"/>
  <c r="CU2049" i="10"/>
  <c r="CV2049" i="10"/>
  <c r="CW2049" i="10"/>
  <c r="CX2049" i="10"/>
  <c r="CY2049" i="10"/>
  <c r="CZ2049" i="10"/>
  <c r="DA2049" i="10"/>
  <c r="DB2049" i="10"/>
  <c r="DC2049" i="10"/>
  <c r="DD2049" i="10"/>
  <c r="DE2049" i="10"/>
  <c r="BG2050" i="10"/>
  <c r="BH2050" i="10"/>
  <c r="BI2050" i="10"/>
  <c r="BJ2050" i="10"/>
  <c r="BK2050" i="10"/>
  <c r="BL2050" i="10"/>
  <c r="BM2050" i="10"/>
  <c r="BN2050" i="10"/>
  <c r="BO2050" i="10"/>
  <c r="BP2050" i="10"/>
  <c r="BQ2050" i="10"/>
  <c r="BR2050" i="10"/>
  <c r="BS2050" i="10"/>
  <c r="BT2050" i="10"/>
  <c r="BU2050" i="10"/>
  <c r="BV2050" i="10"/>
  <c r="BW2050" i="10"/>
  <c r="BX2050" i="10"/>
  <c r="BY2050" i="10"/>
  <c r="BZ2050" i="10"/>
  <c r="CA2050" i="10"/>
  <c r="CB2050" i="10"/>
  <c r="CC2050" i="10"/>
  <c r="CD2050" i="10"/>
  <c r="CE2050" i="10"/>
  <c r="CF2050" i="10"/>
  <c r="CG2050" i="10"/>
  <c r="CH2050" i="10"/>
  <c r="CI2050" i="10"/>
  <c r="CJ2050" i="10"/>
  <c r="CK2050" i="10"/>
  <c r="CL2050" i="10"/>
  <c r="CM2050" i="10"/>
  <c r="CN2050" i="10"/>
  <c r="CO2050" i="10"/>
  <c r="CP2050" i="10"/>
  <c r="CQ2050" i="10"/>
  <c r="CR2050" i="10"/>
  <c r="CS2050" i="10"/>
  <c r="CT2050" i="10"/>
  <c r="CU2050" i="10"/>
  <c r="CV2050" i="10"/>
  <c r="CW2050" i="10"/>
  <c r="CX2050" i="10"/>
  <c r="CY2050" i="10"/>
  <c r="CZ2050" i="10"/>
  <c r="DA2050" i="10"/>
  <c r="DB2050" i="10"/>
  <c r="DC2050" i="10"/>
  <c r="DD2050" i="10"/>
  <c r="DE2050" i="10"/>
  <c r="BG2051" i="10"/>
  <c r="BH2051" i="10"/>
  <c r="BI2051" i="10"/>
  <c r="BJ2051" i="10"/>
  <c r="BK2051" i="10"/>
  <c r="BL2051" i="10"/>
  <c r="BM2051" i="10"/>
  <c r="BN2051" i="10"/>
  <c r="BO2051" i="10"/>
  <c r="BP2051" i="10"/>
  <c r="BQ2051" i="10"/>
  <c r="BR2051" i="10"/>
  <c r="BS2051" i="10"/>
  <c r="BT2051" i="10"/>
  <c r="BU2051" i="10"/>
  <c r="BV2051" i="10"/>
  <c r="BW2051" i="10"/>
  <c r="BX2051" i="10"/>
  <c r="BY2051" i="10"/>
  <c r="BZ2051" i="10"/>
  <c r="CA2051" i="10"/>
  <c r="CB2051" i="10"/>
  <c r="CC2051" i="10"/>
  <c r="CD2051" i="10"/>
  <c r="CE2051" i="10"/>
  <c r="CF2051" i="10"/>
  <c r="CG2051" i="10"/>
  <c r="CH2051" i="10"/>
  <c r="CI2051" i="10"/>
  <c r="CJ2051" i="10"/>
  <c r="CK2051" i="10"/>
  <c r="CL2051" i="10"/>
  <c r="CM2051" i="10"/>
  <c r="CN2051" i="10"/>
  <c r="CO2051" i="10"/>
  <c r="CP2051" i="10"/>
  <c r="CQ2051" i="10"/>
  <c r="CR2051" i="10"/>
  <c r="CS2051" i="10"/>
  <c r="CT2051" i="10"/>
  <c r="CU2051" i="10"/>
  <c r="CV2051" i="10"/>
  <c r="CW2051" i="10"/>
  <c r="CX2051" i="10"/>
  <c r="CY2051" i="10"/>
  <c r="CZ2051" i="10"/>
  <c r="DA2051" i="10"/>
  <c r="DB2051" i="10"/>
  <c r="DC2051" i="10"/>
  <c r="DD2051" i="10"/>
  <c r="DE2051" i="10"/>
  <c r="BG2052" i="10"/>
  <c r="BH2052" i="10"/>
  <c r="BI2052" i="10"/>
  <c r="BJ2052" i="10"/>
  <c r="BK2052" i="10"/>
  <c r="BL2052" i="10"/>
  <c r="BM2052" i="10"/>
  <c r="BN2052" i="10"/>
  <c r="BO2052" i="10"/>
  <c r="BP2052" i="10"/>
  <c r="BQ2052" i="10"/>
  <c r="BR2052" i="10"/>
  <c r="BS2052" i="10"/>
  <c r="BT2052" i="10"/>
  <c r="BU2052" i="10"/>
  <c r="BV2052" i="10"/>
  <c r="BW2052" i="10"/>
  <c r="BX2052" i="10"/>
  <c r="BY2052" i="10"/>
  <c r="BZ2052" i="10"/>
  <c r="CA2052" i="10"/>
  <c r="CB2052" i="10"/>
  <c r="CC2052" i="10"/>
  <c r="CD2052" i="10"/>
  <c r="CE2052" i="10"/>
  <c r="CF2052" i="10"/>
  <c r="CG2052" i="10"/>
  <c r="CH2052" i="10"/>
  <c r="CI2052" i="10"/>
  <c r="CJ2052" i="10"/>
  <c r="CK2052" i="10"/>
  <c r="CL2052" i="10"/>
  <c r="CM2052" i="10"/>
  <c r="CN2052" i="10"/>
  <c r="CO2052" i="10"/>
  <c r="CP2052" i="10"/>
  <c r="CQ2052" i="10"/>
  <c r="CR2052" i="10"/>
  <c r="CS2052" i="10"/>
  <c r="CT2052" i="10"/>
  <c r="CU2052" i="10"/>
  <c r="CV2052" i="10"/>
  <c r="CW2052" i="10"/>
  <c r="CX2052" i="10"/>
  <c r="CY2052" i="10"/>
  <c r="CZ2052" i="10"/>
  <c r="DA2052" i="10"/>
  <c r="DB2052" i="10"/>
  <c r="DC2052" i="10"/>
  <c r="DD2052" i="10"/>
  <c r="DE2052" i="10"/>
  <c r="BG2053" i="10"/>
  <c r="BH2053" i="10"/>
  <c r="BI2053" i="10"/>
  <c r="BJ2053" i="10"/>
  <c r="BK2053" i="10"/>
  <c r="BL2053" i="10"/>
  <c r="BM2053" i="10"/>
  <c r="BN2053" i="10"/>
  <c r="BO2053" i="10"/>
  <c r="BP2053" i="10"/>
  <c r="BQ2053" i="10"/>
  <c r="BR2053" i="10"/>
  <c r="BS2053" i="10"/>
  <c r="BT2053" i="10"/>
  <c r="BU2053" i="10"/>
  <c r="BV2053" i="10"/>
  <c r="BW2053" i="10"/>
  <c r="BX2053" i="10"/>
  <c r="BY2053" i="10"/>
  <c r="BZ2053" i="10"/>
  <c r="CA2053" i="10"/>
  <c r="CB2053" i="10"/>
  <c r="CC2053" i="10"/>
  <c r="CD2053" i="10"/>
  <c r="CE2053" i="10"/>
  <c r="CF2053" i="10"/>
  <c r="CG2053" i="10"/>
  <c r="CH2053" i="10"/>
  <c r="CI2053" i="10"/>
  <c r="CJ2053" i="10"/>
  <c r="CK2053" i="10"/>
  <c r="CL2053" i="10"/>
  <c r="CM2053" i="10"/>
  <c r="CN2053" i="10"/>
  <c r="CO2053" i="10"/>
  <c r="CP2053" i="10"/>
  <c r="CQ2053" i="10"/>
  <c r="CR2053" i="10"/>
  <c r="CS2053" i="10"/>
  <c r="CT2053" i="10"/>
  <c r="CU2053" i="10"/>
  <c r="CV2053" i="10"/>
  <c r="CW2053" i="10"/>
  <c r="CX2053" i="10"/>
  <c r="CY2053" i="10"/>
  <c r="CZ2053" i="10"/>
  <c r="DA2053" i="10"/>
  <c r="DB2053" i="10"/>
  <c r="DC2053" i="10"/>
  <c r="DD2053" i="10"/>
  <c r="DE2053" i="10"/>
  <c r="BG2054" i="10"/>
  <c r="BH2054" i="10"/>
  <c r="BI2054" i="10"/>
  <c r="BJ2054" i="10"/>
  <c r="BK2054" i="10"/>
  <c r="BL2054" i="10"/>
  <c r="BM2054" i="10"/>
  <c r="BN2054" i="10"/>
  <c r="BO2054" i="10"/>
  <c r="BP2054" i="10"/>
  <c r="BQ2054" i="10"/>
  <c r="BR2054" i="10"/>
  <c r="BS2054" i="10"/>
  <c r="BT2054" i="10"/>
  <c r="BU2054" i="10"/>
  <c r="BV2054" i="10"/>
  <c r="BW2054" i="10"/>
  <c r="BX2054" i="10"/>
  <c r="BY2054" i="10"/>
  <c r="BZ2054" i="10"/>
  <c r="CA2054" i="10"/>
  <c r="CB2054" i="10"/>
  <c r="CC2054" i="10"/>
  <c r="CD2054" i="10"/>
  <c r="CE2054" i="10"/>
  <c r="CF2054" i="10"/>
  <c r="CG2054" i="10"/>
  <c r="CH2054" i="10"/>
  <c r="CI2054" i="10"/>
  <c r="CJ2054" i="10"/>
  <c r="CK2054" i="10"/>
  <c r="CL2054" i="10"/>
  <c r="CM2054" i="10"/>
  <c r="CN2054" i="10"/>
  <c r="CO2054" i="10"/>
  <c r="CP2054" i="10"/>
  <c r="CQ2054" i="10"/>
  <c r="CR2054" i="10"/>
  <c r="CS2054" i="10"/>
  <c r="CT2054" i="10"/>
  <c r="CU2054" i="10"/>
  <c r="CV2054" i="10"/>
  <c r="CW2054" i="10"/>
  <c r="CX2054" i="10"/>
  <c r="CY2054" i="10"/>
  <c r="CZ2054" i="10"/>
  <c r="DA2054" i="10"/>
  <c r="DB2054" i="10"/>
  <c r="DC2054" i="10"/>
  <c r="DD2054" i="10"/>
  <c r="DE2054" i="10"/>
  <c r="BG2055" i="10"/>
  <c r="BH2055" i="10"/>
  <c r="BI2055" i="10"/>
  <c r="BJ2055" i="10"/>
  <c r="BK2055" i="10"/>
  <c r="BL2055" i="10"/>
  <c r="BM2055" i="10"/>
  <c r="BN2055" i="10"/>
  <c r="BO2055" i="10"/>
  <c r="BP2055" i="10"/>
  <c r="BQ2055" i="10"/>
  <c r="BR2055" i="10"/>
  <c r="BS2055" i="10"/>
  <c r="BT2055" i="10"/>
  <c r="BU2055" i="10"/>
  <c r="BV2055" i="10"/>
  <c r="BW2055" i="10"/>
  <c r="BX2055" i="10"/>
  <c r="BY2055" i="10"/>
  <c r="BZ2055" i="10"/>
  <c r="CA2055" i="10"/>
  <c r="CB2055" i="10"/>
  <c r="CC2055" i="10"/>
  <c r="CD2055" i="10"/>
  <c r="CE2055" i="10"/>
  <c r="CF2055" i="10"/>
  <c r="CG2055" i="10"/>
  <c r="CH2055" i="10"/>
  <c r="CI2055" i="10"/>
  <c r="CJ2055" i="10"/>
  <c r="CK2055" i="10"/>
  <c r="CL2055" i="10"/>
  <c r="CM2055" i="10"/>
  <c r="CN2055" i="10"/>
  <c r="CO2055" i="10"/>
  <c r="CP2055" i="10"/>
  <c r="CQ2055" i="10"/>
  <c r="CR2055" i="10"/>
  <c r="CS2055" i="10"/>
  <c r="CT2055" i="10"/>
  <c r="CU2055" i="10"/>
  <c r="CV2055" i="10"/>
  <c r="CW2055" i="10"/>
  <c r="CX2055" i="10"/>
  <c r="CY2055" i="10"/>
  <c r="CZ2055" i="10"/>
  <c r="DA2055" i="10"/>
  <c r="DB2055" i="10"/>
  <c r="DC2055" i="10"/>
  <c r="DD2055" i="10"/>
  <c r="DE2055" i="10"/>
  <c r="BG2056" i="10"/>
  <c r="BH2056" i="10"/>
  <c r="BI2056" i="10"/>
  <c r="BJ2056" i="10"/>
  <c r="BK2056" i="10"/>
  <c r="BL2056" i="10"/>
  <c r="BM2056" i="10"/>
  <c r="BN2056" i="10"/>
  <c r="BO2056" i="10"/>
  <c r="BP2056" i="10"/>
  <c r="BQ2056" i="10"/>
  <c r="BR2056" i="10"/>
  <c r="BS2056" i="10"/>
  <c r="BT2056" i="10"/>
  <c r="BU2056" i="10"/>
  <c r="BV2056" i="10"/>
  <c r="BW2056" i="10"/>
  <c r="BX2056" i="10"/>
  <c r="BY2056" i="10"/>
  <c r="BZ2056" i="10"/>
  <c r="CA2056" i="10"/>
  <c r="CB2056" i="10"/>
  <c r="CC2056" i="10"/>
  <c r="CD2056" i="10"/>
  <c r="CE2056" i="10"/>
  <c r="CF2056" i="10"/>
  <c r="CG2056" i="10"/>
  <c r="CH2056" i="10"/>
  <c r="CI2056" i="10"/>
  <c r="CJ2056" i="10"/>
  <c r="CK2056" i="10"/>
  <c r="CL2056" i="10"/>
  <c r="CM2056" i="10"/>
  <c r="CN2056" i="10"/>
  <c r="CO2056" i="10"/>
  <c r="CP2056" i="10"/>
  <c r="CQ2056" i="10"/>
  <c r="CR2056" i="10"/>
  <c r="CS2056" i="10"/>
  <c r="CT2056" i="10"/>
  <c r="CU2056" i="10"/>
  <c r="CV2056" i="10"/>
  <c r="CW2056" i="10"/>
  <c r="CX2056" i="10"/>
  <c r="CY2056" i="10"/>
  <c r="CZ2056" i="10"/>
  <c r="DA2056" i="10"/>
  <c r="DB2056" i="10"/>
  <c r="DC2056" i="10"/>
  <c r="DD2056" i="10"/>
  <c r="DE2056" i="10"/>
  <c r="BG2057" i="10"/>
  <c r="BH2057" i="10"/>
  <c r="BI2057" i="10"/>
  <c r="BJ2057" i="10"/>
  <c r="BK2057" i="10"/>
  <c r="BL2057" i="10"/>
  <c r="BM2057" i="10"/>
  <c r="BN2057" i="10"/>
  <c r="BO2057" i="10"/>
  <c r="BP2057" i="10"/>
  <c r="BQ2057" i="10"/>
  <c r="BR2057" i="10"/>
  <c r="BS2057" i="10"/>
  <c r="BT2057" i="10"/>
  <c r="BU2057" i="10"/>
  <c r="BV2057" i="10"/>
  <c r="BW2057" i="10"/>
  <c r="BX2057" i="10"/>
  <c r="BY2057" i="10"/>
  <c r="BZ2057" i="10"/>
  <c r="CA2057" i="10"/>
  <c r="CB2057" i="10"/>
  <c r="CC2057" i="10"/>
  <c r="CD2057" i="10"/>
  <c r="CE2057" i="10"/>
  <c r="CF2057" i="10"/>
  <c r="CG2057" i="10"/>
  <c r="CH2057" i="10"/>
  <c r="CI2057" i="10"/>
  <c r="CJ2057" i="10"/>
  <c r="CK2057" i="10"/>
  <c r="CL2057" i="10"/>
  <c r="CM2057" i="10"/>
  <c r="CN2057" i="10"/>
  <c r="CO2057" i="10"/>
  <c r="CP2057" i="10"/>
  <c r="CQ2057" i="10"/>
  <c r="CR2057" i="10"/>
  <c r="CS2057" i="10"/>
  <c r="CT2057" i="10"/>
  <c r="CU2057" i="10"/>
  <c r="CV2057" i="10"/>
  <c r="CW2057" i="10"/>
  <c r="CX2057" i="10"/>
  <c r="CY2057" i="10"/>
  <c r="CZ2057" i="10"/>
  <c r="DA2057" i="10"/>
  <c r="DB2057" i="10"/>
  <c r="DC2057" i="10"/>
  <c r="DD2057" i="10"/>
  <c r="DE2057" i="10"/>
  <c r="BG2058" i="10"/>
  <c r="BH2058" i="10"/>
  <c r="BI2058" i="10"/>
  <c r="BJ2058" i="10"/>
  <c r="BK2058" i="10"/>
  <c r="BL2058" i="10"/>
  <c r="BM2058" i="10"/>
  <c r="BN2058" i="10"/>
  <c r="BO2058" i="10"/>
  <c r="BP2058" i="10"/>
  <c r="BQ2058" i="10"/>
  <c r="BR2058" i="10"/>
  <c r="BS2058" i="10"/>
  <c r="BT2058" i="10"/>
  <c r="BU2058" i="10"/>
  <c r="BV2058" i="10"/>
  <c r="BW2058" i="10"/>
  <c r="BX2058" i="10"/>
  <c r="BY2058" i="10"/>
  <c r="BZ2058" i="10"/>
  <c r="CA2058" i="10"/>
  <c r="CB2058" i="10"/>
  <c r="CC2058" i="10"/>
  <c r="CD2058" i="10"/>
  <c r="CE2058" i="10"/>
  <c r="CF2058" i="10"/>
  <c r="CG2058" i="10"/>
  <c r="CH2058" i="10"/>
  <c r="CI2058" i="10"/>
  <c r="CJ2058" i="10"/>
  <c r="CK2058" i="10"/>
  <c r="CL2058" i="10"/>
  <c r="CM2058" i="10"/>
  <c r="CN2058" i="10"/>
  <c r="CO2058" i="10"/>
  <c r="CP2058" i="10"/>
  <c r="CQ2058" i="10"/>
  <c r="CR2058" i="10"/>
  <c r="CS2058" i="10"/>
  <c r="CT2058" i="10"/>
  <c r="CU2058" i="10"/>
  <c r="CV2058" i="10"/>
  <c r="CW2058" i="10"/>
  <c r="CX2058" i="10"/>
  <c r="CY2058" i="10"/>
  <c r="CZ2058" i="10"/>
  <c r="DA2058" i="10"/>
  <c r="DB2058" i="10"/>
  <c r="DC2058" i="10"/>
  <c r="DD2058" i="10"/>
  <c r="DE2058" i="10"/>
  <c r="BG2059" i="10"/>
  <c r="BH2059" i="10"/>
  <c r="BI2059" i="10"/>
  <c r="BJ2059" i="10"/>
  <c r="BK2059" i="10"/>
  <c r="BL2059" i="10"/>
  <c r="BM2059" i="10"/>
  <c r="BN2059" i="10"/>
  <c r="BO2059" i="10"/>
  <c r="BP2059" i="10"/>
  <c r="BQ2059" i="10"/>
  <c r="BR2059" i="10"/>
  <c r="BS2059" i="10"/>
  <c r="BT2059" i="10"/>
  <c r="BU2059" i="10"/>
  <c r="BV2059" i="10"/>
  <c r="BW2059" i="10"/>
  <c r="BX2059" i="10"/>
  <c r="BY2059" i="10"/>
  <c r="BZ2059" i="10"/>
  <c r="CA2059" i="10"/>
  <c r="CB2059" i="10"/>
  <c r="CC2059" i="10"/>
  <c r="CD2059" i="10"/>
  <c r="CE2059" i="10"/>
  <c r="CF2059" i="10"/>
  <c r="CG2059" i="10"/>
  <c r="CH2059" i="10"/>
  <c r="CI2059" i="10"/>
  <c r="CJ2059" i="10"/>
  <c r="CK2059" i="10"/>
  <c r="CL2059" i="10"/>
  <c r="CM2059" i="10"/>
  <c r="CN2059" i="10"/>
  <c r="CO2059" i="10"/>
  <c r="CP2059" i="10"/>
  <c r="CQ2059" i="10"/>
  <c r="CR2059" i="10"/>
  <c r="CS2059" i="10"/>
  <c r="CT2059" i="10"/>
  <c r="CU2059" i="10"/>
  <c r="CV2059" i="10"/>
  <c r="CW2059" i="10"/>
  <c r="CX2059" i="10"/>
  <c r="CY2059" i="10"/>
  <c r="CZ2059" i="10"/>
  <c r="DA2059" i="10"/>
  <c r="DB2059" i="10"/>
  <c r="DC2059" i="10"/>
  <c r="DD2059" i="10"/>
  <c r="DE2059" i="10"/>
  <c r="BG2060" i="10"/>
  <c r="BH2060" i="10"/>
  <c r="BI2060" i="10"/>
  <c r="BJ2060" i="10"/>
  <c r="BK2060" i="10"/>
  <c r="BL2060" i="10"/>
  <c r="BM2060" i="10"/>
  <c r="BN2060" i="10"/>
  <c r="BO2060" i="10"/>
  <c r="BP2060" i="10"/>
  <c r="BQ2060" i="10"/>
  <c r="BR2060" i="10"/>
  <c r="BS2060" i="10"/>
  <c r="BT2060" i="10"/>
  <c r="BU2060" i="10"/>
  <c r="BV2060" i="10"/>
  <c r="BW2060" i="10"/>
  <c r="BX2060" i="10"/>
  <c r="BY2060" i="10"/>
  <c r="BZ2060" i="10"/>
  <c r="CA2060" i="10"/>
  <c r="CB2060" i="10"/>
  <c r="CC2060" i="10"/>
  <c r="CD2060" i="10"/>
  <c r="CE2060" i="10"/>
  <c r="CF2060" i="10"/>
  <c r="CG2060" i="10"/>
  <c r="CH2060" i="10"/>
  <c r="CI2060" i="10"/>
  <c r="CJ2060" i="10"/>
  <c r="CK2060" i="10"/>
  <c r="CL2060" i="10"/>
  <c r="CM2060" i="10"/>
  <c r="CN2060" i="10"/>
  <c r="CO2060" i="10"/>
  <c r="CP2060" i="10"/>
  <c r="CQ2060" i="10"/>
  <c r="CR2060" i="10"/>
  <c r="CS2060" i="10"/>
  <c r="CT2060" i="10"/>
  <c r="CU2060" i="10"/>
  <c r="CV2060" i="10"/>
  <c r="CW2060" i="10"/>
  <c r="CX2060" i="10"/>
  <c r="CY2060" i="10"/>
  <c r="CZ2060" i="10"/>
  <c r="DA2060" i="10"/>
  <c r="DB2060" i="10"/>
  <c r="DC2060" i="10"/>
  <c r="DD2060" i="10"/>
  <c r="DE2060" i="10"/>
  <c r="BG2061" i="10"/>
  <c r="BH2061" i="10"/>
  <c r="BI2061" i="10"/>
  <c r="BJ2061" i="10"/>
  <c r="BK2061" i="10"/>
  <c r="BL2061" i="10"/>
  <c r="BM2061" i="10"/>
  <c r="BN2061" i="10"/>
  <c r="BO2061" i="10"/>
  <c r="BP2061" i="10"/>
  <c r="BQ2061" i="10"/>
  <c r="BR2061" i="10"/>
  <c r="BS2061" i="10"/>
  <c r="BT2061" i="10"/>
  <c r="BU2061" i="10"/>
  <c r="BV2061" i="10"/>
  <c r="BW2061" i="10"/>
  <c r="BX2061" i="10"/>
  <c r="BY2061" i="10"/>
  <c r="BZ2061" i="10"/>
  <c r="CA2061" i="10"/>
  <c r="CB2061" i="10"/>
  <c r="CC2061" i="10"/>
  <c r="CD2061" i="10"/>
  <c r="CE2061" i="10"/>
  <c r="CF2061" i="10"/>
  <c r="CG2061" i="10"/>
  <c r="CH2061" i="10"/>
  <c r="CI2061" i="10"/>
  <c r="CJ2061" i="10"/>
  <c r="CK2061" i="10"/>
  <c r="CL2061" i="10"/>
  <c r="CM2061" i="10"/>
  <c r="CN2061" i="10"/>
  <c r="CO2061" i="10"/>
  <c r="CP2061" i="10"/>
  <c r="CQ2061" i="10"/>
  <c r="CR2061" i="10"/>
  <c r="CS2061" i="10"/>
  <c r="CT2061" i="10"/>
  <c r="CU2061" i="10"/>
  <c r="CV2061" i="10"/>
  <c r="CW2061" i="10"/>
  <c r="CX2061" i="10"/>
  <c r="CY2061" i="10"/>
  <c r="CZ2061" i="10"/>
  <c r="DA2061" i="10"/>
  <c r="DB2061" i="10"/>
  <c r="DC2061" i="10"/>
  <c r="DD2061" i="10"/>
  <c r="DE2061" i="10"/>
  <c r="BG2062" i="10"/>
  <c r="BH2062" i="10"/>
  <c r="BI2062" i="10"/>
  <c r="BJ2062" i="10"/>
  <c r="BK2062" i="10"/>
  <c r="BL2062" i="10"/>
  <c r="BM2062" i="10"/>
  <c r="BN2062" i="10"/>
  <c r="BO2062" i="10"/>
  <c r="BP2062" i="10"/>
  <c r="BQ2062" i="10"/>
  <c r="BR2062" i="10"/>
  <c r="BS2062" i="10"/>
  <c r="BT2062" i="10"/>
  <c r="BU2062" i="10"/>
  <c r="BV2062" i="10"/>
  <c r="BW2062" i="10"/>
  <c r="BX2062" i="10"/>
  <c r="BY2062" i="10"/>
  <c r="BZ2062" i="10"/>
  <c r="CA2062" i="10"/>
  <c r="CB2062" i="10"/>
  <c r="CC2062" i="10"/>
  <c r="CD2062" i="10"/>
  <c r="CE2062" i="10"/>
  <c r="CF2062" i="10"/>
  <c r="CG2062" i="10"/>
  <c r="CH2062" i="10"/>
  <c r="CI2062" i="10"/>
  <c r="CJ2062" i="10"/>
  <c r="CK2062" i="10"/>
  <c r="CL2062" i="10"/>
  <c r="CM2062" i="10"/>
  <c r="CN2062" i="10"/>
  <c r="CO2062" i="10"/>
  <c r="CP2062" i="10"/>
  <c r="CQ2062" i="10"/>
  <c r="CR2062" i="10"/>
  <c r="CS2062" i="10"/>
  <c r="CT2062" i="10"/>
  <c r="CU2062" i="10"/>
  <c r="CV2062" i="10"/>
  <c r="CW2062" i="10"/>
  <c r="CX2062" i="10"/>
  <c r="CY2062" i="10"/>
  <c r="CZ2062" i="10"/>
  <c r="DA2062" i="10"/>
  <c r="DB2062" i="10"/>
  <c r="DC2062" i="10"/>
  <c r="DD2062" i="10"/>
  <c r="DE2062" i="10"/>
  <c r="BG2063" i="10"/>
  <c r="BH2063" i="10"/>
  <c r="BI2063" i="10"/>
  <c r="BJ2063" i="10"/>
  <c r="BK2063" i="10"/>
  <c r="BL2063" i="10"/>
  <c r="BM2063" i="10"/>
  <c r="BN2063" i="10"/>
  <c r="BO2063" i="10"/>
  <c r="BP2063" i="10"/>
  <c r="BQ2063" i="10"/>
  <c r="BR2063" i="10"/>
  <c r="BS2063" i="10"/>
  <c r="BT2063" i="10"/>
  <c r="BU2063" i="10"/>
  <c r="BV2063" i="10"/>
  <c r="BW2063" i="10"/>
  <c r="BX2063" i="10"/>
  <c r="BY2063" i="10"/>
  <c r="BZ2063" i="10"/>
  <c r="CA2063" i="10"/>
  <c r="CB2063" i="10"/>
  <c r="CC2063" i="10"/>
  <c r="CD2063" i="10"/>
  <c r="CE2063" i="10"/>
  <c r="CF2063" i="10"/>
  <c r="CG2063" i="10"/>
  <c r="CH2063" i="10"/>
  <c r="CI2063" i="10"/>
  <c r="CJ2063" i="10"/>
  <c r="CK2063" i="10"/>
  <c r="CL2063" i="10"/>
  <c r="CM2063" i="10"/>
  <c r="CN2063" i="10"/>
  <c r="CO2063" i="10"/>
  <c r="CP2063" i="10"/>
  <c r="CQ2063" i="10"/>
  <c r="CR2063" i="10"/>
  <c r="CS2063" i="10"/>
  <c r="CT2063" i="10"/>
  <c r="CU2063" i="10"/>
  <c r="CV2063" i="10"/>
  <c r="CW2063" i="10"/>
  <c r="CX2063" i="10"/>
  <c r="CY2063" i="10"/>
  <c r="CZ2063" i="10"/>
  <c r="DA2063" i="10"/>
  <c r="DB2063" i="10"/>
  <c r="DC2063" i="10"/>
  <c r="DD2063" i="10"/>
  <c r="DE2063" i="10"/>
  <c r="BG2064" i="10"/>
  <c r="BH2064" i="10"/>
  <c r="BI2064" i="10"/>
  <c r="BJ2064" i="10"/>
  <c r="BK2064" i="10"/>
  <c r="BL2064" i="10"/>
  <c r="BM2064" i="10"/>
  <c r="BN2064" i="10"/>
  <c r="BO2064" i="10"/>
  <c r="BP2064" i="10"/>
  <c r="BQ2064" i="10"/>
  <c r="BR2064" i="10"/>
  <c r="BS2064" i="10"/>
  <c r="BT2064" i="10"/>
  <c r="BU2064" i="10"/>
  <c r="BV2064" i="10"/>
  <c r="BW2064" i="10"/>
  <c r="BX2064" i="10"/>
  <c r="BY2064" i="10"/>
  <c r="BZ2064" i="10"/>
  <c r="CA2064" i="10"/>
  <c r="CB2064" i="10"/>
  <c r="CC2064" i="10"/>
  <c r="CD2064" i="10"/>
  <c r="CE2064" i="10"/>
  <c r="CF2064" i="10"/>
  <c r="CG2064" i="10"/>
  <c r="CH2064" i="10"/>
  <c r="CI2064" i="10"/>
  <c r="CJ2064" i="10"/>
  <c r="CK2064" i="10"/>
  <c r="CL2064" i="10"/>
  <c r="CM2064" i="10"/>
  <c r="CN2064" i="10"/>
  <c r="CO2064" i="10"/>
  <c r="CP2064" i="10"/>
  <c r="CQ2064" i="10"/>
  <c r="CR2064" i="10"/>
  <c r="CS2064" i="10"/>
  <c r="CT2064" i="10"/>
  <c r="CU2064" i="10"/>
  <c r="CV2064" i="10"/>
  <c r="CW2064" i="10"/>
  <c r="CX2064" i="10"/>
  <c r="CY2064" i="10"/>
  <c r="CZ2064" i="10"/>
  <c r="DA2064" i="10"/>
  <c r="DB2064" i="10"/>
  <c r="DC2064" i="10"/>
  <c r="DD2064" i="10"/>
  <c r="DE2064" i="10"/>
  <c r="BG2065" i="10"/>
  <c r="BH2065" i="10"/>
  <c r="BI2065" i="10"/>
  <c r="BJ2065" i="10"/>
  <c r="BK2065" i="10"/>
  <c r="BL2065" i="10"/>
  <c r="BM2065" i="10"/>
  <c r="BN2065" i="10"/>
  <c r="BO2065" i="10"/>
  <c r="BP2065" i="10"/>
  <c r="BQ2065" i="10"/>
  <c r="BR2065" i="10"/>
  <c r="BS2065" i="10"/>
  <c r="BT2065" i="10"/>
  <c r="BU2065" i="10"/>
  <c r="BV2065" i="10"/>
  <c r="BW2065" i="10"/>
  <c r="BX2065" i="10"/>
  <c r="BY2065" i="10"/>
  <c r="BZ2065" i="10"/>
  <c r="CA2065" i="10"/>
  <c r="CB2065" i="10"/>
  <c r="CC2065" i="10"/>
  <c r="CD2065" i="10"/>
  <c r="CE2065" i="10"/>
  <c r="CF2065" i="10"/>
  <c r="CG2065" i="10"/>
  <c r="CH2065" i="10"/>
  <c r="CI2065" i="10"/>
  <c r="CJ2065" i="10"/>
  <c r="CK2065" i="10"/>
  <c r="CL2065" i="10"/>
  <c r="CM2065" i="10"/>
  <c r="CN2065" i="10"/>
  <c r="CO2065" i="10"/>
  <c r="CP2065" i="10"/>
  <c r="CQ2065" i="10"/>
  <c r="CR2065" i="10"/>
  <c r="CS2065" i="10"/>
  <c r="CT2065" i="10"/>
  <c r="CU2065" i="10"/>
  <c r="CV2065" i="10"/>
  <c r="CW2065" i="10"/>
  <c r="CX2065" i="10"/>
  <c r="CY2065" i="10"/>
  <c r="CZ2065" i="10"/>
  <c r="DA2065" i="10"/>
  <c r="DB2065" i="10"/>
  <c r="DC2065" i="10"/>
  <c r="DD2065" i="10"/>
  <c r="DE2065" i="10"/>
  <c r="BG2066" i="10"/>
  <c r="BH2066" i="10"/>
  <c r="BI2066" i="10"/>
  <c r="BJ2066" i="10"/>
  <c r="BK2066" i="10"/>
  <c r="BL2066" i="10"/>
  <c r="BM2066" i="10"/>
  <c r="BN2066" i="10"/>
  <c r="BO2066" i="10"/>
  <c r="BP2066" i="10"/>
  <c r="BQ2066" i="10"/>
  <c r="BR2066" i="10"/>
  <c r="BS2066" i="10"/>
  <c r="BT2066" i="10"/>
  <c r="BU2066" i="10"/>
  <c r="BV2066" i="10"/>
  <c r="BW2066" i="10"/>
  <c r="BX2066" i="10"/>
  <c r="BY2066" i="10"/>
  <c r="BZ2066" i="10"/>
  <c r="CA2066" i="10"/>
  <c r="CB2066" i="10"/>
  <c r="CC2066" i="10"/>
  <c r="CD2066" i="10"/>
  <c r="CE2066" i="10"/>
  <c r="CF2066" i="10"/>
  <c r="CG2066" i="10"/>
  <c r="CH2066" i="10"/>
  <c r="CI2066" i="10"/>
  <c r="CJ2066" i="10"/>
  <c r="CK2066" i="10"/>
  <c r="CL2066" i="10"/>
  <c r="CM2066" i="10"/>
  <c r="CN2066" i="10"/>
  <c r="CO2066" i="10"/>
  <c r="CP2066" i="10"/>
  <c r="CQ2066" i="10"/>
  <c r="CR2066" i="10"/>
  <c r="CS2066" i="10"/>
  <c r="CT2066" i="10"/>
  <c r="CU2066" i="10"/>
  <c r="CV2066" i="10"/>
  <c r="CW2066" i="10"/>
  <c r="CX2066" i="10"/>
  <c r="CY2066" i="10"/>
  <c r="CZ2066" i="10"/>
  <c r="DA2066" i="10"/>
  <c r="DB2066" i="10"/>
  <c r="DC2066" i="10"/>
  <c r="DD2066" i="10"/>
  <c r="DE2066" i="10"/>
  <c r="BG2067" i="10"/>
  <c r="BH2067" i="10"/>
  <c r="BI2067" i="10"/>
  <c r="BJ2067" i="10"/>
  <c r="BK2067" i="10"/>
  <c r="BL2067" i="10"/>
  <c r="BM2067" i="10"/>
  <c r="BN2067" i="10"/>
  <c r="BO2067" i="10"/>
  <c r="BP2067" i="10"/>
  <c r="BQ2067" i="10"/>
  <c r="BR2067" i="10"/>
  <c r="BS2067" i="10"/>
  <c r="BT2067" i="10"/>
  <c r="BU2067" i="10"/>
  <c r="BV2067" i="10"/>
  <c r="BW2067" i="10"/>
  <c r="BX2067" i="10"/>
  <c r="BY2067" i="10"/>
  <c r="BZ2067" i="10"/>
  <c r="CA2067" i="10"/>
  <c r="CB2067" i="10"/>
  <c r="CC2067" i="10"/>
  <c r="CD2067" i="10"/>
  <c r="CE2067" i="10"/>
  <c r="CF2067" i="10"/>
  <c r="CG2067" i="10"/>
  <c r="CH2067" i="10"/>
  <c r="CI2067" i="10"/>
  <c r="CJ2067" i="10"/>
  <c r="CK2067" i="10"/>
  <c r="CL2067" i="10"/>
  <c r="CM2067" i="10"/>
  <c r="CN2067" i="10"/>
  <c r="CO2067" i="10"/>
  <c r="CP2067" i="10"/>
  <c r="CQ2067" i="10"/>
  <c r="CR2067" i="10"/>
  <c r="CS2067" i="10"/>
  <c r="CT2067" i="10"/>
  <c r="CU2067" i="10"/>
  <c r="CV2067" i="10"/>
  <c r="CW2067" i="10"/>
  <c r="CX2067" i="10"/>
  <c r="CY2067" i="10"/>
  <c r="CZ2067" i="10"/>
  <c r="DA2067" i="10"/>
  <c r="DB2067" i="10"/>
  <c r="DC2067" i="10"/>
  <c r="DD2067" i="10"/>
  <c r="DE2067" i="10"/>
  <c r="BG2068" i="10"/>
  <c r="BH2068" i="10"/>
  <c r="BI2068" i="10"/>
  <c r="BJ2068" i="10"/>
  <c r="BK2068" i="10"/>
  <c r="BL2068" i="10"/>
  <c r="BM2068" i="10"/>
  <c r="BN2068" i="10"/>
  <c r="BO2068" i="10"/>
  <c r="BP2068" i="10"/>
  <c r="BQ2068" i="10"/>
  <c r="BR2068" i="10"/>
  <c r="BS2068" i="10"/>
  <c r="BT2068" i="10"/>
  <c r="BU2068" i="10"/>
  <c r="BV2068" i="10"/>
  <c r="BW2068" i="10"/>
  <c r="BX2068" i="10"/>
  <c r="BY2068" i="10"/>
  <c r="BZ2068" i="10"/>
  <c r="CA2068" i="10"/>
  <c r="CB2068" i="10"/>
  <c r="CC2068" i="10"/>
  <c r="CD2068" i="10"/>
  <c r="CE2068" i="10"/>
  <c r="CF2068" i="10"/>
  <c r="CG2068" i="10"/>
  <c r="CH2068" i="10"/>
  <c r="CI2068" i="10"/>
  <c r="CJ2068" i="10"/>
  <c r="CK2068" i="10"/>
  <c r="CL2068" i="10"/>
  <c r="CM2068" i="10"/>
  <c r="CN2068" i="10"/>
  <c r="CO2068" i="10"/>
  <c r="CP2068" i="10"/>
  <c r="CQ2068" i="10"/>
  <c r="CR2068" i="10"/>
  <c r="CS2068" i="10"/>
  <c r="CT2068" i="10"/>
  <c r="CU2068" i="10"/>
  <c r="CV2068" i="10"/>
  <c r="CW2068" i="10"/>
  <c r="CX2068" i="10"/>
  <c r="CY2068" i="10"/>
  <c r="CZ2068" i="10"/>
  <c r="DA2068" i="10"/>
  <c r="DB2068" i="10"/>
  <c r="DC2068" i="10"/>
  <c r="DD2068" i="10"/>
  <c r="DE2068" i="10"/>
  <c r="BG2069" i="10"/>
  <c r="BH2069" i="10"/>
  <c r="BI2069" i="10"/>
  <c r="BJ2069" i="10"/>
  <c r="BK2069" i="10"/>
  <c r="BL2069" i="10"/>
  <c r="BM2069" i="10"/>
  <c r="BN2069" i="10"/>
  <c r="BO2069" i="10"/>
  <c r="BP2069" i="10"/>
  <c r="BQ2069" i="10"/>
  <c r="BR2069" i="10"/>
  <c r="BS2069" i="10"/>
  <c r="BT2069" i="10"/>
  <c r="BU2069" i="10"/>
  <c r="BV2069" i="10"/>
  <c r="BW2069" i="10"/>
  <c r="BX2069" i="10"/>
  <c r="BY2069" i="10"/>
  <c r="BZ2069" i="10"/>
  <c r="CA2069" i="10"/>
  <c r="CB2069" i="10"/>
  <c r="CC2069" i="10"/>
  <c r="CD2069" i="10"/>
  <c r="CE2069" i="10"/>
  <c r="CF2069" i="10"/>
  <c r="CG2069" i="10"/>
  <c r="CH2069" i="10"/>
  <c r="CI2069" i="10"/>
  <c r="CJ2069" i="10"/>
  <c r="CK2069" i="10"/>
  <c r="CL2069" i="10"/>
  <c r="CM2069" i="10"/>
  <c r="CN2069" i="10"/>
  <c r="CO2069" i="10"/>
  <c r="CP2069" i="10"/>
  <c r="CQ2069" i="10"/>
  <c r="CR2069" i="10"/>
  <c r="CS2069" i="10"/>
  <c r="CT2069" i="10"/>
  <c r="CU2069" i="10"/>
  <c r="CV2069" i="10"/>
  <c r="CW2069" i="10"/>
  <c r="CX2069" i="10"/>
  <c r="CY2069" i="10"/>
  <c r="CZ2069" i="10"/>
  <c r="DA2069" i="10"/>
  <c r="DB2069" i="10"/>
  <c r="DC2069" i="10"/>
  <c r="DD2069" i="10"/>
  <c r="DE2069" i="10"/>
  <c r="BG2070" i="10"/>
  <c r="BH2070" i="10"/>
  <c r="BI2070" i="10"/>
  <c r="BJ2070" i="10"/>
  <c r="BK2070" i="10"/>
  <c r="BL2070" i="10"/>
  <c r="BM2070" i="10"/>
  <c r="BN2070" i="10"/>
  <c r="BO2070" i="10"/>
  <c r="BP2070" i="10"/>
  <c r="BQ2070" i="10"/>
  <c r="BR2070" i="10"/>
  <c r="BS2070" i="10"/>
  <c r="BT2070" i="10"/>
  <c r="BU2070" i="10"/>
  <c r="BV2070" i="10"/>
  <c r="BW2070" i="10"/>
  <c r="BX2070" i="10"/>
  <c r="BY2070" i="10"/>
  <c r="BZ2070" i="10"/>
  <c r="CA2070" i="10"/>
  <c r="CB2070" i="10"/>
  <c r="CC2070" i="10"/>
  <c r="CD2070" i="10"/>
  <c r="CE2070" i="10"/>
  <c r="CF2070" i="10"/>
  <c r="CG2070" i="10"/>
  <c r="CH2070" i="10"/>
  <c r="CI2070" i="10"/>
  <c r="CJ2070" i="10"/>
  <c r="CK2070" i="10"/>
  <c r="CL2070" i="10"/>
  <c r="CM2070" i="10"/>
  <c r="CN2070" i="10"/>
  <c r="CO2070" i="10"/>
  <c r="CP2070" i="10"/>
  <c r="CQ2070" i="10"/>
  <c r="CR2070" i="10"/>
  <c r="CS2070" i="10"/>
  <c r="CT2070" i="10"/>
  <c r="CU2070" i="10"/>
  <c r="CV2070" i="10"/>
  <c r="CW2070" i="10"/>
  <c r="CX2070" i="10"/>
  <c r="CY2070" i="10"/>
  <c r="CZ2070" i="10"/>
  <c r="DA2070" i="10"/>
  <c r="DB2070" i="10"/>
  <c r="DC2070" i="10"/>
  <c r="DD2070" i="10"/>
  <c r="DE2070" i="10"/>
  <c r="BG2071" i="10"/>
  <c r="BH2071" i="10"/>
  <c r="BI2071" i="10"/>
  <c r="BJ2071" i="10"/>
  <c r="BK2071" i="10"/>
  <c r="BL2071" i="10"/>
  <c r="BM2071" i="10"/>
  <c r="BN2071" i="10"/>
  <c r="BO2071" i="10"/>
  <c r="BP2071" i="10"/>
  <c r="BQ2071" i="10"/>
  <c r="BR2071" i="10"/>
  <c r="BS2071" i="10"/>
  <c r="BT2071" i="10"/>
  <c r="BU2071" i="10"/>
  <c r="BV2071" i="10"/>
  <c r="BW2071" i="10"/>
  <c r="BX2071" i="10"/>
  <c r="BY2071" i="10"/>
  <c r="BZ2071" i="10"/>
  <c r="CA2071" i="10"/>
  <c r="CB2071" i="10"/>
  <c r="CC2071" i="10"/>
  <c r="CD2071" i="10"/>
  <c r="CE2071" i="10"/>
  <c r="CF2071" i="10"/>
  <c r="CG2071" i="10"/>
  <c r="CH2071" i="10"/>
  <c r="CI2071" i="10"/>
  <c r="CJ2071" i="10"/>
  <c r="CK2071" i="10"/>
  <c r="CL2071" i="10"/>
  <c r="CM2071" i="10"/>
  <c r="CN2071" i="10"/>
  <c r="CO2071" i="10"/>
  <c r="CP2071" i="10"/>
  <c r="CQ2071" i="10"/>
  <c r="CR2071" i="10"/>
  <c r="CS2071" i="10"/>
  <c r="CT2071" i="10"/>
  <c r="CU2071" i="10"/>
  <c r="CV2071" i="10"/>
  <c r="CW2071" i="10"/>
  <c r="CX2071" i="10"/>
  <c r="CY2071" i="10"/>
  <c r="CZ2071" i="10"/>
  <c r="DA2071" i="10"/>
  <c r="DB2071" i="10"/>
  <c r="DC2071" i="10"/>
  <c r="DD2071" i="10"/>
  <c r="DE2071" i="10"/>
  <c r="BG2072" i="10"/>
  <c r="BH2072" i="10"/>
  <c r="BI2072" i="10"/>
  <c r="BJ2072" i="10"/>
  <c r="BK2072" i="10"/>
  <c r="BL2072" i="10"/>
  <c r="BM2072" i="10"/>
  <c r="BN2072" i="10"/>
  <c r="BO2072" i="10"/>
  <c r="BP2072" i="10"/>
  <c r="BQ2072" i="10"/>
  <c r="BR2072" i="10"/>
  <c r="BS2072" i="10"/>
  <c r="BT2072" i="10"/>
  <c r="BU2072" i="10"/>
  <c r="BV2072" i="10"/>
  <c r="BW2072" i="10"/>
  <c r="BX2072" i="10"/>
  <c r="BY2072" i="10"/>
  <c r="BZ2072" i="10"/>
  <c r="CA2072" i="10"/>
  <c r="CB2072" i="10"/>
  <c r="CC2072" i="10"/>
  <c r="CD2072" i="10"/>
  <c r="CE2072" i="10"/>
  <c r="CF2072" i="10"/>
  <c r="CG2072" i="10"/>
  <c r="CH2072" i="10"/>
  <c r="CI2072" i="10"/>
  <c r="CJ2072" i="10"/>
  <c r="CK2072" i="10"/>
  <c r="CL2072" i="10"/>
  <c r="CM2072" i="10"/>
  <c r="CN2072" i="10"/>
  <c r="CO2072" i="10"/>
  <c r="CP2072" i="10"/>
  <c r="CQ2072" i="10"/>
  <c r="CR2072" i="10"/>
  <c r="CS2072" i="10"/>
  <c r="CT2072" i="10"/>
  <c r="CU2072" i="10"/>
  <c r="CV2072" i="10"/>
  <c r="CW2072" i="10"/>
  <c r="CX2072" i="10"/>
  <c r="CY2072" i="10"/>
  <c r="CZ2072" i="10"/>
  <c r="DA2072" i="10"/>
  <c r="DB2072" i="10"/>
  <c r="DC2072" i="10"/>
  <c r="DD2072" i="10"/>
  <c r="DE2072" i="10"/>
  <c r="BG2073" i="10"/>
  <c r="BH2073" i="10"/>
  <c r="BI2073" i="10"/>
  <c r="BJ2073" i="10"/>
  <c r="BK2073" i="10"/>
  <c r="BL2073" i="10"/>
  <c r="BM2073" i="10"/>
  <c r="BN2073" i="10"/>
  <c r="BO2073" i="10"/>
  <c r="BP2073" i="10"/>
  <c r="BQ2073" i="10"/>
  <c r="BR2073" i="10"/>
  <c r="BS2073" i="10"/>
  <c r="BT2073" i="10"/>
  <c r="BU2073" i="10"/>
  <c r="BV2073" i="10"/>
  <c r="BW2073" i="10"/>
  <c r="BX2073" i="10"/>
  <c r="BY2073" i="10"/>
  <c r="BZ2073" i="10"/>
  <c r="CA2073" i="10"/>
  <c r="CB2073" i="10"/>
  <c r="CC2073" i="10"/>
  <c r="CD2073" i="10"/>
  <c r="CE2073" i="10"/>
  <c r="CF2073" i="10"/>
  <c r="CG2073" i="10"/>
  <c r="CH2073" i="10"/>
  <c r="CI2073" i="10"/>
  <c r="CJ2073" i="10"/>
  <c r="CK2073" i="10"/>
  <c r="CL2073" i="10"/>
  <c r="CM2073" i="10"/>
  <c r="CN2073" i="10"/>
  <c r="CO2073" i="10"/>
  <c r="CP2073" i="10"/>
  <c r="CQ2073" i="10"/>
  <c r="CR2073" i="10"/>
  <c r="CS2073" i="10"/>
  <c r="CT2073" i="10"/>
  <c r="CU2073" i="10"/>
  <c r="CV2073" i="10"/>
  <c r="CW2073" i="10"/>
  <c r="CX2073" i="10"/>
  <c r="CY2073" i="10"/>
  <c r="CZ2073" i="10"/>
  <c r="DA2073" i="10"/>
  <c r="DB2073" i="10"/>
  <c r="DC2073" i="10"/>
  <c r="DD2073" i="10"/>
  <c r="DE2073" i="10"/>
  <c r="BG2074" i="10"/>
  <c r="BH2074" i="10"/>
  <c r="BI2074" i="10"/>
  <c r="BJ2074" i="10"/>
  <c r="BK2074" i="10"/>
  <c r="BL2074" i="10"/>
  <c r="BM2074" i="10"/>
  <c r="BN2074" i="10"/>
  <c r="BO2074" i="10"/>
  <c r="BP2074" i="10"/>
  <c r="BQ2074" i="10"/>
  <c r="BR2074" i="10"/>
  <c r="BS2074" i="10"/>
  <c r="BT2074" i="10"/>
  <c r="BU2074" i="10"/>
  <c r="BV2074" i="10"/>
  <c r="BW2074" i="10"/>
  <c r="BX2074" i="10"/>
  <c r="BY2074" i="10"/>
  <c r="BZ2074" i="10"/>
  <c r="CA2074" i="10"/>
  <c r="CB2074" i="10"/>
  <c r="CC2074" i="10"/>
  <c r="CD2074" i="10"/>
  <c r="CE2074" i="10"/>
  <c r="CF2074" i="10"/>
  <c r="CG2074" i="10"/>
  <c r="CH2074" i="10"/>
  <c r="CI2074" i="10"/>
  <c r="CJ2074" i="10"/>
  <c r="CK2074" i="10"/>
  <c r="CL2074" i="10"/>
  <c r="CM2074" i="10"/>
  <c r="CN2074" i="10"/>
  <c r="CO2074" i="10"/>
  <c r="CP2074" i="10"/>
  <c r="CQ2074" i="10"/>
  <c r="CR2074" i="10"/>
  <c r="CS2074" i="10"/>
  <c r="CT2074" i="10"/>
  <c r="CU2074" i="10"/>
  <c r="CV2074" i="10"/>
  <c r="CW2074" i="10"/>
  <c r="CX2074" i="10"/>
  <c r="CY2074" i="10"/>
  <c r="CZ2074" i="10"/>
  <c r="DA2074" i="10"/>
  <c r="DB2074" i="10"/>
  <c r="DC2074" i="10"/>
  <c r="DD2074" i="10"/>
  <c r="DE2074" i="10"/>
  <c r="BG2075" i="10"/>
  <c r="BH2075" i="10"/>
  <c r="BI2075" i="10"/>
  <c r="BJ2075" i="10"/>
  <c r="BK2075" i="10"/>
  <c r="BL2075" i="10"/>
  <c r="BM2075" i="10"/>
  <c r="BN2075" i="10"/>
  <c r="BO2075" i="10"/>
  <c r="BP2075" i="10"/>
  <c r="BQ2075" i="10"/>
  <c r="BR2075" i="10"/>
  <c r="BS2075" i="10"/>
  <c r="BT2075" i="10"/>
  <c r="BU2075" i="10"/>
  <c r="BV2075" i="10"/>
  <c r="BW2075" i="10"/>
  <c r="BX2075" i="10"/>
  <c r="BY2075" i="10"/>
  <c r="BZ2075" i="10"/>
  <c r="CA2075" i="10"/>
  <c r="CB2075" i="10"/>
  <c r="CC2075" i="10"/>
  <c r="CD2075" i="10"/>
  <c r="CE2075" i="10"/>
  <c r="CF2075" i="10"/>
  <c r="CG2075" i="10"/>
  <c r="CH2075" i="10"/>
  <c r="CI2075" i="10"/>
  <c r="CJ2075" i="10"/>
  <c r="CK2075" i="10"/>
  <c r="CL2075" i="10"/>
  <c r="CM2075" i="10"/>
  <c r="CN2075" i="10"/>
  <c r="CO2075" i="10"/>
  <c r="CP2075" i="10"/>
  <c r="CQ2075" i="10"/>
  <c r="CR2075" i="10"/>
  <c r="CS2075" i="10"/>
  <c r="CT2075" i="10"/>
  <c r="CU2075" i="10"/>
  <c r="CV2075" i="10"/>
  <c r="CW2075" i="10"/>
  <c r="CX2075" i="10"/>
  <c r="CY2075" i="10"/>
  <c r="CZ2075" i="10"/>
  <c r="DA2075" i="10"/>
  <c r="DB2075" i="10"/>
  <c r="DC2075" i="10"/>
  <c r="DD2075" i="10"/>
  <c r="DE2075" i="10"/>
  <c r="BG2076" i="10"/>
  <c r="BH2076" i="10"/>
  <c r="BI2076" i="10"/>
  <c r="BJ2076" i="10"/>
  <c r="BK2076" i="10"/>
  <c r="BL2076" i="10"/>
  <c r="BM2076" i="10"/>
  <c r="BN2076" i="10"/>
  <c r="BO2076" i="10"/>
  <c r="BP2076" i="10"/>
  <c r="BQ2076" i="10"/>
  <c r="BR2076" i="10"/>
  <c r="BS2076" i="10"/>
  <c r="BT2076" i="10"/>
  <c r="BU2076" i="10"/>
  <c r="BV2076" i="10"/>
  <c r="BW2076" i="10"/>
  <c r="BX2076" i="10"/>
  <c r="BY2076" i="10"/>
  <c r="BZ2076" i="10"/>
  <c r="CA2076" i="10"/>
  <c r="CB2076" i="10"/>
  <c r="CC2076" i="10"/>
  <c r="CD2076" i="10"/>
  <c r="CE2076" i="10"/>
  <c r="CF2076" i="10"/>
  <c r="CG2076" i="10"/>
  <c r="CH2076" i="10"/>
  <c r="CI2076" i="10"/>
  <c r="CJ2076" i="10"/>
  <c r="CK2076" i="10"/>
  <c r="CL2076" i="10"/>
  <c r="CM2076" i="10"/>
  <c r="CN2076" i="10"/>
  <c r="CO2076" i="10"/>
  <c r="CP2076" i="10"/>
  <c r="CQ2076" i="10"/>
  <c r="CR2076" i="10"/>
  <c r="CS2076" i="10"/>
  <c r="CT2076" i="10"/>
  <c r="CU2076" i="10"/>
  <c r="CV2076" i="10"/>
  <c r="CW2076" i="10"/>
  <c r="CX2076" i="10"/>
  <c r="CY2076" i="10"/>
  <c r="CZ2076" i="10"/>
  <c r="DA2076" i="10"/>
  <c r="DB2076" i="10"/>
  <c r="DC2076" i="10"/>
  <c r="DD2076" i="10"/>
  <c r="DE2076" i="10"/>
  <c r="BG2077" i="10"/>
  <c r="BH2077" i="10"/>
  <c r="BI2077" i="10"/>
  <c r="BJ2077" i="10"/>
  <c r="BK2077" i="10"/>
  <c r="BL2077" i="10"/>
  <c r="BM2077" i="10"/>
  <c r="BN2077" i="10"/>
  <c r="BO2077" i="10"/>
  <c r="BP2077" i="10"/>
  <c r="BQ2077" i="10"/>
  <c r="BR2077" i="10"/>
  <c r="BS2077" i="10"/>
  <c r="BT2077" i="10"/>
  <c r="BU2077" i="10"/>
  <c r="BV2077" i="10"/>
  <c r="BW2077" i="10"/>
  <c r="BX2077" i="10"/>
  <c r="BY2077" i="10"/>
  <c r="BZ2077" i="10"/>
  <c r="CA2077" i="10"/>
  <c r="CB2077" i="10"/>
  <c r="CC2077" i="10"/>
  <c r="CD2077" i="10"/>
  <c r="CE2077" i="10"/>
  <c r="CF2077" i="10"/>
  <c r="CG2077" i="10"/>
  <c r="CH2077" i="10"/>
  <c r="CI2077" i="10"/>
  <c r="CJ2077" i="10"/>
  <c r="CK2077" i="10"/>
  <c r="CL2077" i="10"/>
  <c r="CM2077" i="10"/>
  <c r="CN2077" i="10"/>
  <c r="CO2077" i="10"/>
  <c r="CP2077" i="10"/>
  <c r="CQ2077" i="10"/>
  <c r="CR2077" i="10"/>
  <c r="CS2077" i="10"/>
  <c r="CT2077" i="10"/>
  <c r="CU2077" i="10"/>
  <c r="CV2077" i="10"/>
  <c r="CW2077" i="10"/>
  <c r="CX2077" i="10"/>
  <c r="CY2077" i="10"/>
  <c r="CZ2077" i="10"/>
  <c r="DA2077" i="10"/>
  <c r="DB2077" i="10"/>
  <c r="DC2077" i="10"/>
  <c r="DD2077" i="10"/>
  <c r="DE2077" i="10"/>
  <c r="BG2078" i="10"/>
  <c r="BH2078" i="10"/>
  <c r="BI2078" i="10"/>
  <c r="BJ2078" i="10"/>
  <c r="BK2078" i="10"/>
  <c r="BL2078" i="10"/>
  <c r="BM2078" i="10"/>
  <c r="BN2078" i="10"/>
  <c r="BO2078" i="10"/>
  <c r="BP2078" i="10"/>
  <c r="BQ2078" i="10"/>
  <c r="BR2078" i="10"/>
  <c r="BS2078" i="10"/>
  <c r="BT2078" i="10"/>
  <c r="BU2078" i="10"/>
  <c r="BV2078" i="10"/>
  <c r="BW2078" i="10"/>
  <c r="BX2078" i="10"/>
  <c r="BY2078" i="10"/>
  <c r="BZ2078" i="10"/>
  <c r="CA2078" i="10"/>
  <c r="CB2078" i="10"/>
  <c r="CC2078" i="10"/>
  <c r="CD2078" i="10"/>
  <c r="CE2078" i="10"/>
  <c r="CF2078" i="10"/>
  <c r="CG2078" i="10"/>
  <c r="CH2078" i="10"/>
  <c r="CI2078" i="10"/>
  <c r="CJ2078" i="10"/>
  <c r="CK2078" i="10"/>
  <c r="CL2078" i="10"/>
  <c r="CM2078" i="10"/>
  <c r="CN2078" i="10"/>
  <c r="CO2078" i="10"/>
  <c r="CP2078" i="10"/>
  <c r="CQ2078" i="10"/>
  <c r="CR2078" i="10"/>
  <c r="CS2078" i="10"/>
  <c r="CT2078" i="10"/>
  <c r="CU2078" i="10"/>
  <c r="CV2078" i="10"/>
  <c r="CW2078" i="10"/>
  <c r="CX2078" i="10"/>
  <c r="CY2078" i="10"/>
  <c r="CZ2078" i="10"/>
  <c r="DA2078" i="10"/>
  <c r="DB2078" i="10"/>
  <c r="DC2078" i="10"/>
  <c r="DD2078" i="10"/>
  <c r="DE2078" i="10"/>
  <c r="BG2079" i="10"/>
  <c r="BH2079" i="10"/>
  <c r="BI2079" i="10"/>
  <c r="BJ2079" i="10"/>
  <c r="BK2079" i="10"/>
  <c r="BL2079" i="10"/>
  <c r="BM2079" i="10"/>
  <c r="BN2079" i="10"/>
  <c r="BO2079" i="10"/>
  <c r="BP2079" i="10"/>
  <c r="BQ2079" i="10"/>
  <c r="BR2079" i="10"/>
  <c r="BS2079" i="10"/>
  <c r="BT2079" i="10"/>
  <c r="BU2079" i="10"/>
  <c r="BV2079" i="10"/>
  <c r="BW2079" i="10"/>
  <c r="BX2079" i="10"/>
  <c r="BY2079" i="10"/>
  <c r="BZ2079" i="10"/>
  <c r="CA2079" i="10"/>
  <c r="CB2079" i="10"/>
  <c r="CC2079" i="10"/>
  <c r="CD2079" i="10"/>
  <c r="CE2079" i="10"/>
  <c r="CF2079" i="10"/>
  <c r="CG2079" i="10"/>
  <c r="CH2079" i="10"/>
  <c r="CI2079" i="10"/>
  <c r="CJ2079" i="10"/>
  <c r="CK2079" i="10"/>
  <c r="CL2079" i="10"/>
  <c r="CM2079" i="10"/>
  <c r="CN2079" i="10"/>
  <c r="CO2079" i="10"/>
  <c r="CP2079" i="10"/>
  <c r="CQ2079" i="10"/>
  <c r="CR2079" i="10"/>
  <c r="CS2079" i="10"/>
  <c r="CT2079" i="10"/>
  <c r="CU2079" i="10"/>
  <c r="CV2079" i="10"/>
  <c r="CW2079" i="10"/>
  <c r="CX2079" i="10"/>
  <c r="CY2079" i="10"/>
  <c r="CZ2079" i="10"/>
  <c r="DA2079" i="10"/>
  <c r="DB2079" i="10"/>
  <c r="DC2079" i="10"/>
  <c r="DD2079" i="10"/>
  <c r="DE2079" i="10"/>
  <c r="BG2080" i="10"/>
  <c r="BH2080" i="10"/>
  <c r="BI2080" i="10"/>
  <c r="BJ2080" i="10"/>
  <c r="BK2080" i="10"/>
  <c r="BL2080" i="10"/>
  <c r="BM2080" i="10"/>
  <c r="BN2080" i="10"/>
  <c r="BO2080" i="10"/>
  <c r="BP2080" i="10"/>
  <c r="BQ2080" i="10"/>
  <c r="BR2080" i="10"/>
  <c r="BS2080" i="10"/>
  <c r="BT2080" i="10"/>
  <c r="BU2080" i="10"/>
  <c r="BV2080" i="10"/>
  <c r="BW2080" i="10"/>
  <c r="BX2080" i="10"/>
  <c r="BY2080" i="10"/>
  <c r="BZ2080" i="10"/>
  <c r="CA2080" i="10"/>
  <c r="CB2080" i="10"/>
  <c r="CC2080" i="10"/>
  <c r="CD2080" i="10"/>
  <c r="CE2080" i="10"/>
  <c r="CF2080" i="10"/>
  <c r="CG2080" i="10"/>
  <c r="CH2080" i="10"/>
  <c r="CI2080" i="10"/>
  <c r="CJ2080" i="10"/>
  <c r="CK2080" i="10"/>
  <c r="CL2080" i="10"/>
  <c r="CM2080" i="10"/>
  <c r="CN2080" i="10"/>
  <c r="CO2080" i="10"/>
  <c r="CP2080" i="10"/>
  <c r="CQ2080" i="10"/>
  <c r="CR2080" i="10"/>
  <c r="CS2080" i="10"/>
  <c r="CT2080" i="10"/>
  <c r="CU2080" i="10"/>
  <c r="CV2080" i="10"/>
  <c r="CW2080" i="10"/>
  <c r="CX2080" i="10"/>
  <c r="CY2080" i="10"/>
  <c r="CZ2080" i="10"/>
  <c r="DA2080" i="10"/>
  <c r="DB2080" i="10"/>
  <c r="DC2080" i="10"/>
  <c r="DD2080" i="10"/>
  <c r="DE2080" i="10"/>
  <c r="BG2081" i="10"/>
  <c r="BH2081" i="10"/>
  <c r="BI2081" i="10"/>
  <c r="BJ2081" i="10"/>
  <c r="BK2081" i="10"/>
  <c r="BL2081" i="10"/>
  <c r="BM2081" i="10"/>
  <c r="BN2081" i="10"/>
  <c r="BO2081" i="10"/>
  <c r="BP2081" i="10"/>
  <c r="BQ2081" i="10"/>
  <c r="BR2081" i="10"/>
  <c r="BS2081" i="10"/>
  <c r="BT2081" i="10"/>
  <c r="BU2081" i="10"/>
  <c r="BV2081" i="10"/>
  <c r="BW2081" i="10"/>
  <c r="BX2081" i="10"/>
  <c r="BY2081" i="10"/>
  <c r="BZ2081" i="10"/>
  <c r="CA2081" i="10"/>
  <c r="CB2081" i="10"/>
  <c r="CC2081" i="10"/>
  <c r="CD2081" i="10"/>
  <c r="CE2081" i="10"/>
  <c r="CF2081" i="10"/>
  <c r="CG2081" i="10"/>
  <c r="CH2081" i="10"/>
  <c r="CI2081" i="10"/>
  <c r="CJ2081" i="10"/>
  <c r="CK2081" i="10"/>
  <c r="CL2081" i="10"/>
  <c r="CM2081" i="10"/>
  <c r="CN2081" i="10"/>
  <c r="CO2081" i="10"/>
  <c r="CP2081" i="10"/>
  <c r="CQ2081" i="10"/>
  <c r="CR2081" i="10"/>
  <c r="CS2081" i="10"/>
  <c r="CT2081" i="10"/>
  <c r="CU2081" i="10"/>
  <c r="CV2081" i="10"/>
  <c r="CW2081" i="10"/>
  <c r="CX2081" i="10"/>
  <c r="CY2081" i="10"/>
  <c r="CZ2081" i="10"/>
  <c r="DA2081" i="10"/>
  <c r="DB2081" i="10"/>
  <c r="DC2081" i="10"/>
  <c r="DD2081" i="10"/>
  <c r="DE2081" i="10"/>
  <c r="BG2082" i="10"/>
  <c r="BH2082" i="10"/>
  <c r="BI2082" i="10"/>
  <c r="BJ2082" i="10"/>
  <c r="BK2082" i="10"/>
  <c r="BL2082" i="10"/>
  <c r="BM2082" i="10"/>
  <c r="BN2082" i="10"/>
  <c r="BO2082" i="10"/>
  <c r="BP2082" i="10"/>
  <c r="BQ2082" i="10"/>
  <c r="BR2082" i="10"/>
  <c r="BS2082" i="10"/>
  <c r="BT2082" i="10"/>
  <c r="BU2082" i="10"/>
  <c r="BV2082" i="10"/>
  <c r="BW2082" i="10"/>
  <c r="BX2082" i="10"/>
  <c r="BY2082" i="10"/>
  <c r="BZ2082" i="10"/>
  <c r="CA2082" i="10"/>
  <c r="CB2082" i="10"/>
  <c r="CC2082" i="10"/>
  <c r="CD2082" i="10"/>
  <c r="CE2082" i="10"/>
  <c r="CF2082" i="10"/>
  <c r="CG2082" i="10"/>
  <c r="CH2082" i="10"/>
  <c r="CI2082" i="10"/>
  <c r="CJ2082" i="10"/>
  <c r="CK2082" i="10"/>
  <c r="CL2082" i="10"/>
  <c r="CM2082" i="10"/>
  <c r="CN2082" i="10"/>
  <c r="CO2082" i="10"/>
  <c r="CP2082" i="10"/>
  <c r="CQ2082" i="10"/>
  <c r="CR2082" i="10"/>
  <c r="CS2082" i="10"/>
  <c r="CT2082" i="10"/>
  <c r="CU2082" i="10"/>
  <c r="CV2082" i="10"/>
  <c r="CW2082" i="10"/>
  <c r="CX2082" i="10"/>
  <c r="CY2082" i="10"/>
  <c r="CZ2082" i="10"/>
  <c r="DA2082" i="10"/>
  <c r="DB2082" i="10"/>
  <c r="DC2082" i="10"/>
  <c r="DD2082" i="10"/>
  <c r="DE2082" i="10"/>
  <c r="BG2083" i="10"/>
  <c r="BH2083" i="10"/>
  <c r="BI2083" i="10"/>
  <c r="BJ2083" i="10"/>
  <c r="BK2083" i="10"/>
  <c r="BL2083" i="10"/>
  <c r="BM2083" i="10"/>
  <c r="BN2083" i="10"/>
  <c r="BO2083" i="10"/>
  <c r="BP2083" i="10"/>
  <c r="BQ2083" i="10"/>
  <c r="BR2083" i="10"/>
  <c r="BS2083" i="10"/>
  <c r="BT2083" i="10"/>
  <c r="BU2083" i="10"/>
  <c r="BV2083" i="10"/>
  <c r="BW2083" i="10"/>
  <c r="BX2083" i="10"/>
  <c r="BY2083" i="10"/>
  <c r="BZ2083" i="10"/>
  <c r="CA2083" i="10"/>
  <c r="CB2083" i="10"/>
  <c r="CC2083" i="10"/>
  <c r="CD2083" i="10"/>
  <c r="CE2083" i="10"/>
  <c r="CF2083" i="10"/>
  <c r="CG2083" i="10"/>
  <c r="CH2083" i="10"/>
  <c r="CI2083" i="10"/>
  <c r="CJ2083" i="10"/>
  <c r="CK2083" i="10"/>
  <c r="CL2083" i="10"/>
  <c r="CM2083" i="10"/>
  <c r="CN2083" i="10"/>
  <c r="CO2083" i="10"/>
  <c r="CP2083" i="10"/>
  <c r="CQ2083" i="10"/>
  <c r="CR2083" i="10"/>
  <c r="CS2083" i="10"/>
  <c r="CT2083" i="10"/>
  <c r="CU2083" i="10"/>
  <c r="CV2083" i="10"/>
  <c r="CW2083" i="10"/>
  <c r="CX2083" i="10"/>
  <c r="CY2083" i="10"/>
  <c r="CZ2083" i="10"/>
  <c r="DA2083" i="10"/>
  <c r="DB2083" i="10"/>
  <c r="DC2083" i="10"/>
  <c r="DD2083" i="10"/>
  <c r="DE2083" i="10"/>
  <c r="BG2084" i="10"/>
  <c r="BH2084" i="10"/>
  <c r="BI2084" i="10"/>
  <c r="BJ2084" i="10"/>
  <c r="BK2084" i="10"/>
  <c r="BL2084" i="10"/>
  <c r="BM2084" i="10"/>
  <c r="BN2084" i="10"/>
  <c r="BO2084" i="10"/>
  <c r="BP2084" i="10"/>
  <c r="BQ2084" i="10"/>
  <c r="BR2084" i="10"/>
  <c r="BS2084" i="10"/>
  <c r="BT2084" i="10"/>
  <c r="BU2084" i="10"/>
  <c r="BV2084" i="10"/>
  <c r="BW2084" i="10"/>
  <c r="BX2084" i="10"/>
  <c r="BY2084" i="10"/>
  <c r="BZ2084" i="10"/>
  <c r="CA2084" i="10"/>
  <c r="CB2084" i="10"/>
  <c r="CC2084" i="10"/>
  <c r="CD2084" i="10"/>
  <c r="CE2084" i="10"/>
  <c r="CF2084" i="10"/>
  <c r="CG2084" i="10"/>
  <c r="CH2084" i="10"/>
  <c r="CI2084" i="10"/>
  <c r="CJ2084" i="10"/>
  <c r="CK2084" i="10"/>
  <c r="CL2084" i="10"/>
  <c r="CM2084" i="10"/>
  <c r="CN2084" i="10"/>
  <c r="CO2084" i="10"/>
  <c r="CP2084" i="10"/>
  <c r="CQ2084" i="10"/>
  <c r="CR2084" i="10"/>
  <c r="CS2084" i="10"/>
  <c r="CT2084" i="10"/>
  <c r="CU2084" i="10"/>
  <c r="CV2084" i="10"/>
  <c r="CW2084" i="10"/>
  <c r="CX2084" i="10"/>
  <c r="CY2084" i="10"/>
  <c r="CZ2084" i="10"/>
  <c r="DA2084" i="10"/>
  <c r="DB2084" i="10"/>
  <c r="DC2084" i="10"/>
  <c r="DD2084" i="10"/>
  <c r="DE2084" i="10"/>
  <c r="BG2085" i="10"/>
  <c r="BH2085" i="10"/>
  <c r="BI2085" i="10"/>
  <c r="BJ2085" i="10"/>
  <c r="BK2085" i="10"/>
  <c r="BL2085" i="10"/>
  <c r="BM2085" i="10"/>
  <c r="BN2085" i="10"/>
  <c r="BO2085" i="10"/>
  <c r="BP2085" i="10"/>
  <c r="BQ2085" i="10"/>
  <c r="BR2085" i="10"/>
  <c r="BS2085" i="10"/>
  <c r="BT2085" i="10"/>
  <c r="BU2085" i="10"/>
  <c r="BV2085" i="10"/>
  <c r="BW2085" i="10"/>
  <c r="BX2085" i="10"/>
  <c r="BY2085" i="10"/>
  <c r="BZ2085" i="10"/>
  <c r="CA2085" i="10"/>
  <c r="CB2085" i="10"/>
  <c r="CC2085" i="10"/>
  <c r="CD2085" i="10"/>
  <c r="CE2085" i="10"/>
  <c r="CF2085" i="10"/>
  <c r="CG2085" i="10"/>
  <c r="CH2085" i="10"/>
  <c r="CI2085" i="10"/>
  <c r="CJ2085" i="10"/>
  <c r="CK2085" i="10"/>
  <c r="CL2085" i="10"/>
  <c r="CM2085" i="10"/>
  <c r="CN2085" i="10"/>
  <c r="CO2085" i="10"/>
  <c r="CP2085" i="10"/>
  <c r="CQ2085" i="10"/>
  <c r="CR2085" i="10"/>
  <c r="CS2085" i="10"/>
  <c r="CT2085" i="10"/>
  <c r="CU2085" i="10"/>
  <c r="CV2085" i="10"/>
  <c r="CW2085" i="10"/>
  <c r="CX2085" i="10"/>
  <c r="CY2085" i="10"/>
  <c r="CZ2085" i="10"/>
  <c r="DA2085" i="10"/>
  <c r="DB2085" i="10"/>
  <c r="DC2085" i="10"/>
  <c r="DD2085" i="10"/>
  <c r="DE2085" i="10"/>
  <c r="BG2086" i="10"/>
  <c r="BH2086" i="10"/>
  <c r="BI2086" i="10"/>
  <c r="BJ2086" i="10"/>
  <c r="BK2086" i="10"/>
  <c r="BL2086" i="10"/>
  <c r="BM2086" i="10"/>
  <c r="BN2086" i="10"/>
  <c r="BO2086" i="10"/>
  <c r="BP2086" i="10"/>
  <c r="BQ2086" i="10"/>
  <c r="BR2086" i="10"/>
  <c r="BS2086" i="10"/>
  <c r="BT2086" i="10"/>
  <c r="BU2086" i="10"/>
  <c r="BV2086" i="10"/>
  <c r="BW2086" i="10"/>
  <c r="BX2086" i="10"/>
  <c r="BY2086" i="10"/>
  <c r="BZ2086" i="10"/>
  <c r="CA2086" i="10"/>
  <c r="CB2086" i="10"/>
  <c r="CC2086" i="10"/>
  <c r="CD2086" i="10"/>
  <c r="CE2086" i="10"/>
  <c r="CF2086" i="10"/>
  <c r="CG2086" i="10"/>
  <c r="CH2086" i="10"/>
  <c r="CI2086" i="10"/>
  <c r="CJ2086" i="10"/>
  <c r="CK2086" i="10"/>
  <c r="CL2086" i="10"/>
  <c r="CM2086" i="10"/>
  <c r="CN2086" i="10"/>
  <c r="CO2086" i="10"/>
  <c r="CP2086" i="10"/>
  <c r="CQ2086" i="10"/>
  <c r="CR2086" i="10"/>
  <c r="CS2086" i="10"/>
  <c r="CT2086" i="10"/>
  <c r="CU2086" i="10"/>
  <c r="CV2086" i="10"/>
  <c r="CW2086" i="10"/>
  <c r="CX2086" i="10"/>
  <c r="CY2086" i="10"/>
  <c r="CZ2086" i="10"/>
  <c r="DA2086" i="10"/>
  <c r="DB2086" i="10"/>
  <c r="DC2086" i="10"/>
  <c r="DD2086" i="10"/>
  <c r="DE2086" i="10"/>
  <c r="BG2087" i="10"/>
  <c r="BH2087" i="10"/>
  <c r="BI2087" i="10"/>
  <c r="BJ2087" i="10"/>
  <c r="BK2087" i="10"/>
  <c r="BL2087" i="10"/>
  <c r="BM2087" i="10"/>
  <c r="BN2087" i="10"/>
  <c r="BO2087" i="10"/>
  <c r="BP2087" i="10"/>
  <c r="BQ2087" i="10"/>
  <c r="BR2087" i="10"/>
  <c r="BS2087" i="10"/>
  <c r="BT2087" i="10"/>
  <c r="BU2087" i="10"/>
  <c r="BV2087" i="10"/>
  <c r="BW2087" i="10"/>
  <c r="BX2087" i="10"/>
  <c r="BY2087" i="10"/>
  <c r="BZ2087" i="10"/>
  <c r="CA2087" i="10"/>
  <c r="CB2087" i="10"/>
  <c r="CC2087" i="10"/>
  <c r="CD2087" i="10"/>
  <c r="CE2087" i="10"/>
  <c r="CF2087" i="10"/>
  <c r="CG2087" i="10"/>
  <c r="CH2087" i="10"/>
  <c r="CI2087" i="10"/>
  <c r="CJ2087" i="10"/>
  <c r="CK2087" i="10"/>
  <c r="CL2087" i="10"/>
  <c r="CM2087" i="10"/>
  <c r="CN2087" i="10"/>
  <c r="CO2087" i="10"/>
  <c r="CP2087" i="10"/>
  <c r="CQ2087" i="10"/>
  <c r="CR2087" i="10"/>
  <c r="CS2087" i="10"/>
  <c r="CT2087" i="10"/>
  <c r="CU2087" i="10"/>
  <c r="CV2087" i="10"/>
  <c r="CW2087" i="10"/>
  <c r="CX2087" i="10"/>
  <c r="CY2087" i="10"/>
  <c r="CZ2087" i="10"/>
  <c r="DA2087" i="10"/>
  <c r="DB2087" i="10"/>
  <c r="DC2087" i="10"/>
  <c r="DD2087" i="10"/>
  <c r="DE2087" i="10"/>
  <c r="BG2088" i="10"/>
  <c r="BH2088" i="10"/>
  <c r="BI2088" i="10"/>
  <c r="BJ2088" i="10"/>
  <c r="BK2088" i="10"/>
  <c r="BL2088" i="10"/>
  <c r="BM2088" i="10"/>
  <c r="BN2088" i="10"/>
  <c r="BO2088" i="10"/>
  <c r="BP2088" i="10"/>
  <c r="BQ2088" i="10"/>
  <c r="BR2088" i="10"/>
  <c r="BS2088" i="10"/>
  <c r="BT2088" i="10"/>
  <c r="BU2088" i="10"/>
  <c r="BV2088" i="10"/>
  <c r="BW2088" i="10"/>
  <c r="BX2088" i="10"/>
  <c r="BY2088" i="10"/>
  <c r="BZ2088" i="10"/>
  <c r="CA2088" i="10"/>
  <c r="CB2088" i="10"/>
  <c r="CC2088" i="10"/>
  <c r="CD2088" i="10"/>
  <c r="CE2088" i="10"/>
  <c r="CF2088" i="10"/>
  <c r="CG2088" i="10"/>
  <c r="CH2088" i="10"/>
  <c r="CI2088" i="10"/>
  <c r="CJ2088" i="10"/>
  <c r="CK2088" i="10"/>
  <c r="CL2088" i="10"/>
  <c r="CM2088" i="10"/>
  <c r="CN2088" i="10"/>
  <c r="CO2088" i="10"/>
  <c r="CP2088" i="10"/>
  <c r="CQ2088" i="10"/>
  <c r="CR2088" i="10"/>
  <c r="CS2088" i="10"/>
  <c r="CT2088" i="10"/>
  <c r="CU2088" i="10"/>
  <c r="CV2088" i="10"/>
  <c r="CW2088" i="10"/>
  <c r="CX2088" i="10"/>
  <c r="CY2088" i="10"/>
  <c r="CZ2088" i="10"/>
  <c r="DA2088" i="10"/>
  <c r="DB2088" i="10"/>
  <c r="DC2088" i="10"/>
  <c r="DD2088" i="10"/>
  <c r="DE2088" i="10"/>
  <c r="BG2089" i="10"/>
  <c r="BH2089" i="10"/>
  <c r="BI2089" i="10"/>
  <c r="BJ2089" i="10"/>
  <c r="BK2089" i="10"/>
  <c r="BL2089" i="10"/>
  <c r="BM2089" i="10"/>
  <c r="BN2089" i="10"/>
  <c r="BO2089" i="10"/>
  <c r="BP2089" i="10"/>
  <c r="BQ2089" i="10"/>
  <c r="BR2089" i="10"/>
  <c r="BS2089" i="10"/>
  <c r="BT2089" i="10"/>
  <c r="BU2089" i="10"/>
  <c r="BV2089" i="10"/>
  <c r="BW2089" i="10"/>
  <c r="BX2089" i="10"/>
  <c r="BY2089" i="10"/>
  <c r="BZ2089" i="10"/>
  <c r="CA2089" i="10"/>
  <c r="CB2089" i="10"/>
  <c r="CC2089" i="10"/>
  <c r="CD2089" i="10"/>
  <c r="CE2089" i="10"/>
  <c r="CF2089" i="10"/>
  <c r="CG2089" i="10"/>
  <c r="CH2089" i="10"/>
  <c r="CI2089" i="10"/>
  <c r="CJ2089" i="10"/>
  <c r="CK2089" i="10"/>
  <c r="CL2089" i="10"/>
  <c r="CM2089" i="10"/>
  <c r="CN2089" i="10"/>
  <c r="CO2089" i="10"/>
  <c r="CP2089" i="10"/>
  <c r="CQ2089" i="10"/>
  <c r="CR2089" i="10"/>
  <c r="CS2089" i="10"/>
  <c r="CT2089" i="10"/>
  <c r="CU2089" i="10"/>
  <c r="CV2089" i="10"/>
  <c r="CW2089" i="10"/>
  <c r="CX2089" i="10"/>
  <c r="CY2089" i="10"/>
  <c r="CZ2089" i="10"/>
  <c r="DA2089" i="10"/>
  <c r="DB2089" i="10"/>
  <c r="DC2089" i="10"/>
  <c r="DD2089" i="10"/>
  <c r="DE2089" i="10"/>
  <c r="BG2090" i="10"/>
  <c r="BH2090" i="10"/>
  <c r="BI2090" i="10"/>
  <c r="BJ2090" i="10"/>
  <c r="BK2090" i="10"/>
  <c r="BL2090" i="10"/>
  <c r="BM2090" i="10"/>
  <c r="BN2090" i="10"/>
  <c r="BO2090" i="10"/>
  <c r="BP2090" i="10"/>
  <c r="BQ2090" i="10"/>
  <c r="BR2090" i="10"/>
  <c r="BS2090" i="10"/>
  <c r="BT2090" i="10"/>
  <c r="BU2090" i="10"/>
  <c r="BV2090" i="10"/>
  <c r="BW2090" i="10"/>
  <c r="BX2090" i="10"/>
  <c r="BY2090" i="10"/>
  <c r="BZ2090" i="10"/>
  <c r="CA2090" i="10"/>
  <c r="CB2090" i="10"/>
  <c r="CC2090" i="10"/>
  <c r="CD2090" i="10"/>
  <c r="CE2090" i="10"/>
  <c r="CF2090" i="10"/>
  <c r="CG2090" i="10"/>
  <c r="CH2090" i="10"/>
  <c r="CI2090" i="10"/>
  <c r="CJ2090" i="10"/>
  <c r="CK2090" i="10"/>
  <c r="CL2090" i="10"/>
  <c r="CM2090" i="10"/>
  <c r="CN2090" i="10"/>
  <c r="CO2090" i="10"/>
  <c r="CP2090" i="10"/>
  <c r="CQ2090" i="10"/>
  <c r="CR2090" i="10"/>
  <c r="CS2090" i="10"/>
  <c r="CT2090" i="10"/>
  <c r="CU2090" i="10"/>
  <c r="CV2090" i="10"/>
  <c r="CW2090" i="10"/>
  <c r="CX2090" i="10"/>
  <c r="CY2090" i="10"/>
  <c r="CZ2090" i="10"/>
  <c r="DA2090" i="10"/>
  <c r="DB2090" i="10"/>
  <c r="DC2090" i="10"/>
  <c r="DD2090" i="10"/>
  <c r="DE2090" i="10"/>
  <c r="BG2091" i="10"/>
  <c r="BH2091" i="10"/>
  <c r="BI2091" i="10"/>
  <c r="BJ2091" i="10"/>
  <c r="BK2091" i="10"/>
  <c r="BL2091" i="10"/>
  <c r="BM2091" i="10"/>
  <c r="BN2091" i="10"/>
  <c r="BO2091" i="10"/>
  <c r="BP2091" i="10"/>
  <c r="BQ2091" i="10"/>
  <c r="BR2091" i="10"/>
  <c r="BS2091" i="10"/>
  <c r="BT2091" i="10"/>
  <c r="BU2091" i="10"/>
  <c r="BV2091" i="10"/>
  <c r="BW2091" i="10"/>
  <c r="BX2091" i="10"/>
  <c r="BY2091" i="10"/>
  <c r="BZ2091" i="10"/>
  <c r="CA2091" i="10"/>
  <c r="CB2091" i="10"/>
  <c r="CC2091" i="10"/>
  <c r="CD2091" i="10"/>
  <c r="CE2091" i="10"/>
  <c r="CF2091" i="10"/>
  <c r="CG2091" i="10"/>
  <c r="CH2091" i="10"/>
  <c r="CI2091" i="10"/>
  <c r="CJ2091" i="10"/>
  <c r="CK2091" i="10"/>
  <c r="CL2091" i="10"/>
  <c r="CM2091" i="10"/>
  <c r="CN2091" i="10"/>
  <c r="CO2091" i="10"/>
  <c r="CP2091" i="10"/>
  <c r="CQ2091" i="10"/>
  <c r="CR2091" i="10"/>
  <c r="CS2091" i="10"/>
  <c r="CT2091" i="10"/>
  <c r="CU2091" i="10"/>
  <c r="CV2091" i="10"/>
  <c r="CW2091" i="10"/>
  <c r="CX2091" i="10"/>
  <c r="CY2091" i="10"/>
  <c r="CZ2091" i="10"/>
  <c r="DA2091" i="10"/>
  <c r="DB2091" i="10"/>
  <c r="DC2091" i="10"/>
  <c r="DD2091" i="10"/>
  <c r="DE2091" i="10"/>
  <c r="BG2092" i="10"/>
  <c r="BH2092" i="10"/>
  <c r="BI2092" i="10"/>
  <c r="BJ2092" i="10"/>
  <c r="BK2092" i="10"/>
  <c r="BL2092" i="10"/>
  <c r="BM2092" i="10"/>
  <c r="BN2092" i="10"/>
  <c r="BO2092" i="10"/>
  <c r="BP2092" i="10"/>
  <c r="BQ2092" i="10"/>
  <c r="BR2092" i="10"/>
  <c r="BS2092" i="10"/>
  <c r="BT2092" i="10"/>
  <c r="BU2092" i="10"/>
  <c r="BV2092" i="10"/>
  <c r="BW2092" i="10"/>
  <c r="BX2092" i="10"/>
  <c r="BY2092" i="10"/>
  <c r="BZ2092" i="10"/>
  <c r="CA2092" i="10"/>
  <c r="CB2092" i="10"/>
  <c r="CC2092" i="10"/>
  <c r="CD2092" i="10"/>
  <c r="CE2092" i="10"/>
  <c r="CF2092" i="10"/>
  <c r="CG2092" i="10"/>
  <c r="CH2092" i="10"/>
  <c r="CI2092" i="10"/>
  <c r="CJ2092" i="10"/>
  <c r="CK2092" i="10"/>
  <c r="CL2092" i="10"/>
  <c r="CM2092" i="10"/>
  <c r="CN2092" i="10"/>
  <c r="CO2092" i="10"/>
  <c r="CP2092" i="10"/>
  <c r="CQ2092" i="10"/>
  <c r="CR2092" i="10"/>
  <c r="CS2092" i="10"/>
  <c r="CT2092" i="10"/>
  <c r="CU2092" i="10"/>
  <c r="CV2092" i="10"/>
  <c r="CW2092" i="10"/>
  <c r="CX2092" i="10"/>
  <c r="CY2092" i="10"/>
  <c r="CZ2092" i="10"/>
  <c r="DA2092" i="10"/>
  <c r="DB2092" i="10"/>
  <c r="DC2092" i="10"/>
  <c r="DD2092" i="10"/>
  <c r="DE2092" i="10"/>
  <c r="BG2093" i="10"/>
  <c r="BH2093" i="10"/>
  <c r="BI2093" i="10"/>
  <c r="BJ2093" i="10"/>
  <c r="BK2093" i="10"/>
  <c r="BL2093" i="10"/>
  <c r="BM2093" i="10"/>
  <c r="BN2093" i="10"/>
  <c r="BO2093" i="10"/>
  <c r="BP2093" i="10"/>
  <c r="BQ2093" i="10"/>
  <c r="BR2093" i="10"/>
  <c r="BS2093" i="10"/>
  <c r="BT2093" i="10"/>
  <c r="BU2093" i="10"/>
  <c r="BV2093" i="10"/>
  <c r="BW2093" i="10"/>
  <c r="BX2093" i="10"/>
  <c r="BY2093" i="10"/>
  <c r="BZ2093" i="10"/>
  <c r="CA2093" i="10"/>
  <c r="CB2093" i="10"/>
  <c r="CC2093" i="10"/>
  <c r="CD2093" i="10"/>
  <c r="CE2093" i="10"/>
  <c r="CF2093" i="10"/>
  <c r="CG2093" i="10"/>
  <c r="CH2093" i="10"/>
  <c r="CI2093" i="10"/>
  <c r="CJ2093" i="10"/>
  <c r="CK2093" i="10"/>
  <c r="CL2093" i="10"/>
  <c r="CM2093" i="10"/>
  <c r="CN2093" i="10"/>
  <c r="CO2093" i="10"/>
  <c r="CP2093" i="10"/>
  <c r="CQ2093" i="10"/>
  <c r="CR2093" i="10"/>
  <c r="CS2093" i="10"/>
  <c r="CT2093" i="10"/>
  <c r="CU2093" i="10"/>
  <c r="CV2093" i="10"/>
  <c r="CW2093" i="10"/>
  <c r="CX2093" i="10"/>
  <c r="CY2093" i="10"/>
  <c r="CZ2093" i="10"/>
  <c r="DA2093" i="10"/>
  <c r="DB2093" i="10"/>
  <c r="DC2093" i="10"/>
  <c r="DD2093" i="10"/>
  <c r="DE2093" i="10"/>
  <c r="BG2094" i="10"/>
  <c r="BH2094" i="10"/>
  <c r="BI2094" i="10"/>
  <c r="BJ2094" i="10"/>
  <c r="BK2094" i="10"/>
  <c r="BL2094" i="10"/>
  <c r="BM2094" i="10"/>
  <c r="BN2094" i="10"/>
  <c r="BO2094" i="10"/>
  <c r="BP2094" i="10"/>
  <c r="BQ2094" i="10"/>
  <c r="BR2094" i="10"/>
  <c r="BS2094" i="10"/>
  <c r="BT2094" i="10"/>
  <c r="BU2094" i="10"/>
  <c r="BV2094" i="10"/>
  <c r="BW2094" i="10"/>
  <c r="BX2094" i="10"/>
  <c r="BY2094" i="10"/>
  <c r="BZ2094" i="10"/>
  <c r="CA2094" i="10"/>
  <c r="CB2094" i="10"/>
  <c r="CC2094" i="10"/>
  <c r="CD2094" i="10"/>
  <c r="CE2094" i="10"/>
  <c r="CF2094" i="10"/>
  <c r="CG2094" i="10"/>
  <c r="CH2094" i="10"/>
  <c r="CI2094" i="10"/>
  <c r="CJ2094" i="10"/>
  <c r="CK2094" i="10"/>
  <c r="CL2094" i="10"/>
  <c r="CM2094" i="10"/>
  <c r="CN2094" i="10"/>
  <c r="CO2094" i="10"/>
  <c r="CP2094" i="10"/>
  <c r="CQ2094" i="10"/>
  <c r="CR2094" i="10"/>
  <c r="CS2094" i="10"/>
  <c r="CT2094" i="10"/>
  <c r="CU2094" i="10"/>
  <c r="CV2094" i="10"/>
  <c r="CW2094" i="10"/>
  <c r="CX2094" i="10"/>
  <c r="CY2094" i="10"/>
  <c r="CZ2094" i="10"/>
  <c r="DA2094" i="10"/>
  <c r="DB2094" i="10"/>
  <c r="DC2094" i="10"/>
  <c r="DD2094" i="10"/>
  <c r="DE2094" i="10"/>
  <c r="BG2095" i="10"/>
  <c r="BH2095" i="10"/>
  <c r="BI2095" i="10"/>
  <c r="BJ2095" i="10"/>
  <c r="BK2095" i="10"/>
  <c r="BL2095" i="10"/>
  <c r="BM2095" i="10"/>
  <c r="BN2095" i="10"/>
  <c r="BO2095" i="10"/>
  <c r="BP2095" i="10"/>
  <c r="BQ2095" i="10"/>
  <c r="BR2095" i="10"/>
  <c r="BS2095" i="10"/>
  <c r="BT2095" i="10"/>
  <c r="BU2095" i="10"/>
  <c r="BV2095" i="10"/>
  <c r="BW2095" i="10"/>
  <c r="BX2095" i="10"/>
  <c r="BY2095" i="10"/>
  <c r="BZ2095" i="10"/>
  <c r="CA2095" i="10"/>
  <c r="CB2095" i="10"/>
  <c r="CC2095" i="10"/>
  <c r="CD2095" i="10"/>
  <c r="CE2095" i="10"/>
  <c r="CF2095" i="10"/>
  <c r="CG2095" i="10"/>
  <c r="CH2095" i="10"/>
  <c r="CI2095" i="10"/>
  <c r="CJ2095" i="10"/>
  <c r="CK2095" i="10"/>
  <c r="CL2095" i="10"/>
  <c r="CM2095" i="10"/>
  <c r="CN2095" i="10"/>
  <c r="CO2095" i="10"/>
  <c r="CP2095" i="10"/>
  <c r="CQ2095" i="10"/>
  <c r="CR2095" i="10"/>
  <c r="CS2095" i="10"/>
  <c r="CT2095" i="10"/>
  <c r="CU2095" i="10"/>
  <c r="CV2095" i="10"/>
  <c r="CW2095" i="10"/>
  <c r="CX2095" i="10"/>
  <c r="CY2095" i="10"/>
  <c r="CZ2095" i="10"/>
  <c r="DA2095" i="10"/>
  <c r="DB2095" i="10"/>
  <c r="DC2095" i="10"/>
  <c r="DD2095" i="10"/>
  <c r="DE2095" i="10"/>
  <c r="BG2096" i="10"/>
  <c r="BH2096" i="10"/>
  <c r="BI2096" i="10"/>
  <c r="BJ2096" i="10"/>
  <c r="BK2096" i="10"/>
  <c r="BL2096" i="10"/>
  <c r="BM2096" i="10"/>
  <c r="BN2096" i="10"/>
  <c r="BO2096" i="10"/>
  <c r="BP2096" i="10"/>
  <c r="BQ2096" i="10"/>
  <c r="BR2096" i="10"/>
  <c r="BS2096" i="10"/>
  <c r="BT2096" i="10"/>
  <c r="BU2096" i="10"/>
  <c r="BV2096" i="10"/>
  <c r="BW2096" i="10"/>
  <c r="BX2096" i="10"/>
  <c r="BY2096" i="10"/>
  <c r="BZ2096" i="10"/>
  <c r="CA2096" i="10"/>
  <c r="CB2096" i="10"/>
  <c r="CC2096" i="10"/>
  <c r="CD2096" i="10"/>
  <c r="CE2096" i="10"/>
  <c r="CF2096" i="10"/>
  <c r="CG2096" i="10"/>
  <c r="CH2096" i="10"/>
  <c r="CI2096" i="10"/>
  <c r="CJ2096" i="10"/>
  <c r="CK2096" i="10"/>
  <c r="CL2096" i="10"/>
  <c r="CM2096" i="10"/>
  <c r="CN2096" i="10"/>
  <c r="CO2096" i="10"/>
  <c r="CP2096" i="10"/>
  <c r="CQ2096" i="10"/>
  <c r="CR2096" i="10"/>
  <c r="CS2096" i="10"/>
  <c r="CT2096" i="10"/>
  <c r="CU2096" i="10"/>
  <c r="CV2096" i="10"/>
  <c r="CW2096" i="10"/>
  <c r="CX2096" i="10"/>
  <c r="CY2096" i="10"/>
  <c r="CZ2096" i="10"/>
  <c r="DA2096" i="10"/>
  <c r="DB2096" i="10"/>
  <c r="DC2096" i="10"/>
  <c r="DD2096" i="10"/>
  <c r="DE2096" i="10"/>
  <c r="BG2097" i="10"/>
  <c r="BH2097" i="10"/>
  <c r="BI2097" i="10"/>
  <c r="BJ2097" i="10"/>
  <c r="BK2097" i="10"/>
  <c r="BL2097" i="10"/>
  <c r="BM2097" i="10"/>
  <c r="BN2097" i="10"/>
  <c r="BO2097" i="10"/>
  <c r="BP2097" i="10"/>
  <c r="BQ2097" i="10"/>
  <c r="BR2097" i="10"/>
  <c r="BS2097" i="10"/>
  <c r="BT2097" i="10"/>
  <c r="BU2097" i="10"/>
  <c r="BV2097" i="10"/>
  <c r="BW2097" i="10"/>
  <c r="BX2097" i="10"/>
  <c r="BY2097" i="10"/>
  <c r="BZ2097" i="10"/>
  <c r="CA2097" i="10"/>
  <c r="CB2097" i="10"/>
  <c r="CC2097" i="10"/>
  <c r="CD2097" i="10"/>
  <c r="CE2097" i="10"/>
  <c r="CF2097" i="10"/>
  <c r="CG2097" i="10"/>
  <c r="CH2097" i="10"/>
  <c r="CI2097" i="10"/>
  <c r="CJ2097" i="10"/>
  <c r="CK2097" i="10"/>
  <c r="CL2097" i="10"/>
  <c r="CM2097" i="10"/>
  <c r="CN2097" i="10"/>
  <c r="CO2097" i="10"/>
  <c r="CP2097" i="10"/>
  <c r="CQ2097" i="10"/>
  <c r="CR2097" i="10"/>
  <c r="CS2097" i="10"/>
  <c r="CT2097" i="10"/>
  <c r="CU2097" i="10"/>
  <c r="CV2097" i="10"/>
  <c r="CW2097" i="10"/>
  <c r="CX2097" i="10"/>
  <c r="CY2097" i="10"/>
  <c r="CZ2097" i="10"/>
  <c r="DA2097" i="10"/>
  <c r="DB2097" i="10"/>
  <c r="DC2097" i="10"/>
  <c r="DD2097" i="10"/>
  <c r="DE2097" i="10"/>
  <c r="BG2098" i="10"/>
  <c r="BH2098" i="10"/>
  <c r="BI2098" i="10"/>
  <c r="BJ2098" i="10"/>
  <c r="BK2098" i="10"/>
  <c r="BL2098" i="10"/>
  <c r="BM2098" i="10"/>
  <c r="BN2098" i="10"/>
  <c r="BO2098" i="10"/>
  <c r="BP2098" i="10"/>
  <c r="BQ2098" i="10"/>
  <c r="BR2098" i="10"/>
  <c r="BS2098" i="10"/>
  <c r="BT2098" i="10"/>
  <c r="BU2098" i="10"/>
  <c r="BV2098" i="10"/>
  <c r="BW2098" i="10"/>
  <c r="BX2098" i="10"/>
  <c r="BY2098" i="10"/>
  <c r="BZ2098" i="10"/>
  <c r="CA2098" i="10"/>
  <c r="CB2098" i="10"/>
  <c r="CC2098" i="10"/>
  <c r="CD2098" i="10"/>
  <c r="CE2098" i="10"/>
  <c r="CF2098" i="10"/>
  <c r="CG2098" i="10"/>
  <c r="CH2098" i="10"/>
  <c r="CI2098" i="10"/>
  <c r="CJ2098" i="10"/>
  <c r="CK2098" i="10"/>
  <c r="CL2098" i="10"/>
  <c r="CM2098" i="10"/>
  <c r="CN2098" i="10"/>
  <c r="CO2098" i="10"/>
  <c r="CP2098" i="10"/>
  <c r="CQ2098" i="10"/>
  <c r="CR2098" i="10"/>
  <c r="CS2098" i="10"/>
  <c r="CT2098" i="10"/>
  <c r="CU2098" i="10"/>
  <c r="CV2098" i="10"/>
  <c r="CW2098" i="10"/>
  <c r="CX2098" i="10"/>
  <c r="CY2098" i="10"/>
  <c r="CZ2098" i="10"/>
  <c r="DA2098" i="10"/>
  <c r="DB2098" i="10"/>
  <c r="DC2098" i="10"/>
  <c r="DD2098" i="10"/>
  <c r="DE2098" i="10"/>
  <c r="BG2099" i="10"/>
  <c r="BH2099" i="10"/>
  <c r="BI2099" i="10"/>
  <c r="BJ2099" i="10"/>
  <c r="BK2099" i="10"/>
  <c r="BL2099" i="10"/>
  <c r="BM2099" i="10"/>
  <c r="BN2099" i="10"/>
  <c r="BO2099" i="10"/>
  <c r="BP2099" i="10"/>
  <c r="BQ2099" i="10"/>
  <c r="BR2099" i="10"/>
  <c r="BS2099" i="10"/>
  <c r="BT2099" i="10"/>
  <c r="BU2099" i="10"/>
  <c r="BV2099" i="10"/>
  <c r="BW2099" i="10"/>
  <c r="BX2099" i="10"/>
  <c r="BY2099" i="10"/>
  <c r="BZ2099" i="10"/>
  <c r="CA2099" i="10"/>
  <c r="CB2099" i="10"/>
  <c r="CC2099" i="10"/>
  <c r="CD2099" i="10"/>
  <c r="CE2099" i="10"/>
  <c r="CF2099" i="10"/>
  <c r="CG2099" i="10"/>
  <c r="CH2099" i="10"/>
  <c r="CI2099" i="10"/>
  <c r="CJ2099" i="10"/>
  <c r="CK2099" i="10"/>
  <c r="CL2099" i="10"/>
  <c r="CM2099" i="10"/>
  <c r="CN2099" i="10"/>
  <c r="CO2099" i="10"/>
  <c r="CP2099" i="10"/>
  <c r="CQ2099" i="10"/>
  <c r="CR2099" i="10"/>
  <c r="CS2099" i="10"/>
  <c r="CT2099" i="10"/>
  <c r="CU2099" i="10"/>
  <c r="CV2099" i="10"/>
  <c r="CW2099" i="10"/>
  <c r="CX2099" i="10"/>
  <c r="CY2099" i="10"/>
  <c r="CZ2099" i="10"/>
  <c r="DA2099" i="10"/>
  <c r="DB2099" i="10"/>
  <c r="DC2099" i="10"/>
  <c r="DD2099" i="10"/>
  <c r="DE2099" i="10"/>
  <c r="BG2100" i="10"/>
  <c r="BH2100" i="10"/>
  <c r="BI2100" i="10"/>
  <c r="BJ2100" i="10"/>
  <c r="BK2100" i="10"/>
  <c r="BL2100" i="10"/>
  <c r="BM2100" i="10"/>
  <c r="BN2100" i="10"/>
  <c r="BO2100" i="10"/>
  <c r="BP2100" i="10"/>
  <c r="BQ2100" i="10"/>
  <c r="BR2100" i="10"/>
  <c r="BS2100" i="10"/>
  <c r="BT2100" i="10"/>
  <c r="BU2100" i="10"/>
  <c r="BV2100" i="10"/>
  <c r="BW2100" i="10"/>
  <c r="BX2100" i="10"/>
  <c r="BY2100" i="10"/>
  <c r="BZ2100" i="10"/>
  <c r="CA2100" i="10"/>
  <c r="CB2100" i="10"/>
  <c r="CC2100" i="10"/>
  <c r="CD2100" i="10"/>
  <c r="CE2100" i="10"/>
  <c r="CF2100" i="10"/>
  <c r="CG2100" i="10"/>
  <c r="CH2100" i="10"/>
  <c r="CI2100" i="10"/>
  <c r="CJ2100" i="10"/>
  <c r="CK2100" i="10"/>
  <c r="CL2100" i="10"/>
  <c r="CM2100" i="10"/>
  <c r="CN2100" i="10"/>
  <c r="CO2100" i="10"/>
  <c r="CP2100" i="10"/>
  <c r="CQ2100" i="10"/>
  <c r="CR2100" i="10"/>
  <c r="CS2100" i="10"/>
  <c r="CT2100" i="10"/>
  <c r="CU2100" i="10"/>
  <c r="CV2100" i="10"/>
  <c r="CW2100" i="10"/>
  <c r="CX2100" i="10"/>
  <c r="CY2100" i="10"/>
  <c r="CZ2100" i="10"/>
  <c r="DA2100" i="10"/>
  <c r="DB2100" i="10"/>
  <c r="DC2100" i="10"/>
  <c r="DD2100" i="10"/>
  <c r="DE2100" i="10"/>
  <c r="BG2101" i="10"/>
  <c r="BH2101" i="10"/>
  <c r="BI2101" i="10"/>
  <c r="BJ2101" i="10"/>
  <c r="BK2101" i="10"/>
  <c r="BL2101" i="10"/>
  <c r="BM2101" i="10"/>
  <c r="BN2101" i="10"/>
  <c r="BO2101" i="10"/>
  <c r="BP2101" i="10"/>
  <c r="BQ2101" i="10"/>
  <c r="BR2101" i="10"/>
  <c r="BS2101" i="10"/>
  <c r="BT2101" i="10"/>
  <c r="BU2101" i="10"/>
  <c r="BV2101" i="10"/>
  <c r="BW2101" i="10"/>
  <c r="BX2101" i="10"/>
  <c r="BY2101" i="10"/>
  <c r="BZ2101" i="10"/>
  <c r="CA2101" i="10"/>
  <c r="CB2101" i="10"/>
  <c r="CC2101" i="10"/>
  <c r="CD2101" i="10"/>
  <c r="CE2101" i="10"/>
  <c r="CF2101" i="10"/>
  <c r="CG2101" i="10"/>
  <c r="CH2101" i="10"/>
  <c r="CI2101" i="10"/>
  <c r="CJ2101" i="10"/>
  <c r="CK2101" i="10"/>
  <c r="CL2101" i="10"/>
  <c r="CM2101" i="10"/>
  <c r="CN2101" i="10"/>
  <c r="CO2101" i="10"/>
  <c r="CP2101" i="10"/>
  <c r="CQ2101" i="10"/>
  <c r="CR2101" i="10"/>
  <c r="CS2101" i="10"/>
  <c r="CT2101" i="10"/>
  <c r="CU2101" i="10"/>
  <c r="CV2101" i="10"/>
  <c r="CW2101" i="10"/>
  <c r="CX2101" i="10"/>
  <c r="CY2101" i="10"/>
  <c r="CZ2101" i="10"/>
  <c r="DA2101" i="10"/>
  <c r="DB2101" i="10"/>
  <c r="DC2101" i="10"/>
  <c r="DD2101" i="10"/>
  <c r="DE2101" i="10"/>
  <c r="BG2102" i="10"/>
  <c r="BH2102" i="10"/>
  <c r="BI2102" i="10"/>
  <c r="BJ2102" i="10"/>
  <c r="BK2102" i="10"/>
  <c r="BL2102" i="10"/>
  <c r="BM2102" i="10"/>
  <c r="BN2102" i="10"/>
  <c r="BO2102" i="10"/>
  <c r="BP2102" i="10"/>
  <c r="BQ2102" i="10"/>
  <c r="BR2102" i="10"/>
  <c r="BS2102" i="10"/>
  <c r="BT2102" i="10"/>
  <c r="BU2102" i="10"/>
  <c r="BV2102" i="10"/>
  <c r="BW2102" i="10"/>
  <c r="BX2102" i="10"/>
  <c r="BY2102" i="10"/>
  <c r="BZ2102" i="10"/>
  <c r="CA2102" i="10"/>
  <c r="CB2102" i="10"/>
  <c r="CC2102" i="10"/>
  <c r="CD2102" i="10"/>
  <c r="CE2102" i="10"/>
  <c r="CF2102" i="10"/>
  <c r="CG2102" i="10"/>
  <c r="CH2102" i="10"/>
  <c r="CI2102" i="10"/>
  <c r="CJ2102" i="10"/>
  <c r="CK2102" i="10"/>
  <c r="CL2102" i="10"/>
  <c r="CM2102" i="10"/>
  <c r="CN2102" i="10"/>
  <c r="CO2102" i="10"/>
  <c r="CP2102" i="10"/>
  <c r="CQ2102" i="10"/>
  <c r="CR2102" i="10"/>
  <c r="CS2102" i="10"/>
  <c r="CT2102" i="10"/>
  <c r="CU2102" i="10"/>
  <c r="CV2102" i="10"/>
  <c r="CW2102" i="10"/>
  <c r="CX2102" i="10"/>
  <c r="CY2102" i="10"/>
  <c r="CZ2102" i="10"/>
  <c r="DA2102" i="10"/>
  <c r="DB2102" i="10"/>
  <c r="DC2102" i="10"/>
  <c r="DD2102" i="10"/>
  <c r="DE2102" i="10"/>
  <c r="BG2103" i="10"/>
  <c r="BH2103" i="10"/>
  <c r="BI2103" i="10"/>
  <c r="BJ2103" i="10"/>
  <c r="BK2103" i="10"/>
  <c r="BL2103" i="10"/>
  <c r="BM2103" i="10"/>
  <c r="BN2103" i="10"/>
  <c r="BO2103" i="10"/>
  <c r="BP2103" i="10"/>
  <c r="BQ2103" i="10"/>
  <c r="BR2103" i="10"/>
  <c r="BS2103" i="10"/>
  <c r="BT2103" i="10"/>
  <c r="BU2103" i="10"/>
  <c r="BV2103" i="10"/>
  <c r="BW2103" i="10"/>
  <c r="BX2103" i="10"/>
  <c r="BY2103" i="10"/>
  <c r="BZ2103" i="10"/>
  <c r="CA2103" i="10"/>
  <c r="CB2103" i="10"/>
  <c r="CC2103" i="10"/>
  <c r="CD2103" i="10"/>
  <c r="CE2103" i="10"/>
  <c r="CF2103" i="10"/>
  <c r="CG2103" i="10"/>
  <c r="CH2103" i="10"/>
  <c r="CI2103" i="10"/>
  <c r="CJ2103" i="10"/>
  <c r="CK2103" i="10"/>
  <c r="CL2103" i="10"/>
  <c r="CM2103" i="10"/>
  <c r="CN2103" i="10"/>
  <c r="CO2103" i="10"/>
  <c r="CP2103" i="10"/>
  <c r="CQ2103" i="10"/>
  <c r="CR2103" i="10"/>
  <c r="CS2103" i="10"/>
  <c r="CT2103" i="10"/>
  <c r="CU2103" i="10"/>
  <c r="CV2103" i="10"/>
  <c r="CW2103" i="10"/>
  <c r="CX2103" i="10"/>
  <c r="CY2103" i="10"/>
  <c r="CZ2103" i="10"/>
  <c r="DA2103" i="10"/>
  <c r="DB2103" i="10"/>
  <c r="DC2103" i="10"/>
  <c r="DD2103" i="10"/>
  <c r="DE2103" i="10"/>
  <c r="BG2104" i="10"/>
  <c r="BH2104" i="10"/>
  <c r="BI2104" i="10"/>
  <c r="BJ2104" i="10"/>
  <c r="BK2104" i="10"/>
  <c r="BL2104" i="10"/>
  <c r="BM2104" i="10"/>
  <c r="BN2104" i="10"/>
  <c r="BO2104" i="10"/>
  <c r="BP2104" i="10"/>
  <c r="BQ2104" i="10"/>
  <c r="BR2104" i="10"/>
  <c r="BS2104" i="10"/>
  <c r="BT2104" i="10"/>
  <c r="BU2104" i="10"/>
  <c r="BV2104" i="10"/>
  <c r="BW2104" i="10"/>
  <c r="BX2104" i="10"/>
  <c r="BY2104" i="10"/>
  <c r="BZ2104" i="10"/>
  <c r="CA2104" i="10"/>
  <c r="CB2104" i="10"/>
  <c r="CC2104" i="10"/>
  <c r="CD2104" i="10"/>
  <c r="CE2104" i="10"/>
  <c r="CF2104" i="10"/>
  <c r="CG2104" i="10"/>
  <c r="CH2104" i="10"/>
  <c r="CI2104" i="10"/>
  <c r="CJ2104" i="10"/>
  <c r="CK2104" i="10"/>
  <c r="CL2104" i="10"/>
  <c r="CM2104" i="10"/>
  <c r="CN2104" i="10"/>
  <c r="CO2104" i="10"/>
  <c r="CP2104" i="10"/>
  <c r="CQ2104" i="10"/>
  <c r="CR2104" i="10"/>
  <c r="CS2104" i="10"/>
  <c r="CT2104" i="10"/>
  <c r="CU2104" i="10"/>
  <c r="CV2104" i="10"/>
  <c r="CW2104" i="10"/>
  <c r="CX2104" i="10"/>
  <c r="CY2104" i="10"/>
  <c r="CZ2104" i="10"/>
  <c r="DA2104" i="10"/>
  <c r="DB2104" i="10"/>
  <c r="DC2104" i="10"/>
  <c r="DD2104" i="10"/>
  <c r="DE2104" i="10"/>
  <c r="BG2105" i="10"/>
  <c r="BH2105" i="10"/>
  <c r="BI2105" i="10"/>
  <c r="BJ2105" i="10"/>
  <c r="BK2105" i="10"/>
  <c r="BL2105" i="10"/>
  <c r="BM2105" i="10"/>
  <c r="BN2105" i="10"/>
  <c r="BO2105" i="10"/>
  <c r="BP2105" i="10"/>
  <c r="BQ2105" i="10"/>
  <c r="BR2105" i="10"/>
  <c r="BS2105" i="10"/>
  <c r="BT2105" i="10"/>
  <c r="BU2105" i="10"/>
  <c r="BV2105" i="10"/>
  <c r="BW2105" i="10"/>
  <c r="BX2105" i="10"/>
  <c r="BY2105" i="10"/>
  <c r="BZ2105" i="10"/>
  <c r="CA2105" i="10"/>
  <c r="CB2105" i="10"/>
  <c r="CC2105" i="10"/>
  <c r="CD2105" i="10"/>
  <c r="CE2105" i="10"/>
  <c r="CF2105" i="10"/>
  <c r="CG2105" i="10"/>
  <c r="CH2105" i="10"/>
  <c r="CI2105" i="10"/>
  <c r="CJ2105" i="10"/>
  <c r="CK2105" i="10"/>
  <c r="CL2105" i="10"/>
  <c r="CM2105" i="10"/>
  <c r="CN2105" i="10"/>
  <c r="CO2105" i="10"/>
  <c r="CP2105" i="10"/>
  <c r="CQ2105" i="10"/>
  <c r="CR2105" i="10"/>
  <c r="CS2105" i="10"/>
  <c r="CT2105" i="10"/>
  <c r="CU2105" i="10"/>
  <c r="CV2105" i="10"/>
  <c r="CW2105" i="10"/>
  <c r="CX2105" i="10"/>
  <c r="CY2105" i="10"/>
  <c r="CZ2105" i="10"/>
  <c r="DA2105" i="10"/>
  <c r="DB2105" i="10"/>
  <c r="DC2105" i="10"/>
  <c r="DD2105" i="10"/>
  <c r="DE2105" i="10"/>
  <c r="BG2106" i="10"/>
  <c r="BH2106" i="10"/>
  <c r="BI2106" i="10"/>
  <c r="BJ2106" i="10"/>
  <c r="BK2106" i="10"/>
  <c r="BL2106" i="10"/>
  <c r="BM2106" i="10"/>
  <c r="BN2106" i="10"/>
  <c r="BO2106" i="10"/>
  <c r="BP2106" i="10"/>
  <c r="BQ2106" i="10"/>
  <c r="BR2106" i="10"/>
  <c r="BS2106" i="10"/>
  <c r="BT2106" i="10"/>
  <c r="BU2106" i="10"/>
  <c r="BV2106" i="10"/>
  <c r="BW2106" i="10"/>
  <c r="BX2106" i="10"/>
  <c r="BY2106" i="10"/>
  <c r="BZ2106" i="10"/>
  <c r="CA2106" i="10"/>
  <c r="CB2106" i="10"/>
  <c r="CC2106" i="10"/>
  <c r="CD2106" i="10"/>
  <c r="CE2106" i="10"/>
  <c r="CF2106" i="10"/>
  <c r="CG2106" i="10"/>
  <c r="CH2106" i="10"/>
  <c r="CI2106" i="10"/>
  <c r="CJ2106" i="10"/>
  <c r="CK2106" i="10"/>
  <c r="CL2106" i="10"/>
  <c r="CM2106" i="10"/>
  <c r="CN2106" i="10"/>
  <c r="CO2106" i="10"/>
  <c r="CP2106" i="10"/>
  <c r="CQ2106" i="10"/>
  <c r="CR2106" i="10"/>
  <c r="CS2106" i="10"/>
  <c r="CT2106" i="10"/>
  <c r="CU2106" i="10"/>
  <c r="CV2106" i="10"/>
  <c r="CW2106" i="10"/>
  <c r="CX2106" i="10"/>
  <c r="CY2106" i="10"/>
  <c r="CZ2106" i="10"/>
  <c r="DA2106" i="10"/>
  <c r="DB2106" i="10"/>
  <c r="DC2106" i="10"/>
  <c r="DD2106" i="10"/>
  <c r="DE2106" i="10"/>
  <c r="BG2107" i="10"/>
  <c r="BH2107" i="10"/>
  <c r="BI2107" i="10"/>
  <c r="BJ2107" i="10"/>
  <c r="BK2107" i="10"/>
  <c r="BL2107" i="10"/>
  <c r="BM2107" i="10"/>
  <c r="BN2107" i="10"/>
  <c r="BO2107" i="10"/>
  <c r="BP2107" i="10"/>
  <c r="BQ2107" i="10"/>
  <c r="BR2107" i="10"/>
  <c r="BS2107" i="10"/>
  <c r="BT2107" i="10"/>
  <c r="BU2107" i="10"/>
  <c r="BV2107" i="10"/>
  <c r="BW2107" i="10"/>
  <c r="BX2107" i="10"/>
  <c r="BY2107" i="10"/>
  <c r="BZ2107" i="10"/>
  <c r="CA2107" i="10"/>
  <c r="CB2107" i="10"/>
  <c r="CC2107" i="10"/>
  <c r="CD2107" i="10"/>
  <c r="CE2107" i="10"/>
  <c r="CF2107" i="10"/>
  <c r="CG2107" i="10"/>
  <c r="CH2107" i="10"/>
  <c r="CI2107" i="10"/>
  <c r="CJ2107" i="10"/>
  <c r="CK2107" i="10"/>
  <c r="CL2107" i="10"/>
  <c r="CM2107" i="10"/>
  <c r="CN2107" i="10"/>
  <c r="CO2107" i="10"/>
  <c r="CP2107" i="10"/>
  <c r="CQ2107" i="10"/>
  <c r="CR2107" i="10"/>
  <c r="CS2107" i="10"/>
  <c r="CT2107" i="10"/>
  <c r="CU2107" i="10"/>
  <c r="CV2107" i="10"/>
  <c r="CW2107" i="10"/>
  <c r="CX2107" i="10"/>
  <c r="CY2107" i="10"/>
  <c r="CZ2107" i="10"/>
  <c r="DA2107" i="10"/>
  <c r="DB2107" i="10"/>
  <c r="DC2107" i="10"/>
  <c r="DD2107" i="10"/>
  <c r="DE2107" i="10"/>
  <c r="BG2108" i="10"/>
  <c r="BH2108" i="10"/>
  <c r="BI2108" i="10"/>
  <c r="BJ2108" i="10"/>
  <c r="BK2108" i="10"/>
  <c r="BL2108" i="10"/>
  <c r="BM2108" i="10"/>
  <c r="BN2108" i="10"/>
  <c r="BO2108" i="10"/>
  <c r="BP2108" i="10"/>
  <c r="BQ2108" i="10"/>
  <c r="BR2108" i="10"/>
  <c r="BS2108" i="10"/>
  <c r="BT2108" i="10"/>
  <c r="BU2108" i="10"/>
  <c r="BV2108" i="10"/>
  <c r="BW2108" i="10"/>
  <c r="BX2108" i="10"/>
  <c r="BY2108" i="10"/>
  <c r="BZ2108" i="10"/>
  <c r="CA2108" i="10"/>
  <c r="CB2108" i="10"/>
  <c r="CC2108" i="10"/>
  <c r="CD2108" i="10"/>
  <c r="CE2108" i="10"/>
  <c r="CF2108" i="10"/>
  <c r="CG2108" i="10"/>
  <c r="CH2108" i="10"/>
  <c r="CI2108" i="10"/>
  <c r="CJ2108" i="10"/>
  <c r="CK2108" i="10"/>
  <c r="CL2108" i="10"/>
  <c r="CM2108" i="10"/>
  <c r="CN2108" i="10"/>
  <c r="CO2108" i="10"/>
  <c r="CP2108" i="10"/>
  <c r="CQ2108" i="10"/>
  <c r="CR2108" i="10"/>
  <c r="CS2108" i="10"/>
  <c r="CT2108" i="10"/>
  <c r="CU2108" i="10"/>
  <c r="CV2108" i="10"/>
  <c r="CW2108" i="10"/>
  <c r="CX2108" i="10"/>
  <c r="CY2108" i="10"/>
  <c r="CZ2108" i="10"/>
  <c r="DA2108" i="10"/>
  <c r="DB2108" i="10"/>
  <c r="DC2108" i="10"/>
  <c r="DD2108" i="10"/>
  <c r="DE2108" i="10"/>
  <c r="BG2109" i="10"/>
  <c r="BH2109" i="10"/>
  <c r="BI2109" i="10"/>
  <c r="BJ2109" i="10"/>
  <c r="BK2109" i="10"/>
  <c r="BL2109" i="10"/>
  <c r="BM2109" i="10"/>
  <c r="BN2109" i="10"/>
  <c r="BO2109" i="10"/>
  <c r="BP2109" i="10"/>
  <c r="BQ2109" i="10"/>
  <c r="BR2109" i="10"/>
  <c r="BS2109" i="10"/>
  <c r="BT2109" i="10"/>
  <c r="BU2109" i="10"/>
  <c r="BV2109" i="10"/>
  <c r="BW2109" i="10"/>
  <c r="BX2109" i="10"/>
  <c r="BY2109" i="10"/>
  <c r="BZ2109" i="10"/>
  <c r="CA2109" i="10"/>
  <c r="CB2109" i="10"/>
  <c r="CC2109" i="10"/>
  <c r="CD2109" i="10"/>
  <c r="CE2109" i="10"/>
  <c r="CF2109" i="10"/>
  <c r="CG2109" i="10"/>
  <c r="CH2109" i="10"/>
  <c r="CI2109" i="10"/>
  <c r="CJ2109" i="10"/>
  <c r="CK2109" i="10"/>
  <c r="CL2109" i="10"/>
  <c r="CM2109" i="10"/>
  <c r="CN2109" i="10"/>
  <c r="CO2109" i="10"/>
  <c r="CP2109" i="10"/>
  <c r="CQ2109" i="10"/>
  <c r="CR2109" i="10"/>
  <c r="CS2109" i="10"/>
  <c r="CT2109" i="10"/>
  <c r="CU2109" i="10"/>
  <c r="CV2109" i="10"/>
  <c r="CW2109" i="10"/>
  <c r="CX2109" i="10"/>
  <c r="CY2109" i="10"/>
  <c r="CZ2109" i="10"/>
  <c r="DA2109" i="10"/>
  <c r="DB2109" i="10"/>
  <c r="DC2109" i="10"/>
  <c r="DD2109" i="10"/>
  <c r="DE2109" i="10"/>
  <c r="BG2110" i="10"/>
  <c r="BH2110" i="10"/>
  <c r="BI2110" i="10"/>
  <c r="BJ2110" i="10"/>
  <c r="BK2110" i="10"/>
  <c r="BL2110" i="10"/>
  <c r="BM2110" i="10"/>
  <c r="BN2110" i="10"/>
  <c r="BO2110" i="10"/>
  <c r="BP2110" i="10"/>
  <c r="BQ2110" i="10"/>
  <c r="BR2110" i="10"/>
  <c r="BS2110" i="10"/>
  <c r="BT2110" i="10"/>
  <c r="BU2110" i="10"/>
  <c r="BV2110" i="10"/>
  <c r="BW2110" i="10"/>
  <c r="BX2110" i="10"/>
  <c r="BY2110" i="10"/>
  <c r="BZ2110" i="10"/>
  <c r="CA2110" i="10"/>
  <c r="CB2110" i="10"/>
  <c r="CC2110" i="10"/>
  <c r="CD2110" i="10"/>
  <c r="CE2110" i="10"/>
  <c r="CF2110" i="10"/>
  <c r="CG2110" i="10"/>
  <c r="CH2110" i="10"/>
  <c r="CI2110" i="10"/>
  <c r="CJ2110" i="10"/>
  <c r="CK2110" i="10"/>
  <c r="CL2110" i="10"/>
  <c r="CM2110" i="10"/>
  <c r="CN2110" i="10"/>
  <c r="CO2110" i="10"/>
  <c r="CP2110" i="10"/>
  <c r="CQ2110" i="10"/>
  <c r="CR2110" i="10"/>
  <c r="CS2110" i="10"/>
  <c r="CT2110" i="10"/>
  <c r="CU2110" i="10"/>
  <c r="CV2110" i="10"/>
  <c r="CW2110" i="10"/>
  <c r="CX2110" i="10"/>
  <c r="CY2110" i="10"/>
  <c r="CZ2110" i="10"/>
  <c r="DA2110" i="10"/>
  <c r="DB2110" i="10"/>
  <c r="DC2110" i="10"/>
  <c r="DD2110" i="10"/>
  <c r="DE2110" i="10"/>
  <c r="BG2111" i="10"/>
  <c r="BH2111" i="10"/>
  <c r="BI2111" i="10"/>
  <c r="BJ2111" i="10"/>
  <c r="BK2111" i="10"/>
  <c r="BL2111" i="10"/>
  <c r="BM2111" i="10"/>
  <c r="BN2111" i="10"/>
  <c r="BO2111" i="10"/>
  <c r="BP2111" i="10"/>
  <c r="BQ2111" i="10"/>
  <c r="BR2111" i="10"/>
  <c r="BS2111" i="10"/>
  <c r="BT2111" i="10"/>
  <c r="BU2111" i="10"/>
  <c r="BV2111" i="10"/>
  <c r="BW2111" i="10"/>
  <c r="BX2111" i="10"/>
  <c r="BY2111" i="10"/>
  <c r="BZ2111" i="10"/>
  <c r="CA2111" i="10"/>
  <c r="CB2111" i="10"/>
  <c r="CC2111" i="10"/>
  <c r="CD2111" i="10"/>
  <c r="CE2111" i="10"/>
  <c r="CF2111" i="10"/>
  <c r="CG2111" i="10"/>
  <c r="CH2111" i="10"/>
  <c r="CI2111" i="10"/>
  <c r="CJ2111" i="10"/>
  <c r="CK2111" i="10"/>
  <c r="CL2111" i="10"/>
  <c r="CM2111" i="10"/>
  <c r="CN2111" i="10"/>
  <c r="CO2111" i="10"/>
  <c r="CP2111" i="10"/>
  <c r="CQ2111" i="10"/>
  <c r="CR2111" i="10"/>
  <c r="CS2111" i="10"/>
  <c r="CT2111" i="10"/>
  <c r="CU2111" i="10"/>
  <c r="CV2111" i="10"/>
  <c r="CW2111" i="10"/>
  <c r="CX2111" i="10"/>
  <c r="CY2111" i="10"/>
  <c r="CZ2111" i="10"/>
  <c r="DA2111" i="10"/>
  <c r="DB2111" i="10"/>
  <c r="DC2111" i="10"/>
  <c r="DD2111" i="10"/>
  <c r="DE2111" i="10"/>
  <c r="BG2112" i="10"/>
  <c r="BH2112" i="10"/>
  <c r="BI2112" i="10"/>
  <c r="BJ2112" i="10"/>
  <c r="BK2112" i="10"/>
  <c r="BL2112" i="10"/>
  <c r="BM2112" i="10"/>
  <c r="BN2112" i="10"/>
  <c r="BO2112" i="10"/>
  <c r="BP2112" i="10"/>
  <c r="BQ2112" i="10"/>
  <c r="BR2112" i="10"/>
  <c r="BS2112" i="10"/>
  <c r="BT2112" i="10"/>
  <c r="BU2112" i="10"/>
  <c r="BV2112" i="10"/>
  <c r="BW2112" i="10"/>
  <c r="BX2112" i="10"/>
  <c r="BY2112" i="10"/>
  <c r="BZ2112" i="10"/>
  <c r="CA2112" i="10"/>
  <c r="CB2112" i="10"/>
  <c r="CC2112" i="10"/>
  <c r="CD2112" i="10"/>
  <c r="CE2112" i="10"/>
  <c r="CF2112" i="10"/>
  <c r="CG2112" i="10"/>
  <c r="CH2112" i="10"/>
  <c r="CI2112" i="10"/>
  <c r="CJ2112" i="10"/>
  <c r="CK2112" i="10"/>
  <c r="CL2112" i="10"/>
  <c r="CM2112" i="10"/>
  <c r="CN2112" i="10"/>
  <c r="CO2112" i="10"/>
  <c r="CP2112" i="10"/>
  <c r="CQ2112" i="10"/>
  <c r="CR2112" i="10"/>
  <c r="CS2112" i="10"/>
  <c r="CT2112" i="10"/>
  <c r="CU2112" i="10"/>
  <c r="CV2112" i="10"/>
  <c r="CW2112" i="10"/>
  <c r="CX2112" i="10"/>
  <c r="CY2112" i="10"/>
  <c r="CZ2112" i="10"/>
  <c r="DA2112" i="10"/>
  <c r="DB2112" i="10"/>
  <c r="DC2112" i="10"/>
  <c r="DD2112" i="10"/>
  <c r="DE2112" i="10"/>
  <c r="BG2113" i="10"/>
  <c r="BH2113" i="10"/>
  <c r="BI2113" i="10"/>
  <c r="BJ2113" i="10"/>
  <c r="BK2113" i="10"/>
  <c r="BL2113" i="10"/>
  <c r="BM2113" i="10"/>
  <c r="BN2113" i="10"/>
  <c r="BO2113" i="10"/>
  <c r="BP2113" i="10"/>
  <c r="BQ2113" i="10"/>
  <c r="BR2113" i="10"/>
  <c r="BS2113" i="10"/>
  <c r="BT2113" i="10"/>
  <c r="BU2113" i="10"/>
  <c r="BV2113" i="10"/>
  <c r="BW2113" i="10"/>
  <c r="BX2113" i="10"/>
  <c r="BY2113" i="10"/>
  <c r="BZ2113" i="10"/>
  <c r="CA2113" i="10"/>
  <c r="CB2113" i="10"/>
  <c r="CC2113" i="10"/>
  <c r="CD2113" i="10"/>
  <c r="CE2113" i="10"/>
  <c r="CF2113" i="10"/>
  <c r="CG2113" i="10"/>
  <c r="CH2113" i="10"/>
  <c r="CI2113" i="10"/>
  <c r="CJ2113" i="10"/>
  <c r="CK2113" i="10"/>
  <c r="CL2113" i="10"/>
  <c r="CM2113" i="10"/>
  <c r="CN2113" i="10"/>
  <c r="CO2113" i="10"/>
  <c r="CP2113" i="10"/>
  <c r="CQ2113" i="10"/>
  <c r="CR2113" i="10"/>
  <c r="CS2113" i="10"/>
  <c r="CT2113" i="10"/>
  <c r="CU2113" i="10"/>
  <c r="CV2113" i="10"/>
  <c r="CW2113" i="10"/>
  <c r="CX2113" i="10"/>
  <c r="CY2113" i="10"/>
  <c r="CZ2113" i="10"/>
  <c r="DA2113" i="10"/>
  <c r="DB2113" i="10"/>
  <c r="DC2113" i="10"/>
  <c r="DD2113" i="10"/>
  <c r="DE2113" i="10"/>
  <c r="BG2114" i="10"/>
  <c r="BH2114" i="10"/>
  <c r="BI2114" i="10"/>
  <c r="BJ2114" i="10"/>
  <c r="BK2114" i="10"/>
  <c r="BL2114" i="10"/>
  <c r="BM2114" i="10"/>
  <c r="BN2114" i="10"/>
  <c r="BO2114" i="10"/>
  <c r="BP2114" i="10"/>
  <c r="BQ2114" i="10"/>
  <c r="BR2114" i="10"/>
  <c r="BS2114" i="10"/>
  <c r="BT2114" i="10"/>
  <c r="BU2114" i="10"/>
  <c r="BV2114" i="10"/>
  <c r="BW2114" i="10"/>
  <c r="BX2114" i="10"/>
  <c r="BY2114" i="10"/>
  <c r="BZ2114" i="10"/>
  <c r="CA2114" i="10"/>
  <c r="CB2114" i="10"/>
  <c r="CC2114" i="10"/>
  <c r="CD2114" i="10"/>
  <c r="CE2114" i="10"/>
  <c r="CF2114" i="10"/>
  <c r="CG2114" i="10"/>
  <c r="CH2114" i="10"/>
  <c r="CI2114" i="10"/>
  <c r="CJ2114" i="10"/>
  <c r="CK2114" i="10"/>
  <c r="CL2114" i="10"/>
  <c r="CM2114" i="10"/>
  <c r="CN2114" i="10"/>
  <c r="CO2114" i="10"/>
  <c r="CP2114" i="10"/>
  <c r="CQ2114" i="10"/>
  <c r="CR2114" i="10"/>
  <c r="CS2114" i="10"/>
  <c r="CT2114" i="10"/>
  <c r="CU2114" i="10"/>
  <c r="CV2114" i="10"/>
  <c r="CW2114" i="10"/>
  <c r="CX2114" i="10"/>
  <c r="CY2114" i="10"/>
  <c r="CZ2114" i="10"/>
  <c r="DA2114" i="10"/>
  <c r="DB2114" i="10"/>
  <c r="DC2114" i="10"/>
  <c r="DD2114" i="10"/>
  <c r="DE2114" i="10"/>
  <c r="BG2115" i="10"/>
  <c r="BH2115" i="10"/>
  <c r="BI2115" i="10"/>
  <c r="BJ2115" i="10"/>
  <c r="BK2115" i="10"/>
  <c r="BL2115" i="10"/>
  <c r="BM2115" i="10"/>
  <c r="BN2115" i="10"/>
  <c r="BO2115" i="10"/>
  <c r="BP2115" i="10"/>
  <c r="BQ2115" i="10"/>
  <c r="BR2115" i="10"/>
  <c r="BS2115" i="10"/>
  <c r="BT2115" i="10"/>
  <c r="BU2115" i="10"/>
  <c r="BV2115" i="10"/>
  <c r="BW2115" i="10"/>
  <c r="BX2115" i="10"/>
  <c r="BY2115" i="10"/>
  <c r="BZ2115" i="10"/>
  <c r="CA2115" i="10"/>
  <c r="CB2115" i="10"/>
  <c r="CC2115" i="10"/>
  <c r="CD2115" i="10"/>
  <c r="CE2115" i="10"/>
  <c r="CF2115" i="10"/>
  <c r="CG2115" i="10"/>
  <c r="CH2115" i="10"/>
  <c r="CI2115" i="10"/>
  <c r="CJ2115" i="10"/>
  <c r="CK2115" i="10"/>
  <c r="CL2115" i="10"/>
  <c r="CM2115" i="10"/>
  <c r="CN2115" i="10"/>
  <c r="CO2115" i="10"/>
  <c r="CP2115" i="10"/>
  <c r="CQ2115" i="10"/>
  <c r="CR2115" i="10"/>
  <c r="CS2115" i="10"/>
  <c r="CT2115" i="10"/>
  <c r="CU2115" i="10"/>
  <c r="CV2115" i="10"/>
  <c r="CW2115" i="10"/>
  <c r="CX2115" i="10"/>
  <c r="CY2115" i="10"/>
  <c r="CZ2115" i="10"/>
  <c r="DA2115" i="10"/>
  <c r="DB2115" i="10"/>
  <c r="DC2115" i="10"/>
  <c r="DD2115" i="10"/>
  <c r="DE2115" i="10"/>
  <c r="BG2116" i="10"/>
  <c r="BH2116" i="10"/>
  <c r="BI2116" i="10"/>
  <c r="BJ2116" i="10"/>
  <c r="BK2116" i="10"/>
  <c r="BL2116" i="10"/>
  <c r="BM2116" i="10"/>
  <c r="BN2116" i="10"/>
  <c r="BO2116" i="10"/>
  <c r="BP2116" i="10"/>
  <c r="BQ2116" i="10"/>
  <c r="BR2116" i="10"/>
  <c r="BS2116" i="10"/>
  <c r="BT2116" i="10"/>
  <c r="BU2116" i="10"/>
  <c r="BV2116" i="10"/>
  <c r="BW2116" i="10"/>
  <c r="BX2116" i="10"/>
  <c r="BY2116" i="10"/>
  <c r="BZ2116" i="10"/>
  <c r="CA2116" i="10"/>
  <c r="CB2116" i="10"/>
  <c r="CC2116" i="10"/>
  <c r="CD2116" i="10"/>
  <c r="CE2116" i="10"/>
  <c r="CF2116" i="10"/>
  <c r="CG2116" i="10"/>
  <c r="CH2116" i="10"/>
  <c r="CI2116" i="10"/>
  <c r="CJ2116" i="10"/>
  <c r="CK2116" i="10"/>
  <c r="CL2116" i="10"/>
  <c r="CM2116" i="10"/>
  <c r="CN2116" i="10"/>
  <c r="CO2116" i="10"/>
  <c r="CP2116" i="10"/>
  <c r="CQ2116" i="10"/>
  <c r="CR2116" i="10"/>
  <c r="CS2116" i="10"/>
  <c r="CT2116" i="10"/>
  <c r="CU2116" i="10"/>
  <c r="CV2116" i="10"/>
  <c r="CW2116" i="10"/>
  <c r="CX2116" i="10"/>
  <c r="CY2116" i="10"/>
  <c r="CZ2116" i="10"/>
  <c r="DA2116" i="10"/>
  <c r="DB2116" i="10"/>
  <c r="DC2116" i="10"/>
  <c r="DD2116" i="10"/>
  <c r="DE2116" i="10"/>
  <c r="BG2117" i="10"/>
  <c r="BH2117" i="10"/>
  <c r="BI2117" i="10"/>
  <c r="BJ2117" i="10"/>
  <c r="BK2117" i="10"/>
  <c r="BL2117" i="10"/>
  <c r="BM2117" i="10"/>
  <c r="BN2117" i="10"/>
  <c r="BO2117" i="10"/>
  <c r="BP2117" i="10"/>
  <c r="BQ2117" i="10"/>
  <c r="BR2117" i="10"/>
  <c r="BS2117" i="10"/>
  <c r="BT2117" i="10"/>
  <c r="BU2117" i="10"/>
  <c r="BV2117" i="10"/>
  <c r="BW2117" i="10"/>
  <c r="BX2117" i="10"/>
  <c r="BY2117" i="10"/>
  <c r="BZ2117" i="10"/>
  <c r="CA2117" i="10"/>
  <c r="CB2117" i="10"/>
  <c r="CC2117" i="10"/>
  <c r="CD2117" i="10"/>
  <c r="CE2117" i="10"/>
  <c r="CF2117" i="10"/>
  <c r="CG2117" i="10"/>
  <c r="CH2117" i="10"/>
  <c r="CI2117" i="10"/>
  <c r="CJ2117" i="10"/>
  <c r="CK2117" i="10"/>
  <c r="CL2117" i="10"/>
  <c r="CM2117" i="10"/>
  <c r="CN2117" i="10"/>
  <c r="CO2117" i="10"/>
  <c r="CP2117" i="10"/>
  <c r="CQ2117" i="10"/>
  <c r="CR2117" i="10"/>
  <c r="CS2117" i="10"/>
  <c r="CT2117" i="10"/>
  <c r="CU2117" i="10"/>
  <c r="CV2117" i="10"/>
  <c r="CW2117" i="10"/>
  <c r="CX2117" i="10"/>
  <c r="CY2117" i="10"/>
  <c r="CZ2117" i="10"/>
  <c r="DA2117" i="10"/>
  <c r="DB2117" i="10"/>
  <c r="DC2117" i="10"/>
  <c r="DD2117" i="10"/>
  <c r="DE2117" i="10"/>
  <c r="BG2118" i="10"/>
  <c r="BH2118" i="10"/>
  <c r="BI2118" i="10"/>
  <c r="BJ2118" i="10"/>
  <c r="BK2118" i="10"/>
  <c r="BL2118" i="10"/>
  <c r="BM2118" i="10"/>
  <c r="BN2118" i="10"/>
  <c r="BO2118" i="10"/>
  <c r="BP2118" i="10"/>
  <c r="BQ2118" i="10"/>
  <c r="BR2118" i="10"/>
  <c r="BS2118" i="10"/>
  <c r="BT2118" i="10"/>
  <c r="BU2118" i="10"/>
  <c r="BV2118" i="10"/>
  <c r="BW2118" i="10"/>
  <c r="BX2118" i="10"/>
  <c r="BY2118" i="10"/>
  <c r="BZ2118" i="10"/>
  <c r="CA2118" i="10"/>
  <c r="CB2118" i="10"/>
  <c r="CC2118" i="10"/>
  <c r="CD2118" i="10"/>
  <c r="CE2118" i="10"/>
  <c r="CF2118" i="10"/>
  <c r="CG2118" i="10"/>
  <c r="CH2118" i="10"/>
  <c r="CI2118" i="10"/>
  <c r="CJ2118" i="10"/>
  <c r="CK2118" i="10"/>
  <c r="CL2118" i="10"/>
  <c r="CM2118" i="10"/>
  <c r="CN2118" i="10"/>
  <c r="CO2118" i="10"/>
  <c r="CP2118" i="10"/>
  <c r="CQ2118" i="10"/>
  <c r="CR2118" i="10"/>
  <c r="CS2118" i="10"/>
  <c r="CT2118" i="10"/>
  <c r="CU2118" i="10"/>
  <c r="CV2118" i="10"/>
  <c r="CW2118" i="10"/>
  <c r="CX2118" i="10"/>
  <c r="CY2118" i="10"/>
  <c r="CZ2118" i="10"/>
  <c r="DA2118" i="10"/>
  <c r="DB2118" i="10"/>
  <c r="DC2118" i="10"/>
  <c r="DD2118" i="10"/>
  <c r="DE2118" i="10"/>
  <c r="BG2119" i="10"/>
  <c r="BH2119" i="10"/>
  <c r="BI2119" i="10"/>
  <c r="BJ2119" i="10"/>
  <c r="BK2119" i="10"/>
  <c r="BL2119" i="10"/>
  <c r="BM2119" i="10"/>
  <c r="BN2119" i="10"/>
  <c r="BO2119" i="10"/>
  <c r="BP2119" i="10"/>
  <c r="BQ2119" i="10"/>
  <c r="BR2119" i="10"/>
  <c r="BS2119" i="10"/>
  <c r="BT2119" i="10"/>
  <c r="BU2119" i="10"/>
  <c r="BV2119" i="10"/>
  <c r="BW2119" i="10"/>
  <c r="BX2119" i="10"/>
  <c r="BY2119" i="10"/>
  <c r="BZ2119" i="10"/>
  <c r="CA2119" i="10"/>
  <c r="CB2119" i="10"/>
  <c r="CC2119" i="10"/>
  <c r="CD2119" i="10"/>
  <c r="CE2119" i="10"/>
  <c r="CF2119" i="10"/>
  <c r="CG2119" i="10"/>
  <c r="CH2119" i="10"/>
  <c r="CI2119" i="10"/>
  <c r="CJ2119" i="10"/>
  <c r="CK2119" i="10"/>
  <c r="CL2119" i="10"/>
  <c r="CM2119" i="10"/>
  <c r="CN2119" i="10"/>
  <c r="CO2119" i="10"/>
  <c r="CP2119" i="10"/>
  <c r="CQ2119" i="10"/>
  <c r="CR2119" i="10"/>
  <c r="CS2119" i="10"/>
  <c r="CT2119" i="10"/>
  <c r="CU2119" i="10"/>
  <c r="CV2119" i="10"/>
  <c r="CW2119" i="10"/>
  <c r="CX2119" i="10"/>
  <c r="CY2119" i="10"/>
  <c r="CZ2119" i="10"/>
  <c r="DA2119" i="10"/>
  <c r="DB2119" i="10"/>
  <c r="DC2119" i="10"/>
  <c r="DD2119" i="10"/>
  <c r="DE2119" i="10"/>
  <c r="BG2120" i="10"/>
  <c r="BH2120" i="10"/>
  <c r="BI2120" i="10"/>
  <c r="BJ2120" i="10"/>
  <c r="BK2120" i="10"/>
  <c r="BL2120" i="10"/>
  <c r="BM2120" i="10"/>
  <c r="BN2120" i="10"/>
  <c r="BO2120" i="10"/>
  <c r="BP2120" i="10"/>
  <c r="BQ2120" i="10"/>
  <c r="BR2120" i="10"/>
  <c r="BS2120" i="10"/>
  <c r="BT2120" i="10"/>
  <c r="BU2120" i="10"/>
  <c r="BV2120" i="10"/>
  <c r="BW2120" i="10"/>
  <c r="BX2120" i="10"/>
  <c r="BY2120" i="10"/>
  <c r="BZ2120" i="10"/>
  <c r="CA2120" i="10"/>
  <c r="CB2120" i="10"/>
  <c r="CC2120" i="10"/>
  <c r="CD2120" i="10"/>
  <c r="CE2120" i="10"/>
  <c r="CF2120" i="10"/>
  <c r="CG2120" i="10"/>
  <c r="CH2120" i="10"/>
  <c r="CI2120" i="10"/>
  <c r="CJ2120" i="10"/>
  <c r="CK2120" i="10"/>
  <c r="CL2120" i="10"/>
  <c r="CM2120" i="10"/>
  <c r="CN2120" i="10"/>
  <c r="CO2120" i="10"/>
  <c r="CP2120" i="10"/>
  <c r="CQ2120" i="10"/>
  <c r="CR2120" i="10"/>
  <c r="CS2120" i="10"/>
  <c r="CT2120" i="10"/>
  <c r="CU2120" i="10"/>
  <c r="CV2120" i="10"/>
  <c r="CW2120" i="10"/>
  <c r="CX2120" i="10"/>
  <c r="CY2120" i="10"/>
  <c r="CZ2120" i="10"/>
  <c r="DA2120" i="10"/>
  <c r="DB2120" i="10"/>
  <c r="DC2120" i="10"/>
  <c r="DD2120" i="10"/>
  <c r="DE2120" i="10"/>
  <c r="BG2121" i="10"/>
  <c r="BH2121" i="10"/>
  <c r="BI2121" i="10"/>
  <c r="BJ2121" i="10"/>
  <c r="BK2121" i="10"/>
  <c r="BL2121" i="10"/>
  <c r="BM2121" i="10"/>
  <c r="BN2121" i="10"/>
  <c r="BO2121" i="10"/>
  <c r="BP2121" i="10"/>
  <c r="BQ2121" i="10"/>
  <c r="BR2121" i="10"/>
  <c r="BS2121" i="10"/>
  <c r="BT2121" i="10"/>
  <c r="BU2121" i="10"/>
  <c r="BV2121" i="10"/>
  <c r="BW2121" i="10"/>
  <c r="BX2121" i="10"/>
  <c r="BY2121" i="10"/>
  <c r="BZ2121" i="10"/>
  <c r="CA2121" i="10"/>
  <c r="CB2121" i="10"/>
  <c r="CC2121" i="10"/>
  <c r="CD2121" i="10"/>
  <c r="CE2121" i="10"/>
  <c r="CF2121" i="10"/>
  <c r="CG2121" i="10"/>
  <c r="CH2121" i="10"/>
  <c r="CI2121" i="10"/>
  <c r="CJ2121" i="10"/>
  <c r="CK2121" i="10"/>
  <c r="CL2121" i="10"/>
  <c r="CM2121" i="10"/>
  <c r="CN2121" i="10"/>
  <c r="CO2121" i="10"/>
  <c r="CP2121" i="10"/>
  <c r="CQ2121" i="10"/>
  <c r="CR2121" i="10"/>
  <c r="CS2121" i="10"/>
  <c r="CT2121" i="10"/>
  <c r="CU2121" i="10"/>
  <c r="CV2121" i="10"/>
  <c r="CW2121" i="10"/>
  <c r="CX2121" i="10"/>
  <c r="CY2121" i="10"/>
  <c r="CZ2121" i="10"/>
  <c r="DA2121" i="10"/>
  <c r="DB2121" i="10"/>
  <c r="DC2121" i="10"/>
  <c r="DD2121" i="10"/>
  <c r="DE2121" i="10"/>
  <c r="BG2122" i="10"/>
  <c r="BH2122" i="10"/>
  <c r="BI2122" i="10"/>
  <c r="BJ2122" i="10"/>
  <c r="BK2122" i="10"/>
  <c r="BL2122" i="10"/>
  <c r="BM2122" i="10"/>
  <c r="BN2122" i="10"/>
  <c r="BO2122" i="10"/>
  <c r="BP2122" i="10"/>
  <c r="BQ2122" i="10"/>
  <c r="BR2122" i="10"/>
  <c r="BS2122" i="10"/>
  <c r="BT2122" i="10"/>
  <c r="BU2122" i="10"/>
  <c r="BV2122" i="10"/>
  <c r="BW2122" i="10"/>
  <c r="BX2122" i="10"/>
  <c r="BY2122" i="10"/>
  <c r="BZ2122" i="10"/>
  <c r="CA2122" i="10"/>
  <c r="CB2122" i="10"/>
  <c r="CC2122" i="10"/>
  <c r="CD2122" i="10"/>
  <c r="CE2122" i="10"/>
  <c r="CF2122" i="10"/>
  <c r="CG2122" i="10"/>
  <c r="CH2122" i="10"/>
  <c r="CI2122" i="10"/>
  <c r="CJ2122" i="10"/>
  <c r="CK2122" i="10"/>
  <c r="CL2122" i="10"/>
  <c r="CM2122" i="10"/>
  <c r="CN2122" i="10"/>
  <c r="CO2122" i="10"/>
  <c r="CP2122" i="10"/>
  <c r="CQ2122" i="10"/>
  <c r="CR2122" i="10"/>
  <c r="CS2122" i="10"/>
  <c r="CT2122" i="10"/>
  <c r="CU2122" i="10"/>
  <c r="CV2122" i="10"/>
  <c r="CW2122" i="10"/>
  <c r="CX2122" i="10"/>
  <c r="CY2122" i="10"/>
  <c r="CZ2122" i="10"/>
  <c r="DA2122" i="10"/>
  <c r="DB2122" i="10"/>
  <c r="DC2122" i="10"/>
  <c r="DD2122" i="10"/>
  <c r="DE2122" i="10"/>
  <c r="BG2123" i="10"/>
  <c r="BH2123" i="10"/>
  <c r="BI2123" i="10"/>
  <c r="BJ2123" i="10"/>
  <c r="BK2123" i="10"/>
  <c r="BL2123" i="10"/>
  <c r="BM2123" i="10"/>
  <c r="BN2123" i="10"/>
  <c r="BO2123" i="10"/>
  <c r="BP2123" i="10"/>
  <c r="BQ2123" i="10"/>
  <c r="BR2123" i="10"/>
  <c r="BS2123" i="10"/>
  <c r="BT2123" i="10"/>
  <c r="BU2123" i="10"/>
  <c r="BV2123" i="10"/>
  <c r="BW2123" i="10"/>
  <c r="BX2123" i="10"/>
  <c r="BY2123" i="10"/>
  <c r="BZ2123" i="10"/>
  <c r="CA2123" i="10"/>
  <c r="CB2123" i="10"/>
  <c r="CC2123" i="10"/>
  <c r="CD2123" i="10"/>
  <c r="CE2123" i="10"/>
  <c r="CF2123" i="10"/>
  <c r="CG2123" i="10"/>
  <c r="CH2123" i="10"/>
  <c r="CI2123" i="10"/>
  <c r="CJ2123" i="10"/>
  <c r="CK2123" i="10"/>
  <c r="CL2123" i="10"/>
  <c r="CM2123" i="10"/>
  <c r="CN2123" i="10"/>
  <c r="CO2123" i="10"/>
  <c r="CP2123" i="10"/>
  <c r="CQ2123" i="10"/>
  <c r="CR2123" i="10"/>
  <c r="CS2123" i="10"/>
  <c r="CT2123" i="10"/>
  <c r="CU2123" i="10"/>
  <c r="CV2123" i="10"/>
  <c r="CW2123" i="10"/>
  <c r="CX2123" i="10"/>
  <c r="CY2123" i="10"/>
  <c r="CZ2123" i="10"/>
  <c r="DA2123" i="10"/>
  <c r="DB2123" i="10"/>
  <c r="DC2123" i="10"/>
  <c r="DD2123" i="10"/>
  <c r="DE2123" i="10"/>
  <c r="BG2124" i="10"/>
  <c r="BH2124" i="10"/>
  <c r="BI2124" i="10"/>
  <c r="BJ2124" i="10"/>
  <c r="BK2124" i="10"/>
  <c r="BL2124" i="10"/>
  <c r="BM2124" i="10"/>
  <c r="BN2124" i="10"/>
  <c r="BO2124" i="10"/>
  <c r="BP2124" i="10"/>
  <c r="BQ2124" i="10"/>
  <c r="BR2124" i="10"/>
  <c r="BS2124" i="10"/>
  <c r="BT2124" i="10"/>
  <c r="BU2124" i="10"/>
  <c r="BV2124" i="10"/>
  <c r="BW2124" i="10"/>
  <c r="BX2124" i="10"/>
  <c r="BY2124" i="10"/>
  <c r="BZ2124" i="10"/>
  <c r="CA2124" i="10"/>
  <c r="CB2124" i="10"/>
  <c r="CC2124" i="10"/>
  <c r="CD2124" i="10"/>
  <c r="CE2124" i="10"/>
  <c r="CF2124" i="10"/>
  <c r="CG2124" i="10"/>
  <c r="CH2124" i="10"/>
  <c r="CI2124" i="10"/>
  <c r="CJ2124" i="10"/>
  <c r="CK2124" i="10"/>
  <c r="CL2124" i="10"/>
  <c r="CM2124" i="10"/>
  <c r="CN2124" i="10"/>
  <c r="CO2124" i="10"/>
  <c r="CP2124" i="10"/>
  <c r="CQ2124" i="10"/>
  <c r="CR2124" i="10"/>
  <c r="CS2124" i="10"/>
  <c r="CT2124" i="10"/>
  <c r="CU2124" i="10"/>
  <c r="CV2124" i="10"/>
  <c r="CW2124" i="10"/>
  <c r="CX2124" i="10"/>
  <c r="CY2124" i="10"/>
  <c r="CZ2124" i="10"/>
  <c r="DA2124" i="10"/>
  <c r="DB2124" i="10"/>
  <c r="DC2124" i="10"/>
  <c r="DD2124" i="10"/>
  <c r="DE2124" i="10"/>
  <c r="BG2125" i="10"/>
  <c r="BH2125" i="10"/>
  <c r="BI2125" i="10"/>
  <c r="BJ2125" i="10"/>
  <c r="BK2125" i="10"/>
  <c r="BL2125" i="10"/>
  <c r="BM2125" i="10"/>
  <c r="BN2125" i="10"/>
  <c r="BO2125" i="10"/>
  <c r="BP2125" i="10"/>
  <c r="BQ2125" i="10"/>
  <c r="BR2125" i="10"/>
  <c r="BS2125" i="10"/>
  <c r="BT2125" i="10"/>
  <c r="BU2125" i="10"/>
  <c r="BV2125" i="10"/>
  <c r="BW2125" i="10"/>
  <c r="BX2125" i="10"/>
  <c r="BY2125" i="10"/>
  <c r="BZ2125" i="10"/>
  <c r="CA2125" i="10"/>
  <c r="CB2125" i="10"/>
  <c r="CC2125" i="10"/>
  <c r="CD2125" i="10"/>
  <c r="CE2125" i="10"/>
  <c r="CF2125" i="10"/>
  <c r="CG2125" i="10"/>
  <c r="CH2125" i="10"/>
  <c r="CI2125" i="10"/>
  <c r="CJ2125" i="10"/>
  <c r="CK2125" i="10"/>
  <c r="CL2125" i="10"/>
  <c r="CM2125" i="10"/>
  <c r="CN2125" i="10"/>
  <c r="CO2125" i="10"/>
  <c r="CP2125" i="10"/>
  <c r="CQ2125" i="10"/>
  <c r="CR2125" i="10"/>
  <c r="CS2125" i="10"/>
  <c r="CT2125" i="10"/>
  <c r="CU2125" i="10"/>
  <c r="CV2125" i="10"/>
  <c r="CW2125" i="10"/>
  <c r="CX2125" i="10"/>
  <c r="CY2125" i="10"/>
  <c r="CZ2125" i="10"/>
  <c r="DA2125" i="10"/>
  <c r="DB2125" i="10"/>
  <c r="DC2125" i="10"/>
  <c r="DD2125" i="10"/>
  <c r="DE2125" i="10"/>
  <c r="BG2126" i="10"/>
  <c r="BH2126" i="10"/>
  <c r="BI2126" i="10"/>
  <c r="BJ2126" i="10"/>
  <c r="BK2126" i="10"/>
  <c r="BL2126" i="10"/>
  <c r="BM2126" i="10"/>
  <c r="BN2126" i="10"/>
  <c r="BO2126" i="10"/>
  <c r="BP2126" i="10"/>
  <c r="BQ2126" i="10"/>
  <c r="BR2126" i="10"/>
  <c r="BS2126" i="10"/>
  <c r="BT2126" i="10"/>
  <c r="BU2126" i="10"/>
  <c r="BV2126" i="10"/>
  <c r="BW2126" i="10"/>
  <c r="BX2126" i="10"/>
  <c r="BY2126" i="10"/>
  <c r="BZ2126" i="10"/>
  <c r="CA2126" i="10"/>
  <c r="CB2126" i="10"/>
  <c r="CC2126" i="10"/>
  <c r="CD2126" i="10"/>
  <c r="CE2126" i="10"/>
  <c r="CF2126" i="10"/>
  <c r="CG2126" i="10"/>
  <c r="CH2126" i="10"/>
  <c r="CI2126" i="10"/>
  <c r="CJ2126" i="10"/>
  <c r="CK2126" i="10"/>
  <c r="CL2126" i="10"/>
  <c r="CM2126" i="10"/>
  <c r="CN2126" i="10"/>
  <c r="CO2126" i="10"/>
  <c r="CP2126" i="10"/>
  <c r="CQ2126" i="10"/>
  <c r="CR2126" i="10"/>
  <c r="CS2126" i="10"/>
  <c r="CT2126" i="10"/>
  <c r="CU2126" i="10"/>
  <c r="CV2126" i="10"/>
  <c r="CW2126" i="10"/>
  <c r="CX2126" i="10"/>
  <c r="CY2126" i="10"/>
  <c r="CZ2126" i="10"/>
  <c r="DA2126" i="10"/>
  <c r="DB2126" i="10"/>
  <c r="DC2126" i="10"/>
  <c r="DD2126" i="10"/>
  <c r="DE2126" i="10"/>
  <c r="BG2127" i="10"/>
  <c r="BH2127" i="10"/>
  <c r="BI2127" i="10"/>
  <c r="BJ2127" i="10"/>
  <c r="BK2127" i="10"/>
  <c r="BL2127" i="10"/>
  <c r="BM2127" i="10"/>
  <c r="BN2127" i="10"/>
  <c r="BO2127" i="10"/>
  <c r="BP2127" i="10"/>
  <c r="BQ2127" i="10"/>
  <c r="BR2127" i="10"/>
  <c r="BS2127" i="10"/>
  <c r="BT2127" i="10"/>
  <c r="BU2127" i="10"/>
  <c r="BV2127" i="10"/>
  <c r="BW2127" i="10"/>
  <c r="BX2127" i="10"/>
  <c r="BY2127" i="10"/>
  <c r="BZ2127" i="10"/>
  <c r="CA2127" i="10"/>
  <c r="CB2127" i="10"/>
  <c r="CC2127" i="10"/>
  <c r="CD2127" i="10"/>
  <c r="CE2127" i="10"/>
  <c r="CF2127" i="10"/>
  <c r="CG2127" i="10"/>
  <c r="CH2127" i="10"/>
  <c r="CI2127" i="10"/>
  <c r="CJ2127" i="10"/>
  <c r="CK2127" i="10"/>
  <c r="CL2127" i="10"/>
  <c r="CM2127" i="10"/>
  <c r="CN2127" i="10"/>
  <c r="CO2127" i="10"/>
  <c r="CP2127" i="10"/>
  <c r="CQ2127" i="10"/>
  <c r="CR2127" i="10"/>
  <c r="CS2127" i="10"/>
  <c r="CT2127" i="10"/>
  <c r="CU2127" i="10"/>
  <c r="CV2127" i="10"/>
  <c r="CW2127" i="10"/>
  <c r="CX2127" i="10"/>
  <c r="CY2127" i="10"/>
  <c r="CZ2127" i="10"/>
  <c r="DA2127" i="10"/>
  <c r="DB2127" i="10"/>
  <c r="DC2127" i="10"/>
  <c r="DD2127" i="10"/>
  <c r="DE2127" i="10"/>
  <c r="BG2128" i="10"/>
  <c r="BH2128" i="10"/>
  <c r="BI2128" i="10"/>
  <c r="BJ2128" i="10"/>
  <c r="BK2128" i="10"/>
  <c r="BL2128" i="10"/>
  <c r="BM2128" i="10"/>
  <c r="BN2128" i="10"/>
  <c r="BO2128" i="10"/>
  <c r="BP2128" i="10"/>
  <c r="BQ2128" i="10"/>
  <c r="BR2128" i="10"/>
  <c r="BS2128" i="10"/>
  <c r="BT2128" i="10"/>
  <c r="BU2128" i="10"/>
  <c r="BV2128" i="10"/>
  <c r="BW2128" i="10"/>
  <c r="BX2128" i="10"/>
  <c r="BY2128" i="10"/>
  <c r="BZ2128" i="10"/>
  <c r="CA2128" i="10"/>
  <c r="CB2128" i="10"/>
  <c r="CC2128" i="10"/>
  <c r="CD2128" i="10"/>
  <c r="CE2128" i="10"/>
  <c r="CF2128" i="10"/>
  <c r="CG2128" i="10"/>
  <c r="CH2128" i="10"/>
  <c r="CI2128" i="10"/>
  <c r="CJ2128" i="10"/>
  <c r="CK2128" i="10"/>
  <c r="CL2128" i="10"/>
  <c r="CM2128" i="10"/>
  <c r="CN2128" i="10"/>
  <c r="CO2128" i="10"/>
  <c r="CP2128" i="10"/>
  <c r="CQ2128" i="10"/>
  <c r="CR2128" i="10"/>
  <c r="CS2128" i="10"/>
  <c r="CT2128" i="10"/>
  <c r="CU2128" i="10"/>
  <c r="CV2128" i="10"/>
  <c r="CW2128" i="10"/>
  <c r="CX2128" i="10"/>
  <c r="CY2128" i="10"/>
  <c r="CZ2128" i="10"/>
  <c r="DA2128" i="10"/>
  <c r="DB2128" i="10"/>
  <c r="DC2128" i="10"/>
  <c r="DD2128" i="10"/>
  <c r="DE2128" i="10"/>
  <c r="BG2129" i="10"/>
  <c r="BH2129" i="10"/>
  <c r="BI2129" i="10"/>
  <c r="BJ2129" i="10"/>
  <c r="BK2129" i="10"/>
  <c r="BL2129" i="10"/>
  <c r="BM2129" i="10"/>
  <c r="BN2129" i="10"/>
  <c r="BO2129" i="10"/>
  <c r="BP2129" i="10"/>
  <c r="BQ2129" i="10"/>
  <c r="BR2129" i="10"/>
  <c r="BS2129" i="10"/>
  <c r="BT2129" i="10"/>
  <c r="BU2129" i="10"/>
  <c r="BV2129" i="10"/>
  <c r="BW2129" i="10"/>
  <c r="BX2129" i="10"/>
  <c r="BY2129" i="10"/>
  <c r="BZ2129" i="10"/>
  <c r="CA2129" i="10"/>
  <c r="CB2129" i="10"/>
  <c r="CC2129" i="10"/>
  <c r="CD2129" i="10"/>
  <c r="CE2129" i="10"/>
  <c r="CF2129" i="10"/>
  <c r="CG2129" i="10"/>
  <c r="CH2129" i="10"/>
  <c r="CI2129" i="10"/>
  <c r="CJ2129" i="10"/>
  <c r="CK2129" i="10"/>
  <c r="CL2129" i="10"/>
  <c r="CM2129" i="10"/>
  <c r="CN2129" i="10"/>
  <c r="CO2129" i="10"/>
  <c r="CP2129" i="10"/>
  <c r="CQ2129" i="10"/>
  <c r="CR2129" i="10"/>
  <c r="CS2129" i="10"/>
  <c r="CT2129" i="10"/>
  <c r="CU2129" i="10"/>
  <c r="CV2129" i="10"/>
  <c r="CW2129" i="10"/>
  <c r="CX2129" i="10"/>
  <c r="CY2129" i="10"/>
  <c r="CZ2129" i="10"/>
  <c r="DA2129" i="10"/>
  <c r="DB2129" i="10"/>
  <c r="DC2129" i="10"/>
  <c r="DD2129" i="10"/>
  <c r="DE2129" i="10"/>
  <c r="BG2130" i="10"/>
  <c r="BH2130" i="10"/>
  <c r="BI2130" i="10"/>
  <c r="BJ2130" i="10"/>
  <c r="BK2130" i="10"/>
  <c r="BL2130" i="10"/>
  <c r="BM2130" i="10"/>
  <c r="BN2130" i="10"/>
  <c r="BO2130" i="10"/>
  <c r="BP2130" i="10"/>
  <c r="BQ2130" i="10"/>
  <c r="BR2130" i="10"/>
  <c r="BS2130" i="10"/>
  <c r="BT2130" i="10"/>
  <c r="BU2130" i="10"/>
  <c r="BV2130" i="10"/>
  <c r="BW2130" i="10"/>
  <c r="BX2130" i="10"/>
  <c r="BY2130" i="10"/>
  <c r="BZ2130" i="10"/>
  <c r="CA2130" i="10"/>
  <c r="CB2130" i="10"/>
  <c r="CC2130" i="10"/>
  <c r="CD2130" i="10"/>
  <c r="CE2130" i="10"/>
  <c r="CF2130" i="10"/>
  <c r="CG2130" i="10"/>
  <c r="CH2130" i="10"/>
  <c r="CI2130" i="10"/>
  <c r="CJ2130" i="10"/>
  <c r="CK2130" i="10"/>
  <c r="CL2130" i="10"/>
  <c r="CM2130" i="10"/>
  <c r="CN2130" i="10"/>
  <c r="CO2130" i="10"/>
  <c r="CP2130" i="10"/>
  <c r="CQ2130" i="10"/>
  <c r="CR2130" i="10"/>
  <c r="CS2130" i="10"/>
  <c r="CT2130" i="10"/>
  <c r="CU2130" i="10"/>
  <c r="CV2130" i="10"/>
  <c r="CW2130" i="10"/>
  <c r="CX2130" i="10"/>
  <c r="CY2130" i="10"/>
  <c r="CZ2130" i="10"/>
  <c r="DA2130" i="10"/>
  <c r="DB2130" i="10"/>
  <c r="DC2130" i="10"/>
  <c r="DD2130" i="10"/>
  <c r="DE2130" i="10"/>
  <c r="BG2131" i="10"/>
  <c r="BH2131" i="10"/>
  <c r="BI2131" i="10"/>
  <c r="BJ2131" i="10"/>
  <c r="BK2131" i="10"/>
  <c r="BL2131" i="10"/>
  <c r="BM2131" i="10"/>
  <c r="BN2131" i="10"/>
  <c r="BO2131" i="10"/>
  <c r="BP2131" i="10"/>
  <c r="BQ2131" i="10"/>
  <c r="BR2131" i="10"/>
  <c r="BS2131" i="10"/>
  <c r="BT2131" i="10"/>
  <c r="BU2131" i="10"/>
  <c r="BV2131" i="10"/>
  <c r="BW2131" i="10"/>
  <c r="BX2131" i="10"/>
  <c r="BY2131" i="10"/>
  <c r="BZ2131" i="10"/>
  <c r="CA2131" i="10"/>
  <c r="CB2131" i="10"/>
  <c r="CC2131" i="10"/>
  <c r="CD2131" i="10"/>
  <c r="CE2131" i="10"/>
  <c r="CF2131" i="10"/>
  <c r="CG2131" i="10"/>
  <c r="CH2131" i="10"/>
  <c r="CI2131" i="10"/>
  <c r="CJ2131" i="10"/>
  <c r="CK2131" i="10"/>
  <c r="CL2131" i="10"/>
  <c r="CM2131" i="10"/>
  <c r="CN2131" i="10"/>
  <c r="CO2131" i="10"/>
  <c r="CP2131" i="10"/>
  <c r="CQ2131" i="10"/>
  <c r="CR2131" i="10"/>
  <c r="CS2131" i="10"/>
  <c r="CT2131" i="10"/>
  <c r="CU2131" i="10"/>
  <c r="CV2131" i="10"/>
  <c r="CW2131" i="10"/>
  <c r="CX2131" i="10"/>
  <c r="CY2131" i="10"/>
  <c r="CZ2131" i="10"/>
  <c r="DA2131" i="10"/>
  <c r="DB2131" i="10"/>
  <c r="DC2131" i="10"/>
  <c r="DD2131" i="10"/>
  <c r="DE2131" i="10"/>
  <c r="BG2132" i="10"/>
  <c r="BH2132" i="10"/>
  <c r="BI2132" i="10"/>
  <c r="BJ2132" i="10"/>
  <c r="BK2132" i="10"/>
  <c r="BL2132" i="10"/>
  <c r="BM2132" i="10"/>
  <c r="BN2132" i="10"/>
  <c r="BO2132" i="10"/>
  <c r="BP2132" i="10"/>
  <c r="BQ2132" i="10"/>
  <c r="BR2132" i="10"/>
  <c r="BS2132" i="10"/>
  <c r="BT2132" i="10"/>
  <c r="BU2132" i="10"/>
  <c r="BV2132" i="10"/>
  <c r="BW2132" i="10"/>
  <c r="BX2132" i="10"/>
  <c r="BY2132" i="10"/>
  <c r="BZ2132" i="10"/>
  <c r="CA2132" i="10"/>
  <c r="CB2132" i="10"/>
  <c r="CC2132" i="10"/>
  <c r="CD2132" i="10"/>
  <c r="CE2132" i="10"/>
  <c r="CF2132" i="10"/>
  <c r="CG2132" i="10"/>
  <c r="CH2132" i="10"/>
  <c r="CI2132" i="10"/>
  <c r="CJ2132" i="10"/>
  <c r="CK2132" i="10"/>
  <c r="CL2132" i="10"/>
  <c r="CM2132" i="10"/>
  <c r="CN2132" i="10"/>
  <c r="CO2132" i="10"/>
  <c r="CP2132" i="10"/>
  <c r="CQ2132" i="10"/>
  <c r="CR2132" i="10"/>
  <c r="CS2132" i="10"/>
  <c r="CT2132" i="10"/>
  <c r="CU2132" i="10"/>
  <c r="CV2132" i="10"/>
  <c r="CW2132" i="10"/>
  <c r="CX2132" i="10"/>
  <c r="CY2132" i="10"/>
  <c r="CZ2132" i="10"/>
  <c r="DA2132" i="10"/>
  <c r="DB2132" i="10"/>
  <c r="DC2132" i="10"/>
  <c r="DD2132" i="10"/>
  <c r="DE2132" i="10"/>
  <c r="BG2133" i="10"/>
  <c r="BH2133" i="10"/>
  <c r="BI2133" i="10"/>
  <c r="BJ2133" i="10"/>
  <c r="BK2133" i="10"/>
  <c r="BL2133" i="10"/>
  <c r="BM2133" i="10"/>
  <c r="BN2133" i="10"/>
  <c r="BO2133" i="10"/>
  <c r="BP2133" i="10"/>
  <c r="BQ2133" i="10"/>
  <c r="BR2133" i="10"/>
  <c r="BS2133" i="10"/>
  <c r="BT2133" i="10"/>
  <c r="BU2133" i="10"/>
  <c r="BV2133" i="10"/>
  <c r="BW2133" i="10"/>
  <c r="BX2133" i="10"/>
  <c r="BY2133" i="10"/>
  <c r="BZ2133" i="10"/>
  <c r="CA2133" i="10"/>
  <c r="CB2133" i="10"/>
  <c r="CC2133" i="10"/>
  <c r="CD2133" i="10"/>
  <c r="CE2133" i="10"/>
  <c r="CF2133" i="10"/>
  <c r="CG2133" i="10"/>
  <c r="CH2133" i="10"/>
  <c r="CI2133" i="10"/>
  <c r="CJ2133" i="10"/>
  <c r="CK2133" i="10"/>
  <c r="CL2133" i="10"/>
  <c r="CM2133" i="10"/>
  <c r="CN2133" i="10"/>
  <c r="CO2133" i="10"/>
  <c r="CP2133" i="10"/>
  <c r="CQ2133" i="10"/>
  <c r="CR2133" i="10"/>
  <c r="CS2133" i="10"/>
  <c r="CT2133" i="10"/>
  <c r="CU2133" i="10"/>
  <c r="CV2133" i="10"/>
  <c r="CW2133" i="10"/>
  <c r="CX2133" i="10"/>
  <c r="CY2133" i="10"/>
  <c r="CZ2133" i="10"/>
  <c r="DA2133" i="10"/>
  <c r="DB2133" i="10"/>
  <c r="DC2133" i="10"/>
  <c r="DD2133" i="10"/>
  <c r="DE2133" i="10"/>
  <c r="BG2134" i="10"/>
  <c r="BH2134" i="10"/>
  <c r="BI2134" i="10"/>
  <c r="BJ2134" i="10"/>
  <c r="BK2134" i="10"/>
  <c r="BL2134" i="10"/>
  <c r="BM2134" i="10"/>
  <c r="BN2134" i="10"/>
  <c r="BO2134" i="10"/>
  <c r="BP2134" i="10"/>
  <c r="BQ2134" i="10"/>
  <c r="BR2134" i="10"/>
  <c r="BS2134" i="10"/>
  <c r="BT2134" i="10"/>
  <c r="BU2134" i="10"/>
  <c r="BV2134" i="10"/>
  <c r="BW2134" i="10"/>
  <c r="BX2134" i="10"/>
  <c r="BY2134" i="10"/>
  <c r="BZ2134" i="10"/>
  <c r="CA2134" i="10"/>
  <c r="CB2134" i="10"/>
  <c r="CC2134" i="10"/>
  <c r="CD2134" i="10"/>
  <c r="CE2134" i="10"/>
  <c r="CF2134" i="10"/>
  <c r="CG2134" i="10"/>
  <c r="CH2134" i="10"/>
  <c r="CI2134" i="10"/>
  <c r="CJ2134" i="10"/>
  <c r="CK2134" i="10"/>
  <c r="CL2134" i="10"/>
  <c r="CM2134" i="10"/>
  <c r="CN2134" i="10"/>
  <c r="CO2134" i="10"/>
  <c r="CP2134" i="10"/>
  <c r="CQ2134" i="10"/>
  <c r="CR2134" i="10"/>
  <c r="CS2134" i="10"/>
  <c r="CT2134" i="10"/>
  <c r="CU2134" i="10"/>
  <c r="CV2134" i="10"/>
  <c r="CW2134" i="10"/>
  <c r="CX2134" i="10"/>
  <c r="CY2134" i="10"/>
  <c r="CZ2134" i="10"/>
  <c r="DA2134" i="10"/>
  <c r="DB2134" i="10"/>
  <c r="DC2134" i="10"/>
  <c r="DD2134" i="10"/>
  <c r="DE2134" i="10"/>
  <c r="BG2135" i="10"/>
  <c r="BH2135" i="10"/>
  <c r="BI2135" i="10"/>
  <c r="BJ2135" i="10"/>
  <c r="BK2135" i="10"/>
  <c r="BL2135" i="10"/>
  <c r="BM2135" i="10"/>
  <c r="BN2135" i="10"/>
  <c r="BO2135" i="10"/>
  <c r="BP2135" i="10"/>
  <c r="BQ2135" i="10"/>
  <c r="BR2135" i="10"/>
  <c r="BS2135" i="10"/>
  <c r="BT2135" i="10"/>
  <c r="BU2135" i="10"/>
  <c r="BV2135" i="10"/>
  <c r="BW2135" i="10"/>
  <c r="BX2135" i="10"/>
  <c r="BY2135" i="10"/>
  <c r="BZ2135" i="10"/>
  <c r="CA2135" i="10"/>
  <c r="CB2135" i="10"/>
  <c r="CC2135" i="10"/>
  <c r="CD2135" i="10"/>
  <c r="CE2135" i="10"/>
  <c r="CF2135" i="10"/>
  <c r="CG2135" i="10"/>
  <c r="CH2135" i="10"/>
  <c r="CI2135" i="10"/>
  <c r="CJ2135" i="10"/>
  <c r="CK2135" i="10"/>
  <c r="CL2135" i="10"/>
  <c r="CM2135" i="10"/>
  <c r="CN2135" i="10"/>
  <c r="CO2135" i="10"/>
  <c r="CP2135" i="10"/>
  <c r="CQ2135" i="10"/>
  <c r="CR2135" i="10"/>
  <c r="CS2135" i="10"/>
  <c r="CT2135" i="10"/>
  <c r="CU2135" i="10"/>
  <c r="CV2135" i="10"/>
  <c r="CW2135" i="10"/>
  <c r="CX2135" i="10"/>
  <c r="CY2135" i="10"/>
  <c r="CZ2135" i="10"/>
  <c r="DA2135" i="10"/>
  <c r="DB2135" i="10"/>
  <c r="DC2135" i="10"/>
  <c r="DD2135" i="10"/>
  <c r="DE2135" i="10"/>
  <c r="BG2136" i="10"/>
  <c r="BH2136" i="10"/>
  <c r="BI2136" i="10"/>
  <c r="BJ2136" i="10"/>
  <c r="BK2136" i="10"/>
  <c r="BL2136" i="10"/>
  <c r="BM2136" i="10"/>
  <c r="BN2136" i="10"/>
  <c r="BO2136" i="10"/>
  <c r="BP2136" i="10"/>
  <c r="BQ2136" i="10"/>
  <c r="BR2136" i="10"/>
  <c r="BS2136" i="10"/>
  <c r="BT2136" i="10"/>
  <c r="BU2136" i="10"/>
  <c r="BV2136" i="10"/>
  <c r="BW2136" i="10"/>
  <c r="BX2136" i="10"/>
  <c r="BY2136" i="10"/>
  <c r="BZ2136" i="10"/>
  <c r="CA2136" i="10"/>
  <c r="CB2136" i="10"/>
  <c r="CC2136" i="10"/>
  <c r="CD2136" i="10"/>
  <c r="CE2136" i="10"/>
  <c r="CF2136" i="10"/>
  <c r="CG2136" i="10"/>
  <c r="CH2136" i="10"/>
  <c r="CI2136" i="10"/>
  <c r="CJ2136" i="10"/>
  <c r="CK2136" i="10"/>
  <c r="CL2136" i="10"/>
  <c r="CM2136" i="10"/>
  <c r="CN2136" i="10"/>
  <c r="CO2136" i="10"/>
  <c r="CP2136" i="10"/>
  <c r="CQ2136" i="10"/>
  <c r="CR2136" i="10"/>
  <c r="CS2136" i="10"/>
  <c r="CT2136" i="10"/>
  <c r="CU2136" i="10"/>
  <c r="CV2136" i="10"/>
  <c r="CW2136" i="10"/>
  <c r="CX2136" i="10"/>
  <c r="CY2136" i="10"/>
  <c r="CZ2136" i="10"/>
  <c r="DA2136" i="10"/>
  <c r="DB2136" i="10"/>
  <c r="DC2136" i="10"/>
  <c r="DD2136" i="10"/>
  <c r="DE2136" i="10"/>
  <c r="BG2137" i="10"/>
  <c r="BH2137" i="10"/>
  <c r="BI2137" i="10"/>
  <c r="BJ2137" i="10"/>
  <c r="BK2137" i="10"/>
  <c r="BL2137" i="10"/>
  <c r="BM2137" i="10"/>
  <c r="BN2137" i="10"/>
  <c r="BO2137" i="10"/>
  <c r="BP2137" i="10"/>
  <c r="BQ2137" i="10"/>
  <c r="BR2137" i="10"/>
  <c r="BS2137" i="10"/>
  <c r="BT2137" i="10"/>
  <c r="BU2137" i="10"/>
  <c r="BV2137" i="10"/>
  <c r="BW2137" i="10"/>
  <c r="BX2137" i="10"/>
  <c r="BY2137" i="10"/>
  <c r="BZ2137" i="10"/>
  <c r="CA2137" i="10"/>
  <c r="CB2137" i="10"/>
  <c r="CC2137" i="10"/>
  <c r="CD2137" i="10"/>
  <c r="CE2137" i="10"/>
  <c r="CF2137" i="10"/>
  <c r="CG2137" i="10"/>
  <c r="CH2137" i="10"/>
  <c r="CI2137" i="10"/>
  <c r="CJ2137" i="10"/>
  <c r="CK2137" i="10"/>
  <c r="CL2137" i="10"/>
  <c r="CM2137" i="10"/>
  <c r="CN2137" i="10"/>
  <c r="CO2137" i="10"/>
  <c r="CP2137" i="10"/>
  <c r="CQ2137" i="10"/>
  <c r="CR2137" i="10"/>
  <c r="CS2137" i="10"/>
  <c r="CT2137" i="10"/>
  <c r="CU2137" i="10"/>
  <c r="CV2137" i="10"/>
  <c r="CW2137" i="10"/>
  <c r="CX2137" i="10"/>
  <c r="CY2137" i="10"/>
  <c r="CZ2137" i="10"/>
  <c r="DA2137" i="10"/>
  <c r="DB2137" i="10"/>
  <c r="DC2137" i="10"/>
  <c r="DD2137" i="10"/>
  <c r="DE2137" i="10"/>
  <c r="BG2138" i="10"/>
  <c r="BH2138" i="10"/>
  <c r="BI2138" i="10"/>
  <c r="BJ2138" i="10"/>
  <c r="BK2138" i="10"/>
  <c r="BL2138" i="10"/>
  <c r="BM2138" i="10"/>
  <c r="BN2138" i="10"/>
  <c r="BO2138" i="10"/>
  <c r="BP2138" i="10"/>
  <c r="BQ2138" i="10"/>
  <c r="BR2138" i="10"/>
  <c r="BS2138" i="10"/>
  <c r="BT2138" i="10"/>
  <c r="BU2138" i="10"/>
  <c r="BV2138" i="10"/>
  <c r="BW2138" i="10"/>
  <c r="BX2138" i="10"/>
  <c r="BY2138" i="10"/>
  <c r="BZ2138" i="10"/>
  <c r="CA2138" i="10"/>
  <c r="CB2138" i="10"/>
  <c r="CC2138" i="10"/>
  <c r="CD2138" i="10"/>
  <c r="CE2138" i="10"/>
  <c r="CF2138" i="10"/>
  <c r="CG2138" i="10"/>
  <c r="CH2138" i="10"/>
  <c r="CI2138" i="10"/>
  <c r="CJ2138" i="10"/>
  <c r="CK2138" i="10"/>
  <c r="CL2138" i="10"/>
  <c r="CM2138" i="10"/>
  <c r="CN2138" i="10"/>
  <c r="CO2138" i="10"/>
  <c r="CP2138" i="10"/>
  <c r="CQ2138" i="10"/>
  <c r="CR2138" i="10"/>
  <c r="CS2138" i="10"/>
  <c r="CT2138" i="10"/>
  <c r="CU2138" i="10"/>
  <c r="CV2138" i="10"/>
  <c r="CW2138" i="10"/>
  <c r="CX2138" i="10"/>
  <c r="CY2138" i="10"/>
  <c r="CZ2138" i="10"/>
  <c r="DA2138" i="10"/>
  <c r="DB2138" i="10"/>
  <c r="DC2138" i="10"/>
  <c r="DD2138" i="10"/>
  <c r="DE2138" i="10"/>
  <c r="BG2139" i="10"/>
  <c r="BH2139" i="10"/>
  <c r="BI2139" i="10"/>
  <c r="BJ2139" i="10"/>
  <c r="BK2139" i="10"/>
  <c r="BL2139" i="10"/>
  <c r="BM2139" i="10"/>
  <c r="BN2139" i="10"/>
  <c r="BO2139" i="10"/>
  <c r="BP2139" i="10"/>
  <c r="BQ2139" i="10"/>
  <c r="BR2139" i="10"/>
  <c r="BS2139" i="10"/>
  <c r="BT2139" i="10"/>
  <c r="BU2139" i="10"/>
  <c r="BV2139" i="10"/>
  <c r="BW2139" i="10"/>
  <c r="BX2139" i="10"/>
  <c r="BY2139" i="10"/>
  <c r="BZ2139" i="10"/>
  <c r="CA2139" i="10"/>
  <c r="CB2139" i="10"/>
  <c r="CC2139" i="10"/>
  <c r="CD2139" i="10"/>
  <c r="CE2139" i="10"/>
  <c r="CF2139" i="10"/>
  <c r="CG2139" i="10"/>
  <c r="CH2139" i="10"/>
  <c r="CI2139" i="10"/>
  <c r="CJ2139" i="10"/>
  <c r="CK2139" i="10"/>
  <c r="CL2139" i="10"/>
  <c r="CM2139" i="10"/>
  <c r="CN2139" i="10"/>
  <c r="CO2139" i="10"/>
  <c r="CP2139" i="10"/>
  <c r="CQ2139" i="10"/>
  <c r="CR2139" i="10"/>
  <c r="CS2139" i="10"/>
  <c r="CT2139" i="10"/>
  <c r="CU2139" i="10"/>
  <c r="CV2139" i="10"/>
  <c r="CW2139" i="10"/>
  <c r="CX2139" i="10"/>
  <c r="CY2139" i="10"/>
  <c r="CZ2139" i="10"/>
  <c r="DA2139" i="10"/>
  <c r="DB2139" i="10"/>
  <c r="DC2139" i="10"/>
  <c r="DD2139" i="10"/>
  <c r="DE2139" i="10"/>
  <c r="BG2140" i="10"/>
  <c r="BH2140" i="10"/>
  <c r="BI2140" i="10"/>
  <c r="BJ2140" i="10"/>
  <c r="BK2140" i="10"/>
  <c r="BL2140" i="10"/>
  <c r="BM2140" i="10"/>
  <c r="BN2140" i="10"/>
  <c r="BO2140" i="10"/>
  <c r="BP2140" i="10"/>
  <c r="BQ2140" i="10"/>
  <c r="BR2140" i="10"/>
  <c r="BS2140" i="10"/>
  <c r="BT2140" i="10"/>
  <c r="BU2140" i="10"/>
  <c r="BV2140" i="10"/>
  <c r="BW2140" i="10"/>
  <c r="BX2140" i="10"/>
  <c r="BY2140" i="10"/>
  <c r="BZ2140" i="10"/>
  <c r="CA2140" i="10"/>
  <c r="CB2140" i="10"/>
  <c r="CC2140" i="10"/>
  <c r="CD2140" i="10"/>
  <c r="CE2140" i="10"/>
  <c r="CF2140" i="10"/>
  <c r="CG2140" i="10"/>
  <c r="CH2140" i="10"/>
  <c r="CI2140" i="10"/>
  <c r="CJ2140" i="10"/>
  <c r="CK2140" i="10"/>
  <c r="CL2140" i="10"/>
  <c r="CM2140" i="10"/>
  <c r="CN2140" i="10"/>
  <c r="CO2140" i="10"/>
  <c r="CP2140" i="10"/>
  <c r="CQ2140" i="10"/>
  <c r="CR2140" i="10"/>
  <c r="CS2140" i="10"/>
  <c r="CT2140" i="10"/>
  <c r="CU2140" i="10"/>
  <c r="CV2140" i="10"/>
  <c r="CW2140" i="10"/>
  <c r="CX2140" i="10"/>
  <c r="CY2140" i="10"/>
  <c r="CZ2140" i="10"/>
  <c r="DA2140" i="10"/>
  <c r="DB2140" i="10"/>
  <c r="DC2140" i="10"/>
  <c r="DD2140" i="10"/>
  <c r="DE2140" i="10"/>
  <c r="BG2141" i="10"/>
  <c r="BH2141" i="10"/>
  <c r="BI2141" i="10"/>
  <c r="BJ2141" i="10"/>
  <c r="BK2141" i="10"/>
  <c r="BL2141" i="10"/>
  <c r="BM2141" i="10"/>
  <c r="BN2141" i="10"/>
  <c r="BO2141" i="10"/>
  <c r="BP2141" i="10"/>
  <c r="BQ2141" i="10"/>
  <c r="BR2141" i="10"/>
  <c r="BS2141" i="10"/>
  <c r="BT2141" i="10"/>
  <c r="BU2141" i="10"/>
  <c r="BV2141" i="10"/>
  <c r="BW2141" i="10"/>
  <c r="BX2141" i="10"/>
  <c r="BY2141" i="10"/>
  <c r="BZ2141" i="10"/>
  <c r="CA2141" i="10"/>
  <c r="CB2141" i="10"/>
  <c r="CC2141" i="10"/>
  <c r="CD2141" i="10"/>
  <c r="CE2141" i="10"/>
  <c r="CF2141" i="10"/>
  <c r="CG2141" i="10"/>
  <c r="CH2141" i="10"/>
  <c r="CI2141" i="10"/>
  <c r="CJ2141" i="10"/>
  <c r="CK2141" i="10"/>
  <c r="CL2141" i="10"/>
  <c r="CM2141" i="10"/>
  <c r="CN2141" i="10"/>
  <c r="CO2141" i="10"/>
  <c r="CP2141" i="10"/>
  <c r="CQ2141" i="10"/>
  <c r="CR2141" i="10"/>
  <c r="CS2141" i="10"/>
  <c r="CT2141" i="10"/>
  <c r="CU2141" i="10"/>
  <c r="CV2141" i="10"/>
  <c r="CW2141" i="10"/>
  <c r="CX2141" i="10"/>
  <c r="CY2141" i="10"/>
  <c r="CZ2141" i="10"/>
  <c r="DA2141" i="10"/>
  <c r="DB2141" i="10"/>
  <c r="DC2141" i="10"/>
  <c r="DD2141" i="10"/>
  <c r="DE2141" i="10"/>
  <c r="BG2142" i="10"/>
  <c r="BH2142" i="10"/>
  <c r="BI2142" i="10"/>
  <c r="BJ2142" i="10"/>
  <c r="BK2142" i="10"/>
  <c r="BL2142" i="10"/>
  <c r="BM2142" i="10"/>
  <c r="BN2142" i="10"/>
  <c r="BO2142" i="10"/>
  <c r="BP2142" i="10"/>
  <c r="BQ2142" i="10"/>
  <c r="BR2142" i="10"/>
  <c r="BS2142" i="10"/>
  <c r="BT2142" i="10"/>
  <c r="BU2142" i="10"/>
  <c r="BV2142" i="10"/>
  <c r="BW2142" i="10"/>
  <c r="BX2142" i="10"/>
  <c r="BY2142" i="10"/>
  <c r="BZ2142" i="10"/>
  <c r="CA2142" i="10"/>
  <c r="CB2142" i="10"/>
  <c r="CC2142" i="10"/>
  <c r="CD2142" i="10"/>
  <c r="CE2142" i="10"/>
  <c r="CF2142" i="10"/>
  <c r="CG2142" i="10"/>
  <c r="CH2142" i="10"/>
  <c r="CI2142" i="10"/>
  <c r="CJ2142" i="10"/>
  <c r="CK2142" i="10"/>
  <c r="CL2142" i="10"/>
  <c r="CM2142" i="10"/>
  <c r="CN2142" i="10"/>
  <c r="CO2142" i="10"/>
  <c r="CP2142" i="10"/>
  <c r="CQ2142" i="10"/>
  <c r="CR2142" i="10"/>
  <c r="CS2142" i="10"/>
  <c r="CT2142" i="10"/>
  <c r="CU2142" i="10"/>
  <c r="CV2142" i="10"/>
  <c r="CW2142" i="10"/>
  <c r="CX2142" i="10"/>
  <c r="CY2142" i="10"/>
  <c r="CZ2142" i="10"/>
  <c r="DA2142" i="10"/>
  <c r="DB2142" i="10"/>
  <c r="DC2142" i="10"/>
  <c r="DD2142" i="10"/>
  <c r="DE2142" i="10"/>
  <c r="BM1895" i="10"/>
  <c r="BL1895" i="10"/>
  <c r="BK1895" i="10"/>
  <c r="BI1895" i="10"/>
  <c r="BH1895" i="10"/>
  <c r="BG1895" i="10"/>
  <c r="B298" i="12" l="1"/>
  <c r="BK156" i="12"/>
  <c r="BJ156" i="12"/>
  <c r="BT240" i="11"/>
  <c r="BT238" i="11"/>
  <c r="BD234" i="11"/>
  <c r="BH233" i="11"/>
  <c r="BL232" i="11"/>
  <c r="BP231" i="11"/>
  <c r="BT230" i="11"/>
  <c r="BL221" i="11"/>
  <c r="BL219" i="11"/>
  <c r="BD215" i="11"/>
  <c r="BD213" i="11"/>
  <c r="BT210" i="11"/>
  <c r="BT208" i="11"/>
  <c r="BP236" i="11"/>
  <c r="BT235" i="11"/>
  <c r="BU235" i="11" s="1"/>
  <c r="BV235" i="11" s="1"/>
  <c r="BD231" i="11"/>
  <c r="BH230" i="11"/>
  <c r="BL229" i="11"/>
  <c r="BP228" i="11"/>
  <c r="BT227" i="11"/>
  <c r="BL217" i="11"/>
  <c r="BL215" i="11"/>
  <c r="BD211" i="11"/>
  <c r="BU211" i="11" s="1"/>
  <c r="BV211" i="11" s="1"/>
  <c r="BD209" i="11"/>
  <c r="BT206" i="11"/>
  <c r="BL241" i="11"/>
  <c r="AP154" i="11"/>
  <c r="AQ154" i="11" s="1"/>
  <c r="BT241" i="11"/>
  <c r="BL239" i="11"/>
  <c r="BP238" i="11"/>
  <c r="BT237" i="11"/>
  <c r="BU237" i="11" s="1"/>
  <c r="BV237" i="11" s="1"/>
  <c r="BD233" i="11"/>
  <c r="BH232" i="11"/>
  <c r="BL231" i="11"/>
  <c r="BP230" i="11"/>
  <c r="BT229" i="11"/>
  <c r="BP221" i="11"/>
  <c r="BL207" i="11"/>
  <c r="BT239" i="11"/>
  <c r="BU239" i="11" s="1"/>
  <c r="BV239" i="11" s="1"/>
  <c r="BD235" i="11"/>
  <c r="BH234" i="11"/>
  <c r="BL233" i="11"/>
  <c r="BP232" i="11"/>
  <c r="BT231" i="11"/>
  <c r="BD227" i="11"/>
  <c r="BD225" i="11"/>
  <c r="BT222" i="11"/>
  <c r="BU222" i="11" s="1"/>
  <c r="BV222" i="11" s="1"/>
  <c r="BT220" i="11"/>
  <c r="BP213" i="11"/>
  <c r="BP209" i="11"/>
  <c r="BP226" i="11"/>
  <c r="BP222" i="11"/>
  <c r="BP218" i="11"/>
  <c r="BP214" i="11"/>
  <c r="BP210" i="11"/>
  <c r="BU210" i="11" s="1"/>
  <c r="BV210" i="11" s="1"/>
  <c r="BP206" i="11"/>
  <c r="BP202" i="11"/>
  <c r="BP198" i="11"/>
  <c r="BP194" i="11"/>
  <c r="BT190" i="11"/>
  <c r="BL189" i="11"/>
  <c r="BP188" i="11"/>
  <c r="BT187" i="11"/>
  <c r="BP186" i="11"/>
  <c r="BT185" i="11"/>
  <c r="BP172" i="11"/>
  <c r="BP166" i="11"/>
  <c r="BL163" i="11"/>
  <c r="BU163" i="11" s="1"/>
  <c r="BV163" i="11" s="1"/>
  <c r="CC35" i="11"/>
  <c r="BH223" i="11"/>
  <c r="BH219" i="11"/>
  <c r="BU219" i="11" s="1"/>
  <c r="BV219" i="11" s="1"/>
  <c r="BH215" i="11"/>
  <c r="BH211" i="11"/>
  <c r="BH207" i="11"/>
  <c r="BH203" i="11"/>
  <c r="BH199" i="11"/>
  <c r="BH195" i="11"/>
  <c r="BD191" i="11"/>
  <c r="BD188" i="11"/>
  <c r="BH184" i="11"/>
  <c r="BH180" i="11"/>
  <c r="BL179" i="11"/>
  <c r="BL177" i="11"/>
  <c r="BP171" i="11"/>
  <c r="BP169" i="11"/>
  <c r="BP168" i="11"/>
  <c r="BT163" i="11"/>
  <c r="BP195" i="11"/>
  <c r="BH192" i="11"/>
  <c r="BP190" i="11"/>
  <c r="BT189" i="11"/>
  <c r="BP181" i="11"/>
  <c r="BL164" i="11"/>
  <c r="BP224" i="11"/>
  <c r="BP220" i="11"/>
  <c r="BU220" i="11" s="1"/>
  <c r="BV220" i="11" s="1"/>
  <c r="BP216" i="11"/>
  <c r="BP212" i="11"/>
  <c r="BP208" i="11"/>
  <c r="BP204" i="11"/>
  <c r="BP200" i="11"/>
  <c r="BP196" i="11"/>
  <c r="BP192" i="11"/>
  <c r="BT191" i="11"/>
  <c r="BU191" i="11" s="1"/>
  <c r="BV191" i="11" s="1"/>
  <c r="BD187" i="11"/>
  <c r="BD185" i="11"/>
  <c r="BD184" i="11"/>
  <c r="BH179" i="11"/>
  <c r="BH177" i="11"/>
  <c r="BL172" i="11"/>
  <c r="BL168" i="11"/>
  <c r="BL167" i="11"/>
  <c r="BL165" i="11"/>
  <c r="BT164" i="11"/>
  <c r="BH225" i="11"/>
  <c r="BH221" i="11"/>
  <c r="BH217" i="11"/>
  <c r="BH213" i="11"/>
  <c r="BH209" i="11"/>
  <c r="BH205" i="11"/>
  <c r="BU205" i="11" s="1"/>
  <c r="BV205" i="11" s="1"/>
  <c r="BH201" i="11"/>
  <c r="BH197" i="11"/>
  <c r="BH193" i="11"/>
  <c r="BD192" i="11"/>
  <c r="BH191" i="11"/>
  <c r="BP178" i="11"/>
  <c r="BT170" i="11"/>
  <c r="BT166" i="11"/>
  <c r="BP205" i="11"/>
  <c r="BP201" i="11"/>
  <c r="BP197" i="11"/>
  <c r="BP193" i="11"/>
  <c r="BH172" i="11"/>
  <c r="CD35" i="11"/>
  <c r="BT184" i="11"/>
  <c r="BU184" i="11" s="1"/>
  <c r="BV184" i="11" s="1"/>
  <c r="BH190" i="11"/>
  <c r="BU282" i="11"/>
  <c r="BV282" i="11" s="1"/>
  <c r="BH187" i="11"/>
  <c r="BD186" i="11"/>
  <c r="BH185" i="11"/>
  <c r="BD183" i="11"/>
  <c r="BD181" i="11"/>
  <c r="BT178" i="11"/>
  <c r="BU178" i="11" s="1"/>
  <c r="BV178" i="11" s="1"/>
  <c r="BP174" i="11"/>
  <c r="BL170" i="11"/>
  <c r="BT167" i="11"/>
  <c r="BH166" i="11"/>
  <c r="BT165" i="11"/>
  <c r="CB155" i="11"/>
  <c r="AP35" i="11"/>
  <c r="AO155" i="11"/>
  <c r="BD190" i="11"/>
  <c r="BL182" i="11"/>
  <c r="BT179" i="11"/>
  <c r="BH178" i="11"/>
  <c r="BT177" i="11"/>
  <c r="BP175" i="11"/>
  <c r="BD174" i="11"/>
  <c r="BP173" i="11"/>
  <c r="BL171" i="11"/>
  <c r="BL169" i="11"/>
  <c r="BH167" i="11"/>
  <c r="BH165" i="11"/>
  <c r="BL190" i="11"/>
  <c r="BH189" i="11"/>
  <c r="BU189" i="11" s="1"/>
  <c r="BV189" i="11" s="1"/>
  <c r="BL188" i="11"/>
  <c r="BP187" i="11"/>
  <c r="BL186" i="11"/>
  <c r="BP185" i="11"/>
  <c r="BL183" i="11"/>
  <c r="CC36" i="11"/>
  <c r="CD36" i="11" s="1"/>
  <c r="AG155" i="11"/>
  <c r="BL174" i="11"/>
  <c r="BU174" i="11" s="1"/>
  <c r="BV174" i="11" s="1"/>
  <c r="BT171" i="11"/>
  <c r="BH170" i="11"/>
  <c r="BU170" i="11" s="1"/>
  <c r="BV170" i="11" s="1"/>
  <c r="BT169" i="11"/>
  <c r="BP167" i="11"/>
  <c r="BD166" i="11"/>
  <c r="BP165" i="11"/>
  <c r="BT188" i="11"/>
  <c r="BT186" i="11"/>
  <c r="BT183" i="11"/>
  <c r="BH182" i="11"/>
  <c r="BU182" i="11" s="1"/>
  <c r="BV182" i="11" s="1"/>
  <c r="BT181" i="11"/>
  <c r="BP179" i="11"/>
  <c r="BD178" i="11"/>
  <c r="BP177" i="11"/>
  <c r="BL175" i="11"/>
  <c r="BL173" i="11"/>
  <c r="BH171" i="11"/>
  <c r="BH169" i="11"/>
  <c r="BD167" i="11"/>
  <c r="BD165" i="11"/>
  <c r="AJ35" i="11"/>
  <c r="BD189" i="11"/>
  <c r="BH188" i="11"/>
  <c r="BL187" i="11"/>
  <c r="BU187" i="11" s="1"/>
  <c r="BV187" i="11" s="1"/>
  <c r="BH186" i="11"/>
  <c r="BL185" i="11"/>
  <c r="BU185" i="11" s="1"/>
  <c r="BV185" i="11" s="1"/>
  <c r="BH183" i="11"/>
  <c r="BU183" i="11" s="1"/>
  <c r="BV183" i="11" s="1"/>
  <c r="BH181" i="11"/>
  <c r="BU181" i="11" s="1"/>
  <c r="BV181" i="11" s="1"/>
  <c r="BD179" i="11"/>
  <c r="BD177" i="11"/>
  <c r="BT174" i="11"/>
  <c r="BP170" i="11"/>
  <c r="BL166" i="11"/>
  <c r="BP182" i="11"/>
  <c r="BL178" i="11"/>
  <c r="BH174" i="11"/>
  <c r="BD170" i="11"/>
  <c r="BU262" i="11"/>
  <c r="BV262" i="11" s="1"/>
  <c r="BU258" i="11"/>
  <c r="BV258" i="11" s="1"/>
  <c r="BU253" i="11"/>
  <c r="BV253" i="11" s="1"/>
  <c r="BU247" i="11"/>
  <c r="BV247" i="11" s="1"/>
  <c r="BU230" i="11"/>
  <c r="BV230" i="11" s="1"/>
  <c r="BU226" i="11"/>
  <c r="BV226" i="11" s="1"/>
  <c r="BU215" i="11"/>
  <c r="BV215" i="11" s="1"/>
  <c r="BU214" i="11"/>
  <c r="BV214" i="11" s="1"/>
  <c r="AP148" i="11"/>
  <c r="AQ148" i="11" s="1"/>
  <c r="AP144" i="11"/>
  <c r="AQ144" i="11" s="1"/>
  <c r="AP142" i="11"/>
  <c r="AQ142" i="11" s="1"/>
  <c r="AP138" i="11"/>
  <c r="AQ138" i="11" s="1"/>
  <c r="AP132" i="11"/>
  <c r="AQ132" i="11" s="1"/>
  <c r="AP130" i="11"/>
  <c r="AQ130" i="11" s="1"/>
  <c r="AP126" i="11"/>
  <c r="AQ126" i="11" s="1"/>
  <c r="AP122" i="11"/>
  <c r="AQ122" i="11" s="1"/>
  <c r="AP116" i="11"/>
  <c r="AQ116" i="11" s="1"/>
  <c r="AP114" i="11"/>
  <c r="AQ114" i="11" s="1"/>
  <c r="AP110" i="11"/>
  <c r="AQ110" i="11" s="1"/>
  <c r="AP106" i="11"/>
  <c r="AQ106" i="11" s="1"/>
  <c r="AP100" i="11"/>
  <c r="AQ100" i="11" s="1"/>
  <c r="AP98" i="11"/>
  <c r="AQ98" i="11" s="1"/>
  <c r="AP94" i="11"/>
  <c r="AQ94" i="11" s="1"/>
  <c r="BU165" i="11"/>
  <c r="BV165" i="11" s="1"/>
  <c r="BU269" i="11"/>
  <c r="BV269" i="11" s="1"/>
  <c r="BU267" i="11"/>
  <c r="BV267" i="11" s="1"/>
  <c r="BU266" i="11"/>
  <c r="BV266" i="11" s="1"/>
  <c r="BU263" i="11"/>
  <c r="BV263" i="11" s="1"/>
  <c r="BU242" i="11"/>
  <c r="BV242" i="11" s="1"/>
  <c r="BU240" i="11"/>
  <c r="BV240" i="11" s="1"/>
  <c r="BU238" i="11"/>
  <c r="BV238" i="11" s="1"/>
  <c r="CC152" i="11"/>
  <c r="CD152" i="11" s="1"/>
  <c r="CC148" i="11"/>
  <c r="CD148" i="11" s="1"/>
  <c r="CC146" i="11"/>
  <c r="CD146" i="11" s="1"/>
  <c r="CC144" i="11"/>
  <c r="CD144" i="11" s="1"/>
  <c r="CC142" i="11"/>
  <c r="CD142" i="11" s="1"/>
  <c r="CC140" i="11"/>
  <c r="CD140" i="11" s="1"/>
  <c r="CC138" i="11"/>
  <c r="CD138" i="11" s="1"/>
  <c r="CC136" i="11"/>
  <c r="CD136" i="11" s="1"/>
  <c r="CC134" i="11"/>
  <c r="CD134" i="11" s="1"/>
  <c r="CC132" i="11"/>
  <c r="CD132" i="11" s="1"/>
  <c r="CC126" i="11"/>
  <c r="CD126" i="11" s="1"/>
  <c r="CC124" i="11"/>
  <c r="CD124" i="11" s="1"/>
  <c r="CC120" i="11"/>
  <c r="CD120" i="11" s="1"/>
  <c r="CC118" i="11"/>
  <c r="CD118" i="11" s="1"/>
  <c r="CC116" i="11"/>
  <c r="CD116" i="11" s="1"/>
  <c r="CC112" i="11"/>
  <c r="CD112" i="11" s="1"/>
  <c r="CC110" i="11"/>
  <c r="CD110" i="11" s="1"/>
  <c r="CC108" i="11"/>
  <c r="CD108" i="11" s="1"/>
  <c r="CC102" i="11"/>
  <c r="CD102" i="11" s="1"/>
  <c r="CC100" i="11"/>
  <c r="CD100" i="11" s="1"/>
  <c r="CC94" i="11"/>
  <c r="CD94" i="11" s="1"/>
  <c r="CC92" i="11"/>
  <c r="CD92" i="11" s="1"/>
  <c r="CC86" i="11"/>
  <c r="CD86" i="11" s="1"/>
  <c r="CC82" i="11"/>
  <c r="CD82" i="11" s="1"/>
  <c r="CC78" i="11"/>
  <c r="CD78" i="11" s="1"/>
  <c r="CC76" i="11"/>
  <c r="CD76" i="11" s="1"/>
  <c r="CC74" i="11"/>
  <c r="CD74" i="11" s="1"/>
  <c r="CC70" i="11"/>
  <c r="CD70" i="11" s="1"/>
  <c r="CC68" i="11"/>
  <c r="CD68" i="11" s="1"/>
  <c r="CC62" i="11"/>
  <c r="CD62" i="11" s="1"/>
  <c r="CC60" i="11"/>
  <c r="CD60" i="11" s="1"/>
  <c r="CC56" i="11"/>
  <c r="CD56" i="11" s="1"/>
  <c r="CC54" i="11"/>
  <c r="CD54" i="11" s="1"/>
  <c r="CC52" i="11"/>
  <c r="CD52" i="11" s="1"/>
  <c r="CC48" i="11"/>
  <c r="CD48" i="11" s="1"/>
  <c r="CC44" i="11"/>
  <c r="CD44" i="11" s="1"/>
  <c r="CC38" i="11"/>
  <c r="CD38" i="11" s="1"/>
  <c r="CC153" i="11"/>
  <c r="CD153" i="11" s="1"/>
  <c r="CC150" i="11"/>
  <c r="CD150" i="11" s="1"/>
  <c r="CC143" i="11"/>
  <c r="CD143" i="11" s="1"/>
  <c r="CC137" i="11"/>
  <c r="CD137" i="11" s="1"/>
  <c r="CC133" i="11"/>
  <c r="CD133" i="11" s="1"/>
  <c r="CC130" i="11"/>
  <c r="CD130" i="11" s="1"/>
  <c r="CC114" i="11"/>
  <c r="CD114" i="11" s="1"/>
  <c r="CC106" i="11"/>
  <c r="CD106" i="11" s="1"/>
  <c r="CC101" i="11"/>
  <c r="CD101" i="11" s="1"/>
  <c r="CC97" i="11"/>
  <c r="CD97" i="11" s="1"/>
  <c r="CC93" i="11"/>
  <c r="CD93" i="11" s="1"/>
  <c r="CC88" i="11"/>
  <c r="CD88" i="11" s="1"/>
  <c r="CC80" i="11"/>
  <c r="CD80" i="11" s="1"/>
  <c r="CC75" i="11"/>
  <c r="CD75" i="11" s="1"/>
  <c r="CC71" i="11"/>
  <c r="CD71" i="11" s="1"/>
  <c r="CC67" i="11"/>
  <c r="CD67" i="11" s="1"/>
  <c r="CC46" i="11"/>
  <c r="CD46" i="11" s="1"/>
  <c r="CC37" i="11"/>
  <c r="CD37" i="11" s="1"/>
  <c r="CC151" i="11"/>
  <c r="CD151" i="11" s="1"/>
  <c r="CC149" i="11"/>
  <c r="CD149" i="11" s="1"/>
  <c r="CC147" i="11"/>
  <c r="CD147" i="11" s="1"/>
  <c r="CC145" i="11"/>
  <c r="CD145" i="11" s="1"/>
  <c r="CC141" i="11"/>
  <c r="CD141" i="11" s="1"/>
  <c r="CC139" i="11"/>
  <c r="CD139" i="11" s="1"/>
  <c r="CC135" i="11"/>
  <c r="CD135" i="11" s="1"/>
  <c r="CC131" i="11"/>
  <c r="CD131" i="11" s="1"/>
  <c r="CC129" i="11"/>
  <c r="CD129" i="11" s="1"/>
  <c r="CC127" i="11"/>
  <c r="CD127" i="11" s="1"/>
  <c r="CC125" i="11"/>
  <c r="CD125" i="11" s="1"/>
  <c r="CC123" i="11"/>
  <c r="CD123" i="11" s="1"/>
  <c r="CC121" i="11"/>
  <c r="CD121" i="11" s="1"/>
  <c r="CC119" i="11"/>
  <c r="CD119" i="11" s="1"/>
  <c r="CC113" i="11"/>
  <c r="CD113" i="11" s="1"/>
  <c r="CC111" i="11"/>
  <c r="CD111" i="11" s="1"/>
  <c r="CC107" i="11"/>
  <c r="CD107" i="11" s="1"/>
  <c r="CC105" i="11"/>
  <c r="CD105" i="11" s="1"/>
  <c r="CC103" i="11"/>
  <c r="CD103" i="11" s="1"/>
  <c r="CC99" i="11"/>
  <c r="CD99" i="11" s="1"/>
  <c r="CC95" i="11"/>
  <c r="CD95" i="11" s="1"/>
  <c r="CC89" i="11"/>
  <c r="CD89" i="11" s="1"/>
  <c r="CC87" i="11"/>
  <c r="CD87" i="11" s="1"/>
  <c r="CC81" i="11"/>
  <c r="CD81" i="11" s="1"/>
  <c r="CC79" i="11"/>
  <c r="CD79" i="11" s="1"/>
  <c r="CC73" i="11"/>
  <c r="CD73" i="11" s="1"/>
  <c r="CC69" i="11"/>
  <c r="CD69" i="11" s="1"/>
  <c r="CC65" i="11"/>
  <c r="CD65" i="11" s="1"/>
  <c r="CC63" i="11"/>
  <c r="CD63" i="11" s="1"/>
  <c r="CC61" i="11"/>
  <c r="CD61" i="11" s="1"/>
  <c r="CC57" i="11"/>
  <c r="CD57" i="11" s="1"/>
  <c r="CC55" i="11"/>
  <c r="CD55" i="11" s="1"/>
  <c r="CC49" i="11"/>
  <c r="CD49" i="11" s="1"/>
  <c r="CC47" i="11"/>
  <c r="CD47" i="11" s="1"/>
  <c r="CC43" i="11"/>
  <c r="CD43" i="11" s="1"/>
  <c r="CC41" i="11"/>
  <c r="CD41" i="11" s="1"/>
  <c r="CC39" i="11"/>
  <c r="CD39" i="11" s="1"/>
  <c r="BU279" i="11"/>
  <c r="BV279" i="11" s="1"/>
  <c r="BU276" i="11"/>
  <c r="BV276" i="11" s="1"/>
  <c r="BU231" i="11"/>
  <c r="BV231" i="11" s="1"/>
  <c r="BU199" i="11"/>
  <c r="BV199" i="11" s="1"/>
  <c r="BU194" i="11"/>
  <c r="BV194" i="11" s="1"/>
  <c r="BU175" i="11"/>
  <c r="BV175" i="11" s="1"/>
  <c r="BU274" i="11"/>
  <c r="BV274" i="11" s="1"/>
  <c r="BU221" i="11"/>
  <c r="BV221" i="11" s="1"/>
  <c r="AP150" i="11"/>
  <c r="AQ150" i="11" s="1"/>
  <c r="AP146" i="11"/>
  <c r="AQ146" i="11" s="1"/>
  <c r="AP134" i="11"/>
  <c r="AQ134" i="11" s="1"/>
  <c r="AP128" i="11"/>
  <c r="AQ128" i="11" s="1"/>
  <c r="AP118" i="11"/>
  <c r="AQ118" i="11" s="1"/>
  <c r="AP112" i="11"/>
  <c r="AQ112" i="11" s="1"/>
  <c r="AP102" i="11"/>
  <c r="AQ102" i="11" s="1"/>
  <c r="AP96" i="11"/>
  <c r="AQ96" i="11" s="1"/>
  <c r="CC84" i="11"/>
  <c r="CD84" i="11" s="1"/>
  <c r="CC50" i="11"/>
  <c r="CD50" i="11" s="1"/>
  <c r="CC42" i="11"/>
  <c r="CD42" i="11" s="1"/>
  <c r="BU164" i="11"/>
  <c r="BV164" i="11" s="1"/>
  <c r="BU275" i="11"/>
  <c r="BV275" i="11" s="1"/>
  <c r="BU270" i="11"/>
  <c r="BV270" i="11" s="1"/>
  <c r="BU265" i="11"/>
  <c r="BV265" i="11" s="1"/>
  <c r="BU261" i="11"/>
  <c r="BV261" i="11" s="1"/>
  <c r="BU257" i="11"/>
  <c r="BV257" i="11" s="1"/>
  <c r="BU250" i="11"/>
  <c r="BV250" i="11" s="1"/>
  <c r="BU245" i="11"/>
  <c r="BV245" i="11" s="1"/>
  <c r="BU241" i="11"/>
  <c r="BV241" i="11" s="1"/>
  <c r="BU236" i="11"/>
  <c r="BV236" i="11" s="1"/>
  <c r="BU233" i="11"/>
  <c r="BV233" i="11" s="1"/>
  <c r="BU229" i="11"/>
  <c r="BV229" i="11" s="1"/>
  <c r="BU225" i="11"/>
  <c r="BV225" i="11" s="1"/>
  <c r="BU217" i="11"/>
  <c r="BV217" i="11" s="1"/>
  <c r="BU212" i="11"/>
  <c r="BV212" i="11" s="1"/>
  <c r="BU209" i="11"/>
  <c r="BV209" i="11" s="1"/>
  <c r="BU208" i="11"/>
  <c r="BV208" i="11" s="1"/>
  <c r="BU206" i="11"/>
  <c r="BV206" i="11" s="1"/>
  <c r="BU202" i="11"/>
  <c r="BV202" i="11" s="1"/>
  <c r="BU201" i="11"/>
  <c r="BV201" i="11" s="1"/>
  <c r="BU198" i="11"/>
  <c r="BV198" i="11" s="1"/>
  <c r="BU197" i="11"/>
  <c r="BV197" i="11" s="1"/>
  <c r="BU196" i="11"/>
  <c r="BV196" i="11" s="1"/>
  <c r="BU195" i="11"/>
  <c r="BV195" i="11" s="1"/>
  <c r="BU193" i="11"/>
  <c r="BV193" i="11" s="1"/>
  <c r="BU192" i="11"/>
  <c r="BV192" i="11" s="1"/>
  <c r="BU190" i="11"/>
  <c r="BV190" i="11" s="1"/>
  <c r="BU186" i="11"/>
  <c r="BV186" i="11" s="1"/>
  <c r="BU273" i="11"/>
  <c r="BV273" i="11" s="1"/>
  <c r="BU268" i="11"/>
  <c r="BV268" i="11" s="1"/>
  <c r="BU256" i="11"/>
  <c r="BV256" i="11" s="1"/>
  <c r="BU251" i="11"/>
  <c r="BV251" i="11" s="1"/>
  <c r="BU228" i="11"/>
  <c r="BV228" i="11" s="1"/>
  <c r="BU223" i="11"/>
  <c r="BV223" i="11" s="1"/>
  <c r="BU213" i="11"/>
  <c r="BV213" i="11" s="1"/>
  <c r="BU207" i="11"/>
  <c r="BV207" i="11" s="1"/>
  <c r="BU204" i="11"/>
  <c r="BV204" i="11" s="1"/>
  <c r="BU203" i="11"/>
  <c r="BV203" i="11" s="1"/>
  <c r="BU200" i="11"/>
  <c r="BV200" i="11" s="1"/>
  <c r="AP88" i="11"/>
  <c r="AQ88" i="11" s="1"/>
  <c r="AP72" i="11"/>
  <c r="AQ72" i="11" s="1"/>
  <c r="AP56" i="11"/>
  <c r="AQ56" i="11" s="1"/>
  <c r="AP40" i="11"/>
  <c r="AQ40" i="11" s="1"/>
  <c r="B284" i="11"/>
  <c r="BU281" i="11"/>
  <c r="BV281" i="11" s="1"/>
  <c r="BU280" i="11"/>
  <c r="BV280" i="11" s="1"/>
  <c r="BU278" i="11"/>
  <c r="BV278" i="11" s="1"/>
  <c r="BU272" i="11"/>
  <c r="BV272" i="11" s="1"/>
  <c r="BU271" i="11"/>
  <c r="BV271" i="11" s="1"/>
  <c r="BU264" i="11"/>
  <c r="BV264" i="11" s="1"/>
  <c r="BU259" i="11"/>
  <c r="BV259" i="11" s="1"/>
  <c r="BU254" i="11"/>
  <c r="BV254" i="11" s="1"/>
  <c r="BU249" i="11"/>
  <c r="BV249" i="11" s="1"/>
  <c r="BU248" i="11"/>
  <c r="BV248" i="11" s="1"/>
  <c r="BU246" i="11"/>
  <c r="BV246" i="11" s="1"/>
  <c r="BU244" i="11"/>
  <c r="BV244" i="11" s="1"/>
  <c r="BU243" i="11"/>
  <c r="BV243" i="11" s="1"/>
  <c r="BU234" i="11"/>
  <c r="BV234" i="11" s="1"/>
  <c r="BU232" i="11"/>
  <c r="BV232" i="11" s="1"/>
  <c r="BU227" i="11"/>
  <c r="BV227" i="11" s="1"/>
  <c r="BU218" i="11"/>
  <c r="BV218" i="11" s="1"/>
  <c r="BU216" i="11"/>
  <c r="BV216" i="11" s="1"/>
  <c r="CC115" i="11"/>
  <c r="CD115" i="11" s="1"/>
  <c r="CC109" i="11"/>
  <c r="CD109" i="11" s="1"/>
  <c r="CC91" i="11"/>
  <c r="CD91" i="11" s="1"/>
  <c r="CC83" i="11"/>
  <c r="CD83" i="11" s="1"/>
  <c r="CC51" i="11"/>
  <c r="CD51" i="11" s="1"/>
  <c r="CC45" i="11"/>
  <c r="CD45" i="11" s="1"/>
  <c r="BU277" i="11"/>
  <c r="BV277" i="11" s="1"/>
  <c r="BU260" i="11"/>
  <c r="BV260" i="11" s="1"/>
  <c r="BU255" i="11"/>
  <c r="BV255" i="11" s="1"/>
  <c r="BU252" i="11"/>
  <c r="BV252" i="11" s="1"/>
  <c r="BU224" i="11"/>
  <c r="BV224" i="11" s="1"/>
  <c r="CC117" i="11"/>
  <c r="CD117" i="11" s="1"/>
  <c r="CC85" i="11"/>
  <c r="CD85" i="11" s="1"/>
  <c r="CC77" i="11"/>
  <c r="CD77" i="11" s="1"/>
  <c r="CC59" i="11"/>
  <c r="CD59" i="11" s="1"/>
  <c r="CC53" i="11"/>
  <c r="CD53" i="11" s="1"/>
  <c r="BU176" i="11"/>
  <c r="BV176" i="11" s="1"/>
  <c r="BU168" i="11"/>
  <c r="BV168" i="11" s="1"/>
  <c r="BU171" i="11"/>
  <c r="BV171" i="11" s="1"/>
  <c r="CC122" i="11"/>
  <c r="CD122" i="11" s="1"/>
  <c r="CC104" i="11"/>
  <c r="CD104" i="11" s="1"/>
  <c r="CC98" i="11"/>
  <c r="CD98" i="11" s="1"/>
  <c r="CC96" i="11"/>
  <c r="CD96" i="11" s="1"/>
  <c r="CC90" i="11"/>
  <c r="CD90" i="11" s="1"/>
  <c r="CC72" i="11"/>
  <c r="CD72" i="11" s="1"/>
  <c r="CC66" i="11"/>
  <c r="CD66" i="11" s="1"/>
  <c r="CC64" i="11"/>
  <c r="CD64" i="11" s="1"/>
  <c r="CC58" i="11"/>
  <c r="CD58" i="11" s="1"/>
  <c r="CC40" i="11"/>
  <c r="CD40" i="11" s="1"/>
  <c r="BU177" i="11"/>
  <c r="BV177" i="11" s="1"/>
  <c r="BU169" i="11"/>
  <c r="BV169" i="11" s="1"/>
  <c r="CC128" i="11"/>
  <c r="CD128" i="11" s="1"/>
  <c r="BU180" i="11"/>
  <c r="BV180" i="11" s="1"/>
  <c r="BU172" i="11"/>
  <c r="BV172" i="11" s="1"/>
  <c r="DG2100" i="10"/>
  <c r="DG2140" i="10"/>
  <c r="DG2132" i="10"/>
  <c r="DG2129" i="10"/>
  <c r="DG2092" i="10"/>
  <c r="DG2137" i="10"/>
  <c r="DG2113" i="10"/>
  <c r="DG2105" i="10"/>
  <c r="DG2134" i="10"/>
  <c r="DG2126" i="10"/>
  <c r="DG2118" i="10"/>
  <c r="DG2110" i="10"/>
  <c r="DG2139" i="10"/>
  <c r="DG2131" i="10"/>
  <c r="DG2123" i="10"/>
  <c r="DG2115" i="10"/>
  <c r="DG2107" i="10"/>
  <c r="DG2099" i="10"/>
  <c r="DG2091" i="10"/>
  <c r="DG2083" i="10"/>
  <c r="DG2075" i="10"/>
  <c r="DG2071" i="10"/>
  <c r="DG2067" i="10"/>
  <c r="DG2065" i="10"/>
  <c r="DG2059" i="10"/>
  <c r="DG2052" i="10"/>
  <c r="DG2051" i="10"/>
  <c r="DG2046" i="10"/>
  <c r="DG2043" i="10"/>
  <c r="DG2039" i="10"/>
  <c r="DG2035" i="10"/>
  <c r="DG2033" i="10"/>
  <c r="DG2027" i="10"/>
  <c r="DG2104" i="10"/>
  <c r="DG2096" i="10"/>
  <c r="DG2088" i="10"/>
  <c r="DG2084" i="10"/>
  <c r="DG2080" i="10"/>
  <c r="DG2072" i="10"/>
  <c r="DG2064" i="10"/>
  <c r="DG2056" i="10"/>
  <c r="DG2048" i="10"/>
  <c r="DG2045" i="10"/>
  <c r="DG2040" i="10"/>
  <c r="DG2032" i="10"/>
  <c r="DG2026" i="10"/>
  <c r="DG2024" i="10"/>
  <c r="DG2101" i="10"/>
  <c r="DG2093" i="10"/>
  <c r="DG2085" i="10"/>
  <c r="DG2077" i="10"/>
  <c r="DG2069" i="10"/>
  <c r="DG2061" i="10"/>
  <c r="DG2053" i="10"/>
  <c r="DG2037" i="10"/>
  <c r="DG2029" i="10"/>
  <c r="DG2128" i="10"/>
  <c r="DG2120" i="10"/>
  <c r="DG2141" i="10"/>
  <c r="DG2117" i="10"/>
  <c r="DG2109" i="10"/>
  <c r="DG2114" i="10"/>
  <c r="DG2106" i="10"/>
  <c r="DG2103" i="10"/>
  <c r="DG2098" i="10"/>
  <c r="DG2097" i="10"/>
  <c r="DG2090" i="10"/>
  <c r="DG2082" i="10"/>
  <c r="DG2074" i="10"/>
  <c r="DG2066" i="10"/>
  <c r="DG2058" i="10"/>
  <c r="DG2050" i="10"/>
  <c r="DG2042" i="10"/>
  <c r="DG2034" i="10"/>
  <c r="DG2136" i="10"/>
  <c r="DG2112" i="10"/>
  <c r="DG2133" i="10"/>
  <c r="DG2125" i="10"/>
  <c r="DG2138" i="10"/>
  <c r="DG2130" i="10"/>
  <c r="DG2122" i="10"/>
  <c r="DG2135" i="10"/>
  <c r="DG2127" i="10"/>
  <c r="DG2119" i="10"/>
  <c r="DG2111" i="10"/>
  <c r="DG2095" i="10"/>
  <c r="DG2087" i="10"/>
  <c r="DG2079" i="10"/>
  <c r="DG2063" i="10"/>
  <c r="DG2055" i="10"/>
  <c r="DG2047" i="10"/>
  <c r="DG2031" i="10"/>
  <c r="DG2076" i="10"/>
  <c r="DG2068" i="10"/>
  <c r="DG2044" i="10"/>
  <c r="DG2036" i="10"/>
  <c r="DG2028" i="10"/>
  <c r="DG2121" i="10"/>
  <c r="DG2089" i="10"/>
  <c r="DG2081" i="10"/>
  <c r="DG2073" i="10"/>
  <c r="DG2057" i="10"/>
  <c r="DG2049" i="10"/>
  <c r="DG2041" i="10"/>
  <c r="DG2025" i="10"/>
  <c r="DG2124" i="10"/>
  <c r="DG2116" i="10"/>
  <c r="DG2108" i="10"/>
  <c r="DG2102" i="10"/>
  <c r="DG2094" i="10"/>
  <c r="DG2086" i="10"/>
  <c r="DG2078" i="10"/>
  <c r="DG2070" i="10"/>
  <c r="DG2062" i="10"/>
  <c r="DG2054" i="10"/>
  <c r="DG2038" i="10"/>
  <c r="DG2030" i="10"/>
  <c r="CB168" i="7"/>
  <c r="C168" i="7" s="1"/>
  <c r="CA168" i="7"/>
  <c r="AJ162" i="11"/>
  <c r="BV162" i="11" s="1"/>
  <c r="B294" i="11"/>
  <c r="CC154" i="11"/>
  <c r="CD154" i="11" s="1"/>
  <c r="AP153" i="11"/>
  <c r="AQ153" i="11" s="1"/>
  <c r="AP151" i="11"/>
  <c r="AQ151" i="11" s="1"/>
  <c r="AP149" i="11"/>
  <c r="AQ149" i="11" s="1"/>
  <c r="AP147" i="11"/>
  <c r="AQ147" i="11" s="1"/>
  <c r="AP145" i="11"/>
  <c r="AQ145" i="11" s="1"/>
  <c r="AP143" i="11"/>
  <c r="AQ143" i="11" s="1"/>
  <c r="AP141" i="11"/>
  <c r="AQ141" i="11" s="1"/>
  <c r="AP139" i="11"/>
  <c r="AQ139" i="11" s="1"/>
  <c r="AP137" i="11"/>
  <c r="AQ137" i="11" s="1"/>
  <c r="AP135" i="11"/>
  <c r="AQ135" i="11" s="1"/>
  <c r="AP133" i="11"/>
  <c r="AQ133" i="11" s="1"/>
  <c r="AP131" i="11"/>
  <c r="AQ131" i="11" s="1"/>
  <c r="AP129" i="11"/>
  <c r="AQ129" i="11" s="1"/>
  <c r="AP127" i="11"/>
  <c r="AQ127" i="11" s="1"/>
  <c r="AP125" i="11"/>
  <c r="AQ125" i="11" s="1"/>
  <c r="AP123" i="11"/>
  <c r="AQ123" i="11" s="1"/>
  <c r="AP121" i="11"/>
  <c r="AQ121" i="11" s="1"/>
  <c r="AP119" i="11"/>
  <c r="AQ119" i="11" s="1"/>
  <c r="AP117" i="11"/>
  <c r="AQ117" i="11" s="1"/>
  <c r="AP115" i="11"/>
  <c r="AQ115" i="11" s="1"/>
  <c r="AP113" i="11"/>
  <c r="AQ113" i="11" s="1"/>
  <c r="AP111" i="11"/>
  <c r="AQ111" i="11" s="1"/>
  <c r="AP109" i="11"/>
  <c r="AQ109" i="11" s="1"/>
  <c r="AP107" i="11"/>
  <c r="AQ107" i="11" s="1"/>
  <c r="AP105" i="11"/>
  <c r="AQ105" i="11" s="1"/>
  <c r="AP103" i="11"/>
  <c r="AQ103" i="11" s="1"/>
  <c r="AP101" i="11"/>
  <c r="AQ101" i="11" s="1"/>
  <c r="AP99" i="11"/>
  <c r="AQ99" i="11" s="1"/>
  <c r="AP97" i="11"/>
  <c r="AQ97" i="11" s="1"/>
  <c r="AP95" i="11"/>
  <c r="AQ95" i="11" s="1"/>
  <c r="AP93" i="11"/>
  <c r="AQ93" i="11" s="1"/>
  <c r="AP91" i="11"/>
  <c r="AQ91" i="11" s="1"/>
  <c r="AP89" i="11"/>
  <c r="AQ89" i="11" s="1"/>
  <c r="AP87" i="11"/>
  <c r="AQ87" i="11" s="1"/>
  <c r="AP85" i="11"/>
  <c r="AQ85" i="11" s="1"/>
  <c r="AP83" i="11"/>
  <c r="AQ83" i="11" s="1"/>
  <c r="AP81" i="11"/>
  <c r="AQ81" i="11" s="1"/>
  <c r="AP79" i="11"/>
  <c r="AQ79" i="11" s="1"/>
  <c r="AP77" i="11"/>
  <c r="AQ77" i="11" s="1"/>
  <c r="AP75" i="11"/>
  <c r="AQ75" i="11" s="1"/>
  <c r="AP73" i="11"/>
  <c r="AQ73" i="11" s="1"/>
  <c r="AP71" i="11"/>
  <c r="AQ71" i="11" s="1"/>
  <c r="AP69" i="11"/>
  <c r="AQ69" i="11" s="1"/>
  <c r="AP67" i="11"/>
  <c r="AQ67" i="11" s="1"/>
  <c r="AP65" i="11"/>
  <c r="AQ65" i="11" s="1"/>
  <c r="AP63" i="11"/>
  <c r="AQ63" i="11" s="1"/>
  <c r="AP61" i="11"/>
  <c r="AQ61" i="11" s="1"/>
  <c r="AP59" i="11"/>
  <c r="AQ59" i="11" s="1"/>
  <c r="AP57" i="11"/>
  <c r="AQ57" i="11" s="1"/>
  <c r="AP55" i="11"/>
  <c r="AQ55" i="11" s="1"/>
  <c r="AP53" i="11"/>
  <c r="AQ53" i="11" s="1"/>
  <c r="AP51" i="11"/>
  <c r="AQ51" i="11" s="1"/>
  <c r="AP49" i="11"/>
  <c r="AQ49" i="11" s="1"/>
  <c r="AP47" i="11"/>
  <c r="AQ47" i="11" s="1"/>
  <c r="AP45" i="11"/>
  <c r="AQ45" i="11" s="1"/>
  <c r="AP43" i="11"/>
  <c r="AQ43" i="11" s="1"/>
  <c r="AP41" i="11"/>
  <c r="AQ41" i="11" s="1"/>
  <c r="AP39" i="11"/>
  <c r="AQ39" i="11" s="1"/>
  <c r="AP37" i="11"/>
  <c r="AQ37" i="11" s="1"/>
  <c r="AP152" i="11"/>
  <c r="AQ152" i="11" s="1"/>
  <c r="AP136" i="11"/>
  <c r="AQ136" i="11" s="1"/>
  <c r="AP120" i="11"/>
  <c r="AQ120" i="11" s="1"/>
  <c r="CD34" i="11"/>
  <c r="AP104" i="11"/>
  <c r="AQ104" i="11" s="1"/>
  <c r="AP140" i="11"/>
  <c r="AQ140" i="11" s="1"/>
  <c r="AP124" i="11"/>
  <c r="AQ124" i="11" s="1"/>
  <c r="AP108" i="11"/>
  <c r="AQ108" i="11" s="1"/>
  <c r="AP92" i="11"/>
  <c r="AQ92" i="11" s="1"/>
  <c r="AP76" i="11"/>
  <c r="AQ76" i="11" s="1"/>
  <c r="AP60" i="11"/>
  <c r="AQ60" i="11" s="1"/>
  <c r="AP44" i="11"/>
  <c r="AQ44" i="11" s="1"/>
  <c r="AP90" i="11"/>
  <c r="AQ90" i="11" s="1"/>
  <c r="AP86" i="11"/>
  <c r="AQ86" i="11" s="1"/>
  <c r="AP84" i="11"/>
  <c r="AQ84" i="11" s="1"/>
  <c r="AP82" i="11"/>
  <c r="AQ82" i="11" s="1"/>
  <c r="AP80" i="11"/>
  <c r="AQ80" i="11" s="1"/>
  <c r="AP78" i="11"/>
  <c r="AQ78" i="11" s="1"/>
  <c r="AP74" i="11"/>
  <c r="AQ74" i="11" s="1"/>
  <c r="AP70" i="11"/>
  <c r="AQ70" i="11" s="1"/>
  <c r="AP68" i="11"/>
  <c r="AQ68" i="11" s="1"/>
  <c r="AP66" i="11"/>
  <c r="AQ66" i="11" s="1"/>
  <c r="AP64" i="11"/>
  <c r="AQ64" i="11" s="1"/>
  <c r="AP62" i="11"/>
  <c r="AQ62" i="11" s="1"/>
  <c r="AP58" i="11"/>
  <c r="AQ58" i="11" s="1"/>
  <c r="AP54" i="11"/>
  <c r="AQ54" i="11" s="1"/>
  <c r="AP52" i="11"/>
  <c r="AQ52" i="11" s="1"/>
  <c r="AP50" i="11"/>
  <c r="AQ50" i="11" s="1"/>
  <c r="AP48" i="11"/>
  <c r="AQ48" i="11" s="1"/>
  <c r="AP46" i="11"/>
  <c r="AQ46" i="11" s="1"/>
  <c r="AP42" i="11"/>
  <c r="AQ42" i="11" s="1"/>
  <c r="AP38" i="11"/>
  <c r="AQ38" i="11" s="1"/>
  <c r="AP36" i="11"/>
  <c r="AQ36" i="11" s="1"/>
  <c r="DG2142" i="10"/>
  <c r="DG2060" i="10"/>
  <c r="BU173" i="11" l="1"/>
  <c r="BV173" i="11" s="1"/>
  <c r="BU188" i="11"/>
  <c r="BV188" i="11" s="1"/>
  <c r="BU166" i="11"/>
  <c r="BV166" i="11" s="1"/>
  <c r="BU167" i="11"/>
  <c r="BV167" i="11" s="1"/>
  <c r="BU179" i="11"/>
  <c r="BV179" i="11" s="1"/>
  <c r="AQ35" i="11"/>
  <c r="AP155" i="11"/>
  <c r="BU283" i="11"/>
  <c r="BV283" i="11" s="1"/>
  <c r="CC155" i="11"/>
  <c r="BW283" i="11" l="1"/>
  <c r="B291" i="11" s="1"/>
  <c r="CE155" i="11"/>
  <c r="B293" i="11" s="1"/>
  <c r="CD155" i="11"/>
  <c r="AQ155" i="11"/>
  <c r="AR155" i="11"/>
  <c r="B292" i="11" s="1"/>
  <c r="BV1897" i="10"/>
  <c r="BV1898" i="10"/>
  <c r="BV1899" i="10"/>
  <c r="BV1900" i="10"/>
  <c r="BV1901" i="10"/>
  <c r="BV1902" i="10"/>
  <c r="BV1903" i="10"/>
  <c r="BV1904" i="10"/>
  <c r="BV1905" i="10"/>
  <c r="BV1906" i="10"/>
  <c r="BV1907" i="10"/>
  <c r="BV1908" i="10"/>
  <c r="BV1909" i="10"/>
  <c r="BV1910" i="10"/>
  <c r="BV1911" i="10"/>
  <c r="BV1912" i="10"/>
  <c r="BV1913" i="10"/>
  <c r="BV1914" i="10"/>
  <c r="BV1915" i="10"/>
  <c r="BV1916" i="10"/>
  <c r="BV1917" i="10"/>
  <c r="BV1918" i="10"/>
  <c r="BV1919" i="10"/>
  <c r="BV1920" i="10"/>
  <c r="BV1921" i="10"/>
  <c r="BV1922" i="10"/>
  <c r="BV1923" i="10"/>
  <c r="BV1924" i="10"/>
  <c r="BV1925" i="10"/>
  <c r="BV1926" i="10"/>
  <c r="BV1927" i="10"/>
  <c r="BV1928" i="10"/>
  <c r="BV1929" i="10"/>
  <c r="BV1930" i="10"/>
  <c r="BV1931" i="10"/>
  <c r="BV1932" i="10"/>
  <c r="BV1933" i="10"/>
  <c r="BV1934" i="10"/>
  <c r="BV1935" i="10"/>
  <c r="BV1936" i="10"/>
  <c r="BV1937" i="10"/>
  <c r="BV1938" i="10"/>
  <c r="BV1939" i="10"/>
  <c r="BV1940" i="10"/>
  <c r="BV1941" i="10"/>
  <c r="BV1942" i="10"/>
  <c r="BV1943" i="10"/>
  <c r="BV1944" i="10"/>
  <c r="BV1945" i="10"/>
  <c r="BV1946" i="10"/>
  <c r="BV1947" i="10"/>
  <c r="BV1948" i="10"/>
  <c r="BV1949" i="10"/>
  <c r="BV1950" i="10"/>
  <c r="BV1951" i="10"/>
  <c r="BV1952" i="10"/>
  <c r="BV1953" i="10"/>
  <c r="BV1954" i="10"/>
  <c r="BV1955" i="10"/>
  <c r="BV1956" i="10"/>
  <c r="BV1957" i="10"/>
  <c r="BV1958" i="10"/>
  <c r="BV1959" i="10"/>
  <c r="BV1960" i="10"/>
  <c r="BV1961" i="10"/>
  <c r="BV1962" i="10"/>
  <c r="BV1963" i="10"/>
  <c r="BV1964" i="10"/>
  <c r="BV1965" i="10"/>
  <c r="BV1966" i="10"/>
  <c r="BV1967" i="10"/>
  <c r="BV1968" i="10"/>
  <c r="BV1969" i="10"/>
  <c r="BV1970" i="10"/>
  <c r="BV1971" i="10"/>
  <c r="BV1972" i="10"/>
  <c r="BV1973" i="10"/>
  <c r="BV1974" i="10"/>
  <c r="BV1975" i="10"/>
  <c r="BV1976" i="10"/>
  <c r="BV1977" i="10"/>
  <c r="BV1978" i="10"/>
  <c r="BV1979" i="10"/>
  <c r="BV1980" i="10"/>
  <c r="BV1981" i="10"/>
  <c r="BV1982" i="10"/>
  <c r="BV1983" i="10"/>
  <c r="BV1984" i="10"/>
  <c r="BV1985" i="10"/>
  <c r="BV1986" i="10"/>
  <c r="BV1987" i="10"/>
  <c r="BV1988" i="10"/>
  <c r="BV1989" i="10"/>
  <c r="BV1990" i="10"/>
  <c r="BV1991" i="10"/>
  <c r="BV1992" i="10"/>
  <c r="BV1993" i="10"/>
  <c r="BV1994" i="10"/>
  <c r="BV1995" i="10"/>
  <c r="BV1996" i="10"/>
  <c r="BV1997" i="10"/>
  <c r="BV1998" i="10"/>
  <c r="BV1999" i="10"/>
  <c r="BV2000" i="10"/>
  <c r="BV2001" i="10"/>
  <c r="BV2002" i="10"/>
  <c r="BV2003" i="10"/>
  <c r="BV2004" i="10"/>
  <c r="BV2005" i="10"/>
  <c r="BV2006" i="10"/>
  <c r="BV2007" i="10"/>
  <c r="BV2008" i="10"/>
  <c r="BV2009" i="10"/>
  <c r="BV2010" i="10"/>
  <c r="BV2011" i="10"/>
  <c r="BV2012" i="10"/>
  <c r="BV2013" i="10"/>
  <c r="BV2014" i="10"/>
  <c r="BV2015" i="10"/>
  <c r="B1880" i="10"/>
  <c r="CZ1757" i="10"/>
  <c r="DA1757" i="10" s="1"/>
  <c r="DA1756" i="10"/>
  <c r="BS1757" i="10"/>
  <c r="BT1757" i="10"/>
  <c r="BU1757" i="10"/>
  <c r="BV1757" i="10"/>
  <c r="BW1757" i="10"/>
  <c r="BX1757" i="10"/>
  <c r="BY1757" i="10"/>
  <c r="BZ1757" i="10"/>
  <c r="CA1757" i="10"/>
  <c r="CB1757" i="10"/>
  <c r="CC1757" i="10"/>
  <c r="CD1757" i="10"/>
  <c r="CE1757" i="10"/>
  <c r="CF1757" i="10"/>
  <c r="CG1757" i="10"/>
  <c r="CH1757" i="10"/>
  <c r="CI1757" i="10"/>
  <c r="CJ1757" i="10"/>
  <c r="CK1757" i="10"/>
  <c r="CL1757" i="10"/>
  <c r="CM1757" i="10"/>
  <c r="CN1757" i="10"/>
  <c r="CO1757" i="10"/>
  <c r="CP1757" i="10"/>
  <c r="CQ1757" i="10"/>
  <c r="CR1757" i="10"/>
  <c r="CS1757" i="10"/>
  <c r="CT1757" i="10"/>
  <c r="CU1757" i="10"/>
  <c r="CV1757" i="10"/>
  <c r="CW1757" i="10"/>
  <c r="CX1757" i="10"/>
  <c r="CY1757" i="10"/>
  <c r="BS1758" i="10"/>
  <c r="BT1758" i="10"/>
  <c r="BU1758" i="10"/>
  <c r="BV1758" i="10"/>
  <c r="BW1758" i="10"/>
  <c r="BX1758" i="10"/>
  <c r="BY1758" i="10"/>
  <c r="BZ1758" i="10"/>
  <c r="CA1758" i="10"/>
  <c r="CB1758" i="10"/>
  <c r="CC1758" i="10"/>
  <c r="CD1758" i="10"/>
  <c r="CE1758" i="10"/>
  <c r="CF1758" i="10"/>
  <c r="CG1758" i="10"/>
  <c r="CH1758" i="10"/>
  <c r="CI1758" i="10"/>
  <c r="CJ1758" i="10"/>
  <c r="CK1758" i="10"/>
  <c r="CL1758" i="10"/>
  <c r="CM1758" i="10"/>
  <c r="CN1758" i="10"/>
  <c r="CO1758" i="10"/>
  <c r="CP1758" i="10"/>
  <c r="CQ1758" i="10"/>
  <c r="CR1758" i="10"/>
  <c r="CS1758" i="10"/>
  <c r="CT1758" i="10"/>
  <c r="CU1758" i="10"/>
  <c r="CV1758" i="10"/>
  <c r="CW1758" i="10"/>
  <c r="CX1758" i="10"/>
  <c r="CY1758" i="10"/>
  <c r="BS1759" i="10"/>
  <c r="BT1759" i="10"/>
  <c r="BU1759" i="10"/>
  <c r="BV1759" i="10"/>
  <c r="BW1759" i="10"/>
  <c r="BX1759" i="10"/>
  <c r="BY1759" i="10"/>
  <c r="BZ1759" i="10"/>
  <c r="CA1759" i="10"/>
  <c r="CB1759" i="10"/>
  <c r="CC1759" i="10"/>
  <c r="CD1759" i="10"/>
  <c r="CE1759" i="10"/>
  <c r="CF1759" i="10"/>
  <c r="CG1759" i="10"/>
  <c r="CH1759" i="10"/>
  <c r="CI1759" i="10"/>
  <c r="CJ1759" i="10"/>
  <c r="CK1759" i="10"/>
  <c r="CL1759" i="10"/>
  <c r="CM1759" i="10"/>
  <c r="CN1759" i="10"/>
  <c r="CO1759" i="10"/>
  <c r="CP1759" i="10"/>
  <c r="CQ1759" i="10"/>
  <c r="CR1759" i="10"/>
  <c r="CS1759" i="10"/>
  <c r="CT1759" i="10"/>
  <c r="CU1759" i="10"/>
  <c r="CV1759" i="10"/>
  <c r="CW1759" i="10"/>
  <c r="CX1759" i="10"/>
  <c r="CY1759" i="10"/>
  <c r="BS1760" i="10"/>
  <c r="BT1760" i="10"/>
  <c r="BU1760" i="10"/>
  <c r="BV1760" i="10"/>
  <c r="BW1760" i="10"/>
  <c r="BX1760" i="10"/>
  <c r="BY1760" i="10"/>
  <c r="BZ1760" i="10"/>
  <c r="CA1760" i="10"/>
  <c r="CB1760" i="10"/>
  <c r="CC1760" i="10"/>
  <c r="CD1760" i="10"/>
  <c r="CE1760" i="10"/>
  <c r="CF1760" i="10"/>
  <c r="CG1760" i="10"/>
  <c r="CH1760" i="10"/>
  <c r="CI1760" i="10"/>
  <c r="CJ1760" i="10"/>
  <c r="CK1760" i="10"/>
  <c r="CL1760" i="10"/>
  <c r="CM1760" i="10"/>
  <c r="CN1760" i="10"/>
  <c r="CO1760" i="10"/>
  <c r="CP1760" i="10"/>
  <c r="CQ1760" i="10"/>
  <c r="CR1760" i="10"/>
  <c r="CS1760" i="10"/>
  <c r="CT1760" i="10"/>
  <c r="CU1760" i="10"/>
  <c r="CV1760" i="10"/>
  <c r="CW1760" i="10"/>
  <c r="CX1760" i="10"/>
  <c r="CY1760" i="10"/>
  <c r="BS1761" i="10"/>
  <c r="BT1761" i="10"/>
  <c r="BU1761" i="10"/>
  <c r="BV1761" i="10"/>
  <c r="BW1761" i="10"/>
  <c r="BX1761" i="10"/>
  <c r="BY1761" i="10"/>
  <c r="BZ1761" i="10"/>
  <c r="CA1761" i="10"/>
  <c r="CB1761" i="10"/>
  <c r="CC1761" i="10"/>
  <c r="CD1761" i="10"/>
  <c r="CE1761" i="10"/>
  <c r="CF1761" i="10"/>
  <c r="CG1761" i="10"/>
  <c r="CH1761" i="10"/>
  <c r="CI1761" i="10"/>
  <c r="CJ1761" i="10"/>
  <c r="CK1761" i="10"/>
  <c r="CL1761" i="10"/>
  <c r="CM1761" i="10"/>
  <c r="CN1761" i="10"/>
  <c r="CO1761" i="10"/>
  <c r="CP1761" i="10"/>
  <c r="CQ1761" i="10"/>
  <c r="CR1761" i="10"/>
  <c r="CS1761" i="10"/>
  <c r="CT1761" i="10"/>
  <c r="CU1761" i="10"/>
  <c r="CV1761" i="10"/>
  <c r="CW1761" i="10"/>
  <c r="CX1761" i="10"/>
  <c r="CY1761" i="10"/>
  <c r="BS1762" i="10"/>
  <c r="BT1762" i="10"/>
  <c r="BU1762" i="10"/>
  <c r="BV1762" i="10"/>
  <c r="BW1762" i="10"/>
  <c r="BX1762" i="10"/>
  <c r="BY1762" i="10"/>
  <c r="BZ1762" i="10"/>
  <c r="CA1762" i="10"/>
  <c r="CB1762" i="10"/>
  <c r="CC1762" i="10"/>
  <c r="CD1762" i="10"/>
  <c r="CE1762" i="10"/>
  <c r="CF1762" i="10"/>
  <c r="CG1762" i="10"/>
  <c r="CH1762" i="10"/>
  <c r="CI1762" i="10"/>
  <c r="CJ1762" i="10"/>
  <c r="CK1762" i="10"/>
  <c r="CL1762" i="10"/>
  <c r="CM1762" i="10"/>
  <c r="CN1762" i="10"/>
  <c r="CO1762" i="10"/>
  <c r="CP1762" i="10"/>
  <c r="CQ1762" i="10"/>
  <c r="CR1762" i="10"/>
  <c r="CS1762" i="10"/>
  <c r="CT1762" i="10"/>
  <c r="CU1762" i="10"/>
  <c r="CV1762" i="10"/>
  <c r="CW1762" i="10"/>
  <c r="CX1762" i="10"/>
  <c r="CY1762" i="10"/>
  <c r="BS1763" i="10"/>
  <c r="BT1763" i="10"/>
  <c r="BU1763" i="10"/>
  <c r="BV1763" i="10"/>
  <c r="BW1763" i="10"/>
  <c r="BX1763" i="10"/>
  <c r="BY1763" i="10"/>
  <c r="BZ1763" i="10"/>
  <c r="CA1763" i="10"/>
  <c r="CB1763" i="10"/>
  <c r="CC1763" i="10"/>
  <c r="CD1763" i="10"/>
  <c r="CE1763" i="10"/>
  <c r="CF1763" i="10"/>
  <c r="CG1763" i="10"/>
  <c r="CH1763" i="10"/>
  <c r="CI1763" i="10"/>
  <c r="CJ1763" i="10"/>
  <c r="CK1763" i="10"/>
  <c r="CL1763" i="10"/>
  <c r="CM1763" i="10"/>
  <c r="CN1763" i="10"/>
  <c r="CO1763" i="10"/>
  <c r="CP1763" i="10"/>
  <c r="CQ1763" i="10"/>
  <c r="CR1763" i="10"/>
  <c r="CS1763" i="10"/>
  <c r="CT1763" i="10"/>
  <c r="CU1763" i="10"/>
  <c r="CV1763" i="10"/>
  <c r="CW1763" i="10"/>
  <c r="CX1763" i="10"/>
  <c r="CY1763" i="10"/>
  <c r="BS1764" i="10"/>
  <c r="BT1764" i="10"/>
  <c r="BU1764" i="10"/>
  <c r="BV1764" i="10"/>
  <c r="BW1764" i="10"/>
  <c r="BX1764" i="10"/>
  <c r="BY1764" i="10"/>
  <c r="BZ1764" i="10"/>
  <c r="CA1764" i="10"/>
  <c r="CB1764" i="10"/>
  <c r="CC1764" i="10"/>
  <c r="CD1764" i="10"/>
  <c r="CE1764" i="10"/>
  <c r="CF1764" i="10"/>
  <c r="CG1764" i="10"/>
  <c r="CH1764" i="10"/>
  <c r="CI1764" i="10"/>
  <c r="CJ1764" i="10"/>
  <c r="CK1764" i="10"/>
  <c r="CL1764" i="10"/>
  <c r="CM1764" i="10"/>
  <c r="CN1764" i="10"/>
  <c r="CO1764" i="10"/>
  <c r="CP1764" i="10"/>
  <c r="CQ1764" i="10"/>
  <c r="CR1764" i="10"/>
  <c r="CS1764" i="10"/>
  <c r="CT1764" i="10"/>
  <c r="CU1764" i="10"/>
  <c r="CV1764" i="10"/>
  <c r="CW1764" i="10"/>
  <c r="CX1764" i="10"/>
  <c r="CY1764" i="10"/>
  <c r="BS1765" i="10"/>
  <c r="BT1765" i="10"/>
  <c r="BU1765" i="10"/>
  <c r="BV1765" i="10"/>
  <c r="BW1765" i="10"/>
  <c r="BX1765" i="10"/>
  <c r="BY1765" i="10"/>
  <c r="BZ1765" i="10"/>
  <c r="CA1765" i="10"/>
  <c r="CB1765" i="10"/>
  <c r="CC1765" i="10"/>
  <c r="CD1765" i="10"/>
  <c r="CE1765" i="10"/>
  <c r="CF1765" i="10"/>
  <c r="CG1765" i="10"/>
  <c r="CH1765" i="10"/>
  <c r="CI1765" i="10"/>
  <c r="CJ1765" i="10"/>
  <c r="CK1765" i="10"/>
  <c r="CL1765" i="10"/>
  <c r="CM1765" i="10"/>
  <c r="CN1765" i="10"/>
  <c r="CO1765" i="10"/>
  <c r="CP1765" i="10"/>
  <c r="CQ1765" i="10"/>
  <c r="CR1765" i="10"/>
  <c r="CS1765" i="10"/>
  <c r="CT1765" i="10"/>
  <c r="CU1765" i="10"/>
  <c r="CV1765" i="10"/>
  <c r="CW1765" i="10"/>
  <c r="CX1765" i="10"/>
  <c r="CY1765" i="10"/>
  <c r="BS1766" i="10"/>
  <c r="BT1766" i="10"/>
  <c r="BU1766" i="10"/>
  <c r="BV1766" i="10"/>
  <c r="BW1766" i="10"/>
  <c r="BX1766" i="10"/>
  <c r="BY1766" i="10"/>
  <c r="BZ1766" i="10"/>
  <c r="CA1766" i="10"/>
  <c r="CB1766" i="10"/>
  <c r="CC1766" i="10"/>
  <c r="CD1766" i="10"/>
  <c r="CE1766" i="10"/>
  <c r="CF1766" i="10"/>
  <c r="CG1766" i="10"/>
  <c r="CH1766" i="10"/>
  <c r="CI1766" i="10"/>
  <c r="CJ1766" i="10"/>
  <c r="CK1766" i="10"/>
  <c r="CL1766" i="10"/>
  <c r="CM1766" i="10"/>
  <c r="CN1766" i="10"/>
  <c r="CO1766" i="10"/>
  <c r="CP1766" i="10"/>
  <c r="CQ1766" i="10"/>
  <c r="CR1766" i="10"/>
  <c r="CS1766" i="10"/>
  <c r="CT1766" i="10"/>
  <c r="CU1766" i="10"/>
  <c r="CV1766" i="10"/>
  <c r="CW1766" i="10"/>
  <c r="CX1766" i="10"/>
  <c r="CY1766" i="10"/>
  <c r="BS1767" i="10"/>
  <c r="BT1767" i="10"/>
  <c r="BU1767" i="10"/>
  <c r="BV1767" i="10"/>
  <c r="BW1767" i="10"/>
  <c r="BX1767" i="10"/>
  <c r="BY1767" i="10"/>
  <c r="BZ1767" i="10"/>
  <c r="CA1767" i="10"/>
  <c r="CB1767" i="10"/>
  <c r="CC1767" i="10"/>
  <c r="CD1767" i="10"/>
  <c r="CE1767" i="10"/>
  <c r="CF1767" i="10"/>
  <c r="CG1767" i="10"/>
  <c r="CH1767" i="10"/>
  <c r="CI1767" i="10"/>
  <c r="CJ1767" i="10"/>
  <c r="CK1767" i="10"/>
  <c r="CL1767" i="10"/>
  <c r="CM1767" i="10"/>
  <c r="CN1767" i="10"/>
  <c r="CO1767" i="10"/>
  <c r="CP1767" i="10"/>
  <c r="CQ1767" i="10"/>
  <c r="CR1767" i="10"/>
  <c r="CS1767" i="10"/>
  <c r="CT1767" i="10"/>
  <c r="CU1767" i="10"/>
  <c r="CV1767" i="10"/>
  <c r="CW1767" i="10"/>
  <c r="CX1767" i="10"/>
  <c r="CY1767" i="10"/>
  <c r="BS1768" i="10"/>
  <c r="BT1768" i="10"/>
  <c r="BU1768" i="10"/>
  <c r="BV1768" i="10"/>
  <c r="BW1768" i="10"/>
  <c r="BX1768" i="10"/>
  <c r="BY1768" i="10"/>
  <c r="BZ1768" i="10"/>
  <c r="CA1768" i="10"/>
  <c r="CB1768" i="10"/>
  <c r="CC1768" i="10"/>
  <c r="CD1768" i="10"/>
  <c r="CE1768" i="10"/>
  <c r="CF1768" i="10"/>
  <c r="CG1768" i="10"/>
  <c r="CH1768" i="10"/>
  <c r="CI1768" i="10"/>
  <c r="CJ1768" i="10"/>
  <c r="CK1768" i="10"/>
  <c r="CL1768" i="10"/>
  <c r="CM1768" i="10"/>
  <c r="CN1768" i="10"/>
  <c r="CO1768" i="10"/>
  <c r="CP1768" i="10"/>
  <c r="CQ1768" i="10"/>
  <c r="CR1768" i="10"/>
  <c r="CS1768" i="10"/>
  <c r="CT1768" i="10"/>
  <c r="CU1768" i="10"/>
  <c r="CV1768" i="10"/>
  <c r="CW1768" i="10"/>
  <c r="CX1768" i="10"/>
  <c r="CY1768" i="10"/>
  <c r="BS1769" i="10"/>
  <c r="BT1769" i="10"/>
  <c r="BU1769" i="10"/>
  <c r="BV1769" i="10"/>
  <c r="BW1769" i="10"/>
  <c r="BX1769" i="10"/>
  <c r="BY1769" i="10"/>
  <c r="BZ1769" i="10"/>
  <c r="CA1769" i="10"/>
  <c r="CB1769" i="10"/>
  <c r="CC1769" i="10"/>
  <c r="CD1769" i="10"/>
  <c r="CE1769" i="10"/>
  <c r="CF1769" i="10"/>
  <c r="CG1769" i="10"/>
  <c r="CH1769" i="10"/>
  <c r="CI1769" i="10"/>
  <c r="CJ1769" i="10"/>
  <c r="CK1769" i="10"/>
  <c r="CL1769" i="10"/>
  <c r="CM1769" i="10"/>
  <c r="CN1769" i="10"/>
  <c r="CO1769" i="10"/>
  <c r="CP1769" i="10"/>
  <c r="CQ1769" i="10"/>
  <c r="CR1769" i="10"/>
  <c r="CS1769" i="10"/>
  <c r="CT1769" i="10"/>
  <c r="CU1769" i="10"/>
  <c r="CV1769" i="10"/>
  <c r="CW1769" i="10"/>
  <c r="CX1769" i="10"/>
  <c r="CY1769" i="10"/>
  <c r="BS1770" i="10"/>
  <c r="BT1770" i="10"/>
  <c r="BU1770" i="10"/>
  <c r="BV1770" i="10"/>
  <c r="BW1770" i="10"/>
  <c r="BX1770" i="10"/>
  <c r="BY1770" i="10"/>
  <c r="BZ1770" i="10"/>
  <c r="CA1770" i="10"/>
  <c r="CB1770" i="10"/>
  <c r="CC1770" i="10"/>
  <c r="CD1770" i="10"/>
  <c r="CE1770" i="10"/>
  <c r="CF1770" i="10"/>
  <c r="CG1770" i="10"/>
  <c r="CH1770" i="10"/>
  <c r="CI1770" i="10"/>
  <c r="CJ1770" i="10"/>
  <c r="CK1770" i="10"/>
  <c r="CL1770" i="10"/>
  <c r="CM1770" i="10"/>
  <c r="CN1770" i="10"/>
  <c r="CO1770" i="10"/>
  <c r="CP1770" i="10"/>
  <c r="CQ1770" i="10"/>
  <c r="CR1770" i="10"/>
  <c r="CS1770" i="10"/>
  <c r="CT1770" i="10"/>
  <c r="CU1770" i="10"/>
  <c r="CV1770" i="10"/>
  <c r="CW1770" i="10"/>
  <c r="CX1770" i="10"/>
  <c r="CY1770" i="10"/>
  <c r="BS1771" i="10"/>
  <c r="BT1771" i="10"/>
  <c r="BU1771" i="10"/>
  <c r="BV1771" i="10"/>
  <c r="BW1771" i="10"/>
  <c r="BX1771" i="10"/>
  <c r="BY1771" i="10"/>
  <c r="BZ1771" i="10"/>
  <c r="CA1771" i="10"/>
  <c r="CB1771" i="10"/>
  <c r="CC1771" i="10"/>
  <c r="CD1771" i="10"/>
  <c r="CE1771" i="10"/>
  <c r="CF1771" i="10"/>
  <c r="CG1771" i="10"/>
  <c r="CH1771" i="10"/>
  <c r="CI1771" i="10"/>
  <c r="CJ1771" i="10"/>
  <c r="CK1771" i="10"/>
  <c r="CL1771" i="10"/>
  <c r="CM1771" i="10"/>
  <c r="CN1771" i="10"/>
  <c r="CO1771" i="10"/>
  <c r="CP1771" i="10"/>
  <c r="CQ1771" i="10"/>
  <c r="CR1771" i="10"/>
  <c r="CS1771" i="10"/>
  <c r="CT1771" i="10"/>
  <c r="CU1771" i="10"/>
  <c r="CV1771" i="10"/>
  <c r="CW1771" i="10"/>
  <c r="CX1771" i="10"/>
  <c r="CY1771" i="10"/>
  <c r="BS1772" i="10"/>
  <c r="BT1772" i="10"/>
  <c r="BU1772" i="10"/>
  <c r="BV1772" i="10"/>
  <c r="BW1772" i="10"/>
  <c r="BX1772" i="10"/>
  <c r="BY1772" i="10"/>
  <c r="BZ1772" i="10"/>
  <c r="CA1772" i="10"/>
  <c r="CB1772" i="10"/>
  <c r="CC1772" i="10"/>
  <c r="CD1772" i="10"/>
  <c r="CE1772" i="10"/>
  <c r="CF1772" i="10"/>
  <c r="CG1772" i="10"/>
  <c r="CH1772" i="10"/>
  <c r="CI1772" i="10"/>
  <c r="CJ1772" i="10"/>
  <c r="CK1772" i="10"/>
  <c r="CL1772" i="10"/>
  <c r="CM1772" i="10"/>
  <c r="CN1772" i="10"/>
  <c r="CO1772" i="10"/>
  <c r="CP1772" i="10"/>
  <c r="CQ1772" i="10"/>
  <c r="CR1772" i="10"/>
  <c r="CS1772" i="10"/>
  <c r="CT1772" i="10"/>
  <c r="CU1772" i="10"/>
  <c r="CV1772" i="10"/>
  <c r="CW1772" i="10"/>
  <c r="CX1772" i="10"/>
  <c r="CY1772" i="10"/>
  <c r="BS1773" i="10"/>
  <c r="BT1773" i="10"/>
  <c r="BU1773" i="10"/>
  <c r="BV1773" i="10"/>
  <c r="BW1773" i="10"/>
  <c r="BX1773" i="10"/>
  <c r="BY1773" i="10"/>
  <c r="BZ1773" i="10"/>
  <c r="CA1773" i="10"/>
  <c r="CB1773" i="10"/>
  <c r="CC1773" i="10"/>
  <c r="CD1773" i="10"/>
  <c r="CE1773" i="10"/>
  <c r="CF1773" i="10"/>
  <c r="CG1773" i="10"/>
  <c r="CH1773" i="10"/>
  <c r="CI1773" i="10"/>
  <c r="CJ1773" i="10"/>
  <c r="CK1773" i="10"/>
  <c r="CL1773" i="10"/>
  <c r="CM1773" i="10"/>
  <c r="CN1773" i="10"/>
  <c r="CO1773" i="10"/>
  <c r="CP1773" i="10"/>
  <c r="CQ1773" i="10"/>
  <c r="CR1773" i="10"/>
  <c r="CS1773" i="10"/>
  <c r="CT1773" i="10"/>
  <c r="CU1773" i="10"/>
  <c r="CV1773" i="10"/>
  <c r="CW1773" i="10"/>
  <c r="CX1773" i="10"/>
  <c r="CY1773" i="10"/>
  <c r="BS1774" i="10"/>
  <c r="BT1774" i="10"/>
  <c r="BU1774" i="10"/>
  <c r="BV1774" i="10"/>
  <c r="BW1774" i="10"/>
  <c r="BX1774" i="10"/>
  <c r="BY1774" i="10"/>
  <c r="BZ1774" i="10"/>
  <c r="CA1774" i="10"/>
  <c r="CB1774" i="10"/>
  <c r="CC1774" i="10"/>
  <c r="CD1774" i="10"/>
  <c r="CE1774" i="10"/>
  <c r="CF1774" i="10"/>
  <c r="CG1774" i="10"/>
  <c r="CH1774" i="10"/>
  <c r="CI1774" i="10"/>
  <c r="CJ1774" i="10"/>
  <c r="CK1774" i="10"/>
  <c r="CL1774" i="10"/>
  <c r="CM1774" i="10"/>
  <c r="CN1774" i="10"/>
  <c r="CO1774" i="10"/>
  <c r="CP1774" i="10"/>
  <c r="CQ1774" i="10"/>
  <c r="CR1774" i="10"/>
  <c r="CS1774" i="10"/>
  <c r="CT1774" i="10"/>
  <c r="CU1774" i="10"/>
  <c r="CV1774" i="10"/>
  <c r="CW1774" i="10"/>
  <c r="CX1774" i="10"/>
  <c r="CY1774" i="10"/>
  <c r="BS1775" i="10"/>
  <c r="BT1775" i="10"/>
  <c r="BU1775" i="10"/>
  <c r="BV1775" i="10"/>
  <c r="BW1775" i="10"/>
  <c r="BX1775" i="10"/>
  <c r="BY1775" i="10"/>
  <c r="BZ1775" i="10"/>
  <c r="CA1775" i="10"/>
  <c r="CB1775" i="10"/>
  <c r="CC1775" i="10"/>
  <c r="CD1775" i="10"/>
  <c r="CE1775" i="10"/>
  <c r="CF1775" i="10"/>
  <c r="CG1775" i="10"/>
  <c r="CH1775" i="10"/>
  <c r="CI1775" i="10"/>
  <c r="CJ1775" i="10"/>
  <c r="CK1775" i="10"/>
  <c r="CL1775" i="10"/>
  <c r="CM1775" i="10"/>
  <c r="CN1775" i="10"/>
  <c r="CO1775" i="10"/>
  <c r="CP1775" i="10"/>
  <c r="CQ1775" i="10"/>
  <c r="CR1775" i="10"/>
  <c r="CS1775" i="10"/>
  <c r="CT1775" i="10"/>
  <c r="CU1775" i="10"/>
  <c r="CV1775" i="10"/>
  <c r="CW1775" i="10"/>
  <c r="CX1775" i="10"/>
  <c r="CY1775" i="10"/>
  <c r="BS1776" i="10"/>
  <c r="BT1776" i="10"/>
  <c r="BU1776" i="10"/>
  <c r="BV1776" i="10"/>
  <c r="BW1776" i="10"/>
  <c r="BX1776" i="10"/>
  <c r="BY1776" i="10"/>
  <c r="BZ1776" i="10"/>
  <c r="CA1776" i="10"/>
  <c r="CB1776" i="10"/>
  <c r="CC1776" i="10"/>
  <c r="CD1776" i="10"/>
  <c r="CE1776" i="10"/>
  <c r="CF1776" i="10"/>
  <c r="CG1776" i="10"/>
  <c r="CH1776" i="10"/>
  <c r="CI1776" i="10"/>
  <c r="CJ1776" i="10"/>
  <c r="CK1776" i="10"/>
  <c r="CL1776" i="10"/>
  <c r="CM1776" i="10"/>
  <c r="CN1776" i="10"/>
  <c r="CO1776" i="10"/>
  <c r="CP1776" i="10"/>
  <c r="CQ1776" i="10"/>
  <c r="CR1776" i="10"/>
  <c r="CS1776" i="10"/>
  <c r="CT1776" i="10"/>
  <c r="CU1776" i="10"/>
  <c r="CV1776" i="10"/>
  <c r="CW1776" i="10"/>
  <c r="CX1776" i="10"/>
  <c r="CY1776" i="10"/>
  <c r="BS1777" i="10"/>
  <c r="BT1777" i="10"/>
  <c r="BU1777" i="10"/>
  <c r="BV1777" i="10"/>
  <c r="BW1777" i="10"/>
  <c r="BX1777" i="10"/>
  <c r="BY1777" i="10"/>
  <c r="BZ1777" i="10"/>
  <c r="CA1777" i="10"/>
  <c r="CB1777" i="10"/>
  <c r="CC1777" i="10"/>
  <c r="CD1777" i="10"/>
  <c r="CE1777" i="10"/>
  <c r="CF1777" i="10"/>
  <c r="CG1777" i="10"/>
  <c r="CH1777" i="10"/>
  <c r="CI1777" i="10"/>
  <c r="CJ1777" i="10"/>
  <c r="CK1777" i="10"/>
  <c r="CL1777" i="10"/>
  <c r="CM1777" i="10"/>
  <c r="CN1777" i="10"/>
  <c r="CO1777" i="10"/>
  <c r="CP1777" i="10"/>
  <c r="CQ1777" i="10"/>
  <c r="CR1777" i="10"/>
  <c r="CS1777" i="10"/>
  <c r="CT1777" i="10"/>
  <c r="CU1777" i="10"/>
  <c r="CV1777" i="10"/>
  <c r="CW1777" i="10"/>
  <c r="CX1777" i="10"/>
  <c r="CY1777" i="10"/>
  <c r="BS1778" i="10"/>
  <c r="BT1778" i="10"/>
  <c r="BU1778" i="10"/>
  <c r="BV1778" i="10"/>
  <c r="BW1778" i="10"/>
  <c r="BX1778" i="10"/>
  <c r="BY1778" i="10"/>
  <c r="BZ1778" i="10"/>
  <c r="CA1778" i="10"/>
  <c r="CB1778" i="10"/>
  <c r="CC1778" i="10"/>
  <c r="CD1778" i="10"/>
  <c r="CE1778" i="10"/>
  <c r="CF1778" i="10"/>
  <c r="CG1778" i="10"/>
  <c r="CH1778" i="10"/>
  <c r="CI1778" i="10"/>
  <c r="CJ1778" i="10"/>
  <c r="CK1778" i="10"/>
  <c r="CL1778" i="10"/>
  <c r="CM1778" i="10"/>
  <c r="CN1778" i="10"/>
  <c r="CO1778" i="10"/>
  <c r="CP1778" i="10"/>
  <c r="CQ1778" i="10"/>
  <c r="CR1778" i="10"/>
  <c r="CS1778" i="10"/>
  <c r="CT1778" i="10"/>
  <c r="CU1778" i="10"/>
  <c r="CV1778" i="10"/>
  <c r="CW1778" i="10"/>
  <c r="CX1778" i="10"/>
  <c r="CY1778" i="10"/>
  <c r="BS1779" i="10"/>
  <c r="BT1779" i="10"/>
  <c r="BU1779" i="10"/>
  <c r="BV1779" i="10"/>
  <c r="BW1779" i="10"/>
  <c r="BX1779" i="10"/>
  <c r="BY1779" i="10"/>
  <c r="BZ1779" i="10"/>
  <c r="CA1779" i="10"/>
  <c r="CB1779" i="10"/>
  <c r="CC1779" i="10"/>
  <c r="CD1779" i="10"/>
  <c r="CE1779" i="10"/>
  <c r="CF1779" i="10"/>
  <c r="CG1779" i="10"/>
  <c r="CH1779" i="10"/>
  <c r="CI1779" i="10"/>
  <c r="CJ1779" i="10"/>
  <c r="CK1779" i="10"/>
  <c r="CL1779" i="10"/>
  <c r="CM1779" i="10"/>
  <c r="CN1779" i="10"/>
  <c r="CO1779" i="10"/>
  <c r="CP1779" i="10"/>
  <c r="CQ1779" i="10"/>
  <c r="CR1779" i="10"/>
  <c r="CS1779" i="10"/>
  <c r="CT1779" i="10"/>
  <c r="CU1779" i="10"/>
  <c r="CV1779" i="10"/>
  <c r="CW1779" i="10"/>
  <c r="CX1779" i="10"/>
  <c r="CY1779" i="10"/>
  <c r="BS1780" i="10"/>
  <c r="BT1780" i="10"/>
  <c r="BU1780" i="10"/>
  <c r="BV1780" i="10"/>
  <c r="BW1780" i="10"/>
  <c r="BX1780" i="10"/>
  <c r="BY1780" i="10"/>
  <c r="BZ1780" i="10"/>
  <c r="CA1780" i="10"/>
  <c r="CB1780" i="10"/>
  <c r="CC1780" i="10"/>
  <c r="CD1780" i="10"/>
  <c r="CE1780" i="10"/>
  <c r="CF1780" i="10"/>
  <c r="CG1780" i="10"/>
  <c r="CH1780" i="10"/>
  <c r="CI1780" i="10"/>
  <c r="CJ1780" i="10"/>
  <c r="CK1780" i="10"/>
  <c r="CL1780" i="10"/>
  <c r="CM1780" i="10"/>
  <c r="CN1780" i="10"/>
  <c r="CO1780" i="10"/>
  <c r="CP1780" i="10"/>
  <c r="CQ1780" i="10"/>
  <c r="CR1780" i="10"/>
  <c r="CS1780" i="10"/>
  <c r="CT1780" i="10"/>
  <c r="CU1780" i="10"/>
  <c r="CV1780" i="10"/>
  <c r="CW1780" i="10"/>
  <c r="CX1780" i="10"/>
  <c r="CY1780" i="10"/>
  <c r="BS1781" i="10"/>
  <c r="BT1781" i="10"/>
  <c r="BU1781" i="10"/>
  <c r="BV1781" i="10"/>
  <c r="BW1781" i="10"/>
  <c r="BX1781" i="10"/>
  <c r="BY1781" i="10"/>
  <c r="BZ1781" i="10"/>
  <c r="CA1781" i="10"/>
  <c r="CB1781" i="10"/>
  <c r="CC1781" i="10"/>
  <c r="CD1781" i="10"/>
  <c r="CE1781" i="10"/>
  <c r="CF1781" i="10"/>
  <c r="CG1781" i="10"/>
  <c r="CH1781" i="10"/>
  <c r="CI1781" i="10"/>
  <c r="CJ1781" i="10"/>
  <c r="CK1781" i="10"/>
  <c r="CL1781" i="10"/>
  <c r="CM1781" i="10"/>
  <c r="CN1781" i="10"/>
  <c r="CO1781" i="10"/>
  <c r="CP1781" i="10"/>
  <c r="CQ1781" i="10"/>
  <c r="CR1781" i="10"/>
  <c r="CS1781" i="10"/>
  <c r="CT1781" i="10"/>
  <c r="CU1781" i="10"/>
  <c r="CV1781" i="10"/>
  <c r="CW1781" i="10"/>
  <c r="CX1781" i="10"/>
  <c r="CY1781" i="10"/>
  <c r="BS1782" i="10"/>
  <c r="BT1782" i="10"/>
  <c r="BU1782" i="10"/>
  <c r="BV1782" i="10"/>
  <c r="BW1782" i="10"/>
  <c r="BX1782" i="10"/>
  <c r="BY1782" i="10"/>
  <c r="BZ1782" i="10"/>
  <c r="CA1782" i="10"/>
  <c r="CB1782" i="10"/>
  <c r="CC1782" i="10"/>
  <c r="CD1782" i="10"/>
  <c r="CE1782" i="10"/>
  <c r="CF1782" i="10"/>
  <c r="CG1782" i="10"/>
  <c r="CH1782" i="10"/>
  <c r="CI1782" i="10"/>
  <c r="CJ1782" i="10"/>
  <c r="CK1782" i="10"/>
  <c r="CL1782" i="10"/>
  <c r="CM1782" i="10"/>
  <c r="CN1782" i="10"/>
  <c r="CO1782" i="10"/>
  <c r="CP1782" i="10"/>
  <c r="CQ1782" i="10"/>
  <c r="CR1782" i="10"/>
  <c r="CS1782" i="10"/>
  <c r="CT1782" i="10"/>
  <c r="CU1782" i="10"/>
  <c r="CV1782" i="10"/>
  <c r="CW1782" i="10"/>
  <c r="CX1782" i="10"/>
  <c r="CY1782" i="10"/>
  <c r="BS1783" i="10"/>
  <c r="BT1783" i="10"/>
  <c r="BU1783" i="10"/>
  <c r="BV1783" i="10"/>
  <c r="BW1783" i="10"/>
  <c r="BX1783" i="10"/>
  <c r="BY1783" i="10"/>
  <c r="BZ1783" i="10"/>
  <c r="CA1783" i="10"/>
  <c r="CB1783" i="10"/>
  <c r="CC1783" i="10"/>
  <c r="CD1783" i="10"/>
  <c r="CE1783" i="10"/>
  <c r="CF1783" i="10"/>
  <c r="CG1783" i="10"/>
  <c r="CH1783" i="10"/>
  <c r="CI1783" i="10"/>
  <c r="CJ1783" i="10"/>
  <c r="CK1783" i="10"/>
  <c r="CL1783" i="10"/>
  <c r="CM1783" i="10"/>
  <c r="CN1783" i="10"/>
  <c r="CO1783" i="10"/>
  <c r="CP1783" i="10"/>
  <c r="CQ1783" i="10"/>
  <c r="CR1783" i="10"/>
  <c r="CS1783" i="10"/>
  <c r="CT1783" i="10"/>
  <c r="CU1783" i="10"/>
  <c r="CV1783" i="10"/>
  <c r="CW1783" i="10"/>
  <c r="CX1783" i="10"/>
  <c r="CY1783" i="10"/>
  <c r="BS1784" i="10"/>
  <c r="BT1784" i="10"/>
  <c r="BU1784" i="10"/>
  <c r="BV1784" i="10"/>
  <c r="BW1784" i="10"/>
  <c r="BX1784" i="10"/>
  <c r="BY1784" i="10"/>
  <c r="BZ1784" i="10"/>
  <c r="CA1784" i="10"/>
  <c r="CB1784" i="10"/>
  <c r="CC1784" i="10"/>
  <c r="CD1784" i="10"/>
  <c r="CE1784" i="10"/>
  <c r="CF1784" i="10"/>
  <c r="CG1784" i="10"/>
  <c r="CH1784" i="10"/>
  <c r="CI1784" i="10"/>
  <c r="CJ1784" i="10"/>
  <c r="CK1784" i="10"/>
  <c r="CL1784" i="10"/>
  <c r="CM1784" i="10"/>
  <c r="CN1784" i="10"/>
  <c r="CO1784" i="10"/>
  <c r="CP1784" i="10"/>
  <c r="CQ1784" i="10"/>
  <c r="CR1784" i="10"/>
  <c r="CS1784" i="10"/>
  <c r="CT1784" i="10"/>
  <c r="CU1784" i="10"/>
  <c r="CV1784" i="10"/>
  <c r="CW1784" i="10"/>
  <c r="CX1784" i="10"/>
  <c r="CY1784" i="10"/>
  <c r="BS1785" i="10"/>
  <c r="BT1785" i="10"/>
  <c r="BU1785" i="10"/>
  <c r="BV1785" i="10"/>
  <c r="BW1785" i="10"/>
  <c r="BX1785" i="10"/>
  <c r="BY1785" i="10"/>
  <c r="BZ1785" i="10"/>
  <c r="CA1785" i="10"/>
  <c r="CB1785" i="10"/>
  <c r="CC1785" i="10"/>
  <c r="CD1785" i="10"/>
  <c r="CE1785" i="10"/>
  <c r="CF1785" i="10"/>
  <c r="CG1785" i="10"/>
  <c r="CH1785" i="10"/>
  <c r="CI1785" i="10"/>
  <c r="CJ1785" i="10"/>
  <c r="CK1785" i="10"/>
  <c r="CL1785" i="10"/>
  <c r="CM1785" i="10"/>
  <c r="CN1785" i="10"/>
  <c r="CO1785" i="10"/>
  <c r="CP1785" i="10"/>
  <c r="CQ1785" i="10"/>
  <c r="CR1785" i="10"/>
  <c r="CS1785" i="10"/>
  <c r="CT1785" i="10"/>
  <c r="CU1785" i="10"/>
  <c r="CV1785" i="10"/>
  <c r="CW1785" i="10"/>
  <c r="CX1785" i="10"/>
  <c r="CY1785" i="10"/>
  <c r="BS1786" i="10"/>
  <c r="BT1786" i="10"/>
  <c r="BU1786" i="10"/>
  <c r="BV1786" i="10"/>
  <c r="BW1786" i="10"/>
  <c r="BX1786" i="10"/>
  <c r="BY1786" i="10"/>
  <c r="BZ1786" i="10"/>
  <c r="CA1786" i="10"/>
  <c r="CB1786" i="10"/>
  <c r="CC1786" i="10"/>
  <c r="CD1786" i="10"/>
  <c r="CE1786" i="10"/>
  <c r="CF1786" i="10"/>
  <c r="CG1786" i="10"/>
  <c r="CH1786" i="10"/>
  <c r="CI1786" i="10"/>
  <c r="CJ1786" i="10"/>
  <c r="CK1786" i="10"/>
  <c r="CL1786" i="10"/>
  <c r="CM1786" i="10"/>
  <c r="CN1786" i="10"/>
  <c r="CO1786" i="10"/>
  <c r="CP1786" i="10"/>
  <c r="CQ1786" i="10"/>
  <c r="CR1786" i="10"/>
  <c r="CS1786" i="10"/>
  <c r="CT1786" i="10"/>
  <c r="CU1786" i="10"/>
  <c r="CV1786" i="10"/>
  <c r="CW1786" i="10"/>
  <c r="CX1786" i="10"/>
  <c r="CY1786" i="10"/>
  <c r="BS1787" i="10"/>
  <c r="BT1787" i="10"/>
  <c r="BU1787" i="10"/>
  <c r="BV1787" i="10"/>
  <c r="BW1787" i="10"/>
  <c r="BX1787" i="10"/>
  <c r="BY1787" i="10"/>
  <c r="BZ1787" i="10"/>
  <c r="CA1787" i="10"/>
  <c r="CB1787" i="10"/>
  <c r="CC1787" i="10"/>
  <c r="CD1787" i="10"/>
  <c r="CE1787" i="10"/>
  <c r="CF1787" i="10"/>
  <c r="CG1787" i="10"/>
  <c r="CH1787" i="10"/>
  <c r="CI1787" i="10"/>
  <c r="CJ1787" i="10"/>
  <c r="CK1787" i="10"/>
  <c r="CL1787" i="10"/>
  <c r="CM1787" i="10"/>
  <c r="CN1787" i="10"/>
  <c r="CO1787" i="10"/>
  <c r="CP1787" i="10"/>
  <c r="CQ1787" i="10"/>
  <c r="CR1787" i="10"/>
  <c r="CS1787" i="10"/>
  <c r="CT1787" i="10"/>
  <c r="CU1787" i="10"/>
  <c r="CV1787" i="10"/>
  <c r="CW1787" i="10"/>
  <c r="CX1787" i="10"/>
  <c r="CY1787" i="10"/>
  <c r="BS1788" i="10"/>
  <c r="BT1788" i="10"/>
  <c r="BU1788" i="10"/>
  <c r="BV1788" i="10"/>
  <c r="BW1788" i="10"/>
  <c r="BX1788" i="10"/>
  <c r="BY1788" i="10"/>
  <c r="BZ1788" i="10"/>
  <c r="CA1788" i="10"/>
  <c r="CB1788" i="10"/>
  <c r="CC1788" i="10"/>
  <c r="CD1788" i="10"/>
  <c r="CE1788" i="10"/>
  <c r="CF1788" i="10"/>
  <c r="CG1788" i="10"/>
  <c r="CH1788" i="10"/>
  <c r="CI1788" i="10"/>
  <c r="CJ1788" i="10"/>
  <c r="CK1788" i="10"/>
  <c r="CL1788" i="10"/>
  <c r="CM1788" i="10"/>
  <c r="CN1788" i="10"/>
  <c r="CO1788" i="10"/>
  <c r="CP1788" i="10"/>
  <c r="CQ1788" i="10"/>
  <c r="CR1788" i="10"/>
  <c r="CS1788" i="10"/>
  <c r="CT1788" i="10"/>
  <c r="CU1788" i="10"/>
  <c r="CV1788" i="10"/>
  <c r="CW1788" i="10"/>
  <c r="CX1788" i="10"/>
  <c r="CY1788" i="10"/>
  <c r="BS1789" i="10"/>
  <c r="BT1789" i="10"/>
  <c r="BU1789" i="10"/>
  <c r="BV1789" i="10"/>
  <c r="BW1789" i="10"/>
  <c r="BX1789" i="10"/>
  <c r="BY1789" i="10"/>
  <c r="BZ1789" i="10"/>
  <c r="CA1789" i="10"/>
  <c r="CB1789" i="10"/>
  <c r="CC1789" i="10"/>
  <c r="CD1789" i="10"/>
  <c r="CE1789" i="10"/>
  <c r="CF1789" i="10"/>
  <c r="CG1789" i="10"/>
  <c r="CH1789" i="10"/>
  <c r="CI1789" i="10"/>
  <c r="CJ1789" i="10"/>
  <c r="CK1789" i="10"/>
  <c r="CL1789" i="10"/>
  <c r="CM1789" i="10"/>
  <c r="CN1789" i="10"/>
  <c r="CO1789" i="10"/>
  <c r="CP1789" i="10"/>
  <c r="CQ1789" i="10"/>
  <c r="CR1789" i="10"/>
  <c r="CS1789" i="10"/>
  <c r="CT1789" i="10"/>
  <c r="CU1789" i="10"/>
  <c r="CV1789" i="10"/>
  <c r="CW1789" i="10"/>
  <c r="CX1789" i="10"/>
  <c r="CY1789" i="10"/>
  <c r="BS1790" i="10"/>
  <c r="BT1790" i="10"/>
  <c r="BU1790" i="10"/>
  <c r="BV1790" i="10"/>
  <c r="BW1790" i="10"/>
  <c r="BX1790" i="10"/>
  <c r="BY1790" i="10"/>
  <c r="BZ1790" i="10"/>
  <c r="CA1790" i="10"/>
  <c r="CB1790" i="10"/>
  <c r="CC1790" i="10"/>
  <c r="CD1790" i="10"/>
  <c r="CE1790" i="10"/>
  <c r="CF1790" i="10"/>
  <c r="CG1790" i="10"/>
  <c r="CH1790" i="10"/>
  <c r="CI1790" i="10"/>
  <c r="CJ1790" i="10"/>
  <c r="CK1790" i="10"/>
  <c r="CL1790" i="10"/>
  <c r="CM1790" i="10"/>
  <c r="CN1790" i="10"/>
  <c r="CO1790" i="10"/>
  <c r="CP1790" i="10"/>
  <c r="CQ1790" i="10"/>
  <c r="CR1790" i="10"/>
  <c r="CS1790" i="10"/>
  <c r="CT1790" i="10"/>
  <c r="CU1790" i="10"/>
  <c r="CV1790" i="10"/>
  <c r="CW1790" i="10"/>
  <c r="CX1790" i="10"/>
  <c r="CY1790" i="10"/>
  <c r="BS1791" i="10"/>
  <c r="BT1791" i="10"/>
  <c r="BU1791" i="10"/>
  <c r="BV1791" i="10"/>
  <c r="BW1791" i="10"/>
  <c r="BX1791" i="10"/>
  <c r="BY1791" i="10"/>
  <c r="BZ1791" i="10"/>
  <c r="CA1791" i="10"/>
  <c r="CB1791" i="10"/>
  <c r="CC1791" i="10"/>
  <c r="CD1791" i="10"/>
  <c r="CE1791" i="10"/>
  <c r="CF1791" i="10"/>
  <c r="CG1791" i="10"/>
  <c r="CH1791" i="10"/>
  <c r="CI1791" i="10"/>
  <c r="CJ1791" i="10"/>
  <c r="CK1791" i="10"/>
  <c r="CL1791" i="10"/>
  <c r="CM1791" i="10"/>
  <c r="CN1791" i="10"/>
  <c r="CO1791" i="10"/>
  <c r="CP1791" i="10"/>
  <c r="CQ1791" i="10"/>
  <c r="CR1791" i="10"/>
  <c r="CS1791" i="10"/>
  <c r="CT1791" i="10"/>
  <c r="CU1791" i="10"/>
  <c r="CV1791" i="10"/>
  <c r="CW1791" i="10"/>
  <c r="CX1791" i="10"/>
  <c r="CY1791" i="10"/>
  <c r="BS1792" i="10"/>
  <c r="BT1792" i="10"/>
  <c r="BU1792" i="10"/>
  <c r="BV1792" i="10"/>
  <c r="BW1792" i="10"/>
  <c r="BX1792" i="10"/>
  <c r="BY1792" i="10"/>
  <c r="BZ1792" i="10"/>
  <c r="CA1792" i="10"/>
  <c r="CB1792" i="10"/>
  <c r="CC1792" i="10"/>
  <c r="CD1792" i="10"/>
  <c r="CE1792" i="10"/>
  <c r="CF1792" i="10"/>
  <c r="CG1792" i="10"/>
  <c r="CH1792" i="10"/>
  <c r="CI1792" i="10"/>
  <c r="CJ1792" i="10"/>
  <c r="CK1792" i="10"/>
  <c r="CL1792" i="10"/>
  <c r="CM1792" i="10"/>
  <c r="CN1792" i="10"/>
  <c r="CO1792" i="10"/>
  <c r="CP1792" i="10"/>
  <c r="CQ1792" i="10"/>
  <c r="CR1792" i="10"/>
  <c r="CS1792" i="10"/>
  <c r="CT1792" i="10"/>
  <c r="CU1792" i="10"/>
  <c r="CV1792" i="10"/>
  <c r="CW1792" i="10"/>
  <c r="CX1792" i="10"/>
  <c r="CY1792" i="10"/>
  <c r="BS1793" i="10"/>
  <c r="BT1793" i="10"/>
  <c r="BU1793" i="10"/>
  <c r="BV1793" i="10"/>
  <c r="BW1793" i="10"/>
  <c r="BX1793" i="10"/>
  <c r="BY1793" i="10"/>
  <c r="BZ1793" i="10"/>
  <c r="CA1793" i="10"/>
  <c r="CB1793" i="10"/>
  <c r="CC1793" i="10"/>
  <c r="CD1793" i="10"/>
  <c r="CE1793" i="10"/>
  <c r="CF1793" i="10"/>
  <c r="CG1793" i="10"/>
  <c r="CH1793" i="10"/>
  <c r="CI1793" i="10"/>
  <c r="CJ1793" i="10"/>
  <c r="CK1793" i="10"/>
  <c r="CL1793" i="10"/>
  <c r="CM1793" i="10"/>
  <c r="CN1793" i="10"/>
  <c r="CO1793" i="10"/>
  <c r="CP1793" i="10"/>
  <c r="CQ1793" i="10"/>
  <c r="CR1793" i="10"/>
  <c r="CS1793" i="10"/>
  <c r="CT1793" i="10"/>
  <c r="CU1793" i="10"/>
  <c r="CV1793" i="10"/>
  <c r="CW1793" i="10"/>
  <c r="CX1793" i="10"/>
  <c r="CY1793" i="10"/>
  <c r="BS1794" i="10"/>
  <c r="BT1794" i="10"/>
  <c r="BU1794" i="10"/>
  <c r="BV1794" i="10"/>
  <c r="BW1794" i="10"/>
  <c r="BX1794" i="10"/>
  <c r="BY1794" i="10"/>
  <c r="BZ1794" i="10"/>
  <c r="CA1794" i="10"/>
  <c r="CB1794" i="10"/>
  <c r="CC1794" i="10"/>
  <c r="CD1794" i="10"/>
  <c r="CE1794" i="10"/>
  <c r="CF1794" i="10"/>
  <c r="CG1794" i="10"/>
  <c r="CH1794" i="10"/>
  <c r="CI1794" i="10"/>
  <c r="CJ1794" i="10"/>
  <c r="CK1794" i="10"/>
  <c r="CL1794" i="10"/>
  <c r="CM1794" i="10"/>
  <c r="CN1794" i="10"/>
  <c r="CO1794" i="10"/>
  <c r="CP1794" i="10"/>
  <c r="CQ1794" i="10"/>
  <c r="CR1794" i="10"/>
  <c r="CS1794" i="10"/>
  <c r="CT1794" i="10"/>
  <c r="CU1794" i="10"/>
  <c r="CV1794" i="10"/>
  <c r="CW1794" i="10"/>
  <c r="CX1794" i="10"/>
  <c r="CY1794" i="10"/>
  <c r="BS1795" i="10"/>
  <c r="BT1795" i="10"/>
  <c r="BU1795" i="10"/>
  <c r="BV1795" i="10"/>
  <c r="BW1795" i="10"/>
  <c r="BX1795" i="10"/>
  <c r="BY1795" i="10"/>
  <c r="BZ1795" i="10"/>
  <c r="CA1795" i="10"/>
  <c r="CB1795" i="10"/>
  <c r="CC1795" i="10"/>
  <c r="CD1795" i="10"/>
  <c r="CE1795" i="10"/>
  <c r="CF1795" i="10"/>
  <c r="CG1795" i="10"/>
  <c r="CH1795" i="10"/>
  <c r="CI1795" i="10"/>
  <c r="CJ1795" i="10"/>
  <c r="CK1795" i="10"/>
  <c r="CL1795" i="10"/>
  <c r="CM1795" i="10"/>
  <c r="CN1795" i="10"/>
  <c r="CO1795" i="10"/>
  <c r="CP1795" i="10"/>
  <c r="CQ1795" i="10"/>
  <c r="CR1795" i="10"/>
  <c r="CS1795" i="10"/>
  <c r="CT1795" i="10"/>
  <c r="CU1795" i="10"/>
  <c r="CV1795" i="10"/>
  <c r="CW1795" i="10"/>
  <c r="CX1795" i="10"/>
  <c r="CY1795" i="10"/>
  <c r="BS1796" i="10"/>
  <c r="BT1796" i="10"/>
  <c r="BU1796" i="10"/>
  <c r="BV1796" i="10"/>
  <c r="BW1796" i="10"/>
  <c r="BX1796" i="10"/>
  <c r="BY1796" i="10"/>
  <c r="BZ1796" i="10"/>
  <c r="CA1796" i="10"/>
  <c r="CB1796" i="10"/>
  <c r="CC1796" i="10"/>
  <c r="CD1796" i="10"/>
  <c r="CE1796" i="10"/>
  <c r="CF1796" i="10"/>
  <c r="CG1796" i="10"/>
  <c r="CH1796" i="10"/>
  <c r="CI1796" i="10"/>
  <c r="CJ1796" i="10"/>
  <c r="CK1796" i="10"/>
  <c r="CL1796" i="10"/>
  <c r="CM1796" i="10"/>
  <c r="CN1796" i="10"/>
  <c r="CO1796" i="10"/>
  <c r="CP1796" i="10"/>
  <c r="CQ1796" i="10"/>
  <c r="CR1796" i="10"/>
  <c r="CS1796" i="10"/>
  <c r="CT1796" i="10"/>
  <c r="CU1796" i="10"/>
  <c r="CV1796" i="10"/>
  <c r="CW1796" i="10"/>
  <c r="CX1796" i="10"/>
  <c r="CY1796" i="10"/>
  <c r="BS1797" i="10"/>
  <c r="BT1797" i="10"/>
  <c r="BU1797" i="10"/>
  <c r="BV1797" i="10"/>
  <c r="BW1797" i="10"/>
  <c r="BX1797" i="10"/>
  <c r="BY1797" i="10"/>
  <c r="BZ1797" i="10"/>
  <c r="CA1797" i="10"/>
  <c r="CB1797" i="10"/>
  <c r="CC1797" i="10"/>
  <c r="CD1797" i="10"/>
  <c r="CE1797" i="10"/>
  <c r="CF1797" i="10"/>
  <c r="CG1797" i="10"/>
  <c r="CH1797" i="10"/>
  <c r="CI1797" i="10"/>
  <c r="CJ1797" i="10"/>
  <c r="CK1797" i="10"/>
  <c r="CL1797" i="10"/>
  <c r="CM1797" i="10"/>
  <c r="CN1797" i="10"/>
  <c r="CO1797" i="10"/>
  <c r="CP1797" i="10"/>
  <c r="CQ1797" i="10"/>
  <c r="CR1797" i="10"/>
  <c r="CS1797" i="10"/>
  <c r="CT1797" i="10"/>
  <c r="CU1797" i="10"/>
  <c r="CV1797" i="10"/>
  <c r="CW1797" i="10"/>
  <c r="CX1797" i="10"/>
  <c r="CY1797" i="10"/>
  <c r="BS1798" i="10"/>
  <c r="BT1798" i="10"/>
  <c r="BU1798" i="10"/>
  <c r="BV1798" i="10"/>
  <c r="BW1798" i="10"/>
  <c r="BX1798" i="10"/>
  <c r="BY1798" i="10"/>
  <c r="BZ1798" i="10"/>
  <c r="CA1798" i="10"/>
  <c r="CB1798" i="10"/>
  <c r="CC1798" i="10"/>
  <c r="CD1798" i="10"/>
  <c r="CE1798" i="10"/>
  <c r="CF1798" i="10"/>
  <c r="CG1798" i="10"/>
  <c r="CH1798" i="10"/>
  <c r="CI1798" i="10"/>
  <c r="CJ1798" i="10"/>
  <c r="CK1798" i="10"/>
  <c r="CL1798" i="10"/>
  <c r="CM1798" i="10"/>
  <c r="CN1798" i="10"/>
  <c r="CO1798" i="10"/>
  <c r="CP1798" i="10"/>
  <c r="CQ1798" i="10"/>
  <c r="CR1798" i="10"/>
  <c r="CS1798" i="10"/>
  <c r="CT1798" i="10"/>
  <c r="CU1798" i="10"/>
  <c r="CV1798" i="10"/>
  <c r="CW1798" i="10"/>
  <c r="CX1798" i="10"/>
  <c r="CY1798" i="10"/>
  <c r="BS1799" i="10"/>
  <c r="BT1799" i="10"/>
  <c r="BU1799" i="10"/>
  <c r="BV1799" i="10"/>
  <c r="BW1799" i="10"/>
  <c r="BX1799" i="10"/>
  <c r="BY1799" i="10"/>
  <c r="BZ1799" i="10"/>
  <c r="CA1799" i="10"/>
  <c r="CB1799" i="10"/>
  <c r="CC1799" i="10"/>
  <c r="CD1799" i="10"/>
  <c r="CE1799" i="10"/>
  <c r="CF1799" i="10"/>
  <c r="CG1799" i="10"/>
  <c r="CH1799" i="10"/>
  <c r="CI1799" i="10"/>
  <c r="CJ1799" i="10"/>
  <c r="CK1799" i="10"/>
  <c r="CL1799" i="10"/>
  <c r="CM1799" i="10"/>
  <c r="CN1799" i="10"/>
  <c r="CO1799" i="10"/>
  <c r="CP1799" i="10"/>
  <c r="CQ1799" i="10"/>
  <c r="CR1799" i="10"/>
  <c r="CS1799" i="10"/>
  <c r="CT1799" i="10"/>
  <c r="CU1799" i="10"/>
  <c r="CV1799" i="10"/>
  <c r="CW1799" i="10"/>
  <c r="CX1799" i="10"/>
  <c r="CY1799" i="10"/>
  <c r="BS1800" i="10"/>
  <c r="BT1800" i="10"/>
  <c r="BU1800" i="10"/>
  <c r="BV1800" i="10"/>
  <c r="BW1800" i="10"/>
  <c r="BX1800" i="10"/>
  <c r="BY1800" i="10"/>
  <c r="BZ1800" i="10"/>
  <c r="CA1800" i="10"/>
  <c r="CB1800" i="10"/>
  <c r="CC1800" i="10"/>
  <c r="CD1800" i="10"/>
  <c r="CE1800" i="10"/>
  <c r="CF1800" i="10"/>
  <c r="CG1800" i="10"/>
  <c r="CH1800" i="10"/>
  <c r="CI1800" i="10"/>
  <c r="CJ1800" i="10"/>
  <c r="CK1800" i="10"/>
  <c r="CL1800" i="10"/>
  <c r="CM1800" i="10"/>
  <c r="CN1800" i="10"/>
  <c r="CO1800" i="10"/>
  <c r="CP1800" i="10"/>
  <c r="CQ1800" i="10"/>
  <c r="CR1800" i="10"/>
  <c r="CS1800" i="10"/>
  <c r="CT1800" i="10"/>
  <c r="CU1800" i="10"/>
  <c r="CV1800" i="10"/>
  <c r="CW1800" i="10"/>
  <c r="CX1800" i="10"/>
  <c r="CY1800" i="10"/>
  <c r="BS1801" i="10"/>
  <c r="BT1801" i="10"/>
  <c r="BU1801" i="10"/>
  <c r="BV1801" i="10"/>
  <c r="BW1801" i="10"/>
  <c r="BX1801" i="10"/>
  <c r="BY1801" i="10"/>
  <c r="BZ1801" i="10"/>
  <c r="CA1801" i="10"/>
  <c r="CB1801" i="10"/>
  <c r="CC1801" i="10"/>
  <c r="CD1801" i="10"/>
  <c r="CE1801" i="10"/>
  <c r="CF1801" i="10"/>
  <c r="CG1801" i="10"/>
  <c r="CH1801" i="10"/>
  <c r="CI1801" i="10"/>
  <c r="CJ1801" i="10"/>
  <c r="CK1801" i="10"/>
  <c r="CL1801" i="10"/>
  <c r="CM1801" i="10"/>
  <c r="CN1801" i="10"/>
  <c r="CO1801" i="10"/>
  <c r="CP1801" i="10"/>
  <c r="CQ1801" i="10"/>
  <c r="CR1801" i="10"/>
  <c r="CS1801" i="10"/>
  <c r="CT1801" i="10"/>
  <c r="CU1801" i="10"/>
  <c r="CV1801" i="10"/>
  <c r="CW1801" i="10"/>
  <c r="CX1801" i="10"/>
  <c r="CY1801" i="10"/>
  <c r="BS1802" i="10"/>
  <c r="BT1802" i="10"/>
  <c r="BU1802" i="10"/>
  <c r="BV1802" i="10"/>
  <c r="BW1802" i="10"/>
  <c r="BX1802" i="10"/>
  <c r="BY1802" i="10"/>
  <c r="BZ1802" i="10"/>
  <c r="CA1802" i="10"/>
  <c r="CB1802" i="10"/>
  <c r="CC1802" i="10"/>
  <c r="CD1802" i="10"/>
  <c r="CE1802" i="10"/>
  <c r="CF1802" i="10"/>
  <c r="CG1802" i="10"/>
  <c r="CH1802" i="10"/>
  <c r="CI1802" i="10"/>
  <c r="CJ1802" i="10"/>
  <c r="CK1802" i="10"/>
  <c r="CL1802" i="10"/>
  <c r="CM1802" i="10"/>
  <c r="CN1802" i="10"/>
  <c r="CO1802" i="10"/>
  <c r="CP1802" i="10"/>
  <c r="CQ1802" i="10"/>
  <c r="CR1802" i="10"/>
  <c r="CS1802" i="10"/>
  <c r="CT1802" i="10"/>
  <c r="CU1802" i="10"/>
  <c r="CV1802" i="10"/>
  <c r="CW1802" i="10"/>
  <c r="CX1802" i="10"/>
  <c r="CY1802" i="10"/>
  <c r="BS1803" i="10"/>
  <c r="BT1803" i="10"/>
  <c r="BU1803" i="10"/>
  <c r="BV1803" i="10"/>
  <c r="BW1803" i="10"/>
  <c r="BX1803" i="10"/>
  <c r="BY1803" i="10"/>
  <c r="BZ1803" i="10"/>
  <c r="CA1803" i="10"/>
  <c r="CB1803" i="10"/>
  <c r="CC1803" i="10"/>
  <c r="CD1803" i="10"/>
  <c r="CE1803" i="10"/>
  <c r="CF1803" i="10"/>
  <c r="CG1803" i="10"/>
  <c r="CH1803" i="10"/>
  <c r="CI1803" i="10"/>
  <c r="CJ1803" i="10"/>
  <c r="CK1803" i="10"/>
  <c r="CL1803" i="10"/>
  <c r="CM1803" i="10"/>
  <c r="CN1803" i="10"/>
  <c r="CO1803" i="10"/>
  <c r="CP1803" i="10"/>
  <c r="CQ1803" i="10"/>
  <c r="CR1803" i="10"/>
  <c r="CS1803" i="10"/>
  <c r="CT1803" i="10"/>
  <c r="CU1803" i="10"/>
  <c r="CV1803" i="10"/>
  <c r="CW1803" i="10"/>
  <c r="CX1803" i="10"/>
  <c r="CY1803" i="10"/>
  <c r="BS1804" i="10"/>
  <c r="BT1804" i="10"/>
  <c r="BU1804" i="10"/>
  <c r="BV1804" i="10"/>
  <c r="BW1804" i="10"/>
  <c r="BX1804" i="10"/>
  <c r="BY1804" i="10"/>
  <c r="BZ1804" i="10"/>
  <c r="CA1804" i="10"/>
  <c r="CB1804" i="10"/>
  <c r="CC1804" i="10"/>
  <c r="CD1804" i="10"/>
  <c r="CE1804" i="10"/>
  <c r="CF1804" i="10"/>
  <c r="CG1804" i="10"/>
  <c r="CH1804" i="10"/>
  <c r="CI1804" i="10"/>
  <c r="CJ1804" i="10"/>
  <c r="CK1804" i="10"/>
  <c r="CL1804" i="10"/>
  <c r="CM1804" i="10"/>
  <c r="CN1804" i="10"/>
  <c r="CO1804" i="10"/>
  <c r="CP1804" i="10"/>
  <c r="CQ1804" i="10"/>
  <c r="CR1804" i="10"/>
  <c r="CS1804" i="10"/>
  <c r="CT1804" i="10"/>
  <c r="CU1804" i="10"/>
  <c r="CV1804" i="10"/>
  <c r="CW1804" i="10"/>
  <c r="CX1804" i="10"/>
  <c r="CY1804" i="10"/>
  <c r="BS1805" i="10"/>
  <c r="BT1805" i="10"/>
  <c r="BU1805" i="10"/>
  <c r="BV1805" i="10"/>
  <c r="BW1805" i="10"/>
  <c r="BX1805" i="10"/>
  <c r="BY1805" i="10"/>
  <c r="BZ1805" i="10"/>
  <c r="CA1805" i="10"/>
  <c r="CB1805" i="10"/>
  <c r="CC1805" i="10"/>
  <c r="CD1805" i="10"/>
  <c r="CE1805" i="10"/>
  <c r="CF1805" i="10"/>
  <c r="CG1805" i="10"/>
  <c r="CH1805" i="10"/>
  <c r="CI1805" i="10"/>
  <c r="CJ1805" i="10"/>
  <c r="CK1805" i="10"/>
  <c r="CL1805" i="10"/>
  <c r="CM1805" i="10"/>
  <c r="CN1805" i="10"/>
  <c r="CO1805" i="10"/>
  <c r="CP1805" i="10"/>
  <c r="CQ1805" i="10"/>
  <c r="CR1805" i="10"/>
  <c r="CS1805" i="10"/>
  <c r="CT1805" i="10"/>
  <c r="CU1805" i="10"/>
  <c r="CV1805" i="10"/>
  <c r="CW1805" i="10"/>
  <c r="CX1805" i="10"/>
  <c r="CY1805" i="10"/>
  <c r="BS1806" i="10"/>
  <c r="BT1806" i="10"/>
  <c r="BU1806" i="10"/>
  <c r="BV1806" i="10"/>
  <c r="BW1806" i="10"/>
  <c r="BX1806" i="10"/>
  <c r="BY1806" i="10"/>
  <c r="BZ1806" i="10"/>
  <c r="CA1806" i="10"/>
  <c r="CB1806" i="10"/>
  <c r="CC1806" i="10"/>
  <c r="CD1806" i="10"/>
  <c r="CE1806" i="10"/>
  <c r="CF1806" i="10"/>
  <c r="CG1806" i="10"/>
  <c r="CH1806" i="10"/>
  <c r="CI1806" i="10"/>
  <c r="CJ1806" i="10"/>
  <c r="CK1806" i="10"/>
  <c r="CL1806" i="10"/>
  <c r="CM1806" i="10"/>
  <c r="CN1806" i="10"/>
  <c r="CO1806" i="10"/>
  <c r="CP1806" i="10"/>
  <c r="CQ1806" i="10"/>
  <c r="CR1806" i="10"/>
  <c r="CS1806" i="10"/>
  <c r="CT1806" i="10"/>
  <c r="CU1806" i="10"/>
  <c r="CV1806" i="10"/>
  <c r="CW1806" i="10"/>
  <c r="CX1806" i="10"/>
  <c r="CY1806" i="10"/>
  <c r="BS1807" i="10"/>
  <c r="BT1807" i="10"/>
  <c r="BU1807" i="10"/>
  <c r="BV1807" i="10"/>
  <c r="BW1807" i="10"/>
  <c r="BX1807" i="10"/>
  <c r="BY1807" i="10"/>
  <c r="BZ1807" i="10"/>
  <c r="CA1807" i="10"/>
  <c r="CB1807" i="10"/>
  <c r="CC1807" i="10"/>
  <c r="CD1807" i="10"/>
  <c r="CE1807" i="10"/>
  <c r="CF1807" i="10"/>
  <c r="CG1807" i="10"/>
  <c r="CH1807" i="10"/>
  <c r="CI1807" i="10"/>
  <c r="CJ1807" i="10"/>
  <c r="CK1807" i="10"/>
  <c r="CL1807" i="10"/>
  <c r="CM1807" i="10"/>
  <c r="CN1807" i="10"/>
  <c r="CO1807" i="10"/>
  <c r="CP1807" i="10"/>
  <c r="CQ1807" i="10"/>
  <c r="CR1807" i="10"/>
  <c r="CS1807" i="10"/>
  <c r="CT1807" i="10"/>
  <c r="CU1807" i="10"/>
  <c r="CV1807" i="10"/>
  <c r="CW1807" i="10"/>
  <c r="CX1807" i="10"/>
  <c r="CY1807" i="10"/>
  <c r="BS1808" i="10"/>
  <c r="BT1808" i="10"/>
  <c r="BU1808" i="10"/>
  <c r="BV1808" i="10"/>
  <c r="BW1808" i="10"/>
  <c r="BX1808" i="10"/>
  <c r="BY1808" i="10"/>
  <c r="BZ1808" i="10"/>
  <c r="CA1808" i="10"/>
  <c r="CB1808" i="10"/>
  <c r="CC1808" i="10"/>
  <c r="CD1808" i="10"/>
  <c r="CE1808" i="10"/>
  <c r="CF1808" i="10"/>
  <c r="CG1808" i="10"/>
  <c r="CH1808" i="10"/>
  <c r="CI1808" i="10"/>
  <c r="CJ1808" i="10"/>
  <c r="CK1808" i="10"/>
  <c r="CL1808" i="10"/>
  <c r="CM1808" i="10"/>
  <c r="CN1808" i="10"/>
  <c r="CO1808" i="10"/>
  <c r="CP1808" i="10"/>
  <c r="CQ1808" i="10"/>
  <c r="CR1808" i="10"/>
  <c r="CS1808" i="10"/>
  <c r="CT1808" i="10"/>
  <c r="CU1808" i="10"/>
  <c r="CV1808" i="10"/>
  <c r="CW1808" i="10"/>
  <c r="CX1808" i="10"/>
  <c r="CY1808" i="10"/>
  <c r="BS1809" i="10"/>
  <c r="BT1809" i="10"/>
  <c r="BU1809" i="10"/>
  <c r="BV1809" i="10"/>
  <c r="BW1809" i="10"/>
  <c r="BX1809" i="10"/>
  <c r="BY1809" i="10"/>
  <c r="BZ1809" i="10"/>
  <c r="CA1809" i="10"/>
  <c r="CB1809" i="10"/>
  <c r="CC1809" i="10"/>
  <c r="CD1809" i="10"/>
  <c r="CE1809" i="10"/>
  <c r="CF1809" i="10"/>
  <c r="CG1809" i="10"/>
  <c r="CH1809" i="10"/>
  <c r="CI1809" i="10"/>
  <c r="CJ1809" i="10"/>
  <c r="CK1809" i="10"/>
  <c r="CL1809" i="10"/>
  <c r="CM1809" i="10"/>
  <c r="CN1809" i="10"/>
  <c r="CO1809" i="10"/>
  <c r="CP1809" i="10"/>
  <c r="CQ1809" i="10"/>
  <c r="CR1809" i="10"/>
  <c r="CS1809" i="10"/>
  <c r="CT1809" i="10"/>
  <c r="CU1809" i="10"/>
  <c r="CV1809" i="10"/>
  <c r="CW1809" i="10"/>
  <c r="CX1809" i="10"/>
  <c r="CY1809" i="10"/>
  <c r="BS1810" i="10"/>
  <c r="BT1810" i="10"/>
  <c r="BU1810" i="10"/>
  <c r="BV1810" i="10"/>
  <c r="BW1810" i="10"/>
  <c r="BX1810" i="10"/>
  <c r="BY1810" i="10"/>
  <c r="BZ1810" i="10"/>
  <c r="CA1810" i="10"/>
  <c r="CB1810" i="10"/>
  <c r="CC1810" i="10"/>
  <c r="CD1810" i="10"/>
  <c r="CE1810" i="10"/>
  <c r="CF1810" i="10"/>
  <c r="CG1810" i="10"/>
  <c r="CH1810" i="10"/>
  <c r="CI1810" i="10"/>
  <c r="CJ1810" i="10"/>
  <c r="CK1810" i="10"/>
  <c r="CL1810" i="10"/>
  <c r="CM1810" i="10"/>
  <c r="CN1810" i="10"/>
  <c r="CO1810" i="10"/>
  <c r="CP1810" i="10"/>
  <c r="CQ1810" i="10"/>
  <c r="CR1810" i="10"/>
  <c r="CS1810" i="10"/>
  <c r="CT1810" i="10"/>
  <c r="CU1810" i="10"/>
  <c r="CV1810" i="10"/>
  <c r="CW1810" i="10"/>
  <c r="CX1810" i="10"/>
  <c r="CY1810" i="10"/>
  <c r="BS1811" i="10"/>
  <c r="BT1811" i="10"/>
  <c r="BU1811" i="10"/>
  <c r="BV1811" i="10"/>
  <c r="BW1811" i="10"/>
  <c r="BX1811" i="10"/>
  <c r="BY1811" i="10"/>
  <c r="BZ1811" i="10"/>
  <c r="CA1811" i="10"/>
  <c r="CB1811" i="10"/>
  <c r="CC1811" i="10"/>
  <c r="CD1811" i="10"/>
  <c r="CE1811" i="10"/>
  <c r="CF1811" i="10"/>
  <c r="CG1811" i="10"/>
  <c r="CH1811" i="10"/>
  <c r="CI1811" i="10"/>
  <c r="CJ1811" i="10"/>
  <c r="CK1811" i="10"/>
  <c r="CL1811" i="10"/>
  <c r="CM1811" i="10"/>
  <c r="CN1811" i="10"/>
  <c r="CO1811" i="10"/>
  <c r="CP1811" i="10"/>
  <c r="CQ1811" i="10"/>
  <c r="CR1811" i="10"/>
  <c r="CS1811" i="10"/>
  <c r="CT1811" i="10"/>
  <c r="CU1811" i="10"/>
  <c r="CV1811" i="10"/>
  <c r="CW1811" i="10"/>
  <c r="CX1811" i="10"/>
  <c r="CY1811" i="10"/>
  <c r="BS1812" i="10"/>
  <c r="BT1812" i="10"/>
  <c r="BU1812" i="10"/>
  <c r="BV1812" i="10"/>
  <c r="BW1812" i="10"/>
  <c r="BX1812" i="10"/>
  <c r="BY1812" i="10"/>
  <c r="BZ1812" i="10"/>
  <c r="CA1812" i="10"/>
  <c r="CB1812" i="10"/>
  <c r="CC1812" i="10"/>
  <c r="CD1812" i="10"/>
  <c r="CE1812" i="10"/>
  <c r="CF1812" i="10"/>
  <c r="CG1812" i="10"/>
  <c r="CH1812" i="10"/>
  <c r="CI1812" i="10"/>
  <c r="CJ1812" i="10"/>
  <c r="CK1812" i="10"/>
  <c r="CL1812" i="10"/>
  <c r="CM1812" i="10"/>
  <c r="CN1812" i="10"/>
  <c r="CO1812" i="10"/>
  <c r="CP1812" i="10"/>
  <c r="CQ1812" i="10"/>
  <c r="CR1812" i="10"/>
  <c r="CS1812" i="10"/>
  <c r="CT1812" i="10"/>
  <c r="CU1812" i="10"/>
  <c r="CV1812" i="10"/>
  <c r="CW1812" i="10"/>
  <c r="CX1812" i="10"/>
  <c r="CY1812" i="10"/>
  <c r="BS1813" i="10"/>
  <c r="BT1813" i="10"/>
  <c r="BU1813" i="10"/>
  <c r="BV1813" i="10"/>
  <c r="BW1813" i="10"/>
  <c r="BX1813" i="10"/>
  <c r="BY1813" i="10"/>
  <c r="BZ1813" i="10"/>
  <c r="CA1813" i="10"/>
  <c r="CB1813" i="10"/>
  <c r="CC1813" i="10"/>
  <c r="CD1813" i="10"/>
  <c r="CE1813" i="10"/>
  <c r="CF1813" i="10"/>
  <c r="CG1813" i="10"/>
  <c r="CH1813" i="10"/>
  <c r="CI1813" i="10"/>
  <c r="CJ1813" i="10"/>
  <c r="CK1813" i="10"/>
  <c r="CL1813" i="10"/>
  <c r="CM1813" i="10"/>
  <c r="CN1813" i="10"/>
  <c r="CO1813" i="10"/>
  <c r="CP1813" i="10"/>
  <c r="CQ1813" i="10"/>
  <c r="CR1813" i="10"/>
  <c r="CS1813" i="10"/>
  <c r="CT1813" i="10"/>
  <c r="CU1813" i="10"/>
  <c r="CV1813" i="10"/>
  <c r="CW1813" i="10"/>
  <c r="CX1813" i="10"/>
  <c r="CY1813" i="10"/>
  <c r="BS1814" i="10"/>
  <c r="BT1814" i="10"/>
  <c r="BU1814" i="10"/>
  <c r="BV1814" i="10"/>
  <c r="BW1814" i="10"/>
  <c r="BX1814" i="10"/>
  <c r="BY1814" i="10"/>
  <c r="BZ1814" i="10"/>
  <c r="CA1814" i="10"/>
  <c r="CB1814" i="10"/>
  <c r="CC1814" i="10"/>
  <c r="CD1814" i="10"/>
  <c r="CE1814" i="10"/>
  <c r="CF1814" i="10"/>
  <c r="CG1814" i="10"/>
  <c r="CH1814" i="10"/>
  <c r="CI1814" i="10"/>
  <c r="CJ1814" i="10"/>
  <c r="CK1814" i="10"/>
  <c r="CL1814" i="10"/>
  <c r="CM1814" i="10"/>
  <c r="CN1814" i="10"/>
  <c r="CO1814" i="10"/>
  <c r="CP1814" i="10"/>
  <c r="CQ1814" i="10"/>
  <c r="CR1814" i="10"/>
  <c r="CS1814" i="10"/>
  <c r="CT1814" i="10"/>
  <c r="CU1814" i="10"/>
  <c r="CV1814" i="10"/>
  <c r="CW1814" i="10"/>
  <c r="CX1814" i="10"/>
  <c r="CY1814" i="10"/>
  <c r="BS1815" i="10"/>
  <c r="BT1815" i="10"/>
  <c r="BU1815" i="10"/>
  <c r="BV1815" i="10"/>
  <c r="BW1815" i="10"/>
  <c r="BX1815" i="10"/>
  <c r="BY1815" i="10"/>
  <c r="BZ1815" i="10"/>
  <c r="CA1815" i="10"/>
  <c r="CB1815" i="10"/>
  <c r="CC1815" i="10"/>
  <c r="CD1815" i="10"/>
  <c r="CE1815" i="10"/>
  <c r="CF1815" i="10"/>
  <c r="CG1815" i="10"/>
  <c r="CH1815" i="10"/>
  <c r="CI1815" i="10"/>
  <c r="CJ1815" i="10"/>
  <c r="CK1815" i="10"/>
  <c r="CL1815" i="10"/>
  <c r="CM1815" i="10"/>
  <c r="CN1815" i="10"/>
  <c r="CO1815" i="10"/>
  <c r="CP1815" i="10"/>
  <c r="CQ1815" i="10"/>
  <c r="CR1815" i="10"/>
  <c r="CS1815" i="10"/>
  <c r="CT1815" i="10"/>
  <c r="CU1815" i="10"/>
  <c r="CV1815" i="10"/>
  <c r="CW1815" i="10"/>
  <c r="CX1815" i="10"/>
  <c r="CY1815" i="10"/>
  <c r="BS1816" i="10"/>
  <c r="BT1816" i="10"/>
  <c r="BU1816" i="10"/>
  <c r="BV1816" i="10"/>
  <c r="BW1816" i="10"/>
  <c r="BX1816" i="10"/>
  <c r="BY1816" i="10"/>
  <c r="BZ1816" i="10"/>
  <c r="CA1816" i="10"/>
  <c r="CB1816" i="10"/>
  <c r="CC1816" i="10"/>
  <c r="CD1816" i="10"/>
  <c r="CE1816" i="10"/>
  <c r="CF1816" i="10"/>
  <c r="CG1816" i="10"/>
  <c r="CH1816" i="10"/>
  <c r="CI1816" i="10"/>
  <c r="CJ1816" i="10"/>
  <c r="CK1816" i="10"/>
  <c r="CL1816" i="10"/>
  <c r="CM1816" i="10"/>
  <c r="CN1816" i="10"/>
  <c r="CO1816" i="10"/>
  <c r="CP1816" i="10"/>
  <c r="CQ1816" i="10"/>
  <c r="CR1816" i="10"/>
  <c r="CS1816" i="10"/>
  <c r="CT1816" i="10"/>
  <c r="CU1816" i="10"/>
  <c r="CV1816" i="10"/>
  <c r="CW1816" i="10"/>
  <c r="CX1816" i="10"/>
  <c r="CY1816" i="10"/>
  <c r="BS1817" i="10"/>
  <c r="BT1817" i="10"/>
  <c r="BU1817" i="10"/>
  <c r="BV1817" i="10"/>
  <c r="BW1817" i="10"/>
  <c r="BX1817" i="10"/>
  <c r="BY1817" i="10"/>
  <c r="BZ1817" i="10"/>
  <c r="CA1817" i="10"/>
  <c r="CB1817" i="10"/>
  <c r="CC1817" i="10"/>
  <c r="CD1817" i="10"/>
  <c r="CE1817" i="10"/>
  <c r="CF1817" i="10"/>
  <c r="CG1817" i="10"/>
  <c r="CH1817" i="10"/>
  <c r="CI1817" i="10"/>
  <c r="CJ1817" i="10"/>
  <c r="CK1817" i="10"/>
  <c r="CL1817" i="10"/>
  <c r="CM1817" i="10"/>
  <c r="CN1817" i="10"/>
  <c r="CO1817" i="10"/>
  <c r="CP1817" i="10"/>
  <c r="CQ1817" i="10"/>
  <c r="CR1817" i="10"/>
  <c r="CS1817" i="10"/>
  <c r="CT1817" i="10"/>
  <c r="CU1817" i="10"/>
  <c r="CV1817" i="10"/>
  <c r="CW1817" i="10"/>
  <c r="CX1817" i="10"/>
  <c r="CY1817" i="10"/>
  <c r="BS1818" i="10"/>
  <c r="BT1818" i="10"/>
  <c r="BU1818" i="10"/>
  <c r="BV1818" i="10"/>
  <c r="BW1818" i="10"/>
  <c r="BX1818" i="10"/>
  <c r="BY1818" i="10"/>
  <c r="BZ1818" i="10"/>
  <c r="CA1818" i="10"/>
  <c r="CB1818" i="10"/>
  <c r="CC1818" i="10"/>
  <c r="CD1818" i="10"/>
  <c r="CE1818" i="10"/>
  <c r="CF1818" i="10"/>
  <c r="CG1818" i="10"/>
  <c r="CH1818" i="10"/>
  <c r="CI1818" i="10"/>
  <c r="CJ1818" i="10"/>
  <c r="CK1818" i="10"/>
  <c r="CL1818" i="10"/>
  <c r="CM1818" i="10"/>
  <c r="CN1818" i="10"/>
  <c r="CO1818" i="10"/>
  <c r="CP1818" i="10"/>
  <c r="CQ1818" i="10"/>
  <c r="CR1818" i="10"/>
  <c r="CS1818" i="10"/>
  <c r="CT1818" i="10"/>
  <c r="CU1818" i="10"/>
  <c r="CV1818" i="10"/>
  <c r="CW1818" i="10"/>
  <c r="CX1818" i="10"/>
  <c r="CY1818" i="10"/>
  <c r="BS1819" i="10"/>
  <c r="BT1819" i="10"/>
  <c r="BU1819" i="10"/>
  <c r="BV1819" i="10"/>
  <c r="BW1819" i="10"/>
  <c r="BX1819" i="10"/>
  <c r="BY1819" i="10"/>
  <c r="BZ1819" i="10"/>
  <c r="CA1819" i="10"/>
  <c r="CB1819" i="10"/>
  <c r="CC1819" i="10"/>
  <c r="CD1819" i="10"/>
  <c r="CE1819" i="10"/>
  <c r="CF1819" i="10"/>
  <c r="CG1819" i="10"/>
  <c r="CH1819" i="10"/>
  <c r="CI1819" i="10"/>
  <c r="CJ1819" i="10"/>
  <c r="CK1819" i="10"/>
  <c r="CL1819" i="10"/>
  <c r="CM1819" i="10"/>
  <c r="CN1819" i="10"/>
  <c r="CO1819" i="10"/>
  <c r="CP1819" i="10"/>
  <c r="CQ1819" i="10"/>
  <c r="CR1819" i="10"/>
  <c r="CS1819" i="10"/>
  <c r="CT1819" i="10"/>
  <c r="CU1819" i="10"/>
  <c r="CV1819" i="10"/>
  <c r="CW1819" i="10"/>
  <c r="CX1819" i="10"/>
  <c r="CY1819" i="10"/>
  <c r="BS1820" i="10"/>
  <c r="BT1820" i="10"/>
  <c r="BU1820" i="10"/>
  <c r="BV1820" i="10"/>
  <c r="BW1820" i="10"/>
  <c r="BX1820" i="10"/>
  <c r="BY1820" i="10"/>
  <c r="BZ1820" i="10"/>
  <c r="CA1820" i="10"/>
  <c r="CB1820" i="10"/>
  <c r="CC1820" i="10"/>
  <c r="CD1820" i="10"/>
  <c r="CE1820" i="10"/>
  <c r="CF1820" i="10"/>
  <c r="CG1820" i="10"/>
  <c r="CH1820" i="10"/>
  <c r="CI1820" i="10"/>
  <c r="CJ1820" i="10"/>
  <c r="CK1820" i="10"/>
  <c r="CL1820" i="10"/>
  <c r="CM1820" i="10"/>
  <c r="CN1820" i="10"/>
  <c r="CO1820" i="10"/>
  <c r="CP1820" i="10"/>
  <c r="CQ1820" i="10"/>
  <c r="CR1820" i="10"/>
  <c r="CS1820" i="10"/>
  <c r="CT1820" i="10"/>
  <c r="CU1820" i="10"/>
  <c r="CV1820" i="10"/>
  <c r="CW1820" i="10"/>
  <c r="CX1820" i="10"/>
  <c r="CY1820" i="10"/>
  <c r="BS1821" i="10"/>
  <c r="BT1821" i="10"/>
  <c r="BU1821" i="10"/>
  <c r="BV1821" i="10"/>
  <c r="BW1821" i="10"/>
  <c r="BX1821" i="10"/>
  <c r="BY1821" i="10"/>
  <c r="BZ1821" i="10"/>
  <c r="CA1821" i="10"/>
  <c r="CB1821" i="10"/>
  <c r="CC1821" i="10"/>
  <c r="CD1821" i="10"/>
  <c r="CE1821" i="10"/>
  <c r="CF1821" i="10"/>
  <c r="CG1821" i="10"/>
  <c r="CH1821" i="10"/>
  <c r="CI1821" i="10"/>
  <c r="CJ1821" i="10"/>
  <c r="CK1821" i="10"/>
  <c r="CL1821" i="10"/>
  <c r="CM1821" i="10"/>
  <c r="CN1821" i="10"/>
  <c r="CO1821" i="10"/>
  <c r="CP1821" i="10"/>
  <c r="CQ1821" i="10"/>
  <c r="CR1821" i="10"/>
  <c r="CS1821" i="10"/>
  <c r="CT1821" i="10"/>
  <c r="CU1821" i="10"/>
  <c r="CV1821" i="10"/>
  <c r="CW1821" i="10"/>
  <c r="CX1821" i="10"/>
  <c r="CY1821" i="10"/>
  <c r="BS1822" i="10"/>
  <c r="BT1822" i="10"/>
  <c r="BU1822" i="10"/>
  <c r="BV1822" i="10"/>
  <c r="BW1822" i="10"/>
  <c r="BX1822" i="10"/>
  <c r="BY1822" i="10"/>
  <c r="BZ1822" i="10"/>
  <c r="CA1822" i="10"/>
  <c r="CB1822" i="10"/>
  <c r="CC1822" i="10"/>
  <c r="CD1822" i="10"/>
  <c r="CE1822" i="10"/>
  <c r="CF1822" i="10"/>
  <c r="CG1822" i="10"/>
  <c r="CH1822" i="10"/>
  <c r="CI1822" i="10"/>
  <c r="CJ1822" i="10"/>
  <c r="CK1822" i="10"/>
  <c r="CL1822" i="10"/>
  <c r="CM1822" i="10"/>
  <c r="CN1822" i="10"/>
  <c r="CO1822" i="10"/>
  <c r="CP1822" i="10"/>
  <c r="CQ1822" i="10"/>
  <c r="CR1822" i="10"/>
  <c r="CS1822" i="10"/>
  <c r="CT1822" i="10"/>
  <c r="CU1822" i="10"/>
  <c r="CV1822" i="10"/>
  <c r="CW1822" i="10"/>
  <c r="CX1822" i="10"/>
  <c r="CY1822" i="10"/>
  <c r="BS1823" i="10"/>
  <c r="BT1823" i="10"/>
  <c r="BU1823" i="10"/>
  <c r="BV1823" i="10"/>
  <c r="BW1823" i="10"/>
  <c r="BX1823" i="10"/>
  <c r="BY1823" i="10"/>
  <c r="BZ1823" i="10"/>
  <c r="CA1823" i="10"/>
  <c r="CB1823" i="10"/>
  <c r="CC1823" i="10"/>
  <c r="CD1823" i="10"/>
  <c r="CE1823" i="10"/>
  <c r="CF1823" i="10"/>
  <c r="CG1823" i="10"/>
  <c r="CH1823" i="10"/>
  <c r="CI1823" i="10"/>
  <c r="CJ1823" i="10"/>
  <c r="CK1823" i="10"/>
  <c r="CL1823" i="10"/>
  <c r="CM1823" i="10"/>
  <c r="CN1823" i="10"/>
  <c r="CO1823" i="10"/>
  <c r="CP1823" i="10"/>
  <c r="CQ1823" i="10"/>
  <c r="CR1823" i="10"/>
  <c r="CS1823" i="10"/>
  <c r="CT1823" i="10"/>
  <c r="CU1823" i="10"/>
  <c r="CV1823" i="10"/>
  <c r="CW1823" i="10"/>
  <c r="CX1823" i="10"/>
  <c r="CY1823" i="10"/>
  <c r="BS1824" i="10"/>
  <c r="BT1824" i="10"/>
  <c r="BU1824" i="10"/>
  <c r="BV1824" i="10"/>
  <c r="BW1824" i="10"/>
  <c r="BX1824" i="10"/>
  <c r="BY1824" i="10"/>
  <c r="BZ1824" i="10"/>
  <c r="CA1824" i="10"/>
  <c r="CB1824" i="10"/>
  <c r="CC1824" i="10"/>
  <c r="CD1824" i="10"/>
  <c r="CE1824" i="10"/>
  <c r="CF1824" i="10"/>
  <c r="CG1824" i="10"/>
  <c r="CH1824" i="10"/>
  <c r="CI1824" i="10"/>
  <c r="CJ1824" i="10"/>
  <c r="CK1824" i="10"/>
  <c r="CL1824" i="10"/>
  <c r="CM1824" i="10"/>
  <c r="CN1824" i="10"/>
  <c r="CO1824" i="10"/>
  <c r="CP1824" i="10"/>
  <c r="CQ1824" i="10"/>
  <c r="CR1824" i="10"/>
  <c r="CS1824" i="10"/>
  <c r="CT1824" i="10"/>
  <c r="CU1824" i="10"/>
  <c r="CV1824" i="10"/>
  <c r="CW1824" i="10"/>
  <c r="CX1824" i="10"/>
  <c r="CY1824" i="10"/>
  <c r="BS1825" i="10"/>
  <c r="BT1825" i="10"/>
  <c r="BU1825" i="10"/>
  <c r="BV1825" i="10"/>
  <c r="BW1825" i="10"/>
  <c r="BX1825" i="10"/>
  <c r="BY1825" i="10"/>
  <c r="BZ1825" i="10"/>
  <c r="CA1825" i="10"/>
  <c r="CB1825" i="10"/>
  <c r="CC1825" i="10"/>
  <c r="CD1825" i="10"/>
  <c r="CE1825" i="10"/>
  <c r="CF1825" i="10"/>
  <c r="CG1825" i="10"/>
  <c r="CH1825" i="10"/>
  <c r="CI1825" i="10"/>
  <c r="CJ1825" i="10"/>
  <c r="CK1825" i="10"/>
  <c r="CL1825" i="10"/>
  <c r="CM1825" i="10"/>
  <c r="CN1825" i="10"/>
  <c r="CO1825" i="10"/>
  <c r="CP1825" i="10"/>
  <c r="CQ1825" i="10"/>
  <c r="CR1825" i="10"/>
  <c r="CS1825" i="10"/>
  <c r="CT1825" i="10"/>
  <c r="CU1825" i="10"/>
  <c r="CV1825" i="10"/>
  <c r="CW1825" i="10"/>
  <c r="CX1825" i="10"/>
  <c r="CY1825" i="10"/>
  <c r="BS1826" i="10"/>
  <c r="BT1826" i="10"/>
  <c r="BU1826" i="10"/>
  <c r="BV1826" i="10"/>
  <c r="BW1826" i="10"/>
  <c r="BX1826" i="10"/>
  <c r="BY1826" i="10"/>
  <c r="BZ1826" i="10"/>
  <c r="CA1826" i="10"/>
  <c r="CB1826" i="10"/>
  <c r="CC1826" i="10"/>
  <c r="CD1826" i="10"/>
  <c r="CE1826" i="10"/>
  <c r="CF1826" i="10"/>
  <c r="CG1826" i="10"/>
  <c r="CH1826" i="10"/>
  <c r="CI1826" i="10"/>
  <c r="CJ1826" i="10"/>
  <c r="CK1826" i="10"/>
  <c r="CL1826" i="10"/>
  <c r="CM1826" i="10"/>
  <c r="CN1826" i="10"/>
  <c r="CO1826" i="10"/>
  <c r="CP1826" i="10"/>
  <c r="CQ1826" i="10"/>
  <c r="CR1826" i="10"/>
  <c r="CS1826" i="10"/>
  <c r="CT1826" i="10"/>
  <c r="CU1826" i="10"/>
  <c r="CV1826" i="10"/>
  <c r="CW1826" i="10"/>
  <c r="CX1826" i="10"/>
  <c r="CY1826" i="10"/>
  <c r="BS1827" i="10"/>
  <c r="BT1827" i="10"/>
  <c r="BU1827" i="10"/>
  <c r="BV1827" i="10"/>
  <c r="BW1827" i="10"/>
  <c r="BX1827" i="10"/>
  <c r="BY1827" i="10"/>
  <c r="BZ1827" i="10"/>
  <c r="CA1827" i="10"/>
  <c r="CB1827" i="10"/>
  <c r="CC1827" i="10"/>
  <c r="CD1827" i="10"/>
  <c r="CE1827" i="10"/>
  <c r="CF1827" i="10"/>
  <c r="CG1827" i="10"/>
  <c r="CH1827" i="10"/>
  <c r="CI1827" i="10"/>
  <c r="CJ1827" i="10"/>
  <c r="CK1827" i="10"/>
  <c r="CL1827" i="10"/>
  <c r="CM1827" i="10"/>
  <c r="CN1827" i="10"/>
  <c r="CO1827" i="10"/>
  <c r="CP1827" i="10"/>
  <c r="CQ1827" i="10"/>
  <c r="CR1827" i="10"/>
  <c r="CS1827" i="10"/>
  <c r="CT1827" i="10"/>
  <c r="CU1827" i="10"/>
  <c r="CV1827" i="10"/>
  <c r="CW1827" i="10"/>
  <c r="CX1827" i="10"/>
  <c r="CY1827" i="10"/>
  <c r="BS1828" i="10"/>
  <c r="BT1828" i="10"/>
  <c r="BU1828" i="10"/>
  <c r="BV1828" i="10"/>
  <c r="BW1828" i="10"/>
  <c r="BX1828" i="10"/>
  <c r="BY1828" i="10"/>
  <c r="BZ1828" i="10"/>
  <c r="CA1828" i="10"/>
  <c r="CB1828" i="10"/>
  <c r="CC1828" i="10"/>
  <c r="CD1828" i="10"/>
  <c r="CE1828" i="10"/>
  <c r="CF1828" i="10"/>
  <c r="CG1828" i="10"/>
  <c r="CH1828" i="10"/>
  <c r="CI1828" i="10"/>
  <c r="CJ1828" i="10"/>
  <c r="CK1828" i="10"/>
  <c r="CL1828" i="10"/>
  <c r="CM1828" i="10"/>
  <c r="CN1828" i="10"/>
  <c r="CO1828" i="10"/>
  <c r="CP1828" i="10"/>
  <c r="CQ1828" i="10"/>
  <c r="CR1828" i="10"/>
  <c r="CS1828" i="10"/>
  <c r="CT1828" i="10"/>
  <c r="CU1828" i="10"/>
  <c r="CV1828" i="10"/>
  <c r="CW1828" i="10"/>
  <c r="CX1828" i="10"/>
  <c r="CY1828" i="10"/>
  <c r="BS1829" i="10"/>
  <c r="BT1829" i="10"/>
  <c r="BU1829" i="10"/>
  <c r="BV1829" i="10"/>
  <c r="BW1829" i="10"/>
  <c r="BX1829" i="10"/>
  <c r="BY1829" i="10"/>
  <c r="BZ1829" i="10"/>
  <c r="CA1829" i="10"/>
  <c r="CB1829" i="10"/>
  <c r="CC1829" i="10"/>
  <c r="CD1829" i="10"/>
  <c r="CE1829" i="10"/>
  <c r="CF1829" i="10"/>
  <c r="CG1829" i="10"/>
  <c r="CH1829" i="10"/>
  <c r="CI1829" i="10"/>
  <c r="CJ1829" i="10"/>
  <c r="CK1829" i="10"/>
  <c r="CL1829" i="10"/>
  <c r="CM1829" i="10"/>
  <c r="CN1829" i="10"/>
  <c r="CO1829" i="10"/>
  <c r="CP1829" i="10"/>
  <c r="CQ1829" i="10"/>
  <c r="CR1829" i="10"/>
  <c r="CS1829" i="10"/>
  <c r="CT1829" i="10"/>
  <c r="CU1829" i="10"/>
  <c r="CV1829" i="10"/>
  <c r="CW1829" i="10"/>
  <c r="CX1829" i="10"/>
  <c r="CY1829" i="10"/>
  <c r="BS1830" i="10"/>
  <c r="BT1830" i="10"/>
  <c r="BU1830" i="10"/>
  <c r="BV1830" i="10"/>
  <c r="BW1830" i="10"/>
  <c r="BX1830" i="10"/>
  <c r="BY1830" i="10"/>
  <c r="BZ1830" i="10"/>
  <c r="CA1830" i="10"/>
  <c r="CB1830" i="10"/>
  <c r="CC1830" i="10"/>
  <c r="CD1830" i="10"/>
  <c r="CE1830" i="10"/>
  <c r="CF1830" i="10"/>
  <c r="CG1830" i="10"/>
  <c r="CH1830" i="10"/>
  <c r="CI1830" i="10"/>
  <c r="CJ1830" i="10"/>
  <c r="CK1830" i="10"/>
  <c r="CL1830" i="10"/>
  <c r="CM1830" i="10"/>
  <c r="CN1830" i="10"/>
  <c r="CO1830" i="10"/>
  <c r="CP1830" i="10"/>
  <c r="CQ1830" i="10"/>
  <c r="CR1830" i="10"/>
  <c r="CS1830" i="10"/>
  <c r="CT1830" i="10"/>
  <c r="CU1830" i="10"/>
  <c r="CV1830" i="10"/>
  <c r="CW1830" i="10"/>
  <c r="CX1830" i="10"/>
  <c r="CY1830" i="10"/>
  <c r="BS1831" i="10"/>
  <c r="BT1831" i="10"/>
  <c r="BU1831" i="10"/>
  <c r="BV1831" i="10"/>
  <c r="BW1831" i="10"/>
  <c r="BX1831" i="10"/>
  <c r="BY1831" i="10"/>
  <c r="BZ1831" i="10"/>
  <c r="CA1831" i="10"/>
  <c r="CB1831" i="10"/>
  <c r="CC1831" i="10"/>
  <c r="CD1831" i="10"/>
  <c r="CE1831" i="10"/>
  <c r="CF1831" i="10"/>
  <c r="CG1831" i="10"/>
  <c r="CH1831" i="10"/>
  <c r="CI1831" i="10"/>
  <c r="CJ1831" i="10"/>
  <c r="CK1831" i="10"/>
  <c r="CL1831" i="10"/>
  <c r="CM1831" i="10"/>
  <c r="CN1831" i="10"/>
  <c r="CO1831" i="10"/>
  <c r="CP1831" i="10"/>
  <c r="CQ1831" i="10"/>
  <c r="CR1831" i="10"/>
  <c r="CS1831" i="10"/>
  <c r="CT1831" i="10"/>
  <c r="CU1831" i="10"/>
  <c r="CV1831" i="10"/>
  <c r="CW1831" i="10"/>
  <c r="CX1831" i="10"/>
  <c r="CY1831" i="10"/>
  <c r="BS1832" i="10"/>
  <c r="BT1832" i="10"/>
  <c r="BU1832" i="10"/>
  <c r="BV1832" i="10"/>
  <c r="BW1832" i="10"/>
  <c r="BX1832" i="10"/>
  <c r="BY1832" i="10"/>
  <c r="BZ1832" i="10"/>
  <c r="CA1832" i="10"/>
  <c r="CB1832" i="10"/>
  <c r="CC1832" i="10"/>
  <c r="CD1832" i="10"/>
  <c r="CE1832" i="10"/>
  <c r="CF1832" i="10"/>
  <c r="CG1832" i="10"/>
  <c r="CH1832" i="10"/>
  <c r="CI1832" i="10"/>
  <c r="CJ1832" i="10"/>
  <c r="CK1832" i="10"/>
  <c r="CL1832" i="10"/>
  <c r="CM1832" i="10"/>
  <c r="CN1832" i="10"/>
  <c r="CO1832" i="10"/>
  <c r="CP1832" i="10"/>
  <c r="CQ1832" i="10"/>
  <c r="CR1832" i="10"/>
  <c r="CS1832" i="10"/>
  <c r="CT1832" i="10"/>
  <c r="CU1832" i="10"/>
  <c r="CV1832" i="10"/>
  <c r="CW1832" i="10"/>
  <c r="CX1832" i="10"/>
  <c r="CY1832" i="10"/>
  <c r="BS1833" i="10"/>
  <c r="BT1833" i="10"/>
  <c r="BU1833" i="10"/>
  <c r="BV1833" i="10"/>
  <c r="BW1833" i="10"/>
  <c r="BX1833" i="10"/>
  <c r="BY1833" i="10"/>
  <c r="BZ1833" i="10"/>
  <c r="CA1833" i="10"/>
  <c r="CB1833" i="10"/>
  <c r="CC1833" i="10"/>
  <c r="CD1833" i="10"/>
  <c r="CE1833" i="10"/>
  <c r="CF1833" i="10"/>
  <c r="CG1833" i="10"/>
  <c r="CH1833" i="10"/>
  <c r="CI1833" i="10"/>
  <c r="CJ1833" i="10"/>
  <c r="CK1833" i="10"/>
  <c r="CL1833" i="10"/>
  <c r="CM1833" i="10"/>
  <c r="CN1833" i="10"/>
  <c r="CO1833" i="10"/>
  <c r="CP1833" i="10"/>
  <c r="CQ1833" i="10"/>
  <c r="CR1833" i="10"/>
  <c r="CS1833" i="10"/>
  <c r="CT1833" i="10"/>
  <c r="CU1833" i="10"/>
  <c r="CV1833" i="10"/>
  <c r="CW1833" i="10"/>
  <c r="CX1833" i="10"/>
  <c r="CY1833" i="10"/>
  <c r="BS1834" i="10"/>
  <c r="BT1834" i="10"/>
  <c r="BU1834" i="10"/>
  <c r="BV1834" i="10"/>
  <c r="BW1834" i="10"/>
  <c r="BX1834" i="10"/>
  <c r="BY1834" i="10"/>
  <c r="BZ1834" i="10"/>
  <c r="CA1834" i="10"/>
  <c r="CB1834" i="10"/>
  <c r="CC1834" i="10"/>
  <c r="CD1834" i="10"/>
  <c r="CE1834" i="10"/>
  <c r="CF1834" i="10"/>
  <c r="CG1834" i="10"/>
  <c r="CH1834" i="10"/>
  <c r="CI1834" i="10"/>
  <c r="CJ1834" i="10"/>
  <c r="CK1834" i="10"/>
  <c r="CL1834" i="10"/>
  <c r="CM1834" i="10"/>
  <c r="CN1834" i="10"/>
  <c r="CO1834" i="10"/>
  <c r="CP1834" i="10"/>
  <c r="CQ1834" i="10"/>
  <c r="CR1834" i="10"/>
  <c r="CS1834" i="10"/>
  <c r="CT1834" i="10"/>
  <c r="CU1834" i="10"/>
  <c r="CV1834" i="10"/>
  <c r="CW1834" i="10"/>
  <c r="CX1834" i="10"/>
  <c r="CY1834" i="10"/>
  <c r="BS1835" i="10"/>
  <c r="BT1835" i="10"/>
  <c r="BU1835" i="10"/>
  <c r="BV1835" i="10"/>
  <c r="BW1835" i="10"/>
  <c r="BX1835" i="10"/>
  <c r="BY1835" i="10"/>
  <c r="BZ1835" i="10"/>
  <c r="CA1835" i="10"/>
  <c r="CB1835" i="10"/>
  <c r="CC1835" i="10"/>
  <c r="CD1835" i="10"/>
  <c r="CE1835" i="10"/>
  <c r="CF1835" i="10"/>
  <c r="CG1835" i="10"/>
  <c r="CH1835" i="10"/>
  <c r="CI1835" i="10"/>
  <c r="CJ1835" i="10"/>
  <c r="CK1835" i="10"/>
  <c r="CL1835" i="10"/>
  <c r="CM1835" i="10"/>
  <c r="CN1835" i="10"/>
  <c r="CO1835" i="10"/>
  <c r="CP1835" i="10"/>
  <c r="CQ1835" i="10"/>
  <c r="CR1835" i="10"/>
  <c r="CS1835" i="10"/>
  <c r="CT1835" i="10"/>
  <c r="CU1835" i="10"/>
  <c r="CV1835" i="10"/>
  <c r="CW1835" i="10"/>
  <c r="CX1835" i="10"/>
  <c r="CY1835" i="10"/>
  <c r="BS1836" i="10"/>
  <c r="BT1836" i="10"/>
  <c r="BU1836" i="10"/>
  <c r="BV1836" i="10"/>
  <c r="BW1836" i="10"/>
  <c r="BX1836" i="10"/>
  <c r="BY1836" i="10"/>
  <c r="BZ1836" i="10"/>
  <c r="CA1836" i="10"/>
  <c r="CB1836" i="10"/>
  <c r="CC1836" i="10"/>
  <c r="CD1836" i="10"/>
  <c r="CE1836" i="10"/>
  <c r="CF1836" i="10"/>
  <c r="CG1836" i="10"/>
  <c r="CH1836" i="10"/>
  <c r="CI1836" i="10"/>
  <c r="CJ1836" i="10"/>
  <c r="CK1836" i="10"/>
  <c r="CL1836" i="10"/>
  <c r="CM1836" i="10"/>
  <c r="CN1836" i="10"/>
  <c r="CO1836" i="10"/>
  <c r="CP1836" i="10"/>
  <c r="CQ1836" i="10"/>
  <c r="CR1836" i="10"/>
  <c r="CS1836" i="10"/>
  <c r="CT1836" i="10"/>
  <c r="CU1836" i="10"/>
  <c r="CV1836" i="10"/>
  <c r="CW1836" i="10"/>
  <c r="CX1836" i="10"/>
  <c r="CY1836" i="10"/>
  <c r="BS1837" i="10"/>
  <c r="BT1837" i="10"/>
  <c r="BU1837" i="10"/>
  <c r="BV1837" i="10"/>
  <c r="BW1837" i="10"/>
  <c r="BX1837" i="10"/>
  <c r="BY1837" i="10"/>
  <c r="BZ1837" i="10"/>
  <c r="CA1837" i="10"/>
  <c r="CB1837" i="10"/>
  <c r="CC1837" i="10"/>
  <c r="CD1837" i="10"/>
  <c r="CE1837" i="10"/>
  <c r="CF1837" i="10"/>
  <c r="CG1837" i="10"/>
  <c r="CH1837" i="10"/>
  <c r="CI1837" i="10"/>
  <c r="CJ1837" i="10"/>
  <c r="CK1837" i="10"/>
  <c r="CL1837" i="10"/>
  <c r="CM1837" i="10"/>
  <c r="CN1837" i="10"/>
  <c r="CO1837" i="10"/>
  <c r="CP1837" i="10"/>
  <c r="CQ1837" i="10"/>
  <c r="CR1837" i="10"/>
  <c r="CS1837" i="10"/>
  <c r="CT1837" i="10"/>
  <c r="CU1837" i="10"/>
  <c r="CV1837" i="10"/>
  <c r="CW1837" i="10"/>
  <c r="CX1837" i="10"/>
  <c r="CY1837" i="10"/>
  <c r="BS1838" i="10"/>
  <c r="BT1838" i="10"/>
  <c r="BU1838" i="10"/>
  <c r="BV1838" i="10"/>
  <c r="BW1838" i="10"/>
  <c r="BX1838" i="10"/>
  <c r="BY1838" i="10"/>
  <c r="BZ1838" i="10"/>
  <c r="CA1838" i="10"/>
  <c r="CB1838" i="10"/>
  <c r="CC1838" i="10"/>
  <c r="CD1838" i="10"/>
  <c r="CE1838" i="10"/>
  <c r="CF1838" i="10"/>
  <c r="CG1838" i="10"/>
  <c r="CH1838" i="10"/>
  <c r="CI1838" i="10"/>
  <c r="CJ1838" i="10"/>
  <c r="CK1838" i="10"/>
  <c r="CL1838" i="10"/>
  <c r="CM1838" i="10"/>
  <c r="CN1838" i="10"/>
  <c r="CO1838" i="10"/>
  <c r="CP1838" i="10"/>
  <c r="CQ1838" i="10"/>
  <c r="CR1838" i="10"/>
  <c r="CS1838" i="10"/>
  <c r="CT1838" i="10"/>
  <c r="CU1838" i="10"/>
  <c r="CV1838" i="10"/>
  <c r="CW1838" i="10"/>
  <c r="CX1838" i="10"/>
  <c r="CY1838" i="10"/>
  <c r="BS1839" i="10"/>
  <c r="BT1839" i="10"/>
  <c r="BU1839" i="10"/>
  <c r="BV1839" i="10"/>
  <c r="BW1839" i="10"/>
  <c r="BX1839" i="10"/>
  <c r="BY1839" i="10"/>
  <c r="BZ1839" i="10"/>
  <c r="CA1839" i="10"/>
  <c r="CB1839" i="10"/>
  <c r="CC1839" i="10"/>
  <c r="CD1839" i="10"/>
  <c r="CE1839" i="10"/>
  <c r="CF1839" i="10"/>
  <c r="CG1839" i="10"/>
  <c r="CH1839" i="10"/>
  <c r="CI1839" i="10"/>
  <c r="CJ1839" i="10"/>
  <c r="CK1839" i="10"/>
  <c r="CL1839" i="10"/>
  <c r="CM1839" i="10"/>
  <c r="CN1839" i="10"/>
  <c r="CO1839" i="10"/>
  <c r="CP1839" i="10"/>
  <c r="CQ1839" i="10"/>
  <c r="CR1839" i="10"/>
  <c r="CS1839" i="10"/>
  <c r="CT1839" i="10"/>
  <c r="CU1839" i="10"/>
  <c r="CV1839" i="10"/>
  <c r="CW1839" i="10"/>
  <c r="CX1839" i="10"/>
  <c r="CY1839" i="10"/>
  <c r="BS1840" i="10"/>
  <c r="BT1840" i="10"/>
  <c r="BU1840" i="10"/>
  <c r="BV1840" i="10"/>
  <c r="BW1840" i="10"/>
  <c r="BX1840" i="10"/>
  <c r="BY1840" i="10"/>
  <c r="BZ1840" i="10"/>
  <c r="CA1840" i="10"/>
  <c r="CB1840" i="10"/>
  <c r="CC1840" i="10"/>
  <c r="CD1840" i="10"/>
  <c r="CE1840" i="10"/>
  <c r="CF1840" i="10"/>
  <c r="CG1840" i="10"/>
  <c r="CH1840" i="10"/>
  <c r="CI1840" i="10"/>
  <c r="CJ1840" i="10"/>
  <c r="CK1840" i="10"/>
  <c r="CL1840" i="10"/>
  <c r="CM1840" i="10"/>
  <c r="CN1840" i="10"/>
  <c r="CO1840" i="10"/>
  <c r="CP1840" i="10"/>
  <c r="CQ1840" i="10"/>
  <c r="CR1840" i="10"/>
  <c r="CS1840" i="10"/>
  <c r="CT1840" i="10"/>
  <c r="CU1840" i="10"/>
  <c r="CV1840" i="10"/>
  <c r="CW1840" i="10"/>
  <c r="CX1840" i="10"/>
  <c r="CY1840" i="10"/>
  <c r="BS1841" i="10"/>
  <c r="BT1841" i="10"/>
  <c r="BU1841" i="10"/>
  <c r="BV1841" i="10"/>
  <c r="BW1841" i="10"/>
  <c r="BX1841" i="10"/>
  <c r="BY1841" i="10"/>
  <c r="BZ1841" i="10"/>
  <c r="CA1841" i="10"/>
  <c r="CB1841" i="10"/>
  <c r="CC1841" i="10"/>
  <c r="CD1841" i="10"/>
  <c r="CE1841" i="10"/>
  <c r="CF1841" i="10"/>
  <c r="CG1841" i="10"/>
  <c r="CH1841" i="10"/>
  <c r="CI1841" i="10"/>
  <c r="CJ1841" i="10"/>
  <c r="CK1841" i="10"/>
  <c r="CL1841" i="10"/>
  <c r="CM1841" i="10"/>
  <c r="CN1841" i="10"/>
  <c r="CO1841" i="10"/>
  <c r="CP1841" i="10"/>
  <c r="CQ1841" i="10"/>
  <c r="CR1841" i="10"/>
  <c r="CS1841" i="10"/>
  <c r="CT1841" i="10"/>
  <c r="CU1841" i="10"/>
  <c r="CV1841" i="10"/>
  <c r="CW1841" i="10"/>
  <c r="CX1841" i="10"/>
  <c r="CY1841" i="10"/>
  <c r="BS1842" i="10"/>
  <c r="BT1842" i="10"/>
  <c r="BU1842" i="10"/>
  <c r="BV1842" i="10"/>
  <c r="BW1842" i="10"/>
  <c r="BX1842" i="10"/>
  <c r="BY1842" i="10"/>
  <c r="BZ1842" i="10"/>
  <c r="CA1842" i="10"/>
  <c r="CB1842" i="10"/>
  <c r="CC1842" i="10"/>
  <c r="CD1842" i="10"/>
  <c r="CE1842" i="10"/>
  <c r="CF1842" i="10"/>
  <c r="CG1842" i="10"/>
  <c r="CH1842" i="10"/>
  <c r="CI1842" i="10"/>
  <c r="CJ1842" i="10"/>
  <c r="CK1842" i="10"/>
  <c r="CL1842" i="10"/>
  <c r="CM1842" i="10"/>
  <c r="CN1842" i="10"/>
  <c r="CO1842" i="10"/>
  <c r="CP1842" i="10"/>
  <c r="CQ1842" i="10"/>
  <c r="CR1842" i="10"/>
  <c r="CS1842" i="10"/>
  <c r="CT1842" i="10"/>
  <c r="CU1842" i="10"/>
  <c r="CV1842" i="10"/>
  <c r="CW1842" i="10"/>
  <c r="CX1842" i="10"/>
  <c r="CY1842" i="10"/>
  <c r="BS1843" i="10"/>
  <c r="BT1843" i="10"/>
  <c r="BU1843" i="10"/>
  <c r="BV1843" i="10"/>
  <c r="BW1843" i="10"/>
  <c r="BX1843" i="10"/>
  <c r="BY1843" i="10"/>
  <c r="BZ1843" i="10"/>
  <c r="CA1843" i="10"/>
  <c r="CB1843" i="10"/>
  <c r="CC1843" i="10"/>
  <c r="CD1843" i="10"/>
  <c r="CE1843" i="10"/>
  <c r="CF1843" i="10"/>
  <c r="CG1843" i="10"/>
  <c r="CH1843" i="10"/>
  <c r="CI1843" i="10"/>
  <c r="CJ1843" i="10"/>
  <c r="CK1843" i="10"/>
  <c r="CL1843" i="10"/>
  <c r="CM1843" i="10"/>
  <c r="CN1843" i="10"/>
  <c r="CO1843" i="10"/>
  <c r="CP1843" i="10"/>
  <c r="CQ1843" i="10"/>
  <c r="CR1843" i="10"/>
  <c r="CS1843" i="10"/>
  <c r="CT1843" i="10"/>
  <c r="CU1843" i="10"/>
  <c r="CV1843" i="10"/>
  <c r="CW1843" i="10"/>
  <c r="CX1843" i="10"/>
  <c r="CY1843" i="10"/>
  <c r="BS1844" i="10"/>
  <c r="BT1844" i="10"/>
  <c r="BU1844" i="10"/>
  <c r="BV1844" i="10"/>
  <c r="BW1844" i="10"/>
  <c r="BX1844" i="10"/>
  <c r="BY1844" i="10"/>
  <c r="BZ1844" i="10"/>
  <c r="CA1844" i="10"/>
  <c r="CB1844" i="10"/>
  <c r="CC1844" i="10"/>
  <c r="CD1844" i="10"/>
  <c r="CE1844" i="10"/>
  <c r="CF1844" i="10"/>
  <c r="CG1844" i="10"/>
  <c r="CH1844" i="10"/>
  <c r="CI1844" i="10"/>
  <c r="CJ1844" i="10"/>
  <c r="CK1844" i="10"/>
  <c r="CL1844" i="10"/>
  <c r="CM1844" i="10"/>
  <c r="CN1844" i="10"/>
  <c r="CO1844" i="10"/>
  <c r="CP1844" i="10"/>
  <c r="CQ1844" i="10"/>
  <c r="CR1844" i="10"/>
  <c r="CS1844" i="10"/>
  <c r="CT1844" i="10"/>
  <c r="CU1844" i="10"/>
  <c r="CV1844" i="10"/>
  <c r="CW1844" i="10"/>
  <c r="CX1844" i="10"/>
  <c r="CY1844" i="10"/>
  <c r="BS1845" i="10"/>
  <c r="BT1845" i="10"/>
  <c r="BU1845" i="10"/>
  <c r="BV1845" i="10"/>
  <c r="BW1845" i="10"/>
  <c r="BX1845" i="10"/>
  <c r="BY1845" i="10"/>
  <c r="BZ1845" i="10"/>
  <c r="CA1845" i="10"/>
  <c r="CB1845" i="10"/>
  <c r="CC1845" i="10"/>
  <c r="CD1845" i="10"/>
  <c r="CE1845" i="10"/>
  <c r="CF1845" i="10"/>
  <c r="CG1845" i="10"/>
  <c r="CH1845" i="10"/>
  <c r="CI1845" i="10"/>
  <c r="CJ1845" i="10"/>
  <c r="CK1845" i="10"/>
  <c r="CL1845" i="10"/>
  <c r="CM1845" i="10"/>
  <c r="CN1845" i="10"/>
  <c r="CO1845" i="10"/>
  <c r="CP1845" i="10"/>
  <c r="CQ1845" i="10"/>
  <c r="CR1845" i="10"/>
  <c r="CS1845" i="10"/>
  <c r="CT1845" i="10"/>
  <c r="CU1845" i="10"/>
  <c r="CV1845" i="10"/>
  <c r="CW1845" i="10"/>
  <c r="CX1845" i="10"/>
  <c r="CY1845" i="10"/>
  <c r="BS1846" i="10"/>
  <c r="BT1846" i="10"/>
  <c r="BU1846" i="10"/>
  <c r="BV1846" i="10"/>
  <c r="BW1846" i="10"/>
  <c r="BX1846" i="10"/>
  <c r="BY1846" i="10"/>
  <c r="BZ1846" i="10"/>
  <c r="CA1846" i="10"/>
  <c r="CB1846" i="10"/>
  <c r="CC1846" i="10"/>
  <c r="CD1846" i="10"/>
  <c r="CE1846" i="10"/>
  <c r="CF1846" i="10"/>
  <c r="CG1846" i="10"/>
  <c r="CH1846" i="10"/>
  <c r="CI1846" i="10"/>
  <c r="CJ1846" i="10"/>
  <c r="CK1846" i="10"/>
  <c r="CL1846" i="10"/>
  <c r="CM1846" i="10"/>
  <c r="CN1846" i="10"/>
  <c r="CO1846" i="10"/>
  <c r="CP1846" i="10"/>
  <c r="CQ1846" i="10"/>
  <c r="CR1846" i="10"/>
  <c r="CS1846" i="10"/>
  <c r="CT1846" i="10"/>
  <c r="CU1846" i="10"/>
  <c r="CV1846" i="10"/>
  <c r="CW1846" i="10"/>
  <c r="CX1846" i="10"/>
  <c r="CY1846" i="10"/>
  <c r="BS1847" i="10"/>
  <c r="BT1847" i="10"/>
  <c r="BU1847" i="10"/>
  <c r="BV1847" i="10"/>
  <c r="BW1847" i="10"/>
  <c r="BX1847" i="10"/>
  <c r="BY1847" i="10"/>
  <c r="BZ1847" i="10"/>
  <c r="CA1847" i="10"/>
  <c r="CB1847" i="10"/>
  <c r="CC1847" i="10"/>
  <c r="CD1847" i="10"/>
  <c r="CE1847" i="10"/>
  <c r="CF1847" i="10"/>
  <c r="CG1847" i="10"/>
  <c r="CH1847" i="10"/>
  <c r="CI1847" i="10"/>
  <c r="CJ1847" i="10"/>
  <c r="CK1847" i="10"/>
  <c r="CL1847" i="10"/>
  <c r="CM1847" i="10"/>
  <c r="CN1847" i="10"/>
  <c r="CO1847" i="10"/>
  <c r="CP1847" i="10"/>
  <c r="CQ1847" i="10"/>
  <c r="CR1847" i="10"/>
  <c r="CS1847" i="10"/>
  <c r="CT1847" i="10"/>
  <c r="CU1847" i="10"/>
  <c r="CV1847" i="10"/>
  <c r="CW1847" i="10"/>
  <c r="CX1847" i="10"/>
  <c r="CY1847" i="10"/>
  <c r="BS1848" i="10"/>
  <c r="BT1848" i="10"/>
  <c r="BU1848" i="10"/>
  <c r="BV1848" i="10"/>
  <c r="BW1848" i="10"/>
  <c r="BX1848" i="10"/>
  <c r="BY1848" i="10"/>
  <c r="BZ1848" i="10"/>
  <c r="CA1848" i="10"/>
  <c r="CB1848" i="10"/>
  <c r="CC1848" i="10"/>
  <c r="CD1848" i="10"/>
  <c r="CE1848" i="10"/>
  <c r="CF1848" i="10"/>
  <c r="CG1848" i="10"/>
  <c r="CH1848" i="10"/>
  <c r="CI1848" i="10"/>
  <c r="CJ1848" i="10"/>
  <c r="CK1848" i="10"/>
  <c r="CL1848" i="10"/>
  <c r="CM1848" i="10"/>
  <c r="CN1848" i="10"/>
  <c r="CO1848" i="10"/>
  <c r="CP1848" i="10"/>
  <c r="CQ1848" i="10"/>
  <c r="CR1848" i="10"/>
  <c r="CS1848" i="10"/>
  <c r="CT1848" i="10"/>
  <c r="CU1848" i="10"/>
  <c r="CV1848" i="10"/>
  <c r="CW1848" i="10"/>
  <c r="CX1848" i="10"/>
  <c r="CY1848" i="10"/>
  <c r="BS1849" i="10"/>
  <c r="BT1849" i="10"/>
  <c r="BU1849" i="10"/>
  <c r="BV1849" i="10"/>
  <c r="BW1849" i="10"/>
  <c r="BX1849" i="10"/>
  <c r="BY1849" i="10"/>
  <c r="BZ1849" i="10"/>
  <c r="CA1849" i="10"/>
  <c r="CB1849" i="10"/>
  <c r="CC1849" i="10"/>
  <c r="CD1849" i="10"/>
  <c r="CE1849" i="10"/>
  <c r="CF1849" i="10"/>
  <c r="CG1849" i="10"/>
  <c r="CH1849" i="10"/>
  <c r="CI1849" i="10"/>
  <c r="CJ1849" i="10"/>
  <c r="CK1849" i="10"/>
  <c r="CL1849" i="10"/>
  <c r="CM1849" i="10"/>
  <c r="CN1849" i="10"/>
  <c r="CO1849" i="10"/>
  <c r="CP1849" i="10"/>
  <c r="CQ1849" i="10"/>
  <c r="CR1849" i="10"/>
  <c r="CS1849" i="10"/>
  <c r="CT1849" i="10"/>
  <c r="CU1849" i="10"/>
  <c r="CV1849" i="10"/>
  <c r="CW1849" i="10"/>
  <c r="CX1849" i="10"/>
  <c r="CY1849" i="10"/>
  <c r="BS1850" i="10"/>
  <c r="BT1850" i="10"/>
  <c r="BU1850" i="10"/>
  <c r="BV1850" i="10"/>
  <c r="BW1850" i="10"/>
  <c r="BX1850" i="10"/>
  <c r="BY1850" i="10"/>
  <c r="BZ1850" i="10"/>
  <c r="CA1850" i="10"/>
  <c r="CB1850" i="10"/>
  <c r="CC1850" i="10"/>
  <c r="CD1850" i="10"/>
  <c r="CE1850" i="10"/>
  <c r="CF1850" i="10"/>
  <c r="CG1850" i="10"/>
  <c r="CH1850" i="10"/>
  <c r="CI1850" i="10"/>
  <c r="CJ1850" i="10"/>
  <c r="CK1850" i="10"/>
  <c r="CL1850" i="10"/>
  <c r="CM1850" i="10"/>
  <c r="CN1850" i="10"/>
  <c r="CO1850" i="10"/>
  <c r="CP1850" i="10"/>
  <c r="CQ1850" i="10"/>
  <c r="CR1850" i="10"/>
  <c r="CS1850" i="10"/>
  <c r="CT1850" i="10"/>
  <c r="CU1850" i="10"/>
  <c r="CV1850" i="10"/>
  <c r="CW1850" i="10"/>
  <c r="CX1850" i="10"/>
  <c r="CY1850" i="10"/>
  <c r="BS1851" i="10"/>
  <c r="BT1851" i="10"/>
  <c r="BU1851" i="10"/>
  <c r="BV1851" i="10"/>
  <c r="BW1851" i="10"/>
  <c r="BX1851" i="10"/>
  <c r="BY1851" i="10"/>
  <c r="BZ1851" i="10"/>
  <c r="CA1851" i="10"/>
  <c r="CB1851" i="10"/>
  <c r="CC1851" i="10"/>
  <c r="CD1851" i="10"/>
  <c r="CE1851" i="10"/>
  <c r="CF1851" i="10"/>
  <c r="CG1851" i="10"/>
  <c r="CH1851" i="10"/>
  <c r="CI1851" i="10"/>
  <c r="CJ1851" i="10"/>
  <c r="CK1851" i="10"/>
  <c r="CL1851" i="10"/>
  <c r="CM1851" i="10"/>
  <c r="CN1851" i="10"/>
  <c r="CO1851" i="10"/>
  <c r="CP1851" i="10"/>
  <c r="CQ1851" i="10"/>
  <c r="CR1851" i="10"/>
  <c r="CS1851" i="10"/>
  <c r="CT1851" i="10"/>
  <c r="CU1851" i="10"/>
  <c r="CV1851" i="10"/>
  <c r="CW1851" i="10"/>
  <c r="CX1851" i="10"/>
  <c r="CY1851" i="10"/>
  <c r="BS1852" i="10"/>
  <c r="BT1852" i="10"/>
  <c r="BU1852" i="10"/>
  <c r="BV1852" i="10"/>
  <c r="BW1852" i="10"/>
  <c r="BX1852" i="10"/>
  <c r="BY1852" i="10"/>
  <c r="BZ1852" i="10"/>
  <c r="CA1852" i="10"/>
  <c r="CB1852" i="10"/>
  <c r="CC1852" i="10"/>
  <c r="CD1852" i="10"/>
  <c r="CE1852" i="10"/>
  <c r="CF1852" i="10"/>
  <c r="CG1852" i="10"/>
  <c r="CH1852" i="10"/>
  <c r="CI1852" i="10"/>
  <c r="CJ1852" i="10"/>
  <c r="CK1852" i="10"/>
  <c r="CL1852" i="10"/>
  <c r="CM1852" i="10"/>
  <c r="CN1852" i="10"/>
  <c r="CO1852" i="10"/>
  <c r="CP1852" i="10"/>
  <c r="CQ1852" i="10"/>
  <c r="CR1852" i="10"/>
  <c r="CS1852" i="10"/>
  <c r="CT1852" i="10"/>
  <c r="CU1852" i="10"/>
  <c r="CV1852" i="10"/>
  <c r="CW1852" i="10"/>
  <c r="CX1852" i="10"/>
  <c r="CY1852" i="10"/>
  <c r="BS1853" i="10"/>
  <c r="BT1853" i="10"/>
  <c r="BU1853" i="10"/>
  <c r="BV1853" i="10"/>
  <c r="BW1853" i="10"/>
  <c r="BX1853" i="10"/>
  <c r="BY1853" i="10"/>
  <c r="BZ1853" i="10"/>
  <c r="CA1853" i="10"/>
  <c r="CB1853" i="10"/>
  <c r="CC1853" i="10"/>
  <c r="CD1853" i="10"/>
  <c r="CE1853" i="10"/>
  <c r="CF1853" i="10"/>
  <c r="CG1853" i="10"/>
  <c r="CH1853" i="10"/>
  <c r="CI1853" i="10"/>
  <c r="CJ1853" i="10"/>
  <c r="CK1853" i="10"/>
  <c r="CL1853" i="10"/>
  <c r="CM1853" i="10"/>
  <c r="CN1853" i="10"/>
  <c r="CO1853" i="10"/>
  <c r="CP1853" i="10"/>
  <c r="CQ1853" i="10"/>
  <c r="CR1853" i="10"/>
  <c r="CS1853" i="10"/>
  <c r="CT1853" i="10"/>
  <c r="CU1853" i="10"/>
  <c r="CV1853" i="10"/>
  <c r="CW1853" i="10"/>
  <c r="CX1853" i="10"/>
  <c r="CY1853" i="10"/>
  <c r="BS1854" i="10"/>
  <c r="BT1854" i="10"/>
  <c r="BU1854" i="10"/>
  <c r="BV1854" i="10"/>
  <c r="BW1854" i="10"/>
  <c r="BX1854" i="10"/>
  <c r="BY1854" i="10"/>
  <c r="BZ1854" i="10"/>
  <c r="CA1854" i="10"/>
  <c r="CB1854" i="10"/>
  <c r="CC1854" i="10"/>
  <c r="CD1854" i="10"/>
  <c r="CE1854" i="10"/>
  <c r="CF1854" i="10"/>
  <c r="CG1854" i="10"/>
  <c r="CH1854" i="10"/>
  <c r="CI1854" i="10"/>
  <c r="CJ1854" i="10"/>
  <c r="CK1854" i="10"/>
  <c r="CL1854" i="10"/>
  <c r="CM1854" i="10"/>
  <c r="CN1854" i="10"/>
  <c r="CO1854" i="10"/>
  <c r="CP1854" i="10"/>
  <c r="CQ1854" i="10"/>
  <c r="CR1854" i="10"/>
  <c r="CS1854" i="10"/>
  <c r="CT1854" i="10"/>
  <c r="CU1854" i="10"/>
  <c r="CV1854" i="10"/>
  <c r="CW1854" i="10"/>
  <c r="CX1854" i="10"/>
  <c r="CY1854" i="10"/>
  <c r="BS1855" i="10"/>
  <c r="BT1855" i="10"/>
  <c r="BU1855" i="10"/>
  <c r="BV1855" i="10"/>
  <c r="BW1855" i="10"/>
  <c r="BX1855" i="10"/>
  <c r="BY1855" i="10"/>
  <c r="BZ1855" i="10"/>
  <c r="CA1855" i="10"/>
  <c r="CB1855" i="10"/>
  <c r="CC1855" i="10"/>
  <c r="CD1855" i="10"/>
  <c r="CE1855" i="10"/>
  <c r="CF1855" i="10"/>
  <c r="CG1855" i="10"/>
  <c r="CH1855" i="10"/>
  <c r="CI1855" i="10"/>
  <c r="CJ1855" i="10"/>
  <c r="CK1855" i="10"/>
  <c r="CL1855" i="10"/>
  <c r="CM1855" i="10"/>
  <c r="CN1855" i="10"/>
  <c r="CO1855" i="10"/>
  <c r="CP1855" i="10"/>
  <c r="CQ1855" i="10"/>
  <c r="CR1855" i="10"/>
  <c r="CS1855" i="10"/>
  <c r="CT1855" i="10"/>
  <c r="CU1855" i="10"/>
  <c r="CV1855" i="10"/>
  <c r="CW1855" i="10"/>
  <c r="CX1855" i="10"/>
  <c r="CY1855" i="10"/>
  <c r="BS1856" i="10"/>
  <c r="BT1856" i="10"/>
  <c r="BU1856" i="10"/>
  <c r="BV1856" i="10"/>
  <c r="BW1856" i="10"/>
  <c r="BX1856" i="10"/>
  <c r="BY1856" i="10"/>
  <c r="BZ1856" i="10"/>
  <c r="CA1856" i="10"/>
  <c r="CB1856" i="10"/>
  <c r="CC1856" i="10"/>
  <c r="CD1856" i="10"/>
  <c r="CE1856" i="10"/>
  <c r="CF1856" i="10"/>
  <c r="CG1856" i="10"/>
  <c r="CH1856" i="10"/>
  <c r="CI1856" i="10"/>
  <c r="CJ1856" i="10"/>
  <c r="CK1856" i="10"/>
  <c r="CL1856" i="10"/>
  <c r="CM1856" i="10"/>
  <c r="CN1856" i="10"/>
  <c r="CO1856" i="10"/>
  <c r="CP1856" i="10"/>
  <c r="CQ1856" i="10"/>
  <c r="CR1856" i="10"/>
  <c r="CS1856" i="10"/>
  <c r="CT1856" i="10"/>
  <c r="CU1856" i="10"/>
  <c r="CV1856" i="10"/>
  <c r="CW1856" i="10"/>
  <c r="CX1856" i="10"/>
  <c r="CY1856" i="10"/>
  <c r="BS1857" i="10"/>
  <c r="BT1857" i="10"/>
  <c r="BU1857" i="10"/>
  <c r="BV1857" i="10"/>
  <c r="BW1857" i="10"/>
  <c r="BX1857" i="10"/>
  <c r="BY1857" i="10"/>
  <c r="BZ1857" i="10"/>
  <c r="CA1857" i="10"/>
  <c r="CB1857" i="10"/>
  <c r="CC1857" i="10"/>
  <c r="CD1857" i="10"/>
  <c r="CE1857" i="10"/>
  <c r="CF1857" i="10"/>
  <c r="CG1857" i="10"/>
  <c r="CH1857" i="10"/>
  <c r="CI1857" i="10"/>
  <c r="CJ1857" i="10"/>
  <c r="CK1857" i="10"/>
  <c r="CL1857" i="10"/>
  <c r="CM1857" i="10"/>
  <c r="CN1857" i="10"/>
  <c r="CO1857" i="10"/>
  <c r="CP1857" i="10"/>
  <c r="CQ1857" i="10"/>
  <c r="CR1857" i="10"/>
  <c r="CS1857" i="10"/>
  <c r="CT1857" i="10"/>
  <c r="CU1857" i="10"/>
  <c r="CV1857" i="10"/>
  <c r="CW1857" i="10"/>
  <c r="CX1857" i="10"/>
  <c r="CY1857" i="10"/>
  <c r="BS1858" i="10"/>
  <c r="BT1858" i="10"/>
  <c r="BU1858" i="10"/>
  <c r="BV1858" i="10"/>
  <c r="BW1858" i="10"/>
  <c r="BX1858" i="10"/>
  <c r="BY1858" i="10"/>
  <c r="BZ1858" i="10"/>
  <c r="CA1858" i="10"/>
  <c r="CB1858" i="10"/>
  <c r="CC1858" i="10"/>
  <c r="CD1858" i="10"/>
  <c r="CE1858" i="10"/>
  <c r="CF1858" i="10"/>
  <c r="CG1858" i="10"/>
  <c r="CH1858" i="10"/>
  <c r="CI1858" i="10"/>
  <c r="CJ1858" i="10"/>
  <c r="CK1858" i="10"/>
  <c r="CL1858" i="10"/>
  <c r="CM1858" i="10"/>
  <c r="CN1858" i="10"/>
  <c r="CO1858" i="10"/>
  <c r="CP1858" i="10"/>
  <c r="CQ1858" i="10"/>
  <c r="CR1858" i="10"/>
  <c r="CS1858" i="10"/>
  <c r="CT1858" i="10"/>
  <c r="CU1858" i="10"/>
  <c r="CV1858" i="10"/>
  <c r="CW1858" i="10"/>
  <c r="CX1858" i="10"/>
  <c r="CY1858" i="10"/>
  <c r="BS1859" i="10"/>
  <c r="BT1859" i="10"/>
  <c r="BU1859" i="10"/>
  <c r="BV1859" i="10"/>
  <c r="BW1859" i="10"/>
  <c r="BX1859" i="10"/>
  <c r="BY1859" i="10"/>
  <c r="BZ1859" i="10"/>
  <c r="CA1859" i="10"/>
  <c r="CB1859" i="10"/>
  <c r="CC1859" i="10"/>
  <c r="CD1859" i="10"/>
  <c r="CE1859" i="10"/>
  <c r="CF1859" i="10"/>
  <c r="CG1859" i="10"/>
  <c r="CH1859" i="10"/>
  <c r="CI1859" i="10"/>
  <c r="CJ1859" i="10"/>
  <c r="CK1859" i="10"/>
  <c r="CL1859" i="10"/>
  <c r="CM1859" i="10"/>
  <c r="CN1859" i="10"/>
  <c r="CO1859" i="10"/>
  <c r="CP1859" i="10"/>
  <c r="CQ1859" i="10"/>
  <c r="CR1859" i="10"/>
  <c r="CS1859" i="10"/>
  <c r="CT1859" i="10"/>
  <c r="CU1859" i="10"/>
  <c r="CV1859" i="10"/>
  <c r="CW1859" i="10"/>
  <c r="CX1859" i="10"/>
  <c r="CY1859" i="10"/>
  <c r="BS1860" i="10"/>
  <c r="BT1860" i="10"/>
  <c r="BU1860" i="10"/>
  <c r="BV1860" i="10"/>
  <c r="BW1860" i="10"/>
  <c r="BX1860" i="10"/>
  <c r="BY1860" i="10"/>
  <c r="BZ1860" i="10"/>
  <c r="CA1860" i="10"/>
  <c r="CB1860" i="10"/>
  <c r="CC1860" i="10"/>
  <c r="CD1860" i="10"/>
  <c r="CE1860" i="10"/>
  <c r="CF1860" i="10"/>
  <c r="CG1860" i="10"/>
  <c r="CH1860" i="10"/>
  <c r="CI1860" i="10"/>
  <c r="CJ1860" i="10"/>
  <c r="CK1860" i="10"/>
  <c r="CL1860" i="10"/>
  <c r="CM1860" i="10"/>
  <c r="CN1860" i="10"/>
  <c r="CO1860" i="10"/>
  <c r="CP1860" i="10"/>
  <c r="CQ1860" i="10"/>
  <c r="CR1860" i="10"/>
  <c r="CS1860" i="10"/>
  <c r="CT1860" i="10"/>
  <c r="CU1860" i="10"/>
  <c r="CV1860" i="10"/>
  <c r="CW1860" i="10"/>
  <c r="CX1860" i="10"/>
  <c r="CY1860" i="10"/>
  <c r="BS1861" i="10"/>
  <c r="BT1861" i="10"/>
  <c r="BU1861" i="10"/>
  <c r="BV1861" i="10"/>
  <c r="BW1861" i="10"/>
  <c r="BX1861" i="10"/>
  <c r="BY1861" i="10"/>
  <c r="BZ1861" i="10"/>
  <c r="CA1861" i="10"/>
  <c r="CB1861" i="10"/>
  <c r="CC1861" i="10"/>
  <c r="CD1861" i="10"/>
  <c r="CE1861" i="10"/>
  <c r="CF1861" i="10"/>
  <c r="CG1861" i="10"/>
  <c r="CH1861" i="10"/>
  <c r="CI1861" i="10"/>
  <c r="CJ1861" i="10"/>
  <c r="CK1861" i="10"/>
  <c r="CL1861" i="10"/>
  <c r="CM1861" i="10"/>
  <c r="CN1861" i="10"/>
  <c r="CO1861" i="10"/>
  <c r="CP1861" i="10"/>
  <c r="CQ1861" i="10"/>
  <c r="CR1861" i="10"/>
  <c r="CS1861" i="10"/>
  <c r="CT1861" i="10"/>
  <c r="CU1861" i="10"/>
  <c r="CV1861" i="10"/>
  <c r="CW1861" i="10"/>
  <c r="CX1861" i="10"/>
  <c r="CY1861" i="10"/>
  <c r="BS1862" i="10"/>
  <c r="BT1862" i="10"/>
  <c r="BU1862" i="10"/>
  <c r="BV1862" i="10"/>
  <c r="BW1862" i="10"/>
  <c r="BX1862" i="10"/>
  <c r="BY1862" i="10"/>
  <c r="BZ1862" i="10"/>
  <c r="CA1862" i="10"/>
  <c r="CB1862" i="10"/>
  <c r="CC1862" i="10"/>
  <c r="CD1862" i="10"/>
  <c r="CE1862" i="10"/>
  <c r="CF1862" i="10"/>
  <c r="CG1862" i="10"/>
  <c r="CH1862" i="10"/>
  <c r="CI1862" i="10"/>
  <c r="CJ1862" i="10"/>
  <c r="CK1862" i="10"/>
  <c r="CL1862" i="10"/>
  <c r="CM1862" i="10"/>
  <c r="CN1862" i="10"/>
  <c r="CO1862" i="10"/>
  <c r="CP1862" i="10"/>
  <c r="CQ1862" i="10"/>
  <c r="CR1862" i="10"/>
  <c r="CS1862" i="10"/>
  <c r="CT1862" i="10"/>
  <c r="CU1862" i="10"/>
  <c r="CV1862" i="10"/>
  <c r="CW1862" i="10"/>
  <c r="CX1862" i="10"/>
  <c r="CY1862" i="10"/>
  <c r="BS1863" i="10"/>
  <c r="BT1863" i="10"/>
  <c r="BU1863" i="10"/>
  <c r="BV1863" i="10"/>
  <c r="BW1863" i="10"/>
  <c r="BX1863" i="10"/>
  <c r="BY1863" i="10"/>
  <c r="BZ1863" i="10"/>
  <c r="CA1863" i="10"/>
  <c r="CB1863" i="10"/>
  <c r="CC1863" i="10"/>
  <c r="CD1863" i="10"/>
  <c r="CE1863" i="10"/>
  <c r="CF1863" i="10"/>
  <c r="CG1863" i="10"/>
  <c r="CH1863" i="10"/>
  <c r="CI1863" i="10"/>
  <c r="CJ1863" i="10"/>
  <c r="CK1863" i="10"/>
  <c r="CL1863" i="10"/>
  <c r="CM1863" i="10"/>
  <c r="CN1863" i="10"/>
  <c r="CO1863" i="10"/>
  <c r="CP1863" i="10"/>
  <c r="CQ1863" i="10"/>
  <c r="CR1863" i="10"/>
  <c r="CS1863" i="10"/>
  <c r="CT1863" i="10"/>
  <c r="CU1863" i="10"/>
  <c r="CV1863" i="10"/>
  <c r="CW1863" i="10"/>
  <c r="CX1863" i="10"/>
  <c r="CY1863" i="10"/>
  <c r="BS1864" i="10"/>
  <c r="BT1864" i="10"/>
  <c r="BU1864" i="10"/>
  <c r="BV1864" i="10"/>
  <c r="BW1864" i="10"/>
  <c r="BX1864" i="10"/>
  <c r="BY1864" i="10"/>
  <c r="BZ1864" i="10"/>
  <c r="CA1864" i="10"/>
  <c r="CB1864" i="10"/>
  <c r="CC1864" i="10"/>
  <c r="CD1864" i="10"/>
  <c r="CE1864" i="10"/>
  <c r="CF1864" i="10"/>
  <c r="CG1864" i="10"/>
  <c r="CH1864" i="10"/>
  <c r="CI1864" i="10"/>
  <c r="CJ1864" i="10"/>
  <c r="CK1864" i="10"/>
  <c r="CL1864" i="10"/>
  <c r="CM1864" i="10"/>
  <c r="CN1864" i="10"/>
  <c r="CO1864" i="10"/>
  <c r="CP1864" i="10"/>
  <c r="CQ1864" i="10"/>
  <c r="CR1864" i="10"/>
  <c r="CS1864" i="10"/>
  <c r="CT1864" i="10"/>
  <c r="CU1864" i="10"/>
  <c r="CV1864" i="10"/>
  <c r="CW1864" i="10"/>
  <c r="CX1864" i="10"/>
  <c r="CY1864" i="10"/>
  <c r="BS1865" i="10"/>
  <c r="BT1865" i="10"/>
  <c r="BU1865" i="10"/>
  <c r="BV1865" i="10"/>
  <c r="BW1865" i="10"/>
  <c r="BX1865" i="10"/>
  <c r="BY1865" i="10"/>
  <c r="BZ1865" i="10"/>
  <c r="CA1865" i="10"/>
  <c r="CB1865" i="10"/>
  <c r="CC1865" i="10"/>
  <c r="CD1865" i="10"/>
  <c r="CE1865" i="10"/>
  <c r="CF1865" i="10"/>
  <c r="CG1865" i="10"/>
  <c r="CH1865" i="10"/>
  <c r="CI1865" i="10"/>
  <c r="CJ1865" i="10"/>
  <c r="CK1865" i="10"/>
  <c r="CL1865" i="10"/>
  <c r="CM1865" i="10"/>
  <c r="CN1865" i="10"/>
  <c r="CO1865" i="10"/>
  <c r="CP1865" i="10"/>
  <c r="CQ1865" i="10"/>
  <c r="CR1865" i="10"/>
  <c r="CS1865" i="10"/>
  <c r="CT1865" i="10"/>
  <c r="CU1865" i="10"/>
  <c r="CV1865" i="10"/>
  <c r="CW1865" i="10"/>
  <c r="CX1865" i="10"/>
  <c r="CY1865" i="10"/>
  <c r="BS1866" i="10"/>
  <c r="BT1866" i="10"/>
  <c r="BU1866" i="10"/>
  <c r="BV1866" i="10"/>
  <c r="BW1866" i="10"/>
  <c r="BX1866" i="10"/>
  <c r="BY1866" i="10"/>
  <c r="BZ1866" i="10"/>
  <c r="CA1866" i="10"/>
  <c r="CB1866" i="10"/>
  <c r="CC1866" i="10"/>
  <c r="CD1866" i="10"/>
  <c r="CE1866" i="10"/>
  <c r="CF1866" i="10"/>
  <c r="CG1866" i="10"/>
  <c r="CH1866" i="10"/>
  <c r="CI1866" i="10"/>
  <c r="CJ1866" i="10"/>
  <c r="CK1866" i="10"/>
  <c r="CL1866" i="10"/>
  <c r="CM1866" i="10"/>
  <c r="CN1866" i="10"/>
  <c r="CO1866" i="10"/>
  <c r="CP1866" i="10"/>
  <c r="CQ1866" i="10"/>
  <c r="CR1866" i="10"/>
  <c r="CS1866" i="10"/>
  <c r="CT1866" i="10"/>
  <c r="CU1866" i="10"/>
  <c r="CV1866" i="10"/>
  <c r="CW1866" i="10"/>
  <c r="CX1866" i="10"/>
  <c r="CY1866" i="10"/>
  <c r="BS1867" i="10"/>
  <c r="BT1867" i="10"/>
  <c r="BU1867" i="10"/>
  <c r="BV1867" i="10"/>
  <c r="BW1867" i="10"/>
  <c r="BX1867" i="10"/>
  <c r="BY1867" i="10"/>
  <c r="BZ1867" i="10"/>
  <c r="CA1867" i="10"/>
  <c r="CB1867" i="10"/>
  <c r="CC1867" i="10"/>
  <c r="CD1867" i="10"/>
  <c r="CE1867" i="10"/>
  <c r="CF1867" i="10"/>
  <c r="CG1867" i="10"/>
  <c r="CH1867" i="10"/>
  <c r="CI1867" i="10"/>
  <c r="CJ1867" i="10"/>
  <c r="CK1867" i="10"/>
  <c r="CL1867" i="10"/>
  <c r="CM1867" i="10"/>
  <c r="CN1867" i="10"/>
  <c r="CO1867" i="10"/>
  <c r="CP1867" i="10"/>
  <c r="CQ1867" i="10"/>
  <c r="CR1867" i="10"/>
  <c r="CS1867" i="10"/>
  <c r="CT1867" i="10"/>
  <c r="CU1867" i="10"/>
  <c r="CV1867" i="10"/>
  <c r="CW1867" i="10"/>
  <c r="CX1867" i="10"/>
  <c r="CY1867" i="10"/>
  <c r="BS1868" i="10"/>
  <c r="BT1868" i="10"/>
  <c r="BU1868" i="10"/>
  <c r="BV1868" i="10"/>
  <c r="BW1868" i="10"/>
  <c r="BX1868" i="10"/>
  <c r="BY1868" i="10"/>
  <c r="BZ1868" i="10"/>
  <c r="CA1868" i="10"/>
  <c r="CB1868" i="10"/>
  <c r="CC1868" i="10"/>
  <c r="CD1868" i="10"/>
  <c r="CE1868" i="10"/>
  <c r="CF1868" i="10"/>
  <c r="CG1868" i="10"/>
  <c r="CH1868" i="10"/>
  <c r="CI1868" i="10"/>
  <c r="CJ1868" i="10"/>
  <c r="CK1868" i="10"/>
  <c r="CL1868" i="10"/>
  <c r="CM1868" i="10"/>
  <c r="CN1868" i="10"/>
  <c r="CO1868" i="10"/>
  <c r="CP1868" i="10"/>
  <c r="CQ1868" i="10"/>
  <c r="CR1868" i="10"/>
  <c r="CS1868" i="10"/>
  <c r="CT1868" i="10"/>
  <c r="CU1868" i="10"/>
  <c r="CV1868" i="10"/>
  <c r="CW1868" i="10"/>
  <c r="CX1868" i="10"/>
  <c r="CY1868" i="10"/>
  <c r="BS1869" i="10"/>
  <c r="BT1869" i="10"/>
  <c r="BU1869" i="10"/>
  <c r="BV1869" i="10"/>
  <c r="BW1869" i="10"/>
  <c r="BX1869" i="10"/>
  <c r="BY1869" i="10"/>
  <c r="BZ1869" i="10"/>
  <c r="CA1869" i="10"/>
  <c r="CB1869" i="10"/>
  <c r="CC1869" i="10"/>
  <c r="CD1869" i="10"/>
  <c r="CE1869" i="10"/>
  <c r="CF1869" i="10"/>
  <c r="CG1869" i="10"/>
  <c r="CH1869" i="10"/>
  <c r="CI1869" i="10"/>
  <c r="CJ1869" i="10"/>
  <c r="CK1869" i="10"/>
  <c r="CL1869" i="10"/>
  <c r="CM1869" i="10"/>
  <c r="CN1869" i="10"/>
  <c r="CO1869" i="10"/>
  <c r="CP1869" i="10"/>
  <c r="CQ1869" i="10"/>
  <c r="CR1869" i="10"/>
  <c r="CS1869" i="10"/>
  <c r="CT1869" i="10"/>
  <c r="CU1869" i="10"/>
  <c r="CV1869" i="10"/>
  <c r="CW1869" i="10"/>
  <c r="CX1869" i="10"/>
  <c r="CY1869" i="10"/>
  <c r="BS1870" i="10"/>
  <c r="BT1870" i="10"/>
  <c r="BU1870" i="10"/>
  <c r="BV1870" i="10"/>
  <c r="BW1870" i="10"/>
  <c r="BX1870" i="10"/>
  <c r="BY1870" i="10"/>
  <c r="BZ1870" i="10"/>
  <c r="CA1870" i="10"/>
  <c r="CB1870" i="10"/>
  <c r="CC1870" i="10"/>
  <c r="CD1870" i="10"/>
  <c r="CE1870" i="10"/>
  <c r="CF1870" i="10"/>
  <c r="CG1870" i="10"/>
  <c r="CH1870" i="10"/>
  <c r="CI1870" i="10"/>
  <c r="CJ1870" i="10"/>
  <c r="CK1870" i="10"/>
  <c r="CL1870" i="10"/>
  <c r="CM1870" i="10"/>
  <c r="CN1870" i="10"/>
  <c r="CO1870" i="10"/>
  <c r="CP1870" i="10"/>
  <c r="CQ1870" i="10"/>
  <c r="CR1870" i="10"/>
  <c r="CS1870" i="10"/>
  <c r="CT1870" i="10"/>
  <c r="CU1870" i="10"/>
  <c r="CV1870" i="10"/>
  <c r="CW1870" i="10"/>
  <c r="CX1870" i="10"/>
  <c r="CY1870" i="10"/>
  <c r="BS1871" i="10"/>
  <c r="BT1871" i="10"/>
  <c r="BU1871" i="10"/>
  <c r="BV1871" i="10"/>
  <c r="BW1871" i="10"/>
  <c r="BX1871" i="10"/>
  <c r="BY1871" i="10"/>
  <c r="BZ1871" i="10"/>
  <c r="CA1871" i="10"/>
  <c r="CB1871" i="10"/>
  <c r="CC1871" i="10"/>
  <c r="CD1871" i="10"/>
  <c r="CE1871" i="10"/>
  <c r="CF1871" i="10"/>
  <c r="CG1871" i="10"/>
  <c r="CH1871" i="10"/>
  <c r="CI1871" i="10"/>
  <c r="CJ1871" i="10"/>
  <c r="CK1871" i="10"/>
  <c r="CL1871" i="10"/>
  <c r="CM1871" i="10"/>
  <c r="CN1871" i="10"/>
  <c r="CO1871" i="10"/>
  <c r="CP1871" i="10"/>
  <c r="CQ1871" i="10"/>
  <c r="CR1871" i="10"/>
  <c r="CS1871" i="10"/>
  <c r="CT1871" i="10"/>
  <c r="CU1871" i="10"/>
  <c r="CV1871" i="10"/>
  <c r="CW1871" i="10"/>
  <c r="CX1871" i="10"/>
  <c r="CY1871" i="10"/>
  <c r="BS1872" i="10"/>
  <c r="BT1872" i="10"/>
  <c r="BU1872" i="10"/>
  <c r="BV1872" i="10"/>
  <c r="BW1872" i="10"/>
  <c r="BX1872" i="10"/>
  <c r="BY1872" i="10"/>
  <c r="BZ1872" i="10"/>
  <c r="CA1872" i="10"/>
  <c r="CB1872" i="10"/>
  <c r="CC1872" i="10"/>
  <c r="CD1872" i="10"/>
  <c r="CE1872" i="10"/>
  <c r="CF1872" i="10"/>
  <c r="CG1872" i="10"/>
  <c r="CH1872" i="10"/>
  <c r="CI1872" i="10"/>
  <c r="CJ1872" i="10"/>
  <c r="CK1872" i="10"/>
  <c r="CL1872" i="10"/>
  <c r="CM1872" i="10"/>
  <c r="CN1872" i="10"/>
  <c r="CO1872" i="10"/>
  <c r="CP1872" i="10"/>
  <c r="CQ1872" i="10"/>
  <c r="CR1872" i="10"/>
  <c r="CS1872" i="10"/>
  <c r="CT1872" i="10"/>
  <c r="CU1872" i="10"/>
  <c r="CV1872" i="10"/>
  <c r="CW1872" i="10"/>
  <c r="CX1872" i="10"/>
  <c r="CY1872" i="10"/>
  <c r="BS1873" i="10"/>
  <c r="BT1873" i="10"/>
  <c r="BU1873" i="10"/>
  <c r="BV1873" i="10"/>
  <c r="BW1873" i="10"/>
  <c r="BX1873" i="10"/>
  <c r="BY1873" i="10"/>
  <c r="BZ1873" i="10"/>
  <c r="CA1873" i="10"/>
  <c r="CB1873" i="10"/>
  <c r="CC1873" i="10"/>
  <c r="CD1873" i="10"/>
  <c r="CE1873" i="10"/>
  <c r="CF1873" i="10"/>
  <c r="CG1873" i="10"/>
  <c r="CH1873" i="10"/>
  <c r="CI1873" i="10"/>
  <c r="CJ1873" i="10"/>
  <c r="CK1873" i="10"/>
  <c r="CL1873" i="10"/>
  <c r="CM1873" i="10"/>
  <c r="CN1873" i="10"/>
  <c r="CO1873" i="10"/>
  <c r="CP1873" i="10"/>
  <c r="CQ1873" i="10"/>
  <c r="CR1873" i="10"/>
  <c r="CS1873" i="10"/>
  <c r="CT1873" i="10"/>
  <c r="CU1873" i="10"/>
  <c r="CV1873" i="10"/>
  <c r="CW1873" i="10"/>
  <c r="CX1873" i="10"/>
  <c r="CY1873" i="10"/>
  <c r="BS1874" i="10"/>
  <c r="BT1874" i="10"/>
  <c r="BU1874" i="10"/>
  <c r="BV1874" i="10"/>
  <c r="BW1874" i="10"/>
  <c r="BX1874" i="10"/>
  <c r="BY1874" i="10"/>
  <c r="BZ1874" i="10"/>
  <c r="CA1874" i="10"/>
  <c r="CB1874" i="10"/>
  <c r="CC1874" i="10"/>
  <c r="CD1874" i="10"/>
  <c r="CE1874" i="10"/>
  <c r="CF1874" i="10"/>
  <c r="CG1874" i="10"/>
  <c r="CH1874" i="10"/>
  <c r="CI1874" i="10"/>
  <c r="CJ1874" i="10"/>
  <c r="CK1874" i="10"/>
  <c r="CL1874" i="10"/>
  <c r="CM1874" i="10"/>
  <c r="CN1874" i="10"/>
  <c r="CO1874" i="10"/>
  <c r="CP1874" i="10"/>
  <c r="CQ1874" i="10"/>
  <c r="CR1874" i="10"/>
  <c r="CS1874" i="10"/>
  <c r="CT1874" i="10"/>
  <c r="CU1874" i="10"/>
  <c r="CV1874" i="10"/>
  <c r="CW1874" i="10"/>
  <c r="CX1874" i="10"/>
  <c r="CY1874" i="10"/>
  <c r="BS1875" i="10"/>
  <c r="BT1875" i="10"/>
  <c r="BU1875" i="10"/>
  <c r="BV1875" i="10"/>
  <c r="BW1875" i="10"/>
  <c r="BX1875" i="10"/>
  <c r="BY1875" i="10"/>
  <c r="BZ1875" i="10"/>
  <c r="CA1875" i="10"/>
  <c r="CB1875" i="10"/>
  <c r="CC1875" i="10"/>
  <c r="CD1875" i="10"/>
  <c r="CE1875" i="10"/>
  <c r="CF1875" i="10"/>
  <c r="CG1875" i="10"/>
  <c r="CH1875" i="10"/>
  <c r="CI1875" i="10"/>
  <c r="CJ1875" i="10"/>
  <c r="CK1875" i="10"/>
  <c r="CL1875" i="10"/>
  <c r="CM1875" i="10"/>
  <c r="CN1875" i="10"/>
  <c r="CO1875" i="10"/>
  <c r="CP1875" i="10"/>
  <c r="CQ1875" i="10"/>
  <c r="CR1875" i="10"/>
  <c r="CS1875" i="10"/>
  <c r="CT1875" i="10"/>
  <c r="CU1875" i="10"/>
  <c r="CV1875" i="10"/>
  <c r="CW1875" i="10"/>
  <c r="CX1875" i="10"/>
  <c r="CY1875" i="10"/>
  <c r="BS1876" i="10"/>
  <c r="BT1876" i="10"/>
  <c r="BU1876" i="10"/>
  <c r="BV1876" i="10"/>
  <c r="BW1876" i="10"/>
  <c r="BX1876" i="10"/>
  <c r="BY1876" i="10"/>
  <c r="BZ1876" i="10"/>
  <c r="CA1876" i="10"/>
  <c r="CB1876" i="10"/>
  <c r="CC1876" i="10"/>
  <c r="CD1876" i="10"/>
  <c r="CE1876" i="10"/>
  <c r="CF1876" i="10"/>
  <c r="CG1876" i="10"/>
  <c r="CH1876" i="10"/>
  <c r="CI1876" i="10"/>
  <c r="CJ1876" i="10"/>
  <c r="CK1876" i="10"/>
  <c r="CL1876" i="10"/>
  <c r="CM1876" i="10"/>
  <c r="CN1876" i="10"/>
  <c r="CO1876" i="10"/>
  <c r="CP1876" i="10"/>
  <c r="CQ1876" i="10"/>
  <c r="CR1876" i="10"/>
  <c r="CS1876" i="10"/>
  <c r="CT1876" i="10"/>
  <c r="CU1876" i="10"/>
  <c r="CV1876" i="10"/>
  <c r="CW1876" i="10"/>
  <c r="CX1876" i="10"/>
  <c r="CY1876" i="10"/>
  <c r="BP1757" i="10"/>
  <c r="BQ1757" i="10" s="1"/>
  <c r="BG1757" i="10"/>
  <c r="BH1757" i="10"/>
  <c r="BI1757" i="10"/>
  <c r="BJ1757" i="10"/>
  <c r="BK1757" i="10"/>
  <c r="BL1757" i="10"/>
  <c r="BM1757" i="10"/>
  <c r="BN1757" i="10"/>
  <c r="BO1757" i="10"/>
  <c r="BG1758" i="10"/>
  <c r="BH1758" i="10"/>
  <c r="BI1758" i="10"/>
  <c r="BJ1758" i="10"/>
  <c r="BK1758" i="10"/>
  <c r="BL1758" i="10"/>
  <c r="BM1758" i="10"/>
  <c r="BN1758" i="10"/>
  <c r="BO1758" i="10"/>
  <c r="BG1759" i="10"/>
  <c r="BH1759" i="10"/>
  <c r="BI1759" i="10"/>
  <c r="BJ1759" i="10"/>
  <c r="BK1759" i="10"/>
  <c r="BL1759" i="10"/>
  <c r="BM1759" i="10"/>
  <c r="BN1759" i="10"/>
  <c r="BO1759" i="10"/>
  <c r="BG1760" i="10"/>
  <c r="BH1760" i="10"/>
  <c r="BI1760" i="10"/>
  <c r="BJ1760" i="10"/>
  <c r="BK1760" i="10"/>
  <c r="BL1760" i="10"/>
  <c r="BM1760" i="10"/>
  <c r="BN1760" i="10"/>
  <c r="BO1760" i="10"/>
  <c r="BG1761" i="10"/>
  <c r="BH1761" i="10"/>
  <c r="BI1761" i="10"/>
  <c r="BJ1761" i="10"/>
  <c r="BK1761" i="10"/>
  <c r="BL1761" i="10"/>
  <c r="BM1761" i="10"/>
  <c r="BN1761" i="10"/>
  <c r="BO1761" i="10"/>
  <c r="BG1762" i="10"/>
  <c r="BH1762" i="10"/>
  <c r="BI1762" i="10"/>
  <c r="BJ1762" i="10"/>
  <c r="BK1762" i="10"/>
  <c r="BL1762" i="10"/>
  <c r="BM1762" i="10"/>
  <c r="BN1762" i="10"/>
  <c r="BO1762" i="10"/>
  <c r="BG1763" i="10"/>
  <c r="BH1763" i="10"/>
  <c r="BI1763" i="10"/>
  <c r="BJ1763" i="10"/>
  <c r="BK1763" i="10"/>
  <c r="BL1763" i="10"/>
  <c r="BM1763" i="10"/>
  <c r="BN1763" i="10"/>
  <c r="BO1763" i="10"/>
  <c r="BG1764" i="10"/>
  <c r="BH1764" i="10"/>
  <c r="BI1764" i="10"/>
  <c r="BJ1764" i="10"/>
  <c r="BK1764" i="10"/>
  <c r="BL1764" i="10"/>
  <c r="BM1764" i="10"/>
  <c r="BN1764" i="10"/>
  <c r="BO1764" i="10"/>
  <c r="BG1765" i="10"/>
  <c r="BH1765" i="10"/>
  <c r="BI1765" i="10"/>
  <c r="BJ1765" i="10"/>
  <c r="BK1765" i="10"/>
  <c r="BL1765" i="10"/>
  <c r="BM1765" i="10"/>
  <c r="BN1765" i="10"/>
  <c r="BO1765" i="10"/>
  <c r="BG1766" i="10"/>
  <c r="BH1766" i="10"/>
  <c r="BI1766" i="10"/>
  <c r="BJ1766" i="10"/>
  <c r="BK1766" i="10"/>
  <c r="BL1766" i="10"/>
  <c r="BM1766" i="10"/>
  <c r="BN1766" i="10"/>
  <c r="BO1766" i="10"/>
  <c r="BG1767" i="10"/>
  <c r="BH1767" i="10"/>
  <c r="BI1767" i="10"/>
  <c r="BJ1767" i="10"/>
  <c r="BK1767" i="10"/>
  <c r="BL1767" i="10"/>
  <c r="BM1767" i="10"/>
  <c r="BN1767" i="10"/>
  <c r="BO1767" i="10"/>
  <c r="BG1768" i="10"/>
  <c r="BH1768" i="10"/>
  <c r="BI1768" i="10"/>
  <c r="BJ1768" i="10"/>
  <c r="BK1768" i="10"/>
  <c r="BL1768" i="10"/>
  <c r="BM1768" i="10"/>
  <c r="BN1768" i="10"/>
  <c r="BO1768" i="10"/>
  <c r="BG1769" i="10"/>
  <c r="BH1769" i="10"/>
  <c r="BP1769" i="10" s="1"/>
  <c r="BQ1769" i="10" s="1"/>
  <c r="BI1769" i="10"/>
  <c r="BJ1769" i="10"/>
  <c r="BK1769" i="10"/>
  <c r="BL1769" i="10"/>
  <c r="BM1769" i="10"/>
  <c r="BN1769" i="10"/>
  <c r="BO1769" i="10"/>
  <c r="BG1770" i="10"/>
  <c r="BH1770" i="10"/>
  <c r="BI1770" i="10"/>
  <c r="BJ1770" i="10"/>
  <c r="BK1770" i="10"/>
  <c r="BL1770" i="10"/>
  <c r="BM1770" i="10"/>
  <c r="BN1770" i="10"/>
  <c r="BO1770" i="10"/>
  <c r="BG1771" i="10"/>
  <c r="BH1771" i="10"/>
  <c r="BI1771" i="10"/>
  <c r="BJ1771" i="10"/>
  <c r="BK1771" i="10"/>
  <c r="BL1771" i="10"/>
  <c r="BM1771" i="10"/>
  <c r="BN1771" i="10"/>
  <c r="BO1771" i="10"/>
  <c r="BG1772" i="10"/>
  <c r="BH1772" i="10"/>
  <c r="BI1772" i="10"/>
  <c r="BJ1772" i="10"/>
  <c r="BK1772" i="10"/>
  <c r="BL1772" i="10"/>
  <c r="BM1772" i="10"/>
  <c r="BN1772" i="10"/>
  <c r="BO1772" i="10"/>
  <c r="BG1773" i="10"/>
  <c r="BH1773" i="10"/>
  <c r="BI1773" i="10"/>
  <c r="BJ1773" i="10"/>
  <c r="BK1773" i="10"/>
  <c r="BL1773" i="10"/>
  <c r="BM1773" i="10"/>
  <c r="BN1773" i="10"/>
  <c r="BO1773" i="10"/>
  <c r="BG1774" i="10"/>
  <c r="BH1774" i="10"/>
  <c r="BI1774" i="10"/>
  <c r="BJ1774" i="10"/>
  <c r="BK1774" i="10"/>
  <c r="BL1774" i="10"/>
  <c r="BM1774" i="10"/>
  <c r="BN1774" i="10"/>
  <c r="BO1774" i="10"/>
  <c r="BG1775" i="10"/>
  <c r="BH1775" i="10"/>
  <c r="BI1775" i="10"/>
  <c r="BJ1775" i="10"/>
  <c r="BK1775" i="10"/>
  <c r="BL1775" i="10"/>
  <c r="BM1775" i="10"/>
  <c r="BN1775" i="10"/>
  <c r="BO1775" i="10"/>
  <c r="BG1776" i="10"/>
  <c r="BH1776" i="10"/>
  <c r="BI1776" i="10"/>
  <c r="BJ1776" i="10"/>
  <c r="BK1776" i="10"/>
  <c r="BL1776" i="10"/>
  <c r="BM1776" i="10"/>
  <c r="BN1776" i="10"/>
  <c r="BO1776" i="10"/>
  <c r="BG1777" i="10"/>
  <c r="BH1777" i="10"/>
  <c r="BI1777" i="10"/>
  <c r="BJ1777" i="10"/>
  <c r="BK1777" i="10"/>
  <c r="BL1777" i="10"/>
  <c r="BM1777" i="10"/>
  <c r="BN1777" i="10"/>
  <c r="BO1777" i="10"/>
  <c r="BG1778" i="10"/>
  <c r="BH1778" i="10"/>
  <c r="BI1778" i="10"/>
  <c r="BJ1778" i="10"/>
  <c r="BK1778" i="10"/>
  <c r="BL1778" i="10"/>
  <c r="BM1778" i="10"/>
  <c r="BN1778" i="10"/>
  <c r="BO1778" i="10"/>
  <c r="BG1779" i="10"/>
  <c r="BH1779" i="10"/>
  <c r="BI1779" i="10"/>
  <c r="BJ1779" i="10"/>
  <c r="BK1779" i="10"/>
  <c r="BL1779" i="10"/>
  <c r="BM1779" i="10"/>
  <c r="BN1779" i="10"/>
  <c r="BO1779" i="10"/>
  <c r="BG1780" i="10"/>
  <c r="BH1780" i="10"/>
  <c r="BI1780" i="10"/>
  <c r="BJ1780" i="10"/>
  <c r="BK1780" i="10"/>
  <c r="BL1780" i="10"/>
  <c r="BM1780" i="10"/>
  <c r="BN1780" i="10"/>
  <c r="BO1780" i="10"/>
  <c r="BG1781" i="10"/>
  <c r="BH1781" i="10"/>
  <c r="BI1781" i="10"/>
  <c r="BJ1781" i="10"/>
  <c r="BK1781" i="10"/>
  <c r="BL1781" i="10"/>
  <c r="BM1781" i="10"/>
  <c r="BN1781" i="10"/>
  <c r="BO1781" i="10"/>
  <c r="BG1782" i="10"/>
  <c r="BH1782" i="10"/>
  <c r="BI1782" i="10"/>
  <c r="BJ1782" i="10"/>
  <c r="BK1782" i="10"/>
  <c r="BL1782" i="10"/>
  <c r="BM1782" i="10"/>
  <c r="BN1782" i="10"/>
  <c r="BO1782" i="10"/>
  <c r="BG1783" i="10"/>
  <c r="BH1783" i="10"/>
  <c r="BI1783" i="10"/>
  <c r="BJ1783" i="10"/>
  <c r="BK1783" i="10"/>
  <c r="BL1783" i="10"/>
  <c r="BM1783" i="10"/>
  <c r="BN1783" i="10"/>
  <c r="BO1783" i="10"/>
  <c r="BG1784" i="10"/>
  <c r="BH1784" i="10"/>
  <c r="BI1784" i="10"/>
  <c r="BJ1784" i="10"/>
  <c r="BK1784" i="10"/>
  <c r="BL1784" i="10"/>
  <c r="BM1784" i="10"/>
  <c r="BN1784" i="10"/>
  <c r="BO1784" i="10"/>
  <c r="BG1785" i="10"/>
  <c r="BH1785" i="10"/>
  <c r="BP1785" i="10" s="1"/>
  <c r="BQ1785" i="10" s="1"/>
  <c r="BI1785" i="10"/>
  <c r="BJ1785" i="10"/>
  <c r="BK1785" i="10"/>
  <c r="BL1785" i="10"/>
  <c r="BM1785" i="10"/>
  <c r="BN1785" i="10"/>
  <c r="BO1785" i="10"/>
  <c r="BG1786" i="10"/>
  <c r="BH1786" i="10"/>
  <c r="BI1786" i="10"/>
  <c r="BJ1786" i="10"/>
  <c r="BK1786" i="10"/>
  <c r="BL1786" i="10"/>
  <c r="BM1786" i="10"/>
  <c r="BN1786" i="10"/>
  <c r="BO1786" i="10"/>
  <c r="BG1787" i="10"/>
  <c r="BH1787" i="10"/>
  <c r="BI1787" i="10"/>
  <c r="BJ1787" i="10"/>
  <c r="BK1787" i="10"/>
  <c r="BL1787" i="10"/>
  <c r="BM1787" i="10"/>
  <c r="BN1787" i="10"/>
  <c r="BO1787" i="10"/>
  <c r="BG1788" i="10"/>
  <c r="BH1788" i="10"/>
  <c r="BI1788" i="10"/>
  <c r="BJ1788" i="10"/>
  <c r="BK1788" i="10"/>
  <c r="BL1788" i="10"/>
  <c r="BM1788" i="10"/>
  <c r="BN1788" i="10"/>
  <c r="BO1788" i="10"/>
  <c r="BG1789" i="10"/>
  <c r="BH1789" i="10"/>
  <c r="BI1789" i="10"/>
  <c r="BJ1789" i="10"/>
  <c r="BK1789" i="10"/>
  <c r="BL1789" i="10"/>
  <c r="BM1789" i="10"/>
  <c r="BN1789" i="10"/>
  <c r="BO1789" i="10"/>
  <c r="BG1790" i="10"/>
  <c r="BH1790" i="10"/>
  <c r="BI1790" i="10"/>
  <c r="BJ1790" i="10"/>
  <c r="BK1790" i="10"/>
  <c r="BL1790" i="10"/>
  <c r="BM1790" i="10"/>
  <c r="BN1790" i="10"/>
  <c r="BO1790" i="10"/>
  <c r="BG1791" i="10"/>
  <c r="BH1791" i="10"/>
  <c r="BI1791" i="10"/>
  <c r="BJ1791" i="10"/>
  <c r="BK1791" i="10"/>
  <c r="BL1791" i="10"/>
  <c r="BM1791" i="10"/>
  <c r="BN1791" i="10"/>
  <c r="BO1791" i="10"/>
  <c r="BG1792" i="10"/>
  <c r="BH1792" i="10"/>
  <c r="BI1792" i="10"/>
  <c r="BJ1792" i="10"/>
  <c r="BK1792" i="10"/>
  <c r="BL1792" i="10"/>
  <c r="BM1792" i="10"/>
  <c r="BN1792" i="10"/>
  <c r="BO1792" i="10"/>
  <c r="BG1793" i="10"/>
  <c r="BH1793" i="10"/>
  <c r="BI1793" i="10"/>
  <c r="BJ1793" i="10"/>
  <c r="BK1793" i="10"/>
  <c r="BL1793" i="10"/>
  <c r="BM1793" i="10"/>
  <c r="BN1793" i="10"/>
  <c r="BO1793" i="10"/>
  <c r="BG1794" i="10"/>
  <c r="BH1794" i="10"/>
  <c r="BI1794" i="10"/>
  <c r="BJ1794" i="10"/>
  <c r="BK1794" i="10"/>
  <c r="BL1794" i="10"/>
  <c r="BM1794" i="10"/>
  <c r="BN1794" i="10"/>
  <c r="BO1794" i="10"/>
  <c r="BG1795" i="10"/>
  <c r="BH1795" i="10"/>
  <c r="BI1795" i="10"/>
  <c r="BJ1795" i="10"/>
  <c r="BK1795" i="10"/>
  <c r="BL1795" i="10"/>
  <c r="BM1795" i="10"/>
  <c r="BN1795" i="10"/>
  <c r="BO1795" i="10"/>
  <c r="BG1796" i="10"/>
  <c r="BH1796" i="10"/>
  <c r="BI1796" i="10"/>
  <c r="BJ1796" i="10"/>
  <c r="BK1796" i="10"/>
  <c r="BL1796" i="10"/>
  <c r="BM1796" i="10"/>
  <c r="BN1796" i="10"/>
  <c r="BO1796" i="10"/>
  <c r="BG1797" i="10"/>
  <c r="BH1797" i="10"/>
  <c r="BI1797" i="10"/>
  <c r="BJ1797" i="10"/>
  <c r="BK1797" i="10"/>
  <c r="BL1797" i="10"/>
  <c r="BM1797" i="10"/>
  <c r="BN1797" i="10"/>
  <c r="BO1797" i="10"/>
  <c r="BG1798" i="10"/>
  <c r="BH1798" i="10"/>
  <c r="BI1798" i="10"/>
  <c r="BJ1798" i="10"/>
  <c r="BK1798" i="10"/>
  <c r="BL1798" i="10"/>
  <c r="BM1798" i="10"/>
  <c r="BN1798" i="10"/>
  <c r="BO1798" i="10"/>
  <c r="BG1799" i="10"/>
  <c r="BH1799" i="10"/>
  <c r="BI1799" i="10"/>
  <c r="BJ1799" i="10"/>
  <c r="BK1799" i="10"/>
  <c r="BL1799" i="10"/>
  <c r="BM1799" i="10"/>
  <c r="BN1799" i="10"/>
  <c r="BO1799" i="10"/>
  <c r="BG1800" i="10"/>
  <c r="BH1800" i="10"/>
  <c r="BI1800" i="10"/>
  <c r="BJ1800" i="10"/>
  <c r="BK1800" i="10"/>
  <c r="BL1800" i="10"/>
  <c r="BM1800" i="10"/>
  <c r="BN1800" i="10"/>
  <c r="BO1800" i="10"/>
  <c r="BG1801" i="10"/>
  <c r="BH1801" i="10"/>
  <c r="BP1801" i="10" s="1"/>
  <c r="BQ1801" i="10" s="1"/>
  <c r="BI1801" i="10"/>
  <c r="BJ1801" i="10"/>
  <c r="BK1801" i="10"/>
  <c r="BL1801" i="10"/>
  <c r="BM1801" i="10"/>
  <c r="BN1801" i="10"/>
  <c r="BO1801" i="10"/>
  <c r="BG1802" i="10"/>
  <c r="BH1802" i="10"/>
  <c r="BI1802" i="10"/>
  <c r="BJ1802" i="10"/>
  <c r="BK1802" i="10"/>
  <c r="BL1802" i="10"/>
  <c r="BM1802" i="10"/>
  <c r="BN1802" i="10"/>
  <c r="BO1802" i="10"/>
  <c r="BG1803" i="10"/>
  <c r="BH1803" i="10"/>
  <c r="BI1803" i="10"/>
  <c r="BJ1803" i="10"/>
  <c r="BK1803" i="10"/>
  <c r="BL1803" i="10"/>
  <c r="BM1803" i="10"/>
  <c r="BN1803" i="10"/>
  <c r="BO1803" i="10"/>
  <c r="BG1804" i="10"/>
  <c r="BH1804" i="10"/>
  <c r="BI1804" i="10"/>
  <c r="BJ1804" i="10"/>
  <c r="BK1804" i="10"/>
  <c r="BL1804" i="10"/>
  <c r="BM1804" i="10"/>
  <c r="BN1804" i="10"/>
  <c r="BO1804" i="10"/>
  <c r="BG1805" i="10"/>
  <c r="BH1805" i="10"/>
  <c r="BI1805" i="10"/>
  <c r="BJ1805" i="10"/>
  <c r="BK1805" i="10"/>
  <c r="BL1805" i="10"/>
  <c r="BM1805" i="10"/>
  <c r="BN1805" i="10"/>
  <c r="BO1805" i="10"/>
  <c r="BG1806" i="10"/>
  <c r="BH1806" i="10"/>
  <c r="BI1806" i="10"/>
  <c r="BJ1806" i="10"/>
  <c r="BK1806" i="10"/>
  <c r="BL1806" i="10"/>
  <c r="BM1806" i="10"/>
  <c r="BN1806" i="10"/>
  <c r="BO1806" i="10"/>
  <c r="BG1807" i="10"/>
  <c r="BH1807" i="10"/>
  <c r="BI1807" i="10"/>
  <c r="BJ1807" i="10"/>
  <c r="BK1807" i="10"/>
  <c r="BL1807" i="10"/>
  <c r="BM1807" i="10"/>
  <c r="BN1807" i="10"/>
  <c r="BO1807" i="10"/>
  <c r="BG1808" i="10"/>
  <c r="BH1808" i="10"/>
  <c r="BI1808" i="10"/>
  <c r="BJ1808" i="10"/>
  <c r="BK1808" i="10"/>
  <c r="BL1808" i="10"/>
  <c r="BM1808" i="10"/>
  <c r="BN1808" i="10"/>
  <c r="BO1808" i="10"/>
  <c r="BG1809" i="10"/>
  <c r="BH1809" i="10"/>
  <c r="BI1809" i="10"/>
  <c r="BJ1809" i="10"/>
  <c r="BK1809" i="10"/>
  <c r="BL1809" i="10"/>
  <c r="BM1809" i="10"/>
  <c r="BN1809" i="10"/>
  <c r="BO1809" i="10"/>
  <c r="BG1810" i="10"/>
  <c r="BH1810" i="10"/>
  <c r="BI1810" i="10"/>
  <c r="BJ1810" i="10"/>
  <c r="BK1810" i="10"/>
  <c r="BL1810" i="10"/>
  <c r="BM1810" i="10"/>
  <c r="BN1810" i="10"/>
  <c r="BO1810" i="10"/>
  <c r="BG1811" i="10"/>
  <c r="BH1811" i="10"/>
  <c r="BI1811" i="10"/>
  <c r="BJ1811" i="10"/>
  <c r="BK1811" i="10"/>
  <c r="BL1811" i="10"/>
  <c r="BM1811" i="10"/>
  <c r="BN1811" i="10"/>
  <c r="BO1811" i="10"/>
  <c r="BG1812" i="10"/>
  <c r="BH1812" i="10"/>
  <c r="BI1812" i="10"/>
  <c r="BJ1812" i="10"/>
  <c r="BK1812" i="10"/>
  <c r="BL1812" i="10"/>
  <c r="BM1812" i="10"/>
  <c r="BN1812" i="10"/>
  <c r="BO1812" i="10"/>
  <c r="BG1813" i="10"/>
  <c r="BH1813" i="10"/>
  <c r="BI1813" i="10"/>
  <c r="BJ1813" i="10"/>
  <c r="BK1813" i="10"/>
  <c r="BL1813" i="10"/>
  <c r="BM1813" i="10"/>
  <c r="BN1813" i="10"/>
  <c r="BO1813" i="10"/>
  <c r="BG1814" i="10"/>
  <c r="BH1814" i="10"/>
  <c r="BI1814" i="10"/>
  <c r="BJ1814" i="10"/>
  <c r="BK1814" i="10"/>
  <c r="BL1814" i="10"/>
  <c r="BM1814" i="10"/>
  <c r="BN1814" i="10"/>
  <c r="BO1814" i="10"/>
  <c r="BG1815" i="10"/>
  <c r="BH1815" i="10"/>
  <c r="BI1815" i="10"/>
  <c r="BJ1815" i="10"/>
  <c r="BK1815" i="10"/>
  <c r="BL1815" i="10"/>
  <c r="BM1815" i="10"/>
  <c r="BN1815" i="10"/>
  <c r="BO1815" i="10"/>
  <c r="BG1816" i="10"/>
  <c r="BH1816" i="10"/>
  <c r="BI1816" i="10"/>
  <c r="BJ1816" i="10"/>
  <c r="BK1816" i="10"/>
  <c r="BL1816" i="10"/>
  <c r="BM1816" i="10"/>
  <c r="BN1816" i="10"/>
  <c r="BO1816" i="10"/>
  <c r="BG1817" i="10"/>
  <c r="BH1817" i="10"/>
  <c r="BP1817" i="10" s="1"/>
  <c r="BQ1817" i="10" s="1"/>
  <c r="BI1817" i="10"/>
  <c r="BJ1817" i="10"/>
  <c r="BK1817" i="10"/>
  <c r="BL1817" i="10"/>
  <c r="BM1817" i="10"/>
  <c r="BN1817" i="10"/>
  <c r="BO1817" i="10"/>
  <c r="BG1818" i="10"/>
  <c r="BH1818" i="10"/>
  <c r="BI1818" i="10"/>
  <c r="BJ1818" i="10"/>
  <c r="BK1818" i="10"/>
  <c r="BL1818" i="10"/>
  <c r="BM1818" i="10"/>
  <c r="BN1818" i="10"/>
  <c r="BO1818" i="10"/>
  <c r="BG1819" i="10"/>
  <c r="BH1819" i="10"/>
  <c r="BI1819" i="10"/>
  <c r="BJ1819" i="10"/>
  <c r="BK1819" i="10"/>
  <c r="BL1819" i="10"/>
  <c r="BM1819" i="10"/>
  <c r="BN1819" i="10"/>
  <c r="BO1819" i="10"/>
  <c r="BG1820" i="10"/>
  <c r="BH1820" i="10"/>
  <c r="BI1820" i="10"/>
  <c r="BJ1820" i="10"/>
  <c r="BK1820" i="10"/>
  <c r="BL1820" i="10"/>
  <c r="BM1820" i="10"/>
  <c r="BN1820" i="10"/>
  <c r="BO1820" i="10"/>
  <c r="BG1821" i="10"/>
  <c r="BH1821" i="10"/>
  <c r="BI1821" i="10"/>
  <c r="BJ1821" i="10"/>
  <c r="BK1821" i="10"/>
  <c r="BL1821" i="10"/>
  <c r="BM1821" i="10"/>
  <c r="BN1821" i="10"/>
  <c r="BO1821" i="10"/>
  <c r="BG1822" i="10"/>
  <c r="BH1822" i="10"/>
  <c r="BI1822" i="10"/>
  <c r="BJ1822" i="10"/>
  <c r="BK1822" i="10"/>
  <c r="BL1822" i="10"/>
  <c r="BM1822" i="10"/>
  <c r="BN1822" i="10"/>
  <c r="BO1822" i="10"/>
  <c r="BG1823" i="10"/>
  <c r="BH1823" i="10"/>
  <c r="BI1823" i="10"/>
  <c r="BJ1823" i="10"/>
  <c r="BK1823" i="10"/>
  <c r="BL1823" i="10"/>
  <c r="BM1823" i="10"/>
  <c r="BN1823" i="10"/>
  <c r="BO1823" i="10"/>
  <c r="BG1824" i="10"/>
  <c r="BH1824" i="10"/>
  <c r="BI1824" i="10"/>
  <c r="BJ1824" i="10"/>
  <c r="BK1824" i="10"/>
  <c r="BL1824" i="10"/>
  <c r="BM1824" i="10"/>
  <c r="BN1824" i="10"/>
  <c r="BO1824" i="10"/>
  <c r="BG1825" i="10"/>
  <c r="BH1825" i="10"/>
  <c r="BI1825" i="10"/>
  <c r="BJ1825" i="10"/>
  <c r="BK1825" i="10"/>
  <c r="BL1825" i="10"/>
  <c r="BM1825" i="10"/>
  <c r="BN1825" i="10"/>
  <c r="BO1825" i="10"/>
  <c r="BG1826" i="10"/>
  <c r="BP1826" i="10" s="1"/>
  <c r="BQ1826" i="10" s="1"/>
  <c r="BH1826" i="10"/>
  <c r="BI1826" i="10"/>
  <c r="BJ1826" i="10"/>
  <c r="BK1826" i="10"/>
  <c r="BL1826" i="10"/>
  <c r="BM1826" i="10"/>
  <c r="BN1826" i="10"/>
  <c r="BO1826" i="10"/>
  <c r="BG1827" i="10"/>
  <c r="BH1827" i="10"/>
  <c r="BI1827" i="10"/>
  <c r="BJ1827" i="10"/>
  <c r="BK1827" i="10"/>
  <c r="BL1827" i="10"/>
  <c r="BM1827" i="10"/>
  <c r="BN1827" i="10"/>
  <c r="BO1827" i="10"/>
  <c r="BG1828" i="10"/>
  <c r="BH1828" i="10"/>
  <c r="BI1828" i="10"/>
  <c r="BJ1828" i="10"/>
  <c r="BK1828" i="10"/>
  <c r="BL1828" i="10"/>
  <c r="BM1828" i="10"/>
  <c r="BN1828" i="10"/>
  <c r="BO1828" i="10"/>
  <c r="BG1829" i="10"/>
  <c r="BH1829" i="10"/>
  <c r="BI1829" i="10"/>
  <c r="BJ1829" i="10"/>
  <c r="BK1829" i="10"/>
  <c r="BL1829" i="10"/>
  <c r="BM1829" i="10"/>
  <c r="BN1829" i="10"/>
  <c r="BO1829" i="10"/>
  <c r="BG1830" i="10"/>
  <c r="BH1830" i="10"/>
  <c r="BI1830" i="10"/>
  <c r="BJ1830" i="10"/>
  <c r="BK1830" i="10"/>
  <c r="BL1830" i="10"/>
  <c r="BM1830" i="10"/>
  <c r="BN1830" i="10"/>
  <c r="BO1830" i="10"/>
  <c r="BG1831" i="10"/>
  <c r="BH1831" i="10"/>
  <c r="BI1831" i="10"/>
  <c r="BJ1831" i="10"/>
  <c r="BK1831" i="10"/>
  <c r="BL1831" i="10"/>
  <c r="BM1831" i="10"/>
  <c r="BN1831" i="10"/>
  <c r="BO1831" i="10"/>
  <c r="BG1832" i="10"/>
  <c r="BH1832" i="10"/>
  <c r="BI1832" i="10"/>
  <c r="BJ1832" i="10"/>
  <c r="BK1832" i="10"/>
  <c r="BL1832" i="10"/>
  <c r="BM1832" i="10"/>
  <c r="BN1832" i="10"/>
  <c r="BO1832" i="10"/>
  <c r="BG1833" i="10"/>
  <c r="BH1833" i="10"/>
  <c r="BP1833" i="10" s="1"/>
  <c r="BQ1833" i="10" s="1"/>
  <c r="BI1833" i="10"/>
  <c r="BJ1833" i="10"/>
  <c r="BK1833" i="10"/>
  <c r="BL1833" i="10"/>
  <c r="BM1833" i="10"/>
  <c r="BN1833" i="10"/>
  <c r="BO1833" i="10"/>
  <c r="BG1834" i="10"/>
  <c r="BH1834" i="10"/>
  <c r="BI1834" i="10"/>
  <c r="BJ1834" i="10"/>
  <c r="BK1834" i="10"/>
  <c r="BL1834" i="10"/>
  <c r="BM1834" i="10"/>
  <c r="BN1834" i="10"/>
  <c r="BO1834" i="10"/>
  <c r="BG1835" i="10"/>
  <c r="BH1835" i="10"/>
  <c r="BI1835" i="10"/>
  <c r="BJ1835" i="10"/>
  <c r="BK1835" i="10"/>
  <c r="BL1835" i="10"/>
  <c r="BM1835" i="10"/>
  <c r="BN1835" i="10"/>
  <c r="BO1835" i="10"/>
  <c r="BG1836" i="10"/>
  <c r="BH1836" i="10"/>
  <c r="BI1836" i="10"/>
  <c r="BJ1836" i="10"/>
  <c r="BK1836" i="10"/>
  <c r="BL1836" i="10"/>
  <c r="BM1836" i="10"/>
  <c r="BN1836" i="10"/>
  <c r="BO1836" i="10"/>
  <c r="BG1837" i="10"/>
  <c r="BH1837" i="10"/>
  <c r="BI1837" i="10"/>
  <c r="BJ1837" i="10"/>
  <c r="BK1837" i="10"/>
  <c r="BL1837" i="10"/>
  <c r="BM1837" i="10"/>
  <c r="BN1837" i="10"/>
  <c r="BO1837" i="10"/>
  <c r="BG1838" i="10"/>
  <c r="BH1838" i="10"/>
  <c r="BI1838" i="10"/>
  <c r="BJ1838" i="10"/>
  <c r="BK1838" i="10"/>
  <c r="BL1838" i="10"/>
  <c r="BM1838" i="10"/>
  <c r="BN1838" i="10"/>
  <c r="BO1838" i="10"/>
  <c r="BG1839" i="10"/>
  <c r="BH1839" i="10"/>
  <c r="BI1839" i="10"/>
  <c r="BJ1839" i="10"/>
  <c r="BK1839" i="10"/>
  <c r="BL1839" i="10"/>
  <c r="BM1839" i="10"/>
  <c r="BN1839" i="10"/>
  <c r="BO1839" i="10"/>
  <c r="BG1840" i="10"/>
  <c r="BH1840" i="10"/>
  <c r="BI1840" i="10"/>
  <c r="BJ1840" i="10"/>
  <c r="BK1840" i="10"/>
  <c r="BL1840" i="10"/>
  <c r="BM1840" i="10"/>
  <c r="BN1840" i="10"/>
  <c r="BO1840" i="10"/>
  <c r="BG1841" i="10"/>
  <c r="BH1841" i="10"/>
  <c r="BI1841" i="10"/>
  <c r="BJ1841" i="10"/>
  <c r="BK1841" i="10"/>
  <c r="BL1841" i="10"/>
  <c r="BM1841" i="10"/>
  <c r="BN1841" i="10"/>
  <c r="BO1841" i="10"/>
  <c r="BG1842" i="10"/>
  <c r="BH1842" i="10"/>
  <c r="BI1842" i="10"/>
  <c r="BJ1842" i="10"/>
  <c r="BK1842" i="10"/>
  <c r="BL1842" i="10"/>
  <c r="BM1842" i="10"/>
  <c r="BN1842" i="10"/>
  <c r="BO1842" i="10"/>
  <c r="BG1843" i="10"/>
  <c r="BH1843" i="10"/>
  <c r="BI1843" i="10"/>
  <c r="BJ1843" i="10"/>
  <c r="BK1843" i="10"/>
  <c r="BL1843" i="10"/>
  <c r="BM1843" i="10"/>
  <c r="BN1843" i="10"/>
  <c r="BO1843" i="10"/>
  <c r="BG1844" i="10"/>
  <c r="BH1844" i="10"/>
  <c r="BI1844" i="10"/>
  <c r="BJ1844" i="10"/>
  <c r="BK1844" i="10"/>
  <c r="BL1844" i="10"/>
  <c r="BM1844" i="10"/>
  <c r="BN1844" i="10"/>
  <c r="BO1844" i="10"/>
  <c r="BG1845" i="10"/>
  <c r="BH1845" i="10"/>
  <c r="BP1845" i="10" s="1"/>
  <c r="BQ1845" i="10" s="1"/>
  <c r="BI1845" i="10"/>
  <c r="BJ1845" i="10"/>
  <c r="BK1845" i="10"/>
  <c r="BL1845" i="10"/>
  <c r="BM1845" i="10"/>
  <c r="BN1845" i="10"/>
  <c r="BO1845" i="10"/>
  <c r="BG1846" i="10"/>
  <c r="BH1846" i="10"/>
  <c r="BI1846" i="10"/>
  <c r="BJ1846" i="10"/>
  <c r="BK1846" i="10"/>
  <c r="BL1846" i="10"/>
  <c r="BM1846" i="10"/>
  <c r="BN1846" i="10"/>
  <c r="BO1846" i="10"/>
  <c r="BG1847" i="10"/>
  <c r="BH1847" i="10"/>
  <c r="BI1847" i="10"/>
  <c r="BJ1847" i="10"/>
  <c r="BK1847" i="10"/>
  <c r="BL1847" i="10"/>
  <c r="BM1847" i="10"/>
  <c r="BN1847" i="10"/>
  <c r="BO1847" i="10"/>
  <c r="BG1848" i="10"/>
  <c r="BH1848" i="10"/>
  <c r="BI1848" i="10"/>
  <c r="BJ1848" i="10"/>
  <c r="BK1848" i="10"/>
  <c r="BL1848" i="10"/>
  <c r="BM1848" i="10"/>
  <c r="BN1848" i="10"/>
  <c r="BO1848" i="10"/>
  <c r="BG1849" i="10"/>
  <c r="BH1849" i="10"/>
  <c r="BI1849" i="10"/>
  <c r="BJ1849" i="10"/>
  <c r="BK1849" i="10"/>
  <c r="BL1849" i="10"/>
  <c r="BM1849" i="10"/>
  <c r="BN1849" i="10"/>
  <c r="BO1849" i="10"/>
  <c r="BG1850" i="10"/>
  <c r="BH1850" i="10"/>
  <c r="BI1850" i="10"/>
  <c r="BJ1850" i="10"/>
  <c r="BK1850" i="10"/>
  <c r="BL1850" i="10"/>
  <c r="BM1850" i="10"/>
  <c r="BN1850" i="10"/>
  <c r="BO1850" i="10"/>
  <c r="BG1851" i="10"/>
  <c r="BH1851" i="10"/>
  <c r="BI1851" i="10"/>
  <c r="BJ1851" i="10"/>
  <c r="BK1851" i="10"/>
  <c r="BL1851" i="10"/>
  <c r="BM1851" i="10"/>
  <c r="BN1851" i="10"/>
  <c r="BO1851" i="10"/>
  <c r="BG1852" i="10"/>
  <c r="BH1852" i="10"/>
  <c r="BI1852" i="10"/>
  <c r="BJ1852" i="10"/>
  <c r="BK1852" i="10"/>
  <c r="BL1852" i="10"/>
  <c r="BM1852" i="10"/>
  <c r="BN1852" i="10"/>
  <c r="BO1852" i="10"/>
  <c r="BG1853" i="10"/>
  <c r="BH1853" i="10"/>
  <c r="BI1853" i="10"/>
  <c r="BJ1853" i="10"/>
  <c r="BK1853" i="10"/>
  <c r="BL1853" i="10"/>
  <c r="BM1853" i="10"/>
  <c r="BN1853" i="10"/>
  <c r="BO1853" i="10"/>
  <c r="BG1854" i="10"/>
  <c r="BH1854" i="10"/>
  <c r="BI1854" i="10"/>
  <c r="BJ1854" i="10"/>
  <c r="BK1854" i="10"/>
  <c r="BL1854" i="10"/>
  <c r="BM1854" i="10"/>
  <c r="BN1854" i="10"/>
  <c r="BO1854" i="10"/>
  <c r="BG1855" i="10"/>
  <c r="BH1855" i="10"/>
  <c r="BI1855" i="10"/>
  <c r="BJ1855" i="10"/>
  <c r="BK1855" i="10"/>
  <c r="BL1855" i="10"/>
  <c r="BM1855" i="10"/>
  <c r="BN1855" i="10"/>
  <c r="BO1855" i="10"/>
  <c r="BG1856" i="10"/>
  <c r="BH1856" i="10"/>
  <c r="BI1856" i="10"/>
  <c r="BJ1856" i="10"/>
  <c r="BK1856" i="10"/>
  <c r="BL1856" i="10"/>
  <c r="BM1856" i="10"/>
  <c r="BN1856" i="10"/>
  <c r="BO1856" i="10"/>
  <c r="BG1857" i="10"/>
  <c r="BH1857" i="10"/>
  <c r="BI1857" i="10"/>
  <c r="BJ1857" i="10"/>
  <c r="BK1857" i="10"/>
  <c r="BL1857" i="10"/>
  <c r="BM1857" i="10"/>
  <c r="BN1857" i="10"/>
  <c r="BO1857" i="10"/>
  <c r="BG1858" i="10"/>
  <c r="BH1858" i="10"/>
  <c r="BI1858" i="10"/>
  <c r="BJ1858" i="10"/>
  <c r="BK1858" i="10"/>
  <c r="BL1858" i="10"/>
  <c r="BM1858" i="10"/>
  <c r="BN1858" i="10"/>
  <c r="BO1858" i="10"/>
  <c r="BG1859" i="10"/>
  <c r="BH1859" i="10"/>
  <c r="BI1859" i="10"/>
  <c r="BJ1859" i="10"/>
  <c r="BK1859" i="10"/>
  <c r="BL1859" i="10"/>
  <c r="BM1859" i="10"/>
  <c r="BN1859" i="10"/>
  <c r="BO1859" i="10"/>
  <c r="BG1860" i="10"/>
  <c r="BH1860" i="10"/>
  <c r="BI1860" i="10"/>
  <c r="BJ1860" i="10"/>
  <c r="BK1860" i="10"/>
  <c r="BL1860" i="10"/>
  <c r="BM1860" i="10"/>
  <c r="BN1860" i="10"/>
  <c r="BO1860" i="10"/>
  <c r="BG1861" i="10"/>
  <c r="BH1861" i="10"/>
  <c r="BI1861" i="10"/>
  <c r="BJ1861" i="10"/>
  <c r="BK1861" i="10"/>
  <c r="BL1861" i="10"/>
  <c r="BM1861" i="10"/>
  <c r="BN1861" i="10"/>
  <c r="BO1861" i="10"/>
  <c r="BG1862" i="10"/>
  <c r="BH1862" i="10"/>
  <c r="BI1862" i="10"/>
  <c r="BJ1862" i="10"/>
  <c r="BK1862" i="10"/>
  <c r="BL1862" i="10"/>
  <c r="BM1862" i="10"/>
  <c r="BN1862" i="10"/>
  <c r="BO1862" i="10"/>
  <c r="BG1863" i="10"/>
  <c r="BH1863" i="10"/>
  <c r="BI1863" i="10"/>
  <c r="BJ1863" i="10"/>
  <c r="BK1863" i="10"/>
  <c r="BL1863" i="10"/>
  <c r="BM1863" i="10"/>
  <c r="BN1863" i="10"/>
  <c r="BO1863" i="10"/>
  <c r="BG1864" i="10"/>
  <c r="BH1864" i="10"/>
  <c r="BI1864" i="10"/>
  <c r="BJ1864" i="10"/>
  <c r="BK1864" i="10"/>
  <c r="BL1864" i="10"/>
  <c r="BM1864" i="10"/>
  <c r="BN1864" i="10"/>
  <c r="BO1864" i="10"/>
  <c r="BG1865" i="10"/>
  <c r="BH1865" i="10"/>
  <c r="BI1865" i="10"/>
  <c r="BJ1865" i="10"/>
  <c r="BK1865" i="10"/>
  <c r="BL1865" i="10"/>
  <c r="BM1865" i="10"/>
  <c r="BN1865" i="10"/>
  <c r="BO1865" i="10"/>
  <c r="BG1866" i="10"/>
  <c r="BH1866" i="10"/>
  <c r="BI1866" i="10"/>
  <c r="BJ1866" i="10"/>
  <c r="BK1866" i="10"/>
  <c r="BL1866" i="10"/>
  <c r="BM1866" i="10"/>
  <c r="BN1866" i="10"/>
  <c r="BO1866" i="10"/>
  <c r="BG1867" i="10"/>
  <c r="BH1867" i="10"/>
  <c r="BI1867" i="10"/>
  <c r="BJ1867" i="10"/>
  <c r="BK1867" i="10"/>
  <c r="BL1867" i="10"/>
  <c r="BM1867" i="10"/>
  <c r="BN1867" i="10"/>
  <c r="BO1867" i="10"/>
  <c r="BG1868" i="10"/>
  <c r="BH1868" i="10"/>
  <c r="BI1868" i="10"/>
  <c r="BJ1868" i="10"/>
  <c r="BK1868" i="10"/>
  <c r="BL1868" i="10"/>
  <c r="BM1868" i="10"/>
  <c r="BN1868" i="10"/>
  <c r="BO1868" i="10"/>
  <c r="BG1869" i="10"/>
  <c r="BH1869" i="10"/>
  <c r="BI1869" i="10"/>
  <c r="BJ1869" i="10"/>
  <c r="BK1869" i="10"/>
  <c r="BL1869" i="10"/>
  <c r="BM1869" i="10"/>
  <c r="BN1869" i="10"/>
  <c r="BO1869" i="10"/>
  <c r="BG1870" i="10"/>
  <c r="BH1870" i="10"/>
  <c r="BI1870" i="10"/>
  <c r="BJ1870" i="10"/>
  <c r="BK1870" i="10"/>
  <c r="BL1870" i="10"/>
  <c r="BM1870" i="10"/>
  <c r="BN1870" i="10"/>
  <c r="BO1870" i="10"/>
  <c r="BG1871" i="10"/>
  <c r="BH1871" i="10"/>
  <c r="BI1871" i="10"/>
  <c r="BJ1871" i="10"/>
  <c r="BK1871" i="10"/>
  <c r="BL1871" i="10"/>
  <c r="BM1871" i="10"/>
  <c r="BN1871" i="10"/>
  <c r="BO1871" i="10"/>
  <c r="BG1872" i="10"/>
  <c r="BH1872" i="10"/>
  <c r="BI1872" i="10"/>
  <c r="BJ1872" i="10"/>
  <c r="BK1872" i="10"/>
  <c r="BL1872" i="10"/>
  <c r="BM1872" i="10"/>
  <c r="BN1872" i="10"/>
  <c r="BO1872" i="10"/>
  <c r="BG1873" i="10"/>
  <c r="BH1873" i="10"/>
  <c r="BI1873" i="10"/>
  <c r="BJ1873" i="10"/>
  <c r="BK1873" i="10"/>
  <c r="BL1873" i="10"/>
  <c r="BM1873" i="10"/>
  <c r="BN1873" i="10"/>
  <c r="BO1873" i="10"/>
  <c r="BG1874" i="10"/>
  <c r="BH1874" i="10"/>
  <c r="BI1874" i="10"/>
  <c r="BJ1874" i="10"/>
  <c r="BK1874" i="10"/>
  <c r="BL1874" i="10"/>
  <c r="BM1874" i="10"/>
  <c r="BN1874" i="10"/>
  <c r="BO1874" i="10"/>
  <c r="BG1875" i="10"/>
  <c r="BH1875" i="10"/>
  <c r="BI1875" i="10"/>
  <c r="BJ1875" i="10"/>
  <c r="BK1875" i="10"/>
  <c r="BL1875" i="10"/>
  <c r="BM1875" i="10"/>
  <c r="BN1875" i="10"/>
  <c r="BO1875" i="10"/>
  <c r="BG1876" i="10"/>
  <c r="BH1876" i="10"/>
  <c r="BI1876" i="10"/>
  <c r="BJ1876" i="10"/>
  <c r="BK1876" i="10"/>
  <c r="BL1876" i="10"/>
  <c r="BM1876" i="10"/>
  <c r="BN1876" i="10"/>
  <c r="BO1876" i="10"/>
  <c r="BV1749" i="10"/>
  <c r="BV1630" i="10"/>
  <c r="BV1631" i="10"/>
  <c r="BV1632" i="10"/>
  <c r="BV1633" i="10"/>
  <c r="BV1634" i="10"/>
  <c r="BV1635" i="10"/>
  <c r="BV1636" i="10"/>
  <c r="BV1637" i="10"/>
  <c r="BV1638" i="10"/>
  <c r="BV1639" i="10"/>
  <c r="BV1640" i="10"/>
  <c r="BV1641" i="10"/>
  <c r="BV1642" i="10"/>
  <c r="BV1643" i="10"/>
  <c r="BV1644" i="10"/>
  <c r="BV1645" i="10"/>
  <c r="BV1646" i="10"/>
  <c r="BV1647" i="10"/>
  <c r="BV1648" i="10"/>
  <c r="BV1649" i="10"/>
  <c r="BV1650" i="10"/>
  <c r="BV1651" i="10"/>
  <c r="BV1652" i="10"/>
  <c r="BV1653" i="10"/>
  <c r="BV1654" i="10"/>
  <c r="BV1655" i="10"/>
  <c r="BV1656" i="10"/>
  <c r="BV1657" i="10"/>
  <c r="BV1658" i="10"/>
  <c r="BV1659" i="10"/>
  <c r="BV1660" i="10"/>
  <c r="BV1661" i="10"/>
  <c r="BV1662" i="10"/>
  <c r="BV1663" i="10"/>
  <c r="BV1664" i="10"/>
  <c r="BV1665" i="10"/>
  <c r="BV1666" i="10"/>
  <c r="BV1667" i="10"/>
  <c r="BV1668" i="10"/>
  <c r="BV1669" i="10"/>
  <c r="BV1670" i="10"/>
  <c r="BV1671" i="10"/>
  <c r="BV1672" i="10"/>
  <c r="BV1673" i="10"/>
  <c r="BV1674" i="10"/>
  <c r="BV1675" i="10"/>
  <c r="BV1676" i="10"/>
  <c r="BV1677" i="10"/>
  <c r="BV1678" i="10"/>
  <c r="BV1679" i="10"/>
  <c r="BV1680" i="10"/>
  <c r="BV1681" i="10"/>
  <c r="BV1682" i="10"/>
  <c r="BV1683" i="10"/>
  <c r="BV1684" i="10"/>
  <c r="BV1685" i="10"/>
  <c r="BV1686" i="10"/>
  <c r="BV1687" i="10"/>
  <c r="BV1688" i="10"/>
  <c r="BV1689" i="10"/>
  <c r="BV1690" i="10"/>
  <c r="BV1691" i="10"/>
  <c r="BV1692" i="10"/>
  <c r="BV1693" i="10"/>
  <c r="BV1694" i="10"/>
  <c r="BV1695" i="10"/>
  <c r="BV1696" i="10"/>
  <c r="BV1697" i="10"/>
  <c r="BV1698" i="10"/>
  <c r="BV1699" i="10"/>
  <c r="BV1700" i="10"/>
  <c r="BV1701" i="10"/>
  <c r="BV1702" i="10"/>
  <c r="BV1703" i="10"/>
  <c r="BV1704" i="10"/>
  <c r="BV1705" i="10"/>
  <c r="BV1706" i="10"/>
  <c r="BV1707" i="10"/>
  <c r="BV1708" i="10"/>
  <c r="BV1709" i="10"/>
  <c r="BV1710" i="10"/>
  <c r="BV1711" i="10"/>
  <c r="BV1712" i="10"/>
  <c r="BV1713" i="10"/>
  <c r="BV1714" i="10"/>
  <c r="BV1715" i="10"/>
  <c r="BV1716" i="10"/>
  <c r="BV1717" i="10"/>
  <c r="BV1718" i="10"/>
  <c r="BV1719" i="10"/>
  <c r="BV1720" i="10"/>
  <c r="BV1721" i="10"/>
  <c r="BV1722" i="10"/>
  <c r="BV1723" i="10"/>
  <c r="BV1724" i="10"/>
  <c r="BV1725" i="10"/>
  <c r="BV1726" i="10"/>
  <c r="BV1727" i="10"/>
  <c r="BV1728" i="10"/>
  <c r="BV1729" i="10"/>
  <c r="BV1730" i="10"/>
  <c r="BV1731" i="10"/>
  <c r="BV1732" i="10"/>
  <c r="BV1733" i="10"/>
  <c r="BV1734" i="10"/>
  <c r="BV1735" i="10"/>
  <c r="BV1736" i="10"/>
  <c r="BV1737" i="10"/>
  <c r="BV1738" i="10"/>
  <c r="BV1739" i="10"/>
  <c r="BV1740" i="10"/>
  <c r="BV1741" i="10"/>
  <c r="BV1742" i="10"/>
  <c r="BV1743" i="10"/>
  <c r="BV1744" i="10"/>
  <c r="BV1745" i="10"/>
  <c r="BV1746" i="10"/>
  <c r="BV1747" i="10"/>
  <c r="BV1748" i="10"/>
  <c r="BX1629" i="10"/>
  <c r="BY1629" i="10" s="1"/>
  <c r="B1613" i="10"/>
  <c r="B1611" i="10"/>
  <c r="B1610" i="10"/>
  <c r="B1612" i="10"/>
  <c r="B1598" i="10"/>
  <c r="B1594" i="10"/>
  <c r="B1596" i="10"/>
  <c r="B1593" i="10"/>
  <c r="BP1852" i="10" l="1"/>
  <c r="BQ1852" i="10" s="1"/>
  <c r="BP1820" i="10"/>
  <c r="BQ1820" i="10" s="1"/>
  <c r="BP1812" i="10"/>
  <c r="BQ1812" i="10" s="1"/>
  <c r="BP1804" i="10"/>
  <c r="BQ1804" i="10" s="1"/>
  <c r="BP1796" i="10"/>
  <c r="BQ1796" i="10" s="1"/>
  <c r="BP1788" i="10"/>
  <c r="BQ1788" i="10" s="1"/>
  <c r="BP1780" i="10"/>
  <c r="BQ1780" i="10" s="1"/>
  <c r="BP1772" i="10"/>
  <c r="BQ1772" i="10" s="1"/>
  <c r="BP1764" i="10"/>
  <c r="BQ1764" i="10" s="1"/>
  <c r="BP1873" i="10"/>
  <c r="BQ1873" i="10" s="1"/>
  <c r="BP1870" i="10"/>
  <c r="BQ1870" i="10" s="1"/>
  <c r="BP1868" i="10"/>
  <c r="BQ1868" i="10" s="1"/>
  <c r="BP1863" i="10"/>
  <c r="BQ1863" i="10" s="1"/>
  <c r="BP1862" i="10"/>
  <c r="BQ1862" i="10" s="1"/>
  <c r="BP1857" i="10"/>
  <c r="BQ1857" i="10" s="1"/>
  <c r="BP1854" i="10"/>
  <c r="BQ1854" i="10" s="1"/>
  <c r="BP1847" i="10"/>
  <c r="BQ1847" i="10" s="1"/>
  <c r="BP1846" i="10"/>
  <c r="BQ1846" i="10" s="1"/>
  <c r="BP1836" i="10"/>
  <c r="BQ1836" i="10" s="1"/>
  <c r="BP1828" i="10"/>
  <c r="BQ1828" i="10" s="1"/>
  <c r="BP1818" i="10"/>
  <c r="BQ1818" i="10" s="1"/>
  <c r="BP1810" i="10"/>
  <c r="BQ1810" i="10" s="1"/>
  <c r="BP1802" i="10"/>
  <c r="BQ1802" i="10" s="1"/>
  <c r="BP1794" i="10"/>
  <c r="BQ1794" i="10" s="1"/>
  <c r="BP1786" i="10"/>
  <c r="BQ1786" i="10" s="1"/>
  <c r="BP1778" i="10"/>
  <c r="BQ1778" i="10" s="1"/>
  <c r="BP1776" i="10"/>
  <c r="BQ1776" i="10" s="1"/>
  <c r="BP1770" i="10"/>
  <c r="BQ1770" i="10" s="1"/>
  <c r="BP1762" i="10"/>
  <c r="BQ1762" i="10" s="1"/>
  <c r="BP1760" i="10"/>
  <c r="BQ1760" i="10" s="1"/>
  <c r="BP1759" i="10"/>
  <c r="BQ1759" i="10" s="1"/>
  <c r="BP1842" i="10"/>
  <c r="BQ1842" i="10" s="1"/>
  <c r="BP1834" i="10"/>
  <c r="BQ1834" i="10" s="1"/>
  <c r="BP1860" i="10"/>
  <c r="BQ1860" i="10" s="1"/>
  <c r="BP1844" i="10"/>
  <c r="BQ1844" i="10" s="1"/>
  <c r="BP1803" i="10"/>
  <c r="BQ1803" i="10" s="1"/>
  <c r="BP1787" i="10"/>
  <c r="BQ1787" i="10" s="1"/>
  <c r="BP1779" i="10"/>
  <c r="BQ1779" i="10" s="1"/>
  <c r="BP1771" i="10"/>
  <c r="BQ1771" i="10" s="1"/>
  <c r="BP1763" i="10"/>
  <c r="BQ1763" i="10" s="1"/>
  <c r="CZ1873" i="10"/>
  <c r="DA1873" i="10" s="1"/>
  <c r="CZ1865" i="10"/>
  <c r="DA1865" i="10" s="1"/>
  <c r="CZ1857" i="10"/>
  <c r="DA1857" i="10" s="1"/>
  <c r="CZ1849" i="10"/>
  <c r="DA1849" i="10" s="1"/>
  <c r="CZ1841" i="10"/>
  <c r="DA1841" i="10" s="1"/>
  <c r="CZ1833" i="10"/>
  <c r="DA1833" i="10" s="1"/>
  <c r="CZ1825" i="10"/>
  <c r="DA1825" i="10" s="1"/>
  <c r="CZ1817" i="10"/>
  <c r="DA1817" i="10" s="1"/>
  <c r="CZ1809" i="10"/>
  <c r="DA1809" i="10" s="1"/>
  <c r="CZ1801" i="10"/>
  <c r="DA1801" i="10" s="1"/>
  <c r="CZ1793" i="10"/>
  <c r="DA1793" i="10" s="1"/>
  <c r="CZ1785" i="10"/>
  <c r="DA1785" i="10" s="1"/>
  <c r="CZ1777" i="10"/>
  <c r="DA1777" i="10" s="1"/>
  <c r="CZ1769" i="10"/>
  <c r="DA1769" i="10" s="1"/>
  <c r="CZ1761" i="10"/>
  <c r="DA1761" i="10" s="1"/>
  <c r="BP1875" i="10"/>
  <c r="BQ1875" i="10" s="1"/>
  <c r="BP1867" i="10"/>
  <c r="BQ1867" i="10" s="1"/>
  <c r="BP1859" i="10"/>
  <c r="BQ1859" i="10" s="1"/>
  <c r="BP1851" i="10"/>
  <c r="BQ1851" i="10" s="1"/>
  <c r="BP1843" i="10"/>
  <c r="BQ1843" i="10" s="1"/>
  <c r="BP1835" i="10"/>
  <c r="BQ1835" i="10" s="1"/>
  <c r="BP1827" i="10"/>
  <c r="BQ1827" i="10" s="1"/>
  <c r="BP1819" i="10"/>
  <c r="BQ1819" i="10" s="1"/>
  <c r="BP1811" i="10"/>
  <c r="BQ1811" i="10" s="1"/>
  <c r="BP1795" i="10"/>
  <c r="BQ1795" i="10" s="1"/>
  <c r="CZ1872" i="10"/>
  <c r="DA1872" i="10" s="1"/>
  <c r="CZ1869" i="10"/>
  <c r="DA1869" i="10" s="1"/>
  <c r="CZ1864" i="10"/>
  <c r="DA1864" i="10" s="1"/>
  <c r="CZ1863" i="10"/>
  <c r="DA1863" i="10" s="1"/>
  <c r="CZ1856" i="10"/>
  <c r="DA1856" i="10" s="1"/>
  <c r="CZ1848" i="10"/>
  <c r="DA1848" i="10" s="1"/>
  <c r="CZ1840" i="10"/>
  <c r="DA1840" i="10" s="1"/>
  <c r="CZ1832" i="10"/>
  <c r="DA1832" i="10" s="1"/>
  <c r="CZ1824" i="10"/>
  <c r="DA1824" i="10" s="1"/>
  <c r="CZ1816" i="10"/>
  <c r="DA1816" i="10" s="1"/>
  <c r="CZ1808" i="10"/>
  <c r="DA1808" i="10" s="1"/>
  <c r="CZ1800" i="10"/>
  <c r="DA1800" i="10" s="1"/>
  <c r="CZ1792" i="10"/>
  <c r="DA1792" i="10" s="1"/>
  <c r="CZ1784" i="10"/>
  <c r="DA1784" i="10" s="1"/>
  <c r="CZ1776" i="10"/>
  <c r="DA1776" i="10" s="1"/>
  <c r="CZ1768" i="10"/>
  <c r="DA1768" i="10" s="1"/>
  <c r="CZ1760" i="10"/>
  <c r="DA1760" i="10" s="1"/>
  <c r="BP1849" i="10"/>
  <c r="BQ1849" i="10" s="1"/>
  <c r="CZ1855" i="10"/>
  <c r="DA1855" i="10" s="1"/>
  <c r="CZ1847" i="10"/>
  <c r="DA1847" i="10" s="1"/>
  <c r="CZ1839" i="10"/>
  <c r="DA1839" i="10" s="1"/>
  <c r="CZ1823" i="10"/>
  <c r="DA1823" i="10" s="1"/>
  <c r="CZ1815" i="10"/>
  <c r="DA1815" i="10" s="1"/>
  <c r="CZ1807" i="10"/>
  <c r="DA1807" i="10" s="1"/>
  <c r="CZ1791" i="10"/>
  <c r="DA1791" i="10" s="1"/>
  <c r="CZ1783" i="10"/>
  <c r="DA1783" i="10" s="1"/>
  <c r="CZ1775" i="10"/>
  <c r="DA1775" i="10" s="1"/>
  <c r="CZ1759" i="10"/>
  <c r="DA1759" i="10" s="1"/>
  <c r="BP1874" i="10"/>
  <c r="BQ1874" i="10" s="1"/>
  <c r="BP1865" i="10"/>
  <c r="BQ1865" i="10" s="1"/>
  <c r="CZ1871" i="10"/>
  <c r="DA1871" i="10" s="1"/>
  <c r="CZ1870" i="10"/>
  <c r="DA1870" i="10" s="1"/>
  <c r="CZ1862" i="10"/>
  <c r="DA1862" i="10" s="1"/>
  <c r="CZ1854" i="10"/>
  <c r="DA1854" i="10" s="1"/>
  <c r="CZ1846" i="10"/>
  <c r="DA1846" i="10" s="1"/>
  <c r="CZ1838" i="10"/>
  <c r="DA1838" i="10" s="1"/>
  <c r="CZ1830" i="10"/>
  <c r="DA1830" i="10" s="1"/>
  <c r="CZ1822" i="10"/>
  <c r="DA1822" i="10" s="1"/>
  <c r="CZ1814" i="10"/>
  <c r="DA1814" i="10" s="1"/>
  <c r="CZ1806" i="10"/>
  <c r="DA1806" i="10" s="1"/>
  <c r="CZ1798" i="10"/>
  <c r="DA1798" i="10" s="1"/>
  <c r="CZ1790" i="10"/>
  <c r="DA1790" i="10" s="1"/>
  <c r="CZ1782" i="10"/>
  <c r="DA1782" i="10" s="1"/>
  <c r="CZ1774" i="10"/>
  <c r="DA1774" i="10" s="1"/>
  <c r="CZ1766" i="10"/>
  <c r="DA1766" i="10" s="1"/>
  <c r="CZ1758" i="10"/>
  <c r="DA1758" i="10" s="1"/>
  <c r="BP1866" i="10"/>
  <c r="BQ1866" i="10" s="1"/>
  <c r="BP1858" i="10"/>
  <c r="BQ1858" i="10" s="1"/>
  <c r="BP1864" i="10"/>
  <c r="BQ1864" i="10" s="1"/>
  <c r="BP1848" i="10"/>
  <c r="BQ1848" i="10" s="1"/>
  <c r="BP1832" i="10"/>
  <c r="BQ1832" i="10" s="1"/>
  <c r="BP1824" i="10"/>
  <c r="BQ1824" i="10" s="1"/>
  <c r="BP1816" i="10"/>
  <c r="BQ1816" i="10" s="1"/>
  <c r="BP1808" i="10"/>
  <c r="BQ1808" i="10" s="1"/>
  <c r="BP1800" i="10"/>
  <c r="BQ1800" i="10" s="1"/>
  <c r="BP1792" i="10"/>
  <c r="BQ1792" i="10" s="1"/>
  <c r="BP1784" i="10"/>
  <c r="BQ1784" i="10" s="1"/>
  <c r="BP1768" i="10"/>
  <c r="BQ1768" i="10" s="1"/>
  <c r="CZ1861" i="10"/>
  <c r="DA1861" i="10" s="1"/>
  <c r="CZ1853" i="10"/>
  <c r="DA1853" i="10" s="1"/>
  <c r="CZ1845" i="10"/>
  <c r="DA1845" i="10" s="1"/>
  <c r="CZ1829" i="10"/>
  <c r="DA1829" i="10" s="1"/>
  <c r="CZ1821" i="10"/>
  <c r="DA1821" i="10" s="1"/>
  <c r="CZ1813" i="10"/>
  <c r="DA1813" i="10" s="1"/>
  <c r="CZ1797" i="10"/>
  <c r="DA1797" i="10" s="1"/>
  <c r="CZ1789" i="10"/>
  <c r="DA1789" i="10" s="1"/>
  <c r="CZ1781" i="10"/>
  <c r="DA1781" i="10" s="1"/>
  <c r="CZ1765" i="10"/>
  <c r="DA1765" i="10" s="1"/>
  <c r="BP1850" i="10"/>
  <c r="BQ1850" i="10" s="1"/>
  <c r="BP1872" i="10"/>
  <c r="BQ1872" i="10" s="1"/>
  <c r="BP1856" i="10"/>
  <c r="BQ1856" i="10" s="1"/>
  <c r="BP1840" i="10"/>
  <c r="BQ1840" i="10" s="1"/>
  <c r="BP1871" i="10"/>
  <c r="BQ1871" i="10" s="1"/>
  <c r="BP1855" i="10"/>
  <c r="BQ1855" i="10" s="1"/>
  <c r="BP1839" i="10"/>
  <c r="BQ1839" i="10" s="1"/>
  <c r="BP1823" i="10"/>
  <c r="BQ1823" i="10" s="1"/>
  <c r="BP1807" i="10"/>
  <c r="BQ1807" i="10" s="1"/>
  <c r="BP1791" i="10"/>
  <c r="BQ1791" i="10" s="1"/>
  <c r="BP1775" i="10"/>
  <c r="BQ1775" i="10" s="1"/>
  <c r="CZ1868" i="10"/>
  <c r="DA1868" i="10" s="1"/>
  <c r="CZ1860" i="10"/>
  <c r="DA1860" i="10" s="1"/>
  <c r="CZ1852" i="10"/>
  <c r="DA1852" i="10" s="1"/>
  <c r="CZ1850" i="10"/>
  <c r="DA1850" i="10" s="1"/>
  <c r="CZ1844" i="10"/>
  <c r="DA1844" i="10" s="1"/>
  <c r="CZ1837" i="10"/>
  <c r="DA1837" i="10" s="1"/>
  <c r="CZ1836" i="10"/>
  <c r="DA1836" i="10" s="1"/>
  <c r="CZ1831" i="10"/>
  <c r="DA1831" i="10" s="1"/>
  <c r="CZ1828" i="10"/>
  <c r="DA1828" i="10" s="1"/>
  <c r="CZ1820" i="10"/>
  <c r="DA1820" i="10" s="1"/>
  <c r="CZ1818" i="10"/>
  <c r="DA1818" i="10" s="1"/>
  <c r="CZ1812" i="10"/>
  <c r="DA1812" i="10" s="1"/>
  <c r="CZ1805" i="10"/>
  <c r="DA1805" i="10" s="1"/>
  <c r="CZ1804" i="10"/>
  <c r="DA1804" i="10" s="1"/>
  <c r="CZ1799" i="10"/>
  <c r="DA1799" i="10" s="1"/>
  <c r="CZ1796" i="10"/>
  <c r="DA1796" i="10" s="1"/>
  <c r="CZ1788" i="10"/>
  <c r="DA1788" i="10" s="1"/>
  <c r="CZ1786" i="10"/>
  <c r="DA1786" i="10" s="1"/>
  <c r="CZ1780" i="10"/>
  <c r="DA1780" i="10" s="1"/>
  <c r="CZ1773" i="10"/>
  <c r="DA1773" i="10" s="1"/>
  <c r="CZ1772" i="10"/>
  <c r="DA1772" i="10" s="1"/>
  <c r="CZ1767" i="10"/>
  <c r="DA1767" i="10" s="1"/>
  <c r="CZ1764" i="10"/>
  <c r="DA1764" i="10" s="1"/>
  <c r="BP1841" i="10"/>
  <c r="BQ1841" i="10" s="1"/>
  <c r="BP1831" i="10"/>
  <c r="BQ1831" i="10" s="1"/>
  <c r="BP1829" i="10"/>
  <c r="BQ1829" i="10" s="1"/>
  <c r="BP1825" i="10"/>
  <c r="BQ1825" i="10" s="1"/>
  <c r="BP1815" i="10"/>
  <c r="BQ1815" i="10" s="1"/>
  <c r="BP1813" i="10"/>
  <c r="BQ1813" i="10" s="1"/>
  <c r="BP1809" i="10"/>
  <c r="BQ1809" i="10" s="1"/>
  <c r="BP1793" i="10"/>
  <c r="BQ1793" i="10" s="1"/>
  <c r="BP1789" i="10"/>
  <c r="BQ1789" i="10" s="1"/>
  <c r="BP1777" i="10"/>
  <c r="BQ1777" i="10" s="1"/>
  <c r="BP1773" i="10"/>
  <c r="BQ1773" i="10" s="1"/>
  <c r="CZ1859" i="10"/>
  <c r="DA1859" i="10" s="1"/>
  <c r="CZ1851" i="10"/>
  <c r="DA1851" i="10" s="1"/>
  <c r="CZ1843" i="10"/>
  <c r="DA1843" i="10" s="1"/>
  <c r="CZ1835" i="10"/>
  <c r="DA1835" i="10" s="1"/>
  <c r="CZ1827" i="10"/>
  <c r="DA1827" i="10" s="1"/>
  <c r="CZ1819" i="10"/>
  <c r="DA1819" i="10" s="1"/>
  <c r="CZ1811" i="10"/>
  <c r="DA1811" i="10" s="1"/>
  <c r="CZ1803" i="10"/>
  <c r="DA1803" i="10" s="1"/>
  <c r="CZ1795" i="10"/>
  <c r="DA1795" i="10" s="1"/>
  <c r="CZ1787" i="10"/>
  <c r="DA1787" i="10" s="1"/>
  <c r="CZ1779" i="10"/>
  <c r="DA1779" i="10" s="1"/>
  <c r="CZ1771" i="10"/>
  <c r="DA1771" i="10" s="1"/>
  <c r="CZ1763" i="10"/>
  <c r="DA1763" i="10" s="1"/>
  <c r="BP1838" i="10"/>
  <c r="BQ1838" i="10" s="1"/>
  <c r="BP1830" i="10"/>
  <c r="BQ1830" i="10" s="1"/>
  <c r="BP1822" i="10"/>
  <c r="BQ1822" i="10" s="1"/>
  <c r="BP1821" i="10"/>
  <c r="BQ1821" i="10" s="1"/>
  <c r="BP1814" i="10"/>
  <c r="BQ1814" i="10" s="1"/>
  <c r="BP1806" i="10"/>
  <c r="BQ1806" i="10" s="1"/>
  <c r="BP1805" i="10"/>
  <c r="BQ1805" i="10" s="1"/>
  <c r="BP1799" i="10"/>
  <c r="BQ1799" i="10" s="1"/>
  <c r="BP1798" i="10"/>
  <c r="BQ1798" i="10" s="1"/>
  <c r="BP1797" i="10"/>
  <c r="BQ1797" i="10" s="1"/>
  <c r="BP1790" i="10"/>
  <c r="BQ1790" i="10" s="1"/>
  <c r="BP1783" i="10"/>
  <c r="BQ1783" i="10" s="1"/>
  <c r="BP1782" i="10"/>
  <c r="BQ1782" i="10" s="1"/>
  <c r="BP1781" i="10"/>
  <c r="BQ1781" i="10" s="1"/>
  <c r="BP1774" i="10"/>
  <c r="BQ1774" i="10" s="1"/>
  <c r="BP1767" i="10"/>
  <c r="BQ1767" i="10" s="1"/>
  <c r="BP1766" i="10"/>
  <c r="BQ1766" i="10" s="1"/>
  <c r="BP1765" i="10"/>
  <c r="BQ1765" i="10" s="1"/>
  <c r="BP1761" i="10"/>
  <c r="BQ1761" i="10" s="1"/>
  <c r="BP1758" i="10"/>
  <c r="BQ1758" i="10" s="1"/>
  <c r="CZ1875" i="10"/>
  <c r="DA1875" i="10" s="1"/>
  <c r="CZ1867" i="10"/>
  <c r="DA1867" i="10" s="1"/>
  <c r="BP1869" i="10"/>
  <c r="BQ1869" i="10" s="1"/>
  <c r="BP1861" i="10"/>
  <c r="BQ1861" i="10" s="1"/>
  <c r="BP1853" i="10"/>
  <c r="BQ1853" i="10" s="1"/>
  <c r="BP1837" i="10"/>
  <c r="BQ1837" i="10" s="1"/>
  <c r="CZ1874" i="10"/>
  <c r="DA1874" i="10" s="1"/>
  <c r="CZ1866" i="10"/>
  <c r="DA1866" i="10" s="1"/>
  <c r="CZ1858" i="10"/>
  <c r="DA1858" i="10" s="1"/>
  <c r="CZ1842" i="10"/>
  <c r="DA1842" i="10" s="1"/>
  <c r="CZ1834" i="10"/>
  <c r="DA1834" i="10" s="1"/>
  <c r="CZ1826" i="10"/>
  <c r="DA1826" i="10" s="1"/>
  <c r="CZ1810" i="10"/>
  <c r="DA1810" i="10" s="1"/>
  <c r="CZ1802" i="10"/>
  <c r="DA1802" i="10" s="1"/>
  <c r="CZ1794" i="10"/>
  <c r="DA1794" i="10" s="1"/>
  <c r="CZ1778" i="10"/>
  <c r="DA1778" i="10" s="1"/>
  <c r="CZ1770" i="10"/>
  <c r="DA1770" i="10" s="1"/>
  <c r="CZ1762" i="10"/>
  <c r="DA1762" i="10" s="1"/>
  <c r="CZ1876" i="10"/>
  <c r="DA1876" i="10" s="1"/>
  <c r="BP1876" i="10"/>
  <c r="BQ1876" i="10" s="1"/>
  <c r="AO1590" i="10"/>
  <c r="AK1590" i="10"/>
  <c r="AH1590" i="10"/>
  <c r="B1597" i="10" s="1"/>
  <c r="CL1425" i="10"/>
  <c r="CM1425" i="10" s="1"/>
  <c r="CL1544" i="10"/>
  <c r="CM1544" i="10" s="1"/>
  <c r="CM1424" i="10"/>
  <c r="BN1425" i="10"/>
  <c r="BO1425" i="10"/>
  <c r="BP1425" i="10"/>
  <c r="BQ1425" i="10"/>
  <c r="BR1425" i="10"/>
  <c r="BS1425" i="10"/>
  <c r="BW1425" i="10"/>
  <c r="BX1425" i="10"/>
  <c r="BY1425" i="10"/>
  <c r="BZ1425" i="10"/>
  <c r="CA1425" i="10"/>
  <c r="CB1425" i="10"/>
  <c r="CC1425" i="10"/>
  <c r="CD1425" i="10"/>
  <c r="CE1425" i="10"/>
  <c r="CF1425" i="10"/>
  <c r="CG1425" i="10"/>
  <c r="CH1425" i="10"/>
  <c r="CI1425" i="10"/>
  <c r="CJ1425" i="10"/>
  <c r="CK1425" i="10"/>
  <c r="BN1426" i="10"/>
  <c r="BO1426" i="10"/>
  <c r="BP1426" i="10"/>
  <c r="BQ1426" i="10"/>
  <c r="BR1426" i="10"/>
  <c r="BS1426" i="10"/>
  <c r="BW1426" i="10"/>
  <c r="BX1426" i="10"/>
  <c r="BY1426" i="10"/>
  <c r="BZ1426" i="10"/>
  <c r="CA1426" i="10"/>
  <c r="CB1426" i="10"/>
  <c r="CC1426" i="10"/>
  <c r="CD1426" i="10"/>
  <c r="CE1426" i="10"/>
  <c r="CF1426" i="10"/>
  <c r="CG1426" i="10"/>
  <c r="CH1426" i="10"/>
  <c r="CI1426" i="10"/>
  <c r="CJ1426" i="10"/>
  <c r="CK1426" i="10"/>
  <c r="BN1427" i="10"/>
  <c r="BO1427" i="10"/>
  <c r="BP1427" i="10"/>
  <c r="BQ1427" i="10"/>
  <c r="BR1427" i="10"/>
  <c r="BS1427" i="10"/>
  <c r="BW1427" i="10"/>
  <c r="BX1427" i="10"/>
  <c r="BY1427" i="10"/>
  <c r="BZ1427" i="10"/>
  <c r="CA1427" i="10"/>
  <c r="CB1427" i="10"/>
  <c r="CC1427" i="10"/>
  <c r="CD1427" i="10"/>
  <c r="CE1427" i="10"/>
  <c r="CF1427" i="10"/>
  <c r="CG1427" i="10"/>
  <c r="CH1427" i="10"/>
  <c r="CI1427" i="10"/>
  <c r="CJ1427" i="10"/>
  <c r="CK1427" i="10"/>
  <c r="BN1428" i="10"/>
  <c r="BO1428" i="10"/>
  <c r="BP1428" i="10"/>
  <c r="BQ1428" i="10"/>
  <c r="BR1428" i="10"/>
  <c r="BS1428" i="10"/>
  <c r="BW1428" i="10"/>
  <c r="BX1428" i="10"/>
  <c r="BY1428" i="10"/>
  <c r="BZ1428" i="10"/>
  <c r="CA1428" i="10"/>
  <c r="CB1428" i="10"/>
  <c r="CC1428" i="10"/>
  <c r="CD1428" i="10"/>
  <c r="CE1428" i="10"/>
  <c r="CF1428" i="10"/>
  <c r="CG1428" i="10"/>
  <c r="CH1428" i="10"/>
  <c r="CI1428" i="10"/>
  <c r="CJ1428" i="10"/>
  <c r="CK1428" i="10"/>
  <c r="BN1429" i="10"/>
  <c r="BO1429" i="10"/>
  <c r="BP1429" i="10"/>
  <c r="BQ1429" i="10"/>
  <c r="BR1429" i="10"/>
  <c r="BS1429" i="10"/>
  <c r="BW1429" i="10"/>
  <c r="BX1429" i="10"/>
  <c r="BY1429" i="10"/>
  <c r="BZ1429" i="10"/>
  <c r="CA1429" i="10"/>
  <c r="CB1429" i="10"/>
  <c r="CC1429" i="10"/>
  <c r="CD1429" i="10"/>
  <c r="CE1429" i="10"/>
  <c r="CF1429" i="10"/>
  <c r="CG1429" i="10"/>
  <c r="CH1429" i="10"/>
  <c r="CI1429" i="10"/>
  <c r="CJ1429" i="10"/>
  <c r="CK1429" i="10"/>
  <c r="BN1430" i="10"/>
  <c r="BO1430" i="10"/>
  <c r="BP1430" i="10"/>
  <c r="BQ1430" i="10"/>
  <c r="BR1430" i="10"/>
  <c r="BS1430" i="10"/>
  <c r="BW1430" i="10"/>
  <c r="BX1430" i="10"/>
  <c r="BY1430" i="10"/>
  <c r="BZ1430" i="10"/>
  <c r="CA1430" i="10"/>
  <c r="CB1430" i="10"/>
  <c r="CC1430" i="10"/>
  <c r="CD1430" i="10"/>
  <c r="CE1430" i="10"/>
  <c r="CF1430" i="10"/>
  <c r="CG1430" i="10"/>
  <c r="CH1430" i="10"/>
  <c r="CI1430" i="10"/>
  <c r="CJ1430" i="10"/>
  <c r="CK1430" i="10"/>
  <c r="BN1431" i="10"/>
  <c r="BO1431" i="10"/>
  <c r="BP1431" i="10"/>
  <c r="BQ1431" i="10"/>
  <c r="BR1431" i="10"/>
  <c r="BS1431" i="10"/>
  <c r="BW1431" i="10"/>
  <c r="BX1431" i="10"/>
  <c r="BY1431" i="10"/>
  <c r="BZ1431" i="10"/>
  <c r="CA1431" i="10"/>
  <c r="CB1431" i="10"/>
  <c r="CC1431" i="10"/>
  <c r="CD1431" i="10"/>
  <c r="CE1431" i="10"/>
  <c r="CF1431" i="10"/>
  <c r="CG1431" i="10"/>
  <c r="CH1431" i="10"/>
  <c r="CI1431" i="10"/>
  <c r="CJ1431" i="10"/>
  <c r="CK1431" i="10"/>
  <c r="BN1432" i="10"/>
  <c r="BO1432" i="10"/>
  <c r="BP1432" i="10"/>
  <c r="BQ1432" i="10"/>
  <c r="BR1432" i="10"/>
  <c r="BS1432" i="10"/>
  <c r="BW1432" i="10"/>
  <c r="BX1432" i="10"/>
  <c r="BY1432" i="10"/>
  <c r="BZ1432" i="10"/>
  <c r="CA1432" i="10"/>
  <c r="CB1432" i="10"/>
  <c r="CC1432" i="10"/>
  <c r="CD1432" i="10"/>
  <c r="CE1432" i="10"/>
  <c r="CF1432" i="10"/>
  <c r="CG1432" i="10"/>
  <c r="CH1432" i="10"/>
  <c r="CI1432" i="10"/>
  <c r="CJ1432" i="10"/>
  <c r="CK1432" i="10"/>
  <c r="BN1433" i="10"/>
  <c r="BO1433" i="10"/>
  <c r="BP1433" i="10"/>
  <c r="BQ1433" i="10"/>
  <c r="BR1433" i="10"/>
  <c r="BS1433" i="10"/>
  <c r="BW1433" i="10"/>
  <c r="BX1433" i="10"/>
  <c r="BY1433" i="10"/>
  <c r="BZ1433" i="10"/>
  <c r="CA1433" i="10"/>
  <c r="CB1433" i="10"/>
  <c r="CC1433" i="10"/>
  <c r="CD1433" i="10"/>
  <c r="CE1433" i="10"/>
  <c r="CF1433" i="10"/>
  <c r="CG1433" i="10"/>
  <c r="CH1433" i="10"/>
  <c r="CI1433" i="10"/>
  <c r="CJ1433" i="10"/>
  <c r="CK1433" i="10"/>
  <c r="BN1434" i="10"/>
  <c r="BO1434" i="10"/>
  <c r="BP1434" i="10"/>
  <c r="BQ1434" i="10"/>
  <c r="BR1434" i="10"/>
  <c r="BS1434" i="10"/>
  <c r="BW1434" i="10"/>
  <c r="BX1434" i="10"/>
  <c r="BY1434" i="10"/>
  <c r="BZ1434" i="10"/>
  <c r="CA1434" i="10"/>
  <c r="CB1434" i="10"/>
  <c r="CC1434" i="10"/>
  <c r="CD1434" i="10"/>
  <c r="CE1434" i="10"/>
  <c r="CF1434" i="10"/>
  <c r="CG1434" i="10"/>
  <c r="CH1434" i="10"/>
  <c r="CI1434" i="10"/>
  <c r="CJ1434" i="10"/>
  <c r="CK1434" i="10"/>
  <c r="BN1435" i="10"/>
  <c r="BO1435" i="10"/>
  <c r="BP1435" i="10"/>
  <c r="BQ1435" i="10"/>
  <c r="BR1435" i="10"/>
  <c r="BS1435" i="10"/>
  <c r="BW1435" i="10"/>
  <c r="BX1435" i="10"/>
  <c r="BY1435" i="10"/>
  <c r="BZ1435" i="10"/>
  <c r="CA1435" i="10"/>
  <c r="CB1435" i="10"/>
  <c r="CC1435" i="10"/>
  <c r="CD1435" i="10"/>
  <c r="CE1435" i="10"/>
  <c r="CF1435" i="10"/>
  <c r="CG1435" i="10"/>
  <c r="CH1435" i="10"/>
  <c r="CI1435" i="10"/>
  <c r="CJ1435" i="10"/>
  <c r="CK1435" i="10"/>
  <c r="BN1436" i="10"/>
  <c r="BO1436" i="10"/>
  <c r="BP1436" i="10"/>
  <c r="BQ1436" i="10"/>
  <c r="BR1436" i="10"/>
  <c r="BS1436" i="10"/>
  <c r="BW1436" i="10"/>
  <c r="BX1436" i="10"/>
  <c r="BY1436" i="10"/>
  <c r="BZ1436" i="10"/>
  <c r="CA1436" i="10"/>
  <c r="CB1436" i="10"/>
  <c r="CC1436" i="10"/>
  <c r="CD1436" i="10"/>
  <c r="CE1436" i="10"/>
  <c r="CF1436" i="10"/>
  <c r="CG1436" i="10"/>
  <c r="CH1436" i="10"/>
  <c r="CI1436" i="10"/>
  <c r="CJ1436" i="10"/>
  <c r="CK1436" i="10"/>
  <c r="BN1437" i="10"/>
  <c r="BO1437" i="10"/>
  <c r="BP1437" i="10"/>
  <c r="BQ1437" i="10"/>
  <c r="BR1437" i="10"/>
  <c r="BS1437" i="10"/>
  <c r="BW1437" i="10"/>
  <c r="BX1437" i="10"/>
  <c r="BY1437" i="10"/>
  <c r="BZ1437" i="10"/>
  <c r="CA1437" i="10"/>
  <c r="CB1437" i="10"/>
  <c r="CC1437" i="10"/>
  <c r="CD1437" i="10"/>
  <c r="CE1437" i="10"/>
  <c r="CF1437" i="10"/>
  <c r="CG1437" i="10"/>
  <c r="CH1437" i="10"/>
  <c r="CI1437" i="10"/>
  <c r="CJ1437" i="10"/>
  <c r="CK1437" i="10"/>
  <c r="BN1438" i="10"/>
  <c r="BO1438" i="10"/>
  <c r="BP1438" i="10"/>
  <c r="BQ1438" i="10"/>
  <c r="BR1438" i="10"/>
  <c r="BS1438" i="10"/>
  <c r="BW1438" i="10"/>
  <c r="BX1438" i="10"/>
  <c r="BY1438" i="10"/>
  <c r="BZ1438" i="10"/>
  <c r="CA1438" i="10"/>
  <c r="CB1438" i="10"/>
  <c r="CC1438" i="10"/>
  <c r="CD1438" i="10"/>
  <c r="CE1438" i="10"/>
  <c r="CF1438" i="10"/>
  <c r="CG1438" i="10"/>
  <c r="CH1438" i="10"/>
  <c r="CI1438" i="10"/>
  <c r="CJ1438" i="10"/>
  <c r="CK1438" i="10"/>
  <c r="BN1439" i="10"/>
  <c r="BO1439" i="10"/>
  <c r="BP1439" i="10"/>
  <c r="BQ1439" i="10"/>
  <c r="BR1439" i="10"/>
  <c r="BS1439" i="10"/>
  <c r="BW1439" i="10"/>
  <c r="BX1439" i="10"/>
  <c r="BY1439" i="10"/>
  <c r="BZ1439" i="10"/>
  <c r="CA1439" i="10"/>
  <c r="CB1439" i="10"/>
  <c r="CC1439" i="10"/>
  <c r="CD1439" i="10"/>
  <c r="CE1439" i="10"/>
  <c r="CF1439" i="10"/>
  <c r="CG1439" i="10"/>
  <c r="CH1439" i="10"/>
  <c r="CI1439" i="10"/>
  <c r="CJ1439" i="10"/>
  <c r="CK1439" i="10"/>
  <c r="BN1440" i="10"/>
  <c r="BO1440" i="10"/>
  <c r="BP1440" i="10"/>
  <c r="BQ1440" i="10"/>
  <c r="BR1440" i="10"/>
  <c r="BS1440" i="10"/>
  <c r="BW1440" i="10"/>
  <c r="BX1440" i="10"/>
  <c r="BY1440" i="10"/>
  <c r="BZ1440" i="10"/>
  <c r="CA1440" i="10"/>
  <c r="CB1440" i="10"/>
  <c r="CC1440" i="10"/>
  <c r="CD1440" i="10"/>
  <c r="CE1440" i="10"/>
  <c r="CF1440" i="10"/>
  <c r="CG1440" i="10"/>
  <c r="CH1440" i="10"/>
  <c r="CI1440" i="10"/>
  <c r="CJ1440" i="10"/>
  <c r="CK1440" i="10"/>
  <c r="BN1441" i="10"/>
  <c r="BO1441" i="10"/>
  <c r="BP1441" i="10"/>
  <c r="BQ1441" i="10"/>
  <c r="BR1441" i="10"/>
  <c r="BS1441" i="10"/>
  <c r="BW1441" i="10"/>
  <c r="BX1441" i="10"/>
  <c r="BY1441" i="10"/>
  <c r="BZ1441" i="10"/>
  <c r="CA1441" i="10"/>
  <c r="CB1441" i="10"/>
  <c r="CC1441" i="10"/>
  <c r="CD1441" i="10"/>
  <c r="CE1441" i="10"/>
  <c r="CF1441" i="10"/>
  <c r="CG1441" i="10"/>
  <c r="CH1441" i="10"/>
  <c r="CI1441" i="10"/>
  <c r="CJ1441" i="10"/>
  <c r="CK1441" i="10"/>
  <c r="BN1442" i="10"/>
  <c r="BO1442" i="10"/>
  <c r="BP1442" i="10"/>
  <c r="BQ1442" i="10"/>
  <c r="BR1442" i="10"/>
  <c r="BS1442" i="10"/>
  <c r="BW1442" i="10"/>
  <c r="BX1442" i="10"/>
  <c r="BY1442" i="10"/>
  <c r="BZ1442" i="10"/>
  <c r="CA1442" i="10"/>
  <c r="CB1442" i="10"/>
  <c r="CC1442" i="10"/>
  <c r="CD1442" i="10"/>
  <c r="CE1442" i="10"/>
  <c r="CF1442" i="10"/>
  <c r="CG1442" i="10"/>
  <c r="CH1442" i="10"/>
  <c r="CI1442" i="10"/>
  <c r="CJ1442" i="10"/>
  <c r="CK1442" i="10"/>
  <c r="BN1443" i="10"/>
  <c r="BO1443" i="10"/>
  <c r="BP1443" i="10"/>
  <c r="BQ1443" i="10"/>
  <c r="BR1443" i="10"/>
  <c r="BS1443" i="10"/>
  <c r="BW1443" i="10"/>
  <c r="BX1443" i="10"/>
  <c r="BY1443" i="10"/>
  <c r="BZ1443" i="10"/>
  <c r="CA1443" i="10"/>
  <c r="CB1443" i="10"/>
  <c r="CC1443" i="10"/>
  <c r="CD1443" i="10"/>
  <c r="CE1443" i="10"/>
  <c r="CF1443" i="10"/>
  <c r="CG1443" i="10"/>
  <c r="CH1443" i="10"/>
  <c r="CI1443" i="10"/>
  <c r="CJ1443" i="10"/>
  <c r="CK1443" i="10"/>
  <c r="BN1444" i="10"/>
  <c r="BO1444" i="10"/>
  <c r="BP1444" i="10"/>
  <c r="BQ1444" i="10"/>
  <c r="BR1444" i="10"/>
  <c r="BS1444" i="10"/>
  <c r="BW1444" i="10"/>
  <c r="BX1444" i="10"/>
  <c r="BY1444" i="10"/>
  <c r="BZ1444" i="10"/>
  <c r="CA1444" i="10"/>
  <c r="CB1444" i="10"/>
  <c r="CC1444" i="10"/>
  <c r="CD1444" i="10"/>
  <c r="CE1444" i="10"/>
  <c r="CF1444" i="10"/>
  <c r="CG1444" i="10"/>
  <c r="CH1444" i="10"/>
  <c r="CI1444" i="10"/>
  <c r="CJ1444" i="10"/>
  <c r="CK1444" i="10"/>
  <c r="BN1445" i="10"/>
  <c r="BO1445" i="10"/>
  <c r="BP1445" i="10"/>
  <c r="BQ1445" i="10"/>
  <c r="BR1445" i="10"/>
  <c r="BS1445" i="10"/>
  <c r="BW1445" i="10"/>
  <c r="BX1445" i="10"/>
  <c r="BY1445" i="10"/>
  <c r="BZ1445" i="10"/>
  <c r="CA1445" i="10"/>
  <c r="CB1445" i="10"/>
  <c r="CC1445" i="10"/>
  <c r="CD1445" i="10"/>
  <c r="CE1445" i="10"/>
  <c r="CF1445" i="10"/>
  <c r="CG1445" i="10"/>
  <c r="CH1445" i="10"/>
  <c r="CI1445" i="10"/>
  <c r="CJ1445" i="10"/>
  <c r="CK1445" i="10"/>
  <c r="BN1446" i="10"/>
  <c r="BO1446" i="10"/>
  <c r="BP1446" i="10"/>
  <c r="BQ1446" i="10"/>
  <c r="BR1446" i="10"/>
  <c r="BS1446" i="10"/>
  <c r="BW1446" i="10"/>
  <c r="BX1446" i="10"/>
  <c r="BY1446" i="10"/>
  <c r="BZ1446" i="10"/>
  <c r="CA1446" i="10"/>
  <c r="CB1446" i="10"/>
  <c r="CC1446" i="10"/>
  <c r="CD1446" i="10"/>
  <c r="CE1446" i="10"/>
  <c r="CF1446" i="10"/>
  <c r="CG1446" i="10"/>
  <c r="CH1446" i="10"/>
  <c r="CI1446" i="10"/>
  <c r="CJ1446" i="10"/>
  <c r="CK1446" i="10"/>
  <c r="BN1447" i="10"/>
  <c r="BO1447" i="10"/>
  <c r="BP1447" i="10"/>
  <c r="BQ1447" i="10"/>
  <c r="BR1447" i="10"/>
  <c r="BS1447" i="10"/>
  <c r="BW1447" i="10"/>
  <c r="BX1447" i="10"/>
  <c r="BY1447" i="10"/>
  <c r="BZ1447" i="10"/>
  <c r="CA1447" i="10"/>
  <c r="CB1447" i="10"/>
  <c r="CC1447" i="10"/>
  <c r="CD1447" i="10"/>
  <c r="CE1447" i="10"/>
  <c r="CF1447" i="10"/>
  <c r="CG1447" i="10"/>
  <c r="CH1447" i="10"/>
  <c r="CI1447" i="10"/>
  <c r="CJ1447" i="10"/>
  <c r="CK1447" i="10"/>
  <c r="BN1448" i="10"/>
  <c r="BO1448" i="10"/>
  <c r="BP1448" i="10"/>
  <c r="BQ1448" i="10"/>
  <c r="BR1448" i="10"/>
  <c r="BS1448" i="10"/>
  <c r="BW1448" i="10"/>
  <c r="BX1448" i="10"/>
  <c r="BY1448" i="10"/>
  <c r="BZ1448" i="10"/>
  <c r="CA1448" i="10"/>
  <c r="CB1448" i="10"/>
  <c r="CC1448" i="10"/>
  <c r="CD1448" i="10"/>
  <c r="CE1448" i="10"/>
  <c r="CF1448" i="10"/>
  <c r="CG1448" i="10"/>
  <c r="CH1448" i="10"/>
  <c r="CI1448" i="10"/>
  <c r="CJ1448" i="10"/>
  <c r="CK1448" i="10"/>
  <c r="BN1449" i="10"/>
  <c r="BO1449" i="10"/>
  <c r="BP1449" i="10"/>
  <c r="BQ1449" i="10"/>
  <c r="BR1449" i="10"/>
  <c r="BS1449" i="10"/>
  <c r="BW1449" i="10"/>
  <c r="BX1449" i="10"/>
  <c r="BY1449" i="10"/>
  <c r="BZ1449" i="10"/>
  <c r="CA1449" i="10"/>
  <c r="CB1449" i="10"/>
  <c r="CC1449" i="10"/>
  <c r="CD1449" i="10"/>
  <c r="CE1449" i="10"/>
  <c r="CF1449" i="10"/>
  <c r="CG1449" i="10"/>
  <c r="CH1449" i="10"/>
  <c r="CI1449" i="10"/>
  <c r="CJ1449" i="10"/>
  <c r="CK1449" i="10"/>
  <c r="BN1450" i="10"/>
  <c r="BO1450" i="10"/>
  <c r="BP1450" i="10"/>
  <c r="BQ1450" i="10"/>
  <c r="BR1450" i="10"/>
  <c r="BS1450" i="10"/>
  <c r="BW1450" i="10"/>
  <c r="BX1450" i="10"/>
  <c r="BY1450" i="10"/>
  <c r="BZ1450" i="10"/>
  <c r="CA1450" i="10"/>
  <c r="CB1450" i="10"/>
  <c r="CC1450" i="10"/>
  <c r="CD1450" i="10"/>
  <c r="CE1450" i="10"/>
  <c r="CF1450" i="10"/>
  <c r="CG1450" i="10"/>
  <c r="CH1450" i="10"/>
  <c r="CI1450" i="10"/>
  <c r="CJ1450" i="10"/>
  <c r="CK1450" i="10"/>
  <c r="BN1451" i="10"/>
  <c r="BO1451" i="10"/>
  <c r="BP1451" i="10"/>
  <c r="BQ1451" i="10"/>
  <c r="BR1451" i="10"/>
  <c r="BS1451" i="10"/>
  <c r="BW1451" i="10"/>
  <c r="BX1451" i="10"/>
  <c r="BY1451" i="10"/>
  <c r="BZ1451" i="10"/>
  <c r="CA1451" i="10"/>
  <c r="CB1451" i="10"/>
  <c r="CC1451" i="10"/>
  <c r="CD1451" i="10"/>
  <c r="CE1451" i="10"/>
  <c r="CF1451" i="10"/>
  <c r="CG1451" i="10"/>
  <c r="CH1451" i="10"/>
  <c r="CI1451" i="10"/>
  <c r="CJ1451" i="10"/>
  <c r="CK1451" i="10"/>
  <c r="BN1452" i="10"/>
  <c r="BO1452" i="10"/>
  <c r="BP1452" i="10"/>
  <c r="BQ1452" i="10"/>
  <c r="BR1452" i="10"/>
  <c r="BS1452" i="10"/>
  <c r="BW1452" i="10"/>
  <c r="BX1452" i="10"/>
  <c r="BY1452" i="10"/>
  <c r="BZ1452" i="10"/>
  <c r="CA1452" i="10"/>
  <c r="CB1452" i="10"/>
  <c r="CC1452" i="10"/>
  <c r="CD1452" i="10"/>
  <c r="CE1452" i="10"/>
  <c r="CF1452" i="10"/>
  <c r="CG1452" i="10"/>
  <c r="CH1452" i="10"/>
  <c r="CI1452" i="10"/>
  <c r="CJ1452" i="10"/>
  <c r="CK1452" i="10"/>
  <c r="BN1453" i="10"/>
  <c r="BO1453" i="10"/>
  <c r="BP1453" i="10"/>
  <c r="BQ1453" i="10"/>
  <c r="BR1453" i="10"/>
  <c r="BS1453" i="10"/>
  <c r="BW1453" i="10"/>
  <c r="BX1453" i="10"/>
  <c r="BY1453" i="10"/>
  <c r="BZ1453" i="10"/>
  <c r="CA1453" i="10"/>
  <c r="CB1453" i="10"/>
  <c r="CC1453" i="10"/>
  <c r="CD1453" i="10"/>
  <c r="CE1453" i="10"/>
  <c r="CF1453" i="10"/>
  <c r="CG1453" i="10"/>
  <c r="CH1453" i="10"/>
  <c r="CI1453" i="10"/>
  <c r="CJ1453" i="10"/>
  <c r="CK1453" i="10"/>
  <c r="BN1454" i="10"/>
  <c r="BO1454" i="10"/>
  <c r="BP1454" i="10"/>
  <c r="BQ1454" i="10"/>
  <c r="BR1454" i="10"/>
  <c r="BS1454" i="10"/>
  <c r="BW1454" i="10"/>
  <c r="BX1454" i="10"/>
  <c r="BY1454" i="10"/>
  <c r="BZ1454" i="10"/>
  <c r="CA1454" i="10"/>
  <c r="CB1454" i="10"/>
  <c r="CC1454" i="10"/>
  <c r="CD1454" i="10"/>
  <c r="CE1454" i="10"/>
  <c r="CF1454" i="10"/>
  <c r="CG1454" i="10"/>
  <c r="CH1454" i="10"/>
  <c r="CI1454" i="10"/>
  <c r="CJ1454" i="10"/>
  <c r="CK1454" i="10"/>
  <c r="BN1455" i="10"/>
  <c r="BO1455" i="10"/>
  <c r="BP1455" i="10"/>
  <c r="BQ1455" i="10"/>
  <c r="BR1455" i="10"/>
  <c r="BS1455" i="10"/>
  <c r="BW1455" i="10"/>
  <c r="BX1455" i="10"/>
  <c r="BY1455" i="10"/>
  <c r="BZ1455" i="10"/>
  <c r="CA1455" i="10"/>
  <c r="CB1455" i="10"/>
  <c r="CC1455" i="10"/>
  <c r="CD1455" i="10"/>
  <c r="CE1455" i="10"/>
  <c r="CF1455" i="10"/>
  <c r="CG1455" i="10"/>
  <c r="CH1455" i="10"/>
  <c r="CI1455" i="10"/>
  <c r="CJ1455" i="10"/>
  <c r="CK1455" i="10"/>
  <c r="BN1456" i="10"/>
  <c r="BO1456" i="10"/>
  <c r="BP1456" i="10"/>
  <c r="BQ1456" i="10"/>
  <c r="BR1456" i="10"/>
  <c r="BS1456" i="10"/>
  <c r="BW1456" i="10"/>
  <c r="BX1456" i="10"/>
  <c r="BY1456" i="10"/>
  <c r="BZ1456" i="10"/>
  <c r="CA1456" i="10"/>
  <c r="CB1456" i="10"/>
  <c r="CC1456" i="10"/>
  <c r="CD1456" i="10"/>
  <c r="CE1456" i="10"/>
  <c r="CF1456" i="10"/>
  <c r="CG1456" i="10"/>
  <c r="CH1456" i="10"/>
  <c r="CI1456" i="10"/>
  <c r="CJ1456" i="10"/>
  <c r="CK1456" i="10"/>
  <c r="BN1457" i="10"/>
  <c r="BO1457" i="10"/>
  <c r="BP1457" i="10"/>
  <c r="BQ1457" i="10"/>
  <c r="BR1457" i="10"/>
  <c r="BS1457" i="10"/>
  <c r="BW1457" i="10"/>
  <c r="BX1457" i="10"/>
  <c r="BY1457" i="10"/>
  <c r="BZ1457" i="10"/>
  <c r="CA1457" i="10"/>
  <c r="CB1457" i="10"/>
  <c r="CC1457" i="10"/>
  <c r="CD1457" i="10"/>
  <c r="CE1457" i="10"/>
  <c r="CF1457" i="10"/>
  <c r="CG1457" i="10"/>
  <c r="CH1457" i="10"/>
  <c r="CI1457" i="10"/>
  <c r="CJ1457" i="10"/>
  <c r="CK1457" i="10"/>
  <c r="BN1458" i="10"/>
  <c r="BO1458" i="10"/>
  <c r="BP1458" i="10"/>
  <c r="BQ1458" i="10"/>
  <c r="BR1458" i="10"/>
  <c r="BS1458" i="10"/>
  <c r="BW1458" i="10"/>
  <c r="BX1458" i="10"/>
  <c r="BY1458" i="10"/>
  <c r="BZ1458" i="10"/>
  <c r="CA1458" i="10"/>
  <c r="CB1458" i="10"/>
  <c r="CC1458" i="10"/>
  <c r="CD1458" i="10"/>
  <c r="CE1458" i="10"/>
  <c r="CF1458" i="10"/>
  <c r="CG1458" i="10"/>
  <c r="CH1458" i="10"/>
  <c r="CI1458" i="10"/>
  <c r="CJ1458" i="10"/>
  <c r="CK1458" i="10"/>
  <c r="BN1459" i="10"/>
  <c r="BO1459" i="10"/>
  <c r="BP1459" i="10"/>
  <c r="BQ1459" i="10"/>
  <c r="BR1459" i="10"/>
  <c r="BS1459" i="10"/>
  <c r="BW1459" i="10"/>
  <c r="BX1459" i="10"/>
  <c r="BY1459" i="10"/>
  <c r="BZ1459" i="10"/>
  <c r="CA1459" i="10"/>
  <c r="CB1459" i="10"/>
  <c r="CC1459" i="10"/>
  <c r="CD1459" i="10"/>
  <c r="CE1459" i="10"/>
  <c r="CF1459" i="10"/>
  <c r="CG1459" i="10"/>
  <c r="CH1459" i="10"/>
  <c r="CI1459" i="10"/>
  <c r="CJ1459" i="10"/>
  <c r="CK1459" i="10"/>
  <c r="BN1460" i="10"/>
  <c r="BO1460" i="10"/>
  <c r="BP1460" i="10"/>
  <c r="BQ1460" i="10"/>
  <c r="BR1460" i="10"/>
  <c r="BS1460" i="10"/>
  <c r="BW1460" i="10"/>
  <c r="BX1460" i="10"/>
  <c r="BY1460" i="10"/>
  <c r="BZ1460" i="10"/>
  <c r="CA1460" i="10"/>
  <c r="CB1460" i="10"/>
  <c r="CC1460" i="10"/>
  <c r="CD1460" i="10"/>
  <c r="CE1460" i="10"/>
  <c r="CF1460" i="10"/>
  <c r="CG1460" i="10"/>
  <c r="CH1460" i="10"/>
  <c r="CI1460" i="10"/>
  <c r="CJ1460" i="10"/>
  <c r="CK1460" i="10"/>
  <c r="BN1461" i="10"/>
  <c r="BO1461" i="10"/>
  <c r="BP1461" i="10"/>
  <c r="BQ1461" i="10"/>
  <c r="BR1461" i="10"/>
  <c r="BS1461" i="10"/>
  <c r="BW1461" i="10"/>
  <c r="BX1461" i="10"/>
  <c r="BY1461" i="10"/>
  <c r="BZ1461" i="10"/>
  <c r="CA1461" i="10"/>
  <c r="CB1461" i="10"/>
  <c r="CC1461" i="10"/>
  <c r="CD1461" i="10"/>
  <c r="CE1461" i="10"/>
  <c r="CF1461" i="10"/>
  <c r="CG1461" i="10"/>
  <c r="CH1461" i="10"/>
  <c r="CI1461" i="10"/>
  <c r="CJ1461" i="10"/>
  <c r="CK1461" i="10"/>
  <c r="BN1462" i="10"/>
  <c r="BO1462" i="10"/>
  <c r="BP1462" i="10"/>
  <c r="BQ1462" i="10"/>
  <c r="BR1462" i="10"/>
  <c r="BS1462" i="10"/>
  <c r="BW1462" i="10"/>
  <c r="BX1462" i="10"/>
  <c r="BY1462" i="10"/>
  <c r="BZ1462" i="10"/>
  <c r="CA1462" i="10"/>
  <c r="CB1462" i="10"/>
  <c r="CC1462" i="10"/>
  <c r="CD1462" i="10"/>
  <c r="CE1462" i="10"/>
  <c r="CF1462" i="10"/>
  <c r="CG1462" i="10"/>
  <c r="CH1462" i="10"/>
  <c r="CI1462" i="10"/>
  <c r="CJ1462" i="10"/>
  <c r="CK1462" i="10"/>
  <c r="BN1463" i="10"/>
  <c r="BO1463" i="10"/>
  <c r="BP1463" i="10"/>
  <c r="BQ1463" i="10"/>
  <c r="BR1463" i="10"/>
  <c r="BS1463" i="10"/>
  <c r="BW1463" i="10"/>
  <c r="BX1463" i="10"/>
  <c r="BY1463" i="10"/>
  <c r="BZ1463" i="10"/>
  <c r="CA1463" i="10"/>
  <c r="CB1463" i="10"/>
  <c r="CC1463" i="10"/>
  <c r="CD1463" i="10"/>
  <c r="CE1463" i="10"/>
  <c r="CF1463" i="10"/>
  <c r="CG1463" i="10"/>
  <c r="CH1463" i="10"/>
  <c r="CI1463" i="10"/>
  <c r="CJ1463" i="10"/>
  <c r="CK1463" i="10"/>
  <c r="BN1464" i="10"/>
  <c r="BO1464" i="10"/>
  <c r="BP1464" i="10"/>
  <c r="BQ1464" i="10"/>
  <c r="BR1464" i="10"/>
  <c r="BS1464" i="10"/>
  <c r="BW1464" i="10"/>
  <c r="BX1464" i="10"/>
  <c r="BY1464" i="10"/>
  <c r="BZ1464" i="10"/>
  <c r="CA1464" i="10"/>
  <c r="CB1464" i="10"/>
  <c r="CC1464" i="10"/>
  <c r="CD1464" i="10"/>
  <c r="CE1464" i="10"/>
  <c r="CF1464" i="10"/>
  <c r="CG1464" i="10"/>
  <c r="CH1464" i="10"/>
  <c r="CI1464" i="10"/>
  <c r="CJ1464" i="10"/>
  <c r="CK1464" i="10"/>
  <c r="BN1465" i="10"/>
  <c r="BO1465" i="10"/>
  <c r="BP1465" i="10"/>
  <c r="BQ1465" i="10"/>
  <c r="BR1465" i="10"/>
  <c r="BS1465" i="10"/>
  <c r="BW1465" i="10"/>
  <c r="BX1465" i="10"/>
  <c r="BY1465" i="10"/>
  <c r="BZ1465" i="10"/>
  <c r="CA1465" i="10"/>
  <c r="CB1465" i="10"/>
  <c r="CC1465" i="10"/>
  <c r="CD1465" i="10"/>
  <c r="CE1465" i="10"/>
  <c r="CF1465" i="10"/>
  <c r="CG1465" i="10"/>
  <c r="CH1465" i="10"/>
  <c r="CI1465" i="10"/>
  <c r="CJ1465" i="10"/>
  <c r="CK1465" i="10"/>
  <c r="BN1466" i="10"/>
  <c r="BO1466" i="10"/>
  <c r="BP1466" i="10"/>
  <c r="BQ1466" i="10"/>
  <c r="BR1466" i="10"/>
  <c r="BS1466" i="10"/>
  <c r="BW1466" i="10"/>
  <c r="BX1466" i="10"/>
  <c r="BY1466" i="10"/>
  <c r="BZ1466" i="10"/>
  <c r="CA1466" i="10"/>
  <c r="CB1466" i="10"/>
  <c r="CC1466" i="10"/>
  <c r="CD1466" i="10"/>
  <c r="CE1466" i="10"/>
  <c r="CF1466" i="10"/>
  <c r="CG1466" i="10"/>
  <c r="CH1466" i="10"/>
  <c r="CI1466" i="10"/>
  <c r="CJ1466" i="10"/>
  <c r="CK1466" i="10"/>
  <c r="BN1467" i="10"/>
  <c r="BO1467" i="10"/>
  <c r="BP1467" i="10"/>
  <c r="BQ1467" i="10"/>
  <c r="BR1467" i="10"/>
  <c r="BS1467" i="10"/>
  <c r="BW1467" i="10"/>
  <c r="BX1467" i="10"/>
  <c r="BY1467" i="10"/>
  <c r="BZ1467" i="10"/>
  <c r="CA1467" i="10"/>
  <c r="CB1467" i="10"/>
  <c r="CC1467" i="10"/>
  <c r="CD1467" i="10"/>
  <c r="CE1467" i="10"/>
  <c r="CF1467" i="10"/>
  <c r="CG1467" i="10"/>
  <c r="CH1467" i="10"/>
  <c r="CI1467" i="10"/>
  <c r="CJ1467" i="10"/>
  <c r="CK1467" i="10"/>
  <c r="BN1468" i="10"/>
  <c r="BO1468" i="10"/>
  <c r="BP1468" i="10"/>
  <c r="BQ1468" i="10"/>
  <c r="BR1468" i="10"/>
  <c r="BS1468" i="10"/>
  <c r="BW1468" i="10"/>
  <c r="BX1468" i="10"/>
  <c r="BY1468" i="10"/>
  <c r="BZ1468" i="10"/>
  <c r="CA1468" i="10"/>
  <c r="CB1468" i="10"/>
  <c r="CC1468" i="10"/>
  <c r="CD1468" i="10"/>
  <c r="CE1468" i="10"/>
  <c r="CF1468" i="10"/>
  <c r="CG1468" i="10"/>
  <c r="CH1468" i="10"/>
  <c r="CI1468" i="10"/>
  <c r="CJ1468" i="10"/>
  <c r="CK1468" i="10"/>
  <c r="BN1469" i="10"/>
  <c r="BO1469" i="10"/>
  <c r="BP1469" i="10"/>
  <c r="BQ1469" i="10"/>
  <c r="BR1469" i="10"/>
  <c r="BS1469" i="10"/>
  <c r="BW1469" i="10"/>
  <c r="BX1469" i="10"/>
  <c r="BY1469" i="10"/>
  <c r="BZ1469" i="10"/>
  <c r="CA1469" i="10"/>
  <c r="CB1469" i="10"/>
  <c r="CC1469" i="10"/>
  <c r="CD1469" i="10"/>
  <c r="CE1469" i="10"/>
  <c r="CF1469" i="10"/>
  <c r="CG1469" i="10"/>
  <c r="CH1469" i="10"/>
  <c r="CI1469" i="10"/>
  <c r="CJ1469" i="10"/>
  <c r="CK1469" i="10"/>
  <c r="BN1470" i="10"/>
  <c r="BO1470" i="10"/>
  <c r="BP1470" i="10"/>
  <c r="BQ1470" i="10"/>
  <c r="BR1470" i="10"/>
  <c r="BS1470" i="10"/>
  <c r="BW1470" i="10"/>
  <c r="BX1470" i="10"/>
  <c r="BY1470" i="10"/>
  <c r="BZ1470" i="10"/>
  <c r="CA1470" i="10"/>
  <c r="CB1470" i="10"/>
  <c r="CC1470" i="10"/>
  <c r="CD1470" i="10"/>
  <c r="CE1470" i="10"/>
  <c r="CF1470" i="10"/>
  <c r="CG1470" i="10"/>
  <c r="CH1470" i="10"/>
  <c r="CI1470" i="10"/>
  <c r="CJ1470" i="10"/>
  <c r="CK1470" i="10"/>
  <c r="BN1471" i="10"/>
  <c r="BO1471" i="10"/>
  <c r="BP1471" i="10"/>
  <c r="BQ1471" i="10"/>
  <c r="BR1471" i="10"/>
  <c r="BS1471" i="10"/>
  <c r="BW1471" i="10"/>
  <c r="BX1471" i="10"/>
  <c r="BY1471" i="10"/>
  <c r="BZ1471" i="10"/>
  <c r="CA1471" i="10"/>
  <c r="CB1471" i="10"/>
  <c r="CC1471" i="10"/>
  <c r="CD1471" i="10"/>
  <c r="CE1471" i="10"/>
  <c r="CF1471" i="10"/>
  <c r="CG1471" i="10"/>
  <c r="CH1471" i="10"/>
  <c r="CI1471" i="10"/>
  <c r="CJ1471" i="10"/>
  <c r="CK1471" i="10"/>
  <c r="BN1472" i="10"/>
  <c r="BO1472" i="10"/>
  <c r="BP1472" i="10"/>
  <c r="BQ1472" i="10"/>
  <c r="BR1472" i="10"/>
  <c r="BS1472" i="10"/>
  <c r="BW1472" i="10"/>
  <c r="BX1472" i="10"/>
  <c r="BY1472" i="10"/>
  <c r="BZ1472" i="10"/>
  <c r="CA1472" i="10"/>
  <c r="CB1472" i="10"/>
  <c r="CC1472" i="10"/>
  <c r="CD1472" i="10"/>
  <c r="CE1472" i="10"/>
  <c r="CF1472" i="10"/>
  <c r="CG1472" i="10"/>
  <c r="CH1472" i="10"/>
  <c r="CI1472" i="10"/>
  <c r="CJ1472" i="10"/>
  <c r="CK1472" i="10"/>
  <c r="BN1473" i="10"/>
  <c r="BO1473" i="10"/>
  <c r="BP1473" i="10"/>
  <c r="BQ1473" i="10"/>
  <c r="BR1473" i="10"/>
  <c r="BS1473" i="10"/>
  <c r="BW1473" i="10"/>
  <c r="BX1473" i="10"/>
  <c r="BY1473" i="10"/>
  <c r="BZ1473" i="10"/>
  <c r="CA1473" i="10"/>
  <c r="CB1473" i="10"/>
  <c r="CC1473" i="10"/>
  <c r="CD1473" i="10"/>
  <c r="CE1473" i="10"/>
  <c r="CF1473" i="10"/>
  <c r="CG1473" i="10"/>
  <c r="CH1473" i="10"/>
  <c r="CI1473" i="10"/>
  <c r="CJ1473" i="10"/>
  <c r="CK1473" i="10"/>
  <c r="BN1474" i="10"/>
  <c r="BO1474" i="10"/>
  <c r="BP1474" i="10"/>
  <c r="BQ1474" i="10"/>
  <c r="BR1474" i="10"/>
  <c r="BS1474" i="10"/>
  <c r="BW1474" i="10"/>
  <c r="BX1474" i="10"/>
  <c r="BY1474" i="10"/>
  <c r="BZ1474" i="10"/>
  <c r="CA1474" i="10"/>
  <c r="CB1474" i="10"/>
  <c r="CC1474" i="10"/>
  <c r="CD1474" i="10"/>
  <c r="CE1474" i="10"/>
  <c r="CF1474" i="10"/>
  <c r="CG1474" i="10"/>
  <c r="CH1474" i="10"/>
  <c r="CI1474" i="10"/>
  <c r="CJ1474" i="10"/>
  <c r="CK1474" i="10"/>
  <c r="BN1475" i="10"/>
  <c r="BO1475" i="10"/>
  <c r="BP1475" i="10"/>
  <c r="BQ1475" i="10"/>
  <c r="BR1475" i="10"/>
  <c r="BS1475" i="10"/>
  <c r="BW1475" i="10"/>
  <c r="BX1475" i="10"/>
  <c r="BY1475" i="10"/>
  <c r="BZ1475" i="10"/>
  <c r="CA1475" i="10"/>
  <c r="CB1475" i="10"/>
  <c r="CC1475" i="10"/>
  <c r="CD1475" i="10"/>
  <c r="CE1475" i="10"/>
  <c r="CF1475" i="10"/>
  <c r="CG1475" i="10"/>
  <c r="CH1475" i="10"/>
  <c r="CI1475" i="10"/>
  <c r="CJ1475" i="10"/>
  <c r="CK1475" i="10"/>
  <c r="BN1476" i="10"/>
  <c r="BO1476" i="10"/>
  <c r="BP1476" i="10"/>
  <c r="BQ1476" i="10"/>
  <c r="BR1476" i="10"/>
  <c r="BS1476" i="10"/>
  <c r="BW1476" i="10"/>
  <c r="BX1476" i="10"/>
  <c r="BY1476" i="10"/>
  <c r="BZ1476" i="10"/>
  <c r="CA1476" i="10"/>
  <c r="CB1476" i="10"/>
  <c r="CC1476" i="10"/>
  <c r="CD1476" i="10"/>
  <c r="CE1476" i="10"/>
  <c r="CF1476" i="10"/>
  <c r="CG1476" i="10"/>
  <c r="CH1476" i="10"/>
  <c r="CI1476" i="10"/>
  <c r="CJ1476" i="10"/>
  <c r="CK1476" i="10"/>
  <c r="BN1477" i="10"/>
  <c r="BO1477" i="10"/>
  <c r="BP1477" i="10"/>
  <c r="BQ1477" i="10"/>
  <c r="BR1477" i="10"/>
  <c r="BS1477" i="10"/>
  <c r="BW1477" i="10"/>
  <c r="BX1477" i="10"/>
  <c r="BY1477" i="10"/>
  <c r="BZ1477" i="10"/>
  <c r="CA1477" i="10"/>
  <c r="CB1477" i="10"/>
  <c r="CC1477" i="10"/>
  <c r="CD1477" i="10"/>
  <c r="CE1477" i="10"/>
  <c r="CF1477" i="10"/>
  <c r="CG1477" i="10"/>
  <c r="CH1477" i="10"/>
  <c r="CI1477" i="10"/>
  <c r="CJ1477" i="10"/>
  <c r="CK1477" i="10"/>
  <c r="BN1478" i="10"/>
  <c r="BO1478" i="10"/>
  <c r="BP1478" i="10"/>
  <c r="BQ1478" i="10"/>
  <c r="BR1478" i="10"/>
  <c r="BS1478" i="10"/>
  <c r="BW1478" i="10"/>
  <c r="BX1478" i="10"/>
  <c r="BY1478" i="10"/>
  <c r="BZ1478" i="10"/>
  <c r="CA1478" i="10"/>
  <c r="CB1478" i="10"/>
  <c r="CC1478" i="10"/>
  <c r="CD1478" i="10"/>
  <c r="CE1478" i="10"/>
  <c r="CF1478" i="10"/>
  <c r="CG1478" i="10"/>
  <c r="CH1478" i="10"/>
  <c r="CI1478" i="10"/>
  <c r="CJ1478" i="10"/>
  <c r="CK1478" i="10"/>
  <c r="BN1479" i="10"/>
  <c r="BO1479" i="10"/>
  <c r="BP1479" i="10"/>
  <c r="BQ1479" i="10"/>
  <c r="BR1479" i="10"/>
  <c r="BS1479" i="10"/>
  <c r="BW1479" i="10"/>
  <c r="BX1479" i="10"/>
  <c r="BY1479" i="10"/>
  <c r="BZ1479" i="10"/>
  <c r="CA1479" i="10"/>
  <c r="CB1479" i="10"/>
  <c r="CC1479" i="10"/>
  <c r="CD1479" i="10"/>
  <c r="CE1479" i="10"/>
  <c r="CF1479" i="10"/>
  <c r="CG1479" i="10"/>
  <c r="CH1479" i="10"/>
  <c r="CI1479" i="10"/>
  <c r="CJ1479" i="10"/>
  <c r="CK1479" i="10"/>
  <c r="BN1480" i="10"/>
  <c r="BO1480" i="10"/>
  <c r="BP1480" i="10"/>
  <c r="BQ1480" i="10"/>
  <c r="BR1480" i="10"/>
  <c r="BS1480" i="10"/>
  <c r="BW1480" i="10"/>
  <c r="BX1480" i="10"/>
  <c r="BY1480" i="10"/>
  <c r="BZ1480" i="10"/>
  <c r="CA1480" i="10"/>
  <c r="CB1480" i="10"/>
  <c r="CC1480" i="10"/>
  <c r="CD1480" i="10"/>
  <c r="CE1480" i="10"/>
  <c r="CF1480" i="10"/>
  <c r="CG1480" i="10"/>
  <c r="CH1480" i="10"/>
  <c r="CI1480" i="10"/>
  <c r="CJ1480" i="10"/>
  <c r="CK1480" i="10"/>
  <c r="BN1481" i="10"/>
  <c r="BO1481" i="10"/>
  <c r="BP1481" i="10"/>
  <c r="BQ1481" i="10"/>
  <c r="BR1481" i="10"/>
  <c r="BS1481" i="10"/>
  <c r="BW1481" i="10"/>
  <c r="BX1481" i="10"/>
  <c r="BY1481" i="10"/>
  <c r="BZ1481" i="10"/>
  <c r="CA1481" i="10"/>
  <c r="CB1481" i="10"/>
  <c r="CC1481" i="10"/>
  <c r="CD1481" i="10"/>
  <c r="CE1481" i="10"/>
  <c r="CF1481" i="10"/>
  <c r="CG1481" i="10"/>
  <c r="CH1481" i="10"/>
  <c r="CI1481" i="10"/>
  <c r="CJ1481" i="10"/>
  <c r="CK1481" i="10"/>
  <c r="BN1482" i="10"/>
  <c r="BO1482" i="10"/>
  <c r="BP1482" i="10"/>
  <c r="BQ1482" i="10"/>
  <c r="BR1482" i="10"/>
  <c r="BS1482" i="10"/>
  <c r="BW1482" i="10"/>
  <c r="BX1482" i="10"/>
  <c r="BY1482" i="10"/>
  <c r="BZ1482" i="10"/>
  <c r="CA1482" i="10"/>
  <c r="CB1482" i="10"/>
  <c r="CC1482" i="10"/>
  <c r="CD1482" i="10"/>
  <c r="CE1482" i="10"/>
  <c r="CF1482" i="10"/>
  <c r="CG1482" i="10"/>
  <c r="CH1482" i="10"/>
  <c r="CI1482" i="10"/>
  <c r="CJ1482" i="10"/>
  <c r="CK1482" i="10"/>
  <c r="BN1483" i="10"/>
  <c r="BO1483" i="10"/>
  <c r="BP1483" i="10"/>
  <c r="BQ1483" i="10"/>
  <c r="BR1483" i="10"/>
  <c r="BS1483" i="10"/>
  <c r="BW1483" i="10"/>
  <c r="BX1483" i="10"/>
  <c r="BY1483" i="10"/>
  <c r="BZ1483" i="10"/>
  <c r="CA1483" i="10"/>
  <c r="CB1483" i="10"/>
  <c r="CC1483" i="10"/>
  <c r="CD1483" i="10"/>
  <c r="CE1483" i="10"/>
  <c r="CF1483" i="10"/>
  <c r="CG1483" i="10"/>
  <c r="CH1483" i="10"/>
  <c r="CI1483" i="10"/>
  <c r="CJ1483" i="10"/>
  <c r="CK1483" i="10"/>
  <c r="BN1484" i="10"/>
  <c r="BO1484" i="10"/>
  <c r="BP1484" i="10"/>
  <c r="BQ1484" i="10"/>
  <c r="BR1484" i="10"/>
  <c r="BS1484" i="10"/>
  <c r="BW1484" i="10"/>
  <c r="BX1484" i="10"/>
  <c r="BY1484" i="10"/>
  <c r="BZ1484" i="10"/>
  <c r="CA1484" i="10"/>
  <c r="CB1484" i="10"/>
  <c r="CC1484" i="10"/>
  <c r="CD1484" i="10"/>
  <c r="CE1484" i="10"/>
  <c r="CF1484" i="10"/>
  <c r="CG1484" i="10"/>
  <c r="CH1484" i="10"/>
  <c r="CI1484" i="10"/>
  <c r="CJ1484" i="10"/>
  <c r="CK1484" i="10"/>
  <c r="BN1485" i="10"/>
  <c r="BO1485" i="10"/>
  <c r="BP1485" i="10"/>
  <c r="BQ1485" i="10"/>
  <c r="BR1485" i="10"/>
  <c r="BS1485" i="10"/>
  <c r="BW1485" i="10"/>
  <c r="BX1485" i="10"/>
  <c r="BY1485" i="10"/>
  <c r="BZ1485" i="10"/>
  <c r="CA1485" i="10"/>
  <c r="CB1485" i="10"/>
  <c r="CC1485" i="10"/>
  <c r="CD1485" i="10"/>
  <c r="CE1485" i="10"/>
  <c r="CF1485" i="10"/>
  <c r="CG1485" i="10"/>
  <c r="CH1485" i="10"/>
  <c r="CI1485" i="10"/>
  <c r="CJ1485" i="10"/>
  <c r="CK1485" i="10"/>
  <c r="BN1486" i="10"/>
  <c r="BO1486" i="10"/>
  <c r="BP1486" i="10"/>
  <c r="BQ1486" i="10"/>
  <c r="BR1486" i="10"/>
  <c r="BS1486" i="10"/>
  <c r="BW1486" i="10"/>
  <c r="BX1486" i="10"/>
  <c r="BY1486" i="10"/>
  <c r="BZ1486" i="10"/>
  <c r="CA1486" i="10"/>
  <c r="CB1486" i="10"/>
  <c r="CC1486" i="10"/>
  <c r="CD1486" i="10"/>
  <c r="CE1486" i="10"/>
  <c r="CF1486" i="10"/>
  <c r="CG1486" i="10"/>
  <c r="CH1486" i="10"/>
  <c r="CI1486" i="10"/>
  <c r="CJ1486" i="10"/>
  <c r="CK1486" i="10"/>
  <c r="BN1487" i="10"/>
  <c r="BO1487" i="10"/>
  <c r="BP1487" i="10"/>
  <c r="BQ1487" i="10"/>
  <c r="BR1487" i="10"/>
  <c r="BS1487" i="10"/>
  <c r="BW1487" i="10"/>
  <c r="BX1487" i="10"/>
  <c r="BY1487" i="10"/>
  <c r="BZ1487" i="10"/>
  <c r="CA1487" i="10"/>
  <c r="CB1487" i="10"/>
  <c r="CC1487" i="10"/>
  <c r="CD1487" i="10"/>
  <c r="CE1487" i="10"/>
  <c r="CF1487" i="10"/>
  <c r="CG1487" i="10"/>
  <c r="CH1487" i="10"/>
  <c r="CI1487" i="10"/>
  <c r="CJ1487" i="10"/>
  <c r="CK1487" i="10"/>
  <c r="BN1488" i="10"/>
  <c r="BO1488" i="10"/>
  <c r="BP1488" i="10"/>
  <c r="BQ1488" i="10"/>
  <c r="BR1488" i="10"/>
  <c r="BS1488" i="10"/>
  <c r="BW1488" i="10"/>
  <c r="BX1488" i="10"/>
  <c r="BY1488" i="10"/>
  <c r="BZ1488" i="10"/>
  <c r="CA1488" i="10"/>
  <c r="CB1488" i="10"/>
  <c r="CC1488" i="10"/>
  <c r="CD1488" i="10"/>
  <c r="CE1488" i="10"/>
  <c r="CF1488" i="10"/>
  <c r="CG1488" i="10"/>
  <c r="CH1488" i="10"/>
  <c r="CI1488" i="10"/>
  <c r="CJ1488" i="10"/>
  <c r="CK1488" i="10"/>
  <c r="BN1489" i="10"/>
  <c r="BO1489" i="10"/>
  <c r="BP1489" i="10"/>
  <c r="BQ1489" i="10"/>
  <c r="BR1489" i="10"/>
  <c r="BS1489" i="10"/>
  <c r="BW1489" i="10"/>
  <c r="CL1489" i="10" s="1"/>
  <c r="CM1489" i="10" s="1"/>
  <c r="BX1489" i="10"/>
  <c r="BY1489" i="10"/>
  <c r="BZ1489" i="10"/>
  <c r="CA1489" i="10"/>
  <c r="CB1489" i="10"/>
  <c r="CC1489" i="10"/>
  <c r="CD1489" i="10"/>
  <c r="CE1489" i="10"/>
  <c r="CF1489" i="10"/>
  <c r="CG1489" i="10"/>
  <c r="CH1489" i="10"/>
  <c r="CI1489" i="10"/>
  <c r="CJ1489" i="10"/>
  <c r="CK1489" i="10"/>
  <c r="BN1490" i="10"/>
  <c r="BO1490" i="10"/>
  <c r="BP1490" i="10"/>
  <c r="BQ1490" i="10"/>
  <c r="BR1490" i="10"/>
  <c r="BS1490" i="10"/>
  <c r="BW1490" i="10"/>
  <c r="BX1490" i="10"/>
  <c r="BY1490" i="10"/>
  <c r="BZ1490" i="10"/>
  <c r="CA1490" i="10"/>
  <c r="CB1490" i="10"/>
  <c r="CC1490" i="10"/>
  <c r="CD1490" i="10"/>
  <c r="CE1490" i="10"/>
  <c r="CF1490" i="10"/>
  <c r="CG1490" i="10"/>
  <c r="CH1490" i="10"/>
  <c r="CI1490" i="10"/>
  <c r="CJ1490" i="10"/>
  <c r="CK1490" i="10"/>
  <c r="BN1491" i="10"/>
  <c r="BO1491" i="10"/>
  <c r="BP1491" i="10"/>
  <c r="BQ1491" i="10"/>
  <c r="BR1491" i="10"/>
  <c r="BS1491" i="10"/>
  <c r="BW1491" i="10"/>
  <c r="BX1491" i="10"/>
  <c r="BY1491" i="10"/>
  <c r="BZ1491" i="10"/>
  <c r="CA1491" i="10"/>
  <c r="CB1491" i="10"/>
  <c r="CC1491" i="10"/>
  <c r="CD1491" i="10"/>
  <c r="CE1491" i="10"/>
  <c r="CF1491" i="10"/>
  <c r="CG1491" i="10"/>
  <c r="CH1491" i="10"/>
  <c r="CI1491" i="10"/>
  <c r="CJ1491" i="10"/>
  <c r="CK1491" i="10"/>
  <c r="BN1492" i="10"/>
  <c r="BO1492" i="10"/>
  <c r="BP1492" i="10"/>
  <c r="BQ1492" i="10"/>
  <c r="BR1492" i="10"/>
  <c r="BS1492" i="10"/>
  <c r="BW1492" i="10"/>
  <c r="BX1492" i="10"/>
  <c r="BY1492" i="10"/>
  <c r="BZ1492" i="10"/>
  <c r="CA1492" i="10"/>
  <c r="CB1492" i="10"/>
  <c r="CC1492" i="10"/>
  <c r="CD1492" i="10"/>
  <c r="CE1492" i="10"/>
  <c r="CF1492" i="10"/>
  <c r="CG1492" i="10"/>
  <c r="CH1492" i="10"/>
  <c r="CI1492" i="10"/>
  <c r="CJ1492" i="10"/>
  <c r="CK1492" i="10"/>
  <c r="BN1493" i="10"/>
  <c r="BO1493" i="10"/>
  <c r="BP1493" i="10"/>
  <c r="BQ1493" i="10"/>
  <c r="BR1493" i="10"/>
  <c r="BS1493" i="10"/>
  <c r="BW1493" i="10"/>
  <c r="BX1493" i="10"/>
  <c r="BY1493" i="10"/>
  <c r="BZ1493" i="10"/>
  <c r="CA1493" i="10"/>
  <c r="CB1493" i="10"/>
  <c r="CC1493" i="10"/>
  <c r="CD1493" i="10"/>
  <c r="CE1493" i="10"/>
  <c r="CF1493" i="10"/>
  <c r="CG1493" i="10"/>
  <c r="CH1493" i="10"/>
  <c r="CI1493" i="10"/>
  <c r="CJ1493" i="10"/>
  <c r="CK1493" i="10"/>
  <c r="BN1494" i="10"/>
  <c r="BO1494" i="10"/>
  <c r="BP1494" i="10"/>
  <c r="BQ1494" i="10"/>
  <c r="BR1494" i="10"/>
  <c r="BS1494" i="10"/>
  <c r="BW1494" i="10"/>
  <c r="BX1494" i="10"/>
  <c r="BY1494" i="10"/>
  <c r="BZ1494" i="10"/>
  <c r="CA1494" i="10"/>
  <c r="CB1494" i="10"/>
  <c r="CC1494" i="10"/>
  <c r="CD1494" i="10"/>
  <c r="CE1494" i="10"/>
  <c r="CF1494" i="10"/>
  <c r="CG1494" i="10"/>
  <c r="CH1494" i="10"/>
  <c r="CI1494" i="10"/>
  <c r="CJ1494" i="10"/>
  <c r="CK1494" i="10"/>
  <c r="BN1495" i="10"/>
  <c r="BO1495" i="10"/>
  <c r="BP1495" i="10"/>
  <c r="BQ1495" i="10"/>
  <c r="BR1495" i="10"/>
  <c r="BS1495" i="10"/>
  <c r="BW1495" i="10"/>
  <c r="BX1495" i="10"/>
  <c r="BY1495" i="10"/>
  <c r="BZ1495" i="10"/>
  <c r="CA1495" i="10"/>
  <c r="CB1495" i="10"/>
  <c r="CC1495" i="10"/>
  <c r="CD1495" i="10"/>
  <c r="CE1495" i="10"/>
  <c r="CF1495" i="10"/>
  <c r="CG1495" i="10"/>
  <c r="CH1495" i="10"/>
  <c r="CI1495" i="10"/>
  <c r="CJ1495" i="10"/>
  <c r="CK1495" i="10"/>
  <c r="BN1496" i="10"/>
  <c r="BO1496" i="10"/>
  <c r="BP1496" i="10"/>
  <c r="BQ1496" i="10"/>
  <c r="BR1496" i="10"/>
  <c r="BS1496" i="10"/>
  <c r="BW1496" i="10"/>
  <c r="BX1496" i="10"/>
  <c r="BY1496" i="10"/>
  <c r="BZ1496" i="10"/>
  <c r="CA1496" i="10"/>
  <c r="CB1496" i="10"/>
  <c r="CC1496" i="10"/>
  <c r="CD1496" i="10"/>
  <c r="CE1496" i="10"/>
  <c r="CF1496" i="10"/>
  <c r="CG1496" i="10"/>
  <c r="CH1496" i="10"/>
  <c r="CI1496" i="10"/>
  <c r="CJ1496" i="10"/>
  <c r="CK1496" i="10"/>
  <c r="BN1497" i="10"/>
  <c r="BO1497" i="10"/>
  <c r="BP1497" i="10"/>
  <c r="BQ1497" i="10"/>
  <c r="BR1497" i="10"/>
  <c r="BS1497" i="10"/>
  <c r="BW1497" i="10"/>
  <c r="BX1497" i="10"/>
  <c r="BY1497" i="10"/>
  <c r="BZ1497" i="10"/>
  <c r="CA1497" i="10"/>
  <c r="CB1497" i="10"/>
  <c r="CC1497" i="10"/>
  <c r="CD1497" i="10"/>
  <c r="CE1497" i="10"/>
  <c r="CF1497" i="10"/>
  <c r="CG1497" i="10"/>
  <c r="CH1497" i="10"/>
  <c r="CI1497" i="10"/>
  <c r="CJ1497" i="10"/>
  <c r="CK1497" i="10"/>
  <c r="BN1498" i="10"/>
  <c r="BO1498" i="10"/>
  <c r="BP1498" i="10"/>
  <c r="BQ1498" i="10"/>
  <c r="BR1498" i="10"/>
  <c r="BS1498" i="10"/>
  <c r="BW1498" i="10"/>
  <c r="BX1498" i="10"/>
  <c r="BY1498" i="10"/>
  <c r="BZ1498" i="10"/>
  <c r="CA1498" i="10"/>
  <c r="CB1498" i="10"/>
  <c r="CC1498" i="10"/>
  <c r="CD1498" i="10"/>
  <c r="CE1498" i="10"/>
  <c r="CF1498" i="10"/>
  <c r="CG1498" i="10"/>
  <c r="CH1498" i="10"/>
  <c r="CI1498" i="10"/>
  <c r="CJ1498" i="10"/>
  <c r="CK1498" i="10"/>
  <c r="BN1499" i="10"/>
  <c r="BO1499" i="10"/>
  <c r="BP1499" i="10"/>
  <c r="BQ1499" i="10"/>
  <c r="BR1499" i="10"/>
  <c r="BS1499" i="10"/>
  <c r="BW1499" i="10"/>
  <c r="BX1499" i="10"/>
  <c r="BY1499" i="10"/>
  <c r="BZ1499" i="10"/>
  <c r="CA1499" i="10"/>
  <c r="CB1499" i="10"/>
  <c r="CC1499" i="10"/>
  <c r="CD1499" i="10"/>
  <c r="CE1499" i="10"/>
  <c r="CF1499" i="10"/>
  <c r="CG1499" i="10"/>
  <c r="CH1499" i="10"/>
  <c r="CI1499" i="10"/>
  <c r="CJ1499" i="10"/>
  <c r="CK1499" i="10"/>
  <c r="BN1500" i="10"/>
  <c r="BO1500" i="10"/>
  <c r="BP1500" i="10"/>
  <c r="BQ1500" i="10"/>
  <c r="BR1500" i="10"/>
  <c r="BS1500" i="10"/>
  <c r="BW1500" i="10"/>
  <c r="BX1500" i="10"/>
  <c r="BY1500" i="10"/>
  <c r="BZ1500" i="10"/>
  <c r="CA1500" i="10"/>
  <c r="CB1500" i="10"/>
  <c r="CC1500" i="10"/>
  <c r="CD1500" i="10"/>
  <c r="CE1500" i="10"/>
  <c r="CF1500" i="10"/>
  <c r="CG1500" i="10"/>
  <c r="CH1500" i="10"/>
  <c r="CI1500" i="10"/>
  <c r="CJ1500" i="10"/>
  <c r="CK1500" i="10"/>
  <c r="BN1501" i="10"/>
  <c r="BO1501" i="10"/>
  <c r="BP1501" i="10"/>
  <c r="BQ1501" i="10"/>
  <c r="BR1501" i="10"/>
  <c r="BS1501" i="10"/>
  <c r="BW1501" i="10"/>
  <c r="BX1501" i="10"/>
  <c r="BY1501" i="10"/>
  <c r="BZ1501" i="10"/>
  <c r="CA1501" i="10"/>
  <c r="CB1501" i="10"/>
  <c r="CC1501" i="10"/>
  <c r="CD1501" i="10"/>
  <c r="CE1501" i="10"/>
  <c r="CF1501" i="10"/>
  <c r="CG1501" i="10"/>
  <c r="CH1501" i="10"/>
  <c r="CI1501" i="10"/>
  <c r="CJ1501" i="10"/>
  <c r="CK1501" i="10"/>
  <c r="BN1502" i="10"/>
  <c r="BO1502" i="10"/>
  <c r="BP1502" i="10"/>
  <c r="BQ1502" i="10"/>
  <c r="BR1502" i="10"/>
  <c r="BS1502" i="10"/>
  <c r="BW1502" i="10"/>
  <c r="BX1502" i="10"/>
  <c r="BY1502" i="10"/>
  <c r="BZ1502" i="10"/>
  <c r="CA1502" i="10"/>
  <c r="CB1502" i="10"/>
  <c r="CC1502" i="10"/>
  <c r="CD1502" i="10"/>
  <c r="CE1502" i="10"/>
  <c r="CF1502" i="10"/>
  <c r="CG1502" i="10"/>
  <c r="CH1502" i="10"/>
  <c r="CI1502" i="10"/>
  <c r="CJ1502" i="10"/>
  <c r="CK1502" i="10"/>
  <c r="BN1503" i="10"/>
  <c r="BO1503" i="10"/>
  <c r="BP1503" i="10"/>
  <c r="BQ1503" i="10"/>
  <c r="BR1503" i="10"/>
  <c r="BS1503" i="10"/>
  <c r="BW1503" i="10"/>
  <c r="BX1503" i="10"/>
  <c r="BY1503" i="10"/>
  <c r="BZ1503" i="10"/>
  <c r="CA1503" i="10"/>
  <c r="CB1503" i="10"/>
  <c r="CC1503" i="10"/>
  <c r="CD1503" i="10"/>
  <c r="CE1503" i="10"/>
  <c r="CF1503" i="10"/>
  <c r="CG1503" i="10"/>
  <c r="CH1503" i="10"/>
  <c r="CI1503" i="10"/>
  <c r="CJ1503" i="10"/>
  <c r="CK1503" i="10"/>
  <c r="BN1504" i="10"/>
  <c r="BO1504" i="10"/>
  <c r="BP1504" i="10"/>
  <c r="BQ1504" i="10"/>
  <c r="BR1504" i="10"/>
  <c r="BS1504" i="10"/>
  <c r="BW1504" i="10"/>
  <c r="BX1504" i="10"/>
  <c r="BY1504" i="10"/>
  <c r="BZ1504" i="10"/>
  <c r="CA1504" i="10"/>
  <c r="CB1504" i="10"/>
  <c r="CC1504" i="10"/>
  <c r="CD1504" i="10"/>
  <c r="CE1504" i="10"/>
  <c r="CF1504" i="10"/>
  <c r="CG1504" i="10"/>
  <c r="CH1504" i="10"/>
  <c r="CI1504" i="10"/>
  <c r="CJ1504" i="10"/>
  <c r="CK1504" i="10"/>
  <c r="BN1505" i="10"/>
  <c r="BO1505" i="10"/>
  <c r="BP1505" i="10"/>
  <c r="BQ1505" i="10"/>
  <c r="BR1505" i="10"/>
  <c r="BS1505" i="10"/>
  <c r="BW1505" i="10"/>
  <c r="BX1505" i="10"/>
  <c r="BY1505" i="10"/>
  <c r="BZ1505" i="10"/>
  <c r="CA1505" i="10"/>
  <c r="CB1505" i="10"/>
  <c r="CC1505" i="10"/>
  <c r="CD1505" i="10"/>
  <c r="CE1505" i="10"/>
  <c r="CF1505" i="10"/>
  <c r="CG1505" i="10"/>
  <c r="CH1505" i="10"/>
  <c r="CI1505" i="10"/>
  <c r="CJ1505" i="10"/>
  <c r="CK1505" i="10"/>
  <c r="BN1506" i="10"/>
  <c r="BO1506" i="10"/>
  <c r="BP1506" i="10"/>
  <c r="BQ1506" i="10"/>
  <c r="BR1506" i="10"/>
  <c r="BS1506" i="10"/>
  <c r="BW1506" i="10"/>
  <c r="BX1506" i="10"/>
  <c r="BY1506" i="10"/>
  <c r="BZ1506" i="10"/>
  <c r="CA1506" i="10"/>
  <c r="CB1506" i="10"/>
  <c r="CC1506" i="10"/>
  <c r="CD1506" i="10"/>
  <c r="CE1506" i="10"/>
  <c r="CF1506" i="10"/>
  <c r="CG1506" i="10"/>
  <c r="CH1506" i="10"/>
  <c r="CI1506" i="10"/>
  <c r="CJ1506" i="10"/>
  <c r="CK1506" i="10"/>
  <c r="BN1507" i="10"/>
  <c r="BO1507" i="10"/>
  <c r="BP1507" i="10"/>
  <c r="BQ1507" i="10"/>
  <c r="BR1507" i="10"/>
  <c r="BS1507" i="10"/>
  <c r="BW1507" i="10"/>
  <c r="BX1507" i="10"/>
  <c r="BY1507" i="10"/>
  <c r="BZ1507" i="10"/>
  <c r="CA1507" i="10"/>
  <c r="CB1507" i="10"/>
  <c r="CC1507" i="10"/>
  <c r="CD1507" i="10"/>
  <c r="CE1507" i="10"/>
  <c r="CF1507" i="10"/>
  <c r="CG1507" i="10"/>
  <c r="CH1507" i="10"/>
  <c r="CI1507" i="10"/>
  <c r="CJ1507" i="10"/>
  <c r="CK1507" i="10"/>
  <c r="BN1508" i="10"/>
  <c r="BO1508" i="10"/>
  <c r="BP1508" i="10"/>
  <c r="BQ1508" i="10"/>
  <c r="BR1508" i="10"/>
  <c r="BS1508" i="10"/>
  <c r="BW1508" i="10"/>
  <c r="BX1508" i="10"/>
  <c r="BY1508" i="10"/>
  <c r="BZ1508" i="10"/>
  <c r="CA1508" i="10"/>
  <c r="CB1508" i="10"/>
  <c r="CC1508" i="10"/>
  <c r="CD1508" i="10"/>
  <c r="CE1508" i="10"/>
  <c r="CF1508" i="10"/>
  <c r="CG1508" i="10"/>
  <c r="CH1508" i="10"/>
  <c r="CI1508" i="10"/>
  <c r="CJ1508" i="10"/>
  <c r="CK1508" i="10"/>
  <c r="BN1509" i="10"/>
  <c r="BO1509" i="10"/>
  <c r="BP1509" i="10"/>
  <c r="BQ1509" i="10"/>
  <c r="BR1509" i="10"/>
  <c r="BS1509" i="10"/>
  <c r="BW1509" i="10"/>
  <c r="BX1509" i="10"/>
  <c r="BY1509" i="10"/>
  <c r="BZ1509" i="10"/>
  <c r="CA1509" i="10"/>
  <c r="CB1509" i="10"/>
  <c r="CC1509" i="10"/>
  <c r="CD1509" i="10"/>
  <c r="CE1509" i="10"/>
  <c r="CF1509" i="10"/>
  <c r="CG1509" i="10"/>
  <c r="CH1509" i="10"/>
  <c r="CI1509" i="10"/>
  <c r="CJ1509" i="10"/>
  <c r="CK1509" i="10"/>
  <c r="BN1510" i="10"/>
  <c r="BO1510" i="10"/>
  <c r="BP1510" i="10"/>
  <c r="BQ1510" i="10"/>
  <c r="BR1510" i="10"/>
  <c r="BS1510" i="10"/>
  <c r="BW1510" i="10"/>
  <c r="BX1510" i="10"/>
  <c r="BY1510" i="10"/>
  <c r="BZ1510" i="10"/>
  <c r="CA1510" i="10"/>
  <c r="CB1510" i="10"/>
  <c r="CC1510" i="10"/>
  <c r="CD1510" i="10"/>
  <c r="CE1510" i="10"/>
  <c r="CF1510" i="10"/>
  <c r="CG1510" i="10"/>
  <c r="CH1510" i="10"/>
  <c r="CI1510" i="10"/>
  <c r="CJ1510" i="10"/>
  <c r="CK1510" i="10"/>
  <c r="BN1511" i="10"/>
  <c r="BO1511" i="10"/>
  <c r="BP1511" i="10"/>
  <c r="BQ1511" i="10"/>
  <c r="BR1511" i="10"/>
  <c r="BS1511" i="10"/>
  <c r="BW1511" i="10"/>
  <c r="BX1511" i="10"/>
  <c r="BY1511" i="10"/>
  <c r="BZ1511" i="10"/>
  <c r="CA1511" i="10"/>
  <c r="CB1511" i="10"/>
  <c r="CC1511" i="10"/>
  <c r="CD1511" i="10"/>
  <c r="CE1511" i="10"/>
  <c r="CF1511" i="10"/>
  <c r="CG1511" i="10"/>
  <c r="CH1511" i="10"/>
  <c r="CI1511" i="10"/>
  <c r="CJ1511" i="10"/>
  <c r="CK1511" i="10"/>
  <c r="BN1512" i="10"/>
  <c r="BO1512" i="10"/>
  <c r="BP1512" i="10"/>
  <c r="BQ1512" i="10"/>
  <c r="BR1512" i="10"/>
  <c r="BS1512" i="10"/>
  <c r="BW1512" i="10"/>
  <c r="BX1512" i="10"/>
  <c r="BY1512" i="10"/>
  <c r="BZ1512" i="10"/>
  <c r="CA1512" i="10"/>
  <c r="CB1512" i="10"/>
  <c r="CC1512" i="10"/>
  <c r="CD1512" i="10"/>
  <c r="CE1512" i="10"/>
  <c r="CF1512" i="10"/>
  <c r="CG1512" i="10"/>
  <c r="CH1512" i="10"/>
  <c r="CI1512" i="10"/>
  <c r="CJ1512" i="10"/>
  <c r="CK1512" i="10"/>
  <c r="BN1513" i="10"/>
  <c r="BO1513" i="10"/>
  <c r="BP1513" i="10"/>
  <c r="BQ1513" i="10"/>
  <c r="BR1513" i="10"/>
  <c r="BS1513" i="10"/>
  <c r="BW1513" i="10"/>
  <c r="BX1513" i="10"/>
  <c r="BY1513" i="10"/>
  <c r="BZ1513" i="10"/>
  <c r="CA1513" i="10"/>
  <c r="CB1513" i="10"/>
  <c r="CC1513" i="10"/>
  <c r="CD1513" i="10"/>
  <c r="CE1513" i="10"/>
  <c r="CF1513" i="10"/>
  <c r="CG1513" i="10"/>
  <c r="CH1513" i="10"/>
  <c r="CI1513" i="10"/>
  <c r="CJ1513" i="10"/>
  <c r="CK1513" i="10"/>
  <c r="BN1514" i="10"/>
  <c r="BO1514" i="10"/>
  <c r="BP1514" i="10"/>
  <c r="BQ1514" i="10"/>
  <c r="BR1514" i="10"/>
  <c r="BS1514" i="10"/>
  <c r="BW1514" i="10"/>
  <c r="BX1514" i="10"/>
  <c r="BY1514" i="10"/>
  <c r="BZ1514" i="10"/>
  <c r="CA1514" i="10"/>
  <c r="CB1514" i="10"/>
  <c r="CC1514" i="10"/>
  <c r="CD1514" i="10"/>
  <c r="CE1514" i="10"/>
  <c r="CF1514" i="10"/>
  <c r="CG1514" i="10"/>
  <c r="CH1514" i="10"/>
  <c r="CI1514" i="10"/>
  <c r="CJ1514" i="10"/>
  <c r="CK1514" i="10"/>
  <c r="BN1515" i="10"/>
  <c r="BO1515" i="10"/>
  <c r="BP1515" i="10"/>
  <c r="BQ1515" i="10"/>
  <c r="BR1515" i="10"/>
  <c r="BS1515" i="10"/>
  <c r="BW1515" i="10"/>
  <c r="BX1515" i="10"/>
  <c r="BY1515" i="10"/>
  <c r="BZ1515" i="10"/>
  <c r="CA1515" i="10"/>
  <c r="CB1515" i="10"/>
  <c r="CC1515" i="10"/>
  <c r="CD1515" i="10"/>
  <c r="CE1515" i="10"/>
  <c r="CF1515" i="10"/>
  <c r="CG1515" i="10"/>
  <c r="CH1515" i="10"/>
  <c r="CI1515" i="10"/>
  <c r="CJ1515" i="10"/>
  <c r="CK1515" i="10"/>
  <c r="BN1516" i="10"/>
  <c r="BO1516" i="10"/>
  <c r="BP1516" i="10"/>
  <c r="BQ1516" i="10"/>
  <c r="BR1516" i="10"/>
  <c r="BS1516" i="10"/>
  <c r="BW1516" i="10"/>
  <c r="BX1516" i="10"/>
  <c r="BY1516" i="10"/>
  <c r="BZ1516" i="10"/>
  <c r="CA1516" i="10"/>
  <c r="CB1516" i="10"/>
  <c r="CC1516" i="10"/>
  <c r="CD1516" i="10"/>
  <c r="CE1516" i="10"/>
  <c r="CF1516" i="10"/>
  <c r="CG1516" i="10"/>
  <c r="CH1516" i="10"/>
  <c r="CI1516" i="10"/>
  <c r="CJ1516" i="10"/>
  <c r="CK1516" i="10"/>
  <c r="BN1517" i="10"/>
  <c r="BO1517" i="10"/>
  <c r="BP1517" i="10"/>
  <c r="BQ1517" i="10"/>
  <c r="BR1517" i="10"/>
  <c r="BS1517" i="10"/>
  <c r="BW1517" i="10"/>
  <c r="BX1517" i="10"/>
  <c r="BY1517" i="10"/>
  <c r="BZ1517" i="10"/>
  <c r="CA1517" i="10"/>
  <c r="CB1517" i="10"/>
  <c r="CC1517" i="10"/>
  <c r="CD1517" i="10"/>
  <c r="CE1517" i="10"/>
  <c r="CF1517" i="10"/>
  <c r="CG1517" i="10"/>
  <c r="CH1517" i="10"/>
  <c r="CI1517" i="10"/>
  <c r="CJ1517" i="10"/>
  <c r="CK1517" i="10"/>
  <c r="BN1518" i="10"/>
  <c r="BO1518" i="10"/>
  <c r="BP1518" i="10"/>
  <c r="BQ1518" i="10"/>
  <c r="BR1518" i="10"/>
  <c r="BS1518" i="10"/>
  <c r="BW1518" i="10"/>
  <c r="BX1518" i="10"/>
  <c r="BY1518" i="10"/>
  <c r="BZ1518" i="10"/>
  <c r="CA1518" i="10"/>
  <c r="CB1518" i="10"/>
  <c r="CC1518" i="10"/>
  <c r="CD1518" i="10"/>
  <c r="CE1518" i="10"/>
  <c r="CF1518" i="10"/>
  <c r="CG1518" i="10"/>
  <c r="CH1518" i="10"/>
  <c r="CI1518" i="10"/>
  <c r="CJ1518" i="10"/>
  <c r="CK1518" i="10"/>
  <c r="BN1519" i="10"/>
  <c r="BO1519" i="10"/>
  <c r="BP1519" i="10"/>
  <c r="BQ1519" i="10"/>
  <c r="BR1519" i="10"/>
  <c r="BS1519" i="10"/>
  <c r="BW1519" i="10"/>
  <c r="BX1519" i="10"/>
  <c r="BY1519" i="10"/>
  <c r="BZ1519" i="10"/>
  <c r="CA1519" i="10"/>
  <c r="CB1519" i="10"/>
  <c r="CC1519" i="10"/>
  <c r="CD1519" i="10"/>
  <c r="CE1519" i="10"/>
  <c r="CF1519" i="10"/>
  <c r="CG1519" i="10"/>
  <c r="CH1519" i="10"/>
  <c r="CI1519" i="10"/>
  <c r="CJ1519" i="10"/>
  <c r="CK1519" i="10"/>
  <c r="BN1520" i="10"/>
  <c r="BO1520" i="10"/>
  <c r="BP1520" i="10"/>
  <c r="BQ1520" i="10"/>
  <c r="BR1520" i="10"/>
  <c r="BS1520" i="10"/>
  <c r="BW1520" i="10"/>
  <c r="BX1520" i="10"/>
  <c r="BY1520" i="10"/>
  <c r="BZ1520" i="10"/>
  <c r="CA1520" i="10"/>
  <c r="CB1520" i="10"/>
  <c r="CC1520" i="10"/>
  <c r="CD1520" i="10"/>
  <c r="CE1520" i="10"/>
  <c r="CF1520" i="10"/>
  <c r="CG1520" i="10"/>
  <c r="CH1520" i="10"/>
  <c r="CI1520" i="10"/>
  <c r="CJ1520" i="10"/>
  <c r="CK1520" i="10"/>
  <c r="BN1521" i="10"/>
  <c r="BO1521" i="10"/>
  <c r="BP1521" i="10"/>
  <c r="BQ1521" i="10"/>
  <c r="BR1521" i="10"/>
  <c r="BS1521" i="10"/>
  <c r="BW1521" i="10"/>
  <c r="BX1521" i="10"/>
  <c r="BY1521" i="10"/>
  <c r="BZ1521" i="10"/>
  <c r="CA1521" i="10"/>
  <c r="CB1521" i="10"/>
  <c r="CC1521" i="10"/>
  <c r="CD1521" i="10"/>
  <c r="CE1521" i="10"/>
  <c r="CF1521" i="10"/>
  <c r="CG1521" i="10"/>
  <c r="CH1521" i="10"/>
  <c r="CI1521" i="10"/>
  <c r="CJ1521" i="10"/>
  <c r="CK1521" i="10"/>
  <c r="BN1522" i="10"/>
  <c r="BO1522" i="10"/>
  <c r="BP1522" i="10"/>
  <c r="BQ1522" i="10"/>
  <c r="BR1522" i="10"/>
  <c r="BS1522" i="10"/>
  <c r="BW1522" i="10"/>
  <c r="BX1522" i="10"/>
  <c r="BY1522" i="10"/>
  <c r="BZ1522" i="10"/>
  <c r="CA1522" i="10"/>
  <c r="CB1522" i="10"/>
  <c r="CC1522" i="10"/>
  <c r="CD1522" i="10"/>
  <c r="CE1522" i="10"/>
  <c r="CF1522" i="10"/>
  <c r="CG1522" i="10"/>
  <c r="CH1522" i="10"/>
  <c r="CI1522" i="10"/>
  <c r="CJ1522" i="10"/>
  <c r="CK1522" i="10"/>
  <c r="BN1523" i="10"/>
  <c r="BO1523" i="10"/>
  <c r="BP1523" i="10"/>
  <c r="BQ1523" i="10"/>
  <c r="BR1523" i="10"/>
  <c r="BS1523" i="10"/>
  <c r="BW1523" i="10"/>
  <c r="BX1523" i="10"/>
  <c r="BY1523" i="10"/>
  <c r="BZ1523" i="10"/>
  <c r="CA1523" i="10"/>
  <c r="CB1523" i="10"/>
  <c r="CC1523" i="10"/>
  <c r="CD1523" i="10"/>
  <c r="CE1523" i="10"/>
  <c r="CF1523" i="10"/>
  <c r="CG1523" i="10"/>
  <c r="CH1523" i="10"/>
  <c r="CI1523" i="10"/>
  <c r="CJ1523" i="10"/>
  <c r="CK1523" i="10"/>
  <c r="BN1524" i="10"/>
  <c r="BO1524" i="10"/>
  <c r="BP1524" i="10"/>
  <c r="BQ1524" i="10"/>
  <c r="BR1524" i="10"/>
  <c r="BS1524" i="10"/>
  <c r="BW1524" i="10"/>
  <c r="BX1524" i="10"/>
  <c r="BY1524" i="10"/>
  <c r="BZ1524" i="10"/>
  <c r="CA1524" i="10"/>
  <c r="CB1524" i="10"/>
  <c r="CC1524" i="10"/>
  <c r="CD1524" i="10"/>
  <c r="CE1524" i="10"/>
  <c r="CF1524" i="10"/>
  <c r="CG1524" i="10"/>
  <c r="CH1524" i="10"/>
  <c r="CI1524" i="10"/>
  <c r="CJ1524" i="10"/>
  <c r="CK1524" i="10"/>
  <c r="BN1525" i="10"/>
  <c r="BO1525" i="10"/>
  <c r="BP1525" i="10"/>
  <c r="BQ1525" i="10"/>
  <c r="BR1525" i="10"/>
  <c r="BS1525" i="10"/>
  <c r="BW1525" i="10"/>
  <c r="BX1525" i="10"/>
  <c r="BY1525" i="10"/>
  <c r="BZ1525" i="10"/>
  <c r="CA1525" i="10"/>
  <c r="CB1525" i="10"/>
  <c r="CC1525" i="10"/>
  <c r="CD1525" i="10"/>
  <c r="CE1525" i="10"/>
  <c r="CF1525" i="10"/>
  <c r="CG1525" i="10"/>
  <c r="CH1525" i="10"/>
  <c r="CI1525" i="10"/>
  <c r="CJ1525" i="10"/>
  <c r="CK1525" i="10"/>
  <c r="BN1526" i="10"/>
  <c r="BO1526" i="10"/>
  <c r="BP1526" i="10"/>
  <c r="BQ1526" i="10"/>
  <c r="BR1526" i="10"/>
  <c r="BS1526" i="10"/>
  <c r="BW1526" i="10"/>
  <c r="BX1526" i="10"/>
  <c r="BY1526" i="10"/>
  <c r="BZ1526" i="10"/>
  <c r="CA1526" i="10"/>
  <c r="CB1526" i="10"/>
  <c r="CC1526" i="10"/>
  <c r="CD1526" i="10"/>
  <c r="CE1526" i="10"/>
  <c r="CF1526" i="10"/>
  <c r="CG1526" i="10"/>
  <c r="CH1526" i="10"/>
  <c r="CI1526" i="10"/>
  <c r="CJ1526" i="10"/>
  <c r="CK1526" i="10"/>
  <c r="BN1527" i="10"/>
  <c r="BO1527" i="10"/>
  <c r="BP1527" i="10"/>
  <c r="BQ1527" i="10"/>
  <c r="BR1527" i="10"/>
  <c r="BS1527" i="10"/>
  <c r="BW1527" i="10"/>
  <c r="BX1527" i="10"/>
  <c r="BY1527" i="10"/>
  <c r="BZ1527" i="10"/>
  <c r="CA1527" i="10"/>
  <c r="CB1527" i="10"/>
  <c r="CC1527" i="10"/>
  <c r="CD1527" i="10"/>
  <c r="CE1527" i="10"/>
  <c r="CF1527" i="10"/>
  <c r="CG1527" i="10"/>
  <c r="CH1527" i="10"/>
  <c r="CI1527" i="10"/>
  <c r="CJ1527" i="10"/>
  <c r="CK1527" i="10"/>
  <c r="BN1528" i="10"/>
  <c r="BO1528" i="10"/>
  <c r="BP1528" i="10"/>
  <c r="BQ1528" i="10"/>
  <c r="BR1528" i="10"/>
  <c r="BS1528" i="10"/>
  <c r="BW1528" i="10"/>
  <c r="BX1528" i="10"/>
  <c r="BY1528" i="10"/>
  <c r="BZ1528" i="10"/>
  <c r="CA1528" i="10"/>
  <c r="CB1528" i="10"/>
  <c r="CC1528" i="10"/>
  <c r="CD1528" i="10"/>
  <c r="CE1528" i="10"/>
  <c r="CF1528" i="10"/>
  <c r="CG1528" i="10"/>
  <c r="CH1528" i="10"/>
  <c r="CI1528" i="10"/>
  <c r="CJ1528" i="10"/>
  <c r="CK1528" i="10"/>
  <c r="BN1529" i="10"/>
  <c r="BO1529" i="10"/>
  <c r="BP1529" i="10"/>
  <c r="BQ1529" i="10"/>
  <c r="BR1529" i="10"/>
  <c r="BS1529" i="10"/>
  <c r="BW1529" i="10"/>
  <c r="BX1529" i="10"/>
  <c r="BY1529" i="10"/>
  <c r="BZ1529" i="10"/>
  <c r="CA1529" i="10"/>
  <c r="CB1529" i="10"/>
  <c r="CC1529" i="10"/>
  <c r="CD1529" i="10"/>
  <c r="CE1529" i="10"/>
  <c r="CF1529" i="10"/>
  <c r="CG1529" i="10"/>
  <c r="CH1529" i="10"/>
  <c r="CI1529" i="10"/>
  <c r="CJ1529" i="10"/>
  <c r="CK1529" i="10"/>
  <c r="BN1530" i="10"/>
  <c r="BO1530" i="10"/>
  <c r="BP1530" i="10"/>
  <c r="BQ1530" i="10"/>
  <c r="BR1530" i="10"/>
  <c r="BS1530" i="10"/>
  <c r="BW1530" i="10"/>
  <c r="BX1530" i="10"/>
  <c r="BY1530" i="10"/>
  <c r="BZ1530" i="10"/>
  <c r="CA1530" i="10"/>
  <c r="CB1530" i="10"/>
  <c r="CC1530" i="10"/>
  <c r="CD1530" i="10"/>
  <c r="CE1530" i="10"/>
  <c r="CF1530" i="10"/>
  <c r="CG1530" i="10"/>
  <c r="CH1530" i="10"/>
  <c r="CI1530" i="10"/>
  <c r="CJ1530" i="10"/>
  <c r="CK1530" i="10"/>
  <c r="BN1531" i="10"/>
  <c r="BO1531" i="10"/>
  <c r="BP1531" i="10"/>
  <c r="BQ1531" i="10"/>
  <c r="BR1531" i="10"/>
  <c r="BS1531" i="10"/>
  <c r="BW1531" i="10"/>
  <c r="BX1531" i="10"/>
  <c r="BY1531" i="10"/>
  <c r="BZ1531" i="10"/>
  <c r="CA1531" i="10"/>
  <c r="CB1531" i="10"/>
  <c r="CC1531" i="10"/>
  <c r="CD1531" i="10"/>
  <c r="CE1531" i="10"/>
  <c r="CF1531" i="10"/>
  <c r="CG1531" i="10"/>
  <c r="CH1531" i="10"/>
  <c r="CI1531" i="10"/>
  <c r="CJ1531" i="10"/>
  <c r="CK1531" i="10"/>
  <c r="BN1532" i="10"/>
  <c r="BO1532" i="10"/>
  <c r="BP1532" i="10"/>
  <c r="BQ1532" i="10"/>
  <c r="BR1532" i="10"/>
  <c r="BS1532" i="10"/>
  <c r="BW1532" i="10"/>
  <c r="BX1532" i="10"/>
  <c r="BY1532" i="10"/>
  <c r="BZ1532" i="10"/>
  <c r="CA1532" i="10"/>
  <c r="CB1532" i="10"/>
  <c r="CC1532" i="10"/>
  <c r="CD1532" i="10"/>
  <c r="CE1532" i="10"/>
  <c r="CF1532" i="10"/>
  <c r="CG1532" i="10"/>
  <c r="CH1532" i="10"/>
  <c r="CI1532" i="10"/>
  <c r="CJ1532" i="10"/>
  <c r="CK1532" i="10"/>
  <c r="BN1533" i="10"/>
  <c r="BO1533" i="10"/>
  <c r="BP1533" i="10"/>
  <c r="BQ1533" i="10"/>
  <c r="BR1533" i="10"/>
  <c r="BS1533" i="10"/>
  <c r="BW1533" i="10"/>
  <c r="BX1533" i="10"/>
  <c r="BY1533" i="10"/>
  <c r="BZ1533" i="10"/>
  <c r="CA1533" i="10"/>
  <c r="CB1533" i="10"/>
  <c r="CC1533" i="10"/>
  <c r="CD1533" i="10"/>
  <c r="CE1533" i="10"/>
  <c r="CF1533" i="10"/>
  <c r="CG1533" i="10"/>
  <c r="CH1533" i="10"/>
  <c r="CI1533" i="10"/>
  <c r="CJ1533" i="10"/>
  <c r="CK1533" i="10"/>
  <c r="BN1534" i="10"/>
  <c r="BO1534" i="10"/>
  <c r="BP1534" i="10"/>
  <c r="BQ1534" i="10"/>
  <c r="BR1534" i="10"/>
  <c r="BS1534" i="10"/>
  <c r="BW1534" i="10"/>
  <c r="BX1534" i="10"/>
  <c r="BY1534" i="10"/>
  <c r="BZ1534" i="10"/>
  <c r="CA1534" i="10"/>
  <c r="CB1534" i="10"/>
  <c r="CC1534" i="10"/>
  <c r="CD1534" i="10"/>
  <c r="CE1534" i="10"/>
  <c r="CF1534" i="10"/>
  <c r="CG1534" i="10"/>
  <c r="CH1534" i="10"/>
  <c r="CI1534" i="10"/>
  <c r="CJ1534" i="10"/>
  <c r="CK1534" i="10"/>
  <c r="BN1535" i="10"/>
  <c r="BO1535" i="10"/>
  <c r="BP1535" i="10"/>
  <c r="BQ1535" i="10"/>
  <c r="BR1535" i="10"/>
  <c r="BS1535" i="10"/>
  <c r="BW1535" i="10"/>
  <c r="BX1535" i="10"/>
  <c r="BY1535" i="10"/>
  <c r="BZ1535" i="10"/>
  <c r="CA1535" i="10"/>
  <c r="CB1535" i="10"/>
  <c r="CC1535" i="10"/>
  <c r="CD1535" i="10"/>
  <c r="CE1535" i="10"/>
  <c r="CF1535" i="10"/>
  <c r="CG1535" i="10"/>
  <c r="CH1535" i="10"/>
  <c r="CI1535" i="10"/>
  <c r="CJ1535" i="10"/>
  <c r="CK1535" i="10"/>
  <c r="BN1536" i="10"/>
  <c r="BO1536" i="10"/>
  <c r="BP1536" i="10"/>
  <c r="BQ1536" i="10"/>
  <c r="BR1536" i="10"/>
  <c r="BS1536" i="10"/>
  <c r="BW1536" i="10"/>
  <c r="BX1536" i="10"/>
  <c r="BY1536" i="10"/>
  <c r="BZ1536" i="10"/>
  <c r="CA1536" i="10"/>
  <c r="CB1536" i="10"/>
  <c r="CC1536" i="10"/>
  <c r="CD1536" i="10"/>
  <c r="CE1536" i="10"/>
  <c r="CF1536" i="10"/>
  <c r="CG1536" i="10"/>
  <c r="CH1536" i="10"/>
  <c r="CI1536" i="10"/>
  <c r="CJ1536" i="10"/>
  <c r="CK1536" i="10"/>
  <c r="BN1537" i="10"/>
  <c r="BO1537" i="10"/>
  <c r="BP1537" i="10"/>
  <c r="BQ1537" i="10"/>
  <c r="BR1537" i="10"/>
  <c r="BS1537" i="10"/>
  <c r="BW1537" i="10"/>
  <c r="BX1537" i="10"/>
  <c r="BY1537" i="10"/>
  <c r="BZ1537" i="10"/>
  <c r="CA1537" i="10"/>
  <c r="CB1537" i="10"/>
  <c r="CC1537" i="10"/>
  <c r="CD1537" i="10"/>
  <c r="CE1537" i="10"/>
  <c r="CF1537" i="10"/>
  <c r="CG1537" i="10"/>
  <c r="CH1537" i="10"/>
  <c r="CI1537" i="10"/>
  <c r="CJ1537" i="10"/>
  <c r="CK1537" i="10"/>
  <c r="BN1538" i="10"/>
  <c r="BO1538" i="10"/>
  <c r="BP1538" i="10"/>
  <c r="BQ1538" i="10"/>
  <c r="BR1538" i="10"/>
  <c r="BS1538" i="10"/>
  <c r="BW1538" i="10"/>
  <c r="BX1538" i="10"/>
  <c r="BY1538" i="10"/>
  <c r="BZ1538" i="10"/>
  <c r="CA1538" i="10"/>
  <c r="CB1538" i="10"/>
  <c r="CC1538" i="10"/>
  <c r="CD1538" i="10"/>
  <c r="CE1538" i="10"/>
  <c r="CF1538" i="10"/>
  <c r="CG1538" i="10"/>
  <c r="CH1538" i="10"/>
  <c r="CI1538" i="10"/>
  <c r="CJ1538" i="10"/>
  <c r="CK1538" i="10"/>
  <c r="BN1539" i="10"/>
  <c r="BO1539" i="10"/>
  <c r="BP1539" i="10"/>
  <c r="BQ1539" i="10"/>
  <c r="BR1539" i="10"/>
  <c r="BS1539" i="10"/>
  <c r="BW1539" i="10"/>
  <c r="BX1539" i="10"/>
  <c r="BY1539" i="10"/>
  <c r="BZ1539" i="10"/>
  <c r="CA1539" i="10"/>
  <c r="CB1539" i="10"/>
  <c r="CC1539" i="10"/>
  <c r="CD1539" i="10"/>
  <c r="CE1539" i="10"/>
  <c r="CF1539" i="10"/>
  <c r="CG1539" i="10"/>
  <c r="CH1539" i="10"/>
  <c r="CI1539" i="10"/>
  <c r="CJ1539" i="10"/>
  <c r="CK1539" i="10"/>
  <c r="BN1540" i="10"/>
  <c r="BO1540" i="10"/>
  <c r="BP1540" i="10"/>
  <c r="BQ1540" i="10"/>
  <c r="BR1540" i="10"/>
  <c r="BS1540" i="10"/>
  <c r="BW1540" i="10"/>
  <c r="BX1540" i="10"/>
  <c r="BY1540" i="10"/>
  <c r="BZ1540" i="10"/>
  <c r="CA1540" i="10"/>
  <c r="CB1540" i="10"/>
  <c r="CC1540" i="10"/>
  <c r="CD1540" i="10"/>
  <c r="CE1540" i="10"/>
  <c r="CF1540" i="10"/>
  <c r="CG1540" i="10"/>
  <c r="CH1540" i="10"/>
  <c r="CI1540" i="10"/>
  <c r="CJ1540" i="10"/>
  <c r="CK1540" i="10"/>
  <c r="BN1541" i="10"/>
  <c r="BO1541" i="10"/>
  <c r="BP1541" i="10"/>
  <c r="BQ1541" i="10"/>
  <c r="BR1541" i="10"/>
  <c r="BS1541" i="10"/>
  <c r="BW1541" i="10"/>
  <c r="BX1541" i="10"/>
  <c r="BY1541" i="10"/>
  <c r="BZ1541" i="10"/>
  <c r="CA1541" i="10"/>
  <c r="CB1541" i="10"/>
  <c r="CC1541" i="10"/>
  <c r="CD1541" i="10"/>
  <c r="CE1541" i="10"/>
  <c r="CF1541" i="10"/>
  <c r="CG1541" i="10"/>
  <c r="CH1541" i="10"/>
  <c r="CI1541" i="10"/>
  <c r="CJ1541" i="10"/>
  <c r="CK1541" i="10"/>
  <c r="BN1542" i="10"/>
  <c r="BO1542" i="10"/>
  <c r="BP1542" i="10"/>
  <c r="BQ1542" i="10"/>
  <c r="BR1542" i="10"/>
  <c r="BS1542" i="10"/>
  <c r="BW1542" i="10"/>
  <c r="BX1542" i="10"/>
  <c r="BY1542" i="10"/>
  <c r="BZ1542" i="10"/>
  <c r="CA1542" i="10"/>
  <c r="CB1542" i="10"/>
  <c r="CC1542" i="10"/>
  <c r="CD1542" i="10"/>
  <c r="CE1542" i="10"/>
  <c r="CF1542" i="10"/>
  <c r="CG1542" i="10"/>
  <c r="CH1542" i="10"/>
  <c r="CI1542" i="10"/>
  <c r="CJ1542" i="10"/>
  <c r="CK1542" i="10"/>
  <c r="BN1543" i="10"/>
  <c r="BO1543" i="10"/>
  <c r="BP1543" i="10"/>
  <c r="BQ1543" i="10"/>
  <c r="BR1543" i="10"/>
  <c r="BS1543" i="10"/>
  <c r="BW1543" i="10"/>
  <c r="BX1543" i="10"/>
  <c r="BY1543" i="10"/>
  <c r="BZ1543" i="10"/>
  <c r="CA1543" i="10"/>
  <c r="CB1543" i="10"/>
  <c r="CC1543" i="10"/>
  <c r="CD1543" i="10"/>
  <c r="CE1543" i="10"/>
  <c r="CF1543" i="10"/>
  <c r="CG1543" i="10"/>
  <c r="CH1543" i="10"/>
  <c r="CI1543" i="10"/>
  <c r="CJ1543" i="10"/>
  <c r="CK1543" i="10"/>
  <c r="BN1544" i="10"/>
  <c r="BO1544" i="10"/>
  <c r="BP1544" i="10"/>
  <c r="BQ1544" i="10"/>
  <c r="BR1544" i="10"/>
  <c r="BS1544" i="10"/>
  <c r="BW1544" i="10"/>
  <c r="BX1544" i="10"/>
  <c r="BY1544" i="10"/>
  <c r="BZ1544" i="10"/>
  <c r="CA1544" i="10"/>
  <c r="CB1544" i="10"/>
  <c r="CC1544" i="10"/>
  <c r="CD1544" i="10"/>
  <c r="CE1544" i="10"/>
  <c r="CF1544" i="10"/>
  <c r="CG1544" i="10"/>
  <c r="CH1544" i="10"/>
  <c r="CI1544" i="10"/>
  <c r="CJ1544" i="10"/>
  <c r="CK1544" i="10"/>
  <c r="BK1425" i="10"/>
  <c r="BL1425" i="10"/>
  <c r="BK1448" i="10"/>
  <c r="BL1448" i="10" s="1"/>
  <c r="BK1485" i="10"/>
  <c r="BL1485" i="10" s="1"/>
  <c r="BK1522" i="10"/>
  <c r="BL1522" i="10" s="1"/>
  <c r="BK1544" i="10"/>
  <c r="BL1544" i="10"/>
  <c r="BH1425" i="10"/>
  <c r="BI1425" i="10"/>
  <c r="BJ1425" i="10"/>
  <c r="BH1426" i="10"/>
  <c r="BK1426" i="10" s="1"/>
  <c r="BI1426" i="10"/>
  <c r="BJ1426" i="10"/>
  <c r="BH1427" i="10"/>
  <c r="BK1427" i="10" s="1"/>
  <c r="BL1427" i="10" s="1"/>
  <c r="BI1427" i="10"/>
  <c r="BJ1427" i="10"/>
  <c r="BH1428" i="10"/>
  <c r="BK1428" i="10" s="1"/>
  <c r="BL1428" i="10" s="1"/>
  <c r="BI1428" i="10"/>
  <c r="BJ1428" i="10"/>
  <c r="BH1429" i="10"/>
  <c r="BI1429" i="10"/>
  <c r="BJ1429" i="10"/>
  <c r="BK1429" i="10" s="1"/>
  <c r="BL1429" i="10" s="1"/>
  <c r="BH1430" i="10"/>
  <c r="BI1430" i="10"/>
  <c r="BJ1430" i="10"/>
  <c r="BK1430" i="10" s="1"/>
  <c r="BL1430" i="10" s="1"/>
  <c r="BH1431" i="10"/>
  <c r="BI1431" i="10"/>
  <c r="BJ1431" i="10"/>
  <c r="BH1432" i="10"/>
  <c r="BK1432" i="10" s="1"/>
  <c r="BL1432" i="10" s="1"/>
  <c r="BI1432" i="10"/>
  <c r="BJ1432" i="10"/>
  <c r="BH1433" i="10"/>
  <c r="BI1433" i="10"/>
  <c r="BJ1433" i="10"/>
  <c r="BH1434" i="10"/>
  <c r="BK1434" i="10" s="1"/>
  <c r="BL1434" i="10" s="1"/>
  <c r="BI1434" i="10"/>
  <c r="BJ1434" i="10"/>
  <c r="BH1435" i="10"/>
  <c r="BI1435" i="10"/>
  <c r="BJ1435" i="10"/>
  <c r="BH1436" i="10"/>
  <c r="BK1436" i="10" s="1"/>
  <c r="BL1436" i="10" s="1"/>
  <c r="BI1436" i="10"/>
  <c r="BJ1436" i="10"/>
  <c r="BH1437" i="10"/>
  <c r="BI1437" i="10"/>
  <c r="BJ1437" i="10"/>
  <c r="BK1437" i="10" s="1"/>
  <c r="BL1437" i="10" s="1"/>
  <c r="BH1438" i="10"/>
  <c r="BI1438" i="10"/>
  <c r="BJ1438" i="10"/>
  <c r="BH1439" i="10"/>
  <c r="BI1439" i="10"/>
  <c r="BK1439" i="10" s="1"/>
  <c r="BL1439" i="10" s="1"/>
  <c r="BJ1439" i="10"/>
  <c r="BH1440" i="10"/>
  <c r="BI1440" i="10"/>
  <c r="BK1440" i="10" s="1"/>
  <c r="BL1440" i="10" s="1"/>
  <c r="BJ1440" i="10"/>
  <c r="BH1441" i="10"/>
  <c r="BI1441" i="10"/>
  <c r="BK1441" i="10" s="1"/>
  <c r="BL1441" i="10" s="1"/>
  <c r="BJ1441" i="10"/>
  <c r="BH1442" i="10"/>
  <c r="BK1442" i="10" s="1"/>
  <c r="BL1442" i="10" s="1"/>
  <c r="BI1442" i="10"/>
  <c r="BJ1442" i="10"/>
  <c r="BH1443" i="10"/>
  <c r="BK1443" i="10" s="1"/>
  <c r="BL1443" i="10" s="1"/>
  <c r="BI1443" i="10"/>
  <c r="BJ1443" i="10"/>
  <c r="BH1444" i="10"/>
  <c r="BK1444" i="10" s="1"/>
  <c r="BL1444" i="10" s="1"/>
  <c r="BI1444" i="10"/>
  <c r="BJ1444" i="10"/>
  <c r="BH1445" i="10"/>
  <c r="BI1445" i="10"/>
  <c r="BJ1445" i="10"/>
  <c r="BK1445" i="10" s="1"/>
  <c r="BL1445" i="10" s="1"/>
  <c r="BH1446" i="10"/>
  <c r="BI1446" i="10"/>
  <c r="BJ1446" i="10"/>
  <c r="BK1446" i="10" s="1"/>
  <c r="BL1446" i="10" s="1"/>
  <c r="BH1447" i="10"/>
  <c r="BI1447" i="10"/>
  <c r="BJ1447" i="10"/>
  <c r="BH1448" i="10"/>
  <c r="BI1448" i="10"/>
  <c r="BJ1448" i="10"/>
  <c r="BH1449" i="10"/>
  <c r="BI1449" i="10"/>
  <c r="BJ1449" i="10"/>
  <c r="BH1450" i="10"/>
  <c r="BK1450" i="10" s="1"/>
  <c r="BL1450" i="10" s="1"/>
  <c r="BI1450" i="10"/>
  <c r="BJ1450" i="10"/>
  <c r="BH1451" i="10"/>
  <c r="BI1451" i="10"/>
  <c r="BJ1451" i="10"/>
  <c r="BH1452" i="10"/>
  <c r="BK1452" i="10" s="1"/>
  <c r="BL1452" i="10" s="1"/>
  <c r="BI1452" i="10"/>
  <c r="BJ1452" i="10"/>
  <c r="BH1453" i="10"/>
  <c r="BK1453" i="10" s="1"/>
  <c r="BL1453" i="10" s="1"/>
  <c r="BI1453" i="10"/>
  <c r="BJ1453" i="10"/>
  <c r="BH1454" i="10"/>
  <c r="BI1454" i="10"/>
  <c r="BJ1454" i="10"/>
  <c r="BH1455" i="10"/>
  <c r="BI1455" i="10"/>
  <c r="BK1455" i="10" s="1"/>
  <c r="BL1455" i="10" s="1"/>
  <c r="BJ1455" i="10"/>
  <c r="BH1456" i="10"/>
  <c r="BI1456" i="10"/>
  <c r="BK1456" i="10" s="1"/>
  <c r="BL1456" i="10" s="1"/>
  <c r="BJ1456" i="10"/>
  <c r="BH1457" i="10"/>
  <c r="BI1457" i="10"/>
  <c r="BK1457" i="10" s="1"/>
  <c r="BL1457" i="10" s="1"/>
  <c r="BJ1457" i="10"/>
  <c r="BH1458" i="10"/>
  <c r="BK1458" i="10" s="1"/>
  <c r="BL1458" i="10" s="1"/>
  <c r="BI1458" i="10"/>
  <c r="BJ1458" i="10"/>
  <c r="BH1459" i="10"/>
  <c r="BK1459" i="10" s="1"/>
  <c r="BL1459" i="10" s="1"/>
  <c r="BI1459" i="10"/>
  <c r="BJ1459" i="10"/>
  <c r="BH1460" i="10"/>
  <c r="BK1460" i="10" s="1"/>
  <c r="BL1460" i="10" s="1"/>
  <c r="BI1460" i="10"/>
  <c r="BJ1460" i="10"/>
  <c r="BH1461" i="10"/>
  <c r="BI1461" i="10"/>
  <c r="BJ1461" i="10"/>
  <c r="BK1461" i="10" s="1"/>
  <c r="BL1461" i="10" s="1"/>
  <c r="BH1462" i="10"/>
  <c r="BK1462" i="10" s="1"/>
  <c r="BL1462" i="10" s="1"/>
  <c r="BI1462" i="10"/>
  <c r="BJ1462" i="10"/>
  <c r="BH1463" i="10"/>
  <c r="BI1463" i="10"/>
  <c r="BJ1463" i="10"/>
  <c r="BH1464" i="10"/>
  <c r="BK1464" i="10" s="1"/>
  <c r="BL1464" i="10" s="1"/>
  <c r="BI1464" i="10"/>
  <c r="BJ1464" i="10"/>
  <c r="BH1465" i="10"/>
  <c r="BI1465" i="10"/>
  <c r="BJ1465" i="10"/>
  <c r="BH1466" i="10"/>
  <c r="BK1466" i="10" s="1"/>
  <c r="BL1466" i="10" s="1"/>
  <c r="BI1466" i="10"/>
  <c r="BJ1466" i="10"/>
  <c r="BH1467" i="10"/>
  <c r="BI1467" i="10"/>
  <c r="BJ1467" i="10"/>
  <c r="BH1468" i="10"/>
  <c r="BK1468" i="10" s="1"/>
  <c r="BL1468" i="10" s="1"/>
  <c r="BI1468" i="10"/>
  <c r="BJ1468" i="10"/>
  <c r="BH1469" i="10"/>
  <c r="BI1469" i="10"/>
  <c r="BJ1469" i="10"/>
  <c r="BK1469" i="10" s="1"/>
  <c r="BL1469" i="10" s="1"/>
  <c r="BH1470" i="10"/>
  <c r="BI1470" i="10"/>
  <c r="BJ1470" i="10"/>
  <c r="BH1471" i="10"/>
  <c r="BI1471" i="10"/>
  <c r="BK1471" i="10" s="1"/>
  <c r="BL1471" i="10" s="1"/>
  <c r="BJ1471" i="10"/>
  <c r="BH1472" i="10"/>
  <c r="BI1472" i="10"/>
  <c r="BK1472" i="10" s="1"/>
  <c r="BL1472" i="10" s="1"/>
  <c r="BJ1472" i="10"/>
  <c r="BH1473" i="10"/>
  <c r="BI1473" i="10"/>
  <c r="BK1473" i="10" s="1"/>
  <c r="BL1473" i="10" s="1"/>
  <c r="BJ1473" i="10"/>
  <c r="BH1474" i="10"/>
  <c r="BK1474" i="10" s="1"/>
  <c r="BL1474" i="10" s="1"/>
  <c r="BI1474" i="10"/>
  <c r="BJ1474" i="10"/>
  <c r="BH1475" i="10"/>
  <c r="BK1475" i="10" s="1"/>
  <c r="BL1475" i="10" s="1"/>
  <c r="BI1475" i="10"/>
  <c r="BJ1475" i="10"/>
  <c r="BH1476" i="10"/>
  <c r="BK1476" i="10" s="1"/>
  <c r="BL1476" i="10" s="1"/>
  <c r="BI1476" i="10"/>
  <c r="BJ1476" i="10"/>
  <c r="BH1477" i="10"/>
  <c r="BI1477" i="10"/>
  <c r="BJ1477" i="10"/>
  <c r="BK1477" i="10" s="1"/>
  <c r="BL1477" i="10" s="1"/>
  <c r="BH1478" i="10"/>
  <c r="BI1478" i="10"/>
  <c r="BJ1478" i="10"/>
  <c r="BK1478" i="10" s="1"/>
  <c r="BL1478" i="10" s="1"/>
  <c r="BH1479" i="10"/>
  <c r="BI1479" i="10"/>
  <c r="BJ1479" i="10"/>
  <c r="BH1480" i="10"/>
  <c r="BK1480" i="10" s="1"/>
  <c r="BL1480" i="10" s="1"/>
  <c r="BI1480" i="10"/>
  <c r="BJ1480" i="10"/>
  <c r="BH1481" i="10"/>
  <c r="BI1481" i="10"/>
  <c r="BJ1481" i="10"/>
  <c r="BH1482" i="10"/>
  <c r="BK1482" i="10" s="1"/>
  <c r="BL1482" i="10" s="1"/>
  <c r="BI1482" i="10"/>
  <c r="BJ1482" i="10"/>
  <c r="BH1483" i="10"/>
  <c r="BI1483" i="10"/>
  <c r="BJ1483" i="10"/>
  <c r="BH1484" i="10"/>
  <c r="BK1484" i="10" s="1"/>
  <c r="BL1484" i="10" s="1"/>
  <c r="BI1484" i="10"/>
  <c r="BJ1484" i="10"/>
  <c r="BH1485" i="10"/>
  <c r="BI1485" i="10"/>
  <c r="BJ1485" i="10"/>
  <c r="BH1486" i="10"/>
  <c r="BI1486" i="10"/>
  <c r="BJ1486" i="10"/>
  <c r="BH1487" i="10"/>
  <c r="BI1487" i="10"/>
  <c r="BK1487" i="10" s="1"/>
  <c r="BL1487" i="10" s="1"/>
  <c r="BJ1487" i="10"/>
  <c r="BH1488" i="10"/>
  <c r="BI1488" i="10"/>
  <c r="BK1488" i="10" s="1"/>
  <c r="BL1488" i="10" s="1"/>
  <c r="BJ1488" i="10"/>
  <c r="BH1489" i="10"/>
  <c r="BI1489" i="10"/>
  <c r="BK1489" i="10" s="1"/>
  <c r="BL1489" i="10" s="1"/>
  <c r="BJ1489" i="10"/>
  <c r="BH1490" i="10"/>
  <c r="BK1490" i="10" s="1"/>
  <c r="BL1490" i="10" s="1"/>
  <c r="BI1490" i="10"/>
  <c r="BJ1490" i="10"/>
  <c r="BH1491" i="10"/>
  <c r="BK1491" i="10" s="1"/>
  <c r="BL1491" i="10" s="1"/>
  <c r="BI1491" i="10"/>
  <c r="BJ1491" i="10"/>
  <c r="BH1492" i="10"/>
  <c r="BK1492" i="10" s="1"/>
  <c r="BL1492" i="10" s="1"/>
  <c r="BI1492" i="10"/>
  <c r="BJ1492" i="10"/>
  <c r="BH1493" i="10"/>
  <c r="BI1493" i="10"/>
  <c r="BJ1493" i="10"/>
  <c r="BK1493" i="10" s="1"/>
  <c r="BL1493" i="10" s="1"/>
  <c r="BH1494" i="10"/>
  <c r="BI1494" i="10"/>
  <c r="BJ1494" i="10"/>
  <c r="BK1494" i="10" s="1"/>
  <c r="BL1494" i="10" s="1"/>
  <c r="BH1495" i="10"/>
  <c r="BI1495" i="10"/>
  <c r="BJ1495" i="10"/>
  <c r="BH1496" i="10"/>
  <c r="BI1496" i="10"/>
  <c r="BK1496" i="10" s="1"/>
  <c r="BL1496" i="10" s="1"/>
  <c r="BJ1496" i="10"/>
  <c r="BH1497" i="10"/>
  <c r="BI1497" i="10"/>
  <c r="BJ1497" i="10"/>
  <c r="BH1498" i="10"/>
  <c r="BK1498" i="10" s="1"/>
  <c r="BL1498" i="10" s="1"/>
  <c r="BI1498" i="10"/>
  <c r="BJ1498" i="10"/>
  <c r="BH1499" i="10"/>
  <c r="BI1499" i="10"/>
  <c r="BJ1499" i="10"/>
  <c r="BH1500" i="10"/>
  <c r="BK1500" i="10" s="1"/>
  <c r="BL1500" i="10" s="1"/>
  <c r="BI1500" i="10"/>
  <c r="BJ1500" i="10"/>
  <c r="BH1501" i="10"/>
  <c r="BK1501" i="10" s="1"/>
  <c r="BL1501" i="10" s="1"/>
  <c r="BI1501" i="10"/>
  <c r="BJ1501" i="10"/>
  <c r="BH1502" i="10"/>
  <c r="BI1502" i="10"/>
  <c r="BJ1502" i="10"/>
  <c r="BH1503" i="10"/>
  <c r="BI1503" i="10"/>
  <c r="BK1503" i="10" s="1"/>
  <c r="BL1503" i="10" s="1"/>
  <c r="BJ1503" i="10"/>
  <c r="BH1504" i="10"/>
  <c r="BI1504" i="10"/>
  <c r="BK1504" i="10" s="1"/>
  <c r="BL1504" i="10" s="1"/>
  <c r="BJ1504" i="10"/>
  <c r="BH1505" i="10"/>
  <c r="BI1505" i="10"/>
  <c r="BK1505" i="10" s="1"/>
  <c r="BL1505" i="10" s="1"/>
  <c r="BJ1505" i="10"/>
  <c r="BH1506" i="10"/>
  <c r="BK1506" i="10" s="1"/>
  <c r="BL1506" i="10" s="1"/>
  <c r="BI1506" i="10"/>
  <c r="BJ1506" i="10"/>
  <c r="BH1507" i="10"/>
  <c r="BK1507" i="10" s="1"/>
  <c r="BL1507" i="10" s="1"/>
  <c r="BI1507" i="10"/>
  <c r="BJ1507" i="10"/>
  <c r="BH1508" i="10"/>
  <c r="BK1508" i="10" s="1"/>
  <c r="BL1508" i="10" s="1"/>
  <c r="BI1508" i="10"/>
  <c r="BJ1508" i="10"/>
  <c r="BH1509" i="10"/>
  <c r="BI1509" i="10"/>
  <c r="BJ1509" i="10"/>
  <c r="BK1509" i="10" s="1"/>
  <c r="BL1509" i="10" s="1"/>
  <c r="BH1510" i="10"/>
  <c r="BI1510" i="10"/>
  <c r="BJ1510" i="10"/>
  <c r="BK1510" i="10" s="1"/>
  <c r="BL1510" i="10" s="1"/>
  <c r="BH1511" i="10"/>
  <c r="BI1511" i="10"/>
  <c r="BJ1511" i="10"/>
  <c r="BH1512" i="10"/>
  <c r="BK1512" i="10" s="1"/>
  <c r="BL1512" i="10" s="1"/>
  <c r="BI1512" i="10"/>
  <c r="BJ1512" i="10"/>
  <c r="BH1513" i="10"/>
  <c r="BI1513" i="10"/>
  <c r="BJ1513" i="10"/>
  <c r="BH1514" i="10"/>
  <c r="BK1514" i="10" s="1"/>
  <c r="BL1514" i="10" s="1"/>
  <c r="BI1514" i="10"/>
  <c r="BJ1514" i="10"/>
  <c r="BH1515" i="10"/>
  <c r="BI1515" i="10"/>
  <c r="BJ1515" i="10"/>
  <c r="BH1516" i="10"/>
  <c r="BK1516" i="10" s="1"/>
  <c r="BL1516" i="10" s="1"/>
  <c r="BI1516" i="10"/>
  <c r="BJ1516" i="10"/>
  <c r="BH1517" i="10"/>
  <c r="BK1517" i="10" s="1"/>
  <c r="BL1517" i="10" s="1"/>
  <c r="BI1517" i="10"/>
  <c r="BJ1517" i="10"/>
  <c r="BH1518" i="10"/>
  <c r="BI1518" i="10"/>
  <c r="BJ1518" i="10"/>
  <c r="BH1519" i="10"/>
  <c r="BI1519" i="10"/>
  <c r="BK1519" i="10" s="1"/>
  <c r="BL1519" i="10" s="1"/>
  <c r="BJ1519" i="10"/>
  <c r="BH1520" i="10"/>
  <c r="BI1520" i="10"/>
  <c r="BK1520" i="10" s="1"/>
  <c r="BL1520" i="10" s="1"/>
  <c r="BJ1520" i="10"/>
  <c r="BH1521" i="10"/>
  <c r="BI1521" i="10"/>
  <c r="BK1521" i="10" s="1"/>
  <c r="BL1521" i="10" s="1"/>
  <c r="BJ1521" i="10"/>
  <c r="BH1522" i="10"/>
  <c r="BI1522" i="10"/>
  <c r="BJ1522" i="10"/>
  <c r="BH1523" i="10"/>
  <c r="BK1523" i="10" s="1"/>
  <c r="BL1523" i="10" s="1"/>
  <c r="BI1523" i="10"/>
  <c r="BJ1523" i="10"/>
  <c r="BH1524" i="10"/>
  <c r="BK1524" i="10" s="1"/>
  <c r="BL1524" i="10" s="1"/>
  <c r="BI1524" i="10"/>
  <c r="BJ1524" i="10"/>
  <c r="BH1525" i="10"/>
  <c r="BI1525" i="10"/>
  <c r="BJ1525" i="10"/>
  <c r="BK1525" i="10" s="1"/>
  <c r="BL1525" i="10" s="1"/>
  <c r="BH1526" i="10"/>
  <c r="BK1526" i="10" s="1"/>
  <c r="BL1526" i="10" s="1"/>
  <c r="BI1526" i="10"/>
  <c r="BJ1526" i="10"/>
  <c r="BH1527" i="10"/>
  <c r="BI1527" i="10"/>
  <c r="BJ1527" i="10"/>
  <c r="BH1528" i="10"/>
  <c r="BI1528" i="10"/>
  <c r="BK1528" i="10" s="1"/>
  <c r="BL1528" i="10" s="1"/>
  <c r="BJ1528" i="10"/>
  <c r="BH1529" i="10"/>
  <c r="BI1529" i="10"/>
  <c r="BJ1529" i="10"/>
  <c r="BH1530" i="10"/>
  <c r="BK1530" i="10" s="1"/>
  <c r="BL1530" i="10" s="1"/>
  <c r="BI1530" i="10"/>
  <c r="BJ1530" i="10"/>
  <c r="BH1531" i="10"/>
  <c r="BI1531" i="10"/>
  <c r="BJ1531" i="10"/>
  <c r="BH1532" i="10"/>
  <c r="BK1532" i="10" s="1"/>
  <c r="BL1532" i="10" s="1"/>
  <c r="BI1532" i="10"/>
  <c r="BJ1532" i="10"/>
  <c r="BH1533" i="10"/>
  <c r="BK1533" i="10" s="1"/>
  <c r="BL1533" i="10" s="1"/>
  <c r="BI1533" i="10"/>
  <c r="BJ1533" i="10"/>
  <c r="BH1534" i="10"/>
  <c r="BI1534" i="10"/>
  <c r="BJ1534" i="10"/>
  <c r="BH1535" i="10"/>
  <c r="BI1535" i="10"/>
  <c r="BK1535" i="10" s="1"/>
  <c r="BL1535" i="10" s="1"/>
  <c r="BJ1535" i="10"/>
  <c r="BH1536" i="10"/>
  <c r="BI1536" i="10"/>
  <c r="BK1536" i="10" s="1"/>
  <c r="BL1536" i="10" s="1"/>
  <c r="BJ1536" i="10"/>
  <c r="BH1537" i="10"/>
  <c r="BI1537" i="10"/>
  <c r="BK1537" i="10" s="1"/>
  <c r="BL1537" i="10" s="1"/>
  <c r="BJ1537" i="10"/>
  <c r="BH1538" i="10"/>
  <c r="BK1538" i="10" s="1"/>
  <c r="BL1538" i="10" s="1"/>
  <c r="BI1538" i="10"/>
  <c r="BJ1538" i="10"/>
  <c r="BH1539" i="10"/>
  <c r="BK1539" i="10" s="1"/>
  <c r="BL1539" i="10" s="1"/>
  <c r="BI1539" i="10"/>
  <c r="BJ1539" i="10"/>
  <c r="BH1540" i="10"/>
  <c r="BK1540" i="10" s="1"/>
  <c r="BL1540" i="10" s="1"/>
  <c r="BI1540" i="10"/>
  <c r="BJ1540" i="10"/>
  <c r="BH1541" i="10"/>
  <c r="BI1541" i="10"/>
  <c r="BJ1541" i="10"/>
  <c r="BK1541" i="10" s="1"/>
  <c r="BL1541" i="10" s="1"/>
  <c r="BH1542" i="10"/>
  <c r="BI1542" i="10"/>
  <c r="BJ1542" i="10"/>
  <c r="BK1542" i="10" s="1"/>
  <c r="BL1542" i="10" s="1"/>
  <c r="BH1543" i="10"/>
  <c r="BI1543" i="10"/>
  <c r="BJ1543" i="10"/>
  <c r="BH1544" i="10"/>
  <c r="BI1544" i="10"/>
  <c r="BJ1544" i="10"/>
  <c r="BC1544" i="10"/>
  <c r="BC1425" i="10"/>
  <c r="BC1426" i="10"/>
  <c r="BC1427" i="10"/>
  <c r="BC1428" i="10"/>
  <c r="BC1429" i="10"/>
  <c r="BC1430" i="10"/>
  <c r="BC1431" i="10"/>
  <c r="BC1432" i="10"/>
  <c r="BC1433" i="10"/>
  <c r="BC1434" i="10"/>
  <c r="BC1435" i="10"/>
  <c r="BC1436" i="10"/>
  <c r="BC1437" i="10"/>
  <c r="BC1438" i="10"/>
  <c r="BC1439" i="10"/>
  <c r="BC1440" i="10"/>
  <c r="BC1441" i="10"/>
  <c r="BC1442" i="10"/>
  <c r="BC1443" i="10"/>
  <c r="BC1444" i="10"/>
  <c r="BC1445" i="10"/>
  <c r="BC1446" i="10"/>
  <c r="BC1447" i="10"/>
  <c r="BC1448" i="10"/>
  <c r="BC1449" i="10"/>
  <c r="BC1450" i="10"/>
  <c r="BC1451" i="10"/>
  <c r="BC1452" i="10"/>
  <c r="BC1453" i="10"/>
  <c r="BC1454" i="10"/>
  <c r="BC1455" i="10"/>
  <c r="BC1456" i="10"/>
  <c r="BC1457" i="10"/>
  <c r="BC1458" i="10"/>
  <c r="BC1459" i="10"/>
  <c r="BC1460" i="10"/>
  <c r="BC1461" i="10"/>
  <c r="BC1462" i="10"/>
  <c r="BC1463" i="10"/>
  <c r="BC1464" i="10"/>
  <c r="BC1465" i="10"/>
  <c r="BC1466" i="10"/>
  <c r="BC1467" i="10"/>
  <c r="BC1468" i="10"/>
  <c r="BC1469" i="10"/>
  <c r="BC1470" i="10"/>
  <c r="BC1471" i="10"/>
  <c r="BC1472" i="10"/>
  <c r="BC1473" i="10"/>
  <c r="BC1474" i="10"/>
  <c r="BC1475" i="10"/>
  <c r="BC1476" i="10"/>
  <c r="BC1477" i="10"/>
  <c r="BC1478" i="10"/>
  <c r="BC1479" i="10"/>
  <c r="BC1480" i="10"/>
  <c r="BC1481" i="10"/>
  <c r="BC1482" i="10"/>
  <c r="BC1483" i="10"/>
  <c r="BC1484" i="10"/>
  <c r="BC1485" i="10"/>
  <c r="BC1486" i="10"/>
  <c r="BC1487" i="10"/>
  <c r="BC1488" i="10"/>
  <c r="BC1489" i="10"/>
  <c r="BC1490" i="10"/>
  <c r="BC1491" i="10"/>
  <c r="BC1492" i="10"/>
  <c r="BC1493" i="10"/>
  <c r="BC1494" i="10"/>
  <c r="BC1495" i="10"/>
  <c r="BC1496" i="10"/>
  <c r="BC1497" i="10"/>
  <c r="BC1498" i="10"/>
  <c r="BC1499" i="10"/>
  <c r="BC1500" i="10"/>
  <c r="BC1501" i="10"/>
  <c r="BC1502" i="10"/>
  <c r="BC1503" i="10"/>
  <c r="BC1504" i="10"/>
  <c r="BC1505" i="10"/>
  <c r="BC1506" i="10"/>
  <c r="BC1507" i="10"/>
  <c r="BC1508" i="10"/>
  <c r="BC1509" i="10"/>
  <c r="BC1510" i="10"/>
  <c r="BC1511" i="10"/>
  <c r="BC1512" i="10"/>
  <c r="BC1513" i="10"/>
  <c r="BC1514" i="10"/>
  <c r="BC1515" i="10"/>
  <c r="BC1516" i="10"/>
  <c r="BC1517" i="10"/>
  <c r="BC1518" i="10"/>
  <c r="BC1519" i="10"/>
  <c r="BC1520" i="10"/>
  <c r="BC1521" i="10"/>
  <c r="BC1522" i="10"/>
  <c r="BC1523" i="10"/>
  <c r="BC1524" i="10"/>
  <c r="BC1525" i="10"/>
  <c r="BC1526" i="10"/>
  <c r="BC1527" i="10"/>
  <c r="BC1528" i="10"/>
  <c r="BC1529" i="10"/>
  <c r="BC1530" i="10"/>
  <c r="BC1531" i="10"/>
  <c r="BC1532" i="10"/>
  <c r="BC1533" i="10"/>
  <c r="BC1534" i="10"/>
  <c r="BC1535" i="10"/>
  <c r="BC1536" i="10"/>
  <c r="BC1537" i="10"/>
  <c r="BC1538" i="10"/>
  <c r="BC1539" i="10"/>
  <c r="BC1540" i="10"/>
  <c r="BC1541" i="10"/>
  <c r="BC1542" i="10"/>
  <c r="BC1543" i="10"/>
  <c r="B1282" i="10"/>
  <c r="AM2318" i="10"/>
  <c r="AN2318" i="10" s="1"/>
  <c r="AM2319" i="10"/>
  <c r="AN2319" i="10" s="1"/>
  <c r="AM2320" i="10"/>
  <c r="AN2320" i="10"/>
  <c r="AM2321" i="10"/>
  <c r="AN2321" i="10"/>
  <c r="AM2322" i="10"/>
  <c r="AN2322" i="10" s="1"/>
  <c r="AM2323" i="10"/>
  <c r="AN2323" i="10" s="1"/>
  <c r="AM2324" i="10"/>
  <c r="AN2324" i="10"/>
  <c r="AM2325" i="10"/>
  <c r="AN2325" i="10"/>
  <c r="AM2326" i="10"/>
  <c r="AN2326" i="10" s="1"/>
  <c r="AM2327" i="10"/>
  <c r="AN2327" i="10" s="1"/>
  <c r="AM2328" i="10"/>
  <c r="AN2328" i="10"/>
  <c r="AM2329" i="10"/>
  <c r="AN2329" i="10"/>
  <c r="AM2330" i="10"/>
  <c r="AN2330" i="10" s="1"/>
  <c r="AM2331" i="10"/>
  <c r="AN2331" i="10" s="1"/>
  <c r="AM2332" i="10"/>
  <c r="AN2332" i="10"/>
  <c r="AM2333" i="10"/>
  <c r="AN2333" i="10" s="1"/>
  <c r="AM2293" i="10"/>
  <c r="AM2294" i="10"/>
  <c r="AM2295" i="10"/>
  <c r="AM2296" i="10"/>
  <c r="AN2296" i="10" s="1"/>
  <c r="AM2297" i="10"/>
  <c r="AM2298" i="10"/>
  <c r="AN2298" i="10" s="1"/>
  <c r="AM2299" i="10"/>
  <c r="AN2299" i="10" s="1"/>
  <c r="AM2300" i="10"/>
  <c r="AN2300" i="10" s="1"/>
  <c r="AM2301" i="10"/>
  <c r="AM2302" i="10"/>
  <c r="AN2293" i="10"/>
  <c r="AN2294" i="10"/>
  <c r="AN2295" i="10"/>
  <c r="AN2297" i="10"/>
  <c r="AN2301" i="10"/>
  <c r="AN2302" i="10"/>
  <c r="AI2150" i="10"/>
  <c r="AJ2150" i="10"/>
  <c r="AK2150" i="10"/>
  <c r="AL2150" i="10"/>
  <c r="AM2150" i="10"/>
  <c r="AN2150" i="10"/>
  <c r="AO2150" i="10"/>
  <c r="AP2150" i="10"/>
  <c r="AQ2150" i="10"/>
  <c r="AR2150" i="10"/>
  <c r="AS2150" i="10"/>
  <c r="AT2150" i="10"/>
  <c r="AU2150" i="10"/>
  <c r="AV2150" i="10"/>
  <c r="AW2150" i="10"/>
  <c r="AX2150" i="10"/>
  <c r="AY2150" i="10"/>
  <c r="AZ2150" i="10"/>
  <c r="BA2150" i="10"/>
  <c r="BB2150" i="10"/>
  <c r="BC2150" i="10"/>
  <c r="BD2150" i="10"/>
  <c r="BE2150" i="10"/>
  <c r="BF2150" i="10"/>
  <c r="AI2151" i="10"/>
  <c r="AJ2151" i="10"/>
  <c r="AL2151" i="10" s="1"/>
  <c r="AK2151" i="10"/>
  <c r="AM2151" i="10"/>
  <c r="AP2151" i="10" s="1"/>
  <c r="AN2151" i="10"/>
  <c r="AO2151" i="10"/>
  <c r="AQ2151" i="10"/>
  <c r="AR2151" i="10"/>
  <c r="AT2151" i="10" s="1"/>
  <c r="AS2151" i="10"/>
  <c r="AU2151" i="10"/>
  <c r="AX2151" i="10" s="1"/>
  <c r="AV2151" i="10"/>
  <c r="AW2151" i="10"/>
  <c r="AY2151" i="10"/>
  <c r="AZ2151" i="10"/>
  <c r="BB2151" i="10" s="1"/>
  <c r="BA2151" i="10"/>
  <c r="BC2151" i="10"/>
  <c r="BF2151" i="10" s="1"/>
  <c r="BD2151" i="10"/>
  <c r="BE2151" i="10"/>
  <c r="AI2152" i="10"/>
  <c r="AJ2152" i="10"/>
  <c r="AL2152" i="10" s="1"/>
  <c r="AK2152" i="10"/>
  <c r="AM2152" i="10"/>
  <c r="AP2152" i="10" s="1"/>
  <c r="AN2152" i="10"/>
  <c r="AO2152" i="10"/>
  <c r="AQ2152" i="10"/>
  <c r="AR2152" i="10"/>
  <c r="AT2152" i="10" s="1"/>
  <c r="AS2152" i="10"/>
  <c r="AU2152" i="10"/>
  <c r="AX2152" i="10" s="1"/>
  <c r="AV2152" i="10"/>
  <c r="AW2152" i="10"/>
  <c r="AY2152" i="10"/>
  <c r="AZ2152" i="10"/>
  <c r="BB2152" i="10" s="1"/>
  <c r="BA2152" i="10"/>
  <c r="BC2152" i="10"/>
  <c r="BF2152" i="10" s="1"/>
  <c r="BD2152" i="10"/>
  <c r="BE2152" i="10"/>
  <c r="AI2153" i="10"/>
  <c r="AJ2153" i="10"/>
  <c r="AL2153" i="10" s="1"/>
  <c r="AK2153" i="10"/>
  <c r="AM2153" i="10"/>
  <c r="AP2153" i="10" s="1"/>
  <c r="AN2153" i="10"/>
  <c r="AO2153" i="10"/>
  <c r="AQ2153" i="10"/>
  <c r="AR2153" i="10"/>
  <c r="AT2153" i="10" s="1"/>
  <c r="AS2153" i="10"/>
  <c r="AU2153" i="10"/>
  <c r="AX2153" i="10" s="1"/>
  <c r="AV2153" i="10"/>
  <c r="AW2153" i="10"/>
  <c r="AY2153" i="10"/>
  <c r="AZ2153" i="10"/>
  <c r="BB2153" i="10" s="1"/>
  <c r="BA2153" i="10"/>
  <c r="BC2153" i="10"/>
  <c r="BF2153" i="10" s="1"/>
  <c r="BD2153" i="10"/>
  <c r="BE2153" i="10"/>
  <c r="AI2154" i="10"/>
  <c r="AJ2154" i="10"/>
  <c r="AL2154" i="10" s="1"/>
  <c r="AK2154" i="10"/>
  <c r="AM2154" i="10"/>
  <c r="AP2154" i="10" s="1"/>
  <c r="AN2154" i="10"/>
  <c r="AO2154" i="10"/>
  <c r="AQ2154" i="10"/>
  <c r="AR2154" i="10"/>
  <c r="AT2154" i="10" s="1"/>
  <c r="AS2154" i="10"/>
  <c r="AU2154" i="10"/>
  <c r="AX2154" i="10" s="1"/>
  <c r="AV2154" i="10"/>
  <c r="AW2154" i="10"/>
  <c r="AY2154" i="10"/>
  <c r="AZ2154" i="10"/>
  <c r="BB2154" i="10" s="1"/>
  <c r="BA2154" i="10"/>
  <c r="BC2154" i="10"/>
  <c r="BF2154" i="10" s="1"/>
  <c r="BD2154" i="10"/>
  <c r="BE2154" i="10"/>
  <c r="AI2155" i="10"/>
  <c r="AJ2155" i="10"/>
  <c r="AL2155" i="10" s="1"/>
  <c r="AK2155" i="10"/>
  <c r="AM2155" i="10"/>
  <c r="AP2155" i="10" s="1"/>
  <c r="AN2155" i="10"/>
  <c r="AO2155" i="10"/>
  <c r="AQ2155" i="10"/>
  <c r="AR2155" i="10"/>
  <c r="AT2155" i="10" s="1"/>
  <c r="AS2155" i="10"/>
  <c r="AU2155" i="10"/>
  <c r="AX2155" i="10" s="1"/>
  <c r="AV2155" i="10"/>
  <c r="AW2155" i="10"/>
  <c r="AY2155" i="10"/>
  <c r="AZ2155" i="10"/>
  <c r="BB2155" i="10" s="1"/>
  <c r="BA2155" i="10"/>
  <c r="BC2155" i="10"/>
  <c r="BF2155" i="10" s="1"/>
  <c r="BD2155" i="10"/>
  <c r="BE2155" i="10"/>
  <c r="AI2156" i="10"/>
  <c r="AJ2156" i="10"/>
  <c r="AL2156" i="10" s="1"/>
  <c r="AK2156" i="10"/>
  <c r="AM2156" i="10"/>
  <c r="AP2156" i="10" s="1"/>
  <c r="AN2156" i="10"/>
  <c r="AO2156" i="10"/>
  <c r="AQ2156" i="10"/>
  <c r="AR2156" i="10"/>
  <c r="AT2156" i="10" s="1"/>
  <c r="AS2156" i="10"/>
  <c r="AU2156" i="10"/>
  <c r="AX2156" i="10" s="1"/>
  <c r="AV2156" i="10"/>
  <c r="AW2156" i="10"/>
  <c r="AY2156" i="10"/>
  <c r="AZ2156" i="10"/>
  <c r="BB2156" i="10" s="1"/>
  <c r="BA2156" i="10"/>
  <c r="BC2156" i="10"/>
  <c r="BF2156" i="10" s="1"/>
  <c r="BD2156" i="10"/>
  <c r="BE2156" i="10"/>
  <c r="AI2157" i="10"/>
  <c r="AJ2157" i="10"/>
  <c r="AL2157" i="10" s="1"/>
  <c r="AK2157" i="10"/>
  <c r="AM2157" i="10"/>
  <c r="AP2157" i="10" s="1"/>
  <c r="AN2157" i="10"/>
  <c r="AO2157" i="10"/>
  <c r="AQ2157" i="10"/>
  <c r="AR2157" i="10"/>
  <c r="AT2157" i="10" s="1"/>
  <c r="AS2157" i="10"/>
  <c r="AU2157" i="10"/>
  <c r="AX2157" i="10" s="1"/>
  <c r="AV2157" i="10"/>
  <c r="AW2157" i="10"/>
  <c r="AY2157" i="10"/>
  <c r="AZ2157" i="10"/>
  <c r="BB2157" i="10" s="1"/>
  <c r="BA2157" i="10"/>
  <c r="BC2157" i="10"/>
  <c r="BF2157" i="10" s="1"/>
  <c r="BD2157" i="10"/>
  <c r="BE2157" i="10"/>
  <c r="AI2158" i="10"/>
  <c r="AJ2158" i="10"/>
  <c r="AL2158" i="10" s="1"/>
  <c r="AK2158" i="10"/>
  <c r="AM2158" i="10"/>
  <c r="AP2158" i="10" s="1"/>
  <c r="AN2158" i="10"/>
  <c r="AO2158" i="10"/>
  <c r="AQ2158" i="10"/>
  <c r="AR2158" i="10"/>
  <c r="AT2158" i="10" s="1"/>
  <c r="AS2158" i="10"/>
  <c r="AU2158" i="10"/>
  <c r="AX2158" i="10" s="1"/>
  <c r="AV2158" i="10"/>
  <c r="AW2158" i="10"/>
  <c r="AY2158" i="10"/>
  <c r="AZ2158" i="10"/>
  <c r="BB2158" i="10" s="1"/>
  <c r="BA2158" i="10"/>
  <c r="BC2158" i="10"/>
  <c r="BF2158" i="10" s="1"/>
  <c r="BD2158" i="10"/>
  <c r="BE2158" i="10"/>
  <c r="AI2159" i="10"/>
  <c r="AJ2159" i="10"/>
  <c r="AL2159" i="10" s="1"/>
  <c r="AK2159" i="10"/>
  <c r="AM2159" i="10"/>
  <c r="AP2159" i="10" s="1"/>
  <c r="AN2159" i="10"/>
  <c r="AO2159" i="10"/>
  <c r="AQ2159" i="10"/>
  <c r="AR2159" i="10"/>
  <c r="AT2159" i="10" s="1"/>
  <c r="AS2159" i="10"/>
  <c r="AU2159" i="10"/>
  <c r="AX2159" i="10" s="1"/>
  <c r="AV2159" i="10"/>
  <c r="AW2159" i="10"/>
  <c r="AY2159" i="10"/>
  <c r="AZ2159" i="10"/>
  <c r="BB2159" i="10" s="1"/>
  <c r="BA2159" i="10"/>
  <c r="BC2159" i="10"/>
  <c r="BF2159" i="10" s="1"/>
  <c r="BD2159" i="10"/>
  <c r="BE2159" i="10"/>
  <c r="AI2160" i="10"/>
  <c r="AJ2160" i="10"/>
  <c r="AL2160" i="10" s="1"/>
  <c r="AK2160" i="10"/>
  <c r="AM2160" i="10"/>
  <c r="AP2160" i="10" s="1"/>
  <c r="AN2160" i="10"/>
  <c r="AO2160" i="10"/>
  <c r="AQ2160" i="10"/>
  <c r="AR2160" i="10"/>
  <c r="AT2160" i="10" s="1"/>
  <c r="AS2160" i="10"/>
  <c r="AU2160" i="10"/>
  <c r="AX2160" i="10" s="1"/>
  <c r="AV2160" i="10"/>
  <c r="AW2160" i="10"/>
  <c r="AY2160" i="10"/>
  <c r="AZ2160" i="10"/>
  <c r="BB2160" i="10" s="1"/>
  <c r="BA2160" i="10"/>
  <c r="BC2160" i="10"/>
  <c r="BF2160" i="10" s="1"/>
  <c r="BD2160" i="10"/>
  <c r="BE2160" i="10"/>
  <c r="AI2161" i="10"/>
  <c r="AJ2161" i="10"/>
  <c r="AL2161" i="10" s="1"/>
  <c r="AK2161" i="10"/>
  <c r="AM2161" i="10"/>
  <c r="AP2161" i="10" s="1"/>
  <c r="AN2161" i="10"/>
  <c r="AO2161" i="10"/>
  <c r="AQ2161" i="10"/>
  <c r="AR2161" i="10"/>
  <c r="AT2161" i="10" s="1"/>
  <c r="AS2161" i="10"/>
  <c r="AU2161" i="10"/>
  <c r="AX2161" i="10" s="1"/>
  <c r="AV2161" i="10"/>
  <c r="AW2161" i="10"/>
  <c r="AY2161" i="10"/>
  <c r="AZ2161" i="10"/>
  <c r="BB2161" i="10" s="1"/>
  <c r="BA2161" i="10"/>
  <c r="BC2161" i="10"/>
  <c r="BF2161" i="10" s="1"/>
  <c r="BD2161" i="10"/>
  <c r="BE2161" i="10"/>
  <c r="AI2162" i="10"/>
  <c r="AJ2162" i="10"/>
  <c r="AL2162" i="10" s="1"/>
  <c r="AK2162" i="10"/>
  <c r="AM2162" i="10"/>
  <c r="AP2162" i="10" s="1"/>
  <c r="AN2162" i="10"/>
  <c r="AO2162" i="10"/>
  <c r="AQ2162" i="10"/>
  <c r="AR2162" i="10"/>
  <c r="AT2162" i="10" s="1"/>
  <c r="AS2162" i="10"/>
  <c r="AU2162" i="10"/>
  <c r="AX2162" i="10" s="1"/>
  <c r="AV2162" i="10"/>
  <c r="AW2162" i="10"/>
  <c r="AY2162" i="10"/>
  <c r="AZ2162" i="10"/>
  <c r="BB2162" i="10" s="1"/>
  <c r="BA2162" i="10"/>
  <c r="BC2162" i="10"/>
  <c r="BF2162" i="10" s="1"/>
  <c r="BD2162" i="10"/>
  <c r="BE2162" i="10"/>
  <c r="AI2163" i="10"/>
  <c r="AJ2163" i="10"/>
  <c r="AL2163" i="10" s="1"/>
  <c r="AK2163" i="10"/>
  <c r="AM2163" i="10"/>
  <c r="AP2163" i="10" s="1"/>
  <c r="AN2163" i="10"/>
  <c r="AO2163" i="10"/>
  <c r="AQ2163" i="10"/>
  <c r="AR2163" i="10"/>
  <c r="AT2163" i="10" s="1"/>
  <c r="AS2163" i="10"/>
  <c r="AU2163" i="10"/>
  <c r="AX2163" i="10" s="1"/>
  <c r="AV2163" i="10"/>
  <c r="AW2163" i="10"/>
  <c r="AY2163" i="10"/>
  <c r="AZ2163" i="10"/>
  <c r="BB2163" i="10" s="1"/>
  <c r="BA2163" i="10"/>
  <c r="BC2163" i="10"/>
  <c r="BF2163" i="10" s="1"/>
  <c r="BD2163" i="10"/>
  <c r="BE2163" i="10"/>
  <c r="AI2164" i="10"/>
  <c r="AJ2164" i="10"/>
  <c r="AL2164" i="10" s="1"/>
  <c r="AK2164" i="10"/>
  <c r="AM2164" i="10"/>
  <c r="AP2164" i="10" s="1"/>
  <c r="AN2164" i="10"/>
  <c r="AO2164" i="10"/>
  <c r="AQ2164" i="10"/>
  <c r="AR2164" i="10"/>
  <c r="AT2164" i="10" s="1"/>
  <c r="AS2164" i="10"/>
  <c r="AU2164" i="10"/>
  <c r="AX2164" i="10" s="1"/>
  <c r="AV2164" i="10"/>
  <c r="AW2164" i="10"/>
  <c r="AY2164" i="10"/>
  <c r="AZ2164" i="10"/>
  <c r="BB2164" i="10" s="1"/>
  <c r="BA2164" i="10"/>
  <c r="BC2164" i="10"/>
  <c r="BF2164" i="10" s="1"/>
  <c r="BD2164" i="10"/>
  <c r="BE2164" i="10"/>
  <c r="AI2165" i="10"/>
  <c r="AJ2165" i="10"/>
  <c r="AL2165" i="10" s="1"/>
  <c r="AK2165" i="10"/>
  <c r="AM2165" i="10"/>
  <c r="AP2165" i="10" s="1"/>
  <c r="AN2165" i="10"/>
  <c r="AO2165" i="10"/>
  <c r="AQ2165" i="10"/>
  <c r="AR2165" i="10"/>
  <c r="AT2165" i="10" s="1"/>
  <c r="AS2165" i="10"/>
  <c r="AU2165" i="10"/>
  <c r="AX2165" i="10" s="1"/>
  <c r="AV2165" i="10"/>
  <c r="AW2165" i="10"/>
  <c r="AY2165" i="10"/>
  <c r="AZ2165" i="10"/>
  <c r="BB2165" i="10" s="1"/>
  <c r="BA2165" i="10"/>
  <c r="BC2165" i="10"/>
  <c r="BF2165" i="10" s="1"/>
  <c r="BD2165" i="10"/>
  <c r="BE2165" i="10"/>
  <c r="AI2166" i="10"/>
  <c r="AJ2166" i="10"/>
  <c r="AL2166" i="10" s="1"/>
  <c r="AK2166" i="10"/>
  <c r="AM2166" i="10"/>
  <c r="AP2166" i="10" s="1"/>
  <c r="AN2166" i="10"/>
  <c r="AO2166" i="10"/>
  <c r="AQ2166" i="10"/>
  <c r="AR2166" i="10"/>
  <c r="AT2166" i="10" s="1"/>
  <c r="AS2166" i="10"/>
  <c r="AU2166" i="10"/>
  <c r="AX2166" i="10" s="1"/>
  <c r="AV2166" i="10"/>
  <c r="AW2166" i="10"/>
  <c r="AY2166" i="10"/>
  <c r="AZ2166" i="10"/>
  <c r="BB2166" i="10" s="1"/>
  <c r="BA2166" i="10"/>
  <c r="BC2166" i="10"/>
  <c r="BF2166" i="10" s="1"/>
  <c r="BD2166" i="10"/>
  <c r="BE2166" i="10"/>
  <c r="AI2167" i="10"/>
  <c r="AJ2167" i="10"/>
  <c r="AL2167" i="10" s="1"/>
  <c r="AK2167" i="10"/>
  <c r="AM2167" i="10"/>
  <c r="AP2167" i="10" s="1"/>
  <c r="AN2167" i="10"/>
  <c r="AO2167" i="10"/>
  <c r="AQ2167" i="10"/>
  <c r="AR2167" i="10"/>
  <c r="AT2167" i="10" s="1"/>
  <c r="AS2167" i="10"/>
  <c r="AU2167" i="10"/>
  <c r="AX2167" i="10" s="1"/>
  <c r="AV2167" i="10"/>
  <c r="AW2167" i="10"/>
  <c r="AY2167" i="10"/>
  <c r="AZ2167" i="10"/>
  <c r="BB2167" i="10" s="1"/>
  <c r="BA2167" i="10"/>
  <c r="BC2167" i="10"/>
  <c r="BF2167" i="10" s="1"/>
  <c r="BD2167" i="10"/>
  <c r="BE2167" i="10"/>
  <c r="AI2168" i="10"/>
  <c r="AJ2168" i="10"/>
  <c r="AL2168" i="10" s="1"/>
  <c r="AK2168" i="10"/>
  <c r="AM2168" i="10"/>
  <c r="AP2168" i="10" s="1"/>
  <c r="AN2168" i="10"/>
  <c r="AO2168" i="10"/>
  <c r="AQ2168" i="10"/>
  <c r="AR2168" i="10"/>
  <c r="AT2168" i="10" s="1"/>
  <c r="AS2168" i="10"/>
  <c r="AU2168" i="10"/>
  <c r="AX2168" i="10" s="1"/>
  <c r="AV2168" i="10"/>
  <c r="AW2168" i="10"/>
  <c r="AY2168" i="10"/>
  <c r="AZ2168" i="10"/>
  <c r="BB2168" i="10" s="1"/>
  <c r="BA2168" i="10"/>
  <c r="BC2168" i="10"/>
  <c r="BF2168" i="10" s="1"/>
  <c r="BD2168" i="10"/>
  <c r="BE2168" i="10"/>
  <c r="AI2169" i="10"/>
  <c r="AJ2169" i="10"/>
  <c r="AL2169" i="10" s="1"/>
  <c r="AK2169" i="10"/>
  <c r="AM2169" i="10"/>
  <c r="AP2169" i="10" s="1"/>
  <c r="AN2169" i="10"/>
  <c r="AO2169" i="10"/>
  <c r="AQ2169" i="10"/>
  <c r="AR2169" i="10"/>
  <c r="AT2169" i="10" s="1"/>
  <c r="AS2169" i="10"/>
  <c r="AU2169" i="10"/>
  <c r="AX2169" i="10" s="1"/>
  <c r="AV2169" i="10"/>
  <c r="AW2169" i="10"/>
  <c r="AY2169" i="10"/>
  <c r="AZ2169" i="10"/>
  <c r="BB2169" i="10" s="1"/>
  <c r="BA2169" i="10"/>
  <c r="BC2169" i="10"/>
  <c r="BF2169" i="10" s="1"/>
  <c r="BD2169" i="10"/>
  <c r="BE2169" i="10"/>
  <c r="AI2170" i="10"/>
  <c r="AJ2170" i="10"/>
  <c r="AL2170" i="10" s="1"/>
  <c r="AK2170" i="10"/>
  <c r="AM2170" i="10"/>
  <c r="AP2170" i="10" s="1"/>
  <c r="AN2170" i="10"/>
  <c r="AO2170" i="10"/>
  <c r="AQ2170" i="10"/>
  <c r="AR2170" i="10"/>
  <c r="AT2170" i="10" s="1"/>
  <c r="AS2170" i="10"/>
  <c r="AU2170" i="10"/>
  <c r="AX2170" i="10" s="1"/>
  <c r="AV2170" i="10"/>
  <c r="AW2170" i="10"/>
  <c r="AY2170" i="10"/>
  <c r="AZ2170" i="10"/>
  <c r="BB2170" i="10" s="1"/>
  <c r="BA2170" i="10"/>
  <c r="BC2170" i="10"/>
  <c r="BF2170" i="10" s="1"/>
  <c r="BD2170" i="10"/>
  <c r="BE2170" i="10"/>
  <c r="AI2171" i="10"/>
  <c r="AJ2171" i="10"/>
  <c r="AL2171" i="10" s="1"/>
  <c r="AK2171" i="10"/>
  <c r="AM2171" i="10"/>
  <c r="AP2171" i="10" s="1"/>
  <c r="AN2171" i="10"/>
  <c r="AO2171" i="10"/>
  <c r="AQ2171" i="10"/>
  <c r="AR2171" i="10"/>
  <c r="AT2171" i="10" s="1"/>
  <c r="AS2171" i="10"/>
  <c r="AU2171" i="10"/>
  <c r="AX2171" i="10" s="1"/>
  <c r="AV2171" i="10"/>
  <c r="AW2171" i="10"/>
  <c r="AY2171" i="10"/>
  <c r="AZ2171" i="10"/>
  <c r="BB2171" i="10" s="1"/>
  <c r="BA2171" i="10"/>
  <c r="BC2171" i="10"/>
  <c r="BF2171" i="10" s="1"/>
  <c r="BD2171" i="10"/>
  <c r="BE2171" i="10"/>
  <c r="AI2172" i="10"/>
  <c r="AJ2172" i="10"/>
  <c r="AL2172" i="10" s="1"/>
  <c r="AK2172" i="10"/>
  <c r="AM2172" i="10"/>
  <c r="AP2172" i="10" s="1"/>
  <c r="AN2172" i="10"/>
  <c r="AO2172" i="10"/>
  <c r="AQ2172" i="10"/>
  <c r="AR2172" i="10"/>
  <c r="AT2172" i="10" s="1"/>
  <c r="AS2172" i="10"/>
  <c r="AU2172" i="10"/>
  <c r="AX2172" i="10" s="1"/>
  <c r="AV2172" i="10"/>
  <c r="AW2172" i="10"/>
  <c r="AY2172" i="10"/>
  <c r="AZ2172" i="10"/>
  <c r="BB2172" i="10" s="1"/>
  <c r="BA2172" i="10"/>
  <c r="BC2172" i="10"/>
  <c r="BF2172" i="10" s="1"/>
  <c r="BD2172" i="10"/>
  <c r="BE2172" i="10"/>
  <c r="AI2173" i="10"/>
  <c r="AJ2173" i="10"/>
  <c r="AL2173" i="10" s="1"/>
  <c r="AK2173" i="10"/>
  <c r="AM2173" i="10"/>
  <c r="AP2173" i="10" s="1"/>
  <c r="AN2173" i="10"/>
  <c r="AO2173" i="10"/>
  <c r="AQ2173" i="10"/>
  <c r="AR2173" i="10"/>
  <c r="AT2173" i="10" s="1"/>
  <c r="AS2173" i="10"/>
  <c r="AU2173" i="10"/>
  <c r="AX2173" i="10" s="1"/>
  <c r="AV2173" i="10"/>
  <c r="AW2173" i="10"/>
  <c r="AY2173" i="10"/>
  <c r="AZ2173" i="10"/>
  <c r="BB2173" i="10" s="1"/>
  <c r="BA2173" i="10"/>
  <c r="BC2173" i="10"/>
  <c r="BF2173" i="10" s="1"/>
  <c r="BD2173" i="10"/>
  <c r="BE2173" i="10"/>
  <c r="AI2174" i="10"/>
  <c r="AJ2174" i="10"/>
  <c r="AL2174" i="10" s="1"/>
  <c r="AK2174" i="10"/>
  <c r="AM2174" i="10"/>
  <c r="AP2174" i="10" s="1"/>
  <c r="AN2174" i="10"/>
  <c r="AO2174" i="10"/>
  <c r="AQ2174" i="10"/>
  <c r="AR2174" i="10"/>
  <c r="AT2174" i="10" s="1"/>
  <c r="AS2174" i="10"/>
  <c r="AU2174" i="10"/>
  <c r="AX2174" i="10" s="1"/>
  <c r="AV2174" i="10"/>
  <c r="AW2174" i="10"/>
  <c r="AY2174" i="10"/>
  <c r="AZ2174" i="10"/>
  <c r="BB2174" i="10" s="1"/>
  <c r="BA2174" i="10"/>
  <c r="BC2174" i="10"/>
  <c r="BF2174" i="10" s="1"/>
  <c r="BD2174" i="10"/>
  <c r="BE2174" i="10"/>
  <c r="AI2175" i="10"/>
  <c r="AJ2175" i="10"/>
  <c r="AL2175" i="10" s="1"/>
  <c r="AK2175" i="10"/>
  <c r="AM2175" i="10"/>
  <c r="AP2175" i="10" s="1"/>
  <c r="AN2175" i="10"/>
  <c r="AO2175" i="10"/>
  <c r="AQ2175" i="10"/>
  <c r="AR2175" i="10"/>
  <c r="AT2175" i="10" s="1"/>
  <c r="AS2175" i="10"/>
  <c r="AU2175" i="10"/>
  <c r="AX2175" i="10" s="1"/>
  <c r="AV2175" i="10"/>
  <c r="AW2175" i="10"/>
  <c r="AY2175" i="10"/>
  <c r="AZ2175" i="10"/>
  <c r="BB2175" i="10" s="1"/>
  <c r="BA2175" i="10"/>
  <c r="BC2175" i="10"/>
  <c r="BF2175" i="10" s="1"/>
  <c r="BD2175" i="10"/>
  <c r="BE2175" i="10"/>
  <c r="AI2176" i="10"/>
  <c r="AJ2176" i="10"/>
  <c r="AL2176" i="10" s="1"/>
  <c r="AK2176" i="10"/>
  <c r="AM2176" i="10"/>
  <c r="AP2176" i="10" s="1"/>
  <c r="AN2176" i="10"/>
  <c r="AO2176" i="10"/>
  <c r="AQ2176" i="10"/>
  <c r="AR2176" i="10"/>
  <c r="AT2176" i="10" s="1"/>
  <c r="AS2176" i="10"/>
  <c r="AU2176" i="10"/>
  <c r="AX2176" i="10" s="1"/>
  <c r="AV2176" i="10"/>
  <c r="AW2176" i="10"/>
  <c r="AY2176" i="10"/>
  <c r="AZ2176" i="10"/>
  <c r="BB2176" i="10" s="1"/>
  <c r="BA2176" i="10"/>
  <c r="BC2176" i="10"/>
  <c r="BF2176" i="10" s="1"/>
  <c r="BD2176" i="10"/>
  <c r="BE2176" i="10"/>
  <c r="AI2177" i="10"/>
  <c r="AJ2177" i="10"/>
  <c r="AL2177" i="10" s="1"/>
  <c r="AK2177" i="10"/>
  <c r="AM2177" i="10"/>
  <c r="AN2177" i="10"/>
  <c r="AO2177" i="10"/>
  <c r="AP2177" i="10"/>
  <c r="AQ2177" i="10"/>
  <c r="AR2177" i="10"/>
  <c r="AT2177" i="10" s="1"/>
  <c r="AS2177" i="10"/>
  <c r="AU2177" i="10"/>
  <c r="AX2177" i="10" s="1"/>
  <c r="AV2177" i="10"/>
  <c r="AW2177" i="10"/>
  <c r="AY2177" i="10"/>
  <c r="AZ2177" i="10"/>
  <c r="BB2177" i="10" s="1"/>
  <c r="BA2177" i="10"/>
  <c r="BC2177" i="10"/>
  <c r="BD2177" i="10"/>
  <c r="BE2177" i="10"/>
  <c r="BF2177" i="10"/>
  <c r="AI2178" i="10"/>
  <c r="AJ2178" i="10"/>
  <c r="AL2178" i="10" s="1"/>
  <c r="AK2178" i="10"/>
  <c r="AM2178" i="10"/>
  <c r="AP2178" i="10" s="1"/>
  <c r="AN2178" i="10"/>
  <c r="AO2178" i="10"/>
  <c r="AQ2178" i="10"/>
  <c r="AR2178" i="10"/>
  <c r="AT2178" i="10" s="1"/>
  <c r="AS2178" i="10"/>
  <c r="AU2178" i="10"/>
  <c r="AV2178" i="10"/>
  <c r="AW2178" i="10"/>
  <c r="AX2178" i="10"/>
  <c r="AY2178" i="10"/>
  <c r="AZ2178" i="10"/>
  <c r="BB2178" i="10" s="1"/>
  <c r="BA2178" i="10"/>
  <c r="BC2178" i="10"/>
  <c r="BF2178" i="10" s="1"/>
  <c r="BD2178" i="10"/>
  <c r="BE2178" i="10"/>
  <c r="AI2179" i="10"/>
  <c r="AJ2179" i="10"/>
  <c r="AL2179" i="10" s="1"/>
  <c r="AK2179" i="10"/>
  <c r="AM2179" i="10"/>
  <c r="AN2179" i="10"/>
  <c r="AO2179" i="10"/>
  <c r="AP2179" i="10"/>
  <c r="AQ2179" i="10"/>
  <c r="AR2179" i="10"/>
  <c r="AS2179" i="10"/>
  <c r="AT2179" i="10"/>
  <c r="AU2179" i="10"/>
  <c r="AV2179" i="10"/>
  <c r="AW2179" i="10"/>
  <c r="AX2179" i="10"/>
  <c r="AY2179" i="10"/>
  <c r="AZ2179" i="10"/>
  <c r="BA2179" i="10"/>
  <c r="BB2179" i="10"/>
  <c r="BC2179" i="10"/>
  <c r="BD2179" i="10"/>
  <c r="BE2179" i="10"/>
  <c r="BF2179" i="10"/>
  <c r="AI2180" i="10"/>
  <c r="AJ2180" i="10"/>
  <c r="AK2180" i="10"/>
  <c r="AL2180" i="10"/>
  <c r="AM2180" i="10"/>
  <c r="AN2180" i="10"/>
  <c r="AO2180" i="10"/>
  <c r="AP2180" i="10"/>
  <c r="AQ2180" i="10"/>
  <c r="AR2180" i="10"/>
  <c r="AS2180" i="10"/>
  <c r="AT2180" i="10"/>
  <c r="AU2180" i="10"/>
  <c r="AV2180" i="10"/>
  <c r="AW2180" i="10"/>
  <c r="AX2180" i="10"/>
  <c r="AY2180" i="10"/>
  <c r="AZ2180" i="10"/>
  <c r="BA2180" i="10"/>
  <c r="BB2180" i="10"/>
  <c r="BC2180" i="10"/>
  <c r="BD2180" i="10"/>
  <c r="BE2180" i="10"/>
  <c r="BF2180" i="10"/>
  <c r="AI2181" i="10"/>
  <c r="AJ2181" i="10"/>
  <c r="AK2181" i="10"/>
  <c r="AL2181" i="10"/>
  <c r="AM2181" i="10"/>
  <c r="AN2181" i="10"/>
  <c r="AO2181" i="10"/>
  <c r="AP2181" i="10"/>
  <c r="AQ2181" i="10"/>
  <c r="AR2181" i="10"/>
  <c r="AS2181" i="10"/>
  <c r="AT2181" i="10"/>
  <c r="AU2181" i="10"/>
  <c r="AV2181" i="10"/>
  <c r="AW2181" i="10"/>
  <c r="AX2181" i="10"/>
  <c r="AY2181" i="10"/>
  <c r="AZ2181" i="10"/>
  <c r="BA2181" i="10"/>
  <c r="BB2181" i="10"/>
  <c r="BC2181" i="10"/>
  <c r="BD2181" i="10"/>
  <c r="BE2181" i="10"/>
  <c r="BF2181" i="10"/>
  <c r="AI2182" i="10"/>
  <c r="AJ2182" i="10"/>
  <c r="AK2182" i="10"/>
  <c r="AL2182" i="10"/>
  <c r="AM2182" i="10"/>
  <c r="AN2182" i="10"/>
  <c r="AO2182" i="10"/>
  <c r="AP2182" i="10"/>
  <c r="AQ2182" i="10"/>
  <c r="AR2182" i="10"/>
  <c r="AS2182" i="10"/>
  <c r="AT2182" i="10"/>
  <c r="AU2182" i="10"/>
  <c r="AV2182" i="10"/>
  <c r="AW2182" i="10"/>
  <c r="AX2182" i="10"/>
  <c r="AY2182" i="10"/>
  <c r="AZ2182" i="10"/>
  <c r="BA2182" i="10"/>
  <c r="BB2182" i="10"/>
  <c r="BC2182" i="10"/>
  <c r="BD2182" i="10"/>
  <c r="BE2182" i="10"/>
  <c r="BF2182" i="10"/>
  <c r="AI2183" i="10"/>
  <c r="AJ2183" i="10"/>
  <c r="AK2183" i="10"/>
  <c r="AL2183" i="10"/>
  <c r="AM2183" i="10"/>
  <c r="AN2183" i="10"/>
  <c r="AO2183" i="10"/>
  <c r="AP2183" i="10"/>
  <c r="AQ2183" i="10"/>
  <c r="AR2183" i="10"/>
  <c r="AS2183" i="10"/>
  <c r="AT2183" i="10"/>
  <c r="AU2183" i="10"/>
  <c r="AV2183" i="10"/>
  <c r="AW2183" i="10"/>
  <c r="AX2183" i="10"/>
  <c r="AY2183" i="10"/>
  <c r="AZ2183" i="10"/>
  <c r="BA2183" i="10"/>
  <c r="BB2183" i="10"/>
  <c r="BC2183" i="10"/>
  <c r="BD2183" i="10"/>
  <c r="BE2183" i="10"/>
  <c r="BF2183" i="10"/>
  <c r="AI2184" i="10"/>
  <c r="AJ2184" i="10"/>
  <c r="AK2184" i="10"/>
  <c r="AL2184" i="10"/>
  <c r="AM2184" i="10"/>
  <c r="AN2184" i="10"/>
  <c r="AO2184" i="10"/>
  <c r="AP2184" i="10"/>
  <c r="AQ2184" i="10"/>
  <c r="AR2184" i="10"/>
  <c r="AS2184" i="10"/>
  <c r="AT2184" i="10"/>
  <c r="AU2184" i="10"/>
  <c r="AV2184" i="10"/>
  <c r="AW2184" i="10"/>
  <c r="AX2184" i="10"/>
  <c r="AY2184" i="10"/>
  <c r="AZ2184" i="10"/>
  <c r="BA2184" i="10"/>
  <c r="BB2184" i="10"/>
  <c r="BC2184" i="10"/>
  <c r="BD2184" i="10"/>
  <c r="BF2184" i="10" s="1"/>
  <c r="BE2184" i="10"/>
  <c r="AI2185" i="10"/>
  <c r="AJ2185" i="10"/>
  <c r="AK2185" i="10"/>
  <c r="AL2185" i="10"/>
  <c r="AM2185" i="10"/>
  <c r="AN2185" i="10"/>
  <c r="AP2185" i="10" s="1"/>
  <c r="AO2185" i="10"/>
  <c r="AQ2185" i="10"/>
  <c r="AR2185" i="10"/>
  <c r="AS2185" i="10"/>
  <c r="AT2185" i="10"/>
  <c r="AU2185" i="10"/>
  <c r="AV2185" i="10"/>
  <c r="AX2185" i="10" s="1"/>
  <c r="AW2185" i="10"/>
  <c r="AY2185" i="10"/>
  <c r="AZ2185" i="10"/>
  <c r="BA2185" i="10"/>
  <c r="BB2185" i="10"/>
  <c r="BC2185" i="10"/>
  <c r="BD2185" i="10"/>
  <c r="BF2185" i="10" s="1"/>
  <c r="BE2185" i="10"/>
  <c r="AI2186" i="10"/>
  <c r="AJ2186" i="10"/>
  <c r="AK2186" i="10"/>
  <c r="AL2186" i="10"/>
  <c r="AM2186" i="10"/>
  <c r="AN2186" i="10"/>
  <c r="AP2186" i="10" s="1"/>
  <c r="AO2186" i="10"/>
  <c r="AQ2186" i="10"/>
  <c r="AR2186" i="10"/>
  <c r="AS2186" i="10"/>
  <c r="AT2186" i="10"/>
  <c r="AU2186" i="10"/>
  <c r="AV2186" i="10"/>
  <c r="AX2186" i="10" s="1"/>
  <c r="AW2186" i="10"/>
  <c r="AY2186" i="10"/>
  <c r="AZ2186" i="10"/>
  <c r="BA2186" i="10"/>
  <c r="BB2186" i="10"/>
  <c r="BC2186" i="10"/>
  <c r="BD2186" i="10"/>
  <c r="BF2186" i="10" s="1"/>
  <c r="BE2186" i="10"/>
  <c r="AI2187" i="10"/>
  <c r="AJ2187" i="10"/>
  <c r="AK2187" i="10"/>
  <c r="AL2187" i="10"/>
  <c r="AM2187" i="10"/>
  <c r="AN2187" i="10"/>
  <c r="AP2187" i="10" s="1"/>
  <c r="AO2187" i="10"/>
  <c r="AQ2187" i="10"/>
  <c r="AR2187" i="10"/>
  <c r="AS2187" i="10"/>
  <c r="AT2187" i="10"/>
  <c r="AU2187" i="10"/>
  <c r="AV2187" i="10"/>
  <c r="AX2187" i="10" s="1"/>
  <c r="AW2187" i="10"/>
  <c r="AY2187" i="10"/>
  <c r="AZ2187" i="10"/>
  <c r="BA2187" i="10"/>
  <c r="BB2187" i="10"/>
  <c r="BC2187" i="10"/>
  <c r="BD2187" i="10"/>
  <c r="BF2187" i="10" s="1"/>
  <c r="BE2187" i="10"/>
  <c r="AI2188" i="10"/>
  <c r="AJ2188" i="10"/>
  <c r="AK2188" i="10"/>
  <c r="AL2188" i="10"/>
  <c r="AM2188" i="10"/>
  <c r="AN2188" i="10"/>
  <c r="AP2188" i="10" s="1"/>
  <c r="AO2188" i="10"/>
  <c r="AQ2188" i="10"/>
  <c r="AR2188" i="10"/>
  <c r="AS2188" i="10"/>
  <c r="AT2188" i="10"/>
  <c r="AU2188" i="10"/>
  <c r="AV2188" i="10"/>
  <c r="AX2188" i="10" s="1"/>
  <c r="AW2188" i="10"/>
  <c r="AY2188" i="10"/>
  <c r="AZ2188" i="10"/>
  <c r="BA2188" i="10"/>
  <c r="BB2188" i="10"/>
  <c r="BC2188" i="10"/>
  <c r="BD2188" i="10"/>
  <c r="BF2188" i="10" s="1"/>
  <c r="BE2188" i="10"/>
  <c r="AI2189" i="10"/>
  <c r="AJ2189" i="10"/>
  <c r="AK2189" i="10"/>
  <c r="AL2189" i="10"/>
  <c r="AM2189" i="10"/>
  <c r="AN2189" i="10"/>
  <c r="AP2189" i="10" s="1"/>
  <c r="AO2189" i="10"/>
  <c r="AQ2189" i="10"/>
  <c r="AR2189" i="10"/>
  <c r="AS2189" i="10"/>
  <c r="AT2189" i="10"/>
  <c r="AU2189" i="10"/>
  <c r="AV2189" i="10"/>
  <c r="AX2189" i="10" s="1"/>
  <c r="AW2189" i="10"/>
  <c r="AY2189" i="10"/>
  <c r="AZ2189" i="10"/>
  <c r="BA2189" i="10"/>
  <c r="BB2189" i="10"/>
  <c r="BC2189" i="10"/>
  <c r="BD2189" i="10"/>
  <c r="BF2189" i="10" s="1"/>
  <c r="BE2189" i="10"/>
  <c r="AI2190" i="10"/>
  <c r="AJ2190" i="10"/>
  <c r="AK2190" i="10"/>
  <c r="AL2190" i="10"/>
  <c r="AM2190" i="10"/>
  <c r="AN2190" i="10"/>
  <c r="AP2190" i="10" s="1"/>
  <c r="AO2190" i="10"/>
  <c r="AQ2190" i="10"/>
  <c r="AR2190" i="10"/>
  <c r="AS2190" i="10"/>
  <c r="AT2190" i="10"/>
  <c r="AU2190" i="10"/>
  <c r="AV2190" i="10"/>
  <c r="AX2190" i="10" s="1"/>
  <c r="AW2190" i="10"/>
  <c r="AY2190" i="10"/>
  <c r="AZ2190" i="10"/>
  <c r="BA2190" i="10"/>
  <c r="BB2190" i="10"/>
  <c r="BC2190" i="10"/>
  <c r="BD2190" i="10"/>
  <c r="BF2190" i="10" s="1"/>
  <c r="BE2190" i="10"/>
  <c r="AI2191" i="10"/>
  <c r="AJ2191" i="10"/>
  <c r="AK2191" i="10"/>
  <c r="AL2191" i="10"/>
  <c r="AM2191" i="10"/>
  <c r="AN2191" i="10"/>
  <c r="AP2191" i="10" s="1"/>
  <c r="AO2191" i="10"/>
  <c r="AQ2191" i="10"/>
  <c r="AR2191" i="10"/>
  <c r="AS2191" i="10"/>
  <c r="AT2191" i="10"/>
  <c r="AU2191" i="10"/>
  <c r="AV2191" i="10"/>
  <c r="AX2191" i="10" s="1"/>
  <c r="AW2191" i="10"/>
  <c r="AY2191" i="10"/>
  <c r="AZ2191" i="10"/>
  <c r="BA2191" i="10"/>
  <c r="BB2191" i="10"/>
  <c r="BC2191" i="10"/>
  <c r="BD2191" i="10"/>
  <c r="BF2191" i="10" s="1"/>
  <c r="BE2191" i="10"/>
  <c r="AI2192" i="10"/>
  <c r="AJ2192" i="10"/>
  <c r="AK2192" i="10"/>
  <c r="AL2192" i="10"/>
  <c r="AM2192" i="10"/>
  <c r="AN2192" i="10"/>
  <c r="AP2192" i="10" s="1"/>
  <c r="AO2192" i="10"/>
  <c r="AQ2192" i="10"/>
  <c r="AR2192" i="10"/>
  <c r="AS2192" i="10"/>
  <c r="AT2192" i="10"/>
  <c r="AU2192" i="10"/>
  <c r="AV2192" i="10"/>
  <c r="AX2192" i="10" s="1"/>
  <c r="AW2192" i="10"/>
  <c r="AY2192" i="10"/>
  <c r="AZ2192" i="10"/>
  <c r="BA2192" i="10"/>
  <c r="BB2192" i="10"/>
  <c r="BC2192" i="10"/>
  <c r="BD2192" i="10"/>
  <c r="BF2192" i="10" s="1"/>
  <c r="BE2192" i="10"/>
  <c r="AI2193" i="10"/>
  <c r="AJ2193" i="10"/>
  <c r="AK2193" i="10"/>
  <c r="AL2193" i="10"/>
  <c r="AM2193" i="10"/>
  <c r="AN2193" i="10"/>
  <c r="AP2193" i="10" s="1"/>
  <c r="AO2193" i="10"/>
  <c r="AQ2193" i="10"/>
  <c r="AR2193" i="10"/>
  <c r="AS2193" i="10"/>
  <c r="AT2193" i="10"/>
  <c r="AU2193" i="10"/>
  <c r="AV2193" i="10"/>
  <c r="AX2193" i="10" s="1"/>
  <c r="AW2193" i="10"/>
  <c r="AY2193" i="10"/>
  <c r="AZ2193" i="10"/>
  <c r="BA2193" i="10"/>
  <c r="BB2193" i="10"/>
  <c r="BC2193" i="10"/>
  <c r="BD2193" i="10"/>
  <c r="BF2193" i="10" s="1"/>
  <c r="BE2193" i="10"/>
  <c r="AI2194" i="10"/>
  <c r="AJ2194" i="10"/>
  <c r="AK2194" i="10"/>
  <c r="AL2194" i="10"/>
  <c r="AM2194" i="10"/>
  <c r="AN2194" i="10"/>
  <c r="AP2194" i="10" s="1"/>
  <c r="AO2194" i="10"/>
  <c r="AQ2194" i="10"/>
  <c r="AR2194" i="10"/>
  <c r="AS2194" i="10"/>
  <c r="AT2194" i="10"/>
  <c r="AU2194" i="10"/>
  <c r="AV2194" i="10"/>
  <c r="AX2194" i="10" s="1"/>
  <c r="AW2194" i="10"/>
  <c r="AY2194" i="10"/>
  <c r="AZ2194" i="10"/>
  <c r="BA2194" i="10"/>
  <c r="BB2194" i="10"/>
  <c r="BC2194" i="10"/>
  <c r="BD2194" i="10"/>
  <c r="BF2194" i="10" s="1"/>
  <c r="BE2194" i="10"/>
  <c r="AI2195" i="10"/>
  <c r="AJ2195" i="10"/>
  <c r="AK2195" i="10"/>
  <c r="AL2195" i="10"/>
  <c r="AM2195" i="10"/>
  <c r="AN2195" i="10"/>
  <c r="AP2195" i="10" s="1"/>
  <c r="AO2195" i="10"/>
  <c r="AQ2195" i="10"/>
  <c r="AR2195" i="10"/>
  <c r="AS2195" i="10"/>
  <c r="AT2195" i="10"/>
  <c r="AU2195" i="10"/>
  <c r="AV2195" i="10"/>
  <c r="AX2195" i="10" s="1"/>
  <c r="AW2195" i="10"/>
  <c r="AY2195" i="10"/>
  <c r="AZ2195" i="10"/>
  <c r="BA2195" i="10"/>
  <c r="BB2195" i="10"/>
  <c r="BC2195" i="10"/>
  <c r="BD2195" i="10"/>
  <c r="BF2195" i="10" s="1"/>
  <c r="BE2195" i="10"/>
  <c r="AI2196" i="10"/>
  <c r="AJ2196" i="10"/>
  <c r="AK2196" i="10"/>
  <c r="AL2196" i="10"/>
  <c r="AM2196" i="10"/>
  <c r="AN2196" i="10"/>
  <c r="AP2196" i="10" s="1"/>
  <c r="AO2196" i="10"/>
  <c r="AQ2196" i="10"/>
  <c r="AR2196" i="10"/>
  <c r="AS2196" i="10"/>
  <c r="AT2196" i="10"/>
  <c r="AU2196" i="10"/>
  <c r="AV2196" i="10"/>
  <c r="AX2196" i="10" s="1"/>
  <c r="AW2196" i="10"/>
  <c r="AY2196" i="10"/>
  <c r="AZ2196" i="10"/>
  <c r="BA2196" i="10"/>
  <c r="BB2196" i="10"/>
  <c r="BC2196" i="10"/>
  <c r="BD2196" i="10"/>
  <c r="BF2196" i="10" s="1"/>
  <c r="BE2196" i="10"/>
  <c r="AI2197" i="10"/>
  <c r="AJ2197" i="10"/>
  <c r="AK2197" i="10"/>
  <c r="AL2197" i="10"/>
  <c r="AM2197" i="10"/>
  <c r="AN2197" i="10"/>
  <c r="AP2197" i="10" s="1"/>
  <c r="AO2197" i="10"/>
  <c r="AQ2197" i="10"/>
  <c r="AR2197" i="10"/>
  <c r="AS2197" i="10"/>
  <c r="AT2197" i="10"/>
  <c r="AU2197" i="10"/>
  <c r="AV2197" i="10"/>
  <c r="AX2197" i="10" s="1"/>
  <c r="AW2197" i="10"/>
  <c r="AY2197" i="10"/>
  <c r="AZ2197" i="10"/>
  <c r="BA2197" i="10"/>
  <c r="BB2197" i="10"/>
  <c r="BC2197" i="10"/>
  <c r="BD2197" i="10"/>
  <c r="BF2197" i="10" s="1"/>
  <c r="BE2197" i="10"/>
  <c r="AI2198" i="10"/>
  <c r="AJ2198" i="10"/>
  <c r="AK2198" i="10"/>
  <c r="AL2198" i="10"/>
  <c r="AM2198" i="10"/>
  <c r="AN2198" i="10"/>
  <c r="AP2198" i="10" s="1"/>
  <c r="AO2198" i="10"/>
  <c r="AQ2198" i="10"/>
  <c r="AR2198" i="10"/>
  <c r="AS2198" i="10"/>
  <c r="AT2198" i="10"/>
  <c r="AU2198" i="10"/>
  <c r="AV2198" i="10"/>
  <c r="AX2198" i="10" s="1"/>
  <c r="AW2198" i="10"/>
  <c r="AY2198" i="10"/>
  <c r="AZ2198" i="10"/>
  <c r="BA2198" i="10"/>
  <c r="BB2198" i="10"/>
  <c r="BC2198" i="10"/>
  <c r="BD2198" i="10"/>
  <c r="BF2198" i="10" s="1"/>
  <c r="BE2198" i="10"/>
  <c r="AI2199" i="10"/>
  <c r="AJ2199" i="10"/>
  <c r="AK2199" i="10"/>
  <c r="AL2199" i="10"/>
  <c r="AM2199" i="10"/>
  <c r="AN2199" i="10"/>
  <c r="AP2199" i="10" s="1"/>
  <c r="AO2199" i="10"/>
  <c r="AQ2199" i="10"/>
  <c r="AR2199" i="10"/>
  <c r="AS2199" i="10"/>
  <c r="AT2199" i="10"/>
  <c r="AU2199" i="10"/>
  <c r="AV2199" i="10"/>
  <c r="AX2199" i="10" s="1"/>
  <c r="AW2199" i="10"/>
  <c r="AY2199" i="10"/>
  <c r="AZ2199" i="10"/>
  <c r="BA2199" i="10"/>
  <c r="BB2199" i="10"/>
  <c r="BC2199" i="10"/>
  <c r="BD2199" i="10"/>
  <c r="BF2199" i="10" s="1"/>
  <c r="BE2199" i="10"/>
  <c r="AI2200" i="10"/>
  <c r="AJ2200" i="10"/>
  <c r="AK2200" i="10"/>
  <c r="AL2200" i="10"/>
  <c r="AM2200" i="10"/>
  <c r="AN2200" i="10"/>
  <c r="AP2200" i="10" s="1"/>
  <c r="AO2200" i="10"/>
  <c r="AQ2200" i="10"/>
  <c r="AR2200" i="10"/>
  <c r="AS2200" i="10"/>
  <c r="AT2200" i="10"/>
  <c r="AU2200" i="10"/>
  <c r="AV2200" i="10"/>
  <c r="AX2200" i="10" s="1"/>
  <c r="AW2200" i="10"/>
  <c r="AY2200" i="10"/>
  <c r="AZ2200" i="10"/>
  <c r="BA2200" i="10"/>
  <c r="BB2200" i="10"/>
  <c r="BC2200" i="10"/>
  <c r="BD2200" i="10"/>
  <c r="BF2200" i="10" s="1"/>
  <c r="BE2200" i="10"/>
  <c r="AI2201" i="10"/>
  <c r="AJ2201" i="10"/>
  <c r="AK2201" i="10"/>
  <c r="AL2201" i="10"/>
  <c r="AM2201" i="10"/>
  <c r="AN2201" i="10"/>
  <c r="AP2201" i="10" s="1"/>
  <c r="AO2201" i="10"/>
  <c r="AQ2201" i="10"/>
  <c r="AR2201" i="10"/>
  <c r="AS2201" i="10"/>
  <c r="AT2201" i="10"/>
  <c r="AU2201" i="10"/>
  <c r="AV2201" i="10"/>
  <c r="AX2201" i="10" s="1"/>
  <c r="AW2201" i="10"/>
  <c r="AY2201" i="10"/>
  <c r="AZ2201" i="10"/>
  <c r="BA2201" i="10"/>
  <c r="BB2201" i="10"/>
  <c r="BC2201" i="10"/>
  <c r="BD2201" i="10"/>
  <c r="BF2201" i="10" s="1"/>
  <c r="BE2201" i="10"/>
  <c r="AI2202" i="10"/>
  <c r="AJ2202" i="10"/>
  <c r="AK2202" i="10"/>
  <c r="AL2202" i="10"/>
  <c r="AM2202" i="10"/>
  <c r="AN2202" i="10"/>
  <c r="AP2202" i="10" s="1"/>
  <c r="AO2202" i="10"/>
  <c r="AQ2202" i="10"/>
  <c r="AR2202" i="10"/>
  <c r="AS2202" i="10"/>
  <c r="AT2202" i="10"/>
  <c r="AU2202" i="10"/>
  <c r="AV2202" i="10"/>
  <c r="AX2202" i="10" s="1"/>
  <c r="AW2202" i="10"/>
  <c r="AY2202" i="10"/>
  <c r="AZ2202" i="10"/>
  <c r="BA2202" i="10"/>
  <c r="BB2202" i="10"/>
  <c r="BC2202" i="10"/>
  <c r="BD2202" i="10"/>
  <c r="BF2202" i="10" s="1"/>
  <c r="BE2202" i="10"/>
  <c r="AI2203" i="10"/>
  <c r="AJ2203" i="10"/>
  <c r="AK2203" i="10"/>
  <c r="AL2203" i="10"/>
  <c r="AM2203" i="10"/>
  <c r="AN2203" i="10"/>
  <c r="AP2203" i="10" s="1"/>
  <c r="AO2203" i="10"/>
  <c r="AQ2203" i="10"/>
  <c r="AR2203" i="10"/>
  <c r="AS2203" i="10"/>
  <c r="AT2203" i="10"/>
  <c r="AU2203" i="10"/>
  <c r="AV2203" i="10"/>
  <c r="AX2203" i="10" s="1"/>
  <c r="AW2203" i="10"/>
  <c r="AY2203" i="10"/>
  <c r="AZ2203" i="10"/>
  <c r="BA2203" i="10"/>
  <c r="BB2203" i="10"/>
  <c r="BC2203" i="10"/>
  <c r="BD2203" i="10"/>
  <c r="BF2203" i="10" s="1"/>
  <c r="BE2203" i="10"/>
  <c r="AI2204" i="10"/>
  <c r="AJ2204" i="10"/>
  <c r="AK2204" i="10"/>
  <c r="AL2204" i="10"/>
  <c r="AM2204" i="10"/>
  <c r="AN2204" i="10"/>
  <c r="AP2204" i="10" s="1"/>
  <c r="AO2204" i="10"/>
  <c r="AQ2204" i="10"/>
  <c r="AR2204" i="10"/>
  <c r="AS2204" i="10"/>
  <c r="AT2204" i="10"/>
  <c r="AU2204" i="10"/>
  <c r="AV2204" i="10"/>
  <c r="AX2204" i="10" s="1"/>
  <c r="AW2204" i="10"/>
  <c r="AY2204" i="10"/>
  <c r="AZ2204" i="10"/>
  <c r="BA2204" i="10"/>
  <c r="BB2204" i="10"/>
  <c r="BC2204" i="10"/>
  <c r="BD2204" i="10"/>
  <c r="BF2204" i="10" s="1"/>
  <c r="BE2204" i="10"/>
  <c r="AI2205" i="10"/>
  <c r="AJ2205" i="10"/>
  <c r="AK2205" i="10"/>
  <c r="AL2205" i="10"/>
  <c r="AM2205" i="10"/>
  <c r="AN2205" i="10"/>
  <c r="AP2205" i="10" s="1"/>
  <c r="AO2205" i="10"/>
  <c r="AQ2205" i="10"/>
  <c r="AR2205" i="10"/>
  <c r="AS2205" i="10"/>
  <c r="AT2205" i="10"/>
  <c r="AU2205" i="10"/>
  <c r="AV2205" i="10"/>
  <c r="AX2205" i="10" s="1"/>
  <c r="AW2205" i="10"/>
  <c r="AY2205" i="10"/>
  <c r="AZ2205" i="10"/>
  <c r="BA2205" i="10"/>
  <c r="BB2205" i="10"/>
  <c r="BC2205" i="10"/>
  <c r="BD2205" i="10"/>
  <c r="BF2205" i="10" s="1"/>
  <c r="BE2205" i="10"/>
  <c r="AI2206" i="10"/>
  <c r="AJ2206" i="10"/>
  <c r="AK2206" i="10"/>
  <c r="AL2206" i="10"/>
  <c r="AM2206" i="10"/>
  <c r="AN2206" i="10"/>
  <c r="AP2206" i="10" s="1"/>
  <c r="AO2206" i="10"/>
  <c r="AQ2206" i="10"/>
  <c r="AR2206" i="10"/>
  <c r="AS2206" i="10"/>
  <c r="AT2206" i="10"/>
  <c r="AU2206" i="10"/>
  <c r="AV2206" i="10"/>
  <c r="AX2206" i="10" s="1"/>
  <c r="AW2206" i="10"/>
  <c r="AY2206" i="10"/>
  <c r="AZ2206" i="10"/>
  <c r="BA2206" i="10"/>
  <c r="BB2206" i="10"/>
  <c r="BC2206" i="10"/>
  <c r="BD2206" i="10"/>
  <c r="BF2206" i="10" s="1"/>
  <c r="BE2206" i="10"/>
  <c r="AI2207" i="10"/>
  <c r="AJ2207" i="10"/>
  <c r="AK2207" i="10"/>
  <c r="AL2207" i="10"/>
  <c r="AM2207" i="10"/>
  <c r="AN2207" i="10"/>
  <c r="AP2207" i="10" s="1"/>
  <c r="AO2207" i="10"/>
  <c r="AQ2207" i="10"/>
  <c r="AR2207" i="10"/>
  <c r="AS2207" i="10"/>
  <c r="AT2207" i="10"/>
  <c r="AU2207" i="10"/>
  <c r="AV2207" i="10"/>
  <c r="AX2207" i="10" s="1"/>
  <c r="AW2207" i="10"/>
  <c r="AY2207" i="10"/>
  <c r="AZ2207" i="10"/>
  <c r="BA2207" i="10"/>
  <c r="BB2207" i="10"/>
  <c r="BC2207" i="10"/>
  <c r="BD2207" i="10"/>
  <c r="BF2207" i="10" s="1"/>
  <c r="BE2207" i="10"/>
  <c r="AI2208" i="10"/>
  <c r="AJ2208" i="10"/>
  <c r="AK2208" i="10"/>
  <c r="AL2208" i="10"/>
  <c r="AM2208" i="10"/>
  <c r="AN2208" i="10"/>
  <c r="AP2208" i="10" s="1"/>
  <c r="AO2208" i="10"/>
  <c r="AQ2208" i="10"/>
  <c r="AR2208" i="10"/>
  <c r="AS2208" i="10"/>
  <c r="AT2208" i="10"/>
  <c r="AU2208" i="10"/>
  <c r="AV2208" i="10"/>
  <c r="AX2208" i="10" s="1"/>
  <c r="AW2208" i="10"/>
  <c r="AY2208" i="10"/>
  <c r="AZ2208" i="10"/>
  <c r="BA2208" i="10"/>
  <c r="BB2208" i="10"/>
  <c r="BC2208" i="10"/>
  <c r="BD2208" i="10"/>
  <c r="BF2208" i="10" s="1"/>
  <c r="BE2208" i="10"/>
  <c r="AI2209" i="10"/>
  <c r="AJ2209" i="10"/>
  <c r="AK2209" i="10"/>
  <c r="AL2209" i="10"/>
  <c r="AM2209" i="10"/>
  <c r="AN2209" i="10"/>
  <c r="AP2209" i="10" s="1"/>
  <c r="AO2209" i="10"/>
  <c r="AQ2209" i="10"/>
  <c r="AR2209" i="10"/>
  <c r="AS2209" i="10"/>
  <c r="AT2209" i="10"/>
  <c r="AU2209" i="10"/>
  <c r="AV2209" i="10"/>
  <c r="AX2209" i="10" s="1"/>
  <c r="AW2209" i="10"/>
  <c r="AY2209" i="10"/>
  <c r="AZ2209" i="10"/>
  <c r="BA2209" i="10"/>
  <c r="BB2209" i="10"/>
  <c r="BC2209" i="10"/>
  <c r="BD2209" i="10"/>
  <c r="BF2209" i="10" s="1"/>
  <c r="BE2209" i="10"/>
  <c r="AI2210" i="10"/>
  <c r="AJ2210" i="10"/>
  <c r="AK2210" i="10"/>
  <c r="AL2210" i="10"/>
  <c r="AM2210" i="10"/>
  <c r="AN2210" i="10"/>
  <c r="AP2210" i="10" s="1"/>
  <c r="AO2210" i="10"/>
  <c r="AQ2210" i="10"/>
  <c r="AR2210" i="10"/>
  <c r="AS2210" i="10"/>
  <c r="AT2210" i="10"/>
  <c r="AU2210" i="10"/>
  <c r="AV2210" i="10"/>
  <c r="AX2210" i="10" s="1"/>
  <c r="AW2210" i="10"/>
  <c r="AY2210" i="10"/>
  <c r="AZ2210" i="10"/>
  <c r="BA2210" i="10"/>
  <c r="BB2210" i="10"/>
  <c r="BC2210" i="10"/>
  <c r="BD2210" i="10"/>
  <c r="BF2210" i="10" s="1"/>
  <c r="BE2210" i="10"/>
  <c r="AI2211" i="10"/>
  <c r="AJ2211" i="10"/>
  <c r="AK2211" i="10"/>
  <c r="AL2211" i="10"/>
  <c r="AM2211" i="10"/>
  <c r="AN2211" i="10"/>
  <c r="AP2211" i="10" s="1"/>
  <c r="AO2211" i="10"/>
  <c r="AQ2211" i="10"/>
  <c r="AR2211" i="10"/>
  <c r="AS2211" i="10"/>
  <c r="AT2211" i="10"/>
  <c r="AU2211" i="10"/>
  <c r="AV2211" i="10"/>
  <c r="AX2211" i="10" s="1"/>
  <c r="AW2211" i="10"/>
  <c r="AY2211" i="10"/>
  <c r="AZ2211" i="10"/>
  <c r="BA2211" i="10"/>
  <c r="BB2211" i="10"/>
  <c r="BC2211" i="10"/>
  <c r="BD2211" i="10"/>
  <c r="BF2211" i="10" s="1"/>
  <c r="BE2211" i="10"/>
  <c r="AI2212" i="10"/>
  <c r="AJ2212" i="10"/>
  <c r="AK2212" i="10"/>
  <c r="AL2212" i="10"/>
  <c r="AM2212" i="10"/>
  <c r="AN2212" i="10"/>
  <c r="AP2212" i="10" s="1"/>
  <c r="AO2212" i="10"/>
  <c r="AQ2212" i="10"/>
  <c r="AR2212" i="10"/>
  <c r="AS2212" i="10"/>
  <c r="AT2212" i="10"/>
  <c r="AU2212" i="10"/>
  <c r="AV2212" i="10"/>
  <c r="AX2212" i="10" s="1"/>
  <c r="AW2212" i="10"/>
  <c r="AY2212" i="10"/>
  <c r="AZ2212" i="10"/>
  <c r="BA2212" i="10"/>
  <c r="BB2212" i="10"/>
  <c r="BC2212" i="10"/>
  <c r="BD2212" i="10"/>
  <c r="BF2212" i="10" s="1"/>
  <c r="BE2212" i="10"/>
  <c r="AI2213" i="10"/>
  <c r="AJ2213" i="10"/>
  <c r="AK2213" i="10"/>
  <c r="AL2213" i="10"/>
  <c r="AM2213" i="10"/>
  <c r="AN2213" i="10"/>
  <c r="AO2213" i="10"/>
  <c r="AP2213" i="10"/>
  <c r="AQ2213" i="10"/>
  <c r="AR2213" i="10"/>
  <c r="AS2213" i="10"/>
  <c r="AT2213" i="10"/>
  <c r="AU2213" i="10"/>
  <c r="AV2213" i="10"/>
  <c r="AW2213" i="10"/>
  <c r="AX2213" i="10"/>
  <c r="AY2213" i="10"/>
  <c r="AZ2213" i="10"/>
  <c r="BA2213" i="10"/>
  <c r="BB2213" i="10"/>
  <c r="BC2213" i="10"/>
  <c r="BD2213" i="10"/>
  <c r="BE2213" i="10"/>
  <c r="BF2213" i="10"/>
  <c r="AI2214" i="10"/>
  <c r="AJ2214" i="10"/>
  <c r="AK2214" i="10"/>
  <c r="AL2214" i="10"/>
  <c r="AM2214" i="10"/>
  <c r="AN2214" i="10"/>
  <c r="AO2214" i="10"/>
  <c r="AP2214" i="10"/>
  <c r="AQ2214" i="10"/>
  <c r="AR2214" i="10"/>
  <c r="AS2214" i="10"/>
  <c r="AT2214" i="10"/>
  <c r="AU2214" i="10"/>
  <c r="AV2214" i="10"/>
  <c r="AW2214" i="10"/>
  <c r="AX2214" i="10"/>
  <c r="AY2214" i="10"/>
  <c r="AZ2214" i="10"/>
  <c r="BA2214" i="10"/>
  <c r="BB2214" i="10"/>
  <c r="BC2214" i="10"/>
  <c r="BD2214" i="10"/>
  <c r="BE2214" i="10"/>
  <c r="BF2214" i="10"/>
  <c r="AI2215" i="10"/>
  <c r="AJ2215" i="10"/>
  <c r="AK2215" i="10"/>
  <c r="AL2215" i="10"/>
  <c r="AM2215" i="10"/>
  <c r="AN2215" i="10"/>
  <c r="AO2215" i="10"/>
  <c r="AP2215" i="10"/>
  <c r="AQ2215" i="10"/>
  <c r="AR2215" i="10"/>
  <c r="AS2215" i="10"/>
  <c r="AT2215" i="10"/>
  <c r="AU2215" i="10"/>
  <c r="AV2215" i="10"/>
  <c r="AW2215" i="10"/>
  <c r="AX2215" i="10"/>
  <c r="AY2215" i="10"/>
  <c r="AZ2215" i="10"/>
  <c r="BA2215" i="10"/>
  <c r="BB2215" i="10"/>
  <c r="BC2215" i="10"/>
  <c r="BD2215" i="10"/>
  <c r="BE2215" i="10"/>
  <c r="BF2215" i="10"/>
  <c r="AI2216" i="10"/>
  <c r="AJ2216" i="10"/>
  <c r="AK2216" i="10"/>
  <c r="AL2216" i="10"/>
  <c r="AM2216" i="10"/>
  <c r="AN2216" i="10"/>
  <c r="AO2216" i="10"/>
  <c r="AP2216" i="10"/>
  <c r="AQ2216" i="10"/>
  <c r="AR2216" i="10"/>
  <c r="AS2216" i="10"/>
  <c r="AT2216" i="10"/>
  <c r="AU2216" i="10"/>
  <c r="AV2216" i="10"/>
  <c r="AW2216" i="10"/>
  <c r="AX2216" i="10"/>
  <c r="AY2216" i="10"/>
  <c r="AZ2216" i="10"/>
  <c r="BA2216" i="10"/>
  <c r="BB2216" i="10"/>
  <c r="BC2216" i="10"/>
  <c r="BD2216" i="10"/>
  <c r="BE2216" i="10"/>
  <c r="BF2216" i="10"/>
  <c r="AI2217" i="10"/>
  <c r="AJ2217" i="10"/>
  <c r="AK2217" i="10"/>
  <c r="AL2217" i="10"/>
  <c r="AM2217" i="10"/>
  <c r="AN2217" i="10"/>
  <c r="AO2217" i="10"/>
  <c r="AP2217" i="10"/>
  <c r="AQ2217" i="10"/>
  <c r="AR2217" i="10"/>
  <c r="AS2217" i="10"/>
  <c r="AT2217" i="10"/>
  <c r="AU2217" i="10"/>
  <c r="AV2217" i="10"/>
  <c r="AW2217" i="10"/>
  <c r="AX2217" i="10"/>
  <c r="AY2217" i="10"/>
  <c r="AZ2217" i="10"/>
  <c r="BA2217" i="10"/>
  <c r="BB2217" i="10"/>
  <c r="BC2217" i="10"/>
  <c r="BD2217" i="10"/>
  <c r="BE2217" i="10"/>
  <c r="BF2217" i="10"/>
  <c r="AI2218" i="10"/>
  <c r="AJ2218" i="10"/>
  <c r="AK2218" i="10"/>
  <c r="AL2218" i="10"/>
  <c r="AM2218" i="10"/>
  <c r="AN2218" i="10"/>
  <c r="AO2218" i="10"/>
  <c r="AP2218" i="10"/>
  <c r="AQ2218" i="10"/>
  <c r="AR2218" i="10"/>
  <c r="AS2218" i="10"/>
  <c r="AT2218" i="10"/>
  <c r="AU2218" i="10"/>
  <c r="AV2218" i="10"/>
  <c r="AW2218" i="10"/>
  <c r="AX2218" i="10"/>
  <c r="AY2218" i="10"/>
  <c r="AZ2218" i="10"/>
  <c r="BA2218" i="10"/>
  <c r="BB2218" i="10"/>
  <c r="BC2218" i="10"/>
  <c r="BD2218" i="10"/>
  <c r="BE2218" i="10"/>
  <c r="BF2218" i="10"/>
  <c r="AI2219" i="10"/>
  <c r="AJ2219" i="10"/>
  <c r="AK2219" i="10"/>
  <c r="AL2219" i="10"/>
  <c r="AM2219" i="10"/>
  <c r="AN2219" i="10"/>
  <c r="AO2219" i="10"/>
  <c r="AP2219" i="10"/>
  <c r="AQ2219" i="10"/>
  <c r="AR2219" i="10"/>
  <c r="AS2219" i="10"/>
  <c r="AT2219" i="10"/>
  <c r="AU2219" i="10"/>
  <c r="AV2219" i="10"/>
  <c r="AW2219" i="10"/>
  <c r="AX2219" i="10"/>
  <c r="AY2219" i="10"/>
  <c r="AZ2219" i="10"/>
  <c r="BA2219" i="10"/>
  <c r="BB2219" i="10"/>
  <c r="BC2219" i="10"/>
  <c r="BD2219" i="10"/>
  <c r="BE2219" i="10"/>
  <c r="BF2219" i="10"/>
  <c r="AI2220" i="10"/>
  <c r="AJ2220" i="10"/>
  <c r="AK2220" i="10"/>
  <c r="AL2220" i="10"/>
  <c r="AM2220" i="10"/>
  <c r="AN2220" i="10"/>
  <c r="AO2220" i="10"/>
  <c r="AP2220" i="10"/>
  <c r="AQ2220" i="10"/>
  <c r="AR2220" i="10"/>
  <c r="AS2220" i="10"/>
  <c r="AT2220" i="10"/>
  <c r="AU2220" i="10"/>
  <c r="AV2220" i="10"/>
  <c r="AW2220" i="10"/>
  <c r="AX2220" i="10"/>
  <c r="AY2220" i="10"/>
  <c r="AZ2220" i="10"/>
  <c r="BA2220" i="10"/>
  <c r="BB2220" i="10"/>
  <c r="BC2220" i="10"/>
  <c r="BD2220" i="10"/>
  <c r="BE2220" i="10"/>
  <c r="BF2220" i="10"/>
  <c r="AI2221" i="10"/>
  <c r="AJ2221" i="10"/>
  <c r="AK2221" i="10"/>
  <c r="AL2221" i="10"/>
  <c r="AM2221" i="10"/>
  <c r="AN2221" i="10"/>
  <c r="AO2221" i="10"/>
  <c r="AP2221" i="10"/>
  <c r="AQ2221" i="10"/>
  <c r="AR2221" i="10"/>
  <c r="AS2221" i="10"/>
  <c r="AT2221" i="10"/>
  <c r="AU2221" i="10"/>
  <c r="AV2221" i="10"/>
  <c r="AW2221" i="10"/>
  <c r="AX2221" i="10"/>
  <c r="AY2221" i="10"/>
  <c r="AZ2221" i="10"/>
  <c r="BA2221" i="10"/>
  <c r="BB2221" i="10"/>
  <c r="BC2221" i="10"/>
  <c r="BD2221" i="10"/>
  <c r="BE2221" i="10"/>
  <c r="BF2221" i="10"/>
  <c r="AI2222" i="10"/>
  <c r="AJ2222" i="10"/>
  <c r="AK2222" i="10"/>
  <c r="AL2222" i="10"/>
  <c r="AM2222" i="10"/>
  <c r="AN2222" i="10"/>
  <c r="AO2222" i="10"/>
  <c r="AP2222" i="10"/>
  <c r="AQ2222" i="10"/>
  <c r="AR2222" i="10"/>
  <c r="AS2222" i="10"/>
  <c r="AT2222" i="10"/>
  <c r="AU2222" i="10"/>
  <c r="AV2222" i="10"/>
  <c r="AW2222" i="10"/>
  <c r="AX2222" i="10"/>
  <c r="AY2222" i="10"/>
  <c r="AZ2222" i="10"/>
  <c r="BA2222" i="10"/>
  <c r="BB2222" i="10"/>
  <c r="BC2222" i="10"/>
  <c r="BD2222" i="10"/>
  <c r="BE2222" i="10"/>
  <c r="BF2222" i="10"/>
  <c r="AI2223" i="10"/>
  <c r="AJ2223" i="10"/>
  <c r="AK2223" i="10"/>
  <c r="AL2223" i="10"/>
  <c r="AM2223" i="10"/>
  <c r="AN2223" i="10"/>
  <c r="AO2223" i="10"/>
  <c r="AP2223" i="10"/>
  <c r="AQ2223" i="10"/>
  <c r="AR2223" i="10"/>
  <c r="AS2223" i="10"/>
  <c r="AT2223" i="10"/>
  <c r="AU2223" i="10"/>
  <c r="AV2223" i="10"/>
  <c r="AW2223" i="10"/>
  <c r="AX2223" i="10"/>
  <c r="AY2223" i="10"/>
  <c r="AZ2223" i="10"/>
  <c r="BA2223" i="10"/>
  <c r="BB2223" i="10"/>
  <c r="BC2223" i="10"/>
  <c r="BD2223" i="10"/>
  <c r="BE2223" i="10"/>
  <c r="BF2223" i="10"/>
  <c r="AI2224" i="10"/>
  <c r="AJ2224" i="10"/>
  <c r="AK2224" i="10"/>
  <c r="AL2224" i="10"/>
  <c r="AM2224" i="10"/>
  <c r="AN2224" i="10"/>
  <c r="AO2224" i="10"/>
  <c r="AP2224" i="10"/>
  <c r="AQ2224" i="10"/>
  <c r="AR2224" i="10"/>
  <c r="AS2224" i="10"/>
  <c r="AT2224" i="10"/>
  <c r="AU2224" i="10"/>
  <c r="AV2224" i="10"/>
  <c r="AW2224" i="10"/>
  <c r="AX2224" i="10"/>
  <c r="AY2224" i="10"/>
  <c r="AZ2224" i="10"/>
  <c r="BA2224" i="10"/>
  <c r="BB2224" i="10"/>
  <c r="BC2224" i="10"/>
  <c r="BD2224" i="10"/>
  <c r="BE2224" i="10"/>
  <c r="BF2224" i="10"/>
  <c r="AI2225" i="10"/>
  <c r="AJ2225" i="10"/>
  <c r="AK2225" i="10"/>
  <c r="AL2225" i="10"/>
  <c r="AM2225" i="10"/>
  <c r="AN2225" i="10"/>
  <c r="AO2225" i="10"/>
  <c r="AP2225" i="10"/>
  <c r="AQ2225" i="10"/>
  <c r="AR2225" i="10"/>
  <c r="AS2225" i="10"/>
  <c r="AT2225" i="10"/>
  <c r="AU2225" i="10"/>
  <c r="AV2225" i="10"/>
  <c r="AW2225" i="10"/>
  <c r="AX2225" i="10"/>
  <c r="AY2225" i="10"/>
  <c r="AZ2225" i="10"/>
  <c r="BA2225" i="10"/>
  <c r="BB2225" i="10"/>
  <c r="BC2225" i="10"/>
  <c r="BD2225" i="10"/>
  <c r="BE2225" i="10"/>
  <c r="BF2225" i="10"/>
  <c r="AI2226" i="10"/>
  <c r="AJ2226" i="10"/>
  <c r="AK2226" i="10"/>
  <c r="AL2226" i="10"/>
  <c r="AM2226" i="10"/>
  <c r="AN2226" i="10"/>
  <c r="AO2226" i="10"/>
  <c r="AP2226" i="10"/>
  <c r="AQ2226" i="10"/>
  <c r="AR2226" i="10"/>
  <c r="AS2226" i="10"/>
  <c r="AT2226" i="10"/>
  <c r="AU2226" i="10"/>
  <c r="AV2226" i="10"/>
  <c r="AW2226" i="10"/>
  <c r="AX2226" i="10"/>
  <c r="AY2226" i="10"/>
  <c r="AZ2226" i="10"/>
  <c r="BA2226" i="10"/>
  <c r="BB2226" i="10"/>
  <c r="BC2226" i="10"/>
  <c r="BD2226" i="10"/>
  <c r="BE2226" i="10"/>
  <c r="BF2226" i="10"/>
  <c r="AI2227" i="10"/>
  <c r="AJ2227" i="10"/>
  <c r="AK2227" i="10"/>
  <c r="AL2227" i="10"/>
  <c r="AM2227" i="10"/>
  <c r="AN2227" i="10"/>
  <c r="AO2227" i="10"/>
  <c r="AP2227" i="10"/>
  <c r="AQ2227" i="10"/>
  <c r="AR2227" i="10"/>
  <c r="AS2227" i="10"/>
  <c r="AT2227" i="10"/>
  <c r="AU2227" i="10"/>
  <c r="AV2227" i="10"/>
  <c r="AW2227" i="10"/>
  <c r="AX2227" i="10"/>
  <c r="AY2227" i="10"/>
  <c r="AZ2227" i="10"/>
  <c r="BA2227" i="10"/>
  <c r="BB2227" i="10"/>
  <c r="BC2227" i="10"/>
  <c r="BD2227" i="10"/>
  <c r="BE2227" i="10"/>
  <c r="BF2227" i="10"/>
  <c r="AI2228" i="10"/>
  <c r="AJ2228" i="10"/>
  <c r="AK2228" i="10"/>
  <c r="AL2228" i="10"/>
  <c r="AM2228" i="10"/>
  <c r="AN2228" i="10"/>
  <c r="AO2228" i="10"/>
  <c r="AP2228" i="10"/>
  <c r="AQ2228" i="10"/>
  <c r="AR2228" i="10"/>
  <c r="AS2228" i="10"/>
  <c r="AT2228" i="10"/>
  <c r="AU2228" i="10"/>
  <c r="AV2228" i="10"/>
  <c r="AW2228" i="10"/>
  <c r="AX2228" i="10"/>
  <c r="AY2228" i="10"/>
  <c r="AZ2228" i="10"/>
  <c r="BA2228" i="10"/>
  <c r="BB2228" i="10"/>
  <c r="BC2228" i="10"/>
  <c r="BD2228" i="10"/>
  <c r="BE2228" i="10"/>
  <c r="BF2228" i="10"/>
  <c r="AI2229" i="10"/>
  <c r="AJ2229" i="10"/>
  <c r="AK2229" i="10"/>
  <c r="AL2229" i="10"/>
  <c r="AM2229" i="10"/>
  <c r="AN2229" i="10"/>
  <c r="AO2229" i="10"/>
  <c r="AP2229" i="10"/>
  <c r="AQ2229" i="10"/>
  <c r="AR2229" i="10"/>
  <c r="AS2229" i="10"/>
  <c r="AT2229" i="10"/>
  <c r="AU2229" i="10"/>
  <c r="AV2229" i="10"/>
  <c r="AW2229" i="10"/>
  <c r="AX2229" i="10"/>
  <c r="AY2229" i="10"/>
  <c r="AZ2229" i="10"/>
  <c r="BA2229" i="10"/>
  <c r="BB2229" i="10"/>
  <c r="BC2229" i="10"/>
  <c r="BD2229" i="10"/>
  <c r="BE2229" i="10"/>
  <c r="BF2229" i="10"/>
  <c r="AI2230" i="10"/>
  <c r="AJ2230" i="10"/>
  <c r="AK2230" i="10"/>
  <c r="AL2230" i="10"/>
  <c r="AM2230" i="10"/>
  <c r="AN2230" i="10"/>
  <c r="AO2230" i="10"/>
  <c r="AP2230" i="10"/>
  <c r="AQ2230" i="10"/>
  <c r="AR2230" i="10"/>
  <c r="AS2230" i="10"/>
  <c r="AT2230" i="10"/>
  <c r="AU2230" i="10"/>
  <c r="AV2230" i="10"/>
  <c r="AW2230" i="10"/>
  <c r="AX2230" i="10"/>
  <c r="AY2230" i="10"/>
  <c r="AZ2230" i="10"/>
  <c r="BA2230" i="10"/>
  <c r="BB2230" i="10"/>
  <c r="BC2230" i="10"/>
  <c r="BD2230" i="10"/>
  <c r="BE2230" i="10"/>
  <c r="BF2230" i="10"/>
  <c r="AI2231" i="10"/>
  <c r="AJ2231" i="10"/>
  <c r="AK2231" i="10"/>
  <c r="AL2231" i="10"/>
  <c r="AM2231" i="10"/>
  <c r="AN2231" i="10"/>
  <c r="AO2231" i="10"/>
  <c r="AP2231" i="10"/>
  <c r="AQ2231" i="10"/>
  <c r="AR2231" i="10"/>
  <c r="AS2231" i="10"/>
  <c r="AT2231" i="10"/>
  <c r="AU2231" i="10"/>
  <c r="AV2231" i="10"/>
  <c r="AW2231" i="10"/>
  <c r="AX2231" i="10"/>
  <c r="AY2231" i="10"/>
  <c r="AZ2231" i="10"/>
  <c r="BA2231" i="10"/>
  <c r="BB2231" i="10"/>
  <c r="BC2231" i="10"/>
  <c r="BD2231" i="10"/>
  <c r="BE2231" i="10"/>
  <c r="BF2231" i="10"/>
  <c r="AI2232" i="10"/>
  <c r="AJ2232" i="10"/>
  <c r="AK2232" i="10"/>
  <c r="AL2232" i="10"/>
  <c r="AM2232" i="10"/>
  <c r="AN2232" i="10"/>
  <c r="AO2232" i="10"/>
  <c r="AP2232" i="10"/>
  <c r="AQ2232" i="10"/>
  <c r="AR2232" i="10"/>
  <c r="AS2232" i="10"/>
  <c r="AT2232" i="10"/>
  <c r="AU2232" i="10"/>
  <c r="AV2232" i="10"/>
  <c r="AW2232" i="10"/>
  <c r="AX2232" i="10"/>
  <c r="AY2232" i="10"/>
  <c r="AZ2232" i="10"/>
  <c r="BA2232" i="10"/>
  <c r="BB2232" i="10"/>
  <c r="BC2232" i="10"/>
  <c r="BD2232" i="10"/>
  <c r="BE2232" i="10"/>
  <c r="BF2232" i="10"/>
  <c r="AI2233" i="10"/>
  <c r="AJ2233" i="10"/>
  <c r="AK2233" i="10"/>
  <c r="AL2233" i="10"/>
  <c r="AM2233" i="10"/>
  <c r="AN2233" i="10"/>
  <c r="AO2233" i="10"/>
  <c r="AP2233" i="10"/>
  <c r="AQ2233" i="10"/>
  <c r="AR2233" i="10"/>
  <c r="AS2233" i="10"/>
  <c r="AT2233" i="10"/>
  <c r="AU2233" i="10"/>
  <c r="AV2233" i="10"/>
  <c r="AW2233" i="10"/>
  <c r="AX2233" i="10"/>
  <c r="AY2233" i="10"/>
  <c r="AZ2233" i="10"/>
  <c r="BA2233" i="10"/>
  <c r="BB2233" i="10"/>
  <c r="BC2233" i="10"/>
  <c r="BD2233" i="10"/>
  <c r="BE2233" i="10"/>
  <c r="BF2233" i="10"/>
  <c r="AI2234" i="10"/>
  <c r="AJ2234" i="10"/>
  <c r="AK2234" i="10"/>
  <c r="AL2234" i="10"/>
  <c r="AM2234" i="10"/>
  <c r="AN2234" i="10"/>
  <c r="AO2234" i="10"/>
  <c r="AP2234" i="10"/>
  <c r="AQ2234" i="10"/>
  <c r="AR2234" i="10"/>
  <c r="AS2234" i="10"/>
  <c r="AT2234" i="10"/>
  <c r="AU2234" i="10"/>
  <c r="AV2234" i="10"/>
  <c r="AW2234" i="10"/>
  <c r="AX2234" i="10"/>
  <c r="AY2234" i="10"/>
  <c r="AZ2234" i="10"/>
  <c r="BA2234" i="10"/>
  <c r="BB2234" i="10"/>
  <c r="BC2234" i="10"/>
  <c r="BD2234" i="10"/>
  <c r="BE2234" i="10"/>
  <c r="BF2234" i="10"/>
  <c r="AI2235" i="10"/>
  <c r="AJ2235" i="10"/>
  <c r="AK2235" i="10"/>
  <c r="AL2235" i="10"/>
  <c r="AM2235" i="10"/>
  <c r="AN2235" i="10"/>
  <c r="AO2235" i="10"/>
  <c r="AP2235" i="10"/>
  <c r="AQ2235" i="10"/>
  <c r="AR2235" i="10"/>
  <c r="AS2235" i="10"/>
  <c r="AT2235" i="10"/>
  <c r="AU2235" i="10"/>
  <c r="AV2235" i="10"/>
  <c r="AW2235" i="10"/>
  <c r="AX2235" i="10"/>
  <c r="AY2235" i="10"/>
  <c r="AZ2235" i="10"/>
  <c r="BA2235" i="10"/>
  <c r="BB2235" i="10"/>
  <c r="BC2235" i="10"/>
  <c r="BD2235" i="10"/>
  <c r="BE2235" i="10"/>
  <c r="BF2235" i="10"/>
  <c r="AI2236" i="10"/>
  <c r="AJ2236" i="10"/>
  <c r="AK2236" i="10"/>
  <c r="AL2236" i="10"/>
  <c r="AM2236" i="10"/>
  <c r="AN2236" i="10"/>
  <c r="AO2236" i="10"/>
  <c r="AP2236" i="10"/>
  <c r="AQ2236" i="10"/>
  <c r="AR2236" i="10"/>
  <c r="AS2236" i="10"/>
  <c r="AT2236" i="10"/>
  <c r="AU2236" i="10"/>
  <c r="AV2236" i="10"/>
  <c r="AW2236" i="10"/>
  <c r="AX2236" i="10"/>
  <c r="AY2236" i="10"/>
  <c r="AZ2236" i="10"/>
  <c r="BA2236" i="10"/>
  <c r="BB2236" i="10"/>
  <c r="BC2236" i="10"/>
  <c r="BD2236" i="10"/>
  <c r="BE2236" i="10"/>
  <c r="BF2236" i="10"/>
  <c r="AI2237" i="10"/>
  <c r="AJ2237" i="10"/>
  <c r="AK2237" i="10"/>
  <c r="AL2237" i="10"/>
  <c r="AM2237" i="10"/>
  <c r="AN2237" i="10"/>
  <c r="AO2237" i="10"/>
  <c r="AP2237" i="10"/>
  <c r="AQ2237" i="10"/>
  <c r="AR2237" i="10"/>
  <c r="AS2237" i="10"/>
  <c r="AT2237" i="10"/>
  <c r="AU2237" i="10"/>
  <c r="AV2237" i="10"/>
  <c r="AW2237" i="10"/>
  <c r="AX2237" i="10"/>
  <c r="AY2237" i="10"/>
  <c r="AZ2237" i="10"/>
  <c r="BA2237" i="10"/>
  <c r="BB2237" i="10"/>
  <c r="BC2237" i="10"/>
  <c r="BD2237" i="10"/>
  <c r="BE2237" i="10"/>
  <c r="BF2237" i="10"/>
  <c r="AI2238" i="10"/>
  <c r="AJ2238" i="10"/>
  <c r="AK2238" i="10"/>
  <c r="AL2238" i="10"/>
  <c r="AM2238" i="10"/>
  <c r="AN2238" i="10"/>
  <c r="AO2238" i="10"/>
  <c r="AP2238" i="10"/>
  <c r="AQ2238" i="10"/>
  <c r="AR2238" i="10"/>
  <c r="AS2238" i="10"/>
  <c r="AT2238" i="10"/>
  <c r="AU2238" i="10"/>
  <c r="AV2238" i="10"/>
  <c r="AW2238" i="10"/>
  <c r="AX2238" i="10"/>
  <c r="AY2238" i="10"/>
  <c r="AZ2238" i="10"/>
  <c r="BA2238" i="10"/>
  <c r="BB2238" i="10"/>
  <c r="BC2238" i="10"/>
  <c r="BD2238" i="10"/>
  <c r="BE2238" i="10"/>
  <c r="BF2238" i="10"/>
  <c r="AI2239" i="10"/>
  <c r="AJ2239" i="10"/>
  <c r="AK2239" i="10"/>
  <c r="AL2239" i="10"/>
  <c r="AM2239" i="10"/>
  <c r="AN2239" i="10"/>
  <c r="AO2239" i="10"/>
  <c r="AP2239" i="10"/>
  <c r="AQ2239" i="10"/>
  <c r="AR2239" i="10"/>
  <c r="AS2239" i="10"/>
  <c r="AT2239" i="10"/>
  <c r="AU2239" i="10"/>
  <c r="AV2239" i="10"/>
  <c r="AW2239" i="10"/>
  <c r="AX2239" i="10"/>
  <c r="AY2239" i="10"/>
  <c r="AZ2239" i="10"/>
  <c r="BA2239" i="10"/>
  <c r="BB2239" i="10"/>
  <c r="BC2239" i="10"/>
  <c r="BD2239" i="10"/>
  <c r="BE2239" i="10"/>
  <c r="BF2239" i="10"/>
  <c r="AI2240" i="10"/>
  <c r="AJ2240" i="10"/>
  <c r="AK2240" i="10"/>
  <c r="AL2240" i="10"/>
  <c r="AM2240" i="10"/>
  <c r="AN2240" i="10"/>
  <c r="AO2240" i="10"/>
  <c r="AP2240" i="10"/>
  <c r="AQ2240" i="10"/>
  <c r="AR2240" i="10"/>
  <c r="AS2240" i="10"/>
  <c r="AT2240" i="10"/>
  <c r="AU2240" i="10"/>
  <c r="AV2240" i="10"/>
  <c r="AW2240" i="10"/>
  <c r="AX2240" i="10"/>
  <c r="AY2240" i="10"/>
  <c r="AZ2240" i="10"/>
  <c r="BA2240" i="10"/>
  <c r="BB2240" i="10"/>
  <c r="BC2240" i="10"/>
  <c r="BD2240" i="10"/>
  <c r="BE2240" i="10"/>
  <c r="BF2240" i="10"/>
  <c r="AI2241" i="10"/>
  <c r="AJ2241" i="10"/>
  <c r="AK2241" i="10"/>
  <c r="AL2241" i="10"/>
  <c r="AM2241" i="10"/>
  <c r="AN2241" i="10"/>
  <c r="AO2241" i="10"/>
  <c r="AP2241" i="10"/>
  <c r="AQ2241" i="10"/>
  <c r="AR2241" i="10"/>
  <c r="AS2241" i="10"/>
  <c r="AT2241" i="10"/>
  <c r="AU2241" i="10"/>
  <c r="AV2241" i="10"/>
  <c r="AW2241" i="10"/>
  <c r="AX2241" i="10"/>
  <c r="AY2241" i="10"/>
  <c r="AZ2241" i="10"/>
  <c r="BA2241" i="10"/>
  <c r="BB2241" i="10"/>
  <c r="BC2241" i="10"/>
  <c r="BD2241" i="10"/>
  <c r="BE2241" i="10"/>
  <c r="BF2241" i="10"/>
  <c r="AI2242" i="10"/>
  <c r="AJ2242" i="10"/>
  <c r="AK2242" i="10"/>
  <c r="AL2242" i="10"/>
  <c r="AM2242" i="10"/>
  <c r="AN2242" i="10"/>
  <c r="AO2242" i="10"/>
  <c r="AP2242" i="10"/>
  <c r="AQ2242" i="10"/>
  <c r="AR2242" i="10"/>
  <c r="AS2242" i="10"/>
  <c r="AT2242" i="10"/>
  <c r="AU2242" i="10"/>
  <c r="AV2242" i="10"/>
  <c r="AW2242" i="10"/>
  <c r="AX2242" i="10"/>
  <c r="AY2242" i="10"/>
  <c r="AZ2242" i="10"/>
  <c r="BA2242" i="10"/>
  <c r="BB2242" i="10"/>
  <c r="BC2242" i="10"/>
  <c r="BD2242" i="10"/>
  <c r="BE2242" i="10"/>
  <c r="BF2242" i="10"/>
  <c r="AI2243" i="10"/>
  <c r="AJ2243" i="10"/>
  <c r="AK2243" i="10"/>
  <c r="AL2243" i="10"/>
  <c r="AM2243" i="10"/>
  <c r="AN2243" i="10"/>
  <c r="AO2243" i="10"/>
  <c r="AP2243" i="10"/>
  <c r="AQ2243" i="10"/>
  <c r="AR2243" i="10"/>
  <c r="AS2243" i="10"/>
  <c r="AT2243" i="10"/>
  <c r="AU2243" i="10"/>
  <c r="AV2243" i="10"/>
  <c r="AW2243" i="10"/>
  <c r="AX2243" i="10"/>
  <c r="AY2243" i="10"/>
  <c r="AZ2243" i="10"/>
  <c r="BA2243" i="10"/>
  <c r="BB2243" i="10"/>
  <c r="BC2243" i="10"/>
  <c r="BD2243" i="10"/>
  <c r="BE2243" i="10"/>
  <c r="BF2243" i="10"/>
  <c r="AI2244" i="10"/>
  <c r="AJ2244" i="10"/>
  <c r="AK2244" i="10"/>
  <c r="AL2244" i="10"/>
  <c r="AM2244" i="10"/>
  <c r="AN2244" i="10"/>
  <c r="AO2244" i="10"/>
  <c r="AP2244" i="10"/>
  <c r="AQ2244" i="10"/>
  <c r="AR2244" i="10"/>
  <c r="AS2244" i="10"/>
  <c r="AT2244" i="10"/>
  <c r="AU2244" i="10"/>
  <c r="AV2244" i="10"/>
  <c r="AW2244" i="10"/>
  <c r="AX2244" i="10"/>
  <c r="AY2244" i="10"/>
  <c r="AZ2244" i="10"/>
  <c r="BA2244" i="10"/>
  <c r="BB2244" i="10"/>
  <c r="BC2244" i="10"/>
  <c r="BD2244" i="10"/>
  <c r="BE2244" i="10"/>
  <c r="BF2244" i="10"/>
  <c r="AI2245" i="10"/>
  <c r="AJ2245" i="10"/>
  <c r="AK2245" i="10"/>
  <c r="AL2245" i="10"/>
  <c r="AM2245" i="10"/>
  <c r="AN2245" i="10"/>
  <c r="AO2245" i="10"/>
  <c r="AP2245" i="10"/>
  <c r="AQ2245" i="10"/>
  <c r="AR2245" i="10"/>
  <c r="AS2245" i="10"/>
  <c r="AT2245" i="10"/>
  <c r="AU2245" i="10"/>
  <c r="AV2245" i="10"/>
  <c r="AW2245" i="10"/>
  <c r="AX2245" i="10"/>
  <c r="AY2245" i="10"/>
  <c r="AZ2245" i="10"/>
  <c r="BA2245" i="10"/>
  <c r="BB2245" i="10"/>
  <c r="BC2245" i="10"/>
  <c r="BD2245" i="10"/>
  <c r="BE2245" i="10"/>
  <c r="BF2245" i="10"/>
  <c r="AI2246" i="10"/>
  <c r="AJ2246" i="10"/>
  <c r="AK2246" i="10"/>
  <c r="AL2246" i="10"/>
  <c r="AM2246" i="10"/>
  <c r="AN2246" i="10"/>
  <c r="AO2246" i="10"/>
  <c r="AP2246" i="10"/>
  <c r="AQ2246" i="10"/>
  <c r="AR2246" i="10"/>
  <c r="AS2246" i="10"/>
  <c r="AT2246" i="10"/>
  <c r="AU2246" i="10"/>
  <c r="AV2246" i="10"/>
  <c r="AW2246" i="10"/>
  <c r="AX2246" i="10"/>
  <c r="AY2246" i="10"/>
  <c r="AZ2246" i="10"/>
  <c r="BA2246" i="10"/>
  <c r="BB2246" i="10"/>
  <c r="BC2246" i="10"/>
  <c r="BD2246" i="10"/>
  <c r="BE2246" i="10"/>
  <c r="BF2246" i="10"/>
  <c r="AI2247" i="10"/>
  <c r="AJ2247" i="10"/>
  <c r="AK2247" i="10"/>
  <c r="AL2247" i="10"/>
  <c r="AM2247" i="10"/>
  <c r="AN2247" i="10"/>
  <c r="AO2247" i="10"/>
  <c r="AP2247" i="10"/>
  <c r="AQ2247" i="10"/>
  <c r="AR2247" i="10"/>
  <c r="AS2247" i="10"/>
  <c r="AT2247" i="10"/>
  <c r="AU2247" i="10"/>
  <c r="AV2247" i="10"/>
  <c r="AW2247" i="10"/>
  <c r="AX2247" i="10"/>
  <c r="AY2247" i="10"/>
  <c r="AZ2247" i="10"/>
  <c r="BA2247" i="10"/>
  <c r="BB2247" i="10"/>
  <c r="BC2247" i="10"/>
  <c r="BD2247" i="10"/>
  <c r="BE2247" i="10"/>
  <c r="BF2247" i="10"/>
  <c r="AI2248" i="10"/>
  <c r="AJ2248" i="10"/>
  <c r="AK2248" i="10"/>
  <c r="AL2248" i="10"/>
  <c r="AM2248" i="10"/>
  <c r="AN2248" i="10"/>
  <c r="AO2248" i="10"/>
  <c r="AP2248" i="10"/>
  <c r="AQ2248" i="10"/>
  <c r="AR2248" i="10"/>
  <c r="AS2248" i="10"/>
  <c r="AT2248" i="10"/>
  <c r="AU2248" i="10"/>
  <c r="AV2248" i="10"/>
  <c r="AW2248" i="10"/>
  <c r="AX2248" i="10"/>
  <c r="AY2248" i="10"/>
  <c r="AZ2248" i="10"/>
  <c r="BA2248" i="10"/>
  <c r="BB2248" i="10"/>
  <c r="BC2248" i="10"/>
  <c r="BD2248" i="10"/>
  <c r="BE2248" i="10"/>
  <c r="BF2248" i="10"/>
  <c r="AI2249" i="10"/>
  <c r="AJ2249" i="10"/>
  <c r="AK2249" i="10"/>
  <c r="AL2249" i="10"/>
  <c r="AM2249" i="10"/>
  <c r="AN2249" i="10"/>
  <c r="AO2249" i="10"/>
  <c r="AP2249" i="10"/>
  <c r="AQ2249" i="10"/>
  <c r="AR2249" i="10"/>
  <c r="AS2249" i="10"/>
  <c r="AT2249" i="10"/>
  <c r="AU2249" i="10"/>
  <c r="AV2249" i="10"/>
  <c r="AW2249" i="10"/>
  <c r="AX2249" i="10"/>
  <c r="AY2249" i="10"/>
  <c r="AZ2249" i="10"/>
  <c r="BA2249" i="10"/>
  <c r="BB2249" i="10"/>
  <c r="BC2249" i="10"/>
  <c r="BD2249" i="10"/>
  <c r="BE2249" i="10"/>
  <c r="BF2249" i="10"/>
  <c r="AI2250" i="10"/>
  <c r="AJ2250" i="10"/>
  <c r="AK2250" i="10"/>
  <c r="AL2250" i="10"/>
  <c r="AM2250" i="10"/>
  <c r="AN2250" i="10"/>
  <c r="AO2250" i="10"/>
  <c r="AP2250" i="10"/>
  <c r="AQ2250" i="10"/>
  <c r="AR2250" i="10"/>
  <c r="AS2250" i="10"/>
  <c r="AT2250" i="10"/>
  <c r="AU2250" i="10"/>
  <c r="AV2250" i="10"/>
  <c r="AW2250" i="10"/>
  <c r="AX2250" i="10"/>
  <c r="AY2250" i="10"/>
  <c r="AZ2250" i="10"/>
  <c r="BA2250" i="10"/>
  <c r="BB2250" i="10"/>
  <c r="BC2250" i="10"/>
  <c r="BD2250" i="10"/>
  <c r="BE2250" i="10"/>
  <c r="BF2250" i="10"/>
  <c r="AI2251" i="10"/>
  <c r="AJ2251" i="10"/>
  <c r="AK2251" i="10"/>
  <c r="AL2251" i="10"/>
  <c r="AM2251" i="10"/>
  <c r="AN2251" i="10"/>
  <c r="AO2251" i="10"/>
  <c r="AP2251" i="10"/>
  <c r="AQ2251" i="10"/>
  <c r="AR2251" i="10"/>
  <c r="AS2251" i="10"/>
  <c r="AT2251" i="10"/>
  <c r="AU2251" i="10"/>
  <c r="AV2251" i="10"/>
  <c r="AW2251" i="10"/>
  <c r="AX2251" i="10"/>
  <c r="AY2251" i="10"/>
  <c r="AZ2251" i="10"/>
  <c r="BA2251" i="10"/>
  <c r="BB2251" i="10"/>
  <c r="BC2251" i="10"/>
  <c r="BD2251" i="10"/>
  <c r="BE2251" i="10"/>
  <c r="BF2251" i="10"/>
  <c r="AI2252" i="10"/>
  <c r="AJ2252" i="10"/>
  <c r="AK2252" i="10"/>
  <c r="AL2252" i="10"/>
  <c r="AM2252" i="10"/>
  <c r="AN2252" i="10"/>
  <c r="AO2252" i="10"/>
  <c r="AP2252" i="10"/>
  <c r="AQ2252" i="10"/>
  <c r="AR2252" i="10"/>
  <c r="AS2252" i="10"/>
  <c r="AT2252" i="10"/>
  <c r="AU2252" i="10"/>
  <c r="AV2252" i="10"/>
  <c r="AW2252" i="10"/>
  <c r="AX2252" i="10"/>
  <c r="AY2252" i="10"/>
  <c r="AZ2252" i="10"/>
  <c r="BA2252" i="10"/>
  <c r="BB2252" i="10"/>
  <c r="BC2252" i="10"/>
  <c r="BD2252" i="10"/>
  <c r="BE2252" i="10"/>
  <c r="BF2252" i="10"/>
  <c r="AI2253" i="10"/>
  <c r="AJ2253" i="10"/>
  <c r="AK2253" i="10"/>
  <c r="AL2253" i="10"/>
  <c r="AM2253" i="10"/>
  <c r="AN2253" i="10"/>
  <c r="AO2253" i="10"/>
  <c r="AP2253" i="10"/>
  <c r="AQ2253" i="10"/>
  <c r="AR2253" i="10"/>
  <c r="AS2253" i="10"/>
  <c r="AT2253" i="10"/>
  <c r="AU2253" i="10"/>
  <c r="AV2253" i="10"/>
  <c r="AW2253" i="10"/>
  <c r="AX2253" i="10"/>
  <c r="AY2253" i="10"/>
  <c r="AZ2253" i="10"/>
  <c r="BA2253" i="10"/>
  <c r="BB2253" i="10"/>
  <c r="BC2253" i="10"/>
  <c r="BD2253" i="10"/>
  <c r="BE2253" i="10"/>
  <c r="BF2253" i="10"/>
  <c r="AI2254" i="10"/>
  <c r="AJ2254" i="10"/>
  <c r="AK2254" i="10"/>
  <c r="AL2254" i="10"/>
  <c r="AM2254" i="10"/>
  <c r="AN2254" i="10"/>
  <c r="AO2254" i="10"/>
  <c r="AP2254" i="10"/>
  <c r="AQ2254" i="10"/>
  <c r="AR2254" i="10"/>
  <c r="AS2254" i="10"/>
  <c r="AT2254" i="10"/>
  <c r="AU2254" i="10"/>
  <c r="AV2254" i="10"/>
  <c r="AW2254" i="10"/>
  <c r="AX2254" i="10"/>
  <c r="AY2254" i="10"/>
  <c r="AZ2254" i="10"/>
  <c r="BA2254" i="10"/>
  <c r="BB2254" i="10"/>
  <c r="BC2254" i="10"/>
  <c r="BD2254" i="10"/>
  <c r="BE2254" i="10"/>
  <c r="BF2254" i="10"/>
  <c r="AI2255" i="10"/>
  <c r="AJ2255" i="10"/>
  <c r="AK2255" i="10"/>
  <c r="AL2255" i="10"/>
  <c r="AM2255" i="10"/>
  <c r="AN2255" i="10"/>
  <c r="AO2255" i="10"/>
  <c r="AP2255" i="10"/>
  <c r="AQ2255" i="10"/>
  <c r="AR2255" i="10"/>
  <c r="AS2255" i="10"/>
  <c r="AT2255" i="10"/>
  <c r="AU2255" i="10"/>
  <c r="AV2255" i="10"/>
  <c r="AW2255" i="10"/>
  <c r="AX2255" i="10"/>
  <c r="AY2255" i="10"/>
  <c r="AZ2255" i="10"/>
  <c r="BA2255" i="10"/>
  <c r="BB2255" i="10"/>
  <c r="BC2255" i="10"/>
  <c r="BD2255" i="10"/>
  <c r="BE2255" i="10"/>
  <c r="BF2255" i="10"/>
  <c r="AI2256" i="10"/>
  <c r="AJ2256" i="10"/>
  <c r="AK2256" i="10"/>
  <c r="AL2256" i="10"/>
  <c r="AM2256" i="10"/>
  <c r="AN2256" i="10"/>
  <c r="AO2256" i="10"/>
  <c r="AP2256" i="10"/>
  <c r="AQ2256" i="10"/>
  <c r="AR2256" i="10"/>
  <c r="AS2256" i="10"/>
  <c r="AT2256" i="10"/>
  <c r="AU2256" i="10"/>
  <c r="AV2256" i="10"/>
  <c r="AW2256" i="10"/>
  <c r="AX2256" i="10"/>
  <c r="AY2256" i="10"/>
  <c r="AZ2256" i="10"/>
  <c r="BA2256" i="10"/>
  <c r="BB2256" i="10"/>
  <c r="BC2256" i="10"/>
  <c r="BD2256" i="10"/>
  <c r="BE2256" i="10"/>
  <c r="BF2256" i="10"/>
  <c r="AI2257" i="10"/>
  <c r="AJ2257" i="10"/>
  <c r="AK2257" i="10"/>
  <c r="AL2257" i="10"/>
  <c r="AM2257" i="10"/>
  <c r="AN2257" i="10"/>
  <c r="AO2257" i="10"/>
  <c r="AP2257" i="10"/>
  <c r="AQ2257" i="10"/>
  <c r="AR2257" i="10"/>
  <c r="AS2257" i="10"/>
  <c r="AT2257" i="10"/>
  <c r="AU2257" i="10"/>
  <c r="AV2257" i="10"/>
  <c r="AW2257" i="10"/>
  <c r="AX2257" i="10"/>
  <c r="AY2257" i="10"/>
  <c r="AZ2257" i="10"/>
  <c r="BA2257" i="10"/>
  <c r="BB2257" i="10"/>
  <c r="BC2257" i="10"/>
  <c r="BD2257" i="10"/>
  <c r="BE2257" i="10"/>
  <c r="BF2257" i="10"/>
  <c r="AI2258" i="10"/>
  <c r="AJ2258" i="10"/>
  <c r="AK2258" i="10"/>
  <c r="AL2258" i="10"/>
  <c r="AM2258" i="10"/>
  <c r="AN2258" i="10"/>
  <c r="AO2258" i="10"/>
  <c r="AP2258" i="10"/>
  <c r="AQ2258" i="10"/>
  <c r="AR2258" i="10"/>
  <c r="AS2258" i="10"/>
  <c r="AT2258" i="10"/>
  <c r="AU2258" i="10"/>
  <c r="AV2258" i="10"/>
  <c r="AW2258" i="10"/>
  <c r="AX2258" i="10"/>
  <c r="AY2258" i="10"/>
  <c r="AZ2258" i="10"/>
  <c r="BA2258" i="10"/>
  <c r="BB2258" i="10"/>
  <c r="BC2258" i="10"/>
  <c r="BD2258" i="10"/>
  <c r="BE2258" i="10"/>
  <c r="BF2258" i="10"/>
  <c r="AI2259" i="10"/>
  <c r="AJ2259" i="10"/>
  <c r="AK2259" i="10"/>
  <c r="AL2259" i="10"/>
  <c r="AM2259" i="10"/>
  <c r="AN2259" i="10"/>
  <c r="AO2259" i="10"/>
  <c r="AP2259" i="10"/>
  <c r="AQ2259" i="10"/>
  <c r="AR2259" i="10"/>
  <c r="AS2259" i="10"/>
  <c r="AT2259" i="10"/>
  <c r="AU2259" i="10"/>
  <c r="AV2259" i="10"/>
  <c r="AW2259" i="10"/>
  <c r="AX2259" i="10"/>
  <c r="AY2259" i="10"/>
  <c r="AZ2259" i="10"/>
  <c r="BA2259" i="10"/>
  <c r="BB2259" i="10"/>
  <c r="BC2259" i="10"/>
  <c r="BD2259" i="10"/>
  <c r="BE2259" i="10"/>
  <c r="BF2259" i="10"/>
  <c r="AI2260" i="10"/>
  <c r="AJ2260" i="10"/>
  <c r="AK2260" i="10"/>
  <c r="AL2260" i="10"/>
  <c r="AM2260" i="10"/>
  <c r="AN2260" i="10"/>
  <c r="AO2260" i="10"/>
  <c r="AP2260" i="10"/>
  <c r="AQ2260" i="10"/>
  <c r="AR2260" i="10"/>
  <c r="AS2260" i="10"/>
  <c r="AT2260" i="10"/>
  <c r="AU2260" i="10"/>
  <c r="AV2260" i="10"/>
  <c r="AW2260" i="10"/>
  <c r="AX2260" i="10"/>
  <c r="AY2260" i="10"/>
  <c r="AZ2260" i="10"/>
  <c r="BA2260" i="10"/>
  <c r="BB2260" i="10"/>
  <c r="BC2260" i="10"/>
  <c r="BD2260" i="10"/>
  <c r="BE2260" i="10"/>
  <c r="BF2260" i="10"/>
  <c r="AI2261" i="10"/>
  <c r="AJ2261" i="10"/>
  <c r="AK2261" i="10"/>
  <c r="AL2261" i="10"/>
  <c r="AM2261" i="10"/>
  <c r="AN2261" i="10"/>
  <c r="AO2261" i="10"/>
  <c r="AP2261" i="10"/>
  <c r="AQ2261" i="10"/>
  <c r="AR2261" i="10"/>
  <c r="AS2261" i="10"/>
  <c r="AT2261" i="10"/>
  <c r="AU2261" i="10"/>
  <c r="AV2261" i="10"/>
  <c r="AW2261" i="10"/>
  <c r="AX2261" i="10"/>
  <c r="AY2261" i="10"/>
  <c r="AZ2261" i="10"/>
  <c r="BA2261" i="10"/>
  <c r="BB2261" i="10"/>
  <c r="BC2261" i="10"/>
  <c r="BD2261" i="10"/>
  <c r="BE2261" i="10"/>
  <c r="BF2261" i="10"/>
  <c r="AI2262" i="10"/>
  <c r="AJ2262" i="10"/>
  <c r="AK2262" i="10"/>
  <c r="AL2262" i="10"/>
  <c r="AM2262" i="10"/>
  <c r="AN2262" i="10"/>
  <c r="AO2262" i="10"/>
  <c r="AP2262" i="10"/>
  <c r="AQ2262" i="10"/>
  <c r="AR2262" i="10"/>
  <c r="AS2262" i="10"/>
  <c r="AT2262" i="10"/>
  <c r="AU2262" i="10"/>
  <c r="AV2262" i="10"/>
  <c r="AW2262" i="10"/>
  <c r="AX2262" i="10"/>
  <c r="AY2262" i="10"/>
  <c r="AZ2262" i="10"/>
  <c r="BA2262" i="10"/>
  <c r="BB2262" i="10"/>
  <c r="BC2262" i="10"/>
  <c r="BD2262" i="10"/>
  <c r="BE2262" i="10"/>
  <c r="BF2262" i="10"/>
  <c r="AI2263" i="10"/>
  <c r="AJ2263" i="10"/>
  <c r="AK2263" i="10"/>
  <c r="AL2263" i="10"/>
  <c r="AM2263" i="10"/>
  <c r="AN2263" i="10"/>
  <c r="AO2263" i="10"/>
  <c r="AP2263" i="10"/>
  <c r="AQ2263" i="10"/>
  <c r="AR2263" i="10"/>
  <c r="AS2263" i="10"/>
  <c r="AT2263" i="10"/>
  <c r="AU2263" i="10"/>
  <c r="AV2263" i="10"/>
  <c r="AW2263" i="10"/>
  <c r="AX2263" i="10"/>
  <c r="AY2263" i="10"/>
  <c r="AZ2263" i="10"/>
  <c r="BA2263" i="10"/>
  <c r="BB2263" i="10"/>
  <c r="BC2263" i="10"/>
  <c r="BD2263" i="10"/>
  <c r="BE2263" i="10"/>
  <c r="BF2263" i="10"/>
  <c r="AI2264" i="10"/>
  <c r="AJ2264" i="10"/>
  <c r="AK2264" i="10"/>
  <c r="AL2264" i="10"/>
  <c r="AM2264" i="10"/>
  <c r="AN2264" i="10"/>
  <c r="AO2264" i="10"/>
  <c r="AP2264" i="10"/>
  <c r="AQ2264" i="10"/>
  <c r="AR2264" i="10"/>
  <c r="AS2264" i="10"/>
  <c r="AT2264" i="10"/>
  <c r="AU2264" i="10"/>
  <c r="AV2264" i="10"/>
  <c r="AW2264" i="10"/>
  <c r="AX2264" i="10"/>
  <c r="AY2264" i="10"/>
  <c r="AZ2264" i="10"/>
  <c r="BA2264" i="10"/>
  <c r="BB2264" i="10"/>
  <c r="BC2264" i="10"/>
  <c r="BD2264" i="10"/>
  <c r="BE2264" i="10"/>
  <c r="BF2264" i="10"/>
  <c r="AI2265" i="10"/>
  <c r="AJ2265" i="10"/>
  <c r="AK2265" i="10"/>
  <c r="AL2265" i="10"/>
  <c r="AM2265" i="10"/>
  <c r="AN2265" i="10"/>
  <c r="AO2265" i="10"/>
  <c r="AP2265" i="10"/>
  <c r="AQ2265" i="10"/>
  <c r="AR2265" i="10"/>
  <c r="AS2265" i="10"/>
  <c r="AT2265" i="10"/>
  <c r="AU2265" i="10"/>
  <c r="AV2265" i="10"/>
  <c r="AW2265" i="10"/>
  <c r="AX2265" i="10"/>
  <c r="AY2265" i="10"/>
  <c r="AZ2265" i="10"/>
  <c r="BA2265" i="10"/>
  <c r="BB2265" i="10"/>
  <c r="BC2265" i="10"/>
  <c r="BD2265" i="10"/>
  <c r="BE2265" i="10"/>
  <c r="BF2265" i="10"/>
  <c r="AI2266" i="10"/>
  <c r="AJ2266" i="10"/>
  <c r="AK2266" i="10"/>
  <c r="AL2266" i="10"/>
  <c r="AM2266" i="10"/>
  <c r="AN2266" i="10"/>
  <c r="AO2266" i="10"/>
  <c r="AP2266" i="10"/>
  <c r="AQ2266" i="10"/>
  <c r="AR2266" i="10"/>
  <c r="AS2266" i="10"/>
  <c r="AT2266" i="10"/>
  <c r="AU2266" i="10"/>
  <c r="AV2266" i="10"/>
  <c r="AW2266" i="10"/>
  <c r="AX2266" i="10"/>
  <c r="AY2266" i="10"/>
  <c r="AZ2266" i="10"/>
  <c r="BA2266" i="10"/>
  <c r="BB2266" i="10"/>
  <c r="BC2266" i="10"/>
  <c r="BD2266" i="10"/>
  <c r="BE2266" i="10"/>
  <c r="BF2266" i="10"/>
  <c r="AI2267" i="10"/>
  <c r="AJ2267" i="10"/>
  <c r="AK2267" i="10"/>
  <c r="AL2267" i="10"/>
  <c r="AM2267" i="10"/>
  <c r="AN2267" i="10"/>
  <c r="AO2267" i="10"/>
  <c r="AP2267" i="10"/>
  <c r="AQ2267" i="10"/>
  <c r="AR2267" i="10"/>
  <c r="AS2267" i="10"/>
  <c r="AT2267" i="10"/>
  <c r="AU2267" i="10"/>
  <c r="AV2267" i="10"/>
  <c r="AW2267" i="10"/>
  <c r="AX2267" i="10"/>
  <c r="AY2267" i="10"/>
  <c r="AZ2267" i="10"/>
  <c r="BA2267" i="10"/>
  <c r="BB2267" i="10"/>
  <c r="BC2267" i="10"/>
  <c r="BD2267" i="10"/>
  <c r="BE2267" i="10"/>
  <c r="BF2267" i="10"/>
  <c r="AI2268" i="10"/>
  <c r="AJ2268" i="10"/>
  <c r="AK2268" i="10"/>
  <c r="AL2268" i="10"/>
  <c r="AM2268" i="10"/>
  <c r="AN2268" i="10"/>
  <c r="AO2268" i="10"/>
  <c r="AP2268" i="10"/>
  <c r="AQ2268" i="10"/>
  <c r="AR2268" i="10"/>
  <c r="AS2268" i="10"/>
  <c r="AT2268" i="10"/>
  <c r="AU2268" i="10"/>
  <c r="AV2268" i="10"/>
  <c r="AW2268" i="10"/>
  <c r="AX2268" i="10"/>
  <c r="AY2268" i="10"/>
  <c r="AZ2268" i="10"/>
  <c r="BA2268" i="10"/>
  <c r="BB2268" i="10"/>
  <c r="BC2268" i="10"/>
  <c r="BD2268" i="10"/>
  <c r="BE2268" i="10"/>
  <c r="BF2268" i="10"/>
  <c r="AI2269" i="10"/>
  <c r="AJ2269" i="10"/>
  <c r="AK2269" i="10"/>
  <c r="AL2269" i="10"/>
  <c r="AM2269" i="10"/>
  <c r="AN2269" i="10"/>
  <c r="AO2269" i="10"/>
  <c r="AP2269" i="10"/>
  <c r="AQ2269" i="10"/>
  <c r="AR2269" i="10"/>
  <c r="AS2269" i="10"/>
  <c r="AT2269" i="10"/>
  <c r="AU2269" i="10"/>
  <c r="AV2269" i="10"/>
  <c r="AW2269" i="10"/>
  <c r="AX2269" i="10"/>
  <c r="AY2269" i="10"/>
  <c r="AZ2269" i="10"/>
  <c r="BA2269" i="10"/>
  <c r="BB2269" i="10"/>
  <c r="BC2269" i="10"/>
  <c r="BD2269" i="10"/>
  <c r="BE2269" i="10"/>
  <c r="BF2269" i="10"/>
  <c r="AI2023" i="10"/>
  <c r="AJ2023" i="10"/>
  <c r="AK2023" i="10"/>
  <c r="AL2023" i="10"/>
  <c r="AM2023" i="10"/>
  <c r="AN2023" i="10"/>
  <c r="AP2023" i="10" s="1"/>
  <c r="AO2023" i="10"/>
  <c r="AQ2023" i="10"/>
  <c r="AR2023" i="10"/>
  <c r="AS2023" i="10"/>
  <c r="AT2023" i="10"/>
  <c r="AU2023" i="10"/>
  <c r="AV2023" i="10"/>
  <c r="AX2023" i="10" s="1"/>
  <c r="AW2023" i="10"/>
  <c r="AY2023" i="10"/>
  <c r="AZ2023" i="10"/>
  <c r="BA2023" i="10"/>
  <c r="BB2023" i="10"/>
  <c r="BC2023" i="10"/>
  <c r="BD2023" i="10"/>
  <c r="BF2023" i="10" s="1"/>
  <c r="BE2023" i="10"/>
  <c r="AI2024" i="10"/>
  <c r="AL2024" i="10" s="1"/>
  <c r="AJ2024" i="10"/>
  <c r="AK2024" i="10"/>
  <c r="AM2024" i="10"/>
  <c r="AN2024" i="10"/>
  <c r="AP2024" i="10" s="1"/>
  <c r="AO2024" i="10"/>
  <c r="AQ2024" i="10"/>
  <c r="AT2024" i="10" s="1"/>
  <c r="AR2024" i="10"/>
  <c r="AS2024" i="10"/>
  <c r="AU2024" i="10"/>
  <c r="AV2024" i="10"/>
  <c r="AW2024" i="10"/>
  <c r="AY2024" i="10"/>
  <c r="BB2024" i="10" s="1"/>
  <c r="AZ2024" i="10"/>
  <c r="BA2024" i="10"/>
  <c r="BC2024" i="10"/>
  <c r="BD2024" i="10"/>
  <c r="BE2024" i="10"/>
  <c r="AI2025" i="10"/>
  <c r="AL2025" i="10" s="1"/>
  <c r="AJ2025" i="10"/>
  <c r="AK2025" i="10"/>
  <c r="AM2025" i="10"/>
  <c r="AN2025" i="10"/>
  <c r="AO2025" i="10"/>
  <c r="AQ2025" i="10"/>
  <c r="AT2025" i="10" s="1"/>
  <c r="AR2025" i="10"/>
  <c r="AS2025" i="10"/>
  <c r="AU2025" i="10"/>
  <c r="AV2025" i="10"/>
  <c r="AW2025" i="10"/>
  <c r="AY2025" i="10"/>
  <c r="AZ2025" i="10"/>
  <c r="BB2025" i="10" s="1"/>
  <c r="BA2025" i="10"/>
  <c r="BC2025" i="10"/>
  <c r="BD2025" i="10"/>
  <c r="BF2025" i="10" s="1"/>
  <c r="BE2025" i="10"/>
  <c r="AI2026" i="10"/>
  <c r="AJ2026" i="10"/>
  <c r="AK2026" i="10"/>
  <c r="AL2026" i="10"/>
  <c r="AM2026" i="10"/>
  <c r="AN2026" i="10"/>
  <c r="AO2026" i="10"/>
  <c r="AQ2026" i="10"/>
  <c r="AR2026" i="10"/>
  <c r="AS2026" i="10"/>
  <c r="AT2026" i="10"/>
  <c r="AU2026" i="10"/>
  <c r="AV2026" i="10"/>
  <c r="AW2026" i="10"/>
  <c r="AY2026" i="10"/>
  <c r="BB2026" i="10" s="1"/>
  <c r="AZ2026" i="10"/>
  <c r="BA2026" i="10"/>
  <c r="BC2026" i="10"/>
  <c r="BD2026" i="10"/>
  <c r="BF2026" i="10" s="1"/>
  <c r="BE2026" i="10"/>
  <c r="AI2027" i="10"/>
  <c r="AL2027" i="10" s="1"/>
  <c r="AJ2027" i="10"/>
  <c r="AK2027" i="10"/>
  <c r="AM2027" i="10"/>
  <c r="AN2027" i="10"/>
  <c r="AO2027" i="10"/>
  <c r="AQ2027" i="10"/>
  <c r="AR2027" i="10"/>
  <c r="AT2027" i="10" s="1"/>
  <c r="AS2027" i="10"/>
  <c r="AU2027" i="10"/>
  <c r="AV2027" i="10"/>
  <c r="AW2027" i="10"/>
  <c r="AY2027" i="10"/>
  <c r="BB2027" i="10" s="1"/>
  <c r="AZ2027" i="10"/>
  <c r="BA2027" i="10"/>
  <c r="BC2027" i="10"/>
  <c r="BD2027" i="10"/>
  <c r="BE2027" i="10"/>
  <c r="AI2028" i="10"/>
  <c r="AL2028" i="10" s="1"/>
  <c r="AJ2028" i="10"/>
  <c r="AK2028" i="10"/>
  <c r="AM2028" i="10"/>
  <c r="AN2028" i="10"/>
  <c r="AO2028" i="10"/>
  <c r="AQ2028" i="10"/>
  <c r="AT2028" i="10" s="1"/>
  <c r="AR2028" i="10"/>
  <c r="AS2028" i="10"/>
  <c r="AU2028" i="10"/>
  <c r="AV2028" i="10"/>
  <c r="AX2028" i="10" s="1"/>
  <c r="AW2028" i="10"/>
  <c r="AY2028" i="10"/>
  <c r="AZ2028" i="10"/>
  <c r="BA2028" i="10"/>
  <c r="BB2028" i="10"/>
  <c r="BC2028" i="10"/>
  <c r="BD2028" i="10"/>
  <c r="BE2028" i="10"/>
  <c r="AI2029" i="10"/>
  <c r="AJ2029" i="10"/>
  <c r="AK2029" i="10"/>
  <c r="AL2029" i="10"/>
  <c r="AM2029" i="10"/>
  <c r="AN2029" i="10"/>
  <c r="AO2029" i="10"/>
  <c r="AQ2029" i="10"/>
  <c r="AT2029" i="10" s="1"/>
  <c r="AR2029" i="10"/>
  <c r="AS2029" i="10"/>
  <c r="AU2029" i="10"/>
  <c r="AV2029" i="10"/>
  <c r="AX2029" i="10" s="1"/>
  <c r="AW2029" i="10"/>
  <c r="AY2029" i="10"/>
  <c r="BB2029" i="10" s="1"/>
  <c r="AZ2029" i="10"/>
  <c r="BA2029" i="10"/>
  <c r="BC2029" i="10"/>
  <c r="BD2029" i="10"/>
  <c r="BE2029" i="10"/>
  <c r="AI2030" i="10"/>
  <c r="AJ2030" i="10"/>
  <c r="AL2030" i="10" s="1"/>
  <c r="AK2030" i="10"/>
  <c r="AM2030" i="10"/>
  <c r="AN2030" i="10"/>
  <c r="AO2030" i="10"/>
  <c r="AQ2030" i="10"/>
  <c r="AT2030" i="10" s="1"/>
  <c r="AR2030" i="10"/>
  <c r="AS2030" i="10"/>
  <c r="AU2030" i="10"/>
  <c r="AV2030" i="10"/>
  <c r="AW2030" i="10"/>
  <c r="AY2030" i="10"/>
  <c r="BB2030" i="10" s="1"/>
  <c r="AZ2030" i="10"/>
  <c r="BA2030" i="10"/>
  <c r="BC2030" i="10"/>
  <c r="BD2030" i="10"/>
  <c r="BE2030" i="10"/>
  <c r="AI2031" i="10"/>
  <c r="AL2031" i="10" s="1"/>
  <c r="AJ2031" i="10"/>
  <c r="AK2031" i="10"/>
  <c r="AM2031" i="10"/>
  <c r="AN2031" i="10"/>
  <c r="AP2031" i="10" s="1"/>
  <c r="AO2031" i="10"/>
  <c r="AQ2031" i="10"/>
  <c r="AR2031" i="10"/>
  <c r="AS2031" i="10"/>
  <c r="AT2031" i="10"/>
  <c r="AU2031" i="10"/>
  <c r="AV2031" i="10"/>
  <c r="AW2031" i="10"/>
  <c r="AY2031" i="10"/>
  <c r="AZ2031" i="10"/>
  <c r="BA2031" i="10"/>
  <c r="BB2031" i="10"/>
  <c r="BC2031" i="10"/>
  <c r="BD2031" i="10"/>
  <c r="BE2031" i="10"/>
  <c r="AI2032" i="10"/>
  <c r="AL2032" i="10" s="1"/>
  <c r="AJ2032" i="10"/>
  <c r="AK2032" i="10"/>
  <c r="AM2032" i="10"/>
  <c r="AN2032" i="10"/>
  <c r="AP2032" i="10" s="1"/>
  <c r="AO2032" i="10"/>
  <c r="AQ2032" i="10"/>
  <c r="AT2032" i="10" s="1"/>
  <c r="AR2032" i="10"/>
  <c r="AS2032" i="10"/>
  <c r="AU2032" i="10"/>
  <c r="AV2032" i="10"/>
  <c r="AW2032" i="10"/>
  <c r="AY2032" i="10"/>
  <c r="AZ2032" i="10"/>
  <c r="BA2032" i="10"/>
  <c r="BB2032" i="10" s="1"/>
  <c r="BC2032" i="10"/>
  <c r="BD2032" i="10"/>
  <c r="BE2032" i="10"/>
  <c r="AI2033" i="10"/>
  <c r="AL2033" i="10" s="1"/>
  <c r="AJ2033" i="10"/>
  <c r="AK2033" i="10"/>
  <c r="AM2033" i="10"/>
  <c r="AN2033" i="10"/>
  <c r="AO2033" i="10"/>
  <c r="AQ2033" i="10"/>
  <c r="AT2033" i="10" s="1"/>
  <c r="AR2033" i="10"/>
  <c r="AS2033" i="10"/>
  <c r="AU2033" i="10"/>
  <c r="AV2033" i="10"/>
  <c r="AW2033" i="10"/>
  <c r="AY2033" i="10"/>
  <c r="BB2033" i="10" s="1"/>
  <c r="AZ2033" i="10"/>
  <c r="BA2033" i="10"/>
  <c r="BC2033" i="10"/>
  <c r="BD2033" i="10"/>
  <c r="BF2033" i="10" s="1"/>
  <c r="BE2033" i="10"/>
  <c r="AI2034" i="10"/>
  <c r="AJ2034" i="10"/>
  <c r="AK2034" i="10"/>
  <c r="AL2034" i="10"/>
  <c r="AM2034" i="10"/>
  <c r="AN2034" i="10"/>
  <c r="AO2034" i="10"/>
  <c r="AQ2034" i="10"/>
  <c r="AR2034" i="10"/>
  <c r="AS2034" i="10"/>
  <c r="AT2034" i="10"/>
  <c r="AU2034" i="10"/>
  <c r="AV2034" i="10"/>
  <c r="AW2034" i="10"/>
  <c r="AY2034" i="10"/>
  <c r="BB2034" i="10" s="1"/>
  <c r="AZ2034" i="10"/>
  <c r="BA2034" i="10"/>
  <c r="BC2034" i="10"/>
  <c r="BD2034" i="10"/>
  <c r="BF2034" i="10" s="1"/>
  <c r="BE2034" i="10"/>
  <c r="AI2035" i="10"/>
  <c r="AL2035" i="10" s="1"/>
  <c r="AJ2035" i="10"/>
  <c r="AK2035" i="10"/>
  <c r="AM2035" i="10"/>
  <c r="AN2035" i="10"/>
  <c r="AO2035" i="10"/>
  <c r="AQ2035" i="10"/>
  <c r="AR2035" i="10"/>
  <c r="AS2035" i="10"/>
  <c r="AT2035" i="10" s="1"/>
  <c r="AU2035" i="10"/>
  <c r="AV2035" i="10"/>
  <c r="AW2035" i="10"/>
  <c r="AY2035" i="10"/>
  <c r="BB2035" i="10" s="1"/>
  <c r="AZ2035" i="10"/>
  <c r="BA2035" i="10"/>
  <c r="BC2035" i="10"/>
  <c r="BD2035" i="10"/>
  <c r="BE2035" i="10"/>
  <c r="AI2036" i="10"/>
  <c r="AL2036" i="10" s="1"/>
  <c r="AJ2036" i="10"/>
  <c r="AK2036" i="10"/>
  <c r="AM2036" i="10"/>
  <c r="AN2036" i="10"/>
  <c r="AO2036" i="10"/>
  <c r="AQ2036" i="10"/>
  <c r="AT2036" i="10" s="1"/>
  <c r="AR2036" i="10"/>
  <c r="AS2036" i="10"/>
  <c r="AU2036" i="10"/>
  <c r="AV2036" i="10"/>
  <c r="AX2036" i="10" s="1"/>
  <c r="AW2036" i="10"/>
  <c r="AY2036" i="10"/>
  <c r="AZ2036" i="10"/>
  <c r="BA2036" i="10"/>
  <c r="BB2036" i="10"/>
  <c r="BC2036" i="10"/>
  <c r="BD2036" i="10"/>
  <c r="BE2036" i="10"/>
  <c r="AI2037" i="10"/>
  <c r="AJ2037" i="10"/>
  <c r="AK2037" i="10"/>
  <c r="AL2037" i="10"/>
  <c r="AM2037" i="10"/>
  <c r="AN2037" i="10"/>
  <c r="AO2037" i="10"/>
  <c r="AQ2037" i="10"/>
  <c r="AT2037" i="10" s="1"/>
  <c r="AR2037" i="10"/>
  <c r="AS2037" i="10"/>
  <c r="AU2037" i="10"/>
  <c r="AV2037" i="10"/>
  <c r="AX2037" i="10" s="1"/>
  <c r="AW2037" i="10"/>
  <c r="AY2037" i="10"/>
  <c r="BB2037" i="10" s="1"/>
  <c r="AZ2037" i="10"/>
  <c r="BA2037" i="10"/>
  <c r="BC2037" i="10"/>
  <c r="BD2037" i="10"/>
  <c r="BE2037" i="10"/>
  <c r="AI2038" i="10"/>
  <c r="AJ2038" i="10"/>
  <c r="AK2038" i="10"/>
  <c r="AL2038" i="10" s="1"/>
  <c r="AM2038" i="10"/>
  <c r="AN2038" i="10"/>
  <c r="AO2038" i="10"/>
  <c r="AQ2038" i="10"/>
  <c r="AT2038" i="10" s="1"/>
  <c r="AR2038" i="10"/>
  <c r="AS2038" i="10"/>
  <c r="AU2038" i="10"/>
  <c r="AV2038" i="10"/>
  <c r="AW2038" i="10"/>
  <c r="AY2038" i="10"/>
  <c r="BB2038" i="10" s="1"/>
  <c r="AZ2038" i="10"/>
  <c r="BA2038" i="10"/>
  <c r="BC2038" i="10"/>
  <c r="BD2038" i="10"/>
  <c r="BE2038" i="10"/>
  <c r="AI2039" i="10"/>
  <c r="AL2039" i="10" s="1"/>
  <c r="AJ2039" i="10"/>
  <c r="AK2039" i="10"/>
  <c r="AM2039" i="10"/>
  <c r="AN2039" i="10"/>
  <c r="AP2039" i="10" s="1"/>
  <c r="AO2039" i="10"/>
  <c r="AQ2039" i="10"/>
  <c r="AR2039" i="10"/>
  <c r="AS2039" i="10"/>
  <c r="AT2039" i="10"/>
  <c r="AU2039" i="10"/>
  <c r="AV2039" i="10"/>
  <c r="AW2039" i="10"/>
  <c r="AY2039" i="10"/>
  <c r="AZ2039" i="10"/>
  <c r="BA2039" i="10"/>
  <c r="BB2039" i="10"/>
  <c r="BC2039" i="10"/>
  <c r="BD2039" i="10"/>
  <c r="BE2039" i="10"/>
  <c r="AI2040" i="10"/>
  <c r="AL2040" i="10" s="1"/>
  <c r="AJ2040" i="10"/>
  <c r="AK2040" i="10"/>
  <c r="AM2040" i="10"/>
  <c r="AN2040" i="10"/>
  <c r="AP2040" i="10" s="1"/>
  <c r="AO2040" i="10"/>
  <c r="AQ2040" i="10"/>
  <c r="AT2040" i="10" s="1"/>
  <c r="AR2040" i="10"/>
  <c r="AS2040" i="10"/>
  <c r="AU2040" i="10"/>
  <c r="AV2040" i="10"/>
  <c r="AW2040" i="10"/>
  <c r="AY2040" i="10"/>
  <c r="AZ2040" i="10"/>
  <c r="BA2040" i="10"/>
  <c r="BB2040" i="10" s="1"/>
  <c r="BC2040" i="10"/>
  <c r="BD2040" i="10"/>
  <c r="BE2040" i="10"/>
  <c r="AI2041" i="10"/>
  <c r="AL2041" i="10" s="1"/>
  <c r="AJ2041" i="10"/>
  <c r="AK2041" i="10"/>
  <c r="AM2041" i="10"/>
  <c r="AN2041" i="10"/>
  <c r="AO2041" i="10"/>
  <c r="AQ2041" i="10"/>
  <c r="AT2041" i="10" s="1"/>
  <c r="AR2041" i="10"/>
  <c r="AS2041" i="10"/>
  <c r="AU2041" i="10"/>
  <c r="AV2041" i="10"/>
  <c r="AW2041" i="10"/>
  <c r="AY2041" i="10"/>
  <c r="BB2041" i="10" s="1"/>
  <c r="AZ2041" i="10"/>
  <c r="BA2041" i="10"/>
  <c r="BC2041" i="10"/>
  <c r="BD2041" i="10"/>
  <c r="BF2041" i="10" s="1"/>
  <c r="BE2041" i="10"/>
  <c r="AI2042" i="10"/>
  <c r="AJ2042" i="10"/>
  <c r="AK2042" i="10"/>
  <c r="AL2042" i="10"/>
  <c r="AM2042" i="10"/>
  <c r="AN2042" i="10"/>
  <c r="AO2042" i="10"/>
  <c r="AQ2042" i="10"/>
  <c r="AR2042" i="10"/>
  <c r="AS2042" i="10"/>
  <c r="AT2042" i="10"/>
  <c r="AU2042" i="10"/>
  <c r="AV2042" i="10"/>
  <c r="AW2042" i="10"/>
  <c r="AY2042" i="10"/>
  <c r="BB2042" i="10" s="1"/>
  <c r="AZ2042" i="10"/>
  <c r="BA2042" i="10"/>
  <c r="BC2042" i="10"/>
  <c r="BD2042" i="10"/>
  <c r="BF2042" i="10" s="1"/>
  <c r="BE2042" i="10"/>
  <c r="AI2043" i="10"/>
  <c r="AL2043" i="10" s="1"/>
  <c r="AJ2043" i="10"/>
  <c r="AK2043" i="10"/>
  <c r="AM2043" i="10"/>
  <c r="AN2043" i="10"/>
  <c r="AO2043" i="10"/>
  <c r="AQ2043" i="10"/>
  <c r="AR2043" i="10"/>
  <c r="AS2043" i="10"/>
  <c r="AT2043" i="10" s="1"/>
  <c r="AU2043" i="10"/>
  <c r="AV2043" i="10"/>
  <c r="AW2043" i="10"/>
  <c r="AY2043" i="10"/>
  <c r="BB2043" i="10" s="1"/>
  <c r="AZ2043" i="10"/>
  <c r="BA2043" i="10"/>
  <c r="BC2043" i="10"/>
  <c r="BD2043" i="10"/>
  <c r="BE2043" i="10"/>
  <c r="AI2044" i="10"/>
  <c r="AL2044" i="10" s="1"/>
  <c r="AJ2044" i="10"/>
  <c r="AK2044" i="10"/>
  <c r="AM2044" i="10"/>
  <c r="AN2044" i="10"/>
  <c r="AO2044" i="10"/>
  <c r="AQ2044" i="10"/>
  <c r="AT2044" i="10" s="1"/>
  <c r="AR2044" i="10"/>
  <c r="AS2044" i="10"/>
  <c r="AU2044" i="10"/>
  <c r="AV2044" i="10"/>
  <c r="AX2044" i="10" s="1"/>
  <c r="AW2044" i="10"/>
  <c r="AY2044" i="10"/>
  <c r="AZ2044" i="10"/>
  <c r="BA2044" i="10"/>
  <c r="BB2044" i="10"/>
  <c r="BC2044" i="10"/>
  <c r="BD2044" i="10"/>
  <c r="BE2044" i="10"/>
  <c r="AI2045" i="10"/>
  <c r="AJ2045" i="10"/>
  <c r="AK2045" i="10"/>
  <c r="AL2045" i="10"/>
  <c r="AM2045" i="10"/>
  <c r="AN2045" i="10"/>
  <c r="AO2045" i="10"/>
  <c r="AQ2045" i="10"/>
  <c r="AT2045" i="10" s="1"/>
  <c r="AR2045" i="10"/>
  <c r="AS2045" i="10"/>
  <c r="AU2045" i="10"/>
  <c r="AV2045" i="10"/>
  <c r="AX2045" i="10" s="1"/>
  <c r="AW2045" i="10"/>
  <c r="AY2045" i="10"/>
  <c r="BB2045" i="10" s="1"/>
  <c r="AZ2045" i="10"/>
  <c r="BA2045" i="10"/>
  <c r="BC2045" i="10"/>
  <c r="BD2045" i="10"/>
  <c r="BE2045" i="10"/>
  <c r="AI2046" i="10"/>
  <c r="AJ2046" i="10"/>
  <c r="AK2046" i="10"/>
  <c r="AL2046" i="10" s="1"/>
  <c r="AM2046" i="10"/>
  <c r="AN2046" i="10"/>
  <c r="AO2046" i="10"/>
  <c r="AQ2046" i="10"/>
  <c r="AT2046" i="10" s="1"/>
  <c r="AR2046" i="10"/>
  <c r="AS2046" i="10"/>
  <c r="AU2046" i="10"/>
  <c r="AV2046" i="10"/>
  <c r="AW2046" i="10"/>
  <c r="AY2046" i="10"/>
  <c r="BB2046" i="10" s="1"/>
  <c r="AZ2046" i="10"/>
  <c r="BA2046" i="10"/>
  <c r="BC2046" i="10"/>
  <c r="BD2046" i="10"/>
  <c r="BE2046" i="10"/>
  <c r="AI2047" i="10"/>
  <c r="AL2047" i="10" s="1"/>
  <c r="AJ2047" i="10"/>
  <c r="AK2047" i="10"/>
  <c r="AM2047" i="10"/>
  <c r="AN2047" i="10"/>
  <c r="AP2047" i="10" s="1"/>
  <c r="AO2047" i="10"/>
  <c r="AQ2047" i="10"/>
  <c r="AR2047" i="10"/>
  <c r="AS2047" i="10"/>
  <c r="AT2047" i="10"/>
  <c r="AU2047" i="10"/>
  <c r="AV2047" i="10"/>
  <c r="AW2047" i="10"/>
  <c r="AY2047" i="10"/>
  <c r="AZ2047" i="10"/>
  <c r="BA2047" i="10"/>
  <c r="BB2047" i="10"/>
  <c r="BC2047" i="10"/>
  <c r="BD2047" i="10"/>
  <c r="BE2047" i="10"/>
  <c r="AI2048" i="10"/>
  <c r="AL2048" i="10" s="1"/>
  <c r="AJ2048" i="10"/>
  <c r="AK2048" i="10"/>
  <c r="AM2048" i="10"/>
  <c r="AN2048" i="10"/>
  <c r="AP2048" i="10" s="1"/>
  <c r="AO2048" i="10"/>
  <c r="AQ2048" i="10"/>
  <c r="AT2048" i="10" s="1"/>
  <c r="AR2048" i="10"/>
  <c r="AS2048" i="10"/>
  <c r="AU2048" i="10"/>
  <c r="AV2048" i="10"/>
  <c r="AW2048" i="10"/>
  <c r="AY2048" i="10"/>
  <c r="AZ2048" i="10"/>
  <c r="BA2048" i="10"/>
  <c r="BB2048" i="10" s="1"/>
  <c r="BC2048" i="10"/>
  <c r="BD2048" i="10"/>
  <c r="BE2048" i="10"/>
  <c r="AI2049" i="10"/>
  <c r="AL2049" i="10" s="1"/>
  <c r="AJ2049" i="10"/>
  <c r="AK2049" i="10"/>
  <c r="AM2049" i="10"/>
  <c r="AN2049" i="10"/>
  <c r="AO2049" i="10"/>
  <c r="AQ2049" i="10"/>
  <c r="AT2049" i="10" s="1"/>
  <c r="AR2049" i="10"/>
  <c r="AS2049" i="10"/>
  <c r="AU2049" i="10"/>
  <c r="AV2049" i="10"/>
  <c r="AW2049" i="10"/>
  <c r="AY2049" i="10"/>
  <c r="BB2049" i="10" s="1"/>
  <c r="AZ2049" i="10"/>
  <c r="BA2049" i="10"/>
  <c r="BC2049" i="10"/>
  <c r="BD2049" i="10"/>
  <c r="BF2049" i="10" s="1"/>
  <c r="BE2049" i="10"/>
  <c r="AI2050" i="10"/>
  <c r="AJ2050" i="10"/>
  <c r="AK2050" i="10"/>
  <c r="AL2050" i="10"/>
  <c r="AM2050" i="10"/>
  <c r="AN2050" i="10"/>
  <c r="AO2050" i="10"/>
  <c r="AQ2050" i="10"/>
  <c r="AR2050" i="10"/>
  <c r="AS2050" i="10"/>
  <c r="AT2050" i="10"/>
  <c r="AU2050" i="10"/>
  <c r="AV2050" i="10"/>
  <c r="AW2050" i="10"/>
  <c r="AY2050" i="10"/>
  <c r="BB2050" i="10" s="1"/>
  <c r="AZ2050" i="10"/>
  <c r="BA2050" i="10"/>
  <c r="BC2050" i="10"/>
  <c r="BF2050" i="10" s="1"/>
  <c r="BD2050" i="10"/>
  <c r="BE2050" i="10"/>
  <c r="AI2051" i="10"/>
  <c r="AL2051" i="10" s="1"/>
  <c r="AJ2051" i="10"/>
  <c r="AK2051" i="10"/>
  <c r="AM2051" i="10"/>
  <c r="AP2051" i="10" s="1"/>
  <c r="AN2051" i="10"/>
  <c r="AO2051" i="10"/>
  <c r="AQ2051" i="10"/>
  <c r="AT2051" i="10" s="1"/>
  <c r="AR2051" i="10"/>
  <c r="AS2051" i="10"/>
  <c r="AU2051" i="10"/>
  <c r="AX2051" i="10" s="1"/>
  <c r="AV2051" i="10"/>
  <c r="AW2051" i="10"/>
  <c r="AY2051" i="10"/>
  <c r="BB2051" i="10" s="1"/>
  <c r="AZ2051" i="10"/>
  <c r="BA2051" i="10"/>
  <c r="BC2051" i="10"/>
  <c r="BF2051" i="10" s="1"/>
  <c r="BD2051" i="10"/>
  <c r="BE2051" i="10"/>
  <c r="AI2052" i="10"/>
  <c r="AL2052" i="10" s="1"/>
  <c r="AJ2052" i="10"/>
  <c r="AK2052" i="10"/>
  <c r="AM2052" i="10"/>
  <c r="AP2052" i="10" s="1"/>
  <c r="AN2052" i="10"/>
  <c r="AO2052" i="10"/>
  <c r="AQ2052" i="10"/>
  <c r="AT2052" i="10" s="1"/>
  <c r="AR2052" i="10"/>
  <c r="AS2052" i="10"/>
  <c r="AU2052" i="10"/>
  <c r="AX2052" i="10" s="1"/>
  <c r="AV2052" i="10"/>
  <c r="AW2052" i="10"/>
  <c r="AY2052" i="10"/>
  <c r="BB2052" i="10" s="1"/>
  <c r="AZ2052" i="10"/>
  <c r="BA2052" i="10"/>
  <c r="BC2052" i="10"/>
  <c r="BF2052" i="10" s="1"/>
  <c r="BD2052" i="10"/>
  <c r="BE2052" i="10"/>
  <c r="AI2053" i="10"/>
  <c r="AL2053" i="10" s="1"/>
  <c r="AJ2053" i="10"/>
  <c r="AK2053" i="10"/>
  <c r="AM2053" i="10"/>
  <c r="AP2053" i="10" s="1"/>
  <c r="AN2053" i="10"/>
  <c r="AO2053" i="10"/>
  <c r="AQ2053" i="10"/>
  <c r="AT2053" i="10" s="1"/>
  <c r="AR2053" i="10"/>
  <c r="AS2053" i="10"/>
  <c r="AU2053" i="10"/>
  <c r="AX2053" i="10" s="1"/>
  <c r="AV2053" i="10"/>
  <c r="AW2053" i="10"/>
  <c r="AY2053" i="10"/>
  <c r="BB2053" i="10" s="1"/>
  <c r="AZ2053" i="10"/>
  <c r="BA2053" i="10"/>
  <c r="BC2053" i="10"/>
  <c r="BF2053" i="10" s="1"/>
  <c r="BD2053" i="10"/>
  <c r="BE2053" i="10"/>
  <c r="AI2054" i="10"/>
  <c r="AL2054" i="10" s="1"/>
  <c r="AJ2054" i="10"/>
  <c r="AK2054" i="10"/>
  <c r="AM2054" i="10"/>
  <c r="AP2054" i="10" s="1"/>
  <c r="AN2054" i="10"/>
  <c r="AO2054" i="10"/>
  <c r="AQ2054" i="10"/>
  <c r="AT2054" i="10" s="1"/>
  <c r="AR2054" i="10"/>
  <c r="AS2054" i="10"/>
  <c r="AU2054" i="10"/>
  <c r="AX2054" i="10" s="1"/>
  <c r="AV2054" i="10"/>
  <c r="AW2054" i="10"/>
  <c r="AY2054" i="10"/>
  <c r="BB2054" i="10" s="1"/>
  <c r="AZ2054" i="10"/>
  <c r="BA2054" i="10"/>
  <c r="BC2054" i="10"/>
  <c r="BF2054" i="10" s="1"/>
  <c r="BD2054" i="10"/>
  <c r="BE2054" i="10"/>
  <c r="AI2055" i="10"/>
  <c r="AL2055" i="10" s="1"/>
  <c r="AJ2055" i="10"/>
  <c r="AK2055" i="10"/>
  <c r="AM2055" i="10"/>
  <c r="AP2055" i="10" s="1"/>
  <c r="AN2055" i="10"/>
  <c r="AO2055" i="10"/>
  <c r="AQ2055" i="10"/>
  <c r="AT2055" i="10" s="1"/>
  <c r="AR2055" i="10"/>
  <c r="AS2055" i="10"/>
  <c r="AU2055" i="10"/>
  <c r="AX2055" i="10" s="1"/>
  <c r="AV2055" i="10"/>
  <c r="AW2055" i="10"/>
  <c r="AY2055" i="10"/>
  <c r="BB2055" i="10" s="1"/>
  <c r="AZ2055" i="10"/>
  <c r="BA2055" i="10"/>
  <c r="BC2055" i="10"/>
  <c r="BF2055" i="10" s="1"/>
  <c r="BD2055" i="10"/>
  <c r="BE2055" i="10"/>
  <c r="AI2056" i="10"/>
  <c r="AL2056" i="10" s="1"/>
  <c r="AJ2056" i="10"/>
  <c r="AK2056" i="10"/>
  <c r="AM2056" i="10"/>
  <c r="AP2056" i="10" s="1"/>
  <c r="AN2056" i="10"/>
  <c r="AO2056" i="10"/>
  <c r="AQ2056" i="10"/>
  <c r="AT2056" i="10" s="1"/>
  <c r="AR2056" i="10"/>
  <c r="AS2056" i="10"/>
  <c r="AU2056" i="10"/>
  <c r="AX2056" i="10" s="1"/>
  <c r="AV2056" i="10"/>
  <c r="AW2056" i="10"/>
  <c r="AY2056" i="10"/>
  <c r="BB2056" i="10" s="1"/>
  <c r="AZ2056" i="10"/>
  <c r="BA2056" i="10"/>
  <c r="BC2056" i="10"/>
  <c r="BF2056" i="10" s="1"/>
  <c r="BD2056" i="10"/>
  <c r="BE2056" i="10"/>
  <c r="AI2057" i="10"/>
  <c r="AL2057" i="10" s="1"/>
  <c r="AJ2057" i="10"/>
  <c r="AK2057" i="10"/>
  <c r="AM2057" i="10"/>
  <c r="AP2057" i="10" s="1"/>
  <c r="AN2057" i="10"/>
  <c r="AO2057" i="10"/>
  <c r="AQ2057" i="10"/>
  <c r="AT2057" i="10" s="1"/>
  <c r="AR2057" i="10"/>
  <c r="AS2057" i="10"/>
  <c r="AU2057" i="10"/>
  <c r="AX2057" i="10" s="1"/>
  <c r="AV2057" i="10"/>
  <c r="AW2057" i="10"/>
  <c r="AY2057" i="10"/>
  <c r="BB2057" i="10" s="1"/>
  <c r="AZ2057" i="10"/>
  <c r="BA2057" i="10"/>
  <c r="BC2057" i="10"/>
  <c r="BD2057" i="10"/>
  <c r="BF2057" i="10" s="1"/>
  <c r="BE2057" i="10"/>
  <c r="AI2058" i="10"/>
  <c r="AL2058" i="10" s="1"/>
  <c r="AJ2058" i="10"/>
  <c r="AK2058" i="10"/>
  <c r="AM2058" i="10"/>
  <c r="AN2058" i="10"/>
  <c r="AP2058" i="10" s="1"/>
  <c r="AO2058" i="10"/>
  <c r="AQ2058" i="10"/>
  <c r="AR2058" i="10"/>
  <c r="AT2058" i="10" s="1"/>
  <c r="AS2058" i="10"/>
  <c r="AU2058" i="10"/>
  <c r="AV2058" i="10"/>
  <c r="AX2058" i="10" s="1"/>
  <c r="AW2058" i="10"/>
  <c r="AY2058" i="10"/>
  <c r="AZ2058" i="10"/>
  <c r="BB2058" i="10" s="1"/>
  <c r="BA2058" i="10"/>
  <c r="BC2058" i="10"/>
  <c r="BD2058" i="10"/>
  <c r="BF2058" i="10" s="1"/>
  <c r="BE2058" i="10"/>
  <c r="AI2059" i="10"/>
  <c r="AJ2059" i="10"/>
  <c r="AL2059" i="10" s="1"/>
  <c r="AK2059" i="10"/>
  <c r="AM2059" i="10"/>
  <c r="AN2059" i="10"/>
  <c r="AP2059" i="10" s="1"/>
  <c r="AO2059" i="10"/>
  <c r="AQ2059" i="10"/>
  <c r="AR2059" i="10"/>
  <c r="AT2059" i="10" s="1"/>
  <c r="AS2059" i="10"/>
  <c r="AU2059" i="10"/>
  <c r="AV2059" i="10"/>
  <c r="AX2059" i="10" s="1"/>
  <c r="AW2059" i="10"/>
  <c r="AY2059" i="10"/>
  <c r="AZ2059" i="10"/>
  <c r="BB2059" i="10" s="1"/>
  <c r="BA2059" i="10"/>
  <c r="BC2059" i="10"/>
  <c r="BD2059" i="10"/>
  <c r="BF2059" i="10" s="1"/>
  <c r="BE2059" i="10"/>
  <c r="AI2060" i="10"/>
  <c r="AJ2060" i="10"/>
  <c r="AL2060" i="10" s="1"/>
  <c r="AK2060" i="10"/>
  <c r="AM2060" i="10"/>
  <c r="AN2060" i="10"/>
  <c r="AP2060" i="10" s="1"/>
  <c r="AO2060" i="10"/>
  <c r="AQ2060" i="10"/>
  <c r="AR2060" i="10"/>
  <c r="AT2060" i="10" s="1"/>
  <c r="AS2060" i="10"/>
  <c r="AU2060" i="10"/>
  <c r="AV2060" i="10"/>
  <c r="AX2060" i="10" s="1"/>
  <c r="AW2060" i="10"/>
  <c r="AY2060" i="10"/>
  <c r="AZ2060" i="10"/>
  <c r="BB2060" i="10" s="1"/>
  <c r="BA2060" i="10"/>
  <c r="BC2060" i="10"/>
  <c r="BD2060" i="10"/>
  <c r="BF2060" i="10" s="1"/>
  <c r="BE2060" i="10"/>
  <c r="AI2061" i="10"/>
  <c r="AJ2061" i="10"/>
  <c r="AL2061" i="10" s="1"/>
  <c r="AK2061" i="10"/>
  <c r="AM2061" i="10"/>
  <c r="AN2061" i="10"/>
  <c r="AP2061" i="10" s="1"/>
  <c r="AO2061" i="10"/>
  <c r="AQ2061" i="10"/>
  <c r="AR2061" i="10"/>
  <c r="AT2061" i="10" s="1"/>
  <c r="AS2061" i="10"/>
  <c r="AU2061" i="10"/>
  <c r="AV2061" i="10"/>
  <c r="AX2061" i="10" s="1"/>
  <c r="AW2061" i="10"/>
  <c r="AY2061" i="10"/>
  <c r="AZ2061" i="10"/>
  <c r="BB2061" i="10" s="1"/>
  <c r="BA2061" i="10"/>
  <c r="BC2061" i="10"/>
  <c r="BD2061" i="10"/>
  <c r="BF2061" i="10" s="1"/>
  <c r="BE2061" i="10"/>
  <c r="AI2062" i="10"/>
  <c r="AJ2062" i="10"/>
  <c r="AL2062" i="10" s="1"/>
  <c r="AK2062" i="10"/>
  <c r="AM2062" i="10"/>
  <c r="AN2062" i="10"/>
  <c r="AP2062" i="10" s="1"/>
  <c r="AO2062" i="10"/>
  <c r="AQ2062" i="10"/>
  <c r="AR2062" i="10"/>
  <c r="AT2062" i="10" s="1"/>
  <c r="AS2062" i="10"/>
  <c r="AU2062" i="10"/>
  <c r="AV2062" i="10"/>
  <c r="AX2062" i="10" s="1"/>
  <c r="AW2062" i="10"/>
  <c r="AY2062" i="10"/>
  <c r="AZ2062" i="10"/>
  <c r="BB2062" i="10" s="1"/>
  <c r="BA2062" i="10"/>
  <c r="BC2062" i="10"/>
  <c r="BD2062" i="10"/>
  <c r="BF2062" i="10" s="1"/>
  <c r="BE2062" i="10"/>
  <c r="AI2063" i="10"/>
  <c r="AJ2063" i="10"/>
  <c r="AL2063" i="10" s="1"/>
  <c r="AK2063" i="10"/>
  <c r="AM2063" i="10"/>
  <c r="AN2063" i="10"/>
  <c r="AP2063" i="10" s="1"/>
  <c r="AO2063" i="10"/>
  <c r="AQ2063" i="10"/>
  <c r="AR2063" i="10"/>
  <c r="AT2063" i="10" s="1"/>
  <c r="AS2063" i="10"/>
  <c r="AU2063" i="10"/>
  <c r="AV2063" i="10"/>
  <c r="AX2063" i="10" s="1"/>
  <c r="AW2063" i="10"/>
  <c r="AY2063" i="10"/>
  <c r="AZ2063" i="10"/>
  <c r="BB2063" i="10" s="1"/>
  <c r="BA2063" i="10"/>
  <c r="BC2063" i="10"/>
  <c r="BD2063" i="10"/>
  <c r="BF2063" i="10" s="1"/>
  <c r="BE2063" i="10"/>
  <c r="AI2064" i="10"/>
  <c r="AJ2064" i="10"/>
  <c r="AL2064" i="10" s="1"/>
  <c r="AK2064" i="10"/>
  <c r="AM2064" i="10"/>
  <c r="AN2064" i="10"/>
  <c r="AP2064" i="10" s="1"/>
  <c r="AO2064" i="10"/>
  <c r="AQ2064" i="10"/>
  <c r="AR2064" i="10"/>
  <c r="AT2064" i="10" s="1"/>
  <c r="AS2064" i="10"/>
  <c r="AU2064" i="10"/>
  <c r="AV2064" i="10"/>
  <c r="AX2064" i="10" s="1"/>
  <c r="AW2064" i="10"/>
  <c r="AY2064" i="10"/>
  <c r="AZ2064" i="10"/>
  <c r="BB2064" i="10" s="1"/>
  <c r="BA2064" i="10"/>
  <c r="BC2064" i="10"/>
  <c r="BD2064" i="10"/>
  <c r="BF2064" i="10" s="1"/>
  <c r="BE2064" i="10"/>
  <c r="AI2065" i="10"/>
  <c r="AJ2065" i="10"/>
  <c r="AL2065" i="10" s="1"/>
  <c r="AK2065" i="10"/>
  <c r="AM2065" i="10"/>
  <c r="AN2065" i="10"/>
  <c r="AP2065" i="10" s="1"/>
  <c r="AO2065" i="10"/>
  <c r="AQ2065" i="10"/>
  <c r="AR2065" i="10"/>
  <c r="AT2065" i="10" s="1"/>
  <c r="AS2065" i="10"/>
  <c r="AU2065" i="10"/>
  <c r="AV2065" i="10"/>
  <c r="AX2065" i="10" s="1"/>
  <c r="AW2065" i="10"/>
  <c r="AY2065" i="10"/>
  <c r="AZ2065" i="10"/>
  <c r="BB2065" i="10" s="1"/>
  <c r="BA2065" i="10"/>
  <c r="BC2065" i="10"/>
  <c r="BD2065" i="10"/>
  <c r="BF2065" i="10" s="1"/>
  <c r="BE2065" i="10"/>
  <c r="AI2066" i="10"/>
  <c r="AJ2066" i="10"/>
  <c r="AL2066" i="10" s="1"/>
  <c r="AK2066" i="10"/>
  <c r="AM2066" i="10"/>
  <c r="AN2066" i="10"/>
  <c r="AP2066" i="10" s="1"/>
  <c r="AO2066" i="10"/>
  <c r="AQ2066" i="10"/>
  <c r="AR2066" i="10"/>
  <c r="AT2066" i="10" s="1"/>
  <c r="AS2066" i="10"/>
  <c r="AU2066" i="10"/>
  <c r="AV2066" i="10"/>
  <c r="AX2066" i="10" s="1"/>
  <c r="AW2066" i="10"/>
  <c r="AY2066" i="10"/>
  <c r="AZ2066" i="10"/>
  <c r="BB2066" i="10" s="1"/>
  <c r="BA2066" i="10"/>
  <c r="BC2066" i="10"/>
  <c r="BD2066" i="10"/>
  <c r="BF2066" i="10" s="1"/>
  <c r="BE2066" i="10"/>
  <c r="AI2067" i="10"/>
  <c r="AJ2067" i="10"/>
  <c r="AL2067" i="10" s="1"/>
  <c r="AK2067" i="10"/>
  <c r="AM2067" i="10"/>
  <c r="AN2067" i="10"/>
  <c r="AP2067" i="10" s="1"/>
  <c r="AO2067" i="10"/>
  <c r="AQ2067" i="10"/>
  <c r="AR2067" i="10"/>
  <c r="AT2067" i="10" s="1"/>
  <c r="AS2067" i="10"/>
  <c r="AU2067" i="10"/>
  <c r="AV2067" i="10"/>
  <c r="AX2067" i="10" s="1"/>
  <c r="AW2067" i="10"/>
  <c r="AY2067" i="10"/>
  <c r="AZ2067" i="10"/>
  <c r="BB2067" i="10" s="1"/>
  <c r="BA2067" i="10"/>
  <c r="BC2067" i="10"/>
  <c r="BD2067" i="10"/>
  <c r="BF2067" i="10" s="1"/>
  <c r="BE2067" i="10"/>
  <c r="AI2068" i="10"/>
  <c r="AJ2068" i="10"/>
  <c r="AL2068" i="10" s="1"/>
  <c r="AK2068" i="10"/>
  <c r="AM2068" i="10"/>
  <c r="AN2068" i="10"/>
  <c r="AP2068" i="10" s="1"/>
  <c r="AO2068" i="10"/>
  <c r="AQ2068" i="10"/>
  <c r="AR2068" i="10"/>
  <c r="AT2068" i="10" s="1"/>
  <c r="AS2068" i="10"/>
  <c r="AU2068" i="10"/>
  <c r="AV2068" i="10"/>
  <c r="AX2068" i="10" s="1"/>
  <c r="AW2068" i="10"/>
  <c r="AY2068" i="10"/>
  <c r="AZ2068" i="10"/>
  <c r="BB2068" i="10" s="1"/>
  <c r="BA2068" i="10"/>
  <c r="BC2068" i="10"/>
  <c r="BD2068" i="10"/>
  <c r="BF2068" i="10" s="1"/>
  <c r="BE2068" i="10"/>
  <c r="AI2069" i="10"/>
  <c r="AJ2069" i="10"/>
  <c r="AL2069" i="10" s="1"/>
  <c r="AK2069" i="10"/>
  <c r="AM2069" i="10"/>
  <c r="AN2069" i="10"/>
  <c r="AP2069" i="10" s="1"/>
  <c r="AO2069" i="10"/>
  <c r="AQ2069" i="10"/>
  <c r="AR2069" i="10"/>
  <c r="AT2069" i="10" s="1"/>
  <c r="AS2069" i="10"/>
  <c r="AU2069" i="10"/>
  <c r="AV2069" i="10"/>
  <c r="AX2069" i="10" s="1"/>
  <c r="AW2069" i="10"/>
  <c r="AY2069" i="10"/>
  <c r="AZ2069" i="10"/>
  <c r="BB2069" i="10" s="1"/>
  <c r="BA2069" i="10"/>
  <c r="BC2069" i="10"/>
  <c r="BD2069" i="10"/>
  <c r="BF2069" i="10" s="1"/>
  <c r="BE2069" i="10"/>
  <c r="AI2070" i="10"/>
  <c r="AJ2070" i="10"/>
  <c r="AL2070" i="10" s="1"/>
  <c r="AK2070" i="10"/>
  <c r="AM2070" i="10"/>
  <c r="AN2070" i="10"/>
  <c r="AP2070" i="10" s="1"/>
  <c r="AO2070" i="10"/>
  <c r="AQ2070" i="10"/>
  <c r="AR2070" i="10"/>
  <c r="AT2070" i="10" s="1"/>
  <c r="AS2070" i="10"/>
  <c r="AU2070" i="10"/>
  <c r="AV2070" i="10"/>
  <c r="AX2070" i="10" s="1"/>
  <c r="AW2070" i="10"/>
  <c r="AY2070" i="10"/>
  <c r="AZ2070" i="10"/>
  <c r="BB2070" i="10" s="1"/>
  <c r="BA2070" i="10"/>
  <c r="BC2070" i="10"/>
  <c r="BD2070" i="10"/>
  <c r="BF2070" i="10" s="1"/>
  <c r="BE2070" i="10"/>
  <c r="AI2071" i="10"/>
  <c r="AJ2071" i="10"/>
  <c r="AL2071" i="10" s="1"/>
  <c r="AK2071" i="10"/>
  <c r="AM2071" i="10"/>
  <c r="AN2071" i="10"/>
  <c r="AP2071" i="10" s="1"/>
  <c r="AO2071" i="10"/>
  <c r="AQ2071" i="10"/>
  <c r="AR2071" i="10"/>
  <c r="AT2071" i="10" s="1"/>
  <c r="AS2071" i="10"/>
  <c r="AU2071" i="10"/>
  <c r="AV2071" i="10"/>
  <c r="AX2071" i="10" s="1"/>
  <c r="AW2071" i="10"/>
  <c r="AY2071" i="10"/>
  <c r="AZ2071" i="10"/>
  <c r="BB2071" i="10" s="1"/>
  <c r="BA2071" i="10"/>
  <c r="BC2071" i="10"/>
  <c r="BD2071" i="10"/>
  <c r="BF2071" i="10" s="1"/>
  <c r="BE2071" i="10"/>
  <c r="AI2072" i="10"/>
  <c r="AJ2072" i="10"/>
  <c r="AL2072" i="10" s="1"/>
  <c r="AK2072" i="10"/>
  <c r="AM2072" i="10"/>
  <c r="AN2072" i="10"/>
  <c r="AP2072" i="10" s="1"/>
  <c r="AO2072" i="10"/>
  <c r="AQ2072" i="10"/>
  <c r="AR2072" i="10"/>
  <c r="AS2072" i="10"/>
  <c r="AT2072" i="10"/>
  <c r="AU2072" i="10"/>
  <c r="AV2072" i="10"/>
  <c r="AX2072" i="10" s="1"/>
  <c r="AW2072" i="10"/>
  <c r="AY2072" i="10"/>
  <c r="AZ2072" i="10"/>
  <c r="BA2072" i="10"/>
  <c r="BB2072" i="10"/>
  <c r="BC2072" i="10"/>
  <c r="BD2072" i="10"/>
  <c r="BF2072" i="10" s="1"/>
  <c r="BE2072" i="10"/>
  <c r="AI2073" i="10"/>
  <c r="AJ2073" i="10"/>
  <c r="AK2073" i="10"/>
  <c r="AL2073" i="10"/>
  <c r="AM2073" i="10"/>
  <c r="AN2073" i="10"/>
  <c r="AP2073" i="10" s="1"/>
  <c r="AO2073" i="10"/>
  <c r="AQ2073" i="10"/>
  <c r="AR2073" i="10"/>
  <c r="AS2073" i="10"/>
  <c r="AT2073" i="10"/>
  <c r="AU2073" i="10"/>
  <c r="AV2073" i="10"/>
  <c r="AX2073" i="10" s="1"/>
  <c r="AW2073" i="10"/>
  <c r="AY2073" i="10"/>
  <c r="AZ2073" i="10"/>
  <c r="BA2073" i="10"/>
  <c r="BB2073" i="10"/>
  <c r="BC2073" i="10"/>
  <c r="BD2073" i="10"/>
  <c r="BF2073" i="10" s="1"/>
  <c r="BE2073" i="10"/>
  <c r="AI2074" i="10"/>
  <c r="AJ2074" i="10"/>
  <c r="AK2074" i="10"/>
  <c r="AL2074" i="10"/>
  <c r="AM2074" i="10"/>
  <c r="AN2074" i="10"/>
  <c r="AP2074" i="10" s="1"/>
  <c r="AO2074" i="10"/>
  <c r="AQ2074" i="10"/>
  <c r="AR2074" i="10"/>
  <c r="AS2074" i="10"/>
  <c r="AT2074" i="10"/>
  <c r="AU2074" i="10"/>
  <c r="AV2074" i="10"/>
  <c r="AX2074" i="10" s="1"/>
  <c r="AW2074" i="10"/>
  <c r="AY2074" i="10"/>
  <c r="AZ2074" i="10"/>
  <c r="BA2074" i="10"/>
  <c r="BB2074" i="10"/>
  <c r="BC2074" i="10"/>
  <c r="BD2074" i="10"/>
  <c r="BF2074" i="10" s="1"/>
  <c r="BE2074" i="10"/>
  <c r="AI2075" i="10"/>
  <c r="AJ2075" i="10"/>
  <c r="AK2075" i="10"/>
  <c r="AL2075" i="10"/>
  <c r="AM2075" i="10"/>
  <c r="AN2075" i="10"/>
  <c r="AP2075" i="10" s="1"/>
  <c r="AO2075" i="10"/>
  <c r="AQ2075" i="10"/>
  <c r="AR2075" i="10"/>
  <c r="AS2075" i="10"/>
  <c r="AT2075" i="10"/>
  <c r="AU2075" i="10"/>
  <c r="AV2075" i="10"/>
  <c r="AX2075" i="10" s="1"/>
  <c r="AW2075" i="10"/>
  <c r="AY2075" i="10"/>
  <c r="AZ2075" i="10"/>
  <c r="BA2075" i="10"/>
  <c r="BB2075" i="10"/>
  <c r="BC2075" i="10"/>
  <c r="BD2075" i="10"/>
  <c r="BF2075" i="10" s="1"/>
  <c r="BE2075" i="10"/>
  <c r="AI2076" i="10"/>
  <c r="AJ2076" i="10"/>
  <c r="AK2076" i="10"/>
  <c r="AL2076" i="10"/>
  <c r="AM2076" i="10"/>
  <c r="AN2076" i="10"/>
  <c r="AP2076" i="10" s="1"/>
  <c r="AO2076" i="10"/>
  <c r="AQ2076" i="10"/>
  <c r="AR2076" i="10"/>
  <c r="AS2076" i="10"/>
  <c r="AT2076" i="10"/>
  <c r="AU2076" i="10"/>
  <c r="AV2076" i="10"/>
  <c r="AX2076" i="10" s="1"/>
  <c r="AW2076" i="10"/>
  <c r="AY2076" i="10"/>
  <c r="AZ2076" i="10"/>
  <c r="BA2076" i="10"/>
  <c r="BB2076" i="10"/>
  <c r="BC2076" i="10"/>
  <c r="BD2076" i="10"/>
  <c r="BF2076" i="10" s="1"/>
  <c r="BE2076" i="10"/>
  <c r="AI2077" i="10"/>
  <c r="AJ2077" i="10"/>
  <c r="AK2077" i="10"/>
  <c r="AL2077" i="10"/>
  <c r="AM2077" i="10"/>
  <c r="AN2077" i="10"/>
  <c r="AP2077" i="10" s="1"/>
  <c r="AO2077" i="10"/>
  <c r="AQ2077" i="10"/>
  <c r="AR2077" i="10"/>
  <c r="AS2077" i="10"/>
  <c r="AT2077" i="10"/>
  <c r="AU2077" i="10"/>
  <c r="AV2077" i="10"/>
  <c r="AX2077" i="10" s="1"/>
  <c r="AW2077" i="10"/>
  <c r="AY2077" i="10"/>
  <c r="AZ2077" i="10"/>
  <c r="BA2077" i="10"/>
  <c r="BB2077" i="10"/>
  <c r="BC2077" i="10"/>
  <c r="BD2077" i="10"/>
  <c r="BF2077" i="10" s="1"/>
  <c r="BE2077" i="10"/>
  <c r="AI2078" i="10"/>
  <c r="AJ2078" i="10"/>
  <c r="AK2078" i="10"/>
  <c r="AL2078" i="10"/>
  <c r="AM2078" i="10"/>
  <c r="AN2078" i="10"/>
  <c r="AP2078" i="10" s="1"/>
  <c r="AO2078" i="10"/>
  <c r="AQ2078" i="10"/>
  <c r="AR2078" i="10"/>
  <c r="AS2078" i="10"/>
  <c r="AT2078" i="10"/>
  <c r="AU2078" i="10"/>
  <c r="AV2078" i="10"/>
  <c r="AX2078" i="10" s="1"/>
  <c r="AW2078" i="10"/>
  <c r="AY2078" i="10"/>
  <c r="AZ2078" i="10"/>
  <c r="BA2078" i="10"/>
  <c r="BB2078" i="10"/>
  <c r="BC2078" i="10"/>
  <c r="BD2078" i="10"/>
  <c r="BF2078" i="10" s="1"/>
  <c r="BE2078" i="10"/>
  <c r="AI2079" i="10"/>
  <c r="AJ2079" i="10"/>
  <c r="AK2079" i="10"/>
  <c r="AL2079" i="10"/>
  <c r="AM2079" i="10"/>
  <c r="AN2079" i="10"/>
  <c r="AP2079" i="10" s="1"/>
  <c r="AO2079" i="10"/>
  <c r="AQ2079" i="10"/>
  <c r="AR2079" i="10"/>
  <c r="AS2079" i="10"/>
  <c r="AT2079" i="10"/>
  <c r="AU2079" i="10"/>
  <c r="AV2079" i="10"/>
  <c r="AX2079" i="10" s="1"/>
  <c r="AW2079" i="10"/>
  <c r="AY2079" i="10"/>
  <c r="AZ2079" i="10"/>
  <c r="BA2079" i="10"/>
  <c r="BB2079" i="10"/>
  <c r="BC2079" i="10"/>
  <c r="BD2079" i="10"/>
  <c r="BF2079" i="10" s="1"/>
  <c r="BE2079" i="10"/>
  <c r="AI2080" i="10"/>
  <c r="AJ2080" i="10"/>
  <c r="AK2080" i="10"/>
  <c r="AL2080" i="10"/>
  <c r="AM2080" i="10"/>
  <c r="AN2080" i="10"/>
  <c r="AP2080" i="10" s="1"/>
  <c r="AO2080" i="10"/>
  <c r="AQ2080" i="10"/>
  <c r="AR2080" i="10"/>
  <c r="AS2080" i="10"/>
  <c r="AT2080" i="10"/>
  <c r="AU2080" i="10"/>
  <c r="AV2080" i="10"/>
  <c r="AX2080" i="10" s="1"/>
  <c r="AW2080" i="10"/>
  <c r="AY2080" i="10"/>
  <c r="AZ2080" i="10"/>
  <c r="BA2080" i="10"/>
  <c r="BB2080" i="10"/>
  <c r="BC2080" i="10"/>
  <c r="BD2080" i="10"/>
  <c r="BF2080" i="10" s="1"/>
  <c r="BE2080" i="10"/>
  <c r="AI2081" i="10"/>
  <c r="AJ2081" i="10"/>
  <c r="AK2081" i="10"/>
  <c r="AL2081" i="10"/>
  <c r="AM2081" i="10"/>
  <c r="AN2081" i="10"/>
  <c r="AP2081" i="10" s="1"/>
  <c r="AO2081" i="10"/>
  <c r="AQ2081" i="10"/>
  <c r="AR2081" i="10"/>
  <c r="AS2081" i="10"/>
  <c r="AT2081" i="10"/>
  <c r="AU2081" i="10"/>
  <c r="AV2081" i="10"/>
  <c r="AX2081" i="10" s="1"/>
  <c r="AW2081" i="10"/>
  <c r="AY2081" i="10"/>
  <c r="AZ2081" i="10"/>
  <c r="BA2081" i="10"/>
  <c r="BB2081" i="10"/>
  <c r="BC2081" i="10"/>
  <c r="BD2081" i="10"/>
  <c r="BF2081" i="10" s="1"/>
  <c r="BE2081" i="10"/>
  <c r="AI2082" i="10"/>
  <c r="AJ2082" i="10"/>
  <c r="AK2082" i="10"/>
  <c r="AL2082" i="10"/>
  <c r="AM2082" i="10"/>
  <c r="AN2082" i="10"/>
  <c r="AP2082" i="10" s="1"/>
  <c r="AO2082" i="10"/>
  <c r="AQ2082" i="10"/>
  <c r="AR2082" i="10"/>
  <c r="AS2082" i="10"/>
  <c r="AT2082" i="10"/>
  <c r="AU2082" i="10"/>
  <c r="AV2082" i="10"/>
  <c r="AX2082" i="10" s="1"/>
  <c r="AW2082" i="10"/>
  <c r="AY2082" i="10"/>
  <c r="AZ2082" i="10"/>
  <c r="BA2082" i="10"/>
  <c r="BB2082" i="10"/>
  <c r="BC2082" i="10"/>
  <c r="BD2082" i="10"/>
  <c r="BF2082" i="10" s="1"/>
  <c r="BE2082" i="10"/>
  <c r="AI2083" i="10"/>
  <c r="AJ2083" i="10"/>
  <c r="AK2083" i="10"/>
  <c r="AL2083" i="10"/>
  <c r="AM2083" i="10"/>
  <c r="AN2083" i="10"/>
  <c r="AP2083" i="10" s="1"/>
  <c r="AO2083" i="10"/>
  <c r="AQ2083" i="10"/>
  <c r="AR2083" i="10"/>
  <c r="AS2083" i="10"/>
  <c r="AT2083" i="10"/>
  <c r="AU2083" i="10"/>
  <c r="AV2083" i="10"/>
  <c r="AX2083" i="10" s="1"/>
  <c r="AW2083" i="10"/>
  <c r="AY2083" i="10"/>
  <c r="AZ2083" i="10"/>
  <c r="BB2083" i="10" s="1"/>
  <c r="BA2083" i="10"/>
  <c r="BC2083" i="10"/>
  <c r="BD2083" i="10"/>
  <c r="BF2083" i="10" s="1"/>
  <c r="BE2083" i="10"/>
  <c r="AI2084" i="10"/>
  <c r="AJ2084" i="10"/>
  <c r="AL2084" i="10" s="1"/>
  <c r="AK2084" i="10"/>
  <c r="AM2084" i="10"/>
  <c r="AN2084" i="10"/>
  <c r="AP2084" i="10" s="1"/>
  <c r="AO2084" i="10"/>
  <c r="AQ2084" i="10"/>
  <c r="AR2084" i="10"/>
  <c r="AS2084" i="10"/>
  <c r="AT2084" i="10"/>
  <c r="AU2084" i="10"/>
  <c r="AV2084" i="10"/>
  <c r="AX2084" i="10" s="1"/>
  <c r="AW2084" i="10"/>
  <c r="AY2084" i="10"/>
  <c r="AZ2084" i="10"/>
  <c r="BB2084" i="10" s="1"/>
  <c r="BA2084" i="10"/>
  <c r="BC2084" i="10"/>
  <c r="BD2084" i="10"/>
  <c r="BF2084" i="10" s="1"/>
  <c r="BE2084" i="10"/>
  <c r="AI2085" i="10"/>
  <c r="AJ2085" i="10"/>
  <c r="AL2085" i="10" s="1"/>
  <c r="AK2085" i="10"/>
  <c r="AM2085" i="10"/>
  <c r="AN2085" i="10"/>
  <c r="AP2085" i="10" s="1"/>
  <c r="AO2085" i="10"/>
  <c r="AQ2085" i="10"/>
  <c r="AR2085" i="10"/>
  <c r="AS2085" i="10"/>
  <c r="AT2085" i="10"/>
  <c r="AU2085" i="10"/>
  <c r="AV2085" i="10"/>
  <c r="AX2085" i="10" s="1"/>
  <c r="AW2085" i="10"/>
  <c r="AY2085" i="10"/>
  <c r="AZ2085" i="10"/>
  <c r="BA2085" i="10"/>
  <c r="BB2085" i="10"/>
  <c r="BC2085" i="10"/>
  <c r="BD2085" i="10"/>
  <c r="BF2085" i="10" s="1"/>
  <c r="BE2085" i="10"/>
  <c r="AI2086" i="10"/>
  <c r="AJ2086" i="10"/>
  <c r="AK2086" i="10"/>
  <c r="AL2086" i="10"/>
  <c r="AM2086" i="10"/>
  <c r="AN2086" i="10"/>
  <c r="AP2086" i="10" s="1"/>
  <c r="AO2086" i="10"/>
  <c r="AQ2086" i="10"/>
  <c r="AR2086" i="10"/>
  <c r="AT2086" i="10" s="1"/>
  <c r="AS2086" i="10"/>
  <c r="AU2086" i="10"/>
  <c r="AV2086" i="10"/>
  <c r="AX2086" i="10" s="1"/>
  <c r="AW2086" i="10"/>
  <c r="AY2086" i="10"/>
  <c r="AZ2086" i="10"/>
  <c r="BB2086" i="10" s="1"/>
  <c r="BA2086" i="10"/>
  <c r="BC2086" i="10"/>
  <c r="BD2086" i="10"/>
  <c r="BF2086" i="10" s="1"/>
  <c r="BE2086" i="10"/>
  <c r="AI2087" i="10"/>
  <c r="AJ2087" i="10"/>
  <c r="AK2087" i="10"/>
  <c r="AL2087" i="10"/>
  <c r="AM2087" i="10"/>
  <c r="AN2087" i="10"/>
  <c r="AP2087" i="10" s="1"/>
  <c r="AO2087" i="10"/>
  <c r="AQ2087" i="10"/>
  <c r="AR2087" i="10"/>
  <c r="AT2087" i="10" s="1"/>
  <c r="AS2087" i="10"/>
  <c r="AU2087" i="10"/>
  <c r="AV2087" i="10"/>
  <c r="AX2087" i="10" s="1"/>
  <c r="AW2087" i="10"/>
  <c r="AY2087" i="10"/>
  <c r="AZ2087" i="10"/>
  <c r="BB2087" i="10" s="1"/>
  <c r="BA2087" i="10"/>
  <c r="BC2087" i="10"/>
  <c r="BD2087" i="10"/>
  <c r="BF2087" i="10" s="1"/>
  <c r="BE2087" i="10"/>
  <c r="AI2088" i="10"/>
  <c r="AJ2088" i="10"/>
  <c r="AK2088" i="10"/>
  <c r="AL2088" i="10"/>
  <c r="AM2088" i="10"/>
  <c r="AN2088" i="10"/>
  <c r="AP2088" i="10" s="1"/>
  <c r="AO2088" i="10"/>
  <c r="AQ2088" i="10"/>
  <c r="AR2088" i="10"/>
  <c r="AS2088" i="10"/>
  <c r="AT2088" i="10"/>
  <c r="AU2088" i="10"/>
  <c r="AV2088" i="10"/>
  <c r="AX2088" i="10" s="1"/>
  <c r="AW2088" i="10"/>
  <c r="AY2088" i="10"/>
  <c r="AZ2088" i="10"/>
  <c r="BA2088" i="10"/>
  <c r="BB2088" i="10"/>
  <c r="BC2088" i="10"/>
  <c r="BD2088" i="10"/>
  <c r="BF2088" i="10" s="1"/>
  <c r="BE2088" i="10"/>
  <c r="AI2089" i="10"/>
  <c r="AJ2089" i="10"/>
  <c r="AL2089" i="10" s="1"/>
  <c r="AK2089" i="10"/>
  <c r="AM2089" i="10"/>
  <c r="AN2089" i="10"/>
  <c r="AP2089" i="10" s="1"/>
  <c r="AO2089" i="10"/>
  <c r="AQ2089" i="10"/>
  <c r="AR2089" i="10"/>
  <c r="AT2089" i="10" s="1"/>
  <c r="AS2089" i="10"/>
  <c r="AU2089" i="10"/>
  <c r="AV2089" i="10"/>
  <c r="AX2089" i="10" s="1"/>
  <c r="AW2089" i="10"/>
  <c r="AY2089" i="10"/>
  <c r="AZ2089" i="10"/>
  <c r="BA2089" i="10"/>
  <c r="BB2089" i="10"/>
  <c r="BC2089" i="10"/>
  <c r="BD2089" i="10"/>
  <c r="BF2089" i="10" s="1"/>
  <c r="BE2089" i="10"/>
  <c r="AI2090" i="10"/>
  <c r="AJ2090" i="10"/>
  <c r="AL2090" i="10" s="1"/>
  <c r="AK2090" i="10"/>
  <c r="AM2090" i="10"/>
  <c r="AN2090" i="10"/>
  <c r="AP2090" i="10" s="1"/>
  <c r="AO2090" i="10"/>
  <c r="AQ2090" i="10"/>
  <c r="AR2090" i="10"/>
  <c r="AT2090" i="10" s="1"/>
  <c r="AS2090" i="10"/>
  <c r="AU2090" i="10"/>
  <c r="AV2090" i="10"/>
  <c r="AX2090" i="10" s="1"/>
  <c r="AW2090" i="10"/>
  <c r="AY2090" i="10"/>
  <c r="AZ2090" i="10"/>
  <c r="BA2090" i="10"/>
  <c r="BB2090" i="10"/>
  <c r="BC2090" i="10"/>
  <c r="BD2090" i="10"/>
  <c r="BF2090" i="10" s="1"/>
  <c r="BE2090" i="10"/>
  <c r="AI2091" i="10"/>
  <c r="AJ2091" i="10"/>
  <c r="AK2091" i="10"/>
  <c r="AL2091" i="10"/>
  <c r="AM2091" i="10"/>
  <c r="AN2091" i="10"/>
  <c r="AP2091" i="10" s="1"/>
  <c r="AO2091" i="10"/>
  <c r="AQ2091" i="10"/>
  <c r="AR2091" i="10"/>
  <c r="AS2091" i="10"/>
  <c r="AT2091" i="10"/>
  <c r="AU2091" i="10"/>
  <c r="AV2091" i="10"/>
  <c r="AX2091" i="10" s="1"/>
  <c r="AW2091" i="10"/>
  <c r="AY2091" i="10"/>
  <c r="AZ2091" i="10"/>
  <c r="BB2091" i="10" s="1"/>
  <c r="BA2091" i="10"/>
  <c r="BC2091" i="10"/>
  <c r="BD2091" i="10"/>
  <c r="BF2091" i="10" s="1"/>
  <c r="BE2091" i="10"/>
  <c r="AI2092" i="10"/>
  <c r="AJ2092" i="10"/>
  <c r="AL2092" i="10" s="1"/>
  <c r="AK2092" i="10"/>
  <c r="AM2092" i="10"/>
  <c r="AN2092" i="10"/>
  <c r="AP2092" i="10" s="1"/>
  <c r="AO2092" i="10"/>
  <c r="AQ2092" i="10"/>
  <c r="AR2092" i="10"/>
  <c r="AS2092" i="10"/>
  <c r="AT2092" i="10"/>
  <c r="AU2092" i="10"/>
  <c r="AV2092" i="10"/>
  <c r="AX2092" i="10" s="1"/>
  <c r="AW2092" i="10"/>
  <c r="AY2092" i="10"/>
  <c r="AZ2092" i="10"/>
  <c r="BB2092" i="10" s="1"/>
  <c r="BA2092" i="10"/>
  <c r="BC2092" i="10"/>
  <c r="BD2092" i="10"/>
  <c r="BF2092" i="10" s="1"/>
  <c r="BE2092" i="10"/>
  <c r="AI2093" i="10"/>
  <c r="AJ2093" i="10"/>
  <c r="AL2093" i="10" s="1"/>
  <c r="AK2093" i="10"/>
  <c r="AM2093" i="10"/>
  <c r="AN2093" i="10"/>
  <c r="AP2093" i="10" s="1"/>
  <c r="AO2093" i="10"/>
  <c r="AQ2093" i="10"/>
  <c r="AR2093" i="10"/>
  <c r="AS2093" i="10"/>
  <c r="AT2093" i="10"/>
  <c r="AU2093" i="10"/>
  <c r="AV2093" i="10"/>
  <c r="AX2093" i="10" s="1"/>
  <c r="AW2093" i="10"/>
  <c r="AY2093" i="10"/>
  <c r="AZ2093" i="10"/>
  <c r="BA2093" i="10"/>
  <c r="BB2093" i="10"/>
  <c r="BC2093" i="10"/>
  <c r="BD2093" i="10"/>
  <c r="BF2093" i="10" s="1"/>
  <c r="BE2093" i="10"/>
  <c r="AI2094" i="10"/>
  <c r="AJ2094" i="10"/>
  <c r="AK2094" i="10"/>
  <c r="AL2094" i="10"/>
  <c r="AM2094" i="10"/>
  <c r="AN2094" i="10"/>
  <c r="AP2094" i="10" s="1"/>
  <c r="AO2094" i="10"/>
  <c r="AQ2094" i="10"/>
  <c r="AR2094" i="10"/>
  <c r="AT2094" i="10" s="1"/>
  <c r="AS2094" i="10"/>
  <c r="AU2094" i="10"/>
  <c r="AV2094" i="10"/>
  <c r="AX2094" i="10" s="1"/>
  <c r="AW2094" i="10"/>
  <c r="AY2094" i="10"/>
  <c r="AZ2094" i="10"/>
  <c r="BB2094" i="10" s="1"/>
  <c r="BA2094" i="10"/>
  <c r="BC2094" i="10"/>
  <c r="BD2094" i="10"/>
  <c r="BF2094" i="10" s="1"/>
  <c r="BE2094" i="10"/>
  <c r="AI2095" i="10"/>
  <c r="AJ2095" i="10"/>
  <c r="AK2095" i="10"/>
  <c r="AL2095" i="10"/>
  <c r="AM2095" i="10"/>
  <c r="AN2095" i="10"/>
  <c r="AP2095" i="10" s="1"/>
  <c r="AO2095" i="10"/>
  <c r="AQ2095" i="10"/>
  <c r="AR2095" i="10"/>
  <c r="AT2095" i="10" s="1"/>
  <c r="AS2095" i="10"/>
  <c r="AU2095" i="10"/>
  <c r="AV2095" i="10"/>
  <c r="AX2095" i="10" s="1"/>
  <c r="AW2095" i="10"/>
  <c r="AY2095" i="10"/>
  <c r="AZ2095" i="10"/>
  <c r="BB2095" i="10" s="1"/>
  <c r="BA2095" i="10"/>
  <c r="BC2095" i="10"/>
  <c r="BD2095" i="10"/>
  <c r="BF2095" i="10" s="1"/>
  <c r="BE2095" i="10"/>
  <c r="AI2096" i="10"/>
  <c r="AJ2096" i="10"/>
  <c r="AK2096" i="10"/>
  <c r="AL2096" i="10"/>
  <c r="AM2096" i="10"/>
  <c r="AN2096" i="10"/>
  <c r="AP2096" i="10" s="1"/>
  <c r="AO2096" i="10"/>
  <c r="AQ2096" i="10"/>
  <c r="AR2096" i="10"/>
  <c r="AS2096" i="10"/>
  <c r="AT2096" i="10"/>
  <c r="AU2096" i="10"/>
  <c r="AV2096" i="10"/>
  <c r="AX2096" i="10" s="1"/>
  <c r="AW2096" i="10"/>
  <c r="AY2096" i="10"/>
  <c r="AZ2096" i="10"/>
  <c r="BA2096" i="10"/>
  <c r="BB2096" i="10"/>
  <c r="BC2096" i="10"/>
  <c r="BD2096" i="10"/>
  <c r="BF2096" i="10" s="1"/>
  <c r="BE2096" i="10"/>
  <c r="AI2097" i="10"/>
  <c r="AJ2097" i="10"/>
  <c r="AL2097" i="10" s="1"/>
  <c r="AK2097" i="10"/>
  <c r="AM2097" i="10"/>
  <c r="AN2097" i="10"/>
  <c r="AP2097" i="10" s="1"/>
  <c r="AO2097" i="10"/>
  <c r="AQ2097" i="10"/>
  <c r="AR2097" i="10"/>
  <c r="AT2097" i="10" s="1"/>
  <c r="AS2097" i="10"/>
  <c r="AU2097" i="10"/>
  <c r="AV2097" i="10"/>
  <c r="AX2097" i="10" s="1"/>
  <c r="AW2097" i="10"/>
  <c r="AY2097" i="10"/>
  <c r="AZ2097" i="10"/>
  <c r="BA2097" i="10"/>
  <c r="BB2097" i="10"/>
  <c r="BC2097" i="10"/>
  <c r="BD2097" i="10"/>
  <c r="BF2097" i="10" s="1"/>
  <c r="BE2097" i="10"/>
  <c r="AI2098" i="10"/>
  <c r="AJ2098" i="10"/>
  <c r="AL2098" i="10" s="1"/>
  <c r="AK2098" i="10"/>
  <c r="AM2098" i="10"/>
  <c r="AN2098" i="10"/>
  <c r="AP2098" i="10" s="1"/>
  <c r="AO2098" i="10"/>
  <c r="AQ2098" i="10"/>
  <c r="AR2098" i="10"/>
  <c r="AT2098" i="10" s="1"/>
  <c r="AS2098" i="10"/>
  <c r="AU2098" i="10"/>
  <c r="AV2098" i="10"/>
  <c r="AX2098" i="10" s="1"/>
  <c r="AW2098" i="10"/>
  <c r="AY2098" i="10"/>
  <c r="AZ2098" i="10"/>
  <c r="BA2098" i="10"/>
  <c r="BB2098" i="10"/>
  <c r="BC2098" i="10"/>
  <c r="BD2098" i="10"/>
  <c r="BF2098" i="10" s="1"/>
  <c r="BE2098" i="10"/>
  <c r="AI2099" i="10"/>
  <c r="AJ2099" i="10"/>
  <c r="AK2099" i="10"/>
  <c r="AL2099" i="10"/>
  <c r="AM2099" i="10"/>
  <c r="AN2099" i="10"/>
  <c r="AP2099" i="10" s="1"/>
  <c r="AO2099" i="10"/>
  <c r="AQ2099" i="10"/>
  <c r="AR2099" i="10"/>
  <c r="AS2099" i="10"/>
  <c r="AT2099" i="10"/>
  <c r="AU2099" i="10"/>
  <c r="AV2099" i="10"/>
  <c r="AX2099" i="10" s="1"/>
  <c r="AW2099" i="10"/>
  <c r="AY2099" i="10"/>
  <c r="AZ2099" i="10"/>
  <c r="BB2099" i="10" s="1"/>
  <c r="BA2099" i="10"/>
  <c r="BC2099" i="10"/>
  <c r="BD2099" i="10"/>
  <c r="BF2099" i="10" s="1"/>
  <c r="BE2099" i="10"/>
  <c r="AI2100" i="10"/>
  <c r="AJ2100" i="10"/>
  <c r="AL2100" i="10" s="1"/>
  <c r="AK2100" i="10"/>
  <c r="AM2100" i="10"/>
  <c r="AN2100" i="10"/>
  <c r="AP2100" i="10" s="1"/>
  <c r="AO2100" i="10"/>
  <c r="AQ2100" i="10"/>
  <c r="AR2100" i="10"/>
  <c r="AS2100" i="10"/>
  <c r="AT2100" i="10"/>
  <c r="AU2100" i="10"/>
  <c r="AV2100" i="10"/>
  <c r="AW2100" i="10"/>
  <c r="AX2100" i="10"/>
  <c r="AY2100" i="10"/>
  <c r="AZ2100" i="10"/>
  <c r="BA2100" i="10"/>
  <c r="BB2100" i="10"/>
  <c r="BC2100" i="10"/>
  <c r="BD2100" i="10"/>
  <c r="BE2100" i="10"/>
  <c r="BF2100" i="10"/>
  <c r="AI2101" i="10"/>
  <c r="AJ2101" i="10"/>
  <c r="AK2101" i="10"/>
  <c r="AL2101" i="10"/>
  <c r="AM2101" i="10"/>
  <c r="AN2101" i="10"/>
  <c r="AO2101" i="10"/>
  <c r="AP2101" i="10"/>
  <c r="AQ2101" i="10"/>
  <c r="AR2101" i="10"/>
  <c r="AS2101" i="10"/>
  <c r="AT2101" i="10"/>
  <c r="AU2101" i="10"/>
  <c r="AV2101" i="10"/>
  <c r="AW2101" i="10"/>
  <c r="AX2101" i="10"/>
  <c r="AY2101" i="10"/>
  <c r="AZ2101" i="10"/>
  <c r="BA2101" i="10"/>
  <c r="BB2101" i="10"/>
  <c r="BC2101" i="10"/>
  <c r="BD2101" i="10"/>
  <c r="BE2101" i="10"/>
  <c r="BF2101" i="10"/>
  <c r="AI2102" i="10"/>
  <c r="AJ2102" i="10"/>
  <c r="AK2102" i="10"/>
  <c r="AL2102" i="10"/>
  <c r="AM2102" i="10"/>
  <c r="AN2102" i="10"/>
  <c r="AO2102" i="10"/>
  <c r="AP2102" i="10"/>
  <c r="AQ2102" i="10"/>
  <c r="AR2102" i="10"/>
  <c r="AS2102" i="10"/>
  <c r="AT2102" i="10"/>
  <c r="AU2102" i="10"/>
  <c r="AV2102" i="10"/>
  <c r="AW2102" i="10"/>
  <c r="AX2102" i="10"/>
  <c r="AY2102" i="10"/>
  <c r="AZ2102" i="10"/>
  <c r="BA2102" i="10"/>
  <c r="BB2102" i="10"/>
  <c r="BC2102" i="10"/>
  <c r="BD2102" i="10"/>
  <c r="BE2102" i="10"/>
  <c r="BF2102" i="10"/>
  <c r="AI2103" i="10"/>
  <c r="AJ2103" i="10"/>
  <c r="AK2103" i="10"/>
  <c r="AL2103" i="10"/>
  <c r="AM2103" i="10"/>
  <c r="AN2103" i="10"/>
  <c r="AO2103" i="10"/>
  <c r="AP2103" i="10"/>
  <c r="AQ2103" i="10"/>
  <c r="AR2103" i="10"/>
  <c r="AS2103" i="10"/>
  <c r="AT2103" i="10"/>
  <c r="AU2103" i="10"/>
  <c r="AV2103" i="10"/>
  <c r="AW2103" i="10"/>
  <c r="AX2103" i="10"/>
  <c r="AY2103" i="10"/>
  <c r="AZ2103" i="10"/>
  <c r="BA2103" i="10"/>
  <c r="BB2103" i="10"/>
  <c r="BC2103" i="10"/>
  <c r="BD2103" i="10"/>
  <c r="BE2103" i="10"/>
  <c r="BF2103" i="10"/>
  <c r="AI2104" i="10"/>
  <c r="AJ2104" i="10"/>
  <c r="AK2104" i="10"/>
  <c r="AL2104" i="10"/>
  <c r="AM2104" i="10"/>
  <c r="AN2104" i="10"/>
  <c r="AO2104" i="10"/>
  <c r="AP2104" i="10"/>
  <c r="AQ2104" i="10"/>
  <c r="AR2104" i="10"/>
  <c r="AS2104" i="10"/>
  <c r="AT2104" i="10"/>
  <c r="AU2104" i="10"/>
  <c r="AV2104" i="10"/>
  <c r="AW2104" i="10"/>
  <c r="AX2104" i="10"/>
  <c r="AY2104" i="10"/>
  <c r="AZ2104" i="10"/>
  <c r="BA2104" i="10"/>
  <c r="BB2104" i="10"/>
  <c r="BC2104" i="10"/>
  <c r="BD2104" i="10"/>
  <c r="BE2104" i="10"/>
  <c r="BF2104" i="10"/>
  <c r="AI2105" i="10"/>
  <c r="AJ2105" i="10"/>
  <c r="AK2105" i="10"/>
  <c r="AL2105" i="10"/>
  <c r="AM2105" i="10"/>
  <c r="AN2105" i="10"/>
  <c r="AO2105" i="10"/>
  <c r="AP2105" i="10"/>
  <c r="AQ2105" i="10"/>
  <c r="AR2105" i="10"/>
  <c r="AS2105" i="10"/>
  <c r="AT2105" i="10"/>
  <c r="AU2105" i="10"/>
  <c r="AV2105" i="10"/>
  <c r="AW2105" i="10"/>
  <c r="AX2105" i="10"/>
  <c r="AY2105" i="10"/>
  <c r="AZ2105" i="10"/>
  <c r="BA2105" i="10"/>
  <c r="BB2105" i="10"/>
  <c r="BC2105" i="10"/>
  <c r="BD2105" i="10"/>
  <c r="BE2105" i="10"/>
  <c r="BF2105" i="10"/>
  <c r="AI2106" i="10"/>
  <c r="AJ2106" i="10"/>
  <c r="AK2106" i="10"/>
  <c r="AL2106" i="10"/>
  <c r="AM2106" i="10"/>
  <c r="AN2106" i="10"/>
  <c r="AO2106" i="10"/>
  <c r="AP2106" i="10"/>
  <c r="AQ2106" i="10"/>
  <c r="AR2106" i="10"/>
  <c r="AS2106" i="10"/>
  <c r="AT2106" i="10"/>
  <c r="AU2106" i="10"/>
  <c r="AV2106" i="10"/>
  <c r="AW2106" i="10"/>
  <c r="AX2106" i="10"/>
  <c r="AY2106" i="10"/>
  <c r="AZ2106" i="10"/>
  <c r="BA2106" i="10"/>
  <c r="BB2106" i="10"/>
  <c r="BC2106" i="10"/>
  <c r="BD2106" i="10"/>
  <c r="BE2106" i="10"/>
  <c r="BF2106" i="10"/>
  <c r="AI2107" i="10"/>
  <c r="AJ2107" i="10"/>
  <c r="AK2107" i="10"/>
  <c r="AL2107" i="10"/>
  <c r="AM2107" i="10"/>
  <c r="AN2107" i="10"/>
  <c r="AO2107" i="10"/>
  <c r="AP2107" i="10"/>
  <c r="AQ2107" i="10"/>
  <c r="AR2107" i="10"/>
  <c r="AS2107" i="10"/>
  <c r="AT2107" i="10"/>
  <c r="AU2107" i="10"/>
  <c r="AV2107" i="10"/>
  <c r="AW2107" i="10"/>
  <c r="AX2107" i="10"/>
  <c r="AY2107" i="10"/>
  <c r="AZ2107" i="10"/>
  <c r="BA2107" i="10"/>
  <c r="BB2107" i="10"/>
  <c r="BC2107" i="10"/>
  <c r="BD2107" i="10"/>
  <c r="BE2107" i="10"/>
  <c r="BF2107" i="10"/>
  <c r="AI2108" i="10"/>
  <c r="AJ2108" i="10"/>
  <c r="AK2108" i="10"/>
  <c r="AL2108" i="10"/>
  <c r="AM2108" i="10"/>
  <c r="AN2108" i="10"/>
  <c r="AO2108" i="10"/>
  <c r="AP2108" i="10"/>
  <c r="AQ2108" i="10"/>
  <c r="AR2108" i="10"/>
  <c r="AS2108" i="10"/>
  <c r="AT2108" i="10"/>
  <c r="AU2108" i="10"/>
  <c r="AV2108" i="10"/>
  <c r="AW2108" i="10"/>
  <c r="AX2108" i="10"/>
  <c r="AY2108" i="10"/>
  <c r="AZ2108" i="10"/>
  <c r="BA2108" i="10"/>
  <c r="BB2108" i="10"/>
  <c r="BC2108" i="10"/>
  <c r="BD2108" i="10"/>
  <c r="BE2108" i="10"/>
  <c r="BF2108" i="10"/>
  <c r="AI2109" i="10"/>
  <c r="AJ2109" i="10"/>
  <c r="AK2109" i="10"/>
  <c r="AL2109" i="10"/>
  <c r="AM2109" i="10"/>
  <c r="AN2109" i="10"/>
  <c r="AO2109" i="10"/>
  <c r="AP2109" i="10"/>
  <c r="AQ2109" i="10"/>
  <c r="AR2109" i="10"/>
  <c r="AS2109" i="10"/>
  <c r="AT2109" i="10"/>
  <c r="AU2109" i="10"/>
  <c r="AV2109" i="10"/>
  <c r="AW2109" i="10"/>
  <c r="AX2109" i="10"/>
  <c r="AY2109" i="10"/>
  <c r="AZ2109" i="10"/>
  <c r="BA2109" i="10"/>
  <c r="BB2109" i="10"/>
  <c r="BC2109" i="10"/>
  <c r="BD2109" i="10"/>
  <c r="BE2109" i="10"/>
  <c r="BF2109" i="10"/>
  <c r="AI2110" i="10"/>
  <c r="AJ2110" i="10"/>
  <c r="AK2110" i="10"/>
  <c r="AL2110" i="10"/>
  <c r="AM2110" i="10"/>
  <c r="AN2110" i="10"/>
  <c r="AO2110" i="10"/>
  <c r="AP2110" i="10"/>
  <c r="AQ2110" i="10"/>
  <c r="AR2110" i="10"/>
  <c r="AS2110" i="10"/>
  <c r="AT2110" i="10"/>
  <c r="AU2110" i="10"/>
  <c r="AV2110" i="10"/>
  <c r="AW2110" i="10"/>
  <c r="AX2110" i="10"/>
  <c r="AY2110" i="10"/>
  <c r="AZ2110" i="10"/>
  <c r="BA2110" i="10"/>
  <c r="BB2110" i="10"/>
  <c r="BC2110" i="10"/>
  <c r="BD2110" i="10"/>
  <c r="BE2110" i="10"/>
  <c r="BF2110" i="10"/>
  <c r="AI2111" i="10"/>
  <c r="AJ2111" i="10"/>
  <c r="AK2111" i="10"/>
  <c r="AL2111" i="10"/>
  <c r="AM2111" i="10"/>
  <c r="AN2111" i="10"/>
  <c r="AO2111" i="10"/>
  <c r="AP2111" i="10"/>
  <c r="AQ2111" i="10"/>
  <c r="AR2111" i="10"/>
  <c r="AS2111" i="10"/>
  <c r="AT2111" i="10"/>
  <c r="AU2111" i="10"/>
  <c r="AV2111" i="10"/>
  <c r="AW2111" i="10"/>
  <c r="AX2111" i="10"/>
  <c r="AY2111" i="10"/>
  <c r="AZ2111" i="10"/>
  <c r="BA2111" i="10"/>
  <c r="BB2111" i="10"/>
  <c r="BC2111" i="10"/>
  <c r="BD2111" i="10"/>
  <c r="BE2111" i="10"/>
  <c r="BF2111" i="10"/>
  <c r="AI2112" i="10"/>
  <c r="AJ2112" i="10"/>
  <c r="AK2112" i="10"/>
  <c r="AL2112" i="10"/>
  <c r="AM2112" i="10"/>
  <c r="AN2112" i="10"/>
  <c r="AO2112" i="10"/>
  <c r="AP2112" i="10"/>
  <c r="AQ2112" i="10"/>
  <c r="AR2112" i="10"/>
  <c r="AS2112" i="10"/>
  <c r="AT2112" i="10"/>
  <c r="AU2112" i="10"/>
  <c r="AV2112" i="10"/>
  <c r="AW2112" i="10"/>
  <c r="AX2112" i="10"/>
  <c r="AY2112" i="10"/>
  <c r="AZ2112" i="10"/>
  <c r="BA2112" i="10"/>
  <c r="BB2112" i="10"/>
  <c r="BC2112" i="10"/>
  <c r="BD2112" i="10"/>
  <c r="BE2112" i="10"/>
  <c r="BF2112" i="10"/>
  <c r="AI2113" i="10"/>
  <c r="AJ2113" i="10"/>
  <c r="AK2113" i="10"/>
  <c r="AL2113" i="10"/>
  <c r="AM2113" i="10"/>
  <c r="AN2113" i="10"/>
  <c r="AO2113" i="10"/>
  <c r="AP2113" i="10"/>
  <c r="AQ2113" i="10"/>
  <c r="AR2113" i="10"/>
  <c r="AS2113" i="10"/>
  <c r="AT2113" i="10"/>
  <c r="AU2113" i="10"/>
  <c r="AV2113" i="10"/>
  <c r="AW2113" i="10"/>
  <c r="AX2113" i="10"/>
  <c r="AY2113" i="10"/>
  <c r="AZ2113" i="10"/>
  <c r="BA2113" i="10"/>
  <c r="BB2113" i="10"/>
  <c r="BC2113" i="10"/>
  <c r="BD2113" i="10"/>
  <c r="BE2113" i="10"/>
  <c r="BF2113" i="10"/>
  <c r="AI2114" i="10"/>
  <c r="AJ2114" i="10"/>
  <c r="AK2114" i="10"/>
  <c r="AL2114" i="10"/>
  <c r="AM2114" i="10"/>
  <c r="AN2114" i="10"/>
  <c r="AO2114" i="10"/>
  <c r="AP2114" i="10"/>
  <c r="AQ2114" i="10"/>
  <c r="AR2114" i="10"/>
  <c r="AS2114" i="10"/>
  <c r="AT2114" i="10"/>
  <c r="AU2114" i="10"/>
  <c r="AV2114" i="10"/>
  <c r="AW2114" i="10"/>
  <c r="AX2114" i="10"/>
  <c r="AY2114" i="10"/>
  <c r="AZ2114" i="10"/>
  <c r="BA2114" i="10"/>
  <c r="BB2114" i="10"/>
  <c r="BC2114" i="10"/>
  <c r="BD2114" i="10"/>
  <c r="BE2114" i="10"/>
  <c r="BF2114" i="10"/>
  <c r="AI2115" i="10"/>
  <c r="AJ2115" i="10"/>
  <c r="AK2115" i="10"/>
  <c r="AL2115" i="10"/>
  <c r="AM2115" i="10"/>
  <c r="AN2115" i="10"/>
  <c r="AO2115" i="10"/>
  <c r="AP2115" i="10"/>
  <c r="AQ2115" i="10"/>
  <c r="AR2115" i="10"/>
  <c r="AS2115" i="10"/>
  <c r="AT2115" i="10"/>
  <c r="AU2115" i="10"/>
  <c r="AV2115" i="10"/>
  <c r="AW2115" i="10"/>
  <c r="AX2115" i="10"/>
  <c r="AY2115" i="10"/>
  <c r="AZ2115" i="10"/>
  <c r="BA2115" i="10"/>
  <c r="BB2115" i="10"/>
  <c r="BC2115" i="10"/>
  <c r="BD2115" i="10"/>
  <c r="BE2115" i="10"/>
  <c r="BF2115" i="10"/>
  <c r="AI2116" i="10"/>
  <c r="AJ2116" i="10"/>
  <c r="AK2116" i="10"/>
  <c r="AL2116" i="10"/>
  <c r="AM2116" i="10"/>
  <c r="AN2116" i="10"/>
  <c r="AO2116" i="10"/>
  <c r="AP2116" i="10"/>
  <c r="AQ2116" i="10"/>
  <c r="AR2116" i="10"/>
  <c r="AS2116" i="10"/>
  <c r="AT2116" i="10"/>
  <c r="AU2116" i="10"/>
  <c r="AV2116" i="10"/>
  <c r="AW2116" i="10"/>
  <c r="AX2116" i="10"/>
  <c r="AY2116" i="10"/>
  <c r="AZ2116" i="10"/>
  <c r="BA2116" i="10"/>
  <c r="BB2116" i="10"/>
  <c r="BC2116" i="10"/>
  <c r="BD2116" i="10"/>
  <c r="BE2116" i="10"/>
  <c r="BF2116" i="10"/>
  <c r="AI2117" i="10"/>
  <c r="AJ2117" i="10"/>
  <c r="AK2117" i="10"/>
  <c r="AL2117" i="10"/>
  <c r="AM2117" i="10"/>
  <c r="AN2117" i="10"/>
  <c r="AO2117" i="10"/>
  <c r="AP2117" i="10"/>
  <c r="AQ2117" i="10"/>
  <c r="AR2117" i="10"/>
  <c r="AS2117" i="10"/>
  <c r="AT2117" i="10"/>
  <c r="AU2117" i="10"/>
  <c r="AV2117" i="10"/>
  <c r="AW2117" i="10"/>
  <c r="AX2117" i="10"/>
  <c r="AY2117" i="10"/>
  <c r="AZ2117" i="10"/>
  <c r="BA2117" i="10"/>
  <c r="BB2117" i="10"/>
  <c r="BC2117" i="10"/>
  <c r="BD2117" i="10"/>
  <c r="BE2117" i="10"/>
  <c r="BF2117" i="10"/>
  <c r="AI2118" i="10"/>
  <c r="AJ2118" i="10"/>
  <c r="AK2118" i="10"/>
  <c r="AL2118" i="10"/>
  <c r="AM2118" i="10"/>
  <c r="AN2118" i="10"/>
  <c r="AO2118" i="10"/>
  <c r="AP2118" i="10"/>
  <c r="AQ2118" i="10"/>
  <c r="AR2118" i="10"/>
  <c r="AS2118" i="10"/>
  <c r="AT2118" i="10"/>
  <c r="AU2118" i="10"/>
  <c r="AV2118" i="10"/>
  <c r="AW2118" i="10"/>
  <c r="AX2118" i="10"/>
  <c r="AY2118" i="10"/>
  <c r="AZ2118" i="10"/>
  <c r="BA2118" i="10"/>
  <c r="BB2118" i="10"/>
  <c r="BC2118" i="10"/>
  <c r="BD2118" i="10"/>
  <c r="BE2118" i="10"/>
  <c r="BF2118" i="10"/>
  <c r="AI2119" i="10"/>
  <c r="AJ2119" i="10"/>
  <c r="AK2119" i="10"/>
  <c r="AL2119" i="10"/>
  <c r="AM2119" i="10"/>
  <c r="AN2119" i="10"/>
  <c r="AO2119" i="10"/>
  <c r="AP2119" i="10"/>
  <c r="AQ2119" i="10"/>
  <c r="AR2119" i="10"/>
  <c r="AS2119" i="10"/>
  <c r="AT2119" i="10"/>
  <c r="AU2119" i="10"/>
  <c r="AV2119" i="10"/>
  <c r="AW2119" i="10"/>
  <c r="AX2119" i="10"/>
  <c r="AY2119" i="10"/>
  <c r="AZ2119" i="10"/>
  <c r="BA2119" i="10"/>
  <c r="BB2119" i="10"/>
  <c r="BC2119" i="10"/>
  <c r="BD2119" i="10"/>
  <c r="BE2119" i="10"/>
  <c r="BF2119" i="10"/>
  <c r="AI2120" i="10"/>
  <c r="AJ2120" i="10"/>
  <c r="AK2120" i="10"/>
  <c r="AL2120" i="10"/>
  <c r="AM2120" i="10"/>
  <c r="AN2120" i="10"/>
  <c r="AO2120" i="10"/>
  <c r="AP2120" i="10"/>
  <c r="AQ2120" i="10"/>
  <c r="AR2120" i="10"/>
  <c r="AS2120" i="10"/>
  <c r="AT2120" i="10"/>
  <c r="AU2120" i="10"/>
  <c r="AV2120" i="10"/>
  <c r="AW2120" i="10"/>
  <c r="AX2120" i="10"/>
  <c r="AY2120" i="10"/>
  <c r="AZ2120" i="10"/>
  <c r="BA2120" i="10"/>
  <c r="BB2120" i="10"/>
  <c r="BC2120" i="10"/>
  <c r="BD2120" i="10"/>
  <c r="BE2120" i="10"/>
  <c r="BF2120" i="10"/>
  <c r="AI2121" i="10"/>
  <c r="AJ2121" i="10"/>
  <c r="AK2121" i="10"/>
  <c r="AL2121" i="10"/>
  <c r="AM2121" i="10"/>
  <c r="AN2121" i="10"/>
  <c r="AO2121" i="10"/>
  <c r="AP2121" i="10"/>
  <c r="AQ2121" i="10"/>
  <c r="AR2121" i="10"/>
  <c r="AS2121" i="10"/>
  <c r="AT2121" i="10"/>
  <c r="AU2121" i="10"/>
  <c r="AV2121" i="10"/>
  <c r="AW2121" i="10"/>
  <c r="AX2121" i="10"/>
  <c r="AY2121" i="10"/>
  <c r="AZ2121" i="10"/>
  <c r="BA2121" i="10"/>
  <c r="BB2121" i="10"/>
  <c r="BC2121" i="10"/>
  <c r="BD2121" i="10"/>
  <c r="BE2121" i="10"/>
  <c r="BF2121" i="10"/>
  <c r="AI2122" i="10"/>
  <c r="AJ2122" i="10"/>
  <c r="AK2122" i="10"/>
  <c r="AL2122" i="10"/>
  <c r="AM2122" i="10"/>
  <c r="AN2122" i="10"/>
  <c r="AO2122" i="10"/>
  <c r="AP2122" i="10"/>
  <c r="AQ2122" i="10"/>
  <c r="AR2122" i="10"/>
  <c r="AS2122" i="10"/>
  <c r="AT2122" i="10"/>
  <c r="AU2122" i="10"/>
  <c r="AV2122" i="10"/>
  <c r="AW2122" i="10"/>
  <c r="AX2122" i="10"/>
  <c r="AY2122" i="10"/>
  <c r="AZ2122" i="10"/>
  <c r="BA2122" i="10"/>
  <c r="BB2122" i="10"/>
  <c r="BC2122" i="10"/>
  <c r="BD2122" i="10"/>
  <c r="BE2122" i="10"/>
  <c r="BF2122" i="10"/>
  <c r="AI2123" i="10"/>
  <c r="AJ2123" i="10"/>
  <c r="AK2123" i="10"/>
  <c r="AL2123" i="10"/>
  <c r="AM2123" i="10"/>
  <c r="AN2123" i="10"/>
  <c r="AO2123" i="10"/>
  <c r="AP2123" i="10"/>
  <c r="AQ2123" i="10"/>
  <c r="AR2123" i="10"/>
  <c r="AS2123" i="10"/>
  <c r="AT2123" i="10"/>
  <c r="AU2123" i="10"/>
  <c r="AV2123" i="10"/>
  <c r="AW2123" i="10"/>
  <c r="AX2123" i="10"/>
  <c r="AY2123" i="10"/>
  <c r="AZ2123" i="10"/>
  <c r="BA2123" i="10"/>
  <c r="BB2123" i="10"/>
  <c r="BC2123" i="10"/>
  <c r="BD2123" i="10"/>
  <c r="BE2123" i="10"/>
  <c r="BF2123" i="10"/>
  <c r="AI2124" i="10"/>
  <c r="AJ2124" i="10"/>
  <c r="AK2124" i="10"/>
  <c r="AL2124" i="10"/>
  <c r="AM2124" i="10"/>
  <c r="AN2124" i="10"/>
  <c r="AO2124" i="10"/>
  <c r="AP2124" i="10"/>
  <c r="AQ2124" i="10"/>
  <c r="AR2124" i="10"/>
  <c r="AS2124" i="10"/>
  <c r="AT2124" i="10"/>
  <c r="AU2124" i="10"/>
  <c r="AV2124" i="10"/>
  <c r="AW2124" i="10"/>
  <c r="AX2124" i="10"/>
  <c r="AY2124" i="10"/>
  <c r="AZ2124" i="10"/>
  <c r="BA2124" i="10"/>
  <c r="BB2124" i="10"/>
  <c r="BC2124" i="10"/>
  <c r="BD2124" i="10"/>
  <c r="BE2124" i="10"/>
  <c r="BF2124" i="10"/>
  <c r="AI2125" i="10"/>
  <c r="AJ2125" i="10"/>
  <c r="AK2125" i="10"/>
  <c r="AL2125" i="10"/>
  <c r="AM2125" i="10"/>
  <c r="AN2125" i="10"/>
  <c r="AO2125" i="10"/>
  <c r="AP2125" i="10"/>
  <c r="AQ2125" i="10"/>
  <c r="AR2125" i="10"/>
  <c r="AS2125" i="10"/>
  <c r="AT2125" i="10"/>
  <c r="AU2125" i="10"/>
  <c r="AV2125" i="10"/>
  <c r="AW2125" i="10"/>
  <c r="AX2125" i="10"/>
  <c r="AY2125" i="10"/>
  <c r="AZ2125" i="10"/>
  <c r="BA2125" i="10"/>
  <c r="BB2125" i="10"/>
  <c r="BC2125" i="10"/>
  <c r="BD2125" i="10"/>
  <c r="BE2125" i="10"/>
  <c r="BF2125" i="10"/>
  <c r="AI2126" i="10"/>
  <c r="AJ2126" i="10"/>
  <c r="AK2126" i="10"/>
  <c r="AL2126" i="10"/>
  <c r="AM2126" i="10"/>
  <c r="AN2126" i="10"/>
  <c r="AO2126" i="10"/>
  <c r="AP2126" i="10"/>
  <c r="AQ2126" i="10"/>
  <c r="AR2126" i="10"/>
  <c r="AS2126" i="10"/>
  <c r="AT2126" i="10"/>
  <c r="AU2126" i="10"/>
  <c r="AV2126" i="10"/>
  <c r="AW2126" i="10"/>
  <c r="AX2126" i="10"/>
  <c r="AY2126" i="10"/>
  <c r="AZ2126" i="10"/>
  <c r="BA2126" i="10"/>
  <c r="BB2126" i="10"/>
  <c r="BC2126" i="10"/>
  <c r="BD2126" i="10"/>
  <c r="BE2126" i="10"/>
  <c r="BF2126" i="10"/>
  <c r="AI2127" i="10"/>
  <c r="AJ2127" i="10"/>
  <c r="AK2127" i="10"/>
  <c r="AL2127" i="10"/>
  <c r="AM2127" i="10"/>
  <c r="AN2127" i="10"/>
  <c r="AO2127" i="10"/>
  <c r="AP2127" i="10"/>
  <c r="AQ2127" i="10"/>
  <c r="AR2127" i="10"/>
  <c r="AS2127" i="10"/>
  <c r="AT2127" i="10"/>
  <c r="AU2127" i="10"/>
  <c r="AV2127" i="10"/>
  <c r="AW2127" i="10"/>
  <c r="AX2127" i="10"/>
  <c r="AY2127" i="10"/>
  <c r="AZ2127" i="10"/>
  <c r="BA2127" i="10"/>
  <c r="BB2127" i="10"/>
  <c r="BC2127" i="10"/>
  <c r="BD2127" i="10"/>
  <c r="BE2127" i="10"/>
  <c r="BF2127" i="10"/>
  <c r="AI2128" i="10"/>
  <c r="AJ2128" i="10"/>
  <c r="AK2128" i="10"/>
  <c r="AL2128" i="10"/>
  <c r="AM2128" i="10"/>
  <c r="AN2128" i="10"/>
  <c r="AO2128" i="10"/>
  <c r="AP2128" i="10"/>
  <c r="AQ2128" i="10"/>
  <c r="AR2128" i="10"/>
  <c r="AS2128" i="10"/>
  <c r="AT2128" i="10"/>
  <c r="AU2128" i="10"/>
  <c r="AV2128" i="10"/>
  <c r="AW2128" i="10"/>
  <c r="AX2128" i="10"/>
  <c r="AY2128" i="10"/>
  <c r="AZ2128" i="10"/>
  <c r="BA2128" i="10"/>
  <c r="BB2128" i="10"/>
  <c r="BC2128" i="10"/>
  <c r="BD2128" i="10"/>
  <c r="BE2128" i="10"/>
  <c r="BF2128" i="10"/>
  <c r="AI2129" i="10"/>
  <c r="AJ2129" i="10"/>
  <c r="AK2129" i="10"/>
  <c r="AL2129" i="10"/>
  <c r="AM2129" i="10"/>
  <c r="AN2129" i="10"/>
  <c r="AO2129" i="10"/>
  <c r="AP2129" i="10"/>
  <c r="AQ2129" i="10"/>
  <c r="AR2129" i="10"/>
  <c r="AS2129" i="10"/>
  <c r="AT2129" i="10"/>
  <c r="AU2129" i="10"/>
  <c r="AV2129" i="10"/>
  <c r="AW2129" i="10"/>
  <c r="AX2129" i="10"/>
  <c r="AY2129" i="10"/>
  <c r="AZ2129" i="10"/>
  <c r="BA2129" i="10"/>
  <c r="BB2129" i="10"/>
  <c r="BC2129" i="10"/>
  <c r="BD2129" i="10"/>
  <c r="BE2129" i="10"/>
  <c r="BF2129" i="10"/>
  <c r="AI2130" i="10"/>
  <c r="AJ2130" i="10"/>
  <c r="AK2130" i="10"/>
  <c r="AL2130" i="10"/>
  <c r="AM2130" i="10"/>
  <c r="AN2130" i="10"/>
  <c r="AO2130" i="10"/>
  <c r="AP2130" i="10"/>
  <c r="AQ2130" i="10"/>
  <c r="AR2130" i="10"/>
  <c r="AS2130" i="10"/>
  <c r="AT2130" i="10"/>
  <c r="AU2130" i="10"/>
  <c r="AV2130" i="10"/>
  <c r="AW2130" i="10"/>
  <c r="AX2130" i="10"/>
  <c r="AY2130" i="10"/>
  <c r="AZ2130" i="10"/>
  <c r="BA2130" i="10"/>
  <c r="BB2130" i="10"/>
  <c r="BC2130" i="10"/>
  <c r="BD2130" i="10"/>
  <c r="BE2130" i="10"/>
  <c r="BF2130" i="10"/>
  <c r="AI2131" i="10"/>
  <c r="AJ2131" i="10"/>
  <c r="AK2131" i="10"/>
  <c r="AL2131" i="10"/>
  <c r="AM2131" i="10"/>
  <c r="AN2131" i="10"/>
  <c r="AO2131" i="10"/>
  <c r="AP2131" i="10"/>
  <c r="AQ2131" i="10"/>
  <c r="AR2131" i="10"/>
  <c r="AS2131" i="10"/>
  <c r="AT2131" i="10"/>
  <c r="AU2131" i="10"/>
  <c r="AV2131" i="10"/>
  <c r="AW2131" i="10"/>
  <c r="AX2131" i="10"/>
  <c r="AY2131" i="10"/>
  <c r="AZ2131" i="10"/>
  <c r="BA2131" i="10"/>
  <c r="BB2131" i="10"/>
  <c r="BC2131" i="10"/>
  <c r="BD2131" i="10"/>
  <c r="BE2131" i="10"/>
  <c r="BF2131" i="10"/>
  <c r="AI2132" i="10"/>
  <c r="AJ2132" i="10"/>
  <c r="AK2132" i="10"/>
  <c r="AL2132" i="10"/>
  <c r="AM2132" i="10"/>
  <c r="AN2132" i="10"/>
  <c r="AO2132" i="10"/>
  <c r="AP2132" i="10"/>
  <c r="AQ2132" i="10"/>
  <c r="AR2132" i="10"/>
  <c r="AS2132" i="10"/>
  <c r="AT2132" i="10"/>
  <c r="AU2132" i="10"/>
  <c r="AV2132" i="10"/>
  <c r="AW2132" i="10"/>
  <c r="AX2132" i="10"/>
  <c r="AY2132" i="10"/>
  <c r="AZ2132" i="10"/>
  <c r="BA2132" i="10"/>
  <c r="BB2132" i="10"/>
  <c r="BC2132" i="10"/>
  <c r="BD2132" i="10"/>
  <c r="BE2132" i="10"/>
  <c r="BF2132" i="10"/>
  <c r="AI2133" i="10"/>
  <c r="AJ2133" i="10"/>
  <c r="AK2133" i="10"/>
  <c r="AL2133" i="10"/>
  <c r="AM2133" i="10"/>
  <c r="AN2133" i="10"/>
  <c r="AO2133" i="10"/>
  <c r="AP2133" i="10"/>
  <c r="AQ2133" i="10"/>
  <c r="AR2133" i="10"/>
  <c r="AS2133" i="10"/>
  <c r="AT2133" i="10"/>
  <c r="AU2133" i="10"/>
  <c r="AV2133" i="10"/>
  <c r="AW2133" i="10"/>
  <c r="AX2133" i="10"/>
  <c r="AY2133" i="10"/>
  <c r="AZ2133" i="10"/>
  <c r="BA2133" i="10"/>
  <c r="BB2133" i="10"/>
  <c r="BC2133" i="10"/>
  <c r="BD2133" i="10"/>
  <c r="BE2133" i="10"/>
  <c r="BF2133" i="10"/>
  <c r="AI2134" i="10"/>
  <c r="AJ2134" i="10"/>
  <c r="AK2134" i="10"/>
  <c r="AL2134" i="10"/>
  <c r="AM2134" i="10"/>
  <c r="AN2134" i="10"/>
  <c r="AO2134" i="10"/>
  <c r="AP2134" i="10"/>
  <c r="AQ2134" i="10"/>
  <c r="AR2134" i="10"/>
  <c r="AS2134" i="10"/>
  <c r="AT2134" i="10"/>
  <c r="AU2134" i="10"/>
  <c r="AV2134" i="10"/>
  <c r="AW2134" i="10"/>
  <c r="AX2134" i="10"/>
  <c r="AY2134" i="10"/>
  <c r="AZ2134" i="10"/>
  <c r="BA2134" i="10"/>
  <c r="BB2134" i="10"/>
  <c r="BC2134" i="10"/>
  <c r="BD2134" i="10"/>
  <c r="BE2134" i="10"/>
  <c r="BF2134" i="10"/>
  <c r="AI2135" i="10"/>
  <c r="AJ2135" i="10"/>
  <c r="AK2135" i="10"/>
  <c r="AL2135" i="10"/>
  <c r="AM2135" i="10"/>
  <c r="AN2135" i="10"/>
  <c r="AO2135" i="10"/>
  <c r="AP2135" i="10"/>
  <c r="AQ2135" i="10"/>
  <c r="AR2135" i="10"/>
  <c r="AS2135" i="10"/>
  <c r="AT2135" i="10"/>
  <c r="AU2135" i="10"/>
  <c r="AV2135" i="10"/>
  <c r="AW2135" i="10"/>
  <c r="AX2135" i="10"/>
  <c r="AY2135" i="10"/>
  <c r="AZ2135" i="10"/>
  <c r="BA2135" i="10"/>
  <c r="BB2135" i="10"/>
  <c r="BC2135" i="10"/>
  <c r="BD2135" i="10"/>
  <c r="BE2135" i="10"/>
  <c r="BF2135" i="10"/>
  <c r="AI2136" i="10"/>
  <c r="AJ2136" i="10"/>
  <c r="AK2136" i="10"/>
  <c r="AL2136" i="10"/>
  <c r="AM2136" i="10"/>
  <c r="AN2136" i="10"/>
  <c r="AO2136" i="10"/>
  <c r="AP2136" i="10"/>
  <c r="AQ2136" i="10"/>
  <c r="AR2136" i="10"/>
  <c r="AS2136" i="10"/>
  <c r="AT2136" i="10"/>
  <c r="AU2136" i="10"/>
  <c r="AV2136" i="10"/>
  <c r="AW2136" i="10"/>
  <c r="AX2136" i="10"/>
  <c r="AY2136" i="10"/>
  <c r="AZ2136" i="10"/>
  <c r="BA2136" i="10"/>
  <c r="BB2136" i="10"/>
  <c r="BC2136" i="10"/>
  <c r="BD2136" i="10"/>
  <c r="BE2136" i="10"/>
  <c r="BF2136" i="10"/>
  <c r="AI2137" i="10"/>
  <c r="AJ2137" i="10"/>
  <c r="AK2137" i="10"/>
  <c r="AL2137" i="10"/>
  <c r="AM2137" i="10"/>
  <c r="AN2137" i="10"/>
  <c r="AO2137" i="10"/>
  <c r="AP2137" i="10"/>
  <c r="AQ2137" i="10"/>
  <c r="AR2137" i="10"/>
  <c r="AS2137" i="10"/>
  <c r="AT2137" i="10"/>
  <c r="AU2137" i="10"/>
  <c r="AV2137" i="10"/>
  <c r="AW2137" i="10"/>
  <c r="AX2137" i="10"/>
  <c r="AY2137" i="10"/>
  <c r="AZ2137" i="10"/>
  <c r="BA2137" i="10"/>
  <c r="BB2137" i="10"/>
  <c r="BC2137" i="10"/>
  <c r="BD2137" i="10"/>
  <c r="BE2137" i="10"/>
  <c r="BF2137" i="10"/>
  <c r="AI2138" i="10"/>
  <c r="AJ2138" i="10"/>
  <c r="AK2138" i="10"/>
  <c r="AL2138" i="10"/>
  <c r="AM2138" i="10"/>
  <c r="AN2138" i="10"/>
  <c r="AO2138" i="10"/>
  <c r="AP2138" i="10"/>
  <c r="AQ2138" i="10"/>
  <c r="AR2138" i="10"/>
  <c r="AS2138" i="10"/>
  <c r="AT2138" i="10"/>
  <c r="AU2138" i="10"/>
  <c r="AV2138" i="10"/>
  <c r="AW2138" i="10"/>
  <c r="AX2138" i="10"/>
  <c r="AY2138" i="10"/>
  <c r="AZ2138" i="10"/>
  <c r="BA2138" i="10"/>
  <c r="BB2138" i="10"/>
  <c r="BC2138" i="10"/>
  <c r="BD2138" i="10"/>
  <c r="BE2138" i="10"/>
  <c r="BF2138" i="10"/>
  <c r="AI2139" i="10"/>
  <c r="AJ2139" i="10"/>
  <c r="AK2139" i="10"/>
  <c r="AL2139" i="10"/>
  <c r="AM2139" i="10"/>
  <c r="AN2139" i="10"/>
  <c r="AO2139" i="10"/>
  <c r="AP2139" i="10"/>
  <c r="AQ2139" i="10"/>
  <c r="AR2139" i="10"/>
  <c r="AS2139" i="10"/>
  <c r="AT2139" i="10"/>
  <c r="AU2139" i="10"/>
  <c r="AV2139" i="10"/>
  <c r="AW2139" i="10"/>
  <c r="AX2139" i="10"/>
  <c r="AY2139" i="10"/>
  <c r="AZ2139" i="10"/>
  <c r="BA2139" i="10"/>
  <c r="BB2139" i="10"/>
  <c r="BC2139" i="10"/>
  <c r="BD2139" i="10"/>
  <c r="BE2139" i="10"/>
  <c r="BF2139" i="10"/>
  <c r="AI2140" i="10"/>
  <c r="AJ2140" i="10"/>
  <c r="AK2140" i="10"/>
  <c r="AL2140" i="10"/>
  <c r="AM2140" i="10"/>
  <c r="AN2140" i="10"/>
  <c r="AO2140" i="10"/>
  <c r="AP2140" i="10"/>
  <c r="AQ2140" i="10"/>
  <c r="AR2140" i="10"/>
  <c r="AS2140" i="10"/>
  <c r="AT2140" i="10"/>
  <c r="AU2140" i="10"/>
  <c r="AV2140" i="10"/>
  <c r="AW2140" i="10"/>
  <c r="AX2140" i="10"/>
  <c r="AY2140" i="10"/>
  <c r="AZ2140" i="10"/>
  <c r="BA2140" i="10"/>
  <c r="BB2140" i="10"/>
  <c r="BC2140" i="10"/>
  <c r="BD2140" i="10"/>
  <c r="BE2140" i="10"/>
  <c r="BF2140" i="10"/>
  <c r="AI2141" i="10"/>
  <c r="AJ2141" i="10"/>
  <c r="AK2141" i="10"/>
  <c r="AL2141" i="10"/>
  <c r="AM2141" i="10"/>
  <c r="AN2141" i="10"/>
  <c r="AO2141" i="10"/>
  <c r="AP2141" i="10"/>
  <c r="AQ2141" i="10"/>
  <c r="AR2141" i="10"/>
  <c r="AS2141" i="10"/>
  <c r="AT2141" i="10"/>
  <c r="AU2141" i="10"/>
  <c r="AV2141" i="10"/>
  <c r="AW2141" i="10"/>
  <c r="AX2141" i="10"/>
  <c r="AY2141" i="10"/>
  <c r="AZ2141" i="10"/>
  <c r="BA2141" i="10"/>
  <c r="BB2141" i="10"/>
  <c r="BC2141" i="10"/>
  <c r="BD2141" i="10"/>
  <c r="BE2141" i="10"/>
  <c r="BF2141" i="10"/>
  <c r="AI2142" i="10"/>
  <c r="AJ2142" i="10"/>
  <c r="AK2142" i="10"/>
  <c r="AL2142" i="10"/>
  <c r="AM2142" i="10"/>
  <c r="AN2142" i="10"/>
  <c r="AO2142" i="10"/>
  <c r="AP2142" i="10"/>
  <c r="AQ2142" i="10"/>
  <c r="AR2142" i="10"/>
  <c r="AS2142" i="10"/>
  <c r="AT2142" i="10"/>
  <c r="AU2142" i="10"/>
  <c r="AV2142" i="10"/>
  <c r="AW2142" i="10"/>
  <c r="AX2142" i="10"/>
  <c r="AY2142" i="10"/>
  <c r="AZ2142" i="10"/>
  <c r="BA2142" i="10"/>
  <c r="BB2142" i="10"/>
  <c r="BC2142" i="10"/>
  <c r="BD2142" i="10"/>
  <c r="BE2142" i="10"/>
  <c r="BF2142" i="10"/>
  <c r="AI1896" i="10"/>
  <c r="AJ1896" i="10"/>
  <c r="AK1896" i="10"/>
  <c r="AL1896" i="10"/>
  <c r="AM1896" i="10"/>
  <c r="AN1896" i="10"/>
  <c r="AO1896" i="10"/>
  <c r="AP1896" i="10"/>
  <c r="AQ1896" i="10"/>
  <c r="AR1896" i="10"/>
  <c r="AS1896" i="10"/>
  <c r="AT1896" i="10"/>
  <c r="AU1896" i="10"/>
  <c r="AV1896" i="10"/>
  <c r="AW1896" i="10"/>
  <c r="AX1896" i="10"/>
  <c r="AY1896" i="10"/>
  <c r="AZ1896" i="10"/>
  <c r="BA1896" i="10"/>
  <c r="BB1896" i="10"/>
  <c r="BC1896" i="10"/>
  <c r="BD1896" i="10"/>
  <c r="BE1896" i="10"/>
  <c r="BF1896" i="10"/>
  <c r="BG1896" i="10"/>
  <c r="BH1896" i="10"/>
  <c r="BI1896" i="10"/>
  <c r="BK1896" i="10"/>
  <c r="BL1896" i="10"/>
  <c r="BM1896" i="10"/>
  <c r="BO1896" i="10"/>
  <c r="BP1896" i="10"/>
  <c r="BQ1896" i="10"/>
  <c r="AI1897" i="10"/>
  <c r="AJ1897" i="10"/>
  <c r="AL1897" i="10" s="1"/>
  <c r="AK1897" i="10"/>
  <c r="AM1897" i="10"/>
  <c r="AN1897" i="10"/>
  <c r="AO1897" i="10"/>
  <c r="AP1897" i="10" s="1"/>
  <c r="AQ1897" i="10"/>
  <c r="AR1897" i="10"/>
  <c r="AS1897" i="10"/>
  <c r="AU1897" i="10"/>
  <c r="AV1897" i="10"/>
  <c r="AW1897" i="10"/>
  <c r="AX1897" i="10"/>
  <c r="AY1897" i="10"/>
  <c r="AZ1897" i="10"/>
  <c r="BB1897" i="10" s="1"/>
  <c r="BA1897" i="10"/>
  <c r="BC1897" i="10"/>
  <c r="BF1897" i="10" s="1"/>
  <c r="BD1897" i="10"/>
  <c r="BE1897" i="10"/>
  <c r="BG1897" i="10"/>
  <c r="BH1897" i="10"/>
  <c r="BI1897" i="10"/>
  <c r="BK1897" i="10"/>
  <c r="BL1897" i="10"/>
  <c r="BM1897" i="10"/>
  <c r="BO1897" i="10"/>
  <c r="BP1897" i="10"/>
  <c r="BQ1897" i="10"/>
  <c r="AI1898" i="10"/>
  <c r="AL1898" i="10" s="1"/>
  <c r="AJ1898" i="10"/>
  <c r="AK1898" i="10"/>
  <c r="AM1898" i="10"/>
  <c r="AN1898" i="10"/>
  <c r="AO1898" i="10"/>
  <c r="AQ1898" i="10"/>
  <c r="AR1898" i="10"/>
  <c r="AS1898" i="10"/>
  <c r="AT1898" i="10"/>
  <c r="AU1898" i="10"/>
  <c r="AV1898" i="10"/>
  <c r="AX1898" i="10" s="1"/>
  <c r="AW1898" i="10"/>
  <c r="AY1898" i="10"/>
  <c r="BB1898" i="10" s="1"/>
  <c r="AZ1898" i="10"/>
  <c r="BA1898" i="10"/>
  <c r="BC1898" i="10"/>
  <c r="BD1898" i="10"/>
  <c r="BE1898" i="10"/>
  <c r="BG1898" i="10"/>
  <c r="BH1898" i="10"/>
  <c r="BI1898" i="10"/>
  <c r="BK1898" i="10"/>
  <c r="BL1898" i="10"/>
  <c r="BM1898" i="10"/>
  <c r="BO1898" i="10"/>
  <c r="BP1898" i="10"/>
  <c r="BQ1898" i="10"/>
  <c r="AI1899" i="10"/>
  <c r="AJ1899" i="10"/>
  <c r="AK1899" i="10"/>
  <c r="AL1899" i="10" s="1"/>
  <c r="AM1899" i="10"/>
  <c r="AN1899" i="10"/>
  <c r="AO1899" i="10"/>
  <c r="AQ1899" i="10"/>
  <c r="AR1899" i="10"/>
  <c r="AS1899" i="10"/>
  <c r="AT1899" i="10"/>
  <c r="AU1899" i="10"/>
  <c r="AV1899" i="10"/>
  <c r="AW1899" i="10"/>
  <c r="AY1899" i="10"/>
  <c r="BB1899" i="10" s="1"/>
  <c r="AZ1899" i="10"/>
  <c r="BA1899" i="10"/>
  <c r="BC1899" i="10"/>
  <c r="BD1899" i="10"/>
  <c r="BE1899" i="10"/>
  <c r="BG1899" i="10"/>
  <c r="BH1899" i="10"/>
  <c r="BI1899" i="10"/>
  <c r="BK1899" i="10"/>
  <c r="BL1899" i="10"/>
  <c r="BM1899" i="10"/>
  <c r="BO1899" i="10"/>
  <c r="BP1899" i="10"/>
  <c r="BQ1899" i="10"/>
  <c r="AI1900" i="10"/>
  <c r="AJ1900" i="10"/>
  <c r="AK1900" i="10"/>
  <c r="AM1900" i="10"/>
  <c r="AN1900" i="10"/>
  <c r="AO1900" i="10"/>
  <c r="AP1900" i="10"/>
  <c r="AQ1900" i="10"/>
  <c r="AR1900" i="10"/>
  <c r="AS1900" i="10"/>
  <c r="AU1900" i="10"/>
  <c r="AX1900" i="10" s="1"/>
  <c r="AV1900" i="10"/>
  <c r="AW1900" i="10"/>
  <c r="AY1900" i="10"/>
  <c r="AZ1900" i="10"/>
  <c r="BA1900" i="10"/>
  <c r="BC1900" i="10"/>
  <c r="BD1900" i="10"/>
  <c r="BF1900" i="10" s="1"/>
  <c r="BE1900" i="10"/>
  <c r="BG1900" i="10"/>
  <c r="BH1900" i="10"/>
  <c r="BI1900" i="10"/>
  <c r="BK1900" i="10"/>
  <c r="BL1900" i="10"/>
  <c r="BM1900" i="10"/>
  <c r="BO1900" i="10"/>
  <c r="BP1900" i="10"/>
  <c r="BQ1900" i="10"/>
  <c r="AI1901" i="10"/>
  <c r="AJ1901" i="10"/>
  <c r="AK1901" i="10"/>
  <c r="AM1901" i="10"/>
  <c r="AP1901" i="10" s="1"/>
  <c r="AN1901" i="10"/>
  <c r="AO1901" i="10"/>
  <c r="AQ1901" i="10"/>
  <c r="AR1901" i="10"/>
  <c r="AS1901" i="10"/>
  <c r="AU1901" i="10"/>
  <c r="AX1901" i="10" s="1"/>
  <c r="AV1901" i="10"/>
  <c r="AW1901" i="10"/>
  <c r="AY1901" i="10"/>
  <c r="AZ1901" i="10"/>
  <c r="BB1901" i="10" s="1"/>
  <c r="BA1901" i="10"/>
  <c r="BC1901" i="10"/>
  <c r="BD1901" i="10"/>
  <c r="BF1901" i="10" s="1"/>
  <c r="BE1901" i="10"/>
  <c r="BG1901" i="10"/>
  <c r="BH1901" i="10"/>
  <c r="BI1901" i="10"/>
  <c r="BK1901" i="10"/>
  <c r="BL1901" i="10"/>
  <c r="BM1901" i="10"/>
  <c r="BO1901" i="10"/>
  <c r="BP1901" i="10"/>
  <c r="BQ1901" i="10"/>
  <c r="AI1902" i="10"/>
  <c r="AL1902" i="10" s="1"/>
  <c r="AJ1902" i="10"/>
  <c r="AK1902" i="10"/>
  <c r="AM1902" i="10"/>
  <c r="AN1902" i="10"/>
  <c r="AO1902" i="10"/>
  <c r="AQ1902" i="10"/>
  <c r="AT1902" i="10" s="1"/>
  <c r="AR1902" i="10"/>
  <c r="AS1902" i="10"/>
  <c r="AU1902" i="10"/>
  <c r="AV1902" i="10"/>
  <c r="AX1902" i="10" s="1"/>
  <c r="AW1902" i="10"/>
  <c r="AY1902" i="10"/>
  <c r="AZ1902" i="10"/>
  <c r="BB1902" i="10" s="1"/>
  <c r="BA1902" i="10"/>
  <c r="BC1902" i="10"/>
  <c r="BD1902" i="10"/>
  <c r="BE1902" i="10"/>
  <c r="BG1902" i="10"/>
  <c r="BH1902" i="10"/>
  <c r="BI1902" i="10"/>
  <c r="BK1902" i="10"/>
  <c r="BL1902" i="10"/>
  <c r="BM1902" i="10"/>
  <c r="BO1902" i="10"/>
  <c r="BP1902" i="10"/>
  <c r="BQ1902" i="10"/>
  <c r="AI1903" i="10"/>
  <c r="AL1903" i="10" s="1"/>
  <c r="AJ1903" i="10"/>
  <c r="AK1903" i="10"/>
  <c r="AM1903" i="10"/>
  <c r="AN1903" i="10"/>
  <c r="AP1903" i="10" s="1"/>
  <c r="AO1903" i="10"/>
  <c r="AQ1903" i="10"/>
  <c r="AT1903" i="10" s="1"/>
  <c r="AR1903" i="10"/>
  <c r="AS1903" i="10"/>
  <c r="AU1903" i="10"/>
  <c r="AV1903" i="10"/>
  <c r="AW1903" i="10"/>
  <c r="AY1903" i="10"/>
  <c r="AZ1903" i="10"/>
  <c r="BA1903" i="10"/>
  <c r="BB1903" i="10"/>
  <c r="BC1903" i="10"/>
  <c r="BD1903" i="10"/>
  <c r="BF1903" i="10" s="1"/>
  <c r="BE1903" i="10"/>
  <c r="BG1903" i="10"/>
  <c r="BH1903" i="10"/>
  <c r="BI1903" i="10"/>
  <c r="BK1903" i="10"/>
  <c r="BL1903" i="10"/>
  <c r="BM1903" i="10"/>
  <c r="BO1903" i="10"/>
  <c r="BP1903" i="10"/>
  <c r="BQ1903" i="10"/>
  <c r="AI1904" i="10"/>
  <c r="AJ1904" i="10"/>
  <c r="AL1904" i="10" s="1"/>
  <c r="AK1904" i="10"/>
  <c r="AM1904" i="10"/>
  <c r="AP1904" i="10" s="1"/>
  <c r="AN1904" i="10"/>
  <c r="AO1904" i="10"/>
  <c r="AQ1904" i="10"/>
  <c r="AR1904" i="10"/>
  <c r="AS1904" i="10"/>
  <c r="AU1904" i="10"/>
  <c r="AV1904" i="10"/>
  <c r="AW1904" i="10"/>
  <c r="AX1904" i="10"/>
  <c r="AY1904" i="10"/>
  <c r="AZ1904" i="10"/>
  <c r="BA1904" i="10"/>
  <c r="BC1904" i="10"/>
  <c r="BF1904" i="10" s="1"/>
  <c r="BD1904" i="10"/>
  <c r="BE1904" i="10"/>
  <c r="BG1904" i="10"/>
  <c r="BH1904" i="10"/>
  <c r="BI1904" i="10"/>
  <c r="BK1904" i="10"/>
  <c r="BL1904" i="10"/>
  <c r="BM1904" i="10"/>
  <c r="BO1904" i="10"/>
  <c r="BP1904" i="10"/>
  <c r="BQ1904" i="10"/>
  <c r="AI1905" i="10"/>
  <c r="AJ1905" i="10"/>
  <c r="AK1905" i="10"/>
  <c r="AM1905" i="10"/>
  <c r="AP1905" i="10" s="1"/>
  <c r="AN1905" i="10"/>
  <c r="AO1905" i="10"/>
  <c r="AQ1905" i="10"/>
  <c r="AR1905" i="10"/>
  <c r="AS1905" i="10"/>
  <c r="AU1905" i="10"/>
  <c r="AV1905" i="10"/>
  <c r="AX1905" i="10" s="1"/>
  <c r="AW1905" i="10"/>
  <c r="AY1905" i="10"/>
  <c r="AZ1905" i="10"/>
  <c r="BB1905" i="10" s="1"/>
  <c r="BA1905" i="10"/>
  <c r="BC1905" i="10"/>
  <c r="BF1905" i="10" s="1"/>
  <c r="BD1905" i="10"/>
  <c r="BE1905" i="10"/>
  <c r="BG1905" i="10"/>
  <c r="BH1905" i="10"/>
  <c r="BI1905" i="10"/>
  <c r="BK1905" i="10"/>
  <c r="BL1905" i="10"/>
  <c r="BM1905" i="10"/>
  <c r="BO1905" i="10"/>
  <c r="BP1905" i="10"/>
  <c r="BQ1905" i="10"/>
  <c r="AI1906" i="10"/>
  <c r="AL1906" i="10" s="1"/>
  <c r="AJ1906" i="10"/>
  <c r="AK1906" i="10"/>
  <c r="AM1906" i="10"/>
  <c r="AN1906" i="10"/>
  <c r="AO1906" i="10"/>
  <c r="AQ1906" i="10"/>
  <c r="AR1906" i="10"/>
  <c r="AT1906" i="10" s="1"/>
  <c r="AS1906" i="10"/>
  <c r="AU1906" i="10"/>
  <c r="AV1906" i="10"/>
  <c r="AX1906" i="10" s="1"/>
  <c r="AW1906" i="10"/>
  <c r="AY1906" i="10"/>
  <c r="BB1906" i="10" s="1"/>
  <c r="AZ1906" i="10"/>
  <c r="BA1906" i="10"/>
  <c r="BC1906" i="10"/>
  <c r="BD1906" i="10"/>
  <c r="BE1906" i="10"/>
  <c r="BG1906" i="10"/>
  <c r="BH1906" i="10"/>
  <c r="BI1906" i="10"/>
  <c r="BK1906" i="10"/>
  <c r="BL1906" i="10"/>
  <c r="BM1906" i="10"/>
  <c r="BO1906" i="10"/>
  <c r="BP1906" i="10"/>
  <c r="BQ1906" i="10"/>
  <c r="AI1907" i="10"/>
  <c r="AL1907" i="10" s="1"/>
  <c r="AJ1907" i="10"/>
  <c r="AK1907" i="10"/>
  <c r="AM1907" i="10"/>
  <c r="AN1907" i="10"/>
  <c r="AO1907" i="10"/>
  <c r="AQ1907" i="10"/>
  <c r="AR1907" i="10"/>
  <c r="AT1907" i="10" s="1"/>
  <c r="AS1907" i="10"/>
  <c r="AU1907" i="10"/>
  <c r="AV1907" i="10"/>
  <c r="AX1907" i="10" s="1"/>
  <c r="AW1907" i="10"/>
  <c r="AY1907" i="10"/>
  <c r="BB1907" i="10" s="1"/>
  <c r="AZ1907" i="10"/>
  <c r="BA1907" i="10"/>
  <c r="BC1907" i="10"/>
  <c r="BD1907" i="10"/>
  <c r="BE1907" i="10"/>
  <c r="BG1907" i="10"/>
  <c r="BH1907" i="10"/>
  <c r="BI1907" i="10"/>
  <c r="BK1907" i="10"/>
  <c r="BL1907" i="10"/>
  <c r="BM1907" i="10"/>
  <c r="BO1907" i="10"/>
  <c r="BP1907" i="10"/>
  <c r="BQ1907" i="10"/>
  <c r="AI1908" i="10"/>
  <c r="AJ1908" i="10"/>
  <c r="AK1908" i="10"/>
  <c r="AM1908" i="10"/>
  <c r="AN1908" i="10"/>
  <c r="AP1908" i="10" s="1"/>
  <c r="AO1908" i="10"/>
  <c r="AQ1908" i="10"/>
  <c r="AR1908" i="10"/>
  <c r="AT1908" i="10" s="1"/>
  <c r="AS1908" i="10"/>
  <c r="AU1908" i="10"/>
  <c r="AX1908" i="10" s="1"/>
  <c r="AV1908" i="10"/>
  <c r="AW1908" i="10"/>
  <c r="AY1908" i="10"/>
  <c r="AZ1908" i="10"/>
  <c r="BA1908" i="10"/>
  <c r="BC1908" i="10"/>
  <c r="BD1908" i="10"/>
  <c r="BE1908" i="10"/>
  <c r="BF1908" i="10"/>
  <c r="BG1908" i="10"/>
  <c r="BH1908" i="10"/>
  <c r="BI1908" i="10"/>
  <c r="BK1908" i="10"/>
  <c r="BL1908" i="10"/>
  <c r="BM1908" i="10"/>
  <c r="BO1908" i="10"/>
  <c r="BP1908" i="10"/>
  <c r="BQ1908" i="10"/>
  <c r="AI1909" i="10"/>
  <c r="AJ1909" i="10"/>
  <c r="AL1909" i="10" s="1"/>
  <c r="AK1909" i="10"/>
  <c r="AM1909" i="10"/>
  <c r="AP1909" i="10" s="1"/>
  <c r="AN1909" i="10"/>
  <c r="AO1909" i="10"/>
  <c r="AQ1909" i="10"/>
  <c r="AR1909" i="10"/>
  <c r="AS1909" i="10"/>
  <c r="AU1909" i="10"/>
  <c r="AV1909" i="10"/>
  <c r="AW1909" i="10"/>
  <c r="AX1909" i="10"/>
  <c r="AY1909" i="10"/>
  <c r="AZ1909" i="10"/>
  <c r="BB1909" i="10" s="1"/>
  <c r="BA1909" i="10"/>
  <c r="BC1909" i="10"/>
  <c r="BF1909" i="10" s="1"/>
  <c r="BD1909" i="10"/>
  <c r="BE1909" i="10"/>
  <c r="BG1909" i="10"/>
  <c r="BH1909" i="10"/>
  <c r="BI1909" i="10"/>
  <c r="BK1909" i="10"/>
  <c r="BL1909" i="10"/>
  <c r="BM1909" i="10"/>
  <c r="BO1909" i="10"/>
  <c r="BP1909" i="10"/>
  <c r="BQ1909" i="10"/>
  <c r="AI1910" i="10"/>
  <c r="AL1910" i="10" s="1"/>
  <c r="AJ1910" i="10"/>
  <c r="AK1910" i="10"/>
  <c r="AM1910" i="10"/>
  <c r="AN1910" i="10"/>
  <c r="AO1910" i="10"/>
  <c r="AQ1910" i="10"/>
  <c r="AR1910" i="10"/>
  <c r="AT1910" i="10" s="1"/>
  <c r="AS1910" i="10"/>
  <c r="AU1910" i="10"/>
  <c r="AV1910" i="10"/>
  <c r="AX1910" i="10" s="1"/>
  <c r="AW1910" i="10"/>
  <c r="AY1910" i="10"/>
  <c r="BB1910" i="10" s="1"/>
  <c r="AZ1910" i="10"/>
  <c r="BA1910" i="10"/>
  <c r="BC1910" i="10"/>
  <c r="BD1910" i="10"/>
  <c r="BE1910" i="10"/>
  <c r="BG1910" i="10"/>
  <c r="BH1910" i="10"/>
  <c r="BI1910" i="10"/>
  <c r="BK1910" i="10"/>
  <c r="BL1910" i="10"/>
  <c r="BM1910" i="10"/>
  <c r="BO1910" i="10"/>
  <c r="BP1910" i="10"/>
  <c r="BQ1910" i="10"/>
  <c r="AI1911" i="10"/>
  <c r="AL1911" i="10" s="1"/>
  <c r="AJ1911" i="10"/>
  <c r="AK1911" i="10"/>
  <c r="AM1911" i="10"/>
  <c r="AN1911" i="10"/>
  <c r="AO1911" i="10"/>
  <c r="AQ1911" i="10"/>
  <c r="AR1911" i="10"/>
  <c r="AS1911" i="10"/>
  <c r="AT1911" i="10"/>
  <c r="AU1911" i="10"/>
  <c r="AV1911" i="10"/>
  <c r="AX1911" i="10" s="1"/>
  <c r="AW1911" i="10"/>
  <c r="AY1911" i="10"/>
  <c r="BB1911" i="10" s="1"/>
  <c r="AZ1911" i="10"/>
  <c r="BA1911" i="10"/>
  <c r="BC1911" i="10"/>
  <c r="BD1911" i="10"/>
  <c r="BE1911" i="10"/>
  <c r="BG1911" i="10"/>
  <c r="BH1911" i="10"/>
  <c r="BI1911" i="10"/>
  <c r="BK1911" i="10"/>
  <c r="BL1911" i="10"/>
  <c r="BM1911" i="10"/>
  <c r="BO1911" i="10"/>
  <c r="BP1911" i="10"/>
  <c r="BQ1911" i="10"/>
  <c r="AI1912" i="10"/>
  <c r="AJ1912" i="10"/>
  <c r="AK1912" i="10"/>
  <c r="AM1912" i="10"/>
  <c r="AN1912" i="10"/>
  <c r="AP1912" i="10" s="1"/>
  <c r="AO1912" i="10"/>
  <c r="AQ1912" i="10"/>
  <c r="AR1912" i="10"/>
  <c r="AS1912" i="10"/>
  <c r="AU1912" i="10"/>
  <c r="AV1912" i="10"/>
  <c r="AX1912" i="10" s="1"/>
  <c r="AW1912" i="10"/>
  <c r="AY1912" i="10"/>
  <c r="AZ1912" i="10"/>
  <c r="BA1912" i="10"/>
  <c r="BC1912" i="10"/>
  <c r="BD1912" i="10"/>
  <c r="BF1912" i="10" s="1"/>
  <c r="BE1912" i="10"/>
  <c r="BG1912" i="10"/>
  <c r="BH1912" i="10"/>
  <c r="BI1912" i="10"/>
  <c r="BK1912" i="10"/>
  <c r="BL1912" i="10"/>
  <c r="BM1912" i="10"/>
  <c r="BO1912" i="10"/>
  <c r="BP1912" i="10"/>
  <c r="BQ1912" i="10"/>
  <c r="AI1913" i="10"/>
  <c r="AJ1913" i="10"/>
  <c r="AK1913" i="10"/>
  <c r="AM1913" i="10"/>
  <c r="AN1913" i="10"/>
  <c r="AO1913" i="10"/>
  <c r="AP1913" i="10"/>
  <c r="AQ1913" i="10"/>
  <c r="AR1913" i="10"/>
  <c r="AT1913" i="10" s="1"/>
  <c r="AS1913" i="10"/>
  <c r="AU1913" i="10"/>
  <c r="AX1913" i="10" s="1"/>
  <c r="AV1913" i="10"/>
  <c r="AW1913" i="10"/>
  <c r="AY1913" i="10"/>
  <c r="AZ1913" i="10"/>
  <c r="BA1913" i="10"/>
  <c r="BC1913" i="10"/>
  <c r="BD1913" i="10"/>
  <c r="BF1913" i="10" s="1"/>
  <c r="BE1913" i="10"/>
  <c r="BG1913" i="10"/>
  <c r="BH1913" i="10"/>
  <c r="BI1913" i="10"/>
  <c r="BK1913" i="10"/>
  <c r="BL1913" i="10"/>
  <c r="BM1913" i="10"/>
  <c r="BO1913" i="10"/>
  <c r="BP1913" i="10"/>
  <c r="BQ1913" i="10"/>
  <c r="AI1914" i="10"/>
  <c r="AJ1914" i="10"/>
  <c r="AK1914" i="10"/>
  <c r="AL1914" i="10"/>
  <c r="AM1914" i="10"/>
  <c r="AN1914" i="10"/>
  <c r="AP1914" i="10" s="1"/>
  <c r="AO1914" i="10"/>
  <c r="AQ1914" i="10"/>
  <c r="AT1914" i="10" s="1"/>
  <c r="AR1914" i="10"/>
  <c r="AS1914" i="10"/>
  <c r="AU1914" i="10"/>
  <c r="AV1914" i="10"/>
  <c r="AW1914" i="10"/>
  <c r="AY1914" i="10"/>
  <c r="AZ1914" i="10"/>
  <c r="BB1914" i="10" s="1"/>
  <c r="BA1914" i="10"/>
  <c r="BC1914" i="10"/>
  <c r="BD1914" i="10"/>
  <c r="BF1914" i="10" s="1"/>
  <c r="BE1914" i="10"/>
  <c r="BG1914" i="10"/>
  <c r="BH1914" i="10"/>
  <c r="BI1914" i="10"/>
  <c r="BK1914" i="10"/>
  <c r="BL1914" i="10"/>
  <c r="BM1914" i="10"/>
  <c r="BO1914" i="10"/>
  <c r="BP1914" i="10"/>
  <c r="BQ1914" i="10"/>
  <c r="AI1915" i="10"/>
  <c r="AJ1915" i="10"/>
  <c r="AL1915" i="10" s="1"/>
  <c r="AK1915" i="10"/>
  <c r="AM1915" i="10"/>
  <c r="AN1915" i="10"/>
  <c r="AP1915" i="10" s="1"/>
  <c r="AO1915" i="10"/>
  <c r="AQ1915" i="10"/>
  <c r="AT1915" i="10" s="1"/>
  <c r="AR1915" i="10"/>
  <c r="AS1915" i="10"/>
  <c r="AU1915" i="10"/>
  <c r="AV1915" i="10"/>
  <c r="AW1915" i="10"/>
  <c r="AY1915" i="10"/>
  <c r="AZ1915" i="10"/>
  <c r="BA1915" i="10"/>
  <c r="BB1915" i="10"/>
  <c r="BC1915" i="10"/>
  <c r="BD1915" i="10"/>
  <c r="BF1915" i="10" s="1"/>
  <c r="BE1915" i="10"/>
  <c r="BG1915" i="10"/>
  <c r="BH1915" i="10"/>
  <c r="BI1915" i="10"/>
  <c r="BK1915" i="10"/>
  <c r="BL1915" i="10"/>
  <c r="BM1915" i="10"/>
  <c r="BO1915" i="10"/>
  <c r="BP1915" i="10"/>
  <c r="BQ1915" i="10"/>
  <c r="AI1916" i="10"/>
  <c r="AJ1916" i="10"/>
  <c r="AL1916" i="10" s="1"/>
  <c r="AK1916" i="10"/>
  <c r="AM1916" i="10"/>
  <c r="AN1916" i="10"/>
  <c r="AO1916" i="10"/>
  <c r="AQ1916" i="10"/>
  <c r="AR1916" i="10"/>
  <c r="AS1916" i="10"/>
  <c r="AU1916" i="10"/>
  <c r="AV1916" i="10"/>
  <c r="AW1916" i="10"/>
  <c r="AY1916" i="10"/>
  <c r="AZ1916" i="10"/>
  <c r="BB1916" i="10" s="1"/>
  <c r="BA1916" i="10"/>
  <c r="BC1916" i="10"/>
  <c r="BD1916" i="10"/>
  <c r="BE1916" i="10"/>
  <c r="BG1916" i="10"/>
  <c r="BH1916" i="10"/>
  <c r="BI1916" i="10"/>
  <c r="BK1916" i="10"/>
  <c r="BL1916" i="10"/>
  <c r="BM1916" i="10"/>
  <c r="BO1916" i="10"/>
  <c r="BP1916" i="10"/>
  <c r="BQ1916" i="10"/>
  <c r="AI1917" i="10"/>
  <c r="AJ1917" i="10"/>
  <c r="AL1917" i="10" s="1"/>
  <c r="AK1917" i="10"/>
  <c r="AM1917" i="10"/>
  <c r="AN1917" i="10"/>
  <c r="AO1917" i="10"/>
  <c r="AP1917" i="10" s="1"/>
  <c r="AQ1917" i="10"/>
  <c r="AR1917" i="10"/>
  <c r="AS1917" i="10"/>
  <c r="AU1917" i="10"/>
  <c r="AV1917" i="10"/>
  <c r="AW1917" i="10"/>
  <c r="AX1917" i="10"/>
  <c r="AY1917" i="10"/>
  <c r="AZ1917" i="10"/>
  <c r="BB1917" i="10" s="1"/>
  <c r="BA1917" i="10"/>
  <c r="BC1917" i="10"/>
  <c r="BF1917" i="10" s="1"/>
  <c r="BD1917" i="10"/>
  <c r="BE1917" i="10"/>
  <c r="BG1917" i="10"/>
  <c r="BH1917" i="10"/>
  <c r="BI1917" i="10"/>
  <c r="BK1917" i="10"/>
  <c r="BL1917" i="10"/>
  <c r="BM1917" i="10"/>
  <c r="BO1917" i="10"/>
  <c r="BP1917" i="10"/>
  <c r="BQ1917" i="10"/>
  <c r="AI1918" i="10"/>
  <c r="AJ1918" i="10"/>
  <c r="AK1918" i="10"/>
  <c r="AL1918" i="10" s="1"/>
  <c r="AM1918" i="10"/>
  <c r="AN1918" i="10"/>
  <c r="AO1918" i="10"/>
  <c r="AQ1918" i="10"/>
  <c r="AR1918" i="10"/>
  <c r="AS1918" i="10"/>
  <c r="AT1918" i="10"/>
  <c r="AU1918" i="10"/>
  <c r="AV1918" i="10"/>
  <c r="AW1918" i="10"/>
  <c r="AY1918" i="10"/>
  <c r="BB1918" i="10" s="1"/>
  <c r="AZ1918" i="10"/>
  <c r="BA1918" i="10"/>
  <c r="BC1918" i="10"/>
  <c r="BD1918" i="10"/>
  <c r="BE1918" i="10"/>
  <c r="BG1918" i="10"/>
  <c r="BH1918" i="10"/>
  <c r="BI1918" i="10"/>
  <c r="BK1918" i="10"/>
  <c r="BL1918" i="10"/>
  <c r="BM1918" i="10"/>
  <c r="BO1918" i="10"/>
  <c r="BP1918" i="10"/>
  <c r="BQ1918" i="10"/>
  <c r="AI1919" i="10"/>
  <c r="AL1919" i="10" s="1"/>
  <c r="AJ1919" i="10"/>
  <c r="AK1919" i="10"/>
  <c r="AM1919" i="10"/>
  <c r="AN1919" i="10"/>
  <c r="AO1919" i="10"/>
  <c r="AQ1919" i="10"/>
  <c r="AR1919" i="10"/>
  <c r="AT1919" i="10" s="1"/>
  <c r="AS1919" i="10"/>
  <c r="AU1919" i="10"/>
  <c r="AV1919" i="10"/>
  <c r="AX1919" i="10" s="1"/>
  <c r="AW1919" i="10"/>
  <c r="AY1919" i="10"/>
  <c r="AZ1919" i="10"/>
  <c r="BA1919" i="10"/>
  <c r="BB1919" i="10" s="1"/>
  <c r="BC1919" i="10"/>
  <c r="BD1919" i="10"/>
  <c r="BE1919" i="10"/>
  <c r="BG1919" i="10"/>
  <c r="BH1919" i="10"/>
  <c r="BI1919" i="10"/>
  <c r="BK1919" i="10"/>
  <c r="BL1919" i="10"/>
  <c r="BM1919" i="10"/>
  <c r="BO1919" i="10"/>
  <c r="BP1919" i="10"/>
  <c r="BQ1919" i="10"/>
  <c r="AI1920" i="10"/>
  <c r="AJ1920" i="10"/>
  <c r="AK1920" i="10"/>
  <c r="AM1920" i="10"/>
  <c r="AN1920" i="10"/>
  <c r="AP1920" i="10" s="1"/>
  <c r="AO1920" i="10"/>
  <c r="AQ1920" i="10"/>
  <c r="AR1920" i="10"/>
  <c r="AS1920" i="10"/>
  <c r="AU1920" i="10"/>
  <c r="AV1920" i="10"/>
  <c r="AX1920" i="10" s="1"/>
  <c r="AW1920" i="10"/>
  <c r="AY1920" i="10"/>
  <c r="AZ1920" i="10"/>
  <c r="BA1920" i="10"/>
  <c r="BC1920" i="10"/>
  <c r="BD1920" i="10"/>
  <c r="BF1920" i="10" s="1"/>
  <c r="BE1920" i="10"/>
  <c r="BG1920" i="10"/>
  <c r="BH1920" i="10"/>
  <c r="BI1920" i="10"/>
  <c r="BK1920" i="10"/>
  <c r="BL1920" i="10"/>
  <c r="BM1920" i="10"/>
  <c r="BO1920" i="10"/>
  <c r="BP1920" i="10"/>
  <c r="BQ1920" i="10"/>
  <c r="AI1921" i="10"/>
  <c r="AJ1921" i="10"/>
  <c r="AK1921" i="10"/>
  <c r="AM1921" i="10"/>
  <c r="AN1921" i="10"/>
  <c r="AP1921" i="10" s="1"/>
  <c r="AO1921" i="10"/>
  <c r="AQ1921" i="10"/>
  <c r="AR1921" i="10"/>
  <c r="AT1921" i="10" s="1"/>
  <c r="AS1921" i="10"/>
  <c r="AU1921" i="10"/>
  <c r="AV1921" i="10"/>
  <c r="AW1921" i="10"/>
  <c r="AY1921" i="10"/>
  <c r="AZ1921" i="10"/>
  <c r="BA1921" i="10"/>
  <c r="BC1921" i="10"/>
  <c r="BD1921" i="10"/>
  <c r="BE1921" i="10"/>
  <c r="BF1921" i="10"/>
  <c r="BG1921" i="10"/>
  <c r="BH1921" i="10"/>
  <c r="BI1921" i="10"/>
  <c r="BK1921" i="10"/>
  <c r="BL1921" i="10"/>
  <c r="BM1921" i="10"/>
  <c r="BO1921" i="10"/>
  <c r="BP1921" i="10"/>
  <c r="BQ1921" i="10"/>
  <c r="AI1922" i="10"/>
  <c r="AJ1922" i="10"/>
  <c r="AL1922" i="10" s="1"/>
  <c r="AK1922" i="10"/>
  <c r="AM1922" i="10"/>
  <c r="AN1922" i="10"/>
  <c r="AP1922" i="10" s="1"/>
  <c r="AO1922" i="10"/>
  <c r="AQ1922" i="10"/>
  <c r="AT1922" i="10" s="1"/>
  <c r="AR1922" i="10"/>
  <c r="AS1922" i="10"/>
  <c r="AU1922" i="10"/>
  <c r="AV1922" i="10"/>
  <c r="AW1922" i="10"/>
  <c r="AY1922" i="10"/>
  <c r="AZ1922" i="10"/>
  <c r="BA1922" i="10"/>
  <c r="BB1922" i="10"/>
  <c r="BC1922" i="10"/>
  <c r="BD1922" i="10"/>
  <c r="BE1922" i="10"/>
  <c r="BG1922" i="10"/>
  <c r="BH1922" i="10"/>
  <c r="BI1922" i="10"/>
  <c r="BK1922" i="10"/>
  <c r="BL1922" i="10"/>
  <c r="BM1922" i="10"/>
  <c r="BO1922" i="10"/>
  <c r="BP1922" i="10"/>
  <c r="BQ1922" i="10"/>
  <c r="AI1923" i="10"/>
  <c r="AJ1923" i="10"/>
  <c r="AK1923" i="10"/>
  <c r="AL1923" i="10"/>
  <c r="AM1923" i="10"/>
  <c r="AN1923" i="10"/>
  <c r="AO1923" i="10"/>
  <c r="AQ1923" i="10"/>
  <c r="AT1923" i="10" s="1"/>
  <c r="AR1923" i="10"/>
  <c r="AS1923" i="10"/>
  <c r="AU1923" i="10"/>
  <c r="AV1923" i="10"/>
  <c r="AW1923" i="10"/>
  <c r="AY1923" i="10"/>
  <c r="AZ1923" i="10"/>
  <c r="BB1923" i="10" s="1"/>
  <c r="BA1923" i="10"/>
  <c r="BC1923" i="10"/>
  <c r="BD1923" i="10"/>
  <c r="BF1923" i="10" s="1"/>
  <c r="BE1923" i="10"/>
  <c r="BG1923" i="10"/>
  <c r="BH1923" i="10"/>
  <c r="BI1923" i="10"/>
  <c r="BK1923" i="10"/>
  <c r="BL1923" i="10"/>
  <c r="BM1923" i="10"/>
  <c r="BO1923" i="10"/>
  <c r="BP1923" i="10"/>
  <c r="BQ1923" i="10"/>
  <c r="AI1924" i="10"/>
  <c r="AJ1924" i="10"/>
  <c r="AL1924" i="10" s="1"/>
  <c r="AK1924" i="10"/>
  <c r="AM1924" i="10"/>
  <c r="AN1924" i="10"/>
  <c r="AO1924" i="10"/>
  <c r="AQ1924" i="10"/>
  <c r="AR1924" i="10"/>
  <c r="AT1924" i="10" s="1"/>
  <c r="AS1924" i="10"/>
  <c r="AU1924" i="10"/>
  <c r="AV1924" i="10"/>
  <c r="AW1924" i="10"/>
  <c r="AY1924" i="10"/>
  <c r="AZ1924" i="10"/>
  <c r="BB1924" i="10" s="1"/>
  <c r="BA1924" i="10"/>
  <c r="BC1924" i="10"/>
  <c r="BD1924" i="10"/>
  <c r="BE1924" i="10"/>
  <c r="BG1924" i="10"/>
  <c r="BH1924" i="10"/>
  <c r="BI1924" i="10"/>
  <c r="BK1924" i="10"/>
  <c r="BL1924" i="10"/>
  <c r="BM1924" i="10"/>
  <c r="BO1924" i="10"/>
  <c r="BP1924" i="10"/>
  <c r="BQ1924" i="10"/>
  <c r="AI1925" i="10"/>
  <c r="AJ1925" i="10"/>
  <c r="AL1925" i="10" s="1"/>
  <c r="AK1925" i="10"/>
  <c r="AM1925" i="10"/>
  <c r="AP1925" i="10" s="1"/>
  <c r="AN1925" i="10"/>
  <c r="AO1925" i="10"/>
  <c r="AQ1925" i="10"/>
  <c r="AR1925" i="10"/>
  <c r="AS1925" i="10"/>
  <c r="AU1925" i="10"/>
  <c r="AV1925" i="10"/>
  <c r="AX1925" i="10" s="1"/>
  <c r="AW1925" i="10"/>
  <c r="AY1925" i="10"/>
  <c r="AZ1925" i="10"/>
  <c r="BB1925" i="10" s="1"/>
  <c r="BA1925" i="10"/>
  <c r="BC1925" i="10"/>
  <c r="BD1925" i="10"/>
  <c r="BE1925" i="10"/>
  <c r="BG1925" i="10"/>
  <c r="BH1925" i="10"/>
  <c r="BI1925" i="10"/>
  <c r="BK1925" i="10"/>
  <c r="BL1925" i="10"/>
  <c r="BM1925" i="10"/>
  <c r="BO1925" i="10"/>
  <c r="BP1925" i="10"/>
  <c r="BQ1925" i="10"/>
  <c r="AI1926" i="10"/>
  <c r="AL1926" i="10" s="1"/>
  <c r="AJ1926" i="10"/>
  <c r="AK1926" i="10"/>
  <c r="AM1926" i="10"/>
  <c r="AN1926" i="10"/>
  <c r="AO1926" i="10"/>
  <c r="AQ1926" i="10"/>
  <c r="AR1926" i="10"/>
  <c r="AT1926" i="10" s="1"/>
  <c r="AS1926" i="10"/>
  <c r="AU1926" i="10"/>
  <c r="AV1926" i="10"/>
  <c r="AX1926" i="10" s="1"/>
  <c r="AW1926" i="10"/>
  <c r="AY1926" i="10"/>
  <c r="BB1926" i="10" s="1"/>
  <c r="AZ1926" i="10"/>
  <c r="BA1926" i="10"/>
  <c r="BC1926" i="10"/>
  <c r="BD1926" i="10"/>
  <c r="BE1926" i="10"/>
  <c r="BG1926" i="10"/>
  <c r="BH1926" i="10"/>
  <c r="BI1926" i="10"/>
  <c r="BK1926" i="10"/>
  <c r="BL1926" i="10"/>
  <c r="BM1926" i="10"/>
  <c r="BO1926" i="10"/>
  <c r="BP1926" i="10"/>
  <c r="BQ1926" i="10"/>
  <c r="AI1927" i="10"/>
  <c r="AL1927" i="10" s="1"/>
  <c r="AJ1927" i="10"/>
  <c r="AK1927" i="10"/>
  <c r="AM1927" i="10"/>
  <c r="AN1927" i="10"/>
  <c r="AO1927" i="10"/>
  <c r="AQ1927" i="10"/>
  <c r="AR1927" i="10"/>
  <c r="AS1927" i="10"/>
  <c r="AT1927" i="10"/>
  <c r="AU1927" i="10"/>
  <c r="AV1927" i="10"/>
  <c r="AX1927" i="10" s="1"/>
  <c r="AW1927" i="10"/>
  <c r="AY1927" i="10"/>
  <c r="BB1927" i="10" s="1"/>
  <c r="AZ1927" i="10"/>
  <c r="BA1927" i="10"/>
  <c r="BC1927" i="10"/>
  <c r="BD1927" i="10"/>
  <c r="BE1927" i="10"/>
  <c r="BG1927" i="10"/>
  <c r="BH1927" i="10"/>
  <c r="BI1927" i="10"/>
  <c r="BK1927" i="10"/>
  <c r="BL1927" i="10"/>
  <c r="BM1927" i="10"/>
  <c r="BO1927" i="10"/>
  <c r="BP1927" i="10"/>
  <c r="BQ1927" i="10"/>
  <c r="AI1928" i="10"/>
  <c r="AJ1928" i="10"/>
  <c r="AK1928" i="10"/>
  <c r="AM1928" i="10"/>
  <c r="AN1928" i="10"/>
  <c r="AP1928" i="10" s="1"/>
  <c r="AO1928" i="10"/>
  <c r="AQ1928" i="10"/>
  <c r="AR1928" i="10"/>
  <c r="AS1928" i="10"/>
  <c r="AU1928" i="10"/>
  <c r="AV1928" i="10"/>
  <c r="AX1928" i="10" s="1"/>
  <c r="AW1928" i="10"/>
  <c r="AY1928" i="10"/>
  <c r="AZ1928" i="10"/>
  <c r="BA1928" i="10"/>
  <c r="BC1928" i="10"/>
  <c r="BD1928" i="10"/>
  <c r="BF1928" i="10" s="1"/>
  <c r="BE1928" i="10"/>
  <c r="BG1928" i="10"/>
  <c r="BH1928" i="10"/>
  <c r="BI1928" i="10"/>
  <c r="BK1928" i="10"/>
  <c r="BL1928" i="10"/>
  <c r="BM1928" i="10"/>
  <c r="BO1928" i="10"/>
  <c r="BP1928" i="10"/>
  <c r="BQ1928" i="10"/>
  <c r="AI1929" i="10"/>
  <c r="AJ1929" i="10"/>
  <c r="AK1929" i="10"/>
  <c r="AM1929" i="10"/>
  <c r="AN1929" i="10"/>
  <c r="AO1929" i="10"/>
  <c r="AP1929" i="10"/>
  <c r="AQ1929" i="10"/>
  <c r="AR1929" i="10"/>
  <c r="AT1929" i="10" s="1"/>
  <c r="AS1929" i="10"/>
  <c r="AU1929" i="10"/>
  <c r="AX1929" i="10" s="1"/>
  <c r="AV1929" i="10"/>
  <c r="AW1929" i="10"/>
  <c r="AY1929" i="10"/>
  <c r="AZ1929" i="10"/>
  <c r="BA1929" i="10"/>
  <c r="BC1929" i="10"/>
  <c r="BD1929" i="10"/>
  <c r="BF1929" i="10" s="1"/>
  <c r="BE1929" i="10"/>
  <c r="BG1929" i="10"/>
  <c r="BH1929" i="10"/>
  <c r="BI1929" i="10"/>
  <c r="BK1929" i="10"/>
  <c r="BL1929" i="10"/>
  <c r="BM1929" i="10"/>
  <c r="BO1929" i="10"/>
  <c r="BP1929" i="10"/>
  <c r="BQ1929" i="10"/>
  <c r="AI1930" i="10"/>
  <c r="AJ1930" i="10"/>
  <c r="AK1930" i="10"/>
  <c r="AL1930" i="10"/>
  <c r="AM1930" i="10"/>
  <c r="AN1930" i="10"/>
  <c r="AP1930" i="10" s="1"/>
  <c r="AO1930" i="10"/>
  <c r="AQ1930" i="10"/>
  <c r="AT1930" i="10" s="1"/>
  <c r="AR1930" i="10"/>
  <c r="AS1930" i="10"/>
  <c r="AU1930" i="10"/>
  <c r="AV1930" i="10"/>
  <c r="AW1930" i="10"/>
  <c r="AY1930" i="10"/>
  <c r="AZ1930" i="10"/>
  <c r="BB1930" i="10" s="1"/>
  <c r="BA1930" i="10"/>
  <c r="BC1930" i="10"/>
  <c r="BD1930" i="10"/>
  <c r="BF1930" i="10" s="1"/>
  <c r="BE1930" i="10"/>
  <c r="BG1930" i="10"/>
  <c r="BH1930" i="10"/>
  <c r="BI1930" i="10"/>
  <c r="BK1930" i="10"/>
  <c r="BL1930" i="10"/>
  <c r="BM1930" i="10"/>
  <c r="BO1930" i="10"/>
  <c r="BP1930" i="10"/>
  <c r="BQ1930" i="10"/>
  <c r="AI1931" i="10"/>
  <c r="AJ1931" i="10"/>
  <c r="AL1931" i="10" s="1"/>
  <c r="AK1931" i="10"/>
  <c r="AM1931" i="10"/>
  <c r="AN1931" i="10"/>
  <c r="AP1931" i="10" s="1"/>
  <c r="AO1931" i="10"/>
  <c r="AQ1931" i="10"/>
  <c r="AT1931" i="10" s="1"/>
  <c r="AR1931" i="10"/>
  <c r="AS1931" i="10"/>
  <c r="AU1931" i="10"/>
  <c r="AV1931" i="10"/>
  <c r="AW1931" i="10"/>
  <c r="AY1931" i="10"/>
  <c r="AZ1931" i="10"/>
  <c r="BA1931" i="10"/>
  <c r="BB1931" i="10"/>
  <c r="BC1931" i="10"/>
  <c r="BD1931" i="10"/>
  <c r="BF1931" i="10" s="1"/>
  <c r="BE1931" i="10"/>
  <c r="BG1931" i="10"/>
  <c r="BH1931" i="10"/>
  <c r="BI1931" i="10"/>
  <c r="BK1931" i="10"/>
  <c r="BL1931" i="10"/>
  <c r="BM1931" i="10"/>
  <c r="BO1931" i="10"/>
  <c r="BP1931" i="10"/>
  <c r="BQ1931" i="10"/>
  <c r="AI1932" i="10"/>
  <c r="AJ1932" i="10"/>
  <c r="AL1932" i="10" s="1"/>
  <c r="AK1932" i="10"/>
  <c r="AM1932" i="10"/>
  <c r="AP1932" i="10" s="1"/>
  <c r="AN1932" i="10"/>
  <c r="AO1932" i="10"/>
  <c r="AQ1932" i="10"/>
  <c r="AR1932" i="10"/>
  <c r="AS1932" i="10"/>
  <c r="AU1932" i="10"/>
  <c r="AV1932" i="10"/>
  <c r="AX1932" i="10" s="1"/>
  <c r="AW1932" i="10"/>
  <c r="AY1932" i="10"/>
  <c r="AZ1932" i="10"/>
  <c r="BA1932" i="10"/>
  <c r="BC1932" i="10"/>
  <c r="BD1932" i="10"/>
  <c r="BF1932" i="10" s="1"/>
  <c r="BE1932" i="10"/>
  <c r="BG1932" i="10"/>
  <c r="BH1932" i="10"/>
  <c r="BI1932" i="10"/>
  <c r="BK1932" i="10"/>
  <c r="BL1932" i="10"/>
  <c r="BM1932" i="10"/>
  <c r="BO1932" i="10"/>
  <c r="BP1932" i="10"/>
  <c r="BQ1932" i="10"/>
  <c r="AI1933" i="10"/>
  <c r="AJ1933" i="10"/>
  <c r="AL1933" i="10" s="1"/>
  <c r="AK1933" i="10"/>
  <c r="AM1933" i="10"/>
  <c r="AN1933" i="10"/>
  <c r="AO1933" i="10"/>
  <c r="AP1933" i="10" s="1"/>
  <c r="AQ1933" i="10"/>
  <c r="AR1933" i="10"/>
  <c r="AS1933" i="10"/>
  <c r="AU1933" i="10"/>
  <c r="AV1933" i="10"/>
  <c r="AW1933" i="10"/>
  <c r="AX1933" i="10"/>
  <c r="AY1933" i="10"/>
  <c r="AZ1933" i="10"/>
  <c r="BB1933" i="10" s="1"/>
  <c r="BA1933" i="10"/>
  <c r="BC1933" i="10"/>
  <c r="BF1933" i="10" s="1"/>
  <c r="BD1933" i="10"/>
  <c r="BE1933" i="10"/>
  <c r="BG1933" i="10"/>
  <c r="BH1933" i="10"/>
  <c r="BI1933" i="10"/>
  <c r="BK1933" i="10"/>
  <c r="BL1933" i="10"/>
  <c r="BM1933" i="10"/>
  <c r="BO1933" i="10"/>
  <c r="BP1933" i="10"/>
  <c r="BQ1933" i="10"/>
  <c r="AI1934" i="10"/>
  <c r="AJ1934" i="10"/>
  <c r="AK1934" i="10"/>
  <c r="AM1934" i="10"/>
  <c r="AN1934" i="10"/>
  <c r="AO1934" i="10"/>
  <c r="AQ1934" i="10"/>
  <c r="AR1934" i="10"/>
  <c r="AS1934" i="10"/>
  <c r="AT1934" i="10"/>
  <c r="AU1934" i="10"/>
  <c r="AV1934" i="10"/>
  <c r="AX1934" i="10" s="1"/>
  <c r="AW1934" i="10"/>
  <c r="AY1934" i="10"/>
  <c r="AZ1934" i="10"/>
  <c r="BA1934" i="10"/>
  <c r="BC1934" i="10"/>
  <c r="BD1934" i="10"/>
  <c r="BF1934" i="10" s="1"/>
  <c r="BE1934" i="10"/>
  <c r="BG1934" i="10"/>
  <c r="BH1934" i="10"/>
  <c r="BI1934" i="10"/>
  <c r="BK1934" i="10"/>
  <c r="BL1934" i="10"/>
  <c r="BM1934" i="10"/>
  <c r="BO1934" i="10"/>
  <c r="BP1934" i="10"/>
  <c r="BQ1934" i="10"/>
  <c r="AI1935" i="10"/>
  <c r="AJ1935" i="10"/>
  <c r="AL1935" i="10" s="1"/>
  <c r="AK1935" i="10"/>
  <c r="AM1935" i="10"/>
  <c r="AN1935" i="10"/>
  <c r="AP1935" i="10" s="1"/>
  <c r="AO1935" i="10"/>
  <c r="AQ1935" i="10"/>
  <c r="AR1935" i="10"/>
  <c r="AS1935" i="10"/>
  <c r="AT1935" i="10" s="1"/>
  <c r="AU1935" i="10"/>
  <c r="AV1935" i="10"/>
  <c r="AW1935" i="10"/>
  <c r="AY1935" i="10"/>
  <c r="AZ1935" i="10"/>
  <c r="BA1935" i="10"/>
  <c r="BB1935" i="10"/>
  <c r="BC1935" i="10"/>
  <c r="BD1935" i="10"/>
  <c r="BF1935" i="10" s="1"/>
  <c r="BE1935" i="10"/>
  <c r="BG1935" i="10"/>
  <c r="BH1935" i="10"/>
  <c r="BI1935" i="10"/>
  <c r="BK1935" i="10"/>
  <c r="BL1935" i="10"/>
  <c r="BM1935" i="10"/>
  <c r="BO1935" i="10"/>
  <c r="BP1935" i="10"/>
  <c r="BQ1935" i="10"/>
  <c r="AI1936" i="10"/>
  <c r="AJ1936" i="10"/>
  <c r="AL1936" i="10" s="1"/>
  <c r="AK1936" i="10"/>
  <c r="AM1936" i="10"/>
  <c r="AP1936" i="10" s="1"/>
  <c r="AN1936" i="10"/>
  <c r="AO1936" i="10"/>
  <c r="AQ1936" i="10"/>
  <c r="AR1936" i="10"/>
  <c r="AS1936" i="10"/>
  <c r="AU1936" i="10"/>
  <c r="AV1936" i="10"/>
  <c r="AW1936" i="10"/>
  <c r="AX1936" i="10"/>
  <c r="AY1936" i="10"/>
  <c r="AZ1936" i="10"/>
  <c r="BB1936" i="10" s="1"/>
  <c r="BA1936" i="10"/>
  <c r="BC1936" i="10"/>
  <c r="BF1936" i="10" s="1"/>
  <c r="BD1936" i="10"/>
  <c r="BE1936" i="10"/>
  <c r="BG1936" i="10"/>
  <c r="BH1936" i="10"/>
  <c r="BI1936" i="10"/>
  <c r="BK1936" i="10"/>
  <c r="BL1936" i="10"/>
  <c r="BM1936" i="10"/>
  <c r="BO1936" i="10"/>
  <c r="BP1936" i="10"/>
  <c r="BQ1936" i="10"/>
  <c r="AI1937" i="10"/>
  <c r="AJ1937" i="10"/>
  <c r="AK1937" i="10"/>
  <c r="AM1937" i="10"/>
  <c r="AP1937" i="10" s="1"/>
  <c r="AN1937" i="10"/>
  <c r="AO1937" i="10"/>
  <c r="AQ1937" i="10"/>
  <c r="AR1937" i="10"/>
  <c r="AS1937" i="10"/>
  <c r="AU1937" i="10"/>
  <c r="AV1937" i="10"/>
  <c r="AX1937" i="10" s="1"/>
  <c r="AW1937" i="10"/>
  <c r="AY1937" i="10"/>
  <c r="AZ1937" i="10"/>
  <c r="BB1937" i="10" s="1"/>
  <c r="BA1937" i="10"/>
  <c r="BC1937" i="10"/>
  <c r="BD1937" i="10"/>
  <c r="BE1937" i="10"/>
  <c r="BF1937" i="10" s="1"/>
  <c r="BG1937" i="10"/>
  <c r="BH1937" i="10"/>
  <c r="BI1937" i="10"/>
  <c r="BK1937" i="10"/>
  <c r="BL1937" i="10"/>
  <c r="BM1937" i="10"/>
  <c r="BO1937" i="10"/>
  <c r="BP1937" i="10"/>
  <c r="BQ1937" i="10"/>
  <c r="AI1938" i="10"/>
  <c r="AL1938" i="10" s="1"/>
  <c r="AJ1938" i="10"/>
  <c r="AK1938" i="10"/>
  <c r="AM1938" i="10"/>
  <c r="AN1938" i="10"/>
  <c r="AO1938" i="10"/>
  <c r="AQ1938" i="10"/>
  <c r="AR1938" i="10"/>
  <c r="AT1938" i="10" s="1"/>
  <c r="AS1938" i="10"/>
  <c r="AU1938" i="10"/>
  <c r="AV1938" i="10"/>
  <c r="AX1938" i="10" s="1"/>
  <c r="AW1938" i="10"/>
  <c r="AY1938" i="10"/>
  <c r="BB1938" i="10" s="1"/>
  <c r="AZ1938" i="10"/>
  <c r="BA1938" i="10"/>
  <c r="BC1938" i="10"/>
  <c r="BD1938" i="10"/>
  <c r="BE1938" i="10"/>
  <c r="BG1938" i="10"/>
  <c r="BH1938" i="10"/>
  <c r="BI1938" i="10"/>
  <c r="BK1938" i="10"/>
  <c r="BL1938" i="10"/>
  <c r="BM1938" i="10"/>
  <c r="BO1938" i="10"/>
  <c r="BP1938" i="10"/>
  <c r="BQ1938" i="10"/>
  <c r="AI1939" i="10"/>
  <c r="AJ1939" i="10"/>
  <c r="AL1939" i="10" s="1"/>
  <c r="AK1939" i="10"/>
  <c r="AM1939" i="10"/>
  <c r="AN1939" i="10"/>
  <c r="AP1939" i="10" s="1"/>
  <c r="AO1939" i="10"/>
  <c r="AQ1939" i="10"/>
  <c r="AR1939" i="10"/>
  <c r="AT1939" i="10" s="1"/>
  <c r="AS1939" i="10"/>
  <c r="AU1939" i="10"/>
  <c r="AV1939" i="10"/>
  <c r="AX1939" i="10" s="1"/>
  <c r="AW1939" i="10"/>
  <c r="AY1939" i="10"/>
  <c r="AZ1939" i="10"/>
  <c r="BB1939" i="10" s="1"/>
  <c r="BA1939" i="10"/>
  <c r="BC1939" i="10"/>
  <c r="BD1939" i="10"/>
  <c r="BF1939" i="10" s="1"/>
  <c r="BE1939" i="10"/>
  <c r="BG1939" i="10"/>
  <c r="BH1939" i="10"/>
  <c r="BI1939" i="10"/>
  <c r="BK1939" i="10"/>
  <c r="BL1939" i="10"/>
  <c r="BM1939" i="10"/>
  <c r="BO1939" i="10"/>
  <c r="BP1939" i="10"/>
  <c r="BQ1939" i="10"/>
  <c r="AI1940" i="10"/>
  <c r="AJ1940" i="10"/>
  <c r="AL1940" i="10" s="1"/>
  <c r="AK1940" i="10"/>
  <c r="AM1940" i="10"/>
  <c r="AN1940" i="10"/>
  <c r="AO1940" i="10"/>
  <c r="AQ1940" i="10"/>
  <c r="AR1940" i="10"/>
  <c r="AT1940" i="10" s="1"/>
  <c r="AS1940" i="10"/>
  <c r="AU1940" i="10"/>
  <c r="AX1940" i="10" s="1"/>
  <c r="AV1940" i="10"/>
  <c r="AW1940" i="10"/>
  <c r="AY1940" i="10"/>
  <c r="AZ1940" i="10"/>
  <c r="BA1940" i="10"/>
  <c r="BC1940" i="10"/>
  <c r="BD1940" i="10"/>
  <c r="BF1940" i="10" s="1"/>
  <c r="BE1940" i="10"/>
  <c r="BG1940" i="10"/>
  <c r="BH1940" i="10"/>
  <c r="BI1940" i="10"/>
  <c r="BK1940" i="10"/>
  <c r="BL1940" i="10"/>
  <c r="BM1940" i="10"/>
  <c r="BO1940" i="10"/>
  <c r="BP1940" i="10"/>
  <c r="BQ1940" i="10"/>
  <c r="AI1941" i="10"/>
  <c r="AJ1941" i="10"/>
  <c r="AK1941" i="10"/>
  <c r="AL1941" i="10"/>
  <c r="AM1941" i="10"/>
  <c r="AN1941" i="10"/>
  <c r="AP1941" i="10" s="1"/>
  <c r="AO1941" i="10"/>
  <c r="AQ1941" i="10"/>
  <c r="AT1941" i="10" s="1"/>
  <c r="AR1941" i="10"/>
  <c r="AS1941" i="10"/>
  <c r="AU1941" i="10"/>
  <c r="AV1941" i="10"/>
  <c r="AW1941" i="10"/>
  <c r="AY1941" i="10"/>
  <c r="AZ1941" i="10"/>
  <c r="BB1941" i="10" s="1"/>
  <c r="BA1941" i="10"/>
  <c r="BC1941" i="10"/>
  <c r="BD1941" i="10"/>
  <c r="BF1941" i="10" s="1"/>
  <c r="BE1941" i="10"/>
  <c r="BG1941" i="10"/>
  <c r="BH1941" i="10"/>
  <c r="BI1941" i="10"/>
  <c r="BK1941" i="10"/>
  <c r="BL1941" i="10"/>
  <c r="BM1941" i="10"/>
  <c r="BO1941" i="10"/>
  <c r="BP1941" i="10"/>
  <c r="BQ1941" i="10"/>
  <c r="AI1942" i="10"/>
  <c r="AJ1942" i="10"/>
  <c r="AL1942" i="10" s="1"/>
  <c r="AK1942" i="10"/>
  <c r="AM1942" i="10"/>
  <c r="AN1942" i="10"/>
  <c r="AO1942" i="10"/>
  <c r="AQ1942" i="10"/>
  <c r="AR1942" i="10"/>
  <c r="AS1942" i="10"/>
  <c r="AU1942" i="10"/>
  <c r="AV1942" i="10"/>
  <c r="AX1942" i="10" s="1"/>
  <c r="AW1942" i="10"/>
  <c r="AY1942" i="10"/>
  <c r="AZ1942" i="10"/>
  <c r="BB1942" i="10" s="1"/>
  <c r="BA1942" i="10"/>
  <c r="BC1942" i="10"/>
  <c r="BD1942" i="10"/>
  <c r="BE1942" i="10"/>
  <c r="BF1942" i="10" s="1"/>
  <c r="BG1942" i="10"/>
  <c r="BH1942" i="10"/>
  <c r="BI1942" i="10"/>
  <c r="BK1942" i="10"/>
  <c r="BL1942" i="10"/>
  <c r="BM1942" i="10"/>
  <c r="BO1942" i="10"/>
  <c r="BP1942" i="10"/>
  <c r="BQ1942" i="10"/>
  <c r="AI1943" i="10"/>
  <c r="AJ1943" i="10"/>
  <c r="AK1943" i="10"/>
  <c r="AM1943" i="10"/>
  <c r="AN1943" i="10"/>
  <c r="AO1943" i="10"/>
  <c r="AP1943" i="10"/>
  <c r="AQ1943" i="10"/>
  <c r="AR1943" i="10"/>
  <c r="AT1943" i="10" s="1"/>
  <c r="AS1943" i="10"/>
  <c r="AU1943" i="10"/>
  <c r="AX1943" i="10" s="1"/>
  <c r="AV1943" i="10"/>
  <c r="AW1943" i="10"/>
  <c r="AY1943" i="10"/>
  <c r="AZ1943" i="10"/>
  <c r="BA1943" i="10"/>
  <c r="BC1943" i="10"/>
  <c r="BD1943" i="10"/>
  <c r="BE1943" i="10"/>
  <c r="BF1943" i="10"/>
  <c r="BG1943" i="10"/>
  <c r="BH1943" i="10"/>
  <c r="BI1943" i="10"/>
  <c r="BK1943" i="10"/>
  <c r="BL1943" i="10"/>
  <c r="BM1943" i="10"/>
  <c r="BO1943" i="10"/>
  <c r="BP1943" i="10"/>
  <c r="BQ1943" i="10"/>
  <c r="AI1944" i="10"/>
  <c r="AJ1944" i="10"/>
  <c r="AL1944" i="10" s="1"/>
  <c r="AK1944" i="10"/>
  <c r="AM1944" i="10"/>
  <c r="AN1944" i="10"/>
  <c r="AP1944" i="10" s="1"/>
  <c r="AO1944" i="10"/>
  <c r="AQ1944" i="10"/>
  <c r="AT1944" i="10" s="1"/>
  <c r="AR1944" i="10"/>
  <c r="AS1944" i="10"/>
  <c r="AU1944" i="10"/>
  <c r="AV1944" i="10"/>
  <c r="AW1944" i="10"/>
  <c r="AY1944" i="10"/>
  <c r="AZ1944" i="10"/>
  <c r="BB1944" i="10" s="1"/>
  <c r="BA1944" i="10"/>
  <c r="BC1944" i="10"/>
  <c r="BD1944" i="10"/>
  <c r="BF1944" i="10" s="1"/>
  <c r="BE1944" i="10"/>
  <c r="BG1944" i="10"/>
  <c r="BH1944" i="10"/>
  <c r="BI1944" i="10"/>
  <c r="BK1944" i="10"/>
  <c r="BL1944" i="10"/>
  <c r="BM1944" i="10"/>
  <c r="BO1944" i="10"/>
  <c r="BP1944" i="10"/>
  <c r="BQ1944" i="10"/>
  <c r="AI1945" i="10"/>
  <c r="AJ1945" i="10"/>
  <c r="AL1945" i="10" s="1"/>
  <c r="AK1945" i="10"/>
  <c r="AM1945" i="10"/>
  <c r="AN1945" i="10"/>
  <c r="AO1945" i="10"/>
  <c r="AP1945" i="10"/>
  <c r="AQ1945" i="10"/>
  <c r="AR1945" i="10"/>
  <c r="AS1945" i="10"/>
  <c r="AU1945" i="10"/>
  <c r="AV1945" i="10"/>
  <c r="AW1945" i="10"/>
  <c r="AX1945" i="10"/>
  <c r="AY1945" i="10"/>
  <c r="AZ1945" i="10"/>
  <c r="BA1945" i="10"/>
  <c r="BC1945" i="10"/>
  <c r="BF1945" i="10" s="1"/>
  <c r="BD1945" i="10"/>
  <c r="BE1945" i="10"/>
  <c r="BG1945" i="10"/>
  <c r="BH1945" i="10"/>
  <c r="BI1945" i="10"/>
  <c r="BK1945" i="10"/>
  <c r="BL1945" i="10"/>
  <c r="BM1945" i="10"/>
  <c r="BO1945" i="10"/>
  <c r="BP1945" i="10"/>
  <c r="BQ1945" i="10"/>
  <c r="AI1946" i="10"/>
  <c r="AL1946" i="10" s="1"/>
  <c r="AJ1946" i="10"/>
  <c r="AK1946" i="10"/>
  <c r="AM1946" i="10"/>
  <c r="AN1946" i="10"/>
  <c r="AO1946" i="10"/>
  <c r="AQ1946" i="10"/>
  <c r="AR1946" i="10"/>
  <c r="AT1946" i="10" s="1"/>
  <c r="AS1946" i="10"/>
  <c r="AU1946" i="10"/>
  <c r="AV1946" i="10"/>
  <c r="AX1946" i="10" s="1"/>
  <c r="AW1946" i="10"/>
  <c r="AY1946" i="10"/>
  <c r="AZ1946" i="10"/>
  <c r="BA1946" i="10"/>
  <c r="BC1946" i="10"/>
  <c r="BD1946" i="10"/>
  <c r="BE1946" i="10"/>
  <c r="BG1946" i="10"/>
  <c r="BH1946" i="10"/>
  <c r="BI1946" i="10"/>
  <c r="BK1946" i="10"/>
  <c r="BL1946" i="10"/>
  <c r="BM1946" i="10"/>
  <c r="BO1946" i="10"/>
  <c r="BP1946" i="10"/>
  <c r="BQ1946" i="10"/>
  <c r="AI1947" i="10"/>
  <c r="AJ1947" i="10"/>
  <c r="AK1947" i="10"/>
  <c r="AM1947" i="10"/>
  <c r="AN1947" i="10"/>
  <c r="AO1947" i="10"/>
  <c r="AQ1947" i="10"/>
  <c r="AR1947" i="10"/>
  <c r="AS1947" i="10"/>
  <c r="AT1947" i="10"/>
  <c r="AU1947" i="10"/>
  <c r="AV1947" i="10"/>
  <c r="AX1947" i="10" s="1"/>
  <c r="AW1947" i="10"/>
  <c r="AY1947" i="10"/>
  <c r="BB1947" i="10" s="1"/>
  <c r="AZ1947" i="10"/>
  <c r="BA1947" i="10"/>
  <c r="BC1947" i="10"/>
  <c r="BD1947" i="10"/>
  <c r="BE1947" i="10"/>
  <c r="BG1947" i="10"/>
  <c r="BH1947" i="10"/>
  <c r="BI1947" i="10"/>
  <c r="BK1947" i="10"/>
  <c r="BL1947" i="10"/>
  <c r="BM1947" i="10"/>
  <c r="BO1947" i="10"/>
  <c r="BP1947" i="10"/>
  <c r="BQ1947" i="10"/>
  <c r="AI1948" i="10"/>
  <c r="AJ1948" i="10"/>
  <c r="AK1948" i="10"/>
  <c r="AM1948" i="10"/>
  <c r="AN1948" i="10"/>
  <c r="AO1948" i="10"/>
  <c r="AP1948" i="10"/>
  <c r="AQ1948" i="10"/>
  <c r="AR1948" i="10"/>
  <c r="AS1948" i="10"/>
  <c r="AU1948" i="10"/>
  <c r="AX1948" i="10" s="1"/>
  <c r="AV1948" i="10"/>
  <c r="AW1948" i="10"/>
  <c r="AY1948" i="10"/>
  <c r="AZ1948" i="10"/>
  <c r="BA1948" i="10"/>
  <c r="BC1948" i="10"/>
  <c r="BD1948" i="10"/>
  <c r="BE1948" i="10"/>
  <c r="BF1948" i="10"/>
  <c r="BG1948" i="10"/>
  <c r="BH1948" i="10"/>
  <c r="BI1948" i="10"/>
  <c r="BK1948" i="10"/>
  <c r="BL1948" i="10"/>
  <c r="BM1948" i="10"/>
  <c r="BO1948" i="10"/>
  <c r="BP1948" i="10"/>
  <c r="BQ1948" i="10"/>
  <c r="AI1949" i="10"/>
  <c r="AL1949" i="10" s="1"/>
  <c r="AJ1949" i="10"/>
  <c r="AK1949" i="10"/>
  <c r="AM1949" i="10"/>
  <c r="AN1949" i="10"/>
  <c r="AP1949" i="10" s="1"/>
  <c r="AO1949" i="10"/>
  <c r="AQ1949" i="10"/>
  <c r="AR1949" i="10"/>
  <c r="AS1949" i="10"/>
  <c r="AU1949" i="10"/>
  <c r="AV1949" i="10"/>
  <c r="AW1949" i="10"/>
  <c r="AY1949" i="10"/>
  <c r="AZ1949" i="10"/>
  <c r="BA1949" i="10"/>
  <c r="BB1949" i="10"/>
  <c r="BC1949" i="10"/>
  <c r="BD1949" i="10"/>
  <c r="BF1949" i="10" s="1"/>
  <c r="BE1949" i="10"/>
  <c r="BG1949" i="10"/>
  <c r="BH1949" i="10"/>
  <c r="BI1949" i="10"/>
  <c r="BK1949" i="10"/>
  <c r="BL1949" i="10"/>
  <c r="BM1949" i="10"/>
  <c r="BO1949" i="10"/>
  <c r="BP1949" i="10"/>
  <c r="BQ1949" i="10"/>
  <c r="AI1950" i="10"/>
  <c r="AJ1950" i="10"/>
  <c r="AL1950" i="10" s="1"/>
  <c r="AK1950" i="10"/>
  <c r="AM1950" i="10"/>
  <c r="AP1950" i="10" s="1"/>
  <c r="AN1950" i="10"/>
  <c r="AO1950" i="10"/>
  <c r="AQ1950" i="10"/>
  <c r="AR1950" i="10"/>
  <c r="AT1950" i="10" s="1"/>
  <c r="AS1950" i="10"/>
  <c r="AU1950" i="10"/>
  <c r="AV1950" i="10"/>
  <c r="AW1950" i="10"/>
  <c r="AX1950" i="10"/>
  <c r="AY1950" i="10"/>
  <c r="AZ1950" i="10"/>
  <c r="BA1950" i="10"/>
  <c r="BC1950" i="10"/>
  <c r="BF1950" i="10" s="1"/>
  <c r="BD1950" i="10"/>
  <c r="BE1950" i="10"/>
  <c r="BG1950" i="10"/>
  <c r="BH1950" i="10"/>
  <c r="BI1950" i="10"/>
  <c r="BK1950" i="10"/>
  <c r="BL1950" i="10"/>
  <c r="BM1950" i="10"/>
  <c r="BO1950" i="10"/>
  <c r="BP1950" i="10"/>
  <c r="BQ1950" i="10"/>
  <c r="AI1951" i="10"/>
  <c r="AJ1951" i="10"/>
  <c r="AK1951" i="10"/>
  <c r="AM1951" i="10"/>
  <c r="AN1951" i="10"/>
  <c r="AO1951" i="10"/>
  <c r="AP1951" i="10"/>
  <c r="AQ1951" i="10"/>
  <c r="AR1951" i="10"/>
  <c r="AS1951" i="10"/>
  <c r="AU1951" i="10"/>
  <c r="AX1951" i="10" s="1"/>
  <c r="AV1951" i="10"/>
  <c r="AW1951" i="10"/>
  <c r="AY1951" i="10"/>
  <c r="AZ1951" i="10"/>
  <c r="BA1951" i="10"/>
  <c r="BC1951" i="10"/>
  <c r="BD1951" i="10"/>
  <c r="BF1951" i="10" s="1"/>
  <c r="BE1951" i="10"/>
  <c r="BG1951" i="10"/>
  <c r="BH1951" i="10"/>
  <c r="BI1951" i="10"/>
  <c r="BK1951" i="10"/>
  <c r="BL1951" i="10"/>
  <c r="BM1951" i="10"/>
  <c r="BO1951" i="10"/>
  <c r="BP1951" i="10"/>
  <c r="BQ1951" i="10"/>
  <c r="AI1952" i="10"/>
  <c r="AJ1952" i="10"/>
  <c r="AL1952" i="10" s="1"/>
  <c r="AK1952" i="10"/>
  <c r="AM1952" i="10"/>
  <c r="AN1952" i="10"/>
  <c r="AP1952" i="10" s="1"/>
  <c r="AO1952" i="10"/>
  <c r="AQ1952" i="10"/>
  <c r="AR1952" i="10"/>
  <c r="AS1952" i="10"/>
  <c r="AU1952" i="10"/>
  <c r="AV1952" i="10"/>
  <c r="AW1952" i="10"/>
  <c r="AY1952" i="10"/>
  <c r="AZ1952" i="10"/>
  <c r="BA1952" i="10"/>
  <c r="BB1952" i="10"/>
  <c r="BC1952" i="10"/>
  <c r="BD1952" i="10"/>
  <c r="BE1952" i="10"/>
  <c r="BG1952" i="10"/>
  <c r="BH1952" i="10"/>
  <c r="BI1952" i="10"/>
  <c r="BK1952" i="10"/>
  <c r="BL1952" i="10"/>
  <c r="BM1952" i="10"/>
  <c r="BO1952" i="10"/>
  <c r="BP1952" i="10"/>
  <c r="BQ1952" i="10"/>
  <c r="AI1953" i="10"/>
  <c r="AJ1953" i="10"/>
  <c r="AK1953" i="10"/>
  <c r="AM1953" i="10"/>
  <c r="AN1953" i="10"/>
  <c r="AO1953" i="10"/>
  <c r="AP1953" i="10"/>
  <c r="AQ1953" i="10"/>
  <c r="AR1953" i="10"/>
  <c r="AS1953" i="10"/>
  <c r="AU1953" i="10"/>
  <c r="AV1953" i="10"/>
  <c r="AW1953" i="10"/>
  <c r="AY1953" i="10"/>
  <c r="AZ1953" i="10"/>
  <c r="BB1953" i="10" s="1"/>
  <c r="BA1953" i="10"/>
  <c r="BC1953" i="10"/>
  <c r="BD1953" i="10"/>
  <c r="BE1953" i="10"/>
  <c r="BG1953" i="10"/>
  <c r="BH1953" i="10"/>
  <c r="BI1953" i="10"/>
  <c r="BK1953" i="10"/>
  <c r="BL1953" i="10"/>
  <c r="BM1953" i="10"/>
  <c r="BO1953" i="10"/>
  <c r="BP1953" i="10"/>
  <c r="BQ1953" i="10"/>
  <c r="AI1954" i="10"/>
  <c r="AJ1954" i="10"/>
  <c r="AK1954" i="10"/>
  <c r="AM1954" i="10"/>
  <c r="AN1954" i="10"/>
  <c r="AO1954" i="10"/>
  <c r="AQ1954" i="10"/>
  <c r="AR1954" i="10"/>
  <c r="AS1954" i="10"/>
  <c r="AT1954" i="10"/>
  <c r="AU1954" i="10"/>
  <c r="AV1954" i="10"/>
  <c r="AX1954" i="10" s="1"/>
  <c r="AW1954" i="10"/>
  <c r="AY1954" i="10"/>
  <c r="BB1954" i="10" s="1"/>
  <c r="AZ1954" i="10"/>
  <c r="BA1954" i="10"/>
  <c r="BC1954" i="10"/>
  <c r="BD1954" i="10"/>
  <c r="BE1954" i="10"/>
  <c r="BG1954" i="10"/>
  <c r="BH1954" i="10"/>
  <c r="BI1954" i="10"/>
  <c r="BK1954" i="10"/>
  <c r="BL1954" i="10"/>
  <c r="BM1954" i="10"/>
  <c r="BO1954" i="10"/>
  <c r="BP1954" i="10"/>
  <c r="BQ1954" i="10"/>
  <c r="AI1955" i="10"/>
  <c r="AJ1955" i="10"/>
  <c r="AK1955" i="10"/>
  <c r="AM1955" i="10"/>
  <c r="AN1955" i="10"/>
  <c r="AO1955" i="10"/>
  <c r="AQ1955" i="10"/>
  <c r="AR1955" i="10"/>
  <c r="AT1955" i="10" s="1"/>
  <c r="AS1955" i="10"/>
  <c r="AU1955" i="10"/>
  <c r="AV1955" i="10"/>
  <c r="AX1955" i="10" s="1"/>
  <c r="AW1955" i="10"/>
  <c r="AY1955" i="10"/>
  <c r="AZ1955" i="10"/>
  <c r="BA1955" i="10"/>
  <c r="BC1955" i="10"/>
  <c r="BD1955" i="10"/>
  <c r="BE1955" i="10"/>
  <c r="BG1955" i="10"/>
  <c r="BH1955" i="10"/>
  <c r="BI1955" i="10"/>
  <c r="BK1955" i="10"/>
  <c r="BL1955" i="10"/>
  <c r="BM1955" i="10"/>
  <c r="BO1955" i="10"/>
  <c r="BP1955" i="10"/>
  <c r="BQ1955" i="10"/>
  <c r="AI1956" i="10"/>
  <c r="AJ1956" i="10"/>
  <c r="AL1956" i="10" s="1"/>
  <c r="AK1956" i="10"/>
  <c r="AM1956" i="10"/>
  <c r="AN1956" i="10"/>
  <c r="AO1956" i="10"/>
  <c r="AP1956" i="10" s="1"/>
  <c r="AQ1956" i="10"/>
  <c r="AR1956" i="10"/>
  <c r="AS1956" i="10"/>
  <c r="AU1956" i="10"/>
  <c r="AV1956" i="10"/>
  <c r="AW1956" i="10"/>
  <c r="AX1956" i="10"/>
  <c r="AY1956" i="10"/>
  <c r="AZ1956" i="10"/>
  <c r="BA1956" i="10"/>
  <c r="BC1956" i="10"/>
  <c r="BF1956" i="10" s="1"/>
  <c r="BD1956" i="10"/>
  <c r="BE1956" i="10"/>
  <c r="BG1956" i="10"/>
  <c r="BH1956" i="10"/>
  <c r="BI1956" i="10"/>
  <c r="BK1956" i="10"/>
  <c r="BL1956" i="10"/>
  <c r="BM1956" i="10"/>
  <c r="BO1956" i="10"/>
  <c r="BP1956" i="10"/>
  <c r="BQ1956" i="10"/>
  <c r="AI1957" i="10"/>
  <c r="AJ1957" i="10"/>
  <c r="AL1957" i="10" s="1"/>
  <c r="AK1957" i="10"/>
  <c r="AM1957" i="10"/>
  <c r="AN1957" i="10"/>
  <c r="AO1957" i="10"/>
  <c r="AQ1957" i="10"/>
  <c r="AR1957" i="10"/>
  <c r="AT1957" i="10" s="1"/>
  <c r="AS1957" i="10"/>
  <c r="AU1957" i="10"/>
  <c r="AV1957" i="10"/>
  <c r="AW1957" i="10"/>
  <c r="AY1957" i="10"/>
  <c r="AZ1957" i="10"/>
  <c r="BA1957" i="10"/>
  <c r="BB1957" i="10"/>
  <c r="BC1957" i="10"/>
  <c r="BD1957" i="10"/>
  <c r="BF1957" i="10" s="1"/>
  <c r="BE1957" i="10"/>
  <c r="BG1957" i="10"/>
  <c r="BH1957" i="10"/>
  <c r="BI1957" i="10"/>
  <c r="BK1957" i="10"/>
  <c r="BL1957" i="10"/>
  <c r="BM1957" i="10"/>
  <c r="BO1957" i="10"/>
  <c r="BP1957" i="10"/>
  <c r="BQ1957" i="10"/>
  <c r="AI1958" i="10"/>
  <c r="AJ1958" i="10"/>
  <c r="AL1958" i="10" s="1"/>
  <c r="AK1958" i="10"/>
  <c r="AM1958" i="10"/>
  <c r="AN1958" i="10"/>
  <c r="AO1958" i="10"/>
  <c r="AQ1958" i="10"/>
  <c r="AR1958" i="10"/>
  <c r="AS1958" i="10"/>
  <c r="AU1958" i="10"/>
  <c r="AV1958" i="10"/>
  <c r="AX1958" i="10" s="1"/>
  <c r="AW1958" i="10"/>
  <c r="AY1958" i="10"/>
  <c r="AZ1958" i="10"/>
  <c r="BA1958" i="10"/>
  <c r="BC1958" i="10"/>
  <c r="BD1958" i="10"/>
  <c r="BF1958" i="10" s="1"/>
  <c r="BE1958" i="10"/>
  <c r="BG1958" i="10"/>
  <c r="BH1958" i="10"/>
  <c r="BI1958" i="10"/>
  <c r="BK1958" i="10"/>
  <c r="BL1958" i="10"/>
  <c r="BM1958" i="10"/>
  <c r="BO1958" i="10"/>
  <c r="BP1958" i="10"/>
  <c r="BQ1958" i="10"/>
  <c r="AI1959" i="10"/>
  <c r="AJ1959" i="10"/>
  <c r="AK1959" i="10"/>
  <c r="AM1959" i="10"/>
  <c r="AN1959" i="10"/>
  <c r="AO1959" i="10"/>
  <c r="AP1959" i="10"/>
  <c r="AQ1959" i="10"/>
  <c r="AR1959" i="10"/>
  <c r="AS1959" i="10"/>
  <c r="AU1959" i="10"/>
  <c r="AV1959" i="10"/>
  <c r="AW1959" i="10"/>
  <c r="AY1959" i="10"/>
  <c r="AZ1959" i="10"/>
  <c r="BA1959" i="10"/>
  <c r="BC1959" i="10"/>
  <c r="BD1959" i="10"/>
  <c r="BF1959" i="10" s="1"/>
  <c r="BE1959" i="10"/>
  <c r="BG1959" i="10"/>
  <c r="BH1959" i="10"/>
  <c r="BI1959" i="10"/>
  <c r="BK1959" i="10"/>
  <c r="BL1959" i="10"/>
  <c r="BM1959" i="10"/>
  <c r="BO1959" i="10"/>
  <c r="BP1959" i="10"/>
  <c r="BQ1959" i="10"/>
  <c r="AI1960" i="10"/>
  <c r="AJ1960" i="10"/>
  <c r="AK1960" i="10"/>
  <c r="AL1960" i="10"/>
  <c r="AM1960" i="10"/>
  <c r="AN1960" i="10"/>
  <c r="AO1960" i="10"/>
  <c r="AP1960" i="10"/>
  <c r="AQ1960" i="10"/>
  <c r="AR1960" i="10"/>
  <c r="AS1960" i="10"/>
  <c r="AT1960" i="10"/>
  <c r="AU1960" i="10"/>
  <c r="AV1960" i="10"/>
  <c r="AW1960" i="10"/>
  <c r="AX1960" i="10"/>
  <c r="AY1960" i="10"/>
  <c r="AZ1960" i="10"/>
  <c r="BA1960" i="10"/>
  <c r="BB1960" i="10"/>
  <c r="BC1960" i="10"/>
  <c r="BD1960" i="10"/>
  <c r="BE1960" i="10"/>
  <c r="BF1960" i="10"/>
  <c r="BG1960" i="10"/>
  <c r="BH1960" i="10"/>
  <c r="BI1960" i="10"/>
  <c r="BK1960" i="10"/>
  <c r="BL1960" i="10"/>
  <c r="BM1960" i="10"/>
  <c r="BO1960" i="10"/>
  <c r="BP1960" i="10"/>
  <c r="BQ1960" i="10"/>
  <c r="AI1961" i="10"/>
  <c r="AJ1961" i="10"/>
  <c r="AK1961" i="10"/>
  <c r="AM1961" i="10"/>
  <c r="AP1961" i="10" s="1"/>
  <c r="AN1961" i="10"/>
  <c r="AO1961" i="10"/>
  <c r="AQ1961" i="10"/>
  <c r="AR1961" i="10"/>
  <c r="AT1961" i="10" s="1"/>
  <c r="AS1961" i="10"/>
  <c r="AU1961" i="10"/>
  <c r="AV1961" i="10"/>
  <c r="AW1961" i="10"/>
  <c r="AY1961" i="10"/>
  <c r="AZ1961" i="10"/>
  <c r="BA1961" i="10"/>
  <c r="BC1961" i="10"/>
  <c r="BD1961" i="10"/>
  <c r="BE1961" i="10"/>
  <c r="BG1961" i="10"/>
  <c r="BH1961" i="10"/>
  <c r="BI1961" i="10"/>
  <c r="BK1961" i="10"/>
  <c r="BL1961" i="10"/>
  <c r="BM1961" i="10"/>
  <c r="BO1961" i="10"/>
  <c r="BP1961" i="10"/>
  <c r="BQ1961" i="10"/>
  <c r="AI1962" i="10"/>
  <c r="AJ1962" i="10"/>
  <c r="AK1962" i="10"/>
  <c r="AL1962" i="10"/>
  <c r="AM1962" i="10"/>
  <c r="AN1962" i="10"/>
  <c r="AO1962" i="10"/>
  <c r="AQ1962" i="10"/>
  <c r="AT1962" i="10" s="1"/>
  <c r="AR1962" i="10"/>
  <c r="AS1962" i="10"/>
  <c r="AU1962" i="10"/>
  <c r="AV1962" i="10"/>
  <c r="AW1962" i="10"/>
  <c r="AY1962" i="10"/>
  <c r="AZ1962" i="10"/>
  <c r="BA1962" i="10"/>
  <c r="BC1962" i="10"/>
  <c r="BD1962" i="10"/>
  <c r="BE1962" i="10"/>
  <c r="BG1962" i="10"/>
  <c r="BH1962" i="10"/>
  <c r="BI1962" i="10"/>
  <c r="BK1962" i="10"/>
  <c r="BL1962" i="10"/>
  <c r="BM1962" i="10"/>
  <c r="BO1962" i="10"/>
  <c r="BP1962" i="10"/>
  <c r="BQ1962" i="10"/>
  <c r="AI1963" i="10"/>
  <c r="AJ1963" i="10"/>
  <c r="AL1963" i="10" s="1"/>
  <c r="AK1963" i="10"/>
  <c r="AM1963" i="10"/>
  <c r="AN1963" i="10"/>
  <c r="AP1963" i="10" s="1"/>
  <c r="AO1963" i="10"/>
  <c r="AQ1963" i="10"/>
  <c r="AR1963" i="10"/>
  <c r="AS1963" i="10"/>
  <c r="AU1963" i="10"/>
  <c r="AV1963" i="10"/>
  <c r="AW1963" i="10"/>
  <c r="AY1963" i="10"/>
  <c r="AZ1963" i="10"/>
  <c r="BA1963" i="10"/>
  <c r="BB1963" i="10"/>
  <c r="BC1963" i="10"/>
  <c r="BD1963" i="10"/>
  <c r="BF1963" i="10" s="1"/>
  <c r="BE1963" i="10"/>
  <c r="BG1963" i="10"/>
  <c r="BH1963" i="10"/>
  <c r="BI1963" i="10"/>
  <c r="BK1963" i="10"/>
  <c r="BL1963" i="10"/>
  <c r="BM1963" i="10"/>
  <c r="BO1963" i="10"/>
  <c r="BP1963" i="10"/>
  <c r="BQ1963" i="10"/>
  <c r="AI1964" i="10"/>
  <c r="AJ1964" i="10"/>
  <c r="AK1964" i="10"/>
  <c r="AL1964" i="10"/>
  <c r="AM1964" i="10"/>
  <c r="AP1964" i="10" s="1"/>
  <c r="AN1964" i="10"/>
  <c r="AO1964" i="10"/>
  <c r="AQ1964" i="10"/>
  <c r="AR1964" i="10"/>
  <c r="AS1964" i="10"/>
  <c r="AT1964" i="10"/>
  <c r="AU1964" i="10"/>
  <c r="AX1964" i="10" s="1"/>
  <c r="AV1964" i="10"/>
  <c r="AW1964" i="10"/>
  <c r="AY1964" i="10"/>
  <c r="AZ1964" i="10"/>
  <c r="BA1964" i="10"/>
  <c r="BB1964" i="10"/>
  <c r="BC1964" i="10"/>
  <c r="BF1964" i="10" s="1"/>
  <c r="BD1964" i="10"/>
  <c r="BE1964" i="10"/>
  <c r="BG1964" i="10"/>
  <c r="BH1964" i="10"/>
  <c r="BI1964" i="10"/>
  <c r="BK1964" i="10"/>
  <c r="BL1964" i="10"/>
  <c r="BM1964" i="10"/>
  <c r="BO1964" i="10"/>
  <c r="BP1964" i="10"/>
  <c r="BQ1964" i="10"/>
  <c r="AI1965" i="10"/>
  <c r="AJ1965" i="10"/>
  <c r="AK1965" i="10"/>
  <c r="AM1965" i="10"/>
  <c r="AN1965" i="10"/>
  <c r="AO1965" i="10"/>
  <c r="AQ1965" i="10"/>
  <c r="AR1965" i="10"/>
  <c r="AT1965" i="10" s="1"/>
  <c r="AS1965" i="10"/>
  <c r="AU1965" i="10"/>
  <c r="AV1965" i="10"/>
  <c r="AX1965" i="10" s="1"/>
  <c r="AW1965" i="10"/>
  <c r="AY1965" i="10"/>
  <c r="AZ1965" i="10"/>
  <c r="BA1965" i="10"/>
  <c r="BC1965" i="10"/>
  <c r="BD1965" i="10"/>
  <c r="BE1965" i="10"/>
  <c r="BG1965" i="10"/>
  <c r="BH1965" i="10"/>
  <c r="BI1965" i="10"/>
  <c r="BK1965" i="10"/>
  <c r="BL1965" i="10"/>
  <c r="BM1965" i="10"/>
  <c r="BO1965" i="10"/>
  <c r="BP1965" i="10"/>
  <c r="BQ1965" i="10"/>
  <c r="AI1966" i="10"/>
  <c r="AJ1966" i="10"/>
  <c r="AK1966" i="10"/>
  <c r="AM1966" i="10"/>
  <c r="AP1966" i="10" s="1"/>
  <c r="AN1966" i="10"/>
  <c r="AO1966" i="10"/>
  <c r="AQ1966" i="10"/>
  <c r="AR1966" i="10"/>
  <c r="AT1966" i="10" s="1"/>
  <c r="AS1966" i="10"/>
  <c r="AU1966" i="10"/>
  <c r="AX1966" i="10" s="1"/>
  <c r="AV1966" i="10"/>
  <c r="AW1966" i="10"/>
  <c r="AY1966" i="10"/>
  <c r="AZ1966" i="10"/>
  <c r="BA1966" i="10"/>
  <c r="BC1966" i="10"/>
  <c r="BD1966" i="10"/>
  <c r="BF1966" i="10" s="1"/>
  <c r="BE1966" i="10"/>
  <c r="BG1966" i="10"/>
  <c r="BH1966" i="10"/>
  <c r="BI1966" i="10"/>
  <c r="BK1966" i="10"/>
  <c r="BL1966" i="10"/>
  <c r="BM1966" i="10"/>
  <c r="BO1966" i="10"/>
  <c r="BP1966" i="10"/>
  <c r="BQ1966" i="10"/>
  <c r="AI1967" i="10"/>
  <c r="AJ1967" i="10"/>
  <c r="AK1967" i="10"/>
  <c r="AM1967" i="10"/>
  <c r="AN1967" i="10"/>
  <c r="AP1967" i="10" s="1"/>
  <c r="AO1967" i="10"/>
  <c r="AQ1967" i="10"/>
  <c r="AR1967" i="10"/>
  <c r="AT1967" i="10" s="1"/>
  <c r="AS1967" i="10"/>
  <c r="AU1967" i="10"/>
  <c r="AV1967" i="10"/>
  <c r="AW1967" i="10"/>
  <c r="AX1967" i="10" s="1"/>
  <c r="AY1967" i="10"/>
  <c r="AZ1967" i="10"/>
  <c r="BA1967" i="10"/>
  <c r="BC1967" i="10"/>
  <c r="BD1967" i="10"/>
  <c r="BE1967" i="10"/>
  <c r="BF1967" i="10"/>
  <c r="BG1967" i="10"/>
  <c r="BH1967" i="10"/>
  <c r="BI1967" i="10"/>
  <c r="BK1967" i="10"/>
  <c r="BL1967" i="10"/>
  <c r="BM1967" i="10"/>
  <c r="BO1967" i="10"/>
  <c r="BP1967" i="10"/>
  <c r="BQ1967" i="10"/>
  <c r="AI1968" i="10"/>
  <c r="AJ1968" i="10"/>
  <c r="AK1968" i="10"/>
  <c r="AL1968" i="10" s="1"/>
  <c r="AM1968" i="10"/>
  <c r="AN1968" i="10"/>
  <c r="AO1968" i="10"/>
  <c r="AQ1968" i="10"/>
  <c r="AR1968" i="10"/>
  <c r="AS1968" i="10"/>
  <c r="AT1968" i="10"/>
  <c r="AU1968" i="10"/>
  <c r="AV1968" i="10"/>
  <c r="AW1968" i="10"/>
  <c r="AY1968" i="10"/>
  <c r="BB1968" i="10" s="1"/>
  <c r="AZ1968" i="10"/>
  <c r="BA1968" i="10"/>
  <c r="BC1968" i="10"/>
  <c r="BD1968" i="10"/>
  <c r="BE1968" i="10"/>
  <c r="BG1968" i="10"/>
  <c r="BH1968" i="10"/>
  <c r="BI1968" i="10"/>
  <c r="BK1968" i="10"/>
  <c r="BL1968" i="10"/>
  <c r="BM1968" i="10"/>
  <c r="BO1968" i="10"/>
  <c r="BP1968" i="10"/>
  <c r="BQ1968" i="10"/>
  <c r="AI1969" i="10"/>
  <c r="AJ1969" i="10"/>
  <c r="AL1969" i="10" s="1"/>
  <c r="AK1969" i="10"/>
  <c r="AM1969" i="10"/>
  <c r="AN1969" i="10"/>
  <c r="AO1969" i="10"/>
  <c r="AQ1969" i="10"/>
  <c r="AR1969" i="10"/>
  <c r="AT1969" i="10" s="1"/>
  <c r="AS1969" i="10"/>
  <c r="AU1969" i="10"/>
  <c r="AV1969" i="10"/>
  <c r="AW1969" i="10"/>
  <c r="AY1969" i="10"/>
  <c r="AZ1969" i="10"/>
  <c r="BA1969" i="10"/>
  <c r="BC1969" i="10"/>
  <c r="BF1969" i="10" s="1"/>
  <c r="BD1969" i="10"/>
  <c r="BE1969" i="10"/>
  <c r="BG1969" i="10"/>
  <c r="BH1969" i="10"/>
  <c r="BI1969" i="10"/>
  <c r="BK1969" i="10"/>
  <c r="BL1969" i="10"/>
  <c r="BM1969" i="10"/>
  <c r="BO1969" i="10"/>
  <c r="BP1969" i="10"/>
  <c r="BQ1969" i="10"/>
  <c r="AI1970" i="10"/>
  <c r="AJ1970" i="10"/>
  <c r="AK1970" i="10"/>
  <c r="AM1970" i="10"/>
  <c r="AN1970" i="10"/>
  <c r="AO1970" i="10"/>
  <c r="AQ1970" i="10"/>
  <c r="AR1970" i="10"/>
  <c r="AS1970" i="10"/>
  <c r="AU1970" i="10"/>
  <c r="AV1970" i="10"/>
  <c r="AX1970" i="10" s="1"/>
  <c r="AW1970" i="10"/>
  <c r="AY1970" i="10"/>
  <c r="BB1970" i="10" s="1"/>
  <c r="AZ1970" i="10"/>
  <c r="BA1970" i="10"/>
  <c r="BC1970" i="10"/>
  <c r="BD1970" i="10"/>
  <c r="BE1970" i="10"/>
  <c r="BG1970" i="10"/>
  <c r="BH1970" i="10"/>
  <c r="BI1970" i="10"/>
  <c r="BK1970" i="10"/>
  <c r="BL1970" i="10"/>
  <c r="BM1970" i="10"/>
  <c r="BO1970" i="10"/>
  <c r="BP1970" i="10"/>
  <c r="BQ1970" i="10"/>
  <c r="AI1971" i="10"/>
  <c r="AJ1971" i="10"/>
  <c r="AK1971" i="10"/>
  <c r="AM1971" i="10"/>
  <c r="AN1971" i="10"/>
  <c r="AP1971" i="10" s="1"/>
  <c r="AO1971" i="10"/>
  <c r="AQ1971" i="10"/>
  <c r="AR1971" i="10"/>
  <c r="AS1971" i="10"/>
  <c r="AU1971" i="10"/>
  <c r="AV1971" i="10"/>
  <c r="AX1971" i="10" s="1"/>
  <c r="AW1971" i="10"/>
  <c r="AY1971" i="10"/>
  <c r="BB1971" i="10" s="1"/>
  <c r="AZ1971" i="10"/>
  <c r="BA1971" i="10"/>
  <c r="BC1971" i="10"/>
  <c r="BD1971" i="10"/>
  <c r="BF1971" i="10" s="1"/>
  <c r="BE1971" i="10"/>
  <c r="BG1971" i="10"/>
  <c r="BH1971" i="10"/>
  <c r="BI1971" i="10"/>
  <c r="BK1971" i="10"/>
  <c r="BL1971" i="10"/>
  <c r="BM1971" i="10"/>
  <c r="BO1971" i="10"/>
  <c r="BP1971" i="10"/>
  <c r="BQ1971" i="10"/>
  <c r="AI1972" i="10"/>
  <c r="AJ1972" i="10"/>
  <c r="AL1972" i="10" s="1"/>
  <c r="AK1972" i="10"/>
  <c r="AM1972" i="10"/>
  <c r="AN1972" i="10"/>
  <c r="AO1972" i="10"/>
  <c r="AQ1972" i="10"/>
  <c r="AR1972" i="10"/>
  <c r="AT1972" i="10" s="1"/>
  <c r="AS1972" i="10"/>
  <c r="AU1972" i="10"/>
  <c r="AX1972" i="10" s="1"/>
  <c r="AV1972" i="10"/>
  <c r="AW1972" i="10"/>
  <c r="AY1972" i="10"/>
  <c r="AZ1972" i="10"/>
  <c r="BB1972" i="10" s="1"/>
  <c r="BA1972" i="10"/>
  <c r="BC1972" i="10"/>
  <c r="BD1972" i="10"/>
  <c r="BE1972" i="10"/>
  <c r="BG1972" i="10"/>
  <c r="BH1972" i="10"/>
  <c r="BI1972" i="10"/>
  <c r="BK1972" i="10"/>
  <c r="BL1972" i="10"/>
  <c r="BM1972" i="10"/>
  <c r="BO1972" i="10"/>
  <c r="BP1972" i="10"/>
  <c r="BQ1972" i="10"/>
  <c r="AI1973" i="10"/>
  <c r="AJ1973" i="10"/>
  <c r="AK1973" i="10"/>
  <c r="AM1973" i="10"/>
  <c r="AN1973" i="10"/>
  <c r="AP1973" i="10" s="1"/>
  <c r="AO1973" i="10"/>
  <c r="AQ1973" i="10"/>
  <c r="AR1973" i="10"/>
  <c r="AS1973" i="10"/>
  <c r="AU1973" i="10"/>
  <c r="AV1973" i="10"/>
  <c r="AW1973" i="10"/>
  <c r="AY1973" i="10"/>
  <c r="AZ1973" i="10"/>
  <c r="BA1973" i="10"/>
  <c r="BC1973" i="10"/>
  <c r="BD1973" i="10"/>
  <c r="BF1973" i="10" s="1"/>
  <c r="BE1973" i="10"/>
  <c r="BG1973" i="10"/>
  <c r="BH1973" i="10"/>
  <c r="BI1973" i="10"/>
  <c r="BK1973" i="10"/>
  <c r="BL1973" i="10"/>
  <c r="BM1973" i="10"/>
  <c r="BO1973" i="10"/>
  <c r="BP1973" i="10"/>
  <c r="BQ1973" i="10"/>
  <c r="AI1974" i="10"/>
  <c r="AJ1974" i="10"/>
  <c r="AK1974" i="10"/>
  <c r="AM1974" i="10"/>
  <c r="AP1974" i="10" s="1"/>
  <c r="AN1974" i="10"/>
  <c r="AO1974" i="10"/>
  <c r="AQ1974" i="10"/>
  <c r="AR1974" i="10"/>
  <c r="AS1974" i="10"/>
  <c r="AU1974" i="10"/>
  <c r="AV1974" i="10"/>
  <c r="AW1974" i="10"/>
  <c r="AY1974" i="10"/>
  <c r="AZ1974" i="10"/>
  <c r="BB1974" i="10" s="1"/>
  <c r="BA1974" i="10"/>
  <c r="BC1974" i="10"/>
  <c r="BD1974" i="10"/>
  <c r="BF1974" i="10" s="1"/>
  <c r="BE1974" i="10"/>
  <c r="BG1974" i="10"/>
  <c r="BH1974" i="10"/>
  <c r="BI1974" i="10"/>
  <c r="BK1974" i="10"/>
  <c r="BL1974" i="10"/>
  <c r="BM1974" i="10"/>
  <c r="BO1974" i="10"/>
  <c r="BP1974" i="10"/>
  <c r="BQ1974" i="10"/>
  <c r="AI1975" i="10"/>
  <c r="AJ1975" i="10"/>
  <c r="AK1975" i="10"/>
  <c r="AM1975" i="10"/>
  <c r="AN1975" i="10"/>
  <c r="AP1975" i="10" s="1"/>
  <c r="AO1975" i="10"/>
  <c r="AQ1975" i="10"/>
  <c r="AR1975" i="10"/>
  <c r="AS1975" i="10"/>
  <c r="AU1975" i="10"/>
  <c r="AV1975" i="10"/>
  <c r="AW1975" i="10"/>
  <c r="AX1975" i="10"/>
  <c r="AY1975" i="10"/>
  <c r="AZ1975" i="10"/>
  <c r="BB1975" i="10" s="1"/>
  <c r="BA1975" i="10"/>
  <c r="BC1975" i="10"/>
  <c r="BD1975" i="10"/>
  <c r="BF1975" i="10" s="1"/>
  <c r="BE1975" i="10"/>
  <c r="BG1975" i="10"/>
  <c r="BH1975" i="10"/>
  <c r="BI1975" i="10"/>
  <c r="BK1975" i="10"/>
  <c r="BL1975" i="10"/>
  <c r="BM1975" i="10"/>
  <c r="BO1975" i="10"/>
  <c r="BP1975" i="10"/>
  <c r="BQ1975" i="10"/>
  <c r="AI1976" i="10"/>
  <c r="AJ1976" i="10"/>
  <c r="AK1976" i="10"/>
  <c r="AM1976" i="10"/>
  <c r="AN1976" i="10"/>
  <c r="AP1976" i="10" s="1"/>
  <c r="AO1976" i="10"/>
  <c r="AQ1976" i="10"/>
  <c r="AT1976" i="10" s="1"/>
  <c r="AR1976" i="10"/>
  <c r="AS1976" i="10"/>
  <c r="AU1976" i="10"/>
  <c r="AV1976" i="10"/>
  <c r="AW1976" i="10"/>
  <c r="AY1976" i="10"/>
  <c r="AZ1976" i="10"/>
  <c r="BA1976" i="10"/>
  <c r="BB1976" i="10"/>
  <c r="BC1976" i="10"/>
  <c r="BD1976" i="10"/>
  <c r="BE1976" i="10"/>
  <c r="BG1976" i="10"/>
  <c r="BH1976" i="10"/>
  <c r="BI1976" i="10"/>
  <c r="BK1976" i="10"/>
  <c r="BL1976" i="10"/>
  <c r="BM1976" i="10"/>
  <c r="BO1976" i="10"/>
  <c r="BP1976" i="10"/>
  <c r="BQ1976" i="10"/>
  <c r="AI1977" i="10"/>
  <c r="AL1977" i="10" s="1"/>
  <c r="AJ1977" i="10"/>
  <c r="AK1977" i="10"/>
  <c r="AM1977" i="10"/>
  <c r="AN1977" i="10"/>
  <c r="AP1977" i="10" s="1"/>
  <c r="AO1977" i="10"/>
  <c r="AQ1977" i="10"/>
  <c r="AR1977" i="10"/>
  <c r="AS1977" i="10"/>
  <c r="AU1977" i="10"/>
  <c r="AV1977" i="10"/>
  <c r="AW1977" i="10"/>
  <c r="AY1977" i="10"/>
  <c r="AZ1977" i="10"/>
  <c r="BA1977" i="10"/>
  <c r="BB1977" i="10"/>
  <c r="BC1977" i="10"/>
  <c r="BD1977" i="10"/>
  <c r="BE1977" i="10"/>
  <c r="BG1977" i="10"/>
  <c r="BH1977" i="10"/>
  <c r="BI1977" i="10"/>
  <c r="BK1977" i="10"/>
  <c r="BL1977" i="10"/>
  <c r="BM1977" i="10"/>
  <c r="BO1977" i="10"/>
  <c r="BP1977" i="10"/>
  <c r="BQ1977" i="10"/>
  <c r="AI1978" i="10"/>
  <c r="AJ1978" i="10"/>
  <c r="AL1978" i="10" s="1"/>
  <c r="AK1978" i="10"/>
  <c r="AM1978" i="10"/>
  <c r="AN1978" i="10"/>
  <c r="AO1978" i="10"/>
  <c r="AQ1978" i="10"/>
  <c r="AR1978" i="10"/>
  <c r="AS1978" i="10"/>
  <c r="AU1978" i="10"/>
  <c r="AV1978" i="10"/>
  <c r="AW1978" i="10"/>
  <c r="AY1978" i="10"/>
  <c r="AZ1978" i="10"/>
  <c r="BB1978" i="10" s="1"/>
  <c r="BA1978" i="10"/>
  <c r="BC1978" i="10"/>
  <c r="BD1978" i="10"/>
  <c r="BF1978" i="10" s="1"/>
  <c r="BE1978" i="10"/>
  <c r="BG1978" i="10"/>
  <c r="BH1978" i="10"/>
  <c r="BI1978" i="10"/>
  <c r="BK1978" i="10"/>
  <c r="BL1978" i="10"/>
  <c r="BM1978" i="10"/>
  <c r="BO1978" i="10"/>
  <c r="BP1978" i="10"/>
  <c r="BQ1978" i="10"/>
  <c r="AI1979" i="10"/>
  <c r="AJ1979" i="10"/>
  <c r="AK1979" i="10"/>
  <c r="AL1979" i="10"/>
  <c r="AM1979" i="10"/>
  <c r="AN1979" i="10"/>
  <c r="AO1979" i="10"/>
  <c r="AP1979" i="10"/>
  <c r="AQ1979" i="10"/>
  <c r="AR1979" i="10"/>
  <c r="AS1979" i="10"/>
  <c r="AT1979" i="10"/>
  <c r="AU1979" i="10"/>
  <c r="AV1979" i="10"/>
  <c r="AW1979" i="10"/>
  <c r="AX1979" i="10"/>
  <c r="AY1979" i="10"/>
  <c r="AZ1979" i="10"/>
  <c r="BA1979" i="10"/>
  <c r="BB1979" i="10"/>
  <c r="BC1979" i="10"/>
  <c r="BD1979" i="10"/>
  <c r="BE1979" i="10"/>
  <c r="BF1979" i="10"/>
  <c r="BG1979" i="10"/>
  <c r="BH1979" i="10"/>
  <c r="BI1979" i="10"/>
  <c r="BK1979" i="10"/>
  <c r="BL1979" i="10"/>
  <c r="BM1979" i="10"/>
  <c r="BO1979" i="10"/>
  <c r="BP1979" i="10"/>
  <c r="BQ1979" i="10"/>
  <c r="AI1980" i="10"/>
  <c r="AJ1980" i="10"/>
  <c r="AK1980" i="10"/>
  <c r="AL1980" i="10"/>
  <c r="AM1980" i="10"/>
  <c r="AN1980" i="10"/>
  <c r="AO1980" i="10"/>
  <c r="AP1980" i="10"/>
  <c r="AQ1980" i="10"/>
  <c r="AR1980" i="10"/>
  <c r="AS1980" i="10"/>
  <c r="AT1980" i="10"/>
  <c r="AU1980" i="10"/>
  <c r="AV1980" i="10"/>
  <c r="AW1980" i="10"/>
  <c r="AX1980" i="10"/>
  <c r="AY1980" i="10"/>
  <c r="AZ1980" i="10"/>
  <c r="BA1980" i="10"/>
  <c r="BB1980" i="10"/>
  <c r="BC1980" i="10"/>
  <c r="BD1980" i="10"/>
  <c r="BE1980" i="10"/>
  <c r="BF1980" i="10"/>
  <c r="BG1980" i="10"/>
  <c r="BH1980" i="10"/>
  <c r="BI1980" i="10"/>
  <c r="BK1980" i="10"/>
  <c r="BL1980" i="10"/>
  <c r="BM1980" i="10"/>
  <c r="BO1980" i="10"/>
  <c r="BP1980" i="10"/>
  <c r="BQ1980" i="10"/>
  <c r="AI1981" i="10"/>
  <c r="AJ1981" i="10"/>
  <c r="AL1981" i="10" s="1"/>
  <c r="AK1981" i="10"/>
  <c r="AM1981" i="10"/>
  <c r="AN1981" i="10"/>
  <c r="AO1981" i="10"/>
  <c r="AQ1981" i="10"/>
  <c r="AR1981" i="10"/>
  <c r="AT1981" i="10" s="1"/>
  <c r="AS1981" i="10"/>
  <c r="AU1981" i="10"/>
  <c r="AV1981" i="10"/>
  <c r="AW1981" i="10"/>
  <c r="AY1981" i="10"/>
  <c r="AZ1981" i="10"/>
  <c r="BA1981" i="10"/>
  <c r="BC1981" i="10"/>
  <c r="BD1981" i="10"/>
  <c r="BE1981" i="10"/>
  <c r="BG1981" i="10"/>
  <c r="BH1981" i="10"/>
  <c r="BI1981" i="10"/>
  <c r="BK1981" i="10"/>
  <c r="BL1981" i="10"/>
  <c r="BM1981" i="10"/>
  <c r="BO1981" i="10"/>
  <c r="BP1981" i="10"/>
  <c r="BQ1981" i="10"/>
  <c r="AI1982" i="10"/>
  <c r="AJ1982" i="10"/>
  <c r="AK1982" i="10"/>
  <c r="AM1982" i="10"/>
  <c r="AN1982" i="10"/>
  <c r="AP1982" i="10" s="1"/>
  <c r="AO1982" i="10"/>
  <c r="AQ1982" i="10"/>
  <c r="AR1982" i="10"/>
  <c r="AS1982" i="10"/>
  <c r="AU1982" i="10"/>
  <c r="AV1982" i="10"/>
  <c r="AW1982" i="10"/>
  <c r="AY1982" i="10"/>
  <c r="AZ1982" i="10"/>
  <c r="BA1982" i="10"/>
  <c r="BC1982" i="10"/>
  <c r="BD1982" i="10"/>
  <c r="BF1982" i="10" s="1"/>
  <c r="BE1982" i="10"/>
  <c r="BG1982" i="10"/>
  <c r="BH1982" i="10"/>
  <c r="BI1982" i="10"/>
  <c r="BK1982" i="10"/>
  <c r="BL1982" i="10"/>
  <c r="BM1982" i="10"/>
  <c r="BO1982" i="10"/>
  <c r="BP1982" i="10"/>
  <c r="BQ1982" i="10"/>
  <c r="AI1983" i="10"/>
  <c r="AJ1983" i="10"/>
  <c r="AK1983" i="10"/>
  <c r="AM1983" i="10"/>
  <c r="AN1983" i="10"/>
  <c r="AP1983" i="10" s="1"/>
  <c r="AO1983" i="10"/>
  <c r="AQ1983" i="10"/>
  <c r="AR1983" i="10"/>
  <c r="AT1983" i="10" s="1"/>
  <c r="AS1983" i="10"/>
  <c r="AU1983" i="10"/>
  <c r="AX1983" i="10" s="1"/>
  <c r="AV1983" i="10"/>
  <c r="AW1983" i="10"/>
  <c r="AY1983" i="10"/>
  <c r="AZ1983" i="10"/>
  <c r="BA1983" i="10"/>
  <c r="BC1983" i="10"/>
  <c r="BD1983" i="10"/>
  <c r="BE1983" i="10"/>
  <c r="BF1983" i="10"/>
  <c r="BG1983" i="10"/>
  <c r="BH1983" i="10"/>
  <c r="BI1983" i="10"/>
  <c r="BK1983" i="10"/>
  <c r="BL1983" i="10"/>
  <c r="BM1983" i="10"/>
  <c r="BO1983" i="10"/>
  <c r="BP1983" i="10"/>
  <c r="BQ1983" i="10"/>
  <c r="AI1984" i="10"/>
  <c r="AJ1984" i="10"/>
  <c r="AL1984" i="10" s="1"/>
  <c r="AK1984" i="10"/>
  <c r="AM1984" i="10"/>
  <c r="AN1984" i="10"/>
  <c r="AP1984" i="10" s="1"/>
  <c r="AO1984" i="10"/>
  <c r="AQ1984" i="10"/>
  <c r="AR1984" i="10"/>
  <c r="AT1984" i="10" s="1"/>
  <c r="AS1984" i="10"/>
  <c r="AU1984" i="10"/>
  <c r="AV1984" i="10"/>
  <c r="AX1984" i="10" s="1"/>
  <c r="AW1984" i="10"/>
  <c r="AY1984" i="10"/>
  <c r="AZ1984" i="10"/>
  <c r="BB1984" i="10" s="1"/>
  <c r="BA1984" i="10"/>
  <c r="BC1984" i="10"/>
  <c r="BD1984" i="10"/>
  <c r="BF1984" i="10" s="1"/>
  <c r="BE1984" i="10"/>
  <c r="BG1984" i="10"/>
  <c r="BH1984" i="10"/>
  <c r="BI1984" i="10"/>
  <c r="BK1984" i="10"/>
  <c r="BL1984" i="10"/>
  <c r="BM1984" i="10"/>
  <c r="BO1984" i="10"/>
  <c r="BP1984" i="10"/>
  <c r="BQ1984" i="10"/>
  <c r="AI1985" i="10"/>
  <c r="AJ1985" i="10"/>
  <c r="AL1985" i="10" s="1"/>
  <c r="AK1985" i="10"/>
  <c r="AM1985" i="10"/>
  <c r="AN1985" i="10"/>
  <c r="AP1985" i="10" s="1"/>
  <c r="AO1985" i="10"/>
  <c r="AQ1985" i="10"/>
  <c r="AR1985" i="10"/>
  <c r="AT1985" i="10" s="1"/>
  <c r="AS1985" i="10"/>
  <c r="AU1985" i="10"/>
  <c r="AV1985" i="10"/>
  <c r="AX1985" i="10" s="1"/>
  <c r="AW1985" i="10"/>
  <c r="AY1985" i="10"/>
  <c r="AZ1985" i="10"/>
  <c r="BB1985" i="10" s="1"/>
  <c r="BA1985" i="10"/>
  <c r="BC1985" i="10"/>
  <c r="BD1985" i="10"/>
  <c r="BF1985" i="10" s="1"/>
  <c r="BE1985" i="10"/>
  <c r="BG1985" i="10"/>
  <c r="BH1985" i="10"/>
  <c r="BI1985" i="10"/>
  <c r="BK1985" i="10"/>
  <c r="BL1985" i="10"/>
  <c r="BM1985" i="10"/>
  <c r="BO1985" i="10"/>
  <c r="BP1985" i="10"/>
  <c r="BQ1985" i="10"/>
  <c r="AI1986" i="10"/>
  <c r="AJ1986" i="10"/>
  <c r="AK1986" i="10"/>
  <c r="AL1986" i="10" s="1"/>
  <c r="AM1986" i="10"/>
  <c r="AN1986" i="10"/>
  <c r="AO1986" i="10"/>
  <c r="AQ1986" i="10"/>
  <c r="AR1986" i="10"/>
  <c r="AS1986" i="10"/>
  <c r="AT1986" i="10"/>
  <c r="AU1986" i="10"/>
  <c r="AV1986" i="10"/>
  <c r="AX1986" i="10" s="1"/>
  <c r="AW1986" i="10"/>
  <c r="AY1986" i="10"/>
  <c r="BB1986" i="10" s="1"/>
  <c r="AZ1986" i="10"/>
  <c r="BA1986" i="10"/>
  <c r="BC1986" i="10"/>
  <c r="BD1986" i="10"/>
  <c r="BE1986" i="10"/>
  <c r="BG1986" i="10"/>
  <c r="BH1986" i="10"/>
  <c r="BI1986" i="10"/>
  <c r="BK1986" i="10"/>
  <c r="BL1986" i="10"/>
  <c r="BM1986" i="10"/>
  <c r="BO1986" i="10"/>
  <c r="BP1986" i="10"/>
  <c r="BQ1986" i="10"/>
  <c r="AI1987" i="10"/>
  <c r="AJ1987" i="10"/>
  <c r="AK1987" i="10"/>
  <c r="AL1987" i="10" s="1"/>
  <c r="AM1987" i="10"/>
  <c r="AP1987" i="10" s="1"/>
  <c r="AN1987" i="10"/>
  <c r="AO1987" i="10"/>
  <c r="AQ1987" i="10"/>
  <c r="AR1987" i="10"/>
  <c r="AS1987" i="10"/>
  <c r="AT1987" i="10" s="1"/>
  <c r="AU1987" i="10"/>
  <c r="AX1987" i="10" s="1"/>
  <c r="AV1987" i="10"/>
  <c r="AW1987" i="10"/>
  <c r="AY1987" i="10"/>
  <c r="AZ1987" i="10"/>
  <c r="BA1987" i="10"/>
  <c r="BB1987" i="10" s="1"/>
  <c r="BC1987" i="10"/>
  <c r="BF1987" i="10" s="1"/>
  <c r="BD1987" i="10"/>
  <c r="BE1987" i="10"/>
  <c r="BG1987" i="10"/>
  <c r="BH1987" i="10"/>
  <c r="BI1987" i="10"/>
  <c r="BK1987" i="10"/>
  <c r="BL1987" i="10"/>
  <c r="BM1987" i="10"/>
  <c r="BO1987" i="10"/>
  <c r="BP1987" i="10"/>
  <c r="BQ1987" i="10"/>
  <c r="AI1988" i="10"/>
  <c r="AL1988" i="10" s="1"/>
  <c r="AJ1988" i="10"/>
  <c r="AK1988" i="10"/>
  <c r="AM1988" i="10"/>
  <c r="AN1988" i="10"/>
  <c r="AO1988" i="10"/>
  <c r="AP1988" i="10" s="1"/>
  <c r="AQ1988" i="10"/>
  <c r="AT1988" i="10" s="1"/>
  <c r="AR1988" i="10"/>
  <c r="AS1988" i="10"/>
  <c r="AU1988" i="10"/>
  <c r="AV1988" i="10"/>
  <c r="AW1988" i="10"/>
  <c r="AX1988" i="10" s="1"/>
  <c r="AY1988" i="10"/>
  <c r="BB1988" i="10" s="1"/>
  <c r="AZ1988" i="10"/>
  <c r="BA1988" i="10"/>
  <c r="BC1988" i="10"/>
  <c r="BD1988" i="10"/>
  <c r="BE1988" i="10"/>
  <c r="BF1988" i="10" s="1"/>
  <c r="BG1988" i="10"/>
  <c r="BH1988" i="10"/>
  <c r="BI1988" i="10"/>
  <c r="BK1988" i="10"/>
  <c r="BL1988" i="10"/>
  <c r="BM1988" i="10"/>
  <c r="BO1988" i="10"/>
  <c r="BP1988" i="10"/>
  <c r="BQ1988" i="10"/>
  <c r="AI1989" i="10"/>
  <c r="AJ1989" i="10"/>
  <c r="AK1989" i="10"/>
  <c r="AM1989" i="10"/>
  <c r="AN1989" i="10"/>
  <c r="AP1989" i="10" s="1"/>
  <c r="AO1989" i="10"/>
  <c r="AQ1989" i="10"/>
  <c r="AR1989" i="10"/>
  <c r="AS1989" i="10"/>
  <c r="AU1989" i="10"/>
  <c r="AV1989" i="10"/>
  <c r="AX1989" i="10" s="1"/>
  <c r="AW1989" i="10"/>
  <c r="AY1989" i="10"/>
  <c r="AZ1989" i="10"/>
  <c r="BA1989" i="10"/>
  <c r="BC1989" i="10"/>
  <c r="BD1989" i="10"/>
  <c r="BE1989" i="10"/>
  <c r="BG1989" i="10"/>
  <c r="BH1989" i="10"/>
  <c r="BI1989" i="10"/>
  <c r="BK1989" i="10"/>
  <c r="BL1989" i="10"/>
  <c r="BM1989" i="10"/>
  <c r="BO1989" i="10"/>
  <c r="BP1989" i="10"/>
  <c r="BQ1989" i="10"/>
  <c r="AI1990" i="10"/>
  <c r="AJ1990" i="10"/>
  <c r="AL1990" i="10" s="1"/>
  <c r="AK1990" i="10"/>
  <c r="AM1990" i="10"/>
  <c r="AP1990" i="10" s="1"/>
  <c r="AN1990" i="10"/>
  <c r="AO1990" i="10"/>
  <c r="AQ1990" i="10"/>
  <c r="AR1990" i="10"/>
  <c r="AS1990" i="10"/>
  <c r="AU1990" i="10"/>
  <c r="AV1990" i="10"/>
  <c r="AW1990" i="10"/>
  <c r="AY1990" i="10"/>
  <c r="AZ1990" i="10"/>
  <c r="BB1990" i="10" s="1"/>
  <c r="BA1990" i="10"/>
  <c r="BC1990" i="10"/>
  <c r="BD1990" i="10"/>
  <c r="BE1990" i="10"/>
  <c r="BG1990" i="10"/>
  <c r="BH1990" i="10"/>
  <c r="BI1990" i="10"/>
  <c r="BK1990" i="10"/>
  <c r="BL1990" i="10"/>
  <c r="BM1990" i="10"/>
  <c r="BO1990" i="10"/>
  <c r="BP1990" i="10"/>
  <c r="BQ1990" i="10"/>
  <c r="AI1991" i="10"/>
  <c r="AL1991" i="10" s="1"/>
  <c r="AJ1991" i="10"/>
  <c r="AK1991" i="10"/>
  <c r="AM1991" i="10"/>
  <c r="AP1991" i="10" s="1"/>
  <c r="AN1991" i="10"/>
  <c r="AO1991" i="10"/>
  <c r="AQ1991" i="10"/>
  <c r="AT1991" i="10" s="1"/>
  <c r="AR1991" i="10"/>
  <c r="AS1991" i="10"/>
  <c r="AU1991" i="10"/>
  <c r="AX1991" i="10" s="1"/>
  <c r="AV1991" i="10"/>
  <c r="AW1991" i="10"/>
  <c r="AY1991" i="10"/>
  <c r="BB1991" i="10" s="1"/>
  <c r="AZ1991" i="10"/>
  <c r="BA1991" i="10"/>
  <c r="BC1991" i="10"/>
  <c r="BF1991" i="10" s="1"/>
  <c r="BD1991" i="10"/>
  <c r="BE1991" i="10"/>
  <c r="BG1991" i="10"/>
  <c r="BH1991" i="10"/>
  <c r="BI1991" i="10"/>
  <c r="BK1991" i="10"/>
  <c r="BL1991" i="10"/>
  <c r="BM1991" i="10"/>
  <c r="BO1991" i="10"/>
  <c r="BP1991" i="10"/>
  <c r="BQ1991" i="10"/>
  <c r="AI1992" i="10"/>
  <c r="AL1992" i="10" s="1"/>
  <c r="AJ1992" i="10"/>
  <c r="AK1992" i="10"/>
  <c r="AM1992" i="10"/>
  <c r="AN1992" i="10"/>
  <c r="AO1992" i="10"/>
  <c r="AQ1992" i="10"/>
  <c r="AT1992" i="10" s="1"/>
  <c r="AR1992" i="10"/>
  <c r="AS1992" i="10"/>
  <c r="AU1992" i="10"/>
  <c r="AX1992" i="10" s="1"/>
  <c r="AV1992" i="10"/>
  <c r="AW1992" i="10"/>
  <c r="AY1992" i="10"/>
  <c r="BB1992" i="10" s="1"/>
  <c r="AZ1992" i="10"/>
  <c r="BA1992" i="10"/>
  <c r="BC1992" i="10"/>
  <c r="BF1992" i="10" s="1"/>
  <c r="BD1992" i="10"/>
  <c r="BE1992" i="10"/>
  <c r="BG1992" i="10"/>
  <c r="BH1992" i="10"/>
  <c r="BI1992" i="10"/>
  <c r="BK1992" i="10"/>
  <c r="BL1992" i="10"/>
  <c r="BM1992" i="10"/>
  <c r="BO1992" i="10"/>
  <c r="BP1992" i="10"/>
  <c r="BQ1992" i="10"/>
  <c r="AI1993" i="10"/>
  <c r="AJ1993" i="10"/>
  <c r="AL1993" i="10" s="1"/>
  <c r="AK1993" i="10"/>
  <c r="AM1993" i="10"/>
  <c r="AN1993" i="10"/>
  <c r="AP1993" i="10" s="1"/>
  <c r="AO1993" i="10"/>
  <c r="AQ1993" i="10"/>
  <c r="AR1993" i="10"/>
  <c r="AS1993" i="10"/>
  <c r="AU1993" i="10"/>
  <c r="AV1993" i="10"/>
  <c r="AW1993" i="10"/>
  <c r="AY1993" i="10"/>
  <c r="AZ1993" i="10"/>
  <c r="BA1993" i="10"/>
  <c r="BC1993" i="10"/>
  <c r="BD1993" i="10"/>
  <c r="BE1993" i="10"/>
  <c r="BG1993" i="10"/>
  <c r="BH1993" i="10"/>
  <c r="BI1993" i="10"/>
  <c r="BK1993" i="10"/>
  <c r="BL1993" i="10"/>
  <c r="BM1993" i="10"/>
  <c r="BO1993" i="10"/>
  <c r="BP1993" i="10"/>
  <c r="BQ1993" i="10"/>
  <c r="AI1994" i="10"/>
  <c r="AJ1994" i="10"/>
  <c r="AL1994" i="10" s="1"/>
  <c r="AK1994" i="10"/>
  <c r="AM1994" i="10"/>
  <c r="AN1994" i="10"/>
  <c r="AO1994" i="10"/>
  <c r="AQ1994" i="10"/>
  <c r="AR1994" i="10"/>
  <c r="AS1994" i="10"/>
  <c r="AU1994" i="10"/>
  <c r="AV1994" i="10"/>
  <c r="AW1994" i="10"/>
  <c r="AY1994" i="10"/>
  <c r="BB1994" i="10" s="1"/>
  <c r="AZ1994" i="10"/>
  <c r="BA1994" i="10"/>
  <c r="BC1994" i="10"/>
  <c r="BD1994" i="10"/>
  <c r="BE1994" i="10"/>
  <c r="BG1994" i="10"/>
  <c r="BH1994" i="10"/>
  <c r="BI1994" i="10"/>
  <c r="BK1994" i="10"/>
  <c r="BL1994" i="10"/>
  <c r="BM1994" i="10"/>
  <c r="BO1994" i="10"/>
  <c r="BP1994" i="10"/>
  <c r="BQ1994" i="10"/>
  <c r="AI1995" i="10"/>
  <c r="AJ1995" i="10"/>
  <c r="AK1995" i="10"/>
  <c r="AM1995" i="10"/>
  <c r="AN1995" i="10"/>
  <c r="AO1995" i="10"/>
  <c r="AQ1995" i="10"/>
  <c r="AR1995" i="10"/>
  <c r="AT1995" i="10" s="1"/>
  <c r="AS1995" i="10"/>
  <c r="AU1995" i="10"/>
  <c r="AV1995" i="10"/>
  <c r="AW1995" i="10"/>
  <c r="AY1995" i="10"/>
  <c r="AZ1995" i="10"/>
  <c r="BB1995" i="10" s="1"/>
  <c r="BA1995" i="10"/>
  <c r="BC1995" i="10"/>
  <c r="BD1995" i="10"/>
  <c r="BE1995" i="10"/>
  <c r="BG1995" i="10"/>
  <c r="BH1995" i="10"/>
  <c r="BI1995" i="10"/>
  <c r="BK1995" i="10"/>
  <c r="BL1995" i="10"/>
  <c r="BM1995" i="10"/>
  <c r="BO1995" i="10"/>
  <c r="BP1995" i="10"/>
  <c r="BQ1995" i="10"/>
  <c r="AI1996" i="10"/>
  <c r="AJ1996" i="10"/>
  <c r="AK1996" i="10"/>
  <c r="AM1996" i="10"/>
  <c r="AN1996" i="10"/>
  <c r="AP1996" i="10" s="1"/>
  <c r="AO1996" i="10"/>
  <c r="AQ1996" i="10"/>
  <c r="AR1996" i="10"/>
  <c r="AT1996" i="10" s="1"/>
  <c r="AS1996" i="10"/>
  <c r="AU1996" i="10"/>
  <c r="AV1996" i="10"/>
  <c r="AX1996" i="10" s="1"/>
  <c r="AW1996" i="10"/>
  <c r="AY1996" i="10"/>
  <c r="AZ1996" i="10"/>
  <c r="BA1996" i="10"/>
  <c r="BB1996" i="10"/>
  <c r="BC1996" i="10"/>
  <c r="BD1996" i="10"/>
  <c r="BE1996" i="10"/>
  <c r="BG1996" i="10"/>
  <c r="BH1996" i="10"/>
  <c r="BI1996" i="10"/>
  <c r="BK1996" i="10"/>
  <c r="BL1996" i="10"/>
  <c r="BM1996" i="10"/>
  <c r="BO1996" i="10"/>
  <c r="BP1996" i="10"/>
  <c r="BQ1996" i="10"/>
  <c r="AI1997" i="10"/>
  <c r="AJ1997" i="10"/>
  <c r="AL1997" i="10" s="1"/>
  <c r="AK1997" i="10"/>
  <c r="AM1997" i="10"/>
  <c r="AN1997" i="10"/>
  <c r="AO1997" i="10"/>
  <c r="AQ1997" i="10"/>
  <c r="AR1997" i="10"/>
  <c r="AS1997" i="10"/>
  <c r="AU1997" i="10"/>
  <c r="AV1997" i="10"/>
  <c r="AW1997" i="10"/>
  <c r="AY1997" i="10"/>
  <c r="AZ1997" i="10"/>
  <c r="BA1997" i="10"/>
  <c r="BC1997" i="10"/>
  <c r="BD1997" i="10"/>
  <c r="BE1997" i="10"/>
  <c r="BG1997" i="10"/>
  <c r="BH1997" i="10"/>
  <c r="BI1997" i="10"/>
  <c r="BK1997" i="10"/>
  <c r="BL1997" i="10"/>
  <c r="BM1997" i="10"/>
  <c r="BO1997" i="10"/>
  <c r="BP1997" i="10"/>
  <c r="BQ1997" i="10"/>
  <c r="AI1998" i="10"/>
  <c r="AJ1998" i="10"/>
  <c r="AL1998" i="10" s="1"/>
  <c r="AK1998" i="10"/>
  <c r="AM1998" i="10"/>
  <c r="AN1998" i="10"/>
  <c r="AO1998" i="10"/>
  <c r="AP1998" i="10"/>
  <c r="AQ1998" i="10"/>
  <c r="AR1998" i="10"/>
  <c r="AS1998" i="10"/>
  <c r="AU1998" i="10"/>
  <c r="AV1998" i="10"/>
  <c r="AW1998" i="10"/>
  <c r="AY1998" i="10"/>
  <c r="AZ1998" i="10"/>
  <c r="BB1998" i="10" s="1"/>
  <c r="BA1998" i="10"/>
  <c r="BC1998" i="10"/>
  <c r="BF1998" i="10" s="1"/>
  <c r="BD1998" i="10"/>
  <c r="BE1998" i="10"/>
  <c r="BG1998" i="10"/>
  <c r="BH1998" i="10"/>
  <c r="BI1998" i="10"/>
  <c r="BK1998" i="10"/>
  <c r="BL1998" i="10"/>
  <c r="BM1998" i="10"/>
  <c r="BO1998" i="10"/>
  <c r="BP1998" i="10"/>
  <c r="BQ1998" i="10"/>
  <c r="AI1999" i="10"/>
  <c r="AJ1999" i="10"/>
  <c r="AK1999" i="10"/>
  <c r="AL1999" i="10"/>
  <c r="AM1999" i="10"/>
  <c r="AN1999" i="10"/>
  <c r="AP1999" i="10" s="1"/>
  <c r="AO1999" i="10"/>
  <c r="AQ1999" i="10"/>
  <c r="AR1999" i="10"/>
  <c r="AS1999" i="10"/>
  <c r="AT1999" i="10"/>
  <c r="AU1999" i="10"/>
  <c r="AV1999" i="10"/>
  <c r="AX1999" i="10" s="1"/>
  <c r="AW1999" i="10"/>
  <c r="AY1999" i="10"/>
  <c r="AZ1999" i="10"/>
  <c r="BA1999" i="10"/>
  <c r="BB1999" i="10"/>
  <c r="BC1999" i="10"/>
  <c r="BD1999" i="10"/>
  <c r="BF1999" i="10" s="1"/>
  <c r="BE1999" i="10"/>
  <c r="BG1999" i="10"/>
  <c r="BH1999" i="10"/>
  <c r="BI1999" i="10"/>
  <c r="BK1999" i="10"/>
  <c r="BL1999" i="10"/>
  <c r="BM1999" i="10"/>
  <c r="BO1999" i="10"/>
  <c r="BP1999" i="10"/>
  <c r="BQ1999" i="10"/>
  <c r="AI2000" i="10"/>
  <c r="AJ2000" i="10"/>
  <c r="AL2000" i="10" s="1"/>
  <c r="AK2000" i="10"/>
  <c r="AM2000" i="10"/>
  <c r="AN2000" i="10"/>
  <c r="AO2000" i="10"/>
  <c r="AP2000" i="10"/>
  <c r="AQ2000" i="10"/>
  <c r="AR2000" i="10"/>
  <c r="AT2000" i="10" s="1"/>
  <c r="AS2000" i="10"/>
  <c r="AU2000" i="10"/>
  <c r="AV2000" i="10"/>
  <c r="AW2000" i="10"/>
  <c r="AX2000" i="10"/>
  <c r="AY2000" i="10"/>
  <c r="AZ2000" i="10"/>
  <c r="BB2000" i="10" s="1"/>
  <c r="BA2000" i="10"/>
  <c r="BC2000" i="10"/>
  <c r="BD2000" i="10"/>
  <c r="BE2000" i="10"/>
  <c r="BF2000" i="10"/>
  <c r="BG2000" i="10"/>
  <c r="BH2000" i="10"/>
  <c r="BI2000" i="10"/>
  <c r="BK2000" i="10"/>
  <c r="BL2000" i="10"/>
  <c r="BM2000" i="10"/>
  <c r="BO2000" i="10"/>
  <c r="BP2000" i="10"/>
  <c r="BQ2000" i="10"/>
  <c r="AI2001" i="10"/>
  <c r="AJ2001" i="10"/>
  <c r="AK2001" i="10"/>
  <c r="AM2001" i="10"/>
  <c r="AN2001" i="10"/>
  <c r="AO2001" i="10"/>
  <c r="AQ2001" i="10"/>
  <c r="AR2001" i="10"/>
  <c r="AS2001" i="10"/>
  <c r="AU2001" i="10"/>
  <c r="AV2001" i="10"/>
  <c r="AW2001" i="10"/>
  <c r="AY2001" i="10"/>
  <c r="AZ2001" i="10"/>
  <c r="BB2001" i="10" s="1"/>
  <c r="BA2001" i="10"/>
  <c r="BC2001" i="10"/>
  <c r="BD2001" i="10"/>
  <c r="BF2001" i="10" s="1"/>
  <c r="BE2001" i="10"/>
  <c r="BG2001" i="10"/>
  <c r="BH2001" i="10"/>
  <c r="BI2001" i="10"/>
  <c r="BK2001" i="10"/>
  <c r="BL2001" i="10"/>
  <c r="BM2001" i="10"/>
  <c r="BO2001" i="10"/>
  <c r="BP2001" i="10"/>
  <c r="BQ2001" i="10"/>
  <c r="AI2002" i="10"/>
  <c r="AL2002" i="10" s="1"/>
  <c r="AJ2002" i="10"/>
  <c r="AK2002" i="10"/>
  <c r="AM2002" i="10"/>
  <c r="AN2002" i="10"/>
  <c r="AP2002" i="10" s="1"/>
  <c r="AO2002" i="10"/>
  <c r="AQ2002" i="10"/>
  <c r="AR2002" i="10"/>
  <c r="AT2002" i="10" s="1"/>
  <c r="AS2002" i="10"/>
  <c r="AU2002" i="10"/>
  <c r="AV2002" i="10"/>
  <c r="AW2002" i="10"/>
  <c r="AY2002" i="10"/>
  <c r="AZ2002" i="10"/>
  <c r="BA2002" i="10"/>
  <c r="BB2002" i="10"/>
  <c r="BC2002" i="10"/>
  <c r="BD2002" i="10"/>
  <c r="BE2002" i="10"/>
  <c r="BG2002" i="10"/>
  <c r="BH2002" i="10"/>
  <c r="BI2002" i="10"/>
  <c r="BK2002" i="10"/>
  <c r="BL2002" i="10"/>
  <c r="BM2002" i="10"/>
  <c r="BO2002" i="10"/>
  <c r="BP2002" i="10"/>
  <c r="BQ2002" i="10"/>
  <c r="AI2003" i="10"/>
  <c r="AJ2003" i="10"/>
  <c r="AK2003" i="10"/>
  <c r="AM2003" i="10"/>
  <c r="AP2003" i="10" s="1"/>
  <c r="AN2003" i="10"/>
  <c r="AO2003" i="10"/>
  <c r="AQ2003" i="10"/>
  <c r="AR2003" i="10"/>
  <c r="AS2003" i="10"/>
  <c r="AU2003" i="10"/>
  <c r="AV2003" i="10"/>
  <c r="AX2003" i="10" s="1"/>
  <c r="AW2003" i="10"/>
  <c r="AY2003" i="10"/>
  <c r="AZ2003" i="10"/>
  <c r="BA2003" i="10"/>
  <c r="BC2003" i="10"/>
  <c r="BF2003" i="10" s="1"/>
  <c r="BD2003" i="10"/>
  <c r="BE2003" i="10"/>
  <c r="BG2003" i="10"/>
  <c r="BH2003" i="10"/>
  <c r="BI2003" i="10"/>
  <c r="BK2003" i="10"/>
  <c r="BL2003" i="10"/>
  <c r="BM2003" i="10"/>
  <c r="BO2003" i="10"/>
  <c r="BP2003" i="10"/>
  <c r="BQ2003" i="10"/>
  <c r="AI2004" i="10"/>
  <c r="AJ2004" i="10"/>
  <c r="AL2004" i="10" s="1"/>
  <c r="AK2004" i="10"/>
  <c r="AM2004" i="10"/>
  <c r="AP2004" i="10" s="1"/>
  <c r="AN2004" i="10"/>
  <c r="AO2004" i="10"/>
  <c r="AQ2004" i="10"/>
  <c r="AR2004" i="10"/>
  <c r="AS2004" i="10"/>
  <c r="AT2004" i="10"/>
  <c r="AU2004" i="10"/>
  <c r="AV2004" i="10"/>
  <c r="AW2004" i="10"/>
  <c r="AY2004" i="10"/>
  <c r="AZ2004" i="10"/>
  <c r="BA2004" i="10"/>
  <c r="BB2004" i="10"/>
  <c r="BC2004" i="10"/>
  <c r="BF2004" i="10" s="1"/>
  <c r="BD2004" i="10"/>
  <c r="BE2004" i="10"/>
  <c r="BG2004" i="10"/>
  <c r="BH2004" i="10"/>
  <c r="BI2004" i="10"/>
  <c r="BK2004" i="10"/>
  <c r="BL2004" i="10"/>
  <c r="BM2004" i="10"/>
  <c r="BO2004" i="10"/>
  <c r="BP2004" i="10"/>
  <c r="BQ2004" i="10"/>
  <c r="AI2005" i="10"/>
  <c r="AJ2005" i="10"/>
  <c r="AK2005" i="10"/>
  <c r="AM2005" i="10"/>
  <c r="AN2005" i="10"/>
  <c r="AP2005" i="10" s="1"/>
  <c r="AO2005" i="10"/>
  <c r="AQ2005" i="10"/>
  <c r="AR2005" i="10"/>
  <c r="AT2005" i="10" s="1"/>
  <c r="AS2005" i="10"/>
  <c r="AU2005" i="10"/>
  <c r="AV2005" i="10"/>
  <c r="AX2005" i="10" s="1"/>
  <c r="AW2005" i="10"/>
  <c r="AY2005" i="10"/>
  <c r="AZ2005" i="10"/>
  <c r="BA2005" i="10"/>
  <c r="BC2005" i="10"/>
  <c r="BD2005" i="10"/>
  <c r="BE2005" i="10"/>
  <c r="BG2005" i="10"/>
  <c r="BH2005" i="10"/>
  <c r="BI2005" i="10"/>
  <c r="BK2005" i="10"/>
  <c r="BL2005" i="10"/>
  <c r="BM2005" i="10"/>
  <c r="BO2005" i="10"/>
  <c r="BP2005" i="10"/>
  <c r="BQ2005" i="10"/>
  <c r="AI2006" i="10"/>
  <c r="AJ2006" i="10"/>
  <c r="AL2006" i="10" s="1"/>
  <c r="AK2006" i="10"/>
  <c r="AM2006" i="10"/>
  <c r="AN2006" i="10"/>
  <c r="AO2006" i="10"/>
  <c r="AP2006" i="10"/>
  <c r="AQ2006" i="10"/>
  <c r="AR2006" i="10"/>
  <c r="AS2006" i="10"/>
  <c r="AU2006" i="10"/>
  <c r="AX2006" i="10" s="1"/>
  <c r="AV2006" i="10"/>
  <c r="AW2006" i="10"/>
  <c r="AY2006" i="10"/>
  <c r="AZ2006" i="10"/>
  <c r="BB2006" i="10" s="1"/>
  <c r="BA2006" i="10"/>
  <c r="BC2006" i="10"/>
  <c r="BF2006" i="10" s="1"/>
  <c r="BD2006" i="10"/>
  <c r="BE2006" i="10"/>
  <c r="BG2006" i="10"/>
  <c r="BH2006" i="10"/>
  <c r="BI2006" i="10"/>
  <c r="BK2006" i="10"/>
  <c r="BL2006" i="10"/>
  <c r="BM2006" i="10"/>
  <c r="BO2006" i="10"/>
  <c r="BP2006" i="10"/>
  <c r="BQ2006" i="10"/>
  <c r="AI2007" i="10"/>
  <c r="AL2007" i="10" s="1"/>
  <c r="AJ2007" i="10"/>
  <c r="AK2007" i="10"/>
  <c r="AM2007" i="10"/>
  <c r="AN2007" i="10"/>
  <c r="AP2007" i="10" s="1"/>
  <c r="AO2007" i="10"/>
  <c r="AQ2007" i="10"/>
  <c r="AT2007" i="10" s="1"/>
  <c r="AR2007" i="10"/>
  <c r="AS2007" i="10"/>
  <c r="AU2007" i="10"/>
  <c r="AV2007" i="10"/>
  <c r="AX2007" i="10" s="1"/>
  <c r="AW2007" i="10"/>
  <c r="AY2007" i="10"/>
  <c r="BB2007" i="10" s="1"/>
  <c r="AZ2007" i="10"/>
  <c r="BA2007" i="10"/>
  <c r="BC2007" i="10"/>
  <c r="BD2007" i="10"/>
  <c r="BF2007" i="10" s="1"/>
  <c r="BE2007" i="10"/>
  <c r="BG2007" i="10"/>
  <c r="BH2007" i="10"/>
  <c r="BI2007" i="10"/>
  <c r="BK2007" i="10"/>
  <c r="BL2007" i="10"/>
  <c r="BM2007" i="10"/>
  <c r="BO2007" i="10"/>
  <c r="BP2007" i="10"/>
  <c r="BQ2007" i="10"/>
  <c r="AI2008" i="10"/>
  <c r="AJ2008" i="10"/>
  <c r="AL2008" i="10" s="1"/>
  <c r="AK2008" i="10"/>
  <c r="AM2008" i="10"/>
  <c r="AP2008" i="10" s="1"/>
  <c r="AN2008" i="10"/>
  <c r="AO2008" i="10"/>
  <c r="AQ2008" i="10"/>
  <c r="AR2008" i="10"/>
  <c r="AT2008" i="10" s="1"/>
  <c r="AS2008" i="10"/>
  <c r="AU2008" i="10"/>
  <c r="AX2008" i="10" s="1"/>
  <c r="AV2008" i="10"/>
  <c r="AW2008" i="10"/>
  <c r="AY2008" i="10"/>
  <c r="AZ2008" i="10"/>
  <c r="BB2008" i="10" s="1"/>
  <c r="BA2008" i="10"/>
  <c r="BC2008" i="10"/>
  <c r="BF2008" i="10" s="1"/>
  <c r="BD2008" i="10"/>
  <c r="BE2008" i="10"/>
  <c r="BG2008" i="10"/>
  <c r="BH2008" i="10"/>
  <c r="BI2008" i="10"/>
  <c r="BK2008" i="10"/>
  <c r="BL2008" i="10"/>
  <c r="BM2008" i="10"/>
  <c r="BO2008" i="10"/>
  <c r="BP2008" i="10"/>
  <c r="BQ2008" i="10"/>
  <c r="AI2009" i="10"/>
  <c r="AJ2009" i="10"/>
  <c r="AK2009" i="10"/>
  <c r="AM2009" i="10"/>
  <c r="AP2009" i="10" s="1"/>
  <c r="AN2009" i="10"/>
  <c r="AO2009" i="10"/>
  <c r="AQ2009" i="10"/>
  <c r="AR2009" i="10"/>
  <c r="AT2009" i="10" s="1"/>
  <c r="AS2009" i="10"/>
  <c r="AU2009" i="10"/>
  <c r="AV2009" i="10"/>
  <c r="AX2009" i="10" s="1"/>
  <c r="AW2009" i="10"/>
  <c r="AY2009" i="10"/>
  <c r="AZ2009" i="10"/>
  <c r="BA2009" i="10"/>
  <c r="BC2009" i="10"/>
  <c r="BD2009" i="10"/>
  <c r="BE2009" i="10"/>
  <c r="BG2009" i="10"/>
  <c r="BH2009" i="10"/>
  <c r="BI2009" i="10"/>
  <c r="BK2009" i="10"/>
  <c r="BL2009" i="10"/>
  <c r="BM2009" i="10"/>
  <c r="BO2009" i="10"/>
  <c r="BP2009" i="10"/>
  <c r="BQ2009" i="10"/>
  <c r="AI2010" i="10"/>
  <c r="AJ2010" i="10"/>
  <c r="AK2010" i="10"/>
  <c r="AL2010" i="10"/>
  <c r="AM2010" i="10"/>
  <c r="AN2010" i="10"/>
  <c r="AO2010" i="10"/>
  <c r="AQ2010" i="10"/>
  <c r="AR2010" i="10"/>
  <c r="AS2010" i="10"/>
  <c r="AU2010" i="10"/>
  <c r="AV2010" i="10"/>
  <c r="AX2010" i="10" s="1"/>
  <c r="AW2010" i="10"/>
  <c r="AY2010" i="10"/>
  <c r="BB2010" i="10" s="1"/>
  <c r="AZ2010" i="10"/>
  <c r="BA2010" i="10"/>
  <c r="BC2010" i="10"/>
  <c r="BD2010" i="10"/>
  <c r="BE2010" i="10"/>
  <c r="BG2010" i="10"/>
  <c r="BH2010" i="10"/>
  <c r="BI2010" i="10"/>
  <c r="BK2010" i="10"/>
  <c r="BL2010" i="10"/>
  <c r="BM2010" i="10"/>
  <c r="BO2010" i="10"/>
  <c r="BP2010" i="10"/>
  <c r="BQ2010" i="10"/>
  <c r="AI2011" i="10"/>
  <c r="AJ2011" i="10"/>
  <c r="AK2011" i="10"/>
  <c r="AL2011" i="10"/>
  <c r="AM2011" i="10"/>
  <c r="AP2011" i="10" s="1"/>
  <c r="AN2011" i="10"/>
  <c r="AO2011" i="10"/>
  <c r="AQ2011" i="10"/>
  <c r="AR2011" i="10"/>
  <c r="AS2011" i="10"/>
  <c r="AT2011" i="10"/>
  <c r="AU2011" i="10"/>
  <c r="AX2011" i="10" s="1"/>
  <c r="AV2011" i="10"/>
  <c r="AW2011" i="10"/>
  <c r="AY2011" i="10"/>
  <c r="AZ2011" i="10"/>
  <c r="BA2011" i="10"/>
  <c r="BB2011" i="10"/>
  <c r="BC2011" i="10"/>
  <c r="BF2011" i="10" s="1"/>
  <c r="BD2011" i="10"/>
  <c r="BE2011" i="10"/>
  <c r="BG2011" i="10"/>
  <c r="BH2011" i="10"/>
  <c r="BI2011" i="10"/>
  <c r="BK2011" i="10"/>
  <c r="BL2011" i="10"/>
  <c r="BM2011" i="10"/>
  <c r="BO2011" i="10"/>
  <c r="BP2011" i="10"/>
  <c r="BQ2011" i="10"/>
  <c r="AI2012" i="10"/>
  <c r="AL2012" i="10" s="1"/>
  <c r="AJ2012" i="10"/>
  <c r="AK2012" i="10"/>
  <c r="AM2012" i="10"/>
  <c r="AN2012" i="10"/>
  <c r="AO2012" i="10"/>
  <c r="AP2012" i="10"/>
  <c r="AQ2012" i="10"/>
  <c r="AT2012" i="10" s="1"/>
  <c r="AR2012" i="10"/>
  <c r="AS2012" i="10"/>
  <c r="AU2012" i="10"/>
  <c r="AV2012" i="10"/>
  <c r="AW2012" i="10"/>
  <c r="AX2012" i="10"/>
  <c r="AY2012" i="10"/>
  <c r="BB2012" i="10" s="1"/>
  <c r="AZ2012" i="10"/>
  <c r="BA2012" i="10"/>
  <c r="BC2012" i="10"/>
  <c r="BD2012" i="10"/>
  <c r="BE2012" i="10"/>
  <c r="BF2012" i="10"/>
  <c r="BG2012" i="10"/>
  <c r="BH2012" i="10"/>
  <c r="BI2012" i="10"/>
  <c r="BK2012" i="10"/>
  <c r="BL2012" i="10"/>
  <c r="BM2012" i="10"/>
  <c r="BO2012" i="10"/>
  <c r="BP2012" i="10"/>
  <c r="BQ2012" i="10"/>
  <c r="AI2013" i="10"/>
  <c r="AJ2013" i="10"/>
  <c r="AK2013" i="10"/>
  <c r="AL2013" i="10"/>
  <c r="AM2013" i="10"/>
  <c r="AN2013" i="10"/>
  <c r="AO2013" i="10"/>
  <c r="AQ2013" i="10"/>
  <c r="AR2013" i="10"/>
  <c r="AS2013" i="10"/>
  <c r="AU2013" i="10"/>
  <c r="AV2013" i="10"/>
  <c r="AX2013" i="10" s="1"/>
  <c r="AW2013" i="10"/>
  <c r="AY2013" i="10"/>
  <c r="AZ2013" i="10"/>
  <c r="BB2013" i="10" s="1"/>
  <c r="BA2013" i="10"/>
  <c r="BC2013" i="10"/>
  <c r="BD2013" i="10"/>
  <c r="BE2013" i="10"/>
  <c r="BG2013" i="10"/>
  <c r="BH2013" i="10"/>
  <c r="BI2013" i="10"/>
  <c r="BK2013" i="10"/>
  <c r="BL2013" i="10"/>
  <c r="BM2013" i="10"/>
  <c r="BO2013" i="10"/>
  <c r="BP2013" i="10"/>
  <c r="BQ2013" i="10"/>
  <c r="AI2014" i="10"/>
  <c r="AJ2014" i="10"/>
  <c r="AL2014" i="10" s="1"/>
  <c r="AK2014" i="10"/>
  <c r="AM2014" i="10"/>
  <c r="AN2014" i="10"/>
  <c r="AP2014" i="10" s="1"/>
  <c r="AO2014" i="10"/>
  <c r="AQ2014" i="10"/>
  <c r="AR2014" i="10"/>
  <c r="AS2014" i="10"/>
  <c r="AU2014" i="10"/>
  <c r="AV2014" i="10"/>
  <c r="AW2014" i="10"/>
  <c r="AY2014" i="10"/>
  <c r="AZ2014" i="10"/>
  <c r="BA2014" i="10"/>
  <c r="BC2014" i="10"/>
  <c r="BF2014" i="10" s="1"/>
  <c r="BD2014" i="10"/>
  <c r="BE2014" i="10"/>
  <c r="BG2014" i="10"/>
  <c r="BH2014" i="10"/>
  <c r="BI2014" i="10"/>
  <c r="BK2014" i="10"/>
  <c r="BL2014" i="10"/>
  <c r="BM2014" i="10"/>
  <c r="BO2014" i="10"/>
  <c r="BP2014" i="10"/>
  <c r="BQ2014" i="10"/>
  <c r="AI2015" i="10"/>
  <c r="AJ2015" i="10"/>
  <c r="AK2015" i="10"/>
  <c r="AL2015" i="10"/>
  <c r="AM2015" i="10"/>
  <c r="AN2015" i="10"/>
  <c r="AO2015" i="10"/>
  <c r="AP2015" i="10"/>
  <c r="AQ2015" i="10"/>
  <c r="AR2015" i="10"/>
  <c r="AS2015" i="10"/>
  <c r="AT2015" i="10"/>
  <c r="AU2015" i="10"/>
  <c r="AV2015" i="10"/>
  <c r="AW2015" i="10"/>
  <c r="AX2015" i="10"/>
  <c r="AY2015" i="10"/>
  <c r="AZ2015" i="10"/>
  <c r="BA2015" i="10"/>
  <c r="BB2015" i="10"/>
  <c r="BC2015" i="10"/>
  <c r="BD2015" i="10"/>
  <c r="BE2015" i="10"/>
  <c r="BF2015" i="10"/>
  <c r="BG2015" i="10"/>
  <c r="BH2015" i="10"/>
  <c r="BI2015" i="10"/>
  <c r="BK2015" i="10"/>
  <c r="BL2015" i="10"/>
  <c r="BM2015" i="10"/>
  <c r="BO2015" i="10"/>
  <c r="BP2015" i="10"/>
  <c r="BQ2015" i="10"/>
  <c r="BQ1895" i="10"/>
  <c r="BP1895" i="10"/>
  <c r="BO1895" i="10"/>
  <c r="BF2149" i="10"/>
  <c r="BE2149" i="10"/>
  <c r="BD2149" i="10"/>
  <c r="BC2149" i="10"/>
  <c r="BB2149" i="10"/>
  <c r="BA2149" i="10"/>
  <c r="AZ2149" i="10"/>
  <c r="AY2149" i="10"/>
  <c r="AX2149" i="10"/>
  <c r="AW2149" i="10"/>
  <c r="AV2149" i="10"/>
  <c r="AU2149" i="10"/>
  <c r="AT2149" i="10"/>
  <c r="AS2149" i="10"/>
  <c r="AR2149" i="10"/>
  <c r="AQ2149" i="10"/>
  <c r="AP2149" i="10"/>
  <c r="AO2149" i="10"/>
  <c r="AN2149" i="10"/>
  <c r="AM2149" i="10"/>
  <c r="AL2149" i="10"/>
  <c r="AK2149" i="10"/>
  <c r="AJ2149" i="10"/>
  <c r="AI2149" i="10"/>
  <c r="BF2022" i="10"/>
  <c r="BE2022" i="10"/>
  <c r="BD2022" i="10"/>
  <c r="BC2022" i="10"/>
  <c r="BB2022" i="10"/>
  <c r="BA2022" i="10"/>
  <c r="AZ2022" i="10"/>
  <c r="AY2022" i="10"/>
  <c r="AX2022" i="10"/>
  <c r="AW2022" i="10"/>
  <c r="AV2022" i="10"/>
  <c r="AU2022" i="10"/>
  <c r="AT2022" i="10"/>
  <c r="AS2022" i="10"/>
  <c r="AR2022" i="10"/>
  <c r="AQ2022" i="10"/>
  <c r="AP2022" i="10"/>
  <c r="AO2022" i="10"/>
  <c r="AN2022" i="10"/>
  <c r="AM2022" i="10"/>
  <c r="AL2022" i="10"/>
  <c r="AK2022" i="10"/>
  <c r="AJ2022" i="10"/>
  <c r="AI2022" i="10"/>
  <c r="BF1895" i="10"/>
  <c r="BE1895" i="10"/>
  <c r="BD1895" i="10"/>
  <c r="BC1895" i="10"/>
  <c r="BB1895" i="10"/>
  <c r="BA1895" i="10"/>
  <c r="AZ1895" i="10"/>
  <c r="AY1895" i="10"/>
  <c r="AX1895" i="10"/>
  <c r="AW1895" i="10"/>
  <c r="AV1895" i="10"/>
  <c r="AU1895" i="10"/>
  <c r="AT1895" i="10"/>
  <c r="AS1895" i="10"/>
  <c r="AR1895" i="10"/>
  <c r="AQ1895" i="10"/>
  <c r="AP1895" i="10"/>
  <c r="AO1895" i="10"/>
  <c r="AN1895" i="10"/>
  <c r="AM1895" i="10"/>
  <c r="AL1895" i="10"/>
  <c r="AK1895" i="10"/>
  <c r="AJ1895" i="10"/>
  <c r="AI1895" i="10"/>
  <c r="BG1630" i="10"/>
  <c r="BH1630" i="10"/>
  <c r="BI1630" i="10"/>
  <c r="BK1630" i="10"/>
  <c r="BL1630" i="10"/>
  <c r="BM1630" i="10"/>
  <c r="BO1630" i="10"/>
  <c r="BP1630" i="10"/>
  <c r="BQ1630" i="10"/>
  <c r="BG1631" i="10"/>
  <c r="BH1631" i="10"/>
  <c r="BI1631" i="10"/>
  <c r="BK1631" i="10"/>
  <c r="BL1631" i="10"/>
  <c r="BM1631" i="10"/>
  <c r="BO1631" i="10"/>
  <c r="BP1631" i="10"/>
  <c r="BQ1631" i="10"/>
  <c r="BG1632" i="10"/>
  <c r="BH1632" i="10"/>
  <c r="BI1632" i="10"/>
  <c r="BK1632" i="10"/>
  <c r="BL1632" i="10"/>
  <c r="BM1632" i="10"/>
  <c r="BO1632" i="10"/>
  <c r="BP1632" i="10"/>
  <c r="BQ1632" i="10"/>
  <c r="BG1633" i="10"/>
  <c r="BH1633" i="10"/>
  <c r="BI1633" i="10"/>
  <c r="BK1633" i="10"/>
  <c r="BL1633" i="10"/>
  <c r="BM1633" i="10"/>
  <c r="BO1633" i="10"/>
  <c r="BP1633" i="10"/>
  <c r="BQ1633" i="10"/>
  <c r="BG1634" i="10"/>
  <c r="BH1634" i="10"/>
  <c r="BI1634" i="10"/>
  <c r="BK1634" i="10"/>
  <c r="BL1634" i="10"/>
  <c r="BM1634" i="10"/>
  <c r="BO1634" i="10"/>
  <c r="BP1634" i="10"/>
  <c r="BQ1634" i="10"/>
  <c r="BG1635" i="10"/>
  <c r="BH1635" i="10"/>
  <c r="BI1635" i="10"/>
  <c r="BK1635" i="10"/>
  <c r="BL1635" i="10"/>
  <c r="BM1635" i="10"/>
  <c r="BO1635" i="10"/>
  <c r="BP1635" i="10"/>
  <c r="BQ1635" i="10"/>
  <c r="BG1636" i="10"/>
  <c r="BH1636" i="10"/>
  <c r="BI1636" i="10"/>
  <c r="BK1636" i="10"/>
  <c r="BL1636" i="10"/>
  <c r="BM1636" i="10"/>
  <c r="BO1636" i="10"/>
  <c r="BP1636" i="10"/>
  <c r="BQ1636" i="10"/>
  <c r="BG1637" i="10"/>
  <c r="BH1637" i="10"/>
  <c r="BI1637" i="10"/>
  <c r="BK1637" i="10"/>
  <c r="BL1637" i="10"/>
  <c r="BM1637" i="10"/>
  <c r="BO1637" i="10"/>
  <c r="BP1637" i="10"/>
  <c r="BQ1637" i="10"/>
  <c r="BG1638" i="10"/>
  <c r="BH1638" i="10"/>
  <c r="BI1638" i="10"/>
  <c r="BK1638" i="10"/>
  <c r="BL1638" i="10"/>
  <c r="BM1638" i="10"/>
  <c r="BO1638" i="10"/>
  <c r="BP1638" i="10"/>
  <c r="BQ1638" i="10"/>
  <c r="BG1639" i="10"/>
  <c r="BH1639" i="10"/>
  <c r="BI1639" i="10"/>
  <c r="BK1639" i="10"/>
  <c r="BL1639" i="10"/>
  <c r="BM1639" i="10"/>
  <c r="BO1639" i="10"/>
  <c r="BP1639" i="10"/>
  <c r="BQ1639" i="10"/>
  <c r="BG1640" i="10"/>
  <c r="BH1640" i="10"/>
  <c r="BI1640" i="10"/>
  <c r="BK1640" i="10"/>
  <c r="BL1640" i="10"/>
  <c r="BM1640" i="10"/>
  <c r="BO1640" i="10"/>
  <c r="BP1640" i="10"/>
  <c r="BQ1640" i="10"/>
  <c r="BG1641" i="10"/>
  <c r="BH1641" i="10"/>
  <c r="BI1641" i="10"/>
  <c r="BK1641" i="10"/>
  <c r="BL1641" i="10"/>
  <c r="BM1641" i="10"/>
  <c r="BO1641" i="10"/>
  <c r="BP1641" i="10"/>
  <c r="BQ1641" i="10"/>
  <c r="BG1642" i="10"/>
  <c r="BH1642" i="10"/>
  <c r="BI1642" i="10"/>
  <c r="BK1642" i="10"/>
  <c r="BL1642" i="10"/>
  <c r="BM1642" i="10"/>
  <c r="BO1642" i="10"/>
  <c r="BP1642" i="10"/>
  <c r="BQ1642" i="10"/>
  <c r="BG1643" i="10"/>
  <c r="BH1643" i="10"/>
  <c r="BI1643" i="10"/>
  <c r="BK1643" i="10"/>
  <c r="BL1643" i="10"/>
  <c r="BM1643" i="10"/>
  <c r="BO1643" i="10"/>
  <c r="BP1643" i="10"/>
  <c r="BQ1643" i="10"/>
  <c r="BG1644" i="10"/>
  <c r="BH1644" i="10"/>
  <c r="BI1644" i="10"/>
  <c r="BK1644" i="10"/>
  <c r="BL1644" i="10"/>
  <c r="BM1644" i="10"/>
  <c r="BO1644" i="10"/>
  <c r="BP1644" i="10"/>
  <c r="BQ1644" i="10"/>
  <c r="BG1645" i="10"/>
  <c r="BH1645" i="10"/>
  <c r="BI1645" i="10"/>
  <c r="BK1645" i="10"/>
  <c r="BL1645" i="10"/>
  <c r="BM1645" i="10"/>
  <c r="BO1645" i="10"/>
  <c r="BP1645" i="10"/>
  <c r="BQ1645" i="10"/>
  <c r="BG1646" i="10"/>
  <c r="BH1646" i="10"/>
  <c r="BI1646" i="10"/>
  <c r="BK1646" i="10"/>
  <c r="BL1646" i="10"/>
  <c r="BM1646" i="10"/>
  <c r="BO1646" i="10"/>
  <c r="BP1646" i="10"/>
  <c r="BQ1646" i="10"/>
  <c r="BG1647" i="10"/>
  <c r="BH1647" i="10"/>
  <c r="BI1647" i="10"/>
  <c r="BK1647" i="10"/>
  <c r="BL1647" i="10"/>
  <c r="BM1647" i="10"/>
  <c r="BO1647" i="10"/>
  <c r="BP1647" i="10"/>
  <c r="BQ1647" i="10"/>
  <c r="BG1648" i="10"/>
  <c r="BH1648" i="10"/>
  <c r="BI1648" i="10"/>
  <c r="BK1648" i="10"/>
  <c r="BL1648" i="10"/>
  <c r="BM1648" i="10"/>
  <c r="BO1648" i="10"/>
  <c r="BP1648" i="10"/>
  <c r="BQ1648" i="10"/>
  <c r="BG1649" i="10"/>
  <c r="BH1649" i="10"/>
  <c r="BI1649" i="10"/>
  <c r="BK1649" i="10"/>
  <c r="BL1649" i="10"/>
  <c r="BM1649" i="10"/>
  <c r="BO1649" i="10"/>
  <c r="BP1649" i="10"/>
  <c r="BQ1649" i="10"/>
  <c r="BG1650" i="10"/>
  <c r="BH1650" i="10"/>
  <c r="BI1650" i="10"/>
  <c r="BK1650" i="10"/>
  <c r="BL1650" i="10"/>
  <c r="BM1650" i="10"/>
  <c r="BO1650" i="10"/>
  <c r="BP1650" i="10"/>
  <c r="BQ1650" i="10"/>
  <c r="BG1651" i="10"/>
  <c r="BH1651" i="10"/>
  <c r="BI1651" i="10"/>
  <c r="BK1651" i="10"/>
  <c r="BL1651" i="10"/>
  <c r="BM1651" i="10"/>
  <c r="BO1651" i="10"/>
  <c r="BP1651" i="10"/>
  <c r="BQ1651" i="10"/>
  <c r="BG1652" i="10"/>
  <c r="BH1652" i="10"/>
  <c r="BI1652" i="10"/>
  <c r="BK1652" i="10"/>
  <c r="BL1652" i="10"/>
  <c r="BM1652" i="10"/>
  <c r="BO1652" i="10"/>
  <c r="BP1652" i="10"/>
  <c r="BQ1652" i="10"/>
  <c r="BG1653" i="10"/>
  <c r="BH1653" i="10"/>
  <c r="BI1653" i="10"/>
  <c r="BK1653" i="10"/>
  <c r="BL1653" i="10"/>
  <c r="BM1653" i="10"/>
  <c r="BO1653" i="10"/>
  <c r="BP1653" i="10"/>
  <c r="BQ1653" i="10"/>
  <c r="BG1654" i="10"/>
  <c r="BH1654" i="10"/>
  <c r="BI1654" i="10"/>
  <c r="BK1654" i="10"/>
  <c r="BL1654" i="10"/>
  <c r="BM1654" i="10"/>
  <c r="BO1654" i="10"/>
  <c r="BP1654" i="10"/>
  <c r="BQ1654" i="10"/>
  <c r="BG1655" i="10"/>
  <c r="BH1655" i="10"/>
  <c r="BI1655" i="10"/>
  <c r="BK1655" i="10"/>
  <c r="BL1655" i="10"/>
  <c r="BM1655" i="10"/>
  <c r="BO1655" i="10"/>
  <c r="BP1655" i="10"/>
  <c r="BQ1655" i="10"/>
  <c r="BG1656" i="10"/>
  <c r="BH1656" i="10"/>
  <c r="BI1656" i="10"/>
  <c r="BK1656" i="10"/>
  <c r="BL1656" i="10"/>
  <c r="BM1656" i="10"/>
  <c r="BO1656" i="10"/>
  <c r="BP1656" i="10"/>
  <c r="BQ1656" i="10"/>
  <c r="BG1657" i="10"/>
  <c r="BH1657" i="10"/>
  <c r="BI1657" i="10"/>
  <c r="BK1657" i="10"/>
  <c r="BL1657" i="10"/>
  <c r="BM1657" i="10"/>
  <c r="BO1657" i="10"/>
  <c r="BP1657" i="10"/>
  <c r="BQ1657" i="10"/>
  <c r="BG1658" i="10"/>
  <c r="BH1658" i="10"/>
  <c r="BI1658" i="10"/>
  <c r="BK1658" i="10"/>
  <c r="BL1658" i="10"/>
  <c r="BM1658" i="10"/>
  <c r="BO1658" i="10"/>
  <c r="BP1658" i="10"/>
  <c r="BQ1658" i="10"/>
  <c r="BG1659" i="10"/>
  <c r="BH1659" i="10"/>
  <c r="BI1659" i="10"/>
  <c r="BK1659" i="10"/>
  <c r="BL1659" i="10"/>
  <c r="BM1659" i="10"/>
  <c r="BO1659" i="10"/>
  <c r="BP1659" i="10"/>
  <c r="BQ1659" i="10"/>
  <c r="BG1660" i="10"/>
  <c r="BH1660" i="10"/>
  <c r="BI1660" i="10"/>
  <c r="BK1660" i="10"/>
  <c r="BL1660" i="10"/>
  <c r="BM1660" i="10"/>
  <c r="BO1660" i="10"/>
  <c r="BP1660" i="10"/>
  <c r="BQ1660" i="10"/>
  <c r="BG1661" i="10"/>
  <c r="BH1661" i="10"/>
  <c r="BI1661" i="10"/>
  <c r="BK1661" i="10"/>
  <c r="BL1661" i="10"/>
  <c r="BM1661" i="10"/>
  <c r="BO1661" i="10"/>
  <c r="BP1661" i="10"/>
  <c r="BQ1661" i="10"/>
  <c r="BG1662" i="10"/>
  <c r="BH1662" i="10"/>
  <c r="BI1662" i="10"/>
  <c r="BK1662" i="10"/>
  <c r="BL1662" i="10"/>
  <c r="BM1662" i="10"/>
  <c r="BO1662" i="10"/>
  <c r="BP1662" i="10"/>
  <c r="BQ1662" i="10"/>
  <c r="BG1663" i="10"/>
  <c r="BH1663" i="10"/>
  <c r="BI1663" i="10"/>
  <c r="BK1663" i="10"/>
  <c r="BL1663" i="10"/>
  <c r="BM1663" i="10"/>
  <c r="BO1663" i="10"/>
  <c r="BP1663" i="10"/>
  <c r="BQ1663" i="10"/>
  <c r="BG1664" i="10"/>
  <c r="BH1664" i="10"/>
  <c r="BI1664" i="10"/>
  <c r="BK1664" i="10"/>
  <c r="BL1664" i="10"/>
  <c r="BM1664" i="10"/>
  <c r="BO1664" i="10"/>
  <c r="BP1664" i="10"/>
  <c r="BQ1664" i="10"/>
  <c r="BG1665" i="10"/>
  <c r="BH1665" i="10"/>
  <c r="BI1665" i="10"/>
  <c r="BK1665" i="10"/>
  <c r="BL1665" i="10"/>
  <c r="BM1665" i="10"/>
  <c r="BO1665" i="10"/>
  <c r="BP1665" i="10"/>
  <c r="BQ1665" i="10"/>
  <c r="BG1666" i="10"/>
  <c r="BH1666" i="10"/>
  <c r="BI1666" i="10"/>
  <c r="BK1666" i="10"/>
  <c r="BL1666" i="10"/>
  <c r="BM1666" i="10"/>
  <c r="BO1666" i="10"/>
  <c r="BP1666" i="10"/>
  <c r="BQ1666" i="10"/>
  <c r="BG1667" i="10"/>
  <c r="BH1667" i="10"/>
  <c r="BI1667" i="10"/>
  <c r="BK1667" i="10"/>
  <c r="BL1667" i="10"/>
  <c r="BM1667" i="10"/>
  <c r="BO1667" i="10"/>
  <c r="BP1667" i="10"/>
  <c r="BQ1667" i="10"/>
  <c r="BG1668" i="10"/>
  <c r="BH1668" i="10"/>
  <c r="BI1668" i="10"/>
  <c r="BK1668" i="10"/>
  <c r="BL1668" i="10"/>
  <c r="BM1668" i="10"/>
  <c r="BO1668" i="10"/>
  <c r="BP1668" i="10"/>
  <c r="BQ1668" i="10"/>
  <c r="BG1669" i="10"/>
  <c r="BH1669" i="10"/>
  <c r="BI1669" i="10"/>
  <c r="BK1669" i="10"/>
  <c r="BL1669" i="10"/>
  <c r="BM1669" i="10"/>
  <c r="BO1669" i="10"/>
  <c r="BP1669" i="10"/>
  <c r="BQ1669" i="10"/>
  <c r="BG1670" i="10"/>
  <c r="BH1670" i="10"/>
  <c r="BI1670" i="10"/>
  <c r="BK1670" i="10"/>
  <c r="BL1670" i="10"/>
  <c r="BM1670" i="10"/>
  <c r="BO1670" i="10"/>
  <c r="BP1670" i="10"/>
  <c r="BQ1670" i="10"/>
  <c r="BG1671" i="10"/>
  <c r="BH1671" i="10"/>
  <c r="BI1671" i="10"/>
  <c r="BK1671" i="10"/>
  <c r="BL1671" i="10"/>
  <c r="BM1671" i="10"/>
  <c r="BO1671" i="10"/>
  <c r="BP1671" i="10"/>
  <c r="BQ1671" i="10"/>
  <c r="BG1672" i="10"/>
  <c r="BH1672" i="10"/>
  <c r="BI1672" i="10"/>
  <c r="BK1672" i="10"/>
  <c r="BL1672" i="10"/>
  <c r="BM1672" i="10"/>
  <c r="BO1672" i="10"/>
  <c r="BP1672" i="10"/>
  <c r="BQ1672" i="10"/>
  <c r="BG1673" i="10"/>
  <c r="BH1673" i="10"/>
  <c r="BI1673" i="10"/>
  <c r="BK1673" i="10"/>
  <c r="BL1673" i="10"/>
  <c r="BM1673" i="10"/>
  <c r="BO1673" i="10"/>
  <c r="BP1673" i="10"/>
  <c r="BQ1673" i="10"/>
  <c r="BG1674" i="10"/>
  <c r="BH1674" i="10"/>
  <c r="BI1674" i="10"/>
  <c r="BK1674" i="10"/>
  <c r="BL1674" i="10"/>
  <c r="BM1674" i="10"/>
  <c r="BO1674" i="10"/>
  <c r="BP1674" i="10"/>
  <c r="BQ1674" i="10"/>
  <c r="BG1675" i="10"/>
  <c r="BH1675" i="10"/>
  <c r="BI1675" i="10"/>
  <c r="BK1675" i="10"/>
  <c r="BL1675" i="10"/>
  <c r="BM1675" i="10"/>
  <c r="BO1675" i="10"/>
  <c r="BP1675" i="10"/>
  <c r="BQ1675" i="10"/>
  <c r="BG1676" i="10"/>
  <c r="BH1676" i="10"/>
  <c r="BI1676" i="10"/>
  <c r="BK1676" i="10"/>
  <c r="BL1676" i="10"/>
  <c r="BM1676" i="10"/>
  <c r="BO1676" i="10"/>
  <c r="BP1676" i="10"/>
  <c r="BQ1676" i="10"/>
  <c r="BG1677" i="10"/>
  <c r="BH1677" i="10"/>
  <c r="BI1677" i="10"/>
  <c r="BK1677" i="10"/>
  <c r="BL1677" i="10"/>
  <c r="BM1677" i="10"/>
  <c r="BO1677" i="10"/>
  <c r="BP1677" i="10"/>
  <c r="BQ1677" i="10"/>
  <c r="BG1678" i="10"/>
  <c r="BH1678" i="10"/>
  <c r="BI1678" i="10"/>
  <c r="BK1678" i="10"/>
  <c r="BL1678" i="10"/>
  <c r="BM1678" i="10"/>
  <c r="BO1678" i="10"/>
  <c r="BP1678" i="10"/>
  <c r="BQ1678" i="10"/>
  <c r="BG1679" i="10"/>
  <c r="BH1679" i="10"/>
  <c r="BI1679" i="10"/>
  <c r="BK1679" i="10"/>
  <c r="BL1679" i="10"/>
  <c r="BM1679" i="10"/>
  <c r="BO1679" i="10"/>
  <c r="BP1679" i="10"/>
  <c r="BQ1679" i="10"/>
  <c r="BG1680" i="10"/>
  <c r="BH1680" i="10"/>
  <c r="BI1680" i="10"/>
  <c r="BK1680" i="10"/>
  <c r="BL1680" i="10"/>
  <c r="BM1680" i="10"/>
  <c r="BO1680" i="10"/>
  <c r="BP1680" i="10"/>
  <c r="BQ1680" i="10"/>
  <c r="BG1681" i="10"/>
  <c r="BH1681" i="10"/>
  <c r="BI1681" i="10"/>
  <c r="BK1681" i="10"/>
  <c r="BL1681" i="10"/>
  <c r="BM1681" i="10"/>
  <c r="BO1681" i="10"/>
  <c r="BP1681" i="10"/>
  <c r="BQ1681" i="10"/>
  <c r="BG1682" i="10"/>
  <c r="BH1682" i="10"/>
  <c r="BI1682" i="10"/>
  <c r="BK1682" i="10"/>
  <c r="BL1682" i="10"/>
  <c r="BM1682" i="10"/>
  <c r="BO1682" i="10"/>
  <c r="BP1682" i="10"/>
  <c r="BQ1682" i="10"/>
  <c r="BG1683" i="10"/>
  <c r="BH1683" i="10"/>
  <c r="BI1683" i="10"/>
  <c r="BK1683" i="10"/>
  <c r="BL1683" i="10"/>
  <c r="BM1683" i="10"/>
  <c r="BO1683" i="10"/>
  <c r="BP1683" i="10"/>
  <c r="BQ1683" i="10"/>
  <c r="BG1684" i="10"/>
  <c r="BH1684" i="10"/>
  <c r="BI1684" i="10"/>
  <c r="BK1684" i="10"/>
  <c r="BL1684" i="10"/>
  <c r="BM1684" i="10"/>
  <c r="BO1684" i="10"/>
  <c r="BP1684" i="10"/>
  <c r="BQ1684" i="10"/>
  <c r="BG1685" i="10"/>
  <c r="BH1685" i="10"/>
  <c r="BI1685" i="10"/>
  <c r="BK1685" i="10"/>
  <c r="BL1685" i="10"/>
  <c r="BM1685" i="10"/>
  <c r="BO1685" i="10"/>
  <c r="BP1685" i="10"/>
  <c r="BQ1685" i="10"/>
  <c r="BG1686" i="10"/>
  <c r="BH1686" i="10"/>
  <c r="BI1686" i="10"/>
  <c r="BK1686" i="10"/>
  <c r="BL1686" i="10"/>
  <c r="BM1686" i="10"/>
  <c r="BO1686" i="10"/>
  <c r="BP1686" i="10"/>
  <c r="BQ1686" i="10"/>
  <c r="BG1687" i="10"/>
  <c r="BH1687" i="10"/>
  <c r="BI1687" i="10"/>
  <c r="BK1687" i="10"/>
  <c r="BL1687" i="10"/>
  <c r="BM1687" i="10"/>
  <c r="BO1687" i="10"/>
  <c r="BP1687" i="10"/>
  <c r="BQ1687" i="10"/>
  <c r="BG1688" i="10"/>
  <c r="BH1688" i="10"/>
  <c r="BI1688" i="10"/>
  <c r="BK1688" i="10"/>
  <c r="BL1688" i="10"/>
  <c r="BM1688" i="10"/>
  <c r="BO1688" i="10"/>
  <c r="BP1688" i="10"/>
  <c r="BQ1688" i="10"/>
  <c r="BG1689" i="10"/>
  <c r="BH1689" i="10"/>
  <c r="BI1689" i="10"/>
  <c r="BK1689" i="10"/>
  <c r="BL1689" i="10"/>
  <c r="BM1689" i="10"/>
  <c r="BO1689" i="10"/>
  <c r="BP1689" i="10"/>
  <c r="BQ1689" i="10"/>
  <c r="BG1690" i="10"/>
  <c r="BH1690" i="10"/>
  <c r="BI1690" i="10"/>
  <c r="BK1690" i="10"/>
  <c r="BL1690" i="10"/>
  <c r="BM1690" i="10"/>
  <c r="BO1690" i="10"/>
  <c r="BP1690" i="10"/>
  <c r="BQ1690" i="10"/>
  <c r="BG1691" i="10"/>
  <c r="BH1691" i="10"/>
  <c r="BI1691" i="10"/>
  <c r="BK1691" i="10"/>
  <c r="BL1691" i="10"/>
  <c r="BM1691" i="10"/>
  <c r="BO1691" i="10"/>
  <c r="BP1691" i="10"/>
  <c r="BQ1691" i="10"/>
  <c r="BG1692" i="10"/>
  <c r="BH1692" i="10"/>
  <c r="BI1692" i="10"/>
  <c r="BK1692" i="10"/>
  <c r="BL1692" i="10"/>
  <c r="BM1692" i="10"/>
  <c r="BO1692" i="10"/>
  <c r="BP1692" i="10"/>
  <c r="BQ1692" i="10"/>
  <c r="BG1693" i="10"/>
  <c r="BH1693" i="10"/>
  <c r="BI1693" i="10"/>
  <c r="BK1693" i="10"/>
  <c r="BL1693" i="10"/>
  <c r="BM1693" i="10"/>
  <c r="BO1693" i="10"/>
  <c r="BP1693" i="10"/>
  <c r="BQ1693" i="10"/>
  <c r="BG1694" i="10"/>
  <c r="BH1694" i="10"/>
  <c r="BI1694" i="10"/>
  <c r="BK1694" i="10"/>
  <c r="BL1694" i="10"/>
  <c r="BM1694" i="10"/>
  <c r="BO1694" i="10"/>
  <c r="BP1694" i="10"/>
  <c r="BQ1694" i="10"/>
  <c r="BG1695" i="10"/>
  <c r="BH1695" i="10"/>
  <c r="BI1695" i="10"/>
  <c r="BK1695" i="10"/>
  <c r="BL1695" i="10"/>
  <c r="BM1695" i="10"/>
  <c r="BO1695" i="10"/>
  <c r="BP1695" i="10"/>
  <c r="BQ1695" i="10"/>
  <c r="BG1696" i="10"/>
  <c r="BH1696" i="10"/>
  <c r="BI1696" i="10"/>
  <c r="BK1696" i="10"/>
  <c r="BL1696" i="10"/>
  <c r="BM1696" i="10"/>
  <c r="BO1696" i="10"/>
  <c r="BP1696" i="10"/>
  <c r="BQ1696" i="10"/>
  <c r="BG1697" i="10"/>
  <c r="BH1697" i="10"/>
  <c r="BI1697" i="10"/>
  <c r="BK1697" i="10"/>
  <c r="BL1697" i="10"/>
  <c r="BM1697" i="10"/>
  <c r="BO1697" i="10"/>
  <c r="BP1697" i="10"/>
  <c r="BQ1697" i="10"/>
  <c r="BG1698" i="10"/>
  <c r="BH1698" i="10"/>
  <c r="BI1698" i="10"/>
  <c r="BK1698" i="10"/>
  <c r="BL1698" i="10"/>
  <c r="BM1698" i="10"/>
  <c r="BO1698" i="10"/>
  <c r="BP1698" i="10"/>
  <c r="BQ1698" i="10"/>
  <c r="BG1699" i="10"/>
  <c r="BH1699" i="10"/>
  <c r="BI1699" i="10"/>
  <c r="BK1699" i="10"/>
  <c r="BL1699" i="10"/>
  <c r="BM1699" i="10"/>
  <c r="BO1699" i="10"/>
  <c r="BP1699" i="10"/>
  <c r="BQ1699" i="10"/>
  <c r="BG1700" i="10"/>
  <c r="BH1700" i="10"/>
  <c r="BI1700" i="10"/>
  <c r="BK1700" i="10"/>
  <c r="BL1700" i="10"/>
  <c r="BM1700" i="10"/>
  <c r="BO1700" i="10"/>
  <c r="BP1700" i="10"/>
  <c r="BQ1700" i="10"/>
  <c r="BG1701" i="10"/>
  <c r="BH1701" i="10"/>
  <c r="BI1701" i="10"/>
  <c r="BK1701" i="10"/>
  <c r="BL1701" i="10"/>
  <c r="BM1701" i="10"/>
  <c r="BO1701" i="10"/>
  <c r="BP1701" i="10"/>
  <c r="BQ1701" i="10"/>
  <c r="BG1702" i="10"/>
  <c r="BH1702" i="10"/>
  <c r="BI1702" i="10"/>
  <c r="BK1702" i="10"/>
  <c r="BL1702" i="10"/>
  <c r="BM1702" i="10"/>
  <c r="BO1702" i="10"/>
  <c r="BP1702" i="10"/>
  <c r="BQ1702" i="10"/>
  <c r="BG1703" i="10"/>
  <c r="BH1703" i="10"/>
  <c r="BI1703" i="10"/>
  <c r="BK1703" i="10"/>
  <c r="BL1703" i="10"/>
  <c r="BM1703" i="10"/>
  <c r="BO1703" i="10"/>
  <c r="BP1703" i="10"/>
  <c r="BQ1703" i="10"/>
  <c r="BG1704" i="10"/>
  <c r="BH1704" i="10"/>
  <c r="BI1704" i="10"/>
  <c r="BK1704" i="10"/>
  <c r="BL1704" i="10"/>
  <c r="BM1704" i="10"/>
  <c r="BO1704" i="10"/>
  <c r="BP1704" i="10"/>
  <c r="BQ1704" i="10"/>
  <c r="BG1705" i="10"/>
  <c r="BH1705" i="10"/>
  <c r="BI1705" i="10"/>
  <c r="BK1705" i="10"/>
  <c r="BL1705" i="10"/>
  <c r="BM1705" i="10"/>
  <c r="BO1705" i="10"/>
  <c r="BP1705" i="10"/>
  <c r="BQ1705" i="10"/>
  <c r="BG1706" i="10"/>
  <c r="BH1706" i="10"/>
  <c r="BI1706" i="10"/>
  <c r="BK1706" i="10"/>
  <c r="BL1706" i="10"/>
  <c r="BM1706" i="10"/>
  <c r="BO1706" i="10"/>
  <c r="BP1706" i="10"/>
  <c r="BQ1706" i="10"/>
  <c r="BG1707" i="10"/>
  <c r="BH1707" i="10"/>
  <c r="BI1707" i="10"/>
  <c r="BK1707" i="10"/>
  <c r="BL1707" i="10"/>
  <c r="BM1707" i="10"/>
  <c r="BO1707" i="10"/>
  <c r="BP1707" i="10"/>
  <c r="BQ1707" i="10"/>
  <c r="BG1708" i="10"/>
  <c r="BH1708" i="10"/>
  <c r="BI1708" i="10"/>
  <c r="BK1708" i="10"/>
  <c r="BL1708" i="10"/>
  <c r="BM1708" i="10"/>
  <c r="BO1708" i="10"/>
  <c r="BP1708" i="10"/>
  <c r="BQ1708" i="10"/>
  <c r="BG1709" i="10"/>
  <c r="BH1709" i="10"/>
  <c r="BI1709" i="10"/>
  <c r="BK1709" i="10"/>
  <c r="BL1709" i="10"/>
  <c r="BM1709" i="10"/>
  <c r="BO1709" i="10"/>
  <c r="BP1709" i="10"/>
  <c r="BQ1709" i="10"/>
  <c r="BG1710" i="10"/>
  <c r="BH1710" i="10"/>
  <c r="BI1710" i="10"/>
  <c r="BK1710" i="10"/>
  <c r="BL1710" i="10"/>
  <c r="BM1710" i="10"/>
  <c r="BO1710" i="10"/>
  <c r="BP1710" i="10"/>
  <c r="BQ1710" i="10"/>
  <c r="BG1711" i="10"/>
  <c r="BH1711" i="10"/>
  <c r="BI1711" i="10"/>
  <c r="BK1711" i="10"/>
  <c r="BL1711" i="10"/>
  <c r="BM1711" i="10"/>
  <c r="BO1711" i="10"/>
  <c r="BP1711" i="10"/>
  <c r="BQ1711" i="10"/>
  <c r="BG1712" i="10"/>
  <c r="BH1712" i="10"/>
  <c r="BI1712" i="10"/>
  <c r="BK1712" i="10"/>
  <c r="BL1712" i="10"/>
  <c r="BM1712" i="10"/>
  <c r="BO1712" i="10"/>
  <c r="BP1712" i="10"/>
  <c r="BQ1712" i="10"/>
  <c r="BG1713" i="10"/>
  <c r="BH1713" i="10"/>
  <c r="BI1713" i="10"/>
  <c r="BK1713" i="10"/>
  <c r="BL1713" i="10"/>
  <c r="BM1713" i="10"/>
  <c r="BO1713" i="10"/>
  <c r="BP1713" i="10"/>
  <c r="BQ1713" i="10"/>
  <c r="BG1714" i="10"/>
  <c r="BH1714" i="10"/>
  <c r="BI1714" i="10"/>
  <c r="BK1714" i="10"/>
  <c r="BL1714" i="10"/>
  <c r="BM1714" i="10"/>
  <c r="BO1714" i="10"/>
  <c r="BP1714" i="10"/>
  <c r="BQ1714" i="10"/>
  <c r="BG1715" i="10"/>
  <c r="BH1715" i="10"/>
  <c r="BI1715" i="10"/>
  <c r="BK1715" i="10"/>
  <c r="BL1715" i="10"/>
  <c r="BM1715" i="10"/>
  <c r="BO1715" i="10"/>
  <c r="BP1715" i="10"/>
  <c r="BQ1715" i="10"/>
  <c r="BG1716" i="10"/>
  <c r="BH1716" i="10"/>
  <c r="BI1716" i="10"/>
  <c r="BK1716" i="10"/>
  <c r="BL1716" i="10"/>
  <c r="BM1716" i="10"/>
  <c r="BO1716" i="10"/>
  <c r="BP1716" i="10"/>
  <c r="BQ1716" i="10"/>
  <c r="BG1717" i="10"/>
  <c r="BH1717" i="10"/>
  <c r="BI1717" i="10"/>
  <c r="BK1717" i="10"/>
  <c r="BL1717" i="10"/>
  <c r="BM1717" i="10"/>
  <c r="BO1717" i="10"/>
  <c r="BP1717" i="10"/>
  <c r="BQ1717" i="10"/>
  <c r="BG1718" i="10"/>
  <c r="BH1718" i="10"/>
  <c r="BI1718" i="10"/>
  <c r="BK1718" i="10"/>
  <c r="BL1718" i="10"/>
  <c r="BM1718" i="10"/>
  <c r="BO1718" i="10"/>
  <c r="BP1718" i="10"/>
  <c r="BQ1718" i="10"/>
  <c r="BG1719" i="10"/>
  <c r="BH1719" i="10"/>
  <c r="BI1719" i="10"/>
  <c r="BK1719" i="10"/>
  <c r="BL1719" i="10"/>
  <c r="BM1719" i="10"/>
  <c r="BO1719" i="10"/>
  <c r="BP1719" i="10"/>
  <c r="BQ1719" i="10"/>
  <c r="BG1720" i="10"/>
  <c r="BH1720" i="10"/>
  <c r="BI1720" i="10"/>
  <c r="BK1720" i="10"/>
  <c r="BL1720" i="10"/>
  <c r="BM1720" i="10"/>
  <c r="BO1720" i="10"/>
  <c r="BP1720" i="10"/>
  <c r="BQ1720" i="10"/>
  <c r="BG1721" i="10"/>
  <c r="BH1721" i="10"/>
  <c r="BI1721" i="10"/>
  <c r="BK1721" i="10"/>
  <c r="BL1721" i="10"/>
  <c r="BM1721" i="10"/>
  <c r="BO1721" i="10"/>
  <c r="BP1721" i="10"/>
  <c r="BQ1721" i="10"/>
  <c r="BG1722" i="10"/>
  <c r="BH1722" i="10"/>
  <c r="BI1722" i="10"/>
  <c r="BK1722" i="10"/>
  <c r="BL1722" i="10"/>
  <c r="BM1722" i="10"/>
  <c r="BO1722" i="10"/>
  <c r="BP1722" i="10"/>
  <c r="BQ1722" i="10"/>
  <c r="BG1723" i="10"/>
  <c r="BH1723" i="10"/>
  <c r="BI1723" i="10"/>
  <c r="BK1723" i="10"/>
  <c r="BL1723" i="10"/>
  <c r="BM1723" i="10"/>
  <c r="BO1723" i="10"/>
  <c r="BP1723" i="10"/>
  <c r="BQ1723" i="10"/>
  <c r="BG1724" i="10"/>
  <c r="BH1724" i="10"/>
  <c r="BI1724" i="10"/>
  <c r="BK1724" i="10"/>
  <c r="BL1724" i="10"/>
  <c r="BM1724" i="10"/>
  <c r="BO1724" i="10"/>
  <c r="BP1724" i="10"/>
  <c r="BQ1724" i="10"/>
  <c r="BG1725" i="10"/>
  <c r="BH1725" i="10"/>
  <c r="BI1725" i="10"/>
  <c r="BK1725" i="10"/>
  <c r="BL1725" i="10"/>
  <c r="BM1725" i="10"/>
  <c r="BO1725" i="10"/>
  <c r="BP1725" i="10"/>
  <c r="BQ1725" i="10"/>
  <c r="BG1726" i="10"/>
  <c r="BH1726" i="10"/>
  <c r="BI1726" i="10"/>
  <c r="BK1726" i="10"/>
  <c r="BL1726" i="10"/>
  <c r="BM1726" i="10"/>
  <c r="BO1726" i="10"/>
  <c r="BP1726" i="10"/>
  <c r="BQ1726" i="10"/>
  <c r="BG1727" i="10"/>
  <c r="BH1727" i="10"/>
  <c r="BI1727" i="10"/>
  <c r="BK1727" i="10"/>
  <c r="BL1727" i="10"/>
  <c r="BM1727" i="10"/>
  <c r="BO1727" i="10"/>
  <c r="BP1727" i="10"/>
  <c r="BQ1727" i="10"/>
  <c r="BG1728" i="10"/>
  <c r="BH1728" i="10"/>
  <c r="BI1728" i="10"/>
  <c r="BK1728" i="10"/>
  <c r="BL1728" i="10"/>
  <c r="BM1728" i="10"/>
  <c r="BO1728" i="10"/>
  <c r="BP1728" i="10"/>
  <c r="BQ1728" i="10"/>
  <c r="BG1729" i="10"/>
  <c r="BH1729" i="10"/>
  <c r="BI1729" i="10"/>
  <c r="BK1729" i="10"/>
  <c r="BL1729" i="10"/>
  <c r="BM1729" i="10"/>
  <c r="BO1729" i="10"/>
  <c r="BP1729" i="10"/>
  <c r="BQ1729" i="10"/>
  <c r="BG1730" i="10"/>
  <c r="BH1730" i="10"/>
  <c r="BI1730" i="10"/>
  <c r="BK1730" i="10"/>
  <c r="BL1730" i="10"/>
  <c r="BM1730" i="10"/>
  <c r="BO1730" i="10"/>
  <c r="BP1730" i="10"/>
  <c r="BQ1730" i="10"/>
  <c r="BG1731" i="10"/>
  <c r="BH1731" i="10"/>
  <c r="BI1731" i="10"/>
  <c r="BK1731" i="10"/>
  <c r="BL1731" i="10"/>
  <c r="BM1731" i="10"/>
  <c r="BO1731" i="10"/>
  <c r="BP1731" i="10"/>
  <c r="BQ1731" i="10"/>
  <c r="BG1732" i="10"/>
  <c r="BH1732" i="10"/>
  <c r="BI1732" i="10"/>
  <c r="BK1732" i="10"/>
  <c r="BL1732" i="10"/>
  <c r="BM1732" i="10"/>
  <c r="BO1732" i="10"/>
  <c r="BP1732" i="10"/>
  <c r="BQ1732" i="10"/>
  <c r="BG1733" i="10"/>
  <c r="BH1733" i="10"/>
  <c r="BI1733" i="10"/>
  <c r="BK1733" i="10"/>
  <c r="BL1733" i="10"/>
  <c r="BM1733" i="10"/>
  <c r="BO1733" i="10"/>
  <c r="BP1733" i="10"/>
  <c r="BQ1733" i="10"/>
  <c r="BG1734" i="10"/>
  <c r="BH1734" i="10"/>
  <c r="BI1734" i="10"/>
  <c r="BK1734" i="10"/>
  <c r="BL1734" i="10"/>
  <c r="BM1734" i="10"/>
  <c r="BO1734" i="10"/>
  <c r="BP1734" i="10"/>
  <c r="BQ1734" i="10"/>
  <c r="BG1735" i="10"/>
  <c r="BH1735" i="10"/>
  <c r="BI1735" i="10"/>
  <c r="BK1735" i="10"/>
  <c r="BL1735" i="10"/>
  <c r="BM1735" i="10"/>
  <c r="BO1735" i="10"/>
  <c r="BP1735" i="10"/>
  <c r="BQ1735" i="10"/>
  <c r="BG1736" i="10"/>
  <c r="BH1736" i="10"/>
  <c r="BI1736" i="10"/>
  <c r="BK1736" i="10"/>
  <c r="BL1736" i="10"/>
  <c r="BM1736" i="10"/>
  <c r="BO1736" i="10"/>
  <c r="BP1736" i="10"/>
  <c r="BQ1736" i="10"/>
  <c r="BG1737" i="10"/>
  <c r="BH1737" i="10"/>
  <c r="BI1737" i="10"/>
  <c r="BK1737" i="10"/>
  <c r="BL1737" i="10"/>
  <c r="BM1737" i="10"/>
  <c r="BO1737" i="10"/>
  <c r="BP1737" i="10"/>
  <c r="BQ1737" i="10"/>
  <c r="BG1738" i="10"/>
  <c r="BH1738" i="10"/>
  <c r="BI1738" i="10"/>
  <c r="BK1738" i="10"/>
  <c r="BL1738" i="10"/>
  <c r="BM1738" i="10"/>
  <c r="BO1738" i="10"/>
  <c r="BP1738" i="10"/>
  <c r="BQ1738" i="10"/>
  <c r="BG1739" i="10"/>
  <c r="BH1739" i="10"/>
  <c r="BI1739" i="10"/>
  <c r="BK1739" i="10"/>
  <c r="BL1739" i="10"/>
  <c r="BM1739" i="10"/>
  <c r="BO1739" i="10"/>
  <c r="BP1739" i="10"/>
  <c r="BQ1739" i="10"/>
  <c r="BG1740" i="10"/>
  <c r="BH1740" i="10"/>
  <c r="BI1740" i="10"/>
  <c r="BK1740" i="10"/>
  <c r="BL1740" i="10"/>
  <c r="BM1740" i="10"/>
  <c r="BO1740" i="10"/>
  <c r="BP1740" i="10"/>
  <c r="BQ1740" i="10"/>
  <c r="BG1741" i="10"/>
  <c r="BH1741" i="10"/>
  <c r="BI1741" i="10"/>
  <c r="BK1741" i="10"/>
  <c r="BL1741" i="10"/>
  <c r="BM1741" i="10"/>
  <c r="BO1741" i="10"/>
  <c r="BP1741" i="10"/>
  <c r="BQ1741" i="10"/>
  <c r="BG1742" i="10"/>
  <c r="BH1742" i="10"/>
  <c r="BI1742" i="10"/>
  <c r="BK1742" i="10"/>
  <c r="BL1742" i="10"/>
  <c r="BM1742" i="10"/>
  <c r="BO1742" i="10"/>
  <c r="BP1742" i="10"/>
  <c r="BQ1742" i="10"/>
  <c r="BG1743" i="10"/>
  <c r="BH1743" i="10"/>
  <c r="BI1743" i="10"/>
  <c r="BK1743" i="10"/>
  <c r="BL1743" i="10"/>
  <c r="BM1743" i="10"/>
  <c r="BO1743" i="10"/>
  <c r="BP1743" i="10"/>
  <c r="BQ1743" i="10"/>
  <c r="BG1744" i="10"/>
  <c r="BH1744" i="10"/>
  <c r="BI1744" i="10"/>
  <c r="BK1744" i="10"/>
  <c r="BL1744" i="10"/>
  <c r="BM1744" i="10"/>
  <c r="BO1744" i="10"/>
  <c r="BP1744" i="10"/>
  <c r="BQ1744" i="10"/>
  <c r="BG1745" i="10"/>
  <c r="BH1745" i="10"/>
  <c r="BI1745" i="10"/>
  <c r="BK1745" i="10"/>
  <c r="BL1745" i="10"/>
  <c r="BM1745" i="10"/>
  <c r="BO1745" i="10"/>
  <c r="BP1745" i="10"/>
  <c r="BQ1745" i="10"/>
  <c r="BG1746" i="10"/>
  <c r="BH1746" i="10"/>
  <c r="BI1746" i="10"/>
  <c r="BK1746" i="10"/>
  <c r="BL1746" i="10"/>
  <c r="BM1746" i="10"/>
  <c r="BO1746" i="10"/>
  <c r="BP1746" i="10"/>
  <c r="BQ1746" i="10"/>
  <c r="BG1747" i="10"/>
  <c r="BH1747" i="10"/>
  <c r="BI1747" i="10"/>
  <c r="BK1747" i="10"/>
  <c r="BL1747" i="10"/>
  <c r="BM1747" i="10"/>
  <c r="BO1747" i="10"/>
  <c r="BP1747" i="10"/>
  <c r="BQ1747" i="10"/>
  <c r="BG1748" i="10"/>
  <c r="BH1748" i="10"/>
  <c r="BI1748" i="10"/>
  <c r="BK1748" i="10"/>
  <c r="BL1748" i="10"/>
  <c r="BM1748" i="10"/>
  <c r="BO1748" i="10"/>
  <c r="BP1748" i="10"/>
  <c r="BQ1748" i="10"/>
  <c r="BG1749" i="10"/>
  <c r="BH1749" i="10"/>
  <c r="BI1749" i="10"/>
  <c r="BK1749" i="10"/>
  <c r="BL1749" i="10"/>
  <c r="BM1749" i="10"/>
  <c r="BO1749" i="10"/>
  <c r="BP1749" i="10"/>
  <c r="BQ1749" i="10"/>
  <c r="BQ1629" i="10"/>
  <c r="BP1629" i="10"/>
  <c r="BO1629" i="10"/>
  <c r="BM1629" i="10"/>
  <c r="BL1629" i="10"/>
  <c r="BK1629" i="10"/>
  <c r="BI1629" i="10"/>
  <c r="BH1629" i="10"/>
  <c r="BG1629" i="10"/>
  <c r="AY1299" i="10"/>
  <c r="AZ1299" i="10"/>
  <c r="BA1299" i="10"/>
  <c r="BC1299" i="10"/>
  <c r="BD1299" i="10"/>
  <c r="BE1299" i="10"/>
  <c r="BG1299" i="10"/>
  <c r="BH1299" i="10"/>
  <c r="BI1299" i="10"/>
  <c r="AY1300" i="10"/>
  <c r="AZ1300" i="10"/>
  <c r="BA1300" i="10"/>
  <c r="BC1300" i="10"/>
  <c r="BD1300" i="10"/>
  <c r="BE1300" i="10"/>
  <c r="BG1300" i="10"/>
  <c r="BH1300" i="10"/>
  <c r="BI1300" i="10"/>
  <c r="AY1301" i="10"/>
  <c r="AZ1301" i="10"/>
  <c r="BA1301" i="10"/>
  <c r="BC1301" i="10"/>
  <c r="BD1301" i="10"/>
  <c r="BE1301" i="10"/>
  <c r="BG1301" i="10"/>
  <c r="BH1301" i="10"/>
  <c r="BI1301" i="10"/>
  <c r="AY1302" i="10"/>
  <c r="AZ1302" i="10"/>
  <c r="BA1302" i="10"/>
  <c r="BC1302" i="10"/>
  <c r="BD1302" i="10"/>
  <c r="BE1302" i="10"/>
  <c r="BG1302" i="10"/>
  <c r="BH1302" i="10"/>
  <c r="BI1302" i="10"/>
  <c r="AY1303" i="10"/>
  <c r="AZ1303" i="10"/>
  <c r="BA1303" i="10"/>
  <c r="BC1303" i="10"/>
  <c r="BD1303" i="10"/>
  <c r="BE1303" i="10"/>
  <c r="BG1303" i="10"/>
  <c r="BH1303" i="10"/>
  <c r="BI1303" i="10"/>
  <c r="AY1304" i="10"/>
  <c r="AZ1304" i="10"/>
  <c r="BA1304" i="10"/>
  <c r="BC1304" i="10"/>
  <c r="BD1304" i="10"/>
  <c r="BE1304" i="10"/>
  <c r="BG1304" i="10"/>
  <c r="BH1304" i="10"/>
  <c r="BI1304" i="10"/>
  <c r="AY1305" i="10"/>
  <c r="AZ1305" i="10"/>
  <c r="BA1305" i="10"/>
  <c r="BC1305" i="10"/>
  <c r="BD1305" i="10"/>
  <c r="BE1305" i="10"/>
  <c r="BG1305" i="10"/>
  <c r="BH1305" i="10"/>
  <c r="BI1305" i="10"/>
  <c r="AY1306" i="10"/>
  <c r="AZ1306" i="10"/>
  <c r="BA1306" i="10"/>
  <c r="BC1306" i="10"/>
  <c r="BD1306" i="10"/>
  <c r="BE1306" i="10"/>
  <c r="BG1306" i="10"/>
  <c r="BH1306" i="10"/>
  <c r="BI1306" i="10"/>
  <c r="AY1307" i="10"/>
  <c r="AZ1307" i="10"/>
  <c r="BA1307" i="10"/>
  <c r="BC1307" i="10"/>
  <c r="BD1307" i="10"/>
  <c r="BE1307" i="10"/>
  <c r="BG1307" i="10"/>
  <c r="BH1307" i="10"/>
  <c r="BI1307" i="10"/>
  <c r="AY1308" i="10"/>
  <c r="AZ1308" i="10"/>
  <c r="BA1308" i="10"/>
  <c r="BC1308" i="10"/>
  <c r="BD1308" i="10"/>
  <c r="BE1308" i="10"/>
  <c r="BG1308" i="10"/>
  <c r="BH1308" i="10"/>
  <c r="BI1308" i="10"/>
  <c r="AY1309" i="10"/>
  <c r="AZ1309" i="10"/>
  <c r="BA1309" i="10"/>
  <c r="BC1309" i="10"/>
  <c r="BD1309" i="10"/>
  <c r="BE1309" i="10"/>
  <c r="BG1309" i="10"/>
  <c r="BH1309" i="10"/>
  <c r="BI1309" i="10"/>
  <c r="AY1310" i="10"/>
  <c r="AZ1310" i="10"/>
  <c r="BA1310" i="10"/>
  <c r="BC1310" i="10"/>
  <c r="BD1310" i="10"/>
  <c r="BE1310" i="10"/>
  <c r="BG1310" i="10"/>
  <c r="BH1310" i="10"/>
  <c r="BI1310" i="10"/>
  <c r="AY1311" i="10"/>
  <c r="AZ1311" i="10"/>
  <c r="BA1311" i="10"/>
  <c r="BC1311" i="10"/>
  <c r="BD1311" i="10"/>
  <c r="BE1311" i="10"/>
  <c r="BG1311" i="10"/>
  <c r="BH1311" i="10"/>
  <c r="BI1311" i="10"/>
  <c r="AY1312" i="10"/>
  <c r="AZ1312" i="10"/>
  <c r="BA1312" i="10"/>
  <c r="BC1312" i="10"/>
  <c r="BD1312" i="10"/>
  <c r="BE1312" i="10"/>
  <c r="BG1312" i="10"/>
  <c r="BH1312" i="10"/>
  <c r="BI1312" i="10"/>
  <c r="AY1313" i="10"/>
  <c r="AZ1313" i="10"/>
  <c r="BA1313" i="10"/>
  <c r="BC1313" i="10"/>
  <c r="BD1313" i="10"/>
  <c r="BE1313" i="10"/>
  <c r="BG1313" i="10"/>
  <c r="BH1313" i="10"/>
  <c r="BI1313" i="10"/>
  <c r="AY1314" i="10"/>
  <c r="AZ1314" i="10"/>
  <c r="BA1314" i="10"/>
  <c r="BC1314" i="10"/>
  <c r="BD1314" i="10"/>
  <c r="BE1314" i="10"/>
  <c r="BG1314" i="10"/>
  <c r="BH1314" i="10"/>
  <c r="BI1314" i="10"/>
  <c r="AY1315" i="10"/>
  <c r="AZ1315" i="10"/>
  <c r="BA1315" i="10"/>
  <c r="BC1315" i="10"/>
  <c r="BD1315" i="10"/>
  <c r="BE1315" i="10"/>
  <c r="BG1315" i="10"/>
  <c r="BH1315" i="10"/>
  <c r="BI1315" i="10"/>
  <c r="AY1316" i="10"/>
  <c r="AZ1316" i="10"/>
  <c r="BA1316" i="10"/>
  <c r="BC1316" i="10"/>
  <c r="BD1316" i="10"/>
  <c r="BE1316" i="10"/>
  <c r="BG1316" i="10"/>
  <c r="BH1316" i="10"/>
  <c r="BI1316" i="10"/>
  <c r="AY1317" i="10"/>
  <c r="AZ1317" i="10"/>
  <c r="BA1317" i="10"/>
  <c r="BC1317" i="10"/>
  <c r="BD1317" i="10"/>
  <c r="BE1317" i="10"/>
  <c r="BG1317" i="10"/>
  <c r="BH1317" i="10"/>
  <c r="BI1317" i="10"/>
  <c r="AY1318" i="10"/>
  <c r="AZ1318" i="10"/>
  <c r="BA1318" i="10"/>
  <c r="BC1318" i="10"/>
  <c r="BD1318" i="10"/>
  <c r="BE1318" i="10"/>
  <c r="BG1318" i="10"/>
  <c r="BH1318" i="10"/>
  <c r="BI1318" i="10"/>
  <c r="AY1319" i="10"/>
  <c r="AZ1319" i="10"/>
  <c r="BA1319" i="10"/>
  <c r="BC1319" i="10"/>
  <c r="BD1319" i="10"/>
  <c r="BE1319" i="10"/>
  <c r="BG1319" i="10"/>
  <c r="BH1319" i="10"/>
  <c r="BI1319" i="10"/>
  <c r="AY1320" i="10"/>
  <c r="AZ1320" i="10"/>
  <c r="BA1320" i="10"/>
  <c r="BC1320" i="10"/>
  <c r="BD1320" i="10"/>
  <c r="BE1320" i="10"/>
  <c r="BG1320" i="10"/>
  <c r="BH1320" i="10"/>
  <c r="BI1320" i="10"/>
  <c r="AY1321" i="10"/>
  <c r="AZ1321" i="10"/>
  <c r="BA1321" i="10"/>
  <c r="BC1321" i="10"/>
  <c r="BD1321" i="10"/>
  <c r="BE1321" i="10"/>
  <c r="BG1321" i="10"/>
  <c r="BH1321" i="10"/>
  <c r="BI1321" i="10"/>
  <c r="AY1322" i="10"/>
  <c r="AZ1322" i="10"/>
  <c r="BA1322" i="10"/>
  <c r="BC1322" i="10"/>
  <c r="BD1322" i="10"/>
  <c r="BE1322" i="10"/>
  <c r="BG1322" i="10"/>
  <c r="BH1322" i="10"/>
  <c r="BI1322" i="10"/>
  <c r="AY1323" i="10"/>
  <c r="AZ1323" i="10"/>
  <c r="BA1323" i="10"/>
  <c r="BC1323" i="10"/>
  <c r="BD1323" i="10"/>
  <c r="BE1323" i="10"/>
  <c r="BG1323" i="10"/>
  <c r="BH1323" i="10"/>
  <c r="BI1323" i="10"/>
  <c r="AY1324" i="10"/>
  <c r="AZ1324" i="10"/>
  <c r="BA1324" i="10"/>
  <c r="BC1324" i="10"/>
  <c r="BD1324" i="10"/>
  <c r="BE1324" i="10"/>
  <c r="BG1324" i="10"/>
  <c r="BH1324" i="10"/>
  <c r="BI1324" i="10"/>
  <c r="AY1325" i="10"/>
  <c r="AZ1325" i="10"/>
  <c r="BA1325" i="10"/>
  <c r="BC1325" i="10"/>
  <c r="BD1325" i="10"/>
  <c r="BE1325" i="10"/>
  <c r="BG1325" i="10"/>
  <c r="BH1325" i="10"/>
  <c r="BI1325" i="10"/>
  <c r="AY1326" i="10"/>
  <c r="AZ1326" i="10"/>
  <c r="BA1326" i="10"/>
  <c r="BC1326" i="10"/>
  <c r="BD1326" i="10"/>
  <c r="BE1326" i="10"/>
  <c r="BG1326" i="10"/>
  <c r="BH1326" i="10"/>
  <c r="BI1326" i="10"/>
  <c r="AY1327" i="10"/>
  <c r="AZ1327" i="10"/>
  <c r="BA1327" i="10"/>
  <c r="BC1327" i="10"/>
  <c r="BD1327" i="10"/>
  <c r="BE1327" i="10"/>
  <c r="BG1327" i="10"/>
  <c r="BH1327" i="10"/>
  <c r="BI1327" i="10"/>
  <c r="AY1328" i="10"/>
  <c r="AZ1328" i="10"/>
  <c r="BA1328" i="10"/>
  <c r="BC1328" i="10"/>
  <c r="BD1328" i="10"/>
  <c r="BE1328" i="10"/>
  <c r="BG1328" i="10"/>
  <c r="BH1328" i="10"/>
  <c r="BI1328" i="10"/>
  <c r="AY1329" i="10"/>
  <c r="AZ1329" i="10"/>
  <c r="BA1329" i="10"/>
  <c r="BC1329" i="10"/>
  <c r="BD1329" i="10"/>
  <c r="BE1329" i="10"/>
  <c r="BG1329" i="10"/>
  <c r="BH1329" i="10"/>
  <c r="BI1329" i="10"/>
  <c r="AY1330" i="10"/>
  <c r="AZ1330" i="10"/>
  <c r="BA1330" i="10"/>
  <c r="BC1330" i="10"/>
  <c r="BD1330" i="10"/>
  <c r="BE1330" i="10"/>
  <c r="BG1330" i="10"/>
  <c r="BH1330" i="10"/>
  <c r="BI1330" i="10"/>
  <c r="AY1331" i="10"/>
  <c r="AZ1331" i="10"/>
  <c r="BA1331" i="10"/>
  <c r="BC1331" i="10"/>
  <c r="BD1331" i="10"/>
  <c r="BE1331" i="10"/>
  <c r="BG1331" i="10"/>
  <c r="BH1331" i="10"/>
  <c r="BI1331" i="10"/>
  <c r="AY1332" i="10"/>
  <c r="AZ1332" i="10"/>
  <c r="BA1332" i="10"/>
  <c r="BC1332" i="10"/>
  <c r="BD1332" i="10"/>
  <c r="BE1332" i="10"/>
  <c r="BG1332" i="10"/>
  <c r="BH1332" i="10"/>
  <c r="BI1332" i="10"/>
  <c r="AY1333" i="10"/>
  <c r="AZ1333" i="10"/>
  <c r="BA1333" i="10"/>
  <c r="BC1333" i="10"/>
  <c r="BD1333" i="10"/>
  <c r="BE1333" i="10"/>
  <c r="BG1333" i="10"/>
  <c r="BH1333" i="10"/>
  <c r="BI1333" i="10"/>
  <c r="AY1334" i="10"/>
  <c r="AZ1334" i="10"/>
  <c r="BA1334" i="10"/>
  <c r="BC1334" i="10"/>
  <c r="BD1334" i="10"/>
  <c r="BE1334" i="10"/>
  <c r="BG1334" i="10"/>
  <c r="BH1334" i="10"/>
  <c r="BI1334" i="10"/>
  <c r="AY1335" i="10"/>
  <c r="AZ1335" i="10"/>
  <c r="BA1335" i="10"/>
  <c r="BC1335" i="10"/>
  <c r="BD1335" i="10"/>
  <c r="BE1335" i="10"/>
  <c r="BG1335" i="10"/>
  <c r="BH1335" i="10"/>
  <c r="BI1335" i="10"/>
  <c r="AY1336" i="10"/>
  <c r="AZ1336" i="10"/>
  <c r="BA1336" i="10"/>
  <c r="BC1336" i="10"/>
  <c r="BD1336" i="10"/>
  <c r="BE1336" i="10"/>
  <c r="BG1336" i="10"/>
  <c r="BH1336" i="10"/>
  <c r="BI1336" i="10"/>
  <c r="AY1337" i="10"/>
  <c r="AZ1337" i="10"/>
  <c r="BA1337" i="10"/>
  <c r="BC1337" i="10"/>
  <c r="BD1337" i="10"/>
  <c r="BE1337" i="10"/>
  <c r="BG1337" i="10"/>
  <c r="BH1337" i="10"/>
  <c r="BI1337" i="10"/>
  <c r="AY1338" i="10"/>
  <c r="AZ1338" i="10"/>
  <c r="BA1338" i="10"/>
  <c r="BC1338" i="10"/>
  <c r="BD1338" i="10"/>
  <c r="BE1338" i="10"/>
  <c r="BG1338" i="10"/>
  <c r="BH1338" i="10"/>
  <c r="BI1338" i="10"/>
  <c r="AY1339" i="10"/>
  <c r="AZ1339" i="10"/>
  <c r="BA1339" i="10"/>
  <c r="BC1339" i="10"/>
  <c r="BD1339" i="10"/>
  <c r="BE1339" i="10"/>
  <c r="BG1339" i="10"/>
  <c r="BH1339" i="10"/>
  <c r="BI1339" i="10"/>
  <c r="AY1340" i="10"/>
  <c r="AZ1340" i="10"/>
  <c r="BA1340" i="10"/>
  <c r="BC1340" i="10"/>
  <c r="BD1340" i="10"/>
  <c r="BE1340" i="10"/>
  <c r="BG1340" i="10"/>
  <c r="BH1340" i="10"/>
  <c r="BI1340" i="10"/>
  <c r="AY1341" i="10"/>
  <c r="AZ1341" i="10"/>
  <c r="BA1341" i="10"/>
  <c r="BC1341" i="10"/>
  <c r="BD1341" i="10"/>
  <c r="BE1341" i="10"/>
  <c r="BG1341" i="10"/>
  <c r="BH1341" i="10"/>
  <c r="BI1341" i="10"/>
  <c r="AY1342" i="10"/>
  <c r="AZ1342" i="10"/>
  <c r="BA1342" i="10"/>
  <c r="BC1342" i="10"/>
  <c r="BD1342" i="10"/>
  <c r="BE1342" i="10"/>
  <c r="BG1342" i="10"/>
  <c r="BH1342" i="10"/>
  <c r="BI1342" i="10"/>
  <c r="AY1343" i="10"/>
  <c r="AZ1343" i="10"/>
  <c r="BA1343" i="10"/>
  <c r="BC1343" i="10"/>
  <c r="BD1343" i="10"/>
  <c r="BE1343" i="10"/>
  <c r="BG1343" i="10"/>
  <c r="BH1343" i="10"/>
  <c r="BI1343" i="10"/>
  <c r="AY1344" i="10"/>
  <c r="AZ1344" i="10"/>
  <c r="BA1344" i="10"/>
  <c r="BC1344" i="10"/>
  <c r="BD1344" i="10"/>
  <c r="BE1344" i="10"/>
  <c r="BG1344" i="10"/>
  <c r="BH1344" i="10"/>
  <c r="BI1344" i="10"/>
  <c r="AY1345" i="10"/>
  <c r="AZ1345" i="10"/>
  <c r="BA1345" i="10"/>
  <c r="BC1345" i="10"/>
  <c r="BD1345" i="10"/>
  <c r="BE1345" i="10"/>
  <c r="BG1345" i="10"/>
  <c r="BH1345" i="10"/>
  <c r="BI1345" i="10"/>
  <c r="AY1346" i="10"/>
  <c r="AZ1346" i="10"/>
  <c r="BA1346" i="10"/>
  <c r="BC1346" i="10"/>
  <c r="BD1346" i="10"/>
  <c r="BE1346" i="10"/>
  <c r="BG1346" i="10"/>
  <c r="BH1346" i="10"/>
  <c r="BI1346" i="10"/>
  <c r="AY1347" i="10"/>
  <c r="AZ1347" i="10"/>
  <c r="BA1347" i="10"/>
  <c r="BC1347" i="10"/>
  <c r="BD1347" i="10"/>
  <c r="BE1347" i="10"/>
  <c r="BG1347" i="10"/>
  <c r="BH1347" i="10"/>
  <c r="BI1347" i="10"/>
  <c r="AY1348" i="10"/>
  <c r="AZ1348" i="10"/>
  <c r="BA1348" i="10"/>
  <c r="BC1348" i="10"/>
  <c r="BD1348" i="10"/>
  <c r="BE1348" i="10"/>
  <c r="BG1348" i="10"/>
  <c r="BH1348" i="10"/>
  <c r="BI1348" i="10"/>
  <c r="AY1349" i="10"/>
  <c r="AZ1349" i="10"/>
  <c r="BA1349" i="10"/>
  <c r="BC1349" i="10"/>
  <c r="BD1349" i="10"/>
  <c r="BE1349" i="10"/>
  <c r="BG1349" i="10"/>
  <c r="BH1349" i="10"/>
  <c r="BI1349" i="10"/>
  <c r="AY1350" i="10"/>
  <c r="AZ1350" i="10"/>
  <c r="BA1350" i="10"/>
  <c r="BC1350" i="10"/>
  <c r="BD1350" i="10"/>
  <c r="BE1350" i="10"/>
  <c r="BG1350" i="10"/>
  <c r="BH1350" i="10"/>
  <c r="BI1350" i="10"/>
  <c r="AY1351" i="10"/>
  <c r="AZ1351" i="10"/>
  <c r="BA1351" i="10"/>
  <c r="BC1351" i="10"/>
  <c r="BD1351" i="10"/>
  <c r="BE1351" i="10"/>
  <c r="BG1351" i="10"/>
  <c r="BH1351" i="10"/>
  <c r="BI1351" i="10"/>
  <c r="AY1352" i="10"/>
  <c r="AZ1352" i="10"/>
  <c r="BA1352" i="10"/>
  <c r="BC1352" i="10"/>
  <c r="BD1352" i="10"/>
  <c r="BE1352" i="10"/>
  <c r="BG1352" i="10"/>
  <c r="BH1352" i="10"/>
  <c r="BI1352" i="10"/>
  <c r="AY1353" i="10"/>
  <c r="AZ1353" i="10"/>
  <c r="BA1353" i="10"/>
  <c r="BC1353" i="10"/>
  <c r="BD1353" i="10"/>
  <c r="BE1353" i="10"/>
  <c r="BG1353" i="10"/>
  <c r="BH1353" i="10"/>
  <c r="BI1353" i="10"/>
  <c r="AY1354" i="10"/>
  <c r="AZ1354" i="10"/>
  <c r="BA1354" i="10"/>
  <c r="BC1354" i="10"/>
  <c r="BD1354" i="10"/>
  <c r="BE1354" i="10"/>
  <c r="BG1354" i="10"/>
  <c r="BH1354" i="10"/>
  <c r="BI1354" i="10"/>
  <c r="AY1355" i="10"/>
  <c r="AZ1355" i="10"/>
  <c r="BA1355" i="10"/>
  <c r="BC1355" i="10"/>
  <c r="BD1355" i="10"/>
  <c r="BE1355" i="10"/>
  <c r="BG1355" i="10"/>
  <c r="BH1355" i="10"/>
  <c r="BI1355" i="10"/>
  <c r="AY1356" i="10"/>
  <c r="AZ1356" i="10"/>
  <c r="BA1356" i="10"/>
  <c r="BC1356" i="10"/>
  <c r="BD1356" i="10"/>
  <c r="BE1356" i="10"/>
  <c r="BG1356" i="10"/>
  <c r="BH1356" i="10"/>
  <c r="BI1356" i="10"/>
  <c r="AY1357" i="10"/>
  <c r="AZ1357" i="10"/>
  <c r="BA1357" i="10"/>
  <c r="BC1357" i="10"/>
  <c r="BD1357" i="10"/>
  <c r="BE1357" i="10"/>
  <c r="BG1357" i="10"/>
  <c r="BH1357" i="10"/>
  <c r="BI1357" i="10"/>
  <c r="AY1358" i="10"/>
  <c r="AZ1358" i="10"/>
  <c r="BA1358" i="10"/>
  <c r="BC1358" i="10"/>
  <c r="BD1358" i="10"/>
  <c r="BE1358" i="10"/>
  <c r="BG1358" i="10"/>
  <c r="BH1358" i="10"/>
  <c r="BI1358" i="10"/>
  <c r="AY1359" i="10"/>
  <c r="AZ1359" i="10"/>
  <c r="BA1359" i="10"/>
  <c r="BC1359" i="10"/>
  <c r="BD1359" i="10"/>
  <c r="BE1359" i="10"/>
  <c r="BG1359" i="10"/>
  <c r="BH1359" i="10"/>
  <c r="BI1359" i="10"/>
  <c r="AY1360" i="10"/>
  <c r="AZ1360" i="10"/>
  <c r="BA1360" i="10"/>
  <c r="BC1360" i="10"/>
  <c r="BD1360" i="10"/>
  <c r="BE1360" i="10"/>
  <c r="BG1360" i="10"/>
  <c r="BH1360" i="10"/>
  <c r="BI1360" i="10"/>
  <c r="AY1361" i="10"/>
  <c r="AZ1361" i="10"/>
  <c r="BA1361" i="10"/>
  <c r="BC1361" i="10"/>
  <c r="BD1361" i="10"/>
  <c r="BE1361" i="10"/>
  <c r="BG1361" i="10"/>
  <c r="BH1361" i="10"/>
  <c r="BI1361" i="10"/>
  <c r="AY1362" i="10"/>
  <c r="AZ1362" i="10"/>
  <c r="BA1362" i="10"/>
  <c r="BC1362" i="10"/>
  <c r="BD1362" i="10"/>
  <c r="BE1362" i="10"/>
  <c r="BG1362" i="10"/>
  <c r="BH1362" i="10"/>
  <c r="BI1362" i="10"/>
  <c r="AY1363" i="10"/>
  <c r="AZ1363" i="10"/>
  <c r="BA1363" i="10"/>
  <c r="BC1363" i="10"/>
  <c r="BD1363" i="10"/>
  <c r="BE1363" i="10"/>
  <c r="BG1363" i="10"/>
  <c r="BH1363" i="10"/>
  <c r="BI1363" i="10"/>
  <c r="AY1364" i="10"/>
  <c r="AZ1364" i="10"/>
  <c r="BA1364" i="10"/>
  <c r="BC1364" i="10"/>
  <c r="BD1364" i="10"/>
  <c r="BE1364" i="10"/>
  <c r="BG1364" i="10"/>
  <c r="BH1364" i="10"/>
  <c r="BI1364" i="10"/>
  <c r="AY1365" i="10"/>
  <c r="AZ1365" i="10"/>
  <c r="BA1365" i="10"/>
  <c r="BC1365" i="10"/>
  <c r="BD1365" i="10"/>
  <c r="BE1365" i="10"/>
  <c r="BG1365" i="10"/>
  <c r="BH1365" i="10"/>
  <c r="BI1365" i="10"/>
  <c r="AY1366" i="10"/>
  <c r="AZ1366" i="10"/>
  <c r="BA1366" i="10"/>
  <c r="BC1366" i="10"/>
  <c r="BD1366" i="10"/>
  <c r="BE1366" i="10"/>
  <c r="BG1366" i="10"/>
  <c r="BH1366" i="10"/>
  <c r="BI1366" i="10"/>
  <c r="AY1367" i="10"/>
  <c r="AZ1367" i="10"/>
  <c r="BA1367" i="10"/>
  <c r="BC1367" i="10"/>
  <c r="BD1367" i="10"/>
  <c r="BE1367" i="10"/>
  <c r="BG1367" i="10"/>
  <c r="BH1367" i="10"/>
  <c r="BI1367" i="10"/>
  <c r="AY1368" i="10"/>
  <c r="AZ1368" i="10"/>
  <c r="BA1368" i="10"/>
  <c r="BC1368" i="10"/>
  <c r="BD1368" i="10"/>
  <c r="BE1368" i="10"/>
  <c r="BG1368" i="10"/>
  <c r="BH1368" i="10"/>
  <c r="BI1368" i="10"/>
  <c r="AY1369" i="10"/>
  <c r="AZ1369" i="10"/>
  <c r="BA1369" i="10"/>
  <c r="BC1369" i="10"/>
  <c r="BD1369" i="10"/>
  <c r="BE1369" i="10"/>
  <c r="BG1369" i="10"/>
  <c r="BH1369" i="10"/>
  <c r="BI1369" i="10"/>
  <c r="AY1370" i="10"/>
  <c r="AZ1370" i="10"/>
  <c r="BA1370" i="10"/>
  <c r="BC1370" i="10"/>
  <c r="BD1370" i="10"/>
  <c r="BE1370" i="10"/>
  <c r="BG1370" i="10"/>
  <c r="BH1370" i="10"/>
  <c r="BI1370" i="10"/>
  <c r="AY1371" i="10"/>
  <c r="AZ1371" i="10"/>
  <c r="BA1371" i="10"/>
  <c r="BC1371" i="10"/>
  <c r="BD1371" i="10"/>
  <c r="BE1371" i="10"/>
  <c r="BG1371" i="10"/>
  <c r="BH1371" i="10"/>
  <c r="BI1371" i="10"/>
  <c r="AY1372" i="10"/>
  <c r="AZ1372" i="10"/>
  <c r="BA1372" i="10"/>
  <c r="BC1372" i="10"/>
  <c r="BD1372" i="10"/>
  <c r="BE1372" i="10"/>
  <c r="BG1372" i="10"/>
  <c r="BH1372" i="10"/>
  <c r="BI1372" i="10"/>
  <c r="AY1373" i="10"/>
  <c r="AZ1373" i="10"/>
  <c r="BA1373" i="10"/>
  <c r="BC1373" i="10"/>
  <c r="BD1373" i="10"/>
  <c r="BE1373" i="10"/>
  <c r="BG1373" i="10"/>
  <c r="BH1373" i="10"/>
  <c r="BI1373" i="10"/>
  <c r="AY1374" i="10"/>
  <c r="AZ1374" i="10"/>
  <c r="BA1374" i="10"/>
  <c r="BC1374" i="10"/>
  <c r="BD1374" i="10"/>
  <c r="BE1374" i="10"/>
  <c r="BG1374" i="10"/>
  <c r="BH1374" i="10"/>
  <c r="BI1374" i="10"/>
  <c r="AY1375" i="10"/>
  <c r="AZ1375" i="10"/>
  <c r="BA1375" i="10"/>
  <c r="BC1375" i="10"/>
  <c r="BD1375" i="10"/>
  <c r="BE1375" i="10"/>
  <c r="BG1375" i="10"/>
  <c r="BH1375" i="10"/>
  <c r="BI1375" i="10"/>
  <c r="AY1376" i="10"/>
  <c r="AZ1376" i="10"/>
  <c r="BA1376" i="10"/>
  <c r="BC1376" i="10"/>
  <c r="BD1376" i="10"/>
  <c r="BE1376" i="10"/>
  <c r="BG1376" i="10"/>
  <c r="BH1376" i="10"/>
  <c r="BI1376" i="10"/>
  <c r="AY1377" i="10"/>
  <c r="AZ1377" i="10"/>
  <c r="BA1377" i="10"/>
  <c r="BC1377" i="10"/>
  <c r="BD1377" i="10"/>
  <c r="BE1377" i="10"/>
  <c r="BG1377" i="10"/>
  <c r="BH1377" i="10"/>
  <c r="BI1377" i="10"/>
  <c r="AY1378" i="10"/>
  <c r="AZ1378" i="10"/>
  <c r="BA1378" i="10"/>
  <c r="BC1378" i="10"/>
  <c r="BD1378" i="10"/>
  <c r="BE1378" i="10"/>
  <c r="BG1378" i="10"/>
  <c r="BH1378" i="10"/>
  <c r="BI1378" i="10"/>
  <c r="AY1379" i="10"/>
  <c r="AZ1379" i="10"/>
  <c r="BA1379" i="10"/>
  <c r="BC1379" i="10"/>
  <c r="BD1379" i="10"/>
  <c r="BE1379" i="10"/>
  <c r="BG1379" i="10"/>
  <c r="BH1379" i="10"/>
  <c r="BI1379" i="10"/>
  <c r="AY1380" i="10"/>
  <c r="AZ1380" i="10"/>
  <c r="BA1380" i="10"/>
  <c r="BC1380" i="10"/>
  <c r="BD1380" i="10"/>
  <c r="BE1380" i="10"/>
  <c r="BG1380" i="10"/>
  <c r="BH1380" i="10"/>
  <c r="BI1380" i="10"/>
  <c r="AY1381" i="10"/>
  <c r="AZ1381" i="10"/>
  <c r="BA1381" i="10"/>
  <c r="BC1381" i="10"/>
  <c r="BD1381" i="10"/>
  <c r="BE1381" i="10"/>
  <c r="BG1381" i="10"/>
  <c r="BH1381" i="10"/>
  <c r="BI1381" i="10"/>
  <c r="AY1382" i="10"/>
  <c r="AZ1382" i="10"/>
  <c r="BA1382" i="10"/>
  <c r="BC1382" i="10"/>
  <c r="BD1382" i="10"/>
  <c r="BE1382" i="10"/>
  <c r="BG1382" i="10"/>
  <c r="BH1382" i="10"/>
  <c r="BI1382" i="10"/>
  <c r="AY1383" i="10"/>
  <c r="AZ1383" i="10"/>
  <c r="BA1383" i="10"/>
  <c r="BC1383" i="10"/>
  <c r="BD1383" i="10"/>
  <c r="BE1383" i="10"/>
  <c r="BG1383" i="10"/>
  <c r="BH1383" i="10"/>
  <c r="BI1383" i="10"/>
  <c r="AY1384" i="10"/>
  <c r="AZ1384" i="10"/>
  <c r="BA1384" i="10"/>
  <c r="BC1384" i="10"/>
  <c r="BD1384" i="10"/>
  <c r="BE1384" i="10"/>
  <c r="BG1384" i="10"/>
  <c r="BH1384" i="10"/>
  <c r="BI1384" i="10"/>
  <c r="AY1385" i="10"/>
  <c r="AZ1385" i="10"/>
  <c r="BA1385" i="10"/>
  <c r="BC1385" i="10"/>
  <c r="BD1385" i="10"/>
  <c r="BE1385" i="10"/>
  <c r="BG1385" i="10"/>
  <c r="BH1385" i="10"/>
  <c r="BI1385" i="10"/>
  <c r="AY1386" i="10"/>
  <c r="AZ1386" i="10"/>
  <c r="BA1386" i="10"/>
  <c r="BC1386" i="10"/>
  <c r="BD1386" i="10"/>
  <c r="BE1386" i="10"/>
  <c r="BG1386" i="10"/>
  <c r="BH1386" i="10"/>
  <c r="BI1386" i="10"/>
  <c r="AY1387" i="10"/>
  <c r="AZ1387" i="10"/>
  <c r="BA1387" i="10"/>
  <c r="BC1387" i="10"/>
  <c r="BD1387" i="10"/>
  <c r="BE1387" i="10"/>
  <c r="BG1387" i="10"/>
  <c r="BH1387" i="10"/>
  <c r="BI1387" i="10"/>
  <c r="AY1388" i="10"/>
  <c r="AZ1388" i="10"/>
  <c r="BA1388" i="10"/>
  <c r="BC1388" i="10"/>
  <c r="BD1388" i="10"/>
  <c r="BE1388" i="10"/>
  <c r="BG1388" i="10"/>
  <c r="BH1388" i="10"/>
  <c r="BI1388" i="10"/>
  <c r="AY1389" i="10"/>
  <c r="AZ1389" i="10"/>
  <c r="BA1389" i="10"/>
  <c r="BC1389" i="10"/>
  <c r="BD1389" i="10"/>
  <c r="BE1389" i="10"/>
  <c r="BG1389" i="10"/>
  <c r="BH1389" i="10"/>
  <c r="BI1389" i="10"/>
  <c r="AY1390" i="10"/>
  <c r="AZ1390" i="10"/>
  <c r="BA1390" i="10"/>
  <c r="BC1390" i="10"/>
  <c r="BD1390" i="10"/>
  <c r="BE1390" i="10"/>
  <c r="BG1390" i="10"/>
  <c r="BH1390" i="10"/>
  <c r="BI1390" i="10"/>
  <c r="AY1391" i="10"/>
  <c r="AZ1391" i="10"/>
  <c r="BA1391" i="10"/>
  <c r="BC1391" i="10"/>
  <c r="BD1391" i="10"/>
  <c r="BE1391" i="10"/>
  <c r="BG1391" i="10"/>
  <c r="BH1391" i="10"/>
  <c r="BI1391" i="10"/>
  <c r="AY1392" i="10"/>
  <c r="AZ1392" i="10"/>
  <c r="BA1392" i="10"/>
  <c r="BC1392" i="10"/>
  <c r="BD1392" i="10"/>
  <c r="BE1392" i="10"/>
  <c r="BG1392" i="10"/>
  <c r="BH1392" i="10"/>
  <c r="BI1392" i="10"/>
  <c r="AY1393" i="10"/>
  <c r="AZ1393" i="10"/>
  <c r="BA1393" i="10"/>
  <c r="BC1393" i="10"/>
  <c r="BD1393" i="10"/>
  <c r="BE1393" i="10"/>
  <c r="BG1393" i="10"/>
  <c r="BH1393" i="10"/>
  <c r="BI1393" i="10"/>
  <c r="AY1394" i="10"/>
  <c r="AZ1394" i="10"/>
  <c r="BA1394" i="10"/>
  <c r="BC1394" i="10"/>
  <c r="BD1394" i="10"/>
  <c r="BE1394" i="10"/>
  <c r="BG1394" i="10"/>
  <c r="BH1394" i="10"/>
  <c r="BI1394" i="10"/>
  <c r="AY1395" i="10"/>
  <c r="AZ1395" i="10"/>
  <c r="BA1395" i="10"/>
  <c r="BC1395" i="10"/>
  <c r="BD1395" i="10"/>
  <c r="BE1395" i="10"/>
  <c r="BG1395" i="10"/>
  <c r="BH1395" i="10"/>
  <c r="BI1395" i="10"/>
  <c r="AY1396" i="10"/>
  <c r="AZ1396" i="10"/>
  <c r="BA1396" i="10"/>
  <c r="BC1396" i="10"/>
  <c r="BD1396" i="10"/>
  <c r="BE1396" i="10"/>
  <c r="BG1396" i="10"/>
  <c r="BH1396" i="10"/>
  <c r="BI1396" i="10"/>
  <c r="AY1397" i="10"/>
  <c r="AZ1397" i="10"/>
  <c r="BA1397" i="10"/>
  <c r="BC1397" i="10"/>
  <c r="BD1397" i="10"/>
  <c r="BE1397" i="10"/>
  <c r="BG1397" i="10"/>
  <c r="BH1397" i="10"/>
  <c r="BI1397" i="10"/>
  <c r="AY1398" i="10"/>
  <c r="AZ1398" i="10"/>
  <c r="BA1398" i="10"/>
  <c r="BC1398" i="10"/>
  <c r="BD1398" i="10"/>
  <c r="BE1398" i="10"/>
  <c r="BG1398" i="10"/>
  <c r="BH1398" i="10"/>
  <c r="BI1398" i="10"/>
  <c r="AY1399" i="10"/>
  <c r="AZ1399" i="10"/>
  <c r="BA1399" i="10"/>
  <c r="BC1399" i="10"/>
  <c r="BD1399" i="10"/>
  <c r="BE1399" i="10"/>
  <c r="BG1399" i="10"/>
  <c r="BH1399" i="10"/>
  <c r="BI1399" i="10"/>
  <c r="AY1400" i="10"/>
  <c r="AZ1400" i="10"/>
  <c r="BA1400" i="10"/>
  <c r="BC1400" i="10"/>
  <c r="BD1400" i="10"/>
  <c r="BE1400" i="10"/>
  <c r="BG1400" i="10"/>
  <c r="BH1400" i="10"/>
  <c r="BI1400" i="10"/>
  <c r="AY1401" i="10"/>
  <c r="AZ1401" i="10"/>
  <c r="BA1401" i="10"/>
  <c r="BC1401" i="10"/>
  <c r="BD1401" i="10"/>
  <c r="BE1401" i="10"/>
  <c r="BG1401" i="10"/>
  <c r="BH1401" i="10"/>
  <c r="BI1401" i="10"/>
  <c r="AY1402" i="10"/>
  <c r="AZ1402" i="10"/>
  <c r="BA1402" i="10"/>
  <c r="BC1402" i="10"/>
  <c r="BD1402" i="10"/>
  <c r="BE1402" i="10"/>
  <c r="BG1402" i="10"/>
  <c r="BH1402" i="10"/>
  <c r="BI1402" i="10"/>
  <c r="AY1403" i="10"/>
  <c r="AZ1403" i="10"/>
  <c r="BA1403" i="10"/>
  <c r="BC1403" i="10"/>
  <c r="BD1403" i="10"/>
  <c r="BE1403" i="10"/>
  <c r="BG1403" i="10"/>
  <c r="BH1403" i="10"/>
  <c r="BI1403" i="10"/>
  <c r="AY1404" i="10"/>
  <c r="AZ1404" i="10"/>
  <c r="BA1404" i="10"/>
  <c r="BC1404" i="10"/>
  <c r="BD1404" i="10"/>
  <c r="BE1404" i="10"/>
  <c r="BG1404" i="10"/>
  <c r="BH1404" i="10"/>
  <c r="BI1404" i="10"/>
  <c r="AY1405" i="10"/>
  <c r="AZ1405" i="10"/>
  <c r="BA1405" i="10"/>
  <c r="BC1405" i="10"/>
  <c r="BD1405" i="10"/>
  <c r="BE1405" i="10"/>
  <c r="BG1405" i="10"/>
  <c r="BH1405" i="10"/>
  <c r="BI1405" i="10"/>
  <c r="AY1406" i="10"/>
  <c r="AZ1406" i="10"/>
  <c r="BA1406" i="10"/>
  <c r="BC1406" i="10"/>
  <c r="BD1406" i="10"/>
  <c r="BE1406" i="10"/>
  <c r="BG1406" i="10"/>
  <c r="BH1406" i="10"/>
  <c r="BI1406" i="10"/>
  <c r="AY1407" i="10"/>
  <c r="AZ1407" i="10"/>
  <c r="BA1407" i="10"/>
  <c r="BC1407" i="10"/>
  <c r="BD1407" i="10"/>
  <c r="BE1407" i="10"/>
  <c r="BG1407" i="10"/>
  <c r="BH1407" i="10"/>
  <c r="BI1407" i="10"/>
  <c r="AY1408" i="10"/>
  <c r="AZ1408" i="10"/>
  <c r="BA1408" i="10"/>
  <c r="BC1408" i="10"/>
  <c r="BD1408" i="10"/>
  <c r="BE1408" i="10"/>
  <c r="BG1408" i="10"/>
  <c r="BH1408" i="10"/>
  <c r="BI1408" i="10"/>
  <c r="AY1409" i="10"/>
  <c r="AZ1409" i="10"/>
  <c r="BA1409" i="10"/>
  <c r="BC1409" i="10"/>
  <c r="BD1409" i="10"/>
  <c r="BE1409" i="10"/>
  <c r="BG1409" i="10"/>
  <c r="BH1409" i="10"/>
  <c r="BI1409" i="10"/>
  <c r="AY1410" i="10"/>
  <c r="AZ1410" i="10"/>
  <c r="BA1410" i="10"/>
  <c r="BC1410" i="10"/>
  <c r="BD1410" i="10"/>
  <c r="BE1410" i="10"/>
  <c r="BG1410" i="10"/>
  <c r="BH1410" i="10"/>
  <c r="BI1410" i="10"/>
  <c r="AY1411" i="10"/>
  <c r="AZ1411" i="10"/>
  <c r="BA1411" i="10"/>
  <c r="BC1411" i="10"/>
  <c r="BD1411" i="10"/>
  <c r="BE1411" i="10"/>
  <c r="BG1411" i="10"/>
  <c r="BH1411" i="10"/>
  <c r="BI1411" i="10"/>
  <c r="AY1412" i="10"/>
  <c r="AZ1412" i="10"/>
  <c r="BA1412" i="10"/>
  <c r="BC1412" i="10"/>
  <c r="BD1412" i="10"/>
  <c r="BE1412" i="10"/>
  <c r="BG1412" i="10"/>
  <c r="BH1412" i="10"/>
  <c r="BI1412" i="10"/>
  <c r="AY1413" i="10"/>
  <c r="AZ1413" i="10"/>
  <c r="BA1413" i="10"/>
  <c r="BC1413" i="10"/>
  <c r="BD1413" i="10"/>
  <c r="BE1413" i="10"/>
  <c r="BG1413" i="10"/>
  <c r="BH1413" i="10"/>
  <c r="BI1413" i="10"/>
  <c r="AY1414" i="10"/>
  <c r="AZ1414" i="10"/>
  <c r="BA1414" i="10"/>
  <c r="BC1414" i="10"/>
  <c r="BD1414" i="10"/>
  <c r="BE1414" i="10"/>
  <c r="BG1414" i="10"/>
  <c r="BH1414" i="10"/>
  <c r="BI1414" i="10"/>
  <c r="AY1415" i="10"/>
  <c r="AZ1415" i="10"/>
  <c r="BA1415" i="10"/>
  <c r="BC1415" i="10"/>
  <c r="BD1415" i="10"/>
  <c r="BE1415" i="10"/>
  <c r="BG1415" i="10"/>
  <c r="BH1415" i="10"/>
  <c r="BI1415" i="10"/>
  <c r="AY1416" i="10"/>
  <c r="AZ1416" i="10"/>
  <c r="BA1416" i="10"/>
  <c r="BC1416" i="10"/>
  <c r="BD1416" i="10"/>
  <c r="BE1416" i="10"/>
  <c r="BG1416" i="10"/>
  <c r="BH1416" i="10"/>
  <c r="BI1416" i="10"/>
  <c r="AY1417" i="10"/>
  <c r="AZ1417" i="10"/>
  <c r="BA1417" i="10"/>
  <c r="BC1417" i="10"/>
  <c r="BD1417" i="10"/>
  <c r="BE1417" i="10"/>
  <c r="BG1417" i="10"/>
  <c r="BH1417" i="10"/>
  <c r="BI1417" i="10"/>
  <c r="BI1297" i="10"/>
  <c r="BH1297" i="10"/>
  <c r="BG1297" i="10"/>
  <c r="BE1297" i="10"/>
  <c r="BD1297" i="10"/>
  <c r="BC1297" i="10"/>
  <c r="BP1156" i="10"/>
  <c r="BD1157" i="10"/>
  <c r="BC1157" i="10"/>
  <c r="BA1157" i="10"/>
  <c r="AZ1157" i="10"/>
  <c r="AY1157" i="10"/>
  <c r="BE1157" i="10"/>
  <c r="BG1157" i="10"/>
  <c r="BH1157" i="10"/>
  <c r="BI1157" i="10"/>
  <c r="AY1158" i="10"/>
  <c r="AZ1158" i="10"/>
  <c r="BA1158" i="10"/>
  <c r="BC1158" i="10"/>
  <c r="BD1158" i="10"/>
  <c r="BE1158" i="10"/>
  <c r="BG1158" i="10"/>
  <c r="BH1158" i="10"/>
  <c r="BI1158" i="10"/>
  <c r="AY1159" i="10"/>
  <c r="AZ1159" i="10"/>
  <c r="BA1159" i="10"/>
  <c r="BC1159" i="10"/>
  <c r="BD1159" i="10"/>
  <c r="BE1159" i="10"/>
  <c r="BG1159" i="10"/>
  <c r="BH1159" i="10"/>
  <c r="BI1159" i="10"/>
  <c r="AY1160" i="10"/>
  <c r="AZ1160" i="10"/>
  <c r="BA1160" i="10"/>
  <c r="BC1160" i="10"/>
  <c r="BD1160" i="10"/>
  <c r="BE1160" i="10"/>
  <c r="BG1160" i="10"/>
  <c r="BH1160" i="10"/>
  <c r="BI1160" i="10"/>
  <c r="AY1161" i="10"/>
  <c r="AZ1161" i="10"/>
  <c r="BA1161" i="10"/>
  <c r="BC1161" i="10"/>
  <c r="BD1161" i="10"/>
  <c r="BE1161" i="10"/>
  <c r="BG1161" i="10"/>
  <c r="BH1161" i="10"/>
  <c r="BI1161" i="10"/>
  <c r="AY1162" i="10"/>
  <c r="AZ1162" i="10"/>
  <c r="BA1162" i="10"/>
  <c r="BC1162" i="10"/>
  <c r="BD1162" i="10"/>
  <c r="BE1162" i="10"/>
  <c r="BG1162" i="10"/>
  <c r="BH1162" i="10"/>
  <c r="BI1162" i="10"/>
  <c r="AY1163" i="10"/>
  <c r="AZ1163" i="10"/>
  <c r="BA1163" i="10"/>
  <c r="BC1163" i="10"/>
  <c r="BD1163" i="10"/>
  <c r="BE1163" i="10"/>
  <c r="BG1163" i="10"/>
  <c r="BH1163" i="10"/>
  <c r="BI1163" i="10"/>
  <c r="AY1164" i="10"/>
  <c r="AZ1164" i="10"/>
  <c r="BA1164" i="10"/>
  <c r="BC1164" i="10"/>
  <c r="BD1164" i="10"/>
  <c r="BE1164" i="10"/>
  <c r="BG1164" i="10"/>
  <c r="BH1164" i="10"/>
  <c r="BI1164" i="10"/>
  <c r="AY1165" i="10"/>
  <c r="AZ1165" i="10"/>
  <c r="BA1165" i="10"/>
  <c r="BC1165" i="10"/>
  <c r="BD1165" i="10"/>
  <c r="BE1165" i="10"/>
  <c r="BG1165" i="10"/>
  <c r="BH1165" i="10"/>
  <c r="BI1165" i="10"/>
  <c r="AY1166" i="10"/>
  <c r="AZ1166" i="10"/>
  <c r="BA1166" i="10"/>
  <c r="BC1166" i="10"/>
  <c r="BD1166" i="10"/>
  <c r="BE1166" i="10"/>
  <c r="BG1166" i="10"/>
  <c r="BH1166" i="10"/>
  <c r="BI1166" i="10"/>
  <c r="AY1167" i="10"/>
  <c r="AZ1167" i="10"/>
  <c r="BA1167" i="10"/>
  <c r="BC1167" i="10"/>
  <c r="BD1167" i="10"/>
  <c r="BE1167" i="10"/>
  <c r="BG1167" i="10"/>
  <c r="BH1167" i="10"/>
  <c r="BI1167" i="10"/>
  <c r="AY1168" i="10"/>
  <c r="AZ1168" i="10"/>
  <c r="BA1168" i="10"/>
  <c r="BC1168" i="10"/>
  <c r="BD1168" i="10"/>
  <c r="BE1168" i="10"/>
  <c r="BG1168" i="10"/>
  <c r="BH1168" i="10"/>
  <c r="BI1168" i="10"/>
  <c r="AY1169" i="10"/>
  <c r="AZ1169" i="10"/>
  <c r="BA1169" i="10"/>
  <c r="BC1169" i="10"/>
  <c r="BD1169" i="10"/>
  <c r="BE1169" i="10"/>
  <c r="BG1169" i="10"/>
  <c r="BH1169" i="10"/>
  <c r="BI1169" i="10"/>
  <c r="AY1170" i="10"/>
  <c r="AZ1170" i="10"/>
  <c r="BA1170" i="10"/>
  <c r="BC1170" i="10"/>
  <c r="BD1170" i="10"/>
  <c r="BE1170" i="10"/>
  <c r="BG1170" i="10"/>
  <c r="BH1170" i="10"/>
  <c r="BI1170" i="10"/>
  <c r="AY1171" i="10"/>
  <c r="AZ1171" i="10"/>
  <c r="BA1171" i="10"/>
  <c r="BC1171" i="10"/>
  <c r="BD1171" i="10"/>
  <c r="BE1171" i="10"/>
  <c r="BG1171" i="10"/>
  <c r="BH1171" i="10"/>
  <c r="BI1171" i="10"/>
  <c r="AY1172" i="10"/>
  <c r="AZ1172" i="10"/>
  <c r="BA1172" i="10"/>
  <c r="BC1172" i="10"/>
  <c r="BD1172" i="10"/>
  <c r="BE1172" i="10"/>
  <c r="BG1172" i="10"/>
  <c r="BH1172" i="10"/>
  <c r="BI1172" i="10"/>
  <c r="AY1173" i="10"/>
  <c r="AZ1173" i="10"/>
  <c r="BA1173" i="10"/>
  <c r="BC1173" i="10"/>
  <c r="BD1173" i="10"/>
  <c r="BE1173" i="10"/>
  <c r="BG1173" i="10"/>
  <c r="BH1173" i="10"/>
  <c r="BI1173" i="10"/>
  <c r="AY1174" i="10"/>
  <c r="AZ1174" i="10"/>
  <c r="BA1174" i="10"/>
  <c r="BC1174" i="10"/>
  <c r="BD1174" i="10"/>
  <c r="BE1174" i="10"/>
  <c r="BG1174" i="10"/>
  <c r="BH1174" i="10"/>
  <c r="BI1174" i="10"/>
  <c r="AY1175" i="10"/>
  <c r="AZ1175" i="10"/>
  <c r="BA1175" i="10"/>
  <c r="BC1175" i="10"/>
  <c r="BD1175" i="10"/>
  <c r="BE1175" i="10"/>
  <c r="BG1175" i="10"/>
  <c r="BH1175" i="10"/>
  <c r="BI1175" i="10"/>
  <c r="AY1176" i="10"/>
  <c r="AZ1176" i="10"/>
  <c r="BA1176" i="10"/>
  <c r="BC1176" i="10"/>
  <c r="BD1176" i="10"/>
  <c r="BE1176" i="10"/>
  <c r="BG1176" i="10"/>
  <c r="BH1176" i="10"/>
  <c r="BI1176" i="10"/>
  <c r="AY1177" i="10"/>
  <c r="AZ1177" i="10"/>
  <c r="BA1177" i="10"/>
  <c r="BC1177" i="10"/>
  <c r="BD1177" i="10"/>
  <c r="BE1177" i="10"/>
  <c r="BG1177" i="10"/>
  <c r="BH1177" i="10"/>
  <c r="BI1177" i="10"/>
  <c r="AY1178" i="10"/>
  <c r="AZ1178" i="10"/>
  <c r="BA1178" i="10"/>
  <c r="BC1178" i="10"/>
  <c r="BD1178" i="10"/>
  <c r="BE1178" i="10"/>
  <c r="BG1178" i="10"/>
  <c r="BH1178" i="10"/>
  <c r="BI1178" i="10"/>
  <c r="AY1179" i="10"/>
  <c r="AZ1179" i="10"/>
  <c r="BA1179" i="10"/>
  <c r="BC1179" i="10"/>
  <c r="BD1179" i="10"/>
  <c r="BE1179" i="10"/>
  <c r="BG1179" i="10"/>
  <c r="BH1179" i="10"/>
  <c r="BI1179" i="10"/>
  <c r="AY1180" i="10"/>
  <c r="AZ1180" i="10"/>
  <c r="BA1180" i="10"/>
  <c r="BC1180" i="10"/>
  <c r="BD1180" i="10"/>
  <c r="BE1180" i="10"/>
  <c r="BG1180" i="10"/>
  <c r="BH1180" i="10"/>
  <c r="BI1180" i="10"/>
  <c r="AY1181" i="10"/>
  <c r="AZ1181" i="10"/>
  <c r="BA1181" i="10"/>
  <c r="BC1181" i="10"/>
  <c r="BD1181" i="10"/>
  <c r="BE1181" i="10"/>
  <c r="BG1181" i="10"/>
  <c r="BH1181" i="10"/>
  <c r="BI1181" i="10"/>
  <c r="AY1182" i="10"/>
  <c r="AZ1182" i="10"/>
  <c r="BA1182" i="10"/>
  <c r="BC1182" i="10"/>
  <c r="BD1182" i="10"/>
  <c r="BE1182" i="10"/>
  <c r="BG1182" i="10"/>
  <c r="BH1182" i="10"/>
  <c r="BI1182" i="10"/>
  <c r="AY1183" i="10"/>
  <c r="AZ1183" i="10"/>
  <c r="BA1183" i="10"/>
  <c r="BC1183" i="10"/>
  <c r="BD1183" i="10"/>
  <c r="BE1183" i="10"/>
  <c r="BG1183" i="10"/>
  <c r="BH1183" i="10"/>
  <c r="BI1183" i="10"/>
  <c r="AY1184" i="10"/>
  <c r="AZ1184" i="10"/>
  <c r="BA1184" i="10"/>
  <c r="BC1184" i="10"/>
  <c r="BD1184" i="10"/>
  <c r="BE1184" i="10"/>
  <c r="BG1184" i="10"/>
  <c r="BH1184" i="10"/>
  <c r="BI1184" i="10"/>
  <c r="AY1185" i="10"/>
  <c r="AZ1185" i="10"/>
  <c r="BA1185" i="10"/>
  <c r="BC1185" i="10"/>
  <c r="BD1185" i="10"/>
  <c r="BE1185" i="10"/>
  <c r="BG1185" i="10"/>
  <c r="BH1185" i="10"/>
  <c r="BI1185" i="10"/>
  <c r="AY1186" i="10"/>
  <c r="AZ1186" i="10"/>
  <c r="BA1186" i="10"/>
  <c r="BC1186" i="10"/>
  <c r="BD1186" i="10"/>
  <c r="BE1186" i="10"/>
  <c r="BG1186" i="10"/>
  <c r="BH1186" i="10"/>
  <c r="BI1186" i="10"/>
  <c r="AY1187" i="10"/>
  <c r="AZ1187" i="10"/>
  <c r="BA1187" i="10"/>
  <c r="BC1187" i="10"/>
  <c r="BD1187" i="10"/>
  <c r="BE1187" i="10"/>
  <c r="BG1187" i="10"/>
  <c r="BH1187" i="10"/>
  <c r="BI1187" i="10"/>
  <c r="AY1188" i="10"/>
  <c r="AZ1188" i="10"/>
  <c r="BA1188" i="10"/>
  <c r="BC1188" i="10"/>
  <c r="BD1188" i="10"/>
  <c r="BE1188" i="10"/>
  <c r="BG1188" i="10"/>
  <c r="BH1188" i="10"/>
  <c r="BI1188" i="10"/>
  <c r="AY1189" i="10"/>
  <c r="AZ1189" i="10"/>
  <c r="BA1189" i="10"/>
  <c r="BC1189" i="10"/>
  <c r="BD1189" i="10"/>
  <c r="BE1189" i="10"/>
  <c r="BG1189" i="10"/>
  <c r="BH1189" i="10"/>
  <c r="BI1189" i="10"/>
  <c r="AY1190" i="10"/>
  <c r="AZ1190" i="10"/>
  <c r="BA1190" i="10"/>
  <c r="BC1190" i="10"/>
  <c r="BD1190" i="10"/>
  <c r="BE1190" i="10"/>
  <c r="BG1190" i="10"/>
  <c r="BH1190" i="10"/>
  <c r="BI1190" i="10"/>
  <c r="AY1191" i="10"/>
  <c r="AZ1191" i="10"/>
  <c r="BA1191" i="10"/>
  <c r="BC1191" i="10"/>
  <c r="BD1191" i="10"/>
  <c r="BE1191" i="10"/>
  <c r="BG1191" i="10"/>
  <c r="BH1191" i="10"/>
  <c r="BI1191" i="10"/>
  <c r="AY1192" i="10"/>
  <c r="AZ1192" i="10"/>
  <c r="BA1192" i="10"/>
  <c r="BC1192" i="10"/>
  <c r="BD1192" i="10"/>
  <c r="BE1192" i="10"/>
  <c r="BG1192" i="10"/>
  <c r="BH1192" i="10"/>
  <c r="BI1192" i="10"/>
  <c r="AY1193" i="10"/>
  <c r="AZ1193" i="10"/>
  <c r="BA1193" i="10"/>
  <c r="BC1193" i="10"/>
  <c r="BD1193" i="10"/>
  <c r="BE1193" i="10"/>
  <c r="BG1193" i="10"/>
  <c r="BH1193" i="10"/>
  <c r="BI1193" i="10"/>
  <c r="AY1194" i="10"/>
  <c r="AZ1194" i="10"/>
  <c r="BA1194" i="10"/>
  <c r="BC1194" i="10"/>
  <c r="BD1194" i="10"/>
  <c r="BE1194" i="10"/>
  <c r="BG1194" i="10"/>
  <c r="BH1194" i="10"/>
  <c r="BI1194" i="10"/>
  <c r="AY1195" i="10"/>
  <c r="AZ1195" i="10"/>
  <c r="BA1195" i="10"/>
  <c r="BC1195" i="10"/>
  <c r="BD1195" i="10"/>
  <c r="BE1195" i="10"/>
  <c r="BG1195" i="10"/>
  <c r="BH1195" i="10"/>
  <c r="BI1195" i="10"/>
  <c r="AY1196" i="10"/>
  <c r="AZ1196" i="10"/>
  <c r="BA1196" i="10"/>
  <c r="BC1196" i="10"/>
  <c r="BD1196" i="10"/>
  <c r="BE1196" i="10"/>
  <c r="BG1196" i="10"/>
  <c r="BH1196" i="10"/>
  <c r="BI1196" i="10"/>
  <c r="AY1197" i="10"/>
  <c r="AZ1197" i="10"/>
  <c r="BA1197" i="10"/>
  <c r="BC1197" i="10"/>
  <c r="BD1197" i="10"/>
  <c r="BE1197" i="10"/>
  <c r="BG1197" i="10"/>
  <c r="BH1197" i="10"/>
  <c r="BI1197" i="10"/>
  <c r="AY1198" i="10"/>
  <c r="AZ1198" i="10"/>
  <c r="BA1198" i="10"/>
  <c r="BC1198" i="10"/>
  <c r="BD1198" i="10"/>
  <c r="BE1198" i="10"/>
  <c r="BG1198" i="10"/>
  <c r="BH1198" i="10"/>
  <c r="BI1198" i="10"/>
  <c r="AY1199" i="10"/>
  <c r="AZ1199" i="10"/>
  <c r="BA1199" i="10"/>
  <c r="BC1199" i="10"/>
  <c r="BD1199" i="10"/>
  <c r="BE1199" i="10"/>
  <c r="BG1199" i="10"/>
  <c r="BH1199" i="10"/>
  <c r="BI1199" i="10"/>
  <c r="AY1200" i="10"/>
  <c r="AZ1200" i="10"/>
  <c r="BA1200" i="10"/>
  <c r="BC1200" i="10"/>
  <c r="BD1200" i="10"/>
  <c r="BE1200" i="10"/>
  <c r="BG1200" i="10"/>
  <c r="BH1200" i="10"/>
  <c r="BI1200" i="10"/>
  <c r="AY1201" i="10"/>
  <c r="AZ1201" i="10"/>
  <c r="BA1201" i="10"/>
  <c r="BC1201" i="10"/>
  <c r="BD1201" i="10"/>
  <c r="BE1201" i="10"/>
  <c r="BG1201" i="10"/>
  <c r="BH1201" i="10"/>
  <c r="BI1201" i="10"/>
  <c r="AY1202" i="10"/>
  <c r="AZ1202" i="10"/>
  <c r="BA1202" i="10"/>
  <c r="BC1202" i="10"/>
  <c r="BD1202" i="10"/>
  <c r="BE1202" i="10"/>
  <c r="BG1202" i="10"/>
  <c r="BH1202" i="10"/>
  <c r="BI1202" i="10"/>
  <c r="AY1203" i="10"/>
  <c r="AZ1203" i="10"/>
  <c r="BA1203" i="10"/>
  <c r="BC1203" i="10"/>
  <c r="BD1203" i="10"/>
  <c r="BE1203" i="10"/>
  <c r="BG1203" i="10"/>
  <c r="BH1203" i="10"/>
  <c r="BI1203" i="10"/>
  <c r="AY1204" i="10"/>
  <c r="AZ1204" i="10"/>
  <c r="BA1204" i="10"/>
  <c r="BC1204" i="10"/>
  <c r="BD1204" i="10"/>
  <c r="BE1204" i="10"/>
  <c r="BG1204" i="10"/>
  <c r="BH1204" i="10"/>
  <c r="BI1204" i="10"/>
  <c r="AY1205" i="10"/>
  <c r="AZ1205" i="10"/>
  <c r="BA1205" i="10"/>
  <c r="BC1205" i="10"/>
  <c r="BD1205" i="10"/>
  <c r="BE1205" i="10"/>
  <c r="BG1205" i="10"/>
  <c r="BH1205" i="10"/>
  <c r="BI1205" i="10"/>
  <c r="AY1206" i="10"/>
  <c r="AZ1206" i="10"/>
  <c r="BA1206" i="10"/>
  <c r="BC1206" i="10"/>
  <c r="BD1206" i="10"/>
  <c r="BE1206" i="10"/>
  <c r="BG1206" i="10"/>
  <c r="BH1206" i="10"/>
  <c r="BI1206" i="10"/>
  <c r="AY1207" i="10"/>
  <c r="AZ1207" i="10"/>
  <c r="BA1207" i="10"/>
  <c r="BC1207" i="10"/>
  <c r="BD1207" i="10"/>
  <c r="BE1207" i="10"/>
  <c r="BG1207" i="10"/>
  <c r="BH1207" i="10"/>
  <c r="BI1207" i="10"/>
  <c r="AY1208" i="10"/>
  <c r="AZ1208" i="10"/>
  <c r="BA1208" i="10"/>
  <c r="BC1208" i="10"/>
  <c r="BD1208" i="10"/>
  <c r="BE1208" i="10"/>
  <c r="BG1208" i="10"/>
  <c r="BH1208" i="10"/>
  <c r="BI1208" i="10"/>
  <c r="AY1209" i="10"/>
  <c r="AZ1209" i="10"/>
  <c r="BA1209" i="10"/>
  <c r="BC1209" i="10"/>
  <c r="BD1209" i="10"/>
  <c r="BE1209" i="10"/>
  <c r="BG1209" i="10"/>
  <c r="BH1209" i="10"/>
  <c r="BI1209" i="10"/>
  <c r="AY1210" i="10"/>
  <c r="AZ1210" i="10"/>
  <c r="BA1210" i="10"/>
  <c r="BC1210" i="10"/>
  <c r="BD1210" i="10"/>
  <c r="BE1210" i="10"/>
  <c r="BG1210" i="10"/>
  <c r="BH1210" i="10"/>
  <c r="BI1210" i="10"/>
  <c r="AY1211" i="10"/>
  <c r="AZ1211" i="10"/>
  <c r="BA1211" i="10"/>
  <c r="BC1211" i="10"/>
  <c r="BD1211" i="10"/>
  <c r="BE1211" i="10"/>
  <c r="BG1211" i="10"/>
  <c r="BH1211" i="10"/>
  <c r="BI1211" i="10"/>
  <c r="AY1212" i="10"/>
  <c r="AZ1212" i="10"/>
  <c r="BA1212" i="10"/>
  <c r="BC1212" i="10"/>
  <c r="BD1212" i="10"/>
  <c r="BE1212" i="10"/>
  <c r="BG1212" i="10"/>
  <c r="BH1212" i="10"/>
  <c r="BI1212" i="10"/>
  <c r="AY1213" i="10"/>
  <c r="AZ1213" i="10"/>
  <c r="BA1213" i="10"/>
  <c r="BC1213" i="10"/>
  <c r="BD1213" i="10"/>
  <c r="BE1213" i="10"/>
  <c r="BG1213" i="10"/>
  <c r="BH1213" i="10"/>
  <c r="BI1213" i="10"/>
  <c r="AY1214" i="10"/>
  <c r="AZ1214" i="10"/>
  <c r="BA1214" i="10"/>
  <c r="BC1214" i="10"/>
  <c r="BD1214" i="10"/>
  <c r="BE1214" i="10"/>
  <c r="BG1214" i="10"/>
  <c r="BH1214" i="10"/>
  <c r="BI1214" i="10"/>
  <c r="AY1215" i="10"/>
  <c r="AZ1215" i="10"/>
  <c r="BA1215" i="10"/>
  <c r="BC1215" i="10"/>
  <c r="BD1215" i="10"/>
  <c r="BE1215" i="10"/>
  <c r="BG1215" i="10"/>
  <c r="BH1215" i="10"/>
  <c r="BI1215" i="10"/>
  <c r="AY1216" i="10"/>
  <c r="AZ1216" i="10"/>
  <c r="BA1216" i="10"/>
  <c r="BC1216" i="10"/>
  <c r="BD1216" i="10"/>
  <c r="BE1216" i="10"/>
  <c r="BG1216" i="10"/>
  <c r="BH1216" i="10"/>
  <c r="BI1216" i="10"/>
  <c r="AY1217" i="10"/>
  <c r="AZ1217" i="10"/>
  <c r="BA1217" i="10"/>
  <c r="BC1217" i="10"/>
  <c r="BD1217" i="10"/>
  <c r="BE1217" i="10"/>
  <c r="BG1217" i="10"/>
  <c r="BH1217" i="10"/>
  <c r="BI1217" i="10"/>
  <c r="AY1218" i="10"/>
  <c r="AZ1218" i="10"/>
  <c r="BA1218" i="10"/>
  <c r="BC1218" i="10"/>
  <c r="BD1218" i="10"/>
  <c r="BE1218" i="10"/>
  <c r="BG1218" i="10"/>
  <c r="BH1218" i="10"/>
  <c r="BI1218" i="10"/>
  <c r="AY1219" i="10"/>
  <c r="AZ1219" i="10"/>
  <c r="BA1219" i="10"/>
  <c r="BC1219" i="10"/>
  <c r="BD1219" i="10"/>
  <c r="BE1219" i="10"/>
  <c r="BG1219" i="10"/>
  <c r="BH1219" i="10"/>
  <c r="BI1219" i="10"/>
  <c r="AY1220" i="10"/>
  <c r="AZ1220" i="10"/>
  <c r="BA1220" i="10"/>
  <c r="BC1220" i="10"/>
  <c r="BD1220" i="10"/>
  <c r="BE1220" i="10"/>
  <c r="BG1220" i="10"/>
  <c r="BH1220" i="10"/>
  <c r="BI1220" i="10"/>
  <c r="AY1221" i="10"/>
  <c r="AZ1221" i="10"/>
  <c r="BA1221" i="10"/>
  <c r="BC1221" i="10"/>
  <c r="BD1221" i="10"/>
  <c r="BE1221" i="10"/>
  <c r="BG1221" i="10"/>
  <c r="BH1221" i="10"/>
  <c r="BI1221" i="10"/>
  <c r="AY1222" i="10"/>
  <c r="AZ1222" i="10"/>
  <c r="BA1222" i="10"/>
  <c r="BC1222" i="10"/>
  <c r="BD1222" i="10"/>
  <c r="BE1222" i="10"/>
  <c r="BG1222" i="10"/>
  <c r="BH1222" i="10"/>
  <c r="BI1222" i="10"/>
  <c r="AY1223" i="10"/>
  <c r="AZ1223" i="10"/>
  <c r="BA1223" i="10"/>
  <c r="BC1223" i="10"/>
  <c r="BD1223" i="10"/>
  <c r="BE1223" i="10"/>
  <c r="BG1223" i="10"/>
  <c r="BH1223" i="10"/>
  <c r="BI1223" i="10"/>
  <c r="AY1224" i="10"/>
  <c r="AZ1224" i="10"/>
  <c r="BA1224" i="10"/>
  <c r="BC1224" i="10"/>
  <c r="BD1224" i="10"/>
  <c r="BE1224" i="10"/>
  <c r="BG1224" i="10"/>
  <c r="BH1224" i="10"/>
  <c r="BI1224" i="10"/>
  <c r="AY1225" i="10"/>
  <c r="AZ1225" i="10"/>
  <c r="BA1225" i="10"/>
  <c r="BC1225" i="10"/>
  <c r="BD1225" i="10"/>
  <c r="BE1225" i="10"/>
  <c r="BG1225" i="10"/>
  <c r="BH1225" i="10"/>
  <c r="BI1225" i="10"/>
  <c r="AY1226" i="10"/>
  <c r="AZ1226" i="10"/>
  <c r="BA1226" i="10"/>
  <c r="BC1226" i="10"/>
  <c r="BD1226" i="10"/>
  <c r="BE1226" i="10"/>
  <c r="BG1226" i="10"/>
  <c r="BH1226" i="10"/>
  <c r="BI1226" i="10"/>
  <c r="AY1227" i="10"/>
  <c r="AZ1227" i="10"/>
  <c r="BA1227" i="10"/>
  <c r="BC1227" i="10"/>
  <c r="BD1227" i="10"/>
  <c r="BE1227" i="10"/>
  <c r="BG1227" i="10"/>
  <c r="BH1227" i="10"/>
  <c r="BI1227" i="10"/>
  <c r="AY1228" i="10"/>
  <c r="AZ1228" i="10"/>
  <c r="BA1228" i="10"/>
  <c r="BC1228" i="10"/>
  <c r="BD1228" i="10"/>
  <c r="BE1228" i="10"/>
  <c r="BG1228" i="10"/>
  <c r="BH1228" i="10"/>
  <c r="BI1228" i="10"/>
  <c r="AY1229" i="10"/>
  <c r="AZ1229" i="10"/>
  <c r="BA1229" i="10"/>
  <c r="BC1229" i="10"/>
  <c r="BD1229" i="10"/>
  <c r="BE1229" i="10"/>
  <c r="BG1229" i="10"/>
  <c r="BH1229" i="10"/>
  <c r="BI1229" i="10"/>
  <c r="AY1230" i="10"/>
  <c r="AZ1230" i="10"/>
  <c r="BA1230" i="10"/>
  <c r="BC1230" i="10"/>
  <c r="BD1230" i="10"/>
  <c r="BE1230" i="10"/>
  <c r="BG1230" i="10"/>
  <c r="BH1230" i="10"/>
  <c r="BI1230" i="10"/>
  <c r="AY1231" i="10"/>
  <c r="AZ1231" i="10"/>
  <c r="BA1231" i="10"/>
  <c r="BC1231" i="10"/>
  <c r="BD1231" i="10"/>
  <c r="BE1231" i="10"/>
  <c r="BG1231" i="10"/>
  <c r="BH1231" i="10"/>
  <c r="BI1231" i="10"/>
  <c r="AY1232" i="10"/>
  <c r="AZ1232" i="10"/>
  <c r="BA1232" i="10"/>
  <c r="BC1232" i="10"/>
  <c r="BD1232" i="10"/>
  <c r="BE1232" i="10"/>
  <c r="BG1232" i="10"/>
  <c r="BH1232" i="10"/>
  <c r="BI1232" i="10"/>
  <c r="AY1233" i="10"/>
  <c r="AZ1233" i="10"/>
  <c r="BA1233" i="10"/>
  <c r="BC1233" i="10"/>
  <c r="BD1233" i="10"/>
  <c r="BE1233" i="10"/>
  <c r="BG1233" i="10"/>
  <c r="BH1233" i="10"/>
  <c r="BI1233" i="10"/>
  <c r="AY1234" i="10"/>
  <c r="AZ1234" i="10"/>
  <c r="BA1234" i="10"/>
  <c r="BC1234" i="10"/>
  <c r="BD1234" i="10"/>
  <c r="BE1234" i="10"/>
  <c r="BG1234" i="10"/>
  <c r="BH1234" i="10"/>
  <c r="BI1234" i="10"/>
  <c r="AY1235" i="10"/>
  <c r="AZ1235" i="10"/>
  <c r="BA1235" i="10"/>
  <c r="BC1235" i="10"/>
  <c r="BD1235" i="10"/>
  <c r="BE1235" i="10"/>
  <c r="BG1235" i="10"/>
  <c r="BH1235" i="10"/>
  <c r="BI1235" i="10"/>
  <c r="AY1236" i="10"/>
  <c r="AZ1236" i="10"/>
  <c r="BA1236" i="10"/>
  <c r="BC1236" i="10"/>
  <c r="BD1236" i="10"/>
  <c r="BE1236" i="10"/>
  <c r="BG1236" i="10"/>
  <c r="BH1236" i="10"/>
  <c r="BI1236" i="10"/>
  <c r="AY1237" i="10"/>
  <c r="AZ1237" i="10"/>
  <c r="BA1237" i="10"/>
  <c r="BC1237" i="10"/>
  <c r="BD1237" i="10"/>
  <c r="BE1237" i="10"/>
  <c r="BG1237" i="10"/>
  <c r="BH1237" i="10"/>
  <c r="BI1237" i="10"/>
  <c r="AY1238" i="10"/>
  <c r="AZ1238" i="10"/>
  <c r="BA1238" i="10"/>
  <c r="BC1238" i="10"/>
  <c r="BD1238" i="10"/>
  <c r="BE1238" i="10"/>
  <c r="BG1238" i="10"/>
  <c r="BH1238" i="10"/>
  <c r="BI1238" i="10"/>
  <c r="AY1239" i="10"/>
  <c r="AZ1239" i="10"/>
  <c r="BA1239" i="10"/>
  <c r="BC1239" i="10"/>
  <c r="BD1239" i="10"/>
  <c r="BE1239" i="10"/>
  <c r="BG1239" i="10"/>
  <c r="BH1239" i="10"/>
  <c r="BI1239" i="10"/>
  <c r="AY1240" i="10"/>
  <c r="AZ1240" i="10"/>
  <c r="BA1240" i="10"/>
  <c r="BC1240" i="10"/>
  <c r="BD1240" i="10"/>
  <c r="BE1240" i="10"/>
  <c r="BG1240" i="10"/>
  <c r="BH1240" i="10"/>
  <c r="BI1240" i="10"/>
  <c r="AY1241" i="10"/>
  <c r="AZ1241" i="10"/>
  <c r="BA1241" i="10"/>
  <c r="BC1241" i="10"/>
  <c r="BD1241" i="10"/>
  <c r="BE1241" i="10"/>
  <c r="BG1241" i="10"/>
  <c r="BH1241" i="10"/>
  <c r="BI1241" i="10"/>
  <c r="AY1242" i="10"/>
  <c r="AZ1242" i="10"/>
  <c r="BA1242" i="10"/>
  <c r="BC1242" i="10"/>
  <c r="BD1242" i="10"/>
  <c r="BE1242" i="10"/>
  <c r="BG1242" i="10"/>
  <c r="BH1242" i="10"/>
  <c r="BI1242" i="10"/>
  <c r="AY1243" i="10"/>
  <c r="AZ1243" i="10"/>
  <c r="BA1243" i="10"/>
  <c r="BC1243" i="10"/>
  <c r="BD1243" i="10"/>
  <c r="BE1243" i="10"/>
  <c r="BG1243" i="10"/>
  <c r="BH1243" i="10"/>
  <c r="BI1243" i="10"/>
  <c r="AY1244" i="10"/>
  <c r="AZ1244" i="10"/>
  <c r="BA1244" i="10"/>
  <c r="BC1244" i="10"/>
  <c r="BD1244" i="10"/>
  <c r="BE1244" i="10"/>
  <c r="BG1244" i="10"/>
  <c r="BH1244" i="10"/>
  <c r="BI1244" i="10"/>
  <c r="AY1245" i="10"/>
  <c r="AZ1245" i="10"/>
  <c r="BA1245" i="10"/>
  <c r="BC1245" i="10"/>
  <c r="BD1245" i="10"/>
  <c r="BE1245" i="10"/>
  <c r="BG1245" i="10"/>
  <c r="BH1245" i="10"/>
  <c r="BI1245" i="10"/>
  <c r="AY1246" i="10"/>
  <c r="AZ1246" i="10"/>
  <c r="BA1246" i="10"/>
  <c r="BC1246" i="10"/>
  <c r="BD1246" i="10"/>
  <c r="BE1246" i="10"/>
  <c r="BG1246" i="10"/>
  <c r="BH1246" i="10"/>
  <c r="BI1246" i="10"/>
  <c r="AY1247" i="10"/>
  <c r="AZ1247" i="10"/>
  <c r="BA1247" i="10"/>
  <c r="BC1247" i="10"/>
  <c r="BD1247" i="10"/>
  <c r="BE1247" i="10"/>
  <c r="BG1247" i="10"/>
  <c r="BH1247" i="10"/>
  <c r="BI1247" i="10"/>
  <c r="AY1248" i="10"/>
  <c r="AZ1248" i="10"/>
  <c r="BA1248" i="10"/>
  <c r="BC1248" i="10"/>
  <c r="BD1248" i="10"/>
  <c r="BE1248" i="10"/>
  <c r="BG1248" i="10"/>
  <c r="BH1248" i="10"/>
  <c r="BI1248" i="10"/>
  <c r="AY1249" i="10"/>
  <c r="AZ1249" i="10"/>
  <c r="BA1249" i="10"/>
  <c r="BC1249" i="10"/>
  <c r="BD1249" i="10"/>
  <c r="BE1249" i="10"/>
  <c r="BG1249" i="10"/>
  <c r="BH1249" i="10"/>
  <c r="BI1249" i="10"/>
  <c r="AY1250" i="10"/>
  <c r="AZ1250" i="10"/>
  <c r="BA1250" i="10"/>
  <c r="BC1250" i="10"/>
  <c r="BD1250" i="10"/>
  <c r="BE1250" i="10"/>
  <c r="BG1250" i="10"/>
  <c r="BH1250" i="10"/>
  <c r="BI1250" i="10"/>
  <c r="AY1251" i="10"/>
  <c r="AZ1251" i="10"/>
  <c r="BA1251" i="10"/>
  <c r="BC1251" i="10"/>
  <c r="BD1251" i="10"/>
  <c r="BE1251" i="10"/>
  <c r="BG1251" i="10"/>
  <c r="BH1251" i="10"/>
  <c r="BI1251" i="10"/>
  <c r="AY1252" i="10"/>
  <c r="AZ1252" i="10"/>
  <c r="BA1252" i="10"/>
  <c r="BC1252" i="10"/>
  <c r="BD1252" i="10"/>
  <c r="BE1252" i="10"/>
  <c r="BG1252" i="10"/>
  <c r="BH1252" i="10"/>
  <c r="BI1252" i="10"/>
  <c r="AY1253" i="10"/>
  <c r="AZ1253" i="10"/>
  <c r="BA1253" i="10"/>
  <c r="BC1253" i="10"/>
  <c r="BD1253" i="10"/>
  <c r="BE1253" i="10"/>
  <c r="BG1253" i="10"/>
  <c r="BH1253" i="10"/>
  <c r="BI1253" i="10"/>
  <c r="AY1254" i="10"/>
  <c r="AZ1254" i="10"/>
  <c r="BA1254" i="10"/>
  <c r="BC1254" i="10"/>
  <c r="BD1254" i="10"/>
  <c r="BE1254" i="10"/>
  <c r="BG1254" i="10"/>
  <c r="BH1254" i="10"/>
  <c r="BI1254" i="10"/>
  <c r="AY1255" i="10"/>
  <c r="AZ1255" i="10"/>
  <c r="BA1255" i="10"/>
  <c r="BC1255" i="10"/>
  <c r="BD1255" i="10"/>
  <c r="BE1255" i="10"/>
  <c r="BG1255" i="10"/>
  <c r="BH1255" i="10"/>
  <c r="BI1255" i="10"/>
  <c r="AY1256" i="10"/>
  <c r="AZ1256" i="10"/>
  <c r="BA1256" i="10"/>
  <c r="BC1256" i="10"/>
  <c r="BD1256" i="10"/>
  <c r="BE1256" i="10"/>
  <c r="BG1256" i="10"/>
  <c r="BH1256" i="10"/>
  <c r="BI1256" i="10"/>
  <c r="AY1257" i="10"/>
  <c r="AZ1257" i="10"/>
  <c r="BA1257" i="10"/>
  <c r="BC1257" i="10"/>
  <c r="BD1257" i="10"/>
  <c r="BE1257" i="10"/>
  <c r="BG1257" i="10"/>
  <c r="BH1257" i="10"/>
  <c r="BI1257" i="10"/>
  <c r="AY1258" i="10"/>
  <c r="AZ1258" i="10"/>
  <c r="BA1258" i="10"/>
  <c r="BC1258" i="10"/>
  <c r="BD1258" i="10"/>
  <c r="BE1258" i="10"/>
  <c r="BG1258" i="10"/>
  <c r="BH1258" i="10"/>
  <c r="BI1258" i="10"/>
  <c r="AY1259" i="10"/>
  <c r="AZ1259" i="10"/>
  <c r="BA1259" i="10"/>
  <c r="BC1259" i="10"/>
  <c r="BD1259" i="10"/>
  <c r="BE1259" i="10"/>
  <c r="BG1259" i="10"/>
  <c r="BH1259" i="10"/>
  <c r="BI1259" i="10"/>
  <c r="AY1260" i="10"/>
  <c r="AZ1260" i="10"/>
  <c r="BA1260" i="10"/>
  <c r="BC1260" i="10"/>
  <c r="BD1260" i="10"/>
  <c r="BE1260" i="10"/>
  <c r="BG1260" i="10"/>
  <c r="BH1260" i="10"/>
  <c r="BI1260" i="10"/>
  <c r="AY1261" i="10"/>
  <c r="AZ1261" i="10"/>
  <c r="BA1261" i="10"/>
  <c r="BC1261" i="10"/>
  <c r="BD1261" i="10"/>
  <c r="BE1261" i="10"/>
  <c r="BG1261" i="10"/>
  <c r="BH1261" i="10"/>
  <c r="BI1261" i="10"/>
  <c r="AY1262" i="10"/>
  <c r="AZ1262" i="10"/>
  <c r="BA1262" i="10"/>
  <c r="BC1262" i="10"/>
  <c r="BD1262" i="10"/>
  <c r="BE1262" i="10"/>
  <c r="BG1262" i="10"/>
  <c r="BH1262" i="10"/>
  <c r="BI1262" i="10"/>
  <c r="AY1263" i="10"/>
  <c r="AZ1263" i="10"/>
  <c r="BA1263" i="10"/>
  <c r="BC1263" i="10"/>
  <c r="BD1263" i="10"/>
  <c r="BE1263" i="10"/>
  <c r="BG1263" i="10"/>
  <c r="BH1263" i="10"/>
  <c r="BI1263" i="10"/>
  <c r="AY1264" i="10"/>
  <c r="AZ1264" i="10"/>
  <c r="BA1264" i="10"/>
  <c r="BC1264" i="10"/>
  <c r="BD1264" i="10"/>
  <c r="BE1264" i="10"/>
  <c r="BG1264" i="10"/>
  <c r="BH1264" i="10"/>
  <c r="BI1264" i="10"/>
  <c r="AY1265" i="10"/>
  <c r="AZ1265" i="10"/>
  <c r="BA1265" i="10"/>
  <c r="BC1265" i="10"/>
  <c r="BD1265" i="10"/>
  <c r="BE1265" i="10"/>
  <c r="BG1265" i="10"/>
  <c r="BH1265" i="10"/>
  <c r="BI1265" i="10"/>
  <c r="AY1266" i="10"/>
  <c r="AZ1266" i="10"/>
  <c r="BA1266" i="10"/>
  <c r="BC1266" i="10"/>
  <c r="BD1266" i="10"/>
  <c r="BE1266" i="10"/>
  <c r="BG1266" i="10"/>
  <c r="BH1266" i="10"/>
  <c r="BI1266" i="10"/>
  <c r="AY1267" i="10"/>
  <c r="AZ1267" i="10"/>
  <c r="BA1267" i="10"/>
  <c r="BC1267" i="10"/>
  <c r="BD1267" i="10"/>
  <c r="BE1267" i="10"/>
  <c r="BG1267" i="10"/>
  <c r="BH1267" i="10"/>
  <c r="BI1267" i="10"/>
  <c r="AY1268" i="10"/>
  <c r="AZ1268" i="10"/>
  <c r="BA1268" i="10"/>
  <c r="BC1268" i="10"/>
  <c r="BD1268" i="10"/>
  <c r="BE1268" i="10"/>
  <c r="BG1268" i="10"/>
  <c r="BH1268" i="10"/>
  <c r="BI1268" i="10"/>
  <c r="AY1269" i="10"/>
  <c r="AZ1269" i="10"/>
  <c r="BA1269" i="10"/>
  <c r="BC1269" i="10"/>
  <c r="BD1269" i="10"/>
  <c r="BE1269" i="10"/>
  <c r="BG1269" i="10"/>
  <c r="BH1269" i="10"/>
  <c r="BI1269" i="10"/>
  <c r="AY1270" i="10"/>
  <c r="AZ1270" i="10"/>
  <c r="BA1270" i="10"/>
  <c r="BC1270" i="10"/>
  <c r="BD1270" i="10"/>
  <c r="BE1270" i="10"/>
  <c r="BG1270" i="10"/>
  <c r="BH1270" i="10"/>
  <c r="BI1270" i="10"/>
  <c r="AY1271" i="10"/>
  <c r="AZ1271" i="10"/>
  <c r="BA1271" i="10"/>
  <c r="BC1271" i="10"/>
  <c r="BD1271" i="10"/>
  <c r="BE1271" i="10"/>
  <c r="BG1271" i="10"/>
  <c r="BH1271" i="10"/>
  <c r="BI1271" i="10"/>
  <c r="AY1272" i="10"/>
  <c r="AZ1272" i="10"/>
  <c r="BA1272" i="10"/>
  <c r="BC1272" i="10"/>
  <c r="BD1272" i="10"/>
  <c r="BE1272" i="10"/>
  <c r="BG1272" i="10"/>
  <c r="BH1272" i="10"/>
  <c r="BI1272" i="10"/>
  <c r="AY1273" i="10"/>
  <c r="AZ1273" i="10"/>
  <c r="BA1273" i="10"/>
  <c r="BC1273" i="10"/>
  <c r="BD1273" i="10"/>
  <c r="BE1273" i="10"/>
  <c r="BG1273" i="10"/>
  <c r="BH1273" i="10"/>
  <c r="BI1273" i="10"/>
  <c r="AY1274" i="10"/>
  <c r="AZ1274" i="10"/>
  <c r="BA1274" i="10"/>
  <c r="BC1274" i="10"/>
  <c r="BD1274" i="10"/>
  <c r="BE1274" i="10"/>
  <c r="BG1274" i="10"/>
  <c r="BH1274" i="10"/>
  <c r="BI1274" i="10"/>
  <c r="AY1275" i="10"/>
  <c r="AZ1275" i="10"/>
  <c r="BA1275" i="10"/>
  <c r="BC1275" i="10"/>
  <c r="BD1275" i="10"/>
  <c r="BE1275" i="10"/>
  <c r="BG1275" i="10"/>
  <c r="BH1275" i="10"/>
  <c r="BI1275" i="10"/>
  <c r="AY1276" i="10"/>
  <c r="AZ1276" i="10"/>
  <c r="BA1276" i="10"/>
  <c r="BC1276" i="10"/>
  <c r="BD1276" i="10"/>
  <c r="BE1276" i="10"/>
  <c r="BG1276" i="10"/>
  <c r="BH1276" i="10"/>
  <c r="BI1276" i="10"/>
  <c r="B1595" i="10" l="1"/>
  <c r="BS1994" i="10"/>
  <c r="BT1994" i="10" s="1"/>
  <c r="BS1950" i="10"/>
  <c r="BT1950" i="10" s="1"/>
  <c r="BS1908" i="10"/>
  <c r="BT1908" i="10" s="1"/>
  <c r="BS1980" i="10"/>
  <c r="BT1980" i="10" s="1"/>
  <c r="BS1964" i="10"/>
  <c r="BT1964" i="10" s="1"/>
  <c r="BS1967" i="10"/>
  <c r="BT1967" i="10" s="1"/>
  <c r="BS1978" i="10"/>
  <c r="BT1978" i="10" s="1"/>
  <c r="BS1946" i="10"/>
  <c r="BT1946" i="10" s="1"/>
  <c r="BS2011" i="10"/>
  <c r="BT2011" i="10" s="1"/>
  <c r="BS2008" i="10"/>
  <c r="BT2008" i="10" s="1"/>
  <c r="BS1987" i="10"/>
  <c r="BT1987" i="10" s="1"/>
  <c r="BS1982" i="10"/>
  <c r="BT1982" i="10" s="1"/>
  <c r="BS1931" i="10"/>
  <c r="BT1931" i="10" s="1"/>
  <c r="BS1937" i="10"/>
  <c r="BT1937" i="10" s="1"/>
  <c r="BS2007" i="10"/>
  <c r="BT2007" i="10" s="1"/>
  <c r="BS1991" i="10"/>
  <c r="BT1991" i="10" s="1"/>
  <c r="BS1948" i="10"/>
  <c r="BT1948" i="10" s="1"/>
  <c r="AX2050" i="10"/>
  <c r="BF2047" i="10"/>
  <c r="AP2045" i="10"/>
  <c r="AX2042" i="10"/>
  <c r="BF2039" i="10"/>
  <c r="AP2037" i="10"/>
  <c r="AX2034" i="10"/>
  <c r="BF2031" i="10"/>
  <c r="AP2029" i="10"/>
  <c r="AX2026" i="10"/>
  <c r="AX2048" i="10"/>
  <c r="BF2045" i="10"/>
  <c r="AP2043" i="10"/>
  <c r="AX2040" i="10"/>
  <c r="BS1913" i="10" s="1"/>
  <c r="BT1913" i="10" s="1"/>
  <c r="BF2037" i="10"/>
  <c r="AP2035" i="10"/>
  <c r="AX2032" i="10"/>
  <c r="BF2029" i="10"/>
  <c r="AP2027" i="10"/>
  <c r="AX2024" i="10"/>
  <c r="BF2048" i="10"/>
  <c r="AP2046" i="10"/>
  <c r="BS1919" i="10" s="1"/>
  <c r="BT1919" i="10" s="1"/>
  <c r="AX2043" i="10"/>
  <c r="BF2040" i="10"/>
  <c r="AP2038" i="10"/>
  <c r="AX2035" i="10"/>
  <c r="BF2032" i="10"/>
  <c r="AP2030" i="10"/>
  <c r="AX2027" i="10"/>
  <c r="BF2024" i="10"/>
  <c r="BS1912" i="10"/>
  <c r="BT1912" i="10" s="1"/>
  <c r="AP2049" i="10"/>
  <c r="AX2046" i="10"/>
  <c r="BF2043" i="10"/>
  <c r="AP2041" i="10"/>
  <c r="AX2038" i="10"/>
  <c r="BF2035" i="10"/>
  <c r="AP2033" i="10"/>
  <c r="AX2030" i="10"/>
  <c r="BF2027" i="10"/>
  <c r="AP2025" i="10"/>
  <c r="AX2049" i="10"/>
  <c r="BF2046" i="10"/>
  <c r="AP2044" i="10"/>
  <c r="AX2041" i="10"/>
  <c r="BF2038" i="10"/>
  <c r="AP2036" i="10"/>
  <c r="AX2033" i="10"/>
  <c r="BF2030" i="10"/>
  <c r="AP2028" i="10"/>
  <c r="AX2025" i="10"/>
  <c r="BS1898" i="10" s="1"/>
  <c r="AP2050" i="10"/>
  <c r="AX2047" i="10"/>
  <c r="BF2044" i="10"/>
  <c r="AP2042" i="10"/>
  <c r="AX2039" i="10"/>
  <c r="BF2036" i="10"/>
  <c r="AP2034" i="10"/>
  <c r="AX2031" i="10"/>
  <c r="BF2028" i="10"/>
  <c r="AP2026" i="10"/>
  <c r="AL2003" i="10"/>
  <c r="BF1996" i="10"/>
  <c r="AL1973" i="10"/>
  <c r="AT1971" i="10"/>
  <c r="BB2014" i="10"/>
  <c r="BF2009" i="10"/>
  <c r="AX2004" i="10"/>
  <c r="AP2001" i="10"/>
  <c r="AX1998" i="10"/>
  <c r="BB1997" i="10"/>
  <c r="BF1990" i="10"/>
  <c r="AL1976" i="10"/>
  <c r="AL1971" i="10"/>
  <c r="AL2005" i="10"/>
  <c r="AX2014" i="10"/>
  <c r="BF2013" i="10"/>
  <c r="BB2009" i="10"/>
  <c r="BF2005" i="10"/>
  <c r="AT2003" i="10"/>
  <c r="AX1997" i="10"/>
  <c r="BS1995" i="10"/>
  <c r="BT1995" i="10" s="1"/>
  <c r="AP1995" i="10"/>
  <c r="BF2010" i="10"/>
  <c r="AP1972" i="10"/>
  <c r="BB2003" i="10"/>
  <c r="AT1994" i="10"/>
  <c r="BB1955" i="10"/>
  <c r="AX2001" i="10"/>
  <c r="AL1996" i="10"/>
  <c r="AT2010" i="10"/>
  <c r="BS2003" i="10"/>
  <c r="BT2003" i="10" s="1"/>
  <c r="AT2001" i="10"/>
  <c r="AX1995" i="10"/>
  <c r="AL1995" i="10"/>
  <c r="BF1993" i="10"/>
  <c r="AP1992" i="10"/>
  <c r="AT2014" i="10"/>
  <c r="AT2013" i="10"/>
  <c r="BB2005" i="10"/>
  <c r="AX2002" i="10"/>
  <c r="AT1997" i="10"/>
  <c r="BF1995" i="10"/>
  <c r="AP1994" i="10"/>
  <c r="AX1990" i="10"/>
  <c r="AT1977" i="10"/>
  <c r="AX1974" i="10"/>
  <c r="BF1972" i="10"/>
  <c r="AT1970" i="10"/>
  <c r="AT1952" i="10"/>
  <c r="AL2009" i="10"/>
  <c r="AT2006" i="10"/>
  <c r="BF2002" i="10"/>
  <c r="BS1998" i="10"/>
  <c r="BT1998" i="10" s="1"/>
  <c r="BF1997" i="10"/>
  <c r="BS1993" i="10"/>
  <c r="BT1993" i="10" s="1"/>
  <c r="BB1989" i="10"/>
  <c r="AP1986" i="10"/>
  <c r="AT1982" i="10"/>
  <c r="AX1981" i="10"/>
  <c r="BS1975" i="10"/>
  <c r="BT1975" i="10" s="1"/>
  <c r="AT1973" i="10"/>
  <c r="AX1969" i="10"/>
  <c r="BF1965" i="10"/>
  <c r="AL1965" i="10"/>
  <c r="BF1962" i="10"/>
  <c r="AT1959" i="10"/>
  <c r="AX1957" i="10"/>
  <c r="AT1956" i="10"/>
  <c r="AP1954" i="10"/>
  <c r="BF1953" i="10"/>
  <c r="AL1953" i="10"/>
  <c r="BB1948" i="10"/>
  <c r="BB1945" i="10"/>
  <c r="BF1925" i="10"/>
  <c r="AX1993" i="10"/>
  <c r="AT1978" i="10"/>
  <c r="AX1963" i="10"/>
  <c r="BS1958" i="10"/>
  <c r="BT1958" i="10" s="1"/>
  <c r="AP1958" i="10"/>
  <c r="AT1990" i="10"/>
  <c r="BF1986" i="10"/>
  <c r="AL1983" i="10"/>
  <c r="BB1982" i="10"/>
  <c r="BF1981" i="10"/>
  <c r="AL1974" i="10"/>
  <c r="BB1959" i="10"/>
  <c r="AP1955" i="10"/>
  <c r="AT1949" i="10"/>
  <c r="AP1942" i="10"/>
  <c r="AP1997" i="10"/>
  <c r="AX1994" i="10"/>
  <c r="AT1993" i="10"/>
  <c r="BS1989" i="10"/>
  <c r="BT1989" i="10" s="1"/>
  <c r="AL1989" i="10"/>
  <c r="BB1983" i="10"/>
  <c r="BF1970" i="10"/>
  <c r="AP1968" i="10"/>
  <c r="BB1962" i="10"/>
  <c r="AX1961" i="10"/>
  <c r="AL1954" i="10"/>
  <c r="AL1951" i="10"/>
  <c r="BB1950" i="10"/>
  <c r="AL1947" i="10"/>
  <c r="AP2013" i="10"/>
  <c r="AP2010" i="10"/>
  <c r="AL2001" i="10"/>
  <c r="AT1998" i="10"/>
  <c r="BF1994" i="10"/>
  <c r="BF1989" i="10"/>
  <c r="AX1982" i="10"/>
  <c r="BB1981" i="10"/>
  <c r="BF1977" i="10"/>
  <c r="BF1976" i="10"/>
  <c r="AL1975" i="10"/>
  <c r="AX1973" i="10"/>
  <c r="AL1970" i="10"/>
  <c r="BB1969" i="10"/>
  <c r="BS1965" i="10"/>
  <c r="BT1965" i="10" s="1"/>
  <c r="AP1965" i="10"/>
  <c r="AT1963" i="10"/>
  <c r="AL1961" i="10"/>
  <c r="AT1958" i="10"/>
  <c r="BF1952" i="10"/>
  <c r="AT1951" i="10"/>
  <c r="BB1946" i="10"/>
  <c r="BB1993" i="10"/>
  <c r="AT1989" i="10"/>
  <c r="AL1982" i="10"/>
  <c r="AP1981" i="10"/>
  <c r="AX1978" i="10"/>
  <c r="BS1976" i="10"/>
  <c r="BT1976" i="10" s="1"/>
  <c r="AT1975" i="10"/>
  <c r="BF1968" i="10"/>
  <c r="AL1967" i="10"/>
  <c r="BB1966" i="10"/>
  <c r="AX1962" i="10"/>
  <c r="BF1961" i="10"/>
  <c r="AX1959" i="10"/>
  <c r="AL1955" i="10"/>
  <c r="AX1953" i="10"/>
  <c r="BS1951" i="10"/>
  <c r="BT1951" i="10" s="1"/>
  <c r="AT1948" i="10"/>
  <c r="AL1934" i="10"/>
  <c r="AX1921" i="10"/>
  <c r="AP1969" i="10"/>
  <c r="AX1968" i="10"/>
  <c r="AL1966" i="10"/>
  <c r="BB1965" i="10"/>
  <c r="BB1961" i="10"/>
  <c r="AL1959" i="10"/>
  <c r="BB1958" i="10"/>
  <c r="AP1957" i="10"/>
  <c r="BF1955" i="10"/>
  <c r="BF1954" i="10"/>
  <c r="AT1953" i="10"/>
  <c r="BB1951" i="10"/>
  <c r="AP1947" i="10"/>
  <c r="AP1946" i="10"/>
  <c r="AX1944" i="10"/>
  <c r="BF1938" i="10"/>
  <c r="AT1936" i="10"/>
  <c r="AP1934" i="10"/>
  <c r="AT1932" i="10"/>
  <c r="AL1928" i="10"/>
  <c r="AX1924" i="10"/>
  <c r="BB1921" i="10"/>
  <c r="BS1920" i="10"/>
  <c r="BT1920" i="10" s="1"/>
  <c r="BF1919" i="10"/>
  <c r="BS1918" i="10"/>
  <c r="BT1918" i="10" s="1"/>
  <c r="AT1917" i="10"/>
  <c r="AP1916" i="10"/>
  <c r="AX1915" i="10"/>
  <c r="AL1913" i="10"/>
  <c r="BB1912" i="10"/>
  <c r="AP1911" i="10"/>
  <c r="AP1910" i="10"/>
  <c r="BF1907" i="10"/>
  <c r="BF1906" i="10"/>
  <c r="AT1904" i="10"/>
  <c r="AP1899" i="10"/>
  <c r="AP1898" i="10"/>
  <c r="AL1937" i="10"/>
  <c r="AL1905" i="10"/>
  <c r="BB1904" i="10"/>
  <c r="AX1899" i="10"/>
  <c r="AX1949" i="10"/>
  <c r="BF1947" i="10"/>
  <c r="BF1946" i="10"/>
  <c r="BS1944" i="10"/>
  <c r="BT1944" i="10" s="1"/>
  <c r="AL1943" i="10"/>
  <c r="AT1942" i="10"/>
  <c r="BB1940" i="10"/>
  <c r="AT1937" i="10"/>
  <c r="BB1932" i="10"/>
  <c r="AX1930" i="10"/>
  <c r="AT1928" i="10"/>
  <c r="AP1926" i="10"/>
  <c r="BS1926" i="10" s="1"/>
  <c r="BT1926" i="10" s="1"/>
  <c r="BF1924" i="10"/>
  <c r="AL1920" i="10"/>
  <c r="BS1917" i="10"/>
  <c r="BT1917" i="10" s="1"/>
  <c r="AX1916" i="10"/>
  <c r="BB1913" i="10"/>
  <c r="BF1911" i="10"/>
  <c r="BS1911" i="10" s="1"/>
  <c r="BT1911" i="10" s="1"/>
  <c r="BF1910" i="10"/>
  <c r="AL1908" i="10"/>
  <c r="AT1905" i="10"/>
  <c r="AP1902" i="10"/>
  <c r="BF1899" i="10"/>
  <c r="BF1898" i="10"/>
  <c r="AP1978" i="10"/>
  <c r="AX1977" i="10"/>
  <c r="BS1977" i="10" s="1"/>
  <c r="BT1977" i="10" s="1"/>
  <c r="AX1976" i="10"/>
  <c r="AT1974" i="10"/>
  <c r="BB1973" i="10"/>
  <c r="AP1970" i="10"/>
  <c r="BB1967" i="10"/>
  <c r="AP1962" i="10"/>
  <c r="BS1962" i="10" s="1"/>
  <c r="BT1962" i="10" s="1"/>
  <c r="BB1956" i="10"/>
  <c r="BS1956" i="10" s="1"/>
  <c r="BT1956" i="10" s="1"/>
  <c r="AX1952" i="10"/>
  <c r="BS1949" i="10"/>
  <c r="BT1949" i="10" s="1"/>
  <c r="AL1948" i="10"/>
  <c r="AT1945" i="10"/>
  <c r="BS1945" i="10" s="1"/>
  <c r="BT1945" i="10" s="1"/>
  <c r="BB1943" i="10"/>
  <c r="AP1940" i="10"/>
  <c r="AX1935" i="10"/>
  <c r="AT1933" i="10"/>
  <c r="BS1932" i="10"/>
  <c r="BT1932" i="10" s="1"/>
  <c r="AX1931" i="10"/>
  <c r="AL1929" i="10"/>
  <c r="BB1928" i="10"/>
  <c r="AP1927" i="10"/>
  <c r="BF1926" i="10"/>
  <c r="AX1922" i="10"/>
  <c r="AT1920" i="10"/>
  <c r="AP1918" i="10"/>
  <c r="BF1916" i="10"/>
  <c r="AL1912" i="10"/>
  <c r="AT1909" i="10"/>
  <c r="BB1908" i="10"/>
  <c r="BS1905" i="10"/>
  <c r="BT1905" i="10" s="1"/>
  <c r="AX1903" i="10"/>
  <c r="BF1902" i="10"/>
  <c r="AL1900" i="10"/>
  <c r="AT1897" i="10"/>
  <c r="AP1923" i="10"/>
  <c r="BF1922" i="10"/>
  <c r="AX1918" i="10"/>
  <c r="AT1916" i="10"/>
  <c r="AL1901" i="10"/>
  <c r="AT1900" i="10"/>
  <c r="AX1941" i="10"/>
  <c r="BS1938" i="10"/>
  <c r="BT1938" i="10" s="1"/>
  <c r="AP1938" i="10"/>
  <c r="BB1934" i="10"/>
  <c r="BS1934" i="10" s="1"/>
  <c r="BT1934" i="10" s="1"/>
  <c r="BS1933" i="10"/>
  <c r="BT1933" i="10" s="1"/>
  <c r="BB1929" i="10"/>
  <c r="BF1927" i="10"/>
  <c r="AT1925" i="10"/>
  <c r="BS1925" i="10" s="1"/>
  <c r="BT1925" i="10" s="1"/>
  <c r="AP1924" i="10"/>
  <c r="AX1923" i="10"/>
  <c r="AL1921" i="10"/>
  <c r="BB1920" i="10"/>
  <c r="AP1919" i="10"/>
  <c r="BF1918" i="10"/>
  <c r="AX1914" i="10"/>
  <c r="AT1912" i="10"/>
  <c r="AP1907" i="10"/>
  <c r="AP1906" i="10"/>
  <c r="AT1901" i="10"/>
  <c r="BB1900" i="10"/>
  <c r="CL1467" i="10"/>
  <c r="CM1467" i="10" s="1"/>
  <c r="CL1532" i="10"/>
  <c r="CM1532" i="10" s="1"/>
  <c r="CL1531" i="10"/>
  <c r="CM1531" i="10" s="1"/>
  <c r="CL1511" i="10"/>
  <c r="CM1511" i="10" s="1"/>
  <c r="CL1509" i="10"/>
  <c r="CM1509" i="10" s="1"/>
  <c r="CL1488" i="10"/>
  <c r="CM1488" i="10" s="1"/>
  <c r="CL1468" i="10"/>
  <c r="CM1468" i="10" s="1"/>
  <c r="CL1463" i="10"/>
  <c r="CM1463" i="10" s="1"/>
  <c r="CL1447" i="10"/>
  <c r="CM1447" i="10" s="1"/>
  <c r="CL1445" i="10"/>
  <c r="CM1445" i="10" s="1"/>
  <c r="CL1441" i="10"/>
  <c r="CM1441" i="10" s="1"/>
  <c r="BK1531" i="10"/>
  <c r="BL1531" i="10" s="1"/>
  <c r="BK1515" i="10"/>
  <c r="BL1515" i="10" s="1"/>
  <c r="BK1499" i="10"/>
  <c r="BL1499" i="10" s="1"/>
  <c r="BK1483" i="10"/>
  <c r="BL1483" i="10" s="1"/>
  <c r="BK1467" i="10"/>
  <c r="BL1467" i="10" s="1"/>
  <c r="BK1451" i="10"/>
  <c r="BL1451" i="10" s="1"/>
  <c r="BK1435" i="10"/>
  <c r="BL1435" i="10" s="1"/>
  <c r="BK1534" i="10"/>
  <c r="BL1534" i="10" s="1"/>
  <c r="BK1518" i="10"/>
  <c r="BL1518" i="10" s="1"/>
  <c r="BK1502" i="10"/>
  <c r="BL1502" i="10" s="1"/>
  <c r="BK1486" i="10"/>
  <c r="BL1486" i="10" s="1"/>
  <c r="BK1470" i="10"/>
  <c r="BL1470" i="10" s="1"/>
  <c r="BK1454" i="10"/>
  <c r="BL1454" i="10" s="1"/>
  <c r="BK1438" i="10"/>
  <c r="BL1438" i="10" s="1"/>
  <c r="CL1543" i="10"/>
  <c r="CM1543" i="10" s="1"/>
  <c r="CL1541" i="10"/>
  <c r="CM1541" i="10" s="1"/>
  <c r="CL1537" i="10"/>
  <c r="CM1537" i="10" s="1"/>
  <c r="CL1536" i="10"/>
  <c r="CM1536" i="10" s="1"/>
  <c r="CL1527" i="10"/>
  <c r="CM1527" i="10" s="1"/>
  <c r="CL1525" i="10"/>
  <c r="CM1525" i="10" s="1"/>
  <c r="CL1521" i="10"/>
  <c r="CM1521" i="10" s="1"/>
  <c r="CL1520" i="10"/>
  <c r="CM1520" i="10" s="1"/>
  <c r="CL1516" i="10"/>
  <c r="CM1516" i="10" s="1"/>
  <c r="CL1515" i="10"/>
  <c r="CM1515" i="10" s="1"/>
  <c r="CL1505" i="10"/>
  <c r="CM1505" i="10" s="1"/>
  <c r="CL1504" i="10"/>
  <c r="CM1504" i="10" s="1"/>
  <c r="CL1500" i="10"/>
  <c r="CM1500" i="10" s="1"/>
  <c r="CL1499" i="10"/>
  <c r="CM1499" i="10" s="1"/>
  <c r="CL1495" i="10"/>
  <c r="CM1495" i="10" s="1"/>
  <c r="CL1493" i="10"/>
  <c r="CM1493" i="10" s="1"/>
  <c r="CL1484" i="10"/>
  <c r="CM1484" i="10" s="1"/>
  <c r="CL1483" i="10"/>
  <c r="CM1483" i="10" s="1"/>
  <c r="CL1479" i="10"/>
  <c r="CM1479" i="10" s="1"/>
  <c r="CL1477" i="10"/>
  <c r="CM1477" i="10" s="1"/>
  <c r="CL1473" i="10"/>
  <c r="CM1473" i="10" s="1"/>
  <c r="CL1472" i="10"/>
  <c r="CM1472" i="10" s="1"/>
  <c r="CL1461" i="10"/>
  <c r="CM1461" i="10" s="1"/>
  <c r="CL1457" i="10"/>
  <c r="CM1457" i="10" s="1"/>
  <c r="CL1456" i="10"/>
  <c r="CM1456" i="10" s="1"/>
  <c r="CL1452" i="10"/>
  <c r="CM1452" i="10" s="1"/>
  <c r="CL1451" i="10"/>
  <c r="CM1451" i="10" s="1"/>
  <c r="CL1440" i="10"/>
  <c r="CM1440" i="10" s="1"/>
  <c r="CL1436" i="10"/>
  <c r="CM1436" i="10" s="1"/>
  <c r="CL1435" i="10"/>
  <c r="CM1435" i="10" s="1"/>
  <c r="CL1431" i="10"/>
  <c r="CM1431" i="10" s="1"/>
  <c r="CL1429" i="10"/>
  <c r="CM1429" i="10" s="1"/>
  <c r="BK1543" i="10"/>
  <c r="BL1543" i="10" s="1"/>
  <c r="BK1527" i="10"/>
  <c r="BL1527" i="10" s="1"/>
  <c r="BK1511" i="10"/>
  <c r="BL1511" i="10" s="1"/>
  <c r="BK1495" i="10"/>
  <c r="BL1495" i="10" s="1"/>
  <c r="BK1479" i="10"/>
  <c r="BL1479" i="10" s="1"/>
  <c r="BK1463" i="10"/>
  <c r="BL1463" i="10" s="1"/>
  <c r="BK1447" i="10"/>
  <c r="BL1447" i="10" s="1"/>
  <c r="BK1431" i="10"/>
  <c r="BL1431" i="10" s="1"/>
  <c r="BL1426" i="10"/>
  <c r="BK1529" i="10"/>
  <c r="BL1529" i="10" s="1"/>
  <c r="BK1513" i="10"/>
  <c r="BL1513" i="10" s="1"/>
  <c r="BK1497" i="10"/>
  <c r="BL1497" i="10" s="1"/>
  <c r="BK1481" i="10"/>
  <c r="BL1481" i="10" s="1"/>
  <c r="BK1465" i="10"/>
  <c r="BL1465" i="10" s="1"/>
  <c r="BK1449" i="10"/>
  <c r="BL1449" i="10" s="1"/>
  <c r="BK1433" i="10"/>
  <c r="BL1433" i="10" s="1"/>
  <c r="CL1542" i="10"/>
  <c r="CM1542" i="10" s="1"/>
  <c r="CL1540" i="10"/>
  <c r="CM1540" i="10" s="1"/>
  <c r="CL1539" i="10"/>
  <c r="CM1539" i="10" s="1"/>
  <c r="CL1538" i="10"/>
  <c r="CM1538" i="10" s="1"/>
  <c r="CL1535" i="10"/>
  <c r="CM1535" i="10" s="1"/>
  <c r="CL1534" i="10"/>
  <c r="CM1534" i="10" s="1"/>
  <c r="CL1533" i="10"/>
  <c r="CM1533" i="10" s="1"/>
  <c r="CL1530" i="10"/>
  <c r="CM1530" i="10" s="1"/>
  <c r="CL1529" i="10"/>
  <c r="CM1529" i="10" s="1"/>
  <c r="CL1528" i="10"/>
  <c r="CM1528" i="10" s="1"/>
  <c r="CL1526" i="10"/>
  <c r="CM1526" i="10" s="1"/>
  <c r="CL1524" i="10"/>
  <c r="CM1524" i="10" s="1"/>
  <c r="CL1523" i="10"/>
  <c r="CM1523" i="10" s="1"/>
  <c r="CL1522" i="10"/>
  <c r="CM1522" i="10" s="1"/>
  <c r="CL1519" i="10"/>
  <c r="CM1519" i="10" s="1"/>
  <c r="CL1518" i="10"/>
  <c r="CM1518" i="10" s="1"/>
  <c r="CL1517" i="10"/>
  <c r="CM1517" i="10" s="1"/>
  <c r="CL1514" i="10"/>
  <c r="CM1514" i="10" s="1"/>
  <c r="CL1513" i="10"/>
  <c r="CM1513" i="10" s="1"/>
  <c r="CL1512" i="10"/>
  <c r="CM1512" i="10" s="1"/>
  <c r="CL1510" i="10"/>
  <c r="CM1510" i="10" s="1"/>
  <c r="CL1508" i="10"/>
  <c r="CM1508" i="10" s="1"/>
  <c r="CL1507" i="10"/>
  <c r="CM1507" i="10" s="1"/>
  <c r="CL1506" i="10"/>
  <c r="CM1506" i="10" s="1"/>
  <c r="CL1503" i="10"/>
  <c r="CM1503" i="10" s="1"/>
  <c r="CL1502" i="10"/>
  <c r="CM1502" i="10" s="1"/>
  <c r="CL1501" i="10"/>
  <c r="CM1501" i="10" s="1"/>
  <c r="CL1498" i="10"/>
  <c r="CM1498" i="10" s="1"/>
  <c r="CL1497" i="10"/>
  <c r="CM1497" i="10" s="1"/>
  <c r="CL1496" i="10"/>
  <c r="CM1496" i="10" s="1"/>
  <c r="CL1494" i="10"/>
  <c r="CM1494" i="10" s="1"/>
  <c r="CL1492" i="10"/>
  <c r="CM1492" i="10" s="1"/>
  <c r="CL1491" i="10"/>
  <c r="CM1491" i="10" s="1"/>
  <c r="CL1490" i="10"/>
  <c r="CM1490" i="10" s="1"/>
  <c r="CL1487" i="10"/>
  <c r="CM1487" i="10" s="1"/>
  <c r="CL1486" i="10"/>
  <c r="CM1486" i="10" s="1"/>
  <c r="CL1485" i="10"/>
  <c r="CM1485" i="10" s="1"/>
  <c r="CL1482" i="10"/>
  <c r="CM1482" i="10" s="1"/>
  <c r="CL1481" i="10"/>
  <c r="CM1481" i="10" s="1"/>
  <c r="CL1480" i="10"/>
  <c r="CM1480" i="10" s="1"/>
  <c r="CL1478" i="10"/>
  <c r="CM1478" i="10" s="1"/>
  <c r="CL1476" i="10"/>
  <c r="CM1476" i="10" s="1"/>
  <c r="CL1475" i="10"/>
  <c r="CM1475" i="10" s="1"/>
  <c r="CL1474" i="10"/>
  <c r="CM1474" i="10" s="1"/>
  <c r="CL1471" i="10"/>
  <c r="CM1471" i="10" s="1"/>
  <c r="CL1470" i="10"/>
  <c r="CM1470" i="10" s="1"/>
  <c r="CL1469" i="10"/>
  <c r="CM1469" i="10" s="1"/>
  <c r="CL1466" i="10"/>
  <c r="CM1466" i="10" s="1"/>
  <c r="CL1465" i="10"/>
  <c r="CM1465" i="10" s="1"/>
  <c r="CL1464" i="10"/>
  <c r="CM1464" i="10" s="1"/>
  <c r="CL1462" i="10"/>
  <c r="CM1462" i="10" s="1"/>
  <c r="CL1460" i="10"/>
  <c r="CM1460" i="10" s="1"/>
  <c r="CL1459" i="10"/>
  <c r="CM1459" i="10" s="1"/>
  <c r="CL1458" i="10"/>
  <c r="CM1458" i="10" s="1"/>
  <c r="CL1455" i="10"/>
  <c r="CM1455" i="10" s="1"/>
  <c r="CL1454" i="10"/>
  <c r="CM1454" i="10" s="1"/>
  <c r="CL1453" i="10"/>
  <c r="CM1453" i="10" s="1"/>
  <c r="CL1450" i="10"/>
  <c r="CM1450" i="10" s="1"/>
  <c r="CL1449" i="10"/>
  <c r="CM1449" i="10" s="1"/>
  <c r="CL1448" i="10"/>
  <c r="CM1448" i="10" s="1"/>
  <c r="CL1446" i="10"/>
  <c r="CM1446" i="10" s="1"/>
  <c r="CL1444" i="10"/>
  <c r="CM1444" i="10" s="1"/>
  <c r="CL1443" i="10"/>
  <c r="CM1443" i="10" s="1"/>
  <c r="CL1442" i="10"/>
  <c r="CM1442" i="10" s="1"/>
  <c r="CL1439" i="10"/>
  <c r="CM1439" i="10" s="1"/>
  <c r="CL1438" i="10"/>
  <c r="CM1438" i="10" s="1"/>
  <c r="CL1437" i="10"/>
  <c r="CM1437" i="10" s="1"/>
  <c r="CL1434" i="10"/>
  <c r="CM1434" i="10" s="1"/>
  <c r="CL1433" i="10"/>
  <c r="CM1433" i="10" s="1"/>
  <c r="CL1432" i="10"/>
  <c r="CM1432" i="10" s="1"/>
  <c r="CL1430" i="10"/>
  <c r="CM1430" i="10" s="1"/>
  <c r="CL1428" i="10"/>
  <c r="CM1428" i="10" s="1"/>
  <c r="CL1427" i="10"/>
  <c r="CM1427" i="10" s="1"/>
  <c r="CL1426" i="10"/>
  <c r="B2340" i="10"/>
  <c r="BS1969" i="10"/>
  <c r="BT1969" i="10" s="1"/>
  <c r="BS1957" i="10"/>
  <c r="BT1957" i="10" s="1"/>
  <c r="BS1896" i="10"/>
  <c r="BS2015" i="10"/>
  <c r="BT2015" i="10" s="1"/>
  <c r="BS2009" i="10"/>
  <c r="BT2009" i="10" s="1"/>
  <c r="BS1988" i="10"/>
  <c r="BT1988" i="10" s="1"/>
  <c r="BS1996" i="10"/>
  <c r="BT1996" i="10" s="1"/>
  <c r="BS2012" i="10"/>
  <c r="BT2012" i="10" s="1"/>
  <c r="BS1981" i="10"/>
  <c r="BT1981" i="10" s="1"/>
  <c r="BS1970" i="10"/>
  <c r="BT1970" i="10" s="1"/>
  <c r="BS2004" i="10"/>
  <c r="BT2004" i="10" s="1"/>
  <c r="BS2001" i="10"/>
  <c r="BT2001" i="10" s="1"/>
  <c r="BS1971" i="10"/>
  <c r="BT1971" i="10" s="1"/>
  <c r="BS1923" i="10"/>
  <c r="BT1923" i="10" s="1"/>
  <c r="BS1959" i="10"/>
  <c r="BT1959" i="10" s="1"/>
  <c r="BS1953" i="10"/>
  <c r="BT1953" i="10" s="1"/>
  <c r="BS1984" i="10"/>
  <c r="BT1984" i="10" s="1"/>
  <c r="BS1963" i="10"/>
  <c r="BT1963" i="10" s="1"/>
  <c r="BS1910" i="10"/>
  <c r="BT1910" i="10" s="1"/>
  <c r="BS1999" i="10"/>
  <c r="BT1999" i="10" s="1"/>
  <c r="BS2002" i="10"/>
  <c r="BT2002" i="10" s="1"/>
  <c r="BS1968" i="10"/>
  <c r="BT1968" i="10" s="1"/>
  <c r="BS2000" i="10"/>
  <c r="BT2000" i="10" s="1"/>
  <c r="BS1941" i="10"/>
  <c r="BT1941" i="10" s="1"/>
  <c r="BS1935" i="10"/>
  <c r="BT1935" i="10" s="1"/>
  <c r="BS1979" i="10"/>
  <c r="BT1979" i="10" s="1"/>
  <c r="BS1973" i="10"/>
  <c r="BT1973" i="10" s="1"/>
  <c r="BS1966" i="10"/>
  <c r="BT1966" i="10" s="1"/>
  <c r="BS1960" i="10"/>
  <c r="BT1960" i="10" s="1"/>
  <c r="BS1942" i="10"/>
  <c r="BT1942" i="10" s="1"/>
  <c r="BS1927" i="10"/>
  <c r="BT1927" i="10" s="1"/>
  <c r="BS1939" i="10"/>
  <c r="BT1939" i="10" s="1"/>
  <c r="BS1906" i="10"/>
  <c r="BT1906" i="10" s="1"/>
  <c r="BS1952" i="10"/>
  <c r="BT1952" i="10" s="1"/>
  <c r="BS1921" i="10"/>
  <c r="BT1921" i="10" s="1"/>
  <c r="BS1909" i="10"/>
  <c r="BT1909" i="10" s="1"/>
  <c r="BS1947" i="10"/>
  <c r="BT1947" i="10" s="1"/>
  <c r="BT1895" i="10"/>
  <c r="BT1896" i="10" l="1"/>
  <c r="BS1928" i="10"/>
  <c r="BT1928" i="10" s="1"/>
  <c r="BS1922" i="10"/>
  <c r="BT1922" i="10" s="1"/>
  <c r="BS1997" i="10"/>
  <c r="BT1997" i="10" s="1"/>
  <c r="BS2013" i="10"/>
  <c r="BT2013" i="10" s="1"/>
  <c r="BS1907" i="10"/>
  <c r="BT1907" i="10" s="1"/>
  <c r="BS1899" i="10"/>
  <c r="BT1899" i="10" s="1"/>
  <c r="BS1930" i="10"/>
  <c r="BT1930" i="10" s="1"/>
  <c r="BS1985" i="10"/>
  <c r="BT1985" i="10" s="1"/>
  <c r="BS1943" i="10"/>
  <c r="BT1943" i="10" s="1"/>
  <c r="BS1972" i="10"/>
  <c r="BT1972" i="10" s="1"/>
  <c r="BS1900" i="10"/>
  <c r="BT1900" i="10" s="1"/>
  <c r="BS1903" i="10"/>
  <c r="BT1903" i="10" s="1"/>
  <c r="BS1974" i="10"/>
  <c r="BT1974" i="10" s="1"/>
  <c r="BS1902" i="10"/>
  <c r="BT1902" i="10" s="1"/>
  <c r="BS1901" i="10"/>
  <c r="BT1901" i="10" s="1"/>
  <c r="BS1904" i="10"/>
  <c r="BT1904" i="10" s="1"/>
  <c r="BS1916" i="10"/>
  <c r="BT1916" i="10" s="1"/>
  <c r="BS1936" i="10"/>
  <c r="BT1936" i="10" s="1"/>
  <c r="BS1961" i="10"/>
  <c r="BT1961" i="10" s="1"/>
  <c r="BS2010" i="10"/>
  <c r="BT2010" i="10" s="1"/>
  <c r="BS1983" i="10"/>
  <c r="BT1983" i="10" s="1"/>
  <c r="BS1954" i="10"/>
  <c r="BT1954" i="10" s="1"/>
  <c r="BS2006" i="10"/>
  <c r="BT2006" i="10" s="1"/>
  <c r="BS1992" i="10"/>
  <c r="BT1992" i="10" s="1"/>
  <c r="BS1897" i="10"/>
  <c r="BT1897" i="10" s="1"/>
  <c r="BS1914" i="10"/>
  <c r="BT1914" i="10" s="1"/>
  <c r="BS1929" i="10"/>
  <c r="BT1929" i="10" s="1"/>
  <c r="BS1915" i="10"/>
  <c r="BT1915" i="10" s="1"/>
  <c r="BS1940" i="10"/>
  <c r="BT1940" i="10" s="1"/>
  <c r="BS1924" i="10"/>
  <c r="BT1924" i="10" s="1"/>
  <c r="BS1986" i="10"/>
  <c r="BT1986" i="10" s="1"/>
  <c r="BS2005" i="10"/>
  <c r="BT2005" i="10" s="1"/>
  <c r="BS1955" i="10"/>
  <c r="BT1955" i="10" s="1"/>
  <c r="BS1990" i="10"/>
  <c r="BT1990" i="10" s="1"/>
  <c r="BS2014" i="10"/>
  <c r="BT2014" i="10" s="1"/>
  <c r="CM1426" i="10"/>
  <c r="CL1545" i="10"/>
  <c r="AO2303" i="10"/>
  <c r="B2309" i="10" s="1"/>
  <c r="BT1898" i="10"/>
  <c r="BS2016" i="10" l="1"/>
  <c r="CM1545" i="10"/>
  <c r="CN1545" i="10" s="1"/>
  <c r="BU2016" i="10" l="1"/>
  <c r="B2278" i="10" s="1"/>
  <c r="BT2016" i="10"/>
  <c r="AK883" i="10"/>
  <c r="AL883" i="10"/>
  <c r="AM883" i="10"/>
  <c r="AN883" i="10"/>
  <c r="AO883" i="10"/>
  <c r="AP883" i="10"/>
  <c r="AQ883" i="10"/>
  <c r="AK884" i="10"/>
  <c r="AL884" i="10"/>
  <c r="AM884" i="10"/>
  <c r="AN884" i="10"/>
  <c r="AO884" i="10"/>
  <c r="AP884" i="10"/>
  <c r="AQ884" i="10"/>
  <c r="AK885" i="10"/>
  <c r="AL885" i="10"/>
  <c r="AM885" i="10"/>
  <c r="AN885" i="10"/>
  <c r="AO885" i="10"/>
  <c r="AP885" i="10"/>
  <c r="AQ885" i="10"/>
  <c r="AK886" i="10"/>
  <c r="AL886" i="10"/>
  <c r="AM886" i="10"/>
  <c r="AN886" i="10"/>
  <c r="AO886" i="10"/>
  <c r="AP886" i="10"/>
  <c r="AQ886" i="10"/>
  <c r="AK887" i="10"/>
  <c r="AL887" i="10"/>
  <c r="AM887" i="10"/>
  <c r="AN887" i="10"/>
  <c r="AO887" i="10"/>
  <c r="AP887" i="10"/>
  <c r="AQ887" i="10"/>
  <c r="AK888" i="10"/>
  <c r="AL888" i="10"/>
  <c r="AM888" i="10"/>
  <c r="AN888" i="10"/>
  <c r="AO888" i="10"/>
  <c r="AP888" i="10"/>
  <c r="AQ888" i="10"/>
  <c r="AK889" i="10"/>
  <c r="AL889" i="10"/>
  <c r="AM889" i="10"/>
  <c r="AN889" i="10"/>
  <c r="AO889" i="10"/>
  <c r="AP889" i="10"/>
  <c r="AQ889" i="10"/>
  <c r="AK890" i="10"/>
  <c r="AL890" i="10"/>
  <c r="AM890" i="10"/>
  <c r="AN890" i="10"/>
  <c r="AO890" i="10"/>
  <c r="AP890" i="10"/>
  <c r="AQ890" i="10"/>
  <c r="AK891" i="10"/>
  <c r="AL891" i="10"/>
  <c r="AM891" i="10"/>
  <c r="AN891" i="10"/>
  <c r="AO891" i="10"/>
  <c r="AP891" i="10"/>
  <c r="AQ891" i="10"/>
  <c r="AK892" i="10"/>
  <c r="AL892" i="10"/>
  <c r="AM892" i="10"/>
  <c r="AN892" i="10"/>
  <c r="AO892" i="10"/>
  <c r="AP892" i="10"/>
  <c r="AQ892" i="10"/>
  <c r="AK893" i="10"/>
  <c r="AL893" i="10"/>
  <c r="AM893" i="10"/>
  <c r="AN893" i="10"/>
  <c r="AO893" i="10"/>
  <c r="AP893" i="10"/>
  <c r="AQ893" i="10"/>
  <c r="AK894" i="10"/>
  <c r="AL894" i="10"/>
  <c r="AM894" i="10"/>
  <c r="AN894" i="10"/>
  <c r="AO894" i="10"/>
  <c r="AP894" i="10"/>
  <c r="AQ894" i="10"/>
  <c r="AK895" i="10"/>
  <c r="AL895" i="10"/>
  <c r="AM895" i="10"/>
  <c r="AN895" i="10"/>
  <c r="AO895" i="10"/>
  <c r="AP895" i="10"/>
  <c r="AQ895" i="10"/>
  <c r="AK896" i="10"/>
  <c r="AL896" i="10"/>
  <c r="AM896" i="10"/>
  <c r="AN896" i="10"/>
  <c r="AO896" i="10"/>
  <c r="AP896" i="10"/>
  <c r="AQ896" i="10"/>
  <c r="AK897" i="10"/>
  <c r="AL897" i="10"/>
  <c r="AM897" i="10"/>
  <c r="AN897" i="10"/>
  <c r="AO897" i="10"/>
  <c r="AP897" i="10"/>
  <c r="AQ897" i="10"/>
  <c r="AK898" i="10"/>
  <c r="AL898" i="10"/>
  <c r="AM898" i="10"/>
  <c r="AN898" i="10"/>
  <c r="AO898" i="10"/>
  <c r="AP898" i="10"/>
  <c r="AQ898" i="10"/>
  <c r="AK899" i="10"/>
  <c r="AL899" i="10"/>
  <c r="AM899" i="10"/>
  <c r="AN899" i="10"/>
  <c r="AO899" i="10"/>
  <c r="AP899" i="10"/>
  <c r="AQ899" i="10"/>
  <c r="AK900" i="10"/>
  <c r="AL900" i="10"/>
  <c r="AM900" i="10"/>
  <c r="AN900" i="10"/>
  <c r="AO900" i="10"/>
  <c r="AP900" i="10"/>
  <c r="AQ900" i="10"/>
  <c r="AK901" i="10"/>
  <c r="AL901" i="10"/>
  <c r="AM901" i="10"/>
  <c r="AN901" i="10"/>
  <c r="AO901" i="10"/>
  <c r="AP901" i="10"/>
  <c r="AQ901" i="10"/>
  <c r="AK902" i="10"/>
  <c r="AL902" i="10"/>
  <c r="AM902" i="10"/>
  <c r="AN902" i="10"/>
  <c r="AO902" i="10"/>
  <c r="AP902" i="10"/>
  <c r="AQ902" i="10"/>
  <c r="AK903" i="10"/>
  <c r="AL903" i="10"/>
  <c r="AM903" i="10"/>
  <c r="AN903" i="10"/>
  <c r="AO903" i="10"/>
  <c r="AP903" i="10"/>
  <c r="AQ903" i="10"/>
  <c r="AK904" i="10"/>
  <c r="AL904" i="10"/>
  <c r="AM904" i="10"/>
  <c r="AN904" i="10"/>
  <c r="AO904" i="10"/>
  <c r="AP904" i="10"/>
  <c r="AQ904" i="10"/>
  <c r="AK905" i="10"/>
  <c r="AL905" i="10"/>
  <c r="AM905" i="10"/>
  <c r="AN905" i="10"/>
  <c r="AO905" i="10"/>
  <c r="AP905" i="10"/>
  <c r="AQ905" i="10"/>
  <c r="AK906" i="10"/>
  <c r="AL906" i="10"/>
  <c r="AM906" i="10"/>
  <c r="AN906" i="10"/>
  <c r="AO906" i="10"/>
  <c r="AP906" i="10"/>
  <c r="AQ906" i="10"/>
  <c r="AK907" i="10"/>
  <c r="AL907" i="10"/>
  <c r="AM907" i="10"/>
  <c r="AN907" i="10"/>
  <c r="AO907" i="10"/>
  <c r="AP907" i="10"/>
  <c r="AQ907" i="10"/>
  <c r="AK908" i="10"/>
  <c r="AL908" i="10"/>
  <c r="AM908" i="10"/>
  <c r="AN908" i="10"/>
  <c r="AO908" i="10"/>
  <c r="AP908" i="10"/>
  <c r="AQ908" i="10"/>
  <c r="AK909" i="10"/>
  <c r="AL909" i="10"/>
  <c r="AM909" i="10"/>
  <c r="AN909" i="10"/>
  <c r="AO909" i="10"/>
  <c r="AP909" i="10"/>
  <c r="AQ909" i="10"/>
  <c r="AK910" i="10"/>
  <c r="AL910" i="10"/>
  <c r="AM910" i="10"/>
  <c r="AN910" i="10"/>
  <c r="AO910" i="10"/>
  <c r="AP910" i="10"/>
  <c r="AQ910" i="10"/>
  <c r="AK911" i="10"/>
  <c r="AL911" i="10"/>
  <c r="AM911" i="10"/>
  <c r="AN911" i="10"/>
  <c r="AO911" i="10"/>
  <c r="AP911" i="10"/>
  <c r="AQ911" i="10"/>
  <c r="AK912" i="10"/>
  <c r="AL912" i="10"/>
  <c r="AM912" i="10"/>
  <c r="AN912" i="10"/>
  <c r="AO912" i="10"/>
  <c r="AP912" i="10"/>
  <c r="AQ912" i="10"/>
  <c r="AK913" i="10"/>
  <c r="AL913" i="10"/>
  <c r="AM913" i="10"/>
  <c r="AN913" i="10"/>
  <c r="AO913" i="10"/>
  <c r="AP913" i="10"/>
  <c r="AQ913" i="10"/>
  <c r="AK914" i="10"/>
  <c r="AL914" i="10"/>
  <c r="AM914" i="10"/>
  <c r="AN914" i="10"/>
  <c r="AO914" i="10"/>
  <c r="AP914" i="10"/>
  <c r="AQ914" i="10"/>
  <c r="AK915" i="10"/>
  <c r="AL915" i="10"/>
  <c r="AM915" i="10"/>
  <c r="AN915" i="10"/>
  <c r="AO915" i="10"/>
  <c r="AP915" i="10"/>
  <c r="AQ915" i="10"/>
  <c r="AK916" i="10"/>
  <c r="AL916" i="10"/>
  <c r="AM916" i="10"/>
  <c r="AN916" i="10"/>
  <c r="AO916" i="10"/>
  <c r="AP916" i="10"/>
  <c r="AQ916" i="10"/>
  <c r="AK917" i="10"/>
  <c r="AL917" i="10"/>
  <c r="AM917" i="10"/>
  <c r="AN917" i="10"/>
  <c r="AO917" i="10"/>
  <c r="AP917" i="10"/>
  <c r="AQ917" i="10"/>
  <c r="AK918" i="10"/>
  <c r="AL918" i="10"/>
  <c r="AM918" i="10"/>
  <c r="AN918" i="10"/>
  <c r="AO918" i="10"/>
  <c r="AP918" i="10"/>
  <c r="AQ918" i="10"/>
  <c r="AK919" i="10"/>
  <c r="AL919" i="10"/>
  <c r="AM919" i="10"/>
  <c r="AN919" i="10"/>
  <c r="AO919" i="10"/>
  <c r="AP919" i="10"/>
  <c r="AQ919" i="10"/>
  <c r="AK920" i="10"/>
  <c r="AL920" i="10"/>
  <c r="AM920" i="10"/>
  <c r="AN920" i="10"/>
  <c r="AO920" i="10"/>
  <c r="AP920" i="10"/>
  <c r="AQ920" i="10"/>
  <c r="AK921" i="10"/>
  <c r="AL921" i="10"/>
  <c r="AM921" i="10"/>
  <c r="AN921" i="10"/>
  <c r="AO921" i="10"/>
  <c r="AP921" i="10"/>
  <c r="AQ921" i="10"/>
  <c r="AK922" i="10"/>
  <c r="AL922" i="10"/>
  <c r="AM922" i="10"/>
  <c r="AN922" i="10"/>
  <c r="AO922" i="10"/>
  <c r="AP922" i="10"/>
  <c r="AQ922" i="10"/>
  <c r="AK923" i="10"/>
  <c r="AL923" i="10"/>
  <c r="AM923" i="10"/>
  <c r="AN923" i="10"/>
  <c r="AO923" i="10"/>
  <c r="AP923" i="10"/>
  <c r="AQ923" i="10"/>
  <c r="AK924" i="10"/>
  <c r="AL924" i="10"/>
  <c r="AM924" i="10"/>
  <c r="AN924" i="10"/>
  <c r="AO924" i="10"/>
  <c r="AP924" i="10"/>
  <c r="AQ924" i="10"/>
  <c r="AK925" i="10"/>
  <c r="AL925" i="10"/>
  <c r="AM925" i="10"/>
  <c r="AN925" i="10"/>
  <c r="AO925" i="10"/>
  <c r="AP925" i="10"/>
  <c r="AQ925" i="10"/>
  <c r="AK926" i="10"/>
  <c r="AL926" i="10"/>
  <c r="AM926" i="10"/>
  <c r="AN926" i="10"/>
  <c r="AO926" i="10"/>
  <c r="AP926" i="10"/>
  <c r="AQ926" i="10"/>
  <c r="AK927" i="10"/>
  <c r="AL927" i="10"/>
  <c r="AM927" i="10"/>
  <c r="AN927" i="10"/>
  <c r="AO927" i="10"/>
  <c r="AP927" i="10"/>
  <c r="AQ927" i="10"/>
  <c r="AK928" i="10"/>
  <c r="AL928" i="10"/>
  <c r="AM928" i="10"/>
  <c r="AN928" i="10"/>
  <c r="AO928" i="10"/>
  <c r="AP928" i="10"/>
  <c r="AQ928" i="10"/>
  <c r="AK929" i="10"/>
  <c r="AL929" i="10"/>
  <c r="AM929" i="10"/>
  <c r="AN929" i="10"/>
  <c r="AO929" i="10"/>
  <c r="AP929" i="10"/>
  <c r="AQ929" i="10"/>
  <c r="AK930" i="10"/>
  <c r="AL930" i="10"/>
  <c r="AM930" i="10"/>
  <c r="AN930" i="10"/>
  <c r="AO930" i="10"/>
  <c r="AP930" i="10"/>
  <c r="AQ930" i="10"/>
  <c r="AK931" i="10"/>
  <c r="AL931" i="10"/>
  <c r="AM931" i="10"/>
  <c r="AN931" i="10"/>
  <c r="AO931" i="10"/>
  <c r="AP931" i="10"/>
  <c r="AQ931" i="10"/>
  <c r="AK932" i="10"/>
  <c r="AL932" i="10"/>
  <c r="AM932" i="10"/>
  <c r="AN932" i="10"/>
  <c r="AO932" i="10"/>
  <c r="AP932" i="10"/>
  <c r="AQ932" i="10"/>
  <c r="AK933" i="10"/>
  <c r="AL933" i="10"/>
  <c r="AM933" i="10"/>
  <c r="AN933" i="10"/>
  <c r="AO933" i="10"/>
  <c r="AP933" i="10"/>
  <c r="AQ933" i="10"/>
  <c r="AK934" i="10"/>
  <c r="AL934" i="10"/>
  <c r="AM934" i="10"/>
  <c r="AN934" i="10"/>
  <c r="AO934" i="10"/>
  <c r="AP934" i="10"/>
  <c r="AQ934" i="10"/>
  <c r="AK935" i="10"/>
  <c r="AL935" i="10"/>
  <c r="AM935" i="10"/>
  <c r="AN935" i="10"/>
  <c r="AO935" i="10"/>
  <c r="AP935" i="10"/>
  <c r="AQ935" i="10"/>
  <c r="AK936" i="10"/>
  <c r="AL936" i="10"/>
  <c r="AM936" i="10"/>
  <c r="AN936" i="10"/>
  <c r="AO936" i="10"/>
  <c r="AP936" i="10"/>
  <c r="AQ936" i="10"/>
  <c r="AK937" i="10"/>
  <c r="AL937" i="10"/>
  <c r="AM937" i="10"/>
  <c r="AN937" i="10"/>
  <c r="AO937" i="10"/>
  <c r="AP937" i="10"/>
  <c r="AQ937" i="10"/>
  <c r="AK938" i="10"/>
  <c r="AL938" i="10"/>
  <c r="AM938" i="10"/>
  <c r="AN938" i="10"/>
  <c r="AO938" i="10"/>
  <c r="AP938" i="10"/>
  <c r="AQ938" i="10"/>
  <c r="AK939" i="10"/>
  <c r="AL939" i="10"/>
  <c r="AM939" i="10"/>
  <c r="AN939" i="10"/>
  <c r="AO939" i="10"/>
  <c r="AP939" i="10"/>
  <c r="AQ939" i="10"/>
  <c r="AK940" i="10"/>
  <c r="AL940" i="10"/>
  <c r="AM940" i="10"/>
  <c r="AN940" i="10"/>
  <c r="AO940" i="10"/>
  <c r="AP940" i="10"/>
  <c r="AQ940" i="10"/>
  <c r="AK941" i="10"/>
  <c r="AL941" i="10"/>
  <c r="AM941" i="10"/>
  <c r="AN941" i="10"/>
  <c r="AO941" i="10"/>
  <c r="AP941" i="10"/>
  <c r="AQ941" i="10"/>
  <c r="AK942" i="10"/>
  <c r="AL942" i="10"/>
  <c r="AM942" i="10"/>
  <c r="AN942" i="10"/>
  <c r="AO942" i="10"/>
  <c r="AP942" i="10"/>
  <c r="AQ942" i="10"/>
  <c r="AK943" i="10"/>
  <c r="AL943" i="10"/>
  <c r="AM943" i="10"/>
  <c r="AN943" i="10"/>
  <c r="AO943" i="10"/>
  <c r="AP943" i="10"/>
  <c r="AQ943" i="10"/>
  <c r="AK944" i="10"/>
  <c r="AL944" i="10"/>
  <c r="AM944" i="10"/>
  <c r="AN944" i="10"/>
  <c r="AO944" i="10"/>
  <c r="AP944" i="10"/>
  <c r="AQ944" i="10"/>
  <c r="AK945" i="10"/>
  <c r="AL945" i="10"/>
  <c r="AM945" i="10"/>
  <c r="AN945" i="10"/>
  <c r="AO945" i="10"/>
  <c r="AP945" i="10"/>
  <c r="AQ945" i="10"/>
  <c r="AK946" i="10"/>
  <c r="AL946" i="10"/>
  <c r="AM946" i="10"/>
  <c r="AN946" i="10"/>
  <c r="AO946" i="10"/>
  <c r="AP946" i="10"/>
  <c r="AQ946" i="10"/>
  <c r="AK947" i="10"/>
  <c r="AL947" i="10"/>
  <c r="AM947" i="10"/>
  <c r="AN947" i="10"/>
  <c r="AO947" i="10"/>
  <c r="AP947" i="10"/>
  <c r="AQ947" i="10"/>
  <c r="AK948" i="10"/>
  <c r="AL948" i="10"/>
  <c r="AM948" i="10"/>
  <c r="AN948" i="10"/>
  <c r="AO948" i="10"/>
  <c r="AP948" i="10"/>
  <c r="AQ948" i="10"/>
  <c r="AK949" i="10"/>
  <c r="AL949" i="10"/>
  <c r="AM949" i="10"/>
  <c r="AN949" i="10"/>
  <c r="AO949" i="10"/>
  <c r="AP949" i="10"/>
  <c r="AQ949" i="10"/>
  <c r="AK950" i="10"/>
  <c r="AL950" i="10"/>
  <c r="AM950" i="10"/>
  <c r="AN950" i="10"/>
  <c r="AO950" i="10"/>
  <c r="AP950" i="10"/>
  <c r="AQ950" i="10"/>
  <c r="AK951" i="10"/>
  <c r="AL951" i="10"/>
  <c r="AM951" i="10"/>
  <c r="AN951" i="10"/>
  <c r="AO951" i="10"/>
  <c r="AP951" i="10"/>
  <c r="AQ951" i="10"/>
  <c r="AK952" i="10"/>
  <c r="AL952" i="10"/>
  <c r="AM952" i="10"/>
  <c r="AN952" i="10"/>
  <c r="AO952" i="10"/>
  <c r="AP952" i="10"/>
  <c r="AQ952" i="10"/>
  <c r="AK953" i="10"/>
  <c r="AL953" i="10"/>
  <c r="AM953" i="10"/>
  <c r="AN953" i="10"/>
  <c r="AO953" i="10"/>
  <c r="AP953" i="10"/>
  <c r="AQ953" i="10"/>
  <c r="AK954" i="10"/>
  <c r="AL954" i="10"/>
  <c r="AM954" i="10"/>
  <c r="AN954" i="10"/>
  <c r="AO954" i="10"/>
  <c r="AP954" i="10"/>
  <c r="AQ954" i="10"/>
  <c r="AK955" i="10"/>
  <c r="AL955" i="10"/>
  <c r="AM955" i="10"/>
  <c r="AN955" i="10"/>
  <c r="AO955" i="10"/>
  <c r="AP955" i="10"/>
  <c r="AQ955" i="10"/>
  <c r="AK956" i="10"/>
  <c r="AL956" i="10"/>
  <c r="AM956" i="10"/>
  <c r="AN956" i="10"/>
  <c r="AO956" i="10"/>
  <c r="AP956" i="10"/>
  <c r="AQ956" i="10"/>
  <c r="AK957" i="10"/>
  <c r="AL957" i="10"/>
  <c r="AM957" i="10"/>
  <c r="AN957" i="10"/>
  <c r="AO957" i="10"/>
  <c r="AP957" i="10"/>
  <c r="AQ957" i="10"/>
  <c r="AK958" i="10"/>
  <c r="AL958" i="10"/>
  <c r="AM958" i="10"/>
  <c r="AN958" i="10"/>
  <c r="AO958" i="10"/>
  <c r="AP958" i="10"/>
  <c r="AQ958" i="10"/>
  <c r="AK959" i="10"/>
  <c r="AL959" i="10"/>
  <c r="AM959" i="10"/>
  <c r="AN959" i="10"/>
  <c r="AO959" i="10"/>
  <c r="AP959" i="10"/>
  <c r="AQ959" i="10"/>
  <c r="AK960" i="10"/>
  <c r="AL960" i="10"/>
  <c r="AM960" i="10"/>
  <c r="AN960" i="10"/>
  <c r="AO960" i="10"/>
  <c r="AP960" i="10"/>
  <c r="AQ960" i="10"/>
  <c r="AK961" i="10"/>
  <c r="AL961" i="10"/>
  <c r="AM961" i="10"/>
  <c r="AN961" i="10"/>
  <c r="AO961" i="10"/>
  <c r="AP961" i="10"/>
  <c r="AQ961" i="10"/>
  <c r="AK962" i="10"/>
  <c r="AL962" i="10"/>
  <c r="AM962" i="10"/>
  <c r="AN962" i="10"/>
  <c r="AO962" i="10"/>
  <c r="AP962" i="10"/>
  <c r="AQ962" i="10"/>
  <c r="AK963" i="10"/>
  <c r="AL963" i="10"/>
  <c r="AM963" i="10"/>
  <c r="AN963" i="10"/>
  <c r="AO963" i="10"/>
  <c r="AP963" i="10"/>
  <c r="AQ963" i="10"/>
  <c r="AK964" i="10"/>
  <c r="AL964" i="10"/>
  <c r="AM964" i="10"/>
  <c r="AN964" i="10"/>
  <c r="AO964" i="10"/>
  <c r="AP964" i="10"/>
  <c r="AQ964" i="10"/>
  <c r="AK965" i="10"/>
  <c r="AL965" i="10"/>
  <c r="AM965" i="10"/>
  <c r="AN965" i="10"/>
  <c r="AO965" i="10"/>
  <c r="AP965" i="10"/>
  <c r="AQ965" i="10"/>
  <c r="AK966" i="10"/>
  <c r="AL966" i="10"/>
  <c r="AM966" i="10"/>
  <c r="AN966" i="10"/>
  <c r="AO966" i="10"/>
  <c r="AP966" i="10"/>
  <c r="AQ966" i="10"/>
  <c r="AK967" i="10"/>
  <c r="AL967" i="10"/>
  <c r="AM967" i="10"/>
  <c r="AN967" i="10"/>
  <c r="AO967" i="10"/>
  <c r="AP967" i="10"/>
  <c r="AQ967" i="10"/>
  <c r="AK968" i="10"/>
  <c r="AL968" i="10"/>
  <c r="AM968" i="10"/>
  <c r="AN968" i="10"/>
  <c r="AO968" i="10"/>
  <c r="AP968" i="10"/>
  <c r="AQ968" i="10"/>
  <c r="AK969" i="10"/>
  <c r="AL969" i="10"/>
  <c r="AM969" i="10"/>
  <c r="AN969" i="10"/>
  <c r="AO969" i="10"/>
  <c r="AP969" i="10"/>
  <c r="AQ969" i="10"/>
  <c r="AK970" i="10"/>
  <c r="AL970" i="10"/>
  <c r="AM970" i="10"/>
  <c r="AN970" i="10"/>
  <c r="AO970" i="10"/>
  <c r="AP970" i="10"/>
  <c r="AQ970" i="10"/>
  <c r="AK971" i="10"/>
  <c r="AL971" i="10"/>
  <c r="AM971" i="10"/>
  <c r="AN971" i="10"/>
  <c r="AO971" i="10"/>
  <c r="AP971" i="10"/>
  <c r="AQ971" i="10"/>
  <c r="AK972" i="10"/>
  <c r="AL972" i="10"/>
  <c r="AM972" i="10"/>
  <c r="AN972" i="10"/>
  <c r="AO972" i="10"/>
  <c r="AP972" i="10"/>
  <c r="AQ972" i="10"/>
  <c r="AK973" i="10"/>
  <c r="AL973" i="10"/>
  <c r="AM973" i="10"/>
  <c r="AN973" i="10"/>
  <c r="AO973" i="10"/>
  <c r="AP973" i="10"/>
  <c r="AQ973" i="10"/>
  <c r="AK974" i="10"/>
  <c r="AL974" i="10"/>
  <c r="AM974" i="10"/>
  <c r="AN974" i="10"/>
  <c r="AO974" i="10"/>
  <c r="AP974" i="10"/>
  <c r="AQ974" i="10"/>
  <c r="AK975" i="10"/>
  <c r="AL975" i="10"/>
  <c r="AM975" i="10"/>
  <c r="AN975" i="10"/>
  <c r="AO975" i="10"/>
  <c r="AP975" i="10"/>
  <c r="AQ975" i="10"/>
  <c r="AK976" i="10"/>
  <c r="AL976" i="10"/>
  <c r="AM976" i="10"/>
  <c r="AN976" i="10"/>
  <c r="AO976" i="10"/>
  <c r="AP976" i="10"/>
  <c r="AQ976" i="10"/>
  <c r="AK977" i="10"/>
  <c r="AL977" i="10"/>
  <c r="AM977" i="10"/>
  <c r="AN977" i="10"/>
  <c r="AO977" i="10"/>
  <c r="AP977" i="10"/>
  <c r="AQ977" i="10"/>
  <c r="AK978" i="10"/>
  <c r="AL978" i="10"/>
  <c r="AM978" i="10"/>
  <c r="AN978" i="10"/>
  <c r="AO978" i="10"/>
  <c r="AP978" i="10"/>
  <c r="AQ978" i="10"/>
  <c r="AK979" i="10"/>
  <c r="AL979" i="10"/>
  <c r="AM979" i="10"/>
  <c r="AN979" i="10"/>
  <c r="AO979" i="10"/>
  <c r="AP979" i="10"/>
  <c r="AQ979" i="10"/>
  <c r="AK980" i="10"/>
  <c r="AL980" i="10"/>
  <c r="AM980" i="10"/>
  <c r="AN980" i="10"/>
  <c r="AO980" i="10"/>
  <c r="AP980" i="10"/>
  <c r="AQ980" i="10"/>
  <c r="AK981" i="10"/>
  <c r="AL981" i="10"/>
  <c r="AM981" i="10"/>
  <c r="AN981" i="10"/>
  <c r="AO981" i="10"/>
  <c r="AP981" i="10"/>
  <c r="AQ981" i="10"/>
  <c r="AK982" i="10"/>
  <c r="AL982" i="10"/>
  <c r="AM982" i="10"/>
  <c r="AN982" i="10"/>
  <c r="AO982" i="10"/>
  <c r="AP982" i="10"/>
  <c r="AQ982" i="10"/>
  <c r="AK983" i="10"/>
  <c r="AL983" i="10"/>
  <c r="AM983" i="10"/>
  <c r="AN983" i="10"/>
  <c r="AO983" i="10"/>
  <c r="AP983" i="10"/>
  <c r="AQ983" i="10"/>
  <c r="AK984" i="10"/>
  <c r="AL984" i="10"/>
  <c r="AM984" i="10"/>
  <c r="AN984" i="10"/>
  <c r="AO984" i="10"/>
  <c r="AP984" i="10"/>
  <c r="AQ984" i="10"/>
  <c r="AK985" i="10"/>
  <c r="AL985" i="10"/>
  <c r="AM985" i="10"/>
  <c r="AN985" i="10"/>
  <c r="AO985" i="10"/>
  <c r="AP985" i="10"/>
  <c r="AQ985" i="10"/>
  <c r="AK986" i="10"/>
  <c r="AL986" i="10"/>
  <c r="AM986" i="10"/>
  <c r="AN986" i="10"/>
  <c r="AO986" i="10"/>
  <c r="AP986" i="10"/>
  <c r="AQ986" i="10"/>
  <c r="AK987" i="10"/>
  <c r="AL987" i="10"/>
  <c r="AM987" i="10"/>
  <c r="AN987" i="10"/>
  <c r="AO987" i="10"/>
  <c r="AP987" i="10"/>
  <c r="AQ987" i="10"/>
  <c r="AK988" i="10"/>
  <c r="AL988" i="10"/>
  <c r="AM988" i="10"/>
  <c r="AN988" i="10"/>
  <c r="AO988" i="10"/>
  <c r="AP988" i="10"/>
  <c r="AQ988" i="10"/>
  <c r="AK989" i="10"/>
  <c r="AL989" i="10"/>
  <c r="AM989" i="10"/>
  <c r="AN989" i="10"/>
  <c r="AO989" i="10"/>
  <c r="AP989" i="10"/>
  <c r="AQ989" i="10"/>
  <c r="AK990" i="10"/>
  <c r="AL990" i="10"/>
  <c r="AM990" i="10"/>
  <c r="AN990" i="10"/>
  <c r="AO990" i="10"/>
  <c r="AP990" i="10"/>
  <c r="AQ990" i="10"/>
  <c r="AK991" i="10"/>
  <c r="AL991" i="10"/>
  <c r="AM991" i="10"/>
  <c r="AN991" i="10"/>
  <c r="AO991" i="10"/>
  <c r="AP991" i="10"/>
  <c r="AQ991" i="10"/>
  <c r="AK992" i="10"/>
  <c r="AL992" i="10"/>
  <c r="AM992" i="10"/>
  <c r="AN992" i="10"/>
  <c r="AO992" i="10"/>
  <c r="AP992" i="10"/>
  <c r="AQ992" i="10"/>
  <c r="AK993" i="10"/>
  <c r="AL993" i="10"/>
  <c r="AM993" i="10"/>
  <c r="AN993" i="10"/>
  <c r="AO993" i="10"/>
  <c r="AP993" i="10"/>
  <c r="AQ993" i="10"/>
  <c r="AK994" i="10"/>
  <c r="AL994" i="10"/>
  <c r="AM994" i="10"/>
  <c r="AN994" i="10"/>
  <c r="AO994" i="10"/>
  <c r="AP994" i="10"/>
  <c r="AQ994" i="10"/>
  <c r="AK995" i="10"/>
  <c r="AL995" i="10"/>
  <c r="AM995" i="10"/>
  <c r="AN995" i="10"/>
  <c r="AO995" i="10"/>
  <c r="AP995" i="10"/>
  <c r="AQ995" i="10"/>
  <c r="AK996" i="10"/>
  <c r="AL996" i="10"/>
  <c r="AM996" i="10"/>
  <c r="AN996" i="10"/>
  <c r="AO996" i="10"/>
  <c r="AP996" i="10"/>
  <c r="AQ996" i="10"/>
  <c r="AK997" i="10"/>
  <c r="AL997" i="10"/>
  <c r="AM997" i="10"/>
  <c r="AN997" i="10"/>
  <c r="AO997" i="10"/>
  <c r="AP997" i="10"/>
  <c r="AQ997" i="10"/>
  <c r="AK998" i="10"/>
  <c r="AL998" i="10"/>
  <c r="AM998" i="10"/>
  <c r="AN998" i="10"/>
  <c r="AO998" i="10"/>
  <c r="AP998" i="10"/>
  <c r="AQ998" i="10"/>
  <c r="AK999" i="10"/>
  <c r="AL999" i="10"/>
  <c r="AM999" i="10"/>
  <c r="AN999" i="10"/>
  <c r="AO999" i="10"/>
  <c r="AP999" i="10"/>
  <c r="AQ999" i="10"/>
  <c r="AK1000" i="10"/>
  <c r="AL1000" i="10"/>
  <c r="AM1000" i="10"/>
  <c r="AN1000" i="10"/>
  <c r="AO1000" i="10"/>
  <c r="AP1000" i="10"/>
  <c r="AQ1000" i="10"/>
  <c r="AK1001" i="10"/>
  <c r="AL1001" i="10"/>
  <c r="AM1001" i="10"/>
  <c r="AN1001" i="10"/>
  <c r="AO1001" i="10"/>
  <c r="AP1001" i="10"/>
  <c r="AQ1001" i="10"/>
  <c r="AK1002" i="10"/>
  <c r="AL1002" i="10"/>
  <c r="AM1002" i="10"/>
  <c r="AN1002" i="10"/>
  <c r="AO1002" i="10"/>
  <c r="AP1002" i="10"/>
  <c r="AQ1002" i="10"/>
  <c r="AG883" i="10"/>
  <c r="AG884" i="10"/>
  <c r="AG885" i="10"/>
  <c r="AG886" i="10"/>
  <c r="AG887" i="10"/>
  <c r="AG888" i="10"/>
  <c r="AG889" i="10"/>
  <c r="AG890" i="10"/>
  <c r="AG891" i="10"/>
  <c r="AG892" i="10"/>
  <c r="AG893" i="10"/>
  <c r="AG894" i="10"/>
  <c r="AG895" i="10"/>
  <c r="AG896" i="10"/>
  <c r="AG897" i="10"/>
  <c r="AG898" i="10"/>
  <c r="AG899" i="10"/>
  <c r="AG900" i="10"/>
  <c r="AG901" i="10"/>
  <c r="AG902" i="10"/>
  <c r="AG903" i="10"/>
  <c r="AG904" i="10"/>
  <c r="AG905" i="10"/>
  <c r="AG906" i="10"/>
  <c r="AG907" i="10"/>
  <c r="AG908" i="10"/>
  <c r="AG909" i="10"/>
  <c r="AG910" i="10"/>
  <c r="AG911" i="10"/>
  <c r="AG912" i="10"/>
  <c r="AG913" i="10"/>
  <c r="AG914" i="10"/>
  <c r="AG915" i="10"/>
  <c r="AG916" i="10"/>
  <c r="AG917" i="10"/>
  <c r="AG918" i="10"/>
  <c r="AG919" i="10"/>
  <c r="AG920" i="10"/>
  <c r="AG921" i="10"/>
  <c r="AG922" i="10"/>
  <c r="AG923" i="10"/>
  <c r="AG924" i="10"/>
  <c r="AG925" i="10"/>
  <c r="AG926" i="10"/>
  <c r="AG927" i="10"/>
  <c r="AG928" i="10"/>
  <c r="AG929" i="10"/>
  <c r="AG930" i="10"/>
  <c r="AG931" i="10"/>
  <c r="AG932" i="10"/>
  <c r="AG933" i="10"/>
  <c r="AG934" i="10"/>
  <c r="AG935" i="10"/>
  <c r="AG936" i="10"/>
  <c r="AG937" i="10"/>
  <c r="AG938" i="10"/>
  <c r="AG939" i="10"/>
  <c r="AG940" i="10"/>
  <c r="AG941" i="10"/>
  <c r="AG942" i="10"/>
  <c r="AG943" i="10"/>
  <c r="AG944" i="10"/>
  <c r="AG945" i="10"/>
  <c r="AG946" i="10"/>
  <c r="AG947" i="10"/>
  <c r="AG948" i="10"/>
  <c r="AG949" i="10"/>
  <c r="AG950" i="10"/>
  <c r="AG951" i="10"/>
  <c r="AG952" i="10"/>
  <c r="AG953" i="10"/>
  <c r="AG954" i="10"/>
  <c r="AG955" i="10"/>
  <c r="AG956" i="10"/>
  <c r="AG957" i="10"/>
  <c r="AG958" i="10"/>
  <c r="AG959" i="10"/>
  <c r="AG960" i="10"/>
  <c r="AG961" i="10"/>
  <c r="AG962" i="10"/>
  <c r="AG963" i="10"/>
  <c r="AG964" i="10"/>
  <c r="AG965" i="10"/>
  <c r="AG966" i="10"/>
  <c r="AG967" i="10"/>
  <c r="AG968" i="10"/>
  <c r="AG969" i="10"/>
  <c r="AG970" i="10"/>
  <c r="AG971" i="10"/>
  <c r="AG972" i="10"/>
  <c r="AG973" i="10"/>
  <c r="AH973" i="10" s="1"/>
  <c r="AI973" i="10" s="1"/>
  <c r="AG974" i="10"/>
  <c r="AG975" i="10"/>
  <c r="AH975" i="10" s="1"/>
  <c r="AI975" i="10" s="1"/>
  <c r="AG976" i="10"/>
  <c r="AH976" i="10" s="1"/>
  <c r="AI976" i="10" s="1"/>
  <c r="AG977" i="10"/>
  <c r="AG978" i="10"/>
  <c r="AG979" i="10"/>
  <c r="AH979" i="10" s="1"/>
  <c r="AI979" i="10" s="1"/>
  <c r="AG980" i="10"/>
  <c r="AH980" i="10" s="1"/>
  <c r="AI980" i="10" s="1"/>
  <c r="AG981" i="10"/>
  <c r="AG982" i="10"/>
  <c r="AG983" i="10"/>
  <c r="AG984" i="10"/>
  <c r="AH984" i="10" s="1"/>
  <c r="AI984" i="10" s="1"/>
  <c r="AG985" i="10"/>
  <c r="AG986" i="10"/>
  <c r="AG987" i="10"/>
  <c r="AH987" i="10" s="1"/>
  <c r="AI987" i="10" s="1"/>
  <c r="AG988" i="10"/>
  <c r="AH988" i="10" s="1"/>
  <c r="AI988" i="10" s="1"/>
  <c r="AG989" i="10"/>
  <c r="AG990" i="10"/>
  <c r="AG991" i="10"/>
  <c r="AG992" i="10"/>
  <c r="AH992" i="10" s="1"/>
  <c r="AI992" i="10" s="1"/>
  <c r="AG993" i="10"/>
  <c r="AG994" i="10"/>
  <c r="AG995" i="10"/>
  <c r="AH995" i="10" s="1"/>
  <c r="AI995" i="10" s="1"/>
  <c r="AG996" i="10"/>
  <c r="AH996" i="10" s="1"/>
  <c r="AI996" i="10" s="1"/>
  <c r="AG997" i="10"/>
  <c r="AG998" i="10"/>
  <c r="AG999" i="10"/>
  <c r="AG1000" i="10"/>
  <c r="AH1000" i="10" s="1"/>
  <c r="AI1000" i="10" s="1"/>
  <c r="AG1001" i="10"/>
  <c r="AG1002" i="10"/>
  <c r="B734" i="10"/>
  <c r="B730" i="10"/>
  <c r="AG468" i="10"/>
  <c r="AH468" i="10" s="1"/>
  <c r="AI468" i="10" s="1"/>
  <c r="AG193" i="10"/>
  <c r="AL194" i="10"/>
  <c r="AM194" i="10" s="1"/>
  <c r="AN194" i="10" s="1"/>
  <c r="AL195" i="10"/>
  <c r="AM195" i="10" s="1"/>
  <c r="AN195" i="10" s="1"/>
  <c r="AL196" i="10"/>
  <c r="AM196" i="10" s="1"/>
  <c r="AN196" i="10" s="1"/>
  <c r="AL197" i="10"/>
  <c r="AM197" i="10" s="1"/>
  <c r="AN197" i="10" s="1"/>
  <c r="AL198" i="10"/>
  <c r="AM198" i="10" s="1"/>
  <c r="AN198" i="10" s="1"/>
  <c r="AL199" i="10"/>
  <c r="AM199" i="10" s="1"/>
  <c r="AN199" i="10" s="1"/>
  <c r="AL200" i="10"/>
  <c r="AM200" i="10" s="1"/>
  <c r="AN200" i="10" s="1"/>
  <c r="AL201" i="10"/>
  <c r="AM201" i="10" s="1"/>
  <c r="AN201" i="10" s="1"/>
  <c r="AL202" i="10"/>
  <c r="AM202" i="10" s="1"/>
  <c r="AN202" i="10" s="1"/>
  <c r="AL203" i="10"/>
  <c r="AM203" i="10" s="1"/>
  <c r="AN203" i="10" s="1"/>
  <c r="AL204" i="10"/>
  <c r="AM204" i="10" s="1"/>
  <c r="AN204" i="10" s="1"/>
  <c r="AL205" i="10"/>
  <c r="AM205" i="10" s="1"/>
  <c r="AN205" i="10" s="1"/>
  <c r="AL206" i="10"/>
  <c r="AM206" i="10" s="1"/>
  <c r="AN206" i="10" s="1"/>
  <c r="AL207" i="10"/>
  <c r="AM207" i="10" s="1"/>
  <c r="AN207" i="10" s="1"/>
  <c r="AL208" i="10"/>
  <c r="AM208" i="10" s="1"/>
  <c r="AN208" i="10" s="1"/>
  <c r="AL209" i="10"/>
  <c r="AM209" i="10" s="1"/>
  <c r="AN209" i="10" s="1"/>
  <c r="AL210" i="10"/>
  <c r="AM210" i="10" s="1"/>
  <c r="AN210" i="10" s="1"/>
  <c r="AL211" i="10"/>
  <c r="AM211" i="10" s="1"/>
  <c r="AN211" i="10" s="1"/>
  <c r="AL212" i="10"/>
  <c r="AM212" i="10" s="1"/>
  <c r="AN212" i="10" s="1"/>
  <c r="AL213" i="10"/>
  <c r="AM213" i="10" s="1"/>
  <c r="AN213" i="10" s="1"/>
  <c r="AL214" i="10"/>
  <c r="AM214" i="10" s="1"/>
  <c r="AN214" i="10" s="1"/>
  <c r="AL215" i="10"/>
  <c r="AM215" i="10" s="1"/>
  <c r="AN215" i="10" s="1"/>
  <c r="AL216" i="10"/>
  <c r="AM216" i="10" s="1"/>
  <c r="AN216" i="10" s="1"/>
  <c r="AL217" i="10"/>
  <c r="AM217" i="10" s="1"/>
  <c r="AN217" i="10" s="1"/>
  <c r="AL218" i="10"/>
  <c r="AM218" i="10" s="1"/>
  <c r="AN218" i="10" s="1"/>
  <c r="AL219" i="10"/>
  <c r="AM219" i="10" s="1"/>
  <c r="AN219" i="10" s="1"/>
  <c r="AL220" i="10"/>
  <c r="AM220" i="10" s="1"/>
  <c r="AN220" i="10" s="1"/>
  <c r="AL221" i="10"/>
  <c r="AM221" i="10" s="1"/>
  <c r="AN221" i="10" s="1"/>
  <c r="AL222" i="10"/>
  <c r="AM222" i="10" s="1"/>
  <c r="AN222" i="10" s="1"/>
  <c r="AL223" i="10"/>
  <c r="AM223" i="10" s="1"/>
  <c r="AN223" i="10" s="1"/>
  <c r="AL224" i="10"/>
  <c r="AM224" i="10" s="1"/>
  <c r="AN224" i="10" s="1"/>
  <c r="AL225" i="10"/>
  <c r="AM225" i="10" s="1"/>
  <c r="AN225" i="10" s="1"/>
  <c r="AL226" i="10"/>
  <c r="AM226" i="10" s="1"/>
  <c r="AN226" i="10" s="1"/>
  <c r="AL227" i="10"/>
  <c r="AM227" i="10" s="1"/>
  <c r="AN227" i="10" s="1"/>
  <c r="AL228" i="10"/>
  <c r="AM228" i="10" s="1"/>
  <c r="AN228" i="10" s="1"/>
  <c r="AL229" i="10"/>
  <c r="AM229" i="10" s="1"/>
  <c r="AN229" i="10" s="1"/>
  <c r="AL230" i="10"/>
  <c r="AM230" i="10" s="1"/>
  <c r="AN230" i="10" s="1"/>
  <c r="AL231" i="10"/>
  <c r="AM231" i="10" s="1"/>
  <c r="AN231" i="10" s="1"/>
  <c r="AL232" i="10"/>
  <c r="AM232" i="10" s="1"/>
  <c r="AN232" i="10" s="1"/>
  <c r="AL233" i="10"/>
  <c r="AM233" i="10" s="1"/>
  <c r="AN233" i="10" s="1"/>
  <c r="AL234" i="10"/>
  <c r="AM234" i="10" s="1"/>
  <c r="AN234" i="10" s="1"/>
  <c r="AL235" i="10"/>
  <c r="AM235" i="10" s="1"/>
  <c r="AN235" i="10" s="1"/>
  <c r="AL236" i="10"/>
  <c r="AM236" i="10" s="1"/>
  <c r="AN236" i="10" s="1"/>
  <c r="AL237" i="10"/>
  <c r="AM237" i="10" s="1"/>
  <c r="AN237" i="10" s="1"/>
  <c r="AL238" i="10"/>
  <c r="AM238" i="10" s="1"/>
  <c r="AN238" i="10" s="1"/>
  <c r="AL239" i="10"/>
  <c r="AM239" i="10" s="1"/>
  <c r="AN239" i="10" s="1"/>
  <c r="AL240" i="10"/>
  <c r="AM240" i="10" s="1"/>
  <c r="AN240" i="10" s="1"/>
  <c r="AL241" i="10"/>
  <c r="AM241" i="10" s="1"/>
  <c r="AN241" i="10" s="1"/>
  <c r="AL242" i="10"/>
  <c r="AM242" i="10" s="1"/>
  <c r="AN242" i="10" s="1"/>
  <c r="AL243" i="10"/>
  <c r="AM243" i="10" s="1"/>
  <c r="AN243" i="10" s="1"/>
  <c r="AL244" i="10"/>
  <c r="AM244" i="10" s="1"/>
  <c r="AN244" i="10" s="1"/>
  <c r="AL245" i="10"/>
  <c r="AM245" i="10" s="1"/>
  <c r="AN245" i="10" s="1"/>
  <c r="AL246" i="10"/>
  <c r="AM246" i="10" s="1"/>
  <c r="AN246" i="10" s="1"/>
  <c r="AL247" i="10"/>
  <c r="AM247" i="10" s="1"/>
  <c r="AN247" i="10" s="1"/>
  <c r="AL248" i="10"/>
  <c r="AM248" i="10" s="1"/>
  <c r="AN248" i="10" s="1"/>
  <c r="AL249" i="10"/>
  <c r="AM249" i="10" s="1"/>
  <c r="AN249" i="10" s="1"/>
  <c r="AL250" i="10"/>
  <c r="AM250" i="10" s="1"/>
  <c r="AN250" i="10" s="1"/>
  <c r="AL251" i="10"/>
  <c r="AM251" i="10" s="1"/>
  <c r="AN251" i="10" s="1"/>
  <c r="AL252" i="10"/>
  <c r="AM252" i="10" s="1"/>
  <c r="AN252" i="10" s="1"/>
  <c r="AL253" i="10"/>
  <c r="AM253" i="10" s="1"/>
  <c r="AN253" i="10" s="1"/>
  <c r="AL254" i="10"/>
  <c r="AM254" i="10" s="1"/>
  <c r="AN254" i="10" s="1"/>
  <c r="AL255" i="10"/>
  <c r="AM255" i="10" s="1"/>
  <c r="AN255" i="10" s="1"/>
  <c r="AL256" i="10"/>
  <c r="AM256" i="10" s="1"/>
  <c r="AN256" i="10" s="1"/>
  <c r="AL257" i="10"/>
  <c r="AM257" i="10" s="1"/>
  <c r="AN257" i="10" s="1"/>
  <c r="AL258" i="10"/>
  <c r="AM258" i="10" s="1"/>
  <c r="AN258" i="10" s="1"/>
  <c r="AL259" i="10"/>
  <c r="AM259" i="10" s="1"/>
  <c r="AN259" i="10" s="1"/>
  <c r="AL260" i="10"/>
  <c r="AM260" i="10" s="1"/>
  <c r="AN260" i="10" s="1"/>
  <c r="AL261" i="10"/>
  <c r="AM261" i="10" s="1"/>
  <c r="AN261" i="10" s="1"/>
  <c r="AL262" i="10"/>
  <c r="AM262" i="10" s="1"/>
  <c r="AN262" i="10" s="1"/>
  <c r="AL263" i="10"/>
  <c r="AM263" i="10" s="1"/>
  <c r="AN263" i="10" s="1"/>
  <c r="AL264" i="10"/>
  <c r="AM264" i="10" s="1"/>
  <c r="AN264" i="10" s="1"/>
  <c r="AL265" i="10"/>
  <c r="AM265" i="10" s="1"/>
  <c r="AN265" i="10" s="1"/>
  <c r="AL266" i="10"/>
  <c r="AM266" i="10" s="1"/>
  <c r="AN266" i="10" s="1"/>
  <c r="AL267" i="10"/>
  <c r="AM267" i="10" s="1"/>
  <c r="AN267" i="10" s="1"/>
  <c r="AL268" i="10"/>
  <c r="AM268" i="10" s="1"/>
  <c r="AN268" i="10" s="1"/>
  <c r="AL269" i="10"/>
  <c r="AM269" i="10" s="1"/>
  <c r="AN269" i="10" s="1"/>
  <c r="AL270" i="10"/>
  <c r="AM270" i="10" s="1"/>
  <c r="AN270" i="10" s="1"/>
  <c r="AL271" i="10"/>
  <c r="AM271" i="10" s="1"/>
  <c r="AN271" i="10" s="1"/>
  <c r="AL272" i="10"/>
  <c r="AM272" i="10" s="1"/>
  <c r="AN272" i="10" s="1"/>
  <c r="AL273" i="10"/>
  <c r="AM273" i="10" s="1"/>
  <c r="AN273" i="10" s="1"/>
  <c r="AL274" i="10"/>
  <c r="AM274" i="10" s="1"/>
  <c r="AN274" i="10" s="1"/>
  <c r="AL275" i="10"/>
  <c r="AM275" i="10" s="1"/>
  <c r="AN275" i="10" s="1"/>
  <c r="AL276" i="10"/>
  <c r="AM276" i="10" s="1"/>
  <c r="AN276" i="10" s="1"/>
  <c r="AL277" i="10"/>
  <c r="AM277" i="10" s="1"/>
  <c r="AN277" i="10" s="1"/>
  <c r="AL278" i="10"/>
  <c r="AM278" i="10" s="1"/>
  <c r="AN278" i="10" s="1"/>
  <c r="AL279" i="10"/>
  <c r="AM279" i="10" s="1"/>
  <c r="AN279" i="10" s="1"/>
  <c r="AL280" i="10"/>
  <c r="AM280" i="10" s="1"/>
  <c r="AN280" i="10" s="1"/>
  <c r="AL281" i="10"/>
  <c r="AM281" i="10" s="1"/>
  <c r="AN281" i="10" s="1"/>
  <c r="AL282" i="10"/>
  <c r="AM282" i="10" s="1"/>
  <c r="AN282" i="10" s="1"/>
  <c r="AL283" i="10"/>
  <c r="AM283" i="10" s="1"/>
  <c r="AN283" i="10" s="1"/>
  <c r="AL284" i="10"/>
  <c r="AM284" i="10" s="1"/>
  <c r="AN284" i="10" s="1"/>
  <c r="AL285" i="10"/>
  <c r="AM285" i="10" s="1"/>
  <c r="AN285" i="10" s="1"/>
  <c r="AL286" i="10"/>
  <c r="AM286" i="10" s="1"/>
  <c r="AN286" i="10" s="1"/>
  <c r="AL287" i="10"/>
  <c r="AM287" i="10" s="1"/>
  <c r="AN287" i="10" s="1"/>
  <c r="AL288" i="10"/>
  <c r="AM288" i="10" s="1"/>
  <c r="AN288" i="10" s="1"/>
  <c r="AL289" i="10"/>
  <c r="AM289" i="10" s="1"/>
  <c r="AN289" i="10" s="1"/>
  <c r="AL290" i="10"/>
  <c r="AM290" i="10" s="1"/>
  <c r="AN290" i="10" s="1"/>
  <c r="AL291" i="10"/>
  <c r="AM291" i="10" s="1"/>
  <c r="AN291" i="10" s="1"/>
  <c r="AL292" i="10"/>
  <c r="AM292" i="10" s="1"/>
  <c r="AN292" i="10" s="1"/>
  <c r="AL293" i="10"/>
  <c r="AM293" i="10" s="1"/>
  <c r="AN293" i="10" s="1"/>
  <c r="AL294" i="10"/>
  <c r="AM294" i="10" s="1"/>
  <c r="AN294" i="10" s="1"/>
  <c r="AL295" i="10"/>
  <c r="AM295" i="10" s="1"/>
  <c r="AN295" i="10" s="1"/>
  <c r="AL296" i="10"/>
  <c r="AM296" i="10" s="1"/>
  <c r="AN296" i="10" s="1"/>
  <c r="AL297" i="10"/>
  <c r="AM297" i="10" s="1"/>
  <c r="AN297" i="10" s="1"/>
  <c r="AL298" i="10"/>
  <c r="AM298" i="10" s="1"/>
  <c r="AN298" i="10" s="1"/>
  <c r="AL299" i="10"/>
  <c r="AM299" i="10" s="1"/>
  <c r="AN299" i="10" s="1"/>
  <c r="AL300" i="10"/>
  <c r="AM300" i="10" s="1"/>
  <c r="AN300" i="10" s="1"/>
  <c r="AL301" i="10"/>
  <c r="AM301" i="10" s="1"/>
  <c r="AN301" i="10" s="1"/>
  <c r="AL302" i="10"/>
  <c r="AM302" i="10" s="1"/>
  <c r="AN302" i="10" s="1"/>
  <c r="AL303" i="10"/>
  <c r="AM303" i="10" s="1"/>
  <c r="AN303" i="10" s="1"/>
  <c r="AL304" i="10"/>
  <c r="AM304" i="10" s="1"/>
  <c r="AN304" i="10" s="1"/>
  <c r="AL305" i="10"/>
  <c r="AM305" i="10" s="1"/>
  <c r="AN305" i="10" s="1"/>
  <c r="AL306" i="10"/>
  <c r="AM306" i="10" s="1"/>
  <c r="AN306" i="10" s="1"/>
  <c r="AL307" i="10"/>
  <c r="AM307" i="10" s="1"/>
  <c r="AN307" i="10" s="1"/>
  <c r="AL308" i="10"/>
  <c r="AM308" i="10" s="1"/>
  <c r="AN308" i="10" s="1"/>
  <c r="AL309" i="10"/>
  <c r="AM309" i="10" s="1"/>
  <c r="AN309" i="10" s="1"/>
  <c r="AL310" i="10"/>
  <c r="AM310" i="10" s="1"/>
  <c r="AN310" i="10" s="1"/>
  <c r="AL311" i="10"/>
  <c r="AM311" i="10" s="1"/>
  <c r="AN311" i="10" s="1"/>
  <c r="AL312" i="10"/>
  <c r="AM312" i="10" s="1"/>
  <c r="AN312" i="10" s="1"/>
  <c r="AL313" i="10"/>
  <c r="AM313" i="10" s="1"/>
  <c r="AN313" i="10" s="1"/>
  <c r="AG195" i="10"/>
  <c r="AG196" i="10"/>
  <c r="AG197" i="10"/>
  <c r="AG198" i="10"/>
  <c r="AG199" i="10"/>
  <c r="AG200" i="10"/>
  <c r="AG201" i="10"/>
  <c r="AG202" i="10"/>
  <c r="AG203" i="10"/>
  <c r="AG204" i="10"/>
  <c r="AG205" i="10"/>
  <c r="AG206" i="10"/>
  <c r="AG207" i="10"/>
  <c r="AG208" i="10"/>
  <c r="AG209" i="10"/>
  <c r="AG210" i="10"/>
  <c r="AG211" i="10"/>
  <c r="AG212" i="10"/>
  <c r="AG213" i="10"/>
  <c r="AG214" i="10"/>
  <c r="AG215" i="10"/>
  <c r="AG216" i="10"/>
  <c r="AG217" i="10"/>
  <c r="AG218" i="10"/>
  <c r="AG219" i="10"/>
  <c r="AG220" i="10"/>
  <c r="AG221" i="10"/>
  <c r="AG222" i="10"/>
  <c r="AG223" i="10"/>
  <c r="AG224" i="10"/>
  <c r="AG225" i="10"/>
  <c r="AG226" i="10"/>
  <c r="AG227" i="10"/>
  <c r="AG228" i="10"/>
  <c r="AG229" i="10"/>
  <c r="AG230" i="10"/>
  <c r="AG231" i="10"/>
  <c r="AG232" i="10"/>
  <c r="AG233" i="10"/>
  <c r="AG234" i="10"/>
  <c r="AG235" i="10"/>
  <c r="AG236" i="10"/>
  <c r="AG237" i="10"/>
  <c r="AG238" i="10"/>
  <c r="AG239" i="10"/>
  <c r="AG240" i="10"/>
  <c r="AG241" i="10"/>
  <c r="AG242" i="10"/>
  <c r="AG243" i="10"/>
  <c r="AG244" i="10"/>
  <c r="AG245" i="10"/>
  <c r="AG246" i="10"/>
  <c r="AG247" i="10"/>
  <c r="AG248" i="10"/>
  <c r="AG249" i="10"/>
  <c r="AG250" i="10"/>
  <c r="AG251" i="10"/>
  <c r="AG252" i="10"/>
  <c r="AG253" i="10"/>
  <c r="AG254" i="10"/>
  <c r="AG255" i="10"/>
  <c r="AG256" i="10"/>
  <c r="AG257" i="10"/>
  <c r="AG258" i="10"/>
  <c r="AG259" i="10"/>
  <c r="AG260" i="10"/>
  <c r="AG261" i="10"/>
  <c r="AG262" i="10"/>
  <c r="AG263" i="10"/>
  <c r="AG264" i="10"/>
  <c r="AG265" i="10"/>
  <c r="AG266" i="10"/>
  <c r="AG267" i="10"/>
  <c r="AG268" i="10"/>
  <c r="AG269" i="10"/>
  <c r="AG270" i="10"/>
  <c r="AG271" i="10"/>
  <c r="AG272" i="10"/>
  <c r="AG273" i="10"/>
  <c r="AG274" i="10"/>
  <c r="AG275" i="10"/>
  <c r="AG276" i="10"/>
  <c r="AG277" i="10"/>
  <c r="AG278" i="10"/>
  <c r="AG279" i="10"/>
  <c r="AG280" i="10"/>
  <c r="AG281" i="10"/>
  <c r="AG282" i="10"/>
  <c r="AG283" i="10"/>
  <c r="AG284" i="10"/>
  <c r="AG285" i="10"/>
  <c r="AG286" i="10"/>
  <c r="AG287" i="10"/>
  <c r="AG288" i="10"/>
  <c r="AG289" i="10"/>
  <c r="AG290" i="10"/>
  <c r="AG291" i="10"/>
  <c r="AG292" i="10"/>
  <c r="AG293" i="10"/>
  <c r="AG294" i="10"/>
  <c r="AG295" i="10"/>
  <c r="AG296" i="10"/>
  <c r="AG297" i="10"/>
  <c r="AG298" i="10"/>
  <c r="AG299" i="10"/>
  <c r="AG300" i="10"/>
  <c r="AG301" i="10"/>
  <c r="AG302" i="10"/>
  <c r="AG303" i="10"/>
  <c r="AG304" i="10"/>
  <c r="AG305" i="10"/>
  <c r="AG306" i="10"/>
  <c r="AG307" i="10"/>
  <c r="AG308" i="10"/>
  <c r="AG309" i="10"/>
  <c r="AG310" i="10"/>
  <c r="AG311" i="10"/>
  <c r="AG312" i="10"/>
  <c r="C39" i="10"/>
  <c r="N2270" i="10"/>
  <c r="O2270" i="10"/>
  <c r="P2270" i="10"/>
  <c r="BG2329" i="10" s="1"/>
  <c r="BH2329" i="10" s="1"/>
  <c r="Q2270" i="10"/>
  <c r="R2270" i="10"/>
  <c r="S2270" i="10"/>
  <c r="BG2330" i="10" s="1"/>
  <c r="BH2330" i="10" s="1"/>
  <c r="T2270" i="10"/>
  <c r="U2270" i="10"/>
  <c r="V2270" i="10"/>
  <c r="BG2331" i="10" s="1"/>
  <c r="BH2331" i="10" s="1"/>
  <c r="W2270" i="10"/>
  <c r="X2270" i="10"/>
  <c r="Y2270" i="10"/>
  <c r="BG2332" i="10" s="1"/>
  <c r="BH2332" i="10" s="1"/>
  <c r="Z2270" i="10"/>
  <c r="AA2270" i="10"/>
  <c r="AB2270" i="10"/>
  <c r="BG2333" i="10" s="1"/>
  <c r="BH2333" i="10" s="1"/>
  <c r="AC2270" i="10"/>
  <c r="AD2270" i="10"/>
  <c r="M2270" i="10"/>
  <c r="BG2328" i="10" s="1"/>
  <c r="BH2328" i="10" s="1"/>
  <c r="N2143" i="10"/>
  <c r="O2143" i="10"/>
  <c r="P2143" i="10"/>
  <c r="BG2323" i="10" s="1"/>
  <c r="BH2323" i="10" s="1"/>
  <c r="Q2143" i="10"/>
  <c r="R2143" i="10"/>
  <c r="S2143" i="10"/>
  <c r="BG2324" i="10" s="1"/>
  <c r="BH2324" i="10" s="1"/>
  <c r="T2143" i="10"/>
  <c r="U2143" i="10"/>
  <c r="V2143" i="10"/>
  <c r="BG2325" i="10" s="1"/>
  <c r="BH2325" i="10" s="1"/>
  <c r="W2143" i="10"/>
  <c r="X2143" i="10"/>
  <c r="Y2143" i="10"/>
  <c r="BG2326" i="10" s="1"/>
  <c r="BH2326" i="10" s="1"/>
  <c r="Z2143" i="10"/>
  <c r="AA2143" i="10"/>
  <c r="AB2143" i="10"/>
  <c r="BG2327" i="10" s="1"/>
  <c r="BH2327" i="10" s="1"/>
  <c r="AC2143" i="10"/>
  <c r="AD2143" i="10"/>
  <c r="M2143" i="10"/>
  <c r="BG2322" i="10" s="1"/>
  <c r="BH2322" i="10" s="1"/>
  <c r="N2016" i="10"/>
  <c r="O2016" i="10"/>
  <c r="P2016" i="10"/>
  <c r="Q2016" i="10"/>
  <c r="R2016" i="10"/>
  <c r="S2016" i="10"/>
  <c r="BG2318" i="10" s="1"/>
  <c r="BH2318" i="10" s="1"/>
  <c r="T2016" i="10"/>
  <c r="U2016" i="10"/>
  <c r="V2016" i="10"/>
  <c r="BG2319" i="10" s="1"/>
  <c r="BH2319" i="10" s="1"/>
  <c r="W2016" i="10"/>
  <c r="X2016" i="10"/>
  <c r="Y2016" i="10"/>
  <c r="BG2320" i="10" s="1"/>
  <c r="BH2320" i="10" s="1"/>
  <c r="Z2016" i="10"/>
  <c r="AA2016" i="10"/>
  <c r="AB2016" i="10"/>
  <c r="BG2321" i="10" s="1"/>
  <c r="AC2016" i="10"/>
  <c r="AD2016" i="10"/>
  <c r="M2016" i="10"/>
  <c r="B2335" i="10" s="1"/>
  <c r="O175" i="10"/>
  <c r="AP72" i="9"/>
  <c r="AQ72" i="9" s="1"/>
  <c r="AR72" i="9" s="1"/>
  <c r="AP73" i="9"/>
  <c r="AQ73" i="9" s="1"/>
  <c r="AR73" i="9" s="1"/>
  <c r="AP74" i="9"/>
  <c r="AQ74" i="9" s="1"/>
  <c r="AP75" i="9"/>
  <c r="AQ75" i="9" s="1"/>
  <c r="AR75" i="9" s="1"/>
  <c r="AP76" i="9"/>
  <c r="AQ76" i="9" s="1"/>
  <c r="AP77" i="9"/>
  <c r="AQ77" i="9" s="1"/>
  <c r="AR77" i="9" s="1"/>
  <c r="BF73" i="9"/>
  <c r="BF74" i="9"/>
  <c r="BF75" i="9"/>
  <c r="BF76" i="9"/>
  <c r="BF77" i="9"/>
  <c r="BF78" i="9"/>
  <c r="B46" i="9"/>
  <c r="AI86" i="9"/>
  <c r="AJ86" i="9"/>
  <c r="AK86" i="9"/>
  <c r="AI87" i="9"/>
  <c r="AJ87" i="9"/>
  <c r="AK87" i="9"/>
  <c r="AI88" i="9"/>
  <c r="AJ88" i="9"/>
  <c r="AL88" i="9" s="1"/>
  <c r="AK88" i="9"/>
  <c r="AI89" i="9"/>
  <c r="AJ89" i="9"/>
  <c r="AK89" i="9"/>
  <c r="AL89" i="9"/>
  <c r="AI90" i="9"/>
  <c r="AJ90" i="9"/>
  <c r="AL90" i="9" s="1"/>
  <c r="AK90" i="9"/>
  <c r="AI91" i="9"/>
  <c r="AJ91" i="9"/>
  <c r="AK91" i="9"/>
  <c r="AL91" i="9"/>
  <c r="AL77" i="9"/>
  <c r="AI72" i="9"/>
  <c r="AJ72" i="9"/>
  <c r="AK72" i="9"/>
  <c r="AI73" i="9"/>
  <c r="AJ73" i="9"/>
  <c r="AK73" i="9"/>
  <c r="AL73" i="9" s="1"/>
  <c r="AI74" i="9"/>
  <c r="AJ74" i="9"/>
  <c r="AK74" i="9"/>
  <c r="AL74" i="9" s="1"/>
  <c r="AI75" i="9"/>
  <c r="AJ75" i="9"/>
  <c r="AK75" i="9"/>
  <c r="AL75" i="9"/>
  <c r="AI76" i="9"/>
  <c r="AJ76" i="9"/>
  <c r="AK76" i="9"/>
  <c r="AL76" i="9" s="1"/>
  <c r="AI77" i="9"/>
  <c r="AJ77" i="9"/>
  <c r="AK77" i="9"/>
  <c r="AK71" i="9"/>
  <c r="AJ71" i="9"/>
  <c r="AI71" i="9"/>
  <c r="AY86" i="9"/>
  <c r="AZ86" i="9"/>
  <c r="BA86" i="9"/>
  <c r="BB86" i="9"/>
  <c r="BC86" i="9"/>
  <c r="BD86" i="9"/>
  <c r="BE86" i="9"/>
  <c r="BF86" i="9"/>
  <c r="BG86" i="9"/>
  <c r="BH86" i="9"/>
  <c r="BI86" i="9"/>
  <c r="AY87" i="9"/>
  <c r="AZ87" i="9"/>
  <c r="BA87" i="9"/>
  <c r="BB87" i="9"/>
  <c r="BC87" i="9"/>
  <c r="BD87" i="9"/>
  <c r="BE87" i="9"/>
  <c r="BF87" i="9"/>
  <c r="BG87" i="9"/>
  <c r="BH87" i="9"/>
  <c r="BI87" i="9"/>
  <c r="AY88" i="9"/>
  <c r="AZ88" i="9"/>
  <c r="BA88" i="9"/>
  <c r="BB88" i="9"/>
  <c r="BC88" i="9"/>
  <c r="BD88" i="9"/>
  <c r="BE88" i="9"/>
  <c r="BF88" i="9"/>
  <c r="BG88" i="9"/>
  <c r="BH88" i="9"/>
  <c r="BI88" i="9"/>
  <c r="AY89" i="9"/>
  <c r="AZ89" i="9"/>
  <c r="BA89" i="9"/>
  <c r="BB89" i="9"/>
  <c r="BC89" i="9"/>
  <c r="BD89" i="9"/>
  <c r="BE89" i="9"/>
  <c r="BF89" i="9"/>
  <c r="BG89" i="9"/>
  <c r="BH89" i="9"/>
  <c r="BI89" i="9"/>
  <c r="AY90" i="9"/>
  <c r="AZ90" i="9"/>
  <c r="BA90" i="9"/>
  <c r="BB90" i="9"/>
  <c r="BC90" i="9"/>
  <c r="BD90" i="9"/>
  <c r="BE90" i="9"/>
  <c r="BF90" i="9"/>
  <c r="BG90" i="9"/>
  <c r="BH90" i="9"/>
  <c r="BI90" i="9"/>
  <c r="AY91" i="9"/>
  <c r="AZ91" i="9"/>
  <c r="BA91" i="9"/>
  <c r="BB91" i="9"/>
  <c r="BC91" i="9"/>
  <c r="BD91" i="9"/>
  <c r="BE91" i="9"/>
  <c r="BF91" i="9"/>
  <c r="BG91" i="9"/>
  <c r="BH91" i="9"/>
  <c r="BI91" i="9"/>
  <c r="AO86" i="9"/>
  <c r="AP86" i="9"/>
  <c r="AQ86" i="9"/>
  <c r="AR86" i="9"/>
  <c r="AS86" i="9"/>
  <c r="AT86" i="9"/>
  <c r="AU86" i="9"/>
  <c r="AV86" i="9"/>
  <c r="AW86" i="9"/>
  <c r="AX86" i="9"/>
  <c r="AO87" i="9"/>
  <c r="AP87" i="9"/>
  <c r="AQ87" i="9"/>
  <c r="AR87" i="9"/>
  <c r="AS87" i="9"/>
  <c r="AT87" i="9"/>
  <c r="AU87" i="9"/>
  <c r="AV87" i="9"/>
  <c r="AW87" i="9"/>
  <c r="AX87" i="9"/>
  <c r="AO88" i="9"/>
  <c r="AP88" i="9"/>
  <c r="AQ88" i="9"/>
  <c r="AR88" i="9"/>
  <c r="AS88" i="9"/>
  <c r="AT88" i="9"/>
  <c r="AU88" i="9"/>
  <c r="AV88" i="9"/>
  <c r="AW88" i="9"/>
  <c r="AX88" i="9"/>
  <c r="AO89" i="9"/>
  <c r="AP89" i="9"/>
  <c r="AQ89" i="9"/>
  <c r="AR89" i="9"/>
  <c r="AS89" i="9"/>
  <c r="AT89" i="9"/>
  <c r="AU89" i="9"/>
  <c r="AV89" i="9"/>
  <c r="AW89" i="9"/>
  <c r="AX89" i="9"/>
  <c r="AO90" i="9"/>
  <c r="AP90" i="9"/>
  <c r="AQ90" i="9"/>
  <c r="AR90" i="9"/>
  <c r="AS90" i="9"/>
  <c r="AT90" i="9"/>
  <c r="AU90" i="9"/>
  <c r="AV90" i="9"/>
  <c r="AW90" i="9"/>
  <c r="AX90" i="9"/>
  <c r="AO91" i="9"/>
  <c r="AP91" i="9"/>
  <c r="AQ91" i="9"/>
  <c r="AR91" i="9"/>
  <c r="AS91" i="9"/>
  <c r="AT91" i="9"/>
  <c r="AU91" i="9"/>
  <c r="AV91" i="9"/>
  <c r="AW91" i="9"/>
  <c r="AX91" i="9"/>
  <c r="AM86" i="9"/>
  <c r="AN86" i="9"/>
  <c r="AM87" i="9"/>
  <c r="AN87" i="9"/>
  <c r="AM88" i="9"/>
  <c r="AN88" i="9"/>
  <c r="AM89" i="9"/>
  <c r="AN89" i="9"/>
  <c r="AM90" i="9"/>
  <c r="AN90" i="9"/>
  <c r="AM91" i="9"/>
  <c r="AN91" i="9"/>
  <c r="AV73" i="9"/>
  <c r="AW73" i="9"/>
  <c r="AX73" i="9"/>
  <c r="AY73" i="9"/>
  <c r="AZ73" i="9"/>
  <c r="BA73" i="9"/>
  <c r="BB73" i="9"/>
  <c r="BC73" i="9"/>
  <c r="BD73" i="9"/>
  <c r="BE73" i="9"/>
  <c r="AV74" i="9"/>
  <c r="AW74" i="9"/>
  <c r="AX74" i="9"/>
  <c r="AY74" i="9"/>
  <c r="AZ74" i="9"/>
  <c r="BA74" i="9"/>
  <c r="BB74" i="9"/>
  <c r="BC74" i="9"/>
  <c r="BD74" i="9"/>
  <c r="BE74" i="9"/>
  <c r="AV75" i="9"/>
  <c r="AW75" i="9"/>
  <c r="AX75" i="9"/>
  <c r="AY75" i="9"/>
  <c r="AZ75" i="9"/>
  <c r="BA75" i="9"/>
  <c r="BB75" i="9"/>
  <c r="BC75" i="9"/>
  <c r="BD75" i="9"/>
  <c r="BE75" i="9"/>
  <c r="AV76" i="9"/>
  <c r="AW76" i="9"/>
  <c r="AX76" i="9"/>
  <c r="AY76" i="9"/>
  <c r="AZ76" i="9"/>
  <c r="BA76" i="9"/>
  <c r="BB76" i="9"/>
  <c r="BC76" i="9"/>
  <c r="BD76" i="9"/>
  <c r="BE76" i="9"/>
  <c r="AV77" i="9"/>
  <c r="AW77" i="9"/>
  <c r="AX77" i="9"/>
  <c r="AY77" i="9"/>
  <c r="AZ77" i="9"/>
  <c r="BA77" i="9"/>
  <c r="BB77" i="9"/>
  <c r="BC77" i="9"/>
  <c r="BD77" i="9"/>
  <c r="BE77" i="9"/>
  <c r="AV78" i="9"/>
  <c r="AW78" i="9"/>
  <c r="AX78" i="9"/>
  <c r="AY78" i="9"/>
  <c r="AZ78" i="9"/>
  <c r="BA78" i="9"/>
  <c r="BB78" i="9"/>
  <c r="BC78" i="9"/>
  <c r="BD78" i="9"/>
  <c r="BE78" i="9"/>
  <c r="BH2321" i="10" l="1"/>
  <c r="BH2317" i="10"/>
  <c r="AG314" i="10"/>
  <c r="B321" i="10" s="1"/>
  <c r="AQ78" i="9"/>
  <c r="AH1002" i="10"/>
  <c r="AI1002" i="10" s="1"/>
  <c r="AH994" i="10"/>
  <c r="AI994" i="10" s="1"/>
  <c r="AH986" i="10"/>
  <c r="AI986" i="10" s="1"/>
  <c r="AH978" i="10"/>
  <c r="AI978" i="10" s="1"/>
  <c r="AH970" i="10"/>
  <c r="AI970" i="10" s="1"/>
  <c r="AS970" i="10"/>
  <c r="AH962" i="10"/>
  <c r="AI962" i="10" s="1"/>
  <c r="AS962" i="10"/>
  <c r="AH954" i="10"/>
  <c r="AI954" i="10" s="1"/>
  <c r="AS954" i="10" s="1"/>
  <c r="AH946" i="10"/>
  <c r="AI946" i="10" s="1"/>
  <c r="AH938" i="10"/>
  <c r="AI938" i="10" s="1"/>
  <c r="AS938" i="10" s="1"/>
  <c r="AH930" i="10"/>
  <c r="AI930" i="10" s="1"/>
  <c r="AH922" i="10"/>
  <c r="AI922" i="10" s="1"/>
  <c r="AH914" i="10"/>
  <c r="AI914" i="10" s="1"/>
  <c r="AS914" i="10" s="1"/>
  <c r="AH906" i="10"/>
  <c r="AI906" i="10" s="1"/>
  <c r="AS906" i="10" s="1"/>
  <c r="AH898" i="10"/>
  <c r="AI898" i="10" s="1"/>
  <c r="AS898" i="10" s="1"/>
  <c r="AH890" i="10"/>
  <c r="AI890" i="10" s="1"/>
  <c r="AH969" i="10"/>
  <c r="AI969" i="10" s="1"/>
  <c r="AS969" i="10" s="1"/>
  <c r="AH961" i="10"/>
  <c r="AI961" i="10" s="1"/>
  <c r="AH953" i="10"/>
  <c r="AI953" i="10" s="1"/>
  <c r="AH945" i="10"/>
  <c r="AI945" i="10" s="1"/>
  <c r="AS945" i="10" s="1"/>
  <c r="AH937" i="10"/>
  <c r="AI937" i="10" s="1"/>
  <c r="AS937" i="10" s="1"/>
  <c r="AH929" i="10"/>
  <c r="AI929" i="10" s="1"/>
  <c r="AH921" i="10"/>
  <c r="AI921" i="10" s="1"/>
  <c r="AH913" i="10"/>
  <c r="AI913" i="10" s="1"/>
  <c r="AS913" i="10" s="1"/>
  <c r="AH905" i="10"/>
  <c r="AI905" i="10" s="1"/>
  <c r="AS905" i="10" s="1"/>
  <c r="AH897" i="10"/>
  <c r="AI897" i="10" s="1"/>
  <c r="AH889" i="10"/>
  <c r="AI889" i="10" s="1"/>
  <c r="AS1000" i="10"/>
  <c r="AS992" i="10"/>
  <c r="AS984" i="10"/>
  <c r="AS976" i="10"/>
  <c r="AH968" i="10"/>
  <c r="AI968" i="10" s="1"/>
  <c r="AH960" i="10"/>
  <c r="AI960" i="10" s="1"/>
  <c r="AH952" i="10"/>
  <c r="AI952" i="10" s="1"/>
  <c r="AH944" i="10"/>
  <c r="AI944" i="10" s="1"/>
  <c r="AH936" i="10"/>
  <c r="AI936" i="10" s="1"/>
  <c r="AH928" i="10"/>
  <c r="AI928" i="10" s="1"/>
  <c r="AH920" i="10"/>
  <c r="AI920" i="10" s="1"/>
  <c r="AS920" i="10" s="1"/>
  <c r="AH912" i="10"/>
  <c r="AI912" i="10" s="1"/>
  <c r="AH904" i="10"/>
  <c r="AI904" i="10" s="1"/>
  <c r="AH896" i="10"/>
  <c r="AI896" i="10" s="1"/>
  <c r="AH888" i="10"/>
  <c r="AI888" i="10" s="1"/>
  <c r="AS975" i="10"/>
  <c r="AH967" i="10"/>
  <c r="AI967" i="10" s="1"/>
  <c r="AH959" i="10"/>
  <c r="AI959" i="10" s="1"/>
  <c r="AH951" i="10"/>
  <c r="AI951" i="10" s="1"/>
  <c r="AS951" i="10" s="1"/>
  <c r="AH943" i="10"/>
  <c r="AI943" i="10" s="1"/>
  <c r="AS943" i="10" s="1"/>
  <c r="AH935" i="10"/>
  <c r="AI935" i="10" s="1"/>
  <c r="AS935" i="10" s="1"/>
  <c r="AH927" i="10"/>
  <c r="AI927" i="10" s="1"/>
  <c r="AH919" i="10"/>
  <c r="AI919" i="10" s="1"/>
  <c r="AH911" i="10"/>
  <c r="AI911" i="10" s="1"/>
  <c r="AH903" i="10"/>
  <c r="AI903" i="10" s="1"/>
  <c r="AH895" i="10"/>
  <c r="AI895" i="10" s="1"/>
  <c r="AH887" i="10"/>
  <c r="AI887" i="10" s="1"/>
  <c r="AS887" i="10" s="1"/>
  <c r="AH999" i="10"/>
  <c r="AI999" i="10" s="1"/>
  <c r="AH991" i="10"/>
  <c r="AI991" i="10" s="1"/>
  <c r="AH983" i="10"/>
  <c r="AI983" i="10" s="1"/>
  <c r="AS882" i="10"/>
  <c r="AH974" i="10"/>
  <c r="AI974" i="10" s="1"/>
  <c r="AH966" i="10"/>
  <c r="AI966" i="10" s="1"/>
  <c r="AH958" i="10"/>
  <c r="AI958" i="10" s="1"/>
  <c r="AH950" i="10"/>
  <c r="AI950" i="10" s="1"/>
  <c r="AH942" i="10"/>
  <c r="AI942" i="10" s="1"/>
  <c r="AH934" i="10"/>
  <c r="AI934" i="10" s="1"/>
  <c r="AH926" i="10"/>
  <c r="AI926" i="10" s="1"/>
  <c r="AH918" i="10"/>
  <c r="AI918" i="10" s="1"/>
  <c r="AH910" i="10"/>
  <c r="AI910" i="10" s="1"/>
  <c r="AH902" i="10"/>
  <c r="AI902" i="10" s="1"/>
  <c r="AH894" i="10"/>
  <c r="AI894" i="10" s="1"/>
  <c r="AH886" i="10"/>
  <c r="AI886" i="10" s="1"/>
  <c r="AS973" i="10"/>
  <c r="AH965" i="10"/>
  <c r="AI965" i="10" s="1"/>
  <c r="AH957" i="10"/>
  <c r="AI957" i="10" s="1"/>
  <c r="AH949" i="10"/>
  <c r="AI949" i="10" s="1"/>
  <c r="AH941" i="10"/>
  <c r="AI941" i="10" s="1"/>
  <c r="AH933" i="10"/>
  <c r="AI933" i="10" s="1"/>
  <c r="AH925" i="10"/>
  <c r="AI925" i="10" s="1"/>
  <c r="AH917" i="10"/>
  <c r="AI917" i="10" s="1"/>
  <c r="AH909" i="10"/>
  <c r="AI909" i="10" s="1"/>
  <c r="AH901" i="10"/>
  <c r="AI901" i="10" s="1"/>
  <c r="AH893" i="10"/>
  <c r="AI893" i="10" s="1"/>
  <c r="AH885" i="10"/>
  <c r="AI885" i="10" s="1"/>
  <c r="AH998" i="10"/>
  <c r="AI998" i="10" s="1"/>
  <c r="AH990" i="10"/>
  <c r="AI990" i="10" s="1"/>
  <c r="AH982" i="10"/>
  <c r="AI982" i="10" s="1"/>
  <c r="AS996" i="10"/>
  <c r="AS988" i="10"/>
  <c r="AS980" i="10"/>
  <c r="AH972" i="10"/>
  <c r="AI972" i="10" s="1"/>
  <c r="AH964" i="10"/>
  <c r="AI964" i="10" s="1"/>
  <c r="AH956" i="10"/>
  <c r="AI956" i="10" s="1"/>
  <c r="AH948" i="10"/>
  <c r="AI948" i="10" s="1"/>
  <c r="AH940" i="10"/>
  <c r="AI940" i="10" s="1"/>
  <c r="AH932" i="10"/>
  <c r="AI932" i="10" s="1"/>
  <c r="AH924" i="10"/>
  <c r="AI924" i="10" s="1"/>
  <c r="AH916" i="10"/>
  <c r="AI916" i="10" s="1"/>
  <c r="AH908" i="10"/>
  <c r="AI908" i="10" s="1"/>
  <c r="AH900" i="10"/>
  <c r="AI900" i="10" s="1"/>
  <c r="AH892" i="10"/>
  <c r="AI892" i="10" s="1"/>
  <c r="AH884" i="10"/>
  <c r="AI884" i="10" s="1"/>
  <c r="AH977" i="10"/>
  <c r="AI977" i="10" s="1"/>
  <c r="AS995" i="10"/>
  <c r="AS987" i="10"/>
  <c r="AS979" i="10"/>
  <c r="AH971" i="10"/>
  <c r="AI971" i="10" s="1"/>
  <c r="AS971" i="10" s="1"/>
  <c r="AH963" i="10"/>
  <c r="AI963" i="10" s="1"/>
  <c r="AS963" i="10" s="1"/>
  <c r="AH955" i="10"/>
  <c r="AI955" i="10" s="1"/>
  <c r="AH947" i="10"/>
  <c r="AI947" i="10" s="1"/>
  <c r="AH939" i="10"/>
  <c r="AI939" i="10" s="1"/>
  <c r="AS939" i="10" s="1"/>
  <c r="AH931" i="10"/>
  <c r="AI931" i="10" s="1"/>
  <c r="AS931" i="10" s="1"/>
  <c r="AH923" i="10"/>
  <c r="AI923" i="10" s="1"/>
  <c r="AH915" i="10"/>
  <c r="AI915" i="10" s="1"/>
  <c r="AH907" i="10"/>
  <c r="AI907" i="10" s="1"/>
  <c r="AS907" i="10" s="1"/>
  <c r="AH899" i="10"/>
  <c r="AI899" i="10" s="1"/>
  <c r="AS899" i="10" s="1"/>
  <c r="AH891" i="10"/>
  <c r="AI891" i="10" s="1"/>
  <c r="AH883" i="10"/>
  <c r="AI883" i="10" s="1"/>
  <c r="AH1001" i="10"/>
  <c r="AI1001" i="10" s="1"/>
  <c r="AH997" i="10"/>
  <c r="AI997" i="10" s="1"/>
  <c r="AS997" i="10" s="1"/>
  <c r="AH993" i="10"/>
  <c r="AI993" i="10" s="1"/>
  <c r="AH989" i="10"/>
  <c r="AI989" i="10" s="1"/>
  <c r="AH985" i="10"/>
  <c r="AI985" i="10" s="1"/>
  <c r="AH981" i="10"/>
  <c r="AI981" i="10" s="1"/>
  <c r="B42" i="10"/>
  <c r="AL86" i="9"/>
  <c r="AL72" i="9"/>
  <c r="BF79" i="9"/>
  <c r="B79" i="9" s="1"/>
  <c r="AL71" i="9"/>
  <c r="AN92" i="9"/>
  <c r="AI99" i="9" s="1"/>
  <c r="AL87" i="9"/>
  <c r="AX92" i="9"/>
  <c r="AM92" i="9"/>
  <c r="AI98" i="9" s="1"/>
  <c r="B103" i="9" s="1"/>
  <c r="BI92" i="9"/>
  <c r="AI100" i="9" s="1"/>
  <c r="BE79" i="9"/>
  <c r="AR74" i="9" l="1"/>
  <c r="AS78" i="9"/>
  <c r="AS900" i="10"/>
  <c r="AS940" i="10"/>
  <c r="AS901" i="10"/>
  <c r="AS886" i="10"/>
  <c r="AS926" i="10"/>
  <c r="AS967" i="10"/>
  <c r="AS952" i="10"/>
  <c r="AS930" i="10"/>
  <c r="AS908" i="10"/>
  <c r="AS957" i="10"/>
  <c r="AS894" i="10"/>
  <c r="AS982" i="10"/>
  <c r="AS903" i="10"/>
  <c r="AS991" i="10"/>
  <c r="AS964" i="10"/>
  <c r="AS925" i="10"/>
  <c r="AS965" i="10"/>
  <c r="AS950" i="10"/>
  <c r="AS911" i="10"/>
  <c r="AS999" i="10"/>
  <c r="AS946" i="10"/>
  <c r="AS932" i="10"/>
  <c r="AS972" i="10"/>
  <c r="AS893" i="10"/>
  <c r="AS933" i="10"/>
  <c r="AS918" i="10"/>
  <c r="AS958" i="10"/>
  <c r="AS919" i="10"/>
  <c r="AS888" i="10"/>
  <c r="AJ100" i="9"/>
  <c r="AR76" i="9"/>
  <c r="AR78" i="9"/>
  <c r="AS912" i="10"/>
  <c r="AS944" i="10"/>
  <c r="AS978" i="10"/>
  <c r="AS884" i="10"/>
  <c r="AS916" i="10"/>
  <c r="AS948" i="10"/>
  <c r="AS990" i="10"/>
  <c r="AS895" i="10"/>
  <c r="AS927" i="10"/>
  <c r="AS959" i="10"/>
  <c r="AS890" i="10"/>
  <c r="AS922" i="10"/>
  <c r="AS998" i="10"/>
  <c r="AS977" i="10"/>
  <c r="AS986" i="10"/>
  <c r="AS892" i="10"/>
  <c r="AS924" i="10"/>
  <c r="AS956" i="10"/>
  <c r="AS985" i="10"/>
  <c r="AS883" i="10"/>
  <c r="AS915" i="10"/>
  <c r="AS947" i="10"/>
  <c r="AS909" i="10"/>
  <c r="AS941" i="10"/>
  <c r="AS902" i="10"/>
  <c r="AS934" i="10"/>
  <c r="AS966" i="10"/>
  <c r="AS896" i="10"/>
  <c r="AS928" i="10"/>
  <c r="AS960" i="10"/>
  <c r="AS889" i="10"/>
  <c r="AS921" i="10"/>
  <c r="AS953" i="10"/>
  <c r="AS993" i="10"/>
  <c r="AS994" i="10"/>
  <c r="AS981" i="10"/>
  <c r="AS1001" i="10"/>
  <c r="B320" i="10"/>
  <c r="AS891" i="10"/>
  <c r="AS923" i="10"/>
  <c r="AS955" i="10"/>
  <c r="AS885" i="10"/>
  <c r="AS917" i="10"/>
  <c r="AS949" i="10"/>
  <c r="AS989" i="10"/>
  <c r="AS910" i="10"/>
  <c r="AS942" i="10"/>
  <c r="AS974" i="10"/>
  <c r="AS983" i="10"/>
  <c r="AS904" i="10"/>
  <c r="AS936" i="10"/>
  <c r="AS968" i="10"/>
  <c r="AS897" i="10"/>
  <c r="AS929" i="10"/>
  <c r="AS961" i="10"/>
  <c r="AS1002" i="10"/>
  <c r="AJ99" i="9"/>
  <c r="AL92" i="9"/>
  <c r="AJ98" i="9"/>
  <c r="B2343" i="10" l="1"/>
  <c r="AU74" i="9"/>
  <c r="AU75" i="9"/>
  <c r="AU76" i="9"/>
  <c r="AU77" i="9"/>
  <c r="AU78" i="9"/>
  <c r="AT74" i="9"/>
  <c r="AT75" i="9"/>
  <c r="AT76" i="9"/>
  <c r="AT77" i="9"/>
  <c r="B43" i="9"/>
  <c r="AO77" i="9"/>
  <c r="AO72" i="9"/>
  <c r="AO73" i="9"/>
  <c r="AO74" i="9"/>
  <c r="AO75" i="9"/>
  <c r="AO76" i="9"/>
  <c r="B44" i="9"/>
  <c r="B45" i="9"/>
  <c r="BA127" i="8"/>
  <c r="AZ127" i="8"/>
  <c r="AY127" i="8"/>
  <c r="AX127" i="8"/>
  <c r="AW127" i="8"/>
  <c r="AV127" i="8"/>
  <c r="AU127" i="8"/>
  <c r="AT127" i="8"/>
  <c r="BA126" i="8"/>
  <c r="AZ126" i="8"/>
  <c r="AY126" i="8"/>
  <c r="AX126" i="8"/>
  <c r="AW126" i="8"/>
  <c r="AV126" i="8"/>
  <c r="AU126" i="8"/>
  <c r="AT126" i="8"/>
  <c r="AT125" i="8"/>
  <c r="AU125" i="8"/>
  <c r="AV125" i="8"/>
  <c r="AW125" i="8"/>
  <c r="AX125" i="8"/>
  <c r="AY125" i="8"/>
  <c r="AZ125" i="8"/>
  <c r="BA125" i="8"/>
  <c r="AP125" i="8"/>
  <c r="AP126" i="8"/>
  <c r="AP127" i="8"/>
  <c r="AO126" i="8"/>
  <c r="AM125" i="8"/>
  <c r="AN125" i="8"/>
  <c r="AO125" i="8"/>
  <c r="AM126" i="8"/>
  <c r="AN126" i="8"/>
  <c r="AM127" i="8"/>
  <c r="AN127" i="8"/>
  <c r="AO127" i="8"/>
  <c r="AO103" i="8"/>
  <c r="AO101" i="8"/>
  <c r="AO102" i="8"/>
  <c r="AM101" i="8"/>
  <c r="AN101" i="8"/>
  <c r="AM102" i="8"/>
  <c r="AN102" i="8"/>
  <c r="AM103" i="8"/>
  <c r="AN103" i="8"/>
  <c r="AO75" i="8"/>
  <c r="AJ67" i="6"/>
  <c r="B70" i="6" s="1"/>
  <c r="AO76" i="8"/>
  <c r="AO77" i="8"/>
  <c r="AM75" i="8"/>
  <c r="AN75" i="8"/>
  <c r="AM76" i="8"/>
  <c r="AN76" i="8"/>
  <c r="AM77" i="8"/>
  <c r="AN77" i="8"/>
  <c r="AI53" i="8"/>
  <c r="AI54" i="8"/>
  <c r="AI55" i="8"/>
  <c r="AH53" i="8"/>
  <c r="AH54" i="8"/>
  <c r="AH55" i="8"/>
  <c r="AG53" i="8"/>
  <c r="AG54" i="8"/>
  <c r="AG55" i="8"/>
  <c r="AI32" i="8"/>
  <c r="AI31" i="8"/>
  <c r="AI30" i="8"/>
  <c r="AH30" i="8"/>
  <c r="AH31" i="8"/>
  <c r="AH32" i="8"/>
  <c r="AG32" i="8"/>
  <c r="AG31" i="8"/>
  <c r="AG30" i="8"/>
  <c r="I78" i="8"/>
  <c r="AY69" i="7"/>
  <c r="AZ69" i="7" s="1"/>
  <c r="AY70" i="7"/>
  <c r="AZ70" i="7" s="1"/>
  <c r="AY71" i="7"/>
  <c r="AZ71" i="7" s="1"/>
  <c r="AY72" i="7"/>
  <c r="AZ72" i="7" s="1"/>
  <c r="AY73" i="7"/>
  <c r="AZ73" i="7" s="1"/>
  <c r="AY74" i="7"/>
  <c r="AZ74" i="7" s="1"/>
  <c r="AY75" i="7"/>
  <c r="AZ75" i="7" s="1"/>
  <c r="AY76" i="7"/>
  <c r="AZ76" i="7" s="1"/>
  <c r="AY77" i="7"/>
  <c r="AZ77" i="7" s="1"/>
  <c r="AY78" i="7"/>
  <c r="AZ78" i="7" s="1"/>
  <c r="AY79" i="7"/>
  <c r="AZ79" i="7" s="1"/>
  <c r="AY80" i="7"/>
  <c r="AZ80" i="7" s="1"/>
  <c r="AY81" i="7"/>
  <c r="AZ81" i="7" s="1"/>
  <c r="AY82" i="7"/>
  <c r="AZ82" i="7" s="1"/>
  <c r="AY83" i="7"/>
  <c r="AZ83" i="7" s="1"/>
  <c r="AY84" i="7"/>
  <c r="AZ84" i="7" s="1"/>
  <c r="AY85" i="7"/>
  <c r="AZ85" i="7" s="1"/>
  <c r="AY86" i="7"/>
  <c r="AZ86" i="7" s="1"/>
  <c r="AY87" i="7"/>
  <c r="AZ87" i="7" s="1"/>
  <c r="AY88" i="7"/>
  <c r="AZ88" i="7" s="1"/>
  <c r="AY89" i="7"/>
  <c r="AZ89" i="7" s="1"/>
  <c r="AY90" i="7"/>
  <c r="AZ90" i="7" s="1"/>
  <c r="AY91" i="7"/>
  <c r="AZ91" i="7" s="1"/>
  <c r="AY92" i="7"/>
  <c r="AZ92" i="7" s="1"/>
  <c r="AY93" i="7"/>
  <c r="AZ93" i="7" s="1"/>
  <c r="AY94" i="7"/>
  <c r="AZ94" i="7" s="1"/>
  <c r="AY95" i="7"/>
  <c r="AZ95" i="7" s="1"/>
  <c r="AY96" i="7"/>
  <c r="AZ96" i="7" s="1"/>
  <c r="AY97" i="7"/>
  <c r="AZ97" i="7" s="1"/>
  <c r="AY98" i="7"/>
  <c r="AZ98" i="7" s="1"/>
  <c r="AY99" i="7"/>
  <c r="AZ99" i="7" s="1"/>
  <c r="AY100" i="7"/>
  <c r="AZ100" i="7" s="1"/>
  <c r="AY101" i="7"/>
  <c r="AZ101" i="7" s="1"/>
  <c r="AY102" i="7"/>
  <c r="AZ102" i="7" s="1"/>
  <c r="AY103" i="7"/>
  <c r="AZ103" i="7" s="1"/>
  <c r="AY104" i="7"/>
  <c r="AZ104" i="7" s="1"/>
  <c r="AY105" i="7"/>
  <c r="AZ105" i="7" s="1"/>
  <c r="AY106" i="7"/>
  <c r="AZ106" i="7" s="1"/>
  <c r="AY107" i="7"/>
  <c r="AZ107" i="7" s="1"/>
  <c r="AY108" i="7"/>
  <c r="AZ108" i="7" s="1"/>
  <c r="AY109" i="7"/>
  <c r="AZ109" i="7" s="1"/>
  <c r="AY110" i="7"/>
  <c r="AZ110" i="7" s="1"/>
  <c r="AY111" i="7"/>
  <c r="AZ111" i="7" s="1"/>
  <c r="AY112" i="7"/>
  <c r="AZ112" i="7" s="1"/>
  <c r="AY113" i="7"/>
  <c r="AZ113" i="7" s="1"/>
  <c r="AY114" i="7"/>
  <c r="AZ114" i="7" s="1"/>
  <c r="AY115" i="7"/>
  <c r="AZ115" i="7" s="1"/>
  <c r="AY116" i="7"/>
  <c r="AZ116" i="7" s="1"/>
  <c r="AY117" i="7"/>
  <c r="AZ117" i="7" s="1"/>
  <c r="AY118" i="7"/>
  <c r="AZ118" i="7" s="1"/>
  <c r="AY119" i="7"/>
  <c r="AZ119" i="7" s="1"/>
  <c r="AY120" i="7"/>
  <c r="AZ120" i="7" s="1"/>
  <c r="AY121" i="7"/>
  <c r="AZ121" i="7" s="1"/>
  <c r="AY122" i="7"/>
  <c r="AZ122" i="7" s="1"/>
  <c r="AY123" i="7"/>
  <c r="AZ123" i="7" s="1"/>
  <c r="AY124" i="7"/>
  <c r="AZ124" i="7" s="1"/>
  <c r="AY125" i="7"/>
  <c r="AZ125" i="7" s="1"/>
  <c r="AY126" i="7"/>
  <c r="AZ126" i="7" s="1"/>
  <c r="AY127" i="7"/>
  <c r="AZ127" i="7" s="1"/>
  <c r="AY128" i="7"/>
  <c r="AZ128" i="7" s="1"/>
  <c r="AY129" i="7"/>
  <c r="AZ129" i="7" s="1"/>
  <c r="AY130" i="7"/>
  <c r="AZ130" i="7" s="1"/>
  <c r="AY131" i="7"/>
  <c r="AZ131" i="7" s="1"/>
  <c r="AY132" i="7"/>
  <c r="AZ132" i="7" s="1"/>
  <c r="AY133" i="7"/>
  <c r="AZ133" i="7" s="1"/>
  <c r="AY134" i="7"/>
  <c r="AZ134" i="7" s="1"/>
  <c r="AY135" i="7"/>
  <c r="AZ135" i="7" s="1"/>
  <c r="AY136" i="7"/>
  <c r="AZ136" i="7" s="1"/>
  <c r="AY137" i="7"/>
  <c r="AZ137" i="7" s="1"/>
  <c r="AY138" i="7"/>
  <c r="AZ138" i="7" s="1"/>
  <c r="AY139" i="7"/>
  <c r="AZ139" i="7" s="1"/>
  <c r="AY140" i="7"/>
  <c r="AZ140" i="7" s="1"/>
  <c r="AY141" i="7"/>
  <c r="AZ141" i="7" s="1"/>
  <c r="AY142" i="7"/>
  <c r="AZ142" i="7" s="1"/>
  <c r="AY143" i="7"/>
  <c r="AZ143" i="7" s="1"/>
  <c r="AY144" i="7"/>
  <c r="AZ144" i="7" s="1"/>
  <c r="AY145" i="7"/>
  <c r="AZ145" i="7" s="1"/>
  <c r="AY146" i="7"/>
  <c r="AZ146" i="7" s="1"/>
  <c r="AY147" i="7"/>
  <c r="AZ147" i="7" s="1"/>
  <c r="AY148" i="7"/>
  <c r="AZ148" i="7" s="1"/>
  <c r="AY149" i="7"/>
  <c r="AZ149" i="7" s="1"/>
  <c r="AY150" i="7"/>
  <c r="AZ150" i="7" s="1"/>
  <c r="AY151" i="7"/>
  <c r="AZ151" i="7" s="1"/>
  <c r="AY152" i="7"/>
  <c r="AZ152" i="7" s="1"/>
  <c r="AY153" i="7"/>
  <c r="AZ153" i="7" s="1"/>
  <c r="AY154" i="7"/>
  <c r="AZ154" i="7" s="1"/>
  <c r="AY155" i="7"/>
  <c r="AZ155" i="7" s="1"/>
  <c r="AY156" i="7"/>
  <c r="AZ156" i="7" s="1"/>
  <c r="AY157" i="7"/>
  <c r="AZ157" i="7" s="1"/>
  <c r="AY158" i="7"/>
  <c r="AZ158" i="7" s="1"/>
  <c r="AY159" i="7"/>
  <c r="AZ159" i="7" s="1"/>
  <c r="AY160" i="7"/>
  <c r="AZ160" i="7" s="1"/>
  <c r="AY161" i="7"/>
  <c r="AZ161" i="7" s="1"/>
  <c r="AY162" i="7"/>
  <c r="AZ162" i="7" s="1"/>
  <c r="AY163" i="7"/>
  <c r="AZ163" i="7" s="1"/>
  <c r="AY164" i="7"/>
  <c r="AZ164" i="7" s="1"/>
  <c r="AY165" i="7"/>
  <c r="AZ165" i="7" s="1"/>
  <c r="AY166" i="7"/>
  <c r="AZ166" i="7" s="1"/>
  <c r="AY167" i="7"/>
  <c r="AZ167" i="7"/>
  <c r="AH33" i="8" l="1"/>
  <c r="B40" i="8" s="1"/>
  <c r="AI33" i="8"/>
  <c r="B38" i="8" s="1"/>
  <c r="AZ168" i="7"/>
  <c r="AO78" i="9"/>
  <c r="B93" i="9" s="1"/>
  <c r="AT79" i="9"/>
  <c r="AI96" i="9" s="1"/>
  <c r="AU79" i="9"/>
  <c r="AI97" i="9" s="1"/>
  <c r="AQ167" i="7"/>
  <c r="AQ69" i="7"/>
  <c r="AR69" i="7"/>
  <c r="AS69" i="7"/>
  <c r="AQ70" i="7"/>
  <c r="AR70" i="7"/>
  <c r="AS70" i="7"/>
  <c r="AQ71" i="7"/>
  <c r="AR71" i="7"/>
  <c r="AS71" i="7"/>
  <c r="AQ72" i="7"/>
  <c r="AR72" i="7"/>
  <c r="AS72" i="7"/>
  <c r="AQ73" i="7"/>
  <c r="AR73" i="7"/>
  <c r="AS73" i="7"/>
  <c r="AQ74" i="7"/>
  <c r="AR74" i="7"/>
  <c r="AS74" i="7"/>
  <c r="AQ75" i="7"/>
  <c r="AR75" i="7"/>
  <c r="AS75" i="7"/>
  <c r="AQ76" i="7"/>
  <c r="AR76" i="7"/>
  <c r="AS76" i="7"/>
  <c r="AQ77" i="7"/>
  <c r="AR77" i="7"/>
  <c r="AS77" i="7"/>
  <c r="AQ78" i="7"/>
  <c r="AR78" i="7"/>
  <c r="AS78" i="7"/>
  <c r="AQ79" i="7"/>
  <c r="AR79" i="7"/>
  <c r="AS79" i="7"/>
  <c r="AQ80" i="7"/>
  <c r="AR80" i="7"/>
  <c r="AS80" i="7"/>
  <c r="AQ81" i="7"/>
  <c r="AR81" i="7"/>
  <c r="AS81" i="7"/>
  <c r="AQ82" i="7"/>
  <c r="AR82" i="7"/>
  <c r="AS82" i="7"/>
  <c r="AQ83" i="7"/>
  <c r="AR83" i="7"/>
  <c r="AS83" i="7"/>
  <c r="AQ84" i="7"/>
  <c r="AR84" i="7"/>
  <c r="AS84" i="7"/>
  <c r="AQ85" i="7"/>
  <c r="AR85" i="7"/>
  <c r="AS85" i="7"/>
  <c r="AQ86" i="7"/>
  <c r="AR86" i="7"/>
  <c r="AS86" i="7"/>
  <c r="AQ87" i="7"/>
  <c r="AR87" i="7"/>
  <c r="AS87" i="7"/>
  <c r="AQ88" i="7"/>
  <c r="AR88" i="7"/>
  <c r="AS88" i="7"/>
  <c r="AQ89" i="7"/>
  <c r="AR89" i="7"/>
  <c r="AS89" i="7"/>
  <c r="AQ90" i="7"/>
  <c r="AR90" i="7"/>
  <c r="AS90" i="7"/>
  <c r="AQ91" i="7"/>
  <c r="AR91" i="7"/>
  <c r="AS91" i="7"/>
  <c r="AQ92" i="7"/>
  <c r="AR92" i="7"/>
  <c r="AS92" i="7"/>
  <c r="AQ93" i="7"/>
  <c r="AR93" i="7"/>
  <c r="AS93" i="7"/>
  <c r="AQ94" i="7"/>
  <c r="AR94" i="7"/>
  <c r="AS94" i="7"/>
  <c r="AQ95" i="7"/>
  <c r="AR95" i="7"/>
  <c r="AS95" i="7"/>
  <c r="AQ96" i="7"/>
  <c r="AR96" i="7"/>
  <c r="AS96" i="7"/>
  <c r="AQ97" i="7"/>
  <c r="AR97" i="7"/>
  <c r="AS97" i="7"/>
  <c r="AQ98" i="7"/>
  <c r="AR98" i="7"/>
  <c r="AS98" i="7"/>
  <c r="AQ99" i="7"/>
  <c r="AR99" i="7"/>
  <c r="AS99" i="7"/>
  <c r="AQ100" i="7"/>
  <c r="AR100" i="7"/>
  <c r="AS100" i="7"/>
  <c r="AQ101" i="7"/>
  <c r="AR101" i="7"/>
  <c r="AS101" i="7"/>
  <c r="AQ102" i="7"/>
  <c r="AR102" i="7"/>
  <c r="AS102" i="7"/>
  <c r="AQ103" i="7"/>
  <c r="AR103" i="7"/>
  <c r="AS103" i="7"/>
  <c r="AQ104" i="7"/>
  <c r="AR104" i="7"/>
  <c r="AS104" i="7"/>
  <c r="AQ105" i="7"/>
  <c r="AR105" i="7"/>
  <c r="AS105" i="7"/>
  <c r="AQ106" i="7"/>
  <c r="AR106" i="7"/>
  <c r="AS106" i="7"/>
  <c r="AQ107" i="7"/>
  <c r="AR107" i="7"/>
  <c r="AS107" i="7"/>
  <c r="AQ108" i="7"/>
  <c r="AR108" i="7"/>
  <c r="AS108" i="7"/>
  <c r="AQ109" i="7"/>
  <c r="AR109" i="7"/>
  <c r="AS109" i="7"/>
  <c r="AQ110" i="7"/>
  <c r="AR110" i="7"/>
  <c r="AS110" i="7"/>
  <c r="AQ111" i="7"/>
  <c r="AR111" i="7"/>
  <c r="AS111" i="7"/>
  <c r="AQ112" i="7"/>
  <c r="AR112" i="7"/>
  <c r="AS112" i="7"/>
  <c r="AQ113" i="7"/>
  <c r="AR113" i="7"/>
  <c r="AS113" i="7"/>
  <c r="AQ114" i="7"/>
  <c r="AR114" i="7"/>
  <c r="AS114" i="7"/>
  <c r="AQ115" i="7"/>
  <c r="AR115" i="7"/>
  <c r="AS115" i="7"/>
  <c r="AQ116" i="7"/>
  <c r="AR116" i="7"/>
  <c r="AS116" i="7"/>
  <c r="AQ117" i="7"/>
  <c r="AR117" i="7"/>
  <c r="AS117" i="7"/>
  <c r="AQ118" i="7"/>
  <c r="AR118" i="7"/>
  <c r="AS118" i="7"/>
  <c r="AQ119" i="7"/>
  <c r="AR119" i="7"/>
  <c r="AS119" i="7"/>
  <c r="AQ120" i="7"/>
  <c r="AR120" i="7"/>
  <c r="AS120" i="7"/>
  <c r="AQ121" i="7"/>
  <c r="AR121" i="7"/>
  <c r="AS121" i="7"/>
  <c r="AQ122" i="7"/>
  <c r="AR122" i="7"/>
  <c r="AS122" i="7"/>
  <c r="AQ123" i="7"/>
  <c r="AR123" i="7"/>
  <c r="AS123" i="7"/>
  <c r="AQ124" i="7"/>
  <c r="AR124" i="7"/>
  <c r="AS124" i="7"/>
  <c r="AQ125" i="7"/>
  <c r="AR125" i="7"/>
  <c r="AS125" i="7"/>
  <c r="AQ126" i="7"/>
  <c r="AR126" i="7"/>
  <c r="AS126" i="7"/>
  <c r="AQ127" i="7"/>
  <c r="AR127" i="7"/>
  <c r="AS127" i="7"/>
  <c r="AQ128" i="7"/>
  <c r="AR128" i="7"/>
  <c r="AS128" i="7"/>
  <c r="AQ129" i="7"/>
  <c r="AR129" i="7"/>
  <c r="AS129" i="7"/>
  <c r="AQ130" i="7"/>
  <c r="AR130" i="7"/>
  <c r="AS130" i="7"/>
  <c r="AQ131" i="7"/>
  <c r="AR131" i="7"/>
  <c r="AS131" i="7"/>
  <c r="AQ132" i="7"/>
  <c r="AR132" i="7"/>
  <c r="AS132" i="7"/>
  <c r="AQ133" i="7"/>
  <c r="AR133" i="7"/>
  <c r="AS133" i="7"/>
  <c r="AQ134" i="7"/>
  <c r="AR134" i="7"/>
  <c r="AS134" i="7"/>
  <c r="AQ135" i="7"/>
  <c r="AR135" i="7"/>
  <c r="AS135" i="7"/>
  <c r="AQ136" i="7"/>
  <c r="AR136" i="7"/>
  <c r="AS136" i="7"/>
  <c r="AQ137" i="7"/>
  <c r="AR137" i="7"/>
  <c r="AS137" i="7"/>
  <c r="AQ138" i="7"/>
  <c r="AR138" i="7"/>
  <c r="AS138" i="7"/>
  <c r="AQ139" i="7"/>
  <c r="AR139" i="7"/>
  <c r="AS139" i="7"/>
  <c r="AQ140" i="7"/>
  <c r="AR140" i="7"/>
  <c r="AS140" i="7"/>
  <c r="AQ141" i="7"/>
  <c r="AR141" i="7"/>
  <c r="AS141" i="7"/>
  <c r="AQ142" i="7"/>
  <c r="AR142" i="7"/>
  <c r="AS142" i="7"/>
  <c r="AQ143" i="7"/>
  <c r="AR143" i="7"/>
  <c r="AS143" i="7"/>
  <c r="AQ144" i="7"/>
  <c r="AR144" i="7"/>
  <c r="AS144" i="7"/>
  <c r="AQ145" i="7"/>
  <c r="AR145" i="7"/>
  <c r="AS145" i="7"/>
  <c r="AQ146" i="7"/>
  <c r="AR146" i="7"/>
  <c r="AS146" i="7"/>
  <c r="AQ147" i="7"/>
  <c r="AR147" i="7"/>
  <c r="AS147" i="7"/>
  <c r="AQ148" i="7"/>
  <c r="AR148" i="7"/>
  <c r="AS148" i="7"/>
  <c r="AQ149" i="7"/>
  <c r="AR149" i="7"/>
  <c r="AS149" i="7"/>
  <c r="AQ150" i="7"/>
  <c r="AR150" i="7"/>
  <c r="AS150" i="7"/>
  <c r="AQ151" i="7"/>
  <c r="AR151" i="7"/>
  <c r="AS151" i="7"/>
  <c r="AQ152" i="7"/>
  <c r="AR152" i="7"/>
  <c r="AS152" i="7"/>
  <c r="AQ153" i="7"/>
  <c r="AR153" i="7"/>
  <c r="AS153" i="7"/>
  <c r="AQ154" i="7"/>
  <c r="AR154" i="7"/>
  <c r="AS154" i="7"/>
  <c r="AQ155" i="7"/>
  <c r="AR155" i="7"/>
  <c r="AS155" i="7"/>
  <c r="AQ156" i="7"/>
  <c r="AR156" i="7"/>
  <c r="AS156" i="7"/>
  <c r="AQ157" i="7"/>
  <c r="AR157" i="7"/>
  <c r="AS157" i="7"/>
  <c r="AQ158" i="7"/>
  <c r="AR158" i="7"/>
  <c r="AS158" i="7"/>
  <c r="AQ159" i="7"/>
  <c r="AR159" i="7"/>
  <c r="AS159" i="7"/>
  <c r="AQ160" i="7"/>
  <c r="AR160" i="7"/>
  <c r="AS160" i="7"/>
  <c r="AQ161" i="7"/>
  <c r="AR161" i="7"/>
  <c r="AS161" i="7"/>
  <c r="AQ162" i="7"/>
  <c r="AR162" i="7"/>
  <c r="AS162" i="7"/>
  <c r="AQ163" i="7"/>
  <c r="AR163" i="7"/>
  <c r="AS163" i="7"/>
  <c r="AQ164" i="7"/>
  <c r="AR164" i="7"/>
  <c r="AS164" i="7"/>
  <c r="AQ165" i="7"/>
  <c r="AR165" i="7"/>
  <c r="AS165" i="7"/>
  <c r="AQ166" i="7"/>
  <c r="AR166" i="7"/>
  <c r="AS166" i="7"/>
  <c r="AR167" i="7"/>
  <c r="AS167" i="7"/>
  <c r="AN69" i="7"/>
  <c r="AO69" i="7"/>
  <c r="AP69" i="7"/>
  <c r="AN70" i="7"/>
  <c r="AO70" i="7"/>
  <c r="AP70" i="7"/>
  <c r="AN71" i="7"/>
  <c r="AO71" i="7"/>
  <c r="AP71" i="7"/>
  <c r="AN72" i="7"/>
  <c r="AO72" i="7"/>
  <c r="AP72" i="7"/>
  <c r="AN73" i="7"/>
  <c r="AO73" i="7"/>
  <c r="AP73" i="7"/>
  <c r="AN74" i="7"/>
  <c r="AO74" i="7"/>
  <c r="AP74" i="7"/>
  <c r="AN75" i="7"/>
  <c r="AO75" i="7"/>
  <c r="AP75" i="7"/>
  <c r="AN76" i="7"/>
  <c r="AO76" i="7"/>
  <c r="AP76" i="7"/>
  <c r="AN77" i="7"/>
  <c r="AO77" i="7"/>
  <c r="AP77" i="7"/>
  <c r="AN78" i="7"/>
  <c r="AO78" i="7"/>
  <c r="AP78" i="7"/>
  <c r="AN79" i="7"/>
  <c r="AO79" i="7"/>
  <c r="AP79" i="7"/>
  <c r="AN80" i="7"/>
  <c r="AO80" i="7"/>
  <c r="AP80" i="7"/>
  <c r="AN81" i="7"/>
  <c r="AO81" i="7"/>
  <c r="AP81" i="7"/>
  <c r="AN82" i="7"/>
  <c r="AO82" i="7"/>
  <c r="AP82" i="7"/>
  <c r="AN83" i="7"/>
  <c r="AO83" i="7"/>
  <c r="AP83" i="7"/>
  <c r="AN84" i="7"/>
  <c r="AO84" i="7"/>
  <c r="AP84" i="7"/>
  <c r="AN85" i="7"/>
  <c r="AO85" i="7"/>
  <c r="AP85" i="7"/>
  <c r="AN86" i="7"/>
  <c r="AO86" i="7"/>
  <c r="AP86" i="7"/>
  <c r="AN87" i="7"/>
  <c r="AO87" i="7"/>
  <c r="AP87" i="7"/>
  <c r="AN88" i="7"/>
  <c r="AO88" i="7"/>
  <c r="AP88" i="7"/>
  <c r="AN89" i="7"/>
  <c r="AO89" i="7"/>
  <c r="AP89" i="7"/>
  <c r="AN90" i="7"/>
  <c r="AO90" i="7"/>
  <c r="AP90" i="7"/>
  <c r="AN91" i="7"/>
  <c r="AO91" i="7"/>
  <c r="AP91" i="7"/>
  <c r="AN92" i="7"/>
  <c r="AO92" i="7"/>
  <c r="AP92" i="7"/>
  <c r="AN93" i="7"/>
  <c r="AO93" i="7"/>
  <c r="AP93" i="7"/>
  <c r="AN94" i="7"/>
  <c r="AO94" i="7"/>
  <c r="AP94" i="7"/>
  <c r="AN95" i="7"/>
  <c r="AO95" i="7"/>
  <c r="AP95" i="7"/>
  <c r="AN96" i="7"/>
  <c r="AO96" i="7"/>
  <c r="AP96" i="7"/>
  <c r="AN97" i="7"/>
  <c r="AO97" i="7"/>
  <c r="AP97" i="7"/>
  <c r="AN98" i="7"/>
  <c r="AO98" i="7"/>
  <c r="AP98" i="7"/>
  <c r="AN99" i="7"/>
  <c r="AO99" i="7"/>
  <c r="AP99" i="7"/>
  <c r="AN100" i="7"/>
  <c r="AO100" i="7"/>
  <c r="AP100" i="7"/>
  <c r="AN101" i="7"/>
  <c r="AO101" i="7"/>
  <c r="AP101" i="7"/>
  <c r="AN102" i="7"/>
  <c r="AO102" i="7"/>
  <c r="AP102" i="7"/>
  <c r="AN103" i="7"/>
  <c r="AO103" i="7"/>
  <c r="AP103" i="7"/>
  <c r="AN104" i="7"/>
  <c r="AO104" i="7"/>
  <c r="AP104" i="7"/>
  <c r="AN105" i="7"/>
  <c r="AO105" i="7"/>
  <c r="AP105" i="7"/>
  <c r="AN106" i="7"/>
  <c r="AO106" i="7"/>
  <c r="AP106" i="7"/>
  <c r="AN107" i="7"/>
  <c r="AO107" i="7"/>
  <c r="AP107" i="7"/>
  <c r="AN108" i="7"/>
  <c r="AO108" i="7"/>
  <c r="AP108" i="7"/>
  <c r="AN109" i="7"/>
  <c r="AO109" i="7"/>
  <c r="AP109" i="7"/>
  <c r="AN110" i="7"/>
  <c r="AO110" i="7"/>
  <c r="AP110" i="7"/>
  <c r="AN111" i="7"/>
  <c r="AO111" i="7"/>
  <c r="AP111" i="7"/>
  <c r="AN112" i="7"/>
  <c r="AO112" i="7"/>
  <c r="AP112" i="7"/>
  <c r="AN113" i="7"/>
  <c r="AO113" i="7"/>
  <c r="AP113" i="7"/>
  <c r="AN114" i="7"/>
  <c r="AO114" i="7"/>
  <c r="AP114" i="7"/>
  <c r="AN115" i="7"/>
  <c r="AO115" i="7"/>
  <c r="AP115" i="7"/>
  <c r="AN116" i="7"/>
  <c r="AO116" i="7"/>
  <c r="AP116" i="7"/>
  <c r="AN117" i="7"/>
  <c r="AO117" i="7"/>
  <c r="AP117" i="7"/>
  <c r="AN118" i="7"/>
  <c r="AO118" i="7"/>
  <c r="AP118" i="7"/>
  <c r="AN119" i="7"/>
  <c r="AO119" i="7"/>
  <c r="AP119" i="7"/>
  <c r="AN120" i="7"/>
  <c r="AO120" i="7"/>
  <c r="AP120" i="7"/>
  <c r="AN121" i="7"/>
  <c r="AO121" i="7"/>
  <c r="AP121" i="7"/>
  <c r="AN122" i="7"/>
  <c r="AO122" i="7"/>
  <c r="AP122" i="7"/>
  <c r="AN123" i="7"/>
  <c r="AO123" i="7"/>
  <c r="AP123" i="7"/>
  <c r="AN124" i="7"/>
  <c r="AO124" i="7"/>
  <c r="AP124" i="7"/>
  <c r="AN125" i="7"/>
  <c r="AO125" i="7"/>
  <c r="AP125" i="7"/>
  <c r="AN126" i="7"/>
  <c r="AO126" i="7"/>
  <c r="AP126" i="7"/>
  <c r="AN127" i="7"/>
  <c r="AO127" i="7"/>
  <c r="AP127" i="7"/>
  <c r="AN128" i="7"/>
  <c r="AO128" i="7"/>
  <c r="AP128" i="7"/>
  <c r="AN129" i="7"/>
  <c r="AO129" i="7"/>
  <c r="AP129" i="7"/>
  <c r="AN130" i="7"/>
  <c r="AO130" i="7"/>
  <c r="AP130" i="7"/>
  <c r="AN131" i="7"/>
  <c r="AO131" i="7"/>
  <c r="AP131" i="7"/>
  <c r="AN132" i="7"/>
  <c r="AO132" i="7"/>
  <c r="AP132" i="7"/>
  <c r="AN133" i="7"/>
  <c r="AO133" i="7"/>
  <c r="AP133" i="7"/>
  <c r="AN134" i="7"/>
  <c r="AO134" i="7"/>
  <c r="AP134" i="7"/>
  <c r="AN135" i="7"/>
  <c r="AO135" i="7"/>
  <c r="AP135" i="7"/>
  <c r="AN136" i="7"/>
  <c r="AO136" i="7"/>
  <c r="AP136" i="7"/>
  <c r="AN137" i="7"/>
  <c r="AO137" i="7"/>
  <c r="AP137" i="7"/>
  <c r="AN138" i="7"/>
  <c r="AO138" i="7"/>
  <c r="AP138" i="7"/>
  <c r="AN139" i="7"/>
  <c r="AO139" i="7"/>
  <c r="AP139" i="7"/>
  <c r="AN140" i="7"/>
  <c r="AO140" i="7"/>
  <c r="AP140" i="7"/>
  <c r="AN141" i="7"/>
  <c r="AO141" i="7"/>
  <c r="AP141" i="7"/>
  <c r="AN142" i="7"/>
  <c r="AO142" i="7"/>
  <c r="AP142" i="7"/>
  <c r="AN143" i="7"/>
  <c r="AO143" i="7"/>
  <c r="AP143" i="7"/>
  <c r="AN144" i="7"/>
  <c r="AO144" i="7"/>
  <c r="AP144" i="7"/>
  <c r="AN145" i="7"/>
  <c r="AO145" i="7"/>
  <c r="AP145" i="7"/>
  <c r="AN146" i="7"/>
  <c r="AO146" i="7"/>
  <c r="AP146" i="7"/>
  <c r="AN147" i="7"/>
  <c r="AO147" i="7"/>
  <c r="AP147" i="7"/>
  <c r="AN148" i="7"/>
  <c r="AO148" i="7"/>
  <c r="AP148" i="7"/>
  <c r="AN149" i="7"/>
  <c r="AO149" i="7"/>
  <c r="AP149" i="7"/>
  <c r="AN150" i="7"/>
  <c r="AO150" i="7"/>
  <c r="AP150" i="7"/>
  <c r="AN151" i="7"/>
  <c r="AO151" i="7"/>
  <c r="AP151" i="7"/>
  <c r="AN152" i="7"/>
  <c r="AO152" i="7"/>
  <c r="AP152" i="7"/>
  <c r="AN153" i="7"/>
  <c r="AO153" i="7"/>
  <c r="AP153" i="7"/>
  <c r="AN154" i="7"/>
  <c r="AO154" i="7"/>
  <c r="AP154" i="7"/>
  <c r="AN155" i="7"/>
  <c r="AO155" i="7"/>
  <c r="AP155" i="7"/>
  <c r="AN156" i="7"/>
  <c r="AO156" i="7"/>
  <c r="AP156" i="7"/>
  <c r="AN157" i="7"/>
  <c r="AO157" i="7"/>
  <c r="AP157" i="7"/>
  <c r="AN158" i="7"/>
  <c r="AO158" i="7"/>
  <c r="AP158" i="7"/>
  <c r="AN159" i="7"/>
  <c r="AO159" i="7"/>
  <c r="AP159" i="7"/>
  <c r="AN160" i="7"/>
  <c r="AO160" i="7"/>
  <c r="AP160" i="7"/>
  <c r="AN161" i="7"/>
  <c r="AO161" i="7"/>
  <c r="AP161" i="7"/>
  <c r="AN162" i="7"/>
  <c r="AO162" i="7"/>
  <c r="AP162" i="7"/>
  <c r="AN163" i="7"/>
  <c r="AO163" i="7"/>
  <c r="AP163" i="7"/>
  <c r="AN164" i="7"/>
  <c r="AO164" i="7"/>
  <c r="AP164" i="7"/>
  <c r="AN165" i="7"/>
  <c r="AO165" i="7"/>
  <c r="AP165" i="7"/>
  <c r="AN166" i="7"/>
  <c r="AO166" i="7"/>
  <c r="AP166" i="7"/>
  <c r="AN167" i="7"/>
  <c r="AO167" i="7"/>
  <c r="AP167" i="7"/>
  <c r="D273"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174" i="7"/>
  <c r="BB273" i="7"/>
  <c r="BC273" i="7"/>
  <c r="AP168" i="7" l="1"/>
  <c r="B274" i="7" s="1"/>
  <c r="AJ96" i="9"/>
  <c r="AJ97" i="9"/>
  <c r="BA273" i="7"/>
  <c r="AZ273" i="7"/>
  <c r="AY273" i="7"/>
  <c r="AX273" i="7"/>
  <c r="AW273" i="7"/>
  <c r="AV273" i="7"/>
  <c r="AU273" i="7"/>
  <c r="AT273" i="7"/>
  <c r="AS273" i="7"/>
  <c r="AR273" i="7"/>
  <c r="AQ273" i="7"/>
  <c r="AP273" i="7"/>
  <c r="AO273" i="7"/>
  <c r="AN273" i="7"/>
  <c r="AM273" i="7"/>
  <c r="AM175" i="7"/>
  <c r="AN175" i="7"/>
  <c r="AO175" i="7"/>
  <c r="AP175" i="7"/>
  <c r="AQ175" i="7"/>
  <c r="AR175" i="7"/>
  <c r="AS175" i="7"/>
  <c r="AT175" i="7"/>
  <c r="AU175" i="7"/>
  <c r="AV175" i="7"/>
  <c r="AW175" i="7"/>
  <c r="AX175" i="7"/>
  <c r="AY175" i="7"/>
  <c r="AZ175" i="7"/>
  <c r="BA175" i="7"/>
  <c r="AM176" i="7"/>
  <c r="AN176" i="7"/>
  <c r="AO176" i="7"/>
  <c r="AP176" i="7"/>
  <c r="AQ176" i="7"/>
  <c r="AR176" i="7"/>
  <c r="AS176" i="7"/>
  <c r="AT176" i="7"/>
  <c r="AU176" i="7"/>
  <c r="AV176" i="7"/>
  <c r="AW176" i="7"/>
  <c r="AX176" i="7"/>
  <c r="AY176" i="7"/>
  <c r="AZ176" i="7"/>
  <c r="BA176" i="7"/>
  <c r="AM177" i="7"/>
  <c r="AN177" i="7"/>
  <c r="AO177" i="7"/>
  <c r="AP177" i="7"/>
  <c r="AQ177" i="7"/>
  <c r="AR177" i="7"/>
  <c r="AS177" i="7"/>
  <c r="AT177" i="7"/>
  <c r="AU177" i="7"/>
  <c r="AV177" i="7"/>
  <c r="AW177" i="7"/>
  <c r="AX177" i="7"/>
  <c r="AY177" i="7"/>
  <c r="AZ177" i="7"/>
  <c r="BA177" i="7"/>
  <c r="AM178" i="7"/>
  <c r="AN178" i="7"/>
  <c r="AO178" i="7"/>
  <c r="AP178" i="7"/>
  <c r="AQ178" i="7"/>
  <c r="AR178" i="7"/>
  <c r="AS178" i="7"/>
  <c r="AT178" i="7"/>
  <c r="AU178" i="7"/>
  <c r="AV178" i="7"/>
  <c r="AW178" i="7"/>
  <c r="AX178" i="7"/>
  <c r="AY178" i="7"/>
  <c r="AZ178" i="7"/>
  <c r="BA178" i="7"/>
  <c r="AM179" i="7"/>
  <c r="AN179" i="7"/>
  <c r="AO179" i="7"/>
  <c r="AP179" i="7"/>
  <c r="AQ179" i="7"/>
  <c r="AR179" i="7"/>
  <c r="AS179" i="7"/>
  <c r="AT179" i="7"/>
  <c r="AU179" i="7"/>
  <c r="AV179" i="7"/>
  <c r="AW179" i="7"/>
  <c r="AX179" i="7"/>
  <c r="AY179" i="7"/>
  <c r="AZ179" i="7"/>
  <c r="BA179" i="7"/>
  <c r="AM180" i="7"/>
  <c r="AN180" i="7"/>
  <c r="AO180" i="7"/>
  <c r="AP180" i="7"/>
  <c r="AQ180" i="7"/>
  <c r="AR180" i="7"/>
  <c r="AS180" i="7"/>
  <c r="AT180" i="7"/>
  <c r="AU180" i="7"/>
  <c r="AV180" i="7"/>
  <c r="AW180" i="7"/>
  <c r="AX180" i="7"/>
  <c r="AY180" i="7"/>
  <c r="AZ180" i="7"/>
  <c r="BA180" i="7"/>
  <c r="AM181" i="7"/>
  <c r="AN181" i="7"/>
  <c r="AO181" i="7"/>
  <c r="AP181" i="7"/>
  <c r="AQ181" i="7"/>
  <c r="AR181" i="7"/>
  <c r="AS181" i="7"/>
  <c r="AT181" i="7"/>
  <c r="AU181" i="7"/>
  <c r="AV181" i="7"/>
  <c r="AW181" i="7"/>
  <c r="AX181" i="7"/>
  <c r="AY181" i="7"/>
  <c r="AZ181" i="7"/>
  <c r="BA181" i="7"/>
  <c r="AM182" i="7"/>
  <c r="AN182" i="7"/>
  <c r="AO182" i="7"/>
  <c r="AP182" i="7"/>
  <c r="AQ182" i="7"/>
  <c r="AR182" i="7"/>
  <c r="AS182" i="7"/>
  <c r="AT182" i="7"/>
  <c r="AU182" i="7"/>
  <c r="AV182" i="7"/>
  <c r="AW182" i="7"/>
  <c r="AX182" i="7"/>
  <c r="AY182" i="7"/>
  <c r="AZ182" i="7"/>
  <c r="BA182" i="7"/>
  <c r="AM183" i="7"/>
  <c r="AN183" i="7"/>
  <c r="AO183" i="7"/>
  <c r="AP183" i="7"/>
  <c r="AQ183" i="7"/>
  <c r="AR183" i="7"/>
  <c r="AS183" i="7"/>
  <c r="AT183" i="7"/>
  <c r="AU183" i="7"/>
  <c r="AV183" i="7"/>
  <c r="AW183" i="7"/>
  <c r="AX183" i="7"/>
  <c r="AY183" i="7"/>
  <c r="AZ183" i="7"/>
  <c r="BA183" i="7"/>
  <c r="AM184" i="7"/>
  <c r="AN184" i="7"/>
  <c r="AO184" i="7"/>
  <c r="AP184" i="7"/>
  <c r="AQ184" i="7"/>
  <c r="AR184" i="7"/>
  <c r="AS184" i="7"/>
  <c r="AT184" i="7"/>
  <c r="AU184" i="7"/>
  <c r="AV184" i="7"/>
  <c r="AW184" i="7"/>
  <c r="AX184" i="7"/>
  <c r="AY184" i="7"/>
  <c r="AZ184" i="7"/>
  <c r="BA184" i="7"/>
  <c r="AM185" i="7"/>
  <c r="AN185" i="7"/>
  <c r="AO185" i="7"/>
  <c r="AP185" i="7"/>
  <c r="AQ185" i="7"/>
  <c r="AR185" i="7"/>
  <c r="AS185" i="7"/>
  <c r="AT185" i="7"/>
  <c r="AU185" i="7"/>
  <c r="AV185" i="7"/>
  <c r="AW185" i="7"/>
  <c r="AX185" i="7"/>
  <c r="AY185" i="7"/>
  <c r="AZ185" i="7"/>
  <c r="BA185" i="7"/>
  <c r="AM186" i="7"/>
  <c r="AN186" i="7"/>
  <c r="AO186" i="7"/>
  <c r="AP186" i="7"/>
  <c r="AQ186" i="7"/>
  <c r="AR186" i="7"/>
  <c r="AS186" i="7"/>
  <c r="AT186" i="7"/>
  <c r="AU186" i="7"/>
  <c r="AV186" i="7"/>
  <c r="AW186" i="7"/>
  <c r="AX186" i="7"/>
  <c r="AY186" i="7"/>
  <c r="AZ186" i="7"/>
  <c r="BA186" i="7"/>
  <c r="AM187" i="7"/>
  <c r="AN187" i="7"/>
  <c r="AO187" i="7"/>
  <c r="AP187" i="7"/>
  <c r="AQ187" i="7"/>
  <c r="AR187" i="7"/>
  <c r="AS187" i="7"/>
  <c r="AT187" i="7"/>
  <c r="AU187" i="7"/>
  <c r="AV187" i="7"/>
  <c r="AW187" i="7"/>
  <c r="AX187" i="7"/>
  <c r="AY187" i="7"/>
  <c r="AZ187" i="7"/>
  <c r="BA187" i="7"/>
  <c r="AM188" i="7"/>
  <c r="AN188" i="7"/>
  <c r="AO188" i="7"/>
  <c r="AP188" i="7"/>
  <c r="AQ188" i="7"/>
  <c r="AR188" i="7"/>
  <c r="AS188" i="7"/>
  <c r="AT188" i="7"/>
  <c r="AU188" i="7"/>
  <c r="AV188" i="7"/>
  <c r="AW188" i="7"/>
  <c r="AX188" i="7"/>
  <c r="AY188" i="7"/>
  <c r="AZ188" i="7"/>
  <c r="BA188" i="7"/>
  <c r="AM189" i="7"/>
  <c r="AN189" i="7"/>
  <c r="AO189" i="7"/>
  <c r="AP189" i="7"/>
  <c r="AQ189" i="7"/>
  <c r="AR189" i="7"/>
  <c r="AS189" i="7"/>
  <c r="AT189" i="7"/>
  <c r="AU189" i="7"/>
  <c r="AV189" i="7"/>
  <c r="AW189" i="7"/>
  <c r="AX189" i="7"/>
  <c r="AY189" i="7"/>
  <c r="AZ189" i="7"/>
  <c r="BA189" i="7"/>
  <c r="AM190" i="7"/>
  <c r="AN190" i="7"/>
  <c r="AO190" i="7"/>
  <c r="AP190" i="7"/>
  <c r="AQ190" i="7"/>
  <c r="AR190" i="7"/>
  <c r="AS190" i="7"/>
  <c r="AT190" i="7"/>
  <c r="AU190" i="7"/>
  <c r="AV190" i="7"/>
  <c r="AW190" i="7"/>
  <c r="AX190" i="7"/>
  <c r="AY190" i="7"/>
  <c r="AZ190" i="7"/>
  <c r="BA190" i="7"/>
  <c r="AM191" i="7"/>
  <c r="AN191" i="7"/>
  <c r="AO191" i="7"/>
  <c r="AP191" i="7"/>
  <c r="AQ191" i="7"/>
  <c r="AR191" i="7"/>
  <c r="AS191" i="7"/>
  <c r="AT191" i="7"/>
  <c r="AU191" i="7"/>
  <c r="AV191" i="7"/>
  <c r="AW191" i="7"/>
  <c r="AX191" i="7"/>
  <c r="AY191" i="7"/>
  <c r="AZ191" i="7"/>
  <c r="BA191" i="7"/>
  <c r="AM192" i="7"/>
  <c r="AN192" i="7"/>
  <c r="AO192" i="7"/>
  <c r="AP192" i="7"/>
  <c r="AQ192" i="7"/>
  <c r="AR192" i="7"/>
  <c r="AS192" i="7"/>
  <c r="AT192" i="7"/>
  <c r="AU192" i="7"/>
  <c r="AV192" i="7"/>
  <c r="AW192" i="7"/>
  <c r="AX192" i="7"/>
  <c r="AY192" i="7"/>
  <c r="AZ192" i="7"/>
  <c r="BA192" i="7"/>
  <c r="AM193" i="7"/>
  <c r="AN193" i="7"/>
  <c r="AO193" i="7"/>
  <c r="AP193" i="7"/>
  <c r="AQ193" i="7"/>
  <c r="AR193" i="7"/>
  <c r="AS193" i="7"/>
  <c r="AT193" i="7"/>
  <c r="AU193" i="7"/>
  <c r="AV193" i="7"/>
  <c r="AW193" i="7"/>
  <c r="AX193" i="7"/>
  <c r="AY193" i="7"/>
  <c r="AZ193" i="7"/>
  <c r="BA193" i="7"/>
  <c r="AM194" i="7"/>
  <c r="AN194" i="7"/>
  <c r="AO194" i="7"/>
  <c r="AP194" i="7"/>
  <c r="AQ194" i="7"/>
  <c r="AR194" i="7"/>
  <c r="AS194" i="7"/>
  <c r="AT194" i="7"/>
  <c r="AU194" i="7"/>
  <c r="AV194" i="7"/>
  <c r="AW194" i="7"/>
  <c r="AX194" i="7"/>
  <c r="AY194" i="7"/>
  <c r="AZ194" i="7"/>
  <c r="BA194" i="7"/>
  <c r="AM195" i="7"/>
  <c r="AN195" i="7"/>
  <c r="AO195" i="7"/>
  <c r="AP195" i="7"/>
  <c r="AQ195" i="7"/>
  <c r="AR195" i="7"/>
  <c r="AS195" i="7"/>
  <c r="AT195" i="7"/>
  <c r="AU195" i="7"/>
  <c r="AV195" i="7"/>
  <c r="AW195" i="7"/>
  <c r="AX195" i="7"/>
  <c r="AY195" i="7"/>
  <c r="AZ195" i="7"/>
  <c r="BA195" i="7"/>
  <c r="AM196" i="7"/>
  <c r="AN196" i="7"/>
  <c r="AO196" i="7"/>
  <c r="AP196" i="7"/>
  <c r="AQ196" i="7"/>
  <c r="AR196" i="7"/>
  <c r="AS196" i="7"/>
  <c r="AT196" i="7"/>
  <c r="AU196" i="7"/>
  <c r="AV196" i="7"/>
  <c r="AW196" i="7"/>
  <c r="AX196" i="7"/>
  <c r="AY196" i="7"/>
  <c r="AZ196" i="7"/>
  <c r="BA196" i="7"/>
  <c r="AM197" i="7"/>
  <c r="AN197" i="7"/>
  <c r="AO197" i="7"/>
  <c r="AP197" i="7"/>
  <c r="AQ197" i="7"/>
  <c r="AR197" i="7"/>
  <c r="AS197" i="7"/>
  <c r="AT197" i="7"/>
  <c r="AU197" i="7"/>
  <c r="AV197" i="7"/>
  <c r="AW197" i="7"/>
  <c r="AX197" i="7"/>
  <c r="AY197" i="7"/>
  <c r="AZ197" i="7"/>
  <c r="BA197" i="7"/>
  <c r="AM198" i="7"/>
  <c r="AN198" i="7"/>
  <c r="AO198" i="7"/>
  <c r="AP198" i="7"/>
  <c r="AQ198" i="7"/>
  <c r="AR198" i="7"/>
  <c r="AS198" i="7"/>
  <c r="AT198" i="7"/>
  <c r="AU198" i="7"/>
  <c r="AV198" i="7"/>
  <c r="AW198" i="7"/>
  <c r="AX198" i="7"/>
  <c r="AY198" i="7"/>
  <c r="AZ198" i="7"/>
  <c r="BA198" i="7"/>
  <c r="AM199" i="7"/>
  <c r="AN199" i="7"/>
  <c r="AO199" i="7"/>
  <c r="AP199" i="7"/>
  <c r="AQ199" i="7"/>
  <c r="AR199" i="7"/>
  <c r="AS199" i="7"/>
  <c r="AT199" i="7"/>
  <c r="AU199" i="7"/>
  <c r="AV199" i="7"/>
  <c r="AW199" i="7"/>
  <c r="AX199" i="7"/>
  <c r="AY199" i="7"/>
  <c r="AZ199" i="7"/>
  <c r="BA199" i="7"/>
  <c r="AM200" i="7"/>
  <c r="AN200" i="7"/>
  <c r="AO200" i="7"/>
  <c r="AP200" i="7"/>
  <c r="AQ200" i="7"/>
  <c r="AR200" i="7"/>
  <c r="AS200" i="7"/>
  <c r="AT200" i="7"/>
  <c r="AU200" i="7"/>
  <c r="AV200" i="7"/>
  <c r="AW200" i="7"/>
  <c r="AX200" i="7"/>
  <c r="AY200" i="7"/>
  <c r="AZ200" i="7"/>
  <c r="BA200" i="7"/>
  <c r="AM201" i="7"/>
  <c r="AN201" i="7"/>
  <c r="AO201" i="7"/>
  <c r="AP201" i="7"/>
  <c r="AQ201" i="7"/>
  <c r="AR201" i="7"/>
  <c r="AS201" i="7"/>
  <c r="AT201" i="7"/>
  <c r="AU201" i="7"/>
  <c r="AV201" i="7"/>
  <c r="AW201" i="7"/>
  <c r="AX201" i="7"/>
  <c r="AY201" i="7"/>
  <c r="AZ201" i="7"/>
  <c r="BA201" i="7"/>
  <c r="AM202" i="7"/>
  <c r="AN202" i="7"/>
  <c r="AO202" i="7"/>
  <c r="AP202" i="7"/>
  <c r="AQ202" i="7"/>
  <c r="AR202" i="7"/>
  <c r="AS202" i="7"/>
  <c r="AT202" i="7"/>
  <c r="AU202" i="7"/>
  <c r="AV202" i="7"/>
  <c r="AW202" i="7"/>
  <c r="AX202" i="7"/>
  <c r="AY202" i="7"/>
  <c r="AZ202" i="7"/>
  <c r="BA202" i="7"/>
  <c r="AM203" i="7"/>
  <c r="AN203" i="7"/>
  <c r="AO203" i="7"/>
  <c r="AP203" i="7"/>
  <c r="AQ203" i="7"/>
  <c r="AR203" i="7"/>
  <c r="AS203" i="7"/>
  <c r="AT203" i="7"/>
  <c r="AU203" i="7"/>
  <c r="AV203" i="7"/>
  <c r="AW203" i="7"/>
  <c r="AX203" i="7"/>
  <c r="AY203" i="7"/>
  <c r="AZ203" i="7"/>
  <c r="BA203" i="7"/>
  <c r="AM204" i="7"/>
  <c r="AN204" i="7"/>
  <c r="AO204" i="7"/>
  <c r="AP204" i="7"/>
  <c r="AQ204" i="7"/>
  <c r="AR204" i="7"/>
  <c r="AS204" i="7"/>
  <c r="AT204" i="7"/>
  <c r="AU204" i="7"/>
  <c r="AV204" i="7"/>
  <c r="AW204" i="7"/>
  <c r="AX204" i="7"/>
  <c r="AY204" i="7"/>
  <c r="AZ204" i="7"/>
  <c r="BA204" i="7"/>
  <c r="AM205" i="7"/>
  <c r="AN205" i="7"/>
  <c r="AO205" i="7"/>
  <c r="AP205" i="7"/>
  <c r="AQ205" i="7"/>
  <c r="AR205" i="7"/>
  <c r="AS205" i="7"/>
  <c r="AT205" i="7"/>
  <c r="AU205" i="7"/>
  <c r="AV205" i="7"/>
  <c r="AW205" i="7"/>
  <c r="AX205" i="7"/>
  <c r="AY205" i="7"/>
  <c r="AZ205" i="7"/>
  <c r="BA205" i="7"/>
  <c r="AM206" i="7"/>
  <c r="AN206" i="7"/>
  <c r="AO206" i="7"/>
  <c r="AP206" i="7"/>
  <c r="AQ206" i="7"/>
  <c r="AR206" i="7"/>
  <c r="AS206" i="7"/>
  <c r="AT206" i="7"/>
  <c r="AU206" i="7"/>
  <c r="AV206" i="7"/>
  <c r="AW206" i="7"/>
  <c r="AX206" i="7"/>
  <c r="AY206" i="7"/>
  <c r="AZ206" i="7"/>
  <c r="BA206" i="7"/>
  <c r="AM207" i="7"/>
  <c r="AN207" i="7"/>
  <c r="AO207" i="7"/>
  <c r="AP207" i="7"/>
  <c r="AQ207" i="7"/>
  <c r="AR207" i="7"/>
  <c r="AS207" i="7"/>
  <c r="AT207" i="7"/>
  <c r="AU207" i="7"/>
  <c r="AV207" i="7"/>
  <c r="AW207" i="7"/>
  <c r="AX207" i="7"/>
  <c r="AY207" i="7"/>
  <c r="AZ207" i="7"/>
  <c r="BA207" i="7"/>
  <c r="AM208" i="7"/>
  <c r="AN208" i="7"/>
  <c r="AO208" i="7"/>
  <c r="AP208" i="7"/>
  <c r="AQ208" i="7"/>
  <c r="AR208" i="7"/>
  <c r="AS208" i="7"/>
  <c r="AT208" i="7"/>
  <c r="AU208" i="7"/>
  <c r="AV208" i="7"/>
  <c r="AW208" i="7"/>
  <c r="AX208" i="7"/>
  <c r="AY208" i="7"/>
  <c r="AZ208" i="7"/>
  <c r="BA208" i="7"/>
  <c r="AM209" i="7"/>
  <c r="AN209" i="7"/>
  <c r="AO209" i="7"/>
  <c r="AP209" i="7"/>
  <c r="AQ209" i="7"/>
  <c r="AR209" i="7"/>
  <c r="AS209" i="7"/>
  <c r="AT209" i="7"/>
  <c r="AU209" i="7"/>
  <c r="AV209" i="7"/>
  <c r="AW209" i="7"/>
  <c r="AX209" i="7"/>
  <c r="AY209" i="7"/>
  <c r="AZ209" i="7"/>
  <c r="BA209" i="7"/>
  <c r="AM210" i="7"/>
  <c r="AN210" i="7"/>
  <c r="AO210" i="7"/>
  <c r="AP210" i="7"/>
  <c r="AQ210" i="7"/>
  <c r="AR210" i="7"/>
  <c r="AS210" i="7"/>
  <c r="AT210" i="7"/>
  <c r="AU210" i="7"/>
  <c r="AV210" i="7"/>
  <c r="AW210" i="7"/>
  <c r="AX210" i="7"/>
  <c r="AY210" i="7"/>
  <c r="AZ210" i="7"/>
  <c r="BA210" i="7"/>
  <c r="AM211" i="7"/>
  <c r="AN211" i="7"/>
  <c r="AO211" i="7"/>
  <c r="AP211" i="7"/>
  <c r="AQ211" i="7"/>
  <c r="AR211" i="7"/>
  <c r="AS211" i="7"/>
  <c r="AT211" i="7"/>
  <c r="AU211" i="7"/>
  <c r="AV211" i="7"/>
  <c r="AW211" i="7"/>
  <c r="AX211" i="7"/>
  <c r="AY211" i="7"/>
  <c r="AZ211" i="7"/>
  <c r="BA211" i="7"/>
  <c r="AM212" i="7"/>
  <c r="AN212" i="7"/>
  <c r="AO212" i="7"/>
  <c r="AP212" i="7"/>
  <c r="AQ212" i="7"/>
  <c r="AR212" i="7"/>
  <c r="AS212" i="7"/>
  <c r="AT212" i="7"/>
  <c r="AU212" i="7"/>
  <c r="AV212" i="7"/>
  <c r="AW212" i="7"/>
  <c r="AX212" i="7"/>
  <c r="AY212" i="7"/>
  <c r="AZ212" i="7"/>
  <c r="BA212" i="7"/>
  <c r="AM213" i="7"/>
  <c r="AN213" i="7"/>
  <c r="AO213" i="7"/>
  <c r="AP213" i="7"/>
  <c r="AQ213" i="7"/>
  <c r="AR213" i="7"/>
  <c r="AS213" i="7"/>
  <c r="AT213" i="7"/>
  <c r="AU213" i="7"/>
  <c r="AV213" i="7"/>
  <c r="AW213" i="7"/>
  <c r="AX213" i="7"/>
  <c r="AY213" i="7"/>
  <c r="AZ213" i="7"/>
  <c r="BA213" i="7"/>
  <c r="AM214" i="7"/>
  <c r="AN214" i="7"/>
  <c r="AO214" i="7"/>
  <c r="AP214" i="7"/>
  <c r="AQ214" i="7"/>
  <c r="AR214" i="7"/>
  <c r="AS214" i="7"/>
  <c r="AT214" i="7"/>
  <c r="AU214" i="7"/>
  <c r="AV214" i="7"/>
  <c r="AW214" i="7"/>
  <c r="AX214" i="7"/>
  <c r="AY214" i="7"/>
  <c r="AZ214" i="7"/>
  <c r="BA214" i="7"/>
  <c r="AM215" i="7"/>
  <c r="AN215" i="7"/>
  <c r="AO215" i="7"/>
  <c r="AP215" i="7"/>
  <c r="AQ215" i="7"/>
  <c r="AR215" i="7"/>
  <c r="AS215" i="7"/>
  <c r="AT215" i="7"/>
  <c r="AU215" i="7"/>
  <c r="AV215" i="7"/>
  <c r="AW215" i="7"/>
  <c r="AX215" i="7"/>
  <c r="AY215" i="7"/>
  <c r="AZ215" i="7"/>
  <c r="BA215" i="7"/>
  <c r="AM216" i="7"/>
  <c r="AN216" i="7"/>
  <c r="AO216" i="7"/>
  <c r="AP216" i="7"/>
  <c r="AQ216" i="7"/>
  <c r="AR216" i="7"/>
  <c r="AS216" i="7"/>
  <c r="AT216" i="7"/>
  <c r="AU216" i="7"/>
  <c r="AV216" i="7"/>
  <c r="AW216" i="7"/>
  <c r="AX216" i="7"/>
  <c r="AY216" i="7"/>
  <c r="AZ216" i="7"/>
  <c r="BA216" i="7"/>
  <c r="AM217" i="7"/>
  <c r="AN217" i="7"/>
  <c r="AO217" i="7"/>
  <c r="AP217" i="7"/>
  <c r="AQ217" i="7"/>
  <c r="AR217" i="7"/>
  <c r="AS217" i="7"/>
  <c r="AT217" i="7"/>
  <c r="AU217" i="7"/>
  <c r="AV217" i="7"/>
  <c r="AW217" i="7"/>
  <c r="AX217" i="7"/>
  <c r="AY217" i="7"/>
  <c r="AZ217" i="7"/>
  <c r="BA217" i="7"/>
  <c r="AM218" i="7"/>
  <c r="AN218" i="7"/>
  <c r="AO218" i="7"/>
  <c r="AP218" i="7"/>
  <c r="AQ218" i="7"/>
  <c r="AR218" i="7"/>
  <c r="AS218" i="7"/>
  <c r="AT218" i="7"/>
  <c r="AU218" i="7"/>
  <c r="AV218" i="7"/>
  <c r="AW218" i="7"/>
  <c r="AX218" i="7"/>
  <c r="AY218" i="7"/>
  <c r="AZ218" i="7"/>
  <c r="BA218" i="7"/>
  <c r="AM219" i="7"/>
  <c r="AN219" i="7"/>
  <c r="AO219" i="7"/>
  <c r="AP219" i="7"/>
  <c r="AQ219" i="7"/>
  <c r="AR219" i="7"/>
  <c r="AS219" i="7"/>
  <c r="AT219" i="7"/>
  <c r="AU219" i="7"/>
  <c r="AV219" i="7"/>
  <c r="AW219" i="7"/>
  <c r="AX219" i="7"/>
  <c r="AY219" i="7"/>
  <c r="AZ219" i="7"/>
  <c r="BA219" i="7"/>
  <c r="AM220" i="7"/>
  <c r="AN220" i="7"/>
  <c r="AO220" i="7"/>
  <c r="AP220" i="7"/>
  <c r="AQ220" i="7"/>
  <c r="AR220" i="7"/>
  <c r="AS220" i="7"/>
  <c r="AT220" i="7"/>
  <c r="AU220" i="7"/>
  <c r="AV220" i="7"/>
  <c r="AW220" i="7"/>
  <c r="AX220" i="7"/>
  <c r="AY220" i="7"/>
  <c r="AZ220" i="7"/>
  <c r="BA220" i="7"/>
  <c r="AM221" i="7"/>
  <c r="AN221" i="7"/>
  <c r="AO221" i="7"/>
  <c r="AP221" i="7"/>
  <c r="AQ221" i="7"/>
  <c r="AR221" i="7"/>
  <c r="AS221" i="7"/>
  <c r="AT221" i="7"/>
  <c r="AU221" i="7"/>
  <c r="AV221" i="7"/>
  <c r="AW221" i="7"/>
  <c r="AX221" i="7"/>
  <c r="AY221" i="7"/>
  <c r="AZ221" i="7"/>
  <c r="BA221" i="7"/>
  <c r="AM222" i="7"/>
  <c r="AN222" i="7"/>
  <c r="AO222" i="7"/>
  <c r="AP222" i="7"/>
  <c r="AQ222" i="7"/>
  <c r="AR222" i="7"/>
  <c r="AS222" i="7"/>
  <c r="AT222" i="7"/>
  <c r="AU222" i="7"/>
  <c r="AV222" i="7"/>
  <c r="AW222" i="7"/>
  <c r="AX222" i="7"/>
  <c r="AY222" i="7"/>
  <c r="AZ222" i="7"/>
  <c r="BA222" i="7"/>
  <c r="AM223" i="7"/>
  <c r="AN223" i="7"/>
  <c r="AO223" i="7"/>
  <c r="AP223" i="7"/>
  <c r="AQ223" i="7"/>
  <c r="AR223" i="7"/>
  <c r="AS223" i="7"/>
  <c r="AT223" i="7"/>
  <c r="AU223" i="7"/>
  <c r="AV223" i="7"/>
  <c r="AW223" i="7"/>
  <c r="AX223" i="7"/>
  <c r="AY223" i="7"/>
  <c r="AZ223" i="7"/>
  <c r="BA223" i="7"/>
  <c r="AM224" i="7"/>
  <c r="AN224" i="7"/>
  <c r="AO224" i="7"/>
  <c r="AP224" i="7"/>
  <c r="AQ224" i="7"/>
  <c r="AR224" i="7"/>
  <c r="AS224" i="7"/>
  <c r="AT224" i="7"/>
  <c r="AU224" i="7"/>
  <c r="AV224" i="7"/>
  <c r="AW224" i="7"/>
  <c r="AX224" i="7"/>
  <c r="AY224" i="7"/>
  <c r="AZ224" i="7"/>
  <c r="BA224" i="7"/>
  <c r="AM225" i="7"/>
  <c r="AN225" i="7"/>
  <c r="AO225" i="7"/>
  <c r="AP225" i="7"/>
  <c r="AQ225" i="7"/>
  <c r="AR225" i="7"/>
  <c r="AS225" i="7"/>
  <c r="AT225" i="7"/>
  <c r="AU225" i="7"/>
  <c r="AV225" i="7"/>
  <c r="AW225" i="7"/>
  <c r="AX225" i="7"/>
  <c r="AY225" i="7"/>
  <c r="AZ225" i="7"/>
  <c r="BA225" i="7"/>
  <c r="AM226" i="7"/>
  <c r="AN226" i="7"/>
  <c r="AO226" i="7"/>
  <c r="AP226" i="7"/>
  <c r="AQ226" i="7"/>
  <c r="AR226" i="7"/>
  <c r="AS226" i="7"/>
  <c r="AT226" i="7"/>
  <c r="AU226" i="7"/>
  <c r="AV226" i="7"/>
  <c r="AW226" i="7"/>
  <c r="AX226" i="7"/>
  <c r="AY226" i="7"/>
  <c r="AZ226" i="7"/>
  <c r="BA226" i="7"/>
  <c r="AM227" i="7"/>
  <c r="AN227" i="7"/>
  <c r="AO227" i="7"/>
  <c r="AP227" i="7"/>
  <c r="AQ227" i="7"/>
  <c r="AR227" i="7"/>
  <c r="AS227" i="7"/>
  <c r="AT227" i="7"/>
  <c r="AU227" i="7"/>
  <c r="AV227" i="7"/>
  <c r="AW227" i="7"/>
  <c r="AX227" i="7"/>
  <c r="AY227" i="7"/>
  <c r="AZ227" i="7"/>
  <c r="BA227" i="7"/>
  <c r="AM228" i="7"/>
  <c r="AN228" i="7"/>
  <c r="AO228" i="7"/>
  <c r="AP228" i="7"/>
  <c r="AQ228" i="7"/>
  <c r="AR228" i="7"/>
  <c r="AS228" i="7"/>
  <c r="AT228" i="7"/>
  <c r="AU228" i="7"/>
  <c r="AV228" i="7"/>
  <c r="AW228" i="7"/>
  <c r="AX228" i="7"/>
  <c r="AY228" i="7"/>
  <c r="AZ228" i="7"/>
  <c r="BA228" i="7"/>
  <c r="AM229" i="7"/>
  <c r="AN229" i="7"/>
  <c r="AO229" i="7"/>
  <c r="AP229" i="7"/>
  <c r="AQ229" i="7"/>
  <c r="AR229" i="7"/>
  <c r="AS229" i="7"/>
  <c r="AT229" i="7"/>
  <c r="AU229" i="7"/>
  <c r="AV229" i="7"/>
  <c r="AW229" i="7"/>
  <c r="AX229" i="7"/>
  <c r="AY229" i="7"/>
  <c r="AZ229" i="7"/>
  <c r="BA229" i="7"/>
  <c r="AM230" i="7"/>
  <c r="AN230" i="7"/>
  <c r="AO230" i="7"/>
  <c r="AP230" i="7"/>
  <c r="AQ230" i="7"/>
  <c r="AR230" i="7"/>
  <c r="AS230" i="7"/>
  <c r="AT230" i="7"/>
  <c r="AU230" i="7"/>
  <c r="AV230" i="7"/>
  <c r="AW230" i="7"/>
  <c r="AX230" i="7"/>
  <c r="AY230" i="7"/>
  <c r="AZ230" i="7"/>
  <c r="BA230" i="7"/>
  <c r="AM231" i="7"/>
  <c r="AN231" i="7"/>
  <c r="AO231" i="7"/>
  <c r="AP231" i="7"/>
  <c r="AQ231" i="7"/>
  <c r="AR231" i="7"/>
  <c r="AS231" i="7"/>
  <c r="AT231" i="7"/>
  <c r="AU231" i="7"/>
  <c r="AV231" i="7"/>
  <c r="AW231" i="7"/>
  <c r="AX231" i="7"/>
  <c r="AY231" i="7"/>
  <c r="AZ231" i="7"/>
  <c r="BA231" i="7"/>
  <c r="AM232" i="7"/>
  <c r="AN232" i="7"/>
  <c r="AO232" i="7"/>
  <c r="AP232" i="7"/>
  <c r="AQ232" i="7"/>
  <c r="AR232" i="7"/>
  <c r="AS232" i="7"/>
  <c r="AT232" i="7"/>
  <c r="AU232" i="7"/>
  <c r="AV232" i="7"/>
  <c r="AW232" i="7"/>
  <c r="AX232" i="7"/>
  <c r="AY232" i="7"/>
  <c r="AZ232" i="7"/>
  <c r="BA232" i="7"/>
  <c r="AM233" i="7"/>
  <c r="AN233" i="7"/>
  <c r="AO233" i="7"/>
  <c r="AP233" i="7"/>
  <c r="AQ233" i="7"/>
  <c r="AR233" i="7"/>
  <c r="AS233" i="7"/>
  <c r="AT233" i="7"/>
  <c r="AU233" i="7"/>
  <c r="AV233" i="7"/>
  <c r="AW233" i="7"/>
  <c r="AX233" i="7"/>
  <c r="AY233" i="7"/>
  <c r="AZ233" i="7"/>
  <c r="BA233" i="7"/>
  <c r="AM234" i="7"/>
  <c r="AN234" i="7"/>
  <c r="AO234" i="7"/>
  <c r="AP234" i="7"/>
  <c r="AQ234" i="7"/>
  <c r="AR234" i="7"/>
  <c r="AS234" i="7"/>
  <c r="AT234" i="7"/>
  <c r="AU234" i="7"/>
  <c r="AV234" i="7"/>
  <c r="AW234" i="7"/>
  <c r="AX234" i="7"/>
  <c r="AY234" i="7"/>
  <c r="AZ234" i="7"/>
  <c r="BA234" i="7"/>
  <c r="AM235" i="7"/>
  <c r="AN235" i="7"/>
  <c r="AO235" i="7"/>
  <c r="AP235" i="7"/>
  <c r="AQ235" i="7"/>
  <c r="AR235" i="7"/>
  <c r="AS235" i="7"/>
  <c r="AT235" i="7"/>
  <c r="AU235" i="7"/>
  <c r="AV235" i="7"/>
  <c r="AW235" i="7"/>
  <c r="AX235" i="7"/>
  <c r="AY235" i="7"/>
  <c r="AZ235" i="7"/>
  <c r="BA235" i="7"/>
  <c r="AM236" i="7"/>
  <c r="AN236" i="7"/>
  <c r="AO236" i="7"/>
  <c r="AP236" i="7"/>
  <c r="AQ236" i="7"/>
  <c r="AR236" i="7"/>
  <c r="AS236" i="7"/>
  <c r="AT236" i="7"/>
  <c r="AU236" i="7"/>
  <c r="AV236" i="7"/>
  <c r="AW236" i="7"/>
  <c r="AX236" i="7"/>
  <c r="AY236" i="7"/>
  <c r="AZ236" i="7"/>
  <c r="BA236" i="7"/>
  <c r="AM237" i="7"/>
  <c r="AN237" i="7"/>
  <c r="AO237" i="7"/>
  <c r="AP237" i="7"/>
  <c r="AQ237" i="7"/>
  <c r="AR237" i="7"/>
  <c r="AS237" i="7"/>
  <c r="AT237" i="7"/>
  <c r="AU237" i="7"/>
  <c r="AV237" i="7"/>
  <c r="AW237" i="7"/>
  <c r="AX237" i="7"/>
  <c r="AY237" i="7"/>
  <c r="AZ237" i="7"/>
  <c r="BA237" i="7"/>
  <c r="AM238" i="7"/>
  <c r="AN238" i="7"/>
  <c r="AO238" i="7"/>
  <c r="AP238" i="7"/>
  <c r="AQ238" i="7"/>
  <c r="AR238" i="7"/>
  <c r="AS238" i="7"/>
  <c r="AT238" i="7"/>
  <c r="AU238" i="7"/>
  <c r="AV238" i="7"/>
  <c r="AW238" i="7"/>
  <c r="AX238" i="7"/>
  <c r="AY238" i="7"/>
  <c r="AZ238" i="7"/>
  <c r="BA238" i="7"/>
  <c r="AM239" i="7"/>
  <c r="AN239" i="7"/>
  <c r="AO239" i="7"/>
  <c r="AP239" i="7"/>
  <c r="AQ239" i="7"/>
  <c r="AR239" i="7"/>
  <c r="AS239" i="7"/>
  <c r="AT239" i="7"/>
  <c r="AU239" i="7"/>
  <c r="AV239" i="7"/>
  <c r="AW239" i="7"/>
  <c r="AX239" i="7"/>
  <c r="AY239" i="7"/>
  <c r="AZ239" i="7"/>
  <c r="BA239" i="7"/>
  <c r="AM240" i="7"/>
  <c r="AN240" i="7"/>
  <c r="AO240" i="7"/>
  <c r="AP240" i="7"/>
  <c r="AQ240" i="7"/>
  <c r="AR240" i="7"/>
  <c r="AS240" i="7"/>
  <c r="AT240" i="7"/>
  <c r="AU240" i="7"/>
  <c r="AV240" i="7"/>
  <c r="AW240" i="7"/>
  <c r="AX240" i="7"/>
  <c r="AY240" i="7"/>
  <c r="AZ240" i="7"/>
  <c r="BA240" i="7"/>
  <c r="AM241" i="7"/>
  <c r="AN241" i="7"/>
  <c r="AO241" i="7"/>
  <c r="AP241" i="7"/>
  <c r="AQ241" i="7"/>
  <c r="AR241" i="7"/>
  <c r="AS241" i="7"/>
  <c r="AT241" i="7"/>
  <c r="AU241" i="7"/>
  <c r="AV241" i="7"/>
  <c r="AW241" i="7"/>
  <c r="AX241" i="7"/>
  <c r="AY241" i="7"/>
  <c r="AZ241" i="7"/>
  <c r="BA241" i="7"/>
  <c r="AM242" i="7"/>
  <c r="AN242" i="7"/>
  <c r="AO242" i="7"/>
  <c r="AP242" i="7"/>
  <c r="AQ242" i="7"/>
  <c r="AR242" i="7"/>
  <c r="AS242" i="7"/>
  <c r="AT242" i="7"/>
  <c r="AU242" i="7"/>
  <c r="AV242" i="7"/>
  <c r="AW242" i="7"/>
  <c r="AX242" i="7"/>
  <c r="AY242" i="7"/>
  <c r="AZ242" i="7"/>
  <c r="BA242" i="7"/>
  <c r="AM243" i="7"/>
  <c r="AN243" i="7"/>
  <c r="AO243" i="7"/>
  <c r="AP243" i="7"/>
  <c r="AQ243" i="7"/>
  <c r="AR243" i="7"/>
  <c r="AS243" i="7"/>
  <c r="AT243" i="7"/>
  <c r="AU243" i="7"/>
  <c r="AV243" i="7"/>
  <c r="AW243" i="7"/>
  <c r="AX243" i="7"/>
  <c r="AY243" i="7"/>
  <c r="AZ243" i="7"/>
  <c r="BA243" i="7"/>
  <c r="AM244" i="7"/>
  <c r="AN244" i="7"/>
  <c r="AO244" i="7"/>
  <c r="AP244" i="7"/>
  <c r="AQ244" i="7"/>
  <c r="AR244" i="7"/>
  <c r="AS244" i="7"/>
  <c r="AT244" i="7"/>
  <c r="AU244" i="7"/>
  <c r="AV244" i="7"/>
  <c r="AW244" i="7"/>
  <c r="AX244" i="7"/>
  <c r="AY244" i="7"/>
  <c r="AZ244" i="7"/>
  <c r="BA244" i="7"/>
  <c r="AM245" i="7"/>
  <c r="AN245" i="7"/>
  <c r="AO245" i="7"/>
  <c r="AP245" i="7"/>
  <c r="AQ245" i="7"/>
  <c r="AR245" i="7"/>
  <c r="AS245" i="7"/>
  <c r="AT245" i="7"/>
  <c r="AU245" i="7"/>
  <c r="AV245" i="7"/>
  <c r="AW245" i="7"/>
  <c r="AX245" i="7"/>
  <c r="AY245" i="7"/>
  <c r="AZ245" i="7"/>
  <c r="BA245" i="7"/>
  <c r="AM246" i="7"/>
  <c r="AN246" i="7"/>
  <c r="AO246" i="7"/>
  <c r="AP246" i="7"/>
  <c r="AQ246" i="7"/>
  <c r="AR246" i="7"/>
  <c r="AS246" i="7"/>
  <c r="AT246" i="7"/>
  <c r="AU246" i="7"/>
  <c r="AV246" i="7"/>
  <c r="AW246" i="7"/>
  <c r="AX246" i="7"/>
  <c r="AY246" i="7"/>
  <c r="AZ246" i="7"/>
  <c r="BA246" i="7"/>
  <c r="AM247" i="7"/>
  <c r="AN247" i="7"/>
  <c r="AO247" i="7"/>
  <c r="AP247" i="7"/>
  <c r="AQ247" i="7"/>
  <c r="AR247" i="7"/>
  <c r="AS247" i="7"/>
  <c r="AT247" i="7"/>
  <c r="AU247" i="7"/>
  <c r="AV247" i="7"/>
  <c r="AW247" i="7"/>
  <c r="AX247" i="7"/>
  <c r="AY247" i="7"/>
  <c r="AZ247" i="7"/>
  <c r="BA247" i="7"/>
  <c r="AM248" i="7"/>
  <c r="AN248" i="7"/>
  <c r="AO248" i="7"/>
  <c r="AP248" i="7"/>
  <c r="AQ248" i="7"/>
  <c r="AR248" i="7"/>
  <c r="AS248" i="7"/>
  <c r="AT248" i="7"/>
  <c r="AU248" i="7"/>
  <c r="AV248" i="7"/>
  <c r="AW248" i="7"/>
  <c r="AX248" i="7"/>
  <c r="AY248" i="7"/>
  <c r="AZ248" i="7"/>
  <c r="BA248" i="7"/>
  <c r="AM249" i="7"/>
  <c r="AN249" i="7"/>
  <c r="AO249" i="7"/>
  <c r="AP249" i="7"/>
  <c r="AQ249" i="7"/>
  <c r="AR249" i="7"/>
  <c r="AS249" i="7"/>
  <c r="AT249" i="7"/>
  <c r="AU249" i="7"/>
  <c r="AV249" i="7"/>
  <c r="AW249" i="7"/>
  <c r="AX249" i="7"/>
  <c r="AY249" i="7"/>
  <c r="AZ249" i="7"/>
  <c r="BA249" i="7"/>
  <c r="AM250" i="7"/>
  <c r="AN250" i="7"/>
  <c r="AO250" i="7"/>
  <c r="AP250" i="7"/>
  <c r="AQ250" i="7"/>
  <c r="AR250" i="7"/>
  <c r="AS250" i="7"/>
  <c r="AT250" i="7"/>
  <c r="AU250" i="7"/>
  <c r="AV250" i="7"/>
  <c r="AW250" i="7"/>
  <c r="AX250" i="7"/>
  <c r="AY250" i="7"/>
  <c r="AZ250" i="7"/>
  <c r="BA250" i="7"/>
  <c r="AM251" i="7"/>
  <c r="AN251" i="7"/>
  <c r="AO251" i="7"/>
  <c r="AP251" i="7"/>
  <c r="AQ251" i="7"/>
  <c r="AR251" i="7"/>
  <c r="AS251" i="7"/>
  <c r="AT251" i="7"/>
  <c r="AU251" i="7"/>
  <c r="AV251" i="7"/>
  <c r="AW251" i="7"/>
  <c r="AX251" i="7"/>
  <c r="AY251" i="7"/>
  <c r="AZ251" i="7"/>
  <c r="BA251" i="7"/>
  <c r="AM252" i="7"/>
  <c r="AN252" i="7"/>
  <c r="AO252" i="7"/>
  <c r="AP252" i="7"/>
  <c r="AQ252" i="7"/>
  <c r="AR252" i="7"/>
  <c r="AS252" i="7"/>
  <c r="AT252" i="7"/>
  <c r="AU252" i="7"/>
  <c r="AV252" i="7"/>
  <c r="AW252" i="7"/>
  <c r="AX252" i="7"/>
  <c r="AY252" i="7"/>
  <c r="AZ252" i="7"/>
  <c r="BA252" i="7"/>
  <c r="AM253" i="7"/>
  <c r="AN253" i="7"/>
  <c r="AO253" i="7"/>
  <c r="AP253" i="7"/>
  <c r="AQ253" i="7"/>
  <c r="AR253" i="7"/>
  <c r="AS253" i="7"/>
  <c r="AT253" i="7"/>
  <c r="AU253" i="7"/>
  <c r="AV253" i="7"/>
  <c r="AW253" i="7"/>
  <c r="AX253" i="7"/>
  <c r="AY253" i="7"/>
  <c r="AZ253" i="7"/>
  <c r="BA253" i="7"/>
  <c r="AM254" i="7"/>
  <c r="AN254" i="7"/>
  <c r="AO254" i="7"/>
  <c r="AP254" i="7"/>
  <c r="AQ254" i="7"/>
  <c r="AR254" i="7"/>
  <c r="AS254" i="7"/>
  <c r="AT254" i="7"/>
  <c r="AU254" i="7"/>
  <c r="AV254" i="7"/>
  <c r="AW254" i="7"/>
  <c r="AX254" i="7"/>
  <c r="AY254" i="7"/>
  <c r="AZ254" i="7"/>
  <c r="BA254" i="7"/>
  <c r="AM255" i="7"/>
  <c r="AN255" i="7"/>
  <c r="AO255" i="7"/>
  <c r="AP255" i="7"/>
  <c r="AQ255" i="7"/>
  <c r="AR255" i="7"/>
  <c r="AS255" i="7"/>
  <c r="AT255" i="7"/>
  <c r="AU255" i="7"/>
  <c r="AV255" i="7"/>
  <c r="AW255" i="7"/>
  <c r="AX255" i="7"/>
  <c r="AY255" i="7"/>
  <c r="AZ255" i="7"/>
  <c r="BA255" i="7"/>
  <c r="AM256" i="7"/>
  <c r="AN256" i="7"/>
  <c r="AO256" i="7"/>
  <c r="AP256" i="7"/>
  <c r="AQ256" i="7"/>
  <c r="AR256" i="7"/>
  <c r="AS256" i="7"/>
  <c r="AT256" i="7"/>
  <c r="AU256" i="7"/>
  <c r="AV256" i="7"/>
  <c r="AW256" i="7"/>
  <c r="AX256" i="7"/>
  <c r="AY256" i="7"/>
  <c r="AZ256" i="7"/>
  <c r="BA256" i="7"/>
  <c r="AM257" i="7"/>
  <c r="AN257" i="7"/>
  <c r="AO257" i="7"/>
  <c r="AP257" i="7"/>
  <c r="AQ257" i="7"/>
  <c r="AR257" i="7"/>
  <c r="AS257" i="7"/>
  <c r="AT257" i="7"/>
  <c r="AU257" i="7"/>
  <c r="AV257" i="7"/>
  <c r="AW257" i="7"/>
  <c r="AX257" i="7"/>
  <c r="AY257" i="7"/>
  <c r="AZ257" i="7"/>
  <c r="BA257" i="7"/>
  <c r="AM258" i="7"/>
  <c r="AN258" i="7"/>
  <c r="AO258" i="7"/>
  <c r="AP258" i="7"/>
  <c r="AQ258" i="7"/>
  <c r="AR258" i="7"/>
  <c r="AS258" i="7"/>
  <c r="AT258" i="7"/>
  <c r="AU258" i="7"/>
  <c r="AV258" i="7"/>
  <c r="AW258" i="7"/>
  <c r="AX258" i="7"/>
  <c r="AY258" i="7"/>
  <c r="AZ258" i="7"/>
  <c r="BA258" i="7"/>
  <c r="AM259" i="7"/>
  <c r="AN259" i="7"/>
  <c r="AO259" i="7"/>
  <c r="AP259" i="7"/>
  <c r="AQ259" i="7"/>
  <c r="AR259" i="7"/>
  <c r="AS259" i="7"/>
  <c r="AT259" i="7"/>
  <c r="AU259" i="7"/>
  <c r="AV259" i="7"/>
  <c r="AW259" i="7"/>
  <c r="AX259" i="7"/>
  <c r="AY259" i="7"/>
  <c r="AZ259" i="7"/>
  <c r="BA259" i="7"/>
  <c r="AM260" i="7"/>
  <c r="AN260" i="7"/>
  <c r="AO260" i="7"/>
  <c r="AP260" i="7"/>
  <c r="AQ260" i="7"/>
  <c r="AR260" i="7"/>
  <c r="AS260" i="7"/>
  <c r="AT260" i="7"/>
  <c r="AU260" i="7"/>
  <c r="AV260" i="7"/>
  <c r="AW260" i="7"/>
  <c r="AX260" i="7"/>
  <c r="AY260" i="7"/>
  <c r="AZ260" i="7"/>
  <c r="BA260" i="7"/>
  <c r="AM261" i="7"/>
  <c r="AN261" i="7"/>
  <c r="AO261" i="7"/>
  <c r="AP261" i="7"/>
  <c r="AQ261" i="7"/>
  <c r="AR261" i="7"/>
  <c r="AS261" i="7"/>
  <c r="AT261" i="7"/>
  <c r="AU261" i="7"/>
  <c r="AV261" i="7"/>
  <c r="AW261" i="7"/>
  <c r="AX261" i="7"/>
  <c r="AY261" i="7"/>
  <c r="AZ261" i="7"/>
  <c r="BA261" i="7"/>
  <c r="AM262" i="7"/>
  <c r="AN262" i="7"/>
  <c r="AO262" i="7"/>
  <c r="AP262" i="7"/>
  <c r="AQ262" i="7"/>
  <c r="AR262" i="7"/>
  <c r="AS262" i="7"/>
  <c r="AT262" i="7"/>
  <c r="AU262" i="7"/>
  <c r="AV262" i="7"/>
  <c r="AW262" i="7"/>
  <c r="AX262" i="7"/>
  <c r="AY262" i="7"/>
  <c r="AZ262" i="7"/>
  <c r="BA262" i="7"/>
  <c r="AM263" i="7"/>
  <c r="AN263" i="7"/>
  <c r="AO263" i="7"/>
  <c r="AP263" i="7"/>
  <c r="AQ263" i="7"/>
  <c r="AR263" i="7"/>
  <c r="AS263" i="7"/>
  <c r="AT263" i="7"/>
  <c r="AU263" i="7"/>
  <c r="AV263" i="7"/>
  <c r="AW263" i="7"/>
  <c r="AX263" i="7"/>
  <c r="AY263" i="7"/>
  <c r="AZ263" i="7"/>
  <c r="BA263" i="7"/>
  <c r="AM264" i="7"/>
  <c r="AN264" i="7"/>
  <c r="AO264" i="7"/>
  <c r="AP264" i="7"/>
  <c r="AQ264" i="7"/>
  <c r="AR264" i="7"/>
  <c r="AS264" i="7"/>
  <c r="AT264" i="7"/>
  <c r="AU264" i="7"/>
  <c r="AV264" i="7"/>
  <c r="AW264" i="7"/>
  <c r="AX264" i="7"/>
  <c r="AY264" i="7"/>
  <c r="AZ264" i="7"/>
  <c r="BA264" i="7"/>
  <c r="AM265" i="7"/>
  <c r="AN265" i="7"/>
  <c r="AO265" i="7"/>
  <c r="AP265" i="7"/>
  <c r="AQ265" i="7"/>
  <c r="AR265" i="7"/>
  <c r="AS265" i="7"/>
  <c r="AT265" i="7"/>
  <c r="AU265" i="7"/>
  <c r="AV265" i="7"/>
  <c r="AW265" i="7"/>
  <c r="AX265" i="7"/>
  <c r="AY265" i="7"/>
  <c r="AZ265" i="7"/>
  <c r="BA265" i="7"/>
  <c r="AM266" i="7"/>
  <c r="AN266" i="7"/>
  <c r="AO266" i="7"/>
  <c r="AP266" i="7"/>
  <c r="AQ266" i="7"/>
  <c r="AR266" i="7"/>
  <c r="AS266" i="7"/>
  <c r="AT266" i="7"/>
  <c r="AU266" i="7"/>
  <c r="AV266" i="7"/>
  <c r="AW266" i="7"/>
  <c r="AX266" i="7"/>
  <c r="AY266" i="7"/>
  <c r="AZ266" i="7"/>
  <c r="BA266" i="7"/>
  <c r="AM267" i="7"/>
  <c r="AN267" i="7"/>
  <c r="AO267" i="7"/>
  <c r="AP267" i="7"/>
  <c r="AQ267" i="7"/>
  <c r="AR267" i="7"/>
  <c r="AS267" i="7"/>
  <c r="AT267" i="7"/>
  <c r="AU267" i="7"/>
  <c r="AV267" i="7"/>
  <c r="AW267" i="7"/>
  <c r="AX267" i="7"/>
  <c r="AY267" i="7"/>
  <c r="AZ267" i="7"/>
  <c r="BA267" i="7"/>
  <c r="AM268" i="7"/>
  <c r="AN268" i="7"/>
  <c r="AO268" i="7"/>
  <c r="AP268" i="7"/>
  <c r="AQ268" i="7"/>
  <c r="AR268" i="7"/>
  <c r="AS268" i="7"/>
  <c r="AT268" i="7"/>
  <c r="AU268" i="7"/>
  <c r="AV268" i="7"/>
  <c r="AW268" i="7"/>
  <c r="AX268" i="7"/>
  <c r="AY268" i="7"/>
  <c r="AZ268" i="7"/>
  <c r="BA268" i="7"/>
  <c r="AM269" i="7"/>
  <c r="AN269" i="7"/>
  <c r="AO269" i="7"/>
  <c r="AP269" i="7"/>
  <c r="AQ269" i="7"/>
  <c r="AR269" i="7"/>
  <c r="AS269" i="7"/>
  <c r="AT269" i="7"/>
  <c r="AU269" i="7"/>
  <c r="AV269" i="7"/>
  <c r="AW269" i="7"/>
  <c r="AX269" i="7"/>
  <c r="AY269" i="7"/>
  <c r="AZ269" i="7"/>
  <c r="BA269" i="7"/>
  <c r="AM270" i="7"/>
  <c r="AN270" i="7"/>
  <c r="AO270" i="7"/>
  <c r="AP270" i="7"/>
  <c r="AQ270" i="7"/>
  <c r="AR270" i="7"/>
  <c r="AS270" i="7"/>
  <c r="AT270" i="7"/>
  <c r="AU270" i="7"/>
  <c r="AV270" i="7"/>
  <c r="AW270" i="7"/>
  <c r="AX270" i="7"/>
  <c r="AY270" i="7"/>
  <c r="AZ270" i="7"/>
  <c r="BA270" i="7"/>
  <c r="AM271" i="7"/>
  <c r="AN271" i="7"/>
  <c r="AO271" i="7"/>
  <c r="AP271" i="7"/>
  <c r="AQ271" i="7"/>
  <c r="AR271" i="7"/>
  <c r="AS271" i="7"/>
  <c r="AT271" i="7"/>
  <c r="AU271" i="7"/>
  <c r="AV271" i="7"/>
  <c r="AW271" i="7"/>
  <c r="AX271" i="7"/>
  <c r="AY271" i="7"/>
  <c r="AZ271" i="7"/>
  <c r="BA271" i="7"/>
  <c r="AM272" i="7"/>
  <c r="AN272" i="7"/>
  <c r="AO272" i="7"/>
  <c r="AP272" i="7"/>
  <c r="AQ272" i="7"/>
  <c r="AR272" i="7"/>
  <c r="AS272" i="7"/>
  <c r="AT272" i="7"/>
  <c r="AU272" i="7"/>
  <c r="AV272" i="7"/>
  <c r="AW272" i="7"/>
  <c r="AX272" i="7"/>
  <c r="AY272" i="7"/>
  <c r="AZ272" i="7"/>
  <c r="BA272" i="7"/>
  <c r="AJ273" i="7"/>
  <c r="AK273" i="7"/>
  <c r="AG175" i="7"/>
  <c r="AH175" i="7"/>
  <c r="AG176" i="7"/>
  <c r="AH176" i="7"/>
  <c r="AI176" i="7"/>
  <c r="AG177" i="7"/>
  <c r="AH177" i="7"/>
  <c r="AI177" i="7"/>
  <c r="AG178" i="7"/>
  <c r="AH178" i="7"/>
  <c r="AI178" i="7"/>
  <c r="AG179" i="7"/>
  <c r="AH179" i="7"/>
  <c r="AI179" i="7"/>
  <c r="AG180" i="7"/>
  <c r="AH180" i="7"/>
  <c r="AI180" i="7"/>
  <c r="AG181" i="7"/>
  <c r="AH181" i="7"/>
  <c r="AI181" i="7"/>
  <c r="AG182" i="7"/>
  <c r="AH182" i="7"/>
  <c r="AI182" i="7"/>
  <c r="AG183" i="7"/>
  <c r="AH183" i="7"/>
  <c r="AI183" i="7"/>
  <c r="AG184" i="7"/>
  <c r="AH184" i="7"/>
  <c r="AI184" i="7"/>
  <c r="AG185" i="7"/>
  <c r="AH185" i="7"/>
  <c r="AI185" i="7"/>
  <c r="AG186" i="7"/>
  <c r="AH186" i="7"/>
  <c r="AI186" i="7"/>
  <c r="AG187" i="7"/>
  <c r="AH187" i="7"/>
  <c r="AI187" i="7"/>
  <c r="AG188" i="7"/>
  <c r="AH188" i="7"/>
  <c r="AI188" i="7"/>
  <c r="AG189" i="7"/>
  <c r="AH189" i="7"/>
  <c r="AI189" i="7"/>
  <c r="AG190" i="7"/>
  <c r="AH190" i="7"/>
  <c r="AI190" i="7"/>
  <c r="AG191" i="7"/>
  <c r="AH191" i="7"/>
  <c r="AI191" i="7"/>
  <c r="AG192" i="7"/>
  <c r="AH192" i="7"/>
  <c r="AI192" i="7"/>
  <c r="AG193" i="7"/>
  <c r="AH193" i="7"/>
  <c r="AI193" i="7"/>
  <c r="AG194" i="7"/>
  <c r="AH194" i="7"/>
  <c r="AI194" i="7"/>
  <c r="AG195" i="7"/>
  <c r="AH195" i="7"/>
  <c r="AI195" i="7"/>
  <c r="AG196" i="7"/>
  <c r="AH196" i="7"/>
  <c r="AI196" i="7"/>
  <c r="AG197" i="7"/>
  <c r="AH197" i="7"/>
  <c r="AI197" i="7"/>
  <c r="AG198" i="7"/>
  <c r="AH198" i="7"/>
  <c r="AI198" i="7"/>
  <c r="AG199" i="7"/>
  <c r="AH199" i="7"/>
  <c r="AI199" i="7"/>
  <c r="AG200" i="7"/>
  <c r="AH200" i="7"/>
  <c r="AI200" i="7"/>
  <c r="AG201" i="7"/>
  <c r="AH201" i="7"/>
  <c r="AI201" i="7"/>
  <c r="AG202" i="7"/>
  <c r="AH202" i="7"/>
  <c r="AI202" i="7"/>
  <c r="AG203" i="7"/>
  <c r="AH203" i="7"/>
  <c r="AI203" i="7"/>
  <c r="AG204" i="7"/>
  <c r="AH204" i="7"/>
  <c r="AI204" i="7"/>
  <c r="AG205" i="7"/>
  <c r="AH205" i="7"/>
  <c r="AI205" i="7"/>
  <c r="AG206" i="7"/>
  <c r="AH206" i="7"/>
  <c r="AI206" i="7"/>
  <c r="AG207" i="7"/>
  <c r="AH207" i="7"/>
  <c r="AI207" i="7"/>
  <c r="AG208" i="7"/>
  <c r="AH208" i="7"/>
  <c r="AI208" i="7"/>
  <c r="AG209" i="7"/>
  <c r="AH209" i="7"/>
  <c r="AI209" i="7"/>
  <c r="AG210" i="7"/>
  <c r="AH210" i="7"/>
  <c r="AI210" i="7"/>
  <c r="AG211" i="7"/>
  <c r="AH211" i="7"/>
  <c r="AI211" i="7"/>
  <c r="AG212" i="7"/>
  <c r="AH212" i="7"/>
  <c r="AI212" i="7"/>
  <c r="AG213" i="7"/>
  <c r="AH213" i="7"/>
  <c r="AI213" i="7"/>
  <c r="AG214" i="7"/>
  <c r="AH214" i="7"/>
  <c r="AI214" i="7"/>
  <c r="AG215" i="7"/>
  <c r="AH215" i="7"/>
  <c r="AI215" i="7"/>
  <c r="AG216" i="7"/>
  <c r="AH216" i="7"/>
  <c r="AI216" i="7"/>
  <c r="AG217" i="7"/>
  <c r="AH217" i="7"/>
  <c r="AI217" i="7"/>
  <c r="AG218" i="7"/>
  <c r="AH218" i="7"/>
  <c r="AI218" i="7"/>
  <c r="AG219" i="7"/>
  <c r="AH219" i="7"/>
  <c r="AI219" i="7"/>
  <c r="AG220" i="7"/>
  <c r="AH220" i="7"/>
  <c r="AI220" i="7"/>
  <c r="AG221" i="7"/>
  <c r="AH221" i="7"/>
  <c r="AI221" i="7"/>
  <c r="AG222" i="7"/>
  <c r="AH222" i="7"/>
  <c r="AI222" i="7"/>
  <c r="AG223" i="7"/>
  <c r="AH223" i="7"/>
  <c r="AI223" i="7"/>
  <c r="AG224" i="7"/>
  <c r="AH224" i="7"/>
  <c r="AI224" i="7"/>
  <c r="AG225" i="7"/>
  <c r="AH225" i="7"/>
  <c r="AI225" i="7"/>
  <c r="AG226" i="7"/>
  <c r="AH226" i="7"/>
  <c r="AI226" i="7"/>
  <c r="AG227" i="7"/>
  <c r="AH227" i="7"/>
  <c r="AI227" i="7"/>
  <c r="AG228" i="7"/>
  <c r="AH228" i="7"/>
  <c r="AI228" i="7"/>
  <c r="AG229" i="7"/>
  <c r="AH229" i="7"/>
  <c r="AI229" i="7"/>
  <c r="AG230" i="7"/>
  <c r="AH230" i="7"/>
  <c r="AI230" i="7"/>
  <c r="AG231" i="7"/>
  <c r="AH231" i="7"/>
  <c r="AI231" i="7"/>
  <c r="AG232" i="7"/>
  <c r="AH232" i="7"/>
  <c r="AI232" i="7"/>
  <c r="AG233" i="7"/>
  <c r="AH233" i="7"/>
  <c r="AI233" i="7"/>
  <c r="AG234" i="7"/>
  <c r="AH234" i="7"/>
  <c r="AI234" i="7"/>
  <c r="AG235" i="7"/>
  <c r="AH235" i="7"/>
  <c r="AI235" i="7"/>
  <c r="AG236" i="7"/>
  <c r="AH236" i="7"/>
  <c r="AI236" i="7"/>
  <c r="AG237" i="7"/>
  <c r="AH237" i="7"/>
  <c r="AI237" i="7"/>
  <c r="AG238" i="7"/>
  <c r="AH238" i="7"/>
  <c r="AI238" i="7"/>
  <c r="AG239" i="7"/>
  <c r="AH239" i="7"/>
  <c r="AI239" i="7"/>
  <c r="AG240" i="7"/>
  <c r="AH240" i="7"/>
  <c r="AI240" i="7"/>
  <c r="AG241" i="7"/>
  <c r="AH241" i="7"/>
  <c r="AI241" i="7"/>
  <c r="AG242" i="7"/>
  <c r="AH242" i="7"/>
  <c r="AI242" i="7"/>
  <c r="AG243" i="7"/>
  <c r="AH243" i="7"/>
  <c r="AI243" i="7"/>
  <c r="AG244" i="7"/>
  <c r="AH244" i="7"/>
  <c r="AI244" i="7"/>
  <c r="AG245" i="7"/>
  <c r="AH245" i="7"/>
  <c r="AI245" i="7"/>
  <c r="AG246" i="7"/>
  <c r="AH246" i="7"/>
  <c r="AI246" i="7"/>
  <c r="AG247" i="7"/>
  <c r="AH247" i="7"/>
  <c r="AI247" i="7"/>
  <c r="AG248" i="7"/>
  <c r="AH248" i="7"/>
  <c r="AI248" i="7"/>
  <c r="AG249" i="7"/>
  <c r="AH249" i="7"/>
  <c r="AI249" i="7"/>
  <c r="AG250" i="7"/>
  <c r="AH250" i="7"/>
  <c r="AI250" i="7"/>
  <c r="AG251" i="7"/>
  <c r="AH251" i="7"/>
  <c r="AI251" i="7"/>
  <c r="AG252" i="7"/>
  <c r="AH252" i="7"/>
  <c r="AI252" i="7"/>
  <c r="AG253" i="7"/>
  <c r="AH253" i="7"/>
  <c r="AI253" i="7"/>
  <c r="AG254" i="7"/>
  <c r="AJ254" i="7" s="1"/>
  <c r="AK254" i="7" s="1"/>
  <c r="AH254" i="7"/>
  <c r="AI254" i="7"/>
  <c r="AG255" i="7"/>
  <c r="AH255" i="7"/>
  <c r="AI255" i="7"/>
  <c r="AG256" i="7"/>
  <c r="AH256" i="7"/>
  <c r="AI256" i="7"/>
  <c r="AG257" i="7"/>
  <c r="AH257" i="7"/>
  <c r="AI257" i="7"/>
  <c r="AG258" i="7"/>
  <c r="AH258" i="7"/>
  <c r="AI258" i="7"/>
  <c r="AG259" i="7"/>
  <c r="AH259" i="7"/>
  <c r="AI259" i="7"/>
  <c r="AG260" i="7"/>
  <c r="AH260" i="7"/>
  <c r="AI260" i="7"/>
  <c r="AG261" i="7"/>
  <c r="AH261" i="7"/>
  <c r="AI261" i="7"/>
  <c r="AG262" i="7"/>
  <c r="AJ262" i="7" s="1"/>
  <c r="AK262" i="7" s="1"/>
  <c r="AH262" i="7"/>
  <c r="AI262" i="7"/>
  <c r="AG263" i="7"/>
  <c r="AH263" i="7"/>
  <c r="AI263" i="7"/>
  <c r="AG264" i="7"/>
  <c r="AH264" i="7"/>
  <c r="AI264" i="7"/>
  <c r="AG265" i="7"/>
  <c r="AH265" i="7"/>
  <c r="AI265" i="7"/>
  <c r="AG266" i="7"/>
  <c r="AH266" i="7"/>
  <c r="AI266" i="7"/>
  <c r="AG267" i="7"/>
  <c r="AH267" i="7"/>
  <c r="AI267" i="7"/>
  <c r="AG268" i="7"/>
  <c r="AH268" i="7"/>
  <c r="AI268" i="7"/>
  <c r="AG269" i="7"/>
  <c r="AH269" i="7"/>
  <c r="AI269" i="7"/>
  <c r="AG270" i="7"/>
  <c r="AJ270" i="7" s="1"/>
  <c r="AK270" i="7" s="1"/>
  <c r="AH270" i="7"/>
  <c r="AI270" i="7"/>
  <c r="AG271" i="7"/>
  <c r="AH271" i="7"/>
  <c r="AI271" i="7"/>
  <c r="AG272" i="7"/>
  <c r="AH272" i="7"/>
  <c r="AI272" i="7"/>
  <c r="AG273" i="7"/>
  <c r="AH273" i="7"/>
  <c r="AI273" i="7"/>
  <c r="BA69" i="7"/>
  <c r="BA70" i="7"/>
  <c r="BA71" i="7"/>
  <c r="BA72" i="7"/>
  <c r="BA73" i="7"/>
  <c r="BA74" i="7"/>
  <c r="BA75" i="7"/>
  <c r="BA76" i="7"/>
  <c r="BA77" i="7"/>
  <c r="BA78" i="7"/>
  <c r="BA79" i="7"/>
  <c r="BA80" i="7"/>
  <c r="BA81" i="7"/>
  <c r="BA82" i="7"/>
  <c r="BA83" i="7"/>
  <c r="BA84" i="7"/>
  <c r="BA85" i="7"/>
  <c r="BA86" i="7"/>
  <c r="BA87" i="7"/>
  <c r="BA88" i="7"/>
  <c r="BA89" i="7"/>
  <c r="BA90" i="7"/>
  <c r="BA91" i="7"/>
  <c r="BA92" i="7"/>
  <c r="BA93" i="7"/>
  <c r="BA94" i="7"/>
  <c r="BA95" i="7"/>
  <c r="BA96" i="7"/>
  <c r="BA97" i="7"/>
  <c r="BA98" i="7"/>
  <c r="BA99" i="7"/>
  <c r="BA100" i="7"/>
  <c r="BA101" i="7"/>
  <c r="BA102" i="7"/>
  <c r="BA103" i="7"/>
  <c r="BA104" i="7"/>
  <c r="BA105" i="7"/>
  <c r="BA106" i="7"/>
  <c r="BA107" i="7"/>
  <c r="BA108" i="7"/>
  <c r="BA109" i="7"/>
  <c r="BA110" i="7"/>
  <c r="BA111" i="7"/>
  <c r="BA112" i="7"/>
  <c r="BA113" i="7"/>
  <c r="BA114" i="7"/>
  <c r="BA115" i="7"/>
  <c r="BA116" i="7"/>
  <c r="BA117" i="7"/>
  <c r="BA118" i="7"/>
  <c r="BA119" i="7"/>
  <c r="BA120" i="7"/>
  <c r="BA121" i="7"/>
  <c r="BA122" i="7"/>
  <c r="BA123" i="7"/>
  <c r="BA124" i="7"/>
  <c r="BA125" i="7"/>
  <c r="BA126" i="7"/>
  <c r="BA127" i="7"/>
  <c r="BA128" i="7"/>
  <c r="BA129" i="7"/>
  <c r="BA130" i="7"/>
  <c r="BA131" i="7"/>
  <c r="BA132" i="7"/>
  <c r="BA133" i="7"/>
  <c r="BA134" i="7"/>
  <c r="BA135" i="7"/>
  <c r="BA136" i="7"/>
  <c r="BA137" i="7"/>
  <c r="BA138" i="7"/>
  <c r="BA139" i="7"/>
  <c r="BA140" i="7"/>
  <c r="BA141" i="7"/>
  <c r="BA142" i="7"/>
  <c r="BA143" i="7"/>
  <c r="BA144" i="7"/>
  <c r="BA145" i="7"/>
  <c r="BA146" i="7"/>
  <c r="BA147" i="7"/>
  <c r="BA148" i="7"/>
  <c r="BA149" i="7"/>
  <c r="BA150" i="7"/>
  <c r="BA151" i="7"/>
  <c r="BA152" i="7"/>
  <c r="BA153" i="7"/>
  <c r="BA154" i="7"/>
  <c r="BA155" i="7"/>
  <c r="BA156" i="7"/>
  <c r="BA157" i="7"/>
  <c r="BA158" i="7"/>
  <c r="BA159" i="7"/>
  <c r="BA160" i="7"/>
  <c r="BA161" i="7"/>
  <c r="BA162" i="7"/>
  <c r="BA163" i="7"/>
  <c r="BA164" i="7"/>
  <c r="BA165" i="7"/>
  <c r="BA166" i="7"/>
  <c r="BA167" i="7"/>
  <c r="AX69" i="7"/>
  <c r="AX70" i="7"/>
  <c r="AX71" i="7"/>
  <c r="AX72" i="7"/>
  <c r="AX73" i="7"/>
  <c r="AX74" i="7"/>
  <c r="AX75" i="7"/>
  <c r="AX76" i="7"/>
  <c r="AX77" i="7"/>
  <c r="AX78" i="7"/>
  <c r="AX79" i="7"/>
  <c r="AX80" i="7"/>
  <c r="AX81" i="7"/>
  <c r="AX82" i="7"/>
  <c r="AX83" i="7"/>
  <c r="AX84" i="7"/>
  <c r="AX85" i="7"/>
  <c r="AX86" i="7"/>
  <c r="AX87" i="7"/>
  <c r="AX88" i="7"/>
  <c r="AX89" i="7"/>
  <c r="AX90" i="7"/>
  <c r="AX91" i="7"/>
  <c r="AX92" i="7"/>
  <c r="AX93" i="7"/>
  <c r="AX94" i="7"/>
  <c r="AX95" i="7"/>
  <c r="AX96" i="7"/>
  <c r="AX97" i="7"/>
  <c r="AX98" i="7"/>
  <c r="AX99" i="7"/>
  <c r="AX100" i="7"/>
  <c r="AX101" i="7"/>
  <c r="AX102" i="7"/>
  <c r="AX103" i="7"/>
  <c r="AX104" i="7"/>
  <c r="AX105" i="7"/>
  <c r="AX106" i="7"/>
  <c r="AX107" i="7"/>
  <c r="AX108" i="7"/>
  <c r="AX109" i="7"/>
  <c r="AX110" i="7"/>
  <c r="AX111" i="7"/>
  <c r="AX112" i="7"/>
  <c r="AX113" i="7"/>
  <c r="AX114" i="7"/>
  <c r="AX115" i="7"/>
  <c r="AX116" i="7"/>
  <c r="AX117" i="7"/>
  <c r="AX118" i="7"/>
  <c r="AX119" i="7"/>
  <c r="AX120" i="7"/>
  <c r="AX121" i="7"/>
  <c r="AX122" i="7"/>
  <c r="AX123" i="7"/>
  <c r="AX124" i="7"/>
  <c r="AX125" i="7"/>
  <c r="AX126" i="7"/>
  <c r="AX127" i="7"/>
  <c r="AX128" i="7"/>
  <c r="AX129" i="7"/>
  <c r="AX130" i="7"/>
  <c r="AX131" i="7"/>
  <c r="AX132" i="7"/>
  <c r="AX133" i="7"/>
  <c r="AX134" i="7"/>
  <c r="AX135" i="7"/>
  <c r="AX136" i="7"/>
  <c r="AX137" i="7"/>
  <c r="AX138" i="7"/>
  <c r="AX139" i="7"/>
  <c r="AX140" i="7"/>
  <c r="AX141" i="7"/>
  <c r="AX142" i="7"/>
  <c r="AX143" i="7"/>
  <c r="AX144" i="7"/>
  <c r="AX145" i="7"/>
  <c r="AX146" i="7"/>
  <c r="AX147" i="7"/>
  <c r="AX148" i="7"/>
  <c r="AX149" i="7"/>
  <c r="AX150" i="7"/>
  <c r="AX151" i="7"/>
  <c r="AX152" i="7"/>
  <c r="AX153" i="7"/>
  <c r="AX154" i="7"/>
  <c r="AX155" i="7"/>
  <c r="AX156" i="7"/>
  <c r="AX157" i="7"/>
  <c r="AX158" i="7"/>
  <c r="AX159" i="7"/>
  <c r="AX160" i="7"/>
  <c r="AX161" i="7"/>
  <c r="AX162" i="7"/>
  <c r="AX163" i="7"/>
  <c r="AX164" i="7"/>
  <c r="AX165" i="7"/>
  <c r="AX166" i="7"/>
  <c r="AX167" i="7"/>
  <c r="AL167" i="7"/>
  <c r="AL69" i="7"/>
  <c r="AL70" i="7"/>
  <c r="AL71" i="7"/>
  <c r="AL72" i="7"/>
  <c r="AL73" i="7"/>
  <c r="AL74" i="7"/>
  <c r="AL75" i="7"/>
  <c r="AL76" i="7"/>
  <c r="AL77" i="7"/>
  <c r="AL78" i="7"/>
  <c r="AL79" i="7"/>
  <c r="AL80" i="7"/>
  <c r="AL81" i="7"/>
  <c r="AL82" i="7"/>
  <c r="AL83" i="7"/>
  <c r="AL84" i="7"/>
  <c r="AL85" i="7"/>
  <c r="AL86" i="7"/>
  <c r="AL87" i="7"/>
  <c r="AL88" i="7"/>
  <c r="AL89" i="7"/>
  <c r="AL90" i="7"/>
  <c r="AL91" i="7"/>
  <c r="AL92" i="7"/>
  <c r="AL93" i="7"/>
  <c r="AL94" i="7"/>
  <c r="AL95" i="7"/>
  <c r="AL96" i="7"/>
  <c r="AL97" i="7"/>
  <c r="AL98" i="7"/>
  <c r="AL99" i="7"/>
  <c r="AL100" i="7"/>
  <c r="AL101" i="7"/>
  <c r="AL102" i="7"/>
  <c r="AL103" i="7"/>
  <c r="AL104" i="7"/>
  <c r="AL105" i="7"/>
  <c r="AL106" i="7"/>
  <c r="AL107" i="7"/>
  <c r="AL108" i="7"/>
  <c r="AL109" i="7"/>
  <c r="AL110" i="7"/>
  <c r="AL111" i="7"/>
  <c r="AL112" i="7"/>
  <c r="AL113" i="7"/>
  <c r="AL114" i="7"/>
  <c r="AL115" i="7"/>
  <c r="AL116" i="7"/>
  <c r="AL117" i="7"/>
  <c r="AL118" i="7"/>
  <c r="AL119" i="7"/>
  <c r="AL120" i="7"/>
  <c r="AL121" i="7"/>
  <c r="AL122" i="7"/>
  <c r="AL123" i="7"/>
  <c r="AL124" i="7"/>
  <c r="AL125" i="7"/>
  <c r="AL126" i="7"/>
  <c r="AL127" i="7"/>
  <c r="AL128" i="7"/>
  <c r="AL129" i="7"/>
  <c r="AL130" i="7"/>
  <c r="AL131" i="7"/>
  <c r="AL132" i="7"/>
  <c r="AL133" i="7"/>
  <c r="AL134" i="7"/>
  <c r="AL135" i="7"/>
  <c r="AL136" i="7"/>
  <c r="AL137" i="7"/>
  <c r="AL138" i="7"/>
  <c r="AL139" i="7"/>
  <c r="AL140" i="7"/>
  <c r="AL141" i="7"/>
  <c r="AL142" i="7"/>
  <c r="AL143" i="7"/>
  <c r="AL144" i="7"/>
  <c r="AL145" i="7"/>
  <c r="AL146" i="7"/>
  <c r="AL147" i="7"/>
  <c r="AL148" i="7"/>
  <c r="AL149" i="7"/>
  <c r="AL150" i="7"/>
  <c r="AL151" i="7"/>
  <c r="AL152" i="7"/>
  <c r="AL153" i="7"/>
  <c r="AL154" i="7"/>
  <c r="AL155" i="7"/>
  <c r="AL156" i="7"/>
  <c r="AL157" i="7"/>
  <c r="AL158" i="7"/>
  <c r="AL159" i="7"/>
  <c r="AL160" i="7"/>
  <c r="AL161" i="7"/>
  <c r="AL162" i="7"/>
  <c r="AL163" i="7"/>
  <c r="AL164" i="7"/>
  <c r="AL165" i="7"/>
  <c r="AL166" i="7"/>
  <c r="AG69" i="7"/>
  <c r="AH69" i="7"/>
  <c r="AI69" i="7" s="1"/>
  <c r="AJ69" i="7"/>
  <c r="AK69" i="7" s="1"/>
  <c r="AG70" i="7"/>
  <c r="AH70" i="7"/>
  <c r="AI70" i="7" s="1"/>
  <c r="AJ70" i="7"/>
  <c r="AK70" i="7" s="1"/>
  <c r="AG71" i="7"/>
  <c r="AH71" i="7"/>
  <c r="AI71" i="7" s="1"/>
  <c r="AJ71" i="7"/>
  <c r="AK71" i="7" s="1"/>
  <c r="AG72" i="7"/>
  <c r="AH72" i="7"/>
  <c r="AI72" i="7" s="1"/>
  <c r="AJ72" i="7"/>
  <c r="AK72" i="7" s="1"/>
  <c r="AG73" i="7"/>
  <c r="AH73" i="7"/>
  <c r="AI73" i="7" s="1"/>
  <c r="AJ73" i="7"/>
  <c r="AK73" i="7" s="1"/>
  <c r="AG74" i="7"/>
  <c r="AH74" i="7"/>
  <c r="AI74" i="7" s="1"/>
  <c r="AJ74" i="7"/>
  <c r="AK74" i="7" s="1"/>
  <c r="AG75" i="7"/>
  <c r="AH75" i="7"/>
  <c r="AI75" i="7" s="1"/>
  <c r="AJ75" i="7"/>
  <c r="AK75" i="7" s="1"/>
  <c r="AG76" i="7"/>
  <c r="AH76" i="7"/>
  <c r="AI76" i="7" s="1"/>
  <c r="AJ76" i="7"/>
  <c r="AK76" i="7" s="1"/>
  <c r="AG77" i="7"/>
  <c r="AH77" i="7"/>
  <c r="AI77" i="7" s="1"/>
  <c r="AJ77" i="7"/>
  <c r="AK77" i="7" s="1"/>
  <c r="AG78" i="7"/>
  <c r="AH78" i="7"/>
  <c r="AI78" i="7" s="1"/>
  <c r="AJ78" i="7"/>
  <c r="AK78" i="7" s="1"/>
  <c r="AG79" i="7"/>
  <c r="AH79" i="7"/>
  <c r="AI79" i="7" s="1"/>
  <c r="AJ79" i="7"/>
  <c r="AK79" i="7" s="1"/>
  <c r="AG80" i="7"/>
  <c r="AH80" i="7"/>
  <c r="AI80" i="7" s="1"/>
  <c r="AJ80" i="7"/>
  <c r="AK80" i="7" s="1"/>
  <c r="AG81" i="7"/>
  <c r="AH81" i="7"/>
  <c r="AI81" i="7" s="1"/>
  <c r="AJ81" i="7"/>
  <c r="AK81" i="7" s="1"/>
  <c r="AG82" i="7"/>
  <c r="AH82" i="7"/>
  <c r="AI82" i="7" s="1"/>
  <c r="AJ82" i="7"/>
  <c r="AK82" i="7" s="1"/>
  <c r="AG83" i="7"/>
  <c r="AH83" i="7"/>
  <c r="AI83" i="7" s="1"/>
  <c r="AJ83" i="7"/>
  <c r="AK83" i="7" s="1"/>
  <c r="AG84" i="7"/>
  <c r="AH84" i="7"/>
  <c r="AI84" i="7" s="1"/>
  <c r="AJ84" i="7"/>
  <c r="AK84" i="7" s="1"/>
  <c r="AG85" i="7"/>
  <c r="AH85" i="7"/>
  <c r="AI85" i="7" s="1"/>
  <c r="AJ85" i="7"/>
  <c r="AK85" i="7" s="1"/>
  <c r="AG86" i="7"/>
  <c r="AH86" i="7"/>
  <c r="AI86" i="7" s="1"/>
  <c r="AJ86" i="7"/>
  <c r="AK86" i="7" s="1"/>
  <c r="AG87" i="7"/>
  <c r="AH87" i="7"/>
  <c r="AI87" i="7" s="1"/>
  <c r="AJ87" i="7"/>
  <c r="AK87" i="7" s="1"/>
  <c r="AG88" i="7"/>
  <c r="AH88" i="7"/>
  <c r="AI88" i="7" s="1"/>
  <c r="AJ88" i="7"/>
  <c r="AK88" i="7" s="1"/>
  <c r="AG89" i="7"/>
  <c r="AH89" i="7"/>
  <c r="AI89" i="7" s="1"/>
  <c r="AJ89" i="7"/>
  <c r="AK89" i="7" s="1"/>
  <c r="AG90" i="7"/>
  <c r="AH90" i="7"/>
  <c r="AI90" i="7" s="1"/>
  <c r="AJ90" i="7"/>
  <c r="AK90" i="7" s="1"/>
  <c r="AG91" i="7"/>
  <c r="AH91" i="7"/>
  <c r="AI91" i="7" s="1"/>
  <c r="AJ91" i="7"/>
  <c r="AK91" i="7" s="1"/>
  <c r="AG92" i="7"/>
  <c r="AH92" i="7"/>
  <c r="AI92" i="7" s="1"/>
  <c r="AJ92" i="7"/>
  <c r="AK92" i="7" s="1"/>
  <c r="AG93" i="7"/>
  <c r="AH93" i="7"/>
  <c r="AI93" i="7" s="1"/>
  <c r="AJ93" i="7"/>
  <c r="AK93" i="7" s="1"/>
  <c r="AG94" i="7"/>
  <c r="AH94" i="7"/>
  <c r="AI94" i="7" s="1"/>
  <c r="AJ94" i="7"/>
  <c r="AK94" i="7" s="1"/>
  <c r="AG95" i="7"/>
  <c r="AH95" i="7"/>
  <c r="AI95" i="7" s="1"/>
  <c r="AJ95" i="7"/>
  <c r="AK95" i="7" s="1"/>
  <c r="AG96" i="7"/>
  <c r="AH96" i="7"/>
  <c r="AI96" i="7" s="1"/>
  <c r="AJ96" i="7"/>
  <c r="AK96" i="7" s="1"/>
  <c r="AG97" i="7"/>
  <c r="AH97" i="7"/>
  <c r="AI97" i="7" s="1"/>
  <c r="AJ97" i="7"/>
  <c r="AK97" i="7" s="1"/>
  <c r="AG98" i="7"/>
  <c r="AH98" i="7"/>
  <c r="AI98" i="7" s="1"/>
  <c r="AJ98" i="7"/>
  <c r="AK98" i="7" s="1"/>
  <c r="AG99" i="7"/>
  <c r="AH99" i="7"/>
  <c r="AI99" i="7" s="1"/>
  <c r="AJ99" i="7"/>
  <c r="AK99" i="7" s="1"/>
  <c r="AG100" i="7"/>
  <c r="AH100" i="7"/>
  <c r="AI100" i="7" s="1"/>
  <c r="AJ100" i="7"/>
  <c r="AK100" i="7" s="1"/>
  <c r="AG101" i="7"/>
  <c r="AH101" i="7"/>
  <c r="AI101" i="7" s="1"/>
  <c r="AJ101" i="7"/>
  <c r="AK101" i="7" s="1"/>
  <c r="AG102" i="7"/>
  <c r="AH102" i="7"/>
  <c r="AI102" i="7" s="1"/>
  <c r="AJ102" i="7"/>
  <c r="AK102" i="7" s="1"/>
  <c r="AG103" i="7"/>
  <c r="AH103" i="7"/>
  <c r="AI103" i="7" s="1"/>
  <c r="AJ103" i="7"/>
  <c r="AK103" i="7" s="1"/>
  <c r="AG104" i="7"/>
  <c r="AH104" i="7"/>
  <c r="AI104" i="7" s="1"/>
  <c r="AJ104" i="7"/>
  <c r="AK104" i="7" s="1"/>
  <c r="AG105" i="7"/>
  <c r="AH105" i="7"/>
  <c r="AI105" i="7" s="1"/>
  <c r="AJ105" i="7"/>
  <c r="AK105" i="7" s="1"/>
  <c r="AG106" i="7"/>
  <c r="AH106" i="7"/>
  <c r="AI106" i="7" s="1"/>
  <c r="AJ106" i="7"/>
  <c r="AK106" i="7" s="1"/>
  <c r="AG107" i="7"/>
  <c r="AH107" i="7"/>
  <c r="AI107" i="7" s="1"/>
  <c r="AJ107" i="7"/>
  <c r="AK107" i="7" s="1"/>
  <c r="AG108" i="7"/>
  <c r="AH108" i="7"/>
  <c r="AI108" i="7" s="1"/>
  <c r="AJ108" i="7"/>
  <c r="AK108" i="7" s="1"/>
  <c r="AG109" i="7"/>
  <c r="AH109" i="7"/>
  <c r="AI109" i="7" s="1"/>
  <c r="AJ109" i="7"/>
  <c r="AK109" i="7" s="1"/>
  <c r="AG110" i="7"/>
  <c r="AH110" i="7"/>
  <c r="AI110" i="7" s="1"/>
  <c r="AJ110" i="7"/>
  <c r="AK110" i="7" s="1"/>
  <c r="AG111" i="7"/>
  <c r="AH111" i="7"/>
  <c r="AI111" i="7" s="1"/>
  <c r="AJ111" i="7"/>
  <c r="AK111" i="7" s="1"/>
  <c r="AG112" i="7"/>
  <c r="AH112" i="7"/>
  <c r="AI112" i="7" s="1"/>
  <c r="AJ112" i="7"/>
  <c r="AK112" i="7" s="1"/>
  <c r="AG113" i="7"/>
  <c r="AH113" i="7"/>
  <c r="AI113" i="7" s="1"/>
  <c r="AJ113" i="7"/>
  <c r="AK113" i="7" s="1"/>
  <c r="AG114" i="7"/>
  <c r="AH114" i="7"/>
  <c r="AI114" i="7" s="1"/>
  <c r="AJ114" i="7"/>
  <c r="AK114" i="7" s="1"/>
  <c r="AG115" i="7"/>
  <c r="AH115" i="7"/>
  <c r="AI115" i="7" s="1"/>
  <c r="AJ115" i="7"/>
  <c r="AK115" i="7" s="1"/>
  <c r="AG116" i="7"/>
  <c r="AH116" i="7"/>
  <c r="AI116" i="7" s="1"/>
  <c r="AJ116" i="7"/>
  <c r="AK116" i="7" s="1"/>
  <c r="AG117" i="7"/>
  <c r="AH117" i="7"/>
  <c r="AI117" i="7" s="1"/>
  <c r="AJ117" i="7"/>
  <c r="AK117" i="7" s="1"/>
  <c r="AG118" i="7"/>
  <c r="AH118" i="7"/>
  <c r="AI118" i="7" s="1"/>
  <c r="AJ118" i="7"/>
  <c r="AK118" i="7" s="1"/>
  <c r="AG119" i="7"/>
  <c r="AH119" i="7"/>
  <c r="AI119" i="7" s="1"/>
  <c r="AJ119" i="7"/>
  <c r="AK119" i="7" s="1"/>
  <c r="AG120" i="7"/>
  <c r="AH120" i="7"/>
  <c r="AI120" i="7" s="1"/>
  <c r="AJ120" i="7"/>
  <c r="AK120" i="7" s="1"/>
  <c r="AG121" i="7"/>
  <c r="AH121" i="7"/>
  <c r="AI121" i="7" s="1"/>
  <c r="AJ121" i="7"/>
  <c r="AK121" i="7" s="1"/>
  <c r="AG122" i="7"/>
  <c r="AH122" i="7"/>
  <c r="AI122" i="7" s="1"/>
  <c r="AJ122" i="7"/>
  <c r="AK122" i="7" s="1"/>
  <c r="AG123" i="7"/>
  <c r="AH123" i="7"/>
  <c r="AI123" i="7" s="1"/>
  <c r="AJ123" i="7"/>
  <c r="AK123" i="7" s="1"/>
  <c r="AG124" i="7"/>
  <c r="AH124" i="7"/>
  <c r="AI124" i="7" s="1"/>
  <c r="AJ124" i="7"/>
  <c r="AK124" i="7" s="1"/>
  <c r="AG125" i="7"/>
  <c r="AH125" i="7"/>
  <c r="AI125" i="7" s="1"/>
  <c r="AJ125" i="7"/>
  <c r="AK125" i="7" s="1"/>
  <c r="AG126" i="7"/>
  <c r="AH126" i="7"/>
  <c r="AI126" i="7" s="1"/>
  <c r="AJ126" i="7"/>
  <c r="AK126" i="7" s="1"/>
  <c r="AG127" i="7"/>
  <c r="AH127" i="7"/>
  <c r="AI127" i="7" s="1"/>
  <c r="AJ127" i="7"/>
  <c r="AK127" i="7" s="1"/>
  <c r="AG128" i="7"/>
  <c r="AH128" i="7"/>
  <c r="AI128" i="7" s="1"/>
  <c r="AJ128" i="7"/>
  <c r="AK128" i="7" s="1"/>
  <c r="AG129" i="7"/>
  <c r="AH129" i="7"/>
  <c r="AI129" i="7" s="1"/>
  <c r="AJ129" i="7"/>
  <c r="AK129" i="7" s="1"/>
  <c r="AG130" i="7"/>
  <c r="AH130" i="7"/>
  <c r="AI130" i="7" s="1"/>
  <c r="AJ130" i="7"/>
  <c r="AK130" i="7" s="1"/>
  <c r="AG131" i="7"/>
  <c r="AH131" i="7"/>
  <c r="AI131" i="7" s="1"/>
  <c r="AJ131" i="7"/>
  <c r="AK131" i="7" s="1"/>
  <c r="AG132" i="7"/>
  <c r="AH132" i="7"/>
  <c r="AI132" i="7" s="1"/>
  <c r="AJ132" i="7"/>
  <c r="AK132" i="7" s="1"/>
  <c r="AG133" i="7"/>
  <c r="AH133" i="7"/>
  <c r="AI133" i="7" s="1"/>
  <c r="AJ133" i="7"/>
  <c r="AK133" i="7" s="1"/>
  <c r="AG134" i="7"/>
  <c r="AH134" i="7"/>
  <c r="AI134" i="7" s="1"/>
  <c r="AJ134" i="7"/>
  <c r="AK134" i="7" s="1"/>
  <c r="AG135" i="7"/>
  <c r="AH135" i="7"/>
  <c r="AI135" i="7" s="1"/>
  <c r="AJ135" i="7"/>
  <c r="AK135" i="7" s="1"/>
  <c r="AG136" i="7"/>
  <c r="AH136" i="7"/>
  <c r="AI136" i="7" s="1"/>
  <c r="AJ136" i="7"/>
  <c r="AK136" i="7" s="1"/>
  <c r="AG137" i="7"/>
  <c r="AH137" i="7"/>
  <c r="AI137" i="7" s="1"/>
  <c r="AJ137" i="7"/>
  <c r="AK137" i="7" s="1"/>
  <c r="AG138" i="7"/>
  <c r="AH138" i="7"/>
  <c r="AI138" i="7" s="1"/>
  <c r="AJ138" i="7"/>
  <c r="AK138" i="7" s="1"/>
  <c r="AG139" i="7"/>
  <c r="AH139" i="7"/>
  <c r="AI139" i="7" s="1"/>
  <c r="AJ139" i="7"/>
  <c r="AK139" i="7" s="1"/>
  <c r="AG140" i="7"/>
  <c r="AH140" i="7"/>
  <c r="AI140" i="7" s="1"/>
  <c r="AJ140" i="7"/>
  <c r="AK140" i="7" s="1"/>
  <c r="AG141" i="7"/>
  <c r="AH141" i="7"/>
  <c r="AI141" i="7" s="1"/>
  <c r="AJ141" i="7"/>
  <c r="AK141" i="7" s="1"/>
  <c r="AG142" i="7"/>
  <c r="AH142" i="7"/>
  <c r="AI142" i="7"/>
  <c r="AJ142" i="7"/>
  <c r="AK142" i="7" s="1"/>
  <c r="AG143" i="7"/>
  <c r="AH143" i="7"/>
  <c r="AI143" i="7" s="1"/>
  <c r="AJ143" i="7"/>
  <c r="AK143" i="7" s="1"/>
  <c r="AG144" i="7"/>
  <c r="AH144" i="7"/>
  <c r="AI144" i="7" s="1"/>
  <c r="AJ144" i="7"/>
  <c r="AK144" i="7" s="1"/>
  <c r="AG145" i="7"/>
  <c r="AH145" i="7"/>
  <c r="AI145" i="7" s="1"/>
  <c r="AJ145" i="7"/>
  <c r="AK145" i="7" s="1"/>
  <c r="AG146" i="7"/>
  <c r="AH146" i="7"/>
  <c r="AI146" i="7" s="1"/>
  <c r="AJ146" i="7"/>
  <c r="AK146" i="7" s="1"/>
  <c r="AG147" i="7"/>
  <c r="AH147" i="7"/>
  <c r="AI147" i="7" s="1"/>
  <c r="AJ147" i="7"/>
  <c r="AK147" i="7" s="1"/>
  <c r="AG148" i="7"/>
  <c r="AH148" i="7"/>
  <c r="AI148" i="7" s="1"/>
  <c r="AJ148" i="7"/>
  <c r="AK148" i="7" s="1"/>
  <c r="AG149" i="7"/>
  <c r="AH149" i="7"/>
  <c r="AI149" i="7" s="1"/>
  <c r="AJ149" i="7"/>
  <c r="AK149" i="7" s="1"/>
  <c r="AG150" i="7"/>
  <c r="AH150" i="7"/>
  <c r="AI150" i="7" s="1"/>
  <c r="AJ150" i="7"/>
  <c r="AK150" i="7" s="1"/>
  <c r="AG151" i="7"/>
  <c r="AH151" i="7"/>
  <c r="AI151" i="7" s="1"/>
  <c r="AJ151" i="7"/>
  <c r="AK151" i="7" s="1"/>
  <c r="AG152" i="7"/>
  <c r="AH152" i="7"/>
  <c r="AI152" i="7" s="1"/>
  <c r="AJ152" i="7"/>
  <c r="AK152" i="7" s="1"/>
  <c r="AG153" i="7"/>
  <c r="AH153" i="7"/>
  <c r="AI153" i="7" s="1"/>
  <c r="AJ153" i="7"/>
  <c r="AK153" i="7" s="1"/>
  <c r="AG154" i="7"/>
  <c r="AH154" i="7"/>
  <c r="AI154" i="7" s="1"/>
  <c r="AJ154" i="7"/>
  <c r="AK154" i="7" s="1"/>
  <c r="AG155" i="7"/>
  <c r="AH155" i="7"/>
  <c r="AI155" i="7" s="1"/>
  <c r="AJ155" i="7"/>
  <c r="AK155" i="7" s="1"/>
  <c r="AG156" i="7"/>
  <c r="AH156" i="7"/>
  <c r="AI156" i="7" s="1"/>
  <c r="AJ156" i="7"/>
  <c r="AK156" i="7" s="1"/>
  <c r="AG157" i="7"/>
  <c r="AH157" i="7"/>
  <c r="AI157" i="7" s="1"/>
  <c r="AJ157" i="7"/>
  <c r="AK157" i="7" s="1"/>
  <c r="AG158" i="7"/>
  <c r="AH158" i="7"/>
  <c r="AI158" i="7" s="1"/>
  <c r="AJ158" i="7"/>
  <c r="AK158" i="7" s="1"/>
  <c r="AG159" i="7"/>
  <c r="AH159" i="7"/>
  <c r="AI159" i="7" s="1"/>
  <c r="AJ159" i="7"/>
  <c r="AK159" i="7" s="1"/>
  <c r="AG160" i="7"/>
  <c r="AH160" i="7"/>
  <c r="AI160" i="7" s="1"/>
  <c r="AJ160" i="7"/>
  <c r="AK160" i="7" s="1"/>
  <c r="AG161" i="7"/>
  <c r="AH161" i="7"/>
  <c r="AI161" i="7" s="1"/>
  <c r="AJ161" i="7"/>
  <c r="AK161" i="7" s="1"/>
  <c r="AG162" i="7"/>
  <c r="AH162" i="7"/>
  <c r="AI162" i="7" s="1"/>
  <c r="AJ162" i="7"/>
  <c r="AK162" i="7" s="1"/>
  <c r="AG163" i="7"/>
  <c r="AH163" i="7"/>
  <c r="AI163" i="7" s="1"/>
  <c r="AJ163" i="7"/>
  <c r="AK163" i="7" s="1"/>
  <c r="AG164" i="7"/>
  <c r="AH164" i="7"/>
  <c r="AI164" i="7" s="1"/>
  <c r="AJ164" i="7"/>
  <c r="AK164" i="7" s="1"/>
  <c r="AG165" i="7"/>
  <c r="AH165" i="7"/>
  <c r="AI165" i="7" s="1"/>
  <c r="AJ165" i="7"/>
  <c r="AK165" i="7" s="1"/>
  <c r="AG166" i="7"/>
  <c r="AH166" i="7"/>
  <c r="AI166" i="7" s="1"/>
  <c r="AJ166" i="7"/>
  <c r="AK166" i="7" s="1"/>
  <c r="AG167" i="7"/>
  <c r="AH167" i="7"/>
  <c r="AI167" i="7" s="1"/>
  <c r="AJ167" i="7"/>
  <c r="AK167" i="7" s="1"/>
  <c r="AT69" i="7"/>
  <c r="AU69" i="7" s="1"/>
  <c r="AV69" i="7" s="1"/>
  <c r="AT70" i="7"/>
  <c r="AU70" i="7" s="1"/>
  <c r="AV70" i="7" s="1"/>
  <c r="AT71" i="7"/>
  <c r="AU71" i="7" s="1"/>
  <c r="AV71" i="7" s="1"/>
  <c r="AT72" i="7"/>
  <c r="AU72" i="7" s="1"/>
  <c r="AV72" i="7" s="1"/>
  <c r="AT73" i="7"/>
  <c r="AU73" i="7" s="1"/>
  <c r="AV73" i="7" s="1"/>
  <c r="AT74" i="7"/>
  <c r="AU74" i="7" s="1"/>
  <c r="AV74" i="7" s="1"/>
  <c r="AT75" i="7"/>
  <c r="AU75" i="7" s="1"/>
  <c r="AV75" i="7" s="1"/>
  <c r="AT76" i="7"/>
  <c r="AU76" i="7" s="1"/>
  <c r="AV76" i="7" s="1"/>
  <c r="AT77" i="7"/>
  <c r="AU77" i="7" s="1"/>
  <c r="AV77" i="7" s="1"/>
  <c r="AT78" i="7"/>
  <c r="AU78" i="7" s="1"/>
  <c r="AV78" i="7" s="1"/>
  <c r="AT79" i="7"/>
  <c r="AU79" i="7" s="1"/>
  <c r="AV79" i="7" s="1"/>
  <c r="AT80" i="7"/>
  <c r="AU80" i="7" s="1"/>
  <c r="AV80" i="7" s="1"/>
  <c r="AT81" i="7"/>
  <c r="AU81" i="7" s="1"/>
  <c r="AV81" i="7" s="1"/>
  <c r="AT82" i="7"/>
  <c r="AU82" i="7" s="1"/>
  <c r="AV82" i="7" s="1"/>
  <c r="AT83" i="7"/>
  <c r="AU83" i="7" s="1"/>
  <c r="AV83" i="7" s="1"/>
  <c r="AT84" i="7"/>
  <c r="AU84" i="7" s="1"/>
  <c r="AV84" i="7" s="1"/>
  <c r="AT85" i="7"/>
  <c r="AU85" i="7" s="1"/>
  <c r="AV85" i="7" s="1"/>
  <c r="AT86" i="7"/>
  <c r="AU86" i="7" s="1"/>
  <c r="AV86" i="7" s="1"/>
  <c r="AT87" i="7"/>
  <c r="AU87" i="7" s="1"/>
  <c r="AV87" i="7" s="1"/>
  <c r="AT88" i="7"/>
  <c r="AU88" i="7" s="1"/>
  <c r="AV88" i="7" s="1"/>
  <c r="AT89" i="7"/>
  <c r="AU89" i="7" s="1"/>
  <c r="AV89" i="7" s="1"/>
  <c r="AT90" i="7"/>
  <c r="AU90" i="7" s="1"/>
  <c r="AV90" i="7" s="1"/>
  <c r="AT91" i="7"/>
  <c r="AU91" i="7" s="1"/>
  <c r="AV91" i="7" s="1"/>
  <c r="AT92" i="7"/>
  <c r="AU92" i="7" s="1"/>
  <c r="AV92" i="7" s="1"/>
  <c r="AT93" i="7"/>
  <c r="AU93" i="7" s="1"/>
  <c r="AV93" i="7" s="1"/>
  <c r="AT94" i="7"/>
  <c r="AU94" i="7" s="1"/>
  <c r="AV94" i="7" s="1"/>
  <c r="AT95" i="7"/>
  <c r="AU95" i="7" s="1"/>
  <c r="AV95" i="7" s="1"/>
  <c r="AT96" i="7"/>
  <c r="AU96" i="7" s="1"/>
  <c r="AV96" i="7" s="1"/>
  <c r="AT97" i="7"/>
  <c r="AU97" i="7" s="1"/>
  <c r="AV97" i="7" s="1"/>
  <c r="AT98" i="7"/>
  <c r="AU98" i="7" s="1"/>
  <c r="AV98" i="7" s="1"/>
  <c r="AT99" i="7"/>
  <c r="AU99" i="7" s="1"/>
  <c r="AV99" i="7" s="1"/>
  <c r="AT100" i="7"/>
  <c r="AU100" i="7" s="1"/>
  <c r="AV100" i="7" s="1"/>
  <c r="AT101" i="7"/>
  <c r="AU101" i="7" s="1"/>
  <c r="AV101" i="7" s="1"/>
  <c r="AT102" i="7"/>
  <c r="AU102" i="7" s="1"/>
  <c r="AV102" i="7" s="1"/>
  <c r="AT103" i="7"/>
  <c r="AU103" i="7" s="1"/>
  <c r="AV103" i="7" s="1"/>
  <c r="AT104" i="7"/>
  <c r="AU104" i="7" s="1"/>
  <c r="AV104" i="7" s="1"/>
  <c r="AT105" i="7"/>
  <c r="AU105" i="7" s="1"/>
  <c r="AV105" i="7" s="1"/>
  <c r="AT106" i="7"/>
  <c r="AU106" i="7" s="1"/>
  <c r="AV106" i="7" s="1"/>
  <c r="AT107" i="7"/>
  <c r="AU107" i="7" s="1"/>
  <c r="AV107" i="7" s="1"/>
  <c r="AT108" i="7"/>
  <c r="AU108" i="7" s="1"/>
  <c r="AV108" i="7" s="1"/>
  <c r="AT109" i="7"/>
  <c r="AU109" i="7" s="1"/>
  <c r="AV109" i="7" s="1"/>
  <c r="AT110" i="7"/>
  <c r="AU110" i="7" s="1"/>
  <c r="AV110" i="7" s="1"/>
  <c r="AT111" i="7"/>
  <c r="AU111" i="7" s="1"/>
  <c r="AV111" i="7" s="1"/>
  <c r="AT112" i="7"/>
  <c r="AU112" i="7" s="1"/>
  <c r="AV112" i="7" s="1"/>
  <c r="AT113" i="7"/>
  <c r="AU113" i="7" s="1"/>
  <c r="AV113" i="7" s="1"/>
  <c r="AT114" i="7"/>
  <c r="AU114" i="7" s="1"/>
  <c r="AV114" i="7" s="1"/>
  <c r="AT115" i="7"/>
  <c r="AU115" i="7" s="1"/>
  <c r="AV115" i="7" s="1"/>
  <c r="AT116" i="7"/>
  <c r="AU116" i="7" s="1"/>
  <c r="AV116" i="7" s="1"/>
  <c r="AT117" i="7"/>
  <c r="AU117" i="7" s="1"/>
  <c r="AV117" i="7" s="1"/>
  <c r="AT118" i="7"/>
  <c r="AU118" i="7" s="1"/>
  <c r="AV118" i="7" s="1"/>
  <c r="AT119" i="7"/>
  <c r="AU119" i="7" s="1"/>
  <c r="AV119" i="7" s="1"/>
  <c r="AT120" i="7"/>
  <c r="AU120" i="7" s="1"/>
  <c r="AV120" i="7" s="1"/>
  <c r="AT121" i="7"/>
  <c r="AU121" i="7" s="1"/>
  <c r="AV121" i="7" s="1"/>
  <c r="AT122" i="7"/>
  <c r="AU122" i="7" s="1"/>
  <c r="AV122" i="7" s="1"/>
  <c r="AT123" i="7"/>
  <c r="AU123" i="7" s="1"/>
  <c r="AV123" i="7" s="1"/>
  <c r="AT124" i="7"/>
  <c r="AU124" i="7" s="1"/>
  <c r="AV124" i="7" s="1"/>
  <c r="AT125" i="7"/>
  <c r="AU125" i="7" s="1"/>
  <c r="AV125" i="7" s="1"/>
  <c r="AT126" i="7"/>
  <c r="AU126" i="7" s="1"/>
  <c r="AV126" i="7" s="1"/>
  <c r="AT127" i="7"/>
  <c r="AU127" i="7" s="1"/>
  <c r="AV127" i="7" s="1"/>
  <c r="AT128" i="7"/>
  <c r="AU128" i="7" s="1"/>
  <c r="AV128" i="7" s="1"/>
  <c r="AT129" i="7"/>
  <c r="AU129" i="7" s="1"/>
  <c r="AV129" i="7" s="1"/>
  <c r="AT130" i="7"/>
  <c r="AU130" i="7" s="1"/>
  <c r="AV130" i="7" s="1"/>
  <c r="AT131" i="7"/>
  <c r="AU131" i="7" s="1"/>
  <c r="AV131" i="7" s="1"/>
  <c r="AT132" i="7"/>
  <c r="AU132" i="7" s="1"/>
  <c r="AV132" i="7" s="1"/>
  <c r="AT133" i="7"/>
  <c r="AU133" i="7" s="1"/>
  <c r="AV133" i="7" s="1"/>
  <c r="AT134" i="7"/>
  <c r="AU134" i="7" s="1"/>
  <c r="AV134" i="7" s="1"/>
  <c r="AT135" i="7"/>
  <c r="AU135" i="7" s="1"/>
  <c r="AV135" i="7" s="1"/>
  <c r="AT136" i="7"/>
  <c r="AU136" i="7" s="1"/>
  <c r="AV136" i="7" s="1"/>
  <c r="AT137" i="7"/>
  <c r="AU137" i="7" s="1"/>
  <c r="AV137" i="7" s="1"/>
  <c r="AT138" i="7"/>
  <c r="AU138" i="7" s="1"/>
  <c r="AV138" i="7" s="1"/>
  <c r="AT139" i="7"/>
  <c r="AU139" i="7" s="1"/>
  <c r="AV139" i="7" s="1"/>
  <c r="AT140" i="7"/>
  <c r="AU140" i="7" s="1"/>
  <c r="AV140" i="7" s="1"/>
  <c r="AT141" i="7"/>
  <c r="AU141" i="7" s="1"/>
  <c r="AV141" i="7" s="1"/>
  <c r="AT142" i="7"/>
  <c r="AU142" i="7" s="1"/>
  <c r="AV142" i="7" s="1"/>
  <c r="AT143" i="7"/>
  <c r="AU143" i="7" s="1"/>
  <c r="AV143" i="7" s="1"/>
  <c r="AT144" i="7"/>
  <c r="AU144" i="7" s="1"/>
  <c r="AV144" i="7" s="1"/>
  <c r="AT145" i="7"/>
  <c r="AU145" i="7" s="1"/>
  <c r="AV145" i="7" s="1"/>
  <c r="AT146" i="7"/>
  <c r="AU146" i="7" s="1"/>
  <c r="AV146" i="7" s="1"/>
  <c r="AT147" i="7"/>
  <c r="AU147" i="7" s="1"/>
  <c r="AV147" i="7" s="1"/>
  <c r="AT148" i="7"/>
  <c r="AU148" i="7" s="1"/>
  <c r="AV148" i="7" s="1"/>
  <c r="AT149" i="7"/>
  <c r="AU149" i="7" s="1"/>
  <c r="AV149" i="7" s="1"/>
  <c r="AT150" i="7"/>
  <c r="AU150" i="7" s="1"/>
  <c r="AV150" i="7" s="1"/>
  <c r="AT151" i="7"/>
  <c r="AU151" i="7" s="1"/>
  <c r="AV151" i="7" s="1"/>
  <c r="AT152" i="7"/>
  <c r="AU152" i="7" s="1"/>
  <c r="AV152" i="7" s="1"/>
  <c r="AT153" i="7"/>
  <c r="AU153" i="7" s="1"/>
  <c r="AV153" i="7" s="1"/>
  <c r="AT154" i="7"/>
  <c r="AU154" i="7" s="1"/>
  <c r="AV154" i="7" s="1"/>
  <c r="AT155" i="7"/>
  <c r="AU155" i="7" s="1"/>
  <c r="AV155" i="7" s="1"/>
  <c r="AT156" i="7"/>
  <c r="AU156" i="7" s="1"/>
  <c r="AV156" i="7" s="1"/>
  <c r="AT157" i="7"/>
  <c r="AU157" i="7" s="1"/>
  <c r="AV157" i="7" s="1"/>
  <c r="AT158" i="7"/>
  <c r="AU158" i="7" s="1"/>
  <c r="AV158" i="7" s="1"/>
  <c r="AT159" i="7"/>
  <c r="AU159" i="7" s="1"/>
  <c r="AV159" i="7" s="1"/>
  <c r="AT160" i="7"/>
  <c r="AU160" i="7" s="1"/>
  <c r="AV160" i="7" s="1"/>
  <c r="AT161" i="7"/>
  <c r="AU161" i="7" s="1"/>
  <c r="AV161" i="7" s="1"/>
  <c r="AT162" i="7"/>
  <c r="AU162" i="7" s="1"/>
  <c r="AV162" i="7" s="1"/>
  <c r="AT163" i="7"/>
  <c r="AU163" i="7" s="1"/>
  <c r="AV163" i="7" s="1"/>
  <c r="AT164" i="7"/>
  <c r="AU164" i="7" s="1"/>
  <c r="AV164" i="7" s="1"/>
  <c r="AT165" i="7"/>
  <c r="AU165" i="7" s="1"/>
  <c r="AV165" i="7" s="1"/>
  <c r="AT166" i="7"/>
  <c r="AU166" i="7" s="1"/>
  <c r="AV166" i="7" s="1"/>
  <c r="AT167" i="7"/>
  <c r="AU167" i="7" s="1"/>
  <c r="AZ65" i="6"/>
  <c r="AZ67" i="6" s="1"/>
  <c r="B73" i="6" s="1"/>
  <c r="AK65" i="6"/>
  <c r="AL65" i="6"/>
  <c r="AM65" i="6" s="1"/>
  <c r="AN65" i="6"/>
  <c r="AO65" i="6" s="1"/>
  <c r="AP65" i="6"/>
  <c r="AQ65" i="6"/>
  <c r="AR65" i="6" s="1"/>
  <c r="AS65" i="6"/>
  <c r="AT65" i="6" s="1"/>
  <c r="AU65" i="6"/>
  <c r="AV65" i="6"/>
  <c r="AW65" i="6" s="1"/>
  <c r="AX65" i="6"/>
  <c r="AY65" i="6" s="1"/>
  <c r="AK66" i="6"/>
  <c r="AL66" i="6"/>
  <c r="AM66" i="6" s="1"/>
  <c r="AN66" i="6"/>
  <c r="AO66" i="6" s="1"/>
  <c r="AP66" i="6"/>
  <c r="AQ66" i="6"/>
  <c r="AR66" i="6"/>
  <c r="AS66" i="6"/>
  <c r="AT66" i="6" s="1"/>
  <c r="AU66" i="6"/>
  <c r="AU67" i="6" s="1"/>
  <c r="AV66" i="6"/>
  <c r="AW66" i="6" s="1"/>
  <c r="AW67" i="6" s="1"/>
  <c r="AX66" i="6"/>
  <c r="AY66" i="6" s="1"/>
  <c r="AY67" i="6" s="1"/>
  <c r="AT67" i="6"/>
  <c r="AR67" i="6"/>
  <c r="B42" i="6"/>
  <c r="AI37" i="6"/>
  <c r="AH37" i="6"/>
  <c r="AH38" i="6"/>
  <c r="AI38" i="6"/>
  <c r="AH39" i="6"/>
  <c r="AI39" i="6"/>
  <c r="AJ37" i="6"/>
  <c r="AJ38" i="6"/>
  <c r="AJ39" i="6"/>
  <c r="AJ36" i="6"/>
  <c r="AG39" i="6"/>
  <c r="AG37" i="6"/>
  <c r="AG38" i="6"/>
  <c r="AK67" i="6" l="1"/>
  <c r="AO67" i="6"/>
  <c r="AM67" i="6"/>
  <c r="AY68" i="6" s="1"/>
  <c r="B72" i="6" s="1"/>
  <c r="BA168" i="7"/>
  <c r="AX168" i="7"/>
  <c r="AJ272" i="7"/>
  <c r="AK272" i="7" s="1"/>
  <c r="AJ256" i="7"/>
  <c r="AK256" i="7" s="1"/>
  <c r="AJ248" i="7"/>
  <c r="AK248" i="7" s="1"/>
  <c r="AJ240" i="7"/>
  <c r="AK240" i="7" s="1"/>
  <c r="AJ232" i="7"/>
  <c r="AK232" i="7" s="1"/>
  <c r="AJ224" i="7"/>
  <c r="AK224" i="7" s="1"/>
  <c r="AJ216" i="7"/>
  <c r="AK216" i="7" s="1"/>
  <c r="AJ208" i="7"/>
  <c r="AK208" i="7" s="1"/>
  <c r="AJ200" i="7"/>
  <c r="AK200" i="7" s="1"/>
  <c r="AJ192" i="7"/>
  <c r="AK192" i="7" s="1"/>
  <c r="AJ184" i="7"/>
  <c r="AK184" i="7" s="1"/>
  <c r="AJ176" i="7"/>
  <c r="AK176" i="7" s="1"/>
  <c r="AJ264" i="7"/>
  <c r="AK264" i="7" s="1"/>
  <c r="AJ271" i="7"/>
  <c r="AK271" i="7" s="1"/>
  <c r="AJ263" i="7"/>
  <c r="AK263" i="7" s="1"/>
  <c r="AJ255" i="7"/>
  <c r="AK255" i="7" s="1"/>
  <c r="AJ247" i="7"/>
  <c r="AK247" i="7" s="1"/>
  <c r="AJ239" i="7"/>
  <c r="AK239" i="7" s="1"/>
  <c r="AJ231" i="7"/>
  <c r="AK231" i="7" s="1"/>
  <c r="AJ223" i="7"/>
  <c r="AK223" i="7" s="1"/>
  <c r="AJ215" i="7"/>
  <c r="AK215" i="7" s="1"/>
  <c r="AJ207" i="7"/>
  <c r="AK207" i="7" s="1"/>
  <c r="AJ199" i="7"/>
  <c r="AK199" i="7" s="1"/>
  <c r="AJ191" i="7"/>
  <c r="AK191" i="7" s="1"/>
  <c r="AJ183" i="7"/>
  <c r="AK183" i="7" s="1"/>
  <c r="AJ175" i="7"/>
  <c r="AI274" i="7"/>
  <c r="AI168" i="7"/>
  <c r="AG168" i="7"/>
  <c r="AK168" i="7"/>
  <c r="AL168" i="7"/>
  <c r="B283" i="7" s="1"/>
  <c r="AV167" i="7"/>
  <c r="AU168" i="7"/>
  <c r="AJ268" i="7"/>
  <c r="AK268" i="7" s="1"/>
  <c r="AJ260" i="7"/>
  <c r="AK260" i="7" s="1"/>
  <c r="AJ252" i="7"/>
  <c r="AK252" i="7" s="1"/>
  <c r="AJ244" i="7"/>
  <c r="AK244" i="7" s="1"/>
  <c r="AJ236" i="7"/>
  <c r="AK236" i="7" s="1"/>
  <c r="AJ228" i="7"/>
  <c r="AK228" i="7" s="1"/>
  <c r="AJ220" i="7"/>
  <c r="AK220" i="7" s="1"/>
  <c r="AJ212" i="7"/>
  <c r="AK212" i="7" s="1"/>
  <c r="AJ204" i="7"/>
  <c r="AK204" i="7" s="1"/>
  <c r="AJ196" i="7"/>
  <c r="AK196" i="7" s="1"/>
  <c r="AJ188" i="7"/>
  <c r="AK188" i="7" s="1"/>
  <c r="AJ180" i="7"/>
  <c r="AK180" i="7" s="1"/>
  <c r="AJ265" i="7"/>
  <c r="AK265" i="7" s="1"/>
  <c r="AJ257" i="7"/>
  <c r="AK257" i="7" s="1"/>
  <c r="AJ249" i="7"/>
  <c r="AK249" i="7" s="1"/>
  <c r="AJ241" i="7"/>
  <c r="AK241" i="7" s="1"/>
  <c r="AJ233" i="7"/>
  <c r="AK233" i="7" s="1"/>
  <c r="AJ225" i="7"/>
  <c r="AK225" i="7" s="1"/>
  <c r="AJ217" i="7"/>
  <c r="AK217" i="7" s="1"/>
  <c r="AJ209" i="7"/>
  <c r="AK209" i="7" s="1"/>
  <c r="AJ201" i="7"/>
  <c r="AK201" i="7" s="1"/>
  <c r="AJ193" i="7"/>
  <c r="AK193" i="7" s="1"/>
  <c r="AJ185" i="7"/>
  <c r="AK185" i="7" s="1"/>
  <c r="AJ177" i="7"/>
  <c r="AK177" i="7" s="1"/>
  <c r="AJ267" i="7"/>
  <c r="AK267" i="7" s="1"/>
  <c r="AJ259" i="7"/>
  <c r="AK259" i="7" s="1"/>
  <c r="AJ251" i="7"/>
  <c r="AK251" i="7" s="1"/>
  <c r="AJ246" i="7"/>
  <c r="AK246" i="7" s="1"/>
  <c r="AJ243" i="7"/>
  <c r="AK243" i="7" s="1"/>
  <c r="AJ238" i="7"/>
  <c r="AK238" i="7" s="1"/>
  <c r="AJ235" i="7"/>
  <c r="AK235" i="7" s="1"/>
  <c r="AJ230" i="7"/>
  <c r="AK230" i="7" s="1"/>
  <c r="AJ227" i="7"/>
  <c r="AK227" i="7" s="1"/>
  <c r="AJ222" i="7"/>
  <c r="AK222" i="7" s="1"/>
  <c r="AJ219" i="7"/>
  <c r="AK219" i="7" s="1"/>
  <c r="AJ214" i="7"/>
  <c r="AK214" i="7" s="1"/>
  <c r="AJ211" i="7"/>
  <c r="AK211" i="7" s="1"/>
  <c r="AJ206" i="7"/>
  <c r="AK206" i="7" s="1"/>
  <c r="AJ203" i="7"/>
  <c r="AK203" i="7" s="1"/>
  <c r="AJ198" i="7"/>
  <c r="AK198" i="7" s="1"/>
  <c r="AJ195" i="7"/>
  <c r="AK195" i="7" s="1"/>
  <c r="AJ190" i="7"/>
  <c r="AK190" i="7" s="1"/>
  <c r="AJ187" i="7"/>
  <c r="AK187" i="7" s="1"/>
  <c r="AJ182" i="7"/>
  <c r="AK182" i="7" s="1"/>
  <c r="AJ179" i="7"/>
  <c r="AK179" i="7" s="1"/>
  <c r="AJ269" i="7"/>
  <c r="AK269" i="7" s="1"/>
  <c r="AJ261" i="7"/>
  <c r="AK261" i="7" s="1"/>
  <c r="AJ253" i="7"/>
  <c r="AK253" i="7" s="1"/>
  <c r="AJ245" i="7"/>
  <c r="AK245" i="7" s="1"/>
  <c r="AJ237" i="7"/>
  <c r="AK237" i="7" s="1"/>
  <c r="AJ229" i="7"/>
  <c r="AK229" i="7" s="1"/>
  <c r="AJ221" i="7"/>
  <c r="AK221" i="7" s="1"/>
  <c r="AJ213" i="7"/>
  <c r="AK213" i="7" s="1"/>
  <c r="AJ205" i="7"/>
  <c r="AK205" i="7" s="1"/>
  <c r="AJ197" i="7"/>
  <c r="AK197" i="7" s="1"/>
  <c r="AJ189" i="7"/>
  <c r="AK189" i="7" s="1"/>
  <c r="AJ181" i="7"/>
  <c r="AK181" i="7" s="1"/>
  <c r="AJ266" i="7"/>
  <c r="AK266" i="7" s="1"/>
  <c r="AJ258" i="7"/>
  <c r="AK258" i="7" s="1"/>
  <c r="AJ250" i="7"/>
  <c r="AK250" i="7" s="1"/>
  <c r="AJ242" i="7"/>
  <c r="AK242" i="7" s="1"/>
  <c r="AJ234" i="7"/>
  <c r="AK234" i="7" s="1"/>
  <c r="AJ226" i="7"/>
  <c r="AK226" i="7" s="1"/>
  <c r="AJ218" i="7"/>
  <c r="AK218" i="7" s="1"/>
  <c r="AJ210" i="7"/>
  <c r="AK210" i="7" s="1"/>
  <c r="AJ202" i="7"/>
  <c r="AK202" i="7" s="1"/>
  <c r="AJ194" i="7"/>
  <c r="AK194" i="7" s="1"/>
  <c r="AJ186" i="7"/>
  <c r="AK186" i="7" s="1"/>
  <c r="AJ178" i="7"/>
  <c r="AK178" i="7" s="1"/>
  <c r="AI40" i="6"/>
  <c r="B48" i="6" s="1"/>
  <c r="AJ41" i="6"/>
  <c r="B45" i="6" s="1"/>
  <c r="BB266" i="7"/>
  <c r="BC266" i="7" s="1"/>
  <c r="BB258" i="7"/>
  <c r="BC258" i="7" s="1"/>
  <c r="BB250" i="7"/>
  <c r="BC250" i="7" s="1"/>
  <c r="BB242" i="7"/>
  <c r="BC242" i="7" s="1"/>
  <c r="BB234" i="7"/>
  <c r="BC234" i="7" s="1"/>
  <c r="BB226" i="7"/>
  <c r="BC226" i="7" s="1"/>
  <c r="BB218" i="7"/>
  <c r="BC218" i="7" s="1"/>
  <c r="BB210" i="7"/>
  <c r="BC210" i="7" s="1"/>
  <c r="BB202" i="7"/>
  <c r="BC202" i="7" s="1"/>
  <c r="BB194" i="7"/>
  <c r="BC194" i="7" s="1"/>
  <c r="BB186" i="7"/>
  <c r="BC186" i="7" s="1"/>
  <c r="BB178" i="7"/>
  <c r="BC178" i="7" s="1"/>
  <c r="BB267" i="7"/>
  <c r="BC267" i="7" s="1"/>
  <c r="BB259" i="7"/>
  <c r="BC259" i="7" s="1"/>
  <c r="BB251" i="7"/>
  <c r="BC251" i="7" s="1"/>
  <c r="BB243" i="7"/>
  <c r="BC243" i="7" s="1"/>
  <c r="BB235" i="7"/>
  <c r="BC235" i="7" s="1"/>
  <c r="BB227" i="7"/>
  <c r="BC227" i="7" s="1"/>
  <c r="BB219" i="7"/>
  <c r="BC219" i="7" s="1"/>
  <c r="BB211" i="7"/>
  <c r="BC211" i="7" s="1"/>
  <c r="BB203" i="7"/>
  <c r="BC203" i="7" s="1"/>
  <c r="BB195" i="7"/>
  <c r="BC195" i="7" s="1"/>
  <c r="BB187" i="7"/>
  <c r="BC187" i="7" s="1"/>
  <c r="BB179" i="7"/>
  <c r="BC179" i="7" s="1"/>
  <c r="BB268" i="7"/>
  <c r="BC268" i="7" s="1"/>
  <c r="BB260" i="7"/>
  <c r="BC260" i="7" s="1"/>
  <c r="BB252" i="7"/>
  <c r="BC252" i="7" s="1"/>
  <c r="BB244" i="7"/>
  <c r="BC244" i="7" s="1"/>
  <c r="BB236" i="7"/>
  <c r="BC236" i="7" s="1"/>
  <c r="BB228" i="7"/>
  <c r="BC228" i="7" s="1"/>
  <c r="BB220" i="7"/>
  <c r="BC220" i="7" s="1"/>
  <c r="BB212" i="7"/>
  <c r="BC212" i="7" s="1"/>
  <c r="BB204" i="7"/>
  <c r="BC204" i="7" s="1"/>
  <c r="BB196" i="7"/>
  <c r="BC196" i="7" s="1"/>
  <c r="BB188" i="7"/>
  <c r="BC188" i="7" s="1"/>
  <c r="BB180" i="7"/>
  <c r="BC180" i="7" s="1"/>
  <c r="BB269" i="7"/>
  <c r="BC269" i="7" s="1"/>
  <c r="BB261" i="7"/>
  <c r="BC261" i="7" s="1"/>
  <c r="BB253" i="7"/>
  <c r="BC253" i="7" s="1"/>
  <c r="BB245" i="7"/>
  <c r="BC245" i="7" s="1"/>
  <c r="BB237" i="7"/>
  <c r="BC237" i="7" s="1"/>
  <c r="BB229" i="7"/>
  <c r="BC229" i="7" s="1"/>
  <c r="BB221" i="7"/>
  <c r="BC221" i="7" s="1"/>
  <c r="BB213" i="7"/>
  <c r="BC213" i="7" s="1"/>
  <c r="BB205" i="7"/>
  <c r="BC205" i="7" s="1"/>
  <c r="BB197" i="7"/>
  <c r="BC197" i="7" s="1"/>
  <c r="BB189" i="7"/>
  <c r="BC189" i="7" s="1"/>
  <c r="BB181" i="7"/>
  <c r="BC181" i="7" s="1"/>
  <c r="BB270" i="7"/>
  <c r="BC270" i="7" s="1"/>
  <c r="BB262" i="7"/>
  <c r="BC262" i="7" s="1"/>
  <c r="BB254" i="7"/>
  <c r="BC254" i="7" s="1"/>
  <c r="BB246" i="7"/>
  <c r="BC246" i="7" s="1"/>
  <c r="BB238" i="7"/>
  <c r="BC238" i="7" s="1"/>
  <c r="BB230" i="7"/>
  <c r="BC230" i="7" s="1"/>
  <c r="BB222" i="7"/>
  <c r="BC222" i="7" s="1"/>
  <c r="BB214" i="7"/>
  <c r="BC214" i="7" s="1"/>
  <c r="BB206" i="7"/>
  <c r="BC206" i="7" s="1"/>
  <c r="BB198" i="7"/>
  <c r="BC198" i="7" s="1"/>
  <c r="BB190" i="7"/>
  <c r="BC190" i="7" s="1"/>
  <c r="BB182" i="7"/>
  <c r="BC182" i="7" s="1"/>
  <c r="BB271" i="7"/>
  <c r="BC271" i="7" s="1"/>
  <c r="BB263" i="7"/>
  <c r="BC263" i="7" s="1"/>
  <c r="BB255" i="7"/>
  <c r="BC255" i="7" s="1"/>
  <c r="BB247" i="7"/>
  <c r="BC247" i="7" s="1"/>
  <c r="BB239" i="7"/>
  <c r="BC239" i="7" s="1"/>
  <c r="BB231" i="7"/>
  <c r="BC231" i="7" s="1"/>
  <c r="BB223" i="7"/>
  <c r="BC223" i="7" s="1"/>
  <c r="BB215" i="7"/>
  <c r="BC215" i="7" s="1"/>
  <c r="BB207" i="7"/>
  <c r="BC207" i="7" s="1"/>
  <c r="BB199" i="7"/>
  <c r="BC199" i="7" s="1"/>
  <c r="BB191" i="7"/>
  <c r="BC191" i="7" s="1"/>
  <c r="BB183" i="7"/>
  <c r="BC183" i="7" s="1"/>
  <c r="BB175" i="7"/>
  <c r="BB272" i="7"/>
  <c r="BC272" i="7" s="1"/>
  <c r="BB264" i="7"/>
  <c r="BC264" i="7" s="1"/>
  <c r="BB256" i="7"/>
  <c r="BC256" i="7" s="1"/>
  <c r="BB248" i="7"/>
  <c r="BC248" i="7" s="1"/>
  <c r="BB240" i="7"/>
  <c r="BC240" i="7" s="1"/>
  <c r="BB232" i="7"/>
  <c r="BC232" i="7" s="1"/>
  <c r="BB224" i="7"/>
  <c r="BC224" i="7" s="1"/>
  <c r="BB216" i="7"/>
  <c r="BC216" i="7" s="1"/>
  <c r="BB208" i="7"/>
  <c r="BC208" i="7" s="1"/>
  <c r="BB200" i="7"/>
  <c r="BC200" i="7" s="1"/>
  <c r="BB192" i="7"/>
  <c r="BC192" i="7" s="1"/>
  <c r="BB184" i="7"/>
  <c r="BC184" i="7" s="1"/>
  <c r="BB176" i="7"/>
  <c r="BC176" i="7" s="1"/>
  <c r="BB265" i="7"/>
  <c r="BC265" i="7" s="1"/>
  <c r="BB257" i="7"/>
  <c r="BC257" i="7" s="1"/>
  <c r="BB249" i="7"/>
  <c r="BC249" i="7" s="1"/>
  <c r="BB241" i="7"/>
  <c r="BC241" i="7" s="1"/>
  <c r="BB233" i="7"/>
  <c r="BC233" i="7" s="1"/>
  <c r="BB225" i="7"/>
  <c r="BC225" i="7" s="1"/>
  <c r="BB217" i="7"/>
  <c r="BC217" i="7" s="1"/>
  <c r="BB209" i="7"/>
  <c r="BC209" i="7" s="1"/>
  <c r="BB201" i="7"/>
  <c r="BC201" i="7" s="1"/>
  <c r="BB193" i="7"/>
  <c r="BC193" i="7" s="1"/>
  <c r="BB185" i="7"/>
  <c r="BC185" i="7" s="1"/>
  <c r="BB177" i="7"/>
  <c r="BC177" i="7" s="1"/>
  <c r="BA274" i="7"/>
  <c r="BC174" i="7"/>
  <c r="B38" i="7"/>
  <c r="AI67" i="6"/>
  <c r="B74" i="6" s="1"/>
  <c r="AK169" i="7" l="1"/>
  <c r="B289" i="7" s="1"/>
  <c r="BC175" i="7"/>
  <c r="BB274" i="7"/>
  <c r="AK175" i="7"/>
  <c r="AJ274" i="7"/>
  <c r="AK274" i="7" s="1"/>
  <c r="AV168" i="7"/>
  <c r="AW168" i="7" s="1"/>
  <c r="B286" i="7" s="1"/>
  <c r="AL274" i="7" l="1"/>
  <c r="B290" i="7" s="1"/>
  <c r="BD274" i="7"/>
  <c r="B291" i="7" s="1"/>
  <c r="BC274" i="7"/>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27" i="20"/>
  <c r="AI27" i="20" s="1"/>
  <c r="AJ27" i="20" s="1"/>
  <c r="D28" i="20"/>
  <c r="AI28" i="20" s="1"/>
  <c r="AJ28" i="20" s="1"/>
  <c r="AK28" i="20" s="1"/>
  <c r="D29" i="20"/>
  <c r="AI29" i="20" s="1"/>
  <c r="AJ29" i="20" s="1"/>
  <c r="AK29" i="20" s="1"/>
  <c r="D30" i="20"/>
  <c r="AI30" i="20" s="1"/>
  <c r="AJ30" i="20" s="1"/>
  <c r="AK30" i="20" s="1"/>
  <c r="D31" i="20"/>
  <c r="AI31" i="20" s="1"/>
  <c r="AJ31" i="20" s="1"/>
  <c r="AK31" i="20" s="1"/>
  <c r="D32" i="20"/>
  <c r="AI32" i="20" s="1"/>
  <c r="AJ32" i="20" s="1"/>
  <c r="AK32" i="20" s="1"/>
  <c r="D33" i="20"/>
  <c r="AI33" i="20" s="1"/>
  <c r="AJ33" i="20" s="1"/>
  <c r="AK33" i="20" s="1"/>
  <c r="D34" i="20"/>
  <c r="AI34" i="20" s="1"/>
  <c r="AJ34" i="20" s="1"/>
  <c r="AK34" i="20" s="1"/>
  <c r="D35" i="20"/>
  <c r="AI35" i="20" s="1"/>
  <c r="AJ35" i="20" s="1"/>
  <c r="AK35" i="20" s="1"/>
  <c r="D36" i="20"/>
  <c r="AI36" i="20" s="1"/>
  <c r="AJ36" i="20" s="1"/>
  <c r="AK36" i="20" s="1"/>
  <c r="D37" i="20"/>
  <c r="AI37" i="20" s="1"/>
  <c r="AJ37" i="20" s="1"/>
  <c r="AK37" i="20" s="1"/>
  <c r="D38" i="20"/>
  <c r="AI38" i="20" s="1"/>
  <c r="AJ38" i="20" s="1"/>
  <c r="AK38" i="20" s="1"/>
  <c r="D39" i="20"/>
  <c r="AI39" i="20" s="1"/>
  <c r="AJ39" i="20" s="1"/>
  <c r="AK39" i="20" s="1"/>
  <c r="D40" i="20"/>
  <c r="AI40" i="20" s="1"/>
  <c r="AJ40" i="20" s="1"/>
  <c r="AK40" i="20" s="1"/>
  <c r="D41" i="20"/>
  <c r="AI41" i="20" s="1"/>
  <c r="AJ41" i="20" s="1"/>
  <c r="AK41" i="20" s="1"/>
  <c r="D42" i="20"/>
  <c r="AI42" i="20" s="1"/>
  <c r="AJ42" i="20" s="1"/>
  <c r="AK42" i="20" s="1"/>
  <c r="D43" i="20"/>
  <c r="AI43" i="20" s="1"/>
  <c r="AJ43" i="20" s="1"/>
  <c r="AK43" i="20" s="1"/>
  <c r="D44" i="20"/>
  <c r="AI44" i="20" s="1"/>
  <c r="AJ44" i="20" s="1"/>
  <c r="AK44" i="20" s="1"/>
  <c r="D45" i="20"/>
  <c r="AI45" i="20" s="1"/>
  <c r="AJ45" i="20" s="1"/>
  <c r="AK45" i="20" s="1"/>
  <c r="D46" i="20"/>
  <c r="AI46" i="20" s="1"/>
  <c r="AJ46" i="20" s="1"/>
  <c r="AK46" i="20" s="1"/>
  <c r="D47" i="20"/>
  <c r="AI47" i="20" s="1"/>
  <c r="AJ47" i="20" s="1"/>
  <c r="AK47" i="20" s="1"/>
  <c r="D48" i="20"/>
  <c r="AI48" i="20" s="1"/>
  <c r="AJ48" i="20" s="1"/>
  <c r="AK48" i="20" s="1"/>
  <c r="D49" i="20"/>
  <c r="AI49" i="20" s="1"/>
  <c r="AJ49" i="20" s="1"/>
  <c r="AK49" i="20" s="1"/>
  <c r="D50" i="20"/>
  <c r="AI50" i="20" s="1"/>
  <c r="AJ50" i="20" s="1"/>
  <c r="AK50" i="20" s="1"/>
  <c r="D51" i="20"/>
  <c r="AI51" i="20" s="1"/>
  <c r="AJ51" i="20" s="1"/>
  <c r="AK51" i="20" s="1"/>
  <c r="D52" i="20"/>
  <c r="AI52" i="20" s="1"/>
  <c r="AJ52" i="20" s="1"/>
  <c r="AK52" i="20" s="1"/>
  <c r="D53" i="20"/>
  <c r="AI53" i="20" s="1"/>
  <c r="AJ53" i="20" s="1"/>
  <c r="AK53" i="20" s="1"/>
  <c r="D54" i="20"/>
  <c r="AI54" i="20" s="1"/>
  <c r="AJ54" i="20" s="1"/>
  <c r="AK54" i="20" s="1"/>
  <c r="D55" i="20"/>
  <c r="AI55" i="20" s="1"/>
  <c r="AJ55" i="20" s="1"/>
  <c r="AK55" i="20" s="1"/>
  <c r="D56" i="20"/>
  <c r="AI56" i="20" s="1"/>
  <c r="AJ56" i="20" s="1"/>
  <c r="AK56" i="20" s="1"/>
  <c r="D57" i="20"/>
  <c r="AI57" i="20" s="1"/>
  <c r="AJ57" i="20" s="1"/>
  <c r="AK57" i="20" s="1"/>
  <c r="D58" i="20"/>
  <c r="AI58" i="20" s="1"/>
  <c r="AJ58" i="20" s="1"/>
  <c r="AK58" i="20" s="1"/>
  <c r="D59" i="20"/>
  <c r="AI59" i="20" s="1"/>
  <c r="AJ59" i="20" s="1"/>
  <c r="AK59" i="20" s="1"/>
  <c r="D60" i="20"/>
  <c r="AI60" i="20" s="1"/>
  <c r="AJ60" i="20" s="1"/>
  <c r="AK60" i="20" s="1"/>
  <c r="D61" i="20"/>
  <c r="AI61" i="20" s="1"/>
  <c r="AJ61" i="20" s="1"/>
  <c r="AK61" i="20" s="1"/>
  <c r="D62" i="20"/>
  <c r="AI62" i="20" s="1"/>
  <c r="AJ62" i="20" s="1"/>
  <c r="AK62" i="20" s="1"/>
  <c r="D63" i="20"/>
  <c r="AI63" i="20" s="1"/>
  <c r="AJ63" i="20" s="1"/>
  <c r="AK63" i="20" s="1"/>
  <c r="D64" i="20"/>
  <c r="AI64" i="20" s="1"/>
  <c r="AJ64" i="20" s="1"/>
  <c r="AK64" i="20" s="1"/>
  <c r="D65" i="20"/>
  <c r="AI65" i="20" s="1"/>
  <c r="AJ65" i="20" s="1"/>
  <c r="AK65" i="20" s="1"/>
  <c r="D66" i="20"/>
  <c r="AI66" i="20" s="1"/>
  <c r="AJ66" i="20" s="1"/>
  <c r="AK66" i="20" s="1"/>
  <c r="D67" i="20"/>
  <c r="AI67" i="20" s="1"/>
  <c r="AJ67" i="20" s="1"/>
  <c r="AK67" i="20" s="1"/>
  <c r="D68" i="20"/>
  <c r="AI68" i="20" s="1"/>
  <c r="AJ68" i="20" s="1"/>
  <c r="AK68" i="20" s="1"/>
  <c r="D69" i="20"/>
  <c r="AI69" i="20" s="1"/>
  <c r="AJ69" i="20" s="1"/>
  <c r="AK69" i="20" s="1"/>
  <c r="D70" i="20"/>
  <c r="AI70" i="20" s="1"/>
  <c r="AJ70" i="20" s="1"/>
  <c r="AK70" i="20" s="1"/>
  <c r="D71" i="20"/>
  <c r="AI71" i="20" s="1"/>
  <c r="AJ71" i="20" s="1"/>
  <c r="AK71" i="20" s="1"/>
  <c r="D72" i="20"/>
  <c r="AI72" i="20" s="1"/>
  <c r="AJ72" i="20" s="1"/>
  <c r="AK72" i="20" s="1"/>
  <c r="D73" i="20"/>
  <c r="AI73" i="20" s="1"/>
  <c r="AJ73" i="20" s="1"/>
  <c r="AK73" i="20" s="1"/>
  <c r="D74" i="20"/>
  <c r="AI74" i="20" s="1"/>
  <c r="AJ74" i="20" s="1"/>
  <c r="AK74" i="20" s="1"/>
  <c r="D75" i="20"/>
  <c r="AI75" i="20" s="1"/>
  <c r="AJ75" i="20" s="1"/>
  <c r="AK75" i="20" s="1"/>
  <c r="D76" i="20"/>
  <c r="AI76" i="20" s="1"/>
  <c r="AJ76" i="20" s="1"/>
  <c r="AK76" i="20" s="1"/>
  <c r="D77" i="20"/>
  <c r="AI77" i="20" s="1"/>
  <c r="AJ77" i="20" s="1"/>
  <c r="AK77" i="20" s="1"/>
  <c r="D78" i="20"/>
  <c r="AI78" i="20" s="1"/>
  <c r="AJ78" i="20" s="1"/>
  <c r="AK78" i="20" s="1"/>
  <c r="D79" i="20"/>
  <c r="AI79" i="20" s="1"/>
  <c r="AJ79" i="20" s="1"/>
  <c r="AK79" i="20" s="1"/>
  <c r="D80" i="20"/>
  <c r="AI80" i="20" s="1"/>
  <c r="AJ80" i="20" s="1"/>
  <c r="AK80" i="20" s="1"/>
  <c r="D81" i="20"/>
  <c r="AI81" i="20" s="1"/>
  <c r="AJ81" i="20" s="1"/>
  <c r="AK81" i="20" s="1"/>
  <c r="D82" i="20"/>
  <c r="AI82" i="20" s="1"/>
  <c r="AJ82" i="20" s="1"/>
  <c r="AK82" i="20" s="1"/>
  <c r="D83" i="20"/>
  <c r="AI83" i="20" s="1"/>
  <c r="AJ83" i="20" s="1"/>
  <c r="AK83" i="20" s="1"/>
  <c r="D84" i="20"/>
  <c r="AI84" i="20" s="1"/>
  <c r="AJ84" i="20" s="1"/>
  <c r="AK84" i="20" s="1"/>
  <c r="D85" i="20"/>
  <c r="AI85" i="20" s="1"/>
  <c r="AJ85" i="20" s="1"/>
  <c r="AK85" i="20" s="1"/>
  <c r="D86" i="20"/>
  <c r="AI86" i="20" s="1"/>
  <c r="AJ86" i="20" s="1"/>
  <c r="AK86" i="20" s="1"/>
  <c r="D87" i="20"/>
  <c r="AI87" i="20" s="1"/>
  <c r="AJ87" i="20" s="1"/>
  <c r="AK87" i="20" s="1"/>
  <c r="D88" i="20"/>
  <c r="AI88" i="20" s="1"/>
  <c r="AJ88" i="20" s="1"/>
  <c r="AK88" i="20" s="1"/>
  <c r="D89" i="20"/>
  <c r="AI89" i="20" s="1"/>
  <c r="AJ89" i="20" s="1"/>
  <c r="AK89" i="20" s="1"/>
  <c r="D90" i="20"/>
  <c r="AI90" i="20" s="1"/>
  <c r="AJ90" i="20" s="1"/>
  <c r="AK90" i="20" s="1"/>
  <c r="D91" i="20"/>
  <c r="AI91" i="20" s="1"/>
  <c r="AJ91" i="20" s="1"/>
  <c r="AK91" i="20" s="1"/>
  <c r="D92" i="20"/>
  <c r="AI92" i="20" s="1"/>
  <c r="AJ92" i="20" s="1"/>
  <c r="AK92" i="20" s="1"/>
  <c r="D93" i="20"/>
  <c r="AI93" i="20" s="1"/>
  <c r="AJ93" i="20" s="1"/>
  <c r="AK93" i="20" s="1"/>
  <c r="D94" i="20"/>
  <c r="AI94" i="20" s="1"/>
  <c r="AJ94" i="20" s="1"/>
  <c r="AK94" i="20" s="1"/>
  <c r="D95" i="20"/>
  <c r="AI95" i="20" s="1"/>
  <c r="AJ95" i="20" s="1"/>
  <c r="AK95" i="20" s="1"/>
  <c r="D96" i="20"/>
  <c r="AI96" i="20" s="1"/>
  <c r="AJ96" i="20" s="1"/>
  <c r="AK96" i="20" s="1"/>
  <c r="D97" i="20"/>
  <c r="AI97" i="20" s="1"/>
  <c r="AJ97" i="20" s="1"/>
  <c r="AK97" i="20" s="1"/>
  <c r="D98" i="20"/>
  <c r="AI98" i="20" s="1"/>
  <c r="AJ98" i="20" s="1"/>
  <c r="AK98" i="20" s="1"/>
  <c r="D99" i="20"/>
  <c r="AI99" i="20" s="1"/>
  <c r="AJ99" i="20" s="1"/>
  <c r="AK99" i="20" s="1"/>
  <c r="D100" i="20"/>
  <c r="AI100" i="20" s="1"/>
  <c r="AJ100" i="20" s="1"/>
  <c r="AK100" i="20" s="1"/>
  <c r="D101" i="20"/>
  <c r="AI101" i="20" s="1"/>
  <c r="AJ101" i="20" s="1"/>
  <c r="AK101" i="20" s="1"/>
  <c r="D102" i="20"/>
  <c r="AI102" i="20" s="1"/>
  <c r="AJ102" i="20" s="1"/>
  <c r="AK102" i="20" s="1"/>
  <c r="D103" i="20"/>
  <c r="AI103" i="20" s="1"/>
  <c r="AJ103" i="20" s="1"/>
  <c r="AK103" i="20" s="1"/>
  <c r="D104" i="20"/>
  <c r="AI104" i="20" s="1"/>
  <c r="AJ104" i="20" s="1"/>
  <c r="AK104" i="20" s="1"/>
  <c r="D105" i="20"/>
  <c r="AI105" i="20" s="1"/>
  <c r="AJ105" i="20" s="1"/>
  <c r="AK105" i="20" s="1"/>
  <c r="D106" i="20"/>
  <c r="AI106" i="20" s="1"/>
  <c r="AJ106" i="20" s="1"/>
  <c r="AK106" i="20" s="1"/>
  <c r="D107" i="20"/>
  <c r="AI107" i="20" s="1"/>
  <c r="AJ107" i="20" s="1"/>
  <c r="AK107" i="20" s="1"/>
  <c r="D108" i="20"/>
  <c r="AI108" i="20" s="1"/>
  <c r="AJ108" i="20" s="1"/>
  <c r="AK108" i="20" s="1"/>
  <c r="D109" i="20"/>
  <c r="AI109" i="20" s="1"/>
  <c r="AJ109" i="20" s="1"/>
  <c r="AK109" i="20" s="1"/>
  <c r="D110" i="20"/>
  <c r="AI110" i="20" s="1"/>
  <c r="AJ110" i="20" s="1"/>
  <c r="AK110" i="20" s="1"/>
  <c r="D111" i="20"/>
  <c r="AI111" i="20" s="1"/>
  <c r="AJ111" i="20" s="1"/>
  <c r="AK111" i="20" s="1"/>
  <c r="D112" i="20"/>
  <c r="AI112" i="20" s="1"/>
  <c r="AJ112" i="20" s="1"/>
  <c r="AK112" i="20" s="1"/>
  <c r="D113" i="20"/>
  <c r="AI113" i="20" s="1"/>
  <c r="AJ113" i="20" s="1"/>
  <c r="AK113" i="20" s="1"/>
  <c r="D114" i="20"/>
  <c r="AI114" i="20" s="1"/>
  <c r="AJ114" i="20" s="1"/>
  <c r="AK114" i="20" s="1"/>
  <c r="D115" i="20"/>
  <c r="AI115" i="20" s="1"/>
  <c r="AJ115" i="20" s="1"/>
  <c r="AK115" i="20" s="1"/>
  <c r="D116" i="20"/>
  <c r="AI116" i="20" s="1"/>
  <c r="AJ116" i="20" s="1"/>
  <c r="AK116" i="20" s="1"/>
  <c r="D117" i="20"/>
  <c r="AI117" i="20" s="1"/>
  <c r="AJ117" i="20" s="1"/>
  <c r="AK117" i="20" s="1"/>
  <c r="D118" i="20"/>
  <c r="AI118" i="20" s="1"/>
  <c r="AJ118" i="20" s="1"/>
  <c r="AK118" i="20" s="1"/>
  <c r="D119" i="20"/>
  <c r="AI119" i="20" s="1"/>
  <c r="AJ119" i="20" s="1"/>
  <c r="AK119" i="20" s="1"/>
  <c r="D120" i="20"/>
  <c r="AI120" i="20" s="1"/>
  <c r="AJ120" i="20" s="1"/>
  <c r="AK120" i="20" s="1"/>
  <c r="D121" i="20"/>
  <c r="AI121" i="20" s="1"/>
  <c r="AJ121" i="20" s="1"/>
  <c r="AK121" i="20" s="1"/>
  <c r="D122" i="20"/>
  <c r="AI122" i="20" s="1"/>
  <c r="AJ122" i="20" s="1"/>
  <c r="AK122" i="20" s="1"/>
  <c r="D123" i="20"/>
  <c r="AI123" i="20" s="1"/>
  <c r="AJ123" i="20" s="1"/>
  <c r="AK123" i="20" s="1"/>
  <c r="D124" i="20"/>
  <c r="AI124" i="20" s="1"/>
  <c r="AJ124" i="20" s="1"/>
  <c r="AK124" i="20" s="1"/>
  <c r="D125" i="20"/>
  <c r="AI125" i="20" s="1"/>
  <c r="AJ125" i="20" s="1"/>
  <c r="AK125" i="20" s="1"/>
  <c r="D126" i="20"/>
  <c r="AI126" i="20" s="1"/>
  <c r="AJ126" i="20" s="1"/>
  <c r="AK126" i="20" s="1"/>
  <c r="D127" i="20"/>
  <c r="AI127" i="20" s="1"/>
  <c r="AJ127" i="20" s="1"/>
  <c r="AK127" i="20" s="1"/>
  <c r="D128" i="20"/>
  <c r="AI128" i="20" s="1"/>
  <c r="AJ128" i="20" s="1"/>
  <c r="AK128" i="20" s="1"/>
  <c r="D129" i="20"/>
  <c r="AI129" i="20" s="1"/>
  <c r="AJ129" i="20" s="1"/>
  <c r="AK129" i="20" s="1"/>
  <c r="D130" i="20"/>
  <c r="AI130" i="20" s="1"/>
  <c r="AJ130" i="20" s="1"/>
  <c r="AK130" i="20" s="1"/>
  <c r="D131" i="20"/>
  <c r="AI131" i="20" s="1"/>
  <c r="AJ131" i="20" s="1"/>
  <c r="AK131" i="20" s="1"/>
  <c r="D132" i="20"/>
  <c r="AI132" i="20" s="1"/>
  <c r="AJ132" i="20" s="1"/>
  <c r="AK132" i="20" s="1"/>
  <c r="D133" i="20"/>
  <c r="AI133" i="20" s="1"/>
  <c r="AJ133" i="20" s="1"/>
  <c r="AK133" i="20" s="1"/>
  <c r="D134" i="20"/>
  <c r="AI134" i="20" s="1"/>
  <c r="AJ134" i="20" s="1"/>
  <c r="AK134" i="20" s="1"/>
  <c r="D135" i="20"/>
  <c r="AI135" i="20" s="1"/>
  <c r="AJ135" i="20" s="1"/>
  <c r="AK135" i="20" s="1"/>
  <c r="D136" i="20"/>
  <c r="AI136" i="20" s="1"/>
  <c r="AJ136" i="20" s="1"/>
  <c r="AK136" i="20" s="1"/>
  <c r="D137" i="20"/>
  <c r="AI137" i="20" s="1"/>
  <c r="AJ137" i="20" s="1"/>
  <c r="AK137" i="20" s="1"/>
  <c r="D138" i="20"/>
  <c r="AI138" i="20" s="1"/>
  <c r="AJ138" i="20" s="1"/>
  <c r="AK138" i="20" s="1"/>
  <c r="D139" i="20"/>
  <c r="AI139" i="20" s="1"/>
  <c r="AJ139" i="20" s="1"/>
  <c r="AK139" i="20" s="1"/>
  <c r="D140" i="20"/>
  <c r="AI140" i="20" s="1"/>
  <c r="AJ140" i="20" s="1"/>
  <c r="AK140" i="20" s="1"/>
  <c r="D141" i="20"/>
  <c r="AI141" i="20" s="1"/>
  <c r="AJ141" i="20" s="1"/>
  <c r="AK141" i="20" s="1"/>
  <c r="D142" i="20"/>
  <c r="AI142" i="20" s="1"/>
  <c r="AJ142" i="20" s="1"/>
  <c r="AK142" i="20" s="1"/>
  <c r="D143" i="20"/>
  <c r="AI143" i="20" s="1"/>
  <c r="AJ143" i="20" s="1"/>
  <c r="AK143" i="20" s="1"/>
  <c r="D144" i="20"/>
  <c r="AI144" i="20" s="1"/>
  <c r="AJ144" i="20" s="1"/>
  <c r="AK144" i="20" s="1"/>
  <c r="D145" i="20"/>
  <c r="AI145" i="20" s="1"/>
  <c r="AJ145" i="20" s="1"/>
  <c r="AK145" i="20" s="1"/>
  <c r="D172" i="12"/>
  <c r="AZ172" i="12" s="1"/>
  <c r="BA172" i="12" s="1"/>
  <c r="BB172" i="12" s="1"/>
  <c r="D173" i="12"/>
  <c r="AZ173" i="12" s="1"/>
  <c r="BA173" i="12" s="1"/>
  <c r="BB173" i="12" s="1"/>
  <c r="D174" i="12"/>
  <c r="AZ174" i="12" s="1"/>
  <c r="BA174" i="12" s="1"/>
  <c r="BB174" i="12" s="1"/>
  <c r="D175" i="12"/>
  <c r="AZ175" i="12" s="1"/>
  <c r="BA175" i="12" s="1"/>
  <c r="BB175" i="12" s="1"/>
  <c r="D176" i="12"/>
  <c r="AZ176" i="12" s="1"/>
  <c r="BA176" i="12" s="1"/>
  <c r="BB176" i="12" s="1"/>
  <c r="D177" i="12"/>
  <c r="AZ177" i="12" s="1"/>
  <c r="BA177" i="12" s="1"/>
  <c r="BB177" i="12" s="1"/>
  <c r="D178" i="12"/>
  <c r="AZ178" i="12" s="1"/>
  <c r="BA178" i="12" s="1"/>
  <c r="BB178" i="12" s="1"/>
  <c r="D179" i="12"/>
  <c r="AZ179" i="12" s="1"/>
  <c r="BA179" i="12" s="1"/>
  <c r="BB179" i="12" s="1"/>
  <c r="D180" i="12"/>
  <c r="AZ180" i="12" s="1"/>
  <c r="BA180" i="12" s="1"/>
  <c r="BB180" i="12" s="1"/>
  <c r="D181" i="12"/>
  <c r="AZ181" i="12" s="1"/>
  <c r="BA181" i="12" s="1"/>
  <c r="BB181" i="12" s="1"/>
  <c r="D182" i="12"/>
  <c r="AZ182" i="12" s="1"/>
  <c r="BA182" i="12" s="1"/>
  <c r="BB182" i="12" s="1"/>
  <c r="D183" i="12"/>
  <c r="AZ183" i="12" s="1"/>
  <c r="BA183" i="12" s="1"/>
  <c r="BB183" i="12" s="1"/>
  <c r="D184" i="12"/>
  <c r="AZ184" i="12" s="1"/>
  <c r="BA184" i="12" s="1"/>
  <c r="BB184" i="12" s="1"/>
  <c r="D185" i="12"/>
  <c r="AZ185" i="12" s="1"/>
  <c r="BA185" i="12" s="1"/>
  <c r="BB185" i="12" s="1"/>
  <c r="D186" i="12"/>
  <c r="AZ186" i="12" s="1"/>
  <c r="BA186" i="12" s="1"/>
  <c r="BB186" i="12" s="1"/>
  <c r="D187" i="12"/>
  <c r="AZ187" i="12" s="1"/>
  <c r="BA187" i="12" s="1"/>
  <c r="BB187" i="12" s="1"/>
  <c r="D188" i="12"/>
  <c r="AZ188" i="12" s="1"/>
  <c r="BA188" i="12" s="1"/>
  <c r="BB188" i="12" s="1"/>
  <c r="D189" i="12"/>
  <c r="AZ189" i="12" s="1"/>
  <c r="BA189" i="12" s="1"/>
  <c r="BB189" i="12" s="1"/>
  <c r="D190" i="12"/>
  <c r="AZ190" i="12" s="1"/>
  <c r="BA190" i="12" s="1"/>
  <c r="BB190" i="12" s="1"/>
  <c r="D191" i="12"/>
  <c r="AZ191" i="12" s="1"/>
  <c r="BA191" i="12" s="1"/>
  <c r="BB191" i="12" s="1"/>
  <c r="D192" i="12"/>
  <c r="AZ192" i="12" s="1"/>
  <c r="BA192" i="12" s="1"/>
  <c r="BB192" i="12" s="1"/>
  <c r="D193" i="12"/>
  <c r="AZ193" i="12" s="1"/>
  <c r="BA193" i="12" s="1"/>
  <c r="BB193" i="12" s="1"/>
  <c r="D194" i="12"/>
  <c r="AZ194" i="12" s="1"/>
  <c r="BA194" i="12" s="1"/>
  <c r="BB194" i="12" s="1"/>
  <c r="D195" i="12"/>
  <c r="AZ195" i="12" s="1"/>
  <c r="BA195" i="12" s="1"/>
  <c r="BB195" i="12" s="1"/>
  <c r="D196" i="12"/>
  <c r="AZ196" i="12" s="1"/>
  <c r="BA196" i="12" s="1"/>
  <c r="BB196" i="12" s="1"/>
  <c r="D197" i="12"/>
  <c r="AZ197" i="12" s="1"/>
  <c r="BA197" i="12" s="1"/>
  <c r="BB197" i="12" s="1"/>
  <c r="D198" i="12"/>
  <c r="AZ198" i="12" s="1"/>
  <c r="BA198" i="12" s="1"/>
  <c r="BB198" i="12" s="1"/>
  <c r="D199" i="12"/>
  <c r="AZ199" i="12" s="1"/>
  <c r="BA199" i="12" s="1"/>
  <c r="BB199" i="12" s="1"/>
  <c r="D200" i="12"/>
  <c r="AZ200" i="12" s="1"/>
  <c r="BA200" i="12" s="1"/>
  <c r="BB200" i="12" s="1"/>
  <c r="D201" i="12"/>
  <c r="AZ201" i="12" s="1"/>
  <c r="BA201" i="12" s="1"/>
  <c r="BB201" i="12" s="1"/>
  <c r="D202" i="12"/>
  <c r="AZ202" i="12" s="1"/>
  <c r="BA202" i="12" s="1"/>
  <c r="BB202" i="12" s="1"/>
  <c r="D203" i="12"/>
  <c r="AZ203" i="12" s="1"/>
  <c r="BA203" i="12" s="1"/>
  <c r="BB203" i="12" s="1"/>
  <c r="D204" i="12"/>
  <c r="AZ204" i="12" s="1"/>
  <c r="BA204" i="12" s="1"/>
  <c r="BB204" i="12" s="1"/>
  <c r="D205" i="12"/>
  <c r="AZ205" i="12" s="1"/>
  <c r="BA205" i="12" s="1"/>
  <c r="BB205" i="12" s="1"/>
  <c r="D206" i="12"/>
  <c r="AZ206" i="12" s="1"/>
  <c r="BA206" i="12" s="1"/>
  <c r="BB206" i="12" s="1"/>
  <c r="D207" i="12"/>
  <c r="AZ207" i="12" s="1"/>
  <c r="BA207" i="12" s="1"/>
  <c r="BB207" i="12" s="1"/>
  <c r="D208" i="12"/>
  <c r="AZ208" i="12" s="1"/>
  <c r="BA208" i="12" s="1"/>
  <c r="BB208" i="12" s="1"/>
  <c r="D209" i="12"/>
  <c r="AZ209" i="12" s="1"/>
  <c r="BA209" i="12" s="1"/>
  <c r="BB209" i="12" s="1"/>
  <c r="D210" i="12"/>
  <c r="AZ210" i="12" s="1"/>
  <c r="BA210" i="12" s="1"/>
  <c r="BB210" i="12" s="1"/>
  <c r="D211" i="12"/>
  <c r="AZ211" i="12" s="1"/>
  <c r="BA211" i="12" s="1"/>
  <c r="BB211" i="12" s="1"/>
  <c r="D212" i="12"/>
  <c r="AZ212" i="12" s="1"/>
  <c r="BA212" i="12" s="1"/>
  <c r="BB212" i="12" s="1"/>
  <c r="D213" i="12"/>
  <c r="AZ213" i="12" s="1"/>
  <c r="BA213" i="12" s="1"/>
  <c r="BB213" i="12" s="1"/>
  <c r="D214" i="12"/>
  <c r="AZ214" i="12" s="1"/>
  <c r="BA214" i="12" s="1"/>
  <c r="BB214" i="12" s="1"/>
  <c r="D215" i="12"/>
  <c r="AZ215" i="12" s="1"/>
  <c r="BA215" i="12" s="1"/>
  <c r="BB215" i="12" s="1"/>
  <c r="D216" i="12"/>
  <c r="AZ216" i="12" s="1"/>
  <c r="BA216" i="12" s="1"/>
  <c r="BB216" i="12" s="1"/>
  <c r="D217" i="12"/>
  <c r="AZ217" i="12" s="1"/>
  <c r="BA217" i="12" s="1"/>
  <c r="BB217" i="12" s="1"/>
  <c r="D218" i="12"/>
  <c r="AZ218" i="12" s="1"/>
  <c r="BA218" i="12" s="1"/>
  <c r="BB218" i="12" s="1"/>
  <c r="D219" i="12"/>
  <c r="AZ219" i="12" s="1"/>
  <c r="BA219" i="12" s="1"/>
  <c r="BB219" i="12" s="1"/>
  <c r="D220" i="12"/>
  <c r="AZ220" i="12" s="1"/>
  <c r="BA220" i="12" s="1"/>
  <c r="BB220" i="12" s="1"/>
  <c r="D221" i="12"/>
  <c r="AZ221" i="12" s="1"/>
  <c r="BA221" i="12" s="1"/>
  <c r="BB221" i="12" s="1"/>
  <c r="D222" i="12"/>
  <c r="AZ222" i="12" s="1"/>
  <c r="BA222" i="12" s="1"/>
  <c r="BB222" i="12" s="1"/>
  <c r="D223" i="12"/>
  <c r="AZ223" i="12" s="1"/>
  <c r="BA223" i="12" s="1"/>
  <c r="BB223" i="12" s="1"/>
  <c r="D224" i="12"/>
  <c r="AZ224" i="12" s="1"/>
  <c r="BA224" i="12" s="1"/>
  <c r="BB224" i="12" s="1"/>
  <c r="D225" i="12"/>
  <c r="AZ225" i="12" s="1"/>
  <c r="BA225" i="12" s="1"/>
  <c r="BB225" i="12" s="1"/>
  <c r="D226" i="12"/>
  <c r="AZ226" i="12" s="1"/>
  <c r="BA226" i="12" s="1"/>
  <c r="BB226" i="12" s="1"/>
  <c r="D227" i="12"/>
  <c r="AZ227" i="12" s="1"/>
  <c r="BA227" i="12" s="1"/>
  <c r="BB227" i="12" s="1"/>
  <c r="D228" i="12"/>
  <c r="AZ228" i="12" s="1"/>
  <c r="BA228" i="12" s="1"/>
  <c r="BB228" i="12" s="1"/>
  <c r="D229" i="12"/>
  <c r="AZ229" i="12" s="1"/>
  <c r="BA229" i="12" s="1"/>
  <c r="BB229" i="12" s="1"/>
  <c r="D230" i="12"/>
  <c r="AZ230" i="12" s="1"/>
  <c r="BA230" i="12" s="1"/>
  <c r="BB230" i="12" s="1"/>
  <c r="D231" i="12"/>
  <c r="AZ231" i="12" s="1"/>
  <c r="BA231" i="12" s="1"/>
  <c r="BB231" i="12" s="1"/>
  <c r="D232" i="12"/>
  <c r="AZ232" i="12" s="1"/>
  <c r="BA232" i="12" s="1"/>
  <c r="BB232" i="12" s="1"/>
  <c r="D233" i="12"/>
  <c r="AZ233" i="12" s="1"/>
  <c r="BA233" i="12" s="1"/>
  <c r="BB233" i="12" s="1"/>
  <c r="D234" i="12"/>
  <c r="AZ234" i="12" s="1"/>
  <c r="BA234" i="12" s="1"/>
  <c r="BB234" i="12" s="1"/>
  <c r="D235" i="12"/>
  <c r="AZ235" i="12" s="1"/>
  <c r="BA235" i="12" s="1"/>
  <c r="BB235" i="12" s="1"/>
  <c r="D236" i="12"/>
  <c r="AZ236" i="12" s="1"/>
  <c r="BA236" i="12" s="1"/>
  <c r="BB236" i="12" s="1"/>
  <c r="D237" i="12"/>
  <c r="AZ237" i="12" s="1"/>
  <c r="BA237" i="12" s="1"/>
  <c r="BB237" i="12" s="1"/>
  <c r="D238" i="12"/>
  <c r="AZ238" i="12" s="1"/>
  <c r="BA238" i="12" s="1"/>
  <c r="BB238" i="12" s="1"/>
  <c r="D239" i="12"/>
  <c r="AZ239" i="12" s="1"/>
  <c r="BA239" i="12" s="1"/>
  <c r="BB239" i="12" s="1"/>
  <c r="D240" i="12"/>
  <c r="AZ240" i="12" s="1"/>
  <c r="BA240" i="12" s="1"/>
  <c r="BB240" i="12" s="1"/>
  <c r="D241" i="12"/>
  <c r="AZ241" i="12" s="1"/>
  <c r="BA241" i="12" s="1"/>
  <c r="BB241" i="12" s="1"/>
  <c r="D242" i="12"/>
  <c r="AZ242" i="12" s="1"/>
  <c r="BA242" i="12" s="1"/>
  <c r="BB242" i="12" s="1"/>
  <c r="D243" i="12"/>
  <c r="AZ243" i="12" s="1"/>
  <c r="BA243" i="12" s="1"/>
  <c r="BB243" i="12" s="1"/>
  <c r="D244" i="12"/>
  <c r="AZ244" i="12" s="1"/>
  <c r="BA244" i="12" s="1"/>
  <c r="BB244" i="12" s="1"/>
  <c r="D245" i="12"/>
  <c r="AZ245" i="12" s="1"/>
  <c r="BA245" i="12" s="1"/>
  <c r="BB245" i="12" s="1"/>
  <c r="D246" i="12"/>
  <c r="AZ246" i="12" s="1"/>
  <c r="BA246" i="12" s="1"/>
  <c r="BB246" i="12" s="1"/>
  <c r="D247" i="12"/>
  <c r="AZ247" i="12" s="1"/>
  <c r="BA247" i="12" s="1"/>
  <c r="BB247" i="12" s="1"/>
  <c r="D248" i="12"/>
  <c r="AZ248" i="12" s="1"/>
  <c r="BA248" i="12" s="1"/>
  <c r="BB248" i="12" s="1"/>
  <c r="D249" i="12"/>
  <c r="AZ249" i="12" s="1"/>
  <c r="BA249" i="12" s="1"/>
  <c r="BB249" i="12" s="1"/>
  <c r="D250" i="12"/>
  <c r="AZ250" i="12" s="1"/>
  <c r="BA250" i="12" s="1"/>
  <c r="BB250" i="12" s="1"/>
  <c r="D251" i="12"/>
  <c r="AZ251" i="12" s="1"/>
  <c r="BA251" i="12" s="1"/>
  <c r="BB251" i="12" s="1"/>
  <c r="D252" i="12"/>
  <c r="AZ252" i="12" s="1"/>
  <c r="BA252" i="12" s="1"/>
  <c r="BB252" i="12" s="1"/>
  <c r="D253" i="12"/>
  <c r="AZ253" i="12" s="1"/>
  <c r="BA253" i="12" s="1"/>
  <c r="BB253" i="12" s="1"/>
  <c r="D254" i="12"/>
  <c r="AZ254" i="12" s="1"/>
  <c r="BA254" i="12" s="1"/>
  <c r="BB254" i="12" s="1"/>
  <c r="D255" i="12"/>
  <c r="AZ255" i="12" s="1"/>
  <c r="BA255" i="12" s="1"/>
  <c r="BB255" i="12" s="1"/>
  <c r="D256" i="12"/>
  <c r="AZ256" i="12" s="1"/>
  <c r="BA256" i="12" s="1"/>
  <c r="BB256" i="12" s="1"/>
  <c r="D257" i="12"/>
  <c r="AZ257" i="12" s="1"/>
  <c r="BA257" i="12" s="1"/>
  <c r="BB257" i="12" s="1"/>
  <c r="D258" i="12"/>
  <c r="AZ258" i="12" s="1"/>
  <c r="BA258" i="12" s="1"/>
  <c r="BB258" i="12" s="1"/>
  <c r="D259" i="12"/>
  <c r="AZ259" i="12" s="1"/>
  <c r="BA259" i="12" s="1"/>
  <c r="BB259" i="12" s="1"/>
  <c r="D260" i="12"/>
  <c r="AZ260" i="12" s="1"/>
  <c r="BA260" i="12" s="1"/>
  <c r="BB260" i="12" s="1"/>
  <c r="D261" i="12"/>
  <c r="AZ261" i="12" s="1"/>
  <c r="BA261" i="12" s="1"/>
  <c r="BB261" i="12" s="1"/>
  <c r="D262" i="12"/>
  <c r="AZ262" i="12" s="1"/>
  <c r="BA262" i="12" s="1"/>
  <c r="BB262" i="12" s="1"/>
  <c r="D263" i="12"/>
  <c r="AZ263" i="12" s="1"/>
  <c r="BA263" i="12" s="1"/>
  <c r="BB263" i="12" s="1"/>
  <c r="D264" i="12"/>
  <c r="AZ264" i="12" s="1"/>
  <c r="BA264" i="12" s="1"/>
  <c r="BB264" i="12" s="1"/>
  <c r="D265" i="12"/>
  <c r="AZ265" i="12" s="1"/>
  <c r="BA265" i="12" s="1"/>
  <c r="BB265" i="12" s="1"/>
  <c r="D266" i="12"/>
  <c r="AZ266" i="12" s="1"/>
  <c r="BA266" i="12" s="1"/>
  <c r="BB266" i="12" s="1"/>
  <c r="D267" i="12"/>
  <c r="AZ267" i="12" s="1"/>
  <c r="BA267" i="12" s="1"/>
  <c r="BB267" i="12" s="1"/>
  <c r="D268" i="12"/>
  <c r="AZ268" i="12" s="1"/>
  <c r="BA268" i="12" s="1"/>
  <c r="BB268" i="12" s="1"/>
  <c r="D269" i="12"/>
  <c r="AZ269" i="12" s="1"/>
  <c r="BA269" i="12" s="1"/>
  <c r="BB269" i="12" s="1"/>
  <c r="D270" i="12"/>
  <c r="AZ270" i="12" s="1"/>
  <c r="BA270" i="12" s="1"/>
  <c r="BB270" i="12" s="1"/>
  <c r="D271" i="12"/>
  <c r="AZ271" i="12" s="1"/>
  <c r="BA271" i="12" s="1"/>
  <c r="BB271" i="12" s="1"/>
  <c r="D272" i="12"/>
  <c r="AZ272" i="12" s="1"/>
  <c r="BA272" i="12" s="1"/>
  <c r="BB272" i="12" s="1"/>
  <c r="D273" i="12"/>
  <c r="AZ273" i="12" s="1"/>
  <c r="BA273" i="12" s="1"/>
  <c r="BB273" i="12" s="1"/>
  <c r="D274" i="12"/>
  <c r="AZ274" i="12" s="1"/>
  <c r="BA274" i="12" s="1"/>
  <c r="BB274" i="12" s="1"/>
  <c r="D275" i="12"/>
  <c r="AZ275" i="12" s="1"/>
  <c r="BA275" i="12" s="1"/>
  <c r="BB275" i="12" s="1"/>
  <c r="D276" i="12"/>
  <c r="AZ276" i="12" s="1"/>
  <c r="BA276" i="12" s="1"/>
  <c r="BB276" i="12" s="1"/>
  <c r="D277" i="12"/>
  <c r="AZ277" i="12" s="1"/>
  <c r="BA277" i="12" s="1"/>
  <c r="BB277" i="12" s="1"/>
  <c r="D278" i="12"/>
  <c r="AZ278" i="12" s="1"/>
  <c r="BA278" i="12" s="1"/>
  <c r="BB278" i="12" s="1"/>
  <c r="D279" i="12"/>
  <c r="AZ279" i="12" s="1"/>
  <c r="BA279" i="12" s="1"/>
  <c r="BB279" i="12" s="1"/>
  <c r="D280" i="12"/>
  <c r="AZ280" i="12" s="1"/>
  <c r="BA280" i="12" s="1"/>
  <c r="BB280" i="12" s="1"/>
  <c r="D281" i="12"/>
  <c r="AZ281" i="12" s="1"/>
  <c r="BA281" i="12" s="1"/>
  <c r="BB281" i="12" s="1"/>
  <c r="D282" i="12"/>
  <c r="AZ282" i="12" s="1"/>
  <c r="BA282" i="12" s="1"/>
  <c r="BB282" i="12" s="1"/>
  <c r="D283" i="12"/>
  <c r="AZ283" i="12" s="1"/>
  <c r="BA283" i="12" s="1"/>
  <c r="BB283" i="12" s="1"/>
  <c r="D284" i="12"/>
  <c r="AZ284" i="12" s="1"/>
  <c r="BA284" i="12" s="1"/>
  <c r="BB284" i="12" s="1"/>
  <c r="D285" i="12"/>
  <c r="AZ285" i="12" s="1"/>
  <c r="BA285" i="12" s="1"/>
  <c r="BB285" i="12" s="1"/>
  <c r="D286" i="12"/>
  <c r="AZ286" i="12" s="1"/>
  <c r="BA286" i="12" s="1"/>
  <c r="BB286" i="12" s="1"/>
  <c r="D287" i="12"/>
  <c r="AZ287" i="12" s="1"/>
  <c r="BA287" i="12" s="1"/>
  <c r="BB287" i="12" s="1"/>
  <c r="D288" i="12"/>
  <c r="AZ288" i="12" s="1"/>
  <c r="BA288" i="12" s="1"/>
  <c r="BB288" i="12" s="1"/>
  <c r="D289" i="12"/>
  <c r="AZ289" i="12" s="1"/>
  <c r="BA289" i="12" s="1"/>
  <c r="BB289" i="12" s="1"/>
  <c r="D290" i="12"/>
  <c r="AZ290" i="12" s="1"/>
  <c r="BA290" i="12" s="1"/>
  <c r="D171" i="12"/>
  <c r="D37" i="12"/>
  <c r="CD37" i="12" s="1"/>
  <c r="CE37" i="12" s="1"/>
  <c r="CF37" i="12" s="1"/>
  <c r="D38" i="12"/>
  <c r="CD38" i="12" s="1"/>
  <c r="CE38" i="12" s="1"/>
  <c r="CF38" i="12" s="1"/>
  <c r="D39" i="12"/>
  <c r="CD39" i="12" s="1"/>
  <c r="CE39" i="12" s="1"/>
  <c r="CF39" i="12" s="1"/>
  <c r="D40" i="12"/>
  <c r="CD40" i="12" s="1"/>
  <c r="CE40" i="12" s="1"/>
  <c r="CF40" i="12" s="1"/>
  <c r="D41" i="12"/>
  <c r="CD41" i="12" s="1"/>
  <c r="CE41" i="12" s="1"/>
  <c r="CF41" i="12" s="1"/>
  <c r="D42" i="12"/>
  <c r="CD42" i="12" s="1"/>
  <c r="CE42" i="12" s="1"/>
  <c r="CF42" i="12" s="1"/>
  <c r="D43" i="12"/>
  <c r="CD43" i="12" s="1"/>
  <c r="CE43" i="12" s="1"/>
  <c r="CF43" i="12" s="1"/>
  <c r="D44" i="12"/>
  <c r="CD44" i="12" s="1"/>
  <c r="CE44" i="12" s="1"/>
  <c r="CF44" i="12" s="1"/>
  <c r="D45" i="12"/>
  <c r="CD45" i="12" s="1"/>
  <c r="CE45" i="12" s="1"/>
  <c r="CF45" i="12" s="1"/>
  <c r="D46" i="12"/>
  <c r="CD46" i="12" s="1"/>
  <c r="CE46" i="12" s="1"/>
  <c r="CF46" i="12" s="1"/>
  <c r="D47" i="12"/>
  <c r="CD47" i="12" s="1"/>
  <c r="CE47" i="12" s="1"/>
  <c r="CF47" i="12" s="1"/>
  <c r="D48" i="12"/>
  <c r="CD48" i="12" s="1"/>
  <c r="CE48" i="12" s="1"/>
  <c r="CF48" i="12" s="1"/>
  <c r="D49" i="12"/>
  <c r="CD49" i="12" s="1"/>
  <c r="CE49" i="12" s="1"/>
  <c r="CF49" i="12" s="1"/>
  <c r="D50" i="12"/>
  <c r="CD50" i="12" s="1"/>
  <c r="CE50" i="12" s="1"/>
  <c r="CF50" i="12" s="1"/>
  <c r="D51" i="12"/>
  <c r="CD51" i="12" s="1"/>
  <c r="CE51" i="12" s="1"/>
  <c r="CF51" i="12" s="1"/>
  <c r="D52" i="12"/>
  <c r="CD52" i="12" s="1"/>
  <c r="CE52" i="12" s="1"/>
  <c r="CF52" i="12" s="1"/>
  <c r="D53" i="12"/>
  <c r="CD53" i="12" s="1"/>
  <c r="CE53" i="12" s="1"/>
  <c r="CF53" i="12" s="1"/>
  <c r="D54" i="12"/>
  <c r="CD54" i="12" s="1"/>
  <c r="CE54" i="12" s="1"/>
  <c r="CF54" i="12" s="1"/>
  <c r="D55" i="12"/>
  <c r="CD55" i="12" s="1"/>
  <c r="CE55" i="12" s="1"/>
  <c r="CF55" i="12" s="1"/>
  <c r="D56" i="12"/>
  <c r="CD56" i="12" s="1"/>
  <c r="CE56" i="12" s="1"/>
  <c r="CF56" i="12" s="1"/>
  <c r="D57" i="12"/>
  <c r="CD57" i="12" s="1"/>
  <c r="CE57" i="12" s="1"/>
  <c r="CF57" i="12" s="1"/>
  <c r="D58" i="12"/>
  <c r="CD58" i="12" s="1"/>
  <c r="CE58" i="12" s="1"/>
  <c r="CF58" i="12" s="1"/>
  <c r="D59" i="12"/>
  <c r="CD59" i="12" s="1"/>
  <c r="CE59" i="12" s="1"/>
  <c r="CF59" i="12" s="1"/>
  <c r="D60" i="12"/>
  <c r="CD60" i="12" s="1"/>
  <c r="CE60" i="12" s="1"/>
  <c r="CF60" i="12" s="1"/>
  <c r="D61" i="12"/>
  <c r="CD61" i="12" s="1"/>
  <c r="CE61" i="12" s="1"/>
  <c r="CF61" i="12" s="1"/>
  <c r="D62" i="12"/>
  <c r="CD62" i="12" s="1"/>
  <c r="CE62" i="12" s="1"/>
  <c r="CF62" i="12" s="1"/>
  <c r="D63" i="12"/>
  <c r="CD63" i="12" s="1"/>
  <c r="CE63" i="12" s="1"/>
  <c r="CF63" i="12" s="1"/>
  <c r="D64" i="12"/>
  <c r="CD64" i="12" s="1"/>
  <c r="CE64" i="12" s="1"/>
  <c r="CF64" i="12" s="1"/>
  <c r="D65" i="12"/>
  <c r="CD65" i="12" s="1"/>
  <c r="CE65" i="12" s="1"/>
  <c r="CF65" i="12" s="1"/>
  <c r="D66" i="12"/>
  <c r="CD66" i="12" s="1"/>
  <c r="CE66" i="12" s="1"/>
  <c r="CF66" i="12" s="1"/>
  <c r="D67" i="12"/>
  <c r="CD67" i="12" s="1"/>
  <c r="CE67" i="12" s="1"/>
  <c r="CF67" i="12" s="1"/>
  <c r="D68" i="12"/>
  <c r="CD68" i="12" s="1"/>
  <c r="CE68" i="12" s="1"/>
  <c r="CF68" i="12" s="1"/>
  <c r="D69" i="12"/>
  <c r="CD69" i="12" s="1"/>
  <c r="CE69" i="12" s="1"/>
  <c r="CF69" i="12" s="1"/>
  <c r="D70" i="12"/>
  <c r="CD70" i="12" s="1"/>
  <c r="CE70" i="12" s="1"/>
  <c r="CF70" i="12" s="1"/>
  <c r="D71" i="12"/>
  <c r="CD71" i="12" s="1"/>
  <c r="CE71" i="12" s="1"/>
  <c r="CF71" i="12" s="1"/>
  <c r="D72" i="12"/>
  <c r="CD72" i="12" s="1"/>
  <c r="CE72" i="12" s="1"/>
  <c r="CF72" i="12" s="1"/>
  <c r="D73" i="12"/>
  <c r="CD73" i="12" s="1"/>
  <c r="CE73" i="12" s="1"/>
  <c r="CF73" i="12" s="1"/>
  <c r="D74" i="12"/>
  <c r="CD74" i="12" s="1"/>
  <c r="CE74" i="12" s="1"/>
  <c r="CF74" i="12" s="1"/>
  <c r="D75" i="12"/>
  <c r="CD75" i="12" s="1"/>
  <c r="CE75" i="12" s="1"/>
  <c r="CF75" i="12" s="1"/>
  <c r="D76" i="12"/>
  <c r="CD76" i="12" s="1"/>
  <c r="CE76" i="12" s="1"/>
  <c r="CF76" i="12" s="1"/>
  <c r="D77" i="12"/>
  <c r="CD77" i="12" s="1"/>
  <c r="CE77" i="12" s="1"/>
  <c r="CF77" i="12" s="1"/>
  <c r="D78" i="12"/>
  <c r="CD78" i="12" s="1"/>
  <c r="CE78" i="12" s="1"/>
  <c r="CF78" i="12" s="1"/>
  <c r="D79" i="12"/>
  <c r="CD79" i="12" s="1"/>
  <c r="CE79" i="12" s="1"/>
  <c r="CF79" i="12" s="1"/>
  <c r="D80" i="12"/>
  <c r="CD80" i="12" s="1"/>
  <c r="CE80" i="12" s="1"/>
  <c r="CF80" i="12" s="1"/>
  <c r="D81" i="12"/>
  <c r="CD81" i="12" s="1"/>
  <c r="CE81" i="12" s="1"/>
  <c r="CF81" i="12" s="1"/>
  <c r="D82" i="12"/>
  <c r="CD82" i="12" s="1"/>
  <c r="CE82" i="12" s="1"/>
  <c r="CF82" i="12" s="1"/>
  <c r="D83" i="12"/>
  <c r="CD83" i="12" s="1"/>
  <c r="CE83" i="12" s="1"/>
  <c r="CF83" i="12" s="1"/>
  <c r="D84" i="12"/>
  <c r="CD84" i="12" s="1"/>
  <c r="CE84" i="12" s="1"/>
  <c r="CF84" i="12" s="1"/>
  <c r="D85" i="12"/>
  <c r="CD85" i="12" s="1"/>
  <c r="CE85" i="12" s="1"/>
  <c r="CF85" i="12" s="1"/>
  <c r="D86" i="12"/>
  <c r="CD86" i="12" s="1"/>
  <c r="CE86" i="12" s="1"/>
  <c r="CF86" i="12" s="1"/>
  <c r="D87" i="12"/>
  <c r="CD87" i="12" s="1"/>
  <c r="CE87" i="12" s="1"/>
  <c r="CF87" i="12" s="1"/>
  <c r="D88" i="12"/>
  <c r="CD88" i="12" s="1"/>
  <c r="CE88" i="12" s="1"/>
  <c r="CF88" i="12" s="1"/>
  <c r="D89" i="12"/>
  <c r="CD89" i="12" s="1"/>
  <c r="CE89" i="12" s="1"/>
  <c r="CF89" i="12" s="1"/>
  <c r="D90" i="12"/>
  <c r="CD90" i="12" s="1"/>
  <c r="CE90" i="12" s="1"/>
  <c r="CF90" i="12" s="1"/>
  <c r="D91" i="12"/>
  <c r="CD91" i="12" s="1"/>
  <c r="CE91" i="12" s="1"/>
  <c r="CF91" i="12" s="1"/>
  <c r="D92" i="12"/>
  <c r="CD92" i="12" s="1"/>
  <c r="CE92" i="12" s="1"/>
  <c r="CF92" i="12" s="1"/>
  <c r="D93" i="12"/>
  <c r="CD93" i="12" s="1"/>
  <c r="CE93" i="12" s="1"/>
  <c r="CF93" i="12" s="1"/>
  <c r="D94" i="12"/>
  <c r="CD94" i="12" s="1"/>
  <c r="CE94" i="12" s="1"/>
  <c r="CF94" i="12" s="1"/>
  <c r="D95" i="12"/>
  <c r="CD95" i="12" s="1"/>
  <c r="CE95" i="12" s="1"/>
  <c r="CF95" i="12" s="1"/>
  <c r="D96" i="12"/>
  <c r="CD96" i="12" s="1"/>
  <c r="CE96" i="12" s="1"/>
  <c r="CF96" i="12" s="1"/>
  <c r="D97" i="12"/>
  <c r="CD97" i="12" s="1"/>
  <c r="CE97" i="12" s="1"/>
  <c r="CF97" i="12" s="1"/>
  <c r="D98" i="12"/>
  <c r="CD98" i="12" s="1"/>
  <c r="CE98" i="12" s="1"/>
  <c r="CF98" i="12" s="1"/>
  <c r="D99" i="12"/>
  <c r="CD99" i="12" s="1"/>
  <c r="CE99" i="12" s="1"/>
  <c r="CF99" i="12" s="1"/>
  <c r="D100" i="12"/>
  <c r="CD100" i="12" s="1"/>
  <c r="CE100" i="12" s="1"/>
  <c r="CF100" i="12" s="1"/>
  <c r="D101" i="12"/>
  <c r="CD101" i="12" s="1"/>
  <c r="CE101" i="12" s="1"/>
  <c r="CF101" i="12" s="1"/>
  <c r="D102" i="12"/>
  <c r="CD102" i="12" s="1"/>
  <c r="CE102" i="12" s="1"/>
  <c r="CF102" i="12" s="1"/>
  <c r="D103" i="12"/>
  <c r="CD103" i="12" s="1"/>
  <c r="CE103" i="12" s="1"/>
  <c r="CF103" i="12" s="1"/>
  <c r="D104" i="12"/>
  <c r="CD104" i="12" s="1"/>
  <c r="CE104" i="12" s="1"/>
  <c r="CF104" i="12" s="1"/>
  <c r="D105" i="12"/>
  <c r="CD105" i="12" s="1"/>
  <c r="CE105" i="12" s="1"/>
  <c r="CF105" i="12" s="1"/>
  <c r="D106" i="12"/>
  <c r="CD106" i="12" s="1"/>
  <c r="CE106" i="12" s="1"/>
  <c r="CF106" i="12" s="1"/>
  <c r="D107" i="12"/>
  <c r="CD107" i="12" s="1"/>
  <c r="CE107" i="12" s="1"/>
  <c r="CF107" i="12" s="1"/>
  <c r="D108" i="12"/>
  <c r="CD108" i="12" s="1"/>
  <c r="CE108" i="12" s="1"/>
  <c r="CF108" i="12" s="1"/>
  <c r="D109" i="12"/>
  <c r="CD109" i="12" s="1"/>
  <c r="CE109" i="12" s="1"/>
  <c r="CF109" i="12" s="1"/>
  <c r="D110" i="12"/>
  <c r="CD110" i="12" s="1"/>
  <c r="CE110" i="12" s="1"/>
  <c r="CF110" i="12" s="1"/>
  <c r="D111" i="12"/>
  <c r="CD111" i="12" s="1"/>
  <c r="CE111" i="12" s="1"/>
  <c r="CF111" i="12" s="1"/>
  <c r="D112" i="12"/>
  <c r="CD112" i="12" s="1"/>
  <c r="CE112" i="12" s="1"/>
  <c r="CF112" i="12" s="1"/>
  <c r="D113" i="12"/>
  <c r="CD113" i="12" s="1"/>
  <c r="CE113" i="12" s="1"/>
  <c r="CF113" i="12" s="1"/>
  <c r="D114" i="12"/>
  <c r="CD114" i="12" s="1"/>
  <c r="CE114" i="12" s="1"/>
  <c r="CF114" i="12" s="1"/>
  <c r="D115" i="12"/>
  <c r="CD115" i="12" s="1"/>
  <c r="CE115" i="12" s="1"/>
  <c r="CF115" i="12" s="1"/>
  <c r="D116" i="12"/>
  <c r="CD116" i="12" s="1"/>
  <c r="CE116" i="12" s="1"/>
  <c r="CF116" i="12" s="1"/>
  <c r="D117" i="12"/>
  <c r="CD117" i="12" s="1"/>
  <c r="CE117" i="12" s="1"/>
  <c r="CF117" i="12" s="1"/>
  <c r="D118" i="12"/>
  <c r="CD118" i="12" s="1"/>
  <c r="CE118" i="12" s="1"/>
  <c r="CF118" i="12" s="1"/>
  <c r="D119" i="12"/>
  <c r="CD119" i="12" s="1"/>
  <c r="CE119" i="12" s="1"/>
  <c r="CF119" i="12" s="1"/>
  <c r="D120" i="12"/>
  <c r="CD120" i="12" s="1"/>
  <c r="CE120" i="12" s="1"/>
  <c r="CF120" i="12" s="1"/>
  <c r="D121" i="12"/>
  <c r="CD121" i="12" s="1"/>
  <c r="CE121" i="12" s="1"/>
  <c r="CF121" i="12" s="1"/>
  <c r="D122" i="12"/>
  <c r="CD122" i="12" s="1"/>
  <c r="CE122" i="12" s="1"/>
  <c r="CF122" i="12" s="1"/>
  <c r="D123" i="12"/>
  <c r="CD123" i="12" s="1"/>
  <c r="CE123" i="12" s="1"/>
  <c r="CF123" i="12" s="1"/>
  <c r="D124" i="12"/>
  <c r="CD124" i="12" s="1"/>
  <c r="CE124" i="12" s="1"/>
  <c r="CF124" i="12" s="1"/>
  <c r="D125" i="12"/>
  <c r="CD125" i="12" s="1"/>
  <c r="CE125" i="12" s="1"/>
  <c r="CF125" i="12" s="1"/>
  <c r="D126" i="12"/>
  <c r="CD126" i="12" s="1"/>
  <c r="CE126" i="12" s="1"/>
  <c r="CF126" i="12" s="1"/>
  <c r="D127" i="12"/>
  <c r="CD127" i="12" s="1"/>
  <c r="CE127" i="12" s="1"/>
  <c r="CF127" i="12" s="1"/>
  <c r="D128" i="12"/>
  <c r="CD128" i="12" s="1"/>
  <c r="CE128" i="12" s="1"/>
  <c r="CF128" i="12" s="1"/>
  <c r="D129" i="12"/>
  <c r="CD129" i="12" s="1"/>
  <c r="CE129" i="12" s="1"/>
  <c r="CF129" i="12" s="1"/>
  <c r="D130" i="12"/>
  <c r="CD130" i="12" s="1"/>
  <c r="CE130" i="12" s="1"/>
  <c r="CF130" i="12" s="1"/>
  <c r="D131" i="12"/>
  <c r="CD131" i="12" s="1"/>
  <c r="CE131" i="12" s="1"/>
  <c r="CF131" i="12" s="1"/>
  <c r="D132" i="12"/>
  <c r="CD132" i="12" s="1"/>
  <c r="CE132" i="12" s="1"/>
  <c r="CF132" i="12" s="1"/>
  <c r="D133" i="12"/>
  <c r="CD133" i="12" s="1"/>
  <c r="CE133" i="12" s="1"/>
  <c r="CF133" i="12" s="1"/>
  <c r="D134" i="12"/>
  <c r="CD134" i="12" s="1"/>
  <c r="CE134" i="12" s="1"/>
  <c r="CF134" i="12" s="1"/>
  <c r="D135" i="12"/>
  <c r="CD135" i="12" s="1"/>
  <c r="CE135" i="12" s="1"/>
  <c r="CF135" i="12" s="1"/>
  <c r="D136" i="12"/>
  <c r="CD136" i="12" s="1"/>
  <c r="CE136" i="12" s="1"/>
  <c r="CF136" i="12" s="1"/>
  <c r="D137" i="12"/>
  <c r="CD137" i="12" s="1"/>
  <c r="CE137" i="12" s="1"/>
  <c r="CF137" i="12" s="1"/>
  <c r="D138" i="12"/>
  <c r="CD138" i="12" s="1"/>
  <c r="CE138" i="12" s="1"/>
  <c r="CF138" i="12" s="1"/>
  <c r="D139" i="12"/>
  <c r="CD139" i="12" s="1"/>
  <c r="CE139" i="12" s="1"/>
  <c r="CF139" i="12" s="1"/>
  <c r="D140" i="12"/>
  <c r="CD140" i="12" s="1"/>
  <c r="CE140" i="12" s="1"/>
  <c r="CF140" i="12" s="1"/>
  <c r="D141" i="12"/>
  <c r="CD141" i="12" s="1"/>
  <c r="CE141" i="12" s="1"/>
  <c r="CF141" i="12" s="1"/>
  <c r="D142" i="12"/>
  <c r="CD142" i="12" s="1"/>
  <c r="CE142" i="12" s="1"/>
  <c r="CF142" i="12" s="1"/>
  <c r="D143" i="12"/>
  <c r="CD143" i="12" s="1"/>
  <c r="CE143" i="12" s="1"/>
  <c r="CF143" i="12" s="1"/>
  <c r="D144" i="12"/>
  <c r="CD144" i="12" s="1"/>
  <c r="CE144" i="12" s="1"/>
  <c r="CF144" i="12" s="1"/>
  <c r="D145" i="12"/>
  <c r="CD145" i="12" s="1"/>
  <c r="CE145" i="12" s="1"/>
  <c r="CF145" i="12" s="1"/>
  <c r="D146" i="12"/>
  <c r="CD146" i="12" s="1"/>
  <c r="CE146" i="12" s="1"/>
  <c r="CF146" i="12" s="1"/>
  <c r="D147" i="12"/>
  <c r="CD147" i="12" s="1"/>
  <c r="CE147" i="12" s="1"/>
  <c r="CF147" i="12" s="1"/>
  <c r="D148" i="12"/>
  <c r="CD148" i="12" s="1"/>
  <c r="CE148" i="12" s="1"/>
  <c r="CF148" i="12" s="1"/>
  <c r="D149" i="12"/>
  <c r="CD149" i="12" s="1"/>
  <c r="CE149" i="12" s="1"/>
  <c r="CF149" i="12" s="1"/>
  <c r="D150" i="12"/>
  <c r="CD150" i="12" s="1"/>
  <c r="CE150" i="12" s="1"/>
  <c r="CF150" i="12" s="1"/>
  <c r="D151" i="12"/>
  <c r="CD151" i="12" s="1"/>
  <c r="CE151" i="12" s="1"/>
  <c r="CF151" i="12" s="1"/>
  <c r="D152" i="12"/>
  <c r="CD152" i="12" s="1"/>
  <c r="CE152" i="12" s="1"/>
  <c r="CF152" i="12" s="1"/>
  <c r="D153" i="12"/>
  <c r="CD153" i="12" s="1"/>
  <c r="CE153" i="12" s="1"/>
  <c r="CF153" i="12" s="1"/>
  <c r="D154" i="12"/>
  <c r="CD154" i="12" s="1"/>
  <c r="CE154" i="12" s="1"/>
  <c r="CF154" i="12" s="1"/>
  <c r="D155" i="12"/>
  <c r="CD155" i="12" s="1"/>
  <c r="CE155" i="12" s="1"/>
  <c r="D36" i="12"/>
  <c r="CD36" i="12" s="1"/>
  <c r="CE36" i="12" s="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163" i="11"/>
  <c r="D36" i="11"/>
  <c r="AH36" i="11" s="1"/>
  <c r="AI36" i="11" s="1"/>
  <c r="D37" i="11"/>
  <c r="AH37" i="11" s="1"/>
  <c r="AI37" i="11" s="1"/>
  <c r="AJ37" i="11" s="1"/>
  <c r="D38" i="11"/>
  <c r="AH38" i="11" s="1"/>
  <c r="AI38" i="11" s="1"/>
  <c r="AJ38" i="11" s="1"/>
  <c r="D39" i="11"/>
  <c r="AH39" i="11" s="1"/>
  <c r="AI39" i="11" s="1"/>
  <c r="AJ39" i="11" s="1"/>
  <c r="D40" i="11"/>
  <c r="AH40" i="11" s="1"/>
  <c r="AI40" i="11" s="1"/>
  <c r="AJ40" i="11" s="1"/>
  <c r="D41" i="11"/>
  <c r="AH41" i="11" s="1"/>
  <c r="AI41" i="11" s="1"/>
  <c r="AJ41" i="11" s="1"/>
  <c r="D42" i="11"/>
  <c r="AH42" i="11" s="1"/>
  <c r="AI42" i="11" s="1"/>
  <c r="AJ42" i="11" s="1"/>
  <c r="D43" i="11"/>
  <c r="AH43" i="11" s="1"/>
  <c r="AI43" i="11" s="1"/>
  <c r="AJ43" i="11" s="1"/>
  <c r="D44" i="11"/>
  <c r="AH44" i="11" s="1"/>
  <c r="AI44" i="11" s="1"/>
  <c r="AJ44" i="11" s="1"/>
  <c r="D45" i="11"/>
  <c r="AH45" i="11" s="1"/>
  <c r="AI45" i="11" s="1"/>
  <c r="AJ45" i="11" s="1"/>
  <c r="D46" i="11"/>
  <c r="AH46" i="11" s="1"/>
  <c r="AI46" i="11" s="1"/>
  <c r="AJ46" i="11" s="1"/>
  <c r="D47" i="11"/>
  <c r="AH47" i="11" s="1"/>
  <c r="AI47" i="11" s="1"/>
  <c r="AJ47" i="11" s="1"/>
  <c r="D48" i="11"/>
  <c r="AH48" i="11" s="1"/>
  <c r="AI48" i="11" s="1"/>
  <c r="AJ48" i="11" s="1"/>
  <c r="D49" i="11"/>
  <c r="AH49" i="11" s="1"/>
  <c r="AI49" i="11" s="1"/>
  <c r="AJ49" i="11" s="1"/>
  <c r="D50" i="11"/>
  <c r="AH50" i="11" s="1"/>
  <c r="AI50" i="11" s="1"/>
  <c r="AJ50" i="11" s="1"/>
  <c r="D51" i="11"/>
  <c r="AH51" i="11" s="1"/>
  <c r="AI51" i="11" s="1"/>
  <c r="AJ51" i="11" s="1"/>
  <c r="D52" i="11"/>
  <c r="AH52" i="11" s="1"/>
  <c r="AI52" i="11" s="1"/>
  <c r="AJ52" i="11" s="1"/>
  <c r="D53" i="11"/>
  <c r="AH53" i="11" s="1"/>
  <c r="AI53" i="11" s="1"/>
  <c r="AJ53" i="11" s="1"/>
  <c r="D54" i="11"/>
  <c r="AH54" i="11" s="1"/>
  <c r="AI54" i="11" s="1"/>
  <c r="AJ54" i="11" s="1"/>
  <c r="D55" i="11"/>
  <c r="AH55" i="11" s="1"/>
  <c r="AI55" i="11" s="1"/>
  <c r="AJ55" i="11" s="1"/>
  <c r="D56" i="11"/>
  <c r="AH56" i="11" s="1"/>
  <c r="AI56" i="11" s="1"/>
  <c r="AJ56" i="11" s="1"/>
  <c r="D57" i="11"/>
  <c r="AH57" i="11" s="1"/>
  <c r="AI57" i="11" s="1"/>
  <c r="AJ57" i="11" s="1"/>
  <c r="D58" i="11"/>
  <c r="AH58" i="11" s="1"/>
  <c r="AI58" i="11" s="1"/>
  <c r="AJ58" i="11" s="1"/>
  <c r="D59" i="11"/>
  <c r="AH59" i="11" s="1"/>
  <c r="AI59" i="11" s="1"/>
  <c r="AJ59" i="11" s="1"/>
  <c r="D60" i="11"/>
  <c r="AH60" i="11" s="1"/>
  <c r="AI60" i="11" s="1"/>
  <c r="AJ60" i="11" s="1"/>
  <c r="D61" i="11"/>
  <c r="AH61" i="11" s="1"/>
  <c r="AI61" i="11" s="1"/>
  <c r="AJ61" i="11" s="1"/>
  <c r="D62" i="11"/>
  <c r="AH62" i="11" s="1"/>
  <c r="AI62" i="11" s="1"/>
  <c r="AJ62" i="11" s="1"/>
  <c r="D63" i="11"/>
  <c r="AH63" i="11" s="1"/>
  <c r="AI63" i="11" s="1"/>
  <c r="AJ63" i="11" s="1"/>
  <c r="D64" i="11"/>
  <c r="AH64" i="11" s="1"/>
  <c r="AI64" i="11" s="1"/>
  <c r="AJ64" i="11" s="1"/>
  <c r="D65" i="11"/>
  <c r="AH65" i="11" s="1"/>
  <c r="AI65" i="11" s="1"/>
  <c r="AJ65" i="11" s="1"/>
  <c r="D66" i="11"/>
  <c r="AH66" i="11" s="1"/>
  <c r="AI66" i="11" s="1"/>
  <c r="AJ66" i="11" s="1"/>
  <c r="D67" i="11"/>
  <c r="AH67" i="11" s="1"/>
  <c r="AI67" i="11" s="1"/>
  <c r="AJ67" i="11" s="1"/>
  <c r="D68" i="11"/>
  <c r="AH68" i="11" s="1"/>
  <c r="AI68" i="11" s="1"/>
  <c r="AJ68" i="11" s="1"/>
  <c r="D69" i="11"/>
  <c r="AH69" i="11" s="1"/>
  <c r="AI69" i="11" s="1"/>
  <c r="AJ69" i="11" s="1"/>
  <c r="D70" i="11"/>
  <c r="AH70" i="11" s="1"/>
  <c r="AI70" i="11" s="1"/>
  <c r="AJ70" i="11" s="1"/>
  <c r="D71" i="11"/>
  <c r="AH71" i="11" s="1"/>
  <c r="AI71" i="11" s="1"/>
  <c r="AJ71" i="11" s="1"/>
  <c r="D72" i="11"/>
  <c r="AH72" i="11" s="1"/>
  <c r="AI72" i="11" s="1"/>
  <c r="AJ72" i="11" s="1"/>
  <c r="D73" i="11"/>
  <c r="AH73" i="11" s="1"/>
  <c r="AI73" i="11" s="1"/>
  <c r="AJ73" i="11" s="1"/>
  <c r="D74" i="11"/>
  <c r="AH74" i="11" s="1"/>
  <c r="AI74" i="11" s="1"/>
  <c r="AJ74" i="11" s="1"/>
  <c r="D75" i="11"/>
  <c r="AH75" i="11" s="1"/>
  <c r="AI75" i="11" s="1"/>
  <c r="AJ75" i="11" s="1"/>
  <c r="D76" i="11"/>
  <c r="AH76" i="11" s="1"/>
  <c r="AI76" i="11" s="1"/>
  <c r="AJ76" i="11" s="1"/>
  <c r="D77" i="11"/>
  <c r="AH77" i="11" s="1"/>
  <c r="AI77" i="11" s="1"/>
  <c r="AJ77" i="11" s="1"/>
  <c r="D78" i="11"/>
  <c r="AH78" i="11" s="1"/>
  <c r="AI78" i="11" s="1"/>
  <c r="AJ78" i="11" s="1"/>
  <c r="D79" i="11"/>
  <c r="AH79" i="11" s="1"/>
  <c r="AI79" i="11" s="1"/>
  <c r="AJ79" i="11" s="1"/>
  <c r="D80" i="11"/>
  <c r="AH80" i="11" s="1"/>
  <c r="AI80" i="11" s="1"/>
  <c r="AJ80" i="11" s="1"/>
  <c r="D81" i="11"/>
  <c r="AH81" i="11" s="1"/>
  <c r="AI81" i="11" s="1"/>
  <c r="AJ81" i="11" s="1"/>
  <c r="D82" i="11"/>
  <c r="AH82" i="11" s="1"/>
  <c r="AI82" i="11" s="1"/>
  <c r="AJ82" i="11" s="1"/>
  <c r="D83" i="11"/>
  <c r="AH83" i="11" s="1"/>
  <c r="AI83" i="11" s="1"/>
  <c r="AJ83" i="11" s="1"/>
  <c r="D84" i="11"/>
  <c r="AH84" i="11" s="1"/>
  <c r="AI84" i="11" s="1"/>
  <c r="AJ84" i="11" s="1"/>
  <c r="D85" i="11"/>
  <c r="AH85" i="11" s="1"/>
  <c r="AI85" i="11" s="1"/>
  <c r="AJ85" i="11" s="1"/>
  <c r="D86" i="11"/>
  <c r="AH86" i="11" s="1"/>
  <c r="AI86" i="11" s="1"/>
  <c r="AJ86" i="11" s="1"/>
  <c r="D87" i="11"/>
  <c r="AH87" i="11" s="1"/>
  <c r="AI87" i="11" s="1"/>
  <c r="AJ87" i="11" s="1"/>
  <c r="D88" i="11"/>
  <c r="AH88" i="11" s="1"/>
  <c r="AI88" i="11" s="1"/>
  <c r="AJ88" i="11" s="1"/>
  <c r="D89" i="11"/>
  <c r="AH89" i="11" s="1"/>
  <c r="AI89" i="11" s="1"/>
  <c r="AJ89" i="11" s="1"/>
  <c r="D90" i="11"/>
  <c r="AH90" i="11" s="1"/>
  <c r="AI90" i="11" s="1"/>
  <c r="AJ90" i="11" s="1"/>
  <c r="D91" i="11"/>
  <c r="AH91" i="11" s="1"/>
  <c r="AI91" i="11" s="1"/>
  <c r="AJ91" i="11" s="1"/>
  <c r="D92" i="11"/>
  <c r="AH92" i="11" s="1"/>
  <c r="AI92" i="11" s="1"/>
  <c r="AJ92" i="11" s="1"/>
  <c r="D93" i="11"/>
  <c r="AH93" i="11" s="1"/>
  <c r="AI93" i="11" s="1"/>
  <c r="AJ93" i="11" s="1"/>
  <c r="D94" i="11"/>
  <c r="AH94" i="11" s="1"/>
  <c r="AI94" i="11" s="1"/>
  <c r="AJ94" i="11" s="1"/>
  <c r="D95" i="11"/>
  <c r="AH95" i="11" s="1"/>
  <c r="AI95" i="11" s="1"/>
  <c r="AJ95" i="11" s="1"/>
  <c r="D96" i="11"/>
  <c r="AH96" i="11" s="1"/>
  <c r="AI96" i="11" s="1"/>
  <c r="AJ96" i="11" s="1"/>
  <c r="D97" i="11"/>
  <c r="AH97" i="11" s="1"/>
  <c r="AI97" i="11" s="1"/>
  <c r="AJ97" i="11" s="1"/>
  <c r="D98" i="11"/>
  <c r="AH98" i="11" s="1"/>
  <c r="AI98" i="11" s="1"/>
  <c r="AJ98" i="11" s="1"/>
  <c r="D99" i="11"/>
  <c r="AH99" i="11" s="1"/>
  <c r="AI99" i="11" s="1"/>
  <c r="AJ99" i="11" s="1"/>
  <c r="D100" i="11"/>
  <c r="AH100" i="11" s="1"/>
  <c r="AI100" i="11" s="1"/>
  <c r="AJ100" i="11" s="1"/>
  <c r="D101" i="11"/>
  <c r="AH101" i="11" s="1"/>
  <c r="AI101" i="11" s="1"/>
  <c r="AJ101" i="11" s="1"/>
  <c r="D102" i="11"/>
  <c r="AH102" i="11" s="1"/>
  <c r="AI102" i="11" s="1"/>
  <c r="AJ102" i="11" s="1"/>
  <c r="D103" i="11"/>
  <c r="AH103" i="11" s="1"/>
  <c r="AI103" i="11" s="1"/>
  <c r="AJ103" i="11" s="1"/>
  <c r="D104" i="11"/>
  <c r="AH104" i="11" s="1"/>
  <c r="AI104" i="11" s="1"/>
  <c r="AJ104" i="11" s="1"/>
  <c r="D105" i="11"/>
  <c r="AH105" i="11" s="1"/>
  <c r="AI105" i="11" s="1"/>
  <c r="AJ105" i="11" s="1"/>
  <c r="D106" i="11"/>
  <c r="AH106" i="11" s="1"/>
  <c r="AI106" i="11" s="1"/>
  <c r="AJ106" i="11" s="1"/>
  <c r="D107" i="11"/>
  <c r="AH107" i="11" s="1"/>
  <c r="AI107" i="11" s="1"/>
  <c r="AJ107" i="11" s="1"/>
  <c r="D108" i="11"/>
  <c r="AH108" i="11" s="1"/>
  <c r="AI108" i="11" s="1"/>
  <c r="AJ108" i="11" s="1"/>
  <c r="D109" i="11"/>
  <c r="AH109" i="11" s="1"/>
  <c r="AI109" i="11" s="1"/>
  <c r="AJ109" i="11" s="1"/>
  <c r="D110" i="11"/>
  <c r="AH110" i="11" s="1"/>
  <c r="AI110" i="11" s="1"/>
  <c r="AJ110" i="11" s="1"/>
  <c r="D111" i="11"/>
  <c r="AH111" i="11" s="1"/>
  <c r="AI111" i="11" s="1"/>
  <c r="AJ111" i="11" s="1"/>
  <c r="D112" i="11"/>
  <c r="AH112" i="11" s="1"/>
  <c r="AI112" i="11" s="1"/>
  <c r="AJ112" i="11" s="1"/>
  <c r="D113" i="11"/>
  <c r="AH113" i="11" s="1"/>
  <c r="AI113" i="11" s="1"/>
  <c r="AJ113" i="11" s="1"/>
  <c r="D114" i="11"/>
  <c r="AH114" i="11" s="1"/>
  <c r="AI114" i="11" s="1"/>
  <c r="AJ114" i="11" s="1"/>
  <c r="D115" i="11"/>
  <c r="AH115" i="11" s="1"/>
  <c r="AI115" i="11" s="1"/>
  <c r="AJ115" i="11" s="1"/>
  <c r="D116" i="11"/>
  <c r="AH116" i="11" s="1"/>
  <c r="AI116" i="11" s="1"/>
  <c r="AJ116" i="11" s="1"/>
  <c r="D117" i="11"/>
  <c r="AH117" i="11" s="1"/>
  <c r="AI117" i="11" s="1"/>
  <c r="AJ117" i="11" s="1"/>
  <c r="D118" i="11"/>
  <c r="AH118" i="11" s="1"/>
  <c r="AI118" i="11" s="1"/>
  <c r="AJ118" i="11" s="1"/>
  <c r="D119" i="11"/>
  <c r="AH119" i="11" s="1"/>
  <c r="AI119" i="11" s="1"/>
  <c r="AJ119" i="11" s="1"/>
  <c r="D120" i="11"/>
  <c r="AH120" i="11" s="1"/>
  <c r="AI120" i="11" s="1"/>
  <c r="AJ120" i="11" s="1"/>
  <c r="D121" i="11"/>
  <c r="AH121" i="11" s="1"/>
  <c r="AI121" i="11" s="1"/>
  <c r="AJ121" i="11" s="1"/>
  <c r="D122" i="11"/>
  <c r="AH122" i="11" s="1"/>
  <c r="AI122" i="11" s="1"/>
  <c r="AJ122" i="11" s="1"/>
  <c r="D123" i="11"/>
  <c r="AH123" i="11" s="1"/>
  <c r="AI123" i="11" s="1"/>
  <c r="AJ123" i="11" s="1"/>
  <c r="D124" i="11"/>
  <c r="AH124" i="11" s="1"/>
  <c r="AI124" i="11" s="1"/>
  <c r="AJ124" i="11" s="1"/>
  <c r="D125" i="11"/>
  <c r="AH125" i="11" s="1"/>
  <c r="AI125" i="11" s="1"/>
  <c r="AJ125" i="11" s="1"/>
  <c r="D126" i="11"/>
  <c r="AH126" i="11" s="1"/>
  <c r="AI126" i="11" s="1"/>
  <c r="AJ126" i="11" s="1"/>
  <c r="D127" i="11"/>
  <c r="AH127" i="11" s="1"/>
  <c r="AI127" i="11" s="1"/>
  <c r="AJ127" i="11" s="1"/>
  <c r="D128" i="11"/>
  <c r="AH128" i="11" s="1"/>
  <c r="AI128" i="11" s="1"/>
  <c r="AJ128" i="11" s="1"/>
  <c r="D129" i="11"/>
  <c r="AH129" i="11" s="1"/>
  <c r="AI129" i="11" s="1"/>
  <c r="AJ129" i="11" s="1"/>
  <c r="D130" i="11"/>
  <c r="AH130" i="11" s="1"/>
  <c r="AI130" i="11" s="1"/>
  <c r="AJ130" i="11" s="1"/>
  <c r="D131" i="11"/>
  <c r="AH131" i="11" s="1"/>
  <c r="AI131" i="11" s="1"/>
  <c r="AJ131" i="11" s="1"/>
  <c r="D132" i="11"/>
  <c r="AH132" i="11" s="1"/>
  <c r="AI132" i="11" s="1"/>
  <c r="AJ132" i="11" s="1"/>
  <c r="D133" i="11"/>
  <c r="AH133" i="11" s="1"/>
  <c r="AI133" i="11" s="1"/>
  <c r="AJ133" i="11" s="1"/>
  <c r="D134" i="11"/>
  <c r="AH134" i="11" s="1"/>
  <c r="AI134" i="11" s="1"/>
  <c r="AJ134" i="11" s="1"/>
  <c r="D135" i="11"/>
  <c r="AH135" i="11" s="1"/>
  <c r="AI135" i="11" s="1"/>
  <c r="AJ135" i="11" s="1"/>
  <c r="D136" i="11"/>
  <c r="AH136" i="11" s="1"/>
  <c r="AI136" i="11" s="1"/>
  <c r="AJ136" i="11" s="1"/>
  <c r="D137" i="11"/>
  <c r="AH137" i="11" s="1"/>
  <c r="AI137" i="11" s="1"/>
  <c r="AJ137" i="11" s="1"/>
  <c r="D138" i="11"/>
  <c r="AH138" i="11" s="1"/>
  <c r="AI138" i="11" s="1"/>
  <c r="AJ138" i="11" s="1"/>
  <c r="D139" i="11"/>
  <c r="AH139" i="11" s="1"/>
  <c r="AI139" i="11" s="1"/>
  <c r="AJ139" i="11" s="1"/>
  <c r="D140" i="11"/>
  <c r="AH140" i="11" s="1"/>
  <c r="AI140" i="11" s="1"/>
  <c r="AJ140" i="11" s="1"/>
  <c r="D141" i="11"/>
  <c r="AH141" i="11" s="1"/>
  <c r="AI141" i="11" s="1"/>
  <c r="AJ141" i="11" s="1"/>
  <c r="D142" i="11"/>
  <c r="AH142" i="11" s="1"/>
  <c r="AI142" i="11" s="1"/>
  <c r="AJ142" i="11" s="1"/>
  <c r="D143" i="11"/>
  <c r="AH143" i="11" s="1"/>
  <c r="AI143" i="11" s="1"/>
  <c r="AJ143" i="11" s="1"/>
  <c r="D144" i="11"/>
  <c r="AH144" i="11" s="1"/>
  <c r="AI144" i="11" s="1"/>
  <c r="AJ144" i="11" s="1"/>
  <c r="D145" i="11"/>
  <c r="AH145" i="11" s="1"/>
  <c r="AI145" i="11" s="1"/>
  <c r="AJ145" i="11" s="1"/>
  <c r="D146" i="11"/>
  <c r="AH146" i="11" s="1"/>
  <c r="AI146" i="11" s="1"/>
  <c r="AJ146" i="11" s="1"/>
  <c r="D147" i="11"/>
  <c r="AH147" i="11" s="1"/>
  <c r="AI147" i="11" s="1"/>
  <c r="AJ147" i="11" s="1"/>
  <c r="D148" i="11"/>
  <c r="AH148" i="11" s="1"/>
  <c r="AI148" i="11" s="1"/>
  <c r="AJ148" i="11" s="1"/>
  <c r="D149" i="11"/>
  <c r="AH149" i="11" s="1"/>
  <c r="AI149" i="11" s="1"/>
  <c r="AJ149" i="11" s="1"/>
  <c r="D150" i="11"/>
  <c r="AH150" i="11" s="1"/>
  <c r="AI150" i="11" s="1"/>
  <c r="AJ150" i="11" s="1"/>
  <c r="D151" i="11"/>
  <c r="AH151" i="11" s="1"/>
  <c r="AI151" i="11" s="1"/>
  <c r="AJ151" i="11" s="1"/>
  <c r="D152" i="11"/>
  <c r="AH152" i="11" s="1"/>
  <c r="AI152" i="11" s="1"/>
  <c r="AJ152" i="11" s="1"/>
  <c r="D153" i="11"/>
  <c r="AH153" i="11" s="1"/>
  <c r="AI153" i="11" s="1"/>
  <c r="AJ153" i="11" s="1"/>
  <c r="D154" i="11"/>
  <c r="AH154" i="11" s="1"/>
  <c r="AI154" i="11" s="1"/>
  <c r="D2150" i="10"/>
  <c r="D2024" i="10"/>
  <c r="D2025" i="10"/>
  <c r="D2026" i="10"/>
  <c r="D2027" i="10"/>
  <c r="D2028" i="10"/>
  <c r="D2029" i="10"/>
  <c r="D2030" i="10"/>
  <c r="D2031" i="10"/>
  <c r="D2032" i="10"/>
  <c r="D2033" i="10"/>
  <c r="D2034" i="10"/>
  <c r="D2035" i="10"/>
  <c r="D2036" i="10"/>
  <c r="D2037" i="10"/>
  <c r="D2038" i="10"/>
  <c r="D2039" i="10"/>
  <c r="D2040" i="10"/>
  <c r="D2041" i="10"/>
  <c r="D2042" i="10"/>
  <c r="D2043" i="10"/>
  <c r="D2044" i="10"/>
  <c r="D2045" i="10"/>
  <c r="D2046" i="10"/>
  <c r="D2047" i="10"/>
  <c r="D2048" i="10"/>
  <c r="D2049" i="10"/>
  <c r="D2050" i="10"/>
  <c r="D2051" i="10"/>
  <c r="D2052" i="10"/>
  <c r="D2053" i="10"/>
  <c r="D2054" i="10"/>
  <c r="D2055" i="10"/>
  <c r="D2056" i="10"/>
  <c r="D2057" i="10"/>
  <c r="D2058" i="10"/>
  <c r="D2059" i="10"/>
  <c r="D2060" i="10"/>
  <c r="D2061" i="10"/>
  <c r="D2062" i="10"/>
  <c r="D2063" i="10"/>
  <c r="D2064" i="10"/>
  <c r="D2065" i="10"/>
  <c r="D2066" i="10"/>
  <c r="D2067" i="10"/>
  <c r="D2068" i="10"/>
  <c r="D2069" i="10"/>
  <c r="D2070" i="10"/>
  <c r="D2071" i="10"/>
  <c r="D2072" i="10"/>
  <c r="D2073" i="10"/>
  <c r="D2074" i="10"/>
  <c r="D2075" i="10"/>
  <c r="D2076" i="10"/>
  <c r="D2077" i="10"/>
  <c r="D2078" i="10"/>
  <c r="D2079" i="10"/>
  <c r="D2080" i="10"/>
  <c r="D2081" i="10"/>
  <c r="D2082" i="10"/>
  <c r="D2083" i="10"/>
  <c r="D2084" i="10"/>
  <c r="D2085" i="10"/>
  <c r="D2086" i="10"/>
  <c r="D2087" i="10"/>
  <c r="D2088" i="10"/>
  <c r="D2089" i="10"/>
  <c r="D2090" i="10"/>
  <c r="D2091" i="10"/>
  <c r="D2092" i="10"/>
  <c r="D2093" i="10"/>
  <c r="D2094" i="10"/>
  <c r="D2095" i="10"/>
  <c r="D2096" i="10"/>
  <c r="D2097" i="10"/>
  <c r="D2098" i="10"/>
  <c r="D2099" i="10"/>
  <c r="D2100" i="10"/>
  <c r="D2101" i="10"/>
  <c r="D2102" i="10"/>
  <c r="D2103" i="10"/>
  <c r="D2104" i="10"/>
  <c r="D2105" i="10"/>
  <c r="D2106" i="10"/>
  <c r="D2107" i="10"/>
  <c r="D2108" i="10"/>
  <c r="D2109" i="10"/>
  <c r="D2110" i="10"/>
  <c r="D2111" i="10"/>
  <c r="D2112" i="10"/>
  <c r="D2113" i="10"/>
  <c r="D2114" i="10"/>
  <c r="D2115" i="10"/>
  <c r="D2116" i="10"/>
  <c r="D2117" i="10"/>
  <c r="D2118" i="10"/>
  <c r="D2119" i="10"/>
  <c r="D2120" i="10"/>
  <c r="D2121" i="10"/>
  <c r="D2122" i="10"/>
  <c r="D2123" i="10"/>
  <c r="D2124" i="10"/>
  <c r="D2125" i="10"/>
  <c r="D2126" i="10"/>
  <c r="D2127" i="10"/>
  <c r="D2128" i="10"/>
  <c r="D2129" i="10"/>
  <c r="D2130" i="10"/>
  <c r="D2131" i="10"/>
  <c r="D2132" i="10"/>
  <c r="D2133" i="10"/>
  <c r="D2134" i="10"/>
  <c r="D2135" i="10"/>
  <c r="D2136" i="10"/>
  <c r="D2137" i="10"/>
  <c r="D2138" i="10"/>
  <c r="D2139" i="10"/>
  <c r="D2140" i="10"/>
  <c r="D2141" i="10"/>
  <c r="D2142" i="10"/>
  <c r="D2023" i="10"/>
  <c r="D1897" i="10"/>
  <c r="BX1897" i="10" s="1"/>
  <c r="BY1897" i="10" s="1"/>
  <c r="D1898" i="10"/>
  <c r="BX1898" i="10" s="1"/>
  <c r="BY1898" i="10" s="1"/>
  <c r="D1899" i="10"/>
  <c r="BX1899" i="10" s="1"/>
  <c r="BY1899" i="10" s="1"/>
  <c r="D1900" i="10"/>
  <c r="BX1900" i="10" s="1"/>
  <c r="BY1900" i="10" s="1"/>
  <c r="D1901" i="10"/>
  <c r="BX1901" i="10" s="1"/>
  <c r="BY1901" i="10" s="1"/>
  <c r="D1902" i="10"/>
  <c r="BX1902" i="10" s="1"/>
  <c r="BY1902" i="10" s="1"/>
  <c r="D1903" i="10"/>
  <c r="BX1903" i="10" s="1"/>
  <c r="BY1903" i="10" s="1"/>
  <c r="D1904" i="10"/>
  <c r="BX1904" i="10" s="1"/>
  <c r="BY1904" i="10" s="1"/>
  <c r="D1905" i="10"/>
  <c r="BX1905" i="10" s="1"/>
  <c r="BY1905" i="10" s="1"/>
  <c r="D1906" i="10"/>
  <c r="BX1906" i="10" s="1"/>
  <c r="BY1906" i="10" s="1"/>
  <c r="D1907" i="10"/>
  <c r="BX1907" i="10" s="1"/>
  <c r="BY1907" i="10" s="1"/>
  <c r="D1908" i="10"/>
  <c r="BX1908" i="10" s="1"/>
  <c r="BY1908" i="10" s="1"/>
  <c r="D1909" i="10"/>
  <c r="BX1909" i="10" s="1"/>
  <c r="BY1909" i="10" s="1"/>
  <c r="D1910" i="10"/>
  <c r="BX1910" i="10" s="1"/>
  <c r="BY1910" i="10" s="1"/>
  <c r="D1911" i="10"/>
  <c r="BX1911" i="10" s="1"/>
  <c r="BY1911" i="10" s="1"/>
  <c r="D1912" i="10"/>
  <c r="BX1912" i="10" s="1"/>
  <c r="BY1912" i="10" s="1"/>
  <c r="D1913" i="10"/>
  <c r="BX1913" i="10" s="1"/>
  <c r="BY1913" i="10" s="1"/>
  <c r="D1914" i="10"/>
  <c r="BX1914" i="10" s="1"/>
  <c r="BY1914" i="10" s="1"/>
  <c r="D1915" i="10"/>
  <c r="BX1915" i="10" s="1"/>
  <c r="BY1915" i="10" s="1"/>
  <c r="D1916" i="10"/>
  <c r="BX1916" i="10" s="1"/>
  <c r="BY1916" i="10" s="1"/>
  <c r="D1917" i="10"/>
  <c r="BX1917" i="10" s="1"/>
  <c r="BY1917" i="10" s="1"/>
  <c r="D1918" i="10"/>
  <c r="BX1918" i="10" s="1"/>
  <c r="BY1918" i="10" s="1"/>
  <c r="D1919" i="10"/>
  <c r="BX1919" i="10" s="1"/>
  <c r="BY1919" i="10" s="1"/>
  <c r="D1920" i="10"/>
  <c r="BX1920" i="10" s="1"/>
  <c r="BY1920" i="10" s="1"/>
  <c r="D1921" i="10"/>
  <c r="BX1921" i="10" s="1"/>
  <c r="BY1921" i="10" s="1"/>
  <c r="D1922" i="10"/>
  <c r="BX1922" i="10" s="1"/>
  <c r="BY1922" i="10" s="1"/>
  <c r="D1923" i="10"/>
  <c r="BX1923" i="10" s="1"/>
  <c r="BY1923" i="10" s="1"/>
  <c r="D1924" i="10"/>
  <c r="BX1924" i="10" s="1"/>
  <c r="BY1924" i="10" s="1"/>
  <c r="D1925" i="10"/>
  <c r="BX1925" i="10" s="1"/>
  <c r="BY1925" i="10" s="1"/>
  <c r="D1926" i="10"/>
  <c r="BX1926" i="10" s="1"/>
  <c r="BY1926" i="10" s="1"/>
  <c r="D1927" i="10"/>
  <c r="BX1927" i="10" s="1"/>
  <c r="BY1927" i="10" s="1"/>
  <c r="D1928" i="10"/>
  <c r="BX1928" i="10" s="1"/>
  <c r="BY1928" i="10" s="1"/>
  <c r="D1929" i="10"/>
  <c r="BX1929" i="10" s="1"/>
  <c r="BY1929" i="10" s="1"/>
  <c r="D1930" i="10"/>
  <c r="BX1930" i="10" s="1"/>
  <c r="BY1930" i="10" s="1"/>
  <c r="D1931" i="10"/>
  <c r="BX1931" i="10" s="1"/>
  <c r="BY1931" i="10" s="1"/>
  <c r="D1932" i="10"/>
  <c r="BX1932" i="10" s="1"/>
  <c r="BY1932" i="10" s="1"/>
  <c r="D1933" i="10"/>
  <c r="BX1933" i="10" s="1"/>
  <c r="BY1933" i="10" s="1"/>
  <c r="D1934" i="10"/>
  <c r="BX1934" i="10" s="1"/>
  <c r="BY1934" i="10" s="1"/>
  <c r="D1935" i="10"/>
  <c r="BX1935" i="10" s="1"/>
  <c r="BY1935" i="10" s="1"/>
  <c r="D1936" i="10"/>
  <c r="BX1936" i="10" s="1"/>
  <c r="BY1936" i="10" s="1"/>
  <c r="D1937" i="10"/>
  <c r="BX1937" i="10" s="1"/>
  <c r="BY1937" i="10" s="1"/>
  <c r="D1938" i="10"/>
  <c r="BX1938" i="10" s="1"/>
  <c r="BY1938" i="10" s="1"/>
  <c r="D1939" i="10"/>
  <c r="BX1939" i="10" s="1"/>
  <c r="BY1939" i="10" s="1"/>
  <c r="D1940" i="10"/>
  <c r="BX1940" i="10" s="1"/>
  <c r="BY1940" i="10" s="1"/>
  <c r="D1941" i="10"/>
  <c r="BX1941" i="10" s="1"/>
  <c r="BY1941" i="10" s="1"/>
  <c r="D1942" i="10"/>
  <c r="BX1942" i="10" s="1"/>
  <c r="BY1942" i="10" s="1"/>
  <c r="D1943" i="10"/>
  <c r="BX1943" i="10" s="1"/>
  <c r="BY1943" i="10" s="1"/>
  <c r="D1944" i="10"/>
  <c r="BX1944" i="10" s="1"/>
  <c r="BY1944" i="10" s="1"/>
  <c r="D1945" i="10"/>
  <c r="BX1945" i="10" s="1"/>
  <c r="BY1945" i="10" s="1"/>
  <c r="D1946" i="10"/>
  <c r="BX1946" i="10" s="1"/>
  <c r="BY1946" i="10" s="1"/>
  <c r="D1947" i="10"/>
  <c r="BX1947" i="10" s="1"/>
  <c r="BY1947" i="10" s="1"/>
  <c r="D1948" i="10"/>
  <c r="BX1948" i="10" s="1"/>
  <c r="BY1948" i="10" s="1"/>
  <c r="D1949" i="10"/>
  <c r="BX1949" i="10" s="1"/>
  <c r="BY1949" i="10" s="1"/>
  <c r="D1950" i="10"/>
  <c r="BX1950" i="10" s="1"/>
  <c r="BY1950" i="10" s="1"/>
  <c r="D1951" i="10"/>
  <c r="BX1951" i="10" s="1"/>
  <c r="BY1951" i="10" s="1"/>
  <c r="D1952" i="10"/>
  <c r="BX1952" i="10" s="1"/>
  <c r="BY1952" i="10" s="1"/>
  <c r="D1953" i="10"/>
  <c r="BX1953" i="10" s="1"/>
  <c r="BY1953" i="10" s="1"/>
  <c r="D1954" i="10"/>
  <c r="BX1954" i="10" s="1"/>
  <c r="BY1954" i="10" s="1"/>
  <c r="D1955" i="10"/>
  <c r="BX1955" i="10" s="1"/>
  <c r="BY1955" i="10" s="1"/>
  <c r="D1956" i="10"/>
  <c r="BX1956" i="10" s="1"/>
  <c r="BY1956" i="10" s="1"/>
  <c r="D1957" i="10"/>
  <c r="BX1957" i="10" s="1"/>
  <c r="BY1957" i="10" s="1"/>
  <c r="D1958" i="10"/>
  <c r="BX1958" i="10" s="1"/>
  <c r="BY1958" i="10" s="1"/>
  <c r="D1959" i="10"/>
  <c r="BX1959" i="10" s="1"/>
  <c r="BY1959" i="10" s="1"/>
  <c r="D1960" i="10"/>
  <c r="BX1960" i="10" s="1"/>
  <c r="BY1960" i="10" s="1"/>
  <c r="D1961" i="10"/>
  <c r="BX1961" i="10" s="1"/>
  <c r="BY1961" i="10" s="1"/>
  <c r="D1962" i="10"/>
  <c r="BX1962" i="10" s="1"/>
  <c r="BY1962" i="10" s="1"/>
  <c r="D1963" i="10"/>
  <c r="BX1963" i="10" s="1"/>
  <c r="BY1963" i="10" s="1"/>
  <c r="D1964" i="10"/>
  <c r="BX1964" i="10" s="1"/>
  <c r="BY1964" i="10" s="1"/>
  <c r="D1965" i="10"/>
  <c r="BX1965" i="10" s="1"/>
  <c r="BY1965" i="10" s="1"/>
  <c r="D1966" i="10"/>
  <c r="BX1966" i="10" s="1"/>
  <c r="BY1966" i="10" s="1"/>
  <c r="D1967" i="10"/>
  <c r="BX1967" i="10" s="1"/>
  <c r="BY1967" i="10" s="1"/>
  <c r="D1968" i="10"/>
  <c r="BX1968" i="10" s="1"/>
  <c r="BY1968" i="10" s="1"/>
  <c r="D1969" i="10"/>
  <c r="BX1969" i="10" s="1"/>
  <c r="BY1969" i="10" s="1"/>
  <c r="D1970" i="10"/>
  <c r="BX1970" i="10" s="1"/>
  <c r="BY1970" i="10" s="1"/>
  <c r="D1971" i="10"/>
  <c r="BX1971" i="10" s="1"/>
  <c r="BY1971" i="10" s="1"/>
  <c r="D1972" i="10"/>
  <c r="BX1972" i="10" s="1"/>
  <c r="BY1972" i="10" s="1"/>
  <c r="D1973" i="10"/>
  <c r="BX1973" i="10" s="1"/>
  <c r="BY1973" i="10" s="1"/>
  <c r="D1974" i="10"/>
  <c r="BX1974" i="10" s="1"/>
  <c r="BY1974" i="10" s="1"/>
  <c r="D1975" i="10"/>
  <c r="BX1975" i="10" s="1"/>
  <c r="BY1975" i="10" s="1"/>
  <c r="D1976" i="10"/>
  <c r="BX1976" i="10" s="1"/>
  <c r="BY1976" i="10" s="1"/>
  <c r="D1977" i="10"/>
  <c r="BX1977" i="10" s="1"/>
  <c r="BY1977" i="10" s="1"/>
  <c r="D1978" i="10"/>
  <c r="BX1978" i="10" s="1"/>
  <c r="BY1978" i="10" s="1"/>
  <c r="D1979" i="10"/>
  <c r="BX1979" i="10" s="1"/>
  <c r="BY1979" i="10" s="1"/>
  <c r="D1980" i="10"/>
  <c r="BX1980" i="10" s="1"/>
  <c r="BY1980" i="10" s="1"/>
  <c r="D1981" i="10"/>
  <c r="BX1981" i="10" s="1"/>
  <c r="BY1981" i="10" s="1"/>
  <c r="D1982" i="10"/>
  <c r="BX1982" i="10" s="1"/>
  <c r="BY1982" i="10" s="1"/>
  <c r="D1983" i="10"/>
  <c r="BX1983" i="10" s="1"/>
  <c r="BY1983" i="10" s="1"/>
  <c r="D1984" i="10"/>
  <c r="BX1984" i="10" s="1"/>
  <c r="BY1984" i="10" s="1"/>
  <c r="D1985" i="10"/>
  <c r="BX1985" i="10" s="1"/>
  <c r="BY1985" i="10" s="1"/>
  <c r="D1986" i="10"/>
  <c r="BX1986" i="10" s="1"/>
  <c r="BY1986" i="10" s="1"/>
  <c r="D1987" i="10"/>
  <c r="BX1987" i="10" s="1"/>
  <c r="BY1987" i="10" s="1"/>
  <c r="D1988" i="10"/>
  <c r="BX1988" i="10" s="1"/>
  <c r="BY1988" i="10" s="1"/>
  <c r="D1989" i="10"/>
  <c r="BX1989" i="10" s="1"/>
  <c r="BY1989" i="10" s="1"/>
  <c r="D1990" i="10"/>
  <c r="BX1990" i="10" s="1"/>
  <c r="BY1990" i="10" s="1"/>
  <c r="D1991" i="10"/>
  <c r="BX1991" i="10" s="1"/>
  <c r="BY1991" i="10" s="1"/>
  <c r="D1992" i="10"/>
  <c r="BX1992" i="10" s="1"/>
  <c r="BY1992" i="10" s="1"/>
  <c r="D1993" i="10"/>
  <c r="BX1993" i="10" s="1"/>
  <c r="BY1993" i="10" s="1"/>
  <c r="D1994" i="10"/>
  <c r="BX1994" i="10" s="1"/>
  <c r="BY1994" i="10" s="1"/>
  <c r="D1995" i="10"/>
  <c r="BX1995" i="10" s="1"/>
  <c r="BY1995" i="10" s="1"/>
  <c r="D1996" i="10"/>
  <c r="BX1996" i="10" s="1"/>
  <c r="BY1996" i="10" s="1"/>
  <c r="D1997" i="10"/>
  <c r="BX1997" i="10" s="1"/>
  <c r="BY1997" i="10" s="1"/>
  <c r="D1998" i="10"/>
  <c r="BX1998" i="10" s="1"/>
  <c r="BY1998" i="10" s="1"/>
  <c r="D1999" i="10"/>
  <c r="BX1999" i="10" s="1"/>
  <c r="BY1999" i="10" s="1"/>
  <c r="D2000" i="10"/>
  <c r="BX2000" i="10" s="1"/>
  <c r="BY2000" i="10" s="1"/>
  <c r="D2001" i="10"/>
  <c r="BX2001" i="10" s="1"/>
  <c r="BY2001" i="10" s="1"/>
  <c r="D2002" i="10"/>
  <c r="BX2002" i="10" s="1"/>
  <c r="BY2002" i="10" s="1"/>
  <c r="D2003" i="10"/>
  <c r="BX2003" i="10" s="1"/>
  <c r="BY2003" i="10" s="1"/>
  <c r="D2004" i="10"/>
  <c r="BX2004" i="10" s="1"/>
  <c r="BY2004" i="10" s="1"/>
  <c r="D2005" i="10"/>
  <c r="BX2005" i="10" s="1"/>
  <c r="BY2005" i="10" s="1"/>
  <c r="D2006" i="10"/>
  <c r="BX2006" i="10" s="1"/>
  <c r="BY2006" i="10" s="1"/>
  <c r="D2007" i="10"/>
  <c r="BX2007" i="10" s="1"/>
  <c r="BY2007" i="10" s="1"/>
  <c r="D2008" i="10"/>
  <c r="BX2008" i="10" s="1"/>
  <c r="BY2008" i="10" s="1"/>
  <c r="D2009" i="10"/>
  <c r="BX2009" i="10" s="1"/>
  <c r="BY2009" i="10" s="1"/>
  <c r="D2010" i="10"/>
  <c r="BX2010" i="10" s="1"/>
  <c r="BY2010" i="10" s="1"/>
  <c r="D2011" i="10"/>
  <c r="BX2011" i="10" s="1"/>
  <c r="BY2011" i="10" s="1"/>
  <c r="D2012" i="10"/>
  <c r="BX2012" i="10" s="1"/>
  <c r="BY2012" i="10" s="1"/>
  <c r="D2013" i="10"/>
  <c r="BX2013" i="10" s="1"/>
  <c r="BY2013" i="10" s="1"/>
  <c r="D2014" i="10"/>
  <c r="BX2014" i="10" s="1"/>
  <c r="BY2014" i="10" s="1"/>
  <c r="D2015" i="10"/>
  <c r="BX2015" i="10" s="1"/>
  <c r="D1896" i="10"/>
  <c r="BX1896" i="10" s="1"/>
  <c r="D1758" i="10"/>
  <c r="D1759" i="10"/>
  <c r="D1760" i="10"/>
  <c r="D1761" i="10"/>
  <c r="D1762" i="10"/>
  <c r="D1763" i="10"/>
  <c r="D1764" i="10"/>
  <c r="D1765" i="10"/>
  <c r="D1766" i="10"/>
  <c r="D1767" i="10"/>
  <c r="D1768" i="10"/>
  <c r="D1769" i="10"/>
  <c r="D1770" i="10"/>
  <c r="D1771" i="10"/>
  <c r="D1772" i="10"/>
  <c r="D1773" i="10"/>
  <c r="D1774" i="10"/>
  <c r="D1775" i="10"/>
  <c r="D1776" i="10"/>
  <c r="D1777" i="10"/>
  <c r="D1778" i="10"/>
  <c r="D1779" i="10"/>
  <c r="D1780" i="10"/>
  <c r="D1781" i="10"/>
  <c r="D1782" i="10"/>
  <c r="D1783" i="10"/>
  <c r="D1784" i="10"/>
  <c r="D1785" i="10"/>
  <c r="D1786" i="10"/>
  <c r="D1787" i="10"/>
  <c r="D1788" i="10"/>
  <c r="D1789" i="10"/>
  <c r="D1790" i="10"/>
  <c r="D1791" i="10"/>
  <c r="D1792" i="10"/>
  <c r="D1793" i="10"/>
  <c r="D1794" i="10"/>
  <c r="D1795" i="10"/>
  <c r="D1796" i="10"/>
  <c r="D1797" i="10"/>
  <c r="D1798" i="10"/>
  <c r="D1799" i="10"/>
  <c r="D1800" i="10"/>
  <c r="D1801" i="10"/>
  <c r="D1802" i="10"/>
  <c r="D1803" i="10"/>
  <c r="D1804" i="10"/>
  <c r="D1805" i="10"/>
  <c r="D1806" i="10"/>
  <c r="D1807" i="10"/>
  <c r="D1808" i="10"/>
  <c r="D1809" i="10"/>
  <c r="D1810" i="10"/>
  <c r="D1811" i="10"/>
  <c r="D1812" i="10"/>
  <c r="D1813" i="10"/>
  <c r="D1814" i="10"/>
  <c r="D1815" i="10"/>
  <c r="D1816" i="10"/>
  <c r="D1817" i="10"/>
  <c r="D1818" i="10"/>
  <c r="D1819" i="10"/>
  <c r="D1820" i="10"/>
  <c r="D1821" i="10"/>
  <c r="D1822" i="10"/>
  <c r="D1823" i="10"/>
  <c r="D1824" i="10"/>
  <c r="D1825" i="10"/>
  <c r="D1826" i="10"/>
  <c r="D1827" i="10"/>
  <c r="D1828" i="10"/>
  <c r="D1829" i="10"/>
  <c r="D1830" i="10"/>
  <c r="D1831" i="10"/>
  <c r="D1832" i="10"/>
  <c r="D1833" i="10"/>
  <c r="D1834" i="10"/>
  <c r="D1835" i="10"/>
  <c r="D1836" i="10"/>
  <c r="D1837" i="10"/>
  <c r="D1838" i="10"/>
  <c r="D1839" i="10"/>
  <c r="D1840" i="10"/>
  <c r="D1841" i="10"/>
  <c r="D1842" i="10"/>
  <c r="D1843" i="10"/>
  <c r="D1844" i="10"/>
  <c r="D1845" i="10"/>
  <c r="D1846" i="10"/>
  <c r="D1847" i="10"/>
  <c r="D1848" i="10"/>
  <c r="D1849" i="10"/>
  <c r="D1850" i="10"/>
  <c r="D1851" i="10"/>
  <c r="D1852" i="10"/>
  <c r="D1853" i="10"/>
  <c r="D1854" i="10"/>
  <c r="D1855" i="10"/>
  <c r="D1856" i="10"/>
  <c r="D1857" i="10"/>
  <c r="D1858" i="10"/>
  <c r="D1859" i="10"/>
  <c r="D1860" i="10"/>
  <c r="D1861" i="10"/>
  <c r="D1862" i="10"/>
  <c r="D1863" i="10"/>
  <c r="D1864" i="10"/>
  <c r="D1865" i="10"/>
  <c r="D1866" i="10"/>
  <c r="D1867" i="10"/>
  <c r="D1868" i="10"/>
  <c r="D1869" i="10"/>
  <c r="D1870" i="10"/>
  <c r="D1871" i="10"/>
  <c r="D1872" i="10"/>
  <c r="D1873" i="10"/>
  <c r="D1874" i="10"/>
  <c r="D1875" i="10"/>
  <c r="D1876" i="10"/>
  <c r="D1757" i="10"/>
  <c r="D1631" i="10"/>
  <c r="BX1631" i="10" s="1"/>
  <c r="D1632" i="10"/>
  <c r="BX1632" i="10" s="1"/>
  <c r="BY1632" i="10" s="1"/>
  <c r="D1633" i="10"/>
  <c r="BX1633" i="10" s="1"/>
  <c r="BY1633" i="10" s="1"/>
  <c r="D1634" i="10"/>
  <c r="BX1634" i="10" s="1"/>
  <c r="BY1634" i="10" s="1"/>
  <c r="D1635" i="10"/>
  <c r="BX1635" i="10" s="1"/>
  <c r="BY1635" i="10" s="1"/>
  <c r="D1636" i="10"/>
  <c r="BX1636" i="10" s="1"/>
  <c r="BY1636" i="10" s="1"/>
  <c r="D1637" i="10"/>
  <c r="BX1637" i="10" s="1"/>
  <c r="BY1637" i="10" s="1"/>
  <c r="D1638" i="10"/>
  <c r="BX1638" i="10" s="1"/>
  <c r="BY1638" i="10" s="1"/>
  <c r="D1639" i="10"/>
  <c r="BX1639" i="10" s="1"/>
  <c r="BY1639" i="10" s="1"/>
  <c r="D1640" i="10"/>
  <c r="BX1640" i="10" s="1"/>
  <c r="BY1640" i="10" s="1"/>
  <c r="D1641" i="10"/>
  <c r="BX1641" i="10" s="1"/>
  <c r="BY1641" i="10" s="1"/>
  <c r="D1642" i="10"/>
  <c r="BX1642" i="10" s="1"/>
  <c r="BY1642" i="10" s="1"/>
  <c r="D1643" i="10"/>
  <c r="BX1643" i="10" s="1"/>
  <c r="BY1643" i="10" s="1"/>
  <c r="D1644" i="10"/>
  <c r="BX1644" i="10" s="1"/>
  <c r="BY1644" i="10" s="1"/>
  <c r="D1645" i="10"/>
  <c r="BX1645" i="10" s="1"/>
  <c r="BY1645" i="10" s="1"/>
  <c r="D1646" i="10"/>
  <c r="BX1646" i="10" s="1"/>
  <c r="BY1646" i="10" s="1"/>
  <c r="D1647" i="10"/>
  <c r="BX1647" i="10" s="1"/>
  <c r="BY1647" i="10" s="1"/>
  <c r="D1648" i="10"/>
  <c r="BX1648" i="10" s="1"/>
  <c r="BY1648" i="10" s="1"/>
  <c r="D1649" i="10"/>
  <c r="BX1649" i="10" s="1"/>
  <c r="BY1649" i="10" s="1"/>
  <c r="D1650" i="10"/>
  <c r="BX1650" i="10" s="1"/>
  <c r="BY1650" i="10" s="1"/>
  <c r="D1651" i="10"/>
  <c r="BX1651" i="10" s="1"/>
  <c r="BY1651" i="10" s="1"/>
  <c r="D1652" i="10"/>
  <c r="BX1652" i="10" s="1"/>
  <c r="BY1652" i="10" s="1"/>
  <c r="D1653" i="10"/>
  <c r="BX1653" i="10" s="1"/>
  <c r="BY1653" i="10" s="1"/>
  <c r="D1654" i="10"/>
  <c r="BX1654" i="10" s="1"/>
  <c r="BY1654" i="10" s="1"/>
  <c r="D1655" i="10"/>
  <c r="BX1655" i="10" s="1"/>
  <c r="BY1655" i="10" s="1"/>
  <c r="D1656" i="10"/>
  <c r="BX1656" i="10" s="1"/>
  <c r="BY1656" i="10" s="1"/>
  <c r="D1657" i="10"/>
  <c r="BX1657" i="10" s="1"/>
  <c r="BY1657" i="10" s="1"/>
  <c r="D1658" i="10"/>
  <c r="BX1658" i="10" s="1"/>
  <c r="BY1658" i="10" s="1"/>
  <c r="D1659" i="10"/>
  <c r="BX1659" i="10" s="1"/>
  <c r="BY1659" i="10" s="1"/>
  <c r="D1660" i="10"/>
  <c r="BX1660" i="10" s="1"/>
  <c r="BY1660" i="10" s="1"/>
  <c r="D1661" i="10"/>
  <c r="BX1661" i="10" s="1"/>
  <c r="BY1661" i="10" s="1"/>
  <c r="D1662" i="10"/>
  <c r="BX1662" i="10" s="1"/>
  <c r="BY1662" i="10" s="1"/>
  <c r="D1663" i="10"/>
  <c r="BX1663" i="10" s="1"/>
  <c r="BY1663" i="10" s="1"/>
  <c r="D1664" i="10"/>
  <c r="BX1664" i="10" s="1"/>
  <c r="BY1664" i="10" s="1"/>
  <c r="D1665" i="10"/>
  <c r="BX1665" i="10" s="1"/>
  <c r="BY1665" i="10" s="1"/>
  <c r="D1666" i="10"/>
  <c r="BX1666" i="10" s="1"/>
  <c r="BY1666" i="10" s="1"/>
  <c r="D1667" i="10"/>
  <c r="BX1667" i="10" s="1"/>
  <c r="BY1667" i="10" s="1"/>
  <c r="D1668" i="10"/>
  <c r="BX1668" i="10" s="1"/>
  <c r="BY1668" i="10" s="1"/>
  <c r="D1669" i="10"/>
  <c r="BX1669" i="10" s="1"/>
  <c r="BY1669" i="10" s="1"/>
  <c r="D1670" i="10"/>
  <c r="BX1670" i="10" s="1"/>
  <c r="BY1670" i="10" s="1"/>
  <c r="D1671" i="10"/>
  <c r="BX1671" i="10" s="1"/>
  <c r="BY1671" i="10" s="1"/>
  <c r="D1672" i="10"/>
  <c r="BX1672" i="10" s="1"/>
  <c r="BY1672" i="10" s="1"/>
  <c r="D1673" i="10"/>
  <c r="BX1673" i="10" s="1"/>
  <c r="BY1673" i="10" s="1"/>
  <c r="D1674" i="10"/>
  <c r="BX1674" i="10" s="1"/>
  <c r="BY1674" i="10" s="1"/>
  <c r="D1675" i="10"/>
  <c r="BX1675" i="10" s="1"/>
  <c r="BY1675" i="10" s="1"/>
  <c r="D1676" i="10"/>
  <c r="BX1676" i="10" s="1"/>
  <c r="BY1676" i="10" s="1"/>
  <c r="D1677" i="10"/>
  <c r="BX1677" i="10" s="1"/>
  <c r="BY1677" i="10" s="1"/>
  <c r="D1678" i="10"/>
  <c r="BX1678" i="10" s="1"/>
  <c r="BY1678" i="10" s="1"/>
  <c r="D1679" i="10"/>
  <c r="BX1679" i="10" s="1"/>
  <c r="BY1679" i="10" s="1"/>
  <c r="D1680" i="10"/>
  <c r="BX1680" i="10" s="1"/>
  <c r="BY1680" i="10" s="1"/>
  <c r="D1681" i="10"/>
  <c r="BX1681" i="10" s="1"/>
  <c r="BY1681" i="10" s="1"/>
  <c r="D1682" i="10"/>
  <c r="BX1682" i="10" s="1"/>
  <c r="BY1682" i="10" s="1"/>
  <c r="D1683" i="10"/>
  <c r="BX1683" i="10" s="1"/>
  <c r="BY1683" i="10" s="1"/>
  <c r="D1684" i="10"/>
  <c r="BX1684" i="10" s="1"/>
  <c r="BY1684" i="10" s="1"/>
  <c r="D1685" i="10"/>
  <c r="BX1685" i="10" s="1"/>
  <c r="BY1685" i="10" s="1"/>
  <c r="D1686" i="10"/>
  <c r="BX1686" i="10" s="1"/>
  <c r="BY1686" i="10" s="1"/>
  <c r="D1687" i="10"/>
  <c r="BX1687" i="10" s="1"/>
  <c r="BY1687" i="10" s="1"/>
  <c r="D1688" i="10"/>
  <c r="BX1688" i="10" s="1"/>
  <c r="BY1688" i="10" s="1"/>
  <c r="D1689" i="10"/>
  <c r="BX1689" i="10" s="1"/>
  <c r="BY1689" i="10" s="1"/>
  <c r="D1690" i="10"/>
  <c r="BX1690" i="10" s="1"/>
  <c r="BY1690" i="10" s="1"/>
  <c r="D1691" i="10"/>
  <c r="BX1691" i="10" s="1"/>
  <c r="BY1691" i="10" s="1"/>
  <c r="D1692" i="10"/>
  <c r="BX1692" i="10" s="1"/>
  <c r="BY1692" i="10" s="1"/>
  <c r="D1693" i="10"/>
  <c r="BX1693" i="10" s="1"/>
  <c r="BY1693" i="10" s="1"/>
  <c r="D1694" i="10"/>
  <c r="BX1694" i="10" s="1"/>
  <c r="BY1694" i="10" s="1"/>
  <c r="D1695" i="10"/>
  <c r="BX1695" i="10" s="1"/>
  <c r="BY1695" i="10" s="1"/>
  <c r="D1696" i="10"/>
  <c r="BX1696" i="10" s="1"/>
  <c r="BY1696" i="10" s="1"/>
  <c r="D1697" i="10"/>
  <c r="BX1697" i="10" s="1"/>
  <c r="BY1697" i="10" s="1"/>
  <c r="D1698" i="10"/>
  <c r="BX1698" i="10" s="1"/>
  <c r="BY1698" i="10" s="1"/>
  <c r="D1699" i="10"/>
  <c r="BX1699" i="10" s="1"/>
  <c r="BY1699" i="10" s="1"/>
  <c r="D1700" i="10"/>
  <c r="BX1700" i="10" s="1"/>
  <c r="BY1700" i="10" s="1"/>
  <c r="D1701" i="10"/>
  <c r="BX1701" i="10" s="1"/>
  <c r="BY1701" i="10" s="1"/>
  <c r="D1702" i="10"/>
  <c r="BX1702" i="10" s="1"/>
  <c r="BY1702" i="10" s="1"/>
  <c r="D1703" i="10"/>
  <c r="BX1703" i="10" s="1"/>
  <c r="BY1703" i="10" s="1"/>
  <c r="D1704" i="10"/>
  <c r="BX1704" i="10" s="1"/>
  <c r="BY1704" i="10" s="1"/>
  <c r="D1705" i="10"/>
  <c r="BX1705" i="10" s="1"/>
  <c r="BY1705" i="10" s="1"/>
  <c r="D1706" i="10"/>
  <c r="BX1706" i="10" s="1"/>
  <c r="BY1706" i="10" s="1"/>
  <c r="D1707" i="10"/>
  <c r="BX1707" i="10" s="1"/>
  <c r="BY1707" i="10" s="1"/>
  <c r="D1708" i="10"/>
  <c r="BX1708" i="10" s="1"/>
  <c r="BY1708" i="10" s="1"/>
  <c r="D1709" i="10"/>
  <c r="BX1709" i="10" s="1"/>
  <c r="BY1709" i="10" s="1"/>
  <c r="D1710" i="10"/>
  <c r="BX1710" i="10" s="1"/>
  <c r="BY1710" i="10" s="1"/>
  <c r="D1711" i="10"/>
  <c r="BX1711" i="10" s="1"/>
  <c r="BY1711" i="10" s="1"/>
  <c r="D1712" i="10"/>
  <c r="BX1712" i="10" s="1"/>
  <c r="BY1712" i="10" s="1"/>
  <c r="D1713" i="10"/>
  <c r="BX1713" i="10" s="1"/>
  <c r="BY1713" i="10" s="1"/>
  <c r="D1714" i="10"/>
  <c r="BX1714" i="10" s="1"/>
  <c r="BY1714" i="10" s="1"/>
  <c r="D1715" i="10"/>
  <c r="BX1715" i="10" s="1"/>
  <c r="BY1715" i="10" s="1"/>
  <c r="D1716" i="10"/>
  <c r="BX1716" i="10" s="1"/>
  <c r="BY1716" i="10" s="1"/>
  <c r="D1717" i="10"/>
  <c r="BX1717" i="10" s="1"/>
  <c r="BY1717" i="10" s="1"/>
  <c r="D1718" i="10"/>
  <c r="BX1718" i="10" s="1"/>
  <c r="BY1718" i="10" s="1"/>
  <c r="D1719" i="10"/>
  <c r="BX1719" i="10" s="1"/>
  <c r="BY1719" i="10" s="1"/>
  <c r="D1720" i="10"/>
  <c r="BX1720" i="10" s="1"/>
  <c r="BY1720" i="10" s="1"/>
  <c r="D1721" i="10"/>
  <c r="BX1721" i="10" s="1"/>
  <c r="BY1721" i="10" s="1"/>
  <c r="D1722" i="10"/>
  <c r="BX1722" i="10" s="1"/>
  <c r="BY1722" i="10" s="1"/>
  <c r="D1723" i="10"/>
  <c r="BX1723" i="10" s="1"/>
  <c r="BY1723" i="10" s="1"/>
  <c r="D1724" i="10"/>
  <c r="BX1724" i="10" s="1"/>
  <c r="BY1724" i="10" s="1"/>
  <c r="D1725" i="10"/>
  <c r="BX1725" i="10" s="1"/>
  <c r="BY1725" i="10" s="1"/>
  <c r="D1726" i="10"/>
  <c r="BX1726" i="10" s="1"/>
  <c r="BY1726" i="10" s="1"/>
  <c r="D1727" i="10"/>
  <c r="BX1727" i="10" s="1"/>
  <c r="BY1727" i="10" s="1"/>
  <c r="D1728" i="10"/>
  <c r="BX1728" i="10" s="1"/>
  <c r="BY1728" i="10" s="1"/>
  <c r="D1729" i="10"/>
  <c r="BX1729" i="10" s="1"/>
  <c r="BY1729" i="10" s="1"/>
  <c r="D1730" i="10"/>
  <c r="BX1730" i="10" s="1"/>
  <c r="BY1730" i="10" s="1"/>
  <c r="D1731" i="10"/>
  <c r="BX1731" i="10" s="1"/>
  <c r="BY1731" i="10" s="1"/>
  <c r="D1732" i="10"/>
  <c r="BX1732" i="10" s="1"/>
  <c r="BY1732" i="10" s="1"/>
  <c r="D1733" i="10"/>
  <c r="BX1733" i="10" s="1"/>
  <c r="BY1733" i="10" s="1"/>
  <c r="D1734" i="10"/>
  <c r="BX1734" i="10" s="1"/>
  <c r="BY1734" i="10" s="1"/>
  <c r="D1735" i="10"/>
  <c r="BX1735" i="10" s="1"/>
  <c r="BY1735" i="10" s="1"/>
  <c r="D1736" i="10"/>
  <c r="BX1736" i="10" s="1"/>
  <c r="BY1736" i="10" s="1"/>
  <c r="D1737" i="10"/>
  <c r="BX1737" i="10" s="1"/>
  <c r="BY1737" i="10" s="1"/>
  <c r="D1738" i="10"/>
  <c r="BX1738" i="10" s="1"/>
  <c r="BY1738" i="10" s="1"/>
  <c r="D1739" i="10"/>
  <c r="BX1739" i="10" s="1"/>
  <c r="BY1739" i="10" s="1"/>
  <c r="D1740" i="10"/>
  <c r="BX1740" i="10" s="1"/>
  <c r="BY1740" i="10" s="1"/>
  <c r="D1741" i="10"/>
  <c r="BX1741" i="10" s="1"/>
  <c r="BY1741" i="10" s="1"/>
  <c r="D1742" i="10"/>
  <c r="BX1742" i="10" s="1"/>
  <c r="BY1742" i="10" s="1"/>
  <c r="D1743" i="10"/>
  <c r="BX1743" i="10" s="1"/>
  <c r="BY1743" i="10" s="1"/>
  <c r="D1744" i="10"/>
  <c r="BX1744" i="10" s="1"/>
  <c r="BY1744" i="10" s="1"/>
  <c r="D1745" i="10"/>
  <c r="BX1745" i="10" s="1"/>
  <c r="BY1745" i="10" s="1"/>
  <c r="D1746" i="10"/>
  <c r="BX1746" i="10" s="1"/>
  <c r="BY1746" i="10" s="1"/>
  <c r="D1747" i="10"/>
  <c r="BX1747" i="10" s="1"/>
  <c r="BY1747" i="10" s="1"/>
  <c r="D1748" i="10"/>
  <c r="BX1748" i="10" s="1"/>
  <c r="BY1748" i="10" s="1"/>
  <c r="D1749" i="10"/>
  <c r="BX1749" i="10" s="1"/>
  <c r="D1630" i="10"/>
  <c r="D1426" i="10"/>
  <c r="D1427" i="10"/>
  <c r="D1428" i="10"/>
  <c r="D1429" i="10"/>
  <c r="D1430" i="10"/>
  <c r="D1431" i="10"/>
  <c r="D1432" i="10"/>
  <c r="D1433" i="10"/>
  <c r="D1434" i="10"/>
  <c r="D1435" i="10"/>
  <c r="D1436" i="10"/>
  <c r="D1437" i="10"/>
  <c r="D1438" i="10"/>
  <c r="D1439" i="10"/>
  <c r="D1440" i="10"/>
  <c r="D1441" i="10"/>
  <c r="D1442" i="10"/>
  <c r="D1443" i="10"/>
  <c r="D1444" i="10"/>
  <c r="D1445" i="10"/>
  <c r="D1446" i="10"/>
  <c r="D1447" i="10"/>
  <c r="D1448" i="10"/>
  <c r="D1449" i="10"/>
  <c r="D1450" i="10"/>
  <c r="D1451" i="10"/>
  <c r="D1452" i="10"/>
  <c r="D1453" i="10"/>
  <c r="D1454" i="10"/>
  <c r="D1455" i="10"/>
  <c r="D1456" i="10"/>
  <c r="D1457" i="10"/>
  <c r="D1458" i="10"/>
  <c r="D1459" i="10"/>
  <c r="D1460" i="10"/>
  <c r="D1461" i="10"/>
  <c r="D1462" i="10"/>
  <c r="D1463" i="10"/>
  <c r="D1464" i="10"/>
  <c r="D1465" i="10"/>
  <c r="D1466" i="10"/>
  <c r="D1467" i="10"/>
  <c r="D1468" i="10"/>
  <c r="D1469" i="10"/>
  <c r="D1470" i="10"/>
  <c r="D1471" i="10"/>
  <c r="D1472" i="10"/>
  <c r="D1473" i="10"/>
  <c r="D1474" i="10"/>
  <c r="D1475" i="10"/>
  <c r="D1476" i="10"/>
  <c r="D1477" i="10"/>
  <c r="D1478" i="10"/>
  <c r="D1479" i="10"/>
  <c r="D1480" i="10"/>
  <c r="D1481" i="10"/>
  <c r="D1482" i="10"/>
  <c r="D1483" i="10"/>
  <c r="D1484" i="10"/>
  <c r="D1485" i="10"/>
  <c r="D1486" i="10"/>
  <c r="D1487" i="10"/>
  <c r="D1488" i="10"/>
  <c r="D1489" i="10"/>
  <c r="D1490" i="10"/>
  <c r="D1491" i="10"/>
  <c r="D1492" i="10"/>
  <c r="D1493" i="10"/>
  <c r="D1494" i="10"/>
  <c r="D1495" i="10"/>
  <c r="D1496" i="10"/>
  <c r="D1497" i="10"/>
  <c r="D1498" i="10"/>
  <c r="D1499" i="10"/>
  <c r="D1500" i="10"/>
  <c r="D1501" i="10"/>
  <c r="D1502" i="10"/>
  <c r="D1503" i="10"/>
  <c r="D1504" i="10"/>
  <c r="D1505" i="10"/>
  <c r="D1506" i="10"/>
  <c r="D1507" i="10"/>
  <c r="D1508" i="10"/>
  <c r="D1509" i="10"/>
  <c r="D1510" i="10"/>
  <c r="D1511" i="10"/>
  <c r="D1512" i="10"/>
  <c r="D1513" i="10"/>
  <c r="D1514" i="10"/>
  <c r="D1515" i="10"/>
  <c r="D1516" i="10"/>
  <c r="D1517" i="10"/>
  <c r="D1518" i="10"/>
  <c r="D1519" i="10"/>
  <c r="D1520" i="10"/>
  <c r="D1521" i="10"/>
  <c r="D1522" i="10"/>
  <c r="D1523" i="10"/>
  <c r="D1524" i="10"/>
  <c r="D1525" i="10"/>
  <c r="D1526" i="10"/>
  <c r="D1527" i="10"/>
  <c r="D1528" i="10"/>
  <c r="D1529" i="10"/>
  <c r="D1530" i="10"/>
  <c r="D1531" i="10"/>
  <c r="D1532" i="10"/>
  <c r="D1533" i="10"/>
  <c r="D1534" i="10"/>
  <c r="D1535" i="10"/>
  <c r="D1536" i="10"/>
  <c r="D1537" i="10"/>
  <c r="D1538" i="10"/>
  <c r="D1539" i="10"/>
  <c r="D1540" i="10"/>
  <c r="D1541" i="10"/>
  <c r="D1542" i="10"/>
  <c r="D1543" i="10"/>
  <c r="D1544" i="10"/>
  <c r="D1425" i="10"/>
  <c r="D1299" i="10"/>
  <c r="BE1426" i="10" s="1"/>
  <c r="BF1426" i="10" s="1"/>
  <c r="D1300" i="10"/>
  <c r="BE1427" i="10" s="1"/>
  <c r="BF1427" i="10" s="1"/>
  <c r="D1301" i="10"/>
  <c r="BE1428" i="10" s="1"/>
  <c r="BF1428" i="10" s="1"/>
  <c r="D1302" i="10"/>
  <c r="BE1429" i="10" s="1"/>
  <c r="BF1429" i="10" s="1"/>
  <c r="D1303" i="10"/>
  <c r="BE1430" i="10" s="1"/>
  <c r="BF1430" i="10" s="1"/>
  <c r="D1304" i="10"/>
  <c r="BE1431" i="10" s="1"/>
  <c r="BF1431" i="10" s="1"/>
  <c r="D1305" i="10"/>
  <c r="BE1432" i="10" s="1"/>
  <c r="BF1432" i="10" s="1"/>
  <c r="D1306" i="10"/>
  <c r="BE1433" i="10" s="1"/>
  <c r="BF1433" i="10" s="1"/>
  <c r="D1307" i="10"/>
  <c r="BE1434" i="10" s="1"/>
  <c r="BF1434" i="10" s="1"/>
  <c r="D1308" i="10"/>
  <c r="BE1435" i="10" s="1"/>
  <c r="BF1435" i="10" s="1"/>
  <c r="D1309" i="10"/>
  <c r="BE1436" i="10" s="1"/>
  <c r="BF1436" i="10" s="1"/>
  <c r="D1310" i="10"/>
  <c r="BE1437" i="10" s="1"/>
  <c r="BF1437" i="10" s="1"/>
  <c r="D1311" i="10"/>
  <c r="BE1438" i="10" s="1"/>
  <c r="BF1438" i="10" s="1"/>
  <c r="D1312" i="10"/>
  <c r="BE1439" i="10" s="1"/>
  <c r="BF1439" i="10" s="1"/>
  <c r="D1313" i="10"/>
  <c r="BE1440" i="10" s="1"/>
  <c r="BF1440" i="10" s="1"/>
  <c r="D1314" i="10"/>
  <c r="BE1441" i="10" s="1"/>
  <c r="BF1441" i="10" s="1"/>
  <c r="D1315" i="10"/>
  <c r="BE1442" i="10" s="1"/>
  <c r="BF1442" i="10" s="1"/>
  <c r="D1316" i="10"/>
  <c r="BE1443" i="10" s="1"/>
  <c r="BF1443" i="10" s="1"/>
  <c r="D1317" i="10"/>
  <c r="BE1444" i="10" s="1"/>
  <c r="BF1444" i="10" s="1"/>
  <c r="D1318" i="10"/>
  <c r="BE1445" i="10" s="1"/>
  <c r="BF1445" i="10" s="1"/>
  <c r="D1319" i="10"/>
  <c r="BE1446" i="10" s="1"/>
  <c r="BF1446" i="10" s="1"/>
  <c r="D1320" i="10"/>
  <c r="BE1447" i="10" s="1"/>
  <c r="BF1447" i="10" s="1"/>
  <c r="D1321" i="10"/>
  <c r="BE1448" i="10" s="1"/>
  <c r="BF1448" i="10" s="1"/>
  <c r="D1322" i="10"/>
  <c r="BE1449" i="10" s="1"/>
  <c r="BF1449" i="10" s="1"/>
  <c r="D1323" i="10"/>
  <c r="BE1450" i="10" s="1"/>
  <c r="BF1450" i="10" s="1"/>
  <c r="D1324" i="10"/>
  <c r="BE1451" i="10" s="1"/>
  <c r="BF1451" i="10" s="1"/>
  <c r="D1325" i="10"/>
  <c r="BE1452" i="10" s="1"/>
  <c r="BF1452" i="10" s="1"/>
  <c r="D1326" i="10"/>
  <c r="BE1453" i="10" s="1"/>
  <c r="BF1453" i="10" s="1"/>
  <c r="D1327" i="10"/>
  <c r="BE1454" i="10" s="1"/>
  <c r="BF1454" i="10" s="1"/>
  <c r="D1328" i="10"/>
  <c r="BE1455" i="10" s="1"/>
  <c r="BF1455" i="10" s="1"/>
  <c r="D1329" i="10"/>
  <c r="BE1456" i="10" s="1"/>
  <c r="BF1456" i="10" s="1"/>
  <c r="D1330" i="10"/>
  <c r="BE1457" i="10" s="1"/>
  <c r="BF1457" i="10" s="1"/>
  <c r="D1331" i="10"/>
  <c r="BE1458" i="10" s="1"/>
  <c r="BF1458" i="10" s="1"/>
  <c r="D1332" i="10"/>
  <c r="BE1459" i="10" s="1"/>
  <c r="BF1459" i="10" s="1"/>
  <c r="D1333" i="10"/>
  <c r="BE1460" i="10" s="1"/>
  <c r="BF1460" i="10" s="1"/>
  <c r="D1334" i="10"/>
  <c r="BE1461" i="10" s="1"/>
  <c r="BF1461" i="10" s="1"/>
  <c r="D1335" i="10"/>
  <c r="BE1462" i="10" s="1"/>
  <c r="BF1462" i="10" s="1"/>
  <c r="D1336" i="10"/>
  <c r="BE1463" i="10" s="1"/>
  <c r="BF1463" i="10" s="1"/>
  <c r="D1337" i="10"/>
  <c r="BE1464" i="10" s="1"/>
  <c r="BF1464" i="10" s="1"/>
  <c r="D1338" i="10"/>
  <c r="BE1465" i="10" s="1"/>
  <c r="BF1465" i="10" s="1"/>
  <c r="D1339" i="10"/>
  <c r="BE1466" i="10" s="1"/>
  <c r="BF1466" i="10" s="1"/>
  <c r="D1340" i="10"/>
  <c r="BE1467" i="10" s="1"/>
  <c r="BF1467" i="10" s="1"/>
  <c r="D1341" i="10"/>
  <c r="BE1468" i="10" s="1"/>
  <c r="BF1468" i="10" s="1"/>
  <c r="D1342" i="10"/>
  <c r="BE1469" i="10" s="1"/>
  <c r="BF1469" i="10" s="1"/>
  <c r="D1343" i="10"/>
  <c r="BE1470" i="10" s="1"/>
  <c r="BF1470" i="10" s="1"/>
  <c r="D1344" i="10"/>
  <c r="BE1471" i="10" s="1"/>
  <c r="BF1471" i="10" s="1"/>
  <c r="D1345" i="10"/>
  <c r="BE1472" i="10" s="1"/>
  <c r="BF1472" i="10" s="1"/>
  <c r="D1346" i="10"/>
  <c r="BE1473" i="10" s="1"/>
  <c r="BF1473" i="10" s="1"/>
  <c r="D1347" i="10"/>
  <c r="BE1474" i="10" s="1"/>
  <c r="BF1474" i="10" s="1"/>
  <c r="D1348" i="10"/>
  <c r="BE1475" i="10" s="1"/>
  <c r="BF1475" i="10" s="1"/>
  <c r="D1349" i="10"/>
  <c r="BE1476" i="10" s="1"/>
  <c r="BF1476" i="10" s="1"/>
  <c r="D1350" i="10"/>
  <c r="BE1477" i="10" s="1"/>
  <c r="BF1477" i="10" s="1"/>
  <c r="D1351" i="10"/>
  <c r="BE1478" i="10" s="1"/>
  <c r="BF1478" i="10" s="1"/>
  <c r="D1352" i="10"/>
  <c r="BE1479" i="10" s="1"/>
  <c r="BF1479" i="10" s="1"/>
  <c r="D1353" i="10"/>
  <c r="BE1480" i="10" s="1"/>
  <c r="BF1480" i="10" s="1"/>
  <c r="D1354" i="10"/>
  <c r="BE1481" i="10" s="1"/>
  <c r="BF1481" i="10" s="1"/>
  <c r="D1355" i="10"/>
  <c r="BE1482" i="10" s="1"/>
  <c r="BF1482" i="10" s="1"/>
  <c r="D1356" i="10"/>
  <c r="BE1483" i="10" s="1"/>
  <c r="BF1483" i="10" s="1"/>
  <c r="D1357" i="10"/>
  <c r="BE1484" i="10" s="1"/>
  <c r="BF1484" i="10" s="1"/>
  <c r="D1358" i="10"/>
  <c r="BE1485" i="10" s="1"/>
  <c r="BF1485" i="10" s="1"/>
  <c r="D1359" i="10"/>
  <c r="BE1486" i="10" s="1"/>
  <c r="BF1486" i="10" s="1"/>
  <c r="D1360" i="10"/>
  <c r="BE1487" i="10" s="1"/>
  <c r="BF1487" i="10" s="1"/>
  <c r="D1361" i="10"/>
  <c r="BE1488" i="10" s="1"/>
  <c r="BF1488" i="10" s="1"/>
  <c r="D1362" i="10"/>
  <c r="BE1489" i="10" s="1"/>
  <c r="BF1489" i="10" s="1"/>
  <c r="D1363" i="10"/>
  <c r="BE1490" i="10" s="1"/>
  <c r="BF1490" i="10" s="1"/>
  <c r="D1364" i="10"/>
  <c r="BE1491" i="10" s="1"/>
  <c r="BF1491" i="10" s="1"/>
  <c r="D1365" i="10"/>
  <c r="BE1492" i="10" s="1"/>
  <c r="BF1492" i="10" s="1"/>
  <c r="D1366" i="10"/>
  <c r="BE1493" i="10" s="1"/>
  <c r="BF1493" i="10" s="1"/>
  <c r="D1367" i="10"/>
  <c r="BE1494" i="10" s="1"/>
  <c r="BF1494" i="10" s="1"/>
  <c r="D1368" i="10"/>
  <c r="BE1495" i="10" s="1"/>
  <c r="BF1495" i="10" s="1"/>
  <c r="D1369" i="10"/>
  <c r="BE1496" i="10" s="1"/>
  <c r="BF1496" i="10" s="1"/>
  <c r="D1370" i="10"/>
  <c r="BE1497" i="10" s="1"/>
  <c r="BF1497" i="10" s="1"/>
  <c r="D1371" i="10"/>
  <c r="BE1498" i="10" s="1"/>
  <c r="BF1498" i="10" s="1"/>
  <c r="D1372" i="10"/>
  <c r="BE1499" i="10" s="1"/>
  <c r="BF1499" i="10" s="1"/>
  <c r="D1373" i="10"/>
  <c r="BE1500" i="10" s="1"/>
  <c r="BF1500" i="10" s="1"/>
  <c r="D1374" i="10"/>
  <c r="BE1501" i="10" s="1"/>
  <c r="BF1501" i="10" s="1"/>
  <c r="D1375" i="10"/>
  <c r="BE1502" i="10" s="1"/>
  <c r="BF1502" i="10" s="1"/>
  <c r="D1376" i="10"/>
  <c r="BE1503" i="10" s="1"/>
  <c r="BF1503" i="10" s="1"/>
  <c r="D1377" i="10"/>
  <c r="BE1504" i="10" s="1"/>
  <c r="BF1504" i="10" s="1"/>
  <c r="D1378" i="10"/>
  <c r="BE1505" i="10" s="1"/>
  <c r="BF1505" i="10" s="1"/>
  <c r="D1379" i="10"/>
  <c r="BE1506" i="10" s="1"/>
  <c r="BF1506" i="10" s="1"/>
  <c r="D1380" i="10"/>
  <c r="BE1507" i="10" s="1"/>
  <c r="BF1507" i="10" s="1"/>
  <c r="D1381" i="10"/>
  <c r="BE1508" i="10" s="1"/>
  <c r="BF1508" i="10" s="1"/>
  <c r="D1382" i="10"/>
  <c r="BE1509" i="10" s="1"/>
  <c r="BF1509" i="10" s="1"/>
  <c r="D1383" i="10"/>
  <c r="BE1510" i="10" s="1"/>
  <c r="BF1510" i="10" s="1"/>
  <c r="D1384" i="10"/>
  <c r="BE1511" i="10" s="1"/>
  <c r="BF1511" i="10" s="1"/>
  <c r="D1385" i="10"/>
  <c r="BE1512" i="10" s="1"/>
  <c r="BF1512" i="10" s="1"/>
  <c r="D1386" i="10"/>
  <c r="BE1513" i="10" s="1"/>
  <c r="BF1513" i="10" s="1"/>
  <c r="D1387" i="10"/>
  <c r="BE1514" i="10" s="1"/>
  <c r="BF1514" i="10" s="1"/>
  <c r="D1388" i="10"/>
  <c r="BE1515" i="10" s="1"/>
  <c r="BF1515" i="10" s="1"/>
  <c r="D1389" i="10"/>
  <c r="BE1516" i="10" s="1"/>
  <c r="BF1516" i="10" s="1"/>
  <c r="D1390" i="10"/>
  <c r="BE1517" i="10" s="1"/>
  <c r="BF1517" i="10" s="1"/>
  <c r="D1391" i="10"/>
  <c r="BE1518" i="10" s="1"/>
  <c r="BF1518" i="10" s="1"/>
  <c r="D1392" i="10"/>
  <c r="BE1519" i="10" s="1"/>
  <c r="BF1519" i="10" s="1"/>
  <c r="D1393" i="10"/>
  <c r="BE1520" i="10" s="1"/>
  <c r="BF1520" i="10" s="1"/>
  <c r="D1394" i="10"/>
  <c r="BE1521" i="10" s="1"/>
  <c r="BF1521" i="10" s="1"/>
  <c r="D1395" i="10"/>
  <c r="BE1522" i="10" s="1"/>
  <c r="BF1522" i="10" s="1"/>
  <c r="D1396" i="10"/>
  <c r="BE1523" i="10" s="1"/>
  <c r="BF1523" i="10" s="1"/>
  <c r="D1397" i="10"/>
  <c r="BE1524" i="10" s="1"/>
  <c r="BF1524" i="10" s="1"/>
  <c r="D1398" i="10"/>
  <c r="BE1525" i="10" s="1"/>
  <c r="BF1525" i="10" s="1"/>
  <c r="D1399" i="10"/>
  <c r="BE1526" i="10" s="1"/>
  <c r="BF1526" i="10" s="1"/>
  <c r="D1400" i="10"/>
  <c r="BE1527" i="10" s="1"/>
  <c r="BF1527" i="10" s="1"/>
  <c r="D1401" i="10"/>
  <c r="BE1528" i="10" s="1"/>
  <c r="BF1528" i="10" s="1"/>
  <c r="D1402" i="10"/>
  <c r="BE1529" i="10" s="1"/>
  <c r="BF1529" i="10" s="1"/>
  <c r="D1403" i="10"/>
  <c r="BE1530" i="10" s="1"/>
  <c r="BF1530" i="10" s="1"/>
  <c r="D1404" i="10"/>
  <c r="BE1531" i="10" s="1"/>
  <c r="BF1531" i="10" s="1"/>
  <c r="D1405" i="10"/>
  <c r="BE1532" i="10" s="1"/>
  <c r="BF1532" i="10" s="1"/>
  <c r="D1406" i="10"/>
  <c r="BE1533" i="10" s="1"/>
  <c r="BF1533" i="10" s="1"/>
  <c r="D1407" i="10"/>
  <c r="BE1534" i="10" s="1"/>
  <c r="BF1534" i="10" s="1"/>
  <c r="D1408" i="10"/>
  <c r="BE1535" i="10" s="1"/>
  <c r="BF1535" i="10" s="1"/>
  <c r="D1409" i="10"/>
  <c r="BE1536" i="10" s="1"/>
  <c r="BF1536" i="10" s="1"/>
  <c r="D1410" i="10"/>
  <c r="BE1537" i="10" s="1"/>
  <c r="BF1537" i="10" s="1"/>
  <c r="D1411" i="10"/>
  <c r="BE1538" i="10" s="1"/>
  <c r="BF1538" i="10" s="1"/>
  <c r="D1412" i="10"/>
  <c r="BE1539" i="10" s="1"/>
  <c r="BF1539" i="10" s="1"/>
  <c r="D1413" i="10"/>
  <c r="BE1540" i="10" s="1"/>
  <c r="BF1540" i="10" s="1"/>
  <c r="D1414" i="10"/>
  <c r="BE1541" i="10" s="1"/>
  <c r="BF1541" i="10" s="1"/>
  <c r="D1415" i="10"/>
  <c r="BE1542" i="10" s="1"/>
  <c r="BF1542" i="10" s="1"/>
  <c r="D1416" i="10"/>
  <c r="BE1543" i="10" s="1"/>
  <c r="BF1543" i="10" s="1"/>
  <c r="D1417" i="10"/>
  <c r="BE1544" i="10" s="1"/>
  <c r="D1298" i="10"/>
  <c r="BE1425" i="10" s="1"/>
  <c r="D1158" i="10"/>
  <c r="BN1158" i="10" s="1"/>
  <c r="BO1158" i="10" s="1"/>
  <c r="BP1158" i="10" s="1"/>
  <c r="D1159" i="10"/>
  <c r="BN1159" i="10" s="1"/>
  <c r="BO1159" i="10" s="1"/>
  <c r="BP1159" i="10" s="1"/>
  <c r="D1160" i="10"/>
  <c r="BN1160" i="10" s="1"/>
  <c r="BO1160" i="10" s="1"/>
  <c r="BP1160" i="10" s="1"/>
  <c r="D1161" i="10"/>
  <c r="BN1161" i="10" s="1"/>
  <c r="BO1161" i="10" s="1"/>
  <c r="BP1161" i="10" s="1"/>
  <c r="D1162" i="10"/>
  <c r="BN1162" i="10" s="1"/>
  <c r="BO1162" i="10" s="1"/>
  <c r="BP1162" i="10" s="1"/>
  <c r="D1163" i="10"/>
  <c r="BN1163" i="10" s="1"/>
  <c r="BO1163" i="10" s="1"/>
  <c r="BP1163" i="10" s="1"/>
  <c r="D1164" i="10"/>
  <c r="BN1164" i="10" s="1"/>
  <c r="BO1164" i="10" s="1"/>
  <c r="BP1164" i="10" s="1"/>
  <c r="D1165" i="10"/>
  <c r="BN1165" i="10" s="1"/>
  <c r="BO1165" i="10" s="1"/>
  <c r="BP1165" i="10" s="1"/>
  <c r="D1166" i="10"/>
  <c r="BN1166" i="10" s="1"/>
  <c r="BO1166" i="10" s="1"/>
  <c r="BP1166" i="10" s="1"/>
  <c r="D1167" i="10"/>
  <c r="BN1167" i="10" s="1"/>
  <c r="BO1167" i="10" s="1"/>
  <c r="BP1167" i="10" s="1"/>
  <c r="D1168" i="10"/>
  <c r="BN1168" i="10" s="1"/>
  <c r="BO1168" i="10" s="1"/>
  <c r="BP1168" i="10" s="1"/>
  <c r="D1169" i="10"/>
  <c r="BN1169" i="10" s="1"/>
  <c r="BO1169" i="10" s="1"/>
  <c r="BP1169" i="10" s="1"/>
  <c r="D1170" i="10"/>
  <c r="BN1170" i="10" s="1"/>
  <c r="BO1170" i="10" s="1"/>
  <c r="BP1170" i="10" s="1"/>
  <c r="D1171" i="10"/>
  <c r="BN1171" i="10" s="1"/>
  <c r="BO1171" i="10" s="1"/>
  <c r="BP1171" i="10" s="1"/>
  <c r="D1172" i="10"/>
  <c r="BN1172" i="10" s="1"/>
  <c r="BO1172" i="10" s="1"/>
  <c r="BP1172" i="10" s="1"/>
  <c r="D1173" i="10"/>
  <c r="BN1173" i="10" s="1"/>
  <c r="BO1173" i="10" s="1"/>
  <c r="BP1173" i="10" s="1"/>
  <c r="D1174" i="10"/>
  <c r="BN1174" i="10" s="1"/>
  <c r="BO1174" i="10" s="1"/>
  <c r="BP1174" i="10" s="1"/>
  <c r="D1175" i="10"/>
  <c r="BN1175" i="10" s="1"/>
  <c r="BO1175" i="10" s="1"/>
  <c r="BP1175" i="10" s="1"/>
  <c r="D1176" i="10"/>
  <c r="BN1176" i="10" s="1"/>
  <c r="BO1176" i="10" s="1"/>
  <c r="BP1176" i="10" s="1"/>
  <c r="D1177" i="10"/>
  <c r="BN1177" i="10" s="1"/>
  <c r="BO1177" i="10" s="1"/>
  <c r="BP1177" i="10" s="1"/>
  <c r="D1178" i="10"/>
  <c r="BN1178" i="10" s="1"/>
  <c r="BO1178" i="10" s="1"/>
  <c r="BP1178" i="10" s="1"/>
  <c r="D1179" i="10"/>
  <c r="BN1179" i="10" s="1"/>
  <c r="BO1179" i="10" s="1"/>
  <c r="BP1179" i="10" s="1"/>
  <c r="D1180" i="10"/>
  <c r="BN1180" i="10" s="1"/>
  <c r="BO1180" i="10" s="1"/>
  <c r="BP1180" i="10" s="1"/>
  <c r="D1181" i="10"/>
  <c r="BN1181" i="10" s="1"/>
  <c r="BO1181" i="10" s="1"/>
  <c r="BP1181" i="10" s="1"/>
  <c r="D1182" i="10"/>
  <c r="BN1182" i="10" s="1"/>
  <c r="BO1182" i="10" s="1"/>
  <c r="BP1182" i="10" s="1"/>
  <c r="D1183" i="10"/>
  <c r="BN1183" i="10" s="1"/>
  <c r="BO1183" i="10" s="1"/>
  <c r="BP1183" i="10" s="1"/>
  <c r="D1184" i="10"/>
  <c r="BN1184" i="10" s="1"/>
  <c r="BO1184" i="10" s="1"/>
  <c r="BP1184" i="10" s="1"/>
  <c r="D1185" i="10"/>
  <c r="BN1185" i="10" s="1"/>
  <c r="BO1185" i="10" s="1"/>
  <c r="BP1185" i="10" s="1"/>
  <c r="D1186" i="10"/>
  <c r="BN1186" i="10" s="1"/>
  <c r="BO1186" i="10" s="1"/>
  <c r="BP1186" i="10" s="1"/>
  <c r="D1187" i="10"/>
  <c r="BN1187" i="10" s="1"/>
  <c r="BO1187" i="10" s="1"/>
  <c r="BP1187" i="10" s="1"/>
  <c r="D1188" i="10"/>
  <c r="BN1188" i="10" s="1"/>
  <c r="BO1188" i="10" s="1"/>
  <c r="BP1188" i="10" s="1"/>
  <c r="D1189" i="10"/>
  <c r="BN1189" i="10" s="1"/>
  <c r="BO1189" i="10" s="1"/>
  <c r="BP1189" i="10" s="1"/>
  <c r="D1190" i="10"/>
  <c r="BN1190" i="10" s="1"/>
  <c r="BO1190" i="10" s="1"/>
  <c r="BP1190" i="10" s="1"/>
  <c r="D1191" i="10"/>
  <c r="BN1191" i="10" s="1"/>
  <c r="BO1191" i="10" s="1"/>
  <c r="BP1191" i="10" s="1"/>
  <c r="D1192" i="10"/>
  <c r="BN1192" i="10" s="1"/>
  <c r="BO1192" i="10" s="1"/>
  <c r="BP1192" i="10" s="1"/>
  <c r="D1193" i="10"/>
  <c r="BN1193" i="10" s="1"/>
  <c r="BO1193" i="10" s="1"/>
  <c r="BP1193" i="10" s="1"/>
  <c r="D1194" i="10"/>
  <c r="BN1194" i="10" s="1"/>
  <c r="BO1194" i="10" s="1"/>
  <c r="BP1194" i="10" s="1"/>
  <c r="D1195" i="10"/>
  <c r="BN1195" i="10" s="1"/>
  <c r="BO1195" i="10" s="1"/>
  <c r="BP1195" i="10" s="1"/>
  <c r="D1196" i="10"/>
  <c r="BN1196" i="10" s="1"/>
  <c r="BO1196" i="10" s="1"/>
  <c r="BP1196" i="10" s="1"/>
  <c r="D1197" i="10"/>
  <c r="BN1197" i="10" s="1"/>
  <c r="BO1197" i="10" s="1"/>
  <c r="BP1197" i="10" s="1"/>
  <c r="D1198" i="10"/>
  <c r="BN1198" i="10" s="1"/>
  <c r="BO1198" i="10" s="1"/>
  <c r="BP1198" i="10" s="1"/>
  <c r="D1199" i="10"/>
  <c r="BN1199" i="10" s="1"/>
  <c r="BO1199" i="10" s="1"/>
  <c r="BP1199" i="10" s="1"/>
  <c r="D1200" i="10"/>
  <c r="BN1200" i="10" s="1"/>
  <c r="BO1200" i="10" s="1"/>
  <c r="BP1200" i="10" s="1"/>
  <c r="D1201" i="10"/>
  <c r="BN1201" i="10" s="1"/>
  <c r="BO1201" i="10" s="1"/>
  <c r="BP1201" i="10" s="1"/>
  <c r="D1202" i="10"/>
  <c r="BN1202" i="10" s="1"/>
  <c r="BO1202" i="10" s="1"/>
  <c r="BP1202" i="10" s="1"/>
  <c r="D1203" i="10"/>
  <c r="BN1203" i="10" s="1"/>
  <c r="BO1203" i="10" s="1"/>
  <c r="BP1203" i="10" s="1"/>
  <c r="D1204" i="10"/>
  <c r="BN1204" i="10" s="1"/>
  <c r="BO1204" i="10" s="1"/>
  <c r="BP1204" i="10" s="1"/>
  <c r="D1205" i="10"/>
  <c r="BN1205" i="10" s="1"/>
  <c r="BO1205" i="10" s="1"/>
  <c r="BP1205" i="10" s="1"/>
  <c r="D1206" i="10"/>
  <c r="BN1206" i="10" s="1"/>
  <c r="BO1206" i="10" s="1"/>
  <c r="BP1206" i="10" s="1"/>
  <c r="D1207" i="10"/>
  <c r="BN1207" i="10" s="1"/>
  <c r="BO1207" i="10" s="1"/>
  <c r="BP1207" i="10" s="1"/>
  <c r="D1208" i="10"/>
  <c r="BN1208" i="10" s="1"/>
  <c r="BO1208" i="10" s="1"/>
  <c r="BP1208" i="10" s="1"/>
  <c r="D1209" i="10"/>
  <c r="BN1209" i="10" s="1"/>
  <c r="BO1209" i="10" s="1"/>
  <c r="BP1209" i="10" s="1"/>
  <c r="D1210" i="10"/>
  <c r="BN1210" i="10" s="1"/>
  <c r="BO1210" i="10" s="1"/>
  <c r="BP1210" i="10" s="1"/>
  <c r="D1211" i="10"/>
  <c r="BN1211" i="10" s="1"/>
  <c r="BO1211" i="10" s="1"/>
  <c r="BP1211" i="10" s="1"/>
  <c r="D1212" i="10"/>
  <c r="BN1212" i="10" s="1"/>
  <c r="BO1212" i="10" s="1"/>
  <c r="BP1212" i="10" s="1"/>
  <c r="D1213" i="10"/>
  <c r="BN1213" i="10" s="1"/>
  <c r="BO1213" i="10" s="1"/>
  <c r="BP1213" i="10" s="1"/>
  <c r="D1214" i="10"/>
  <c r="BN1214" i="10" s="1"/>
  <c r="BO1214" i="10" s="1"/>
  <c r="BP1214" i="10" s="1"/>
  <c r="D1215" i="10"/>
  <c r="BN1215" i="10" s="1"/>
  <c r="BO1215" i="10" s="1"/>
  <c r="BP1215" i="10" s="1"/>
  <c r="D1216" i="10"/>
  <c r="BN1216" i="10" s="1"/>
  <c r="BO1216" i="10" s="1"/>
  <c r="BP1216" i="10" s="1"/>
  <c r="D1217" i="10"/>
  <c r="BN1217" i="10" s="1"/>
  <c r="BO1217" i="10" s="1"/>
  <c r="BP1217" i="10" s="1"/>
  <c r="D1218" i="10"/>
  <c r="BN1218" i="10" s="1"/>
  <c r="BO1218" i="10" s="1"/>
  <c r="BP1218" i="10" s="1"/>
  <c r="D1219" i="10"/>
  <c r="BN1219" i="10" s="1"/>
  <c r="BO1219" i="10" s="1"/>
  <c r="BP1219" i="10" s="1"/>
  <c r="D1220" i="10"/>
  <c r="BN1220" i="10" s="1"/>
  <c r="BO1220" i="10" s="1"/>
  <c r="BP1220" i="10" s="1"/>
  <c r="D1221" i="10"/>
  <c r="BN1221" i="10" s="1"/>
  <c r="BO1221" i="10" s="1"/>
  <c r="BP1221" i="10" s="1"/>
  <c r="D1222" i="10"/>
  <c r="BN1222" i="10" s="1"/>
  <c r="BO1222" i="10" s="1"/>
  <c r="BP1222" i="10" s="1"/>
  <c r="D1223" i="10"/>
  <c r="BN1223" i="10" s="1"/>
  <c r="BO1223" i="10" s="1"/>
  <c r="BP1223" i="10" s="1"/>
  <c r="D1224" i="10"/>
  <c r="BN1224" i="10" s="1"/>
  <c r="BO1224" i="10" s="1"/>
  <c r="BP1224" i="10" s="1"/>
  <c r="D1225" i="10"/>
  <c r="BN1225" i="10" s="1"/>
  <c r="BO1225" i="10" s="1"/>
  <c r="BP1225" i="10" s="1"/>
  <c r="D1226" i="10"/>
  <c r="BN1226" i="10" s="1"/>
  <c r="BO1226" i="10" s="1"/>
  <c r="BP1226" i="10" s="1"/>
  <c r="D1227" i="10"/>
  <c r="BN1227" i="10" s="1"/>
  <c r="BO1227" i="10" s="1"/>
  <c r="BP1227" i="10" s="1"/>
  <c r="D1228" i="10"/>
  <c r="BN1228" i="10" s="1"/>
  <c r="BO1228" i="10" s="1"/>
  <c r="BP1228" i="10" s="1"/>
  <c r="D1229" i="10"/>
  <c r="BN1229" i="10" s="1"/>
  <c r="BO1229" i="10" s="1"/>
  <c r="BP1229" i="10" s="1"/>
  <c r="D1230" i="10"/>
  <c r="BN1230" i="10" s="1"/>
  <c r="BO1230" i="10" s="1"/>
  <c r="BP1230" i="10" s="1"/>
  <c r="D1231" i="10"/>
  <c r="BN1231" i="10" s="1"/>
  <c r="BO1231" i="10" s="1"/>
  <c r="BP1231" i="10" s="1"/>
  <c r="D1232" i="10"/>
  <c r="BN1232" i="10" s="1"/>
  <c r="BO1232" i="10" s="1"/>
  <c r="BP1232" i="10" s="1"/>
  <c r="D1233" i="10"/>
  <c r="BN1233" i="10" s="1"/>
  <c r="BO1233" i="10" s="1"/>
  <c r="BP1233" i="10" s="1"/>
  <c r="D1234" i="10"/>
  <c r="BN1234" i="10" s="1"/>
  <c r="BO1234" i="10" s="1"/>
  <c r="BP1234" i="10" s="1"/>
  <c r="D1235" i="10"/>
  <c r="BN1235" i="10" s="1"/>
  <c r="BO1235" i="10" s="1"/>
  <c r="BP1235" i="10" s="1"/>
  <c r="D1236" i="10"/>
  <c r="BN1236" i="10" s="1"/>
  <c r="BO1236" i="10" s="1"/>
  <c r="BP1236" i="10" s="1"/>
  <c r="D1237" i="10"/>
  <c r="BN1237" i="10" s="1"/>
  <c r="BO1237" i="10" s="1"/>
  <c r="BP1237" i="10" s="1"/>
  <c r="D1238" i="10"/>
  <c r="BN1238" i="10" s="1"/>
  <c r="BO1238" i="10" s="1"/>
  <c r="BP1238" i="10" s="1"/>
  <c r="D1239" i="10"/>
  <c r="BN1239" i="10" s="1"/>
  <c r="BO1239" i="10" s="1"/>
  <c r="BP1239" i="10" s="1"/>
  <c r="D1240" i="10"/>
  <c r="BN1240" i="10" s="1"/>
  <c r="BO1240" i="10" s="1"/>
  <c r="BP1240" i="10" s="1"/>
  <c r="D1241" i="10"/>
  <c r="BN1241" i="10" s="1"/>
  <c r="BO1241" i="10" s="1"/>
  <c r="BP1241" i="10" s="1"/>
  <c r="D1242" i="10"/>
  <c r="BN1242" i="10" s="1"/>
  <c r="BO1242" i="10" s="1"/>
  <c r="BP1242" i="10" s="1"/>
  <c r="D1243" i="10"/>
  <c r="BN1243" i="10" s="1"/>
  <c r="BO1243" i="10" s="1"/>
  <c r="BP1243" i="10" s="1"/>
  <c r="D1244" i="10"/>
  <c r="BN1244" i="10" s="1"/>
  <c r="BO1244" i="10" s="1"/>
  <c r="BP1244" i="10" s="1"/>
  <c r="D1245" i="10"/>
  <c r="BN1245" i="10" s="1"/>
  <c r="BO1245" i="10" s="1"/>
  <c r="BP1245" i="10" s="1"/>
  <c r="D1246" i="10"/>
  <c r="BN1246" i="10" s="1"/>
  <c r="BO1246" i="10" s="1"/>
  <c r="BP1246" i="10" s="1"/>
  <c r="D1247" i="10"/>
  <c r="BN1247" i="10" s="1"/>
  <c r="BO1247" i="10" s="1"/>
  <c r="BP1247" i="10" s="1"/>
  <c r="D1248" i="10"/>
  <c r="BN1248" i="10" s="1"/>
  <c r="BO1248" i="10" s="1"/>
  <c r="BP1248" i="10" s="1"/>
  <c r="D1249" i="10"/>
  <c r="BN1249" i="10" s="1"/>
  <c r="BO1249" i="10" s="1"/>
  <c r="BP1249" i="10" s="1"/>
  <c r="D1250" i="10"/>
  <c r="BN1250" i="10" s="1"/>
  <c r="BO1250" i="10" s="1"/>
  <c r="BP1250" i="10" s="1"/>
  <c r="D1251" i="10"/>
  <c r="BN1251" i="10" s="1"/>
  <c r="BO1251" i="10" s="1"/>
  <c r="BP1251" i="10" s="1"/>
  <c r="D1252" i="10"/>
  <c r="BN1252" i="10" s="1"/>
  <c r="BO1252" i="10" s="1"/>
  <c r="BP1252" i="10" s="1"/>
  <c r="D1253" i="10"/>
  <c r="BN1253" i="10" s="1"/>
  <c r="BO1253" i="10" s="1"/>
  <c r="BP1253" i="10" s="1"/>
  <c r="D1254" i="10"/>
  <c r="BN1254" i="10" s="1"/>
  <c r="BO1254" i="10" s="1"/>
  <c r="BP1254" i="10" s="1"/>
  <c r="D1255" i="10"/>
  <c r="BN1255" i="10" s="1"/>
  <c r="BO1255" i="10" s="1"/>
  <c r="BP1255" i="10" s="1"/>
  <c r="D1256" i="10"/>
  <c r="BN1256" i="10" s="1"/>
  <c r="BO1256" i="10" s="1"/>
  <c r="BP1256" i="10" s="1"/>
  <c r="D1257" i="10"/>
  <c r="BN1257" i="10" s="1"/>
  <c r="BO1257" i="10" s="1"/>
  <c r="BP1257" i="10" s="1"/>
  <c r="D1258" i="10"/>
  <c r="BN1258" i="10" s="1"/>
  <c r="BO1258" i="10" s="1"/>
  <c r="BP1258" i="10" s="1"/>
  <c r="D1259" i="10"/>
  <c r="BN1259" i="10" s="1"/>
  <c r="BO1259" i="10" s="1"/>
  <c r="BP1259" i="10" s="1"/>
  <c r="D1260" i="10"/>
  <c r="BN1260" i="10" s="1"/>
  <c r="BO1260" i="10" s="1"/>
  <c r="BP1260" i="10" s="1"/>
  <c r="D1261" i="10"/>
  <c r="BN1261" i="10" s="1"/>
  <c r="BO1261" i="10" s="1"/>
  <c r="BP1261" i="10" s="1"/>
  <c r="D1262" i="10"/>
  <c r="BN1262" i="10" s="1"/>
  <c r="BO1262" i="10" s="1"/>
  <c r="BP1262" i="10" s="1"/>
  <c r="D1263" i="10"/>
  <c r="BN1263" i="10" s="1"/>
  <c r="BO1263" i="10" s="1"/>
  <c r="BP1263" i="10" s="1"/>
  <c r="D1264" i="10"/>
  <c r="BN1264" i="10" s="1"/>
  <c r="BO1264" i="10" s="1"/>
  <c r="BP1264" i="10" s="1"/>
  <c r="D1265" i="10"/>
  <c r="BN1265" i="10" s="1"/>
  <c r="BO1265" i="10" s="1"/>
  <c r="BP1265" i="10" s="1"/>
  <c r="D1266" i="10"/>
  <c r="BN1266" i="10" s="1"/>
  <c r="BO1266" i="10" s="1"/>
  <c r="BP1266" i="10" s="1"/>
  <c r="D1267" i="10"/>
  <c r="BN1267" i="10" s="1"/>
  <c r="BO1267" i="10" s="1"/>
  <c r="BP1267" i="10" s="1"/>
  <c r="D1268" i="10"/>
  <c r="BN1268" i="10" s="1"/>
  <c r="BO1268" i="10" s="1"/>
  <c r="BP1268" i="10" s="1"/>
  <c r="D1269" i="10"/>
  <c r="BN1269" i="10" s="1"/>
  <c r="BO1269" i="10" s="1"/>
  <c r="BP1269" i="10" s="1"/>
  <c r="D1270" i="10"/>
  <c r="BN1270" i="10" s="1"/>
  <c r="BO1270" i="10" s="1"/>
  <c r="BP1270" i="10" s="1"/>
  <c r="D1271" i="10"/>
  <c r="BN1271" i="10" s="1"/>
  <c r="BO1271" i="10" s="1"/>
  <c r="BP1271" i="10" s="1"/>
  <c r="D1272" i="10"/>
  <c r="BN1272" i="10" s="1"/>
  <c r="BO1272" i="10" s="1"/>
  <c r="BP1272" i="10" s="1"/>
  <c r="D1273" i="10"/>
  <c r="BN1273" i="10" s="1"/>
  <c r="BO1273" i="10" s="1"/>
  <c r="BP1273" i="10" s="1"/>
  <c r="D1274" i="10"/>
  <c r="BN1274" i="10" s="1"/>
  <c r="BO1274" i="10" s="1"/>
  <c r="BP1274" i="10" s="1"/>
  <c r="D1275" i="10"/>
  <c r="BN1275" i="10" s="1"/>
  <c r="BO1275" i="10" s="1"/>
  <c r="BP1275" i="10" s="1"/>
  <c r="D1276" i="10"/>
  <c r="BN1276" i="10" s="1"/>
  <c r="BO1276" i="10" s="1"/>
  <c r="D1157" i="10"/>
  <c r="BN1157" i="10" s="1"/>
  <c r="BO1157" i="10" s="1"/>
  <c r="D1021" i="10"/>
  <c r="AG1021" i="10" s="1"/>
  <c r="AH1021" i="10" s="1"/>
  <c r="AI1021" i="10" s="1"/>
  <c r="D1022" i="10"/>
  <c r="AG1022" i="10" s="1"/>
  <c r="AH1022" i="10" s="1"/>
  <c r="AI1022" i="10" s="1"/>
  <c r="D1023" i="10"/>
  <c r="AG1023" i="10" s="1"/>
  <c r="AH1023" i="10" s="1"/>
  <c r="AI1023" i="10" s="1"/>
  <c r="D1024" i="10"/>
  <c r="AG1024" i="10" s="1"/>
  <c r="AH1024" i="10" s="1"/>
  <c r="AI1024" i="10" s="1"/>
  <c r="D1025" i="10"/>
  <c r="AG1025" i="10" s="1"/>
  <c r="AH1025" i="10" s="1"/>
  <c r="AI1025" i="10" s="1"/>
  <c r="D1026" i="10"/>
  <c r="AG1026" i="10" s="1"/>
  <c r="AH1026" i="10" s="1"/>
  <c r="AI1026" i="10" s="1"/>
  <c r="D1027" i="10"/>
  <c r="AG1027" i="10" s="1"/>
  <c r="AH1027" i="10" s="1"/>
  <c r="AI1027" i="10" s="1"/>
  <c r="D1028" i="10"/>
  <c r="AG1028" i="10" s="1"/>
  <c r="AH1028" i="10" s="1"/>
  <c r="AI1028" i="10" s="1"/>
  <c r="D1029" i="10"/>
  <c r="AG1029" i="10" s="1"/>
  <c r="AH1029" i="10" s="1"/>
  <c r="AI1029" i="10" s="1"/>
  <c r="D1030" i="10"/>
  <c r="AG1030" i="10" s="1"/>
  <c r="AH1030" i="10" s="1"/>
  <c r="AI1030" i="10" s="1"/>
  <c r="D1031" i="10"/>
  <c r="AG1031" i="10" s="1"/>
  <c r="AH1031" i="10" s="1"/>
  <c r="AI1031" i="10" s="1"/>
  <c r="D1032" i="10"/>
  <c r="AG1032" i="10" s="1"/>
  <c r="AH1032" i="10" s="1"/>
  <c r="AI1032" i="10" s="1"/>
  <c r="D1033" i="10"/>
  <c r="AG1033" i="10" s="1"/>
  <c r="AH1033" i="10" s="1"/>
  <c r="AI1033" i="10" s="1"/>
  <c r="D1034" i="10"/>
  <c r="AG1034" i="10" s="1"/>
  <c r="AH1034" i="10" s="1"/>
  <c r="AI1034" i="10" s="1"/>
  <c r="D1035" i="10"/>
  <c r="AG1035" i="10" s="1"/>
  <c r="AH1035" i="10" s="1"/>
  <c r="AI1035" i="10" s="1"/>
  <c r="D1036" i="10"/>
  <c r="AG1036" i="10" s="1"/>
  <c r="AH1036" i="10" s="1"/>
  <c r="AI1036" i="10" s="1"/>
  <c r="D1037" i="10"/>
  <c r="AG1037" i="10" s="1"/>
  <c r="AH1037" i="10" s="1"/>
  <c r="AI1037" i="10" s="1"/>
  <c r="D1038" i="10"/>
  <c r="AG1038" i="10" s="1"/>
  <c r="AH1038" i="10" s="1"/>
  <c r="AI1038" i="10" s="1"/>
  <c r="D1039" i="10"/>
  <c r="AG1039" i="10" s="1"/>
  <c r="AH1039" i="10" s="1"/>
  <c r="AI1039" i="10" s="1"/>
  <c r="D1040" i="10"/>
  <c r="AG1040" i="10" s="1"/>
  <c r="AH1040" i="10" s="1"/>
  <c r="AI1040" i="10" s="1"/>
  <c r="D1041" i="10"/>
  <c r="AG1041" i="10" s="1"/>
  <c r="AH1041" i="10" s="1"/>
  <c r="AI1041" i="10" s="1"/>
  <c r="D1042" i="10"/>
  <c r="AG1042" i="10" s="1"/>
  <c r="AH1042" i="10" s="1"/>
  <c r="AI1042" i="10" s="1"/>
  <c r="D1043" i="10"/>
  <c r="AG1043" i="10" s="1"/>
  <c r="AH1043" i="10" s="1"/>
  <c r="AI1043" i="10" s="1"/>
  <c r="D1044" i="10"/>
  <c r="AG1044" i="10" s="1"/>
  <c r="AH1044" i="10" s="1"/>
  <c r="AI1044" i="10" s="1"/>
  <c r="D1045" i="10"/>
  <c r="AG1045" i="10" s="1"/>
  <c r="AH1045" i="10" s="1"/>
  <c r="AI1045" i="10" s="1"/>
  <c r="D1046" i="10"/>
  <c r="AG1046" i="10" s="1"/>
  <c r="AH1046" i="10" s="1"/>
  <c r="AI1046" i="10" s="1"/>
  <c r="D1047" i="10"/>
  <c r="AG1047" i="10" s="1"/>
  <c r="AH1047" i="10" s="1"/>
  <c r="AI1047" i="10" s="1"/>
  <c r="D1048" i="10"/>
  <c r="AG1048" i="10" s="1"/>
  <c r="AH1048" i="10" s="1"/>
  <c r="AI1048" i="10" s="1"/>
  <c r="D1049" i="10"/>
  <c r="AG1049" i="10" s="1"/>
  <c r="AH1049" i="10" s="1"/>
  <c r="AI1049" i="10" s="1"/>
  <c r="D1050" i="10"/>
  <c r="AG1050" i="10" s="1"/>
  <c r="AH1050" i="10" s="1"/>
  <c r="AI1050" i="10" s="1"/>
  <c r="D1051" i="10"/>
  <c r="AG1051" i="10" s="1"/>
  <c r="AH1051" i="10" s="1"/>
  <c r="AI1051" i="10" s="1"/>
  <c r="D1052" i="10"/>
  <c r="AG1052" i="10" s="1"/>
  <c r="AH1052" i="10" s="1"/>
  <c r="AI1052" i="10" s="1"/>
  <c r="D1053" i="10"/>
  <c r="AG1053" i="10" s="1"/>
  <c r="AH1053" i="10" s="1"/>
  <c r="AI1053" i="10" s="1"/>
  <c r="D1054" i="10"/>
  <c r="AG1054" i="10" s="1"/>
  <c r="AH1054" i="10" s="1"/>
  <c r="AI1054" i="10" s="1"/>
  <c r="D1055" i="10"/>
  <c r="AG1055" i="10" s="1"/>
  <c r="AH1055" i="10" s="1"/>
  <c r="AI1055" i="10" s="1"/>
  <c r="D1056" i="10"/>
  <c r="AG1056" i="10" s="1"/>
  <c r="AH1056" i="10" s="1"/>
  <c r="AI1056" i="10" s="1"/>
  <c r="D1057" i="10"/>
  <c r="AG1057" i="10" s="1"/>
  <c r="AH1057" i="10" s="1"/>
  <c r="AI1057" i="10" s="1"/>
  <c r="D1058" i="10"/>
  <c r="AG1058" i="10" s="1"/>
  <c r="AH1058" i="10" s="1"/>
  <c r="AI1058" i="10" s="1"/>
  <c r="D1059" i="10"/>
  <c r="AG1059" i="10" s="1"/>
  <c r="AH1059" i="10" s="1"/>
  <c r="AI1059" i="10" s="1"/>
  <c r="D1060" i="10"/>
  <c r="AG1060" i="10" s="1"/>
  <c r="AH1060" i="10" s="1"/>
  <c r="AI1060" i="10" s="1"/>
  <c r="D1061" i="10"/>
  <c r="AG1061" i="10" s="1"/>
  <c r="AH1061" i="10" s="1"/>
  <c r="AI1061" i="10" s="1"/>
  <c r="D1062" i="10"/>
  <c r="AG1062" i="10" s="1"/>
  <c r="AH1062" i="10" s="1"/>
  <c r="AI1062" i="10" s="1"/>
  <c r="D1063" i="10"/>
  <c r="AG1063" i="10" s="1"/>
  <c r="AH1063" i="10" s="1"/>
  <c r="AI1063" i="10" s="1"/>
  <c r="D1064" i="10"/>
  <c r="AG1064" i="10" s="1"/>
  <c r="AH1064" i="10" s="1"/>
  <c r="AI1064" i="10" s="1"/>
  <c r="D1065" i="10"/>
  <c r="AG1065" i="10" s="1"/>
  <c r="AH1065" i="10" s="1"/>
  <c r="AI1065" i="10" s="1"/>
  <c r="D1066" i="10"/>
  <c r="AG1066" i="10" s="1"/>
  <c r="AH1066" i="10" s="1"/>
  <c r="AI1066" i="10" s="1"/>
  <c r="D1067" i="10"/>
  <c r="AG1067" i="10" s="1"/>
  <c r="AH1067" i="10" s="1"/>
  <c r="AI1067" i="10" s="1"/>
  <c r="D1068" i="10"/>
  <c r="AG1068" i="10" s="1"/>
  <c r="AH1068" i="10" s="1"/>
  <c r="AI1068" i="10" s="1"/>
  <c r="D1069" i="10"/>
  <c r="AG1069" i="10" s="1"/>
  <c r="AH1069" i="10" s="1"/>
  <c r="AI1069" i="10" s="1"/>
  <c r="D1070" i="10"/>
  <c r="AG1070" i="10" s="1"/>
  <c r="AH1070" i="10" s="1"/>
  <c r="AI1070" i="10" s="1"/>
  <c r="D1071" i="10"/>
  <c r="AG1071" i="10" s="1"/>
  <c r="AH1071" i="10" s="1"/>
  <c r="AI1071" i="10" s="1"/>
  <c r="D1072" i="10"/>
  <c r="AG1072" i="10" s="1"/>
  <c r="AH1072" i="10" s="1"/>
  <c r="AI1072" i="10" s="1"/>
  <c r="D1073" i="10"/>
  <c r="AG1073" i="10" s="1"/>
  <c r="AH1073" i="10" s="1"/>
  <c r="AI1073" i="10" s="1"/>
  <c r="D1074" i="10"/>
  <c r="AG1074" i="10" s="1"/>
  <c r="AH1074" i="10" s="1"/>
  <c r="AI1074" i="10" s="1"/>
  <c r="D1075" i="10"/>
  <c r="AG1075" i="10" s="1"/>
  <c r="AH1075" i="10" s="1"/>
  <c r="AI1075" i="10" s="1"/>
  <c r="D1076" i="10"/>
  <c r="AG1076" i="10" s="1"/>
  <c r="AH1076" i="10" s="1"/>
  <c r="AI1076" i="10" s="1"/>
  <c r="D1077" i="10"/>
  <c r="AG1077" i="10" s="1"/>
  <c r="AH1077" i="10" s="1"/>
  <c r="AI1077" i="10" s="1"/>
  <c r="D1078" i="10"/>
  <c r="AG1078" i="10" s="1"/>
  <c r="AH1078" i="10" s="1"/>
  <c r="AI1078" i="10" s="1"/>
  <c r="D1079" i="10"/>
  <c r="AG1079" i="10" s="1"/>
  <c r="AH1079" i="10" s="1"/>
  <c r="AI1079" i="10" s="1"/>
  <c r="D1080" i="10"/>
  <c r="AG1080" i="10" s="1"/>
  <c r="AH1080" i="10" s="1"/>
  <c r="AI1080" i="10" s="1"/>
  <c r="D1081" i="10"/>
  <c r="AG1081" i="10" s="1"/>
  <c r="AH1081" i="10" s="1"/>
  <c r="AI1081" i="10" s="1"/>
  <c r="D1082" i="10"/>
  <c r="AG1082" i="10" s="1"/>
  <c r="AH1082" i="10" s="1"/>
  <c r="AI1082" i="10" s="1"/>
  <c r="D1083" i="10"/>
  <c r="AG1083" i="10" s="1"/>
  <c r="AH1083" i="10" s="1"/>
  <c r="AI1083" i="10" s="1"/>
  <c r="D1084" i="10"/>
  <c r="AG1084" i="10" s="1"/>
  <c r="AH1084" i="10" s="1"/>
  <c r="AI1084" i="10" s="1"/>
  <c r="D1085" i="10"/>
  <c r="AG1085" i="10" s="1"/>
  <c r="AH1085" i="10" s="1"/>
  <c r="AI1085" i="10" s="1"/>
  <c r="D1086" i="10"/>
  <c r="AG1086" i="10" s="1"/>
  <c r="AH1086" i="10" s="1"/>
  <c r="AI1086" i="10" s="1"/>
  <c r="D1087" i="10"/>
  <c r="AG1087" i="10" s="1"/>
  <c r="AH1087" i="10" s="1"/>
  <c r="AI1087" i="10" s="1"/>
  <c r="D1088" i="10"/>
  <c r="AG1088" i="10" s="1"/>
  <c r="AH1088" i="10" s="1"/>
  <c r="AI1088" i="10" s="1"/>
  <c r="D1089" i="10"/>
  <c r="AG1089" i="10" s="1"/>
  <c r="AH1089" i="10" s="1"/>
  <c r="AI1089" i="10" s="1"/>
  <c r="D1090" i="10"/>
  <c r="AG1090" i="10" s="1"/>
  <c r="AH1090" i="10" s="1"/>
  <c r="AI1090" i="10" s="1"/>
  <c r="D1091" i="10"/>
  <c r="AG1091" i="10" s="1"/>
  <c r="AH1091" i="10" s="1"/>
  <c r="AI1091" i="10" s="1"/>
  <c r="D1092" i="10"/>
  <c r="AG1092" i="10" s="1"/>
  <c r="AH1092" i="10" s="1"/>
  <c r="AI1092" i="10" s="1"/>
  <c r="D1093" i="10"/>
  <c r="AG1093" i="10" s="1"/>
  <c r="AH1093" i="10" s="1"/>
  <c r="AI1093" i="10" s="1"/>
  <c r="D1094" i="10"/>
  <c r="AG1094" i="10" s="1"/>
  <c r="AH1094" i="10" s="1"/>
  <c r="AI1094" i="10" s="1"/>
  <c r="D1095" i="10"/>
  <c r="AG1095" i="10" s="1"/>
  <c r="AH1095" i="10" s="1"/>
  <c r="AI1095" i="10" s="1"/>
  <c r="D1096" i="10"/>
  <c r="AG1096" i="10" s="1"/>
  <c r="AH1096" i="10" s="1"/>
  <c r="AI1096" i="10" s="1"/>
  <c r="D1097" i="10"/>
  <c r="AG1097" i="10" s="1"/>
  <c r="AH1097" i="10" s="1"/>
  <c r="AI1097" i="10" s="1"/>
  <c r="D1098" i="10"/>
  <c r="AG1098" i="10" s="1"/>
  <c r="AH1098" i="10" s="1"/>
  <c r="AI1098" i="10" s="1"/>
  <c r="D1099" i="10"/>
  <c r="AG1099" i="10" s="1"/>
  <c r="AH1099" i="10" s="1"/>
  <c r="AI1099" i="10" s="1"/>
  <c r="D1100" i="10"/>
  <c r="AG1100" i="10" s="1"/>
  <c r="AH1100" i="10" s="1"/>
  <c r="AI1100" i="10" s="1"/>
  <c r="D1101" i="10"/>
  <c r="AG1101" i="10" s="1"/>
  <c r="AH1101" i="10" s="1"/>
  <c r="AI1101" i="10" s="1"/>
  <c r="D1102" i="10"/>
  <c r="AG1102" i="10" s="1"/>
  <c r="AH1102" i="10" s="1"/>
  <c r="AI1102" i="10" s="1"/>
  <c r="D1103" i="10"/>
  <c r="AG1103" i="10" s="1"/>
  <c r="AH1103" i="10" s="1"/>
  <c r="AI1103" i="10" s="1"/>
  <c r="D1104" i="10"/>
  <c r="AG1104" i="10" s="1"/>
  <c r="AH1104" i="10" s="1"/>
  <c r="AI1104" i="10" s="1"/>
  <c r="D1105" i="10"/>
  <c r="AG1105" i="10" s="1"/>
  <c r="AH1105" i="10" s="1"/>
  <c r="AI1105" i="10" s="1"/>
  <c r="D1106" i="10"/>
  <c r="AG1106" i="10" s="1"/>
  <c r="AH1106" i="10" s="1"/>
  <c r="AI1106" i="10" s="1"/>
  <c r="D1107" i="10"/>
  <c r="AG1107" i="10" s="1"/>
  <c r="AH1107" i="10" s="1"/>
  <c r="AI1107" i="10" s="1"/>
  <c r="D1108" i="10"/>
  <c r="AG1108" i="10" s="1"/>
  <c r="AH1108" i="10" s="1"/>
  <c r="AI1108" i="10" s="1"/>
  <c r="D1109" i="10"/>
  <c r="AG1109" i="10" s="1"/>
  <c r="AH1109" i="10" s="1"/>
  <c r="AI1109" i="10" s="1"/>
  <c r="D1110" i="10"/>
  <c r="AG1110" i="10" s="1"/>
  <c r="AH1110" i="10" s="1"/>
  <c r="AI1110" i="10" s="1"/>
  <c r="D1111" i="10"/>
  <c r="AG1111" i="10" s="1"/>
  <c r="AH1111" i="10" s="1"/>
  <c r="AI1111" i="10" s="1"/>
  <c r="D1112" i="10"/>
  <c r="AG1112" i="10" s="1"/>
  <c r="AH1112" i="10" s="1"/>
  <c r="AI1112" i="10" s="1"/>
  <c r="D1113" i="10"/>
  <c r="AG1113" i="10" s="1"/>
  <c r="AH1113" i="10" s="1"/>
  <c r="AI1113" i="10" s="1"/>
  <c r="D1114" i="10"/>
  <c r="AG1114" i="10" s="1"/>
  <c r="AH1114" i="10" s="1"/>
  <c r="AI1114" i="10" s="1"/>
  <c r="D1115" i="10"/>
  <c r="AG1115" i="10" s="1"/>
  <c r="AH1115" i="10" s="1"/>
  <c r="AI1115" i="10" s="1"/>
  <c r="D1116" i="10"/>
  <c r="AG1116" i="10" s="1"/>
  <c r="AH1116" i="10" s="1"/>
  <c r="AI1116" i="10" s="1"/>
  <c r="D1117" i="10"/>
  <c r="AG1117" i="10" s="1"/>
  <c r="AH1117" i="10" s="1"/>
  <c r="AI1117" i="10" s="1"/>
  <c r="D1118" i="10"/>
  <c r="AG1118" i="10" s="1"/>
  <c r="AH1118" i="10" s="1"/>
  <c r="AI1118" i="10" s="1"/>
  <c r="D1119" i="10"/>
  <c r="AG1119" i="10" s="1"/>
  <c r="AH1119" i="10" s="1"/>
  <c r="AI1119" i="10" s="1"/>
  <c r="D1120" i="10"/>
  <c r="AG1120" i="10" s="1"/>
  <c r="AH1120" i="10" s="1"/>
  <c r="AI1120" i="10" s="1"/>
  <c r="D1121" i="10"/>
  <c r="AG1121" i="10" s="1"/>
  <c r="AH1121" i="10" s="1"/>
  <c r="AI1121" i="10" s="1"/>
  <c r="D1122" i="10"/>
  <c r="AG1122" i="10" s="1"/>
  <c r="AH1122" i="10" s="1"/>
  <c r="AI1122" i="10" s="1"/>
  <c r="D1123" i="10"/>
  <c r="AG1123" i="10" s="1"/>
  <c r="AH1123" i="10" s="1"/>
  <c r="AI1123" i="10" s="1"/>
  <c r="D1124" i="10"/>
  <c r="AG1124" i="10" s="1"/>
  <c r="AH1124" i="10" s="1"/>
  <c r="AI1124" i="10" s="1"/>
  <c r="D1125" i="10"/>
  <c r="AG1125" i="10" s="1"/>
  <c r="AH1125" i="10" s="1"/>
  <c r="AI1125" i="10" s="1"/>
  <c r="D1126" i="10"/>
  <c r="AG1126" i="10" s="1"/>
  <c r="AH1126" i="10" s="1"/>
  <c r="AI1126" i="10" s="1"/>
  <c r="D1127" i="10"/>
  <c r="AG1127" i="10" s="1"/>
  <c r="AH1127" i="10" s="1"/>
  <c r="AI1127" i="10" s="1"/>
  <c r="D1128" i="10"/>
  <c r="AG1128" i="10" s="1"/>
  <c r="AH1128" i="10" s="1"/>
  <c r="AI1128" i="10" s="1"/>
  <c r="D1129" i="10"/>
  <c r="AG1129" i="10" s="1"/>
  <c r="AH1129" i="10" s="1"/>
  <c r="AI1129" i="10" s="1"/>
  <c r="D1130" i="10"/>
  <c r="AG1130" i="10" s="1"/>
  <c r="AH1130" i="10" s="1"/>
  <c r="AI1130" i="10" s="1"/>
  <c r="D1131" i="10"/>
  <c r="AG1131" i="10" s="1"/>
  <c r="AH1131" i="10" s="1"/>
  <c r="AI1131" i="10" s="1"/>
  <c r="D1132" i="10"/>
  <c r="AG1132" i="10" s="1"/>
  <c r="AH1132" i="10" s="1"/>
  <c r="AI1132" i="10" s="1"/>
  <c r="D1133" i="10"/>
  <c r="AG1133" i="10" s="1"/>
  <c r="AH1133" i="10" s="1"/>
  <c r="AI1133" i="10" s="1"/>
  <c r="D1134" i="10"/>
  <c r="AG1134" i="10" s="1"/>
  <c r="AH1134" i="10" s="1"/>
  <c r="AI1134" i="10" s="1"/>
  <c r="D1135" i="10"/>
  <c r="AG1135" i="10" s="1"/>
  <c r="AH1135" i="10" s="1"/>
  <c r="AI1135" i="10" s="1"/>
  <c r="D1136" i="10"/>
  <c r="AG1136" i="10" s="1"/>
  <c r="AH1136" i="10" s="1"/>
  <c r="AI1136" i="10" s="1"/>
  <c r="D1137" i="10"/>
  <c r="AG1137" i="10" s="1"/>
  <c r="AH1137" i="10" s="1"/>
  <c r="AI1137" i="10" s="1"/>
  <c r="D1138" i="10"/>
  <c r="AG1138" i="10" s="1"/>
  <c r="AH1138" i="10" s="1"/>
  <c r="AI1138" i="10" s="1"/>
  <c r="D1139" i="10"/>
  <c r="AG1139" i="10" s="1"/>
  <c r="AH1139" i="10" s="1"/>
  <c r="D1020" i="10"/>
  <c r="AG1020" i="10" s="1"/>
  <c r="AH1020" i="10" s="1"/>
  <c r="D884" i="10"/>
  <c r="AV884" i="10" s="1"/>
  <c r="AW884" i="10" s="1"/>
  <c r="AX884" i="10" s="1"/>
  <c r="D885" i="10"/>
  <c r="AV885" i="10" s="1"/>
  <c r="AW885" i="10" s="1"/>
  <c r="AX885" i="10" s="1"/>
  <c r="D886" i="10"/>
  <c r="AV886" i="10" s="1"/>
  <c r="AW886" i="10" s="1"/>
  <c r="AX886" i="10" s="1"/>
  <c r="D887" i="10"/>
  <c r="AV887" i="10" s="1"/>
  <c r="AW887" i="10" s="1"/>
  <c r="AX887" i="10" s="1"/>
  <c r="D888" i="10"/>
  <c r="AV888" i="10" s="1"/>
  <c r="AW888" i="10" s="1"/>
  <c r="AX888" i="10" s="1"/>
  <c r="D889" i="10"/>
  <c r="AV889" i="10" s="1"/>
  <c r="AW889" i="10" s="1"/>
  <c r="AX889" i="10" s="1"/>
  <c r="D890" i="10"/>
  <c r="AV890" i="10" s="1"/>
  <c r="AW890" i="10" s="1"/>
  <c r="AX890" i="10" s="1"/>
  <c r="D891" i="10"/>
  <c r="AV891" i="10" s="1"/>
  <c r="AW891" i="10" s="1"/>
  <c r="AX891" i="10" s="1"/>
  <c r="D892" i="10"/>
  <c r="AV892" i="10" s="1"/>
  <c r="AW892" i="10" s="1"/>
  <c r="AX892" i="10" s="1"/>
  <c r="D893" i="10"/>
  <c r="AV893" i="10" s="1"/>
  <c r="AW893" i="10" s="1"/>
  <c r="AX893" i="10" s="1"/>
  <c r="D894" i="10"/>
  <c r="AV894" i="10" s="1"/>
  <c r="AW894" i="10" s="1"/>
  <c r="AX894" i="10" s="1"/>
  <c r="D895" i="10"/>
  <c r="AV895" i="10" s="1"/>
  <c r="AW895" i="10" s="1"/>
  <c r="AX895" i="10" s="1"/>
  <c r="D896" i="10"/>
  <c r="AV896" i="10" s="1"/>
  <c r="AW896" i="10" s="1"/>
  <c r="AX896" i="10" s="1"/>
  <c r="D897" i="10"/>
  <c r="AV897" i="10" s="1"/>
  <c r="AW897" i="10" s="1"/>
  <c r="AX897" i="10" s="1"/>
  <c r="D898" i="10"/>
  <c r="AV898" i="10" s="1"/>
  <c r="AW898" i="10" s="1"/>
  <c r="AX898" i="10" s="1"/>
  <c r="D899" i="10"/>
  <c r="AV899" i="10" s="1"/>
  <c r="AW899" i="10" s="1"/>
  <c r="AX899" i="10" s="1"/>
  <c r="D900" i="10"/>
  <c r="AV900" i="10" s="1"/>
  <c r="AW900" i="10" s="1"/>
  <c r="AX900" i="10" s="1"/>
  <c r="D901" i="10"/>
  <c r="AV901" i="10" s="1"/>
  <c r="AW901" i="10" s="1"/>
  <c r="AX901" i="10" s="1"/>
  <c r="D902" i="10"/>
  <c r="AV902" i="10" s="1"/>
  <c r="AW902" i="10" s="1"/>
  <c r="AX902" i="10" s="1"/>
  <c r="D903" i="10"/>
  <c r="AV903" i="10" s="1"/>
  <c r="AW903" i="10" s="1"/>
  <c r="AX903" i="10" s="1"/>
  <c r="D904" i="10"/>
  <c r="AV904" i="10" s="1"/>
  <c r="AW904" i="10" s="1"/>
  <c r="AX904" i="10" s="1"/>
  <c r="D905" i="10"/>
  <c r="AV905" i="10" s="1"/>
  <c r="AW905" i="10" s="1"/>
  <c r="AX905" i="10" s="1"/>
  <c r="D906" i="10"/>
  <c r="AV906" i="10" s="1"/>
  <c r="AW906" i="10" s="1"/>
  <c r="AX906" i="10" s="1"/>
  <c r="D907" i="10"/>
  <c r="AV907" i="10" s="1"/>
  <c r="AW907" i="10" s="1"/>
  <c r="AX907" i="10" s="1"/>
  <c r="D908" i="10"/>
  <c r="AV908" i="10" s="1"/>
  <c r="AW908" i="10" s="1"/>
  <c r="AX908" i="10" s="1"/>
  <c r="D909" i="10"/>
  <c r="AV909" i="10" s="1"/>
  <c r="AW909" i="10" s="1"/>
  <c r="AX909" i="10" s="1"/>
  <c r="D910" i="10"/>
  <c r="AV910" i="10" s="1"/>
  <c r="AW910" i="10" s="1"/>
  <c r="AX910" i="10" s="1"/>
  <c r="D911" i="10"/>
  <c r="AV911" i="10" s="1"/>
  <c r="AW911" i="10" s="1"/>
  <c r="AX911" i="10" s="1"/>
  <c r="D912" i="10"/>
  <c r="AV912" i="10" s="1"/>
  <c r="AW912" i="10" s="1"/>
  <c r="AX912" i="10" s="1"/>
  <c r="D913" i="10"/>
  <c r="AV913" i="10" s="1"/>
  <c r="AW913" i="10" s="1"/>
  <c r="AX913" i="10" s="1"/>
  <c r="D914" i="10"/>
  <c r="AV914" i="10" s="1"/>
  <c r="AW914" i="10" s="1"/>
  <c r="AX914" i="10" s="1"/>
  <c r="D915" i="10"/>
  <c r="AV915" i="10" s="1"/>
  <c r="AW915" i="10" s="1"/>
  <c r="AX915" i="10" s="1"/>
  <c r="D916" i="10"/>
  <c r="AV916" i="10" s="1"/>
  <c r="AW916" i="10" s="1"/>
  <c r="AX916" i="10" s="1"/>
  <c r="D917" i="10"/>
  <c r="AV917" i="10" s="1"/>
  <c r="AW917" i="10" s="1"/>
  <c r="AX917" i="10" s="1"/>
  <c r="D918" i="10"/>
  <c r="AV918" i="10" s="1"/>
  <c r="AW918" i="10" s="1"/>
  <c r="AX918" i="10" s="1"/>
  <c r="D919" i="10"/>
  <c r="AV919" i="10" s="1"/>
  <c r="AW919" i="10" s="1"/>
  <c r="AX919" i="10" s="1"/>
  <c r="D920" i="10"/>
  <c r="AV920" i="10" s="1"/>
  <c r="AW920" i="10" s="1"/>
  <c r="AX920" i="10" s="1"/>
  <c r="D921" i="10"/>
  <c r="AV921" i="10" s="1"/>
  <c r="AW921" i="10" s="1"/>
  <c r="AX921" i="10" s="1"/>
  <c r="D922" i="10"/>
  <c r="AV922" i="10" s="1"/>
  <c r="AW922" i="10" s="1"/>
  <c r="AX922" i="10" s="1"/>
  <c r="D923" i="10"/>
  <c r="AV923" i="10" s="1"/>
  <c r="AW923" i="10" s="1"/>
  <c r="AX923" i="10" s="1"/>
  <c r="D924" i="10"/>
  <c r="AV924" i="10" s="1"/>
  <c r="AW924" i="10" s="1"/>
  <c r="AX924" i="10" s="1"/>
  <c r="D925" i="10"/>
  <c r="AV925" i="10" s="1"/>
  <c r="AW925" i="10" s="1"/>
  <c r="AX925" i="10" s="1"/>
  <c r="D926" i="10"/>
  <c r="AV926" i="10" s="1"/>
  <c r="AW926" i="10" s="1"/>
  <c r="AX926" i="10" s="1"/>
  <c r="D927" i="10"/>
  <c r="AV927" i="10" s="1"/>
  <c r="AW927" i="10" s="1"/>
  <c r="AX927" i="10" s="1"/>
  <c r="D928" i="10"/>
  <c r="AV928" i="10" s="1"/>
  <c r="AW928" i="10" s="1"/>
  <c r="AX928" i="10" s="1"/>
  <c r="D929" i="10"/>
  <c r="AV929" i="10" s="1"/>
  <c r="AW929" i="10" s="1"/>
  <c r="AX929" i="10" s="1"/>
  <c r="D930" i="10"/>
  <c r="AV930" i="10" s="1"/>
  <c r="AW930" i="10" s="1"/>
  <c r="AX930" i="10" s="1"/>
  <c r="D931" i="10"/>
  <c r="AV931" i="10" s="1"/>
  <c r="AW931" i="10" s="1"/>
  <c r="AX931" i="10" s="1"/>
  <c r="D932" i="10"/>
  <c r="AV932" i="10" s="1"/>
  <c r="AW932" i="10" s="1"/>
  <c r="AX932" i="10" s="1"/>
  <c r="D933" i="10"/>
  <c r="AV933" i="10" s="1"/>
  <c r="AW933" i="10" s="1"/>
  <c r="AX933" i="10" s="1"/>
  <c r="D934" i="10"/>
  <c r="AV934" i="10" s="1"/>
  <c r="AW934" i="10" s="1"/>
  <c r="AX934" i="10" s="1"/>
  <c r="D935" i="10"/>
  <c r="AV935" i="10" s="1"/>
  <c r="AW935" i="10" s="1"/>
  <c r="AX935" i="10" s="1"/>
  <c r="D936" i="10"/>
  <c r="AV936" i="10" s="1"/>
  <c r="AW936" i="10" s="1"/>
  <c r="AX936" i="10" s="1"/>
  <c r="D937" i="10"/>
  <c r="AV937" i="10" s="1"/>
  <c r="AW937" i="10" s="1"/>
  <c r="AX937" i="10" s="1"/>
  <c r="D938" i="10"/>
  <c r="AV938" i="10" s="1"/>
  <c r="AW938" i="10" s="1"/>
  <c r="AX938" i="10" s="1"/>
  <c r="D939" i="10"/>
  <c r="AV939" i="10" s="1"/>
  <c r="AW939" i="10" s="1"/>
  <c r="AX939" i="10" s="1"/>
  <c r="D940" i="10"/>
  <c r="AV940" i="10" s="1"/>
  <c r="AW940" i="10" s="1"/>
  <c r="AX940" i="10" s="1"/>
  <c r="D941" i="10"/>
  <c r="AV941" i="10" s="1"/>
  <c r="AW941" i="10" s="1"/>
  <c r="AX941" i="10" s="1"/>
  <c r="D942" i="10"/>
  <c r="AV942" i="10" s="1"/>
  <c r="AW942" i="10" s="1"/>
  <c r="AX942" i="10" s="1"/>
  <c r="D943" i="10"/>
  <c r="AV943" i="10" s="1"/>
  <c r="AW943" i="10" s="1"/>
  <c r="AX943" i="10" s="1"/>
  <c r="D944" i="10"/>
  <c r="AV944" i="10" s="1"/>
  <c r="AW944" i="10" s="1"/>
  <c r="AX944" i="10" s="1"/>
  <c r="D945" i="10"/>
  <c r="AV945" i="10" s="1"/>
  <c r="AW945" i="10" s="1"/>
  <c r="AX945" i="10" s="1"/>
  <c r="D946" i="10"/>
  <c r="AV946" i="10" s="1"/>
  <c r="AW946" i="10" s="1"/>
  <c r="AX946" i="10" s="1"/>
  <c r="D947" i="10"/>
  <c r="AV947" i="10" s="1"/>
  <c r="AW947" i="10" s="1"/>
  <c r="AX947" i="10" s="1"/>
  <c r="D948" i="10"/>
  <c r="AV948" i="10" s="1"/>
  <c r="AW948" i="10" s="1"/>
  <c r="AX948" i="10" s="1"/>
  <c r="D949" i="10"/>
  <c r="AV949" i="10" s="1"/>
  <c r="AW949" i="10" s="1"/>
  <c r="AX949" i="10" s="1"/>
  <c r="D950" i="10"/>
  <c r="AV950" i="10" s="1"/>
  <c r="AW950" i="10" s="1"/>
  <c r="AX950" i="10" s="1"/>
  <c r="D951" i="10"/>
  <c r="AV951" i="10" s="1"/>
  <c r="AW951" i="10" s="1"/>
  <c r="AX951" i="10" s="1"/>
  <c r="D952" i="10"/>
  <c r="AV952" i="10" s="1"/>
  <c r="AW952" i="10" s="1"/>
  <c r="AX952" i="10" s="1"/>
  <c r="D953" i="10"/>
  <c r="AV953" i="10" s="1"/>
  <c r="AW953" i="10" s="1"/>
  <c r="AX953" i="10" s="1"/>
  <c r="D954" i="10"/>
  <c r="AV954" i="10" s="1"/>
  <c r="AW954" i="10" s="1"/>
  <c r="AX954" i="10" s="1"/>
  <c r="D955" i="10"/>
  <c r="AV955" i="10" s="1"/>
  <c r="AW955" i="10" s="1"/>
  <c r="AX955" i="10" s="1"/>
  <c r="D956" i="10"/>
  <c r="AV956" i="10" s="1"/>
  <c r="AW956" i="10" s="1"/>
  <c r="AX956" i="10" s="1"/>
  <c r="D957" i="10"/>
  <c r="AV957" i="10" s="1"/>
  <c r="AW957" i="10" s="1"/>
  <c r="AX957" i="10" s="1"/>
  <c r="D958" i="10"/>
  <c r="AV958" i="10" s="1"/>
  <c r="AW958" i="10" s="1"/>
  <c r="AX958" i="10" s="1"/>
  <c r="D959" i="10"/>
  <c r="AV959" i="10" s="1"/>
  <c r="AW959" i="10" s="1"/>
  <c r="AX959" i="10" s="1"/>
  <c r="D960" i="10"/>
  <c r="AV960" i="10" s="1"/>
  <c r="AW960" i="10" s="1"/>
  <c r="AX960" i="10" s="1"/>
  <c r="D961" i="10"/>
  <c r="AV961" i="10" s="1"/>
  <c r="AW961" i="10" s="1"/>
  <c r="AX961" i="10" s="1"/>
  <c r="D962" i="10"/>
  <c r="AV962" i="10" s="1"/>
  <c r="AW962" i="10" s="1"/>
  <c r="AX962" i="10" s="1"/>
  <c r="D963" i="10"/>
  <c r="AV963" i="10" s="1"/>
  <c r="AW963" i="10" s="1"/>
  <c r="AX963" i="10" s="1"/>
  <c r="D964" i="10"/>
  <c r="AV964" i="10" s="1"/>
  <c r="AW964" i="10" s="1"/>
  <c r="AX964" i="10" s="1"/>
  <c r="D965" i="10"/>
  <c r="AV965" i="10" s="1"/>
  <c r="AW965" i="10" s="1"/>
  <c r="AX965" i="10" s="1"/>
  <c r="D966" i="10"/>
  <c r="AV966" i="10" s="1"/>
  <c r="AW966" i="10" s="1"/>
  <c r="AX966" i="10" s="1"/>
  <c r="D967" i="10"/>
  <c r="AV967" i="10" s="1"/>
  <c r="AW967" i="10" s="1"/>
  <c r="AX967" i="10" s="1"/>
  <c r="D968" i="10"/>
  <c r="AV968" i="10" s="1"/>
  <c r="AW968" i="10" s="1"/>
  <c r="AX968" i="10" s="1"/>
  <c r="D969" i="10"/>
  <c r="AV969" i="10" s="1"/>
  <c r="AW969" i="10" s="1"/>
  <c r="AX969" i="10" s="1"/>
  <c r="D970" i="10"/>
  <c r="AV970" i="10" s="1"/>
  <c r="AW970" i="10" s="1"/>
  <c r="AX970" i="10" s="1"/>
  <c r="D971" i="10"/>
  <c r="AV971" i="10" s="1"/>
  <c r="AW971" i="10" s="1"/>
  <c r="AX971" i="10" s="1"/>
  <c r="D972" i="10"/>
  <c r="AV972" i="10" s="1"/>
  <c r="AW972" i="10" s="1"/>
  <c r="AX972" i="10" s="1"/>
  <c r="D973" i="10"/>
  <c r="AV973" i="10" s="1"/>
  <c r="AW973" i="10" s="1"/>
  <c r="AX973" i="10" s="1"/>
  <c r="D974" i="10"/>
  <c r="AV974" i="10" s="1"/>
  <c r="AW974" i="10" s="1"/>
  <c r="AX974" i="10" s="1"/>
  <c r="D975" i="10"/>
  <c r="AV975" i="10" s="1"/>
  <c r="AW975" i="10" s="1"/>
  <c r="AX975" i="10" s="1"/>
  <c r="D976" i="10"/>
  <c r="AV976" i="10" s="1"/>
  <c r="AW976" i="10" s="1"/>
  <c r="AX976" i="10" s="1"/>
  <c r="D977" i="10"/>
  <c r="AV977" i="10" s="1"/>
  <c r="AW977" i="10" s="1"/>
  <c r="AX977" i="10" s="1"/>
  <c r="D978" i="10"/>
  <c r="AV978" i="10" s="1"/>
  <c r="AW978" i="10" s="1"/>
  <c r="AX978" i="10" s="1"/>
  <c r="D979" i="10"/>
  <c r="AV979" i="10" s="1"/>
  <c r="AW979" i="10" s="1"/>
  <c r="AX979" i="10" s="1"/>
  <c r="D980" i="10"/>
  <c r="AV980" i="10" s="1"/>
  <c r="AW980" i="10" s="1"/>
  <c r="AX980" i="10" s="1"/>
  <c r="D981" i="10"/>
  <c r="AV981" i="10" s="1"/>
  <c r="AW981" i="10" s="1"/>
  <c r="AX981" i="10" s="1"/>
  <c r="D982" i="10"/>
  <c r="AV982" i="10" s="1"/>
  <c r="AW982" i="10" s="1"/>
  <c r="AX982" i="10" s="1"/>
  <c r="D983" i="10"/>
  <c r="AV983" i="10" s="1"/>
  <c r="AW983" i="10" s="1"/>
  <c r="AX983" i="10" s="1"/>
  <c r="D984" i="10"/>
  <c r="AV984" i="10" s="1"/>
  <c r="AW984" i="10" s="1"/>
  <c r="AX984" i="10" s="1"/>
  <c r="D985" i="10"/>
  <c r="AV985" i="10" s="1"/>
  <c r="AW985" i="10" s="1"/>
  <c r="AX985" i="10" s="1"/>
  <c r="D986" i="10"/>
  <c r="AV986" i="10" s="1"/>
  <c r="AW986" i="10" s="1"/>
  <c r="AX986" i="10" s="1"/>
  <c r="D987" i="10"/>
  <c r="AV987" i="10" s="1"/>
  <c r="AW987" i="10" s="1"/>
  <c r="AX987" i="10" s="1"/>
  <c r="D988" i="10"/>
  <c r="AV988" i="10" s="1"/>
  <c r="AW988" i="10" s="1"/>
  <c r="AX988" i="10" s="1"/>
  <c r="D989" i="10"/>
  <c r="AV989" i="10" s="1"/>
  <c r="AW989" i="10" s="1"/>
  <c r="AX989" i="10" s="1"/>
  <c r="D990" i="10"/>
  <c r="AV990" i="10" s="1"/>
  <c r="AW990" i="10" s="1"/>
  <c r="AX990" i="10" s="1"/>
  <c r="D991" i="10"/>
  <c r="AV991" i="10" s="1"/>
  <c r="AW991" i="10" s="1"/>
  <c r="AX991" i="10" s="1"/>
  <c r="D992" i="10"/>
  <c r="AV992" i="10" s="1"/>
  <c r="AW992" i="10" s="1"/>
  <c r="AX992" i="10" s="1"/>
  <c r="D993" i="10"/>
  <c r="AV993" i="10" s="1"/>
  <c r="AW993" i="10" s="1"/>
  <c r="AX993" i="10" s="1"/>
  <c r="D994" i="10"/>
  <c r="AV994" i="10" s="1"/>
  <c r="AW994" i="10" s="1"/>
  <c r="AX994" i="10" s="1"/>
  <c r="D995" i="10"/>
  <c r="AV995" i="10" s="1"/>
  <c r="AW995" i="10" s="1"/>
  <c r="AX995" i="10" s="1"/>
  <c r="D996" i="10"/>
  <c r="AV996" i="10" s="1"/>
  <c r="AW996" i="10" s="1"/>
  <c r="AX996" i="10" s="1"/>
  <c r="D997" i="10"/>
  <c r="AV997" i="10" s="1"/>
  <c r="AW997" i="10" s="1"/>
  <c r="AX997" i="10" s="1"/>
  <c r="D998" i="10"/>
  <c r="AV998" i="10" s="1"/>
  <c r="AW998" i="10" s="1"/>
  <c r="AX998" i="10" s="1"/>
  <c r="D999" i="10"/>
  <c r="AV999" i="10" s="1"/>
  <c r="AW999" i="10" s="1"/>
  <c r="AX999" i="10" s="1"/>
  <c r="D1000" i="10"/>
  <c r="AV1000" i="10" s="1"/>
  <c r="AW1000" i="10" s="1"/>
  <c r="AX1000" i="10" s="1"/>
  <c r="D1001" i="10"/>
  <c r="AV1001" i="10" s="1"/>
  <c r="AW1001" i="10" s="1"/>
  <c r="AX1001" i="10" s="1"/>
  <c r="D1002" i="10"/>
  <c r="AV1002" i="10" s="1"/>
  <c r="AW1002" i="10" s="1"/>
  <c r="D883" i="10"/>
  <c r="AV883" i="10" s="1"/>
  <c r="AW883" i="10" s="1"/>
  <c r="D744" i="10"/>
  <c r="AG744" i="10" s="1"/>
  <c r="AH744" i="10" s="1"/>
  <c r="AI744" i="10" s="1"/>
  <c r="D745" i="10"/>
  <c r="AG745" i="10" s="1"/>
  <c r="AH745" i="10" s="1"/>
  <c r="AI745" i="10" s="1"/>
  <c r="D746" i="10"/>
  <c r="AG746" i="10" s="1"/>
  <c r="AH746" i="10" s="1"/>
  <c r="AI746" i="10" s="1"/>
  <c r="D747" i="10"/>
  <c r="AG747" i="10" s="1"/>
  <c r="AH747" i="10" s="1"/>
  <c r="AI747" i="10" s="1"/>
  <c r="D748" i="10"/>
  <c r="AG748" i="10" s="1"/>
  <c r="AH748" i="10" s="1"/>
  <c r="AI748" i="10" s="1"/>
  <c r="D749" i="10"/>
  <c r="AG749" i="10" s="1"/>
  <c r="AH749" i="10" s="1"/>
  <c r="AI749" i="10" s="1"/>
  <c r="D750" i="10"/>
  <c r="AG750" i="10" s="1"/>
  <c r="AH750" i="10" s="1"/>
  <c r="AI750" i="10" s="1"/>
  <c r="D751" i="10"/>
  <c r="AG751" i="10" s="1"/>
  <c r="AH751" i="10" s="1"/>
  <c r="AI751" i="10" s="1"/>
  <c r="D752" i="10"/>
  <c r="AG752" i="10" s="1"/>
  <c r="AH752" i="10" s="1"/>
  <c r="AI752" i="10" s="1"/>
  <c r="D753" i="10"/>
  <c r="AG753" i="10" s="1"/>
  <c r="AH753" i="10" s="1"/>
  <c r="AI753" i="10" s="1"/>
  <c r="D754" i="10"/>
  <c r="AG754" i="10" s="1"/>
  <c r="AH754" i="10" s="1"/>
  <c r="AI754" i="10" s="1"/>
  <c r="D755" i="10"/>
  <c r="AG755" i="10" s="1"/>
  <c r="AH755" i="10" s="1"/>
  <c r="AI755" i="10" s="1"/>
  <c r="D756" i="10"/>
  <c r="AG756" i="10" s="1"/>
  <c r="AH756" i="10" s="1"/>
  <c r="AI756" i="10" s="1"/>
  <c r="D757" i="10"/>
  <c r="AG757" i="10" s="1"/>
  <c r="AH757" i="10" s="1"/>
  <c r="AI757" i="10" s="1"/>
  <c r="D758" i="10"/>
  <c r="AG758" i="10" s="1"/>
  <c r="AH758" i="10" s="1"/>
  <c r="AI758" i="10" s="1"/>
  <c r="D759" i="10"/>
  <c r="AG759" i="10" s="1"/>
  <c r="AH759" i="10" s="1"/>
  <c r="AI759" i="10" s="1"/>
  <c r="D760" i="10"/>
  <c r="AG760" i="10" s="1"/>
  <c r="AH760" i="10" s="1"/>
  <c r="AI760" i="10" s="1"/>
  <c r="D761" i="10"/>
  <c r="AG761" i="10" s="1"/>
  <c r="AH761" i="10" s="1"/>
  <c r="AI761" i="10" s="1"/>
  <c r="D762" i="10"/>
  <c r="AG762" i="10" s="1"/>
  <c r="AH762" i="10" s="1"/>
  <c r="AI762" i="10" s="1"/>
  <c r="D763" i="10"/>
  <c r="AG763" i="10" s="1"/>
  <c r="AH763" i="10" s="1"/>
  <c r="AI763" i="10" s="1"/>
  <c r="D764" i="10"/>
  <c r="AG764" i="10" s="1"/>
  <c r="AH764" i="10" s="1"/>
  <c r="AI764" i="10" s="1"/>
  <c r="D765" i="10"/>
  <c r="AG765" i="10" s="1"/>
  <c r="AH765" i="10" s="1"/>
  <c r="AI765" i="10" s="1"/>
  <c r="D766" i="10"/>
  <c r="AG766" i="10" s="1"/>
  <c r="AH766" i="10" s="1"/>
  <c r="AI766" i="10" s="1"/>
  <c r="D767" i="10"/>
  <c r="AG767" i="10" s="1"/>
  <c r="AH767" i="10" s="1"/>
  <c r="AI767" i="10" s="1"/>
  <c r="D768" i="10"/>
  <c r="AG768" i="10" s="1"/>
  <c r="AH768" i="10" s="1"/>
  <c r="AI768" i="10" s="1"/>
  <c r="D769" i="10"/>
  <c r="AG769" i="10" s="1"/>
  <c r="AH769" i="10" s="1"/>
  <c r="AI769" i="10" s="1"/>
  <c r="D770" i="10"/>
  <c r="AG770" i="10" s="1"/>
  <c r="AH770" i="10" s="1"/>
  <c r="AI770" i="10" s="1"/>
  <c r="D771" i="10"/>
  <c r="AG771" i="10" s="1"/>
  <c r="AH771" i="10" s="1"/>
  <c r="AI771" i="10" s="1"/>
  <c r="D772" i="10"/>
  <c r="AG772" i="10" s="1"/>
  <c r="AH772" i="10" s="1"/>
  <c r="AI772" i="10" s="1"/>
  <c r="D773" i="10"/>
  <c r="AG773" i="10" s="1"/>
  <c r="AH773" i="10" s="1"/>
  <c r="AI773" i="10" s="1"/>
  <c r="D774" i="10"/>
  <c r="AG774" i="10" s="1"/>
  <c r="AH774" i="10" s="1"/>
  <c r="AI774" i="10" s="1"/>
  <c r="D775" i="10"/>
  <c r="AG775" i="10" s="1"/>
  <c r="AH775" i="10" s="1"/>
  <c r="AI775" i="10" s="1"/>
  <c r="D776" i="10"/>
  <c r="AG776" i="10" s="1"/>
  <c r="AH776" i="10" s="1"/>
  <c r="AI776" i="10" s="1"/>
  <c r="D777" i="10"/>
  <c r="AG777" i="10" s="1"/>
  <c r="AH777" i="10" s="1"/>
  <c r="AI777" i="10" s="1"/>
  <c r="D778" i="10"/>
  <c r="AG778" i="10" s="1"/>
  <c r="AH778" i="10" s="1"/>
  <c r="AI778" i="10" s="1"/>
  <c r="D779" i="10"/>
  <c r="AG779" i="10" s="1"/>
  <c r="AH779" i="10" s="1"/>
  <c r="AI779" i="10" s="1"/>
  <c r="D780" i="10"/>
  <c r="AG780" i="10" s="1"/>
  <c r="AH780" i="10" s="1"/>
  <c r="AI780" i="10" s="1"/>
  <c r="D781" i="10"/>
  <c r="AG781" i="10" s="1"/>
  <c r="AH781" i="10" s="1"/>
  <c r="AI781" i="10" s="1"/>
  <c r="D782" i="10"/>
  <c r="AG782" i="10" s="1"/>
  <c r="AH782" i="10" s="1"/>
  <c r="AI782" i="10" s="1"/>
  <c r="D783" i="10"/>
  <c r="AG783" i="10" s="1"/>
  <c r="AH783" i="10" s="1"/>
  <c r="AI783" i="10" s="1"/>
  <c r="D784" i="10"/>
  <c r="AG784" i="10" s="1"/>
  <c r="AH784" i="10" s="1"/>
  <c r="AI784" i="10" s="1"/>
  <c r="D785" i="10"/>
  <c r="AG785" i="10" s="1"/>
  <c r="AH785" i="10" s="1"/>
  <c r="AI785" i="10" s="1"/>
  <c r="D786" i="10"/>
  <c r="AG786" i="10" s="1"/>
  <c r="AH786" i="10" s="1"/>
  <c r="AI786" i="10" s="1"/>
  <c r="D787" i="10"/>
  <c r="AG787" i="10" s="1"/>
  <c r="AH787" i="10" s="1"/>
  <c r="AI787" i="10" s="1"/>
  <c r="D788" i="10"/>
  <c r="AG788" i="10" s="1"/>
  <c r="AH788" i="10" s="1"/>
  <c r="AI788" i="10" s="1"/>
  <c r="D789" i="10"/>
  <c r="AG789" i="10" s="1"/>
  <c r="AH789" i="10" s="1"/>
  <c r="AI789" i="10" s="1"/>
  <c r="D790" i="10"/>
  <c r="AG790" i="10" s="1"/>
  <c r="AH790" i="10" s="1"/>
  <c r="AI790" i="10" s="1"/>
  <c r="D791" i="10"/>
  <c r="AG791" i="10" s="1"/>
  <c r="AH791" i="10" s="1"/>
  <c r="AI791" i="10" s="1"/>
  <c r="D792" i="10"/>
  <c r="AG792" i="10" s="1"/>
  <c r="AH792" i="10" s="1"/>
  <c r="AI792" i="10" s="1"/>
  <c r="D793" i="10"/>
  <c r="AG793" i="10" s="1"/>
  <c r="AH793" i="10" s="1"/>
  <c r="AI793" i="10" s="1"/>
  <c r="D794" i="10"/>
  <c r="AG794" i="10" s="1"/>
  <c r="AH794" i="10" s="1"/>
  <c r="AI794" i="10" s="1"/>
  <c r="D795" i="10"/>
  <c r="AG795" i="10" s="1"/>
  <c r="AH795" i="10" s="1"/>
  <c r="AI795" i="10" s="1"/>
  <c r="D796" i="10"/>
  <c r="AG796" i="10" s="1"/>
  <c r="AH796" i="10" s="1"/>
  <c r="AI796" i="10" s="1"/>
  <c r="D797" i="10"/>
  <c r="AG797" i="10" s="1"/>
  <c r="AH797" i="10" s="1"/>
  <c r="AI797" i="10" s="1"/>
  <c r="D798" i="10"/>
  <c r="AG798" i="10" s="1"/>
  <c r="AH798" i="10" s="1"/>
  <c r="AI798" i="10" s="1"/>
  <c r="D799" i="10"/>
  <c r="AG799" i="10" s="1"/>
  <c r="AH799" i="10" s="1"/>
  <c r="AI799" i="10" s="1"/>
  <c r="D800" i="10"/>
  <c r="AG800" i="10" s="1"/>
  <c r="AH800" i="10" s="1"/>
  <c r="AI800" i="10" s="1"/>
  <c r="D801" i="10"/>
  <c r="AG801" i="10" s="1"/>
  <c r="AH801" i="10" s="1"/>
  <c r="AI801" i="10" s="1"/>
  <c r="D802" i="10"/>
  <c r="AG802" i="10" s="1"/>
  <c r="AH802" i="10" s="1"/>
  <c r="AI802" i="10" s="1"/>
  <c r="D803" i="10"/>
  <c r="AG803" i="10" s="1"/>
  <c r="AH803" i="10" s="1"/>
  <c r="AI803" i="10" s="1"/>
  <c r="D804" i="10"/>
  <c r="AG804" i="10" s="1"/>
  <c r="AH804" i="10" s="1"/>
  <c r="AI804" i="10" s="1"/>
  <c r="D805" i="10"/>
  <c r="AG805" i="10" s="1"/>
  <c r="AH805" i="10" s="1"/>
  <c r="AI805" i="10" s="1"/>
  <c r="D806" i="10"/>
  <c r="AG806" i="10" s="1"/>
  <c r="AH806" i="10" s="1"/>
  <c r="AI806" i="10" s="1"/>
  <c r="D807" i="10"/>
  <c r="AG807" i="10" s="1"/>
  <c r="AH807" i="10" s="1"/>
  <c r="AI807" i="10" s="1"/>
  <c r="D808" i="10"/>
  <c r="AG808" i="10" s="1"/>
  <c r="AH808" i="10" s="1"/>
  <c r="AI808" i="10" s="1"/>
  <c r="D809" i="10"/>
  <c r="AG809" i="10" s="1"/>
  <c r="AH809" i="10" s="1"/>
  <c r="AI809" i="10" s="1"/>
  <c r="D810" i="10"/>
  <c r="AG810" i="10" s="1"/>
  <c r="AH810" i="10" s="1"/>
  <c r="AI810" i="10" s="1"/>
  <c r="D811" i="10"/>
  <c r="AG811" i="10" s="1"/>
  <c r="AH811" i="10" s="1"/>
  <c r="AI811" i="10" s="1"/>
  <c r="D812" i="10"/>
  <c r="AG812" i="10" s="1"/>
  <c r="AH812" i="10" s="1"/>
  <c r="AI812" i="10" s="1"/>
  <c r="D813" i="10"/>
  <c r="AG813" i="10" s="1"/>
  <c r="AH813" i="10" s="1"/>
  <c r="AI813" i="10" s="1"/>
  <c r="D814" i="10"/>
  <c r="AG814" i="10" s="1"/>
  <c r="AH814" i="10" s="1"/>
  <c r="AI814" i="10" s="1"/>
  <c r="D815" i="10"/>
  <c r="AG815" i="10" s="1"/>
  <c r="AH815" i="10" s="1"/>
  <c r="AI815" i="10" s="1"/>
  <c r="D816" i="10"/>
  <c r="AG816" i="10" s="1"/>
  <c r="AH816" i="10" s="1"/>
  <c r="AI816" i="10" s="1"/>
  <c r="D817" i="10"/>
  <c r="AG817" i="10" s="1"/>
  <c r="AH817" i="10" s="1"/>
  <c r="AI817" i="10" s="1"/>
  <c r="D818" i="10"/>
  <c r="AG818" i="10" s="1"/>
  <c r="AH818" i="10" s="1"/>
  <c r="AI818" i="10" s="1"/>
  <c r="D819" i="10"/>
  <c r="AG819" i="10" s="1"/>
  <c r="AH819" i="10" s="1"/>
  <c r="AI819" i="10" s="1"/>
  <c r="D820" i="10"/>
  <c r="AG820" i="10" s="1"/>
  <c r="AH820" i="10" s="1"/>
  <c r="AI820" i="10" s="1"/>
  <c r="D821" i="10"/>
  <c r="AG821" i="10" s="1"/>
  <c r="AH821" i="10" s="1"/>
  <c r="AI821" i="10" s="1"/>
  <c r="D822" i="10"/>
  <c r="AG822" i="10" s="1"/>
  <c r="AH822" i="10" s="1"/>
  <c r="AI822" i="10" s="1"/>
  <c r="D823" i="10"/>
  <c r="AG823" i="10" s="1"/>
  <c r="AH823" i="10" s="1"/>
  <c r="AI823" i="10" s="1"/>
  <c r="D824" i="10"/>
  <c r="AG824" i="10" s="1"/>
  <c r="AH824" i="10" s="1"/>
  <c r="AI824" i="10" s="1"/>
  <c r="D825" i="10"/>
  <c r="AG825" i="10" s="1"/>
  <c r="AH825" i="10" s="1"/>
  <c r="AI825" i="10" s="1"/>
  <c r="D826" i="10"/>
  <c r="AG826" i="10" s="1"/>
  <c r="AH826" i="10" s="1"/>
  <c r="AI826" i="10" s="1"/>
  <c r="D827" i="10"/>
  <c r="AG827" i="10" s="1"/>
  <c r="AH827" i="10" s="1"/>
  <c r="AI827" i="10" s="1"/>
  <c r="D828" i="10"/>
  <c r="AG828" i="10" s="1"/>
  <c r="AH828" i="10" s="1"/>
  <c r="AI828" i="10" s="1"/>
  <c r="D829" i="10"/>
  <c r="AG829" i="10" s="1"/>
  <c r="AH829" i="10" s="1"/>
  <c r="AI829" i="10" s="1"/>
  <c r="D830" i="10"/>
  <c r="AG830" i="10" s="1"/>
  <c r="AH830" i="10" s="1"/>
  <c r="AI830" i="10" s="1"/>
  <c r="D831" i="10"/>
  <c r="AG831" i="10" s="1"/>
  <c r="AH831" i="10" s="1"/>
  <c r="AI831" i="10" s="1"/>
  <c r="D832" i="10"/>
  <c r="AG832" i="10" s="1"/>
  <c r="AH832" i="10" s="1"/>
  <c r="AI832" i="10" s="1"/>
  <c r="D833" i="10"/>
  <c r="AG833" i="10" s="1"/>
  <c r="AH833" i="10" s="1"/>
  <c r="AI833" i="10" s="1"/>
  <c r="D834" i="10"/>
  <c r="AG834" i="10" s="1"/>
  <c r="AH834" i="10" s="1"/>
  <c r="AI834" i="10" s="1"/>
  <c r="D835" i="10"/>
  <c r="AG835" i="10" s="1"/>
  <c r="AH835" i="10" s="1"/>
  <c r="AI835" i="10" s="1"/>
  <c r="D836" i="10"/>
  <c r="AG836" i="10" s="1"/>
  <c r="AH836" i="10" s="1"/>
  <c r="AI836" i="10" s="1"/>
  <c r="D837" i="10"/>
  <c r="AG837" i="10" s="1"/>
  <c r="AH837" i="10" s="1"/>
  <c r="AI837" i="10" s="1"/>
  <c r="D838" i="10"/>
  <c r="AG838" i="10" s="1"/>
  <c r="AH838" i="10" s="1"/>
  <c r="AI838" i="10" s="1"/>
  <c r="D839" i="10"/>
  <c r="AG839" i="10" s="1"/>
  <c r="AH839" i="10" s="1"/>
  <c r="AI839" i="10" s="1"/>
  <c r="D840" i="10"/>
  <c r="AG840" i="10" s="1"/>
  <c r="AH840" i="10" s="1"/>
  <c r="AI840" i="10" s="1"/>
  <c r="D841" i="10"/>
  <c r="AG841" i="10" s="1"/>
  <c r="AH841" i="10" s="1"/>
  <c r="AI841" i="10" s="1"/>
  <c r="D842" i="10"/>
  <c r="AG842" i="10" s="1"/>
  <c r="AH842" i="10" s="1"/>
  <c r="AI842" i="10" s="1"/>
  <c r="D843" i="10"/>
  <c r="AG843" i="10" s="1"/>
  <c r="AH843" i="10" s="1"/>
  <c r="AI843" i="10" s="1"/>
  <c r="D844" i="10"/>
  <c r="AG844" i="10" s="1"/>
  <c r="AH844" i="10" s="1"/>
  <c r="AI844" i="10" s="1"/>
  <c r="D845" i="10"/>
  <c r="AG845" i="10" s="1"/>
  <c r="AH845" i="10" s="1"/>
  <c r="AI845" i="10" s="1"/>
  <c r="D846" i="10"/>
  <c r="AG846" i="10" s="1"/>
  <c r="AH846" i="10" s="1"/>
  <c r="AI846" i="10" s="1"/>
  <c r="D847" i="10"/>
  <c r="AG847" i="10" s="1"/>
  <c r="AH847" i="10" s="1"/>
  <c r="AI847" i="10" s="1"/>
  <c r="D848" i="10"/>
  <c r="AG848" i="10" s="1"/>
  <c r="AH848" i="10" s="1"/>
  <c r="AI848" i="10" s="1"/>
  <c r="D849" i="10"/>
  <c r="AG849" i="10" s="1"/>
  <c r="AH849" i="10" s="1"/>
  <c r="AI849" i="10" s="1"/>
  <c r="D850" i="10"/>
  <c r="AG850" i="10" s="1"/>
  <c r="AH850" i="10" s="1"/>
  <c r="AI850" i="10" s="1"/>
  <c r="D851" i="10"/>
  <c r="AG851" i="10" s="1"/>
  <c r="AH851" i="10" s="1"/>
  <c r="AI851" i="10" s="1"/>
  <c r="D852" i="10"/>
  <c r="AG852" i="10" s="1"/>
  <c r="AH852" i="10" s="1"/>
  <c r="AI852" i="10" s="1"/>
  <c r="D853" i="10"/>
  <c r="AG853" i="10" s="1"/>
  <c r="AH853" i="10" s="1"/>
  <c r="AI853" i="10" s="1"/>
  <c r="D854" i="10"/>
  <c r="AG854" i="10" s="1"/>
  <c r="AH854" i="10" s="1"/>
  <c r="AI854" i="10" s="1"/>
  <c r="D855" i="10"/>
  <c r="AG855" i="10" s="1"/>
  <c r="AH855" i="10" s="1"/>
  <c r="AI855" i="10" s="1"/>
  <c r="D856" i="10"/>
  <c r="AG856" i="10" s="1"/>
  <c r="AH856" i="10" s="1"/>
  <c r="AI856" i="10" s="1"/>
  <c r="D857" i="10"/>
  <c r="AG857" i="10" s="1"/>
  <c r="AH857" i="10" s="1"/>
  <c r="AI857" i="10" s="1"/>
  <c r="D858" i="10"/>
  <c r="AG858" i="10" s="1"/>
  <c r="AH858" i="10" s="1"/>
  <c r="AI858" i="10" s="1"/>
  <c r="D859" i="10"/>
  <c r="AG859" i="10" s="1"/>
  <c r="AH859" i="10" s="1"/>
  <c r="AI859" i="10" s="1"/>
  <c r="D860" i="10"/>
  <c r="AG860" i="10" s="1"/>
  <c r="AH860" i="10" s="1"/>
  <c r="AI860" i="10" s="1"/>
  <c r="D861" i="10"/>
  <c r="AG861" i="10" s="1"/>
  <c r="AH861" i="10" s="1"/>
  <c r="AI861" i="10" s="1"/>
  <c r="D862" i="10"/>
  <c r="AG862" i="10" s="1"/>
  <c r="AH862" i="10" s="1"/>
  <c r="D743" i="10"/>
  <c r="AG743" i="10" s="1"/>
  <c r="AH743" i="10" s="1"/>
  <c r="D608" i="10"/>
  <c r="AP608" i="10" s="1"/>
  <c r="AQ608" i="10" s="1"/>
  <c r="AR608" i="10" s="1"/>
  <c r="D609" i="10"/>
  <c r="AP609" i="10" s="1"/>
  <c r="AQ609" i="10" s="1"/>
  <c r="AR609" i="10" s="1"/>
  <c r="D610" i="10"/>
  <c r="AP610" i="10" s="1"/>
  <c r="AQ610" i="10" s="1"/>
  <c r="AR610" i="10" s="1"/>
  <c r="D611" i="10"/>
  <c r="AP611" i="10" s="1"/>
  <c r="AQ611" i="10" s="1"/>
  <c r="AR611" i="10" s="1"/>
  <c r="D612" i="10"/>
  <c r="AP612" i="10" s="1"/>
  <c r="AQ612" i="10" s="1"/>
  <c r="AR612" i="10" s="1"/>
  <c r="D613" i="10"/>
  <c r="AP613" i="10" s="1"/>
  <c r="AQ613" i="10" s="1"/>
  <c r="AR613" i="10" s="1"/>
  <c r="D614" i="10"/>
  <c r="AP614" i="10" s="1"/>
  <c r="AQ614" i="10" s="1"/>
  <c r="AR614" i="10" s="1"/>
  <c r="D615" i="10"/>
  <c r="AP615" i="10" s="1"/>
  <c r="AQ615" i="10" s="1"/>
  <c r="AR615" i="10" s="1"/>
  <c r="D616" i="10"/>
  <c r="AP616" i="10" s="1"/>
  <c r="AQ616" i="10" s="1"/>
  <c r="AR616" i="10" s="1"/>
  <c r="D617" i="10"/>
  <c r="AP617" i="10" s="1"/>
  <c r="AQ617" i="10" s="1"/>
  <c r="AR617" i="10" s="1"/>
  <c r="D618" i="10"/>
  <c r="AP618" i="10" s="1"/>
  <c r="AQ618" i="10" s="1"/>
  <c r="AR618" i="10" s="1"/>
  <c r="D619" i="10"/>
  <c r="AP619" i="10" s="1"/>
  <c r="AQ619" i="10" s="1"/>
  <c r="AR619" i="10" s="1"/>
  <c r="D620" i="10"/>
  <c r="AP620" i="10" s="1"/>
  <c r="AQ620" i="10" s="1"/>
  <c r="AR620" i="10" s="1"/>
  <c r="D621" i="10"/>
  <c r="AP621" i="10" s="1"/>
  <c r="AQ621" i="10" s="1"/>
  <c r="AR621" i="10" s="1"/>
  <c r="D622" i="10"/>
  <c r="AP622" i="10" s="1"/>
  <c r="AQ622" i="10" s="1"/>
  <c r="AR622" i="10" s="1"/>
  <c r="D623" i="10"/>
  <c r="AP623" i="10" s="1"/>
  <c r="AQ623" i="10" s="1"/>
  <c r="AR623" i="10" s="1"/>
  <c r="D624" i="10"/>
  <c r="AP624" i="10" s="1"/>
  <c r="AQ624" i="10" s="1"/>
  <c r="AR624" i="10" s="1"/>
  <c r="D625" i="10"/>
  <c r="AP625" i="10" s="1"/>
  <c r="AQ625" i="10" s="1"/>
  <c r="AR625" i="10" s="1"/>
  <c r="D626" i="10"/>
  <c r="AP626" i="10" s="1"/>
  <c r="AQ626" i="10" s="1"/>
  <c r="AR626" i="10" s="1"/>
  <c r="D627" i="10"/>
  <c r="AP627" i="10" s="1"/>
  <c r="AQ627" i="10" s="1"/>
  <c r="AR627" i="10" s="1"/>
  <c r="D628" i="10"/>
  <c r="AP628" i="10" s="1"/>
  <c r="AQ628" i="10" s="1"/>
  <c r="AR628" i="10" s="1"/>
  <c r="D629" i="10"/>
  <c r="AP629" i="10" s="1"/>
  <c r="AQ629" i="10" s="1"/>
  <c r="AR629" i="10" s="1"/>
  <c r="D630" i="10"/>
  <c r="AP630" i="10" s="1"/>
  <c r="AQ630" i="10" s="1"/>
  <c r="AR630" i="10" s="1"/>
  <c r="D631" i="10"/>
  <c r="AP631" i="10" s="1"/>
  <c r="AQ631" i="10" s="1"/>
  <c r="AR631" i="10" s="1"/>
  <c r="D632" i="10"/>
  <c r="AP632" i="10" s="1"/>
  <c r="AQ632" i="10" s="1"/>
  <c r="AR632" i="10" s="1"/>
  <c r="D633" i="10"/>
  <c r="AP633" i="10" s="1"/>
  <c r="AQ633" i="10" s="1"/>
  <c r="AR633" i="10" s="1"/>
  <c r="D634" i="10"/>
  <c r="AP634" i="10" s="1"/>
  <c r="AQ634" i="10" s="1"/>
  <c r="AR634" i="10" s="1"/>
  <c r="D635" i="10"/>
  <c r="AP635" i="10" s="1"/>
  <c r="AQ635" i="10" s="1"/>
  <c r="AR635" i="10" s="1"/>
  <c r="D636" i="10"/>
  <c r="AP636" i="10" s="1"/>
  <c r="AQ636" i="10" s="1"/>
  <c r="AR636" i="10" s="1"/>
  <c r="D637" i="10"/>
  <c r="AP637" i="10" s="1"/>
  <c r="AQ637" i="10" s="1"/>
  <c r="AR637" i="10" s="1"/>
  <c r="D638" i="10"/>
  <c r="AP638" i="10" s="1"/>
  <c r="AQ638" i="10" s="1"/>
  <c r="AR638" i="10" s="1"/>
  <c r="D639" i="10"/>
  <c r="AP639" i="10" s="1"/>
  <c r="AQ639" i="10" s="1"/>
  <c r="AR639" i="10" s="1"/>
  <c r="D640" i="10"/>
  <c r="AP640" i="10" s="1"/>
  <c r="AQ640" i="10" s="1"/>
  <c r="AR640" i="10" s="1"/>
  <c r="D641" i="10"/>
  <c r="AP641" i="10" s="1"/>
  <c r="AQ641" i="10" s="1"/>
  <c r="AR641" i="10" s="1"/>
  <c r="D642" i="10"/>
  <c r="AP642" i="10" s="1"/>
  <c r="AQ642" i="10" s="1"/>
  <c r="AR642" i="10" s="1"/>
  <c r="D643" i="10"/>
  <c r="AP643" i="10" s="1"/>
  <c r="AQ643" i="10" s="1"/>
  <c r="AR643" i="10" s="1"/>
  <c r="D644" i="10"/>
  <c r="AP644" i="10" s="1"/>
  <c r="AQ644" i="10" s="1"/>
  <c r="AR644" i="10" s="1"/>
  <c r="D645" i="10"/>
  <c r="AP645" i="10" s="1"/>
  <c r="AQ645" i="10" s="1"/>
  <c r="AR645" i="10" s="1"/>
  <c r="D646" i="10"/>
  <c r="AP646" i="10" s="1"/>
  <c r="AQ646" i="10" s="1"/>
  <c r="AR646" i="10" s="1"/>
  <c r="D647" i="10"/>
  <c r="AP647" i="10" s="1"/>
  <c r="AQ647" i="10" s="1"/>
  <c r="AR647" i="10" s="1"/>
  <c r="D648" i="10"/>
  <c r="AP648" i="10" s="1"/>
  <c r="AQ648" i="10" s="1"/>
  <c r="AR648" i="10" s="1"/>
  <c r="D649" i="10"/>
  <c r="AP649" i="10" s="1"/>
  <c r="AQ649" i="10" s="1"/>
  <c r="AR649" i="10" s="1"/>
  <c r="D650" i="10"/>
  <c r="AP650" i="10" s="1"/>
  <c r="AQ650" i="10" s="1"/>
  <c r="AR650" i="10" s="1"/>
  <c r="D651" i="10"/>
  <c r="AP651" i="10" s="1"/>
  <c r="AQ651" i="10" s="1"/>
  <c r="AR651" i="10" s="1"/>
  <c r="D652" i="10"/>
  <c r="AP652" i="10" s="1"/>
  <c r="AQ652" i="10" s="1"/>
  <c r="AR652" i="10" s="1"/>
  <c r="D653" i="10"/>
  <c r="AP653" i="10" s="1"/>
  <c r="AQ653" i="10" s="1"/>
  <c r="AR653" i="10" s="1"/>
  <c r="D654" i="10"/>
  <c r="AP654" i="10" s="1"/>
  <c r="AQ654" i="10" s="1"/>
  <c r="AR654" i="10" s="1"/>
  <c r="D655" i="10"/>
  <c r="AP655" i="10" s="1"/>
  <c r="AQ655" i="10" s="1"/>
  <c r="AR655" i="10" s="1"/>
  <c r="D656" i="10"/>
  <c r="AP656" i="10" s="1"/>
  <c r="AQ656" i="10" s="1"/>
  <c r="AR656" i="10" s="1"/>
  <c r="D657" i="10"/>
  <c r="AP657" i="10" s="1"/>
  <c r="AQ657" i="10" s="1"/>
  <c r="AR657" i="10" s="1"/>
  <c r="D658" i="10"/>
  <c r="AP658" i="10" s="1"/>
  <c r="AQ658" i="10" s="1"/>
  <c r="AR658" i="10" s="1"/>
  <c r="D659" i="10"/>
  <c r="AP659" i="10" s="1"/>
  <c r="AQ659" i="10" s="1"/>
  <c r="AR659" i="10" s="1"/>
  <c r="D660" i="10"/>
  <c r="AP660" i="10" s="1"/>
  <c r="AQ660" i="10" s="1"/>
  <c r="AR660" i="10" s="1"/>
  <c r="D661" i="10"/>
  <c r="AP661" i="10" s="1"/>
  <c r="AQ661" i="10" s="1"/>
  <c r="AR661" i="10" s="1"/>
  <c r="D662" i="10"/>
  <c r="AP662" i="10" s="1"/>
  <c r="AQ662" i="10" s="1"/>
  <c r="AR662" i="10" s="1"/>
  <c r="D663" i="10"/>
  <c r="AP663" i="10" s="1"/>
  <c r="AQ663" i="10" s="1"/>
  <c r="AR663" i="10" s="1"/>
  <c r="D664" i="10"/>
  <c r="AP664" i="10" s="1"/>
  <c r="AQ664" i="10" s="1"/>
  <c r="AR664" i="10" s="1"/>
  <c r="D665" i="10"/>
  <c r="AP665" i="10" s="1"/>
  <c r="AQ665" i="10" s="1"/>
  <c r="AR665" i="10" s="1"/>
  <c r="D666" i="10"/>
  <c r="AP666" i="10" s="1"/>
  <c r="AQ666" i="10" s="1"/>
  <c r="AR666" i="10" s="1"/>
  <c r="D667" i="10"/>
  <c r="AP667" i="10" s="1"/>
  <c r="AQ667" i="10" s="1"/>
  <c r="AR667" i="10" s="1"/>
  <c r="D668" i="10"/>
  <c r="AP668" i="10" s="1"/>
  <c r="AQ668" i="10" s="1"/>
  <c r="AR668" i="10" s="1"/>
  <c r="D669" i="10"/>
  <c r="AP669" i="10" s="1"/>
  <c r="AQ669" i="10" s="1"/>
  <c r="AR669" i="10" s="1"/>
  <c r="D670" i="10"/>
  <c r="AP670" i="10" s="1"/>
  <c r="AQ670" i="10" s="1"/>
  <c r="AR670" i="10" s="1"/>
  <c r="D671" i="10"/>
  <c r="AP671" i="10" s="1"/>
  <c r="AQ671" i="10" s="1"/>
  <c r="AR671" i="10" s="1"/>
  <c r="D672" i="10"/>
  <c r="AP672" i="10" s="1"/>
  <c r="AQ672" i="10" s="1"/>
  <c r="AR672" i="10" s="1"/>
  <c r="D673" i="10"/>
  <c r="AP673" i="10" s="1"/>
  <c r="AQ673" i="10" s="1"/>
  <c r="AR673" i="10" s="1"/>
  <c r="D674" i="10"/>
  <c r="AP674" i="10" s="1"/>
  <c r="AQ674" i="10" s="1"/>
  <c r="AR674" i="10" s="1"/>
  <c r="D675" i="10"/>
  <c r="AP675" i="10" s="1"/>
  <c r="AQ675" i="10" s="1"/>
  <c r="AR675" i="10" s="1"/>
  <c r="D676" i="10"/>
  <c r="AP676" i="10" s="1"/>
  <c r="AQ676" i="10" s="1"/>
  <c r="AR676" i="10" s="1"/>
  <c r="D677" i="10"/>
  <c r="AP677" i="10" s="1"/>
  <c r="AQ677" i="10" s="1"/>
  <c r="AR677" i="10" s="1"/>
  <c r="D678" i="10"/>
  <c r="AP678" i="10" s="1"/>
  <c r="AQ678" i="10" s="1"/>
  <c r="AR678" i="10" s="1"/>
  <c r="D679" i="10"/>
  <c r="AP679" i="10" s="1"/>
  <c r="AQ679" i="10" s="1"/>
  <c r="AR679" i="10" s="1"/>
  <c r="D680" i="10"/>
  <c r="AP680" i="10" s="1"/>
  <c r="AQ680" i="10" s="1"/>
  <c r="AR680" i="10" s="1"/>
  <c r="D681" i="10"/>
  <c r="AP681" i="10" s="1"/>
  <c r="AQ681" i="10" s="1"/>
  <c r="AR681" i="10" s="1"/>
  <c r="D682" i="10"/>
  <c r="AP682" i="10" s="1"/>
  <c r="AQ682" i="10" s="1"/>
  <c r="AR682" i="10" s="1"/>
  <c r="D683" i="10"/>
  <c r="AP683" i="10" s="1"/>
  <c r="AQ683" i="10" s="1"/>
  <c r="AR683" i="10" s="1"/>
  <c r="D684" i="10"/>
  <c r="AP684" i="10" s="1"/>
  <c r="AQ684" i="10" s="1"/>
  <c r="AR684" i="10" s="1"/>
  <c r="D685" i="10"/>
  <c r="AP685" i="10" s="1"/>
  <c r="AQ685" i="10" s="1"/>
  <c r="AR685" i="10" s="1"/>
  <c r="D686" i="10"/>
  <c r="AP686" i="10" s="1"/>
  <c r="AQ686" i="10" s="1"/>
  <c r="AR686" i="10" s="1"/>
  <c r="D687" i="10"/>
  <c r="AP687" i="10" s="1"/>
  <c r="AQ687" i="10" s="1"/>
  <c r="AR687" i="10" s="1"/>
  <c r="D688" i="10"/>
  <c r="AP688" i="10" s="1"/>
  <c r="AQ688" i="10" s="1"/>
  <c r="AR688" i="10" s="1"/>
  <c r="D689" i="10"/>
  <c r="AP689" i="10" s="1"/>
  <c r="AQ689" i="10" s="1"/>
  <c r="AR689" i="10" s="1"/>
  <c r="D690" i="10"/>
  <c r="AP690" i="10" s="1"/>
  <c r="AQ690" i="10" s="1"/>
  <c r="AR690" i="10" s="1"/>
  <c r="D691" i="10"/>
  <c r="AP691" i="10" s="1"/>
  <c r="AQ691" i="10" s="1"/>
  <c r="AR691" i="10" s="1"/>
  <c r="D692" i="10"/>
  <c r="AP692" i="10" s="1"/>
  <c r="AQ692" i="10" s="1"/>
  <c r="AR692" i="10" s="1"/>
  <c r="D693" i="10"/>
  <c r="AP693" i="10" s="1"/>
  <c r="AQ693" i="10" s="1"/>
  <c r="AR693" i="10" s="1"/>
  <c r="D694" i="10"/>
  <c r="AP694" i="10" s="1"/>
  <c r="AQ694" i="10" s="1"/>
  <c r="AR694" i="10" s="1"/>
  <c r="D695" i="10"/>
  <c r="AP695" i="10" s="1"/>
  <c r="AQ695" i="10" s="1"/>
  <c r="AR695" i="10" s="1"/>
  <c r="D696" i="10"/>
  <c r="AP696" i="10" s="1"/>
  <c r="AQ696" i="10" s="1"/>
  <c r="AR696" i="10" s="1"/>
  <c r="D697" i="10"/>
  <c r="AP697" i="10" s="1"/>
  <c r="AQ697" i="10" s="1"/>
  <c r="AR697" i="10" s="1"/>
  <c r="D698" i="10"/>
  <c r="AP698" i="10" s="1"/>
  <c r="AQ698" i="10" s="1"/>
  <c r="AR698" i="10" s="1"/>
  <c r="D699" i="10"/>
  <c r="AP699" i="10" s="1"/>
  <c r="AQ699" i="10" s="1"/>
  <c r="AR699" i="10" s="1"/>
  <c r="D700" i="10"/>
  <c r="AP700" i="10" s="1"/>
  <c r="AQ700" i="10" s="1"/>
  <c r="AR700" i="10" s="1"/>
  <c r="D701" i="10"/>
  <c r="AP701" i="10" s="1"/>
  <c r="AQ701" i="10" s="1"/>
  <c r="AR701" i="10" s="1"/>
  <c r="D702" i="10"/>
  <c r="AP702" i="10" s="1"/>
  <c r="AQ702" i="10" s="1"/>
  <c r="AR702" i="10" s="1"/>
  <c r="D703" i="10"/>
  <c r="AP703" i="10" s="1"/>
  <c r="AQ703" i="10" s="1"/>
  <c r="AR703" i="10" s="1"/>
  <c r="D704" i="10"/>
  <c r="AP704" i="10" s="1"/>
  <c r="AQ704" i="10" s="1"/>
  <c r="AR704" i="10" s="1"/>
  <c r="D705" i="10"/>
  <c r="AP705" i="10" s="1"/>
  <c r="AQ705" i="10" s="1"/>
  <c r="AR705" i="10" s="1"/>
  <c r="D706" i="10"/>
  <c r="AP706" i="10" s="1"/>
  <c r="AQ706" i="10" s="1"/>
  <c r="AR706" i="10" s="1"/>
  <c r="D707" i="10"/>
  <c r="AP707" i="10" s="1"/>
  <c r="AQ707" i="10" s="1"/>
  <c r="AR707" i="10" s="1"/>
  <c r="D708" i="10"/>
  <c r="AP708" i="10" s="1"/>
  <c r="AQ708" i="10" s="1"/>
  <c r="AR708" i="10" s="1"/>
  <c r="D709" i="10"/>
  <c r="AP709" i="10" s="1"/>
  <c r="AQ709" i="10" s="1"/>
  <c r="AR709" i="10" s="1"/>
  <c r="D710" i="10"/>
  <c r="AP710" i="10" s="1"/>
  <c r="AQ710" i="10" s="1"/>
  <c r="AR710" i="10" s="1"/>
  <c r="D711" i="10"/>
  <c r="AP711" i="10" s="1"/>
  <c r="AQ711" i="10" s="1"/>
  <c r="AR711" i="10" s="1"/>
  <c r="D712" i="10"/>
  <c r="AP712" i="10" s="1"/>
  <c r="AQ712" i="10" s="1"/>
  <c r="AR712" i="10" s="1"/>
  <c r="D713" i="10"/>
  <c r="AP713" i="10" s="1"/>
  <c r="AQ713" i="10" s="1"/>
  <c r="AR713" i="10" s="1"/>
  <c r="D714" i="10"/>
  <c r="AP714" i="10" s="1"/>
  <c r="AQ714" i="10" s="1"/>
  <c r="AR714" i="10" s="1"/>
  <c r="D715" i="10"/>
  <c r="AP715" i="10" s="1"/>
  <c r="AQ715" i="10" s="1"/>
  <c r="AR715" i="10" s="1"/>
  <c r="D716" i="10"/>
  <c r="AP716" i="10" s="1"/>
  <c r="AQ716" i="10" s="1"/>
  <c r="AR716" i="10" s="1"/>
  <c r="D717" i="10"/>
  <c r="AP717" i="10" s="1"/>
  <c r="AQ717" i="10" s="1"/>
  <c r="AR717" i="10" s="1"/>
  <c r="D718" i="10"/>
  <c r="AP718" i="10" s="1"/>
  <c r="AQ718" i="10" s="1"/>
  <c r="AR718" i="10" s="1"/>
  <c r="D719" i="10"/>
  <c r="AP719" i="10" s="1"/>
  <c r="AQ719" i="10" s="1"/>
  <c r="AR719" i="10" s="1"/>
  <c r="D720" i="10"/>
  <c r="AP720" i="10" s="1"/>
  <c r="AQ720" i="10" s="1"/>
  <c r="AR720" i="10" s="1"/>
  <c r="D721" i="10"/>
  <c r="AP721" i="10" s="1"/>
  <c r="AQ721" i="10" s="1"/>
  <c r="AR721" i="10" s="1"/>
  <c r="D722" i="10"/>
  <c r="AP722" i="10" s="1"/>
  <c r="AQ722" i="10" s="1"/>
  <c r="AR722" i="10" s="1"/>
  <c r="D723" i="10"/>
  <c r="AP723" i="10" s="1"/>
  <c r="AQ723" i="10" s="1"/>
  <c r="AR723" i="10" s="1"/>
  <c r="D724" i="10"/>
  <c r="AP724" i="10" s="1"/>
  <c r="AQ724" i="10" s="1"/>
  <c r="AR724" i="10" s="1"/>
  <c r="D725" i="10"/>
  <c r="AP725" i="10" s="1"/>
  <c r="AQ725" i="10" s="1"/>
  <c r="AR725" i="10" s="1"/>
  <c r="D726" i="10"/>
  <c r="AP726" i="10" s="1"/>
  <c r="AQ726" i="10" s="1"/>
  <c r="D607" i="10"/>
  <c r="AP607" i="10" s="1"/>
  <c r="AQ607" i="10" s="1"/>
  <c r="D469" i="10"/>
  <c r="AG469" i="10" s="1"/>
  <c r="AH469" i="10" s="1"/>
  <c r="AI469" i="10" s="1"/>
  <c r="D470" i="10"/>
  <c r="AG470" i="10" s="1"/>
  <c r="AH470" i="10" s="1"/>
  <c r="AI470" i="10" s="1"/>
  <c r="D471" i="10"/>
  <c r="AG471" i="10" s="1"/>
  <c r="AH471" i="10" s="1"/>
  <c r="AI471" i="10" s="1"/>
  <c r="D472" i="10"/>
  <c r="AG472" i="10" s="1"/>
  <c r="AH472" i="10" s="1"/>
  <c r="AI472" i="10" s="1"/>
  <c r="D473" i="10"/>
  <c r="AG473" i="10" s="1"/>
  <c r="AH473" i="10" s="1"/>
  <c r="AI473" i="10" s="1"/>
  <c r="D474" i="10"/>
  <c r="AG474" i="10" s="1"/>
  <c r="AH474" i="10" s="1"/>
  <c r="AI474" i="10" s="1"/>
  <c r="D475" i="10"/>
  <c r="AG475" i="10" s="1"/>
  <c r="AH475" i="10" s="1"/>
  <c r="AI475" i="10" s="1"/>
  <c r="D476" i="10"/>
  <c r="AG476" i="10" s="1"/>
  <c r="AH476" i="10" s="1"/>
  <c r="AI476" i="10" s="1"/>
  <c r="D477" i="10"/>
  <c r="AG477" i="10" s="1"/>
  <c r="AH477" i="10" s="1"/>
  <c r="AI477" i="10" s="1"/>
  <c r="D478" i="10"/>
  <c r="AG478" i="10" s="1"/>
  <c r="AH478" i="10" s="1"/>
  <c r="AI478" i="10" s="1"/>
  <c r="D479" i="10"/>
  <c r="AG479" i="10" s="1"/>
  <c r="AH479" i="10" s="1"/>
  <c r="AI479" i="10" s="1"/>
  <c r="D480" i="10"/>
  <c r="AG480" i="10" s="1"/>
  <c r="AH480" i="10" s="1"/>
  <c r="AI480" i="10" s="1"/>
  <c r="D481" i="10"/>
  <c r="AG481" i="10" s="1"/>
  <c r="AH481" i="10" s="1"/>
  <c r="AI481" i="10" s="1"/>
  <c r="D482" i="10"/>
  <c r="AG482" i="10" s="1"/>
  <c r="AH482" i="10" s="1"/>
  <c r="AI482" i="10" s="1"/>
  <c r="D483" i="10"/>
  <c r="AG483" i="10" s="1"/>
  <c r="AH483" i="10" s="1"/>
  <c r="AI483" i="10" s="1"/>
  <c r="D484" i="10"/>
  <c r="AG484" i="10" s="1"/>
  <c r="AH484" i="10" s="1"/>
  <c r="AI484" i="10" s="1"/>
  <c r="D485" i="10"/>
  <c r="AG485" i="10" s="1"/>
  <c r="AH485" i="10" s="1"/>
  <c r="AI485" i="10" s="1"/>
  <c r="D486" i="10"/>
  <c r="AG486" i="10" s="1"/>
  <c r="AH486" i="10" s="1"/>
  <c r="AI486" i="10" s="1"/>
  <c r="D487" i="10"/>
  <c r="AG487" i="10" s="1"/>
  <c r="AH487" i="10" s="1"/>
  <c r="AI487" i="10" s="1"/>
  <c r="D488" i="10"/>
  <c r="AG488" i="10" s="1"/>
  <c r="AH488" i="10" s="1"/>
  <c r="AI488" i="10" s="1"/>
  <c r="D489" i="10"/>
  <c r="AG489" i="10" s="1"/>
  <c r="AH489" i="10" s="1"/>
  <c r="AI489" i="10" s="1"/>
  <c r="D490" i="10"/>
  <c r="AG490" i="10" s="1"/>
  <c r="AH490" i="10" s="1"/>
  <c r="AI490" i="10" s="1"/>
  <c r="D491" i="10"/>
  <c r="AG491" i="10" s="1"/>
  <c r="AH491" i="10" s="1"/>
  <c r="AI491" i="10" s="1"/>
  <c r="D492" i="10"/>
  <c r="AG492" i="10" s="1"/>
  <c r="AH492" i="10" s="1"/>
  <c r="AI492" i="10" s="1"/>
  <c r="D493" i="10"/>
  <c r="AG493" i="10" s="1"/>
  <c r="AH493" i="10" s="1"/>
  <c r="AI493" i="10" s="1"/>
  <c r="D494" i="10"/>
  <c r="AG494" i="10" s="1"/>
  <c r="AH494" i="10" s="1"/>
  <c r="AI494" i="10" s="1"/>
  <c r="D495" i="10"/>
  <c r="AG495" i="10" s="1"/>
  <c r="AH495" i="10" s="1"/>
  <c r="AI495" i="10" s="1"/>
  <c r="D496" i="10"/>
  <c r="AG496" i="10" s="1"/>
  <c r="AH496" i="10" s="1"/>
  <c r="AI496" i="10" s="1"/>
  <c r="D497" i="10"/>
  <c r="AG497" i="10" s="1"/>
  <c r="AH497" i="10" s="1"/>
  <c r="AI497" i="10" s="1"/>
  <c r="D498" i="10"/>
  <c r="AG498" i="10" s="1"/>
  <c r="AH498" i="10" s="1"/>
  <c r="AI498" i="10" s="1"/>
  <c r="D499" i="10"/>
  <c r="AG499" i="10" s="1"/>
  <c r="AH499" i="10" s="1"/>
  <c r="AI499" i="10" s="1"/>
  <c r="D500" i="10"/>
  <c r="AG500" i="10" s="1"/>
  <c r="AH500" i="10" s="1"/>
  <c r="AI500" i="10" s="1"/>
  <c r="D501" i="10"/>
  <c r="AG501" i="10" s="1"/>
  <c r="AH501" i="10" s="1"/>
  <c r="AI501" i="10" s="1"/>
  <c r="D502" i="10"/>
  <c r="AG502" i="10" s="1"/>
  <c r="AH502" i="10" s="1"/>
  <c r="AI502" i="10" s="1"/>
  <c r="D503" i="10"/>
  <c r="AG503" i="10" s="1"/>
  <c r="AH503" i="10" s="1"/>
  <c r="AI503" i="10" s="1"/>
  <c r="D504" i="10"/>
  <c r="AG504" i="10" s="1"/>
  <c r="AH504" i="10" s="1"/>
  <c r="AI504" i="10" s="1"/>
  <c r="D505" i="10"/>
  <c r="AG505" i="10" s="1"/>
  <c r="AH505" i="10" s="1"/>
  <c r="AI505" i="10" s="1"/>
  <c r="D506" i="10"/>
  <c r="AG506" i="10" s="1"/>
  <c r="AH506" i="10" s="1"/>
  <c r="AI506" i="10" s="1"/>
  <c r="D507" i="10"/>
  <c r="AG507" i="10" s="1"/>
  <c r="AH507" i="10" s="1"/>
  <c r="AI507" i="10" s="1"/>
  <c r="D508" i="10"/>
  <c r="AG508" i="10" s="1"/>
  <c r="AH508" i="10" s="1"/>
  <c r="AI508" i="10" s="1"/>
  <c r="D509" i="10"/>
  <c r="AG509" i="10" s="1"/>
  <c r="AH509" i="10" s="1"/>
  <c r="AI509" i="10" s="1"/>
  <c r="D510" i="10"/>
  <c r="AG510" i="10" s="1"/>
  <c r="AH510" i="10" s="1"/>
  <c r="AI510" i="10" s="1"/>
  <c r="D511" i="10"/>
  <c r="AG511" i="10" s="1"/>
  <c r="AH511" i="10" s="1"/>
  <c r="AI511" i="10" s="1"/>
  <c r="D512" i="10"/>
  <c r="AG512" i="10" s="1"/>
  <c r="AH512" i="10" s="1"/>
  <c r="AI512" i="10" s="1"/>
  <c r="D513" i="10"/>
  <c r="AG513" i="10" s="1"/>
  <c r="AH513" i="10" s="1"/>
  <c r="AI513" i="10" s="1"/>
  <c r="D514" i="10"/>
  <c r="AG514" i="10" s="1"/>
  <c r="AH514" i="10" s="1"/>
  <c r="AI514" i="10" s="1"/>
  <c r="D515" i="10"/>
  <c r="AG515" i="10" s="1"/>
  <c r="AH515" i="10" s="1"/>
  <c r="AI515" i="10" s="1"/>
  <c r="D516" i="10"/>
  <c r="AG516" i="10" s="1"/>
  <c r="AH516" i="10" s="1"/>
  <c r="AI516" i="10" s="1"/>
  <c r="D517" i="10"/>
  <c r="AG517" i="10" s="1"/>
  <c r="AH517" i="10" s="1"/>
  <c r="AI517" i="10" s="1"/>
  <c r="D518" i="10"/>
  <c r="AG518" i="10" s="1"/>
  <c r="AH518" i="10" s="1"/>
  <c r="AI518" i="10" s="1"/>
  <c r="D519" i="10"/>
  <c r="AG519" i="10" s="1"/>
  <c r="AH519" i="10" s="1"/>
  <c r="AI519" i="10" s="1"/>
  <c r="D520" i="10"/>
  <c r="AG520" i="10" s="1"/>
  <c r="AH520" i="10" s="1"/>
  <c r="AI520" i="10" s="1"/>
  <c r="D521" i="10"/>
  <c r="AG521" i="10" s="1"/>
  <c r="AH521" i="10" s="1"/>
  <c r="AI521" i="10" s="1"/>
  <c r="D522" i="10"/>
  <c r="AG522" i="10" s="1"/>
  <c r="AH522" i="10" s="1"/>
  <c r="AI522" i="10" s="1"/>
  <c r="D523" i="10"/>
  <c r="AG523" i="10" s="1"/>
  <c r="AH523" i="10" s="1"/>
  <c r="AI523" i="10" s="1"/>
  <c r="D524" i="10"/>
  <c r="AG524" i="10" s="1"/>
  <c r="AH524" i="10" s="1"/>
  <c r="AI524" i="10" s="1"/>
  <c r="D525" i="10"/>
  <c r="AG525" i="10" s="1"/>
  <c r="AH525" i="10" s="1"/>
  <c r="AI525" i="10" s="1"/>
  <c r="D526" i="10"/>
  <c r="AG526" i="10" s="1"/>
  <c r="AH526" i="10" s="1"/>
  <c r="AI526" i="10" s="1"/>
  <c r="D527" i="10"/>
  <c r="AG527" i="10" s="1"/>
  <c r="AH527" i="10" s="1"/>
  <c r="AI527" i="10" s="1"/>
  <c r="D528" i="10"/>
  <c r="AG528" i="10" s="1"/>
  <c r="AH528" i="10" s="1"/>
  <c r="AI528" i="10" s="1"/>
  <c r="D529" i="10"/>
  <c r="AG529" i="10" s="1"/>
  <c r="AH529" i="10" s="1"/>
  <c r="AI529" i="10" s="1"/>
  <c r="D530" i="10"/>
  <c r="AG530" i="10" s="1"/>
  <c r="AH530" i="10" s="1"/>
  <c r="AI530" i="10" s="1"/>
  <c r="D531" i="10"/>
  <c r="AG531" i="10" s="1"/>
  <c r="AH531" i="10" s="1"/>
  <c r="AI531" i="10" s="1"/>
  <c r="D532" i="10"/>
  <c r="AG532" i="10" s="1"/>
  <c r="AH532" i="10" s="1"/>
  <c r="AI532" i="10" s="1"/>
  <c r="D533" i="10"/>
  <c r="AG533" i="10" s="1"/>
  <c r="AH533" i="10" s="1"/>
  <c r="AI533" i="10" s="1"/>
  <c r="D534" i="10"/>
  <c r="AG534" i="10" s="1"/>
  <c r="AH534" i="10" s="1"/>
  <c r="AI534" i="10" s="1"/>
  <c r="D535" i="10"/>
  <c r="AG535" i="10" s="1"/>
  <c r="AH535" i="10" s="1"/>
  <c r="AI535" i="10" s="1"/>
  <c r="D536" i="10"/>
  <c r="AG536" i="10" s="1"/>
  <c r="AH536" i="10" s="1"/>
  <c r="AI536" i="10" s="1"/>
  <c r="D537" i="10"/>
  <c r="AG537" i="10" s="1"/>
  <c r="AH537" i="10" s="1"/>
  <c r="AI537" i="10" s="1"/>
  <c r="D538" i="10"/>
  <c r="AG538" i="10" s="1"/>
  <c r="AH538" i="10" s="1"/>
  <c r="AI538" i="10" s="1"/>
  <c r="D539" i="10"/>
  <c r="AG539" i="10" s="1"/>
  <c r="AH539" i="10" s="1"/>
  <c r="AI539" i="10" s="1"/>
  <c r="D540" i="10"/>
  <c r="AG540" i="10" s="1"/>
  <c r="AH540" i="10" s="1"/>
  <c r="AI540" i="10" s="1"/>
  <c r="D541" i="10"/>
  <c r="AG541" i="10" s="1"/>
  <c r="AH541" i="10" s="1"/>
  <c r="AI541" i="10" s="1"/>
  <c r="D542" i="10"/>
  <c r="AG542" i="10" s="1"/>
  <c r="AH542" i="10" s="1"/>
  <c r="AI542" i="10" s="1"/>
  <c r="D543" i="10"/>
  <c r="AG543" i="10" s="1"/>
  <c r="AH543" i="10" s="1"/>
  <c r="AI543" i="10" s="1"/>
  <c r="D544" i="10"/>
  <c r="AG544" i="10" s="1"/>
  <c r="AH544" i="10" s="1"/>
  <c r="AI544" i="10" s="1"/>
  <c r="D545" i="10"/>
  <c r="AG545" i="10" s="1"/>
  <c r="AH545" i="10" s="1"/>
  <c r="AI545" i="10" s="1"/>
  <c r="D546" i="10"/>
  <c r="AG546" i="10" s="1"/>
  <c r="AH546" i="10" s="1"/>
  <c r="AI546" i="10" s="1"/>
  <c r="D547" i="10"/>
  <c r="AG547" i="10" s="1"/>
  <c r="AH547" i="10" s="1"/>
  <c r="AI547" i="10" s="1"/>
  <c r="D548" i="10"/>
  <c r="AG548" i="10" s="1"/>
  <c r="AH548" i="10" s="1"/>
  <c r="AI548" i="10" s="1"/>
  <c r="D549" i="10"/>
  <c r="AG549" i="10" s="1"/>
  <c r="AH549" i="10" s="1"/>
  <c r="AI549" i="10" s="1"/>
  <c r="D550" i="10"/>
  <c r="AG550" i="10" s="1"/>
  <c r="AH550" i="10" s="1"/>
  <c r="AI550" i="10" s="1"/>
  <c r="D551" i="10"/>
  <c r="AG551" i="10" s="1"/>
  <c r="AH551" i="10" s="1"/>
  <c r="AI551" i="10" s="1"/>
  <c r="D552" i="10"/>
  <c r="AG552" i="10" s="1"/>
  <c r="AH552" i="10" s="1"/>
  <c r="AI552" i="10" s="1"/>
  <c r="D553" i="10"/>
  <c r="AG553" i="10" s="1"/>
  <c r="AH553" i="10" s="1"/>
  <c r="AI553" i="10" s="1"/>
  <c r="D554" i="10"/>
  <c r="AG554" i="10" s="1"/>
  <c r="AH554" i="10" s="1"/>
  <c r="AI554" i="10" s="1"/>
  <c r="D555" i="10"/>
  <c r="AG555" i="10" s="1"/>
  <c r="AH555" i="10" s="1"/>
  <c r="AI555" i="10" s="1"/>
  <c r="D556" i="10"/>
  <c r="AG556" i="10" s="1"/>
  <c r="AH556" i="10" s="1"/>
  <c r="AI556" i="10" s="1"/>
  <c r="D557" i="10"/>
  <c r="AG557" i="10" s="1"/>
  <c r="AH557" i="10" s="1"/>
  <c r="AI557" i="10" s="1"/>
  <c r="D558" i="10"/>
  <c r="AG558" i="10" s="1"/>
  <c r="AH558" i="10" s="1"/>
  <c r="AI558" i="10" s="1"/>
  <c r="D559" i="10"/>
  <c r="AG559" i="10" s="1"/>
  <c r="AH559" i="10" s="1"/>
  <c r="AI559" i="10" s="1"/>
  <c r="D560" i="10"/>
  <c r="AG560" i="10" s="1"/>
  <c r="AH560" i="10" s="1"/>
  <c r="AI560" i="10" s="1"/>
  <c r="D561" i="10"/>
  <c r="AG561" i="10" s="1"/>
  <c r="AH561" i="10" s="1"/>
  <c r="AI561" i="10" s="1"/>
  <c r="D562" i="10"/>
  <c r="AG562" i="10" s="1"/>
  <c r="AH562" i="10" s="1"/>
  <c r="AI562" i="10" s="1"/>
  <c r="D563" i="10"/>
  <c r="AG563" i="10" s="1"/>
  <c r="AH563" i="10" s="1"/>
  <c r="AI563" i="10" s="1"/>
  <c r="D564" i="10"/>
  <c r="AG564" i="10" s="1"/>
  <c r="AH564" i="10" s="1"/>
  <c r="AI564" i="10" s="1"/>
  <c r="D565" i="10"/>
  <c r="AG565" i="10" s="1"/>
  <c r="AH565" i="10" s="1"/>
  <c r="AI565" i="10" s="1"/>
  <c r="D566" i="10"/>
  <c r="AG566" i="10" s="1"/>
  <c r="AH566" i="10" s="1"/>
  <c r="AI566" i="10" s="1"/>
  <c r="D567" i="10"/>
  <c r="AG567" i="10" s="1"/>
  <c r="AH567" i="10" s="1"/>
  <c r="AI567" i="10" s="1"/>
  <c r="D568" i="10"/>
  <c r="AG568" i="10" s="1"/>
  <c r="AH568" i="10" s="1"/>
  <c r="AI568" i="10" s="1"/>
  <c r="D569" i="10"/>
  <c r="AG569" i="10" s="1"/>
  <c r="AH569" i="10" s="1"/>
  <c r="AI569" i="10" s="1"/>
  <c r="D570" i="10"/>
  <c r="AG570" i="10" s="1"/>
  <c r="AH570" i="10" s="1"/>
  <c r="AI570" i="10" s="1"/>
  <c r="D571" i="10"/>
  <c r="AG571" i="10" s="1"/>
  <c r="AH571" i="10" s="1"/>
  <c r="AI571" i="10" s="1"/>
  <c r="D572" i="10"/>
  <c r="AG572" i="10" s="1"/>
  <c r="AH572" i="10" s="1"/>
  <c r="AI572" i="10" s="1"/>
  <c r="D573" i="10"/>
  <c r="AG573" i="10" s="1"/>
  <c r="AH573" i="10" s="1"/>
  <c r="AI573" i="10" s="1"/>
  <c r="D574" i="10"/>
  <c r="AG574" i="10" s="1"/>
  <c r="AH574" i="10" s="1"/>
  <c r="AI574" i="10" s="1"/>
  <c r="D575" i="10"/>
  <c r="AG575" i="10" s="1"/>
  <c r="AH575" i="10" s="1"/>
  <c r="AI575" i="10" s="1"/>
  <c r="D576" i="10"/>
  <c r="AG576" i="10" s="1"/>
  <c r="AH576" i="10" s="1"/>
  <c r="AI576" i="10" s="1"/>
  <c r="D577" i="10"/>
  <c r="AG577" i="10" s="1"/>
  <c r="AH577" i="10" s="1"/>
  <c r="AI577" i="10" s="1"/>
  <c r="D578" i="10"/>
  <c r="AG578" i="10" s="1"/>
  <c r="AH578" i="10" s="1"/>
  <c r="AI578" i="10" s="1"/>
  <c r="D579" i="10"/>
  <c r="AG579" i="10" s="1"/>
  <c r="AH579" i="10" s="1"/>
  <c r="AI579" i="10" s="1"/>
  <c r="D580" i="10"/>
  <c r="AG580" i="10" s="1"/>
  <c r="AH580" i="10" s="1"/>
  <c r="AI580" i="10" s="1"/>
  <c r="D581" i="10"/>
  <c r="AG581" i="10" s="1"/>
  <c r="AH581" i="10" s="1"/>
  <c r="AI581" i="10" s="1"/>
  <c r="D582" i="10"/>
  <c r="AG582" i="10" s="1"/>
  <c r="AH582" i="10" s="1"/>
  <c r="AI582" i="10" s="1"/>
  <c r="D583" i="10"/>
  <c r="AG583" i="10" s="1"/>
  <c r="AH583" i="10" s="1"/>
  <c r="AI583" i="10" s="1"/>
  <c r="D584" i="10"/>
  <c r="AG584" i="10" s="1"/>
  <c r="AH584" i="10" s="1"/>
  <c r="AI584" i="10" s="1"/>
  <c r="D585" i="10"/>
  <c r="AG585" i="10" s="1"/>
  <c r="AH585" i="10" s="1"/>
  <c r="AI585" i="10" s="1"/>
  <c r="D586" i="10"/>
  <c r="AG586" i="10" s="1"/>
  <c r="AH586" i="10" s="1"/>
  <c r="AI586" i="10" s="1"/>
  <c r="D587" i="10"/>
  <c r="AG587" i="10" s="1"/>
  <c r="AH587" i="10" s="1"/>
  <c r="D332" i="10"/>
  <c r="AP332" i="10" s="1"/>
  <c r="AQ332" i="10" s="1"/>
  <c r="AR332" i="10" s="1"/>
  <c r="D333" i="10"/>
  <c r="AP333" i="10" s="1"/>
  <c r="AQ333" i="10" s="1"/>
  <c r="AR333" i="10" s="1"/>
  <c r="D334" i="10"/>
  <c r="AP334" i="10" s="1"/>
  <c r="AQ334" i="10" s="1"/>
  <c r="AR334" i="10" s="1"/>
  <c r="D335" i="10"/>
  <c r="AP335" i="10" s="1"/>
  <c r="AQ335" i="10" s="1"/>
  <c r="AR335" i="10" s="1"/>
  <c r="D336" i="10"/>
  <c r="AP336" i="10" s="1"/>
  <c r="AQ336" i="10" s="1"/>
  <c r="AR336" i="10" s="1"/>
  <c r="D337" i="10"/>
  <c r="AP337" i="10" s="1"/>
  <c r="AQ337" i="10" s="1"/>
  <c r="AR337" i="10" s="1"/>
  <c r="D338" i="10"/>
  <c r="AP338" i="10" s="1"/>
  <c r="AQ338" i="10" s="1"/>
  <c r="AR338" i="10" s="1"/>
  <c r="D339" i="10"/>
  <c r="AP339" i="10" s="1"/>
  <c r="AQ339" i="10" s="1"/>
  <c r="AR339" i="10" s="1"/>
  <c r="D340" i="10"/>
  <c r="AP340" i="10" s="1"/>
  <c r="AQ340" i="10" s="1"/>
  <c r="AR340" i="10" s="1"/>
  <c r="D341" i="10"/>
  <c r="AP341" i="10" s="1"/>
  <c r="AQ341" i="10" s="1"/>
  <c r="AR341" i="10" s="1"/>
  <c r="D342" i="10"/>
  <c r="AP342" i="10" s="1"/>
  <c r="AQ342" i="10" s="1"/>
  <c r="AR342" i="10" s="1"/>
  <c r="D343" i="10"/>
  <c r="AP343" i="10" s="1"/>
  <c r="AQ343" i="10" s="1"/>
  <c r="AR343" i="10" s="1"/>
  <c r="D344" i="10"/>
  <c r="AP344" i="10" s="1"/>
  <c r="AQ344" i="10" s="1"/>
  <c r="AR344" i="10" s="1"/>
  <c r="D345" i="10"/>
  <c r="AP345" i="10" s="1"/>
  <c r="AQ345" i="10" s="1"/>
  <c r="AR345" i="10" s="1"/>
  <c r="D346" i="10"/>
  <c r="AP346" i="10" s="1"/>
  <c r="AQ346" i="10" s="1"/>
  <c r="AR346" i="10" s="1"/>
  <c r="D347" i="10"/>
  <c r="AP347" i="10" s="1"/>
  <c r="AQ347" i="10" s="1"/>
  <c r="AR347" i="10" s="1"/>
  <c r="D348" i="10"/>
  <c r="AP348" i="10" s="1"/>
  <c r="AQ348" i="10" s="1"/>
  <c r="AR348" i="10" s="1"/>
  <c r="D349" i="10"/>
  <c r="AP349" i="10" s="1"/>
  <c r="AQ349" i="10" s="1"/>
  <c r="AR349" i="10" s="1"/>
  <c r="D350" i="10"/>
  <c r="AP350" i="10" s="1"/>
  <c r="AQ350" i="10" s="1"/>
  <c r="AR350" i="10" s="1"/>
  <c r="D351" i="10"/>
  <c r="AP351" i="10" s="1"/>
  <c r="AQ351" i="10" s="1"/>
  <c r="AR351" i="10" s="1"/>
  <c r="D352" i="10"/>
  <c r="AP352" i="10" s="1"/>
  <c r="AQ352" i="10" s="1"/>
  <c r="AR352" i="10" s="1"/>
  <c r="D353" i="10"/>
  <c r="AP353" i="10" s="1"/>
  <c r="AQ353" i="10" s="1"/>
  <c r="AR353" i="10" s="1"/>
  <c r="D354" i="10"/>
  <c r="AP354" i="10" s="1"/>
  <c r="AQ354" i="10" s="1"/>
  <c r="AR354" i="10" s="1"/>
  <c r="D355" i="10"/>
  <c r="AP355" i="10" s="1"/>
  <c r="AQ355" i="10" s="1"/>
  <c r="AR355" i="10" s="1"/>
  <c r="D356" i="10"/>
  <c r="AP356" i="10" s="1"/>
  <c r="AQ356" i="10" s="1"/>
  <c r="AR356" i="10" s="1"/>
  <c r="D357" i="10"/>
  <c r="AP357" i="10" s="1"/>
  <c r="AQ357" i="10" s="1"/>
  <c r="AR357" i="10" s="1"/>
  <c r="D358" i="10"/>
  <c r="AP358" i="10" s="1"/>
  <c r="AQ358" i="10" s="1"/>
  <c r="AR358" i="10" s="1"/>
  <c r="D359" i="10"/>
  <c r="AP359" i="10" s="1"/>
  <c r="AQ359" i="10" s="1"/>
  <c r="AR359" i="10" s="1"/>
  <c r="D360" i="10"/>
  <c r="AP360" i="10" s="1"/>
  <c r="AQ360" i="10" s="1"/>
  <c r="AR360" i="10" s="1"/>
  <c r="D361" i="10"/>
  <c r="AP361" i="10" s="1"/>
  <c r="AQ361" i="10" s="1"/>
  <c r="AR361" i="10" s="1"/>
  <c r="D362" i="10"/>
  <c r="AP362" i="10" s="1"/>
  <c r="AQ362" i="10" s="1"/>
  <c r="AR362" i="10" s="1"/>
  <c r="D363" i="10"/>
  <c r="AP363" i="10" s="1"/>
  <c r="AQ363" i="10" s="1"/>
  <c r="AR363" i="10" s="1"/>
  <c r="D364" i="10"/>
  <c r="AP364" i="10" s="1"/>
  <c r="AQ364" i="10" s="1"/>
  <c r="AR364" i="10" s="1"/>
  <c r="D365" i="10"/>
  <c r="AP365" i="10" s="1"/>
  <c r="AQ365" i="10" s="1"/>
  <c r="AR365" i="10" s="1"/>
  <c r="D366" i="10"/>
  <c r="AP366" i="10" s="1"/>
  <c r="AQ366" i="10" s="1"/>
  <c r="AR366" i="10" s="1"/>
  <c r="D367" i="10"/>
  <c r="AP367" i="10" s="1"/>
  <c r="AQ367" i="10" s="1"/>
  <c r="AR367" i="10" s="1"/>
  <c r="D368" i="10"/>
  <c r="AP368" i="10" s="1"/>
  <c r="AQ368" i="10" s="1"/>
  <c r="AR368" i="10" s="1"/>
  <c r="D369" i="10"/>
  <c r="AP369" i="10" s="1"/>
  <c r="AQ369" i="10" s="1"/>
  <c r="AR369" i="10" s="1"/>
  <c r="D370" i="10"/>
  <c r="AP370" i="10" s="1"/>
  <c r="AQ370" i="10" s="1"/>
  <c r="AR370" i="10" s="1"/>
  <c r="D371" i="10"/>
  <c r="AP371" i="10" s="1"/>
  <c r="AQ371" i="10" s="1"/>
  <c r="AR371" i="10" s="1"/>
  <c r="D372" i="10"/>
  <c r="AP372" i="10" s="1"/>
  <c r="AQ372" i="10" s="1"/>
  <c r="AR372" i="10" s="1"/>
  <c r="D373" i="10"/>
  <c r="AP373" i="10" s="1"/>
  <c r="AQ373" i="10" s="1"/>
  <c r="AR373" i="10" s="1"/>
  <c r="D374" i="10"/>
  <c r="AP374" i="10" s="1"/>
  <c r="AQ374" i="10" s="1"/>
  <c r="AR374" i="10" s="1"/>
  <c r="D375" i="10"/>
  <c r="AP375" i="10" s="1"/>
  <c r="AQ375" i="10" s="1"/>
  <c r="AR375" i="10" s="1"/>
  <c r="D376" i="10"/>
  <c r="AP376" i="10" s="1"/>
  <c r="AQ376" i="10" s="1"/>
  <c r="AR376" i="10" s="1"/>
  <c r="D377" i="10"/>
  <c r="AP377" i="10" s="1"/>
  <c r="AQ377" i="10" s="1"/>
  <c r="AR377" i="10" s="1"/>
  <c r="D378" i="10"/>
  <c r="AP378" i="10" s="1"/>
  <c r="AQ378" i="10" s="1"/>
  <c r="AR378" i="10" s="1"/>
  <c r="D379" i="10"/>
  <c r="AP379" i="10" s="1"/>
  <c r="AQ379" i="10" s="1"/>
  <c r="AR379" i="10" s="1"/>
  <c r="D380" i="10"/>
  <c r="AP380" i="10" s="1"/>
  <c r="AQ380" i="10" s="1"/>
  <c r="AR380" i="10" s="1"/>
  <c r="D381" i="10"/>
  <c r="AP381" i="10" s="1"/>
  <c r="AQ381" i="10" s="1"/>
  <c r="AR381" i="10" s="1"/>
  <c r="D382" i="10"/>
  <c r="AP382" i="10" s="1"/>
  <c r="AQ382" i="10" s="1"/>
  <c r="AR382" i="10" s="1"/>
  <c r="D383" i="10"/>
  <c r="AP383" i="10" s="1"/>
  <c r="AQ383" i="10" s="1"/>
  <c r="AR383" i="10" s="1"/>
  <c r="D384" i="10"/>
  <c r="AP384" i="10" s="1"/>
  <c r="AQ384" i="10" s="1"/>
  <c r="AR384" i="10" s="1"/>
  <c r="D385" i="10"/>
  <c r="AP385" i="10" s="1"/>
  <c r="AQ385" i="10" s="1"/>
  <c r="AR385" i="10" s="1"/>
  <c r="D386" i="10"/>
  <c r="AP386" i="10" s="1"/>
  <c r="AQ386" i="10" s="1"/>
  <c r="AR386" i="10" s="1"/>
  <c r="D387" i="10"/>
  <c r="AP387" i="10" s="1"/>
  <c r="AQ387" i="10" s="1"/>
  <c r="AR387" i="10" s="1"/>
  <c r="D388" i="10"/>
  <c r="AP388" i="10" s="1"/>
  <c r="AQ388" i="10" s="1"/>
  <c r="AR388" i="10" s="1"/>
  <c r="D389" i="10"/>
  <c r="AP389" i="10" s="1"/>
  <c r="AQ389" i="10" s="1"/>
  <c r="AR389" i="10" s="1"/>
  <c r="D390" i="10"/>
  <c r="AP390" i="10" s="1"/>
  <c r="AQ390" i="10" s="1"/>
  <c r="AR390" i="10" s="1"/>
  <c r="D391" i="10"/>
  <c r="AP391" i="10" s="1"/>
  <c r="AQ391" i="10" s="1"/>
  <c r="AR391" i="10" s="1"/>
  <c r="D392" i="10"/>
  <c r="AP392" i="10" s="1"/>
  <c r="AQ392" i="10" s="1"/>
  <c r="AR392" i="10" s="1"/>
  <c r="D393" i="10"/>
  <c r="AP393" i="10" s="1"/>
  <c r="AQ393" i="10" s="1"/>
  <c r="AR393" i="10" s="1"/>
  <c r="D394" i="10"/>
  <c r="AP394" i="10" s="1"/>
  <c r="AQ394" i="10" s="1"/>
  <c r="AR394" i="10" s="1"/>
  <c r="D395" i="10"/>
  <c r="AP395" i="10" s="1"/>
  <c r="AQ395" i="10" s="1"/>
  <c r="AR395" i="10" s="1"/>
  <c r="D396" i="10"/>
  <c r="AP396" i="10" s="1"/>
  <c r="AQ396" i="10" s="1"/>
  <c r="AR396" i="10" s="1"/>
  <c r="D397" i="10"/>
  <c r="AP397" i="10" s="1"/>
  <c r="AQ397" i="10" s="1"/>
  <c r="AR397" i="10" s="1"/>
  <c r="D398" i="10"/>
  <c r="AP398" i="10" s="1"/>
  <c r="AQ398" i="10" s="1"/>
  <c r="AR398" i="10" s="1"/>
  <c r="D399" i="10"/>
  <c r="AP399" i="10" s="1"/>
  <c r="AQ399" i="10" s="1"/>
  <c r="AR399" i="10" s="1"/>
  <c r="D400" i="10"/>
  <c r="AP400" i="10" s="1"/>
  <c r="AQ400" i="10" s="1"/>
  <c r="AR400" i="10" s="1"/>
  <c r="D401" i="10"/>
  <c r="AP401" i="10" s="1"/>
  <c r="AQ401" i="10" s="1"/>
  <c r="AR401" i="10" s="1"/>
  <c r="D402" i="10"/>
  <c r="AP402" i="10" s="1"/>
  <c r="AQ402" i="10" s="1"/>
  <c r="AR402" i="10" s="1"/>
  <c r="D403" i="10"/>
  <c r="AP403" i="10" s="1"/>
  <c r="AQ403" i="10" s="1"/>
  <c r="AR403" i="10" s="1"/>
  <c r="D404" i="10"/>
  <c r="AP404" i="10" s="1"/>
  <c r="AQ404" i="10" s="1"/>
  <c r="AR404" i="10" s="1"/>
  <c r="D405" i="10"/>
  <c r="AP405" i="10" s="1"/>
  <c r="AQ405" i="10" s="1"/>
  <c r="AR405" i="10" s="1"/>
  <c r="D406" i="10"/>
  <c r="AP406" i="10" s="1"/>
  <c r="AQ406" i="10" s="1"/>
  <c r="AR406" i="10" s="1"/>
  <c r="D407" i="10"/>
  <c r="AP407" i="10" s="1"/>
  <c r="AQ407" i="10" s="1"/>
  <c r="AR407" i="10" s="1"/>
  <c r="D408" i="10"/>
  <c r="AP408" i="10" s="1"/>
  <c r="AQ408" i="10" s="1"/>
  <c r="AR408" i="10" s="1"/>
  <c r="D409" i="10"/>
  <c r="AP409" i="10" s="1"/>
  <c r="AQ409" i="10" s="1"/>
  <c r="AR409" i="10" s="1"/>
  <c r="D410" i="10"/>
  <c r="AP410" i="10" s="1"/>
  <c r="AQ410" i="10" s="1"/>
  <c r="AR410" i="10" s="1"/>
  <c r="D411" i="10"/>
  <c r="AP411" i="10" s="1"/>
  <c r="AQ411" i="10" s="1"/>
  <c r="AR411" i="10" s="1"/>
  <c r="D412" i="10"/>
  <c r="AP412" i="10" s="1"/>
  <c r="AQ412" i="10" s="1"/>
  <c r="AR412" i="10" s="1"/>
  <c r="D413" i="10"/>
  <c r="AP413" i="10" s="1"/>
  <c r="AQ413" i="10" s="1"/>
  <c r="AR413" i="10" s="1"/>
  <c r="D414" i="10"/>
  <c r="AP414" i="10" s="1"/>
  <c r="AQ414" i="10" s="1"/>
  <c r="AR414" i="10" s="1"/>
  <c r="D415" i="10"/>
  <c r="AP415" i="10" s="1"/>
  <c r="AQ415" i="10" s="1"/>
  <c r="AR415" i="10" s="1"/>
  <c r="D416" i="10"/>
  <c r="AP416" i="10" s="1"/>
  <c r="AQ416" i="10" s="1"/>
  <c r="AR416" i="10" s="1"/>
  <c r="D417" i="10"/>
  <c r="AP417" i="10" s="1"/>
  <c r="AQ417" i="10" s="1"/>
  <c r="AR417" i="10" s="1"/>
  <c r="D418" i="10"/>
  <c r="AP418" i="10" s="1"/>
  <c r="AQ418" i="10" s="1"/>
  <c r="AR418" i="10" s="1"/>
  <c r="D419" i="10"/>
  <c r="AP419" i="10" s="1"/>
  <c r="AQ419" i="10" s="1"/>
  <c r="AR419" i="10" s="1"/>
  <c r="D420" i="10"/>
  <c r="AP420" i="10" s="1"/>
  <c r="AQ420" i="10" s="1"/>
  <c r="AR420" i="10" s="1"/>
  <c r="D421" i="10"/>
  <c r="AP421" i="10" s="1"/>
  <c r="AQ421" i="10" s="1"/>
  <c r="AR421" i="10" s="1"/>
  <c r="D422" i="10"/>
  <c r="AP422" i="10" s="1"/>
  <c r="AQ422" i="10" s="1"/>
  <c r="AR422" i="10" s="1"/>
  <c r="D423" i="10"/>
  <c r="AP423" i="10" s="1"/>
  <c r="AQ423" i="10" s="1"/>
  <c r="AR423" i="10" s="1"/>
  <c r="D424" i="10"/>
  <c r="AP424" i="10" s="1"/>
  <c r="AQ424" i="10" s="1"/>
  <c r="AR424" i="10" s="1"/>
  <c r="D425" i="10"/>
  <c r="AP425" i="10" s="1"/>
  <c r="AQ425" i="10" s="1"/>
  <c r="AR425" i="10" s="1"/>
  <c r="D426" i="10"/>
  <c r="AP426" i="10" s="1"/>
  <c r="AQ426" i="10" s="1"/>
  <c r="AR426" i="10" s="1"/>
  <c r="D427" i="10"/>
  <c r="AP427" i="10" s="1"/>
  <c r="AQ427" i="10" s="1"/>
  <c r="AR427" i="10" s="1"/>
  <c r="D428" i="10"/>
  <c r="AP428" i="10" s="1"/>
  <c r="AQ428" i="10" s="1"/>
  <c r="AR428" i="10" s="1"/>
  <c r="D429" i="10"/>
  <c r="AP429" i="10" s="1"/>
  <c r="AQ429" i="10" s="1"/>
  <c r="AR429" i="10" s="1"/>
  <c r="D430" i="10"/>
  <c r="AP430" i="10" s="1"/>
  <c r="AQ430" i="10" s="1"/>
  <c r="AR430" i="10" s="1"/>
  <c r="D431" i="10"/>
  <c r="AP431" i="10" s="1"/>
  <c r="AQ431" i="10" s="1"/>
  <c r="AR431" i="10" s="1"/>
  <c r="D432" i="10"/>
  <c r="AP432" i="10" s="1"/>
  <c r="AQ432" i="10" s="1"/>
  <c r="AR432" i="10" s="1"/>
  <c r="D433" i="10"/>
  <c r="AP433" i="10" s="1"/>
  <c r="AQ433" i="10" s="1"/>
  <c r="AR433" i="10" s="1"/>
  <c r="D434" i="10"/>
  <c r="AP434" i="10" s="1"/>
  <c r="AQ434" i="10" s="1"/>
  <c r="AR434" i="10" s="1"/>
  <c r="D435" i="10"/>
  <c r="AP435" i="10" s="1"/>
  <c r="AQ435" i="10" s="1"/>
  <c r="AR435" i="10" s="1"/>
  <c r="D436" i="10"/>
  <c r="AP436" i="10" s="1"/>
  <c r="AQ436" i="10" s="1"/>
  <c r="AR436" i="10" s="1"/>
  <c r="D437" i="10"/>
  <c r="AP437" i="10" s="1"/>
  <c r="AQ437" i="10" s="1"/>
  <c r="AR437" i="10" s="1"/>
  <c r="D438" i="10"/>
  <c r="AP438" i="10" s="1"/>
  <c r="AQ438" i="10" s="1"/>
  <c r="AR438" i="10" s="1"/>
  <c r="D439" i="10"/>
  <c r="AP439" i="10" s="1"/>
  <c r="AQ439" i="10" s="1"/>
  <c r="AR439" i="10" s="1"/>
  <c r="D440" i="10"/>
  <c r="AP440" i="10" s="1"/>
  <c r="AQ440" i="10" s="1"/>
  <c r="AR440" i="10" s="1"/>
  <c r="D441" i="10"/>
  <c r="AP441" i="10" s="1"/>
  <c r="AQ441" i="10" s="1"/>
  <c r="AR441" i="10" s="1"/>
  <c r="D442" i="10"/>
  <c r="AP442" i="10" s="1"/>
  <c r="AQ442" i="10" s="1"/>
  <c r="AR442" i="10" s="1"/>
  <c r="D443" i="10"/>
  <c r="AP443" i="10" s="1"/>
  <c r="AQ443" i="10" s="1"/>
  <c r="AR443" i="10" s="1"/>
  <c r="D444" i="10"/>
  <c r="AP444" i="10" s="1"/>
  <c r="AQ444" i="10" s="1"/>
  <c r="AR444" i="10" s="1"/>
  <c r="D445" i="10"/>
  <c r="AP445" i="10" s="1"/>
  <c r="AQ445" i="10" s="1"/>
  <c r="AR445" i="10" s="1"/>
  <c r="D446" i="10"/>
  <c r="AP446" i="10" s="1"/>
  <c r="AQ446" i="10" s="1"/>
  <c r="AR446" i="10" s="1"/>
  <c r="D447" i="10"/>
  <c r="AP447" i="10" s="1"/>
  <c r="AQ447" i="10" s="1"/>
  <c r="AR447" i="10" s="1"/>
  <c r="D448" i="10"/>
  <c r="AP448" i="10" s="1"/>
  <c r="AQ448" i="10" s="1"/>
  <c r="AR448" i="10" s="1"/>
  <c r="D449" i="10"/>
  <c r="AP449" i="10" s="1"/>
  <c r="AQ449" i="10" s="1"/>
  <c r="AR449" i="10" s="1"/>
  <c r="D450" i="10"/>
  <c r="AP450" i="10" s="1"/>
  <c r="AQ450" i="10" s="1"/>
  <c r="D331" i="10"/>
  <c r="AP331" i="10" s="1"/>
  <c r="AQ331" i="10" s="1"/>
  <c r="D195" i="10"/>
  <c r="AH195" i="10" s="1"/>
  <c r="AI195" i="10" s="1"/>
  <c r="AJ195" i="10" s="1"/>
  <c r="D196" i="10"/>
  <c r="AH196" i="10" s="1"/>
  <c r="AI196" i="10" s="1"/>
  <c r="AJ196" i="10" s="1"/>
  <c r="D197" i="10"/>
  <c r="AH197" i="10" s="1"/>
  <c r="AI197" i="10" s="1"/>
  <c r="AJ197" i="10" s="1"/>
  <c r="D198" i="10"/>
  <c r="AH198" i="10" s="1"/>
  <c r="AI198" i="10" s="1"/>
  <c r="AJ198" i="10" s="1"/>
  <c r="D199" i="10"/>
  <c r="AH199" i="10" s="1"/>
  <c r="AI199" i="10" s="1"/>
  <c r="AJ199" i="10" s="1"/>
  <c r="D200" i="10"/>
  <c r="AH200" i="10" s="1"/>
  <c r="AI200" i="10" s="1"/>
  <c r="AJ200" i="10" s="1"/>
  <c r="D201" i="10"/>
  <c r="AH201" i="10" s="1"/>
  <c r="AI201" i="10" s="1"/>
  <c r="AJ201" i="10" s="1"/>
  <c r="D202" i="10"/>
  <c r="AH202" i="10" s="1"/>
  <c r="AI202" i="10" s="1"/>
  <c r="AJ202" i="10" s="1"/>
  <c r="D203" i="10"/>
  <c r="AH203" i="10" s="1"/>
  <c r="AI203" i="10" s="1"/>
  <c r="AJ203" i="10" s="1"/>
  <c r="D204" i="10"/>
  <c r="AH204" i="10" s="1"/>
  <c r="AI204" i="10" s="1"/>
  <c r="AJ204" i="10" s="1"/>
  <c r="D205" i="10"/>
  <c r="AH205" i="10" s="1"/>
  <c r="AI205" i="10" s="1"/>
  <c r="AJ205" i="10" s="1"/>
  <c r="D206" i="10"/>
  <c r="AH206" i="10" s="1"/>
  <c r="AI206" i="10" s="1"/>
  <c r="AJ206" i="10" s="1"/>
  <c r="D207" i="10"/>
  <c r="AH207" i="10" s="1"/>
  <c r="AI207" i="10" s="1"/>
  <c r="AJ207" i="10" s="1"/>
  <c r="D208" i="10"/>
  <c r="AH208" i="10" s="1"/>
  <c r="AI208" i="10" s="1"/>
  <c r="AJ208" i="10" s="1"/>
  <c r="D209" i="10"/>
  <c r="AH209" i="10" s="1"/>
  <c r="AI209" i="10" s="1"/>
  <c r="AJ209" i="10" s="1"/>
  <c r="D210" i="10"/>
  <c r="AH210" i="10" s="1"/>
  <c r="AI210" i="10" s="1"/>
  <c r="AJ210" i="10" s="1"/>
  <c r="D211" i="10"/>
  <c r="AH211" i="10" s="1"/>
  <c r="AI211" i="10" s="1"/>
  <c r="AJ211" i="10" s="1"/>
  <c r="D212" i="10"/>
  <c r="AH212" i="10" s="1"/>
  <c r="AI212" i="10" s="1"/>
  <c r="AJ212" i="10" s="1"/>
  <c r="D213" i="10"/>
  <c r="AH213" i="10" s="1"/>
  <c r="AI213" i="10" s="1"/>
  <c r="AJ213" i="10" s="1"/>
  <c r="D214" i="10"/>
  <c r="AH214" i="10" s="1"/>
  <c r="AI214" i="10" s="1"/>
  <c r="AJ214" i="10" s="1"/>
  <c r="D215" i="10"/>
  <c r="AH215" i="10" s="1"/>
  <c r="AI215" i="10" s="1"/>
  <c r="AJ215" i="10" s="1"/>
  <c r="D216" i="10"/>
  <c r="AH216" i="10" s="1"/>
  <c r="AI216" i="10" s="1"/>
  <c r="AJ216" i="10" s="1"/>
  <c r="D217" i="10"/>
  <c r="AH217" i="10" s="1"/>
  <c r="AI217" i="10" s="1"/>
  <c r="AJ217" i="10" s="1"/>
  <c r="D218" i="10"/>
  <c r="AH218" i="10" s="1"/>
  <c r="AI218" i="10" s="1"/>
  <c r="AJ218" i="10" s="1"/>
  <c r="D219" i="10"/>
  <c r="AH219" i="10" s="1"/>
  <c r="AI219" i="10" s="1"/>
  <c r="AJ219" i="10" s="1"/>
  <c r="D220" i="10"/>
  <c r="AH220" i="10" s="1"/>
  <c r="AI220" i="10" s="1"/>
  <c r="AJ220" i="10" s="1"/>
  <c r="D221" i="10"/>
  <c r="AH221" i="10" s="1"/>
  <c r="AI221" i="10" s="1"/>
  <c r="AJ221" i="10" s="1"/>
  <c r="D222" i="10"/>
  <c r="AH222" i="10" s="1"/>
  <c r="AI222" i="10" s="1"/>
  <c r="AJ222" i="10" s="1"/>
  <c r="D223" i="10"/>
  <c r="AH223" i="10" s="1"/>
  <c r="AI223" i="10" s="1"/>
  <c r="AJ223" i="10" s="1"/>
  <c r="D224" i="10"/>
  <c r="AH224" i="10" s="1"/>
  <c r="AI224" i="10" s="1"/>
  <c r="AJ224" i="10" s="1"/>
  <c r="D225" i="10"/>
  <c r="AH225" i="10" s="1"/>
  <c r="AI225" i="10" s="1"/>
  <c r="AJ225" i="10" s="1"/>
  <c r="D226" i="10"/>
  <c r="AH226" i="10" s="1"/>
  <c r="AI226" i="10" s="1"/>
  <c r="AJ226" i="10" s="1"/>
  <c r="D227" i="10"/>
  <c r="AH227" i="10" s="1"/>
  <c r="AI227" i="10" s="1"/>
  <c r="AJ227" i="10" s="1"/>
  <c r="D228" i="10"/>
  <c r="AH228" i="10" s="1"/>
  <c r="AI228" i="10" s="1"/>
  <c r="AJ228" i="10" s="1"/>
  <c r="D229" i="10"/>
  <c r="AH229" i="10" s="1"/>
  <c r="AI229" i="10" s="1"/>
  <c r="AJ229" i="10" s="1"/>
  <c r="D230" i="10"/>
  <c r="AH230" i="10" s="1"/>
  <c r="AI230" i="10" s="1"/>
  <c r="AJ230" i="10" s="1"/>
  <c r="D231" i="10"/>
  <c r="AH231" i="10" s="1"/>
  <c r="AI231" i="10" s="1"/>
  <c r="AJ231" i="10" s="1"/>
  <c r="D232" i="10"/>
  <c r="AH232" i="10" s="1"/>
  <c r="AI232" i="10" s="1"/>
  <c r="AJ232" i="10" s="1"/>
  <c r="D233" i="10"/>
  <c r="AH233" i="10" s="1"/>
  <c r="AI233" i="10" s="1"/>
  <c r="AJ233" i="10" s="1"/>
  <c r="D234" i="10"/>
  <c r="AH234" i="10" s="1"/>
  <c r="AI234" i="10" s="1"/>
  <c r="AJ234" i="10" s="1"/>
  <c r="D235" i="10"/>
  <c r="AH235" i="10" s="1"/>
  <c r="AI235" i="10" s="1"/>
  <c r="AJ235" i="10" s="1"/>
  <c r="D236" i="10"/>
  <c r="AH236" i="10" s="1"/>
  <c r="AI236" i="10" s="1"/>
  <c r="AJ236" i="10" s="1"/>
  <c r="D237" i="10"/>
  <c r="AH237" i="10" s="1"/>
  <c r="AI237" i="10" s="1"/>
  <c r="AJ237" i="10" s="1"/>
  <c r="D238" i="10"/>
  <c r="AH238" i="10" s="1"/>
  <c r="AI238" i="10" s="1"/>
  <c r="AJ238" i="10" s="1"/>
  <c r="D239" i="10"/>
  <c r="AH239" i="10" s="1"/>
  <c r="AI239" i="10" s="1"/>
  <c r="AJ239" i="10" s="1"/>
  <c r="D240" i="10"/>
  <c r="AH240" i="10" s="1"/>
  <c r="AI240" i="10" s="1"/>
  <c r="AJ240" i="10" s="1"/>
  <c r="D241" i="10"/>
  <c r="AH241" i="10" s="1"/>
  <c r="AI241" i="10" s="1"/>
  <c r="AJ241" i="10" s="1"/>
  <c r="D242" i="10"/>
  <c r="AH242" i="10" s="1"/>
  <c r="AI242" i="10" s="1"/>
  <c r="AJ242" i="10" s="1"/>
  <c r="D243" i="10"/>
  <c r="AH243" i="10" s="1"/>
  <c r="AI243" i="10" s="1"/>
  <c r="AJ243" i="10" s="1"/>
  <c r="D244" i="10"/>
  <c r="AH244" i="10" s="1"/>
  <c r="AI244" i="10" s="1"/>
  <c r="AJ244" i="10" s="1"/>
  <c r="D245" i="10"/>
  <c r="AH245" i="10" s="1"/>
  <c r="AI245" i="10" s="1"/>
  <c r="AJ245" i="10" s="1"/>
  <c r="D246" i="10"/>
  <c r="AH246" i="10" s="1"/>
  <c r="AI246" i="10" s="1"/>
  <c r="AJ246" i="10" s="1"/>
  <c r="D247" i="10"/>
  <c r="AH247" i="10" s="1"/>
  <c r="AI247" i="10" s="1"/>
  <c r="AJ247" i="10" s="1"/>
  <c r="D248" i="10"/>
  <c r="AH248" i="10" s="1"/>
  <c r="AI248" i="10" s="1"/>
  <c r="AJ248" i="10" s="1"/>
  <c r="D249" i="10"/>
  <c r="AH249" i="10" s="1"/>
  <c r="AI249" i="10" s="1"/>
  <c r="AJ249" i="10" s="1"/>
  <c r="D250" i="10"/>
  <c r="AH250" i="10" s="1"/>
  <c r="AI250" i="10" s="1"/>
  <c r="AJ250" i="10" s="1"/>
  <c r="D251" i="10"/>
  <c r="AH251" i="10" s="1"/>
  <c r="AI251" i="10" s="1"/>
  <c r="AJ251" i="10" s="1"/>
  <c r="D252" i="10"/>
  <c r="AH252" i="10" s="1"/>
  <c r="AI252" i="10" s="1"/>
  <c r="AJ252" i="10" s="1"/>
  <c r="D253" i="10"/>
  <c r="AH253" i="10" s="1"/>
  <c r="AI253" i="10" s="1"/>
  <c r="AJ253" i="10" s="1"/>
  <c r="D254" i="10"/>
  <c r="AH254" i="10" s="1"/>
  <c r="AI254" i="10" s="1"/>
  <c r="AJ254" i="10" s="1"/>
  <c r="D255" i="10"/>
  <c r="AH255" i="10" s="1"/>
  <c r="AI255" i="10" s="1"/>
  <c r="AJ255" i="10" s="1"/>
  <c r="D256" i="10"/>
  <c r="AH256" i="10" s="1"/>
  <c r="AI256" i="10" s="1"/>
  <c r="AJ256" i="10" s="1"/>
  <c r="D257" i="10"/>
  <c r="AH257" i="10" s="1"/>
  <c r="AI257" i="10" s="1"/>
  <c r="AJ257" i="10" s="1"/>
  <c r="D258" i="10"/>
  <c r="AH258" i="10" s="1"/>
  <c r="AI258" i="10" s="1"/>
  <c r="AJ258" i="10" s="1"/>
  <c r="D259" i="10"/>
  <c r="AH259" i="10" s="1"/>
  <c r="AI259" i="10" s="1"/>
  <c r="AJ259" i="10" s="1"/>
  <c r="D260" i="10"/>
  <c r="AH260" i="10" s="1"/>
  <c r="AI260" i="10" s="1"/>
  <c r="AJ260" i="10" s="1"/>
  <c r="D261" i="10"/>
  <c r="AH261" i="10" s="1"/>
  <c r="AI261" i="10" s="1"/>
  <c r="AJ261" i="10" s="1"/>
  <c r="D262" i="10"/>
  <c r="AH262" i="10" s="1"/>
  <c r="AI262" i="10" s="1"/>
  <c r="AJ262" i="10" s="1"/>
  <c r="D263" i="10"/>
  <c r="AH263" i="10" s="1"/>
  <c r="AI263" i="10" s="1"/>
  <c r="AJ263" i="10" s="1"/>
  <c r="D264" i="10"/>
  <c r="AH264" i="10" s="1"/>
  <c r="AI264" i="10" s="1"/>
  <c r="AJ264" i="10" s="1"/>
  <c r="D265" i="10"/>
  <c r="AH265" i="10" s="1"/>
  <c r="AI265" i="10" s="1"/>
  <c r="AJ265" i="10" s="1"/>
  <c r="D266" i="10"/>
  <c r="AH266" i="10" s="1"/>
  <c r="AI266" i="10" s="1"/>
  <c r="AJ266" i="10" s="1"/>
  <c r="D267" i="10"/>
  <c r="AH267" i="10" s="1"/>
  <c r="AI267" i="10" s="1"/>
  <c r="AJ267" i="10" s="1"/>
  <c r="D268" i="10"/>
  <c r="AH268" i="10" s="1"/>
  <c r="AI268" i="10" s="1"/>
  <c r="AJ268" i="10" s="1"/>
  <c r="D269" i="10"/>
  <c r="AH269" i="10" s="1"/>
  <c r="AI269" i="10" s="1"/>
  <c r="AJ269" i="10" s="1"/>
  <c r="D270" i="10"/>
  <c r="AH270" i="10" s="1"/>
  <c r="AI270" i="10" s="1"/>
  <c r="AJ270" i="10" s="1"/>
  <c r="D271" i="10"/>
  <c r="AH271" i="10" s="1"/>
  <c r="AI271" i="10" s="1"/>
  <c r="AJ271" i="10" s="1"/>
  <c r="D272" i="10"/>
  <c r="AH272" i="10" s="1"/>
  <c r="AI272" i="10" s="1"/>
  <c r="AJ272" i="10" s="1"/>
  <c r="D273" i="10"/>
  <c r="AH273" i="10" s="1"/>
  <c r="AI273" i="10" s="1"/>
  <c r="AJ273" i="10" s="1"/>
  <c r="D274" i="10"/>
  <c r="AH274" i="10" s="1"/>
  <c r="AI274" i="10" s="1"/>
  <c r="AJ274" i="10" s="1"/>
  <c r="D275" i="10"/>
  <c r="AH275" i="10" s="1"/>
  <c r="AI275" i="10" s="1"/>
  <c r="AJ275" i="10" s="1"/>
  <c r="D276" i="10"/>
  <c r="AH276" i="10" s="1"/>
  <c r="AI276" i="10" s="1"/>
  <c r="AJ276" i="10" s="1"/>
  <c r="D277" i="10"/>
  <c r="AH277" i="10" s="1"/>
  <c r="AI277" i="10" s="1"/>
  <c r="AJ277" i="10" s="1"/>
  <c r="D278" i="10"/>
  <c r="AH278" i="10" s="1"/>
  <c r="AI278" i="10" s="1"/>
  <c r="AJ278" i="10" s="1"/>
  <c r="D279" i="10"/>
  <c r="AH279" i="10" s="1"/>
  <c r="AI279" i="10" s="1"/>
  <c r="AJ279" i="10" s="1"/>
  <c r="D280" i="10"/>
  <c r="AH280" i="10" s="1"/>
  <c r="AI280" i="10" s="1"/>
  <c r="AJ280" i="10" s="1"/>
  <c r="D281" i="10"/>
  <c r="AH281" i="10" s="1"/>
  <c r="AI281" i="10" s="1"/>
  <c r="AJ281" i="10" s="1"/>
  <c r="D282" i="10"/>
  <c r="AH282" i="10" s="1"/>
  <c r="AI282" i="10" s="1"/>
  <c r="AJ282" i="10" s="1"/>
  <c r="D283" i="10"/>
  <c r="AH283" i="10" s="1"/>
  <c r="AI283" i="10" s="1"/>
  <c r="AJ283" i="10" s="1"/>
  <c r="D284" i="10"/>
  <c r="AH284" i="10" s="1"/>
  <c r="AI284" i="10" s="1"/>
  <c r="AJ284" i="10" s="1"/>
  <c r="D285" i="10"/>
  <c r="AH285" i="10" s="1"/>
  <c r="AI285" i="10" s="1"/>
  <c r="AJ285" i="10" s="1"/>
  <c r="D286" i="10"/>
  <c r="AH286" i="10" s="1"/>
  <c r="AI286" i="10" s="1"/>
  <c r="AJ286" i="10" s="1"/>
  <c r="D287" i="10"/>
  <c r="AH287" i="10" s="1"/>
  <c r="AI287" i="10" s="1"/>
  <c r="AJ287" i="10" s="1"/>
  <c r="D288" i="10"/>
  <c r="AH288" i="10" s="1"/>
  <c r="AI288" i="10" s="1"/>
  <c r="AJ288" i="10" s="1"/>
  <c r="D289" i="10"/>
  <c r="AH289" i="10" s="1"/>
  <c r="AI289" i="10" s="1"/>
  <c r="AJ289" i="10" s="1"/>
  <c r="D290" i="10"/>
  <c r="AH290" i="10" s="1"/>
  <c r="AI290" i="10" s="1"/>
  <c r="AJ290" i="10" s="1"/>
  <c r="D291" i="10"/>
  <c r="AH291" i="10" s="1"/>
  <c r="AI291" i="10" s="1"/>
  <c r="AJ291" i="10" s="1"/>
  <c r="D292" i="10"/>
  <c r="AH292" i="10" s="1"/>
  <c r="AI292" i="10" s="1"/>
  <c r="AJ292" i="10" s="1"/>
  <c r="D293" i="10"/>
  <c r="AH293" i="10" s="1"/>
  <c r="AI293" i="10" s="1"/>
  <c r="AJ293" i="10" s="1"/>
  <c r="D294" i="10"/>
  <c r="AH294" i="10" s="1"/>
  <c r="AI294" i="10" s="1"/>
  <c r="AJ294" i="10" s="1"/>
  <c r="D295" i="10"/>
  <c r="AH295" i="10" s="1"/>
  <c r="AI295" i="10" s="1"/>
  <c r="AJ295" i="10" s="1"/>
  <c r="D296" i="10"/>
  <c r="AH296" i="10" s="1"/>
  <c r="AI296" i="10" s="1"/>
  <c r="AJ296" i="10" s="1"/>
  <c r="D297" i="10"/>
  <c r="AH297" i="10" s="1"/>
  <c r="AI297" i="10" s="1"/>
  <c r="AJ297" i="10" s="1"/>
  <c r="D298" i="10"/>
  <c r="AH298" i="10" s="1"/>
  <c r="AI298" i="10" s="1"/>
  <c r="AJ298" i="10" s="1"/>
  <c r="D299" i="10"/>
  <c r="AH299" i="10" s="1"/>
  <c r="AI299" i="10" s="1"/>
  <c r="AJ299" i="10" s="1"/>
  <c r="D300" i="10"/>
  <c r="AH300" i="10" s="1"/>
  <c r="AI300" i="10" s="1"/>
  <c r="AJ300" i="10" s="1"/>
  <c r="D301" i="10"/>
  <c r="AH301" i="10" s="1"/>
  <c r="AI301" i="10" s="1"/>
  <c r="AJ301" i="10" s="1"/>
  <c r="D302" i="10"/>
  <c r="AH302" i="10" s="1"/>
  <c r="AI302" i="10" s="1"/>
  <c r="AJ302" i="10" s="1"/>
  <c r="D303" i="10"/>
  <c r="AH303" i="10" s="1"/>
  <c r="AI303" i="10" s="1"/>
  <c r="AJ303" i="10" s="1"/>
  <c r="D304" i="10"/>
  <c r="AH304" i="10" s="1"/>
  <c r="AI304" i="10" s="1"/>
  <c r="AJ304" i="10" s="1"/>
  <c r="D305" i="10"/>
  <c r="AH305" i="10" s="1"/>
  <c r="AI305" i="10" s="1"/>
  <c r="AJ305" i="10" s="1"/>
  <c r="D306" i="10"/>
  <c r="AH306" i="10" s="1"/>
  <c r="AI306" i="10" s="1"/>
  <c r="AJ306" i="10" s="1"/>
  <c r="D307" i="10"/>
  <c r="AH307" i="10" s="1"/>
  <c r="AI307" i="10" s="1"/>
  <c r="AJ307" i="10" s="1"/>
  <c r="D308" i="10"/>
  <c r="AH308" i="10" s="1"/>
  <c r="AI308" i="10" s="1"/>
  <c r="AJ308" i="10" s="1"/>
  <c r="D309" i="10"/>
  <c r="AH309" i="10" s="1"/>
  <c r="AI309" i="10" s="1"/>
  <c r="AJ309" i="10" s="1"/>
  <c r="D310" i="10"/>
  <c r="AH310" i="10" s="1"/>
  <c r="AI310" i="10" s="1"/>
  <c r="AJ310" i="10" s="1"/>
  <c r="D311" i="10"/>
  <c r="AH311" i="10" s="1"/>
  <c r="AI311" i="10" s="1"/>
  <c r="AJ311" i="10" s="1"/>
  <c r="D312" i="10"/>
  <c r="AH312" i="10" s="1"/>
  <c r="AI312" i="10" s="1"/>
  <c r="AJ312" i="10" s="1"/>
  <c r="D313" i="10"/>
  <c r="AH313" i="10" s="1"/>
  <c r="AI313" i="10" s="1"/>
  <c r="AJ313" i="10" s="1"/>
  <c r="D194" i="10"/>
  <c r="AH194" i="10" s="1"/>
  <c r="AI194" i="10" s="1"/>
  <c r="D56" i="10"/>
  <c r="AP56" i="10" s="1"/>
  <c r="AQ56" i="10" s="1"/>
  <c r="AR56" i="10" s="1"/>
  <c r="D57" i="10"/>
  <c r="AP57" i="10" s="1"/>
  <c r="AQ57" i="10" s="1"/>
  <c r="AR57" i="10" s="1"/>
  <c r="D58" i="10"/>
  <c r="AP58" i="10" s="1"/>
  <c r="AQ58" i="10" s="1"/>
  <c r="AR58" i="10" s="1"/>
  <c r="D59" i="10"/>
  <c r="AP59" i="10" s="1"/>
  <c r="AQ59" i="10" s="1"/>
  <c r="AR59" i="10" s="1"/>
  <c r="D60" i="10"/>
  <c r="AP60" i="10" s="1"/>
  <c r="AQ60" i="10" s="1"/>
  <c r="AR60" i="10" s="1"/>
  <c r="D61" i="10"/>
  <c r="AP61" i="10" s="1"/>
  <c r="AQ61" i="10" s="1"/>
  <c r="AR61" i="10" s="1"/>
  <c r="D62" i="10"/>
  <c r="AP62" i="10" s="1"/>
  <c r="AQ62" i="10" s="1"/>
  <c r="AR62" i="10" s="1"/>
  <c r="D63" i="10"/>
  <c r="AP63" i="10" s="1"/>
  <c r="AQ63" i="10" s="1"/>
  <c r="AR63" i="10" s="1"/>
  <c r="D64" i="10"/>
  <c r="AP64" i="10" s="1"/>
  <c r="AQ64" i="10" s="1"/>
  <c r="AR64" i="10" s="1"/>
  <c r="D65" i="10"/>
  <c r="AP65" i="10" s="1"/>
  <c r="AQ65" i="10" s="1"/>
  <c r="AR65" i="10" s="1"/>
  <c r="D66" i="10"/>
  <c r="AP66" i="10" s="1"/>
  <c r="AQ66" i="10" s="1"/>
  <c r="AR66" i="10" s="1"/>
  <c r="D67" i="10"/>
  <c r="AP67" i="10" s="1"/>
  <c r="AQ67" i="10" s="1"/>
  <c r="AR67" i="10" s="1"/>
  <c r="D68" i="10"/>
  <c r="AP68" i="10" s="1"/>
  <c r="AQ68" i="10" s="1"/>
  <c r="AR68" i="10" s="1"/>
  <c r="D69" i="10"/>
  <c r="AP69" i="10" s="1"/>
  <c r="AQ69" i="10" s="1"/>
  <c r="AR69" i="10" s="1"/>
  <c r="D70" i="10"/>
  <c r="AP70" i="10" s="1"/>
  <c r="AQ70" i="10" s="1"/>
  <c r="AR70" i="10" s="1"/>
  <c r="D71" i="10"/>
  <c r="AP71" i="10" s="1"/>
  <c r="AQ71" i="10" s="1"/>
  <c r="AR71" i="10" s="1"/>
  <c r="D72" i="10"/>
  <c r="AP72" i="10" s="1"/>
  <c r="AQ72" i="10" s="1"/>
  <c r="AR72" i="10" s="1"/>
  <c r="D73" i="10"/>
  <c r="AP73" i="10" s="1"/>
  <c r="AQ73" i="10" s="1"/>
  <c r="AR73" i="10" s="1"/>
  <c r="D74" i="10"/>
  <c r="AP74" i="10" s="1"/>
  <c r="AQ74" i="10" s="1"/>
  <c r="AR74" i="10" s="1"/>
  <c r="D75" i="10"/>
  <c r="AP75" i="10" s="1"/>
  <c r="AQ75" i="10" s="1"/>
  <c r="AR75" i="10" s="1"/>
  <c r="D76" i="10"/>
  <c r="AP76" i="10" s="1"/>
  <c r="AQ76" i="10" s="1"/>
  <c r="AR76" i="10" s="1"/>
  <c r="D77" i="10"/>
  <c r="AP77" i="10" s="1"/>
  <c r="AQ77" i="10" s="1"/>
  <c r="AR77" i="10" s="1"/>
  <c r="D78" i="10"/>
  <c r="AP78" i="10" s="1"/>
  <c r="AQ78" i="10" s="1"/>
  <c r="AR78" i="10" s="1"/>
  <c r="D79" i="10"/>
  <c r="AP79" i="10" s="1"/>
  <c r="AQ79" i="10" s="1"/>
  <c r="AR79" i="10" s="1"/>
  <c r="D80" i="10"/>
  <c r="AP80" i="10" s="1"/>
  <c r="AQ80" i="10" s="1"/>
  <c r="AR80" i="10" s="1"/>
  <c r="D81" i="10"/>
  <c r="AP81" i="10" s="1"/>
  <c r="AQ81" i="10" s="1"/>
  <c r="AR81" i="10" s="1"/>
  <c r="D82" i="10"/>
  <c r="AP82" i="10" s="1"/>
  <c r="AQ82" i="10" s="1"/>
  <c r="AR82" i="10" s="1"/>
  <c r="D83" i="10"/>
  <c r="AP83" i="10" s="1"/>
  <c r="AQ83" i="10" s="1"/>
  <c r="AR83" i="10" s="1"/>
  <c r="D84" i="10"/>
  <c r="AP84" i="10" s="1"/>
  <c r="AQ84" i="10" s="1"/>
  <c r="AR84" i="10" s="1"/>
  <c r="D85" i="10"/>
  <c r="AP85" i="10" s="1"/>
  <c r="AQ85" i="10" s="1"/>
  <c r="AR85" i="10" s="1"/>
  <c r="D86" i="10"/>
  <c r="AP86" i="10" s="1"/>
  <c r="AQ86" i="10" s="1"/>
  <c r="AR86" i="10" s="1"/>
  <c r="D87" i="10"/>
  <c r="AP87" i="10" s="1"/>
  <c r="AQ87" i="10" s="1"/>
  <c r="AR87" i="10" s="1"/>
  <c r="D88" i="10"/>
  <c r="AP88" i="10" s="1"/>
  <c r="AQ88" i="10" s="1"/>
  <c r="AR88" i="10" s="1"/>
  <c r="D89" i="10"/>
  <c r="AP89" i="10" s="1"/>
  <c r="AQ89" i="10" s="1"/>
  <c r="AR89" i="10" s="1"/>
  <c r="D90" i="10"/>
  <c r="AP90" i="10" s="1"/>
  <c r="AQ90" i="10" s="1"/>
  <c r="AR90" i="10" s="1"/>
  <c r="D91" i="10"/>
  <c r="AP91" i="10" s="1"/>
  <c r="AQ91" i="10" s="1"/>
  <c r="AR91" i="10" s="1"/>
  <c r="D92" i="10"/>
  <c r="AP92" i="10" s="1"/>
  <c r="AQ92" i="10" s="1"/>
  <c r="AR92" i="10" s="1"/>
  <c r="D93" i="10"/>
  <c r="AP93" i="10" s="1"/>
  <c r="AQ93" i="10" s="1"/>
  <c r="AR93" i="10" s="1"/>
  <c r="D94" i="10"/>
  <c r="AP94" i="10" s="1"/>
  <c r="AQ94" i="10" s="1"/>
  <c r="AR94" i="10" s="1"/>
  <c r="D95" i="10"/>
  <c r="AP95" i="10" s="1"/>
  <c r="AQ95" i="10" s="1"/>
  <c r="AR95" i="10" s="1"/>
  <c r="D96" i="10"/>
  <c r="AP96" i="10" s="1"/>
  <c r="AQ96" i="10" s="1"/>
  <c r="AR96" i="10" s="1"/>
  <c r="D97" i="10"/>
  <c r="AP97" i="10" s="1"/>
  <c r="AQ97" i="10" s="1"/>
  <c r="AR97" i="10" s="1"/>
  <c r="D98" i="10"/>
  <c r="AP98" i="10" s="1"/>
  <c r="AQ98" i="10" s="1"/>
  <c r="AR98" i="10" s="1"/>
  <c r="D99" i="10"/>
  <c r="AP99" i="10" s="1"/>
  <c r="AQ99" i="10" s="1"/>
  <c r="AR99" i="10" s="1"/>
  <c r="D100" i="10"/>
  <c r="AP100" i="10" s="1"/>
  <c r="AQ100" i="10" s="1"/>
  <c r="AR100" i="10" s="1"/>
  <c r="D101" i="10"/>
  <c r="AP101" i="10" s="1"/>
  <c r="AQ101" i="10" s="1"/>
  <c r="AR101" i="10" s="1"/>
  <c r="D102" i="10"/>
  <c r="AP102" i="10" s="1"/>
  <c r="AQ102" i="10" s="1"/>
  <c r="AR102" i="10" s="1"/>
  <c r="D103" i="10"/>
  <c r="AP103" i="10" s="1"/>
  <c r="AQ103" i="10" s="1"/>
  <c r="AR103" i="10" s="1"/>
  <c r="D104" i="10"/>
  <c r="AP104" i="10" s="1"/>
  <c r="AQ104" i="10" s="1"/>
  <c r="AR104" i="10" s="1"/>
  <c r="D105" i="10"/>
  <c r="AP105" i="10" s="1"/>
  <c r="AQ105" i="10" s="1"/>
  <c r="AR105" i="10" s="1"/>
  <c r="D106" i="10"/>
  <c r="AP106" i="10" s="1"/>
  <c r="AQ106" i="10" s="1"/>
  <c r="AR106" i="10" s="1"/>
  <c r="D107" i="10"/>
  <c r="AP107" i="10" s="1"/>
  <c r="AQ107" i="10" s="1"/>
  <c r="AR107" i="10" s="1"/>
  <c r="D108" i="10"/>
  <c r="AP108" i="10" s="1"/>
  <c r="AQ108" i="10" s="1"/>
  <c r="AR108" i="10" s="1"/>
  <c r="D109" i="10"/>
  <c r="AP109" i="10" s="1"/>
  <c r="AQ109" i="10" s="1"/>
  <c r="AR109" i="10" s="1"/>
  <c r="D110" i="10"/>
  <c r="AP110" i="10" s="1"/>
  <c r="AQ110" i="10" s="1"/>
  <c r="AR110" i="10" s="1"/>
  <c r="D111" i="10"/>
  <c r="AP111" i="10" s="1"/>
  <c r="AQ111" i="10" s="1"/>
  <c r="AR111" i="10" s="1"/>
  <c r="D112" i="10"/>
  <c r="AP112" i="10" s="1"/>
  <c r="AQ112" i="10" s="1"/>
  <c r="AR112" i="10" s="1"/>
  <c r="D113" i="10"/>
  <c r="AP113" i="10" s="1"/>
  <c r="AQ113" i="10" s="1"/>
  <c r="AR113" i="10" s="1"/>
  <c r="D114" i="10"/>
  <c r="AP114" i="10" s="1"/>
  <c r="AQ114" i="10" s="1"/>
  <c r="AR114" i="10" s="1"/>
  <c r="D115" i="10"/>
  <c r="AP115" i="10" s="1"/>
  <c r="AQ115" i="10" s="1"/>
  <c r="AR115" i="10" s="1"/>
  <c r="D116" i="10"/>
  <c r="AP116" i="10" s="1"/>
  <c r="AQ116" i="10" s="1"/>
  <c r="AR116" i="10" s="1"/>
  <c r="D117" i="10"/>
  <c r="AP117" i="10" s="1"/>
  <c r="AQ117" i="10" s="1"/>
  <c r="AR117" i="10" s="1"/>
  <c r="D118" i="10"/>
  <c r="AP118" i="10" s="1"/>
  <c r="AQ118" i="10" s="1"/>
  <c r="AR118" i="10" s="1"/>
  <c r="D119" i="10"/>
  <c r="AP119" i="10" s="1"/>
  <c r="AQ119" i="10" s="1"/>
  <c r="AR119" i="10" s="1"/>
  <c r="D120" i="10"/>
  <c r="AP120" i="10" s="1"/>
  <c r="AQ120" i="10" s="1"/>
  <c r="AR120" i="10" s="1"/>
  <c r="D121" i="10"/>
  <c r="AP121" i="10" s="1"/>
  <c r="AQ121" i="10" s="1"/>
  <c r="AR121" i="10" s="1"/>
  <c r="D122" i="10"/>
  <c r="AP122" i="10" s="1"/>
  <c r="AQ122" i="10" s="1"/>
  <c r="AR122" i="10" s="1"/>
  <c r="D123" i="10"/>
  <c r="AP123" i="10" s="1"/>
  <c r="AQ123" i="10" s="1"/>
  <c r="AR123" i="10" s="1"/>
  <c r="D124" i="10"/>
  <c r="AP124" i="10" s="1"/>
  <c r="AQ124" i="10" s="1"/>
  <c r="AR124" i="10" s="1"/>
  <c r="D125" i="10"/>
  <c r="AP125" i="10" s="1"/>
  <c r="AQ125" i="10" s="1"/>
  <c r="AR125" i="10" s="1"/>
  <c r="D126" i="10"/>
  <c r="AP126" i="10" s="1"/>
  <c r="AQ126" i="10" s="1"/>
  <c r="AR126" i="10" s="1"/>
  <c r="D127" i="10"/>
  <c r="AP127" i="10" s="1"/>
  <c r="AQ127" i="10" s="1"/>
  <c r="AR127" i="10" s="1"/>
  <c r="D128" i="10"/>
  <c r="AP128" i="10" s="1"/>
  <c r="AQ128" i="10" s="1"/>
  <c r="AR128" i="10" s="1"/>
  <c r="D129" i="10"/>
  <c r="AP129" i="10" s="1"/>
  <c r="AQ129" i="10" s="1"/>
  <c r="AR129" i="10" s="1"/>
  <c r="D130" i="10"/>
  <c r="AP130" i="10" s="1"/>
  <c r="AQ130" i="10" s="1"/>
  <c r="AR130" i="10" s="1"/>
  <c r="D131" i="10"/>
  <c r="AP131" i="10" s="1"/>
  <c r="AQ131" i="10" s="1"/>
  <c r="AR131" i="10" s="1"/>
  <c r="D132" i="10"/>
  <c r="AP132" i="10" s="1"/>
  <c r="AQ132" i="10" s="1"/>
  <c r="AR132" i="10" s="1"/>
  <c r="D133" i="10"/>
  <c r="AP133" i="10" s="1"/>
  <c r="AQ133" i="10" s="1"/>
  <c r="AR133" i="10" s="1"/>
  <c r="D134" i="10"/>
  <c r="AP134" i="10" s="1"/>
  <c r="AQ134" i="10" s="1"/>
  <c r="AR134" i="10" s="1"/>
  <c r="D135" i="10"/>
  <c r="AP135" i="10" s="1"/>
  <c r="AQ135" i="10" s="1"/>
  <c r="AR135" i="10" s="1"/>
  <c r="D136" i="10"/>
  <c r="AP136" i="10" s="1"/>
  <c r="AQ136" i="10" s="1"/>
  <c r="AR136" i="10" s="1"/>
  <c r="D137" i="10"/>
  <c r="AP137" i="10" s="1"/>
  <c r="AQ137" i="10" s="1"/>
  <c r="AR137" i="10" s="1"/>
  <c r="D138" i="10"/>
  <c r="AP138" i="10" s="1"/>
  <c r="AQ138" i="10" s="1"/>
  <c r="AR138" i="10" s="1"/>
  <c r="D139" i="10"/>
  <c r="AP139" i="10" s="1"/>
  <c r="AQ139" i="10" s="1"/>
  <c r="AR139" i="10" s="1"/>
  <c r="D140" i="10"/>
  <c r="AP140" i="10" s="1"/>
  <c r="AQ140" i="10" s="1"/>
  <c r="AR140" i="10" s="1"/>
  <c r="D141" i="10"/>
  <c r="AP141" i="10" s="1"/>
  <c r="AQ141" i="10" s="1"/>
  <c r="AR141" i="10" s="1"/>
  <c r="D142" i="10"/>
  <c r="AP142" i="10" s="1"/>
  <c r="AQ142" i="10" s="1"/>
  <c r="AR142" i="10" s="1"/>
  <c r="D143" i="10"/>
  <c r="AP143" i="10" s="1"/>
  <c r="AQ143" i="10" s="1"/>
  <c r="AR143" i="10" s="1"/>
  <c r="D144" i="10"/>
  <c r="AP144" i="10" s="1"/>
  <c r="AQ144" i="10" s="1"/>
  <c r="AR144" i="10" s="1"/>
  <c r="D145" i="10"/>
  <c r="AP145" i="10" s="1"/>
  <c r="AQ145" i="10" s="1"/>
  <c r="AR145" i="10" s="1"/>
  <c r="D146" i="10"/>
  <c r="AP146" i="10" s="1"/>
  <c r="AQ146" i="10" s="1"/>
  <c r="AR146" i="10" s="1"/>
  <c r="D147" i="10"/>
  <c r="AP147" i="10" s="1"/>
  <c r="AQ147" i="10" s="1"/>
  <c r="AR147" i="10" s="1"/>
  <c r="D148" i="10"/>
  <c r="AP148" i="10" s="1"/>
  <c r="AQ148" i="10" s="1"/>
  <c r="AR148" i="10" s="1"/>
  <c r="D149" i="10"/>
  <c r="AP149" i="10" s="1"/>
  <c r="AQ149" i="10" s="1"/>
  <c r="AR149" i="10" s="1"/>
  <c r="D150" i="10"/>
  <c r="AP150" i="10" s="1"/>
  <c r="AQ150" i="10" s="1"/>
  <c r="AR150" i="10" s="1"/>
  <c r="D151" i="10"/>
  <c r="AP151" i="10" s="1"/>
  <c r="AQ151" i="10" s="1"/>
  <c r="AR151" i="10" s="1"/>
  <c r="D152" i="10"/>
  <c r="AP152" i="10" s="1"/>
  <c r="AQ152" i="10" s="1"/>
  <c r="AR152" i="10" s="1"/>
  <c r="D153" i="10"/>
  <c r="AP153" i="10" s="1"/>
  <c r="AQ153" i="10" s="1"/>
  <c r="AR153" i="10" s="1"/>
  <c r="D154" i="10"/>
  <c r="AP154" i="10" s="1"/>
  <c r="AQ154" i="10" s="1"/>
  <c r="AR154" i="10" s="1"/>
  <c r="D155" i="10"/>
  <c r="AP155" i="10" s="1"/>
  <c r="AQ155" i="10" s="1"/>
  <c r="AR155" i="10" s="1"/>
  <c r="D156" i="10"/>
  <c r="AP156" i="10" s="1"/>
  <c r="AQ156" i="10" s="1"/>
  <c r="AR156" i="10" s="1"/>
  <c r="D157" i="10"/>
  <c r="AP157" i="10" s="1"/>
  <c r="AQ157" i="10" s="1"/>
  <c r="AR157" i="10" s="1"/>
  <c r="D158" i="10"/>
  <c r="AP158" i="10" s="1"/>
  <c r="AQ158" i="10" s="1"/>
  <c r="AR158" i="10" s="1"/>
  <c r="D159" i="10"/>
  <c r="AP159" i="10" s="1"/>
  <c r="AQ159" i="10" s="1"/>
  <c r="AR159" i="10" s="1"/>
  <c r="D160" i="10"/>
  <c r="AP160" i="10" s="1"/>
  <c r="AQ160" i="10" s="1"/>
  <c r="AR160" i="10" s="1"/>
  <c r="D161" i="10"/>
  <c r="AP161" i="10" s="1"/>
  <c r="AQ161" i="10" s="1"/>
  <c r="AR161" i="10" s="1"/>
  <c r="D162" i="10"/>
  <c r="AP162" i="10" s="1"/>
  <c r="AQ162" i="10" s="1"/>
  <c r="AR162" i="10" s="1"/>
  <c r="D163" i="10"/>
  <c r="AP163" i="10" s="1"/>
  <c r="AQ163" i="10" s="1"/>
  <c r="AR163" i="10" s="1"/>
  <c r="D164" i="10"/>
  <c r="AP164" i="10" s="1"/>
  <c r="AQ164" i="10" s="1"/>
  <c r="AR164" i="10" s="1"/>
  <c r="D165" i="10"/>
  <c r="AP165" i="10" s="1"/>
  <c r="AQ165" i="10" s="1"/>
  <c r="AR165" i="10" s="1"/>
  <c r="D166" i="10"/>
  <c r="AP166" i="10" s="1"/>
  <c r="AQ166" i="10" s="1"/>
  <c r="AR166" i="10" s="1"/>
  <c r="D167" i="10"/>
  <c r="AP167" i="10" s="1"/>
  <c r="AQ167" i="10" s="1"/>
  <c r="AR167" i="10" s="1"/>
  <c r="D168" i="10"/>
  <c r="AP168" i="10" s="1"/>
  <c r="AQ168" i="10" s="1"/>
  <c r="AR168" i="10" s="1"/>
  <c r="D169" i="10"/>
  <c r="AP169" i="10" s="1"/>
  <c r="AQ169" i="10" s="1"/>
  <c r="AR169" i="10" s="1"/>
  <c r="D170" i="10"/>
  <c r="AP170" i="10" s="1"/>
  <c r="AQ170" i="10" s="1"/>
  <c r="AR170" i="10" s="1"/>
  <c r="D171" i="10"/>
  <c r="AP171" i="10" s="1"/>
  <c r="AQ171" i="10" s="1"/>
  <c r="AR171" i="10" s="1"/>
  <c r="D172" i="10"/>
  <c r="AP172" i="10" s="1"/>
  <c r="AQ172" i="10" s="1"/>
  <c r="AR172" i="10" s="1"/>
  <c r="D173" i="10"/>
  <c r="AP173" i="10" s="1"/>
  <c r="AQ173" i="10" s="1"/>
  <c r="AR173" i="10" s="1"/>
  <c r="D174" i="10"/>
  <c r="AP174" i="10" s="1"/>
  <c r="AQ174" i="10" s="1"/>
  <c r="AP55" i="10"/>
  <c r="AQ55" i="10" s="1"/>
  <c r="AJ34" i="5"/>
  <c r="AK34" i="5" s="1"/>
  <c r="AJ36" i="5"/>
  <c r="AK36" i="5" s="1"/>
  <c r="AJ38" i="5"/>
  <c r="AK38" i="5" s="1"/>
  <c r="AJ39" i="5"/>
  <c r="AK39" i="5" s="1"/>
  <c r="AJ42" i="5"/>
  <c r="AK42" i="5" s="1"/>
  <c r="AJ44" i="5"/>
  <c r="AK44" i="5" s="1"/>
  <c r="AJ47" i="5"/>
  <c r="AK47" i="5" s="1"/>
  <c r="AJ48" i="5"/>
  <c r="AK48" i="5" s="1"/>
  <c r="AJ50" i="5"/>
  <c r="AK50" i="5" s="1"/>
  <c r="AJ52" i="5"/>
  <c r="AK52" i="5" s="1"/>
  <c r="AJ54" i="5"/>
  <c r="AK54" i="5" s="1"/>
  <c r="AJ55" i="5"/>
  <c r="AK55" i="5" s="1"/>
  <c r="AJ58" i="5"/>
  <c r="AK58" i="5" s="1"/>
  <c r="AJ60" i="5"/>
  <c r="AK60" i="5" s="1"/>
  <c r="AJ63" i="5"/>
  <c r="AK63" i="5" s="1"/>
  <c r="AJ64" i="5"/>
  <c r="AK64" i="5" s="1"/>
  <c r="AJ66" i="5"/>
  <c r="AK66" i="5" s="1"/>
  <c r="AJ68" i="5"/>
  <c r="AK68" i="5" s="1"/>
  <c r="AJ70" i="5"/>
  <c r="AK70" i="5" s="1"/>
  <c r="AJ71" i="5"/>
  <c r="AK71" i="5" s="1"/>
  <c r="AJ74" i="5"/>
  <c r="AK74" i="5" s="1"/>
  <c r="AJ76" i="5"/>
  <c r="AK76" i="5" s="1"/>
  <c r="AJ79" i="5"/>
  <c r="AK79" i="5" s="1"/>
  <c r="AJ80" i="5"/>
  <c r="AK80" i="5" s="1"/>
  <c r="AJ82" i="5"/>
  <c r="AK82" i="5" s="1"/>
  <c r="AJ84" i="5"/>
  <c r="AK84" i="5" s="1"/>
  <c r="AJ86" i="5"/>
  <c r="AK86" i="5" s="1"/>
  <c r="AJ87" i="5"/>
  <c r="AK87" i="5" s="1"/>
  <c r="AJ90" i="5"/>
  <c r="AK90" i="5" s="1"/>
  <c r="AJ92" i="5"/>
  <c r="AK92" i="5" s="1"/>
  <c r="AJ96" i="5"/>
  <c r="AK96" i="5" s="1"/>
  <c r="AJ97" i="5"/>
  <c r="AK97" i="5" s="1"/>
  <c r="AJ100" i="5"/>
  <c r="AK100" i="5" s="1"/>
  <c r="AJ105" i="5"/>
  <c r="AK105" i="5" s="1"/>
  <c r="AJ106" i="5"/>
  <c r="AK106" i="5" s="1"/>
  <c r="AJ110" i="5"/>
  <c r="AK110" i="5"/>
  <c r="AJ114" i="5"/>
  <c r="AK114" i="5" s="1"/>
  <c r="AJ119" i="5"/>
  <c r="AK119" i="5"/>
  <c r="AJ122" i="5"/>
  <c r="AK122" i="5" s="1"/>
  <c r="AI32" i="5"/>
  <c r="AJ32" i="5" s="1"/>
  <c r="AK32" i="5" s="1"/>
  <c r="AI33" i="5"/>
  <c r="AJ33" i="5" s="1"/>
  <c r="AK33" i="5" s="1"/>
  <c r="AI34" i="5"/>
  <c r="AI35" i="5"/>
  <c r="AJ35" i="5" s="1"/>
  <c r="AK35" i="5" s="1"/>
  <c r="AI36" i="5"/>
  <c r="AI37" i="5"/>
  <c r="AJ37" i="5" s="1"/>
  <c r="AK37" i="5" s="1"/>
  <c r="AI38" i="5"/>
  <c r="AI39" i="5"/>
  <c r="AI40" i="5"/>
  <c r="AJ40" i="5" s="1"/>
  <c r="AK40" i="5" s="1"/>
  <c r="AI41" i="5"/>
  <c r="AJ41" i="5" s="1"/>
  <c r="AK41" i="5" s="1"/>
  <c r="AI42" i="5"/>
  <c r="AI43" i="5"/>
  <c r="AJ43" i="5" s="1"/>
  <c r="AK43" i="5" s="1"/>
  <c r="AI44" i="5"/>
  <c r="AI45" i="5"/>
  <c r="AJ45" i="5" s="1"/>
  <c r="AK45" i="5" s="1"/>
  <c r="AI46" i="5"/>
  <c r="AJ46" i="5" s="1"/>
  <c r="AK46" i="5" s="1"/>
  <c r="AI47" i="5"/>
  <c r="AI48" i="5"/>
  <c r="AI49" i="5"/>
  <c r="AJ49" i="5" s="1"/>
  <c r="AK49" i="5" s="1"/>
  <c r="AI50" i="5"/>
  <c r="AI51" i="5"/>
  <c r="AJ51" i="5" s="1"/>
  <c r="AK51" i="5" s="1"/>
  <c r="AI52" i="5"/>
  <c r="AI53" i="5"/>
  <c r="AJ53" i="5" s="1"/>
  <c r="AK53" i="5" s="1"/>
  <c r="AI54" i="5"/>
  <c r="AI55" i="5"/>
  <c r="AI56" i="5"/>
  <c r="AJ56" i="5" s="1"/>
  <c r="AK56" i="5" s="1"/>
  <c r="AI57" i="5"/>
  <c r="AJ57" i="5" s="1"/>
  <c r="AK57" i="5" s="1"/>
  <c r="AI58" i="5"/>
  <c r="AI59" i="5"/>
  <c r="AJ59" i="5" s="1"/>
  <c r="AK59" i="5" s="1"/>
  <c r="AI60" i="5"/>
  <c r="AI61" i="5"/>
  <c r="AJ61" i="5" s="1"/>
  <c r="AK61" i="5" s="1"/>
  <c r="AI62" i="5"/>
  <c r="AJ62" i="5" s="1"/>
  <c r="AK62" i="5" s="1"/>
  <c r="AI63" i="5"/>
  <c r="AI64" i="5"/>
  <c r="AI65" i="5"/>
  <c r="AJ65" i="5" s="1"/>
  <c r="AK65" i="5" s="1"/>
  <c r="AI66" i="5"/>
  <c r="AI67" i="5"/>
  <c r="AJ67" i="5" s="1"/>
  <c r="AK67" i="5" s="1"/>
  <c r="AI68" i="5"/>
  <c r="AI69" i="5"/>
  <c r="AJ69" i="5" s="1"/>
  <c r="AK69" i="5" s="1"/>
  <c r="AI70" i="5"/>
  <c r="AI71" i="5"/>
  <c r="AI72" i="5"/>
  <c r="AJ72" i="5" s="1"/>
  <c r="AK72" i="5" s="1"/>
  <c r="AI73" i="5"/>
  <c r="AJ73" i="5" s="1"/>
  <c r="AK73" i="5" s="1"/>
  <c r="AI74" i="5"/>
  <c r="AI75" i="5"/>
  <c r="AJ75" i="5" s="1"/>
  <c r="AK75" i="5" s="1"/>
  <c r="AI76" i="5"/>
  <c r="AI77" i="5"/>
  <c r="AJ77" i="5" s="1"/>
  <c r="AK77" i="5" s="1"/>
  <c r="AI78" i="5"/>
  <c r="AJ78" i="5" s="1"/>
  <c r="AK78" i="5" s="1"/>
  <c r="AI79" i="5"/>
  <c r="AI80" i="5"/>
  <c r="AI81" i="5"/>
  <c r="AJ81" i="5" s="1"/>
  <c r="AK81" i="5" s="1"/>
  <c r="AI82" i="5"/>
  <c r="AI83" i="5"/>
  <c r="AJ83" i="5" s="1"/>
  <c r="AK83" i="5" s="1"/>
  <c r="AI84" i="5"/>
  <c r="AI85" i="5"/>
  <c r="AJ85" i="5" s="1"/>
  <c r="AK85" i="5" s="1"/>
  <c r="AI86" i="5"/>
  <c r="AI87" i="5"/>
  <c r="AI88" i="5"/>
  <c r="AJ88" i="5" s="1"/>
  <c r="AK88" i="5" s="1"/>
  <c r="AI89" i="5"/>
  <c r="AJ89" i="5" s="1"/>
  <c r="AK89" i="5" s="1"/>
  <c r="AI90" i="5"/>
  <c r="AI91" i="5"/>
  <c r="AJ91" i="5" s="1"/>
  <c r="AK91" i="5" s="1"/>
  <c r="AI92" i="5"/>
  <c r="AI93" i="5"/>
  <c r="AJ93" i="5" s="1"/>
  <c r="AK93" i="5" s="1"/>
  <c r="AI94" i="5"/>
  <c r="AJ94" i="5" s="1"/>
  <c r="AK94" i="5" s="1"/>
  <c r="AI95" i="5"/>
  <c r="AJ95" i="5" s="1"/>
  <c r="AK95" i="5" s="1"/>
  <c r="AI96" i="5"/>
  <c r="AI97" i="5"/>
  <c r="AI98" i="5"/>
  <c r="AJ98" i="5" s="1"/>
  <c r="AK98" i="5" s="1"/>
  <c r="AI99" i="5"/>
  <c r="AJ99" i="5" s="1"/>
  <c r="AK99" i="5" s="1"/>
  <c r="AI100" i="5"/>
  <c r="AI101" i="5"/>
  <c r="AJ101" i="5" s="1"/>
  <c r="AK101" i="5" s="1"/>
  <c r="AI102" i="5"/>
  <c r="AJ102" i="5" s="1"/>
  <c r="AK102" i="5" s="1"/>
  <c r="AI103" i="5"/>
  <c r="AJ103" i="5" s="1"/>
  <c r="AK103" i="5" s="1"/>
  <c r="AI104" i="5"/>
  <c r="AJ104" i="5" s="1"/>
  <c r="AK104" i="5" s="1"/>
  <c r="AI105" i="5"/>
  <c r="AI106" i="5"/>
  <c r="AI107" i="5"/>
  <c r="AJ107" i="5" s="1"/>
  <c r="AK107" i="5" s="1"/>
  <c r="AI108" i="5"/>
  <c r="AJ108" i="5" s="1"/>
  <c r="AK108" i="5" s="1"/>
  <c r="AI109" i="5"/>
  <c r="AJ109" i="5" s="1"/>
  <c r="AK109" i="5" s="1"/>
  <c r="AI110" i="5"/>
  <c r="AI111" i="5"/>
  <c r="AJ111" i="5" s="1"/>
  <c r="AK111" i="5" s="1"/>
  <c r="AI112" i="5"/>
  <c r="AJ112" i="5" s="1"/>
  <c r="AK112" i="5" s="1"/>
  <c r="AI113" i="5"/>
  <c r="AJ113" i="5" s="1"/>
  <c r="AK113" i="5" s="1"/>
  <c r="AI114" i="5"/>
  <c r="AI115" i="5"/>
  <c r="AJ115" i="5" s="1"/>
  <c r="AK115" i="5" s="1"/>
  <c r="AI116" i="5"/>
  <c r="AJ116" i="5" s="1"/>
  <c r="AK116" i="5" s="1"/>
  <c r="AI117" i="5"/>
  <c r="AJ117" i="5" s="1"/>
  <c r="AK117" i="5" s="1"/>
  <c r="AI118" i="5"/>
  <c r="AJ118" i="5" s="1"/>
  <c r="AK118" i="5" s="1"/>
  <c r="AI119" i="5"/>
  <c r="AI120" i="5"/>
  <c r="AJ120" i="5" s="1"/>
  <c r="AK120" i="5" s="1"/>
  <c r="AI121" i="5"/>
  <c r="AJ121" i="5" s="1"/>
  <c r="AK121" i="5" s="1"/>
  <c r="AI122" i="5"/>
  <c r="AI123" i="5"/>
  <c r="AJ123" i="5" s="1"/>
  <c r="AK123" i="5" s="1"/>
  <c r="AI124" i="5"/>
  <c r="AJ124" i="5" s="1"/>
  <c r="AK124" i="5" s="1"/>
  <c r="AI125" i="5"/>
  <c r="AJ125" i="5" s="1"/>
  <c r="AK125" i="5" s="1"/>
  <c r="AI126" i="5"/>
  <c r="AJ126" i="5" s="1"/>
  <c r="AK126" i="5" s="1"/>
  <c r="AI127" i="5"/>
  <c r="AJ127" i="5" s="1"/>
  <c r="AK127" i="5" s="1"/>
  <c r="AI128" i="5"/>
  <c r="AJ128" i="5" s="1"/>
  <c r="AK128" i="5" s="1"/>
  <c r="AI129" i="5"/>
  <c r="AJ129" i="5" s="1"/>
  <c r="AK129" i="5" s="1"/>
  <c r="AI130" i="5"/>
  <c r="AJ130" i="5" s="1"/>
  <c r="AK130" i="5" s="1"/>
  <c r="AI131" i="5"/>
  <c r="AJ131" i="5" s="1"/>
  <c r="AK131" i="5" s="1"/>
  <c r="AI132" i="5"/>
  <c r="AJ132" i="5" s="1"/>
  <c r="AK132" i="5" s="1"/>
  <c r="AI133" i="5"/>
  <c r="AJ133" i="5" s="1"/>
  <c r="AK133" i="5" s="1"/>
  <c r="AI134" i="5"/>
  <c r="AJ134" i="5" s="1"/>
  <c r="AK134" i="5" s="1"/>
  <c r="AI135" i="5"/>
  <c r="AJ135" i="5" s="1"/>
  <c r="AK135" i="5" s="1"/>
  <c r="AI136" i="5"/>
  <c r="AJ136" i="5" s="1"/>
  <c r="AK136" i="5" s="1"/>
  <c r="AI137" i="5"/>
  <c r="AJ137" i="5" s="1"/>
  <c r="AK137" i="5" s="1"/>
  <c r="AI138" i="5"/>
  <c r="AJ138" i="5" s="1"/>
  <c r="AK138" i="5" s="1"/>
  <c r="AI139" i="5"/>
  <c r="AJ139" i="5" s="1"/>
  <c r="AK139" i="5" s="1"/>
  <c r="AI140" i="5"/>
  <c r="AJ140" i="5" s="1"/>
  <c r="AK140" i="5" s="1"/>
  <c r="AI141" i="5"/>
  <c r="AJ141" i="5" s="1"/>
  <c r="AK141" i="5" s="1"/>
  <c r="AI142" i="5"/>
  <c r="AJ142" i="5" s="1"/>
  <c r="AK142" i="5" s="1"/>
  <c r="AI143" i="5"/>
  <c r="AJ143" i="5" s="1"/>
  <c r="AK143" i="5" s="1"/>
  <c r="AI144" i="5"/>
  <c r="AJ144" i="5" s="1"/>
  <c r="AK144" i="5" s="1"/>
  <c r="AI145" i="5"/>
  <c r="AJ145" i="5" s="1"/>
  <c r="AK145" i="5" s="1"/>
  <c r="AI146" i="5"/>
  <c r="AJ146" i="5" s="1"/>
  <c r="AK146" i="5" s="1"/>
  <c r="AI147" i="5"/>
  <c r="AJ147" i="5" s="1"/>
  <c r="AK147" i="5" s="1"/>
  <c r="AI148" i="5"/>
  <c r="AJ148" i="5" s="1"/>
  <c r="AK148" i="5" s="1"/>
  <c r="AI149" i="5"/>
  <c r="AJ149" i="5" s="1"/>
  <c r="AK149" i="5" s="1"/>
  <c r="AI150" i="5"/>
  <c r="AJ150" i="5" s="1"/>
  <c r="AG32" i="5"/>
  <c r="AH32" i="5"/>
  <c r="AG33" i="5"/>
  <c r="AH33" i="5"/>
  <c r="AG34" i="5"/>
  <c r="AH34" i="5"/>
  <c r="AG35" i="5"/>
  <c r="AH35" i="5"/>
  <c r="AG36" i="5"/>
  <c r="AH36" i="5"/>
  <c r="AG37" i="5"/>
  <c r="AH37" i="5"/>
  <c r="AG38" i="5"/>
  <c r="AH38" i="5"/>
  <c r="AG39" i="5"/>
  <c r="AH39" i="5"/>
  <c r="AG40" i="5"/>
  <c r="AH40" i="5"/>
  <c r="AG41" i="5"/>
  <c r="AH41" i="5"/>
  <c r="AG42" i="5"/>
  <c r="AH42" i="5"/>
  <c r="AG43" i="5"/>
  <c r="AH43" i="5"/>
  <c r="AG44" i="5"/>
  <c r="AH44" i="5"/>
  <c r="AG45" i="5"/>
  <c r="AH45" i="5"/>
  <c r="AG46" i="5"/>
  <c r="AH46" i="5"/>
  <c r="AG47" i="5"/>
  <c r="AH47" i="5"/>
  <c r="AG48" i="5"/>
  <c r="AH48" i="5"/>
  <c r="AG49" i="5"/>
  <c r="AH49" i="5"/>
  <c r="AG50" i="5"/>
  <c r="AH50" i="5"/>
  <c r="AG51" i="5"/>
  <c r="AH51" i="5"/>
  <c r="AG52" i="5"/>
  <c r="AH52" i="5"/>
  <c r="AG53" i="5"/>
  <c r="AH53" i="5"/>
  <c r="AG54" i="5"/>
  <c r="AH54" i="5"/>
  <c r="AG55" i="5"/>
  <c r="AH55" i="5"/>
  <c r="AG56" i="5"/>
  <c r="AH56" i="5"/>
  <c r="AG57" i="5"/>
  <c r="AH57" i="5"/>
  <c r="AG58" i="5"/>
  <c r="AH58" i="5"/>
  <c r="AG59" i="5"/>
  <c r="AH59" i="5"/>
  <c r="AG60" i="5"/>
  <c r="AH60" i="5"/>
  <c r="AG61" i="5"/>
  <c r="AH61" i="5"/>
  <c r="AG62" i="5"/>
  <c r="AH62" i="5"/>
  <c r="AG63" i="5"/>
  <c r="AH63" i="5"/>
  <c r="AG64" i="5"/>
  <c r="AH64" i="5"/>
  <c r="AG65" i="5"/>
  <c r="AH65" i="5"/>
  <c r="AG66" i="5"/>
  <c r="AH66" i="5"/>
  <c r="AG67" i="5"/>
  <c r="AH67" i="5"/>
  <c r="AG68" i="5"/>
  <c r="AH68" i="5"/>
  <c r="AG69" i="5"/>
  <c r="AH69" i="5"/>
  <c r="AG70" i="5"/>
  <c r="AH70" i="5"/>
  <c r="AG71" i="5"/>
  <c r="AH71" i="5"/>
  <c r="AG72" i="5"/>
  <c r="AH72" i="5"/>
  <c r="AG73" i="5"/>
  <c r="AH73" i="5"/>
  <c r="AG74" i="5"/>
  <c r="AH74" i="5"/>
  <c r="AG75" i="5"/>
  <c r="AH75" i="5"/>
  <c r="AG76" i="5"/>
  <c r="AH76" i="5"/>
  <c r="AG77" i="5"/>
  <c r="AH77" i="5"/>
  <c r="AG78" i="5"/>
  <c r="AH78" i="5"/>
  <c r="AG79" i="5"/>
  <c r="AH79" i="5"/>
  <c r="AG80" i="5"/>
  <c r="AH80" i="5"/>
  <c r="AG81" i="5"/>
  <c r="AH81" i="5"/>
  <c r="AG82" i="5"/>
  <c r="AH82" i="5"/>
  <c r="AG83" i="5"/>
  <c r="AH83" i="5"/>
  <c r="AG84" i="5"/>
  <c r="AH84" i="5"/>
  <c r="AG85" i="5"/>
  <c r="AH85" i="5"/>
  <c r="AG86" i="5"/>
  <c r="AH86" i="5"/>
  <c r="AG87" i="5"/>
  <c r="AH87" i="5"/>
  <c r="AG88" i="5"/>
  <c r="AH88" i="5"/>
  <c r="AG89" i="5"/>
  <c r="AH89" i="5"/>
  <c r="AG90" i="5"/>
  <c r="AH90" i="5"/>
  <c r="AG91" i="5"/>
  <c r="AH91" i="5"/>
  <c r="AG92" i="5"/>
  <c r="AH92" i="5"/>
  <c r="AG93" i="5"/>
  <c r="AH93" i="5"/>
  <c r="AG94" i="5"/>
  <c r="AH94" i="5"/>
  <c r="AG95" i="5"/>
  <c r="AH95" i="5"/>
  <c r="AG96" i="5"/>
  <c r="AH96" i="5"/>
  <c r="AG97" i="5"/>
  <c r="AH97" i="5"/>
  <c r="AG98" i="5"/>
  <c r="AH98" i="5"/>
  <c r="AG99" i="5"/>
  <c r="AH99" i="5"/>
  <c r="AG100" i="5"/>
  <c r="AH100" i="5"/>
  <c r="AG101" i="5"/>
  <c r="AH101" i="5"/>
  <c r="AG102" i="5"/>
  <c r="AH102" i="5"/>
  <c r="AG103" i="5"/>
  <c r="AH103" i="5"/>
  <c r="AG104" i="5"/>
  <c r="AH104" i="5"/>
  <c r="AG105" i="5"/>
  <c r="AH105" i="5"/>
  <c r="AG106" i="5"/>
  <c r="AH106" i="5"/>
  <c r="AG107" i="5"/>
  <c r="AH107" i="5"/>
  <c r="AG108" i="5"/>
  <c r="AH108" i="5"/>
  <c r="AG109" i="5"/>
  <c r="AH109" i="5"/>
  <c r="AG110" i="5"/>
  <c r="AH110" i="5"/>
  <c r="AG111" i="5"/>
  <c r="AH111" i="5"/>
  <c r="AG112" i="5"/>
  <c r="AH112" i="5"/>
  <c r="AG113" i="5"/>
  <c r="AH113" i="5"/>
  <c r="AG114" i="5"/>
  <c r="AH114" i="5"/>
  <c r="AG115" i="5"/>
  <c r="AH115" i="5"/>
  <c r="AG116" i="5"/>
  <c r="AH116" i="5"/>
  <c r="AG117" i="5"/>
  <c r="AH117" i="5"/>
  <c r="AG118" i="5"/>
  <c r="AH118" i="5"/>
  <c r="AG119" i="5"/>
  <c r="AH119" i="5"/>
  <c r="AG120" i="5"/>
  <c r="AH120" i="5"/>
  <c r="AG121" i="5"/>
  <c r="AH121" i="5"/>
  <c r="AG122" i="5"/>
  <c r="AH122" i="5"/>
  <c r="AG123" i="5"/>
  <c r="AH123" i="5"/>
  <c r="AG124" i="5"/>
  <c r="AH124" i="5"/>
  <c r="AG125" i="5"/>
  <c r="AH125" i="5"/>
  <c r="AG126" i="5"/>
  <c r="AH126" i="5"/>
  <c r="AG127" i="5"/>
  <c r="AH127" i="5"/>
  <c r="AG128" i="5"/>
  <c r="AH128" i="5"/>
  <c r="AG129" i="5"/>
  <c r="AH129" i="5"/>
  <c r="AG130" i="5"/>
  <c r="AH130" i="5"/>
  <c r="AG131" i="5"/>
  <c r="AH131" i="5"/>
  <c r="AG132" i="5"/>
  <c r="AH132" i="5"/>
  <c r="AG133" i="5"/>
  <c r="AH133" i="5"/>
  <c r="AG134" i="5"/>
  <c r="AH134" i="5"/>
  <c r="AG135" i="5"/>
  <c r="AH135" i="5"/>
  <c r="AG136" i="5"/>
  <c r="AH136" i="5"/>
  <c r="AG137" i="5"/>
  <c r="AH137" i="5"/>
  <c r="AG138" i="5"/>
  <c r="AH138" i="5"/>
  <c r="AG139" i="5"/>
  <c r="AH139" i="5"/>
  <c r="AG140" i="5"/>
  <c r="AH140" i="5"/>
  <c r="AG141" i="5"/>
  <c r="AH141" i="5"/>
  <c r="AG142" i="5"/>
  <c r="AH142" i="5"/>
  <c r="AG143" i="5"/>
  <c r="AH143" i="5"/>
  <c r="AG144" i="5"/>
  <c r="AH144" i="5"/>
  <c r="AG145" i="5"/>
  <c r="AH145" i="5"/>
  <c r="AG146" i="5"/>
  <c r="AH146" i="5"/>
  <c r="AG147" i="5"/>
  <c r="AH147" i="5"/>
  <c r="AG148" i="5"/>
  <c r="AH148" i="5"/>
  <c r="AG149" i="5"/>
  <c r="AH149" i="5"/>
  <c r="AG150" i="5"/>
  <c r="AH150" i="5"/>
  <c r="BE1545" i="10" l="1"/>
  <c r="BX2016" i="10"/>
  <c r="BZ2016" i="10" s="1"/>
  <c r="B2276" i="10" s="1"/>
  <c r="BY1631" i="10"/>
  <c r="BX1750" i="10"/>
  <c r="BY1750" i="10" s="1"/>
  <c r="AJ36" i="11"/>
  <c r="AI155" i="11"/>
  <c r="AJ138" i="21"/>
  <c r="AQ138" i="21" s="1"/>
  <c r="AR138" i="21" s="1"/>
  <c r="AS138" i="21" s="1"/>
  <c r="AK138" i="21"/>
  <c r="AP138" i="21"/>
  <c r="AL138" i="21"/>
  <c r="AM138" i="21"/>
  <c r="AN138" i="21"/>
  <c r="AO138" i="21"/>
  <c r="AJ130" i="21"/>
  <c r="AQ130" i="21" s="1"/>
  <c r="AR130" i="21" s="1"/>
  <c r="AS130" i="21" s="1"/>
  <c r="AL130" i="21"/>
  <c r="AK130" i="21"/>
  <c r="AM130" i="21"/>
  <c r="AN130" i="21"/>
  <c r="AO130" i="21"/>
  <c r="AP130" i="21"/>
  <c r="AM106" i="21"/>
  <c r="AO106" i="21"/>
  <c r="AP106" i="21"/>
  <c r="AJ106" i="21"/>
  <c r="AL106" i="21"/>
  <c r="AK106" i="21"/>
  <c r="AN106" i="21"/>
  <c r="AQ106" i="21"/>
  <c r="AM90" i="21"/>
  <c r="AO90" i="21"/>
  <c r="AP90" i="21"/>
  <c r="AJ90" i="21"/>
  <c r="AK90" i="21"/>
  <c r="AL90" i="21"/>
  <c r="AN90" i="21"/>
  <c r="AQ90" i="21"/>
  <c r="AR90" i="21" s="1"/>
  <c r="AS90" i="21" s="1"/>
  <c r="AL82" i="21"/>
  <c r="AM82" i="21"/>
  <c r="AO82" i="21"/>
  <c r="AP82" i="21"/>
  <c r="AK82" i="21"/>
  <c r="AN82" i="21"/>
  <c r="AJ82" i="21"/>
  <c r="AQ82" i="21"/>
  <c r="AR82" i="21" s="1"/>
  <c r="AS82" i="21" s="1"/>
  <c r="AK74" i="21"/>
  <c r="AL74" i="21"/>
  <c r="AM74" i="21"/>
  <c r="AO74" i="21"/>
  <c r="AP74" i="21"/>
  <c r="AJ74" i="21"/>
  <c r="AN74" i="21"/>
  <c r="AQ74" i="21"/>
  <c r="AR74" i="21" s="1"/>
  <c r="AS74" i="21" s="1"/>
  <c r="AJ66" i="21"/>
  <c r="AK66" i="21"/>
  <c r="AL66" i="21"/>
  <c r="AM66" i="21"/>
  <c r="AN66" i="21"/>
  <c r="AO66" i="21"/>
  <c r="AP66" i="21"/>
  <c r="AQ66" i="21"/>
  <c r="AR66" i="21" s="1"/>
  <c r="AS66" i="21" s="1"/>
  <c r="AJ58" i="21"/>
  <c r="AK58" i="21"/>
  <c r="AL58" i="21"/>
  <c r="AM58" i="21"/>
  <c r="AN58" i="21"/>
  <c r="AO58" i="21"/>
  <c r="AP58" i="21"/>
  <c r="AQ58" i="21"/>
  <c r="AR58" i="21" s="1"/>
  <c r="AS58" i="21" s="1"/>
  <c r="AJ50" i="21"/>
  <c r="AK50" i="21"/>
  <c r="AL50" i="21"/>
  <c r="AM50" i="21"/>
  <c r="AN50" i="21"/>
  <c r="AO50" i="21"/>
  <c r="AP50" i="21"/>
  <c r="AQ50" i="21"/>
  <c r="AR50" i="21" s="1"/>
  <c r="AS50" i="21" s="1"/>
  <c r="AJ42" i="21"/>
  <c r="AK42" i="21"/>
  <c r="AL42" i="21"/>
  <c r="AM42" i="21"/>
  <c r="AN42" i="21"/>
  <c r="AO42" i="21"/>
  <c r="AP42" i="21"/>
  <c r="AQ42" i="21"/>
  <c r="AR42" i="21" s="1"/>
  <c r="AS42" i="21" s="1"/>
  <c r="AJ34" i="21"/>
  <c r="AK34" i="21"/>
  <c r="AL34" i="21"/>
  <c r="AM34" i="21"/>
  <c r="AN34" i="21"/>
  <c r="AO34" i="21"/>
  <c r="AP34" i="21"/>
  <c r="AQ34" i="21"/>
  <c r="AR34" i="21" s="1"/>
  <c r="AS34" i="21" s="1"/>
  <c r="AO137" i="21"/>
  <c r="AJ137" i="21"/>
  <c r="AK137" i="21"/>
  <c r="AP137" i="21"/>
  <c r="AL137" i="21"/>
  <c r="AM137" i="21"/>
  <c r="AN137" i="21"/>
  <c r="AQ137" i="21"/>
  <c r="AR137" i="21" s="1"/>
  <c r="AS137" i="21" s="1"/>
  <c r="AP129" i="21"/>
  <c r="AJ129" i="21"/>
  <c r="AK129" i="21"/>
  <c r="AO129" i="21"/>
  <c r="AL129" i="21"/>
  <c r="AM129" i="21"/>
  <c r="AN129" i="21"/>
  <c r="AQ129" i="21"/>
  <c r="AR129" i="21" s="1"/>
  <c r="AS129" i="21" s="1"/>
  <c r="AL121" i="21"/>
  <c r="AN121" i="21"/>
  <c r="AO121" i="21"/>
  <c r="AJ121" i="21"/>
  <c r="AK121" i="21"/>
  <c r="AM121" i="21"/>
  <c r="AP121" i="21"/>
  <c r="AQ121" i="21"/>
  <c r="AR121" i="21" s="1"/>
  <c r="AS121" i="21" s="1"/>
  <c r="AL113" i="21"/>
  <c r="AN113" i="21"/>
  <c r="AO113" i="21"/>
  <c r="AJ113" i="21"/>
  <c r="AK113" i="21"/>
  <c r="AP113" i="21"/>
  <c r="AM113" i="21"/>
  <c r="AQ113" i="21"/>
  <c r="AR113" i="21" s="1"/>
  <c r="AS113" i="21" s="1"/>
  <c r="AL105" i="21"/>
  <c r="AN105" i="21"/>
  <c r="AO105" i="21"/>
  <c r="AP105" i="21"/>
  <c r="AJ105" i="21"/>
  <c r="AK105" i="21"/>
  <c r="AM105" i="21"/>
  <c r="AQ105" i="21"/>
  <c r="AR105" i="21" s="1"/>
  <c r="AS105" i="21" s="1"/>
  <c r="AL97" i="21"/>
  <c r="AN97" i="21"/>
  <c r="AO97" i="21"/>
  <c r="AK97" i="21"/>
  <c r="AJ97" i="21"/>
  <c r="AM97" i="21"/>
  <c r="AP97" i="21"/>
  <c r="AQ97" i="21"/>
  <c r="AR97" i="21" s="1"/>
  <c r="AS97" i="21" s="1"/>
  <c r="AK89" i="21"/>
  <c r="AL89" i="21"/>
  <c r="AN89" i="21"/>
  <c r="AO89" i="21"/>
  <c r="AJ89" i="21"/>
  <c r="AM89" i="21"/>
  <c r="AP89" i="21"/>
  <c r="AQ89" i="21"/>
  <c r="AR89" i="21" s="1"/>
  <c r="AS89" i="21" s="1"/>
  <c r="AK81" i="21"/>
  <c r="AL81" i="21"/>
  <c r="AN81" i="21"/>
  <c r="AO81" i="21"/>
  <c r="AJ81" i="21"/>
  <c r="AM81" i="21"/>
  <c r="AP81" i="21"/>
  <c r="AQ81" i="21"/>
  <c r="AR81" i="21" s="1"/>
  <c r="AS81" i="21" s="1"/>
  <c r="AJ73" i="21"/>
  <c r="AK73" i="21"/>
  <c r="AL73" i="21"/>
  <c r="AN73" i="21"/>
  <c r="AO73" i="21"/>
  <c r="AM73" i="21"/>
  <c r="AP73" i="21"/>
  <c r="AQ73" i="21"/>
  <c r="AR73" i="21" s="1"/>
  <c r="AS73" i="21" s="1"/>
  <c r="AJ65" i="21"/>
  <c r="AK65" i="21"/>
  <c r="AL65" i="21"/>
  <c r="AM65" i="21"/>
  <c r="AN65" i="21"/>
  <c r="AO65" i="21"/>
  <c r="AP65" i="21"/>
  <c r="AQ65" i="21"/>
  <c r="AR65" i="21" s="1"/>
  <c r="AS65" i="21" s="1"/>
  <c r="AJ57" i="21"/>
  <c r="AK57" i="21"/>
  <c r="AL57" i="21"/>
  <c r="AM57" i="21"/>
  <c r="AN57" i="21"/>
  <c r="AO57" i="21"/>
  <c r="AP57" i="21"/>
  <c r="AQ57" i="21"/>
  <c r="AR57" i="21" s="1"/>
  <c r="AS57" i="21" s="1"/>
  <c r="AJ49" i="21"/>
  <c r="AK49" i="21"/>
  <c r="AL49" i="21"/>
  <c r="AM49" i="21"/>
  <c r="AN49" i="21"/>
  <c r="AO49" i="21"/>
  <c r="AP49" i="21"/>
  <c r="AQ49" i="21"/>
  <c r="AR49" i="21" s="1"/>
  <c r="AS49" i="21" s="1"/>
  <c r="AJ41" i="21"/>
  <c r="AK41" i="21"/>
  <c r="AL41" i="21"/>
  <c r="AM41" i="21"/>
  <c r="AN41" i="21"/>
  <c r="AO41" i="21"/>
  <c r="AP41" i="21"/>
  <c r="AQ41" i="21"/>
  <c r="AR41" i="21" s="1"/>
  <c r="AS41" i="21" s="1"/>
  <c r="AJ33" i="21"/>
  <c r="AK33" i="21"/>
  <c r="AL33" i="21"/>
  <c r="AM33" i="21"/>
  <c r="AN33" i="21"/>
  <c r="AO33" i="21"/>
  <c r="AP33" i="21"/>
  <c r="AQ33" i="21"/>
  <c r="AR33" i="21" s="1"/>
  <c r="AS33" i="21" s="1"/>
  <c r="AP144" i="21"/>
  <c r="AJ144" i="21"/>
  <c r="AO144" i="21"/>
  <c r="AN144" i="21"/>
  <c r="AK144" i="21"/>
  <c r="AL144" i="21"/>
  <c r="AM144" i="21"/>
  <c r="AQ144" i="21"/>
  <c r="AR144" i="21" s="1"/>
  <c r="AS144" i="21" s="1"/>
  <c r="AP136" i="21"/>
  <c r="AJ136" i="21"/>
  <c r="AK136" i="21"/>
  <c r="AO136" i="21"/>
  <c r="AL136" i="21"/>
  <c r="AM136" i="21"/>
  <c r="AN136" i="21"/>
  <c r="AQ136" i="21"/>
  <c r="AR136" i="21" s="1"/>
  <c r="AS136" i="21" s="1"/>
  <c r="AO128" i="21"/>
  <c r="AP128" i="21"/>
  <c r="AJ128" i="21"/>
  <c r="AN128" i="21"/>
  <c r="AK128" i="21"/>
  <c r="AL128" i="21"/>
  <c r="AM128" i="21"/>
  <c r="AQ128" i="21"/>
  <c r="AR128" i="21" s="1"/>
  <c r="AS128" i="21" s="1"/>
  <c r="AK120" i="21"/>
  <c r="AM120" i="21"/>
  <c r="AN120" i="21"/>
  <c r="AL120" i="21"/>
  <c r="AO120" i="21"/>
  <c r="AP120" i="21"/>
  <c r="AJ120" i="21"/>
  <c r="AQ120" i="21"/>
  <c r="AR120" i="21" s="1"/>
  <c r="AS120" i="21" s="1"/>
  <c r="AK112" i="21"/>
  <c r="AM112" i="21"/>
  <c r="AN112" i="21"/>
  <c r="AJ112" i="21"/>
  <c r="AL112" i="21"/>
  <c r="AO112" i="21"/>
  <c r="AP112" i="21"/>
  <c r="AQ112" i="21"/>
  <c r="AR112" i="21" s="1"/>
  <c r="AS112" i="21" s="1"/>
  <c r="AK104" i="21"/>
  <c r="AM104" i="21"/>
  <c r="AN104" i="21"/>
  <c r="AJ104" i="21"/>
  <c r="AL104" i="21"/>
  <c r="AO104" i="21"/>
  <c r="AP104" i="21"/>
  <c r="AQ104" i="21"/>
  <c r="AR104" i="21" s="1"/>
  <c r="AS104" i="21" s="1"/>
  <c r="AK96" i="21"/>
  <c r="AM96" i="21"/>
  <c r="AN96" i="21"/>
  <c r="AO96" i="21"/>
  <c r="AP96" i="21"/>
  <c r="AJ96" i="21"/>
  <c r="AL96" i="21"/>
  <c r="AQ96" i="21"/>
  <c r="AR96" i="21" s="1"/>
  <c r="AS96" i="21" s="1"/>
  <c r="AJ88" i="21"/>
  <c r="AK88" i="21"/>
  <c r="AM88" i="21"/>
  <c r="AN88" i="21"/>
  <c r="AL88" i="21"/>
  <c r="AO88" i="21"/>
  <c r="AP88" i="21"/>
  <c r="AQ88" i="21"/>
  <c r="AR88" i="21" s="1"/>
  <c r="AS88" i="21" s="1"/>
  <c r="AJ80" i="21"/>
  <c r="AK80" i="21"/>
  <c r="AM80" i="21"/>
  <c r="AN80" i="21"/>
  <c r="AL80" i="21"/>
  <c r="AO80" i="21"/>
  <c r="AP80" i="21"/>
  <c r="AQ80" i="21"/>
  <c r="AR80" i="21" s="1"/>
  <c r="AS80" i="21" s="1"/>
  <c r="AJ72" i="21"/>
  <c r="AK72" i="21"/>
  <c r="AM72" i="21"/>
  <c r="AN72" i="21"/>
  <c r="AL72" i="21"/>
  <c r="AO72" i="21"/>
  <c r="AP72" i="21"/>
  <c r="AQ72" i="21"/>
  <c r="AR72" i="21" s="1"/>
  <c r="AS72" i="21" s="1"/>
  <c r="AP64" i="21"/>
  <c r="AJ64" i="21"/>
  <c r="AK64" i="21"/>
  <c r="AL64" i="21"/>
  <c r="AM64" i="21"/>
  <c r="AN64" i="21"/>
  <c r="AO64" i="21"/>
  <c r="AQ64" i="21"/>
  <c r="AR64" i="21" s="1"/>
  <c r="AS64" i="21" s="1"/>
  <c r="AP56" i="21"/>
  <c r="AJ56" i="21"/>
  <c r="AK56" i="21"/>
  <c r="AL56" i="21"/>
  <c r="AM56" i="21"/>
  <c r="AN56" i="21"/>
  <c r="AO56" i="21"/>
  <c r="AQ56" i="21"/>
  <c r="AR56" i="21" s="1"/>
  <c r="AS56" i="21" s="1"/>
  <c r="AP48" i="21"/>
  <c r="AJ48" i="21"/>
  <c r="AK48" i="21"/>
  <c r="AL48" i="21"/>
  <c r="AM48" i="21"/>
  <c r="AN48" i="21"/>
  <c r="AO48" i="21"/>
  <c r="AQ48" i="21"/>
  <c r="AR48" i="21" s="1"/>
  <c r="AS48" i="21" s="1"/>
  <c r="AP40" i="21"/>
  <c r="AJ40" i="21"/>
  <c r="AK40" i="21"/>
  <c r="AL40" i="21"/>
  <c r="AM40" i="21"/>
  <c r="AN40" i="21"/>
  <c r="AO40" i="21"/>
  <c r="AQ40" i="21"/>
  <c r="AR40" i="21" s="1"/>
  <c r="AS40" i="21" s="1"/>
  <c r="AP32" i="21"/>
  <c r="AJ32" i="21"/>
  <c r="AK32" i="21"/>
  <c r="AL32" i="21"/>
  <c r="AM32" i="21"/>
  <c r="AN32" i="21"/>
  <c r="AO32" i="21"/>
  <c r="AQ32" i="21"/>
  <c r="AR32" i="21" s="1"/>
  <c r="AS32" i="21" s="1"/>
  <c r="AM122" i="21"/>
  <c r="AO122" i="21"/>
  <c r="AP122" i="21"/>
  <c r="AK122" i="21"/>
  <c r="AL122" i="21"/>
  <c r="AN122" i="21"/>
  <c r="AJ122" i="21"/>
  <c r="AQ122" i="21"/>
  <c r="AR122" i="21" s="1"/>
  <c r="AS122" i="21" s="1"/>
  <c r="AO143" i="21"/>
  <c r="AP143" i="21"/>
  <c r="AM143" i="21"/>
  <c r="AJ143" i="21"/>
  <c r="AK143" i="21"/>
  <c r="AL143" i="21"/>
  <c r="AN143" i="21"/>
  <c r="AQ143" i="21"/>
  <c r="AR143" i="21" s="1"/>
  <c r="AS143" i="21" s="1"/>
  <c r="AO135" i="21"/>
  <c r="AM135" i="21"/>
  <c r="AN135" i="21"/>
  <c r="AP135" i="21"/>
  <c r="AJ135" i="21"/>
  <c r="AK135" i="21"/>
  <c r="AL135" i="21"/>
  <c r="AQ135" i="21"/>
  <c r="AR135" i="21" s="1"/>
  <c r="AS135" i="21" s="1"/>
  <c r="AM127" i="21"/>
  <c r="AN127" i="21"/>
  <c r="AO127" i="21"/>
  <c r="AP127" i="21"/>
  <c r="AJ127" i="21"/>
  <c r="AK127" i="21"/>
  <c r="AL127" i="21"/>
  <c r="AQ127" i="21"/>
  <c r="AR127" i="21" s="1"/>
  <c r="AS127" i="21" s="1"/>
  <c r="AJ119" i="21"/>
  <c r="AL119" i="21"/>
  <c r="AM119" i="21"/>
  <c r="AK119" i="21"/>
  <c r="AN119" i="21"/>
  <c r="AO119" i="21"/>
  <c r="AP119" i="21"/>
  <c r="AQ119" i="21"/>
  <c r="AR119" i="21" s="1"/>
  <c r="AS119" i="21" s="1"/>
  <c r="AJ111" i="21"/>
  <c r="AL111" i="21"/>
  <c r="AM111" i="21"/>
  <c r="AK111" i="21"/>
  <c r="AN111" i="21"/>
  <c r="AO111" i="21"/>
  <c r="AP111" i="21"/>
  <c r="AQ111" i="21"/>
  <c r="AR111" i="21" s="1"/>
  <c r="AS111" i="21" s="1"/>
  <c r="AJ103" i="21"/>
  <c r="AL103" i="21"/>
  <c r="AM103" i="21"/>
  <c r="AO103" i="21"/>
  <c r="AP103" i="21"/>
  <c r="AK103" i="21"/>
  <c r="AN103" i="21"/>
  <c r="AQ103" i="21"/>
  <c r="AR103" i="21" s="1"/>
  <c r="AS103" i="21" s="1"/>
  <c r="AJ95" i="21"/>
  <c r="AL95" i="21"/>
  <c r="AM95" i="21"/>
  <c r="AK95" i="21"/>
  <c r="AN95" i="21"/>
  <c r="AO95" i="21"/>
  <c r="AP95" i="21"/>
  <c r="AQ95" i="21"/>
  <c r="AR95" i="21" s="1"/>
  <c r="AS95" i="21" s="1"/>
  <c r="AJ87" i="21"/>
  <c r="AL87" i="21"/>
  <c r="AM87" i="21"/>
  <c r="AK87" i="21"/>
  <c r="AO87" i="21"/>
  <c r="AN87" i="21"/>
  <c r="AP87" i="21"/>
  <c r="AQ87" i="21"/>
  <c r="AR87" i="21" s="1"/>
  <c r="AS87" i="21" s="1"/>
  <c r="AJ79" i="21"/>
  <c r="AL79" i="21"/>
  <c r="AM79" i="21"/>
  <c r="AP79" i="21"/>
  <c r="AK79" i="21"/>
  <c r="AN79" i="21"/>
  <c r="AO79" i="21"/>
  <c r="AQ79" i="21"/>
  <c r="AR79" i="21" s="1"/>
  <c r="AS79" i="21" s="1"/>
  <c r="AP71" i="21"/>
  <c r="AJ71" i="21"/>
  <c r="AL71" i="21"/>
  <c r="AM71" i="21"/>
  <c r="AK71" i="21"/>
  <c r="AN71" i="21"/>
  <c r="AO71" i="21"/>
  <c r="AQ71" i="21"/>
  <c r="AR71" i="21" s="1"/>
  <c r="AS71" i="21" s="1"/>
  <c r="AO63" i="21"/>
  <c r="AP63" i="21"/>
  <c r="AJ63" i="21"/>
  <c r="AK63" i="21"/>
  <c r="AL63" i="21"/>
  <c r="AM63" i="21"/>
  <c r="AN63" i="21"/>
  <c r="AQ63" i="21"/>
  <c r="AR63" i="21" s="1"/>
  <c r="AS63" i="21" s="1"/>
  <c r="AO55" i="21"/>
  <c r="AP55" i="21"/>
  <c r="AJ55" i="21"/>
  <c r="AK55" i="21"/>
  <c r="AL55" i="21"/>
  <c r="AM55" i="21"/>
  <c r="AN55" i="21"/>
  <c r="AQ55" i="21"/>
  <c r="AR55" i="21" s="1"/>
  <c r="AS55" i="21" s="1"/>
  <c r="AO47" i="21"/>
  <c r="AP47" i="21"/>
  <c r="AJ47" i="21"/>
  <c r="AK47" i="21"/>
  <c r="AL47" i="21"/>
  <c r="AM47" i="21"/>
  <c r="AN47" i="21"/>
  <c r="AQ47" i="21"/>
  <c r="AR47" i="21" s="1"/>
  <c r="AS47" i="21" s="1"/>
  <c r="AO39" i="21"/>
  <c r="AP39" i="21"/>
  <c r="AJ39" i="21"/>
  <c r="AK39" i="21"/>
  <c r="AL39" i="21"/>
  <c r="AM39" i="21"/>
  <c r="AN39" i="21"/>
  <c r="AQ39" i="21"/>
  <c r="AR39" i="21" s="1"/>
  <c r="AS39" i="21" s="1"/>
  <c r="AO31" i="21"/>
  <c r="AP31" i="21"/>
  <c r="AJ31" i="21"/>
  <c r="AK31" i="21"/>
  <c r="AL31" i="21"/>
  <c r="AM31" i="21"/>
  <c r="AN31" i="21"/>
  <c r="AQ31" i="21"/>
  <c r="AR31" i="21" s="1"/>
  <c r="AS31" i="21" s="1"/>
  <c r="AM98" i="21"/>
  <c r="AO98" i="21"/>
  <c r="AP98" i="21"/>
  <c r="AK98" i="21"/>
  <c r="AL98" i="21"/>
  <c r="AN98" i="21"/>
  <c r="AJ98" i="21"/>
  <c r="AQ98" i="21"/>
  <c r="AR98" i="21" s="1"/>
  <c r="AS98" i="21" s="1"/>
  <c r="AN142" i="21"/>
  <c r="AJ142" i="21"/>
  <c r="AO142" i="21"/>
  <c r="AP142" i="21"/>
  <c r="AM142" i="21"/>
  <c r="AK142" i="21"/>
  <c r="AL142" i="21"/>
  <c r="AQ142" i="21"/>
  <c r="AR142" i="21" s="1"/>
  <c r="AS142" i="21" s="1"/>
  <c r="AM134" i="21"/>
  <c r="AN134" i="21"/>
  <c r="AO134" i="21"/>
  <c r="AP134" i="21"/>
  <c r="AL134" i="21"/>
  <c r="AJ134" i="21"/>
  <c r="AK134" i="21"/>
  <c r="AQ134" i="21"/>
  <c r="AR134" i="21" s="1"/>
  <c r="AS134" i="21" s="1"/>
  <c r="AM126" i="21"/>
  <c r="AN126" i="21"/>
  <c r="AO126" i="21"/>
  <c r="AP126" i="21"/>
  <c r="AJ126" i="21"/>
  <c r="AK126" i="21"/>
  <c r="AL126" i="21"/>
  <c r="AQ126" i="21"/>
  <c r="AR126" i="21" s="1"/>
  <c r="AS126" i="21" s="1"/>
  <c r="AK118" i="21"/>
  <c r="AL118" i="21"/>
  <c r="AN118" i="21"/>
  <c r="AO118" i="21"/>
  <c r="AM118" i="21"/>
  <c r="AP118" i="21"/>
  <c r="AJ118" i="21"/>
  <c r="AQ118" i="21"/>
  <c r="AR118" i="21" s="1"/>
  <c r="AS118" i="21" s="1"/>
  <c r="AK110" i="21"/>
  <c r="AL110" i="21"/>
  <c r="AJ110" i="21"/>
  <c r="AM110" i="21"/>
  <c r="AN110" i="21"/>
  <c r="AO110" i="21"/>
  <c r="AP110" i="21"/>
  <c r="AQ110" i="21"/>
  <c r="AR110" i="21" s="1"/>
  <c r="AS110" i="21" s="1"/>
  <c r="AK102" i="21"/>
  <c r="AL102" i="21"/>
  <c r="AJ102" i="21"/>
  <c r="AM102" i="21"/>
  <c r="AN102" i="21"/>
  <c r="AO102" i="21"/>
  <c r="AP102" i="21"/>
  <c r="AQ102" i="21"/>
  <c r="AR102" i="21" s="1"/>
  <c r="AS102" i="21" s="1"/>
  <c r="AK94" i="21"/>
  <c r="AL94" i="21"/>
  <c r="AO94" i="21"/>
  <c r="AP94" i="21"/>
  <c r="AJ94" i="21"/>
  <c r="AM94" i="21"/>
  <c r="AN94" i="21"/>
  <c r="AQ94" i="21"/>
  <c r="AR94" i="21" s="1"/>
  <c r="AS94" i="21" s="1"/>
  <c r="AP86" i="21"/>
  <c r="AK86" i="21"/>
  <c r="AL86" i="21"/>
  <c r="AO86" i="21"/>
  <c r="AJ86" i="21"/>
  <c r="AM86" i="21"/>
  <c r="AN86" i="21"/>
  <c r="AQ86" i="21"/>
  <c r="AR86" i="21" s="1"/>
  <c r="AS86" i="21" s="1"/>
  <c r="AO78" i="21"/>
  <c r="AP78" i="21"/>
  <c r="AK78" i="21"/>
  <c r="AL78" i="21"/>
  <c r="AM78" i="21"/>
  <c r="AJ78" i="21"/>
  <c r="AN78" i="21"/>
  <c r="AQ78" i="21"/>
  <c r="AR78" i="21" s="1"/>
  <c r="AS78" i="21" s="1"/>
  <c r="AO70" i="21"/>
  <c r="AP70" i="21"/>
  <c r="AK70" i="21"/>
  <c r="AL70" i="21"/>
  <c r="AN70" i="21"/>
  <c r="AJ70" i="21"/>
  <c r="AM70" i="21"/>
  <c r="AQ70" i="21"/>
  <c r="AR70" i="21" s="1"/>
  <c r="AS70" i="21" s="1"/>
  <c r="AN62" i="21"/>
  <c r="AO62" i="21"/>
  <c r="AP62" i="21"/>
  <c r="AJ62" i="21"/>
  <c r="AK62" i="21"/>
  <c r="AL62" i="21"/>
  <c r="AM62" i="21"/>
  <c r="AQ62" i="21"/>
  <c r="AR62" i="21" s="1"/>
  <c r="AS62" i="21" s="1"/>
  <c r="AN54" i="21"/>
  <c r="AO54" i="21"/>
  <c r="AP54" i="21"/>
  <c r="AJ54" i="21"/>
  <c r="AK54" i="21"/>
  <c r="AL54" i="21"/>
  <c r="AM54" i="21"/>
  <c r="AQ54" i="21"/>
  <c r="AR54" i="21" s="1"/>
  <c r="AS54" i="21" s="1"/>
  <c r="AN46" i="21"/>
  <c r="AO46" i="21"/>
  <c r="AP46" i="21"/>
  <c r="AJ46" i="21"/>
  <c r="AK46" i="21"/>
  <c r="AL46" i="21"/>
  <c r="AM46" i="21"/>
  <c r="AQ46" i="21"/>
  <c r="AR46" i="21" s="1"/>
  <c r="AS46" i="21" s="1"/>
  <c r="AN38" i="21"/>
  <c r="AO38" i="21"/>
  <c r="AP38" i="21"/>
  <c r="AJ38" i="21"/>
  <c r="AK38" i="21"/>
  <c r="AL38" i="21"/>
  <c r="AM38" i="21"/>
  <c r="AQ38" i="21"/>
  <c r="AR38" i="21" s="1"/>
  <c r="AS38" i="21" s="1"/>
  <c r="AN30" i="21"/>
  <c r="AO30" i="21"/>
  <c r="AP30" i="21"/>
  <c r="AJ30" i="21"/>
  <c r="AK30" i="21"/>
  <c r="AL30" i="21"/>
  <c r="AM30" i="21"/>
  <c r="AQ30" i="21"/>
  <c r="AR30" i="21" s="1"/>
  <c r="AS30" i="21" s="1"/>
  <c r="AM114" i="21"/>
  <c r="AO114" i="21"/>
  <c r="AP114" i="21"/>
  <c r="AJ114" i="21"/>
  <c r="AK114" i="21"/>
  <c r="AL114" i="21"/>
  <c r="AN114" i="21"/>
  <c r="AQ114" i="21"/>
  <c r="AR114" i="21" s="1"/>
  <c r="AS114" i="21" s="1"/>
  <c r="AL141" i="21"/>
  <c r="AM141" i="21"/>
  <c r="AO141" i="21"/>
  <c r="AN141" i="21"/>
  <c r="AP141" i="21"/>
  <c r="AK141" i="21"/>
  <c r="AJ141" i="21"/>
  <c r="AQ141" i="21"/>
  <c r="AR141" i="21" s="1"/>
  <c r="AS141" i="21" s="1"/>
  <c r="AL133" i="21"/>
  <c r="AM133" i="21"/>
  <c r="AO133" i="21"/>
  <c r="AN133" i="21"/>
  <c r="AP133" i="21"/>
  <c r="AK133" i="21"/>
  <c r="AJ133" i="21"/>
  <c r="AQ133" i="21"/>
  <c r="AR133" i="21" s="1"/>
  <c r="AS133" i="21" s="1"/>
  <c r="AL125" i="21"/>
  <c r="AM125" i="21"/>
  <c r="AO125" i="21"/>
  <c r="AN125" i="21"/>
  <c r="AK125" i="21"/>
  <c r="AP125" i="21"/>
  <c r="AJ125" i="21"/>
  <c r="AQ125" i="21"/>
  <c r="AR125" i="21" s="1"/>
  <c r="AS125" i="21" s="1"/>
  <c r="AP117" i="21"/>
  <c r="AJ117" i="21"/>
  <c r="AK117" i="21"/>
  <c r="AL117" i="21"/>
  <c r="AM117" i="21"/>
  <c r="AN117" i="21"/>
  <c r="AO117" i="21"/>
  <c r="AQ117" i="21"/>
  <c r="AR117" i="21" s="1"/>
  <c r="AS117" i="21" s="1"/>
  <c r="AP109" i="21"/>
  <c r="AJ109" i="21"/>
  <c r="AK109" i="21"/>
  <c r="AL109" i="21"/>
  <c r="AM109" i="21"/>
  <c r="AN109" i="21"/>
  <c r="AO109" i="21"/>
  <c r="AQ109" i="21"/>
  <c r="AR109" i="21" s="1"/>
  <c r="AS109" i="21" s="1"/>
  <c r="AP101" i="21"/>
  <c r="AJ101" i="21"/>
  <c r="AK101" i="21"/>
  <c r="AL101" i="21"/>
  <c r="AM101" i="21"/>
  <c r="AN101" i="21"/>
  <c r="AO101" i="21"/>
  <c r="AQ101" i="21"/>
  <c r="AR101" i="21" s="1"/>
  <c r="AS101" i="21" s="1"/>
  <c r="AP93" i="21"/>
  <c r="AJ93" i="21"/>
  <c r="AK93" i="21"/>
  <c r="AL93" i="21"/>
  <c r="AN93" i="21"/>
  <c r="AM93" i="21"/>
  <c r="AO93" i="21"/>
  <c r="AQ93" i="21"/>
  <c r="AR93" i="21" s="1"/>
  <c r="AS93" i="21" s="1"/>
  <c r="AO85" i="21"/>
  <c r="AP85" i="21"/>
  <c r="AJ85" i="21"/>
  <c r="AK85" i="21"/>
  <c r="AL85" i="21"/>
  <c r="AM85" i="21"/>
  <c r="AN85" i="21"/>
  <c r="AQ85" i="21"/>
  <c r="AR85" i="21" s="1"/>
  <c r="AS85" i="21" s="1"/>
  <c r="AN77" i="21"/>
  <c r="AO77" i="21"/>
  <c r="AP77" i="21"/>
  <c r="AJ77" i="21"/>
  <c r="AK77" i="21"/>
  <c r="AL77" i="21"/>
  <c r="AM77" i="21"/>
  <c r="AQ77" i="21"/>
  <c r="AR77" i="21" s="1"/>
  <c r="AS77" i="21" s="1"/>
  <c r="AN69" i="21"/>
  <c r="AO69" i="21"/>
  <c r="AP69" i="21"/>
  <c r="AJ69" i="21"/>
  <c r="AK69" i="21"/>
  <c r="AL69" i="21"/>
  <c r="AM69" i="21"/>
  <c r="AQ69" i="21"/>
  <c r="AR69" i="21" s="1"/>
  <c r="AS69" i="21" s="1"/>
  <c r="AM61" i="21"/>
  <c r="AN61" i="21"/>
  <c r="AO61" i="21"/>
  <c r="AP61" i="21"/>
  <c r="AJ61" i="21"/>
  <c r="AK61" i="21"/>
  <c r="AL61" i="21"/>
  <c r="AQ61" i="21"/>
  <c r="AR61" i="21" s="1"/>
  <c r="AS61" i="21" s="1"/>
  <c r="AM53" i="21"/>
  <c r="AN53" i="21"/>
  <c r="AO53" i="21"/>
  <c r="AP53" i="21"/>
  <c r="AJ53" i="21"/>
  <c r="AK53" i="21"/>
  <c r="AL53" i="21"/>
  <c r="AQ53" i="21"/>
  <c r="AR53" i="21" s="1"/>
  <c r="AS53" i="21" s="1"/>
  <c r="AM45" i="21"/>
  <c r="AN45" i="21"/>
  <c r="AO45" i="21"/>
  <c r="AP45" i="21"/>
  <c r="AJ45" i="21"/>
  <c r="AK45" i="21"/>
  <c r="AL45" i="21"/>
  <c r="AQ45" i="21"/>
  <c r="AR45" i="21" s="1"/>
  <c r="AS45" i="21" s="1"/>
  <c r="AM37" i="21"/>
  <c r="AN37" i="21"/>
  <c r="AO37" i="21"/>
  <c r="AP37" i="21"/>
  <c r="AJ37" i="21"/>
  <c r="AK37" i="21"/>
  <c r="AL37" i="21"/>
  <c r="AQ37" i="21"/>
  <c r="AR37" i="21" s="1"/>
  <c r="AS37" i="21" s="1"/>
  <c r="AM29" i="21"/>
  <c r="AN29" i="21"/>
  <c r="AO29" i="21"/>
  <c r="AP29" i="21"/>
  <c r="AJ29" i="21"/>
  <c r="AK29" i="21"/>
  <c r="AL29" i="21"/>
  <c r="AQ29" i="21"/>
  <c r="AR29" i="21" s="1"/>
  <c r="AS29" i="21" s="1"/>
  <c r="AL140" i="21"/>
  <c r="AJ140" i="21"/>
  <c r="AM140" i="21"/>
  <c r="AN140" i="21"/>
  <c r="AP140" i="21"/>
  <c r="AO140" i="21"/>
  <c r="AK140" i="21"/>
  <c r="AQ140" i="21"/>
  <c r="AR140" i="21" s="1"/>
  <c r="AS140" i="21" s="1"/>
  <c r="AK132" i="21"/>
  <c r="AL132" i="21"/>
  <c r="AM132" i="21"/>
  <c r="AN132" i="21"/>
  <c r="AO132" i="21"/>
  <c r="AP132" i="21"/>
  <c r="AJ132" i="21"/>
  <c r="AQ132" i="21"/>
  <c r="AR132" i="21" s="1"/>
  <c r="AS132" i="21" s="1"/>
  <c r="AJ124" i="21"/>
  <c r="AK124" i="21"/>
  <c r="AL124" i="21"/>
  <c r="AM124" i="21"/>
  <c r="AN124" i="21"/>
  <c r="AO124" i="21"/>
  <c r="AP124" i="21"/>
  <c r="AQ124" i="21"/>
  <c r="AR124" i="21" s="1"/>
  <c r="AS124" i="21" s="1"/>
  <c r="AO116" i="21"/>
  <c r="AJ116" i="21"/>
  <c r="AM116" i="21"/>
  <c r="AN116" i="21"/>
  <c r="AP116" i="21"/>
  <c r="AK116" i="21"/>
  <c r="AL116" i="21"/>
  <c r="AQ116" i="21"/>
  <c r="AR116" i="21" s="1"/>
  <c r="AS116" i="21" s="1"/>
  <c r="AO108" i="21"/>
  <c r="AJ108" i="21"/>
  <c r="AK108" i="21"/>
  <c r="AL108" i="21"/>
  <c r="AM108" i="21"/>
  <c r="AN108" i="21"/>
  <c r="AP108" i="21"/>
  <c r="AQ108" i="21"/>
  <c r="AR108" i="21" s="1"/>
  <c r="AS108" i="21" s="1"/>
  <c r="AO100" i="21"/>
  <c r="AJ100" i="21"/>
  <c r="AL100" i="21"/>
  <c r="AM100" i="21"/>
  <c r="AP100" i="21"/>
  <c r="AN100" i="21"/>
  <c r="AK100" i="21"/>
  <c r="AQ100" i="21"/>
  <c r="AR100" i="21" s="1"/>
  <c r="AS100" i="21" s="1"/>
  <c r="AO92" i="21"/>
  <c r="AJ92" i="21"/>
  <c r="AN92" i="21"/>
  <c r="AP92" i="21"/>
  <c r="AK92" i="21"/>
  <c r="AL92" i="21"/>
  <c r="AM92" i="21"/>
  <c r="AQ92" i="21"/>
  <c r="AR92" i="21" s="1"/>
  <c r="AS92" i="21" s="1"/>
  <c r="AN84" i="21"/>
  <c r="AO84" i="21"/>
  <c r="AJ84" i="21"/>
  <c r="AL84" i="21"/>
  <c r="AM84" i="21"/>
  <c r="AP84" i="21"/>
  <c r="AK84" i="21"/>
  <c r="AQ84" i="21"/>
  <c r="AR84" i="21" s="1"/>
  <c r="AS84" i="21" s="1"/>
  <c r="AM76" i="21"/>
  <c r="AN76" i="21"/>
  <c r="AO76" i="21"/>
  <c r="AJ76" i="21"/>
  <c r="AP76" i="21"/>
  <c r="AK76" i="21"/>
  <c r="AL76" i="21"/>
  <c r="AQ76" i="21"/>
  <c r="AR76" i="21" s="1"/>
  <c r="AS76" i="21" s="1"/>
  <c r="AM68" i="21"/>
  <c r="AN68" i="21"/>
  <c r="AO68" i="21"/>
  <c r="AP68" i="21"/>
  <c r="AJ68" i="21"/>
  <c r="AK68" i="21"/>
  <c r="AL68" i="21"/>
  <c r="AQ68" i="21"/>
  <c r="AR68" i="21" s="1"/>
  <c r="AS68" i="21" s="1"/>
  <c r="AL60" i="21"/>
  <c r="AM60" i="21"/>
  <c r="AN60" i="21"/>
  <c r="AO60" i="21"/>
  <c r="AP60" i="21"/>
  <c r="AJ60" i="21"/>
  <c r="AK60" i="21"/>
  <c r="AQ60" i="21"/>
  <c r="AR60" i="21" s="1"/>
  <c r="AS60" i="21" s="1"/>
  <c r="AL52" i="21"/>
  <c r="AM52" i="21"/>
  <c r="AN52" i="21"/>
  <c r="AO52" i="21"/>
  <c r="AP52" i="21"/>
  <c r="AJ52" i="21"/>
  <c r="AK52" i="21"/>
  <c r="AQ52" i="21"/>
  <c r="AR52" i="21" s="1"/>
  <c r="AS52" i="21" s="1"/>
  <c r="AL44" i="21"/>
  <c r="AM44" i="21"/>
  <c r="AN44" i="21"/>
  <c r="AO44" i="21"/>
  <c r="AP44" i="21"/>
  <c r="AJ44" i="21"/>
  <c r="AK44" i="21"/>
  <c r="AQ44" i="21"/>
  <c r="AR44" i="21" s="1"/>
  <c r="AS44" i="21" s="1"/>
  <c r="AL36" i="21"/>
  <c r="AM36" i="21"/>
  <c r="AN36" i="21"/>
  <c r="AO36" i="21"/>
  <c r="AP36" i="21"/>
  <c r="AJ36" i="21"/>
  <c r="AK36" i="21"/>
  <c r="AQ36" i="21"/>
  <c r="AR36" i="21" s="1"/>
  <c r="AS36" i="21" s="1"/>
  <c r="AL28" i="21"/>
  <c r="AM28" i="21"/>
  <c r="AN28" i="21"/>
  <c r="AO28" i="21"/>
  <c r="AP28" i="21"/>
  <c r="AJ28" i="21"/>
  <c r="AK28" i="21"/>
  <c r="AQ28" i="21"/>
  <c r="AR28" i="21" s="1"/>
  <c r="AS28" i="21" s="1"/>
  <c r="AK139" i="21"/>
  <c r="AM139" i="21"/>
  <c r="AL139" i="21"/>
  <c r="AN139" i="21"/>
  <c r="AO139" i="21"/>
  <c r="AP139" i="21"/>
  <c r="AJ139" i="21"/>
  <c r="AQ139" i="21"/>
  <c r="AR139" i="21" s="1"/>
  <c r="AS139" i="21" s="1"/>
  <c r="AJ131" i="21"/>
  <c r="AK131" i="21"/>
  <c r="AL131" i="21"/>
  <c r="AM131" i="21"/>
  <c r="AN131" i="21"/>
  <c r="AO131" i="21"/>
  <c r="AP131" i="21"/>
  <c r="AQ131" i="21"/>
  <c r="AR131" i="21" s="1"/>
  <c r="AS131" i="21" s="1"/>
  <c r="AN123" i="21"/>
  <c r="AP123" i="21"/>
  <c r="AJ123" i="21"/>
  <c r="AK123" i="21"/>
  <c r="AL123" i="21"/>
  <c r="AO123" i="21"/>
  <c r="AM123" i="21"/>
  <c r="AQ123" i="21"/>
  <c r="AR123" i="21" s="1"/>
  <c r="AS123" i="21" s="1"/>
  <c r="AN115" i="21"/>
  <c r="AP115" i="21"/>
  <c r="AJ115" i="21"/>
  <c r="AK115" i="21"/>
  <c r="AL115" i="21"/>
  <c r="AM115" i="21"/>
  <c r="AO115" i="21"/>
  <c r="AQ115" i="21"/>
  <c r="AR115" i="21" s="1"/>
  <c r="AS115" i="21" s="1"/>
  <c r="AN107" i="21"/>
  <c r="AP107" i="21"/>
  <c r="AM107" i="21"/>
  <c r="AO107" i="21"/>
  <c r="AJ107" i="21"/>
  <c r="AK107" i="21"/>
  <c r="AL107" i="21"/>
  <c r="AQ107" i="21"/>
  <c r="AR107" i="21" s="1"/>
  <c r="AS107" i="21" s="1"/>
  <c r="AN99" i="21"/>
  <c r="AP99" i="21"/>
  <c r="AJ99" i="21"/>
  <c r="AK99" i="21"/>
  <c r="AL99" i="21"/>
  <c r="AM99" i="21"/>
  <c r="AO99" i="21"/>
  <c r="AQ99" i="21"/>
  <c r="AR99" i="21" s="1"/>
  <c r="AS99" i="21" s="1"/>
  <c r="AN91" i="21"/>
  <c r="AP91" i="21"/>
  <c r="AK91" i="21"/>
  <c r="AL91" i="21"/>
  <c r="AM91" i="21"/>
  <c r="AO91" i="21"/>
  <c r="AJ91" i="21"/>
  <c r="AQ91" i="21"/>
  <c r="AR91" i="21" s="1"/>
  <c r="AS91" i="21" s="1"/>
  <c r="AM83" i="21"/>
  <c r="AN83" i="21"/>
  <c r="AP83" i="21"/>
  <c r="AK83" i="21"/>
  <c r="AJ83" i="21"/>
  <c r="AL83" i="21"/>
  <c r="AO83" i="21"/>
  <c r="AQ83" i="21"/>
  <c r="AR83" i="21" s="1"/>
  <c r="AS83" i="21" s="1"/>
  <c r="AL75" i="21"/>
  <c r="AM75" i="21"/>
  <c r="AN75" i="21"/>
  <c r="AP75" i="21"/>
  <c r="AJ75" i="21"/>
  <c r="AK75" i="21"/>
  <c r="AO75" i="21"/>
  <c r="AQ75" i="21"/>
  <c r="AR75" i="21" s="1"/>
  <c r="AS75" i="21" s="1"/>
  <c r="AK67" i="21"/>
  <c r="AL67" i="21"/>
  <c r="AM67" i="21"/>
  <c r="AN67" i="21"/>
  <c r="AO67" i="21"/>
  <c r="AP67" i="21"/>
  <c r="AJ67" i="21"/>
  <c r="AQ67" i="21"/>
  <c r="AR67" i="21" s="1"/>
  <c r="AS67" i="21" s="1"/>
  <c r="AK59" i="21"/>
  <c r="AL59" i="21"/>
  <c r="AM59" i="21"/>
  <c r="AN59" i="21"/>
  <c r="AO59" i="21"/>
  <c r="AP59" i="21"/>
  <c r="AJ59" i="21"/>
  <c r="AQ59" i="21"/>
  <c r="AR59" i="21" s="1"/>
  <c r="AS59" i="21" s="1"/>
  <c r="AK51" i="21"/>
  <c r="AL51" i="21"/>
  <c r="AM51" i="21"/>
  <c r="AN51" i="21"/>
  <c r="AO51" i="21"/>
  <c r="AP51" i="21"/>
  <c r="AJ51" i="21"/>
  <c r="AQ51" i="21"/>
  <c r="AR51" i="21" s="1"/>
  <c r="AS51" i="21" s="1"/>
  <c r="AK43" i="21"/>
  <c r="AL43" i="21"/>
  <c r="AM43" i="21"/>
  <c r="AN43" i="21"/>
  <c r="AO43" i="21"/>
  <c r="AP43" i="21"/>
  <c r="AJ43" i="21"/>
  <c r="AQ43" i="21"/>
  <c r="AR43" i="21" s="1"/>
  <c r="AS43" i="21" s="1"/>
  <c r="AK35" i="21"/>
  <c r="AL35" i="21"/>
  <c r="AM35" i="21"/>
  <c r="AN35" i="21"/>
  <c r="AO35" i="21"/>
  <c r="AP35" i="21"/>
  <c r="AJ35" i="21"/>
  <c r="AQ35" i="21"/>
  <c r="AR35" i="21" s="1"/>
  <c r="AS35" i="21" s="1"/>
  <c r="AK27" i="21"/>
  <c r="AL27" i="21"/>
  <c r="AM27" i="21"/>
  <c r="AN27" i="21"/>
  <c r="AO27" i="21"/>
  <c r="AP27" i="21"/>
  <c r="AJ27" i="21"/>
  <c r="AQ27" i="21"/>
  <c r="AR27" i="21" s="1"/>
  <c r="AS27" i="21" s="1"/>
  <c r="AK27" i="20"/>
  <c r="AJ146" i="20"/>
  <c r="AJ154" i="11"/>
  <c r="AI587" i="10"/>
  <c r="AI862" i="10"/>
  <c r="AI743" i="10"/>
  <c r="AX883" i="10"/>
  <c r="AX1002" i="10"/>
  <c r="AI1020" i="10"/>
  <c r="AI1139" i="10"/>
  <c r="BP1157" i="10"/>
  <c r="BP1276" i="10"/>
  <c r="BF1425" i="10"/>
  <c r="BF1544" i="10"/>
  <c r="BY1630" i="10"/>
  <c r="BY1749" i="10"/>
  <c r="BY1896" i="10"/>
  <c r="BY2015" i="10"/>
  <c r="CF36" i="12"/>
  <c r="CF155" i="12"/>
  <c r="BB290" i="12"/>
  <c r="BB291" i="12" s="1"/>
  <c r="BC291" i="12" s="1"/>
  <c r="AR607" i="10"/>
  <c r="AQ727" i="10"/>
  <c r="AR726" i="10" s="1"/>
  <c r="AR55" i="10"/>
  <c r="AQ175" i="10"/>
  <c r="AR174" i="10" s="1"/>
  <c r="AJ194" i="10"/>
  <c r="AI314" i="10"/>
  <c r="AR331" i="10"/>
  <c r="AR450" i="10"/>
  <c r="AK150" i="5"/>
  <c r="AH151" i="5"/>
  <c r="BF1545" i="10" l="1"/>
  <c r="BG1545" i="10"/>
  <c r="B1551" i="10" s="1"/>
  <c r="BY2016" i="10"/>
  <c r="AK155" i="11"/>
  <c r="B289" i="11" s="1"/>
  <c r="AJ155" i="11"/>
  <c r="AR106" i="21"/>
  <c r="AR146" i="21" s="1"/>
  <c r="AK146" i="20"/>
  <c r="AL146" i="20"/>
  <c r="B150" i="20" s="1"/>
  <c r="B1281" i="10"/>
  <c r="AR175" i="10"/>
  <c r="AS175" i="10" s="1"/>
  <c r="B181" i="10" s="1"/>
  <c r="AJ1140" i="10"/>
  <c r="AJ314" i="10"/>
  <c r="AK314" i="10"/>
  <c r="B318" i="10" s="1"/>
  <c r="AR727" i="10"/>
  <c r="AS727" i="10" s="1"/>
  <c r="B733" i="10" s="1"/>
  <c r="AY1003" i="10"/>
  <c r="BZ1750" i="10"/>
  <c r="B1883" i="10" s="1"/>
  <c r="AS451" i="10"/>
  <c r="B457" i="10" s="1"/>
  <c r="B295" i="12"/>
  <c r="AJ863" i="10"/>
  <c r="B867" i="10" s="1"/>
  <c r="AS146" i="21" l="1"/>
  <c r="AT146" i="21"/>
  <c r="B150" i="21" s="1"/>
  <c r="AS106" i="21"/>
  <c r="BX46" i="4"/>
  <c r="BX34" i="4"/>
  <c r="BX35" i="4"/>
  <c r="BX36" i="4"/>
  <c r="BX37" i="4"/>
  <c r="BX38" i="4"/>
  <c r="BX39" i="4"/>
  <c r="BX40" i="4"/>
  <c r="BX41" i="4"/>
  <c r="BX42" i="4"/>
  <c r="BX43" i="4"/>
  <c r="BX44" i="4"/>
  <c r="BX45" i="4"/>
  <c r="BX47" i="4"/>
  <c r="BX48" i="4"/>
  <c r="BX49" i="4"/>
  <c r="BX50" i="4"/>
  <c r="BX51" i="4"/>
  <c r="BX52" i="4"/>
  <c r="BX53" i="4"/>
  <c r="BX54" i="4"/>
  <c r="BX55" i="4"/>
  <c r="BX56" i="4"/>
  <c r="BX57" i="4"/>
  <c r="BX58" i="4"/>
  <c r="BX59" i="4"/>
  <c r="BX60" i="4"/>
  <c r="BX61" i="4"/>
  <c r="BX62" i="4"/>
  <c r="BX63" i="4"/>
  <c r="BX64" i="4"/>
  <c r="BX65" i="4"/>
  <c r="BX66" i="4"/>
  <c r="BX67" i="4"/>
  <c r="BX33" i="4"/>
  <c r="BX68" i="4" l="1"/>
  <c r="B68" i="4" s="1"/>
  <c r="B10" i="22"/>
  <c r="B10" i="21"/>
  <c r="B10" i="20"/>
  <c r="B10" i="19"/>
  <c r="B10" i="18"/>
  <c r="B10" i="17"/>
  <c r="B10" i="16"/>
  <c r="B8" i="15"/>
  <c r="B8" i="14"/>
  <c r="B8" i="13"/>
  <c r="B8" i="12"/>
  <c r="B8" i="11"/>
  <c r="B8" i="10"/>
  <c r="B8" i="9"/>
  <c r="B8" i="8"/>
  <c r="B8" i="7"/>
  <c r="B8" i="6"/>
  <c r="B8" i="5"/>
  <c r="B10" i="4"/>
  <c r="B10" i="3"/>
  <c r="B9" i="1"/>
  <c r="N10" i="2"/>
  <c r="AL12" i="2" l="1"/>
  <c r="AM12" i="2" s="1"/>
  <c r="AN12" i="2" s="1"/>
  <c r="AL20" i="2"/>
  <c r="AM20" i="2" s="1"/>
  <c r="AN20" i="2" s="1"/>
  <c r="AL28" i="2"/>
  <c r="AM28" i="2" s="1"/>
  <c r="AN28" i="2" s="1"/>
  <c r="AL36" i="2"/>
  <c r="AM36" i="2" s="1"/>
  <c r="AN36" i="2" s="1"/>
  <c r="AL44" i="2"/>
  <c r="AM44" i="2" s="1"/>
  <c r="AN44" i="2" s="1"/>
  <c r="AL52" i="2"/>
  <c r="AM52" i="2" s="1"/>
  <c r="AN52" i="2" s="1"/>
  <c r="AL60" i="2"/>
  <c r="AM60" i="2" s="1"/>
  <c r="AN60" i="2" s="1"/>
  <c r="AL68" i="2"/>
  <c r="AM68" i="2" s="1"/>
  <c r="AN68" i="2" s="1"/>
  <c r="AL76" i="2"/>
  <c r="AM76" i="2" s="1"/>
  <c r="AN76" i="2" s="1"/>
  <c r="AL84" i="2"/>
  <c r="AM84" i="2" s="1"/>
  <c r="AN84" i="2" s="1"/>
  <c r="AL92" i="2"/>
  <c r="AM92" i="2" s="1"/>
  <c r="AN92" i="2" s="1"/>
  <c r="AL100" i="2"/>
  <c r="AM100" i="2" s="1"/>
  <c r="AN100" i="2" s="1"/>
  <c r="AL108" i="2"/>
  <c r="AM108" i="2" s="1"/>
  <c r="AN108" i="2" s="1"/>
  <c r="AL6" i="2"/>
  <c r="AM6" i="2" s="1"/>
  <c r="AN6" i="2" s="1"/>
  <c r="AL14" i="2"/>
  <c r="AM14" i="2" s="1"/>
  <c r="AN14" i="2" s="1"/>
  <c r="AL22" i="2"/>
  <c r="AM22" i="2" s="1"/>
  <c r="AN22" i="2" s="1"/>
  <c r="AL30" i="2"/>
  <c r="AM30" i="2" s="1"/>
  <c r="AN30" i="2" s="1"/>
  <c r="AL38" i="2"/>
  <c r="AM38" i="2" s="1"/>
  <c r="AN38" i="2" s="1"/>
  <c r="AL46" i="2"/>
  <c r="AM46" i="2" s="1"/>
  <c r="AN46" i="2" s="1"/>
  <c r="AL54" i="2"/>
  <c r="AM54" i="2" s="1"/>
  <c r="AN54" i="2" s="1"/>
  <c r="AL62" i="2"/>
  <c r="AM62" i="2" s="1"/>
  <c r="AN62" i="2" s="1"/>
  <c r="AL70" i="2"/>
  <c r="AM70" i="2" s="1"/>
  <c r="AN70" i="2" s="1"/>
  <c r="AL78" i="2"/>
  <c r="AM78" i="2" s="1"/>
  <c r="AN78" i="2" s="1"/>
  <c r="AL86" i="2"/>
  <c r="AM86" i="2" s="1"/>
  <c r="AN86" i="2" s="1"/>
  <c r="AL94" i="2"/>
  <c r="AM94" i="2" s="1"/>
  <c r="AN94" i="2" s="1"/>
  <c r="AL102" i="2"/>
  <c r="AM102" i="2" s="1"/>
  <c r="AN102" i="2" s="1"/>
  <c r="AL110" i="2"/>
  <c r="AM110" i="2" s="1"/>
  <c r="AN110" i="2" s="1"/>
  <c r="AL8" i="2"/>
  <c r="AM8" i="2" s="1"/>
  <c r="AN8" i="2" s="1"/>
  <c r="AL16" i="2"/>
  <c r="AM16" i="2" s="1"/>
  <c r="AN16" i="2" s="1"/>
  <c r="AL24" i="2"/>
  <c r="AM24" i="2" s="1"/>
  <c r="AN24" i="2" s="1"/>
  <c r="AL32" i="2"/>
  <c r="AM32" i="2" s="1"/>
  <c r="AN32" i="2" s="1"/>
  <c r="AL40" i="2"/>
  <c r="AM40" i="2" s="1"/>
  <c r="AN40" i="2" s="1"/>
  <c r="AL48" i="2"/>
  <c r="AM48" i="2" s="1"/>
  <c r="AN48" i="2" s="1"/>
  <c r="AL56" i="2"/>
  <c r="AM56" i="2" s="1"/>
  <c r="AN56" i="2" s="1"/>
  <c r="AL64" i="2"/>
  <c r="AM64" i="2" s="1"/>
  <c r="AN64" i="2" s="1"/>
  <c r="AL72" i="2"/>
  <c r="AM72" i="2" s="1"/>
  <c r="AN72" i="2" s="1"/>
  <c r="AL80" i="2"/>
  <c r="AM80" i="2" s="1"/>
  <c r="AN80" i="2" s="1"/>
  <c r="AL88" i="2"/>
  <c r="AM88" i="2" s="1"/>
  <c r="AN88" i="2" s="1"/>
  <c r="AL96" i="2"/>
  <c r="AM96" i="2" s="1"/>
  <c r="AN96" i="2" s="1"/>
  <c r="AL104" i="2"/>
  <c r="AM104" i="2" s="1"/>
  <c r="AN104" i="2" s="1"/>
  <c r="AL112" i="2"/>
  <c r="AM112" i="2" s="1"/>
  <c r="AN112" i="2" s="1"/>
  <c r="AL5" i="2"/>
  <c r="AM5" i="2" s="1"/>
  <c r="AN5" i="2" s="1"/>
  <c r="AL18" i="2"/>
  <c r="AM18" i="2" s="1"/>
  <c r="AN18" i="2" s="1"/>
  <c r="AL31" i="2"/>
  <c r="AM31" i="2" s="1"/>
  <c r="AN31" i="2" s="1"/>
  <c r="AL43" i="2"/>
  <c r="AM43" i="2" s="1"/>
  <c r="AN43" i="2" s="1"/>
  <c r="AL57" i="2"/>
  <c r="AM57" i="2" s="1"/>
  <c r="AN57" i="2" s="1"/>
  <c r="AL69" i="2"/>
  <c r="AL82" i="2"/>
  <c r="AM82" i="2" s="1"/>
  <c r="AN82" i="2" s="1"/>
  <c r="AL95" i="2"/>
  <c r="AM95" i="2" s="1"/>
  <c r="AN95" i="2" s="1"/>
  <c r="AL107" i="2"/>
  <c r="AM107" i="2" s="1"/>
  <c r="AN107" i="2" s="1"/>
  <c r="AL118" i="2"/>
  <c r="AM118" i="2" s="1"/>
  <c r="AN118" i="2" s="1"/>
  <c r="AL126" i="2"/>
  <c r="AM126" i="2" s="1"/>
  <c r="AN126" i="2" s="1"/>
  <c r="AL134" i="2"/>
  <c r="AM134" i="2" s="1"/>
  <c r="AN134" i="2" s="1"/>
  <c r="AL142" i="2"/>
  <c r="AM142" i="2" s="1"/>
  <c r="AN142" i="2" s="1"/>
  <c r="AL150" i="2"/>
  <c r="AM150" i="2" s="1"/>
  <c r="AN150" i="2" s="1"/>
  <c r="AL158" i="2"/>
  <c r="AM158" i="2" s="1"/>
  <c r="AN158" i="2" s="1"/>
  <c r="AL166" i="2"/>
  <c r="AM166" i="2" s="1"/>
  <c r="AN166" i="2" s="1"/>
  <c r="AL174" i="2"/>
  <c r="AM174" i="2" s="1"/>
  <c r="AN174" i="2" s="1"/>
  <c r="AL182" i="2"/>
  <c r="AM182" i="2" s="1"/>
  <c r="AN182" i="2" s="1"/>
  <c r="AL190" i="2"/>
  <c r="AM190" i="2" s="1"/>
  <c r="AN190" i="2" s="1"/>
  <c r="AL198" i="2"/>
  <c r="AM198" i="2" s="1"/>
  <c r="AN198" i="2" s="1"/>
  <c r="AL206" i="2"/>
  <c r="AM206" i="2" s="1"/>
  <c r="AN206" i="2" s="1"/>
  <c r="AL214" i="2"/>
  <c r="AM214" i="2" s="1"/>
  <c r="AN214" i="2" s="1"/>
  <c r="AL222" i="2"/>
  <c r="AM222" i="2" s="1"/>
  <c r="AN222" i="2" s="1"/>
  <c r="AL230" i="2"/>
  <c r="AM230" i="2" s="1"/>
  <c r="AN230" i="2" s="1"/>
  <c r="AL238" i="2"/>
  <c r="AM238" i="2" s="1"/>
  <c r="AN238" i="2" s="1"/>
  <c r="AL246" i="2"/>
  <c r="AM246" i="2" s="1"/>
  <c r="AN246" i="2" s="1"/>
  <c r="AL254" i="2"/>
  <c r="AM254" i="2" s="1"/>
  <c r="AN254" i="2" s="1"/>
  <c r="AL262" i="2"/>
  <c r="AM262" i="2" s="1"/>
  <c r="AN262" i="2" s="1"/>
  <c r="AL270" i="2"/>
  <c r="AM270" i="2" s="1"/>
  <c r="AN270" i="2" s="1"/>
  <c r="AL278" i="2"/>
  <c r="AM278" i="2" s="1"/>
  <c r="AN278" i="2" s="1"/>
  <c r="AL286" i="2"/>
  <c r="AM286" i="2" s="1"/>
  <c r="AN286" i="2" s="1"/>
  <c r="AL294" i="2"/>
  <c r="AM294" i="2" s="1"/>
  <c r="AN294" i="2" s="1"/>
  <c r="AL302" i="2"/>
  <c r="AM302" i="2" s="1"/>
  <c r="AN302" i="2" s="1"/>
  <c r="AL310" i="2"/>
  <c r="AM310" i="2" s="1"/>
  <c r="AN310" i="2" s="1"/>
  <c r="AL318" i="2"/>
  <c r="AM318" i="2" s="1"/>
  <c r="AN318" i="2" s="1"/>
  <c r="AL326" i="2"/>
  <c r="AM326" i="2" s="1"/>
  <c r="AN326" i="2" s="1"/>
  <c r="AL334" i="2"/>
  <c r="AM334" i="2" s="1"/>
  <c r="AN334" i="2" s="1"/>
  <c r="AL342" i="2"/>
  <c r="AM342" i="2" s="1"/>
  <c r="AN342" i="2" s="1"/>
  <c r="AL7" i="2"/>
  <c r="AM7" i="2" s="1"/>
  <c r="AN7" i="2" s="1"/>
  <c r="AL19" i="2"/>
  <c r="AM19" i="2" s="1"/>
  <c r="AN19" i="2" s="1"/>
  <c r="AL33" i="2"/>
  <c r="AM33" i="2" s="1"/>
  <c r="AN33" i="2" s="1"/>
  <c r="AL45" i="2"/>
  <c r="AM45" i="2" s="1"/>
  <c r="AN45" i="2" s="1"/>
  <c r="AL58" i="2"/>
  <c r="AM58" i="2" s="1"/>
  <c r="AN58" i="2" s="1"/>
  <c r="AL71" i="2"/>
  <c r="AM71" i="2" s="1"/>
  <c r="AN71" i="2" s="1"/>
  <c r="AL83" i="2"/>
  <c r="AM83" i="2" s="1"/>
  <c r="AN83" i="2" s="1"/>
  <c r="AL97" i="2"/>
  <c r="AM97" i="2" s="1"/>
  <c r="AN97" i="2" s="1"/>
  <c r="AL109" i="2"/>
  <c r="AL119" i="2"/>
  <c r="AM119" i="2" s="1"/>
  <c r="AN119" i="2" s="1"/>
  <c r="AL127" i="2"/>
  <c r="AM127" i="2" s="1"/>
  <c r="AN127" i="2" s="1"/>
  <c r="AL135" i="2"/>
  <c r="AM135" i="2" s="1"/>
  <c r="AN135" i="2" s="1"/>
  <c r="AL143" i="2"/>
  <c r="AM143" i="2" s="1"/>
  <c r="AN143" i="2" s="1"/>
  <c r="AL151" i="2"/>
  <c r="AM151" i="2" s="1"/>
  <c r="AN151" i="2" s="1"/>
  <c r="AL159" i="2"/>
  <c r="AM159" i="2" s="1"/>
  <c r="AN159" i="2" s="1"/>
  <c r="AL167" i="2"/>
  <c r="AM167" i="2" s="1"/>
  <c r="AN167" i="2" s="1"/>
  <c r="AL175" i="2"/>
  <c r="AM175" i="2" s="1"/>
  <c r="AN175" i="2" s="1"/>
  <c r="AL183" i="2"/>
  <c r="AM183" i="2" s="1"/>
  <c r="AN183" i="2" s="1"/>
  <c r="AL191" i="2"/>
  <c r="AM191" i="2" s="1"/>
  <c r="AN191" i="2" s="1"/>
  <c r="AL199" i="2"/>
  <c r="AM199" i="2" s="1"/>
  <c r="AN199" i="2" s="1"/>
  <c r="AL207" i="2"/>
  <c r="AM207" i="2" s="1"/>
  <c r="AN207" i="2" s="1"/>
  <c r="AL215" i="2"/>
  <c r="AM215" i="2" s="1"/>
  <c r="AN215" i="2" s="1"/>
  <c r="AL223" i="2"/>
  <c r="AM223" i="2" s="1"/>
  <c r="AN223" i="2" s="1"/>
  <c r="AL231" i="2"/>
  <c r="AM231" i="2" s="1"/>
  <c r="AN231" i="2" s="1"/>
  <c r="AL239" i="2"/>
  <c r="AM239" i="2" s="1"/>
  <c r="AN239" i="2" s="1"/>
  <c r="AL247" i="2"/>
  <c r="AM247" i="2" s="1"/>
  <c r="AN247" i="2" s="1"/>
  <c r="AL255" i="2"/>
  <c r="AM255" i="2" s="1"/>
  <c r="AN255" i="2" s="1"/>
  <c r="AL263" i="2"/>
  <c r="AM263" i="2" s="1"/>
  <c r="AN263" i="2" s="1"/>
  <c r="AL271" i="2"/>
  <c r="AM271" i="2" s="1"/>
  <c r="AN271" i="2" s="1"/>
  <c r="AL279" i="2"/>
  <c r="AM279" i="2" s="1"/>
  <c r="AN279" i="2" s="1"/>
  <c r="AL287" i="2"/>
  <c r="AM287" i="2" s="1"/>
  <c r="AN287" i="2" s="1"/>
  <c r="AL295" i="2"/>
  <c r="AM295" i="2" s="1"/>
  <c r="AN295" i="2" s="1"/>
  <c r="AL303" i="2"/>
  <c r="AM303" i="2" s="1"/>
  <c r="AN303" i="2" s="1"/>
  <c r="AL311" i="2"/>
  <c r="AM311" i="2" s="1"/>
  <c r="AN311" i="2" s="1"/>
  <c r="AL319" i="2"/>
  <c r="AM319" i="2" s="1"/>
  <c r="AN319" i="2" s="1"/>
  <c r="AL327" i="2"/>
  <c r="AM327" i="2" s="1"/>
  <c r="AN327" i="2" s="1"/>
  <c r="AL335" i="2"/>
  <c r="AL343" i="2"/>
  <c r="AM343" i="2" s="1"/>
  <c r="AN343" i="2" s="1"/>
  <c r="AL351" i="2"/>
  <c r="AM351" i="2" s="1"/>
  <c r="AN351" i="2" s="1"/>
  <c r="AL359" i="2"/>
  <c r="AM359" i="2" s="1"/>
  <c r="AN359" i="2" s="1"/>
  <c r="AL367" i="2"/>
  <c r="AM367" i="2" s="1"/>
  <c r="AN367" i="2" s="1"/>
  <c r="AL375" i="2"/>
  <c r="AL383" i="2"/>
  <c r="AL391" i="2"/>
  <c r="AM391" i="2" s="1"/>
  <c r="AN391" i="2" s="1"/>
  <c r="AL399" i="2"/>
  <c r="AM399" i="2" s="1"/>
  <c r="AN399" i="2" s="1"/>
  <c r="AL407" i="2"/>
  <c r="AL415" i="2"/>
  <c r="AL423" i="2"/>
  <c r="AM423" i="2" s="1"/>
  <c r="AN423" i="2" s="1"/>
  <c r="AL431" i="2"/>
  <c r="AM431" i="2" s="1"/>
  <c r="AN431" i="2" s="1"/>
  <c r="AL439" i="2"/>
  <c r="AL447" i="2"/>
  <c r="AL455" i="2"/>
  <c r="AM455" i="2" s="1"/>
  <c r="AN455" i="2" s="1"/>
  <c r="AL463" i="2"/>
  <c r="AM463" i="2" s="1"/>
  <c r="AN463" i="2" s="1"/>
  <c r="AL471" i="2"/>
  <c r="AL479" i="2"/>
  <c r="AL487" i="2"/>
  <c r="AM487" i="2" s="1"/>
  <c r="AN487" i="2" s="1"/>
  <c r="AL495" i="2"/>
  <c r="AL503" i="2"/>
  <c r="AM503" i="2" s="1"/>
  <c r="AN503" i="2" s="1"/>
  <c r="AL511" i="2"/>
  <c r="AM511" i="2" s="1"/>
  <c r="AN511" i="2" s="1"/>
  <c r="AL519" i="2"/>
  <c r="AL527" i="2"/>
  <c r="AL535" i="2"/>
  <c r="AL543" i="2"/>
  <c r="AM543" i="2" s="1"/>
  <c r="AN543" i="2" s="1"/>
  <c r="AL551" i="2"/>
  <c r="AM551" i="2" s="1"/>
  <c r="AN551" i="2" s="1"/>
  <c r="AL9" i="2"/>
  <c r="AM9" i="2" s="1"/>
  <c r="AN9" i="2" s="1"/>
  <c r="AL21" i="2"/>
  <c r="AL34" i="2"/>
  <c r="AM34" i="2" s="1"/>
  <c r="AN34" i="2" s="1"/>
  <c r="AL47" i="2"/>
  <c r="AM47" i="2" s="1"/>
  <c r="AN47" i="2" s="1"/>
  <c r="AL59" i="2"/>
  <c r="AM59" i="2" s="1"/>
  <c r="AN59" i="2" s="1"/>
  <c r="AL73" i="2"/>
  <c r="AM73" i="2" s="1"/>
  <c r="AN73" i="2" s="1"/>
  <c r="AL85" i="2"/>
  <c r="AL98" i="2"/>
  <c r="AM98" i="2" s="1"/>
  <c r="AN98" i="2" s="1"/>
  <c r="AL111" i="2"/>
  <c r="AM111" i="2" s="1"/>
  <c r="AN111" i="2" s="1"/>
  <c r="AL120" i="2"/>
  <c r="AM120" i="2" s="1"/>
  <c r="AN120" i="2" s="1"/>
  <c r="AL128" i="2"/>
  <c r="AM128" i="2" s="1"/>
  <c r="AN128" i="2" s="1"/>
  <c r="AL136" i="2"/>
  <c r="AM136" i="2" s="1"/>
  <c r="AN136" i="2" s="1"/>
  <c r="AL144" i="2"/>
  <c r="AM144" i="2" s="1"/>
  <c r="AN144" i="2" s="1"/>
  <c r="AL152" i="2"/>
  <c r="AM152" i="2" s="1"/>
  <c r="AN152" i="2" s="1"/>
  <c r="AL160" i="2"/>
  <c r="AM160" i="2" s="1"/>
  <c r="AN160" i="2" s="1"/>
  <c r="AL168" i="2"/>
  <c r="AM168" i="2" s="1"/>
  <c r="AN168" i="2" s="1"/>
  <c r="AL176" i="2"/>
  <c r="AM176" i="2" s="1"/>
  <c r="AN176" i="2" s="1"/>
  <c r="AL184" i="2"/>
  <c r="AM184" i="2" s="1"/>
  <c r="AN184" i="2" s="1"/>
  <c r="AL192" i="2"/>
  <c r="AM192" i="2" s="1"/>
  <c r="AN192" i="2" s="1"/>
  <c r="AL200" i="2"/>
  <c r="AM200" i="2" s="1"/>
  <c r="AN200" i="2" s="1"/>
  <c r="AL208" i="2"/>
  <c r="AM208" i="2" s="1"/>
  <c r="AN208" i="2" s="1"/>
  <c r="AL216" i="2"/>
  <c r="AM216" i="2" s="1"/>
  <c r="AN216" i="2" s="1"/>
  <c r="AL224" i="2"/>
  <c r="AM224" i="2" s="1"/>
  <c r="AN224" i="2" s="1"/>
  <c r="AL232" i="2"/>
  <c r="AM232" i="2" s="1"/>
  <c r="AN232" i="2" s="1"/>
  <c r="AL240" i="2"/>
  <c r="AM240" i="2" s="1"/>
  <c r="AN240" i="2" s="1"/>
  <c r="AL248" i="2"/>
  <c r="AM248" i="2" s="1"/>
  <c r="AN248" i="2" s="1"/>
  <c r="AL256" i="2"/>
  <c r="AM256" i="2" s="1"/>
  <c r="AN256" i="2" s="1"/>
  <c r="AL264" i="2"/>
  <c r="AM264" i="2" s="1"/>
  <c r="AN264" i="2" s="1"/>
  <c r="AL272" i="2"/>
  <c r="AM272" i="2" s="1"/>
  <c r="AN272" i="2" s="1"/>
  <c r="AL280" i="2"/>
  <c r="AM280" i="2" s="1"/>
  <c r="AN280" i="2" s="1"/>
  <c r="AL288" i="2"/>
  <c r="AM288" i="2" s="1"/>
  <c r="AN288" i="2" s="1"/>
  <c r="AL296" i="2"/>
  <c r="AM296" i="2" s="1"/>
  <c r="AN296" i="2" s="1"/>
  <c r="AL304" i="2"/>
  <c r="AM304" i="2" s="1"/>
  <c r="AN304" i="2" s="1"/>
  <c r="AL312" i="2"/>
  <c r="AM312" i="2" s="1"/>
  <c r="AN312" i="2" s="1"/>
  <c r="AL320" i="2"/>
  <c r="AM320" i="2" s="1"/>
  <c r="AN320" i="2" s="1"/>
  <c r="AL328" i="2"/>
  <c r="AM328" i="2" s="1"/>
  <c r="AN328" i="2" s="1"/>
  <c r="AL336" i="2"/>
  <c r="AM336" i="2" s="1"/>
  <c r="AN336" i="2" s="1"/>
  <c r="AL344" i="2"/>
  <c r="AM344" i="2" s="1"/>
  <c r="AN344" i="2" s="1"/>
  <c r="AL352" i="2"/>
  <c r="AM352" i="2" s="1"/>
  <c r="AN352" i="2" s="1"/>
  <c r="AL360" i="2"/>
  <c r="AM360" i="2" s="1"/>
  <c r="AN360" i="2" s="1"/>
  <c r="AL368" i="2"/>
  <c r="AM368" i="2" s="1"/>
  <c r="AN368" i="2" s="1"/>
  <c r="AL376" i="2"/>
  <c r="AM376" i="2" s="1"/>
  <c r="AN376" i="2" s="1"/>
  <c r="AL384" i="2"/>
  <c r="AM384" i="2" s="1"/>
  <c r="AN384" i="2" s="1"/>
  <c r="AL392" i="2"/>
  <c r="AM392" i="2" s="1"/>
  <c r="AN392" i="2" s="1"/>
  <c r="AL400" i="2"/>
  <c r="AM400" i="2" s="1"/>
  <c r="AN400" i="2" s="1"/>
  <c r="AL408" i="2"/>
  <c r="AM408" i="2" s="1"/>
  <c r="AN408" i="2" s="1"/>
  <c r="AL416" i="2"/>
  <c r="AM416" i="2" s="1"/>
  <c r="AN416" i="2" s="1"/>
  <c r="AL424" i="2"/>
  <c r="AM424" i="2" s="1"/>
  <c r="AN424" i="2" s="1"/>
  <c r="AL432" i="2"/>
  <c r="AM432" i="2" s="1"/>
  <c r="AN432" i="2" s="1"/>
  <c r="AL440" i="2"/>
  <c r="AM440" i="2" s="1"/>
  <c r="AN440" i="2" s="1"/>
  <c r="AL448" i="2"/>
  <c r="AM448" i="2" s="1"/>
  <c r="AN448" i="2" s="1"/>
  <c r="AL456" i="2"/>
  <c r="AM456" i="2" s="1"/>
  <c r="AN456" i="2" s="1"/>
  <c r="AL464" i="2"/>
  <c r="AM464" i="2" s="1"/>
  <c r="AN464" i="2" s="1"/>
  <c r="AL10" i="2"/>
  <c r="AM10" i="2" s="1"/>
  <c r="AN10" i="2" s="1"/>
  <c r="AL23" i="2"/>
  <c r="AM23" i="2" s="1"/>
  <c r="AN23" i="2" s="1"/>
  <c r="AL35" i="2"/>
  <c r="AM35" i="2" s="1"/>
  <c r="AN35" i="2" s="1"/>
  <c r="AL49" i="2"/>
  <c r="AM49" i="2" s="1"/>
  <c r="AN49" i="2" s="1"/>
  <c r="AL61" i="2"/>
  <c r="AL74" i="2"/>
  <c r="AM74" i="2" s="1"/>
  <c r="AN74" i="2" s="1"/>
  <c r="AL87" i="2"/>
  <c r="AM87" i="2" s="1"/>
  <c r="AN87" i="2" s="1"/>
  <c r="AL99" i="2"/>
  <c r="AM99" i="2" s="1"/>
  <c r="AN99" i="2" s="1"/>
  <c r="AL113" i="2"/>
  <c r="AM113" i="2" s="1"/>
  <c r="AN113" i="2" s="1"/>
  <c r="AL121" i="2"/>
  <c r="AM121" i="2" s="1"/>
  <c r="AN121" i="2" s="1"/>
  <c r="AL129" i="2"/>
  <c r="AM129" i="2" s="1"/>
  <c r="AN129" i="2" s="1"/>
  <c r="AL137" i="2"/>
  <c r="AM137" i="2" s="1"/>
  <c r="AN137" i="2" s="1"/>
  <c r="AL145" i="2"/>
  <c r="AM145" i="2" s="1"/>
  <c r="AN145" i="2" s="1"/>
  <c r="AL153" i="2"/>
  <c r="AM153" i="2" s="1"/>
  <c r="AN153" i="2" s="1"/>
  <c r="AL161" i="2"/>
  <c r="AM161" i="2" s="1"/>
  <c r="AN161" i="2" s="1"/>
  <c r="AL11" i="2"/>
  <c r="AM11" i="2" s="1"/>
  <c r="AN11" i="2" s="1"/>
  <c r="AL25" i="2"/>
  <c r="AM25" i="2" s="1"/>
  <c r="AN25" i="2" s="1"/>
  <c r="AL37" i="2"/>
  <c r="AL50" i="2"/>
  <c r="AM50" i="2" s="1"/>
  <c r="AN50" i="2" s="1"/>
  <c r="AL63" i="2"/>
  <c r="AM63" i="2" s="1"/>
  <c r="AN63" i="2" s="1"/>
  <c r="AL75" i="2"/>
  <c r="AM75" i="2" s="1"/>
  <c r="AN75" i="2" s="1"/>
  <c r="AL89" i="2"/>
  <c r="AM89" i="2" s="1"/>
  <c r="AN89" i="2" s="1"/>
  <c r="AL101" i="2"/>
  <c r="AL114" i="2"/>
  <c r="AM114" i="2" s="1"/>
  <c r="AN114" i="2" s="1"/>
  <c r="AL122" i="2"/>
  <c r="AM122" i="2" s="1"/>
  <c r="AN122" i="2" s="1"/>
  <c r="AL130" i="2"/>
  <c r="AM130" i="2" s="1"/>
  <c r="AN130" i="2" s="1"/>
  <c r="AL138" i="2"/>
  <c r="AM138" i="2" s="1"/>
  <c r="AN138" i="2" s="1"/>
  <c r="AL146" i="2"/>
  <c r="AM146" i="2" s="1"/>
  <c r="AN146" i="2" s="1"/>
  <c r="AL154" i="2"/>
  <c r="AM154" i="2" s="1"/>
  <c r="AN154" i="2" s="1"/>
  <c r="AL162" i="2"/>
  <c r="AM162" i="2" s="1"/>
  <c r="AN162" i="2" s="1"/>
  <c r="AL170" i="2"/>
  <c r="AM170" i="2" s="1"/>
  <c r="AN170" i="2" s="1"/>
  <c r="AL178" i="2"/>
  <c r="AM178" i="2" s="1"/>
  <c r="AN178" i="2" s="1"/>
  <c r="AL186" i="2"/>
  <c r="AM186" i="2" s="1"/>
  <c r="AN186" i="2" s="1"/>
  <c r="AL194" i="2"/>
  <c r="AM194" i="2" s="1"/>
  <c r="AN194" i="2" s="1"/>
  <c r="AL202" i="2"/>
  <c r="AM202" i="2" s="1"/>
  <c r="AN202" i="2" s="1"/>
  <c r="AL210" i="2"/>
  <c r="AM210" i="2" s="1"/>
  <c r="AN210" i="2" s="1"/>
  <c r="AL218" i="2"/>
  <c r="AM218" i="2" s="1"/>
  <c r="AN218" i="2" s="1"/>
  <c r="AL226" i="2"/>
  <c r="AM226" i="2" s="1"/>
  <c r="AN226" i="2" s="1"/>
  <c r="AL234" i="2"/>
  <c r="AM234" i="2" s="1"/>
  <c r="AN234" i="2" s="1"/>
  <c r="AL242" i="2"/>
  <c r="AM242" i="2" s="1"/>
  <c r="AN242" i="2" s="1"/>
  <c r="AL250" i="2"/>
  <c r="AM250" i="2" s="1"/>
  <c r="AN250" i="2" s="1"/>
  <c r="AL258" i="2"/>
  <c r="AM258" i="2" s="1"/>
  <c r="AN258" i="2" s="1"/>
  <c r="AL266" i="2"/>
  <c r="AM266" i="2" s="1"/>
  <c r="AN266" i="2" s="1"/>
  <c r="AL15" i="2"/>
  <c r="AM15" i="2" s="1"/>
  <c r="AN15" i="2" s="1"/>
  <c r="AL51" i="2"/>
  <c r="AM51" i="2" s="1"/>
  <c r="AN51" i="2" s="1"/>
  <c r="AL81" i="2"/>
  <c r="AM81" i="2" s="1"/>
  <c r="AN81" i="2" s="1"/>
  <c r="AL116" i="2"/>
  <c r="AM116" i="2" s="1"/>
  <c r="AN116" i="2" s="1"/>
  <c r="AL139" i="2"/>
  <c r="AM139" i="2" s="1"/>
  <c r="AN139" i="2" s="1"/>
  <c r="AL157" i="2"/>
  <c r="AL177" i="2"/>
  <c r="AM177" i="2" s="1"/>
  <c r="AN177" i="2" s="1"/>
  <c r="AL193" i="2"/>
  <c r="AM193" i="2" s="1"/>
  <c r="AN193" i="2" s="1"/>
  <c r="AL209" i="2"/>
  <c r="AM209" i="2" s="1"/>
  <c r="AN209" i="2" s="1"/>
  <c r="AL225" i="2"/>
  <c r="AM225" i="2" s="1"/>
  <c r="AN225" i="2" s="1"/>
  <c r="AL241" i="2"/>
  <c r="AM241" i="2" s="1"/>
  <c r="AN241" i="2" s="1"/>
  <c r="AL257" i="2"/>
  <c r="AM257" i="2" s="1"/>
  <c r="AN257" i="2" s="1"/>
  <c r="AL273" i="2"/>
  <c r="AM273" i="2" s="1"/>
  <c r="AN273" i="2" s="1"/>
  <c r="AL284" i="2"/>
  <c r="AM284" i="2" s="1"/>
  <c r="AN284" i="2" s="1"/>
  <c r="AL298" i="2"/>
  <c r="AM298" i="2" s="1"/>
  <c r="AN298" i="2" s="1"/>
  <c r="AL309" i="2"/>
  <c r="AL323" i="2"/>
  <c r="AM323" i="2" s="1"/>
  <c r="AN323" i="2" s="1"/>
  <c r="AL337" i="2"/>
  <c r="AM337" i="2" s="1"/>
  <c r="AN337" i="2" s="1"/>
  <c r="AL348" i="2"/>
  <c r="AM348" i="2" s="1"/>
  <c r="AN348" i="2" s="1"/>
  <c r="AL358" i="2"/>
  <c r="AM358" i="2" s="1"/>
  <c r="AN358" i="2" s="1"/>
  <c r="AL370" i="2"/>
  <c r="AM370" i="2" s="1"/>
  <c r="AN370" i="2" s="1"/>
  <c r="AL380" i="2"/>
  <c r="AM380" i="2" s="1"/>
  <c r="AN380" i="2" s="1"/>
  <c r="AL390" i="2"/>
  <c r="AM390" i="2" s="1"/>
  <c r="AN390" i="2" s="1"/>
  <c r="AL402" i="2"/>
  <c r="AM402" i="2" s="1"/>
  <c r="AN402" i="2" s="1"/>
  <c r="AL412" i="2"/>
  <c r="AM412" i="2" s="1"/>
  <c r="AN412" i="2" s="1"/>
  <c r="AL422" i="2"/>
  <c r="AM422" i="2" s="1"/>
  <c r="AN422" i="2" s="1"/>
  <c r="AL434" i="2"/>
  <c r="AM434" i="2" s="1"/>
  <c r="AN434" i="2" s="1"/>
  <c r="AL444" i="2"/>
  <c r="AM444" i="2" s="1"/>
  <c r="AN444" i="2" s="1"/>
  <c r="AL454" i="2"/>
  <c r="AM454" i="2" s="1"/>
  <c r="AN454" i="2" s="1"/>
  <c r="AL466" i="2"/>
  <c r="AM466" i="2" s="1"/>
  <c r="AN466" i="2" s="1"/>
  <c r="AL475" i="2"/>
  <c r="AM475" i="2" s="1"/>
  <c r="AN475" i="2" s="1"/>
  <c r="AL484" i="2"/>
  <c r="AM484" i="2" s="1"/>
  <c r="AN484" i="2" s="1"/>
  <c r="AL493" i="2"/>
  <c r="AL502" i="2"/>
  <c r="AM502" i="2" s="1"/>
  <c r="AN502" i="2" s="1"/>
  <c r="AL512" i="2"/>
  <c r="AL521" i="2"/>
  <c r="AM521" i="2" s="1"/>
  <c r="AN521" i="2" s="1"/>
  <c r="AL530" i="2"/>
  <c r="AM530" i="2" s="1"/>
  <c r="AN530" i="2" s="1"/>
  <c r="AL539" i="2"/>
  <c r="AM539" i="2" s="1"/>
  <c r="AN539" i="2" s="1"/>
  <c r="AL548" i="2"/>
  <c r="AM548" i="2" s="1"/>
  <c r="AN548" i="2" s="1"/>
  <c r="AL557" i="2"/>
  <c r="AL565" i="2"/>
  <c r="AL573" i="2"/>
  <c r="AL17" i="2"/>
  <c r="AM17" i="2" s="1"/>
  <c r="AN17" i="2" s="1"/>
  <c r="AL53" i="2"/>
  <c r="AL90" i="2"/>
  <c r="AM90" i="2" s="1"/>
  <c r="AN90" i="2" s="1"/>
  <c r="AL117" i="2"/>
  <c r="AM117" i="2" s="1"/>
  <c r="AN117" i="2" s="1"/>
  <c r="AL140" i="2"/>
  <c r="AM140" i="2" s="1"/>
  <c r="AN140" i="2" s="1"/>
  <c r="AL163" i="2"/>
  <c r="AM163" i="2" s="1"/>
  <c r="AN163" i="2" s="1"/>
  <c r="AL179" i="2"/>
  <c r="AM179" i="2" s="1"/>
  <c r="AN179" i="2" s="1"/>
  <c r="AL195" i="2"/>
  <c r="AM195" i="2" s="1"/>
  <c r="AN195" i="2" s="1"/>
  <c r="AL211" i="2"/>
  <c r="AM211" i="2" s="1"/>
  <c r="AN211" i="2" s="1"/>
  <c r="AL227" i="2"/>
  <c r="AM227" i="2" s="1"/>
  <c r="AN227" i="2" s="1"/>
  <c r="AL243" i="2"/>
  <c r="AM243" i="2" s="1"/>
  <c r="AN243" i="2" s="1"/>
  <c r="AL259" i="2"/>
  <c r="AM259" i="2" s="1"/>
  <c r="AN259" i="2" s="1"/>
  <c r="AL274" i="2"/>
  <c r="AM274" i="2" s="1"/>
  <c r="AN274" i="2" s="1"/>
  <c r="AL285" i="2"/>
  <c r="AL299" i="2"/>
  <c r="AM299" i="2" s="1"/>
  <c r="AN299" i="2" s="1"/>
  <c r="AL313" i="2"/>
  <c r="AM313" i="2" s="1"/>
  <c r="AN313" i="2" s="1"/>
  <c r="AL324" i="2"/>
  <c r="AM324" i="2" s="1"/>
  <c r="AN324" i="2" s="1"/>
  <c r="AL338" i="2"/>
  <c r="AM338" i="2" s="1"/>
  <c r="AN338" i="2" s="1"/>
  <c r="AL349" i="2"/>
  <c r="AL361" i="2"/>
  <c r="AM361" i="2" s="1"/>
  <c r="AN361" i="2" s="1"/>
  <c r="AL371" i="2"/>
  <c r="AM371" i="2" s="1"/>
  <c r="AN371" i="2" s="1"/>
  <c r="AL381" i="2"/>
  <c r="AL393" i="2"/>
  <c r="AM393" i="2" s="1"/>
  <c r="AN393" i="2" s="1"/>
  <c r="AL403" i="2"/>
  <c r="AM403" i="2" s="1"/>
  <c r="AN403" i="2" s="1"/>
  <c r="AL413" i="2"/>
  <c r="AL425" i="2"/>
  <c r="AM425" i="2" s="1"/>
  <c r="AN425" i="2" s="1"/>
  <c r="AL435" i="2"/>
  <c r="AM435" i="2" s="1"/>
  <c r="AN435" i="2" s="1"/>
  <c r="AL445" i="2"/>
  <c r="AL457" i="2"/>
  <c r="AM457" i="2" s="1"/>
  <c r="AN457" i="2" s="1"/>
  <c r="AL467" i="2"/>
  <c r="AM467" i="2" s="1"/>
  <c r="AN467" i="2" s="1"/>
  <c r="AL476" i="2"/>
  <c r="AM476" i="2" s="1"/>
  <c r="AN476" i="2" s="1"/>
  <c r="AL485" i="2"/>
  <c r="AL494" i="2"/>
  <c r="AM494" i="2" s="1"/>
  <c r="AN494" i="2" s="1"/>
  <c r="AL504" i="2"/>
  <c r="AM504" i="2" s="1"/>
  <c r="AN504" i="2" s="1"/>
  <c r="AL513" i="2"/>
  <c r="AM513" i="2" s="1"/>
  <c r="AN513" i="2" s="1"/>
  <c r="AL522" i="2"/>
  <c r="AM522" i="2" s="1"/>
  <c r="AN522" i="2" s="1"/>
  <c r="AL531" i="2"/>
  <c r="AM531" i="2" s="1"/>
  <c r="AN531" i="2" s="1"/>
  <c r="AL540" i="2"/>
  <c r="AM540" i="2" s="1"/>
  <c r="AN540" i="2" s="1"/>
  <c r="AL549" i="2"/>
  <c r="AL558" i="2"/>
  <c r="AM558" i="2" s="1"/>
  <c r="AN558" i="2" s="1"/>
  <c r="AL566" i="2"/>
  <c r="AM566" i="2" s="1"/>
  <c r="AN566" i="2" s="1"/>
  <c r="AL574" i="2"/>
  <c r="AM574" i="2" s="1"/>
  <c r="AN574" i="2" s="1"/>
  <c r="AL26" i="2"/>
  <c r="AM26" i="2" s="1"/>
  <c r="AN26" i="2" s="1"/>
  <c r="AL55" i="2"/>
  <c r="AM55" i="2" s="1"/>
  <c r="AN55" i="2" s="1"/>
  <c r="AL91" i="2"/>
  <c r="AM91" i="2" s="1"/>
  <c r="AN91" i="2" s="1"/>
  <c r="AL123" i="2"/>
  <c r="AM123" i="2" s="1"/>
  <c r="AN123" i="2" s="1"/>
  <c r="AL141" i="2"/>
  <c r="AM141" i="2" s="1"/>
  <c r="AN141" i="2" s="1"/>
  <c r="AL164" i="2"/>
  <c r="AM164" i="2" s="1"/>
  <c r="AN164" i="2" s="1"/>
  <c r="AL180" i="2"/>
  <c r="AM180" i="2" s="1"/>
  <c r="AN180" i="2" s="1"/>
  <c r="AL196" i="2"/>
  <c r="AM196" i="2" s="1"/>
  <c r="AN196" i="2" s="1"/>
  <c r="AL212" i="2"/>
  <c r="AM212" i="2" s="1"/>
  <c r="AN212" i="2" s="1"/>
  <c r="AL228" i="2"/>
  <c r="AM228" i="2" s="1"/>
  <c r="AN228" i="2" s="1"/>
  <c r="AL244" i="2"/>
  <c r="AM244" i="2" s="1"/>
  <c r="AN244" i="2" s="1"/>
  <c r="AL260" i="2"/>
  <c r="AM260" i="2" s="1"/>
  <c r="AN260" i="2" s="1"/>
  <c r="AL275" i="2"/>
  <c r="AM275" i="2" s="1"/>
  <c r="AN275" i="2" s="1"/>
  <c r="AL289" i="2"/>
  <c r="AM289" i="2" s="1"/>
  <c r="AN289" i="2" s="1"/>
  <c r="AL300" i="2"/>
  <c r="AM300" i="2" s="1"/>
  <c r="AN300" i="2" s="1"/>
  <c r="AL314" i="2"/>
  <c r="AM314" i="2" s="1"/>
  <c r="AN314" i="2" s="1"/>
  <c r="AL325" i="2"/>
  <c r="AL339" i="2"/>
  <c r="AM339" i="2" s="1"/>
  <c r="AN339" i="2" s="1"/>
  <c r="AL350" i="2"/>
  <c r="AM350" i="2" s="1"/>
  <c r="AN350" i="2" s="1"/>
  <c r="AL362" i="2"/>
  <c r="AM362" i="2" s="1"/>
  <c r="AN362" i="2" s="1"/>
  <c r="AL372" i="2"/>
  <c r="AM372" i="2" s="1"/>
  <c r="AN372" i="2" s="1"/>
  <c r="AL382" i="2"/>
  <c r="AM382" i="2" s="1"/>
  <c r="AN382" i="2" s="1"/>
  <c r="AL394" i="2"/>
  <c r="AM394" i="2" s="1"/>
  <c r="AN394" i="2" s="1"/>
  <c r="AL404" i="2"/>
  <c r="AM404" i="2" s="1"/>
  <c r="AN404" i="2" s="1"/>
  <c r="AL414" i="2"/>
  <c r="AM414" i="2" s="1"/>
  <c r="AN414" i="2" s="1"/>
  <c r="AL426" i="2"/>
  <c r="AM426" i="2" s="1"/>
  <c r="AN426" i="2" s="1"/>
  <c r="AL436" i="2"/>
  <c r="AM436" i="2" s="1"/>
  <c r="AN436" i="2" s="1"/>
  <c r="AL446" i="2"/>
  <c r="AM446" i="2" s="1"/>
  <c r="AN446" i="2" s="1"/>
  <c r="AL458" i="2"/>
  <c r="AM458" i="2" s="1"/>
  <c r="AN458" i="2" s="1"/>
  <c r="AL468" i="2"/>
  <c r="AM468" i="2" s="1"/>
  <c r="AN468" i="2" s="1"/>
  <c r="AL477" i="2"/>
  <c r="AL486" i="2"/>
  <c r="AM486" i="2" s="1"/>
  <c r="AN486" i="2" s="1"/>
  <c r="AL496" i="2"/>
  <c r="AM496" i="2" s="1"/>
  <c r="AN496" i="2" s="1"/>
  <c r="AL505" i="2"/>
  <c r="AM505" i="2" s="1"/>
  <c r="AN505" i="2" s="1"/>
  <c r="AL514" i="2"/>
  <c r="AM514" i="2" s="1"/>
  <c r="AN514" i="2" s="1"/>
  <c r="AL523" i="2"/>
  <c r="AM523" i="2" s="1"/>
  <c r="AN523" i="2" s="1"/>
  <c r="AL532" i="2"/>
  <c r="AM532" i="2" s="1"/>
  <c r="AN532" i="2" s="1"/>
  <c r="AL541" i="2"/>
  <c r="AL550" i="2"/>
  <c r="AM550" i="2" s="1"/>
  <c r="AN550" i="2" s="1"/>
  <c r="AL559" i="2"/>
  <c r="AL567" i="2"/>
  <c r="AL4" i="2"/>
  <c r="AL27" i="2"/>
  <c r="AM27" i="2" s="1"/>
  <c r="AN27" i="2" s="1"/>
  <c r="AL65" i="2"/>
  <c r="AM65" i="2" s="1"/>
  <c r="AN65" i="2" s="1"/>
  <c r="AL93" i="2"/>
  <c r="AL124" i="2"/>
  <c r="AM124" i="2" s="1"/>
  <c r="AN124" i="2" s="1"/>
  <c r="AL147" i="2"/>
  <c r="AM147" i="2" s="1"/>
  <c r="AN147" i="2" s="1"/>
  <c r="AL165" i="2"/>
  <c r="AM165" i="2" s="1"/>
  <c r="AN165" i="2" s="1"/>
  <c r="AL181" i="2"/>
  <c r="AL197" i="2"/>
  <c r="AL213" i="2"/>
  <c r="AL229" i="2"/>
  <c r="AL245" i="2"/>
  <c r="AL261" i="2"/>
  <c r="AL276" i="2"/>
  <c r="AM276" i="2" s="1"/>
  <c r="AN276" i="2" s="1"/>
  <c r="AL290" i="2"/>
  <c r="AM290" i="2" s="1"/>
  <c r="AN290" i="2" s="1"/>
  <c r="AL301" i="2"/>
  <c r="AL315" i="2"/>
  <c r="AM315" i="2" s="1"/>
  <c r="AN315" i="2" s="1"/>
  <c r="AL329" i="2"/>
  <c r="AM329" i="2" s="1"/>
  <c r="AN329" i="2" s="1"/>
  <c r="AL340" i="2"/>
  <c r="AM340" i="2" s="1"/>
  <c r="AN340" i="2" s="1"/>
  <c r="AL353" i="2"/>
  <c r="AM353" i="2" s="1"/>
  <c r="AN353" i="2" s="1"/>
  <c r="AL363" i="2"/>
  <c r="AM363" i="2" s="1"/>
  <c r="AN363" i="2" s="1"/>
  <c r="AL373" i="2"/>
  <c r="AM373" i="2" s="1"/>
  <c r="AN373" i="2" s="1"/>
  <c r="AL385" i="2"/>
  <c r="AM385" i="2" s="1"/>
  <c r="AN385" i="2" s="1"/>
  <c r="AL395" i="2"/>
  <c r="AM395" i="2" s="1"/>
  <c r="AN395" i="2" s="1"/>
  <c r="AL405" i="2"/>
  <c r="AM405" i="2" s="1"/>
  <c r="AN405" i="2" s="1"/>
  <c r="AL417" i="2"/>
  <c r="AM417" i="2" s="1"/>
  <c r="AN417" i="2" s="1"/>
  <c r="AL427" i="2"/>
  <c r="AM427" i="2" s="1"/>
  <c r="AN427" i="2" s="1"/>
  <c r="AL437" i="2"/>
  <c r="AM437" i="2" s="1"/>
  <c r="AN437" i="2" s="1"/>
  <c r="AL449" i="2"/>
  <c r="AM449" i="2" s="1"/>
  <c r="AN449" i="2" s="1"/>
  <c r="AL459" i="2"/>
  <c r="AM459" i="2" s="1"/>
  <c r="AN459" i="2" s="1"/>
  <c r="AL469" i="2"/>
  <c r="AM469" i="2" s="1"/>
  <c r="AN469" i="2" s="1"/>
  <c r="AL478" i="2"/>
  <c r="AM478" i="2" s="1"/>
  <c r="AN478" i="2" s="1"/>
  <c r="AL488" i="2"/>
  <c r="AL497" i="2"/>
  <c r="AM497" i="2" s="1"/>
  <c r="AN497" i="2" s="1"/>
  <c r="AL506" i="2"/>
  <c r="AM506" i="2" s="1"/>
  <c r="AN506" i="2" s="1"/>
  <c r="AL515" i="2"/>
  <c r="AM515" i="2" s="1"/>
  <c r="AN515" i="2" s="1"/>
  <c r="AL524" i="2"/>
  <c r="AM524" i="2" s="1"/>
  <c r="AN524" i="2" s="1"/>
  <c r="AL533" i="2"/>
  <c r="AL542" i="2"/>
  <c r="AM542" i="2" s="1"/>
  <c r="AN542" i="2" s="1"/>
  <c r="AL552" i="2"/>
  <c r="AM552" i="2" s="1"/>
  <c r="AN552" i="2" s="1"/>
  <c r="AL560" i="2"/>
  <c r="AM560" i="2" s="1"/>
  <c r="AN560" i="2" s="1"/>
  <c r="AL568" i="2"/>
  <c r="AM568" i="2" s="1"/>
  <c r="AN568" i="2" s="1"/>
  <c r="AL29" i="2"/>
  <c r="AL66" i="2"/>
  <c r="AM66" i="2" s="1"/>
  <c r="AN66" i="2" s="1"/>
  <c r="AL103" i="2"/>
  <c r="AM103" i="2" s="1"/>
  <c r="AN103" i="2" s="1"/>
  <c r="AL125" i="2"/>
  <c r="AL148" i="2"/>
  <c r="AM148" i="2" s="1"/>
  <c r="AN148" i="2" s="1"/>
  <c r="AL169" i="2"/>
  <c r="AM169" i="2" s="1"/>
  <c r="AN169" i="2" s="1"/>
  <c r="AL185" i="2"/>
  <c r="AM185" i="2" s="1"/>
  <c r="AN185" i="2" s="1"/>
  <c r="AL201" i="2"/>
  <c r="AM201" i="2" s="1"/>
  <c r="AN201" i="2" s="1"/>
  <c r="AL217" i="2"/>
  <c r="AM217" i="2" s="1"/>
  <c r="AN217" i="2" s="1"/>
  <c r="AL233" i="2"/>
  <c r="AM233" i="2" s="1"/>
  <c r="AN233" i="2" s="1"/>
  <c r="AL249" i="2"/>
  <c r="AM249" i="2" s="1"/>
  <c r="AN249" i="2" s="1"/>
  <c r="AL265" i="2"/>
  <c r="AM265" i="2" s="1"/>
  <c r="AN265" i="2" s="1"/>
  <c r="AL277" i="2"/>
  <c r="AL291" i="2"/>
  <c r="AM291" i="2" s="1"/>
  <c r="AN291" i="2" s="1"/>
  <c r="AL305" i="2"/>
  <c r="AM305" i="2" s="1"/>
  <c r="AN305" i="2" s="1"/>
  <c r="AL316" i="2"/>
  <c r="AM316" i="2" s="1"/>
  <c r="AN316" i="2" s="1"/>
  <c r="AL330" i="2"/>
  <c r="AM330" i="2" s="1"/>
  <c r="AN330" i="2" s="1"/>
  <c r="AL341" i="2"/>
  <c r="AL354" i="2"/>
  <c r="AM354" i="2" s="1"/>
  <c r="AN354" i="2" s="1"/>
  <c r="AL364" i="2"/>
  <c r="AM364" i="2" s="1"/>
  <c r="AN364" i="2" s="1"/>
  <c r="AL374" i="2"/>
  <c r="AM374" i="2" s="1"/>
  <c r="AN374" i="2" s="1"/>
  <c r="AL386" i="2"/>
  <c r="AM386" i="2" s="1"/>
  <c r="AN386" i="2" s="1"/>
  <c r="AL396" i="2"/>
  <c r="AM396" i="2" s="1"/>
  <c r="AN396" i="2" s="1"/>
  <c r="AL406" i="2"/>
  <c r="AM406" i="2" s="1"/>
  <c r="AN406" i="2" s="1"/>
  <c r="AL418" i="2"/>
  <c r="AM418" i="2" s="1"/>
  <c r="AN418" i="2" s="1"/>
  <c r="AL428" i="2"/>
  <c r="AM428" i="2" s="1"/>
  <c r="AN428" i="2" s="1"/>
  <c r="AL438" i="2"/>
  <c r="AM438" i="2" s="1"/>
  <c r="AN438" i="2" s="1"/>
  <c r="AL450" i="2"/>
  <c r="AM450" i="2" s="1"/>
  <c r="AN450" i="2" s="1"/>
  <c r="AL460" i="2"/>
  <c r="AM460" i="2" s="1"/>
  <c r="AN460" i="2" s="1"/>
  <c r="AL470" i="2"/>
  <c r="AM470" i="2" s="1"/>
  <c r="AN470" i="2" s="1"/>
  <c r="AL480" i="2"/>
  <c r="AM480" i="2" s="1"/>
  <c r="AN480" i="2" s="1"/>
  <c r="AL489" i="2"/>
  <c r="AM489" i="2" s="1"/>
  <c r="AN489" i="2" s="1"/>
  <c r="AL498" i="2"/>
  <c r="AM498" i="2" s="1"/>
  <c r="AN498" i="2" s="1"/>
  <c r="AL507" i="2"/>
  <c r="AM507" i="2" s="1"/>
  <c r="AN507" i="2" s="1"/>
  <c r="AL516" i="2"/>
  <c r="AM516" i="2" s="1"/>
  <c r="AN516" i="2" s="1"/>
  <c r="AL525" i="2"/>
  <c r="AL534" i="2"/>
  <c r="AM534" i="2" s="1"/>
  <c r="AN534" i="2" s="1"/>
  <c r="AL544" i="2"/>
  <c r="AL553" i="2"/>
  <c r="AM553" i="2" s="1"/>
  <c r="AN553" i="2" s="1"/>
  <c r="AL561" i="2"/>
  <c r="AM561" i="2" s="1"/>
  <c r="AN561" i="2" s="1"/>
  <c r="AL569" i="2"/>
  <c r="AM569" i="2" s="1"/>
  <c r="AN569" i="2" s="1"/>
  <c r="AL39" i="2"/>
  <c r="AM39" i="2" s="1"/>
  <c r="AN39" i="2" s="1"/>
  <c r="AL115" i="2"/>
  <c r="AM115" i="2" s="1"/>
  <c r="AN115" i="2" s="1"/>
  <c r="AL172" i="2"/>
  <c r="AM172" i="2" s="1"/>
  <c r="AN172" i="2" s="1"/>
  <c r="AL219" i="2"/>
  <c r="AM219" i="2" s="1"/>
  <c r="AN219" i="2" s="1"/>
  <c r="AL253" i="2"/>
  <c r="AL293" i="2"/>
  <c r="AL331" i="2"/>
  <c r="AM331" i="2" s="1"/>
  <c r="AN331" i="2" s="1"/>
  <c r="AL357" i="2"/>
  <c r="AL388" i="2"/>
  <c r="AM388" i="2" s="1"/>
  <c r="AN388" i="2" s="1"/>
  <c r="AL419" i="2"/>
  <c r="AM419" i="2" s="1"/>
  <c r="AN419" i="2" s="1"/>
  <c r="AL443" i="2"/>
  <c r="AM443" i="2" s="1"/>
  <c r="AN443" i="2" s="1"/>
  <c r="AL473" i="2"/>
  <c r="AM473" i="2" s="1"/>
  <c r="AN473" i="2" s="1"/>
  <c r="AL499" i="2"/>
  <c r="AM499" i="2" s="1"/>
  <c r="AN499" i="2" s="1"/>
  <c r="AL520" i="2"/>
  <c r="AM520" i="2" s="1"/>
  <c r="AN520" i="2" s="1"/>
  <c r="AL546" i="2"/>
  <c r="AM546" i="2" s="1"/>
  <c r="AN546" i="2" s="1"/>
  <c r="AL570" i="2"/>
  <c r="AM570" i="2" s="1"/>
  <c r="AN570" i="2" s="1"/>
  <c r="AL79" i="2"/>
  <c r="AM79" i="2" s="1"/>
  <c r="AN79" i="2" s="1"/>
  <c r="AL41" i="2"/>
  <c r="AM41" i="2" s="1"/>
  <c r="AN41" i="2" s="1"/>
  <c r="AL131" i="2"/>
  <c r="AM131" i="2" s="1"/>
  <c r="AN131" i="2" s="1"/>
  <c r="AL173" i="2"/>
  <c r="AL220" i="2"/>
  <c r="AM220" i="2" s="1"/>
  <c r="AN220" i="2" s="1"/>
  <c r="AL267" i="2"/>
  <c r="AM267" i="2" s="1"/>
  <c r="AN267" i="2" s="1"/>
  <c r="AL297" i="2"/>
  <c r="AM297" i="2" s="1"/>
  <c r="AN297" i="2" s="1"/>
  <c r="AL332" i="2"/>
  <c r="AM332" i="2" s="1"/>
  <c r="AN332" i="2" s="1"/>
  <c r="AL365" i="2"/>
  <c r="AL389" i="2"/>
  <c r="AL420" i="2"/>
  <c r="AM420" i="2" s="1"/>
  <c r="AN420" i="2" s="1"/>
  <c r="AL451" i="2"/>
  <c r="AM451" i="2" s="1"/>
  <c r="AN451" i="2" s="1"/>
  <c r="AL474" i="2"/>
  <c r="AM474" i="2" s="1"/>
  <c r="AN474" i="2" s="1"/>
  <c r="AL500" i="2"/>
  <c r="AM500" i="2" s="1"/>
  <c r="AN500" i="2" s="1"/>
  <c r="AL526" i="2"/>
  <c r="AL547" i="2"/>
  <c r="AM547" i="2" s="1"/>
  <c r="AN547" i="2" s="1"/>
  <c r="AL571" i="2"/>
  <c r="AM571" i="2" s="1"/>
  <c r="AN571" i="2" s="1"/>
  <c r="AL155" i="2"/>
  <c r="AM155" i="2" s="1"/>
  <c r="AN155" i="2" s="1"/>
  <c r="AL203" i="2"/>
  <c r="AM203" i="2" s="1"/>
  <c r="AN203" i="2" s="1"/>
  <c r="AL282" i="2"/>
  <c r="AM282" i="2" s="1"/>
  <c r="AN282" i="2" s="1"/>
  <c r="AL317" i="2"/>
  <c r="AL378" i="2"/>
  <c r="AM378" i="2" s="1"/>
  <c r="AN378" i="2" s="1"/>
  <c r="AL409" i="2"/>
  <c r="AM409" i="2" s="1"/>
  <c r="AN409" i="2" s="1"/>
  <c r="AL462" i="2"/>
  <c r="AM462" i="2" s="1"/>
  <c r="AN462" i="2" s="1"/>
  <c r="AL490" i="2"/>
  <c r="AM490" i="2" s="1"/>
  <c r="AN490" i="2" s="1"/>
  <c r="AL510" i="2"/>
  <c r="AM510" i="2" s="1"/>
  <c r="AN510" i="2" s="1"/>
  <c r="AL562" i="2"/>
  <c r="AM562" i="2" s="1"/>
  <c r="AN562" i="2" s="1"/>
  <c r="AL171" i="2"/>
  <c r="AM171" i="2" s="1"/>
  <c r="AN171" i="2" s="1"/>
  <c r="AL252" i="2"/>
  <c r="AM252" i="2" s="1"/>
  <c r="AN252" i="2" s="1"/>
  <c r="AL322" i="2"/>
  <c r="AM322" i="2" s="1"/>
  <c r="AN322" i="2" s="1"/>
  <c r="AL356" i="2"/>
  <c r="AM356" i="2" s="1"/>
  <c r="AN356" i="2" s="1"/>
  <c r="AL411" i="2"/>
  <c r="AM411" i="2" s="1"/>
  <c r="AN411" i="2" s="1"/>
  <c r="AL472" i="2"/>
  <c r="AM472" i="2" s="1"/>
  <c r="AN472" i="2" s="1"/>
  <c r="AL518" i="2"/>
  <c r="AM518" i="2" s="1"/>
  <c r="AN518" i="2" s="1"/>
  <c r="AL564" i="2"/>
  <c r="AM564" i="2" s="1"/>
  <c r="AN564" i="2" s="1"/>
  <c r="AL42" i="2"/>
  <c r="AM42" i="2" s="1"/>
  <c r="AN42" i="2" s="1"/>
  <c r="AL132" i="2"/>
  <c r="AM132" i="2" s="1"/>
  <c r="AN132" i="2" s="1"/>
  <c r="AL187" i="2"/>
  <c r="AM187" i="2" s="1"/>
  <c r="AN187" i="2" s="1"/>
  <c r="AL221" i="2"/>
  <c r="AM221" i="2" s="1"/>
  <c r="AN221" i="2" s="1"/>
  <c r="AL268" i="2"/>
  <c r="AM268" i="2" s="1"/>
  <c r="AN268" i="2" s="1"/>
  <c r="AL306" i="2"/>
  <c r="AM306" i="2" s="1"/>
  <c r="AN306" i="2" s="1"/>
  <c r="AL333" i="2"/>
  <c r="AM333" i="2" s="1"/>
  <c r="AN333" i="2" s="1"/>
  <c r="AL366" i="2"/>
  <c r="AM366" i="2" s="1"/>
  <c r="AN366" i="2" s="1"/>
  <c r="AL397" i="2"/>
  <c r="AL421" i="2"/>
  <c r="AL452" i="2"/>
  <c r="AM452" i="2" s="1"/>
  <c r="AN452" i="2" s="1"/>
  <c r="AL481" i="2"/>
  <c r="AM481" i="2" s="1"/>
  <c r="AN481" i="2" s="1"/>
  <c r="AL501" i="2"/>
  <c r="AL528" i="2"/>
  <c r="AL554" i="2"/>
  <c r="AM554" i="2" s="1"/>
  <c r="AN554" i="2" s="1"/>
  <c r="AL572" i="2"/>
  <c r="AM572" i="2" s="1"/>
  <c r="AN572" i="2" s="1"/>
  <c r="AL237" i="2"/>
  <c r="AL347" i="2"/>
  <c r="AM347" i="2" s="1"/>
  <c r="AN347" i="2" s="1"/>
  <c r="AL433" i="2"/>
  <c r="AM433" i="2" s="1"/>
  <c r="AN433" i="2" s="1"/>
  <c r="AL537" i="2"/>
  <c r="AM537" i="2" s="1"/>
  <c r="AN537" i="2" s="1"/>
  <c r="AL106" i="2"/>
  <c r="AM106" i="2" s="1"/>
  <c r="AN106" i="2" s="1"/>
  <c r="AL205" i="2"/>
  <c r="AL292" i="2"/>
  <c r="AM292" i="2" s="1"/>
  <c r="AN292" i="2" s="1"/>
  <c r="AL387" i="2"/>
  <c r="AM387" i="2" s="1"/>
  <c r="AN387" i="2" s="1"/>
  <c r="AL442" i="2"/>
  <c r="AM442" i="2" s="1"/>
  <c r="AN442" i="2" s="1"/>
  <c r="AL492" i="2"/>
  <c r="AM492" i="2" s="1"/>
  <c r="AN492" i="2" s="1"/>
  <c r="AL545" i="2"/>
  <c r="AM545" i="2" s="1"/>
  <c r="AN545" i="2" s="1"/>
  <c r="AL67" i="2"/>
  <c r="AM67" i="2" s="1"/>
  <c r="AN67" i="2" s="1"/>
  <c r="AL133" i="2"/>
  <c r="AL188" i="2"/>
  <c r="AM188" i="2" s="1"/>
  <c r="AN188" i="2" s="1"/>
  <c r="AL235" i="2"/>
  <c r="AM235" i="2" s="1"/>
  <c r="AN235" i="2" s="1"/>
  <c r="AL269" i="2"/>
  <c r="AL307" i="2"/>
  <c r="AM307" i="2" s="1"/>
  <c r="AN307" i="2" s="1"/>
  <c r="AL345" i="2"/>
  <c r="AM345" i="2" s="1"/>
  <c r="AN345" i="2" s="1"/>
  <c r="AL369" i="2"/>
  <c r="AM369" i="2" s="1"/>
  <c r="AN369" i="2" s="1"/>
  <c r="AL398" i="2"/>
  <c r="AM398" i="2" s="1"/>
  <c r="AN398" i="2" s="1"/>
  <c r="AL429" i="2"/>
  <c r="AL453" i="2"/>
  <c r="AL482" i="2"/>
  <c r="AM482" i="2" s="1"/>
  <c r="AN482" i="2" s="1"/>
  <c r="AL508" i="2"/>
  <c r="AM508" i="2" s="1"/>
  <c r="AN508" i="2" s="1"/>
  <c r="AL529" i="2"/>
  <c r="AM529" i="2" s="1"/>
  <c r="AN529" i="2" s="1"/>
  <c r="AL555" i="2"/>
  <c r="AM555" i="2" s="1"/>
  <c r="AN555" i="2" s="1"/>
  <c r="AL77" i="2"/>
  <c r="AM77" i="2" s="1"/>
  <c r="AN77" i="2" s="1"/>
  <c r="AL149" i="2"/>
  <c r="AL189" i="2"/>
  <c r="AL236" i="2"/>
  <c r="AM236" i="2" s="1"/>
  <c r="AN236" i="2" s="1"/>
  <c r="AL281" i="2"/>
  <c r="AM281" i="2" s="1"/>
  <c r="AN281" i="2" s="1"/>
  <c r="AL308" i="2"/>
  <c r="AM308" i="2" s="1"/>
  <c r="AN308" i="2" s="1"/>
  <c r="AL346" i="2"/>
  <c r="AM346" i="2" s="1"/>
  <c r="AN346" i="2" s="1"/>
  <c r="AL377" i="2"/>
  <c r="AM377" i="2" s="1"/>
  <c r="AN377" i="2" s="1"/>
  <c r="AL401" i="2"/>
  <c r="AM401" i="2" s="1"/>
  <c r="AN401" i="2" s="1"/>
  <c r="AL430" i="2"/>
  <c r="AM430" i="2" s="1"/>
  <c r="AN430" i="2" s="1"/>
  <c r="AL461" i="2"/>
  <c r="AL483" i="2"/>
  <c r="AM483" i="2" s="1"/>
  <c r="AN483" i="2" s="1"/>
  <c r="AL509" i="2"/>
  <c r="AL536" i="2"/>
  <c r="AM536" i="2" s="1"/>
  <c r="AN536" i="2" s="1"/>
  <c r="AL556" i="2"/>
  <c r="AM556" i="2" s="1"/>
  <c r="AN556" i="2" s="1"/>
  <c r="AL105" i="2"/>
  <c r="AM105" i="2" s="1"/>
  <c r="AN105" i="2" s="1"/>
  <c r="AL156" i="2"/>
  <c r="AM156" i="2" s="1"/>
  <c r="AN156" i="2" s="1"/>
  <c r="AL204" i="2"/>
  <c r="AM204" i="2" s="1"/>
  <c r="AN204" i="2" s="1"/>
  <c r="AL251" i="2"/>
  <c r="AM251" i="2" s="1"/>
  <c r="AN251" i="2" s="1"/>
  <c r="AL283" i="2"/>
  <c r="AM283" i="2" s="1"/>
  <c r="AN283" i="2" s="1"/>
  <c r="AL321" i="2"/>
  <c r="AM321" i="2" s="1"/>
  <c r="AN321" i="2" s="1"/>
  <c r="AL355" i="2"/>
  <c r="AM355" i="2" s="1"/>
  <c r="AN355" i="2" s="1"/>
  <c r="AL379" i="2"/>
  <c r="AM379" i="2" s="1"/>
  <c r="AN379" i="2" s="1"/>
  <c r="AL410" i="2"/>
  <c r="AM410" i="2" s="1"/>
  <c r="AN410" i="2" s="1"/>
  <c r="AL441" i="2"/>
  <c r="AM441" i="2" s="1"/>
  <c r="AN441" i="2" s="1"/>
  <c r="AL465" i="2"/>
  <c r="AM465" i="2" s="1"/>
  <c r="AN465" i="2" s="1"/>
  <c r="AL491" i="2"/>
  <c r="AM491" i="2" s="1"/>
  <c r="AN491" i="2" s="1"/>
  <c r="AL517" i="2"/>
  <c r="AM517" i="2" s="1"/>
  <c r="AN517" i="2" s="1"/>
  <c r="AL538" i="2"/>
  <c r="AM538" i="2" s="1"/>
  <c r="AN538" i="2" s="1"/>
  <c r="AL563" i="2"/>
  <c r="AM563" i="2" s="1"/>
  <c r="AN563" i="2" s="1"/>
  <c r="AL13" i="2"/>
  <c r="N9" i="1"/>
  <c r="N8" i="10"/>
  <c r="N10" i="18"/>
  <c r="N10" i="3"/>
  <c r="N8" i="11"/>
  <c r="N10" i="19"/>
  <c r="N10" i="4"/>
  <c r="N8" i="12"/>
  <c r="N10" i="20"/>
  <c r="N8" i="5"/>
  <c r="N8" i="13"/>
  <c r="N10" i="21"/>
  <c r="N8" i="6"/>
  <c r="N8" i="14"/>
  <c r="N10" i="22"/>
  <c r="N8" i="7"/>
  <c r="N8" i="15"/>
  <c r="N8" i="8"/>
  <c r="N10" i="16"/>
  <c r="N8" i="9"/>
  <c r="N10" i="17"/>
  <c r="AM4" i="2" l="1"/>
  <c r="AN4" i="2" s="1"/>
  <c r="AM189" i="2"/>
  <c r="AN189" i="2" s="1"/>
  <c r="AM37" i="2"/>
  <c r="AN37" i="2" s="1"/>
  <c r="AM407" i="2"/>
  <c r="AN407" i="2" s="1"/>
  <c r="AM317" i="2"/>
  <c r="AN317" i="2" s="1"/>
  <c r="AM253" i="2"/>
  <c r="AN253" i="2" s="1"/>
  <c r="AM544" i="2"/>
  <c r="AN544" i="2" s="1"/>
  <c r="AM301" i="2"/>
  <c r="AN301" i="2" s="1"/>
  <c r="AM181" i="2"/>
  <c r="AN181" i="2" s="1"/>
  <c r="AM567" i="2"/>
  <c r="AN567" i="2" s="1"/>
  <c r="AM325" i="2"/>
  <c r="AN325" i="2" s="1"/>
  <c r="AM349" i="2"/>
  <c r="AN349" i="2" s="1"/>
  <c r="AM527" i="2"/>
  <c r="AN527" i="2" s="1"/>
  <c r="AM335" i="2"/>
  <c r="AN335" i="2" s="1"/>
  <c r="AM285" i="2"/>
  <c r="AN285" i="2" s="1"/>
  <c r="AM309" i="2"/>
  <c r="AN309" i="2" s="1"/>
  <c r="AM149" i="2"/>
  <c r="AN149" i="2" s="1"/>
  <c r="AM415" i="2"/>
  <c r="AN415" i="2" s="1"/>
  <c r="AM293" i="2"/>
  <c r="AN293" i="2" s="1"/>
  <c r="AM421" i="2"/>
  <c r="AN421" i="2" s="1"/>
  <c r="AM13" i="2"/>
  <c r="AN13" i="2" s="1"/>
  <c r="AM237" i="2"/>
  <c r="AN237" i="2" s="1"/>
  <c r="AM397" i="2"/>
  <c r="AN397" i="2" s="1"/>
  <c r="AM173" i="2"/>
  <c r="AN173" i="2" s="1"/>
  <c r="AM277" i="2"/>
  <c r="AN277" i="2" s="1"/>
  <c r="AM559" i="2"/>
  <c r="AN559" i="2" s="1"/>
  <c r="AM53" i="2"/>
  <c r="AN53" i="2" s="1"/>
  <c r="AM101" i="2"/>
  <c r="AN101" i="2" s="1"/>
  <c r="AM519" i="2"/>
  <c r="AN519" i="2" s="1"/>
  <c r="AM429" i="2"/>
  <c r="AN429" i="2" s="1"/>
  <c r="AM229" i="2"/>
  <c r="AN229" i="2" s="1"/>
  <c r="AM381" i="2"/>
  <c r="AN381" i="2" s="1"/>
  <c r="AM557" i="2"/>
  <c r="AN557" i="2" s="1"/>
  <c r="AM213" i="2"/>
  <c r="AN213" i="2" s="1"/>
  <c r="AM488" i="2"/>
  <c r="AN488" i="2" s="1"/>
  <c r="AM197" i="2"/>
  <c r="AN197" i="2" s="1"/>
  <c r="AM157" i="2"/>
  <c r="AN157" i="2" s="1"/>
  <c r="AM471" i="2"/>
  <c r="AN471" i="2" s="1"/>
  <c r="AM125" i="2"/>
  <c r="AN125" i="2" s="1"/>
  <c r="AM477" i="2"/>
  <c r="AN477" i="2" s="1"/>
  <c r="AM413" i="2"/>
  <c r="AN413" i="2" s="1"/>
  <c r="AM512" i="2"/>
  <c r="AN512" i="2" s="1"/>
  <c r="AM447" i="2"/>
  <c r="AN447" i="2" s="1"/>
  <c r="AM383" i="2"/>
  <c r="AN383" i="2" s="1"/>
  <c r="AM357" i="2"/>
  <c r="AN357" i="2" s="1"/>
  <c r="AM526" i="2"/>
  <c r="AN526" i="2" s="1"/>
  <c r="AM85" i="2"/>
  <c r="AN85" i="2" s="1"/>
  <c r="AM269" i="2"/>
  <c r="AN269" i="2" s="1"/>
  <c r="AM533" i="2"/>
  <c r="AN533" i="2" s="1"/>
  <c r="AM509" i="2"/>
  <c r="AN509" i="2" s="1"/>
  <c r="AM389" i="2"/>
  <c r="AN389" i="2" s="1"/>
  <c r="AM261" i="2"/>
  <c r="AN261" i="2" s="1"/>
  <c r="AM541" i="2"/>
  <c r="AN541" i="2" s="1"/>
  <c r="AM485" i="2"/>
  <c r="AN485" i="2" s="1"/>
  <c r="AM573" i="2"/>
  <c r="AN573" i="2" s="1"/>
  <c r="AM61" i="2"/>
  <c r="AN61" i="2" s="1"/>
  <c r="AM21" i="2"/>
  <c r="AN21" i="2" s="1"/>
  <c r="AM439" i="2"/>
  <c r="AN439" i="2" s="1"/>
  <c r="AM375" i="2"/>
  <c r="AN375" i="2" s="1"/>
  <c r="AM461" i="2"/>
  <c r="AN461" i="2" s="1"/>
  <c r="AM133" i="2"/>
  <c r="AN133" i="2" s="1"/>
  <c r="AM501" i="2"/>
  <c r="AN501" i="2" s="1"/>
  <c r="AM29" i="2"/>
  <c r="AN29" i="2" s="1"/>
  <c r="AM69" i="2"/>
  <c r="AN69" i="2" s="1"/>
  <c r="AM479" i="2"/>
  <c r="AN479" i="2" s="1"/>
  <c r="AM445" i="2"/>
  <c r="AN445" i="2" s="1"/>
  <c r="AM535" i="2"/>
  <c r="AN535" i="2" s="1"/>
  <c r="AM525" i="2"/>
  <c r="AN525" i="2" s="1"/>
  <c r="AM453" i="2"/>
  <c r="AN453" i="2" s="1"/>
  <c r="AM205" i="2"/>
  <c r="AN205" i="2" s="1"/>
  <c r="AM528" i="2"/>
  <c r="AN528" i="2" s="1"/>
  <c r="AM365" i="2"/>
  <c r="AN365" i="2" s="1"/>
  <c r="AM341" i="2"/>
  <c r="AN341" i="2" s="1"/>
  <c r="AM245" i="2"/>
  <c r="AN245" i="2" s="1"/>
  <c r="AM93" i="2"/>
  <c r="AN93" i="2" s="1"/>
  <c r="AM549" i="2"/>
  <c r="AN549" i="2" s="1"/>
  <c r="AM565" i="2"/>
  <c r="AN565" i="2" s="1"/>
  <c r="AM493" i="2"/>
  <c r="AN493" i="2" s="1"/>
  <c r="AM495" i="2"/>
  <c r="AN495" i="2" s="1"/>
  <c r="AM109" i="2"/>
  <c r="AN109" i="2" s="1"/>
  <c r="AD146" i="21"/>
  <c r="BR26" i="21" s="1"/>
  <c r="AC146" i="21"/>
  <c r="BA26" i="21" s="1"/>
  <c r="AB146" i="21"/>
  <c r="BQ26" i="21" s="1"/>
  <c r="AA146" i="21"/>
  <c r="AZ26" i="21" s="1"/>
  <c r="Z146" i="21"/>
  <c r="BP26" i="21" s="1"/>
  <c r="Y146" i="21"/>
  <c r="AY26" i="21" s="1"/>
  <c r="X146" i="21"/>
  <c r="BO26" i="21" s="1"/>
  <c r="W146" i="21"/>
  <c r="AX26" i="21" s="1"/>
  <c r="V146" i="21"/>
  <c r="BN26" i="21" s="1"/>
  <c r="U146" i="21"/>
  <c r="AW26" i="21" s="1"/>
  <c r="T146" i="21"/>
  <c r="BM26" i="21" s="1"/>
  <c r="S146" i="21"/>
  <c r="AV26" i="21" s="1"/>
  <c r="R146" i="21"/>
  <c r="BL26" i="21" s="1"/>
  <c r="Q146" i="21"/>
  <c r="AB146" i="20"/>
  <c r="AS25" i="20" s="1"/>
  <c r="Y146" i="20"/>
  <c r="AR25" i="20" s="1"/>
  <c r="V146" i="20"/>
  <c r="AQ25" i="20" s="1"/>
  <c r="S146" i="20"/>
  <c r="AP25" i="20" s="1"/>
  <c r="P146" i="20"/>
  <c r="AO25" i="20" s="1"/>
  <c r="M146" i="20"/>
  <c r="AN25" i="20" s="1"/>
  <c r="J146" i="20"/>
  <c r="AV145" i="20"/>
  <c r="AU145" i="20"/>
  <c r="AT145" i="20"/>
  <c r="AW145" i="20" s="1"/>
  <c r="AV144" i="20"/>
  <c r="AU144" i="20"/>
  <c r="AT144" i="20"/>
  <c r="AV143" i="20"/>
  <c r="AU143" i="20"/>
  <c r="AT143" i="20"/>
  <c r="AV142" i="20"/>
  <c r="AU142" i="20"/>
  <c r="AT142" i="20"/>
  <c r="AV141" i="20"/>
  <c r="AU141" i="20"/>
  <c r="AT141" i="20"/>
  <c r="AV140" i="20"/>
  <c r="AU140" i="20"/>
  <c r="AT140" i="20"/>
  <c r="AV139" i="20"/>
  <c r="AU139" i="20"/>
  <c r="AT139" i="20"/>
  <c r="AV138" i="20"/>
  <c r="AU138" i="20"/>
  <c r="AT138" i="20"/>
  <c r="AV137" i="20"/>
  <c r="AU137" i="20"/>
  <c r="AT137" i="20"/>
  <c r="AV136" i="20"/>
  <c r="AU136" i="20"/>
  <c r="AT136" i="20"/>
  <c r="AV135" i="20"/>
  <c r="AU135" i="20"/>
  <c r="AT135" i="20"/>
  <c r="AV134" i="20"/>
  <c r="AU134" i="20"/>
  <c r="AT134" i="20"/>
  <c r="AV133" i="20"/>
  <c r="AU133" i="20"/>
  <c r="AT133" i="20"/>
  <c r="AW133" i="20" s="1"/>
  <c r="AV132" i="20"/>
  <c r="AU132" i="20"/>
  <c r="AT132" i="20"/>
  <c r="AV131" i="20"/>
  <c r="AU131" i="20"/>
  <c r="AT131" i="20"/>
  <c r="AV130" i="20"/>
  <c r="AU130" i="20"/>
  <c r="AT130" i="20"/>
  <c r="AW129" i="20"/>
  <c r="AV129" i="20"/>
  <c r="AU129" i="20"/>
  <c r="AT129" i="20"/>
  <c r="AV128" i="20"/>
  <c r="AU128" i="20"/>
  <c r="AT128" i="20"/>
  <c r="AV127" i="20"/>
  <c r="AU127" i="20"/>
  <c r="AT127" i="20"/>
  <c r="AV126" i="20"/>
  <c r="AU126" i="20"/>
  <c r="AT126" i="20"/>
  <c r="AV125" i="20"/>
  <c r="AU125" i="20"/>
  <c r="AT125" i="20"/>
  <c r="AV124" i="20"/>
  <c r="AU124" i="20"/>
  <c r="AT124" i="20"/>
  <c r="AV123" i="20"/>
  <c r="AU123" i="20"/>
  <c r="AT123" i="20"/>
  <c r="AW123" i="20" s="1"/>
  <c r="AV122" i="20"/>
  <c r="AU122" i="20"/>
  <c r="AT122" i="20"/>
  <c r="AW122" i="20" s="1"/>
  <c r="AV121" i="20"/>
  <c r="AU121" i="20"/>
  <c r="AT121" i="20"/>
  <c r="AV120" i="20"/>
  <c r="AU120" i="20"/>
  <c r="AT120" i="20"/>
  <c r="AV119" i="20"/>
  <c r="AU119" i="20"/>
  <c r="AW119" i="20" s="1"/>
  <c r="AT119" i="20"/>
  <c r="AV118" i="20"/>
  <c r="AU118" i="20"/>
  <c r="AT118" i="20"/>
  <c r="AV117" i="20"/>
  <c r="AU117" i="20"/>
  <c r="AT117" i="20"/>
  <c r="AV116" i="20"/>
  <c r="AU116" i="20"/>
  <c r="AT116" i="20"/>
  <c r="AV115" i="20"/>
  <c r="AU115" i="20"/>
  <c r="AT115" i="20"/>
  <c r="AV114" i="20"/>
  <c r="AU114" i="20"/>
  <c r="AT114" i="20"/>
  <c r="AW113" i="20"/>
  <c r="AV113" i="20"/>
  <c r="AU113" i="20"/>
  <c r="AT113" i="20"/>
  <c r="AV112" i="20"/>
  <c r="AU112" i="20"/>
  <c r="AT112" i="20"/>
  <c r="AV111" i="20"/>
  <c r="AU111" i="20"/>
  <c r="AT111" i="20"/>
  <c r="AV110" i="20"/>
  <c r="AU110" i="20"/>
  <c r="AT110" i="20"/>
  <c r="AW110" i="20" s="1"/>
  <c r="AV109" i="20"/>
  <c r="AU109" i="20"/>
  <c r="AT109" i="20"/>
  <c r="AW109" i="20" s="1"/>
  <c r="AV108" i="20"/>
  <c r="AU108" i="20"/>
  <c r="AT108" i="20"/>
  <c r="AV107" i="20"/>
  <c r="AU107" i="20"/>
  <c r="AT107" i="20"/>
  <c r="AW107" i="20" s="1"/>
  <c r="AV106" i="20"/>
  <c r="AU106" i="20"/>
  <c r="AT106" i="20"/>
  <c r="AV105" i="20"/>
  <c r="AU105" i="20"/>
  <c r="AT105" i="20"/>
  <c r="AV104" i="20"/>
  <c r="AU104" i="20"/>
  <c r="AT104" i="20"/>
  <c r="AV103" i="20"/>
  <c r="AU103" i="20"/>
  <c r="AT103" i="20"/>
  <c r="AV102" i="20"/>
  <c r="AU102" i="20"/>
  <c r="AT102" i="20"/>
  <c r="AV101" i="20"/>
  <c r="AU101" i="20"/>
  <c r="AT101" i="20"/>
  <c r="AW101" i="20" s="1"/>
  <c r="AV100" i="20"/>
  <c r="AU100" i="20"/>
  <c r="AT100" i="20"/>
  <c r="AV99" i="20"/>
  <c r="AU99" i="20"/>
  <c r="AT99" i="20"/>
  <c r="AV98" i="20"/>
  <c r="AU98" i="20"/>
  <c r="AT98" i="20"/>
  <c r="AV97" i="20"/>
  <c r="AU97" i="20"/>
  <c r="AT97" i="20"/>
  <c r="AW97" i="20" s="1"/>
  <c r="AV96" i="20"/>
  <c r="AU96" i="20"/>
  <c r="AT96" i="20"/>
  <c r="AV95" i="20"/>
  <c r="AW95" i="20" s="1"/>
  <c r="AU95" i="20"/>
  <c r="AT95" i="20"/>
  <c r="AV94" i="20"/>
  <c r="AU94" i="20"/>
  <c r="AT94" i="20"/>
  <c r="AW94" i="20" s="1"/>
  <c r="AV93" i="20"/>
  <c r="AU93" i="20"/>
  <c r="AT93" i="20"/>
  <c r="AV92" i="20"/>
  <c r="AU92" i="20"/>
  <c r="AT92" i="20"/>
  <c r="AV91" i="20"/>
  <c r="AU91" i="20"/>
  <c r="AT91" i="20"/>
  <c r="AV90" i="20"/>
  <c r="AU90" i="20"/>
  <c r="AT90" i="20"/>
  <c r="AV89" i="20"/>
  <c r="AU89" i="20"/>
  <c r="AT89" i="20"/>
  <c r="AW89" i="20" s="1"/>
  <c r="AV88" i="20"/>
  <c r="AU88" i="20"/>
  <c r="AT88" i="20"/>
  <c r="AV87" i="20"/>
  <c r="AU87" i="20"/>
  <c r="AT87" i="20"/>
  <c r="AV86" i="20"/>
  <c r="AU86" i="20"/>
  <c r="AT86" i="20"/>
  <c r="AV85" i="20"/>
  <c r="AU85" i="20"/>
  <c r="AT85" i="20"/>
  <c r="AV84" i="20"/>
  <c r="AU84" i="20"/>
  <c r="AT84" i="20"/>
  <c r="AV83" i="20"/>
  <c r="AU83" i="20"/>
  <c r="AW83" i="20" s="1"/>
  <c r="AT83" i="20"/>
  <c r="AV82" i="20"/>
  <c r="AU82" i="20"/>
  <c r="AT82" i="20"/>
  <c r="AV81" i="20"/>
  <c r="AU81" i="20"/>
  <c r="AT81" i="20"/>
  <c r="AW81" i="20" s="1"/>
  <c r="AV80" i="20"/>
  <c r="AU80" i="20"/>
  <c r="AT80" i="20"/>
  <c r="AV79" i="20"/>
  <c r="AW79" i="20" s="1"/>
  <c r="AU79" i="20"/>
  <c r="AT79" i="20"/>
  <c r="AV78" i="20"/>
  <c r="AU78" i="20"/>
  <c r="AT78" i="20"/>
  <c r="AV77" i="20"/>
  <c r="AU77" i="20"/>
  <c r="AT77" i="20"/>
  <c r="AV76" i="20"/>
  <c r="AU76" i="20"/>
  <c r="AT76" i="20"/>
  <c r="AV75" i="20"/>
  <c r="AU75" i="20"/>
  <c r="AT75" i="20"/>
  <c r="AW75" i="20" s="1"/>
  <c r="AV74" i="20"/>
  <c r="AU74" i="20"/>
  <c r="AT74" i="20"/>
  <c r="AV73" i="20"/>
  <c r="AU73" i="20"/>
  <c r="AT73" i="20"/>
  <c r="AW73" i="20" s="1"/>
  <c r="AV72" i="20"/>
  <c r="AU72" i="20"/>
  <c r="AT72" i="20"/>
  <c r="AV71" i="20"/>
  <c r="AU71" i="20"/>
  <c r="AT71" i="20"/>
  <c r="AV70" i="20"/>
  <c r="AU70" i="20"/>
  <c r="AT70" i="20"/>
  <c r="AV69" i="20"/>
  <c r="AU69" i="20"/>
  <c r="AT69" i="20"/>
  <c r="AV68" i="20"/>
  <c r="AU68" i="20"/>
  <c r="AT68" i="20"/>
  <c r="AW68" i="20" s="1"/>
  <c r="AV67" i="20"/>
  <c r="AU67" i="20"/>
  <c r="AT67" i="20"/>
  <c r="AV66" i="20"/>
  <c r="AU66" i="20"/>
  <c r="AT66" i="20"/>
  <c r="AV65" i="20"/>
  <c r="AU65" i="20"/>
  <c r="AW65" i="20" s="1"/>
  <c r="AT65" i="20"/>
  <c r="AV64" i="20"/>
  <c r="AU64" i="20"/>
  <c r="AT64" i="20"/>
  <c r="AV63" i="20"/>
  <c r="AU63" i="20"/>
  <c r="AT63" i="20"/>
  <c r="AV62" i="20"/>
  <c r="AU62" i="20"/>
  <c r="AT62" i="20"/>
  <c r="AW62" i="20" s="1"/>
  <c r="AV61" i="20"/>
  <c r="AU61" i="20"/>
  <c r="AT61" i="20"/>
  <c r="AV60" i="20"/>
  <c r="AU60" i="20"/>
  <c r="AT60" i="20"/>
  <c r="AV59" i="20"/>
  <c r="AU59" i="20"/>
  <c r="AT59" i="20"/>
  <c r="AV58" i="20"/>
  <c r="AU58" i="20"/>
  <c r="AT58" i="20"/>
  <c r="AV57" i="20"/>
  <c r="AU57" i="20"/>
  <c r="AT57" i="20"/>
  <c r="AV56" i="20"/>
  <c r="AU56" i="20"/>
  <c r="AT56" i="20"/>
  <c r="AV55" i="20"/>
  <c r="AU55" i="20"/>
  <c r="AT55" i="20"/>
  <c r="AV54" i="20"/>
  <c r="AU54" i="20"/>
  <c r="AT54" i="20"/>
  <c r="AV53" i="20"/>
  <c r="AU53" i="20"/>
  <c r="AT53" i="20"/>
  <c r="AV52" i="20"/>
  <c r="AU52" i="20"/>
  <c r="AT52" i="20"/>
  <c r="AW52" i="20" s="1"/>
  <c r="AV51" i="20"/>
  <c r="AU51" i="20"/>
  <c r="AW51" i="20" s="1"/>
  <c r="AT51" i="20"/>
  <c r="AV50" i="20"/>
  <c r="AU50" i="20"/>
  <c r="AT50" i="20"/>
  <c r="AV49" i="20"/>
  <c r="AU49" i="20"/>
  <c r="AT49" i="20"/>
  <c r="AW49" i="20" s="1"/>
  <c r="AV48" i="20"/>
  <c r="AU48" i="20"/>
  <c r="AT48" i="20"/>
  <c r="AV47" i="20"/>
  <c r="AU47" i="20"/>
  <c r="AT47" i="20"/>
  <c r="AV46" i="20"/>
  <c r="AU46" i="20"/>
  <c r="AT46" i="20"/>
  <c r="AV45" i="20"/>
  <c r="AU45" i="20"/>
  <c r="AT45" i="20"/>
  <c r="AV44" i="20"/>
  <c r="AU44" i="20"/>
  <c r="AT44" i="20"/>
  <c r="AV43" i="20"/>
  <c r="AU43" i="20"/>
  <c r="AT43" i="20"/>
  <c r="AV42" i="20"/>
  <c r="AU42" i="20"/>
  <c r="AT42" i="20"/>
  <c r="AW42" i="20" s="1"/>
  <c r="AV41" i="20"/>
  <c r="AU41" i="20"/>
  <c r="AT41" i="20"/>
  <c r="AW41" i="20" s="1"/>
  <c r="AV40" i="20"/>
  <c r="AU40" i="20"/>
  <c r="AT40" i="20"/>
  <c r="AV39" i="20"/>
  <c r="AU39" i="20"/>
  <c r="AW39" i="20" s="1"/>
  <c r="AT39" i="20"/>
  <c r="AV38" i="20"/>
  <c r="AU38" i="20"/>
  <c r="AT38" i="20"/>
  <c r="AV37" i="20"/>
  <c r="AU37" i="20"/>
  <c r="AT37" i="20"/>
  <c r="AV36" i="20"/>
  <c r="AU36" i="20"/>
  <c r="AT36" i="20"/>
  <c r="AV35" i="20"/>
  <c r="AU35" i="20"/>
  <c r="AT35" i="20"/>
  <c r="AV34" i="20"/>
  <c r="AU34" i="20"/>
  <c r="AT34" i="20"/>
  <c r="AV33" i="20"/>
  <c r="AU33" i="20"/>
  <c r="AW33" i="20" s="1"/>
  <c r="AT33" i="20"/>
  <c r="AV32" i="20"/>
  <c r="AU32" i="20"/>
  <c r="AT32" i="20"/>
  <c r="AV31" i="20"/>
  <c r="AW31" i="20" s="1"/>
  <c r="AU31" i="20"/>
  <c r="AT31" i="20"/>
  <c r="AV30" i="20"/>
  <c r="AU30" i="20"/>
  <c r="AT30" i="20"/>
  <c r="AV29" i="20"/>
  <c r="AU29" i="20"/>
  <c r="AT29" i="20"/>
  <c r="AW29" i="20" s="1"/>
  <c r="AV28" i="20"/>
  <c r="AU28" i="20"/>
  <c r="AT28" i="20"/>
  <c r="AW27" i="20"/>
  <c r="AV27" i="20"/>
  <c r="AU27" i="20"/>
  <c r="AT27" i="20"/>
  <c r="AV26" i="20"/>
  <c r="AU26" i="20"/>
  <c r="AT26" i="20"/>
  <c r="AB80" i="15"/>
  <c r="BA61" i="15" s="1"/>
  <c r="Y80" i="15"/>
  <c r="AZ61" i="15" s="1"/>
  <c r="V80" i="15"/>
  <c r="AY61" i="15" s="1"/>
  <c r="S80" i="15"/>
  <c r="AV61" i="15" s="1"/>
  <c r="P80" i="15"/>
  <c r="AT61" i="15" s="1"/>
  <c r="AK79" i="15"/>
  <c r="AJ79" i="15"/>
  <c r="AI79" i="15"/>
  <c r="AL79" i="15" s="1"/>
  <c r="AK78" i="15"/>
  <c r="AJ78" i="15"/>
  <c r="AI78" i="15"/>
  <c r="AL78" i="15" s="1"/>
  <c r="AK77" i="15"/>
  <c r="AJ77" i="15"/>
  <c r="AI77" i="15"/>
  <c r="AL77" i="15" s="1"/>
  <c r="AK76" i="15"/>
  <c r="AJ76" i="15"/>
  <c r="AI76" i="15"/>
  <c r="AL76" i="15" s="1"/>
  <c r="AK75" i="15"/>
  <c r="AJ75" i="15"/>
  <c r="AI75" i="15"/>
  <c r="AL75" i="15" s="1"/>
  <c r="AK74" i="15"/>
  <c r="AJ74" i="15"/>
  <c r="AI74" i="15"/>
  <c r="AL74" i="15" s="1"/>
  <c r="AK73" i="15"/>
  <c r="AJ73" i="15"/>
  <c r="AI73" i="15"/>
  <c r="AL73" i="15" s="1"/>
  <c r="AL72" i="15"/>
  <c r="AK72" i="15"/>
  <c r="AJ72" i="15"/>
  <c r="AI72" i="15"/>
  <c r="AK71" i="15"/>
  <c r="AJ71" i="15"/>
  <c r="AI71" i="15"/>
  <c r="AL71" i="15" s="1"/>
  <c r="AK70" i="15"/>
  <c r="AJ70" i="15"/>
  <c r="AL70" i="15" s="1"/>
  <c r="AI70" i="15"/>
  <c r="AK69" i="15"/>
  <c r="AJ69" i="15"/>
  <c r="AI69" i="15"/>
  <c r="AL69" i="15" s="1"/>
  <c r="AK68" i="15"/>
  <c r="AJ68" i="15"/>
  <c r="AI68" i="15"/>
  <c r="AL68" i="15" s="1"/>
  <c r="AK67" i="15"/>
  <c r="AJ67" i="15"/>
  <c r="AI67" i="15"/>
  <c r="AL67" i="15" s="1"/>
  <c r="AK66" i="15"/>
  <c r="AJ66" i="15"/>
  <c r="AI66" i="15"/>
  <c r="AL66" i="15" s="1"/>
  <c r="AK65" i="15"/>
  <c r="AJ65" i="15"/>
  <c r="AI65" i="15"/>
  <c r="AL65" i="15" s="1"/>
  <c r="AL64" i="15"/>
  <c r="AK64" i="15"/>
  <c r="AJ64" i="15"/>
  <c r="AI64" i="15"/>
  <c r="AK63" i="15"/>
  <c r="AJ63" i="15"/>
  <c r="AI63" i="15"/>
  <c r="AL63" i="15" s="1"/>
  <c r="AK62" i="15"/>
  <c r="AJ62" i="15"/>
  <c r="AI62" i="15"/>
  <c r="AL62" i="15" s="1"/>
  <c r="AK61" i="15"/>
  <c r="AJ61" i="15"/>
  <c r="AI61" i="15"/>
  <c r="AS36" i="15"/>
  <c r="AR36" i="15"/>
  <c r="AQ36" i="15"/>
  <c r="AT36" i="15" s="1"/>
  <c r="AT37" i="15" s="1"/>
  <c r="AP36" i="15"/>
  <c r="AP37" i="15" s="1"/>
  <c r="AO36" i="15"/>
  <c r="AN36" i="15"/>
  <c r="AM36" i="15"/>
  <c r="AK36" i="15"/>
  <c r="AJ36" i="15"/>
  <c r="AI36" i="15"/>
  <c r="AL36" i="15" s="1"/>
  <c r="AL37" i="15" s="1"/>
  <c r="AJ38" i="15" s="1"/>
  <c r="AC291" i="12"/>
  <c r="AA291" i="12"/>
  <c r="Y291" i="12"/>
  <c r="W291" i="12"/>
  <c r="U291" i="12"/>
  <c r="S291" i="12"/>
  <c r="AO290" i="12"/>
  <c r="AN290" i="12"/>
  <c r="AM290" i="12"/>
  <c r="AP290" i="12" s="1"/>
  <c r="AL290" i="12"/>
  <c r="AQ290" i="12" s="1"/>
  <c r="AR290" i="12" s="1"/>
  <c r="AK290" i="12"/>
  <c r="AJ290" i="12"/>
  <c r="AI290" i="12"/>
  <c r="AO289" i="12"/>
  <c r="AN289" i="12"/>
  <c r="AM289" i="12"/>
  <c r="AK289" i="12"/>
  <c r="AL289" i="12" s="1"/>
  <c r="AJ289" i="12"/>
  <c r="AI289" i="12"/>
  <c r="AO288" i="12"/>
  <c r="AN288" i="12"/>
  <c r="AM288" i="12"/>
  <c r="AK288" i="12"/>
  <c r="AJ288" i="12"/>
  <c r="AI288" i="12"/>
  <c r="AO287" i="12"/>
  <c r="AN287" i="12"/>
  <c r="AM287" i="12"/>
  <c r="AK287" i="12"/>
  <c r="AJ287" i="12"/>
  <c r="AI287" i="12"/>
  <c r="AO286" i="12"/>
  <c r="AN286" i="12"/>
  <c r="AM286" i="12"/>
  <c r="AK286" i="12"/>
  <c r="AJ286" i="12"/>
  <c r="AI286" i="12"/>
  <c r="AL286" i="12" s="1"/>
  <c r="AO285" i="12"/>
  <c r="AN285" i="12"/>
  <c r="AM285" i="12"/>
  <c r="AL285" i="12"/>
  <c r="AK285" i="12"/>
  <c r="AJ285" i="12"/>
  <c r="AI285" i="12"/>
  <c r="AO284" i="12"/>
  <c r="AN284" i="12"/>
  <c r="AM284" i="12"/>
  <c r="AK284" i="12"/>
  <c r="AJ284" i="12"/>
  <c r="AL284" i="12" s="1"/>
  <c r="AI284" i="12"/>
  <c r="AO283" i="12"/>
  <c r="AN283" i="12"/>
  <c r="AM283" i="12"/>
  <c r="AK283" i="12"/>
  <c r="AJ283" i="12"/>
  <c r="AI283" i="12"/>
  <c r="AL283" i="12" s="1"/>
  <c r="AO282" i="12"/>
  <c r="AN282" i="12"/>
  <c r="AM282" i="12"/>
  <c r="AK282" i="12"/>
  <c r="AJ282" i="12"/>
  <c r="AI282" i="12"/>
  <c r="AO281" i="12"/>
  <c r="AN281" i="12"/>
  <c r="AM281" i="12"/>
  <c r="AK281" i="12"/>
  <c r="AJ281" i="12"/>
  <c r="AI281" i="12"/>
  <c r="AL281" i="12" s="1"/>
  <c r="AO280" i="12"/>
  <c r="AN280" i="12"/>
  <c r="AM280" i="12"/>
  <c r="AK280" i="12"/>
  <c r="AJ280" i="12"/>
  <c r="AI280" i="12"/>
  <c r="AO279" i="12"/>
  <c r="AN279" i="12"/>
  <c r="AM279" i="12"/>
  <c r="AK279" i="12"/>
  <c r="AJ279" i="12"/>
  <c r="AI279" i="12"/>
  <c r="AL279" i="12" s="1"/>
  <c r="AO278" i="12"/>
  <c r="AN278" i="12"/>
  <c r="AM278" i="12"/>
  <c r="AK278" i="12"/>
  <c r="AJ278" i="12"/>
  <c r="AI278" i="12"/>
  <c r="AO277" i="12"/>
  <c r="AN277" i="12"/>
  <c r="AM277" i="12"/>
  <c r="AK277" i="12"/>
  <c r="AJ277" i="12"/>
  <c r="AL277" i="12" s="1"/>
  <c r="AI277" i="12"/>
  <c r="AO276" i="12"/>
  <c r="AN276" i="12"/>
  <c r="AM276" i="12"/>
  <c r="AK276" i="12"/>
  <c r="AJ276" i="12"/>
  <c r="AL276" i="12" s="1"/>
  <c r="AI276" i="12"/>
  <c r="AO275" i="12"/>
  <c r="AN275" i="12"/>
  <c r="AM275" i="12"/>
  <c r="AK275" i="12"/>
  <c r="AJ275" i="12"/>
  <c r="AI275" i="12"/>
  <c r="AO274" i="12"/>
  <c r="AN274" i="12"/>
  <c r="AM274" i="12"/>
  <c r="AK274" i="12"/>
  <c r="AJ274" i="12"/>
  <c r="AI274" i="12"/>
  <c r="AL274" i="12" s="1"/>
  <c r="AO273" i="12"/>
  <c r="AN273" i="12"/>
  <c r="AM273" i="12"/>
  <c r="AK273" i="12"/>
  <c r="AL273" i="12" s="1"/>
  <c r="AJ273" i="12"/>
  <c r="AI273" i="12"/>
  <c r="AO272" i="12"/>
  <c r="AN272" i="12"/>
  <c r="AM272" i="12"/>
  <c r="AK272" i="12"/>
  <c r="AJ272" i="12"/>
  <c r="AI272" i="12"/>
  <c r="AO271" i="12"/>
  <c r="AN271" i="12"/>
  <c r="AM271" i="12"/>
  <c r="AK271" i="12"/>
  <c r="AJ271" i="12"/>
  <c r="AI271" i="12"/>
  <c r="AO270" i="12"/>
  <c r="AN270" i="12"/>
  <c r="AM270" i="12"/>
  <c r="AK270" i="12"/>
  <c r="AJ270" i="12"/>
  <c r="AI270" i="12"/>
  <c r="AL270" i="12" s="1"/>
  <c r="AO269" i="12"/>
  <c r="AN269" i="12"/>
  <c r="AM269" i="12"/>
  <c r="AK269" i="12"/>
  <c r="AJ269" i="12"/>
  <c r="AI269" i="12"/>
  <c r="AL269" i="12" s="1"/>
  <c r="AO268" i="12"/>
  <c r="AN268" i="12"/>
  <c r="AM268" i="12"/>
  <c r="AK268" i="12"/>
  <c r="AJ268" i="12"/>
  <c r="AL268" i="12" s="1"/>
  <c r="AI268" i="12"/>
  <c r="AO267" i="12"/>
  <c r="AN267" i="12"/>
  <c r="AM267" i="12"/>
  <c r="AK267" i="12"/>
  <c r="AJ267" i="12"/>
  <c r="AI267" i="12"/>
  <c r="AO266" i="12"/>
  <c r="AN266" i="12"/>
  <c r="AM266" i="12"/>
  <c r="AK266" i="12"/>
  <c r="AJ266" i="12"/>
  <c r="AI266" i="12"/>
  <c r="AO265" i="12"/>
  <c r="AN265" i="12"/>
  <c r="AM265" i="12"/>
  <c r="AP265" i="12" s="1"/>
  <c r="AK265" i="12"/>
  <c r="AJ265" i="12"/>
  <c r="AI265" i="12"/>
  <c r="AL265" i="12" s="1"/>
  <c r="AQ265" i="12" s="1"/>
  <c r="AR265" i="12" s="1"/>
  <c r="AO264" i="12"/>
  <c r="AN264" i="12"/>
  <c r="AM264" i="12"/>
  <c r="AK264" i="12"/>
  <c r="AJ264" i="12"/>
  <c r="AI264" i="12"/>
  <c r="AO263" i="12"/>
  <c r="AN263" i="12"/>
  <c r="AM263" i="12"/>
  <c r="AK263" i="12"/>
  <c r="AJ263" i="12"/>
  <c r="AI263" i="12"/>
  <c r="AL263" i="12" s="1"/>
  <c r="AO262" i="12"/>
  <c r="AN262" i="12"/>
  <c r="AM262" i="12"/>
  <c r="AP262" i="12" s="1"/>
  <c r="AK262" i="12"/>
  <c r="AJ262" i="12"/>
  <c r="AI262" i="12"/>
  <c r="AO261" i="12"/>
  <c r="AN261" i="12"/>
  <c r="AM261" i="12"/>
  <c r="AK261" i="12"/>
  <c r="AJ261" i="12"/>
  <c r="AI261" i="12"/>
  <c r="AL261" i="12" s="1"/>
  <c r="AO260" i="12"/>
  <c r="AN260" i="12"/>
  <c r="AM260" i="12"/>
  <c r="AK260" i="12"/>
  <c r="AJ260" i="12"/>
  <c r="AI260" i="12"/>
  <c r="AO259" i="12"/>
  <c r="AN259" i="12"/>
  <c r="AM259" i="12"/>
  <c r="AK259" i="12"/>
  <c r="AJ259" i="12"/>
  <c r="AI259" i="12"/>
  <c r="AO258" i="12"/>
  <c r="AN258" i="12"/>
  <c r="AM258" i="12"/>
  <c r="AK258" i="12"/>
  <c r="AJ258" i="12"/>
  <c r="AI258" i="12"/>
  <c r="AO257" i="12"/>
  <c r="AN257" i="12"/>
  <c r="AM257" i="12"/>
  <c r="AK257" i="12"/>
  <c r="AL257" i="12" s="1"/>
  <c r="AJ257" i="12"/>
  <c r="AI257" i="12"/>
  <c r="AO256" i="12"/>
  <c r="AN256" i="12"/>
  <c r="AM256" i="12"/>
  <c r="AK256" i="12"/>
  <c r="AJ256" i="12"/>
  <c r="AI256" i="12"/>
  <c r="AO255" i="12"/>
  <c r="AN255" i="12"/>
  <c r="AM255" i="12"/>
  <c r="AK255" i="12"/>
  <c r="AJ255" i="12"/>
  <c r="AI255" i="12"/>
  <c r="AO254" i="12"/>
  <c r="AN254" i="12"/>
  <c r="AM254" i="12"/>
  <c r="AK254" i="12"/>
  <c r="AJ254" i="12"/>
  <c r="AI254" i="12"/>
  <c r="AL254" i="12" s="1"/>
  <c r="AO253" i="12"/>
  <c r="AN253" i="12"/>
  <c r="AM253" i="12"/>
  <c r="AL253" i="12"/>
  <c r="AK253" i="12"/>
  <c r="AJ253" i="12"/>
  <c r="AI253" i="12"/>
  <c r="AO252" i="12"/>
  <c r="AN252" i="12"/>
  <c r="AM252" i="12"/>
  <c r="AK252" i="12"/>
  <c r="AJ252" i="12"/>
  <c r="AL252" i="12" s="1"/>
  <c r="AI252" i="12"/>
  <c r="AO251" i="12"/>
  <c r="AN251" i="12"/>
  <c r="AM251" i="12"/>
  <c r="AK251" i="12"/>
  <c r="AJ251" i="12"/>
  <c r="AI251" i="12"/>
  <c r="AL251" i="12" s="1"/>
  <c r="AO250" i="12"/>
  <c r="AN250" i="12"/>
  <c r="AM250" i="12"/>
  <c r="AK250" i="12"/>
  <c r="AJ250" i="12"/>
  <c r="AI250" i="12"/>
  <c r="AO249" i="12"/>
  <c r="AN249" i="12"/>
  <c r="AM249" i="12"/>
  <c r="AK249" i="12"/>
  <c r="AJ249" i="12"/>
  <c r="AI249" i="12"/>
  <c r="AO248" i="12"/>
  <c r="AN248" i="12"/>
  <c r="AM248" i="12"/>
  <c r="AK248" i="12"/>
  <c r="AJ248" i="12"/>
  <c r="AI248" i="12"/>
  <c r="AO247" i="12"/>
  <c r="AN247" i="12"/>
  <c r="AM247" i="12"/>
  <c r="AK247" i="12"/>
  <c r="AJ247" i="12"/>
  <c r="AI247" i="12"/>
  <c r="AO246" i="12"/>
  <c r="AN246" i="12"/>
  <c r="AM246" i="12"/>
  <c r="AK246" i="12"/>
  <c r="AJ246" i="12"/>
  <c r="AI246" i="12"/>
  <c r="AO245" i="12"/>
  <c r="AN245" i="12"/>
  <c r="AM245" i="12"/>
  <c r="AK245" i="12"/>
  <c r="AJ245" i="12"/>
  <c r="AI245" i="12"/>
  <c r="AO244" i="12"/>
  <c r="AN244" i="12"/>
  <c r="AM244" i="12"/>
  <c r="AK244" i="12"/>
  <c r="AJ244" i="12"/>
  <c r="AI244" i="12"/>
  <c r="AO243" i="12"/>
  <c r="AN243" i="12"/>
  <c r="AM243" i="12"/>
  <c r="AK243" i="12"/>
  <c r="AJ243" i="12"/>
  <c r="AI243" i="12"/>
  <c r="AO242" i="12"/>
  <c r="AN242" i="12"/>
  <c r="AM242" i="12"/>
  <c r="AK242" i="12"/>
  <c r="AJ242" i="12"/>
  <c r="AI242" i="12"/>
  <c r="AO241" i="12"/>
  <c r="AN241" i="12"/>
  <c r="AM241" i="12"/>
  <c r="AK241" i="12"/>
  <c r="AJ241" i="12"/>
  <c r="AI241" i="12"/>
  <c r="AO240" i="12"/>
  <c r="AN240" i="12"/>
  <c r="AM240" i="12"/>
  <c r="AK240" i="12"/>
  <c r="AJ240" i="12"/>
  <c r="AI240" i="12"/>
  <c r="AO239" i="12"/>
  <c r="AN239" i="12"/>
  <c r="AM239" i="12"/>
  <c r="AK239" i="12"/>
  <c r="AJ239" i="12"/>
  <c r="AI239" i="12"/>
  <c r="AO238" i="12"/>
  <c r="AN238" i="12"/>
  <c r="AM238" i="12"/>
  <c r="AK238" i="12"/>
  <c r="AJ238" i="12"/>
  <c r="AI238" i="12"/>
  <c r="AO237" i="12"/>
  <c r="AN237" i="12"/>
  <c r="AM237" i="12"/>
  <c r="AK237" i="12"/>
  <c r="AJ237" i="12"/>
  <c r="AI237" i="12"/>
  <c r="AO236" i="12"/>
  <c r="AN236" i="12"/>
  <c r="AM236" i="12"/>
  <c r="AK236" i="12"/>
  <c r="AJ236" i="12"/>
  <c r="AI236" i="12"/>
  <c r="AO235" i="12"/>
  <c r="AN235" i="12"/>
  <c r="AM235" i="12"/>
  <c r="AK235" i="12"/>
  <c r="AJ235" i="12"/>
  <c r="AI235" i="12"/>
  <c r="AO234" i="12"/>
  <c r="AN234" i="12"/>
  <c r="AM234" i="12"/>
  <c r="AK234" i="12"/>
  <c r="AJ234" i="12"/>
  <c r="AI234" i="12"/>
  <c r="AO233" i="12"/>
  <c r="AN233" i="12"/>
  <c r="AM233" i="12"/>
  <c r="AK233" i="12"/>
  <c r="AJ233" i="12"/>
  <c r="AI233" i="12"/>
  <c r="AO232" i="12"/>
  <c r="AN232" i="12"/>
  <c r="AM232" i="12"/>
  <c r="AK232" i="12"/>
  <c r="AJ232" i="12"/>
  <c r="AI232" i="12"/>
  <c r="AO231" i="12"/>
  <c r="AN231" i="12"/>
  <c r="AM231" i="12"/>
  <c r="AK231" i="12"/>
  <c r="AJ231" i="12"/>
  <c r="AI231" i="12"/>
  <c r="AO230" i="12"/>
  <c r="AN230" i="12"/>
  <c r="AM230" i="12"/>
  <c r="AK230" i="12"/>
  <c r="AJ230" i="12"/>
  <c r="AI230" i="12"/>
  <c r="AO229" i="12"/>
  <c r="AN229" i="12"/>
  <c r="AM229" i="12"/>
  <c r="AK229" i="12"/>
  <c r="AJ229" i="12"/>
  <c r="AI229" i="12"/>
  <c r="AO228" i="12"/>
  <c r="AN228" i="12"/>
  <c r="AM228" i="12"/>
  <c r="AK228" i="12"/>
  <c r="AJ228" i="12"/>
  <c r="AI228" i="12"/>
  <c r="AO227" i="12"/>
  <c r="AN227" i="12"/>
  <c r="AM227" i="12"/>
  <c r="AK227" i="12"/>
  <c r="AJ227" i="12"/>
  <c r="AI227" i="12"/>
  <c r="AO226" i="12"/>
  <c r="AN226" i="12"/>
  <c r="AM226" i="12"/>
  <c r="AK226" i="12"/>
  <c r="AJ226" i="12"/>
  <c r="AI226" i="12"/>
  <c r="AO225" i="12"/>
  <c r="AN225" i="12"/>
  <c r="AM225" i="12"/>
  <c r="AK225" i="12"/>
  <c r="AJ225" i="12"/>
  <c r="AI225" i="12"/>
  <c r="AO224" i="12"/>
  <c r="AN224" i="12"/>
  <c r="AM224" i="12"/>
  <c r="AK224" i="12"/>
  <c r="AJ224" i="12"/>
  <c r="AI224" i="12"/>
  <c r="AO223" i="12"/>
  <c r="AN223" i="12"/>
  <c r="AM223" i="12"/>
  <c r="AK223" i="12"/>
  <c r="AJ223" i="12"/>
  <c r="AI223" i="12"/>
  <c r="AO222" i="12"/>
  <c r="AN222" i="12"/>
  <c r="AM222" i="12"/>
  <c r="AK222" i="12"/>
  <c r="AJ222" i="12"/>
  <c r="AI222" i="12"/>
  <c r="AO221" i="12"/>
  <c r="AN221" i="12"/>
  <c r="AM221" i="12"/>
  <c r="AK221" i="12"/>
  <c r="AJ221" i="12"/>
  <c r="AI221" i="12"/>
  <c r="AO220" i="12"/>
  <c r="AN220" i="12"/>
  <c r="AM220" i="12"/>
  <c r="AK220" i="12"/>
  <c r="AJ220" i="12"/>
  <c r="AI220" i="12"/>
  <c r="AO219" i="12"/>
  <c r="AN219" i="12"/>
  <c r="AM219" i="12"/>
  <c r="AK219" i="12"/>
  <c r="AJ219" i="12"/>
  <c r="AI219" i="12"/>
  <c r="AO218" i="12"/>
  <c r="AN218" i="12"/>
  <c r="AM218" i="12"/>
  <c r="AK218" i="12"/>
  <c r="AJ218" i="12"/>
  <c r="AI218" i="12"/>
  <c r="AO217" i="12"/>
  <c r="AN217" i="12"/>
  <c r="AM217" i="12"/>
  <c r="AK217" i="12"/>
  <c r="AJ217" i="12"/>
  <c r="AI217" i="12"/>
  <c r="AO216" i="12"/>
  <c r="AN216" i="12"/>
  <c r="AM216" i="12"/>
  <c r="AK216" i="12"/>
  <c r="AJ216" i="12"/>
  <c r="AI216" i="12"/>
  <c r="AO215" i="12"/>
  <c r="AN215" i="12"/>
  <c r="AM215" i="12"/>
  <c r="AK215" i="12"/>
  <c r="AJ215" i="12"/>
  <c r="AI215" i="12"/>
  <c r="AO214" i="12"/>
  <c r="AN214" i="12"/>
  <c r="AM214" i="12"/>
  <c r="AK214" i="12"/>
  <c r="AJ214" i="12"/>
  <c r="AI214" i="12"/>
  <c r="AO213" i="12"/>
  <c r="AN213" i="12"/>
  <c r="AM213" i="12"/>
  <c r="AK213" i="12"/>
  <c r="AJ213" i="12"/>
  <c r="AI213" i="12"/>
  <c r="AO212" i="12"/>
  <c r="AN212" i="12"/>
  <c r="AM212" i="12"/>
  <c r="AK212" i="12"/>
  <c r="AJ212" i="12"/>
  <c r="AI212" i="12"/>
  <c r="AO211" i="12"/>
  <c r="AN211" i="12"/>
  <c r="AM211" i="12"/>
  <c r="AK211" i="12"/>
  <c r="AJ211" i="12"/>
  <c r="AI211" i="12"/>
  <c r="AO210" i="12"/>
  <c r="AN210" i="12"/>
  <c r="AM210" i="12"/>
  <c r="AK210" i="12"/>
  <c r="AJ210" i="12"/>
  <c r="AI210" i="12"/>
  <c r="AO209" i="12"/>
  <c r="AN209" i="12"/>
  <c r="AM209" i="12"/>
  <c r="AK209" i="12"/>
  <c r="AJ209" i="12"/>
  <c r="AI209" i="12"/>
  <c r="AO208" i="12"/>
  <c r="AN208" i="12"/>
  <c r="AM208" i="12"/>
  <c r="AK208" i="12"/>
  <c r="AJ208" i="12"/>
  <c r="AI208" i="12"/>
  <c r="AO207" i="12"/>
  <c r="AN207" i="12"/>
  <c r="AM207" i="12"/>
  <c r="AK207" i="12"/>
  <c r="AJ207" i="12"/>
  <c r="AI207" i="12"/>
  <c r="AO206" i="12"/>
  <c r="AN206" i="12"/>
  <c r="AM206" i="12"/>
  <c r="AK206" i="12"/>
  <c r="AJ206" i="12"/>
  <c r="AI206" i="12"/>
  <c r="AO205" i="12"/>
  <c r="AN205" i="12"/>
  <c r="AM205" i="12"/>
  <c r="AK205" i="12"/>
  <c r="AJ205" i="12"/>
  <c r="AI205" i="12"/>
  <c r="AO204" i="12"/>
  <c r="AN204" i="12"/>
  <c r="AM204" i="12"/>
  <c r="AK204" i="12"/>
  <c r="AJ204" i="12"/>
  <c r="AI204" i="12"/>
  <c r="AO203" i="12"/>
  <c r="AN203" i="12"/>
  <c r="AM203" i="12"/>
  <c r="AK203" i="12"/>
  <c r="AJ203" i="12"/>
  <c r="AI203" i="12"/>
  <c r="AO202" i="12"/>
  <c r="AN202" i="12"/>
  <c r="AM202" i="12"/>
  <c r="AK202" i="12"/>
  <c r="AJ202" i="12"/>
  <c r="AI202" i="12"/>
  <c r="AO201" i="12"/>
  <c r="AN201" i="12"/>
  <c r="AM201" i="12"/>
  <c r="AK201" i="12"/>
  <c r="AJ201" i="12"/>
  <c r="AI201" i="12"/>
  <c r="AO200" i="12"/>
  <c r="AN200" i="12"/>
  <c r="AM200" i="12"/>
  <c r="AK200" i="12"/>
  <c r="AJ200" i="12"/>
  <c r="AI200" i="12"/>
  <c r="AO199" i="12"/>
  <c r="AN199" i="12"/>
  <c r="AM199" i="12"/>
  <c r="AK199" i="12"/>
  <c r="AJ199" i="12"/>
  <c r="AI199" i="12"/>
  <c r="AO198" i="12"/>
  <c r="AN198" i="12"/>
  <c r="AM198" i="12"/>
  <c r="AK198" i="12"/>
  <c r="AJ198" i="12"/>
  <c r="AI198" i="12"/>
  <c r="AO197" i="12"/>
  <c r="AN197" i="12"/>
  <c r="AM197" i="12"/>
  <c r="AK197" i="12"/>
  <c r="AJ197" i="12"/>
  <c r="AI197" i="12"/>
  <c r="AO196" i="12"/>
  <c r="AN196" i="12"/>
  <c r="AM196" i="12"/>
  <c r="AK196" i="12"/>
  <c r="AJ196" i="12"/>
  <c r="AI196" i="12"/>
  <c r="AO195" i="12"/>
  <c r="AN195" i="12"/>
  <c r="AM195" i="12"/>
  <c r="AK195" i="12"/>
  <c r="AJ195" i="12"/>
  <c r="AI195" i="12"/>
  <c r="AO194" i="12"/>
  <c r="AN194" i="12"/>
  <c r="AM194" i="12"/>
  <c r="AK194" i="12"/>
  <c r="AJ194" i="12"/>
  <c r="AI194" i="12"/>
  <c r="AO193" i="12"/>
  <c r="AN193" i="12"/>
  <c r="AM193" i="12"/>
  <c r="AL193" i="12"/>
  <c r="AK193" i="12"/>
  <c r="AJ193" i="12"/>
  <c r="AI193" i="12"/>
  <c r="AO192" i="12"/>
  <c r="AN192" i="12"/>
  <c r="AM192" i="12"/>
  <c r="AK192" i="12"/>
  <c r="AJ192" i="12"/>
  <c r="AI192" i="12"/>
  <c r="AO191" i="12"/>
  <c r="AN191" i="12"/>
  <c r="AP191" i="12" s="1"/>
  <c r="AM191" i="12"/>
  <c r="AK191" i="12"/>
  <c r="AJ191" i="12"/>
  <c r="AI191" i="12"/>
  <c r="AL191" i="12" s="1"/>
  <c r="AQ191" i="12" s="1"/>
  <c r="AR191" i="12" s="1"/>
  <c r="AO190" i="12"/>
  <c r="AN190" i="12"/>
  <c r="AM190" i="12"/>
  <c r="AK190" i="12"/>
  <c r="AJ190" i="12"/>
  <c r="AI190" i="12"/>
  <c r="AO189" i="12"/>
  <c r="AN189" i="12"/>
  <c r="AM189" i="12"/>
  <c r="AK189" i="12"/>
  <c r="AJ189" i="12"/>
  <c r="AI189" i="12"/>
  <c r="AO188" i="12"/>
  <c r="AN188" i="12"/>
  <c r="AM188" i="12"/>
  <c r="AK188" i="12"/>
  <c r="AJ188" i="12"/>
  <c r="AI188" i="12"/>
  <c r="AO187" i="12"/>
  <c r="AN187" i="12"/>
  <c r="AM187" i="12"/>
  <c r="AK187" i="12"/>
  <c r="AJ187" i="12"/>
  <c r="AI187" i="12"/>
  <c r="AO186" i="12"/>
  <c r="AN186" i="12"/>
  <c r="AM186" i="12"/>
  <c r="AK186" i="12"/>
  <c r="AJ186" i="12"/>
  <c r="AI186" i="12"/>
  <c r="AO185" i="12"/>
  <c r="AN185" i="12"/>
  <c r="AM185" i="12"/>
  <c r="AK185" i="12"/>
  <c r="AJ185" i="12"/>
  <c r="AL185" i="12" s="1"/>
  <c r="AI185" i="12"/>
  <c r="AO184" i="12"/>
  <c r="AN184" i="12"/>
  <c r="AM184" i="12"/>
  <c r="AK184" i="12"/>
  <c r="AJ184" i="12"/>
  <c r="AI184" i="12"/>
  <c r="AO183" i="12"/>
  <c r="AN183" i="12"/>
  <c r="AM183" i="12"/>
  <c r="AK183" i="12"/>
  <c r="AJ183" i="12"/>
  <c r="AI183" i="12"/>
  <c r="AL183" i="12" s="1"/>
  <c r="AO182" i="12"/>
  <c r="AN182" i="12"/>
  <c r="AM182" i="12"/>
  <c r="AK182" i="12"/>
  <c r="AJ182" i="12"/>
  <c r="AI182" i="12"/>
  <c r="AO181" i="12"/>
  <c r="AN181" i="12"/>
  <c r="AM181" i="12"/>
  <c r="AK181" i="12"/>
  <c r="AJ181" i="12"/>
  <c r="AL181" i="12" s="1"/>
  <c r="AI181" i="12"/>
  <c r="AO180" i="12"/>
  <c r="AN180" i="12"/>
  <c r="AM180" i="12"/>
  <c r="AK180" i="12"/>
  <c r="AJ180" i="12"/>
  <c r="AI180" i="12"/>
  <c r="AO179" i="12"/>
  <c r="AN179" i="12"/>
  <c r="AM179" i="12"/>
  <c r="AK179" i="12"/>
  <c r="AJ179" i="12"/>
  <c r="AI179" i="12"/>
  <c r="AO178" i="12"/>
  <c r="AN178" i="12"/>
  <c r="AM178" i="12"/>
  <c r="AK178" i="12"/>
  <c r="AJ178" i="12"/>
  <c r="AI178" i="12"/>
  <c r="AO177" i="12"/>
  <c r="AN177" i="12"/>
  <c r="AM177" i="12"/>
  <c r="AK177" i="12"/>
  <c r="AL177" i="12" s="1"/>
  <c r="AJ177" i="12"/>
  <c r="AI177" i="12"/>
  <c r="AO176" i="12"/>
  <c r="AN176" i="12"/>
  <c r="AM176" i="12"/>
  <c r="AK176" i="12"/>
  <c r="AJ176" i="12"/>
  <c r="AI176" i="12"/>
  <c r="AO175" i="12"/>
  <c r="AN175" i="12"/>
  <c r="AM175" i="12"/>
  <c r="AK175" i="12"/>
  <c r="AJ175" i="12"/>
  <c r="AI175" i="12"/>
  <c r="AO174" i="12"/>
  <c r="AN174" i="12"/>
  <c r="AM174" i="12"/>
  <c r="AK174" i="12"/>
  <c r="AJ174" i="12"/>
  <c r="AI174" i="12"/>
  <c r="AO173" i="12"/>
  <c r="AN173" i="12"/>
  <c r="AM173" i="12"/>
  <c r="AK173" i="12"/>
  <c r="AJ173" i="12"/>
  <c r="AI173" i="12"/>
  <c r="AO172" i="12"/>
  <c r="AN172" i="12"/>
  <c r="AM172" i="12"/>
  <c r="AK172" i="12"/>
  <c r="AJ172" i="12"/>
  <c r="AI172" i="12"/>
  <c r="AL172" i="12" s="1"/>
  <c r="AD156" i="12"/>
  <c r="AC156" i="12"/>
  <c r="AB156" i="12"/>
  <c r="AA156" i="12"/>
  <c r="Z156" i="12"/>
  <c r="Y156" i="12"/>
  <c r="X156" i="12"/>
  <c r="W156" i="12"/>
  <c r="V156" i="12"/>
  <c r="U156" i="12"/>
  <c r="T156" i="12"/>
  <c r="S156" i="12"/>
  <c r="R156" i="12"/>
  <c r="Q156" i="12"/>
  <c r="P156" i="12"/>
  <c r="BA155" i="12"/>
  <c r="AZ155" i="12"/>
  <c r="AY155" i="12"/>
  <c r="AX155" i="12"/>
  <c r="AW155" i="12"/>
  <c r="AV155" i="12"/>
  <c r="AU155" i="12"/>
  <c r="AS155" i="12"/>
  <c r="AR155" i="12"/>
  <c r="AQ155" i="12"/>
  <c r="AO155" i="12"/>
  <c r="AN155" i="12"/>
  <c r="AM155" i="12"/>
  <c r="AP155" i="12" s="1"/>
  <c r="AK155" i="12"/>
  <c r="AJ155" i="12"/>
  <c r="AI155" i="12"/>
  <c r="BA154" i="12"/>
  <c r="AZ154" i="12"/>
  <c r="BB154" i="12" s="1"/>
  <c r="AY154" i="12"/>
  <c r="AW154" i="12"/>
  <c r="AV154" i="12"/>
  <c r="AU154" i="12"/>
  <c r="AS154" i="12"/>
  <c r="AR154" i="12"/>
  <c r="AQ154" i="12"/>
  <c r="AO154" i="12"/>
  <c r="AN154" i="12"/>
  <c r="AM154" i="12"/>
  <c r="AK154" i="12"/>
  <c r="AJ154" i="12"/>
  <c r="AI154" i="12"/>
  <c r="BA153" i="12"/>
  <c r="AZ153" i="12"/>
  <c r="AY153" i="12"/>
  <c r="AW153" i="12"/>
  <c r="AV153" i="12"/>
  <c r="AU153" i="12"/>
  <c r="AS153" i="12"/>
  <c r="AR153" i="12"/>
  <c r="AQ153" i="12"/>
  <c r="AO153" i="12"/>
  <c r="AN153" i="12"/>
  <c r="AM153" i="12"/>
  <c r="AP153" i="12" s="1"/>
  <c r="AK153" i="12"/>
  <c r="AJ153" i="12"/>
  <c r="AI153" i="12"/>
  <c r="BA152" i="12"/>
  <c r="AZ152" i="12"/>
  <c r="AY152" i="12"/>
  <c r="AW152" i="12"/>
  <c r="AV152" i="12"/>
  <c r="AU152" i="12"/>
  <c r="AS152" i="12"/>
  <c r="AR152" i="12"/>
  <c r="AQ152" i="12"/>
  <c r="AO152" i="12"/>
  <c r="AN152" i="12"/>
  <c r="AM152" i="12"/>
  <c r="AK152" i="12"/>
  <c r="AJ152" i="12"/>
  <c r="AI152" i="12"/>
  <c r="AL152" i="12" s="1"/>
  <c r="BA151" i="12"/>
  <c r="AZ151" i="12"/>
  <c r="AY151" i="12"/>
  <c r="AX151" i="12"/>
  <c r="AW151" i="12"/>
  <c r="AV151" i="12"/>
  <c r="AU151" i="12"/>
  <c r="AS151" i="12"/>
  <c r="AR151" i="12"/>
  <c r="AQ151" i="12"/>
  <c r="AO151" i="12"/>
  <c r="AN151" i="12"/>
  <c r="AM151" i="12"/>
  <c r="AK151" i="12"/>
  <c r="AJ151" i="12"/>
  <c r="AI151" i="12"/>
  <c r="BA150" i="12"/>
  <c r="AZ150" i="12"/>
  <c r="AY150" i="12"/>
  <c r="AW150" i="12"/>
  <c r="AV150" i="12"/>
  <c r="AU150" i="12"/>
  <c r="AS150" i="12"/>
  <c r="AR150" i="12"/>
  <c r="AQ150" i="12"/>
  <c r="AO150" i="12"/>
  <c r="AN150" i="12"/>
  <c r="AM150" i="12"/>
  <c r="AK150" i="12"/>
  <c r="AJ150" i="12"/>
  <c r="AI150" i="12"/>
  <c r="AL150" i="12" s="1"/>
  <c r="BA149" i="12"/>
  <c r="AZ149" i="12"/>
  <c r="AY149" i="12"/>
  <c r="AW149" i="12"/>
  <c r="AV149" i="12"/>
  <c r="AU149" i="12"/>
  <c r="AS149" i="12"/>
  <c r="AR149" i="12"/>
  <c r="AQ149" i="12"/>
  <c r="AO149" i="12"/>
  <c r="AN149" i="12"/>
  <c r="AM149" i="12"/>
  <c r="AK149" i="12"/>
  <c r="AJ149" i="12"/>
  <c r="AI149" i="12"/>
  <c r="BA148" i="12"/>
  <c r="AZ148" i="12"/>
  <c r="AY148" i="12"/>
  <c r="AW148" i="12"/>
  <c r="AV148" i="12"/>
  <c r="AU148" i="12"/>
  <c r="AS148" i="12"/>
  <c r="AR148" i="12"/>
  <c r="AQ148" i="12"/>
  <c r="AO148" i="12"/>
  <c r="AN148" i="12"/>
  <c r="AM148" i="12"/>
  <c r="AK148" i="12"/>
  <c r="AJ148" i="12"/>
  <c r="AI148" i="12"/>
  <c r="BA147" i="12"/>
  <c r="AZ147" i="12"/>
  <c r="AY147" i="12"/>
  <c r="AW147" i="12"/>
  <c r="AV147" i="12"/>
  <c r="AU147" i="12"/>
  <c r="AX147" i="12" s="1"/>
  <c r="AS147" i="12"/>
  <c r="AR147" i="12"/>
  <c r="AQ147" i="12"/>
  <c r="AO147" i="12"/>
  <c r="AN147" i="12"/>
  <c r="AM147" i="12"/>
  <c r="AK147" i="12"/>
  <c r="AJ147" i="12"/>
  <c r="AI147" i="12"/>
  <c r="BA146" i="12"/>
  <c r="AZ146" i="12"/>
  <c r="AY146" i="12"/>
  <c r="BB146" i="12" s="1"/>
  <c r="AW146" i="12"/>
  <c r="AV146" i="12"/>
  <c r="AU146" i="12"/>
  <c r="AS146" i="12"/>
  <c r="AR146" i="12"/>
  <c r="AQ146" i="12"/>
  <c r="AO146" i="12"/>
  <c r="AN146" i="12"/>
  <c r="AM146" i="12"/>
  <c r="AK146" i="12"/>
  <c r="AJ146" i="12"/>
  <c r="AI146" i="12"/>
  <c r="BA145" i="12"/>
  <c r="AZ145" i="12"/>
  <c r="AY145" i="12"/>
  <c r="BB145" i="12" s="1"/>
  <c r="AW145" i="12"/>
  <c r="AV145" i="12"/>
  <c r="AU145" i="12"/>
  <c r="AS145" i="12"/>
  <c r="AR145" i="12"/>
  <c r="AQ145" i="12"/>
  <c r="AO145" i="12"/>
  <c r="AP145" i="12" s="1"/>
  <c r="AN145" i="12"/>
  <c r="AM145" i="12"/>
  <c r="AK145" i="12"/>
  <c r="AJ145" i="12"/>
  <c r="AI145" i="12"/>
  <c r="BA144" i="12"/>
  <c r="AZ144" i="12"/>
  <c r="AY144" i="12"/>
  <c r="AW144" i="12"/>
  <c r="AV144" i="12"/>
  <c r="AU144" i="12"/>
  <c r="AS144" i="12"/>
  <c r="AR144" i="12"/>
  <c r="AQ144" i="12"/>
  <c r="AO144" i="12"/>
  <c r="AN144" i="12"/>
  <c r="AM144" i="12"/>
  <c r="AK144" i="12"/>
  <c r="AJ144" i="12"/>
  <c r="AI144" i="12"/>
  <c r="BA143" i="12"/>
  <c r="AZ143" i="12"/>
  <c r="AY143" i="12"/>
  <c r="AW143" i="12"/>
  <c r="AV143" i="12"/>
  <c r="AU143" i="12"/>
  <c r="AS143" i="12"/>
  <c r="AR143" i="12"/>
  <c r="AQ143" i="12"/>
  <c r="AO143" i="12"/>
  <c r="AN143" i="12"/>
  <c r="AM143" i="12"/>
  <c r="AK143" i="12"/>
  <c r="AJ143" i="12"/>
  <c r="AI143" i="12"/>
  <c r="BA142" i="12"/>
  <c r="AZ142" i="12"/>
  <c r="AY142" i="12"/>
  <c r="AW142" i="12"/>
  <c r="AV142" i="12"/>
  <c r="AU142" i="12"/>
  <c r="AS142" i="12"/>
  <c r="AR142" i="12"/>
  <c r="AQ142" i="12"/>
  <c r="AT142" i="12" s="1"/>
  <c r="AO142" i="12"/>
  <c r="AN142" i="12"/>
  <c r="AM142" i="12"/>
  <c r="AK142" i="12"/>
  <c r="AL142" i="12" s="1"/>
  <c r="AJ142" i="12"/>
  <c r="AI142" i="12"/>
  <c r="BA141" i="12"/>
  <c r="AZ141" i="12"/>
  <c r="AY141" i="12"/>
  <c r="AW141" i="12"/>
  <c r="AV141" i="12"/>
  <c r="AU141" i="12"/>
  <c r="AS141" i="12"/>
  <c r="AR141" i="12"/>
  <c r="AQ141" i="12"/>
  <c r="AO141" i="12"/>
  <c r="AN141" i="12"/>
  <c r="AM141" i="12"/>
  <c r="AK141" i="12"/>
  <c r="AJ141" i="12"/>
  <c r="AI141" i="12"/>
  <c r="BA140" i="12"/>
  <c r="AZ140" i="12"/>
  <c r="AY140" i="12"/>
  <c r="AW140" i="12"/>
  <c r="AV140" i="12"/>
  <c r="AU140" i="12"/>
  <c r="AS140" i="12"/>
  <c r="AR140" i="12"/>
  <c r="AQ140" i="12"/>
  <c r="AT140" i="12" s="1"/>
  <c r="AO140" i="12"/>
  <c r="AN140" i="12"/>
  <c r="AM140" i="12"/>
  <c r="AK140" i="12"/>
  <c r="AJ140" i="12"/>
  <c r="AI140" i="12"/>
  <c r="BA139" i="12"/>
  <c r="AZ139" i="12"/>
  <c r="AY139" i="12"/>
  <c r="AW139" i="12"/>
  <c r="AV139" i="12"/>
  <c r="AU139" i="12"/>
  <c r="AX139" i="12" s="1"/>
  <c r="AS139" i="12"/>
  <c r="AR139" i="12"/>
  <c r="AQ139" i="12"/>
  <c r="AO139" i="12"/>
  <c r="AN139" i="12"/>
  <c r="AM139" i="12"/>
  <c r="AK139" i="12"/>
  <c r="AJ139" i="12"/>
  <c r="AI139" i="12"/>
  <c r="BA138" i="12"/>
  <c r="AZ138" i="12"/>
  <c r="AY138" i="12"/>
  <c r="AW138" i="12"/>
  <c r="AV138" i="12"/>
  <c r="AU138" i="12"/>
  <c r="AS138" i="12"/>
  <c r="AR138" i="12"/>
  <c r="AQ138" i="12"/>
  <c r="AO138" i="12"/>
  <c r="AN138" i="12"/>
  <c r="AM138" i="12"/>
  <c r="AK138" i="12"/>
  <c r="AJ138" i="12"/>
  <c r="AI138" i="12"/>
  <c r="BA137" i="12"/>
  <c r="AZ137" i="12"/>
  <c r="AY137" i="12"/>
  <c r="AW137" i="12"/>
  <c r="AV137" i="12"/>
  <c r="AU137" i="12"/>
  <c r="AS137" i="12"/>
  <c r="AR137" i="12"/>
  <c r="AQ137" i="12"/>
  <c r="AO137" i="12"/>
  <c r="AN137" i="12"/>
  <c r="AM137" i="12"/>
  <c r="AK137" i="12"/>
  <c r="AJ137" i="12"/>
  <c r="AI137" i="12"/>
  <c r="BA136" i="12"/>
  <c r="AZ136" i="12"/>
  <c r="AY136" i="12"/>
  <c r="AW136" i="12"/>
  <c r="AV136" i="12"/>
  <c r="AU136" i="12"/>
  <c r="AS136" i="12"/>
  <c r="AR136" i="12"/>
  <c r="AQ136" i="12"/>
  <c r="AO136" i="12"/>
  <c r="AN136" i="12"/>
  <c r="AM136" i="12"/>
  <c r="AK136" i="12"/>
  <c r="AJ136" i="12"/>
  <c r="AI136" i="12"/>
  <c r="BA135" i="12"/>
  <c r="AZ135" i="12"/>
  <c r="AY135" i="12"/>
  <c r="AW135" i="12"/>
  <c r="AV135" i="12"/>
  <c r="AU135" i="12"/>
  <c r="AS135" i="12"/>
  <c r="AR135" i="12"/>
  <c r="AQ135" i="12"/>
  <c r="AO135" i="12"/>
  <c r="AN135" i="12"/>
  <c r="AM135" i="12"/>
  <c r="AK135" i="12"/>
  <c r="AJ135" i="12"/>
  <c r="AI135" i="12"/>
  <c r="BA134" i="12"/>
  <c r="AZ134" i="12"/>
  <c r="AY134" i="12"/>
  <c r="AW134" i="12"/>
  <c r="AV134" i="12"/>
  <c r="AU134" i="12"/>
  <c r="AS134" i="12"/>
  <c r="AR134" i="12"/>
  <c r="AQ134" i="12"/>
  <c r="AO134" i="12"/>
  <c r="AN134" i="12"/>
  <c r="AM134" i="12"/>
  <c r="AK134" i="12"/>
  <c r="AJ134" i="12"/>
  <c r="AI134" i="12"/>
  <c r="BA133" i="12"/>
  <c r="AZ133" i="12"/>
  <c r="AY133" i="12"/>
  <c r="AW133" i="12"/>
  <c r="AV133" i="12"/>
  <c r="AU133" i="12"/>
  <c r="AS133" i="12"/>
  <c r="AR133" i="12"/>
  <c r="AQ133" i="12"/>
  <c r="AO133" i="12"/>
  <c r="AN133" i="12"/>
  <c r="AM133" i="12"/>
  <c r="AK133" i="12"/>
  <c r="AJ133" i="12"/>
  <c r="AI133" i="12"/>
  <c r="BA132" i="12"/>
  <c r="AZ132" i="12"/>
  <c r="AY132" i="12"/>
  <c r="AW132" i="12"/>
  <c r="AV132" i="12"/>
  <c r="AU132" i="12"/>
  <c r="AS132" i="12"/>
  <c r="AR132" i="12"/>
  <c r="AQ132" i="12"/>
  <c r="AO132" i="12"/>
  <c r="AN132" i="12"/>
  <c r="AM132" i="12"/>
  <c r="AK132" i="12"/>
  <c r="AJ132" i="12"/>
  <c r="AI132" i="12"/>
  <c r="BA131" i="12"/>
  <c r="AZ131" i="12"/>
  <c r="AY131" i="12"/>
  <c r="AW131" i="12"/>
  <c r="AV131" i="12"/>
  <c r="AU131" i="12"/>
  <c r="AS131" i="12"/>
  <c r="AR131" i="12"/>
  <c r="AQ131" i="12"/>
  <c r="AO131" i="12"/>
  <c r="AN131" i="12"/>
  <c r="AM131" i="12"/>
  <c r="AK131" i="12"/>
  <c r="AJ131" i="12"/>
  <c r="AI131" i="12"/>
  <c r="BA130" i="12"/>
  <c r="AZ130" i="12"/>
  <c r="AY130" i="12"/>
  <c r="AW130" i="12"/>
  <c r="AV130" i="12"/>
  <c r="AU130" i="12"/>
  <c r="AS130" i="12"/>
  <c r="AR130" i="12"/>
  <c r="AQ130" i="12"/>
  <c r="AO130" i="12"/>
  <c r="AN130" i="12"/>
  <c r="AM130" i="12"/>
  <c r="AK130" i="12"/>
  <c r="AJ130" i="12"/>
  <c r="AI130" i="12"/>
  <c r="BA129" i="12"/>
  <c r="AZ129" i="12"/>
  <c r="AY129" i="12"/>
  <c r="AW129" i="12"/>
  <c r="AV129" i="12"/>
  <c r="AU129" i="12"/>
  <c r="AS129" i="12"/>
  <c r="AR129" i="12"/>
  <c r="AQ129" i="12"/>
  <c r="AO129" i="12"/>
  <c r="AN129" i="12"/>
  <c r="AM129" i="12"/>
  <c r="AK129" i="12"/>
  <c r="AJ129" i="12"/>
  <c r="AI129" i="12"/>
  <c r="BA128" i="12"/>
  <c r="AZ128" i="12"/>
  <c r="AY128" i="12"/>
  <c r="AW128" i="12"/>
  <c r="AV128" i="12"/>
  <c r="AU128" i="12"/>
  <c r="AS128" i="12"/>
  <c r="AR128" i="12"/>
  <c r="AQ128" i="12"/>
  <c r="AO128" i="12"/>
  <c r="AN128" i="12"/>
  <c r="AM128" i="12"/>
  <c r="AK128" i="12"/>
  <c r="AJ128" i="12"/>
  <c r="AI128" i="12"/>
  <c r="BA127" i="12"/>
  <c r="AZ127" i="12"/>
  <c r="AY127" i="12"/>
  <c r="AW127" i="12"/>
  <c r="AV127" i="12"/>
  <c r="AU127" i="12"/>
  <c r="AS127" i="12"/>
  <c r="AR127" i="12"/>
  <c r="AQ127" i="12"/>
  <c r="AO127" i="12"/>
  <c r="AN127" i="12"/>
  <c r="AM127" i="12"/>
  <c r="AK127" i="12"/>
  <c r="AJ127" i="12"/>
  <c r="AI127" i="12"/>
  <c r="BA126" i="12"/>
  <c r="AZ126" i="12"/>
  <c r="AY126" i="12"/>
  <c r="AW126" i="12"/>
  <c r="AV126" i="12"/>
  <c r="AU126" i="12"/>
  <c r="AS126" i="12"/>
  <c r="AR126" i="12"/>
  <c r="AQ126" i="12"/>
  <c r="AO126" i="12"/>
  <c r="AN126" i="12"/>
  <c r="AM126" i="12"/>
  <c r="AK126" i="12"/>
  <c r="AJ126" i="12"/>
  <c r="AI126" i="12"/>
  <c r="BA125" i="12"/>
  <c r="AZ125" i="12"/>
  <c r="AY125" i="12"/>
  <c r="AW125" i="12"/>
  <c r="AV125" i="12"/>
  <c r="AU125" i="12"/>
  <c r="AS125" i="12"/>
  <c r="AR125" i="12"/>
  <c r="AQ125" i="12"/>
  <c r="AO125" i="12"/>
  <c r="AN125" i="12"/>
  <c r="AM125" i="12"/>
  <c r="AK125" i="12"/>
  <c r="AJ125" i="12"/>
  <c r="AI125" i="12"/>
  <c r="BA124" i="12"/>
  <c r="AZ124" i="12"/>
  <c r="AY124" i="12"/>
  <c r="AW124" i="12"/>
  <c r="AV124" i="12"/>
  <c r="AU124" i="12"/>
  <c r="AS124" i="12"/>
  <c r="AR124" i="12"/>
  <c r="AQ124" i="12"/>
  <c r="AO124" i="12"/>
  <c r="AN124" i="12"/>
  <c r="AM124" i="12"/>
  <c r="AK124" i="12"/>
  <c r="AJ124" i="12"/>
  <c r="AI124" i="12"/>
  <c r="BA123" i="12"/>
  <c r="AZ123" i="12"/>
  <c r="AY123" i="12"/>
  <c r="AW123" i="12"/>
  <c r="AV123" i="12"/>
  <c r="AU123" i="12"/>
  <c r="AS123" i="12"/>
  <c r="AR123" i="12"/>
  <c r="AQ123" i="12"/>
  <c r="AO123" i="12"/>
  <c r="AN123" i="12"/>
  <c r="AM123" i="12"/>
  <c r="AK123" i="12"/>
  <c r="AJ123" i="12"/>
  <c r="AI123" i="12"/>
  <c r="BA122" i="12"/>
  <c r="AZ122" i="12"/>
  <c r="AY122" i="12"/>
  <c r="AW122" i="12"/>
  <c r="AV122" i="12"/>
  <c r="AU122" i="12"/>
  <c r="AS122" i="12"/>
  <c r="AR122" i="12"/>
  <c r="AQ122" i="12"/>
  <c r="AO122" i="12"/>
  <c r="AN122" i="12"/>
  <c r="AM122" i="12"/>
  <c r="AK122" i="12"/>
  <c r="AJ122" i="12"/>
  <c r="AI122" i="12"/>
  <c r="BA121" i="12"/>
  <c r="AZ121" i="12"/>
  <c r="AY121" i="12"/>
  <c r="AW121" i="12"/>
  <c r="AV121" i="12"/>
  <c r="AU121" i="12"/>
  <c r="AS121" i="12"/>
  <c r="AR121" i="12"/>
  <c r="AQ121" i="12"/>
  <c r="AO121" i="12"/>
  <c r="AN121" i="12"/>
  <c r="AM121" i="12"/>
  <c r="AK121" i="12"/>
  <c r="AJ121" i="12"/>
  <c r="AI121" i="12"/>
  <c r="BA120" i="12"/>
  <c r="AZ120" i="12"/>
  <c r="AY120" i="12"/>
  <c r="AW120" i="12"/>
  <c r="AV120" i="12"/>
  <c r="AU120" i="12"/>
  <c r="AS120" i="12"/>
  <c r="AR120" i="12"/>
  <c r="AQ120" i="12"/>
  <c r="AO120" i="12"/>
  <c r="AN120" i="12"/>
  <c r="AM120" i="12"/>
  <c r="AK120" i="12"/>
  <c r="AJ120" i="12"/>
  <c r="AI120" i="12"/>
  <c r="BA119" i="12"/>
  <c r="AZ119" i="12"/>
  <c r="AY119" i="12"/>
  <c r="AW119" i="12"/>
  <c r="AV119" i="12"/>
  <c r="AU119" i="12"/>
  <c r="AS119" i="12"/>
  <c r="AR119" i="12"/>
  <c r="AQ119" i="12"/>
  <c r="AO119" i="12"/>
  <c r="AN119" i="12"/>
  <c r="AM119" i="12"/>
  <c r="AK119" i="12"/>
  <c r="AJ119" i="12"/>
  <c r="AI119" i="12"/>
  <c r="BA118" i="12"/>
  <c r="AZ118" i="12"/>
  <c r="AY118" i="12"/>
  <c r="AW118" i="12"/>
  <c r="AV118" i="12"/>
  <c r="AU118" i="12"/>
  <c r="AS118" i="12"/>
  <c r="AR118" i="12"/>
  <c r="AQ118" i="12"/>
  <c r="AO118" i="12"/>
  <c r="AN118" i="12"/>
  <c r="AM118" i="12"/>
  <c r="AK118" i="12"/>
  <c r="AJ118" i="12"/>
  <c r="AI118" i="12"/>
  <c r="BA117" i="12"/>
  <c r="AZ117" i="12"/>
  <c r="AY117" i="12"/>
  <c r="AW117" i="12"/>
  <c r="AV117" i="12"/>
  <c r="AU117" i="12"/>
  <c r="AS117" i="12"/>
  <c r="AR117" i="12"/>
  <c r="AQ117" i="12"/>
  <c r="AO117" i="12"/>
  <c r="AN117" i="12"/>
  <c r="AM117" i="12"/>
  <c r="AK117" i="12"/>
  <c r="AJ117" i="12"/>
  <c r="AI117" i="12"/>
  <c r="BA116" i="12"/>
  <c r="AZ116" i="12"/>
  <c r="AY116" i="12"/>
  <c r="AW116" i="12"/>
  <c r="AV116" i="12"/>
  <c r="AU116" i="12"/>
  <c r="AS116" i="12"/>
  <c r="AR116" i="12"/>
  <c r="AQ116" i="12"/>
  <c r="AO116" i="12"/>
  <c r="AN116" i="12"/>
  <c r="AM116" i="12"/>
  <c r="AK116" i="12"/>
  <c r="AJ116" i="12"/>
  <c r="AI116" i="12"/>
  <c r="BA115" i="12"/>
  <c r="AZ115" i="12"/>
  <c r="AY115" i="12"/>
  <c r="AW115" i="12"/>
  <c r="AV115" i="12"/>
  <c r="AU115" i="12"/>
  <c r="AS115" i="12"/>
  <c r="AR115" i="12"/>
  <c r="AQ115" i="12"/>
  <c r="AO115" i="12"/>
  <c r="AN115" i="12"/>
  <c r="AM115" i="12"/>
  <c r="AK115" i="12"/>
  <c r="AJ115" i="12"/>
  <c r="AI115" i="12"/>
  <c r="BA114" i="12"/>
  <c r="AZ114" i="12"/>
  <c r="AY114" i="12"/>
  <c r="AW114" i="12"/>
  <c r="AV114" i="12"/>
  <c r="AU114" i="12"/>
  <c r="AS114" i="12"/>
  <c r="AR114" i="12"/>
  <c r="AQ114" i="12"/>
  <c r="AO114" i="12"/>
  <c r="AN114" i="12"/>
  <c r="AM114" i="12"/>
  <c r="AK114" i="12"/>
  <c r="AJ114" i="12"/>
  <c r="AI114" i="12"/>
  <c r="BA113" i="12"/>
  <c r="AZ113" i="12"/>
  <c r="AY113" i="12"/>
  <c r="AW113" i="12"/>
  <c r="AV113" i="12"/>
  <c r="AU113" i="12"/>
  <c r="AS113" i="12"/>
  <c r="AR113" i="12"/>
  <c r="AT113" i="12" s="1"/>
  <c r="AQ113" i="12"/>
  <c r="AO113" i="12"/>
  <c r="AN113" i="12"/>
  <c r="AM113" i="12"/>
  <c r="AK113" i="12"/>
  <c r="AJ113" i="12"/>
  <c r="AI113" i="12"/>
  <c r="BA112" i="12"/>
  <c r="AZ112" i="12"/>
  <c r="AY112" i="12"/>
  <c r="AW112" i="12"/>
  <c r="AV112" i="12"/>
  <c r="AU112" i="12"/>
  <c r="AS112" i="12"/>
  <c r="AR112" i="12"/>
  <c r="AQ112" i="12"/>
  <c r="AO112" i="12"/>
  <c r="AN112" i="12"/>
  <c r="AM112" i="12"/>
  <c r="AK112" i="12"/>
  <c r="AJ112" i="12"/>
  <c r="AI112" i="12"/>
  <c r="BA111" i="12"/>
  <c r="AZ111" i="12"/>
  <c r="AY111" i="12"/>
  <c r="AW111" i="12"/>
  <c r="AV111" i="12"/>
  <c r="AU111" i="12"/>
  <c r="AX111" i="12" s="1"/>
  <c r="AS111" i="12"/>
  <c r="AR111" i="12"/>
  <c r="AQ111" i="12"/>
  <c r="AO111" i="12"/>
  <c r="AN111" i="12"/>
  <c r="AM111" i="12"/>
  <c r="AK111" i="12"/>
  <c r="AJ111" i="12"/>
  <c r="AI111" i="12"/>
  <c r="BA110" i="12"/>
  <c r="AZ110" i="12"/>
  <c r="AY110" i="12"/>
  <c r="AW110" i="12"/>
  <c r="AV110" i="12"/>
  <c r="AU110" i="12"/>
  <c r="AS110" i="12"/>
  <c r="AT110" i="12" s="1"/>
  <c r="AR110" i="12"/>
  <c r="AQ110" i="12"/>
  <c r="AO110" i="12"/>
  <c r="AN110" i="12"/>
  <c r="AM110" i="12"/>
  <c r="AK110" i="12"/>
  <c r="AJ110" i="12"/>
  <c r="AI110" i="12"/>
  <c r="BA109" i="12"/>
  <c r="AZ109" i="12"/>
  <c r="AY109" i="12"/>
  <c r="AW109" i="12"/>
  <c r="AX109" i="12" s="1"/>
  <c r="AV109" i="12"/>
  <c r="AU109" i="12"/>
  <c r="AS109" i="12"/>
  <c r="AR109" i="12"/>
  <c r="AQ109" i="12"/>
  <c r="AO109" i="12"/>
  <c r="AN109" i="12"/>
  <c r="AM109" i="12"/>
  <c r="AK109" i="12"/>
  <c r="AJ109" i="12"/>
  <c r="AI109" i="12"/>
  <c r="BA108" i="12"/>
  <c r="BB108" i="12" s="1"/>
  <c r="AZ108" i="12"/>
  <c r="AY108" i="12"/>
  <c r="AW108" i="12"/>
  <c r="AV108" i="12"/>
  <c r="AU108" i="12"/>
  <c r="AS108" i="12"/>
  <c r="AR108" i="12"/>
  <c r="AQ108" i="12"/>
  <c r="AO108" i="12"/>
  <c r="AN108" i="12"/>
  <c r="AM108" i="12"/>
  <c r="AK108" i="12"/>
  <c r="AL108" i="12" s="1"/>
  <c r="AJ108" i="12"/>
  <c r="AI108" i="12"/>
  <c r="BA107" i="12"/>
  <c r="AZ107" i="12"/>
  <c r="AY107" i="12"/>
  <c r="AW107" i="12"/>
  <c r="AV107" i="12"/>
  <c r="AU107" i="12"/>
  <c r="AS107" i="12"/>
  <c r="AR107" i="12"/>
  <c r="AQ107" i="12"/>
  <c r="AO107" i="12"/>
  <c r="AP107" i="12" s="1"/>
  <c r="AN107" i="12"/>
  <c r="AM107" i="12"/>
  <c r="AK107" i="12"/>
  <c r="AJ107" i="12"/>
  <c r="AI107" i="12"/>
  <c r="BA106" i="12"/>
  <c r="AZ106" i="12"/>
  <c r="AY106" i="12"/>
  <c r="AW106" i="12"/>
  <c r="AV106" i="12"/>
  <c r="AU106" i="12"/>
  <c r="AS106" i="12"/>
  <c r="AT106" i="12" s="1"/>
  <c r="AR106" i="12"/>
  <c r="AQ106" i="12"/>
  <c r="AO106" i="12"/>
  <c r="AN106" i="12"/>
  <c r="AM106" i="12"/>
  <c r="AK106" i="12"/>
  <c r="AJ106" i="12"/>
  <c r="AI106" i="12"/>
  <c r="BA105" i="12"/>
  <c r="AZ105" i="12"/>
  <c r="AY105" i="12"/>
  <c r="AW105" i="12"/>
  <c r="AX105" i="12" s="1"/>
  <c r="AV105" i="12"/>
  <c r="AU105" i="12"/>
  <c r="AS105" i="12"/>
  <c r="AR105" i="12"/>
  <c r="AQ105" i="12"/>
  <c r="AO105" i="12"/>
  <c r="AN105" i="12"/>
  <c r="AM105" i="12"/>
  <c r="AK105" i="12"/>
  <c r="AJ105" i="12"/>
  <c r="AI105" i="12"/>
  <c r="BA104" i="12"/>
  <c r="BB104" i="12" s="1"/>
  <c r="AZ104" i="12"/>
  <c r="AY104" i="12"/>
  <c r="AW104" i="12"/>
  <c r="AV104" i="12"/>
  <c r="AU104" i="12"/>
  <c r="AS104" i="12"/>
  <c r="AR104" i="12"/>
  <c r="AQ104" i="12"/>
  <c r="AO104" i="12"/>
  <c r="AN104" i="12"/>
  <c r="AM104" i="12"/>
  <c r="AK104" i="12"/>
  <c r="AL104" i="12" s="1"/>
  <c r="AJ104" i="12"/>
  <c r="AI104" i="12"/>
  <c r="BA103" i="12"/>
  <c r="AZ103" i="12"/>
  <c r="AY103" i="12"/>
  <c r="AW103" i="12"/>
  <c r="AV103" i="12"/>
  <c r="AU103" i="12"/>
  <c r="AS103" i="12"/>
  <c r="AR103" i="12"/>
  <c r="AQ103" i="12"/>
  <c r="AO103" i="12"/>
  <c r="AP103" i="12" s="1"/>
  <c r="AN103" i="12"/>
  <c r="AM103" i="12"/>
  <c r="AK103" i="12"/>
  <c r="AJ103" i="12"/>
  <c r="AI103" i="12"/>
  <c r="BA102" i="12"/>
  <c r="AZ102" i="12"/>
  <c r="AY102" i="12"/>
  <c r="AW102" i="12"/>
  <c r="AV102" i="12"/>
  <c r="AU102" i="12"/>
  <c r="AS102" i="12"/>
  <c r="AT102" i="12" s="1"/>
  <c r="AR102" i="12"/>
  <c r="AQ102" i="12"/>
  <c r="AO102" i="12"/>
  <c r="AN102" i="12"/>
  <c r="AM102" i="12"/>
  <c r="AK102" i="12"/>
  <c r="AJ102" i="12"/>
  <c r="AI102" i="12"/>
  <c r="BA101" i="12"/>
  <c r="AZ101" i="12"/>
  <c r="AY101" i="12"/>
  <c r="AW101" i="12"/>
  <c r="AX101" i="12" s="1"/>
  <c r="AV101" i="12"/>
  <c r="AU101" i="12"/>
  <c r="AS101" i="12"/>
  <c r="AR101" i="12"/>
  <c r="AQ101" i="12"/>
  <c r="AO101" i="12"/>
  <c r="AN101" i="12"/>
  <c r="AM101" i="12"/>
  <c r="AK101" i="12"/>
  <c r="AJ101" i="12"/>
  <c r="AI101" i="12"/>
  <c r="BA100" i="12"/>
  <c r="BB100" i="12" s="1"/>
  <c r="AZ100" i="12"/>
  <c r="AY100" i="12"/>
  <c r="AW100" i="12"/>
  <c r="AV100" i="12"/>
  <c r="AU100" i="12"/>
  <c r="AS100" i="12"/>
  <c r="AR100" i="12"/>
  <c r="AQ100" i="12"/>
  <c r="AO100" i="12"/>
  <c r="AN100" i="12"/>
  <c r="AM100" i="12"/>
  <c r="AK100" i="12"/>
  <c r="AL100" i="12" s="1"/>
  <c r="AJ100" i="12"/>
  <c r="AI100" i="12"/>
  <c r="BA99" i="12"/>
  <c r="AZ99" i="12"/>
  <c r="AY99" i="12"/>
  <c r="AW99" i="12"/>
  <c r="AV99" i="12"/>
  <c r="AU99" i="12"/>
  <c r="AS99" i="12"/>
  <c r="AR99" i="12"/>
  <c r="AQ99" i="12"/>
  <c r="AO99" i="12"/>
  <c r="AP99" i="12" s="1"/>
  <c r="AN99" i="12"/>
  <c r="AM99" i="12"/>
  <c r="AK99" i="12"/>
  <c r="AJ99" i="12"/>
  <c r="AI99" i="12"/>
  <c r="BA98" i="12"/>
  <c r="AZ98" i="12"/>
  <c r="AY98" i="12"/>
  <c r="AW98" i="12"/>
  <c r="AV98" i="12"/>
  <c r="AU98" i="12"/>
  <c r="AS98" i="12"/>
  <c r="AT98" i="12" s="1"/>
  <c r="AR98" i="12"/>
  <c r="AQ98" i="12"/>
  <c r="AO98" i="12"/>
  <c r="AN98" i="12"/>
  <c r="AM98" i="12"/>
  <c r="AK98" i="12"/>
  <c r="AJ98" i="12"/>
  <c r="AI98" i="12"/>
  <c r="BA97" i="12"/>
  <c r="AZ97" i="12"/>
  <c r="AY97" i="12"/>
  <c r="AW97" i="12"/>
  <c r="AX97" i="12" s="1"/>
  <c r="AV97" i="12"/>
  <c r="AU97" i="12"/>
  <c r="AS97" i="12"/>
  <c r="AR97" i="12"/>
  <c r="AQ97" i="12"/>
  <c r="AO97" i="12"/>
  <c r="AN97" i="12"/>
  <c r="AM97" i="12"/>
  <c r="AK97" i="12"/>
  <c r="AJ97" i="12"/>
  <c r="AI97" i="12"/>
  <c r="BA96" i="12"/>
  <c r="BB96" i="12" s="1"/>
  <c r="AZ96" i="12"/>
  <c r="AY96" i="12"/>
  <c r="AW96" i="12"/>
  <c r="AV96" i="12"/>
  <c r="AU96" i="12"/>
  <c r="AS96" i="12"/>
  <c r="AR96" i="12"/>
  <c r="AQ96" i="12"/>
  <c r="AO96" i="12"/>
  <c r="AN96" i="12"/>
  <c r="AM96" i="12"/>
  <c r="AK96" i="12"/>
  <c r="AL96" i="12" s="1"/>
  <c r="AJ96" i="12"/>
  <c r="AI96" i="12"/>
  <c r="BA95" i="12"/>
  <c r="AZ95" i="12"/>
  <c r="AY95" i="12"/>
  <c r="AW95" i="12"/>
  <c r="AV95" i="12"/>
  <c r="AU95" i="12"/>
  <c r="AS95" i="12"/>
  <c r="AR95" i="12"/>
  <c r="AQ95" i="12"/>
  <c r="AT95" i="12" s="1"/>
  <c r="AO95" i="12"/>
  <c r="AP95" i="12" s="1"/>
  <c r="AN95" i="12"/>
  <c r="AM95" i="12"/>
  <c r="AK95" i="12"/>
  <c r="AJ95" i="12"/>
  <c r="AI95" i="12"/>
  <c r="BA94" i="12"/>
  <c r="AZ94" i="12"/>
  <c r="AY94" i="12"/>
  <c r="AW94" i="12"/>
  <c r="AV94" i="12"/>
  <c r="AU94" i="12"/>
  <c r="AS94" i="12"/>
  <c r="AT94" i="12" s="1"/>
  <c r="AR94" i="12"/>
  <c r="AQ94" i="12"/>
  <c r="AO94" i="12"/>
  <c r="AN94" i="12"/>
  <c r="AM94" i="12"/>
  <c r="AK94" i="12"/>
  <c r="AJ94" i="12"/>
  <c r="AI94" i="12"/>
  <c r="BA93" i="12"/>
  <c r="AZ93" i="12"/>
  <c r="AY93" i="12"/>
  <c r="BB93" i="12" s="1"/>
  <c r="AW93" i="12"/>
  <c r="AX93" i="12" s="1"/>
  <c r="AV93" i="12"/>
  <c r="AU93" i="12"/>
  <c r="AS93" i="12"/>
  <c r="AR93" i="12"/>
  <c r="AQ93" i="12"/>
  <c r="AO93" i="12"/>
  <c r="AN93" i="12"/>
  <c r="AM93" i="12"/>
  <c r="AK93" i="12"/>
  <c r="AJ93" i="12"/>
  <c r="AI93" i="12"/>
  <c r="BA92" i="12"/>
  <c r="BB92" i="12" s="1"/>
  <c r="AZ92" i="12"/>
  <c r="AY92" i="12"/>
  <c r="AW92" i="12"/>
  <c r="AV92" i="12"/>
  <c r="AU92" i="12"/>
  <c r="AS92" i="12"/>
  <c r="AR92" i="12"/>
  <c r="AQ92" i="12"/>
  <c r="AO92" i="12"/>
  <c r="AN92" i="12"/>
  <c r="AM92" i="12"/>
  <c r="AP92" i="12" s="1"/>
  <c r="AK92" i="12"/>
  <c r="AL92" i="12" s="1"/>
  <c r="AJ92" i="12"/>
  <c r="AI92" i="12"/>
  <c r="BA91" i="12"/>
  <c r="AZ91" i="12"/>
  <c r="AY91" i="12"/>
  <c r="AW91" i="12"/>
  <c r="AV91" i="12"/>
  <c r="AU91" i="12"/>
  <c r="AS91" i="12"/>
  <c r="AR91" i="12"/>
  <c r="AQ91" i="12"/>
  <c r="AO91" i="12"/>
  <c r="AP91" i="12" s="1"/>
  <c r="AN91" i="12"/>
  <c r="AM91" i="12"/>
  <c r="AK91" i="12"/>
  <c r="AJ91" i="12"/>
  <c r="AI91" i="12"/>
  <c r="BA90" i="12"/>
  <c r="AZ90" i="12"/>
  <c r="AY90" i="12"/>
  <c r="AW90" i="12"/>
  <c r="AV90" i="12"/>
  <c r="AU90" i="12"/>
  <c r="AX90" i="12" s="1"/>
  <c r="AS90" i="12"/>
  <c r="AT90" i="12" s="1"/>
  <c r="AR90" i="12"/>
  <c r="AQ90" i="12"/>
  <c r="AO90" i="12"/>
  <c r="AN90" i="12"/>
  <c r="AM90" i="12"/>
  <c r="AK90" i="12"/>
  <c r="AJ90" i="12"/>
  <c r="AI90" i="12"/>
  <c r="BA89" i="12"/>
  <c r="AZ89" i="12"/>
  <c r="AY89" i="12"/>
  <c r="AW89" i="12"/>
  <c r="AX89" i="12" s="1"/>
  <c r="AV89" i="12"/>
  <c r="AU89" i="12"/>
  <c r="AS89" i="12"/>
  <c r="AR89" i="12"/>
  <c r="AQ89" i="12"/>
  <c r="AO89" i="12"/>
  <c r="AN89" i="12"/>
  <c r="AM89" i="12"/>
  <c r="AK89" i="12"/>
  <c r="AJ89" i="12"/>
  <c r="AI89" i="12"/>
  <c r="AL89" i="12" s="1"/>
  <c r="BA88" i="12"/>
  <c r="BB88" i="12" s="1"/>
  <c r="AZ88" i="12"/>
  <c r="AY88" i="12"/>
  <c r="AW88" i="12"/>
  <c r="AV88" i="12"/>
  <c r="AU88" i="12"/>
  <c r="AS88" i="12"/>
  <c r="AR88" i="12"/>
  <c r="AQ88" i="12"/>
  <c r="AO88" i="12"/>
  <c r="AN88" i="12"/>
  <c r="AM88" i="12"/>
  <c r="AK88" i="12"/>
  <c r="AL88" i="12" s="1"/>
  <c r="AJ88" i="12"/>
  <c r="AI88" i="12"/>
  <c r="BA87" i="12"/>
  <c r="AZ87" i="12"/>
  <c r="AY87" i="12"/>
  <c r="AW87" i="12"/>
  <c r="AV87" i="12"/>
  <c r="AU87" i="12"/>
  <c r="AS87" i="12"/>
  <c r="AR87" i="12"/>
  <c r="AQ87" i="12"/>
  <c r="AT87" i="12" s="1"/>
  <c r="AO87" i="12"/>
  <c r="AP87" i="12" s="1"/>
  <c r="AN87" i="12"/>
  <c r="AM87" i="12"/>
  <c r="AK87" i="12"/>
  <c r="AJ87" i="12"/>
  <c r="AI87" i="12"/>
  <c r="BA86" i="12"/>
  <c r="AZ86" i="12"/>
  <c r="AY86" i="12"/>
  <c r="AW86" i="12"/>
  <c r="AV86" i="12"/>
  <c r="AU86" i="12"/>
  <c r="AS86" i="12"/>
  <c r="AT86" i="12" s="1"/>
  <c r="AR86" i="12"/>
  <c r="AQ86" i="12"/>
  <c r="AO86" i="12"/>
  <c r="AN86" i="12"/>
  <c r="AM86" i="12"/>
  <c r="AK86" i="12"/>
  <c r="AJ86" i="12"/>
  <c r="AI86" i="12"/>
  <c r="BA85" i="12"/>
  <c r="AZ85" i="12"/>
  <c r="AY85" i="12"/>
  <c r="BB85" i="12" s="1"/>
  <c r="AW85" i="12"/>
  <c r="AX85" i="12" s="1"/>
  <c r="AV85" i="12"/>
  <c r="AU85" i="12"/>
  <c r="AS85" i="12"/>
  <c r="AR85" i="12"/>
  <c r="AQ85" i="12"/>
  <c r="AO85" i="12"/>
  <c r="AN85" i="12"/>
  <c r="AM85" i="12"/>
  <c r="AK85" i="12"/>
  <c r="AJ85" i="12"/>
  <c r="AI85" i="12"/>
  <c r="BA84" i="12"/>
  <c r="BB84" i="12" s="1"/>
  <c r="AZ84" i="12"/>
  <c r="AY84" i="12"/>
  <c r="AW84" i="12"/>
  <c r="AV84" i="12"/>
  <c r="AU84" i="12"/>
  <c r="AS84" i="12"/>
  <c r="AR84" i="12"/>
  <c r="AQ84" i="12"/>
  <c r="AO84" i="12"/>
  <c r="AN84" i="12"/>
  <c r="AM84" i="12"/>
  <c r="AP84" i="12" s="1"/>
  <c r="AK84" i="12"/>
  <c r="AL84" i="12" s="1"/>
  <c r="AJ84" i="12"/>
  <c r="AI84" i="12"/>
  <c r="BA83" i="12"/>
  <c r="AZ83" i="12"/>
  <c r="AY83" i="12"/>
  <c r="AW83" i="12"/>
  <c r="AV83" i="12"/>
  <c r="AU83" i="12"/>
  <c r="AS83" i="12"/>
  <c r="AR83" i="12"/>
  <c r="AQ83" i="12"/>
  <c r="AO83" i="12"/>
  <c r="AP83" i="12" s="1"/>
  <c r="AN83" i="12"/>
  <c r="AM83" i="12"/>
  <c r="AK83" i="12"/>
  <c r="AJ83" i="12"/>
  <c r="AI83" i="12"/>
  <c r="BA82" i="12"/>
  <c r="AZ82" i="12"/>
  <c r="AY82" i="12"/>
  <c r="AW82" i="12"/>
  <c r="AV82" i="12"/>
  <c r="AU82" i="12"/>
  <c r="AX82" i="12" s="1"/>
  <c r="AS82" i="12"/>
  <c r="AT82" i="12" s="1"/>
  <c r="AR82" i="12"/>
  <c r="AQ82" i="12"/>
  <c r="AO82" i="12"/>
  <c r="AN82" i="12"/>
  <c r="AM82" i="12"/>
  <c r="AK82" i="12"/>
  <c r="AJ82" i="12"/>
  <c r="AI82" i="12"/>
  <c r="BA81" i="12"/>
  <c r="AZ81" i="12"/>
  <c r="AY81" i="12"/>
  <c r="AW81" i="12"/>
  <c r="AX81" i="12" s="1"/>
  <c r="AV81" i="12"/>
  <c r="AU81" i="12"/>
  <c r="AS81" i="12"/>
  <c r="AR81" i="12"/>
  <c r="AQ81" i="12"/>
  <c r="AO81" i="12"/>
  <c r="AN81" i="12"/>
  <c r="AM81" i="12"/>
  <c r="AK81" i="12"/>
  <c r="AJ81" i="12"/>
  <c r="AI81" i="12"/>
  <c r="AL81" i="12" s="1"/>
  <c r="BA80" i="12"/>
  <c r="BB80" i="12" s="1"/>
  <c r="AZ80" i="12"/>
  <c r="AY80" i="12"/>
  <c r="AW80" i="12"/>
  <c r="AV80" i="12"/>
  <c r="AU80" i="12"/>
  <c r="AS80" i="12"/>
  <c r="AR80" i="12"/>
  <c r="AQ80" i="12"/>
  <c r="AO80" i="12"/>
  <c r="AN80" i="12"/>
  <c r="AM80" i="12"/>
  <c r="AK80" i="12"/>
  <c r="AL80" i="12" s="1"/>
  <c r="AJ80" i="12"/>
  <c r="AI80" i="12"/>
  <c r="BA79" i="12"/>
  <c r="AZ79" i="12"/>
  <c r="AY79" i="12"/>
  <c r="AW79" i="12"/>
  <c r="AV79" i="12"/>
  <c r="AU79" i="12"/>
  <c r="AS79" i="12"/>
  <c r="AR79" i="12"/>
  <c r="AQ79" i="12"/>
  <c r="AT79" i="12" s="1"/>
  <c r="AO79" i="12"/>
  <c r="AP79" i="12" s="1"/>
  <c r="AN79" i="12"/>
  <c r="AM79" i="12"/>
  <c r="AK79" i="12"/>
  <c r="AJ79" i="12"/>
  <c r="AI79" i="12"/>
  <c r="BA78" i="12"/>
  <c r="AZ78" i="12"/>
  <c r="AY78" i="12"/>
  <c r="AW78" i="12"/>
  <c r="AV78" i="12"/>
  <c r="AU78" i="12"/>
  <c r="AS78" i="12"/>
  <c r="AR78" i="12"/>
  <c r="AQ78" i="12"/>
  <c r="AO78" i="12"/>
  <c r="AN78" i="12"/>
  <c r="AM78" i="12"/>
  <c r="AK78" i="12"/>
  <c r="AJ78" i="12"/>
  <c r="AI78" i="12"/>
  <c r="BA77" i="12"/>
  <c r="AZ77" i="12"/>
  <c r="AY77" i="12"/>
  <c r="AW77" i="12"/>
  <c r="AV77" i="12"/>
  <c r="AU77" i="12"/>
  <c r="AS77" i="12"/>
  <c r="AR77" i="12"/>
  <c r="AQ77" i="12"/>
  <c r="AO77" i="12"/>
  <c r="AN77" i="12"/>
  <c r="AM77" i="12"/>
  <c r="AK77" i="12"/>
  <c r="AJ77" i="12"/>
  <c r="AI77" i="12"/>
  <c r="BA76" i="12"/>
  <c r="AZ76" i="12"/>
  <c r="AY76" i="12"/>
  <c r="AW76" i="12"/>
  <c r="AV76" i="12"/>
  <c r="AU76" i="12"/>
  <c r="AS76" i="12"/>
  <c r="AR76" i="12"/>
  <c r="AQ76" i="12"/>
  <c r="AO76" i="12"/>
  <c r="AN76" i="12"/>
  <c r="AM76" i="12"/>
  <c r="AK76" i="12"/>
  <c r="AJ76" i="12"/>
  <c r="AI76" i="12"/>
  <c r="BA75" i="12"/>
  <c r="AZ75" i="12"/>
  <c r="AY75" i="12"/>
  <c r="AW75" i="12"/>
  <c r="AV75" i="12"/>
  <c r="AU75" i="12"/>
  <c r="AS75" i="12"/>
  <c r="AR75" i="12"/>
  <c r="AQ75" i="12"/>
  <c r="AO75" i="12"/>
  <c r="AN75" i="12"/>
  <c r="AM75" i="12"/>
  <c r="AK75" i="12"/>
  <c r="AJ75" i="12"/>
  <c r="AI75" i="12"/>
  <c r="BA74" i="12"/>
  <c r="AZ74" i="12"/>
  <c r="AY74" i="12"/>
  <c r="AW74" i="12"/>
  <c r="AV74" i="12"/>
  <c r="AU74" i="12"/>
  <c r="AS74" i="12"/>
  <c r="AR74" i="12"/>
  <c r="AQ74" i="12"/>
  <c r="AO74" i="12"/>
  <c r="AN74" i="12"/>
  <c r="AM74" i="12"/>
  <c r="AK74" i="12"/>
  <c r="AJ74" i="12"/>
  <c r="AI74" i="12"/>
  <c r="BA73" i="12"/>
  <c r="AZ73" i="12"/>
  <c r="AY73" i="12"/>
  <c r="AW73" i="12"/>
  <c r="AV73" i="12"/>
  <c r="AU73" i="12"/>
  <c r="AS73" i="12"/>
  <c r="AR73" i="12"/>
  <c r="AQ73" i="12"/>
  <c r="AO73" i="12"/>
  <c r="AN73" i="12"/>
  <c r="AM73" i="12"/>
  <c r="AK73" i="12"/>
  <c r="AJ73" i="12"/>
  <c r="AI73" i="12"/>
  <c r="BA72" i="12"/>
  <c r="AZ72" i="12"/>
  <c r="AY72" i="12"/>
  <c r="AW72" i="12"/>
  <c r="AV72" i="12"/>
  <c r="AU72" i="12"/>
  <c r="AS72" i="12"/>
  <c r="AR72" i="12"/>
  <c r="AQ72" i="12"/>
  <c r="AO72" i="12"/>
  <c r="AN72" i="12"/>
  <c r="AM72" i="12"/>
  <c r="AK72" i="12"/>
  <c r="AJ72" i="12"/>
  <c r="AI72" i="12"/>
  <c r="BA71" i="12"/>
  <c r="AZ71" i="12"/>
  <c r="AY71" i="12"/>
  <c r="AW71" i="12"/>
  <c r="AV71" i="12"/>
  <c r="AU71" i="12"/>
  <c r="AS71" i="12"/>
  <c r="AR71" i="12"/>
  <c r="AQ71" i="12"/>
  <c r="AO71" i="12"/>
  <c r="AN71" i="12"/>
  <c r="AM71" i="12"/>
  <c r="AK71" i="12"/>
  <c r="AJ71" i="12"/>
  <c r="AI71" i="12"/>
  <c r="BA70" i="12"/>
  <c r="AZ70" i="12"/>
  <c r="AY70" i="12"/>
  <c r="AW70" i="12"/>
  <c r="AV70" i="12"/>
  <c r="AU70" i="12"/>
  <c r="AS70" i="12"/>
  <c r="AR70" i="12"/>
  <c r="AQ70" i="12"/>
  <c r="AO70" i="12"/>
  <c r="AN70" i="12"/>
  <c r="AM70" i="12"/>
  <c r="AK70" i="12"/>
  <c r="AJ70" i="12"/>
  <c r="AI70" i="12"/>
  <c r="BA69" i="12"/>
  <c r="AZ69" i="12"/>
  <c r="AY69" i="12"/>
  <c r="AW69" i="12"/>
  <c r="AV69" i="12"/>
  <c r="AU69" i="12"/>
  <c r="AS69" i="12"/>
  <c r="AR69" i="12"/>
  <c r="AQ69" i="12"/>
  <c r="AO69" i="12"/>
  <c r="AN69" i="12"/>
  <c r="AM69" i="12"/>
  <c r="AK69" i="12"/>
  <c r="AJ69" i="12"/>
  <c r="AI69" i="12"/>
  <c r="BA68" i="12"/>
  <c r="AZ68" i="12"/>
  <c r="AY68" i="12"/>
  <c r="AW68" i="12"/>
  <c r="AV68" i="12"/>
  <c r="AU68" i="12"/>
  <c r="AS68" i="12"/>
  <c r="AR68" i="12"/>
  <c r="AQ68" i="12"/>
  <c r="AO68" i="12"/>
  <c r="AN68" i="12"/>
  <c r="AM68" i="12"/>
  <c r="AK68" i="12"/>
  <c r="AJ68" i="12"/>
  <c r="AI68" i="12"/>
  <c r="BA67" i="12"/>
  <c r="AZ67" i="12"/>
  <c r="AY67" i="12"/>
  <c r="AW67" i="12"/>
  <c r="AV67" i="12"/>
  <c r="AU67" i="12"/>
  <c r="AS67" i="12"/>
  <c r="AR67" i="12"/>
  <c r="AQ67" i="12"/>
  <c r="AT67" i="12" s="1"/>
  <c r="AO67" i="12"/>
  <c r="AN67" i="12"/>
  <c r="AM67" i="12"/>
  <c r="AK67" i="12"/>
  <c r="AJ67" i="12"/>
  <c r="AI67" i="12"/>
  <c r="BA66" i="12"/>
  <c r="AZ66" i="12"/>
  <c r="AY66" i="12"/>
  <c r="AW66" i="12"/>
  <c r="AV66" i="12"/>
  <c r="AU66" i="12"/>
  <c r="AS66" i="12"/>
  <c r="AR66" i="12"/>
  <c r="AQ66" i="12"/>
  <c r="AO66" i="12"/>
  <c r="AN66" i="12"/>
  <c r="AM66" i="12"/>
  <c r="AK66" i="12"/>
  <c r="AJ66" i="12"/>
  <c r="AI66" i="12"/>
  <c r="BA65" i="12"/>
  <c r="AZ65" i="12"/>
  <c r="AY65" i="12"/>
  <c r="BB65" i="12" s="1"/>
  <c r="AW65" i="12"/>
  <c r="AV65" i="12"/>
  <c r="AU65" i="12"/>
  <c r="AS65" i="12"/>
  <c r="AR65" i="12"/>
  <c r="AQ65" i="12"/>
  <c r="AO65" i="12"/>
  <c r="AN65" i="12"/>
  <c r="AM65" i="12"/>
  <c r="AK65" i="12"/>
  <c r="AJ65" i="12"/>
  <c r="AI65" i="12"/>
  <c r="BA64" i="12"/>
  <c r="AZ64" i="12"/>
  <c r="AY64" i="12"/>
  <c r="AW64" i="12"/>
  <c r="AV64" i="12"/>
  <c r="AU64" i="12"/>
  <c r="AS64" i="12"/>
  <c r="AR64" i="12"/>
  <c r="AQ64" i="12"/>
  <c r="AO64" i="12"/>
  <c r="AN64" i="12"/>
  <c r="AM64" i="12"/>
  <c r="AP64" i="12" s="1"/>
  <c r="AK64" i="12"/>
  <c r="AJ64" i="12"/>
  <c r="AI64" i="12"/>
  <c r="BA63" i="12"/>
  <c r="AZ63" i="12"/>
  <c r="AY63" i="12"/>
  <c r="AW63" i="12"/>
  <c r="AV63" i="12"/>
  <c r="AU63" i="12"/>
  <c r="AS63" i="12"/>
  <c r="AR63" i="12"/>
  <c r="AQ63" i="12"/>
  <c r="AO63" i="12"/>
  <c r="AN63" i="12"/>
  <c r="AM63" i="12"/>
  <c r="AK63" i="12"/>
  <c r="AJ63" i="12"/>
  <c r="AI63" i="12"/>
  <c r="BA62" i="12"/>
  <c r="AZ62" i="12"/>
  <c r="AY62" i="12"/>
  <c r="AW62" i="12"/>
  <c r="AV62" i="12"/>
  <c r="AU62" i="12"/>
  <c r="AX62" i="12" s="1"/>
  <c r="AS62" i="12"/>
  <c r="AR62" i="12"/>
  <c r="AQ62" i="12"/>
  <c r="AO62" i="12"/>
  <c r="AN62" i="12"/>
  <c r="AM62" i="12"/>
  <c r="AK62" i="12"/>
  <c r="AJ62" i="12"/>
  <c r="AI62" i="12"/>
  <c r="BA61" i="12"/>
  <c r="AZ61" i="12"/>
  <c r="AY61" i="12"/>
  <c r="AW61" i="12"/>
  <c r="AV61" i="12"/>
  <c r="AU61" i="12"/>
  <c r="AS61" i="12"/>
  <c r="AR61" i="12"/>
  <c r="AQ61" i="12"/>
  <c r="AO61" i="12"/>
  <c r="AN61" i="12"/>
  <c r="AM61" i="12"/>
  <c r="AK61" i="12"/>
  <c r="AJ61" i="12"/>
  <c r="AI61" i="12"/>
  <c r="AL61" i="12" s="1"/>
  <c r="BA60" i="12"/>
  <c r="AZ60" i="12"/>
  <c r="AY60" i="12"/>
  <c r="AW60" i="12"/>
  <c r="AV60" i="12"/>
  <c r="AU60" i="12"/>
  <c r="AS60" i="12"/>
  <c r="AR60" i="12"/>
  <c r="AQ60" i="12"/>
  <c r="AO60" i="12"/>
  <c r="AN60" i="12"/>
  <c r="AM60" i="12"/>
  <c r="AK60" i="12"/>
  <c r="AJ60" i="12"/>
  <c r="AI60" i="12"/>
  <c r="BA59" i="12"/>
  <c r="AZ59" i="12"/>
  <c r="AY59" i="12"/>
  <c r="AW59" i="12"/>
  <c r="AV59" i="12"/>
  <c r="AU59" i="12"/>
  <c r="AS59" i="12"/>
  <c r="AR59" i="12"/>
  <c r="AQ59" i="12"/>
  <c r="AT59" i="12" s="1"/>
  <c r="AO59" i="12"/>
  <c r="AN59" i="12"/>
  <c r="AM59" i="12"/>
  <c r="AK59" i="12"/>
  <c r="AJ59" i="12"/>
  <c r="AI59" i="12"/>
  <c r="BA58" i="12"/>
  <c r="AZ58" i="12"/>
  <c r="AY58" i="12"/>
  <c r="AW58" i="12"/>
  <c r="AV58" i="12"/>
  <c r="AU58" i="12"/>
  <c r="AS58" i="12"/>
  <c r="AR58" i="12"/>
  <c r="AQ58" i="12"/>
  <c r="AO58" i="12"/>
  <c r="AN58" i="12"/>
  <c r="AM58" i="12"/>
  <c r="AK58" i="12"/>
  <c r="AJ58" i="12"/>
  <c r="AI58" i="12"/>
  <c r="BA57" i="12"/>
  <c r="AZ57" i="12"/>
  <c r="AY57" i="12"/>
  <c r="BB57" i="12" s="1"/>
  <c r="AW57" i="12"/>
  <c r="AV57" i="12"/>
  <c r="AU57" i="12"/>
  <c r="AS57" i="12"/>
  <c r="AR57" i="12"/>
  <c r="AQ57" i="12"/>
  <c r="AO57" i="12"/>
  <c r="AN57" i="12"/>
  <c r="AM57" i="12"/>
  <c r="AK57" i="12"/>
  <c r="AJ57" i="12"/>
  <c r="AI57" i="12"/>
  <c r="BA56" i="12"/>
  <c r="AZ56" i="12"/>
  <c r="AY56" i="12"/>
  <c r="AW56" i="12"/>
  <c r="AV56" i="12"/>
  <c r="AU56" i="12"/>
  <c r="AS56" i="12"/>
  <c r="AR56" i="12"/>
  <c r="AQ56" i="12"/>
  <c r="AO56" i="12"/>
  <c r="AN56" i="12"/>
  <c r="AM56" i="12"/>
  <c r="AP56" i="12" s="1"/>
  <c r="AK56" i="12"/>
  <c r="AJ56" i="12"/>
  <c r="AI56" i="12"/>
  <c r="BA55" i="12"/>
  <c r="AZ55" i="12"/>
  <c r="AY55" i="12"/>
  <c r="AW55" i="12"/>
  <c r="AV55" i="12"/>
  <c r="AU55" i="12"/>
  <c r="AS55" i="12"/>
  <c r="AR55" i="12"/>
  <c r="AQ55" i="12"/>
  <c r="AO55" i="12"/>
  <c r="AN55" i="12"/>
  <c r="AM55" i="12"/>
  <c r="AK55" i="12"/>
  <c r="AJ55" i="12"/>
  <c r="AI55" i="12"/>
  <c r="BA54" i="12"/>
  <c r="AZ54" i="12"/>
  <c r="AY54" i="12"/>
  <c r="AW54" i="12"/>
  <c r="AV54" i="12"/>
  <c r="AU54" i="12"/>
  <c r="AX54" i="12" s="1"/>
  <c r="AS54" i="12"/>
  <c r="AR54" i="12"/>
  <c r="AQ54" i="12"/>
  <c r="AO54" i="12"/>
  <c r="AN54" i="12"/>
  <c r="AM54" i="12"/>
  <c r="AK54" i="12"/>
  <c r="AJ54" i="12"/>
  <c r="AI54" i="12"/>
  <c r="BA53" i="12"/>
  <c r="AZ53" i="12"/>
  <c r="AY53" i="12"/>
  <c r="AW53" i="12"/>
  <c r="AV53" i="12"/>
  <c r="AU53" i="12"/>
  <c r="AS53" i="12"/>
  <c r="AR53" i="12"/>
  <c r="AQ53" i="12"/>
  <c r="AO53" i="12"/>
  <c r="AN53" i="12"/>
  <c r="AM53" i="12"/>
  <c r="AK53" i="12"/>
  <c r="AJ53" i="12"/>
  <c r="AI53" i="12"/>
  <c r="AL53" i="12" s="1"/>
  <c r="BA52" i="12"/>
  <c r="AZ52" i="12"/>
  <c r="AY52" i="12"/>
  <c r="AW52" i="12"/>
  <c r="AV52" i="12"/>
  <c r="AU52" i="12"/>
  <c r="AS52" i="12"/>
  <c r="AR52" i="12"/>
  <c r="AQ52" i="12"/>
  <c r="AO52" i="12"/>
  <c r="AN52" i="12"/>
  <c r="AM52" i="12"/>
  <c r="AK52" i="12"/>
  <c r="AJ52" i="12"/>
  <c r="AI52" i="12"/>
  <c r="BA51" i="12"/>
  <c r="AZ51" i="12"/>
  <c r="AY51" i="12"/>
  <c r="AW51" i="12"/>
  <c r="AV51" i="12"/>
  <c r="AU51" i="12"/>
  <c r="AS51" i="12"/>
  <c r="AR51" i="12"/>
  <c r="AQ51" i="12"/>
  <c r="AT51" i="12" s="1"/>
  <c r="AO51" i="12"/>
  <c r="AN51" i="12"/>
  <c r="AM51" i="12"/>
  <c r="AK51" i="12"/>
  <c r="AJ51" i="12"/>
  <c r="AI51" i="12"/>
  <c r="BA50" i="12"/>
  <c r="AZ50" i="12"/>
  <c r="AY50" i="12"/>
  <c r="AW50" i="12"/>
  <c r="AV50" i="12"/>
  <c r="AU50" i="12"/>
  <c r="AS50" i="12"/>
  <c r="AR50" i="12"/>
  <c r="AQ50" i="12"/>
  <c r="AO50" i="12"/>
  <c r="AN50" i="12"/>
  <c r="AM50" i="12"/>
  <c r="AK50" i="12"/>
  <c r="AJ50" i="12"/>
  <c r="AI50" i="12"/>
  <c r="BA49" i="12"/>
  <c r="AZ49" i="12"/>
  <c r="AY49" i="12"/>
  <c r="BB49" i="12" s="1"/>
  <c r="AW49" i="12"/>
  <c r="AV49" i="12"/>
  <c r="AU49" i="12"/>
  <c r="AS49" i="12"/>
  <c r="AR49" i="12"/>
  <c r="AQ49" i="12"/>
  <c r="AO49" i="12"/>
  <c r="AN49" i="12"/>
  <c r="AM49" i="12"/>
  <c r="AK49" i="12"/>
  <c r="AJ49" i="12"/>
  <c r="AI49" i="12"/>
  <c r="BA48" i="12"/>
  <c r="AZ48" i="12"/>
  <c r="AY48" i="12"/>
  <c r="AW48" i="12"/>
  <c r="AV48" i="12"/>
  <c r="AU48" i="12"/>
  <c r="AS48" i="12"/>
  <c r="AR48" i="12"/>
  <c r="AQ48" i="12"/>
  <c r="AO48" i="12"/>
  <c r="AN48" i="12"/>
  <c r="AM48" i="12"/>
  <c r="AP48" i="12" s="1"/>
  <c r="AK48" i="12"/>
  <c r="AJ48" i="12"/>
  <c r="AI48" i="12"/>
  <c r="BA47" i="12"/>
  <c r="AZ47" i="12"/>
  <c r="AY47" i="12"/>
  <c r="AW47" i="12"/>
  <c r="AV47" i="12"/>
  <c r="AU47" i="12"/>
  <c r="AS47" i="12"/>
  <c r="AR47" i="12"/>
  <c r="AQ47" i="12"/>
  <c r="AO47" i="12"/>
  <c r="AN47" i="12"/>
  <c r="AM47" i="12"/>
  <c r="AK47" i="12"/>
  <c r="AJ47" i="12"/>
  <c r="AI47" i="12"/>
  <c r="BA46" i="12"/>
  <c r="AZ46" i="12"/>
  <c r="AY46" i="12"/>
  <c r="AW46" i="12"/>
  <c r="AV46" i="12"/>
  <c r="AU46" i="12"/>
  <c r="AX46" i="12" s="1"/>
  <c r="AS46" i="12"/>
  <c r="AR46" i="12"/>
  <c r="AQ46" i="12"/>
  <c r="AO46" i="12"/>
  <c r="AN46" i="12"/>
  <c r="AM46" i="12"/>
  <c r="AK46" i="12"/>
  <c r="AJ46" i="12"/>
  <c r="AI46" i="12"/>
  <c r="BA45" i="12"/>
  <c r="AZ45" i="12"/>
  <c r="AY45" i="12"/>
  <c r="AW45" i="12"/>
  <c r="AV45" i="12"/>
  <c r="AU45" i="12"/>
  <c r="AS45" i="12"/>
  <c r="AR45" i="12"/>
  <c r="AQ45" i="12"/>
  <c r="AO45" i="12"/>
  <c r="AN45" i="12"/>
  <c r="AM45" i="12"/>
  <c r="AK45" i="12"/>
  <c r="AJ45" i="12"/>
  <c r="AI45" i="12"/>
  <c r="AL45" i="12" s="1"/>
  <c r="BA44" i="12"/>
  <c r="AZ44" i="12"/>
  <c r="AY44" i="12"/>
  <c r="AW44" i="12"/>
  <c r="AV44" i="12"/>
  <c r="AU44" i="12"/>
  <c r="AS44" i="12"/>
  <c r="AR44" i="12"/>
  <c r="AQ44" i="12"/>
  <c r="AO44" i="12"/>
  <c r="AN44" i="12"/>
  <c r="AM44" i="12"/>
  <c r="AK44" i="12"/>
  <c r="AJ44" i="12"/>
  <c r="AI44" i="12"/>
  <c r="BA43" i="12"/>
  <c r="AZ43" i="12"/>
  <c r="AY43" i="12"/>
  <c r="AW43" i="12"/>
  <c r="AV43" i="12"/>
  <c r="AU43" i="12"/>
  <c r="AS43" i="12"/>
  <c r="AR43" i="12"/>
  <c r="AQ43" i="12"/>
  <c r="AT43" i="12" s="1"/>
  <c r="AO43" i="12"/>
  <c r="AN43" i="12"/>
  <c r="AM43" i="12"/>
  <c r="AK43" i="12"/>
  <c r="AJ43" i="12"/>
  <c r="AI43" i="12"/>
  <c r="BA42" i="12"/>
  <c r="AZ42" i="12"/>
  <c r="AY42" i="12"/>
  <c r="AW42" i="12"/>
  <c r="AV42" i="12"/>
  <c r="AU42" i="12"/>
  <c r="AS42" i="12"/>
  <c r="AR42" i="12"/>
  <c r="AQ42" i="12"/>
  <c r="AO42" i="12"/>
  <c r="AN42" i="12"/>
  <c r="AM42" i="12"/>
  <c r="AK42" i="12"/>
  <c r="AJ42" i="12"/>
  <c r="AI42" i="12"/>
  <c r="BA41" i="12"/>
  <c r="AZ41" i="12"/>
  <c r="AY41" i="12"/>
  <c r="BB41" i="12" s="1"/>
  <c r="AW41" i="12"/>
  <c r="AV41" i="12"/>
  <c r="AU41" i="12"/>
  <c r="AS41" i="12"/>
  <c r="AR41" i="12"/>
  <c r="AQ41" i="12"/>
  <c r="AO41" i="12"/>
  <c r="AN41" i="12"/>
  <c r="AM41" i="12"/>
  <c r="AK41" i="12"/>
  <c r="AJ41" i="12"/>
  <c r="AI41" i="12"/>
  <c r="BA40" i="12"/>
  <c r="AZ40" i="12"/>
  <c r="AY40" i="12"/>
  <c r="AW40" i="12"/>
  <c r="AV40" i="12"/>
  <c r="AU40" i="12"/>
  <c r="AS40" i="12"/>
  <c r="AR40" i="12"/>
  <c r="AQ40" i="12"/>
  <c r="AO40" i="12"/>
  <c r="AN40" i="12"/>
  <c r="AM40" i="12"/>
  <c r="AP40" i="12" s="1"/>
  <c r="AK40" i="12"/>
  <c r="AJ40" i="12"/>
  <c r="AI40" i="12"/>
  <c r="BA39" i="12"/>
  <c r="AZ39" i="12"/>
  <c r="AY39" i="12"/>
  <c r="AW39" i="12"/>
  <c r="AV39" i="12"/>
  <c r="AU39" i="12"/>
  <c r="AS39" i="12"/>
  <c r="AR39" i="12"/>
  <c r="AQ39" i="12"/>
  <c r="AO39" i="12"/>
  <c r="AN39" i="12"/>
  <c r="AM39" i="12"/>
  <c r="AK39" i="12"/>
  <c r="AJ39" i="12"/>
  <c r="AI39" i="12"/>
  <c r="BA38" i="12"/>
  <c r="AZ38" i="12"/>
  <c r="AY38" i="12"/>
  <c r="AW38" i="12"/>
  <c r="AV38" i="12"/>
  <c r="AU38" i="12"/>
  <c r="AX38" i="12" s="1"/>
  <c r="AS38" i="12"/>
  <c r="AR38" i="12"/>
  <c r="AQ38" i="12"/>
  <c r="AO38" i="12"/>
  <c r="AN38" i="12"/>
  <c r="AM38" i="12"/>
  <c r="AK38" i="12"/>
  <c r="AJ38" i="12"/>
  <c r="AI38" i="12"/>
  <c r="BA37" i="12"/>
  <c r="AZ37" i="12"/>
  <c r="AY37" i="12"/>
  <c r="AW37" i="12"/>
  <c r="AV37" i="12"/>
  <c r="AU37" i="12"/>
  <c r="AS37" i="12"/>
  <c r="AR37" i="12"/>
  <c r="AQ37" i="12"/>
  <c r="AO37" i="12"/>
  <c r="AN37" i="12"/>
  <c r="AM37" i="12"/>
  <c r="AK37" i="12"/>
  <c r="AJ37" i="12"/>
  <c r="AI37" i="12"/>
  <c r="AL37" i="12" s="1"/>
  <c r="AN36" i="12"/>
  <c r="AD283" i="11"/>
  <c r="AC283" i="11"/>
  <c r="AB283" i="11"/>
  <c r="AA283" i="11"/>
  <c r="Z283" i="11"/>
  <c r="Y283" i="11"/>
  <c r="X283" i="11"/>
  <c r="W283" i="11"/>
  <c r="V283" i="11"/>
  <c r="U283" i="11"/>
  <c r="T283" i="11"/>
  <c r="S283" i="11"/>
  <c r="R283" i="11"/>
  <c r="Q283" i="11"/>
  <c r="P283" i="11"/>
  <c r="O283" i="11"/>
  <c r="N283" i="11"/>
  <c r="M283" i="11"/>
  <c r="L283" i="11"/>
  <c r="K283" i="11"/>
  <c r="AD155" i="11"/>
  <c r="AC155" i="11"/>
  <c r="AB155" i="11"/>
  <c r="AA155" i="11"/>
  <c r="Z155" i="11"/>
  <c r="Y155" i="11"/>
  <c r="X155" i="11"/>
  <c r="W155" i="11"/>
  <c r="V155" i="11"/>
  <c r="U155" i="11"/>
  <c r="T155" i="11"/>
  <c r="S155" i="11"/>
  <c r="R155" i="11"/>
  <c r="Q155" i="11"/>
  <c r="P155" i="11"/>
  <c r="O155" i="11"/>
  <c r="N155" i="11"/>
  <c r="M155" i="11"/>
  <c r="L155" i="11"/>
  <c r="K155" i="11"/>
  <c r="AC2334" i="10"/>
  <c r="AA2334" i="10"/>
  <c r="Y2334" i="10"/>
  <c r="W2334" i="10"/>
  <c r="U2334" i="10"/>
  <c r="S2334" i="10"/>
  <c r="Q2334" i="10"/>
  <c r="O2334" i="10"/>
  <c r="M2334" i="10"/>
  <c r="AK2333" i="10"/>
  <c r="AJ2333" i="10"/>
  <c r="AI2333" i="10"/>
  <c r="AK2332" i="10"/>
  <c r="AJ2332" i="10"/>
  <c r="AI2332" i="10"/>
  <c r="AK2331" i="10"/>
  <c r="AJ2331" i="10"/>
  <c r="AI2331" i="10"/>
  <c r="AK2330" i="10"/>
  <c r="AJ2330" i="10"/>
  <c r="AI2330" i="10"/>
  <c r="AL2330" i="10" s="1"/>
  <c r="AK2329" i="10"/>
  <c r="AJ2329" i="10"/>
  <c r="AI2329" i="10"/>
  <c r="AL2329" i="10" s="1"/>
  <c r="AK2328" i="10"/>
  <c r="AJ2328" i="10"/>
  <c r="AI2328" i="10"/>
  <c r="AK2327" i="10"/>
  <c r="AJ2327" i="10"/>
  <c r="AI2327" i="10"/>
  <c r="AL2327" i="10" s="1"/>
  <c r="AK2326" i="10"/>
  <c r="AJ2326" i="10"/>
  <c r="AI2326" i="10"/>
  <c r="AK2325" i="10"/>
  <c r="AJ2325" i="10"/>
  <c r="AI2325" i="10"/>
  <c r="AK2324" i="10"/>
  <c r="AJ2324" i="10"/>
  <c r="AI2324" i="10"/>
  <c r="AK2323" i="10"/>
  <c r="AJ2323" i="10"/>
  <c r="AI2323" i="10"/>
  <c r="AK2322" i="10"/>
  <c r="AJ2322" i="10"/>
  <c r="AI2322" i="10"/>
  <c r="AL2322" i="10" s="1"/>
  <c r="AK2321" i="10"/>
  <c r="AJ2321" i="10"/>
  <c r="AI2321" i="10"/>
  <c r="AL2321" i="10" s="1"/>
  <c r="AK2320" i="10"/>
  <c r="AJ2320" i="10"/>
  <c r="AI2320" i="10"/>
  <c r="AK2319" i="10"/>
  <c r="AJ2319" i="10"/>
  <c r="AI2319" i="10"/>
  <c r="AL2319" i="10" s="1"/>
  <c r="AK2318" i="10"/>
  <c r="AJ2318" i="10"/>
  <c r="AI2318" i="10"/>
  <c r="AK2317" i="10"/>
  <c r="AJ2317" i="10"/>
  <c r="AI2317" i="10"/>
  <c r="AC2303" i="10"/>
  <c r="AA2303" i="10"/>
  <c r="Y2303" i="10"/>
  <c r="W2303" i="10"/>
  <c r="U2303" i="10"/>
  <c r="S2303" i="10"/>
  <c r="Q2303" i="10"/>
  <c r="O2303" i="10"/>
  <c r="M2303" i="10"/>
  <c r="AL2302" i="10"/>
  <c r="AK2302" i="10"/>
  <c r="AJ2302" i="10"/>
  <c r="AI2302" i="10"/>
  <c r="AL2301" i="10"/>
  <c r="AK2301" i="10"/>
  <c r="AJ2301" i="10"/>
  <c r="AI2301" i="10"/>
  <c r="AL2300" i="10"/>
  <c r="AK2300" i="10"/>
  <c r="AJ2300" i="10"/>
  <c r="AI2300" i="10"/>
  <c r="AL2299" i="10"/>
  <c r="AK2299" i="10"/>
  <c r="AJ2299" i="10"/>
  <c r="AI2299" i="10"/>
  <c r="AL2298" i="10"/>
  <c r="AK2298" i="10"/>
  <c r="AJ2298" i="10"/>
  <c r="AI2298" i="10"/>
  <c r="AL2297" i="10"/>
  <c r="AK2297" i="10"/>
  <c r="AJ2297" i="10"/>
  <c r="AI2297" i="10"/>
  <c r="AL2296" i="10"/>
  <c r="AK2296" i="10"/>
  <c r="AJ2296" i="10"/>
  <c r="AI2296" i="10"/>
  <c r="AL2295" i="10"/>
  <c r="AK2295" i="10"/>
  <c r="AJ2295" i="10"/>
  <c r="AI2295" i="10"/>
  <c r="AL2294" i="10"/>
  <c r="AK2294" i="10"/>
  <c r="AJ2294" i="10"/>
  <c r="AI2294" i="10"/>
  <c r="AL2293" i="10"/>
  <c r="AL2303" i="10" s="1"/>
  <c r="AJ2304" i="10" s="1"/>
  <c r="AK2293" i="10"/>
  <c r="AJ2293" i="10"/>
  <c r="AI2293" i="10"/>
  <c r="AL2292" i="10"/>
  <c r="AK2292" i="10"/>
  <c r="AJ2292" i="10"/>
  <c r="AI2292" i="10"/>
  <c r="AD1877" i="10"/>
  <c r="AC1877" i="10"/>
  <c r="AB1877" i="10"/>
  <c r="BI2302" i="10" s="1"/>
  <c r="BJ2302" i="10" s="1"/>
  <c r="AA1877" i="10"/>
  <c r="Z1877" i="10"/>
  <c r="Y1877" i="10"/>
  <c r="BI2301" i="10" s="1"/>
  <c r="BJ2301" i="10" s="1"/>
  <c r="X1877" i="10"/>
  <c r="W1877" i="10"/>
  <c r="V1877" i="10"/>
  <c r="BI2300" i="10" s="1"/>
  <c r="BJ2300" i="10" s="1"/>
  <c r="U1877" i="10"/>
  <c r="T1877" i="10"/>
  <c r="S1877" i="10"/>
  <c r="BI2299" i="10" s="1"/>
  <c r="BJ2299" i="10" s="1"/>
  <c r="R1877" i="10"/>
  <c r="Q1877" i="10"/>
  <c r="P1877" i="10"/>
  <c r="BI2298" i="10" s="1"/>
  <c r="BJ2298" i="10" s="1"/>
  <c r="O1877" i="10"/>
  <c r="N1877" i="10"/>
  <c r="M1877" i="10"/>
  <c r="BI2297" i="10" s="1"/>
  <c r="BJ2297" i="10" s="1"/>
  <c r="BE1876" i="10"/>
  <c r="BD1876" i="10"/>
  <c r="BC1876" i="10"/>
  <c r="BA1876" i="10"/>
  <c r="AZ1876" i="10"/>
  <c r="AY1876" i="10"/>
  <c r="AW1876" i="10"/>
  <c r="AV1876" i="10"/>
  <c r="AU1876" i="10"/>
  <c r="AX1876" i="10" s="1"/>
  <c r="AS1876" i="10"/>
  <c r="AR1876" i="10"/>
  <c r="AQ1876" i="10"/>
  <c r="AT1876" i="10" s="1"/>
  <c r="AO1876" i="10"/>
  <c r="AN1876" i="10"/>
  <c r="AM1876" i="10"/>
  <c r="AK1876" i="10"/>
  <c r="AJ1876" i="10"/>
  <c r="AI1876" i="10"/>
  <c r="BE1875" i="10"/>
  <c r="BD1875" i="10"/>
  <c r="BC1875" i="10"/>
  <c r="BA1875" i="10"/>
  <c r="AZ1875" i="10"/>
  <c r="AY1875" i="10"/>
  <c r="AW1875" i="10"/>
  <c r="AV1875" i="10"/>
  <c r="AU1875" i="10"/>
  <c r="AS1875" i="10"/>
  <c r="AR1875" i="10"/>
  <c r="AQ1875" i="10"/>
  <c r="AO1875" i="10"/>
  <c r="AN1875" i="10"/>
  <c r="AM1875" i="10"/>
  <c r="AK1875" i="10"/>
  <c r="AJ1875" i="10"/>
  <c r="AI1875" i="10"/>
  <c r="BE1874" i="10"/>
  <c r="BD1874" i="10"/>
  <c r="BC1874" i="10"/>
  <c r="BA1874" i="10"/>
  <c r="AZ1874" i="10"/>
  <c r="AY1874" i="10"/>
  <c r="AW1874" i="10"/>
  <c r="AV1874" i="10"/>
  <c r="AU1874" i="10"/>
  <c r="AS1874" i="10"/>
  <c r="AR1874" i="10"/>
  <c r="AQ1874" i="10"/>
  <c r="AO1874" i="10"/>
  <c r="AN1874" i="10"/>
  <c r="AM1874" i="10"/>
  <c r="AK1874" i="10"/>
  <c r="AJ1874" i="10"/>
  <c r="AI1874" i="10"/>
  <c r="BE1873" i="10"/>
  <c r="BD1873" i="10"/>
  <c r="BC1873" i="10"/>
  <c r="BA1873" i="10"/>
  <c r="AZ1873" i="10"/>
  <c r="AY1873" i="10"/>
  <c r="AW1873" i="10"/>
  <c r="AV1873" i="10"/>
  <c r="AU1873" i="10"/>
  <c r="AS1873" i="10"/>
  <c r="AR1873" i="10"/>
  <c r="AQ1873" i="10"/>
  <c r="AO1873" i="10"/>
  <c r="AN1873" i="10"/>
  <c r="AM1873" i="10"/>
  <c r="AK1873" i="10"/>
  <c r="AJ1873" i="10"/>
  <c r="AI1873" i="10"/>
  <c r="BE1872" i="10"/>
  <c r="BD1872" i="10"/>
  <c r="BC1872" i="10"/>
  <c r="BA1872" i="10"/>
  <c r="AZ1872" i="10"/>
  <c r="AY1872" i="10"/>
  <c r="AW1872" i="10"/>
  <c r="AV1872" i="10"/>
  <c r="AU1872" i="10"/>
  <c r="AS1872" i="10"/>
  <c r="AR1872" i="10"/>
  <c r="AQ1872" i="10"/>
  <c r="AO1872" i="10"/>
  <c r="AN1872" i="10"/>
  <c r="AM1872" i="10"/>
  <c r="AK1872" i="10"/>
  <c r="AJ1872" i="10"/>
  <c r="AI1872" i="10"/>
  <c r="BE1871" i="10"/>
  <c r="BD1871" i="10"/>
  <c r="BC1871" i="10"/>
  <c r="BA1871" i="10"/>
  <c r="AZ1871" i="10"/>
  <c r="AY1871" i="10"/>
  <c r="AW1871" i="10"/>
  <c r="AV1871" i="10"/>
  <c r="AU1871" i="10"/>
  <c r="AS1871" i="10"/>
  <c r="AR1871" i="10"/>
  <c r="AQ1871" i="10"/>
  <c r="AO1871" i="10"/>
  <c r="AN1871" i="10"/>
  <c r="AM1871" i="10"/>
  <c r="AK1871" i="10"/>
  <c r="AJ1871" i="10"/>
  <c r="AI1871" i="10"/>
  <c r="BE1870" i="10"/>
  <c r="BD1870" i="10"/>
  <c r="BC1870" i="10"/>
  <c r="BA1870" i="10"/>
  <c r="AZ1870" i="10"/>
  <c r="AY1870" i="10"/>
  <c r="AW1870" i="10"/>
  <c r="AV1870" i="10"/>
  <c r="AU1870" i="10"/>
  <c r="AS1870" i="10"/>
  <c r="AR1870" i="10"/>
  <c r="AQ1870" i="10"/>
  <c r="AO1870" i="10"/>
  <c r="AN1870" i="10"/>
  <c r="AM1870" i="10"/>
  <c r="AK1870" i="10"/>
  <c r="AJ1870" i="10"/>
  <c r="AI1870" i="10"/>
  <c r="BE1869" i="10"/>
  <c r="BD1869" i="10"/>
  <c r="BC1869" i="10"/>
  <c r="BA1869" i="10"/>
  <c r="AZ1869" i="10"/>
  <c r="AY1869" i="10"/>
  <c r="AW1869" i="10"/>
  <c r="AV1869" i="10"/>
  <c r="AU1869" i="10"/>
  <c r="AS1869" i="10"/>
  <c r="AR1869" i="10"/>
  <c r="AQ1869" i="10"/>
  <c r="AO1869" i="10"/>
  <c r="AN1869" i="10"/>
  <c r="AM1869" i="10"/>
  <c r="AK1869" i="10"/>
  <c r="AJ1869" i="10"/>
  <c r="AI1869" i="10"/>
  <c r="BE1868" i="10"/>
  <c r="BD1868" i="10"/>
  <c r="BC1868" i="10"/>
  <c r="BA1868" i="10"/>
  <c r="AZ1868" i="10"/>
  <c r="AY1868" i="10"/>
  <c r="AW1868" i="10"/>
  <c r="AV1868" i="10"/>
  <c r="AU1868" i="10"/>
  <c r="AS1868" i="10"/>
  <c r="AR1868" i="10"/>
  <c r="AQ1868" i="10"/>
  <c r="AO1868" i="10"/>
  <c r="AN1868" i="10"/>
  <c r="AM1868" i="10"/>
  <c r="AK1868" i="10"/>
  <c r="AJ1868" i="10"/>
  <c r="AI1868" i="10"/>
  <c r="BE1867" i="10"/>
  <c r="BD1867" i="10"/>
  <c r="BC1867" i="10"/>
  <c r="BA1867" i="10"/>
  <c r="AZ1867" i="10"/>
  <c r="AY1867" i="10"/>
  <c r="AW1867" i="10"/>
  <c r="AV1867" i="10"/>
  <c r="AU1867" i="10"/>
  <c r="AS1867" i="10"/>
  <c r="AR1867" i="10"/>
  <c r="AQ1867" i="10"/>
  <c r="AO1867" i="10"/>
  <c r="AN1867" i="10"/>
  <c r="AM1867" i="10"/>
  <c r="AK1867" i="10"/>
  <c r="AJ1867" i="10"/>
  <c r="AI1867" i="10"/>
  <c r="BE1866" i="10"/>
  <c r="BD1866" i="10"/>
  <c r="BC1866" i="10"/>
  <c r="BA1866" i="10"/>
  <c r="AZ1866" i="10"/>
  <c r="AY1866" i="10"/>
  <c r="AW1866" i="10"/>
  <c r="AV1866" i="10"/>
  <c r="AU1866" i="10"/>
  <c r="AS1866" i="10"/>
  <c r="AR1866" i="10"/>
  <c r="AQ1866" i="10"/>
  <c r="AO1866" i="10"/>
  <c r="AN1866" i="10"/>
  <c r="AM1866" i="10"/>
  <c r="AK1866" i="10"/>
  <c r="AJ1866" i="10"/>
  <c r="AI1866" i="10"/>
  <c r="BE1865" i="10"/>
  <c r="BD1865" i="10"/>
  <c r="BC1865" i="10"/>
  <c r="BA1865" i="10"/>
  <c r="AZ1865" i="10"/>
  <c r="AY1865" i="10"/>
  <c r="AW1865" i="10"/>
  <c r="AV1865" i="10"/>
  <c r="AU1865" i="10"/>
  <c r="AS1865" i="10"/>
  <c r="AR1865" i="10"/>
  <c r="AQ1865" i="10"/>
  <c r="AO1865" i="10"/>
  <c r="AN1865" i="10"/>
  <c r="AM1865" i="10"/>
  <c r="AK1865" i="10"/>
  <c r="AJ1865" i="10"/>
  <c r="AI1865" i="10"/>
  <c r="BE1864" i="10"/>
  <c r="BD1864" i="10"/>
  <c r="BC1864" i="10"/>
  <c r="BA1864" i="10"/>
  <c r="AZ1864" i="10"/>
  <c r="AY1864" i="10"/>
  <c r="AW1864" i="10"/>
  <c r="AV1864" i="10"/>
  <c r="AU1864" i="10"/>
  <c r="AS1864" i="10"/>
  <c r="AR1864" i="10"/>
  <c r="AQ1864" i="10"/>
  <c r="AO1864" i="10"/>
  <c r="AN1864" i="10"/>
  <c r="AM1864" i="10"/>
  <c r="AK1864" i="10"/>
  <c r="AJ1864" i="10"/>
  <c r="AI1864" i="10"/>
  <c r="BE1863" i="10"/>
  <c r="BD1863" i="10"/>
  <c r="BC1863" i="10"/>
  <c r="BA1863" i="10"/>
  <c r="AZ1863" i="10"/>
  <c r="AY1863" i="10"/>
  <c r="AW1863" i="10"/>
  <c r="AV1863" i="10"/>
  <c r="AU1863" i="10"/>
  <c r="AS1863" i="10"/>
  <c r="AR1863" i="10"/>
  <c r="AQ1863" i="10"/>
  <c r="AO1863" i="10"/>
  <c r="AN1863" i="10"/>
  <c r="AM1863" i="10"/>
  <c r="AK1863" i="10"/>
  <c r="AJ1863" i="10"/>
  <c r="AI1863" i="10"/>
  <c r="BE1862" i="10"/>
  <c r="BD1862" i="10"/>
  <c r="BC1862" i="10"/>
  <c r="BA1862" i="10"/>
  <c r="AZ1862" i="10"/>
  <c r="AY1862" i="10"/>
  <c r="AW1862" i="10"/>
  <c r="AV1862" i="10"/>
  <c r="AU1862" i="10"/>
  <c r="AS1862" i="10"/>
  <c r="AR1862" i="10"/>
  <c r="AQ1862" i="10"/>
  <c r="AO1862" i="10"/>
  <c r="AN1862" i="10"/>
  <c r="AM1862" i="10"/>
  <c r="AK1862" i="10"/>
  <c r="AJ1862" i="10"/>
  <c r="AI1862" i="10"/>
  <c r="BE1861" i="10"/>
  <c r="BD1861" i="10"/>
  <c r="BC1861" i="10"/>
  <c r="BA1861" i="10"/>
  <c r="AZ1861" i="10"/>
  <c r="AY1861" i="10"/>
  <c r="AW1861" i="10"/>
  <c r="AV1861" i="10"/>
  <c r="AU1861" i="10"/>
  <c r="AS1861" i="10"/>
  <c r="AR1861" i="10"/>
  <c r="AQ1861" i="10"/>
  <c r="AO1861" i="10"/>
  <c r="AN1861" i="10"/>
  <c r="AM1861" i="10"/>
  <c r="AK1861" i="10"/>
  <c r="AJ1861" i="10"/>
  <c r="AI1861" i="10"/>
  <c r="BE1860" i="10"/>
  <c r="BD1860" i="10"/>
  <c r="BC1860" i="10"/>
  <c r="BA1860" i="10"/>
  <c r="AZ1860" i="10"/>
  <c r="AY1860" i="10"/>
  <c r="AW1860" i="10"/>
  <c r="AV1860" i="10"/>
  <c r="AU1860" i="10"/>
  <c r="AS1860" i="10"/>
  <c r="AR1860" i="10"/>
  <c r="AQ1860" i="10"/>
  <c r="AO1860" i="10"/>
  <c r="AN1860" i="10"/>
  <c r="AM1860" i="10"/>
  <c r="AK1860" i="10"/>
  <c r="AJ1860" i="10"/>
  <c r="AI1860" i="10"/>
  <c r="BE1859" i="10"/>
  <c r="BD1859" i="10"/>
  <c r="BC1859" i="10"/>
  <c r="BA1859" i="10"/>
  <c r="AZ1859" i="10"/>
  <c r="AY1859" i="10"/>
  <c r="AW1859" i="10"/>
  <c r="AV1859" i="10"/>
  <c r="AU1859" i="10"/>
  <c r="AS1859" i="10"/>
  <c r="AR1859" i="10"/>
  <c r="AQ1859" i="10"/>
  <c r="AO1859" i="10"/>
  <c r="AN1859" i="10"/>
  <c r="AM1859" i="10"/>
  <c r="AK1859" i="10"/>
  <c r="AJ1859" i="10"/>
  <c r="AI1859" i="10"/>
  <c r="BE1858" i="10"/>
  <c r="BD1858" i="10"/>
  <c r="BC1858" i="10"/>
  <c r="BA1858" i="10"/>
  <c r="AZ1858" i="10"/>
  <c r="AY1858" i="10"/>
  <c r="AW1858" i="10"/>
  <c r="AV1858" i="10"/>
  <c r="AU1858" i="10"/>
  <c r="AS1858" i="10"/>
  <c r="AR1858" i="10"/>
  <c r="AQ1858" i="10"/>
  <c r="AO1858" i="10"/>
  <c r="AN1858" i="10"/>
  <c r="AM1858" i="10"/>
  <c r="AK1858" i="10"/>
  <c r="AJ1858" i="10"/>
  <c r="AI1858" i="10"/>
  <c r="BE1857" i="10"/>
  <c r="BD1857" i="10"/>
  <c r="BC1857" i="10"/>
  <c r="BA1857" i="10"/>
  <c r="AZ1857" i="10"/>
  <c r="AY1857" i="10"/>
  <c r="AW1857" i="10"/>
  <c r="AV1857" i="10"/>
  <c r="AU1857" i="10"/>
  <c r="AS1857" i="10"/>
  <c r="AR1857" i="10"/>
  <c r="AQ1857" i="10"/>
  <c r="AO1857" i="10"/>
  <c r="AN1857" i="10"/>
  <c r="AM1857" i="10"/>
  <c r="AK1857" i="10"/>
  <c r="AJ1857" i="10"/>
  <c r="AI1857" i="10"/>
  <c r="BE1856" i="10"/>
  <c r="BD1856" i="10"/>
  <c r="BC1856" i="10"/>
  <c r="BA1856" i="10"/>
  <c r="AZ1856" i="10"/>
  <c r="AY1856" i="10"/>
  <c r="AW1856" i="10"/>
  <c r="AV1856" i="10"/>
  <c r="AU1856" i="10"/>
  <c r="AS1856" i="10"/>
  <c r="AR1856" i="10"/>
  <c r="AQ1856" i="10"/>
  <c r="AO1856" i="10"/>
  <c r="AN1856" i="10"/>
  <c r="AM1856" i="10"/>
  <c r="AK1856" i="10"/>
  <c r="AJ1856" i="10"/>
  <c r="AI1856" i="10"/>
  <c r="BE1855" i="10"/>
  <c r="BD1855" i="10"/>
  <c r="BC1855" i="10"/>
  <c r="BA1855" i="10"/>
  <c r="AZ1855" i="10"/>
  <c r="AY1855" i="10"/>
  <c r="AW1855" i="10"/>
  <c r="AV1855" i="10"/>
  <c r="AU1855" i="10"/>
  <c r="AS1855" i="10"/>
  <c r="AR1855" i="10"/>
  <c r="AQ1855" i="10"/>
  <c r="AO1855" i="10"/>
  <c r="AN1855" i="10"/>
  <c r="AM1855" i="10"/>
  <c r="AK1855" i="10"/>
  <c r="AJ1855" i="10"/>
  <c r="AI1855" i="10"/>
  <c r="BE1854" i="10"/>
  <c r="BD1854" i="10"/>
  <c r="BC1854" i="10"/>
  <c r="BF1854" i="10" s="1"/>
  <c r="BA1854" i="10"/>
  <c r="AZ1854" i="10"/>
  <c r="AY1854" i="10"/>
  <c r="AW1854" i="10"/>
  <c r="AV1854" i="10"/>
  <c r="AU1854" i="10"/>
  <c r="AX1854" i="10" s="1"/>
  <c r="AS1854" i="10"/>
  <c r="AR1854" i="10"/>
  <c r="AQ1854" i="10"/>
  <c r="AP1854" i="10"/>
  <c r="AO1854" i="10"/>
  <c r="AN1854" i="10"/>
  <c r="AM1854" i="10"/>
  <c r="AK1854" i="10"/>
  <c r="AJ1854" i="10"/>
  <c r="AI1854" i="10"/>
  <c r="BE1853" i="10"/>
  <c r="BD1853" i="10"/>
  <c r="BC1853" i="10"/>
  <c r="BA1853" i="10"/>
  <c r="AZ1853" i="10"/>
  <c r="AY1853" i="10"/>
  <c r="BB1853" i="10" s="1"/>
  <c r="AW1853" i="10"/>
  <c r="AV1853" i="10"/>
  <c r="AX1853" i="10" s="1"/>
  <c r="AU1853" i="10"/>
  <c r="AS1853" i="10"/>
  <c r="AR1853" i="10"/>
  <c r="AQ1853" i="10"/>
  <c r="AO1853" i="10"/>
  <c r="AN1853" i="10"/>
  <c r="AM1853" i="10"/>
  <c r="AK1853" i="10"/>
  <c r="AJ1853" i="10"/>
  <c r="AI1853" i="10"/>
  <c r="BE1852" i="10"/>
  <c r="BD1852" i="10"/>
  <c r="BC1852" i="10"/>
  <c r="BA1852" i="10"/>
  <c r="AZ1852" i="10"/>
  <c r="AY1852" i="10"/>
  <c r="AW1852" i="10"/>
  <c r="AV1852" i="10"/>
  <c r="AU1852" i="10"/>
  <c r="AS1852" i="10"/>
  <c r="AR1852" i="10"/>
  <c r="AQ1852" i="10"/>
  <c r="AO1852" i="10"/>
  <c r="AN1852" i="10"/>
  <c r="AM1852" i="10"/>
  <c r="AP1852" i="10" s="1"/>
  <c r="AK1852" i="10"/>
  <c r="AJ1852" i="10"/>
  <c r="AI1852" i="10"/>
  <c r="BE1851" i="10"/>
  <c r="BD1851" i="10"/>
  <c r="BC1851" i="10"/>
  <c r="BF1851" i="10" s="1"/>
  <c r="BA1851" i="10"/>
  <c r="AZ1851" i="10"/>
  <c r="AY1851" i="10"/>
  <c r="AW1851" i="10"/>
  <c r="AV1851" i="10"/>
  <c r="AU1851" i="10"/>
  <c r="AX1851" i="10" s="1"/>
  <c r="AS1851" i="10"/>
  <c r="AR1851" i="10"/>
  <c r="AQ1851" i="10"/>
  <c r="AO1851" i="10"/>
  <c r="AN1851" i="10"/>
  <c r="AM1851" i="10"/>
  <c r="AK1851" i="10"/>
  <c r="AJ1851" i="10"/>
  <c r="AI1851" i="10"/>
  <c r="AL1851" i="10" s="1"/>
  <c r="BE1850" i="10"/>
  <c r="BD1850" i="10"/>
  <c r="BC1850" i="10"/>
  <c r="BA1850" i="10"/>
  <c r="AZ1850" i="10"/>
  <c r="AY1850" i="10"/>
  <c r="AW1850" i="10"/>
  <c r="AV1850" i="10"/>
  <c r="AU1850" i="10"/>
  <c r="AS1850" i="10"/>
  <c r="AR1850" i="10"/>
  <c r="AQ1850" i="10"/>
  <c r="AO1850" i="10"/>
  <c r="AN1850" i="10"/>
  <c r="AM1850" i="10"/>
  <c r="AK1850" i="10"/>
  <c r="AJ1850" i="10"/>
  <c r="AI1850" i="10"/>
  <c r="BE1849" i="10"/>
  <c r="BD1849" i="10"/>
  <c r="BC1849" i="10"/>
  <c r="BA1849" i="10"/>
  <c r="AZ1849" i="10"/>
  <c r="AY1849" i="10"/>
  <c r="AX1849" i="10"/>
  <c r="AW1849" i="10"/>
  <c r="AV1849" i="10"/>
  <c r="AU1849" i="10"/>
  <c r="AS1849" i="10"/>
  <c r="AR1849" i="10"/>
  <c r="AQ1849" i="10"/>
  <c r="AO1849" i="10"/>
  <c r="AN1849" i="10"/>
  <c r="AM1849" i="10"/>
  <c r="AK1849" i="10"/>
  <c r="AJ1849" i="10"/>
  <c r="AI1849" i="10"/>
  <c r="BE1848" i="10"/>
  <c r="BD1848" i="10"/>
  <c r="BC1848" i="10"/>
  <c r="BF1848" i="10" s="1"/>
  <c r="BA1848" i="10"/>
  <c r="AZ1848" i="10"/>
  <c r="AY1848" i="10"/>
  <c r="AW1848" i="10"/>
  <c r="AV1848" i="10"/>
  <c r="AU1848" i="10"/>
  <c r="AS1848" i="10"/>
  <c r="AR1848" i="10"/>
  <c r="AQ1848" i="10"/>
  <c r="AO1848" i="10"/>
  <c r="AN1848" i="10"/>
  <c r="AM1848" i="10"/>
  <c r="AK1848" i="10"/>
  <c r="AJ1848" i="10"/>
  <c r="AI1848" i="10"/>
  <c r="BE1847" i="10"/>
  <c r="BD1847" i="10"/>
  <c r="BC1847" i="10"/>
  <c r="BA1847" i="10"/>
  <c r="AZ1847" i="10"/>
  <c r="AY1847" i="10"/>
  <c r="AW1847" i="10"/>
  <c r="AV1847" i="10"/>
  <c r="AU1847" i="10"/>
  <c r="AS1847" i="10"/>
  <c r="AR1847" i="10"/>
  <c r="AQ1847" i="10"/>
  <c r="AO1847" i="10"/>
  <c r="AN1847" i="10"/>
  <c r="AM1847" i="10"/>
  <c r="AK1847" i="10"/>
  <c r="AJ1847" i="10"/>
  <c r="AI1847" i="10"/>
  <c r="BE1846" i="10"/>
  <c r="BD1846" i="10"/>
  <c r="BC1846" i="10"/>
  <c r="BF1846" i="10" s="1"/>
  <c r="BA1846" i="10"/>
  <c r="AZ1846" i="10"/>
  <c r="AY1846" i="10"/>
  <c r="AW1846" i="10"/>
  <c r="AV1846" i="10"/>
  <c r="AU1846" i="10"/>
  <c r="AS1846" i="10"/>
  <c r="AR1846" i="10"/>
  <c r="AQ1846" i="10"/>
  <c r="AP1846" i="10"/>
  <c r="AO1846" i="10"/>
  <c r="AN1846" i="10"/>
  <c r="AM1846" i="10"/>
  <c r="AK1846" i="10"/>
  <c r="AJ1846" i="10"/>
  <c r="AI1846" i="10"/>
  <c r="BE1845" i="10"/>
  <c r="BD1845" i="10"/>
  <c r="BC1845" i="10"/>
  <c r="BA1845" i="10"/>
  <c r="AZ1845" i="10"/>
  <c r="AY1845" i="10"/>
  <c r="AW1845" i="10"/>
  <c r="AV1845" i="10"/>
  <c r="AX1845" i="10" s="1"/>
  <c r="AU1845" i="10"/>
  <c r="AS1845" i="10"/>
  <c r="AR1845" i="10"/>
  <c r="AQ1845" i="10"/>
  <c r="AO1845" i="10"/>
  <c r="AN1845" i="10"/>
  <c r="AM1845" i="10"/>
  <c r="AK1845" i="10"/>
  <c r="AJ1845" i="10"/>
  <c r="AI1845" i="10"/>
  <c r="BE1844" i="10"/>
  <c r="BD1844" i="10"/>
  <c r="BC1844" i="10"/>
  <c r="BA1844" i="10"/>
  <c r="AZ1844" i="10"/>
  <c r="AY1844" i="10"/>
  <c r="AW1844" i="10"/>
  <c r="AV1844" i="10"/>
  <c r="AU1844" i="10"/>
  <c r="AS1844" i="10"/>
  <c r="AR1844" i="10"/>
  <c r="AQ1844" i="10"/>
  <c r="AO1844" i="10"/>
  <c r="AN1844" i="10"/>
  <c r="AM1844" i="10"/>
  <c r="AP1844" i="10" s="1"/>
  <c r="AK1844" i="10"/>
  <c r="AJ1844" i="10"/>
  <c r="AI1844" i="10"/>
  <c r="BE1843" i="10"/>
  <c r="BD1843" i="10"/>
  <c r="BC1843" i="10"/>
  <c r="BA1843" i="10"/>
  <c r="AZ1843" i="10"/>
  <c r="AY1843" i="10"/>
  <c r="AW1843" i="10"/>
  <c r="AX1843" i="10" s="1"/>
  <c r="AV1843" i="10"/>
  <c r="AU1843" i="10"/>
  <c r="AS1843" i="10"/>
  <c r="AR1843" i="10"/>
  <c r="AQ1843" i="10"/>
  <c r="AO1843" i="10"/>
  <c r="AN1843" i="10"/>
  <c r="AM1843" i="10"/>
  <c r="AK1843" i="10"/>
  <c r="AJ1843" i="10"/>
  <c r="AI1843" i="10"/>
  <c r="AL1843" i="10" s="1"/>
  <c r="BE1842" i="10"/>
  <c r="BD1842" i="10"/>
  <c r="BF1842" i="10" s="1"/>
  <c r="BC1842" i="10"/>
  <c r="BA1842" i="10"/>
  <c r="AZ1842" i="10"/>
  <c r="AY1842" i="10"/>
  <c r="AW1842" i="10"/>
  <c r="AV1842" i="10"/>
  <c r="AU1842" i="10"/>
  <c r="AS1842" i="10"/>
  <c r="AR1842" i="10"/>
  <c r="AQ1842" i="10"/>
  <c r="AO1842" i="10"/>
  <c r="AN1842" i="10"/>
  <c r="AM1842" i="10"/>
  <c r="AK1842" i="10"/>
  <c r="AJ1842" i="10"/>
  <c r="AI1842" i="10"/>
  <c r="BE1841" i="10"/>
  <c r="BD1841" i="10"/>
  <c r="BC1841" i="10"/>
  <c r="BA1841" i="10"/>
  <c r="AZ1841" i="10"/>
  <c r="AY1841" i="10"/>
  <c r="AW1841" i="10"/>
  <c r="AV1841" i="10"/>
  <c r="AX1841" i="10" s="1"/>
  <c r="AU1841" i="10"/>
  <c r="AS1841" i="10"/>
  <c r="AR1841" i="10"/>
  <c r="AQ1841" i="10"/>
  <c r="AO1841" i="10"/>
  <c r="AN1841" i="10"/>
  <c r="AM1841" i="10"/>
  <c r="AK1841" i="10"/>
  <c r="AJ1841" i="10"/>
  <c r="AI1841" i="10"/>
  <c r="BE1840" i="10"/>
  <c r="BD1840" i="10"/>
  <c r="BC1840" i="10"/>
  <c r="BF1840" i="10" s="1"/>
  <c r="BA1840" i="10"/>
  <c r="AZ1840" i="10"/>
  <c r="AY1840" i="10"/>
  <c r="AW1840" i="10"/>
  <c r="AV1840" i="10"/>
  <c r="AU1840" i="10"/>
  <c r="AS1840" i="10"/>
  <c r="AR1840" i="10"/>
  <c r="AQ1840" i="10"/>
  <c r="AT1840" i="10" s="1"/>
  <c r="AO1840" i="10"/>
  <c r="AN1840" i="10"/>
  <c r="AM1840" i="10"/>
  <c r="AK1840" i="10"/>
  <c r="AJ1840" i="10"/>
  <c r="AI1840" i="10"/>
  <c r="BE1839" i="10"/>
  <c r="BD1839" i="10"/>
  <c r="BC1839" i="10"/>
  <c r="BA1839" i="10"/>
  <c r="AZ1839" i="10"/>
  <c r="AY1839" i="10"/>
  <c r="AW1839" i="10"/>
  <c r="AV1839" i="10"/>
  <c r="AU1839" i="10"/>
  <c r="AS1839" i="10"/>
  <c r="AR1839" i="10"/>
  <c r="AQ1839" i="10"/>
  <c r="AO1839" i="10"/>
  <c r="AN1839" i="10"/>
  <c r="AM1839" i="10"/>
  <c r="AK1839" i="10"/>
  <c r="AJ1839" i="10"/>
  <c r="AI1839" i="10"/>
  <c r="BF1838" i="10"/>
  <c r="BE1838" i="10"/>
  <c r="BD1838" i="10"/>
  <c r="BC1838" i="10"/>
  <c r="BA1838" i="10"/>
  <c r="AZ1838" i="10"/>
  <c r="AY1838" i="10"/>
  <c r="AW1838" i="10"/>
  <c r="AX1838" i="10" s="1"/>
  <c r="AV1838" i="10"/>
  <c r="AU1838" i="10"/>
  <c r="AS1838" i="10"/>
  <c r="AR1838" i="10"/>
  <c r="AQ1838" i="10"/>
  <c r="AO1838" i="10"/>
  <c r="AN1838" i="10"/>
  <c r="AM1838" i="10"/>
  <c r="AP1838" i="10" s="1"/>
  <c r="AK1838" i="10"/>
  <c r="AJ1838" i="10"/>
  <c r="AI1838" i="10"/>
  <c r="BE1837" i="10"/>
  <c r="BD1837" i="10"/>
  <c r="BC1837" i="10"/>
  <c r="BA1837" i="10"/>
  <c r="AZ1837" i="10"/>
  <c r="AY1837" i="10"/>
  <c r="AW1837" i="10"/>
  <c r="AV1837" i="10"/>
  <c r="AU1837" i="10"/>
  <c r="AS1837" i="10"/>
  <c r="AR1837" i="10"/>
  <c r="AQ1837" i="10"/>
  <c r="AO1837" i="10"/>
  <c r="AN1837" i="10"/>
  <c r="AM1837" i="10"/>
  <c r="AK1837" i="10"/>
  <c r="AJ1837" i="10"/>
  <c r="AI1837" i="10"/>
  <c r="BE1836" i="10"/>
  <c r="BD1836" i="10"/>
  <c r="BC1836" i="10"/>
  <c r="BA1836" i="10"/>
  <c r="AZ1836" i="10"/>
  <c r="AY1836" i="10"/>
  <c r="AW1836" i="10"/>
  <c r="AV1836" i="10"/>
  <c r="AU1836" i="10"/>
  <c r="AS1836" i="10"/>
  <c r="AR1836" i="10"/>
  <c r="AQ1836" i="10"/>
  <c r="AO1836" i="10"/>
  <c r="AN1836" i="10"/>
  <c r="AM1836" i="10"/>
  <c r="AP1836" i="10" s="1"/>
  <c r="AK1836" i="10"/>
  <c r="AJ1836" i="10"/>
  <c r="AI1836" i="10"/>
  <c r="BE1835" i="10"/>
  <c r="BD1835" i="10"/>
  <c r="BC1835" i="10"/>
  <c r="BA1835" i="10"/>
  <c r="AZ1835" i="10"/>
  <c r="AY1835" i="10"/>
  <c r="AX1835" i="10"/>
  <c r="AW1835" i="10"/>
  <c r="AV1835" i="10"/>
  <c r="AU1835" i="10"/>
  <c r="AS1835" i="10"/>
  <c r="AR1835" i="10"/>
  <c r="AQ1835" i="10"/>
  <c r="AO1835" i="10"/>
  <c r="AN1835" i="10"/>
  <c r="AM1835" i="10"/>
  <c r="AK1835" i="10"/>
  <c r="AJ1835" i="10"/>
  <c r="AI1835" i="10"/>
  <c r="BE1834" i="10"/>
  <c r="BD1834" i="10"/>
  <c r="BF1834" i="10" s="1"/>
  <c r="BC1834" i="10"/>
  <c r="BA1834" i="10"/>
  <c r="AZ1834" i="10"/>
  <c r="AY1834" i="10"/>
  <c r="AW1834" i="10"/>
  <c r="AV1834" i="10"/>
  <c r="AU1834" i="10"/>
  <c r="AS1834" i="10"/>
  <c r="AR1834" i="10"/>
  <c r="AQ1834" i="10"/>
  <c r="AO1834" i="10"/>
  <c r="AN1834" i="10"/>
  <c r="AM1834" i="10"/>
  <c r="AK1834" i="10"/>
  <c r="AJ1834" i="10"/>
  <c r="AI1834" i="10"/>
  <c r="BE1833" i="10"/>
  <c r="BD1833" i="10"/>
  <c r="BC1833" i="10"/>
  <c r="BA1833" i="10"/>
  <c r="AZ1833" i="10"/>
  <c r="AY1833" i="10"/>
  <c r="AW1833" i="10"/>
  <c r="AV1833" i="10"/>
  <c r="AU1833" i="10"/>
  <c r="AX1833" i="10" s="1"/>
  <c r="AS1833" i="10"/>
  <c r="AR1833" i="10"/>
  <c r="AQ1833" i="10"/>
  <c r="AO1833" i="10"/>
  <c r="AN1833" i="10"/>
  <c r="AM1833" i="10"/>
  <c r="AK1833" i="10"/>
  <c r="AJ1833" i="10"/>
  <c r="AI1833" i="10"/>
  <c r="BE1832" i="10"/>
  <c r="BF1832" i="10" s="1"/>
  <c r="BD1832" i="10"/>
  <c r="BC1832" i="10"/>
  <c r="BA1832" i="10"/>
  <c r="AZ1832" i="10"/>
  <c r="AY1832" i="10"/>
  <c r="AW1832" i="10"/>
  <c r="AV1832" i="10"/>
  <c r="AU1832" i="10"/>
  <c r="AS1832" i="10"/>
  <c r="AR1832" i="10"/>
  <c r="AQ1832" i="10"/>
  <c r="AT1832" i="10" s="1"/>
  <c r="AO1832" i="10"/>
  <c r="AN1832" i="10"/>
  <c r="AP1832" i="10" s="1"/>
  <c r="AM1832" i="10"/>
  <c r="AK1832" i="10"/>
  <c r="AJ1832" i="10"/>
  <c r="AI1832" i="10"/>
  <c r="BE1831" i="10"/>
  <c r="BD1831" i="10"/>
  <c r="BC1831" i="10"/>
  <c r="BA1831" i="10"/>
  <c r="AZ1831" i="10"/>
  <c r="AY1831" i="10"/>
  <c r="AW1831" i="10"/>
  <c r="AV1831" i="10"/>
  <c r="AU1831" i="10"/>
  <c r="AS1831" i="10"/>
  <c r="AR1831" i="10"/>
  <c r="AQ1831" i="10"/>
  <c r="AO1831" i="10"/>
  <c r="AN1831" i="10"/>
  <c r="AM1831" i="10"/>
  <c r="AK1831" i="10"/>
  <c r="AJ1831" i="10"/>
  <c r="AI1831" i="10"/>
  <c r="BE1830" i="10"/>
  <c r="BD1830" i="10"/>
  <c r="BF1830" i="10" s="1"/>
  <c r="BC1830" i="10"/>
  <c r="BA1830" i="10"/>
  <c r="AZ1830" i="10"/>
  <c r="AY1830" i="10"/>
  <c r="AW1830" i="10"/>
  <c r="AV1830" i="10"/>
  <c r="AU1830" i="10"/>
  <c r="AS1830" i="10"/>
  <c r="AR1830" i="10"/>
  <c r="AQ1830" i="10"/>
  <c r="AO1830" i="10"/>
  <c r="AN1830" i="10"/>
  <c r="AM1830" i="10"/>
  <c r="AP1830" i="10" s="1"/>
  <c r="AK1830" i="10"/>
  <c r="AJ1830" i="10"/>
  <c r="AI1830" i="10"/>
  <c r="BE1829" i="10"/>
  <c r="BD1829" i="10"/>
  <c r="BC1829" i="10"/>
  <c r="BA1829" i="10"/>
  <c r="AZ1829" i="10"/>
  <c r="AY1829" i="10"/>
  <c r="BB1829" i="10" s="1"/>
  <c r="AW1829" i="10"/>
  <c r="AV1829" i="10"/>
  <c r="AU1829" i="10"/>
  <c r="AS1829" i="10"/>
  <c r="AR1829" i="10"/>
  <c r="AQ1829" i="10"/>
  <c r="AO1829" i="10"/>
  <c r="AN1829" i="10"/>
  <c r="AM1829" i="10"/>
  <c r="AK1829" i="10"/>
  <c r="AJ1829" i="10"/>
  <c r="AI1829" i="10"/>
  <c r="BE1828" i="10"/>
  <c r="BD1828" i="10"/>
  <c r="BC1828" i="10"/>
  <c r="BA1828" i="10"/>
  <c r="AZ1828" i="10"/>
  <c r="AY1828" i="10"/>
  <c r="AW1828" i="10"/>
  <c r="AV1828" i="10"/>
  <c r="AU1828" i="10"/>
  <c r="AS1828" i="10"/>
  <c r="AR1828" i="10"/>
  <c r="AQ1828" i="10"/>
  <c r="AP1828" i="10"/>
  <c r="AO1828" i="10"/>
  <c r="AN1828" i="10"/>
  <c r="AM1828" i="10"/>
  <c r="AK1828" i="10"/>
  <c r="AJ1828" i="10"/>
  <c r="AI1828" i="10"/>
  <c r="BE1827" i="10"/>
  <c r="BF1827" i="10" s="1"/>
  <c r="BD1827" i="10"/>
  <c r="BC1827" i="10"/>
  <c r="BA1827" i="10"/>
  <c r="AZ1827" i="10"/>
  <c r="AY1827" i="10"/>
  <c r="AW1827" i="10"/>
  <c r="AV1827" i="10"/>
  <c r="AU1827" i="10"/>
  <c r="AX1827" i="10" s="1"/>
  <c r="AS1827" i="10"/>
  <c r="AR1827" i="10"/>
  <c r="AQ1827" i="10"/>
  <c r="AO1827" i="10"/>
  <c r="AN1827" i="10"/>
  <c r="AM1827" i="10"/>
  <c r="AK1827" i="10"/>
  <c r="AJ1827" i="10"/>
  <c r="AI1827" i="10"/>
  <c r="BE1826" i="10"/>
  <c r="BD1826" i="10"/>
  <c r="BC1826" i="10"/>
  <c r="BA1826" i="10"/>
  <c r="AZ1826" i="10"/>
  <c r="AY1826" i="10"/>
  <c r="AW1826" i="10"/>
  <c r="AV1826" i="10"/>
  <c r="AU1826" i="10"/>
  <c r="AS1826" i="10"/>
  <c r="AR1826" i="10"/>
  <c r="AQ1826" i="10"/>
  <c r="AO1826" i="10"/>
  <c r="AN1826" i="10"/>
  <c r="AM1826" i="10"/>
  <c r="AK1826" i="10"/>
  <c r="AJ1826" i="10"/>
  <c r="AI1826" i="10"/>
  <c r="BE1825" i="10"/>
  <c r="BD1825" i="10"/>
  <c r="BC1825" i="10"/>
  <c r="BA1825" i="10"/>
  <c r="AZ1825" i="10"/>
  <c r="AY1825" i="10"/>
  <c r="AW1825" i="10"/>
  <c r="AV1825" i="10"/>
  <c r="AU1825" i="10"/>
  <c r="AX1825" i="10" s="1"/>
  <c r="AS1825" i="10"/>
  <c r="AR1825" i="10"/>
  <c r="AQ1825" i="10"/>
  <c r="AO1825" i="10"/>
  <c r="AN1825" i="10"/>
  <c r="AM1825" i="10"/>
  <c r="AK1825" i="10"/>
  <c r="AJ1825" i="10"/>
  <c r="AI1825" i="10"/>
  <c r="BF1824" i="10"/>
  <c r="BE1824" i="10"/>
  <c r="BD1824" i="10"/>
  <c r="BC1824" i="10"/>
  <c r="BA1824" i="10"/>
  <c r="AZ1824" i="10"/>
  <c r="AY1824" i="10"/>
  <c r="AW1824" i="10"/>
  <c r="AV1824" i="10"/>
  <c r="AU1824" i="10"/>
  <c r="AS1824" i="10"/>
  <c r="AR1824" i="10"/>
  <c r="AQ1824" i="10"/>
  <c r="AO1824" i="10"/>
  <c r="AN1824" i="10"/>
  <c r="AP1824" i="10" s="1"/>
  <c r="AM1824" i="10"/>
  <c r="AK1824" i="10"/>
  <c r="AJ1824" i="10"/>
  <c r="AI1824" i="10"/>
  <c r="BE1823" i="10"/>
  <c r="BD1823" i="10"/>
  <c r="BC1823" i="10"/>
  <c r="BA1823" i="10"/>
  <c r="AZ1823" i="10"/>
  <c r="AY1823" i="10"/>
  <c r="AW1823" i="10"/>
  <c r="AV1823" i="10"/>
  <c r="AU1823" i="10"/>
  <c r="AS1823" i="10"/>
  <c r="AR1823" i="10"/>
  <c r="AQ1823" i="10"/>
  <c r="AO1823" i="10"/>
  <c r="AN1823" i="10"/>
  <c r="AM1823" i="10"/>
  <c r="AK1823" i="10"/>
  <c r="AJ1823" i="10"/>
  <c r="AI1823" i="10"/>
  <c r="BE1822" i="10"/>
  <c r="BD1822" i="10"/>
  <c r="BC1822" i="10"/>
  <c r="BF1822" i="10" s="1"/>
  <c r="BA1822" i="10"/>
  <c r="AZ1822" i="10"/>
  <c r="AY1822" i="10"/>
  <c r="AW1822" i="10"/>
  <c r="AV1822" i="10"/>
  <c r="AU1822" i="10"/>
  <c r="AS1822" i="10"/>
  <c r="AR1822" i="10"/>
  <c r="AQ1822" i="10"/>
  <c r="AO1822" i="10"/>
  <c r="AP1822" i="10" s="1"/>
  <c r="AN1822" i="10"/>
  <c r="AM1822" i="10"/>
  <c r="AK1822" i="10"/>
  <c r="AJ1822" i="10"/>
  <c r="AI1822" i="10"/>
  <c r="BE1821" i="10"/>
  <c r="BD1821" i="10"/>
  <c r="BC1821" i="10"/>
  <c r="BA1821" i="10"/>
  <c r="AZ1821" i="10"/>
  <c r="AY1821" i="10"/>
  <c r="BB1821" i="10" s="1"/>
  <c r="AW1821" i="10"/>
  <c r="AV1821" i="10"/>
  <c r="AX1821" i="10" s="1"/>
  <c r="AU1821" i="10"/>
  <c r="AS1821" i="10"/>
  <c r="AR1821" i="10"/>
  <c r="AQ1821" i="10"/>
  <c r="AO1821" i="10"/>
  <c r="AN1821" i="10"/>
  <c r="AM1821" i="10"/>
  <c r="AK1821" i="10"/>
  <c r="AJ1821" i="10"/>
  <c r="AI1821" i="10"/>
  <c r="BE1820" i="10"/>
  <c r="BD1820" i="10"/>
  <c r="BC1820" i="10"/>
  <c r="BA1820" i="10"/>
  <c r="AZ1820" i="10"/>
  <c r="AY1820" i="10"/>
  <c r="BB1820" i="10" s="1"/>
  <c r="AW1820" i="10"/>
  <c r="AV1820" i="10"/>
  <c r="AU1820" i="10"/>
  <c r="AS1820" i="10"/>
  <c r="AR1820" i="10"/>
  <c r="AQ1820" i="10"/>
  <c r="AO1820" i="10"/>
  <c r="AN1820" i="10"/>
  <c r="AP1820" i="10" s="1"/>
  <c r="AM1820" i="10"/>
  <c r="AK1820" i="10"/>
  <c r="AJ1820" i="10"/>
  <c r="AI1820" i="10"/>
  <c r="BE1819" i="10"/>
  <c r="BD1819" i="10"/>
  <c r="BC1819" i="10"/>
  <c r="BA1819" i="10"/>
  <c r="AZ1819" i="10"/>
  <c r="AY1819" i="10"/>
  <c r="AW1819" i="10"/>
  <c r="AV1819" i="10"/>
  <c r="AU1819" i="10"/>
  <c r="AX1819" i="10" s="1"/>
  <c r="AS1819" i="10"/>
  <c r="AR1819" i="10"/>
  <c r="AQ1819" i="10"/>
  <c r="AO1819" i="10"/>
  <c r="AN1819" i="10"/>
  <c r="AM1819" i="10"/>
  <c r="AK1819" i="10"/>
  <c r="AJ1819" i="10"/>
  <c r="AI1819" i="10"/>
  <c r="AL1819" i="10" s="1"/>
  <c r="BE1818" i="10"/>
  <c r="BD1818" i="10"/>
  <c r="BC1818" i="10"/>
  <c r="BA1818" i="10"/>
  <c r="AZ1818" i="10"/>
  <c r="AY1818" i="10"/>
  <c r="AW1818" i="10"/>
  <c r="AV1818" i="10"/>
  <c r="AU1818" i="10"/>
  <c r="AS1818" i="10"/>
  <c r="AR1818" i="10"/>
  <c r="AQ1818" i="10"/>
  <c r="AO1818" i="10"/>
  <c r="AN1818" i="10"/>
  <c r="AM1818" i="10"/>
  <c r="AK1818" i="10"/>
  <c r="AJ1818" i="10"/>
  <c r="AI1818" i="10"/>
  <c r="BE1817" i="10"/>
  <c r="BD1817" i="10"/>
  <c r="BC1817" i="10"/>
  <c r="BA1817" i="10"/>
  <c r="AZ1817" i="10"/>
  <c r="AY1817" i="10"/>
  <c r="AX1817" i="10"/>
  <c r="AW1817" i="10"/>
  <c r="AV1817" i="10"/>
  <c r="AU1817" i="10"/>
  <c r="AS1817" i="10"/>
  <c r="AR1817" i="10"/>
  <c r="AQ1817" i="10"/>
  <c r="AO1817" i="10"/>
  <c r="AP1817" i="10" s="1"/>
  <c r="AN1817" i="10"/>
  <c r="AM1817" i="10"/>
  <c r="AK1817" i="10"/>
  <c r="AJ1817" i="10"/>
  <c r="AI1817" i="10"/>
  <c r="BE1816" i="10"/>
  <c r="BD1816" i="10"/>
  <c r="BC1816" i="10"/>
  <c r="BA1816" i="10"/>
  <c r="AZ1816" i="10"/>
  <c r="AY1816" i="10"/>
  <c r="AW1816" i="10"/>
  <c r="AV1816" i="10"/>
  <c r="AU1816" i="10"/>
  <c r="AS1816" i="10"/>
  <c r="AR1816" i="10"/>
  <c r="AQ1816" i="10"/>
  <c r="AO1816" i="10"/>
  <c r="AN1816" i="10"/>
  <c r="AP1816" i="10" s="1"/>
  <c r="AM1816" i="10"/>
  <c r="AK1816" i="10"/>
  <c r="AJ1816" i="10"/>
  <c r="AI1816" i="10"/>
  <c r="BE1815" i="10"/>
  <c r="BD1815" i="10"/>
  <c r="BC1815" i="10"/>
  <c r="BA1815" i="10"/>
  <c r="AZ1815" i="10"/>
  <c r="AY1815" i="10"/>
  <c r="AW1815" i="10"/>
  <c r="AV1815" i="10"/>
  <c r="AU1815" i="10"/>
  <c r="AX1815" i="10" s="1"/>
  <c r="AS1815" i="10"/>
  <c r="AR1815" i="10"/>
  <c r="AQ1815" i="10"/>
  <c r="AO1815" i="10"/>
  <c r="AN1815" i="10"/>
  <c r="AM1815" i="10"/>
  <c r="AP1815" i="10" s="1"/>
  <c r="AK1815" i="10"/>
  <c r="AJ1815" i="10"/>
  <c r="AI1815" i="10"/>
  <c r="BE1814" i="10"/>
  <c r="BF1814" i="10" s="1"/>
  <c r="BD1814" i="10"/>
  <c r="BC1814" i="10"/>
  <c r="BA1814" i="10"/>
  <c r="AZ1814" i="10"/>
  <c r="AY1814" i="10"/>
  <c r="BB1814" i="10" s="1"/>
  <c r="AW1814" i="10"/>
  <c r="AX1814" i="10" s="1"/>
  <c r="AV1814" i="10"/>
  <c r="AU1814" i="10"/>
  <c r="AS1814" i="10"/>
  <c r="AR1814" i="10"/>
  <c r="AQ1814" i="10"/>
  <c r="AO1814" i="10"/>
  <c r="AN1814" i="10"/>
  <c r="AP1814" i="10" s="1"/>
  <c r="AM1814" i="10"/>
  <c r="AK1814" i="10"/>
  <c r="AJ1814" i="10"/>
  <c r="AI1814" i="10"/>
  <c r="BE1813" i="10"/>
  <c r="BD1813" i="10"/>
  <c r="BC1813" i="10"/>
  <c r="BF1813" i="10" s="1"/>
  <c r="BA1813" i="10"/>
  <c r="AZ1813" i="10"/>
  <c r="AY1813" i="10"/>
  <c r="AW1813" i="10"/>
  <c r="AV1813" i="10"/>
  <c r="AU1813" i="10"/>
  <c r="AS1813" i="10"/>
  <c r="AR1813" i="10"/>
  <c r="AQ1813" i="10"/>
  <c r="AO1813" i="10"/>
  <c r="AN1813" i="10"/>
  <c r="AM1813" i="10"/>
  <c r="AK1813" i="10"/>
  <c r="AJ1813" i="10"/>
  <c r="AI1813" i="10"/>
  <c r="BE1812" i="10"/>
  <c r="BD1812" i="10"/>
  <c r="BC1812" i="10"/>
  <c r="BA1812" i="10"/>
  <c r="AZ1812" i="10"/>
  <c r="AY1812" i="10"/>
  <c r="AW1812" i="10"/>
  <c r="AV1812" i="10"/>
  <c r="AU1812" i="10"/>
  <c r="AX1812" i="10" s="1"/>
  <c r="AS1812" i="10"/>
  <c r="AR1812" i="10"/>
  <c r="AQ1812" i="10"/>
  <c r="AO1812" i="10"/>
  <c r="AN1812" i="10"/>
  <c r="AM1812" i="10"/>
  <c r="AP1812" i="10" s="1"/>
  <c r="AK1812" i="10"/>
  <c r="AJ1812" i="10"/>
  <c r="AI1812" i="10"/>
  <c r="BE1811" i="10"/>
  <c r="BF1811" i="10" s="1"/>
  <c r="BD1811" i="10"/>
  <c r="BC1811" i="10"/>
  <c r="BA1811" i="10"/>
  <c r="AZ1811" i="10"/>
  <c r="AY1811" i="10"/>
  <c r="AW1811" i="10"/>
  <c r="AV1811" i="10"/>
  <c r="AU1811" i="10"/>
  <c r="AS1811" i="10"/>
  <c r="AR1811" i="10"/>
  <c r="AQ1811" i="10"/>
  <c r="AO1811" i="10"/>
  <c r="AN1811" i="10"/>
  <c r="AM1811" i="10"/>
  <c r="AK1811" i="10"/>
  <c r="AJ1811" i="10"/>
  <c r="AI1811" i="10"/>
  <c r="BE1810" i="10"/>
  <c r="BD1810" i="10"/>
  <c r="BF1810" i="10" s="1"/>
  <c r="BC1810" i="10"/>
  <c r="BA1810" i="10"/>
  <c r="AZ1810" i="10"/>
  <c r="AY1810" i="10"/>
  <c r="AW1810" i="10"/>
  <c r="AV1810" i="10"/>
  <c r="AU1810" i="10"/>
  <c r="AS1810" i="10"/>
  <c r="AR1810" i="10"/>
  <c r="AQ1810" i="10"/>
  <c r="AO1810" i="10"/>
  <c r="AN1810" i="10"/>
  <c r="AM1810" i="10"/>
  <c r="AK1810" i="10"/>
  <c r="AJ1810" i="10"/>
  <c r="AI1810" i="10"/>
  <c r="AL1810" i="10" s="1"/>
  <c r="BE1809" i="10"/>
  <c r="BD1809" i="10"/>
  <c r="BC1809" i="10"/>
  <c r="BA1809" i="10"/>
  <c r="AZ1809" i="10"/>
  <c r="AY1809" i="10"/>
  <c r="AW1809" i="10"/>
  <c r="AV1809" i="10"/>
  <c r="AU1809" i="10"/>
  <c r="AX1809" i="10" s="1"/>
  <c r="AS1809" i="10"/>
  <c r="AR1809" i="10"/>
  <c r="AQ1809" i="10"/>
  <c r="AO1809" i="10"/>
  <c r="AN1809" i="10"/>
  <c r="AM1809" i="10"/>
  <c r="AK1809" i="10"/>
  <c r="AJ1809" i="10"/>
  <c r="AI1809" i="10"/>
  <c r="BE1808" i="10"/>
  <c r="BF1808" i="10" s="1"/>
  <c r="BD1808" i="10"/>
  <c r="BC1808" i="10"/>
  <c r="BA1808" i="10"/>
  <c r="AZ1808" i="10"/>
  <c r="AY1808" i="10"/>
  <c r="AW1808" i="10"/>
  <c r="AV1808" i="10"/>
  <c r="AU1808" i="10"/>
  <c r="AS1808" i="10"/>
  <c r="AR1808" i="10"/>
  <c r="AQ1808" i="10"/>
  <c r="AT1808" i="10" s="1"/>
  <c r="AO1808" i="10"/>
  <c r="AN1808" i="10"/>
  <c r="AP1808" i="10" s="1"/>
  <c r="AM1808" i="10"/>
  <c r="AK1808" i="10"/>
  <c r="AJ1808" i="10"/>
  <c r="AI1808" i="10"/>
  <c r="BE1807" i="10"/>
  <c r="BD1807" i="10"/>
  <c r="BC1807" i="10"/>
  <c r="BA1807" i="10"/>
  <c r="AZ1807" i="10"/>
  <c r="AY1807" i="10"/>
  <c r="AW1807" i="10"/>
  <c r="AV1807" i="10"/>
  <c r="AU1807" i="10"/>
  <c r="AS1807" i="10"/>
  <c r="AR1807" i="10"/>
  <c r="AQ1807" i="10"/>
  <c r="AO1807" i="10"/>
  <c r="AN1807" i="10"/>
  <c r="AM1807" i="10"/>
  <c r="AK1807" i="10"/>
  <c r="AJ1807" i="10"/>
  <c r="AI1807" i="10"/>
  <c r="BE1806" i="10"/>
  <c r="BD1806" i="10"/>
  <c r="BF1806" i="10" s="1"/>
  <c r="BC1806" i="10"/>
  <c r="BA1806" i="10"/>
  <c r="AZ1806" i="10"/>
  <c r="AY1806" i="10"/>
  <c r="AW1806" i="10"/>
  <c r="AV1806" i="10"/>
  <c r="AU1806" i="10"/>
  <c r="AS1806" i="10"/>
  <c r="AR1806" i="10"/>
  <c r="AQ1806" i="10"/>
  <c r="AO1806" i="10"/>
  <c r="AN1806" i="10"/>
  <c r="AM1806" i="10"/>
  <c r="AK1806" i="10"/>
  <c r="AJ1806" i="10"/>
  <c r="AI1806" i="10"/>
  <c r="BE1805" i="10"/>
  <c r="BD1805" i="10"/>
  <c r="BC1805" i="10"/>
  <c r="BA1805" i="10"/>
  <c r="AZ1805" i="10"/>
  <c r="AY1805" i="10"/>
  <c r="AW1805" i="10"/>
  <c r="AV1805" i="10"/>
  <c r="AU1805" i="10"/>
  <c r="AS1805" i="10"/>
  <c r="AR1805" i="10"/>
  <c r="AQ1805" i="10"/>
  <c r="AO1805" i="10"/>
  <c r="AN1805" i="10"/>
  <c r="AM1805" i="10"/>
  <c r="AP1805" i="10" s="1"/>
  <c r="AK1805" i="10"/>
  <c r="AJ1805" i="10"/>
  <c r="AI1805" i="10"/>
  <c r="BE1804" i="10"/>
  <c r="BD1804" i="10"/>
  <c r="BC1804" i="10"/>
  <c r="BF1804" i="10" s="1"/>
  <c r="BA1804" i="10"/>
  <c r="AZ1804" i="10"/>
  <c r="AY1804" i="10"/>
  <c r="AW1804" i="10"/>
  <c r="AV1804" i="10"/>
  <c r="AU1804" i="10"/>
  <c r="AS1804" i="10"/>
  <c r="AR1804" i="10"/>
  <c r="AQ1804" i="10"/>
  <c r="AP1804" i="10"/>
  <c r="AO1804" i="10"/>
  <c r="AN1804" i="10"/>
  <c r="AM1804" i="10"/>
  <c r="AK1804" i="10"/>
  <c r="AJ1804" i="10"/>
  <c r="AI1804" i="10"/>
  <c r="AL1804" i="10" s="1"/>
  <c r="BE1803" i="10"/>
  <c r="BD1803" i="10"/>
  <c r="BC1803" i="10"/>
  <c r="BA1803" i="10"/>
  <c r="AZ1803" i="10"/>
  <c r="AY1803" i="10"/>
  <c r="AW1803" i="10"/>
  <c r="AV1803" i="10"/>
  <c r="AU1803" i="10"/>
  <c r="AX1803" i="10" s="1"/>
  <c r="AS1803" i="10"/>
  <c r="AR1803" i="10"/>
  <c r="AQ1803" i="10"/>
  <c r="AO1803" i="10"/>
  <c r="AN1803" i="10"/>
  <c r="AM1803" i="10"/>
  <c r="AP1803" i="10" s="1"/>
  <c r="AK1803" i="10"/>
  <c r="AJ1803" i="10"/>
  <c r="AI1803" i="10"/>
  <c r="BE1802" i="10"/>
  <c r="BD1802" i="10"/>
  <c r="BF1802" i="10" s="1"/>
  <c r="BC1802" i="10"/>
  <c r="BA1802" i="10"/>
  <c r="AZ1802" i="10"/>
  <c r="AY1802" i="10"/>
  <c r="AW1802" i="10"/>
  <c r="AV1802" i="10"/>
  <c r="AU1802" i="10"/>
  <c r="AS1802" i="10"/>
  <c r="AR1802" i="10"/>
  <c r="AQ1802" i="10"/>
  <c r="AO1802" i="10"/>
  <c r="AN1802" i="10"/>
  <c r="AM1802" i="10"/>
  <c r="AP1802" i="10" s="1"/>
  <c r="AK1802" i="10"/>
  <c r="AJ1802" i="10"/>
  <c r="AI1802" i="10"/>
  <c r="BE1801" i="10"/>
  <c r="BD1801" i="10"/>
  <c r="BC1801" i="10"/>
  <c r="BF1801" i="10" s="1"/>
  <c r="BA1801" i="10"/>
  <c r="AZ1801" i="10"/>
  <c r="AY1801" i="10"/>
  <c r="AW1801" i="10"/>
  <c r="AX1801" i="10" s="1"/>
  <c r="AV1801" i="10"/>
  <c r="AU1801" i="10"/>
  <c r="AS1801" i="10"/>
  <c r="AR1801" i="10"/>
  <c r="AQ1801" i="10"/>
  <c r="AO1801" i="10"/>
  <c r="AP1801" i="10" s="1"/>
  <c r="AN1801" i="10"/>
  <c r="AM1801" i="10"/>
  <c r="AK1801" i="10"/>
  <c r="AJ1801" i="10"/>
  <c r="AI1801" i="10"/>
  <c r="BE1800" i="10"/>
  <c r="BD1800" i="10"/>
  <c r="BF1800" i="10" s="1"/>
  <c r="BC1800" i="10"/>
  <c r="BA1800" i="10"/>
  <c r="AZ1800" i="10"/>
  <c r="AY1800" i="10"/>
  <c r="AW1800" i="10"/>
  <c r="AV1800" i="10"/>
  <c r="AU1800" i="10"/>
  <c r="AS1800" i="10"/>
  <c r="AR1800" i="10"/>
  <c r="AQ1800" i="10"/>
  <c r="AO1800" i="10"/>
  <c r="AN1800" i="10"/>
  <c r="AM1800" i="10"/>
  <c r="AK1800" i="10"/>
  <c r="AJ1800" i="10"/>
  <c r="AI1800" i="10"/>
  <c r="BE1799" i="10"/>
  <c r="BD1799" i="10"/>
  <c r="BC1799" i="10"/>
  <c r="BA1799" i="10"/>
  <c r="AZ1799" i="10"/>
  <c r="AY1799" i="10"/>
  <c r="AW1799" i="10"/>
  <c r="AV1799" i="10"/>
  <c r="AU1799" i="10"/>
  <c r="AS1799" i="10"/>
  <c r="AR1799" i="10"/>
  <c r="AQ1799" i="10"/>
  <c r="AO1799" i="10"/>
  <c r="AN1799" i="10"/>
  <c r="AM1799" i="10"/>
  <c r="AK1799" i="10"/>
  <c r="AJ1799" i="10"/>
  <c r="AI1799" i="10"/>
  <c r="BE1798" i="10"/>
  <c r="BD1798" i="10"/>
  <c r="BC1798" i="10"/>
  <c r="BF1798" i="10" s="1"/>
  <c r="BA1798" i="10"/>
  <c r="AZ1798" i="10"/>
  <c r="AY1798" i="10"/>
  <c r="AW1798" i="10"/>
  <c r="AV1798" i="10"/>
  <c r="AU1798" i="10"/>
  <c r="AS1798" i="10"/>
  <c r="AR1798" i="10"/>
  <c r="AQ1798" i="10"/>
  <c r="AP1798" i="10"/>
  <c r="AO1798" i="10"/>
  <c r="AN1798" i="10"/>
  <c r="AM1798" i="10"/>
  <c r="AK1798" i="10"/>
  <c r="AJ1798" i="10"/>
  <c r="AI1798" i="10"/>
  <c r="BE1797" i="10"/>
  <c r="BD1797" i="10"/>
  <c r="BC1797" i="10"/>
  <c r="BA1797" i="10"/>
  <c r="AZ1797" i="10"/>
  <c r="AY1797" i="10"/>
  <c r="AW1797" i="10"/>
  <c r="AV1797" i="10"/>
  <c r="AX1797" i="10" s="1"/>
  <c r="AU1797" i="10"/>
  <c r="AS1797" i="10"/>
  <c r="AR1797" i="10"/>
  <c r="AQ1797" i="10"/>
  <c r="AO1797" i="10"/>
  <c r="AN1797" i="10"/>
  <c r="AM1797" i="10"/>
  <c r="AK1797" i="10"/>
  <c r="AJ1797" i="10"/>
  <c r="AI1797" i="10"/>
  <c r="BE1796" i="10"/>
  <c r="BD1796" i="10"/>
  <c r="BC1796" i="10"/>
  <c r="BA1796" i="10"/>
  <c r="AZ1796" i="10"/>
  <c r="AY1796" i="10"/>
  <c r="AW1796" i="10"/>
  <c r="AV1796" i="10"/>
  <c r="AU1796" i="10"/>
  <c r="AS1796" i="10"/>
  <c r="AR1796" i="10"/>
  <c r="AQ1796" i="10"/>
  <c r="AO1796" i="10"/>
  <c r="AN1796" i="10"/>
  <c r="AM1796" i="10"/>
  <c r="AP1796" i="10" s="1"/>
  <c r="AK1796" i="10"/>
  <c r="AJ1796" i="10"/>
  <c r="AI1796" i="10"/>
  <c r="BE1795" i="10"/>
  <c r="BD1795" i="10"/>
  <c r="BC1795" i="10"/>
  <c r="BA1795" i="10"/>
  <c r="AZ1795" i="10"/>
  <c r="AY1795" i="10"/>
  <c r="AW1795" i="10"/>
  <c r="AV1795" i="10"/>
  <c r="AX1795" i="10" s="1"/>
  <c r="AU1795" i="10"/>
  <c r="AS1795" i="10"/>
  <c r="AR1795" i="10"/>
  <c r="AQ1795" i="10"/>
  <c r="AO1795" i="10"/>
  <c r="AN1795" i="10"/>
  <c r="AM1795" i="10"/>
  <c r="AK1795" i="10"/>
  <c r="AJ1795" i="10"/>
  <c r="AI1795" i="10"/>
  <c r="BE1794" i="10"/>
  <c r="BD1794" i="10"/>
  <c r="BC1794" i="10"/>
  <c r="BA1794" i="10"/>
  <c r="AZ1794" i="10"/>
  <c r="AY1794" i="10"/>
  <c r="AW1794" i="10"/>
  <c r="AV1794" i="10"/>
  <c r="AU1794" i="10"/>
  <c r="AX1794" i="10" s="1"/>
  <c r="AS1794" i="10"/>
  <c r="AR1794" i="10"/>
  <c r="AT1794" i="10" s="1"/>
  <c r="AQ1794" i="10"/>
  <c r="AO1794" i="10"/>
  <c r="AN1794" i="10"/>
  <c r="AM1794" i="10"/>
  <c r="AK1794" i="10"/>
  <c r="AJ1794" i="10"/>
  <c r="AI1794" i="10"/>
  <c r="BE1793" i="10"/>
  <c r="BD1793" i="10"/>
  <c r="BC1793" i="10"/>
  <c r="BA1793" i="10"/>
  <c r="AZ1793" i="10"/>
  <c r="AY1793" i="10"/>
  <c r="AW1793" i="10"/>
  <c r="AV1793" i="10"/>
  <c r="AX1793" i="10" s="1"/>
  <c r="AU1793" i="10"/>
  <c r="AS1793" i="10"/>
  <c r="AR1793" i="10"/>
  <c r="AQ1793" i="10"/>
  <c r="AO1793" i="10"/>
  <c r="AN1793" i="10"/>
  <c r="AM1793" i="10"/>
  <c r="AK1793" i="10"/>
  <c r="AJ1793" i="10"/>
  <c r="AI1793" i="10"/>
  <c r="BE1792" i="10"/>
  <c r="BD1792" i="10"/>
  <c r="BC1792" i="10"/>
  <c r="BF1792" i="10" s="1"/>
  <c r="BA1792" i="10"/>
  <c r="AZ1792" i="10"/>
  <c r="AY1792" i="10"/>
  <c r="AW1792" i="10"/>
  <c r="AV1792" i="10"/>
  <c r="AU1792" i="10"/>
  <c r="AS1792" i="10"/>
  <c r="AR1792" i="10"/>
  <c r="AQ1792" i="10"/>
  <c r="AO1792" i="10"/>
  <c r="AN1792" i="10"/>
  <c r="AM1792" i="10"/>
  <c r="AK1792" i="10"/>
  <c r="AJ1792" i="10"/>
  <c r="AI1792" i="10"/>
  <c r="BE1791" i="10"/>
  <c r="BD1791" i="10"/>
  <c r="BC1791" i="10"/>
  <c r="BF1791" i="10" s="1"/>
  <c r="BA1791" i="10"/>
  <c r="AZ1791" i="10"/>
  <c r="AY1791" i="10"/>
  <c r="AW1791" i="10"/>
  <c r="AV1791" i="10"/>
  <c r="AU1791" i="10"/>
  <c r="AX1791" i="10" s="1"/>
  <c r="AS1791" i="10"/>
  <c r="AR1791" i="10"/>
  <c r="AQ1791" i="10"/>
  <c r="AO1791" i="10"/>
  <c r="AN1791" i="10"/>
  <c r="AM1791" i="10"/>
  <c r="AK1791" i="10"/>
  <c r="AJ1791" i="10"/>
  <c r="AI1791" i="10"/>
  <c r="BF1790" i="10"/>
  <c r="BE1790" i="10"/>
  <c r="BD1790" i="10"/>
  <c r="BC1790" i="10"/>
  <c r="BA1790" i="10"/>
  <c r="AZ1790" i="10"/>
  <c r="AY1790" i="10"/>
  <c r="AW1790" i="10"/>
  <c r="AV1790" i="10"/>
  <c r="AU1790" i="10"/>
  <c r="AS1790" i="10"/>
  <c r="AR1790" i="10"/>
  <c r="AQ1790" i="10"/>
  <c r="AO1790" i="10"/>
  <c r="AN1790" i="10"/>
  <c r="AP1790" i="10" s="1"/>
  <c r="AM1790" i="10"/>
  <c r="AK1790" i="10"/>
  <c r="AJ1790" i="10"/>
  <c r="AI1790" i="10"/>
  <c r="BE1789" i="10"/>
  <c r="BD1789" i="10"/>
  <c r="BC1789" i="10"/>
  <c r="BA1789" i="10"/>
  <c r="AZ1789" i="10"/>
  <c r="AY1789" i="10"/>
  <c r="AW1789" i="10"/>
  <c r="AV1789" i="10"/>
  <c r="AU1789" i="10"/>
  <c r="AS1789" i="10"/>
  <c r="AR1789" i="10"/>
  <c r="AQ1789" i="10"/>
  <c r="AO1789" i="10"/>
  <c r="AN1789" i="10"/>
  <c r="AM1789" i="10"/>
  <c r="AK1789" i="10"/>
  <c r="AJ1789" i="10"/>
  <c r="AL1789" i="10" s="1"/>
  <c r="AI1789" i="10"/>
  <c r="BE1788" i="10"/>
  <c r="BD1788" i="10"/>
  <c r="BC1788" i="10"/>
  <c r="BA1788" i="10"/>
  <c r="AZ1788" i="10"/>
  <c r="AY1788" i="10"/>
  <c r="AW1788" i="10"/>
  <c r="AV1788" i="10"/>
  <c r="AU1788" i="10"/>
  <c r="AS1788" i="10"/>
  <c r="AR1788" i="10"/>
  <c r="AQ1788" i="10"/>
  <c r="AO1788" i="10"/>
  <c r="AN1788" i="10"/>
  <c r="AP1788" i="10" s="1"/>
  <c r="AM1788" i="10"/>
  <c r="AK1788" i="10"/>
  <c r="AJ1788" i="10"/>
  <c r="AI1788" i="10"/>
  <c r="BE1787" i="10"/>
  <c r="BF1787" i="10" s="1"/>
  <c r="BD1787" i="10"/>
  <c r="BC1787" i="10"/>
  <c r="BA1787" i="10"/>
  <c r="AZ1787" i="10"/>
  <c r="AY1787" i="10"/>
  <c r="AW1787" i="10"/>
  <c r="AV1787" i="10"/>
  <c r="AX1787" i="10" s="1"/>
  <c r="AU1787" i="10"/>
  <c r="AS1787" i="10"/>
  <c r="AR1787" i="10"/>
  <c r="AQ1787" i="10"/>
  <c r="AO1787" i="10"/>
  <c r="AN1787" i="10"/>
  <c r="AM1787" i="10"/>
  <c r="AK1787" i="10"/>
  <c r="AJ1787" i="10"/>
  <c r="AI1787" i="10"/>
  <c r="BE1786" i="10"/>
  <c r="BD1786" i="10"/>
  <c r="BC1786" i="10"/>
  <c r="BA1786" i="10"/>
  <c r="AZ1786" i="10"/>
  <c r="AY1786" i="10"/>
  <c r="AW1786" i="10"/>
  <c r="AV1786" i="10"/>
  <c r="AU1786" i="10"/>
  <c r="AX1786" i="10" s="1"/>
  <c r="AS1786" i="10"/>
  <c r="AR1786" i="10"/>
  <c r="AQ1786" i="10"/>
  <c r="AO1786" i="10"/>
  <c r="AN1786" i="10"/>
  <c r="AM1786" i="10"/>
  <c r="AK1786" i="10"/>
  <c r="AJ1786" i="10"/>
  <c r="AI1786" i="10"/>
  <c r="BE1785" i="10"/>
  <c r="BD1785" i="10"/>
  <c r="BC1785" i="10"/>
  <c r="BA1785" i="10"/>
  <c r="AZ1785" i="10"/>
  <c r="AY1785" i="10"/>
  <c r="AW1785" i="10"/>
  <c r="AV1785" i="10"/>
  <c r="AU1785" i="10"/>
  <c r="AX1785" i="10" s="1"/>
  <c r="AS1785" i="10"/>
  <c r="AR1785" i="10"/>
  <c r="AQ1785" i="10"/>
  <c r="AO1785" i="10"/>
  <c r="AN1785" i="10"/>
  <c r="AM1785" i="10"/>
  <c r="AK1785" i="10"/>
  <c r="AJ1785" i="10"/>
  <c r="AI1785" i="10"/>
  <c r="BF1784" i="10"/>
  <c r="BE1784" i="10"/>
  <c r="BD1784" i="10"/>
  <c r="BC1784" i="10"/>
  <c r="BA1784" i="10"/>
  <c r="AZ1784" i="10"/>
  <c r="AY1784" i="10"/>
  <c r="AW1784" i="10"/>
  <c r="AV1784" i="10"/>
  <c r="AU1784" i="10"/>
  <c r="AS1784" i="10"/>
  <c r="AR1784" i="10"/>
  <c r="AQ1784" i="10"/>
  <c r="AO1784" i="10"/>
  <c r="AN1784" i="10"/>
  <c r="AM1784" i="10"/>
  <c r="AP1784" i="10" s="1"/>
  <c r="AK1784" i="10"/>
  <c r="AJ1784" i="10"/>
  <c r="AI1784" i="10"/>
  <c r="BE1783" i="10"/>
  <c r="BD1783" i="10"/>
  <c r="BC1783" i="10"/>
  <c r="BA1783" i="10"/>
  <c r="AZ1783" i="10"/>
  <c r="BB1783" i="10" s="1"/>
  <c r="AY1783" i="10"/>
  <c r="AW1783" i="10"/>
  <c r="AV1783" i="10"/>
  <c r="AU1783" i="10"/>
  <c r="AS1783" i="10"/>
  <c r="AR1783" i="10"/>
  <c r="AQ1783" i="10"/>
  <c r="AO1783" i="10"/>
  <c r="AN1783" i="10"/>
  <c r="AM1783" i="10"/>
  <c r="AK1783" i="10"/>
  <c r="AJ1783" i="10"/>
  <c r="AI1783" i="10"/>
  <c r="BE1782" i="10"/>
  <c r="BD1782" i="10"/>
  <c r="BF1782" i="10" s="1"/>
  <c r="BC1782" i="10"/>
  <c r="BA1782" i="10"/>
  <c r="AZ1782" i="10"/>
  <c r="AY1782" i="10"/>
  <c r="AW1782" i="10"/>
  <c r="AV1782" i="10"/>
  <c r="AU1782" i="10"/>
  <c r="AS1782" i="10"/>
  <c r="AR1782" i="10"/>
  <c r="AQ1782" i="10"/>
  <c r="AO1782" i="10"/>
  <c r="AN1782" i="10"/>
  <c r="AM1782" i="10"/>
  <c r="AP1782" i="10" s="1"/>
  <c r="AK1782" i="10"/>
  <c r="AJ1782" i="10"/>
  <c r="AI1782" i="10"/>
  <c r="BE1781" i="10"/>
  <c r="BD1781" i="10"/>
  <c r="BC1781" i="10"/>
  <c r="BA1781" i="10"/>
  <c r="AZ1781" i="10"/>
  <c r="AY1781" i="10"/>
  <c r="AX1781" i="10"/>
  <c r="AW1781" i="10"/>
  <c r="AV1781" i="10"/>
  <c r="AU1781" i="10"/>
  <c r="AS1781" i="10"/>
  <c r="AR1781" i="10"/>
  <c r="AQ1781" i="10"/>
  <c r="AO1781" i="10"/>
  <c r="AN1781" i="10"/>
  <c r="AM1781" i="10"/>
  <c r="AK1781" i="10"/>
  <c r="AJ1781" i="10"/>
  <c r="AL1781" i="10" s="1"/>
  <c r="AI1781" i="10"/>
  <c r="BE1780" i="10"/>
  <c r="BD1780" i="10"/>
  <c r="BC1780" i="10"/>
  <c r="BA1780" i="10"/>
  <c r="AZ1780" i="10"/>
  <c r="AY1780" i="10"/>
  <c r="AW1780" i="10"/>
  <c r="AV1780" i="10"/>
  <c r="AU1780" i="10"/>
  <c r="AS1780" i="10"/>
  <c r="AR1780" i="10"/>
  <c r="AQ1780" i="10"/>
  <c r="AO1780" i="10"/>
  <c r="AN1780" i="10"/>
  <c r="AP1780" i="10" s="1"/>
  <c r="AM1780" i="10"/>
  <c r="AK1780" i="10"/>
  <c r="AJ1780" i="10"/>
  <c r="AI1780" i="10"/>
  <c r="BE1779" i="10"/>
  <c r="BF1779" i="10" s="1"/>
  <c r="BD1779" i="10"/>
  <c r="BC1779" i="10"/>
  <c r="BA1779" i="10"/>
  <c r="AZ1779" i="10"/>
  <c r="AY1779" i="10"/>
  <c r="AW1779" i="10"/>
  <c r="AV1779" i="10"/>
  <c r="AU1779" i="10"/>
  <c r="AS1779" i="10"/>
  <c r="AR1779" i="10"/>
  <c r="AQ1779" i="10"/>
  <c r="AO1779" i="10"/>
  <c r="AN1779" i="10"/>
  <c r="AM1779" i="10"/>
  <c r="AP1779" i="10" s="1"/>
  <c r="AK1779" i="10"/>
  <c r="AJ1779" i="10"/>
  <c r="AI1779" i="10"/>
  <c r="BE1778" i="10"/>
  <c r="BF1778" i="10" s="1"/>
  <c r="BD1778" i="10"/>
  <c r="BC1778" i="10"/>
  <c r="BA1778" i="10"/>
  <c r="AZ1778" i="10"/>
  <c r="AY1778" i="10"/>
  <c r="AW1778" i="10"/>
  <c r="AV1778" i="10"/>
  <c r="AU1778" i="10"/>
  <c r="AS1778" i="10"/>
  <c r="AR1778" i="10"/>
  <c r="AQ1778" i="10"/>
  <c r="AO1778" i="10"/>
  <c r="AN1778" i="10"/>
  <c r="AM1778" i="10"/>
  <c r="AK1778" i="10"/>
  <c r="AJ1778" i="10"/>
  <c r="AI1778" i="10"/>
  <c r="BE1777" i="10"/>
  <c r="BD1777" i="10"/>
  <c r="BC1777" i="10"/>
  <c r="BA1777" i="10"/>
  <c r="AZ1777" i="10"/>
  <c r="AY1777" i="10"/>
  <c r="AW1777" i="10"/>
  <c r="AV1777" i="10"/>
  <c r="AU1777" i="10"/>
  <c r="AX1777" i="10" s="1"/>
  <c r="AS1777" i="10"/>
  <c r="AR1777" i="10"/>
  <c r="AQ1777" i="10"/>
  <c r="AO1777" i="10"/>
  <c r="AN1777" i="10"/>
  <c r="AM1777" i="10"/>
  <c r="AK1777" i="10"/>
  <c r="AJ1777" i="10"/>
  <c r="AL1777" i="10" s="1"/>
  <c r="AI1777" i="10"/>
  <c r="BE1776" i="10"/>
  <c r="BD1776" i="10"/>
  <c r="BC1776" i="10"/>
  <c r="BA1776" i="10"/>
  <c r="AZ1776" i="10"/>
  <c r="AY1776" i="10"/>
  <c r="AW1776" i="10"/>
  <c r="AV1776" i="10"/>
  <c r="AU1776" i="10"/>
  <c r="AX1776" i="10" s="1"/>
  <c r="AS1776" i="10"/>
  <c r="AR1776" i="10"/>
  <c r="AQ1776" i="10"/>
  <c r="AO1776" i="10"/>
  <c r="AN1776" i="10"/>
  <c r="AM1776" i="10"/>
  <c r="AK1776" i="10"/>
  <c r="AJ1776" i="10"/>
  <c r="AI1776" i="10"/>
  <c r="BE1775" i="10"/>
  <c r="BD1775" i="10"/>
  <c r="BC1775" i="10"/>
  <c r="BA1775" i="10"/>
  <c r="AZ1775" i="10"/>
  <c r="BB1775" i="10" s="1"/>
  <c r="AY1775" i="10"/>
  <c r="AW1775" i="10"/>
  <c r="AV1775" i="10"/>
  <c r="AU1775" i="10"/>
  <c r="AS1775" i="10"/>
  <c r="AR1775" i="10"/>
  <c r="AQ1775" i="10"/>
  <c r="AO1775" i="10"/>
  <c r="AN1775" i="10"/>
  <c r="AM1775" i="10"/>
  <c r="AP1775" i="10" s="1"/>
  <c r="AK1775" i="10"/>
  <c r="AJ1775" i="10"/>
  <c r="AI1775" i="10"/>
  <c r="BE1774" i="10"/>
  <c r="BD1774" i="10"/>
  <c r="BC1774" i="10"/>
  <c r="BF1774" i="10" s="1"/>
  <c r="BA1774" i="10"/>
  <c r="AZ1774" i="10"/>
  <c r="AY1774" i="10"/>
  <c r="AW1774" i="10"/>
  <c r="AX1774" i="10" s="1"/>
  <c r="AV1774" i="10"/>
  <c r="AU1774" i="10"/>
  <c r="AS1774" i="10"/>
  <c r="AR1774" i="10"/>
  <c r="AQ1774" i="10"/>
  <c r="AO1774" i="10"/>
  <c r="AN1774" i="10"/>
  <c r="AP1774" i="10" s="1"/>
  <c r="AM1774" i="10"/>
  <c r="AK1774" i="10"/>
  <c r="AJ1774" i="10"/>
  <c r="AI1774" i="10"/>
  <c r="BE1773" i="10"/>
  <c r="BD1773" i="10"/>
  <c r="BC1773" i="10"/>
  <c r="BA1773" i="10"/>
  <c r="AZ1773" i="10"/>
  <c r="AY1773" i="10"/>
  <c r="AW1773" i="10"/>
  <c r="AV1773" i="10"/>
  <c r="AU1773" i="10"/>
  <c r="AS1773" i="10"/>
  <c r="AR1773" i="10"/>
  <c r="AQ1773" i="10"/>
  <c r="AO1773" i="10"/>
  <c r="AN1773" i="10"/>
  <c r="AM1773" i="10"/>
  <c r="AP1773" i="10" s="1"/>
  <c r="AK1773" i="10"/>
  <c r="AJ1773" i="10"/>
  <c r="AL1773" i="10" s="1"/>
  <c r="AI1773" i="10"/>
  <c r="BE1772" i="10"/>
  <c r="BD1772" i="10"/>
  <c r="BC1772" i="10"/>
  <c r="BA1772" i="10"/>
  <c r="AZ1772" i="10"/>
  <c r="AY1772" i="10"/>
  <c r="AW1772" i="10"/>
  <c r="AV1772" i="10"/>
  <c r="AU1772" i="10"/>
  <c r="AS1772" i="10"/>
  <c r="AR1772" i="10"/>
  <c r="AQ1772" i="10"/>
  <c r="AO1772" i="10"/>
  <c r="AN1772" i="10"/>
  <c r="AP1772" i="10" s="1"/>
  <c r="AM1772" i="10"/>
  <c r="AK1772" i="10"/>
  <c r="AJ1772" i="10"/>
  <c r="AI1772" i="10"/>
  <c r="BE1771" i="10"/>
  <c r="BD1771" i="10"/>
  <c r="BC1771" i="10"/>
  <c r="BA1771" i="10"/>
  <c r="AZ1771" i="10"/>
  <c r="AY1771" i="10"/>
  <c r="AW1771" i="10"/>
  <c r="AV1771" i="10"/>
  <c r="AU1771" i="10"/>
  <c r="AX1771" i="10" s="1"/>
  <c r="AS1771" i="10"/>
  <c r="AR1771" i="10"/>
  <c r="AQ1771" i="10"/>
  <c r="AO1771" i="10"/>
  <c r="AN1771" i="10"/>
  <c r="AM1771" i="10"/>
  <c r="AK1771" i="10"/>
  <c r="AJ1771" i="10"/>
  <c r="AI1771" i="10"/>
  <c r="BF1770" i="10"/>
  <c r="BE1770" i="10"/>
  <c r="BD1770" i="10"/>
  <c r="BC1770" i="10"/>
  <c r="BA1770" i="10"/>
  <c r="AZ1770" i="10"/>
  <c r="AY1770" i="10"/>
  <c r="AW1770" i="10"/>
  <c r="AV1770" i="10"/>
  <c r="AX1770" i="10" s="1"/>
  <c r="AU1770" i="10"/>
  <c r="AS1770" i="10"/>
  <c r="AR1770" i="10"/>
  <c r="AQ1770" i="10"/>
  <c r="AO1770" i="10"/>
  <c r="AN1770" i="10"/>
  <c r="AM1770" i="10"/>
  <c r="AK1770" i="10"/>
  <c r="AJ1770" i="10"/>
  <c r="AI1770" i="10"/>
  <c r="BE1769" i="10"/>
  <c r="BD1769" i="10"/>
  <c r="BC1769" i="10"/>
  <c r="BF1769" i="10" s="1"/>
  <c r="BA1769" i="10"/>
  <c r="AZ1769" i="10"/>
  <c r="AY1769" i="10"/>
  <c r="AW1769" i="10"/>
  <c r="AV1769" i="10"/>
  <c r="AU1769" i="10"/>
  <c r="AS1769" i="10"/>
  <c r="AR1769" i="10"/>
  <c r="AQ1769" i="10"/>
  <c r="AO1769" i="10"/>
  <c r="AP1769" i="10" s="1"/>
  <c r="AN1769" i="10"/>
  <c r="AM1769" i="10"/>
  <c r="AK1769" i="10"/>
  <c r="AJ1769" i="10"/>
  <c r="AI1769" i="10"/>
  <c r="BE1768" i="10"/>
  <c r="BD1768" i="10"/>
  <c r="BF1768" i="10" s="1"/>
  <c r="BC1768" i="10"/>
  <c r="BA1768" i="10"/>
  <c r="AZ1768" i="10"/>
  <c r="AY1768" i="10"/>
  <c r="AW1768" i="10"/>
  <c r="AV1768" i="10"/>
  <c r="AU1768" i="10"/>
  <c r="AS1768" i="10"/>
  <c r="AR1768" i="10"/>
  <c r="AQ1768" i="10"/>
  <c r="AO1768" i="10"/>
  <c r="AN1768" i="10"/>
  <c r="AM1768" i="10"/>
  <c r="AK1768" i="10"/>
  <c r="AJ1768" i="10"/>
  <c r="AI1768" i="10"/>
  <c r="BE1767" i="10"/>
  <c r="BD1767" i="10"/>
  <c r="BC1767" i="10"/>
  <c r="BF1767" i="10" s="1"/>
  <c r="BA1767" i="10"/>
  <c r="AZ1767" i="10"/>
  <c r="AY1767" i="10"/>
  <c r="AW1767" i="10"/>
  <c r="AV1767" i="10"/>
  <c r="AU1767" i="10"/>
  <c r="AS1767" i="10"/>
  <c r="AR1767" i="10"/>
  <c r="AQ1767" i="10"/>
  <c r="AO1767" i="10"/>
  <c r="AN1767" i="10"/>
  <c r="AM1767" i="10"/>
  <c r="AK1767" i="10"/>
  <c r="AJ1767" i="10"/>
  <c r="AI1767" i="10"/>
  <c r="BE1766" i="10"/>
  <c r="BD1766" i="10"/>
  <c r="BC1766" i="10"/>
  <c r="BF1766" i="10" s="1"/>
  <c r="BA1766" i="10"/>
  <c r="AZ1766" i="10"/>
  <c r="AY1766" i="10"/>
  <c r="AW1766" i="10"/>
  <c r="AV1766" i="10"/>
  <c r="AU1766" i="10"/>
  <c r="AS1766" i="10"/>
  <c r="AR1766" i="10"/>
  <c r="AQ1766" i="10"/>
  <c r="AP1766" i="10"/>
  <c r="AO1766" i="10"/>
  <c r="AN1766" i="10"/>
  <c r="AM1766" i="10"/>
  <c r="AK1766" i="10"/>
  <c r="AJ1766" i="10"/>
  <c r="AI1766" i="10"/>
  <c r="BE1765" i="10"/>
  <c r="BD1765" i="10"/>
  <c r="BC1765" i="10"/>
  <c r="BA1765" i="10"/>
  <c r="AZ1765" i="10"/>
  <c r="AY1765" i="10"/>
  <c r="AW1765" i="10"/>
  <c r="AV1765" i="10"/>
  <c r="AU1765" i="10"/>
  <c r="AX1765" i="10" s="1"/>
  <c r="AS1765" i="10"/>
  <c r="AR1765" i="10"/>
  <c r="AQ1765" i="10"/>
  <c r="AO1765" i="10"/>
  <c r="AN1765" i="10"/>
  <c r="AM1765" i="10"/>
  <c r="AP1765" i="10" s="1"/>
  <c r="AK1765" i="10"/>
  <c r="AJ1765" i="10"/>
  <c r="AI1765" i="10"/>
  <c r="BE1764" i="10"/>
  <c r="BD1764" i="10"/>
  <c r="BC1764" i="10"/>
  <c r="BA1764" i="10"/>
  <c r="AZ1764" i="10"/>
  <c r="AY1764" i="10"/>
  <c r="AW1764" i="10"/>
  <c r="AV1764" i="10"/>
  <c r="AU1764" i="10"/>
  <c r="AX1764" i="10" s="1"/>
  <c r="AS1764" i="10"/>
  <c r="AR1764" i="10"/>
  <c r="AQ1764" i="10"/>
  <c r="AO1764" i="10"/>
  <c r="AN1764" i="10"/>
  <c r="AM1764" i="10"/>
  <c r="AK1764" i="10"/>
  <c r="AJ1764" i="10"/>
  <c r="AI1764" i="10"/>
  <c r="BE1763" i="10"/>
  <c r="BD1763" i="10"/>
  <c r="BC1763" i="10"/>
  <c r="BA1763" i="10"/>
  <c r="AZ1763" i="10"/>
  <c r="AY1763" i="10"/>
  <c r="AX1763" i="10"/>
  <c r="AW1763" i="10"/>
  <c r="AV1763" i="10"/>
  <c r="AU1763" i="10"/>
  <c r="AS1763" i="10"/>
  <c r="AR1763" i="10"/>
  <c r="AQ1763" i="10"/>
  <c r="AO1763" i="10"/>
  <c r="AN1763" i="10"/>
  <c r="AM1763" i="10"/>
  <c r="AK1763" i="10"/>
  <c r="AJ1763" i="10"/>
  <c r="AI1763" i="10"/>
  <c r="BE1762" i="10"/>
  <c r="BD1762" i="10"/>
  <c r="BC1762" i="10"/>
  <c r="BA1762" i="10"/>
  <c r="AZ1762" i="10"/>
  <c r="AY1762" i="10"/>
  <c r="AW1762" i="10"/>
  <c r="AV1762" i="10"/>
  <c r="AU1762" i="10"/>
  <c r="AX1762" i="10" s="1"/>
  <c r="AS1762" i="10"/>
  <c r="AR1762" i="10"/>
  <c r="AQ1762" i="10"/>
  <c r="AO1762" i="10"/>
  <c r="AN1762" i="10"/>
  <c r="AM1762" i="10"/>
  <c r="AK1762" i="10"/>
  <c r="AJ1762" i="10"/>
  <c r="AI1762" i="10"/>
  <c r="BE1761" i="10"/>
  <c r="BD1761" i="10"/>
  <c r="BC1761" i="10"/>
  <c r="BA1761" i="10"/>
  <c r="AZ1761" i="10"/>
  <c r="AY1761" i="10"/>
  <c r="AX1761" i="10"/>
  <c r="AW1761" i="10"/>
  <c r="AV1761" i="10"/>
  <c r="AU1761" i="10"/>
  <c r="AS1761" i="10"/>
  <c r="AR1761" i="10"/>
  <c r="AQ1761" i="10"/>
  <c r="AO1761" i="10"/>
  <c r="AN1761" i="10"/>
  <c r="AM1761" i="10"/>
  <c r="AK1761" i="10"/>
  <c r="AJ1761" i="10"/>
  <c r="AI1761" i="10"/>
  <c r="BE1760" i="10"/>
  <c r="BD1760" i="10"/>
  <c r="BC1760" i="10"/>
  <c r="BF1760" i="10" s="1"/>
  <c r="BA1760" i="10"/>
  <c r="AZ1760" i="10"/>
  <c r="AY1760" i="10"/>
  <c r="AW1760" i="10"/>
  <c r="AV1760" i="10"/>
  <c r="AU1760" i="10"/>
  <c r="AX1760" i="10" s="1"/>
  <c r="AS1760" i="10"/>
  <c r="AR1760" i="10"/>
  <c r="AQ1760" i="10"/>
  <c r="AO1760" i="10"/>
  <c r="AP1760" i="10" s="1"/>
  <c r="AN1760" i="10"/>
  <c r="AM1760" i="10"/>
  <c r="AK1760" i="10"/>
  <c r="AJ1760" i="10"/>
  <c r="AI1760" i="10"/>
  <c r="BE1759" i="10"/>
  <c r="BD1759" i="10"/>
  <c r="BF1759" i="10" s="1"/>
  <c r="BC1759" i="10"/>
  <c r="BA1759" i="10"/>
  <c r="AZ1759" i="10"/>
  <c r="BB1759" i="10" s="1"/>
  <c r="AY1759" i="10"/>
  <c r="AW1759" i="10"/>
  <c r="AV1759" i="10"/>
  <c r="AU1759" i="10"/>
  <c r="AS1759" i="10"/>
  <c r="AR1759" i="10"/>
  <c r="AQ1759" i="10"/>
  <c r="AO1759" i="10"/>
  <c r="AN1759" i="10"/>
  <c r="AM1759" i="10"/>
  <c r="AP1759" i="10" s="1"/>
  <c r="AK1759" i="10"/>
  <c r="AJ1759" i="10"/>
  <c r="AI1759" i="10"/>
  <c r="BE1758" i="10"/>
  <c r="BD1758" i="10"/>
  <c r="BC1758" i="10"/>
  <c r="BF1758" i="10" s="1"/>
  <c r="BA1758" i="10"/>
  <c r="AZ1758" i="10"/>
  <c r="AY1758" i="10"/>
  <c r="AX1758" i="10"/>
  <c r="AW1758" i="10"/>
  <c r="AV1758" i="10"/>
  <c r="AU1758" i="10"/>
  <c r="AS1758" i="10"/>
  <c r="AR1758" i="10"/>
  <c r="AT1758" i="10" s="1"/>
  <c r="AQ1758" i="10"/>
  <c r="AO1758" i="10"/>
  <c r="AP1758" i="10" s="1"/>
  <c r="AN1758" i="10"/>
  <c r="AM1758" i="10"/>
  <c r="AK1758" i="10"/>
  <c r="AJ1758" i="10"/>
  <c r="AI1758" i="10"/>
  <c r="BF1757" i="10"/>
  <c r="BE1757" i="10"/>
  <c r="BD1757" i="10"/>
  <c r="BC1757" i="10"/>
  <c r="BA1757" i="10"/>
  <c r="AZ1757" i="10"/>
  <c r="BB1757" i="10" s="1"/>
  <c r="AY1757" i="10"/>
  <c r="AX1757" i="10"/>
  <c r="AW1757" i="10"/>
  <c r="AV1757" i="10"/>
  <c r="AU1757" i="10"/>
  <c r="AS1757" i="10"/>
  <c r="AR1757" i="10"/>
  <c r="AQ1757" i="10"/>
  <c r="AP1757" i="10"/>
  <c r="AO1757" i="10"/>
  <c r="AN1757" i="10"/>
  <c r="AM1757" i="10"/>
  <c r="AK1757" i="10"/>
  <c r="AJ1757" i="10"/>
  <c r="AL1757" i="10" s="1"/>
  <c r="AI1757" i="10"/>
  <c r="BF1756" i="10"/>
  <c r="BE1756" i="10"/>
  <c r="BD1756" i="10"/>
  <c r="BC1756" i="10"/>
  <c r="BA1756" i="10"/>
  <c r="AZ1756" i="10"/>
  <c r="AY1756" i="10"/>
  <c r="AX1756" i="10"/>
  <c r="AW1756" i="10"/>
  <c r="AV1756" i="10"/>
  <c r="AU1756" i="10"/>
  <c r="AT1756" i="10"/>
  <c r="AS1756" i="10"/>
  <c r="AR1756" i="10"/>
  <c r="AQ1756" i="10"/>
  <c r="AP1756" i="10"/>
  <c r="AO1756" i="10"/>
  <c r="AN1756" i="10"/>
  <c r="AM1756" i="10"/>
  <c r="AL1756" i="10"/>
  <c r="AK1756" i="10"/>
  <c r="AJ1756" i="10"/>
  <c r="AI1756" i="10"/>
  <c r="AD1750" i="10"/>
  <c r="AC1750" i="10"/>
  <c r="AB1750" i="10"/>
  <c r="BI2296" i="10" s="1"/>
  <c r="BJ2296" i="10" s="1"/>
  <c r="AA1750" i="10"/>
  <c r="Z1750" i="10"/>
  <c r="Y1750" i="10"/>
  <c r="BI2295" i="10" s="1"/>
  <c r="BJ2295" i="10" s="1"/>
  <c r="X1750" i="10"/>
  <c r="W1750" i="10"/>
  <c r="V1750" i="10"/>
  <c r="BI2294" i="10" s="1"/>
  <c r="BJ2294" i="10" s="1"/>
  <c r="U1750" i="10"/>
  <c r="T1750" i="10"/>
  <c r="S1750" i="10"/>
  <c r="BI2293" i="10" s="1"/>
  <c r="BJ2293" i="10" s="1"/>
  <c r="R1750" i="10"/>
  <c r="Q1750" i="10"/>
  <c r="P1750" i="10"/>
  <c r="O1750" i="10"/>
  <c r="N1750" i="10"/>
  <c r="M1750" i="10"/>
  <c r="B2304" i="10" s="1"/>
  <c r="BE1749" i="10"/>
  <c r="BD1749" i="10"/>
  <c r="BF1749" i="10" s="1"/>
  <c r="BC1749" i="10"/>
  <c r="BB1749" i="10"/>
  <c r="BA1749" i="10"/>
  <c r="AZ1749" i="10"/>
  <c r="AY1749" i="10"/>
  <c r="AW1749" i="10"/>
  <c r="AV1749" i="10"/>
  <c r="AX1749" i="10" s="1"/>
  <c r="AU1749" i="10"/>
  <c r="AT1749" i="10"/>
  <c r="AS1749" i="10"/>
  <c r="AR1749" i="10"/>
  <c r="AQ1749" i="10"/>
  <c r="AO1749" i="10"/>
  <c r="AN1749" i="10"/>
  <c r="AP1749" i="10" s="1"/>
  <c r="AM1749" i="10"/>
  <c r="AL1749" i="10"/>
  <c r="AK1749" i="10"/>
  <c r="AJ1749" i="10"/>
  <c r="AI1749" i="10"/>
  <c r="BE1748" i="10"/>
  <c r="BD1748" i="10"/>
  <c r="BC1748" i="10"/>
  <c r="BA1748" i="10"/>
  <c r="AZ1748" i="10"/>
  <c r="AY1748" i="10"/>
  <c r="AW1748" i="10"/>
  <c r="AV1748" i="10"/>
  <c r="AU1748" i="10"/>
  <c r="AS1748" i="10"/>
  <c r="AR1748" i="10"/>
  <c r="AT1748" i="10" s="1"/>
  <c r="AQ1748" i="10"/>
  <c r="AO1748" i="10"/>
  <c r="AN1748" i="10"/>
  <c r="AM1748" i="10"/>
  <c r="AK1748" i="10"/>
  <c r="AJ1748" i="10"/>
  <c r="AI1748" i="10"/>
  <c r="AL1748" i="10" s="1"/>
  <c r="BE1747" i="10"/>
  <c r="BD1747" i="10"/>
  <c r="BC1747" i="10"/>
  <c r="BA1747" i="10"/>
  <c r="AZ1747" i="10"/>
  <c r="AY1747" i="10"/>
  <c r="AW1747" i="10"/>
  <c r="AV1747" i="10"/>
  <c r="AU1747" i="10"/>
  <c r="AS1747" i="10"/>
  <c r="AR1747" i="10"/>
  <c r="AQ1747" i="10"/>
  <c r="AO1747" i="10"/>
  <c r="AN1747" i="10"/>
  <c r="AM1747" i="10"/>
  <c r="AK1747" i="10"/>
  <c r="AL1747" i="10" s="1"/>
  <c r="AJ1747" i="10"/>
  <c r="AI1747" i="10"/>
  <c r="BE1746" i="10"/>
  <c r="BD1746" i="10"/>
  <c r="BC1746" i="10"/>
  <c r="BA1746" i="10"/>
  <c r="AZ1746" i="10"/>
  <c r="AY1746" i="10"/>
  <c r="AW1746" i="10"/>
  <c r="AV1746" i="10"/>
  <c r="AX1746" i="10" s="1"/>
  <c r="AU1746" i="10"/>
  <c r="AT1746" i="10"/>
  <c r="AS1746" i="10"/>
  <c r="AR1746" i="10"/>
  <c r="AQ1746" i="10"/>
  <c r="AO1746" i="10"/>
  <c r="AN1746" i="10"/>
  <c r="AM1746" i="10"/>
  <c r="AK1746" i="10"/>
  <c r="AJ1746" i="10"/>
  <c r="AI1746" i="10"/>
  <c r="BE1745" i="10"/>
  <c r="BD1745" i="10"/>
  <c r="BC1745" i="10"/>
  <c r="BA1745" i="10"/>
  <c r="AZ1745" i="10"/>
  <c r="BB1745" i="10" s="1"/>
  <c r="AY1745" i="10"/>
  <c r="AW1745" i="10"/>
  <c r="AV1745" i="10"/>
  <c r="AU1745" i="10"/>
  <c r="AS1745" i="10"/>
  <c r="AR1745" i="10"/>
  <c r="AQ1745" i="10"/>
  <c r="AO1745" i="10"/>
  <c r="AN1745" i="10"/>
  <c r="AM1745" i="10"/>
  <c r="AK1745" i="10"/>
  <c r="AJ1745" i="10"/>
  <c r="AI1745" i="10"/>
  <c r="AL1745" i="10" s="1"/>
  <c r="BE1744" i="10"/>
  <c r="BD1744" i="10"/>
  <c r="BC1744" i="10"/>
  <c r="BA1744" i="10"/>
  <c r="AZ1744" i="10"/>
  <c r="AY1744" i="10"/>
  <c r="AW1744" i="10"/>
  <c r="AV1744" i="10"/>
  <c r="AU1744" i="10"/>
  <c r="AS1744" i="10"/>
  <c r="AR1744" i="10"/>
  <c r="AQ1744" i="10"/>
  <c r="AT1744" i="10" s="1"/>
  <c r="AO1744" i="10"/>
  <c r="AN1744" i="10"/>
  <c r="AM1744" i="10"/>
  <c r="AK1744" i="10"/>
  <c r="AL1744" i="10" s="1"/>
  <c r="AJ1744" i="10"/>
  <c r="AI1744" i="10"/>
  <c r="BE1743" i="10"/>
  <c r="BD1743" i="10"/>
  <c r="BF1743" i="10" s="1"/>
  <c r="BC1743" i="10"/>
  <c r="BA1743" i="10"/>
  <c r="AZ1743" i="10"/>
  <c r="AY1743" i="10"/>
  <c r="AW1743" i="10"/>
  <c r="AV1743" i="10"/>
  <c r="AU1743" i="10"/>
  <c r="AS1743" i="10"/>
  <c r="AR1743" i="10"/>
  <c r="AQ1743" i="10"/>
  <c r="AO1743" i="10"/>
  <c r="AN1743" i="10"/>
  <c r="AM1743" i="10"/>
  <c r="AK1743" i="10"/>
  <c r="AJ1743" i="10"/>
  <c r="AI1743" i="10"/>
  <c r="BE1742" i="10"/>
  <c r="BD1742" i="10"/>
  <c r="BC1742" i="10"/>
  <c r="BA1742" i="10"/>
  <c r="AZ1742" i="10"/>
  <c r="AY1742" i="10"/>
  <c r="AW1742" i="10"/>
  <c r="AV1742" i="10"/>
  <c r="AX1742" i="10" s="1"/>
  <c r="AU1742" i="10"/>
  <c r="AS1742" i="10"/>
  <c r="AR1742" i="10"/>
  <c r="AQ1742" i="10"/>
  <c r="AT1742" i="10" s="1"/>
  <c r="AO1742" i="10"/>
  <c r="AN1742" i="10"/>
  <c r="AM1742" i="10"/>
  <c r="AK1742" i="10"/>
  <c r="AJ1742" i="10"/>
  <c r="AI1742" i="10"/>
  <c r="BE1741" i="10"/>
  <c r="BD1741" i="10"/>
  <c r="BF1741" i="10" s="1"/>
  <c r="BC1741" i="10"/>
  <c r="BA1741" i="10"/>
  <c r="AZ1741" i="10"/>
  <c r="BB1741" i="10" s="1"/>
  <c r="AY1741" i="10"/>
  <c r="AW1741" i="10"/>
  <c r="AV1741" i="10"/>
  <c r="AU1741" i="10"/>
  <c r="AS1741" i="10"/>
  <c r="AR1741" i="10"/>
  <c r="AQ1741" i="10"/>
  <c r="AO1741" i="10"/>
  <c r="AN1741" i="10"/>
  <c r="AM1741" i="10"/>
  <c r="AK1741" i="10"/>
  <c r="AJ1741" i="10"/>
  <c r="AL1741" i="10" s="1"/>
  <c r="AI1741" i="10"/>
  <c r="BE1740" i="10"/>
  <c r="BD1740" i="10"/>
  <c r="BC1740" i="10"/>
  <c r="BA1740" i="10"/>
  <c r="AZ1740" i="10"/>
  <c r="AY1740" i="10"/>
  <c r="BB1740" i="10" s="1"/>
  <c r="AW1740" i="10"/>
  <c r="AV1740" i="10"/>
  <c r="AU1740" i="10"/>
  <c r="AS1740" i="10"/>
  <c r="AR1740" i="10"/>
  <c r="AT1740" i="10" s="1"/>
  <c r="AQ1740" i="10"/>
  <c r="AO1740" i="10"/>
  <c r="AN1740" i="10"/>
  <c r="AM1740" i="10"/>
  <c r="AK1740" i="10"/>
  <c r="AJ1740" i="10"/>
  <c r="AI1740" i="10"/>
  <c r="BE1739" i="10"/>
  <c r="BD1739" i="10"/>
  <c r="BC1739" i="10"/>
  <c r="BA1739" i="10"/>
  <c r="AZ1739" i="10"/>
  <c r="AY1739" i="10"/>
  <c r="AW1739" i="10"/>
  <c r="AV1739" i="10"/>
  <c r="AU1739" i="10"/>
  <c r="AS1739" i="10"/>
  <c r="AR1739" i="10"/>
  <c r="AQ1739" i="10"/>
  <c r="AT1739" i="10" s="1"/>
  <c r="AO1739" i="10"/>
  <c r="AN1739" i="10"/>
  <c r="AM1739" i="10"/>
  <c r="AK1739" i="10"/>
  <c r="AJ1739" i="10"/>
  <c r="AL1739" i="10" s="1"/>
  <c r="AI1739" i="10"/>
  <c r="BE1738" i="10"/>
  <c r="BD1738" i="10"/>
  <c r="BC1738" i="10"/>
  <c r="BA1738" i="10"/>
  <c r="AZ1738" i="10"/>
  <c r="AY1738" i="10"/>
  <c r="AW1738" i="10"/>
  <c r="AV1738" i="10"/>
  <c r="AU1738" i="10"/>
  <c r="AS1738" i="10"/>
  <c r="AR1738" i="10"/>
  <c r="AQ1738" i="10"/>
  <c r="AO1738" i="10"/>
  <c r="AN1738" i="10"/>
  <c r="AM1738" i="10"/>
  <c r="AK1738" i="10"/>
  <c r="AJ1738" i="10"/>
  <c r="AI1738" i="10"/>
  <c r="AL1738" i="10" s="1"/>
  <c r="BE1737" i="10"/>
  <c r="BD1737" i="10"/>
  <c r="BC1737" i="10"/>
  <c r="BA1737" i="10"/>
  <c r="AZ1737" i="10"/>
  <c r="AY1737" i="10"/>
  <c r="AW1737" i="10"/>
  <c r="AV1737" i="10"/>
  <c r="AU1737" i="10"/>
  <c r="AS1737" i="10"/>
  <c r="AR1737" i="10"/>
  <c r="AQ1737" i="10"/>
  <c r="AT1737" i="10" s="1"/>
  <c r="AO1737" i="10"/>
  <c r="AN1737" i="10"/>
  <c r="AM1737" i="10"/>
  <c r="AK1737" i="10"/>
  <c r="AJ1737" i="10"/>
  <c r="AI1737" i="10"/>
  <c r="BE1736" i="10"/>
  <c r="BD1736" i="10"/>
  <c r="BC1736" i="10"/>
  <c r="BA1736" i="10"/>
  <c r="AZ1736" i="10"/>
  <c r="AY1736" i="10"/>
  <c r="BB1736" i="10" s="1"/>
  <c r="AW1736" i="10"/>
  <c r="AV1736" i="10"/>
  <c r="AX1736" i="10" s="1"/>
  <c r="AU1736" i="10"/>
  <c r="AT1736" i="10"/>
  <c r="AS1736" i="10"/>
  <c r="AR1736" i="10"/>
  <c r="AQ1736" i="10"/>
  <c r="AO1736" i="10"/>
  <c r="AN1736" i="10"/>
  <c r="AM1736" i="10"/>
  <c r="AK1736" i="10"/>
  <c r="AJ1736" i="10"/>
  <c r="AI1736" i="10"/>
  <c r="BE1735" i="10"/>
  <c r="BD1735" i="10"/>
  <c r="BC1735" i="10"/>
  <c r="BA1735" i="10"/>
  <c r="AZ1735" i="10"/>
  <c r="AY1735" i="10"/>
  <c r="BB1735" i="10" s="1"/>
  <c r="AW1735" i="10"/>
  <c r="AV1735" i="10"/>
  <c r="AU1735" i="10"/>
  <c r="AS1735" i="10"/>
  <c r="AR1735" i="10"/>
  <c r="AQ1735" i="10"/>
  <c r="AO1735" i="10"/>
  <c r="AN1735" i="10"/>
  <c r="AM1735" i="10"/>
  <c r="AK1735" i="10"/>
  <c r="AJ1735" i="10"/>
  <c r="AI1735" i="10"/>
  <c r="BE1734" i="10"/>
  <c r="BD1734" i="10"/>
  <c r="BC1734" i="10"/>
  <c r="BA1734" i="10"/>
  <c r="AZ1734" i="10"/>
  <c r="AY1734" i="10"/>
  <c r="AW1734" i="10"/>
  <c r="AV1734" i="10"/>
  <c r="AX1734" i="10" s="1"/>
  <c r="AU1734" i="10"/>
  <c r="AS1734" i="10"/>
  <c r="AR1734" i="10"/>
  <c r="AQ1734" i="10"/>
  <c r="AT1734" i="10" s="1"/>
  <c r="AO1734" i="10"/>
  <c r="AN1734" i="10"/>
  <c r="AM1734" i="10"/>
  <c r="AK1734" i="10"/>
  <c r="AJ1734" i="10"/>
  <c r="AI1734" i="10"/>
  <c r="BE1733" i="10"/>
  <c r="BD1733" i="10"/>
  <c r="BF1733" i="10" s="1"/>
  <c r="BC1733" i="10"/>
  <c r="BA1733" i="10"/>
  <c r="AZ1733" i="10"/>
  <c r="AY1733" i="10"/>
  <c r="BB1733" i="10" s="1"/>
  <c r="AW1733" i="10"/>
  <c r="AV1733" i="10"/>
  <c r="AU1733" i="10"/>
  <c r="AS1733" i="10"/>
  <c r="AR1733" i="10"/>
  <c r="AQ1733" i="10"/>
  <c r="AO1733" i="10"/>
  <c r="AN1733" i="10"/>
  <c r="AM1733" i="10"/>
  <c r="AK1733" i="10"/>
  <c r="AJ1733" i="10"/>
  <c r="AL1733" i="10" s="1"/>
  <c r="AI1733" i="10"/>
  <c r="BE1732" i="10"/>
  <c r="BD1732" i="10"/>
  <c r="BC1732" i="10"/>
  <c r="BA1732" i="10"/>
  <c r="AZ1732" i="10"/>
  <c r="AY1732" i="10"/>
  <c r="AW1732" i="10"/>
  <c r="AV1732" i="10"/>
  <c r="AU1732" i="10"/>
  <c r="AS1732" i="10"/>
  <c r="AR1732" i="10"/>
  <c r="AT1732" i="10" s="1"/>
  <c r="AQ1732" i="10"/>
  <c r="AO1732" i="10"/>
  <c r="AN1732" i="10"/>
  <c r="AM1732" i="10"/>
  <c r="AK1732" i="10"/>
  <c r="AJ1732" i="10"/>
  <c r="AI1732" i="10"/>
  <c r="AL1732" i="10" s="1"/>
  <c r="BE1731" i="10"/>
  <c r="BD1731" i="10"/>
  <c r="BC1731" i="10"/>
  <c r="BA1731" i="10"/>
  <c r="AZ1731" i="10"/>
  <c r="AY1731" i="10"/>
  <c r="AW1731" i="10"/>
  <c r="AV1731" i="10"/>
  <c r="AU1731" i="10"/>
  <c r="AS1731" i="10"/>
  <c r="AR1731" i="10"/>
  <c r="AQ1731" i="10"/>
  <c r="AO1731" i="10"/>
  <c r="AN1731" i="10"/>
  <c r="AM1731" i="10"/>
  <c r="AK1731" i="10"/>
  <c r="AL1731" i="10" s="1"/>
  <c r="AJ1731" i="10"/>
  <c r="AI1731" i="10"/>
  <c r="BE1730" i="10"/>
  <c r="BD1730" i="10"/>
  <c r="BC1730" i="10"/>
  <c r="BA1730" i="10"/>
  <c r="AZ1730" i="10"/>
  <c r="AY1730" i="10"/>
  <c r="AW1730" i="10"/>
  <c r="AV1730" i="10"/>
  <c r="AX1730" i="10" s="1"/>
  <c r="AU1730" i="10"/>
  <c r="AS1730" i="10"/>
  <c r="AR1730" i="10"/>
  <c r="AQ1730" i="10"/>
  <c r="AO1730" i="10"/>
  <c r="AN1730" i="10"/>
  <c r="AM1730" i="10"/>
  <c r="AK1730" i="10"/>
  <c r="AJ1730" i="10"/>
  <c r="AI1730" i="10"/>
  <c r="AL1730" i="10" s="1"/>
  <c r="BE1729" i="10"/>
  <c r="BD1729" i="10"/>
  <c r="BC1729" i="10"/>
  <c r="BA1729" i="10"/>
  <c r="AZ1729" i="10"/>
  <c r="AY1729" i="10"/>
  <c r="AW1729" i="10"/>
  <c r="AV1729" i="10"/>
  <c r="AU1729" i="10"/>
  <c r="AS1729" i="10"/>
  <c r="AR1729" i="10"/>
  <c r="AQ1729" i="10"/>
  <c r="AT1729" i="10" s="1"/>
  <c r="AO1729" i="10"/>
  <c r="AN1729" i="10"/>
  <c r="AP1729" i="10" s="1"/>
  <c r="AM1729" i="10"/>
  <c r="AK1729" i="10"/>
  <c r="AJ1729" i="10"/>
  <c r="AI1729" i="10"/>
  <c r="BE1728" i="10"/>
  <c r="BD1728" i="10"/>
  <c r="BC1728" i="10"/>
  <c r="BA1728" i="10"/>
  <c r="AZ1728" i="10"/>
  <c r="AY1728" i="10"/>
  <c r="BB1728" i="10" s="1"/>
  <c r="AW1728" i="10"/>
  <c r="AV1728" i="10"/>
  <c r="AU1728" i="10"/>
  <c r="AT1728" i="10"/>
  <c r="AS1728" i="10"/>
  <c r="AR1728" i="10"/>
  <c r="AQ1728" i="10"/>
  <c r="AO1728" i="10"/>
  <c r="AN1728" i="10"/>
  <c r="AM1728" i="10"/>
  <c r="AK1728" i="10"/>
  <c r="AJ1728" i="10"/>
  <c r="AI1728" i="10"/>
  <c r="BE1727" i="10"/>
  <c r="BD1727" i="10"/>
  <c r="BC1727" i="10"/>
  <c r="BA1727" i="10"/>
  <c r="AZ1727" i="10"/>
  <c r="AY1727" i="10"/>
  <c r="AW1727" i="10"/>
  <c r="AV1727" i="10"/>
  <c r="AU1727" i="10"/>
  <c r="AS1727" i="10"/>
  <c r="AR1727" i="10"/>
  <c r="AQ1727" i="10"/>
  <c r="AO1727" i="10"/>
  <c r="AN1727" i="10"/>
  <c r="AM1727" i="10"/>
  <c r="AK1727" i="10"/>
  <c r="AJ1727" i="10"/>
  <c r="AL1727" i="10" s="1"/>
  <c r="AI1727" i="10"/>
  <c r="BE1726" i="10"/>
  <c r="BD1726" i="10"/>
  <c r="BC1726" i="10"/>
  <c r="BA1726" i="10"/>
  <c r="AZ1726" i="10"/>
  <c r="AY1726" i="10"/>
  <c r="AW1726" i="10"/>
  <c r="AV1726" i="10"/>
  <c r="AU1726" i="10"/>
  <c r="AS1726" i="10"/>
  <c r="AR1726" i="10"/>
  <c r="AQ1726" i="10"/>
  <c r="AT1726" i="10" s="1"/>
  <c r="AO1726" i="10"/>
  <c r="AN1726" i="10"/>
  <c r="AM1726" i="10"/>
  <c r="AK1726" i="10"/>
  <c r="AJ1726" i="10"/>
  <c r="AI1726" i="10"/>
  <c r="BE1725" i="10"/>
  <c r="BD1725" i="10"/>
  <c r="BC1725" i="10"/>
  <c r="BA1725" i="10"/>
  <c r="AZ1725" i="10"/>
  <c r="AY1725" i="10"/>
  <c r="BB1725" i="10" s="1"/>
  <c r="AW1725" i="10"/>
  <c r="AV1725" i="10"/>
  <c r="AU1725" i="10"/>
  <c r="AS1725" i="10"/>
  <c r="AT1725" i="10" s="1"/>
  <c r="AR1725" i="10"/>
  <c r="AQ1725" i="10"/>
  <c r="AO1725" i="10"/>
  <c r="AN1725" i="10"/>
  <c r="AP1725" i="10" s="1"/>
  <c r="AM1725" i="10"/>
  <c r="AK1725" i="10"/>
  <c r="AJ1725" i="10"/>
  <c r="AI1725" i="10"/>
  <c r="AL1725" i="10" s="1"/>
  <c r="BE1724" i="10"/>
  <c r="BD1724" i="10"/>
  <c r="BC1724" i="10"/>
  <c r="BA1724" i="10"/>
  <c r="AZ1724" i="10"/>
  <c r="AY1724" i="10"/>
  <c r="AW1724" i="10"/>
  <c r="AV1724" i="10"/>
  <c r="AU1724" i="10"/>
  <c r="AS1724" i="10"/>
  <c r="AR1724" i="10"/>
  <c r="AT1724" i="10" s="1"/>
  <c r="AQ1724" i="10"/>
  <c r="AO1724" i="10"/>
  <c r="AN1724" i="10"/>
  <c r="AM1724" i="10"/>
  <c r="AK1724" i="10"/>
  <c r="AJ1724" i="10"/>
  <c r="AI1724" i="10"/>
  <c r="BE1723" i="10"/>
  <c r="BD1723" i="10"/>
  <c r="BC1723" i="10"/>
  <c r="BA1723" i="10"/>
  <c r="AZ1723" i="10"/>
  <c r="AY1723" i="10"/>
  <c r="AW1723" i="10"/>
  <c r="AV1723" i="10"/>
  <c r="AU1723" i="10"/>
  <c r="AS1723" i="10"/>
  <c r="AR1723" i="10"/>
  <c r="AQ1723" i="10"/>
  <c r="AT1723" i="10" s="1"/>
  <c r="AO1723" i="10"/>
  <c r="AN1723" i="10"/>
  <c r="AM1723" i="10"/>
  <c r="AK1723" i="10"/>
  <c r="AJ1723" i="10"/>
  <c r="AI1723" i="10"/>
  <c r="AL1723" i="10" s="1"/>
  <c r="BE1722" i="10"/>
  <c r="BD1722" i="10"/>
  <c r="BC1722" i="10"/>
  <c r="BA1722" i="10"/>
  <c r="AZ1722" i="10"/>
  <c r="AY1722" i="10"/>
  <c r="AW1722" i="10"/>
  <c r="AV1722" i="10"/>
  <c r="AU1722" i="10"/>
  <c r="AS1722" i="10"/>
  <c r="AR1722" i="10"/>
  <c r="AQ1722" i="10"/>
  <c r="AO1722" i="10"/>
  <c r="AN1722" i="10"/>
  <c r="AM1722" i="10"/>
  <c r="AK1722" i="10"/>
  <c r="AJ1722" i="10"/>
  <c r="AI1722" i="10"/>
  <c r="BE1721" i="10"/>
  <c r="BD1721" i="10"/>
  <c r="BC1721" i="10"/>
  <c r="BA1721" i="10"/>
  <c r="AZ1721" i="10"/>
  <c r="AY1721" i="10"/>
  <c r="AW1721" i="10"/>
  <c r="AV1721" i="10"/>
  <c r="AU1721" i="10"/>
  <c r="AS1721" i="10"/>
  <c r="AR1721" i="10"/>
  <c r="AQ1721" i="10"/>
  <c r="AT1721" i="10" s="1"/>
  <c r="AO1721" i="10"/>
  <c r="AN1721" i="10"/>
  <c r="AM1721" i="10"/>
  <c r="AK1721" i="10"/>
  <c r="AJ1721" i="10"/>
  <c r="AI1721" i="10"/>
  <c r="BE1720" i="10"/>
  <c r="BD1720" i="10"/>
  <c r="BC1720" i="10"/>
  <c r="BA1720" i="10"/>
  <c r="AZ1720" i="10"/>
  <c r="AY1720" i="10"/>
  <c r="BB1720" i="10" s="1"/>
  <c r="AW1720" i="10"/>
  <c r="AV1720" i="10"/>
  <c r="AX1720" i="10" s="1"/>
  <c r="AU1720" i="10"/>
  <c r="AT1720" i="10"/>
  <c r="AS1720" i="10"/>
  <c r="AR1720" i="10"/>
  <c r="AQ1720" i="10"/>
  <c r="AO1720" i="10"/>
  <c r="AN1720" i="10"/>
  <c r="AM1720" i="10"/>
  <c r="AK1720" i="10"/>
  <c r="AJ1720" i="10"/>
  <c r="AI1720" i="10"/>
  <c r="BE1719" i="10"/>
  <c r="BD1719" i="10"/>
  <c r="BC1719" i="10"/>
  <c r="BA1719" i="10"/>
  <c r="AZ1719" i="10"/>
  <c r="BB1719" i="10" s="1"/>
  <c r="AY1719" i="10"/>
  <c r="AW1719" i="10"/>
  <c r="AV1719" i="10"/>
  <c r="AU1719" i="10"/>
  <c r="AS1719" i="10"/>
  <c r="AR1719" i="10"/>
  <c r="AQ1719" i="10"/>
  <c r="AO1719" i="10"/>
  <c r="AN1719" i="10"/>
  <c r="AM1719" i="10"/>
  <c r="AK1719" i="10"/>
  <c r="AJ1719" i="10"/>
  <c r="AI1719" i="10"/>
  <c r="BE1718" i="10"/>
  <c r="BD1718" i="10"/>
  <c r="BC1718" i="10"/>
  <c r="BA1718" i="10"/>
  <c r="AZ1718" i="10"/>
  <c r="AY1718" i="10"/>
  <c r="AW1718" i="10"/>
  <c r="AV1718" i="10"/>
  <c r="AU1718" i="10"/>
  <c r="AS1718" i="10"/>
  <c r="AR1718" i="10"/>
  <c r="AQ1718" i="10"/>
  <c r="AO1718" i="10"/>
  <c r="AN1718" i="10"/>
  <c r="AM1718" i="10"/>
  <c r="AK1718" i="10"/>
  <c r="AJ1718" i="10"/>
  <c r="AI1718" i="10"/>
  <c r="BE1717" i="10"/>
  <c r="BD1717" i="10"/>
  <c r="BC1717" i="10"/>
  <c r="BA1717" i="10"/>
  <c r="AZ1717" i="10"/>
  <c r="AY1717" i="10"/>
  <c r="BB1717" i="10" s="1"/>
  <c r="AW1717" i="10"/>
  <c r="AV1717" i="10"/>
  <c r="AU1717" i="10"/>
  <c r="AS1717" i="10"/>
  <c r="AT1717" i="10" s="1"/>
  <c r="AR1717" i="10"/>
  <c r="AQ1717" i="10"/>
  <c r="AO1717" i="10"/>
  <c r="AN1717" i="10"/>
  <c r="AP1717" i="10" s="1"/>
  <c r="AM1717" i="10"/>
  <c r="AK1717" i="10"/>
  <c r="AJ1717" i="10"/>
  <c r="AI1717" i="10"/>
  <c r="BE1716" i="10"/>
  <c r="BD1716" i="10"/>
  <c r="BC1716" i="10"/>
  <c r="BA1716" i="10"/>
  <c r="AZ1716" i="10"/>
  <c r="AY1716" i="10"/>
  <c r="AW1716" i="10"/>
  <c r="AV1716" i="10"/>
  <c r="AU1716" i="10"/>
  <c r="AS1716" i="10"/>
  <c r="AR1716" i="10"/>
  <c r="AQ1716" i="10"/>
  <c r="AO1716" i="10"/>
  <c r="AN1716" i="10"/>
  <c r="AM1716" i="10"/>
  <c r="AK1716" i="10"/>
  <c r="AJ1716" i="10"/>
  <c r="AI1716" i="10"/>
  <c r="BE1715" i="10"/>
  <c r="BD1715" i="10"/>
  <c r="BF1715" i="10" s="1"/>
  <c r="BC1715" i="10"/>
  <c r="BA1715" i="10"/>
  <c r="AZ1715" i="10"/>
  <c r="AY1715" i="10"/>
  <c r="BB1715" i="10" s="1"/>
  <c r="AW1715" i="10"/>
  <c r="AV1715" i="10"/>
  <c r="AU1715" i="10"/>
  <c r="AS1715" i="10"/>
  <c r="AR1715" i="10"/>
  <c r="AQ1715" i="10"/>
  <c r="AO1715" i="10"/>
  <c r="AN1715" i="10"/>
  <c r="AP1715" i="10" s="1"/>
  <c r="AM1715" i="10"/>
  <c r="AK1715" i="10"/>
  <c r="AJ1715" i="10"/>
  <c r="AI1715" i="10"/>
  <c r="AL1715" i="10" s="1"/>
  <c r="BE1714" i="10"/>
  <c r="BD1714" i="10"/>
  <c r="BC1714" i="10"/>
  <c r="BA1714" i="10"/>
  <c r="AZ1714" i="10"/>
  <c r="AY1714" i="10"/>
  <c r="AW1714" i="10"/>
  <c r="AV1714" i="10"/>
  <c r="AU1714" i="10"/>
  <c r="AS1714" i="10"/>
  <c r="AR1714" i="10"/>
  <c r="AQ1714" i="10"/>
  <c r="AT1714" i="10" s="1"/>
  <c r="AO1714" i="10"/>
  <c r="AN1714" i="10"/>
  <c r="AM1714" i="10"/>
  <c r="AK1714" i="10"/>
  <c r="AJ1714" i="10"/>
  <c r="AI1714" i="10"/>
  <c r="BE1713" i="10"/>
  <c r="BD1713" i="10"/>
  <c r="BC1713" i="10"/>
  <c r="BA1713" i="10"/>
  <c r="AZ1713" i="10"/>
  <c r="AY1713" i="10"/>
  <c r="AW1713" i="10"/>
  <c r="AV1713" i="10"/>
  <c r="AU1713" i="10"/>
  <c r="AS1713" i="10"/>
  <c r="AR1713" i="10"/>
  <c r="AQ1713" i="10"/>
  <c r="AT1713" i="10" s="1"/>
  <c r="AO1713" i="10"/>
  <c r="AN1713" i="10"/>
  <c r="AP1713" i="10" s="1"/>
  <c r="AM1713" i="10"/>
  <c r="AK1713" i="10"/>
  <c r="AJ1713" i="10"/>
  <c r="AI1713" i="10"/>
  <c r="BE1712" i="10"/>
  <c r="BD1712" i="10"/>
  <c r="BC1712" i="10"/>
  <c r="BA1712" i="10"/>
  <c r="AZ1712" i="10"/>
  <c r="AY1712" i="10"/>
  <c r="BB1712" i="10" s="1"/>
  <c r="AW1712" i="10"/>
  <c r="AV1712" i="10"/>
  <c r="AU1712" i="10"/>
  <c r="AT1712" i="10"/>
  <c r="AS1712" i="10"/>
  <c r="AR1712" i="10"/>
  <c r="AQ1712" i="10"/>
  <c r="AO1712" i="10"/>
  <c r="AN1712" i="10"/>
  <c r="AM1712" i="10"/>
  <c r="AK1712" i="10"/>
  <c r="AJ1712" i="10"/>
  <c r="AI1712" i="10"/>
  <c r="BE1711" i="10"/>
  <c r="BD1711" i="10"/>
  <c r="BC1711" i="10"/>
  <c r="BA1711" i="10"/>
  <c r="AZ1711" i="10"/>
  <c r="AY1711" i="10"/>
  <c r="AW1711" i="10"/>
  <c r="AV1711" i="10"/>
  <c r="AU1711" i="10"/>
  <c r="AS1711" i="10"/>
  <c r="AR1711" i="10"/>
  <c r="AQ1711" i="10"/>
  <c r="AO1711" i="10"/>
  <c r="AN1711" i="10"/>
  <c r="AM1711" i="10"/>
  <c r="AK1711" i="10"/>
  <c r="AJ1711" i="10"/>
  <c r="AL1711" i="10" s="1"/>
  <c r="AI1711" i="10"/>
  <c r="BE1710" i="10"/>
  <c r="BD1710" i="10"/>
  <c r="BC1710" i="10"/>
  <c r="BA1710" i="10"/>
  <c r="AZ1710" i="10"/>
  <c r="AY1710" i="10"/>
  <c r="AW1710" i="10"/>
  <c r="AV1710" i="10"/>
  <c r="AU1710" i="10"/>
  <c r="AS1710" i="10"/>
  <c r="AR1710" i="10"/>
  <c r="AQ1710" i="10"/>
  <c r="AT1710" i="10" s="1"/>
  <c r="AO1710" i="10"/>
  <c r="AN1710" i="10"/>
  <c r="AM1710" i="10"/>
  <c r="AK1710" i="10"/>
  <c r="AJ1710" i="10"/>
  <c r="AI1710" i="10"/>
  <c r="BE1709" i="10"/>
  <c r="BD1709" i="10"/>
  <c r="BC1709" i="10"/>
  <c r="BA1709" i="10"/>
  <c r="AZ1709" i="10"/>
  <c r="AY1709" i="10"/>
  <c r="BB1709" i="10" s="1"/>
  <c r="AW1709" i="10"/>
  <c r="AV1709" i="10"/>
  <c r="AU1709" i="10"/>
  <c r="AS1709" i="10"/>
  <c r="AT1709" i="10" s="1"/>
  <c r="AR1709" i="10"/>
  <c r="AQ1709" i="10"/>
  <c r="AO1709" i="10"/>
  <c r="AN1709" i="10"/>
  <c r="AP1709" i="10" s="1"/>
  <c r="AM1709" i="10"/>
  <c r="AK1709" i="10"/>
  <c r="AJ1709" i="10"/>
  <c r="AI1709" i="10"/>
  <c r="BE1708" i="10"/>
  <c r="BD1708" i="10"/>
  <c r="BC1708" i="10"/>
  <c r="BA1708" i="10"/>
  <c r="AZ1708" i="10"/>
  <c r="AY1708" i="10"/>
  <c r="AW1708" i="10"/>
  <c r="AV1708" i="10"/>
  <c r="AU1708" i="10"/>
  <c r="AS1708" i="10"/>
  <c r="AR1708" i="10"/>
  <c r="AQ1708" i="10"/>
  <c r="AO1708" i="10"/>
  <c r="AN1708" i="10"/>
  <c r="AM1708" i="10"/>
  <c r="AK1708" i="10"/>
  <c r="AJ1708" i="10"/>
  <c r="AI1708" i="10"/>
  <c r="BE1707" i="10"/>
  <c r="BD1707" i="10"/>
  <c r="BF1707" i="10" s="1"/>
  <c r="BC1707" i="10"/>
  <c r="BA1707" i="10"/>
  <c r="AZ1707" i="10"/>
  <c r="AY1707" i="10"/>
  <c r="BB1707" i="10" s="1"/>
  <c r="AW1707" i="10"/>
  <c r="AV1707" i="10"/>
  <c r="AU1707" i="10"/>
  <c r="AS1707" i="10"/>
  <c r="AR1707" i="10"/>
  <c r="AQ1707" i="10"/>
  <c r="AO1707" i="10"/>
  <c r="AN1707" i="10"/>
  <c r="AP1707" i="10" s="1"/>
  <c r="AM1707" i="10"/>
  <c r="AK1707" i="10"/>
  <c r="AJ1707" i="10"/>
  <c r="AL1707" i="10" s="1"/>
  <c r="AI1707" i="10"/>
  <c r="BE1706" i="10"/>
  <c r="BD1706" i="10"/>
  <c r="BC1706" i="10"/>
  <c r="BA1706" i="10"/>
  <c r="AZ1706" i="10"/>
  <c r="AY1706" i="10"/>
  <c r="AW1706" i="10"/>
  <c r="AV1706" i="10"/>
  <c r="AU1706" i="10"/>
  <c r="AS1706" i="10"/>
  <c r="AR1706" i="10"/>
  <c r="AT1706" i="10" s="1"/>
  <c r="AQ1706" i="10"/>
  <c r="AO1706" i="10"/>
  <c r="AN1706" i="10"/>
  <c r="AM1706" i="10"/>
  <c r="AK1706" i="10"/>
  <c r="AJ1706" i="10"/>
  <c r="AI1706" i="10"/>
  <c r="AL1706" i="10" s="1"/>
  <c r="BE1705" i="10"/>
  <c r="BD1705" i="10"/>
  <c r="BC1705" i="10"/>
  <c r="BA1705" i="10"/>
  <c r="AZ1705" i="10"/>
  <c r="BB1705" i="10" s="1"/>
  <c r="AY1705" i="10"/>
  <c r="AW1705" i="10"/>
  <c r="AV1705" i="10"/>
  <c r="AU1705" i="10"/>
  <c r="AS1705" i="10"/>
  <c r="AR1705" i="10"/>
  <c r="AQ1705" i="10"/>
  <c r="AO1705" i="10"/>
  <c r="AN1705" i="10"/>
  <c r="AM1705" i="10"/>
  <c r="AK1705" i="10"/>
  <c r="AJ1705" i="10"/>
  <c r="AI1705" i="10"/>
  <c r="BE1704" i="10"/>
  <c r="BD1704" i="10"/>
  <c r="BC1704" i="10"/>
  <c r="BA1704" i="10"/>
  <c r="AZ1704" i="10"/>
  <c r="AY1704" i="10"/>
  <c r="BB1704" i="10" s="1"/>
  <c r="AW1704" i="10"/>
  <c r="AV1704" i="10"/>
  <c r="AU1704" i="10"/>
  <c r="AS1704" i="10"/>
  <c r="AR1704" i="10"/>
  <c r="AQ1704" i="10"/>
  <c r="AT1704" i="10" s="1"/>
  <c r="AO1704" i="10"/>
  <c r="AN1704" i="10"/>
  <c r="AM1704" i="10"/>
  <c r="AK1704" i="10"/>
  <c r="AJ1704" i="10"/>
  <c r="AI1704" i="10"/>
  <c r="BE1703" i="10"/>
  <c r="BD1703" i="10"/>
  <c r="BC1703" i="10"/>
  <c r="BB1703" i="10"/>
  <c r="BA1703" i="10"/>
  <c r="AZ1703" i="10"/>
  <c r="AY1703" i="10"/>
  <c r="AW1703" i="10"/>
  <c r="AV1703" i="10"/>
  <c r="AU1703" i="10"/>
  <c r="AS1703" i="10"/>
  <c r="AR1703" i="10"/>
  <c r="AQ1703" i="10"/>
  <c r="AO1703" i="10"/>
  <c r="AN1703" i="10"/>
  <c r="AM1703" i="10"/>
  <c r="AK1703" i="10"/>
  <c r="AJ1703" i="10"/>
  <c r="AI1703" i="10"/>
  <c r="BE1702" i="10"/>
  <c r="BD1702" i="10"/>
  <c r="BC1702" i="10"/>
  <c r="BA1702" i="10"/>
  <c r="AZ1702" i="10"/>
  <c r="AY1702" i="10"/>
  <c r="AW1702" i="10"/>
  <c r="AV1702" i="10"/>
  <c r="AU1702" i="10"/>
  <c r="AS1702" i="10"/>
  <c r="AR1702" i="10"/>
  <c r="AQ1702" i="10"/>
  <c r="AO1702" i="10"/>
  <c r="AN1702" i="10"/>
  <c r="AM1702" i="10"/>
  <c r="AK1702" i="10"/>
  <c r="AJ1702" i="10"/>
  <c r="AI1702" i="10"/>
  <c r="BE1701" i="10"/>
  <c r="BD1701" i="10"/>
  <c r="BC1701" i="10"/>
  <c r="BA1701" i="10"/>
  <c r="AZ1701" i="10"/>
  <c r="AY1701" i="10"/>
  <c r="BB1701" i="10" s="1"/>
  <c r="AW1701" i="10"/>
  <c r="AV1701" i="10"/>
  <c r="AU1701" i="10"/>
  <c r="AS1701" i="10"/>
  <c r="AT1701" i="10" s="1"/>
  <c r="AR1701" i="10"/>
  <c r="AQ1701" i="10"/>
  <c r="AO1701" i="10"/>
  <c r="AN1701" i="10"/>
  <c r="AP1701" i="10" s="1"/>
  <c r="AM1701" i="10"/>
  <c r="AK1701" i="10"/>
  <c r="AJ1701" i="10"/>
  <c r="AI1701" i="10"/>
  <c r="BE1700" i="10"/>
  <c r="BD1700" i="10"/>
  <c r="BC1700" i="10"/>
  <c r="BA1700" i="10"/>
  <c r="AZ1700" i="10"/>
  <c r="AY1700" i="10"/>
  <c r="AW1700" i="10"/>
  <c r="AV1700" i="10"/>
  <c r="AU1700" i="10"/>
  <c r="AS1700" i="10"/>
  <c r="AR1700" i="10"/>
  <c r="AQ1700" i="10"/>
  <c r="AO1700" i="10"/>
  <c r="AN1700" i="10"/>
  <c r="AM1700" i="10"/>
  <c r="AK1700" i="10"/>
  <c r="AJ1700" i="10"/>
  <c r="AI1700" i="10"/>
  <c r="BE1699" i="10"/>
  <c r="BD1699" i="10"/>
  <c r="BF1699" i="10" s="1"/>
  <c r="BC1699" i="10"/>
  <c r="BA1699" i="10"/>
  <c r="AZ1699" i="10"/>
  <c r="AY1699" i="10"/>
  <c r="BB1699" i="10" s="1"/>
  <c r="AW1699" i="10"/>
  <c r="AV1699" i="10"/>
  <c r="AU1699" i="10"/>
  <c r="AS1699" i="10"/>
  <c r="AR1699" i="10"/>
  <c r="AQ1699" i="10"/>
  <c r="AO1699" i="10"/>
  <c r="AN1699" i="10"/>
  <c r="AP1699" i="10" s="1"/>
  <c r="AM1699" i="10"/>
  <c r="AK1699" i="10"/>
  <c r="AJ1699" i="10"/>
  <c r="AI1699" i="10"/>
  <c r="AL1699" i="10" s="1"/>
  <c r="BE1698" i="10"/>
  <c r="BD1698" i="10"/>
  <c r="BC1698" i="10"/>
  <c r="BA1698" i="10"/>
  <c r="AZ1698" i="10"/>
  <c r="AY1698" i="10"/>
  <c r="AW1698" i="10"/>
  <c r="AV1698" i="10"/>
  <c r="AU1698" i="10"/>
  <c r="AS1698" i="10"/>
  <c r="AR1698" i="10"/>
  <c r="AT1698" i="10" s="1"/>
  <c r="AQ1698" i="10"/>
  <c r="AO1698" i="10"/>
  <c r="AN1698" i="10"/>
  <c r="AM1698" i="10"/>
  <c r="AK1698" i="10"/>
  <c r="AJ1698" i="10"/>
  <c r="AI1698" i="10"/>
  <c r="BE1697" i="10"/>
  <c r="BD1697" i="10"/>
  <c r="BC1697" i="10"/>
  <c r="BA1697" i="10"/>
  <c r="AZ1697" i="10"/>
  <c r="BB1697" i="10" s="1"/>
  <c r="AY1697" i="10"/>
  <c r="AW1697" i="10"/>
  <c r="AV1697" i="10"/>
  <c r="AU1697" i="10"/>
  <c r="AS1697" i="10"/>
  <c r="AR1697" i="10"/>
  <c r="AQ1697" i="10"/>
  <c r="AT1697" i="10" s="1"/>
  <c r="AO1697" i="10"/>
  <c r="AN1697" i="10"/>
  <c r="AM1697" i="10"/>
  <c r="AK1697" i="10"/>
  <c r="AJ1697" i="10"/>
  <c r="AI1697" i="10"/>
  <c r="BE1696" i="10"/>
  <c r="BD1696" i="10"/>
  <c r="BC1696" i="10"/>
  <c r="BA1696" i="10"/>
  <c r="AZ1696" i="10"/>
  <c r="AY1696" i="10"/>
  <c r="AW1696" i="10"/>
  <c r="AV1696" i="10"/>
  <c r="AU1696" i="10"/>
  <c r="AS1696" i="10"/>
  <c r="AT1696" i="10" s="1"/>
  <c r="AR1696" i="10"/>
  <c r="AQ1696" i="10"/>
  <c r="AO1696" i="10"/>
  <c r="AN1696" i="10"/>
  <c r="AM1696" i="10"/>
  <c r="AK1696" i="10"/>
  <c r="AJ1696" i="10"/>
  <c r="AI1696" i="10"/>
  <c r="BE1695" i="10"/>
  <c r="BD1695" i="10"/>
  <c r="BF1695" i="10" s="1"/>
  <c r="BC1695" i="10"/>
  <c r="BA1695" i="10"/>
  <c r="AZ1695" i="10"/>
  <c r="AY1695" i="10"/>
  <c r="AW1695" i="10"/>
  <c r="AV1695" i="10"/>
  <c r="AU1695" i="10"/>
  <c r="AS1695" i="10"/>
  <c r="AR1695" i="10"/>
  <c r="AQ1695" i="10"/>
  <c r="AO1695" i="10"/>
  <c r="AN1695" i="10"/>
  <c r="AM1695" i="10"/>
  <c r="AK1695" i="10"/>
  <c r="AJ1695" i="10"/>
  <c r="AI1695" i="10"/>
  <c r="BE1694" i="10"/>
  <c r="BD1694" i="10"/>
  <c r="BF1694" i="10" s="1"/>
  <c r="BC1694" i="10"/>
  <c r="BA1694" i="10"/>
  <c r="AZ1694" i="10"/>
  <c r="AY1694" i="10"/>
  <c r="AW1694" i="10"/>
  <c r="AV1694" i="10"/>
  <c r="AX1694" i="10" s="1"/>
  <c r="AU1694" i="10"/>
  <c r="AS1694" i="10"/>
  <c r="AR1694" i="10"/>
  <c r="AQ1694" i="10"/>
  <c r="AO1694" i="10"/>
  <c r="AN1694" i="10"/>
  <c r="AM1694" i="10"/>
  <c r="AK1694" i="10"/>
  <c r="AJ1694" i="10"/>
  <c r="AI1694" i="10"/>
  <c r="BE1693" i="10"/>
  <c r="BD1693" i="10"/>
  <c r="BC1693" i="10"/>
  <c r="BA1693" i="10"/>
  <c r="AZ1693" i="10"/>
  <c r="AY1693" i="10"/>
  <c r="AW1693" i="10"/>
  <c r="AV1693" i="10"/>
  <c r="AX1693" i="10" s="1"/>
  <c r="AU1693" i="10"/>
  <c r="AS1693" i="10"/>
  <c r="AR1693" i="10"/>
  <c r="AQ1693" i="10"/>
  <c r="AO1693" i="10"/>
  <c r="AN1693" i="10"/>
  <c r="AP1693" i="10" s="1"/>
  <c r="AM1693" i="10"/>
  <c r="AK1693" i="10"/>
  <c r="AJ1693" i="10"/>
  <c r="AI1693" i="10"/>
  <c r="BE1692" i="10"/>
  <c r="BD1692" i="10"/>
  <c r="BC1692" i="10"/>
  <c r="BA1692" i="10"/>
  <c r="AZ1692" i="10"/>
  <c r="AY1692" i="10"/>
  <c r="AW1692" i="10"/>
  <c r="AV1692" i="10"/>
  <c r="AU1692" i="10"/>
  <c r="AS1692" i="10"/>
  <c r="AR1692" i="10"/>
  <c r="AQ1692" i="10"/>
  <c r="AO1692" i="10"/>
  <c r="AN1692" i="10"/>
  <c r="AP1692" i="10" s="1"/>
  <c r="AM1692" i="10"/>
  <c r="AK1692" i="10"/>
  <c r="AJ1692" i="10"/>
  <c r="AI1692" i="10"/>
  <c r="BE1691" i="10"/>
  <c r="BD1691" i="10"/>
  <c r="BF1691" i="10" s="1"/>
  <c r="BC1691" i="10"/>
  <c r="BA1691" i="10"/>
  <c r="AZ1691" i="10"/>
  <c r="AY1691" i="10"/>
  <c r="AW1691" i="10"/>
  <c r="AV1691" i="10"/>
  <c r="AU1691" i="10"/>
  <c r="AS1691" i="10"/>
  <c r="AR1691" i="10"/>
  <c r="AQ1691" i="10"/>
  <c r="AO1691" i="10"/>
  <c r="AN1691" i="10"/>
  <c r="AM1691" i="10"/>
  <c r="AK1691" i="10"/>
  <c r="AJ1691" i="10"/>
  <c r="AI1691" i="10"/>
  <c r="BE1690" i="10"/>
  <c r="BD1690" i="10"/>
  <c r="BF1690" i="10" s="1"/>
  <c r="BC1690" i="10"/>
  <c r="BA1690" i="10"/>
  <c r="AZ1690" i="10"/>
  <c r="AY1690" i="10"/>
  <c r="AW1690" i="10"/>
  <c r="AV1690" i="10"/>
  <c r="AX1690" i="10" s="1"/>
  <c r="AU1690" i="10"/>
  <c r="AS1690" i="10"/>
  <c r="AR1690" i="10"/>
  <c r="AQ1690" i="10"/>
  <c r="AO1690" i="10"/>
  <c r="AN1690" i="10"/>
  <c r="AM1690" i="10"/>
  <c r="AK1690" i="10"/>
  <c r="AJ1690" i="10"/>
  <c r="AI1690" i="10"/>
  <c r="BE1689" i="10"/>
  <c r="BD1689" i="10"/>
  <c r="BC1689" i="10"/>
  <c r="BA1689" i="10"/>
  <c r="AZ1689" i="10"/>
  <c r="AY1689" i="10"/>
  <c r="AW1689" i="10"/>
  <c r="AV1689" i="10"/>
  <c r="AX1689" i="10" s="1"/>
  <c r="AU1689" i="10"/>
  <c r="AS1689" i="10"/>
  <c r="AR1689" i="10"/>
  <c r="AT1689" i="10" s="1"/>
  <c r="AQ1689" i="10"/>
  <c r="AO1689" i="10"/>
  <c r="AN1689" i="10"/>
  <c r="AM1689" i="10"/>
  <c r="AK1689" i="10"/>
  <c r="AJ1689" i="10"/>
  <c r="AI1689" i="10"/>
  <c r="BE1688" i="10"/>
  <c r="BD1688" i="10"/>
  <c r="BC1688" i="10"/>
  <c r="BA1688" i="10"/>
  <c r="AZ1688" i="10"/>
  <c r="BB1688" i="10" s="1"/>
  <c r="AY1688" i="10"/>
  <c r="AW1688" i="10"/>
  <c r="AV1688" i="10"/>
  <c r="AU1688" i="10"/>
  <c r="AS1688" i="10"/>
  <c r="AR1688" i="10"/>
  <c r="AQ1688" i="10"/>
  <c r="AO1688" i="10"/>
  <c r="AN1688" i="10"/>
  <c r="AM1688" i="10"/>
  <c r="AK1688" i="10"/>
  <c r="AJ1688" i="10"/>
  <c r="AI1688" i="10"/>
  <c r="BE1687" i="10"/>
  <c r="BD1687" i="10"/>
  <c r="BC1687" i="10"/>
  <c r="BA1687" i="10"/>
  <c r="AZ1687" i="10"/>
  <c r="AY1687" i="10"/>
  <c r="AW1687" i="10"/>
  <c r="AV1687" i="10"/>
  <c r="AU1687" i="10"/>
  <c r="AS1687" i="10"/>
  <c r="AR1687" i="10"/>
  <c r="AT1687" i="10" s="1"/>
  <c r="AQ1687" i="10"/>
  <c r="AO1687" i="10"/>
  <c r="AN1687" i="10"/>
  <c r="AM1687" i="10"/>
  <c r="AK1687" i="10"/>
  <c r="AJ1687" i="10"/>
  <c r="AL1687" i="10" s="1"/>
  <c r="AI1687" i="10"/>
  <c r="BE1686" i="10"/>
  <c r="BD1686" i="10"/>
  <c r="BC1686" i="10"/>
  <c r="BA1686" i="10"/>
  <c r="AZ1686" i="10"/>
  <c r="AY1686" i="10"/>
  <c r="AW1686" i="10"/>
  <c r="AV1686" i="10"/>
  <c r="AU1686" i="10"/>
  <c r="AS1686" i="10"/>
  <c r="AR1686" i="10"/>
  <c r="AQ1686" i="10"/>
  <c r="AO1686" i="10"/>
  <c r="AN1686" i="10"/>
  <c r="AM1686" i="10"/>
  <c r="AK1686" i="10"/>
  <c r="AJ1686" i="10"/>
  <c r="AI1686" i="10"/>
  <c r="BE1685" i="10"/>
  <c r="BD1685" i="10"/>
  <c r="BC1685" i="10"/>
  <c r="BA1685" i="10"/>
  <c r="AZ1685" i="10"/>
  <c r="BB1685" i="10" s="1"/>
  <c r="AY1685" i="10"/>
  <c r="AW1685" i="10"/>
  <c r="AV1685" i="10"/>
  <c r="AU1685" i="10"/>
  <c r="AS1685" i="10"/>
  <c r="AR1685" i="10"/>
  <c r="AQ1685" i="10"/>
  <c r="AO1685" i="10"/>
  <c r="AN1685" i="10"/>
  <c r="AM1685" i="10"/>
  <c r="AK1685" i="10"/>
  <c r="AJ1685" i="10"/>
  <c r="AI1685" i="10"/>
  <c r="BE1684" i="10"/>
  <c r="BD1684" i="10"/>
  <c r="BC1684" i="10"/>
  <c r="BA1684" i="10"/>
  <c r="AZ1684" i="10"/>
  <c r="AY1684" i="10"/>
  <c r="AW1684" i="10"/>
  <c r="AV1684" i="10"/>
  <c r="AU1684" i="10"/>
  <c r="AS1684" i="10"/>
  <c r="AR1684" i="10"/>
  <c r="AQ1684" i="10"/>
  <c r="AO1684" i="10"/>
  <c r="AN1684" i="10"/>
  <c r="AM1684" i="10"/>
  <c r="AK1684" i="10"/>
  <c r="AJ1684" i="10"/>
  <c r="AL1684" i="10" s="1"/>
  <c r="AI1684" i="10"/>
  <c r="BE1683" i="10"/>
  <c r="BD1683" i="10"/>
  <c r="BC1683" i="10"/>
  <c r="BA1683" i="10"/>
  <c r="AZ1683" i="10"/>
  <c r="AY1683" i="10"/>
  <c r="AW1683" i="10"/>
  <c r="AV1683" i="10"/>
  <c r="AU1683" i="10"/>
  <c r="AS1683" i="10"/>
  <c r="AR1683" i="10"/>
  <c r="AT1683" i="10" s="1"/>
  <c r="AQ1683" i="10"/>
  <c r="AO1683" i="10"/>
  <c r="AN1683" i="10"/>
  <c r="AM1683" i="10"/>
  <c r="AK1683" i="10"/>
  <c r="AJ1683" i="10"/>
  <c r="AI1683" i="10"/>
  <c r="BE1682" i="10"/>
  <c r="BD1682" i="10"/>
  <c r="BC1682" i="10"/>
  <c r="BA1682" i="10"/>
  <c r="AZ1682" i="10"/>
  <c r="AY1682" i="10"/>
  <c r="BB1682" i="10" s="1"/>
  <c r="AW1682" i="10"/>
  <c r="AV1682" i="10"/>
  <c r="AU1682" i="10"/>
  <c r="AS1682" i="10"/>
  <c r="AR1682" i="10"/>
  <c r="AQ1682" i="10"/>
  <c r="AO1682" i="10"/>
  <c r="AN1682" i="10"/>
  <c r="AM1682" i="10"/>
  <c r="AK1682" i="10"/>
  <c r="AJ1682" i="10"/>
  <c r="AI1682" i="10"/>
  <c r="BE1681" i="10"/>
  <c r="BD1681" i="10"/>
  <c r="BC1681" i="10"/>
  <c r="BA1681" i="10"/>
  <c r="AZ1681" i="10"/>
  <c r="AY1681" i="10"/>
  <c r="AW1681" i="10"/>
  <c r="AV1681" i="10"/>
  <c r="AU1681" i="10"/>
  <c r="AS1681" i="10"/>
  <c r="AR1681" i="10"/>
  <c r="AQ1681" i="10"/>
  <c r="AO1681" i="10"/>
  <c r="AN1681" i="10"/>
  <c r="AP1681" i="10" s="1"/>
  <c r="AM1681" i="10"/>
  <c r="AK1681" i="10"/>
  <c r="AJ1681" i="10"/>
  <c r="AI1681" i="10"/>
  <c r="BE1680" i="10"/>
  <c r="BD1680" i="10"/>
  <c r="BF1680" i="10" s="1"/>
  <c r="BC1680" i="10"/>
  <c r="BA1680" i="10"/>
  <c r="AZ1680" i="10"/>
  <c r="AY1680" i="10"/>
  <c r="AW1680" i="10"/>
  <c r="AV1680" i="10"/>
  <c r="AU1680" i="10"/>
  <c r="AS1680" i="10"/>
  <c r="AR1680" i="10"/>
  <c r="AQ1680" i="10"/>
  <c r="AO1680" i="10"/>
  <c r="AN1680" i="10"/>
  <c r="AM1680" i="10"/>
  <c r="AK1680" i="10"/>
  <c r="AJ1680" i="10"/>
  <c r="AI1680" i="10"/>
  <c r="BE1679" i="10"/>
  <c r="BD1679" i="10"/>
  <c r="BF1679" i="10" s="1"/>
  <c r="BC1679" i="10"/>
  <c r="BA1679" i="10"/>
  <c r="AZ1679" i="10"/>
  <c r="AY1679" i="10"/>
  <c r="AW1679" i="10"/>
  <c r="AV1679" i="10"/>
  <c r="AX1679" i="10" s="1"/>
  <c r="AU1679" i="10"/>
  <c r="AS1679" i="10"/>
  <c r="AR1679" i="10"/>
  <c r="AQ1679" i="10"/>
  <c r="AO1679" i="10"/>
  <c r="AN1679" i="10"/>
  <c r="AP1679" i="10" s="1"/>
  <c r="AM1679" i="10"/>
  <c r="AK1679" i="10"/>
  <c r="AJ1679" i="10"/>
  <c r="AI1679" i="10"/>
  <c r="BE1678" i="10"/>
  <c r="BD1678" i="10"/>
  <c r="BC1678" i="10"/>
  <c r="BF1678" i="10" s="1"/>
  <c r="BA1678" i="10"/>
  <c r="AZ1678" i="10"/>
  <c r="AY1678" i="10"/>
  <c r="AW1678" i="10"/>
  <c r="AV1678" i="10"/>
  <c r="AU1678" i="10"/>
  <c r="AX1678" i="10" s="1"/>
  <c r="AS1678" i="10"/>
  <c r="AR1678" i="10"/>
  <c r="AQ1678" i="10"/>
  <c r="AO1678" i="10"/>
  <c r="AN1678" i="10"/>
  <c r="AM1678" i="10"/>
  <c r="AK1678" i="10"/>
  <c r="AJ1678" i="10"/>
  <c r="AI1678" i="10"/>
  <c r="BE1677" i="10"/>
  <c r="BD1677" i="10"/>
  <c r="BC1677" i="10"/>
  <c r="BA1677" i="10"/>
  <c r="AZ1677" i="10"/>
  <c r="AY1677" i="10"/>
  <c r="AW1677" i="10"/>
  <c r="AV1677" i="10"/>
  <c r="AU1677" i="10"/>
  <c r="AX1677" i="10" s="1"/>
  <c r="AS1677" i="10"/>
  <c r="AR1677" i="10"/>
  <c r="AQ1677" i="10"/>
  <c r="AO1677" i="10"/>
  <c r="AN1677" i="10"/>
  <c r="AM1677" i="10"/>
  <c r="AK1677" i="10"/>
  <c r="AJ1677" i="10"/>
  <c r="AI1677" i="10"/>
  <c r="BE1676" i="10"/>
  <c r="BD1676" i="10"/>
  <c r="BC1676" i="10"/>
  <c r="BA1676" i="10"/>
  <c r="AZ1676" i="10"/>
  <c r="AY1676" i="10"/>
  <c r="AW1676" i="10"/>
  <c r="AV1676" i="10"/>
  <c r="AU1676" i="10"/>
  <c r="AS1676" i="10"/>
  <c r="AR1676" i="10"/>
  <c r="AQ1676" i="10"/>
  <c r="AO1676" i="10"/>
  <c r="AN1676" i="10"/>
  <c r="AM1676" i="10"/>
  <c r="AK1676" i="10"/>
  <c r="AJ1676" i="10"/>
  <c r="AI1676" i="10"/>
  <c r="BE1675" i="10"/>
  <c r="BD1675" i="10"/>
  <c r="BC1675" i="10"/>
  <c r="BA1675" i="10"/>
  <c r="AZ1675" i="10"/>
  <c r="AY1675" i="10"/>
  <c r="AW1675" i="10"/>
  <c r="AV1675" i="10"/>
  <c r="AU1675" i="10"/>
  <c r="AS1675" i="10"/>
  <c r="AR1675" i="10"/>
  <c r="AQ1675" i="10"/>
  <c r="AO1675" i="10"/>
  <c r="AN1675" i="10"/>
  <c r="AM1675" i="10"/>
  <c r="AK1675" i="10"/>
  <c r="AJ1675" i="10"/>
  <c r="AI1675" i="10"/>
  <c r="BE1674" i="10"/>
  <c r="BD1674" i="10"/>
  <c r="BC1674" i="10"/>
  <c r="BA1674" i="10"/>
  <c r="AZ1674" i="10"/>
  <c r="AY1674" i="10"/>
  <c r="AW1674" i="10"/>
  <c r="AV1674" i="10"/>
  <c r="AU1674" i="10"/>
  <c r="AS1674" i="10"/>
  <c r="AR1674" i="10"/>
  <c r="AQ1674" i="10"/>
  <c r="AO1674" i="10"/>
  <c r="AN1674" i="10"/>
  <c r="AM1674" i="10"/>
  <c r="AK1674" i="10"/>
  <c r="AJ1674" i="10"/>
  <c r="AI1674" i="10"/>
  <c r="BE1673" i="10"/>
  <c r="BD1673" i="10"/>
  <c r="BC1673" i="10"/>
  <c r="BA1673" i="10"/>
  <c r="AZ1673" i="10"/>
  <c r="BB1673" i="10" s="1"/>
  <c r="AY1673" i="10"/>
  <c r="AW1673" i="10"/>
  <c r="AV1673" i="10"/>
  <c r="AU1673" i="10"/>
  <c r="AS1673" i="10"/>
  <c r="AR1673" i="10"/>
  <c r="AQ1673" i="10"/>
  <c r="AO1673" i="10"/>
  <c r="AN1673" i="10"/>
  <c r="AM1673" i="10"/>
  <c r="AK1673" i="10"/>
  <c r="AJ1673" i="10"/>
  <c r="AL1673" i="10" s="1"/>
  <c r="AI1673" i="10"/>
  <c r="BE1672" i="10"/>
  <c r="BD1672" i="10"/>
  <c r="BC1672" i="10"/>
  <c r="BA1672" i="10"/>
  <c r="AZ1672" i="10"/>
  <c r="AY1672" i="10"/>
  <c r="AW1672" i="10"/>
  <c r="AV1672" i="10"/>
  <c r="AU1672" i="10"/>
  <c r="AS1672" i="10"/>
  <c r="AR1672" i="10"/>
  <c r="AQ1672" i="10"/>
  <c r="AO1672" i="10"/>
  <c r="AN1672" i="10"/>
  <c r="AM1672" i="10"/>
  <c r="AK1672" i="10"/>
  <c r="AJ1672" i="10"/>
  <c r="AL1672" i="10" s="1"/>
  <c r="AI1672" i="10"/>
  <c r="BE1671" i="10"/>
  <c r="BD1671" i="10"/>
  <c r="BC1671" i="10"/>
  <c r="BA1671" i="10"/>
  <c r="AZ1671" i="10"/>
  <c r="AY1671" i="10"/>
  <c r="AW1671" i="10"/>
  <c r="AV1671" i="10"/>
  <c r="AU1671" i="10"/>
  <c r="AS1671" i="10"/>
  <c r="AR1671" i="10"/>
  <c r="AQ1671" i="10"/>
  <c r="AO1671" i="10"/>
  <c r="AN1671" i="10"/>
  <c r="AM1671" i="10"/>
  <c r="AK1671" i="10"/>
  <c r="AJ1671" i="10"/>
  <c r="AI1671" i="10"/>
  <c r="BE1670" i="10"/>
  <c r="BD1670" i="10"/>
  <c r="BC1670" i="10"/>
  <c r="BA1670" i="10"/>
  <c r="AZ1670" i="10"/>
  <c r="AY1670" i="10"/>
  <c r="BB1670" i="10" s="1"/>
  <c r="AW1670" i="10"/>
  <c r="AV1670" i="10"/>
  <c r="AU1670" i="10"/>
  <c r="AS1670" i="10"/>
  <c r="AT1670" i="10" s="1"/>
  <c r="AR1670" i="10"/>
  <c r="AQ1670" i="10"/>
  <c r="AO1670" i="10"/>
  <c r="AN1670" i="10"/>
  <c r="AP1670" i="10" s="1"/>
  <c r="AM1670" i="10"/>
  <c r="AK1670" i="10"/>
  <c r="AJ1670" i="10"/>
  <c r="AI1670" i="10"/>
  <c r="BE1669" i="10"/>
  <c r="BD1669" i="10"/>
  <c r="BC1669" i="10"/>
  <c r="BA1669" i="10"/>
  <c r="AZ1669" i="10"/>
  <c r="AY1669" i="10"/>
  <c r="AW1669" i="10"/>
  <c r="AV1669" i="10"/>
  <c r="AX1669" i="10" s="1"/>
  <c r="AU1669" i="10"/>
  <c r="AS1669" i="10"/>
  <c r="AR1669" i="10"/>
  <c r="AQ1669" i="10"/>
  <c r="AO1669" i="10"/>
  <c r="AN1669" i="10"/>
  <c r="AM1669" i="10"/>
  <c r="AL1669" i="10"/>
  <c r="AK1669" i="10"/>
  <c r="AJ1669" i="10"/>
  <c r="AI1669" i="10"/>
  <c r="BE1668" i="10"/>
  <c r="BD1668" i="10"/>
  <c r="BC1668" i="10"/>
  <c r="BA1668" i="10"/>
  <c r="AZ1668" i="10"/>
  <c r="BB1668" i="10" s="1"/>
  <c r="AY1668" i="10"/>
  <c r="AW1668" i="10"/>
  <c r="AV1668" i="10"/>
  <c r="AU1668" i="10"/>
  <c r="AS1668" i="10"/>
  <c r="AR1668" i="10"/>
  <c r="AQ1668" i="10"/>
  <c r="AO1668" i="10"/>
  <c r="AN1668" i="10"/>
  <c r="AM1668" i="10"/>
  <c r="AK1668" i="10"/>
  <c r="AJ1668" i="10"/>
  <c r="AI1668" i="10"/>
  <c r="BE1667" i="10"/>
  <c r="BD1667" i="10"/>
  <c r="BC1667" i="10"/>
  <c r="BA1667" i="10"/>
  <c r="AZ1667" i="10"/>
  <c r="AY1667" i="10"/>
  <c r="AW1667" i="10"/>
  <c r="AV1667" i="10"/>
  <c r="AU1667" i="10"/>
  <c r="AS1667" i="10"/>
  <c r="AR1667" i="10"/>
  <c r="AQ1667" i="10"/>
  <c r="AO1667" i="10"/>
  <c r="AN1667" i="10"/>
  <c r="AM1667" i="10"/>
  <c r="AK1667" i="10"/>
  <c r="AJ1667" i="10"/>
  <c r="AI1667" i="10"/>
  <c r="BE1666" i="10"/>
  <c r="BD1666" i="10"/>
  <c r="BC1666" i="10"/>
  <c r="BA1666" i="10"/>
  <c r="AZ1666" i="10"/>
  <c r="BB1666" i="10" s="1"/>
  <c r="AY1666" i="10"/>
  <c r="AW1666" i="10"/>
  <c r="AV1666" i="10"/>
  <c r="AU1666" i="10"/>
  <c r="AS1666" i="10"/>
  <c r="AR1666" i="10"/>
  <c r="AQ1666" i="10"/>
  <c r="AO1666" i="10"/>
  <c r="AN1666" i="10"/>
  <c r="AM1666" i="10"/>
  <c r="AK1666" i="10"/>
  <c r="AJ1666" i="10"/>
  <c r="AI1666" i="10"/>
  <c r="BE1665" i="10"/>
  <c r="BD1665" i="10"/>
  <c r="BC1665" i="10"/>
  <c r="BA1665" i="10"/>
  <c r="AZ1665" i="10"/>
  <c r="AY1665" i="10"/>
  <c r="AW1665" i="10"/>
  <c r="AV1665" i="10"/>
  <c r="AU1665" i="10"/>
  <c r="AS1665" i="10"/>
  <c r="AT1665" i="10" s="1"/>
  <c r="AR1665" i="10"/>
  <c r="AQ1665" i="10"/>
  <c r="AO1665" i="10"/>
  <c r="AN1665" i="10"/>
  <c r="AM1665" i="10"/>
  <c r="AK1665" i="10"/>
  <c r="AJ1665" i="10"/>
  <c r="AI1665" i="10"/>
  <c r="BE1664" i="10"/>
  <c r="BD1664" i="10"/>
  <c r="BC1664" i="10"/>
  <c r="BA1664" i="10"/>
  <c r="AZ1664" i="10"/>
  <c r="AY1664" i="10"/>
  <c r="AW1664" i="10"/>
  <c r="AV1664" i="10"/>
  <c r="AX1664" i="10" s="1"/>
  <c r="AU1664" i="10"/>
  <c r="AS1664" i="10"/>
  <c r="AR1664" i="10"/>
  <c r="AQ1664" i="10"/>
  <c r="AO1664" i="10"/>
  <c r="AN1664" i="10"/>
  <c r="AP1664" i="10" s="1"/>
  <c r="AM1664" i="10"/>
  <c r="AK1664" i="10"/>
  <c r="AJ1664" i="10"/>
  <c r="AI1664" i="10"/>
  <c r="BE1663" i="10"/>
  <c r="BD1663" i="10"/>
  <c r="BF1663" i="10" s="1"/>
  <c r="BC1663" i="10"/>
  <c r="BA1663" i="10"/>
  <c r="AZ1663" i="10"/>
  <c r="BB1663" i="10" s="1"/>
  <c r="AY1663" i="10"/>
  <c r="AW1663" i="10"/>
  <c r="AV1663" i="10"/>
  <c r="AU1663" i="10"/>
  <c r="AS1663" i="10"/>
  <c r="AR1663" i="10"/>
  <c r="AT1663" i="10" s="1"/>
  <c r="AQ1663" i="10"/>
  <c r="AO1663" i="10"/>
  <c r="AN1663" i="10"/>
  <c r="AM1663" i="10"/>
  <c r="AK1663" i="10"/>
  <c r="AJ1663" i="10"/>
  <c r="AL1663" i="10" s="1"/>
  <c r="AI1663" i="10"/>
  <c r="BE1662" i="10"/>
  <c r="BD1662" i="10"/>
  <c r="BC1662" i="10"/>
  <c r="BA1662" i="10"/>
  <c r="AZ1662" i="10"/>
  <c r="AY1662" i="10"/>
  <c r="BB1662" i="10" s="1"/>
  <c r="AW1662" i="10"/>
  <c r="AV1662" i="10"/>
  <c r="AU1662" i="10"/>
  <c r="AS1662" i="10"/>
  <c r="AT1662" i="10" s="1"/>
  <c r="AR1662" i="10"/>
  <c r="AQ1662" i="10"/>
  <c r="AO1662" i="10"/>
  <c r="AN1662" i="10"/>
  <c r="AM1662" i="10"/>
  <c r="AK1662" i="10"/>
  <c r="AJ1662" i="10"/>
  <c r="AI1662" i="10"/>
  <c r="BE1661" i="10"/>
  <c r="BD1661" i="10"/>
  <c r="BC1661" i="10"/>
  <c r="BA1661" i="10"/>
  <c r="AZ1661" i="10"/>
  <c r="AY1661" i="10"/>
  <c r="AW1661" i="10"/>
  <c r="AV1661" i="10"/>
  <c r="AU1661" i="10"/>
  <c r="AS1661" i="10"/>
  <c r="AR1661" i="10"/>
  <c r="AQ1661" i="10"/>
  <c r="AO1661" i="10"/>
  <c r="AN1661" i="10"/>
  <c r="AM1661" i="10"/>
  <c r="AK1661" i="10"/>
  <c r="AJ1661" i="10"/>
  <c r="AI1661" i="10"/>
  <c r="BE1660" i="10"/>
  <c r="BD1660" i="10"/>
  <c r="BF1660" i="10" s="1"/>
  <c r="BC1660" i="10"/>
  <c r="BA1660" i="10"/>
  <c r="AZ1660" i="10"/>
  <c r="AY1660" i="10"/>
  <c r="AW1660" i="10"/>
  <c r="AV1660" i="10"/>
  <c r="AU1660" i="10"/>
  <c r="AS1660" i="10"/>
  <c r="AR1660" i="10"/>
  <c r="AQ1660" i="10"/>
  <c r="AO1660" i="10"/>
  <c r="AN1660" i="10"/>
  <c r="AM1660" i="10"/>
  <c r="AK1660" i="10"/>
  <c r="AJ1660" i="10"/>
  <c r="AI1660" i="10"/>
  <c r="BE1659" i="10"/>
  <c r="BD1659" i="10"/>
  <c r="BC1659" i="10"/>
  <c r="BA1659" i="10"/>
  <c r="AZ1659" i="10"/>
  <c r="AY1659" i="10"/>
  <c r="AW1659" i="10"/>
  <c r="AV1659" i="10"/>
  <c r="AX1659" i="10" s="1"/>
  <c r="AU1659" i="10"/>
  <c r="AS1659" i="10"/>
  <c r="AR1659" i="10"/>
  <c r="AQ1659" i="10"/>
  <c r="AO1659" i="10"/>
  <c r="AN1659" i="10"/>
  <c r="AM1659" i="10"/>
  <c r="AK1659" i="10"/>
  <c r="AJ1659" i="10"/>
  <c r="AI1659" i="10"/>
  <c r="BE1658" i="10"/>
  <c r="BD1658" i="10"/>
  <c r="BF1658" i="10" s="1"/>
  <c r="BC1658" i="10"/>
  <c r="BA1658" i="10"/>
  <c r="AZ1658" i="10"/>
  <c r="AY1658" i="10"/>
  <c r="AW1658" i="10"/>
  <c r="AV1658" i="10"/>
  <c r="AU1658" i="10"/>
  <c r="AS1658" i="10"/>
  <c r="AR1658" i="10"/>
  <c r="AQ1658" i="10"/>
  <c r="AO1658" i="10"/>
  <c r="AN1658" i="10"/>
  <c r="AM1658" i="10"/>
  <c r="AK1658" i="10"/>
  <c r="AJ1658" i="10"/>
  <c r="AI1658" i="10"/>
  <c r="BE1657" i="10"/>
  <c r="BD1657" i="10"/>
  <c r="BC1657" i="10"/>
  <c r="BA1657" i="10"/>
  <c r="AZ1657" i="10"/>
  <c r="AY1657" i="10"/>
  <c r="AW1657" i="10"/>
  <c r="AV1657" i="10"/>
  <c r="AU1657" i="10"/>
  <c r="AS1657" i="10"/>
  <c r="AR1657" i="10"/>
  <c r="AQ1657" i="10"/>
  <c r="AO1657" i="10"/>
  <c r="AN1657" i="10"/>
  <c r="AP1657" i="10" s="1"/>
  <c r="AM1657" i="10"/>
  <c r="AL1657" i="10"/>
  <c r="AK1657" i="10"/>
  <c r="AJ1657" i="10"/>
  <c r="AI1657" i="10"/>
  <c r="BE1656" i="10"/>
  <c r="BD1656" i="10"/>
  <c r="BC1656" i="10"/>
  <c r="BA1656" i="10"/>
  <c r="AZ1656" i="10"/>
  <c r="BB1656" i="10" s="1"/>
  <c r="AY1656" i="10"/>
  <c r="AW1656" i="10"/>
  <c r="AV1656" i="10"/>
  <c r="AU1656" i="10"/>
  <c r="AS1656" i="10"/>
  <c r="AR1656" i="10"/>
  <c r="AT1656" i="10" s="1"/>
  <c r="AQ1656" i="10"/>
  <c r="AO1656" i="10"/>
  <c r="AN1656" i="10"/>
  <c r="AM1656" i="10"/>
  <c r="AK1656" i="10"/>
  <c r="AJ1656" i="10"/>
  <c r="AI1656" i="10"/>
  <c r="BE1655" i="10"/>
  <c r="BD1655" i="10"/>
  <c r="BC1655" i="10"/>
  <c r="BA1655" i="10"/>
  <c r="AZ1655" i="10"/>
  <c r="AY1655" i="10"/>
  <c r="AW1655" i="10"/>
  <c r="AV1655" i="10"/>
  <c r="AU1655" i="10"/>
  <c r="AS1655" i="10"/>
  <c r="AR1655" i="10"/>
  <c r="AQ1655" i="10"/>
  <c r="AO1655" i="10"/>
  <c r="AN1655" i="10"/>
  <c r="AM1655" i="10"/>
  <c r="AK1655" i="10"/>
  <c r="AJ1655" i="10"/>
  <c r="AI1655" i="10"/>
  <c r="BE1654" i="10"/>
  <c r="BD1654" i="10"/>
  <c r="BC1654" i="10"/>
  <c r="BA1654" i="10"/>
  <c r="AZ1654" i="10"/>
  <c r="AY1654" i="10"/>
  <c r="AW1654" i="10"/>
  <c r="AV1654" i="10"/>
  <c r="AU1654" i="10"/>
  <c r="AS1654" i="10"/>
  <c r="AR1654" i="10"/>
  <c r="AQ1654" i="10"/>
  <c r="AT1654" i="10" s="1"/>
  <c r="AO1654" i="10"/>
  <c r="AN1654" i="10"/>
  <c r="AM1654" i="10"/>
  <c r="AK1654" i="10"/>
  <c r="AJ1654" i="10"/>
  <c r="AI1654" i="10"/>
  <c r="BE1653" i="10"/>
  <c r="BD1653" i="10"/>
  <c r="BC1653" i="10"/>
  <c r="BA1653" i="10"/>
  <c r="AZ1653" i="10"/>
  <c r="AY1653" i="10"/>
  <c r="AW1653" i="10"/>
  <c r="AV1653" i="10"/>
  <c r="AU1653" i="10"/>
  <c r="AS1653" i="10"/>
  <c r="AR1653" i="10"/>
  <c r="AQ1653" i="10"/>
  <c r="AO1653" i="10"/>
  <c r="AN1653" i="10"/>
  <c r="AM1653" i="10"/>
  <c r="AK1653" i="10"/>
  <c r="AJ1653" i="10"/>
  <c r="AI1653" i="10"/>
  <c r="AL1653" i="10" s="1"/>
  <c r="BE1652" i="10"/>
  <c r="BD1652" i="10"/>
  <c r="BC1652" i="10"/>
  <c r="BA1652" i="10"/>
  <c r="AZ1652" i="10"/>
  <c r="AY1652" i="10"/>
  <c r="AW1652" i="10"/>
  <c r="AV1652" i="10"/>
  <c r="AU1652" i="10"/>
  <c r="AS1652" i="10"/>
  <c r="AR1652" i="10"/>
  <c r="AT1652" i="10" s="1"/>
  <c r="AQ1652" i="10"/>
  <c r="AO1652" i="10"/>
  <c r="AN1652" i="10"/>
  <c r="AM1652" i="10"/>
  <c r="AK1652" i="10"/>
  <c r="AJ1652" i="10"/>
  <c r="AI1652" i="10"/>
  <c r="BE1651" i="10"/>
  <c r="BD1651" i="10"/>
  <c r="BC1651" i="10"/>
  <c r="BA1651" i="10"/>
  <c r="AZ1651" i="10"/>
  <c r="AY1651" i="10"/>
  <c r="AW1651" i="10"/>
  <c r="AV1651" i="10"/>
  <c r="AU1651" i="10"/>
  <c r="AS1651" i="10"/>
  <c r="AR1651" i="10"/>
  <c r="AT1651" i="10" s="1"/>
  <c r="AQ1651" i="10"/>
  <c r="AO1651" i="10"/>
  <c r="AN1651" i="10"/>
  <c r="AM1651" i="10"/>
  <c r="AK1651" i="10"/>
  <c r="AJ1651" i="10"/>
  <c r="AI1651" i="10"/>
  <c r="BE1650" i="10"/>
  <c r="BD1650" i="10"/>
  <c r="BC1650" i="10"/>
  <c r="BA1650" i="10"/>
  <c r="AZ1650" i="10"/>
  <c r="BB1650" i="10" s="1"/>
  <c r="AY1650" i="10"/>
  <c r="AW1650" i="10"/>
  <c r="AV1650" i="10"/>
  <c r="AU1650" i="10"/>
  <c r="AS1650" i="10"/>
  <c r="AR1650" i="10"/>
  <c r="AQ1650" i="10"/>
  <c r="AT1650" i="10" s="1"/>
  <c r="AO1650" i="10"/>
  <c r="AN1650" i="10"/>
  <c r="AM1650" i="10"/>
  <c r="AK1650" i="10"/>
  <c r="AJ1650" i="10"/>
  <c r="AI1650" i="10"/>
  <c r="BE1649" i="10"/>
  <c r="BD1649" i="10"/>
  <c r="BC1649" i="10"/>
  <c r="BA1649" i="10"/>
  <c r="AZ1649" i="10"/>
  <c r="AY1649" i="10"/>
  <c r="AW1649" i="10"/>
  <c r="AV1649" i="10"/>
  <c r="AU1649" i="10"/>
  <c r="AS1649" i="10"/>
  <c r="AR1649" i="10"/>
  <c r="AQ1649" i="10"/>
  <c r="AT1649" i="10" s="1"/>
  <c r="AO1649" i="10"/>
  <c r="AN1649" i="10"/>
  <c r="AM1649" i="10"/>
  <c r="AK1649" i="10"/>
  <c r="AJ1649" i="10"/>
  <c r="AI1649" i="10"/>
  <c r="BE1648" i="10"/>
  <c r="BD1648" i="10"/>
  <c r="BF1648" i="10" s="1"/>
  <c r="BC1648" i="10"/>
  <c r="BA1648" i="10"/>
  <c r="AZ1648" i="10"/>
  <c r="AY1648" i="10"/>
  <c r="AW1648" i="10"/>
  <c r="AV1648" i="10"/>
  <c r="AU1648" i="10"/>
  <c r="AS1648" i="10"/>
  <c r="AR1648" i="10"/>
  <c r="AQ1648" i="10"/>
  <c r="AO1648" i="10"/>
  <c r="AN1648" i="10"/>
  <c r="AM1648" i="10"/>
  <c r="AK1648" i="10"/>
  <c r="AJ1648" i="10"/>
  <c r="AI1648" i="10"/>
  <c r="BE1647" i="10"/>
  <c r="BD1647" i="10"/>
  <c r="BF1647" i="10" s="1"/>
  <c r="BC1647" i="10"/>
  <c r="BA1647" i="10"/>
  <c r="AZ1647" i="10"/>
  <c r="AY1647" i="10"/>
  <c r="BB1647" i="10" s="1"/>
  <c r="AW1647" i="10"/>
  <c r="AV1647" i="10"/>
  <c r="AU1647" i="10"/>
  <c r="AS1647" i="10"/>
  <c r="AR1647" i="10"/>
  <c r="AQ1647" i="10"/>
  <c r="AO1647" i="10"/>
  <c r="AN1647" i="10"/>
  <c r="AM1647" i="10"/>
  <c r="AK1647" i="10"/>
  <c r="AJ1647" i="10"/>
  <c r="AL1647" i="10" s="1"/>
  <c r="AI1647" i="10"/>
  <c r="BE1646" i="10"/>
  <c r="BD1646" i="10"/>
  <c r="BC1646" i="10"/>
  <c r="BA1646" i="10"/>
  <c r="AZ1646" i="10"/>
  <c r="AY1646" i="10"/>
  <c r="AW1646" i="10"/>
  <c r="AV1646" i="10"/>
  <c r="AU1646" i="10"/>
  <c r="AS1646" i="10"/>
  <c r="AR1646" i="10"/>
  <c r="AQ1646" i="10"/>
  <c r="AO1646" i="10"/>
  <c r="AN1646" i="10"/>
  <c r="AM1646" i="10"/>
  <c r="AK1646" i="10"/>
  <c r="AJ1646" i="10"/>
  <c r="AI1646" i="10"/>
  <c r="BE1645" i="10"/>
  <c r="BD1645" i="10"/>
  <c r="BC1645" i="10"/>
  <c r="BA1645" i="10"/>
  <c r="AZ1645" i="10"/>
  <c r="BB1645" i="10" s="1"/>
  <c r="AY1645" i="10"/>
  <c r="AW1645" i="10"/>
  <c r="AV1645" i="10"/>
  <c r="AU1645" i="10"/>
  <c r="AS1645" i="10"/>
  <c r="AR1645" i="10"/>
  <c r="AT1645" i="10" s="1"/>
  <c r="AQ1645" i="10"/>
  <c r="AO1645" i="10"/>
  <c r="AN1645" i="10"/>
  <c r="AM1645" i="10"/>
  <c r="AK1645" i="10"/>
  <c r="AJ1645" i="10"/>
  <c r="AI1645" i="10"/>
  <c r="BE1644" i="10"/>
  <c r="BD1644" i="10"/>
  <c r="BC1644" i="10"/>
  <c r="BA1644" i="10"/>
  <c r="AZ1644" i="10"/>
  <c r="AY1644" i="10"/>
  <c r="AW1644" i="10"/>
  <c r="AV1644" i="10"/>
  <c r="AU1644" i="10"/>
  <c r="AS1644" i="10"/>
  <c r="AR1644" i="10"/>
  <c r="AQ1644" i="10"/>
  <c r="AO1644" i="10"/>
  <c r="AN1644" i="10"/>
  <c r="AM1644" i="10"/>
  <c r="AK1644" i="10"/>
  <c r="AJ1644" i="10"/>
  <c r="AL1644" i="10" s="1"/>
  <c r="AI1644" i="10"/>
  <c r="BE1643" i="10"/>
  <c r="BD1643" i="10"/>
  <c r="BC1643" i="10"/>
  <c r="BA1643" i="10"/>
  <c r="AZ1643" i="10"/>
  <c r="AY1643" i="10"/>
  <c r="AW1643" i="10"/>
  <c r="AV1643" i="10"/>
  <c r="AU1643" i="10"/>
  <c r="AS1643" i="10"/>
  <c r="AR1643" i="10"/>
  <c r="AQ1643" i="10"/>
  <c r="AP1643" i="10"/>
  <c r="AO1643" i="10"/>
  <c r="AN1643" i="10"/>
  <c r="AM1643" i="10"/>
  <c r="AK1643" i="10"/>
  <c r="AJ1643" i="10"/>
  <c r="AI1643" i="10"/>
  <c r="BE1642" i="10"/>
  <c r="BD1642" i="10"/>
  <c r="BC1642" i="10"/>
  <c r="BF1642" i="10" s="1"/>
  <c r="BA1642" i="10"/>
  <c r="AZ1642" i="10"/>
  <c r="BB1642" i="10" s="1"/>
  <c r="AY1642" i="10"/>
  <c r="AW1642" i="10"/>
  <c r="AV1642" i="10"/>
  <c r="AU1642" i="10"/>
  <c r="AX1642" i="10" s="1"/>
  <c r="AS1642" i="10"/>
  <c r="AR1642" i="10"/>
  <c r="AQ1642" i="10"/>
  <c r="AO1642" i="10"/>
  <c r="AN1642" i="10"/>
  <c r="AM1642" i="10"/>
  <c r="AP1642" i="10" s="1"/>
  <c r="AK1642" i="10"/>
  <c r="AJ1642" i="10"/>
  <c r="AL1642" i="10" s="1"/>
  <c r="AI1642" i="10"/>
  <c r="BF1641" i="10"/>
  <c r="BE1641" i="10"/>
  <c r="BD1641" i="10"/>
  <c r="BC1641" i="10"/>
  <c r="BA1641" i="10"/>
  <c r="AZ1641" i="10"/>
  <c r="AY1641" i="10"/>
  <c r="AW1641" i="10"/>
  <c r="AV1641" i="10"/>
  <c r="AU1641" i="10"/>
  <c r="AX1641" i="10" s="1"/>
  <c r="AS1641" i="10"/>
  <c r="AR1641" i="10"/>
  <c r="AT1641" i="10" s="1"/>
  <c r="AQ1641" i="10"/>
  <c r="AO1641" i="10"/>
  <c r="AN1641" i="10"/>
  <c r="AP1641" i="10" s="1"/>
  <c r="AM1641" i="10"/>
  <c r="AK1641" i="10"/>
  <c r="AJ1641" i="10"/>
  <c r="AI1641" i="10"/>
  <c r="BE1640" i="10"/>
  <c r="BD1640" i="10"/>
  <c r="BC1640" i="10"/>
  <c r="BF1640" i="10" s="1"/>
  <c r="BA1640" i="10"/>
  <c r="AZ1640" i="10"/>
  <c r="AY1640" i="10"/>
  <c r="AX1640" i="10"/>
  <c r="AW1640" i="10"/>
  <c r="AV1640" i="10"/>
  <c r="AU1640" i="10"/>
  <c r="AS1640" i="10"/>
  <c r="AR1640" i="10"/>
  <c r="AQ1640" i="10"/>
  <c r="AO1640" i="10"/>
  <c r="AN1640" i="10"/>
  <c r="AM1640" i="10"/>
  <c r="AP1640" i="10" s="1"/>
  <c r="AK1640" i="10"/>
  <c r="AJ1640" i="10"/>
  <c r="AI1640" i="10"/>
  <c r="AL1640" i="10" s="1"/>
  <c r="BE1639" i="10"/>
  <c r="BD1639" i="10"/>
  <c r="BC1639" i="10"/>
  <c r="BF1639" i="10" s="1"/>
  <c r="BA1639" i="10"/>
  <c r="AZ1639" i="10"/>
  <c r="AY1639" i="10"/>
  <c r="BB1639" i="10" s="1"/>
  <c r="AW1639" i="10"/>
  <c r="AV1639" i="10"/>
  <c r="AU1639" i="10"/>
  <c r="AX1639" i="10" s="1"/>
  <c r="AS1639" i="10"/>
  <c r="AR1639" i="10"/>
  <c r="AQ1639" i="10"/>
  <c r="AT1639" i="10" s="1"/>
  <c r="AO1639" i="10"/>
  <c r="AN1639" i="10"/>
  <c r="AM1639" i="10"/>
  <c r="AP1639" i="10" s="1"/>
  <c r="AK1639" i="10"/>
  <c r="AJ1639" i="10"/>
  <c r="AI1639" i="10"/>
  <c r="AL1639" i="10" s="1"/>
  <c r="BE1638" i="10"/>
  <c r="BD1638" i="10"/>
  <c r="BC1638" i="10"/>
  <c r="BF1638" i="10" s="1"/>
  <c r="BA1638" i="10"/>
  <c r="AZ1638" i="10"/>
  <c r="AY1638" i="10"/>
  <c r="BB1638" i="10" s="1"/>
  <c r="AW1638" i="10"/>
  <c r="AV1638" i="10"/>
  <c r="AU1638" i="10"/>
  <c r="AX1638" i="10" s="1"/>
  <c r="AS1638" i="10"/>
  <c r="AT1638" i="10" s="1"/>
  <c r="AR1638" i="10"/>
  <c r="AQ1638" i="10"/>
  <c r="AO1638" i="10"/>
  <c r="AN1638" i="10"/>
  <c r="AM1638" i="10"/>
  <c r="AP1638" i="10" s="1"/>
  <c r="AK1638" i="10"/>
  <c r="AL1638" i="10" s="1"/>
  <c r="AJ1638" i="10"/>
  <c r="AI1638" i="10"/>
  <c r="BE1637" i="10"/>
  <c r="BD1637" i="10"/>
  <c r="BC1637" i="10"/>
  <c r="BF1637" i="10" s="1"/>
  <c r="BA1637" i="10"/>
  <c r="BB1637" i="10" s="1"/>
  <c r="AZ1637" i="10"/>
  <c r="AY1637" i="10"/>
  <c r="AW1637" i="10"/>
  <c r="AV1637" i="10"/>
  <c r="AU1637" i="10"/>
  <c r="AX1637" i="10" s="1"/>
  <c r="AS1637" i="10"/>
  <c r="AT1637" i="10" s="1"/>
  <c r="AR1637" i="10"/>
  <c r="AQ1637" i="10"/>
  <c r="AO1637" i="10"/>
  <c r="AN1637" i="10"/>
  <c r="AM1637" i="10"/>
  <c r="AP1637" i="10" s="1"/>
  <c r="AK1637" i="10"/>
  <c r="AL1637" i="10" s="1"/>
  <c r="AJ1637" i="10"/>
  <c r="AI1637" i="10"/>
  <c r="BE1636" i="10"/>
  <c r="BD1636" i="10"/>
  <c r="BC1636" i="10"/>
  <c r="BF1636" i="10" s="1"/>
  <c r="BA1636" i="10"/>
  <c r="BB1636" i="10" s="1"/>
  <c r="AZ1636" i="10"/>
  <c r="AY1636" i="10"/>
  <c r="AW1636" i="10"/>
  <c r="AV1636" i="10"/>
  <c r="AU1636" i="10"/>
  <c r="AX1636" i="10" s="1"/>
  <c r="AS1636" i="10"/>
  <c r="AT1636" i="10" s="1"/>
  <c r="AR1636" i="10"/>
  <c r="AQ1636" i="10"/>
  <c r="AO1636" i="10"/>
  <c r="AN1636" i="10"/>
  <c r="AM1636" i="10"/>
  <c r="AP1636" i="10" s="1"/>
  <c r="AK1636" i="10"/>
  <c r="AL1636" i="10" s="1"/>
  <c r="AJ1636" i="10"/>
  <c r="AI1636" i="10"/>
  <c r="BE1635" i="10"/>
  <c r="BD1635" i="10"/>
  <c r="BC1635" i="10"/>
  <c r="BF1635" i="10" s="1"/>
  <c r="BA1635" i="10"/>
  <c r="BB1635" i="10" s="1"/>
  <c r="AZ1635" i="10"/>
  <c r="AY1635" i="10"/>
  <c r="AW1635" i="10"/>
  <c r="AV1635" i="10"/>
  <c r="AU1635" i="10"/>
  <c r="AX1635" i="10" s="1"/>
  <c r="AS1635" i="10"/>
  <c r="AT1635" i="10" s="1"/>
  <c r="AR1635" i="10"/>
  <c r="AQ1635" i="10"/>
  <c r="AO1635" i="10"/>
  <c r="AN1635" i="10"/>
  <c r="AM1635" i="10"/>
  <c r="AP1635" i="10" s="1"/>
  <c r="AK1635" i="10"/>
  <c r="AL1635" i="10" s="1"/>
  <c r="AJ1635" i="10"/>
  <c r="AI1635" i="10"/>
  <c r="BE1634" i="10"/>
  <c r="BD1634" i="10"/>
  <c r="BC1634" i="10"/>
  <c r="BF1634" i="10" s="1"/>
  <c r="BA1634" i="10"/>
  <c r="BB1634" i="10" s="1"/>
  <c r="AZ1634" i="10"/>
  <c r="AY1634" i="10"/>
  <c r="AW1634" i="10"/>
  <c r="AV1634" i="10"/>
  <c r="AU1634" i="10"/>
  <c r="AX1634" i="10" s="1"/>
  <c r="AS1634" i="10"/>
  <c r="AT1634" i="10" s="1"/>
  <c r="AR1634" i="10"/>
  <c r="AQ1634" i="10"/>
  <c r="AO1634" i="10"/>
  <c r="AN1634" i="10"/>
  <c r="AM1634" i="10"/>
  <c r="AP1634" i="10" s="1"/>
  <c r="AK1634" i="10"/>
  <c r="AL1634" i="10" s="1"/>
  <c r="AJ1634" i="10"/>
  <c r="AI1634" i="10"/>
  <c r="BE1633" i="10"/>
  <c r="BD1633" i="10"/>
  <c r="BC1633" i="10"/>
  <c r="BF1633" i="10" s="1"/>
  <c r="BA1633" i="10"/>
  <c r="BB1633" i="10" s="1"/>
  <c r="AZ1633" i="10"/>
  <c r="AY1633" i="10"/>
  <c r="AW1633" i="10"/>
  <c r="AV1633" i="10"/>
  <c r="AU1633" i="10"/>
  <c r="AX1633" i="10" s="1"/>
  <c r="AS1633" i="10"/>
  <c r="AT1633" i="10" s="1"/>
  <c r="AR1633" i="10"/>
  <c r="AQ1633" i="10"/>
  <c r="AO1633" i="10"/>
  <c r="AN1633" i="10"/>
  <c r="AM1633" i="10"/>
  <c r="AP1633" i="10" s="1"/>
  <c r="AK1633" i="10"/>
  <c r="AL1633" i="10" s="1"/>
  <c r="AJ1633" i="10"/>
  <c r="AI1633" i="10"/>
  <c r="BE1632" i="10"/>
  <c r="BD1632" i="10"/>
  <c r="BC1632" i="10"/>
  <c r="BF1632" i="10" s="1"/>
  <c r="BA1632" i="10"/>
  <c r="BB1632" i="10" s="1"/>
  <c r="AZ1632" i="10"/>
  <c r="AY1632" i="10"/>
  <c r="AW1632" i="10"/>
  <c r="AV1632" i="10"/>
  <c r="AU1632" i="10"/>
  <c r="AX1632" i="10" s="1"/>
  <c r="AS1632" i="10"/>
  <c r="AT1632" i="10" s="1"/>
  <c r="AR1632" i="10"/>
  <c r="AQ1632" i="10"/>
  <c r="AO1632" i="10"/>
  <c r="AN1632" i="10"/>
  <c r="AM1632" i="10"/>
  <c r="AP1632" i="10" s="1"/>
  <c r="AK1632" i="10"/>
  <c r="AL1632" i="10" s="1"/>
  <c r="AJ1632" i="10"/>
  <c r="AI1632" i="10"/>
  <c r="BE1631" i="10"/>
  <c r="BD1631" i="10"/>
  <c r="BC1631" i="10"/>
  <c r="BF1631" i="10" s="1"/>
  <c r="BA1631" i="10"/>
  <c r="BB1631" i="10" s="1"/>
  <c r="AZ1631" i="10"/>
  <c r="AY1631" i="10"/>
  <c r="AW1631" i="10"/>
  <c r="AV1631" i="10"/>
  <c r="AU1631" i="10"/>
  <c r="AX1631" i="10" s="1"/>
  <c r="AS1631" i="10"/>
  <c r="AT1631" i="10" s="1"/>
  <c r="AR1631" i="10"/>
  <c r="AQ1631" i="10"/>
  <c r="AO1631" i="10"/>
  <c r="AN1631" i="10"/>
  <c r="AM1631" i="10"/>
  <c r="AP1631" i="10" s="1"/>
  <c r="AK1631" i="10"/>
  <c r="AL1631" i="10" s="1"/>
  <c r="AJ1631" i="10"/>
  <c r="AI1631" i="10"/>
  <c r="BF1630" i="10"/>
  <c r="BE1630" i="10"/>
  <c r="BD1630" i="10"/>
  <c r="BC1630" i="10"/>
  <c r="BB1630" i="10"/>
  <c r="BA1630" i="10"/>
  <c r="AZ1630" i="10"/>
  <c r="AY1630" i="10"/>
  <c r="AX1630" i="10"/>
  <c r="AW1630" i="10"/>
  <c r="AV1630" i="10"/>
  <c r="AU1630" i="10"/>
  <c r="AT1630" i="10"/>
  <c r="AS1630" i="10"/>
  <c r="AR1630" i="10"/>
  <c r="AQ1630" i="10"/>
  <c r="AP1630" i="10"/>
  <c r="AO1630" i="10"/>
  <c r="AN1630" i="10"/>
  <c r="AM1630" i="10"/>
  <c r="AL1630" i="10"/>
  <c r="AK1630" i="10"/>
  <c r="AJ1630" i="10"/>
  <c r="AI1630" i="10"/>
  <c r="BF1629" i="10"/>
  <c r="BE1629" i="10"/>
  <c r="BD1629" i="10"/>
  <c r="BC1629" i="10"/>
  <c r="BB1629" i="10"/>
  <c r="BA1629" i="10"/>
  <c r="AZ1629" i="10"/>
  <c r="AY1629" i="10"/>
  <c r="AX1629" i="10"/>
  <c r="AW1629" i="10"/>
  <c r="AV1629" i="10"/>
  <c r="AU1629" i="10"/>
  <c r="AT1629" i="10"/>
  <c r="AS1629" i="10"/>
  <c r="AR1629" i="10"/>
  <c r="AQ1629" i="10"/>
  <c r="AP1629" i="10"/>
  <c r="AO1629" i="10"/>
  <c r="AN1629" i="10"/>
  <c r="AM1629" i="10"/>
  <c r="AL1629" i="10"/>
  <c r="AK1629" i="10"/>
  <c r="AJ1629" i="10"/>
  <c r="AI1629" i="10"/>
  <c r="Y1571" i="10"/>
  <c r="S1571" i="10"/>
  <c r="M1571" i="10"/>
  <c r="AK1570" i="10"/>
  <c r="AJ1570" i="10"/>
  <c r="AI1570" i="10"/>
  <c r="AL1569" i="10"/>
  <c r="AK1569" i="10"/>
  <c r="AJ1569" i="10"/>
  <c r="AI1569" i="10"/>
  <c r="AK1568" i="10"/>
  <c r="AJ1568" i="10"/>
  <c r="AI1568" i="10"/>
  <c r="AK1567" i="10"/>
  <c r="AJ1567" i="10"/>
  <c r="AI1567" i="10"/>
  <c r="AL1567" i="10" s="1"/>
  <c r="AK1566" i="10"/>
  <c r="AJ1566" i="10"/>
  <c r="AI1566" i="10"/>
  <c r="AL1565" i="10"/>
  <c r="AK1565" i="10"/>
  <c r="AJ1565" i="10"/>
  <c r="AI1565" i="10"/>
  <c r="AK1564" i="10"/>
  <c r="AJ1564" i="10"/>
  <c r="AI1564" i="10"/>
  <c r="AK1563" i="10"/>
  <c r="AJ1563" i="10"/>
  <c r="AI1563" i="10"/>
  <c r="AD1545" i="10"/>
  <c r="AC1545" i="10"/>
  <c r="AB1545" i="10"/>
  <c r="AA1545" i="10"/>
  <c r="Z1545" i="10"/>
  <c r="Y1545" i="10"/>
  <c r="X1545" i="10"/>
  <c r="W1545" i="10"/>
  <c r="V1545" i="10"/>
  <c r="U1545" i="10"/>
  <c r="T1545" i="10"/>
  <c r="S1545" i="10"/>
  <c r="R1545" i="10"/>
  <c r="Q1545" i="10"/>
  <c r="P1545" i="10"/>
  <c r="BB1544" i="10"/>
  <c r="BA1544" i="10"/>
  <c r="AZ1544" i="10"/>
  <c r="AY1544" i="10"/>
  <c r="AW1544" i="10"/>
  <c r="AV1544" i="10"/>
  <c r="AU1544" i="10"/>
  <c r="AT1544" i="10"/>
  <c r="AS1544" i="10"/>
  <c r="AR1544" i="10"/>
  <c r="AQ1544" i="10"/>
  <c r="AO1544" i="10"/>
  <c r="AN1544" i="10"/>
  <c r="AM1544" i="10"/>
  <c r="AL1544" i="10"/>
  <c r="AK1544" i="10"/>
  <c r="AJ1544" i="10"/>
  <c r="AI1544" i="10"/>
  <c r="BA1543" i="10"/>
  <c r="AZ1543" i="10"/>
  <c r="AY1543" i="10"/>
  <c r="BB1543" i="10" s="1"/>
  <c r="AW1543" i="10"/>
  <c r="AV1543" i="10"/>
  <c r="AU1543" i="10"/>
  <c r="AS1543" i="10"/>
  <c r="AR1543" i="10"/>
  <c r="AQ1543" i="10"/>
  <c r="AT1543" i="10" s="1"/>
  <c r="AO1543" i="10"/>
  <c r="AN1543" i="10"/>
  <c r="AP1543" i="10" s="1"/>
  <c r="AM1543" i="10"/>
  <c r="AK1543" i="10"/>
  <c r="AJ1543" i="10"/>
  <c r="AI1543" i="10"/>
  <c r="BA1542" i="10"/>
  <c r="AZ1542" i="10"/>
  <c r="AY1542" i="10"/>
  <c r="AW1542" i="10"/>
  <c r="AV1542" i="10"/>
  <c r="AU1542" i="10"/>
  <c r="AS1542" i="10"/>
  <c r="AR1542" i="10"/>
  <c r="AQ1542" i="10"/>
  <c r="AT1542" i="10" s="1"/>
  <c r="AO1542" i="10"/>
  <c r="AN1542" i="10"/>
  <c r="AM1542" i="10"/>
  <c r="AP1542" i="10" s="1"/>
  <c r="AK1542" i="10"/>
  <c r="AJ1542" i="10"/>
  <c r="AI1542" i="10"/>
  <c r="BA1541" i="10"/>
  <c r="AZ1541" i="10"/>
  <c r="AY1541" i="10"/>
  <c r="AW1541" i="10"/>
  <c r="AV1541" i="10"/>
  <c r="AU1541" i="10"/>
  <c r="AX1541" i="10" s="1"/>
  <c r="AS1541" i="10"/>
  <c r="AR1541" i="10"/>
  <c r="AQ1541" i="10"/>
  <c r="AO1541" i="10"/>
  <c r="AN1541" i="10"/>
  <c r="AM1541" i="10"/>
  <c r="AK1541" i="10"/>
  <c r="AJ1541" i="10"/>
  <c r="AI1541" i="10"/>
  <c r="BA1540" i="10"/>
  <c r="AZ1540" i="10"/>
  <c r="AY1540" i="10"/>
  <c r="AW1540" i="10"/>
  <c r="AV1540" i="10"/>
  <c r="AU1540" i="10"/>
  <c r="AS1540" i="10"/>
  <c r="AR1540" i="10"/>
  <c r="AQ1540" i="10"/>
  <c r="AO1540" i="10"/>
  <c r="AN1540" i="10"/>
  <c r="AM1540" i="10"/>
  <c r="AK1540" i="10"/>
  <c r="AJ1540" i="10"/>
  <c r="AI1540" i="10"/>
  <c r="BA1539" i="10"/>
  <c r="AZ1539" i="10"/>
  <c r="AY1539" i="10"/>
  <c r="AW1539" i="10"/>
  <c r="AV1539" i="10"/>
  <c r="AU1539" i="10"/>
  <c r="AX1539" i="10" s="1"/>
  <c r="AS1539" i="10"/>
  <c r="AR1539" i="10"/>
  <c r="AQ1539" i="10"/>
  <c r="AO1539" i="10"/>
  <c r="AN1539" i="10"/>
  <c r="AM1539" i="10"/>
  <c r="AP1539" i="10" s="1"/>
  <c r="AK1539" i="10"/>
  <c r="AJ1539" i="10"/>
  <c r="AI1539" i="10"/>
  <c r="BA1538" i="10"/>
  <c r="AZ1538" i="10"/>
  <c r="AY1538" i="10"/>
  <c r="AW1538" i="10"/>
  <c r="AV1538" i="10"/>
  <c r="AU1538" i="10"/>
  <c r="AT1538" i="10"/>
  <c r="AS1538" i="10"/>
  <c r="AR1538" i="10"/>
  <c r="AQ1538" i="10"/>
  <c r="AO1538" i="10"/>
  <c r="AN1538" i="10"/>
  <c r="AM1538" i="10"/>
  <c r="AK1538" i="10"/>
  <c r="AJ1538" i="10"/>
  <c r="AI1538" i="10"/>
  <c r="BA1537" i="10"/>
  <c r="AZ1537" i="10"/>
  <c r="AY1537" i="10"/>
  <c r="AW1537" i="10"/>
  <c r="AV1537" i="10"/>
  <c r="AX1537" i="10" s="1"/>
  <c r="AU1537" i="10"/>
  <c r="AS1537" i="10"/>
  <c r="AR1537" i="10"/>
  <c r="AQ1537" i="10"/>
  <c r="AO1537" i="10"/>
  <c r="AN1537" i="10"/>
  <c r="AM1537" i="10"/>
  <c r="AP1537" i="10" s="1"/>
  <c r="AK1537" i="10"/>
  <c r="AJ1537" i="10"/>
  <c r="AI1537" i="10"/>
  <c r="AL1537" i="10" s="1"/>
  <c r="BA1536" i="10"/>
  <c r="AZ1536" i="10"/>
  <c r="BB1536" i="10" s="1"/>
  <c r="AY1536" i="10"/>
  <c r="AW1536" i="10"/>
  <c r="AV1536" i="10"/>
  <c r="AU1536" i="10"/>
  <c r="AS1536" i="10"/>
  <c r="AR1536" i="10"/>
  <c r="AQ1536" i="10"/>
  <c r="AO1536" i="10"/>
  <c r="AN1536" i="10"/>
  <c r="AM1536" i="10"/>
  <c r="AK1536" i="10"/>
  <c r="AJ1536" i="10"/>
  <c r="AI1536" i="10"/>
  <c r="BA1535" i="10"/>
  <c r="AZ1535" i="10"/>
  <c r="AY1535" i="10"/>
  <c r="AW1535" i="10"/>
  <c r="AV1535" i="10"/>
  <c r="AU1535" i="10"/>
  <c r="AX1535" i="10" s="1"/>
  <c r="AS1535" i="10"/>
  <c r="AR1535" i="10"/>
  <c r="AQ1535" i="10"/>
  <c r="AO1535" i="10"/>
  <c r="AP1535" i="10" s="1"/>
  <c r="AN1535" i="10"/>
  <c r="AM1535" i="10"/>
  <c r="AK1535" i="10"/>
  <c r="AJ1535" i="10"/>
  <c r="AI1535" i="10"/>
  <c r="BA1534" i="10"/>
  <c r="BB1534" i="10" s="1"/>
  <c r="AZ1534" i="10"/>
  <c r="AY1534" i="10"/>
  <c r="AW1534" i="10"/>
  <c r="AV1534" i="10"/>
  <c r="AU1534" i="10"/>
  <c r="AS1534" i="10"/>
  <c r="AR1534" i="10"/>
  <c r="AQ1534" i="10"/>
  <c r="AO1534" i="10"/>
  <c r="AN1534" i="10"/>
  <c r="AM1534" i="10"/>
  <c r="AK1534" i="10"/>
  <c r="AJ1534" i="10"/>
  <c r="AI1534" i="10"/>
  <c r="AL1534" i="10" s="1"/>
  <c r="BA1533" i="10"/>
  <c r="AZ1533" i="10"/>
  <c r="AY1533" i="10"/>
  <c r="AW1533" i="10"/>
  <c r="AV1533" i="10"/>
  <c r="AU1533" i="10"/>
  <c r="AS1533" i="10"/>
  <c r="AR1533" i="10"/>
  <c r="AQ1533" i="10"/>
  <c r="AO1533" i="10"/>
  <c r="AN1533" i="10"/>
  <c r="AM1533" i="10"/>
  <c r="AK1533" i="10"/>
  <c r="AJ1533" i="10"/>
  <c r="AI1533" i="10"/>
  <c r="BA1532" i="10"/>
  <c r="AZ1532" i="10"/>
  <c r="AY1532" i="10"/>
  <c r="BB1532" i="10" s="1"/>
  <c r="AW1532" i="10"/>
  <c r="AV1532" i="10"/>
  <c r="AU1532" i="10"/>
  <c r="AS1532" i="10"/>
  <c r="AR1532" i="10"/>
  <c r="AQ1532" i="10"/>
  <c r="AT1532" i="10" s="1"/>
  <c r="AO1532" i="10"/>
  <c r="AN1532" i="10"/>
  <c r="AM1532" i="10"/>
  <c r="AL1532" i="10"/>
  <c r="AK1532" i="10"/>
  <c r="AJ1532" i="10"/>
  <c r="AI1532" i="10"/>
  <c r="BA1531" i="10"/>
  <c r="AZ1531" i="10"/>
  <c r="AY1531" i="10"/>
  <c r="AW1531" i="10"/>
  <c r="AV1531" i="10"/>
  <c r="AU1531" i="10"/>
  <c r="AS1531" i="10"/>
  <c r="AR1531" i="10"/>
  <c r="AQ1531" i="10"/>
  <c r="AO1531" i="10"/>
  <c r="AN1531" i="10"/>
  <c r="AP1531" i="10" s="1"/>
  <c r="AM1531" i="10"/>
  <c r="AK1531" i="10"/>
  <c r="AJ1531" i="10"/>
  <c r="AI1531" i="10"/>
  <c r="BA1530" i="10"/>
  <c r="AZ1530" i="10"/>
  <c r="AY1530" i="10"/>
  <c r="AW1530" i="10"/>
  <c r="AV1530" i="10"/>
  <c r="AU1530" i="10"/>
  <c r="AS1530" i="10"/>
  <c r="AR1530" i="10"/>
  <c r="AQ1530" i="10"/>
  <c r="AO1530" i="10"/>
  <c r="AN1530" i="10"/>
  <c r="AM1530" i="10"/>
  <c r="AK1530" i="10"/>
  <c r="AJ1530" i="10"/>
  <c r="AI1530" i="10"/>
  <c r="BA1529" i="10"/>
  <c r="AZ1529" i="10"/>
  <c r="AY1529" i="10"/>
  <c r="AW1529" i="10"/>
  <c r="AV1529" i="10"/>
  <c r="AU1529" i="10"/>
  <c r="AS1529" i="10"/>
  <c r="AR1529" i="10"/>
  <c r="AQ1529" i="10"/>
  <c r="AO1529" i="10"/>
  <c r="AN1529" i="10"/>
  <c r="AM1529" i="10"/>
  <c r="AK1529" i="10"/>
  <c r="AJ1529" i="10"/>
  <c r="AI1529" i="10"/>
  <c r="BA1528" i="10"/>
  <c r="AZ1528" i="10"/>
  <c r="AY1528" i="10"/>
  <c r="BB1528" i="10" s="1"/>
  <c r="AW1528" i="10"/>
  <c r="AV1528" i="10"/>
  <c r="AU1528" i="10"/>
  <c r="AS1528" i="10"/>
  <c r="AT1528" i="10" s="1"/>
  <c r="AR1528" i="10"/>
  <c r="AQ1528" i="10"/>
  <c r="AO1528" i="10"/>
  <c r="AN1528" i="10"/>
  <c r="AM1528" i="10"/>
  <c r="AK1528" i="10"/>
  <c r="AJ1528" i="10"/>
  <c r="AI1528" i="10"/>
  <c r="BA1527" i="10"/>
  <c r="AZ1527" i="10"/>
  <c r="AY1527" i="10"/>
  <c r="BB1527" i="10" s="1"/>
  <c r="AW1527" i="10"/>
  <c r="AV1527" i="10"/>
  <c r="AU1527" i="10"/>
  <c r="AX1527" i="10" s="1"/>
  <c r="AS1527" i="10"/>
  <c r="AR1527" i="10"/>
  <c r="AQ1527" i="10"/>
  <c r="AO1527" i="10"/>
  <c r="AN1527" i="10"/>
  <c r="AM1527" i="10"/>
  <c r="AK1527" i="10"/>
  <c r="AJ1527" i="10"/>
  <c r="AI1527" i="10"/>
  <c r="BA1526" i="10"/>
  <c r="AZ1526" i="10"/>
  <c r="AY1526" i="10"/>
  <c r="AW1526" i="10"/>
  <c r="AV1526" i="10"/>
  <c r="AU1526" i="10"/>
  <c r="AS1526" i="10"/>
  <c r="AR1526" i="10"/>
  <c r="AQ1526" i="10"/>
  <c r="AO1526" i="10"/>
  <c r="AN1526" i="10"/>
  <c r="AM1526" i="10"/>
  <c r="AP1526" i="10" s="1"/>
  <c r="AK1526" i="10"/>
  <c r="AJ1526" i="10"/>
  <c r="AI1526" i="10"/>
  <c r="AL1526" i="10" s="1"/>
  <c r="BA1525" i="10"/>
  <c r="AZ1525" i="10"/>
  <c r="AY1525" i="10"/>
  <c r="AW1525" i="10"/>
  <c r="AV1525" i="10"/>
  <c r="AX1525" i="10" s="1"/>
  <c r="AU1525" i="10"/>
  <c r="AS1525" i="10"/>
  <c r="AR1525" i="10"/>
  <c r="AQ1525" i="10"/>
  <c r="AO1525" i="10"/>
  <c r="AN1525" i="10"/>
  <c r="AM1525" i="10"/>
  <c r="AK1525" i="10"/>
  <c r="AJ1525" i="10"/>
  <c r="AI1525" i="10"/>
  <c r="BA1524" i="10"/>
  <c r="AZ1524" i="10"/>
  <c r="BB1524" i="10" s="1"/>
  <c r="AY1524" i="10"/>
  <c r="AW1524" i="10"/>
  <c r="AV1524" i="10"/>
  <c r="AU1524" i="10"/>
  <c r="AX1524" i="10" s="1"/>
  <c r="AS1524" i="10"/>
  <c r="AR1524" i="10"/>
  <c r="AQ1524" i="10"/>
  <c r="AO1524" i="10"/>
  <c r="AN1524" i="10"/>
  <c r="AM1524" i="10"/>
  <c r="AK1524" i="10"/>
  <c r="AJ1524" i="10"/>
  <c r="AL1524" i="10" s="1"/>
  <c r="AI1524" i="10"/>
  <c r="BA1523" i="10"/>
  <c r="AZ1523" i="10"/>
  <c r="AY1523" i="10"/>
  <c r="AW1523" i="10"/>
  <c r="AV1523" i="10"/>
  <c r="AU1523" i="10"/>
  <c r="AX1523" i="10" s="1"/>
  <c r="AS1523" i="10"/>
  <c r="AR1523" i="10"/>
  <c r="AQ1523" i="10"/>
  <c r="AO1523" i="10"/>
  <c r="AN1523" i="10"/>
  <c r="AM1523" i="10"/>
  <c r="AK1523" i="10"/>
  <c r="AJ1523" i="10"/>
  <c r="AI1523" i="10"/>
  <c r="AL1523" i="10" s="1"/>
  <c r="BA1522" i="10"/>
  <c r="AZ1522" i="10"/>
  <c r="AY1522" i="10"/>
  <c r="AW1522" i="10"/>
  <c r="AV1522" i="10"/>
  <c r="AU1522" i="10"/>
  <c r="AS1522" i="10"/>
  <c r="AR1522" i="10"/>
  <c r="AQ1522" i="10"/>
  <c r="AT1522" i="10" s="1"/>
  <c r="AO1522" i="10"/>
  <c r="AN1522" i="10"/>
  <c r="AM1522" i="10"/>
  <c r="AK1522" i="10"/>
  <c r="AJ1522" i="10"/>
  <c r="AI1522" i="10"/>
  <c r="BA1521" i="10"/>
  <c r="AZ1521" i="10"/>
  <c r="AY1521" i="10"/>
  <c r="AW1521" i="10"/>
  <c r="AV1521" i="10"/>
  <c r="AU1521" i="10"/>
  <c r="AS1521" i="10"/>
  <c r="AR1521" i="10"/>
  <c r="AQ1521" i="10"/>
  <c r="AO1521" i="10"/>
  <c r="AN1521" i="10"/>
  <c r="AM1521" i="10"/>
  <c r="AK1521" i="10"/>
  <c r="AJ1521" i="10"/>
  <c r="AI1521" i="10"/>
  <c r="AL1521" i="10" s="1"/>
  <c r="BA1520" i="10"/>
  <c r="AZ1520" i="10"/>
  <c r="AY1520" i="10"/>
  <c r="AW1520" i="10"/>
  <c r="AV1520" i="10"/>
  <c r="AU1520" i="10"/>
  <c r="AS1520" i="10"/>
  <c r="AR1520" i="10"/>
  <c r="AQ1520" i="10"/>
  <c r="AT1520" i="10" s="1"/>
  <c r="AO1520" i="10"/>
  <c r="AN1520" i="10"/>
  <c r="AM1520" i="10"/>
  <c r="AK1520" i="10"/>
  <c r="AJ1520" i="10"/>
  <c r="AI1520" i="10"/>
  <c r="BA1519" i="10"/>
  <c r="AZ1519" i="10"/>
  <c r="AY1519" i="10"/>
  <c r="AW1519" i="10"/>
  <c r="AV1519" i="10"/>
  <c r="AU1519" i="10"/>
  <c r="AS1519" i="10"/>
  <c r="AR1519" i="10"/>
  <c r="AQ1519" i="10"/>
  <c r="AO1519" i="10"/>
  <c r="AN1519" i="10"/>
  <c r="AP1519" i="10" s="1"/>
  <c r="AM1519" i="10"/>
  <c r="AK1519" i="10"/>
  <c r="AJ1519" i="10"/>
  <c r="AI1519" i="10"/>
  <c r="BA1518" i="10"/>
  <c r="AZ1518" i="10"/>
  <c r="AY1518" i="10"/>
  <c r="AW1518" i="10"/>
  <c r="AV1518" i="10"/>
  <c r="AU1518" i="10"/>
  <c r="AS1518" i="10"/>
  <c r="AR1518" i="10"/>
  <c r="AQ1518" i="10"/>
  <c r="AO1518" i="10"/>
  <c r="AN1518" i="10"/>
  <c r="AM1518" i="10"/>
  <c r="AP1518" i="10" s="1"/>
  <c r="AK1518" i="10"/>
  <c r="AJ1518" i="10"/>
  <c r="AI1518" i="10"/>
  <c r="BA1517" i="10"/>
  <c r="AZ1517" i="10"/>
  <c r="AY1517" i="10"/>
  <c r="BB1517" i="10" s="1"/>
  <c r="AW1517" i="10"/>
  <c r="AV1517" i="10"/>
  <c r="AU1517" i="10"/>
  <c r="AS1517" i="10"/>
  <c r="AR1517" i="10"/>
  <c r="AQ1517" i="10"/>
  <c r="AO1517" i="10"/>
  <c r="AN1517" i="10"/>
  <c r="AM1517" i="10"/>
  <c r="AK1517" i="10"/>
  <c r="AJ1517" i="10"/>
  <c r="AI1517" i="10"/>
  <c r="BA1516" i="10"/>
  <c r="AZ1516" i="10"/>
  <c r="AY1516" i="10"/>
  <c r="AW1516" i="10"/>
  <c r="AV1516" i="10"/>
  <c r="AU1516" i="10"/>
  <c r="AX1516" i="10" s="1"/>
  <c r="AS1516" i="10"/>
  <c r="AR1516" i="10"/>
  <c r="AQ1516" i="10"/>
  <c r="AO1516" i="10"/>
  <c r="AN1516" i="10"/>
  <c r="AM1516" i="10"/>
  <c r="AP1516" i="10" s="1"/>
  <c r="AK1516" i="10"/>
  <c r="AJ1516" i="10"/>
  <c r="AI1516" i="10"/>
  <c r="BA1515" i="10"/>
  <c r="AZ1515" i="10"/>
  <c r="AY1515" i="10"/>
  <c r="AW1515" i="10"/>
  <c r="AV1515" i="10"/>
  <c r="AU1515" i="10"/>
  <c r="AS1515" i="10"/>
  <c r="AR1515" i="10"/>
  <c r="AQ1515" i="10"/>
  <c r="AO1515" i="10"/>
  <c r="AN1515" i="10"/>
  <c r="AM1515" i="10"/>
  <c r="AK1515" i="10"/>
  <c r="AJ1515" i="10"/>
  <c r="AI1515" i="10"/>
  <c r="AL1515" i="10" s="1"/>
  <c r="BA1514" i="10"/>
  <c r="AZ1514" i="10"/>
  <c r="AY1514" i="10"/>
  <c r="AW1514" i="10"/>
  <c r="AV1514" i="10"/>
  <c r="AU1514" i="10"/>
  <c r="AX1514" i="10" s="1"/>
  <c r="AS1514" i="10"/>
  <c r="AR1514" i="10"/>
  <c r="AQ1514" i="10"/>
  <c r="AO1514" i="10"/>
  <c r="AN1514" i="10"/>
  <c r="AM1514" i="10"/>
  <c r="AK1514" i="10"/>
  <c r="AJ1514" i="10"/>
  <c r="AI1514" i="10"/>
  <c r="BA1513" i="10"/>
  <c r="AZ1513" i="10"/>
  <c r="AY1513" i="10"/>
  <c r="AW1513" i="10"/>
  <c r="AV1513" i="10"/>
  <c r="AU1513" i="10"/>
  <c r="AS1513" i="10"/>
  <c r="AR1513" i="10"/>
  <c r="AQ1513" i="10"/>
  <c r="AT1513" i="10" s="1"/>
  <c r="AO1513" i="10"/>
  <c r="AN1513" i="10"/>
  <c r="AM1513" i="10"/>
  <c r="AK1513" i="10"/>
  <c r="AJ1513" i="10"/>
  <c r="AI1513" i="10"/>
  <c r="AL1513" i="10" s="1"/>
  <c r="BA1512" i="10"/>
  <c r="AZ1512" i="10"/>
  <c r="AY1512" i="10"/>
  <c r="AW1512" i="10"/>
  <c r="AV1512" i="10"/>
  <c r="AU1512" i="10"/>
  <c r="AS1512" i="10"/>
  <c r="AR1512" i="10"/>
  <c r="AQ1512" i="10"/>
  <c r="AO1512" i="10"/>
  <c r="AN1512" i="10"/>
  <c r="AM1512" i="10"/>
  <c r="AK1512" i="10"/>
  <c r="AJ1512" i="10"/>
  <c r="AI1512" i="10"/>
  <c r="BA1511" i="10"/>
  <c r="AZ1511" i="10"/>
  <c r="AY1511" i="10"/>
  <c r="BB1511" i="10" s="1"/>
  <c r="AW1511" i="10"/>
  <c r="AV1511" i="10"/>
  <c r="AU1511" i="10"/>
  <c r="AS1511" i="10"/>
  <c r="AR1511" i="10"/>
  <c r="AQ1511" i="10"/>
  <c r="AT1511" i="10" s="1"/>
  <c r="AO1511" i="10"/>
  <c r="AN1511" i="10"/>
  <c r="AM1511" i="10"/>
  <c r="AK1511" i="10"/>
  <c r="AJ1511" i="10"/>
  <c r="AI1511" i="10"/>
  <c r="BA1510" i="10"/>
  <c r="AZ1510" i="10"/>
  <c r="AY1510" i="10"/>
  <c r="AW1510" i="10"/>
  <c r="AV1510" i="10"/>
  <c r="AU1510" i="10"/>
  <c r="AS1510" i="10"/>
  <c r="AR1510" i="10"/>
  <c r="AQ1510" i="10"/>
  <c r="AO1510" i="10"/>
  <c r="AN1510" i="10"/>
  <c r="AP1510" i="10" s="1"/>
  <c r="AM1510" i="10"/>
  <c r="AK1510" i="10"/>
  <c r="AJ1510" i="10"/>
  <c r="AI1510" i="10"/>
  <c r="BA1509" i="10"/>
  <c r="AZ1509" i="10"/>
  <c r="AY1509" i="10"/>
  <c r="AW1509" i="10"/>
  <c r="AV1509" i="10"/>
  <c r="AU1509" i="10"/>
  <c r="AS1509" i="10"/>
  <c r="AR1509" i="10"/>
  <c r="AQ1509" i="10"/>
  <c r="AO1509" i="10"/>
  <c r="AN1509" i="10"/>
  <c r="AM1509" i="10"/>
  <c r="AK1509" i="10"/>
  <c r="AJ1509" i="10"/>
  <c r="AI1509" i="10"/>
  <c r="BA1508" i="10"/>
  <c r="AZ1508" i="10"/>
  <c r="AY1508" i="10"/>
  <c r="AW1508" i="10"/>
  <c r="AV1508" i="10"/>
  <c r="AX1508" i="10" s="1"/>
  <c r="AU1508" i="10"/>
  <c r="AS1508" i="10"/>
  <c r="AT1508" i="10" s="1"/>
  <c r="AR1508" i="10"/>
  <c r="AQ1508" i="10"/>
  <c r="AO1508" i="10"/>
  <c r="AN1508" i="10"/>
  <c r="AM1508" i="10"/>
  <c r="AK1508" i="10"/>
  <c r="AJ1508" i="10"/>
  <c r="AI1508" i="10"/>
  <c r="BA1507" i="10"/>
  <c r="AZ1507" i="10"/>
  <c r="AY1507" i="10"/>
  <c r="BB1507" i="10" s="1"/>
  <c r="AW1507" i="10"/>
  <c r="AV1507" i="10"/>
  <c r="AU1507" i="10"/>
  <c r="AS1507" i="10"/>
  <c r="AR1507" i="10"/>
  <c r="AQ1507" i="10"/>
  <c r="AO1507" i="10"/>
  <c r="AN1507" i="10"/>
  <c r="AM1507" i="10"/>
  <c r="AK1507" i="10"/>
  <c r="AJ1507" i="10"/>
  <c r="AI1507" i="10"/>
  <c r="AL1507" i="10" s="1"/>
  <c r="BA1506" i="10"/>
  <c r="AZ1506" i="10"/>
  <c r="AY1506" i="10"/>
  <c r="AW1506" i="10"/>
  <c r="AV1506" i="10"/>
  <c r="AU1506" i="10"/>
  <c r="AS1506" i="10"/>
  <c r="AR1506" i="10"/>
  <c r="AQ1506" i="10"/>
  <c r="AO1506" i="10"/>
  <c r="AN1506" i="10"/>
  <c r="AM1506" i="10"/>
  <c r="AK1506" i="10"/>
  <c r="AJ1506" i="10"/>
  <c r="AI1506" i="10"/>
  <c r="BA1505" i="10"/>
  <c r="AZ1505" i="10"/>
  <c r="AY1505" i="10"/>
  <c r="AW1505" i="10"/>
  <c r="AV1505" i="10"/>
  <c r="AU1505" i="10"/>
  <c r="AS1505" i="10"/>
  <c r="AR1505" i="10"/>
  <c r="AQ1505" i="10"/>
  <c r="AO1505" i="10"/>
  <c r="AN1505" i="10"/>
  <c r="AM1505" i="10"/>
  <c r="AK1505" i="10"/>
  <c r="AJ1505" i="10"/>
  <c r="AI1505" i="10"/>
  <c r="AL1505" i="10" s="1"/>
  <c r="BA1504" i="10"/>
  <c r="AZ1504" i="10"/>
  <c r="AY1504" i="10"/>
  <c r="AW1504" i="10"/>
  <c r="AV1504" i="10"/>
  <c r="AU1504" i="10"/>
  <c r="AX1504" i="10" s="1"/>
  <c r="AS1504" i="10"/>
  <c r="AR1504" i="10"/>
  <c r="AQ1504" i="10"/>
  <c r="AO1504" i="10"/>
  <c r="AN1504" i="10"/>
  <c r="AM1504" i="10"/>
  <c r="AK1504" i="10"/>
  <c r="AJ1504" i="10"/>
  <c r="AI1504" i="10"/>
  <c r="BB1503" i="10"/>
  <c r="BA1503" i="10"/>
  <c r="AZ1503" i="10"/>
  <c r="AY1503" i="10"/>
  <c r="AW1503" i="10"/>
  <c r="AV1503" i="10"/>
  <c r="AU1503" i="10"/>
  <c r="AS1503" i="10"/>
  <c r="AR1503" i="10"/>
  <c r="AQ1503" i="10"/>
  <c r="AO1503" i="10"/>
  <c r="AN1503" i="10"/>
  <c r="AM1503" i="10"/>
  <c r="AK1503" i="10"/>
  <c r="AJ1503" i="10"/>
  <c r="AL1503" i="10" s="1"/>
  <c r="AI1503" i="10"/>
  <c r="BA1502" i="10"/>
  <c r="AZ1502" i="10"/>
  <c r="AY1502" i="10"/>
  <c r="AW1502" i="10"/>
  <c r="AV1502" i="10"/>
  <c r="AU1502" i="10"/>
  <c r="AX1502" i="10" s="1"/>
  <c r="AS1502" i="10"/>
  <c r="AR1502" i="10"/>
  <c r="AQ1502" i="10"/>
  <c r="AO1502" i="10"/>
  <c r="AN1502" i="10"/>
  <c r="AP1502" i="10" s="1"/>
  <c r="AM1502" i="10"/>
  <c r="AK1502" i="10"/>
  <c r="AJ1502" i="10"/>
  <c r="AI1502" i="10"/>
  <c r="BA1501" i="10"/>
  <c r="AZ1501" i="10"/>
  <c r="AY1501" i="10"/>
  <c r="AW1501" i="10"/>
  <c r="AV1501" i="10"/>
  <c r="AU1501" i="10"/>
  <c r="AS1501" i="10"/>
  <c r="AR1501" i="10"/>
  <c r="AQ1501" i="10"/>
  <c r="AO1501" i="10"/>
  <c r="AN1501" i="10"/>
  <c r="AM1501" i="10"/>
  <c r="AK1501" i="10"/>
  <c r="AJ1501" i="10"/>
  <c r="AI1501" i="10"/>
  <c r="AL1501" i="10" s="1"/>
  <c r="BA1500" i="10"/>
  <c r="AZ1500" i="10"/>
  <c r="AY1500" i="10"/>
  <c r="AW1500" i="10"/>
  <c r="AV1500" i="10"/>
  <c r="AU1500" i="10"/>
  <c r="AX1500" i="10" s="1"/>
  <c r="AS1500" i="10"/>
  <c r="AR1500" i="10"/>
  <c r="AQ1500" i="10"/>
  <c r="AO1500" i="10"/>
  <c r="AN1500" i="10"/>
  <c r="AM1500" i="10"/>
  <c r="AK1500" i="10"/>
  <c r="AJ1500" i="10"/>
  <c r="AI1500" i="10"/>
  <c r="BA1499" i="10"/>
  <c r="AZ1499" i="10"/>
  <c r="AY1499" i="10"/>
  <c r="BB1499" i="10" s="1"/>
  <c r="AW1499" i="10"/>
  <c r="AV1499" i="10"/>
  <c r="AU1499" i="10"/>
  <c r="AS1499" i="10"/>
  <c r="AR1499" i="10"/>
  <c r="AQ1499" i="10"/>
  <c r="AO1499" i="10"/>
  <c r="AN1499" i="10"/>
  <c r="AM1499" i="10"/>
  <c r="AK1499" i="10"/>
  <c r="AJ1499" i="10"/>
  <c r="AI1499" i="10"/>
  <c r="BA1498" i="10"/>
  <c r="AZ1498" i="10"/>
  <c r="AY1498" i="10"/>
  <c r="AW1498" i="10"/>
  <c r="AV1498" i="10"/>
  <c r="AU1498" i="10"/>
  <c r="AS1498" i="10"/>
  <c r="AR1498" i="10"/>
  <c r="AQ1498" i="10"/>
  <c r="AO1498" i="10"/>
  <c r="AN1498" i="10"/>
  <c r="AM1498" i="10"/>
  <c r="AK1498" i="10"/>
  <c r="AJ1498" i="10"/>
  <c r="AI1498" i="10"/>
  <c r="BA1497" i="10"/>
  <c r="AZ1497" i="10"/>
  <c r="AY1497" i="10"/>
  <c r="AW1497" i="10"/>
  <c r="AV1497" i="10"/>
  <c r="AU1497" i="10"/>
  <c r="AS1497" i="10"/>
  <c r="AR1497" i="10"/>
  <c r="AQ1497" i="10"/>
  <c r="AO1497" i="10"/>
  <c r="AN1497" i="10"/>
  <c r="AM1497" i="10"/>
  <c r="AK1497" i="10"/>
  <c r="AJ1497" i="10"/>
  <c r="AI1497" i="10"/>
  <c r="BA1496" i="10"/>
  <c r="AZ1496" i="10"/>
  <c r="AY1496" i="10"/>
  <c r="AW1496" i="10"/>
  <c r="AV1496" i="10"/>
  <c r="AU1496" i="10"/>
  <c r="AX1496" i="10" s="1"/>
  <c r="AS1496" i="10"/>
  <c r="AR1496" i="10"/>
  <c r="AQ1496" i="10"/>
  <c r="AO1496" i="10"/>
  <c r="AN1496" i="10"/>
  <c r="AM1496" i="10"/>
  <c r="AP1496" i="10" s="1"/>
  <c r="AK1496" i="10"/>
  <c r="AJ1496" i="10"/>
  <c r="AI1496" i="10"/>
  <c r="BB1495" i="10"/>
  <c r="BA1495" i="10"/>
  <c r="AZ1495" i="10"/>
  <c r="AY1495" i="10"/>
  <c r="AW1495" i="10"/>
  <c r="AV1495" i="10"/>
  <c r="AU1495" i="10"/>
  <c r="AS1495" i="10"/>
  <c r="AR1495" i="10"/>
  <c r="AQ1495" i="10"/>
  <c r="AO1495" i="10"/>
  <c r="AN1495" i="10"/>
  <c r="AM1495" i="10"/>
  <c r="AK1495" i="10"/>
  <c r="AJ1495" i="10"/>
  <c r="AL1495" i="10" s="1"/>
  <c r="AI1495" i="10"/>
  <c r="BA1494" i="10"/>
  <c r="AZ1494" i="10"/>
  <c r="AY1494" i="10"/>
  <c r="AW1494" i="10"/>
  <c r="AV1494" i="10"/>
  <c r="AU1494" i="10"/>
  <c r="AS1494" i="10"/>
  <c r="AR1494" i="10"/>
  <c r="AQ1494" i="10"/>
  <c r="AO1494" i="10"/>
  <c r="AN1494" i="10"/>
  <c r="AP1494" i="10" s="1"/>
  <c r="AM1494" i="10"/>
  <c r="AK1494" i="10"/>
  <c r="AJ1494" i="10"/>
  <c r="AI1494" i="10"/>
  <c r="BA1493" i="10"/>
  <c r="AZ1493" i="10"/>
  <c r="AY1493" i="10"/>
  <c r="AW1493" i="10"/>
  <c r="AV1493" i="10"/>
  <c r="AU1493" i="10"/>
  <c r="AS1493" i="10"/>
  <c r="AR1493" i="10"/>
  <c r="AQ1493" i="10"/>
  <c r="AO1493" i="10"/>
  <c r="AN1493" i="10"/>
  <c r="AM1493" i="10"/>
  <c r="AK1493" i="10"/>
  <c r="AJ1493" i="10"/>
  <c r="AI1493" i="10"/>
  <c r="BA1492" i="10"/>
  <c r="AZ1492" i="10"/>
  <c r="AY1492" i="10"/>
  <c r="AW1492" i="10"/>
  <c r="AV1492" i="10"/>
  <c r="AU1492" i="10"/>
  <c r="AX1492" i="10" s="1"/>
  <c r="AS1492" i="10"/>
  <c r="AR1492" i="10"/>
  <c r="AQ1492" i="10"/>
  <c r="AO1492" i="10"/>
  <c r="AP1492" i="10" s="1"/>
  <c r="AN1492" i="10"/>
  <c r="AM1492" i="10"/>
  <c r="AK1492" i="10"/>
  <c r="AJ1492" i="10"/>
  <c r="AI1492" i="10"/>
  <c r="BA1491" i="10"/>
  <c r="AZ1491" i="10"/>
  <c r="AY1491" i="10"/>
  <c r="AW1491" i="10"/>
  <c r="AV1491" i="10"/>
  <c r="AU1491" i="10"/>
  <c r="AS1491" i="10"/>
  <c r="AR1491" i="10"/>
  <c r="AQ1491" i="10"/>
  <c r="AT1491" i="10" s="1"/>
  <c r="AO1491" i="10"/>
  <c r="AN1491" i="10"/>
  <c r="AM1491" i="10"/>
  <c r="AK1491" i="10"/>
  <c r="AJ1491" i="10"/>
  <c r="AI1491" i="10"/>
  <c r="BA1490" i="10"/>
  <c r="AZ1490" i="10"/>
  <c r="AY1490" i="10"/>
  <c r="AW1490" i="10"/>
  <c r="AV1490" i="10"/>
  <c r="AU1490" i="10"/>
  <c r="AS1490" i="10"/>
  <c r="AR1490" i="10"/>
  <c r="AQ1490" i="10"/>
  <c r="AO1490" i="10"/>
  <c r="AN1490" i="10"/>
  <c r="AM1490" i="10"/>
  <c r="AK1490" i="10"/>
  <c r="AJ1490" i="10"/>
  <c r="AI1490" i="10"/>
  <c r="BA1489" i="10"/>
  <c r="AZ1489" i="10"/>
  <c r="AY1489" i="10"/>
  <c r="BB1489" i="10" s="1"/>
  <c r="AW1489" i="10"/>
  <c r="AV1489" i="10"/>
  <c r="AU1489" i="10"/>
  <c r="AS1489" i="10"/>
  <c r="AR1489" i="10"/>
  <c r="AT1489" i="10" s="1"/>
  <c r="AQ1489" i="10"/>
  <c r="AO1489" i="10"/>
  <c r="AN1489" i="10"/>
  <c r="AM1489" i="10"/>
  <c r="AK1489" i="10"/>
  <c r="AJ1489" i="10"/>
  <c r="AI1489" i="10"/>
  <c r="BA1488" i="10"/>
  <c r="AZ1488" i="10"/>
  <c r="AY1488" i="10"/>
  <c r="AW1488" i="10"/>
  <c r="AV1488" i="10"/>
  <c r="AX1488" i="10" s="1"/>
  <c r="AU1488" i="10"/>
  <c r="AS1488" i="10"/>
  <c r="AR1488" i="10"/>
  <c r="AQ1488" i="10"/>
  <c r="AO1488" i="10"/>
  <c r="AN1488" i="10"/>
  <c r="AM1488" i="10"/>
  <c r="AK1488" i="10"/>
  <c r="AJ1488" i="10"/>
  <c r="AI1488" i="10"/>
  <c r="BA1487" i="10"/>
  <c r="AZ1487" i="10"/>
  <c r="BB1487" i="10" s="1"/>
  <c r="AY1487" i="10"/>
  <c r="AW1487" i="10"/>
  <c r="AX1487" i="10" s="1"/>
  <c r="AV1487" i="10"/>
  <c r="AU1487" i="10"/>
  <c r="AS1487" i="10"/>
  <c r="AR1487" i="10"/>
  <c r="AQ1487" i="10"/>
  <c r="AO1487" i="10"/>
  <c r="AN1487" i="10"/>
  <c r="AM1487" i="10"/>
  <c r="AK1487" i="10"/>
  <c r="AJ1487" i="10"/>
  <c r="AI1487" i="10"/>
  <c r="BA1486" i="10"/>
  <c r="AZ1486" i="10"/>
  <c r="AY1486" i="10"/>
  <c r="AW1486" i="10"/>
  <c r="AV1486" i="10"/>
  <c r="AU1486" i="10"/>
  <c r="AS1486" i="10"/>
  <c r="AR1486" i="10"/>
  <c r="AQ1486" i="10"/>
  <c r="AO1486" i="10"/>
  <c r="AN1486" i="10"/>
  <c r="AM1486" i="10"/>
  <c r="AP1486" i="10" s="1"/>
  <c r="AK1486" i="10"/>
  <c r="AJ1486" i="10"/>
  <c r="AI1486" i="10"/>
  <c r="BA1485" i="10"/>
  <c r="AZ1485" i="10"/>
  <c r="AY1485" i="10"/>
  <c r="AW1485" i="10"/>
  <c r="AV1485" i="10"/>
  <c r="AU1485" i="10"/>
  <c r="AS1485" i="10"/>
  <c r="AR1485" i="10"/>
  <c r="AQ1485" i="10"/>
  <c r="AO1485" i="10"/>
  <c r="AN1485" i="10"/>
  <c r="AM1485" i="10"/>
  <c r="AK1485" i="10"/>
  <c r="AJ1485" i="10"/>
  <c r="AI1485" i="10"/>
  <c r="BA1484" i="10"/>
  <c r="AZ1484" i="10"/>
  <c r="AY1484" i="10"/>
  <c r="AW1484" i="10"/>
  <c r="AV1484" i="10"/>
  <c r="AU1484" i="10"/>
  <c r="AS1484" i="10"/>
  <c r="AR1484" i="10"/>
  <c r="AQ1484" i="10"/>
  <c r="AO1484" i="10"/>
  <c r="AN1484" i="10"/>
  <c r="AM1484" i="10"/>
  <c r="AP1484" i="10" s="1"/>
  <c r="AK1484" i="10"/>
  <c r="AJ1484" i="10"/>
  <c r="AI1484" i="10"/>
  <c r="BA1483" i="10"/>
  <c r="AZ1483" i="10"/>
  <c r="AY1483" i="10"/>
  <c r="AW1483" i="10"/>
  <c r="AV1483" i="10"/>
  <c r="AU1483" i="10"/>
  <c r="AS1483" i="10"/>
  <c r="AR1483" i="10"/>
  <c r="AQ1483" i="10"/>
  <c r="AO1483" i="10"/>
  <c r="AN1483" i="10"/>
  <c r="AM1483" i="10"/>
  <c r="AK1483" i="10"/>
  <c r="AJ1483" i="10"/>
  <c r="AL1483" i="10" s="1"/>
  <c r="AI1483" i="10"/>
  <c r="BA1482" i="10"/>
  <c r="AZ1482" i="10"/>
  <c r="AY1482" i="10"/>
  <c r="AW1482" i="10"/>
  <c r="AV1482" i="10"/>
  <c r="AU1482" i="10"/>
  <c r="AS1482" i="10"/>
  <c r="AR1482" i="10"/>
  <c r="AQ1482" i="10"/>
  <c r="AO1482" i="10"/>
  <c r="AN1482" i="10"/>
  <c r="AP1482" i="10" s="1"/>
  <c r="AM1482" i="10"/>
  <c r="AK1482" i="10"/>
  <c r="AJ1482" i="10"/>
  <c r="AI1482" i="10"/>
  <c r="BA1481" i="10"/>
  <c r="AZ1481" i="10"/>
  <c r="AY1481" i="10"/>
  <c r="AW1481" i="10"/>
  <c r="AV1481" i="10"/>
  <c r="AU1481" i="10"/>
  <c r="AS1481" i="10"/>
  <c r="AR1481" i="10"/>
  <c r="AT1481" i="10" s="1"/>
  <c r="AQ1481" i="10"/>
  <c r="AO1481" i="10"/>
  <c r="AP1481" i="10" s="1"/>
  <c r="AN1481" i="10"/>
  <c r="AM1481" i="10"/>
  <c r="AK1481" i="10"/>
  <c r="AJ1481" i="10"/>
  <c r="AI1481" i="10"/>
  <c r="BA1480" i="10"/>
  <c r="AZ1480" i="10"/>
  <c r="AY1480" i="10"/>
  <c r="AW1480" i="10"/>
  <c r="AV1480" i="10"/>
  <c r="AU1480" i="10"/>
  <c r="AS1480" i="10"/>
  <c r="AR1480" i="10"/>
  <c r="AQ1480" i="10"/>
  <c r="AO1480" i="10"/>
  <c r="AN1480" i="10"/>
  <c r="AM1480" i="10"/>
  <c r="AK1480" i="10"/>
  <c r="AJ1480" i="10"/>
  <c r="AI1480" i="10"/>
  <c r="BA1479" i="10"/>
  <c r="AZ1479" i="10"/>
  <c r="AY1479" i="10"/>
  <c r="BB1479" i="10" s="1"/>
  <c r="AW1479" i="10"/>
  <c r="AV1479" i="10"/>
  <c r="AU1479" i="10"/>
  <c r="AS1479" i="10"/>
  <c r="AR1479" i="10"/>
  <c r="AQ1479" i="10"/>
  <c r="AO1479" i="10"/>
  <c r="AN1479" i="10"/>
  <c r="AM1479" i="10"/>
  <c r="AK1479" i="10"/>
  <c r="AJ1479" i="10"/>
  <c r="AI1479" i="10"/>
  <c r="BA1478" i="10"/>
  <c r="AZ1478" i="10"/>
  <c r="AY1478" i="10"/>
  <c r="AW1478" i="10"/>
  <c r="AV1478" i="10"/>
  <c r="AU1478" i="10"/>
  <c r="AS1478" i="10"/>
  <c r="AR1478" i="10"/>
  <c r="AQ1478" i="10"/>
  <c r="AO1478" i="10"/>
  <c r="AN1478" i="10"/>
  <c r="AM1478" i="10"/>
  <c r="AK1478" i="10"/>
  <c r="AJ1478" i="10"/>
  <c r="AI1478" i="10"/>
  <c r="BA1477" i="10"/>
  <c r="AZ1477" i="10"/>
  <c r="AY1477" i="10"/>
  <c r="BB1477" i="10" s="1"/>
  <c r="AW1477" i="10"/>
  <c r="AV1477" i="10"/>
  <c r="AU1477" i="10"/>
  <c r="AS1477" i="10"/>
  <c r="AR1477" i="10"/>
  <c r="AQ1477" i="10"/>
  <c r="AT1477" i="10" s="1"/>
  <c r="AO1477" i="10"/>
  <c r="AN1477" i="10"/>
  <c r="AM1477" i="10"/>
  <c r="AK1477" i="10"/>
  <c r="AJ1477" i="10"/>
  <c r="AI1477" i="10"/>
  <c r="BA1476" i="10"/>
  <c r="AZ1476" i="10"/>
  <c r="AY1476" i="10"/>
  <c r="AX1476" i="10"/>
  <c r="AW1476" i="10"/>
  <c r="AV1476" i="10"/>
  <c r="AU1476" i="10"/>
  <c r="AS1476" i="10"/>
  <c r="AR1476" i="10"/>
  <c r="AQ1476" i="10"/>
  <c r="AO1476" i="10"/>
  <c r="AN1476" i="10"/>
  <c r="AM1476" i="10"/>
  <c r="AK1476" i="10"/>
  <c r="AJ1476" i="10"/>
  <c r="AI1476" i="10"/>
  <c r="BA1475" i="10"/>
  <c r="AZ1475" i="10"/>
  <c r="BB1475" i="10" s="1"/>
  <c r="AY1475" i="10"/>
  <c r="AW1475" i="10"/>
  <c r="AV1475" i="10"/>
  <c r="AU1475" i="10"/>
  <c r="AS1475" i="10"/>
  <c r="AR1475" i="10"/>
  <c r="AQ1475" i="10"/>
  <c r="AO1475" i="10"/>
  <c r="AN1475" i="10"/>
  <c r="AM1475" i="10"/>
  <c r="AK1475" i="10"/>
  <c r="AJ1475" i="10"/>
  <c r="AL1475" i="10" s="1"/>
  <c r="AI1475" i="10"/>
  <c r="BA1474" i="10"/>
  <c r="AZ1474" i="10"/>
  <c r="AY1474" i="10"/>
  <c r="AW1474" i="10"/>
  <c r="AV1474" i="10"/>
  <c r="AU1474" i="10"/>
  <c r="AS1474" i="10"/>
  <c r="AR1474" i="10"/>
  <c r="AQ1474" i="10"/>
  <c r="AO1474" i="10"/>
  <c r="AN1474" i="10"/>
  <c r="AM1474" i="10"/>
  <c r="AK1474" i="10"/>
  <c r="AJ1474" i="10"/>
  <c r="AI1474" i="10"/>
  <c r="BA1473" i="10"/>
  <c r="AZ1473" i="10"/>
  <c r="AY1473" i="10"/>
  <c r="AW1473" i="10"/>
  <c r="AV1473" i="10"/>
  <c r="AU1473" i="10"/>
  <c r="AS1473" i="10"/>
  <c r="AR1473" i="10"/>
  <c r="AQ1473" i="10"/>
  <c r="AT1473" i="10" s="1"/>
  <c r="AO1473" i="10"/>
  <c r="AN1473" i="10"/>
  <c r="AM1473" i="10"/>
  <c r="AK1473" i="10"/>
  <c r="AL1473" i="10" s="1"/>
  <c r="AJ1473" i="10"/>
  <c r="AI1473" i="10"/>
  <c r="BA1472" i="10"/>
  <c r="AZ1472" i="10"/>
  <c r="AY1472" i="10"/>
  <c r="AW1472" i="10"/>
  <c r="AV1472" i="10"/>
  <c r="AU1472" i="10"/>
  <c r="AS1472" i="10"/>
  <c r="AR1472" i="10"/>
  <c r="AQ1472" i="10"/>
  <c r="AO1472" i="10"/>
  <c r="AN1472" i="10"/>
  <c r="AM1472" i="10"/>
  <c r="AP1472" i="10" s="1"/>
  <c r="AK1472" i="10"/>
  <c r="AJ1472" i="10"/>
  <c r="AI1472" i="10"/>
  <c r="BA1471" i="10"/>
  <c r="AZ1471" i="10"/>
  <c r="AY1471" i="10"/>
  <c r="AW1471" i="10"/>
  <c r="AV1471" i="10"/>
  <c r="AU1471" i="10"/>
  <c r="AS1471" i="10"/>
  <c r="AR1471" i="10"/>
  <c r="AQ1471" i="10"/>
  <c r="AO1471" i="10"/>
  <c r="AN1471" i="10"/>
  <c r="AM1471" i="10"/>
  <c r="AK1471" i="10"/>
  <c r="AJ1471" i="10"/>
  <c r="AI1471" i="10"/>
  <c r="AL1471" i="10" s="1"/>
  <c r="BA1470" i="10"/>
  <c r="AZ1470" i="10"/>
  <c r="AY1470" i="10"/>
  <c r="AW1470" i="10"/>
  <c r="AV1470" i="10"/>
  <c r="AU1470" i="10"/>
  <c r="AX1470" i="10" s="1"/>
  <c r="AS1470" i="10"/>
  <c r="AR1470" i="10"/>
  <c r="AQ1470" i="10"/>
  <c r="AP1470" i="10"/>
  <c r="AO1470" i="10"/>
  <c r="AN1470" i="10"/>
  <c r="AM1470" i="10"/>
  <c r="AK1470" i="10"/>
  <c r="AJ1470" i="10"/>
  <c r="AI1470" i="10"/>
  <c r="BA1469" i="10"/>
  <c r="AZ1469" i="10"/>
  <c r="AY1469" i="10"/>
  <c r="AW1469" i="10"/>
  <c r="AV1469" i="10"/>
  <c r="AU1469" i="10"/>
  <c r="AS1469" i="10"/>
  <c r="AR1469" i="10"/>
  <c r="AT1469" i="10" s="1"/>
  <c r="AQ1469" i="10"/>
  <c r="AO1469" i="10"/>
  <c r="AN1469" i="10"/>
  <c r="AM1469" i="10"/>
  <c r="AK1469" i="10"/>
  <c r="AJ1469" i="10"/>
  <c r="AI1469" i="10"/>
  <c r="BA1468" i="10"/>
  <c r="AZ1468" i="10"/>
  <c r="AY1468" i="10"/>
  <c r="AW1468" i="10"/>
  <c r="AV1468" i="10"/>
  <c r="AX1468" i="10" s="1"/>
  <c r="AU1468" i="10"/>
  <c r="AS1468" i="10"/>
  <c r="AR1468" i="10"/>
  <c r="AQ1468" i="10"/>
  <c r="AO1468" i="10"/>
  <c r="AN1468" i="10"/>
  <c r="AM1468" i="10"/>
  <c r="AK1468" i="10"/>
  <c r="AJ1468" i="10"/>
  <c r="AI1468" i="10"/>
  <c r="BA1467" i="10"/>
  <c r="AZ1467" i="10"/>
  <c r="AY1467" i="10"/>
  <c r="AW1467" i="10"/>
  <c r="AV1467" i="10"/>
  <c r="AU1467" i="10"/>
  <c r="AS1467" i="10"/>
  <c r="AR1467" i="10"/>
  <c r="AQ1467" i="10"/>
  <c r="AO1467" i="10"/>
  <c r="AN1467" i="10"/>
  <c r="AM1467" i="10"/>
  <c r="AK1467" i="10"/>
  <c r="AJ1467" i="10"/>
  <c r="AI1467" i="10"/>
  <c r="BA1466" i="10"/>
  <c r="AZ1466" i="10"/>
  <c r="AY1466" i="10"/>
  <c r="AW1466" i="10"/>
  <c r="AV1466" i="10"/>
  <c r="AU1466" i="10"/>
  <c r="AS1466" i="10"/>
  <c r="AR1466" i="10"/>
  <c r="AQ1466" i="10"/>
  <c r="AO1466" i="10"/>
  <c r="AN1466" i="10"/>
  <c r="AM1466" i="10"/>
  <c r="AK1466" i="10"/>
  <c r="AJ1466" i="10"/>
  <c r="AI1466" i="10"/>
  <c r="BA1465" i="10"/>
  <c r="AZ1465" i="10"/>
  <c r="AY1465" i="10"/>
  <c r="AW1465" i="10"/>
  <c r="AV1465" i="10"/>
  <c r="AU1465" i="10"/>
  <c r="AS1465" i="10"/>
  <c r="AR1465" i="10"/>
  <c r="AQ1465" i="10"/>
  <c r="AO1465" i="10"/>
  <c r="AN1465" i="10"/>
  <c r="AM1465" i="10"/>
  <c r="AK1465" i="10"/>
  <c r="AJ1465" i="10"/>
  <c r="AI1465" i="10"/>
  <c r="BA1464" i="10"/>
  <c r="AZ1464" i="10"/>
  <c r="AY1464" i="10"/>
  <c r="AW1464" i="10"/>
  <c r="AV1464" i="10"/>
  <c r="AU1464" i="10"/>
  <c r="AS1464" i="10"/>
  <c r="AR1464" i="10"/>
  <c r="AQ1464" i="10"/>
  <c r="AO1464" i="10"/>
  <c r="AN1464" i="10"/>
  <c r="AP1464" i="10" s="1"/>
  <c r="AM1464" i="10"/>
  <c r="AK1464" i="10"/>
  <c r="AJ1464" i="10"/>
  <c r="AI1464" i="10"/>
  <c r="BA1463" i="10"/>
  <c r="AZ1463" i="10"/>
  <c r="BB1463" i="10" s="1"/>
  <c r="AY1463" i="10"/>
  <c r="AW1463" i="10"/>
  <c r="AV1463" i="10"/>
  <c r="AU1463" i="10"/>
  <c r="AS1463" i="10"/>
  <c r="AR1463" i="10"/>
  <c r="AT1463" i="10" s="1"/>
  <c r="AQ1463" i="10"/>
  <c r="AO1463" i="10"/>
  <c r="AN1463" i="10"/>
  <c r="AM1463" i="10"/>
  <c r="AK1463" i="10"/>
  <c r="AJ1463" i="10"/>
  <c r="AL1463" i="10" s="1"/>
  <c r="AI1463" i="10"/>
  <c r="BA1462" i="10"/>
  <c r="AZ1462" i="10"/>
  <c r="AY1462" i="10"/>
  <c r="AW1462" i="10"/>
  <c r="AV1462" i="10"/>
  <c r="AX1462" i="10" s="1"/>
  <c r="AU1462" i="10"/>
  <c r="AS1462" i="10"/>
  <c r="AR1462" i="10"/>
  <c r="AQ1462" i="10"/>
  <c r="AO1462" i="10"/>
  <c r="AN1462" i="10"/>
  <c r="AM1462" i="10"/>
  <c r="AP1462" i="10" s="1"/>
  <c r="AK1462" i="10"/>
  <c r="AJ1462" i="10"/>
  <c r="AL1462" i="10" s="1"/>
  <c r="AI1462" i="10"/>
  <c r="BB1461" i="10"/>
  <c r="BA1461" i="10"/>
  <c r="AZ1461" i="10"/>
  <c r="AY1461" i="10"/>
  <c r="AW1461" i="10"/>
  <c r="AV1461" i="10"/>
  <c r="AU1461" i="10"/>
  <c r="AS1461" i="10"/>
  <c r="AR1461" i="10"/>
  <c r="AQ1461" i="10"/>
  <c r="AT1461" i="10" s="1"/>
  <c r="AO1461" i="10"/>
  <c r="AN1461" i="10"/>
  <c r="AP1461" i="10" s="1"/>
  <c r="AM1461" i="10"/>
  <c r="AL1461" i="10"/>
  <c r="AK1461" i="10"/>
  <c r="AJ1461" i="10"/>
  <c r="AI1461" i="10"/>
  <c r="BA1460" i="10"/>
  <c r="AZ1460" i="10"/>
  <c r="AY1460" i="10"/>
  <c r="AW1460" i="10"/>
  <c r="AV1460" i="10"/>
  <c r="AU1460" i="10"/>
  <c r="AX1460" i="10" s="1"/>
  <c r="AS1460" i="10"/>
  <c r="AR1460" i="10"/>
  <c r="AT1460" i="10" s="1"/>
  <c r="AQ1460" i="10"/>
  <c r="AP1460" i="10"/>
  <c r="AO1460" i="10"/>
  <c r="AN1460" i="10"/>
  <c r="AM1460" i="10"/>
  <c r="AK1460" i="10"/>
  <c r="AJ1460" i="10"/>
  <c r="AI1460" i="10"/>
  <c r="BA1459" i="10"/>
  <c r="AZ1459" i="10"/>
  <c r="BB1459" i="10" s="1"/>
  <c r="AY1459" i="10"/>
  <c r="AW1459" i="10"/>
  <c r="AV1459" i="10"/>
  <c r="AU1459" i="10"/>
  <c r="AS1459" i="10"/>
  <c r="AR1459" i="10"/>
  <c r="AQ1459" i="10"/>
  <c r="AT1459" i="10" s="1"/>
  <c r="AO1459" i="10"/>
  <c r="AN1459" i="10"/>
  <c r="AP1459" i="10" s="1"/>
  <c r="AM1459" i="10"/>
  <c r="AL1459" i="10"/>
  <c r="AK1459" i="10"/>
  <c r="AJ1459" i="10"/>
  <c r="AI1459" i="10"/>
  <c r="BA1458" i="10"/>
  <c r="AZ1458" i="10"/>
  <c r="AY1458" i="10"/>
  <c r="AW1458" i="10"/>
  <c r="AV1458" i="10"/>
  <c r="AU1458" i="10"/>
  <c r="AX1458" i="10" s="1"/>
  <c r="AS1458" i="10"/>
  <c r="AR1458" i="10"/>
  <c r="AT1458" i="10" s="1"/>
  <c r="AQ1458" i="10"/>
  <c r="AP1458" i="10"/>
  <c r="AO1458" i="10"/>
  <c r="AN1458" i="10"/>
  <c r="AM1458" i="10"/>
  <c r="AK1458" i="10"/>
  <c r="AJ1458" i="10"/>
  <c r="AI1458" i="10"/>
  <c r="BA1457" i="10"/>
  <c r="AZ1457" i="10"/>
  <c r="AY1457" i="10"/>
  <c r="BB1457" i="10" s="1"/>
  <c r="AW1457" i="10"/>
  <c r="AV1457" i="10"/>
  <c r="AX1457" i="10" s="1"/>
  <c r="AU1457" i="10"/>
  <c r="AT1457" i="10"/>
  <c r="AS1457" i="10"/>
  <c r="AR1457" i="10"/>
  <c r="AQ1457" i="10"/>
  <c r="AO1457" i="10"/>
  <c r="AN1457" i="10"/>
  <c r="AM1457" i="10"/>
  <c r="AK1457" i="10"/>
  <c r="AJ1457" i="10"/>
  <c r="AI1457" i="10"/>
  <c r="AL1457" i="10" s="1"/>
  <c r="BA1456" i="10"/>
  <c r="AZ1456" i="10"/>
  <c r="BB1456" i="10" s="1"/>
  <c r="AY1456" i="10"/>
  <c r="AW1456" i="10"/>
  <c r="AV1456" i="10"/>
  <c r="AX1456" i="10" s="1"/>
  <c r="AU1456" i="10"/>
  <c r="AS1456" i="10"/>
  <c r="AR1456" i="10"/>
  <c r="AQ1456" i="10"/>
  <c r="AO1456" i="10"/>
  <c r="AN1456" i="10"/>
  <c r="AM1456" i="10"/>
  <c r="AP1456" i="10" s="1"/>
  <c r="AK1456" i="10"/>
  <c r="AJ1456" i="10"/>
  <c r="AL1456" i="10" s="1"/>
  <c r="AI1456" i="10"/>
  <c r="BB1455" i="10"/>
  <c r="BA1455" i="10"/>
  <c r="AZ1455" i="10"/>
  <c r="AY1455" i="10"/>
  <c r="AW1455" i="10"/>
  <c r="AV1455" i="10"/>
  <c r="AU1455" i="10"/>
  <c r="AS1455" i="10"/>
  <c r="AR1455" i="10"/>
  <c r="AQ1455" i="10"/>
  <c r="AT1455" i="10" s="1"/>
  <c r="AO1455" i="10"/>
  <c r="AN1455" i="10"/>
  <c r="AP1455" i="10" s="1"/>
  <c r="AM1455" i="10"/>
  <c r="AL1455" i="10"/>
  <c r="AK1455" i="10"/>
  <c r="AJ1455" i="10"/>
  <c r="AI1455" i="10"/>
  <c r="BA1454" i="10"/>
  <c r="AZ1454" i="10"/>
  <c r="AY1454" i="10"/>
  <c r="AW1454" i="10"/>
  <c r="AV1454" i="10"/>
  <c r="AU1454" i="10"/>
  <c r="AX1454" i="10" s="1"/>
  <c r="AS1454" i="10"/>
  <c r="AR1454" i="10"/>
  <c r="AT1454" i="10" s="1"/>
  <c r="AQ1454" i="10"/>
  <c r="AP1454" i="10"/>
  <c r="AO1454" i="10"/>
  <c r="AN1454" i="10"/>
  <c r="AM1454" i="10"/>
  <c r="AK1454" i="10"/>
  <c r="AJ1454" i="10"/>
  <c r="AI1454" i="10"/>
  <c r="BA1453" i="10"/>
  <c r="AZ1453" i="10"/>
  <c r="AY1453" i="10"/>
  <c r="BB1453" i="10" s="1"/>
  <c r="AW1453" i="10"/>
  <c r="AV1453" i="10"/>
  <c r="AX1453" i="10" s="1"/>
  <c r="AU1453" i="10"/>
  <c r="AS1453" i="10"/>
  <c r="AR1453" i="10"/>
  <c r="AT1453" i="10" s="1"/>
  <c r="AQ1453" i="10"/>
  <c r="AO1453" i="10"/>
  <c r="AN1453" i="10"/>
  <c r="AM1453" i="10"/>
  <c r="AK1453" i="10"/>
  <c r="AJ1453" i="10"/>
  <c r="AI1453" i="10"/>
  <c r="AL1453" i="10" s="1"/>
  <c r="BA1452" i="10"/>
  <c r="AZ1452" i="10"/>
  <c r="BB1452" i="10" s="1"/>
  <c r="AY1452" i="10"/>
  <c r="AX1452" i="10"/>
  <c r="AW1452" i="10"/>
  <c r="AV1452" i="10"/>
  <c r="AU1452" i="10"/>
  <c r="AS1452" i="10"/>
  <c r="AR1452" i="10"/>
  <c r="AQ1452" i="10"/>
  <c r="AO1452" i="10"/>
  <c r="AN1452" i="10"/>
  <c r="AM1452" i="10"/>
  <c r="AP1452" i="10" s="1"/>
  <c r="AK1452" i="10"/>
  <c r="AJ1452" i="10"/>
  <c r="AL1452" i="10" s="1"/>
  <c r="AI1452" i="10"/>
  <c r="BB1451" i="10"/>
  <c r="BA1451" i="10"/>
  <c r="AZ1451" i="10"/>
  <c r="AY1451" i="10"/>
  <c r="AW1451" i="10"/>
  <c r="AV1451" i="10"/>
  <c r="AU1451" i="10"/>
  <c r="AS1451" i="10"/>
  <c r="AR1451" i="10"/>
  <c r="AQ1451" i="10"/>
  <c r="AT1451" i="10" s="1"/>
  <c r="AO1451" i="10"/>
  <c r="AN1451" i="10"/>
  <c r="AP1451" i="10" s="1"/>
  <c r="AM1451" i="10"/>
  <c r="AL1451" i="10"/>
  <c r="AK1451" i="10"/>
  <c r="AJ1451" i="10"/>
  <c r="AI1451" i="10"/>
  <c r="BA1450" i="10"/>
  <c r="AZ1450" i="10"/>
  <c r="AY1450" i="10"/>
  <c r="AW1450" i="10"/>
  <c r="AV1450" i="10"/>
  <c r="AU1450" i="10"/>
  <c r="AX1450" i="10" s="1"/>
  <c r="AS1450" i="10"/>
  <c r="AR1450" i="10"/>
  <c r="AT1450" i="10" s="1"/>
  <c r="AQ1450" i="10"/>
  <c r="AO1450" i="10"/>
  <c r="AN1450" i="10"/>
  <c r="AP1450" i="10" s="1"/>
  <c r="AM1450" i="10"/>
  <c r="AK1450" i="10"/>
  <c r="AJ1450" i="10"/>
  <c r="AI1450" i="10"/>
  <c r="BA1449" i="10"/>
  <c r="AZ1449" i="10"/>
  <c r="AY1449" i="10"/>
  <c r="BB1449" i="10" s="1"/>
  <c r="AW1449" i="10"/>
  <c r="AV1449" i="10"/>
  <c r="AX1449" i="10" s="1"/>
  <c r="AU1449" i="10"/>
  <c r="AT1449" i="10"/>
  <c r="AS1449" i="10"/>
  <c r="AR1449" i="10"/>
  <c r="AQ1449" i="10"/>
  <c r="AO1449" i="10"/>
  <c r="AN1449" i="10"/>
  <c r="AM1449" i="10"/>
  <c r="AK1449" i="10"/>
  <c r="AJ1449" i="10"/>
  <c r="AI1449" i="10"/>
  <c r="AL1449" i="10" s="1"/>
  <c r="BA1448" i="10"/>
  <c r="AZ1448" i="10"/>
  <c r="BB1448" i="10" s="1"/>
  <c r="AY1448" i="10"/>
  <c r="AW1448" i="10"/>
  <c r="AV1448" i="10"/>
  <c r="AX1448" i="10" s="1"/>
  <c r="AU1448" i="10"/>
  <c r="AS1448" i="10"/>
  <c r="AR1448" i="10"/>
  <c r="AQ1448" i="10"/>
  <c r="AO1448" i="10"/>
  <c r="AN1448" i="10"/>
  <c r="AM1448" i="10"/>
  <c r="AP1448" i="10" s="1"/>
  <c r="AK1448" i="10"/>
  <c r="AJ1448" i="10"/>
  <c r="AL1448" i="10" s="1"/>
  <c r="AI1448" i="10"/>
  <c r="BB1447" i="10"/>
  <c r="BA1447" i="10"/>
  <c r="AZ1447" i="10"/>
  <c r="AY1447" i="10"/>
  <c r="AW1447" i="10"/>
  <c r="AV1447" i="10"/>
  <c r="AU1447" i="10"/>
  <c r="AS1447" i="10"/>
  <c r="AR1447" i="10"/>
  <c r="AQ1447" i="10"/>
  <c r="AT1447" i="10" s="1"/>
  <c r="AO1447" i="10"/>
  <c r="AN1447" i="10"/>
  <c r="AP1447" i="10" s="1"/>
  <c r="AM1447" i="10"/>
  <c r="AK1447" i="10"/>
  <c r="AJ1447" i="10"/>
  <c r="AL1447" i="10" s="1"/>
  <c r="AI1447" i="10"/>
  <c r="BA1446" i="10"/>
  <c r="AZ1446" i="10"/>
  <c r="AY1446" i="10"/>
  <c r="AW1446" i="10"/>
  <c r="AV1446" i="10"/>
  <c r="AU1446" i="10"/>
  <c r="AX1446" i="10" s="1"/>
  <c r="AS1446" i="10"/>
  <c r="AR1446" i="10"/>
  <c r="AT1446" i="10" s="1"/>
  <c r="AQ1446" i="10"/>
  <c r="AP1446" i="10"/>
  <c r="AO1446" i="10"/>
  <c r="AN1446" i="10"/>
  <c r="AM1446" i="10"/>
  <c r="AK1446" i="10"/>
  <c r="AJ1446" i="10"/>
  <c r="AI1446" i="10"/>
  <c r="BA1445" i="10"/>
  <c r="AZ1445" i="10"/>
  <c r="AY1445" i="10"/>
  <c r="BB1445" i="10" s="1"/>
  <c r="AW1445" i="10"/>
  <c r="AV1445" i="10"/>
  <c r="AX1445" i="10" s="1"/>
  <c r="AU1445" i="10"/>
  <c r="AS1445" i="10"/>
  <c r="AR1445" i="10"/>
  <c r="AT1445" i="10" s="1"/>
  <c r="AQ1445" i="10"/>
  <c r="AO1445" i="10"/>
  <c r="AN1445" i="10"/>
  <c r="AM1445" i="10"/>
  <c r="AK1445" i="10"/>
  <c r="AJ1445" i="10"/>
  <c r="AI1445" i="10"/>
  <c r="AL1445" i="10" s="1"/>
  <c r="BA1444" i="10"/>
  <c r="AZ1444" i="10"/>
  <c r="BB1444" i="10" s="1"/>
  <c r="AY1444" i="10"/>
  <c r="AX1444" i="10"/>
  <c r="AW1444" i="10"/>
  <c r="AV1444" i="10"/>
  <c r="AU1444" i="10"/>
  <c r="AS1444" i="10"/>
  <c r="AR1444" i="10"/>
  <c r="AQ1444" i="10"/>
  <c r="AO1444" i="10"/>
  <c r="AN1444" i="10"/>
  <c r="AM1444" i="10"/>
  <c r="AP1444" i="10" s="1"/>
  <c r="AK1444" i="10"/>
  <c r="AJ1444" i="10"/>
  <c r="AL1444" i="10" s="1"/>
  <c r="AI1444" i="10"/>
  <c r="BA1443" i="10"/>
  <c r="AZ1443" i="10"/>
  <c r="BB1443" i="10" s="1"/>
  <c r="AY1443" i="10"/>
  <c r="AW1443" i="10"/>
  <c r="AV1443" i="10"/>
  <c r="AU1443" i="10"/>
  <c r="AS1443" i="10"/>
  <c r="AR1443" i="10"/>
  <c r="AQ1443" i="10"/>
  <c r="AT1443" i="10" s="1"/>
  <c r="AO1443" i="10"/>
  <c r="AN1443" i="10"/>
  <c r="AP1443" i="10" s="1"/>
  <c r="AM1443" i="10"/>
  <c r="AL1443" i="10"/>
  <c r="AK1443" i="10"/>
  <c r="AJ1443" i="10"/>
  <c r="AI1443" i="10"/>
  <c r="BA1442" i="10"/>
  <c r="AZ1442" i="10"/>
  <c r="AY1442" i="10"/>
  <c r="AW1442" i="10"/>
  <c r="AV1442" i="10"/>
  <c r="AU1442" i="10"/>
  <c r="AX1442" i="10" s="1"/>
  <c r="AS1442" i="10"/>
  <c r="AR1442" i="10"/>
  <c r="AT1442" i="10" s="1"/>
  <c r="AQ1442" i="10"/>
  <c r="AO1442" i="10"/>
  <c r="AN1442" i="10"/>
  <c r="AP1442" i="10" s="1"/>
  <c r="AM1442" i="10"/>
  <c r="AK1442" i="10"/>
  <c r="AJ1442" i="10"/>
  <c r="AI1442" i="10"/>
  <c r="BA1441" i="10"/>
  <c r="AZ1441" i="10"/>
  <c r="AY1441" i="10"/>
  <c r="BB1441" i="10" s="1"/>
  <c r="AW1441" i="10"/>
  <c r="AV1441" i="10"/>
  <c r="AX1441" i="10" s="1"/>
  <c r="AU1441" i="10"/>
  <c r="AT1441" i="10"/>
  <c r="AS1441" i="10"/>
  <c r="AR1441" i="10"/>
  <c r="AQ1441" i="10"/>
  <c r="AO1441" i="10"/>
  <c r="AN1441" i="10"/>
  <c r="AM1441" i="10"/>
  <c r="AK1441" i="10"/>
  <c r="AJ1441" i="10"/>
  <c r="AI1441" i="10"/>
  <c r="AL1441" i="10" s="1"/>
  <c r="BA1440" i="10"/>
  <c r="AZ1440" i="10"/>
  <c r="BB1440" i="10" s="1"/>
  <c r="AY1440" i="10"/>
  <c r="AW1440" i="10"/>
  <c r="AV1440" i="10"/>
  <c r="AX1440" i="10" s="1"/>
  <c r="AU1440" i="10"/>
  <c r="AS1440" i="10"/>
  <c r="AR1440" i="10"/>
  <c r="AQ1440" i="10"/>
  <c r="AO1440" i="10"/>
  <c r="AN1440" i="10"/>
  <c r="AM1440" i="10"/>
  <c r="AP1440" i="10" s="1"/>
  <c r="AK1440" i="10"/>
  <c r="AJ1440" i="10"/>
  <c r="AL1440" i="10" s="1"/>
  <c r="AI1440" i="10"/>
  <c r="BB1439" i="10"/>
  <c r="BA1439" i="10"/>
  <c r="AZ1439" i="10"/>
  <c r="AY1439" i="10"/>
  <c r="AW1439" i="10"/>
  <c r="AV1439" i="10"/>
  <c r="AU1439" i="10"/>
  <c r="AS1439" i="10"/>
  <c r="AR1439" i="10"/>
  <c r="AQ1439" i="10"/>
  <c r="AT1439" i="10" s="1"/>
  <c r="AO1439" i="10"/>
  <c r="AN1439" i="10"/>
  <c r="AP1439" i="10" s="1"/>
  <c r="AM1439" i="10"/>
  <c r="AK1439" i="10"/>
  <c r="AJ1439" i="10"/>
  <c r="AL1439" i="10" s="1"/>
  <c r="AI1439" i="10"/>
  <c r="BA1438" i="10"/>
  <c r="AZ1438" i="10"/>
  <c r="AY1438" i="10"/>
  <c r="AW1438" i="10"/>
  <c r="AV1438" i="10"/>
  <c r="AU1438" i="10"/>
  <c r="AX1438" i="10" s="1"/>
  <c r="AS1438" i="10"/>
  <c r="AR1438" i="10"/>
  <c r="AT1438" i="10" s="1"/>
  <c r="AQ1438" i="10"/>
  <c r="AP1438" i="10"/>
  <c r="AO1438" i="10"/>
  <c r="AN1438" i="10"/>
  <c r="AM1438" i="10"/>
  <c r="AK1438" i="10"/>
  <c r="AJ1438" i="10"/>
  <c r="AI1438" i="10"/>
  <c r="BA1437" i="10"/>
  <c r="AZ1437" i="10"/>
  <c r="AY1437" i="10"/>
  <c r="BB1437" i="10" s="1"/>
  <c r="AW1437" i="10"/>
  <c r="AV1437" i="10"/>
  <c r="AX1437" i="10" s="1"/>
  <c r="AU1437" i="10"/>
  <c r="AS1437" i="10"/>
  <c r="AR1437" i="10"/>
  <c r="AT1437" i="10" s="1"/>
  <c r="AQ1437" i="10"/>
  <c r="AO1437" i="10"/>
  <c r="AN1437" i="10"/>
  <c r="AM1437" i="10"/>
  <c r="AK1437" i="10"/>
  <c r="AJ1437" i="10"/>
  <c r="AI1437" i="10"/>
  <c r="AL1437" i="10" s="1"/>
  <c r="BA1436" i="10"/>
  <c r="AZ1436" i="10"/>
  <c r="BB1436" i="10" s="1"/>
  <c r="AY1436" i="10"/>
  <c r="AX1436" i="10"/>
  <c r="AW1436" i="10"/>
  <c r="AV1436" i="10"/>
  <c r="AU1436" i="10"/>
  <c r="AS1436" i="10"/>
  <c r="AR1436" i="10"/>
  <c r="AQ1436" i="10"/>
  <c r="AO1436" i="10"/>
  <c r="AN1436" i="10"/>
  <c r="AM1436" i="10"/>
  <c r="AP1436" i="10" s="1"/>
  <c r="AK1436" i="10"/>
  <c r="AJ1436" i="10"/>
  <c r="AL1436" i="10" s="1"/>
  <c r="AI1436" i="10"/>
  <c r="BA1435" i="10"/>
  <c r="AZ1435" i="10"/>
  <c r="BB1435" i="10" s="1"/>
  <c r="AY1435" i="10"/>
  <c r="AW1435" i="10"/>
  <c r="AV1435" i="10"/>
  <c r="AU1435" i="10"/>
  <c r="AS1435" i="10"/>
  <c r="AR1435" i="10"/>
  <c r="AQ1435" i="10"/>
  <c r="AT1435" i="10" s="1"/>
  <c r="AO1435" i="10"/>
  <c r="AN1435" i="10"/>
  <c r="AP1435" i="10" s="1"/>
  <c r="AM1435" i="10"/>
  <c r="AL1435" i="10"/>
  <c r="AK1435" i="10"/>
  <c r="AJ1435" i="10"/>
  <c r="AI1435" i="10"/>
  <c r="BA1434" i="10"/>
  <c r="AZ1434" i="10"/>
  <c r="AY1434" i="10"/>
  <c r="AW1434" i="10"/>
  <c r="AV1434" i="10"/>
  <c r="AU1434" i="10"/>
  <c r="AX1434" i="10" s="1"/>
  <c r="AS1434" i="10"/>
  <c r="AR1434" i="10"/>
  <c r="AT1434" i="10" s="1"/>
  <c r="AQ1434" i="10"/>
  <c r="AO1434" i="10"/>
  <c r="AN1434" i="10"/>
  <c r="AP1434" i="10" s="1"/>
  <c r="AM1434" i="10"/>
  <c r="AK1434" i="10"/>
  <c r="AJ1434" i="10"/>
  <c r="AI1434" i="10"/>
  <c r="BA1433" i="10"/>
  <c r="AZ1433" i="10"/>
  <c r="AY1433" i="10"/>
  <c r="BB1433" i="10" s="1"/>
  <c r="AW1433" i="10"/>
  <c r="AV1433" i="10"/>
  <c r="AX1433" i="10" s="1"/>
  <c r="AU1433" i="10"/>
  <c r="AT1433" i="10"/>
  <c r="AS1433" i="10"/>
  <c r="AR1433" i="10"/>
  <c r="AQ1433" i="10"/>
  <c r="AO1433" i="10"/>
  <c r="AN1433" i="10"/>
  <c r="AM1433" i="10"/>
  <c r="AK1433" i="10"/>
  <c r="AJ1433" i="10"/>
  <c r="AI1433" i="10"/>
  <c r="AL1433" i="10" s="1"/>
  <c r="BA1432" i="10"/>
  <c r="AZ1432" i="10"/>
  <c r="BB1432" i="10" s="1"/>
  <c r="AY1432" i="10"/>
  <c r="AW1432" i="10"/>
  <c r="AV1432" i="10"/>
  <c r="AX1432" i="10" s="1"/>
  <c r="AU1432" i="10"/>
  <c r="AS1432" i="10"/>
  <c r="AR1432" i="10"/>
  <c r="AQ1432" i="10"/>
  <c r="AO1432" i="10"/>
  <c r="AN1432" i="10"/>
  <c r="AM1432" i="10"/>
  <c r="AP1432" i="10" s="1"/>
  <c r="AK1432" i="10"/>
  <c r="AJ1432" i="10"/>
  <c r="AL1432" i="10" s="1"/>
  <c r="AI1432" i="10"/>
  <c r="BB1431" i="10"/>
  <c r="BA1431" i="10"/>
  <c r="AZ1431" i="10"/>
  <c r="AY1431" i="10"/>
  <c r="AW1431" i="10"/>
  <c r="AV1431" i="10"/>
  <c r="AU1431" i="10"/>
  <c r="AS1431" i="10"/>
  <c r="AR1431" i="10"/>
  <c r="AQ1431" i="10"/>
  <c r="AT1431" i="10" s="1"/>
  <c r="AO1431" i="10"/>
  <c r="AN1431" i="10"/>
  <c r="AP1431" i="10" s="1"/>
  <c r="AM1431" i="10"/>
  <c r="AK1431" i="10"/>
  <c r="AJ1431" i="10"/>
  <c r="AL1431" i="10" s="1"/>
  <c r="AI1431" i="10"/>
  <c r="BA1430" i="10"/>
  <c r="AZ1430" i="10"/>
  <c r="AY1430" i="10"/>
  <c r="AW1430" i="10"/>
  <c r="AV1430" i="10"/>
  <c r="AU1430" i="10"/>
  <c r="AX1430" i="10" s="1"/>
  <c r="AS1430" i="10"/>
  <c r="AR1430" i="10"/>
  <c r="AT1430" i="10" s="1"/>
  <c r="AQ1430" i="10"/>
  <c r="AP1430" i="10"/>
  <c r="AO1430" i="10"/>
  <c r="AN1430" i="10"/>
  <c r="AM1430" i="10"/>
  <c r="AK1430" i="10"/>
  <c r="AJ1430" i="10"/>
  <c r="AI1430" i="10"/>
  <c r="BA1429" i="10"/>
  <c r="AZ1429" i="10"/>
  <c r="AY1429" i="10"/>
  <c r="BB1429" i="10" s="1"/>
  <c r="AW1429" i="10"/>
  <c r="AV1429" i="10"/>
  <c r="AX1429" i="10" s="1"/>
  <c r="AU1429" i="10"/>
  <c r="AS1429" i="10"/>
  <c r="AR1429" i="10"/>
  <c r="AT1429" i="10" s="1"/>
  <c r="AQ1429" i="10"/>
  <c r="AO1429" i="10"/>
  <c r="AN1429" i="10"/>
  <c r="AM1429" i="10"/>
  <c r="AK1429" i="10"/>
  <c r="AJ1429" i="10"/>
  <c r="AI1429" i="10"/>
  <c r="AL1429" i="10" s="1"/>
  <c r="BA1428" i="10"/>
  <c r="AZ1428" i="10"/>
  <c r="BB1428" i="10" s="1"/>
  <c r="AY1428" i="10"/>
  <c r="AX1428" i="10"/>
  <c r="AW1428" i="10"/>
  <c r="AV1428" i="10"/>
  <c r="AU1428" i="10"/>
  <c r="AS1428" i="10"/>
  <c r="AR1428" i="10"/>
  <c r="AQ1428" i="10"/>
  <c r="AO1428" i="10"/>
  <c r="AN1428" i="10"/>
  <c r="AM1428" i="10"/>
  <c r="AP1428" i="10" s="1"/>
  <c r="AK1428" i="10"/>
  <c r="AJ1428" i="10"/>
  <c r="AL1428" i="10" s="1"/>
  <c r="AI1428" i="10"/>
  <c r="BA1427" i="10"/>
  <c r="AZ1427" i="10"/>
  <c r="BB1427" i="10" s="1"/>
  <c r="AY1427" i="10"/>
  <c r="AW1427" i="10"/>
  <c r="AV1427" i="10"/>
  <c r="AU1427" i="10"/>
  <c r="AS1427" i="10"/>
  <c r="AR1427" i="10"/>
  <c r="AQ1427" i="10"/>
  <c r="AT1427" i="10" s="1"/>
  <c r="AO1427" i="10"/>
  <c r="AN1427" i="10"/>
  <c r="AP1427" i="10" s="1"/>
  <c r="AM1427" i="10"/>
  <c r="AL1427" i="10"/>
  <c r="AK1427" i="10"/>
  <c r="AJ1427" i="10"/>
  <c r="AI1427" i="10"/>
  <c r="BB1426" i="10"/>
  <c r="BA1426" i="10"/>
  <c r="AZ1426" i="10"/>
  <c r="AY1426" i="10"/>
  <c r="AX1426" i="10"/>
  <c r="AW1426" i="10"/>
  <c r="AV1426" i="10"/>
  <c r="AU1426" i="10"/>
  <c r="AT1426" i="10"/>
  <c r="AS1426" i="10"/>
  <c r="AR1426" i="10"/>
  <c r="AQ1426" i="10"/>
  <c r="AP1426" i="10"/>
  <c r="AO1426" i="10"/>
  <c r="AN1426" i="10"/>
  <c r="AM1426" i="10"/>
  <c r="AL1426" i="10"/>
  <c r="AK1426" i="10"/>
  <c r="AJ1426" i="10"/>
  <c r="AI1426" i="10"/>
  <c r="BB1425" i="10"/>
  <c r="BA1425" i="10"/>
  <c r="AZ1425" i="10"/>
  <c r="AY1425" i="10"/>
  <c r="AX1425" i="10"/>
  <c r="AW1425" i="10"/>
  <c r="AV1425" i="10"/>
  <c r="AU1425" i="10"/>
  <c r="AT1425" i="10"/>
  <c r="AS1425" i="10"/>
  <c r="AR1425" i="10"/>
  <c r="AQ1425" i="10"/>
  <c r="AP1425" i="10"/>
  <c r="AO1425" i="10"/>
  <c r="AN1425" i="10"/>
  <c r="AM1425" i="10"/>
  <c r="AL1425" i="10"/>
  <c r="AK1425" i="10"/>
  <c r="AJ1425" i="10"/>
  <c r="AI1425" i="10"/>
  <c r="BK1297" i="10"/>
  <c r="AD1418" i="10"/>
  <c r="AC1418" i="10"/>
  <c r="AB1418" i="10"/>
  <c r="AA1418" i="10"/>
  <c r="Z1418" i="10"/>
  <c r="Y1418" i="10"/>
  <c r="X1418" i="10"/>
  <c r="W1418" i="10"/>
  <c r="V1418" i="10"/>
  <c r="U1418" i="10"/>
  <c r="T1418" i="10"/>
  <c r="S1418" i="10"/>
  <c r="AX1417" i="10"/>
  <c r="AW1417" i="10"/>
  <c r="AV1417" i="10"/>
  <c r="AU1417" i="10"/>
  <c r="AT1417" i="10"/>
  <c r="AS1417" i="10"/>
  <c r="AR1417" i="10"/>
  <c r="AQ1417" i="10"/>
  <c r="AP1417" i="10"/>
  <c r="AO1417" i="10"/>
  <c r="AN1417" i="10"/>
  <c r="AM1417" i="10"/>
  <c r="AL1417" i="10"/>
  <c r="AK1417" i="10"/>
  <c r="AJ1417" i="10"/>
  <c r="AI1417" i="10"/>
  <c r="AW1416" i="10"/>
  <c r="AV1416" i="10"/>
  <c r="AU1416" i="10"/>
  <c r="AS1416" i="10"/>
  <c r="AR1416" i="10"/>
  <c r="AQ1416" i="10"/>
  <c r="AO1416" i="10"/>
  <c r="AN1416" i="10"/>
  <c r="AM1416" i="10"/>
  <c r="AK1416" i="10"/>
  <c r="AJ1416" i="10"/>
  <c r="AI1416" i="10"/>
  <c r="AL1416" i="10" s="1"/>
  <c r="AW1415" i="10"/>
  <c r="AV1415" i="10"/>
  <c r="AU1415" i="10"/>
  <c r="AT1415" i="10"/>
  <c r="AS1415" i="10"/>
  <c r="AR1415" i="10"/>
  <c r="AQ1415" i="10"/>
  <c r="AO1415" i="10"/>
  <c r="AN1415" i="10"/>
  <c r="AP1415" i="10" s="1"/>
  <c r="AM1415" i="10"/>
  <c r="AK1415" i="10"/>
  <c r="AL1415" i="10" s="1"/>
  <c r="AJ1415" i="10"/>
  <c r="AI1415" i="10"/>
  <c r="AW1414" i="10"/>
  <c r="AV1414" i="10"/>
  <c r="AU1414" i="10"/>
  <c r="AS1414" i="10"/>
  <c r="AR1414" i="10"/>
  <c r="AT1414" i="10" s="1"/>
  <c r="AQ1414" i="10"/>
  <c r="AO1414" i="10"/>
  <c r="AN1414" i="10"/>
  <c r="AM1414" i="10"/>
  <c r="AL1414" i="10"/>
  <c r="AK1414" i="10"/>
  <c r="AJ1414" i="10"/>
  <c r="AI1414" i="10"/>
  <c r="AW1413" i="10"/>
  <c r="AV1413" i="10"/>
  <c r="AU1413" i="10"/>
  <c r="AS1413" i="10"/>
  <c r="AT1413" i="10" s="1"/>
  <c r="AR1413" i="10"/>
  <c r="AQ1413" i="10"/>
  <c r="AO1413" i="10"/>
  <c r="AN1413" i="10"/>
  <c r="AM1413" i="10"/>
  <c r="AK1413" i="10"/>
  <c r="AJ1413" i="10"/>
  <c r="AI1413" i="10"/>
  <c r="AL1413" i="10" s="1"/>
  <c r="AW1412" i="10"/>
  <c r="AV1412" i="10"/>
  <c r="AX1412" i="10" s="1"/>
  <c r="AU1412" i="10"/>
  <c r="AS1412" i="10"/>
  <c r="AR1412" i="10"/>
  <c r="AQ1412" i="10"/>
  <c r="AT1412" i="10" s="1"/>
  <c r="AO1412" i="10"/>
  <c r="AN1412" i="10"/>
  <c r="AM1412" i="10"/>
  <c r="AK1412" i="10"/>
  <c r="AJ1412" i="10"/>
  <c r="AI1412" i="10"/>
  <c r="AL1412" i="10" s="1"/>
  <c r="AW1411" i="10"/>
  <c r="AV1411" i="10"/>
  <c r="AU1411" i="10"/>
  <c r="AT1411" i="10"/>
  <c r="AS1411" i="10"/>
  <c r="AR1411" i="10"/>
  <c r="AQ1411" i="10"/>
  <c r="AO1411" i="10"/>
  <c r="AN1411" i="10"/>
  <c r="AP1411" i="10" s="1"/>
  <c r="AM1411" i="10"/>
  <c r="AK1411" i="10"/>
  <c r="AL1411" i="10" s="1"/>
  <c r="AJ1411" i="10"/>
  <c r="AI1411" i="10"/>
  <c r="AW1410" i="10"/>
  <c r="AV1410" i="10"/>
  <c r="AU1410" i="10"/>
  <c r="AS1410" i="10"/>
  <c r="AR1410" i="10"/>
  <c r="AT1410" i="10" s="1"/>
  <c r="AQ1410" i="10"/>
  <c r="AO1410" i="10"/>
  <c r="AN1410" i="10"/>
  <c r="AM1410" i="10"/>
  <c r="AL1410" i="10"/>
  <c r="AK1410" i="10"/>
  <c r="AJ1410" i="10"/>
  <c r="AI1410" i="10"/>
  <c r="AW1409" i="10"/>
  <c r="AV1409" i="10"/>
  <c r="AU1409" i="10"/>
  <c r="AS1409" i="10"/>
  <c r="AT1409" i="10" s="1"/>
  <c r="AR1409" i="10"/>
  <c r="AQ1409" i="10"/>
  <c r="AO1409" i="10"/>
  <c r="AN1409" i="10"/>
  <c r="AM1409" i="10"/>
  <c r="AK1409" i="10"/>
  <c r="AJ1409" i="10"/>
  <c r="AI1409" i="10"/>
  <c r="AL1409" i="10" s="1"/>
  <c r="AW1408" i="10"/>
  <c r="AV1408" i="10"/>
  <c r="AX1408" i="10" s="1"/>
  <c r="AU1408" i="10"/>
  <c r="AS1408" i="10"/>
  <c r="AR1408" i="10"/>
  <c r="AQ1408" i="10"/>
  <c r="AT1408" i="10" s="1"/>
  <c r="AO1408" i="10"/>
  <c r="AN1408" i="10"/>
  <c r="AM1408" i="10"/>
  <c r="AK1408" i="10"/>
  <c r="AJ1408" i="10"/>
  <c r="AI1408" i="10"/>
  <c r="AL1408" i="10" s="1"/>
  <c r="AW1407" i="10"/>
  <c r="AV1407" i="10"/>
  <c r="AU1407" i="10"/>
  <c r="AT1407" i="10"/>
  <c r="AS1407" i="10"/>
  <c r="AR1407" i="10"/>
  <c r="AQ1407" i="10"/>
  <c r="AO1407" i="10"/>
  <c r="AN1407" i="10"/>
  <c r="AP1407" i="10" s="1"/>
  <c r="AM1407" i="10"/>
  <c r="AK1407" i="10"/>
  <c r="AL1407" i="10" s="1"/>
  <c r="AJ1407" i="10"/>
  <c r="AI1407" i="10"/>
  <c r="AW1406" i="10"/>
  <c r="AV1406" i="10"/>
  <c r="AU1406" i="10"/>
  <c r="AS1406" i="10"/>
  <c r="AR1406" i="10"/>
  <c r="AT1406" i="10" s="1"/>
  <c r="AQ1406" i="10"/>
  <c r="AO1406" i="10"/>
  <c r="AN1406" i="10"/>
  <c r="AM1406" i="10"/>
  <c r="AL1406" i="10"/>
  <c r="AK1406" i="10"/>
  <c r="AJ1406" i="10"/>
  <c r="AI1406" i="10"/>
  <c r="AW1405" i="10"/>
  <c r="AV1405" i="10"/>
  <c r="AX1405" i="10" s="1"/>
  <c r="AU1405" i="10"/>
  <c r="AS1405" i="10"/>
  <c r="AT1405" i="10" s="1"/>
  <c r="AR1405" i="10"/>
  <c r="AQ1405" i="10"/>
  <c r="AO1405" i="10"/>
  <c r="AN1405" i="10"/>
  <c r="AM1405" i="10"/>
  <c r="AK1405" i="10"/>
  <c r="AJ1405" i="10"/>
  <c r="AI1405" i="10"/>
  <c r="AL1405" i="10" s="1"/>
  <c r="AW1404" i="10"/>
  <c r="AV1404" i="10"/>
  <c r="AX1404" i="10" s="1"/>
  <c r="AU1404" i="10"/>
  <c r="AS1404" i="10"/>
  <c r="AR1404" i="10"/>
  <c r="AQ1404" i="10"/>
  <c r="AT1404" i="10" s="1"/>
  <c r="AO1404" i="10"/>
  <c r="AN1404" i="10"/>
  <c r="AM1404" i="10"/>
  <c r="AK1404" i="10"/>
  <c r="AJ1404" i="10"/>
  <c r="AI1404" i="10"/>
  <c r="AL1404" i="10" s="1"/>
  <c r="AW1403" i="10"/>
  <c r="AV1403" i="10"/>
  <c r="AU1403" i="10"/>
  <c r="AT1403" i="10"/>
  <c r="AS1403" i="10"/>
  <c r="AR1403" i="10"/>
  <c r="AQ1403" i="10"/>
  <c r="AO1403" i="10"/>
  <c r="AN1403" i="10"/>
  <c r="AP1403" i="10" s="1"/>
  <c r="AM1403" i="10"/>
  <c r="AK1403" i="10"/>
  <c r="AL1403" i="10" s="1"/>
  <c r="AJ1403" i="10"/>
  <c r="AI1403" i="10"/>
  <c r="AW1402" i="10"/>
  <c r="AV1402" i="10"/>
  <c r="AU1402" i="10"/>
  <c r="AS1402" i="10"/>
  <c r="AR1402" i="10"/>
  <c r="AT1402" i="10" s="1"/>
  <c r="AQ1402" i="10"/>
  <c r="AO1402" i="10"/>
  <c r="AN1402" i="10"/>
  <c r="AM1402" i="10"/>
  <c r="AL1402" i="10"/>
  <c r="AK1402" i="10"/>
  <c r="AJ1402" i="10"/>
  <c r="AI1402" i="10"/>
  <c r="AW1401" i="10"/>
  <c r="AV1401" i="10"/>
  <c r="AX1401" i="10" s="1"/>
  <c r="AU1401" i="10"/>
  <c r="AS1401" i="10"/>
  <c r="AT1401" i="10" s="1"/>
  <c r="AR1401" i="10"/>
  <c r="AQ1401" i="10"/>
  <c r="AO1401" i="10"/>
  <c r="AN1401" i="10"/>
  <c r="AM1401" i="10"/>
  <c r="AK1401" i="10"/>
  <c r="AJ1401" i="10"/>
  <c r="AI1401" i="10"/>
  <c r="AL1401" i="10" s="1"/>
  <c r="AW1400" i="10"/>
  <c r="AV1400" i="10"/>
  <c r="AX1400" i="10" s="1"/>
  <c r="AU1400" i="10"/>
  <c r="AS1400" i="10"/>
  <c r="AR1400" i="10"/>
  <c r="AQ1400" i="10"/>
  <c r="AT1400" i="10" s="1"/>
  <c r="AO1400" i="10"/>
  <c r="AN1400" i="10"/>
  <c r="AM1400" i="10"/>
  <c r="AK1400" i="10"/>
  <c r="AJ1400" i="10"/>
  <c r="AI1400" i="10"/>
  <c r="AL1400" i="10" s="1"/>
  <c r="AW1399" i="10"/>
  <c r="AV1399" i="10"/>
  <c r="AU1399" i="10"/>
  <c r="AT1399" i="10"/>
  <c r="AS1399" i="10"/>
  <c r="AR1399" i="10"/>
  <c r="AQ1399" i="10"/>
  <c r="AO1399" i="10"/>
  <c r="AN1399" i="10"/>
  <c r="AP1399" i="10" s="1"/>
  <c r="AM1399" i="10"/>
  <c r="AK1399" i="10"/>
  <c r="AL1399" i="10" s="1"/>
  <c r="AJ1399" i="10"/>
  <c r="AI1399" i="10"/>
  <c r="AW1398" i="10"/>
  <c r="AV1398" i="10"/>
  <c r="AU1398" i="10"/>
  <c r="AS1398" i="10"/>
  <c r="AR1398" i="10"/>
  <c r="AT1398" i="10" s="1"/>
  <c r="AQ1398" i="10"/>
  <c r="AO1398" i="10"/>
  <c r="AN1398" i="10"/>
  <c r="AM1398" i="10"/>
  <c r="AL1398" i="10"/>
  <c r="AK1398" i="10"/>
  <c r="AJ1398" i="10"/>
  <c r="AI1398" i="10"/>
  <c r="AW1397" i="10"/>
  <c r="AV1397" i="10"/>
  <c r="AX1397" i="10" s="1"/>
  <c r="AU1397" i="10"/>
  <c r="AS1397" i="10"/>
  <c r="AT1397" i="10" s="1"/>
  <c r="AR1397" i="10"/>
  <c r="AQ1397" i="10"/>
  <c r="AO1397" i="10"/>
  <c r="AN1397" i="10"/>
  <c r="AM1397" i="10"/>
  <c r="AK1397" i="10"/>
  <c r="AJ1397" i="10"/>
  <c r="AI1397" i="10"/>
  <c r="AL1397" i="10" s="1"/>
  <c r="AW1396" i="10"/>
  <c r="AV1396" i="10"/>
  <c r="AX1396" i="10" s="1"/>
  <c r="AU1396" i="10"/>
  <c r="AS1396" i="10"/>
  <c r="AR1396" i="10"/>
  <c r="AQ1396" i="10"/>
  <c r="AT1396" i="10" s="1"/>
  <c r="AO1396" i="10"/>
  <c r="AN1396" i="10"/>
  <c r="AM1396" i="10"/>
  <c r="AK1396" i="10"/>
  <c r="AJ1396" i="10"/>
  <c r="AI1396" i="10"/>
  <c r="AL1396" i="10" s="1"/>
  <c r="AW1395" i="10"/>
  <c r="AV1395" i="10"/>
  <c r="AU1395" i="10"/>
  <c r="AT1395" i="10"/>
  <c r="AS1395" i="10"/>
  <c r="AR1395" i="10"/>
  <c r="AQ1395" i="10"/>
  <c r="AO1395" i="10"/>
  <c r="AN1395" i="10"/>
  <c r="AP1395" i="10" s="1"/>
  <c r="AM1395" i="10"/>
  <c r="AK1395" i="10"/>
  <c r="AL1395" i="10" s="1"/>
  <c r="AJ1395" i="10"/>
  <c r="AI1395" i="10"/>
  <c r="AW1394" i="10"/>
  <c r="AV1394" i="10"/>
  <c r="AU1394" i="10"/>
  <c r="AS1394" i="10"/>
  <c r="AR1394" i="10"/>
  <c r="AT1394" i="10" s="1"/>
  <c r="AQ1394" i="10"/>
  <c r="AO1394" i="10"/>
  <c r="AN1394" i="10"/>
  <c r="AM1394" i="10"/>
  <c r="AL1394" i="10"/>
  <c r="AK1394" i="10"/>
  <c r="AJ1394" i="10"/>
  <c r="AI1394" i="10"/>
  <c r="AW1393" i="10"/>
  <c r="AV1393" i="10"/>
  <c r="AX1393" i="10" s="1"/>
  <c r="AU1393" i="10"/>
  <c r="AS1393" i="10"/>
  <c r="AT1393" i="10" s="1"/>
  <c r="AR1393" i="10"/>
  <c r="AQ1393" i="10"/>
  <c r="AO1393" i="10"/>
  <c r="AN1393" i="10"/>
  <c r="AM1393" i="10"/>
  <c r="AK1393" i="10"/>
  <c r="AJ1393" i="10"/>
  <c r="AI1393" i="10"/>
  <c r="AL1393" i="10" s="1"/>
  <c r="AW1392" i="10"/>
  <c r="AV1392" i="10"/>
  <c r="AX1392" i="10" s="1"/>
  <c r="AU1392" i="10"/>
  <c r="AS1392" i="10"/>
  <c r="AR1392" i="10"/>
  <c r="AQ1392" i="10"/>
  <c r="AT1392" i="10" s="1"/>
  <c r="AO1392" i="10"/>
  <c r="AN1392" i="10"/>
  <c r="AM1392" i="10"/>
  <c r="AK1392" i="10"/>
  <c r="AJ1392" i="10"/>
  <c r="AI1392" i="10"/>
  <c r="AL1392" i="10" s="1"/>
  <c r="AW1391" i="10"/>
  <c r="AV1391" i="10"/>
  <c r="AU1391" i="10"/>
  <c r="AT1391" i="10"/>
  <c r="AS1391" i="10"/>
  <c r="AR1391" i="10"/>
  <c r="AQ1391" i="10"/>
  <c r="AO1391" i="10"/>
  <c r="AN1391" i="10"/>
  <c r="AP1391" i="10" s="1"/>
  <c r="AM1391" i="10"/>
  <c r="AK1391" i="10"/>
  <c r="AL1391" i="10" s="1"/>
  <c r="AJ1391" i="10"/>
  <c r="AI1391" i="10"/>
  <c r="AW1390" i="10"/>
  <c r="AV1390" i="10"/>
  <c r="AU1390" i="10"/>
  <c r="AS1390" i="10"/>
  <c r="AR1390" i="10"/>
  <c r="AT1390" i="10" s="1"/>
  <c r="AQ1390" i="10"/>
  <c r="AO1390" i="10"/>
  <c r="AN1390" i="10"/>
  <c r="AM1390" i="10"/>
  <c r="AL1390" i="10"/>
  <c r="AK1390" i="10"/>
  <c r="AJ1390" i="10"/>
  <c r="AI1390" i="10"/>
  <c r="AW1389" i="10"/>
  <c r="AV1389" i="10"/>
  <c r="AX1389" i="10" s="1"/>
  <c r="AU1389" i="10"/>
  <c r="AS1389" i="10"/>
  <c r="AT1389" i="10" s="1"/>
  <c r="AR1389" i="10"/>
  <c r="AQ1389" i="10"/>
  <c r="AO1389" i="10"/>
  <c r="AN1389" i="10"/>
  <c r="AM1389" i="10"/>
  <c r="AK1389" i="10"/>
  <c r="AJ1389" i="10"/>
  <c r="AI1389" i="10"/>
  <c r="AL1389" i="10" s="1"/>
  <c r="AW1388" i="10"/>
  <c r="AV1388" i="10"/>
  <c r="AX1388" i="10" s="1"/>
  <c r="AU1388" i="10"/>
  <c r="AS1388" i="10"/>
  <c r="AR1388" i="10"/>
  <c r="AQ1388" i="10"/>
  <c r="AT1388" i="10" s="1"/>
  <c r="AO1388" i="10"/>
  <c r="AN1388" i="10"/>
  <c r="AM1388" i="10"/>
  <c r="AK1388" i="10"/>
  <c r="AJ1388" i="10"/>
  <c r="AI1388" i="10"/>
  <c r="AL1388" i="10" s="1"/>
  <c r="AW1387" i="10"/>
  <c r="AV1387" i="10"/>
  <c r="AU1387" i="10"/>
  <c r="AS1387" i="10"/>
  <c r="AR1387" i="10"/>
  <c r="AQ1387" i="10"/>
  <c r="AO1387" i="10"/>
  <c r="AN1387" i="10"/>
  <c r="AM1387" i="10"/>
  <c r="AP1387" i="10" s="1"/>
  <c r="AK1387" i="10"/>
  <c r="AJ1387" i="10"/>
  <c r="AI1387" i="10"/>
  <c r="AW1386" i="10"/>
  <c r="AV1386" i="10"/>
  <c r="AX1386" i="10" s="1"/>
  <c r="AU1386" i="10"/>
  <c r="AS1386" i="10"/>
  <c r="AR1386" i="10"/>
  <c r="AQ1386" i="10"/>
  <c r="AO1386" i="10"/>
  <c r="AN1386" i="10"/>
  <c r="AM1386" i="10"/>
  <c r="AK1386" i="10"/>
  <c r="AJ1386" i="10"/>
  <c r="AI1386" i="10"/>
  <c r="AX1385" i="10"/>
  <c r="AW1385" i="10"/>
  <c r="AV1385" i="10"/>
  <c r="AU1385" i="10"/>
  <c r="AS1385" i="10"/>
  <c r="AR1385" i="10"/>
  <c r="AQ1385" i="10"/>
  <c r="AO1385" i="10"/>
  <c r="AN1385" i="10"/>
  <c r="AM1385" i="10"/>
  <c r="AK1385" i="10"/>
  <c r="AJ1385" i="10"/>
  <c r="AL1385" i="10" s="1"/>
  <c r="AI1385" i="10"/>
  <c r="AW1384" i="10"/>
  <c r="AV1384" i="10"/>
  <c r="AU1384" i="10"/>
  <c r="AX1384" i="10" s="1"/>
  <c r="AS1384" i="10"/>
  <c r="AR1384" i="10"/>
  <c r="AQ1384" i="10"/>
  <c r="AO1384" i="10"/>
  <c r="AN1384" i="10"/>
  <c r="AM1384" i="10"/>
  <c r="AK1384" i="10"/>
  <c r="AJ1384" i="10"/>
  <c r="AL1384" i="10" s="1"/>
  <c r="AI1384" i="10"/>
  <c r="AW1383" i="10"/>
  <c r="AV1383" i="10"/>
  <c r="AX1383" i="10" s="1"/>
  <c r="AU1383" i="10"/>
  <c r="AS1383" i="10"/>
  <c r="AR1383" i="10"/>
  <c r="AQ1383" i="10"/>
  <c r="AO1383" i="10"/>
  <c r="AN1383" i="10"/>
  <c r="AM1383" i="10"/>
  <c r="AK1383" i="10"/>
  <c r="AJ1383" i="10"/>
  <c r="AI1383" i="10"/>
  <c r="AW1382" i="10"/>
  <c r="AV1382" i="10"/>
  <c r="AU1382" i="10"/>
  <c r="AS1382" i="10"/>
  <c r="AR1382" i="10"/>
  <c r="AQ1382" i="10"/>
  <c r="AO1382" i="10"/>
  <c r="AN1382" i="10"/>
  <c r="AM1382" i="10"/>
  <c r="AK1382" i="10"/>
  <c r="AJ1382" i="10"/>
  <c r="AL1382" i="10" s="1"/>
  <c r="AI1382" i="10"/>
  <c r="AW1381" i="10"/>
  <c r="AV1381" i="10"/>
  <c r="AU1381" i="10"/>
  <c r="AX1381" i="10" s="1"/>
  <c r="AS1381" i="10"/>
  <c r="AR1381" i="10"/>
  <c r="AQ1381" i="10"/>
  <c r="AO1381" i="10"/>
  <c r="AN1381" i="10"/>
  <c r="AM1381" i="10"/>
  <c r="AP1381" i="10" s="1"/>
  <c r="AK1381" i="10"/>
  <c r="AJ1381" i="10"/>
  <c r="AL1381" i="10" s="1"/>
  <c r="AI1381" i="10"/>
  <c r="AW1380" i="10"/>
  <c r="AV1380" i="10"/>
  <c r="AX1380" i="10" s="1"/>
  <c r="AU1380" i="10"/>
  <c r="AS1380" i="10"/>
  <c r="AR1380" i="10"/>
  <c r="AQ1380" i="10"/>
  <c r="AO1380" i="10"/>
  <c r="AN1380" i="10"/>
  <c r="AM1380" i="10"/>
  <c r="AP1380" i="10" s="1"/>
  <c r="AK1380" i="10"/>
  <c r="AJ1380" i="10"/>
  <c r="AI1380" i="10"/>
  <c r="AW1379" i="10"/>
  <c r="AV1379" i="10"/>
  <c r="AU1379" i="10"/>
  <c r="AS1379" i="10"/>
  <c r="AR1379" i="10"/>
  <c r="AQ1379" i="10"/>
  <c r="AO1379" i="10"/>
  <c r="AN1379" i="10"/>
  <c r="AM1379" i="10"/>
  <c r="AP1379" i="10" s="1"/>
  <c r="AK1379" i="10"/>
  <c r="AJ1379" i="10"/>
  <c r="AL1379" i="10" s="1"/>
  <c r="AI1379" i="10"/>
  <c r="AW1378" i="10"/>
  <c r="AV1378" i="10"/>
  <c r="AX1378" i="10" s="1"/>
  <c r="AU1378" i="10"/>
  <c r="AS1378" i="10"/>
  <c r="AR1378" i="10"/>
  <c r="AQ1378" i="10"/>
  <c r="AO1378" i="10"/>
  <c r="AN1378" i="10"/>
  <c r="AM1378" i="10"/>
  <c r="AP1378" i="10" s="1"/>
  <c r="AK1378" i="10"/>
  <c r="AJ1378" i="10"/>
  <c r="AI1378" i="10"/>
  <c r="AX1377" i="10"/>
  <c r="AW1377" i="10"/>
  <c r="AV1377" i="10"/>
  <c r="AU1377" i="10"/>
  <c r="AS1377" i="10"/>
  <c r="AR1377" i="10"/>
  <c r="AQ1377" i="10"/>
  <c r="AO1377" i="10"/>
  <c r="AN1377" i="10"/>
  <c r="AM1377" i="10"/>
  <c r="AK1377" i="10"/>
  <c r="AJ1377" i="10"/>
  <c r="AI1377" i="10"/>
  <c r="AW1376" i="10"/>
  <c r="AV1376" i="10"/>
  <c r="AU1376" i="10"/>
  <c r="AS1376" i="10"/>
  <c r="AR1376" i="10"/>
  <c r="AQ1376" i="10"/>
  <c r="AO1376" i="10"/>
  <c r="AN1376" i="10"/>
  <c r="AM1376" i="10"/>
  <c r="AK1376" i="10"/>
  <c r="AJ1376" i="10"/>
  <c r="AI1376" i="10"/>
  <c r="AW1375" i="10"/>
  <c r="AV1375" i="10"/>
  <c r="AX1375" i="10" s="1"/>
  <c r="AU1375" i="10"/>
  <c r="AS1375" i="10"/>
  <c r="AR1375" i="10"/>
  <c r="AQ1375" i="10"/>
  <c r="AO1375" i="10"/>
  <c r="AN1375" i="10"/>
  <c r="AM1375" i="10"/>
  <c r="AK1375" i="10"/>
  <c r="AJ1375" i="10"/>
  <c r="AI1375" i="10"/>
  <c r="AW1374" i="10"/>
  <c r="AV1374" i="10"/>
  <c r="AU1374" i="10"/>
  <c r="AS1374" i="10"/>
  <c r="AR1374" i="10"/>
  <c r="AQ1374" i="10"/>
  <c r="AO1374" i="10"/>
  <c r="AN1374" i="10"/>
  <c r="AM1374" i="10"/>
  <c r="AP1374" i="10" s="1"/>
  <c r="AK1374" i="10"/>
  <c r="AJ1374" i="10"/>
  <c r="AI1374" i="10"/>
  <c r="AW1373" i="10"/>
  <c r="AV1373" i="10"/>
  <c r="AU1373" i="10"/>
  <c r="AX1373" i="10" s="1"/>
  <c r="AS1373" i="10"/>
  <c r="AR1373" i="10"/>
  <c r="AQ1373" i="10"/>
  <c r="AO1373" i="10"/>
  <c r="AN1373" i="10"/>
  <c r="AM1373" i="10"/>
  <c r="AK1373" i="10"/>
  <c r="AJ1373" i="10"/>
  <c r="AI1373" i="10"/>
  <c r="AW1372" i="10"/>
  <c r="AV1372" i="10"/>
  <c r="AX1372" i="10" s="1"/>
  <c r="AU1372" i="10"/>
  <c r="AS1372" i="10"/>
  <c r="AR1372" i="10"/>
  <c r="AQ1372" i="10"/>
  <c r="AO1372" i="10"/>
  <c r="AN1372" i="10"/>
  <c r="AM1372" i="10"/>
  <c r="AK1372" i="10"/>
  <c r="AJ1372" i="10"/>
  <c r="AI1372" i="10"/>
  <c r="AW1371" i="10"/>
  <c r="AV1371" i="10"/>
  <c r="AU1371" i="10"/>
  <c r="AS1371" i="10"/>
  <c r="AR1371" i="10"/>
  <c r="AQ1371" i="10"/>
  <c r="AO1371" i="10"/>
  <c r="AN1371" i="10"/>
  <c r="AM1371" i="10"/>
  <c r="AK1371" i="10"/>
  <c r="AJ1371" i="10"/>
  <c r="AL1371" i="10" s="1"/>
  <c r="AI1371" i="10"/>
  <c r="AW1370" i="10"/>
  <c r="AV1370" i="10"/>
  <c r="AX1370" i="10" s="1"/>
  <c r="AU1370" i="10"/>
  <c r="AS1370" i="10"/>
  <c r="AR1370" i="10"/>
  <c r="AQ1370" i="10"/>
  <c r="AO1370" i="10"/>
  <c r="AN1370" i="10"/>
  <c r="AM1370" i="10"/>
  <c r="AK1370" i="10"/>
  <c r="AJ1370" i="10"/>
  <c r="AI1370" i="10"/>
  <c r="AW1369" i="10"/>
  <c r="AV1369" i="10"/>
  <c r="AU1369" i="10"/>
  <c r="AX1369" i="10" s="1"/>
  <c r="AS1369" i="10"/>
  <c r="AR1369" i="10"/>
  <c r="AQ1369" i="10"/>
  <c r="AO1369" i="10"/>
  <c r="AN1369" i="10"/>
  <c r="AM1369" i="10"/>
  <c r="AP1369" i="10" s="1"/>
  <c r="AK1369" i="10"/>
  <c r="AJ1369" i="10"/>
  <c r="AI1369" i="10"/>
  <c r="AX1368" i="10"/>
  <c r="AW1368" i="10"/>
  <c r="AV1368" i="10"/>
  <c r="AU1368" i="10"/>
  <c r="AS1368" i="10"/>
  <c r="AR1368" i="10"/>
  <c r="AQ1368" i="10"/>
  <c r="AO1368" i="10"/>
  <c r="AN1368" i="10"/>
  <c r="AM1368" i="10"/>
  <c r="AK1368" i="10"/>
  <c r="AJ1368" i="10"/>
  <c r="AI1368" i="10"/>
  <c r="AW1367" i="10"/>
  <c r="AV1367" i="10"/>
  <c r="AU1367" i="10"/>
  <c r="AS1367" i="10"/>
  <c r="AR1367" i="10"/>
  <c r="AQ1367" i="10"/>
  <c r="AO1367" i="10"/>
  <c r="AN1367" i="10"/>
  <c r="AM1367" i="10"/>
  <c r="AP1367" i="10" s="1"/>
  <c r="AK1367" i="10"/>
  <c r="AJ1367" i="10"/>
  <c r="AI1367" i="10"/>
  <c r="AW1366" i="10"/>
  <c r="AV1366" i="10"/>
  <c r="AX1366" i="10" s="1"/>
  <c r="AU1366" i="10"/>
  <c r="AS1366" i="10"/>
  <c r="AR1366" i="10"/>
  <c r="AQ1366" i="10"/>
  <c r="AO1366" i="10"/>
  <c r="AN1366" i="10"/>
  <c r="AM1366" i="10"/>
  <c r="AK1366" i="10"/>
  <c r="AJ1366" i="10"/>
  <c r="AI1366" i="10"/>
  <c r="AX1365" i="10"/>
  <c r="AW1365" i="10"/>
  <c r="AV1365" i="10"/>
  <c r="AU1365" i="10"/>
  <c r="AS1365" i="10"/>
  <c r="AR1365" i="10"/>
  <c r="AQ1365" i="10"/>
  <c r="AO1365" i="10"/>
  <c r="AN1365" i="10"/>
  <c r="AM1365" i="10"/>
  <c r="AK1365" i="10"/>
  <c r="AJ1365" i="10"/>
  <c r="AL1365" i="10" s="1"/>
  <c r="AI1365" i="10"/>
  <c r="AW1364" i="10"/>
  <c r="AV1364" i="10"/>
  <c r="AU1364" i="10"/>
  <c r="AX1364" i="10" s="1"/>
  <c r="AS1364" i="10"/>
  <c r="AR1364" i="10"/>
  <c r="AQ1364" i="10"/>
  <c r="AO1364" i="10"/>
  <c r="AN1364" i="10"/>
  <c r="AM1364" i="10"/>
  <c r="AK1364" i="10"/>
  <c r="AJ1364" i="10"/>
  <c r="AL1364" i="10" s="1"/>
  <c r="AI1364" i="10"/>
  <c r="AW1363" i="10"/>
  <c r="AV1363" i="10"/>
  <c r="AU1363" i="10"/>
  <c r="AX1363" i="10" s="1"/>
  <c r="AS1363" i="10"/>
  <c r="AR1363" i="10"/>
  <c r="AQ1363" i="10"/>
  <c r="AO1363" i="10"/>
  <c r="AN1363" i="10"/>
  <c r="AM1363" i="10"/>
  <c r="AK1363" i="10"/>
  <c r="AJ1363" i="10"/>
  <c r="AL1363" i="10" s="1"/>
  <c r="AI1363" i="10"/>
  <c r="AW1362" i="10"/>
  <c r="AV1362" i="10"/>
  <c r="AX1362" i="10" s="1"/>
  <c r="AU1362" i="10"/>
  <c r="AS1362" i="10"/>
  <c r="AR1362" i="10"/>
  <c r="AQ1362" i="10"/>
  <c r="AO1362" i="10"/>
  <c r="AN1362" i="10"/>
  <c r="AM1362" i="10"/>
  <c r="AP1362" i="10" s="1"/>
  <c r="AK1362" i="10"/>
  <c r="AJ1362" i="10"/>
  <c r="AI1362" i="10"/>
  <c r="AX1361" i="10"/>
  <c r="AW1361" i="10"/>
  <c r="AV1361" i="10"/>
  <c r="AU1361" i="10"/>
  <c r="AS1361" i="10"/>
  <c r="AR1361" i="10"/>
  <c r="AQ1361" i="10"/>
  <c r="AO1361" i="10"/>
  <c r="AN1361" i="10"/>
  <c r="AM1361" i="10"/>
  <c r="AK1361" i="10"/>
  <c r="AJ1361" i="10"/>
  <c r="AI1361" i="10"/>
  <c r="AX1360" i="10"/>
  <c r="AW1360" i="10"/>
  <c r="AV1360" i="10"/>
  <c r="AU1360" i="10"/>
  <c r="AS1360" i="10"/>
  <c r="AR1360" i="10"/>
  <c r="AQ1360" i="10"/>
  <c r="AO1360" i="10"/>
  <c r="AN1360" i="10"/>
  <c r="AM1360" i="10"/>
  <c r="AK1360" i="10"/>
  <c r="AJ1360" i="10"/>
  <c r="AL1360" i="10" s="1"/>
  <c r="AI1360" i="10"/>
  <c r="AW1359" i="10"/>
  <c r="AV1359" i="10"/>
  <c r="AU1359" i="10"/>
  <c r="AX1359" i="10" s="1"/>
  <c r="AS1359" i="10"/>
  <c r="AR1359" i="10"/>
  <c r="AQ1359" i="10"/>
  <c r="AO1359" i="10"/>
  <c r="AN1359" i="10"/>
  <c r="AM1359" i="10"/>
  <c r="AK1359" i="10"/>
  <c r="AJ1359" i="10"/>
  <c r="AL1359" i="10" s="1"/>
  <c r="AI1359" i="10"/>
  <c r="AW1358" i="10"/>
  <c r="AV1358" i="10"/>
  <c r="AX1358" i="10" s="1"/>
  <c r="AU1358" i="10"/>
  <c r="AS1358" i="10"/>
  <c r="AR1358" i="10"/>
  <c r="AQ1358" i="10"/>
  <c r="AO1358" i="10"/>
  <c r="AN1358" i="10"/>
  <c r="AM1358" i="10"/>
  <c r="AK1358" i="10"/>
  <c r="AJ1358" i="10"/>
  <c r="AI1358" i="10"/>
  <c r="AW1357" i="10"/>
  <c r="AV1357" i="10"/>
  <c r="AU1357" i="10"/>
  <c r="AS1357" i="10"/>
  <c r="AR1357" i="10"/>
  <c r="AQ1357" i="10"/>
  <c r="AO1357" i="10"/>
  <c r="AN1357" i="10"/>
  <c r="AM1357" i="10"/>
  <c r="AK1357" i="10"/>
  <c r="AJ1357" i="10"/>
  <c r="AL1357" i="10" s="1"/>
  <c r="AI1357" i="10"/>
  <c r="AW1356" i="10"/>
  <c r="AV1356" i="10"/>
  <c r="AX1356" i="10" s="1"/>
  <c r="AU1356" i="10"/>
  <c r="AS1356" i="10"/>
  <c r="AR1356" i="10"/>
  <c r="AQ1356" i="10"/>
  <c r="AO1356" i="10"/>
  <c r="AN1356" i="10"/>
  <c r="AM1356" i="10"/>
  <c r="AK1356" i="10"/>
  <c r="AJ1356" i="10"/>
  <c r="AI1356" i="10"/>
  <c r="AW1355" i="10"/>
  <c r="AV1355" i="10"/>
  <c r="AU1355" i="10"/>
  <c r="AX1355" i="10" s="1"/>
  <c r="AS1355" i="10"/>
  <c r="AR1355" i="10"/>
  <c r="AQ1355" i="10"/>
  <c r="AO1355" i="10"/>
  <c r="AN1355" i="10"/>
  <c r="AM1355" i="10"/>
  <c r="AP1355" i="10" s="1"/>
  <c r="AK1355" i="10"/>
  <c r="AJ1355" i="10"/>
  <c r="AI1355" i="10"/>
  <c r="AX1354" i="10"/>
  <c r="AW1354" i="10"/>
  <c r="AV1354" i="10"/>
  <c r="AU1354" i="10"/>
  <c r="AS1354" i="10"/>
  <c r="AR1354" i="10"/>
  <c r="AQ1354" i="10"/>
  <c r="AO1354" i="10"/>
  <c r="AN1354" i="10"/>
  <c r="AM1354" i="10"/>
  <c r="AK1354" i="10"/>
  <c r="AJ1354" i="10"/>
  <c r="AI1354" i="10"/>
  <c r="AX1353" i="10"/>
  <c r="AW1353" i="10"/>
  <c r="AV1353" i="10"/>
  <c r="AU1353" i="10"/>
  <c r="AS1353" i="10"/>
  <c r="AR1353" i="10"/>
  <c r="AQ1353" i="10"/>
  <c r="AO1353" i="10"/>
  <c r="AN1353" i="10"/>
  <c r="AM1353" i="10"/>
  <c r="AK1353" i="10"/>
  <c r="AJ1353" i="10"/>
  <c r="AL1353" i="10" s="1"/>
  <c r="AI1353" i="10"/>
  <c r="AW1352" i="10"/>
  <c r="AV1352" i="10"/>
  <c r="AU1352" i="10"/>
  <c r="AS1352" i="10"/>
  <c r="AR1352" i="10"/>
  <c r="AQ1352" i="10"/>
  <c r="AO1352" i="10"/>
  <c r="AN1352" i="10"/>
  <c r="AM1352" i="10"/>
  <c r="AK1352" i="10"/>
  <c r="AJ1352" i="10"/>
  <c r="AI1352" i="10"/>
  <c r="AW1351" i="10"/>
  <c r="AV1351" i="10"/>
  <c r="AU1351" i="10"/>
  <c r="AS1351" i="10"/>
  <c r="AR1351" i="10"/>
  <c r="AQ1351" i="10"/>
  <c r="AO1351" i="10"/>
  <c r="AN1351" i="10"/>
  <c r="AM1351" i="10"/>
  <c r="AK1351" i="10"/>
  <c r="AJ1351" i="10"/>
  <c r="AL1351" i="10" s="1"/>
  <c r="AI1351" i="10"/>
  <c r="AW1350" i="10"/>
  <c r="AV1350" i="10"/>
  <c r="AU1350" i="10"/>
  <c r="AX1350" i="10" s="1"/>
  <c r="AS1350" i="10"/>
  <c r="AR1350" i="10"/>
  <c r="AQ1350" i="10"/>
  <c r="AO1350" i="10"/>
  <c r="AN1350" i="10"/>
  <c r="AM1350" i="10"/>
  <c r="AK1350" i="10"/>
  <c r="AJ1350" i="10"/>
  <c r="AL1350" i="10" s="1"/>
  <c r="AI1350" i="10"/>
  <c r="AW1349" i="10"/>
  <c r="AV1349" i="10"/>
  <c r="AX1349" i="10" s="1"/>
  <c r="AU1349" i="10"/>
  <c r="AS1349" i="10"/>
  <c r="AR1349" i="10"/>
  <c r="AQ1349" i="10"/>
  <c r="AO1349" i="10"/>
  <c r="AN1349" i="10"/>
  <c r="AM1349" i="10"/>
  <c r="AK1349" i="10"/>
  <c r="AJ1349" i="10"/>
  <c r="AI1349" i="10"/>
  <c r="AW1348" i="10"/>
  <c r="AV1348" i="10"/>
  <c r="AU1348" i="10"/>
  <c r="AS1348" i="10"/>
  <c r="AR1348" i="10"/>
  <c r="AQ1348" i="10"/>
  <c r="AO1348" i="10"/>
  <c r="AN1348" i="10"/>
  <c r="AM1348" i="10"/>
  <c r="AK1348" i="10"/>
  <c r="AJ1348" i="10"/>
  <c r="AL1348" i="10" s="1"/>
  <c r="AI1348" i="10"/>
  <c r="AW1347" i="10"/>
  <c r="AV1347" i="10"/>
  <c r="AU1347" i="10"/>
  <c r="AX1347" i="10" s="1"/>
  <c r="AS1347" i="10"/>
  <c r="AR1347" i="10"/>
  <c r="AQ1347" i="10"/>
  <c r="AO1347" i="10"/>
  <c r="AN1347" i="10"/>
  <c r="AM1347" i="10"/>
  <c r="AP1347" i="10" s="1"/>
  <c r="AK1347" i="10"/>
  <c r="AJ1347" i="10"/>
  <c r="AL1347" i="10" s="1"/>
  <c r="AI1347" i="10"/>
  <c r="AW1346" i="10"/>
  <c r="AX1346" i="10" s="1"/>
  <c r="AV1346" i="10"/>
  <c r="AU1346" i="10"/>
  <c r="AS1346" i="10"/>
  <c r="AR1346" i="10"/>
  <c r="AQ1346" i="10"/>
  <c r="AO1346" i="10"/>
  <c r="AN1346" i="10"/>
  <c r="AM1346" i="10"/>
  <c r="AP1346" i="10" s="1"/>
  <c r="AK1346" i="10"/>
  <c r="AJ1346" i="10"/>
  <c r="AI1346" i="10"/>
  <c r="AW1345" i="10"/>
  <c r="AV1345" i="10"/>
  <c r="AU1345" i="10"/>
  <c r="AX1345" i="10" s="1"/>
  <c r="AS1345" i="10"/>
  <c r="AR1345" i="10"/>
  <c r="AQ1345" i="10"/>
  <c r="AO1345" i="10"/>
  <c r="AN1345" i="10"/>
  <c r="AM1345" i="10"/>
  <c r="AK1345" i="10"/>
  <c r="AJ1345" i="10"/>
  <c r="AI1345" i="10"/>
  <c r="AL1345" i="10" s="1"/>
  <c r="AW1344" i="10"/>
  <c r="AV1344" i="10"/>
  <c r="AU1344" i="10"/>
  <c r="AX1344" i="10" s="1"/>
  <c r="AS1344" i="10"/>
  <c r="AR1344" i="10"/>
  <c r="AQ1344" i="10"/>
  <c r="AO1344" i="10"/>
  <c r="AN1344" i="10"/>
  <c r="AM1344" i="10"/>
  <c r="AK1344" i="10"/>
  <c r="AJ1344" i="10"/>
  <c r="AI1344" i="10"/>
  <c r="AW1343" i="10"/>
  <c r="AV1343" i="10"/>
  <c r="AU1343" i="10"/>
  <c r="AX1343" i="10" s="1"/>
  <c r="AS1343" i="10"/>
  <c r="AR1343" i="10"/>
  <c r="AQ1343" i="10"/>
  <c r="AO1343" i="10"/>
  <c r="AN1343" i="10"/>
  <c r="AM1343" i="10"/>
  <c r="AK1343" i="10"/>
  <c r="AJ1343" i="10"/>
  <c r="AI1343" i="10"/>
  <c r="AL1343" i="10" s="1"/>
  <c r="AW1342" i="10"/>
  <c r="AV1342" i="10"/>
  <c r="AU1342" i="10"/>
  <c r="AX1342" i="10" s="1"/>
  <c r="AS1342" i="10"/>
  <c r="AR1342" i="10"/>
  <c r="AQ1342" i="10"/>
  <c r="AO1342" i="10"/>
  <c r="AN1342" i="10"/>
  <c r="AM1342" i="10"/>
  <c r="AK1342" i="10"/>
  <c r="AJ1342" i="10"/>
  <c r="AI1342" i="10"/>
  <c r="AW1341" i="10"/>
  <c r="AV1341" i="10"/>
  <c r="AU1341" i="10"/>
  <c r="AX1341" i="10" s="1"/>
  <c r="AS1341" i="10"/>
  <c r="AR1341" i="10"/>
  <c r="AQ1341" i="10"/>
  <c r="AO1341" i="10"/>
  <c r="AN1341" i="10"/>
  <c r="AM1341" i="10"/>
  <c r="AK1341" i="10"/>
  <c r="AJ1341" i="10"/>
  <c r="AI1341" i="10"/>
  <c r="AL1341" i="10" s="1"/>
  <c r="AW1340" i="10"/>
  <c r="AV1340" i="10"/>
  <c r="AU1340" i="10"/>
  <c r="AX1340" i="10" s="1"/>
  <c r="AS1340" i="10"/>
  <c r="AR1340" i="10"/>
  <c r="AQ1340" i="10"/>
  <c r="AO1340" i="10"/>
  <c r="AN1340" i="10"/>
  <c r="AM1340" i="10"/>
  <c r="AK1340" i="10"/>
  <c r="AJ1340" i="10"/>
  <c r="AI1340" i="10"/>
  <c r="AW1339" i="10"/>
  <c r="AV1339" i="10"/>
  <c r="AU1339" i="10"/>
  <c r="AX1339" i="10" s="1"/>
  <c r="AS1339" i="10"/>
  <c r="AR1339" i="10"/>
  <c r="AQ1339" i="10"/>
  <c r="AO1339" i="10"/>
  <c r="AN1339" i="10"/>
  <c r="AM1339" i="10"/>
  <c r="AK1339" i="10"/>
  <c r="AJ1339" i="10"/>
  <c r="AI1339" i="10"/>
  <c r="AL1339" i="10" s="1"/>
  <c r="AW1338" i="10"/>
  <c r="AV1338" i="10"/>
  <c r="AU1338" i="10"/>
  <c r="AX1338" i="10" s="1"/>
  <c r="AS1338" i="10"/>
  <c r="AR1338" i="10"/>
  <c r="AQ1338" i="10"/>
  <c r="AO1338" i="10"/>
  <c r="AN1338" i="10"/>
  <c r="AM1338" i="10"/>
  <c r="AK1338" i="10"/>
  <c r="AJ1338" i="10"/>
  <c r="AI1338" i="10"/>
  <c r="AW1337" i="10"/>
  <c r="AV1337" i="10"/>
  <c r="AU1337" i="10"/>
  <c r="AX1337" i="10" s="1"/>
  <c r="AS1337" i="10"/>
  <c r="AR1337" i="10"/>
  <c r="AQ1337" i="10"/>
  <c r="AO1337" i="10"/>
  <c r="AN1337" i="10"/>
  <c r="AM1337" i="10"/>
  <c r="AK1337" i="10"/>
  <c r="AJ1337" i="10"/>
  <c r="AI1337" i="10"/>
  <c r="AL1337" i="10" s="1"/>
  <c r="AW1336" i="10"/>
  <c r="AV1336" i="10"/>
  <c r="AU1336" i="10"/>
  <c r="AX1336" i="10" s="1"/>
  <c r="AS1336" i="10"/>
  <c r="AR1336" i="10"/>
  <c r="AQ1336" i="10"/>
  <c r="AO1336" i="10"/>
  <c r="AN1336" i="10"/>
  <c r="AM1336" i="10"/>
  <c r="AK1336" i="10"/>
  <c r="AJ1336" i="10"/>
  <c r="AI1336" i="10"/>
  <c r="AW1335" i="10"/>
  <c r="AV1335" i="10"/>
  <c r="AU1335" i="10"/>
  <c r="AX1335" i="10" s="1"/>
  <c r="AS1335" i="10"/>
  <c r="AR1335" i="10"/>
  <c r="AQ1335" i="10"/>
  <c r="AO1335" i="10"/>
  <c r="AN1335" i="10"/>
  <c r="AM1335" i="10"/>
  <c r="AK1335" i="10"/>
  <c r="AJ1335" i="10"/>
  <c r="AI1335" i="10"/>
  <c r="AL1335" i="10" s="1"/>
  <c r="AW1334" i="10"/>
  <c r="AV1334" i="10"/>
  <c r="AU1334" i="10"/>
  <c r="AX1334" i="10" s="1"/>
  <c r="AS1334" i="10"/>
  <c r="AR1334" i="10"/>
  <c r="AQ1334" i="10"/>
  <c r="AO1334" i="10"/>
  <c r="AN1334" i="10"/>
  <c r="AM1334" i="10"/>
  <c r="AK1334" i="10"/>
  <c r="AJ1334" i="10"/>
  <c r="AI1334" i="10"/>
  <c r="AW1333" i="10"/>
  <c r="AV1333" i="10"/>
  <c r="AU1333" i="10"/>
  <c r="AX1333" i="10" s="1"/>
  <c r="AS1333" i="10"/>
  <c r="AR1333" i="10"/>
  <c r="AQ1333" i="10"/>
  <c r="AO1333" i="10"/>
  <c r="AN1333" i="10"/>
  <c r="AM1333" i="10"/>
  <c r="AK1333" i="10"/>
  <c r="AJ1333" i="10"/>
  <c r="AI1333" i="10"/>
  <c r="AL1333" i="10" s="1"/>
  <c r="AW1332" i="10"/>
  <c r="AV1332" i="10"/>
  <c r="AU1332" i="10"/>
  <c r="AX1332" i="10" s="1"/>
  <c r="AS1332" i="10"/>
  <c r="AR1332" i="10"/>
  <c r="AQ1332" i="10"/>
  <c r="AO1332" i="10"/>
  <c r="AN1332" i="10"/>
  <c r="AM1332" i="10"/>
  <c r="AK1332" i="10"/>
  <c r="AJ1332" i="10"/>
  <c r="AI1332" i="10"/>
  <c r="AW1331" i="10"/>
  <c r="AV1331" i="10"/>
  <c r="AU1331" i="10"/>
  <c r="AX1331" i="10" s="1"/>
  <c r="AS1331" i="10"/>
  <c r="AR1331" i="10"/>
  <c r="AQ1331" i="10"/>
  <c r="AO1331" i="10"/>
  <c r="AN1331" i="10"/>
  <c r="AM1331" i="10"/>
  <c r="AK1331" i="10"/>
  <c r="AJ1331" i="10"/>
  <c r="AI1331" i="10"/>
  <c r="AL1331" i="10" s="1"/>
  <c r="AW1330" i="10"/>
  <c r="AV1330" i="10"/>
  <c r="AU1330" i="10"/>
  <c r="AX1330" i="10" s="1"/>
  <c r="AS1330" i="10"/>
  <c r="AR1330" i="10"/>
  <c r="AQ1330" i="10"/>
  <c r="AO1330" i="10"/>
  <c r="AN1330" i="10"/>
  <c r="AM1330" i="10"/>
  <c r="AK1330" i="10"/>
  <c r="AJ1330" i="10"/>
  <c r="AI1330" i="10"/>
  <c r="AW1329" i="10"/>
  <c r="AV1329" i="10"/>
  <c r="AU1329" i="10"/>
  <c r="AX1329" i="10" s="1"/>
  <c r="AS1329" i="10"/>
  <c r="AR1329" i="10"/>
  <c r="AQ1329" i="10"/>
  <c r="AO1329" i="10"/>
  <c r="AN1329" i="10"/>
  <c r="AM1329" i="10"/>
  <c r="AK1329" i="10"/>
  <c r="AJ1329" i="10"/>
  <c r="AI1329" i="10"/>
  <c r="AL1329" i="10" s="1"/>
  <c r="AW1328" i="10"/>
  <c r="AV1328" i="10"/>
  <c r="AU1328" i="10"/>
  <c r="AX1328" i="10" s="1"/>
  <c r="AS1328" i="10"/>
  <c r="AR1328" i="10"/>
  <c r="AQ1328" i="10"/>
  <c r="AO1328" i="10"/>
  <c r="AN1328" i="10"/>
  <c r="AM1328" i="10"/>
  <c r="AK1328" i="10"/>
  <c r="AJ1328" i="10"/>
  <c r="AI1328" i="10"/>
  <c r="AW1327" i="10"/>
  <c r="AV1327" i="10"/>
  <c r="AU1327" i="10"/>
  <c r="AX1327" i="10" s="1"/>
  <c r="AS1327" i="10"/>
  <c r="AR1327" i="10"/>
  <c r="AQ1327" i="10"/>
  <c r="AO1327" i="10"/>
  <c r="AN1327" i="10"/>
  <c r="AM1327" i="10"/>
  <c r="AK1327" i="10"/>
  <c r="AJ1327" i="10"/>
  <c r="AI1327" i="10"/>
  <c r="AL1327" i="10" s="1"/>
  <c r="AW1326" i="10"/>
  <c r="AV1326" i="10"/>
  <c r="AU1326" i="10"/>
  <c r="AS1326" i="10"/>
  <c r="AR1326" i="10"/>
  <c r="AQ1326" i="10"/>
  <c r="AO1326" i="10"/>
  <c r="AN1326" i="10"/>
  <c r="AM1326" i="10"/>
  <c r="AK1326" i="10"/>
  <c r="AJ1326" i="10"/>
  <c r="AI1326" i="10"/>
  <c r="AW1325" i="10"/>
  <c r="AV1325" i="10"/>
  <c r="AU1325" i="10"/>
  <c r="AX1325" i="10" s="1"/>
  <c r="AT1325" i="10"/>
  <c r="AS1325" i="10"/>
  <c r="AR1325" i="10"/>
  <c r="AQ1325" i="10"/>
  <c r="AO1325" i="10"/>
  <c r="AN1325" i="10"/>
  <c r="AM1325" i="10"/>
  <c r="AK1325" i="10"/>
  <c r="AL1325" i="10" s="1"/>
  <c r="AJ1325" i="10"/>
  <c r="AI1325" i="10"/>
  <c r="AW1324" i="10"/>
  <c r="AV1324" i="10"/>
  <c r="AU1324" i="10"/>
  <c r="AS1324" i="10"/>
  <c r="AR1324" i="10"/>
  <c r="AQ1324" i="10"/>
  <c r="AT1324" i="10" s="1"/>
  <c r="AO1324" i="10"/>
  <c r="AN1324" i="10"/>
  <c r="AM1324" i="10"/>
  <c r="AP1324" i="10" s="1"/>
  <c r="AK1324" i="10"/>
  <c r="AJ1324" i="10"/>
  <c r="AI1324" i="10"/>
  <c r="AW1323" i="10"/>
  <c r="AV1323" i="10"/>
  <c r="AU1323" i="10"/>
  <c r="AS1323" i="10"/>
  <c r="AR1323" i="10"/>
  <c r="AQ1323" i="10"/>
  <c r="AO1323" i="10"/>
  <c r="AN1323" i="10"/>
  <c r="AM1323" i="10"/>
  <c r="AK1323" i="10"/>
  <c r="AJ1323" i="10"/>
  <c r="AI1323" i="10"/>
  <c r="AW1322" i="10"/>
  <c r="AV1322" i="10"/>
  <c r="AU1322" i="10"/>
  <c r="AS1322" i="10"/>
  <c r="AR1322" i="10"/>
  <c r="AQ1322" i="10"/>
  <c r="AT1322" i="10" s="1"/>
  <c r="AO1322" i="10"/>
  <c r="AN1322" i="10"/>
  <c r="AM1322" i="10"/>
  <c r="AP1322" i="10" s="1"/>
  <c r="AK1322" i="10"/>
  <c r="AJ1322" i="10"/>
  <c r="AI1322" i="10"/>
  <c r="AW1321" i="10"/>
  <c r="AV1321" i="10"/>
  <c r="AU1321" i="10"/>
  <c r="AS1321" i="10"/>
  <c r="AR1321" i="10"/>
  <c r="AQ1321" i="10"/>
  <c r="AT1321" i="10" s="1"/>
  <c r="AO1321" i="10"/>
  <c r="AN1321" i="10"/>
  <c r="AM1321" i="10"/>
  <c r="AK1321" i="10"/>
  <c r="AJ1321" i="10"/>
  <c r="AL1321" i="10" s="1"/>
  <c r="AI1321" i="10"/>
  <c r="AW1320" i="10"/>
  <c r="AV1320" i="10"/>
  <c r="AU1320" i="10"/>
  <c r="AX1320" i="10" s="1"/>
  <c r="AS1320" i="10"/>
  <c r="AR1320" i="10"/>
  <c r="AQ1320" i="10"/>
  <c r="AO1320" i="10"/>
  <c r="AN1320" i="10"/>
  <c r="AM1320" i="10"/>
  <c r="AK1320" i="10"/>
  <c r="AJ1320" i="10"/>
  <c r="AI1320" i="10"/>
  <c r="AL1320" i="10" s="1"/>
  <c r="AW1319" i="10"/>
  <c r="AV1319" i="10"/>
  <c r="AU1319" i="10"/>
  <c r="AS1319" i="10"/>
  <c r="AR1319" i="10"/>
  <c r="AQ1319" i="10"/>
  <c r="AO1319" i="10"/>
  <c r="AN1319" i="10"/>
  <c r="AM1319" i="10"/>
  <c r="AK1319" i="10"/>
  <c r="AJ1319" i="10"/>
  <c r="AI1319" i="10"/>
  <c r="AW1318" i="10"/>
  <c r="AV1318" i="10"/>
  <c r="AU1318" i="10"/>
  <c r="AS1318" i="10"/>
  <c r="AR1318" i="10"/>
  <c r="AQ1318" i="10"/>
  <c r="AO1318" i="10"/>
  <c r="AN1318" i="10"/>
  <c r="AM1318" i="10"/>
  <c r="AK1318" i="10"/>
  <c r="AJ1318" i="10"/>
  <c r="AI1318" i="10"/>
  <c r="AL1318" i="10" s="1"/>
  <c r="AW1317" i="10"/>
  <c r="AV1317" i="10"/>
  <c r="AU1317" i="10"/>
  <c r="AX1317" i="10" s="1"/>
  <c r="AS1317" i="10"/>
  <c r="AR1317" i="10"/>
  <c r="AQ1317" i="10"/>
  <c r="AT1317" i="10" s="1"/>
  <c r="AO1317" i="10"/>
  <c r="AN1317" i="10"/>
  <c r="AM1317" i="10"/>
  <c r="AL1317" i="10"/>
  <c r="AK1317" i="10"/>
  <c r="AJ1317" i="10"/>
  <c r="AI1317" i="10"/>
  <c r="AW1316" i="10"/>
  <c r="AV1316" i="10"/>
  <c r="AU1316" i="10"/>
  <c r="AS1316" i="10"/>
  <c r="AR1316" i="10"/>
  <c r="AQ1316" i="10"/>
  <c r="AO1316" i="10"/>
  <c r="AN1316" i="10"/>
  <c r="AM1316" i="10"/>
  <c r="AP1316" i="10" s="1"/>
  <c r="AK1316" i="10"/>
  <c r="AJ1316" i="10"/>
  <c r="AI1316" i="10"/>
  <c r="AW1315" i="10"/>
  <c r="AV1315" i="10"/>
  <c r="AU1315" i="10"/>
  <c r="AS1315" i="10"/>
  <c r="AR1315" i="10"/>
  <c r="AQ1315" i="10"/>
  <c r="AT1315" i="10" s="1"/>
  <c r="AO1315" i="10"/>
  <c r="AN1315" i="10"/>
  <c r="AM1315" i="10"/>
  <c r="AK1315" i="10"/>
  <c r="AJ1315" i="10"/>
  <c r="AI1315" i="10"/>
  <c r="AW1314" i="10"/>
  <c r="AV1314" i="10"/>
  <c r="AU1314" i="10"/>
  <c r="AS1314" i="10"/>
  <c r="AR1314" i="10"/>
  <c r="AQ1314" i="10"/>
  <c r="AO1314" i="10"/>
  <c r="AN1314" i="10"/>
  <c r="AM1314" i="10"/>
  <c r="AK1314" i="10"/>
  <c r="AJ1314" i="10"/>
  <c r="AI1314" i="10"/>
  <c r="AW1313" i="10"/>
  <c r="AV1313" i="10"/>
  <c r="AU1313" i="10"/>
  <c r="AS1313" i="10"/>
  <c r="AR1313" i="10"/>
  <c r="AQ1313" i="10"/>
  <c r="AT1313" i="10" s="1"/>
  <c r="AO1313" i="10"/>
  <c r="AN1313" i="10"/>
  <c r="AM1313" i="10"/>
  <c r="AK1313" i="10"/>
  <c r="AJ1313" i="10"/>
  <c r="AI1313" i="10"/>
  <c r="AL1313" i="10" s="1"/>
  <c r="AW1312" i="10"/>
  <c r="AV1312" i="10"/>
  <c r="AU1312" i="10"/>
  <c r="AX1312" i="10" s="1"/>
  <c r="AS1312" i="10"/>
  <c r="AR1312" i="10"/>
  <c r="AQ1312" i="10"/>
  <c r="AT1312" i="10" s="1"/>
  <c r="AO1312" i="10"/>
  <c r="AN1312" i="10"/>
  <c r="AM1312" i="10"/>
  <c r="AL1312" i="10"/>
  <c r="AK1312" i="10"/>
  <c r="AJ1312" i="10"/>
  <c r="AI1312" i="10"/>
  <c r="AW1311" i="10"/>
  <c r="AV1311" i="10"/>
  <c r="AU1311" i="10"/>
  <c r="AS1311" i="10"/>
  <c r="AT1311" i="10" s="1"/>
  <c r="AR1311" i="10"/>
  <c r="AQ1311" i="10"/>
  <c r="AO1311" i="10"/>
  <c r="AN1311" i="10"/>
  <c r="AM1311" i="10"/>
  <c r="AP1311" i="10" s="1"/>
  <c r="AK1311" i="10"/>
  <c r="AJ1311" i="10"/>
  <c r="AL1311" i="10" s="1"/>
  <c r="AI1311" i="10"/>
  <c r="AW1310" i="10"/>
  <c r="AV1310" i="10"/>
  <c r="AU1310" i="10"/>
  <c r="AX1310" i="10" s="1"/>
  <c r="AT1310" i="10"/>
  <c r="AS1310" i="10"/>
  <c r="AR1310" i="10"/>
  <c r="AQ1310" i="10"/>
  <c r="AO1310" i="10"/>
  <c r="AN1310" i="10"/>
  <c r="AM1310" i="10"/>
  <c r="AK1310" i="10"/>
  <c r="AL1310" i="10" s="1"/>
  <c r="AJ1310" i="10"/>
  <c r="AI1310" i="10"/>
  <c r="AW1309" i="10"/>
  <c r="AV1309" i="10"/>
  <c r="AU1309" i="10"/>
  <c r="AS1309" i="10"/>
  <c r="AR1309" i="10"/>
  <c r="AQ1309" i="10"/>
  <c r="AT1309" i="10" s="1"/>
  <c r="AO1309" i="10"/>
  <c r="AN1309" i="10"/>
  <c r="AM1309" i="10"/>
  <c r="AK1309" i="10"/>
  <c r="AJ1309" i="10"/>
  <c r="AI1309" i="10"/>
  <c r="AL1309" i="10" s="1"/>
  <c r="AW1308" i="10"/>
  <c r="AV1308" i="10"/>
  <c r="AU1308" i="10"/>
  <c r="AX1308" i="10" s="1"/>
  <c r="AS1308" i="10"/>
  <c r="AR1308" i="10"/>
  <c r="AQ1308" i="10"/>
  <c r="AT1308" i="10" s="1"/>
  <c r="AO1308" i="10"/>
  <c r="AN1308" i="10"/>
  <c r="AM1308" i="10"/>
  <c r="AL1308" i="10"/>
  <c r="AK1308" i="10"/>
  <c r="AJ1308" i="10"/>
  <c r="AI1308" i="10"/>
  <c r="AW1307" i="10"/>
  <c r="AV1307" i="10"/>
  <c r="AU1307" i="10"/>
  <c r="AS1307" i="10"/>
  <c r="AT1307" i="10" s="1"/>
  <c r="AR1307" i="10"/>
  <c r="AQ1307" i="10"/>
  <c r="AO1307" i="10"/>
  <c r="AN1307" i="10"/>
  <c r="AM1307" i="10"/>
  <c r="AP1307" i="10" s="1"/>
  <c r="AK1307" i="10"/>
  <c r="AJ1307" i="10"/>
  <c r="AL1307" i="10" s="1"/>
  <c r="AI1307" i="10"/>
  <c r="AW1306" i="10"/>
  <c r="AV1306" i="10"/>
  <c r="AU1306" i="10"/>
  <c r="AX1306" i="10" s="1"/>
  <c r="AT1306" i="10"/>
  <c r="AS1306" i="10"/>
  <c r="AR1306" i="10"/>
  <c r="AQ1306" i="10"/>
  <c r="AO1306" i="10"/>
  <c r="AN1306" i="10"/>
  <c r="AM1306" i="10"/>
  <c r="AK1306" i="10"/>
  <c r="AL1306" i="10" s="1"/>
  <c r="AJ1306" i="10"/>
  <c r="AI1306" i="10"/>
  <c r="AW1305" i="10"/>
  <c r="AV1305" i="10"/>
  <c r="AU1305" i="10"/>
  <c r="AS1305" i="10"/>
  <c r="AR1305" i="10"/>
  <c r="AQ1305" i="10"/>
  <c r="AT1305" i="10" s="1"/>
  <c r="AO1305" i="10"/>
  <c r="AN1305" i="10"/>
  <c r="AM1305" i="10"/>
  <c r="AK1305" i="10"/>
  <c r="AJ1305" i="10"/>
  <c r="AI1305" i="10"/>
  <c r="AL1305" i="10" s="1"/>
  <c r="AW1304" i="10"/>
  <c r="AV1304" i="10"/>
  <c r="AU1304" i="10"/>
  <c r="AX1304" i="10" s="1"/>
  <c r="AS1304" i="10"/>
  <c r="AR1304" i="10"/>
  <c r="AQ1304" i="10"/>
  <c r="AT1304" i="10" s="1"/>
  <c r="AO1304" i="10"/>
  <c r="AN1304" i="10"/>
  <c r="AM1304" i="10"/>
  <c r="AL1304" i="10"/>
  <c r="AK1304" i="10"/>
  <c r="AJ1304" i="10"/>
  <c r="AI1304" i="10"/>
  <c r="AW1303" i="10"/>
  <c r="AV1303" i="10"/>
  <c r="AU1303" i="10"/>
  <c r="AS1303" i="10"/>
  <c r="AT1303" i="10" s="1"/>
  <c r="AR1303" i="10"/>
  <c r="AQ1303" i="10"/>
  <c r="AO1303" i="10"/>
  <c r="AN1303" i="10"/>
  <c r="AM1303" i="10"/>
  <c r="AP1303" i="10" s="1"/>
  <c r="AK1303" i="10"/>
  <c r="AJ1303" i="10"/>
  <c r="AL1303" i="10" s="1"/>
  <c r="AI1303" i="10"/>
  <c r="AW1302" i="10"/>
  <c r="AV1302" i="10"/>
  <c r="AU1302" i="10"/>
  <c r="AX1302" i="10" s="1"/>
  <c r="AT1302" i="10"/>
  <c r="AS1302" i="10"/>
  <c r="AR1302" i="10"/>
  <c r="AQ1302" i="10"/>
  <c r="AO1302" i="10"/>
  <c r="AN1302" i="10"/>
  <c r="AM1302" i="10"/>
  <c r="AK1302" i="10"/>
  <c r="AL1302" i="10" s="1"/>
  <c r="AJ1302" i="10"/>
  <c r="AI1302" i="10"/>
  <c r="AW1301" i="10"/>
  <c r="AV1301" i="10"/>
  <c r="AU1301" i="10"/>
  <c r="AS1301" i="10"/>
  <c r="AR1301" i="10"/>
  <c r="AQ1301" i="10"/>
  <c r="AT1301" i="10" s="1"/>
  <c r="AO1301" i="10"/>
  <c r="AN1301" i="10"/>
  <c r="AM1301" i="10"/>
  <c r="AK1301" i="10"/>
  <c r="AJ1301" i="10"/>
  <c r="AI1301" i="10"/>
  <c r="AL1301" i="10" s="1"/>
  <c r="AW1300" i="10"/>
  <c r="AV1300" i="10"/>
  <c r="AU1300" i="10"/>
  <c r="AX1300" i="10" s="1"/>
  <c r="AS1300" i="10"/>
  <c r="AR1300" i="10"/>
  <c r="AQ1300" i="10"/>
  <c r="AT1300" i="10" s="1"/>
  <c r="AO1300" i="10"/>
  <c r="AN1300" i="10"/>
  <c r="AM1300" i="10"/>
  <c r="AL1300" i="10"/>
  <c r="AK1300" i="10"/>
  <c r="AJ1300" i="10"/>
  <c r="AI1300" i="10"/>
  <c r="AW1299" i="10"/>
  <c r="AX1299" i="10" s="1"/>
  <c r="AV1299" i="10"/>
  <c r="AU1299" i="10"/>
  <c r="AT1299" i="10"/>
  <c r="AS1299" i="10"/>
  <c r="AR1299" i="10"/>
  <c r="AQ1299" i="10"/>
  <c r="AO1299" i="10"/>
  <c r="AP1299" i="10" s="1"/>
  <c r="AN1299" i="10"/>
  <c r="AM1299" i="10"/>
  <c r="AL1299" i="10"/>
  <c r="AK1299" i="10"/>
  <c r="AJ1299" i="10"/>
  <c r="AI1299" i="10"/>
  <c r="AX1298" i="10"/>
  <c r="AW1298" i="10"/>
  <c r="AV1298" i="10"/>
  <c r="AU1298" i="10"/>
  <c r="AT1298" i="10"/>
  <c r="AS1298" i="10"/>
  <c r="AR1298" i="10"/>
  <c r="AQ1298" i="10"/>
  <c r="AP1298" i="10"/>
  <c r="AO1298" i="10"/>
  <c r="AN1298" i="10"/>
  <c r="AM1298" i="10"/>
  <c r="AL1298" i="10"/>
  <c r="AK1298" i="10"/>
  <c r="AJ1298" i="10"/>
  <c r="AI1298" i="10"/>
  <c r="AD1277" i="10"/>
  <c r="AC1277" i="10"/>
  <c r="AB1277" i="10"/>
  <c r="AA1277" i="10"/>
  <c r="Z1277" i="10"/>
  <c r="Y1277" i="10"/>
  <c r="X1277" i="10"/>
  <c r="W1277" i="10"/>
  <c r="V1277" i="10"/>
  <c r="U1277" i="10"/>
  <c r="T1277" i="10"/>
  <c r="S1277" i="10"/>
  <c r="AW1276" i="10"/>
  <c r="AV1276" i="10"/>
  <c r="AU1276" i="10"/>
  <c r="AS1276" i="10"/>
  <c r="AR1276" i="10"/>
  <c r="AQ1276" i="10"/>
  <c r="AO1276" i="10"/>
  <c r="AN1276" i="10"/>
  <c r="AM1276" i="10"/>
  <c r="AP1276" i="10" s="1"/>
  <c r="AK1276" i="10"/>
  <c r="AJ1276" i="10"/>
  <c r="AI1276" i="10"/>
  <c r="AW1275" i="10"/>
  <c r="AV1275" i="10"/>
  <c r="AU1275" i="10"/>
  <c r="AS1275" i="10"/>
  <c r="AR1275" i="10"/>
  <c r="AQ1275" i="10"/>
  <c r="AO1275" i="10"/>
  <c r="AN1275" i="10"/>
  <c r="AM1275" i="10"/>
  <c r="AK1275" i="10"/>
  <c r="AJ1275" i="10"/>
  <c r="AI1275" i="10"/>
  <c r="AW1274" i="10"/>
  <c r="AV1274" i="10"/>
  <c r="AU1274" i="10"/>
  <c r="AS1274" i="10"/>
  <c r="AR1274" i="10"/>
  <c r="AQ1274" i="10"/>
  <c r="AO1274" i="10"/>
  <c r="AN1274" i="10"/>
  <c r="AM1274" i="10"/>
  <c r="AK1274" i="10"/>
  <c r="AJ1274" i="10"/>
  <c r="AI1274" i="10"/>
  <c r="AW1273" i="10"/>
  <c r="AV1273" i="10"/>
  <c r="AU1273" i="10"/>
  <c r="AS1273" i="10"/>
  <c r="AR1273" i="10"/>
  <c r="AQ1273" i="10"/>
  <c r="AO1273" i="10"/>
  <c r="AN1273" i="10"/>
  <c r="AM1273" i="10"/>
  <c r="AK1273" i="10"/>
  <c r="AJ1273" i="10"/>
  <c r="AI1273" i="10"/>
  <c r="AW1272" i="10"/>
  <c r="AV1272" i="10"/>
  <c r="AU1272" i="10"/>
  <c r="AS1272" i="10"/>
  <c r="AR1272" i="10"/>
  <c r="AQ1272" i="10"/>
  <c r="AO1272" i="10"/>
  <c r="AN1272" i="10"/>
  <c r="AM1272" i="10"/>
  <c r="AK1272" i="10"/>
  <c r="AJ1272" i="10"/>
  <c r="AI1272" i="10"/>
  <c r="AW1271" i="10"/>
  <c r="AV1271" i="10"/>
  <c r="AU1271" i="10"/>
  <c r="AS1271" i="10"/>
  <c r="AR1271" i="10"/>
  <c r="AQ1271" i="10"/>
  <c r="AO1271" i="10"/>
  <c r="AN1271" i="10"/>
  <c r="AM1271" i="10"/>
  <c r="AK1271" i="10"/>
  <c r="AJ1271" i="10"/>
  <c r="AI1271" i="10"/>
  <c r="AW1270" i="10"/>
  <c r="AV1270" i="10"/>
  <c r="AU1270" i="10"/>
  <c r="AS1270" i="10"/>
  <c r="AR1270" i="10"/>
  <c r="AQ1270" i="10"/>
  <c r="AO1270" i="10"/>
  <c r="AN1270" i="10"/>
  <c r="AM1270" i="10"/>
  <c r="AK1270" i="10"/>
  <c r="AJ1270" i="10"/>
  <c r="AI1270" i="10"/>
  <c r="AW1269" i="10"/>
  <c r="AV1269" i="10"/>
  <c r="AU1269" i="10"/>
  <c r="AS1269" i="10"/>
  <c r="AR1269" i="10"/>
  <c r="AQ1269" i="10"/>
  <c r="AO1269" i="10"/>
  <c r="AN1269" i="10"/>
  <c r="AM1269" i="10"/>
  <c r="AK1269" i="10"/>
  <c r="AJ1269" i="10"/>
  <c r="AI1269" i="10"/>
  <c r="AW1268" i="10"/>
  <c r="AV1268" i="10"/>
  <c r="AU1268" i="10"/>
  <c r="AS1268" i="10"/>
  <c r="AR1268" i="10"/>
  <c r="AQ1268" i="10"/>
  <c r="AO1268" i="10"/>
  <c r="AN1268" i="10"/>
  <c r="AM1268" i="10"/>
  <c r="AP1268" i="10" s="1"/>
  <c r="AK1268" i="10"/>
  <c r="AJ1268" i="10"/>
  <c r="AI1268" i="10"/>
  <c r="AW1267" i="10"/>
  <c r="AV1267" i="10"/>
  <c r="AU1267" i="10"/>
  <c r="AS1267" i="10"/>
  <c r="AR1267" i="10"/>
  <c r="AQ1267" i="10"/>
  <c r="AO1267" i="10"/>
  <c r="AN1267" i="10"/>
  <c r="AM1267" i="10"/>
  <c r="AK1267" i="10"/>
  <c r="AJ1267" i="10"/>
  <c r="AI1267" i="10"/>
  <c r="AW1266" i="10"/>
  <c r="AV1266" i="10"/>
  <c r="AU1266" i="10"/>
  <c r="AS1266" i="10"/>
  <c r="AR1266" i="10"/>
  <c r="AQ1266" i="10"/>
  <c r="AO1266" i="10"/>
  <c r="AN1266" i="10"/>
  <c r="AM1266" i="10"/>
  <c r="AP1266" i="10" s="1"/>
  <c r="AK1266" i="10"/>
  <c r="AJ1266" i="10"/>
  <c r="AI1266" i="10"/>
  <c r="AW1265" i="10"/>
  <c r="AV1265" i="10"/>
  <c r="AU1265" i="10"/>
  <c r="AS1265" i="10"/>
  <c r="AR1265" i="10"/>
  <c r="AQ1265" i="10"/>
  <c r="AO1265" i="10"/>
  <c r="AN1265" i="10"/>
  <c r="AM1265" i="10"/>
  <c r="AK1265" i="10"/>
  <c r="AJ1265" i="10"/>
  <c r="AI1265" i="10"/>
  <c r="AW1264" i="10"/>
  <c r="AV1264" i="10"/>
  <c r="AX1264" i="10" s="1"/>
  <c r="AU1264" i="10"/>
  <c r="AS1264" i="10"/>
  <c r="AR1264" i="10"/>
  <c r="AQ1264" i="10"/>
  <c r="AO1264" i="10"/>
  <c r="AN1264" i="10"/>
  <c r="AM1264" i="10"/>
  <c r="AK1264" i="10"/>
  <c r="AJ1264" i="10"/>
  <c r="AI1264" i="10"/>
  <c r="AW1263" i="10"/>
  <c r="AV1263" i="10"/>
  <c r="AX1263" i="10" s="1"/>
  <c r="AU1263" i="10"/>
  <c r="AS1263" i="10"/>
  <c r="AR1263" i="10"/>
  <c r="AQ1263" i="10"/>
  <c r="AT1263" i="10" s="1"/>
  <c r="AO1263" i="10"/>
  <c r="AN1263" i="10"/>
  <c r="AM1263" i="10"/>
  <c r="AK1263" i="10"/>
  <c r="AJ1263" i="10"/>
  <c r="AI1263" i="10"/>
  <c r="AW1262" i="10"/>
  <c r="AV1262" i="10"/>
  <c r="AX1262" i="10" s="1"/>
  <c r="AU1262" i="10"/>
  <c r="AS1262" i="10"/>
  <c r="AR1262" i="10"/>
  <c r="AQ1262" i="10"/>
  <c r="AO1262" i="10"/>
  <c r="AN1262" i="10"/>
  <c r="AM1262" i="10"/>
  <c r="AK1262" i="10"/>
  <c r="AJ1262" i="10"/>
  <c r="AI1262" i="10"/>
  <c r="AW1261" i="10"/>
  <c r="AV1261" i="10"/>
  <c r="AU1261" i="10"/>
  <c r="AS1261" i="10"/>
  <c r="AR1261" i="10"/>
  <c r="AQ1261" i="10"/>
  <c r="AO1261" i="10"/>
  <c r="AN1261" i="10"/>
  <c r="AM1261" i="10"/>
  <c r="AK1261" i="10"/>
  <c r="AJ1261" i="10"/>
  <c r="AI1261" i="10"/>
  <c r="AW1260" i="10"/>
  <c r="AV1260" i="10"/>
  <c r="AU1260" i="10"/>
  <c r="AX1260" i="10" s="1"/>
  <c r="AS1260" i="10"/>
  <c r="AR1260" i="10"/>
  <c r="AQ1260" i="10"/>
  <c r="AO1260" i="10"/>
  <c r="AN1260" i="10"/>
  <c r="AM1260" i="10"/>
  <c r="AK1260" i="10"/>
  <c r="AJ1260" i="10"/>
  <c r="AI1260" i="10"/>
  <c r="AW1259" i="10"/>
  <c r="AV1259" i="10"/>
  <c r="AU1259" i="10"/>
  <c r="AS1259" i="10"/>
  <c r="AR1259" i="10"/>
  <c r="AQ1259" i="10"/>
  <c r="AO1259" i="10"/>
  <c r="AN1259" i="10"/>
  <c r="AM1259" i="10"/>
  <c r="AK1259" i="10"/>
  <c r="AJ1259" i="10"/>
  <c r="AI1259" i="10"/>
  <c r="AW1258" i="10"/>
  <c r="AV1258" i="10"/>
  <c r="AU1258" i="10"/>
  <c r="AS1258" i="10"/>
  <c r="AR1258" i="10"/>
  <c r="AQ1258" i="10"/>
  <c r="AO1258" i="10"/>
  <c r="AN1258" i="10"/>
  <c r="AM1258" i="10"/>
  <c r="AK1258" i="10"/>
  <c r="AJ1258" i="10"/>
  <c r="AI1258" i="10"/>
  <c r="AW1257" i="10"/>
  <c r="AV1257" i="10"/>
  <c r="AU1257" i="10"/>
  <c r="AS1257" i="10"/>
  <c r="AR1257" i="10"/>
  <c r="AQ1257" i="10"/>
  <c r="AO1257" i="10"/>
  <c r="AN1257" i="10"/>
  <c r="AM1257" i="10"/>
  <c r="AP1257" i="10" s="1"/>
  <c r="AK1257" i="10"/>
  <c r="AJ1257" i="10"/>
  <c r="AI1257" i="10"/>
  <c r="AW1256" i="10"/>
  <c r="AV1256" i="10"/>
  <c r="AX1256" i="10" s="1"/>
  <c r="AU1256" i="10"/>
  <c r="AS1256" i="10"/>
  <c r="AR1256" i="10"/>
  <c r="AQ1256" i="10"/>
  <c r="AO1256" i="10"/>
  <c r="AN1256" i="10"/>
  <c r="AM1256" i="10"/>
  <c r="AK1256" i="10"/>
  <c r="AJ1256" i="10"/>
  <c r="AI1256" i="10"/>
  <c r="AW1255" i="10"/>
  <c r="AV1255" i="10"/>
  <c r="AU1255" i="10"/>
  <c r="AS1255" i="10"/>
  <c r="AR1255" i="10"/>
  <c r="AQ1255" i="10"/>
  <c r="AO1255" i="10"/>
  <c r="AN1255" i="10"/>
  <c r="AM1255" i="10"/>
  <c r="AK1255" i="10"/>
  <c r="AJ1255" i="10"/>
  <c r="AI1255" i="10"/>
  <c r="AW1254" i="10"/>
  <c r="AV1254" i="10"/>
  <c r="AX1254" i="10" s="1"/>
  <c r="AU1254" i="10"/>
  <c r="AS1254" i="10"/>
  <c r="AR1254" i="10"/>
  <c r="AQ1254" i="10"/>
  <c r="AO1254" i="10"/>
  <c r="AN1254" i="10"/>
  <c r="AM1254" i="10"/>
  <c r="AK1254" i="10"/>
  <c r="AJ1254" i="10"/>
  <c r="AI1254" i="10"/>
  <c r="AW1253" i="10"/>
  <c r="AV1253" i="10"/>
  <c r="AU1253" i="10"/>
  <c r="AX1253" i="10" s="1"/>
  <c r="AS1253" i="10"/>
  <c r="AR1253" i="10"/>
  <c r="AQ1253" i="10"/>
  <c r="AO1253" i="10"/>
  <c r="AN1253" i="10"/>
  <c r="AM1253" i="10"/>
  <c r="AK1253" i="10"/>
  <c r="AJ1253" i="10"/>
  <c r="AI1253" i="10"/>
  <c r="AW1252" i="10"/>
  <c r="AV1252" i="10"/>
  <c r="AX1252" i="10" s="1"/>
  <c r="AU1252" i="10"/>
  <c r="AS1252" i="10"/>
  <c r="AR1252" i="10"/>
  <c r="AQ1252" i="10"/>
  <c r="AO1252" i="10"/>
  <c r="AN1252" i="10"/>
  <c r="AM1252" i="10"/>
  <c r="AK1252" i="10"/>
  <c r="AJ1252" i="10"/>
  <c r="AI1252" i="10"/>
  <c r="AW1251" i="10"/>
  <c r="AV1251" i="10"/>
  <c r="AU1251" i="10"/>
  <c r="AS1251" i="10"/>
  <c r="AR1251" i="10"/>
  <c r="AQ1251" i="10"/>
  <c r="AT1251" i="10" s="1"/>
  <c r="AO1251" i="10"/>
  <c r="AN1251" i="10"/>
  <c r="AM1251" i="10"/>
  <c r="AK1251" i="10"/>
  <c r="AJ1251" i="10"/>
  <c r="AI1251" i="10"/>
  <c r="AW1250" i="10"/>
  <c r="AV1250" i="10"/>
  <c r="AX1250" i="10" s="1"/>
  <c r="AU1250" i="10"/>
  <c r="AS1250" i="10"/>
  <c r="AR1250" i="10"/>
  <c r="AQ1250" i="10"/>
  <c r="AO1250" i="10"/>
  <c r="AN1250" i="10"/>
  <c r="AM1250" i="10"/>
  <c r="AK1250" i="10"/>
  <c r="AJ1250" i="10"/>
  <c r="AI1250" i="10"/>
  <c r="AW1249" i="10"/>
  <c r="AV1249" i="10"/>
  <c r="AU1249" i="10"/>
  <c r="AX1249" i="10" s="1"/>
  <c r="AS1249" i="10"/>
  <c r="AR1249" i="10"/>
  <c r="AQ1249" i="10"/>
  <c r="AO1249" i="10"/>
  <c r="AN1249" i="10"/>
  <c r="AM1249" i="10"/>
  <c r="AK1249" i="10"/>
  <c r="AJ1249" i="10"/>
  <c r="AI1249" i="10"/>
  <c r="AW1248" i="10"/>
  <c r="AV1248" i="10"/>
  <c r="AX1248" i="10" s="1"/>
  <c r="AU1248" i="10"/>
  <c r="AS1248" i="10"/>
  <c r="AR1248" i="10"/>
  <c r="AQ1248" i="10"/>
  <c r="AO1248" i="10"/>
  <c r="AN1248" i="10"/>
  <c r="AM1248" i="10"/>
  <c r="AK1248" i="10"/>
  <c r="AJ1248" i="10"/>
  <c r="AI1248" i="10"/>
  <c r="AW1247" i="10"/>
  <c r="AV1247" i="10"/>
  <c r="AU1247" i="10"/>
  <c r="AS1247" i="10"/>
  <c r="AR1247" i="10"/>
  <c r="AQ1247" i="10"/>
  <c r="AT1247" i="10" s="1"/>
  <c r="AO1247" i="10"/>
  <c r="AN1247" i="10"/>
  <c r="AM1247" i="10"/>
  <c r="AK1247" i="10"/>
  <c r="AJ1247" i="10"/>
  <c r="AI1247" i="10"/>
  <c r="AW1246" i="10"/>
  <c r="AV1246" i="10"/>
  <c r="AX1246" i="10" s="1"/>
  <c r="AU1246" i="10"/>
  <c r="AS1246" i="10"/>
  <c r="AR1246" i="10"/>
  <c r="AQ1246" i="10"/>
  <c r="AO1246" i="10"/>
  <c r="AN1246" i="10"/>
  <c r="AM1246" i="10"/>
  <c r="AK1246" i="10"/>
  <c r="AJ1246" i="10"/>
  <c r="AI1246" i="10"/>
  <c r="AW1245" i="10"/>
  <c r="AV1245" i="10"/>
  <c r="AU1245" i="10"/>
  <c r="AX1245" i="10" s="1"/>
  <c r="AS1245" i="10"/>
  <c r="AR1245" i="10"/>
  <c r="AQ1245" i="10"/>
  <c r="AO1245" i="10"/>
  <c r="AN1245" i="10"/>
  <c r="AM1245" i="10"/>
  <c r="AK1245" i="10"/>
  <c r="AJ1245" i="10"/>
  <c r="AI1245" i="10"/>
  <c r="AW1244" i="10"/>
  <c r="AV1244" i="10"/>
  <c r="AU1244" i="10"/>
  <c r="AX1244" i="10" s="1"/>
  <c r="AS1244" i="10"/>
  <c r="AR1244" i="10"/>
  <c r="AQ1244" i="10"/>
  <c r="AO1244" i="10"/>
  <c r="AN1244" i="10"/>
  <c r="AM1244" i="10"/>
  <c r="AK1244" i="10"/>
  <c r="AJ1244" i="10"/>
  <c r="AI1244" i="10"/>
  <c r="AW1243" i="10"/>
  <c r="AV1243" i="10"/>
  <c r="AU1243" i="10"/>
  <c r="AS1243" i="10"/>
  <c r="AR1243" i="10"/>
  <c r="AQ1243" i="10"/>
  <c r="AO1243" i="10"/>
  <c r="AN1243" i="10"/>
  <c r="AM1243" i="10"/>
  <c r="AK1243" i="10"/>
  <c r="AJ1243" i="10"/>
  <c r="AI1243" i="10"/>
  <c r="AW1242" i="10"/>
  <c r="AV1242" i="10"/>
  <c r="AU1242" i="10"/>
  <c r="AS1242" i="10"/>
  <c r="AR1242" i="10"/>
  <c r="AQ1242" i="10"/>
  <c r="AT1242" i="10" s="1"/>
  <c r="AO1242" i="10"/>
  <c r="AN1242" i="10"/>
  <c r="AM1242" i="10"/>
  <c r="AK1242" i="10"/>
  <c r="AJ1242" i="10"/>
  <c r="AI1242" i="10"/>
  <c r="AW1241" i="10"/>
  <c r="AV1241" i="10"/>
  <c r="AU1241" i="10"/>
  <c r="AX1241" i="10" s="1"/>
  <c r="AS1241" i="10"/>
  <c r="AR1241" i="10"/>
  <c r="AQ1241" i="10"/>
  <c r="AO1241" i="10"/>
  <c r="AN1241" i="10"/>
  <c r="AM1241" i="10"/>
  <c r="AK1241" i="10"/>
  <c r="AJ1241" i="10"/>
  <c r="AI1241" i="10"/>
  <c r="AW1240" i="10"/>
  <c r="AV1240" i="10"/>
  <c r="AX1240" i="10" s="1"/>
  <c r="AU1240" i="10"/>
  <c r="AS1240" i="10"/>
  <c r="AR1240" i="10"/>
  <c r="AQ1240" i="10"/>
  <c r="AO1240" i="10"/>
  <c r="AN1240" i="10"/>
  <c r="AM1240" i="10"/>
  <c r="AK1240" i="10"/>
  <c r="AJ1240" i="10"/>
  <c r="AI1240" i="10"/>
  <c r="AW1239" i="10"/>
  <c r="AV1239" i="10"/>
  <c r="AX1239" i="10" s="1"/>
  <c r="AU1239" i="10"/>
  <c r="AS1239" i="10"/>
  <c r="AR1239" i="10"/>
  <c r="AQ1239" i="10"/>
  <c r="AO1239" i="10"/>
  <c r="AN1239" i="10"/>
  <c r="AM1239" i="10"/>
  <c r="AK1239" i="10"/>
  <c r="AJ1239" i="10"/>
  <c r="AI1239" i="10"/>
  <c r="AW1238" i="10"/>
  <c r="AV1238" i="10"/>
  <c r="AX1238" i="10" s="1"/>
  <c r="AU1238" i="10"/>
  <c r="AS1238" i="10"/>
  <c r="AR1238" i="10"/>
  <c r="AQ1238" i="10"/>
  <c r="AT1238" i="10" s="1"/>
  <c r="AO1238" i="10"/>
  <c r="AN1238" i="10"/>
  <c r="AM1238" i="10"/>
  <c r="AK1238" i="10"/>
  <c r="AJ1238" i="10"/>
  <c r="AI1238" i="10"/>
  <c r="AW1237" i="10"/>
  <c r="AV1237" i="10"/>
  <c r="AU1237" i="10"/>
  <c r="AS1237" i="10"/>
  <c r="AR1237" i="10"/>
  <c r="AQ1237" i="10"/>
  <c r="AO1237" i="10"/>
  <c r="AN1237" i="10"/>
  <c r="AM1237" i="10"/>
  <c r="AP1237" i="10" s="1"/>
  <c r="AK1237" i="10"/>
  <c r="AJ1237" i="10"/>
  <c r="AI1237" i="10"/>
  <c r="AW1236" i="10"/>
  <c r="AV1236" i="10"/>
  <c r="AX1236" i="10" s="1"/>
  <c r="AU1236" i="10"/>
  <c r="AS1236" i="10"/>
  <c r="AR1236" i="10"/>
  <c r="AQ1236" i="10"/>
  <c r="AO1236" i="10"/>
  <c r="AN1236" i="10"/>
  <c r="AM1236" i="10"/>
  <c r="AK1236" i="10"/>
  <c r="AJ1236" i="10"/>
  <c r="AI1236" i="10"/>
  <c r="AW1235" i="10"/>
  <c r="AV1235" i="10"/>
  <c r="AX1235" i="10" s="1"/>
  <c r="AU1235" i="10"/>
  <c r="AS1235" i="10"/>
  <c r="AR1235" i="10"/>
  <c r="AQ1235" i="10"/>
  <c r="AT1235" i="10" s="1"/>
  <c r="AO1235" i="10"/>
  <c r="AN1235" i="10"/>
  <c r="AM1235" i="10"/>
  <c r="AK1235" i="10"/>
  <c r="AJ1235" i="10"/>
  <c r="AI1235" i="10"/>
  <c r="AW1234" i="10"/>
  <c r="AV1234" i="10"/>
  <c r="AX1234" i="10" s="1"/>
  <c r="AU1234" i="10"/>
  <c r="AS1234" i="10"/>
  <c r="AR1234" i="10"/>
  <c r="AQ1234" i="10"/>
  <c r="AO1234" i="10"/>
  <c r="AN1234" i="10"/>
  <c r="AM1234" i="10"/>
  <c r="AK1234" i="10"/>
  <c r="AJ1234" i="10"/>
  <c r="AI1234" i="10"/>
  <c r="AW1233" i="10"/>
  <c r="AV1233" i="10"/>
  <c r="AU1233" i="10"/>
  <c r="AS1233" i="10"/>
  <c r="AR1233" i="10"/>
  <c r="AQ1233" i="10"/>
  <c r="AO1233" i="10"/>
  <c r="AN1233" i="10"/>
  <c r="AM1233" i="10"/>
  <c r="AK1233" i="10"/>
  <c r="AJ1233" i="10"/>
  <c r="AI1233" i="10"/>
  <c r="AW1232" i="10"/>
  <c r="AV1232" i="10"/>
  <c r="AX1232" i="10" s="1"/>
  <c r="AU1232" i="10"/>
  <c r="AS1232" i="10"/>
  <c r="AR1232" i="10"/>
  <c r="AQ1232" i="10"/>
  <c r="AO1232" i="10"/>
  <c r="AN1232" i="10"/>
  <c r="AM1232" i="10"/>
  <c r="AK1232" i="10"/>
  <c r="AJ1232" i="10"/>
  <c r="AI1232" i="10"/>
  <c r="AW1231" i="10"/>
  <c r="AV1231" i="10"/>
  <c r="AX1231" i="10" s="1"/>
  <c r="AU1231" i="10"/>
  <c r="AS1231" i="10"/>
  <c r="AR1231" i="10"/>
  <c r="AQ1231" i="10"/>
  <c r="AT1231" i="10" s="1"/>
  <c r="AO1231" i="10"/>
  <c r="AN1231" i="10"/>
  <c r="AM1231" i="10"/>
  <c r="AK1231" i="10"/>
  <c r="AJ1231" i="10"/>
  <c r="AI1231" i="10"/>
  <c r="AW1230" i="10"/>
  <c r="AV1230" i="10"/>
  <c r="AX1230" i="10" s="1"/>
  <c r="AU1230" i="10"/>
  <c r="AS1230" i="10"/>
  <c r="AR1230" i="10"/>
  <c r="AQ1230" i="10"/>
  <c r="AO1230" i="10"/>
  <c r="AN1230" i="10"/>
  <c r="AM1230" i="10"/>
  <c r="AK1230" i="10"/>
  <c r="AJ1230" i="10"/>
  <c r="AI1230" i="10"/>
  <c r="AW1229" i="10"/>
  <c r="AV1229" i="10"/>
  <c r="AU1229" i="10"/>
  <c r="AS1229" i="10"/>
  <c r="AR1229" i="10"/>
  <c r="AQ1229" i="10"/>
  <c r="AO1229" i="10"/>
  <c r="AN1229" i="10"/>
  <c r="AM1229" i="10"/>
  <c r="AK1229" i="10"/>
  <c r="AJ1229" i="10"/>
  <c r="AI1229" i="10"/>
  <c r="AW1228" i="10"/>
  <c r="AV1228" i="10"/>
  <c r="AU1228" i="10"/>
  <c r="AX1228" i="10" s="1"/>
  <c r="AS1228" i="10"/>
  <c r="AR1228" i="10"/>
  <c r="AQ1228" i="10"/>
  <c r="AO1228" i="10"/>
  <c r="AN1228" i="10"/>
  <c r="AM1228" i="10"/>
  <c r="AK1228" i="10"/>
  <c r="AJ1228" i="10"/>
  <c r="AI1228" i="10"/>
  <c r="AW1227" i="10"/>
  <c r="AV1227" i="10"/>
  <c r="AU1227" i="10"/>
  <c r="AS1227" i="10"/>
  <c r="AR1227" i="10"/>
  <c r="AQ1227" i="10"/>
  <c r="AO1227" i="10"/>
  <c r="AN1227" i="10"/>
  <c r="AM1227" i="10"/>
  <c r="AK1227" i="10"/>
  <c r="AJ1227" i="10"/>
  <c r="AI1227" i="10"/>
  <c r="AW1226" i="10"/>
  <c r="AV1226" i="10"/>
  <c r="AU1226" i="10"/>
  <c r="AS1226" i="10"/>
  <c r="AR1226" i="10"/>
  <c r="AQ1226" i="10"/>
  <c r="AO1226" i="10"/>
  <c r="AN1226" i="10"/>
  <c r="AM1226" i="10"/>
  <c r="AK1226" i="10"/>
  <c r="AJ1226" i="10"/>
  <c r="AI1226" i="10"/>
  <c r="AW1225" i="10"/>
  <c r="AV1225" i="10"/>
  <c r="AU1225" i="10"/>
  <c r="AX1225" i="10" s="1"/>
  <c r="AS1225" i="10"/>
  <c r="AR1225" i="10"/>
  <c r="AQ1225" i="10"/>
  <c r="AO1225" i="10"/>
  <c r="AN1225" i="10"/>
  <c r="AM1225" i="10"/>
  <c r="AP1225" i="10" s="1"/>
  <c r="AK1225" i="10"/>
  <c r="AJ1225" i="10"/>
  <c r="AI1225" i="10"/>
  <c r="AX1224" i="10"/>
  <c r="AW1224" i="10"/>
  <c r="AV1224" i="10"/>
  <c r="AU1224" i="10"/>
  <c r="AS1224" i="10"/>
  <c r="AR1224" i="10"/>
  <c r="AQ1224" i="10"/>
  <c r="AO1224" i="10"/>
  <c r="AN1224" i="10"/>
  <c r="AM1224" i="10"/>
  <c r="AK1224" i="10"/>
  <c r="AJ1224" i="10"/>
  <c r="AI1224" i="10"/>
  <c r="AW1223" i="10"/>
  <c r="AV1223" i="10"/>
  <c r="AX1223" i="10" s="1"/>
  <c r="AU1223" i="10"/>
  <c r="AS1223" i="10"/>
  <c r="AR1223" i="10"/>
  <c r="AQ1223" i="10"/>
  <c r="AO1223" i="10"/>
  <c r="AN1223" i="10"/>
  <c r="AM1223" i="10"/>
  <c r="AK1223" i="10"/>
  <c r="AJ1223" i="10"/>
  <c r="AI1223" i="10"/>
  <c r="AW1222" i="10"/>
  <c r="AV1222" i="10"/>
  <c r="AU1222" i="10"/>
  <c r="AS1222" i="10"/>
  <c r="AR1222" i="10"/>
  <c r="AQ1222" i="10"/>
  <c r="AT1222" i="10" s="1"/>
  <c r="AO1222" i="10"/>
  <c r="AN1222" i="10"/>
  <c r="AM1222" i="10"/>
  <c r="AK1222" i="10"/>
  <c r="AJ1222" i="10"/>
  <c r="AI1222" i="10"/>
  <c r="AW1221" i="10"/>
  <c r="AV1221" i="10"/>
  <c r="AU1221" i="10"/>
  <c r="AS1221" i="10"/>
  <c r="AR1221" i="10"/>
  <c r="AQ1221" i="10"/>
  <c r="AO1221" i="10"/>
  <c r="AN1221" i="10"/>
  <c r="AM1221" i="10"/>
  <c r="AK1221" i="10"/>
  <c r="AJ1221" i="10"/>
  <c r="AI1221" i="10"/>
  <c r="AW1220" i="10"/>
  <c r="AV1220" i="10"/>
  <c r="AU1220" i="10"/>
  <c r="AS1220" i="10"/>
  <c r="AR1220" i="10"/>
  <c r="AQ1220" i="10"/>
  <c r="AO1220" i="10"/>
  <c r="AN1220" i="10"/>
  <c r="AM1220" i="10"/>
  <c r="AK1220" i="10"/>
  <c r="AJ1220" i="10"/>
  <c r="AI1220" i="10"/>
  <c r="AW1219" i="10"/>
  <c r="AV1219" i="10"/>
  <c r="AX1219" i="10" s="1"/>
  <c r="AU1219" i="10"/>
  <c r="AS1219" i="10"/>
  <c r="AR1219" i="10"/>
  <c r="AQ1219" i="10"/>
  <c r="AO1219" i="10"/>
  <c r="AN1219" i="10"/>
  <c r="AM1219" i="10"/>
  <c r="AK1219" i="10"/>
  <c r="AJ1219" i="10"/>
  <c r="AI1219" i="10"/>
  <c r="AW1218" i="10"/>
  <c r="AV1218" i="10"/>
  <c r="AU1218" i="10"/>
  <c r="AS1218" i="10"/>
  <c r="AR1218" i="10"/>
  <c r="AQ1218" i="10"/>
  <c r="AO1218" i="10"/>
  <c r="AN1218" i="10"/>
  <c r="AM1218" i="10"/>
  <c r="AK1218" i="10"/>
  <c r="AJ1218" i="10"/>
  <c r="AI1218" i="10"/>
  <c r="AW1217" i="10"/>
  <c r="AV1217" i="10"/>
  <c r="AU1217" i="10"/>
  <c r="AS1217" i="10"/>
  <c r="AR1217" i="10"/>
  <c r="AQ1217" i="10"/>
  <c r="AO1217" i="10"/>
  <c r="AN1217" i="10"/>
  <c r="AM1217" i="10"/>
  <c r="AK1217" i="10"/>
  <c r="AJ1217" i="10"/>
  <c r="AI1217" i="10"/>
  <c r="AW1216" i="10"/>
  <c r="AV1216" i="10"/>
  <c r="AU1216" i="10"/>
  <c r="AS1216" i="10"/>
  <c r="AR1216" i="10"/>
  <c r="AQ1216" i="10"/>
  <c r="AO1216" i="10"/>
  <c r="AN1216" i="10"/>
  <c r="AM1216" i="10"/>
  <c r="AK1216" i="10"/>
  <c r="AJ1216" i="10"/>
  <c r="AI1216" i="10"/>
  <c r="AW1215" i="10"/>
  <c r="AV1215" i="10"/>
  <c r="AX1215" i="10" s="1"/>
  <c r="AU1215" i="10"/>
  <c r="AS1215" i="10"/>
  <c r="AR1215" i="10"/>
  <c r="AQ1215" i="10"/>
  <c r="AO1215" i="10"/>
  <c r="AN1215" i="10"/>
  <c r="AM1215" i="10"/>
  <c r="AK1215" i="10"/>
  <c r="AJ1215" i="10"/>
  <c r="AI1215" i="10"/>
  <c r="AW1214" i="10"/>
  <c r="AV1214" i="10"/>
  <c r="AU1214" i="10"/>
  <c r="AS1214" i="10"/>
  <c r="AR1214" i="10"/>
  <c r="AQ1214" i="10"/>
  <c r="AO1214" i="10"/>
  <c r="AN1214" i="10"/>
  <c r="AM1214" i="10"/>
  <c r="AK1214" i="10"/>
  <c r="AJ1214" i="10"/>
  <c r="AI1214" i="10"/>
  <c r="AW1213" i="10"/>
  <c r="AV1213" i="10"/>
  <c r="AU1213" i="10"/>
  <c r="AS1213" i="10"/>
  <c r="AR1213" i="10"/>
  <c r="AQ1213" i="10"/>
  <c r="AO1213" i="10"/>
  <c r="AN1213" i="10"/>
  <c r="AM1213" i="10"/>
  <c r="AK1213" i="10"/>
  <c r="AJ1213" i="10"/>
  <c r="AI1213" i="10"/>
  <c r="AW1212" i="10"/>
  <c r="AV1212" i="10"/>
  <c r="AU1212" i="10"/>
  <c r="AX1212" i="10" s="1"/>
  <c r="AS1212" i="10"/>
  <c r="AR1212" i="10"/>
  <c r="AQ1212" i="10"/>
  <c r="AO1212" i="10"/>
  <c r="AN1212" i="10"/>
  <c r="AM1212" i="10"/>
  <c r="AK1212" i="10"/>
  <c r="AJ1212" i="10"/>
  <c r="AI1212" i="10"/>
  <c r="AW1211" i="10"/>
  <c r="AV1211" i="10"/>
  <c r="AU1211" i="10"/>
  <c r="AS1211" i="10"/>
  <c r="AR1211" i="10"/>
  <c r="AQ1211" i="10"/>
  <c r="AO1211" i="10"/>
  <c r="AN1211" i="10"/>
  <c r="AM1211" i="10"/>
  <c r="AK1211" i="10"/>
  <c r="AJ1211" i="10"/>
  <c r="AI1211" i="10"/>
  <c r="AW1210" i="10"/>
  <c r="AV1210" i="10"/>
  <c r="AU1210" i="10"/>
  <c r="AS1210" i="10"/>
  <c r="AR1210" i="10"/>
  <c r="AQ1210" i="10"/>
  <c r="AO1210" i="10"/>
  <c r="AN1210" i="10"/>
  <c r="AM1210" i="10"/>
  <c r="AK1210" i="10"/>
  <c r="AJ1210" i="10"/>
  <c r="AI1210" i="10"/>
  <c r="AW1209" i="10"/>
  <c r="AV1209" i="10"/>
  <c r="AU1209" i="10"/>
  <c r="AX1209" i="10" s="1"/>
  <c r="AS1209" i="10"/>
  <c r="AR1209" i="10"/>
  <c r="AQ1209" i="10"/>
  <c r="AO1209" i="10"/>
  <c r="AN1209" i="10"/>
  <c r="AM1209" i="10"/>
  <c r="AP1209" i="10" s="1"/>
  <c r="AK1209" i="10"/>
  <c r="AJ1209" i="10"/>
  <c r="AI1209" i="10"/>
  <c r="AW1208" i="10"/>
  <c r="AV1208" i="10"/>
  <c r="AX1208" i="10" s="1"/>
  <c r="AU1208" i="10"/>
  <c r="AS1208" i="10"/>
  <c r="AR1208" i="10"/>
  <c r="AQ1208" i="10"/>
  <c r="AO1208" i="10"/>
  <c r="AN1208" i="10"/>
  <c r="AM1208" i="10"/>
  <c r="AK1208" i="10"/>
  <c r="AJ1208" i="10"/>
  <c r="AI1208" i="10"/>
  <c r="AW1207" i="10"/>
  <c r="AV1207" i="10"/>
  <c r="AX1207" i="10" s="1"/>
  <c r="AU1207" i="10"/>
  <c r="AS1207" i="10"/>
  <c r="AR1207" i="10"/>
  <c r="AQ1207" i="10"/>
  <c r="AO1207" i="10"/>
  <c r="AN1207" i="10"/>
  <c r="AM1207" i="10"/>
  <c r="AK1207" i="10"/>
  <c r="AJ1207" i="10"/>
  <c r="AI1207" i="10"/>
  <c r="AW1206" i="10"/>
  <c r="AV1206" i="10"/>
  <c r="AX1206" i="10" s="1"/>
  <c r="AU1206" i="10"/>
  <c r="AS1206" i="10"/>
  <c r="AR1206" i="10"/>
  <c r="AQ1206" i="10"/>
  <c r="AT1206" i="10" s="1"/>
  <c r="AO1206" i="10"/>
  <c r="AN1206" i="10"/>
  <c r="AM1206" i="10"/>
  <c r="AK1206" i="10"/>
  <c r="AJ1206" i="10"/>
  <c r="AI1206" i="10"/>
  <c r="AW1205" i="10"/>
  <c r="AV1205" i="10"/>
  <c r="AU1205" i="10"/>
  <c r="AS1205" i="10"/>
  <c r="AR1205" i="10"/>
  <c r="AQ1205" i="10"/>
  <c r="AO1205" i="10"/>
  <c r="AN1205" i="10"/>
  <c r="AM1205" i="10"/>
  <c r="AK1205" i="10"/>
  <c r="AJ1205" i="10"/>
  <c r="AI1205" i="10"/>
  <c r="AW1204" i="10"/>
  <c r="AV1204" i="10"/>
  <c r="AX1204" i="10" s="1"/>
  <c r="AU1204" i="10"/>
  <c r="AS1204" i="10"/>
  <c r="AR1204" i="10"/>
  <c r="AT1204" i="10" s="1"/>
  <c r="AQ1204" i="10"/>
  <c r="AO1204" i="10"/>
  <c r="AN1204" i="10"/>
  <c r="AM1204" i="10"/>
  <c r="AK1204" i="10"/>
  <c r="AJ1204" i="10"/>
  <c r="AI1204" i="10"/>
  <c r="AL1204" i="10" s="1"/>
  <c r="AW1203" i="10"/>
  <c r="AV1203" i="10"/>
  <c r="AU1203" i="10"/>
  <c r="AS1203" i="10"/>
  <c r="AR1203" i="10"/>
  <c r="AT1203" i="10" s="1"/>
  <c r="AQ1203" i="10"/>
  <c r="AO1203" i="10"/>
  <c r="AN1203" i="10"/>
  <c r="AM1203" i="10"/>
  <c r="AK1203" i="10"/>
  <c r="AJ1203" i="10"/>
  <c r="AI1203" i="10"/>
  <c r="AL1203" i="10" s="1"/>
  <c r="AW1202" i="10"/>
  <c r="AV1202" i="10"/>
  <c r="AX1202" i="10" s="1"/>
  <c r="AU1202" i="10"/>
  <c r="AS1202" i="10"/>
  <c r="AR1202" i="10"/>
  <c r="AT1202" i="10" s="1"/>
  <c r="AQ1202" i="10"/>
  <c r="AO1202" i="10"/>
  <c r="AN1202" i="10"/>
  <c r="AM1202" i="10"/>
  <c r="AK1202" i="10"/>
  <c r="AJ1202" i="10"/>
  <c r="AI1202" i="10"/>
  <c r="AL1202" i="10" s="1"/>
  <c r="AW1201" i="10"/>
  <c r="AV1201" i="10"/>
  <c r="AX1201" i="10" s="1"/>
  <c r="AU1201" i="10"/>
  <c r="AT1201" i="10"/>
  <c r="AS1201" i="10"/>
  <c r="AR1201" i="10"/>
  <c r="AQ1201" i="10"/>
  <c r="AO1201" i="10"/>
  <c r="AN1201" i="10"/>
  <c r="AM1201" i="10"/>
  <c r="AK1201" i="10"/>
  <c r="AJ1201" i="10"/>
  <c r="AI1201" i="10"/>
  <c r="AL1201" i="10" s="1"/>
  <c r="AW1200" i="10"/>
  <c r="AV1200" i="10"/>
  <c r="AX1200" i="10" s="1"/>
  <c r="AU1200" i="10"/>
  <c r="AS1200" i="10"/>
  <c r="AR1200" i="10"/>
  <c r="AT1200" i="10" s="1"/>
  <c r="AQ1200" i="10"/>
  <c r="AO1200" i="10"/>
  <c r="AN1200" i="10"/>
  <c r="AM1200" i="10"/>
  <c r="AK1200" i="10"/>
  <c r="AJ1200" i="10"/>
  <c r="AI1200" i="10"/>
  <c r="AL1200" i="10" s="1"/>
  <c r="AW1199" i="10"/>
  <c r="AV1199" i="10"/>
  <c r="AU1199" i="10"/>
  <c r="AS1199" i="10"/>
  <c r="AR1199" i="10"/>
  <c r="AT1199" i="10" s="1"/>
  <c r="AQ1199" i="10"/>
  <c r="AO1199" i="10"/>
  <c r="AN1199" i="10"/>
  <c r="AM1199" i="10"/>
  <c r="AK1199" i="10"/>
  <c r="AJ1199" i="10"/>
  <c r="AI1199" i="10"/>
  <c r="AL1199" i="10" s="1"/>
  <c r="AW1198" i="10"/>
  <c r="AV1198" i="10"/>
  <c r="AX1198" i="10" s="1"/>
  <c r="AU1198" i="10"/>
  <c r="AS1198" i="10"/>
  <c r="AR1198" i="10"/>
  <c r="AT1198" i="10" s="1"/>
  <c r="AQ1198" i="10"/>
  <c r="AO1198" i="10"/>
  <c r="AN1198" i="10"/>
  <c r="AM1198" i="10"/>
  <c r="AK1198" i="10"/>
  <c r="AJ1198" i="10"/>
  <c r="AI1198" i="10"/>
  <c r="AL1198" i="10" s="1"/>
  <c r="AW1197" i="10"/>
  <c r="AV1197" i="10"/>
  <c r="AX1197" i="10" s="1"/>
  <c r="AU1197" i="10"/>
  <c r="AT1197" i="10"/>
  <c r="AS1197" i="10"/>
  <c r="AR1197" i="10"/>
  <c r="AQ1197" i="10"/>
  <c r="AO1197" i="10"/>
  <c r="AN1197" i="10"/>
  <c r="AM1197" i="10"/>
  <c r="AK1197" i="10"/>
  <c r="AJ1197" i="10"/>
  <c r="AI1197" i="10"/>
  <c r="AL1197" i="10" s="1"/>
  <c r="AW1196" i="10"/>
  <c r="AV1196" i="10"/>
  <c r="AX1196" i="10" s="1"/>
  <c r="AU1196" i="10"/>
  <c r="AS1196" i="10"/>
  <c r="AR1196" i="10"/>
  <c r="AT1196" i="10" s="1"/>
  <c r="AQ1196" i="10"/>
  <c r="AO1196" i="10"/>
  <c r="AN1196" i="10"/>
  <c r="AM1196" i="10"/>
  <c r="AK1196" i="10"/>
  <c r="AJ1196" i="10"/>
  <c r="AI1196" i="10"/>
  <c r="AL1196" i="10" s="1"/>
  <c r="AW1195" i="10"/>
  <c r="AV1195" i="10"/>
  <c r="AU1195" i="10"/>
  <c r="AS1195" i="10"/>
  <c r="AR1195" i="10"/>
  <c r="AT1195" i="10" s="1"/>
  <c r="AQ1195" i="10"/>
  <c r="AO1195" i="10"/>
  <c r="AN1195" i="10"/>
  <c r="AM1195" i="10"/>
  <c r="AK1195" i="10"/>
  <c r="AJ1195" i="10"/>
  <c r="AI1195" i="10"/>
  <c r="AL1195" i="10" s="1"/>
  <c r="AW1194" i="10"/>
  <c r="AV1194" i="10"/>
  <c r="AX1194" i="10" s="1"/>
  <c r="AU1194" i="10"/>
  <c r="AS1194" i="10"/>
  <c r="AR1194" i="10"/>
  <c r="AT1194" i="10" s="1"/>
  <c r="AQ1194" i="10"/>
  <c r="AO1194" i="10"/>
  <c r="AN1194" i="10"/>
  <c r="AM1194" i="10"/>
  <c r="AK1194" i="10"/>
  <c r="AJ1194" i="10"/>
  <c r="AI1194" i="10"/>
  <c r="AL1194" i="10" s="1"/>
  <c r="AW1193" i="10"/>
  <c r="AV1193" i="10"/>
  <c r="AX1193" i="10" s="1"/>
  <c r="AU1193" i="10"/>
  <c r="AT1193" i="10"/>
  <c r="AS1193" i="10"/>
  <c r="AR1193" i="10"/>
  <c r="AQ1193" i="10"/>
  <c r="AO1193" i="10"/>
  <c r="AN1193" i="10"/>
  <c r="AM1193" i="10"/>
  <c r="AK1193" i="10"/>
  <c r="AJ1193" i="10"/>
  <c r="AI1193" i="10"/>
  <c r="AL1193" i="10" s="1"/>
  <c r="AW1192" i="10"/>
  <c r="AV1192" i="10"/>
  <c r="AX1192" i="10" s="1"/>
  <c r="AU1192" i="10"/>
  <c r="AS1192" i="10"/>
  <c r="AR1192" i="10"/>
  <c r="AT1192" i="10" s="1"/>
  <c r="AQ1192" i="10"/>
  <c r="AO1192" i="10"/>
  <c r="AN1192" i="10"/>
  <c r="AM1192" i="10"/>
  <c r="AK1192" i="10"/>
  <c r="AJ1192" i="10"/>
  <c r="AI1192" i="10"/>
  <c r="AL1192" i="10" s="1"/>
  <c r="AW1191" i="10"/>
  <c r="AV1191" i="10"/>
  <c r="AU1191" i="10"/>
  <c r="AS1191" i="10"/>
  <c r="AR1191" i="10"/>
  <c r="AT1191" i="10" s="1"/>
  <c r="AQ1191" i="10"/>
  <c r="AO1191" i="10"/>
  <c r="AN1191" i="10"/>
  <c r="AM1191" i="10"/>
  <c r="AK1191" i="10"/>
  <c r="AJ1191" i="10"/>
  <c r="AI1191" i="10"/>
  <c r="AL1191" i="10" s="1"/>
  <c r="AW1190" i="10"/>
  <c r="AV1190" i="10"/>
  <c r="AX1190" i="10" s="1"/>
  <c r="AU1190" i="10"/>
  <c r="AS1190" i="10"/>
  <c r="AR1190" i="10"/>
  <c r="AT1190" i="10" s="1"/>
  <c r="AQ1190" i="10"/>
  <c r="AO1190" i="10"/>
  <c r="AN1190" i="10"/>
  <c r="AM1190" i="10"/>
  <c r="AK1190" i="10"/>
  <c r="AJ1190" i="10"/>
  <c r="AI1190" i="10"/>
  <c r="AL1190" i="10" s="1"/>
  <c r="AW1189" i="10"/>
  <c r="AV1189" i="10"/>
  <c r="AX1189" i="10" s="1"/>
  <c r="AU1189" i="10"/>
  <c r="AT1189" i="10"/>
  <c r="AS1189" i="10"/>
  <c r="AR1189" i="10"/>
  <c r="AQ1189" i="10"/>
  <c r="AO1189" i="10"/>
  <c r="AN1189" i="10"/>
  <c r="AM1189" i="10"/>
  <c r="AK1189" i="10"/>
  <c r="AJ1189" i="10"/>
  <c r="AI1189" i="10"/>
  <c r="AL1189" i="10" s="1"/>
  <c r="AW1188" i="10"/>
  <c r="AV1188" i="10"/>
  <c r="AX1188" i="10" s="1"/>
  <c r="AU1188" i="10"/>
  <c r="AS1188" i="10"/>
  <c r="AR1188" i="10"/>
  <c r="AT1188" i="10" s="1"/>
  <c r="AQ1188" i="10"/>
  <c r="AO1188" i="10"/>
  <c r="AN1188" i="10"/>
  <c r="AM1188" i="10"/>
  <c r="AK1188" i="10"/>
  <c r="AJ1188" i="10"/>
  <c r="AI1188" i="10"/>
  <c r="AL1188" i="10" s="1"/>
  <c r="AW1187" i="10"/>
  <c r="AV1187" i="10"/>
  <c r="AU1187" i="10"/>
  <c r="AS1187" i="10"/>
  <c r="AR1187" i="10"/>
  <c r="AT1187" i="10" s="1"/>
  <c r="AQ1187" i="10"/>
  <c r="AO1187" i="10"/>
  <c r="AN1187" i="10"/>
  <c r="AM1187" i="10"/>
  <c r="AK1187" i="10"/>
  <c r="AJ1187" i="10"/>
  <c r="AI1187" i="10"/>
  <c r="AL1187" i="10" s="1"/>
  <c r="AW1186" i="10"/>
  <c r="AV1186" i="10"/>
  <c r="AX1186" i="10" s="1"/>
  <c r="AU1186" i="10"/>
  <c r="AS1186" i="10"/>
  <c r="AR1186" i="10"/>
  <c r="AT1186" i="10" s="1"/>
  <c r="AQ1186" i="10"/>
  <c r="AO1186" i="10"/>
  <c r="AN1186" i="10"/>
  <c r="AM1186" i="10"/>
  <c r="AK1186" i="10"/>
  <c r="AJ1186" i="10"/>
  <c r="AI1186" i="10"/>
  <c r="AL1186" i="10" s="1"/>
  <c r="AW1185" i="10"/>
  <c r="AV1185" i="10"/>
  <c r="AX1185" i="10" s="1"/>
  <c r="AU1185" i="10"/>
  <c r="AT1185" i="10"/>
  <c r="AS1185" i="10"/>
  <c r="AR1185" i="10"/>
  <c r="AQ1185" i="10"/>
  <c r="AO1185" i="10"/>
  <c r="AN1185" i="10"/>
  <c r="AM1185" i="10"/>
  <c r="AK1185" i="10"/>
  <c r="AJ1185" i="10"/>
  <c r="AI1185" i="10"/>
  <c r="AL1185" i="10" s="1"/>
  <c r="AW1184" i="10"/>
  <c r="AV1184" i="10"/>
  <c r="AX1184" i="10" s="1"/>
  <c r="AU1184" i="10"/>
  <c r="AS1184" i="10"/>
  <c r="AR1184" i="10"/>
  <c r="AT1184" i="10" s="1"/>
  <c r="AQ1184" i="10"/>
  <c r="AO1184" i="10"/>
  <c r="AN1184" i="10"/>
  <c r="AM1184" i="10"/>
  <c r="AK1184" i="10"/>
  <c r="AJ1184" i="10"/>
  <c r="AI1184" i="10"/>
  <c r="AL1184" i="10" s="1"/>
  <c r="AW1183" i="10"/>
  <c r="AV1183" i="10"/>
  <c r="AU1183" i="10"/>
  <c r="AS1183" i="10"/>
  <c r="AR1183" i="10"/>
  <c r="AT1183" i="10" s="1"/>
  <c r="AQ1183" i="10"/>
  <c r="AO1183" i="10"/>
  <c r="AN1183" i="10"/>
  <c r="AM1183" i="10"/>
  <c r="AK1183" i="10"/>
  <c r="AJ1183" i="10"/>
  <c r="AI1183" i="10"/>
  <c r="AL1183" i="10" s="1"/>
  <c r="AW1182" i="10"/>
  <c r="AV1182" i="10"/>
  <c r="AX1182" i="10" s="1"/>
  <c r="AU1182" i="10"/>
  <c r="AS1182" i="10"/>
  <c r="AR1182" i="10"/>
  <c r="AT1182" i="10" s="1"/>
  <c r="AQ1182" i="10"/>
  <c r="AO1182" i="10"/>
  <c r="AN1182" i="10"/>
  <c r="AM1182" i="10"/>
  <c r="AK1182" i="10"/>
  <c r="AJ1182" i="10"/>
  <c r="AI1182" i="10"/>
  <c r="AL1182" i="10" s="1"/>
  <c r="AW1181" i="10"/>
  <c r="AV1181" i="10"/>
  <c r="AX1181" i="10" s="1"/>
  <c r="AU1181" i="10"/>
  <c r="AT1181" i="10"/>
  <c r="AS1181" i="10"/>
  <c r="AR1181" i="10"/>
  <c r="AQ1181" i="10"/>
  <c r="AO1181" i="10"/>
  <c r="AN1181" i="10"/>
  <c r="AM1181" i="10"/>
  <c r="AK1181" i="10"/>
  <c r="AJ1181" i="10"/>
  <c r="AI1181" i="10"/>
  <c r="AL1181" i="10" s="1"/>
  <c r="AW1180" i="10"/>
  <c r="AV1180" i="10"/>
  <c r="AX1180" i="10" s="1"/>
  <c r="AU1180" i="10"/>
  <c r="AS1180" i="10"/>
  <c r="AR1180" i="10"/>
  <c r="AT1180" i="10" s="1"/>
  <c r="AQ1180" i="10"/>
  <c r="AO1180" i="10"/>
  <c r="AN1180" i="10"/>
  <c r="AM1180" i="10"/>
  <c r="AK1180" i="10"/>
  <c r="AJ1180" i="10"/>
  <c r="AI1180" i="10"/>
  <c r="AL1180" i="10" s="1"/>
  <c r="AW1179" i="10"/>
  <c r="AV1179" i="10"/>
  <c r="AU1179" i="10"/>
  <c r="AS1179" i="10"/>
  <c r="AR1179" i="10"/>
  <c r="AT1179" i="10" s="1"/>
  <c r="AQ1179" i="10"/>
  <c r="AO1179" i="10"/>
  <c r="AN1179" i="10"/>
  <c r="AM1179" i="10"/>
  <c r="AK1179" i="10"/>
  <c r="AJ1179" i="10"/>
  <c r="AI1179" i="10"/>
  <c r="AL1179" i="10" s="1"/>
  <c r="AW1178" i="10"/>
  <c r="AV1178" i="10"/>
  <c r="AX1178" i="10" s="1"/>
  <c r="AU1178" i="10"/>
  <c r="AS1178" i="10"/>
  <c r="AR1178" i="10"/>
  <c r="AT1178" i="10" s="1"/>
  <c r="AQ1178" i="10"/>
  <c r="AO1178" i="10"/>
  <c r="AN1178" i="10"/>
  <c r="AM1178" i="10"/>
  <c r="AK1178" i="10"/>
  <c r="AJ1178" i="10"/>
  <c r="AI1178" i="10"/>
  <c r="AL1178" i="10" s="1"/>
  <c r="AW1177" i="10"/>
  <c r="AV1177" i="10"/>
  <c r="AX1177" i="10" s="1"/>
  <c r="AU1177" i="10"/>
  <c r="AT1177" i="10"/>
  <c r="AS1177" i="10"/>
  <c r="AR1177" i="10"/>
  <c r="AQ1177" i="10"/>
  <c r="AO1177" i="10"/>
  <c r="AN1177" i="10"/>
  <c r="AM1177" i="10"/>
  <c r="AK1177" i="10"/>
  <c r="AJ1177" i="10"/>
  <c r="AI1177" i="10"/>
  <c r="AL1177" i="10" s="1"/>
  <c r="AW1176" i="10"/>
  <c r="AV1176" i="10"/>
  <c r="AX1176" i="10" s="1"/>
  <c r="AU1176" i="10"/>
  <c r="AS1176" i="10"/>
  <c r="AR1176" i="10"/>
  <c r="AT1176" i="10" s="1"/>
  <c r="AQ1176" i="10"/>
  <c r="AO1176" i="10"/>
  <c r="AN1176" i="10"/>
  <c r="AM1176" i="10"/>
  <c r="AK1176" i="10"/>
  <c r="AJ1176" i="10"/>
  <c r="AI1176" i="10"/>
  <c r="AL1176" i="10" s="1"/>
  <c r="AW1175" i="10"/>
  <c r="AV1175" i="10"/>
  <c r="AU1175" i="10"/>
  <c r="AS1175" i="10"/>
  <c r="AR1175" i="10"/>
  <c r="AT1175" i="10" s="1"/>
  <c r="AQ1175" i="10"/>
  <c r="AO1175" i="10"/>
  <c r="AN1175" i="10"/>
  <c r="AM1175" i="10"/>
  <c r="AK1175" i="10"/>
  <c r="AJ1175" i="10"/>
  <c r="AI1175" i="10"/>
  <c r="AL1175" i="10" s="1"/>
  <c r="AW1174" i="10"/>
  <c r="AV1174" i="10"/>
  <c r="AX1174" i="10" s="1"/>
  <c r="AU1174" i="10"/>
  <c r="AS1174" i="10"/>
  <c r="AR1174" i="10"/>
  <c r="AT1174" i="10" s="1"/>
  <c r="AQ1174" i="10"/>
  <c r="AO1174" i="10"/>
  <c r="AN1174" i="10"/>
  <c r="AM1174" i="10"/>
  <c r="AK1174" i="10"/>
  <c r="AJ1174" i="10"/>
  <c r="AI1174" i="10"/>
  <c r="AL1174" i="10" s="1"/>
  <c r="AW1173" i="10"/>
  <c r="AV1173" i="10"/>
  <c r="AX1173" i="10" s="1"/>
  <c r="AU1173" i="10"/>
  <c r="AT1173" i="10"/>
  <c r="AS1173" i="10"/>
  <c r="AR1173" i="10"/>
  <c r="AQ1173" i="10"/>
  <c r="AO1173" i="10"/>
  <c r="AN1173" i="10"/>
  <c r="AM1173" i="10"/>
  <c r="AK1173" i="10"/>
  <c r="AJ1173" i="10"/>
  <c r="AI1173" i="10"/>
  <c r="AL1173" i="10" s="1"/>
  <c r="AW1172" i="10"/>
  <c r="AV1172" i="10"/>
  <c r="AX1172" i="10" s="1"/>
  <c r="AU1172" i="10"/>
  <c r="AS1172" i="10"/>
  <c r="AR1172" i="10"/>
  <c r="AT1172" i="10" s="1"/>
  <c r="AQ1172" i="10"/>
  <c r="AO1172" i="10"/>
  <c r="AN1172" i="10"/>
  <c r="AM1172" i="10"/>
  <c r="AK1172" i="10"/>
  <c r="AJ1172" i="10"/>
  <c r="AI1172" i="10"/>
  <c r="AL1172" i="10" s="1"/>
  <c r="AW1171" i="10"/>
  <c r="AV1171" i="10"/>
  <c r="AU1171" i="10"/>
  <c r="AS1171" i="10"/>
  <c r="AR1171" i="10"/>
  <c r="AT1171" i="10" s="1"/>
  <c r="AQ1171" i="10"/>
  <c r="AO1171" i="10"/>
  <c r="AN1171" i="10"/>
  <c r="AM1171" i="10"/>
  <c r="AK1171" i="10"/>
  <c r="AJ1171" i="10"/>
  <c r="AI1171" i="10"/>
  <c r="AL1171" i="10" s="1"/>
  <c r="AW1170" i="10"/>
  <c r="AV1170" i="10"/>
  <c r="AX1170" i="10" s="1"/>
  <c r="AU1170" i="10"/>
  <c r="AS1170" i="10"/>
  <c r="AR1170" i="10"/>
  <c r="AT1170" i="10" s="1"/>
  <c r="AQ1170" i="10"/>
  <c r="AO1170" i="10"/>
  <c r="AN1170" i="10"/>
  <c r="AM1170" i="10"/>
  <c r="AK1170" i="10"/>
  <c r="AJ1170" i="10"/>
  <c r="AI1170" i="10"/>
  <c r="AL1170" i="10" s="1"/>
  <c r="AW1169" i="10"/>
  <c r="AV1169" i="10"/>
  <c r="AX1169" i="10" s="1"/>
  <c r="AU1169" i="10"/>
  <c r="AT1169" i="10"/>
  <c r="AS1169" i="10"/>
  <c r="AR1169" i="10"/>
  <c r="AQ1169" i="10"/>
  <c r="AO1169" i="10"/>
  <c r="AN1169" i="10"/>
  <c r="AM1169" i="10"/>
  <c r="AK1169" i="10"/>
  <c r="AL1169" i="10" s="1"/>
  <c r="AJ1169" i="10"/>
  <c r="AI1169" i="10"/>
  <c r="AW1168" i="10"/>
  <c r="AV1168" i="10"/>
  <c r="AX1168" i="10" s="1"/>
  <c r="AU1168" i="10"/>
  <c r="AS1168" i="10"/>
  <c r="AR1168" i="10"/>
  <c r="AT1168" i="10" s="1"/>
  <c r="AQ1168" i="10"/>
  <c r="AO1168" i="10"/>
  <c r="AN1168" i="10"/>
  <c r="AM1168" i="10"/>
  <c r="AK1168" i="10"/>
  <c r="AJ1168" i="10"/>
  <c r="AI1168" i="10"/>
  <c r="AL1168" i="10" s="1"/>
  <c r="AW1167" i="10"/>
  <c r="AV1167" i="10"/>
  <c r="AX1167" i="10" s="1"/>
  <c r="AU1167" i="10"/>
  <c r="AS1167" i="10"/>
  <c r="AR1167" i="10"/>
  <c r="AT1167" i="10" s="1"/>
  <c r="AQ1167" i="10"/>
  <c r="AO1167" i="10"/>
  <c r="AN1167" i="10"/>
  <c r="AM1167" i="10"/>
  <c r="AK1167" i="10"/>
  <c r="AJ1167" i="10"/>
  <c r="AI1167" i="10"/>
  <c r="AL1167" i="10" s="1"/>
  <c r="AW1166" i="10"/>
  <c r="AV1166" i="10"/>
  <c r="AX1166" i="10" s="1"/>
  <c r="AU1166" i="10"/>
  <c r="AS1166" i="10"/>
  <c r="AR1166" i="10"/>
  <c r="AT1166" i="10" s="1"/>
  <c r="AQ1166" i="10"/>
  <c r="AO1166" i="10"/>
  <c r="AN1166" i="10"/>
  <c r="AM1166" i="10"/>
  <c r="AK1166" i="10"/>
  <c r="AJ1166" i="10"/>
  <c r="AI1166" i="10"/>
  <c r="AL1166" i="10" s="1"/>
  <c r="AW1165" i="10"/>
  <c r="AV1165" i="10"/>
  <c r="AX1165" i="10" s="1"/>
  <c r="AU1165" i="10"/>
  <c r="AT1165" i="10"/>
  <c r="AS1165" i="10"/>
  <c r="AR1165" i="10"/>
  <c r="AQ1165" i="10"/>
  <c r="AO1165" i="10"/>
  <c r="AN1165" i="10"/>
  <c r="AM1165" i="10"/>
  <c r="AK1165" i="10"/>
  <c r="AJ1165" i="10"/>
  <c r="AI1165" i="10"/>
  <c r="AL1165" i="10" s="1"/>
  <c r="AW1164" i="10"/>
  <c r="AV1164" i="10"/>
  <c r="AX1164" i="10" s="1"/>
  <c r="AU1164" i="10"/>
  <c r="AS1164" i="10"/>
  <c r="AR1164" i="10"/>
  <c r="AT1164" i="10" s="1"/>
  <c r="AQ1164" i="10"/>
  <c r="AO1164" i="10"/>
  <c r="AN1164" i="10"/>
  <c r="AM1164" i="10"/>
  <c r="AK1164" i="10"/>
  <c r="AJ1164" i="10"/>
  <c r="AI1164" i="10"/>
  <c r="AL1164" i="10" s="1"/>
  <c r="AW1163" i="10"/>
  <c r="AV1163" i="10"/>
  <c r="AX1163" i="10" s="1"/>
  <c r="AU1163" i="10"/>
  <c r="AS1163" i="10"/>
  <c r="AR1163" i="10"/>
  <c r="AT1163" i="10" s="1"/>
  <c r="AQ1163" i="10"/>
  <c r="AO1163" i="10"/>
  <c r="AN1163" i="10"/>
  <c r="AM1163" i="10"/>
  <c r="AK1163" i="10"/>
  <c r="AJ1163" i="10"/>
  <c r="AI1163" i="10"/>
  <c r="AL1163" i="10" s="1"/>
  <c r="AW1162" i="10"/>
  <c r="AV1162" i="10"/>
  <c r="AX1162" i="10" s="1"/>
  <c r="AU1162" i="10"/>
  <c r="AS1162" i="10"/>
  <c r="AR1162" i="10"/>
  <c r="AT1162" i="10" s="1"/>
  <c r="AQ1162" i="10"/>
  <c r="AO1162" i="10"/>
  <c r="AN1162" i="10"/>
  <c r="AM1162" i="10"/>
  <c r="AK1162" i="10"/>
  <c r="AJ1162" i="10"/>
  <c r="AI1162" i="10"/>
  <c r="AL1162" i="10" s="1"/>
  <c r="AW1161" i="10"/>
  <c r="AV1161" i="10"/>
  <c r="AX1161" i="10" s="1"/>
  <c r="AU1161" i="10"/>
  <c r="AT1161" i="10"/>
  <c r="AS1161" i="10"/>
  <c r="AR1161" i="10"/>
  <c r="AQ1161" i="10"/>
  <c r="AO1161" i="10"/>
  <c r="AN1161" i="10"/>
  <c r="AM1161" i="10"/>
  <c r="AK1161" i="10"/>
  <c r="AJ1161" i="10"/>
  <c r="AI1161" i="10"/>
  <c r="AL1161" i="10" s="1"/>
  <c r="AW1160" i="10"/>
  <c r="AV1160" i="10"/>
  <c r="AX1160" i="10" s="1"/>
  <c r="AU1160" i="10"/>
  <c r="AS1160" i="10"/>
  <c r="AR1160" i="10"/>
  <c r="AT1160" i="10" s="1"/>
  <c r="AQ1160" i="10"/>
  <c r="AO1160" i="10"/>
  <c r="AN1160" i="10"/>
  <c r="AM1160" i="10"/>
  <c r="AK1160" i="10"/>
  <c r="AJ1160" i="10"/>
  <c r="AI1160" i="10"/>
  <c r="AL1160" i="10" s="1"/>
  <c r="AW1159" i="10"/>
  <c r="AV1159" i="10"/>
  <c r="AX1159" i="10" s="1"/>
  <c r="AU1159" i="10"/>
  <c r="AS1159" i="10"/>
  <c r="AR1159" i="10"/>
  <c r="AT1159" i="10" s="1"/>
  <c r="AQ1159" i="10"/>
  <c r="AO1159" i="10"/>
  <c r="AN1159" i="10"/>
  <c r="AM1159" i="10"/>
  <c r="AK1159" i="10"/>
  <c r="AJ1159" i="10"/>
  <c r="AI1159" i="10"/>
  <c r="AL1159" i="10" s="1"/>
  <c r="AW1158" i="10"/>
  <c r="AV1158" i="10"/>
  <c r="AU1158" i="10"/>
  <c r="AX1158" i="10" s="1"/>
  <c r="AS1158" i="10"/>
  <c r="AR1158" i="10"/>
  <c r="AQ1158" i="10"/>
  <c r="AT1158" i="10" s="1"/>
  <c r="AO1158" i="10"/>
  <c r="AN1158" i="10"/>
  <c r="AM1158" i="10"/>
  <c r="AP1158" i="10" s="1"/>
  <c r="AK1158" i="10"/>
  <c r="AJ1158" i="10"/>
  <c r="AI1158" i="10"/>
  <c r="AL1158" i="10" s="1"/>
  <c r="BK1158" i="10" s="1"/>
  <c r="BL1158" i="10" s="1"/>
  <c r="AX1157" i="10"/>
  <c r="AW1157" i="10"/>
  <c r="AV1157" i="10"/>
  <c r="AU1157" i="10"/>
  <c r="AT1157" i="10"/>
  <c r="AS1157" i="10"/>
  <c r="AR1157" i="10"/>
  <c r="AQ1157" i="10"/>
  <c r="AP1157" i="10"/>
  <c r="AO1157" i="10"/>
  <c r="AN1157" i="10"/>
  <c r="AM1157" i="10"/>
  <c r="AL1157" i="10"/>
  <c r="BK1157" i="10" s="1"/>
  <c r="AK1157" i="10"/>
  <c r="AJ1157" i="10"/>
  <c r="AI1157" i="10"/>
  <c r="Y1140" i="10"/>
  <c r="AC1003" i="10"/>
  <c r="AA1003" i="10"/>
  <c r="Y1003" i="10"/>
  <c r="W1003" i="10"/>
  <c r="U1003" i="10"/>
  <c r="S1003" i="10"/>
  <c r="Q1003" i="10"/>
  <c r="O1003" i="10"/>
  <c r="Y863" i="10"/>
  <c r="S863" i="10"/>
  <c r="AC727" i="10"/>
  <c r="AA727" i="10"/>
  <c r="Y727" i="10"/>
  <c r="W727" i="10"/>
  <c r="U727" i="10"/>
  <c r="S727" i="10"/>
  <c r="Q727" i="10"/>
  <c r="O727" i="10"/>
  <c r="M727" i="10"/>
  <c r="AL726" i="10"/>
  <c r="AM726" i="10" s="1"/>
  <c r="AN726" i="10" s="1"/>
  <c r="AK726" i="10"/>
  <c r="AJ726" i="10"/>
  <c r="AI726" i="10"/>
  <c r="AK725" i="10"/>
  <c r="AJ725" i="10"/>
  <c r="AI725" i="10"/>
  <c r="AL725" i="10" s="1"/>
  <c r="AM725" i="10" s="1"/>
  <c r="AN725" i="10" s="1"/>
  <c r="AK724" i="10"/>
  <c r="AL724" i="10" s="1"/>
  <c r="AM724" i="10" s="1"/>
  <c r="AN724" i="10" s="1"/>
  <c r="AJ724" i="10"/>
  <c r="AI724" i="10"/>
  <c r="AK723" i="10"/>
  <c r="AJ723" i="10"/>
  <c r="AI723" i="10"/>
  <c r="AK722" i="10"/>
  <c r="AJ722" i="10"/>
  <c r="AI722" i="10"/>
  <c r="AK721" i="10"/>
  <c r="AJ721" i="10"/>
  <c r="AI721" i="10"/>
  <c r="AK720" i="10"/>
  <c r="AJ720" i="10"/>
  <c r="AI720" i="10"/>
  <c r="AK719" i="10"/>
  <c r="AJ719" i="10"/>
  <c r="AI719" i="10"/>
  <c r="AK718" i="10"/>
  <c r="AJ718" i="10"/>
  <c r="AI718" i="10"/>
  <c r="AK717" i="10"/>
  <c r="AJ717" i="10"/>
  <c r="AI717" i="10"/>
  <c r="AL717" i="10" s="1"/>
  <c r="AM717" i="10" s="1"/>
  <c r="AN717" i="10" s="1"/>
  <c r="AK716" i="10"/>
  <c r="AL716" i="10" s="1"/>
  <c r="AM716" i="10" s="1"/>
  <c r="AN716" i="10" s="1"/>
  <c r="AJ716" i="10"/>
  <c r="AI716" i="10"/>
  <c r="AK715" i="10"/>
  <c r="AJ715" i="10"/>
  <c r="AI715" i="10"/>
  <c r="AK714" i="10"/>
  <c r="AJ714" i="10"/>
  <c r="AI714" i="10"/>
  <c r="AK713" i="10"/>
  <c r="AJ713" i="10"/>
  <c r="AI713" i="10"/>
  <c r="AK712" i="10"/>
  <c r="AJ712" i="10"/>
  <c r="AI712" i="10"/>
  <c r="AK711" i="10"/>
  <c r="AJ711" i="10"/>
  <c r="AI711" i="10"/>
  <c r="AK710" i="10"/>
  <c r="AL710" i="10" s="1"/>
  <c r="AM710" i="10" s="1"/>
  <c r="AN710" i="10" s="1"/>
  <c r="AJ710" i="10"/>
  <c r="AI710" i="10"/>
  <c r="AK709" i="10"/>
  <c r="AJ709" i="10"/>
  <c r="AI709" i="10"/>
  <c r="AK708" i="10"/>
  <c r="AL708" i="10" s="1"/>
  <c r="AM708" i="10" s="1"/>
  <c r="AN708" i="10" s="1"/>
  <c r="AJ708" i="10"/>
  <c r="AI708" i="10"/>
  <c r="AK707" i="10"/>
  <c r="AJ707" i="10"/>
  <c r="AI707" i="10"/>
  <c r="AK706" i="10"/>
  <c r="AJ706" i="10"/>
  <c r="AI706" i="10"/>
  <c r="AK705" i="10"/>
  <c r="AL705" i="10" s="1"/>
  <c r="AM705" i="10" s="1"/>
  <c r="AN705" i="10" s="1"/>
  <c r="AJ705" i="10"/>
  <c r="AI705" i="10"/>
  <c r="AK704" i="10"/>
  <c r="AJ704" i="10"/>
  <c r="AI704" i="10"/>
  <c r="AL703" i="10"/>
  <c r="AM703" i="10" s="1"/>
  <c r="AN703" i="10" s="1"/>
  <c r="AK703" i="10"/>
  <c r="AJ703" i="10"/>
  <c r="AI703" i="10"/>
  <c r="AK702" i="10"/>
  <c r="AJ702" i="10"/>
  <c r="AI702" i="10"/>
  <c r="AK701" i="10"/>
  <c r="AL701" i="10" s="1"/>
  <c r="AM701" i="10" s="1"/>
  <c r="AN701" i="10" s="1"/>
  <c r="AJ701" i="10"/>
  <c r="AI701" i="10"/>
  <c r="AK700" i="10"/>
  <c r="AL700" i="10" s="1"/>
  <c r="AM700" i="10" s="1"/>
  <c r="AN700" i="10" s="1"/>
  <c r="AJ700" i="10"/>
  <c r="AI700" i="10"/>
  <c r="AK699" i="10"/>
  <c r="AJ699" i="10"/>
  <c r="AL699" i="10" s="1"/>
  <c r="AM699" i="10" s="1"/>
  <c r="AN699" i="10" s="1"/>
  <c r="AI699" i="10"/>
  <c r="AK698" i="10"/>
  <c r="AJ698" i="10"/>
  <c r="AI698" i="10"/>
  <c r="AK697" i="10"/>
  <c r="AJ697" i="10"/>
  <c r="AI697" i="10"/>
  <c r="AL697" i="10" s="1"/>
  <c r="AM697" i="10" s="1"/>
  <c r="AN697" i="10" s="1"/>
  <c r="AK696" i="10"/>
  <c r="AJ696" i="10"/>
  <c r="AI696" i="10"/>
  <c r="AK695" i="10"/>
  <c r="AJ695" i="10"/>
  <c r="AI695" i="10"/>
  <c r="AL695" i="10" s="1"/>
  <c r="AM695" i="10" s="1"/>
  <c r="AN695" i="10" s="1"/>
  <c r="AK694" i="10"/>
  <c r="AL694" i="10" s="1"/>
  <c r="AM694" i="10" s="1"/>
  <c r="AN694" i="10" s="1"/>
  <c r="AJ694" i="10"/>
  <c r="AI694" i="10"/>
  <c r="AL693" i="10"/>
  <c r="AM693" i="10" s="1"/>
  <c r="AN693" i="10" s="1"/>
  <c r="AK693" i="10"/>
  <c r="AJ693" i="10"/>
  <c r="AI693" i="10"/>
  <c r="AK692" i="10"/>
  <c r="AJ692" i="10"/>
  <c r="AI692" i="10"/>
  <c r="AK691" i="10"/>
  <c r="AL691" i="10" s="1"/>
  <c r="AM691" i="10" s="1"/>
  <c r="AN691" i="10" s="1"/>
  <c r="AJ691" i="10"/>
  <c r="AI691" i="10"/>
  <c r="AK690" i="10"/>
  <c r="AJ690" i="10"/>
  <c r="AI690" i="10"/>
  <c r="AK689" i="10"/>
  <c r="AJ689" i="10"/>
  <c r="AL689" i="10" s="1"/>
  <c r="AM689" i="10" s="1"/>
  <c r="AN689" i="10" s="1"/>
  <c r="AI689" i="10"/>
  <c r="AK688" i="10"/>
  <c r="AJ688" i="10"/>
  <c r="AI688" i="10"/>
  <c r="AL687" i="10"/>
  <c r="AM687" i="10" s="1"/>
  <c r="AN687" i="10" s="1"/>
  <c r="AK687" i="10"/>
  <c r="AJ687" i="10"/>
  <c r="AI687" i="10"/>
  <c r="AK686" i="10"/>
  <c r="AJ686" i="10"/>
  <c r="AI686" i="10"/>
  <c r="AL685" i="10"/>
  <c r="AM685" i="10" s="1"/>
  <c r="AN685" i="10" s="1"/>
  <c r="AK685" i="10"/>
  <c r="AJ685" i="10"/>
  <c r="AI685" i="10"/>
  <c r="AK684" i="10"/>
  <c r="AL684" i="10" s="1"/>
  <c r="AM684" i="10" s="1"/>
  <c r="AN684" i="10" s="1"/>
  <c r="AJ684" i="10"/>
  <c r="AI684" i="10"/>
  <c r="AK683" i="10"/>
  <c r="AJ683" i="10"/>
  <c r="AL683" i="10" s="1"/>
  <c r="AM683" i="10" s="1"/>
  <c r="AN683" i="10" s="1"/>
  <c r="AI683" i="10"/>
  <c r="AK682" i="10"/>
  <c r="AJ682" i="10"/>
  <c r="AI682" i="10"/>
  <c r="AK681" i="10"/>
  <c r="AJ681" i="10"/>
  <c r="AI681" i="10"/>
  <c r="AL681" i="10" s="1"/>
  <c r="AM681" i="10" s="1"/>
  <c r="AN681" i="10" s="1"/>
  <c r="AK680" i="10"/>
  <c r="AJ680" i="10"/>
  <c r="AI680" i="10"/>
  <c r="AK679" i="10"/>
  <c r="AJ679" i="10"/>
  <c r="AI679" i="10"/>
  <c r="AL679" i="10" s="1"/>
  <c r="AM679" i="10" s="1"/>
  <c r="AN679" i="10" s="1"/>
  <c r="AK678" i="10"/>
  <c r="AL678" i="10" s="1"/>
  <c r="AM678" i="10" s="1"/>
  <c r="AN678" i="10" s="1"/>
  <c r="AJ678" i="10"/>
  <c r="AI678" i="10"/>
  <c r="AL677" i="10"/>
  <c r="AM677" i="10" s="1"/>
  <c r="AN677" i="10" s="1"/>
  <c r="AK677" i="10"/>
  <c r="AJ677" i="10"/>
  <c r="AI677" i="10"/>
  <c r="AK676" i="10"/>
  <c r="AL676" i="10" s="1"/>
  <c r="AM676" i="10" s="1"/>
  <c r="AN676" i="10" s="1"/>
  <c r="AJ676" i="10"/>
  <c r="AI676" i="10"/>
  <c r="AK675" i="10"/>
  <c r="AL675" i="10" s="1"/>
  <c r="AM675" i="10" s="1"/>
  <c r="AN675" i="10" s="1"/>
  <c r="AJ675" i="10"/>
  <c r="AI675" i="10"/>
  <c r="AK674" i="10"/>
  <c r="AJ674" i="10"/>
  <c r="AI674" i="10"/>
  <c r="AK673" i="10"/>
  <c r="AJ673" i="10"/>
  <c r="AL673" i="10" s="1"/>
  <c r="AM673" i="10" s="1"/>
  <c r="AN673" i="10" s="1"/>
  <c r="AI673" i="10"/>
  <c r="AK672" i="10"/>
  <c r="AJ672" i="10"/>
  <c r="AI672" i="10"/>
  <c r="AK671" i="10"/>
  <c r="AJ671" i="10"/>
  <c r="AI671" i="10"/>
  <c r="AL671" i="10" s="1"/>
  <c r="AM671" i="10" s="1"/>
  <c r="AN671" i="10" s="1"/>
  <c r="AK670" i="10"/>
  <c r="AJ670" i="10"/>
  <c r="AI670" i="10"/>
  <c r="AL669" i="10"/>
  <c r="AM669" i="10" s="1"/>
  <c r="AN669" i="10" s="1"/>
  <c r="AK669" i="10"/>
  <c r="AJ669" i="10"/>
  <c r="AI669" i="10"/>
  <c r="AK668" i="10"/>
  <c r="AL668" i="10" s="1"/>
  <c r="AM668" i="10" s="1"/>
  <c r="AN668" i="10" s="1"/>
  <c r="AJ668" i="10"/>
  <c r="AI668" i="10"/>
  <c r="AK667" i="10"/>
  <c r="AJ667" i="10"/>
  <c r="AL667" i="10" s="1"/>
  <c r="AM667" i="10" s="1"/>
  <c r="AN667" i="10" s="1"/>
  <c r="AI667" i="10"/>
  <c r="AK666" i="10"/>
  <c r="AJ666" i="10"/>
  <c r="AI666" i="10"/>
  <c r="AK665" i="10"/>
  <c r="AJ665" i="10"/>
  <c r="AI665" i="10"/>
  <c r="AL665" i="10" s="1"/>
  <c r="AM665" i="10" s="1"/>
  <c r="AN665" i="10" s="1"/>
  <c r="AK664" i="10"/>
  <c r="AJ664" i="10"/>
  <c r="AI664" i="10"/>
  <c r="AK663" i="10"/>
  <c r="AJ663" i="10"/>
  <c r="AI663" i="10"/>
  <c r="AL663" i="10" s="1"/>
  <c r="AM663" i="10" s="1"/>
  <c r="AN663" i="10" s="1"/>
  <c r="AK662" i="10"/>
  <c r="AL662" i="10" s="1"/>
  <c r="AM662" i="10" s="1"/>
  <c r="AN662" i="10" s="1"/>
  <c r="AJ662" i="10"/>
  <c r="AI662" i="10"/>
  <c r="AL661" i="10"/>
  <c r="AM661" i="10" s="1"/>
  <c r="AN661" i="10" s="1"/>
  <c r="AK661" i="10"/>
  <c r="AJ661" i="10"/>
  <c r="AI661" i="10"/>
  <c r="AK660" i="10"/>
  <c r="AL660" i="10" s="1"/>
  <c r="AM660" i="10" s="1"/>
  <c r="AN660" i="10" s="1"/>
  <c r="AJ660" i="10"/>
  <c r="AI660" i="10"/>
  <c r="AK659" i="10"/>
  <c r="AL659" i="10" s="1"/>
  <c r="AM659" i="10" s="1"/>
  <c r="AN659" i="10" s="1"/>
  <c r="AJ659" i="10"/>
  <c r="AI659" i="10"/>
  <c r="AK658" i="10"/>
  <c r="AJ658" i="10"/>
  <c r="AI658" i="10"/>
  <c r="AK657" i="10"/>
  <c r="AJ657" i="10"/>
  <c r="AL657" i="10" s="1"/>
  <c r="AM657" i="10" s="1"/>
  <c r="AN657" i="10" s="1"/>
  <c r="AI657" i="10"/>
  <c r="AK656" i="10"/>
  <c r="AJ656" i="10"/>
  <c r="AI656" i="10"/>
  <c r="AK655" i="10"/>
  <c r="AJ655" i="10"/>
  <c r="AI655" i="10"/>
  <c r="AL655" i="10" s="1"/>
  <c r="AM655" i="10" s="1"/>
  <c r="AN655" i="10" s="1"/>
  <c r="AK654" i="10"/>
  <c r="AJ654" i="10"/>
  <c r="AI654" i="10"/>
  <c r="AL653" i="10"/>
  <c r="AM653" i="10" s="1"/>
  <c r="AN653" i="10" s="1"/>
  <c r="AK653" i="10"/>
  <c r="AJ653" i="10"/>
  <c r="AI653" i="10"/>
  <c r="AK652" i="10"/>
  <c r="AL652" i="10" s="1"/>
  <c r="AM652" i="10" s="1"/>
  <c r="AN652" i="10" s="1"/>
  <c r="AJ652" i="10"/>
  <c r="AI652" i="10"/>
  <c r="AK651" i="10"/>
  <c r="AJ651" i="10"/>
  <c r="AL651" i="10" s="1"/>
  <c r="AM651" i="10" s="1"/>
  <c r="AN651" i="10" s="1"/>
  <c r="AI651" i="10"/>
  <c r="AK650" i="10"/>
  <c r="AJ650" i="10"/>
  <c r="AI650" i="10"/>
  <c r="AK649" i="10"/>
  <c r="AJ649" i="10"/>
  <c r="AI649" i="10"/>
  <c r="AL649" i="10" s="1"/>
  <c r="AM649" i="10" s="1"/>
  <c r="AN649" i="10" s="1"/>
  <c r="AK648" i="10"/>
  <c r="AJ648" i="10"/>
  <c r="AI648" i="10"/>
  <c r="AK647" i="10"/>
  <c r="AJ647" i="10"/>
  <c r="AI647" i="10"/>
  <c r="AL647" i="10" s="1"/>
  <c r="AM647" i="10" s="1"/>
  <c r="AN647" i="10" s="1"/>
  <c r="AK646" i="10"/>
  <c r="AL646" i="10" s="1"/>
  <c r="AM646" i="10" s="1"/>
  <c r="AN646" i="10" s="1"/>
  <c r="AJ646" i="10"/>
  <c r="AI646" i="10"/>
  <c r="AL645" i="10"/>
  <c r="AM645" i="10" s="1"/>
  <c r="AN645" i="10" s="1"/>
  <c r="AK645" i="10"/>
  <c r="AJ645" i="10"/>
  <c r="AI645" i="10"/>
  <c r="AK644" i="10"/>
  <c r="AL644" i="10" s="1"/>
  <c r="AM644" i="10" s="1"/>
  <c r="AN644" i="10" s="1"/>
  <c r="AJ644" i="10"/>
  <c r="AI644" i="10"/>
  <c r="AK643" i="10"/>
  <c r="AL643" i="10" s="1"/>
  <c r="AM643" i="10" s="1"/>
  <c r="AN643" i="10" s="1"/>
  <c r="AJ643" i="10"/>
  <c r="AI643" i="10"/>
  <c r="AK642" i="10"/>
  <c r="AJ642" i="10"/>
  <c r="AI642" i="10"/>
  <c r="AK641" i="10"/>
  <c r="AJ641" i="10"/>
  <c r="AL641" i="10" s="1"/>
  <c r="AM641" i="10" s="1"/>
  <c r="AN641" i="10" s="1"/>
  <c r="AI641" i="10"/>
  <c r="AK640" i="10"/>
  <c r="AJ640" i="10"/>
  <c r="AI640" i="10"/>
  <c r="AK639" i="10"/>
  <c r="AJ639" i="10"/>
  <c r="AI639" i="10"/>
  <c r="AL639" i="10" s="1"/>
  <c r="AM639" i="10" s="1"/>
  <c r="AN639" i="10" s="1"/>
  <c r="AK638" i="10"/>
  <c r="AJ638" i="10"/>
  <c r="AI638" i="10"/>
  <c r="AL637" i="10"/>
  <c r="AM637" i="10" s="1"/>
  <c r="AN637" i="10" s="1"/>
  <c r="AK637" i="10"/>
  <c r="AJ637" i="10"/>
  <c r="AI637" i="10"/>
  <c r="AK636" i="10"/>
  <c r="AL636" i="10" s="1"/>
  <c r="AM636" i="10" s="1"/>
  <c r="AN636" i="10" s="1"/>
  <c r="AJ636" i="10"/>
  <c r="AI636" i="10"/>
  <c r="AK635" i="10"/>
  <c r="AJ635" i="10"/>
  <c r="AL635" i="10" s="1"/>
  <c r="AM635" i="10" s="1"/>
  <c r="AN635" i="10" s="1"/>
  <c r="AI635" i="10"/>
  <c r="AK634" i="10"/>
  <c r="AJ634" i="10"/>
  <c r="AI634" i="10"/>
  <c r="AK633" i="10"/>
  <c r="AJ633" i="10"/>
  <c r="AI633" i="10"/>
  <c r="AL633" i="10" s="1"/>
  <c r="AM633" i="10" s="1"/>
  <c r="AN633" i="10" s="1"/>
  <c r="AK632" i="10"/>
  <c r="AJ632" i="10"/>
  <c r="AI632" i="10"/>
  <c r="AK631" i="10"/>
  <c r="AJ631" i="10"/>
  <c r="AI631" i="10"/>
  <c r="AL631" i="10" s="1"/>
  <c r="AM631" i="10" s="1"/>
  <c r="AN631" i="10" s="1"/>
  <c r="AK630" i="10"/>
  <c r="AL630" i="10" s="1"/>
  <c r="AM630" i="10" s="1"/>
  <c r="AN630" i="10" s="1"/>
  <c r="AJ630" i="10"/>
  <c r="AI630" i="10"/>
  <c r="AL629" i="10"/>
  <c r="AM629" i="10" s="1"/>
  <c r="AN629" i="10" s="1"/>
  <c r="AK629" i="10"/>
  <c r="AJ629" i="10"/>
  <c r="AI629" i="10"/>
  <c r="AK628" i="10"/>
  <c r="AJ628" i="10"/>
  <c r="AI628" i="10"/>
  <c r="AK627" i="10"/>
  <c r="AL627" i="10" s="1"/>
  <c r="AM627" i="10" s="1"/>
  <c r="AN627" i="10" s="1"/>
  <c r="AJ627" i="10"/>
  <c r="AI627" i="10"/>
  <c r="AK626" i="10"/>
  <c r="AJ626" i="10"/>
  <c r="AI626" i="10"/>
  <c r="AK625" i="10"/>
  <c r="AJ625" i="10"/>
  <c r="AL625" i="10" s="1"/>
  <c r="AM625" i="10" s="1"/>
  <c r="AN625" i="10" s="1"/>
  <c r="AI625" i="10"/>
  <c r="AK624" i="10"/>
  <c r="AJ624" i="10"/>
  <c r="AI624" i="10"/>
  <c r="AK623" i="10"/>
  <c r="AJ623" i="10"/>
  <c r="AI623" i="10"/>
  <c r="AL623" i="10" s="1"/>
  <c r="AM623" i="10" s="1"/>
  <c r="AN623" i="10" s="1"/>
  <c r="AK622" i="10"/>
  <c r="AJ622" i="10"/>
  <c r="AI622" i="10"/>
  <c r="AK621" i="10"/>
  <c r="AL621" i="10" s="1"/>
  <c r="AM621" i="10" s="1"/>
  <c r="AN621" i="10" s="1"/>
  <c r="AJ621" i="10"/>
  <c r="AI621" i="10"/>
  <c r="AK620" i="10"/>
  <c r="AL620" i="10" s="1"/>
  <c r="AM620" i="10" s="1"/>
  <c r="AN620" i="10" s="1"/>
  <c r="AJ620" i="10"/>
  <c r="AI620" i="10"/>
  <c r="AK619" i="10"/>
  <c r="AJ619" i="10"/>
  <c r="AL619" i="10" s="1"/>
  <c r="AM619" i="10" s="1"/>
  <c r="AN619" i="10" s="1"/>
  <c r="AI619" i="10"/>
  <c r="AK618" i="10"/>
  <c r="AJ618" i="10"/>
  <c r="AI618" i="10"/>
  <c r="AK617" i="10"/>
  <c r="AJ617" i="10"/>
  <c r="AI617" i="10"/>
  <c r="AL617" i="10" s="1"/>
  <c r="AM617" i="10" s="1"/>
  <c r="AN617" i="10" s="1"/>
  <c r="AK616" i="10"/>
  <c r="AJ616" i="10"/>
  <c r="AI616" i="10"/>
  <c r="AK615" i="10"/>
  <c r="AJ615" i="10"/>
  <c r="AI615" i="10"/>
  <c r="AL615" i="10" s="1"/>
  <c r="AM615" i="10" s="1"/>
  <c r="AN615" i="10" s="1"/>
  <c r="AK614" i="10"/>
  <c r="AL614" i="10" s="1"/>
  <c r="AM614" i="10" s="1"/>
  <c r="AN614" i="10" s="1"/>
  <c r="AJ614" i="10"/>
  <c r="AI614" i="10"/>
  <c r="AL613" i="10"/>
  <c r="AM613" i="10" s="1"/>
  <c r="AN613" i="10" s="1"/>
  <c r="AK613" i="10"/>
  <c r="AJ613" i="10"/>
  <c r="AI613" i="10"/>
  <c r="AK612" i="10"/>
  <c r="AJ612" i="10"/>
  <c r="AI612" i="10"/>
  <c r="AK611" i="10"/>
  <c r="AL611" i="10" s="1"/>
  <c r="AM611" i="10" s="1"/>
  <c r="AN611" i="10" s="1"/>
  <c r="AJ611" i="10"/>
  <c r="AI611" i="10"/>
  <c r="AK610" i="10"/>
  <c r="AJ610" i="10"/>
  <c r="AI610" i="10"/>
  <c r="AK609" i="10"/>
  <c r="AJ609" i="10"/>
  <c r="AL609" i="10" s="1"/>
  <c r="AM609" i="10" s="1"/>
  <c r="AN609" i="10" s="1"/>
  <c r="AI609" i="10"/>
  <c r="AK608" i="10"/>
  <c r="AJ608" i="10"/>
  <c r="AI608" i="10"/>
  <c r="AL608" i="10" s="1"/>
  <c r="AM608" i="10" s="1"/>
  <c r="AN608" i="10" s="1"/>
  <c r="AL607" i="10"/>
  <c r="AM607" i="10" s="1"/>
  <c r="AN607" i="10" s="1"/>
  <c r="AK607" i="10"/>
  <c r="AJ607" i="10"/>
  <c r="AI607" i="10"/>
  <c r="Y588" i="10"/>
  <c r="Z451" i="10"/>
  <c r="U451" i="10"/>
  <c r="P451" i="10"/>
  <c r="K451" i="10"/>
  <c r="AL450" i="10"/>
  <c r="AM450" i="10" s="1"/>
  <c r="AN450" i="10" s="1"/>
  <c r="AK450" i="10"/>
  <c r="AJ450" i="10"/>
  <c r="AI450" i="10"/>
  <c r="AK449" i="10"/>
  <c r="AL449" i="10" s="1"/>
  <c r="AM449" i="10" s="1"/>
  <c r="AN449" i="10" s="1"/>
  <c r="AJ449" i="10"/>
  <c r="AI449" i="10"/>
  <c r="AK448" i="10"/>
  <c r="AJ448" i="10"/>
  <c r="AI448" i="10"/>
  <c r="AK447" i="10"/>
  <c r="AJ447" i="10"/>
  <c r="AI447" i="10"/>
  <c r="AK446" i="10"/>
  <c r="AJ446" i="10"/>
  <c r="AI446" i="10"/>
  <c r="AL446" i="10" s="1"/>
  <c r="AM446" i="10" s="1"/>
  <c r="AN446" i="10" s="1"/>
  <c r="AK445" i="10"/>
  <c r="AL445" i="10" s="1"/>
  <c r="AM445" i="10" s="1"/>
  <c r="AN445" i="10" s="1"/>
  <c r="AJ445" i="10"/>
  <c r="AI445" i="10"/>
  <c r="AK444" i="10"/>
  <c r="AJ444" i="10"/>
  <c r="AI444" i="10"/>
  <c r="AK443" i="10"/>
  <c r="AJ443" i="10"/>
  <c r="AI443" i="10"/>
  <c r="AK442" i="10"/>
  <c r="AJ442" i="10"/>
  <c r="AI442" i="10"/>
  <c r="AL442" i="10" s="1"/>
  <c r="AM442" i="10" s="1"/>
  <c r="AN442" i="10" s="1"/>
  <c r="AK441" i="10"/>
  <c r="AL441" i="10" s="1"/>
  <c r="AM441" i="10" s="1"/>
  <c r="AN441" i="10" s="1"/>
  <c r="AJ441" i="10"/>
  <c r="AI441" i="10"/>
  <c r="AK440" i="10"/>
  <c r="AJ440" i="10"/>
  <c r="AI440" i="10"/>
  <c r="AK439" i="10"/>
  <c r="AL439" i="10" s="1"/>
  <c r="AM439" i="10" s="1"/>
  <c r="AN439" i="10" s="1"/>
  <c r="AJ439" i="10"/>
  <c r="AI439" i="10"/>
  <c r="AK438" i="10"/>
  <c r="AJ438" i="10"/>
  <c r="AL438" i="10" s="1"/>
  <c r="AM438" i="10" s="1"/>
  <c r="AN438" i="10" s="1"/>
  <c r="AI438" i="10"/>
  <c r="AK437" i="10"/>
  <c r="AJ437" i="10"/>
  <c r="AI437" i="10"/>
  <c r="AK436" i="10"/>
  <c r="AJ436" i="10"/>
  <c r="AI436" i="10"/>
  <c r="AL436" i="10" s="1"/>
  <c r="AM436" i="10" s="1"/>
  <c r="AN436" i="10" s="1"/>
  <c r="AK435" i="10"/>
  <c r="AJ435" i="10"/>
  <c r="AI435" i="10"/>
  <c r="AK434" i="10"/>
  <c r="AJ434" i="10"/>
  <c r="AI434" i="10"/>
  <c r="AL434" i="10" s="1"/>
  <c r="AM434" i="10" s="1"/>
  <c r="AN434" i="10" s="1"/>
  <c r="AK433" i="10"/>
  <c r="AL433" i="10" s="1"/>
  <c r="AM433" i="10" s="1"/>
  <c r="AN433" i="10" s="1"/>
  <c r="AJ433" i="10"/>
  <c r="AI433" i="10"/>
  <c r="AL432" i="10"/>
  <c r="AM432" i="10" s="1"/>
  <c r="AN432" i="10" s="1"/>
  <c r="AK432" i="10"/>
  <c r="AJ432" i="10"/>
  <c r="AI432" i="10"/>
  <c r="AK431" i="10"/>
  <c r="AJ431" i="10"/>
  <c r="AL431" i="10" s="1"/>
  <c r="AM431" i="10" s="1"/>
  <c r="AN431" i="10" s="1"/>
  <c r="AI431" i="10"/>
  <c r="AL430" i="10"/>
  <c r="AM430" i="10" s="1"/>
  <c r="AN430" i="10" s="1"/>
  <c r="AK430" i="10"/>
  <c r="AJ430" i="10"/>
  <c r="AI430" i="10"/>
  <c r="AK429" i="10"/>
  <c r="AJ429" i="10"/>
  <c r="AL429" i="10" s="1"/>
  <c r="AM429" i="10" s="1"/>
  <c r="AN429" i="10" s="1"/>
  <c r="AI429" i="10"/>
  <c r="AL428" i="10"/>
  <c r="AM428" i="10" s="1"/>
  <c r="AN428" i="10" s="1"/>
  <c r="AK428" i="10"/>
  <c r="AJ428" i="10"/>
  <c r="AI428" i="10"/>
  <c r="AK427" i="10"/>
  <c r="AJ427" i="10"/>
  <c r="AL427" i="10" s="1"/>
  <c r="AM427" i="10" s="1"/>
  <c r="AN427" i="10" s="1"/>
  <c r="AI427" i="10"/>
  <c r="AL426" i="10"/>
  <c r="AM426" i="10" s="1"/>
  <c r="AN426" i="10" s="1"/>
  <c r="AK426" i="10"/>
  <c r="AJ426" i="10"/>
  <c r="AI426" i="10"/>
  <c r="AK425" i="10"/>
  <c r="AJ425" i="10"/>
  <c r="AL425" i="10" s="1"/>
  <c r="AM425" i="10" s="1"/>
  <c r="AN425" i="10" s="1"/>
  <c r="AI425" i="10"/>
  <c r="AL424" i="10"/>
  <c r="AM424" i="10" s="1"/>
  <c r="AN424" i="10" s="1"/>
  <c r="AK424" i="10"/>
  <c r="AJ424" i="10"/>
  <c r="AI424" i="10"/>
  <c r="AK423" i="10"/>
  <c r="AJ423" i="10"/>
  <c r="AL423" i="10" s="1"/>
  <c r="AM423" i="10" s="1"/>
  <c r="AN423" i="10" s="1"/>
  <c r="AI423" i="10"/>
  <c r="AL422" i="10"/>
  <c r="AM422" i="10" s="1"/>
  <c r="AN422" i="10" s="1"/>
  <c r="AK422" i="10"/>
  <c r="AJ422" i="10"/>
  <c r="AI422" i="10"/>
  <c r="AK421" i="10"/>
  <c r="AJ421" i="10"/>
  <c r="AL421" i="10" s="1"/>
  <c r="AM421" i="10" s="1"/>
  <c r="AN421" i="10" s="1"/>
  <c r="AI421" i="10"/>
  <c r="AL420" i="10"/>
  <c r="AM420" i="10" s="1"/>
  <c r="AN420" i="10" s="1"/>
  <c r="AK420" i="10"/>
  <c r="AJ420" i="10"/>
  <c r="AI420" i="10"/>
  <c r="AK419" i="10"/>
  <c r="AL419" i="10" s="1"/>
  <c r="AM419" i="10" s="1"/>
  <c r="AN419" i="10" s="1"/>
  <c r="AJ419" i="10"/>
  <c r="AI419" i="10"/>
  <c r="AL418" i="10"/>
  <c r="AM418" i="10" s="1"/>
  <c r="AN418" i="10" s="1"/>
  <c r="AK418" i="10"/>
  <c r="AJ418" i="10"/>
  <c r="AI418" i="10"/>
  <c r="AK417" i="10"/>
  <c r="AL417" i="10" s="1"/>
  <c r="AM417" i="10" s="1"/>
  <c r="AN417" i="10" s="1"/>
  <c r="AJ417" i="10"/>
  <c r="AI417" i="10"/>
  <c r="AL416" i="10"/>
  <c r="AM416" i="10" s="1"/>
  <c r="AN416" i="10" s="1"/>
  <c r="AK416" i="10"/>
  <c r="AJ416" i="10"/>
  <c r="AI416" i="10"/>
  <c r="AK415" i="10"/>
  <c r="AL415" i="10" s="1"/>
  <c r="AM415" i="10" s="1"/>
  <c r="AN415" i="10" s="1"/>
  <c r="AJ415" i="10"/>
  <c r="AI415" i="10"/>
  <c r="AL414" i="10"/>
  <c r="AM414" i="10" s="1"/>
  <c r="AN414" i="10" s="1"/>
  <c r="AK414" i="10"/>
  <c r="AJ414" i="10"/>
  <c r="AI414" i="10"/>
  <c r="AK413" i="10"/>
  <c r="AL413" i="10" s="1"/>
  <c r="AM413" i="10" s="1"/>
  <c r="AN413" i="10" s="1"/>
  <c r="AJ413" i="10"/>
  <c r="AI413" i="10"/>
  <c r="AL412" i="10"/>
  <c r="AM412" i="10" s="1"/>
  <c r="AN412" i="10" s="1"/>
  <c r="AK412" i="10"/>
  <c r="AJ412" i="10"/>
  <c r="AI412" i="10"/>
  <c r="AK411" i="10"/>
  <c r="AL411" i="10" s="1"/>
  <c r="AM411" i="10" s="1"/>
  <c r="AN411" i="10" s="1"/>
  <c r="AJ411" i="10"/>
  <c r="AI411" i="10"/>
  <c r="AL410" i="10"/>
  <c r="AM410" i="10" s="1"/>
  <c r="AN410" i="10" s="1"/>
  <c r="AK410" i="10"/>
  <c r="AJ410" i="10"/>
  <c r="AI410" i="10"/>
  <c r="AK409" i="10"/>
  <c r="AL409" i="10" s="1"/>
  <c r="AM409" i="10" s="1"/>
  <c r="AN409" i="10" s="1"/>
  <c r="AJ409" i="10"/>
  <c r="AI409" i="10"/>
  <c r="AL408" i="10"/>
  <c r="AM408" i="10" s="1"/>
  <c r="AN408" i="10" s="1"/>
  <c r="AK408" i="10"/>
  <c r="AJ408" i="10"/>
  <c r="AI408" i="10"/>
  <c r="AK407" i="10"/>
  <c r="AL407" i="10" s="1"/>
  <c r="AM407" i="10" s="1"/>
  <c r="AN407" i="10" s="1"/>
  <c r="AJ407" i="10"/>
  <c r="AI407" i="10"/>
  <c r="AL406" i="10"/>
  <c r="AM406" i="10" s="1"/>
  <c r="AN406" i="10" s="1"/>
  <c r="AK406" i="10"/>
  <c r="AJ406" i="10"/>
  <c r="AI406" i="10"/>
  <c r="AK405" i="10"/>
  <c r="AL405" i="10" s="1"/>
  <c r="AM405" i="10" s="1"/>
  <c r="AN405" i="10" s="1"/>
  <c r="AJ405" i="10"/>
  <c r="AI405" i="10"/>
  <c r="AL404" i="10"/>
  <c r="AM404" i="10" s="1"/>
  <c r="AN404" i="10" s="1"/>
  <c r="AK404" i="10"/>
  <c r="AJ404" i="10"/>
  <c r="AI404" i="10"/>
  <c r="AK403" i="10"/>
  <c r="AL403" i="10" s="1"/>
  <c r="AM403" i="10" s="1"/>
  <c r="AN403" i="10" s="1"/>
  <c r="AJ403" i="10"/>
  <c r="AI403" i="10"/>
  <c r="AL402" i="10"/>
  <c r="AM402" i="10" s="1"/>
  <c r="AN402" i="10" s="1"/>
  <c r="AK402" i="10"/>
  <c r="AJ402" i="10"/>
  <c r="AI402" i="10"/>
  <c r="AK401" i="10"/>
  <c r="AL401" i="10" s="1"/>
  <c r="AM401" i="10" s="1"/>
  <c r="AN401" i="10" s="1"/>
  <c r="AJ401" i="10"/>
  <c r="AI401" i="10"/>
  <c r="AL400" i="10"/>
  <c r="AM400" i="10" s="1"/>
  <c r="AN400" i="10" s="1"/>
  <c r="AK400" i="10"/>
  <c r="AJ400" i="10"/>
  <c r="AI400" i="10"/>
  <c r="AK399" i="10"/>
  <c r="AJ399" i="10"/>
  <c r="AL399" i="10" s="1"/>
  <c r="AM399" i="10" s="1"/>
  <c r="AN399" i="10" s="1"/>
  <c r="AI399" i="10"/>
  <c r="AL398" i="10"/>
  <c r="AM398" i="10" s="1"/>
  <c r="AN398" i="10" s="1"/>
  <c r="AK398" i="10"/>
  <c r="AJ398" i="10"/>
  <c r="AI398" i="10"/>
  <c r="AK397" i="10"/>
  <c r="AJ397" i="10"/>
  <c r="AL397" i="10" s="1"/>
  <c r="AM397" i="10" s="1"/>
  <c r="AN397" i="10" s="1"/>
  <c r="AI397" i="10"/>
  <c r="AL396" i="10"/>
  <c r="AM396" i="10" s="1"/>
  <c r="AN396" i="10" s="1"/>
  <c r="AK396" i="10"/>
  <c r="AJ396" i="10"/>
  <c r="AI396" i="10"/>
  <c r="AK395" i="10"/>
  <c r="AJ395" i="10"/>
  <c r="AL395" i="10" s="1"/>
  <c r="AM395" i="10" s="1"/>
  <c r="AN395" i="10" s="1"/>
  <c r="AI395" i="10"/>
  <c r="AL394" i="10"/>
  <c r="AM394" i="10" s="1"/>
  <c r="AN394" i="10" s="1"/>
  <c r="AK394" i="10"/>
  <c r="AJ394" i="10"/>
  <c r="AI394" i="10"/>
  <c r="AK393" i="10"/>
  <c r="AJ393" i="10"/>
  <c r="AL393" i="10" s="1"/>
  <c r="AM393" i="10" s="1"/>
  <c r="AN393" i="10" s="1"/>
  <c r="AI393" i="10"/>
  <c r="AL392" i="10"/>
  <c r="AM392" i="10" s="1"/>
  <c r="AN392" i="10" s="1"/>
  <c r="AK392" i="10"/>
  <c r="AJ392" i="10"/>
  <c r="AI392" i="10"/>
  <c r="AK391" i="10"/>
  <c r="AJ391" i="10"/>
  <c r="AL391" i="10" s="1"/>
  <c r="AM391" i="10" s="1"/>
  <c r="AN391" i="10" s="1"/>
  <c r="AI391" i="10"/>
  <c r="AL390" i="10"/>
  <c r="AM390" i="10" s="1"/>
  <c r="AN390" i="10" s="1"/>
  <c r="AK390" i="10"/>
  <c r="AJ390" i="10"/>
  <c r="AI390" i="10"/>
  <c r="AK389" i="10"/>
  <c r="AJ389" i="10"/>
  <c r="AL389" i="10" s="1"/>
  <c r="AM389" i="10" s="1"/>
  <c r="AN389" i="10" s="1"/>
  <c r="AI389" i="10"/>
  <c r="AL388" i="10"/>
  <c r="AM388" i="10" s="1"/>
  <c r="AN388" i="10" s="1"/>
  <c r="AK388" i="10"/>
  <c r="AJ388" i="10"/>
  <c r="AI388" i="10"/>
  <c r="AK387" i="10"/>
  <c r="AJ387" i="10"/>
  <c r="AL387" i="10" s="1"/>
  <c r="AM387" i="10" s="1"/>
  <c r="AN387" i="10" s="1"/>
  <c r="AI387" i="10"/>
  <c r="AL386" i="10"/>
  <c r="AM386" i="10" s="1"/>
  <c r="AN386" i="10" s="1"/>
  <c r="AK386" i="10"/>
  <c r="AJ386" i="10"/>
  <c r="AI386" i="10"/>
  <c r="AK385" i="10"/>
  <c r="AJ385" i="10"/>
  <c r="AL385" i="10" s="1"/>
  <c r="AM385" i="10" s="1"/>
  <c r="AN385" i="10" s="1"/>
  <c r="AI385" i="10"/>
  <c r="AL384" i="10"/>
  <c r="AM384" i="10" s="1"/>
  <c r="AN384" i="10" s="1"/>
  <c r="AK384" i="10"/>
  <c r="AJ384" i="10"/>
  <c r="AI384" i="10"/>
  <c r="AK383" i="10"/>
  <c r="AJ383" i="10"/>
  <c r="AL383" i="10" s="1"/>
  <c r="AM383" i="10" s="1"/>
  <c r="AN383" i="10" s="1"/>
  <c r="AI383" i="10"/>
  <c r="AL382" i="10"/>
  <c r="AM382" i="10" s="1"/>
  <c r="AN382" i="10" s="1"/>
  <c r="AK382" i="10"/>
  <c r="AJ382" i="10"/>
  <c r="AI382" i="10"/>
  <c r="AK381" i="10"/>
  <c r="AJ381" i="10"/>
  <c r="AL381" i="10" s="1"/>
  <c r="AM381" i="10" s="1"/>
  <c r="AN381" i="10" s="1"/>
  <c r="AI381" i="10"/>
  <c r="AL380" i="10"/>
  <c r="AM380" i="10" s="1"/>
  <c r="AN380" i="10" s="1"/>
  <c r="AK380" i="10"/>
  <c r="AJ380" i="10"/>
  <c r="AI380" i="10"/>
  <c r="AK379" i="10"/>
  <c r="AJ379" i="10"/>
  <c r="AL379" i="10" s="1"/>
  <c r="AM379" i="10" s="1"/>
  <c r="AN379" i="10" s="1"/>
  <c r="AI379" i="10"/>
  <c r="AL378" i="10"/>
  <c r="AM378" i="10" s="1"/>
  <c r="AN378" i="10" s="1"/>
  <c r="AK378" i="10"/>
  <c r="AJ378" i="10"/>
  <c r="AI378" i="10"/>
  <c r="AK377" i="10"/>
  <c r="AJ377" i="10"/>
  <c r="AL377" i="10" s="1"/>
  <c r="AM377" i="10" s="1"/>
  <c r="AN377" i="10" s="1"/>
  <c r="AI377" i="10"/>
  <c r="AL376" i="10"/>
  <c r="AM376" i="10" s="1"/>
  <c r="AN376" i="10" s="1"/>
  <c r="AK376" i="10"/>
  <c r="AJ376" i="10"/>
  <c r="AI376" i="10"/>
  <c r="AK375" i="10"/>
  <c r="AJ375" i="10"/>
  <c r="AL375" i="10" s="1"/>
  <c r="AM375" i="10" s="1"/>
  <c r="AN375" i="10" s="1"/>
  <c r="AI375" i="10"/>
  <c r="AL374" i="10"/>
  <c r="AM374" i="10" s="1"/>
  <c r="AN374" i="10" s="1"/>
  <c r="AK374" i="10"/>
  <c r="AJ374" i="10"/>
  <c r="AI374" i="10"/>
  <c r="AK373" i="10"/>
  <c r="AJ373" i="10"/>
  <c r="AL373" i="10" s="1"/>
  <c r="AM373" i="10" s="1"/>
  <c r="AN373" i="10" s="1"/>
  <c r="AI373" i="10"/>
  <c r="AL372" i="10"/>
  <c r="AM372" i="10" s="1"/>
  <c r="AN372" i="10" s="1"/>
  <c r="AK372" i="10"/>
  <c r="AJ372" i="10"/>
  <c r="AI372" i="10"/>
  <c r="AK371" i="10"/>
  <c r="AJ371" i="10"/>
  <c r="AL371" i="10" s="1"/>
  <c r="AM371" i="10" s="1"/>
  <c r="AN371" i="10" s="1"/>
  <c r="AI371" i="10"/>
  <c r="AL370" i="10"/>
  <c r="AM370" i="10" s="1"/>
  <c r="AN370" i="10" s="1"/>
  <c r="AK370" i="10"/>
  <c r="AJ370" i="10"/>
  <c r="AI370" i="10"/>
  <c r="AK369" i="10"/>
  <c r="AJ369" i="10"/>
  <c r="AL369" i="10" s="1"/>
  <c r="AM369" i="10" s="1"/>
  <c r="AN369" i="10" s="1"/>
  <c r="AI369" i="10"/>
  <c r="AL368" i="10"/>
  <c r="AM368" i="10" s="1"/>
  <c r="AN368" i="10" s="1"/>
  <c r="AK368" i="10"/>
  <c r="AJ368" i="10"/>
  <c r="AI368" i="10"/>
  <c r="AK367" i="10"/>
  <c r="AJ367" i="10"/>
  <c r="AL367" i="10" s="1"/>
  <c r="AM367" i="10" s="1"/>
  <c r="AN367" i="10" s="1"/>
  <c r="AI367" i="10"/>
  <c r="AL366" i="10"/>
  <c r="AM366" i="10" s="1"/>
  <c r="AN366" i="10" s="1"/>
  <c r="AK366" i="10"/>
  <c r="AJ366" i="10"/>
  <c r="AI366" i="10"/>
  <c r="AK365" i="10"/>
  <c r="AJ365" i="10"/>
  <c r="AL365" i="10" s="1"/>
  <c r="AM365" i="10" s="1"/>
  <c r="AN365" i="10" s="1"/>
  <c r="AI365" i="10"/>
  <c r="AL364" i="10"/>
  <c r="AM364" i="10" s="1"/>
  <c r="AN364" i="10" s="1"/>
  <c r="AK364" i="10"/>
  <c r="AJ364" i="10"/>
  <c r="AI364" i="10"/>
  <c r="AK363" i="10"/>
  <c r="AJ363" i="10"/>
  <c r="AL363" i="10" s="1"/>
  <c r="AM363" i="10" s="1"/>
  <c r="AN363" i="10" s="1"/>
  <c r="AI363" i="10"/>
  <c r="AL362" i="10"/>
  <c r="AM362" i="10" s="1"/>
  <c r="AN362" i="10" s="1"/>
  <c r="AK362" i="10"/>
  <c r="AJ362" i="10"/>
  <c r="AI362" i="10"/>
  <c r="AK361" i="10"/>
  <c r="AJ361" i="10"/>
  <c r="AL361" i="10" s="1"/>
  <c r="AM361" i="10" s="1"/>
  <c r="AN361" i="10" s="1"/>
  <c r="AI361" i="10"/>
  <c r="AL360" i="10"/>
  <c r="AM360" i="10" s="1"/>
  <c r="AN360" i="10" s="1"/>
  <c r="AK360" i="10"/>
  <c r="AJ360" i="10"/>
  <c r="AI360" i="10"/>
  <c r="AK359" i="10"/>
  <c r="AJ359" i="10"/>
  <c r="AL359" i="10" s="1"/>
  <c r="AM359" i="10" s="1"/>
  <c r="AN359" i="10" s="1"/>
  <c r="AI359" i="10"/>
  <c r="AL358" i="10"/>
  <c r="AM358" i="10" s="1"/>
  <c r="AN358" i="10" s="1"/>
  <c r="AK358" i="10"/>
  <c r="AJ358" i="10"/>
  <c r="AI358" i="10"/>
  <c r="AK357" i="10"/>
  <c r="AJ357" i="10"/>
  <c r="AL357" i="10" s="1"/>
  <c r="AM357" i="10" s="1"/>
  <c r="AN357" i="10" s="1"/>
  <c r="AI357" i="10"/>
  <c r="AL356" i="10"/>
  <c r="AM356" i="10" s="1"/>
  <c r="AN356" i="10" s="1"/>
  <c r="AK356" i="10"/>
  <c r="AJ356" i="10"/>
  <c r="AI356" i="10"/>
  <c r="AK355" i="10"/>
  <c r="AJ355" i="10"/>
  <c r="AL355" i="10" s="1"/>
  <c r="AM355" i="10" s="1"/>
  <c r="AN355" i="10" s="1"/>
  <c r="AI355" i="10"/>
  <c r="AL354" i="10"/>
  <c r="AM354" i="10" s="1"/>
  <c r="AN354" i="10" s="1"/>
  <c r="AK354" i="10"/>
  <c r="AJ354" i="10"/>
  <c r="AI354" i="10"/>
  <c r="AK353" i="10"/>
  <c r="AJ353" i="10"/>
  <c r="AL353" i="10" s="1"/>
  <c r="AM353" i="10" s="1"/>
  <c r="AN353" i="10" s="1"/>
  <c r="AI353" i="10"/>
  <c r="AL352" i="10"/>
  <c r="AM352" i="10" s="1"/>
  <c r="AN352" i="10" s="1"/>
  <c r="AK352" i="10"/>
  <c r="AJ352" i="10"/>
  <c r="AI352" i="10"/>
  <c r="AK351" i="10"/>
  <c r="AJ351" i="10"/>
  <c r="AL351" i="10" s="1"/>
  <c r="AM351" i="10" s="1"/>
  <c r="AN351" i="10" s="1"/>
  <c r="AI351" i="10"/>
  <c r="AL350" i="10"/>
  <c r="AM350" i="10" s="1"/>
  <c r="AN350" i="10" s="1"/>
  <c r="AK350" i="10"/>
  <c r="AJ350" i="10"/>
  <c r="AI350" i="10"/>
  <c r="AK349" i="10"/>
  <c r="AJ349" i="10"/>
  <c r="AL349" i="10" s="1"/>
  <c r="AM349" i="10" s="1"/>
  <c r="AN349" i="10" s="1"/>
  <c r="AI349" i="10"/>
  <c r="AL348" i="10"/>
  <c r="AM348" i="10" s="1"/>
  <c r="AN348" i="10" s="1"/>
  <c r="AK348" i="10"/>
  <c r="AJ348" i="10"/>
  <c r="AI348" i="10"/>
  <c r="AK347" i="10"/>
  <c r="AJ347" i="10"/>
  <c r="AL347" i="10" s="1"/>
  <c r="AM347" i="10" s="1"/>
  <c r="AN347" i="10" s="1"/>
  <c r="AI347" i="10"/>
  <c r="AL346" i="10"/>
  <c r="AM346" i="10" s="1"/>
  <c r="AN346" i="10" s="1"/>
  <c r="AK346" i="10"/>
  <c r="AJ346" i="10"/>
  <c r="AI346" i="10"/>
  <c r="AK345" i="10"/>
  <c r="AJ345" i="10"/>
  <c r="AL345" i="10" s="1"/>
  <c r="AM345" i="10" s="1"/>
  <c r="AN345" i="10" s="1"/>
  <c r="AI345" i="10"/>
  <c r="AL344" i="10"/>
  <c r="AM344" i="10" s="1"/>
  <c r="AN344" i="10" s="1"/>
  <c r="AK344" i="10"/>
  <c r="AJ344" i="10"/>
  <c r="AI344" i="10"/>
  <c r="AK343" i="10"/>
  <c r="AJ343" i="10"/>
  <c r="AL343" i="10" s="1"/>
  <c r="AM343" i="10" s="1"/>
  <c r="AN343" i="10" s="1"/>
  <c r="AI343" i="10"/>
  <c r="AL342" i="10"/>
  <c r="AM342" i="10" s="1"/>
  <c r="AN342" i="10" s="1"/>
  <c r="AK342" i="10"/>
  <c r="AJ342" i="10"/>
  <c r="AI342" i="10"/>
  <c r="AK341" i="10"/>
  <c r="AJ341" i="10"/>
  <c r="AL341" i="10" s="1"/>
  <c r="AM341" i="10" s="1"/>
  <c r="AN341" i="10" s="1"/>
  <c r="AI341" i="10"/>
  <c r="AL340" i="10"/>
  <c r="AM340" i="10" s="1"/>
  <c r="AN340" i="10" s="1"/>
  <c r="AK340" i="10"/>
  <c r="AJ340" i="10"/>
  <c r="AI340" i="10"/>
  <c r="AK339" i="10"/>
  <c r="AJ339" i="10"/>
  <c r="AL339" i="10" s="1"/>
  <c r="AM339" i="10" s="1"/>
  <c r="AN339" i="10" s="1"/>
  <c r="AI339" i="10"/>
  <c r="AL338" i="10"/>
  <c r="AM338" i="10" s="1"/>
  <c r="AN338" i="10" s="1"/>
  <c r="AK338" i="10"/>
  <c r="AJ338" i="10"/>
  <c r="AI338" i="10"/>
  <c r="AK337" i="10"/>
  <c r="AJ337" i="10"/>
  <c r="AL337" i="10" s="1"/>
  <c r="AM337" i="10" s="1"/>
  <c r="AN337" i="10" s="1"/>
  <c r="AI337" i="10"/>
  <c r="AL336" i="10"/>
  <c r="AM336" i="10" s="1"/>
  <c r="AN336" i="10" s="1"/>
  <c r="AK336" i="10"/>
  <c r="AJ336" i="10"/>
  <c r="AI336" i="10"/>
  <c r="AK335" i="10"/>
  <c r="AJ335" i="10"/>
  <c r="AL335" i="10" s="1"/>
  <c r="AM335" i="10" s="1"/>
  <c r="AN335" i="10" s="1"/>
  <c r="AI335" i="10"/>
  <c r="AL334" i="10"/>
  <c r="AM334" i="10" s="1"/>
  <c r="AN334" i="10" s="1"/>
  <c r="AK334" i="10"/>
  <c r="AJ334" i="10"/>
  <c r="AI334" i="10"/>
  <c r="AK333" i="10"/>
  <c r="AJ333" i="10"/>
  <c r="AL333" i="10" s="1"/>
  <c r="AM333" i="10" s="1"/>
  <c r="AN333" i="10" s="1"/>
  <c r="AI333" i="10"/>
  <c r="AL332" i="10"/>
  <c r="AM332" i="10" s="1"/>
  <c r="AN332" i="10" s="1"/>
  <c r="AK332" i="10"/>
  <c r="AJ332" i="10"/>
  <c r="AI332" i="10"/>
  <c r="AL331" i="10"/>
  <c r="AM331" i="10" s="1"/>
  <c r="AN331" i="10" s="1"/>
  <c r="AK331" i="10"/>
  <c r="AJ331" i="10"/>
  <c r="AI331" i="10"/>
  <c r="AL330" i="10"/>
  <c r="AK330" i="10"/>
  <c r="AJ330" i="10"/>
  <c r="AI330" i="10"/>
  <c r="Y314" i="10"/>
  <c r="AC175" i="10"/>
  <c r="AA175" i="10"/>
  <c r="Y175" i="10"/>
  <c r="W175" i="10"/>
  <c r="U175" i="10"/>
  <c r="S175" i="10"/>
  <c r="Q175" i="10"/>
  <c r="AK174" i="10"/>
  <c r="AJ174" i="10"/>
  <c r="AI174" i="10"/>
  <c r="AL174" i="10" s="1"/>
  <c r="AM174" i="10" s="1"/>
  <c r="AN174" i="10" s="1"/>
  <c r="AK173" i="10"/>
  <c r="AJ173" i="10"/>
  <c r="AL173" i="10" s="1"/>
  <c r="AM173" i="10" s="1"/>
  <c r="AN173" i="10" s="1"/>
  <c r="AI173" i="10"/>
  <c r="AK172" i="10"/>
  <c r="AJ172" i="10"/>
  <c r="AI172" i="10"/>
  <c r="AK171" i="10"/>
  <c r="AJ171" i="10"/>
  <c r="AL171" i="10" s="1"/>
  <c r="AM171" i="10" s="1"/>
  <c r="AN171" i="10" s="1"/>
  <c r="AI171" i="10"/>
  <c r="AK170" i="10"/>
  <c r="AJ170" i="10"/>
  <c r="AI170" i="10"/>
  <c r="AK169" i="10"/>
  <c r="AJ169" i="10"/>
  <c r="AI169" i="10"/>
  <c r="AK168" i="10"/>
  <c r="AJ168" i="10"/>
  <c r="AI168" i="10"/>
  <c r="AK167" i="10"/>
  <c r="AJ167" i="10"/>
  <c r="AI167" i="10"/>
  <c r="AK166" i="10"/>
  <c r="AJ166" i="10"/>
  <c r="AI166" i="10"/>
  <c r="AL166" i="10" s="1"/>
  <c r="AM166" i="10" s="1"/>
  <c r="AN166" i="10" s="1"/>
  <c r="AK165" i="10"/>
  <c r="AJ165" i="10"/>
  <c r="AL165" i="10" s="1"/>
  <c r="AM165" i="10" s="1"/>
  <c r="AN165" i="10" s="1"/>
  <c r="AI165" i="10"/>
  <c r="AK164" i="10"/>
  <c r="AJ164" i="10"/>
  <c r="AI164" i="10"/>
  <c r="AK163" i="10"/>
  <c r="AJ163" i="10"/>
  <c r="AL163" i="10" s="1"/>
  <c r="AM163" i="10" s="1"/>
  <c r="AN163" i="10" s="1"/>
  <c r="AI163" i="10"/>
  <c r="AK162" i="10"/>
  <c r="AJ162" i="10"/>
  <c r="AI162" i="10"/>
  <c r="AK161" i="10"/>
  <c r="AJ161" i="10"/>
  <c r="AI161" i="10"/>
  <c r="AK160" i="10"/>
  <c r="AJ160" i="10"/>
  <c r="AI160" i="10"/>
  <c r="AK159" i="10"/>
  <c r="AJ159" i="10"/>
  <c r="AI159" i="10"/>
  <c r="AK158" i="10"/>
  <c r="AJ158" i="10"/>
  <c r="AI158" i="10"/>
  <c r="AL158" i="10" s="1"/>
  <c r="AM158" i="10" s="1"/>
  <c r="AN158" i="10" s="1"/>
  <c r="AK157" i="10"/>
  <c r="AJ157" i="10"/>
  <c r="AL157" i="10" s="1"/>
  <c r="AM157" i="10" s="1"/>
  <c r="AN157" i="10" s="1"/>
  <c r="AI157" i="10"/>
  <c r="AK156" i="10"/>
  <c r="AJ156" i="10"/>
  <c r="AI156" i="10"/>
  <c r="AK155" i="10"/>
  <c r="AJ155" i="10"/>
  <c r="AL155" i="10" s="1"/>
  <c r="AM155" i="10" s="1"/>
  <c r="AN155" i="10" s="1"/>
  <c r="AI155" i="10"/>
  <c r="AK154" i="10"/>
  <c r="AJ154" i="10"/>
  <c r="AI154" i="10"/>
  <c r="AK153" i="10"/>
  <c r="AJ153" i="10"/>
  <c r="AI153" i="10"/>
  <c r="AK152" i="10"/>
  <c r="AJ152" i="10"/>
  <c r="AI152" i="10"/>
  <c r="AK151" i="10"/>
  <c r="AJ151" i="10"/>
  <c r="AI151" i="10"/>
  <c r="AK150" i="10"/>
  <c r="AJ150" i="10"/>
  <c r="AI150" i="10"/>
  <c r="AL150" i="10" s="1"/>
  <c r="AM150" i="10" s="1"/>
  <c r="AN150" i="10" s="1"/>
  <c r="AK149" i="10"/>
  <c r="AJ149" i="10"/>
  <c r="AL149" i="10" s="1"/>
  <c r="AM149" i="10" s="1"/>
  <c r="AN149" i="10" s="1"/>
  <c r="AI149" i="10"/>
  <c r="AK148" i="10"/>
  <c r="AJ148" i="10"/>
  <c r="AI148" i="10"/>
  <c r="AK147" i="10"/>
  <c r="AJ147" i="10"/>
  <c r="AL147" i="10" s="1"/>
  <c r="AM147" i="10" s="1"/>
  <c r="AN147" i="10" s="1"/>
  <c r="AI147" i="10"/>
  <c r="AK146" i="10"/>
  <c r="AJ146" i="10"/>
  <c r="AI146" i="10"/>
  <c r="AK145" i="10"/>
  <c r="AJ145" i="10"/>
  <c r="AI145" i="10"/>
  <c r="AK144" i="10"/>
  <c r="AJ144" i="10"/>
  <c r="AI144" i="10"/>
  <c r="AK143" i="10"/>
  <c r="AJ143" i="10"/>
  <c r="AI143" i="10"/>
  <c r="AK142" i="10"/>
  <c r="AJ142" i="10"/>
  <c r="AI142" i="10"/>
  <c r="AK141" i="10"/>
  <c r="AJ141" i="10"/>
  <c r="AL141" i="10" s="1"/>
  <c r="AM141" i="10" s="1"/>
  <c r="AN141" i="10" s="1"/>
  <c r="AI141" i="10"/>
  <c r="AK140" i="10"/>
  <c r="AJ140" i="10"/>
  <c r="AI140" i="10"/>
  <c r="AK139" i="10"/>
  <c r="AJ139" i="10"/>
  <c r="AL139" i="10" s="1"/>
  <c r="AM139" i="10" s="1"/>
  <c r="AN139" i="10" s="1"/>
  <c r="AI139" i="10"/>
  <c r="AK138" i="10"/>
  <c r="AJ138" i="10"/>
  <c r="AI138" i="10"/>
  <c r="AK137" i="10"/>
  <c r="AJ137" i="10"/>
  <c r="AL137" i="10" s="1"/>
  <c r="AM137" i="10" s="1"/>
  <c r="AN137" i="10" s="1"/>
  <c r="AI137" i="10"/>
  <c r="AK136" i="10"/>
  <c r="AJ136" i="10"/>
  <c r="AI136" i="10"/>
  <c r="AK135" i="10"/>
  <c r="AJ135" i="10"/>
  <c r="AI135" i="10"/>
  <c r="AK134" i="10"/>
  <c r="AJ134" i="10"/>
  <c r="AI134" i="10"/>
  <c r="AK133" i="10"/>
  <c r="AJ133" i="10"/>
  <c r="AL133" i="10" s="1"/>
  <c r="AM133" i="10" s="1"/>
  <c r="AN133" i="10" s="1"/>
  <c r="AI133" i="10"/>
  <c r="AK132" i="10"/>
  <c r="AJ132" i="10"/>
  <c r="AI132" i="10"/>
  <c r="AK131" i="10"/>
  <c r="AJ131" i="10"/>
  <c r="AL131" i="10" s="1"/>
  <c r="AM131" i="10" s="1"/>
  <c r="AN131" i="10" s="1"/>
  <c r="AI131" i="10"/>
  <c r="AK130" i="10"/>
  <c r="AJ130" i="10"/>
  <c r="AI130" i="10"/>
  <c r="AK129" i="10"/>
  <c r="AJ129" i="10"/>
  <c r="AL129" i="10" s="1"/>
  <c r="AM129" i="10" s="1"/>
  <c r="AN129" i="10" s="1"/>
  <c r="AI129" i="10"/>
  <c r="AK128" i="10"/>
  <c r="AJ128" i="10"/>
  <c r="AI128" i="10"/>
  <c r="AK127" i="10"/>
  <c r="AJ127" i="10"/>
  <c r="AI127" i="10"/>
  <c r="AK126" i="10"/>
  <c r="AJ126" i="10"/>
  <c r="AI126" i="10"/>
  <c r="AK125" i="10"/>
  <c r="AJ125" i="10"/>
  <c r="AL125" i="10" s="1"/>
  <c r="AM125" i="10" s="1"/>
  <c r="AN125" i="10" s="1"/>
  <c r="AI125" i="10"/>
  <c r="AK124" i="10"/>
  <c r="AJ124" i="10"/>
  <c r="AI124" i="10"/>
  <c r="AK123" i="10"/>
  <c r="AJ123" i="10"/>
  <c r="AL123" i="10" s="1"/>
  <c r="AM123" i="10" s="1"/>
  <c r="AN123" i="10" s="1"/>
  <c r="AI123" i="10"/>
  <c r="AK122" i="10"/>
  <c r="AJ122" i="10"/>
  <c r="AI122" i="10"/>
  <c r="AK121" i="10"/>
  <c r="AJ121" i="10"/>
  <c r="AL121" i="10" s="1"/>
  <c r="AM121" i="10" s="1"/>
  <c r="AN121" i="10" s="1"/>
  <c r="AI121" i="10"/>
  <c r="AK120" i="10"/>
  <c r="AJ120" i="10"/>
  <c r="AI120" i="10"/>
  <c r="AK119" i="10"/>
  <c r="AJ119" i="10"/>
  <c r="AI119" i="10"/>
  <c r="AK118" i="10"/>
  <c r="AJ118" i="10"/>
  <c r="AI118" i="10"/>
  <c r="AK117" i="10"/>
  <c r="AJ117" i="10"/>
  <c r="AL117" i="10" s="1"/>
  <c r="AM117" i="10" s="1"/>
  <c r="AN117" i="10" s="1"/>
  <c r="AI117" i="10"/>
  <c r="AK116" i="10"/>
  <c r="AJ116" i="10"/>
  <c r="AI116" i="10"/>
  <c r="AK115" i="10"/>
  <c r="AJ115" i="10"/>
  <c r="AL115" i="10" s="1"/>
  <c r="AM115" i="10" s="1"/>
  <c r="AN115" i="10" s="1"/>
  <c r="AI115" i="10"/>
  <c r="AK114" i="10"/>
  <c r="AJ114" i="10"/>
  <c r="AI114" i="10"/>
  <c r="AK113" i="10"/>
  <c r="AJ113" i="10"/>
  <c r="AL113" i="10" s="1"/>
  <c r="AM113" i="10" s="1"/>
  <c r="AN113" i="10" s="1"/>
  <c r="AI113" i="10"/>
  <c r="AK112" i="10"/>
  <c r="AJ112" i="10"/>
  <c r="AI112" i="10"/>
  <c r="AK111" i="10"/>
  <c r="AJ111" i="10"/>
  <c r="AI111" i="10"/>
  <c r="AK110" i="10"/>
  <c r="AJ110" i="10"/>
  <c r="AI110" i="10"/>
  <c r="AK109" i="10"/>
  <c r="AJ109" i="10"/>
  <c r="AL109" i="10" s="1"/>
  <c r="AM109" i="10" s="1"/>
  <c r="AN109" i="10" s="1"/>
  <c r="AI109" i="10"/>
  <c r="AK108" i="10"/>
  <c r="AJ108" i="10"/>
  <c r="AI108" i="10"/>
  <c r="AK107" i="10"/>
  <c r="AJ107" i="10"/>
  <c r="AL107" i="10" s="1"/>
  <c r="AM107" i="10" s="1"/>
  <c r="AN107" i="10" s="1"/>
  <c r="AI107" i="10"/>
  <c r="AK106" i="10"/>
  <c r="AJ106" i="10"/>
  <c r="AI106" i="10"/>
  <c r="AK105" i="10"/>
  <c r="AJ105" i="10"/>
  <c r="AL105" i="10" s="1"/>
  <c r="AM105" i="10" s="1"/>
  <c r="AN105" i="10" s="1"/>
  <c r="AI105" i="10"/>
  <c r="AK104" i="10"/>
  <c r="AJ104" i="10"/>
  <c r="AI104" i="10"/>
  <c r="AK103" i="10"/>
  <c r="AJ103" i="10"/>
  <c r="AI103" i="10"/>
  <c r="AK102" i="10"/>
  <c r="AJ102" i="10"/>
  <c r="AI102" i="10"/>
  <c r="AK101" i="10"/>
  <c r="AJ101" i="10"/>
  <c r="AL101" i="10" s="1"/>
  <c r="AM101" i="10" s="1"/>
  <c r="AN101" i="10" s="1"/>
  <c r="AI101" i="10"/>
  <c r="AK100" i="10"/>
  <c r="AJ100" i="10"/>
  <c r="AI100" i="10"/>
  <c r="AK99" i="10"/>
  <c r="AJ99" i="10"/>
  <c r="AL99" i="10" s="1"/>
  <c r="AM99" i="10" s="1"/>
  <c r="AN99" i="10" s="1"/>
  <c r="AI99" i="10"/>
  <c r="AK98" i="10"/>
  <c r="AJ98" i="10"/>
  <c r="AI98" i="10"/>
  <c r="AK97" i="10"/>
  <c r="AJ97" i="10"/>
  <c r="AL97" i="10" s="1"/>
  <c r="AM97" i="10" s="1"/>
  <c r="AN97" i="10" s="1"/>
  <c r="AI97" i="10"/>
  <c r="AK96" i="10"/>
  <c r="AJ96" i="10"/>
  <c r="AI96" i="10"/>
  <c r="AK95" i="10"/>
  <c r="AJ95" i="10"/>
  <c r="AI95" i="10"/>
  <c r="AK94" i="10"/>
  <c r="AJ94" i="10"/>
  <c r="AI94" i="10"/>
  <c r="AK93" i="10"/>
  <c r="AJ93" i="10"/>
  <c r="AL93" i="10" s="1"/>
  <c r="AM93" i="10" s="1"/>
  <c r="AN93" i="10" s="1"/>
  <c r="AI93" i="10"/>
  <c r="AK92" i="10"/>
  <c r="AJ92" i="10"/>
  <c r="AI92" i="10"/>
  <c r="AK91" i="10"/>
  <c r="AJ91" i="10"/>
  <c r="AL91" i="10" s="1"/>
  <c r="AM91" i="10" s="1"/>
  <c r="AN91" i="10" s="1"/>
  <c r="AI91" i="10"/>
  <c r="AK90" i="10"/>
  <c r="AJ90" i="10"/>
  <c r="AI90" i="10"/>
  <c r="AK89" i="10"/>
  <c r="AJ89" i="10"/>
  <c r="AL89" i="10" s="1"/>
  <c r="AM89" i="10" s="1"/>
  <c r="AN89" i="10" s="1"/>
  <c r="AI89" i="10"/>
  <c r="AK88" i="10"/>
  <c r="AJ88" i="10"/>
  <c r="AI88" i="10"/>
  <c r="AK87" i="10"/>
  <c r="AJ87" i="10"/>
  <c r="AI87" i="10"/>
  <c r="AK86" i="10"/>
  <c r="AJ86" i="10"/>
  <c r="AI86" i="10"/>
  <c r="AK85" i="10"/>
  <c r="AJ85" i="10"/>
  <c r="AL85" i="10" s="1"/>
  <c r="AM85" i="10" s="1"/>
  <c r="AN85" i="10" s="1"/>
  <c r="AI85" i="10"/>
  <c r="AK84" i="10"/>
  <c r="AJ84" i="10"/>
  <c r="AI84" i="10"/>
  <c r="AK83" i="10"/>
  <c r="AJ83" i="10"/>
  <c r="AL83" i="10" s="1"/>
  <c r="AM83" i="10" s="1"/>
  <c r="AN83" i="10" s="1"/>
  <c r="AI83" i="10"/>
  <c r="AK82" i="10"/>
  <c r="AJ82" i="10"/>
  <c r="AI82" i="10"/>
  <c r="AK81" i="10"/>
  <c r="AJ81" i="10"/>
  <c r="AL81" i="10" s="1"/>
  <c r="AM81" i="10" s="1"/>
  <c r="AN81" i="10" s="1"/>
  <c r="AI81" i="10"/>
  <c r="AK80" i="10"/>
  <c r="AJ80" i="10"/>
  <c r="AI80" i="10"/>
  <c r="AK79" i="10"/>
  <c r="AJ79" i="10"/>
  <c r="AI79" i="10"/>
  <c r="AK78" i="10"/>
  <c r="AJ78" i="10"/>
  <c r="AI78" i="10"/>
  <c r="AK77" i="10"/>
  <c r="AJ77" i="10"/>
  <c r="AL77" i="10" s="1"/>
  <c r="AM77" i="10" s="1"/>
  <c r="AN77" i="10" s="1"/>
  <c r="AI77" i="10"/>
  <c r="AK76" i="10"/>
  <c r="AJ76" i="10"/>
  <c r="AI76" i="10"/>
  <c r="AK75" i="10"/>
  <c r="AJ75" i="10"/>
  <c r="AL75" i="10" s="1"/>
  <c r="AM75" i="10" s="1"/>
  <c r="AN75" i="10" s="1"/>
  <c r="AI75" i="10"/>
  <c r="AK74" i="10"/>
  <c r="AJ74" i="10"/>
  <c r="AI74" i="10"/>
  <c r="AK73" i="10"/>
  <c r="AJ73" i="10"/>
  <c r="AL73" i="10" s="1"/>
  <c r="AM73" i="10" s="1"/>
  <c r="AN73" i="10" s="1"/>
  <c r="AI73" i="10"/>
  <c r="AK72" i="10"/>
  <c r="AJ72" i="10"/>
  <c r="AI72" i="10"/>
  <c r="AK71" i="10"/>
  <c r="AJ71" i="10"/>
  <c r="AI71" i="10"/>
  <c r="AK70" i="10"/>
  <c r="AJ70" i="10"/>
  <c r="AI70" i="10"/>
  <c r="AK69" i="10"/>
  <c r="AJ69" i="10"/>
  <c r="AL69" i="10" s="1"/>
  <c r="AM69" i="10" s="1"/>
  <c r="AN69" i="10" s="1"/>
  <c r="AI69" i="10"/>
  <c r="AK68" i="10"/>
  <c r="AJ68" i="10"/>
  <c r="AI68" i="10"/>
  <c r="AK67" i="10"/>
  <c r="AJ67" i="10"/>
  <c r="AL67" i="10" s="1"/>
  <c r="AM67" i="10" s="1"/>
  <c r="AN67" i="10" s="1"/>
  <c r="AI67" i="10"/>
  <c r="AK66" i="10"/>
  <c r="AJ66" i="10"/>
  <c r="AI66" i="10"/>
  <c r="AK65" i="10"/>
  <c r="AJ65" i="10"/>
  <c r="AI65" i="10"/>
  <c r="AK64" i="10"/>
  <c r="AJ64" i="10"/>
  <c r="AI64" i="10"/>
  <c r="AK63" i="10"/>
  <c r="AJ63" i="10"/>
  <c r="AI63" i="10"/>
  <c r="AK62" i="10"/>
  <c r="AJ62" i="10"/>
  <c r="AI62" i="10"/>
  <c r="AK61" i="10"/>
  <c r="AJ61" i="10"/>
  <c r="AL61" i="10" s="1"/>
  <c r="AM61" i="10" s="1"/>
  <c r="AN61" i="10" s="1"/>
  <c r="AI61" i="10"/>
  <c r="AK60" i="10"/>
  <c r="AJ60" i="10"/>
  <c r="AI60" i="10"/>
  <c r="AK59" i="10"/>
  <c r="AJ59" i="10"/>
  <c r="AL59" i="10" s="1"/>
  <c r="AM59" i="10" s="1"/>
  <c r="AN59" i="10" s="1"/>
  <c r="AI59" i="10"/>
  <c r="AK58" i="10"/>
  <c r="AJ58" i="10"/>
  <c r="AI58" i="10"/>
  <c r="AK57" i="10"/>
  <c r="AJ57" i="10"/>
  <c r="AL57" i="10" s="1"/>
  <c r="AM57" i="10" s="1"/>
  <c r="AN57" i="10" s="1"/>
  <c r="AI57" i="10"/>
  <c r="AK56" i="10"/>
  <c r="AJ56" i="10"/>
  <c r="AI56" i="10"/>
  <c r="AK55" i="10"/>
  <c r="AJ55" i="10"/>
  <c r="AL55" i="10" s="1"/>
  <c r="AM55" i="10" s="1"/>
  <c r="AI55" i="10"/>
  <c r="AK54" i="10"/>
  <c r="AJ54" i="10"/>
  <c r="AI54" i="10"/>
  <c r="AL54" i="10" s="1"/>
  <c r="AD92" i="9"/>
  <c r="AC92" i="9"/>
  <c r="AB92" i="9"/>
  <c r="AA92" i="9"/>
  <c r="Z92" i="9"/>
  <c r="Y92" i="9"/>
  <c r="X92" i="9"/>
  <c r="W92" i="9"/>
  <c r="V92" i="9"/>
  <c r="U92" i="9"/>
  <c r="T92" i="9"/>
  <c r="AD78" i="9"/>
  <c r="AC78" i="9"/>
  <c r="AB78" i="9"/>
  <c r="AA78" i="9"/>
  <c r="Z78" i="9"/>
  <c r="Y78" i="9"/>
  <c r="X78" i="9"/>
  <c r="W78" i="9"/>
  <c r="V78" i="9"/>
  <c r="U78" i="9"/>
  <c r="T78" i="9"/>
  <c r="AC128" i="8"/>
  <c r="AA128" i="8"/>
  <c r="Y128" i="8"/>
  <c r="W128" i="8"/>
  <c r="U128" i="8"/>
  <c r="S128" i="8"/>
  <c r="Q128" i="8"/>
  <c r="O128" i="8"/>
  <c r="M128" i="8"/>
  <c r="AK127" i="8"/>
  <c r="AJ127" i="8"/>
  <c r="AL127" i="8" s="1"/>
  <c r="AI127" i="8"/>
  <c r="AK126" i="8"/>
  <c r="AJ126" i="8"/>
  <c r="AI126" i="8"/>
  <c r="AK125" i="8"/>
  <c r="AJ125" i="8"/>
  <c r="AI125" i="8"/>
  <c r="AK124" i="8"/>
  <c r="AJ124" i="8"/>
  <c r="AI124" i="8"/>
  <c r="AB104" i="8"/>
  <c r="Y104" i="8"/>
  <c r="V104" i="8"/>
  <c r="S104" i="8"/>
  <c r="P104" i="8"/>
  <c r="M104" i="8"/>
  <c r="J104" i="8"/>
  <c r="AK103" i="8"/>
  <c r="AJ103" i="8"/>
  <c r="AI103" i="8"/>
  <c r="AK102" i="8"/>
  <c r="AJ102" i="8"/>
  <c r="AI102" i="8"/>
  <c r="AK101" i="8"/>
  <c r="AJ101" i="8"/>
  <c r="AI101" i="8"/>
  <c r="AK100" i="8"/>
  <c r="AJ100" i="8"/>
  <c r="AI100" i="8"/>
  <c r="AL100" i="8" s="1"/>
  <c r="AC78" i="8"/>
  <c r="AA78" i="8"/>
  <c r="Y78" i="8"/>
  <c r="W78" i="8"/>
  <c r="U78" i="8"/>
  <c r="S78" i="8"/>
  <c r="Q78" i="8"/>
  <c r="O78" i="8"/>
  <c r="M78" i="8"/>
  <c r="K78" i="8"/>
  <c r="AK77" i="8"/>
  <c r="AJ77" i="8"/>
  <c r="AI77" i="8"/>
  <c r="AL77" i="8" s="1"/>
  <c r="AK76" i="8"/>
  <c r="AJ76" i="8"/>
  <c r="AI76" i="8"/>
  <c r="AK75" i="8"/>
  <c r="AJ75" i="8"/>
  <c r="AL75" i="8" s="1"/>
  <c r="AI75" i="8"/>
  <c r="BE28" i="19" l="1"/>
  <c r="BF28" i="19" s="1"/>
  <c r="B138" i="19"/>
  <c r="AQ185" i="12"/>
  <c r="AR185" i="12" s="1"/>
  <c r="AP178" i="12"/>
  <c r="AL180" i="12"/>
  <c r="AL189" i="12"/>
  <c r="AL258" i="12"/>
  <c r="AL267" i="12"/>
  <c r="AL272" i="12"/>
  <c r="AP278" i="12"/>
  <c r="AL175" i="12"/>
  <c r="AL176" i="12"/>
  <c r="AL184" i="12"/>
  <c r="AP186" i="12"/>
  <c r="AL188" i="12"/>
  <c r="AL197" i="12"/>
  <c r="AL201" i="12"/>
  <c r="AL205" i="12"/>
  <c r="AQ205" i="12" s="1"/>
  <c r="AR205" i="12" s="1"/>
  <c r="AL209" i="12"/>
  <c r="AL213" i="12"/>
  <c r="AL217" i="12"/>
  <c r="AL221" i="12"/>
  <c r="AL225" i="12"/>
  <c r="AL229" i="12"/>
  <c r="AL233" i="12"/>
  <c r="AL237" i="12"/>
  <c r="AL241" i="12"/>
  <c r="AL245" i="12"/>
  <c r="AL249" i="12"/>
  <c r="AL262" i="12"/>
  <c r="AQ262" i="12" s="1"/>
  <c r="AR262" i="12" s="1"/>
  <c r="AL271" i="12"/>
  <c r="AP282" i="12"/>
  <c r="AQ183" i="12"/>
  <c r="AR183" i="12" s="1"/>
  <c r="AP194" i="12"/>
  <c r="AL196" i="12"/>
  <c r="AP254" i="12"/>
  <c r="AL266" i="12"/>
  <c r="AL275" i="12"/>
  <c r="AL280" i="12"/>
  <c r="AP286" i="12"/>
  <c r="AQ286" i="12" s="1"/>
  <c r="AR286" i="12" s="1"/>
  <c r="AL192" i="12"/>
  <c r="AQ251" i="12"/>
  <c r="AR251" i="12" s="1"/>
  <c r="AL288" i="12"/>
  <c r="AP175" i="12"/>
  <c r="AL199" i="12"/>
  <c r="AL203" i="12"/>
  <c r="AL207" i="12"/>
  <c r="AL211" i="12"/>
  <c r="AQ211" i="12" s="1"/>
  <c r="AR211" i="12" s="1"/>
  <c r="AL215" i="12"/>
  <c r="AL219" i="12"/>
  <c r="AL223" i="12"/>
  <c r="AL227" i="12"/>
  <c r="AL231" i="12"/>
  <c r="AL235" i="12"/>
  <c r="AP236" i="12"/>
  <c r="AL239" i="12"/>
  <c r="AQ239" i="12" s="1"/>
  <c r="AR239" i="12" s="1"/>
  <c r="AP240" i="12"/>
  <c r="AL243" i="12"/>
  <c r="AP244" i="12"/>
  <c r="AL247" i="12"/>
  <c r="AP248" i="12"/>
  <c r="AL255" i="12"/>
  <c r="AL256" i="12"/>
  <c r="AP257" i="12"/>
  <c r="AQ257" i="12" s="1"/>
  <c r="AR257" i="12" s="1"/>
  <c r="AL260" i="12"/>
  <c r="AP266" i="12"/>
  <c r="AL278" i="12"/>
  <c r="AL287" i="12"/>
  <c r="AL173" i="12"/>
  <c r="AQ173" i="12" s="1"/>
  <c r="AR173" i="12" s="1"/>
  <c r="AP183" i="12"/>
  <c r="AL259" i="12"/>
  <c r="AL264" i="12"/>
  <c r="AQ264" i="12" s="1"/>
  <c r="AR264" i="12" s="1"/>
  <c r="AP270" i="12"/>
  <c r="AQ270" i="12" s="1"/>
  <c r="AR270" i="12" s="1"/>
  <c r="AL282" i="12"/>
  <c r="AQ282" i="12" s="1"/>
  <c r="AR282" i="12" s="1"/>
  <c r="AQ254" i="12"/>
  <c r="AR254" i="12" s="1"/>
  <c r="AP274" i="12"/>
  <c r="AQ274" i="12" s="1"/>
  <c r="AR274" i="12" s="1"/>
  <c r="AL69" i="12"/>
  <c r="AX70" i="12"/>
  <c r="AP72" i="12"/>
  <c r="BB73" i="12"/>
  <c r="AT75" i="12"/>
  <c r="AL77" i="12"/>
  <c r="AX145" i="12"/>
  <c r="AP149" i="12"/>
  <c r="AP112" i="12"/>
  <c r="AX143" i="12"/>
  <c r="AT152" i="12"/>
  <c r="AX141" i="12"/>
  <c r="AL154" i="12"/>
  <c r="BC92" i="12"/>
  <c r="BD92" i="12" s="1"/>
  <c r="AL97" i="12"/>
  <c r="AX98" i="12"/>
  <c r="AP100" i="12"/>
  <c r="BC100" i="12" s="1"/>
  <c r="BD100" i="12" s="1"/>
  <c r="BB101" i="12"/>
  <c r="AT103" i="12"/>
  <c r="AL105" i="12"/>
  <c r="AX106" i="12"/>
  <c r="AP108" i="12"/>
  <c r="BC108" i="12" s="1"/>
  <c r="BD108" i="12" s="1"/>
  <c r="BB109" i="12"/>
  <c r="AT111" i="12"/>
  <c r="AL113" i="12"/>
  <c r="AP37" i="12"/>
  <c r="BC37" i="12" s="1"/>
  <c r="BD37" i="12" s="1"/>
  <c r="BB38" i="12"/>
  <c r="AT40" i="12"/>
  <c r="AL42" i="12"/>
  <c r="AX43" i="12"/>
  <c r="AP45" i="12"/>
  <c r="BC45" i="12" s="1"/>
  <c r="BD45" i="12" s="1"/>
  <c r="BB46" i="12"/>
  <c r="AT48" i="12"/>
  <c r="AL50" i="12"/>
  <c r="AX51" i="12"/>
  <c r="AP53" i="12"/>
  <c r="BC53" i="12" s="1"/>
  <c r="BD53" i="12" s="1"/>
  <c r="BB54" i="12"/>
  <c r="AT56" i="12"/>
  <c r="AL58" i="12"/>
  <c r="BC58" i="12" s="1"/>
  <c r="BD58" i="12" s="1"/>
  <c r="AX59" i="12"/>
  <c r="AP61" i="12"/>
  <c r="BC61" i="12" s="1"/>
  <c r="BD61" i="12" s="1"/>
  <c r="BB62" i="12"/>
  <c r="AT64" i="12"/>
  <c r="AL66" i="12"/>
  <c r="AX67" i="12"/>
  <c r="AP69" i="12"/>
  <c r="BB70" i="12"/>
  <c r="AT72" i="12"/>
  <c r="AL74" i="12"/>
  <c r="AX75" i="12"/>
  <c r="AP77" i="12"/>
  <c r="AT78" i="12"/>
  <c r="BB141" i="12"/>
  <c r="BB142" i="12"/>
  <c r="AT148" i="12"/>
  <c r="AL149" i="12"/>
  <c r="AP114" i="12"/>
  <c r="BB115" i="12"/>
  <c r="AT117" i="12"/>
  <c r="AL119" i="12"/>
  <c r="AX120" i="12"/>
  <c r="AP122" i="12"/>
  <c r="BB123" i="12"/>
  <c r="AT125" i="12"/>
  <c r="AL127" i="12"/>
  <c r="AX128" i="12"/>
  <c r="AP130" i="12"/>
  <c r="BB131" i="12"/>
  <c r="AT133" i="12"/>
  <c r="AL135" i="12"/>
  <c r="AX136" i="12"/>
  <c r="AP138" i="12"/>
  <c r="BB139" i="12"/>
  <c r="BB140" i="12"/>
  <c r="AL146" i="12"/>
  <c r="AL148" i="12"/>
  <c r="AP152" i="12"/>
  <c r="BC152" i="12" s="1"/>
  <c r="BD152" i="12" s="1"/>
  <c r="BL1157" i="10"/>
  <c r="AP1761" i="10"/>
  <c r="AP1767" i="10"/>
  <c r="AX1773" i="10"/>
  <c r="AT1774" i="10"/>
  <c r="BF1777" i="10"/>
  <c r="AX1779" i="10"/>
  <c r="BF1780" i="10"/>
  <c r="BF1785" i="10"/>
  <c r="AX1790" i="10"/>
  <c r="BF1794" i="10"/>
  <c r="AL1797" i="10"/>
  <c r="AP1799" i="10"/>
  <c r="AX1800" i="10"/>
  <c r="BF1803" i="10"/>
  <c r="BB1805" i="10"/>
  <c r="BF1807" i="10"/>
  <c r="BF1816" i="10"/>
  <c r="AT1817" i="10"/>
  <c r="AP1818" i="10"/>
  <c r="AP1821" i="10"/>
  <c r="BF1825" i="10"/>
  <c r="AL1828" i="10"/>
  <c r="BF1828" i="10"/>
  <c r="BF1831" i="10"/>
  <c r="AX1836" i="10"/>
  <c r="BB1838" i="10"/>
  <c r="AX1839" i="10"/>
  <c r="AX1842" i="10"/>
  <c r="AP1847" i="10"/>
  <c r="AT1849" i="10"/>
  <c r="AP1850" i="10"/>
  <c r="AP1853" i="10"/>
  <c r="AX1806" i="10"/>
  <c r="BF1819" i="10"/>
  <c r="AX1830" i="10"/>
  <c r="AP1841" i="10"/>
  <c r="BF1763" i="10"/>
  <c r="BB1767" i="10"/>
  <c r="BF1771" i="10"/>
  <c r="AP1776" i="10"/>
  <c r="AT1778" i="10"/>
  <c r="AX1780" i="10"/>
  <c r="AX1782" i="10"/>
  <c r="AT1786" i="10"/>
  <c r="AX1788" i="10"/>
  <c r="BF1789" i="10"/>
  <c r="AP1793" i="10"/>
  <c r="AP1797" i="10"/>
  <c r="BB1799" i="10"/>
  <c r="AP1806" i="10"/>
  <c r="BB1806" i="10"/>
  <c r="AX1807" i="10"/>
  <c r="AX1810" i="10"/>
  <c r="AX1813" i="10"/>
  <c r="BF1817" i="10"/>
  <c r="AL1820" i="10"/>
  <c r="BF1820" i="10"/>
  <c r="BF1823" i="10"/>
  <c r="AX1828" i="10"/>
  <c r="BB1830" i="10"/>
  <c r="AX1831" i="10"/>
  <c r="AX1834" i="10"/>
  <c r="AP1839" i="10"/>
  <c r="AT1841" i="10"/>
  <c r="AP1842" i="10"/>
  <c r="AP1845" i="10"/>
  <c r="BF1849" i="10"/>
  <c r="AL1852" i="10"/>
  <c r="BF1852" i="10"/>
  <c r="AP1768" i="10"/>
  <c r="AX1769" i="10"/>
  <c r="AT1770" i="10"/>
  <c r="AP1771" i="10"/>
  <c r="BF1775" i="10"/>
  <c r="BB1779" i="10"/>
  <c r="BF1781" i="10"/>
  <c r="BF1786" i="10"/>
  <c r="AP1791" i="10"/>
  <c r="AX1792" i="10"/>
  <c r="AP1794" i="10"/>
  <c r="BF1795" i="10"/>
  <c r="AP1800" i="10"/>
  <c r="AT1802" i="10"/>
  <c r="AX1804" i="10"/>
  <c r="AP1809" i="10"/>
  <c r="AL1811" i="10"/>
  <c r="AP1813" i="10"/>
  <c r="AX1822" i="10"/>
  <c r="AT1824" i="10"/>
  <c r="BF1826" i="10"/>
  <c r="AP1833" i="10"/>
  <c r="AL1835" i="10"/>
  <c r="AX1837" i="10"/>
  <c r="BF1843" i="10"/>
  <c r="BB1845" i="10"/>
  <c r="AX1846" i="10"/>
  <c r="AP1848" i="10"/>
  <c r="BF1796" i="10"/>
  <c r="BF1799" i="10"/>
  <c r="AP1807" i="10"/>
  <c r="AT1809" i="10"/>
  <c r="AP1810" i="10"/>
  <c r="BB1813" i="10"/>
  <c r="AT1815" i="10"/>
  <c r="AX1820" i="10"/>
  <c r="BF1821" i="10"/>
  <c r="BB1822" i="10"/>
  <c r="AX1823" i="10"/>
  <c r="AX1826" i="10"/>
  <c r="AP1831" i="10"/>
  <c r="AX1832" i="10"/>
  <c r="AT1833" i="10"/>
  <c r="AP1834" i="10"/>
  <c r="AP1837" i="10"/>
  <c r="BF1841" i="10"/>
  <c r="AP1843" i="10"/>
  <c r="AL1844" i="10"/>
  <c r="BF1844" i="10"/>
  <c r="BF1847" i="10"/>
  <c r="AX1852" i="10"/>
  <c r="BF1853" i="10"/>
  <c r="BB1854" i="10"/>
  <c r="AT1762" i="10"/>
  <c r="AX1766" i="10"/>
  <c r="AX1772" i="10"/>
  <c r="AP1777" i="10"/>
  <c r="AP1783" i="10"/>
  <c r="AP1785" i="10"/>
  <c r="AX1789" i="10"/>
  <c r="BB1791" i="10"/>
  <c r="BF1793" i="10"/>
  <c r="AX1798" i="10"/>
  <c r="AX1802" i="10"/>
  <c r="AX1811" i="10"/>
  <c r="AL1812" i="10"/>
  <c r="BF1812" i="10"/>
  <c r="BF1815" i="10"/>
  <c r="BF1818" i="10"/>
  <c r="AP1825" i="10"/>
  <c r="AL1827" i="10"/>
  <c r="AX1829" i="10"/>
  <c r="BF1835" i="10"/>
  <c r="BB1837" i="10"/>
  <c r="AP1840" i="10"/>
  <c r="AT1848" i="10"/>
  <c r="AP1849" i="10"/>
  <c r="BF1850" i="10"/>
  <c r="BB1758" i="10"/>
  <c r="BF1762" i="10"/>
  <c r="AP1764" i="10"/>
  <c r="AL1765" i="10"/>
  <c r="BF1765" i="10"/>
  <c r="BF1776" i="10"/>
  <c r="AP1778" i="10"/>
  <c r="AP1781" i="10"/>
  <c r="AX1784" i="10"/>
  <c r="AP1789" i="10"/>
  <c r="AP1792" i="10"/>
  <c r="AX1796" i="10"/>
  <c r="AX1799" i="10"/>
  <c r="BB1804" i="10"/>
  <c r="AX1805" i="10"/>
  <c r="BF1809" i="10"/>
  <c r="AP1811" i="10"/>
  <c r="AT1816" i="10"/>
  <c r="AX1818" i="10"/>
  <c r="AP1823" i="10"/>
  <c r="AX1824" i="10"/>
  <c r="AT1825" i="10"/>
  <c r="AP1826" i="10"/>
  <c r="AP1829" i="10"/>
  <c r="BF1833" i="10"/>
  <c r="AP1835" i="10"/>
  <c r="AL1836" i="10"/>
  <c r="BF1836" i="10"/>
  <c r="BF1839" i="10"/>
  <c r="AX1844" i="10"/>
  <c r="BF1845" i="10"/>
  <c r="BB1846" i="10"/>
  <c r="AX1847" i="10"/>
  <c r="AX1850" i="10"/>
  <c r="AP1855" i="10"/>
  <c r="BS1638" i="10"/>
  <c r="BT1638" i="10" s="1"/>
  <c r="AP1678" i="10"/>
  <c r="AL1680" i="10"/>
  <c r="AT1681" i="10"/>
  <c r="AT1699" i="10"/>
  <c r="AL1704" i="10"/>
  <c r="AL1708" i="10"/>
  <c r="AT1715" i="10"/>
  <c r="BS1715" i="10" s="1"/>
  <c r="BT1715" i="10" s="1"/>
  <c r="BB1716" i="10"/>
  <c r="AL1721" i="10"/>
  <c r="BB1722" i="10"/>
  <c r="AL1734" i="10"/>
  <c r="AL1737" i="10"/>
  <c r="BB1738" i="10"/>
  <c r="BB1742" i="10"/>
  <c r="BB1641" i="10"/>
  <c r="BB1643" i="10"/>
  <c r="AX1644" i="10"/>
  <c r="AL1645" i="10"/>
  <c r="AT1646" i="10"/>
  <c r="AL1652" i="10"/>
  <c r="AP1654" i="10"/>
  <c r="BB1654" i="10"/>
  <c r="AX1655" i="10"/>
  <c r="BB1661" i="10"/>
  <c r="AX1662" i="10"/>
  <c r="AX1665" i="10"/>
  <c r="AP1671" i="10"/>
  <c r="BB1671" i="10"/>
  <c r="AT1674" i="10"/>
  <c r="AP1675" i="10"/>
  <c r="BB1675" i="10"/>
  <c r="BF1677" i="10"/>
  <c r="BB1678" i="10"/>
  <c r="BF1684" i="10"/>
  <c r="AT1685" i="10"/>
  <c r="AP1686" i="10"/>
  <c r="BB1686" i="10"/>
  <c r="AL1688" i="10"/>
  <c r="AP1697" i="10"/>
  <c r="AX1698" i="10"/>
  <c r="AL1702" i="10"/>
  <c r="AX1704" i="10"/>
  <c r="AL1705" i="10"/>
  <c r="BB1706" i="10"/>
  <c r="BB1710" i="10"/>
  <c r="BB1713" i="10"/>
  <c r="AX1714" i="10"/>
  <c r="AL1718" i="10"/>
  <c r="AT1719" i="10"/>
  <c r="AT1722" i="10"/>
  <c r="AP1723" i="10"/>
  <c r="BB1723" i="10"/>
  <c r="BB1726" i="10"/>
  <c r="BB1729" i="10"/>
  <c r="BF1731" i="10"/>
  <c r="AP1733" i="10"/>
  <c r="AT1738" i="10"/>
  <c r="AP1739" i="10"/>
  <c r="BB1739" i="10"/>
  <c r="AT1741" i="10"/>
  <c r="AT1745" i="10"/>
  <c r="BF1747" i="10"/>
  <c r="BS1673" i="10"/>
  <c r="BT1673" i="10" s="1"/>
  <c r="AL1641" i="10"/>
  <c r="BF1649" i="10"/>
  <c r="BF1653" i="10"/>
  <c r="AL1660" i="10"/>
  <c r="AT1661" i="10"/>
  <c r="BF1667" i="10"/>
  <c r="BF1670" i="10"/>
  <c r="AP1676" i="10"/>
  <c r="AL1677" i="10"/>
  <c r="AT1682" i="10"/>
  <c r="AX1684" i="10"/>
  <c r="BF1685" i="10"/>
  <c r="AT1700" i="10"/>
  <c r="AX1702" i="10"/>
  <c r="AL1709" i="10"/>
  <c r="BF1709" i="10"/>
  <c r="AL1712" i="10"/>
  <c r="AT1716" i="10"/>
  <c r="AX1718" i="10"/>
  <c r="BF1719" i="10"/>
  <c r="BF1725" i="10"/>
  <c r="AL1728" i="10"/>
  <c r="AL1735" i="10"/>
  <c r="BF1735" i="10"/>
  <c r="BB1743" i="10"/>
  <c r="AX1744" i="10"/>
  <c r="BB1640" i="10"/>
  <c r="AT1643" i="10"/>
  <c r="AT1647" i="10"/>
  <c r="AP1648" i="10"/>
  <c r="AL1649" i="10"/>
  <c r="BS1649" i="10" s="1"/>
  <c r="BT1649" i="10" s="1"/>
  <c r="BB1651" i="10"/>
  <c r="AT1657" i="10"/>
  <c r="AP1659" i="10"/>
  <c r="BB1659" i="10"/>
  <c r="AX1660" i="10"/>
  <c r="AL1661" i="10"/>
  <c r="AL1667" i="10"/>
  <c r="AT1668" i="10"/>
  <c r="AP1669" i="10"/>
  <c r="BS1669" i="10" s="1"/>
  <c r="BT1669" i="10" s="1"/>
  <c r="BB1672" i="10"/>
  <c r="AL1678" i="10"/>
  <c r="BB1683" i="10"/>
  <c r="AL1689" i="10"/>
  <c r="BF1689" i="10"/>
  <c r="AP1691" i="10"/>
  <c r="AX1692" i="10"/>
  <c r="BF1693" i="10"/>
  <c r="AP1695" i="10"/>
  <c r="AL1696" i="10"/>
  <c r="AL1700" i="10"/>
  <c r="AL1703" i="10"/>
  <c r="BF1703" i="10"/>
  <c r="AT1707" i="10"/>
  <c r="BB1708" i="10"/>
  <c r="BB1711" i="10"/>
  <c r="AX1712" i="10"/>
  <c r="AL1713" i="10"/>
  <c r="AL1716" i="10"/>
  <c r="AL1719" i="10"/>
  <c r="AP1721" i="10"/>
  <c r="AX1722" i="10"/>
  <c r="BB1727" i="10"/>
  <c r="BS1727" i="10" s="1"/>
  <c r="BT1727" i="10" s="1"/>
  <c r="AX1728" i="10"/>
  <c r="AL1729" i="10"/>
  <c r="BB1730" i="10"/>
  <c r="BB1734" i="10"/>
  <c r="AP1737" i="10"/>
  <c r="AX1738" i="10"/>
  <c r="AL1742" i="10"/>
  <c r="AT1743" i="10"/>
  <c r="BB1746" i="10"/>
  <c r="AT1640" i="10"/>
  <c r="AL1643" i="10"/>
  <c r="AX1646" i="10"/>
  <c r="AX1649" i="10"/>
  <c r="BF1654" i="10"/>
  <c r="BB1655" i="10"/>
  <c r="AT1658" i="10"/>
  <c r="AP1666" i="10"/>
  <c r="AL1668" i="10"/>
  <c r="AX1674" i="10"/>
  <c r="AL1682" i="10"/>
  <c r="BF1682" i="10"/>
  <c r="AP1684" i="10"/>
  <c r="AP1688" i="10"/>
  <c r="AX1696" i="10"/>
  <c r="AL1697" i="10"/>
  <c r="BB1698" i="10"/>
  <c r="BB1702" i="10"/>
  <c r="AP1705" i="10"/>
  <c r="AX1706" i="10"/>
  <c r="AL1710" i="10"/>
  <c r="BB1714" i="10"/>
  <c r="BB1718" i="10"/>
  <c r="BB1721" i="10"/>
  <c r="BF1723" i="10"/>
  <c r="AL1726" i="10"/>
  <c r="AT1727" i="10"/>
  <c r="AT1730" i="10"/>
  <c r="AP1731" i="10"/>
  <c r="BB1731" i="10"/>
  <c r="AT1733" i="10"/>
  <c r="BB1737" i="10"/>
  <c r="BF1739" i="10"/>
  <c r="AP1741" i="10"/>
  <c r="BB1744" i="10"/>
  <c r="AP1747" i="10"/>
  <c r="BB1747" i="10"/>
  <c r="BS1630" i="10"/>
  <c r="AT1642" i="10"/>
  <c r="BF1644" i="10"/>
  <c r="BB1646" i="10"/>
  <c r="AP1653" i="10"/>
  <c r="AL1658" i="10"/>
  <c r="AL1662" i="10"/>
  <c r="BF1665" i="10"/>
  <c r="AT1666" i="10"/>
  <c r="BB1667" i="10"/>
  <c r="AT1673" i="10"/>
  <c r="AX1675" i="10"/>
  <c r="AL1676" i="10"/>
  <c r="BF1676" i="10"/>
  <c r="AT1680" i="10"/>
  <c r="BB1681" i="10"/>
  <c r="AL1683" i="10"/>
  <c r="AX1686" i="10"/>
  <c r="AT1688" i="10"/>
  <c r="BB1696" i="10"/>
  <c r="AL1698" i="10"/>
  <c r="AL1701" i="10"/>
  <c r="BF1701" i="10"/>
  <c r="AT1702" i="10"/>
  <c r="AT1705" i="10"/>
  <c r="AT1708" i="10"/>
  <c r="AX1710" i="10"/>
  <c r="BF1711" i="10"/>
  <c r="AL1717" i="10"/>
  <c r="BF1717" i="10"/>
  <c r="AT1718" i="10"/>
  <c r="AL1720" i="10"/>
  <c r="AL1724" i="10"/>
  <c r="AX1726" i="10"/>
  <c r="BF1727" i="10"/>
  <c r="AT1731" i="10"/>
  <c r="AL1736" i="10"/>
  <c r="AL1740" i="10"/>
  <c r="AL1743" i="10"/>
  <c r="AP1745" i="10"/>
  <c r="AT1747" i="10"/>
  <c r="BB1748" i="10"/>
  <c r="BL1297" i="10"/>
  <c r="BK1298" i="10"/>
  <c r="BL1298" i="10" s="1"/>
  <c r="AT1428" i="10"/>
  <c r="AX1431" i="10"/>
  <c r="BB1434" i="10"/>
  <c r="AL1438" i="10"/>
  <c r="AP1441" i="10"/>
  <c r="AT1444" i="10"/>
  <c r="AX1447" i="10"/>
  <c r="BB1450" i="10"/>
  <c r="AL1454" i="10"/>
  <c r="AP1457" i="10"/>
  <c r="AL1460" i="10"/>
  <c r="BB1462" i="10"/>
  <c r="AT1464" i="10"/>
  <c r="AL1465" i="10"/>
  <c r="AL1466" i="10"/>
  <c r="AX1466" i="10"/>
  <c r="AX1467" i="10"/>
  <c r="AP1468" i="10"/>
  <c r="BB1471" i="10"/>
  <c r="AL1478" i="10"/>
  <c r="AP1480" i="10"/>
  <c r="BB1481" i="10"/>
  <c r="AT1485" i="10"/>
  <c r="AL1487" i="10"/>
  <c r="AL1489" i="10"/>
  <c r="BB1493" i="10"/>
  <c r="AP1505" i="10"/>
  <c r="AT1507" i="10"/>
  <c r="AL1509" i="10"/>
  <c r="AL1512" i="10"/>
  <c r="AX1513" i="10"/>
  <c r="AP1515" i="10"/>
  <c r="BB1516" i="10"/>
  <c r="AT1518" i="10"/>
  <c r="AX1521" i="10"/>
  <c r="AP1523" i="10"/>
  <c r="AP1525" i="10"/>
  <c r="AT1527" i="10"/>
  <c r="AL1530" i="10"/>
  <c r="AX1532" i="10"/>
  <c r="AX1533" i="10"/>
  <c r="AP1534" i="10"/>
  <c r="AL1542" i="10"/>
  <c r="AX1543" i="10"/>
  <c r="AV2326" i="10"/>
  <c r="AV2318" i="10"/>
  <c r="AX2299" i="10"/>
  <c r="AV2323" i="10"/>
  <c r="AV2331" i="10"/>
  <c r="AX2296" i="10"/>
  <c r="AV2320" i="10"/>
  <c r="AV2328" i="10"/>
  <c r="AX2301" i="10"/>
  <c r="AV2325" i="10"/>
  <c r="AV2333" i="10"/>
  <c r="AX2298" i="10"/>
  <c r="AV2322" i="10"/>
  <c r="AV2330" i="10"/>
  <c r="AX2295" i="10"/>
  <c r="AX2293" i="10"/>
  <c r="AV2319" i="10"/>
  <c r="AV2327" i="10"/>
  <c r="AX2300" i="10"/>
  <c r="AV2324" i="10"/>
  <c r="AV2332" i="10"/>
  <c r="AX2297" i="10"/>
  <c r="AV2321" i="10"/>
  <c r="AV2329" i="10"/>
  <c r="AX2294" i="10"/>
  <c r="AX2302" i="10"/>
  <c r="AT1471" i="10"/>
  <c r="AT1483" i="10"/>
  <c r="AL1485" i="10"/>
  <c r="AP1490" i="10"/>
  <c r="AX1498" i="10"/>
  <c r="AX1510" i="10"/>
  <c r="AP1512" i="10"/>
  <c r="BB1513" i="10"/>
  <c r="AT1515" i="10"/>
  <c r="AL1517" i="10"/>
  <c r="AX1518" i="10"/>
  <c r="AX1519" i="10"/>
  <c r="AP1521" i="10"/>
  <c r="BK1394" i="10" s="1"/>
  <c r="BL1394" i="10" s="1"/>
  <c r="AT1526" i="10"/>
  <c r="AX1530" i="10"/>
  <c r="AP1533" i="10"/>
  <c r="BB1535" i="10"/>
  <c r="AT1537" i="10"/>
  <c r="AY2319" i="10"/>
  <c r="AY2327" i="10"/>
  <c r="BA2300" i="10"/>
  <c r="AY2324" i="10"/>
  <c r="AY2332" i="10"/>
  <c r="BA2297" i="10"/>
  <c r="AY2321" i="10"/>
  <c r="AY2329" i="10"/>
  <c r="BA2294" i="10"/>
  <c r="BA2302" i="10"/>
  <c r="AY2326" i="10"/>
  <c r="AY2318" i="10"/>
  <c r="BA2299" i="10"/>
  <c r="AY2323" i="10"/>
  <c r="AY2331" i="10"/>
  <c r="BA2296" i="10"/>
  <c r="AY2320" i="10"/>
  <c r="AY2328" i="10"/>
  <c r="BA2301" i="10"/>
  <c r="AY2325" i="10"/>
  <c r="AY2333" i="10"/>
  <c r="BA2298" i="10"/>
  <c r="AY2322" i="10"/>
  <c r="AY2330" i="10"/>
  <c r="BA2295" i="10"/>
  <c r="BA2293" i="10"/>
  <c r="AX1427" i="10"/>
  <c r="BB1430" i="10"/>
  <c r="AL1434" i="10"/>
  <c r="AP1437" i="10"/>
  <c r="AT1440" i="10"/>
  <c r="AX1443" i="10"/>
  <c r="BB1446" i="10"/>
  <c r="AL1450" i="10"/>
  <c r="AP1453" i="10"/>
  <c r="AT1456" i="10"/>
  <c r="AX1459" i="10"/>
  <c r="AT1462" i="10"/>
  <c r="AL1464" i="10"/>
  <c r="AX1464" i="10"/>
  <c r="AX1465" i="10"/>
  <c r="AP1466" i="10"/>
  <c r="AP1467" i="10"/>
  <c r="BB1467" i="10"/>
  <c r="BB1469" i="10"/>
  <c r="AX1474" i="10"/>
  <c r="AP1478" i="10"/>
  <c r="AT1484" i="10"/>
  <c r="AX1486" i="10"/>
  <c r="AP1488" i="10"/>
  <c r="BB1491" i="10"/>
  <c r="AT1493" i="10"/>
  <c r="AT1495" i="10"/>
  <c r="BB1501" i="10"/>
  <c r="AT1505" i="10"/>
  <c r="AX1511" i="10"/>
  <c r="AP1513" i="10"/>
  <c r="BB1514" i="10"/>
  <c r="AT1516" i="10"/>
  <c r="AL1518" i="10"/>
  <c r="BB1522" i="10"/>
  <c r="AT1524" i="10"/>
  <c r="AL1528" i="10"/>
  <c r="AX1529" i="10"/>
  <c r="AX1531" i="10"/>
  <c r="BB1533" i="10"/>
  <c r="AT1536" i="10"/>
  <c r="AL1539" i="10"/>
  <c r="AL1540" i="10"/>
  <c r="AX1540" i="10"/>
  <c r="AW2321" i="10"/>
  <c r="AW2329" i="10"/>
  <c r="AY2294" i="10"/>
  <c r="AY2302" i="10"/>
  <c r="AW2326" i="10"/>
  <c r="AW2318" i="10"/>
  <c r="AY2299" i="10"/>
  <c r="AW2323" i="10"/>
  <c r="AW2331" i="10"/>
  <c r="AY2296" i="10"/>
  <c r="AW2320" i="10"/>
  <c r="AW2328" i="10"/>
  <c r="AY2301" i="10"/>
  <c r="AW2325" i="10"/>
  <c r="AW2333" i="10"/>
  <c r="AY2298" i="10"/>
  <c r="AW2322" i="10"/>
  <c r="AW2330" i="10"/>
  <c r="AY2295" i="10"/>
  <c r="AY2293" i="10"/>
  <c r="AW2319" i="10"/>
  <c r="AW2327" i="10"/>
  <c r="AY2300" i="10"/>
  <c r="AW2324" i="10"/>
  <c r="AW2332" i="10"/>
  <c r="AY2297" i="10"/>
  <c r="AL1430" i="10"/>
  <c r="AP1433" i="10"/>
  <c r="AT1436" i="10"/>
  <c r="AX1439" i="10"/>
  <c r="BK1312" i="10" s="1"/>
  <c r="BL1312" i="10" s="1"/>
  <c r="BB1442" i="10"/>
  <c r="AL1446" i="10"/>
  <c r="AP1449" i="10"/>
  <c r="AT1452" i="10"/>
  <c r="AX1455" i="10"/>
  <c r="BB1458" i="10"/>
  <c r="AX1461" i="10"/>
  <c r="AX1463" i="10"/>
  <c r="AP1465" i="10"/>
  <c r="BB1465" i="10"/>
  <c r="BB1466" i="10"/>
  <c r="AT1467" i="10"/>
  <c r="AL1469" i="10"/>
  <c r="AX1472" i="10"/>
  <c r="AP1474" i="10"/>
  <c r="AP1476" i="10"/>
  <c r="AL1481" i="10"/>
  <c r="AX1484" i="10"/>
  <c r="BB1490" i="10"/>
  <c r="AL1493" i="10"/>
  <c r="AX1494" i="10"/>
  <c r="AT1501" i="10"/>
  <c r="AT1503" i="10"/>
  <c r="AP1508" i="10"/>
  <c r="BB1512" i="10"/>
  <c r="AT1514" i="10"/>
  <c r="AL1516" i="10"/>
  <c r="AX1517" i="10"/>
  <c r="BB1519" i="10"/>
  <c r="BB1520" i="10"/>
  <c r="AT1521" i="10"/>
  <c r="AP1529" i="10"/>
  <c r="BB1530" i="10"/>
  <c r="AT1534" i="10"/>
  <c r="AL1536" i="10"/>
  <c r="AL1538" i="10"/>
  <c r="AP1540" i="10"/>
  <c r="BB1542" i="10"/>
  <c r="AZ2322" i="10"/>
  <c r="AZ2330" i="10"/>
  <c r="BB2295" i="10"/>
  <c r="BB2293" i="10"/>
  <c r="AZ2319" i="10"/>
  <c r="AZ2327" i="10"/>
  <c r="BB2300" i="10"/>
  <c r="AZ2324" i="10"/>
  <c r="AZ2332" i="10"/>
  <c r="BB2297" i="10"/>
  <c r="AZ2321" i="10"/>
  <c r="AZ2329" i="10"/>
  <c r="BB2294" i="10"/>
  <c r="BB2302" i="10"/>
  <c r="AZ2326" i="10"/>
  <c r="AZ2318" i="10"/>
  <c r="BB2299" i="10"/>
  <c r="AZ2323" i="10"/>
  <c r="AZ2331" i="10"/>
  <c r="BB2296" i="10"/>
  <c r="AZ2320" i="10"/>
  <c r="AZ2328" i="10"/>
  <c r="BB2301" i="10"/>
  <c r="AZ2325" i="10"/>
  <c r="AZ2333" i="10"/>
  <c r="BB2298" i="10"/>
  <c r="AT1468" i="10"/>
  <c r="AT1479" i="10"/>
  <c r="AL1494" i="10"/>
  <c r="AP1498" i="10"/>
  <c r="AX1506" i="10"/>
  <c r="AP1541" i="10"/>
  <c r="AP1429" i="10"/>
  <c r="AT1432" i="10"/>
  <c r="AX1435" i="10"/>
  <c r="BB1438" i="10"/>
  <c r="AL1442" i="10"/>
  <c r="AP1445" i="10"/>
  <c r="AT1448" i="10"/>
  <c r="AX1451" i="10"/>
  <c r="BB1454" i="10"/>
  <c r="AL1458" i="10"/>
  <c r="BB1460" i="10"/>
  <c r="AP1463" i="10"/>
  <c r="BB1464" i="10"/>
  <c r="AT1465" i="10"/>
  <c r="AT1466" i="10"/>
  <c r="AL1467" i="10"/>
  <c r="AX1471" i="10"/>
  <c r="BB1473" i="10"/>
  <c r="AT1475" i="10"/>
  <c r="AL1479" i="10"/>
  <c r="AX1480" i="10"/>
  <c r="AX1482" i="10"/>
  <c r="AT1487" i="10"/>
  <c r="AL1491" i="10"/>
  <c r="BB1497" i="10"/>
  <c r="AP1506" i="10"/>
  <c r="BB1509" i="10"/>
  <c r="AT1512" i="10"/>
  <c r="AL1514" i="10"/>
  <c r="AX1515" i="10"/>
  <c r="AP1517" i="10"/>
  <c r="BB1518" i="10"/>
  <c r="AP1527" i="10"/>
  <c r="BB1540" i="10"/>
  <c r="AX2324" i="10"/>
  <c r="AX2332" i="10"/>
  <c r="AZ2297" i="10"/>
  <c r="AX2321" i="10"/>
  <c r="AX2329" i="10"/>
  <c r="AZ2294" i="10"/>
  <c r="AZ2302" i="10"/>
  <c r="AX2326" i="10"/>
  <c r="AX2318" i="10"/>
  <c r="AZ2299" i="10"/>
  <c r="AX2323" i="10"/>
  <c r="AX2331" i="10"/>
  <c r="AZ2296" i="10"/>
  <c r="AX2320" i="10"/>
  <c r="AX2328" i="10"/>
  <c r="AZ2301" i="10"/>
  <c r="AX2325" i="10"/>
  <c r="AX2333" i="10"/>
  <c r="AZ2298" i="10"/>
  <c r="AX2322" i="10"/>
  <c r="AX2330" i="10"/>
  <c r="AZ2295" i="10"/>
  <c r="AZ2293" i="10"/>
  <c r="AX2319" i="10"/>
  <c r="AX2327" i="10"/>
  <c r="AZ2300" i="10"/>
  <c r="BB1474" i="10"/>
  <c r="AL1477" i="10"/>
  <c r="AX1478" i="10"/>
  <c r="BB1483" i="10"/>
  <c r="BB1485" i="10"/>
  <c r="AX1490" i="10"/>
  <c r="AT1497" i="10"/>
  <c r="AL1499" i="10"/>
  <c r="AL1502" i="10"/>
  <c r="AP1504" i="10"/>
  <c r="BB1505" i="10"/>
  <c r="AT1509" i="10"/>
  <c r="AL1511" i="10"/>
  <c r="AX1512" i="10"/>
  <c r="AP1514" i="10"/>
  <c r="BB1515" i="10"/>
  <c r="AT1517" i="10"/>
  <c r="AL1520" i="10"/>
  <c r="AL1522" i="10"/>
  <c r="AP1524" i="10"/>
  <c r="BB1526" i="10"/>
  <c r="AT1529" i="10"/>
  <c r="AT1530" i="10"/>
  <c r="AL1531" i="10"/>
  <c r="BB1538" i="10"/>
  <c r="AT1540" i="10"/>
  <c r="BK1389" i="10"/>
  <c r="BL1389" i="10" s="1"/>
  <c r="AX1348" i="10"/>
  <c r="AL1352" i="10"/>
  <c r="AX1357" i="10"/>
  <c r="AX1371" i="10"/>
  <c r="AL1373" i="10"/>
  <c r="AX1382" i="10"/>
  <c r="AX1390" i="10"/>
  <c r="AX1394" i="10"/>
  <c r="AX1398" i="10"/>
  <c r="AX1402" i="10"/>
  <c r="AX1406" i="10"/>
  <c r="AX1410" i="10"/>
  <c r="AX1414" i="10"/>
  <c r="AS2322" i="10"/>
  <c r="AS2330" i="10"/>
  <c r="AU2298" i="10"/>
  <c r="AS2323" i="10"/>
  <c r="AS2331" i="10"/>
  <c r="AU2299" i="10"/>
  <c r="AS2321" i="10"/>
  <c r="AS2324" i="10"/>
  <c r="AS2332" i="10"/>
  <c r="AU2300" i="10"/>
  <c r="AS2325" i="10"/>
  <c r="AS2333" i="10"/>
  <c r="AU2301" i="10"/>
  <c r="AS2326" i="10"/>
  <c r="AS2318" i="10"/>
  <c r="AU2294" i="10"/>
  <c r="AS2319" i="10"/>
  <c r="AS2327" i="10"/>
  <c r="AU2295" i="10"/>
  <c r="AU2293" i="10"/>
  <c r="AS2329" i="10"/>
  <c r="AU2297" i="10"/>
  <c r="AS2320" i="10"/>
  <c r="AS2328" i="10"/>
  <c r="AU2296" i="10"/>
  <c r="BK1320" i="10"/>
  <c r="BL1320" i="10" s="1"/>
  <c r="AP1302" i="10"/>
  <c r="BK1302" i="10" s="1"/>
  <c r="BL1302" i="10" s="1"/>
  <c r="AP1306" i="10"/>
  <c r="AP1310" i="10"/>
  <c r="BK1310" i="10" s="1"/>
  <c r="BL1310" i="10" s="1"/>
  <c r="AL1315" i="10"/>
  <c r="AT1319" i="10"/>
  <c r="AL1322" i="10"/>
  <c r="AL1324" i="10"/>
  <c r="AT1326" i="10"/>
  <c r="AX1352" i="10"/>
  <c r="AL1354" i="10"/>
  <c r="AP1359" i="10"/>
  <c r="AL1361" i="10"/>
  <c r="AP1364" i="10"/>
  <c r="AL1366" i="10"/>
  <c r="AL1368" i="10"/>
  <c r="AP1371" i="10"/>
  <c r="AL1375" i="10"/>
  <c r="AL1377" i="10"/>
  <c r="AP1382" i="10"/>
  <c r="AL1386" i="10"/>
  <c r="AP1390" i="10"/>
  <c r="AP1394" i="10"/>
  <c r="AP1398" i="10"/>
  <c r="AP1402" i="10"/>
  <c r="AP1406" i="10"/>
  <c r="AP1410" i="10"/>
  <c r="AP1414" i="10"/>
  <c r="AT1416" i="10"/>
  <c r="BK1327" i="10"/>
  <c r="BL1327" i="10" s="1"/>
  <c r="AX1301" i="10"/>
  <c r="AX1305" i="10"/>
  <c r="AX1309" i="10"/>
  <c r="AX1313" i="10"/>
  <c r="AP1318" i="10"/>
  <c r="AP1320" i="10"/>
  <c r="AX1324" i="10"/>
  <c r="AP1352" i="10"/>
  <c r="AX1409" i="10"/>
  <c r="AX1413" i="10"/>
  <c r="AP1301" i="10"/>
  <c r="BK1301" i="10" s="1"/>
  <c r="BL1301" i="10" s="1"/>
  <c r="AP1305" i="10"/>
  <c r="BK1305" i="10" s="1"/>
  <c r="BL1305" i="10" s="1"/>
  <c r="AP1309" i="10"/>
  <c r="BK1309" i="10" s="1"/>
  <c r="BL1309" i="10" s="1"/>
  <c r="AP1313" i="10"/>
  <c r="BK1313" i="10" s="1"/>
  <c r="BL1313" i="10" s="1"/>
  <c r="AT1314" i="10"/>
  <c r="AL1319" i="10"/>
  <c r="AT1323" i="10"/>
  <c r="AL1326" i="10"/>
  <c r="AL1349" i="10"/>
  <c r="AP1354" i="10"/>
  <c r="AL1356" i="10"/>
  <c r="AL1358" i="10"/>
  <c r="AP1366" i="10"/>
  <c r="AL1370" i="10"/>
  <c r="AL1372" i="10"/>
  <c r="AP1375" i="10"/>
  <c r="AX1379" i="10"/>
  <c r="AL1383" i="10"/>
  <c r="AP1386" i="10"/>
  <c r="AP1389" i="10"/>
  <c r="AP1393" i="10"/>
  <c r="AP1397" i="10"/>
  <c r="BK1397" i="10" s="1"/>
  <c r="BL1397" i="10" s="1"/>
  <c r="AP1401" i="10"/>
  <c r="AP1405" i="10"/>
  <c r="AP1409" i="10"/>
  <c r="AP1413" i="10"/>
  <c r="BK1413" i="10" s="1"/>
  <c r="BL1413" i="10" s="1"/>
  <c r="AX1416" i="10"/>
  <c r="AT2321" i="10"/>
  <c r="AT2329" i="10"/>
  <c r="AV2297" i="10"/>
  <c r="AT2322" i="10"/>
  <c r="AT2330" i="10"/>
  <c r="AV2298" i="10"/>
  <c r="AT2323" i="10"/>
  <c r="AT2331" i="10"/>
  <c r="AV2299" i="10"/>
  <c r="AT2324" i="10"/>
  <c r="AT2332" i="10"/>
  <c r="AV2300" i="10"/>
  <c r="AT2325" i="10"/>
  <c r="AT2333" i="10"/>
  <c r="AV2301" i="10"/>
  <c r="AT2326" i="10"/>
  <c r="AT2318" i="10"/>
  <c r="AV2294" i="10"/>
  <c r="AV2302" i="10"/>
  <c r="AT2320" i="10"/>
  <c r="AT2328" i="10"/>
  <c r="AV2296" i="10"/>
  <c r="AT2319" i="10"/>
  <c r="AT2327" i="10"/>
  <c r="AV2295" i="10"/>
  <c r="AV2293" i="10"/>
  <c r="BK1318" i="10"/>
  <c r="BL1318" i="10" s="1"/>
  <c r="BK1299" i="10"/>
  <c r="BL1299" i="10" s="1"/>
  <c r="AP1300" i="10"/>
  <c r="BK1300" i="10" s="1"/>
  <c r="AP1304" i="10"/>
  <c r="AP1308" i="10"/>
  <c r="AP1312" i="10"/>
  <c r="AL1314" i="10"/>
  <c r="AL1316" i="10"/>
  <c r="AT1316" i="10"/>
  <c r="AT1318" i="10"/>
  <c r="AT1320" i="10"/>
  <c r="AL1323" i="10"/>
  <c r="AT1327" i="10"/>
  <c r="AT1329" i="10"/>
  <c r="AT1331" i="10"/>
  <c r="AT1333" i="10"/>
  <c r="AT1335" i="10"/>
  <c r="AT1337" i="10"/>
  <c r="AT1339" i="10"/>
  <c r="AT1341" i="10"/>
  <c r="AT1343" i="10"/>
  <c r="AL1346" i="10"/>
  <c r="AX1351" i="10"/>
  <c r="AP1358" i="10"/>
  <c r="AL1367" i="10"/>
  <c r="AP1370" i="10"/>
  <c r="AP1372" i="10"/>
  <c r="AL1374" i="10"/>
  <c r="BK1374" i="10" s="1"/>
  <c r="BL1374" i="10" s="1"/>
  <c r="AL1376" i="10"/>
  <c r="AP1383" i="10"/>
  <c r="AL1387" i="10"/>
  <c r="AP1388" i="10"/>
  <c r="AP1392" i="10"/>
  <c r="AP1396" i="10"/>
  <c r="AP1400" i="10"/>
  <c r="AP1404" i="10"/>
  <c r="AP1408" i="10"/>
  <c r="AP1412" i="10"/>
  <c r="AP1416" i="10"/>
  <c r="BA2322" i="10"/>
  <c r="BA2330" i="10"/>
  <c r="BC2298" i="10"/>
  <c r="BA2323" i="10"/>
  <c r="BA2331" i="10"/>
  <c r="BC2299" i="10"/>
  <c r="BA2324" i="10"/>
  <c r="BA2332" i="10"/>
  <c r="BC2300" i="10"/>
  <c r="BA2325" i="10"/>
  <c r="BA2333" i="10"/>
  <c r="BC2301" i="10"/>
  <c r="BA2326" i="10"/>
  <c r="BA2318" i="10"/>
  <c r="BC2294" i="10"/>
  <c r="BC2302" i="10"/>
  <c r="BA2319" i="10"/>
  <c r="BA2327" i="10"/>
  <c r="BC2295" i="10"/>
  <c r="BC2293" i="10"/>
  <c r="BA2321" i="10"/>
  <c r="BA2329" i="10"/>
  <c r="BC2297" i="10"/>
  <c r="BA2320" i="10"/>
  <c r="BA2328" i="10"/>
  <c r="BC2296" i="10"/>
  <c r="BC2292" i="10"/>
  <c r="AS2300" i="10"/>
  <c r="BK1304" i="10"/>
  <c r="BL1304" i="10" s="1"/>
  <c r="BK1308" i="10"/>
  <c r="BL1308" i="10" s="1"/>
  <c r="AX1303" i="10"/>
  <c r="BK1303" i="10" s="1"/>
  <c r="BL1303" i="10" s="1"/>
  <c r="AX1307" i="10"/>
  <c r="BK1307" i="10" s="1"/>
  <c r="BL1307" i="10" s="1"/>
  <c r="AX1311" i="10"/>
  <c r="BK1311" i="10" s="1"/>
  <c r="BL1311" i="10" s="1"/>
  <c r="AX1321" i="10"/>
  <c r="AP1326" i="10"/>
  <c r="AP1351" i="10"/>
  <c r="AL1355" i="10"/>
  <c r="AP1360" i="10"/>
  <c r="AL1362" i="10"/>
  <c r="AP1365" i="10"/>
  <c r="AX1367" i="10"/>
  <c r="AL1369" i="10"/>
  <c r="AX1374" i="10"/>
  <c r="AX1376" i="10"/>
  <c r="AL1378" i="10"/>
  <c r="AL1380" i="10"/>
  <c r="AP1385" i="10"/>
  <c r="AX1387" i="10"/>
  <c r="AX1391" i="10"/>
  <c r="BK1391" i="10" s="1"/>
  <c r="BL1391" i="10" s="1"/>
  <c r="AX1395" i="10"/>
  <c r="AX1399" i="10"/>
  <c r="AX1403" i="10"/>
  <c r="AX1407" i="10"/>
  <c r="BK1407" i="10" s="1"/>
  <c r="BL1407" i="10" s="1"/>
  <c r="AX1411" i="10"/>
  <c r="AX1415" i="10"/>
  <c r="BK1415" i="10" s="1"/>
  <c r="BL1415" i="10" s="1"/>
  <c r="AU2320" i="10"/>
  <c r="AU2328" i="10"/>
  <c r="AW2296" i="10"/>
  <c r="AU2321" i="10"/>
  <c r="AU2329" i="10"/>
  <c r="AW2297" i="10"/>
  <c r="AU2322" i="10"/>
  <c r="AU2330" i="10"/>
  <c r="AW2298" i="10"/>
  <c r="AU2323" i="10"/>
  <c r="AU2331" i="10"/>
  <c r="AW2299" i="10"/>
  <c r="AU2324" i="10"/>
  <c r="AU2332" i="10"/>
  <c r="AW2300" i="10"/>
  <c r="AU2325" i="10"/>
  <c r="AU2333" i="10"/>
  <c r="AW2301" i="10"/>
  <c r="AU2319" i="10"/>
  <c r="AU2327" i="10"/>
  <c r="AW2295" i="10"/>
  <c r="AW2293" i="10"/>
  <c r="AU2326" i="10"/>
  <c r="AU2318" i="10"/>
  <c r="AW2294" i="10"/>
  <c r="AW2302" i="10"/>
  <c r="BK1161" i="10"/>
  <c r="BL1161" i="10" s="1"/>
  <c r="BK1159" i="10"/>
  <c r="BL1159" i="10" s="1"/>
  <c r="BK1182" i="10"/>
  <c r="BL1182" i="10" s="1"/>
  <c r="BK1203" i="10"/>
  <c r="BL1203" i="10" s="1"/>
  <c r="BK1174" i="10"/>
  <c r="BL1174" i="10" s="1"/>
  <c r="AP1162" i="10"/>
  <c r="BK1162" i="10" s="1"/>
  <c r="BL1162" i="10" s="1"/>
  <c r="AP1166" i="10"/>
  <c r="BK1166" i="10" s="1"/>
  <c r="BL1166" i="10" s="1"/>
  <c r="AP1170" i="10"/>
  <c r="BK1170" i="10" s="1"/>
  <c r="BL1170" i="10" s="1"/>
  <c r="AP1174" i="10"/>
  <c r="AP1178" i="10"/>
  <c r="BK1178" i="10" s="1"/>
  <c r="BL1178" i="10" s="1"/>
  <c r="AP1182" i="10"/>
  <c r="AP1186" i="10"/>
  <c r="BK1186" i="10" s="1"/>
  <c r="BL1186" i="10" s="1"/>
  <c r="AP1190" i="10"/>
  <c r="BK1190" i="10" s="1"/>
  <c r="BL1190" i="10" s="1"/>
  <c r="AP1194" i="10"/>
  <c r="BK1194" i="10" s="1"/>
  <c r="BL1194" i="10" s="1"/>
  <c r="AP1198" i="10"/>
  <c r="BK1198" i="10" s="1"/>
  <c r="BL1198" i="10" s="1"/>
  <c r="AP1202" i="10"/>
  <c r="BK1202" i="10" s="1"/>
  <c r="BL1202" i="10" s="1"/>
  <c r="AP1205" i="10"/>
  <c r="AT1210" i="10"/>
  <c r="AX1211" i="10"/>
  <c r="AX1213" i="10"/>
  <c r="AX1217" i="10"/>
  <c r="AX1221" i="10"/>
  <c r="AX1242" i="10"/>
  <c r="AP1161" i="10"/>
  <c r="AP1165" i="10"/>
  <c r="BK1165" i="10" s="1"/>
  <c r="BL1165" i="10" s="1"/>
  <c r="AP1169" i="10"/>
  <c r="BK1169" i="10" s="1"/>
  <c r="BL1169" i="10" s="1"/>
  <c r="AP1173" i="10"/>
  <c r="BK1173" i="10" s="1"/>
  <c r="BL1173" i="10" s="1"/>
  <c r="AP1177" i="10"/>
  <c r="BK1177" i="10" s="1"/>
  <c r="BL1177" i="10" s="1"/>
  <c r="AP1181" i="10"/>
  <c r="BK1181" i="10" s="1"/>
  <c r="BL1181" i="10" s="1"/>
  <c r="AP1185" i="10"/>
  <c r="BK1185" i="10" s="1"/>
  <c r="BL1185" i="10" s="1"/>
  <c r="AP1189" i="10"/>
  <c r="BK1189" i="10" s="1"/>
  <c r="BL1189" i="10" s="1"/>
  <c r="AP1193" i="10"/>
  <c r="BK1193" i="10" s="1"/>
  <c r="BL1193" i="10" s="1"/>
  <c r="AP1197" i="10"/>
  <c r="BK1197" i="10" s="1"/>
  <c r="BL1197" i="10" s="1"/>
  <c r="AP1201" i="10"/>
  <c r="BK1201" i="10" s="1"/>
  <c r="BL1201" i="10" s="1"/>
  <c r="AP1221" i="10"/>
  <c r="AT1226" i="10"/>
  <c r="AX1227" i="10"/>
  <c r="AX1229" i="10"/>
  <c r="AX1233" i="10"/>
  <c r="AX1237" i="10"/>
  <c r="AX1258" i="10"/>
  <c r="AP1160" i="10"/>
  <c r="BK1160" i="10" s="1"/>
  <c r="BL1160" i="10" s="1"/>
  <c r="AP1164" i="10"/>
  <c r="BK1164" i="10" s="1"/>
  <c r="BL1164" i="10" s="1"/>
  <c r="AP1168" i="10"/>
  <c r="BK1168" i="10" s="1"/>
  <c r="BL1168" i="10" s="1"/>
  <c r="AP1172" i="10"/>
  <c r="BK1172" i="10" s="1"/>
  <c r="BL1172" i="10" s="1"/>
  <c r="AP1176" i="10"/>
  <c r="BK1176" i="10" s="1"/>
  <c r="BL1176" i="10" s="1"/>
  <c r="AP1180" i="10"/>
  <c r="BK1180" i="10" s="1"/>
  <c r="BL1180" i="10" s="1"/>
  <c r="AP1184" i="10"/>
  <c r="BK1184" i="10" s="1"/>
  <c r="BL1184" i="10" s="1"/>
  <c r="AP1188" i="10"/>
  <c r="BK1188" i="10" s="1"/>
  <c r="BL1188" i="10" s="1"/>
  <c r="AP1192" i="10"/>
  <c r="BK1192" i="10" s="1"/>
  <c r="BL1192" i="10" s="1"/>
  <c r="AP1196" i="10"/>
  <c r="BK1196" i="10" s="1"/>
  <c r="BL1196" i="10" s="1"/>
  <c r="AP1200" i="10"/>
  <c r="BK1200" i="10" s="1"/>
  <c r="BL1200" i="10" s="1"/>
  <c r="AP1204" i="10"/>
  <c r="BK1204" i="10" s="1"/>
  <c r="BL1204" i="10" s="1"/>
  <c r="AX1210" i="10"/>
  <c r="AX1243" i="10"/>
  <c r="AP1270" i="10"/>
  <c r="AP1272" i="10"/>
  <c r="AP1274" i="10"/>
  <c r="AX1171" i="10"/>
  <c r="AX1175" i="10"/>
  <c r="AX1179" i="10"/>
  <c r="AX1183" i="10"/>
  <c r="AX1187" i="10"/>
  <c r="AX1191" i="10"/>
  <c r="AX1195" i="10"/>
  <c r="AX1199" i="10"/>
  <c r="AX1203" i="10"/>
  <c r="AX1214" i="10"/>
  <c r="AT1215" i="10"/>
  <c r="AX1216" i="10"/>
  <c r="AX1218" i="10"/>
  <c r="AT1219" i="10"/>
  <c r="AX1220" i="10"/>
  <c r="AX1222" i="10"/>
  <c r="AP1241" i="10"/>
  <c r="AX1247" i="10"/>
  <c r="AX1251" i="10"/>
  <c r="AT1254" i="10"/>
  <c r="AX1255" i="10"/>
  <c r="AX1257" i="10"/>
  <c r="AP1159" i="10"/>
  <c r="AP1163" i="10"/>
  <c r="BK1163" i="10" s="1"/>
  <c r="BL1163" i="10" s="1"/>
  <c r="AP1167" i="10"/>
  <c r="BK1167" i="10" s="1"/>
  <c r="BL1167" i="10" s="1"/>
  <c r="AP1171" i="10"/>
  <c r="BK1171" i="10" s="1"/>
  <c r="BL1171" i="10" s="1"/>
  <c r="AP1175" i="10"/>
  <c r="BK1175" i="10" s="1"/>
  <c r="BL1175" i="10" s="1"/>
  <c r="AP1179" i="10"/>
  <c r="BK1179" i="10" s="1"/>
  <c r="BL1179" i="10" s="1"/>
  <c r="AP1183" i="10"/>
  <c r="BK1183" i="10" s="1"/>
  <c r="BL1183" i="10" s="1"/>
  <c r="AP1187" i="10"/>
  <c r="BK1187" i="10" s="1"/>
  <c r="BL1187" i="10" s="1"/>
  <c r="AP1191" i="10"/>
  <c r="BK1191" i="10" s="1"/>
  <c r="BL1191" i="10" s="1"/>
  <c r="AP1195" i="10"/>
  <c r="BK1195" i="10" s="1"/>
  <c r="BL1195" i="10" s="1"/>
  <c r="AP1199" i="10"/>
  <c r="BK1199" i="10" s="1"/>
  <c r="BL1199" i="10" s="1"/>
  <c r="AP1203" i="10"/>
  <c r="AX1205" i="10"/>
  <c r="AX1226" i="10"/>
  <c r="AP1253" i="10"/>
  <c r="AT1258" i="10"/>
  <c r="AX1259" i="10"/>
  <c r="AX1261" i="10"/>
  <c r="AL628" i="10"/>
  <c r="AM628" i="10" s="1"/>
  <c r="AN628" i="10" s="1"/>
  <c r="AL622" i="10"/>
  <c r="AM622" i="10" s="1"/>
  <c r="AN622" i="10" s="1"/>
  <c r="AL638" i="10"/>
  <c r="AM638" i="10" s="1"/>
  <c r="AN638" i="10" s="1"/>
  <c r="AL654" i="10"/>
  <c r="AM654" i="10" s="1"/>
  <c r="AN654" i="10" s="1"/>
  <c r="AL670" i="10"/>
  <c r="AM670" i="10" s="1"/>
  <c r="AN670" i="10" s="1"/>
  <c r="AL686" i="10"/>
  <c r="AM686" i="10" s="1"/>
  <c r="AN686" i="10" s="1"/>
  <c r="AL702" i="10"/>
  <c r="AM702" i="10" s="1"/>
  <c r="AN702" i="10" s="1"/>
  <c r="AL707" i="10"/>
  <c r="AM707" i="10" s="1"/>
  <c r="AN707" i="10" s="1"/>
  <c r="AL712" i="10"/>
  <c r="AM712" i="10" s="1"/>
  <c r="AN712" i="10" s="1"/>
  <c r="AL715" i="10"/>
  <c r="AM715" i="10" s="1"/>
  <c r="AN715" i="10" s="1"/>
  <c r="AL720" i="10"/>
  <c r="AM720" i="10" s="1"/>
  <c r="AN720" i="10" s="1"/>
  <c r="AL721" i="10"/>
  <c r="AM721" i="10" s="1"/>
  <c r="AN721" i="10" s="1"/>
  <c r="AL618" i="10"/>
  <c r="AM618" i="10" s="1"/>
  <c r="AN618" i="10" s="1"/>
  <c r="AL634" i="10"/>
  <c r="AM634" i="10" s="1"/>
  <c r="AN634" i="10" s="1"/>
  <c r="AL650" i="10"/>
  <c r="AM650" i="10" s="1"/>
  <c r="AN650" i="10" s="1"/>
  <c r="AL666" i="10"/>
  <c r="AM666" i="10" s="1"/>
  <c r="AN666" i="10" s="1"/>
  <c r="AL682" i="10"/>
  <c r="AM682" i="10" s="1"/>
  <c r="AN682" i="10" s="1"/>
  <c r="AL698" i="10"/>
  <c r="AM698" i="10" s="1"/>
  <c r="AN698" i="10" s="1"/>
  <c r="AL713" i="10"/>
  <c r="AM713" i="10" s="1"/>
  <c r="AN713" i="10" s="1"/>
  <c r="AL718" i="10"/>
  <c r="AM718" i="10" s="1"/>
  <c r="AN718" i="10" s="1"/>
  <c r="AL616" i="10"/>
  <c r="AM616" i="10" s="1"/>
  <c r="AN616" i="10" s="1"/>
  <c r="AL632" i="10"/>
  <c r="AM632" i="10" s="1"/>
  <c r="AN632" i="10" s="1"/>
  <c r="AL648" i="10"/>
  <c r="AM648" i="10" s="1"/>
  <c r="AN648" i="10" s="1"/>
  <c r="AL664" i="10"/>
  <c r="AM664" i="10" s="1"/>
  <c r="AN664" i="10" s="1"/>
  <c r="AL680" i="10"/>
  <c r="AM680" i="10" s="1"/>
  <c r="AN680" i="10" s="1"/>
  <c r="AL696" i="10"/>
  <c r="AM696" i="10" s="1"/>
  <c r="AN696" i="10" s="1"/>
  <c r="AL719" i="10"/>
  <c r="AM719" i="10" s="1"/>
  <c r="AN719" i="10" s="1"/>
  <c r="AL711" i="10"/>
  <c r="AM711" i="10" s="1"/>
  <c r="AN711" i="10" s="1"/>
  <c r="AL612" i="10"/>
  <c r="AM612" i="10" s="1"/>
  <c r="AN612" i="10" s="1"/>
  <c r="AL692" i="10"/>
  <c r="AM692" i="10" s="1"/>
  <c r="AN692" i="10" s="1"/>
  <c r="AL610" i="10"/>
  <c r="AM610" i="10" s="1"/>
  <c r="AN610" i="10" s="1"/>
  <c r="AL626" i="10"/>
  <c r="AM626" i="10" s="1"/>
  <c r="AN626" i="10" s="1"/>
  <c r="AL642" i="10"/>
  <c r="AM642" i="10" s="1"/>
  <c r="AN642" i="10" s="1"/>
  <c r="AL658" i="10"/>
  <c r="AM658" i="10" s="1"/>
  <c r="AN658" i="10" s="1"/>
  <c r="AL674" i="10"/>
  <c r="AM674" i="10" s="1"/>
  <c r="AN674" i="10" s="1"/>
  <c r="AL690" i="10"/>
  <c r="AM690" i="10" s="1"/>
  <c r="AN690" i="10" s="1"/>
  <c r="AL706" i="10"/>
  <c r="AM706" i="10" s="1"/>
  <c r="AN706" i="10" s="1"/>
  <c r="AL709" i="10"/>
  <c r="AM709" i="10" s="1"/>
  <c r="AN709" i="10" s="1"/>
  <c r="AL714" i="10"/>
  <c r="AM714" i="10" s="1"/>
  <c r="AN714" i="10" s="1"/>
  <c r="AL722" i="10"/>
  <c r="AM722" i="10" s="1"/>
  <c r="AN722" i="10" s="1"/>
  <c r="AL624" i="10"/>
  <c r="AM624" i="10" s="1"/>
  <c r="AN624" i="10" s="1"/>
  <c r="AL640" i="10"/>
  <c r="AM640" i="10" s="1"/>
  <c r="AN640" i="10" s="1"/>
  <c r="AL656" i="10"/>
  <c r="AM656" i="10" s="1"/>
  <c r="AN656" i="10" s="1"/>
  <c r="AL672" i="10"/>
  <c r="AM672" i="10" s="1"/>
  <c r="AN672" i="10" s="1"/>
  <c r="AL688" i="10"/>
  <c r="AM688" i="10" s="1"/>
  <c r="AN688" i="10" s="1"/>
  <c r="AL704" i="10"/>
  <c r="AM704" i="10" s="1"/>
  <c r="AN704" i="10" s="1"/>
  <c r="AL723" i="10"/>
  <c r="AM723" i="10" s="1"/>
  <c r="AN723" i="10" s="1"/>
  <c r="AL444" i="10"/>
  <c r="AM444" i="10" s="1"/>
  <c r="AN444" i="10" s="1"/>
  <c r="AL447" i="10"/>
  <c r="AM447" i="10" s="1"/>
  <c r="AN447" i="10" s="1"/>
  <c r="AL437" i="10"/>
  <c r="AM437" i="10" s="1"/>
  <c r="AN437" i="10" s="1"/>
  <c r="AL440" i="10"/>
  <c r="AM440" i="10" s="1"/>
  <c r="AN440" i="10" s="1"/>
  <c r="AL448" i="10"/>
  <c r="AM448" i="10" s="1"/>
  <c r="AN448" i="10" s="1"/>
  <c r="AL435" i="10"/>
  <c r="AM435" i="10" s="1"/>
  <c r="AN435" i="10" s="1"/>
  <c r="AL443" i="10"/>
  <c r="AM443" i="10" s="1"/>
  <c r="AN443" i="10" s="1"/>
  <c r="AL64" i="10"/>
  <c r="AM64" i="10" s="1"/>
  <c r="AN64" i="10" s="1"/>
  <c r="AL72" i="10"/>
  <c r="AM72" i="10" s="1"/>
  <c r="AN72" i="10" s="1"/>
  <c r="AL88" i="10"/>
  <c r="AM88" i="10" s="1"/>
  <c r="AN88" i="10" s="1"/>
  <c r="AL56" i="10"/>
  <c r="AM56" i="10" s="1"/>
  <c r="AN56" i="10" s="1"/>
  <c r="AL80" i="10"/>
  <c r="AM80" i="10" s="1"/>
  <c r="AN80" i="10" s="1"/>
  <c r="AL96" i="10"/>
  <c r="AM96" i="10" s="1"/>
  <c r="AN96" i="10" s="1"/>
  <c r="AN54" i="10"/>
  <c r="AL76" i="10"/>
  <c r="AM76" i="10" s="1"/>
  <c r="AN76" i="10" s="1"/>
  <c r="AL84" i="10"/>
  <c r="AM84" i="10" s="1"/>
  <c r="AN84" i="10" s="1"/>
  <c r="AL100" i="10"/>
  <c r="AM100" i="10" s="1"/>
  <c r="AN100" i="10" s="1"/>
  <c r="AL124" i="10"/>
  <c r="AM124" i="10" s="1"/>
  <c r="AN124" i="10" s="1"/>
  <c r="AL132" i="10"/>
  <c r="AM132" i="10" s="1"/>
  <c r="AN132" i="10" s="1"/>
  <c r="AL140" i="10"/>
  <c r="AM140" i="10" s="1"/>
  <c r="AN140" i="10" s="1"/>
  <c r="AL145" i="10"/>
  <c r="AM145" i="10" s="1"/>
  <c r="AN145" i="10" s="1"/>
  <c r="AL148" i="10"/>
  <c r="AM148" i="10" s="1"/>
  <c r="AN148" i="10" s="1"/>
  <c r="AL60" i="10"/>
  <c r="AM60" i="10" s="1"/>
  <c r="AN60" i="10" s="1"/>
  <c r="AL68" i="10"/>
  <c r="AM68" i="10" s="1"/>
  <c r="AN68" i="10" s="1"/>
  <c r="AL92" i="10"/>
  <c r="AM92" i="10" s="1"/>
  <c r="AN92" i="10" s="1"/>
  <c r="AL108" i="10"/>
  <c r="AM108" i="10" s="1"/>
  <c r="AN108" i="10" s="1"/>
  <c r="AL116" i="10"/>
  <c r="AM116" i="10" s="1"/>
  <c r="AN116" i="10" s="1"/>
  <c r="AW26" i="20"/>
  <c r="AW36" i="20"/>
  <c r="AW57" i="20"/>
  <c r="AW67" i="20"/>
  <c r="AW78" i="20"/>
  <c r="AW91" i="20"/>
  <c r="AW117" i="20"/>
  <c r="AW125" i="20"/>
  <c r="AW127" i="20"/>
  <c r="AW135" i="20"/>
  <c r="AW138" i="20"/>
  <c r="AW143" i="20"/>
  <c r="AW141" i="20"/>
  <c r="AS26" i="20"/>
  <c r="B153" i="20" s="1"/>
  <c r="AW99" i="20"/>
  <c r="AW37" i="20"/>
  <c r="AW45" i="20"/>
  <c r="AW47" i="20"/>
  <c r="AW55" i="20"/>
  <c r="AW58" i="20"/>
  <c r="AW84" i="20"/>
  <c r="AW105" i="20"/>
  <c r="AW115" i="20"/>
  <c r="AW126" i="20"/>
  <c r="AW139" i="20"/>
  <c r="AW53" i="20"/>
  <c r="AW61" i="20"/>
  <c r="AW63" i="20"/>
  <c r="AW71" i="20"/>
  <c r="AW74" i="20"/>
  <c r="AW100" i="20"/>
  <c r="AW121" i="20"/>
  <c r="AW131" i="20"/>
  <c r="AW142" i="20"/>
  <c r="AW30" i="20"/>
  <c r="AW43" i="20"/>
  <c r="AW69" i="20"/>
  <c r="AW77" i="20"/>
  <c r="AW87" i="20"/>
  <c r="AW90" i="20"/>
  <c r="AW116" i="20"/>
  <c r="AW137" i="20"/>
  <c r="AW35" i="20"/>
  <c r="AW46" i="20"/>
  <c r="AW59" i="20"/>
  <c r="AW85" i="20"/>
  <c r="AW93" i="20"/>
  <c r="AW103" i="20"/>
  <c r="AW106" i="20"/>
  <c r="AW111" i="20"/>
  <c r="AW132" i="20"/>
  <c r="AL61" i="15"/>
  <c r="AL80" i="15" s="1"/>
  <c r="AJ81" i="15" s="1"/>
  <c r="AN55" i="10"/>
  <c r="AL101" i="8"/>
  <c r="AL102" i="8"/>
  <c r="AL104" i="8" s="1"/>
  <c r="AJ105" i="8" s="1"/>
  <c r="AL103" i="8"/>
  <c r="AW34" i="20"/>
  <c r="AW50" i="20"/>
  <c r="AW66" i="20"/>
  <c r="AW82" i="20"/>
  <c r="AW98" i="20"/>
  <c r="AW114" i="20"/>
  <c r="AW130" i="20"/>
  <c r="AW32" i="20"/>
  <c r="AW48" i="20"/>
  <c r="AW64" i="20"/>
  <c r="AW80" i="20"/>
  <c r="AW96" i="20"/>
  <c r="AW112" i="20"/>
  <c r="AW128" i="20"/>
  <c r="AW144" i="20"/>
  <c r="AW28" i="20"/>
  <c r="AW44" i="20"/>
  <c r="AW60" i="20"/>
  <c r="AW76" i="20"/>
  <c r="AW92" i="20"/>
  <c r="AW108" i="20"/>
  <c r="AW124" i="20"/>
  <c r="AW140" i="20"/>
  <c r="AW40" i="20"/>
  <c r="AW56" i="20"/>
  <c r="AW72" i="20"/>
  <c r="AW88" i="20"/>
  <c r="AW104" i="20"/>
  <c r="AW120" i="20"/>
  <c r="AW136" i="20"/>
  <c r="AW38" i="20"/>
  <c r="AW54" i="20"/>
  <c r="AW70" i="20"/>
  <c r="AW86" i="20"/>
  <c r="AW102" i="20"/>
  <c r="AW118" i="20"/>
  <c r="AW134" i="20"/>
  <c r="AP174" i="12"/>
  <c r="AL178" i="12"/>
  <c r="AQ178" i="12" s="1"/>
  <c r="AR178" i="12" s="1"/>
  <c r="AP180" i="12"/>
  <c r="AP190" i="12"/>
  <c r="AL194" i="12"/>
  <c r="AQ194" i="12" s="1"/>
  <c r="AR194" i="12" s="1"/>
  <c r="AP196" i="12"/>
  <c r="AP200" i="12"/>
  <c r="AP204" i="12"/>
  <c r="AP208" i="12"/>
  <c r="AP212" i="12"/>
  <c r="AP216" i="12"/>
  <c r="AP220" i="12"/>
  <c r="AP224" i="12"/>
  <c r="AP228" i="12"/>
  <c r="AP232" i="12"/>
  <c r="AP179" i="12"/>
  <c r="AL182" i="12"/>
  <c r="AP185" i="12"/>
  <c r="AP195" i="12"/>
  <c r="AL198" i="12"/>
  <c r="AL202" i="12"/>
  <c r="AL206" i="12"/>
  <c r="AL210" i="12"/>
  <c r="AL214" i="12"/>
  <c r="AL218" i="12"/>
  <c r="AQ218" i="12" s="1"/>
  <c r="AR218" i="12" s="1"/>
  <c r="AL222" i="12"/>
  <c r="AL226" i="12"/>
  <c r="AL230" i="12"/>
  <c r="AQ230" i="12" s="1"/>
  <c r="AR230" i="12" s="1"/>
  <c r="AL234" i="12"/>
  <c r="AP235" i="12"/>
  <c r="AL238" i="12"/>
  <c r="AP239" i="12"/>
  <c r="AL242" i="12"/>
  <c r="AQ242" i="12" s="1"/>
  <c r="AR242" i="12" s="1"/>
  <c r="AP243" i="12"/>
  <c r="AL246" i="12"/>
  <c r="AP247" i="12"/>
  <c r="AL250" i="12"/>
  <c r="AP252" i="12"/>
  <c r="AQ252" i="12" s="1"/>
  <c r="AR252" i="12" s="1"/>
  <c r="AP260" i="12"/>
  <c r="AP173" i="12"/>
  <c r="AP184" i="12"/>
  <c r="AL187" i="12"/>
  <c r="AP189" i="12"/>
  <c r="AP199" i="12"/>
  <c r="AP203" i="12"/>
  <c r="AP207" i="12"/>
  <c r="AP211" i="12"/>
  <c r="AP215" i="12"/>
  <c r="AP219" i="12"/>
  <c r="AP223" i="12"/>
  <c r="AP227" i="12"/>
  <c r="AP231" i="12"/>
  <c r="AP267" i="12"/>
  <c r="AP275" i="12"/>
  <c r="AP283" i="12"/>
  <c r="AQ283" i="12" s="1"/>
  <c r="AR283" i="12" s="1"/>
  <c r="AP172" i="12"/>
  <c r="AQ172" i="12" s="1"/>
  <c r="AR172" i="12" s="1"/>
  <c r="AP182" i="12"/>
  <c r="AL186" i="12"/>
  <c r="AQ186" i="12" s="1"/>
  <c r="AR186" i="12" s="1"/>
  <c r="AP188" i="12"/>
  <c r="AP198" i="12"/>
  <c r="AP202" i="12"/>
  <c r="AP206" i="12"/>
  <c r="AP210" i="12"/>
  <c r="AP214" i="12"/>
  <c r="AP218" i="12"/>
  <c r="AP222" i="12"/>
  <c r="AP226" i="12"/>
  <c r="AP230" i="12"/>
  <c r="AP234" i="12"/>
  <c r="AL174" i="12"/>
  <c r="AP177" i="12"/>
  <c r="AQ177" i="12" s="1"/>
  <c r="AR177" i="12" s="1"/>
  <c r="AP187" i="12"/>
  <c r="AL190" i="12"/>
  <c r="AP193" i="12"/>
  <c r="AQ193" i="12" s="1"/>
  <c r="AR193" i="12" s="1"/>
  <c r="AL200" i="12"/>
  <c r="AQ200" i="12" s="1"/>
  <c r="AR200" i="12" s="1"/>
  <c r="AL204" i="12"/>
  <c r="AQ204" i="12" s="1"/>
  <c r="AR204" i="12" s="1"/>
  <c r="AL208" i="12"/>
  <c r="AL212" i="12"/>
  <c r="AQ212" i="12" s="1"/>
  <c r="AR212" i="12" s="1"/>
  <c r="AL216" i="12"/>
  <c r="AQ216" i="12" s="1"/>
  <c r="AR216" i="12" s="1"/>
  <c r="AL220" i="12"/>
  <c r="AL224" i="12"/>
  <c r="AQ224" i="12" s="1"/>
  <c r="AR224" i="12" s="1"/>
  <c r="AL228" i="12"/>
  <c r="AQ228" i="12" s="1"/>
  <c r="AR228" i="12" s="1"/>
  <c r="AL232" i="12"/>
  <c r="AQ232" i="12" s="1"/>
  <c r="AR232" i="12" s="1"/>
  <c r="AL236" i="12"/>
  <c r="AQ236" i="12" s="1"/>
  <c r="AR236" i="12" s="1"/>
  <c r="AL240" i="12"/>
  <c r="AQ240" i="12" s="1"/>
  <c r="AR240" i="12" s="1"/>
  <c r="AL244" i="12"/>
  <c r="AQ244" i="12" s="1"/>
  <c r="AR244" i="12" s="1"/>
  <c r="AL248" i="12"/>
  <c r="AQ248" i="12" s="1"/>
  <c r="AR248" i="12" s="1"/>
  <c r="AP264" i="12"/>
  <c r="AP176" i="12"/>
  <c r="AL179" i="12"/>
  <c r="AQ179" i="12" s="1"/>
  <c r="AR179" i="12" s="1"/>
  <c r="AP181" i="12"/>
  <c r="AQ181" i="12" s="1"/>
  <c r="AR181" i="12" s="1"/>
  <c r="AP192" i="12"/>
  <c r="AL195" i="12"/>
  <c r="AQ195" i="12" s="1"/>
  <c r="AR195" i="12" s="1"/>
  <c r="AP197" i="12"/>
  <c r="AP201" i="12"/>
  <c r="AP205" i="12"/>
  <c r="AP209" i="12"/>
  <c r="AP213" i="12"/>
  <c r="AP217" i="12"/>
  <c r="AP221" i="12"/>
  <c r="AP225" i="12"/>
  <c r="AP229" i="12"/>
  <c r="AP233" i="12"/>
  <c r="AP263" i="12"/>
  <c r="AQ263" i="12" s="1"/>
  <c r="AR263" i="12" s="1"/>
  <c r="AP271" i="12"/>
  <c r="AP279" i="12"/>
  <c r="AQ279" i="12" s="1"/>
  <c r="AR279" i="12" s="1"/>
  <c r="AP287" i="12"/>
  <c r="BB67" i="12"/>
  <c r="AT69" i="12"/>
  <c r="AL71" i="12"/>
  <c r="AX72" i="12"/>
  <c r="AP74" i="12"/>
  <c r="BB75" i="12"/>
  <c r="AT77" i="12"/>
  <c r="BB78" i="12"/>
  <c r="AT80" i="12"/>
  <c r="AL82" i="12"/>
  <c r="AX83" i="12"/>
  <c r="AP85" i="12"/>
  <c r="BB86" i="12"/>
  <c r="AT88" i="12"/>
  <c r="AL90" i="12"/>
  <c r="AX91" i="12"/>
  <c r="AP93" i="12"/>
  <c r="BB94" i="12"/>
  <c r="AT96" i="12"/>
  <c r="AL98" i="12"/>
  <c r="AX99" i="12"/>
  <c r="AP101" i="12"/>
  <c r="BB102" i="12"/>
  <c r="AT104" i="12"/>
  <c r="AL106" i="12"/>
  <c r="BC106" i="12" s="1"/>
  <c r="BD106" i="12" s="1"/>
  <c r="AX107" i="12"/>
  <c r="AP109" i="12"/>
  <c r="BB110" i="12"/>
  <c r="AL112" i="12"/>
  <c r="AT38" i="12"/>
  <c r="AL40" i="12"/>
  <c r="AX41" i="12"/>
  <c r="AP43" i="12"/>
  <c r="BB44" i="12"/>
  <c r="AT46" i="12"/>
  <c r="AL48" i="12"/>
  <c r="AX49" i="12"/>
  <c r="AP51" i="12"/>
  <c r="BB52" i="12"/>
  <c r="AT54" i="12"/>
  <c r="AL56" i="12"/>
  <c r="AX57" i="12"/>
  <c r="AP59" i="12"/>
  <c r="BB60" i="12"/>
  <c r="AT62" i="12"/>
  <c r="AL64" i="12"/>
  <c r="AX65" i="12"/>
  <c r="AP67" i="12"/>
  <c r="BB68" i="12"/>
  <c r="AT70" i="12"/>
  <c r="AL72" i="12"/>
  <c r="AX73" i="12"/>
  <c r="AP75" i="12"/>
  <c r="BB76" i="12"/>
  <c r="AL79" i="12"/>
  <c r="AX80" i="12"/>
  <c r="AP82" i="12"/>
  <c r="BB83" i="12"/>
  <c r="AT85" i="12"/>
  <c r="AL87" i="12"/>
  <c r="AX88" i="12"/>
  <c r="AP90" i="12"/>
  <c r="BB91" i="12"/>
  <c r="AT93" i="12"/>
  <c r="AL95" i="12"/>
  <c r="AX96" i="12"/>
  <c r="AP98" i="12"/>
  <c r="BB99" i="12"/>
  <c r="AT101" i="12"/>
  <c r="AL103" i="12"/>
  <c r="AX104" i="12"/>
  <c r="AP106" i="12"/>
  <c r="BB107" i="12"/>
  <c r="AT109" i="12"/>
  <c r="AL111" i="12"/>
  <c r="AP115" i="12"/>
  <c r="BB116" i="12"/>
  <c r="AT118" i="12"/>
  <c r="AL120" i="12"/>
  <c r="AX121" i="12"/>
  <c r="AP123" i="12"/>
  <c r="BB124" i="12"/>
  <c r="AT126" i="12"/>
  <c r="AL128" i="12"/>
  <c r="AX129" i="12"/>
  <c r="AP131" i="12"/>
  <c r="BB132" i="12"/>
  <c r="AT134" i="12"/>
  <c r="AL136" i="12"/>
  <c r="AX137" i="12"/>
  <c r="AP139" i="12"/>
  <c r="AP141" i="12"/>
  <c r="AP143" i="12"/>
  <c r="AP144" i="12"/>
  <c r="AX150" i="12"/>
  <c r="AP151" i="12"/>
  <c r="AX153" i="12"/>
  <c r="AX154" i="12"/>
  <c r="AL38" i="12"/>
  <c r="AX39" i="12"/>
  <c r="AP41" i="12"/>
  <c r="BB42" i="12"/>
  <c r="AT44" i="12"/>
  <c r="AL46" i="12"/>
  <c r="AX47" i="12"/>
  <c r="AP49" i="12"/>
  <c r="BB50" i="12"/>
  <c r="AT52" i="12"/>
  <c r="AL54" i="12"/>
  <c r="BC54" i="12" s="1"/>
  <c r="BD54" i="12" s="1"/>
  <c r="AX55" i="12"/>
  <c r="AP57" i="12"/>
  <c r="BB58" i="12"/>
  <c r="AT60" i="12"/>
  <c r="AL62" i="12"/>
  <c r="AX63" i="12"/>
  <c r="AP65" i="12"/>
  <c r="BB66" i="12"/>
  <c r="AT68" i="12"/>
  <c r="AL70" i="12"/>
  <c r="AX71" i="12"/>
  <c r="AP73" i="12"/>
  <c r="BB74" i="12"/>
  <c r="AT76" i="12"/>
  <c r="AL78" i="12"/>
  <c r="AX78" i="12"/>
  <c r="AP80" i="12"/>
  <c r="BC80" i="12" s="1"/>
  <c r="BD80" i="12" s="1"/>
  <c r="BB81" i="12"/>
  <c r="AT83" i="12"/>
  <c r="AL85" i="12"/>
  <c r="BC85" i="12" s="1"/>
  <c r="BD85" i="12" s="1"/>
  <c r="AX86" i="12"/>
  <c r="AP88" i="12"/>
  <c r="BC88" i="12" s="1"/>
  <c r="BD88" i="12" s="1"/>
  <c r="BB89" i="12"/>
  <c r="AT91" i="12"/>
  <c r="AL93" i="12"/>
  <c r="AX94" i="12"/>
  <c r="AP96" i="12"/>
  <c r="BC96" i="12" s="1"/>
  <c r="BD96" i="12" s="1"/>
  <c r="BB97" i="12"/>
  <c r="AT99" i="12"/>
  <c r="AL101" i="12"/>
  <c r="AX102" i="12"/>
  <c r="AP104" i="12"/>
  <c r="BC104" i="12" s="1"/>
  <c r="BD104" i="12" s="1"/>
  <c r="BB105" i="12"/>
  <c r="AT107" i="12"/>
  <c r="AL109" i="12"/>
  <c r="BC109" i="12" s="1"/>
  <c r="BD109" i="12" s="1"/>
  <c r="AX110" i="12"/>
  <c r="AX112" i="12"/>
  <c r="AP113" i="12"/>
  <c r="AP38" i="12"/>
  <c r="BB39" i="12"/>
  <c r="AT41" i="12"/>
  <c r="AL43" i="12"/>
  <c r="AX44" i="12"/>
  <c r="AP46" i="12"/>
  <c r="BB47" i="12"/>
  <c r="AT49" i="12"/>
  <c r="AL51" i="12"/>
  <c r="AX52" i="12"/>
  <c r="AP54" i="12"/>
  <c r="BB55" i="12"/>
  <c r="AT57" i="12"/>
  <c r="AL59" i="12"/>
  <c r="BC59" i="12" s="1"/>
  <c r="BD59" i="12" s="1"/>
  <c r="AX60" i="12"/>
  <c r="AP62" i="12"/>
  <c r="BB63" i="12"/>
  <c r="AT65" i="12"/>
  <c r="AL67" i="12"/>
  <c r="AX68" i="12"/>
  <c r="AP70" i="12"/>
  <c r="BB71" i="12"/>
  <c r="AT73" i="12"/>
  <c r="AL75" i="12"/>
  <c r="BC75" i="12" s="1"/>
  <c r="BD75" i="12" s="1"/>
  <c r="AX76" i="12"/>
  <c r="AP78" i="12"/>
  <c r="AX79" i="12"/>
  <c r="AP81" i="12"/>
  <c r="BC81" i="12" s="1"/>
  <c r="BD81" i="12" s="1"/>
  <c r="BB82" i="12"/>
  <c r="AT84" i="12"/>
  <c r="BC84" i="12" s="1"/>
  <c r="BD84" i="12" s="1"/>
  <c r="AL86" i="12"/>
  <c r="AX87" i="12"/>
  <c r="AP89" i="12"/>
  <c r="BC89" i="12" s="1"/>
  <c r="BD89" i="12" s="1"/>
  <c r="BB90" i="12"/>
  <c r="AT92" i="12"/>
  <c r="AL94" i="12"/>
  <c r="AX95" i="12"/>
  <c r="AP97" i="12"/>
  <c r="BB98" i="12"/>
  <c r="AT100" i="12"/>
  <c r="AL102" i="12"/>
  <c r="AX103" i="12"/>
  <c r="AP105" i="12"/>
  <c r="BB106" i="12"/>
  <c r="AT108" i="12"/>
  <c r="AL110" i="12"/>
  <c r="BB112" i="12"/>
  <c r="BB113" i="12"/>
  <c r="AL117" i="12"/>
  <c r="AX118" i="12"/>
  <c r="AP120" i="12"/>
  <c r="BB121" i="12"/>
  <c r="AT123" i="12"/>
  <c r="AL125" i="12"/>
  <c r="BC125" i="12" s="1"/>
  <c r="BD125" i="12" s="1"/>
  <c r="AX126" i="12"/>
  <c r="AP128" i="12"/>
  <c r="BB129" i="12"/>
  <c r="AT131" i="12"/>
  <c r="AL133" i="12"/>
  <c r="AX134" i="12"/>
  <c r="AP136" i="12"/>
  <c r="BB137" i="12"/>
  <c r="AT144" i="12"/>
  <c r="BB148" i="12"/>
  <c r="BB150" i="12"/>
  <c r="AX37" i="12"/>
  <c r="AP39" i="12"/>
  <c r="BB40" i="12"/>
  <c r="AT42" i="12"/>
  <c r="AL44" i="12"/>
  <c r="BC44" i="12" s="1"/>
  <c r="BD44" i="12" s="1"/>
  <c r="AX45" i="12"/>
  <c r="AP47" i="12"/>
  <c r="BB48" i="12"/>
  <c r="AT50" i="12"/>
  <c r="AL52" i="12"/>
  <c r="AX53" i="12"/>
  <c r="AP55" i="12"/>
  <c r="BB56" i="12"/>
  <c r="AT58" i="12"/>
  <c r="AL60" i="12"/>
  <c r="AX61" i="12"/>
  <c r="AP63" i="12"/>
  <c r="BB64" i="12"/>
  <c r="AT66" i="12"/>
  <c r="AL68" i="12"/>
  <c r="AX69" i="12"/>
  <c r="AP71" i="12"/>
  <c r="BB72" i="12"/>
  <c r="AT74" i="12"/>
  <c r="AL76" i="12"/>
  <c r="AX77" i="12"/>
  <c r="BB79" i="12"/>
  <c r="AT81" i="12"/>
  <c r="AL83" i="12"/>
  <c r="BC83" i="12" s="1"/>
  <c r="BD83" i="12" s="1"/>
  <c r="AX84" i="12"/>
  <c r="AP86" i="12"/>
  <c r="BB87" i="12"/>
  <c r="AT89" i="12"/>
  <c r="AL91" i="12"/>
  <c r="BC91" i="12" s="1"/>
  <c r="BD91" i="12" s="1"/>
  <c r="AX92" i="12"/>
  <c r="AP94" i="12"/>
  <c r="BB95" i="12"/>
  <c r="AT97" i="12"/>
  <c r="AL99" i="12"/>
  <c r="BC99" i="12" s="1"/>
  <c r="BD99" i="12" s="1"/>
  <c r="AX100" i="12"/>
  <c r="AP102" i="12"/>
  <c r="BB103" i="12"/>
  <c r="AT105" i="12"/>
  <c r="AL107" i="12"/>
  <c r="AX108" i="12"/>
  <c r="AP110" i="12"/>
  <c r="AT114" i="12"/>
  <c r="AL116" i="12"/>
  <c r="AX117" i="12"/>
  <c r="AP119" i="12"/>
  <c r="BB120" i="12"/>
  <c r="AT122" i="12"/>
  <c r="AL124" i="12"/>
  <c r="BC124" i="12" s="1"/>
  <c r="BD124" i="12" s="1"/>
  <c r="AX125" i="12"/>
  <c r="AP127" i="12"/>
  <c r="BB128" i="12"/>
  <c r="AT130" i="12"/>
  <c r="AL132" i="12"/>
  <c r="AX133" i="12"/>
  <c r="AP135" i="12"/>
  <c r="BB136" i="12"/>
  <c r="AT138" i="12"/>
  <c r="BB138" i="12"/>
  <c r="AL145" i="12"/>
  <c r="AT146" i="12"/>
  <c r="AT147" i="12"/>
  <c r="BB153" i="12"/>
  <c r="AP68" i="12"/>
  <c r="BB69" i="12"/>
  <c r="AT71" i="12"/>
  <c r="AL73" i="12"/>
  <c r="AX74" i="12"/>
  <c r="AP76" i="12"/>
  <c r="BB77" i="12"/>
  <c r="AL143" i="12"/>
  <c r="AL144" i="12"/>
  <c r="AT150" i="12"/>
  <c r="BB1763" i="10"/>
  <c r="AL1769" i="10"/>
  <c r="AT1807" i="10"/>
  <c r="AL1818" i="10"/>
  <c r="AP1762" i="10"/>
  <c r="AX1767" i="10"/>
  <c r="BF1772" i="10"/>
  <c r="AP1786" i="10"/>
  <c r="BF1761" i="10"/>
  <c r="AP1795" i="10"/>
  <c r="BF1805" i="10"/>
  <c r="AX1816" i="10"/>
  <c r="AP1827" i="10"/>
  <c r="BF1837" i="10"/>
  <c r="AX1848" i="10"/>
  <c r="AL1761" i="10"/>
  <c r="AT1766" i="10"/>
  <c r="BB1771" i="10"/>
  <c r="BF1773" i="10"/>
  <c r="AX1775" i="10"/>
  <c r="BF1783" i="10"/>
  <c r="AP1787" i="10"/>
  <c r="BF1788" i="10"/>
  <c r="BB1812" i="10"/>
  <c r="AX1759" i="10"/>
  <c r="AP1763" i="10"/>
  <c r="BF1764" i="10"/>
  <c r="AX1768" i="10"/>
  <c r="AP1770" i="10"/>
  <c r="AX1778" i="10"/>
  <c r="BF1797" i="10"/>
  <c r="AX1808" i="10"/>
  <c r="AP1819" i="10"/>
  <c r="BF1829" i="10"/>
  <c r="AX1840" i="10"/>
  <c r="AP1851" i="10"/>
  <c r="AX1783" i="10"/>
  <c r="AT1761" i="10"/>
  <c r="AL1764" i="10"/>
  <c r="BB1766" i="10"/>
  <c r="AT1769" i="10"/>
  <c r="AL1772" i="10"/>
  <c r="BB1774" i="10"/>
  <c r="AT1777" i="10"/>
  <c r="AL1780" i="10"/>
  <c r="BB1782" i="10"/>
  <c r="AT1785" i="10"/>
  <c r="AL1788" i="10"/>
  <c r="BB1790" i="10"/>
  <c r="AT1793" i="10"/>
  <c r="AL1796" i="10"/>
  <c r="BB1798" i="10"/>
  <c r="AT1801" i="10"/>
  <c r="AT1806" i="10"/>
  <c r="AL1809" i="10"/>
  <c r="BB1811" i="10"/>
  <c r="AT1814" i="10"/>
  <c r="AL1817" i="10"/>
  <c r="BB1819" i="10"/>
  <c r="AT1822" i="10"/>
  <c r="AL1825" i="10"/>
  <c r="BB1827" i="10"/>
  <c r="AT1830" i="10"/>
  <c r="AL1833" i="10"/>
  <c r="BB1835" i="10"/>
  <c r="AT1838" i="10"/>
  <c r="AL1841" i="10"/>
  <c r="BB1843" i="10"/>
  <c r="AT1846" i="10"/>
  <c r="AL1849" i="10"/>
  <c r="BB1851" i="10"/>
  <c r="AX1856" i="10"/>
  <c r="BF1857" i="10"/>
  <c r="AP1859" i="10"/>
  <c r="AX1860" i="10"/>
  <c r="BF1861" i="10"/>
  <c r="AP1863" i="10"/>
  <c r="AX1864" i="10"/>
  <c r="BF1865" i="10"/>
  <c r="AP1867" i="10"/>
  <c r="AX1868" i="10"/>
  <c r="BF1869" i="10"/>
  <c r="AP1871" i="10"/>
  <c r="AX1872" i="10"/>
  <c r="BF1873" i="10"/>
  <c r="AP1875" i="10"/>
  <c r="AT1760" i="10"/>
  <c r="AL1763" i="10"/>
  <c r="BS1636" i="10" s="1"/>
  <c r="BT1636" i="10" s="1"/>
  <c r="BB1765" i="10"/>
  <c r="AT1768" i="10"/>
  <c r="AL1771" i="10"/>
  <c r="BB1773" i="10"/>
  <c r="AT1776" i="10"/>
  <c r="AL1779" i="10"/>
  <c r="BB1781" i="10"/>
  <c r="AT1784" i="10"/>
  <c r="AL1787" i="10"/>
  <c r="BB1789" i="10"/>
  <c r="AT1792" i="10"/>
  <c r="AL1795" i="10"/>
  <c r="BB1797" i="10"/>
  <c r="AT1800" i="10"/>
  <c r="AL1803" i="10"/>
  <c r="AT1823" i="10"/>
  <c r="AL1826" i="10"/>
  <c r="BB1828" i="10"/>
  <c r="AT1831" i="10"/>
  <c r="AL1834" i="10"/>
  <c r="BB1836" i="10"/>
  <c r="AT1839" i="10"/>
  <c r="AL1842" i="10"/>
  <c r="BB1844" i="10"/>
  <c r="AT1847" i="10"/>
  <c r="AL1850" i="10"/>
  <c r="BB1852" i="10"/>
  <c r="AT1856" i="10"/>
  <c r="BB1857" i="10"/>
  <c r="AL1859" i="10"/>
  <c r="AT1860" i="10"/>
  <c r="BB1861" i="10"/>
  <c r="AL1863" i="10"/>
  <c r="AT1864" i="10"/>
  <c r="BB1865" i="10"/>
  <c r="AL1867" i="10"/>
  <c r="AT1868" i="10"/>
  <c r="BB1869" i="10"/>
  <c r="AL1871" i="10"/>
  <c r="AT1872" i="10"/>
  <c r="BB1873" i="10"/>
  <c r="AL1875" i="10"/>
  <c r="BB1700" i="10"/>
  <c r="AT1711" i="10"/>
  <c r="AL1722" i="10"/>
  <c r="BB1732" i="10"/>
  <c r="AL1665" i="10"/>
  <c r="AT1703" i="10"/>
  <c r="AL1714" i="10"/>
  <c r="BB1724" i="10"/>
  <c r="AT1735" i="10"/>
  <c r="AL1746" i="10"/>
  <c r="AP1646" i="10"/>
  <c r="BB1648" i="10"/>
  <c r="AP1651" i="10"/>
  <c r="BF1652" i="10"/>
  <c r="BB1653" i="10"/>
  <c r="AX1654" i="10"/>
  <c r="AT1655" i="10"/>
  <c r="AP1656" i="10"/>
  <c r="BF1657" i="10"/>
  <c r="BB1658" i="10"/>
  <c r="AT1660" i="10"/>
  <c r="AP1661" i="10"/>
  <c r="BF1662" i="10"/>
  <c r="AX1667" i="10"/>
  <c r="AL1670" i="10"/>
  <c r="AX1672" i="10"/>
  <c r="AP1674" i="10"/>
  <c r="AL1675" i="10"/>
  <c r="BF1675" i="10"/>
  <c r="BB1676" i="10"/>
  <c r="AL1679" i="10"/>
  <c r="BB1680" i="10"/>
  <c r="AX1681" i="10"/>
  <c r="AP1683" i="10"/>
  <c r="BF1687" i="10"/>
  <c r="AT1690" i="10"/>
  <c r="BB1691" i="10"/>
  <c r="AL1693" i="10"/>
  <c r="AT1694" i="10"/>
  <c r="BB1695" i="10"/>
  <c r="BF1696" i="10"/>
  <c r="AX1699" i="10"/>
  <c r="AP1702" i="10"/>
  <c r="BF1704" i="10"/>
  <c r="AX1707" i="10"/>
  <c r="AP1710" i="10"/>
  <c r="BF1712" i="10"/>
  <c r="AX1715" i="10"/>
  <c r="AP1718" i="10"/>
  <c r="BF1720" i="10"/>
  <c r="AX1723" i="10"/>
  <c r="AP1726" i="10"/>
  <c r="BF1728" i="10"/>
  <c r="AX1731" i="10"/>
  <c r="AP1734" i="10"/>
  <c r="BF1736" i="10"/>
  <c r="AX1739" i="10"/>
  <c r="AP1742" i="10"/>
  <c r="BF1744" i="10"/>
  <c r="AX1747" i="10"/>
  <c r="BF1645" i="10"/>
  <c r="AX1647" i="10"/>
  <c r="AT1648" i="10"/>
  <c r="AP1649" i="10"/>
  <c r="AL1650" i="10"/>
  <c r="BF1650" i="10"/>
  <c r="AX1652" i="10"/>
  <c r="AT1653" i="10"/>
  <c r="AL1655" i="10"/>
  <c r="BF1655" i="10"/>
  <c r="AX1657" i="10"/>
  <c r="AP1662" i="10"/>
  <c r="BB1664" i="10"/>
  <c r="AP1667" i="10"/>
  <c r="BF1668" i="10"/>
  <c r="BB1669" i="10"/>
  <c r="AX1670" i="10"/>
  <c r="AT1671" i="10"/>
  <c r="AP1672" i="10"/>
  <c r="BF1673" i="10"/>
  <c r="BB1674" i="10"/>
  <c r="AT1676" i="10"/>
  <c r="AP1677" i="10"/>
  <c r="AT1678" i="10"/>
  <c r="AX1682" i="10"/>
  <c r="AL1685" i="10"/>
  <c r="AX1687" i="10"/>
  <c r="AP1689" i="10"/>
  <c r="AL1690" i="10"/>
  <c r="AT1691" i="10"/>
  <c r="BB1692" i="10"/>
  <c r="AL1694" i="10"/>
  <c r="AT1695" i="10"/>
  <c r="AP1696" i="10"/>
  <c r="BF1698" i="10"/>
  <c r="AX1701" i="10"/>
  <c r="AP1704" i="10"/>
  <c r="BF1706" i="10"/>
  <c r="AX1709" i="10"/>
  <c r="AP1712" i="10"/>
  <c r="BF1714" i="10"/>
  <c r="AX1717" i="10"/>
  <c r="AP1720" i="10"/>
  <c r="BF1722" i="10"/>
  <c r="AX1725" i="10"/>
  <c r="BS1725" i="10" s="1"/>
  <c r="BT1725" i="10" s="1"/>
  <c r="AP1728" i="10"/>
  <c r="BF1730" i="10"/>
  <c r="AX1733" i="10"/>
  <c r="AP1736" i="10"/>
  <c r="BF1738" i="10"/>
  <c r="AX1741" i="10"/>
  <c r="AP1744" i="10"/>
  <c r="BF1746" i="10"/>
  <c r="AP1644" i="10"/>
  <c r="BS1644" i="10" s="1"/>
  <c r="BT1644" i="10" s="1"/>
  <c r="BF1643" i="10"/>
  <c r="BB1644" i="10"/>
  <c r="AX1645" i="10"/>
  <c r="AP1647" i="10"/>
  <c r="AL1648" i="10"/>
  <c r="BB1649" i="10"/>
  <c r="AX1650" i="10"/>
  <c r="AP1652" i="10"/>
  <c r="BF1656" i="10"/>
  <c r="AT1659" i="10"/>
  <c r="BF1661" i="10"/>
  <c r="AX1663" i="10"/>
  <c r="AT1664" i="10"/>
  <c r="AP1665" i="10"/>
  <c r="AL1666" i="10"/>
  <c r="BF1666" i="10"/>
  <c r="AX1668" i="10"/>
  <c r="AT1669" i="10"/>
  <c r="AL1671" i="10"/>
  <c r="BF1671" i="10"/>
  <c r="AX1673" i="10"/>
  <c r="BB1677" i="10"/>
  <c r="BB1679" i="10"/>
  <c r="AP1682" i="10"/>
  <c r="BF1683" i="10"/>
  <c r="BB1684" i="10"/>
  <c r="AX1685" i="10"/>
  <c r="AT1686" i="10"/>
  <c r="AP1687" i="10"/>
  <c r="BS1687" i="10" s="1"/>
  <c r="BT1687" i="10" s="1"/>
  <c r="BF1688" i="10"/>
  <c r="BB1689" i="10"/>
  <c r="AL1691" i="10"/>
  <c r="AT1692" i="10"/>
  <c r="BB1693" i="10"/>
  <c r="AL1695" i="10"/>
  <c r="AP1698" i="10"/>
  <c r="BF1700" i="10"/>
  <c r="AX1703" i="10"/>
  <c r="AP1706" i="10"/>
  <c r="BF1708" i="10"/>
  <c r="AX1711" i="10"/>
  <c r="AP1714" i="10"/>
  <c r="BF1716" i="10"/>
  <c r="AX1719" i="10"/>
  <c r="AP1722" i="10"/>
  <c r="BF1724" i="10"/>
  <c r="AX1727" i="10"/>
  <c r="AP1730" i="10"/>
  <c r="BS1730" i="10" s="1"/>
  <c r="BT1730" i="10" s="1"/>
  <c r="BF1732" i="10"/>
  <c r="AX1735" i="10"/>
  <c r="AP1738" i="10"/>
  <c r="BF1740" i="10"/>
  <c r="AX1743" i="10"/>
  <c r="AP1746" i="10"/>
  <c r="BF1748" i="10"/>
  <c r="AX1643" i="10"/>
  <c r="AL1646" i="10"/>
  <c r="AX1648" i="10"/>
  <c r="AP1650" i="10"/>
  <c r="AL1651" i="10"/>
  <c r="BF1651" i="10"/>
  <c r="BB1652" i="10"/>
  <c r="AX1653" i="10"/>
  <c r="AP1655" i="10"/>
  <c r="AL1656" i="10"/>
  <c r="BB1657" i="10"/>
  <c r="AX1658" i="10"/>
  <c r="AP1660" i="10"/>
  <c r="BF1664" i="10"/>
  <c r="AT1667" i="10"/>
  <c r="BF1669" i="10"/>
  <c r="AX1671" i="10"/>
  <c r="AT1672" i="10"/>
  <c r="AP1673" i="10"/>
  <c r="AL1674" i="10"/>
  <c r="BF1674" i="10"/>
  <c r="AX1676" i="10"/>
  <c r="AT1677" i="10"/>
  <c r="AX1680" i="10"/>
  <c r="AP1685" i="10"/>
  <c r="BB1687" i="10"/>
  <c r="AP1690" i="10"/>
  <c r="AX1691" i="10"/>
  <c r="BF1692" i="10"/>
  <c r="AP1694" i="10"/>
  <c r="AX1695" i="10"/>
  <c r="BF1697" i="10"/>
  <c r="AX1700" i="10"/>
  <c r="AP1703" i="10"/>
  <c r="BF1705" i="10"/>
  <c r="AX1708" i="10"/>
  <c r="AP1711" i="10"/>
  <c r="BF1713" i="10"/>
  <c r="AX1716" i="10"/>
  <c r="AP1719" i="10"/>
  <c r="BF1721" i="10"/>
  <c r="AX1724" i="10"/>
  <c r="AP1727" i="10"/>
  <c r="BF1729" i="10"/>
  <c r="AX1732" i="10"/>
  <c r="AP1735" i="10"/>
  <c r="BF1737" i="10"/>
  <c r="AX1740" i="10"/>
  <c r="AP1743" i="10"/>
  <c r="BF1745" i="10"/>
  <c r="AX1748" i="10"/>
  <c r="AT1644" i="10"/>
  <c r="AP1645" i="10"/>
  <c r="BF1646" i="10"/>
  <c r="AX1651" i="10"/>
  <c r="AL1654" i="10"/>
  <c r="BS1654" i="10" s="1"/>
  <c r="BT1654" i="10" s="1"/>
  <c r="AX1656" i="10"/>
  <c r="AP1658" i="10"/>
  <c r="AL1659" i="10"/>
  <c r="BF1659" i="10"/>
  <c r="BB1660" i="10"/>
  <c r="AX1661" i="10"/>
  <c r="AP1663" i="10"/>
  <c r="AL1664" i="10"/>
  <c r="BB1665" i="10"/>
  <c r="AX1666" i="10"/>
  <c r="AP1668" i="10"/>
  <c r="BF1672" i="10"/>
  <c r="AT1675" i="10"/>
  <c r="AT1679" i="10"/>
  <c r="AP1680" i="10"/>
  <c r="AL1681" i="10"/>
  <c r="BS1681" i="10" s="1"/>
  <c r="BT1681" i="10" s="1"/>
  <c r="BF1681" i="10"/>
  <c r="AX1683" i="10"/>
  <c r="AT1684" i="10"/>
  <c r="AL1686" i="10"/>
  <c r="BF1686" i="10"/>
  <c r="AX1688" i="10"/>
  <c r="BB1690" i="10"/>
  <c r="AL1692" i="10"/>
  <c r="AT1693" i="10"/>
  <c r="BB1694" i="10"/>
  <c r="AX1697" i="10"/>
  <c r="AP1700" i="10"/>
  <c r="BF1702" i="10"/>
  <c r="AX1705" i="10"/>
  <c r="AP1708" i="10"/>
  <c r="BF1710" i="10"/>
  <c r="AX1713" i="10"/>
  <c r="AP1716" i="10"/>
  <c r="BF1718" i="10"/>
  <c r="AX1721" i="10"/>
  <c r="AP1724" i="10"/>
  <c r="BF1726" i="10"/>
  <c r="AX1729" i="10"/>
  <c r="AP1732" i="10"/>
  <c r="BF1734" i="10"/>
  <c r="AX1737" i="10"/>
  <c r="AP1740" i="10"/>
  <c r="BF1742" i="10"/>
  <c r="AX1745" i="10"/>
  <c r="AP1748" i="10"/>
  <c r="AL1468" i="10"/>
  <c r="AP1471" i="10"/>
  <c r="AT1474" i="10"/>
  <c r="AX1477" i="10"/>
  <c r="BB1480" i="10"/>
  <c r="AL1484" i="10"/>
  <c r="AP1487" i="10"/>
  <c r="AT1490" i="10"/>
  <c r="AX1493" i="10"/>
  <c r="BB1496" i="10"/>
  <c r="AP1499" i="10"/>
  <c r="AP1500" i="10"/>
  <c r="AX1501" i="10"/>
  <c r="BB1504" i="10"/>
  <c r="AL1508" i="10"/>
  <c r="AP1511" i="10"/>
  <c r="AT1519" i="10"/>
  <c r="AX1522" i="10"/>
  <c r="BB1525" i="10"/>
  <c r="AL1529" i="10"/>
  <c r="BK1402" i="10" s="1"/>
  <c r="BL1402" i="10" s="1"/>
  <c r="AP1532" i="10"/>
  <c r="AT1535" i="10"/>
  <c r="AX1538" i="10"/>
  <c r="BB1541" i="10"/>
  <c r="AL1490" i="10"/>
  <c r="AP1493" i="10"/>
  <c r="AT1496" i="10"/>
  <c r="BB1510" i="10"/>
  <c r="AT1470" i="10"/>
  <c r="AX1473" i="10"/>
  <c r="BB1476" i="10"/>
  <c r="AL1480" i="10"/>
  <c r="AP1483" i="10"/>
  <c r="AT1486" i="10"/>
  <c r="AX1489" i="10"/>
  <c r="BB1492" i="10"/>
  <c r="AL1496" i="10"/>
  <c r="AT1498" i="10"/>
  <c r="BB1500" i="10"/>
  <c r="AL1504" i="10"/>
  <c r="AP1507" i="10"/>
  <c r="AT1510" i="10"/>
  <c r="AL1474" i="10"/>
  <c r="AX1483" i="10"/>
  <c r="BB1486" i="10"/>
  <c r="AP1501" i="10"/>
  <c r="AT1504" i="10"/>
  <c r="AX1507" i="10"/>
  <c r="AL1470" i="10"/>
  <c r="AP1473" i="10"/>
  <c r="AT1476" i="10"/>
  <c r="AX1479" i="10"/>
  <c r="BB1482" i="10"/>
  <c r="AL1486" i="10"/>
  <c r="AP1489" i="10"/>
  <c r="AT1492" i="10"/>
  <c r="AX1495" i="10"/>
  <c r="AL1497" i="10"/>
  <c r="AT1499" i="10"/>
  <c r="AT1500" i="10"/>
  <c r="AX1503" i="10"/>
  <c r="BB1506" i="10"/>
  <c r="AL1510" i="10"/>
  <c r="BB1470" i="10"/>
  <c r="AP1477" i="10"/>
  <c r="AT1480" i="10"/>
  <c r="BB1498" i="10"/>
  <c r="AX1469" i="10"/>
  <c r="BB1472" i="10"/>
  <c r="AL1476" i="10"/>
  <c r="AP1479" i="10"/>
  <c r="AT1482" i="10"/>
  <c r="AX1485" i="10"/>
  <c r="BB1488" i="10"/>
  <c r="AL1492" i="10"/>
  <c r="AP1495" i="10"/>
  <c r="AL1498" i="10"/>
  <c r="AP1503" i="10"/>
  <c r="AT1506" i="10"/>
  <c r="AX1509" i="10"/>
  <c r="AP1469" i="10"/>
  <c r="AT1472" i="10"/>
  <c r="AX1475" i="10"/>
  <c r="BB1478" i="10"/>
  <c r="AL1482" i="10"/>
  <c r="AP1485" i="10"/>
  <c r="AT1488" i="10"/>
  <c r="AX1491" i="10"/>
  <c r="BB1494" i="10"/>
  <c r="AX1497" i="10"/>
  <c r="AL1500" i="10"/>
  <c r="BB1502" i="10"/>
  <c r="AL1506" i="10"/>
  <c r="AP1509" i="10"/>
  <c r="BB1468" i="10"/>
  <c r="AL1472" i="10"/>
  <c r="AP1475" i="10"/>
  <c r="AT1478" i="10"/>
  <c r="AX1481" i="10"/>
  <c r="BB1484" i="10"/>
  <c r="AL1488" i="10"/>
  <c r="AP1491" i="10"/>
  <c r="AT1494" i="10"/>
  <c r="AP1497" i="10"/>
  <c r="AX1499" i="10"/>
  <c r="AT1502" i="10"/>
  <c r="AX1505" i="10"/>
  <c r="BB1508" i="10"/>
  <c r="AX1314" i="10"/>
  <c r="AX1318" i="10"/>
  <c r="AX1322" i="10"/>
  <c r="AX1326" i="10"/>
  <c r="AL1328" i="10"/>
  <c r="AL1330" i="10"/>
  <c r="AL1332" i="10"/>
  <c r="AL1334" i="10"/>
  <c r="BK1334" i="10" s="1"/>
  <c r="BL1334" i="10" s="1"/>
  <c r="AL1336" i="10"/>
  <c r="AL1338" i="10"/>
  <c r="AL1340" i="10"/>
  <c r="BK1340" i="10" s="1"/>
  <c r="BL1340" i="10" s="1"/>
  <c r="AL1342" i="10"/>
  <c r="AL1344" i="10"/>
  <c r="AP1350" i="10"/>
  <c r="AP1377" i="10"/>
  <c r="AP1314" i="10"/>
  <c r="AP1317" i="10"/>
  <c r="AP1321" i="10"/>
  <c r="AP1325" i="10"/>
  <c r="BK1325" i="10" s="1"/>
  <c r="BL1325" i="10" s="1"/>
  <c r="AP1328" i="10"/>
  <c r="AP1330" i="10"/>
  <c r="AP1332" i="10"/>
  <c r="AP1334" i="10"/>
  <c r="AP1336" i="10"/>
  <c r="AP1338" i="10"/>
  <c r="AP1340" i="10"/>
  <c r="AP1342" i="10"/>
  <c r="AP1344" i="10"/>
  <c r="AP1349" i="10"/>
  <c r="AP1357" i="10"/>
  <c r="AP1376" i="10"/>
  <c r="AX1316" i="10"/>
  <c r="AX1315" i="10"/>
  <c r="AX1319" i="10"/>
  <c r="AX1323" i="10"/>
  <c r="AT1328" i="10"/>
  <c r="AT1330" i="10"/>
  <c r="AT1332" i="10"/>
  <c r="AT1334" i="10"/>
  <c r="AT1336" i="10"/>
  <c r="AT1338" i="10"/>
  <c r="AT1340" i="10"/>
  <c r="AT1342" i="10"/>
  <c r="AT1344" i="10"/>
  <c r="AP1348" i="10"/>
  <c r="AP1356" i="10"/>
  <c r="AP1361" i="10"/>
  <c r="AP1373" i="10"/>
  <c r="AP1315" i="10"/>
  <c r="AP1319" i="10"/>
  <c r="AP1323" i="10"/>
  <c r="AP1327" i="10"/>
  <c r="AP1329" i="10"/>
  <c r="BK1329" i="10" s="1"/>
  <c r="BL1329" i="10" s="1"/>
  <c r="AP1331" i="10"/>
  <c r="BK1331" i="10" s="1"/>
  <c r="BL1331" i="10" s="1"/>
  <c r="AP1333" i="10"/>
  <c r="BK1333" i="10" s="1"/>
  <c r="BL1333" i="10" s="1"/>
  <c r="AP1335" i="10"/>
  <c r="BK1335" i="10" s="1"/>
  <c r="BL1335" i="10" s="1"/>
  <c r="AP1337" i="10"/>
  <c r="AP1339" i="10"/>
  <c r="AP1341" i="10"/>
  <c r="AP1343" i="10"/>
  <c r="AP1345" i="10"/>
  <c r="BK1345" i="10" s="1"/>
  <c r="BL1345" i="10" s="1"/>
  <c r="AP1353" i="10"/>
  <c r="BK1353" i="10" s="1"/>
  <c r="BL1353" i="10" s="1"/>
  <c r="AP1363" i="10"/>
  <c r="BK1363" i="10" s="1"/>
  <c r="BL1363" i="10" s="1"/>
  <c r="AP1368" i="10"/>
  <c r="AP1384" i="10"/>
  <c r="AT1345" i="10"/>
  <c r="AT1349" i="10"/>
  <c r="AT1353" i="10"/>
  <c r="AT1357" i="10"/>
  <c r="AT1361" i="10"/>
  <c r="AT1365" i="10"/>
  <c r="AT1369" i="10"/>
  <c r="AT1373" i="10"/>
  <c r="AT1377" i="10"/>
  <c r="AT1381" i="10"/>
  <c r="AT1385" i="10"/>
  <c r="AT1348" i="10"/>
  <c r="AT1352" i="10"/>
  <c r="AT1356" i="10"/>
  <c r="AT1360" i="10"/>
  <c r="AT1364" i="10"/>
  <c r="AT1368" i="10"/>
  <c r="AT1372" i="10"/>
  <c r="AT1376" i="10"/>
  <c r="AT1380" i="10"/>
  <c r="AT1384" i="10"/>
  <c r="AT1347" i="10"/>
  <c r="BK1347" i="10" s="1"/>
  <c r="BL1347" i="10" s="1"/>
  <c r="AT1351" i="10"/>
  <c r="AT1355" i="10"/>
  <c r="AT1359" i="10"/>
  <c r="AT1363" i="10"/>
  <c r="AT1367" i="10"/>
  <c r="AT1371" i="10"/>
  <c r="AT1375" i="10"/>
  <c r="AT1379" i="10"/>
  <c r="BK1379" i="10" s="1"/>
  <c r="BL1379" i="10" s="1"/>
  <c r="AT1383" i="10"/>
  <c r="AT1387" i="10"/>
  <c r="AT1346" i="10"/>
  <c r="AT1350" i="10"/>
  <c r="AT1354" i="10"/>
  <c r="AT1358" i="10"/>
  <c r="AT1362" i="10"/>
  <c r="AT1366" i="10"/>
  <c r="AT1370" i="10"/>
  <c r="AT1374" i="10"/>
  <c r="AT1378" i="10"/>
  <c r="AT1382" i="10"/>
  <c r="BK1382" i="10" s="1"/>
  <c r="BL1382" i="10" s="1"/>
  <c r="AT1386" i="10"/>
  <c r="AP1214" i="10"/>
  <c r="AP1230" i="10"/>
  <c r="AP1246" i="10"/>
  <c r="AP1262" i="10"/>
  <c r="AP1218" i="10"/>
  <c r="AP1234" i="10"/>
  <c r="AP1250" i="10"/>
  <c r="AT1207" i="10"/>
  <c r="AP1213" i="10"/>
  <c r="AT1214" i="10"/>
  <c r="AT1223" i="10"/>
  <c r="AP1229" i="10"/>
  <c r="AT1230" i="10"/>
  <c r="AT1239" i="10"/>
  <c r="AP1245" i="10"/>
  <c r="AT1246" i="10"/>
  <c r="AT1255" i="10"/>
  <c r="AP1261" i="10"/>
  <c r="AT1262" i="10"/>
  <c r="AP1206" i="10"/>
  <c r="AP1222" i="10"/>
  <c r="AP1238" i="10"/>
  <c r="AP1254" i="10"/>
  <c r="AP1217" i="10"/>
  <c r="AT1218" i="10"/>
  <c r="AT1227" i="10"/>
  <c r="AP1233" i="10"/>
  <c r="AT1234" i="10"/>
  <c r="AT1243" i="10"/>
  <c r="AP1249" i="10"/>
  <c r="AT1250" i="10"/>
  <c r="AT1259" i="10"/>
  <c r="AP1265" i="10"/>
  <c r="AP1267" i="10"/>
  <c r="AP1269" i="10"/>
  <c r="AP1271" i="10"/>
  <c r="AP1273" i="10"/>
  <c r="AP1275" i="10"/>
  <c r="AT1211" i="10"/>
  <c r="AP1210" i="10"/>
  <c r="AP1226" i="10"/>
  <c r="AP1242" i="10"/>
  <c r="AP1258" i="10"/>
  <c r="AL727" i="10"/>
  <c r="AJ728" i="10" s="1"/>
  <c r="AL451" i="10"/>
  <c r="AJ452" i="10" s="1"/>
  <c r="AL65" i="10"/>
  <c r="AM65" i="10" s="1"/>
  <c r="AN65" i="10" s="1"/>
  <c r="AL63" i="10"/>
  <c r="AM63" i="10" s="1"/>
  <c r="AN63" i="10" s="1"/>
  <c r="AL74" i="10"/>
  <c r="AM74" i="10" s="1"/>
  <c r="AN74" i="10" s="1"/>
  <c r="AL82" i="10"/>
  <c r="AM82" i="10" s="1"/>
  <c r="AN82" i="10" s="1"/>
  <c r="AL90" i="10"/>
  <c r="AM90" i="10" s="1"/>
  <c r="AN90" i="10" s="1"/>
  <c r="AL98" i="10"/>
  <c r="AM98" i="10" s="1"/>
  <c r="AN98" i="10" s="1"/>
  <c r="AL103" i="10"/>
  <c r="AM103" i="10" s="1"/>
  <c r="AN103" i="10" s="1"/>
  <c r="AL106" i="10"/>
  <c r="AM106" i="10" s="1"/>
  <c r="AN106" i="10" s="1"/>
  <c r="AL111" i="10"/>
  <c r="AM111" i="10" s="1"/>
  <c r="AN111" i="10" s="1"/>
  <c r="AL114" i="10"/>
  <c r="AM114" i="10" s="1"/>
  <c r="AN114" i="10" s="1"/>
  <c r="AL119" i="10"/>
  <c r="AM119" i="10" s="1"/>
  <c r="AN119" i="10" s="1"/>
  <c r="AL122" i="10"/>
  <c r="AM122" i="10" s="1"/>
  <c r="AN122" i="10" s="1"/>
  <c r="AL127" i="10"/>
  <c r="AM127" i="10" s="1"/>
  <c r="AN127" i="10" s="1"/>
  <c r="AL130" i="10"/>
  <c r="AM130" i="10" s="1"/>
  <c r="AN130" i="10" s="1"/>
  <c r="AL135" i="10"/>
  <c r="AM135" i="10" s="1"/>
  <c r="AN135" i="10" s="1"/>
  <c r="AL138" i="10"/>
  <c r="AM138" i="10" s="1"/>
  <c r="AN138" i="10" s="1"/>
  <c r="AL143" i="10"/>
  <c r="AM143" i="10" s="1"/>
  <c r="AN143" i="10" s="1"/>
  <c r="AL146" i="10"/>
  <c r="AM146" i="10" s="1"/>
  <c r="AN146" i="10" s="1"/>
  <c r="AL151" i="10"/>
  <c r="AM151" i="10" s="1"/>
  <c r="AN151" i="10" s="1"/>
  <c r="AL154" i="10"/>
  <c r="AM154" i="10" s="1"/>
  <c r="AN154" i="10" s="1"/>
  <c r="AL159" i="10"/>
  <c r="AM159" i="10" s="1"/>
  <c r="AN159" i="10" s="1"/>
  <c r="AL162" i="10"/>
  <c r="AM162" i="10" s="1"/>
  <c r="AN162" i="10" s="1"/>
  <c r="AL167" i="10"/>
  <c r="AM167" i="10" s="1"/>
  <c r="AN167" i="10" s="1"/>
  <c r="AL170" i="10"/>
  <c r="AM170" i="10" s="1"/>
  <c r="AN170" i="10" s="1"/>
  <c r="AL58" i="10"/>
  <c r="AM58" i="10" s="1"/>
  <c r="AN58" i="10" s="1"/>
  <c r="AL66" i="10"/>
  <c r="AM66" i="10" s="1"/>
  <c r="AN66" i="10" s="1"/>
  <c r="AL71" i="10"/>
  <c r="AM71" i="10" s="1"/>
  <c r="AN71" i="10" s="1"/>
  <c r="AL79" i="10"/>
  <c r="AM79" i="10" s="1"/>
  <c r="AN79" i="10" s="1"/>
  <c r="AL87" i="10"/>
  <c r="AM87" i="10" s="1"/>
  <c r="AN87" i="10" s="1"/>
  <c r="AL95" i="10"/>
  <c r="AL104" i="10"/>
  <c r="AM104" i="10" s="1"/>
  <c r="AN104" i="10" s="1"/>
  <c r="AL112" i="10"/>
  <c r="AM112" i="10" s="1"/>
  <c r="AN112" i="10" s="1"/>
  <c r="AL120" i="10"/>
  <c r="AM120" i="10" s="1"/>
  <c r="AN120" i="10" s="1"/>
  <c r="AL128" i="10"/>
  <c r="AM128" i="10" s="1"/>
  <c r="AN128" i="10" s="1"/>
  <c r="AL136" i="10"/>
  <c r="AM136" i="10" s="1"/>
  <c r="AN136" i="10" s="1"/>
  <c r="AL144" i="10"/>
  <c r="AM144" i="10" s="1"/>
  <c r="AN144" i="10" s="1"/>
  <c r="AL152" i="10"/>
  <c r="AM152" i="10" s="1"/>
  <c r="AN152" i="10" s="1"/>
  <c r="AL160" i="10"/>
  <c r="AM160" i="10" s="1"/>
  <c r="AN160" i="10" s="1"/>
  <c r="AL168" i="10"/>
  <c r="AM168" i="10" s="1"/>
  <c r="AN168" i="10" s="1"/>
  <c r="AL86" i="10"/>
  <c r="AM86" i="10" s="1"/>
  <c r="AN86" i="10" s="1"/>
  <c r="AL94" i="10"/>
  <c r="AM94" i="10" s="1"/>
  <c r="AN94" i="10" s="1"/>
  <c r="AL102" i="10"/>
  <c r="AM102" i="10" s="1"/>
  <c r="AN102" i="10" s="1"/>
  <c r="AL126" i="10"/>
  <c r="AM126" i="10" s="1"/>
  <c r="AN126" i="10" s="1"/>
  <c r="AL134" i="10"/>
  <c r="AM134" i="10" s="1"/>
  <c r="AN134" i="10" s="1"/>
  <c r="AL142" i="10"/>
  <c r="AM142" i="10" s="1"/>
  <c r="AN142" i="10" s="1"/>
  <c r="AL62" i="10"/>
  <c r="AM62" i="10" s="1"/>
  <c r="AN62" i="10" s="1"/>
  <c r="AL70" i="10"/>
  <c r="AM70" i="10" s="1"/>
  <c r="AN70" i="10" s="1"/>
  <c r="AL78" i="10"/>
  <c r="AM78" i="10" s="1"/>
  <c r="AN78" i="10" s="1"/>
  <c r="AL110" i="10"/>
  <c r="AM110" i="10" s="1"/>
  <c r="AN110" i="10" s="1"/>
  <c r="AL118" i="10"/>
  <c r="AM118" i="10" s="1"/>
  <c r="AN118" i="10" s="1"/>
  <c r="AL153" i="10"/>
  <c r="AM153" i="10" s="1"/>
  <c r="AN153" i="10" s="1"/>
  <c r="AL156" i="10"/>
  <c r="AM156" i="10" s="1"/>
  <c r="AN156" i="10" s="1"/>
  <c r="AL161" i="10"/>
  <c r="AM161" i="10" s="1"/>
  <c r="AN161" i="10" s="1"/>
  <c r="AL164" i="10"/>
  <c r="AM164" i="10" s="1"/>
  <c r="AN164" i="10" s="1"/>
  <c r="AL169" i="10"/>
  <c r="AM169" i="10" s="1"/>
  <c r="AN169" i="10" s="1"/>
  <c r="AL172" i="10"/>
  <c r="AM172" i="10" s="1"/>
  <c r="AN172" i="10" s="1"/>
  <c r="AL125" i="8"/>
  <c r="AP1207" i="10"/>
  <c r="AT1208" i="10"/>
  <c r="AP1215" i="10"/>
  <c r="AT1216" i="10"/>
  <c r="AP1223" i="10"/>
  <c r="AT1224" i="10"/>
  <c r="AP1231" i="10"/>
  <c r="AT1232" i="10"/>
  <c r="AP1239" i="10"/>
  <c r="AT1240" i="10"/>
  <c r="AP1247" i="10"/>
  <c r="AT1248" i="10"/>
  <c r="AP1255" i="10"/>
  <c r="AT1256" i="10"/>
  <c r="AP1263" i="10"/>
  <c r="AT1264" i="10"/>
  <c r="AX1265" i="10"/>
  <c r="AX1267" i="10"/>
  <c r="AX1269" i="10"/>
  <c r="AX1271" i="10"/>
  <c r="AX1273" i="10"/>
  <c r="AX1275" i="10"/>
  <c r="AT1205" i="10"/>
  <c r="AP1212" i="10"/>
  <c r="AT1213" i="10"/>
  <c r="AP1220" i="10"/>
  <c r="AT1221" i="10"/>
  <c r="AP1228" i="10"/>
  <c r="AT1229" i="10"/>
  <c r="AP1236" i="10"/>
  <c r="AT1237" i="10"/>
  <c r="AP1244" i="10"/>
  <c r="AT1245" i="10"/>
  <c r="AP1252" i="10"/>
  <c r="AT1253" i="10"/>
  <c r="AP1260" i="10"/>
  <c r="AT1261" i="10"/>
  <c r="AL126" i="8"/>
  <c r="AP1211" i="10"/>
  <c r="AT1212" i="10"/>
  <c r="AP1219" i="10"/>
  <c r="AT1220" i="10"/>
  <c r="AP1227" i="10"/>
  <c r="AT1228" i="10"/>
  <c r="AP1235" i="10"/>
  <c r="AT1236" i="10"/>
  <c r="AP1243" i="10"/>
  <c r="AT1244" i="10"/>
  <c r="AP1251" i="10"/>
  <c r="AT1252" i="10"/>
  <c r="AP1259" i="10"/>
  <c r="AT1260" i="10"/>
  <c r="AX1266" i="10"/>
  <c r="AX1268" i="10"/>
  <c r="AX1270" i="10"/>
  <c r="AX1272" i="10"/>
  <c r="AX1274" i="10"/>
  <c r="AX1276" i="10"/>
  <c r="AL76" i="8"/>
  <c r="AL124" i="8"/>
  <c r="AP1208" i="10"/>
  <c r="AT1209" i="10"/>
  <c r="AP1216" i="10"/>
  <c r="AT1217" i="10"/>
  <c r="AP1224" i="10"/>
  <c r="AT1225" i="10"/>
  <c r="AP1232" i="10"/>
  <c r="AT1233" i="10"/>
  <c r="AP1240" i="10"/>
  <c r="AT1241" i="10"/>
  <c r="AP1248" i="10"/>
  <c r="AT1249" i="10"/>
  <c r="AP1256" i="10"/>
  <c r="AT1257" i="10"/>
  <c r="AP1264" i="10"/>
  <c r="AL1206" i="10"/>
  <c r="BK1206" i="10" s="1"/>
  <c r="BL1206" i="10" s="1"/>
  <c r="AL1210" i="10"/>
  <c r="BK1210" i="10" s="1"/>
  <c r="BL1210" i="10" s="1"/>
  <c r="AL1214" i="10"/>
  <c r="BK1214" i="10" s="1"/>
  <c r="BL1214" i="10" s="1"/>
  <c r="AL1218" i="10"/>
  <c r="BK1218" i="10" s="1"/>
  <c r="BL1218" i="10" s="1"/>
  <c r="AL1222" i="10"/>
  <c r="AL1226" i="10"/>
  <c r="BK1226" i="10" s="1"/>
  <c r="BL1226" i="10" s="1"/>
  <c r="AL1230" i="10"/>
  <c r="AL1234" i="10"/>
  <c r="BK1234" i="10" s="1"/>
  <c r="BL1234" i="10" s="1"/>
  <c r="AL1238" i="10"/>
  <c r="BK1238" i="10" s="1"/>
  <c r="BL1238" i="10" s="1"/>
  <c r="AL1242" i="10"/>
  <c r="AL1246" i="10"/>
  <c r="BK1246" i="10" s="1"/>
  <c r="BL1246" i="10" s="1"/>
  <c r="AL1250" i="10"/>
  <c r="BK1250" i="10" s="1"/>
  <c r="BL1250" i="10" s="1"/>
  <c r="AL1254" i="10"/>
  <c r="BK1254" i="10" s="1"/>
  <c r="BL1254" i="10" s="1"/>
  <c r="AL1258" i="10"/>
  <c r="BK1258" i="10" s="1"/>
  <c r="BL1258" i="10" s="1"/>
  <c r="AL1262" i="10"/>
  <c r="BK1262" i="10" s="1"/>
  <c r="BL1262" i="10" s="1"/>
  <c r="AT1265" i="10"/>
  <c r="AT1267" i="10"/>
  <c r="AT1269" i="10"/>
  <c r="AT1271" i="10"/>
  <c r="AT1273" i="10"/>
  <c r="AT1275" i="10"/>
  <c r="AL1205" i="10"/>
  <c r="AL1209" i="10"/>
  <c r="BK1209" i="10" s="1"/>
  <c r="BL1209" i="10" s="1"/>
  <c r="AL1213" i="10"/>
  <c r="BK1213" i="10" s="1"/>
  <c r="BL1213" i="10" s="1"/>
  <c r="AL1217" i="10"/>
  <c r="BK1217" i="10" s="1"/>
  <c r="BL1217" i="10" s="1"/>
  <c r="AL1221" i="10"/>
  <c r="BK1221" i="10" s="1"/>
  <c r="BL1221" i="10" s="1"/>
  <c r="AL1225" i="10"/>
  <c r="BK1225" i="10" s="1"/>
  <c r="BL1225" i="10" s="1"/>
  <c r="AL1229" i="10"/>
  <c r="BK1229" i="10" s="1"/>
  <c r="BL1229" i="10" s="1"/>
  <c r="AL1233" i="10"/>
  <c r="AL1237" i="10"/>
  <c r="AL1241" i="10"/>
  <c r="BK1241" i="10" s="1"/>
  <c r="BL1241" i="10" s="1"/>
  <c r="AL1245" i="10"/>
  <c r="BK1245" i="10" s="1"/>
  <c r="BL1245" i="10" s="1"/>
  <c r="AL1249" i="10"/>
  <c r="BK1249" i="10" s="1"/>
  <c r="BL1249" i="10" s="1"/>
  <c r="AL1253" i="10"/>
  <c r="AL1257" i="10"/>
  <c r="BK1257" i="10" s="1"/>
  <c r="BL1257" i="10" s="1"/>
  <c r="AL1261" i="10"/>
  <c r="BK1261" i="10" s="1"/>
  <c r="BL1261" i="10" s="1"/>
  <c r="AL1265" i="10"/>
  <c r="BK1265" i="10" s="1"/>
  <c r="BL1265" i="10" s="1"/>
  <c r="AL1267" i="10"/>
  <c r="BK1267" i="10" s="1"/>
  <c r="BL1267" i="10" s="1"/>
  <c r="AL1269" i="10"/>
  <c r="BK1269" i="10" s="1"/>
  <c r="BL1269" i="10" s="1"/>
  <c r="AL1271" i="10"/>
  <c r="BK1271" i="10" s="1"/>
  <c r="BL1271" i="10" s="1"/>
  <c r="AL1273" i="10"/>
  <c r="AL1275" i="10"/>
  <c r="BK1275" i="10" s="1"/>
  <c r="BL1275" i="10" s="1"/>
  <c r="AL1208" i="10"/>
  <c r="BK1208" i="10" s="1"/>
  <c r="BL1208" i="10" s="1"/>
  <c r="AL1212" i="10"/>
  <c r="BK1212" i="10" s="1"/>
  <c r="BL1212" i="10" s="1"/>
  <c r="AL1216" i="10"/>
  <c r="AL1220" i="10"/>
  <c r="BK1220" i="10" s="1"/>
  <c r="BL1220" i="10" s="1"/>
  <c r="AL1224" i="10"/>
  <c r="BK1224" i="10" s="1"/>
  <c r="BL1224" i="10" s="1"/>
  <c r="AL1228" i="10"/>
  <c r="BK1228" i="10" s="1"/>
  <c r="BL1228" i="10" s="1"/>
  <c r="AL1232" i="10"/>
  <c r="BK1232" i="10" s="1"/>
  <c r="BL1232" i="10" s="1"/>
  <c r="AL1236" i="10"/>
  <c r="BK1236" i="10" s="1"/>
  <c r="BL1236" i="10" s="1"/>
  <c r="AL1240" i="10"/>
  <c r="BK1240" i="10" s="1"/>
  <c r="BL1240" i="10" s="1"/>
  <c r="AL1244" i="10"/>
  <c r="BK1244" i="10" s="1"/>
  <c r="BL1244" i="10" s="1"/>
  <c r="AL1248" i="10"/>
  <c r="AL1252" i="10"/>
  <c r="BK1252" i="10" s="1"/>
  <c r="BL1252" i="10" s="1"/>
  <c r="AL1256" i="10"/>
  <c r="BK1256" i="10" s="1"/>
  <c r="BL1256" i="10" s="1"/>
  <c r="AL1260" i="10"/>
  <c r="BK1260" i="10" s="1"/>
  <c r="BL1260" i="10" s="1"/>
  <c r="AL1264" i="10"/>
  <c r="BK1264" i="10" s="1"/>
  <c r="BL1264" i="10" s="1"/>
  <c r="AT1266" i="10"/>
  <c r="AT1268" i="10"/>
  <c r="AT1270" i="10"/>
  <c r="AT1272" i="10"/>
  <c r="AT1274" i="10"/>
  <c r="AT1276" i="10"/>
  <c r="AL1207" i="10"/>
  <c r="BK1207" i="10" s="1"/>
  <c r="BL1207" i="10" s="1"/>
  <c r="AL1211" i="10"/>
  <c r="AL1215" i="10"/>
  <c r="BK1215" i="10" s="1"/>
  <c r="BL1215" i="10" s="1"/>
  <c r="AL1219" i="10"/>
  <c r="BK1219" i="10" s="1"/>
  <c r="BL1219" i="10" s="1"/>
  <c r="AL1223" i="10"/>
  <c r="BK1223" i="10" s="1"/>
  <c r="BL1223" i="10" s="1"/>
  <c r="AL1227" i="10"/>
  <c r="BK1227" i="10" s="1"/>
  <c r="BL1227" i="10" s="1"/>
  <c r="AL1231" i="10"/>
  <c r="AL1235" i="10"/>
  <c r="BK1235" i="10" s="1"/>
  <c r="BL1235" i="10" s="1"/>
  <c r="AL1239" i="10"/>
  <c r="BK1239" i="10" s="1"/>
  <c r="BL1239" i="10" s="1"/>
  <c r="AL1243" i="10"/>
  <c r="AL1247" i="10"/>
  <c r="BK1247" i="10" s="1"/>
  <c r="BL1247" i="10" s="1"/>
  <c r="AL1251" i="10"/>
  <c r="BK1251" i="10" s="1"/>
  <c r="BL1251" i="10" s="1"/>
  <c r="AL1255" i="10"/>
  <c r="BK1255" i="10" s="1"/>
  <c r="BL1255" i="10" s="1"/>
  <c r="AL1259" i="10"/>
  <c r="BK1259" i="10" s="1"/>
  <c r="BL1259" i="10" s="1"/>
  <c r="AL1263" i="10"/>
  <c r="AL1266" i="10"/>
  <c r="BK1266" i="10" s="1"/>
  <c r="BL1266" i="10" s="1"/>
  <c r="AL1268" i="10"/>
  <c r="BK1268" i="10" s="1"/>
  <c r="BL1268" i="10" s="1"/>
  <c r="AL1270" i="10"/>
  <c r="AL1272" i="10"/>
  <c r="BK1272" i="10" s="1"/>
  <c r="BL1272" i="10" s="1"/>
  <c r="AL1274" i="10"/>
  <c r="BK1274" i="10" s="1"/>
  <c r="BL1274" i="10" s="1"/>
  <c r="AL1276" i="10"/>
  <c r="AX1520" i="10"/>
  <c r="BB1523" i="10"/>
  <c r="AL1527" i="10"/>
  <c r="AP1530" i="10"/>
  <c r="AT1533" i="10"/>
  <c r="AX1536" i="10"/>
  <c r="BB1539" i="10"/>
  <c r="AL1543" i="10"/>
  <c r="AL1564" i="10"/>
  <c r="AP1520" i="10"/>
  <c r="BK1393" i="10" s="1"/>
  <c r="BL1393" i="10" s="1"/>
  <c r="AT1523" i="10"/>
  <c r="AX1526" i="10"/>
  <c r="BB1529" i="10"/>
  <c r="AL1533" i="10"/>
  <c r="AP1536" i="10"/>
  <c r="AT1539" i="10"/>
  <c r="BK1412" i="10" s="1"/>
  <c r="BL1412" i="10" s="1"/>
  <c r="AX1542" i="10"/>
  <c r="AL1519" i="10"/>
  <c r="AP1522" i="10"/>
  <c r="AT1525" i="10"/>
  <c r="AX1528" i="10"/>
  <c r="BB1531" i="10"/>
  <c r="AL1535" i="10"/>
  <c r="BK1408" i="10" s="1"/>
  <c r="BL1408" i="10" s="1"/>
  <c r="AP1538" i="10"/>
  <c r="AT1541" i="10"/>
  <c r="AX1544" i="10"/>
  <c r="BF1750" i="10"/>
  <c r="BB1521" i="10"/>
  <c r="AL1525" i="10"/>
  <c r="BK1398" i="10" s="1"/>
  <c r="BL1398" i="10" s="1"/>
  <c r="AP1528" i="10"/>
  <c r="AT1531" i="10"/>
  <c r="AX1534" i="10"/>
  <c r="BB1537" i="10"/>
  <c r="AL1541" i="10"/>
  <c r="BK1414" i="10" s="1"/>
  <c r="BL1414" i="10" s="1"/>
  <c r="AP1544" i="10"/>
  <c r="BK1417" i="10" s="1"/>
  <c r="BL1417" i="10" s="1"/>
  <c r="AL1563" i="10"/>
  <c r="AL1568" i="10"/>
  <c r="AT1805" i="10"/>
  <c r="AL1808" i="10"/>
  <c r="BB1810" i="10"/>
  <c r="AT1813" i="10"/>
  <c r="AL1816" i="10"/>
  <c r="BB1818" i="10"/>
  <c r="AT1821" i="10"/>
  <c r="AL1824" i="10"/>
  <c r="BB1826" i="10"/>
  <c r="AT1829" i="10"/>
  <c r="AL1832" i="10"/>
  <c r="BB1834" i="10"/>
  <c r="AT1837" i="10"/>
  <c r="AL1840" i="10"/>
  <c r="BB1842" i="10"/>
  <c r="AT1845" i="10"/>
  <c r="AL1848" i="10"/>
  <c r="BB1850" i="10"/>
  <c r="AT1853" i="10"/>
  <c r="AL1570" i="10"/>
  <c r="AT1757" i="10"/>
  <c r="AL1760" i="10"/>
  <c r="BS1633" i="10" s="1"/>
  <c r="BT1633" i="10" s="1"/>
  <c r="BB1762" i="10"/>
  <c r="AT1765" i="10"/>
  <c r="AL1768" i="10"/>
  <c r="BB1770" i="10"/>
  <c r="AT1773" i="10"/>
  <c r="AL1776" i="10"/>
  <c r="BB1778" i="10"/>
  <c r="AT1781" i="10"/>
  <c r="AL1784" i="10"/>
  <c r="BB1786" i="10"/>
  <c r="AT1789" i="10"/>
  <c r="AL1792" i="10"/>
  <c r="BB1794" i="10"/>
  <c r="AT1797" i="10"/>
  <c r="AL1800" i="10"/>
  <c r="BB1802" i="10"/>
  <c r="AL1805" i="10"/>
  <c r="BB1807" i="10"/>
  <c r="AT1810" i="10"/>
  <c r="AL1813" i="10"/>
  <c r="BB1815" i="10"/>
  <c r="AT1818" i="10"/>
  <c r="AL1821" i="10"/>
  <c r="BB1823" i="10"/>
  <c r="AT1826" i="10"/>
  <c r="AL1829" i="10"/>
  <c r="BB1831" i="10"/>
  <c r="AT1834" i="10"/>
  <c r="AL1837" i="10"/>
  <c r="BB1839" i="10"/>
  <c r="AT1842" i="10"/>
  <c r="AL1845" i="10"/>
  <c r="BB1847" i="10"/>
  <c r="AT1850" i="10"/>
  <c r="AL1853" i="10"/>
  <c r="AL1566" i="10"/>
  <c r="BB1756" i="10"/>
  <c r="AT1759" i="10"/>
  <c r="AL1762" i="10"/>
  <c r="BS1635" i="10" s="1"/>
  <c r="BT1635" i="10" s="1"/>
  <c r="BB1764" i="10"/>
  <c r="AT1767" i="10"/>
  <c r="AL1770" i="10"/>
  <c r="BB1772" i="10"/>
  <c r="AT1775" i="10"/>
  <c r="AL1778" i="10"/>
  <c r="BB1780" i="10"/>
  <c r="AT1783" i="10"/>
  <c r="AL1786" i="10"/>
  <c r="BB1788" i="10"/>
  <c r="AT1791" i="10"/>
  <c r="AL1794" i="10"/>
  <c r="BB1796" i="10"/>
  <c r="AT1799" i="10"/>
  <c r="AL1802" i="10"/>
  <c r="AT1804" i="10"/>
  <c r="AL1807" i="10"/>
  <c r="BB1809" i="10"/>
  <c r="AT1812" i="10"/>
  <c r="AL1815" i="10"/>
  <c r="BB1817" i="10"/>
  <c r="AT1820" i="10"/>
  <c r="AL1823" i="10"/>
  <c r="BB1825" i="10"/>
  <c r="AT1828" i="10"/>
  <c r="AL1831" i="10"/>
  <c r="BB1833" i="10"/>
  <c r="AT1836" i="10"/>
  <c r="AL1839" i="10"/>
  <c r="BB1841" i="10"/>
  <c r="AT1844" i="10"/>
  <c r="AL1847" i="10"/>
  <c r="BB1849" i="10"/>
  <c r="AT1852" i="10"/>
  <c r="AL1759" i="10"/>
  <c r="BS1632" i="10" s="1"/>
  <c r="BT1632" i="10" s="1"/>
  <c r="BB1761" i="10"/>
  <c r="BS1634" i="10" s="1"/>
  <c r="BT1634" i="10" s="1"/>
  <c r="AT1764" i="10"/>
  <c r="BS1637" i="10" s="1"/>
  <c r="BT1637" i="10" s="1"/>
  <c r="AL1767" i="10"/>
  <c r="BB1769" i="10"/>
  <c r="AT1772" i="10"/>
  <c r="AL1775" i="10"/>
  <c r="BB1777" i="10"/>
  <c r="AT1780" i="10"/>
  <c r="AL1783" i="10"/>
  <c r="BB1785" i="10"/>
  <c r="AT1788" i="10"/>
  <c r="AL1791" i="10"/>
  <c r="BB1793" i="10"/>
  <c r="AT1796" i="10"/>
  <c r="AL1799" i="10"/>
  <c r="BB1801" i="10"/>
  <c r="AT1782" i="10"/>
  <c r="AL1785" i="10"/>
  <c r="BB1787" i="10"/>
  <c r="AT1790" i="10"/>
  <c r="AL1793" i="10"/>
  <c r="BB1795" i="10"/>
  <c r="AT1798" i="10"/>
  <c r="AL1801" i="10"/>
  <c r="BB1803" i="10"/>
  <c r="AL1806" i="10"/>
  <c r="BB1808" i="10"/>
  <c r="AT1811" i="10"/>
  <c r="AL1814" i="10"/>
  <c r="BB1816" i="10"/>
  <c r="AT1819" i="10"/>
  <c r="AL1822" i="10"/>
  <c r="BB1824" i="10"/>
  <c r="AT1827" i="10"/>
  <c r="AL1830" i="10"/>
  <c r="BB1832" i="10"/>
  <c r="AT1835" i="10"/>
  <c r="AL1838" i="10"/>
  <c r="BB1840" i="10"/>
  <c r="AT1843" i="10"/>
  <c r="AL1846" i="10"/>
  <c r="BB1848" i="10"/>
  <c r="AT1851" i="10"/>
  <c r="AL1854" i="10"/>
  <c r="AL1758" i="10"/>
  <c r="BS1631" i="10" s="1"/>
  <c r="BT1631" i="10" s="1"/>
  <c r="BB1760" i="10"/>
  <c r="AT1763" i="10"/>
  <c r="AL1766" i="10"/>
  <c r="BS1639" i="10" s="1"/>
  <c r="BT1639" i="10" s="1"/>
  <c r="BB1768" i="10"/>
  <c r="AT1771" i="10"/>
  <c r="AL1774" i="10"/>
  <c r="BB1776" i="10"/>
  <c r="AT1779" i="10"/>
  <c r="AL1782" i="10"/>
  <c r="BB1784" i="10"/>
  <c r="AT1787" i="10"/>
  <c r="AL1790" i="10"/>
  <c r="BB1792" i="10"/>
  <c r="AT1795" i="10"/>
  <c r="AL1798" i="10"/>
  <c r="BB1800" i="10"/>
  <c r="AT1803" i="10"/>
  <c r="AT1855" i="10"/>
  <c r="BB1856" i="10"/>
  <c r="AL1858" i="10"/>
  <c r="AT1859" i="10"/>
  <c r="BB1860" i="10"/>
  <c r="AL1862" i="10"/>
  <c r="AT1863" i="10"/>
  <c r="BB1864" i="10"/>
  <c r="AL1866" i="10"/>
  <c r="AT1867" i="10"/>
  <c r="BB1868" i="10"/>
  <c r="AL1870" i="10"/>
  <c r="AT1871" i="10"/>
  <c r="BB1872" i="10"/>
  <c r="AL1874" i="10"/>
  <c r="BS1747" i="10" s="1"/>
  <c r="BT1747" i="10" s="1"/>
  <c r="AT1875" i="10"/>
  <c r="BB1876" i="10"/>
  <c r="AL2323" i="10"/>
  <c r="AL2331" i="10"/>
  <c r="AL1855" i="10"/>
  <c r="BF1855" i="10"/>
  <c r="AP1857" i="10"/>
  <c r="AX1858" i="10"/>
  <c r="BF1859" i="10"/>
  <c r="AP1861" i="10"/>
  <c r="AX1862" i="10"/>
  <c r="BF1863" i="10"/>
  <c r="AP1865" i="10"/>
  <c r="AX1866" i="10"/>
  <c r="BF1867" i="10"/>
  <c r="AP1869" i="10"/>
  <c r="AX1870" i="10"/>
  <c r="BF1871" i="10"/>
  <c r="AP1873" i="10"/>
  <c r="AX1874" i="10"/>
  <c r="BF1875" i="10"/>
  <c r="AL2318" i="10"/>
  <c r="AL2326" i="10"/>
  <c r="AT1854" i="10"/>
  <c r="AX1855" i="10"/>
  <c r="BF1856" i="10"/>
  <c r="AP1858" i="10"/>
  <c r="AX1859" i="10"/>
  <c r="BF1860" i="10"/>
  <c r="AP1862" i="10"/>
  <c r="AX1863" i="10"/>
  <c r="BF1864" i="10"/>
  <c r="AP1866" i="10"/>
  <c r="AX1867" i="10"/>
  <c r="BF1868" i="10"/>
  <c r="AP1870" i="10"/>
  <c r="AX1871" i="10"/>
  <c r="BF1872" i="10"/>
  <c r="AP1874" i="10"/>
  <c r="AX1875" i="10"/>
  <c r="BF1876" i="10"/>
  <c r="AL2324" i="10"/>
  <c r="AL2332" i="10"/>
  <c r="AL1856" i="10"/>
  <c r="AT1857" i="10"/>
  <c r="BB1858" i="10"/>
  <c r="AL1860" i="10"/>
  <c r="AT1861" i="10"/>
  <c r="BB1862" i="10"/>
  <c r="AL1864" i="10"/>
  <c r="AT1865" i="10"/>
  <c r="BB1866" i="10"/>
  <c r="AL1868" i="10"/>
  <c r="AT1869" i="10"/>
  <c r="BB1870" i="10"/>
  <c r="AL1872" i="10"/>
  <c r="AT1873" i="10"/>
  <c r="BB1874" i="10"/>
  <c r="AL1876" i="10"/>
  <c r="BS1749" i="10" s="1"/>
  <c r="BT1749" i="10" s="1"/>
  <c r="BB1855" i="10"/>
  <c r="AL1857" i="10"/>
  <c r="AT1858" i="10"/>
  <c r="BB1859" i="10"/>
  <c r="AL1861" i="10"/>
  <c r="AT1862" i="10"/>
  <c r="BB1863" i="10"/>
  <c r="AL1865" i="10"/>
  <c r="AT1866" i="10"/>
  <c r="BB1867" i="10"/>
  <c r="AL1869" i="10"/>
  <c r="AT1870" i="10"/>
  <c r="BB1871" i="10"/>
  <c r="AL1873" i="10"/>
  <c r="AT1874" i="10"/>
  <c r="BB1875" i="10"/>
  <c r="AL2317" i="10"/>
  <c r="AL2325" i="10"/>
  <c r="AL2333" i="10"/>
  <c r="AP1856" i="10"/>
  <c r="AX1857" i="10"/>
  <c r="BF1858" i="10"/>
  <c r="AP1860" i="10"/>
  <c r="AX1861" i="10"/>
  <c r="BF1862" i="10"/>
  <c r="AP1864" i="10"/>
  <c r="AX1865" i="10"/>
  <c r="BF1866" i="10"/>
  <c r="AP1868" i="10"/>
  <c r="AX1869" i="10"/>
  <c r="BF1870" i="10"/>
  <c r="AP1872" i="10"/>
  <c r="AX1873" i="10"/>
  <c r="BF1874" i="10"/>
  <c r="AP1876" i="10"/>
  <c r="AL2320" i="10"/>
  <c r="AL2328" i="10"/>
  <c r="AT37" i="12"/>
  <c r="AL39" i="12"/>
  <c r="AX40" i="12"/>
  <c r="AP42" i="12"/>
  <c r="BB43" i="12"/>
  <c r="AT45" i="12"/>
  <c r="AL47" i="12"/>
  <c r="AX48" i="12"/>
  <c r="AP50" i="12"/>
  <c r="BB51" i="12"/>
  <c r="AT53" i="12"/>
  <c r="AL55" i="12"/>
  <c r="AX56" i="12"/>
  <c r="AP58" i="12"/>
  <c r="BB59" i="12"/>
  <c r="AT61" i="12"/>
  <c r="AL63" i="12"/>
  <c r="AX64" i="12"/>
  <c r="AP66" i="12"/>
  <c r="BB37" i="12"/>
  <c r="AT39" i="12"/>
  <c r="AL41" i="12"/>
  <c r="BC41" i="12" s="1"/>
  <c r="BD41" i="12" s="1"/>
  <c r="AX42" i="12"/>
  <c r="AP44" i="12"/>
  <c r="BB45" i="12"/>
  <c r="AT47" i="12"/>
  <c r="AL49" i="12"/>
  <c r="BC49" i="12" s="1"/>
  <c r="BD49" i="12" s="1"/>
  <c r="AX50" i="12"/>
  <c r="AP52" i="12"/>
  <c r="BB53" i="12"/>
  <c r="AT55" i="12"/>
  <c r="AL57" i="12"/>
  <c r="BC57" i="12" s="1"/>
  <c r="BD57" i="12" s="1"/>
  <c r="AX58" i="12"/>
  <c r="AP60" i="12"/>
  <c r="BB61" i="12"/>
  <c r="AT63" i="12"/>
  <c r="AL65" i="12"/>
  <c r="BC65" i="12" s="1"/>
  <c r="BD65" i="12" s="1"/>
  <c r="AX66" i="12"/>
  <c r="AX114" i="12"/>
  <c r="AP116" i="12"/>
  <c r="BB117" i="12"/>
  <c r="AT119" i="12"/>
  <c r="AL121" i="12"/>
  <c r="BC121" i="12" s="1"/>
  <c r="BD121" i="12" s="1"/>
  <c r="AX122" i="12"/>
  <c r="AP124" i="12"/>
  <c r="BB125" i="12"/>
  <c r="AT127" i="12"/>
  <c r="AL129" i="12"/>
  <c r="BC129" i="12" s="1"/>
  <c r="BD129" i="12" s="1"/>
  <c r="AX130" i="12"/>
  <c r="AP132" i="12"/>
  <c r="BB133" i="12"/>
  <c r="AT135" i="12"/>
  <c r="AL137" i="12"/>
  <c r="AX138" i="12"/>
  <c r="AX113" i="12"/>
  <c r="BB111" i="12"/>
  <c r="AT143" i="12"/>
  <c r="AL140" i="12"/>
  <c r="AL141" i="12"/>
  <c r="BC141" i="12" s="1"/>
  <c r="BD141" i="12" s="1"/>
  <c r="AX152" i="12"/>
  <c r="AP253" i="12"/>
  <c r="AQ253" i="12" s="1"/>
  <c r="AR253" i="12" s="1"/>
  <c r="AP261" i="12"/>
  <c r="AQ261" i="12" s="1"/>
  <c r="AR261" i="12" s="1"/>
  <c r="AT112" i="12"/>
  <c r="BB114" i="12"/>
  <c r="AT116" i="12"/>
  <c r="AL118" i="12"/>
  <c r="AX119" i="12"/>
  <c r="AP121" i="12"/>
  <c r="BB122" i="12"/>
  <c r="AT124" i="12"/>
  <c r="AL126" i="12"/>
  <c r="BC126" i="12" s="1"/>
  <c r="BD126" i="12" s="1"/>
  <c r="AX127" i="12"/>
  <c r="AP129" i="12"/>
  <c r="BB130" i="12"/>
  <c r="AT132" i="12"/>
  <c r="AL134" i="12"/>
  <c r="BC134" i="12" s="1"/>
  <c r="BD134" i="12" s="1"/>
  <c r="AX135" i="12"/>
  <c r="AP137" i="12"/>
  <c r="AP140" i="12"/>
  <c r="AX142" i="12"/>
  <c r="AP251" i="12"/>
  <c r="AP259" i="12"/>
  <c r="AT115" i="12"/>
  <c r="AT149" i="12"/>
  <c r="AT151" i="12"/>
  <c r="BB152" i="12"/>
  <c r="AP238" i="12"/>
  <c r="AP242" i="12"/>
  <c r="AP246" i="12"/>
  <c r="AP250" i="12"/>
  <c r="AP258" i="12"/>
  <c r="AP111" i="12"/>
  <c r="AL115" i="12"/>
  <c r="AX116" i="12"/>
  <c r="AP118" i="12"/>
  <c r="BB119" i="12"/>
  <c r="AT121" i="12"/>
  <c r="AL123" i="12"/>
  <c r="AX124" i="12"/>
  <c r="AP126" i="12"/>
  <c r="BB127" i="12"/>
  <c r="AT129" i="12"/>
  <c r="AL131" i="12"/>
  <c r="AX132" i="12"/>
  <c r="AP134" i="12"/>
  <c r="BB135" i="12"/>
  <c r="AT137" i="12"/>
  <c r="AT139" i="12"/>
  <c r="AT154" i="12"/>
  <c r="BB155" i="12"/>
  <c r="AP237" i="12"/>
  <c r="AP241" i="12"/>
  <c r="AP245" i="12"/>
  <c r="AP249" i="12"/>
  <c r="AP256" i="12"/>
  <c r="AL114" i="12"/>
  <c r="AX115" i="12"/>
  <c r="AP117" i="12"/>
  <c r="BB118" i="12"/>
  <c r="AT120" i="12"/>
  <c r="AL122" i="12"/>
  <c r="AX123" i="12"/>
  <c r="AP125" i="12"/>
  <c r="BB126" i="12"/>
  <c r="AT128" i="12"/>
  <c r="AL130" i="12"/>
  <c r="AX131" i="12"/>
  <c r="AP133" i="12"/>
  <c r="BB134" i="12"/>
  <c r="AT136" i="12"/>
  <c r="AL138" i="12"/>
  <c r="BC138" i="12" s="1"/>
  <c r="BD138" i="12" s="1"/>
  <c r="BB144" i="12"/>
  <c r="AP146" i="12"/>
  <c r="AP147" i="12"/>
  <c r="AP148" i="12"/>
  <c r="AX149" i="12"/>
  <c r="AT155" i="12"/>
  <c r="AP255" i="12"/>
  <c r="AX140" i="12"/>
  <c r="BB143" i="12"/>
  <c r="AL147" i="12"/>
  <c r="AP150" i="12"/>
  <c r="BC150" i="12" s="1"/>
  <c r="BD150" i="12" s="1"/>
  <c r="AT153" i="12"/>
  <c r="AP273" i="12"/>
  <c r="AQ273" i="12" s="1"/>
  <c r="AR273" i="12" s="1"/>
  <c r="AP281" i="12"/>
  <c r="AQ281" i="12" s="1"/>
  <c r="AR281" i="12" s="1"/>
  <c r="AP289" i="12"/>
  <c r="AQ289" i="12" s="1"/>
  <c r="AR289" i="12" s="1"/>
  <c r="AX146" i="12"/>
  <c r="BB149" i="12"/>
  <c r="AL153" i="12"/>
  <c r="AP272" i="12"/>
  <c r="AP280" i="12"/>
  <c r="AP288" i="12"/>
  <c r="AL139" i="12"/>
  <c r="AP142" i="12"/>
  <c r="BC142" i="12" s="1"/>
  <c r="BD142" i="12" s="1"/>
  <c r="AT145" i="12"/>
  <c r="AX148" i="12"/>
  <c r="BB151" i="12"/>
  <c r="AL155" i="12"/>
  <c r="BC155" i="12" s="1"/>
  <c r="BD155" i="12" s="1"/>
  <c r="AP269" i="12"/>
  <c r="AQ269" i="12" s="1"/>
  <c r="AR269" i="12" s="1"/>
  <c r="AP277" i="12"/>
  <c r="AQ277" i="12" s="1"/>
  <c r="AR277" i="12" s="1"/>
  <c r="AP285" i="12"/>
  <c r="AQ285" i="12" s="1"/>
  <c r="AR285" i="12" s="1"/>
  <c r="AP268" i="12"/>
  <c r="AQ268" i="12" s="1"/>
  <c r="AR268" i="12" s="1"/>
  <c r="AP276" i="12"/>
  <c r="AQ276" i="12" s="1"/>
  <c r="AR276" i="12" s="1"/>
  <c r="AP284" i="12"/>
  <c r="AQ284" i="12" s="1"/>
  <c r="AR284" i="12" s="1"/>
  <c r="AT141" i="12"/>
  <c r="AX144" i="12"/>
  <c r="BB147" i="12"/>
  <c r="AL151" i="12"/>
  <c r="BC151" i="12" s="1"/>
  <c r="BD151" i="12" s="1"/>
  <c r="AP154" i="12"/>
  <c r="BG28" i="19" l="1"/>
  <c r="BF128" i="19"/>
  <c r="BG128" i="19" s="1"/>
  <c r="BH128" i="19" s="1"/>
  <c r="B137" i="19" s="1"/>
  <c r="AQ198" i="12"/>
  <c r="AR198" i="12" s="1"/>
  <c r="AQ237" i="12"/>
  <c r="AR237" i="12" s="1"/>
  <c r="AQ246" i="12"/>
  <c r="AR246" i="12" s="1"/>
  <c r="AQ226" i="12"/>
  <c r="AR226" i="12" s="1"/>
  <c r="AQ259" i="12"/>
  <c r="AR259" i="12" s="1"/>
  <c r="AQ256" i="12"/>
  <c r="AR256" i="12" s="1"/>
  <c r="AQ207" i="12"/>
  <c r="AR207" i="12" s="1"/>
  <c r="AQ280" i="12"/>
  <c r="AR280" i="12" s="1"/>
  <c r="AQ233" i="12"/>
  <c r="AR233" i="12" s="1"/>
  <c r="AQ201" i="12"/>
  <c r="AR201" i="12" s="1"/>
  <c r="AQ272" i="12"/>
  <c r="AR272" i="12" s="1"/>
  <c r="AQ187" i="12"/>
  <c r="AR187" i="12" s="1"/>
  <c r="AQ222" i="12"/>
  <c r="AR222" i="12" s="1"/>
  <c r="AQ255" i="12"/>
  <c r="AR255" i="12" s="1"/>
  <c r="AQ235" i="12"/>
  <c r="AR235" i="12" s="1"/>
  <c r="AQ203" i="12"/>
  <c r="AR203" i="12" s="1"/>
  <c r="AQ275" i="12"/>
  <c r="AR275" i="12" s="1"/>
  <c r="AQ229" i="12"/>
  <c r="AR229" i="12" s="1"/>
  <c r="AQ197" i="12"/>
  <c r="AR197" i="12" s="1"/>
  <c r="AQ267" i="12"/>
  <c r="AR267" i="12" s="1"/>
  <c r="AQ231" i="12"/>
  <c r="AR231" i="12" s="1"/>
  <c r="AQ199" i="12"/>
  <c r="AR199" i="12" s="1"/>
  <c r="AQ266" i="12"/>
  <c r="AR266" i="12" s="1"/>
  <c r="AQ271" i="12"/>
  <c r="AR271" i="12" s="1"/>
  <c r="AQ225" i="12"/>
  <c r="AR225" i="12" s="1"/>
  <c r="AQ188" i="12"/>
  <c r="AR188" i="12" s="1"/>
  <c r="AQ258" i="12"/>
  <c r="AR258" i="12" s="1"/>
  <c r="AQ190" i="12"/>
  <c r="AR190" i="12" s="1"/>
  <c r="AQ220" i="12"/>
  <c r="AR220" i="12" s="1"/>
  <c r="AL291" i="12"/>
  <c r="AQ214" i="12"/>
  <c r="AR214" i="12" s="1"/>
  <c r="AQ287" i="12"/>
  <c r="AR287" i="12" s="1"/>
  <c r="AQ247" i="12"/>
  <c r="AR247" i="12" s="1"/>
  <c r="AQ227" i="12"/>
  <c r="AR227" i="12" s="1"/>
  <c r="AQ221" i="12"/>
  <c r="AR221" i="12" s="1"/>
  <c r="AQ189" i="12"/>
  <c r="AR189" i="12" s="1"/>
  <c r="AQ238" i="12"/>
  <c r="AR238" i="12" s="1"/>
  <c r="AQ210" i="12"/>
  <c r="AR210" i="12" s="1"/>
  <c r="AQ278" i="12"/>
  <c r="AR278" i="12" s="1"/>
  <c r="AQ223" i="12"/>
  <c r="AR223" i="12" s="1"/>
  <c r="AQ288" i="12"/>
  <c r="AR288" i="12" s="1"/>
  <c r="AQ196" i="12"/>
  <c r="AR196" i="12" s="1"/>
  <c r="AQ249" i="12"/>
  <c r="AR249" i="12" s="1"/>
  <c r="AQ217" i="12"/>
  <c r="AR217" i="12" s="1"/>
  <c r="AQ184" i="12"/>
  <c r="AR184" i="12" s="1"/>
  <c r="AQ180" i="12"/>
  <c r="AR180" i="12" s="1"/>
  <c r="AQ182" i="12"/>
  <c r="AR182" i="12" s="1"/>
  <c r="AQ174" i="12"/>
  <c r="AR174" i="12" s="1"/>
  <c r="AQ206" i="12"/>
  <c r="AR206" i="12" s="1"/>
  <c r="AQ243" i="12"/>
  <c r="AR243" i="12" s="1"/>
  <c r="AQ219" i="12"/>
  <c r="AR219" i="12" s="1"/>
  <c r="AQ245" i="12"/>
  <c r="AR245" i="12" s="1"/>
  <c r="AQ213" i="12"/>
  <c r="AR213" i="12" s="1"/>
  <c r="AQ176" i="12"/>
  <c r="AR176" i="12" s="1"/>
  <c r="AQ208" i="12"/>
  <c r="AR208" i="12" s="1"/>
  <c r="AQ250" i="12"/>
  <c r="AR250" i="12" s="1"/>
  <c r="AQ234" i="12"/>
  <c r="AR234" i="12" s="1"/>
  <c r="AQ202" i="12"/>
  <c r="AR202" i="12" s="1"/>
  <c r="AQ260" i="12"/>
  <c r="AR260" i="12" s="1"/>
  <c r="AQ215" i="12"/>
  <c r="AR215" i="12" s="1"/>
  <c r="AQ192" i="12"/>
  <c r="AR192" i="12" s="1"/>
  <c r="AQ241" i="12"/>
  <c r="AR241" i="12" s="1"/>
  <c r="AQ209" i="12"/>
  <c r="AR209" i="12" s="1"/>
  <c r="AQ175" i="12"/>
  <c r="BC131" i="12"/>
  <c r="BD131" i="12" s="1"/>
  <c r="BC110" i="12"/>
  <c r="BD110" i="12" s="1"/>
  <c r="BC136" i="12"/>
  <c r="BD136" i="12" s="1"/>
  <c r="BC130" i="12"/>
  <c r="BD130" i="12" s="1"/>
  <c r="BC47" i="12"/>
  <c r="BD47" i="12" s="1"/>
  <c r="BC144" i="12"/>
  <c r="BD144" i="12" s="1"/>
  <c r="BC107" i="12"/>
  <c r="BD107" i="12" s="1"/>
  <c r="BC68" i="12"/>
  <c r="BD68" i="12" s="1"/>
  <c r="BC46" i="12"/>
  <c r="BD46" i="12" s="1"/>
  <c r="BC135" i="12"/>
  <c r="BD135" i="12" s="1"/>
  <c r="BC97" i="12"/>
  <c r="BD97" i="12" s="1"/>
  <c r="BC153" i="12"/>
  <c r="BD153" i="12" s="1"/>
  <c r="BC147" i="12"/>
  <c r="BD147" i="12" s="1"/>
  <c r="BC115" i="12"/>
  <c r="BD115" i="12" s="1"/>
  <c r="BC137" i="12"/>
  <c r="BD137" i="12" s="1"/>
  <c r="BC143" i="12"/>
  <c r="BD143" i="12" s="1"/>
  <c r="BC94" i="12"/>
  <c r="BD94" i="12" s="1"/>
  <c r="BC43" i="12"/>
  <c r="BD43" i="12" s="1"/>
  <c r="BC70" i="12"/>
  <c r="BD70" i="12" s="1"/>
  <c r="BC120" i="12"/>
  <c r="BD120" i="12" s="1"/>
  <c r="BC79" i="12"/>
  <c r="BD79" i="12" s="1"/>
  <c r="BC40" i="12"/>
  <c r="BD40" i="12" s="1"/>
  <c r="BC90" i="12"/>
  <c r="BD90" i="12" s="1"/>
  <c r="BC42" i="12"/>
  <c r="BD42" i="12" s="1"/>
  <c r="BC69" i="12"/>
  <c r="BD69" i="12" s="1"/>
  <c r="BC114" i="12"/>
  <c r="BD114" i="12" s="1"/>
  <c r="BC132" i="12"/>
  <c r="BD132" i="12" s="1"/>
  <c r="BC52" i="12"/>
  <c r="BD52" i="12" s="1"/>
  <c r="BC133" i="12"/>
  <c r="BD133" i="12" s="1"/>
  <c r="BC67" i="12"/>
  <c r="BD67" i="12" s="1"/>
  <c r="BC93" i="12"/>
  <c r="BD93" i="12" s="1"/>
  <c r="BC103" i="12"/>
  <c r="BD103" i="12" s="1"/>
  <c r="BC64" i="12"/>
  <c r="BD64" i="12" s="1"/>
  <c r="BC148" i="12"/>
  <c r="BD148" i="12" s="1"/>
  <c r="BC119" i="12"/>
  <c r="BD119" i="12" s="1"/>
  <c r="BC66" i="12"/>
  <c r="BD66" i="12" s="1"/>
  <c r="BC76" i="12"/>
  <c r="BD76" i="12" s="1"/>
  <c r="BC112" i="12"/>
  <c r="BD112" i="12" s="1"/>
  <c r="BC146" i="12"/>
  <c r="BD146" i="12" s="1"/>
  <c r="BC105" i="12"/>
  <c r="BD105" i="12" s="1"/>
  <c r="BC154" i="12"/>
  <c r="BD154" i="12" s="1"/>
  <c r="BC95" i="12"/>
  <c r="BD95" i="12" s="1"/>
  <c r="BC123" i="12"/>
  <c r="BD123" i="12" s="1"/>
  <c r="BC118" i="12"/>
  <c r="BD118" i="12" s="1"/>
  <c r="BC140" i="12"/>
  <c r="BD140" i="12" s="1"/>
  <c r="BC145" i="12"/>
  <c r="BD145" i="12" s="1"/>
  <c r="BC116" i="12"/>
  <c r="BD116" i="12" s="1"/>
  <c r="BC117" i="12"/>
  <c r="BD117" i="12" s="1"/>
  <c r="BC102" i="12"/>
  <c r="BD102" i="12" s="1"/>
  <c r="BC51" i="12"/>
  <c r="BD51" i="12" s="1"/>
  <c r="BC78" i="12"/>
  <c r="BD78" i="12" s="1"/>
  <c r="BC128" i="12"/>
  <c r="BD128" i="12" s="1"/>
  <c r="BC87" i="12"/>
  <c r="BD87" i="12" s="1"/>
  <c r="BC48" i="12"/>
  <c r="BD48" i="12" s="1"/>
  <c r="BC98" i="12"/>
  <c r="BD98" i="12" s="1"/>
  <c r="BC50" i="12"/>
  <c r="BD50" i="12" s="1"/>
  <c r="BC77" i="12"/>
  <c r="BD77" i="12" s="1"/>
  <c r="BC56" i="12"/>
  <c r="BD56" i="12" s="1"/>
  <c r="BC55" i="12"/>
  <c r="BD55" i="12" s="1"/>
  <c r="BC139" i="12"/>
  <c r="BD139" i="12" s="1"/>
  <c r="BC122" i="12"/>
  <c r="BD122" i="12" s="1"/>
  <c r="BC39" i="12"/>
  <c r="BD39" i="12" s="1"/>
  <c r="BC73" i="12"/>
  <c r="BD73" i="12" s="1"/>
  <c r="BC60" i="12"/>
  <c r="BD60" i="12" s="1"/>
  <c r="BC101" i="12"/>
  <c r="BD101" i="12" s="1"/>
  <c r="BC38" i="12"/>
  <c r="BD38" i="12" s="1"/>
  <c r="BC111" i="12"/>
  <c r="BD111" i="12" s="1"/>
  <c r="BC72" i="12"/>
  <c r="BD72" i="12" s="1"/>
  <c r="BC71" i="12"/>
  <c r="BD71" i="12" s="1"/>
  <c r="BC127" i="12"/>
  <c r="BD127" i="12" s="1"/>
  <c r="BC74" i="12"/>
  <c r="BD74" i="12" s="1"/>
  <c r="BC63" i="12"/>
  <c r="BD63" i="12" s="1"/>
  <c r="BC86" i="12"/>
  <c r="BD86" i="12" s="1"/>
  <c r="BC62" i="12"/>
  <c r="BD62" i="12" s="1"/>
  <c r="BC82" i="12"/>
  <c r="BD82" i="12" s="1"/>
  <c r="BC149" i="12"/>
  <c r="BD149" i="12" s="1"/>
  <c r="BC113" i="12"/>
  <c r="BD113" i="12" s="1"/>
  <c r="BT1630" i="10"/>
  <c r="BS1745" i="10"/>
  <c r="BT1745" i="10" s="1"/>
  <c r="BS1732" i="10"/>
  <c r="BT1732" i="10" s="1"/>
  <c r="BS1663" i="10"/>
  <c r="BT1663" i="10" s="1"/>
  <c r="BS1744" i="10"/>
  <c r="BT1744" i="10" s="1"/>
  <c r="BS1707" i="10"/>
  <c r="BT1707" i="10" s="1"/>
  <c r="BS1733" i="10"/>
  <c r="BT1733" i="10" s="1"/>
  <c r="BS1657" i="10"/>
  <c r="BT1657" i="10" s="1"/>
  <c r="BS1653" i="10"/>
  <c r="BT1653" i="10" s="1"/>
  <c r="BS1731" i="10"/>
  <c r="BT1731" i="10" s="1"/>
  <c r="BS1684" i="10"/>
  <c r="BT1684" i="10" s="1"/>
  <c r="BS1748" i="10"/>
  <c r="BT1748" i="10" s="1"/>
  <c r="BS1672" i="10"/>
  <c r="BT1672" i="10" s="1"/>
  <c r="BS1711" i="10"/>
  <c r="BT1711" i="10" s="1"/>
  <c r="BS1651" i="10"/>
  <c r="BT1651" i="10" s="1"/>
  <c r="BS1647" i="10"/>
  <c r="BT1647" i="10" s="1"/>
  <c r="BS1685" i="10"/>
  <c r="BT1685" i="10" s="1"/>
  <c r="BS1693" i="10"/>
  <c r="BT1693" i="10" s="1"/>
  <c r="BS1723" i="10"/>
  <c r="BT1723" i="10" s="1"/>
  <c r="BS1699" i="10"/>
  <c r="BT1699" i="10" s="1"/>
  <c r="BS1738" i="10"/>
  <c r="BT1738" i="10" s="1"/>
  <c r="BS1695" i="10"/>
  <c r="BT1695" i="10" s="1"/>
  <c r="BS1665" i="10"/>
  <c r="BT1665" i="10" s="1"/>
  <c r="BS1739" i="10"/>
  <c r="BT1739" i="10" s="1"/>
  <c r="BS1706" i="10"/>
  <c r="BT1706" i="10" s="1"/>
  <c r="BS1642" i="10"/>
  <c r="BT1642" i="10" s="1"/>
  <c r="BS1741" i="10"/>
  <c r="BT1741" i="10" s="1"/>
  <c r="BS1656" i="10"/>
  <c r="BT1656" i="10" s="1"/>
  <c r="BS1640" i="10"/>
  <c r="BT1640" i="10" s="1"/>
  <c r="BS1641" i="10"/>
  <c r="BT1641" i="10" s="1"/>
  <c r="BS1655" i="10"/>
  <c r="BT1655" i="10" s="1"/>
  <c r="BJ2292" i="10"/>
  <c r="BS1742" i="10"/>
  <c r="BT1742" i="10" s="1"/>
  <c r="BS1667" i="10"/>
  <c r="BT1667" i="10" s="1"/>
  <c r="BS1712" i="10"/>
  <c r="BT1712" i="10" s="1"/>
  <c r="BS1718" i="10"/>
  <c r="BT1718" i="10" s="1"/>
  <c r="BS1674" i="10"/>
  <c r="BT1674" i="10" s="1"/>
  <c r="BS1694" i="10"/>
  <c r="BT1694" i="10" s="1"/>
  <c r="BS1675" i="10"/>
  <c r="BT1675" i="10" s="1"/>
  <c r="BS1710" i="10"/>
  <c r="BT1710" i="10" s="1"/>
  <c r="BS1661" i="10"/>
  <c r="BT1661" i="10" s="1"/>
  <c r="BS1735" i="10"/>
  <c r="BT1735" i="10" s="1"/>
  <c r="BS1677" i="10"/>
  <c r="BT1677" i="10" s="1"/>
  <c r="BS1721" i="10"/>
  <c r="BT1721" i="10" s="1"/>
  <c r="BS1686" i="10"/>
  <c r="BT1686" i="10" s="1"/>
  <c r="BS1646" i="10"/>
  <c r="BT1646" i="10" s="1"/>
  <c r="BS1722" i="10"/>
  <c r="BT1722" i="10" s="1"/>
  <c r="BS1724" i="10"/>
  <c r="BT1724" i="10" s="1"/>
  <c r="BS1683" i="10"/>
  <c r="BT1683" i="10" s="1"/>
  <c r="BS1719" i="10"/>
  <c r="BT1719" i="10" s="1"/>
  <c r="BS1703" i="10"/>
  <c r="BT1703" i="10" s="1"/>
  <c r="BS1689" i="10"/>
  <c r="BT1689" i="10" s="1"/>
  <c r="BS1709" i="10"/>
  <c r="BT1709" i="10" s="1"/>
  <c r="BS1688" i="10"/>
  <c r="BT1688" i="10" s="1"/>
  <c r="BS1680" i="10"/>
  <c r="BT1680" i="10" s="1"/>
  <c r="BS1659" i="10"/>
  <c r="BT1659" i="10" s="1"/>
  <c r="BS1691" i="10"/>
  <c r="BT1691" i="10" s="1"/>
  <c r="BS1746" i="10"/>
  <c r="BT1746" i="10" s="1"/>
  <c r="BS1720" i="10"/>
  <c r="BT1720" i="10" s="1"/>
  <c r="BS1682" i="10"/>
  <c r="BT1682" i="10" s="1"/>
  <c r="BS1716" i="10"/>
  <c r="BT1716" i="10" s="1"/>
  <c r="BS1700" i="10"/>
  <c r="BT1700" i="10" s="1"/>
  <c r="BS1728" i="10"/>
  <c r="BT1728" i="10" s="1"/>
  <c r="BS1666" i="10"/>
  <c r="BT1666" i="10" s="1"/>
  <c r="BS1690" i="10"/>
  <c r="BT1690" i="10" s="1"/>
  <c r="BS1650" i="10"/>
  <c r="BT1650" i="10" s="1"/>
  <c r="BS1670" i="10"/>
  <c r="BT1670" i="10" s="1"/>
  <c r="BS1743" i="10"/>
  <c r="BT1743" i="10" s="1"/>
  <c r="BS1662" i="10"/>
  <c r="BT1662" i="10" s="1"/>
  <c r="BS1726" i="10"/>
  <c r="BT1726" i="10" s="1"/>
  <c r="BS1643" i="10"/>
  <c r="BT1643" i="10" s="1"/>
  <c r="BS1713" i="10"/>
  <c r="BT1713" i="10" s="1"/>
  <c r="BS1696" i="10"/>
  <c r="BT1696" i="10" s="1"/>
  <c r="BS1678" i="10"/>
  <c r="BT1678" i="10" s="1"/>
  <c r="BS1652" i="10"/>
  <c r="BT1652" i="10" s="1"/>
  <c r="BS1702" i="10"/>
  <c r="BT1702" i="10" s="1"/>
  <c r="BS1671" i="10"/>
  <c r="BT1671" i="10" s="1"/>
  <c r="BS1692" i="10"/>
  <c r="BT1692" i="10" s="1"/>
  <c r="BS1664" i="10"/>
  <c r="BT1664" i="10" s="1"/>
  <c r="AX1750" i="10"/>
  <c r="BB1750" i="10"/>
  <c r="AP1750" i="10"/>
  <c r="BS1740" i="10"/>
  <c r="BT1740" i="10" s="1"/>
  <c r="BS1701" i="10"/>
  <c r="BT1701" i="10" s="1"/>
  <c r="BS1658" i="10"/>
  <c r="BT1658" i="10" s="1"/>
  <c r="BS1668" i="10"/>
  <c r="BT1668" i="10" s="1"/>
  <c r="BS1729" i="10"/>
  <c r="BT1729" i="10" s="1"/>
  <c r="BS1705" i="10"/>
  <c r="BT1705" i="10" s="1"/>
  <c r="BS1737" i="10"/>
  <c r="BT1737" i="10" s="1"/>
  <c r="BS1708" i="10"/>
  <c r="BT1708" i="10" s="1"/>
  <c r="AL1750" i="10"/>
  <c r="BS1648" i="10"/>
  <c r="BT1648" i="10" s="1"/>
  <c r="AT1750" i="10"/>
  <c r="BS1679" i="10"/>
  <c r="BT1679" i="10" s="1"/>
  <c r="BS1714" i="10"/>
  <c r="BT1714" i="10" s="1"/>
  <c r="BS1736" i="10"/>
  <c r="BT1736" i="10" s="1"/>
  <c r="BS1717" i="10"/>
  <c r="BT1717" i="10" s="1"/>
  <c r="BS1698" i="10"/>
  <c r="BT1698" i="10" s="1"/>
  <c r="BS1676" i="10"/>
  <c r="BT1676" i="10" s="1"/>
  <c r="BS1697" i="10"/>
  <c r="BT1697" i="10" s="1"/>
  <c r="BS1660" i="10"/>
  <c r="BT1660" i="10" s="1"/>
  <c r="BS1645" i="10"/>
  <c r="BT1645" i="10" s="1"/>
  <c r="BS1734" i="10"/>
  <c r="BT1734" i="10" s="1"/>
  <c r="BS1704" i="10"/>
  <c r="BT1704" i="10" s="1"/>
  <c r="BK1357" i="10"/>
  <c r="BL1357" i="10" s="1"/>
  <c r="BK1350" i="10"/>
  <c r="BL1350" i="10" s="1"/>
  <c r="BK1365" i="10"/>
  <c r="BL1365" i="10" s="1"/>
  <c r="BK1400" i="10"/>
  <c r="BL1400" i="10" s="1"/>
  <c r="BK1385" i="10"/>
  <c r="BL1385" i="10" s="1"/>
  <c r="BK1396" i="10"/>
  <c r="BL1396" i="10" s="1"/>
  <c r="BK1390" i="10"/>
  <c r="BL1390" i="10" s="1"/>
  <c r="BK1364" i="10"/>
  <c r="BL1364" i="10" s="1"/>
  <c r="BK1343" i="10"/>
  <c r="BL1343" i="10" s="1"/>
  <c r="AT1545" i="10"/>
  <c r="BK1411" i="10"/>
  <c r="BL1411" i="10" s="1"/>
  <c r="BK1360" i="10"/>
  <c r="BL1360" i="10" s="1"/>
  <c r="BK1392" i="10"/>
  <c r="BL1392" i="10" s="1"/>
  <c r="BK1404" i="10"/>
  <c r="BL1404" i="10" s="1"/>
  <c r="BK1381" i="10"/>
  <c r="BL1381" i="10" s="1"/>
  <c r="BK1355" i="10"/>
  <c r="BL1355" i="10" s="1"/>
  <c r="BK1388" i="10"/>
  <c r="BL1388" i="10" s="1"/>
  <c r="BK1359" i="10"/>
  <c r="BL1359" i="10" s="1"/>
  <c r="BK1339" i="10"/>
  <c r="BL1339" i="10" s="1"/>
  <c r="BK1321" i="10"/>
  <c r="BL1321" i="10" s="1"/>
  <c r="BK1403" i="10"/>
  <c r="BL1403" i="10" s="1"/>
  <c r="BK1351" i="10"/>
  <c r="BL1351" i="10" s="1"/>
  <c r="BK1416" i="10"/>
  <c r="BL1416" i="10" s="1"/>
  <c r="BK1409" i="10"/>
  <c r="BL1409" i="10" s="1"/>
  <c r="BK1410" i="10"/>
  <c r="BL1410" i="10" s="1"/>
  <c r="BK1306" i="10"/>
  <c r="BL1306" i="10" s="1"/>
  <c r="BK1348" i="10"/>
  <c r="BL1348" i="10" s="1"/>
  <c r="BK1341" i="10"/>
  <c r="BL1341" i="10" s="1"/>
  <c r="BK1378" i="10"/>
  <c r="BL1378" i="10" s="1"/>
  <c r="BK1384" i="10"/>
  <c r="BL1384" i="10" s="1"/>
  <c r="BK1337" i="10"/>
  <c r="BL1337" i="10" s="1"/>
  <c r="BK1317" i="10"/>
  <c r="BL1317" i="10" s="1"/>
  <c r="BK1399" i="10"/>
  <c r="BL1399" i="10" s="1"/>
  <c r="BK1405" i="10"/>
  <c r="BL1405" i="10" s="1"/>
  <c r="BK1395" i="10"/>
  <c r="BL1395" i="10" s="1"/>
  <c r="BK1401" i="10"/>
  <c r="BL1401" i="10" s="1"/>
  <c r="BK1371" i="10"/>
  <c r="BL1371" i="10" s="1"/>
  <c r="BD2299" i="10"/>
  <c r="BE2299" i="10" s="1"/>
  <c r="BK1406" i="10"/>
  <c r="BL1406" i="10" s="1"/>
  <c r="BL1300" i="10"/>
  <c r="BK1323" i="10"/>
  <c r="BL1323" i="10" s="1"/>
  <c r="BK1349" i="10"/>
  <c r="BL1349" i="10" s="1"/>
  <c r="BD2293" i="10"/>
  <c r="BE2293" i="10" s="1"/>
  <c r="BB2326" i="10"/>
  <c r="BC2326" i="10" s="1"/>
  <c r="BK1338" i="10"/>
  <c r="BL1338" i="10" s="1"/>
  <c r="BK1326" i="10"/>
  <c r="BL1326" i="10" s="1"/>
  <c r="BK1386" i="10"/>
  <c r="BL1386" i="10" s="1"/>
  <c r="BK1361" i="10"/>
  <c r="BL1361" i="10" s="1"/>
  <c r="BK1315" i="10"/>
  <c r="BL1315" i="10" s="1"/>
  <c r="AS2301" i="10"/>
  <c r="BD2295" i="10"/>
  <c r="BE2295" i="10" s="1"/>
  <c r="BD2301" i="10"/>
  <c r="BE2301" i="10" s="1"/>
  <c r="BB2331" i="10"/>
  <c r="BC2331" i="10" s="1"/>
  <c r="BK1352" i="10"/>
  <c r="BL1352" i="10" s="1"/>
  <c r="AP1418" i="10"/>
  <c r="AX1418" i="10"/>
  <c r="BK1336" i="10"/>
  <c r="BL1336" i="10" s="1"/>
  <c r="BK1372" i="10"/>
  <c r="BL1372" i="10" s="1"/>
  <c r="BD2296" i="10"/>
  <c r="BE2296" i="10" s="1"/>
  <c r="BA2334" i="10"/>
  <c r="BB2333" i="10"/>
  <c r="BC2333" i="10" s="1"/>
  <c r="BB2323" i="10"/>
  <c r="BC2323" i="10" s="1"/>
  <c r="BK1369" i="10"/>
  <c r="BL1369" i="10" s="1"/>
  <c r="BK1367" i="10"/>
  <c r="BL1367" i="10" s="1"/>
  <c r="BK1370" i="10"/>
  <c r="BL1370" i="10" s="1"/>
  <c r="BK1319" i="10"/>
  <c r="BL1319" i="10" s="1"/>
  <c r="BK1377" i="10"/>
  <c r="BL1377" i="10" s="1"/>
  <c r="BK1354" i="10"/>
  <c r="BL1354" i="10" s="1"/>
  <c r="BB2328" i="10"/>
  <c r="BC2328" i="10" s="1"/>
  <c r="BB2327" i="10"/>
  <c r="BC2327" i="10" s="1"/>
  <c r="BB2325" i="10"/>
  <c r="BC2325" i="10" s="1"/>
  <c r="BD2298" i="10"/>
  <c r="BE2298" i="10" s="1"/>
  <c r="BK1332" i="10"/>
  <c r="BL1332" i="10" s="1"/>
  <c r="BK1316" i="10"/>
  <c r="BL1316" i="10" s="1"/>
  <c r="BK1375" i="10"/>
  <c r="BL1375" i="10" s="1"/>
  <c r="BB2320" i="10"/>
  <c r="BC2320" i="10" s="1"/>
  <c r="BB2319" i="10"/>
  <c r="BC2319" i="10" s="1"/>
  <c r="BD2300" i="10"/>
  <c r="BE2300" i="10" s="1"/>
  <c r="BB2330" i="10"/>
  <c r="BC2330" i="10" s="1"/>
  <c r="BK1387" i="10"/>
  <c r="BL1387" i="10" s="1"/>
  <c r="BK1314" i="10"/>
  <c r="BL1314" i="10" s="1"/>
  <c r="BK1358" i="10"/>
  <c r="BL1358" i="10" s="1"/>
  <c r="BD2297" i="10"/>
  <c r="BE2297" i="10" s="1"/>
  <c r="BD2302" i="10"/>
  <c r="BE2302" i="10" s="1"/>
  <c r="BB2332" i="10"/>
  <c r="BC2332" i="10" s="1"/>
  <c r="BB2322" i="10"/>
  <c r="BC2322" i="10" s="1"/>
  <c r="AL1418" i="10"/>
  <c r="BK1330" i="10"/>
  <c r="BL1330" i="10" s="1"/>
  <c r="BK1344" i="10"/>
  <c r="BL1344" i="10" s="1"/>
  <c r="BK1328" i="10"/>
  <c r="BL1328" i="10" s="1"/>
  <c r="BK1362" i="10"/>
  <c r="BL1362" i="10" s="1"/>
  <c r="BK1346" i="10"/>
  <c r="BL1346" i="10" s="1"/>
  <c r="BK1356" i="10"/>
  <c r="BL1356" i="10" s="1"/>
  <c r="BK1368" i="10"/>
  <c r="BL1368" i="10" s="1"/>
  <c r="BK1324" i="10"/>
  <c r="BL1324" i="10" s="1"/>
  <c r="BD2294" i="10"/>
  <c r="BE2294" i="10" s="1"/>
  <c r="BB2324" i="10"/>
  <c r="BC2324" i="10" s="1"/>
  <c r="BK1373" i="10"/>
  <c r="BL1373" i="10" s="1"/>
  <c r="AT1418" i="10"/>
  <c r="BK1342" i="10"/>
  <c r="BL1342" i="10" s="1"/>
  <c r="BK1380" i="10"/>
  <c r="BL1380" i="10" s="1"/>
  <c r="BK1376" i="10"/>
  <c r="BL1376" i="10" s="1"/>
  <c r="BK1383" i="10"/>
  <c r="BL1383" i="10" s="1"/>
  <c r="BK1366" i="10"/>
  <c r="BL1366" i="10" s="1"/>
  <c r="BK1322" i="10"/>
  <c r="BL1322" i="10" s="1"/>
  <c r="BB2329" i="10"/>
  <c r="BC2329" i="10" s="1"/>
  <c r="BB2318" i="10"/>
  <c r="BC2318" i="10" s="1"/>
  <c r="BB2321" i="10"/>
  <c r="BC2321" i="10" s="1"/>
  <c r="BK1253" i="10"/>
  <c r="BL1253" i="10" s="1"/>
  <c r="BK1242" i="10"/>
  <c r="BL1242" i="10" s="1"/>
  <c r="BK1270" i="10"/>
  <c r="BL1270" i="10" s="1"/>
  <c r="BK1243" i="10"/>
  <c r="BL1243" i="10" s="1"/>
  <c r="BK1211" i="10"/>
  <c r="BL1211" i="10" s="1"/>
  <c r="BK1273" i="10"/>
  <c r="BL1273" i="10" s="1"/>
  <c r="BK1276" i="10"/>
  <c r="BK1230" i="10"/>
  <c r="BL1230" i="10" s="1"/>
  <c r="BK1263" i="10"/>
  <c r="BL1263" i="10" s="1"/>
  <c r="BK1231" i="10"/>
  <c r="BL1231" i="10" s="1"/>
  <c r="BK1237" i="10"/>
  <c r="BL1237" i="10" s="1"/>
  <c r="BK1205" i="10"/>
  <c r="BL1205" i="10" s="1"/>
  <c r="BK1248" i="10"/>
  <c r="BL1248" i="10" s="1"/>
  <c r="BK1216" i="10"/>
  <c r="BL1216" i="10" s="1"/>
  <c r="BK1233" i="10"/>
  <c r="BL1233" i="10" s="1"/>
  <c r="BK1222" i="10"/>
  <c r="BL1222" i="10" s="1"/>
  <c r="AL175" i="10"/>
  <c r="AJ176" i="10" s="1"/>
  <c r="AM95" i="10"/>
  <c r="AN95" i="10" s="1"/>
  <c r="AW146" i="20"/>
  <c r="AU147" i="20" s="1"/>
  <c r="BL1276" i="10"/>
  <c r="AL78" i="9"/>
  <c r="AJ79" i="9" s="1"/>
  <c r="AP291" i="12"/>
  <c r="AX156" i="12"/>
  <c r="BB156" i="12"/>
  <c r="AL156" i="12"/>
  <c r="AT156" i="12"/>
  <c r="AT1877" i="10"/>
  <c r="AL1877" i="10"/>
  <c r="BF1877" i="10"/>
  <c r="AX1877" i="10"/>
  <c r="AP1877" i="10"/>
  <c r="AP1545" i="10"/>
  <c r="BB1545" i="10"/>
  <c r="AX1545" i="10"/>
  <c r="AL1545" i="10"/>
  <c r="AT1277" i="10"/>
  <c r="AL1277" i="10"/>
  <c r="AP1277" i="10"/>
  <c r="AX1277" i="10"/>
  <c r="BB1877" i="10"/>
  <c r="AP156" i="12"/>
  <c r="AL2334" i="10"/>
  <c r="AJ2335" i="10" s="1"/>
  <c r="AL1571" i="10"/>
  <c r="AJ1572" i="10" s="1"/>
  <c r="AJ129" i="8"/>
  <c r="AL78" i="8"/>
  <c r="AJ79" i="8" s="1"/>
  <c r="AJ292" i="12" l="1"/>
  <c r="AJ157" i="12"/>
  <c r="AR175" i="12"/>
  <c r="AR291" i="12" s="1"/>
  <c r="AS291" i="12" s="1"/>
  <c r="BS1750" i="10"/>
  <c r="BT1750" i="10" s="1"/>
  <c r="BK1418" i="10"/>
  <c r="BK1277" i="10"/>
  <c r="AJ1878" i="10"/>
  <c r="B2312" i="10"/>
  <c r="AJ1546" i="10"/>
  <c r="BC2317" i="10"/>
  <c r="BE2292" i="10"/>
  <c r="B2341" i="10"/>
  <c r="B2310" i="10"/>
  <c r="AO727" i="10"/>
  <c r="B735" i="10" s="1"/>
  <c r="AO451" i="10"/>
  <c r="B459" i="10" s="1"/>
  <c r="AM175" i="10"/>
  <c r="AJ1278" i="10"/>
  <c r="B297" i="12" l="1"/>
  <c r="BE156" i="12"/>
  <c r="BM1418" i="10"/>
  <c r="B1553" i="10" s="1"/>
  <c r="BL1418" i="10"/>
  <c r="BM1277" i="10"/>
  <c r="B1283" i="10" s="1"/>
  <c r="BL1277" i="10"/>
  <c r="BU1750" i="10"/>
  <c r="B1885" i="10" s="1"/>
  <c r="B2342" i="10"/>
  <c r="B2311" i="10"/>
  <c r="AO175" i="10"/>
  <c r="B183" i="10" s="1"/>
  <c r="AN175" i="10"/>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<sst xmlns="http://schemas.openxmlformats.org/spreadsheetml/2006/main" count="23050" uniqueCount="9250">
  <si>
    <t>CENSO NACIONAL DE GOBIERNOS
ESTATALES 2025</t>
  </si>
  <si>
    <t>Módulo 1.
Administración Pública de la entidad federativa</t>
  </si>
  <si>
    <t>Sección V. Control interno y anticorrupción</t>
  </si>
  <si>
    <t>Índice</t>
  </si>
  <si>
    <t>Entidad:</t>
  </si>
  <si>
    <t>Clave:</t>
  </si>
  <si>
    <t>Presentación</t>
  </si>
  <si>
    <t>Informantes</t>
  </si>
  <si>
    <t>Participantes</t>
  </si>
  <si>
    <t>Subsección V.1 Código de ética y/ o código de conducta</t>
  </si>
  <si>
    <t>Pregunta 5.1</t>
  </si>
  <si>
    <t>Subsección V.2 Estructura organizacional para el ejercicio de la función de control interno</t>
  </si>
  <si>
    <t>Preguntas 5.2 y 5.3</t>
  </si>
  <si>
    <t>Subsección V.3 Órganos internos de control u homólogos</t>
  </si>
  <si>
    <t>Preguntas 5.4 y 5.5</t>
  </si>
  <si>
    <t>Subsección V.4 Mecanismos y/ o herramientas de control interno</t>
  </si>
  <si>
    <t>Preguntas 5.6 a 5.10</t>
  </si>
  <si>
    <t>Subsección V.5 Auditorías aplicadas</t>
  </si>
  <si>
    <t>Preguntas 5.11 a 5.13</t>
  </si>
  <si>
    <t>Subsección V.6 Investigación, substanciación y sanción de faltas administrativas</t>
  </si>
  <si>
    <t>Preguntas 5.14 a 5.29</t>
  </si>
  <si>
    <t>Subsección V.7 Denuncias presentadas ante el Ministerio Público</t>
  </si>
  <si>
    <t>Pregunta 5.30</t>
  </si>
  <si>
    <t>Subsección V.8 Declaraciones de situación patrimonial y de intereses</t>
  </si>
  <si>
    <t>Preguntas 5.31 y 5.32</t>
  </si>
  <si>
    <t>Subsección V.9 Contraloría social u homóloga</t>
  </si>
  <si>
    <t>Preguntas 5.33 y 5.34</t>
  </si>
  <si>
    <t>Subsección V.10 Acciones sistemáticas alineadas a los objetivos de las políticas anticorrupción</t>
  </si>
  <si>
    <t>Preguntas 5.35 y 5.36</t>
  </si>
  <si>
    <t>Subsección V.11 Capacitación en materia anticorrupción</t>
  </si>
  <si>
    <t>Preguntas 5.37 y 5.38</t>
  </si>
  <si>
    <t>Complemento 1. Perfil de las personas titulares de las unidades administrativas o áreas de la Secretaría de la Contraloría u homóloga que fungen como autoridades en materia de responsabilidades administrativas</t>
  </si>
  <si>
    <t>Complemento 2. Perfil de las personas titulares de los órganos internos de control u homólogos</t>
  </si>
  <si>
    <t>Complemento 3. Competencia institucional de los órganos internos de control u homólogos</t>
  </si>
  <si>
    <t>Complemento 4. Tipo de posesión, ubicación geográfica, horario de atención y datos de contacto de los órganos internos de control u homólogos</t>
  </si>
  <si>
    <t>Complemento 5. Denuncias recibidas derivadas del incumplimiento de las obligaciones de las personas servidoras públicas de la Administración Púbica de la entidad federativa</t>
  </si>
  <si>
    <t>Complemento 6. Auditorías aplicadas a las instituciones de la Administración Pública de la entidad federativa</t>
  </si>
  <si>
    <t>Glosario</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</si>
  <si>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</si>
  <si>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</si>
  <si>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</si>
  <si>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</si>
  <si>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</si>
  <si>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</si>
  <si>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</si>
  <si>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</si>
  <si>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</si>
  <si>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</si>
  <si>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</si>
  <si>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</si>
  <si>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</si>
  <si>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</si>
  <si>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</si>
  <si>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</si>
  <si>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</si>
  <si>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</si>
  <si>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</si>
  <si>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</si>
  <si>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</si>
  <si>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</si>
  <si>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</si>
  <si>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</si>
  <si>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</si>
  <si>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</si>
  <si>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</si>
  <si>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</si>
  <si>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</si>
  <si>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</si>
  <si>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</si>
  <si>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</si>
  <si>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</si>
  <si>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</si>
  <si>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</si>
  <si>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</si>
  <si>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</si>
  <si>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</si>
  <si>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</si>
  <si>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</si>
  <si>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</si>
  <si>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</si>
  <si>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</si>
  <si>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</si>
  <si>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</si>
  <si>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</si>
  <si>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</si>
  <si>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</si>
  <si>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</si>
  <si>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</si>
  <si>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</si>
  <si>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</si>
  <si>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</si>
  <si>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</si>
  <si>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</si>
  <si>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</si>
  <si>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</si>
  <si>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</si>
  <si>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</si>
  <si>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</si>
  <si>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</si>
  <si>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</si>
  <si>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</si>
  <si>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</si>
  <si>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</si>
  <si>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</si>
  <si>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</si>
  <si>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</si>
  <si>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</si>
  <si>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</si>
  <si>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</si>
  <si>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</si>
  <si>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</si>
  <si>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</si>
  <si>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</si>
  <si>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</si>
  <si>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</si>
  <si>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</si>
  <si>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</si>
  <si>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</si>
  <si>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</si>
  <si>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</si>
  <si>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</si>
  <si>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</si>
  <si>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</si>
  <si>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</si>
  <si>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</si>
  <si>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</si>
  <si>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</si>
  <si>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</si>
  <si>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</si>
  <si>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</si>
  <si>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</si>
  <si>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</si>
  <si>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</si>
  <si>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</si>
  <si>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</si>
  <si>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</si>
  <si>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</si>
  <si>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</si>
  <si>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</si>
  <si>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</si>
  <si>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</si>
  <si>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</si>
  <si>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</si>
  <si>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</si>
  <si>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</si>
  <si>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</si>
  <si>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</si>
  <si>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</si>
  <si>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</si>
  <si>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</si>
  <si>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</si>
  <si>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</si>
  <si>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</si>
  <si>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</si>
  <si>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</si>
  <si>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</si>
  <si>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</si>
  <si>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</si>
  <si>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</si>
  <si>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</si>
  <si>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</si>
  <si>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</si>
  <si>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</si>
  <si>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</si>
  <si>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</si>
  <si>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</si>
  <si>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</si>
  <si>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</si>
  <si>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</si>
  <si>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</si>
  <si>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</si>
  <si>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</si>
  <si>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</si>
  <si>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</si>
  <si>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</si>
  <si>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</si>
  <si>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</si>
  <si>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</si>
  <si>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</si>
  <si>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</si>
  <si>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</si>
  <si>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</si>
  <si>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</si>
  <si>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</si>
  <si>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</si>
  <si>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</si>
  <si>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</si>
  <si>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</si>
  <si>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</si>
  <si>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</si>
  <si>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</si>
  <si>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</si>
  <si>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</si>
  <si>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</si>
  <si>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</si>
  <si>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</si>
  <si>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</si>
  <si>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</si>
  <si>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</si>
  <si>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</si>
  <si>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</si>
  <si>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</si>
  <si>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</si>
  <si>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</si>
  <si>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</si>
  <si>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</si>
  <si>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</si>
  <si>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</si>
  <si>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</si>
  <si>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</si>
  <si>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</si>
  <si>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</si>
  <si>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</si>
  <si>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</si>
  <si>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</si>
  <si>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</si>
  <si>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</si>
  <si>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</si>
  <si>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</si>
  <si>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</si>
  <si>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</si>
  <si>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</si>
  <si>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</si>
  <si>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</si>
  <si>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</si>
  <si>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</si>
  <si>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</si>
  <si>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</si>
  <si>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</si>
  <si>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</si>
  <si>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</si>
  <si>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</si>
  <si>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</si>
  <si>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</si>
  <si>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</si>
  <si>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</si>
  <si>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</si>
  <si>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</si>
  <si>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</si>
  <si>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</si>
  <si>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</si>
  <si>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</si>
  <si>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</si>
  <si>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</si>
  <si>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</si>
  <si>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</si>
  <si>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</si>
  <si>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</si>
  <si>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</si>
  <si>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</si>
  <si>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</si>
  <si>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</si>
  <si>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</si>
  <si>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</si>
  <si>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</si>
  <si>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</si>
  <si>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</si>
  <si>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</si>
  <si>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</si>
  <si>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</si>
  <si>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</si>
  <si>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</si>
  <si>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</si>
  <si>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</si>
  <si>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</si>
  <si>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</si>
  <si>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</si>
  <si>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</si>
  <si>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</si>
  <si>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</si>
  <si>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</si>
  <si>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</si>
  <si>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</si>
  <si>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</si>
  <si>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</si>
  <si>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</si>
  <si>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</si>
  <si>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</si>
  <si>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</si>
  <si>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</si>
  <si>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</si>
  <si>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</si>
  <si>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</si>
  <si>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</si>
  <si>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</si>
  <si>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</si>
  <si>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</si>
  <si>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</si>
  <si>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</si>
  <si>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</si>
  <si>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</si>
  <si>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</si>
  <si>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</si>
  <si>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</si>
  <si>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</si>
  <si>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</si>
  <si>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</si>
  <si>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</si>
  <si>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</si>
  <si>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</si>
  <si>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</si>
  <si>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</si>
  <si>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</si>
  <si>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</si>
  <si>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</si>
  <si>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</si>
  <si>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</si>
  <si>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</si>
  <si>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</si>
  <si>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</si>
  <si>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</si>
  <si>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</si>
  <si>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</si>
  <si>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</si>
  <si>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</si>
  <si>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</si>
  <si>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</si>
  <si>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</si>
  <si>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</si>
  <si>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</si>
  <si>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</si>
  <si>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</si>
  <si>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</si>
  <si>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</si>
  <si>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</si>
  <si>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</si>
  <si>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</si>
  <si>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</si>
  <si>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</si>
  <si>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</si>
  <si>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</si>
  <si>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</si>
  <si>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</si>
  <si>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</si>
  <si>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</si>
  <si>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</si>
  <si>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</si>
  <si>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</si>
  <si>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</si>
  <si>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</si>
  <si>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</si>
  <si>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</si>
  <si>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</si>
  <si>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</si>
  <si>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</si>
  <si>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</si>
  <si>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</si>
  <si>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</si>
  <si>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</si>
  <si>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</si>
  <si>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</si>
  <si>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</si>
  <si>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</si>
  <si>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</si>
  <si>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</si>
  <si>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</si>
  <si>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</si>
  <si>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</si>
  <si>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</si>
  <si>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</si>
  <si>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</si>
  <si>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</si>
  <si>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</si>
  <si>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</si>
  <si>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</si>
  <si>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</si>
  <si>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</si>
  <si>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</si>
  <si>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</si>
  <si>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</si>
  <si>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</si>
  <si>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</si>
  <si>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</si>
  <si>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</si>
  <si>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</si>
  <si>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</si>
  <si>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</si>
  <si>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</si>
  <si>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</si>
  <si>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</si>
  <si>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</si>
  <si>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</si>
  <si>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</si>
  <si>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</si>
  <si>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</si>
  <si>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</si>
  <si>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</si>
  <si>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03098</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</si>
  <si>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</si>
  <si>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</si>
  <si>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</si>
  <si>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</si>
  <si>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</si>
  <si>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</si>
  <si>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</si>
  <si>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</si>
  <si>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</si>
  <si>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</si>
  <si>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</si>
  <si>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</si>
  <si>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</si>
  <si>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</si>
  <si>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</si>
  <si>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</si>
  <si>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</si>
  <si>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</si>
  <si>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</si>
  <si>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</si>
  <si>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</si>
  <si>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</si>
  <si>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</si>
  <si>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</si>
  <si>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</si>
  <si>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</si>
  <si>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</si>
  <si>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</si>
  <si>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</si>
  <si>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</si>
  <si>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</si>
  <si>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Otro municipio o demarcación territorial</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</si>
  <si>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</si>
  <si>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</si>
  <si>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</si>
  <si>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</si>
  <si>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</si>
  <si>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</si>
  <si>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</si>
  <si>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</si>
  <si>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</si>
  <si>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</si>
  <si>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</si>
  <si>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</si>
  <si>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</si>
  <si>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</si>
  <si>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</si>
  <si>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</si>
  <si>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</si>
  <si>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</si>
  <si>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</si>
  <si>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</si>
  <si>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</si>
  <si>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</si>
  <si>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</si>
  <si>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</si>
  <si>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</si>
  <si>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</si>
  <si>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</si>
  <si>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</si>
  <si>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</si>
  <si>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</si>
  <si>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</si>
  <si>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03099</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</si>
  <si>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</si>
  <si>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</si>
  <si>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</si>
  <si>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</si>
  <si>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</si>
  <si>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</si>
  <si>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</si>
  <si>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</si>
  <si>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</si>
  <si>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</si>
  <si>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</si>
  <si>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</si>
  <si>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</si>
  <si>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</si>
  <si>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</si>
  <si>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</si>
  <si>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</si>
  <si>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</si>
  <si>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</si>
  <si>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</si>
  <si>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</si>
  <si>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</si>
  <si>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</si>
  <si>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</si>
  <si>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</si>
  <si>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</si>
  <si>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</si>
  <si>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</si>
  <si>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</si>
  <si>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</si>
  <si>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</si>
  <si>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No identificado</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</si>
  <si>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</si>
  <si>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</si>
  <si>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</si>
  <si>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</si>
  <si>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</si>
  <si>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</si>
  <si>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</si>
  <si>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</si>
  <si>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</si>
  <si>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</si>
  <si>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</si>
  <si>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</si>
  <si>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</si>
  <si>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</si>
  <si>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</si>
  <si>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</si>
  <si>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</si>
  <si>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</si>
  <si>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</si>
  <si>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</si>
  <si>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</si>
  <si>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</si>
  <si>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</si>
  <si>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</si>
  <si>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</si>
  <si>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</si>
  <si>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</si>
  <si>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</si>
  <si>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</si>
  <si>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</si>
  <si>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</si>
  <si>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02098</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</si>
  <si>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</si>
  <si>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</si>
  <si>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</si>
  <si>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</si>
  <si>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</si>
  <si>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</si>
  <si>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</si>
  <si>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</si>
  <si>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</si>
  <si>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</si>
  <si>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</si>
  <si>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</si>
  <si>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</si>
  <si>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</si>
  <si>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</si>
  <si>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</si>
  <si>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</si>
  <si>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</si>
  <si>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</si>
  <si>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</si>
  <si>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</si>
  <si>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</si>
  <si>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</si>
  <si>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</si>
  <si>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</si>
  <si>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</si>
  <si>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</si>
  <si>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</si>
  <si>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</si>
  <si>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</si>
  <si>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</si>
  <si>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</si>
  <si>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</si>
  <si>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</si>
  <si>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</si>
  <si>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</si>
  <si>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</si>
  <si>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</si>
  <si>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</si>
  <si>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</si>
  <si>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</si>
  <si>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</si>
  <si>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</si>
  <si>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</si>
  <si>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</si>
  <si>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</si>
  <si>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</si>
  <si>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</si>
  <si>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</si>
  <si>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</si>
  <si>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</si>
  <si>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</si>
  <si>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</si>
  <si>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</si>
  <si>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</si>
  <si>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</si>
  <si>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OBLIGATORIEDAD</t>
  </si>
  <si>
    <t>Ciudad de México</t>
  </si>
  <si>
    <t>01009</t>
  </si>
  <si>
    <t>02099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</si>
  <si>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</si>
  <si>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</si>
  <si>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</si>
  <si>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</si>
  <si>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</si>
  <si>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</si>
  <si>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</si>
  <si>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</si>
  <si>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</si>
  <si>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</si>
  <si>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</si>
  <si>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</si>
  <si>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</si>
  <si>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</si>
  <si>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</si>
  <si>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</si>
  <si>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</si>
  <si>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</si>
  <si>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</si>
  <si>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</si>
  <si>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</si>
  <si>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</si>
  <si>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</si>
  <si>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</si>
  <si>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</si>
  <si>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</si>
  <si>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</si>
  <si>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</si>
  <si>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</si>
  <si>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</si>
  <si>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</si>
  <si>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</si>
  <si>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</si>
  <si>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</si>
  <si>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</si>
  <si>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</si>
  <si>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</si>
  <si>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</si>
  <si>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</si>
  <si>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</si>
  <si>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</si>
  <si>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</si>
  <si>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</si>
  <si>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</si>
  <si>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</si>
  <si>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</si>
  <si>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</si>
  <si>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</si>
  <si>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</si>
  <si>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</si>
  <si>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</si>
  <si>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</si>
  <si>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</si>
  <si>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</si>
  <si>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</si>
  <si>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</si>
  <si>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</si>
  <si>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</si>
  <si>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</si>
  <si>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</si>
  <si>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</si>
  <si>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</si>
  <si>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</si>
  <si>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</si>
  <si>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</si>
  <si>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</si>
  <si>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</si>
  <si>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</si>
  <si>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</si>
  <si>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</si>
  <si>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</si>
  <si>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</si>
  <si>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</si>
  <si>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</si>
  <si>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</si>
  <si>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</si>
  <si>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</si>
  <si>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</si>
  <si>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</si>
  <si>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</si>
  <si>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</si>
  <si>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</si>
  <si>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</si>
  <si>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</si>
  <si>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</si>
  <si>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</si>
  <si>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</si>
  <si>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</si>
  <si>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</si>
  <si>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</si>
  <si>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</si>
  <si>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</si>
  <si>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</si>
  <si>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</si>
  <si>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</si>
  <si>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</si>
  <si>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</si>
  <si>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</si>
  <si>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</si>
  <si>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</si>
  <si>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</si>
  <si>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</si>
  <si>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</si>
  <si>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</si>
  <si>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</si>
  <si>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</si>
  <si>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</si>
  <si>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</si>
  <si>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</si>
  <si>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</si>
  <si>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</si>
  <si>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</si>
  <si>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</si>
  <si>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</si>
  <si>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</si>
  <si>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</si>
  <si>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</si>
  <si>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</si>
  <si>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</si>
  <si>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</si>
  <si>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</si>
  <si>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06098</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</si>
  <si>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</si>
  <si>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</si>
  <si>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</si>
  <si>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</si>
  <si>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</si>
  <si>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</si>
  <si>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</si>
  <si>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</si>
  <si>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</si>
  <si>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</si>
  <si>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</si>
  <si>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</si>
  <si>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</si>
  <si>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</si>
  <si>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</si>
  <si>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</si>
  <si>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</si>
  <si>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</si>
  <si>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</si>
  <si>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</si>
  <si>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</si>
  <si>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</si>
  <si>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</si>
  <si>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</si>
  <si>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</si>
  <si>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</si>
  <si>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</si>
  <si>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</si>
  <si>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</si>
  <si>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</si>
  <si>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</si>
  <si>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</si>
  <si>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</si>
  <si>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</si>
  <si>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</si>
  <si>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</si>
  <si>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</si>
  <si>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</si>
  <si>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</si>
  <si>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</si>
  <si>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</si>
  <si>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</si>
  <si>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</si>
  <si>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</si>
  <si>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</si>
  <si>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</si>
  <si>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</si>
  <si>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</si>
  <si>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</si>
  <si>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</si>
  <si>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</si>
  <si>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</si>
  <si>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</si>
  <si>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</si>
  <si>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CONFIDENCIALIDAD Y RESERVA</t>
  </si>
  <si>
    <t>Guerrero</t>
  </si>
  <si>
    <t>01098</t>
  </si>
  <si>
    <t>04012</t>
  </si>
  <si>
    <t>05012</t>
  </si>
  <si>
    <t>06099</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</si>
  <si>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</si>
  <si>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</si>
  <si>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</si>
  <si>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</si>
  <si>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</si>
  <si>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</si>
  <si>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</si>
  <si>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</si>
  <si>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</si>
  <si>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</si>
  <si>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</si>
  <si>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</si>
  <si>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</si>
  <si>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</si>
  <si>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</si>
  <si>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</si>
  <si>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</si>
  <si>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</si>
  <si>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</si>
  <si>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</si>
  <si>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</si>
  <si>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</si>
  <si>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</si>
  <si>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</si>
  <si>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</si>
  <si>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</si>
  <si>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</si>
  <si>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</si>
  <si>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</si>
  <si>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</si>
  <si>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</si>
  <si>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</si>
  <si>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</si>
  <si>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</si>
  <si>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</si>
  <si>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</si>
  <si>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</si>
  <si>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</si>
  <si>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</si>
  <si>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</si>
  <si>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</si>
  <si>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</si>
  <si>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</si>
  <si>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</si>
  <si>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</si>
  <si>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</si>
  <si>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</si>
  <si>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</si>
  <si>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</si>
  <si>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</si>
  <si>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</si>
  <si>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</si>
  <si>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t>01099</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</si>
  <si>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</si>
  <si>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</si>
  <si>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</si>
  <si>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</si>
  <si>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</si>
  <si>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</si>
  <si>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</si>
  <si>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</si>
  <si>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</si>
  <si>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</si>
  <si>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</si>
  <si>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</si>
  <si>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</si>
  <si>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</si>
  <si>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</si>
  <si>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</si>
  <si>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</si>
  <si>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</si>
  <si>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</si>
  <si>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</si>
  <si>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</si>
  <si>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</si>
  <si>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</si>
  <si>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</si>
  <si>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</si>
  <si>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</si>
  <si>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</si>
  <si>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</si>
  <si>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</si>
  <si>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</si>
  <si>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</si>
  <si>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</si>
  <si>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</si>
  <si>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</si>
  <si>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</si>
  <si>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</si>
  <si>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</si>
  <si>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</si>
  <si>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</si>
  <si>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</si>
  <si>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</si>
  <si>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</si>
  <si>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</si>
  <si>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</si>
  <si>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</si>
  <si>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</si>
  <si>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</si>
  <si>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</si>
  <si>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</si>
  <si>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</si>
  <si>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</si>
  <si>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</si>
  <si>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</si>
  <si>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04098</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</si>
  <si>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</si>
  <si>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</si>
  <si>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</si>
  <si>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</si>
  <si>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</si>
  <si>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</si>
  <si>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</si>
  <si>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</si>
  <si>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</si>
  <si>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</si>
  <si>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</si>
  <si>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</si>
  <si>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</si>
  <si>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</si>
  <si>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</si>
  <si>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</si>
  <si>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</si>
  <si>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</si>
  <si>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</si>
  <si>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</si>
  <si>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</si>
  <si>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</si>
  <si>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</si>
  <si>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</si>
  <si>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</si>
  <si>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</si>
  <si>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</si>
  <si>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</si>
  <si>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</si>
  <si>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</si>
  <si>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</si>
  <si>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</si>
  <si>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</si>
  <si>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</si>
  <si>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</si>
  <si>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</si>
  <si>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</si>
  <si>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</si>
  <si>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</si>
  <si>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</si>
  <si>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</si>
  <si>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</si>
  <si>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</si>
  <si>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</si>
  <si>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</si>
  <si>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</si>
  <si>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</si>
  <si>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</si>
  <si>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</si>
  <si>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</si>
  <si>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t>México</t>
  </si>
  <si>
    <t>04099</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</si>
  <si>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</si>
  <si>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</si>
  <si>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</si>
  <si>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</si>
  <si>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</si>
  <si>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</si>
  <si>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</si>
  <si>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</si>
  <si>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</si>
  <si>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</si>
  <si>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</si>
  <si>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</si>
  <si>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</si>
  <si>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</si>
  <si>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</si>
  <si>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</si>
  <si>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</si>
  <si>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</si>
  <si>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</si>
  <si>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</si>
  <si>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</si>
  <si>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</si>
  <si>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</si>
  <si>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</si>
  <si>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</si>
  <si>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</si>
  <si>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</si>
  <si>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</si>
  <si>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</si>
  <si>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</si>
  <si>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</si>
  <si>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</si>
  <si>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</si>
  <si>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</si>
  <si>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</si>
  <si>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</si>
  <si>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</si>
  <si>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</si>
  <si>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</si>
  <si>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</si>
  <si>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</si>
  <si>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</si>
  <si>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</si>
  <si>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</si>
  <si>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</si>
  <si>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</si>
  <si>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</si>
  <si>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</si>
  <si>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</si>
  <si>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</si>
  <si>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</si>
  <si>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</si>
  <si>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</si>
  <si>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</si>
  <si>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</si>
  <si>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</si>
  <si>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</si>
  <si>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</si>
  <si>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</si>
  <si>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</si>
  <si>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</si>
  <si>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</si>
  <si>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</si>
  <si>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</si>
  <si>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</si>
  <si>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</si>
  <si>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</si>
  <si>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</si>
  <si>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</si>
  <si>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</si>
  <si>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</si>
  <si>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</si>
  <si>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</si>
  <si>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</si>
  <si>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</si>
  <si>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</si>
  <si>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</si>
  <si>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</si>
  <si>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</si>
  <si>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</si>
  <si>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</si>
  <si>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</si>
  <si>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</si>
  <si>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</si>
  <si>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</si>
  <si>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</si>
  <si>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</si>
  <si>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</si>
  <si>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</si>
  <si>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</si>
  <si>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</si>
  <si>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</si>
  <si>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</si>
  <si>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</si>
  <si>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</si>
  <si>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</si>
  <si>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</si>
  <si>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</si>
  <si>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</si>
  <si>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</si>
  <si>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</si>
  <si>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</si>
  <si>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</si>
  <si>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 xml:space="preserve">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 </t>
  </si>
  <si>
    <t>Morelos</t>
  </si>
  <si>
    <t>05017</t>
  </si>
  <si>
    <t>07017</t>
  </si>
  <si>
    <t>08017</t>
  </si>
  <si>
    <t>09098</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</si>
  <si>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</si>
  <si>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</si>
  <si>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</si>
  <si>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</si>
  <si>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</si>
  <si>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</si>
  <si>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</si>
  <si>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</si>
  <si>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</si>
  <si>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</si>
  <si>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</si>
  <si>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</si>
  <si>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</si>
  <si>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</si>
  <si>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</si>
  <si>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</si>
  <si>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</si>
  <si>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</si>
  <si>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</si>
  <si>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</si>
  <si>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</si>
  <si>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</si>
  <si>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</si>
  <si>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</si>
  <si>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</si>
  <si>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</si>
  <si>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</si>
  <si>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</si>
  <si>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</si>
  <si>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</si>
  <si>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</si>
  <si>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</si>
  <si>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</si>
  <si>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</si>
  <si>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</si>
  <si>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</si>
  <si>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</si>
  <si>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</si>
  <si>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</si>
  <si>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</si>
  <si>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</si>
  <si>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</si>
  <si>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</si>
  <si>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</si>
  <si>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</si>
  <si>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</si>
  <si>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Nayarit</t>
  </si>
  <si>
    <t>05018</t>
  </si>
  <si>
    <t>07018</t>
  </si>
  <si>
    <t>08018</t>
  </si>
  <si>
    <t>09099</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</si>
  <si>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</si>
  <si>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</si>
  <si>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</si>
  <si>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</si>
  <si>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</si>
  <si>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</si>
  <si>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</si>
  <si>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</si>
  <si>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</si>
  <si>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</si>
  <si>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</si>
  <si>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</si>
  <si>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</si>
  <si>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</si>
  <si>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</si>
  <si>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</si>
  <si>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</si>
  <si>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</si>
  <si>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</si>
  <si>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</si>
  <si>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</si>
  <si>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</si>
  <si>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</si>
  <si>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</si>
  <si>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</si>
  <si>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</si>
  <si>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</si>
  <si>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</si>
  <si>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</si>
  <si>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</si>
  <si>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</si>
  <si>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</si>
  <si>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</si>
  <si>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</si>
  <si>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</si>
  <si>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</si>
  <si>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</si>
  <si>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</si>
  <si>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</si>
  <si>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</si>
  <si>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</si>
  <si>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</si>
  <si>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</si>
  <si>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</si>
  <si>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t>Nuevo León</t>
  </si>
  <si>
    <t>05019</t>
  </si>
  <si>
    <t>07019</t>
  </si>
  <si>
    <t>08019</t>
  </si>
  <si>
    <t>10019</t>
  </si>
  <si>
    <t>11019</t>
  </si>
  <si>
    <t>12019</t>
  </si>
  <si>
    <t>13019</t>
  </si>
  <si>
    <t>14019</t>
  </si>
  <si>
    <t>15019</t>
  </si>
  <si>
    <t>16019</t>
  </si>
  <si>
    <t>17019</t>
  </si>
  <si>
    <t>18019</t>
  </si>
  <si>
    <t>19019</t>
  </si>
  <si>
    <t>20019</t>
  </si>
  <si>
    <t>21019</t>
  </si>
  <si>
    <t>24019</t>
  </si>
  <si>
    <t>25019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</si>
  <si>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</si>
  <si>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</si>
  <si>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</si>
  <si>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</si>
  <si>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</si>
  <si>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</si>
  <si>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</si>
  <si>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</si>
  <si>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</si>
  <si>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</si>
  <si>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</si>
  <si>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</si>
  <si>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</si>
  <si>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</si>
  <si>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</si>
  <si>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</si>
  <si>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</si>
  <si>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</si>
  <si>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</si>
  <si>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</si>
  <si>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Eldorado</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</si>
  <si>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</si>
  <si>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</si>
  <si>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</si>
  <si>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</si>
  <si>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</si>
  <si>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</si>
  <si>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</si>
  <si>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</si>
  <si>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</si>
  <si>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</si>
  <si>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</si>
  <si>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</si>
  <si>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</si>
  <si>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</si>
  <si>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</si>
  <si>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</si>
  <si>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</si>
  <si>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</si>
  <si>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</si>
  <si>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</si>
  <si>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</si>
  <si>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</si>
  <si>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</si>
  <si>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25020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</si>
  <si>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</si>
  <si>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</si>
  <si>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</si>
  <si>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</si>
  <si>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</si>
  <si>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</si>
  <si>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</si>
  <si>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</si>
  <si>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</si>
  <si>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</si>
  <si>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</si>
  <si>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</si>
  <si>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</si>
  <si>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</si>
  <si>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</si>
  <si>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</si>
  <si>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</si>
  <si>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</si>
  <si>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</si>
  <si>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</si>
  <si>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</si>
  <si>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</si>
  <si>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Juan José Ríos</t>
  </si>
  <si>
    <t>Carbó</t>
  </si>
  <si>
    <t>Mainero</t>
  </si>
  <si>
    <t>Sanctórum de Lázaro Cárdenas</t>
  </si>
  <si>
    <t>Atlahuilco</t>
  </si>
  <si>
    <t>Chicxulub Pueblo</t>
  </si>
  <si>
    <t>Jerez</t>
  </si>
  <si>
    <t>DERECHOS DE LOS INFORMANTES DEL SISTEMA</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</si>
  <si>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</si>
  <si>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</si>
  <si>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</si>
  <si>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</si>
  <si>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</si>
  <si>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</si>
  <si>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</si>
  <si>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</si>
  <si>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</si>
  <si>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</si>
  <si>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</si>
  <si>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</si>
  <si>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</si>
  <si>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</si>
  <si>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</si>
  <si>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</si>
  <si>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</si>
  <si>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</si>
  <si>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</si>
  <si>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</si>
  <si>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</si>
  <si>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</si>
  <si>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</si>
  <si>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</si>
  <si>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</si>
  <si>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</si>
  <si>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</si>
  <si>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</si>
  <si>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</si>
  <si>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</si>
  <si>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</si>
  <si>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</si>
  <si>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</si>
  <si>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</si>
  <si>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</si>
  <si>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</si>
  <si>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</si>
  <si>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</si>
  <si>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</si>
  <si>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</si>
  <si>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</si>
  <si>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</si>
  <si>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</si>
  <si>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</si>
  <si>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</si>
  <si>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</si>
  <si>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</si>
  <si>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</si>
  <si>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</si>
  <si>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</si>
  <si>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</si>
  <si>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</si>
  <si>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</si>
  <si>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</si>
  <si>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</si>
  <si>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</si>
  <si>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</si>
  <si>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</si>
  <si>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</si>
  <si>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</si>
  <si>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</si>
  <si>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</si>
  <si>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</si>
  <si>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</si>
  <si>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</si>
  <si>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</si>
  <si>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</si>
  <si>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</si>
  <si>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</si>
  <si>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</si>
  <si>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</si>
  <si>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</si>
  <si>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</si>
  <si>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</si>
  <si>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</si>
  <si>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</si>
  <si>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</si>
  <si>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</si>
  <si>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</si>
  <si>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</si>
  <si>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</si>
  <si>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</si>
  <si>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</si>
  <si>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</si>
  <si>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</si>
  <si>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</si>
  <si>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</si>
  <si>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</si>
  <si>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</si>
  <si>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</si>
  <si>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</si>
  <si>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</si>
  <si>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</si>
  <si>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</si>
  <si>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</si>
  <si>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</si>
  <si>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</si>
  <si>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</si>
  <si>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</si>
  <si>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</si>
  <si>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</si>
  <si>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</si>
  <si>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</si>
  <si>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</si>
  <si>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</si>
  <si>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</si>
  <si>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</si>
  <si>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</si>
  <si>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</si>
  <si>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</si>
  <si>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</si>
  <si>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</si>
  <si>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</si>
  <si>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</si>
  <si>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</si>
  <si>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</si>
  <si>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</si>
  <si>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</si>
  <si>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</si>
  <si>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</si>
  <si>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</si>
  <si>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</si>
  <si>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</si>
  <si>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</si>
  <si>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</si>
  <si>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</si>
  <si>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</si>
  <si>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</si>
  <si>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</si>
  <si>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</si>
  <si>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</si>
  <si>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</si>
  <si>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</si>
  <si>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</si>
  <si>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</si>
  <si>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</si>
  <si>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</si>
  <si>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</si>
  <si>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</si>
  <si>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</si>
  <si>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</si>
  <si>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</si>
  <si>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</si>
  <si>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</si>
  <si>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</si>
  <si>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</si>
  <si>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</si>
  <si>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</si>
  <si>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</si>
  <si>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</si>
  <si>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</si>
  <si>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</si>
  <si>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</si>
  <si>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</si>
  <si>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</si>
  <si>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</si>
  <si>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</si>
  <si>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</si>
  <si>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</si>
  <si>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</si>
  <si>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</si>
  <si>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r>
      <t xml:space="preserve">El Instituto Nacional de Estadística y Geografía (INEGI) presenta la elaboración del </t>
    </r>
    <r>
      <rPr>
        <b/>
        <sz val="9"/>
        <rFont val="Arial"/>
        <family val="2"/>
      </rPr>
      <t>Censo Nacional de Gobiernos Estatales (CNGE) 2025</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</si>
  <si>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</si>
  <si>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</si>
  <si>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</si>
  <si>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</si>
  <si>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</si>
  <si>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</si>
  <si>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</si>
  <si>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</si>
  <si>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</si>
  <si>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</si>
  <si>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</si>
  <si>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</si>
  <si>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</si>
  <si>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</si>
  <si>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</si>
  <si>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</si>
  <si>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</si>
  <si>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</si>
  <si>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</si>
  <si>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</si>
  <si>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</si>
  <si>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</si>
  <si>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</si>
  <si>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</si>
  <si>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</si>
  <si>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</si>
  <si>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</si>
  <si>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</si>
  <si>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</si>
  <si>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</si>
  <si>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</si>
  <si>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</si>
  <si>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</si>
  <si>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</si>
  <si>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</si>
  <si>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</si>
  <si>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</si>
  <si>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</si>
  <si>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</si>
  <si>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</si>
  <si>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</si>
  <si>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</si>
  <si>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</si>
  <si>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</si>
  <si>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</si>
  <si>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</si>
  <si>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</si>
  <si>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</si>
  <si>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</si>
  <si>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</si>
  <si>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</si>
  <si>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</si>
  <si>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</si>
  <si>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</si>
  <si>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</si>
  <si>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</si>
  <si>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</si>
  <si>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</si>
  <si>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</si>
  <si>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</si>
  <si>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</si>
  <si>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</si>
  <si>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</si>
  <si>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</si>
  <si>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</si>
  <si>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</si>
  <si>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</si>
  <si>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</si>
  <si>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</si>
  <si>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</si>
  <si>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</si>
  <si>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</si>
  <si>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</si>
  <si>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</si>
  <si>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</si>
  <si>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</si>
  <si>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</si>
  <si>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</si>
  <si>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</si>
  <si>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</si>
  <si>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</si>
  <si>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</si>
  <si>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</si>
  <si>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</si>
  <si>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</si>
  <si>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</si>
  <si>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</si>
  <si>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</si>
  <si>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</si>
  <si>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</si>
  <si>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</si>
  <si>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</si>
  <si>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</si>
  <si>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</si>
  <si>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</si>
  <si>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</si>
  <si>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</si>
  <si>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</si>
  <si>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</si>
  <si>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</si>
  <si>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</si>
  <si>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</si>
  <si>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</si>
  <si>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</si>
  <si>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</si>
  <si>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</si>
  <si>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</si>
  <si>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</si>
  <si>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</si>
  <si>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</si>
  <si>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</si>
  <si>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</si>
  <si>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</si>
  <si>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</si>
  <si>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</si>
  <si>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</si>
  <si>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</si>
  <si>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</si>
  <si>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</si>
  <si>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</si>
  <si>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</si>
  <si>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</si>
  <si>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</si>
  <si>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</si>
  <si>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</si>
  <si>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</si>
  <si>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</si>
  <si>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</si>
  <si>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</si>
  <si>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</si>
  <si>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</si>
  <si>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</si>
  <si>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</si>
  <si>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</si>
  <si>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</si>
  <si>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</si>
  <si>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</si>
  <si>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</si>
  <si>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</si>
  <si>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</si>
  <si>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</si>
  <si>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</si>
  <si>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</si>
  <si>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</si>
  <si>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</si>
  <si>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</si>
  <si>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</si>
  <si>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</si>
  <si>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</si>
  <si>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</si>
  <si>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</si>
  <si>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</si>
  <si>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</si>
  <si>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</si>
  <si>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</si>
  <si>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</si>
  <si>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</si>
  <si>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</si>
  <si>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</si>
  <si>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</si>
  <si>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</si>
  <si>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</si>
  <si>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</si>
  <si>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</si>
  <si>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</si>
  <si>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Los subsistemas son los siguientes:</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</si>
  <si>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</si>
  <si>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</si>
  <si>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</si>
  <si>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</si>
  <si>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</si>
  <si>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</si>
  <si>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</si>
  <si>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</si>
  <si>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</si>
  <si>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</si>
  <si>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</si>
  <si>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</si>
  <si>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</si>
  <si>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</si>
  <si>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</si>
  <si>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</si>
  <si>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</si>
  <si>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</si>
  <si>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</si>
  <si>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</si>
  <si>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</si>
  <si>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</si>
  <si>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</si>
  <si>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</si>
  <si>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</si>
  <si>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</si>
  <si>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</si>
  <si>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</si>
  <si>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</si>
  <si>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</si>
  <si>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</si>
  <si>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</si>
  <si>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</si>
  <si>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</si>
  <si>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</si>
  <si>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</si>
  <si>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</si>
  <si>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</si>
  <si>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</si>
  <si>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</si>
  <si>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</si>
  <si>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</si>
  <si>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</si>
  <si>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</si>
  <si>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</si>
  <si>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</si>
  <si>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</si>
  <si>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</si>
  <si>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</si>
  <si>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</si>
  <si>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</si>
  <si>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</si>
  <si>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</si>
  <si>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</si>
  <si>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</si>
  <si>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</si>
  <si>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</si>
  <si>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</si>
  <si>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</si>
  <si>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</si>
  <si>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</si>
  <si>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</si>
  <si>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</si>
  <si>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</si>
  <si>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</si>
  <si>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</si>
  <si>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</si>
  <si>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</si>
  <si>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</si>
  <si>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</si>
  <si>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</si>
  <si>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</si>
  <si>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</si>
  <si>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</si>
  <si>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</si>
  <si>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</si>
  <si>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</si>
  <si>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</si>
  <si>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</si>
  <si>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</si>
  <si>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</si>
  <si>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</si>
  <si>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</si>
  <si>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</si>
  <si>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</si>
  <si>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</si>
  <si>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</si>
  <si>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</si>
  <si>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</si>
  <si>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</si>
  <si>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</si>
  <si>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</si>
  <si>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</si>
  <si>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</si>
  <si>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</si>
  <si>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</si>
  <si>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</si>
  <si>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</si>
  <si>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</si>
  <si>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</si>
  <si>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</si>
  <si>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</si>
  <si>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</si>
  <si>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</si>
  <si>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</si>
  <si>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</si>
  <si>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</si>
  <si>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</si>
  <si>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</si>
  <si>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</si>
  <si>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</si>
  <si>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</si>
  <si>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</si>
  <si>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</si>
  <si>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</si>
  <si>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</si>
  <si>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</si>
  <si>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</si>
  <si>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</si>
  <si>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</si>
  <si>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</si>
  <si>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</si>
  <si>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</si>
  <si>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</si>
  <si>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</si>
  <si>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</si>
  <si>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</si>
  <si>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</si>
  <si>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</si>
  <si>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</si>
  <si>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</si>
  <si>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</si>
  <si>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</si>
  <si>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</si>
  <si>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</si>
  <si>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</si>
  <si>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</si>
  <si>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</si>
  <si>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</si>
  <si>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</si>
  <si>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</si>
  <si>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</si>
  <si>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</si>
  <si>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</si>
  <si>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</si>
  <si>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</si>
  <si>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</si>
  <si>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</si>
  <si>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</si>
  <si>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</si>
  <si>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</si>
  <si>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</si>
  <si>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</si>
  <si>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</si>
  <si>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</si>
  <si>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</si>
  <si>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</si>
  <si>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</si>
  <si>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</si>
  <si>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</si>
  <si>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</si>
  <si>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</si>
  <si>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</si>
  <si>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</si>
  <si>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</si>
  <si>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</si>
  <si>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</si>
  <si>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</si>
  <si>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</si>
  <si>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</si>
  <si>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</si>
  <si>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</si>
  <si>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</si>
  <si>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</si>
  <si>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</si>
  <si>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</si>
  <si>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</si>
  <si>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</si>
  <si>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</si>
  <si>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</si>
  <si>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</si>
  <si>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</si>
  <si>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</si>
  <si>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</si>
  <si>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</si>
  <si>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</si>
  <si>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</si>
  <si>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</si>
  <si>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</si>
  <si>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</si>
  <si>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</si>
  <si>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</si>
  <si>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</si>
  <si>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</si>
  <si>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</si>
  <si>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</si>
  <si>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</si>
  <si>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</si>
  <si>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</si>
  <si>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</si>
  <si>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</si>
  <si>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</si>
  <si>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</si>
  <si>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</si>
  <si>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</si>
  <si>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</si>
  <si>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</si>
  <si>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</si>
  <si>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</si>
  <si>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</si>
  <si>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</si>
  <si>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</si>
  <si>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</si>
  <si>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</si>
  <si>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</si>
  <si>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</si>
  <si>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</si>
  <si>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</si>
  <si>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</si>
  <si>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</si>
  <si>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</si>
  <si>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</si>
  <si>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</si>
  <si>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</si>
  <si>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</si>
  <si>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</si>
  <si>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</si>
  <si>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</si>
  <si>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</si>
  <si>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</si>
  <si>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</si>
  <si>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</si>
  <si>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</si>
  <si>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</si>
  <si>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</si>
  <si>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</si>
  <si>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</si>
  <si>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</si>
  <si>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</si>
  <si>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</si>
  <si>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</si>
  <si>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</si>
  <si>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</si>
  <si>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</si>
  <si>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</si>
  <si>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</si>
  <si>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</si>
  <si>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</si>
  <si>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</si>
  <si>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</si>
  <si>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</si>
  <si>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</si>
  <si>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</si>
  <si>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</si>
  <si>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</si>
  <si>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</si>
  <si>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</si>
  <si>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</si>
  <si>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</si>
  <si>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</si>
  <si>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</si>
  <si>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</si>
  <si>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</si>
  <si>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</si>
  <si>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</si>
  <si>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</si>
  <si>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</si>
  <si>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</si>
  <si>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</si>
  <si>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</si>
  <si>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</si>
  <si>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</si>
  <si>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</si>
  <si>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</si>
  <si>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</si>
  <si>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</si>
  <si>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</si>
  <si>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</si>
  <si>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</si>
  <si>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</si>
  <si>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</si>
  <si>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</si>
  <si>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</si>
  <si>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</si>
  <si>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</si>
  <si>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</si>
  <si>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</si>
  <si>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</si>
  <si>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</si>
  <si>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</si>
  <si>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</si>
  <si>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</si>
  <si>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</si>
  <si>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</si>
  <si>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</si>
  <si>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</si>
  <si>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</si>
  <si>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</si>
  <si>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</si>
  <si>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</si>
  <si>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</si>
  <si>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</si>
  <si>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</si>
  <si>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</si>
  <si>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</si>
  <si>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</si>
  <si>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</si>
  <si>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</si>
  <si>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</si>
  <si>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</si>
  <si>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</si>
  <si>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</si>
  <si>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</si>
  <si>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</si>
  <si>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</si>
  <si>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</si>
  <si>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</si>
  <si>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</si>
  <si>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</si>
  <si>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</si>
  <si>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</si>
  <si>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</si>
  <si>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</si>
  <si>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</si>
  <si>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</si>
  <si>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</si>
  <si>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</si>
  <si>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</si>
  <si>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</si>
  <si>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</si>
  <si>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</si>
  <si>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</si>
  <si>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</si>
  <si>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</si>
  <si>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</si>
  <si>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</si>
  <si>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</si>
  <si>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</si>
  <si>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</si>
  <si>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</si>
  <si>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</si>
  <si>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</si>
  <si>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</si>
  <si>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</si>
  <si>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</si>
  <si>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</si>
  <si>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</si>
  <si>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</si>
  <si>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</si>
  <si>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</si>
  <si>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</si>
  <si>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</si>
  <si>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</si>
  <si>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</si>
  <si>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</si>
  <si>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</si>
  <si>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</si>
  <si>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</si>
  <si>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</si>
  <si>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</si>
  <si>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</si>
  <si>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</si>
  <si>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</si>
  <si>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</si>
  <si>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</si>
  <si>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</si>
  <si>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</si>
  <si>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</si>
  <si>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</si>
  <si>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</si>
  <si>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</si>
  <si>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</si>
  <si>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</si>
  <si>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</si>
  <si>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</si>
  <si>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</si>
  <si>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</si>
  <si>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</si>
  <si>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</si>
  <si>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</si>
  <si>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</si>
  <si>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</si>
  <si>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</si>
  <si>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</si>
  <si>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</si>
  <si>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</si>
  <si>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</si>
  <si>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</si>
  <si>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</si>
  <si>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</si>
  <si>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</si>
  <si>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</si>
  <si>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</si>
  <si>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</si>
  <si>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</si>
  <si>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</si>
  <si>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</si>
  <si>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</si>
  <si>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</si>
  <si>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</si>
  <si>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</si>
  <si>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</si>
  <si>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 Yalálag</t>
  </si>
  <si>
    <t>Cuapiaxtla de Madero</t>
  </si>
  <si>
    <t>Tampacán</t>
  </si>
  <si>
    <t>Tampico</t>
  </si>
  <si>
    <t>Tzompantepec</t>
  </si>
  <si>
    <t>Hunucmá</t>
  </si>
  <si>
    <t>Pinos</t>
  </si>
  <si>
    <r>
      <t xml:space="preserve">Como resultado, se logró el acuerdo para generar información estadística en la referida materia con una visión integral, implementando en 2010 el primer instrumento de captación en el ámbito estatal denominado </t>
    </r>
    <r>
      <rPr>
        <i/>
        <sz val="9"/>
        <rFont val="Arial"/>
        <family val="2"/>
      </rPr>
      <t>Encuesta Nacional de Gobierno 2010 – Poder Ejecutivo Estatal (ENGPEE 10)</t>
    </r>
    <r>
      <rPr>
        <sz val="9"/>
        <rFont val="Arial"/>
        <family val="2"/>
      </rPr>
      <t>, con lo cual se inició una serie histórica de información que permite diseñar, monitorear y evaluar las políticas públicas en dicho tema.</t>
    </r>
  </si>
  <si>
    <t>05098</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</si>
  <si>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</si>
  <si>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</si>
  <si>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</si>
  <si>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</si>
  <si>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</si>
  <si>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</si>
  <si>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</si>
  <si>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</si>
  <si>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</si>
  <si>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</si>
  <si>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</si>
  <si>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</si>
  <si>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</si>
  <si>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</si>
  <si>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</si>
  <si>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</si>
  <si>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</si>
  <si>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</si>
  <si>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</si>
  <si>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</si>
  <si>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</si>
  <si>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</si>
  <si>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</si>
  <si>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</si>
  <si>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</si>
  <si>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</si>
  <si>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</si>
  <si>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</si>
  <si>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</si>
  <si>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</si>
  <si>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</si>
  <si>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</si>
  <si>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</si>
  <si>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</si>
  <si>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</si>
  <si>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</si>
  <si>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</si>
  <si>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</si>
  <si>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05099</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</si>
  <si>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</si>
  <si>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</si>
  <si>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</si>
  <si>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</si>
  <si>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</si>
  <si>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</si>
  <si>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</si>
  <si>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</si>
  <si>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</si>
  <si>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</si>
  <si>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</si>
  <si>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</si>
  <si>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</si>
  <si>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</si>
  <si>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</si>
  <si>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</si>
  <si>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</si>
  <si>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</si>
  <si>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</si>
  <si>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</si>
  <si>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</si>
  <si>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</si>
  <si>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</si>
  <si>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</si>
  <si>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</si>
  <si>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</si>
  <si>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</si>
  <si>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</si>
  <si>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</si>
  <si>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</si>
  <si>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</si>
  <si>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</si>
  <si>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</si>
  <si>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</si>
  <si>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</si>
  <si>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</si>
  <si>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</si>
  <si>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</si>
  <si>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</si>
  <si>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</si>
  <si>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</si>
  <si>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</si>
  <si>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</si>
  <si>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</si>
  <si>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</si>
  <si>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</si>
  <si>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</si>
  <si>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</si>
  <si>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</si>
  <si>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</si>
  <si>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</si>
  <si>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</si>
  <si>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</si>
  <si>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</si>
  <si>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</si>
  <si>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</si>
  <si>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</si>
  <si>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</si>
  <si>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</si>
  <si>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</si>
  <si>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</si>
  <si>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</si>
  <si>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</si>
  <si>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</si>
  <si>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</si>
  <si>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</si>
  <si>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</si>
  <si>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</si>
  <si>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</si>
  <si>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</si>
  <si>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</si>
  <si>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</si>
  <si>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</si>
  <si>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</si>
  <si>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</si>
  <si>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</si>
  <si>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</si>
  <si>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</si>
  <si>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</si>
  <si>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</si>
  <si>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</si>
  <si>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</si>
  <si>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</si>
  <si>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</si>
  <si>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</si>
  <si>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</si>
  <si>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</si>
  <si>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</si>
  <si>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</si>
  <si>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</si>
  <si>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</si>
  <si>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</si>
  <si>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</si>
  <si>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</si>
  <si>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</si>
  <si>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</si>
  <si>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</si>
  <si>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</si>
  <si>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</si>
  <si>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</si>
  <si>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</si>
  <si>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</si>
  <si>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</si>
  <si>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</si>
  <si>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</si>
  <si>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</si>
  <si>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</si>
  <si>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</si>
  <si>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</si>
  <si>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Desde entonces, se continuaron anualmente las labores de levantamiento del CNGSPSPE hasta su última edición en 2020, a partir de la cual se separó en tres Censos Nacionales de Gobierno; cada uno orientado a las materias específicas de gobierno, seguridad pública y sistema penitenciario:</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</si>
  <si>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</si>
  <si>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</si>
  <si>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</si>
  <si>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</si>
  <si>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</si>
  <si>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</si>
  <si>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</si>
  <si>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</si>
  <si>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</si>
  <si>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</si>
  <si>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</si>
  <si>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</si>
  <si>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</si>
  <si>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</si>
  <si>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</si>
  <si>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</si>
  <si>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</si>
  <si>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</si>
  <si>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</si>
  <si>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</si>
  <si>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</si>
  <si>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</si>
  <si>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</si>
  <si>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</si>
  <si>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</si>
  <si>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</si>
  <si>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Heroica Ciudad de 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</si>
  <si>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</si>
  <si>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</si>
  <si>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</si>
  <si>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</si>
  <si>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</si>
  <si>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</si>
  <si>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</si>
  <si>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</si>
  <si>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</si>
  <si>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</si>
  <si>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</si>
  <si>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</si>
  <si>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</si>
  <si>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</si>
  <si>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</si>
  <si>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</si>
  <si>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</si>
  <si>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</si>
  <si>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</si>
  <si>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</si>
  <si>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</si>
  <si>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</si>
  <si>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</si>
  <si>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</si>
  <si>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</si>
  <si>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</si>
  <si>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</si>
  <si>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</si>
  <si>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</si>
  <si>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</si>
  <si>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</si>
  <si>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</si>
  <si>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</si>
  <si>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</si>
  <si>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</si>
  <si>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</si>
  <si>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</si>
  <si>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</si>
  <si>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Censo Nacional de Gobiernos Estatales;
Censo Nacional de Seguridad Pública Estatal; y
Censo Nacional de Sistemas Penitenciarios Estatales.</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</si>
  <si>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</si>
  <si>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</si>
  <si>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</si>
  <si>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</si>
  <si>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</si>
  <si>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</si>
  <si>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</si>
  <si>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</si>
  <si>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</si>
  <si>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</si>
  <si>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</si>
  <si>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</si>
  <si>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</si>
  <si>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</si>
  <si>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</si>
  <si>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</si>
  <si>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</si>
  <si>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</si>
  <si>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</si>
  <si>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</si>
  <si>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</si>
  <si>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</si>
  <si>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</si>
  <si>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</si>
  <si>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</si>
  <si>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</si>
  <si>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</si>
  <si>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</si>
  <si>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</si>
  <si>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</si>
  <si>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</si>
  <si>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</si>
  <si>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</si>
  <si>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</si>
  <si>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</si>
  <si>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</si>
  <si>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</si>
  <si>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</si>
  <si>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</si>
  <si>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</si>
  <si>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</si>
  <si>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</si>
  <si>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</si>
  <si>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</si>
  <si>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</si>
  <si>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</si>
  <si>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</si>
  <si>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</si>
  <si>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</si>
  <si>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</si>
  <si>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</si>
  <si>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</si>
  <si>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</si>
  <si>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</si>
  <si>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</si>
  <si>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</si>
  <si>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</si>
  <si>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</si>
  <si>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</si>
  <si>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</si>
  <si>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</si>
  <si>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</si>
  <si>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</si>
  <si>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</si>
  <si>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Este proceso de segmentación implicó revocar la categoría de IIN al CNGSPSPE, lo cual quedó establecido en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</si>
  <si>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</si>
  <si>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</si>
  <si>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</si>
  <si>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</si>
  <si>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</si>
  <si>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</si>
  <si>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</si>
  <si>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</si>
  <si>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</si>
  <si>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</si>
  <si>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</si>
  <si>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</si>
  <si>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</si>
  <si>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</si>
  <si>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</si>
  <si>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</si>
  <si>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</si>
  <si>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</si>
  <si>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</si>
  <si>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</si>
  <si>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</si>
  <si>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</si>
  <si>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</si>
  <si>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</si>
  <si>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</si>
  <si>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</si>
  <si>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</si>
  <si>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</si>
  <si>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</si>
  <si>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</si>
  <si>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</si>
  <si>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</si>
  <si>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</si>
  <si>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</si>
  <si>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</si>
  <si>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</si>
  <si>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</si>
  <si>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</si>
  <si>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</si>
  <si>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</si>
  <si>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</si>
  <si>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</si>
  <si>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</si>
  <si>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</si>
  <si>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</si>
  <si>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</si>
  <si>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</si>
  <si>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</si>
  <si>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</si>
  <si>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</si>
  <si>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</si>
  <si>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</si>
  <si>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</si>
  <si>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</si>
  <si>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</si>
  <si>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</si>
  <si>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</si>
  <si>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r>
      <t xml:space="preserve">Derivado de dicha división, a la fecha se encuentra publicado el </t>
    </r>
    <r>
      <rPr>
        <i/>
        <sz val="9"/>
        <rFont val="Arial"/>
        <family val="2"/>
      </rPr>
      <t>Censo Nacional de Gobiernos Estatales (CNGE) 2024</t>
    </r>
    <r>
      <rPr>
        <sz val="9"/>
        <rFont val="Arial"/>
        <family val="2"/>
      </rPr>
      <t>, cuyos resultados pueden ser consultados en la página de internet del Instituto: https://www.inegi.org.mx/programas/cnge/2024/</t>
    </r>
  </si>
  <si>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</si>
  <si>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</si>
  <si>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</si>
  <si>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</si>
  <si>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</si>
  <si>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</si>
  <si>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</si>
  <si>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</si>
  <si>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</si>
  <si>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</si>
  <si>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</si>
  <si>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</si>
  <si>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</si>
  <si>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</si>
  <si>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</si>
  <si>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</si>
  <si>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</si>
  <si>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</si>
  <si>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</si>
  <si>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</si>
  <si>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</si>
  <si>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</si>
  <si>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</si>
  <si>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</si>
  <si>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</si>
  <si>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</si>
  <si>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</si>
  <si>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</si>
  <si>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</si>
  <si>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</si>
  <si>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</si>
  <si>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</si>
  <si>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</si>
  <si>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</si>
  <si>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</si>
  <si>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</si>
  <si>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</si>
  <si>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</si>
  <si>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</si>
  <si>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</si>
  <si>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</si>
  <si>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</si>
  <si>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</si>
  <si>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</si>
  <si>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</si>
  <si>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</si>
  <si>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</si>
  <si>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</si>
  <si>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</si>
  <si>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</si>
  <si>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</si>
  <si>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</si>
  <si>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</si>
  <si>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</si>
  <si>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</si>
  <si>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</si>
  <si>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</si>
  <si>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</si>
  <si>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</si>
  <si>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</si>
  <si>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</si>
  <si>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</si>
  <si>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</si>
  <si>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r>
      <t xml:space="preserve">De esta forma, se presenta el </t>
    </r>
    <r>
      <rPr>
        <i/>
        <sz val="9"/>
        <rFont val="Arial"/>
        <family val="2"/>
      </rPr>
      <t xml:space="preserve">Censo Nacional de Gobiernos Estatales (CNGE) 2025 </t>
    </r>
    <r>
      <rPr>
        <sz val="9"/>
        <rFont val="Arial"/>
        <family val="2"/>
      </rPr>
      <t>como el decimosexto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</si>
  <si>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</si>
  <si>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</si>
  <si>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</si>
  <si>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</si>
  <si>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</si>
  <si>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</si>
  <si>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</si>
  <si>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</si>
  <si>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</si>
  <si>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</si>
  <si>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</si>
  <si>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</si>
  <si>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</si>
  <si>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</si>
  <si>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</si>
  <si>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</si>
  <si>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</si>
  <si>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</si>
  <si>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</si>
  <si>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</si>
  <si>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</si>
  <si>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</si>
  <si>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</si>
  <si>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</si>
  <si>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</si>
  <si>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Villa Hidalgo</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</si>
  <si>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</si>
  <si>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</si>
  <si>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</si>
  <si>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</si>
  <si>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</si>
  <si>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</si>
  <si>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</si>
  <si>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</si>
  <si>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</si>
  <si>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</si>
  <si>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</si>
  <si>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</si>
  <si>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</si>
  <si>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</si>
  <si>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</si>
  <si>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</si>
  <si>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</si>
  <si>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</si>
  <si>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</si>
  <si>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</si>
  <si>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</si>
  <si>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</si>
  <si>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</si>
  <si>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</si>
  <si>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</si>
  <si>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</si>
  <si>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</si>
  <si>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</si>
  <si>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</si>
  <si>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</si>
  <si>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</si>
  <si>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</si>
  <si>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</si>
  <si>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El CNGE 2025 se conforma por los siguientes módulos:</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</si>
  <si>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</si>
  <si>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</si>
  <si>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</si>
  <si>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</si>
  <si>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</si>
  <si>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</si>
  <si>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</si>
  <si>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</si>
  <si>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</si>
  <si>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</si>
  <si>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</si>
  <si>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</si>
  <si>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</si>
  <si>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</si>
  <si>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</si>
  <si>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</si>
  <si>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</si>
  <si>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</si>
  <si>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</si>
  <si>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</si>
  <si>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</si>
  <si>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</si>
  <si>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</si>
  <si>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</si>
  <si>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</si>
  <si>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</si>
  <si>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</si>
  <si>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</si>
  <si>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</si>
  <si>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</si>
  <si>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</si>
  <si>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</si>
  <si>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</si>
  <si>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</si>
  <si>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</si>
  <si>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</si>
  <si>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</si>
  <si>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</si>
  <si>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</si>
  <si>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</si>
  <si>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</si>
  <si>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</si>
  <si>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</si>
  <si>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</si>
  <si>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</si>
  <si>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</si>
  <si>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</si>
  <si>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</si>
  <si>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</si>
  <si>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</si>
  <si>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</si>
  <si>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</si>
  <si>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</si>
  <si>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</si>
  <si>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</si>
  <si>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Justicia cívica.
</t>
    </r>
    <r>
      <rPr>
        <b/>
        <sz val="9"/>
        <color theme="1"/>
        <rFont val="Arial"/>
        <family val="2"/>
      </rPr>
      <t>Módulo 6.</t>
    </r>
    <r>
      <rPr>
        <sz val="9"/>
        <color theme="1"/>
        <rFont val="Arial"/>
        <family val="2"/>
      </rPr>
      <t xml:space="preserve"> Medio ambiente.
</t>
    </r>
    <r>
      <rPr>
        <b/>
        <sz val="9"/>
        <color theme="1"/>
        <rFont val="Arial"/>
        <family val="2"/>
      </rPr>
      <t xml:space="preserve">Módulo 7. </t>
    </r>
    <r>
      <rPr>
        <sz val="9"/>
        <color theme="1"/>
        <rFont val="Arial"/>
        <family val="2"/>
      </rPr>
      <t>Catastro, registro y territorio.</t>
    </r>
  </si>
  <si>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</si>
  <si>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</si>
  <si>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</si>
  <si>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</si>
  <si>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</si>
  <si>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</si>
  <si>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</si>
  <si>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</si>
  <si>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</si>
  <si>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</si>
  <si>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</si>
  <si>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</si>
  <si>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</si>
  <si>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</si>
  <si>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</si>
  <si>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</si>
  <si>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</si>
  <si>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</si>
  <si>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</si>
  <si>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</si>
  <si>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</si>
  <si>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</si>
  <si>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</si>
  <si>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</si>
  <si>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</si>
  <si>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</si>
  <si>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</si>
  <si>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</si>
  <si>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</si>
  <si>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</si>
  <si>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</si>
  <si>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</si>
  <si>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</si>
  <si>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</si>
  <si>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</si>
  <si>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</si>
  <si>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</si>
  <si>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</si>
  <si>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</si>
  <si>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</si>
  <si>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</si>
  <si>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</si>
  <si>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</si>
  <si>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</si>
  <si>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</si>
  <si>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</si>
  <si>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</si>
  <si>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</si>
  <si>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</si>
  <si>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</si>
  <si>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</si>
  <si>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</si>
  <si>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</si>
  <si>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</si>
  <si>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Cada uno de estos módulos está conformado, cuando menos, por los siguientes apartados:</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</si>
  <si>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</si>
  <si>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</si>
  <si>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</si>
  <si>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</si>
  <si>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</si>
  <si>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</si>
  <si>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</si>
  <si>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</si>
  <si>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</si>
  <si>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</si>
  <si>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</si>
  <si>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</si>
  <si>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</si>
  <si>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</si>
  <si>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</si>
  <si>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</si>
  <si>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</si>
  <si>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</si>
  <si>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</si>
  <si>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</si>
  <si>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</si>
  <si>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</si>
  <si>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</si>
  <si>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</si>
  <si>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</si>
  <si>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</si>
  <si>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</si>
  <si>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</si>
  <si>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</si>
  <si>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</si>
  <si>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</si>
  <si>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</si>
  <si>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</si>
  <si>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</si>
  <si>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</si>
  <si>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</si>
  <si>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</si>
  <si>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</si>
  <si>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</si>
  <si>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</si>
  <si>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</si>
  <si>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</si>
  <si>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</si>
  <si>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</si>
  <si>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</si>
  <si>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</si>
  <si>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</si>
  <si>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</si>
  <si>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</si>
  <si>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</si>
  <si>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</si>
  <si>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</si>
  <si>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</si>
  <si>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</si>
  <si>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</si>
  <si>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</si>
  <si>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</si>
  <si>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</si>
  <si>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</si>
  <si>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</si>
  <si>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</si>
  <si>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</si>
  <si>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</si>
  <si>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</si>
  <si>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</si>
  <si>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</si>
  <si>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</si>
  <si>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</si>
  <si>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</si>
  <si>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</si>
  <si>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</si>
  <si>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</si>
  <si>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</si>
  <si>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</si>
  <si>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</si>
  <si>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</si>
  <si>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</si>
  <si>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</si>
  <si>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</si>
  <si>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</si>
  <si>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</si>
  <si>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</si>
  <si>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</si>
  <si>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Villa de Pozos</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</si>
  <si>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</si>
  <si>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</si>
  <si>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</si>
  <si>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</si>
  <si>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</si>
  <si>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</si>
  <si>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</si>
  <si>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</si>
  <si>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</si>
  <si>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</si>
  <si>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</si>
  <si>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</si>
  <si>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</si>
  <si>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</si>
  <si>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</si>
  <si>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</si>
  <si>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</si>
  <si>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</si>
  <si>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</si>
  <si>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</si>
  <si>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</si>
  <si>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</si>
  <si>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</si>
  <si>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</si>
  <si>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</si>
  <si>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</si>
  <si>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</si>
  <si>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</si>
  <si>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</si>
  <si>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</si>
  <si>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</si>
  <si>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</si>
  <si>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</si>
  <si>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</si>
  <si>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</si>
  <si>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</si>
  <si>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</si>
  <si>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</si>
  <si>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</si>
  <si>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</si>
  <si>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</si>
  <si>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</si>
  <si>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</si>
  <si>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</si>
  <si>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</si>
  <si>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</si>
  <si>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</si>
  <si>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</si>
  <si>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</si>
  <si>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</si>
  <si>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</si>
  <si>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</si>
  <si>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</si>
  <si>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</si>
  <si>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</si>
  <si>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</si>
  <si>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</si>
  <si>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</si>
  <si>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</si>
  <si>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</si>
  <si>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</si>
  <si>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</si>
  <si>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</si>
  <si>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</si>
  <si>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</si>
  <si>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</si>
  <si>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</si>
  <si>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</si>
  <si>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</si>
  <si>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</si>
  <si>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</si>
  <si>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</si>
  <si>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</si>
  <si>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</si>
  <si>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</si>
  <si>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</si>
  <si>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</si>
  <si>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</si>
  <si>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</si>
  <si>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</si>
  <si>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</si>
  <si>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</si>
  <si>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</si>
  <si>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</si>
  <si>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</si>
  <si>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</si>
  <si>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</si>
  <si>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</si>
  <si>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</si>
  <si>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</si>
  <si>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</si>
  <si>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</si>
  <si>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</si>
  <si>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</si>
  <si>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</si>
  <si>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</si>
  <si>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</si>
  <si>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</si>
  <si>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</si>
  <si>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</si>
  <si>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</si>
  <si>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</si>
  <si>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</si>
  <si>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</si>
  <si>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</si>
  <si>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</si>
  <si>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</si>
  <si>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</si>
  <si>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</si>
  <si>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</si>
  <si>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</si>
  <si>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</si>
  <si>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</si>
  <si>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</si>
  <si>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</si>
  <si>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</si>
  <si>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</si>
  <si>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</si>
  <si>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</si>
  <si>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</si>
  <si>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</si>
  <si>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</si>
  <si>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</si>
  <si>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</si>
  <si>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</si>
  <si>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</si>
  <si>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</si>
  <si>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</si>
  <si>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</si>
  <si>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</si>
  <si>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</si>
  <si>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</si>
  <si>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</si>
  <si>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</si>
  <si>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</si>
  <si>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</si>
  <si>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</si>
  <si>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</si>
  <si>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</si>
  <si>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</si>
  <si>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</si>
  <si>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</si>
  <si>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</si>
  <si>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</si>
  <si>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</si>
  <si>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</si>
  <si>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</si>
  <si>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</si>
  <si>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</si>
  <si>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</si>
  <si>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</si>
  <si>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</si>
  <si>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</si>
  <si>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</si>
  <si>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</si>
  <si>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</si>
  <si>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</si>
  <si>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</si>
  <si>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</si>
  <si>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</si>
  <si>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</si>
  <si>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</si>
  <si>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</si>
  <si>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</si>
  <si>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</si>
  <si>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</si>
  <si>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</si>
  <si>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</si>
  <si>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</si>
  <si>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r>
      <rPr>
        <b/>
        <sz val="9"/>
        <rFont val="Arial"/>
        <family val="2"/>
      </rPr>
      <t>Glosario.</t>
    </r>
    <r>
      <rPr>
        <sz val="9"/>
        <rFont val="Arial"/>
        <family val="2"/>
      </rPr>
      <t xml:space="preserve"> Contiene un listado de conceptos y definiciones que se consideran relevantes para el llenado del cuestionario.</t>
    </r>
  </si>
  <si>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</si>
  <si>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</si>
  <si>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</si>
  <si>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</si>
  <si>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</si>
  <si>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</si>
  <si>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</si>
  <si>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</si>
  <si>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</si>
  <si>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</si>
  <si>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</si>
  <si>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</si>
  <si>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</si>
  <si>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</si>
  <si>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</si>
  <si>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</si>
  <si>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</si>
  <si>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</si>
  <si>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</si>
  <si>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</si>
  <si>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</si>
  <si>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</si>
  <si>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</si>
  <si>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08098</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</si>
  <si>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</si>
  <si>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</si>
  <si>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</si>
  <si>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</si>
  <si>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</si>
  <si>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</si>
  <si>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</si>
  <si>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</si>
  <si>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</si>
  <si>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</si>
  <si>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</si>
  <si>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</si>
  <si>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</si>
  <si>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</si>
  <si>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</si>
  <si>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</si>
  <si>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</si>
  <si>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</si>
  <si>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</si>
  <si>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</si>
  <si>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</si>
  <si>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Asimismo, tomando en consideración la naturaleza de la información solicitada en cada módulo, algunos de estos pueden presentar apartados adicionales a los anteriores, mismos que obedecen a las características específicas del programa estadístico relacionado. Dichos apartados pueden ser: complementos, anexos y adiciones.</t>
  </si>
  <si>
    <t>07069</t>
  </si>
  <si>
    <t>08099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</si>
  <si>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</si>
  <si>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</si>
  <si>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</si>
  <si>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</si>
  <si>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</si>
  <si>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</si>
  <si>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</si>
  <si>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</si>
  <si>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</si>
  <si>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</si>
  <si>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</si>
  <si>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</si>
  <si>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</si>
  <si>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</si>
  <si>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</si>
  <si>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</si>
  <si>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</si>
  <si>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</si>
  <si>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</si>
  <si>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</si>
  <si>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</si>
  <si>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</si>
  <si>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</si>
  <si>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</si>
  <si>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</si>
  <si>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</si>
  <si>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</si>
  <si>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</si>
  <si>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</si>
  <si>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</si>
  <si>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</si>
  <si>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</si>
  <si>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</si>
  <si>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</si>
  <si>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</si>
  <si>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</si>
  <si>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</si>
  <si>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</si>
  <si>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</si>
  <si>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</si>
  <si>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</si>
  <si>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</si>
  <si>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r>
      <t xml:space="preserve">Particularmente, en el </t>
    </r>
    <r>
      <rPr>
        <b/>
        <sz val="9"/>
        <color theme="1"/>
        <rFont val="Arial"/>
        <family val="2"/>
      </rPr>
      <t>módulo 1</t>
    </r>
    <r>
      <rPr>
        <sz val="9"/>
        <color theme="1"/>
        <rFont val="Arial"/>
        <family val="2"/>
      </rPr>
      <t xml:space="preserve"> 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combate a la anticorrupción, administración de archivos y gestión documental.</t>
    </r>
  </si>
  <si>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</si>
  <si>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</si>
  <si>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</si>
  <si>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</si>
  <si>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</si>
  <si>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</si>
  <si>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</si>
  <si>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</si>
  <si>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</si>
  <si>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</si>
  <si>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</si>
  <si>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</si>
  <si>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</si>
  <si>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</si>
  <si>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</si>
  <si>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</si>
  <si>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</si>
  <si>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</si>
  <si>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</si>
  <si>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</si>
  <si>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</si>
  <si>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</si>
  <si>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</si>
  <si>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</si>
  <si>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</si>
  <si>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</si>
  <si>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</si>
  <si>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</si>
  <si>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</si>
  <si>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</si>
  <si>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</si>
  <si>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</si>
  <si>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</si>
  <si>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</si>
  <si>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</si>
  <si>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</si>
  <si>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</si>
  <si>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</si>
  <si>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</si>
  <si>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</si>
  <si>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</si>
  <si>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r>
      <t xml:space="preserve">Para ello, este módulo contiene </t>
    </r>
    <r>
      <rPr>
        <b/>
        <sz val="9"/>
        <rFont val="Arial"/>
        <family val="2"/>
      </rPr>
      <t>212 preguntas</t>
    </r>
    <r>
      <rPr>
        <sz val="9"/>
        <rFont val="Arial"/>
        <family val="2"/>
      </rPr>
      <t xml:space="preserve"> agrupadas en las siguientes secciones:</t>
    </r>
  </si>
  <si>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</si>
  <si>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</si>
  <si>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</si>
  <si>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</si>
  <si>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</si>
  <si>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</si>
  <si>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</si>
  <si>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</si>
  <si>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</si>
  <si>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</si>
  <si>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</si>
  <si>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</si>
  <si>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</si>
  <si>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</si>
  <si>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</si>
  <si>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</si>
  <si>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</si>
  <si>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</si>
  <si>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</si>
  <si>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</si>
  <si>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</si>
  <si>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</si>
  <si>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</si>
  <si>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</si>
  <si>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</si>
  <si>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</si>
  <si>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</si>
  <si>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</si>
  <si>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</si>
  <si>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</si>
  <si>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</si>
  <si>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</si>
  <si>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</si>
  <si>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</si>
  <si>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</si>
  <si>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</si>
  <si>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</si>
  <si>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</si>
  <si>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</si>
  <si>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movilidad y seguridad vial.
Sección XI. Alojamientos de asistencia social.
Sección XII. Administración de archivos y gestión documental.</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</si>
  <si>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</si>
  <si>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</si>
  <si>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</si>
  <si>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</si>
  <si>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</si>
  <si>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</si>
  <si>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</si>
  <si>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</si>
  <si>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</si>
  <si>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</si>
  <si>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</si>
  <si>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</si>
  <si>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</si>
  <si>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</si>
  <si>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</si>
  <si>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</si>
  <si>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</si>
  <si>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</si>
  <si>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</si>
  <si>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</si>
  <si>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</si>
  <si>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</si>
  <si>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</si>
  <si>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</si>
  <si>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</si>
  <si>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</si>
  <si>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</si>
  <si>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</si>
  <si>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</si>
  <si>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</si>
  <si>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</si>
  <si>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</si>
  <si>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</si>
  <si>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</si>
  <si>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</si>
  <si>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</si>
  <si>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</si>
  <si>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</si>
  <si>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</si>
  <si>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</si>
  <si>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</si>
  <si>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</si>
  <si>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</si>
  <si>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</si>
  <si>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</si>
  <si>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</si>
  <si>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</si>
  <si>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</si>
  <si>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</si>
  <si>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</si>
  <si>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</si>
  <si>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</si>
  <si>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</si>
  <si>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</si>
  <si>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</si>
  <si>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</si>
  <si>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</si>
  <si>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</si>
  <si>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</si>
  <si>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</si>
  <si>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</si>
  <si>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</si>
  <si>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</si>
  <si>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</si>
  <si>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</si>
  <si>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</si>
  <si>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</si>
  <si>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</si>
  <si>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</si>
  <si>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</si>
  <si>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</si>
  <si>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</si>
  <si>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</si>
  <si>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</si>
  <si>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</si>
  <si>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</si>
  <si>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</si>
  <si>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</si>
  <si>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</si>
  <si>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</si>
  <si>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</si>
  <si>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</si>
  <si>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</si>
  <si>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</si>
  <si>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</si>
  <si>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</si>
  <si>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</si>
  <si>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</si>
  <si>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</si>
  <si>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</si>
  <si>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</si>
  <si>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</si>
  <si>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</si>
  <si>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</si>
  <si>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</si>
  <si>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</si>
  <si>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</si>
  <si>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</si>
  <si>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</si>
  <si>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</si>
  <si>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</si>
  <si>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</si>
  <si>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</si>
  <si>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</si>
  <si>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</si>
  <si>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</si>
  <si>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</si>
  <si>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</si>
  <si>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</si>
  <si>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</si>
  <si>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</si>
  <si>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</si>
  <si>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</si>
  <si>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</si>
  <si>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</si>
  <si>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</si>
  <si>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</si>
  <si>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</si>
  <si>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</si>
  <si>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</si>
  <si>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</si>
  <si>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</si>
  <si>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</si>
  <si>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</si>
  <si>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</si>
  <si>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</si>
  <si>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</si>
  <si>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</si>
  <si>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</si>
  <si>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</si>
  <si>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</si>
  <si>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</si>
  <si>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</si>
  <si>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</si>
  <si>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</si>
  <si>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</si>
  <si>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</si>
  <si>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</si>
  <si>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</si>
  <si>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</si>
  <si>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</si>
  <si>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</si>
  <si>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</si>
  <si>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</si>
  <si>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</si>
  <si>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</si>
  <si>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</si>
  <si>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</si>
  <si>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</si>
  <si>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</si>
  <si>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</si>
  <si>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</si>
  <si>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</si>
  <si>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</si>
  <si>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</si>
  <si>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</si>
  <si>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</si>
  <si>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</si>
  <si>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</si>
  <si>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</si>
  <si>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</si>
  <si>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</si>
  <si>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</si>
  <si>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</si>
  <si>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</si>
  <si>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</si>
  <si>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</si>
  <si>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</si>
  <si>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</si>
  <si>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</si>
  <si>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</si>
  <si>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</si>
  <si>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</si>
  <si>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</si>
  <si>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</si>
  <si>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</si>
  <si>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</si>
  <si>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</si>
  <si>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</si>
  <si>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</si>
  <si>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</si>
  <si>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</si>
  <si>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</si>
  <si>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</si>
  <si>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</si>
  <si>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</si>
  <si>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</si>
  <si>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</si>
  <si>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</si>
  <si>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</si>
  <si>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</si>
  <si>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</si>
  <si>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</si>
  <si>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</si>
  <si>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</si>
  <si>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</si>
  <si>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</si>
  <si>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</si>
  <si>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</si>
  <si>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</si>
  <si>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</si>
  <si>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</si>
  <si>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</si>
  <si>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</si>
  <si>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</si>
  <si>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</si>
  <si>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</si>
  <si>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</si>
  <si>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</si>
  <si>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</si>
  <si>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</si>
  <si>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</si>
  <si>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</si>
  <si>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</si>
  <si>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</si>
  <si>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</si>
  <si>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</si>
  <si>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</si>
  <si>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</si>
  <si>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</si>
  <si>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</si>
  <si>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</si>
  <si>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</si>
  <si>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</si>
  <si>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</si>
  <si>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</si>
  <si>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</si>
  <si>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</si>
  <si>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</si>
  <si>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</si>
  <si>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</si>
  <si>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</si>
  <si>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</si>
  <si>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</si>
  <si>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</si>
  <si>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</si>
  <si>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</si>
  <si>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</si>
  <si>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</si>
  <si>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</si>
  <si>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</si>
  <si>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</si>
  <si>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</si>
  <si>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</si>
  <si>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</si>
  <si>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</si>
  <si>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</si>
  <si>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</si>
  <si>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</si>
  <si>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</si>
  <si>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</si>
  <si>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</si>
  <si>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</si>
  <si>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</si>
  <si>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</si>
  <si>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</si>
  <si>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</si>
  <si>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</si>
  <si>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</si>
  <si>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</si>
  <si>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</si>
  <si>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</si>
  <si>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</si>
  <si>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</si>
  <si>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</si>
  <si>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</si>
  <si>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</si>
  <si>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</si>
  <si>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</si>
  <si>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</si>
  <si>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</si>
  <si>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</si>
  <si>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</si>
  <si>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</si>
  <si>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</si>
  <si>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</si>
  <si>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</si>
  <si>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</si>
  <si>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</si>
  <si>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</si>
  <si>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</si>
  <si>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</si>
  <si>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</si>
  <si>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</si>
  <si>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</si>
  <si>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</si>
  <si>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</si>
  <si>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</si>
  <si>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</si>
  <si>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</si>
  <si>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</si>
  <si>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</si>
  <si>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</si>
  <si>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</si>
  <si>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</si>
  <si>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</si>
  <si>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</si>
  <si>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</si>
  <si>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</si>
  <si>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</si>
  <si>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</si>
  <si>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</si>
  <si>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</si>
  <si>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</si>
  <si>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</si>
  <si>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</si>
  <si>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</si>
  <si>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</si>
  <si>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</si>
  <si>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</si>
  <si>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</si>
  <si>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</si>
  <si>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</si>
  <si>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</si>
  <si>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</si>
  <si>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</si>
  <si>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</si>
  <si>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</si>
  <si>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</si>
  <si>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</si>
  <si>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</si>
  <si>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</si>
  <si>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</si>
  <si>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</si>
  <si>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</si>
  <si>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</si>
  <si>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</si>
  <si>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</si>
  <si>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</si>
  <si>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</si>
  <si>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De igual forma, en la siguiente tabla se detallan los periodos en los que se realizarán las actividades señaladas:</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</si>
  <si>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</si>
  <si>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</si>
  <si>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</si>
  <si>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</si>
  <si>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</si>
  <si>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</si>
  <si>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</si>
  <si>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</si>
  <si>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</si>
  <si>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</si>
  <si>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</si>
  <si>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</si>
  <si>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</si>
  <si>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</si>
  <si>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</si>
  <si>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</si>
  <si>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</si>
  <si>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</si>
  <si>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</si>
  <si>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</si>
  <si>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</si>
  <si>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</si>
  <si>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</si>
  <si>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</si>
  <si>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</si>
  <si>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</si>
  <si>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</si>
  <si>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</si>
  <si>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</si>
  <si>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</si>
  <si>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Tixméhuac</t>
  </si>
  <si>
    <t>Fecha</t>
  </si>
  <si>
    <t>Actividad</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</si>
  <si>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</si>
  <si>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</si>
  <si>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</si>
  <si>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</si>
  <si>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</si>
  <si>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</si>
  <si>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</si>
  <si>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</si>
  <si>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</si>
  <si>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</si>
  <si>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</si>
  <si>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</si>
  <si>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</si>
  <si>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</si>
  <si>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</si>
  <si>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</si>
  <si>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Integración de información por la institución informante. 
Entrega a la CE del INEGI para revisión.</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</si>
  <si>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</si>
  <si>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</si>
  <si>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</si>
  <si>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</si>
  <si>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</si>
  <si>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</si>
  <si>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</si>
  <si>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</si>
  <si>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</si>
  <si>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</si>
  <si>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</si>
  <si>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</si>
  <si>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</si>
  <si>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</si>
  <si>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</si>
  <si>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</si>
  <si>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Revisión de información preliminar por parte de la CE del INEGI y aclaración o ajustes por parte de la institución informante. 
Envío de información preliminar a OC para verificación central.</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</si>
  <si>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</si>
  <si>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</si>
  <si>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</si>
  <si>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</si>
  <si>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</si>
  <si>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</si>
  <si>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</si>
  <si>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</si>
  <si>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</si>
  <si>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</si>
  <si>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</si>
  <si>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</si>
  <si>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</si>
  <si>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</si>
  <si>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</si>
  <si>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</si>
  <si>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Verificación de información preliminar por parte de OC y aclaración o ajustes de información.
Liberación de cuestionario como información definitiva.</t>
  </si>
  <si>
    <t>07099</t>
  </si>
  <si>
    <t>14098</t>
  </si>
  <si>
    <t>15098</t>
  </si>
  <si>
    <t>16098</t>
  </si>
  <si>
    <t>20098</t>
  </si>
  <si>
    <t>21098</t>
  </si>
  <si>
    <t>30098</t>
  </si>
  <si>
    <t>31098</t>
  </si>
  <si>
    <t>La Trinitaria</t>
  </si>
  <si>
    <t>San Pedro Tlaquepaque</t>
  </si>
  <si>
    <t>Texcalyacac</t>
  </si>
  <si>
    <t>San Andrés Teotilálpam</t>
  </si>
  <si>
    <t>Molcaxac</t>
  </si>
  <si>
    <t>Tzucacab</t>
  </si>
  <si>
    <t>Recuperación de cuestionario físico con información completa y definitiva, con firma y sello.</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</si>
  <si>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</si>
  <si>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</si>
  <si>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</si>
  <si>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</si>
  <si>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</si>
  <si>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</si>
  <si>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</si>
  <si>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</si>
  <si>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</si>
  <si>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</si>
  <si>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</si>
  <si>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</si>
  <si>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</si>
  <si>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</si>
  <si>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</si>
  <si>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</si>
  <si>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</si>
  <si>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</si>
  <si>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</si>
  <si>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</si>
  <si>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</si>
  <si>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</si>
  <si>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</si>
  <si>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</si>
  <si>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</si>
  <si>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</si>
  <si>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</si>
  <si>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</si>
  <si>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</si>
  <si>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</si>
  <si>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</si>
  <si>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</si>
  <si>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</si>
  <si>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</si>
  <si>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</si>
  <si>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</si>
  <si>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</si>
  <si>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</si>
  <si>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</si>
  <si>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</si>
  <si>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</si>
  <si>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</si>
  <si>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</si>
  <si>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</si>
  <si>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</si>
  <si>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</si>
  <si>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</si>
  <si>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</si>
  <si>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</si>
  <si>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</si>
  <si>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</si>
  <si>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</si>
  <si>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</si>
  <si>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</si>
  <si>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</si>
  <si>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</si>
  <si>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</si>
  <si>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</si>
  <si>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</si>
  <si>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</si>
  <si>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</si>
  <si>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</si>
  <si>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</si>
  <si>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1) Entrega electrónica:</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</si>
  <si>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</si>
  <si>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</si>
  <si>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</si>
  <si>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</si>
  <si>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</si>
  <si>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</si>
  <si>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</si>
  <si>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</si>
  <si>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</si>
  <si>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</si>
  <si>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</si>
  <si>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</si>
  <si>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</si>
  <si>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</si>
  <si>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</si>
  <si>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</si>
  <si>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</si>
  <si>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</si>
  <si>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</si>
  <si>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</si>
  <si>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</si>
  <si>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</si>
  <si>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</si>
  <si>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</si>
  <si>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</si>
  <si>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</si>
  <si>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</si>
  <si>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</si>
  <si>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</si>
  <si>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</si>
  <si>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</si>
  <si>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</si>
  <si>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</si>
  <si>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</si>
  <si>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</si>
  <si>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</si>
  <si>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</si>
  <si>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</si>
  <si>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</si>
  <si>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</si>
  <si>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</si>
  <si>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</si>
  <si>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</si>
  <si>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</si>
  <si>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</si>
  <si>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</si>
  <si>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</si>
  <si>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</si>
  <si>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</si>
  <si>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</si>
  <si>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</si>
  <si>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</si>
  <si>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</si>
  <si>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</si>
  <si>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</si>
  <si>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</si>
  <si>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</si>
  <si>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</si>
  <si>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</si>
  <si>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</si>
  <si>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</si>
  <si>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2) Entrega física:</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</si>
  <si>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</si>
  <si>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</si>
  <si>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</si>
  <si>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</si>
  <si>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</si>
  <si>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</si>
  <si>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</si>
  <si>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</si>
  <si>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</si>
  <si>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</si>
  <si>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</si>
  <si>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</si>
  <si>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</si>
  <si>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</si>
  <si>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</si>
  <si>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</si>
  <si>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</si>
  <si>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</si>
  <si>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</si>
  <si>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</si>
  <si>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</si>
  <si>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</si>
  <si>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</si>
  <si>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</si>
  <si>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</si>
  <si>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</si>
  <si>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</si>
  <si>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</si>
  <si>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</si>
  <si>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</si>
  <si>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</si>
  <si>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</si>
  <si>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</si>
  <si>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</si>
  <si>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</si>
  <si>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</si>
  <si>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</si>
  <si>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</si>
  <si>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</si>
  <si>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</si>
  <si>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</si>
  <si>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</si>
  <si>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</si>
  <si>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</si>
  <si>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</si>
  <si>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</si>
  <si>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</si>
  <si>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</si>
  <si>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</si>
  <si>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</si>
  <si>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</si>
  <si>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</si>
  <si>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</si>
  <si>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Destinatario(a):</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</si>
  <si>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</si>
  <si>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</si>
  <si>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</si>
  <si>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</si>
  <si>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</si>
  <si>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</si>
  <si>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</si>
  <si>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</si>
  <si>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</si>
  <si>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</si>
  <si>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</si>
  <si>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</si>
  <si>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</si>
  <si>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</si>
  <si>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</si>
  <si>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</si>
  <si>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</si>
  <si>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</si>
  <si>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</si>
  <si>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</si>
  <si>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</si>
  <si>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</si>
  <si>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</si>
  <si>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</si>
  <si>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</si>
  <si>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</si>
  <si>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Dirección:</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</si>
  <si>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</si>
  <si>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</si>
  <si>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</si>
  <si>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</si>
  <si>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</si>
  <si>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</si>
  <si>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</si>
  <si>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</si>
  <si>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</si>
  <si>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</si>
  <si>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</si>
  <si>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</si>
  <si>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</si>
  <si>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</si>
  <si>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</si>
  <si>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</si>
  <si>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</si>
  <si>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</si>
  <si>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</si>
  <si>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</si>
  <si>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</si>
  <si>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</si>
  <si>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</si>
  <si>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</si>
  <si>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</si>
  <si>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</si>
  <si>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</si>
  <si>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</si>
  <si>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</si>
  <si>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</si>
  <si>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</si>
  <si>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</si>
  <si>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</si>
  <si>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</si>
  <si>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</si>
  <si>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</si>
  <si>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</si>
  <si>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</si>
  <si>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</si>
  <si>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</si>
  <si>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</si>
  <si>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</si>
  <si>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</si>
  <si>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</si>
  <si>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</si>
  <si>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</si>
  <si>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</si>
  <si>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</si>
  <si>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</si>
  <si>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</si>
  <si>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</si>
  <si>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</si>
  <si>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</si>
  <si>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</si>
  <si>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</si>
  <si>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</si>
  <si>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</si>
  <si>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</si>
  <si>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</si>
  <si>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</si>
  <si>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</si>
  <si>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</si>
  <si>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</si>
  <si>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</si>
  <si>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</si>
  <si>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</si>
  <si>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</si>
  <si>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</si>
  <si>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</si>
  <si>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</si>
  <si>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</si>
  <si>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Nombre:</t>
  </si>
  <si>
    <t>07120</t>
  </si>
  <si>
    <t>14119</t>
  </si>
  <si>
    <t>15119</t>
  </si>
  <si>
    <t>20119</t>
  </si>
  <si>
    <t>21119</t>
  </si>
  <si>
    <t>30119</t>
  </si>
  <si>
    <t>Capitán Luis Ángel Vidal</t>
  </si>
  <si>
    <t>Zacoalco de Torres</t>
  </si>
  <si>
    <t>Zumpahuacán</t>
  </si>
  <si>
    <t>San Bartolomé Yucuañe</t>
  </si>
  <si>
    <t>San Andrés Cholula</t>
  </si>
  <si>
    <t>Otatitlán</t>
  </si>
  <si>
    <t>Área o unidad de adscripción:</t>
  </si>
  <si>
    <t>07121</t>
  </si>
  <si>
    <t>14120</t>
  </si>
  <si>
    <t>15120</t>
  </si>
  <si>
    <t>20120</t>
  </si>
  <si>
    <t>21120</t>
  </si>
  <si>
    <t>30120</t>
  </si>
  <si>
    <t>Rincón Chamula San Pedro</t>
  </si>
  <si>
    <t>Zapopan</t>
  </si>
  <si>
    <t>Zumpango</t>
  </si>
  <si>
    <t>San Bartolomé Zoogocho</t>
  </si>
  <si>
    <t>San Antonio Cañada</t>
  </si>
  <si>
    <t>Oteapan</t>
  </si>
  <si>
    <t>Cargo:</t>
  </si>
  <si>
    <t>07122</t>
  </si>
  <si>
    <t>14121</t>
  </si>
  <si>
    <t>15121</t>
  </si>
  <si>
    <t>20121</t>
  </si>
  <si>
    <t>21121</t>
  </si>
  <si>
    <t>30121</t>
  </si>
  <si>
    <t>El Parral</t>
  </si>
  <si>
    <t>Zapotiltic</t>
  </si>
  <si>
    <t>Cuautitlán Izcalli</t>
  </si>
  <si>
    <t>San Bartolo Soyaltepec</t>
  </si>
  <si>
    <t>San Diego la Mesa Tochimiltzingo</t>
  </si>
  <si>
    <t>Ozuluama de Mascareñas</t>
  </si>
  <si>
    <t>Correo electrónico:</t>
  </si>
  <si>
    <t>07123</t>
  </si>
  <si>
    <t>14122</t>
  </si>
  <si>
    <t>15122</t>
  </si>
  <si>
    <t>20122</t>
  </si>
  <si>
    <t>21122</t>
  </si>
  <si>
    <t>30122</t>
  </si>
  <si>
    <t>Zapotitlán de Vadillo</t>
  </si>
  <si>
    <t>Valle de Chalco Solidaridad</t>
  </si>
  <si>
    <t>San Bartolo Yautepec</t>
  </si>
  <si>
    <t>San Felipe Teotlalcingo</t>
  </si>
  <si>
    <t>Pajapan</t>
  </si>
  <si>
    <t>Teléfono:</t>
  </si>
  <si>
    <t>Extensión: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</si>
  <si>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</si>
  <si>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</si>
  <si>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</si>
  <si>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</si>
  <si>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</si>
  <si>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</si>
  <si>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</si>
  <si>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</si>
  <si>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</si>
  <si>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</si>
  <si>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</si>
  <si>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</si>
  <si>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</si>
  <si>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</si>
  <si>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</si>
  <si>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</si>
  <si>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</si>
  <si>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</si>
  <si>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</si>
  <si>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</si>
  <si>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Heroica Villa de San Blas Atempa</t>
  </si>
  <si>
    <t>San Gabriel Chilac</t>
  </si>
  <si>
    <t>Papantla</t>
  </si>
  <si>
    <t>07998</t>
  </si>
  <si>
    <t>14125</t>
  </si>
  <si>
    <t>15125</t>
  </si>
  <si>
    <t>20125</t>
  </si>
  <si>
    <t>21125</t>
  </si>
  <si>
    <t>30125</t>
  </si>
  <si>
    <t>San Ignacio Cerro Gordo</t>
  </si>
  <si>
    <t>Tonanitla</t>
  </si>
  <si>
    <t>San Carlos Yautepec</t>
  </si>
  <si>
    <t>San Gregorio Atzompa</t>
  </si>
  <si>
    <t>Paso del Macho</t>
  </si>
  <si>
    <t>07999</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</si>
  <si>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</si>
  <si>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</si>
  <si>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</si>
  <si>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</si>
  <si>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</si>
  <si>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</si>
  <si>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</si>
  <si>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</si>
  <si>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</si>
  <si>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</si>
  <si>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</si>
  <si>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</si>
  <si>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</si>
  <si>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</si>
  <si>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</si>
  <si>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</si>
  <si>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</si>
  <si>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</si>
  <si>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</si>
  <si>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</si>
  <si>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</si>
  <si>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</si>
  <si>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</si>
  <si>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</si>
  <si>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</si>
  <si>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</si>
  <si>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</si>
  <si>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</si>
  <si>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</si>
  <si>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</si>
  <si>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</si>
  <si>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</si>
  <si>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</si>
  <si>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</si>
  <si>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</si>
  <si>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</si>
  <si>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</si>
  <si>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</si>
  <si>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</si>
  <si>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</si>
  <si>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</si>
  <si>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</si>
  <si>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</si>
  <si>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</si>
  <si>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</si>
  <si>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</si>
  <si>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</si>
  <si>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</si>
  <si>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</si>
  <si>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</si>
  <si>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</si>
  <si>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</si>
  <si>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</si>
  <si>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</si>
  <si>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</si>
  <si>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</si>
  <si>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</si>
  <si>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</si>
  <si>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</si>
  <si>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</si>
  <si>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</si>
  <si>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</si>
  <si>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</si>
  <si>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</si>
  <si>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</si>
  <si>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</si>
  <si>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</si>
  <si>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</si>
  <si>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</si>
  <si>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</si>
  <si>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</si>
  <si>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</si>
  <si>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</si>
  <si>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</si>
  <si>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</si>
  <si>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</si>
  <si>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</si>
  <si>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</si>
  <si>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</si>
  <si>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</si>
  <si>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</si>
  <si>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</si>
  <si>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</si>
  <si>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</si>
  <si>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</si>
  <si>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</si>
  <si>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</si>
  <si>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</si>
  <si>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</si>
  <si>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</si>
  <si>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</si>
  <si>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</si>
  <si>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</si>
  <si>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</si>
  <si>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</si>
  <si>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</si>
  <si>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</si>
  <si>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</si>
  <si>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</si>
  <si>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</si>
  <si>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</si>
  <si>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</si>
  <si>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</si>
  <si>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</si>
  <si>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</si>
  <si>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</si>
  <si>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</si>
  <si>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</si>
  <si>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</si>
  <si>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</si>
  <si>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</si>
  <si>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</si>
  <si>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</si>
  <si>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</si>
  <si>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</si>
  <si>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</si>
  <si>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</si>
  <si>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</si>
  <si>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</si>
  <si>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</si>
  <si>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</si>
  <si>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</si>
  <si>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</si>
  <si>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</si>
  <si>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</si>
  <si>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</si>
  <si>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</si>
  <si>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</si>
  <si>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</si>
  <si>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</si>
  <si>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</si>
  <si>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</si>
  <si>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</si>
  <si>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</si>
  <si>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</si>
  <si>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</si>
  <si>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</si>
  <si>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</si>
  <si>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</si>
  <si>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</si>
  <si>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</si>
  <si>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</si>
  <si>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</si>
  <si>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</si>
  <si>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</si>
  <si>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</si>
  <si>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</si>
  <si>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</si>
  <si>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</si>
  <si>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</si>
  <si>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</si>
  <si>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</si>
  <si>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</si>
  <si>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</si>
  <si>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</si>
  <si>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</si>
  <si>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</si>
  <si>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</si>
  <si>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</si>
  <si>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</si>
  <si>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</si>
  <si>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</si>
  <si>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</si>
  <si>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</si>
  <si>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</si>
  <si>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</si>
  <si>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</si>
  <si>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</si>
  <si>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</si>
  <si>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</si>
  <si>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</si>
  <si>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</si>
  <si>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</si>
  <si>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</si>
  <si>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</si>
  <si>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</si>
  <si>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</si>
  <si>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</si>
  <si>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</si>
  <si>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</si>
  <si>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</si>
  <si>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</si>
  <si>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</si>
  <si>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</si>
  <si>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</si>
  <si>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</si>
  <si>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</si>
  <si>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</si>
  <si>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</si>
  <si>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</si>
  <si>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</si>
  <si>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</si>
  <si>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</si>
  <si>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</si>
  <si>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</si>
  <si>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</si>
  <si>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</si>
  <si>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</si>
  <si>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</si>
  <si>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</si>
  <si>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</si>
  <si>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</si>
  <si>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</si>
  <si>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</si>
  <si>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</si>
  <si>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</si>
  <si>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</si>
  <si>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</si>
  <si>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</si>
  <si>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</si>
  <si>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</si>
  <si>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</si>
  <si>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</si>
  <si>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</si>
  <si>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</si>
  <si>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</si>
  <si>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</si>
  <si>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</si>
  <si>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</si>
  <si>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</si>
  <si>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</si>
  <si>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</si>
  <si>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</si>
  <si>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</si>
  <si>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</si>
  <si>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</si>
  <si>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</si>
  <si>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</si>
  <si>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</si>
  <si>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</si>
  <si>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</si>
  <si>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</si>
  <si>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</si>
  <si>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</si>
  <si>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</si>
  <si>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</si>
  <si>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</si>
  <si>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</si>
  <si>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</si>
  <si>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</si>
  <si>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</si>
  <si>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</si>
  <si>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</si>
  <si>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</si>
  <si>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</si>
  <si>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</si>
  <si>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</si>
  <si>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</si>
  <si>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</si>
  <si>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</si>
  <si>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</si>
  <si>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</si>
  <si>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</si>
  <si>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</si>
  <si>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</si>
  <si>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</si>
  <si>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</si>
  <si>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</si>
  <si>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</si>
  <si>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</si>
  <si>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</si>
  <si>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</si>
  <si>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</si>
  <si>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</si>
  <si>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</si>
  <si>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</si>
  <si>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</si>
  <si>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</si>
  <si>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</si>
  <si>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</si>
  <si>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</si>
  <si>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</si>
  <si>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</si>
  <si>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</si>
  <si>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</si>
  <si>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</si>
  <si>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</si>
  <si>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</si>
  <si>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</si>
  <si>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</si>
  <si>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</si>
  <si>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</si>
  <si>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</si>
  <si>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</si>
  <si>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</si>
  <si>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</si>
  <si>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</si>
  <si>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</si>
  <si>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</si>
  <si>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</si>
  <si>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</si>
  <si>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</si>
  <si>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</si>
  <si>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</si>
  <si>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</si>
  <si>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</si>
  <si>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</si>
  <si>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</si>
  <si>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</si>
  <si>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</si>
  <si>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</si>
  <si>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</si>
  <si>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</si>
  <si>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</si>
  <si>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</si>
  <si>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</si>
  <si>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</si>
  <si>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</si>
  <si>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</si>
  <si>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</si>
  <si>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</si>
  <si>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</si>
  <si>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</si>
  <si>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</si>
  <si>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</si>
  <si>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</si>
  <si>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</si>
  <si>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</si>
  <si>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</si>
  <si>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</si>
  <si>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</si>
  <si>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</si>
  <si>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</si>
  <si>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</si>
  <si>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</si>
  <si>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</si>
  <si>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</si>
  <si>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</si>
  <si>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</si>
  <si>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</si>
  <si>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</si>
  <si>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</si>
  <si>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</si>
  <si>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</si>
  <si>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</si>
  <si>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</si>
  <si>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</si>
  <si>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</si>
  <si>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</si>
  <si>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</si>
  <si>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</si>
  <si>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</si>
  <si>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</si>
  <si>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</si>
  <si>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</si>
  <si>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</si>
  <si>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</si>
  <si>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</si>
  <si>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</si>
  <si>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</si>
  <si>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</si>
  <si>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</si>
  <si>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</si>
  <si>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</si>
  <si>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</si>
  <si>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</si>
  <si>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</si>
  <si>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</si>
  <si>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</si>
  <si>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</si>
  <si>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</si>
  <si>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</si>
  <si>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</si>
  <si>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</si>
  <si>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</si>
  <si>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</si>
  <si>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</si>
  <si>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</si>
  <si>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</si>
  <si>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</si>
  <si>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</si>
  <si>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</si>
  <si>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</si>
  <si>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</si>
  <si>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</si>
  <si>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</si>
  <si>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</si>
  <si>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</si>
  <si>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</si>
  <si>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</si>
  <si>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</si>
  <si>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</si>
  <si>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</si>
  <si>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</si>
  <si>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</si>
  <si>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</si>
  <si>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</si>
  <si>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</si>
  <si>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</si>
  <si>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</si>
  <si>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</si>
  <si>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</si>
  <si>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</si>
  <si>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</si>
  <si>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</si>
  <si>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</si>
  <si>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</si>
  <si>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</si>
  <si>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</si>
  <si>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</si>
  <si>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</si>
  <si>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</si>
  <si>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</si>
  <si>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</si>
  <si>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</si>
  <si>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</si>
  <si>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</si>
  <si>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</si>
  <si>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</si>
  <si>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</si>
  <si>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</si>
  <si>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</si>
  <si>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</si>
  <si>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</si>
  <si>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</si>
  <si>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</si>
  <si>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</si>
  <si>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</si>
  <si>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</si>
  <si>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</si>
  <si>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</si>
  <si>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</si>
  <si>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</si>
  <si>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</si>
  <si>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</si>
  <si>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</si>
  <si>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</si>
  <si>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</si>
  <si>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</si>
  <si>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</si>
  <si>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</si>
  <si>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</si>
  <si>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</si>
  <si>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</si>
  <si>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</si>
  <si>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</si>
  <si>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</si>
  <si>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</si>
  <si>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</si>
  <si>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</si>
  <si>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</si>
  <si>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</si>
  <si>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</si>
  <si>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</si>
  <si>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</si>
  <si>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</si>
  <si>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</si>
  <si>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</si>
  <si>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</si>
  <si>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</si>
  <si>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</si>
  <si>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</si>
  <si>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</si>
  <si>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</si>
  <si>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</si>
  <si>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</si>
  <si>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</si>
  <si>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</si>
  <si>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</si>
  <si>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</si>
  <si>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</si>
  <si>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</si>
  <si>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</si>
  <si>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</si>
  <si>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</si>
  <si>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</si>
  <si>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</si>
  <si>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</si>
  <si>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</si>
  <si>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</si>
  <si>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</si>
  <si>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</si>
  <si>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</si>
  <si>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</si>
  <si>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</si>
  <si>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</si>
  <si>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</si>
  <si>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</si>
  <si>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</si>
  <si>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</si>
  <si>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</si>
  <si>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</si>
  <si>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</si>
  <si>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</si>
  <si>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</si>
  <si>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</si>
  <si>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</si>
  <si>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</si>
  <si>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</si>
  <si>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</si>
  <si>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</si>
  <si>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</si>
  <si>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</si>
  <si>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</si>
  <si>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</si>
  <si>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</si>
  <si>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</si>
  <si>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</si>
  <si>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</si>
  <si>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</si>
  <si>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</si>
  <si>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</si>
  <si>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</si>
  <si>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</si>
  <si>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</si>
  <si>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</si>
  <si>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</si>
  <si>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</si>
  <si>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</si>
  <si>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</si>
  <si>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</si>
  <si>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</si>
  <si>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</si>
  <si>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</si>
  <si>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</si>
  <si>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</si>
  <si>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</si>
  <si>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</si>
  <si>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</si>
  <si>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</si>
  <si>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</si>
  <si>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</si>
  <si>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</si>
  <si>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</si>
  <si>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</si>
  <si>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</si>
  <si>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</si>
  <si>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</si>
  <si>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</si>
  <si>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</si>
  <si>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</si>
  <si>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</si>
  <si>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</si>
  <si>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</si>
  <si>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</si>
  <si>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</si>
  <si>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</si>
  <si>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</si>
  <si>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</si>
  <si>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</si>
  <si>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</si>
  <si>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</si>
  <si>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</si>
  <si>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</si>
  <si>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</si>
  <si>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</si>
  <si>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</si>
  <si>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</si>
  <si>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</si>
  <si>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</si>
  <si>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</si>
  <si>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</si>
  <si>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</si>
  <si>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</si>
  <si>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</si>
  <si>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</si>
  <si>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</si>
  <si>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</si>
  <si>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</si>
  <si>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</si>
  <si>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</si>
  <si>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</si>
  <si>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</si>
  <si>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</si>
  <si>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</si>
  <si>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</si>
  <si>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</si>
  <si>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</si>
  <si>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</si>
  <si>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Heroico 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</si>
  <si>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</si>
  <si>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</si>
  <si>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</si>
  <si>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</si>
  <si>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</si>
  <si>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</si>
  <si>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</si>
  <si>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</si>
  <si>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</si>
  <si>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</si>
  <si>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</si>
  <si>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</si>
  <si>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</si>
  <si>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</si>
  <si>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</si>
  <si>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</si>
  <si>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</si>
  <si>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</si>
  <si>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</si>
  <si>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</si>
  <si>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</si>
  <si>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</si>
  <si>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</si>
  <si>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</si>
  <si>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</si>
  <si>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</si>
  <si>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</si>
  <si>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</si>
  <si>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</si>
  <si>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</si>
  <si>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</si>
  <si>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</si>
  <si>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</si>
  <si>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</si>
  <si>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</si>
  <si>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</si>
  <si>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</si>
  <si>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</si>
  <si>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</si>
  <si>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</si>
  <si>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</si>
  <si>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</si>
  <si>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</si>
  <si>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</si>
  <si>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</si>
  <si>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</si>
  <si>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</si>
  <si>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</si>
  <si>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</si>
  <si>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</si>
  <si>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</si>
  <si>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</si>
  <si>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</si>
  <si>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</si>
  <si>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</si>
  <si>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</si>
  <si>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</si>
  <si>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</si>
  <si>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</si>
  <si>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</si>
  <si>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</si>
  <si>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</si>
  <si>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</si>
  <si>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</si>
  <si>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</si>
  <si>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</si>
  <si>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</si>
  <si>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</si>
  <si>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</si>
  <si>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</si>
  <si>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</si>
  <si>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</si>
  <si>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</si>
  <si>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</si>
  <si>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</si>
  <si>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</si>
  <si>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</si>
  <si>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</si>
  <si>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</si>
  <si>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</si>
  <si>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</si>
  <si>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</si>
  <si>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</si>
  <si>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</si>
  <si>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</si>
  <si>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</si>
  <si>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</si>
  <si>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</si>
  <si>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</si>
  <si>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</si>
  <si>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</si>
  <si>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</si>
  <si>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</si>
  <si>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</si>
  <si>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</si>
  <si>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</si>
  <si>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</si>
  <si>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</si>
  <si>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</si>
  <si>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</si>
  <si>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</si>
  <si>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</si>
  <si>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</si>
  <si>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</si>
  <si>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</si>
  <si>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</si>
  <si>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</si>
  <si>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</si>
  <si>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</si>
  <si>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</si>
  <si>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</si>
  <si>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</si>
  <si>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</si>
  <si>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</si>
  <si>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</si>
  <si>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</si>
  <si>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</si>
  <si>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</si>
  <si>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</si>
  <si>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</si>
  <si>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</si>
  <si>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</si>
  <si>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</si>
  <si>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</si>
  <si>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</si>
  <si>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</si>
  <si>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</si>
  <si>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</si>
  <si>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</si>
  <si>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</si>
  <si>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</si>
  <si>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</si>
  <si>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</si>
  <si>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</si>
  <si>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</si>
  <si>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</si>
  <si>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</si>
  <si>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</si>
  <si>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</si>
  <si>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</si>
  <si>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</si>
  <si>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</si>
  <si>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</si>
  <si>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</si>
  <si>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</si>
  <si>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</si>
  <si>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</si>
  <si>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</si>
  <si>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</si>
  <si>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</si>
  <si>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</si>
  <si>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</si>
  <si>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</si>
  <si>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</si>
  <si>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</si>
  <si>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</si>
  <si>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</si>
  <si>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</si>
  <si>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</si>
  <si>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</si>
  <si>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</si>
  <si>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</si>
  <si>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</si>
  <si>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</si>
  <si>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</si>
  <si>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</si>
  <si>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</si>
  <si>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</si>
  <si>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</si>
  <si>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</si>
  <si>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</si>
  <si>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</si>
  <si>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</si>
  <si>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</si>
  <si>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</si>
  <si>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</si>
  <si>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</si>
  <si>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</si>
  <si>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</si>
  <si>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</si>
  <si>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</si>
  <si>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</si>
  <si>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</si>
  <si>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</si>
  <si>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</si>
  <si>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</si>
  <si>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</si>
  <si>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</si>
  <si>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</si>
  <si>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</si>
  <si>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</si>
  <si>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</si>
  <si>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</si>
  <si>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</si>
  <si>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</si>
  <si>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</si>
  <si>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</si>
  <si>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</si>
  <si>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</si>
  <si>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</si>
  <si>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</si>
  <si>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</si>
  <si>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</si>
  <si>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</si>
  <si>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</si>
  <si>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</si>
  <si>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</si>
  <si>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</si>
  <si>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</si>
  <si>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</si>
  <si>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</si>
  <si>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</si>
  <si>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</si>
  <si>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</si>
  <si>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</si>
  <si>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</si>
  <si>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</si>
  <si>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</si>
  <si>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</si>
  <si>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</si>
  <si>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</si>
  <si>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</si>
  <si>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</si>
  <si>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</si>
  <si>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</si>
  <si>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</si>
  <si>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</si>
  <si>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</si>
  <si>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</si>
  <si>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</si>
  <si>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</si>
  <si>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</si>
  <si>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</si>
  <si>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</si>
  <si>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</si>
  <si>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</si>
  <si>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</si>
  <si>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</si>
  <si>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</si>
  <si>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</si>
  <si>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</si>
  <si>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</si>
  <si>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</si>
  <si>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</si>
  <si>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</si>
  <si>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</si>
  <si>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</si>
  <si>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</si>
  <si>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</si>
  <si>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</si>
  <si>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</si>
  <si>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</si>
  <si>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</si>
  <si>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</si>
  <si>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</si>
  <si>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</si>
  <si>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</si>
  <si>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</si>
  <si>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</si>
  <si>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</si>
  <si>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</si>
  <si>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</si>
  <si>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</si>
  <si>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</si>
  <si>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</si>
  <si>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</si>
  <si>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</si>
  <si>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</si>
  <si>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</si>
  <si>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</si>
  <si>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</si>
  <si>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</si>
  <si>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</si>
  <si>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</si>
  <si>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</si>
  <si>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</si>
  <si>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</si>
  <si>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</si>
  <si>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</si>
  <si>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</si>
  <si>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</si>
  <si>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</si>
  <si>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</si>
  <si>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</si>
  <si>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</si>
  <si>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</si>
  <si>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</si>
  <si>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</si>
  <si>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</si>
  <si>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</si>
  <si>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</si>
  <si>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</si>
  <si>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</si>
  <si>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</si>
  <si>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</si>
  <si>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</si>
  <si>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</si>
  <si>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</si>
  <si>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</si>
  <si>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</si>
  <si>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</si>
  <si>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</si>
  <si>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</si>
  <si>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</si>
  <si>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</si>
  <si>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</si>
  <si>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</si>
  <si>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</si>
  <si>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</si>
  <si>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</si>
  <si>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</si>
  <si>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</si>
  <si>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</si>
  <si>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</si>
  <si>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</si>
  <si>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</si>
  <si>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</si>
  <si>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</si>
  <si>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</si>
  <si>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</si>
  <si>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</si>
  <si>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</si>
  <si>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</si>
  <si>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</si>
  <si>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</si>
  <si>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</si>
  <si>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</si>
  <si>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</si>
  <si>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</si>
  <si>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</si>
  <si>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</si>
  <si>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</si>
  <si>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</si>
  <si>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</si>
  <si>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</si>
  <si>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</si>
  <si>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</si>
  <si>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</si>
  <si>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</si>
  <si>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</si>
  <si>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</si>
  <si>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</si>
  <si>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</si>
  <si>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</si>
  <si>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</si>
  <si>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</si>
  <si>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</si>
  <si>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</si>
  <si>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</si>
  <si>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</si>
  <si>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</si>
  <si>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</si>
  <si>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</si>
  <si>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</si>
  <si>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</si>
  <si>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</si>
  <si>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</si>
  <si>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</si>
  <si>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</si>
  <si>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</si>
  <si>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</si>
  <si>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</si>
  <si>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</si>
  <si>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</si>
  <si>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</si>
  <si>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</si>
  <si>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</si>
  <si>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</si>
  <si>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</si>
  <si>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</si>
  <si>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</si>
  <si>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</si>
  <si>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</si>
  <si>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</si>
  <si>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</si>
  <si>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</si>
  <si>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</si>
  <si>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</si>
  <si>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</si>
  <si>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</si>
  <si>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</si>
  <si>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</si>
  <si>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</si>
  <si>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</si>
  <si>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</si>
  <si>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</si>
  <si>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</si>
  <si>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</si>
  <si>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</si>
  <si>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</si>
  <si>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</si>
  <si>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</si>
  <si>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</si>
  <si>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</si>
  <si>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</si>
  <si>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</si>
  <si>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</si>
  <si>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</si>
  <si>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</si>
  <si>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</si>
  <si>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</si>
  <si>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</si>
  <si>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</si>
  <si>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</si>
  <si>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</si>
  <si>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</si>
  <si>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</si>
  <si>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</si>
  <si>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</si>
  <si>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</si>
  <si>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</si>
  <si>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</si>
  <si>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</si>
  <si>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</si>
  <si>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</si>
  <si>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</si>
  <si>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</si>
  <si>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</si>
  <si>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</si>
  <si>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</si>
  <si>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</si>
  <si>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</si>
  <si>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</si>
  <si>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</si>
  <si>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</si>
  <si>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</si>
  <si>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</si>
  <si>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</si>
  <si>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</si>
  <si>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</si>
  <si>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</si>
  <si>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</si>
  <si>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</si>
  <si>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</si>
  <si>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</si>
  <si>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</si>
  <si>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</si>
  <si>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</si>
  <si>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</si>
  <si>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</si>
  <si>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</si>
  <si>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</si>
  <si>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</si>
  <si>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</si>
  <si>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</si>
  <si>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</si>
  <si>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</si>
  <si>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</si>
  <si>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</si>
  <si>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</si>
  <si>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</si>
  <si>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</si>
  <si>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</si>
  <si>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</si>
  <si>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</si>
  <si>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</si>
  <si>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</si>
  <si>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</si>
  <si>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</si>
  <si>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</si>
  <si>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</si>
  <si>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</si>
  <si>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</si>
  <si>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</si>
  <si>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</si>
  <si>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</si>
  <si>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</si>
  <si>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</si>
  <si>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</si>
  <si>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</si>
  <si>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</si>
  <si>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</si>
  <si>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</si>
  <si>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</si>
  <si>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</si>
  <si>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</si>
  <si>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</si>
  <si>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</si>
  <si>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</si>
  <si>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</si>
  <si>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</si>
  <si>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</si>
  <si>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</si>
  <si>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</si>
  <si>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</si>
  <si>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</si>
  <si>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</si>
  <si>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</si>
  <si>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</si>
  <si>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</si>
  <si>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</si>
  <si>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</si>
  <si>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</si>
  <si>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</si>
  <si>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</si>
  <si>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</si>
  <si>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</si>
  <si>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</si>
  <si>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</si>
  <si>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</si>
  <si>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</si>
  <si>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</si>
  <si>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</si>
  <si>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</si>
  <si>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</si>
  <si>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</si>
  <si>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</si>
  <si>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</si>
  <si>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</si>
  <si>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</si>
  <si>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</si>
  <si>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</si>
  <si>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</si>
  <si>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</si>
  <si>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</si>
  <si>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</si>
  <si>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</si>
  <si>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</si>
  <si>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</si>
  <si>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</si>
  <si>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</si>
  <si>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</si>
  <si>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</si>
  <si>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</si>
  <si>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</si>
  <si>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</si>
  <si>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</si>
  <si>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</si>
  <si>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</si>
  <si>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</si>
  <si>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</si>
  <si>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</si>
  <si>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</si>
  <si>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</si>
  <si>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</si>
  <si>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</si>
  <si>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</si>
  <si>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</si>
  <si>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</si>
  <si>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</si>
  <si>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</si>
  <si>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</si>
  <si>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</si>
  <si>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</si>
  <si>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</si>
  <si>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</si>
  <si>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</si>
  <si>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</si>
  <si>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</si>
  <si>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</si>
  <si>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</si>
  <si>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</si>
  <si>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</si>
  <si>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</si>
  <si>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</si>
  <si>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</si>
  <si>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</si>
  <si>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</si>
  <si>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</si>
  <si>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</si>
  <si>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</si>
  <si>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</si>
  <si>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</si>
  <si>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</si>
  <si>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</si>
  <si>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</si>
  <si>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</si>
  <si>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</si>
  <si>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</si>
  <si>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</si>
  <si>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</si>
  <si>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</si>
  <si>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</si>
  <si>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</si>
  <si>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</si>
  <si>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</si>
  <si>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</si>
  <si>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</si>
  <si>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</si>
  <si>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</si>
  <si>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</si>
  <si>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</si>
  <si>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</si>
  <si>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</si>
  <si>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</si>
  <si>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</si>
  <si>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</si>
  <si>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</si>
  <si>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</si>
  <si>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</si>
  <si>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</si>
  <si>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</si>
  <si>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</si>
  <si>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</si>
  <si>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</si>
  <si>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</si>
  <si>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</si>
  <si>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</si>
  <si>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</si>
  <si>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</si>
  <si>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</si>
  <si>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</si>
  <si>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</si>
  <si>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</si>
  <si>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</si>
  <si>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</si>
  <si>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</si>
  <si>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</si>
  <si>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</si>
  <si>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</si>
  <si>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</si>
  <si>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</si>
  <si>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</si>
  <si>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</si>
  <si>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</si>
  <si>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</si>
  <si>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</si>
  <si>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</si>
  <si>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</si>
  <si>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</si>
  <si>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</si>
  <si>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</si>
  <si>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</si>
  <si>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</si>
  <si>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</si>
  <si>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</si>
  <si>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</si>
  <si>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</si>
  <si>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</si>
  <si>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</si>
  <si>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</si>
  <si>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</si>
  <si>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</si>
  <si>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</si>
  <si>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</si>
  <si>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</si>
  <si>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</si>
  <si>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</si>
  <si>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</si>
  <si>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</si>
  <si>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</si>
  <si>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</si>
  <si>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</si>
  <si>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</si>
  <si>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</si>
  <si>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</si>
  <si>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</si>
  <si>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</si>
  <si>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</si>
  <si>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</si>
  <si>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</si>
  <si>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</si>
  <si>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</si>
  <si>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</si>
  <si>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</si>
  <si>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</si>
  <si>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</si>
  <si>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</si>
  <si>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</si>
  <si>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</si>
  <si>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</si>
  <si>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</si>
  <si>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Instituciones informantes
</t>
    </r>
    <r>
      <rPr>
        <i/>
        <sz val="8"/>
        <rFont val="Arial"/>
        <family val="2"/>
      </rPr>
      <t>(Responde: institución(es), unidad(es) administrativa(s) o área(s) encargada(s) o integradora(s) de la información sobre el ejercicio de las funciones de control interno y combate a la corrupción de las instituciones que integran a la Administración Pública de la entidad federativa)</t>
    </r>
  </si>
  <si>
    <t>PERSONA INFORMANTE BÁSICA</t>
  </si>
  <si>
    <t>FIRMA Y SELLO</t>
  </si>
  <si>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</si>
  <si>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</si>
  <si>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</si>
  <si>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</si>
  <si>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</si>
  <si>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</si>
  <si>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</si>
  <si>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</si>
  <si>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PERSONA INFORMANTE COMPLEMENTARIA 1</t>
  </si>
  <si>
    <t>(Persona servidora pública -titular o designada- adscrita al área que es la principal productora de la información correspondiente a la presente sección. Nota: en caso de no requerir este tipo de persona informante deje las siguientes celdas en blanco)</t>
  </si>
  <si>
    <t>PERSONA INFORMANTE COMPLEMENTARIA 2</t>
  </si>
  <si>
    <t>(Persona servidora pública -titular o designada- adscrita al área que es la segunda principal productora de la información correspondiente a la presente sección. Nota: en caso de no requerir esta persona informante deje las siguientes celdas en blanco)</t>
  </si>
  <si>
    <t>OBSERVACIONES:</t>
  </si>
  <si>
    <r>
      <t xml:space="preserve">Personas participantes
</t>
    </r>
    <r>
      <rPr>
        <i/>
        <sz val="8"/>
        <rFont val="Arial"/>
        <family val="2"/>
      </rPr>
      <t>(Registrar a las personas servidoras públicas que participaron en la integración de la información y/ o en el llenado de los reactivos que se solicitan en la presente sección. En caso de que las personas registradas como informantes básica y complementarias hayan integrado información, o llenado algunas preguntas, también deben registrarse en el presente apartado)</t>
    </r>
  </si>
  <si>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</si>
  <si>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</si>
  <si>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</si>
  <si>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</si>
  <si>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</si>
  <si>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</si>
  <si>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</si>
  <si>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</si>
  <si>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</si>
  <si>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</si>
  <si>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</si>
  <si>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</si>
  <si>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</si>
  <si>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</si>
  <si>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</si>
  <si>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</si>
  <si>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</si>
  <si>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</si>
  <si>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</si>
  <si>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</si>
  <si>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</si>
  <si>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</si>
  <si>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</si>
  <si>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</si>
  <si>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</si>
  <si>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</si>
  <si>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</si>
  <si>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</si>
  <si>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</si>
  <si>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</si>
  <si>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</si>
  <si>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</si>
  <si>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</si>
  <si>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</si>
  <si>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</si>
  <si>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</si>
  <si>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</si>
  <si>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</si>
  <si>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</si>
  <si>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</si>
  <si>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</si>
  <si>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</si>
  <si>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</si>
  <si>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</si>
  <si>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OTRA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</si>
  <si>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</si>
  <si>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</si>
  <si>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</si>
  <si>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</si>
  <si>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</si>
  <si>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</si>
  <si>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</si>
  <si>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</si>
  <si>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</si>
  <si>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</si>
  <si>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</si>
  <si>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</si>
  <si>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</si>
  <si>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</si>
  <si>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</si>
  <si>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</si>
  <si>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</si>
  <si>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</si>
  <si>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</si>
  <si>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</si>
  <si>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</si>
  <si>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</si>
  <si>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</si>
  <si>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</si>
  <si>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</si>
  <si>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</si>
  <si>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</si>
  <si>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</si>
  <si>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</si>
  <si>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</si>
  <si>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</si>
  <si>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</si>
  <si>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</si>
  <si>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</si>
  <si>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</si>
  <si>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</si>
  <si>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</si>
  <si>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</si>
  <si>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</si>
  <si>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</si>
  <si>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</si>
  <si>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</si>
  <si>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</si>
  <si>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</si>
  <si>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V.1 Código de ética y/ o código de conducta</t>
  </si>
  <si>
    <t>Instrucciones generales para la pregunta de la subsección:</t>
  </si>
  <si>
    <r>
      <t xml:space="preserve">1.- Periodo de referencia de los datos:
</t>
    </r>
    <r>
      <rPr>
        <b/>
        <i/>
        <sz val="8"/>
        <color theme="1"/>
        <rFont val="Arial"/>
        <family val="2"/>
      </rPr>
      <t>Actualmente:</t>
    </r>
    <r>
      <rPr>
        <i/>
        <sz val="8"/>
        <color theme="1"/>
        <rFont val="Arial"/>
        <family val="2"/>
      </rPr>
      <t xml:space="preserve"> la información se refiere a lo existente al momento del llenado del cuestionario.</t>
    </r>
  </si>
  <si>
    <t>2.- Los catálogos utilizados en el presente cuestionario corresponden a denominaciones estándar, de tal forma que si el nombre de alguna categoría no coincide exactamente con la utilizada en su institución, debe registrar los datos en aquella que sea homóloga.</t>
  </si>
  <si>
    <t>3.- Únicamente debe considerar la información de las instituciones listadas en la pregunta 1.1 de la sección I del módulo 1 de este censo.</t>
  </si>
  <si>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</si>
  <si>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</si>
  <si>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6.- No deje celdas en blanco, salvo en los casos en que la instrucción así lo solicite.</t>
  </si>
  <si>
    <t>Glosario de la subsección:</t>
  </si>
  <si>
    <r>
      <t xml:space="preserve">1.- </t>
    </r>
    <r>
      <rPr>
        <b/>
        <i/>
        <sz val="8"/>
        <color theme="1"/>
        <rFont val="Arial"/>
        <family val="2"/>
      </rPr>
      <t xml:space="preserve">Código de conducta. </t>
    </r>
    <r>
      <rPr>
        <i/>
        <sz val="8"/>
        <color theme="1"/>
        <rFont val="Arial"/>
        <family val="2"/>
      </rPr>
      <t>Se refiere al documento que establece y describe las conductas que deben observar las personas servidoras públicas de determinado ente público en el desempeño de sus funciones.</t>
    </r>
  </si>
  <si>
    <r>
      <t>2.-</t>
    </r>
    <r>
      <rPr>
        <b/>
        <i/>
        <sz val="8"/>
        <color theme="1"/>
        <rFont val="Arial"/>
        <family val="2"/>
      </rPr>
      <t xml:space="preserve"> Código de ética.</t>
    </r>
    <r>
      <rPr>
        <i/>
        <sz val="8"/>
        <color theme="1"/>
        <rFont val="Arial"/>
        <family val="2"/>
      </rPr>
      <t xml:space="preserve"> Se refiere al documento que establece los principios, valores, reglas de integridad y compromisos que deben ser conocidos y aplicados por las personas servidoras públicas de determinado ente público a efecto de propiciar ambientes laborales adecuados, fomentar su actuación ética y responsable, así como erradicar conductas que representen potenciales actos de corrupción.</t>
    </r>
  </si>
  <si>
    <t>5.1.-</t>
  </si>
  <si>
    <t>Indique las instituciones de la Administración Pública de su entidad federativa que actualmente cuentan con algún código de ética y/ o con algún código de conducta propios. Por cada una de estas, especifique el lugar donde se encuentran disponibles o, en su defecto, la no disponibilidad de los mismos.</t>
  </si>
  <si>
    <t>El listado de instituciones que se despliega es el mismo que registró como respuesta en la pregunta 1.1 de la sección I del módulo 1 de este censo.</t>
  </si>
  <si>
    <t>Únicamente debe considerar los códigos de ética y/ o de conducta que sean propios de las instituciones de la Administración Pública Estatal, por lo que no debe considerar aquellos que sean de aplicación general para toda la Administración Pública Estatal.</t>
  </si>
  <si>
    <t>En caso de que determinada institución no cuente con algún código de ética propio, se encuentre en proceso de integración, o no cuente con información para determinarlo, indíquelo en la columna correspondiente conforme al catálogo respectivo y deje la columna "Sitio donde se encuentra disponible el código de ética propio (URL)" en blanco.</t>
  </si>
  <si>
    <t>Para cada institución, en caso de que cuente con algún código de ética propio, pero este no se encuentre disponible en línea, en la columna "Sitio donde se encuentra disponible el código de ética propio (URL)" anote "NA" (No aplica).</t>
  </si>
  <si>
    <t>En caso de que determinada institución no cuente con algún código de conducta propio, se encuentre en proceso de integración, o no cuente con información para determinarlo, indíquelo en la columna correspondiente conforme al catálogo respectivo y deje la columna "Sitio donde se encuentra disponible el código de conducta propio (URL)" en blanco.</t>
  </si>
  <si>
    <t>Para cada institución, en caso de que cuente con algún código de conducta propio, pero este no se encuentre disponible en línea, en la columna "Sitio donde se encuentra disponible el código de conducta propio (URL)" anote "NA" (No aplica).</t>
  </si>
  <si>
    <t>inst 3</t>
  </si>
  <si>
    <t>inst 5</t>
  </si>
  <si>
    <t>MENSAJE BLANCOS</t>
  </si>
  <si>
    <t>Nombre de las instituciones</t>
  </si>
  <si>
    <r>
      <t xml:space="preserve">¿Cuenta con algún código de ética propio?
</t>
    </r>
    <r>
      <rPr>
        <i/>
        <sz val="8"/>
        <rFont val="Arial"/>
        <family val="2"/>
      </rPr>
      <t>(1. Sí / 2. En proceso de integración / 3. No / 9. No identificado)</t>
    </r>
  </si>
  <si>
    <t>Sitio donde se encuentra disponible el código de ética propio (URL)</t>
  </si>
  <si>
    <r>
      <t xml:space="preserve">¿Cuenta con algún código de conducta propio?
</t>
    </r>
    <r>
      <rPr>
        <i/>
        <sz val="8"/>
        <rFont val="Arial"/>
        <family val="2"/>
      </rPr>
      <t>(1. Sí / 2. En proceso de integración / 3. No / 9. No identificado)</t>
    </r>
  </si>
  <si>
    <t>Sitio donde se encuentra disponible el código de conducta propio (URL)</t>
  </si>
  <si>
    <t>BLOQUEO COD_2,9 COD ETICA</t>
  </si>
  <si>
    <t>BLOQUEO COD_2,9 COD CONDUCTA</t>
  </si>
  <si>
    <t>BLANCOS</t>
  </si>
  <si>
    <t>Bandera</t>
  </si>
  <si>
    <t>numeral(es)</t>
  </si>
  <si>
    <t>Catálogo</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</si>
  <si>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</si>
  <si>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</si>
  <si>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</si>
  <si>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</si>
  <si>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</si>
  <si>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</si>
  <si>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</si>
  <si>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</si>
  <si>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</si>
  <si>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</si>
  <si>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</si>
  <si>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</si>
  <si>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</si>
  <si>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</si>
  <si>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</si>
  <si>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</si>
  <si>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</si>
  <si>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</si>
  <si>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</si>
  <si>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</si>
  <si>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</si>
  <si>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</si>
  <si>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</si>
  <si>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</si>
  <si>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</si>
  <si>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</si>
  <si>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</si>
  <si>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</si>
  <si>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</si>
  <si>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</si>
  <si>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</si>
  <si>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</si>
  <si>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</si>
  <si>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</si>
  <si>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</si>
  <si>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</si>
  <si>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36</t>
  </si>
  <si>
    <t>37.</t>
  </si>
  <si>
    <t>37</t>
  </si>
  <si>
    <t>38.</t>
  </si>
  <si>
    <t>38</t>
  </si>
  <si>
    <t>39.</t>
  </si>
  <si>
    <t>39</t>
  </si>
  <si>
    <t>40.</t>
  </si>
  <si>
    <t>40</t>
  </si>
  <si>
    <t>41.</t>
  </si>
  <si>
    <t>41</t>
  </si>
  <si>
    <t>42.</t>
  </si>
  <si>
    <t>42</t>
  </si>
  <si>
    <t>43.</t>
  </si>
  <si>
    <t>43</t>
  </si>
  <si>
    <t>44.</t>
  </si>
  <si>
    <t>44</t>
  </si>
  <si>
    <t>45.</t>
  </si>
  <si>
    <t>45</t>
  </si>
  <si>
    <t>46.</t>
  </si>
  <si>
    <t>46</t>
  </si>
  <si>
    <t>47.</t>
  </si>
  <si>
    <t>47</t>
  </si>
  <si>
    <t>48.</t>
  </si>
  <si>
    <t>48</t>
  </si>
  <si>
    <t>49.</t>
  </si>
  <si>
    <t>49</t>
  </si>
  <si>
    <t>50.</t>
  </si>
  <si>
    <t>50</t>
  </si>
  <si>
    <t>51.</t>
  </si>
  <si>
    <t>51</t>
  </si>
  <si>
    <t>52.</t>
  </si>
  <si>
    <t>52</t>
  </si>
  <si>
    <t>53.</t>
  </si>
  <si>
    <t>53</t>
  </si>
  <si>
    <t>54.</t>
  </si>
  <si>
    <t>54</t>
  </si>
  <si>
    <t>55.</t>
  </si>
  <si>
    <t>55</t>
  </si>
  <si>
    <t>56.</t>
  </si>
  <si>
    <t>56</t>
  </si>
  <si>
    <t>57.</t>
  </si>
  <si>
    <t>57</t>
  </si>
  <si>
    <t>58.</t>
  </si>
  <si>
    <t>58</t>
  </si>
  <si>
    <t>59.</t>
  </si>
  <si>
    <t>59</t>
  </si>
  <si>
    <t>60.</t>
  </si>
  <si>
    <t>60</t>
  </si>
  <si>
    <t>61.</t>
  </si>
  <si>
    <t>61</t>
  </si>
  <si>
    <t>62.</t>
  </si>
  <si>
    <t>62</t>
  </si>
  <si>
    <t>63.</t>
  </si>
  <si>
    <t>63</t>
  </si>
  <si>
    <t>64.</t>
  </si>
  <si>
    <t>64</t>
  </si>
  <si>
    <t>65.</t>
  </si>
  <si>
    <t>65</t>
  </si>
  <si>
    <t>66.</t>
  </si>
  <si>
    <t>66</t>
  </si>
  <si>
    <t>67.</t>
  </si>
  <si>
    <t>67</t>
  </si>
  <si>
    <t>68.</t>
  </si>
  <si>
    <t>68</t>
  </si>
  <si>
    <t>69.</t>
  </si>
  <si>
    <t>69</t>
  </si>
  <si>
    <t>70.</t>
  </si>
  <si>
    <t>70</t>
  </si>
  <si>
    <t>71.</t>
  </si>
  <si>
    <t>71</t>
  </si>
  <si>
    <t>72.</t>
  </si>
  <si>
    <t>72</t>
  </si>
  <si>
    <t>73.</t>
  </si>
  <si>
    <t>73</t>
  </si>
  <si>
    <t>74.</t>
  </si>
  <si>
    <t>74</t>
  </si>
  <si>
    <t>75.</t>
  </si>
  <si>
    <t>75</t>
  </si>
  <si>
    <t>76.</t>
  </si>
  <si>
    <t>76</t>
  </si>
  <si>
    <t>77.</t>
  </si>
  <si>
    <t>77</t>
  </si>
  <si>
    <t>78.</t>
  </si>
  <si>
    <t>78</t>
  </si>
  <si>
    <t>79.</t>
  </si>
  <si>
    <t>79</t>
  </si>
  <si>
    <t>80.</t>
  </si>
  <si>
    <t>80</t>
  </si>
  <si>
    <t>81.</t>
  </si>
  <si>
    <t>81</t>
  </si>
  <si>
    <t>82.</t>
  </si>
  <si>
    <t>82</t>
  </si>
  <si>
    <t>83.</t>
  </si>
  <si>
    <t>83</t>
  </si>
  <si>
    <t>84.</t>
  </si>
  <si>
    <t>84</t>
  </si>
  <si>
    <t>85.</t>
  </si>
  <si>
    <t>85</t>
  </si>
  <si>
    <t>86.</t>
  </si>
  <si>
    <t>86</t>
  </si>
  <si>
    <t>87.</t>
  </si>
  <si>
    <t>87</t>
  </si>
  <si>
    <t>88.</t>
  </si>
  <si>
    <t>88</t>
  </si>
  <si>
    <t>89.</t>
  </si>
  <si>
    <t>89</t>
  </si>
  <si>
    <t>90.</t>
  </si>
  <si>
    <t>90</t>
  </si>
  <si>
    <t>91.</t>
  </si>
  <si>
    <t>91</t>
  </si>
  <si>
    <t>92.</t>
  </si>
  <si>
    <t>92</t>
  </si>
  <si>
    <t>93.</t>
  </si>
  <si>
    <t>93</t>
  </si>
  <si>
    <t>94.</t>
  </si>
  <si>
    <t>94</t>
  </si>
  <si>
    <t>95.</t>
  </si>
  <si>
    <t>95</t>
  </si>
  <si>
    <t>96.</t>
  </si>
  <si>
    <t>96</t>
  </si>
  <si>
    <t>97.</t>
  </si>
  <si>
    <t>97</t>
  </si>
  <si>
    <t>98.</t>
  </si>
  <si>
    <t>98</t>
  </si>
  <si>
    <t>99.</t>
  </si>
  <si>
    <t>99</t>
  </si>
  <si>
    <t>100.</t>
  </si>
  <si>
    <t>100</t>
  </si>
  <si>
    <t>101.</t>
  </si>
  <si>
    <t>101</t>
  </si>
  <si>
    <t>102.</t>
  </si>
  <si>
    <t>102</t>
  </si>
  <si>
    <t>103.</t>
  </si>
  <si>
    <t>103</t>
  </si>
  <si>
    <t>104.</t>
  </si>
  <si>
    <t>104</t>
  </si>
  <si>
    <t>105.</t>
  </si>
  <si>
    <t>105</t>
  </si>
  <si>
    <t>106.</t>
  </si>
  <si>
    <t>106</t>
  </si>
  <si>
    <t>107.</t>
  </si>
  <si>
    <t>107</t>
  </si>
  <si>
    <t>108.</t>
  </si>
  <si>
    <t>108</t>
  </si>
  <si>
    <t>109.</t>
  </si>
  <si>
    <t>109</t>
  </si>
  <si>
    <t>110.</t>
  </si>
  <si>
    <t>110</t>
  </si>
  <si>
    <t>111.</t>
  </si>
  <si>
    <t>111</t>
  </si>
  <si>
    <t>112.</t>
  </si>
  <si>
    <t>112</t>
  </si>
  <si>
    <t>113.</t>
  </si>
  <si>
    <t>113</t>
  </si>
  <si>
    <t>114.</t>
  </si>
  <si>
    <t>114</t>
  </si>
  <si>
    <t>115.</t>
  </si>
  <si>
    <t>115</t>
  </si>
  <si>
    <t>116.</t>
  </si>
  <si>
    <t>116</t>
  </si>
  <si>
    <t>117.</t>
  </si>
  <si>
    <t>117</t>
  </si>
  <si>
    <t>118.</t>
  </si>
  <si>
    <t>118</t>
  </si>
  <si>
    <t>119.</t>
  </si>
  <si>
    <t>119</t>
  </si>
  <si>
    <t>120.</t>
  </si>
  <si>
    <t>120</t>
  </si>
  <si>
    <t>En caso de tener algún comentario u observación al dato registrado en la respuesta de la presente pregunta, o los datos que derivan de la misma, favor de anotarlo en el siguiente espacio. De lo contrario, déjelo en blanco.</t>
  </si>
  <si>
    <t>V.2 Estructura organizacional para el ejercicio de la función de control interno</t>
  </si>
  <si>
    <t>Instrucciones generales para las preguntas de la subsección: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</si>
  <si>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2024.</t>
    </r>
  </si>
  <si>
    <t>3.-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</si>
  <si>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4.-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</si>
  <si>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5.- No deje celdas en blanco, salvo en los casos en que la instrucción así lo solicite.</t>
  </si>
  <si>
    <r>
      <t xml:space="preserve">1.- </t>
    </r>
    <r>
      <rPr>
        <b/>
        <i/>
        <sz val="8"/>
        <color theme="1"/>
        <rFont val="Arial"/>
        <family val="2"/>
      </rPr>
      <t xml:space="preserve">Autoridad investigadora. </t>
    </r>
    <r>
      <rPr>
        <i/>
        <sz val="8"/>
        <color theme="1"/>
        <rFont val="Arial"/>
        <family val="2"/>
      </rPr>
      <t>Se refiere a la autoridad encargada de llevar a cabo investigaciones internas respecto de conductas que puedan constituir responsabilidades administrativas de alguna persona servidora pública.</t>
    </r>
  </si>
  <si>
    <r>
      <t>2.-</t>
    </r>
    <r>
      <rPr>
        <b/>
        <i/>
        <sz val="8"/>
        <color theme="1"/>
        <rFont val="Arial"/>
        <family val="2"/>
      </rPr>
      <t xml:space="preserve"> Autoridad substanciadora.</t>
    </r>
    <r>
      <rPr>
        <i/>
        <sz val="8"/>
        <color theme="1"/>
        <rFont val="Arial"/>
        <family val="2"/>
      </rPr>
      <t xml:space="preserve"> Se refiere a la autoridad que, en el ámbito de su competencia, dirige y conduce el procedimiento de responsabilidad administrativa, desde la admisión del informe de presunta responsabilidad administrativa hasta la conclusión de la audiencia inicial.</t>
    </r>
  </si>
  <si>
    <r>
      <t>3.-</t>
    </r>
    <r>
      <rPr>
        <b/>
        <i/>
        <sz val="8"/>
        <color theme="1"/>
        <rFont val="Arial"/>
        <family val="2"/>
      </rPr>
      <t xml:space="preserve"> Autoridad resolutora. </t>
    </r>
    <r>
      <rPr>
        <i/>
        <sz val="8"/>
        <color theme="1"/>
        <rFont val="Arial"/>
        <family val="2"/>
      </rPr>
      <t>Se refiere a la autoridad que, en el ámbito de su competencia, se encarga de la resolución de los procedimientos de responsabilidad administrativa.</t>
    </r>
  </si>
  <si>
    <r>
      <t xml:space="preserve">4.- </t>
    </r>
    <r>
      <rPr>
        <b/>
        <i/>
        <sz val="8"/>
        <color theme="1"/>
        <rFont val="Arial"/>
        <family val="2"/>
      </rPr>
      <t xml:space="preserve">Control interno. </t>
    </r>
    <r>
      <rPr>
        <i/>
        <sz val="8"/>
        <color theme="1"/>
        <rFont val="Arial"/>
        <family val="2"/>
      </rPr>
      <t>Se refiere al proceso efectuado por el personal de determinado ente público a efecto de proporcionar seguridad razonable sobre la consecución de los objetivos institucionales y la salvaguarda de los recursos públicos, así como para prevenir actos de corrupción.</t>
    </r>
  </si>
  <si>
    <r>
      <t xml:space="preserve">5.- </t>
    </r>
    <r>
      <rPr>
        <b/>
        <i/>
        <sz val="8"/>
        <color theme="1"/>
        <rFont val="Arial"/>
        <family val="2"/>
      </rPr>
      <t xml:space="preserve">Órgano interno de control u homólogo. </t>
    </r>
    <r>
      <rPr>
        <i/>
        <sz val="8"/>
        <color theme="1"/>
        <rFont val="Arial"/>
        <family val="2"/>
      </rPr>
      <t>Se refiere a la unidad administrativa encargada de promover, evaluar y fortalecer el buen funcionamiento del control interno de determinado ente público, así como para aplicar las leyes en materia de responsabilidades administrativas de las personas servidoras públicas.</t>
    </r>
  </si>
  <si>
    <r>
      <t xml:space="preserve">6.- </t>
    </r>
    <r>
      <rPr>
        <b/>
        <i/>
        <sz val="8"/>
        <color theme="1"/>
        <rFont val="Arial"/>
        <family val="2"/>
      </rPr>
      <t xml:space="preserve">Secretaría de la Contraloría u homóloga. </t>
    </r>
    <r>
      <rPr>
        <i/>
        <sz val="8"/>
        <color theme="1"/>
        <rFont val="Arial"/>
        <family val="2"/>
      </rPr>
      <t>Se refiere a la institución encargada, entre otras, del control y evaluación gubernamental; del desarrollo administrativo; de la vigilancia de los ingresos, gastos y obligaciones de la Administración Pública de la entidad federativa; del fomento de la integridad y ética institucional; de lo relativo a la presentación de la declaración de situación patrimonial, de intereses y constancia de presentación de la declaración fiscal; así como de la responsabilidad administrativa de las personas servidoras públicas.</t>
    </r>
  </si>
  <si>
    <r>
      <t>7.-</t>
    </r>
    <r>
      <rPr>
        <b/>
        <i/>
        <sz val="8"/>
        <color theme="1"/>
        <rFont val="Arial"/>
        <family val="2"/>
      </rPr>
      <t xml:space="preserve"> Secretaría Ejecutiva del Sistema Estatal Anticorrupción u homóloga.</t>
    </r>
    <r>
      <rPr>
        <i/>
        <sz val="8"/>
        <color theme="1"/>
        <rFont val="Arial"/>
        <family val="2"/>
      </rPr>
      <t xml:space="preserve"> Se refiere a la institución pública encargada de proveer asistencia técnica al Comité Coordinador del Sistema Estatal Anticorrupción u homólogo a efecto de mejorar e implementar sus decisiones, así como de la coordinación general de dicho sistema.</t>
    </r>
  </si>
  <si>
    <t>5.2.-</t>
  </si>
  <si>
    <t>Indique las autoridades o instituciones que durante el año 2024 participaron en el ejercicio de la función de control interno de la Administración Pública de su entidad federativa. Por cada una de estas, señale la o las autoridades en materia de responsabilidades administrativas que representaron durante el referido año.</t>
  </si>
  <si>
    <t>En caso de que determinada autoridad o institución no haya participado en el ejercicio de la función de control interno, no se haya encontrado prevista en su normatividad aplicable, o no cuente con información para determinarlo, indíquelo en la columna correspondiente conforme al catálogo respectivo y deje el resto de la fila en blanco.</t>
  </si>
  <si>
    <t>Para cada autoridad o institución, seleccione con una "X" la o las autoridades en materia de responsabilidades administrativas que correspondan.</t>
  </si>
  <si>
    <t>Para cada autoridad o institución, en caso de que seleccione la columna "Ninguna" o "No identificado", no puede seleccionar otra columna.</t>
  </si>
  <si>
    <t>En caso de que seleccione para el numeral 4 el código "1" en la columna "¿Participó en el ejercicio de la función de control interno?", debe anotar el nombre de dicha(s) autoridad(es) o institución(es) en el recuadro destinado para tal efecto que se encuentra al final de la tabla de respuesta.</t>
  </si>
  <si>
    <t>En caso de que seleccione para todas las autoridades o instituciones el código "2" o "9" en la columna "¿Participó en el ejercicio de la función de control interno?", explique dicha situación en el recuadro que se encuentra en la parte inferior de la tabla de respuesta.</t>
  </si>
  <si>
    <t>En caso de que seleccione para todas las autoridades o instituciones la columna "Ninguna" o "No identificado", explique dicha situación en el recuadro que se encuentra en la parte inferior de la tabla de respuesta.</t>
  </si>
  <si>
    <t>Autoridades o instituciones</t>
  </si>
  <si>
    <r>
      <t xml:space="preserve">¿Participó en el ejercicio de la función de control interno?
</t>
    </r>
    <r>
      <rPr>
        <i/>
        <sz val="8"/>
        <rFont val="Arial"/>
        <family val="2"/>
      </rPr>
      <t>(1. Sí / 2. No / 9. No identificado)</t>
    </r>
  </si>
  <si>
    <t>Autoridades en materia de responsabilidades administrativas</t>
  </si>
  <si>
    <t>inst 1</t>
  </si>
  <si>
    <t>inst 4</t>
  </si>
  <si>
    <t>inst 6</t>
  </si>
  <si>
    <t>Autoridad investigadora</t>
  </si>
  <si>
    <t>Autoridad substanciadora</t>
  </si>
  <si>
    <t>Autoridad resolutora</t>
  </si>
  <si>
    <t>Ninguna</t>
  </si>
  <si>
    <t xml:space="preserve">BLOQUEO COD_2,9 </t>
  </si>
  <si>
    <t>BLOQUEO NINGUNA</t>
  </si>
  <si>
    <t>BLOQUEO NO IDENTIFICADO</t>
  </si>
  <si>
    <t>NUM 4</t>
  </si>
  <si>
    <t>COD 2_9</t>
  </si>
  <si>
    <t>NINGUNA O NO IDENTIFICADO</t>
  </si>
  <si>
    <r>
      <t>Secretaría de la Contraloría u homóloga de la entidad federativa</t>
    </r>
    <r>
      <rPr>
        <sz val="8"/>
        <rFont val="Arial"/>
        <family val="2"/>
      </rPr>
      <t xml:space="preserve"> </t>
    </r>
    <r>
      <rPr>
        <i/>
        <sz val="8"/>
        <rFont val="Arial"/>
        <family val="2"/>
      </rPr>
      <t>(sin incluir al(los) órgano(s) interno(s) de control u homólogo(s))</t>
    </r>
  </si>
  <si>
    <t>Órgano(s) interno(s) de control u homólogo(s)</t>
  </si>
  <si>
    <t>Secretaría Ejecutiva del Sistema Estatal Anticorrupción u homóloga</t>
  </si>
  <si>
    <r>
      <t xml:space="preserve">Otra autoridad o institución </t>
    </r>
    <r>
      <rPr>
        <i/>
        <sz val="8"/>
        <rFont val="Arial"/>
        <family val="2"/>
      </rPr>
      <t>(especifique)</t>
    </r>
  </si>
  <si>
    <r>
      <rPr>
        <sz val="9"/>
        <color theme="1"/>
        <rFont val="Arial"/>
        <family val="2"/>
      </rPr>
      <t xml:space="preserve">Otra autoridad o institución:
</t>
    </r>
    <r>
      <rPr>
        <i/>
        <sz val="8"/>
        <color theme="1"/>
        <rFont val="Arial"/>
        <family val="2"/>
      </rPr>
      <t>(especifique)</t>
    </r>
  </si>
  <si>
    <t>5.3.-</t>
  </si>
  <si>
    <t>Anote el nombre de la o las unidades administrativas o áreas de la Secretaría de la Contraloría u homóloga de su entidad federativa que durante el año 2024 ejercieron las atribuciones correspondientes a cada una de las autoridades en materia de responsabilidades administrativas.</t>
  </si>
  <si>
    <t>En caso de que haya seleccionado el código "2" o "9" en la columna "¿Participó en el ejercicio de la función de control interno?" del numeral 1 de la pregunta anterior, no puede registrar información en el presente reactivo.</t>
  </si>
  <si>
    <t>Para cada autoridad en materia de responsabilidades administrativas, en caso de que no haya seleccionado la respectiva columna del apartado "Autoridades en materia de responsabilidades administrativas" del numeral 1 de la pregunta anterior, no puede registrar información en el presente reactivo.</t>
  </si>
  <si>
    <t>El nombre de las unidades administrativas o áreas de la Secretaría de la Contraloría u homóloga debe registrarse en mayúsculas, sin comillas ni signos de acentuación, puntuación, paréntesis y abreviaturas.</t>
  </si>
  <si>
    <t>En caso de que las atribuciones de determinada autoridad en materia de responsabilidades administrativas hayan sido ejercidas por más de una unidad administrativa o área de la Secretaría de la Contraloría u homóloga, en el apartado "Nombre de las unidades administrativas o áreas de la Secretaría de la Contraloría u homóloga" debe registrar el nombre de cada una de estas, iniciando de izquierda a derecha.</t>
  </si>
  <si>
    <t>En caso de que las atribuciones de las autoridades en materia de responsabilidades administrativas hayan sido ejercidas por una misma unidad administrativa o área de la Secretaría de la Contraloría u homóloga, en el apartado "Nombre de las unidades administrativas o áreas de la Secretaría de la Contraloría u homóloga" debe registrar el nombre de esta en cada una de las autoridades en materia de responsabilidades administrativas que corresponda.</t>
  </si>
  <si>
    <t>En el Complemento 1 debe registrar los datos solicitados en relación con el perfil profesional de la persona titular de cada una de las unidades administrativas o áreas de la Secretaría de la Contraloría u homóloga que fungen como autoridades en materia de responsabilidades administrativas.</t>
  </si>
  <si>
    <t>En caso de que determinada autoridad en materia de responsabilidades administrativas recaiga en los órganos internos de control u homólogos, o en sus respectivas personas titulares, no debe registrar los datos correspondientes en el Complemento 1; toda vez que dicha información se requiere en el Complemento 2.</t>
  </si>
  <si>
    <t>Complemento 1</t>
  </si>
  <si>
    <t>Nombre de las unidades administrativas o áreas de la Secretaría de la Contraloría u homóloga</t>
  </si>
  <si>
    <t>inst 2</t>
  </si>
  <si>
    <t>COL.PRINCIPAL</t>
  </si>
  <si>
    <t>BLOQUEO COD_2,9 P.5.2</t>
  </si>
  <si>
    <t>AUTORIDADES</t>
  </si>
  <si>
    <t>BLOQUEO NUM 1</t>
  </si>
  <si>
    <t>MINUSC</t>
  </si>
  <si>
    <t>ACENTO</t>
  </si>
  <si>
    <t>SIGNO</t>
  </si>
  <si>
    <t>investigadora</t>
  </si>
  <si>
    <t>substanciadora</t>
  </si>
  <si>
    <t>resultora</t>
  </si>
  <si>
    <t>V.3 Órganos internos de control u homólogos</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</si>
  <si>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2024.
</t>
    </r>
    <r>
      <rPr>
        <b/>
        <i/>
        <sz val="8"/>
        <color theme="1"/>
        <rFont val="Arial"/>
        <family val="2"/>
      </rPr>
      <t>Al cierre del año:</t>
    </r>
    <r>
      <rPr>
        <i/>
        <sz val="8"/>
        <color theme="1"/>
        <rFont val="Arial"/>
        <family val="2"/>
      </rPr>
      <t xml:space="preserve"> la información se refiere a lo existente al 31 de diciembre de 2024.</t>
    </r>
  </si>
  <si>
    <t>3.- En caso de que haya seleccionado el código "2" o "9" en la columna "¿Participó en el ejercicio de la función de control interno?" del numeral 2 de la pregunta 5.2, no puede registrar información en la presente subsección.</t>
  </si>
  <si>
    <r>
      <t xml:space="preserve">1.- </t>
    </r>
    <r>
      <rPr>
        <b/>
        <i/>
        <sz val="8"/>
        <color theme="1"/>
        <rFont val="Arial"/>
        <family val="2"/>
      </rPr>
      <t xml:space="preserve">Marco Integrado de Control Interno para el Sector Público. </t>
    </r>
    <r>
      <rPr>
        <i/>
        <sz val="8"/>
        <color theme="1"/>
        <rFont val="Arial"/>
        <family val="2"/>
      </rPr>
      <t>Se refiere al documento realizado por el Sistema Nacional de Fiscalización que provee criterios para evaluar el diseño, implementación y eficacia operativa del control interno en los entes públicos.</t>
    </r>
  </si>
  <si>
    <t>5.4.-</t>
  </si>
  <si>
    <t>Anote la cantidad de órganos internos de control u homólogos con los que contaba al cierre del año 2024 la Administración Pública de su entidad federativa, según tipo de instituciones que fueron de su competencia.</t>
  </si>
  <si>
    <t>La cantidad registrada en la columna "Total" debe ser igual o menor a la suma de las cantidades reportadas en las columnas del apartado "Tipo de instituciones", toda vez que un órgano interno de control u homólogo pudo haber sido competente para atender a más de un tipo de instituciones.</t>
  </si>
  <si>
    <t>La cantidad registrada en cada una de las columnas del apartado "Tipo de instituciones" debe ser igual o menor a la cantidad reportada en la columna "Total". En caso de que esta instrucción no le aplique, justifíquelo el recuadro que se encuentra al final de la tabla de respuesta.</t>
  </si>
  <si>
    <t>En caso de que registre algún valor numérico mayor a cero en la columna "Otro tipo", debe anotar el nombre de dicho(s) tipo(s) de instituciones en el recuadro destinado para tal efecto que se encuentra al final de la tabla de respuesta.</t>
  </si>
  <si>
    <t>Órganos internos de control u homólogos de la Administración Pública de la entidad federativa, según tipo de instituciones que fueron de su competencia</t>
  </si>
  <si>
    <t>Total</t>
  </si>
  <si>
    <t>Tipo de instituciones</t>
  </si>
  <si>
    <t>TIPO DE INSTITUCIONES</t>
  </si>
  <si>
    <t>inst gral.V.3 3</t>
  </si>
  <si>
    <t>Instituciones de la Administración Pública Centralizada</t>
  </si>
  <si>
    <t>Instituciones de la Administración Pública Paraestatal</t>
  </si>
  <si>
    <r>
      <rPr>
        <sz val="9"/>
        <rFont val="Arial"/>
        <family val="2"/>
      </rPr>
      <t>Otro tipo</t>
    </r>
    <r>
      <rPr>
        <b/>
        <sz val="9"/>
        <rFont val="Arial"/>
        <family val="2"/>
      </rPr>
      <t xml:space="preserve">
</t>
    </r>
    <r>
      <rPr>
        <i/>
        <sz val="8"/>
        <rFont val="Arial"/>
        <family val="2"/>
      </rPr>
      <t>(especifique)</t>
    </r>
  </si>
  <si>
    <t>TOTAL</t>
  </si>
  <si>
    <t>ADMIN. PUBLICA CENTRALIZADA</t>
  </si>
  <si>
    <t>ADMIN. PUBLICA PARESTATAL</t>
  </si>
  <si>
    <t>OTRO TIPO</t>
  </si>
  <si>
    <t>BLOQUEO COD_2,9 NUM 2 P.5.2</t>
  </si>
  <si>
    <r>
      <rPr>
        <sz val="9"/>
        <color theme="1"/>
        <rFont val="Arial"/>
        <family val="2"/>
      </rPr>
      <t xml:space="preserve">Otro tipo:
</t>
    </r>
    <r>
      <rPr>
        <i/>
        <sz val="8"/>
        <color theme="1"/>
        <rFont val="Arial"/>
        <family val="2"/>
      </rPr>
      <t>(especifique)</t>
    </r>
  </si>
  <si>
    <t>5.5.-</t>
  </si>
  <si>
    <t xml:space="preserve">Anote el nombre de cada uno de los órganos internos de control u homólogos con los que contaba al cierre del año 2024 la Administración Pública de su entidad federativa. Por cada uno de estos, señale el tipo de adscripción; utilizando para tal efecto el catálogo que se presenta en la parte inferior de la siguiente tabla. De igual forma, anote la cantidad de personal adscrito al cierre del referido año, según función desempeñada y sexo, así como el total de presupuesto ejercido durante el año de referencia. Finalmente, indique si determinado órgano interno de control u homólogo contaba con procesos alineados al Marco Integrado de Control Interno para el Sector Público. </t>
  </si>
  <si>
    <t>En la columna "Nombre de los órganos internos de control u homólogos" debe anotar el nombre de cada uno de los órganos internos de control u homólogos con los que haya contado. Por su parte, en la columna "ID órgano interno de control u homólogo" el personal del INEGI debe anotar su clave y/ o número de identificación.</t>
  </si>
  <si>
    <t xml:space="preserve">El nombre de los órganos internos de control u homólogos debe registrarse en mayúsculas, sin comillas ni signos de acentuación, puntuación, paréntesis y abreviaturas. </t>
  </si>
  <si>
    <t>En caso de que haya seleccionado el código "2" o "9" en la columna "¿Participó en el ejercicio de la función de control interno?" del numeral 1 de la pregunta 5.2, no puede seleccionar el código "3" en la columna "Tipo de adscripción".</t>
  </si>
  <si>
    <t>En caso de que no haya seleccionado la columna "Autoridad investigadora", "Autoridad substanciadora" y/ o "Autoridad resolutora" para el numeral 2 de la pregunta 5.2, no puede registrar información en el respectivo apartado del grupo "Función desempeñada".</t>
  </si>
  <si>
    <r>
      <t xml:space="preserve">Debe considerar la totalidad del personal que se haya encontrado adscrito a determinado órgano interno de control u homólogo. </t>
    </r>
    <r>
      <rPr>
        <i/>
        <u/>
        <sz val="8"/>
        <color theme="1"/>
        <rFont val="Arial"/>
        <family val="2"/>
      </rPr>
      <t>No debe considerar a las personas prestadoras de servicio social ni de prácticas profesionales.</t>
    </r>
  </si>
  <si>
    <t>El presupuesto ejercido debe anotarse en pesos mexicanos (números enteros), por lo que no debe agregar la frase "miles o millones" ni desagregar decimales.</t>
  </si>
  <si>
    <t>Para cada órgano interno de control u homólogo, en caso de no poder requisitar la información sobre el presupuesto ejercido, anote "NA" (No aplica) en la celda correspondiente y explique dicha situación en el recuadro que se encuentra en la parte inferior del catálogo de respuesta.</t>
  </si>
  <si>
    <t>Para cada órgano interno de control u homólogo, la cantidad registrada en la columna "Total" debe ser igual o menor a la suma de las cantidades reportadas en las columnas "Subtotal" del grupo "Función desempeñada", así como corresponder a su desagregación por sexo; toda vez que una persona servidora pública pudo haber ejercido más de una función.</t>
  </si>
  <si>
    <t>Para cada órgano interno de control u homólogo, la cantidad registrada en cada una de las columnas "Subtotal" del grupo "Función desempeñada" debe ser igual o menor a la cantidad reportada en la columna "Total", así como corresponder a su desagregación por sexo. En caso de que esta instrucción no le aplique, justifíquelo en el recuadro que se encuentra al final del catálogo de respuesta.</t>
  </si>
  <si>
    <t>La cantidad de órganos internos de control u homólogos que registre debe ser igual a la cantidad reportada como respuesta en la columna "Total" de la pregunta anterior.</t>
  </si>
  <si>
    <t>En caso de que seleccione el código "4" en la columna "Tipo de adscripción", debe anotar el nombre de dicho(s) tipo(s) de adscripción en el recuadro destinado para tal efecto que se encuentra al final de la tabla de respuesta.</t>
  </si>
  <si>
    <t>En el Complemento 2 debe registrar los datos solicitados en relación con el perfil de la persona titular de cada uno de los órganos internos de control u homólogos.</t>
  </si>
  <si>
    <t>En el Complemento 3 debe señalar las instituciones de la Administración Pública de la entidad federativa que hayan sido competencia de determinado órgano interno de control u homólogo.</t>
  </si>
  <si>
    <t>En el Complemento 4 debe anotar el tipo de posesión, ubicación geográfica, horario de atención y datos de contacto de cada uno de los órganos internos de control u homólogos.</t>
  </si>
  <si>
    <t>Complemento 2</t>
  </si>
  <si>
    <t>Complemento 3</t>
  </si>
  <si>
    <t>Complemento 4</t>
  </si>
  <si>
    <t>(1 de 2)</t>
  </si>
  <si>
    <t>Nombre de los órganos internos de control u homólogos</t>
  </si>
  <si>
    <r>
      <t xml:space="preserve">ID órgano interno de control u homólogo
</t>
    </r>
    <r>
      <rPr>
        <i/>
        <sz val="8"/>
        <color theme="1"/>
        <rFont val="Arial"/>
        <family val="2"/>
      </rPr>
      <t>(para uso exclusivo del personal del INEGI)</t>
    </r>
  </si>
  <si>
    <r>
      <t xml:space="preserve">Tipo de adscripción
</t>
    </r>
    <r>
      <rPr>
        <i/>
        <sz val="8"/>
        <color theme="1"/>
        <rFont val="Arial"/>
        <family val="2"/>
      </rPr>
      <t>(ver catálogo)</t>
    </r>
  </si>
  <si>
    <t>Personal adscrito, según función desempeñada y sexo</t>
  </si>
  <si>
    <t>Hombres</t>
  </si>
  <si>
    <t>Mujeres</t>
  </si>
  <si>
    <t>Función desempeñada</t>
  </si>
  <si>
    <t>Investigación</t>
  </si>
  <si>
    <t>Substanciación</t>
  </si>
  <si>
    <t>Resolución o sanción</t>
  </si>
  <si>
    <t>Otra función</t>
  </si>
  <si>
    <t>inst 7</t>
  </si>
  <si>
    <t>MENSAJE SUMATORIAS</t>
  </si>
  <si>
    <t>Subtotal</t>
  </si>
  <si>
    <t>PREG 5.2 NUM 1 COD_3</t>
  </si>
  <si>
    <t>INVESTIGADORA</t>
  </si>
  <si>
    <t>SUBSTANCIADORA</t>
  </si>
  <si>
    <t>RESOLUTORA</t>
  </si>
  <si>
    <t>BLANC Investigadoras</t>
  </si>
  <si>
    <t>BLANC Substanciadora</t>
  </si>
  <si>
    <t>BLANC Resolutora</t>
  </si>
  <si>
    <t>NUMERO</t>
  </si>
  <si>
    <t>DECIMALES</t>
  </si>
  <si>
    <t>COMP DEC</t>
  </si>
  <si>
    <t>NA</t>
  </si>
  <si>
    <t>TOTAL1</t>
  </si>
  <si>
    <t>NS1</t>
  </si>
  <si>
    <t>SUMA1</t>
  </si>
  <si>
    <t>COMP1</t>
  </si>
  <si>
    <t>TOTAL2</t>
  </si>
  <si>
    <t>NS2</t>
  </si>
  <si>
    <t>SUMA2</t>
  </si>
  <si>
    <t>COMP2</t>
  </si>
  <si>
    <t>TOTAL3</t>
  </si>
  <si>
    <t>NS3</t>
  </si>
  <si>
    <t>SUMA3</t>
  </si>
  <si>
    <t>COMP3</t>
  </si>
  <si>
    <t>TOTAL4</t>
  </si>
  <si>
    <t>NS4</t>
  </si>
  <si>
    <t>SUMA4</t>
  </si>
  <si>
    <t>COMP4</t>
  </si>
  <si>
    <t>TOTAL5</t>
  </si>
  <si>
    <t>NS5</t>
  </si>
  <si>
    <t>SUMA5</t>
  </si>
  <si>
    <t>COMP5</t>
  </si>
  <si>
    <t>TOTAL6</t>
  </si>
  <si>
    <t>NS6</t>
  </si>
  <si>
    <t>SUMA6</t>
  </si>
  <si>
    <t>COMP6</t>
  </si>
  <si>
    <t>Sum Comp</t>
  </si>
  <si>
    <t>(2 de 2)</t>
  </si>
  <si>
    <t>Presupuesto ejercido</t>
  </si>
  <si>
    <r>
      <t xml:space="preserve">¿Contaba con procesos alineados al Marco Integrado de Control Interno para el Sector Público? 
</t>
    </r>
    <r>
      <rPr>
        <i/>
        <sz val="8"/>
        <color theme="1"/>
        <rFont val="Arial"/>
        <family val="2"/>
      </rPr>
      <t>(1. Sí / 2. En proceso de integración / 3. No / 9. No identificado)</t>
    </r>
  </si>
  <si>
    <t>inst 8</t>
  </si>
  <si>
    <t>inst 9</t>
  </si>
  <si>
    <t>COMP_TOTAL</t>
  </si>
  <si>
    <t>MENSAJE ERROR inst 8</t>
  </si>
  <si>
    <t>INVESTIGACIÓN</t>
  </si>
  <si>
    <t>SUBSTANCIACIÓN</t>
  </si>
  <si>
    <t>RESOLUCIÓN O SANCIÓN</t>
  </si>
  <si>
    <t>OTRA FUNCIÓN</t>
  </si>
  <si>
    <t>NO IDENTIFICADO</t>
  </si>
  <si>
    <t>MENSAJE ALERTA inst 9</t>
  </si>
  <si>
    <t>inst 10</t>
  </si>
  <si>
    <t>inst 11</t>
  </si>
  <si>
    <t>HOMBRES</t>
  </si>
  <si>
    <t>MUJERES</t>
  </si>
  <si>
    <t>Numeral(es)</t>
  </si>
  <si>
    <t>SUBTOTAL</t>
  </si>
  <si>
    <t>TOTAL Organos Internos</t>
  </si>
  <si>
    <t>COD_4</t>
  </si>
  <si>
    <t>Catálogo de tipo de adscripción</t>
  </si>
  <si>
    <t>Constituye una institución de la Administración Pública de la entidad federativa</t>
  </si>
  <si>
    <r>
      <t xml:space="preserve">Adscrito a alguna de las instituciones de la Administración Pública de la entidad federativa </t>
    </r>
    <r>
      <rPr>
        <i/>
        <sz val="8"/>
        <color theme="1"/>
        <rFont val="Arial"/>
        <family val="2"/>
      </rPr>
      <t>(sin incluir, de ser el caso, a la Secretaría de la Contraloría u homóloga)</t>
    </r>
  </si>
  <si>
    <t>Adscrito a la Secretaría de la Contraloría u homóloga de la entidad federativa</t>
  </si>
  <si>
    <r>
      <t xml:space="preserve">Otro tipo </t>
    </r>
    <r>
      <rPr>
        <i/>
        <sz val="8"/>
        <color theme="1"/>
        <rFont val="Arial"/>
        <family val="2"/>
      </rPr>
      <t>(especifique)</t>
    </r>
  </si>
  <si>
    <t>V.4 Mecanismos y/ o herramientas de control interno</t>
  </si>
  <si>
    <t>3.- Para cada autoridad o institución, en caso de que haya seleccionado el código "2" o "9" en la columna "¿Participó en el ejercicio de la función de control interno?" de la pregunta 5.2, no puede registrar información en la presente subsección.</t>
  </si>
  <si>
    <t>4.- Únicamente debe considerar la información relacionada con la existencia e implementación de los mecanismos y/ o herramientas de control interno que sean aplicables y correspondan a la Administración Pública de la entidad federativa.</t>
  </si>
  <si>
    <t xml:space="preserve">5.- Para cada autoridad o institución, en caso de que no seleccione la columna "Mecanismos y/ o herramientas para la recepción de denuncias en contra de las personas servidoras públicas" de la pregunta 5.6, no puede registrar información en las preguntas 5.8, 5.9 y 5.10. </t>
  </si>
  <si>
    <t>6.-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</si>
  <si>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</si>
  <si>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8.- No deje celdas en blanco, salvo en los casos en que la instrucción así lo solicite.</t>
  </si>
  <si>
    <t>5.6.-</t>
  </si>
  <si>
    <t>Indique las autoridades o instituciones participantes en el ejercicio de la función de control interno que durante el año 2024 tuvieron bajo su responsabilidad algún mecanismo y/ o herramienta de control interno. Por cada una de estas, señale los mecanismos y/ o herramientas de control interno que tuvo bajo su responsabilidad.</t>
  </si>
  <si>
    <t>En caso de que determinada autoridad o institución no haya tenido bajo su responsabilidad algún mecanismo y/ o herramienta de control interno, o no cuente con información para determinarlo, indíquelo en la columna correspondiente conforme al catálogo respectivo y deje el resto de la fila en blanco.</t>
  </si>
  <si>
    <t>Para cada autoridad o institución, seleccione con una "X" el o los mecanismos y/ o herramientas de control interno que correspondan.</t>
  </si>
  <si>
    <t>En caso de que seleccione la columna "Otro mecanismo y/ o herramienta", debe anotar el nombre de dicho(s) mecanismo(s) y/ o herramienta(s) en el recuadro destinado para tal efecto que se encuentra al final de la tabla de respuesta.</t>
  </si>
  <si>
    <t>En caso de que seleccione para todas las autoridades o instituciones el código "2" o "9" en la columna "¿Tuvo bajo su responsabilidad algún mecanismo y/ o herramienta de control interno?", explique dicha situación en el recuadro que se encuentra en la parte inferior de la tabla de respuesta.</t>
  </si>
  <si>
    <r>
      <t xml:space="preserve">¿Tuvo bajo su responsabilidad algún mecanismo y/ o herramienta de control interno?
</t>
    </r>
    <r>
      <rPr>
        <i/>
        <sz val="8"/>
        <color theme="1"/>
        <rFont val="Arial"/>
        <family val="2"/>
      </rPr>
      <t>(1. Sí / 2. No / 9. No identificado)</t>
    </r>
  </si>
  <si>
    <t>Mecanismos y/ o herramientas de control interno</t>
  </si>
  <si>
    <t xml:space="preserve">inst gral.3 V.4 </t>
  </si>
  <si>
    <t>Mecanismos y/ o herramientas para la recepción de denuncias en contra de las personas servidoras públicas</t>
  </si>
  <si>
    <t>Mecanismos y/ o herramientas de supervisión para el cumplimiento de las sanciones impuestas</t>
  </si>
  <si>
    <t>Registro de declaraciones de situación patrimonial de las personas servidoras públicas</t>
  </si>
  <si>
    <t>Registro de declaraciones de intereses de las personas servidoras públicas</t>
  </si>
  <si>
    <t>Registro de constancia de presentación de declaración fiscal de las personas servidoras públicas</t>
  </si>
  <si>
    <t>Análisis y propuesta de mejoras para los procesos de trabajo y servicio de las unidades administrativas o áreas</t>
  </si>
  <si>
    <r>
      <t xml:space="preserve">Otro mecanismo y/ o herramienta
</t>
    </r>
    <r>
      <rPr>
        <i/>
        <sz val="8"/>
        <color theme="1"/>
        <rFont val="Arial"/>
        <family val="2"/>
      </rPr>
      <t>(especifique)</t>
    </r>
  </si>
  <si>
    <t>OTRO MECANISMO</t>
  </si>
  <si>
    <r>
      <t xml:space="preserve">Secretaría de la Contraloría u homóloga de la entidad federativa </t>
    </r>
    <r>
      <rPr>
        <i/>
        <sz val="8"/>
        <rFont val="Arial"/>
        <family val="2"/>
      </rPr>
      <t>(sin incluir al(los) órgano(s) interno(s) de control u homólogo(s))</t>
    </r>
  </si>
  <si>
    <t>Otra autoridad o institución</t>
  </si>
  <si>
    <r>
      <rPr>
        <sz val="9"/>
        <color theme="1"/>
        <rFont val="Arial"/>
        <family val="2"/>
      </rPr>
      <t xml:space="preserve">Otro mecanismo y/ o herramienta:
</t>
    </r>
    <r>
      <rPr>
        <i/>
        <sz val="8"/>
        <color theme="1"/>
        <rFont val="Arial"/>
        <family val="2"/>
      </rPr>
      <t>(especifique)</t>
    </r>
  </si>
  <si>
    <t>5.7.-</t>
  </si>
  <si>
    <t>Indique las autoridades o instituciones participantes en el ejercicio de la función de control interno que durante el año 2024 tuvieron bajo su responsabilidad alguna medida de protección de personas servidoras públicas y de personas ciudadanas que denuncien actos de corrupción. Por cada una de estas, señale las medidas de protección que tuvo bajo su responsabilidad.</t>
  </si>
  <si>
    <t>En caso de que determinada autoridad o institución no haya tenido bajo su responsabilidad alguna medida de protección de personas servidoras públicas y de personas ciudadanas que denuncien actos de corrupción, o no cuente con información para determinarlo, indíquelo en la columna correspondiente conforme al catálogo respectivo y deje el resto de la fila en blanco.</t>
  </si>
  <si>
    <t>Para cada autoridad o institución, seleccione con una "X" la o las medidas de protección que correspondan.</t>
  </si>
  <si>
    <t>En caso de que seleccione la columna "Otra medida de protección", debe anotar el nombre de dicha(s) medida(s) de protección en el recuadro destinado para tal efecto que se encuentra al final de la tabla de respuesta.</t>
  </si>
  <si>
    <t>En caso de que seleccione para todas las autoridades o instituciones el código "2" o "9" en la columna "¿Tuvo bajo su responsabilidad alguna medida de protección de personas servidoras públicas y de personas ciudadanas que denuncien actos de corrupción?", explique dicha situación en el recuadro que se encuentra en la parte inferior de la tabla de respuesta.</t>
  </si>
  <si>
    <r>
      <t xml:space="preserve">¿Tuvo bajo su responsabilidad alguna medida de protección de personas servidoras públicas y de personas ciudadanas que denuncien actos de corrupción?
</t>
    </r>
    <r>
      <rPr>
        <i/>
        <sz val="8"/>
        <color theme="1"/>
        <rFont val="Arial"/>
        <family val="2"/>
      </rPr>
      <t>(1. Sí / 2. No / 9. No identificado)</t>
    </r>
  </si>
  <si>
    <t>Medidas de protección de personas servidoras públicas y de personas ciudadanas que denuncien actos de corrupción</t>
  </si>
  <si>
    <r>
      <t xml:space="preserve">Preventivas
</t>
    </r>
    <r>
      <rPr>
        <i/>
        <sz val="8"/>
        <color theme="1"/>
        <rFont val="Arial"/>
        <family val="2"/>
      </rPr>
      <t>(resguardo de identidad, protección de la información alertada, protección datos personales, etc.)</t>
    </r>
  </si>
  <si>
    <r>
      <t xml:space="preserve">Laborales
</t>
    </r>
    <r>
      <rPr>
        <i/>
        <sz val="8"/>
        <color theme="1"/>
        <rFont val="Arial"/>
        <family val="2"/>
      </rPr>
      <t>(protección de la situación laboral; conservación de puesto, salario y prestaciones; concesión de licencias; etc.)</t>
    </r>
  </si>
  <si>
    <r>
      <t xml:space="preserve">Individuales (aplicables a personas denunciantes)
</t>
    </r>
    <r>
      <rPr>
        <i/>
        <sz val="8"/>
        <color theme="1"/>
        <rFont val="Arial"/>
        <family val="2"/>
      </rPr>
      <t>(atención médica y psicológica, acompañamiento psicosocial, asesoría jurídica y representación, etc.)</t>
    </r>
  </si>
  <si>
    <r>
      <t xml:space="preserve">Psicosociales (aplicables a familia y amistades)
</t>
    </r>
    <r>
      <rPr>
        <i/>
        <sz val="8"/>
        <color theme="1"/>
        <rFont val="Arial"/>
        <family val="2"/>
      </rPr>
      <t>(atención médica y psicológica, acompañamiento psicosocial, asesoría jurídica y representación, etc.)</t>
    </r>
  </si>
  <si>
    <r>
      <t xml:space="preserve">Seguridad
</t>
    </r>
    <r>
      <rPr>
        <i/>
        <sz val="8"/>
        <color theme="1"/>
        <rFont val="Arial"/>
        <family val="2"/>
      </rPr>
      <t>(vigilancia y patrullaje, asignación de equipo de protección, restricciones para las personas presuntamente responsables, etc.)</t>
    </r>
  </si>
  <si>
    <r>
      <t xml:space="preserve">Colectivas
</t>
    </r>
    <r>
      <rPr>
        <i/>
        <sz val="8"/>
        <color theme="1"/>
        <rFont val="Arial"/>
        <family val="2"/>
      </rPr>
      <t>(protección contra despojo de tierras, protección de autonomía y sistemas normativos indígenas, etc.)</t>
    </r>
  </si>
  <si>
    <r>
      <t xml:space="preserve">Otra medida de protección
</t>
    </r>
    <r>
      <rPr>
        <i/>
        <sz val="8"/>
        <color theme="1"/>
        <rFont val="Arial"/>
        <family val="2"/>
      </rPr>
      <t>(especifique)</t>
    </r>
  </si>
  <si>
    <t>OTRO MEDIDA</t>
  </si>
  <si>
    <r>
      <rPr>
        <sz val="9"/>
        <color theme="1"/>
        <rFont val="Arial"/>
        <family val="2"/>
      </rPr>
      <t xml:space="preserve">Otra medida de protección:
</t>
    </r>
    <r>
      <rPr>
        <i/>
        <sz val="8"/>
        <color theme="1"/>
        <rFont val="Arial"/>
        <family val="2"/>
      </rPr>
      <t>(especifique)</t>
    </r>
  </si>
  <si>
    <t>5.8.-</t>
  </si>
  <si>
    <t>Anote, por cada una de las autoridades o instituciones participantes en el ejercicio de la función de control interno, la cantidad de denuncias recibidas durante el año 2024 derivadas del incumplimiento de las obligaciones de las personas servidoras públicas de su entidad federativa, según medio de recepción.</t>
  </si>
  <si>
    <t>Debe considerar las denuncias recibidas en relación con actos u omisiones de las personas servidoras públicas que pudieran constituir o vincularse con faltas administrativas, ya sean personas servidoras públicas en funciones o personas servidoras públicas de anteriores administraciones.</t>
  </si>
  <si>
    <t>Únicamente debe considerar las denuncias recibidas en relación con actos u omisiones de las personas servidoras públicas que pudieran constituir o vincularse con faltas administrativas, por lo que no debe considerar la información relacionada con las investigaciones iniciadas por la autoridad investigadora de su institución, ni las denuncias formuladas ante el Ministerio Público derivado de hechos que las leyes señalen como delitos; toda vez que dicha información se requiere en las preguntas 5.15 y 5.30, respectivamente.</t>
  </si>
  <si>
    <t>En caso de que registre algún valor numérico mayor a cero en la columna "Otro medio", debe anotar el nombre de dicho(s) medio(s) de recepción en el recuadro destinado para tal efecto que se encuentra al final de la tabla de respuesta.</t>
  </si>
  <si>
    <t>Denuncias recibidas, según medio de recepción</t>
  </si>
  <si>
    <t>inst gral. 5 V.4</t>
  </si>
  <si>
    <r>
      <t xml:space="preserve">Personalmente
</t>
    </r>
    <r>
      <rPr>
        <i/>
        <sz val="8"/>
        <color theme="1"/>
        <rFont val="Arial"/>
        <family val="2"/>
      </rPr>
      <t>(presentadas en las instalaciones de la autoridad o institución, incluyendo los buzones de queja físicos)</t>
    </r>
  </si>
  <si>
    <r>
      <t xml:space="preserve">Personalmente
</t>
    </r>
    <r>
      <rPr>
        <i/>
        <sz val="8"/>
        <color theme="1"/>
        <rFont val="Arial"/>
        <family val="2"/>
      </rPr>
      <t>(presentadas ante alguna oficina designada para ello)</t>
    </r>
  </si>
  <si>
    <r>
      <t xml:space="preserve">Servicio postal
</t>
    </r>
    <r>
      <rPr>
        <i/>
        <sz val="8"/>
        <color theme="1"/>
        <rFont val="Arial"/>
        <family val="2"/>
      </rPr>
      <t>(paquetería y mensajería)</t>
    </r>
  </si>
  <si>
    <r>
      <t xml:space="preserve">Número telefónico
</t>
    </r>
    <r>
      <rPr>
        <i/>
        <sz val="8"/>
        <color theme="1"/>
        <rFont val="Arial"/>
        <family val="2"/>
      </rPr>
      <t>(llamadas telefónicas, mensajes SMS, etc.)</t>
    </r>
  </si>
  <si>
    <r>
      <t xml:space="preserve">Sitio web
</t>
    </r>
    <r>
      <rPr>
        <i/>
        <sz val="8"/>
        <color theme="1"/>
        <rFont val="Arial"/>
        <family val="2"/>
      </rPr>
      <t>(página electrónica vía internet)</t>
    </r>
  </si>
  <si>
    <r>
      <t xml:space="preserve">Correo electrónico
</t>
    </r>
    <r>
      <rPr>
        <i/>
        <sz val="8"/>
        <color theme="1"/>
        <rFont val="Arial"/>
        <family val="2"/>
      </rPr>
      <t>(institucional)</t>
    </r>
  </si>
  <si>
    <r>
      <t xml:space="preserve">Aplicación móvil
</t>
    </r>
    <r>
      <rPr>
        <i/>
        <sz val="8"/>
        <color theme="1"/>
        <rFont val="Arial"/>
        <family val="2"/>
      </rPr>
      <t>(app)</t>
    </r>
  </si>
  <si>
    <r>
      <t xml:space="preserve">Redes sociales
</t>
    </r>
    <r>
      <rPr>
        <i/>
        <sz val="8"/>
        <color theme="1"/>
        <rFont val="Arial"/>
        <family val="2"/>
      </rPr>
      <t>(WhatsApp, Facebook, X, Telegram, etc.)</t>
    </r>
  </si>
  <si>
    <r>
      <t xml:space="preserve">Otro medio
</t>
    </r>
    <r>
      <rPr>
        <i/>
        <sz val="8"/>
        <color theme="1"/>
        <rFont val="Arial"/>
        <family val="2"/>
      </rPr>
      <t>(especifique)</t>
    </r>
  </si>
  <si>
    <t>BLOQUEO MECANISMOS P.5.6</t>
  </si>
  <si>
    <t>OTRO MEDIO</t>
  </si>
  <si>
    <t>S</t>
  </si>
  <si>
    <t>SUM COMP:</t>
  </si>
  <si>
    <r>
      <rPr>
        <sz val="9"/>
        <color theme="1"/>
        <rFont val="Arial"/>
        <family val="2"/>
      </rPr>
      <t xml:space="preserve">Otro medio:
</t>
    </r>
    <r>
      <rPr>
        <i/>
        <sz val="8"/>
        <color theme="1"/>
        <rFont val="Arial"/>
        <family val="2"/>
      </rPr>
      <t>(especifique)</t>
    </r>
  </si>
  <si>
    <t>5.9.-</t>
  </si>
  <si>
    <t>De acuerdo con el total de denuncias recibidas que reportó como respuesta en la pregunta anterior, anote, por cada una de las autoridades o instituciones participantes en el ejercicio de la función de control interno, la cantidad de las mismas especificando su estatus.</t>
  </si>
  <si>
    <t>Para cada autoridad o institución, en caso de que la cantidad reportada como respuesta en la columna "Total" de la pregunta anterior no sea un dato numérico mayor a cero, no puede registrar información en el presente reactivo.</t>
  </si>
  <si>
    <t>Para cada autoridad o institución, la cantidad registrada en la columna "Total" debe ser igual a la cantidad reportada como respuesta en la columna "Total" de la pregunta anterior.</t>
  </si>
  <si>
    <t>En caso de que registre algún valor numérico mayor a cero en la columna "Otro estatus", debe anotar el nombre de dicho(s) estatus en el recuadro destinado para tal efecto que se encuentra al final de la tabla de respuesta.</t>
  </si>
  <si>
    <t>En el Complemento 5 debe anotar la cantidad de denuncias recibidas derivadas del incumplimiento de las obligaciones de las personas servidoras públicas de la Administración Pública de la entidad federativa, según institución.</t>
  </si>
  <si>
    <t>Complemento 5</t>
  </si>
  <si>
    <t>Denuncias recibidas, según estatus</t>
  </si>
  <si>
    <t>Procedentes</t>
  </si>
  <si>
    <t>Incompetentes</t>
  </si>
  <si>
    <t xml:space="preserve">Improcedentes </t>
  </si>
  <si>
    <r>
      <t xml:space="preserve">Pendientes
</t>
    </r>
    <r>
      <rPr>
        <i/>
        <sz val="8"/>
        <rFont val="Arial"/>
        <family val="2"/>
      </rPr>
      <t>(de atención)</t>
    </r>
  </si>
  <si>
    <r>
      <t xml:space="preserve">Otro estatus </t>
    </r>
    <r>
      <rPr>
        <i/>
        <sz val="8"/>
        <rFont val="Arial"/>
        <family val="2"/>
      </rPr>
      <t>(especifique)</t>
    </r>
  </si>
  <si>
    <t>BLOQUEO SUM P.5.8</t>
  </si>
  <si>
    <t>AUTORIDAD O INSTITUCION</t>
  </si>
  <si>
    <t>COMP TOTAL P.5.8</t>
  </si>
  <si>
    <t>OTRO ESTATUS</t>
  </si>
  <si>
    <r>
      <t xml:space="preserve">Otro estatus:
</t>
    </r>
    <r>
      <rPr>
        <i/>
        <sz val="8"/>
        <color theme="1"/>
        <rFont val="Arial"/>
        <family val="2"/>
      </rPr>
      <t>(especifique)</t>
    </r>
  </si>
  <si>
    <t>5.10.-</t>
  </si>
  <si>
    <t>De acuerdo con el total de denuncias recibidas que reportó como respuesta en la pregunta 5.8, anote, por cada una de las autoridades o instituciones participantes en el ejercicio de la función de control interno, la cantidad de las mismas especificando el tipo de denunciante.</t>
  </si>
  <si>
    <t>Para cada autoridad o institución, en caso de que la cantidad reportada como respuesta en la columna "Total" de la pregunta 5.8 no sea un dato numérico mayor a cero, no puede registrar información en el presente reactivo.</t>
  </si>
  <si>
    <t>Para cada autoridad o institución, la cantidad registrada en la columna "Total" debe ser igual o mayor a la cantidad reportada como respuesta en la columna "Total" de la pregunta 5.8, toda vez que una denuncia pudo haber sido impuesta por más de un tipo de denunciante.</t>
  </si>
  <si>
    <t>Para cada autoridad o institución, la cantidad registrada en cada tipo de denunciante debe ser igual o menor a la cantidad reportada como respuesta en la columna "Total" de la pregunta 5.8. En caso de que esta instrucción no le aplique, justifíquelo en el recuadro que se encuentra al final de la tabla de respuesta.</t>
  </si>
  <si>
    <t>En caso de que registre algún valor numérico mayor a cero en la columna "Otro tipo", debe anotar el nombre de dicho(s) tipo(s) de denunciante(s) en el recuadro destinado para tal efecto que se encuentra al final de la tabla de respuesta.</t>
  </si>
  <si>
    <t>Denuncias recibidas, según tipo de denunciante</t>
  </si>
  <si>
    <t>COMP_DENUNCIAS_RECIBIDAS P.5.8</t>
  </si>
  <si>
    <r>
      <t xml:space="preserve">Personas físicas 
</t>
    </r>
    <r>
      <rPr>
        <i/>
        <sz val="8"/>
        <rFont val="Arial"/>
        <family val="2"/>
      </rPr>
      <t>(sin incluir personas servidoras públicas ni personas ex servidoras públicas)</t>
    </r>
  </si>
  <si>
    <r>
      <t xml:space="preserve">Personas morales
</t>
    </r>
    <r>
      <rPr>
        <i/>
        <sz val="8"/>
        <rFont val="Arial"/>
        <family val="2"/>
      </rPr>
      <t>(sin incluir autoridades competentes)</t>
    </r>
  </si>
  <si>
    <t>Personas servidoras públicas</t>
  </si>
  <si>
    <t>Personas ex servidoras públicas</t>
  </si>
  <si>
    <t>Autoridades competentes</t>
  </si>
  <si>
    <t>Anónimo</t>
  </si>
  <si>
    <r>
      <t xml:space="preserve">Otro tipo
</t>
    </r>
    <r>
      <rPr>
        <i/>
        <sz val="8"/>
        <rFont val="Arial"/>
        <family val="2"/>
      </rPr>
      <t>(especifique)</t>
    </r>
  </si>
  <si>
    <t xml:space="preserve">PERSONAS FISICAS </t>
  </si>
  <si>
    <t>PERSONAS MORALES</t>
  </si>
  <si>
    <t>PERSONAS SERVIDORAS PUBLICAS</t>
  </si>
  <si>
    <t>PERSONAS EX SERVIDORAS</t>
  </si>
  <si>
    <t>AUTORIDADES COMPETENTES</t>
  </si>
  <si>
    <t>ANONIMO</t>
  </si>
  <si>
    <r>
      <t xml:space="preserve">Otro tipo:
</t>
    </r>
    <r>
      <rPr>
        <i/>
        <sz val="8"/>
        <color theme="1"/>
        <rFont val="Arial"/>
        <family val="2"/>
      </rPr>
      <t>(especifique)</t>
    </r>
  </si>
  <si>
    <t>V.5 Auditorías aplicadas</t>
  </si>
  <si>
    <t>3.- En caso de que seleccione el código "2" o "9" en la columna "¿Le fue aplicada alguna auditoría a la Administración Pública de su entidad federativa?" de la pregunta 5.11, concluya la subsección.</t>
  </si>
  <si>
    <r>
      <t xml:space="preserve">1.- </t>
    </r>
    <r>
      <rPr>
        <b/>
        <i/>
        <sz val="8"/>
        <color theme="1"/>
        <rFont val="Arial"/>
        <family val="2"/>
      </rPr>
      <t xml:space="preserve">Auditoría. </t>
    </r>
    <r>
      <rPr>
        <i/>
        <sz val="8"/>
        <color theme="1"/>
        <rFont val="Arial"/>
        <family val="2"/>
      </rPr>
      <t>Se refiere al proceso sistemático en el que de manera objetiva se obtiene y se evalúa evidencia para determinar si las acciones llevadas a cabo por los entes sujetos a revisión se realizaron de conformidad con la normatividad establecida o con base en principios que aseguren una gestión pública adecuada. Para efectos del presente censo, se consideran los siguientes tipos:</t>
    </r>
  </si>
  <si>
    <r>
      <rPr>
        <b/>
        <i/>
        <sz val="8"/>
        <color theme="1"/>
        <rFont val="Arial"/>
        <family val="2"/>
      </rPr>
      <t xml:space="preserve">Cumplimiento financiero. </t>
    </r>
    <r>
      <rPr>
        <i/>
        <sz val="8"/>
        <color theme="1"/>
        <rFont val="Arial"/>
        <family val="2"/>
      </rPr>
      <t>Se refiere a aquella que revisa que la recaudación, captación, administración, ejercicio y aplicación de recursos se lleven a cabo de acuerdo con la normatividad correspondiente, así como que su manejo y registro financiero haya sido correcto. En este tipo se consideran las siguientes modalidades:</t>
    </r>
  </si>
  <si>
    <r>
      <rPr>
        <b/>
        <i/>
        <sz val="8"/>
        <color theme="1"/>
        <rFont val="Arial"/>
        <family val="2"/>
      </rPr>
      <t xml:space="preserve">Inversiones físicas y obra pública. </t>
    </r>
    <r>
      <rPr>
        <i/>
        <sz val="8"/>
        <color theme="1"/>
        <rFont val="Arial"/>
        <family val="2"/>
      </rPr>
      <t>Se refiere a aquella que analiza los procesos de adquisición, el desarrollo de las obras públicas, la justificación de las inversiones, el cumplimiento de los estándares de calidad previstos, la razonabilidad de los montos invertidos, así como la conclusión de las obras en tiempo y forma.</t>
    </r>
  </si>
  <si>
    <r>
      <rPr>
        <b/>
        <i/>
        <sz val="8"/>
        <color theme="1"/>
        <rFont val="Arial"/>
        <family val="2"/>
      </rPr>
      <t xml:space="preserve">Tecnologías de la información y comunicaciones. </t>
    </r>
    <r>
      <rPr>
        <i/>
        <sz val="8"/>
        <color theme="1"/>
        <rFont val="Arial"/>
        <family val="2"/>
      </rPr>
      <t>Se refiere a aquella que revisa la adquisición, administración y aprovechamiento de sistemas e infraestructuras, la calidad de los datos y la seguridad de la información de los entes públicos.</t>
    </r>
  </si>
  <si>
    <r>
      <rPr>
        <b/>
        <i/>
        <sz val="8"/>
        <color theme="1"/>
        <rFont val="Arial"/>
        <family val="2"/>
      </rPr>
      <t xml:space="preserve">Forense. </t>
    </r>
    <r>
      <rPr>
        <i/>
        <sz val="8"/>
        <color theme="1"/>
        <rFont val="Arial"/>
        <family val="2"/>
      </rPr>
      <t>Se refiere a aquella que consiste en la aplicación de una metodología de fiscalización para la revisión rigurosa y pormenorizada de procesos, hechos y evidencias, con el propósito de documentar la existencia de un presunto acto irregular.</t>
    </r>
  </si>
  <si>
    <r>
      <t xml:space="preserve">Gasto federalizado. </t>
    </r>
    <r>
      <rPr>
        <i/>
        <sz val="8"/>
        <color theme="1"/>
        <rFont val="Arial"/>
        <family val="2"/>
      </rPr>
      <t>Se refiere a aquella que consiste en la fiscalización del ejercicio presupuestario y el cumplimiento de las metas y objetivos de los fondos y programas financiados con recursos federales.</t>
    </r>
  </si>
  <si>
    <r>
      <t xml:space="preserve">Sistemas de control interno. </t>
    </r>
    <r>
      <rPr>
        <i/>
        <sz val="8"/>
        <color theme="1"/>
        <rFont val="Arial"/>
        <family val="2"/>
      </rPr>
      <t>Se refiere a aquella donde se evalúan las políticas, procesos y actividades que aseguran el cumplimiento de los objetivos institucionales.</t>
    </r>
  </si>
  <si>
    <r>
      <t xml:space="preserve">Desempeño. </t>
    </r>
    <r>
      <rPr>
        <i/>
        <sz val="8"/>
        <color theme="1"/>
        <rFont val="Arial"/>
        <family val="2"/>
      </rPr>
      <t>Se refiere a aquella que hace una revisión para conocer si las políticas públicas y programas operan bajo los principios de eficacia, eficiencia y economía, otorgando perspectivas sobre impacto social, economía y beneficios.</t>
    </r>
  </si>
  <si>
    <r>
      <t xml:space="preserve">Especiales. </t>
    </r>
    <r>
      <rPr>
        <i/>
        <sz val="8"/>
        <color theme="1"/>
        <rFont val="Arial"/>
        <family val="2"/>
      </rPr>
      <t>Se refiere a aquellas cuyo objetivo consiste en revisar los procedimientos y acciones para la creación y/ o desincorporación de empresas de participación mayoritaria, fideicomisos y organismos descentralizados, o bien, ocuparse de la evaluación de aspectos o proyectos específicos.</t>
    </r>
  </si>
  <si>
    <r>
      <t xml:space="preserve">Legal. </t>
    </r>
    <r>
      <rPr>
        <i/>
        <sz val="8"/>
        <color theme="1"/>
        <rFont val="Arial"/>
        <family val="2"/>
      </rPr>
      <t>Se refiere a aquella en la cual se verifica que los procesos y procedimientos administrativos se encuentren apegados y cumplan a cabalidad con la normatividad aplicable.</t>
    </r>
  </si>
  <si>
    <r>
      <t xml:space="preserve">Integral. </t>
    </r>
    <r>
      <rPr>
        <i/>
        <sz val="8"/>
        <color theme="1"/>
        <rFont val="Arial"/>
        <family val="2"/>
      </rPr>
      <t>Se refiere a aquella en la que se combinan dos o más tipos de auditoría para evaluar de forma global las políticas, procesos y actividades que aseguran el cumplimiento de los objetivos institucionales.</t>
    </r>
  </si>
  <si>
    <t>5.11.-</t>
  </si>
  <si>
    <t>Indique si durante el año 2024 le fue aplicada alguna auditoría a la Administración Pública de su entidad federativa. En caso afirmativo, anote el total de auditorías que le fueron aplicadas, así como de auditorías que le fueron aplicadas y concluidas.</t>
  </si>
  <si>
    <t>En caso de que no le haya sido aplicada alguna auditoría, o no cuente con información para determinarlo, indíquelo en la columna correspondiente conforme al catálogo respectivo y deje el resto de la fila en blanco.</t>
  </si>
  <si>
    <t>En caso de que alguna auditoría haya sido de distintos tipos, haya sido aplicada por más de una autoridad de control, vigilancia y/ o fiscalización, o haya sido aplicada a más de una institución de la Administración Pública de la entidad federativa, debe ser considerada una sola vez en el registro de esta pregunta.</t>
  </si>
  <si>
    <t>En la columna "Auditorías aplicadas" debe considerar las auditorías aplicadas del 01 de enero al 31 de diciembre de 2024 a la Administración Pública de la entidad federativa, independientemente de que hayan concluido durante el referido año.</t>
  </si>
  <si>
    <t>En la columna "Auditorías aplicadas y concluidas" debe considerar las auditorías aplicadas del 01 de enero al 31 de diciembre de 2024 a la Administración Pública de la entidad federativa, y que además hayan concluido durante el referido año.</t>
  </si>
  <si>
    <t>La cantidad registrada en la columna "Auditorías aplicadas y concluidas" debe ser igual o menor a la cantidad reportada en la columna "Auditorías aplicadas".</t>
  </si>
  <si>
    <t>PREG.PIVOTE AUDITORIA</t>
  </si>
  <si>
    <r>
      <t xml:space="preserve">¿Le fue aplicada alguna auditoría a la Administración Pública de su entidad federativa?
</t>
    </r>
    <r>
      <rPr>
        <i/>
        <sz val="8"/>
        <rFont val="Arial"/>
        <family val="2"/>
      </rPr>
      <t>(1. Sí / 2. No / 9. No identificado)</t>
    </r>
  </si>
  <si>
    <t>Auditorías aplicadas</t>
  </si>
  <si>
    <t>Auditorías aplicadas y concluidas</t>
  </si>
  <si>
    <t>BLOQUEO COD_2,9</t>
  </si>
  <si>
    <t>COMP_AUDITORIAS</t>
  </si>
  <si>
    <t>5.12.-</t>
  </si>
  <si>
    <t>Indique las autoridades de control, vigilancia y/ o fiscalización que durante el año 2024 aplicaron alguna auditoría a la Administración Pública de su entidad federativa. Por cada una de estas, anote la cantidad de auditorías aplicadas, así como la cantidad de auditorías aplicadas y concluidas, según tipo.</t>
  </si>
  <si>
    <t>Para los numerales 1 y 2, en caso de que haya seleccionado el código "2" o "9" en la columna "¿Participó en el ejercicio de la función de control interno?" del respectivo numeral de la pregunta 5.2, no puede registrar información para la autoridad de control, vigilancia y/ o fiscalización listada en cada uno de dichos numerales.</t>
  </si>
  <si>
    <t>En caso de que determinada autoridad de control, vigilancia y/ o fiscalización no haya aplicado alguna auditoría a la Administración Pública de la entidad federativa, o no cuente con información para determinarlo, indíquelo en la columna correspondiente conforme al catálogo respectivo y deje el resto de la fila en blanco.</t>
  </si>
  <si>
    <t>En caso de que una auditoría haya sido aplicada por más de una autoridad de control, vigilancia y/ o fiscalización, debe considerarla en cada una de las autoridades de control, vigilancia y/ o fiscalización que correspondan.</t>
  </si>
  <si>
    <t xml:space="preserve">Para cada autoridad de control, vigilancia y/ o fiscalización, la cantidad registrada en la columna "Total" del apartado "Auditorías aplicadas, según tipo" debe ser igual o menor a la cantidad reportada como respuesta en la columna "Auditorías aplicadas" de la pregunta anterior. </t>
  </si>
  <si>
    <t>Para cada autoridad de control, vigilancia y/ o fiscalización, la cantidad registrada en la columna "Total" del apartado "Auditorías aplicadas, según tipo" debe ser igual o menor a la suma de las cantidades reportadas en las columnas del apartado "Tipo de auditoría"; toda vez que una auditoría pudo haber correspondido a más de un tipo.</t>
  </si>
  <si>
    <t>Para cada autoridad de control, vigilancia y/ o fiscalización, la cantidad registrada en cada una de las columnas del apartado "Tipo de auditoría" debe ser igual o menor a la cantidad reportada en la columna "Total" del apartado "Auditorías aplicadas, según tipo". En caso de que esta instrucción no le aplique, justifíquelo en el recuadro que se encuentra al final de la tabla de respuesta.</t>
  </si>
  <si>
    <t xml:space="preserve">Para cada autoridad de control, vigilancia y/ o fiscalización, la cantidad registrada en la columna "Total" del apartado "Auditorías aplicadas y concluidas, según tipo" debe ser igual o menor a la cantidad reportada como respuesta en la columna "Auditorías aplicadas y concluidas" de la pregunta anterior. </t>
  </si>
  <si>
    <t>Para cada autoridad de control, vigilancia y/ o fiscalización, la cantidad registrada en la columna "Total" del apartado "Auditorías aplicadas y concluidas, según tipo" debe ser igual o menor a la suma de las cantidades reportadas en las columnas del apartado "Tipo de auditoría"; toda vez que una auditoría pudo haber correspondido a más de un tipo.</t>
  </si>
  <si>
    <t>Para cada autoridad de control, vigilancia y/ o fiscalización, la cantidad registrada en cada una de las columnas del apartado "Tipo de auditoría" debe ser igual o menor a la cantidad reportada en la columna "Total" del apartado "Auditorías aplicadas y concluidas, según tipo". En caso de que esta instrucción no le aplique, justifíquelo en el recuadro que se encuentra al final de la tabla de respuesta.</t>
  </si>
  <si>
    <t>Para cada autoridad de control, vigilancia y/ o fiscalización, la cantidad registrada en la columna "Total" del apartado "Auditorías aplicadas y concluidas, según tipo" debe ser igual o menor a la cantidad reportada en la columna "Total" del apartado "Auditorías aplicadas, según tipo", así como corresponder a su desagregación por tipo.</t>
  </si>
  <si>
    <t>En caso de que seleccione para el numeral 7 el código "1" en la columna "¿Aplicó alguna auditoría a la Administración Pública de la entidad federativa?", debe anotar el nombre de dicha(s) autoridad(es) en el recuadro destinado para tal efecto que se encuentra al final de la tabla de respuesta.</t>
  </si>
  <si>
    <t>En caso de que registre algún valor numérico mayor a cero en la columna "Otro tipo" del apartado "Auditorías aplicadas, según tipo", debe anotar el nombre de dicho(s) tipo(s) de auditoría en el recuadro destinado para tal efecto que se encuentra al final de la tabla de respuesta.</t>
  </si>
  <si>
    <t>En el Complemento 6 debe anotar la cantidad de auditorías aplicadas por las autoridades de control, vigilancia y/ o fiscalización, según institución.</t>
  </si>
  <si>
    <t>Complemento 6</t>
  </si>
  <si>
    <t>Autoridades de control, vigilancia y/ o fiscalización</t>
  </si>
  <si>
    <r>
      <t xml:space="preserve">¿Aplicó alguna auditoría a la Administración Pública de la entidad federativa?
</t>
    </r>
    <r>
      <rPr>
        <i/>
        <sz val="8"/>
        <color theme="1"/>
        <rFont val="Arial"/>
        <family val="2"/>
      </rPr>
      <t>(1. Sí / 2. No / 9. No identificado)</t>
    </r>
  </si>
  <si>
    <t>Auditorías aplicadas, según tipo</t>
  </si>
  <si>
    <t>Tipo de auditoría</t>
  </si>
  <si>
    <t>Cumplimiento financiero</t>
  </si>
  <si>
    <t>Desempeño</t>
  </si>
  <si>
    <t>Especiales</t>
  </si>
  <si>
    <t>Legal</t>
  </si>
  <si>
    <t>Integral</t>
  </si>
  <si>
    <t>inst gral.3 V.5</t>
  </si>
  <si>
    <t>Inversiones físicas y obra pública</t>
  </si>
  <si>
    <t>Tecnologías de la información y comunicaciones</t>
  </si>
  <si>
    <t>Forense</t>
  </si>
  <si>
    <t>Gasto federalizado</t>
  </si>
  <si>
    <t>Sistemas de control interno</t>
  </si>
  <si>
    <t>NS</t>
  </si>
  <si>
    <t>SUMA</t>
  </si>
  <si>
    <t>COMP</t>
  </si>
  <si>
    <t>BLOQUEO COD_2,9 NUM 1,2 P.5.2</t>
  </si>
  <si>
    <t xml:space="preserve">COMP_TIPO AUDITORIA </t>
  </si>
  <si>
    <t>COMP_TOTAL AUDITORIAS APLICADAS P.5.11</t>
  </si>
  <si>
    <t>COMP _TOTAL AUDITORIAS APLICADAS</t>
  </si>
  <si>
    <t>Tecnologías de la información y comunicación</t>
  </si>
  <si>
    <t>Sistema de control interno</t>
  </si>
  <si>
    <t>Otro Tipo</t>
  </si>
  <si>
    <t>Entidad de fiscalización superior u homóloga de la entidad federativa</t>
  </si>
  <si>
    <t>Secretaría de la Función Pública</t>
  </si>
  <si>
    <t>Auditoría Superior de la Federación</t>
  </si>
  <si>
    <t>Despacho privado</t>
  </si>
  <si>
    <r>
      <t xml:space="preserve">Otra autoridad </t>
    </r>
    <r>
      <rPr>
        <i/>
        <sz val="8"/>
        <color theme="1"/>
        <rFont val="Arial"/>
        <family val="2"/>
      </rPr>
      <t>(especifique)</t>
    </r>
  </si>
  <si>
    <t>Auditorías aplicadas y concluidas, según tipo</t>
  </si>
  <si>
    <t>Otro tipo</t>
  </si>
  <si>
    <t>COMP_APLICADAS Y CONCLUIDAS</t>
  </si>
  <si>
    <t>inst 12</t>
  </si>
  <si>
    <t>NUM 7</t>
  </si>
  <si>
    <r>
      <t xml:space="preserve">Otra autoridad:
</t>
    </r>
    <r>
      <rPr>
        <i/>
        <sz val="8"/>
        <color theme="1"/>
        <rFont val="Arial"/>
        <family val="2"/>
      </rPr>
      <t>(especifique)</t>
    </r>
  </si>
  <si>
    <t>MENSAJE ALERTA ERROR</t>
  </si>
  <si>
    <t>N°INST</t>
  </si>
  <si>
    <t>BANDERAS</t>
  </si>
  <si>
    <t>LIST_COMP</t>
  </si>
  <si>
    <t>5.13.-</t>
  </si>
  <si>
    <t>De acuerdo con el total de auditorías aplicadas y de auditorías aplicadas y concluidas que reportó como respuesta en la pregunta 5.11, anote la cantidad de las mismas que se relacionaron con alguna contratación pública.</t>
  </si>
  <si>
    <t>Por contratación pública debe considerar aquellas compras de bienes, servicios y obra pública realizadas por la Administración Pública de la entidad federativa.</t>
  </si>
  <si>
    <t>La cantidad registrada en la columna "Auditorías aplicadas relacionadas con alguna contratación pública" debe ser igual o menor a la cantidad reportada como respuesta en la columna "Auditorías aplicadas" de la pregunta 5.11.</t>
  </si>
  <si>
    <t>La cantidad registrada en la columna "Auditorías aplicadas y concluidas relacionadas con alguna contratación pública" debe ser igual o menor a la cantidad reportada como respuesta en la columna "Auditorías aplicadas y concluidas" de la pregunta 5.11.</t>
  </si>
  <si>
    <t>La cantidad registrada en la columna "Auditorías aplicadas y concluidas relacionadas con alguna contratación pública" debe ser igual o menor a la cantidad reportada en la columna "Auditorías aplicadas relacionadas con alguna contratación pública".</t>
  </si>
  <si>
    <t>Auditorías aplicadas relacionadas con alguna contratación pública</t>
  </si>
  <si>
    <t>Auditorías aplicadas y concluidas relacionadas con alguna contratación pública</t>
  </si>
  <si>
    <t>COMP_AUDITORIAS APLICADAS P.5.11</t>
  </si>
  <si>
    <t>COMP_AUDITORIAS APLI Y CONCLUIDAS P.5.12</t>
  </si>
  <si>
    <t xml:space="preserve">COMP_AUDITORIAS </t>
  </si>
  <si>
    <t>V.6 Investigación, substanciación y sanción de faltas administrativas</t>
  </si>
  <si>
    <t>3.- Salvo aquellas preguntas que no requieran información por institución, el listado de instituciones que se despliega es el mismo que registró como respuesta en la pregunta 1.1 de la sección I del módulo 1 de este censo.</t>
  </si>
  <si>
    <t>4.- Salvo aquellas preguntas que no requieran información por institución, la información solicitada debe desagregarse por la institución relacionada con las personas servidoras públicas presuntamente responsables de faltas administrativas, mas no por la institución encargada o integradora de la información referida.</t>
  </si>
  <si>
    <t>5.- Salvo aquellas preguntas que no requieran información por institución, debe considerar la información solicitada de las personas servidoras públicas relacionadas con determinada institución, ya sean personas servidoras públicas en funciones o personas servidoras públicas de anteriores administraciones.</t>
  </si>
  <si>
    <t>6.- Salvo aquellas preguntas que no requieran información por institución, en la categoría "OTRA INSTITUCION" debe considerar la información relacionada con aquellas personas servidoras públicas de anteriores administraciones cuya institución de adscripción ya no sea considerada en la actual administración.</t>
  </si>
  <si>
    <t>7.-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</si>
  <si>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8.-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</si>
  <si>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9.- No deje celdas en blanco, salvo en los casos en que la instrucción así lo solicite.</t>
  </si>
  <si>
    <r>
      <t xml:space="preserve">1.- </t>
    </r>
    <r>
      <rPr>
        <b/>
        <i/>
        <sz val="8"/>
        <color theme="1"/>
        <rFont val="Arial"/>
        <family val="2"/>
      </rPr>
      <t>Falta administrativa grave.</t>
    </r>
    <r>
      <rPr>
        <i/>
        <sz val="8"/>
        <color theme="1"/>
        <rFont val="Arial"/>
        <family val="2"/>
      </rPr>
      <t xml:space="preserve"> Se refiere a aquellas cometidas por las personas servidoras públicas, cuya sanción corresponde al Tribunal Federal de Justicia Administrativa y a sus homólogos en las entidades federativas, conforme a lo establecido en la Ley General de Responsabilidades Administrativas o en la disposición normativa aplicable en la materia. </t>
    </r>
  </si>
  <si>
    <r>
      <t xml:space="preserve">2.- </t>
    </r>
    <r>
      <rPr>
        <b/>
        <i/>
        <sz val="8"/>
        <color theme="1"/>
        <rFont val="Arial"/>
        <family val="2"/>
      </rPr>
      <t>Falta administrativa no grave.</t>
    </r>
    <r>
      <rPr>
        <i/>
        <sz val="8"/>
        <color theme="1"/>
        <rFont val="Arial"/>
        <family val="2"/>
      </rPr>
      <t xml:space="preserve"> Se refiere a aquellas cometidas por las personas servidoras públicas, cuya sanción corresponde a la Secretaría de la Función Pública y a sus homólogas en las entidades federativas, así como a los órganos internos de control u homólogos, conforme a lo establecido en la Ley General de Responsabilidades Administrativas o en la disposición normativa aplicable en la materia.</t>
    </r>
  </si>
  <si>
    <r>
      <t xml:space="preserve">3.- </t>
    </r>
    <r>
      <rPr>
        <b/>
        <i/>
        <sz val="8"/>
        <color theme="1"/>
        <rFont val="Arial"/>
        <family val="2"/>
      </rPr>
      <t xml:space="preserve">Informe de presunta responsabilidad administrativa. </t>
    </r>
    <r>
      <rPr>
        <i/>
        <sz val="8"/>
        <color theme="1"/>
        <rFont val="Arial"/>
        <family val="2"/>
      </rPr>
      <t>Se refiere al instrumento en el que las autoridades investigadoras describen los hechos relacionados con faltas administrativas, exponiendo, de forma documentada y con las pruebas y fundamentos necesarios, los motivos y la presunta responsabilidad de alguna persona servidora pública o de un particular.</t>
    </r>
  </si>
  <si>
    <r>
      <t xml:space="preserve">4.- </t>
    </r>
    <r>
      <rPr>
        <b/>
        <i/>
        <sz val="8"/>
        <color theme="1"/>
        <rFont val="Arial"/>
        <family val="2"/>
      </rPr>
      <t xml:space="preserve">Investigaciones. </t>
    </r>
    <r>
      <rPr>
        <i/>
        <sz val="8"/>
        <color theme="1"/>
        <rFont val="Arial"/>
        <family val="2"/>
      </rPr>
      <t>Se refiere al conjunto de diligencias realizadas por las autoridades investigadoras a efecto de indagar sobre la presunta responsabilidad de faltas administrativas.</t>
    </r>
  </si>
  <si>
    <r>
      <t xml:space="preserve">5.- </t>
    </r>
    <r>
      <rPr>
        <b/>
        <i/>
        <sz val="8"/>
        <rFont val="Arial"/>
        <family val="2"/>
      </rPr>
      <t xml:space="preserve">Procedimiento de responsabilidad administrativa. </t>
    </r>
    <r>
      <rPr>
        <i/>
        <sz val="8"/>
        <rFont val="Arial"/>
        <family val="2"/>
      </rPr>
      <t>Se refiere al conjunto de actividades, formas y formalidades de carácter legal, previamente establecidas, llevadas a cabo por las autoridades substanciadoras que, en el ámbito de su competencia, admitan el informe de presunta responsabilidad administrativa.</t>
    </r>
  </si>
  <si>
    <t>5.14.-</t>
  </si>
  <si>
    <t>Adicional a la Ley General de Responsabilidades Administrativas, señale las disposiciones normativas aplicables durante el año 2024 a la Administración Pública de su entidad federativa en materia de responsabilidades administrativas.</t>
  </si>
  <si>
    <t>Seleccione con una "X" el o los códigos que correspondan.</t>
  </si>
  <si>
    <t>En caso de que seleccione el código "6" o "9" no puede seleccionar otro código.</t>
  </si>
  <si>
    <t>1. Ley de Responsabilidades Administrativas de la entidad federativa y sus municipios o demarcaciones territoriales u homóloga</t>
  </si>
  <si>
    <t>BLOQUEO COD 6</t>
  </si>
  <si>
    <t>BLOQUEO COD 9</t>
  </si>
  <si>
    <t>2. Ley Orgánica de la Administración Pública de la entidad federativa u homóloga</t>
  </si>
  <si>
    <t>3. Reglamento Interior u homólogo de la Secretaría de la Contraloría u homóloga de la entidad federativa</t>
  </si>
  <si>
    <t>4. Ley de Justicia Administrativa u homóloga de la entidad federativa</t>
  </si>
  <si>
    <r>
      <t xml:space="preserve">5. Otra disposición normativa </t>
    </r>
    <r>
      <rPr>
        <i/>
        <sz val="8"/>
        <color theme="1"/>
        <rFont val="Arial"/>
        <family val="2"/>
      </rPr>
      <t>(especifique)</t>
    </r>
  </si>
  <si>
    <t>6. No contaba con otra disposición normativa aplicable diferente a la Ley General de Responsabilidades Administrativas</t>
  </si>
  <si>
    <t>9. No identificado</t>
  </si>
  <si>
    <t>5.15.-</t>
  </si>
  <si>
    <t>Anote, por cada una de las instituciones de la Administración Pública de su entidad federativa, la cantidad de investigaciones iniciadas durante el año 2024 por la presunta responsabilidad de faltas administrativas cometidas por las personas servidoras públicas de su entidad federativa, según tipo de origen.</t>
  </si>
  <si>
    <t>En caso de que registre algún valor numérico mayor a cero en la columna "Otro tipo", debe anotar el nombre de dicho(s) tipo(s) de origen en el recuadro destinado para tal efecto que se encuentra al final de la tabla de respuesta.</t>
  </si>
  <si>
    <t xml:space="preserve"> Investigaciones iniciadas, según tipo de origen</t>
  </si>
  <si>
    <t>De oficio</t>
  </si>
  <si>
    <t>Por denuncia</t>
  </si>
  <si>
    <t>Derivado de las auditorías practicadas por las autoridades de control interno</t>
  </si>
  <si>
    <t>Derivado de las auditorías practicadas por las autoridades de fiscalización</t>
  </si>
  <si>
    <t>Derivado de las auditorías practicadas por despachos privados</t>
  </si>
  <si>
    <r>
      <t xml:space="preserve">Otro tipo
</t>
    </r>
    <r>
      <rPr>
        <i/>
        <sz val="8"/>
        <color theme="1"/>
        <rFont val="Arial"/>
        <family val="2"/>
      </rPr>
      <t>(especifique)</t>
    </r>
  </si>
  <si>
    <t>0.</t>
  </si>
  <si>
    <t xml:space="preserve">OTRA INSTITUCION </t>
  </si>
  <si>
    <t>0</t>
  </si>
  <si>
    <t>5.16.-</t>
  </si>
  <si>
    <t>De acuerdo con el total de investigaciones iniciadas derivado de las auditorías aplicadas que reportó como respuesta en la pregunta anterior, anote, por cada una de las instituciones de la Administración Pública de su entidad federativa, la cantidad de las mismas que se relacionaron con alguna contratación pública.</t>
  </si>
  <si>
    <t>Para cada institución, en caso de que la suma de las cantidades reportadas como respuesta en el apartado "Derivado de las auditorías practicadas por las autoridades de fiscalización", así como en las columnas "Derivado de las auditorías practicadas por las autoridades de control interno" y "Derivado de las auditorías practicadas por despachos privados" de la pregunta anterior no sea un dato numérico mayor a cero, no puede registrar información en el presente reactivo.</t>
  </si>
  <si>
    <t>Para cada institución, la cantidad registrada debe ser igual o menor a la suma de las cantidades reportadas como respuesta en el apartado "Derivado de las auditorías practicadas por las autoridades de fiscalización", así como en las columnas "Derivado de las auditorías practicadas por las autoridades de control interno" y "Derivado de las auditorías practicadas por despachos privados" de la pregunta anterior.</t>
  </si>
  <si>
    <t>MENSAJE ERROR inst 3</t>
  </si>
  <si>
    <t xml:space="preserve"> Investigaciones iniciadas derivado de las auditorías aplicadas relacionadas con alguna contratación pública</t>
  </si>
  <si>
    <t>BLOQUEO SUM P.5.15</t>
  </si>
  <si>
    <t>COMP SUM DERIV P.5.15</t>
  </si>
  <si>
    <t>5.17.-</t>
  </si>
  <si>
    <t>Anote, por cada una de las instituciones de la Administración Pública de su entidad federativa, la cantidad de investigaciones concluidas durante el año 2024 por la presunta responsabilidad de faltas administrativas cometidas por las personas servidoras públicas de su entidad federativa, según tipo de conclusión.</t>
  </si>
  <si>
    <t>Debe considerar las investigaciones concluidas durante el año, independientemente de que se hayan iniciado durante el mismo o en ejercicios anteriores.</t>
  </si>
  <si>
    <t>En caso de que registre algún valor numérico mayor a cero en la columna "Otro tipo", debe anotar el nombre de dicho(s) tipo(s) de conclusión en el recuadro destinado para tal efecto que se encuentra al final de la tabla de respuesta.</t>
  </si>
  <si>
    <t>Investigaciones concluidas, según tipo de conclusión</t>
  </si>
  <si>
    <t>Emisión del acuerdo de conclusión y archivo del expediente</t>
  </si>
  <si>
    <t>Presentación del informe de presunta responsabilidad administrativa</t>
  </si>
  <si>
    <t>OTRA INSTITUCION</t>
  </si>
  <si>
    <t>5.18.-</t>
  </si>
  <si>
    <t>Anote, por cada una de las instituciones de la Administración Pública de su entidad federativa, el total de investigaciones pendientes de concluir al cierre del año 2024 por la presunta responsabilidad de faltas administrativas cometidas por las personas servidoras públicas de su entidad federativa.</t>
  </si>
  <si>
    <t>Debe considerar las investigaciones pendientes de concluir al cierre del año, independientemente de que se hayan iniciado durante el mismo o en ejercicios anteriores.</t>
  </si>
  <si>
    <t>Investigaciones pendientes de concluir</t>
  </si>
  <si>
    <t>5.19.-</t>
  </si>
  <si>
    <t>Anote, por cada una de las instituciones de la Administración Pública de su entidad federativa, la cantidad de informes de presunta responsabilidad administrativa recibidos durante el año 2024 por la autoridad substanciadora derivado de la presunta responsabilidad de faltas administrativas cometidas por las personas servidoras públicas de su entidad federativa, según tipo de atención.</t>
  </si>
  <si>
    <t>En la columna "Admisión" del apartado "Prevención" únicamente debe considerar aquellos informes de presunta responsabilidad administrativa que, previo a su admisión por parte de la autoridad substanciadora, se haya realizado una prevención a la autoridad investigadora a efecto de subsanar las deficiencias procedimentales identificadas, siendo atendidas satisfactoriamente; por lo que no debe considerar aquellos informes de presunta responsabilidad administrativa admitidos sin este tipo de advertencia inicial.</t>
  </si>
  <si>
    <t>En la columna "Pendiente" del apartado "Prevención" debe considerar aquellos informes de presunta responsabilidad administrativa que, al cierre del año, haya quedado pendiente el desahogo de la prevención realizada a la autoridad investigadora a efecto de subsanar las deficiencias procedimentales identificadas.</t>
  </si>
  <si>
    <t>En caso de que registre algún valor numérico mayor a cero en la columna "Otro tipo", debe anotar el nombre de dicho(s) tipo(s) de atención en el recuadro destinado para tal efecto que se encuentra al final de la tabla de respuesta.</t>
  </si>
  <si>
    <t>Informes de presunta responsabilidad administrativa recibidos, según tipo de atención</t>
  </si>
  <si>
    <t>Admisión</t>
  </si>
  <si>
    <t>Prevención</t>
  </si>
  <si>
    <t>Abstención</t>
  </si>
  <si>
    <t>Sobreseimiento</t>
  </si>
  <si>
    <r>
      <t xml:space="preserve">Pendiente 
</t>
    </r>
    <r>
      <rPr>
        <i/>
        <sz val="8"/>
        <color theme="1"/>
        <rFont val="Arial"/>
        <family val="2"/>
      </rPr>
      <t>(de atención)</t>
    </r>
  </si>
  <si>
    <t>No presentación</t>
  </si>
  <si>
    <r>
      <t xml:space="preserve">Pendiente 
</t>
    </r>
    <r>
      <rPr>
        <i/>
        <sz val="8"/>
        <color theme="1"/>
        <rFont val="Arial"/>
        <family val="2"/>
      </rPr>
      <t>(de desahogar)</t>
    </r>
  </si>
  <si>
    <t>5.20.-</t>
  </si>
  <si>
    <t>Anote, por cada una de las instituciones de la Administración Pública de su entidad federativa, el total de procedimientos de responsabilidad administrativa iniciados durante el año 2024 por la autoridad substanciadora derivado de la presunta responsabilidad de faltas administrativas cometidas por las personas servidoras públicas de su entidad federativa, así como la cantidad de estas sujetas a dichos procedimientos.</t>
  </si>
  <si>
    <t>Procedimientos de responsabilidad administrativa iniciados</t>
  </si>
  <si>
    <t>Personas servidoras públicas sujetas a los procedimientos de responsabilidad administrativa iniciados</t>
  </si>
  <si>
    <t>5.21.-</t>
  </si>
  <si>
    <t>Anote, por cada una de las instituciones de la Administración Pública de su entidad federativa, la cantidad de procedimientos de responsabilidad administrativa concluidos durante el año 2024 derivado de la presunta responsabilidad de faltas administrativas cometidas por las personas servidoras públicas de su entidad federativa, según tipo de conclusión.</t>
  </si>
  <si>
    <t>Debe considerar los procedimientos de responsabilidad administrativa concluidos durante el año, independientemente de que se hayan iniciado durante el mismo o en ejercicios anteriores, y de que hayan sido concluidos por la autoridad resolutora de su institución (faltas no graves) o por el tribunal competente (faltas graves).</t>
  </si>
  <si>
    <t xml:space="preserve">Para cada institución, la cantidad registrada en la columna "Total" debe ser igual o menor a la suma de las cantidades reportadas en las columnas del apartado "Tipo de conclusión", toda vez que un procedimiento de responsabilidad administrativa pudo haber presentado más de un tipo de conclusión. </t>
  </si>
  <si>
    <t>Para cada institución, la cantidad registrada en cada una de las columnas del apartado "Tipo de conclusión" debe ser igual o menor a la cantidad reportada en la columna "Total". En caso de que esta instrucción no le aplique, justifíquelo en el recuadro que se encuentra al final de la tabla de respuesta.</t>
  </si>
  <si>
    <t>Procedimientos de responsabilidad administrativa concluidos, según tipo de conclusión</t>
  </si>
  <si>
    <t>Tipo de conclusión</t>
  </si>
  <si>
    <t>MENSAJE ERROR inst 2</t>
  </si>
  <si>
    <t>MENSAJE ALERTA inst 3</t>
  </si>
  <si>
    <r>
      <t xml:space="preserve">Imposición de sanción por responsabilidad administrativa
</t>
    </r>
    <r>
      <rPr>
        <i/>
        <sz val="8"/>
        <rFont val="Arial"/>
        <family val="2"/>
      </rPr>
      <t>(faltas administrativas no graves)</t>
    </r>
  </si>
  <si>
    <r>
      <t xml:space="preserve">Inexistencia de responsabilidad administrativa
</t>
    </r>
    <r>
      <rPr>
        <i/>
        <sz val="8"/>
        <rFont val="Arial"/>
        <family val="2"/>
      </rPr>
      <t>(faltas administrativas no graves)</t>
    </r>
  </si>
  <si>
    <r>
      <t xml:space="preserve">Imposición de sanción por responsabilidad administrativa
</t>
    </r>
    <r>
      <rPr>
        <i/>
        <sz val="8"/>
        <rFont val="Arial"/>
        <family val="2"/>
      </rPr>
      <t>(faltas administrativas graves)</t>
    </r>
  </si>
  <si>
    <r>
      <t xml:space="preserve">Inexistencia de responsabilidad administrativa
</t>
    </r>
    <r>
      <rPr>
        <i/>
        <sz val="8"/>
        <rFont val="Arial"/>
        <family val="2"/>
      </rPr>
      <t>(faltas administrativas graves)</t>
    </r>
  </si>
  <si>
    <t>Abstención de imposición de sanción</t>
  </si>
  <si>
    <t>COMP TOTAL CONCLUSION</t>
  </si>
  <si>
    <t>IMPOSICIÓN DE SANCIÓN NO GRAVES</t>
  </si>
  <si>
    <t>INEXISTENCIA DE RESPONSABILIDAD NO GRAVES</t>
  </si>
  <si>
    <t>IMPOSICIÓN DE SANCIÓN GRAVES</t>
  </si>
  <si>
    <t>INEXISTENCIA DE RESPONSABILIDAD GRAVES</t>
  </si>
  <si>
    <t>ABSTEBCION DE IMPOSICION</t>
  </si>
  <si>
    <t>SOBRESEIMIENTO</t>
  </si>
  <si>
    <t>5.22.-</t>
  </si>
  <si>
    <t>Anote, por cada una de las instituciones de la Administración Pública de su entidad federativa, el total de procedimientos de responsabilidad administrativa pendientes de concluir al cierre del año 2024 por la presunta responsabilidad de faltas administrativas cometidas por las personas servidoras públicas de su entidad federativa.</t>
  </si>
  <si>
    <t>Debe considerar los procedimientos de responsabilidad administrativa pendientes de concluir al cierre del año, independientemente de que se hayan iniciado durante el mismo o en ejercicios anteriores, y de que se encuentren con la autoridad resolutora de su institución (faltas no graves) o en el tribunal competente (faltas graves).</t>
  </si>
  <si>
    <t>Procedimientos de responsabilidad administrativa pendientes de concluir</t>
  </si>
  <si>
    <t>5.23.-</t>
  </si>
  <si>
    <r>
      <t>Anote, por cada una de las instituciones de la Administración Pública de su entidad federativa, la cantidad de personas servidoras públicas de su entidad federativa sancionadas durante el año 2024 por su responsabilidad en la comisión de faltas administrativas, según</t>
    </r>
    <r>
      <rPr>
        <b/>
        <sz val="9"/>
        <color rgb="FFFF0000"/>
        <rFont val="Arial"/>
        <family val="2"/>
      </rPr>
      <t xml:space="preserve"> </t>
    </r>
    <r>
      <rPr>
        <b/>
        <sz val="9"/>
        <rFont val="Arial"/>
        <family val="2"/>
      </rPr>
      <t>categoría de falta administrativa asociada y sexo.</t>
    </r>
  </si>
  <si>
    <t>Debe considerar a las personas servidoras públicas que hayan sido sancionadas por las autoridades resolutoras establecidas en la Ley General de Responsabilidades Administrativas o en la disposición normativa aplicable en la materia, incluyendo, de ser el caso, aquellas sancionadas por el tribunal competente (faltas graves).</t>
  </si>
  <si>
    <t>Personas servidoras públicas sancionadas, según categoría de falta administrativa asociada y sexo</t>
  </si>
  <si>
    <t>Faltas administrativas no graves</t>
  </si>
  <si>
    <t>Faltas administrativas graves</t>
  </si>
  <si>
    <t>Faltas administrativas no graves y graves</t>
  </si>
  <si>
    <t>5.24.-</t>
  </si>
  <si>
    <t>De acuerdo con el total de personas servidoras públicas sancionadas que reportó como respuesta en la pregunta anterior, anote, por cada una de las instituciones de la Administración Pública de su entidad federativa, la cantidad de las mismas especificando el tipo de sanción administrativa impuesta y sexo.</t>
  </si>
  <si>
    <t>Para cada institución, en caso de que la cantidad reportada como respuesta en la columna "Total" de la pregunta anterior no sea un dato numérico mayor a cero, no puede registrar información en el presente reactivo.</t>
  </si>
  <si>
    <t>Para cada institución, la cantidad registrada en la columna "Total" debe ser igual o mayor a la cantidad reportada como respuesta en la columna "Total" de la pregunta anterior, así como corresponder a su desagregación por sexo; toda vez que a una persona servidora pública se le pudo haber impuesto más de un tipo de sanción administrativa.</t>
  </si>
  <si>
    <t>Para cada institución, la cantidad registrada en la columna "Subtotal" de cada tipo de sanción administrativa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</si>
  <si>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sanción(es) administrativa(s) en el recuadro destinado para tal efecto que se encuentra al final de la tabla de respuesta.</t>
  </si>
  <si>
    <t>Personas servidoras públicas sancionadas, según tipo de sanción administrativa impuesta y sexo</t>
  </si>
  <si>
    <t>Amonestación pública</t>
  </si>
  <si>
    <t>Amonestación privada</t>
  </si>
  <si>
    <t>Suspensión del empleo, cargo o comisión</t>
  </si>
  <si>
    <t>Destitución del empleo, cargo o comisión</t>
  </si>
  <si>
    <t>Inhabilitación</t>
  </si>
  <si>
    <t>Sanción económica</t>
  </si>
  <si>
    <t>Indemnización por daños y perjuicios</t>
  </si>
  <si>
    <t>AMONESTACION PUBLICA</t>
  </si>
  <si>
    <t>AMONESTACION PRIVADA</t>
  </si>
  <si>
    <t>SUSPENSION DEL EMPLEO</t>
  </si>
  <si>
    <t>DESTITUCION DEL EMPLEO</t>
  </si>
  <si>
    <t>INHABILITACION</t>
  </si>
  <si>
    <t>SANCION ECONOMICA</t>
  </si>
  <si>
    <t xml:space="preserve">INDEMNIZACION </t>
  </si>
  <si>
    <t>TOTAL7</t>
  </si>
  <si>
    <t>NS7</t>
  </si>
  <si>
    <t>SUMA7</t>
  </si>
  <si>
    <t>COMP7</t>
  </si>
  <si>
    <t>TOTAL8</t>
  </si>
  <si>
    <t>NS8</t>
  </si>
  <si>
    <t>SUMA8</t>
  </si>
  <si>
    <t>COMP8</t>
  </si>
  <si>
    <t>TOTAL9</t>
  </si>
  <si>
    <t>NS9</t>
  </si>
  <si>
    <t>SUMA9</t>
  </si>
  <si>
    <t>COMP9</t>
  </si>
  <si>
    <t>BLOQUEO SUM P.5.23</t>
  </si>
  <si>
    <r>
      <t xml:space="preserve">Otro tipo:
</t>
    </r>
    <r>
      <rPr>
        <i/>
        <sz val="8"/>
        <rFont val="Arial"/>
        <family val="2"/>
      </rPr>
      <t>(especifique)</t>
    </r>
  </si>
  <si>
    <t>5.25.-</t>
  </si>
  <si>
    <t>De acuerdo con el total de personas servidoras públicas sancionadas que reportó como respuesta en la pregunta anterior, anote la cantidad de las mismas especificando el tipo de sanción administrativa impuesta y el estatus de la misma.</t>
  </si>
  <si>
    <t>En caso de que la suma de las cantidades reportadas como respuesta en la columna "Total" de la pregunta anterior no sea un dato numérico mayor a cero, no puede registrar información en el presente reactivo.</t>
  </si>
  <si>
    <t>La suma de las cantidades registradas en la columna "Total" debe ser igual a la suma de las cantidades reportadas como respuesta en la columna "Total" de la pregunta anterior, así como corresponder a su desagregación por tipo de sanción administrativa. En caso de que esta instrucción no le aplique, justifíquelo en el recuadro que se encuentra al final de la tabla de respuesta.</t>
  </si>
  <si>
    <t>Tipo de sanción administrativa</t>
  </si>
  <si>
    <t>Personas servidoras públicas sancionadas, según estatus de las sanciones administrativas impuestas</t>
  </si>
  <si>
    <t>COMP P.5.24</t>
  </si>
  <si>
    <t xml:space="preserve">Total </t>
  </si>
  <si>
    <t xml:space="preserve">Sanciones firmes </t>
  </si>
  <si>
    <t>Sanciones sujetas a impugnación</t>
  </si>
  <si>
    <t>BLOQUEO SUM P.5.24</t>
  </si>
  <si>
    <t>SANCION ADMIN</t>
  </si>
  <si>
    <t xml:space="preserve">Amonestación pública </t>
  </si>
  <si>
    <t>AMON. PUBLICA</t>
  </si>
  <si>
    <t xml:space="preserve">Suspensión del empleo, cargo o comisión </t>
  </si>
  <si>
    <t>AMON. PRIVADA</t>
  </si>
  <si>
    <t>SUSP. EMPLEO</t>
  </si>
  <si>
    <t>DEST. EMPLEO</t>
  </si>
  <si>
    <t>SANCION ECONO</t>
  </si>
  <si>
    <t>INDEMNIZACION</t>
  </si>
  <si>
    <t>5.26.-</t>
  </si>
  <si>
    <t xml:space="preserve">Indique si la Administración Pública de su entidad federativa tuvo registro de los montos asociados a las sanciones económicas firmes impuestas durante el año 2024. En caso afirmativo, anote el monto al que ascendieron dichas sanciones, así como la cantidad de este recuperado al cierre del referido año. </t>
  </si>
  <si>
    <t>En caso de que la cantidad reportada como respuesta en la columna "Sanciones firmes" del numeral 6 de la pregunta anterior no sea un dato numérico mayor a cero, no puede registrar información en el presente reactivo.</t>
  </si>
  <si>
    <t>En caso de que no haya tenido registro de los montos asociados a las sanciones económicas firmes impuestas, o no cuente con información para determinarlo, indíquelo en la columna correspondiente conforme al catálogo respectivo y deje el resto de la fila en blanco.</t>
  </si>
  <si>
    <t>Las cifras deben anotarse en pesos mexicanos (no debe agregar la frase “miles o millones de pesos”).</t>
  </si>
  <si>
    <t>No debe considerar decimales en las cifras registradas, por lo que debe redondearlas a su valor entero más cercano.</t>
  </si>
  <si>
    <t>La cantidad registrada en la columna "Monto recuperado relacionado con las sanciones económicas firmes impuestas durante el año" debe ser igual o menor a la cantidad reportada en la columna "Monto al que ascendieron las sanciones económicas firmes impuestas durante el año".</t>
  </si>
  <si>
    <t>MONTO ASCENDIERON</t>
  </si>
  <si>
    <t>MONTO RECUPERADO</t>
  </si>
  <si>
    <t>PREG.PIVOTE MONTOS</t>
  </si>
  <si>
    <r>
      <t xml:space="preserve">¿Tuvo registro de los montos asociados a las sanciones económicas firmes impuestas?
</t>
    </r>
    <r>
      <rPr>
        <i/>
        <sz val="8"/>
        <color theme="1"/>
        <rFont val="Arial"/>
        <family val="2"/>
      </rPr>
      <t>(1. Sí / 2. No / 9. No identificado)</t>
    </r>
  </si>
  <si>
    <t>Monto al que ascendieron las sanciones económicas firmes impuestas durante el año</t>
  </si>
  <si>
    <t>Monto recuperado relacionado con las sanciones económicas firmes impuestas durante el año</t>
  </si>
  <si>
    <t>BLOQUEO NUM 6 PREG 5.25</t>
  </si>
  <si>
    <t xml:space="preserve">BLOQUEO COD 2_9 </t>
  </si>
  <si>
    <t>NUMERO MONTO ASCENDIERON</t>
  </si>
  <si>
    <t>NUMERO MONTO RECUPERADO</t>
  </si>
  <si>
    <t>COMP_MONTO</t>
  </si>
  <si>
    <t>5.27.-</t>
  </si>
  <si>
    <t>Anote el monto recuperado al cierre del año 2024 relacionado con las sanciones económicas firmes impuestas a las personas servidoras públicas de su entidad federativa.</t>
  </si>
  <si>
    <t>En caso de que no haya seleccionado el código "1" en la columna "¿Tuvo registro de los montos asociados a las sanciones económicas firmes impuestas?" de la pregunta anterior, no puede registrar información en el presente reactivo. En caso de que esta instrucción no le aplique, justifíquelo en el recuadro que se encuentra al final de la opción de respuesta.</t>
  </si>
  <si>
    <t>Debe considerar el monto recuperado al cierre del año, independientemente de que las sanciones económicas firmes asociadas se hayan impuesto durante el mismo o en ejercicios anteriores.</t>
  </si>
  <si>
    <t>La cifra debe anotarse en pesos mexicanos (no debe agregar la frase “miles o millones de pesos”).</t>
  </si>
  <si>
    <t>No debe considerar decimales en la cifra registrada, por lo que debe redondearla a su valor entero más cercano.</t>
  </si>
  <si>
    <t>La cantidad registrada debe ser igual o mayor a la cantidad reportada como respuesta en la columna "Monto recuperado relacionado con las sanciones económicas firmes impuestas durante el año" de la pregunta anterior.</t>
  </si>
  <si>
    <t>Monto recuperado relacionado con las sanciones económicas firmes impuestas</t>
  </si>
  <si>
    <t>5.28.-</t>
  </si>
  <si>
    <t>De acuerdo con el total de personas servidoras públicas sancionadas que reportó como respuesta en la pregunta 5.23, anote, por cada una de las instituciones de la Administración Pública de su entidad federativa, la cantidad de las mismas especificando el tipo de falta administrativa cometida y sexo.</t>
  </si>
  <si>
    <t xml:space="preserve">Para cada institución, en caso de que la suma de las cantidades reportadas como respuesta en la columna "Subtotal" de los apartados "Faltas administrativas no graves" y "Faltas administrativas no graves y graves" de la pregunta 5.23 no sea un dato numérico mayor a cero, no puede registrar información en la tabla I. </t>
  </si>
  <si>
    <t xml:space="preserve">Para cada institución, en caso de que la suma de las cantidades reportadas como respuesta en la columna "Subtotal" de los apartados "Faltas administrativas graves" y "Faltas administrativas no graves y graves" de la pregunta 5.23 no sea un dato numérico mayor a cero, no puede registrar información en la tabla II. </t>
  </si>
  <si>
    <t>Para cada institución, la suma de las cantidades registradas en la columna "Total" de ambas tablas debe ser igual o mayor a la cantidad reportada como respuesta en la columna "Total" de la pregunta 5.23, así como corresponder a su desagregación por categoría de falta administrativa asociada y sexo; toda vez que una persona servidora pública pudo haber cometido más de un tipo de falta administrativa.</t>
  </si>
  <si>
    <t>Para cada institución, la cantidad registrada en la columna "Subtotal" de cada tipo de falta administrativa no grave y falta administrativa grave debe ser igual o menor a la cantidad reportada como respuesta en la columna "Total" de la pregunta 5.23, así como corresponder a su desagregación por categoría de falta administrativa asociada y sexo. En caso de que esta instrucción no le aplique, justifíquelo en el recuadro que se encuentra al final de cada tabla de respuesta.</t>
  </si>
  <si>
    <t>En caso de que registre algún valor numérico mayor a cero en los apartados "Otro tipo de falta administrativa no grave" y/ u "Otro tipo de falta administrativa grave" de las tablas I y II, respectivamente, debe anotar el nombre de dicho(s) tipo(s) de falta(s) administrativa(s) en el recuadro destinado para tal efecto que se encuentra al final de cada tabla de respuesta.</t>
  </si>
  <si>
    <t>I) Faltas administrativas no graves</t>
  </si>
  <si>
    <t>Personas servidoras públicas sancionadas, según tipo de falta administrativa no grave cometida y sexo</t>
  </si>
  <si>
    <t>No desempeñar sus funciones, atribuciones y comisiones con disciplina y respeto</t>
  </si>
  <si>
    <t>No denunciar posibles faltas administrativas advertidas</t>
  </si>
  <si>
    <t>No atender instrucciones de sus superiores</t>
  </si>
  <si>
    <t>No presentar declaración de situación patrimonial y/ o de intereses en tiempo y forma</t>
  </si>
  <si>
    <t>No registrar, integrar, custodiar y cuidar documentación e información bajo su responsabilidad; y no impedir su uso indebido</t>
  </si>
  <si>
    <t>INST 4</t>
  </si>
  <si>
    <t>COMP_ FALTAS ADMINISTRATIVAS NO GRAVES P.5.23</t>
  </si>
  <si>
    <t>No supervisar que las personas servidoras públicas bajo su dirección cumplan las disposiciones administrativas</t>
  </si>
  <si>
    <t>No rendir cuentas sobre el ejercicio de sus funciones, ni colaborar con otras autoridades y organismos</t>
  </si>
  <si>
    <t>No colaborar en procedimientos judiciales y administrativos de los que sea parte</t>
  </si>
  <si>
    <t>Omitir verificar y cerciorarse de que no se actualice un conflicto de interés al realizar actos jurídicos con recursos públicos</t>
  </si>
  <si>
    <t>Causar daños y perjuicios a la hacienda pública o al patrimonio de un ente público</t>
  </si>
  <si>
    <r>
      <t xml:space="preserve">Otro tipo de falta administrativa no grave
</t>
    </r>
    <r>
      <rPr>
        <i/>
        <sz val="8"/>
        <rFont val="Arial"/>
        <family val="2"/>
      </rPr>
      <t>(especifique)</t>
    </r>
  </si>
  <si>
    <t xml:space="preserve">TOTALES_ FALTA ADMIN </t>
  </si>
  <si>
    <t>COMP FALTAS ADMIN. NO GRAVES</t>
  </si>
  <si>
    <t>COMP FALTAS ADMIN.GRAVES</t>
  </si>
  <si>
    <t>No desempeñar sus funciones</t>
  </si>
  <si>
    <t>No denunciar posibles faltas administrativas</t>
  </si>
  <si>
    <t>No atender instrucciones de superiores</t>
  </si>
  <si>
    <t>No presentar declaracion de situacion patrimonial</t>
  </si>
  <si>
    <t>No registrar, integrar, custodiar y cuidar documentacion</t>
  </si>
  <si>
    <t>No supervisar a las personas servidoras publicas</t>
  </si>
  <si>
    <t>No rendir cuentas sobre el ejercicio de sus funciones</t>
  </si>
  <si>
    <t>No colaborar en procediemientos judiciales</t>
  </si>
  <si>
    <t xml:space="preserve">Omitir verificar y cerciorarse </t>
  </si>
  <si>
    <t>Causar daños o perjuicios a la hacienda publica</t>
  </si>
  <si>
    <t>Otro tipo de falta admin no grave</t>
  </si>
  <si>
    <t>MENSAJE ALERTA inst 4</t>
  </si>
  <si>
    <t>TOTAL10</t>
  </si>
  <si>
    <t>NS10</t>
  </si>
  <si>
    <t>SUMA10</t>
  </si>
  <si>
    <t>COMP10</t>
  </si>
  <si>
    <t>TOTAL11</t>
  </si>
  <si>
    <t>NS11</t>
  </si>
  <si>
    <t>SUMA11</t>
  </si>
  <si>
    <t>COMP11</t>
  </si>
  <si>
    <t>TOTAL12</t>
  </si>
  <si>
    <t>NS12</t>
  </si>
  <si>
    <t>SUMA12</t>
  </si>
  <si>
    <t>COMP12</t>
  </si>
  <si>
    <r>
      <t xml:space="preserve">Otro tipo de falta administrativa no grave:
</t>
    </r>
    <r>
      <rPr>
        <i/>
        <sz val="8"/>
        <rFont val="Arial"/>
        <family val="2"/>
      </rPr>
      <t>(especifique)</t>
    </r>
  </si>
  <si>
    <t>II) Faltas administrativas graves</t>
  </si>
  <si>
    <t>(1 de 3)</t>
  </si>
  <si>
    <t>Personas servidoras públicas sancionadas, según tipo de falta administrativa grave cometida y sexo</t>
  </si>
  <si>
    <t>Cohecho</t>
  </si>
  <si>
    <t>Peculado</t>
  </si>
  <si>
    <t>Desvío de recursos públicos</t>
  </si>
  <si>
    <t>Utilización indebida de información</t>
  </si>
  <si>
    <t>Abuso de funciones y actos de violencia política contra las mujeres</t>
  </si>
  <si>
    <t>(2 de 3)</t>
  </si>
  <si>
    <t>COMP_ FALTAS ADMINISTRATIVAS GRAVES P.5.23</t>
  </si>
  <si>
    <t>Actuación bajo conflicto de interés</t>
  </si>
  <si>
    <t>Contratación indebida</t>
  </si>
  <si>
    <t>Enriquecimiento oculto u ocultamiento de conflicto de interés</t>
  </si>
  <si>
    <t>Simulación de acto jurídico</t>
  </si>
  <si>
    <t>Tráfico de influencias</t>
  </si>
  <si>
    <t>Encubrimiento</t>
  </si>
  <si>
    <t>peculado</t>
  </si>
  <si>
    <t>Desvio de recursos</t>
  </si>
  <si>
    <t>Utilizacion indebida de informacion</t>
  </si>
  <si>
    <t>Abuso de funciones y actos</t>
  </si>
  <si>
    <t>Actuacion bajo conflicto</t>
  </si>
  <si>
    <t>Contratacion indebida</t>
  </si>
  <si>
    <t>Enriquecimiento oculto</t>
  </si>
  <si>
    <t>Simulacion de acto juridico</t>
  </si>
  <si>
    <t>Trafico de influencias</t>
  </si>
  <si>
    <t>Desacato</t>
  </si>
  <si>
    <t>Nepotismo</t>
  </si>
  <si>
    <t>Obstrucción de justicia</t>
  </si>
  <si>
    <t>Violacion a las disposiciones</t>
  </si>
  <si>
    <t>Omision de enterar a las cuotas</t>
  </si>
  <si>
    <t>Otro tipo de falta grave</t>
  </si>
  <si>
    <t>(3 de 3)</t>
  </si>
  <si>
    <t>Obstrucción de la justicia</t>
  </si>
  <si>
    <t>Violaciones a las disposiciones sobre fideicomisos establecidas en la Ley Federal de Austeridad Republicana</t>
  </si>
  <si>
    <t>Omisión de enterar las cuotas, aportaciones, cuotas sociales o descuentos ante el ISSSTE</t>
  </si>
  <si>
    <r>
      <t xml:space="preserve">Otro tipo de falta administrativa grave
</t>
    </r>
    <r>
      <rPr>
        <i/>
        <sz val="8"/>
        <rFont val="Arial"/>
        <family val="2"/>
      </rPr>
      <t>(especifique)</t>
    </r>
  </si>
  <si>
    <t>TOTAL13</t>
  </si>
  <si>
    <t>NS13</t>
  </si>
  <si>
    <t>SUMA13</t>
  </si>
  <si>
    <t>COMP13</t>
  </si>
  <si>
    <t>TOTAL14</t>
  </si>
  <si>
    <t>NS14</t>
  </si>
  <si>
    <t>SUMA14</t>
  </si>
  <si>
    <t>COMP14</t>
  </si>
  <si>
    <t>TOTAL15</t>
  </si>
  <si>
    <t>NS15</t>
  </si>
  <si>
    <t>SUMA15</t>
  </si>
  <si>
    <t>COMP15</t>
  </si>
  <si>
    <t>TOTAL16</t>
  </si>
  <si>
    <t>NS16</t>
  </si>
  <si>
    <t>SUMA16</t>
  </si>
  <si>
    <t>COMP16</t>
  </si>
  <si>
    <t>TOTAL17</t>
  </si>
  <si>
    <t>NS17</t>
  </si>
  <si>
    <t>SUMA17</t>
  </si>
  <si>
    <t>COMP17</t>
  </si>
  <si>
    <t>TOTAL18</t>
  </si>
  <si>
    <t>NS18</t>
  </si>
  <si>
    <t>SUMA18</t>
  </si>
  <si>
    <t>COMP18</t>
  </si>
  <si>
    <r>
      <t xml:space="preserve">Otro tipo de falta administrativa grave:
</t>
    </r>
    <r>
      <rPr>
        <i/>
        <sz val="8"/>
        <rFont val="Arial"/>
        <family val="2"/>
      </rPr>
      <t>(especifique)</t>
    </r>
  </si>
  <si>
    <t>5.29.-</t>
  </si>
  <si>
    <t>De acuerdo con el total de personas servidoras públicas sancionadas que reportó como respuesta en las preguntas 5.24 y 5.28 anote la cantidad de las mismas especificando el tipo de falta administrativa cometida, así como el tipo de sanción administrativa impuesta.</t>
  </si>
  <si>
    <t>Para cada tabla, en caso de que la suma de las cantidades reportadas como respuesta en la columna "Total" de la pregunta anterior no sea un dato numérico mayor a cero, no puede registrar información en el presente reactivo.</t>
  </si>
  <si>
    <t>La suma de las cantidades registradas en la columna "Total" de ambas tablas debe ser igual o mayor a la suma de las cantidades reportadas como respuesta en la columna "Total" de la pregunta 5.24, así como corresponder a su desagregación por tipo de sanción administrativa; toda vez que una sanción administrativa se pudo haber impuesto por la comisión de más de una falta administrativa.</t>
  </si>
  <si>
    <t>La cantidad registrada en la columna "Total" de cada tipo de falta administrativa no grave y grave debe ser igual o menor a la suma de las cantidades reportadas como respuesta en la columna "Total" de la pregunta 5.24, así como corresponder a su desagregación por tipo de sanción administrativa. En caso de que esta instrucción no le aplique, justifíquelo en el recuadro que se encuentra al final de cada tabla de respuesta.</t>
  </si>
  <si>
    <t>Para cada tabla, la suma de las cantidades registradas en la columna "Total" debe ser igual a la suma de las cantidades reportadas como respuesta en la columna "Total" de la pregunta anterior, así como corresponder a su desagregación por tipo de falta administrativa no grave o grave, según corresponda. En caso de que esta instrucción no le aplique, justifíquelo en el recuadro que se encuentra al final de la tabla de respuesta.</t>
  </si>
  <si>
    <t>Tipo de falta administrativa no grave</t>
  </si>
  <si>
    <t>Personas servidoras públicas sancionadas, según tipo de sanción administrativa impuesta</t>
  </si>
  <si>
    <t>TIPO DE SANCION ADMIN.FALTAS NO GRAVES COMP PREG 5.24</t>
  </si>
  <si>
    <t>BLOQUEO SUM P.5.28</t>
  </si>
  <si>
    <t>TIPO SANCION ADMIN.</t>
  </si>
  <si>
    <t>SUM_TOTALES COMP_PREG 5.24</t>
  </si>
  <si>
    <t>TIPO FALTA ADMIN.NO GRAVE</t>
  </si>
  <si>
    <t>SUSPENSION DE EMPLEO</t>
  </si>
  <si>
    <t>DESTITUCION</t>
  </si>
  <si>
    <t>INHABILITACION TEMPORAL</t>
  </si>
  <si>
    <t>INDEMINIZACION</t>
  </si>
  <si>
    <t>TIPO FALTAS ADMIN. NO GRAVES</t>
  </si>
  <si>
    <t>COMP_PREG 5.28</t>
  </si>
  <si>
    <t>AMON.PRIVADA</t>
  </si>
  <si>
    <t>INHA. TEMP</t>
  </si>
  <si>
    <t>SANCION ECO.</t>
  </si>
  <si>
    <t>Otro tipo de falta administrativa no grave</t>
  </si>
  <si>
    <t>Tipo de falta administrativa grave</t>
  </si>
  <si>
    <t>TIPO FALTAS ADMIN.GRAVES</t>
  </si>
  <si>
    <t>Otro tipo de falta administrativa grave</t>
  </si>
  <si>
    <t>V.7 Denuncias presentadas ante el Ministerio Público</t>
  </si>
  <si>
    <t>3.- La información solicitada debe desagregarse por la institución relacionada con las personas servidoras públicas denunciadas ante el Ministerio Público por las autoridades competentes derivado de la aplicación de la normatividad relacionada con su presunta responsabilidad en el ejercicio del servicio público, mas no por la institución encargada o integradora de la información referida.</t>
  </si>
  <si>
    <t>4.- Debe considerar la información solicitada de las personas servidoras públicas relacionadas con determinada institución, ya sean personas servidoras públicas en funciones o personas servidoras públicas de anteriores administraciones.</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</si>
  <si>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</si>
  <si>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</si>
  <si>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7.- No deje celdas en blanco, salvo en los casos en que la instrucción así lo solicite.</t>
  </si>
  <si>
    <t>5.30.-</t>
  </si>
  <si>
    <t>Indique las instituciones de la Administración Pública de su entidad federativa de las cuales durante el año 2024 se presentaron denuncias ante el Ministerio Público en contra de las personas servidoras públicas cuando, de las investigaciones realizadas por las autoridades competentes, se advierta la presunta comisión de algún delito en el ejercicio de sus funciones. Por cada una de estas, anote la cantidad de personas servidoras públicas denunciadas, según tipo de presunto delito asociado y sexo.</t>
  </si>
  <si>
    <t>En la categoría "OTRA INSTITUCION" debe considerar la información relacionada con aquellas personas servidoras públicas de anteriores administraciones cuya institución de adscripción ya no sea considerada en la actual administración.</t>
  </si>
  <si>
    <t>En caso de que no se hayan presentado denuncias ante el Ministerio Público derivado de algún presunto delito cometido por las personas servidoras públicas relacionadas con determinada institución, o no cuente con información para determinarlo, indíquelo en la columna correspondiente conforme al catálogo respectivo y deje el resto de la fila en blanco.</t>
  </si>
  <si>
    <t>En la categoría "No identificado" de la variable sexo debe considerar, entre otra, la información de aquellas denuncias presentadas en contra de las personas servidoras públicas que resulten responsables, por lo que al momento de su registro no fue posible determinar el sexo de las mismas.</t>
  </si>
  <si>
    <t>Para cada institución, la cantidad registrada en la columna "Total" debe ser igual o menor a la suma de las cantidades reportadas en las columnas "Subtotal" del apartado "Tipo de presunto delito asociado", así como corresponder a su desagregación por sexo; toda vez que una persona servidora pública pudo haber sido denunciada por la presunta comisión de más de un delito.</t>
  </si>
  <si>
    <t>Para cada institución, la cantidad registrada en cada una de las columnas "Subtotal" del apartado "Tipo de presunto delito asociado" debe ser igual o menor a la cantidad reportada en la columna "Total",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</si>
  <si>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presunto(s) delito(s) en el recuadro destinado para tal efecto que se encuentra al final de la tabla de respuesta.</t>
  </si>
  <si>
    <r>
      <t xml:space="preserve">¿Se presentaron denuncias ante el Ministerio Público derivado de algún presunto delito cometido por las personas servidoras públicas?
</t>
    </r>
    <r>
      <rPr>
        <i/>
        <sz val="8"/>
        <color theme="1"/>
        <rFont val="Arial"/>
        <family val="2"/>
      </rPr>
      <t>(1. Sí / 2. No / 9. No identificado)</t>
    </r>
  </si>
  <si>
    <t>Personas servidoras públicas denunciadas, según tipo de presunto delito asociado y sexo</t>
  </si>
  <si>
    <t>Tipo de presunto delito asociado</t>
  </si>
  <si>
    <t>COMP_ SUBTOTALES</t>
  </si>
  <si>
    <t>Abuso de autoridad</t>
  </si>
  <si>
    <t>Delitos cometidos contra la administración de justicia</t>
  </si>
  <si>
    <t>Ejercicio abusivo de funciones</t>
  </si>
  <si>
    <t>COMP_ TOTALES</t>
  </si>
  <si>
    <t>MENSAJE ERROR inst 5</t>
  </si>
  <si>
    <t>ABUSO DE AUTORIDAD</t>
  </si>
  <si>
    <t>COHECHO</t>
  </si>
  <si>
    <t>DELITOS COMETIDOS</t>
  </si>
  <si>
    <t>EJERCICIO ABUSIVO</t>
  </si>
  <si>
    <t>EJERCICIO INDEBIDO</t>
  </si>
  <si>
    <t>ENRIQUECIMIENTO ILICITO</t>
  </si>
  <si>
    <t>PECULADO</t>
  </si>
  <si>
    <t>TRAFICO DE INFLUENCIAS</t>
  </si>
  <si>
    <t>MENSAJE ALERTA inst 6</t>
  </si>
  <si>
    <t>PREG.PIVOTE DENUNCIAS</t>
  </si>
  <si>
    <t>N. IDENTIFICADO</t>
  </si>
  <si>
    <t>Ejercicio indebido del servicio público</t>
  </si>
  <si>
    <t>Enriquecimiento ilícito</t>
  </si>
  <si>
    <r>
      <t xml:space="preserve">Otro tipo: 
</t>
    </r>
    <r>
      <rPr>
        <i/>
        <sz val="8"/>
        <color theme="1"/>
        <rFont val="Arial"/>
        <family val="2"/>
      </rPr>
      <t>(especifique)</t>
    </r>
  </si>
  <si>
    <t>V.8 Declaraciones de situación patrimonial y de intereses</t>
  </si>
  <si>
    <t>4.- El listado de instituciones que se despliega es el mismo que registró como respuesta en la pregunta 1.1 de la sección I del módulo 1 de este censo.</t>
  </si>
  <si>
    <t>5.- La información solicitada debe desagregarse por la institución de adscripción del personal obligado a presentar la declaración de situación patrimonial y/ o de intereses, mas no por la institución encargada o integradora de la información referida.</t>
  </si>
  <si>
    <r>
      <t xml:space="preserve">1.- </t>
    </r>
    <r>
      <rPr>
        <b/>
        <i/>
        <sz val="8"/>
        <rFont val="Arial"/>
        <family val="2"/>
      </rPr>
      <t xml:space="preserve">Declaración de intereses. </t>
    </r>
    <r>
      <rPr>
        <i/>
        <sz val="8"/>
        <rFont val="Arial"/>
        <family val="2"/>
      </rPr>
      <t>Se refiere al instrumento de transparencia que por ley deben presentar, en los medios que se proporcionen para tal fin y bajo protesta de decir verdad, las personas servidoras públicas a efecto de identificar aquellas actividades o relaciones (personales, familiares o de negocios) que podrían interferir con el ejercicio de sus funciones y responsabilidades oficiales.</t>
    </r>
  </si>
  <si>
    <r>
      <t xml:space="preserve">2.- </t>
    </r>
    <r>
      <rPr>
        <b/>
        <i/>
        <sz val="8"/>
        <color theme="1"/>
        <rFont val="Arial"/>
        <family val="2"/>
      </rPr>
      <t>Declaración de situación patrimonial.</t>
    </r>
    <r>
      <rPr>
        <i/>
        <sz val="8"/>
        <color theme="1"/>
        <rFont val="Arial"/>
        <family val="2"/>
      </rPr>
      <t xml:space="preserve"> Se refiere al instrumento de transparencia que por ley deben presentar, en los medios que se proporcionen para tal fin y bajo protesta de decir verdad, las personas servidoras públicas respecto de la situación de su patrimonio (ingresos, bienes muebles e inmuebles, inversiones financieras y adeudos) o el patrimonio de su cónyuge y/ o dependientes económicos. Dicha declaración debe presentarse en los siguientes plazos:</t>
    </r>
  </si>
  <si>
    <r>
      <rPr>
        <b/>
        <i/>
        <sz val="8"/>
        <color theme="1"/>
        <rFont val="Arial"/>
        <family val="2"/>
      </rPr>
      <t xml:space="preserve">Declaración inicial. </t>
    </r>
    <r>
      <rPr>
        <i/>
        <sz val="8"/>
        <color theme="1"/>
        <rFont val="Arial"/>
        <family val="2"/>
      </rPr>
      <t>Se refiere a aquella que se presenta dentro de los 60 días naturales siguientes a la toma de posesión del encargo, con motivo del ingreso al servicio público por primera vez o reingreso al servicio público después de 60 días naturales de la conclusión del último encargo.</t>
    </r>
  </si>
  <si>
    <r>
      <rPr>
        <b/>
        <i/>
        <sz val="8"/>
        <color theme="1"/>
        <rFont val="Arial"/>
        <family val="2"/>
      </rPr>
      <t xml:space="preserve">Declaración de modificación patrimonial. </t>
    </r>
    <r>
      <rPr>
        <i/>
        <sz val="8"/>
        <color theme="1"/>
        <rFont val="Arial"/>
        <family val="2"/>
      </rPr>
      <t>Se refiere a aquella que se presenta durante el mes de mayo de cada año.</t>
    </r>
  </si>
  <si>
    <r>
      <rPr>
        <b/>
        <i/>
        <sz val="8"/>
        <color theme="1"/>
        <rFont val="Arial"/>
        <family val="2"/>
      </rPr>
      <t>Declaración de conclusión del encargo.</t>
    </r>
    <r>
      <rPr>
        <i/>
        <sz val="8"/>
        <color theme="1"/>
        <rFont val="Arial"/>
        <family val="2"/>
      </rPr>
      <t xml:space="preserve"> Se refiere a aquella que se presenta dentro de los 60 días naturales siguientes a la conclusión del encargo.</t>
    </r>
  </si>
  <si>
    <t>5.31.-</t>
  </si>
  <si>
    <t>Anote, por cada una de las instituciones de la Administración Pública de su entidad federativa, la cantidad de personal adscrito a la misma, según sexo, que durante el año 2024 estuvo obligado a presentar la declaración de situación patrimonial, así como la cantidad de este que incumplió durante el referido año con dicha obligación, según el plazo de la misma.</t>
  </si>
  <si>
    <t>Para cada institución, la cantidad registrada en la columna "Total" del grupo "Personal que incumplió con la obligación de presentar la declaración de situación patrimonial, según plazo de la declaración y sexo" debe ser igual o menor a la cantidad reportada en la columna "Total" del apartado "Personal obligado a presentar la declaración de situación patrimonial, según sexo", así como corresponder a su desagregación por sexo.</t>
  </si>
  <si>
    <t>Para cada institución, la cantidad registrada en la columna "Total" del grupo "Personal que incumplió con la obligación de presentar la declaración de situación patrimonial, según plazo de la declaración y sexo" debe ser igual o menor a la suma de las cantidades reportadas en las columnas "Subtotal" del apartado "Plazo de la declaración", así como corresponder a su desagregación por sexo; toda vez que una persona servidora pública pudo haber incumplido dos de los plazos establecidos.</t>
  </si>
  <si>
    <t>Para cada institución, la cantidad registrada en cada una de las columnas "Subtotal" del apartado "Plazo de la declaración" debe ser igual o menor a la cantidad reportada en la columna "Total" del grupo "Personal que incumplió con la obligación de presentar la declaración de situación patrimonial, según plazo de la declaración y sexo", así como corresponder a su desagregación por sexo. En caso de que esta instrucción no le aplique, justifíquelo en el recuadro que se encuentra al final de la tabla de respuesta.</t>
  </si>
  <si>
    <t>Personal obligado a presentar la declaración de situación patrimonial, según sexo</t>
  </si>
  <si>
    <t>Personal que incumplió con la obligación de presentar la declaración de situación patrimonial, según plazo de la declaración y sexo</t>
  </si>
  <si>
    <t xml:space="preserve">Plazo de la declaración </t>
  </si>
  <si>
    <t>COMP_SUBTOTALES DECLARACION</t>
  </si>
  <si>
    <t>Declaración inicial</t>
  </si>
  <si>
    <t>Declaración de modificación patrimonial</t>
  </si>
  <si>
    <t>Declaración de conclusión del encargo</t>
  </si>
  <si>
    <t>COMP_ TOTAL PERSONAL</t>
  </si>
  <si>
    <t>MENSAJE ERROR inst 1</t>
  </si>
  <si>
    <t>COMP_TOTAL DECLARACION</t>
  </si>
  <si>
    <t>DECLARACION INCIAL</t>
  </si>
  <si>
    <t>DECLARACION MODIFICACION</t>
  </si>
  <si>
    <t>DECLARACION CONCLUSION</t>
  </si>
  <si>
    <t>5.32.-</t>
  </si>
  <si>
    <t>Anote, por cada una de las instituciones de la Administración Pública de su entidad federativa, la cantidad de personal adscrito a la misma, según sexo, que durante el año 2024 estuvo obligado a presentar la declaración de intereses, así como la cantidad de este que incumplió durante el referido año con dicha obligación.</t>
  </si>
  <si>
    <t>Para cada institución, la cantidad registrada en la columna "Total" del apartado "Personal que incumplió con la obligación de presentar la declaración de intereses, según sexo" debe ser igual o menor a la cantidad reportada en la columna "Total" del apartado "Personal obligado a presentar la declaración de intereses, según sexo", así como corresponder a su desagregación por sexo.</t>
  </si>
  <si>
    <t>Personal obligado a presentar la declaración de intereses, según sexo</t>
  </si>
  <si>
    <t>Personal que incumplió con la obligación de presentar la declaración de intereses, según sexo</t>
  </si>
  <si>
    <t>V.9 Contraloría social u homóloga</t>
  </si>
  <si>
    <r>
      <t xml:space="preserve">3.- Únicamente debe considerar la información relacionada con los espacios de contraloría social u homóloga que hayan sido abiertos y operados de forma </t>
    </r>
    <r>
      <rPr>
        <i/>
        <u/>
        <sz val="8"/>
        <color theme="1"/>
        <rFont val="Arial"/>
        <family val="2"/>
      </rPr>
      <t>exclusiva</t>
    </r>
    <r>
      <rPr>
        <i/>
        <sz val="8"/>
        <color theme="1"/>
        <rFont val="Arial"/>
        <family val="2"/>
      </rPr>
      <t xml:space="preserve"> por alguna de las instituciones de la Administración Pública de la entidad federativa, por lo que no debe considerar aquellos espacios abiertos y operados por instituciones del ámbito federal y/ o municipal.</t>
    </r>
  </si>
  <si>
    <r>
      <t xml:space="preserve">1.- </t>
    </r>
    <r>
      <rPr>
        <b/>
        <i/>
        <sz val="8"/>
        <color theme="1"/>
        <rFont val="Arial"/>
        <family val="2"/>
      </rPr>
      <t xml:space="preserve">Contraloría social u homóloga. </t>
    </r>
    <r>
      <rPr>
        <i/>
        <sz val="8"/>
        <color theme="1"/>
        <rFont val="Arial"/>
        <family val="2"/>
      </rPr>
      <t xml:space="preserve">Se refiere al conjunto de esquemas o mecanismos orientados a la participación ciudadana en el control, vigilancia y evaluación del accionar gubernamental que promueve una rendición de cuentas vertical y transversal. </t>
    </r>
  </si>
  <si>
    <t>5.33.-</t>
  </si>
  <si>
    <t>Durante el año 2024, ¿la Administración Pública de su entidad federativa abrió espacios para la contraloría social u homóloga?</t>
  </si>
  <si>
    <t>Seleccione con una "X" un solo código.</t>
  </si>
  <si>
    <t>BLOQUEO COD</t>
  </si>
  <si>
    <t>1. Sí</t>
  </si>
  <si>
    <r>
      <t>2. No</t>
    </r>
    <r>
      <rPr>
        <i/>
        <sz val="8"/>
        <color theme="1"/>
        <rFont val="Arial"/>
        <family val="2"/>
      </rPr>
      <t xml:space="preserve"> (concluya la subsección)</t>
    </r>
  </si>
  <si>
    <r>
      <t>9. No identificado</t>
    </r>
    <r>
      <rPr>
        <i/>
        <sz val="8"/>
        <color theme="1"/>
        <rFont val="Arial"/>
        <family val="2"/>
      </rPr>
      <t xml:space="preserve"> (concluya la subsección)</t>
    </r>
  </si>
  <si>
    <t>5.34.-</t>
  </si>
  <si>
    <t>Anote el nombre de cada uno de los espacios abiertos durante el año 2024 por la Administración Pública de su entidad federativa para la contraloría social u homóloga. Por cada uno de estos, señale el rubro atendido y el tipo de canal establecido para su operación. Asimismo, señale la institución responsable de su operación, así como el tipo de participantes en el mismo; utilizando para tal efecto los catálogos que se presentan en la parte inferior de la siguiente tabla.</t>
  </si>
  <si>
    <t xml:space="preserve">El nombre de los espacios abiertos para la contraloría social u homóloga debe registrarse en mayúsculas, sin comillas ni signos de acentuación, puntuación, paréntesis y abreviaturas. </t>
  </si>
  <si>
    <t>Para cada espacio de contraloría social u homóloga abierto, seleccione el código del rubro en el cual se haya realizado su apertura.</t>
  </si>
  <si>
    <t>Para cada espacio de contraloría social u homóloga abierto en determinado rubro, seleccione el tipo de canal establecido para su operación. En caso de que se haya constituido más de un órgano para el mismo rubro, use tantas filas como sea necesario.</t>
  </si>
  <si>
    <t>Para cada espacio de contraloría social u homóloga abierto en determinado rubro y canal, en la columna "Institución responsable" anote el nombre de la institución responsable de su operación, de acuerdo con la información reportada en la pregunta 1.1 de la sección I del módulo 1 de este censo. En caso de que esta instrucción no le aplique derivado de que la operación del canal en determinado rubro sea responsabilidad de dos o más instituciones, anote la palabra "VARIAS" en la referida columna y explique dicha situación en el recuadro que se encuentra en la parte inferior de los catálogos de respuesta.</t>
  </si>
  <si>
    <t>Para cada espacio de contraloría social u homóloga abierto en determinado rubro y canal, seleccione con una "X" el o los tipos de participantes que correspondan.</t>
  </si>
  <si>
    <t>Para cada espacio de contraloría social u homóloga abierto en determinado rubro y canal, en caso de que seleccione el código "9" en el apartado "Tipo de participantes", no puede seleccionar otro código en dicho apartado.</t>
  </si>
  <si>
    <t>En caso de que seleccione el código "6" en la columna "Rubro", debe anotar el nombre de dicho(s) rubro(s) en el recuadro destinado para tal efecto que se encuentra al final de la tabla de respuesta.</t>
  </si>
  <si>
    <t>En caso de que seleccione el código "6" en la columna "Tipo de canal", debe anotar el nombre de dicho(s) tipo(s) de canal(es) en el recuadro destinado para tal efecto que se encuentra al final de la tabla de respuesta.</t>
  </si>
  <si>
    <t>En caso de que seleccione el código "6" en el apartado "Tipo de participantes", debe anotar el nombre de dicho(s) tipo(s) de participantes en el recuadro destinado para tal efecto que se encuentra al final de la tabla de respuesta.</t>
  </si>
  <si>
    <t>inst P.5.33</t>
  </si>
  <si>
    <t>Nombre de los espacios abiertos para la contraloría social u homóloga</t>
  </si>
  <si>
    <r>
      <t xml:space="preserve">Rubro
</t>
    </r>
    <r>
      <rPr>
        <i/>
        <sz val="8"/>
        <color theme="1"/>
        <rFont val="Arial"/>
        <family val="2"/>
      </rPr>
      <t>(ver catálogo)</t>
    </r>
  </si>
  <si>
    <r>
      <rPr>
        <b/>
        <sz val="9"/>
        <rFont val="Arial"/>
        <family val="2"/>
      </rPr>
      <t xml:space="preserve">Tipo de canal
</t>
    </r>
    <r>
      <rPr>
        <i/>
        <sz val="8"/>
        <rFont val="Arial"/>
        <family val="2"/>
      </rPr>
      <t>(ver catálogo)</t>
    </r>
  </si>
  <si>
    <t>Institución responsable</t>
  </si>
  <si>
    <r>
      <t xml:space="preserve">Tipo de participantes
</t>
    </r>
    <r>
      <rPr>
        <i/>
        <sz val="8"/>
        <color theme="1"/>
        <rFont val="Arial"/>
        <family val="2"/>
      </rPr>
      <t>(ver catálogo)</t>
    </r>
  </si>
  <si>
    <t>VARIAS</t>
  </si>
  <si>
    <t>BLOQUEO P.5.33</t>
  </si>
  <si>
    <t>COD 6 RUBRO</t>
  </si>
  <si>
    <t>COD 6 CANAL</t>
  </si>
  <si>
    <t>COD 6 PARTICIPANTES</t>
  </si>
  <si>
    <t>121.</t>
  </si>
  <si>
    <t>121</t>
  </si>
  <si>
    <t>122.</t>
  </si>
  <si>
    <t>122</t>
  </si>
  <si>
    <t>123.</t>
  </si>
  <si>
    <t>123</t>
  </si>
  <si>
    <t>124.</t>
  </si>
  <si>
    <t>124</t>
  </si>
  <si>
    <t>125.</t>
  </si>
  <si>
    <t>125</t>
  </si>
  <si>
    <t>126.</t>
  </si>
  <si>
    <t>126</t>
  </si>
  <si>
    <t>127.</t>
  </si>
  <si>
    <t>127</t>
  </si>
  <si>
    <t>128.</t>
  </si>
  <si>
    <t>128</t>
  </si>
  <si>
    <t>129.</t>
  </si>
  <si>
    <t>129</t>
  </si>
  <si>
    <t>130.</t>
  </si>
  <si>
    <t>130</t>
  </si>
  <si>
    <t>131.</t>
  </si>
  <si>
    <t>131</t>
  </si>
  <si>
    <t>132.</t>
  </si>
  <si>
    <t>132</t>
  </si>
  <si>
    <t>133.</t>
  </si>
  <si>
    <t>133</t>
  </si>
  <si>
    <t>134.</t>
  </si>
  <si>
    <t>134</t>
  </si>
  <si>
    <t>135.</t>
  </si>
  <si>
    <t>135</t>
  </si>
  <si>
    <t>136.</t>
  </si>
  <si>
    <t>136</t>
  </si>
  <si>
    <t>137.</t>
  </si>
  <si>
    <t>137</t>
  </si>
  <si>
    <t>138.</t>
  </si>
  <si>
    <t>138</t>
  </si>
  <si>
    <t>139.</t>
  </si>
  <si>
    <t>139</t>
  </si>
  <si>
    <t>140.</t>
  </si>
  <si>
    <t>140</t>
  </si>
  <si>
    <t>141.</t>
  </si>
  <si>
    <t>141</t>
  </si>
  <si>
    <t>142.</t>
  </si>
  <si>
    <t>142</t>
  </si>
  <si>
    <t>143.</t>
  </si>
  <si>
    <t>143</t>
  </si>
  <si>
    <t>144.</t>
  </si>
  <si>
    <t>144</t>
  </si>
  <si>
    <t>145.</t>
  </si>
  <si>
    <t>145</t>
  </si>
  <si>
    <t>146.</t>
  </si>
  <si>
    <t>146</t>
  </si>
  <si>
    <t>147.</t>
  </si>
  <si>
    <t>147</t>
  </si>
  <si>
    <t>148.</t>
  </si>
  <si>
    <t>148</t>
  </si>
  <si>
    <t>149.</t>
  </si>
  <si>
    <t>149</t>
  </si>
  <si>
    <t>150.</t>
  </si>
  <si>
    <t>150</t>
  </si>
  <si>
    <t>151.</t>
  </si>
  <si>
    <t>151</t>
  </si>
  <si>
    <t>152.</t>
  </si>
  <si>
    <t>152</t>
  </si>
  <si>
    <t>153.</t>
  </si>
  <si>
    <t>153</t>
  </si>
  <si>
    <t>154.</t>
  </si>
  <si>
    <t>154</t>
  </si>
  <si>
    <t>155.</t>
  </si>
  <si>
    <t>155</t>
  </si>
  <si>
    <t>156.</t>
  </si>
  <si>
    <t>156</t>
  </si>
  <si>
    <t>157.</t>
  </si>
  <si>
    <t>157</t>
  </si>
  <si>
    <t>158.</t>
  </si>
  <si>
    <t>158</t>
  </si>
  <si>
    <t>159.</t>
  </si>
  <si>
    <t>159</t>
  </si>
  <si>
    <t>160.</t>
  </si>
  <si>
    <t>160</t>
  </si>
  <si>
    <t>161.</t>
  </si>
  <si>
    <t>161</t>
  </si>
  <si>
    <t>162.</t>
  </si>
  <si>
    <t>162</t>
  </si>
  <si>
    <t>163.</t>
  </si>
  <si>
    <t>163</t>
  </si>
  <si>
    <t>164.</t>
  </si>
  <si>
    <t>164</t>
  </si>
  <si>
    <t>165.</t>
  </si>
  <si>
    <t>165</t>
  </si>
  <si>
    <t>166.</t>
  </si>
  <si>
    <t>166</t>
  </si>
  <si>
    <t>167.</t>
  </si>
  <si>
    <t>167</t>
  </si>
  <si>
    <t>168.</t>
  </si>
  <si>
    <t>168</t>
  </si>
  <si>
    <t>169.</t>
  </si>
  <si>
    <t>169</t>
  </si>
  <si>
    <t>170.</t>
  </si>
  <si>
    <t>170</t>
  </si>
  <si>
    <t>171.</t>
  </si>
  <si>
    <t>171</t>
  </si>
  <si>
    <t>172.</t>
  </si>
  <si>
    <t>172</t>
  </si>
  <si>
    <t>173.</t>
  </si>
  <si>
    <t>173</t>
  </si>
  <si>
    <t>174.</t>
  </si>
  <si>
    <t>174</t>
  </si>
  <si>
    <t>175.</t>
  </si>
  <si>
    <t>175</t>
  </si>
  <si>
    <t>176.</t>
  </si>
  <si>
    <t>176</t>
  </si>
  <si>
    <t>177.</t>
  </si>
  <si>
    <t>177</t>
  </si>
  <si>
    <t>178.</t>
  </si>
  <si>
    <t>178</t>
  </si>
  <si>
    <t>179.</t>
  </si>
  <si>
    <t>179</t>
  </si>
  <si>
    <t>180.</t>
  </si>
  <si>
    <t>180</t>
  </si>
  <si>
    <t>181.</t>
  </si>
  <si>
    <t>181</t>
  </si>
  <si>
    <t>182.</t>
  </si>
  <si>
    <t>182</t>
  </si>
  <si>
    <t>183.</t>
  </si>
  <si>
    <t>183</t>
  </si>
  <si>
    <t>184.</t>
  </si>
  <si>
    <t>184</t>
  </si>
  <si>
    <t>185.</t>
  </si>
  <si>
    <t>185</t>
  </si>
  <si>
    <t>186.</t>
  </si>
  <si>
    <t>186</t>
  </si>
  <si>
    <t>187.</t>
  </si>
  <si>
    <t>187</t>
  </si>
  <si>
    <t>188.</t>
  </si>
  <si>
    <t>188</t>
  </si>
  <si>
    <t>189.</t>
  </si>
  <si>
    <t>189</t>
  </si>
  <si>
    <t>190.</t>
  </si>
  <si>
    <t>190</t>
  </si>
  <si>
    <t>191.</t>
  </si>
  <si>
    <t>191</t>
  </si>
  <si>
    <t>192.</t>
  </si>
  <si>
    <t>192</t>
  </si>
  <si>
    <t>193.</t>
  </si>
  <si>
    <t>193</t>
  </si>
  <si>
    <t>194.</t>
  </si>
  <si>
    <t>194</t>
  </si>
  <si>
    <t>195.</t>
  </si>
  <si>
    <t>195</t>
  </si>
  <si>
    <t>196.</t>
  </si>
  <si>
    <t>196</t>
  </si>
  <si>
    <t>197.</t>
  </si>
  <si>
    <t>197</t>
  </si>
  <si>
    <t>198.</t>
  </si>
  <si>
    <t>198</t>
  </si>
  <si>
    <t>199.</t>
  </si>
  <si>
    <t>199</t>
  </si>
  <si>
    <t>200.</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</si>
  <si>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</si>
  <si>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</si>
  <si>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</si>
  <si>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</si>
  <si>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</si>
  <si>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</si>
  <si>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</si>
  <si>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</si>
  <si>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</si>
  <si>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</si>
  <si>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</si>
  <si>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</si>
  <si>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</si>
  <si>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</si>
  <si>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</si>
  <si>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</si>
  <si>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</si>
  <si>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</si>
  <si>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</si>
  <si>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</si>
  <si>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</si>
  <si>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</si>
  <si>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</si>
  <si>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</si>
  <si>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</si>
  <si>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</si>
  <si>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</si>
  <si>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</si>
  <si>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</si>
  <si>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</si>
  <si>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</si>
  <si>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</si>
  <si>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</si>
  <si>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</si>
  <si>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233</t>
  </si>
  <si>
    <t>234.</t>
  </si>
  <si>
    <t>234</t>
  </si>
  <si>
    <t>235.</t>
  </si>
  <si>
    <t>235</t>
  </si>
  <si>
    <t>236.</t>
  </si>
  <si>
    <t>236</t>
  </si>
  <si>
    <t>237.</t>
  </si>
  <si>
    <t>237</t>
  </si>
  <si>
    <t>238.</t>
  </si>
  <si>
    <t>238</t>
  </si>
  <si>
    <t>239.</t>
  </si>
  <si>
    <t>239</t>
  </si>
  <si>
    <t>240.</t>
  </si>
  <si>
    <t>240</t>
  </si>
  <si>
    <t>241.</t>
  </si>
  <si>
    <t>241</t>
  </si>
  <si>
    <t>242.</t>
  </si>
  <si>
    <t>242</t>
  </si>
  <si>
    <t>243.</t>
  </si>
  <si>
    <t>243</t>
  </si>
  <si>
    <t>244.</t>
  </si>
  <si>
    <t>244</t>
  </si>
  <si>
    <t>245.</t>
  </si>
  <si>
    <t>245</t>
  </si>
  <si>
    <t>246.</t>
  </si>
  <si>
    <t>246</t>
  </si>
  <si>
    <t>247.</t>
  </si>
  <si>
    <t>247</t>
  </si>
  <si>
    <t>248.</t>
  </si>
  <si>
    <t>248</t>
  </si>
  <si>
    <t>249.</t>
  </si>
  <si>
    <t>249</t>
  </si>
  <si>
    <t>250.</t>
  </si>
  <si>
    <t>250</t>
  </si>
  <si>
    <t>251.</t>
  </si>
  <si>
    <t>251</t>
  </si>
  <si>
    <t>252.</t>
  </si>
  <si>
    <t>252</t>
  </si>
  <si>
    <t>253.</t>
  </si>
  <si>
    <t>253</t>
  </si>
  <si>
    <t>254.</t>
  </si>
  <si>
    <t>254</t>
  </si>
  <si>
    <t>255.</t>
  </si>
  <si>
    <t>255</t>
  </si>
  <si>
    <t>256.</t>
  </si>
  <si>
    <t>256</t>
  </si>
  <si>
    <t>257.</t>
  </si>
  <si>
    <t>257</t>
  </si>
  <si>
    <t>258.</t>
  </si>
  <si>
    <t>258</t>
  </si>
  <si>
    <t>259.</t>
  </si>
  <si>
    <t>259</t>
  </si>
  <si>
    <t>260.</t>
  </si>
  <si>
    <t>260</t>
  </si>
  <si>
    <t>261.</t>
  </si>
  <si>
    <t>261</t>
  </si>
  <si>
    <t>262.</t>
  </si>
  <si>
    <t>262</t>
  </si>
  <si>
    <t>263.</t>
  </si>
  <si>
    <t>263</t>
  </si>
  <si>
    <t>264.</t>
  </si>
  <si>
    <t>264</t>
  </si>
  <si>
    <t>265.</t>
  </si>
  <si>
    <t>265</t>
  </si>
  <si>
    <t>266.</t>
  </si>
  <si>
    <t>266</t>
  </si>
  <si>
    <t>267.</t>
  </si>
  <si>
    <t>267</t>
  </si>
  <si>
    <t>268.</t>
  </si>
  <si>
    <t>268</t>
  </si>
  <si>
    <t>269.</t>
  </si>
  <si>
    <t>269</t>
  </si>
  <si>
    <t>270.</t>
  </si>
  <si>
    <t>270</t>
  </si>
  <si>
    <t>271.</t>
  </si>
  <si>
    <t>271</t>
  </si>
  <si>
    <t>272.</t>
  </si>
  <si>
    <t>272</t>
  </si>
  <si>
    <t>273.</t>
  </si>
  <si>
    <t>273</t>
  </si>
  <si>
    <t>274.</t>
  </si>
  <si>
    <t>274</t>
  </si>
  <si>
    <t>275.</t>
  </si>
  <si>
    <t>275</t>
  </si>
  <si>
    <t>276.</t>
  </si>
  <si>
    <t>276</t>
  </si>
  <si>
    <t>277.</t>
  </si>
  <si>
    <t>277</t>
  </si>
  <si>
    <t>278.</t>
  </si>
  <si>
    <t>278</t>
  </si>
  <si>
    <t>279.</t>
  </si>
  <si>
    <t>279</t>
  </si>
  <si>
    <t>280.</t>
  </si>
  <si>
    <t>280</t>
  </si>
  <si>
    <t>281.</t>
  </si>
  <si>
    <t>281</t>
  </si>
  <si>
    <t>282.</t>
  </si>
  <si>
    <t>282</t>
  </si>
  <si>
    <t>283.</t>
  </si>
  <si>
    <t>283</t>
  </si>
  <si>
    <t>284.</t>
  </si>
  <si>
    <t>284</t>
  </si>
  <si>
    <t>285.</t>
  </si>
  <si>
    <t>285</t>
  </si>
  <si>
    <t>286.</t>
  </si>
  <si>
    <t>286</t>
  </si>
  <si>
    <t>287.</t>
  </si>
  <si>
    <t>287</t>
  </si>
  <si>
    <t>288.</t>
  </si>
  <si>
    <t>288</t>
  </si>
  <si>
    <t>289.</t>
  </si>
  <si>
    <t>289</t>
  </si>
  <si>
    <t>290.</t>
  </si>
  <si>
    <t>290</t>
  </si>
  <si>
    <t>291.</t>
  </si>
  <si>
    <t>291</t>
  </si>
  <si>
    <t>292.</t>
  </si>
  <si>
    <t>292</t>
  </si>
  <si>
    <t>293.</t>
  </si>
  <si>
    <t>293</t>
  </si>
  <si>
    <t>294.</t>
  </si>
  <si>
    <t>294</t>
  </si>
  <si>
    <t>295.</t>
  </si>
  <si>
    <t>295</t>
  </si>
  <si>
    <t>296.</t>
  </si>
  <si>
    <t>296</t>
  </si>
  <si>
    <t>297.</t>
  </si>
  <si>
    <t>297</t>
  </si>
  <si>
    <t>298.</t>
  </si>
  <si>
    <t>298</t>
  </si>
  <si>
    <t>299.</t>
  </si>
  <si>
    <t>299</t>
  </si>
  <si>
    <t>300.</t>
  </si>
  <si>
    <t>300</t>
  </si>
  <si>
    <t>301.</t>
  </si>
  <si>
    <t>301</t>
  </si>
  <si>
    <t>302.</t>
  </si>
  <si>
    <t>302</t>
  </si>
  <si>
    <t>303.</t>
  </si>
  <si>
    <t>303</t>
  </si>
  <si>
    <t>304.</t>
  </si>
  <si>
    <t>304</t>
  </si>
  <si>
    <t>305.</t>
  </si>
  <si>
    <t>305</t>
  </si>
  <si>
    <t>306.</t>
  </si>
  <si>
    <t>306</t>
  </si>
  <si>
    <t>307.</t>
  </si>
  <si>
    <t>307</t>
  </si>
  <si>
    <t>308.</t>
  </si>
  <si>
    <t>308</t>
  </si>
  <si>
    <t>309.</t>
  </si>
  <si>
    <t>309</t>
  </si>
  <si>
    <t>310.</t>
  </si>
  <si>
    <t>310</t>
  </si>
  <si>
    <t>311.</t>
  </si>
  <si>
    <t>311</t>
  </si>
  <si>
    <t>312.</t>
  </si>
  <si>
    <t>312</t>
  </si>
  <si>
    <t>313.</t>
  </si>
  <si>
    <t>313</t>
  </si>
  <si>
    <t>314.</t>
  </si>
  <si>
    <t>314</t>
  </si>
  <si>
    <t>315.</t>
  </si>
  <si>
    <t>315</t>
  </si>
  <si>
    <t>316.</t>
  </si>
  <si>
    <t>316</t>
  </si>
  <si>
    <t>317.</t>
  </si>
  <si>
    <t>317</t>
  </si>
  <si>
    <t>318.</t>
  </si>
  <si>
    <t>318</t>
  </si>
  <si>
    <t>319.</t>
  </si>
  <si>
    <t>319</t>
  </si>
  <si>
    <t>320.</t>
  </si>
  <si>
    <t>320</t>
  </si>
  <si>
    <t>321.</t>
  </si>
  <si>
    <t>321</t>
  </si>
  <si>
    <t>322.</t>
  </si>
  <si>
    <t>322</t>
  </si>
  <si>
    <t>323.</t>
  </si>
  <si>
    <t>323</t>
  </si>
  <si>
    <t>324.</t>
  </si>
  <si>
    <t>324</t>
  </si>
  <si>
    <t>325.</t>
  </si>
  <si>
    <t>325</t>
  </si>
  <si>
    <t>326.</t>
  </si>
  <si>
    <t>326</t>
  </si>
  <si>
    <t>327.</t>
  </si>
  <si>
    <t>327</t>
  </si>
  <si>
    <t>328.</t>
  </si>
  <si>
    <t>328</t>
  </si>
  <si>
    <t>329.</t>
  </si>
  <si>
    <t>329</t>
  </si>
  <si>
    <t>330.</t>
  </si>
  <si>
    <t>330</t>
  </si>
  <si>
    <t>331.</t>
  </si>
  <si>
    <t>331</t>
  </si>
  <si>
    <t>332.</t>
  </si>
  <si>
    <t>332</t>
  </si>
  <si>
    <t>333.</t>
  </si>
  <si>
    <t>333</t>
  </si>
  <si>
    <t>334.</t>
  </si>
  <si>
    <t>334</t>
  </si>
  <si>
    <t>335.</t>
  </si>
  <si>
    <t>335</t>
  </si>
  <si>
    <t>336.</t>
  </si>
  <si>
    <t>336</t>
  </si>
  <si>
    <t>337.</t>
  </si>
  <si>
    <t>337</t>
  </si>
  <si>
    <t>338.</t>
  </si>
  <si>
    <t>338</t>
  </si>
  <si>
    <t>339.</t>
  </si>
  <si>
    <t>339</t>
  </si>
  <si>
    <t>340.</t>
  </si>
  <si>
    <t>340</t>
  </si>
  <si>
    <t>341.</t>
  </si>
  <si>
    <t>341</t>
  </si>
  <si>
    <t>342.</t>
  </si>
  <si>
    <t>342</t>
  </si>
  <si>
    <t>343.</t>
  </si>
  <si>
    <t>343</t>
  </si>
  <si>
    <t>344.</t>
  </si>
  <si>
    <t>344</t>
  </si>
  <si>
    <t>345.</t>
  </si>
  <si>
    <t>345</t>
  </si>
  <si>
    <t>346.</t>
  </si>
  <si>
    <t>346</t>
  </si>
  <si>
    <t>347.</t>
  </si>
  <si>
    <t>347</t>
  </si>
  <si>
    <t>348.</t>
  </si>
  <si>
    <t>348</t>
  </si>
  <si>
    <t>349.</t>
  </si>
  <si>
    <t>349</t>
  </si>
  <si>
    <t>350.</t>
  </si>
  <si>
    <t>350</t>
  </si>
  <si>
    <t>351.</t>
  </si>
  <si>
    <t>351</t>
  </si>
  <si>
    <t>352.</t>
  </si>
  <si>
    <t>352</t>
  </si>
  <si>
    <t>353.</t>
  </si>
  <si>
    <t>353</t>
  </si>
  <si>
    <t>354.</t>
  </si>
  <si>
    <t>354</t>
  </si>
  <si>
    <t>355.</t>
  </si>
  <si>
    <t>355</t>
  </si>
  <si>
    <t>356.</t>
  </si>
  <si>
    <t>356</t>
  </si>
  <si>
    <t>357.</t>
  </si>
  <si>
    <t>357</t>
  </si>
  <si>
    <t>358.</t>
  </si>
  <si>
    <t>358</t>
  </si>
  <si>
    <t>359.</t>
  </si>
  <si>
    <t>359</t>
  </si>
  <si>
    <t>360.</t>
  </si>
  <si>
    <t>360</t>
  </si>
  <si>
    <t>361.</t>
  </si>
  <si>
    <t>361</t>
  </si>
  <si>
    <t>362.</t>
  </si>
  <si>
    <t>362</t>
  </si>
  <si>
    <t>363.</t>
  </si>
  <si>
    <t>363</t>
  </si>
  <si>
    <t>364.</t>
  </si>
  <si>
    <t>364</t>
  </si>
  <si>
    <t>365.</t>
  </si>
  <si>
    <t>365</t>
  </si>
  <si>
    <t>366.</t>
  </si>
  <si>
    <t>366</t>
  </si>
  <si>
    <t>367.</t>
  </si>
  <si>
    <t>367</t>
  </si>
  <si>
    <t>368.</t>
  </si>
  <si>
    <t>368</t>
  </si>
  <si>
    <t>369.</t>
  </si>
  <si>
    <t>369</t>
  </si>
  <si>
    <t>370.</t>
  </si>
  <si>
    <t>370</t>
  </si>
  <si>
    <t>371.</t>
  </si>
  <si>
    <t>371</t>
  </si>
  <si>
    <t>372.</t>
  </si>
  <si>
    <t>372</t>
  </si>
  <si>
    <t>373.</t>
  </si>
  <si>
    <t>373</t>
  </si>
  <si>
    <t>374.</t>
  </si>
  <si>
    <t>374</t>
  </si>
  <si>
    <t>375.</t>
  </si>
  <si>
    <t>375</t>
  </si>
  <si>
    <t>376.</t>
  </si>
  <si>
    <t>376</t>
  </si>
  <si>
    <t>377.</t>
  </si>
  <si>
    <t>377</t>
  </si>
  <si>
    <t>378.</t>
  </si>
  <si>
    <t>378</t>
  </si>
  <si>
    <t>379.</t>
  </si>
  <si>
    <t>379</t>
  </si>
  <si>
    <t>380.</t>
  </si>
  <si>
    <t>380</t>
  </si>
  <si>
    <t>381.</t>
  </si>
  <si>
    <t>381</t>
  </si>
  <si>
    <t>382.</t>
  </si>
  <si>
    <t>382</t>
  </si>
  <si>
    <t>383.</t>
  </si>
  <si>
    <t>383</t>
  </si>
  <si>
    <t>384.</t>
  </si>
  <si>
    <t>384</t>
  </si>
  <si>
    <t>385.</t>
  </si>
  <si>
    <t>385</t>
  </si>
  <si>
    <t>386.</t>
  </si>
  <si>
    <t>386</t>
  </si>
  <si>
    <t>387.</t>
  </si>
  <si>
    <t>387</t>
  </si>
  <si>
    <t>388.</t>
  </si>
  <si>
    <t>388</t>
  </si>
  <si>
    <t>389.</t>
  </si>
  <si>
    <t>389</t>
  </si>
  <si>
    <t>390.</t>
  </si>
  <si>
    <t>390</t>
  </si>
  <si>
    <t>391.</t>
  </si>
  <si>
    <t>391</t>
  </si>
  <si>
    <t>392.</t>
  </si>
  <si>
    <t>392</t>
  </si>
  <si>
    <t>393.</t>
  </si>
  <si>
    <t>393</t>
  </si>
  <si>
    <t>394.</t>
  </si>
  <si>
    <t>394</t>
  </si>
  <si>
    <t>395.</t>
  </si>
  <si>
    <t>395</t>
  </si>
  <si>
    <t>396.</t>
  </si>
  <si>
    <t>396</t>
  </si>
  <si>
    <t>397.</t>
  </si>
  <si>
    <t>397</t>
  </si>
  <si>
    <t>398.</t>
  </si>
  <si>
    <t>398</t>
  </si>
  <si>
    <t>399.</t>
  </si>
  <si>
    <t>399</t>
  </si>
  <si>
    <t>400.</t>
  </si>
  <si>
    <t>400</t>
  </si>
  <si>
    <t>401.</t>
  </si>
  <si>
    <t>401</t>
  </si>
  <si>
    <t>402.</t>
  </si>
  <si>
    <t>402</t>
  </si>
  <si>
    <t>403.</t>
  </si>
  <si>
    <t>403</t>
  </si>
  <si>
    <t>404.</t>
  </si>
  <si>
    <t>404</t>
  </si>
  <si>
    <t>405.</t>
  </si>
  <si>
    <t>405</t>
  </si>
  <si>
    <t>406.</t>
  </si>
  <si>
    <t>406</t>
  </si>
  <si>
    <t>407.</t>
  </si>
  <si>
    <t>407</t>
  </si>
  <si>
    <t>408.</t>
  </si>
  <si>
    <t>408</t>
  </si>
  <si>
    <t>409.</t>
  </si>
  <si>
    <t>409</t>
  </si>
  <si>
    <t>410.</t>
  </si>
  <si>
    <t>410</t>
  </si>
  <si>
    <t>411.</t>
  </si>
  <si>
    <t>411</t>
  </si>
  <si>
    <t>412.</t>
  </si>
  <si>
    <t>412</t>
  </si>
  <si>
    <t>413.</t>
  </si>
  <si>
    <t>413</t>
  </si>
  <si>
    <t>414.</t>
  </si>
  <si>
    <t>414</t>
  </si>
  <si>
    <t>415.</t>
  </si>
  <si>
    <t>415</t>
  </si>
  <si>
    <t>416.</t>
  </si>
  <si>
    <t>416</t>
  </si>
  <si>
    <t>417.</t>
  </si>
  <si>
    <t>417</t>
  </si>
  <si>
    <t>418.</t>
  </si>
  <si>
    <t>418</t>
  </si>
  <si>
    <t>419.</t>
  </si>
  <si>
    <t>419</t>
  </si>
  <si>
    <t>420.</t>
  </si>
  <si>
    <t>420</t>
  </si>
  <si>
    <t>421.</t>
  </si>
  <si>
    <t>421</t>
  </si>
  <si>
    <t>422.</t>
  </si>
  <si>
    <t>422</t>
  </si>
  <si>
    <t>423.</t>
  </si>
  <si>
    <t>423</t>
  </si>
  <si>
    <t>424.</t>
  </si>
  <si>
    <t>424</t>
  </si>
  <si>
    <t>425.</t>
  </si>
  <si>
    <t>425</t>
  </si>
  <si>
    <t>426.</t>
  </si>
  <si>
    <t>426</t>
  </si>
  <si>
    <t>427.</t>
  </si>
  <si>
    <t>427</t>
  </si>
  <si>
    <t>428.</t>
  </si>
  <si>
    <t>428</t>
  </si>
  <si>
    <t>429.</t>
  </si>
  <si>
    <t>429</t>
  </si>
  <si>
    <t>430.</t>
  </si>
  <si>
    <t>430</t>
  </si>
  <si>
    <t>431.</t>
  </si>
  <si>
    <t>431</t>
  </si>
  <si>
    <t>432.</t>
  </si>
  <si>
    <t>432</t>
  </si>
  <si>
    <t>433.</t>
  </si>
  <si>
    <t>433</t>
  </si>
  <si>
    <t>434.</t>
  </si>
  <si>
    <t>434</t>
  </si>
  <si>
    <t>435.</t>
  </si>
  <si>
    <t>435</t>
  </si>
  <si>
    <t>436.</t>
  </si>
  <si>
    <t>436</t>
  </si>
  <si>
    <t>437.</t>
  </si>
  <si>
    <t>437</t>
  </si>
  <si>
    <t>438.</t>
  </si>
  <si>
    <t>438</t>
  </si>
  <si>
    <t>439.</t>
  </si>
  <si>
    <t>439</t>
  </si>
  <si>
    <t>440.</t>
  </si>
  <si>
    <t>440</t>
  </si>
  <si>
    <t>441.</t>
  </si>
  <si>
    <t>441</t>
  </si>
  <si>
    <t>442.</t>
  </si>
  <si>
    <t>442</t>
  </si>
  <si>
    <t>443.</t>
  </si>
  <si>
    <t>443</t>
  </si>
  <si>
    <t>444.</t>
  </si>
  <si>
    <t>444</t>
  </si>
  <si>
    <t>445.</t>
  </si>
  <si>
    <t>445</t>
  </si>
  <si>
    <t>446.</t>
  </si>
  <si>
    <t>446</t>
  </si>
  <si>
    <t>447.</t>
  </si>
  <si>
    <t>447</t>
  </si>
  <si>
    <t>448.</t>
  </si>
  <si>
    <t>448</t>
  </si>
  <si>
    <t>449.</t>
  </si>
  <si>
    <t>449</t>
  </si>
  <si>
    <t>450.</t>
  </si>
  <si>
    <t>450</t>
  </si>
  <si>
    <t>451.</t>
  </si>
  <si>
    <t>451</t>
  </si>
  <si>
    <t>452.</t>
  </si>
  <si>
    <t>452</t>
  </si>
  <si>
    <t>453.</t>
  </si>
  <si>
    <t>453</t>
  </si>
  <si>
    <t>454.</t>
  </si>
  <si>
    <t>454</t>
  </si>
  <si>
    <t>455.</t>
  </si>
  <si>
    <t>455</t>
  </si>
  <si>
    <t>456.</t>
  </si>
  <si>
    <t>456</t>
  </si>
  <si>
    <t>457.</t>
  </si>
  <si>
    <t>457</t>
  </si>
  <si>
    <t>458.</t>
  </si>
  <si>
    <t>458</t>
  </si>
  <si>
    <t>459.</t>
  </si>
  <si>
    <t>459</t>
  </si>
  <si>
    <t>460.</t>
  </si>
  <si>
    <t>460</t>
  </si>
  <si>
    <t>461.</t>
  </si>
  <si>
    <t>461</t>
  </si>
  <si>
    <t>462.</t>
  </si>
  <si>
    <t>462</t>
  </si>
  <si>
    <t>463.</t>
  </si>
  <si>
    <t>463</t>
  </si>
  <si>
    <t>464.</t>
  </si>
  <si>
    <t>464</t>
  </si>
  <si>
    <t>465.</t>
  </si>
  <si>
    <t>465</t>
  </si>
  <si>
    <t>466.</t>
  </si>
  <si>
    <t>466</t>
  </si>
  <si>
    <t>467.</t>
  </si>
  <si>
    <t>467</t>
  </si>
  <si>
    <t>468.</t>
  </si>
  <si>
    <t>468</t>
  </si>
  <si>
    <t>469.</t>
  </si>
  <si>
    <t>469</t>
  </si>
  <si>
    <t>470.</t>
  </si>
  <si>
    <t>470</t>
  </si>
  <si>
    <t>471.</t>
  </si>
  <si>
    <t>471</t>
  </si>
  <si>
    <t>472.</t>
  </si>
  <si>
    <t>472</t>
  </si>
  <si>
    <t>473.</t>
  </si>
  <si>
    <t>473</t>
  </si>
  <si>
    <t>474.</t>
  </si>
  <si>
    <t>474</t>
  </si>
  <si>
    <t>475.</t>
  </si>
  <si>
    <t>475</t>
  </si>
  <si>
    <t>476.</t>
  </si>
  <si>
    <t>476</t>
  </si>
  <si>
    <t>477.</t>
  </si>
  <si>
    <t>477</t>
  </si>
  <si>
    <t>478.</t>
  </si>
  <si>
    <t>478</t>
  </si>
  <si>
    <t>479.</t>
  </si>
  <si>
    <t>479</t>
  </si>
  <si>
    <t>480.</t>
  </si>
  <si>
    <t>480</t>
  </si>
  <si>
    <t>481.</t>
  </si>
  <si>
    <t>481</t>
  </si>
  <si>
    <t>482.</t>
  </si>
  <si>
    <t>482</t>
  </si>
  <si>
    <t>483.</t>
  </si>
  <si>
    <t>483</t>
  </si>
  <si>
    <t>484.</t>
  </si>
  <si>
    <t>484</t>
  </si>
  <si>
    <t>485.</t>
  </si>
  <si>
    <t>485</t>
  </si>
  <si>
    <t>486.</t>
  </si>
  <si>
    <t>486</t>
  </si>
  <si>
    <t>487.</t>
  </si>
  <si>
    <t>487</t>
  </si>
  <si>
    <t>488.</t>
  </si>
  <si>
    <t>488</t>
  </si>
  <si>
    <t>489.</t>
  </si>
  <si>
    <t>489</t>
  </si>
  <si>
    <t>490.</t>
  </si>
  <si>
    <t>490</t>
  </si>
  <si>
    <t>491.</t>
  </si>
  <si>
    <t>491</t>
  </si>
  <si>
    <t>492.</t>
  </si>
  <si>
    <t>492</t>
  </si>
  <si>
    <t>493.</t>
  </si>
  <si>
    <t>493</t>
  </si>
  <si>
    <t>494.</t>
  </si>
  <si>
    <t>494</t>
  </si>
  <si>
    <t>495.</t>
  </si>
  <si>
    <t>495</t>
  </si>
  <si>
    <t>496.</t>
  </si>
  <si>
    <t>496</t>
  </si>
  <si>
    <t>497.</t>
  </si>
  <si>
    <t>497</t>
  </si>
  <si>
    <t>498.</t>
  </si>
  <si>
    <t>498</t>
  </si>
  <si>
    <t>499.</t>
  </si>
  <si>
    <t>499</t>
  </si>
  <si>
    <t>500.</t>
  </si>
  <si>
    <t>500</t>
  </si>
  <si>
    <t>501.</t>
  </si>
  <si>
    <t>501</t>
  </si>
  <si>
    <t>502.</t>
  </si>
  <si>
    <t>502</t>
  </si>
  <si>
    <t>503.</t>
  </si>
  <si>
    <t>503</t>
  </si>
  <si>
    <t>504.</t>
  </si>
  <si>
    <t>504</t>
  </si>
  <si>
    <t>505.</t>
  </si>
  <si>
    <t>505</t>
  </si>
  <si>
    <t>506.</t>
  </si>
  <si>
    <t>506</t>
  </si>
  <si>
    <t>507.</t>
  </si>
  <si>
    <t>507</t>
  </si>
  <si>
    <t>508.</t>
  </si>
  <si>
    <t>508</t>
  </si>
  <si>
    <t>509.</t>
  </si>
  <si>
    <t>509</t>
  </si>
  <si>
    <t>510.</t>
  </si>
  <si>
    <t>510</t>
  </si>
  <si>
    <t>511.</t>
  </si>
  <si>
    <t>511</t>
  </si>
  <si>
    <t>512.</t>
  </si>
  <si>
    <t>512</t>
  </si>
  <si>
    <t>513.</t>
  </si>
  <si>
    <t>513</t>
  </si>
  <si>
    <t>514.</t>
  </si>
  <si>
    <t>514</t>
  </si>
  <si>
    <t>515.</t>
  </si>
  <si>
    <t>515</t>
  </si>
  <si>
    <t>516.</t>
  </si>
  <si>
    <t>516</t>
  </si>
  <si>
    <t>517.</t>
  </si>
  <si>
    <t>517</t>
  </si>
  <si>
    <t>518.</t>
  </si>
  <si>
    <t>518</t>
  </si>
  <si>
    <t>519.</t>
  </si>
  <si>
    <t>519</t>
  </si>
  <si>
    <t>520.</t>
  </si>
  <si>
    <t>520</t>
  </si>
  <si>
    <t>521.</t>
  </si>
  <si>
    <t>521</t>
  </si>
  <si>
    <t>522.</t>
  </si>
  <si>
    <t>522</t>
  </si>
  <si>
    <t>523.</t>
  </si>
  <si>
    <t>523</t>
  </si>
  <si>
    <t>524.</t>
  </si>
  <si>
    <t>524</t>
  </si>
  <si>
    <t>525.</t>
  </si>
  <si>
    <t>525</t>
  </si>
  <si>
    <t>526.</t>
  </si>
  <si>
    <t>526</t>
  </si>
  <si>
    <t>527.</t>
  </si>
  <si>
    <t>527</t>
  </si>
  <si>
    <t>528.</t>
  </si>
  <si>
    <t>528</t>
  </si>
  <si>
    <t>529.</t>
  </si>
  <si>
    <t>529</t>
  </si>
  <si>
    <t>530.</t>
  </si>
  <si>
    <t>530</t>
  </si>
  <si>
    <t>531.</t>
  </si>
  <si>
    <t>531</t>
  </si>
  <si>
    <t>532.</t>
  </si>
  <si>
    <t>532</t>
  </si>
  <si>
    <t>533.</t>
  </si>
  <si>
    <t>533</t>
  </si>
  <si>
    <t>534.</t>
  </si>
  <si>
    <t>534</t>
  </si>
  <si>
    <t>535.</t>
  </si>
  <si>
    <t>535</t>
  </si>
  <si>
    <t>536.</t>
  </si>
  <si>
    <t>536</t>
  </si>
  <si>
    <t>537.</t>
  </si>
  <si>
    <t>537</t>
  </si>
  <si>
    <t>538.</t>
  </si>
  <si>
    <t>538</t>
  </si>
  <si>
    <t>539.</t>
  </si>
  <si>
    <t>539</t>
  </si>
  <si>
    <t>540.</t>
  </si>
  <si>
    <t>540</t>
  </si>
  <si>
    <t>541.</t>
  </si>
  <si>
    <t>541</t>
  </si>
  <si>
    <t>542.</t>
  </si>
  <si>
    <t>542</t>
  </si>
  <si>
    <t>543.</t>
  </si>
  <si>
    <t>543</t>
  </si>
  <si>
    <t>544.</t>
  </si>
  <si>
    <t>544</t>
  </si>
  <si>
    <t>545.</t>
  </si>
  <si>
    <t>545</t>
  </si>
  <si>
    <t>546.</t>
  </si>
  <si>
    <t>546</t>
  </si>
  <si>
    <t>547.</t>
  </si>
  <si>
    <t>547</t>
  </si>
  <si>
    <t>548.</t>
  </si>
  <si>
    <t>548</t>
  </si>
  <si>
    <t>549.</t>
  </si>
  <si>
    <t>549</t>
  </si>
  <si>
    <t>550.</t>
  </si>
  <si>
    <t>550</t>
  </si>
  <si>
    <t>551.</t>
  </si>
  <si>
    <t>551</t>
  </si>
  <si>
    <t>552.</t>
  </si>
  <si>
    <t>552</t>
  </si>
  <si>
    <t>553.</t>
  </si>
  <si>
    <t>553</t>
  </si>
  <si>
    <t>554.</t>
  </si>
  <si>
    <t>554</t>
  </si>
  <si>
    <t>555.</t>
  </si>
  <si>
    <t>555</t>
  </si>
  <si>
    <t>556.</t>
  </si>
  <si>
    <t>556</t>
  </si>
  <si>
    <t>557.</t>
  </si>
  <si>
    <t>557</t>
  </si>
  <si>
    <t>558.</t>
  </si>
  <si>
    <t>558</t>
  </si>
  <si>
    <t>559.</t>
  </si>
  <si>
    <t>559</t>
  </si>
  <si>
    <t>560.</t>
  </si>
  <si>
    <t>560</t>
  </si>
  <si>
    <t>561.</t>
  </si>
  <si>
    <t>561</t>
  </si>
  <si>
    <t>562.</t>
  </si>
  <si>
    <t>562</t>
  </si>
  <si>
    <t>563.</t>
  </si>
  <si>
    <t>563</t>
  </si>
  <si>
    <t>564.</t>
  </si>
  <si>
    <t>564</t>
  </si>
  <si>
    <t>565.</t>
  </si>
  <si>
    <t>565</t>
  </si>
  <si>
    <t>566.</t>
  </si>
  <si>
    <t>566</t>
  </si>
  <si>
    <t>567.</t>
  </si>
  <si>
    <t>567</t>
  </si>
  <si>
    <t>568.</t>
  </si>
  <si>
    <t>568</t>
  </si>
  <si>
    <t>569.</t>
  </si>
  <si>
    <t>569</t>
  </si>
  <si>
    <t>570.</t>
  </si>
  <si>
    <t>570</t>
  </si>
  <si>
    <t>571.</t>
  </si>
  <si>
    <t>571</t>
  </si>
  <si>
    <t>572.</t>
  </si>
  <si>
    <t>572</t>
  </si>
  <si>
    <t>573.</t>
  </si>
  <si>
    <t>573</t>
  </si>
  <si>
    <t>574.</t>
  </si>
  <si>
    <t>574</t>
  </si>
  <si>
    <t>575.</t>
  </si>
  <si>
    <t>575</t>
  </si>
  <si>
    <t>576.</t>
  </si>
  <si>
    <t>576</t>
  </si>
  <si>
    <t>577.</t>
  </si>
  <si>
    <t>577</t>
  </si>
  <si>
    <t>578.</t>
  </si>
  <si>
    <t>578</t>
  </si>
  <si>
    <t>579.</t>
  </si>
  <si>
    <t>579</t>
  </si>
  <si>
    <t>580.</t>
  </si>
  <si>
    <t>580</t>
  </si>
  <si>
    <t>581.</t>
  </si>
  <si>
    <t>581</t>
  </si>
  <si>
    <t>582.</t>
  </si>
  <si>
    <t>582</t>
  </si>
  <si>
    <t>583.</t>
  </si>
  <si>
    <t>583</t>
  </si>
  <si>
    <t>584.</t>
  </si>
  <si>
    <t>584</t>
  </si>
  <si>
    <t>585.</t>
  </si>
  <si>
    <t>585</t>
  </si>
  <si>
    <t>586.</t>
  </si>
  <si>
    <t>586</t>
  </si>
  <si>
    <t>587.</t>
  </si>
  <si>
    <t>587</t>
  </si>
  <si>
    <t>588.</t>
  </si>
  <si>
    <t>588</t>
  </si>
  <si>
    <t>589.</t>
  </si>
  <si>
    <t>589</t>
  </si>
  <si>
    <t>590.</t>
  </si>
  <si>
    <t>590</t>
  </si>
  <si>
    <t>591.</t>
  </si>
  <si>
    <t>591</t>
  </si>
  <si>
    <t>592.</t>
  </si>
  <si>
    <t>592</t>
  </si>
  <si>
    <t>593.</t>
  </si>
  <si>
    <t>593</t>
  </si>
  <si>
    <t>594.</t>
  </si>
  <si>
    <t>594</t>
  </si>
  <si>
    <t>595.</t>
  </si>
  <si>
    <t>595</t>
  </si>
  <si>
    <t>596.</t>
  </si>
  <si>
    <t>596</t>
  </si>
  <si>
    <t>597.</t>
  </si>
  <si>
    <t>597</t>
  </si>
  <si>
    <t>598.</t>
  </si>
  <si>
    <t>598</t>
  </si>
  <si>
    <t>599.</t>
  </si>
  <si>
    <t>599</t>
  </si>
  <si>
    <t>600.</t>
  </si>
  <si>
    <t>600</t>
  </si>
  <si>
    <t>601.</t>
  </si>
  <si>
    <t>601</t>
  </si>
  <si>
    <t>602.</t>
  </si>
  <si>
    <t>602</t>
  </si>
  <si>
    <t>603.</t>
  </si>
  <si>
    <t>603</t>
  </si>
  <si>
    <t>604.</t>
  </si>
  <si>
    <t>604</t>
  </si>
  <si>
    <t>605.</t>
  </si>
  <si>
    <t>605</t>
  </si>
  <si>
    <t>606.</t>
  </si>
  <si>
    <t>606</t>
  </si>
  <si>
    <t>607.</t>
  </si>
  <si>
    <t>607</t>
  </si>
  <si>
    <t>608.</t>
  </si>
  <si>
    <t>608</t>
  </si>
  <si>
    <t>609.</t>
  </si>
  <si>
    <t>609</t>
  </si>
  <si>
    <t>610.</t>
  </si>
  <si>
    <t>610</t>
  </si>
  <si>
    <t>611.</t>
  </si>
  <si>
    <t>611</t>
  </si>
  <si>
    <t>612.</t>
  </si>
  <si>
    <t>612</t>
  </si>
  <si>
    <t>613.</t>
  </si>
  <si>
    <t>613</t>
  </si>
  <si>
    <t>614.</t>
  </si>
  <si>
    <t>614</t>
  </si>
  <si>
    <t>615.</t>
  </si>
  <si>
    <t>615</t>
  </si>
  <si>
    <t>616.</t>
  </si>
  <si>
    <t>616</t>
  </si>
  <si>
    <t>617.</t>
  </si>
  <si>
    <t>617</t>
  </si>
  <si>
    <t>618.</t>
  </si>
  <si>
    <t>618</t>
  </si>
  <si>
    <t>619.</t>
  </si>
  <si>
    <t>619</t>
  </si>
  <si>
    <t>620.</t>
  </si>
  <si>
    <t>620</t>
  </si>
  <si>
    <t>621.</t>
  </si>
  <si>
    <t>621</t>
  </si>
  <si>
    <t>622.</t>
  </si>
  <si>
    <t>622</t>
  </si>
  <si>
    <t>623.</t>
  </si>
  <si>
    <t>623</t>
  </si>
  <si>
    <t>624.</t>
  </si>
  <si>
    <t>624</t>
  </si>
  <si>
    <t>625.</t>
  </si>
  <si>
    <t>625</t>
  </si>
  <si>
    <t>626.</t>
  </si>
  <si>
    <t>626</t>
  </si>
  <si>
    <t>627.</t>
  </si>
  <si>
    <t>627</t>
  </si>
  <si>
    <t>628.</t>
  </si>
  <si>
    <t>628</t>
  </si>
  <si>
    <t>629.</t>
  </si>
  <si>
    <t>629</t>
  </si>
  <si>
    <t>630.</t>
  </si>
  <si>
    <t>630</t>
  </si>
  <si>
    <t>631.</t>
  </si>
  <si>
    <t>631</t>
  </si>
  <si>
    <t>632.</t>
  </si>
  <si>
    <t>632</t>
  </si>
  <si>
    <t>633.</t>
  </si>
  <si>
    <t>633</t>
  </si>
  <si>
    <t>634.</t>
  </si>
  <si>
    <t>634</t>
  </si>
  <si>
    <t>635.</t>
  </si>
  <si>
    <t>635</t>
  </si>
  <si>
    <t>636.</t>
  </si>
  <si>
    <t>636</t>
  </si>
  <si>
    <t>637.</t>
  </si>
  <si>
    <t>637</t>
  </si>
  <si>
    <t>638.</t>
  </si>
  <si>
    <t>638</t>
  </si>
  <si>
    <t>639.</t>
  </si>
  <si>
    <t>639</t>
  </si>
  <si>
    <t>640.</t>
  </si>
  <si>
    <t>640</t>
  </si>
  <si>
    <t>641.</t>
  </si>
  <si>
    <t>641</t>
  </si>
  <si>
    <t>642.</t>
  </si>
  <si>
    <t>642</t>
  </si>
  <si>
    <t>643.</t>
  </si>
  <si>
    <t>643</t>
  </si>
  <si>
    <t>644.</t>
  </si>
  <si>
    <t>644</t>
  </si>
  <si>
    <t>645.</t>
  </si>
  <si>
    <t>645</t>
  </si>
  <si>
    <t>646.</t>
  </si>
  <si>
    <t>646</t>
  </si>
  <si>
    <t>647.</t>
  </si>
  <si>
    <t>647</t>
  </si>
  <si>
    <t>648.</t>
  </si>
  <si>
    <t>648</t>
  </si>
  <si>
    <t>649.</t>
  </si>
  <si>
    <t>649</t>
  </si>
  <si>
    <t>650.</t>
  </si>
  <si>
    <t>650</t>
  </si>
  <si>
    <t>651.</t>
  </si>
  <si>
    <t>651</t>
  </si>
  <si>
    <t>652.</t>
  </si>
  <si>
    <t>652</t>
  </si>
  <si>
    <t>653.</t>
  </si>
  <si>
    <t>653</t>
  </si>
  <si>
    <t>654.</t>
  </si>
  <si>
    <t>654</t>
  </si>
  <si>
    <t>655.</t>
  </si>
  <si>
    <t>655</t>
  </si>
  <si>
    <t>656.</t>
  </si>
  <si>
    <t>656</t>
  </si>
  <si>
    <t>657.</t>
  </si>
  <si>
    <t>657</t>
  </si>
  <si>
    <t>658.</t>
  </si>
  <si>
    <t>658</t>
  </si>
  <si>
    <t>659.</t>
  </si>
  <si>
    <t>659</t>
  </si>
  <si>
    <t>660.</t>
  </si>
  <si>
    <t>660</t>
  </si>
  <si>
    <t>661.</t>
  </si>
  <si>
    <t>661</t>
  </si>
  <si>
    <t>662.</t>
  </si>
  <si>
    <t>662</t>
  </si>
  <si>
    <t>663.</t>
  </si>
  <si>
    <t>663</t>
  </si>
  <si>
    <t>664.</t>
  </si>
  <si>
    <t>664</t>
  </si>
  <si>
    <t>665.</t>
  </si>
  <si>
    <t>665</t>
  </si>
  <si>
    <t>666.</t>
  </si>
  <si>
    <t>666</t>
  </si>
  <si>
    <t>667.</t>
  </si>
  <si>
    <t>667</t>
  </si>
  <si>
    <t>668.</t>
  </si>
  <si>
    <t>668</t>
  </si>
  <si>
    <t>669.</t>
  </si>
  <si>
    <t>669</t>
  </si>
  <si>
    <t>670.</t>
  </si>
  <si>
    <t>670</t>
  </si>
  <si>
    <t>671.</t>
  </si>
  <si>
    <t>671</t>
  </si>
  <si>
    <t>672.</t>
  </si>
  <si>
    <t>672</t>
  </si>
  <si>
    <t>673.</t>
  </si>
  <si>
    <t>673</t>
  </si>
  <si>
    <t>674.</t>
  </si>
  <si>
    <t>674</t>
  </si>
  <si>
    <t>675.</t>
  </si>
  <si>
    <t>675</t>
  </si>
  <si>
    <t>676.</t>
  </si>
  <si>
    <t>676</t>
  </si>
  <si>
    <t>677.</t>
  </si>
  <si>
    <t>677</t>
  </si>
  <si>
    <t>678.</t>
  </si>
  <si>
    <t>678</t>
  </si>
  <si>
    <t>679.</t>
  </si>
  <si>
    <t>679</t>
  </si>
  <si>
    <t>680.</t>
  </si>
  <si>
    <t>680</t>
  </si>
  <si>
    <t>681.</t>
  </si>
  <si>
    <t>681</t>
  </si>
  <si>
    <t>682.</t>
  </si>
  <si>
    <t>682</t>
  </si>
  <si>
    <t>683.</t>
  </si>
  <si>
    <t>683</t>
  </si>
  <si>
    <t>684.</t>
  </si>
  <si>
    <t>684</t>
  </si>
  <si>
    <t>685.</t>
  </si>
  <si>
    <t>685</t>
  </si>
  <si>
    <t>686.</t>
  </si>
  <si>
    <t>686</t>
  </si>
  <si>
    <t>687.</t>
  </si>
  <si>
    <t>687</t>
  </si>
  <si>
    <t>688.</t>
  </si>
  <si>
    <t>688</t>
  </si>
  <si>
    <t>689.</t>
  </si>
  <si>
    <t>689</t>
  </si>
  <si>
    <t>690.</t>
  </si>
  <si>
    <t>690</t>
  </si>
  <si>
    <t>691.</t>
  </si>
  <si>
    <t>691</t>
  </si>
  <si>
    <t>692.</t>
  </si>
  <si>
    <t>692</t>
  </si>
  <si>
    <t>693.</t>
  </si>
  <si>
    <t>693</t>
  </si>
  <si>
    <t>694.</t>
  </si>
  <si>
    <t>694</t>
  </si>
  <si>
    <t>695.</t>
  </si>
  <si>
    <t>695</t>
  </si>
  <si>
    <t>696.</t>
  </si>
  <si>
    <t>696</t>
  </si>
  <si>
    <t>697.</t>
  </si>
  <si>
    <t>697</t>
  </si>
  <si>
    <t>698.</t>
  </si>
  <si>
    <t>698</t>
  </si>
  <si>
    <t>699.</t>
  </si>
  <si>
    <t>699</t>
  </si>
  <si>
    <t>700.</t>
  </si>
  <si>
    <t>700</t>
  </si>
  <si>
    <t>701.</t>
  </si>
  <si>
    <t>701</t>
  </si>
  <si>
    <t>702.</t>
  </si>
  <si>
    <t>702</t>
  </si>
  <si>
    <t>703.</t>
  </si>
  <si>
    <t>703</t>
  </si>
  <si>
    <t>704.</t>
  </si>
  <si>
    <t>704</t>
  </si>
  <si>
    <t>705.</t>
  </si>
  <si>
    <t>705</t>
  </si>
  <si>
    <t>706.</t>
  </si>
  <si>
    <t>706</t>
  </si>
  <si>
    <t>707.</t>
  </si>
  <si>
    <t>707</t>
  </si>
  <si>
    <t>708.</t>
  </si>
  <si>
    <t>708</t>
  </si>
  <si>
    <t>709.</t>
  </si>
  <si>
    <t>709</t>
  </si>
  <si>
    <t>710.</t>
  </si>
  <si>
    <t>710</t>
  </si>
  <si>
    <t>711.</t>
  </si>
  <si>
    <t>711</t>
  </si>
  <si>
    <t>712.</t>
  </si>
  <si>
    <t>712</t>
  </si>
  <si>
    <t>713.</t>
  </si>
  <si>
    <t>713</t>
  </si>
  <si>
    <t>714.</t>
  </si>
  <si>
    <t>714</t>
  </si>
  <si>
    <t>715.</t>
  </si>
  <si>
    <t>715</t>
  </si>
  <si>
    <t>716.</t>
  </si>
  <si>
    <t>716</t>
  </si>
  <si>
    <t>717.</t>
  </si>
  <si>
    <t>717</t>
  </si>
  <si>
    <t>718.</t>
  </si>
  <si>
    <t>718</t>
  </si>
  <si>
    <t>719.</t>
  </si>
  <si>
    <t>719</t>
  </si>
  <si>
    <t>720.</t>
  </si>
  <si>
    <t>720</t>
  </si>
  <si>
    <t>721.</t>
  </si>
  <si>
    <t>721</t>
  </si>
  <si>
    <t>722.</t>
  </si>
  <si>
    <t>722</t>
  </si>
  <si>
    <t>723.</t>
  </si>
  <si>
    <t>723</t>
  </si>
  <si>
    <t>724.</t>
  </si>
  <si>
    <t>724</t>
  </si>
  <si>
    <t>725.</t>
  </si>
  <si>
    <t>725</t>
  </si>
  <si>
    <t>726.</t>
  </si>
  <si>
    <t>726</t>
  </si>
  <si>
    <t>727.</t>
  </si>
  <si>
    <t>727</t>
  </si>
  <si>
    <t>728.</t>
  </si>
  <si>
    <t>728</t>
  </si>
  <si>
    <t>729.</t>
  </si>
  <si>
    <t>729</t>
  </si>
  <si>
    <t>730.</t>
  </si>
  <si>
    <t>730</t>
  </si>
  <si>
    <t>731.</t>
  </si>
  <si>
    <t>731</t>
  </si>
  <si>
    <t>732.</t>
  </si>
  <si>
    <t>732</t>
  </si>
  <si>
    <t>733.</t>
  </si>
  <si>
    <t>733</t>
  </si>
  <si>
    <t>734.</t>
  </si>
  <si>
    <t>734</t>
  </si>
  <si>
    <t>735.</t>
  </si>
  <si>
    <t>735</t>
  </si>
  <si>
    <t>736.</t>
  </si>
  <si>
    <t>736</t>
  </si>
  <si>
    <t>737.</t>
  </si>
  <si>
    <t>737</t>
  </si>
  <si>
    <t>738.</t>
  </si>
  <si>
    <t>738</t>
  </si>
  <si>
    <t>739.</t>
  </si>
  <si>
    <t>739</t>
  </si>
  <si>
    <t>740.</t>
  </si>
  <si>
    <t>740</t>
  </si>
  <si>
    <t>741.</t>
  </si>
  <si>
    <t>741</t>
  </si>
  <si>
    <t>742.</t>
  </si>
  <si>
    <t>742</t>
  </si>
  <si>
    <t>743.</t>
  </si>
  <si>
    <t>743</t>
  </si>
  <si>
    <t>744.</t>
  </si>
  <si>
    <t>744</t>
  </si>
  <si>
    <t>745.</t>
  </si>
  <si>
    <t>745</t>
  </si>
  <si>
    <t>746.</t>
  </si>
  <si>
    <t>746</t>
  </si>
  <si>
    <t>747.</t>
  </si>
  <si>
    <t>747</t>
  </si>
  <si>
    <t>748.</t>
  </si>
  <si>
    <t>748</t>
  </si>
  <si>
    <t>749.</t>
  </si>
  <si>
    <t>749</t>
  </si>
  <si>
    <t>750.</t>
  </si>
  <si>
    <t>750</t>
  </si>
  <si>
    <t>751.</t>
  </si>
  <si>
    <t>751</t>
  </si>
  <si>
    <t>752.</t>
  </si>
  <si>
    <t>752</t>
  </si>
  <si>
    <t>753.</t>
  </si>
  <si>
    <t>753</t>
  </si>
  <si>
    <t>754.</t>
  </si>
  <si>
    <t>754</t>
  </si>
  <si>
    <t>755.</t>
  </si>
  <si>
    <t>755</t>
  </si>
  <si>
    <t>756.</t>
  </si>
  <si>
    <t>756</t>
  </si>
  <si>
    <t>757.</t>
  </si>
  <si>
    <t>757</t>
  </si>
  <si>
    <t>758.</t>
  </si>
  <si>
    <t>758</t>
  </si>
  <si>
    <t>759.</t>
  </si>
  <si>
    <t>759</t>
  </si>
  <si>
    <t>760.</t>
  </si>
  <si>
    <t>760</t>
  </si>
  <si>
    <t>761.</t>
  </si>
  <si>
    <t>761</t>
  </si>
  <si>
    <t>762.</t>
  </si>
  <si>
    <t>762</t>
  </si>
  <si>
    <t>763.</t>
  </si>
  <si>
    <t>763</t>
  </si>
  <si>
    <t>764.</t>
  </si>
  <si>
    <t>764</t>
  </si>
  <si>
    <t>765.</t>
  </si>
  <si>
    <t>765</t>
  </si>
  <si>
    <t>766.</t>
  </si>
  <si>
    <t>766</t>
  </si>
  <si>
    <t>767.</t>
  </si>
  <si>
    <t>767</t>
  </si>
  <si>
    <t>768.</t>
  </si>
  <si>
    <t>768</t>
  </si>
  <si>
    <t>769.</t>
  </si>
  <si>
    <t>769</t>
  </si>
  <si>
    <t>770.</t>
  </si>
  <si>
    <t>770</t>
  </si>
  <si>
    <t>771.</t>
  </si>
  <si>
    <t>771</t>
  </si>
  <si>
    <t>772.</t>
  </si>
  <si>
    <t>772</t>
  </si>
  <si>
    <t>773.</t>
  </si>
  <si>
    <t>773</t>
  </si>
  <si>
    <t>774.</t>
  </si>
  <si>
    <t>774</t>
  </si>
  <si>
    <t>775.</t>
  </si>
  <si>
    <t>775</t>
  </si>
  <si>
    <t>776.</t>
  </si>
  <si>
    <t>776</t>
  </si>
  <si>
    <t>777.</t>
  </si>
  <si>
    <t>777</t>
  </si>
  <si>
    <t>778.</t>
  </si>
  <si>
    <t>778</t>
  </si>
  <si>
    <t>779.</t>
  </si>
  <si>
    <t>779</t>
  </si>
  <si>
    <t>780.</t>
  </si>
  <si>
    <t>780</t>
  </si>
  <si>
    <t>781.</t>
  </si>
  <si>
    <t>781</t>
  </si>
  <si>
    <t>782.</t>
  </si>
  <si>
    <t>782</t>
  </si>
  <si>
    <t>783.</t>
  </si>
  <si>
    <t>783</t>
  </si>
  <si>
    <t>784.</t>
  </si>
  <si>
    <t>784</t>
  </si>
  <si>
    <t>785.</t>
  </si>
  <si>
    <t>785</t>
  </si>
  <si>
    <t>786.</t>
  </si>
  <si>
    <t>786</t>
  </si>
  <si>
    <t>787.</t>
  </si>
  <si>
    <t>787</t>
  </si>
  <si>
    <t>788.</t>
  </si>
  <si>
    <t>788</t>
  </si>
  <si>
    <t>789.</t>
  </si>
  <si>
    <t>789</t>
  </si>
  <si>
    <t>790.</t>
  </si>
  <si>
    <t>790</t>
  </si>
  <si>
    <t>791.</t>
  </si>
  <si>
    <t>791</t>
  </si>
  <si>
    <t>792.</t>
  </si>
  <si>
    <t>792</t>
  </si>
  <si>
    <t>793.</t>
  </si>
  <si>
    <t>793</t>
  </si>
  <si>
    <t>794.</t>
  </si>
  <si>
    <t>794</t>
  </si>
  <si>
    <t>795.</t>
  </si>
  <si>
    <t>795</t>
  </si>
  <si>
    <t>796.</t>
  </si>
  <si>
    <t>796</t>
  </si>
  <si>
    <t>797.</t>
  </si>
  <si>
    <t>797</t>
  </si>
  <si>
    <t>798.</t>
  </si>
  <si>
    <t>798</t>
  </si>
  <si>
    <t>799.</t>
  </si>
  <si>
    <t>799</t>
  </si>
  <si>
    <t>800.</t>
  </si>
  <si>
    <t>800</t>
  </si>
  <si>
    <t>801.</t>
  </si>
  <si>
    <t>801</t>
  </si>
  <si>
    <t>802.</t>
  </si>
  <si>
    <t>802</t>
  </si>
  <si>
    <t>803.</t>
  </si>
  <si>
    <t>803</t>
  </si>
  <si>
    <t>804.</t>
  </si>
  <si>
    <t>804</t>
  </si>
  <si>
    <t>805.</t>
  </si>
  <si>
    <t>805</t>
  </si>
  <si>
    <t>806.</t>
  </si>
  <si>
    <t>806</t>
  </si>
  <si>
    <t>807.</t>
  </si>
  <si>
    <t>807</t>
  </si>
  <si>
    <t>808.</t>
  </si>
  <si>
    <t>808</t>
  </si>
  <si>
    <t>809.</t>
  </si>
  <si>
    <t>809</t>
  </si>
  <si>
    <t>810.</t>
  </si>
  <si>
    <t>810</t>
  </si>
  <si>
    <t>811.</t>
  </si>
  <si>
    <t>811</t>
  </si>
  <si>
    <t>812.</t>
  </si>
  <si>
    <t>812</t>
  </si>
  <si>
    <t>813.</t>
  </si>
  <si>
    <t>813</t>
  </si>
  <si>
    <t>814.</t>
  </si>
  <si>
    <t>814</t>
  </si>
  <si>
    <t>815.</t>
  </si>
  <si>
    <t>815</t>
  </si>
  <si>
    <t>816.</t>
  </si>
  <si>
    <t>816</t>
  </si>
  <si>
    <t>817.</t>
  </si>
  <si>
    <t>817</t>
  </si>
  <si>
    <t>818.</t>
  </si>
  <si>
    <t>818</t>
  </si>
  <si>
    <t>819.</t>
  </si>
  <si>
    <t>819</t>
  </si>
  <si>
    <t>820.</t>
  </si>
  <si>
    <t>820</t>
  </si>
  <si>
    <t>821.</t>
  </si>
  <si>
    <t>821</t>
  </si>
  <si>
    <t>822.</t>
  </si>
  <si>
    <t>822</t>
  </si>
  <si>
    <t>823.</t>
  </si>
  <si>
    <t>823</t>
  </si>
  <si>
    <t>824.</t>
  </si>
  <si>
    <t>824</t>
  </si>
  <si>
    <t>825.</t>
  </si>
  <si>
    <t>825</t>
  </si>
  <si>
    <t>826.</t>
  </si>
  <si>
    <t>826</t>
  </si>
  <si>
    <t>827.</t>
  </si>
  <si>
    <t>827</t>
  </si>
  <si>
    <t>828.</t>
  </si>
  <si>
    <t>828</t>
  </si>
  <si>
    <t>829.</t>
  </si>
  <si>
    <t>829</t>
  </si>
  <si>
    <t>830.</t>
  </si>
  <si>
    <t>830</t>
  </si>
  <si>
    <t>831.</t>
  </si>
  <si>
    <t>831</t>
  </si>
  <si>
    <t>832.</t>
  </si>
  <si>
    <t>832</t>
  </si>
  <si>
    <t>833.</t>
  </si>
  <si>
    <t>833</t>
  </si>
  <si>
    <t>834.</t>
  </si>
  <si>
    <t>834</t>
  </si>
  <si>
    <t>835.</t>
  </si>
  <si>
    <t>835</t>
  </si>
  <si>
    <t>836.</t>
  </si>
  <si>
    <t>836</t>
  </si>
  <si>
    <t>837.</t>
  </si>
  <si>
    <t>837</t>
  </si>
  <si>
    <t>838.</t>
  </si>
  <si>
    <t>838</t>
  </si>
  <si>
    <t>839.</t>
  </si>
  <si>
    <t>839</t>
  </si>
  <si>
    <t>840.</t>
  </si>
  <si>
    <t>840</t>
  </si>
  <si>
    <t>841.</t>
  </si>
  <si>
    <t>841</t>
  </si>
  <si>
    <t>842.</t>
  </si>
  <si>
    <t>842</t>
  </si>
  <si>
    <t>843.</t>
  </si>
  <si>
    <t>843</t>
  </si>
  <si>
    <t>844.</t>
  </si>
  <si>
    <t>844</t>
  </si>
  <si>
    <t>845.</t>
  </si>
  <si>
    <t>845</t>
  </si>
  <si>
    <t>846.</t>
  </si>
  <si>
    <t>846</t>
  </si>
  <si>
    <t>847.</t>
  </si>
  <si>
    <t>847</t>
  </si>
  <si>
    <t>848.</t>
  </si>
  <si>
    <t>848</t>
  </si>
  <si>
    <t>849.</t>
  </si>
  <si>
    <t>849</t>
  </si>
  <si>
    <t>850.</t>
  </si>
  <si>
    <t>850</t>
  </si>
  <si>
    <t>851.</t>
  </si>
  <si>
    <t>851</t>
  </si>
  <si>
    <t>852.</t>
  </si>
  <si>
    <t>852</t>
  </si>
  <si>
    <t>853.</t>
  </si>
  <si>
    <t>853</t>
  </si>
  <si>
    <t>854.</t>
  </si>
  <si>
    <t>854</t>
  </si>
  <si>
    <t>855.</t>
  </si>
  <si>
    <t>855</t>
  </si>
  <si>
    <t>856.</t>
  </si>
  <si>
    <t>856</t>
  </si>
  <si>
    <t>857.</t>
  </si>
  <si>
    <t>857</t>
  </si>
  <si>
    <t>858.</t>
  </si>
  <si>
    <t>858</t>
  </si>
  <si>
    <t>859.</t>
  </si>
  <si>
    <t>859</t>
  </si>
  <si>
    <t>860.</t>
  </si>
  <si>
    <t>860</t>
  </si>
  <si>
    <t>861.</t>
  </si>
  <si>
    <t>861</t>
  </si>
  <si>
    <t>862.</t>
  </si>
  <si>
    <t>862</t>
  </si>
  <si>
    <t>863.</t>
  </si>
  <si>
    <t>863</t>
  </si>
  <si>
    <t>864.</t>
  </si>
  <si>
    <t>864</t>
  </si>
  <si>
    <t>865.</t>
  </si>
  <si>
    <t>865</t>
  </si>
  <si>
    <t>866.</t>
  </si>
  <si>
    <t>866</t>
  </si>
  <si>
    <t>867.</t>
  </si>
  <si>
    <t>867</t>
  </si>
  <si>
    <t>868.</t>
  </si>
  <si>
    <t>868</t>
  </si>
  <si>
    <t>869.</t>
  </si>
  <si>
    <t>869</t>
  </si>
  <si>
    <t>870.</t>
  </si>
  <si>
    <t>870</t>
  </si>
  <si>
    <t>871.</t>
  </si>
  <si>
    <t>871</t>
  </si>
  <si>
    <t>872.</t>
  </si>
  <si>
    <t>872</t>
  </si>
  <si>
    <t>873.</t>
  </si>
  <si>
    <t>873</t>
  </si>
  <si>
    <t>874.</t>
  </si>
  <si>
    <t>874</t>
  </si>
  <si>
    <t>875.</t>
  </si>
  <si>
    <t>875</t>
  </si>
  <si>
    <t>876.</t>
  </si>
  <si>
    <t>876</t>
  </si>
  <si>
    <t>877.</t>
  </si>
  <si>
    <t>877</t>
  </si>
  <si>
    <t>878.</t>
  </si>
  <si>
    <t>878</t>
  </si>
  <si>
    <t>879.</t>
  </si>
  <si>
    <t>879</t>
  </si>
  <si>
    <t>880.</t>
  </si>
  <si>
    <t>880</t>
  </si>
  <si>
    <t>881.</t>
  </si>
  <si>
    <t>881</t>
  </si>
  <si>
    <t>882.</t>
  </si>
  <si>
    <t>882</t>
  </si>
  <si>
    <t>883.</t>
  </si>
  <si>
    <t>883</t>
  </si>
  <si>
    <t>884.</t>
  </si>
  <si>
    <t>884</t>
  </si>
  <si>
    <t>885.</t>
  </si>
  <si>
    <t>885</t>
  </si>
  <si>
    <t>886.</t>
  </si>
  <si>
    <t>886</t>
  </si>
  <si>
    <t>887.</t>
  </si>
  <si>
    <t>887</t>
  </si>
  <si>
    <t>888.</t>
  </si>
  <si>
    <t>888</t>
  </si>
  <si>
    <t>889.</t>
  </si>
  <si>
    <t>889</t>
  </si>
  <si>
    <t>890.</t>
  </si>
  <si>
    <t>890</t>
  </si>
  <si>
    <t>891.</t>
  </si>
  <si>
    <t>891</t>
  </si>
  <si>
    <t>892.</t>
  </si>
  <si>
    <t>892</t>
  </si>
  <si>
    <t>893.</t>
  </si>
  <si>
    <t>893</t>
  </si>
  <si>
    <t>894.</t>
  </si>
  <si>
    <t>894</t>
  </si>
  <si>
    <t>895.</t>
  </si>
  <si>
    <t>895</t>
  </si>
  <si>
    <t>896.</t>
  </si>
  <si>
    <t>896</t>
  </si>
  <si>
    <t>897.</t>
  </si>
  <si>
    <t>897</t>
  </si>
  <si>
    <t>898.</t>
  </si>
  <si>
    <t>898</t>
  </si>
  <si>
    <t>899.</t>
  </si>
  <si>
    <t>899</t>
  </si>
  <si>
    <t>900.</t>
  </si>
  <si>
    <t>900</t>
  </si>
  <si>
    <t>901.</t>
  </si>
  <si>
    <t>901</t>
  </si>
  <si>
    <t>902.</t>
  </si>
  <si>
    <t>902</t>
  </si>
  <si>
    <t>903.</t>
  </si>
  <si>
    <t>903</t>
  </si>
  <si>
    <t>904.</t>
  </si>
  <si>
    <t>904</t>
  </si>
  <si>
    <t>905.</t>
  </si>
  <si>
    <t>905</t>
  </si>
  <si>
    <t>906.</t>
  </si>
  <si>
    <t>906</t>
  </si>
  <si>
    <t>907.</t>
  </si>
  <si>
    <t>907</t>
  </si>
  <si>
    <t>908.</t>
  </si>
  <si>
    <t>908</t>
  </si>
  <si>
    <t>909.</t>
  </si>
  <si>
    <t>909</t>
  </si>
  <si>
    <t>910.</t>
  </si>
  <si>
    <t>910</t>
  </si>
  <si>
    <t>911.</t>
  </si>
  <si>
    <t>911</t>
  </si>
  <si>
    <t>912.</t>
  </si>
  <si>
    <t>912</t>
  </si>
  <si>
    <t>913.</t>
  </si>
  <si>
    <t>913</t>
  </si>
  <si>
    <t>914.</t>
  </si>
  <si>
    <t>914</t>
  </si>
  <si>
    <t>915.</t>
  </si>
  <si>
    <t>915</t>
  </si>
  <si>
    <t>916.</t>
  </si>
  <si>
    <t>916</t>
  </si>
  <si>
    <t>917.</t>
  </si>
  <si>
    <t>917</t>
  </si>
  <si>
    <t>918.</t>
  </si>
  <si>
    <t>918</t>
  </si>
  <si>
    <t>919.</t>
  </si>
  <si>
    <t>919</t>
  </si>
  <si>
    <t>920.</t>
  </si>
  <si>
    <t>920</t>
  </si>
  <si>
    <t>921.</t>
  </si>
  <si>
    <t>921</t>
  </si>
  <si>
    <t>922.</t>
  </si>
  <si>
    <t>922</t>
  </si>
  <si>
    <t>923.</t>
  </si>
  <si>
    <t>923</t>
  </si>
  <si>
    <t>924.</t>
  </si>
  <si>
    <t>924</t>
  </si>
  <si>
    <t>925.</t>
  </si>
  <si>
    <t>925</t>
  </si>
  <si>
    <t>926.</t>
  </si>
  <si>
    <t>926</t>
  </si>
  <si>
    <t>927.</t>
  </si>
  <si>
    <t>927</t>
  </si>
  <si>
    <t>928.</t>
  </si>
  <si>
    <t>928</t>
  </si>
  <si>
    <t>929.</t>
  </si>
  <si>
    <t>929</t>
  </si>
  <si>
    <t>930.</t>
  </si>
  <si>
    <t>930</t>
  </si>
  <si>
    <t>931.</t>
  </si>
  <si>
    <t>931</t>
  </si>
  <si>
    <t>932.</t>
  </si>
  <si>
    <t>932</t>
  </si>
  <si>
    <t>933.</t>
  </si>
  <si>
    <t>933</t>
  </si>
  <si>
    <t>934.</t>
  </si>
  <si>
    <t>934</t>
  </si>
  <si>
    <t>935.</t>
  </si>
  <si>
    <t>935</t>
  </si>
  <si>
    <t>936.</t>
  </si>
  <si>
    <t>936</t>
  </si>
  <si>
    <t>937.</t>
  </si>
  <si>
    <t>937</t>
  </si>
  <si>
    <t>938.</t>
  </si>
  <si>
    <t>938</t>
  </si>
  <si>
    <t>939.</t>
  </si>
  <si>
    <t>939</t>
  </si>
  <si>
    <t>940.</t>
  </si>
  <si>
    <t>940</t>
  </si>
  <si>
    <t>941.</t>
  </si>
  <si>
    <t>941</t>
  </si>
  <si>
    <t>942.</t>
  </si>
  <si>
    <t>942</t>
  </si>
  <si>
    <t>943.</t>
  </si>
  <si>
    <t>943</t>
  </si>
  <si>
    <t>944.</t>
  </si>
  <si>
    <t>944</t>
  </si>
  <si>
    <t>945.</t>
  </si>
  <si>
    <t>945</t>
  </si>
  <si>
    <t>946.</t>
  </si>
  <si>
    <t>946</t>
  </si>
  <si>
    <t>947.</t>
  </si>
  <si>
    <t>947</t>
  </si>
  <si>
    <t>948.</t>
  </si>
  <si>
    <t>948</t>
  </si>
  <si>
    <t>949.</t>
  </si>
  <si>
    <t>949</t>
  </si>
  <si>
    <t>950.</t>
  </si>
  <si>
    <t>950</t>
  </si>
  <si>
    <t>951.</t>
  </si>
  <si>
    <t>951</t>
  </si>
  <si>
    <t>952.</t>
  </si>
  <si>
    <t>952</t>
  </si>
  <si>
    <t>953.</t>
  </si>
  <si>
    <t>953</t>
  </si>
  <si>
    <t>954.</t>
  </si>
  <si>
    <t>954</t>
  </si>
  <si>
    <t>955.</t>
  </si>
  <si>
    <t>955</t>
  </si>
  <si>
    <t>956.</t>
  </si>
  <si>
    <t>956</t>
  </si>
  <si>
    <t>957.</t>
  </si>
  <si>
    <t>957</t>
  </si>
  <si>
    <t>958.</t>
  </si>
  <si>
    <t>958</t>
  </si>
  <si>
    <t>959.</t>
  </si>
  <si>
    <t>959</t>
  </si>
  <si>
    <t>960.</t>
  </si>
  <si>
    <t>960</t>
  </si>
  <si>
    <t>961.</t>
  </si>
  <si>
    <t>961</t>
  </si>
  <si>
    <t>962.</t>
  </si>
  <si>
    <t>962</t>
  </si>
  <si>
    <t>963.</t>
  </si>
  <si>
    <t>963</t>
  </si>
  <si>
    <t>964.</t>
  </si>
  <si>
    <t>964</t>
  </si>
  <si>
    <t>965.</t>
  </si>
  <si>
    <t>965</t>
  </si>
  <si>
    <t>966.</t>
  </si>
  <si>
    <t>966</t>
  </si>
  <si>
    <t>967.</t>
  </si>
  <si>
    <t>967</t>
  </si>
  <si>
    <t>968.</t>
  </si>
  <si>
    <t>968</t>
  </si>
  <si>
    <t>969.</t>
  </si>
  <si>
    <t>969</t>
  </si>
  <si>
    <t>970.</t>
  </si>
  <si>
    <t>970</t>
  </si>
  <si>
    <t>971.</t>
  </si>
  <si>
    <t>971</t>
  </si>
  <si>
    <t>972.</t>
  </si>
  <si>
    <t>972</t>
  </si>
  <si>
    <t>973.</t>
  </si>
  <si>
    <t>973</t>
  </si>
  <si>
    <t>974.</t>
  </si>
  <si>
    <t>974</t>
  </si>
  <si>
    <t>975.</t>
  </si>
  <si>
    <t>975</t>
  </si>
  <si>
    <t>976.</t>
  </si>
  <si>
    <t>976</t>
  </si>
  <si>
    <t>977.</t>
  </si>
  <si>
    <t>977</t>
  </si>
  <si>
    <t>978.</t>
  </si>
  <si>
    <t>978</t>
  </si>
  <si>
    <t>979.</t>
  </si>
  <si>
    <t>979</t>
  </si>
  <si>
    <t>980.</t>
  </si>
  <si>
    <t>980</t>
  </si>
  <si>
    <t>981.</t>
  </si>
  <si>
    <t>981</t>
  </si>
  <si>
    <t>982.</t>
  </si>
  <si>
    <t>982</t>
  </si>
  <si>
    <t>983.</t>
  </si>
  <si>
    <t>983</t>
  </si>
  <si>
    <t>984.</t>
  </si>
  <si>
    <t>984</t>
  </si>
  <si>
    <t>985.</t>
  </si>
  <si>
    <t>985</t>
  </si>
  <si>
    <t>986.</t>
  </si>
  <si>
    <t>986</t>
  </si>
  <si>
    <t>987.</t>
  </si>
  <si>
    <t>987</t>
  </si>
  <si>
    <t>988.</t>
  </si>
  <si>
    <t>988</t>
  </si>
  <si>
    <t>989.</t>
  </si>
  <si>
    <t>989</t>
  </si>
  <si>
    <t>990.</t>
  </si>
  <si>
    <t>990</t>
  </si>
  <si>
    <t>991.</t>
  </si>
  <si>
    <t>991</t>
  </si>
  <si>
    <t>992.</t>
  </si>
  <si>
    <t>992</t>
  </si>
  <si>
    <t>993.</t>
  </si>
  <si>
    <t>993</t>
  </si>
  <si>
    <t>994.</t>
  </si>
  <si>
    <t>994</t>
  </si>
  <si>
    <t>995.</t>
  </si>
  <si>
    <t>995</t>
  </si>
  <si>
    <t>996.</t>
  </si>
  <si>
    <t>996</t>
  </si>
  <si>
    <t>997.</t>
  </si>
  <si>
    <t>997</t>
  </si>
  <si>
    <t>998.</t>
  </si>
  <si>
    <t>998</t>
  </si>
  <si>
    <t>999.</t>
  </si>
  <si>
    <t>999</t>
  </si>
  <si>
    <t>1000.</t>
  </si>
  <si>
    <t>1000</t>
  </si>
  <si>
    <t>1001.</t>
  </si>
  <si>
    <t>1001</t>
  </si>
  <si>
    <t>1002.</t>
  </si>
  <si>
    <t>1002</t>
  </si>
  <si>
    <t>1003.</t>
  </si>
  <si>
    <t>1003</t>
  </si>
  <si>
    <t>1004.</t>
  </si>
  <si>
    <t>1004</t>
  </si>
  <si>
    <t>1005.</t>
  </si>
  <si>
    <t>1005</t>
  </si>
  <si>
    <t>1006.</t>
  </si>
  <si>
    <t>1006</t>
  </si>
  <si>
    <t>1007.</t>
  </si>
  <si>
    <t>1007</t>
  </si>
  <si>
    <t>1008.</t>
  </si>
  <si>
    <t>1008</t>
  </si>
  <si>
    <t>1009.</t>
  </si>
  <si>
    <t>1009</t>
  </si>
  <si>
    <t>1010.</t>
  </si>
  <si>
    <t>1010</t>
  </si>
  <si>
    <t>1011.</t>
  </si>
  <si>
    <t>1011</t>
  </si>
  <si>
    <t>1012.</t>
  </si>
  <si>
    <t>1012</t>
  </si>
  <si>
    <t>1013.</t>
  </si>
  <si>
    <t>1013</t>
  </si>
  <si>
    <t>1014.</t>
  </si>
  <si>
    <t>1014</t>
  </si>
  <si>
    <t>1015.</t>
  </si>
  <si>
    <t>1015</t>
  </si>
  <si>
    <t>1016.</t>
  </si>
  <si>
    <t>1016</t>
  </si>
  <si>
    <t>1017.</t>
  </si>
  <si>
    <t>1017</t>
  </si>
  <si>
    <t>1018.</t>
  </si>
  <si>
    <t>1018</t>
  </si>
  <si>
    <t>1019.</t>
  </si>
  <si>
    <t>1019</t>
  </si>
  <si>
    <t>1020.</t>
  </si>
  <si>
    <t>1020</t>
  </si>
  <si>
    <t>1021.</t>
  </si>
  <si>
    <t>1021</t>
  </si>
  <si>
    <t>1022.</t>
  </si>
  <si>
    <t>1022</t>
  </si>
  <si>
    <t>1023.</t>
  </si>
  <si>
    <t>1023</t>
  </si>
  <si>
    <t>1024.</t>
  </si>
  <si>
    <t>1024</t>
  </si>
  <si>
    <t>1025.</t>
  </si>
  <si>
    <t>1025</t>
  </si>
  <si>
    <t>1026.</t>
  </si>
  <si>
    <t>1026</t>
  </si>
  <si>
    <t>1027.</t>
  </si>
  <si>
    <t>1027</t>
  </si>
  <si>
    <t>1028.</t>
  </si>
  <si>
    <t>1028</t>
  </si>
  <si>
    <t>1029.</t>
  </si>
  <si>
    <t>1029</t>
  </si>
  <si>
    <t>1030.</t>
  </si>
  <si>
    <t>1030</t>
  </si>
  <si>
    <t>1031.</t>
  </si>
  <si>
    <t>1031</t>
  </si>
  <si>
    <t>1032.</t>
  </si>
  <si>
    <t>1032</t>
  </si>
  <si>
    <t>1033.</t>
  </si>
  <si>
    <t>1033</t>
  </si>
  <si>
    <t>1034.</t>
  </si>
  <si>
    <t>1034</t>
  </si>
  <si>
    <t>1035.</t>
  </si>
  <si>
    <t>1035</t>
  </si>
  <si>
    <t>1036.</t>
  </si>
  <si>
    <t>1036</t>
  </si>
  <si>
    <t>1037.</t>
  </si>
  <si>
    <t>1037</t>
  </si>
  <si>
    <t>1038.</t>
  </si>
  <si>
    <t>1038</t>
  </si>
  <si>
    <t>1039.</t>
  </si>
  <si>
    <t>1039</t>
  </si>
  <si>
    <t>1040.</t>
  </si>
  <si>
    <t>1040</t>
  </si>
  <si>
    <t>1041.</t>
  </si>
  <si>
    <t>1041</t>
  </si>
  <si>
    <t>1042.</t>
  </si>
  <si>
    <t>1042</t>
  </si>
  <si>
    <t>1043.</t>
  </si>
  <si>
    <t>1043</t>
  </si>
  <si>
    <t>1044.</t>
  </si>
  <si>
    <t>1044</t>
  </si>
  <si>
    <t>1045.</t>
  </si>
  <si>
    <t>1045</t>
  </si>
  <si>
    <t>1046.</t>
  </si>
  <si>
    <t>1046</t>
  </si>
  <si>
    <t>1047.</t>
  </si>
  <si>
    <t>1047</t>
  </si>
  <si>
    <t>1048.</t>
  </si>
  <si>
    <t>1048</t>
  </si>
  <si>
    <t>1049.</t>
  </si>
  <si>
    <t>1049</t>
  </si>
  <si>
    <t>1050.</t>
  </si>
  <si>
    <t>1050</t>
  </si>
  <si>
    <t>1051.</t>
  </si>
  <si>
    <t>1051</t>
  </si>
  <si>
    <t>1052.</t>
  </si>
  <si>
    <t>1052</t>
  </si>
  <si>
    <t>1053.</t>
  </si>
  <si>
    <t>1053</t>
  </si>
  <si>
    <t>1054.</t>
  </si>
  <si>
    <t>1054</t>
  </si>
  <si>
    <t>1055.</t>
  </si>
  <si>
    <t>1055</t>
  </si>
  <si>
    <t>1056.</t>
  </si>
  <si>
    <t>1056</t>
  </si>
  <si>
    <t>1057.</t>
  </si>
  <si>
    <t>1057</t>
  </si>
  <si>
    <t>1058.</t>
  </si>
  <si>
    <t>1058</t>
  </si>
  <si>
    <t>1059.</t>
  </si>
  <si>
    <t>1059</t>
  </si>
  <si>
    <t>1060.</t>
  </si>
  <si>
    <t>1060</t>
  </si>
  <si>
    <t>1061.</t>
  </si>
  <si>
    <t>1061</t>
  </si>
  <si>
    <t>1062.</t>
  </si>
  <si>
    <t>1062</t>
  </si>
  <si>
    <t>1063.</t>
  </si>
  <si>
    <t>1063</t>
  </si>
  <si>
    <t>1064.</t>
  </si>
  <si>
    <t>1064</t>
  </si>
  <si>
    <t>1065.</t>
  </si>
  <si>
    <t>1065</t>
  </si>
  <si>
    <t>1066.</t>
  </si>
  <si>
    <t>1066</t>
  </si>
  <si>
    <t>1067.</t>
  </si>
  <si>
    <t>1067</t>
  </si>
  <si>
    <t>1068.</t>
  </si>
  <si>
    <t>1068</t>
  </si>
  <si>
    <t>1069.</t>
  </si>
  <si>
    <t>1069</t>
  </si>
  <si>
    <t>1070.</t>
  </si>
  <si>
    <t>1070</t>
  </si>
  <si>
    <t>1071.</t>
  </si>
  <si>
    <t>1071</t>
  </si>
  <si>
    <t>1072.</t>
  </si>
  <si>
    <t>1072</t>
  </si>
  <si>
    <t>1073.</t>
  </si>
  <si>
    <t>1073</t>
  </si>
  <si>
    <t>1074.</t>
  </si>
  <si>
    <t>1074</t>
  </si>
  <si>
    <t>1075.</t>
  </si>
  <si>
    <t>1075</t>
  </si>
  <si>
    <t>1076.</t>
  </si>
  <si>
    <t>1076</t>
  </si>
  <si>
    <t>1077.</t>
  </si>
  <si>
    <t>1077</t>
  </si>
  <si>
    <t>1078.</t>
  </si>
  <si>
    <t>1078</t>
  </si>
  <si>
    <t>1079.</t>
  </si>
  <si>
    <t>1079</t>
  </si>
  <si>
    <t>1080.</t>
  </si>
  <si>
    <t>1080</t>
  </si>
  <si>
    <t>1081.</t>
  </si>
  <si>
    <t>1081</t>
  </si>
  <si>
    <t>1082.</t>
  </si>
  <si>
    <t>1082</t>
  </si>
  <si>
    <t>1083.</t>
  </si>
  <si>
    <t>1083</t>
  </si>
  <si>
    <t>1084.</t>
  </si>
  <si>
    <t>1084</t>
  </si>
  <si>
    <t>1085.</t>
  </si>
  <si>
    <t>1085</t>
  </si>
  <si>
    <t>1086.</t>
  </si>
  <si>
    <t>1086</t>
  </si>
  <si>
    <t>1087.</t>
  </si>
  <si>
    <t>1087</t>
  </si>
  <si>
    <t>1088.</t>
  </si>
  <si>
    <t>1088</t>
  </si>
  <si>
    <t>1089.</t>
  </si>
  <si>
    <t>1089</t>
  </si>
  <si>
    <t>1090.</t>
  </si>
  <si>
    <t>1090</t>
  </si>
  <si>
    <t>1091.</t>
  </si>
  <si>
    <t>1091</t>
  </si>
  <si>
    <t>1092.</t>
  </si>
  <si>
    <t>1092</t>
  </si>
  <si>
    <t>1093.</t>
  </si>
  <si>
    <t>1093</t>
  </si>
  <si>
    <t>1094.</t>
  </si>
  <si>
    <t>1094</t>
  </si>
  <si>
    <t>1095.</t>
  </si>
  <si>
    <t>1095</t>
  </si>
  <si>
    <t>1096.</t>
  </si>
  <si>
    <t>1096</t>
  </si>
  <si>
    <t>1097.</t>
  </si>
  <si>
    <t>1097</t>
  </si>
  <si>
    <t>1098.</t>
  </si>
  <si>
    <t>1098</t>
  </si>
  <si>
    <t>1099.</t>
  </si>
  <si>
    <t>1099</t>
  </si>
  <si>
    <t>1100.</t>
  </si>
  <si>
    <t>1100</t>
  </si>
  <si>
    <t>1101.</t>
  </si>
  <si>
    <t>1101</t>
  </si>
  <si>
    <t>1102.</t>
  </si>
  <si>
    <t>1102</t>
  </si>
  <si>
    <t>1103.</t>
  </si>
  <si>
    <t>1103</t>
  </si>
  <si>
    <t>1104.</t>
  </si>
  <si>
    <t>1104</t>
  </si>
  <si>
    <t>1105.</t>
  </si>
  <si>
    <t>1105</t>
  </si>
  <si>
    <t>1106.</t>
  </si>
  <si>
    <t>1106</t>
  </si>
  <si>
    <t>1107.</t>
  </si>
  <si>
    <t>1107</t>
  </si>
  <si>
    <t>1108.</t>
  </si>
  <si>
    <t>1108</t>
  </si>
  <si>
    <t>1109.</t>
  </si>
  <si>
    <t>1109</t>
  </si>
  <si>
    <t>1110.</t>
  </si>
  <si>
    <t>1110</t>
  </si>
  <si>
    <t>1111.</t>
  </si>
  <si>
    <t>1111</t>
  </si>
  <si>
    <t>1112.</t>
  </si>
  <si>
    <t>1112</t>
  </si>
  <si>
    <t>1113.</t>
  </si>
  <si>
    <t>1113</t>
  </si>
  <si>
    <t>1114.</t>
  </si>
  <si>
    <t>1114</t>
  </si>
  <si>
    <t>1115.</t>
  </si>
  <si>
    <t>1115</t>
  </si>
  <si>
    <t>1116.</t>
  </si>
  <si>
    <t>1116</t>
  </si>
  <si>
    <t>1117.</t>
  </si>
  <si>
    <t>1117</t>
  </si>
  <si>
    <t>1118.</t>
  </si>
  <si>
    <t>1118</t>
  </si>
  <si>
    <t>1119.</t>
  </si>
  <si>
    <t>1119</t>
  </si>
  <si>
    <t>1120.</t>
  </si>
  <si>
    <t>1120</t>
  </si>
  <si>
    <t>1121.</t>
  </si>
  <si>
    <t>1121</t>
  </si>
  <si>
    <t>1122.</t>
  </si>
  <si>
    <t>1122</t>
  </si>
  <si>
    <t>1123.</t>
  </si>
  <si>
    <t>1123</t>
  </si>
  <si>
    <t>1124.</t>
  </si>
  <si>
    <t>1124</t>
  </si>
  <si>
    <t>1125.</t>
  </si>
  <si>
    <t>1125</t>
  </si>
  <si>
    <t>1126.</t>
  </si>
  <si>
    <t>1126</t>
  </si>
  <si>
    <t>1127.</t>
  </si>
  <si>
    <t>1127</t>
  </si>
  <si>
    <t>1128.</t>
  </si>
  <si>
    <t>1128</t>
  </si>
  <si>
    <t>1129.</t>
  </si>
  <si>
    <t>1129</t>
  </si>
  <si>
    <t>1130.</t>
  </si>
  <si>
    <t>1130</t>
  </si>
  <si>
    <t>1131.</t>
  </si>
  <si>
    <t>1131</t>
  </si>
  <si>
    <t>1132.</t>
  </si>
  <si>
    <t>1132</t>
  </si>
  <si>
    <t>1133.</t>
  </si>
  <si>
    <t>1133</t>
  </si>
  <si>
    <t>1134.</t>
  </si>
  <si>
    <t>1134</t>
  </si>
  <si>
    <t>1135.</t>
  </si>
  <si>
    <t>1135</t>
  </si>
  <si>
    <t>1136.</t>
  </si>
  <si>
    <t>1136</t>
  </si>
  <si>
    <t>1137.</t>
  </si>
  <si>
    <t>1137</t>
  </si>
  <si>
    <t>1138.</t>
  </si>
  <si>
    <t>1138</t>
  </si>
  <si>
    <t>1139.</t>
  </si>
  <si>
    <t>1139</t>
  </si>
  <si>
    <t>1140.</t>
  </si>
  <si>
    <t>1140</t>
  </si>
  <si>
    <t>1141.</t>
  </si>
  <si>
    <t>1141</t>
  </si>
  <si>
    <t>1142.</t>
  </si>
  <si>
    <t>1142</t>
  </si>
  <si>
    <t>1143.</t>
  </si>
  <si>
    <t>1143</t>
  </si>
  <si>
    <t>1144.</t>
  </si>
  <si>
    <t>1144</t>
  </si>
  <si>
    <t>1145.</t>
  </si>
  <si>
    <t>1145</t>
  </si>
  <si>
    <t>1146.</t>
  </si>
  <si>
    <t>1146</t>
  </si>
  <si>
    <t>1147.</t>
  </si>
  <si>
    <t>1147</t>
  </si>
  <si>
    <t>1148.</t>
  </si>
  <si>
    <t>1148</t>
  </si>
  <si>
    <t>1149.</t>
  </si>
  <si>
    <t>1149</t>
  </si>
  <si>
    <t>1150.</t>
  </si>
  <si>
    <t>1150</t>
  </si>
  <si>
    <t>1151.</t>
  </si>
  <si>
    <t>1151</t>
  </si>
  <si>
    <t>1152.</t>
  </si>
  <si>
    <t>1152</t>
  </si>
  <si>
    <t>1153.</t>
  </si>
  <si>
    <t>1153</t>
  </si>
  <si>
    <t>1154.</t>
  </si>
  <si>
    <t>1154</t>
  </si>
  <si>
    <t>1155.</t>
  </si>
  <si>
    <t>1155</t>
  </si>
  <si>
    <t>1156.</t>
  </si>
  <si>
    <t>1156</t>
  </si>
  <si>
    <t>1157.</t>
  </si>
  <si>
    <t>1157</t>
  </si>
  <si>
    <t>1158.</t>
  </si>
  <si>
    <t>1158</t>
  </si>
  <si>
    <t>1159.</t>
  </si>
  <si>
    <t>1159</t>
  </si>
  <si>
    <t>1160.</t>
  </si>
  <si>
    <t>1160</t>
  </si>
  <si>
    <t>1161.</t>
  </si>
  <si>
    <t>1161</t>
  </si>
  <si>
    <t>1162.</t>
  </si>
  <si>
    <t>1162</t>
  </si>
  <si>
    <t>1163.</t>
  </si>
  <si>
    <t>1163</t>
  </si>
  <si>
    <t>1164.</t>
  </si>
  <si>
    <t>1164</t>
  </si>
  <si>
    <t>1165.</t>
  </si>
  <si>
    <t>1165</t>
  </si>
  <si>
    <t>1166.</t>
  </si>
  <si>
    <t>1166</t>
  </si>
  <si>
    <t>1167.</t>
  </si>
  <si>
    <t>1167</t>
  </si>
  <si>
    <t>1168.</t>
  </si>
  <si>
    <t>1168</t>
  </si>
  <si>
    <t>1169.</t>
  </si>
  <si>
    <t>1169</t>
  </si>
  <si>
    <t>1170.</t>
  </si>
  <si>
    <t>1170</t>
  </si>
  <si>
    <t>1171.</t>
  </si>
  <si>
    <t>1171</t>
  </si>
  <si>
    <t>1172.</t>
  </si>
  <si>
    <t>1172</t>
  </si>
  <si>
    <t>1173.</t>
  </si>
  <si>
    <t>1173</t>
  </si>
  <si>
    <t>1174.</t>
  </si>
  <si>
    <t>1174</t>
  </si>
  <si>
    <t>1175.</t>
  </si>
  <si>
    <t>1175</t>
  </si>
  <si>
    <t>1176.</t>
  </si>
  <si>
    <t>1176</t>
  </si>
  <si>
    <t>1177.</t>
  </si>
  <si>
    <t>1177</t>
  </si>
  <si>
    <t>1178.</t>
  </si>
  <si>
    <t>1178</t>
  </si>
  <si>
    <t>1179.</t>
  </si>
  <si>
    <t>1179</t>
  </si>
  <si>
    <t>1180.</t>
  </si>
  <si>
    <t>1180</t>
  </si>
  <si>
    <t>1181.</t>
  </si>
  <si>
    <t>1181</t>
  </si>
  <si>
    <t>1182.</t>
  </si>
  <si>
    <t>1182</t>
  </si>
  <si>
    <t>1183.</t>
  </si>
  <si>
    <t>1183</t>
  </si>
  <si>
    <t>1184.</t>
  </si>
  <si>
    <t>1184</t>
  </si>
  <si>
    <t>1185.</t>
  </si>
  <si>
    <t>1185</t>
  </si>
  <si>
    <t>1186.</t>
  </si>
  <si>
    <t>1186</t>
  </si>
  <si>
    <t>1187.</t>
  </si>
  <si>
    <t>1187</t>
  </si>
  <si>
    <t>1188.</t>
  </si>
  <si>
    <t>1188</t>
  </si>
  <si>
    <t>1189.</t>
  </si>
  <si>
    <t>1189</t>
  </si>
  <si>
    <t>1190.</t>
  </si>
  <si>
    <t>1190</t>
  </si>
  <si>
    <t>1191.</t>
  </si>
  <si>
    <t>1191</t>
  </si>
  <si>
    <t>1192.</t>
  </si>
  <si>
    <t>1192</t>
  </si>
  <si>
    <t>1193.</t>
  </si>
  <si>
    <t>1193</t>
  </si>
  <si>
    <t>1194.</t>
  </si>
  <si>
    <t>1194</t>
  </si>
  <si>
    <t>1195.</t>
  </si>
  <si>
    <t>1195</t>
  </si>
  <si>
    <t>1196.</t>
  </si>
  <si>
    <t>1196</t>
  </si>
  <si>
    <t>1197.</t>
  </si>
  <si>
    <t>1197</t>
  </si>
  <si>
    <t>1198.</t>
  </si>
  <si>
    <t>1198</t>
  </si>
  <si>
    <t>1199.</t>
  </si>
  <si>
    <t>1199</t>
  </si>
  <si>
    <t>1200.</t>
  </si>
  <si>
    <t>1200</t>
  </si>
  <si>
    <t>1201.</t>
  </si>
  <si>
    <t>1201</t>
  </si>
  <si>
    <t>1202.</t>
  </si>
  <si>
    <t>1202</t>
  </si>
  <si>
    <t>1203.</t>
  </si>
  <si>
    <t>1203</t>
  </si>
  <si>
    <t>1204.</t>
  </si>
  <si>
    <t>1204</t>
  </si>
  <si>
    <t>1205.</t>
  </si>
  <si>
    <t>1205</t>
  </si>
  <si>
    <t>1206.</t>
  </si>
  <si>
    <t>1206</t>
  </si>
  <si>
    <t>1207.</t>
  </si>
  <si>
    <t>1207</t>
  </si>
  <si>
    <t>1208.</t>
  </si>
  <si>
    <t>1208</t>
  </si>
  <si>
    <t>1209.</t>
  </si>
  <si>
    <t>1209</t>
  </si>
  <si>
    <t>1210.</t>
  </si>
  <si>
    <t>1210</t>
  </si>
  <si>
    <t>1211.</t>
  </si>
  <si>
    <t>1211</t>
  </si>
  <si>
    <t>1212.</t>
  </si>
  <si>
    <t>1212</t>
  </si>
  <si>
    <t>1213.</t>
  </si>
  <si>
    <t>1213</t>
  </si>
  <si>
    <t>1214.</t>
  </si>
  <si>
    <t>1214</t>
  </si>
  <si>
    <t>1215.</t>
  </si>
  <si>
    <t>1215</t>
  </si>
  <si>
    <t>1216.</t>
  </si>
  <si>
    <t>1216</t>
  </si>
  <si>
    <t>1217.</t>
  </si>
  <si>
    <t>1217</t>
  </si>
  <si>
    <t>1218.</t>
  </si>
  <si>
    <t>1218</t>
  </si>
  <si>
    <t>1219.</t>
  </si>
  <si>
    <t>1219</t>
  </si>
  <si>
    <t>1220.</t>
  </si>
  <si>
    <t>1220</t>
  </si>
  <si>
    <t>1221.</t>
  </si>
  <si>
    <t>1221</t>
  </si>
  <si>
    <t>1222.</t>
  </si>
  <si>
    <t>1222</t>
  </si>
  <si>
    <t>1223.</t>
  </si>
  <si>
    <t>1223</t>
  </si>
  <si>
    <t>1224.</t>
  </si>
  <si>
    <t>1224</t>
  </si>
  <si>
    <t>1225.</t>
  </si>
  <si>
    <t>1225</t>
  </si>
  <si>
    <t>1226.</t>
  </si>
  <si>
    <t>1226</t>
  </si>
  <si>
    <t>1227.</t>
  </si>
  <si>
    <t>1227</t>
  </si>
  <si>
    <t>1228.</t>
  </si>
  <si>
    <t>1228</t>
  </si>
  <si>
    <t>1229.</t>
  </si>
  <si>
    <t>1229</t>
  </si>
  <si>
    <t>1230.</t>
  </si>
  <si>
    <t>1230</t>
  </si>
  <si>
    <t>1231.</t>
  </si>
  <si>
    <t>1231</t>
  </si>
  <si>
    <t>1232.</t>
  </si>
  <si>
    <t>1232</t>
  </si>
  <si>
    <t>1233.</t>
  </si>
  <si>
    <t>1233</t>
  </si>
  <si>
    <t>1234.</t>
  </si>
  <si>
    <t>1234</t>
  </si>
  <si>
    <t>1235.</t>
  </si>
  <si>
    <t>1235</t>
  </si>
  <si>
    <t>1236.</t>
  </si>
  <si>
    <t>1236</t>
  </si>
  <si>
    <t>1237.</t>
  </si>
  <si>
    <t>1237</t>
  </si>
  <si>
    <t>1238.</t>
  </si>
  <si>
    <t>1238</t>
  </si>
  <si>
    <t>1239.</t>
  </si>
  <si>
    <t>1239</t>
  </si>
  <si>
    <t>1240.</t>
  </si>
  <si>
    <t>1240</t>
  </si>
  <si>
    <t>1241.</t>
  </si>
  <si>
    <t>1241</t>
  </si>
  <si>
    <t>1242.</t>
  </si>
  <si>
    <t>1242</t>
  </si>
  <si>
    <t>1243.</t>
  </si>
  <si>
    <t>1243</t>
  </si>
  <si>
    <t>1244.</t>
  </si>
  <si>
    <t>1244</t>
  </si>
  <si>
    <t>1245.</t>
  </si>
  <si>
    <t>1245</t>
  </si>
  <si>
    <t>1246.</t>
  </si>
  <si>
    <t>1246</t>
  </si>
  <si>
    <t>1247.</t>
  </si>
  <si>
    <t>1247</t>
  </si>
  <si>
    <t>1248.</t>
  </si>
  <si>
    <t>1248</t>
  </si>
  <si>
    <t>1249.</t>
  </si>
  <si>
    <t>1249</t>
  </si>
  <si>
    <t>1250.</t>
  </si>
  <si>
    <t>1250</t>
  </si>
  <si>
    <t>1251.</t>
  </si>
  <si>
    <t>1251</t>
  </si>
  <si>
    <t>1252.</t>
  </si>
  <si>
    <t>1252</t>
  </si>
  <si>
    <t>1253.</t>
  </si>
  <si>
    <t>1253</t>
  </si>
  <si>
    <t>1254.</t>
  </si>
  <si>
    <t>1254</t>
  </si>
  <si>
    <t>1255.</t>
  </si>
  <si>
    <t>1255</t>
  </si>
  <si>
    <t>1256.</t>
  </si>
  <si>
    <t>1256</t>
  </si>
  <si>
    <t>1257.</t>
  </si>
  <si>
    <t>1257</t>
  </si>
  <si>
    <t>1258.</t>
  </si>
  <si>
    <t>1258</t>
  </si>
  <si>
    <t>1259.</t>
  </si>
  <si>
    <t>1259</t>
  </si>
  <si>
    <t>1260.</t>
  </si>
  <si>
    <t>1260</t>
  </si>
  <si>
    <t>1261.</t>
  </si>
  <si>
    <t>1261</t>
  </si>
  <si>
    <t>1262.</t>
  </si>
  <si>
    <t>1262</t>
  </si>
  <si>
    <t>1263.</t>
  </si>
  <si>
    <t>1263</t>
  </si>
  <si>
    <t>1264.</t>
  </si>
  <si>
    <t>1264</t>
  </si>
  <si>
    <t>1265.</t>
  </si>
  <si>
    <t>1265</t>
  </si>
  <si>
    <t>1266.</t>
  </si>
  <si>
    <t>1266</t>
  </si>
  <si>
    <t>1267.</t>
  </si>
  <si>
    <t>1267</t>
  </si>
  <si>
    <t>1268.</t>
  </si>
  <si>
    <t>1268</t>
  </si>
  <si>
    <t>1269.</t>
  </si>
  <si>
    <t>1269</t>
  </si>
  <si>
    <t>1270.</t>
  </si>
  <si>
    <t>1270</t>
  </si>
  <si>
    <t>1271.</t>
  </si>
  <si>
    <t>1271</t>
  </si>
  <si>
    <t>1272.</t>
  </si>
  <si>
    <t>1272</t>
  </si>
  <si>
    <t>1273.</t>
  </si>
  <si>
    <t>1273</t>
  </si>
  <si>
    <t>1274.</t>
  </si>
  <si>
    <t>1274</t>
  </si>
  <si>
    <t>1275.</t>
  </si>
  <si>
    <t>1275</t>
  </si>
  <si>
    <t>1276.</t>
  </si>
  <si>
    <t>1276</t>
  </si>
  <si>
    <t>1277.</t>
  </si>
  <si>
    <t>1277</t>
  </si>
  <si>
    <t>1278.</t>
  </si>
  <si>
    <t>1278</t>
  </si>
  <si>
    <t>1279.</t>
  </si>
  <si>
    <t>1279</t>
  </si>
  <si>
    <t>1280.</t>
  </si>
  <si>
    <t>1280</t>
  </si>
  <si>
    <t>1281.</t>
  </si>
  <si>
    <t>1281</t>
  </si>
  <si>
    <t>1282.</t>
  </si>
  <si>
    <t>1282</t>
  </si>
  <si>
    <t>1283.</t>
  </si>
  <si>
    <t>1283</t>
  </si>
  <si>
    <t>1284.</t>
  </si>
  <si>
    <t>1284</t>
  </si>
  <si>
    <t>1285.</t>
  </si>
  <si>
    <t>1285</t>
  </si>
  <si>
    <t>1286.</t>
  </si>
  <si>
    <t>1286</t>
  </si>
  <si>
    <t>1287.</t>
  </si>
  <si>
    <t>1287</t>
  </si>
  <si>
    <t>1288.</t>
  </si>
  <si>
    <t>1288</t>
  </si>
  <si>
    <t>1289.</t>
  </si>
  <si>
    <t>1289</t>
  </si>
  <si>
    <t>1290.</t>
  </si>
  <si>
    <t>1290</t>
  </si>
  <si>
    <t>1291.</t>
  </si>
  <si>
    <t>1291</t>
  </si>
  <si>
    <t>1292.</t>
  </si>
  <si>
    <t>1292</t>
  </si>
  <si>
    <t>1293.</t>
  </si>
  <si>
    <t>1293</t>
  </si>
  <si>
    <t>1294.</t>
  </si>
  <si>
    <t>1294</t>
  </si>
  <si>
    <t>1295.</t>
  </si>
  <si>
    <t>1295</t>
  </si>
  <si>
    <t>1296.</t>
  </si>
  <si>
    <t>1296</t>
  </si>
  <si>
    <t>1297.</t>
  </si>
  <si>
    <t>1297</t>
  </si>
  <si>
    <t>1298.</t>
  </si>
  <si>
    <t>1298</t>
  </si>
  <si>
    <t>1299.</t>
  </si>
  <si>
    <t>1299</t>
  </si>
  <si>
    <t>1300.</t>
  </si>
  <si>
    <t>1300</t>
  </si>
  <si>
    <t>1301.</t>
  </si>
  <si>
    <t>1301</t>
  </si>
  <si>
    <t>1302.</t>
  </si>
  <si>
    <t>1302</t>
  </si>
  <si>
    <t>1303.</t>
  </si>
  <si>
    <t>1303</t>
  </si>
  <si>
    <t>1304.</t>
  </si>
  <si>
    <t>1304</t>
  </si>
  <si>
    <t>1305.</t>
  </si>
  <si>
    <t>1305</t>
  </si>
  <si>
    <t>1306.</t>
  </si>
  <si>
    <t>1306</t>
  </si>
  <si>
    <t>1307.</t>
  </si>
  <si>
    <t>1307</t>
  </si>
  <si>
    <t>1308.</t>
  </si>
  <si>
    <t>1308</t>
  </si>
  <si>
    <t>1309.</t>
  </si>
  <si>
    <t>1309</t>
  </si>
  <si>
    <t>1310.</t>
  </si>
  <si>
    <t>1310</t>
  </si>
  <si>
    <t>1311.</t>
  </si>
  <si>
    <t>1311</t>
  </si>
  <si>
    <t>1312.</t>
  </si>
  <si>
    <t>1312</t>
  </si>
  <si>
    <t>1313.</t>
  </si>
  <si>
    <t>1313</t>
  </si>
  <si>
    <t>1314.</t>
  </si>
  <si>
    <t>1314</t>
  </si>
  <si>
    <t>1315.</t>
  </si>
  <si>
    <t>1315</t>
  </si>
  <si>
    <t>1316.</t>
  </si>
  <si>
    <t>1316</t>
  </si>
  <si>
    <t>1317.</t>
  </si>
  <si>
    <t>1317</t>
  </si>
  <si>
    <t>1318.</t>
  </si>
  <si>
    <t>1318</t>
  </si>
  <si>
    <t>1319.</t>
  </si>
  <si>
    <t>1319</t>
  </si>
  <si>
    <t>1320.</t>
  </si>
  <si>
    <t>1320</t>
  </si>
  <si>
    <t>1321.</t>
  </si>
  <si>
    <t>1321</t>
  </si>
  <si>
    <t>1322.</t>
  </si>
  <si>
    <t>1322</t>
  </si>
  <si>
    <t>1323.</t>
  </si>
  <si>
    <t>1323</t>
  </si>
  <si>
    <t>1324.</t>
  </si>
  <si>
    <t>1324</t>
  </si>
  <si>
    <t>1325.</t>
  </si>
  <si>
    <t>1325</t>
  </si>
  <si>
    <t>1326.</t>
  </si>
  <si>
    <t>1326</t>
  </si>
  <si>
    <t>1327.</t>
  </si>
  <si>
    <t>1327</t>
  </si>
  <si>
    <t>1328.</t>
  </si>
  <si>
    <t>1328</t>
  </si>
  <si>
    <t>1329.</t>
  </si>
  <si>
    <t>1329</t>
  </si>
  <si>
    <t>1330.</t>
  </si>
  <si>
    <t>1330</t>
  </si>
  <si>
    <t>1331.</t>
  </si>
  <si>
    <t>1331</t>
  </si>
  <si>
    <t>1332.</t>
  </si>
  <si>
    <t>1332</t>
  </si>
  <si>
    <t>1333.</t>
  </si>
  <si>
    <t>1333</t>
  </si>
  <si>
    <t>1334.</t>
  </si>
  <si>
    <t>1334</t>
  </si>
  <si>
    <t>1335.</t>
  </si>
  <si>
    <t>1335</t>
  </si>
  <si>
    <t>1336.</t>
  </si>
  <si>
    <t>1336</t>
  </si>
  <si>
    <t>1337.</t>
  </si>
  <si>
    <t>1337</t>
  </si>
  <si>
    <t>1338.</t>
  </si>
  <si>
    <t>1338</t>
  </si>
  <si>
    <t>1339.</t>
  </si>
  <si>
    <t>1339</t>
  </si>
  <si>
    <t>1340.</t>
  </si>
  <si>
    <t>1340</t>
  </si>
  <si>
    <t>1341.</t>
  </si>
  <si>
    <t>1341</t>
  </si>
  <si>
    <t>1342.</t>
  </si>
  <si>
    <t>1342</t>
  </si>
  <si>
    <t>1343.</t>
  </si>
  <si>
    <t>1343</t>
  </si>
  <si>
    <t>1344.</t>
  </si>
  <si>
    <t>1344</t>
  </si>
  <si>
    <t>1345.</t>
  </si>
  <si>
    <t>1345</t>
  </si>
  <si>
    <t>1346.</t>
  </si>
  <si>
    <t>1346</t>
  </si>
  <si>
    <t>1347.</t>
  </si>
  <si>
    <t>1347</t>
  </si>
  <si>
    <t>1348.</t>
  </si>
  <si>
    <t>1348</t>
  </si>
  <si>
    <t>1349.</t>
  </si>
  <si>
    <t>1349</t>
  </si>
  <si>
    <t>1350.</t>
  </si>
  <si>
    <t>1350</t>
  </si>
  <si>
    <t>1351.</t>
  </si>
  <si>
    <t>1351</t>
  </si>
  <si>
    <t>1352.</t>
  </si>
  <si>
    <t>1352</t>
  </si>
  <si>
    <t>1353.</t>
  </si>
  <si>
    <t>1353</t>
  </si>
  <si>
    <t>1354.</t>
  </si>
  <si>
    <t>1354</t>
  </si>
  <si>
    <t>1355.</t>
  </si>
  <si>
    <t>1355</t>
  </si>
  <si>
    <t>1356.</t>
  </si>
  <si>
    <t>1356</t>
  </si>
  <si>
    <t>1357.</t>
  </si>
  <si>
    <t>1357</t>
  </si>
  <si>
    <t>1358.</t>
  </si>
  <si>
    <t>1358</t>
  </si>
  <si>
    <t>1359.</t>
  </si>
  <si>
    <t>1359</t>
  </si>
  <si>
    <t>1360.</t>
  </si>
  <si>
    <t>1360</t>
  </si>
  <si>
    <t>1361.</t>
  </si>
  <si>
    <t>1361</t>
  </si>
  <si>
    <t>1362.</t>
  </si>
  <si>
    <t>1362</t>
  </si>
  <si>
    <t>1363.</t>
  </si>
  <si>
    <t>1363</t>
  </si>
  <si>
    <t>1364.</t>
  </si>
  <si>
    <t>1364</t>
  </si>
  <si>
    <t>1365.</t>
  </si>
  <si>
    <t>1365</t>
  </si>
  <si>
    <t>1366.</t>
  </si>
  <si>
    <t>1366</t>
  </si>
  <si>
    <t>1367.</t>
  </si>
  <si>
    <t>1367</t>
  </si>
  <si>
    <t>1368.</t>
  </si>
  <si>
    <t>1368</t>
  </si>
  <si>
    <t>1369.</t>
  </si>
  <si>
    <t>1369</t>
  </si>
  <si>
    <t>1370.</t>
  </si>
  <si>
    <t>1370</t>
  </si>
  <si>
    <t>1371.</t>
  </si>
  <si>
    <t>1371</t>
  </si>
  <si>
    <t>1372.</t>
  </si>
  <si>
    <t>1372</t>
  </si>
  <si>
    <t>1373.</t>
  </si>
  <si>
    <t>1373</t>
  </si>
  <si>
    <t>1374.</t>
  </si>
  <si>
    <t>1374</t>
  </si>
  <si>
    <t>1375.</t>
  </si>
  <si>
    <t>1375</t>
  </si>
  <si>
    <t>1376.</t>
  </si>
  <si>
    <t>1376</t>
  </si>
  <si>
    <t>1377.</t>
  </si>
  <si>
    <t>1377</t>
  </si>
  <si>
    <t>1378.</t>
  </si>
  <si>
    <t>1378</t>
  </si>
  <si>
    <t>1379.</t>
  </si>
  <si>
    <t>1379</t>
  </si>
  <si>
    <t>1380.</t>
  </si>
  <si>
    <t>1380</t>
  </si>
  <si>
    <t>1381.</t>
  </si>
  <si>
    <t>1381</t>
  </si>
  <si>
    <t>1382.</t>
  </si>
  <si>
    <t>1382</t>
  </si>
  <si>
    <t>1383.</t>
  </si>
  <si>
    <t>1383</t>
  </si>
  <si>
    <t>1384.</t>
  </si>
  <si>
    <t>1384</t>
  </si>
  <si>
    <t>1385.</t>
  </si>
  <si>
    <t>1385</t>
  </si>
  <si>
    <t>1386.</t>
  </si>
  <si>
    <t>1386</t>
  </si>
  <si>
    <t>1387.</t>
  </si>
  <si>
    <t>1387</t>
  </si>
  <si>
    <t>1388.</t>
  </si>
  <si>
    <t>1388</t>
  </si>
  <si>
    <t>1389.</t>
  </si>
  <si>
    <t>1389</t>
  </si>
  <si>
    <t>1390.</t>
  </si>
  <si>
    <t>1390</t>
  </si>
  <si>
    <t>1391.</t>
  </si>
  <si>
    <t>1391</t>
  </si>
  <si>
    <t>1392.</t>
  </si>
  <si>
    <t>1392</t>
  </si>
  <si>
    <t>1393.</t>
  </si>
  <si>
    <t>1393</t>
  </si>
  <si>
    <t>1394.</t>
  </si>
  <si>
    <t>1394</t>
  </si>
  <si>
    <t>1395.</t>
  </si>
  <si>
    <t>1395</t>
  </si>
  <si>
    <t>1396.</t>
  </si>
  <si>
    <t>1396</t>
  </si>
  <si>
    <t>1397.</t>
  </si>
  <si>
    <t>1397</t>
  </si>
  <si>
    <t>1398.</t>
  </si>
  <si>
    <t>1398</t>
  </si>
  <si>
    <t>1399.</t>
  </si>
  <si>
    <t>1399</t>
  </si>
  <si>
    <t>1400.</t>
  </si>
  <si>
    <t>1400</t>
  </si>
  <si>
    <t>1401.</t>
  </si>
  <si>
    <t>1401</t>
  </si>
  <si>
    <t>1402.</t>
  </si>
  <si>
    <t>1402</t>
  </si>
  <si>
    <t>1403.</t>
  </si>
  <si>
    <t>1403</t>
  </si>
  <si>
    <t>1404.</t>
  </si>
  <si>
    <t>1404</t>
  </si>
  <si>
    <t>1405.</t>
  </si>
  <si>
    <t>1405</t>
  </si>
  <si>
    <t>1406.</t>
  </si>
  <si>
    <t>1406</t>
  </si>
  <si>
    <t>1407.</t>
  </si>
  <si>
    <t>1407</t>
  </si>
  <si>
    <t>1408.</t>
  </si>
  <si>
    <t>1408</t>
  </si>
  <si>
    <t>1409.</t>
  </si>
  <si>
    <t>1409</t>
  </si>
  <si>
    <t>1410.</t>
  </si>
  <si>
    <t>1410</t>
  </si>
  <si>
    <t>1411.</t>
  </si>
  <si>
    <t>1411</t>
  </si>
  <si>
    <t>1412.</t>
  </si>
  <si>
    <t>1412</t>
  </si>
  <si>
    <t>1413.</t>
  </si>
  <si>
    <t>1413</t>
  </si>
  <si>
    <t>1414.</t>
  </si>
  <si>
    <t>1414</t>
  </si>
  <si>
    <t>1415.</t>
  </si>
  <si>
    <t>1415</t>
  </si>
  <si>
    <t>1416.</t>
  </si>
  <si>
    <t>1416</t>
  </si>
  <si>
    <t>1417.</t>
  </si>
  <si>
    <t>1417</t>
  </si>
  <si>
    <t>1418.</t>
  </si>
  <si>
    <t>1418</t>
  </si>
  <si>
    <t>1419.</t>
  </si>
  <si>
    <t>1419</t>
  </si>
  <si>
    <t>1420.</t>
  </si>
  <si>
    <t>1420</t>
  </si>
  <si>
    <t>1421.</t>
  </si>
  <si>
    <t>1421</t>
  </si>
  <si>
    <t>1422.</t>
  </si>
  <si>
    <t>1422</t>
  </si>
  <si>
    <t>1423.</t>
  </si>
  <si>
    <t>1423</t>
  </si>
  <si>
    <t>1424.</t>
  </si>
  <si>
    <t>1424</t>
  </si>
  <si>
    <t>1425.</t>
  </si>
  <si>
    <t>1425</t>
  </si>
  <si>
    <t>1426.</t>
  </si>
  <si>
    <t>1426</t>
  </si>
  <si>
    <t>1427.</t>
  </si>
  <si>
    <t>1427</t>
  </si>
  <si>
    <t>1428.</t>
  </si>
  <si>
    <t>1428</t>
  </si>
  <si>
    <t>1429.</t>
  </si>
  <si>
    <t>1429</t>
  </si>
  <si>
    <t>1430.</t>
  </si>
  <si>
    <t>1430</t>
  </si>
  <si>
    <t>1431.</t>
  </si>
  <si>
    <t>1431</t>
  </si>
  <si>
    <t>1432.</t>
  </si>
  <si>
    <t>1432</t>
  </si>
  <si>
    <t>1433.</t>
  </si>
  <si>
    <t>1433</t>
  </si>
  <si>
    <t>1434.</t>
  </si>
  <si>
    <t>1434</t>
  </si>
  <si>
    <t>1435.</t>
  </si>
  <si>
    <t>1435</t>
  </si>
  <si>
    <t>1436.</t>
  </si>
  <si>
    <t>1436</t>
  </si>
  <si>
    <t>1437.</t>
  </si>
  <si>
    <t>1437</t>
  </si>
  <si>
    <t>1438.</t>
  </si>
  <si>
    <t>1438</t>
  </si>
  <si>
    <t>1439.</t>
  </si>
  <si>
    <t>1439</t>
  </si>
  <si>
    <t>1440.</t>
  </si>
  <si>
    <t>1440</t>
  </si>
  <si>
    <t>1441.</t>
  </si>
  <si>
    <t>1441</t>
  </si>
  <si>
    <t>1442.</t>
  </si>
  <si>
    <t>1442</t>
  </si>
  <si>
    <t>1443.</t>
  </si>
  <si>
    <t>1443</t>
  </si>
  <si>
    <t>1444.</t>
  </si>
  <si>
    <t>1444</t>
  </si>
  <si>
    <t>1445.</t>
  </si>
  <si>
    <t>1445</t>
  </si>
  <si>
    <t>1446.</t>
  </si>
  <si>
    <t>1446</t>
  </si>
  <si>
    <t>1447.</t>
  </si>
  <si>
    <t>1447</t>
  </si>
  <si>
    <t>1448.</t>
  </si>
  <si>
    <t>1448</t>
  </si>
  <si>
    <t>1449.</t>
  </si>
  <si>
    <t>1449</t>
  </si>
  <si>
    <t>1450.</t>
  </si>
  <si>
    <t>1450</t>
  </si>
  <si>
    <t>1451.</t>
  </si>
  <si>
    <t>1451</t>
  </si>
  <si>
    <t>1452.</t>
  </si>
  <si>
    <t>1452</t>
  </si>
  <si>
    <t>1453.</t>
  </si>
  <si>
    <t>1453</t>
  </si>
  <si>
    <t>1454.</t>
  </si>
  <si>
    <t>1454</t>
  </si>
  <si>
    <t>1455.</t>
  </si>
  <si>
    <t>1455</t>
  </si>
  <si>
    <t>1456.</t>
  </si>
  <si>
    <t>1456</t>
  </si>
  <si>
    <t>1457.</t>
  </si>
  <si>
    <t>1457</t>
  </si>
  <si>
    <t>1458.</t>
  </si>
  <si>
    <t>1458</t>
  </si>
  <si>
    <t>1459.</t>
  </si>
  <si>
    <t>1459</t>
  </si>
  <si>
    <t>1460.</t>
  </si>
  <si>
    <t>1460</t>
  </si>
  <si>
    <t>1461.</t>
  </si>
  <si>
    <t>1461</t>
  </si>
  <si>
    <t>1462.</t>
  </si>
  <si>
    <t>1462</t>
  </si>
  <si>
    <t>1463.</t>
  </si>
  <si>
    <t>1463</t>
  </si>
  <si>
    <t>1464.</t>
  </si>
  <si>
    <t>1464</t>
  </si>
  <si>
    <t>1465.</t>
  </si>
  <si>
    <t>1465</t>
  </si>
  <si>
    <t>1466.</t>
  </si>
  <si>
    <t>1466</t>
  </si>
  <si>
    <t>1467.</t>
  </si>
  <si>
    <t>1467</t>
  </si>
  <si>
    <t>1468.</t>
  </si>
  <si>
    <t>1468</t>
  </si>
  <si>
    <t>1469.</t>
  </si>
  <si>
    <t>1469</t>
  </si>
  <si>
    <t>1470.</t>
  </si>
  <si>
    <t>1470</t>
  </si>
  <si>
    <t>1471.</t>
  </si>
  <si>
    <t>1471</t>
  </si>
  <si>
    <t>1472.</t>
  </si>
  <si>
    <t>1472</t>
  </si>
  <si>
    <t>1473.</t>
  </si>
  <si>
    <t>1473</t>
  </si>
  <si>
    <t>1474.</t>
  </si>
  <si>
    <t>1474</t>
  </si>
  <si>
    <t>1475.</t>
  </si>
  <si>
    <t>1475</t>
  </si>
  <si>
    <t>1476.</t>
  </si>
  <si>
    <t>1476</t>
  </si>
  <si>
    <t>1477.</t>
  </si>
  <si>
    <t>1477</t>
  </si>
  <si>
    <t>1478.</t>
  </si>
  <si>
    <t>1478</t>
  </si>
  <si>
    <t>1479.</t>
  </si>
  <si>
    <t>1479</t>
  </si>
  <si>
    <t>1480.</t>
  </si>
  <si>
    <t>1480</t>
  </si>
  <si>
    <t>1481.</t>
  </si>
  <si>
    <t>1481</t>
  </si>
  <si>
    <t>1482.</t>
  </si>
  <si>
    <t>1482</t>
  </si>
  <si>
    <t>1483.</t>
  </si>
  <si>
    <t>1483</t>
  </si>
  <si>
    <t>1484.</t>
  </si>
  <si>
    <t>1484</t>
  </si>
  <si>
    <t>1485.</t>
  </si>
  <si>
    <t>1485</t>
  </si>
  <si>
    <t>1486.</t>
  </si>
  <si>
    <t>1486</t>
  </si>
  <si>
    <t>1487.</t>
  </si>
  <si>
    <t>1487</t>
  </si>
  <si>
    <t>1488.</t>
  </si>
  <si>
    <t>1488</t>
  </si>
  <si>
    <t>1489.</t>
  </si>
  <si>
    <t>1489</t>
  </si>
  <si>
    <t>1490.</t>
  </si>
  <si>
    <t>1490</t>
  </si>
  <si>
    <t>1491.</t>
  </si>
  <si>
    <t>1491</t>
  </si>
  <si>
    <t>1492.</t>
  </si>
  <si>
    <t>1492</t>
  </si>
  <si>
    <t>1493.</t>
  </si>
  <si>
    <t>1493</t>
  </si>
  <si>
    <t>1494.</t>
  </si>
  <si>
    <t>1494</t>
  </si>
  <si>
    <t>1495.</t>
  </si>
  <si>
    <t>1495</t>
  </si>
  <si>
    <t>1496.</t>
  </si>
  <si>
    <t>1496</t>
  </si>
  <si>
    <t>1497.</t>
  </si>
  <si>
    <t>1497</t>
  </si>
  <si>
    <t>1498.</t>
  </si>
  <si>
    <t>1498</t>
  </si>
  <si>
    <t>1499.</t>
  </si>
  <si>
    <t>1499</t>
  </si>
  <si>
    <t>1500.</t>
  </si>
  <si>
    <t>1500</t>
  </si>
  <si>
    <r>
      <t xml:space="preserve">Otro rubro:
</t>
    </r>
    <r>
      <rPr>
        <i/>
        <sz val="8"/>
        <rFont val="Arial"/>
        <family val="2"/>
      </rPr>
      <t>(especifique)</t>
    </r>
  </si>
  <si>
    <r>
      <t xml:space="preserve">Otro tipo de canal:
</t>
    </r>
    <r>
      <rPr>
        <i/>
        <sz val="8"/>
        <rFont val="Arial"/>
        <family val="2"/>
      </rPr>
      <t>(especifique)</t>
    </r>
  </si>
  <si>
    <r>
      <t xml:space="preserve">Otro tipo de participantes:
</t>
    </r>
    <r>
      <rPr>
        <i/>
        <sz val="8"/>
        <rFont val="Arial"/>
        <family val="2"/>
      </rPr>
      <t>(especifique)</t>
    </r>
  </si>
  <si>
    <t>Catálogo de rubro</t>
  </si>
  <si>
    <t>Catálogo de tipo de canal</t>
  </si>
  <si>
    <t>Catálogo de tipo de participantes</t>
  </si>
  <si>
    <t>Adquisiciones, arrendamientos y servicios</t>
  </si>
  <si>
    <t>Comité de contraloría social</t>
  </si>
  <si>
    <t>Ciudadanía</t>
  </si>
  <si>
    <t>Obra pública y servicios relacionados con la misma</t>
  </si>
  <si>
    <t>Comité comunitario</t>
  </si>
  <si>
    <t xml:space="preserve">Personas beneficiarias </t>
  </si>
  <si>
    <t>Trámites</t>
  </si>
  <si>
    <t>Grupo de trabajo especializado</t>
  </si>
  <si>
    <t>Personas expertas/ líderes de opinión/ académicas/ investigadoras</t>
  </si>
  <si>
    <t>Servicios</t>
  </si>
  <si>
    <t>Observatorio ciudadano</t>
  </si>
  <si>
    <t>Comités estudiantiles</t>
  </si>
  <si>
    <t>Programas sociales</t>
  </si>
  <si>
    <t>Testigo social</t>
  </si>
  <si>
    <t>Organizaciones de la sociedad civil</t>
  </si>
  <si>
    <r>
      <t xml:space="preserve">Otro rubro </t>
    </r>
    <r>
      <rPr>
        <i/>
        <sz val="8"/>
        <color theme="1"/>
        <rFont val="Arial"/>
        <family val="2"/>
      </rPr>
      <t>(especifique)</t>
    </r>
  </si>
  <si>
    <r>
      <t xml:space="preserve">Otro tipo de canal </t>
    </r>
    <r>
      <rPr>
        <i/>
        <sz val="8"/>
        <color theme="1"/>
        <rFont val="Arial"/>
        <family val="2"/>
      </rPr>
      <t>(especifique)</t>
    </r>
  </si>
  <si>
    <r>
      <t xml:space="preserve">Otro tipo de participantes </t>
    </r>
    <r>
      <rPr>
        <i/>
        <sz val="8"/>
        <color theme="1"/>
        <rFont val="Arial"/>
        <family val="2"/>
      </rPr>
      <t>(especifique)</t>
    </r>
  </si>
  <si>
    <t>V.10 Acciones sistemáticas alineadas a los objetivos de las políticas anticorrupción</t>
  </si>
  <si>
    <t>3.- Debe considerar la información relacionada con aquellas acciones sistemáticas en materia de combate a la corrupción desarrolladas por la Administración Pública de la entidad federativa, las cuales se encuentren alineadas a los objetivos establecidos en la Política Nacional Anticorrupción y, de ser el caso, en la Política Estatal Anticorrupción u homóloga.</t>
  </si>
  <si>
    <t>5.35.-</t>
  </si>
  <si>
    <t>Durante el año 2024, ¿la Administración Pública de su entidad federativa desarrolló acciones sistemáticas alineadas a los objetivos de las políticas anticorrupción?</t>
  </si>
  <si>
    <t>5.36.-</t>
  </si>
  <si>
    <t>Anote el nombre de las diez principales acciones sistemáticas alineadas a los objetivos de las políticas anticorrupción desarrolladas durante el año 2024 por la Administración Pública de su entidad federativa.</t>
  </si>
  <si>
    <t>Debe anotar el nombre de las acciones sistemáticas alineadas a los objetivos de las políticas anticorrupción desarrolladas con mayor frecuencia, comenzando por el primer renglón.</t>
  </si>
  <si>
    <t>El nombre de las acciones sistemáticas alineadas a los objetivos de las políticas anticorrupción debe registrarse en mayúsculas, sin comillas ni signos de acentuación, puntuación, paréntesis y abreviaturas.</t>
  </si>
  <si>
    <t>En caso de que no haya desarrollado diez acciones sistemáticas alineadas a los objetivos de las políticas anticorrupción, deje el resto de las filas en blanco.</t>
  </si>
  <si>
    <t>inst P.5.35</t>
  </si>
  <si>
    <t>Acciones sistemáticas alineadas a los objetivos de las políticas anticorrupción</t>
  </si>
  <si>
    <t>FILA PRINCIPAL</t>
  </si>
  <si>
    <t>BLOQUEO P.5.35</t>
  </si>
  <si>
    <t>V.11 Capacitación en materia anticorrupción</t>
  </si>
  <si>
    <t>3.- Debe considerar la información de las acciones formativas en materia de prevención, detección, control, sanción, disuasión y combate a la corrupción impartidas al personal, independientemente de las instituciones, unidades administrativas o áreas que las hayan impartido.</t>
  </si>
  <si>
    <t>4.- Únicamente debe considerar aquellas acciones formativas que hayan realizado o consideren realizar alguna evaluación para su acreditación, por lo que no debe considerar aquellas de carácter informativo o de naturaleza similar.</t>
  </si>
  <si>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</si>
  <si>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</si>
  <si>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</si>
  <si>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</si>
  <si>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5.37.-</t>
  </si>
  <si>
    <t>Indique si durante el año 2024 se impartieron acciones formativas en materia de prevención, detección, control, sanción, disuasión y combate a la corrupción al personal adscrito a las instituciones de la Administración Pública de su entidad federativa. En caso afirmativo, anote la cantidad de acciones formativas impartidas en la materia, según medio de presentación, así como la cantidad de personal capacitado en la materia, según sexo.</t>
  </si>
  <si>
    <t>En caso de que no se le hayan impartido acciones formativas en materia de prevención, detección, control, sanción, disuasión y combate a la corrupción al personal, o no cuente con información para determinarlo, indíquelo en la columna correspondiente conforme al catálogo respectivo y deje el resto de la fila en blanco.</t>
  </si>
  <si>
    <t>En el apartado "Acciones formativas impartidas en la materia, según medio de presentación" debe considerar las acciones formativas en la materia impartidas del 01 de enero al 31 de diciembre de 2024 al personal, independientemente de que hayan concluido durante el referido año.</t>
  </si>
  <si>
    <t>En el apartado "Acciones formativas impartidas y concluidas en la materia, según medio de presentación" debe considerar las acciones formativas en la materia impartidas del 01 de enero al 31 de diciembre de 2024 al personal, y que además hayan concluido durante el referido año.</t>
  </si>
  <si>
    <t>La cantidad registrada en la columna "Total" del apartado "Acciones formativas impartidas y concluidas en la materia, según medio de presentación" debe ser igual o menor a la cantidad reportada en la columna "Total" del apartado "Acciones formativas impartidas en la materia, según medio de presentación", así como corresponder a su desagregación por medio de presentación.</t>
  </si>
  <si>
    <t>En el apartado "Personal adscrito capacitado en la materia, según sexo" debe considerar al personal que haya concluido determinada acción formativa en la materia impartida y concluida entre el 01 de enero y el 31 de diciembre de 2024, independientemente de que, por cuestiones de temporalidad, cuente con el certificado, constancia, calificación aprobatoria, o cualquier documento que lo acredite.</t>
  </si>
  <si>
    <t>En caso de que la cantidad registrada en la columna "Total" del apartado "Acciones formativas impartidas y concluidas en la materia, según medio de presentación" no sea un dato numérico mayor a cero, no puede registrar información en el apartado "Personal adscrito capacitado en la materia, según sexo".</t>
  </si>
  <si>
    <t>En caso de que alguna persona servidora pública haya concluido más de una acción formativa en la materia impartida y concluida entre el 01 de enero y el 31 de diciembre de 2024, debe ser considerada una sola vez en el registro de esta pregunta.</t>
  </si>
  <si>
    <r>
      <t xml:space="preserve">¿Se impartieron acciones formativas en materia de prevención, detección, control, sanción, disuasión y combate a la corrupción al personal?
</t>
    </r>
    <r>
      <rPr>
        <i/>
        <sz val="8"/>
        <rFont val="Arial"/>
        <family val="2"/>
      </rPr>
      <t>(1. Sí / 2. No / 9. No identificado)</t>
    </r>
  </si>
  <si>
    <t>Acciones formativas impartidas en la materia, según medio de presentación</t>
  </si>
  <si>
    <t>Acciones formativas impartidas y concluidas en la materia, según medio de presentación</t>
  </si>
  <si>
    <t>Personal adscrito capacitado en la materia, según sexo</t>
  </si>
  <si>
    <t>COMP_ACCIONES</t>
  </si>
  <si>
    <t xml:space="preserve">Presencial </t>
  </si>
  <si>
    <t>En línea</t>
  </si>
  <si>
    <t>Síncrono</t>
  </si>
  <si>
    <t>BLOQUEO COD 2_9</t>
  </si>
  <si>
    <t>BLOQUEO_ acciones concuidas</t>
  </si>
  <si>
    <t>PRESENCIAL</t>
  </si>
  <si>
    <t>EN LINEA</t>
  </si>
  <si>
    <t>SINCRONO</t>
  </si>
  <si>
    <t>PREG.PIVOTE ACCIONES</t>
  </si>
  <si>
    <t>5.38.-</t>
  </si>
  <si>
    <t xml:space="preserve">Anote la cantidad de acciones formativas en materia de prevención, detección, control, sanción, disuasión y combate a la corrupción, según tema, impartidas durante el año 2024 al personal adscrito a las instituciones de la Administración Pública de su entidad federativa, así como la cantidad de personal capacitado en la materia, según sexo. </t>
  </si>
  <si>
    <t>En caso de que haya seleccionado el código "2" o "9" en la columna "¿Se impartieron acciones formativas en materia de prevención, detección, control, sanción, disuasión y combate a la corrupción al personal?" de la pregunta anterior, no puede registrar información en el presente reactivo.</t>
  </si>
  <si>
    <t>En caso de que no se hayan realizado acciones formativas en la materia en determinado tema, anote una "X" en la columna "No se realizaron acciones formativas en la materia" y deje el resto de la fila en blanco.</t>
  </si>
  <si>
    <t>La suma de las cantidades registradas en la columna "Acciones formativas impartidas en la materia" debe ser igual o mayor a la cantidad reportada como respuesta en la columna "Total" del apartado "Acciones formativas impartidas en la materia, según medio de presentación" de la pregunta anterior, toda vez que una acción formativa pudo haber contemplado más de un tema.</t>
  </si>
  <si>
    <t>La cantidad registrada en la columna "Acciones formativas impartidas en la materia" de cada tema debe ser igual o menor a la cantidad reportada como respuesta en la columna "Total" del apartado "Acciones formativas impartidas en la materia,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</si>
  <si>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en la materia" debe ser igual o mayor a la cantidad reportada como respuesta en la columna "Total" del apartado "Acciones formativas impartidas y concluidas en la materia, según medio de presentación" de la pregunta anterior, toda vez que una acción formativa pudo haber contemplado más de un tema.</t>
  </si>
  <si>
    <t>La cantidad registrada en la columna "Acciones formativas impartidas y concluidas en la materia" de cada tema debe ser igual o menor a la cantidad reportada como respuesta en la columna "Total" del apartado "Acciones formativas impartidas y concluidas en la materia,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</si>
  <si>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en la materia" debe ser igual o menor a la suma de las cantidades reportadas en la columna "Acciones formativas impartidas en la materia", así como corresponder a su desagregación por tema.</t>
  </si>
  <si>
    <t>En caso de que la cantidad registrada en la columna "Acciones formativas impartidas y concluidas en la materia" de determinado tema no sea un dato numérico mayor a cero, no puede registrar información en el apartado "Personal adscrito capacitado en la materia, según sexo" de dicho tema.</t>
  </si>
  <si>
    <t>La suma de las cantidades registradas en la columna "Total" debe ser igual o mayor a la cantidad reportada como respuesta en la columna "Total" del apartado "Personal adscrito capacitado en la materia, según sexo" de la pregunta anterior, así como corresponder a su desagregación por sexo; toda vez que una persona servidora pública pudo haber concluido más de una acción formativa en la materia en el mismo o en diferentes temas.</t>
  </si>
  <si>
    <t>inst5</t>
  </si>
  <si>
    <t>La cantidad registrada en la columna "Total" de cada tema debe ser igual o menor a la cantidad reportada como respuesta en la columna "Total" del apartado "Personal adscrito capacitado en la materia, según sexo" de la pregunta anterior, así como corresponder a su desagregación por sexo. En caso de que esta instrucción no le aplique, justifíquelo en el recuadro que se encuentra al final de la tabla de respuesta.</t>
  </si>
  <si>
    <t>BLOQUEO COD 2_9 P.5.37</t>
  </si>
  <si>
    <t>BLOQUEO X</t>
  </si>
  <si>
    <t>BLOQUEO ACCIONES</t>
  </si>
  <si>
    <t>TOTAL_Acciones formativas impartidas</t>
  </si>
  <si>
    <t>COMP_Acciones formativas impartidas</t>
  </si>
  <si>
    <t>TOTAL_Acciones formativas impartidas concluidas</t>
  </si>
  <si>
    <t>COMP_Acciones formativas impartidas concluidas</t>
  </si>
  <si>
    <t>TOTAL_Personal adscrito capacitado en la materia, según sexo</t>
  </si>
  <si>
    <t>NUM 19</t>
  </si>
  <si>
    <t>PREG.PIVOTE PERSONAL</t>
  </si>
  <si>
    <t>En caso de que registre algún valor numérico mayor a cero en el numeral 19, debe anotar el nombre de dicho(s) tema(s) en el recuadro destinado para tal efecto que se encuentra al final de la tabla de respuesta.</t>
  </si>
  <si>
    <t>Temas</t>
  </si>
  <si>
    <t>No se realizaron acciones formativas en la materia</t>
  </si>
  <si>
    <t>Acciones formativas impartidas en la materia</t>
  </si>
  <si>
    <t>Acciones formativas impartidas y concluidas en la materia</t>
  </si>
  <si>
    <t xml:space="preserve">HOMBRES </t>
  </si>
  <si>
    <t>Implementación del Sistema Estatal Anticorrupción</t>
  </si>
  <si>
    <t>Cultura de la legalidad</t>
  </si>
  <si>
    <t>Control interno</t>
  </si>
  <si>
    <t>Mecanismos de combate a la corrupción</t>
  </si>
  <si>
    <t>Auditoría interna</t>
  </si>
  <si>
    <t>Ética e integridad pública</t>
  </si>
  <si>
    <t>Código de ética</t>
  </si>
  <si>
    <t>Código de conducta</t>
  </si>
  <si>
    <t>Consecuencias de infringir leyes o normas anticorrupción</t>
  </si>
  <si>
    <t>Administración de riesgos</t>
  </si>
  <si>
    <t>Documentación y control de procedimientos</t>
  </si>
  <si>
    <t>Mejora continua en los procesos</t>
  </si>
  <si>
    <t>Rendición de cuentas</t>
  </si>
  <si>
    <t>Declaración de situación patrimonial</t>
  </si>
  <si>
    <t>Declaración de intereses</t>
  </si>
  <si>
    <t>Disciplina financiera</t>
  </si>
  <si>
    <t>Armonización contable</t>
  </si>
  <si>
    <t>Procedimiento de responsabilidad administrativa</t>
  </si>
  <si>
    <r>
      <t xml:space="preserve">Otro tema </t>
    </r>
    <r>
      <rPr>
        <i/>
        <sz val="8"/>
        <color theme="1"/>
        <rFont val="Arial"/>
        <family val="2"/>
      </rPr>
      <t>(especifique)</t>
    </r>
  </si>
  <si>
    <r>
      <rPr>
        <sz val="9"/>
        <color theme="1"/>
        <rFont val="Arial"/>
        <family val="2"/>
      </rPr>
      <t>Otro tema:</t>
    </r>
    <r>
      <rPr>
        <sz val="8"/>
        <color theme="1"/>
        <rFont val="Arial"/>
        <family val="2"/>
      </rPr>
      <t xml:space="preserve"> 
</t>
    </r>
    <r>
      <rPr>
        <i/>
        <sz val="8"/>
        <color theme="1"/>
        <rFont val="Arial"/>
        <family val="2"/>
      </rPr>
      <t>(especifique)</t>
    </r>
  </si>
  <si>
    <t>Pregunta 5.3</t>
  </si>
  <si>
    <t>Instrucciones generales:</t>
  </si>
  <si>
    <t>1.- El listado de unidades administrativas o áreas de la Secretaría de la Contraloría u homóloga que se despliega es el mismo que registró como respuesta en la pregunta 5.3.</t>
  </si>
  <si>
    <t>2.- En caso de que al cierre del año no se haya realizado el nombramiento de la personal titular de determinada unidad administrativa o área, o se encontrara vacante, seleccione el código "8" en la columna "Sexo" y deje el resto de la fila en blanco.</t>
  </si>
  <si>
    <t>3.- Para el caso de la edad, debe considerar los años cumplidos al 31 de diciembre de 2024.</t>
  </si>
  <si>
    <t>4.- Para el caso de los ingresos brutos mensuales, debe considerar aquellos percibidos por el desempeño de sus funciones como persona titular de determinada unidad administrativa o área. Estos ingresos deben anotarse en pesos mexicanos (números enteros), por lo que no debe agregar la frase "miles o millones" ni desagregar decimales.</t>
  </si>
  <si>
    <t>5.- Para el caso de los ingresos brutos mensuales, en caso de que la persona titular de determinada unidad administrativa o área no haya recibido alguna contraprestación por el ejercicio de dicho cargo, anote "NA" (No aplica) en la columna correspondiente y justifíquelo en el recuadro que se encuentra en la parte inferior de los catálogos de respuesta.</t>
  </si>
  <si>
    <t>6.- 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2024.</t>
  </si>
  <si>
    <t>7.- Para el caso del último grado de estudios, en caso de que registre el código "1" en la columna "Nivel de escolaridad", debe anotar el código "8" en la columna "Estatus".</t>
  </si>
  <si>
    <t>8.- Para el caso del último grado de estudios, en caso de que registre el código "2", "3" o "4" en la columna "Nivel de escolaridad", no puede hacer uso del código "4" en la columna "Estatus".</t>
  </si>
  <si>
    <t>9.- Para el caso del último grado de estudios, en caso de que registre el código "9" en la columna "Nivel de escolaridad", únicamente puede seleccionar el código "9" en la columna "Estatus".</t>
  </si>
  <si>
    <t>10.- Para el caso de la institución de procedencia, debe considerar la última institución en la que la persona titular de determinada unidad administrativa o área haya prestado sus servicios previo a su nombramiento.</t>
  </si>
  <si>
    <t>11.- Para el caso de la antigüedad en el servicio público, debe considerar los años cumplidos en el mismo al 31 de diciembre de 2024, aunque estos no hayan sido continuos y/ o en el mismo cargo y/ o plaza. En caso de que dicha antigüedad sea menor a 12 meses, debe registrar 0.</t>
  </si>
  <si>
    <t>12.- En caso de que en la columna "Institución de procedencia" seleccione algún código diferente al "21", "22", "23" o "99", en la columna "Antigüedad en el servicio público" no puede registrar 0. En caso de que esta instrucción no le aplique, justifíquelo en el recuadro que se encuentra en la parte inferior de los catálogos de respuesta.</t>
  </si>
  <si>
    <t>13.- Para el caso de la antigüedad en el cargo, debe considerar los años continuos cumplidos en el mismo al 31 de diciembre de 2024. En caso de que dicha antigüedad sea menor a 12 meses, debe registrar 0. En consecuencia, el dato registrado en esta columna debe ser igual o menor al reportado en la columna "Antigüedad en el servicio público".</t>
  </si>
  <si>
    <t>14.- En caso de que no seleccione el código "6" en la columna "Forma de designación", no puede registrar información en la columna "Modalidad de ingreso al Servicio Profesional de Carrera u homólogo".</t>
  </si>
  <si>
    <t>15.- Para cada unidad administrativa o área, en caso de que la persona titular no sea la misma que la de otra unidad administrativa o área, deje la columna "Unidad administrativa o área con la misma persona titular" en blanco.</t>
  </si>
  <si>
    <t>16.- En caso de que dos o más unidades administrativas o áreas tengan a la misma persona titular, únicamente debe registrar la información correspondiente en una de ellas. En el resto, en la columna "Unidad administrativa o área con la misma persona titular" anote el numeral de la unidad administrativa o área en la que haya reportado la información, y deje el resto de la fila en blanco.</t>
  </si>
  <si>
    <t>17.- En caso de que seleccione el código "7" en la columna "Forma de designación", debe anotar el nombre de dicha forma de designación en el recuadro destinado para tal efecto que se encuentra al final de la tabla de respuesta.</t>
  </si>
  <si>
    <t>18.- En caso de que seleccione el código "4" en la columna "Modalidad de ingreso al Servicio Profesional de Carrera u homólogo", debe anotar el nombre de dicha(s) modalidad(es) en el recuadro destinado para tal efecto que se encuentra al final de la tabla de respuesta.</t>
  </si>
  <si>
    <t>Nombre de las unidades administrativas o áreas de la Secretaría de la Contraloría u homóloga que fungen como autoridades en materia de responsabilidades administrativas</t>
  </si>
  <si>
    <t>Perfil de las personas titulares de las unidades administrativas o áreas de la Secretaría de la Contraloría u homóloga que fungen como autoridades en materia de responsabilidades administrativas</t>
  </si>
  <si>
    <t>Unidad administrativa o área con la misma persona titular</t>
  </si>
  <si>
    <r>
      <t xml:space="preserve">Sexo
</t>
    </r>
    <r>
      <rPr>
        <i/>
        <sz val="8"/>
        <color theme="1"/>
        <rFont val="Arial"/>
        <family val="2"/>
      </rPr>
      <t>(ver catálogo)</t>
    </r>
  </si>
  <si>
    <r>
      <t xml:space="preserve">Edad
</t>
    </r>
    <r>
      <rPr>
        <i/>
        <sz val="8"/>
        <color theme="1"/>
        <rFont val="Arial"/>
        <family val="2"/>
      </rPr>
      <t>(años)</t>
    </r>
  </si>
  <si>
    <r>
      <t xml:space="preserve">Ingresos brutos mensuales
</t>
    </r>
    <r>
      <rPr>
        <i/>
        <sz val="8"/>
        <color theme="1"/>
        <rFont val="Arial"/>
        <family val="2"/>
      </rPr>
      <t>(pesos)</t>
    </r>
  </si>
  <si>
    <t>Último grado de estudios</t>
  </si>
  <si>
    <r>
      <t xml:space="preserve">Institución de procedencia
</t>
    </r>
    <r>
      <rPr>
        <i/>
        <sz val="8"/>
        <color theme="1"/>
        <rFont val="Arial"/>
        <family val="2"/>
      </rPr>
      <t>(ver catálogo)</t>
    </r>
  </si>
  <si>
    <r>
      <t xml:space="preserve">Antigüedad en el servicio público
</t>
    </r>
    <r>
      <rPr>
        <i/>
        <sz val="8"/>
        <color theme="1"/>
        <rFont val="Arial"/>
        <family val="2"/>
      </rPr>
      <t>(años)</t>
    </r>
  </si>
  <si>
    <r>
      <t xml:space="preserve">Antigüedad en el cargo 
</t>
    </r>
    <r>
      <rPr>
        <i/>
        <sz val="8"/>
        <color theme="1"/>
        <rFont val="Arial"/>
        <family val="2"/>
      </rPr>
      <t>(años)</t>
    </r>
  </si>
  <si>
    <r>
      <t xml:space="preserve">Forma de designación
</t>
    </r>
    <r>
      <rPr>
        <i/>
        <sz val="8"/>
        <color theme="1"/>
        <rFont val="Arial"/>
        <family val="2"/>
      </rPr>
      <t>(ver catálogo)</t>
    </r>
  </si>
  <si>
    <r>
      <t xml:space="preserve">Modalidad de ingreso al Servicio Profesional de Carrera u homólogo
</t>
    </r>
    <r>
      <rPr>
        <i/>
        <sz val="8"/>
        <color theme="1"/>
        <rFont val="Arial"/>
        <family val="2"/>
      </rPr>
      <t>(ver catálogo)</t>
    </r>
  </si>
  <si>
    <t>inst 14</t>
  </si>
  <si>
    <t>inst 16</t>
  </si>
  <si>
    <t>inst  7</t>
  </si>
  <si>
    <t>inst  8</t>
  </si>
  <si>
    <t>inst  9</t>
  </si>
  <si>
    <t>inst 13</t>
  </si>
  <si>
    <t>inst 17</t>
  </si>
  <si>
    <t>inst 18</t>
  </si>
  <si>
    <r>
      <t xml:space="preserve">Nivel de escolaridad
</t>
    </r>
    <r>
      <rPr>
        <i/>
        <sz val="8"/>
        <color theme="1"/>
        <rFont val="Arial"/>
        <family val="2"/>
      </rPr>
      <t>(ver catálogo)</t>
    </r>
  </si>
  <si>
    <r>
      <t xml:space="preserve">Estatus
</t>
    </r>
    <r>
      <rPr>
        <i/>
        <sz val="8"/>
        <color theme="1"/>
        <rFont val="Arial"/>
        <family val="2"/>
      </rPr>
      <t>(ver catálogo)</t>
    </r>
  </si>
  <si>
    <t>BLOQUEO SEXO</t>
  </si>
  <si>
    <t>BLOQUEO MODALIDAD</t>
  </si>
  <si>
    <t>BLOQUEO UNIDAD ADMIN.</t>
  </si>
  <si>
    <t>ESTATUS_8</t>
  </si>
  <si>
    <t>ESTATUS_2,3,4</t>
  </si>
  <si>
    <t>ESTATUS_9</t>
  </si>
  <si>
    <t>INSTITUCION_PROCEDENCIA</t>
  </si>
  <si>
    <t>COMP_ANTIGUEDAD EN EL CARGO</t>
  </si>
  <si>
    <t>COD 7 DESIGNACION</t>
  </si>
  <si>
    <t>COD 4 MODALIDAD</t>
  </si>
  <si>
    <t>EDAD</t>
  </si>
  <si>
    <t>COMP_EDAD</t>
  </si>
  <si>
    <r>
      <rPr>
        <sz val="9"/>
        <color theme="1"/>
        <rFont val="Arial"/>
        <family val="2"/>
      </rPr>
      <t xml:space="preserve">Otra forma de designación:
</t>
    </r>
    <r>
      <rPr>
        <i/>
        <sz val="8"/>
        <color theme="1"/>
        <rFont val="Arial"/>
        <family val="2"/>
      </rPr>
      <t>(especifique)</t>
    </r>
  </si>
  <si>
    <r>
      <t xml:space="preserve">Otra modalidad:
</t>
    </r>
    <r>
      <rPr>
        <i/>
        <sz val="8"/>
        <rFont val="Arial"/>
        <family val="2"/>
      </rPr>
      <t>(especifique)</t>
    </r>
  </si>
  <si>
    <t>Catálogo de sexo</t>
  </si>
  <si>
    <t>Catálogo de institución de procedencia</t>
  </si>
  <si>
    <t>Hombre</t>
  </si>
  <si>
    <t>Mujer</t>
  </si>
  <si>
    <t>Tribunal Federal de Justicia Administrativa</t>
  </si>
  <si>
    <t>Vacante</t>
  </si>
  <si>
    <r>
      <t xml:space="preserve">Fiscalía Especializada en Materia de Combate a la Corrupción </t>
    </r>
    <r>
      <rPr>
        <i/>
        <sz val="8"/>
        <rFont val="Arial"/>
        <family val="2"/>
      </rPr>
      <t>(de la Fiscalía General de la República)</t>
    </r>
  </si>
  <si>
    <r>
      <t xml:space="preserve">Secretaría de la Función Pública </t>
    </r>
    <r>
      <rPr>
        <i/>
        <sz val="8"/>
        <rFont val="Arial"/>
        <family val="2"/>
      </rPr>
      <t>(sin incluir órganos internos de control u homólogos)</t>
    </r>
  </si>
  <si>
    <t>Órgano interno de control u homólogo del ámbito federal</t>
  </si>
  <si>
    <t>Catálogo de nivel de escolaridad</t>
  </si>
  <si>
    <t>Ninguno</t>
  </si>
  <si>
    <t>Entidad de fiscalización superior u homóloga de otra entidad federativa</t>
  </si>
  <si>
    <t>Preescolar o primaria</t>
  </si>
  <si>
    <t>Tribunal de justicia administrativa u homólogo de la entidad federativa</t>
  </si>
  <si>
    <t>Secundaria</t>
  </si>
  <si>
    <t>Tribunal de justicia administrativa u homólogo de otra entidad federativa</t>
  </si>
  <si>
    <t>Preparatoria</t>
  </si>
  <si>
    <t>Fiscalía especializada en materia de combate a la corrupción u homóloga de la entidad federativa</t>
  </si>
  <si>
    <t>Carrera técnica o carrera comercial</t>
  </si>
  <si>
    <t>Fiscalía especializada en materia de combate a la corrupción u homóloga de otra entidad federativa</t>
  </si>
  <si>
    <t>Licenciatura</t>
  </si>
  <si>
    <r>
      <t xml:space="preserve">Secretaría de la Contraloría u homóloga de la entidad federativa </t>
    </r>
    <r>
      <rPr>
        <i/>
        <sz val="8"/>
        <rFont val="Arial"/>
        <family val="2"/>
      </rPr>
      <t>(sin incluir órganos internos de control u homólogos)</t>
    </r>
  </si>
  <si>
    <t>Maestría</t>
  </si>
  <si>
    <r>
      <t xml:space="preserve">Secretaría de la Contraloría u homóloga de otra entidad federativa </t>
    </r>
    <r>
      <rPr>
        <i/>
        <sz val="8"/>
        <rFont val="Arial"/>
        <family val="2"/>
      </rPr>
      <t>(sin incluir órganos internos de control u homólogos)</t>
    </r>
  </si>
  <si>
    <t>Doctorado</t>
  </si>
  <si>
    <t>Órgano interno de control u homólogo del ámbito estatal de la entidad federativa</t>
  </si>
  <si>
    <t>Órgano interno de control u homólogo del ámbito estatal de otra entidad federativa</t>
  </si>
  <si>
    <r>
      <t xml:space="preserve">Contraloría interna u homóloga de algún municipio o demarcación territorial de la entidad federativa </t>
    </r>
    <r>
      <rPr>
        <i/>
        <sz val="8"/>
        <rFont val="Arial"/>
        <family val="2"/>
      </rPr>
      <t>(sin incluir órganos internos de control u homólogos)</t>
    </r>
  </si>
  <si>
    <t>Catálogo de estatus del nivel de escolaridad</t>
  </si>
  <si>
    <r>
      <t xml:space="preserve">Contraloría interna u homóloga de algún municipio o demarcación territorial de otra entidad federativa </t>
    </r>
    <r>
      <rPr>
        <i/>
        <sz val="8"/>
        <rFont val="Arial"/>
        <family val="2"/>
      </rPr>
      <t>(sin incluir órganos internos de control u homólogos)</t>
    </r>
  </si>
  <si>
    <t>Cursando</t>
  </si>
  <si>
    <t>Órgano interno de control u homólogo del ámbito municipal de algún municipio o demarcación territorial de la entidad federativa</t>
  </si>
  <si>
    <t>Inconcluso</t>
  </si>
  <si>
    <t>Órgano interno de control u homólogo del ámbito municipal de algún municipio o demarcación territorial de otra entidad federativa</t>
  </si>
  <si>
    <t>Concluido</t>
  </si>
  <si>
    <t>Otra institución del sector público</t>
  </si>
  <si>
    <t xml:space="preserve">Titulado </t>
  </si>
  <si>
    <t>Organización del sector privado</t>
  </si>
  <si>
    <t>No aplica</t>
  </si>
  <si>
    <t>Es primer trabajo</t>
  </si>
  <si>
    <t>Otra institución</t>
  </si>
  <si>
    <t>Catálogo de forma de designación</t>
  </si>
  <si>
    <t>Gobernador(a) o Jefe(a) de Gobierno</t>
  </si>
  <si>
    <t>Catálogo de modalidad de ingreso al Servicio Profesional de Carrera u homólogo</t>
  </si>
  <si>
    <t>Gobernador(a) o Jefe(a) de Gobierno, con aprobación del Congreso Estatal</t>
  </si>
  <si>
    <t>Concurso abierto</t>
  </si>
  <si>
    <t>Congreso Estatal</t>
  </si>
  <si>
    <t>Concurso cerrado</t>
  </si>
  <si>
    <t>Congreso Estatal, a propuesta de alguna instancia del Poder Ejecutivo Estatal</t>
  </si>
  <si>
    <t>Ocupación por excepción</t>
  </si>
  <si>
    <t>Persona titular de la Secretaría de la Contraloría u homóloga de la entidad federativa</t>
  </si>
  <si>
    <r>
      <t xml:space="preserve">Otra modalidad </t>
    </r>
    <r>
      <rPr>
        <i/>
        <sz val="8"/>
        <rFont val="Arial"/>
        <family val="2"/>
      </rPr>
      <t>(especifique)</t>
    </r>
  </si>
  <si>
    <t>Servicio Profesional de Carrera u homólogo</t>
  </si>
  <si>
    <r>
      <t xml:space="preserve">Otra forma de designación </t>
    </r>
    <r>
      <rPr>
        <i/>
        <sz val="8"/>
        <rFont val="Arial"/>
        <family val="2"/>
      </rPr>
      <t>(especifique)</t>
    </r>
  </si>
  <si>
    <t>Pregunta 5.5</t>
  </si>
  <si>
    <t>1.- El listado de órganos internos de control u homólogos que se despliega es el mismo que registró como respuesta en la pregunta 5.5.</t>
  </si>
  <si>
    <t>2.- En caso de que al cierre del año no se haya realizado el nombramiento de la persona titular de determinado órgano interno de control u homólogo, o se encontrara vacante, seleccione el código "8" en la columna "Sexo" y deje el resto de la fila en blanco.</t>
  </si>
  <si>
    <t>4.- Para el caso de los ingresos brutos mensuales, debe considerar aquellos percibidos por el desempeño de sus funciones como persona titular de determinado órgano interno de control u homólogo. Estos ingresos deben anotarse en pesos mexicanos (números enteros), por lo que no debe agregar la frase "miles o millones" ni desagregar decimales.</t>
  </si>
  <si>
    <t>5.- Para el caso de los ingresos brutos mensuales, en caso de que la persona titular de determinado órgano interno de control u homólogo no haya recibido alguna contraprestación por el ejercicio de dicho cargo, anote "NA" (No aplica) en la columna correspondiente y justifíquelo en el recuadro que se encuentra en la parte inferior de los catálogos de respuesta.</t>
  </si>
  <si>
    <t>10.- Para el caso de la institución de procedencia, debe considerar la última institución en la que la persona titular de determinado órgano interno de control u homólogo haya prestado sus servicios previo a su nombramiento.</t>
  </si>
  <si>
    <t>15.- Para cada órgano interno de control u homólogo, en caso de que la persona titular no sea la misma que la de otro órgano interno de control u homólogo, deje la columna "Órgano interno de control u homólogo con la misma persona titular" en blanco.</t>
  </si>
  <si>
    <t>16.- En caso de que dos o más órganos internos de control u homólogos tengan a la misma persona titular, únicamente debe registrar la información correspondiente en uno de ellos. En el resto, en la columna "Órgano interno de control u homólogo con la misma persona titular" anote el numeral del órgano interno de control u homólogo en el que haya reportado la información, y deje el resto de la fila en blanco.</t>
  </si>
  <si>
    <t xml:space="preserve">Perfil de las personas titulares de los órganos internos de control u homólogos </t>
  </si>
  <si>
    <t>Órgano interno de control u homólogo con la misma persona titular</t>
  </si>
  <si>
    <t>2.- El listado de instituciones que se despliega es el mismo que registró como respuesta en la pregunta 1.1 de la sección I del módulo 1 de este censo.</t>
  </si>
  <si>
    <t>3.- Para cada órgano interno de control u homólogo, en caso de que haya fungido como órgano interno de control para todas las instituciones de la Administración Pública de la entidad federativa, seleccione con una "X" la columna "Todas las instituciones de la Administración Pública de la entidad federativa" y deje el resto de la fila en blanco.</t>
  </si>
  <si>
    <t>4.- Para cada órgano interno de control u homólogo, seleccione con una "X" la o las instituciones de la Administración Pública de la entidad federativa que hayan sido de su competencia.</t>
  </si>
  <si>
    <t>5.- Para cada órgano interno de control u homólogo, en caso de que haya sido de su competencia únicamente alguna unidad administrativa de determinada institución de la Administración Pública de la entidad federativa, seleccione con una "X" la institución en la que se encontraba adscrita dicha unidad administrativa y especifique dicha situación en el recuadro que se encuentra al final de la tabla de respuesta.</t>
  </si>
  <si>
    <t>6.- Para cada órgano interno de control u homólogo, en caso de que haya sido de su competencia alguna institución que no forme parte de la Administración Pública de la entidad federativa, seleccione con una "X" la columna "Otra institución" y anote el nombre de dicha(s) institución(es) en el recuadro destinado para tal efecto que se encuentra al final de la tabla de respuesta.</t>
  </si>
  <si>
    <t>Todas las instituciones de la Administración Pública de la entidad federativa</t>
  </si>
  <si>
    <r>
      <t xml:space="preserve">Otra institución </t>
    </r>
    <r>
      <rPr>
        <i/>
        <sz val="8"/>
        <color theme="1"/>
        <rFont val="Arial"/>
        <family val="2"/>
      </rPr>
      <t>(especifique)</t>
    </r>
  </si>
  <si>
    <t>MENSAJE ALERTA inst 5</t>
  </si>
  <si>
    <t>INST 6</t>
  </si>
  <si>
    <t>INSTITUCIONES</t>
  </si>
  <si>
    <t>UNA INSTI</t>
  </si>
  <si>
    <t>OTRA_INST</t>
  </si>
  <si>
    <t>LISTA P.1.1</t>
  </si>
  <si>
    <r>
      <t xml:space="preserve">Otra institución:
</t>
    </r>
    <r>
      <rPr>
        <i/>
        <sz val="8"/>
        <color theme="1"/>
        <rFont val="Arial"/>
        <family val="2"/>
      </rPr>
      <t>(especifique)</t>
    </r>
  </si>
  <si>
    <t>FIN LISTA P.1.1</t>
  </si>
  <si>
    <t>2.- El código "1" de la columna "Tipo de posesión" refiere a un contexto en el que el inmueble donde se ubica el órgano interno de control u homólogo es propiedad de la entidad federativa, siendo administrado por alguna institución de la Administración Pública Centralizada, generalmente por la dependencia encargada de los asuntos financieros y hacendarios.</t>
  </si>
  <si>
    <t>3.- El código "2" de la columna "Tipo de posesión" refiere a un contexto en el que el inmueble donde se ubica el órgano interno de control u homólogo es de dominio legal a título de propietario de alguna dependencia y/ o entidad de la Administración Pública de la entidad federativa.</t>
  </si>
  <si>
    <t>4.- En el apartado "Municipio o demarcación territorial" seleccione el municipio o demarcación territorial donde se encuentra ubicado el órgano interno de control u homólogo.</t>
  </si>
  <si>
    <t>5.- En la columna "Colonia" anote el nombre de la colonia o localidad donde se encuentra ubicado el órgano interno de control u homólogo.</t>
  </si>
  <si>
    <t>6.- En las columnas "Latitud" y "Longitud" anote las coordenadas geográficas donde se encuentra ubicado el órgano interno de control u homólogo. Las coordenadas de latitud constan de hasta ocho dígitos, mientras que las relacionadas con la longitud constan de hasta nueve dígitos.</t>
  </si>
  <si>
    <t>7.- En la columna "Horario de atención" anote la información correspondiente en formato de 24 horas. Por ejemplo: en caso de que el órgano interno de control u homólogo tenga un horario de atención de las 9 de la mañana a las 3 de la tarde, anote "9:00 - 15:00" en la referida columna.</t>
  </si>
  <si>
    <t>8.-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el órgano interno de control u homólogo. En consecuencia, no deben reportarse los datos de contacto particulares de las personas servidoras públicas.</t>
  </si>
  <si>
    <t>9.- Para cada órgano interno de control u homólogo, en caso de que su ubicación geográfica no sea la misma que la de otro órgano interno de control u homólogo, deje la columna "Órgano interno de control u homólogo con la misma ubicación geográfica" en blanco.</t>
  </si>
  <si>
    <t>10.- En caso de que dos o más órganos internos de control u homólogos tengan la misma ubicación geográfica, únicamente debe registrar la información correspondiente en uno de ellos. En el resto, en la columna "Órgano interno de control u homólogo con la misma ubicación geográfica" anote el numeral del órgano interno de control u homólogo en el que haya reportado la información, y deje el apartado "Municipio o demarcación territorial", así como las columnas "Colonia", "Latitud" y "Longitud" en blanco.</t>
  </si>
  <si>
    <r>
      <rPr>
        <b/>
        <sz val="9"/>
        <color theme="1"/>
        <rFont val="Arial"/>
        <family val="2"/>
      </rPr>
      <t xml:space="preserve">Tipo de posesión </t>
    </r>
    <r>
      <rPr>
        <sz val="8"/>
        <color theme="1"/>
        <rFont val="Arial"/>
        <family val="2"/>
      </rPr>
      <t xml:space="preserve">
</t>
    </r>
    <r>
      <rPr>
        <i/>
        <sz val="8"/>
        <color theme="1"/>
        <rFont val="Arial"/>
        <family val="2"/>
      </rPr>
      <t>(ver catálogo)</t>
    </r>
  </si>
  <si>
    <t>Municipio o demarcación territorial</t>
  </si>
  <si>
    <t>Colonia</t>
  </si>
  <si>
    <t>Latitud</t>
  </si>
  <si>
    <t xml:space="preserve">, </t>
  </si>
  <si>
    <t>Longitud</t>
  </si>
  <si>
    <r>
      <t xml:space="preserve">Horario de atención
</t>
    </r>
    <r>
      <rPr>
        <i/>
        <sz val="8"/>
        <color theme="1"/>
        <rFont val="Arial"/>
        <family val="2"/>
      </rPr>
      <t>(formato de 24 horas)</t>
    </r>
  </si>
  <si>
    <t>Correo electrónico de contacto</t>
  </si>
  <si>
    <r>
      <t xml:space="preserve">Número telefónico de contacto
</t>
    </r>
    <r>
      <rPr>
        <i/>
        <sz val="8"/>
        <color theme="1"/>
        <rFont val="Arial"/>
        <family val="2"/>
      </rPr>
      <t>(diez dígitos)</t>
    </r>
  </si>
  <si>
    <t>Órgano interno de control u homólogo con la misma ubicación geográfica</t>
  </si>
  <si>
    <t>MENSAJE ERROR LATITUD</t>
  </si>
  <si>
    <t>MENSAJE ERROR LONGITUD</t>
  </si>
  <si>
    <t>Teléfono (Diez digitos)</t>
  </si>
  <si>
    <t>MENSAJE ERROR TELEFONO</t>
  </si>
  <si>
    <t>Clave</t>
  </si>
  <si>
    <t>Nombre</t>
  </si>
  <si>
    <t>LAT</t>
  </si>
  <si>
    <t>VAL LAT</t>
  </si>
  <si>
    <t>LONG</t>
  </si>
  <si>
    <t>VAL LONG</t>
  </si>
  <si>
    <t>Teléfono</t>
  </si>
  <si>
    <t>VAL Tel</t>
  </si>
  <si>
    <t>BLOQUEO ORGANO</t>
  </si>
  <si>
    <t>,</t>
  </si>
  <si>
    <t>Catálogo de tipo de posesión</t>
  </si>
  <si>
    <t>Propios, de la entidad federativa</t>
  </si>
  <si>
    <t>Propios, de alguna de las instituciones de la Administración Pública de la entidad federativa</t>
  </si>
  <si>
    <t>En arrendamiento</t>
  </si>
  <si>
    <t>Pregunta 5.9</t>
  </si>
  <si>
    <t>1.- El listado de instituciones que se despliega es el mismo que registró como respuesta en la pregunta 1.1 de la sección I del módulo 1 de este censo.</t>
  </si>
  <si>
    <t>2.- En caso de que la suma de las cantidades reportadas como respuesta en la columna "Total" de la pregunta 5.9 no sea un dato numérico mayor a cero, no puede registrar información en el presente Complemento.</t>
  </si>
  <si>
    <t>3.- La información solicitada debe desagregarse por la institución relacionada con las personas servidoras públicas denunciadas derivado del incumplimiento de su obligaciones, mas no por la institución encargada o integradora de la información referida.</t>
  </si>
  <si>
    <t>5.- En la categoría "OTRA INSTITUCION" debe considerar la información relacionada con aquellas personas servidoras públicas de anteriores administraciones cuya institución de adscripción ya no sea considerada en la actual administración.</t>
  </si>
  <si>
    <t>6.- Para cada institución, en caso de que no se hayan recibido denuncias derivadas del incumplimiento de las obligaciones de las personas servidoras públicas, anote una "X" en la columna "No aplica" y deje el resto de la fila en blanco.</t>
  </si>
  <si>
    <t>7.- La suma de las cantidades registradas en la columna "Total" debe ser igual a la suma de las cantidades reportadas como respuesta en la columna "Total" de la pregunta 5.9, así como corresponder a su desagregación por estatus. En caso de que esta instrucción no le aplique, justifíquelo en el recuadro que se encuentra al final de la tabla de respuesta.</t>
  </si>
  <si>
    <t>BLOQUEO SUM P.5.9</t>
  </si>
  <si>
    <t>BLOQUEO NO APLICA</t>
  </si>
  <si>
    <t>PROCEDENTES</t>
  </si>
  <si>
    <t>INCOMPETENTES</t>
  </si>
  <si>
    <t>IMPROCEDENTES</t>
  </si>
  <si>
    <t>PENDIENTES</t>
  </si>
  <si>
    <t>Otro estatus</t>
  </si>
  <si>
    <t>Pregunta 5.12</t>
  </si>
  <si>
    <t>2.- Para cada autoridad de control, vigilancia y/ o fiscalización, en caso de que no haya seleccionado el código "1" en la columna "¿Aplicó alguna auditoría a la Administración Pública de la entidad federativa?" del respectivo numeral de la pregunta 5.12, no puede registrar información en el presente Complemento.</t>
  </si>
  <si>
    <t>3.- Para cada institución, en caso de que no le haya sido aplicada alguna auditoría, anote una "X" en la columna "No aplica" y deje el resto de la fila en blanco.</t>
  </si>
  <si>
    <t>4.- Para cada autoridad de control, vigilancia y/ o fiscalización, la suma de las cantidades registradas en la columna "Auditorías aplicadas" debe ser igual o mayor a la cantidad reportada como respuesta en la columna "Total" del apartado "Auditorías aplicadas, según tipo" del respectivo numeral de la pregunta 5.12; toda vez que una auditoría pudo haber sido aplicada a más de una institución. En caso de que esta instrucción no le aplique, justifíquelo en el recuadro que se encuentra al final de la tabla de respuesta.</t>
  </si>
  <si>
    <t>5.- Para cada autoridad de control, vigilancia y/ o fiscalización, la cantidad registrada en la columna "Auditorías aplicadas" de cada institución debe ser igual o menor a la cantidad reportada como respuesta en la columna "Total" del apartado "Auditorías aplicadas, según tipo" del respectivo numeral de la pregunta 5.12. En caso de que esta instrucción no le aplique, justifíquelo en el recuadro que se encuentra al final de la tabla de respuesta.</t>
  </si>
  <si>
    <t>6.- Para cada autoridad de control, vigilancia y/ o fiscalización, la suma de las cantidades registradas en la columna "Auditorías aplicadas y concluidas" debe ser igual o mayor a la cantidad reportada como respuesta en la columna "Total" del apartado "Auditorías aplicadas y concluidas, según tipo" del respectivo numeral de la pregunta 5.12; toda vez que una auditoría pudo haber sido aplicada a más de una institución. En caso de que esta instrucción no le aplique, justifíquelo en el recuadro que se encuentra al final de la tabla de respuesta.</t>
  </si>
  <si>
    <t>7.- Para cada autoridad de control, vigilancia y/ o fiscalización, la cantidad registrada en la columna "Auditorías aplicadas y concluidas" de cada institución debe ser igual o menor a la cantidad reportada como respuesta en la columna "Total" del apartado "Auditorías aplicadas y concluidas, según tipo" del respectivo numeral de la pregunta 5.12. En caso de que esta instrucción no le aplique, justifíquelo en el recuadro que se encuentra al final de la tabla de respuesta.</t>
  </si>
  <si>
    <t>Auditorías aplicadas, según autoridad de control, vigilancia y/ o fiscalización</t>
  </si>
  <si>
    <t xml:space="preserve"> BLANCOS AUTORIDAD</t>
  </si>
  <si>
    <r>
      <t xml:space="preserve">Secretaría de la Contraloría u homóloga de la entidad federativa </t>
    </r>
    <r>
      <rPr>
        <i/>
        <sz val="8"/>
        <color theme="1"/>
        <rFont val="Arial"/>
        <family val="2"/>
      </rPr>
      <t>(sin incluir al(los) órgano(s) interno(s) de control u homólogo(s))</t>
    </r>
  </si>
  <si>
    <t>Otra autoridad</t>
  </si>
  <si>
    <t>AUTORIDAD</t>
  </si>
  <si>
    <t>BLOQUEO P.5.12</t>
  </si>
  <si>
    <t>COMP_TOTAL AUDITORIAS APLICADAS</t>
  </si>
  <si>
    <t>COMP_TOTAL AUDITORIAS APLICADAS POR INSTITUCION</t>
  </si>
  <si>
    <t>MENSAJE ALERTA inst 7</t>
  </si>
  <si>
    <t>S.CONTRALORIA</t>
  </si>
  <si>
    <t>ORGANO</t>
  </si>
  <si>
    <t>ENTIDAD</t>
  </si>
  <si>
    <t>S.FUNCION</t>
  </si>
  <si>
    <t>AUDITORIA</t>
  </si>
  <si>
    <t>DESPACHO</t>
  </si>
  <si>
    <t>OTRA AUTORIDAD</t>
  </si>
  <si>
    <t>ORGANOS INTERNOS</t>
  </si>
  <si>
    <t>ENTIDAD FISCALIZACION</t>
  </si>
  <si>
    <t>AUDITORIA SUPERIOR</t>
  </si>
  <si>
    <t>DESPACHO PRIVADO</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</si>
  <si>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</si>
  <si>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</si>
  <si>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r>
      <rPr>
        <b/>
        <sz val="9"/>
        <color theme="1"/>
        <rFont val="Arial"/>
        <family val="2"/>
      </rPr>
      <t xml:space="preserve">Presencial. </t>
    </r>
    <r>
      <rPr>
        <sz val="9"/>
        <color theme="1"/>
        <rFont val="Arial"/>
        <family val="2"/>
      </rPr>
      <t>Se refiere a las acciones formativas impartidas presencialmente en un horario y lugar establecido.</t>
    </r>
  </si>
  <si>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</si>
  <si>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sz val="9"/>
        <color theme="1"/>
        <rFont val="Arial"/>
        <family val="2"/>
      </rPr>
      <t xml:space="preserve">Síncrono. </t>
    </r>
    <r>
      <rPr>
        <sz val="9"/>
        <color theme="1"/>
        <rFont val="Arial"/>
        <family val="2"/>
      </rPr>
      <t>Se refiere a las acciones formativas impartidas en línea que hacen uso de herramientas de comunicación en tiempo real y bajo un horario establecido.</t>
    </r>
  </si>
  <si>
    <t>Auditoría</t>
  </si>
  <si>
    <t>Se refiere al proceso sistemático en el que de manera objetiva se obtiene y se evalúa evidencia para determinar si las acciones llevadas a cabo por los entes sujetos a revisión se realizaron de conformidad con la normatividad establecida o con base en principios que aseguren una gestión pública adecuada. Para efectos del presente censo, se consideran los siguientes tipos:</t>
  </si>
  <si>
    <r>
      <rPr>
        <b/>
        <sz val="9"/>
        <color theme="1"/>
        <rFont val="Arial"/>
        <family val="2"/>
      </rPr>
      <t xml:space="preserve">Cumplimiento financiero. </t>
    </r>
    <r>
      <rPr>
        <sz val="9"/>
        <color theme="1"/>
        <rFont val="Arial"/>
        <family val="2"/>
      </rPr>
      <t>Se refiere a aquella que revisa que la recaudación, captación, administración, ejercicio y aplicación de recursos se lleven a cabo de acuerdo con la normatividad correspondiente, así como que su manejo y registro financiero haya sido correcto. En este tipo se consideran las siguientes modalidades:</t>
    </r>
  </si>
  <si>
    <r>
      <rPr>
        <b/>
        <sz val="9"/>
        <color theme="1"/>
        <rFont val="Arial"/>
        <family val="2"/>
      </rPr>
      <t xml:space="preserve">Inversiones físicas y obra pública. </t>
    </r>
    <r>
      <rPr>
        <sz val="9"/>
        <color theme="1"/>
        <rFont val="Arial"/>
        <family val="2"/>
      </rPr>
      <t>Se refiere a aquella que analiza los procesos de adquisición, el desarrollo de las obras públicas, la justificación de las inversiones, el cumplimiento de los estándares de calidad previstos, la razonabilidad de los montos invertidos, así como la conclusión de las obras en tiempo y forma.</t>
    </r>
  </si>
  <si>
    <r>
      <rPr>
        <b/>
        <sz val="9"/>
        <color theme="1"/>
        <rFont val="Arial"/>
        <family val="2"/>
      </rPr>
      <t xml:space="preserve">Tecnologías de la información y comunicaciones. </t>
    </r>
    <r>
      <rPr>
        <sz val="9"/>
        <color theme="1"/>
        <rFont val="Arial"/>
        <family val="2"/>
      </rPr>
      <t>Se refiere a aquella que revisa la adquisición, administración y aprovechamiento de sistemas e infraestructuras, la calidad de los datos y la seguridad de la información de los entes públicos.</t>
    </r>
  </si>
  <si>
    <r>
      <rPr>
        <b/>
        <sz val="9"/>
        <color theme="1"/>
        <rFont val="Arial"/>
        <family val="2"/>
      </rPr>
      <t xml:space="preserve">Forense. </t>
    </r>
    <r>
      <rPr>
        <sz val="9"/>
        <color theme="1"/>
        <rFont val="Arial"/>
        <family val="2"/>
      </rPr>
      <t>Se refiere a aquella que consiste en la aplicación de una metodología de fiscalización para la revisión rigurosa y pormenorizada de procesos, hechos y evidencias, con el propósito de documentar la existencia de un presunto acto irregular.</t>
    </r>
  </si>
  <si>
    <r>
      <t xml:space="preserve">Gasto federalizado. </t>
    </r>
    <r>
      <rPr>
        <sz val="9"/>
        <color theme="1"/>
        <rFont val="Arial"/>
        <family val="2"/>
      </rPr>
      <t>Se refiere a aquella que consiste en la fiscalización del ejercicio presupuestario y el cumplimiento de las metas y objetivos de los fondos y programas financiados con recursos federales.</t>
    </r>
  </si>
  <si>
    <r>
      <t xml:space="preserve">Sistemas de control interno. </t>
    </r>
    <r>
      <rPr>
        <sz val="9"/>
        <color theme="1"/>
        <rFont val="Arial"/>
        <family val="2"/>
      </rPr>
      <t>Se refiere a aquella donde se evalúan las políticas, procesos y actividades que aseguran el cumplimiento de los objetivos institucionales.</t>
    </r>
  </si>
  <si>
    <r>
      <t xml:space="preserve">Desempeño. </t>
    </r>
    <r>
      <rPr>
        <sz val="9"/>
        <color theme="1"/>
        <rFont val="Arial"/>
        <family val="2"/>
      </rPr>
      <t>Se refiere a aquella que hace una revisión para conocer si las políticas públicas y programas operan bajo los principios de eficacia, eficiencia y economía, otorgando perspectivas sobre impacto social, economía y beneficios.</t>
    </r>
  </si>
  <si>
    <r>
      <t xml:space="preserve">Especiales. </t>
    </r>
    <r>
      <rPr>
        <sz val="9"/>
        <color theme="1"/>
        <rFont val="Arial"/>
        <family val="2"/>
      </rPr>
      <t>Se refiere a aquellas cuyo objetivo consiste en revisar los procedimientos y acciones para la creación y/ o desincorporación de empresas de participación mayoritaria, fideicomisos y organismos descentralizados, o bien, ocuparse de la evaluación de aspectos o proyectos específicos.</t>
    </r>
  </si>
  <si>
    <r>
      <t xml:space="preserve">Legal. </t>
    </r>
    <r>
      <rPr>
        <sz val="9"/>
        <color theme="1"/>
        <rFont val="Arial"/>
        <family val="2"/>
      </rPr>
      <t>Se refiere a aquella en la cual se verifica que los procesos y procedimientos administrativos se encuentren apegados y cumplan a cabalidad con la normatividad aplicable.</t>
    </r>
  </si>
  <si>
    <r>
      <t xml:space="preserve">Integral. </t>
    </r>
    <r>
      <rPr>
        <sz val="9"/>
        <color theme="1"/>
        <rFont val="Arial"/>
        <family val="2"/>
      </rPr>
      <t>Se refiere a aquella en la que se combinan dos o más tipos de auditoría para evaluar de forma global las políticas, procesos y actividades que aseguran el cumplimiento de los objetivos institucionales.</t>
    </r>
  </si>
  <si>
    <t>Se refiere a la autoridad encargada de llevar a cabo investigaciones internas respecto de conductas que puedan constituir responsabilidades administrativas de alguna persona servidora pública.</t>
  </si>
  <si>
    <t>Se refiere a la autoridad que, en el ámbito de su competencia, se encarga de la resolución de los procedimientos de responsabilidad administrativa.</t>
  </si>
  <si>
    <t>Se refiere a la autoridad que, en el ámbito de su competencia, dirige y conduce el procedimiento de responsabilidad administrativa, desde la admisión del informe de presunta responsabilidad administrativa hasta la conclusión de la audiencia inicial.</t>
  </si>
  <si>
    <t>Se refiere al documento que establece y describe las conductas que deben observar las personas servidoras públicas de determinado ente público en el desempeño de sus funciones.</t>
  </si>
  <si>
    <t>Se refiere al documento que establece los principios, valores, reglas de integridad y compromisos que deben ser conocidos y aplicados por las personas servidoras públicas de determinado ente público a efecto de propiciar ambientes laborales adecuados, fomentar su actuación ética y responsable, así como erradicar conductas que representen potenciales actos de corrupción.</t>
  </si>
  <si>
    <t>Contraloría social u homóloga</t>
  </si>
  <si>
    <t>Se refiere al conjunto de esquemas o mecanismos orientados a la participación ciudadana en el control, vigilancia y evaluación del accionar gubernamental que promueve una rendición de cuentas vertical y transversal.</t>
  </si>
  <si>
    <t>Se refiere al proceso efectuado por el personal de determinado ente público a efecto de proporcionar seguridad razonable sobre la consecución de los objetivos institucionales y la salvaguarda de los recursos públicos, así como para prevenir actos de corrupción.</t>
  </si>
  <si>
    <t>Se refiere al instrumento de transparencia que por ley deben presentar, en los medios que se proporcionen para tal fin y bajo protesta de decir verdad, las personas servidoras públicas a efecto de identificar aquellas actividades o relaciones (personales, familiares o de negocios) que podrían interferir con el ejercicio de sus funciones y responsabilidades oficiales.</t>
  </si>
  <si>
    <t>Se refiere al instrumento de transparencia que por ley deben presentar, en los medios que se proporcionen para tal fin y bajo protesta de decir verdad, las personas servidoras públicas respecto de la situación de su patrimonio (ingresos, bienes muebles e inmuebles, inversiones financieras y adeudos) o el patrimonio de su cónyuge y/ o dependientes económicos. Dicha declaración debe presentarse en los siguientes plazos:</t>
  </si>
  <si>
    <r>
      <rPr>
        <b/>
        <sz val="9"/>
        <color theme="1"/>
        <rFont val="Arial"/>
        <family val="2"/>
      </rPr>
      <t xml:space="preserve">Declaración inicial. </t>
    </r>
    <r>
      <rPr>
        <sz val="9"/>
        <color theme="1"/>
        <rFont val="Arial"/>
        <family val="2"/>
      </rPr>
      <t>Se refiere a aquella que se presenta dentro de los 60 días naturales siguientes a la toma de posesión del encargo, con motivo del ingreso al servicio público por primera vez o reingreso al servicio público después de 60 días naturales de la conclusión del último encargo.</t>
    </r>
  </si>
  <si>
    <r>
      <rPr>
        <b/>
        <sz val="9"/>
        <color theme="1"/>
        <rFont val="Arial"/>
        <family val="2"/>
      </rPr>
      <t xml:space="preserve">Declaración de modificación patrimonial. </t>
    </r>
    <r>
      <rPr>
        <sz val="9"/>
        <color theme="1"/>
        <rFont val="Arial"/>
        <family val="2"/>
      </rPr>
      <t>Se refiere a aquella que se presenta durante el mes de mayo de cada año.</t>
    </r>
  </si>
  <si>
    <r>
      <rPr>
        <b/>
        <sz val="9"/>
        <color theme="1"/>
        <rFont val="Arial"/>
        <family val="2"/>
      </rPr>
      <t>Declaración de conclusión del encargo.</t>
    </r>
    <r>
      <rPr>
        <sz val="9"/>
        <color theme="1"/>
        <rFont val="Arial"/>
        <family val="2"/>
      </rPr>
      <t xml:space="preserve"> Se refiere a aquella que se presenta dentro de los 60 días naturales siguientes a la conclusión del encargo.</t>
    </r>
  </si>
  <si>
    <t>Falta administrativa grave</t>
  </si>
  <si>
    <t xml:space="preserve">Se refiere a aquellas cometidas por las personas servidoras públicas, cuya sanción corresponde al Tribunal Federal de Justicia Administrativa y a sus homólogos en las entidades federativas, conforme a lo establecido en la Ley General de Responsabilidades Administrativas o en la disposición normativa aplicable en la materia. </t>
  </si>
  <si>
    <t>Falta administrativa no grave</t>
  </si>
  <si>
    <t>Se refiere a aquellas cometidas por las personas servidoras públicas, cuya sanción corresponde a la Secretaría de la Función Pública y a sus homólogas en las entidades federativas, así como a los órganos internos de control u homólogos, conforme a lo establecido en la Ley General de Responsabilidades Administrativas o en la disposición normativa aplicable en la materia.</t>
  </si>
  <si>
    <t>Informe de presunta responsabilidad administrativa</t>
  </si>
  <si>
    <t>Se refiere al instrumento en el que las autoridades investigadoras describen los hechos relacionados con faltas administrativas, exponiendo, de forma documentada y con las pruebas y fundamentos necesarios, los motivos y la presunta responsabilidad de alguna persona servidora pública o de un particular.</t>
  </si>
  <si>
    <t>Investigaciones</t>
  </si>
  <si>
    <t>Se refiere al conjunto de diligencias realizadas por las autoridades investigadoras a efecto de indagar sobre la presunta responsabilidad de faltas administrativas.</t>
  </si>
  <si>
    <t>Marco Integrado de Control Interno para el Sector Público</t>
  </si>
  <si>
    <t>Se refiere al documento realizado por el Sistema Nacional de Fiscalización que provee criterios para evaluar el diseño, implementación y eficacia operativa del control interno en los entes públicos.</t>
  </si>
  <si>
    <t>Órgano interno de control u homólogo</t>
  </si>
  <si>
    <t>Se refiere a la unidad administrativa encargada de promover, evaluar y fortalecer el buen funcionamiento del control interno de determinado ente público, así como para aplicar las leyes en materia de responsabilidades administrativas de las personas servidoras públicas.</t>
  </si>
  <si>
    <t>Se refiere al conjunto de actividades, formas y formalidades de carácter legal, previamente establecidas, llevadas a cabo por las autoridades substanciadoras que, en el ámbito de su competencia, admitan el informe de presunta responsabilidad administrativa.</t>
  </si>
  <si>
    <t>Secretaría de la Contraloría u homóloga</t>
  </si>
  <si>
    <t>Se refiere a la institución encargada, entre otras, del control y evaluación gubernamental; del desarrollo administrativo; de la vigilancia de los ingresos, gastos y obligaciones de la Administración Pública de la entidad federativa; del fomento de la integridad y ética institucional; de lo relativo a la presentación de la declaración de situación patrimonial, de intereses y constancia de presentación de la declaración fiscal; así como de la responsabilidad administrativa de las personas servidoras públicas.</t>
  </si>
  <si>
    <t>Se refiere a la institución pública encargada de proveer asistencia técnica al Comité Coordinador del Sistema Estatal Anticorrupción u homólogo a efecto de mejorar e implementar sus decisiones, así como de la coordinación general de dicho sistema.</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</si>
  <si>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</si>
  <si>
    <t>16 de junio al 01 de agosto</t>
  </si>
  <si>
    <t>14 de julio al 22 de agosto</t>
  </si>
  <si>
    <t>11 de agosto al 12 de septiembre</t>
  </si>
  <si>
    <t>25 de agosto al 26 de septiembre</t>
  </si>
  <si>
    <r>
      <t xml:space="preserve">La versión definitiva del cuestionario, en su versión electrónica, deberá remitirse a la dirección electrónica siguiente: </t>
    </r>
    <r>
      <rPr>
        <b/>
        <sz val="9"/>
        <rFont val="Arial"/>
        <family val="2"/>
      </rPr>
      <t>isis.rosas@inegi.org.mx</t>
    </r>
  </si>
  <si>
    <t xml:space="preserve">La versión impresa, con las firmas y sellos correspondientes, deberá entregarse en la Coordinación Estatal del INEGI con los siguientes datos: </t>
  </si>
  <si>
    <t>Lic. José Emmanuel Castañeda Rose</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</si>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</sst>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mc:Ignorable="x14ac">
  <fonts count="75">
    <font>
      <sz val="11"/>
      <color theme="1"/>
      <name val="Aptos Narrow"/>
      <family val="2"/>
      <scheme val="minor"/>
    </font>
    <font>
      <b/>
      <sz val="15"/>
      <color theme="1"/>
      <name val="Arial"/>
      <family val="2"/>
    </font>
    <font>
      <b/>
      <sz val="9"/>
      <color theme="1"/>
      <name val="Arial"/>
      <family val="2"/>
    </font>
    <font>
      <sz val="9"/>
      <color theme="1"/>
      <name val="Arial"/>
      <family val="2"/>
    </font>
    <font>
      <i/>
      <sz val="9"/>
      <color theme="1"/>
      <name val="Arial"/>
      <family val="2"/>
    </font>
    <font>
      <u/>
      <sz val="12"/>
      <color rgb="FF002060"/>
      <name val="Arial"/>
      <family val="2"/>
    </font>
    <font>
      <sz val="9"/>
      <color rgb="FF002060"/>
      <name val="Arial"/>
      <family val="2"/>
    </font>
    <font>
      <sz val="12"/>
      <color rgb="FF002060"/>
      <name val="Arial"/>
      <family val="2"/>
    </font>
    <font>
      <u/>
      <sz val="11"/>
      <color theme="10"/>
      <name val="Aptos Narrow"/>
      <family val="2"/>
      <scheme val="minor"/>
    </font>
    <font>
      <b/>
      <sz val="15"/>
      <color rgb="FF000000"/>
      <name val="Arial"/>
      <family val="2"/>
    </font>
    <font>
      <sz val="11"/>
      <color theme="1"/>
      <name val="Calibri"/>
      <family val="2"/>
    </font>
    <font>
      <sz val="11"/>
      <color theme="1"/>
      <name val="Arial"/>
      <family val="2"/>
    </font>
    <font>
      <i/>
      <sz val="9"/>
      <color rgb="FF000000"/>
      <name val="Arial"/>
      <family val="2"/>
    </font>
    <font>
      <b/>
      <u/>
      <sz val="12"/>
      <color rgb="FF0077C8"/>
      <name val="Arial"/>
      <family val="2"/>
    </font>
    <font>
      <sz val="11"/>
      <color rgb="FF000000"/>
      <name val="Arial"/>
      <family val="2"/>
    </font>
    <font>
      <sz val="9"/>
      <color rgb="FF000000"/>
      <name val="Arial"/>
      <family val="2"/>
    </font>
    <font>
      <sz val="12"/>
      <color theme="1"/>
      <name val="Arial"/>
      <family val="2"/>
    </font>
    <font>
      <sz val="12"/>
      <color rgb="FF003057"/>
      <name val="Arial"/>
      <family val="2"/>
    </font>
    <font>
      <u/>
      <sz val="12"/>
      <color rgb="FF003057"/>
      <name val="Arial"/>
      <family val="2"/>
    </font>
    <font>
      <b/>
      <u/>
      <sz val="12"/>
      <color rgb="FF0070C0"/>
      <name val="Arial"/>
      <family val="2"/>
    </font>
    <font>
      <b/>
      <sz val="9"/>
      <color theme="0"/>
      <name val="Arial"/>
      <family val="2"/>
    </font>
    <font>
      <b/>
      <sz val="11"/>
      <color theme="0"/>
      <name val="Arial"/>
      <family val="2"/>
    </font>
    <font>
      <b/>
      <sz val="11"/>
      <name val="Aptos Narrow"/>
      <family val="2"/>
      <scheme val="minor"/>
    </font>
    <font>
      <sz val="9"/>
      <color theme="0"/>
      <name val="Arial"/>
      <family val="2"/>
    </font>
    <font>
      <sz val="9"/>
      <name val="Arial"/>
      <family val="2"/>
    </font>
    <font>
      <i/>
      <sz val="9"/>
      <name val="Arial"/>
      <family val="2"/>
    </font>
    <font>
      <b/>
      <sz val="9"/>
      <name val="Arial"/>
      <family val="2"/>
    </font>
    <font>
      <b/>
      <sz val="15"/>
      <name val="Arial"/>
      <family val="2"/>
    </font>
    <font>
      <i/>
      <sz val="8"/>
      <name val="Arial"/>
      <family val="2"/>
    </font>
    <font>
      <i/>
      <sz val="8"/>
      <color theme="1"/>
      <name val="Arial"/>
      <family val="2"/>
    </font>
    <font>
      <sz val="11"/>
      <name val="Aptos Narrow"/>
      <family val="2"/>
      <scheme val="minor"/>
    </font>
    <font>
      <b/>
      <i/>
      <sz val="8"/>
      <name val="Arial"/>
      <family val="2"/>
    </font>
    <font>
      <b/>
      <i/>
      <u/>
      <sz val="8"/>
      <name val="Arial"/>
      <family val="2"/>
    </font>
    <font>
      <sz val="9"/>
      <name val="Arial "/>
    </font>
    <font>
      <b/>
      <i/>
      <sz val="8"/>
      <color theme="1"/>
      <name val="Arial"/>
      <family val="2"/>
    </font>
    <font>
      <i/>
      <u/>
      <sz val="8"/>
      <color theme="1"/>
      <name val="Arial"/>
      <family val="2"/>
    </font>
    <font>
      <u/>
      <sz val="11"/>
      <color theme="1"/>
      <name val="Aptos Narrow"/>
      <family val="2"/>
      <scheme val="minor"/>
    </font>
    <font>
      <b/>
      <sz val="11"/>
      <name val="Symbol"/>
      <family val="1"/>
      <charset val="2"/>
    </font>
    <font>
      <sz val="11"/>
      <name val="Arial"/>
      <family val="2"/>
    </font>
    <font>
      <b/>
      <u/>
      <sz val="9"/>
      <color theme="10"/>
      <name val="Arial"/>
      <family val="2"/>
    </font>
    <font>
      <sz val="8"/>
      <color theme="1"/>
      <name val="Arial"/>
      <family val="2"/>
    </font>
    <font>
      <sz val="8"/>
      <name val="Arial"/>
      <family val="2"/>
    </font>
    <font>
      <b/>
      <sz val="8"/>
      <name val="Arial"/>
      <family val="2"/>
    </font>
    <font>
      <b/>
      <sz val="11"/>
      <name val="Arial"/>
      <family val="2"/>
    </font>
    <font>
      <i/>
      <u/>
      <sz val="8"/>
      <name val="Arial"/>
      <family val="2"/>
    </font>
    <font>
      <sz val="11"/>
      <color rgb="FFFF0000"/>
      <name val="Arial"/>
      <family val="2"/>
    </font>
    <font>
      <b/>
      <sz val="9"/>
      <color rgb="FFFF0000"/>
      <name val="Arial"/>
      <family val="2"/>
    </font>
    <font>
      <b/>
      <sz val="11"/>
      <color theme="1"/>
      <name val="Symbol"/>
      <family val="1"/>
      <charset val="2"/>
    </font>
    <font>
      <sz val="10"/>
      <name val="Arial"/>
      <family val="2"/>
    </font>
    <font>
      <b/>
      <sz val="16"/>
      <name val="Arial"/>
      <family val="2"/>
    </font>
    <font>
      <sz val="9"/>
      <color theme="1"/>
      <name val="Aptos Narrow"/>
      <family val="2"/>
      <scheme val="minor"/>
    </font>
    <font>
      <sz val="16"/>
      <color theme="1"/>
      <name val="Arial"/>
      <family val="2"/>
    </font>
    <font>
      <sz val="11"/>
      <color theme="1"/>
      <name val="Aptos Narrow"/>
      <family val="2"/>
      <scheme val="minor"/>
    </font>
    <font>
      <b/>
      <sz val="10"/>
      <name val="Arial"/>
      <family val="2"/>
    </font>
    <font>
      <sz val="11"/>
      <color rgb="FF000000"/>
      <name val="Calibri"/>
      <family val="2"/>
      <charset val="1"/>
    </font>
    <font>
      <sz val="11"/>
      <name val="Calibri"/>
      <family val="2"/>
    </font>
    <font>
      <b/>
      <u/>
      <sz val="9"/>
      <color rgb="FF0563C1"/>
      <name val="Arial"/>
      <family val="2"/>
    </font>
    <font>
      <b/>
      <sz val="9"/>
      <color rgb="FFBF8F00"/>
      <name val="Arial"/>
      <family val="2"/>
    </font>
    <font>
      <b/>
      <sz val="11"/>
      <color theme="1"/>
      <name val="Aptos Narrow"/>
      <family val="2"/>
      <scheme val="minor"/>
    </font>
    <font>
      <b/>
      <sz val="9"/>
      <color theme="7" tint="-0.249977111117893"/>
      <name val="Arial"/>
      <family val="2"/>
    </font>
    <font>
      <sz val="6"/>
      <color theme="1"/>
      <name val="Arial"/>
      <family val="2"/>
    </font>
    <font>
      <sz val="8"/>
      <name val="Aptos Narrow"/>
      <family val="2"/>
      <scheme val="minor"/>
    </font>
    <font>
      <b/>
      <sz val="9"/>
      <color theme="8" tint="-0.249977111117893"/>
      <name val="Arial"/>
      <family val="2"/>
    </font>
    <font>
      <sz val="10"/>
      <color theme="1"/>
      <name val="Aptos Narrow"/>
      <family val="2"/>
      <scheme val="minor"/>
    </font>
    <font>
      <sz val="8"/>
      <color theme="1"/>
      <name val="Aptos Narrow"/>
      <family val="2"/>
      <scheme val="minor"/>
    </font>
    <font>
      <sz val="10"/>
      <color theme="1"/>
      <name val="Arial"/>
      <family val="2"/>
    </font>
    <font>
      <sz val="7"/>
      <color theme="1"/>
      <name val="Arial"/>
      <family val="2"/>
    </font>
    <font>
      <sz val="6"/>
      <color theme="1"/>
      <name val="Aptos Narrow"/>
      <family val="2"/>
      <scheme val="minor"/>
    </font>
    <font>
      <sz val="7"/>
      <color theme="1"/>
      <name val="Aptos Narrow"/>
      <family val="2"/>
      <scheme val="minor"/>
    </font>
    <font>
      <sz val="9"/>
      <color rgb="FFFF0000"/>
      <name val="Arial"/>
      <family val="2"/>
    </font>
    <font>
      <sz val="12"/>
      <color theme="1"/>
      <name val="Aptos Narrow"/>
      <family val="2"/>
      <scheme val="minor"/>
    </font>
    <font>
      <sz val="11"/>
      <color rgb="FFFF0000"/>
      <name val="Aptos Narrow"/>
      <family val="2"/>
      <scheme val="minor"/>
    </font>
    <font>
      <sz val="7"/>
      <name val="Arial"/>
      <family val="2"/>
    </font>
    <font>
      <sz val="11"/>
      <color indexed="8"/>
      <name val="Aptos Narrow"/>
      <family val="2"/>
      <scheme val="minor"/>
    </font>
    <font>
      <u/>
      <sz val="11"/>
      <name val="Aptos Narrow"/>
      <family val="2"/>
      <scheme val="minor"/>
    </font>
  </fonts>
  <fills count="148">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theme="0"/>
        <bgColor indexed="64"/>
      </patternFill>
    </fill>
    <fill>
      <patternFill patternType="lightDown">
        <fgColor rgb="FF00B0F0"/>
        <bgColor rgb="FF00B0F0"/>
      </patternFill>
    </fill>
    <fill>
      <patternFill patternType="lightDown">
        <fgColor rgb="FFFFFF00"/>
        <bgColor rgb="FFFFFF00"/>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F0000"/>
        <bgColor indexed="64"/>
      </patternFill>
    </fill>
    <fill>
      <patternFill patternType="solid">
        <fgColor rgb="FF9966FF"/>
        <bgColor indexed="64"/>
      </patternFill>
    </fill>
    <fill>
      <patternFill patternType="solid">
        <fgColor rgb="FFFFFF00"/>
        <bgColor indexed="64"/>
      </patternFill>
    </fill>
    <fill>
      <patternFill patternType="solid">
        <fgColor theme="6" tint="0.39997558519241921"/>
        <bgColor indexed="64"/>
      </patternFill>
    </fill>
    <fill>
      <patternFill patternType="solid">
        <fgColor theme="2" tint="-0.499984740745262"/>
        <bgColor indexed="64"/>
      </patternFill>
    </fill>
    <fill>
      <patternFill patternType="solid">
        <fgColor rgb="FFFFFF6D"/>
        <bgColor indexed="64"/>
      </patternFill>
    </fill>
    <fill>
      <patternFill patternType="solid">
        <fgColor rgb="FF00CC99"/>
        <bgColor indexed="64"/>
      </patternFill>
    </fill>
    <fill>
      <patternFill patternType="solid">
        <fgColor rgb="FF33CCCC"/>
        <bgColor indexed="64"/>
      </patternFill>
    </fill>
    <fill>
      <patternFill patternType="solid">
        <fgColor rgb="FF66FFCC"/>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6600"/>
        <bgColor indexed="64"/>
      </patternFill>
    </fill>
    <fill>
      <patternFill patternType="solid">
        <fgColor rgb="FF009999"/>
        <bgColor indexed="64"/>
      </patternFill>
    </fill>
    <fill>
      <patternFill patternType="solid">
        <fgColor rgb="FFFF66FF"/>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CCECFF"/>
        <bgColor indexed="64"/>
      </patternFill>
    </fill>
    <fill>
      <patternFill patternType="solid">
        <fgColor theme="4" tint="0.79998168889431442"/>
        <bgColor indexed="64"/>
      </patternFill>
    </fill>
    <fill>
      <patternFill patternType="solid">
        <fgColor rgb="FFFF9933"/>
        <bgColor indexed="64"/>
      </patternFill>
    </fill>
    <fill>
      <patternFill patternType="solid">
        <fgColor rgb="FFFFCC00"/>
        <bgColor indexed="64"/>
      </patternFill>
    </fill>
    <fill>
      <patternFill patternType="solid">
        <fgColor rgb="FFFF9999"/>
        <bgColor indexed="64"/>
      </patternFill>
    </fill>
    <fill>
      <patternFill patternType="solid">
        <fgColor rgb="FFFF9966"/>
        <bgColor indexed="64"/>
      </patternFill>
    </fill>
    <fill>
      <patternFill patternType="solid">
        <fgColor rgb="FFFFCC66"/>
        <bgColor indexed="64"/>
      </patternFill>
    </fill>
    <fill>
      <patternFill patternType="solid">
        <fgColor rgb="FFFFFF99"/>
        <bgColor indexed="64"/>
      </patternFill>
    </fill>
    <fill>
      <patternFill patternType="solid">
        <fgColor rgb="FFCC99FF"/>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rgb="FFFFCCFF"/>
        <bgColor indexed="64"/>
      </patternFill>
    </fill>
    <fill>
      <patternFill patternType="solid">
        <fgColor rgb="FF92D050"/>
        <bgColor indexed="64"/>
      </patternFill>
    </fill>
    <fill>
      <patternFill patternType="solid">
        <fgColor theme="9" tint="-0.249977111117893"/>
        <bgColor indexed="64"/>
      </patternFill>
    </fill>
    <fill>
      <patternFill patternType="solid">
        <fgColor rgb="FFFFC000"/>
        <bgColor indexed="64"/>
      </patternFill>
    </fill>
    <fill>
      <patternFill patternType="solid">
        <fgColor rgb="FFAFDC7E"/>
        <bgColor indexed="64"/>
      </patternFill>
    </fill>
    <fill>
      <patternFill patternType="solid">
        <fgColor rgb="FFFFDC6D"/>
        <bgColor indexed="64"/>
      </patternFill>
    </fill>
    <fill>
      <patternFill patternType="solid">
        <fgColor rgb="FFFFEDB3"/>
        <bgColor indexed="64"/>
      </patternFill>
    </fill>
    <fill>
      <patternFill patternType="solid">
        <fgColor rgb="FFFFA7C4"/>
        <bgColor indexed="64"/>
      </patternFill>
    </fill>
    <fill>
      <patternFill patternType="solid">
        <fgColor rgb="FFFFC5D8"/>
        <bgColor indexed="64"/>
      </patternFill>
    </fill>
    <fill>
      <patternFill patternType="solid">
        <fgColor rgb="FF00CC66"/>
        <bgColor indexed="64"/>
      </patternFill>
    </fill>
    <fill>
      <patternFill patternType="solid">
        <fgColor rgb="FFFF5050"/>
        <bgColor indexed="64"/>
      </patternFill>
    </fill>
    <fill>
      <patternFill patternType="solid">
        <fgColor rgb="FFFF99CC"/>
        <bgColor indexed="64"/>
      </patternFill>
    </fill>
    <fill>
      <patternFill patternType="solid">
        <fgColor rgb="FFD60093"/>
        <bgColor indexed="64"/>
      </patternFill>
    </fill>
    <fill>
      <patternFill patternType="solid">
        <fgColor rgb="FFFF6699"/>
        <bgColor indexed="64"/>
      </patternFill>
    </fill>
    <fill>
      <patternFill patternType="solid">
        <fgColor rgb="FFE0CCFF"/>
        <bgColor indexed="64"/>
      </patternFill>
    </fill>
    <fill>
      <patternFill patternType="solid">
        <fgColor theme="7" tint="-0.249977111117893"/>
        <bgColor indexed="64"/>
      </patternFill>
    </fill>
    <fill>
      <patternFill patternType="solid">
        <fgColor rgb="FF6666FF"/>
        <bgColor indexed="64"/>
      </patternFill>
    </fill>
    <fill>
      <patternFill patternType="solid">
        <fgColor rgb="FFFF9D5B"/>
        <bgColor indexed="64"/>
      </patternFill>
    </fill>
    <fill>
      <patternFill patternType="solid">
        <fgColor rgb="FFBA75FF"/>
        <bgColor indexed="64"/>
      </patternFill>
    </fill>
    <fill>
      <patternFill patternType="solid">
        <fgColor rgb="FFFF8A3B"/>
        <bgColor indexed="64"/>
      </patternFill>
    </fill>
    <fill>
      <patternFill patternType="solid">
        <fgColor theme="0" tint="-0.499984740745262"/>
        <bgColor indexed="64"/>
      </patternFill>
    </fill>
    <fill>
      <patternFill patternType="solid">
        <fgColor rgb="FF8FFFFF"/>
        <bgColor indexed="64"/>
      </patternFill>
    </fill>
    <fill>
      <patternFill patternType="solid">
        <fgColor rgb="FFFF8181"/>
        <bgColor indexed="64"/>
      </patternFill>
    </fill>
    <fill>
      <patternFill patternType="solid">
        <fgColor rgb="FFFF99FF"/>
        <bgColor indexed="64"/>
      </patternFill>
    </fill>
    <fill>
      <patternFill patternType="solid">
        <fgColor rgb="FFFFBDBD"/>
        <bgColor indexed="64"/>
      </patternFill>
    </fill>
    <fill>
      <patternFill patternType="solid">
        <fgColor rgb="FF00B0F0"/>
        <bgColor indexed="64"/>
      </patternFill>
    </fill>
    <fill>
      <patternFill patternType="solid">
        <fgColor rgb="FF3399FF"/>
        <bgColor indexed="64"/>
      </patternFill>
    </fill>
    <fill>
      <patternFill patternType="solid">
        <fgColor rgb="FF3366FF"/>
        <bgColor indexed="64"/>
      </patternFill>
    </fill>
    <fill>
      <patternFill patternType="solid">
        <fgColor rgb="FFA3AAEF"/>
        <bgColor indexed="64"/>
      </patternFill>
    </fill>
    <fill>
      <patternFill patternType="solid">
        <fgColor rgb="FFCCCCFF"/>
        <bgColor indexed="64"/>
      </patternFill>
    </fill>
    <fill>
      <patternFill patternType="solid">
        <fgColor rgb="FFCCFF33"/>
        <bgColor indexed="64"/>
      </patternFill>
    </fill>
    <fill>
      <patternFill patternType="solid">
        <fgColor rgb="FF6699FF"/>
        <bgColor indexed="64"/>
      </patternFill>
    </fill>
    <fill>
      <patternFill patternType="solid">
        <fgColor rgb="FF6DEFBD"/>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993366"/>
        <bgColor indexed="64"/>
      </patternFill>
    </fill>
    <fill>
      <patternFill patternType="solid">
        <fgColor theme="9" tint="0.59999389629810485"/>
        <bgColor indexed="64"/>
      </patternFill>
    </fill>
    <fill>
      <patternFill patternType="solid">
        <fgColor rgb="FF339966"/>
        <bgColor indexed="64"/>
      </patternFill>
    </fill>
    <fill>
      <patternFill patternType="solid">
        <fgColor theme="0" tint="-0.249977111117893"/>
        <bgColor indexed="64"/>
      </patternFill>
    </fill>
    <fill>
      <patternFill patternType="solid">
        <fgColor rgb="FFB9FFE8"/>
        <bgColor indexed="64"/>
      </patternFill>
    </fill>
    <fill>
      <patternFill patternType="solid">
        <fgColor rgb="FFF371D7"/>
        <bgColor indexed="64"/>
      </patternFill>
    </fill>
    <fill>
      <patternFill patternType="solid">
        <fgColor rgb="FFCC66FF"/>
        <bgColor indexed="64"/>
      </patternFill>
    </fill>
    <fill>
      <patternFill patternType="solid">
        <fgColor rgb="FFFFCCCC"/>
        <bgColor indexed="64"/>
      </patternFill>
    </fill>
    <fill>
      <patternFill patternType="solid">
        <fgColor rgb="FF99FFCC"/>
        <bgColor indexed="64"/>
      </patternFill>
    </fill>
    <fill>
      <patternFill patternType="solid">
        <fgColor rgb="FFFFEEB7"/>
        <bgColor indexed="64"/>
      </patternFill>
    </fill>
    <fill>
      <patternFill patternType="solid">
        <fgColor rgb="FFA7A7A7"/>
        <bgColor indexed="64"/>
      </patternFill>
    </fill>
    <fill>
      <patternFill patternType="solid">
        <fgColor rgb="FFAFFFD7"/>
        <bgColor indexed="64"/>
      </patternFill>
    </fill>
    <fill>
      <patternFill patternType="solid">
        <fgColor rgb="FF30E8A2"/>
        <bgColor indexed="64"/>
      </patternFill>
    </fill>
    <fill>
      <patternFill patternType="solid">
        <fgColor rgb="FF7A71ED"/>
        <bgColor indexed="64"/>
      </patternFill>
    </fill>
    <fill>
      <patternFill patternType="solid">
        <fgColor rgb="FF7030A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4" tint="-0.249977111117893"/>
        <bgColor indexed="64"/>
      </patternFill>
    </fill>
    <fill>
      <patternFill patternType="solid">
        <fgColor rgb="FF00B050"/>
        <bgColor indexed="64"/>
      </patternFill>
    </fill>
    <fill>
      <patternFill patternType="solid">
        <fgColor rgb="FFA3FFE0"/>
        <bgColor indexed="64"/>
      </patternFill>
    </fill>
    <fill>
      <patternFill patternType="solid">
        <fgColor rgb="FF0070C0"/>
        <bgColor indexed="64"/>
      </patternFill>
    </fill>
    <fill>
      <patternFill patternType="solid">
        <fgColor rgb="FFFF66CC"/>
        <bgColor indexed="64"/>
      </patternFill>
    </fill>
    <fill>
      <patternFill patternType="solid">
        <fgColor rgb="FF99CCFF"/>
        <bgColor indexed="64"/>
      </patternFill>
    </fill>
    <fill>
      <patternFill patternType="solid">
        <fgColor rgb="FF66CCFF"/>
        <bgColor indexed="64"/>
      </patternFill>
    </fill>
    <fill>
      <patternFill patternType="solid">
        <fgColor rgb="FF4FA7FF"/>
        <bgColor indexed="64"/>
      </patternFill>
    </fill>
    <fill>
      <patternFill patternType="solid">
        <fgColor rgb="FFBDE9FF"/>
        <bgColor indexed="64"/>
      </patternFill>
    </fill>
    <fill>
      <patternFill patternType="solid">
        <fgColor theme="6" tint="-0.249977111117893"/>
        <bgColor indexed="64"/>
      </patternFill>
    </fill>
    <fill>
      <patternFill patternType="solid">
        <fgColor rgb="FF00CC00"/>
        <bgColor indexed="64"/>
      </patternFill>
    </fill>
    <fill>
      <patternFill patternType="solid">
        <fgColor rgb="FF66FF66"/>
        <bgColor indexed="64"/>
      </patternFill>
    </fill>
    <fill>
      <patternFill patternType="solid">
        <fgColor rgb="FFFFE89F"/>
        <bgColor indexed="64"/>
      </patternFill>
    </fill>
    <fill>
      <patternFill patternType="solid">
        <fgColor rgb="FF666699"/>
        <bgColor indexed="64"/>
      </patternFill>
    </fill>
    <fill>
      <patternFill patternType="solid">
        <fgColor rgb="FF9999FF"/>
        <bgColor indexed="64"/>
      </patternFill>
    </fill>
    <fill>
      <patternFill patternType="solid">
        <fgColor rgb="FFCC00FF"/>
        <bgColor indexed="64"/>
      </patternFill>
    </fill>
    <fill>
      <patternFill patternType="solid">
        <fgColor rgb="FF008080"/>
        <bgColor indexed="64"/>
      </patternFill>
    </fill>
    <fill>
      <patternFill patternType="solid">
        <fgColor rgb="FF66FFFF"/>
        <bgColor indexed="64"/>
      </patternFill>
    </fill>
    <fill>
      <patternFill patternType="solid">
        <fgColor rgb="FFF3D1FF"/>
        <bgColor indexed="64"/>
      </patternFill>
    </fill>
    <fill>
      <patternFill patternType="solid">
        <fgColor rgb="FF33CCFF"/>
        <bgColor indexed="64"/>
      </patternFill>
    </fill>
    <fill>
      <patternFill patternType="solid">
        <fgColor rgb="FFFFAC33"/>
        <bgColor indexed="64"/>
      </patternFill>
    </fill>
    <fill>
      <patternFill patternType="solid">
        <fgColor rgb="FFB7FFFF"/>
        <bgColor indexed="64"/>
      </patternFill>
    </fill>
    <fill>
      <patternFill patternType="solid">
        <fgColor rgb="FFFF9900"/>
        <bgColor indexed="64"/>
      </patternFill>
    </fill>
    <fill>
      <patternFill patternType="solid">
        <fgColor rgb="FFFF7C80"/>
        <bgColor indexed="64"/>
      </patternFill>
    </fill>
    <fill>
      <patternFill patternType="solid">
        <fgColor rgb="FFFFCC99"/>
        <bgColor indexed="64"/>
      </patternFill>
    </fill>
    <fill>
      <patternFill patternType="solid">
        <fgColor rgb="FF0D97FF"/>
        <bgColor indexed="64"/>
      </patternFill>
    </fill>
    <fill>
      <patternFill patternType="solid">
        <fgColor rgb="FFBDDEFF"/>
        <bgColor indexed="64"/>
      </patternFill>
    </fill>
    <fill>
      <patternFill patternType="solid">
        <fgColor rgb="FFFF33CC"/>
        <bgColor indexed="64"/>
      </patternFill>
    </fill>
    <fill>
      <patternFill patternType="solid">
        <fgColor rgb="FFFF81FF"/>
        <bgColor indexed="64"/>
      </patternFill>
    </fill>
    <fill>
      <patternFill patternType="solid">
        <fgColor rgb="FFFA7ED7"/>
        <bgColor indexed="64"/>
      </patternFill>
    </fill>
    <fill>
      <patternFill patternType="solid">
        <fgColor theme="4" tint="0.59999389629810485"/>
        <bgColor indexed="64"/>
      </patternFill>
    </fill>
    <fill>
      <patternFill patternType="solid">
        <fgColor rgb="FFCCCC00"/>
        <bgColor indexed="64"/>
      </patternFill>
    </fill>
    <fill>
      <patternFill patternType="solid">
        <fgColor rgb="FFCC9900"/>
        <bgColor indexed="64"/>
      </patternFill>
    </fill>
    <fill>
      <patternFill patternType="solid">
        <fgColor rgb="FF37ED62"/>
        <bgColor indexed="64"/>
      </patternFill>
    </fill>
    <fill>
      <patternFill patternType="solid">
        <fgColor rgb="FFCCFFFF"/>
        <bgColor indexed="64"/>
      </patternFill>
    </fill>
    <fill>
      <patternFill patternType="solid">
        <fgColor rgb="FF8247D1"/>
        <bgColor indexed="64"/>
      </patternFill>
    </fill>
    <fill>
      <patternFill patternType="solid">
        <fgColor rgb="FFB167B9"/>
        <bgColor indexed="64"/>
      </patternFill>
    </fill>
    <fill>
      <patternFill patternType="solid">
        <fgColor rgb="FF47B983"/>
        <bgColor indexed="64"/>
      </patternFill>
    </fill>
    <fill>
      <patternFill patternType="solid">
        <fgColor rgb="FF99FF66"/>
        <bgColor indexed="64"/>
      </patternFill>
    </fill>
    <fill>
      <patternFill patternType="solid">
        <fgColor theme="8" tint="0.79998168889431442"/>
        <bgColor indexed="64"/>
      </patternFill>
    </fill>
    <fill>
      <patternFill patternType="solid">
        <fgColor rgb="FFFFFFCC"/>
        <bgColor indexed="64"/>
      </patternFill>
    </fill>
    <fill>
      <patternFill patternType="solid">
        <fgColor theme="3" tint="0.59999389629810485"/>
        <bgColor indexed="64"/>
      </patternFill>
    </fill>
    <fill>
      <patternFill patternType="solid">
        <fgColor rgb="FFCCFFCC"/>
        <bgColor indexed="64"/>
      </patternFill>
    </fill>
    <fill>
      <patternFill patternType="solid">
        <fgColor rgb="FFF79B9B"/>
        <bgColor indexed="64"/>
      </patternFill>
    </fill>
    <fill>
      <patternFill patternType="solid">
        <fgColor rgb="FFF0AFFF"/>
        <bgColor indexed="64"/>
      </patternFill>
    </fill>
    <fill>
      <patternFill patternType="solid">
        <fgColor rgb="FFFFBD5B"/>
        <bgColor indexed="64"/>
      </patternFill>
    </fill>
    <fill>
      <patternFill patternType="solid">
        <fgColor rgb="FF00E6AA"/>
        <bgColor indexed="64"/>
      </patternFill>
    </fill>
    <fill>
      <patternFill patternType="solid">
        <fgColor rgb="FF97B9F1"/>
        <bgColor indexed="64"/>
      </patternFill>
    </fill>
    <fill>
      <patternFill patternType="solid">
        <fgColor rgb="FF00E271"/>
        <bgColor indexed="64"/>
      </patternFill>
    </fill>
    <fill>
      <patternFill patternType="solid">
        <fgColor rgb="FF46C284"/>
        <bgColor indexed="64"/>
      </patternFill>
    </fill>
    <fill>
      <patternFill patternType="solid">
        <fgColor rgb="FF8C8C8C"/>
        <bgColor indexed="64"/>
      </patternFill>
    </fill>
    <fill>
      <patternFill patternType="solid">
        <fgColor rgb="FF6B6B6B"/>
        <bgColor indexed="64"/>
      </patternFill>
    </fill>
    <fill>
      <patternFill patternType="solid">
        <fgColor rgb="FFDDDDFF"/>
        <bgColor indexed="64"/>
      </patternFill>
    </fill>
    <fill>
      <patternFill patternType="solid">
        <fgColor rgb="FF8B58D6"/>
        <bgColor indexed="64"/>
      </patternFill>
    </fill>
    <fill>
      <patternFill patternType="solid">
        <fgColor rgb="FFFF3399"/>
        <bgColor indexed="64"/>
      </patternFill>
    </fill>
    <fill>
      <patternFill patternType="solid">
        <fgColor rgb="FF7FCFC7"/>
        <bgColor indexed="64"/>
      </patternFill>
    </fill>
    <fill>
      <patternFill patternType="solid">
        <fgColor theme="8" tint="-0.499984740745262"/>
        <bgColor indexed="64"/>
      </patternFill>
    </fill>
    <fill>
      <patternFill patternType="solid">
        <fgColor rgb="FFFFFF66"/>
        <bgColor indexed="64"/>
      </patternFill>
    </fill>
    <fill>
      <patternFill patternType="solid">
        <fgColor rgb="FF89B0FF"/>
        <bgColor indexed="64"/>
      </patternFill>
    </fill>
  </fills>
  <borders count="105">
    <border>
      <left/>
      <right/>
      <top/>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rgb="FFBFBFBF"/>
      </left>
      <right/>
      <top style="medium">
        <color rgb="FFBFBFBF"/>
      </top>
      <bottom/>
      <diagonal/>
    </border>
    <border>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bottom/>
      <diagonal/>
    </border>
    <border>
      <left/>
      <right style="medium">
        <color rgb="FFBFBFBF"/>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style="medium">
        <color theme="0" tint="-0.249977111117893"/>
      </top>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4659260841701"/>
      </top>
      <bottom style="medium">
        <color theme="0" tint="-0.24994659260841701"/>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right style="thin">
        <color indexed="64"/>
      </right>
      <top style="thin">
        <color indexed="64"/>
      </top>
      <bottom/>
      <diagonal/>
    </border>
    <border>
      <left/>
      <right style="thin">
        <color theme="1"/>
      </right>
      <top/>
      <bottom/>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style="thin">
        <color theme="1"/>
      </left>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style="thin">
        <color theme="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theme="1"/>
      </right>
      <top style="thin">
        <color indexed="64"/>
      </top>
      <bottom/>
      <diagonal/>
    </border>
    <border>
      <left/>
      <right style="thin">
        <color theme="1"/>
      </right>
      <top/>
      <bottom style="thin">
        <color indexed="64"/>
      </bottom>
      <diagonal/>
    </border>
    <border>
      <left style="thin">
        <color theme="1"/>
      </left>
      <right style="thin">
        <color theme="1"/>
      </right>
      <top style="thin">
        <color theme="1"/>
      </top>
      <bottom style="thin">
        <color theme="1"/>
      </bottom>
      <diagonal/>
    </border>
    <border>
      <left style="medium">
        <color rgb="FF6F7070"/>
      </left>
      <right style="medium">
        <color rgb="FF6F7070"/>
      </right>
      <top style="medium">
        <color rgb="FF6F7070"/>
      </top>
      <bottom style="medium">
        <color rgb="FF6F7070"/>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theme="0" tint="-0.24994659260841701"/>
      </left>
      <right style="thin">
        <color theme="0" tint="-0.24994659260841701"/>
      </right>
      <top/>
      <bottom/>
      <diagonal/>
    </border>
    <border>
      <left style="medium">
        <color theme="0" tint="-0.24994659260841701"/>
      </left>
      <right style="thin">
        <color theme="0" tint="-0.24994659260841701"/>
      </right>
      <top/>
      <bottom style="thin">
        <color theme="0" tint="-0.24994659260841701"/>
      </bottom>
      <diagonal/>
    </border>
    <border>
      <left style="thin">
        <color theme="0" tint="-0.24994659260841701"/>
      </left>
      <right/>
      <top/>
      <bottom/>
      <diagonal/>
    </border>
    <border>
      <left/>
      <right style="thin">
        <color theme="0" tint="-0.24994659260841701"/>
      </right>
      <top style="medium">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right/>
      <top style="thin">
        <color theme="0" tint="-0.24994659260841701"/>
      </top>
      <bottom style="medium">
        <color rgb="FFBFBFBF"/>
      </bottom>
      <diagonal/>
    </border>
    <border>
      <left/>
      <right style="thin">
        <color theme="0" tint="-0.24994659260841701"/>
      </right>
      <top style="thin">
        <color theme="0" tint="-0.24994659260841701"/>
      </top>
      <bottom style="medium">
        <color rgb="FFBFBFBF"/>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indexed="64"/>
      </left>
      <right style="thin">
        <color theme="1"/>
      </right>
      <top style="thin">
        <color indexed="64"/>
      </top>
      <bottom/>
      <diagonal/>
    </border>
    <border>
      <left style="thin">
        <color indexed="64"/>
      </left>
      <right/>
      <top style="thin">
        <color indexed="64"/>
      </top>
      <bottom/>
      <diagonal/>
    </border>
    <border>
      <left style="thin">
        <color theme="1"/>
      </left>
      <right style="thin">
        <color theme="1"/>
      </right>
      <top/>
      <bottom style="thin">
        <color theme="1"/>
      </bottom>
      <diagonal/>
    </border>
  </borders>
  <cellStyleXfs count="6">
    <xf numFmtId="0" fontId="0" fillId="0" borderId="0"/>
    <xf numFmtId="0" fontId="8" fillId="0" borderId="0"/>
    <xf numFmtId="0" fontId="8" fillId="0" borderId="0"/>
    <xf numFmtId="0" fontId="52" fillId="0" borderId="0"/>
    <xf numFmtId="0" fontId="54" fillId="0" borderId="0"/>
    <xf numFmtId="0" fontId="52" fillId="0" borderId="0"/>
  </cellStyleXfs>
  <cellXfs count="1266">
    <xf numFmtId="0" fontId="0" fillId="0" borderId="0" xfId="0"/>
    <xf numFmtId="0" fontId="3" fillId="0" borderId="0" xfId="0" applyFont="1" applyAlignment="1">
      <alignment horizontal="center" vertical="center" wrapText="1"/>
    </xf>
    <xf numFmtId="0" fontId="3" fillId="0" borderId="0" xfId="0" applyFont="1" applyAlignment="1">
      <alignment horizontal="justify" vertical="center"/>
    </xf>
    <xf numFmtId="0" fontId="1" fillId="0" borderId="0" xfId="0" applyFont="1" applyAlignment="1">
      <alignment horizontal="center" vertical="center" wrapText="1"/>
    </xf>
    <xf numFmtId="0" fontId="1" fillId="0" borderId="0" xfId="0" applyFont="1" applyAlignment="1">
      <alignment horizontal="center" vertical="center"/>
    </xf>
    <xf numFmtId="0" fontId="4" fillId="0" borderId="0" xfId="0" applyFont="1" applyAlignment="1">
      <alignment vertical="center"/>
    </xf>
    <xf numFmtId="0" fontId="6" fillId="0" borderId="0" xfId="0" applyFont="1" applyAlignment="1">
      <alignment horizontal="justify" vertical="center"/>
    </xf>
    <xf numFmtId="0" fontId="10" fillId="0" borderId="0" xfId="0" applyFont="1"/>
    <xf numFmtId="0" fontId="9" fillId="0" borderId="0" xfId="0" applyFont="1" applyAlignment="1">
      <alignment horizontal="center" vertical="center" wrapText="1"/>
    </xf>
    <xf numFmtId="0" fontId="9" fillId="0" borderId="0" xfId="0" applyFont="1" applyAlignment="1">
      <alignment horizontal="center" vertical="center"/>
    </xf>
    <xf numFmtId="0" fontId="4" fillId="0" borderId="0" xfId="0" applyFont="1" applyAlignment="1">
      <alignment vertical="center" wrapText="1"/>
    </xf>
    <xf numFmtId="0" fontId="11" fillId="0" borderId="0" xfId="0" applyFont="1"/>
    <xf numFmtId="0" fontId="12" fillId="0" borderId="0" xfId="0" applyFont="1" applyAlignment="1">
      <alignment vertical="center"/>
    </xf>
    <xf numFmtId="0" fontId="13" fillId="0" borderId="0" xfId="1" applyFont="1" applyAlignment="1">
      <alignment horizontal="right" vertical="center"/>
    </xf>
    <xf numFmtId="0" fontId="1" fillId="0" borderId="0" xfId="0" applyFont="1" applyAlignment="1">
      <alignment vertical="center" wrapText="1"/>
    </xf>
    <xf numFmtId="0" fontId="14" fillId="0" borderId="0" xfId="0" applyFont="1"/>
    <xf numFmtId="0" fontId="9" fillId="0" borderId="0" xfId="0" applyFont="1" applyAlignment="1">
      <alignment vertical="center" wrapText="1"/>
    </xf>
    <xf numFmtId="0" fontId="11" fillId="0" borderId="0" xfId="0" applyFont="1" applyAlignment="1">
      <alignment vertical="center"/>
    </xf>
    <xf numFmtId="0" fontId="16" fillId="0" borderId="0" xfId="0" applyFont="1"/>
    <xf numFmtId="0" fontId="17" fillId="0" borderId="0" xfId="0" applyFont="1"/>
    <xf numFmtId="0" fontId="17" fillId="0" borderId="0" xfId="0" applyFont="1" applyAlignment="1">
      <alignment vertical="center"/>
    </xf>
    <xf numFmtId="0" fontId="7" fillId="0" borderId="0" xfId="0" applyFont="1" applyAlignment="1">
      <alignment vertical="center" wrapText="1"/>
    </xf>
    <xf numFmtId="0" fontId="18" fillId="0" borderId="0" xfId="1" applyFont="1" applyAlignment="1">
      <alignment vertical="center"/>
    </xf>
    <xf numFmtId="0" fontId="17" fillId="0" borderId="0" xfId="1" applyFont="1" applyAlignment="1">
      <alignment vertical="center" wrapText="1"/>
    </xf>
    <xf numFmtId="0" fontId="5" fillId="0" borderId="0" xfId="0" applyFont="1" applyAlignment="1">
      <alignment horizontal="justify" vertical="center" wrapText="1"/>
    </xf>
    <xf numFmtId="0" fontId="15" fillId="0" borderId="0" xfId="0" applyFont="1" applyAlignment="1">
      <alignment vertical="center" wrapText="1"/>
    </xf>
    <xf numFmtId="0" fontId="3" fillId="0" borderId="0" xfId="0" applyFont="1" applyAlignment="1">
      <alignment horizontal="justify" vertical="center" wrapText="1"/>
    </xf>
    <xf numFmtId="0" fontId="3" fillId="0" borderId="0" xfId="0" applyFont="1"/>
    <xf numFmtId="0" fontId="24" fillId="0" borderId="0" xfId="0" applyFont="1" applyAlignment="1">
      <alignment horizontal="justify" vertical="center" wrapText="1"/>
    </xf>
    <xf numFmtId="0" fontId="24" fillId="0" borderId="0" xfId="0" applyFont="1"/>
    <xf numFmtId="0" fontId="26" fillId="0" borderId="22" xfId="0" applyFont="1" applyBorder="1" applyAlignment="1">
      <alignment horizontal="center" vertical="center" wrapText="1"/>
    </xf>
    <xf numFmtId="0" fontId="24" fillId="0" borderId="22" xfId="0" applyFont="1" applyBorder="1" applyAlignment="1">
      <alignment horizontal="center" vertical="center" wrapText="1"/>
    </xf>
    <xf numFmtId="0" fontId="26" fillId="0" borderId="0" xfId="0" applyFont="1" applyAlignment="1">
      <alignment horizontal="center" vertical="top" wrapText="1"/>
    </xf>
    <xf numFmtId="0" fontId="24" fillId="0" borderId="0" xfId="0" applyFont="1" applyAlignment="1">
      <alignment horizontal="center" vertical="top" wrapText="1"/>
    </xf>
    <xf numFmtId="0" fontId="24" fillId="0" borderId="0" xfId="0" applyFont="1" applyAlignment="1">
      <alignment horizontal="center" vertical="center" wrapText="1"/>
    </xf>
    <xf numFmtId="0" fontId="24" fillId="0" borderId="0" xfId="0" applyFont="1" applyAlignment="1">
      <alignment vertical="center" wrapText="1"/>
    </xf>
    <xf numFmtId="0" fontId="24" fillId="0" borderId="0" xfId="0" applyFont="1" applyAlignment="1">
      <alignment vertical="center"/>
    </xf>
    <xf numFmtId="0" fontId="3" fillId="0" borderId="0" xfId="0" applyFont="1" applyAlignment="1">
      <alignment vertical="center" wrapText="1"/>
    </xf>
    <xf numFmtId="0" fontId="3" fillId="0" borderId="22" xfId="0" applyFont="1" applyBorder="1" applyAlignment="1">
      <alignment horizontal="center" vertical="center" wrapText="1"/>
    </xf>
    <xf numFmtId="0" fontId="19" fillId="0" borderId="0" xfId="1" applyFont="1" applyAlignment="1">
      <alignment vertical="center" wrapText="1"/>
    </xf>
    <xf numFmtId="0" fontId="30" fillId="0" borderId="0" xfId="0" applyFont="1"/>
    <xf numFmtId="0" fontId="0" fillId="0" borderId="0" xfId="0" applyAlignment="1">
      <alignment vertical="top"/>
    </xf>
    <xf numFmtId="0" fontId="0" fillId="0" borderId="0" xfId="0" applyAlignment="1">
      <alignment wrapText="1"/>
    </xf>
    <xf numFmtId="0" fontId="3" fillId="0" borderId="0" xfId="0" applyFont="1" applyAlignment="1">
      <alignment vertical="center"/>
    </xf>
    <xf numFmtId="0" fontId="20" fillId="0" borderId="0" xfId="0" applyFont="1" applyAlignment="1">
      <alignment horizontal="center" vertical="center" wrapText="1"/>
    </xf>
    <xf numFmtId="0" fontId="11" fillId="0" borderId="40" xfId="0" applyFont="1" applyBorder="1"/>
    <xf numFmtId="0" fontId="29" fillId="0" borderId="0" xfId="0" applyFont="1" applyAlignment="1">
      <alignment horizontal="justify" vertical="center" wrapText="1"/>
    </xf>
    <xf numFmtId="0" fontId="29" fillId="0" borderId="0" xfId="0" applyFont="1" applyAlignment="1">
      <alignment horizontal="justify" vertical="center"/>
    </xf>
    <xf numFmtId="0" fontId="28" fillId="0" borderId="0" xfId="0" applyFont="1" applyAlignment="1">
      <alignment horizontal="justify" vertical="center" wrapText="1"/>
    </xf>
    <xf numFmtId="0" fontId="3" fillId="0" borderId="0" xfId="0" applyFont="1" applyAlignment="1">
      <alignment horizontal="center" vertical="top" wrapText="1"/>
    </xf>
    <xf numFmtId="0" fontId="11" fillId="0" borderId="42" xfId="0" applyFont="1" applyBorder="1"/>
    <xf numFmtId="0" fontId="11" fillId="0" borderId="0" xfId="0" applyFont="1" applyAlignment="1">
      <alignment wrapText="1"/>
    </xf>
    <xf numFmtId="0" fontId="34" fillId="0" borderId="40" xfId="0" applyFont="1" applyBorder="1" applyAlignment="1">
      <alignment horizontal="justify" vertical="center" wrapText="1"/>
    </xf>
    <xf numFmtId="0" fontId="34" fillId="0" borderId="42" xfId="0" applyFont="1" applyBorder="1" applyAlignment="1">
      <alignment horizontal="justify" vertical="center" wrapText="1"/>
    </xf>
    <xf numFmtId="0" fontId="2" fillId="0" borderId="0" xfId="0" applyFont="1" applyAlignment="1">
      <alignment horizontal="justify" vertical="top" wrapText="1"/>
    </xf>
    <xf numFmtId="0" fontId="2" fillId="0" borderId="0" xfId="0" applyFont="1" applyAlignment="1">
      <alignment horizontal="justify" vertical="top"/>
    </xf>
    <xf numFmtId="0" fontId="28" fillId="0" borderId="0" xfId="0" applyFont="1" applyAlignment="1">
      <alignment horizontal="justify" vertical="center"/>
    </xf>
    <xf numFmtId="0" fontId="3" fillId="0" borderId="0" xfId="0" applyFont="1" applyAlignment="1">
      <alignment wrapText="1"/>
    </xf>
    <xf numFmtId="0" fontId="24" fillId="0" borderId="22" xfId="0" applyFont="1" applyBorder="1" applyAlignment="1">
      <alignment horizontal="center" vertical="center"/>
    </xf>
    <xf numFmtId="49" fontId="3" fillId="0" borderId="19" xfId="0" applyNumberFormat="1" applyFont="1" applyBorder="1" applyAlignment="1">
      <alignment horizontal="center" vertical="center"/>
    </xf>
    <xf numFmtId="49" fontId="3" fillId="0" borderId="66" xfId="0" applyNumberFormat="1" applyFont="1" applyBorder="1" applyAlignment="1">
      <alignment horizontal="center" vertical="center"/>
    </xf>
    <xf numFmtId="49" fontId="3" fillId="0" borderId="63" xfId="0" applyNumberFormat="1" applyFont="1" applyBorder="1" applyAlignment="1">
      <alignment horizontal="center" vertical="center"/>
    </xf>
    <xf numFmtId="49" fontId="3" fillId="0" borderId="67" xfId="0" applyNumberFormat="1" applyFont="1" applyBorder="1" applyAlignment="1">
      <alignment horizontal="center" vertical="center"/>
    </xf>
    <xf numFmtId="0" fontId="36" fillId="0" borderId="0" xfId="0" applyFont="1"/>
    <xf numFmtId="0" fontId="11" fillId="0" borderId="0" xfId="0" applyFont="1" applyAlignment="1">
      <alignment horizontal="center" vertical="top" wrapText="1"/>
    </xf>
    <xf numFmtId="0" fontId="37" fillId="0" borderId="0" xfId="0" applyFont="1" applyAlignment="1">
      <alignment horizontal="right" vertical="center"/>
    </xf>
    <xf numFmtId="0" fontId="38" fillId="0" borderId="0" xfId="0" applyFont="1"/>
    <xf numFmtId="0" fontId="28" fillId="0" borderId="0" xfId="0" applyFont="1" applyAlignment="1">
      <alignment vertical="center"/>
    </xf>
    <xf numFmtId="0" fontId="26" fillId="0" borderId="0" xfId="0" applyFont="1" applyAlignment="1">
      <alignment horizontal="justify" vertical="top" wrapText="1"/>
    </xf>
    <xf numFmtId="0" fontId="2" fillId="0" borderId="0" xfId="0" applyFont="1" applyAlignment="1">
      <alignment horizontal="center" vertical="top" wrapText="1"/>
    </xf>
    <xf numFmtId="0" fontId="31" fillId="0" borderId="0" xfId="0" applyFont="1" applyAlignment="1">
      <alignment horizontal="justify" vertical="center"/>
    </xf>
    <xf numFmtId="49" fontId="3" fillId="0" borderId="22" xfId="0" applyNumberFormat="1" applyFont="1" applyBorder="1" applyAlignment="1">
      <alignment horizontal="center" vertical="center" wrapText="1"/>
    </xf>
    <xf numFmtId="0" fontId="11" fillId="0" borderId="0" xfId="0" applyFont="1" applyAlignment="1">
      <alignment vertical="top" wrapText="1"/>
    </xf>
    <xf numFmtId="0" fontId="43" fillId="0" borderId="40" xfId="0" applyFont="1" applyBorder="1" applyAlignment="1">
      <alignment vertical="center"/>
    </xf>
    <xf numFmtId="0" fontId="34" fillId="0" borderId="40" xfId="0" applyFont="1" applyBorder="1" applyAlignment="1">
      <alignment vertical="center"/>
    </xf>
    <xf numFmtId="0" fontId="0" fillId="0" borderId="0" xfId="0" applyAlignment="1">
      <alignment vertical="center"/>
    </xf>
    <xf numFmtId="0" fontId="2" fillId="0" borderId="0" xfId="0" applyFont="1" applyAlignment="1">
      <alignment horizontal="left" vertical="center" wrapText="1"/>
    </xf>
    <xf numFmtId="0" fontId="2" fillId="0" borderId="0" xfId="0" applyFont="1" applyAlignment="1">
      <alignment horizontal="center" vertical="top"/>
    </xf>
    <xf numFmtId="0" fontId="0" fillId="0" borderId="0" xfId="0" applyAlignment="1">
      <alignment vertical="top" wrapText="1"/>
    </xf>
    <xf numFmtId="0" fontId="39" fillId="0" borderId="0" xfId="2" applyFont="1" applyAlignment="1">
      <alignment horizontal="center" vertical="center" wrapText="1"/>
    </xf>
    <xf numFmtId="0" fontId="2" fillId="0" borderId="22" xfId="0" applyFont="1" applyBorder="1" applyAlignment="1">
      <alignment horizontal="center" vertical="center" textRotation="90" wrapText="1"/>
    </xf>
    <xf numFmtId="0" fontId="3" fillId="0" borderId="22" xfId="0" applyFont="1" applyBorder="1" applyAlignment="1">
      <alignment horizontal="center" vertical="center" textRotation="90" wrapText="1"/>
    </xf>
    <xf numFmtId="0" fontId="3" fillId="0" borderId="42" xfId="0" applyFont="1" applyBorder="1" applyAlignment="1">
      <alignment horizontal="center" vertical="center" wrapText="1"/>
    </xf>
    <xf numFmtId="0" fontId="41" fillId="0" borderId="22" xfId="0" applyFont="1" applyBorder="1" applyAlignment="1">
      <alignment horizontal="center" vertical="center" wrapText="1"/>
    </xf>
    <xf numFmtId="0" fontId="3" fillId="0" borderId="66" xfId="0" applyFont="1" applyBorder="1" applyAlignment="1">
      <alignment horizontal="center" vertical="center" wrapText="1"/>
    </xf>
    <xf numFmtId="0" fontId="3" fillId="0" borderId="63" xfId="0" applyFont="1" applyBorder="1" applyAlignment="1">
      <alignment horizontal="center" vertical="center" wrapText="1"/>
    </xf>
    <xf numFmtId="0" fontId="41" fillId="0" borderId="0" xfId="0" applyFont="1" applyAlignment="1">
      <alignment horizontal="center" vertical="center" wrapText="1"/>
    </xf>
    <xf numFmtId="49" fontId="3" fillId="0" borderId="63" xfId="0" applyNumberFormat="1" applyFont="1" applyBorder="1" applyAlignment="1">
      <alignment horizontal="center" vertical="center" wrapText="1"/>
    </xf>
    <xf numFmtId="0" fontId="42" fillId="0" borderId="42" xfId="0" applyFont="1" applyBorder="1" applyAlignment="1">
      <alignment horizontal="center" vertical="top"/>
    </xf>
    <xf numFmtId="49" fontId="3" fillId="0" borderId="22" xfId="0" applyNumberFormat="1" applyFont="1" applyBorder="1" applyAlignment="1">
      <alignment horizontal="center" vertical="center"/>
    </xf>
    <xf numFmtId="0" fontId="34" fillId="0" borderId="40" xfId="0" applyFont="1" applyBorder="1" applyAlignment="1">
      <alignment horizontal="justify" vertical="center"/>
    </xf>
    <xf numFmtId="0" fontId="34" fillId="0" borderId="0" xfId="0" applyFont="1" applyAlignment="1">
      <alignment horizontal="justify" vertical="center" wrapText="1"/>
    </xf>
    <xf numFmtId="0" fontId="34" fillId="0" borderId="42" xfId="0" applyFont="1" applyBorder="1" applyAlignment="1">
      <alignment horizontal="justify" vertical="center"/>
    </xf>
    <xf numFmtId="0" fontId="0" fillId="0" borderId="23" xfId="0" applyBorder="1"/>
    <xf numFmtId="0" fontId="11" fillId="0" borderId="0" xfId="0" applyFont="1" applyAlignment="1">
      <alignment horizontal="center" vertical="top"/>
    </xf>
    <xf numFmtId="0" fontId="45" fillId="0" borderId="0" xfId="0" applyFont="1"/>
    <xf numFmtId="0" fontId="37" fillId="0" borderId="0" xfId="0" applyFont="1" applyAlignment="1">
      <alignment horizontal="right" vertical="center" wrapText="1"/>
    </xf>
    <xf numFmtId="0" fontId="31" fillId="0" borderId="40" xfId="0" applyFont="1" applyBorder="1" applyAlignment="1">
      <alignment horizontal="justify" vertical="center" wrapText="1"/>
    </xf>
    <xf numFmtId="0" fontId="26" fillId="0" borderId="0" xfId="0" applyFont="1" applyAlignment="1">
      <alignment horizontal="left" vertical="center" wrapText="1"/>
    </xf>
    <xf numFmtId="0" fontId="26" fillId="0" borderId="0" xfId="0" applyFont="1" applyAlignment="1">
      <alignment horizontal="center" vertical="top"/>
    </xf>
    <xf numFmtId="0" fontId="11" fillId="0" borderId="73" xfId="0" applyFont="1" applyBorder="1"/>
    <xf numFmtId="0" fontId="31" fillId="0" borderId="66" xfId="0" applyFont="1" applyBorder="1" applyAlignment="1">
      <alignment horizontal="justify" vertical="center"/>
    </xf>
    <xf numFmtId="0" fontId="24" fillId="0" borderId="0" xfId="0" applyFont="1" applyAlignment="1">
      <alignment horizontal="justify" vertical="center"/>
    </xf>
    <xf numFmtId="0" fontId="26" fillId="0" borderId="0" xfId="0" applyFont="1" applyAlignment="1">
      <alignment horizontal="center" vertical="center" wrapText="1"/>
    </xf>
    <xf numFmtId="0" fontId="3" fillId="0" borderId="76" xfId="0" applyFont="1" applyBorder="1" applyAlignment="1">
      <alignment vertical="center"/>
    </xf>
    <xf numFmtId="0" fontId="37" fillId="0" borderId="41" xfId="0" applyFont="1" applyBorder="1" applyAlignment="1">
      <alignment horizontal="right" vertical="center" wrapText="1"/>
    </xf>
    <xf numFmtId="0" fontId="29" fillId="0" borderId="0" xfId="0" applyFont="1" applyAlignment="1">
      <alignment vertical="center"/>
    </xf>
    <xf numFmtId="0" fontId="11" fillId="0" borderId="0" xfId="0" applyFont="1" applyAlignment="1">
      <alignment horizontal="center" vertical="top" textRotation="90" wrapText="1"/>
    </xf>
    <xf numFmtId="0" fontId="11" fillId="0" borderId="0" xfId="0" applyFont="1" applyAlignment="1">
      <alignment textRotation="90"/>
    </xf>
    <xf numFmtId="0" fontId="3" fillId="0" borderId="70" xfId="0" applyFont="1" applyBorder="1" applyAlignment="1">
      <alignment horizontal="center" vertical="center" wrapText="1"/>
    </xf>
    <xf numFmtId="0" fontId="3" fillId="0" borderId="0" xfId="0" applyFont="1" applyAlignment="1">
      <alignment vertical="top" wrapText="1"/>
    </xf>
    <xf numFmtId="0" fontId="2" fillId="0" borderId="0" xfId="0" applyFont="1" applyAlignment="1">
      <alignment vertical="center"/>
    </xf>
    <xf numFmtId="0" fontId="11" fillId="0" borderId="23" xfId="0" applyFont="1" applyBorder="1"/>
    <xf numFmtId="0" fontId="40" fillId="0" borderId="22" xfId="0" applyFont="1" applyBorder="1" applyAlignment="1">
      <alignment horizontal="center" vertical="center" wrapText="1"/>
    </xf>
    <xf numFmtId="0" fontId="3" fillId="0" borderId="22" xfId="0" applyFont="1" applyBorder="1" applyAlignment="1">
      <alignment horizontal="center" vertical="center"/>
    </xf>
    <xf numFmtId="0" fontId="37" fillId="0" borderId="60" xfId="0" applyFont="1" applyBorder="1" applyAlignment="1">
      <alignment horizontal="right" vertical="center" wrapText="1"/>
    </xf>
    <xf numFmtId="0" fontId="3" fillId="0" borderId="0" xfId="0" applyFont="1" applyAlignment="1">
      <alignment horizontal="center" vertical="center"/>
    </xf>
    <xf numFmtId="0" fontId="2" fillId="0" borderId="0" xfId="0" applyFont="1" applyAlignment="1">
      <alignment vertical="top"/>
    </xf>
    <xf numFmtId="0" fontId="24" fillId="0" borderId="0" xfId="0" applyFont="1" applyAlignment="1">
      <alignment horizontal="center" vertical="center"/>
    </xf>
    <xf numFmtId="0" fontId="47" fillId="0" borderId="0" xfId="0" applyFont="1" applyAlignment="1">
      <alignment horizontal="right" vertical="center"/>
    </xf>
    <xf numFmtId="0" fontId="11" fillId="0" borderId="66" xfId="0" applyFont="1" applyBorder="1"/>
    <xf numFmtId="0" fontId="11" fillId="0" borderId="62" xfId="0" applyFont="1" applyBorder="1"/>
    <xf numFmtId="0" fontId="2" fillId="0" borderId="0" xfId="0" applyFont="1" applyAlignment="1">
      <alignment horizontal="left" vertical="center"/>
    </xf>
    <xf numFmtId="0" fontId="3" fillId="0" borderId="68" xfId="0" applyFont="1" applyBorder="1" applyAlignment="1">
      <alignment horizontal="center" vertical="center" wrapText="1"/>
    </xf>
    <xf numFmtId="0" fontId="48" fillId="0" borderId="0" xfId="0" applyFont="1"/>
    <xf numFmtId="0" fontId="30" fillId="0" borderId="0" xfId="0" applyFont="1" applyAlignment="1">
      <alignment horizontal="left" vertical="center"/>
    </xf>
    <xf numFmtId="0" fontId="3" fillId="0" borderId="40" xfId="0" applyFont="1" applyBorder="1"/>
    <xf numFmtId="0" fontId="0" fillId="0" borderId="40" xfId="0" applyBorder="1"/>
    <xf numFmtId="0" fontId="0" fillId="0" borderId="42" xfId="0" applyBorder="1"/>
    <xf numFmtId="0" fontId="38" fillId="0" borderId="0" xfId="0" applyFont="1" applyAlignment="1">
      <alignment horizontal="center" vertical="top" wrapText="1"/>
    </xf>
    <xf numFmtId="0" fontId="2" fillId="0" borderId="0" xfId="0" applyFont="1" applyAlignment="1">
      <alignment vertical="top" wrapText="1"/>
    </xf>
    <xf numFmtId="0" fontId="31" fillId="0" borderId="40" xfId="0" applyFont="1" applyBorder="1" applyAlignment="1">
      <alignment horizontal="justify" vertical="justify"/>
    </xf>
    <xf numFmtId="0" fontId="31" fillId="0" borderId="42" xfId="0" applyFont="1" applyBorder="1" applyAlignment="1">
      <alignment horizontal="justify" vertical="justify"/>
    </xf>
    <xf numFmtId="0" fontId="3" fillId="0" borderId="0" xfId="0" applyFont="1" applyAlignment="1">
      <alignment horizontal="center" vertical="top"/>
    </xf>
    <xf numFmtId="0" fontId="26" fillId="0" borderId="0" xfId="0" applyFont="1" applyAlignment="1">
      <alignment vertical="center" wrapText="1"/>
    </xf>
    <xf numFmtId="49" fontId="24" fillId="0" borderId="70" xfId="0" applyNumberFormat="1" applyFont="1" applyBorder="1" applyAlignment="1">
      <alignment horizontal="center" vertical="center" wrapText="1"/>
    </xf>
    <xf numFmtId="49" fontId="24" fillId="0" borderId="22" xfId="0" applyNumberFormat="1" applyFont="1" applyBorder="1" applyAlignment="1">
      <alignment horizontal="center" vertical="center" wrapText="1"/>
    </xf>
    <xf numFmtId="49" fontId="24" fillId="0" borderId="0" xfId="0" applyNumberFormat="1" applyFont="1" applyAlignment="1">
      <alignment vertical="center" wrapText="1"/>
    </xf>
    <xf numFmtId="0" fontId="39" fillId="0" borderId="0" xfId="1" applyFont="1" applyAlignment="1">
      <alignment vertical="center" wrapText="1"/>
    </xf>
    <xf numFmtId="0" fontId="8" fillId="0" borderId="0" xfId="1" applyAlignment="1">
      <alignment vertical="center" wrapText="1"/>
    </xf>
    <xf numFmtId="0" fontId="15" fillId="0" borderId="0" xfId="0" applyFont="1" applyAlignment="1">
      <alignment horizontal="center" vertical="center" wrapText="1"/>
    </xf>
    <xf numFmtId="0" fontId="24" fillId="0" borderId="70" xfId="0" applyFont="1" applyBorder="1" applyAlignment="1">
      <alignment horizontal="center" vertical="center" wrapText="1"/>
    </xf>
    <xf numFmtId="0" fontId="26" fillId="0" borderId="70" xfId="0" applyFont="1" applyBorder="1" applyAlignment="1">
      <alignment horizontal="center" vertical="center" wrapText="1"/>
    </xf>
    <xf numFmtId="0" fontId="50" fillId="0" borderId="0" xfId="0" applyFont="1" applyAlignment="1">
      <alignment wrapText="1"/>
    </xf>
    <xf numFmtId="0" fontId="20" fillId="0" borderId="0" xfId="0" applyFont="1" applyAlignment="1">
      <alignment horizontal="center" vertical="top" wrapText="1"/>
    </xf>
    <xf numFmtId="0" fontId="2" fillId="0" borderId="0" xfId="0" applyFont="1" applyAlignment="1">
      <alignment vertical="center" wrapText="1"/>
    </xf>
    <xf numFmtId="49" fontId="3" fillId="0" borderId="0" xfId="0" applyNumberFormat="1" applyFont="1" applyAlignment="1">
      <alignment horizontal="center" vertical="center"/>
    </xf>
    <xf numFmtId="0" fontId="5" fillId="0" borderId="0" xfId="1" applyFont="1" applyAlignment="1">
      <alignment horizontal="justify" vertical="center" wrapText="1"/>
    </xf>
    <xf numFmtId="0" fontId="11" fillId="0" borderId="0" xfId="3" applyFont="1" applyAlignment="1">
      <alignment wrapText="1"/>
    </xf>
    <xf numFmtId="0" fontId="11" fillId="0" borderId="0" xfId="3" applyFont="1" applyAlignment="1">
      <alignment vertical="center" wrapText="1"/>
    </xf>
    <xf numFmtId="0" fontId="53" fillId="0" borderId="0" xfId="3" applyFont="1" applyAlignment="1">
      <alignment horizontal="center" vertical="center" wrapText="1"/>
    </xf>
    <xf numFmtId="0" fontId="11" fillId="0" borderId="0" xfId="3" applyFont="1"/>
    <xf numFmtId="0" fontId="54" fillId="0" borderId="0" xfId="4"/>
    <xf numFmtId="0" fontId="11" fillId="0" borderId="0" xfId="3" applyFont="1" applyAlignment="1">
      <alignment horizontal="center" vertical="center"/>
    </xf>
    <xf numFmtId="0" fontId="4" fillId="0" borderId="0" xfId="3" applyFont="1" applyAlignment="1">
      <alignment vertical="center"/>
    </xf>
    <xf numFmtId="0" fontId="52" fillId="0" borderId="0" xfId="3"/>
    <xf numFmtId="0" fontId="3" fillId="0" borderId="0" xfId="3" applyFont="1"/>
    <xf numFmtId="0" fontId="23" fillId="2" borderId="3" xfId="3" applyFont="1" applyFill="1" applyBorder="1"/>
    <xf numFmtId="0" fontId="21" fillId="2" borderId="4" xfId="3" applyFont="1" applyFill="1" applyBorder="1" applyAlignment="1">
      <alignment vertical="center"/>
    </xf>
    <xf numFmtId="0" fontId="23" fillId="2" borderId="4" xfId="3" applyFont="1" applyFill="1" applyBorder="1"/>
    <xf numFmtId="0" fontId="30" fillId="2" borderId="4" xfId="3" applyFont="1" applyFill="1" applyBorder="1"/>
    <xf numFmtId="0" fontId="3" fillId="2" borderId="4" xfId="3" applyFont="1" applyFill="1" applyBorder="1"/>
    <xf numFmtId="0" fontId="21" fillId="2" borderId="4" xfId="3" applyFont="1" applyFill="1" applyBorder="1"/>
    <xf numFmtId="0" fontId="3" fillId="2" borderId="5" xfId="3" applyFont="1" applyFill="1" applyBorder="1"/>
    <xf numFmtId="0" fontId="30" fillId="0" borderId="0" xfId="3" applyFont="1"/>
    <xf numFmtId="0" fontId="30" fillId="0" borderId="0" xfId="3" applyFont="1" applyAlignment="1">
      <alignment vertical="center" wrapText="1"/>
    </xf>
    <xf numFmtId="0" fontId="23" fillId="2" borderId="6" xfId="3" applyFont="1" applyFill="1" applyBorder="1" applyAlignment="1">
      <alignment vertical="center" wrapText="1"/>
    </xf>
    <xf numFmtId="0" fontId="3" fillId="2" borderId="8" xfId="3" applyFont="1" applyFill="1" applyBorder="1" applyAlignment="1">
      <alignment vertical="center" wrapText="1"/>
    </xf>
    <xf numFmtId="0" fontId="23" fillId="2" borderId="3" xfId="3" applyFont="1" applyFill="1" applyBorder="1" applyAlignment="1">
      <alignment vertical="top" wrapText="1"/>
    </xf>
    <xf numFmtId="0" fontId="23" fillId="2" borderId="9" xfId="3" applyFont="1" applyFill="1" applyBorder="1"/>
    <xf numFmtId="0" fontId="3" fillId="2" borderId="10" xfId="3" applyFont="1" applyFill="1" applyBorder="1"/>
    <xf numFmtId="0" fontId="21" fillId="2" borderId="0" xfId="3" applyFont="1" applyFill="1"/>
    <xf numFmtId="0" fontId="20" fillId="2" borderId="0" xfId="3" applyFont="1" applyFill="1"/>
    <xf numFmtId="0" fontId="22" fillId="2" borderId="0" xfId="3" applyFont="1" applyFill="1"/>
    <xf numFmtId="0" fontId="2" fillId="2" borderId="0" xfId="3" applyFont="1" applyFill="1"/>
    <xf numFmtId="0" fontId="23" fillId="2" borderId="6" xfId="3" applyFont="1" applyFill="1" applyBorder="1"/>
    <xf numFmtId="0" fontId="3" fillId="2" borderId="8" xfId="3" applyFont="1" applyFill="1" applyBorder="1"/>
    <xf numFmtId="0" fontId="30" fillId="0" borderId="0" xfId="3" applyFont="1" applyAlignment="1">
      <alignment vertical="center"/>
    </xf>
    <xf numFmtId="0" fontId="24" fillId="0" borderId="11" xfId="3" applyFont="1" applyBorder="1"/>
    <xf numFmtId="0" fontId="24" fillId="0" borderId="12" xfId="3" applyFont="1" applyBorder="1"/>
    <xf numFmtId="0" fontId="24" fillId="0" borderId="13" xfId="3" applyFont="1" applyBorder="1"/>
    <xf numFmtId="0" fontId="24" fillId="0" borderId="14" xfId="3" applyFont="1" applyBorder="1"/>
    <xf numFmtId="0" fontId="24" fillId="0" borderId="0" xfId="3" applyFont="1" applyAlignment="1">
      <alignment horizontal="justify" vertical="center" wrapText="1"/>
    </xf>
    <xf numFmtId="0" fontId="24" fillId="0" borderId="15" xfId="3" applyFont="1" applyBorder="1"/>
    <xf numFmtId="0" fontId="24" fillId="0" borderId="0" xfId="3" applyFont="1"/>
    <xf numFmtId="0" fontId="3" fillId="0" borderId="0" xfId="3" applyFont="1" applyAlignment="1">
      <alignment horizontal="justify" vertical="center" wrapText="1"/>
    </xf>
    <xf numFmtId="0" fontId="2" fillId="0" borderId="0" xfId="3" applyFont="1"/>
    <xf numFmtId="0" fontId="24" fillId="0" borderId="0" xfId="4" applyFont="1" applyAlignment="1">
      <alignment horizontal="justify" vertical="center" wrapText="1"/>
    </xf>
    <xf numFmtId="0" fontId="3" fillId="0" borderId="14" xfId="3" applyFont="1" applyBorder="1"/>
    <xf numFmtId="0" fontId="3" fillId="0" borderId="15" xfId="3" applyFont="1" applyBorder="1"/>
    <xf numFmtId="0" fontId="30" fillId="0" borderId="0" xfId="4" applyFont="1"/>
    <xf numFmtId="0" fontId="24" fillId="0" borderId="14" xfId="4" applyFont="1" applyBorder="1"/>
    <xf numFmtId="0" fontId="24" fillId="0" borderId="0" xfId="4" applyFont="1"/>
    <xf numFmtId="0" fontId="24" fillId="0" borderId="15" xfId="4" applyFont="1" applyBorder="1"/>
    <xf numFmtId="0" fontId="11" fillId="0" borderId="14" xfId="3" applyFont="1" applyBorder="1"/>
    <xf numFmtId="0" fontId="11" fillId="0" borderId="0" xfId="3" applyFont="1" applyAlignment="1">
      <alignment horizontal="justify"/>
    </xf>
    <xf numFmtId="0" fontId="11" fillId="0" borderId="15" xfId="3" applyFont="1" applyBorder="1" applyAlignment="1">
      <alignment horizontal="justify"/>
    </xf>
    <xf numFmtId="0" fontId="3" fillId="0" borderId="0" xfId="4" applyFont="1"/>
    <xf numFmtId="0" fontId="38" fillId="0" borderId="0" xfId="3" applyFont="1" applyAlignment="1">
      <alignment horizontal="justify"/>
    </xf>
    <xf numFmtId="0" fontId="3" fillId="0" borderId="15" xfId="3" applyFont="1" applyBorder="1" applyAlignment="1">
      <alignment horizontal="justify" vertical="center" wrapText="1"/>
    </xf>
    <xf numFmtId="0" fontId="3" fillId="0" borderId="15" xfId="3" applyFont="1" applyBorder="1" applyAlignment="1">
      <alignment horizontal="justify" vertical="center"/>
    </xf>
    <xf numFmtId="0" fontId="24" fillId="0" borderId="16" xfId="3" applyFont="1" applyBorder="1"/>
    <xf numFmtId="0" fontId="24" fillId="0" borderId="17" xfId="3" applyFont="1" applyBorder="1"/>
    <xf numFmtId="0" fontId="24" fillId="0" borderId="18" xfId="3" applyFont="1" applyBorder="1"/>
    <xf numFmtId="0" fontId="26" fillId="0" borderId="0" xfId="4" applyFont="1" applyAlignment="1">
      <alignment vertical="center"/>
    </xf>
    <xf numFmtId="0" fontId="24" fillId="0" borderId="0" xfId="4" applyFont="1" applyAlignment="1">
      <alignment horizontal="justify" vertical="top" wrapText="1"/>
    </xf>
    <xf numFmtId="0" fontId="26" fillId="0" borderId="0" xfId="4" applyFont="1" applyAlignment="1">
      <alignment vertical="top" wrapText="1"/>
    </xf>
    <xf numFmtId="0" fontId="24" fillId="0" borderId="0" xfId="4" applyFont="1" applyAlignment="1">
      <alignment vertical="top" wrapText="1"/>
    </xf>
    <xf numFmtId="0" fontId="26" fillId="0" borderId="0" xfId="4" applyFont="1" applyAlignment="1">
      <alignment horizontal="center" vertical="top" wrapText="1"/>
    </xf>
    <xf numFmtId="0" fontId="24" fillId="0" borderId="0" xfId="4" applyFont="1" applyAlignment="1">
      <alignment horizontal="center" vertical="top" wrapText="1"/>
    </xf>
    <xf numFmtId="0" fontId="24" fillId="0" borderId="0" xfId="4" applyFont="1" applyAlignment="1">
      <alignment vertical="center" wrapText="1"/>
    </xf>
    <xf numFmtId="0" fontId="26" fillId="0" borderId="17" xfId="3" applyFont="1" applyBorder="1" applyAlignment="1">
      <alignment vertical="center" wrapText="1"/>
    </xf>
    <xf numFmtId="0" fontId="24" fillId="0" borderId="17" xfId="3" applyFont="1" applyBorder="1" applyAlignment="1">
      <alignment vertical="top"/>
    </xf>
    <xf numFmtId="0" fontId="27" fillId="0" borderId="0" xfId="3" applyFont="1" applyAlignment="1">
      <alignment horizontal="center" vertical="center" wrapText="1"/>
    </xf>
    <xf numFmtId="0" fontId="27" fillId="0" borderId="0" xfId="3" applyFont="1" applyAlignment="1">
      <alignment horizontal="center" vertical="center"/>
    </xf>
    <xf numFmtId="0" fontId="25" fillId="0" borderId="0" xfId="3" applyFont="1" applyAlignment="1">
      <alignment vertical="center"/>
    </xf>
    <xf numFmtId="0" fontId="27" fillId="0" borderId="0" xfId="3" applyFont="1" applyAlignment="1">
      <alignment vertical="center" wrapText="1"/>
    </xf>
    <xf numFmtId="0" fontId="24" fillId="0" borderId="0" xfId="3" applyFont="1" applyAlignment="1">
      <alignment horizontal="center" vertical="center"/>
    </xf>
    <xf numFmtId="0" fontId="38" fillId="0" borderId="0" xfId="3" applyFont="1"/>
    <xf numFmtId="0" fontId="28" fillId="0" borderId="37" xfId="3" applyFont="1" applyBorder="1" applyAlignment="1">
      <alignment wrapText="1"/>
    </xf>
    <xf numFmtId="0" fontId="28" fillId="0" borderId="39" xfId="3" applyFont="1" applyBorder="1" applyAlignment="1">
      <alignment wrapText="1"/>
    </xf>
    <xf numFmtId="0" fontId="38" fillId="0" borderId="3" xfId="3" applyFont="1" applyBorder="1"/>
    <xf numFmtId="0" fontId="38" fillId="0" borderId="4" xfId="3" applyFont="1" applyBorder="1"/>
    <xf numFmtId="0" fontId="38" fillId="0" borderId="5" xfId="3" applyFont="1" applyBorder="1"/>
    <xf numFmtId="0" fontId="38" fillId="0" borderId="9" xfId="3" applyFont="1" applyBorder="1"/>
    <xf numFmtId="0" fontId="38" fillId="0" borderId="10" xfId="3" applyFont="1" applyBorder="1"/>
    <xf numFmtId="0" fontId="24" fillId="0" borderId="0" xfId="3" applyFont="1" applyAlignment="1">
      <alignment vertical="center"/>
    </xf>
    <xf numFmtId="0" fontId="24" fillId="0" borderId="0" xfId="3" applyFont="1" applyAlignment="1">
      <alignment vertical="center" wrapText="1"/>
    </xf>
    <xf numFmtId="0" fontId="24" fillId="0" borderId="32" xfId="3" applyFont="1" applyBorder="1"/>
    <xf numFmtId="0" fontId="38" fillId="0" borderId="6" xfId="3" applyFont="1" applyBorder="1"/>
    <xf numFmtId="0" fontId="38" fillId="0" borderId="7" xfId="3" applyFont="1" applyBorder="1"/>
    <xf numFmtId="0" fontId="38" fillId="0" borderId="8" xfId="3" applyFont="1" applyBorder="1"/>
    <xf numFmtId="0" fontId="28" fillId="0" borderId="24" xfId="3" applyFont="1" applyBorder="1" applyAlignment="1">
      <alignment wrapText="1"/>
    </xf>
    <xf numFmtId="0" fontId="28" fillId="0" borderId="26" xfId="3" applyFont="1" applyBorder="1" applyAlignment="1">
      <alignment wrapText="1"/>
    </xf>
    <xf numFmtId="0" fontId="38" fillId="0" borderId="28" xfId="3" applyFont="1" applyBorder="1"/>
    <xf numFmtId="0" fontId="38" fillId="0" borderId="27" xfId="3" applyFont="1" applyBorder="1"/>
    <xf numFmtId="0" fontId="38" fillId="0" borderId="29" xfId="3" applyFont="1" applyBorder="1"/>
    <xf numFmtId="0" fontId="38" fillId="0" borderId="30" xfId="3" applyFont="1" applyBorder="1"/>
    <xf numFmtId="0" fontId="38" fillId="0" borderId="31" xfId="3" applyFont="1" applyBorder="1"/>
    <xf numFmtId="0" fontId="38" fillId="0" borderId="33" xfId="3" applyFont="1" applyBorder="1"/>
    <xf numFmtId="0" fontId="38" fillId="0" borderId="34" xfId="3" applyFont="1" applyBorder="1"/>
    <xf numFmtId="0" fontId="38" fillId="0" borderId="35" xfId="3" applyFont="1" applyBorder="1"/>
    <xf numFmtId="0" fontId="26" fillId="0" borderId="28" xfId="3" applyFont="1" applyBorder="1" applyAlignment="1">
      <alignment vertical="center"/>
    </xf>
    <xf numFmtId="0" fontId="26" fillId="0" borderId="27" xfId="3" applyFont="1" applyBorder="1" applyAlignment="1">
      <alignment vertical="center"/>
    </xf>
    <xf numFmtId="0" fontId="26" fillId="0" borderId="29" xfId="3" applyFont="1" applyBorder="1" applyAlignment="1">
      <alignment vertical="center"/>
    </xf>
    <xf numFmtId="0" fontId="26" fillId="0" borderId="33" xfId="3" applyFont="1" applyBorder="1" applyAlignment="1">
      <alignment vertical="center"/>
    </xf>
    <xf numFmtId="0" fontId="26" fillId="0" borderId="35" xfId="3" applyFont="1" applyBorder="1" applyAlignment="1">
      <alignment vertical="center"/>
    </xf>
    <xf numFmtId="0" fontId="55" fillId="0" borderId="0" xfId="4" applyFont="1"/>
    <xf numFmtId="0" fontId="30" fillId="0" borderId="0" xfId="3" applyFont="1" applyAlignment="1">
      <alignment horizontal="center"/>
    </xf>
    <xf numFmtId="0" fontId="22" fillId="0" borderId="0" xfId="3" applyFont="1" applyAlignment="1">
      <alignment horizontal="center" vertical="center" wrapText="1"/>
    </xf>
    <xf numFmtId="0" fontId="26" fillId="0" borderId="0" xfId="3" applyFont="1" applyAlignment="1">
      <alignment vertical="center" wrapText="1"/>
    </xf>
    <xf numFmtId="0" fontId="30" fillId="0" borderId="0" xfId="3" applyFont="1" applyAlignment="1">
      <alignment vertical="top"/>
    </xf>
    <xf numFmtId="0" fontId="31" fillId="0" borderId="40" xfId="4" applyFont="1" applyBorder="1" applyAlignment="1">
      <alignment horizontal="left" vertical="center"/>
    </xf>
    <xf numFmtId="0" fontId="28" fillId="0" borderId="0" xfId="3" applyFont="1" applyAlignment="1">
      <alignment vertical="center" wrapText="1"/>
    </xf>
    <xf numFmtId="0" fontId="24" fillId="0" borderId="40" xfId="4" applyFont="1" applyBorder="1"/>
    <xf numFmtId="0" fontId="28" fillId="0" borderId="0" xfId="4" applyFont="1" applyAlignment="1">
      <alignment vertical="center" wrapText="1"/>
    </xf>
    <xf numFmtId="0" fontId="28" fillId="0" borderId="0" xfId="4" quotePrefix="1" applyFont="1" applyAlignment="1">
      <alignment vertical="center" wrapText="1"/>
    </xf>
    <xf numFmtId="0" fontId="30" fillId="0" borderId="0" xfId="3" applyFont="1" applyAlignment="1">
      <alignment horizontal="left" vertical="center" indent="4"/>
    </xf>
    <xf numFmtId="0" fontId="24" fillId="0" borderId="40" xfId="4" applyFont="1" applyBorder="1" applyAlignment="1">
      <alignment horizontal="left" vertical="center" indent="4"/>
    </xf>
    <xf numFmtId="0" fontId="30" fillId="0" borderId="0" xfId="4" applyFont="1" applyAlignment="1">
      <alignment horizontal="left" vertical="center" indent="4"/>
    </xf>
    <xf numFmtId="0" fontId="24" fillId="0" borderId="42" xfId="4" applyFont="1" applyBorder="1"/>
    <xf numFmtId="0" fontId="28" fillId="0" borderId="23" xfId="4" applyFont="1" applyBorder="1" applyAlignment="1">
      <alignment vertical="center" wrapText="1"/>
    </xf>
    <xf numFmtId="0" fontId="22" fillId="0" borderId="0" xfId="3" applyFont="1" applyAlignment="1">
      <alignment vertical="center"/>
    </xf>
    <xf numFmtId="0" fontId="4" fillId="4" borderId="46" xfId="4" applyFont="1" applyFill="1" applyBorder="1" applyAlignment="1">
      <alignment horizontal="center" vertical="center" wrapText="1"/>
    </xf>
    <xf numFmtId="0" fontId="33" fillId="0" borderId="55" xfId="3" applyFont="1" applyBorder="1" applyAlignment="1">
      <alignment horizontal="center" vertical="center" wrapText="1"/>
    </xf>
    <xf numFmtId="0" fontId="33" fillId="0" borderId="58" xfId="3" applyFont="1" applyBorder="1" applyAlignment="1">
      <alignment horizontal="center" vertical="center" wrapText="1"/>
    </xf>
    <xf numFmtId="0" fontId="41" fillId="0" borderId="32" xfId="0" applyFont="1" applyBorder="1" applyAlignment="1">
      <alignment horizontal="center" vertical="center" wrapText="1"/>
    </xf>
    <xf numFmtId="49" fontId="24" fillId="0" borderId="22" xfId="0" applyNumberFormat="1" applyFont="1" applyBorder="1" applyAlignment="1">
      <alignment horizontal="center" vertical="center"/>
    </xf>
    <xf numFmtId="0" fontId="21" fillId="2" borderId="0" xfId="0" applyFont="1" applyFill="1"/>
    <xf numFmtId="0" fontId="23" fillId="2" borderId="0" xfId="0" applyFont="1" applyFill="1"/>
    <xf numFmtId="0" fontId="30" fillId="2" borderId="0" xfId="0" applyFont="1" applyFill="1"/>
    <xf numFmtId="0" fontId="3" fillId="2" borderId="0" xfId="0" applyFont="1" applyFill="1"/>
    <xf numFmtId="0" fontId="26" fillId="0" borderId="0" xfId="0" applyFont="1"/>
    <xf numFmtId="0" fontId="26" fillId="0" borderId="0" xfId="0" applyFont="1" applyAlignment="1">
      <alignment vertical="center"/>
    </xf>
    <xf numFmtId="0" fontId="3" fillId="0" borderId="0" xfId="0" applyFont="1" applyAlignment="1">
      <alignment horizontal="left" vertical="center"/>
    </xf>
    <xf numFmtId="0" fontId="24" fillId="0" borderId="0" xfId="0" applyFont="1" applyAlignment="1">
      <alignment horizontal="justify" vertical="top" wrapText="1"/>
    </xf>
    <xf numFmtId="0" fontId="38" fillId="0" borderId="0" xfId="0" applyFont="1" applyAlignment="1">
      <alignment vertical="center" wrapText="1"/>
    </xf>
    <xf numFmtId="0" fontId="42" fillId="0" borderId="40" xfId="0" applyFont="1" applyBorder="1" applyAlignment="1">
      <alignment horizontal="center" vertical="top"/>
    </xf>
    <xf numFmtId="0" fontId="0" fillId="6" borderId="0" xfId="0" applyFill="1"/>
    <xf numFmtId="0" fontId="0" fillId="7" borderId="0" xfId="0" applyFill="1"/>
    <xf numFmtId="0" fontId="0" fillId="11" borderId="22" xfId="0" applyFill="1" applyBorder="1" applyAlignment="1">
      <alignment horizontal="center" vertical="center" textRotation="90"/>
    </xf>
    <xf numFmtId="0" fontId="0" fillId="11" borderId="0" xfId="0" applyFill="1" applyAlignment="1">
      <alignment horizontal="center" vertical="center"/>
    </xf>
    <xf numFmtId="0" fontId="0" fillId="11" borderId="22" xfId="0" applyFill="1" applyBorder="1" applyAlignment="1">
      <alignment horizontal="center" vertical="center"/>
    </xf>
    <xf numFmtId="0" fontId="40" fillId="13" borderId="0" xfId="0" applyFont="1" applyFill="1" applyAlignment="1">
      <alignment horizontal="center" vertical="center"/>
    </xf>
    <xf numFmtId="0" fontId="40" fillId="14" borderId="0" xfId="0" applyFont="1" applyFill="1" applyAlignment="1">
      <alignment horizontal="center" vertical="center"/>
    </xf>
    <xf numFmtId="0" fontId="60" fillId="13" borderId="22" xfId="0" applyFont="1" applyFill="1" applyBorder="1" applyAlignment="1">
      <alignment horizontal="center" vertical="center" wrapText="1"/>
    </xf>
    <xf numFmtId="0" fontId="60" fillId="14" borderId="22" xfId="0" applyFont="1" applyFill="1" applyBorder="1" applyAlignment="1">
      <alignment horizontal="center" vertical="center" wrapText="1"/>
    </xf>
    <xf numFmtId="0" fontId="40" fillId="14" borderId="22" xfId="0" applyFont="1" applyFill="1" applyBorder="1" applyAlignment="1">
      <alignment horizontal="center" vertical="center"/>
    </xf>
    <xf numFmtId="0" fontId="40" fillId="13" borderId="22" xfId="0" applyFont="1" applyFill="1" applyBorder="1" applyAlignment="1">
      <alignment horizontal="center" vertical="center"/>
    </xf>
    <xf numFmtId="0" fontId="3" fillId="15" borderId="22" xfId="0" applyFont="1" applyFill="1" applyBorder="1" applyAlignment="1">
      <alignment horizontal="center" vertical="center"/>
    </xf>
    <xf numFmtId="0" fontId="3" fillId="12" borderId="0" xfId="0" applyFont="1" applyFill="1" applyAlignment="1">
      <alignment horizontal="center" vertical="center"/>
    </xf>
    <xf numFmtId="0" fontId="3" fillId="16" borderId="22" xfId="0" applyFont="1" applyFill="1" applyBorder="1" applyAlignment="1">
      <alignment horizontal="center" vertical="center"/>
    </xf>
    <xf numFmtId="0" fontId="0" fillId="17" borderId="22" xfId="0" applyFill="1" applyBorder="1" applyAlignment="1" applyProtection="1">
      <alignment horizontal="left" vertical="center"/>
      <protection hidden="1"/>
    </xf>
    <xf numFmtId="0" fontId="30" fillId="0" borderId="22" xfId="0" applyFont="1" applyBorder="1" applyAlignment="1" applyProtection="1">
      <alignment horizontal="center" vertical="center"/>
      <protection hidden="1"/>
    </xf>
    <xf numFmtId="0" fontId="0" fillId="19" borderId="22" xfId="0" applyFill="1" applyBorder="1" applyAlignment="1" applyProtection="1">
      <alignment horizontal="center" vertical="center"/>
      <protection hidden="1"/>
    </xf>
    <xf numFmtId="0" fontId="3" fillId="18" borderId="22" xfId="0" applyFont="1" applyFill="1" applyBorder="1" applyAlignment="1">
      <alignment horizontal="center" vertical="center"/>
    </xf>
    <xf numFmtId="0" fontId="0" fillId="12" borderId="22" xfId="0" applyFill="1" applyBorder="1" applyAlignment="1">
      <alignment horizontal="center" vertical="center"/>
    </xf>
    <xf numFmtId="0" fontId="0" fillId="10" borderId="22" xfId="0" applyFill="1" applyBorder="1" applyAlignment="1" applyProtection="1">
      <alignment horizontal="center" vertical="center"/>
      <protection hidden="1"/>
    </xf>
    <xf numFmtId="0" fontId="0" fillId="17" borderId="22" xfId="0" applyFill="1" applyBorder="1" applyAlignment="1" applyProtection="1">
      <alignment horizontal="center" vertical="center"/>
      <protection hidden="1"/>
    </xf>
    <xf numFmtId="0" fontId="40" fillId="14" borderId="22" xfId="0" applyFont="1" applyFill="1" applyBorder="1" applyAlignment="1">
      <alignment horizontal="center" vertical="center" wrapText="1"/>
    </xf>
    <xf numFmtId="0" fontId="40" fillId="13" borderId="22" xfId="0" applyFont="1" applyFill="1" applyBorder="1" applyAlignment="1">
      <alignment horizontal="center" vertical="center" wrapText="1"/>
    </xf>
    <xf numFmtId="0" fontId="40" fillId="20" borderId="22" xfId="0" applyFont="1" applyFill="1" applyBorder="1" applyAlignment="1">
      <alignment horizontal="center" vertical="center" wrapText="1"/>
    </xf>
    <xf numFmtId="0" fontId="11" fillId="14" borderId="0" xfId="0" applyFont="1" applyFill="1" applyAlignment="1">
      <alignment horizontal="center" vertical="center" wrapText="1"/>
    </xf>
    <xf numFmtId="0" fontId="11" fillId="13" borderId="0" xfId="0" applyFont="1" applyFill="1" applyAlignment="1">
      <alignment horizontal="center" vertical="center" wrapText="1"/>
    </xf>
    <xf numFmtId="0" fontId="11" fillId="20" borderId="0" xfId="0" applyFont="1" applyFill="1" applyAlignment="1">
      <alignment horizontal="center" vertical="center" wrapText="1"/>
    </xf>
    <xf numFmtId="0" fontId="3" fillId="15" borderId="22" xfId="0" applyFont="1" applyFill="1" applyBorder="1" applyAlignment="1">
      <alignment horizontal="center" vertical="center" wrapText="1"/>
    </xf>
    <xf numFmtId="0" fontId="11" fillId="15" borderId="0" xfId="0" applyFont="1" applyFill="1" applyAlignment="1">
      <alignment horizontal="center" vertical="center" wrapText="1"/>
    </xf>
    <xf numFmtId="0" fontId="11" fillId="20" borderId="22" xfId="0" applyFont="1" applyFill="1" applyBorder="1" applyAlignment="1">
      <alignment horizontal="center" vertical="center" wrapText="1"/>
    </xf>
    <xf numFmtId="0" fontId="11" fillId="15" borderId="22" xfId="0" applyFont="1" applyFill="1" applyBorder="1" applyAlignment="1">
      <alignment horizontal="center" vertical="center" wrapText="1"/>
    </xf>
    <xf numFmtId="0" fontId="3" fillId="21" borderId="22" xfId="0" applyFont="1" applyFill="1" applyBorder="1" applyAlignment="1">
      <alignment horizontal="center" vertical="center" wrapText="1"/>
    </xf>
    <xf numFmtId="0" fontId="3" fillId="21" borderId="0" xfId="0" applyFont="1" applyFill="1" applyAlignment="1">
      <alignment horizontal="center" vertical="center" wrapText="1"/>
    </xf>
    <xf numFmtId="0" fontId="3" fillId="22" borderId="22" xfId="0" applyFont="1" applyFill="1" applyBorder="1" applyAlignment="1">
      <alignment horizontal="center" vertical="center" wrapText="1"/>
    </xf>
    <xf numFmtId="0" fontId="3" fillId="22" borderId="0" xfId="0" applyFont="1" applyFill="1" applyAlignment="1">
      <alignment horizontal="center" vertical="center" wrapText="1"/>
    </xf>
    <xf numFmtId="0" fontId="3" fillId="23" borderId="22" xfId="0" applyFont="1" applyFill="1" applyBorder="1" applyAlignment="1">
      <alignment horizontal="center" vertical="center" wrapText="1"/>
    </xf>
    <xf numFmtId="0" fontId="3" fillId="23" borderId="0" xfId="0" applyFont="1" applyFill="1" applyAlignment="1">
      <alignment horizontal="center" vertical="center" wrapText="1"/>
    </xf>
    <xf numFmtId="0" fontId="60" fillId="24" borderId="22" xfId="0" applyFont="1" applyFill="1" applyBorder="1" applyAlignment="1">
      <alignment horizontal="center" vertical="center" wrapText="1"/>
    </xf>
    <xf numFmtId="0" fontId="11" fillId="24" borderId="0" xfId="0" applyFont="1" applyFill="1" applyAlignment="1">
      <alignment horizontal="center" vertical="center" wrapText="1"/>
    </xf>
    <xf numFmtId="0" fontId="63" fillId="13" borderId="22" xfId="0" applyFont="1" applyFill="1" applyBorder="1" applyAlignment="1">
      <alignment horizontal="center" vertical="center"/>
    </xf>
    <xf numFmtId="0" fontId="63" fillId="20" borderId="22" xfId="0" applyFont="1" applyFill="1" applyBorder="1" applyAlignment="1">
      <alignment horizontal="center" vertical="center"/>
    </xf>
    <xf numFmtId="0" fontId="0" fillId="20" borderId="22" xfId="0" applyFill="1" applyBorder="1"/>
    <xf numFmtId="0" fontId="11" fillId="24" borderId="22" xfId="0" applyFont="1" applyFill="1" applyBorder="1" applyAlignment="1">
      <alignment horizontal="center" vertical="center" wrapText="1"/>
    </xf>
    <xf numFmtId="0" fontId="3" fillId="15" borderId="0" xfId="0" applyFont="1" applyFill="1" applyAlignment="1">
      <alignment horizontal="center" vertical="center" wrapText="1"/>
    </xf>
    <xf numFmtId="0" fontId="3" fillId="27" borderId="70" xfId="0" applyFont="1" applyFill="1" applyBorder="1" applyAlignment="1">
      <alignment horizontal="center" vertical="center" wrapText="1"/>
    </xf>
    <xf numFmtId="0" fontId="3" fillId="27" borderId="0" xfId="0" applyFont="1" applyFill="1" applyAlignment="1">
      <alignment horizontal="center" vertical="center" wrapText="1"/>
    </xf>
    <xf numFmtId="0" fontId="11" fillId="27" borderId="22" xfId="0" applyFont="1" applyFill="1" applyBorder="1" applyAlignment="1">
      <alignment horizontal="center" vertical="center" wrapText="1"/>
    </xf>
    <xf numFmtId="0" fontId="0" fillId="28" borderId="22" xfId="0" applyFill="1" applyBorder="1" applyAlignment="1">
      <alignment horizontal="center" vertical="center"/>
    </xf>
    <xf numFmtId="0" fontId="50" fillId="28" borderId="22" xfId="0" applyFont="1" applyFill="1" applyBorder="1" applyAlignment="1">
      <alignment horizontal="center" vertical="center"/>
    </xf>
    <xf numFmtId="0" fontId="50" fillId="28" borderId="0" xfId="0" applyFont="1" applyFill="1" applyAlignment="1">
      <alignment horizontal="center"/>
    </xf>
    <xf numFmtId="0" fontId="50" fillId="28" borderId="22" xfId="0" applyFont="1" applyFill="1" applyBorder="1" applyAlignment="1">
      <alignment horizontal="center"/>
    </xf>
    <xf numFmtId="0" fontId="3" fillId="29" borderId="22" xfId="0" applyFont="1" applyFill="1" applyBorder="1" applyAlignment="1">
      <alignment horizontal="center" vertical="center" wrapText="1"/>
    </xf>
    <xf numFmtId="0" fontId="3" fillId="29" borderId="0" xfId="0" applyFont="1" applyFill="1" applyAlignment="1">
      <alignment horizontal="center" vertical="center" wrapText="1"/>
    </xf>
    <xf numFmtId="0" fontId="3" fillId="28" borderId="22" xfId="0" applyFont="1" applyFill="1" applyBorder="1" applyAlignment="1">
      <alignment horizontal="center" vertical="center" wrapText="1"/>
    </xf>
    <xf numFmtId="0" fontId="3" fillId="30" borderId="22" xfId="0" applyFont="1" applyFill="1" applyBorder="1" applyAlignment="1">
      <alignment horizontal="center" vertical="center" wrapText="1"/>
    </xf>
    <xf numFmtId="0" fontId="3" fillId="31" borderId="22" xfId="0" applyFont="1" applyFill="1" applyBorder="1" applyAlignment="1">
      <alignment horizontal="center" vertical="center" wrapText="1"/>
    </xf>
    <xf numFmtId="0" fontId="3" fillId="32" borderId="22" xfId="0" applyFont="1" applyFill="1" applyBorder="1" applyAlignment="1">
      <alignment horizontal="center" vertical="center" wrapText="1"/>
    </xf>
    <xf numFmtId="0" fontId="3" fillId="30" borderId="0" xfId="0" applyFont="1" applyFill="1" applyAlignment="1">
      <alignment horizontal="center" vertical="center" wrapText="1"/>
    </xf>
    <xf numFmtId="0" fontId="3" fillId="31" borderId="0" xfId="0" applyFont="1" applyFill="1" applyAlignment="1">
      <alignment horizontal="center" vertical="center" wrapText="1"/>
    </xf>
    <xf numFmtId="0" fontId="3" fillId="32" borderId="0" xfId="0" applyFont="1" applyFill="1" applyAlignment="1">
      <alignment horizontal="center" vertical="center" wrapText="1"/>
    </xf>
    <xf numFmtId="0" fontId="30" fillId="0" borderId="21" xfId="0" applyFont="1" applyBorder="1" applyAlignment="1" applyProtection="1">
      <alignment horizontal="center" vertical="center"/>
      <protection hidden="1"/>
    </xf>
    <xf numFmtId="0" fontId="66" fillId="13" borderId="22" xfId="0" applyFont="1" applyFill="1" applyBorder="1" applyAlignment="1">
      <alignment horizontal="center" vertical="center" wrapText="1"/>
    </xf>
    <xf numFmtId="0" fontId="11" fillId="13" borderId="22" xfId="0" applyFont="1" applyFill="1" applyBorder="1" applyAlignment="1">
      <alignment horizontal="center" vertical="center" wrapText="1"/>
    </xf>
    <xf numFmtId="0" fontId="40" fillId="9" borderId="22" xfId="0" applyFont="1" applyFill="1" applyBorder="1" applyAlignment="1">
      <alignment horizontal="center" vertical="center" wrapText="1"/>
    </xf>
    <xf numFmtId="0" fontId="40" fillId="36" borderId="22" xfId="0" applyFont="1" applyFill="1" applyBorder="1" applyAlignment="1">
      <alignment horizontal="center" vertical="center" wrapText="1"/>
    </xf>
    <xf numFmtId="0" fontId="40" fillId="8" borderId="22" xfId="0" applyFont="1" applyFill="1" applyBorder="1" applyAlignment="1">
      <alignment horizontal="center" vertical="center" wrapText="1"/>
    </xf>
    <xf numFmtId="0" fontId="65" fillId="9" borderId="0" xfId="0" applyFont="1" applyFill="1" applyAlignment="1">
      <alignment horizontal="center" vertical="center" wrapText="1"/>
    </xf>
    <xf numFmtId="0" fontId="65" fillId="36" borderId="0" xfId="0" applyFont="1" applyFill="1" applyAlignment="1">
      <alignment horizontal="center" vertical="center" wrapText="1"/>
    </xf>
    <xf numFmtId="0" fontId="65" fillId="8" borderId="0" xfId="0" applyFont="1" applyFill="1" applyAlignment="1">
      <alignment horizontal="center" vertical="center" wrapText="1"/>
    </xf>
    <xf numFmtId="0" fontId="3" fillId="27" borderId="22" xfId="0" applyFont="1" applyFill="1" applyBorder="1" applyAlignment="1">
      <alignment horizontal="center" vertical="center" wrapText="1"/>
    </xf>
    <xf numFmtId="0" fontId="3" fillId="37" borderId="0" xfId="0" applyFont="1" applyFill="1" applyAlignment="1">
      <alignment horizontal="center" vertical="center" wrapText="1"/>
    </xf>
    <xf numFmtId="0" fontId="3" fillId="37" borderId="22" xfId="0" applyFont="1" applyFill="1" applyBorder="1" applyAlignment="1">
      <alignment horizontal="center" vertical="center" wrapText="1"/>
    </xf>
    <xf numFmtId="3" fontId="3" fillId="38" borderId="22" xfId="0" applyNumberFormat="1" applyFont="1" applyFill="1" applyBorder="1" applyAlignment="1">
      <alignment horizontal="center" vertical="center"/>
    </xf>
    <xf numFmtId="0" fontId="0" fillId="9" borderId="22" xfId="0" applyFill="1" applyBorder="1" applyAlignment="1">
      <alignment horizontal="center" vertical="center"/>
    </xf>
    <xf numFmtId="0" fontId="3" fillId="39" borderId="22" xfId="0" applyFont="1" applyFill="1" applyBorder="1" applyAlignment="1">
      <alignment horizontal="center" vertical="center"/>
    </xf>
    <xf numFmtId="0" fontId="0" fillId="40" borderId="22" xfId="0" applyFill="1" applyBorder="1" applyAlignment="1">
      <alignment horizontal="center" vertical="center"/>
    </xf>
    <xf numFmtId="3" fontId="3" fillId="41" borderId="0" xfId="0" applyNumberFormat="1" applyFont="1" applyFill="1" applyAlignment="1">
      <alignment horizontal="center" vertical="center"/>
    </xf>
    <xf numFmtId="0" fontId="0" fillId="42" borderId="0" xfId="0" applyFill="1" applyAlignment="1">
      <alignment horizontal="center" vertical="center"/>
    </xf>
    <xf numFmtId="0" fontId="0" fillId="43" borderId="0" xfId="0" applyFill="1" applyAlignment="1">
      <alignment horizontal="center" vertical="center"/>
    </xf>
    <xf numFmtId="3" fontId="3" fillId="41" borderId="22" xfId="0" applyNumberFormat="1" applyFont="1" applyFill="1" applyBorder="1" applyAlignment="1">
      <alignment horizontal="center" vertical="center"/>
    </xf>
    <xf numFmtId="0" fontId="0" fillId="43" borderId="22" xfId="0" applyFill="1" applyBorder="1" applyAlignment="1">
      <alignment horizontal="center" vertical="center"/>
    </xf>
    <xf numFmtId="0" fontId="65" fillId="45" borderId="0" xfId="0" applyFont="1" applyFill="1" applyAlignment="1">
      <alignment horizontal="center" vertical="center"/>
    </xf>
    <xf numFmtId="0" fontId="65" fillId="44" borderId="22" xfId="0" applyFont="1" applyFill="1" applyBorder="1" applyAlignment="1">
      <alignment horizontal="center" vertical="center"/>
    </xf>
    <xf numFmtId="0" fontId="65" fillId="45" borderId="22" xfId="0" applyFont="1" applyFill="1" applyBorder="1" applyAlignment="1">
      <alignment horizontal="center" vertical="center"/>
    </xf>
    <xf numFmtId="0" fontId="0" fillId="0" borderId="0" xfId="0" applyAlignment="1" applyProtection="1">
      <alignment horizontal="center" vertical="center"/>
      <protection hidden="1"/>
    </xf>
    <xf numFmtId="0" fontId="0" fillId="0" borderId="0" xfId="0" applyAlignment="1">
      <alignment horizontal="center" vertical="center"/>
    </xf>
    <xf numFmtId="0" fontId="0" fillId="17" borderId="22" xfId="0" applyFill="1" applyBorder="1" applyAlignment="1">
      <alignment horizontal="center" vertical="center"/>
    </xf>
    <xf numFmtId="0" fontId="0" fillId="18" borderId="22" xfId="0" applyFill="1" applyBorder="1" applyAlignment="1">
      <alignment horizontal="center" vertical="center"/>
    </xf>
    <xf numFmtId="0" fontId="0" fillId="17" borderId="0" xfId="0" applyFill="1" applyAlignment="1">
      <alignment horizontal="center" vertical="center"/>
    </xf>
    <xf numFmtId="0" fontId="0" fillId="18" borderId="0" xfId="0" applyFill="1" applyAlignment="1">
      <alignment horizontal="center" vertical="center"/>
    </xf>
    <xf numFmtId="49" fontId="3" fillId="0" borderId="70" xfId="0" applyNumberFormat="1" applyFont="1" applyBorder="1" applyAlignment="1">
      <alignment horizontal="center" vertical="center" wrapText="1"/>
    </xf>
    <xf numFmtId="0" fontId="3" fillId="16" borderId="22" xfId="0" applyFont="1" applyFill="1" applyBorder="1" applyAlignment="1">
      <alignment horizontal="center" vertical="center" wrapText="1"/>
    </xf>
    <xf numFmtId="0" fontId="3" fillId="18" borderId="22" xfId="0" applyFont="1" applyFill="1" applyBorder="1" applyAlignment="1">
      <alignment horizontal="center" vertical="center" wrapText="1"/>
    </xf>
    <xf numFmtId="0" fontId="3" fillId="46" borderId="22" xfId="0" applyFont="1" applyFill="1" applyBorder="1" applyAlignment="1">
      <alignment horizontal="center" vertical="center" wrapText="1"/>
    </xf>
    <xf numFmtId="0" fontId="0" fillId="12" borderId="21" xfId="0" applyFill="1" applyBorder="1" applyAlignment="1">
      <alignment horizontal="center" vertical="center"/>
    </xf>
    <xf numFmtId="0" fontId="0" fillId="48" borderId="22" xfId="0" applyFill="1" applyBorder="1" applyAlignment="1">
      <alignment horizontal="center" vertical="center"/>
    </xf>
    <xf numFmtId="0" fontId="0" fillId="48" borderId="0" xfId="0" applyFill="1" applyAlignment="1">
      <alignment horizontal="center" vertical="center"/>
    </xf>
    <xf numFmtId="0" fontId="0" fillId="37" borderId="0" xfId="0" applyFill="1" applyAlignment="1">
      <alignment horizontal="center" vertical="center"/>
    </xf>
    <xf numFmtId="0" fontId="0" fillId="51" borderId="0" xfId="0" applyFill="1" applyAlignment="1">
      <alignment horizontal="center" vertical="center"/>
    </xf>
    <xf numFmtId="0" fontId="0" fillId="37" borderId="22" xfId="0" applyFill="1" applyBorder="1" applyAlignment="1">
      <alignment horizontal="center" vertical="center"/>
    </xf>
    <xf numFmtId="0" fontId="0" fillId="51" borderId="22" xfId="0" applyFill="1" applyBorder="1" applyAlignment="1">
      <alignment horizontal="center" vertical="center"/>
    </xf>
    <xf numFmtId="0" fontId="0" fillId="10" borderId="19" xfId="0" applyFill="1" applyBorder="1" applyAlignment="1" applyProtection="1">
      <alignment horizontal="center" vertical="center"/>
      <protection hidden="1"/>
    </xf>
    <xf numFmtId="0" fontId="0" fillId="51" borderId="19" xfId="0" applyFill="1" applyBorder="1" applyAlignment="1">
      <alignment horizontal="center" vertical="center"/>
    </xf>
    <xf numFmtId="0" fontId="3" fillId="46" borderId="0" xfId="0" applyFont="1" applyFill="1" applyAlignment="1">
      <alignment horizontal="center" vertical="center" wrapText="1"/>
    </xf>
    <xf numFmtId="0" fontId="3" fillId="53" borderId="22" xfId="0" applyFont="1" applyFill="1" applyBorder="1" applyAlignment="1">
      <alignment horizontal="center" vertical="center" wrapText="1"/>
    </xf>
    <xf numFmtId="0" fontId="3" fillId="53" borderId="0" xfId="0" applyFont="1" applyFill="1" applyAlignment="1">
      <alignment horizontal="center" vertical="center" wrapText="1"/>
    </xf>
    <xf numFmtId="0" fontId="3" fillId="54" borderId="22" xfId="0" applyFont="1" applyFill="1" applyBorder="1" applyAlignment="1">
      <alignment horizontal="center" vertical="center" wrapText="1"/>
    </xf>
    <xf numFmtId="0" fontId="50" fillId="34" borderId="0" xfId="0" applyFont="1" applyFill="1" applyAlignment="1">
      <alignment horizontal="center" vertical="center"/>
    </xf>
    <xf numFmtId="0" fontId="3" fillId="54" borderId="0" xfId="0" applyFont="1" applyFill="1" applyAlignment="1">
      <alignment horizontal="center" vertical="center" wrapText="1"/>
    </xf>
    <xf numFmtId="0" fontId="3" fillId="15" borderId="19" xfId="0" applyFont="1" applyFill="1" applyBorder="1" applyAlignment="1">
      <alignment horizontal="center" vertical="center" wrapText="1"/>
    </xf>
    <xf numFmtId="0" fontId="50" fillId="34" borderId="22" xfId="0" applyFont="1" applyFill="1" applyBorder="1" applyAlignment="1">
      <alignment horizontal="center" vertical="center"/>
    </xf>
    <xf numFmtId="0" fontId="50" fillId="34" borderId="22" xfId="0" applyFont="1" applyFill="1" applyBorder="1" applyAlignment="1">
      <alignment horizontal="center" vertical="center" textRotation="90"/>
    </xf>
    <xf numFmtId="0" fontId="40" fillId="19" borderId="22" xfId="0" applyFont="1" applyFill="1" applyBorder="1" applyAlignment="1">
      <alignment horizontal="center" vertical="center" wrapText="1"/>
    </xf>
    <xf numFmtId="0" fontId="11" fillId="19" borderId="0" xfId="0" applyFont="1" applyFill="1" applyAlignment="1">
      <alignment horizontal="center" vertical="center" wrapText="1"/>
    </xf>
    <xf numFmtId="0" fontId="11" fillId="19" borderId="22" xfId="0" applyFont="1" applyFill="1" applyBorder="1" applyAlignment="1">
      <alignment horizontal="center" vertical="center" wrapText="1"/>
    </xf>
    <xf numFmtId="0" fontId="50" fillId="55" borderId="22" xfId="0" applyFont="1" applyFill="1" applyBorder="1" applyAlignment="1">
      <alignment horizontal="center" vertical="center"/>
    </xf>
    <xf numFmtId="0" fontId="50" fillId="55" borderId="22" xfId="0" applyFont="1" applyFill="1" applyBorder="1" applyAlignment="1">
      <alignment horizontal="center" vertical="center" textRotation="90"/>
    </xf>
    <xf numFmtId="0" fontId="50" fillId="55" borderId="0" xfId="0" applyFont="1" applyFill="1" applyAlignment="1">
      <alignment horizontal="center" vertical="center"/>
    </xf>
    <xf numFmtId="0" fontId="3" fillId="56" borderId="22" xfId="0" applyFont="1" applyFill="1" applyBorder="1" applyAlignment="1">
      <alignment horizontal="center" vertical="center" wrapText="1"/>
    </xf>
    <xf numFmtId="0" fontId="3" fillId="56" borderId="0" xfId="0" applyFont="1" applyFill="1" applyAlignment="1">
      <alignment horizontal="center" vertical="center" wrapText="1"/>
    </xf>
    <xf numFmtId="0" fontId="0" fillId="47" borderId="0" xfId="0" applyFill="1" applyAlignment="1">
      <alignment horizontal="center" vertical="center"/>
    </xf>
    <xf numFmtId="0" fontId="63" fillId="47" borderId="22" xfId="0" applyFont="1" applyFill="1" applyBorder="1" applyAlignment="1">
      <alignment horizontal="center" vertical="center" textRotation="90"/>
    </xf>
    <xf numFmtId="0" fontId="40" fillId="14" borderId="19" xfId="0" applyFont="1" applyFill="1" applyBorder="1" applyAlignment="1">
      <alignment horizontal="center" vertical="center" wrapText="1"/>
    </xf>
    <xf numFmtId="0" fontId="40" fillId="19" borderId="21" xfId="0" applyFont="1" applyFill="1" applyBorder="1" applyAlignment="1">
      <alignment horizontal="center" vertical="center" wrapText="1"/>
    </xf>
    <xf numFmtId="0" fontId="11" fillId="19" borderId="21" xfId="0" applyFont="1" applyFill="1" applyBorder="1" applyAlignment="1">
      <alignment horizontal="center" vertical="center" wrapText="1"/>
    </xf>
    <xf numFmtId="0" fontId="40" fillId="57" borderId="22" xfId="0" applyFont="1" applyFill="1" applyBorder="1" applyAlignment="1">
      <alignment horizontal="center" vertical="center" wrapText="1"/>
    </xf>
    <xf numFmtId="0" fontId="11" fillId="57" borderId="0" xfId="0" applyFont="1" applyFill="1" applyAlignment="1">
      <alignment horizontal="center" vertical="center" wrapText="1"/>
    </xf>
    <xf numFmtId="0" fontId="11" fillId="57" borderId="22" xfId="0" applyFont="1" applyFill="1" applyBorder="1" applyAlignment="1">
      <alignment horizontal="center" vertical="center" wrapText="1"/>
    </xf>
    <xf numFmtId="0" fontId="0" fillId="58" borderId="0" xfId="0" applyFill="1" applyAlignment="1">
      <alignment horizontal="center" vertical="center" wrapText="1"/>
    </xf>
    <xf numFmtId="0" fontId="64" fillId="16" borderId="22" xfId="0" applyFont="1" applyFill="1" applyBorder="1" applyAlignment="1">
      <alignment horizontal="center" vertical="center" wrapText="1"/>
    </xf>
    <xf numFmtId="0" fontId="0" fillId="16" borderId="0" xfId="0" applyFill="1" applyAlignment="1">
      <alignment horizontal="center" vertical="center" wrapText="1"/>
    </xf>
    <xf numFmtId="0" fontId="0" fillId="58" borderId="22" xfId="0" applyFill="1" applyBorder="1" applyAlignment="1">
      <alignment horizontal="center" vertical="center"/>
    </xf>
    <xf numFmtId="0" fontId="0" fillId="16" borderId="22" xfId="0" applyFill="1" applyBorder="1" applyAlignment="1">
      <alignment horizontal="center" vertical="center"/>
    </xf>
    <xf numFmtId="0" fontId="0" fillId="16" borderId="22" xfId="0" applyFill="1" applyBorder="1" applyAlignment="1">
      <alignment horizontal="center" vertical="center" wrapText="1"/>
    </xf>
    <xf numFmtId="0" fontId="64" fillId="22" borderId="22" xfId="0" applyFont="1" applyFill="1" applyBorder="1" applyAlignment="1">
      <alignment horizontal="center" vertical="center" wrapText="1"/>
    </xf>
    <xf numFmtId="0" fontId="0" fillId="59" borderId="0" xfId="0" applyFill="1" applyAlignment="1">
      <alignment horizontal="center" vertical="center"/>
    </xf>
    <xf numFmtId="0" fontId="0" fillId="59" borderId="22" xfId="0" applyFill="1" applyBorder="1" applyAlignment="1">
      <alignment horizontal="center" vertical="center"/>
    </xf>
    <xf numFmtId="0" fontId="50" fillId="59" borderId="22" xfId="0" applyFont="1" applyFill="1" applyBorder="1" applyAlignment="1">
      <alignment horizontal="center" vertical="center" textRotation="90"/>
    </xf>
    <xf numFmtId="0" fontId="64" fillId="60" borderId="22" xfId="0" applyFont="1" applyFill="1" applyBorder="1" applyAlignment="1">
      <alignment horizontal="center" vertical="center" wrapText="1"/>
    </xf>
    <xf numFmtId="0" fontId="0" fillId="60" borderId="22" xfId="0" applyFill="1" applyBorder="1" applyAlignment="1">
      <alignment horizontal="center" vertical="center"/>
    </xf>
    <xf numFmtId="0" fontId="0" fillId="60" borderId="0" xfId="0" applyFill="1" applyAlignment="1">
      <alignment horizontal="center" vertical="center" wrapText="1"/>
    </xf>
    <xf numFmtId="0" fontId="0" fillId="60" borderId="22" xfId="0" applyFill="1" applyBorder="1" applyAlignment="1">
      <alignment horizontal="center" vertical="center" wrapText="1"/>
    </xf>
    <xf numFmtId="0" fontId="0" fillId="37" borderId="0" xfId="0" applyFill="1" applyAlignment="1">
      <alignment horizontal="center" vertical="center" wrapText="1"/>
    </xf>
    <xf numFmtId="0" fontId="64" fillId="61" borderId="22" xfId="0" applyFont="1" applyFill="1" applyBorder="1" applyAlignment="1">
      <alignment horizontal="center" vertical="center" wrapText="1"/>
    </xf>
    <xf numFmtId="0" fontId="0" fillId="63" borderId="0" xfId="0" applyFill="1" applyAlignment="1">
      <alignment horizontal="center" vertical="center"/>
    </xf>
    <xf numFmtId="0" fontId="68" fillId="63" borderId="22" xfId="0" applyFont="1" applyFill="1" applyBorder="1" applyAlignment="1">
      <alignment horizontal="center" vertical="center" wrapText="1"/>
    </xf>
    <xf numFmtId="0" fontId="68" fillId="33" borderId="22" xfId="0" applyFont="1" applyFill="1" applyBorder="1" applyAlignment="1">
      <alignment horizontal="center" vertical="center" wrapText="1"/>
    </xf>
    <xf numFmtId="0" fontId="0" fillId="33" borderId="0" xfId="0" applyFill="1" applyAlignment="1">
      <alignment horizontal="center" vertical="center"/>
    </xf>
    <xf numFmtId="0" fontId="64" fillId="64" borderId="22" xfId="0" applyFont="1" applyFill="1" applyBorder="1" applyAlignment="1">
      <alignment horizontal="center" vertical="center" wrapText="1"/>
    </xf>
    <xf numFmtId="0" fontId="0" fillId="26" borderId="22" xfId="0" applyFill="1" applyBorder="1" applyAlignment="1">
      <alignment horizontal="center" vertical="center"/>
    </xf>
    <xf numFmtId="0" fontId="0" fillId="64" borderId="22" xfId="0" applyFill="1" applyBorder="1" applyAlignment="1">
      <alignment horizontal="center" vertical="center"/>
    </xf>
    <xf numFmtId="0" fontId="0" fillId="33" borderId="22" xfId="0" applyFill="1" applyBorder="1" applyAlignment="1">
      <alignment horizontal="center" vertical="center"/>
    </xf>
    <xf numFmtId="0" fontId="0" fillId="65" borderId="22" xfId="0" applyFill="1" applyBorder="1" applyAlignment="1">
      <alignment horizontal="center" vertical="center"/>
    </xf>
    <xf numFmtId="0" fontId="63" fillId="65" borderId="22" xfId="0" applyFont="1" applyFill="1" applyBorder="1" applyAlignment="1">
      <alignment horizontal="center" vertical="center" textRotation="90"/>
    </xf>
    <xf numFmtId="0" fontId="0" fillId="65" borderId="0" xfId="0" applyFill="1" applyAlignment="1">
      <alignment horizontal="center" vertical="center"/>
    </xf>
    <xf numFmtId="0" fontId="68" fillId="63" borderId="22" xfId="0" applyFont="1" applyFill="1" applyBorder="1" applyAlignment="1">
      <alignment horizontal="center" vertical="center"/>
    </xf>
    <xf numFmtId="0" fontId="0" fillId="46" borderId="0" xfId="0" applyFill="1" applyAlignment="1">
      <alignment horizontal="center" vertical="center"/>
    </xf>
    <xf numFmtId="0" fontId="0" fillId="46" borderId="22" xfId="0" applyFill="1" applyBorder="1" applyAlignment="1">
      <alignment horizontal="center" vertical="center"/>
    </xf>
    <xf numFmtId="0" fontId="63" fillId="46" borderId="22" xfId="0" applyFont="1" applyFill="1" applyBorder="1" applyAlignment="1">
      <alignment horizontal="center" vertical="center"/>
    </xf>
    <xf numFmtId="0" fontId="63" fillId="67" borderId="0" xfId="0" applyFont="1" applyFill="1" applyAlignment="1">
      <alignment horizontal="center" vertical="center"/>
    </xf>
    <xf numFmtId="0" fontId="63" fillId="67" borderId="22" xfId="0" applyFont="1" applyFill="1" applyBorder="1" applyAlignment="1">
      <alignment horizontal="center" vertical="center"/>
    </xf>
    <xf numFmtId="0" fontId="0" fillId="68" borderId="0" xfId="0" applyFill="1" applyAlignment="1">
      <alignment horizontal="center" vertical="center"/>
    </xf>
    <xf numFmtId="0" fontId="0" fillId="69" borderId="0" xfId="0" applyFill="1" applyAlignment="1">
      <alignment horizontal="center" vertical="center"/>
    </xf>
    <xf numFmtId="0" fontId="0" fillId="70" borderId="0" xfId="0" applyFill="1" applyAlignment="1">
      <alignment horizontal="center" vertical="center"/>
    </xf>
    <xf numFmtId="0" fontId="0" fillId="70" borderId="22" xfId="0" applyFill="1" applyBorder="1" applyAlignment="1">
      <alignment horizontal="center" vertical="center"/>
    </xf>
    <xf numFmtId="0" fontId="63" fillId="63" borderId="22" xfId="0" applyFont="1" applyFill="1" applyBorder="1" applyAlignment="1">
      <alignment horizontal="center" vertical="center"/>
    </xf>
    <xf numFmtId="0" fontId="50" fillId="63" borderId="22" xfId="0" applyFont="1" applyFill="1" applyBorder="1" applyAlignment="1">
      <alignment horizontal="center" vertical="center" wrapText="1"/>
    </xf>
    <xf numFmtId="0" fontId="63" fillId="26" borderId="22" xfId="0" applyFont="1" applyFill="1" applyBorder="1" applyAlignment="1">
      <alignment horizontal="center" vertical="center"/>
    </xf>
    <xf numFmtId="0" fontId="63" fillId="26" borderId="22" xfId="0" applyFont="1" applyFill="1" applyBorder="1" applyAlignment="1">
      <alignment horizontal="center" vertical="center" textRotation="90"/>
    </xf>
    <xf numFmtId="0" fontId="63" fillId="26" borderId="0" xfId="0" applyFont="1" applyFill="1" applyAlignment="1">
      <alignment horizontal="center" vertical="center"/>
    </xf>
    <xf numFmtId="0" fontId="0" fillId="63" borderId="22" xfId="0" applyFill="1" applyBorder="1" applyAlignment="1">
      <alignment horizontal="center" vertical="center"/>
    </xf>
    <xf numFmtId="0" fontId="63" fillId="71" borderId="22" xfId="0" applyFont="1" applyFill="1" applyBorder="1" applyAlignment="1">
      <alignment horizontal="center" vertical="center" textRotation="90"/>
    </xf>
    <xf numFmtId="0" fontId="0" fillId="71" borderId="0" xfId="0" applyFill="1" applyAlignment="1">
      <alignment horizontal="center" vertical="center"/>
    </xf>
    <xf numFmtId="0" fontId="63" fillId="64" borderId="22" xfId="0" applyFont="1" applyFill="1" applyBorder="1" applyAlignment="1">
      <alignment horizontal="center" vertical="center" textRotation="90"/>
    </xf>
    <xf numFmtId="0" fontId="0" fillId="64" borderId="0" xfId="0" applyFill="1" applyAlignment="1">
      <alignment horizontal="center" vertical="center"/>
    </xf>
    <xf numFmtId="0" fontId="63" fillId="31" borderId="22" xfId="0" applyFont="1" applyFill="1" applyBorder="1" applyAlignment="1">
      <alignment horizontal="center" vertical="center" textRotation="90"/>
    </xf>
    <xf numFmtId="0" fontId="0" fillId="31" borderId="0" xfId="0" applyFill="1" applyAlignment="1">
      <alignment horizontal="center" vertical="center"/>
    </xf>
    <xf numFmtId="0" fontId="63" fillId="28" borderId="22" xfId="0" applyFont="1" applyFill="1" applyBorder="1" applyAlignment="1">
      <alignment horizontal="center" vertical="center" textRotation="90"/>
    </xf>
    <xf numFmtId="0" fontId="0" fillId="28" borderId="0" xfId="0" applyFill="1" applyAlignment="1">
      <alignment horizontal="center" vertical="center"/>
    </xf>
    <xf numFmtId="0" fontId="3" fillId="47" borderId="0" xfId="0" applyFont="1" applyFill="1" applyAlignment="1">
      <alignment horizontal="center" vertical="center" wrapText="1"/>
    </xf>
    <xf numFmtId="0" fontId="3" fillId="47" borderId="22" xfId="0" applyFont="1" applyFill="1" applyBorder="1" applyAlignment="1">
      <alignment horizontal="center" vertical="center" wrapText="1"/>
    </xf>
    <xf numFmtId="0" fontId="0" fillId="72" borderId="0" xfId="0" applyFill="1" applyAlignment="1">
      <alignment horizontal="center" vertical="center"/>
    </xf>
    <xf numFmtId="0" fontId="63" fillId="72" borderId="22" xfId="0" applyFont="1" applyFill="1" applyBorder="1" applyAlignment="1">
      <alignment horizontal="center" vertical="center" textRotation="90"/>
    </xf>
    <xf numFmtId="0" fontId="69" fillId="0" borderId="0" xfId="0" applyFont="1" applyAlignment="1">
      <alignment horizontal="center" vertical="center"/>
    </xf>
    <xf numFmtId="0" fontId="3" fillId="66" borderId="22" xfId="0" applyFont="1" applyFill="1" applyBorder="1" applyAlignment="1">
      <alignment horizontal="center" vertical="center"/>
    </xf>
    <xf numFmtId="0" fontId="3" fillId="26" borderId="22" xfId="0" applyFont="1" applyFill="1" applyBorder="1" applyAlignment="1">
      <alignment horizontal="center" vertical="center"/>
    </xf>
    <xf numFmtId="0" fontId="3" fillId="73" borderId="19" xfId="0" applyFont="1" applyFill="1" applyBorder="1" applyAlignment="1">
      <alignment horizontal="center" vertical="center"/>
    </xf>
    <xf numFmtId="0" fontId="0" fillId="74" borderId="0" xfId="0" applyFill="1" applyAlignment="1">
      <alignment horizontal="center" vertical="center"/>
    </xf>
    <xf numFmtId="0" fontId="0" fillId="74" borderId="22" xfId="0" applyFill="1" applyBorder="1" applyAlignment="1">
      <alignment horizontal="center" vertical="center"/>
    </xf>
    <xf numFmtId="0" fontId="3" fillId="12" borderId="19" xfId="0" applyFont="1" applyFill="1" applyBorder="1" applyAlignment="1">
      <alignment horizontal="center" vertical="center" wrapText="1"/>
    </xf>
    <xf numFmtId="0" fontId="3" fillId="12" borderId="0" xfId="0" applyFont="1" applyFill="1" applyAlignment="1">
      <alignment horizontal="center" vertical="center" wrapText="1"/>
    </xf>
    <xf numFmtId="0" fontId="3" fillId="12" borderId="22" xfId="0" applyFont="1" applyFill="1" applyBorder="1" applyAlignment="1">
      <alignment horizontal="center" vertical="center" wrapText="1"/>
    </xf>
    <xf numFmtId="0" fontId="63" fillId="11" borderId="22" xfId="0" applyFont="1" applyFill="1" applyBorder="1" applyAlignment="1">
      <alignment horizontal="center" vertical="center"/>
    </xf>
    <xf numFmtId="0" fontId="67" fillId="11" borderId="22" xfId="0" applyFont="1" applyFill="1" applyBorder="1" applyAlignment="1">
      <alignment horizontal="center" vertical="center" wrapText="1"/>
    </xf>
    <xf numFmtId="0" fontId="63" fillId="68" borderId="22" xfId="0" applyFont="1" applyFill="1" applyBorder="1" applyAlignment="1">
      <alignment horizontal="center" vertical="center"/>
    </xf>
    <xf numFmtId="0" fontId="67" fillId="68" borderId="22" xfId="0" applyFont="1" applyFill="1" applyBorder="1" applyAlignment="1">
      <alignment horizontal="center" vertical="center" wrapText="1"/>
    </xf>
    <xf numFmtId="0" fontId="63" fillId="18" borderId="22" xfId="0" applyFont="1" applyFill="1" applyBorder="1" applyAlignment="1">
      <alignment horizontal="center" vertical="center"/>
    </xf>
    <xf numFmtId="0" fontId="67" fillId="18" borderId="22" xfId="0" applyFont="1" applyFill="1" applyBorder="1" applyAlignment="1">
      <alignment horizontal="center" vertical="center" wrapText="1"/>
    </xf>
    <xf numFmtId="0" fontId="50" fillId="35" borderId="22" xfId="0" applyFont="1" applyFill="1" applyBorder="1" applyAlignment="1">
      <alignment horizontal="center" vertical="center"/>
    </xf>
    <xf numFmtId="0" fontId="50" fillId="35" borderId="0" xfId="0" applyFont="1" applyFill="1" applyAlignment="1">
      <alignment horizontal="center" vertical="center"/>
    </xf>
    <xf numFmtId="0" fontId="0" fillId="17" borderId="70" xfId="0" applyFill="1" applyBorder="1" applyAlignment="1" applyProtection="1">
      <alignment horizontal="left" vertical="center"/>
      <protection hidden="1"/>
    </xf>
    <xf numFmtId="0" fontId="0" fillId="76" borderId="22" xfId="0" applyFill="1" applyBorder="1" applyAlignment="1">
      <alignment horizontal="center" vertical="center"/>
    </xf>
    <xf numFmtId="0" fontId="0" fillId="76" borderId="22" xfId="0" applyFill="1" applyBorder="1" applyAlignment="1">
      <alignment horizontal="center" vertical="center" wrapText="1"/>
    </xf>
    <xf numFmtId="0" fontId="0" fillId="76" borderId="0" xfId="0" applyFill="1" applyAlignment="1">
      <alignment horizontal="center" vertical="center"/>
    </xf>
    <xf numFmtId="0" fontId="0" fillId="77" borderId="0" xfId="0" applyFill="1" applyAlignment="1">
      <alignment horizontal="center" vertical="center"/>
    </xf>
    <xf numFmtId="0" fontId="64" fillId="48" borderId="22" xfId="0" applyFont="1" applyFill="1" applyBorder="1" applyAlignment="1">
      <alignment horizontal="center" vertical="center" textRotation="90" wrapText="1"/>
    </xf>
    <xf numFmtId="0" fontId="64" fillId="37" borderId="22" xfId="0" applyFont="1" applyFill="1" applyBorder="1" applyAlignment="1">
      <alignment horizontal="center" vertical="center" textRotation="90" wrapText="1"/>
    </xf>
    <xf numFmtId="0" fontId="64" fillId="51" borderId="22" xfId="0" applyFont="1" applyFill="1" applyBorder="1" applyAlignment="1">
      <alignment horizontal="center" vertical="center" textRotation="90" wrapText="1"/>
    </xf>
    <xf numFmtId="0" fontId="64" fillId="77" borderId="22" xfId="0" applyFont="1" applyFill="1" applyBorder="1" applyAlignment="1">
      <alignment horizontal="center" vertical="center" textRotation="90" wrapText="1"/>
    </xf>
    <xf numFmtId="0" fontId="64" fillId="78" borderId="22" xfId="0" applyFont="1" applyFill="1" applyBorder="1" applyAlignment="1">
      <alignment horizontal="center" vertical="center" textRotation="90" wrapText="1"/>
    </xf>
    <xf numFmtId="0" fontId="0" fillId="78" borderId="0" xfId="0" applyFill="1" applyAlignment="1">
      <alignment horizontal="center" vertical="center"/>
    </xf>
    <xf numFmtId="0" fontId="64" fillId="30" borderId="22" xfId="0" applyFont="1" applyFill="1" applyBorder="1" applyAlignment="1">
      <alignment horizontal="center" vertical="center" textRotation="90" wrapText="1"/>
    </xf>
    <xf numFmtId="0" fontId="0" fillId="30" borderId="0" xfId="0" applyFill="1" applyAlignment="1">
      <alignment horizontal="center" vertical="center"/>
    </xf>
    <xf numFmtId="0" fontId="64" fillId="79" borderId="22" xfId="0" applyFont="1" applyFill="1" applyBorder="1" applyAlignment="1">
      <alignment horizontal="center" vertical="center" textRotation="90" wrapText="1"/>
    </xf>
    <xf numFmtId="0" fontId="0" fillId="79" borderId="0" xfId="0" applyFill="1" applyAlignment="1">
      <alignment horizontal="center" vertical="center"/>
    </xf>
    <xf numFmtId="0" fontId="0" fillId="30" borderId="22" xfId="0" applyFill="1" applyBorder="1" applyAlignment="1">
      <alignment horizontal="center" vertical="center"/>
    </xf>
    <xf numFmtId="0" fontId="0" fillId="22" borderId="22" xfId="0" applyFill="1" applyBorder="1" applyAlignment="1">
      <alignment horizontal="center" vertical="center"/>
    </xf>
    <xf numFmtId="0" fontId="0" fillId="82" borderId="22" xfId="0" applyFill="1" applyBorder="1" applyAlignment="1" applyProtection="1">
      <alignment horizontal="center" vertical="center"/>
      <protection hidden="1"/>
    </xf>
    <xf numFmtId="0" fontId="0" fillId="83" borderId="22" xfId="0" applyFill="1" applyBorder="1" applyAlignment="1" applyProtection="1">
      <alignment horizontal="center" vertical="center"/>
      <protection hidden="1"/>
    </xf>
    <xf numFmtId="0" fontId="0" fillId="33" borderId="22" xfId="0" applyFill="1" applyBorder="1" applyAlignment="1" applyProtection="1">
      <alignment horizontal="center" vertical="center"/>
      <protection hidden="1"/>
    </xf>
    <xf numFmtId="0" fontId="3" fillId="16" borderId="21" xfId="0" applyFont="1" applyFill="1" applyBorder="1" applyAlignment="1">
      <alignment horizontal="center" vertical="center"/>
    </xf>
    <xf numFmtId="0" fontId="3" fillId="18" borderId="19" xfId="0" applyFont="1" applyFill="1" applyBorder="1" applyAlignment="1">
      <alignment horizontal="center" vertical="center"/>
    </xf>
    <xf numFmtId="0" fontId="0" fillId="17" borderId="0" xfId="0" applyFill="1" applyAlignment="1" applyProtection="1">
      <alignment horizontal="center" vertical="center"/>
      <protection hidden="1"/>
    </xf>
    <xf numFmtId="3" fontId="0" fillId="82" borderId="0" xfId="0" applyNumberFormat="1" applyFill="1" applyAlignment="1" applyProtection="1">
      <alignment horizontal="center" vertical="center"/>
      <protection hidden="1"/>
    </xf>
    <xf numFmtId="0" fontId="0" fillId="83" borderId="0" xfId="0" applyFill="1" applyAlignment="1" applyProtection="1">
      <alignment horizontal="center" vertical="center"/>
      <protection hidden="1"/>
    </xf>
    <xf numFmtId="0" fontId="0" fillId="33" borderId="0" xfId="0" applyFill="1" applyAlignment="1" applyProtection="1">
      <alignment horizontal="center" vertical="center"/>
      <protection hidden="1"/>
    </xf>
    <xf numFmtId="0" fontId="0" fillId="19" borderId="22" xfId="0" applyFill="1" applyBorder="1" applyAlignment="1" applyProtection="1">
      <alignment horizontal="left" vertical="center"/>
      <protection hidden="1"/>
    </xf>
    <xf numFmtId="49" fontId="3" fillId="0" borderId="70" xfId="0" applyNumberFormat="1" applyFont="1" applyBorder="1" applyAlignment="1">
      <alignment horizontal="center" vertical="center"/>
    </xf>
    <xf numFmtId="0" fontId="11" fillId="14" borderId="22" xfId="0" applyFont="1" applyFill="1" applyBorder="1" applyAlignment="1">
      <alignment horizontal="center" vertical="center" wrapText="1"/>
    </xf>
    <xf numFmtId="0" fontId="64" fillId="69" borderId="22" xfId="0" applyFont="1" applyFill="1" applyBorder="1" applyAlignment="1">
      <alignment horizontal="center" vertical="center" wrapText="1"/>
    </xf>
    <xf numFmtId="0" fontId="64" fillId="70" borderId="22" xfId="0" applyFont="1" applyFill="1" applyBorder="1" applyAlignment="1">
      <alignment horizontal="center" vertical="center" wrapText="1"/>
    </xf>
    <xf numFmtId="0" fontId="64" fillId="46" borderId="22" xfId="0" applyFont="1" applyFill="1" applyBorder="1" applyAlignment="1">
      <alignment horizontal="center" vertical="center" wrapText="1"/>
    </xf>
    <xf numFmtId="0" fontId="64" fillId="67" borderId="22" xfId="0" applyFont="1" applyFill="1" applyBorder="1" applyAlignment="1">
      <alignment horizontal="center" vertical="center" wrapText="1"/>
    </xf>
    <xf numFmtId="0" fontId="0" fillId="84" borderId="0" xfId="0" applyFill="1" applyAlignment="1">
      <alignment horizontal="center" vertical="center"/>
    </xf>
    <xf numFmtId="0" fontId="0" fillId="85" borderId="0" xfId="0" applyFill="1" applyAlignment="1">
      <alignment horizontal="center" vertical="center"/>
    </xf>
    <xf numFmtId="0" fontId="64" fillId="85" borderId="70" xfId="0" applyFont="1" applyFill="1" applyBorder="1" applyAlignment="1">
      <alignment horizontal="center" vertical="center" wrapText="1"/>
    </xf>
    <xf numFmtId="0" fontId="64" fillId="86" borderId="70" xfId="0" applyFont="1" applyFill="1" applyBorder="1" applyAlignment="1">
      <alignment horizontal="center" vertical="center" wrapText="1"/>
    </xf>
    <xf numFmtId="0" fontId="0" fillId="86" borderId="0" xfId="0" applyFill="1" applyAlignment="1">
      <alignment horizontal="center" vertical="center"/>
    </xf>
    <xf numFmtId="0" fontId="64" fillId="11" borderId="70" xfId="0" applyFont="1" applyFill="1" applyBorder="1" applyAlignment="1">
      <alignment horizontal="center" vertical="center" wrapText="1"/>
    </xf>
    <xf numFmtId="0" fontId="0" fillId="87" borderId="22" xfId="0" applyFill="1" applyBorder="1" applyAlignment="1">
      <alignment horizontal="center" vertical="center"/>
    </xf>
    <xf numFmtId="0" fontId="0" fillId="88" borderId="22" xfId="0" applyFill="1" applyBorder="1" applyAlignment="1">
      <alignment horizontal="center" vertical="center"/>
    </xf>
    <xf numFmtId="0" fontId="0" fillId="88" borderId="0" xfId="0" applyFill="1" applyAlignment="1">
      <alignment horizontal="center" vertical="center"/>
    </xf>
    <xf numFmtId="0" fontId="0" fillId="89" borderId="22" xfId="0" applyFill="1" applyBorder="1" applyAlignment="1">
      <alignment horizontal="center" vertical="center"/>
    </xf>
    <xf numFmtId="0" fontId="0" fillId="89" borderId="0" xfId="0" applyFill="1" applyAlignment="1">
      <alignment horizontal="center" vertical="center"/>
    </xf>
    <xf numFmtId="0" fontId="0" fillId="84" borderId="22" xfId="0" applyFill="1" applyBorder="1" applyAlignment="1">
      <alignment horizontal="center" vertical="center"/>
    </xf>
    <xf numFmtId="0" fontId="0" fillId="90" borderId="22" xfId="0" applyFill="1" applyBorder="1" applyAlignment="1">
      <alignment horizontal="center" vertical="center"/>
    </xf>
    <xf numFmtId="0" fontId="0" fillId="90" borderId="0" xfId="0" applyFill="1" applyAlignment="1">
      <alignment horizontal="center" vertical="center"/>
    </xf>
    <xf numFmtId="0" fontId="0" fillId="16" borderId="0" xfId="0" applyFill="1" applyAlignment="1">
      <alignment horizontal="center" vertical="center"/>
    </xf>
    <xf numFmtId="0" fontId="3" fillId="14" borderId="0" xfId="0" applyFont="1" applyFill="1" applyAlignment="1">
      <alignment horizontal="center" vertical="center" wrapText="1"/>
    </xf>
    <xf numFmtId="0" fontId="50" fillId="94" borderId="22" xfId="0" applyFont="1" applyFill="1" applyBorder="1" applyAlignment="1">
      <alignment horizontal="center" vertical="center"/>
    </xf>
    <xf numFmtId="0" fontId="50" fillId="95" borderId="22" xfId="0" applyFont="1" applyFill="1" applyBorder="1" applyAlignment="1">
      <alignment horizontal="center" vertical="center"/>
    </xf>
    <xf numFmtId="0" fontId="50" fillId="95" borderId="0" xfId="0" applyFont="1" applyFill="1" applyAlignment="1">
      <alignment horizontal="center" vertical="center"/>
    </xf>
    <xf numFmtId="0" fontId="50" fillId="97" borderId="0" xfId="0" applyFont="1" applyFill="1" applyAlignment="1">
      <alignment horizontal="center" vertical="center"/>
    </xf>
    <xf numFmtId="0" fontId="64" fillId="94" borderId="22" xfId="0" applyFont="1" applyFill="1" applyBorder="1" applyAlignment="1">
      <alignment horizontal="center" vertical="center"/>
    </xf>
    <xf numFmtId="0" fontId="64" fillId="96" borderId="22" xfId="0" applyFont="1" applyFill="1" applyBorder="1" applyAlignment="1">
      <alignment horizontal="center" vertical="center"/>
    </xf>
    <xf numFmtId="0" fontId="50" fillId="97" borderId="22" xfId="0" applyFont="1" applyFill="1" applyBorder="1" applyAlignment="1">
      <alignment horizontal="center" vertical="center"/>
    </xf>
    <xf numFmtId="0" fontId="0" fillId="98" borderId="0" xfId="0" applyFill="1" applyAlignment="1">
      <alignment horizontal="center" vertical="center" wrapText="1"/>
    </xf>
    <xf numFmtId="0" fontId="0" fillId="13" borderId="0" xfId="0" applyFill="1" applyAlignment="1">
      <alignment horizontal="center" vertical="center" wrapText="1"/>
    </xf>
    <xf numFmtId="0" fontId="0" fillId="13" borderId="22" xfId="0" applyFill="1" applyBorder="1" applyAlignment="1">
      <alignment horizontal="center" vertical="center" wrapText="1"/>
    </xf>
    <xf numFmtId="0" fontId="64" fillId="98" borderId="22" xfId="0" applyFont="1" applyFill="1" applyBorder="1" applyAlignment="1">
      <alignment horizontal="center" vertical="center" wrapText="1"/>
    </xf>
    <xf numFmtId="0" fontId="64" fillId="13" borderId="22" xfId="0" applyFont="1" applyFill="1" applyBorder="1" applyAlignment="1">
      <alignment horizontal="center" vertical="center" wrapText="1"/>
    </xf>
    <xf numFmtId="0" fontId="40" fillId="99" borderId="22" xfId="0" applyFont="1" applyFill="1" applyBorder="1" applyAlignment="1">
      <alignment horizontal="center" vertical="center" wrapText="1"/>
    </xf>
    <xf numFmtId="0" fontId="40" fillId="100" borderId="22" xfId="0" applyFont="1" applyFill="1" applyBorder="1" applyAlignment="1">
      <alignment horizontal="center" vertical="center" wrapText="1"/>
    </xf>
    <xf numFmtId="0" fontId="11" fillId="99" borderId="0" xfId="0" applyFont="1" applyFill="1" applyAlignment="1">
      <alignment horizontal="center" vertical="center" wrapText="1"/>
    </xf>
    <xf numFmtId="0" fontId="11" fillId="100" borderId="0" xfId="0" applyFont="1" applyFill="1" applyAlignment="1">
      <alignment horizontal="center" vertical="center" wrapText="1"/>
    </xf>
    <xf numFmtId="0" fontId="11" fillId="100" borderId="22" xfId="0" applyFont="1" applyFill="1" applyBorder="1" applyAlignment="1">
      <alignment horizontal="center" vertical="center" wrapText="1"/>
    </xf>
    <xf numFmtId="0" fontId="50" fillId="9" borderId="22" xfId="0" applyFont="1" applyFill="1" applyBorder="1" applyAlignment="1">
      <alignment horizontal="center" vertical="center"/>
    </xf>
    <xf numFmtId="0" fontId="50" fillId="40" borderId="22" xfId="0" applyFont="1" applyFill="1" applyBorder="1" applyAlignment="1">
      <alignment horizontal="center" vertical="center"/>
    </xf>
    <xf numFmtId="0" fontId="50" fillId="52" borderId="22" xfId="0" applyFont="1" applyFill="1" applyBorder="1" applyAlignment="1">
      <alignment horizontal="center" vertical="center"/>
    </xf>
    <xf numFmtId="0" fontId="50" fillId="101" borderId="22" xfId="0" applyFont="1" applyFill="1" applyBorder="1" applyAlignment="1">
      <alignment horizontal="center" vertical="center"/>
    </xf>
    <xf numFmtId="0" fontId="40" fillId="34" borderId="0" xfId="0" applyFont="1" applyFill="1" applyAlignment="1">
      <alignment horizontal="center" vertical="center" wrapText="1"/>
    </xf>
    <xf numFmtId="0" fontId="40" fillId="34" borderId="22" xfId="0" applyFont="1" applyFill="1" applyBorder="1" applyAlignment="1">
      <alignment horizontal="center" vertical="center" wrapText="1"/>
    </xf>
    <xf numFmtId="0" fontId="64" fillId="102" borderId="0" xfId="0" applyFont="1" applyFill="1" applyAlignment="1">
      <alignment horizontal="center" vertical="center" wrapText="1"/>
    </xf>
    <xf numFmtId="0" fontId="50" fillId="102" borderId="22" xfId="0" applyFont="1" applyFill="1" applyBorder="1" applyAlignment="1">
      <alignment horizontal="center" vertical="center" wrapText="1"/>
    </xf>
    <xf numFmtId="0" fontId="3" fillId="99" borderId="0" xfId="0" applyFont="1" applyFill="1" applyAlignment="1">
      <alignment horizontal="center" vertical="center" wrapText="1"/>
    </xf>
    <xf numFmtId="0" fontId="40" fillId="53" borderId="22" xfId="0" applyFont="1" applyFill="1" applyBorder="1" applyAlignment="1">
      <alignment horizontal="center" vertical="center" wrapText="1"/>
    </xf>
    <xf numFmtId="0" fontId="40" fillId="53" borderId="0" xfId="0" applyFont="1" applyFill="1" applyAlignment="1">
      <alignment horizontal="center" vertical="center" wrapText="1"/>
    </xf>
    <xf numFmtId="0" fontId="0" fillId="98" borderId="22" xfId="0" applyFill="1" applyBorder="1" applyAlignment="1">
      <alignment horizontal="center" vertical="center" wrapText="1"/>
    </xf>
    <xf numFmtId="0" fontId="0" fillId="78" borderId="22" xfId="0" applyFill="1" applyBorder="1" applyAlignment="1">
      <alignment horizontal="center" vertical="center"/>
    </xf>
    <xf numFmtId="0" fontId="0" fillId="34" borderId="22" xfId="0" applyFill="1" applyBorder="1" applyAlignment="1">
      <alignment horizontal="center" vertical="center"/>
    </xf>
    <xf numFmtId="0" fontId="0" fillId="34" borderId="0" xfId="0" applyFill="1" applyAlignment="1">
      <alignment horizontal="center" vertical="center"/>
    </xf>
    <xf numFmtId="0" fontId="0" fillId="103" borderId="22" xfId="0" applyFill="1" applyBorder="1" applyAlignment="1">
      <alignment horizontal="center" vertical="center"/>
    </xf>
    <xf numFmtId="0" fontId="0" fillId="103" borderId="0" xfId="0" applyFill="1" applyAlignment="1">
      <alignment horizontal="center" vertical="center"/>
    </xf>
    <xf numFmtId="0" fontId="0" fillId="104" borderId="22" xfId="0" applyFill="1" applyBorder="1" applyAlignment="1">
      <alignment horizontal="center" vertical="center"/>
    </xf>
    <xf numFmtId="0" fontId="0" fillId="104" borderId="0" xfId="0" applyFill="1" applyAlignment="1">
      <alignment horizontal="center" vertical="center"/>
    </xf>
    <xf numFmtId="0" fontId="0" fillId="105" borderId="22" xfId="0" applyFill="1" applyBorder="1" applyAlignment="1">
      <alignment horizontal="center" vertical="center"/>
    </xf>
    <xf numFmtId="0" fontId="0" fillId="105" borderId="0" xfId="0" applyFill="1" applyAlignment="1">
      <alignment horizontal="center" vertical="center"/>
    </xf>
    <xf numFmtId="0" fontId="0" fillId="87" borderId="0" xfId="0" applyFill="1" applyAlignment="1">
      <alignment horizontal="center" vertical="center"/>
    </xf>
    <xf numFmtId="0" fontId="0" fillId="106" borderId="19" xfId="0" applyFill="1" applyBorder="1" applyAlignment="1">
      <alignment horizontal="center" vertical="center"/>
    </xf>
    <xf numFmtId="0" fontId="0" fillId="106" borderId="0" xfId="0" applyFill="1" applyAlignment="1">
      <alignment horizontal="center" vertical="center"/>
    </xf>
    <xf numFmtId="0" fontId="0" fillId="106" borderId="22" xfId="0" applyFill="1" applyBorder="1" applyAlignment="1">
      <alignment horizontal="center" vertical="center"/>
    </xf>
    <xf numFmtId="0" fontId="0" fillId="103" borderId="21" xfId="0" applyFill="1" applyBorder="1" applyAlignment="1">
      <alignment horizontal="center" vertical="center"/>
    </xf>
    <xf numFmtId="0" fontId="0" fillId="66" borderId="22" xfId="0" applyFill="1" applyBorder="1" applyAlignment="1">
      <alignment horizontal="center" vertical="center"/>
    </xf>
    <xf numFmtId="0" fontId="0" fillId="22" borderId="0" xfId="0" applyFill="1" applyAlignment="1">
      <alignment horizontal="center" vertical="center"/>
    </xf>
    <xf numFmtId="0" fontId="0" fillId="66" borderId="0" xfId="0" applyFill="1" applyAlignment="1">
      <alignment horizontal="center" vertical="center"/>
    </xf>
    <xf numFmtId="0" fontId="3" fillId="26" borderId="22" xfId="0" applyFont="1" applyFill="1" applyBorder="1" applyAlignment="1">
      <alignment horizontal="center" vertical="center" wrapText="1"/>
    </xf>
    <xf numFmtId="0" fontId="0" fillId="110" borderId="22" xfId="0" applyFill="1" applyBorder="1" applyAlignment="1">
      <alignment horizontal="center" vertical="center"/>
    </xf>
    <xf numFmtId="0" fontId="0" fillId="110" borderId="0" xfId="0" applyFill="1" applyAlignment="1">
      <alignment horizontal="center" vertical="center"/>
    </xf>
    <xf numFmtId="0" fontId="0" fillId="79" borderId="22" xfId="0" applyFill="1" applyBorder="1" applyAlignment="1">
      <alignment horizontal="center" vertical="center"/>
    </xf>
    <xf numFmtId="0" fontId="0" fillId="32" borderId="22" xfId="0" applyFill="1" applyBorder="1" applyAlignment="1">
      <alignment horizontal="center" vertical="center"/>
    </xf>
    <xf numFmtId="0" fontId="0" fillId="32" borderId="0" xfId="0" applyFill="1" applyAlignment="1">
      <alignment horizontal="center" vertical="center"/>
    </xf>
    <xf numFmtId="0" fontId="0" fillId="114" borderId="19" xfId="0" applyFill="1" applyBorder="1" applyAlignment="1">
      <alignment horizontal="center" vertical="center"/>
    </xf>
    <xf numFmtId="0" fontId="50" fillId="68" borderId="22" xfId="0" applyFont="1" applyFill="1" applyBorder="1" applyAlignment="1">
      <alignment horizontal="center" vertical="center" wrapText="1"/>
    </xf>
    <xf numFmtId="0" fontId="64" fillId="115" borderId="22" xfId="0" applyFont="1" applyFill="1" applyBorder="1" applyAlignment="1">
      <alignment horizontal="center" vertical="center"/>
    </xf>
    <xf numFmtId="0" fontId="64" fillId="115" borderId="0" xfId="0" applyFont="1" applyFill="1" applyAlignment="1">
      <alignment horizontal="center" vertical="center"/>
    </xf>
    <xf numFmtId="0" fontId="64" fillId="17" borderId="22" xfId="0" applyFont="1" applyFill="1" applyBorder="1" applyAlignment="1">
      <alignment horizontal="center" vertical="center"/>
    </xf>
    <xf numFmtId="0" fontId="64" fillId="17" borderId="0" xfId="0" applyFont="1" applyFill="1" applyAlignment="1">
      <alignment horizontal="center" vertical="center"/>
    </xf>
    <xf numFmtId="0" fontId="64" fillId="115" borderId="22" xfId="0" applyFont="1" applyFill="1" applyBorder="1" applyAlignment="1">
      <alignment horizontal="center" vertical="center" wrapText="1"/>
    </xf>
    <xf numFmtId="0" fontId="0" fillId="116" borderId="22" xfId="0" applyFill="1" applyBorder="1" applyAlignment="1">
      <alignment horizontal="center" vertical="center"/>
    </xf>
    <xf numFmtId="0" fontId="0" fillId="117" borderId="22" xfId="0" applyFill="1" applyBorder="1" applyAlignment="1">
      <alignment horizontal="center" vertical="center"/>
    </xf>
    <xf numFmtId="0" fontId="64" fillId="116" borderId="22" xfId="0" applyFont="1" applyFill="1" applyBorder="1" applyAlignment="1">
      <alignment horizontal="center" vertical="center" textRotation="90" wrapText="1"/>
    </xf>
    <xf numFmtId="0" fontId="64" fillId="107" borderId="43" xfId="0" applyFont="1" applyFill="1" applyBorder="1" applyAlignment="1">
      <alignment horizontal="center" vertical="center" textRotation="90" wrapText="1"/>
    </xf>
    <xf numFmtId="0" fontId="63" fillId="107" borderId="0" xfId="0" applyFont="1" applyFill="1" applyAlignment="1">
      <alignment horizontal="center" vertical="center" wrapText="1"/>
    </xf>
    <xf numFmtId="0" fontId="64" fillId="107" borderId="70" xfId="0" applyFont="1" applyFill="1" applyBorder="1" applyAlignment="1">
      <alignment horizontal="center" vertical="center" textRotation="90" wrapText="1"/>
    </xf>
    <xf numFmtId="0" fontId="64" fillId="118" borderId="70" xfId="0" applyFont="1" applyFill="1" applyBorder="1" applyAlignment="1">
      <alignment horizontal="center" vertical="center" textRotation="90" wrapText="1"/>
    </xf>
    <xf numFmtId="0" fontId="63" fillId="118" borderId="0" xfId="0" applyFont="1" applyFill="1" applyAlignment="1">
      <alignment horizontal="center" vertical="center" wrapText="1"/>
    </xf>
    <xf numFmtId="0" fontId="63" fillId="107" borderId="22" xfId="0" applyFont="1" applyFill="1" applyBorder="1" applyAlignment="1">
      <alignment horizontal="center" vertical="center" wrapText="1"/>
    </xf>
    <xf numFmtId="0" fontId="64" fillId="22" borderId="68" xfId="0" applyFont="1" applyFill="1" applyBorder="1" applyAlignment="1">
      <alignment horizontal="center" vertical="center" wrapText="1"/>
    </xf>
    <xf numFmtId="0" fontId="63" fillId="18" borderId="22" xfId="0" applyFont="1" applyFill="1" applyBorder="1" applyAlignment="1">
      <alignment horizontal="center" vertical="center" wrapText="1"/>
    </xf>
    <xf numFmtId="0" fontId="64" fillId="119" borderId="43" xfId="0" applyFont="1" applyFill="1" applyBorder="1" applyAlignment="1">
      <alignment horizontal="center" vertical="center" textRotation="90" wrapText="1"/>
    </xf>
    <xf numFmtId="0" fontId="63" fillId="119" borderId="0" xfId="0" applyFont="1" applyFill="1" applyAlignment="1">
      <alignment horizontal="center" vertical="center" wrapText="1"/>
    </xf>
    <xf numFmtId="0" fontId="64" fillId="119" borderId="70" xfId="0" applyFont="1" applyFill="1" applyBorder="1" applyAlignment="1">
      <alignment horizontal="center" vertical="center" textRotation="90" wrapText="1"/>
    </xf>
    <xf numFmtId="0" fontId="64" fillId="34" borderId="70" xfId="0" applyFont="1" applyFill="1" applyBorder="1" applyAlignment="1">
      <alignment horizontal="center" vertical="center" textRotation="90" wrapText="1"/>
    </xf>
    <xf numFmtId="0" fontId="63" fillId="34" borderId="0" xfId="0" applyFont="1" applyFill="1" applyAlignment="1">
      <alignment horizontal="center" vertical="center" wrapText="1"/>
    </xf>
    <xf numFmtId="0" fontId="63" fillId="119" borderId="22" xfId="0" applyFont="1" applyFill="1" applyBorder="1" applyAlignment="1">
      <alignment horizontal="center" vertical="center" wrapText="1"/>
    </xf>
    <xf numFmtId="0" fontId="64" fillId="120" borderId="68" xfId="0" applyFont="1" applyFill="1" applyBorder="1" applyAlignment="1">
      <alignment horizontal="center" vertical="center" wrapText="1"/>
    </xf>
    <xf numFmtId="0" fontId="0" fillId="120" borderId="22" xfId="0" applyFill="1" applyBorder="1" applyAlignment="1">
      <alignment horizontal="center" vertical="center"/>
    </xf>
    <xf numFmtId="0" fontId="0" fillId="120" borderId="0" xfId="0" applyFill="1" applyAlignment="1">
      <alignment horizontal="center" vertical="center"/>
    </xf>
    <xf numFmtId="0" fontId="63" fillId="121" borderId="22" xfId="0" applyFont="1" applyFill="1" applyBorder="1" applyAlignment="1">
      <alignment horizontal="center" vertical="center" wrapText="1"/>
    </xf>
    <xf numFmtId="0" fontId="0" fillId="121" borderId="22" xfId="0" applyFill="1" applyBorder="1" applyAlignment="1">
      <alignment horizontal="center" vertical="center"/>
    </xf>
    <xf numFmtId="0" fontId="0" fillId="121" borderId="0" xfId="0" applyFill="1" applyAlignment="1">
      <alignment horizontal="center" vertical="center"/>
    </xf>
    <xf numFmtId="0" fontId="64" fillId="76" borderId="22" xfId="0" applyFont="1" applyFill="1" applyBorder="1" applyAlignment="1">
      <alignment horizontal="center" vertical="center" wrapText="1"/>
    </xf>
    <xf numFmtId="0" fontId="64" fillId="38" borderId="22" xfId="0" applyFont="1" applyFill="1" applyBorder="1" applyAlignment="1">
      <alignment horizontal="center" vertical="center" wrapText="1"/>
    </xf>
    <xf numFmtId="0" fontId="64" fillId="122" borderId="22" xfId="0" applyFont="1" applyFill="1" applyBorder="1" applyAlignment="1">
      <alignment horizontal="center" vertical="center" wrapText="1"/>
    </xf>
    <xf numFmtId="0" fontId="63" fillId="76" borderId="0" xfId="0" applyFont="1" applyFill="1" applyAlignment="1">
      <alignment horizontal="center" vertical="center" wrapText="1"/>
    </xf>
    <xf numFmtId="0" fontId="63" fillId="46" borderId="0" xfId="0" applyFont="1" applyFill="1" applyAlignment="1">
      <alignment horizontal="center" vertical="center" wrapText="1"/>
    </xf>
    <xf numFmtId="0" fontId="63" fillId="38" borderId="0" xfId="0" applyFont="1" applyFill="1" applyAlignment="1">
      <alignment horizontal="center" vertical="center" wrapText="1"/>
    </xf>
    <xf numFmtId="0" fontId="63" fillId="122" borderId="0" xfId="0" applyFont="1" applyFill="1" applyAlignment="1">
      <alignment horizontal="center" vertical="center" wrapText="1"/>
    </xf>
    <xf numFmtId="0" fontId="63" fillId="122" borderId="22" xfId="0" applyFont="1" applyFill="1" applyBorder="1" applyAlignment="1">
      <alignment horizontal="center" vertical="center" wrapText="1"/>
    </xf>
    <xf numFmtId="0" fontId="64" fillId="48" borderId="22" xfId="0" applyFont="1" applyFill="1" applyBorder="1" applyAlignment="1">
      <alignment horizontal="center" vertical="center"/>
    </xf>
    <xf numFmtId="0" fontId="64" fillId="37" borderId="22" xfId="0" applyFont="1" applyFill="1" applyBorder="1" applyAlignment="1">
      <alignment horizontal="center" vertical="center"/>
    </xf>
    <xf numFmtId="0" fontId="64" fillId="51" borderId="22" xfId="0" applyFont="1" applyFill="1" applyBorder="1" applyAlignment="1">
      <alignment horizontal="center" vertical="center"/>
    </xf>
    <xf numFmtId="0" fontId="64" fillId="77" borderId="22" xfId="0" applyFont="1" applyFill="1" applyBorder="1" applyAlignment="1">
      <alignment horizontal="center" vertical="center"/>
    </xf>
    <xf numFmtId="0" fontId="64" fillId="123" borderId="22" xfId="0" applyFont="1" applyFill="1" applyBorder="1" applyAlignment="1">
      <alignment horizontal="center" vertical="center"/>
    </xf>
    <xf numFmtId="0" fontId="0" fillId="123" borderId="0" xfId="0" applyFill="1" applyAlignment="1">
      <alignment horizontal="center" vertical="center"/>
    </xf>
    <xf numFmtId="0" fontId="64" fillId="18" borderId="22" xfId="0" applyFont="1" applyFill="1" applyBorder="1" applyAlignment="1">
      <alignment horizontal="center" vertical="center"/>
    </xf>
    <xf numFmtId="0" fontId="64" fillId="26" borderId="22" xfId="0" applyFont="1" applyFill="1" applyBorder="1" applyAlignment="1">
      <alignment horizontal="center" vertical="center"/>
    </xf>
    <xf numFmtId="0" fontId="0" fillId="26" borderId="0" xfId="0" applyFill="1" applyAlignment="1">
      <alignment horizontal="center" vertical="center"/>
    </xf>
    <xf numFmtId="0" fontId="0" fillId="77" borderId="22" xfId="0" applyFill="1" applyBorder="1" applyAlignment="1">
      <alignment horizontal="center" vertical="center"/>
    </xf>
    <xf numFmtId="0" fontId="64" fillId="40" borderId="22" xfId="0" applyFont="1" applyFill="1" applyBorder="1" applyAlignment="1">
      <alignment horizontal="center" vertical="center"/>
    </xf>
    <xf numFmtId="0" fontId="0" fillId="40" borderId="0" xfId="0" applyFill="1" applyAlignment="1">
      <alignment horizontal="center" vertical="center"/>
    </xf>
    <xf numFmtId="0" fontId="64" fillId="78" borderId="22" xfId="0" applyFont="1" applyFill="1" applyBorder="1" applyAlignment="1">
      <alignment horizontal="center" vertical="center"/>
    </xf>
    <xf numFmtId="0" fontId="64" fillId="35" borderId="22" xfId="0" applyFont="1" applyFill="1" applyBorder="1" applyAlignment="1">
      <alignment horizontal="center" vertical="center"/>
    </xf>
    <xf numFmtId="0" fontId="0" fillId="35" borderId="0" xfId="0" applyFill="1" applyAlignment="1">
      <alignment horizontal="center" vertical="center"/>
    </xf>
    <xf numFmtId="0" fontId="0" fillId="35" borderId="22" xfId="0" applyFill="1" applyBorder="1" applyAlignment="1">
      <alignment horizontal="center" vertical="center"/>
    </xf>
    <xf numFmtId="0" fontId="64" fillId="71" borderId="22" xfId="0" applyFont="1" applyFill="1" applyBorder="1" applyAlignment="1">
      <alignment horizontal="center" vertical="center" wrapText="1"/>
    </xf>
    <xf numFmtId="0" fontId="63" fillId="71" borderId="0" xfId="0" applyFont="1" applyFill="1" applyAlignment="1">
      <alignment horizontal="center" vertical="center" wrapText="1"/>
    </xf>
    <xf numFmtId="0" fontId="64" fillId="17" borderId="22" xfId="0" applyFont="1" applyFill="1" applyBorder="1" applyAlignment="1">
      <alignment horizontal="center" vertical="center" wrapText="1"/>
    </xf>
    <xf numFmtId="0" fontId="63" fillId="17" borderId="0" xfId="0" applyFont="1" applyFill="1" applyAlignment="1">
      <alignment horizontal="center" vertical="center" wrapText="1"/>
    </xf>
    <xf numFmtId="0" fontId="63" fillId="17" borderId="22" xfId="0" applyFont="1" applyFill="1" applyBorder="1" applyAlignment="1">
      <alignment horizontal="center" vertical="center" wrapText="1"/>
    </xf>
    <xf numFmtId="0" fontId="0" fillId="124" borderId="22" xfId="0" applyFill="1" applyBorder="1" applyAlignment="1">
      <alignment horizontal="center" vertical="center"/>
    </xf>
    <xf numFmtId="0" fontId="0" fillId="124" borderId="0" xfId="0" applyFill="1" applyAlignment="1">
      <alignment horizontal="center" vertical="center"/>
    </xf>
    <xf numFmtId="0" fontId="0" fillId="125" borderId="22" xfId="0" applyFill="1" applyBorder="1" applyAlignment="1">
      <alignment horizontal="center" vertical="center"/>
    </xf>
    <xf numFmtId="0" fontId="0" fillId="125" borderId="0" xfId="0" applyFill="1" applyAlignment="1">
      <alignment horizontal="center" vertical="center"/>
    </xf>
    <xf numFmtId="0" fontId="64" fillId="126" borderId="22" xfId="0" applyFont="1" applyFill="1" applyBorder="1" applyAlignment="1">
      <alignment horizontal="center" vertical="center"/>
    </xf>
    <xf numFmtId="0" fontId="0" fillId="126" borderId="0" xfId="0" applyFill="1" applyAlignment="1">
      <alignment horizontal="center" vertical="center"/>
    </xf>
    <xf numFmtId="0" fontId="64" fillId="127" borderId="22" xfId="0" applyFont="1" applyFill="1" applyBorder="1" applyAlignment="1">
      <alignment horizontal="center" vertical="center"/>
    </xf>
    <xf numFmtId="0" fontId="0" fillId="127" borderId="0" xfId="0" applyFill="1" applyAlignment="1">
      <alignment horizontal="center" vertical="center"/>
    </xf>
    <xf numFmtId="0" fontId="64" fillId="90" borderId="22" xfId="0" applyFont="1" applyFill="1" applyBorder="1" applyAlignment="1">
      <alignment horizontal="center" vertical="center"/>
    </xf>
    <xf numFmtId="0" fontId="3" fillId="128" borderId="22" xfId="0" applyFont="1" applyFill="1" applyBorder="1" applyAlignment="1">
      <alignment horizontal="center" vertical="center" wrapText="1"/>
    </xf>
    <xf numFmtId="0" fontId="3" fillId="17" borderId="0" xfId="0" applyFont="1" applyFill="1" applyAlignment="1">
      <alignment horizontal="center" vertical="center" wrapText="1"/>
    </xf>
    <xf numFmtId="0" fontId="3" fillId="17" borderId="22" xfId="0" applyFont="1" applyFill="1" applyBorder="1" applyAlignment="1">
      <alignment horizontal="center" vertical="center" wrapText="1"/>
    </xf>
    <xf numFmtId="0" fontId="11" fillId="14" borderId="0" xfId="0" applyFont="1" applyFill="1" applyAlignment="1">
      <alignment horizontal="center" vertical="center"/>
    </xf>
    <xf numFmtId="0" fontId="3" fillId="34" borderId="0" xfId="0" applyFont="1" applyFill="1" applyAlignment="1">
      <alignment horizontal="center" vertical="center" wrapText="1"/>
    </xf>
    <xf numFmtId="0" fontId="3" fillId="26" borderId="0" xfId="0" applyFont="1" applyFill="1" applyAlignment="1">
      <alignment horizontal="center" vertical="center" wrapText="1"/>
    </xf>
    <xf numFmtId="0" fontId="40" fillId="26" borderId="22" xfId="0" applyFont="1" applyFill="1" applyBorder="1" applyAlignment="1">
      <alignment horizontal="center" vertical="center" wrapText="1"/>
    </xf>
    <xf numFmtId="0" fontId="3" fillId="34" borderId="22" xfId="0" applyFont="1" applyFill="1" applyBorder="1" applyAlignment="1">
      <alignment horizontal="center" vertical="center" wrapText="1"/>
    </xf>
    <xf numFmtId="0" fontId="40" fillId="17" borderId="22" xfId="0" applyFont="1" applyFill="1" applyBorder="1" applyAlignment="1">
      <alignment horizontal="center" vertical="center" wrapText="1"/>
    </xf>
    <xf numFmtId="0" fontId="63" fillId="14" borderId="0" xfId="0" applyFont="1" applyFill="1" applyAlignment="1">
      <alignment horizontal="center" vertical="center" wrapText="1"/>
    </xf>
    <xf numFmtId="0" fontId="50" fillId="14" borderId="22" xfId="0" applyFont="1" applyFill="1" applyBorder="1" applyAlignment="1">
      <alignment horizontal="center" vertical="center" wrapText="1"/>
    </xf>
    <xf numFmtId="0" fontId="63" fillId="13" borderId="0" xfId="0" applyFont="1" applyFill="1" applyAlignment="1">
      <alignment horizontal="center" vertical="center" wrapText="1"/>
    </xf>
    <xf numFmtId="0" fontId="50" fillId="13" borderId="22" xfId="0" applyFont="1" applyFill="1" applyBorder="1" applyAlignment="1">
      <alignment horizontal="center" vertical="center" wrapText="1"/>
    </xf>
    <xf numFmtId="0" fontId="63" fillId="14" borderId="22" xfId="0" applyFont="1" applyFill="1" applyBorder="1" applyAlignment="1">
      <alignment horizontal="center" vertical="center" wrapText="1"/>
    </xf>
    <xf numFmtId="0" fontId="63" fillId="13" borderId="22" xfId="0" applyFont="1" applyFill="1" applyBorder="1" applyAlignment="1">
      <alignment horizontal="center" vertical="center" wrapText="1"/>
    </xf>
    <xf numFmtId="0" fontId="40" fillId="103" borderId="22" xfId="0" applyFont="1" applyFill="1" applyBorder="1" applyAlignment="1">
      <alignment horizontal="center" vertical="center" wrapText="1"/>
    </xf>
    <xf numFmtId="0" fontId="40" fillId="129" borderId="22" xfId="0" applyFont="1" applyFill="1" applyBorder="1" applyAlignment="1">
      <alignment horizontal="center" vertical="center" wrapText="1"/>
    </xf>
    <xf numFmtId="0" fontId="65" fillId="103" borderId="0" xfId="0" applyFont="1" applyFill="1" applyAlignment="1">
      <alignment horizontal="center" vertical="center" wrapText="1"/>
    </xf>
    <xf numFmtId="0" fontId="65" fillId="34" borderId="0" xfId="0" applyFont="1" applyFill="1" applyAlignment="1">
      <alignment horizontal="center" vertical="center" wrapText="1"/>
    </xf>
    <xf numFmtId="0" fontId="65" fillId="26" borderId="0" xfId="0" applyFont="1" applyFill="1" applyAlignment="1">
      <alignment horizontal="center" vertical="center" wrapText="1"/>
    </xf>
    <xf numFmtId="0" fontId="65" fillId="129" borderId="0" xfId="0" applyFont="1" applyFill="1" applyAlignment="1">
      <alignment horizontal="center" vertical="center" wrapText="1"/>
    </xf>
    <xf numFmtId="0" fontId="65" fillId="129" borderId="22" xfId="0" applyFont="1" applyFill="1" applyBorder="1" applyAlignment="1">
      <alignment horizontal="center" vertical="center" wrapText="1"/>
    </xf>
    <xf numFmtId="0" fontId="65" fillId="74" borderId="0" xfId="0" applyFont="1" applyFill="1" applyAlignment="1">
      <alignment horizontal="center" vertical="center"/>
    </xf>
    <xf numFmtId="0" fontId="66" fillId="74" borderId="22" xfId="0" applyFont="1" applyFill="1" applyBorder="1" applyAlignment="1">
      <alignment horizontal="center" vertical="center" wrapText="1"/>
    </xf>
    <xf numFmtId="0" fontId="0" fillId="13" borderId="0" xfId="0" applyFill="1" applyAlignment="1">
      <alignment horizontal="center" vertical="center"/>
    </xf>
    <xf numFmtId="0" fontId="0" fillId="13" borderId="22" xfId="0" applyFill="1" applyBorder="1" applyAlignment="1">
      <alignment horizontal="center" vertical="center"/>
    </xf>
    <xf numFmtId="0" fontId="0" fillId="130" borderId="0" xfId="0" applyFill="1" applyAlignment="1">
      <alignment horizontal="center" vertical="center" wrapText="1"/>
    </xf>
    <xf numFmtId="0" fontId="0" fillId="130" borderId="22" xfId="0" applyFill="1" applyBorder="1" applyAlignment="1">
      <alignment horizontal="center" vertical="center" wrapText="1"/>
    </xf>
    <xf numFmtId="0" fontId="11" fillId="103" borderId="22" xfId="0" applyFont="1" applyFill="1" applyBorder="1" applyAlignment="1">
      <alignment horizontal="center" vertical="center"/>
    </xf>
    <xf numFmtId="0" fontId="11" fillId="131" borderId="22" xfId="0" applyFont="1" applyFill="1" applyBorder="1" applyAlignment="1">
      <alignment horizontal="center" vertical="center"/>
    </xf>
    <xf numFmtId="0" fontId="11" fillId="132" borderId="22" xfId="0" applyFont="1" applyFill="1" applyBorder="1" applyAlignment="1">
      <alignment horizontal="center" vertical="center"/>
    </xf>
    <xf numFmtId="0" fontId="11" fillId="133" borderId="22" xfId="0" applyFont="1" applyFill="1" applyBorder="1" applyAlignment="1">
      <alignment horizontal="center" vertical="center"/>
    </xf>
    <xf numFmtId="0" fontId="11" fillId="134" borderId="22" xfId="0" applyFont="1" applyFill="1" applyBorder="1" applyAlignment="1">
      <alignment horizontal="center" vertical="center"/>
    </xf>
    <xf numFmtId="0" fontId="11" fillId="103" borderId="0" xfId="0" applyFont="1" applyFill="1" applyAlignment="1">
      <alignment horizontal="center" vertical="center"/>
    </xf>
    <xf numFmtId="0" fontId="11" fillId="131" borderId="0" xfId="0" applyFont="1" applyFill="1" applyAlignment="1">
      <alignment horizontal="center" vertical="center"/>
    </xf>
    <xf numFmtId="0" fontId="11" fillId="132" borderId="0" xfId="0" applyFont="1" applyFill="1" applyAlignment="1">
      <alignment horizontal="center" vertical="center"/>
    </xf>
    <xf numFmtId="0" fontId="11" fillId="133" borderId="0" xfId="0" applyFont="1" applyFill="1" applyAlignment="1">
      <alignment horizontal="center" vertical="center"/>
    </xf>
    <xf numFmtId="0" fontId="11" fillId="134" borderId="0" xfId="0" applyFont="1" applyFill="1" applyAlignment="1">
      <alignment horizontal="center" vertical="center"/>
    </xf>
    <xf numFmtId="0" fontId="11" fillId="136" borderId="22" xfId="0" applyFont="1" applyFill="1" applyBorder="1" applyAlignment="1">
      <alignment horizontal="center" vertical="center" wrapText="1"/>
    </xf>
    <xf numFmtId="0" fontId="11" fillId="25" borderId="22" xfId="0" applyFont="1" applyFill="1" applyBorder="1" applyAlignment="1">
      <alignment horizontal="center" vertical="center"/>
    </xf>
    <xf numFmtId="0" fontId="11" fillId="128" borderId="22" xfId="0" applyFont="1" applyFill="1" applyBorder="1" applyAlignment="1">
      <alignment horizontal="center" vertical="center"/>
    </xf>
    <xf numFmtId="0" fontId="11" fillId="136" borderId="0" xfId="0" applyFont="1" applyFill="1" applyAlignment="1">
      <alignment horizontal="center" vertical="center" wrapText="1"/>
    </xf>
    <xf numFmtId="0" fontId="11" fillId="25" borderId="0" xfId="0" applyFont="1" applyFill="1" applyAlignment="1">
      <alignment horizontal="center" vertical="center"/>
    </xf>
    <xf numFmtId="0" fontId="11" fillId="128" borderId="0" xfId="0" applyFont="1" applyFill="1" applyAlignment="1">
      <alignment horizontal="center" vertical="center"/>
    </xf>
    <xf numFmtId="0" fontId="70" fillId="62" borderId="22" xfId="0" applyFont="1" applyFill="1" applyBorder="1" applyAlignment="1">
      <alignment horizontal="center" vertical="center"/>
    </xf>
    <xf numFmtId="0" fontId="11" fillId="23" borderId="22" xfId="0" applyFont="1" applyFill="1" applyBorder="1" applyAlignment="1">
      <alignment horizontal="center" vertical="center"/>
    </xf>
    <xf numFmtId="0" fontId="11" fillId="60" borderId="22" xfId="0" applyFont="1" applyFill="1" applyBorder="1" applyAlignment="1">
      <alignment horizontal="center" vertical="center"/>
    </xf>
    <xf numFmtId="0" fontId="11" fillId="37" borderId="22" xfId="0" applyFont="1" applyFill="1" applyBorder="1" applyAlignment="1">
      <alignment horizontal="center" vertical="center"/>
    </xf>
    <xf numFmtId="0" fontId="11" fillId="23" borderId="0" xfId="0" applyFont="1" applyFill="1" applyAlignment="1">
      <alignment horizontal="center" vertical="center"/>
    </xf>
    <xf numFmtId="0" fontId="11" fillId="60" borderId="0" xfId="0" applyFont="1" applyFill="1" applyAlignment="1">
      <alignment horizontal="center" vertical="center"/>
    </xf>
    <xf numFmtId="0" fontId="11" fillId="37" borderId="0" xfId="0" applyFont="1" applyFill="1" applyAlignment="1">
      <alignment horizontal="center" vertical="center"/>
    </xf>
    <xf numFmtId="0" fontId="16" fillId="132" borderId="22" xfId="0" applyFont="1" applyFill="1" applyBorder="1" applyAlignment="1">
      <alignment horizontal="center" vertical="center" wrapText="1"/>
    </xf>
    <xf numFmtId="0" fontId="11" fillId="137" borderId="22" xfId="0" applyFont="1" applyFill="1" applyBorder="1" applyAlignment="1">
      <alignment horizontal="center" vertical="center"/>
    </xf>
    <xf numFmtId="0" fontId="11" fillId="137" borderId="0" xfId="0" applyFont="1" applyFill="1" applyAlignment="1">
      <alignment horizontal="center" vertical="center"/>
    </xf>
    <xf numFmtId="0" fontId="11" fillId="74" borderId="0" xfId="0" applyFont="1" applyFill="1" applyAlignment="1">
      <alignment horizontal="center" vertical="center"/>
    </xf>
    <xf numFmtId="0" fontId="11" fillId="0" borderId="0" xfId="0" applyFont="1" applyAlignment="1">
      <alignment horizontal="center" vertical="center"/>
    </xf>
    <xf numFmtId="0" fontId="11" fillId="74" borderId="22" xfId="0" applyFont="1" applyFill="1" applyBorder="1" applyAlignment="1">
      <alignment horizontal="center" vertical="center"/>
    </xf>
    <xf numFmtId="0" fontId="3" fillId="34" borderId="22" xfId="0" applyFont="1" applyFill="1" applyBorder="1" applyAlignment="1">
      <alignment horizontal="center" vertical="center"/>
    </xf>
    <xf numFmtId="0" fontId="0" fillId="34" borderId="22" xfId="0" applyFill="1" applyBorder="1"/>
    <xf numFmtId="0" fontId="11" fillId="138" borderId="0" xfId="0" applyFont="1" applyFill="1" applyAlignment="1">
      <alignment horizontal="center" vertical="center"/>
    </xf>
    <xf numFmtId="0" fontId="11" fillId="138" borderId="22" xfId="0" applyFont="1" applyFill="1" applyBorder="1" applyAlignment="1">
      <alignment horizontal="center" vertical="center"/>
    </xf>
    <xf numFmtId="0" fontId="3" fillId="66" borderId="0" xfId="0" applyFont="1" applyFill="1" applyAlignment="1">
      <alignment horizontal="center" vertical="center"/>
    </xf>
    <xf numFmtId="0" fontId="3" fillId="26" borderId="0" xfId="0" applyFont="1" applyFill="1" applyAlignment="1">
      <alignment horizontal="center" vertical="center"/>
    </xf>
    <xf numFmtId="0" fontId="50" fillId="73" borderId="0" xfId="0" applyFont="1" applyFill="1" applyAlignment="1">
      <alignment horizontal="center" vertical="center"/>
    </xf>
    <xf numFmtId="0" fontId="71" fillId="0" borderId="0" xfId="0" applyFont="1" applyAlignment="1">
      <alignment horizontal="center" vertical="center"/>
    </xf>
    <xf numFmtId="0" fontId="3" fillId="75" borderId="22" xfId="0" applyFont="1" applyFill="1" applyBorder="1" applyAlignment="1">
      <alignment horizontal="center" vertical="center"/>
    </xf>
    <xf numFmtId="0" fontId="3" fillId="75" borderId="22" xfId="0" applyFont="1" applyFill="1" applyBorder="1" applyAlignment="1">
      <alignment horizontal="center" vertical="center" textRotation="90"/>
    </xf>
    <xf numFmtId="0" fontId="3" fillId="75" borderId="0" xfId="0" applyFont="1" applyFill="1" applyAlignment="1">
      <alignment horizontal="center" vertical="center"/>
    </xf>
    <xf numFmtId="0" fontId="3" fillId="11" borderId="22" xfId="0" applyFont="1" applyFill="1" applyBorder="1" applyAlignment="1">
      <alignment horizontal="center" vertical="center" wrapText="1"/>
    </xf>
    <xf numFmtId="0" fontId="3" fillId="139" borderId="22" xfId="0" applyFont="1" applyFill="1" applyBorder="1" applyAlignment="1">
      <alignment horizontal="center" vertical="center"/>
    </xf>
    <xf numFmtId="0" fontId="40" fillId="139" borderId="22" xfId="0" applyFont="1" applyFill="1" applyBorder="1" applyAlignment="1">
      <alignment horizontal="center" vertical="center" textRotation="90"/>
    </xf>
    <xf numFmtId="0" fontId="3" fillId="139" borderId="0" xfId="0" applyFont="1" applyFill="1" applyAlignment="1">
      <alignment horizontal="center" vertical="center"/>
    </xf>
    <xf numFmtId="0" fontId="3" fillId="140" borderId="22" xfId="0" applyFont="1" applyFill="1" applyBorder="1" applyAlignment="1">
      <alignment horizontal="center" vertical="center"/>
    </xf>
    <xf numFmtId="0" fontId="3" fillId="140" borderId="0" xfId="0" applyFont="1" applyFill="1" applyAlignment="1">
      <alignment horizontal="center" vertical="center"/>
    </xf>
    <xf numFmtId="0" fontId="40" fillId="140" borderId="19" xfId="0" applyFont="1" applyFill="1" applyBorder="1" applyAlignment="1">
      <alignment horizontal="center" vertical="center" textRotation="90"/>
    </xf>
    <xf numFmtId="0" fontId="40" fillId="12" borderId="21" xfId="0" applyFont="1" applyFill="1" applyBorder="1" applyAlignment="1">
      <alignment horizontal="center" vertical="center" textRotation="90"/>
    </xf>
    <xf numFmtId="0" fontId="40" fillId="12" borderId="0" xfId="0" applyFont="1" applyFill="1" applyAlignment="1">
      <alignment horizontal="center" vertical="center"/>
    </xf>
    <xf numFmtId="0" fontId="65" fillId="44" borderId="22" xfId="0" applyFont="1" applyFill="1" applyBorder="1" applyAlignment="1">
      <alignment horizontal="center" vertical="center" textRotation="90"/>
    </xf>
    <xf numFmtId="0" fontId="0" fillId="66" borderId="22" xfId="0" applyFill="1" applyBorder="1" applyAlignment="1">
      <alignment horizontal="center" vertical="center" textRotation="90"/>
    </xf>
    <xf numFmtId="0" fontId="0" fillId="141" borderId="0" xfId="0" applyFill="1" applyAlignment="1">
      <alignment horizontal="center" vertical="center"/>
    </xf>
    <xf numFmtId="0" fontId="0" fillId="142" borderId="22" xfId="0" applyFill="1" applyBorder="1" applyAlignment="1">
      <alignment horizontal="center" vertical="center"/>
    </xf>
    <xf numFmtId="0" fontId="0" fillId="142" borderId="22" xfId="0" applyFill="1" applyBorder="1" applyAlignment="1">
      <alignment horizontal="center" vertical="center" textRotation="90"/>
    </xf>
    <xf numFmtId="0" fontId="0" fillId="142" borderId="0" xfId="0" applyFill="1" applyAlignment="1">
      <alignment horizontal="center" vertical="center"/>
    </xf>
    <xf numFmtId="0" fontId="0" fillId="141" borderId="22" xfId="0" applyFill="1" applyBorder="1" applyAlignment="1">
      <alignment horizontal="center" vertical="center"/>
    </xf>
    <xf numFmtId="0" fontId="0" fillId="34" borderId="22" xfId="0" applyFill="1" applyBorder="1" applyAlignment="1">
      <alignment horizontal="center" vertical="center" textRotation="90"/>
    </xf>
    <xf numFmtId="0" fontId="3" fillId="46" borderId="22" xfId="0" applyFont="1" applyFill="1" applyBorder="1" applyAlignment="1">
      <alignment horizontal="center" vertical="center"/>
    </xf>
    <xf numFmtId="0" fontId="3" fillId="46" borderId="0" xfId="0" applyFont="1" applyFill="1" applyAlignment="1">
      <alignment horizontal="center" vertical="center"/>
    </xf>
    <xf numFmtId="0" fontId="66" fillId="46" borderId="22" xfId="0" applyFont="1" applyFill="1" applyBorder="1" applyAlignment="1">
      <alignment horizontal="center" vertical="center" textRotation="90"/>
    </xf>
    <xf numFmtId="0" fontId="40" fillId="143" borderId="0" xfId="0" applyFont="1" applyFill="1" applyAlignment="1">
      <alignment horizontal="center" vertical="center"/>
    </xf>
    <xf numFmtId="0" fontId="40" fillId="143" borderId="22" xfId="0" applyFont="1" applyFill="1" applyBorder="1" applyAlignment="1">
      <alignment horizontal="center" vertical="center"/>
    </xf>
    <xf numFmtId="0" fontId="60" fillId="143" borderId="19" xfId="0" applyFont="1" applyFill="1" applyBorder="1" applyAlignment="1">
      <alignment horizontal="center" vertical="center" textRotation="90"/>
    </xf>
    <xf numFmtId="0" fontId="40" fillId="47" borderId="22" xfId="0" applyFont="1" applyFill="1" applyBorder="1" applyAlignment="1">
      <alignment horizontal="center" vertical="center"/>
    </xf>
    <xf numFmtId="0" fontId="40" fillId="31" borderId="22" xfId="0" applyFont="1" applyFill="1" applyBorder="1" applyAlignment="1">
      <alignment horizontal="center" vertical="center"/>
    </xf>
    <xf numFmtId="0" fontId="40" fillId="47" borderId="0" xfId="0" applyFont="1" applyFill="1" applyAlignment="1">
      <alignment horizontal="center" vertical="center"/>
    </xf>
    <xf numFmtId="0" fontId="40" fillId="31" borderId="0" xfId="0" applyFont="1" applyFill="1" applyAlignment="1">
      <alignment horizontal="center" vertical="center"/>
    </xf>
    <xf numFmtId="0" fontId="40" fillId="47" borderId="22" xfId="0" applyFont="1" applyFill="1" applyBorder="1" applyAlignment="1">
      <alignment horizontal="center" vertical="center" wrapText="1"/>
    </xf>
    <xf numFmtId="0" fontId="40" fillId="31" borderId="22" xfId="0" applyFont="1" applyFill="1" applyBorder="1" applyAlignment="1">
      <alignment horizontal="center" vertical="center" wrapText="1"/>
    </xf>
    <xf numFmtId="0" fontId="0" fillId="13" borderId="22" xfId="0" applyFill="1" applyBorder="1" applyAlignment="1">
      <alignment horizontal="center"/>
    </xf>
    <xf numFmtId="0" fontId="0" fillId="13" borderId="0" xfId="0" applyFill="1" applyAlignment="1">
      <alignment horizontal="center"/>
    </xf>
    <xf numFmtId="0" fontId="0" fillId="34" borderId="0" xfId="0" applyFill="1"/>
    <xf numFmtId="0" fontId="3" fillId="0" borderId="70" xfId="0" applyFont="1" applyBorder="1" applyAlignment="1">
      <alignment horizontal="center" vertical="center"/>
    </xf>
    <xf numFmtId="49" fontId="3" fillId="0" borderId="104" xfId="0" applyNumberFormat="1" applyFont="1" applyBorder="1" applyAlignment="1">
      <alignment horizontal="center" vertical="center"/>
    </xf>
    <xf numFmtId="0" fontId="24" fillId="0" borderId="22" xfId="0" applyFont="1" applyBorder="1" applyAlignment="1">
      <alignment vertical="center" textRotation="90" wrapText="1"/>
    </xf>
    <xf numFmtId="0" fontId="0" fillId="18" borderId="22" xfId="0" applyFill="1" applyBorder="1" applyAlignment="1">
      <alignment horizontal="center"/>
    </xf>
    <xf numFmtId="0" fontId="0" fillId="18" borderId="0" xfId="0" applyFill="1" applyAlignment="1">
      <alignment horizontal="center"/>
    </xf>
    <xf numFmtId="0" fontId="0" fillId="37" borderId="22" xfId="0" applyFill="1" applyBorder="1" applyAlignment="1">
      <alignment horizontal="center"/>
    </xf>
    <xf numFmtId="0" fontId="0" fillId="37" borderId="0" xfId="0" applyFill="1" applyAlignment="1">
      <alignment horizontal="center"/>
    </xf>
    <xf numFmtId="0" fontId="46" fillId="0" borderId="0" xfId="0" applyFont="1"/>
    <xf numFmtId="0" fontId="59" fillId="0" borderId="0" xfId="0" applyFont="1"/>
    <xf numFmtId="0" fontId="3" fillId="144" borderId="22" xfId="0" applyFont="1" applyFill="1" applyBorder="1" applyAlignment="1">
      <alignment horizontal="center" vertical="center"/>
    </xf>
    <xf numFmtId="0" fontId="3" fillId="38" borderId="22" xfId="0" applyFont="1" applyFill="1" applyBorder="1" applyAlignment="1">
      <alignment horizontal="center" vertical="center"/>
    </xf>
    <xf numFmtId="0" fontId="3" fillId="144" borderId="0" xfId="0" applyFont="1" applyFill="1" applyAlignment="1">
      <alignment horizontal="center" vertical="center"/>
    </xf>
    <xf numFmtId="0" fontId="3" fillId="34" borderId="0" xfId="0" applyFont="1" applyFill="1" applyAlignment="1">
      <alignment horizontal="center" vertical="center"/>
    </xf>
    <xf numFmtId="0" fontId="3" fillId="38" borderId="0" xfId="0" applyFont="1" applyFill="1" applyAlignment="1">
      <alignment horizontal="center" vertical="center"/>
    </xf>
    <xf numFmtId="0" fontId="3" fillId="20" borderId="22" xfId="0" applyFont="1" applyFill="1" applyBorder="1" applyAlignment="1">
      <alignment horizontal="center" vertical="center"/>
    </xf>
    <xf numFmtId="0" fontId="60" fillId="20" borderId="22" xfId="0" applyFont="1" applyFill="1" applyBorder="1" applyAlignment="1">
      <alignment horizontal="center" vertical="center"/>
    </xf>
    <xf numFmtId="0" fontId="3" fillId="20" borderId="0" xfId="0" applyFont="1" applyFill="1" applyAlignment="1">
      <alignment horizontal="center" vertical="center"/>
    </xf>
    <xf numFmtId="0" fontId="66" fillId="15" borderId="22" xfId="0" applyFont="1" applyFill="1" applyBorder="1" applyAlignment="1">
      <alignment horizontal="center" vertical="center"/>
    </xf>
    <xf numFmtId="0" fontId="3" fillId="15" borderId="0" xfId="0" applyFont="1" applyFill="1" applyAlignment="1">
      <alignment horizontal="center" vertical="center"/>
    </xf>
    <xf numFmtId="0" fontId="3" fillId="19" borderId="22" xfId="0" applyFont="1" applyFill="1" applyBorder="1" applyAlignment="1">
      <alignment horizontal="center" vertical="center"/>
    </xf>
    <xf numFmtId="0" fontId="3" fillId="19" borderId="0" xfId="0" applyFont="1" applyFill="1" applyAlignment="1">
      <alignment horizontal="center" vertical="center"/>
    </xf>
    <xf numFmtId="0" fontId="40" fillId="60" borderId="0" xfId="0" applyFont="1" applyFill="1" applyAlignment="1">
      <alignment horizontal="center" vertical="center"/>
    </xf>
    <xf numFmtId="0" fontId="40" fillId="37" borderId="0" xfId="0" applyFont="1" applyFill="1" applyAlignment="1">
      <alignment horizontal="center" vertical="center"/>
    </xf>
    <xf numFmtId="0" fontId="3" fillId="16" borderId="60" xfId="0" applyFont="1" applyFill="1" applyBorder="1" applyAlignment="1">
      <alignment horizontal="center" vertical="center" wrapText="1"/>
    </xf>
    <xf numFmtId="0" fontId="3" fillId="18" borderId="70" xfId="0" applyFont="1" applyFill="1" applyBorder="1" applyAlignment="1">
      <alignment horizontal="center" vertical="center" wrapText="1"/>
    </xf>
    <xf numFmtId="0" fontId="40" fillId="75" borderId="22" xfId="0" applyFont="1" applyFill="1" applyBorder="1" applyAlignment="1">
      <alignment horizontal="center" vertical="center" wrapText="1"/>
    </xf>
    <xf numFmtId="0" fontId="11" fillId="75" borderId="0" xfId="0" applyFont="1" applyFill="1" applyAlignment="1">
      <alignment horizontal="center" vertical="center" wrapText="1"/>
    </xf>
    <xf numFmtId="0" fontId="11" fillId="75" borderId="22" xfId="0" applyFont="1" applyFill="1" applyBorder="1" applyAlignment="1">
      <alignment horizontal="center" vertical="center" wrapText="1"/>
    </xf>
    <xf numFmtId="0" fontId="3" fillId="11" borderId="0" xfId="0" applyFont="1" applyFill="1" applyAlignment="1">
      <alignment horizontal="center" vertical="center" wrapText="1"/>
    </xf>
    <xf numFmtId="0" fontId="3" fillId="18" borderId="19" xfId="0" applyFont="1" applyFill="1" applyBorder="1" applyAlignment="1">
      <alignment horizontal="center" vertical="center" wrapText="1"/>
    </xf>
    <xf numFmtId="0" fontId="3" fillId="93" borderId="22" xfId="0" applyFont="1" applyFill="1" applyBorder="1" applyAlignment="1">
      <alignment horizontal="center" vertical="center" wrapText="1"/>
    </xf>
    <xf numFmtId="0" fontId="3" fillId="93" borderId="0" xfId="0" applyFont="1" applyFill="1" applyAlignment="1">
      <alignment horizontal="center" vertical="center" wrapText="1"/>
    </xf>
    <xf numFmtId="0" fontId="3" fillId="109" borderId="22" xfId="0" applyFont="1" applyFill="1" applyBorder="1" applyAlignment="1">
      <alignment horizontal="center" vertical="center" wrapText="1"/>
    </xf>
    <xf numFmtId="0" fontId="3" fillId="109" borderId="0" xfId="0" applyFont="1" applyFill="1" applyAlignment="1">
      <alignment horizontal="center" vertical="center" wrapText="1"/>
    </xf>
    <xf numFmtId="0" fontId="40" fillId="87" borderId="0" xfId="0" applyFont="1" applyFill="1" applyAlignment="1">
      <alignment horizontal="center" vertical="center"/>
    </xf>
    <xf numFmtId="0" fontId="40" fillId="25" borderId="0" xfId="0" applyFont="1" applyFill="1" applyAlignment="1">
      <alignment horizontal="center" vertical="center"/>
    </xf>
    <xf numFmtId="0" fontId="40" fillId="88" borderId="0" xfId="0" applyFont="1" applyFill="1" applyAlignment="1">
      <alignment horizontal="center" vertical="center"/>
    </xf>
    <xf numFmtId="0" fontId="40" fillId="145" borderId="22" xfId="0" applyFont="1" applyFill="1" applyBorder="1" applyAlignment="1">
      <alignment horizontal="center" vertical="center"/>
    </xf>
    <xf numFmtId="0" fontId="40" fillId="145" borderId="0" xfId="0" applyFont="1" applyFill="1" applyAlignment="1">
      <alignment horizontal="center" vertical="center"/>
    </xf>
    <xf numFmtId="0" fontId="62" fillId="0" borderId="0" xfId="0" applyFont="1" applyAlignment="1">
      <alignment vertical="center" wrapText="1"/>
    </xf>
    <xf numFmtId="0" fontId="40" fillId="20" borderId="0" xfId="0" applyFont="1" applyFill="1" applyAlignment="1">
      <alignment horizontal="center" vertical="center"/>
    </xf>
    <xf numFmtId="0" fontId="40" fillId="4" borderId="0" xfId="0" applyFont="1" applyFill="1" applyAlignment="1">
      <alignment horizontal="center" vertical="center"/>
    </xf>
    <xf numFmtId="0" fontId="66" fillId="20" borderId="22" xfId="0" applyFont="1" applyFill="1" applyBorder="1" applyAlignment="1">
      <alignment horizontal="center" vertical="center"/>
    </xf>
    <xf numFmtId="0" fontId="66" fillId="4" borderId="22" xfId="0" applyFont="1" applyFill="1" applyBorder="1" applyAlignment="1">
      <alignment horizontal="center" vertical="center"/>
    </xf>
    <xf numFmtId="0" fontId="40" fillId="0" borderId="0" xfId="0" applyFont="1" applyAlignment="1">
      <alignment horizontal="center" vertical="center"/>
    </xf>
    <xf numFmtId="0" fontId="72" fillId="146" borderId="22" xfId="0" applyFont="1" applyFill="1" applyBorder="1" applyAlignment="1">
      <alignment horizontal="center" vertical="center"/>
    </xf>
    <xf numFmtId="0" fontId="41" fillId="146" borderId="0" xfId="0" applyFont="1" applyFill="1" applyAlignment="1">
      <alignment horizontal="center" vertical="center"/>
    </xf>
    <xf numFmtId="0" fontId="66" fillId="129" borderId="22" xfId="0" applyFont="1" applyFill="1" applyBorder="1" applyAlignment="1">
      <alignment horizontal="center" vertical="center"/>
    </xf>
    <xf numFmtId="0" fontId="40" fillId="129" borderId="0" xfId="0" applyFont="1" applyFill="1" applyAlignment="1">
      <alignment horizontal="center" vertical="center"/>
    </xf>
    <xf numFmtId="0" fontId="3" fillId="0" borderId="22" xfId="0" applyFont="1" applyBorder="1" applyAlignment="1" applyProtection="1">
      <alignment horizontal="center" vertical="center" wrapText="1"/>
      <protection locked="0"/>
    </xf>
    <xf numFmtId="0" fontId="64" fillId="17" borderId="22" xfId="0" applyFont="1" applyFill="1" applyBorder="1" applyAlignment="1">
      <alignment horizontal="center" vertical="center" textRotation="90"/>
    </xf>
    <xf numFmtId="0" fontId="64" fillId="18" borderId="22" xfId="0" applyFont="1" applyFill="1" applyBorder="1" applyAlignment="1">
      <alignment horizontal="center" vertical="center" textRotation="90"/>
    </xf>
    <xf numFmtId="0" fontId="64" fillId="68" borderId="22" xfId="0" applyFont="1" applyFill="1" applyBorder="1" applyAlignment="1">
      <alignment horizontal="center" vertical="center" textRotation="90"/>
    </xf>
    <xf numFmtId="0" fontId="64" fillId="26" borderId="22" xfId="0" applyFont="1" applyFill="1" applyBorder="1" applyAlignment="1">
      <alignment horizontal="center" vertical="center" textRotation="90"/>
    </xf>
    <xf numFmtId="0" fontId="0" fillId="68" borderId="22" xfId="0" applyFill="1" applyBorder="1" applyAlignment="1">
      <alignment horizontal="center" vertical="center"/>
    </xf>
    <xf numFmtId="0" fontId="64" fillId="23" borderId="22" xfId="0" applyFont="1" applyFill="1" applyBorder="1" applyAlignment="1">
      <alignment horizontal="center" vertical="center" textRotation="90"/>
    </xf>
    <xf numFmtId="0" fontId="0" fillId="23" borderId="0" xfId="0" applyFill="1" applyAlignment="1">
      <alignment horizontal="center" vertical="center"/>
    </xf>
    <xf numFmtId="0" fontId="0" fillId="23" borderId="22" xfId="0" applyFill="1" applyBorder="1" applyAlignment="1">
      <alignment horizontal="center" vertical="center"/>
    </xf>
    <xf numFmtId="0" fontId="64" fillId="37" borderId="22" xfId="0" applyFont="1" applyFill="1" applyBorder="1" applyAlignment="1">
      <alignment horizontal="center" vertical="center" textRotation="90"/>
    </xf>
    <xf numFmtId="0" fontId="64" fillId="112" borderId="22" xfId="0" applyFont="1" applyFill="1" applyBorder="1" applyAlignment="1">
      <alignment horizontal="center" vertical="center" textRotation="90"/>
    </xf>
    <xf numFmtId="0" fontId="0" fillId="112" borderId="0" xfId="0" applyFill="1" applyAlignment="1">
      <alignment horizontal="center" vertical="center"/>
    </xf>
    <xf numFmtId="0" fontId="64" fillId="79" borderId="22" xfId="0" applyFont="1" applyFill="1" applyBorder="1" applyAlignment="1">
      <alignment horizontal="center" vertical="center" textRotation="90"/>
    </xf>
    <xf numFmtId="0" fontId="0" fillId="112" borderId="22" xfId="0" applyFill="1" applyBorder="1" applyAlignment="1">
      <alignment horizontal="center" vertical="center"/>
    </xf>
    <xf numFmtId="0" fontId="40" fillId="14" borderId="0" xfId="0" applyFont="1" applyFill="1" applyAlignment="1">
      <alignment horizontal="center" vertical="center" wrapText="1"/>
    </xf>
    <xf numFmtId="3" fontId="0" fillId="0" borderId="0" xfId="0" applyNumberFormat="1"/>
    <xf numFmtId="0" fontId="24" fillId="0" borderId="22" xfId="0" applyFont="1" applyBorder="1" applyAlignment="1" applyProtection="1">
      <alignment horizontal="center" vertical="center" wrapText="1"/>
      <protection locked="0"/>
    </xf>
    <xf numFmtId="0" fontId="41" fillId="0" borderId="22" xfId="0" applyFont="1" applyBorder="1" applyAlignment="1" applyProtection="1">
      <alignment horizontal="center" vertical="center" wrapText="1"/>
      <protection locked="0"/>
    </xf>
    <xf numFmtId="0" fontId="39" fillId="0" borderId="0" xfId="1" applyFont="1" applyAlignment="1">
      <alignment horizontal="center" vertical="center" wrapText="1"/>
    </xf>
    <xf numFmtId="0" fontId="24" fillId="0" borderId="21" xfId="0" applyFont="1" applyBorder="1" applyAlignment="1" applyProtection="1">
      <alignment horizontal="center" vertical="center" wrapText="1"/>
      <protection locked="0"/>
    </xf>
    <xf numFmtId="0" fontId="26" fillId="0" borderId="75" xfId="0" applyFont="1" applyBorder="1" applyAlignment="1" applyProtection="1">
      <alignment horizontal="center" vertical="center" wrapText="1"/>
      <protection locked="0"/>
    </xf>
    <xf numFmtId="0" fontId="26" fillId="0" borderId="79" xfId="0" applyFont="1" applyBorder="1" applyAlignment="1" applyProtection="1">
      <alignment horizontal="center" vertical="center" wrapText="1"/>
      <protection locked="0"/>
    </xf>
    <xf numFmtId="0" fontId="40" fillId="0" borderId="22" xfId="0" applyFont="1" applyBorder="1" applyAlignment="1" applyProtection="1">
      <alignment horizontal="center" vertical="center" wrapText="1"/>
      <protection locked="0"/>
    </xf>
    <xf numFmtId="0" fontId="51" fillId="0" borderId="0" xfId="0" applyFont="1" applyAlignment="1">
      <alignment horizontal="center" vertical="center" wrapText="1"/>
    </xf>
    <xf numFmtId="0" fontId="2" fillId="0" borderId="0" xfId="0" applyFont="1" applyAlignment="1">
      <alignment horizontal="center" vertical="center" wrapText="1"/>
    </xf>
    <xf numFmtId="0" fontId="0" fillId="0" borderId="22" xfId="0" applyBorder="1" applyAlignment="1">
      <alignment horizontal="center"/>
    </xf>
    <xf numFmtId="0" fontId="0" fillId="0" borderId="69" xfId="0" applyBorder="1"/>
    <xf numFmtId="0" fontId="0" fillId="0" borderId="22" xfId="0" applyBorder="1"/>
    <xf numFmtId="0" fontId="0" fillId="8" borderId="22" xfId="0" applyFill="1" applyBorder="1" applyAlignment="1">
      <alignment horizontal="center" textRotation="90"/>
    </xf>
    <xf numFmtId="0" fontId="0" fillId="9" borderId="22" xfId="0" applyFill="1" applyBorder="1" applyAlignment="1">
      <alignment horizontal="center" textRotation="90"/>
    </xf>
    <xf numFmtId="0" fontId="0" fillId="0" borderId="0" xfId="0" applyAlignment="1">
      <alignment horizontal="center"/>
    </xf>
    <xf numFmtId="49" fontId="22" fillId="0" borderId="0" xfId="0" applyNumberFormat="1" applyFont="1" applyAlignment="1">
      <alignment horizontal="center"/>
    </xf>
    <xf numFmtId="0" fontId="0" fillId="0" borderId="69" xfId="0" applyBorder="1" applyAlignment="1">
      <alignment horizontal="center"/>
    </xf>
    <xf numFmtId="0" fontId="0" fillId="8" borderId="22" xfId="0" applyFill="1" applyBorder="1" applyAlignment="1">
      <alignment horizontal="center"/>
    </xf>
    <xf numFmtId="0" fontId="0" fillId="0" borderId="69" xfId="0" applyBorder="1" applyAlignment="1">
      <alignment horizontal="left"/>
    </xf>
    <xf numFmtId="0" fontId="73" fillId="0" borderId="22" xfId="0" applyFont="1" applyBorder="1" applyAlignment="1">
      <alignment horizontal="center" wrapText="1"/>
    </xf>
    <xf numFmtId="0" fontId="0" fillId="0" borderId="22" xfId="0" applyBorder="1" applyAlignment="1">
      <alignment horizontal="left" wrapText="1"/>
    </xf>
    <xf numFmtId="0" fontId="0" fillId="10" borderId="22" xfId="0" quotePrefix="1" applyFill="1" applyBorder="1" applyAlignment="1">
      <alignment horizontal="center"/>
    </xf>
    <xf numFmtId="0" fontId="0" fillId="40" borderId="22" xfId="0" applyFill="1" applyBorder="1" applyAlignment="1">
      <alignment horizontal="left" wrapText="1"/>
    </xf>
    <xf numFmtId="0" fontId="0" fillId="0" borderId="22" xfId="0" quotePrefix="1" applyBorder="1" applyAlignment="1">
      <alignment horizontal="center"/>
    </xf>
    <xf numFmtId="49" fontId="0" fillId="10" borderId="22" xfId="0" quotePrefix="1" applyNumberFormat="1" applyFill="1" applyBorder="1" applyAlignment="1">
      <alignment horizontal="center"/>
    </xf>
    <xf numFmtId="0" fontId="0" fillId="10" borderId="22" xfId="0" applyFill="1" applyBorder="1" applyAlignment="1">
      <alignment horizontal="center"/>
    </xf>
    <xf numFmtId="0" fontId="0" fillId="38" borderId="22" xfId="0" applyFill="1" applyBorder="1" applyAlignment="1">
      <alignment horizontal="center"/>
    </xf>
    <xf numFmtId="0" fontId="0" fillId="38" borderId="22" xfId="0" applyFill="1" applyBorder="1" applyAlignment="1">
      <alignment horizontal="left" wrapText="1"/>
    </xf>
    <xf numFmtId="0" fontId="30" fillId="0" borderId="0" xfId="0" applyFont="1" applyAlignment="1">
      <alignment horizontal="center"/>
    </xf>
    <xf numFmtId="0" fontId="30" fillId="0" borderId="22" xfId="0" applyFont="1" applyBorder="1" applyAlignment="1">
      <alignment horizontal="center"/>
    </xf>
    <xf numFmtId="0" fontId="30" fillId="0" borderId="22" xfId="0" applyFont="1" applyBorder="1" applyAlignment="1">
      <alignment horizontal="left" wrapText="1"/>
    </xf>
    <xf numFmtId="0" fontId="0" fillId="0" borderId="70" xfId="0" applyBorder="1" applyAlignment="1">
      <alignment horizontal="left"/>
    </xf>
    <xf numFmtId="0" fontId="0" fillId="0" borderId="70" xfId="0" applyBorder="1" applyAlignment="1">
      <alignment horizontal="center"/>
    </xf>
    <xf numFmtId="0" fontId="0" fillId="12" borderId="22" xfId="0" applyFill="1" applyBorder="1" applyAlignment="1">
      <alignment horizontal="left" wrapText="1"/>
    </xf>
    <xf numFmtId="0" fontId="30" fillId="10" borderId="22" xfId="0" quotePrefix="1" applyFont="1" applyFill="1" applyBorder="1" applyAlignment="1">
      <alignment horizontal="center"/>
    </xf>
    <xf numFmtId="0" fontId="30" fillId="0" borderId="22" xfId="0" quotePrefix="1" applyFont="1" applyBorder="1" applyAlignment="1">
      <alignment horizontal="center"/>
    </xf>
    <xf numFmtId="0" fontId="30" fillId="10" borderId="22" xfId="0" applyFont="1" applyFill="1" applyBorder="1" applyAlignment="1">
      <alignment horizontal="center"/>
    </xf>
    <xf numFmtId="0" fontId="0" fillId="38" borderId="0" xfId="0" applyFill="1"/>
    <xf numFmtId="0" fontId="0" fillId="38" borderId="69" xfId="0" applyFill="1" applyBorder="1" applyAlignment="1">
      <alignment horizontal="left" wrapText="1"/>
    </xf>
    <xf numFmtId="0" fontId="0" fillId="0" borderId="22" xfId="0" applyBorder="1" applyAlignment="1">
      <alignment wrapText="1"/>
    </xf>
    <xf numFmtId="0" fontId="74" fillId="0" borderId="0" xfId="0" applyFont="1" applyAlignment="1">
      <alignment horizontal="center"/>
    </xf>
    <xf numFmtId="0" fontId="74" fillId="0" borderId="22" xfId="0" applyFont="1" applyBorder="1" applyAlignment="1">
      <alignment horizontal="center"/>
    </xf>
    <xf numFmtId="0" fontId="74" fillId="0" borderId="22" xfId="0" applyFont="1" applyBorder="1" applyAlignment="1">
      <alignment horizontal="left" wrapText="1"/>
    </xf>
    <xf numFmtId="0" fontId="63" fillId="147" borderId="22" xfId="0" applyFont="1" applyFill="1" applyBorder="1" applyAlignment="1">
      <alignment horizontal="center" vertical="center" textRotation="90"/>
    </xf>
    <xf numFmtId="0" fontId="63" fillId="66" borderId="22" xfId="0" applyFont="1" applyFill="1" applyBorder="1" applyAlignment="1">
      <alignment horizontal="center" vertical="center" textRotation="90"/>
    </xf>
    <xf numFmtId="0" fontId="63" fillId="147" borderId="0" xfId="0" applyFont="1" applyFill="1" applyAlignment="1">
      <alignment horizontal="center" vertical="center"/>
    </xf>
    <xf numFmtId="0" fontId="63" fillId="66" borderId="0" xfId="0" applyFont="1" applyFill="1" applyAlignment="1">
      <alignment horizontal="center" vertical="center"/>
    </xf>
    <xf numFmtId="0" fontId="63" fillId="147" borderId="22" xfId="0" applyFont="1" applyFill="1" applyBorder="1" applyAlignment="1">
      <alignment horizontal="center" vertical="center"/>
    </xf>
    <xf numFmtId="0" fontId="40" fillId="0" borderId="0" xfId="0" applyFont="1" applyAlignment="1">
      <alignment horizontal="center" vertical="center" wrapText="1"/>
    </xf>
    <xf numFmtId="0" fontId="60" fillId="0" borderId="0" xfId="0" applyFont="1" applyAlignment="1">
      <alignment horizontal="center" vertical="center" wrapText="1"/>
    </xf>
    <xf numFmtId="0" fontId="63" fillId="0" borderId="0" xfId="0" applyFont="1" applyAlignment="1">
      <alignment horizontal="center" vertical="center"/>
    </xf>
    <xf numFmtId="0" fontId="11" fillId="0" borderId="0" xfId="0" applyFont="1" applyAlignment="1">
      <alignment horizontal="center" vertical="center" wrapText="1"/>
    </xf>
    <xf numFmtId="0" fontId="24" fillId="0" borderId="0" xfId="0" applyFont="1" applyAlignment="1">
      <alignment horizontal="left" vertical="center" wrapText="1"/>
    </xf>
    <xf numFmtId="0" fontId="5" fillId="0" borderId="0" xfId="1" applyFont="1" applyAlignment="1">
      <alignment horizontal="justify" vertical="center" wrapText="1"/>
    </xf>
    <xf numFmtId="0" fontId="0" fillId="0" borderId="0" xfId="0"/>
    <xf numFmtId="0" fontId="9" fillId="0" borderId="0" xfId="0" applyFont="1" applyAlignment="1">
      <alignment horizontal="center" vertical="center" wrapText="1"/>
    </xf>
    <xf numFmtId="0" fontId="5" fillId="0" borderId="0" xfId="0" applyFont="1" applyAlignment="1">
      <alignment horizontal="justify" vertical="center" wrapText="1"/>
    </xf>
    <xf numFmtId="0" fontId="1" fillId="0" borderId="0" xfId="0" applyFont="1" applyAlignment="1">
      <alignment horizontal="center" vertical="center" wrapText="1"/>
    </xf>
    <xf numFmtId="0" fontId="1" fillId="0" borderId="0" xfId="3" applyFont="1" applyAlignment="1">
      <alignment horizontal="center" wrapText="1"/>
    </xf>
    <xf numFmtId="0" fontId="2" fillId="0" borderId="83" xfId="0" applyFont="1" applyBorder="1" applyAlignment="1">
      <alignment horizontal="center" vertical="center" wrapText="1"/>
    </xf>
    <xf numFmtId="0" fontId="58" fillId="0" borderId="1" xfId="0" applyFont="1" applyBorder="1"/>
    <xf numFmtId="0" fontId="58" fillId="0" borderId="2" xfId="0" applyFont="1" applyBorder="1"/>
    <xf numFmtId="0" fontId="24" fillId="0" borderId="23" xfId="0" applyFont="1" applyBorder="1" applyAlignment="1" applyProtection="1">
      <alignment horizontal="center" vertical="center" wrapText="1"/>
      <protection locked="0"/>
    </xf>
    <xf numFmtId="0" fontId="24" fillId="0" borderId="0" xfId="3" applyFont="1" applyAlignment="1">
      <alignment horizontal="justify" vertical="center" wrapText="1"/>
    </xf>
    <xf numFmtId="0" fontId="11" fillId="0" borderId="0" xfId="3" applyFont="1"/>
    <xf numFmtId="0" fontId="24" fillId="0" borderId="0" xfId="0" applyFont="1" applyAlignment="1">
      <alignment horizontal="justify" vertical="center" wrapText="1"/>
    </xf>
    <xf numFmtId="0" fontId="52" fillId="0" borderId="0" xfId="3"/>
    <xf numFmtId="0" fontId="24" fillId="0" borderId="23" xfId="0" applyFont="1" applyBorder="1" applyAlignment="1">
      <alignment horizontal="center" vertical="center" wrapText="1"/>
    </xf>
    <xf numFmtId="0" fontId="30" fillId="0" borderId="0" xfId="3" applyFont="1"/>
    <xf numFmtId="0" fontId="24" fillId="0" borderId="0" xfId="4" applyFont="1" applyAlignment="1" applyProtection="1">
      <alignment horizontal="justify" vertical="center" wrapText="1"/>
      <protection locked="0"/>
    </xf>
    <xf numFmtId="0" fontId="52" fillId="0" borderId="0" xfId="3" applyProtection="1">
      <protection locked="0"/>
    </xf>
    <xf numFmtId="0" fontId="3" fillId="0" borderId="22" xfId="3" applyFont="1" applyBorder="1" applyAlignment="1" applyProtection="1">
      <alignment horizontal="center" vertical="center" wrapText="1"/>
      <protection locked="0"/>
    </xf>
    <xf numFmtId="0" fontId="0" fillId="0" borderId="20" xfId="0" applyBorder="1" applyProtection="1">
      <protection locked="0"/>
    </xf>
    <xf numFmtId="0" fontId="0" fillId="0" borderId="21" xfId="0" applyBorder="1" applyProtection="1">
      <protection locked="0"/>
    </xf>
    <xf numFmtId="0" fontId="24" fillId="0" borderId="20" xfId="0" applyFont="1" applyBorder="1" applyAlignment="1" applyProtection="1">
      <alignment horizontal="center" vertical="center" wrapText="1"/>
      <protection locked="0"/>
    </xf>
    <xf numFmtId="0" fontId="3" fillId="0" borderId="0" xfId="0" applyFont="1" applyAlignment="1">
      <alignment horizontal="justify" vertical="center" wrapText="1"/>
    </xf>
    <xf numFmtId="0" fontId="3" fillId="0" borderId="22" xfId="3" applyFont="1" applyBorder="1" applyAlignment="1">
      <alignment horizontal="center" vertical="center" wrapText="1"/>
    </xf>
    <xf numFmtId="0" fontId="0" fillId="0" borderId="20" xfId="0" applyBorder="1"/>
    <xf numFmtId="0" fontId="0" fillId="0" borderId="21" xfId="0" applyBorder="1"/>
    <xf numFmtId="0" fontId="26" fillId="0" borderId="20" xfId="0" applyFont="1" applyBorder="1" applyAlignment="1" applyProtection="1">
      <alignment horizontal="center" vertical="center" wrapText="1"/>
      <protection locked="0"/>
    </xf>
    <xf numFmtId="0" fontId="23" fillId="2" borderId="7" xfId="0" applyFont="1" applyFill="1" applyBorder="1" applyAlignment="1">
      <alignment horizontal="justify" vertical="center" wrapText="1"/>
    </xf>
    <xf numFmtId="0" fontId="0" fillId="0" borderId="7" xfId="0" applyBorder="1"/>
    <xf numFmtId="0" fontId="23" fillId="2" borderId="0" xfId="0" applyFont="1" applyFill="1" applyAlignment="1">
      <alignment horizontal="justify" vertical="center" wrapText="1"/>
    </xf>
    <xf numFmtId="0" fontId="54" fillId="0" borderId="0" xfId="4"/>
    <xf numFmtId="0" fontId="24" fillId="0" borderId="0" xfId="4" applyFont="1" applyAlignment="1">
      <alignment horizontal="justify" vertical="center" wrapText="1"/>
    </xf>
    <xf numFmtId="0" fontId="26" fillId="0" borderId="22" xfId="3" applyFont="1" applyBorder="1" applyAlignment="1">
      <alignment horizontal="center" vertical="center" wrapText="1"/>
    </xf>
    <xf numFmtId="0" fontId="1" fillId="0" borderId="0" xfId="3" applyFont="1" applyAlignment="1">
      <alignment horizontal="center" vertical="center" wrapText="1"/>
    </xf>
    <xf numFmtId="0" fontId="19" fillId="0" borderId="0" xfId="2" applyFont="1" applyAlignment="1">
      <alignment horizontal="right" vertical="center" wrapText="1"/>
    </xf>
    <xf numFmtId="0" fontId="2" fillId="0" borderId="83" xfId="3" applyFont="1" applyBorder="1" applyAlignment="1">
      <alignment horizontal="center" vertical="center" wrapText="1"/>
    </xf>
    <xf numFmtId="0" fontId="3" fillId="0" borderId="0" xfId="3" applyFont="1" applyAlignment="1">
      <alignment horizontal="justify" vertical="center" wrapText="1"/>
    </xf>
    <xf numFmtId="0" fontId="2" fillId="0" borderId="83" xfId="3" applyFont="1" applyBorder="1" applyAlignment="1" applyProtection="1">
      <alignment horizontal="center" vertical="center" wrapText="1"/>
      <protection locked="0"/>
    </xf>
    <xf numFmtId="0" fontId="58" fillId="0" borderId="1" xfId="0" applyFont="1" applyBorder="1" applyProtection="1">
      <protection locked="0"/>
    </xf>
    <xf numFmtId="0" fontId="58" fillId="0" borderId="2" xfId="0" applyFont="1" applyBorder="1" applyProtection="1">
      <protection locked="0"/>
    </xf>
    <xf numFmtId="0" fontId="3" fillId="0" borderId="0" xfId="5" applyFont="1" applyAlignment="1">
      <alignment horizontal="justify" vertical="center" wrapText="1"/>
    </xf>
    <xf numFmtId="0" fontId="27" fillId="0" borderId="0" xfId="0" applyFont="1" applyAlignment="1">
      <alignment horizontal="center" vertical="center" wrapText="1"/>
    </xf>
    <xf numFmtId="0" fontId="20" fillId="3" borderId="86" xfId="3" applyFont="1" applyFill="1" applyBorder="1" applyAlignment="1">
      <alignment horizontal="center" vertical="center" wrapText="1"/>
    </xf>
    <xf numFmtId="0" fontId="0" fillId="0" borderId="25" xfId="0" applyBorder="1"/>
    <xf numFmtId="0" fontId="0" fillId="0" borderId="26" xfId="0" applyBorder="1"/>
    <xf numFmtId="0" fontId="24" fillId="0" borderId="20" xfId="3" applyFont="1" applyBorder="1" applyAlignment="1" applyProtection="1">
      <alignment horizontal="center" vertical="center" wrapText="1"/>
      <protection locked="0"/>
    </xf>
    <xf numFmtId="0" fontId="20" fillId="3" borderId="84" xfId="3" applyFont="1" applyFill="1" applyBorder="1" applyAlignment="1">
      <alignment horizontal="center" vertical="center" wrapText="1"/>
    </xf>
    <xf numFmtId="0" fontId="0" fillId="0" borderId="38" xfId="0" applyBorder="1"/>
    <xf numFmtId="0" fontId="0" fillId="0" borderId="39" xfId="0" applyBorder="1"/>
    <xf numFmtId="0" fontId="24" fillId="0" borderId="22" xfId="3" applyFont="1" applyBorder="1" applyAlignment="1">
      <alignment horizontal="center" vertical="center" wrapText="1"/>
    </xf>
    <xf numFmtId="0" fontId="28" fillId="0" borderId="36" xfId="4" applyFont="1" applyBorder="1" applyAlignment="1">
      <alignment horizontal="center" vertical="center" wrapText="1"/>
    </xf>
    <xf numFmtId="0" fontId="0" fillId="0" borderId="36" xfId="0" applyBorder="1"/>
    <xf numFmtId="0" fontId="28" fillId="0" borderId="87" xfId="3" applyFont="1" applyBorder="1" applyAlignment="1">
      <alignment horizontal="center" vertical="center" wrapText="1"/>
    </xf>
    <xf numFmtId="0" fontId="0" fillId="0" borderId="27" xfId="0" applyBorder="1"/>
    <xf numFmtId="0" fontId="0" fillId="0" borderId="29" xfId="0" applyBorder="1"/>
    <xf numFmtId="0" fontId="24" fillId="0" borderId="23" xfId="3" applyFont="1" applyBorder="1" applyAlignment="1" applyProtection="1">
      <alignment horizontal="center" vertical="center" wrapText="1"/>
      <protection locked="0"/>
    </xf>
    <xf numFmtId="0" fontId="0" fillId="0" borderId="23" xfId="0" applyBorder="1" applyProtection="1">
      <protection locked="0"/>
    </xf>
    <xf numFmtId="0" fontId="24" fillId="0" borderId="34" xfId="3" applyFont="1" applyBorder="1" applyAlignment="1" applyProtection="1">
      <alignment horizontal="justify" vertical="center" wrapText="1"/>
      <protection locked="0"/>
    </xf>
    <xf numFmtId="0" fontId="0" fillId="0" borderId="34" xfId="0" applyBorder="1" applyProtection="1">
      <protection locked="0"/>
    </xf>
    <xf numFmtId="0" fontId="24" fillId="0" borderId="22" xfId="3" applyFont="1" applyBorder="1" applyAlignment="1" applyProtection="1">
      <alignment horizontal="center" vertical="center" wrapText="1"/>
      <protection locked="0"/>
    </xf>
    <xf numFmtId="0" fontId="0" fillId="0" borderId="32" xfId="0" applyBorder="1" applyProtection="1">
      <protection locked="0"/>
    </xf>
    <xf numFmtId="0" fontId="0" fillId="0" borderId="60" xfId="0" applyBorder="1" applyProtection="1">
      <protection locked="0"/>
    </xf>
    <xf numFmtId="0" fontId="0" fillId="0" borderId="40" xfId="0" applyBorder="1" applyProtection="1">
      <protection locked="0"/>
    </xf>
    <xf numFmtId="0" fontId="0" fillId="0" borderId="41" xfId="0" applyBorder="1" applyProtection="1">
      <protection locked="0"/>
    </xf>
    <xf numFmtId="0" fontId="0" fillId="0" borderId="42" xfId="0" applyBorder="1" applyProtection="1">
      <protection locked="0"/>
    </xf>
    <xf numFmtId="0" fontId="0" fillId="0" borderId="43" xfId="0" applyBorder="1" applyProtection="1">
      <protection locked="0"/>
    </xf>
    <xf numFmtId="0" fontId="28" fillId="0" borderId="25" xfId="4" applyFont="1" applyBorder="1" applyAlignment="1">
      <alignment horizontal="center" vertical="center" wrapText="1"/>
    </xf>
    <xf numFmtId="0" fontId="26" fillId="0" borderId="83" xfId="3" applyFont="1" applyBorder="1" applyAlignment="1">
      <alignment horizontal="center" vertical="center" wrapText="1"/>
    </xf>
    <xf numFmtId="0" fontId="28" fillId="0" borderId="38" xfId="4" applyFont="1" applyBorder="1" applyAlignment="1">
      <alignment horizontal="center" vertical="center" wrapText="1"/>
    </xf>
    <xf numFmtId="0" fontId="28" fillId="0" borderId="85" xfId="3" applyFont="1" applyBorder="1" applyAlignment="1">
      <alignment horizontal="center" vertical="center" wrapText="1"/>
    </xf>
    <xf numFmtId="0" fontId="0" fillId="0" borderId="4" xfId="0" applyBorder="1"/>
    <xf numFmtId="0" fontId="0" fillId="0" borderId="5" xfId="0" applyBorder="1"/>
    <xf numFmtId="0" fontId="20" fillId="3" borderId="97" xfId="4" applyFont="1" applyFill="1" applyBorder="1" applyAlignment="1">
      <alignment horizontal="center" vertical="center" wrapText="1"/>
    </xf>
    <xf numFmtId="0" fontId="0" fillId="0" borderId="48" xfId="0" applyBorder="1"/>
    <xf numFmtId="0" fontId="0" fillId="0" borderId="49" xfId="0" applyBorder="1"/>
    <xf numFmtId="0" fontId="0" fillId="0" borderId="50" xfId="0" applyBorder="1"/>
    <xf numFmtId="0" fontId="0" fillId="0" borderId="51" xfId="0" applyBorder="1"/>
    <xf numFmtId="0" fontId="0" fillId="0" borderId="52" xfId="0" applyBorder="1"/>
    <xf numFmtId="0" fontId="24" fillId="0" borderId="47" xfId="3" applyFont="1" applyBorder="1" applyAlignment="1" applyProtection="1">
      <alignment horizontal="center" vertical="center" wrapText="1"/>
      <protection locked="0"/>
    </xf>
    <xf numFmtId="0" fontId="0" fillId="0" borderId="53" xfId="0" applyBorder="1" applyProtection="1">
      <protection locked="0"/>
    </xf>
    <xf numFmtId="0" fontId="0" fillId="0" borderId="94" xfId="0" applyBorder="1" applyProtection="1">
      <protection locked="0"/>
    </xf>
    <xf numFmtId="0" fontId="24" fillId="0" borderId="47" xfId="3" applyFont="1" applyBorder="1" applyAlignment="1" applyProtection="1">
      <alignment horizontal="justify" vertical="center" wrapText="1"/>
      <protection locked="0"/>
    </xf>
    <xf numFmtId="0" fontId="59" fillId="0" borderId="4" xfId="0" applyFont="1" applyBorder="1" applyAlignment="1">
      <alignment horizontal="center" vertical="center"/>
    </xf>
    <xf numFmtId="0" fontId="24" fillId="0" borderId="59" xfId="3" applyFont="1" applyBorder="1" applyAlignment="1" applyProtection="1">
      <alignment horizontal="center" vertical="center" wrapText="1"/>
      <protection locked="0"/>
    </xf>
    <xf numFmtId="0" fontId="0" fillId="0" borderId="98" xfId="0" applyBorder="1" applyProtection="1">
      <protection locked="0"/>
    </xf>
    <xf numFmtId="0" fontId="0" fillId="0" borderId="99" xfId="0" applyBorder="1" applyProtection="1">
      <protection locked="0"/>
    </xf>
    <xf numFmtId="0" fontId="28" fillId="0" borderId="41" xfId="4" quotePrefix="1" applyFont="1" applyBorder="1" applyAlignment="1">
      <alignment horizontal="justify" vertical="center" wrapText="1"/>
    </xf>
    <xf numFmtId="0" fontId="0" fillId="0" borderId="41" xfId="0" applyBorder="1"/>
    <xf numFmtId="0" fontId="20" fillId="3" borderId="45" xfId="4" applyFont="1" applyFill="1" applyBorder="1" applyAlignment="1">
      <alignment horizontal="center" vertical="center" wrapText="1"/>
    </xf>
    <xf numFmtId="0" fontId="0" fillId="0" borderId="12" xfId="0" applyBorder="1"/>
    <xf numFmtId="0" fontId="0" fillId="0" borderId="91" xfId="0" applyBorder="1"/>
    <xf numFmtId="0" fontId="0" fillId="0" borderId="90" xfId="0" applyBorder="1"/>
    <xf numFmtId="0" fontId="0" fillId="0" borderId="92" xfId="0" applyBorder="1"/>
    <xf numFmtId="0" fontId="0" fillId="0" borderId="93" xfId="0" applyBorder="1"/>
    <xf numFmtId="0" fontId="28" fillId="0" borderId="41" xfId="4" applyFont="1" applyBorder="1" applyAlignment="1">
      <alignment horizontal="justify" vertical="center" wrapText="1"/>
    </xf>
    <xf numFmtId="0" fontId="20" fillId="3" borderId="47" xfId="4" applyFont="1" applyFill="1" applyBorder="1" applyAlignment="1">
      <alignment horizontal="center" vertical="center" wrapText="1"/>
    </xf>
    <xf numFmtId="0" fontId="0" fillId="0" borderId="53" xfId="0" applyBorder="1"/>
    <xf numFmtId="0" fontId="0" fillId="0" borderId="94" xfId="0" applyBorder="1"/>
    <xf numFmtId="0" fontId="24" fillId="0" borderId="59" xfId="3" applyFont="1" applyBorder="1" applyAlignment="1" applyProtection="1">
      <alignment horizontal="justify" vertical="center" wrapText="1"/>
      <protection locked="0"/>
    </xf>
    <xf numFmtId="0" fontId="24" fillId="4" borderId="47" xfId="4" applyFont="1" applyFill="1" applyBorder="1" applyAlignment="1">
      <alignment horizontal="center" vertical="center" wrapText="1"/>
    </xf>
    <xf numFmtId="0" fontId="25" fillId="4" borderId="47" xfId="4" applyFont="1" applyFill="1" applyBorder="1" applyAlignment="1">
      <alignment horizontal="center" vertical="center" wrapText="1"/>
    </xf>
    <xf numFmtId="0" fontId="27" fillId="0" borderId="0" xfId="4" applyFont="1" applyAlignment="1">
      <alignment horizontal="center" vertical="center" wrapText="1"/>
    </xf>
    <xf numFmtId="0" fontId="24" fillId="0" borderId="56" xfId="3" applyFont="1" applyBorder="1" applyAlignment="1" applyProtection="1">
      <alignment horizontal="justify" vertical="center" wrapText="1"/>
      <protection locked="0"/>
    </xf>
    <xf numFmtId="0" fontId="0" fillId="0" borderId="57" xfId="0" applyBorder="1" applyProtection="1">
      <protection locked="0"/>
    </xf>
    <xf numFmtId="0" fontId="20" fillId="3" borderId="84" xfId="4" applyFont="1" applyFill="1" applyBorder="1" applyAlignment="1">
      <alignment horizontal="center" vertical="center" wrapText="1"/>
    </xf>
    <xf numFmtId="0" fontId="20" fillId="3" borderId="44" xfId="4" applyFont="1" applyFill="1" applyBorder="1" applyAlignment="1">
      <alignment horizontal="center" vertical="center" wrapText="1"/>
    </xf>
    <xf numFmtId="0" fontId="0" fillId="0" borderId="88" xfId="0" applyBorder="1"/>
    <xf numFmtId="0" fontId="0" fillId="0" borderId="89" xfId="0" applyBorder="1"/>
    <xf numFmtId="0" fontId="28" fillId="0" borderId="43" xfId="4" applyFont="1" applyBorder="1" applyAlignment="1">
      <alignment horizontal="justify" vertical="center" wrapText="1"/>
    </xf>
    <xf numFmtId="0" fontId="0" fillId="0" borderId="23" xfId="0" applyBorder="1"/>
    <xf numFmtId="0" fontId="0" fillId="0" borderId="43" xfId="0" applyBorder="1"/>
    <xf numFmtId="0" fontId="27" fillId="0" borderId="0" xfId="3" applyFont="1" applyAlignment="1">
      <alignment horizontal="center" wrapText="1"/>
    </xf>
    <xf numFmtId="0" fontId="31" fillId="0" borderId="69" xfId="4" applyFont="1" applyBorder="1" applyAlignment="1">
      <alignment horizontal="justify" vertical="center" wrapText="1"/>
    </xf>
    <xf numFmtId="0" fontId="31" fillId="0" borderId="41" xfId="4" applyFont="1" applyBorder="1" applyAlignment="1">
      <alignment horizontal="justify" vertical="center" wrapText="1"/>
    </xf>
    <xf numFmtId="0" fontId="8" fillId="4" borderId="47" xfId="2" applyFill="1" applyBorder="1" applyAlignment="1">
      <alignment horizontal="center" vertical="center" wrapText="1"/>
    </xf>
    <xf numFmtId="0" fontId="3" fillId="4" borderId="47" xfId="4" applyFont="1" applyFill="1" applyBorder="1" applyAlignment="1">
      <alignment horizontal="center" vertical="center" wrapText="1"/>
    </xf>
    <xf numFmtId="0" fontId="38" fillId="0" borderId="0" xfId="3" applyFont="1"/>
    <xf numFmtId="0" fontId="3" fillId="4" borderId="97" xfId="4" applyFont="1" applyFill="1" applyBorder="1" applyAlignment="1">
      <alignment horizontal="justify" vertical="center" wrapText="1"/>
    </xf>
    <xf numFmtId="0" fontId="0" fillId="0" borderId="54" xfId="0" applyBorder="1"/>
    <xf numFmtId="0" fontId="0" fillId="0" borderId="95" xfId="0" applyBorder="1"/>
    <xf numFmtId="0" fontId="0" fillId="0" borderId="96" xfId="0" applyBorder="1"/>
    <xf numFmtId="0" fontId="3" fillId="9" borderId="22" xfId="0" applyFont="1" applyFill="1" applyBorder="1" applyAlignment="1">
      <alignment horizontal="center" vertical="center"/>
    </xf>
    <xf numFmtId="0" fontId="0" fillId="0" borderId="22" xfId="0" applyBorder="1" applyAlignment="1">
      <alignment horizontal="center"/>
    </xf>
    <xf numFmtId="0" fontId="62" fillId="0" borderId="0" xfId="0" applyFont="1" applyAlignment="1">
      <alignment horizontal="left" vertical="center" wrapText="1"/>
    </xf>
    <xf numFmtId="0" fontId="46" fillId="0" borderId="0" xfId="0" applyFont="1" applyAlignment="1">
      <alignment horizontal="left" vertical="center" wrapText="1"/>
    </xf>
    <xf numFmtId="0" fontId="36" fillId="0" borderId="0" xfId="0" applyFont="1"/>
    <xf numFmtId="0" fontId="24" fillId="0" borderId="22" xfId="0" applyFont="1" applyBorder="1" applyAlignment="1" applyProtection="1">
      <alignment horizontal="justify" vertical="center" wrapText="1"/>
      <protection locked="0"/>
    </xf>
    <xf numFmtId="0" fontId="24" fillId="0" borderId="22" xfId="0" applyFont="1" applyBorder="1" applyAlignment="1" applyProtection="1">
      <alignment horizontal="center" vertical="center" wrapText="1"/>
      <protection locked="0"/>
    </xf>
    <xf numFmtId="0" fontId="29" fillId="0" borderId="43" xfId="0" applyFont="1" applyBorder="1" applyAlignment="1">
      <alignment horizontal="justify" vertical="center" wrapText="1"/>
    </xf>
    <xf numFmtId="0" fontId="2" fillId="0" borderId="0" xfId="0" applyFont="1" applyAlignment="1">
      <alignment horizontal="justify" vertical="top" wrapText="1"/>
    </xf>
    <xf numFmtId="0" fontId="26" fillId="0" borderId="22" xfId="0" applyFont="1" applyBorder="1" applyAlignment="1">
      <alignment horizontal="center" vertical="center" wrapText="1"/>
    </xf>
    <xf numFmtId="0" fontId="29" fillId="0" borderId="23" xfId="0" applyFont="1" applyBorder="1" applyAlignment="1">
      <alignment horizontal="justify" vertical="center" wrapText="1"/>
    </xf>
    <xf numFmtId="0" fontId="3" fillId="0" borderId="22" xfId="0" applyFont="1" applyBorder="1" applyAlignment="1" applyProtection="1">
      <alignment horizontal="justify" vertical="center" wrapText="1"/>
      <protection locked="0"/>
    </xf>
    <xf numFmtId="0" fontId="29" fillId="0" borderId="41" xfId="0" applyFont="1" applyBorder="1" applyAlignment="1">
      <alignment horizontal="justify" vertical="center" wrapText="1"/>
    </xf>
    <xf numFmtId="0" fontId="29" fillId="0" borderId="0" xfId="0" applyFont="1" applyAlignment="1">
      <alignment horizontal="justify" vertical="center" wrapText="1"/>
    </xf>
    <xf numFmtId="0" fontId="28" fillId="0" borderId="0" xfId="0" applyFont="1" applyAlignment="1">
      <alignment horizontal="justify" vertical="center" wrapText="1"/>
    </xf>
    <xf numFmtId="0" fontId="20" fillId="3" borderId="84" xfId="0" applyFont="1" applyFill="1" applyBorder="1" applyAlignment="1">
      <alignment horizontal="center" vertical="center" wrapText="1"/>
    </xf>
    <xf numFmtId="0" fontId="28" fillId="0" borderId="61" xfId="0" applyFont="1" applyBorder="1" applyAlignment="1">
      <alignment horizontal="justify" vertical="center" wrapText="1"/>
    </xf>
    <xf numFmtId="0" fontId="0" fillId="0" borderId="61" xfId="0" applyBorder="1"/>
    <xf numFmtId="0" fontId="28" fillId="0" borderId="41" xfId="0" applyFont="1" applyBorder="1" applyAlignment="1">
      <alignment horizontal="justify" vertical="center" wrapText="1"/>
    </xf>
    <xf numFmtId="0" fontId="57" fillId="0" borderId="0" xfId="0" applyFont="1" applyAlignment="1">
      <alignment horizontal="left"/>
    </xf>
    <xf numFmtId="0" fontId="2" fillId="0" borderId="22" xfId="0" applyFont="1" applyBorder="1" applyAlignment="1">
      <alignment horizontal="center" vertical="center" wrapText="1"/>
    </xf>
    <xf numFmtId="0" fontId="35" fillId="0" borderId="0" xfId="0" applyFont="1" applyAlignment="1">
      <alignment horizontal="justify" vertical="center" wrapText="1"/>
    </xf>
    <xf numFmtId="0" fontId="34" fillId="0" borderId="68" xfId="0" applyFont="1" applyBorder="1" applyAlignment="1">
      <alignment horizontal="justify" vertical="center" wrapText="1"/>
    </xf>
    <xf numFmtId="0" fontId="0" fillId="0" borderId="32" xfId="0" applyBorder="1"/>
    <xf numFmtId="0" fontId="0" fillId="0" borderId="60" xfId="0" applyBorder="1"/>
    <xf numFmtId="0" fontId="28" fillId="0" borderId="43" xfId="0" applyFont="1" applyBorder="1" applyAlignment="1">
      <alignment horizontal="justify" vertical="center" wrapText="1"/>
    </xf>
    <xf numFmtId="0" fontId="34" fillId="0" borderId="68" xfId="0" applyFont="1" applyBorder="1" applyAlignment="1">
      <alignment horizontal="justify" vertical="center"/>
    </xf>
    <xf numFmtId="0" fontId="29" fillId="0" borderId="61" xfId="0" applyFont="1" applyBorder="1" applyAlignment="1">
      <alignment horizontal="justify" vertical="center" wrapText="1"/>
    </xf>
    <xf numFmtId="0" fontId="46" fillId="0" borderId="0" xfId="0" applyFont="1" applyAlignment="1">
      <alignment horizontal="left" vertical="center"/>
    </xf>
    <xf numFmtId="0" fontId="3" fillId="25" borderId="22" xfId="0" applyFont="1" applyFill="1" applyBorder="1" applyAlignment="1">
      <alignment horizontal="center" vertical="center" wrapText="1"/>
    </xf>
    <xf numFmtId="0" fontId="3" fillId="26" borderId="22" xfId="0" applyFont="1" applyFill="1" applyBorder="1" applyAlignment="1">
      <alignment horizontal="center" vertical="center" wrapText="1"/>
    </xf>
    <xf numFmtId="0" fontId="50" fillId="28" borderId="22"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3" fillId="0" borderId="22" xfId="0" applyFont="1" applyBorder="1" applyAlignment="1" applyProtection="1">
      <alignment horizontal="justify" vertical="center"/>
      <protection locked="0"/>
    </xf>
    <xf numFmtId="0" fontId="24" fillId="0" borderId="22" xfId="0" applyFont="1" applyBorder="1" applyAlignment="1">
      <alignment horizontal="justify" vertical="center" wrapText="1"/>
    </xf>
    <xf numFmtId="0" fontId="24" fillId="0" borderId="22" xfId="0" applyFont="1" applyBorder="1" applyAlignment="1">
      <alignment horizontal="center" vertical="center" wrapText="1"/>
    </xf>
    <xf numFmtId="0" fontId="0" fillId="0" borderId="42" xfId="0" applyBorder="1"/>
    <xf numFmtId="0" fontId="24" fillId="0" borderId="22" xfId="0" applyFont="1" applyBorder="1" applyAlignment="1">
      <alignment horizontal="center" vertical="center" textRotation="90" wrapText="1"/>
    </xf>
    <xf numFmtId="0" fontId="40" fillId="13" borderId="19" xfId="0" applyFont="1" applyFill="1" applyBorder="1" applyAlignment="1">
      <alignment horizontal="center" vertical="center" wrapText="1"/>
    </xf>
    <xf numFmtId="0" fontId="40" fillId="13" borderId="21" xfId="0" applyFont="1" applyFill="1" applyBorder="1" applyAlignment="1">
      <alignment horizontal="center" vertical="center" wrapText="1"/>
    </xf>
    <xf numFmtId="0" fontId="59" fillId="0" borderId="0" xfId="0" applyFont="1" applyAlignment="1">
      <alignment horizontal="left"/>
    </xf>
    <xf numFmtId="0" fontId="3" fillId="0" borderId="22" xfId="0" applyFont="1" applyBorder="1" applyAlignment="1" applyProtection="1">
      <alignment horizontal="center" vertical="center" wrapText="1"/>
      <protection locked="0"/>
    </xf>
    <xf numFmtId="0" fontId="29" fillId="0" borderId="62" xfId="0" applyFont="1" applyBorder="1" applyAlignment="1">
      <alignment horizontal="justify" vertical="center" wrapText="1"/>
    </xf>
    <xf numFmtId="0" fontId="0" fillId="0" borderId="62" xfId="0" applyBorder="1"/>
    <xf numFmtId="0" fontId="40" fillId="0" borderId="0" xfId="0" applyFont="1" applyAlignment="1">
      <alignment horizontal="center" vertical="center" wrapText="1"/>
    </xf>
    <xf numFmtId="0" fontId="26" fillId="0" borderId="0" xfId="0" applyFont="1" applyAlignment="1">
      <alignment horizontal="justify" vertical="top" wrapText="1"/>
    </xf>
    <xf numFmtId="0" fontId="46" fillId="0" borderId="0" xfId="0" applyFont="1" applyAlignment="1">
      <alignment horizontal="left"/>
    </xf>
    <xf numFmtId="0" fontId="56" fillId="0" borderId="0" xfId="1" applyFont="1" applyAlignment="1">
      <alignment horizontal="center" vertical="center" wrapText="1"/>
    </xf>
    <xf numFmtId="0" fontId="3" fillId="0" borderId="82" xfId="0" applyFont="1" applyBorder="1" applyAlignment="1" applyProtection="1">
      <alignment horizontal="justify" vertical="center" wrapText="1"/>
      <protection locked="0"/>
    </xf>
    <xf numFmtId="0" fontId="0" fillId="0" borderId="64" xfId="0" applyBorder="1" applyProtection="1">
      <protection locked="0"/>
    </xf>
    <xf numFmtId="0" fontId="0" fillId="0" borderId="65" xfId="0" applyBorder="1" applyProtection="1">
      <protection locked="0"/>
    </xf>
    <xf numFmtId="0" fontId="3" fillId="34" borderId="22" xfId="0" applyFont="1" applyFill="1" applyBorder="1" applyAlignment="1">
      <alignment horizontal="center" vertical="center"/>
    </xf>
    <xf numFmtId="0" fontId="0" fillId="0" borderId="22" xfId="0" applyBorder="1"/>
    <xf numFmtId="0" fontId="59" fillId="0" borderId="0" xfId="0" applyFont="1" applyAlignment="1">
      <alignment horizontal="left" vertical="center"/>
    </xf>
    <xf numFmtId="0" fontId="40" fillId="13" borderId="22" xfId="0" applyFont="1" applyFill="1" applyBorder="1" applyAlignment="1">
      <alignment horizontal="center" vertical="center" wrapText="1"/>
    </xf>
    <xf numFmtId="3" fontId="24" fillId="0" borderId="22" xfId="0" applyNumberFormat="1" applyFont="1" applyBorder="1" applyAlignment="1" applyProtection="1">
      <alignment horizontal="center" vertical="center" wrapText="1"/>
      <protection locked="0"/>
    </xf>
    <xf numFmtId="3" fontId="0" fillId="0" borderId="20" xfId="0" applyNumberFormat="1" applyBorder="1" applyProtection="1">
      <protection locked="0"/>
    </xf>
    <xf numFmtId="3" fontId="0" fillId="0" borderId="21" xfId="0" applyNumberFormat="1" applyBorder="1" applyProtection="1">
      <protection locked="0"/>
    </xf>
    <xf numFmtId="0" fontId="0" fillId="0" borderId="40" xfId="0" applyBorder="1"/>
    <xf numFmtId="0" fontId="3" fillId="52" borderId="22" xfId="0" applyFont="1" applyFill="1" applyBorder="1" applyAlignment="1">
      <alignment horizontal="center" vertical="center"/>
    </xf>
    <xf numFmtId="0" fontId="3" fillId="28" borderId="22" xfId="0" applyFont="1" applyFill="1" applyBorder="1" applyAlignment="1">
      <alignment horizontal="center" vertical="center" wrapText="1"/>
    </xf>
    <xf numFmtId="0" fontId="2" fillId="0" borderId="22" xfId="0" applyFont="1" applyBorder="1" applyAlignment="1">
      <alignment horizontal="center" vertical="center" textRotation="90" wrapText="1"/>
    </xf>
    <xf numFmtId="0" fontId="3" fillId="13" borderId="22" xfId="0" applyFont="1" applyFill="1" applyBorder="1" applyAlignment="1">
      <alignment horizontal="center" vertical="center" wrapText="1"/>
    </xf>
    <xf numFmtId="0" fontId="3" fillId="25" borderId="0" xfId="0" applyFont="1" applyFill="1" applyAlignment="1">
      <alignment horizontal="center" vertical="center" wrapText="1"/>
    </xf>
    <xf numFmtId="0" fontId="0" fillId="9" borderId="22" xfId="0" applyFill="1" applyBorder="1" applyAlignment="1">
      <alignment horizontal="center" vertical="center"/>
    </xf>
    <xf numFmtId="0" fontId="0" fillId="22" borderId="22" xfId="0" applyFill="1" applyBorder="1" applyAlignment="1">
      <alignment horizontal="center" vertical="center"/>
    </xf>
    <xf numFmtId="0" fontId="0" fillId="22" borderId="19" xfId="0" applyFill="1" applyBorder="1" applyAlignment="1">
      <alignment horizontal="center" vertical="center"/>
    </xf>
    <xf numFmtId="0" fontId="3" fillId="0" borderId="0" xfId="0" applyFont="1" applyAlignment="1">
      <alignment horizontal="center" vertical="center" wrapText="1"/>
    </xf>
    <xf numFmtId="0" fontId="3" fillId="47" borderId="21" xfId="0" applyFont="1" applyFill="1" applyBorder="1" applyAlignment="1">
      <alignment horizontal="center" vertical="center"/>
    </xf>
    <xf numFmtId="0" fontId="0" fillId="0" borderId="19" xfId="0" applyBorder="1"/>
    <xf numFmtId="0" fontId="0" fillId="48" borderId="22" xfId="0" applyFill="1" applyBorder="1" applyAlignment="1">
      <alignment horizontal="center" vertical="center"/>
    </xf>
    <xf numFmtId="0" fontId="0" fillId="49" borderId="22" xfId="0" applyFill="1" applyBorder="1" applyAlignment="1">
      <alignment horizontal="center" vertical="center"/>
    </xf>
    <xf numFmtId="0" fontId="0" fillId="50" borderId="22" xfId="0" applyFill="1" applyBorder="1" applyAlignment="1">
      <alignment horizontal="center" vertical="center"/>
    </xf>
    <xf numFmtId="0" fontId="0" fillId="49" borderId="19" xfId="0" applyFill="1" applyBorder="1" applyAlignment="1">
      <alignment horizontal="center" vertical="center"/>
    </xf>
    <xf numFmtId="0" fontId="3" fillId="0" borderId="22" xfId="0" applyFont="1" applyBorder="1" applyAlignment="1">
      <alignment horizontal="center" vertical="center" textRotation="90" wrapText="1"/>
    </xf>
    <xf numFmtId="0" fontId="28" fillId="0" borderId="0" xfId="0" applyFont="1" applyAlignment="1">
      <alignment horizontal="justify" vertical="center"/>
    </xf>
    <xf numFmtId="0" fontId="0" fillId="0" borderId="69" xfId="0" applyBorder="1"/>
    <xf numFmtId="0" fontId="0" fillId="0" borderId="70" xfId="0" applyBorder="1"/>
    <xf numFmtId="0" fontId="29" fillId="0" borderId="0" xfId="0" applyFont="1" applyAlignment="1">
      <alignment horizontal="justify" vertical="center"/>
    </xf>
    <xf numFmtId="0" fontId="3" fillId="0" borderId="22" xfId="0" applyFont="1" applyBorder="1" applyAlignment="1">
      <alignment horizontal="justify" vertical="center" wrapText="1"/>
    </xf>
    <xf numFmtId="0" fontId="4" fillId="0" borderId="0" xfId="0" applyFont="1" applyAlignment="1">
      <alignment horizontal="right" vertical="center" wrapText="1"/>
    </xf>
    <xf numFmtId="0" fontId="3" fillId="0" borderId="22" xfId="0" applyFont="1" applyBorder="1" applyAlignment="1">
      <alignment horizontal="center" vertical="center" wrapText="1"/>
    </xf>
    <xf numFmtId="0" fontId="26" fillId="0" borderId="19" xfId="0" applyFont="1" applyBorder="1" applyAlignment="1">
      <alignment horizontal="center" vertical="center" wrapText="1"/>
    </xf>
    <xf numFmtId="0" fontId="63" fillId="22" borderId="22" xfId="0" applyFont="1" applyFill="1" applyBorder="1" applyAlignment="1">
      <alignment horizontal="center" vertical="center" wrapText="1"/>
    </xf>
    <xf numFmtId="0" fontId="63" fillId="61" borderId="22" xfId="0" applyFont="1" applyFill="1" applyBorder="1" applyAlignment="1">
      <alignment horizontal="center" vertical="center" wrapText="1"/>
    </xf>
    <xf numFmtId="0" fontId="40" fillId="62" borderId="22" xfId="0" applyFont="1" applyFill="1" applyBorder="1" applyAlignment="1">
      <alignment horizontal="center" vertical="center"/>
    </xf>
    <xf numFmtId="0" fontId="44" fillId="0" borderId="41" xfId="0" applyFont="1" applyBorder="1" applyAlignment="1">
      <alignment horizontal="justify" vertical="center" wrapText="1"/>
    </xf>
    <xf numFmtId="0" fontId="39" fillId="0" borderId="0" xfId="1" applyFont="1" applyAlignment="1">
      <alignment horizontal="center" wrapText="1"/>
    </xf>
    <xf numFmtId="0" fontId="40" fillId="0" borderId="41" xfId="0" applyFont="1" applyBorder="1" applyAlignment="1">
      <alignment horizontal="center" vertical="center" wrapText="1"/>
    </xf>
    <xf numFmtId="0" fontId="44" fillId="0" borderId="0" xfId="0" applyFont="1" applyAlignment="1">
      <alignment horizontal="justify" vertical="center" wrapText="1"/>
    </xf>
    <xf numFmtId="0" fontId="66" fillId="74" borderId="68" xfId="0" applyFont="1" applyFill="1" applyBorder="1" applyAlignment="1">
      <alignment horizontal="center" vertical="center" wrapText="1"/>
    </xf>
    <xf numFmtId="0" fontId="66" fillId="74" borderId="70" xfId="0" applyFont="1" applyFill="1" applyBorder="1" applyAlignment="1">
      <alignment horizontal="center" vertical="center" wrapText="1"/>
    </xf>
    <xf numFmtId="0" fontId="0" fillId="47" borderId="22" xfId="0" applyFill="1" applyBorder="1" applyAlignment="1">
      <alignment horizontal="center" vertical="center"/>
    </xf>
    <xf numFmtId="0" fontId="0" fillId="47" borderId="19" xfId="0" applyFill="1" applyBorder="1" applyAlignment="1">
      <alignment horizontal="center" vertical="center"/>
    </xf>
    <xf numFmtId="0" fontId="3" fillId="69" borderId="22" xfId="0" applyFont="1" applyFill="1" applyBorder="1" applyAlignment="1">
      <alignment horizontal="center" vertical="center" wrapText="1"/>
    </xf>
    <xf numFmtId="0" fontId="3" fillId="71" borderId="22" xfId="0" applyFont="1" applyFill="1" applyBorder="1" applyAlignment="1">
      <alignment horizontal="center" vertical="center" wrapText="1"/>
    </xf>
    <xf numFmtId="0" fontId="3" fillId="31" borderId="22" xfId="0" applyFont="1" applyFill="1" applyBorder="1" applyAlignment="1">
      <alignment horizontal="center" vertical="center" wrapText="1"/>
    </xf>
    <xf numFmtId="0" fontId="25" fillId="0" borderId="23" xfId="0" applyFont="1" applyBorder="1" applyAlignment="1">
      <alignment horizontal="right" vertical="center" wrapText="1"/>
    </xf>
    <xf numFmtId="0" fontId="34" fillId="0" borderId="41" xfId="0" applyFont="1" applyBorder="1" applyAlignment="1">
      <alignment horizontal="justify" vertical="center" wrapText="1"/>
    </xf>
    <xf numFmtId="0" fontId="29" fillId="0" borderId="41" xfId="0" applyFont="1" applyBorder="1" applyAlignment="1">
      <alignment horizontal="justify" vertical="center"/>
    </xf>
    <xf numFmtId="0" fontId="24" fillId="0" borderId="21" xfId="0" applyFont="1" applyBorder="1" applyAlignment="1" applyProtection="1">
      <alignment horizontal="center" vertical="center" wrapText="1"/>
      <protection locked="0"/>
    </xf>
    <xf numFmtId="0" fontId="35" fillId="0" borderId="0" xfId="0" applyFont="1" applyAlignment="1">
      <alignment horizontal="justify" vertical="center"/>
    </xf>
    <xf numFmtId="3" fontId="3" fillId="0" borderId="22" xfId="0" applyNumberFormat="1" applyFont="1" applyBorder="1" applyAlignment="1" applyProtection="1">
      <alignment horizontal="center" vertical="center" wrapText="1"/>
      <protection locked="0"/>
    </xf>
    <xf numFmtId="0" fontId="2" fillId="0" borderId="0" xfId="0" applyFont="1" applyAlignment="1">
      <alignment horizontal="justify" vertical="top"/>
    </xf>
    <xf numFmtId="0" fontId="25" fillId="0" borderId="0" xfId="0" applyFont="1" applyAlignment="1">
      <alignment horizontal="right" vertical="center" wrapText="1"/>
    </xf>
    <xf numFmtId="0" fontId="34" fillId="0" borderId="43" xfId="0" applyFont="1" applyBorder="1" applyAlignment="1">
      <alignment horizontal="justify" vertical="center" wrapText="1"/>
    </xf>
    <xf numFmtId="0" fontId="44" fillId="0" borderId="0" xfId="0" applyFont="1" applyAlignment="1">
      <alignment horizontal="justify" vertical="center"/>
    </xf>
    <xf numFmtId="0" fontId="50" fillId="88" borderId="23" xfId="0" applyFont="1" applyFill="1" applyBorder="1" applyAlignment="1">
      <alignment horizontal="center" vertical="center"/>
    </xf>
    <xf numFmtId="0" fontId="24" fillId="0" borderId="19" xfId="0" applyFont="1" applyBorder="1" applyAlignment="1">
      <alignment horizontal="justify" vertical="center" wrapText="1"/>
    </xf>
    <xf numFmtId="0" fontId="24" fillId="0" borderId="20" xfId="0" applyFont="1" applyBorder="1" applyAlignment="1">
      <alignment horizontal="justify" vertical="center" wrapText="1"/>
    </xf>
    <xf numFmtId="0" fontId="24" fillId="0" borderId="21" xfId="0" applyFont="1" applyBorder="1" applyAlignment="1">
      <alignment horizontal="justify" vertical="center" wrapText="1"/>
    </xf>
    <xf numFmtId="0" fontId="50" fillId="112" borderId="22" xfId="0" applyFont="1" applyFill="1" applyBorder="1" applyAlignment="1">
      <alignment horizontal="center" vertical="center" wrapText="1"/>
    </xf>
    <xf numFmtId="0" fontId="0" fillId="78" borderId="22" xfId="0" applyFill="1" applyBorder="1" applyAlignment="1">
      <alignment horizontal="center" vertical="center"/>
    </xf>
    <xf numFmtId="0" fontId="64" fillId="120" borderId="19" xfId="0" applyFont="1" applyFill="1" applyBorder="1" applyAlignment="1">
      <alignment horizontal="center" vertical="center" wrapText="1"/>
    </xf>
    <xf numFmtId="0" fontId="64" fillId="120" borderId="21" xfId="0" applyFont="1" applyFill="1" applyBorder="1" applyAlignment="1">
      <alignment horizontal="center" vertical="center" wrapText="1"/>
    </xf>
    <xf numFmtId="0" fontId="50" fillId="113" borderId="22" xfId="0" applyFont="1" applyFill="1" applyBorder="1" applyAlignment="1">
      <alignment horizontal="center" vertical="center" wrapText="1"/>
    </xf>
    <xf numFmtId="0" fontId="0" fillId="114" borderId="19" xfId="0" applyFill="1" applyBorder="1" applyAlignment="1">
      <alignment horizontal="center" vertical="center"/>
    </xf>
    <xf numFmtId="0" fontId="0" fillId="114" borderId="21" xfId="0" applyFill="1" applyBorder="1" applyAlignment="1">
      <alignment horizontal="center" vertical="center"/>
    </xf>
    <xf numFmtId="0" fontId="0" fillId="116" borderId="22" xfId="0" applyFill="1" applyBorder="1" applyAlignment="1">
      <alignment horizontal="center" vertical="center"/>
    </xf>
    <xf numFmtId="0" fontId="64" fillId="22" borderId="19" xfId="0" applyFont="1" applyFill="1" applyBorder="1" applyAlignment="1">
      <alignment horizontal="center" vertical="center" wrapText="1"/>
    </xf>
    <xf numFmtId="0" fontId="64" fillId="22" borderId="21" xfId="0" applyFont="1" applyFill="1" applyBorder="1" applyAlignment="1">
      <alignment horizontal="center" vertical="center" wrapText="1"/>
    </xf>
    <xf numFmtId="0" fontId="3" fillId="111" borderId="23" xfId="0" applyFont="1" applyFill="1" applyBorder="1" applyAlignment="1">
      <alignment horizontal="center" vertical="center" wrapText="1"/>
    </xf>
    <xf numFmtId="0" fontId="3" fillId="11" borderId="22" xfId="0" applyFont="1" applyFill="1" applyBorder="1" applyAlignment="1">
      <alignment horizontal="center" vertical="center" wrapText="1"/>
    </xf>
    <xf numFmtId="0" fontId="3" fillId="47" borderId="22" xfId="0" applyFont="1" applyFill="1" applyBorder="1" applyAlignment="1">
      <alignment horizontal="center" vertical="center"/>
    </xf>
    <xf numFmtId="0" fontId="0" fillId="87" borderId="22" xfId="0" applyFill="1" applyBorder="1" applyAlignment="1">
      <alignment horizontal="center" vertical="center"/>
    </xf>
    <xf numFmtId="0" fontId="0" fillId="91" borderId="22" xfId="0" applyFill="1" applyBorder="1" applyAlignment="1">
      <alignment horizontal="center" vertical="center"/>
    </xf>
    <xf numFmtId="0" fontId="50" fillId="9" borderId="22" xfId="0" applyFont="1" applyFill="1" applyBorder="1" applyAlignment="1">
      <alignment horizontal="center" vertical="center"/>
    </xf>
    <xf numFmtId="0" fontId="50" fillId="52" borderId="22" xfId="0" applyFont="1" applyFill="1" applyBorder="1" applyAlignment="1">
      <alignment horizontal="center" vertical="center"/>
    </xf>
    <xf numFmtId="0" fontId="3" fillId="92" borderId="22" xfId="0" applyFont="1" applyFill="1" applyBorder="1" applyAlignment="1">
      <alignment horizontal="center" vertical="center"/>
    </xf>
    <xf numFmtId="0" fontId="0" fillId="92" borderId="22" xfId="0" applyFill="1" applyBorder="1" applyAlignment="1">
      <alignment horizontal="center" vertical="center"/>
    </xf>
    <xf numFmtId="0" fontId="3" fillId="80" borderId="22" xfId="0" applyFont="1" applyFill="1" applyBorder="1" applyAlignment="1">
      <alignment horizontal="center" vertical="center"/>
    </xf>
    <xf numFmtId="0" fontId="3" fillId="81" borderId="22" xfId="0" applyFont="1" applyFill="1" applyBorder="1" applyAlignment="1">
      <alignment horizontal="center" vertical="center"/>
    </xf>
    <xf numFmtId="0" fontId="50" fillId="108" borderId="22" xfId="0" applyFont="1" applyFill="1" applyBorder="1" applyAlignment="1">
      <alignment horizontal="center" vertical="center" wrapText="1"/>
    </xf>
    <xf numFmtId="0" fontId="50" fillId="34" borderId="22" xfId="0" applyFont="1" applyFill="1" applyBorder="1" applyAlignment="1">
      <alignment horizontal="center" vertical="center" wrapText="1"/>
    </xf>
    <xf numFmtId="0" fontId="0" fillId="16" borderId="22" xfId="0" applyFill="1" applyBorder="1" applyAlignment="1">
      <alignment horizontal="center" vertical="center"/>
    </xf>
    <xf numFmtId="0" fontId="50" fillId="35" borderId="22" xfId="0" applyFont="1" applyFill="1" applyBorder="1" applyAlignment="1">
      <alignment horizontal="center" vertical="center"/>
    </xf>
    <xf numFmtId="0" fontId="24" fillId="0" borderId="22" xfId="0" applyFont="1" applyBorder="1" applyAlignment="1">
      <alignment horizontal="justify" vertical="center"/>
    </xf>
    <xf numFmtId="0" fontId="40" fillId="99" borderId="22" xfId="0" applyFont="1" applyFill="1" applyBorder="1" applyAlignment="1">
      <alignment horizontal="center" vertical="center" wrapText="1"/>
    </xf>
    <xf numFmtId="0" fontId="2" fillId="0" borderId="19" xfId="0" applyFont="1" applyBorder="1" applyAlignment="1">
      <alignment horizontal="center" vertical="center" wrapText="1"/>
    </xf>
    <xf numFmtId="0" fontId="24" fillId="0" borderId="22" xfId="0" applyFont="1" applyBorder="1" applyAlignment="1">
      <alignment vertical="center" wrapText="1"/>
    </xf>
    <xf numFmtId="0" fontId="34" fillId="0" borderId="100" xfId="0" applyFont="1" applyBorder="1" applyAlignment="1">
      <alignment horizontal="justify" vertical="center"/>
    </xf>
    <xf numFmtId="0" fontId="0" fillId="0" borderId="71" xfId="0" applyBorder="1"/>
    <xf numFmtId="0" fontId="0" fillId="0" borderId="72" xfId="0" applyBorder="1"/>
    <xf numFmtId="0" fontId="3" fillId="0" borderId="76" xfId="0" applyFont="1" applyBorder="1" applyAlignment="1">
      <alignment horizontal="justify" vertical="center" wrapText="1"/>
    </xf>
    <xf numFmtId="0" fontId="28" fillId="0" borderId="74" xfId="0" applyFont="1" applyBorder="1" applyAlignment="1">
      <alignment horizontal="justify" vertical="center" wrapText="1"/>
    </xf>
    <xf numFmtId="0" fontId="0" fillId="0" borderId="74" xfId="0" applyBorder="1"/>
    <xf numFmtId="0" fontId="24" fillId="0" borderId="0" xfId="0" applyFont="1" applyAlignment="1">
      <alignment horizontal="center" vertical="center" wrapText="1"/>
    </xf>
    <xf numFmtId="3" fontId="2" fillId="0" borderId="75" xfId="0" applyNumberFormat="1" applyFont="1" applyBorder="1" applyAlignment="1" applyProtection="1">
      <alignment horizontal="center" vertical="center" wrapText="1"/>
      <protection locked="0"/>
    </xf>
    <xf numFmtId="3" fontId="0" fillId="0" borderId="77" xfId="0" applyNumberFormat="1" applyBorder="1" applyProtection="1">
      <protection locked="0"/>
    </xf>
    <xf numFmtId="3" fontId="0" fillId="0" borderId="78" xfId="0" applyNumberFormat="1" applyBorder="1" applyProtection="1">
      <protection locked="0"/>
    </xf>
    <xf numFmtId="0" fontId="4" fillId="0" borderId="23" xfId="0" applyFont="1" applyBorder="1" applyAlignment="1">
      <alignment horizontal="right" vertical="center" wrapText="1"/>
    </xf>
    <xf numFmtId="0" fontId="0" fillId="107" borderId="19" xfId="0" applyFill="1" applyBorder="1" applyAlignment="1">
      <alignment horizontal="center" vertical="center"/>
    </xf>
    <xf numFmtId="0" fontId="0" fillId="107" borderId="20" xfId="0" applyFill="1" applyBorder="1" applyAlignment="1">
      <alignment horizontal="center" vertical="center"/>
    </xf>
    <xf numFmtId="0" fontId="0" fillId="107" borderId="21" xfId="0" applyFill="1" applyBorder="1" applyAlignment="1">
      <alignment horizontal="center" vertical="center"/>
    </xf>
    <xf numFmtId="0" fontId="3" fillId="34" borderId="22" xfId="0" applyFont="1" applyFill="1" applyBorder="1" applyAlignment="1">
      <alignment horizontal="center" vertical="center" wrapText="1"/>
    </xf>
    <xf numFmtId="0" fontId="3" fillId="66" borderId="22" xfId="0" applyFont="1" applyFill="1" applyBorder="1" applyAlignment="1">
      <alignment horizontal="center" vertical="center" wrapText="1"/>
    </xf>
    <xf numFmtId="0" fontId="0" fillId="76" borderId="22" xfId="0" applyFill="1" applyBorder="1" applyAlignment="1">
      <alignment horizontal="center" vertical="center"/>
    </xf>
    <xf numFmtId="0" fontId="0" fillId="17" borderId="22" xfId="0" applyFill="1" applyBorder="1" applyAlignment="1">
      <alignment horizontal="center" vertical="center"/>
    </xf>
    <xf numFmtId="0" fontId="3" fillId="0" borderId="22" xfId="0" applyFont="1" applyBorder="1" applyAlignment="1">
      <alignment horizontal="justify" vertical="center"/>
    </xf>
    <xf numFmtId="0" fontId="3" fillId="5" borderId="22" xfId="0" applyFont="1" applyFill="1" applyBorder="1" applyAlignment="1">
      <alignment horizontal="center" vertical="center" wrapText="1"/>
    </xf>
    <xf numFmtId="0" fontId="50" fillId="40" borderId="22" xfId="0" applyFont="1" applyFill="1" applyBorder="1" applyAlignment="1">
      <alignment horizontal="center" vertical="center"/>
    </xf>
    <xf numFmtId="0" fontId="29" fillId="0" borderId="61" xfId="0" applyFont="1" applyBorder="1" applyAlignment="1">
      <alignment horizontal="justify" vertical="center"/>
    </xf>
    <xf numFmtId="0" fontId="34" fillId="0" borderId="101" xfId="0" applyFont="1" applyBorder="1" applyAlignment="1">
      <alignment horizontal="justify" vertical="center" wrapText="1"/>
    </xf>
    <xf numFmtId="0" fontId="29" fillId="0" borderId="74" xfId="0" applyFont="1" applyBorder="1" applyAlignment="1">
      <alignment horizontal="justify" vertical="center"/>
    </xf>
    <xf numFmtId="0" fontId="63" fillId="71" borderId="23" xfId="0" applyFont="1" applyFill="1" applyBorder="1" applyAlignment="1">
      <alignment horizontal="center" vertical="center" wrapText="1"/>
    </xf>
    <xf numFmtId="0" fontId="0" fillId="124" borderId="22" xfId="0" applyFill="1" applyBorder="1" applyAlignment="1">
      <alignment horizontal="center" vertical="center"/>
    </xf>
    <xf numFmtId="0" fontId="50" fillId="126" borderId="22" xfId="0" applyFont="1" applyFill="1" applyBorder="1" applyAlignment="1">
      <alignment horizontal="center" vertical="center"/>
    </xf>
    <xf numFmtId="0" fontId="3" fillId="0" borderId="68" xfId="0" applyFont="1" applyBorder="1" applyAlignment="1">
      <alignment horizontal="justify" vertical="center" wrapText="1"/>
    </xf>
    <xf numFmtId="0" fontId="29" fillId="0" borderId="81" xfId="0" applyFont="1" applyBorder="1" applyAlignment="1">
      <alignment horizontal="justify" vertical="center" wrapText="1"/>
    </xf>
    <xf numFmtId="0" fontId="0" fillId="0" borderId="81" xfId="0" applyBorder="1"/>
    <xf numFmtId="0" fontId="24" fillId="0" borderId="41" xfId="0" applyFont="1" applyBorder="1" applyAlignment="1">
      <alignment horizontal="center" vertical="center" wrapText="1"/>
    </xf>
    <xf numFmtId="0" fontId="34" fillId="0" borderId="102" xfId="0" applyFont="1" applyBorder="1" applyAlignment="1">
      <alignment horizontal="justify" vertical="center"/>
    </xf>
    <xf numFmtId="0" fontId="0" fillId="0" borderId="80" xfId="0" applyBorder="1"/>
    <xf numFmtId="0" fontId="3" fillId="27" borderId="22" xfId="0" applyFont="1" applyFill="1" applyBorder="1" applyAlignment="1">
      <alignment horizontal="center" vertical="center" wrapText="1"/>
    </xf>
    <xf numFmtId="0" fontId="3" fillId="17" borderId="22" xfId="0" applyFont="1" applyFill="1" applyBorder="1" applyAlignment="1">
      <alignment horizontal="center" vertical="center"/>
    </xf>
    <xf numFmtId="0" fontId="40" fillId="14" borderId="103" xfId="0" applyFont="1" applyFill="1" applyBorder="1" applyAlignment="1">
      <alignment horizontal="center" vertical="center"/>
    </xf>
    <xf numFmtId="0" fontId="40" fillId="14" borderId="42" xfId="0" applyFont="1" applyFill="1" applyBorder="1" applyAlignment="1">
      <alignment horizontal="center" vertical="center"/>
    </xf>
    <xf numFmtId="0" fontId="0" fillId="0" borderId="19" xfId="0" applyBorder="1" applyAlignment="1">
      <alignment horizontal="center"/>
    </xf>
    <xf numFmtId="0" fontId="40" fillId="37" borderId="22" xfId="0" applyFont="1" applyFill="1" applyBorder="1" applyAlignment="1">
      <alignment horizontal="center" vertical="center" wrapText="1"/>
    </xf>
    <xf numFmtId="0" fontId="0" fillId="37" borderId="22" xfId="0" applyFill="1" applyBorder="1"/>
    <xf numFmtId="0" fontId="40" fillId="34" borderId="22" xfId="0" applyFont="1" applyFill="1" applyBorder="1" applyAlignment="1">
      <alignment horizontal="center" vertical="center" wrapText="1"/>
    </xf>
    <xf numFmtId="0" fontId="0" fillId="34" borderId="22" xfId="0" applyFill="1" applyBorder="1"/>
    <xf numFmtId="0" fontId="40" fillId="26" borderId="22" xfId="0" applyFont="1" applyFill="1" applyBorder="1" applyAlignment="1">
      <alignment horizontal="center" vertical="center" wrapText="1"/>
    </xf>
    <xf numFmtId="0" fontId="0" fillId="26" borderId="22" xfId="0" applyFill="1" applyBorder="1"/>
    <xf numFmtId="0" fontId="40" fillId="17" borderId="22" xfId="0" applyFont="1" applyFill="1" applyBorder="1" applyAlignment="1">
      <alignment horizontal="center" vertical="center"/>
    </xf>
    <xf numFmtId="0" fontId="64" fillId="0" borderId="70" xfId="0" applyFont="1" applyBorder="1"/>
    <xf numFmtId="0" fontId="66" fillId="138" borderId="22" xfId="0" applyFont="1" applyFill="1" applyBorder="1" applyAlignment="1">
      <alignment horizontal="center" vertical="center" textRotation="90"/>
    </xf>
    <xf numFmtId="0" fontId="59" fillId="0" borderId="0" xfId="0" applyFont="1" applyAlignment="1">
      <alignment horizontal="left" vertical="center" wrapText="1"/>
    </xf>
    <xf numFmtId="0" fontId="26" fillId="0" borderId="0" xfId="0" applyFont="1" applyAlignment="1">
      <alignment horizontal="justify" vertical="top"/>
    </xf>
    <xf numFmtId="0" fontId="3" fillId="103" borderId="22" xfId="0" applyFont="1" applyFill="1" applyBorder="1" applyAlignment="1">
      <alignment horizontal="center" vertical="center" wrapText="1"/>
    </xf>
    <xf numFmtId="0" fontId="40" fillId="103" borderId="70" xfId="0" applyFont="1" applyFill="1" applyBorder="1" applyAlignment="1">
      <alignment horizontal="center" vertical="center" textRotation="90" wrapText="1"/>
    </xf>
    <xf numFmtId="0" fontId="40" fillId="103" borderId="22" xfId="0" applyFont="1" applyFill="1" applyBorder="1" applyAlignment="1">
      <alignment horizontal="center" vertical="center" textRotation="90" wrapText="1"/>
    </xf>
    <xf numFmtId="0" fontId="40" fillId="131" borderId="70" xfId="0" applyFont="1" applyFill="1" applyBorder="1" applyAlignment="1">
      <alignment horizontal="center" vertical="center" textRotation="90" wrapText="1"/>
    </xf>
    <xf numFmtId="0" fontId="40" fillId="131" borderId="22" xfId="0" applyFont="1" applyFill="1" applyBorder="1" applyAlignment="1">
      <alignment horizontal="center" vertical="center" textRotation="90" wrapText="1"/>
    </xf>
    <xf numFmtId="0" fontId="40" fillId="132" borderId="70" xfId="0" applyFont="1" applyFill="1" applyBorder="1" applyAlignment="1">
      <alignment horizontal="center" vertical="center" textRotation="90" wrapText="1"/>
    </xf>
    <xf numFmtId="0" fontId="40" fillId="132" borderId="22" xfId="0" applyFont="1" applyFill="1" applyBorder="1" applyAlignment="1">
      <alignment horizontal="center" vertical="center" textRotation="90" wrapText="1"/>
    </xf>
    <xf numFmtId="0" fontId="66" fillId="74" borderId="22" xfId="0" applyFont="1" applyFill="1" applyBorder="1" applyAlignment="1">
      <alignment horizontal="center" vertical="center" textRotation="90"/>
    </xf>
    <xf numFmtId="0" fontId="11" fillId="137" borderId="22" xfId="0" applyFont="1" applyFill="1" applyBorder="1" applyAlignment="1">
      <alignment horizontal="center" vertical="center"/>
    </xf>
    <xf numFmtId="0" fontId="3" fillId="135" borderId="22" xfId="0" applyFont="1" applyFill="1" applyBorder="1" applyAlignment="1">
      <alignment horizontal="center" vertical="center" wrapText="1"/>
    </xf>
    <xf numFmtId="0" fontId="3" fillId="135" borderId="103" xfId="0" applyFont="1" applyFill="1" applyBorder="1" applyAlignment="1">
      <alignment horizontal="center" vertical="center" wrapText="1"/>
    </xf>
    <xf numFmtId="0" fontId="3" fillId="135" borderId="32" xfId="0" applyFont="1" applyFill="1" applyBorder="1" applyAlignment="1">
      <alignment horizontal="center" vertical="center" wrapText="1"/>
    </xf>
    <xf numFmtId="0" fontId="3" fillId="135" borderId="60" xfId="0" applyFont="1" applyFill="1" applyBorder="1" applyAlignment="1">
      <alignment horizontal="center" vertical="center" wrapText="1"/>
    </xf>
    <xf numFmtId="0" fontId="3" fillId="135" borderId="40" xfId="0" applyFont="1" applyFill="1" applyBorder="1" applyAlignment="1">
      <alignment horizontal="center" vertical="center" wrapText="1"/>
    </xf>
    <xf numFmtId="0" fontId="3" fillId="135" borderId="0" xfId="0" applyFont="1" applyFill="1" applyAlignment="1">
      <alignment horizontal="center" vertical="center" wrapText="1"/>
    </xf>
    <xf numFmtId="0" fontId="3" fillId="135" borderId="41" xfId="0" applyFont="1" applyFill="1" applyBorder="1" applyAlignment="1">
      <alignment horizontal="center" vertical="center" wrapText="1"/>
    </xf>
    <xf numFmtId="0" fontId="3" fillId="135" borderId="42" xfId="0" applyFont="1" applyFill="1" applyBorder="1" applyAlignment="1">
      <alignment horizontal="center" vertical="center" wrapText="1"/>
    </xf>
    <xf numFmtId="0" fontId="3" fillId="135" borderId="23" xfId="0" applyFont="1" applyFill="1" applyBorder="1" applyAlignment="1">
      <alignment horizontal="center" vertical="center" wrapText="1"/>
    </xf>
    <xf numFmtId="0" fontId="3" fillId="135" borderId="43" xfId="0" applyFont="1" applyFill="1" applyBorder="1" applyAlignment="1">
      <alignment horizontal="center" vertical="center" wrapText="1"/>
    </xf>
    <xf numFmtId="0" fontId="3" fillId="132" borderId="22" xfId="0" applyFont="1" applyFill="1" applyBorder="1" applyAlignment="1">
      <alignment horizontal="center" vertical="center" wrapText="1"/>
    </xf>
    <xf numFmtId="0" fontId="3" fillId="132" borderId="103" xfId="0" applyFont="1" applyFill="1" applyBorder="1" applyAlignment="1">
      <alignment horizontal="center" vertical="center" wrapText="1"/>
    </xf>
    <xf numFmtId="0" fontId="3" fillId="132" borderId="32" xfId="0" applyFont="1" applyFill="1" applyBorder="1" applyAlignment="1">
      <alignment horizontal="center" vertical="center" wrapText="1"/>
    </xf>
    <xf numFmtId="0" fontId="3" fillId="132" borderId="60" xfId="0" applyFont="1" applyFill="1" applyBorder="1" applyAlignment="1">
      <alignment horizontal="center" vertical="center" wrapText="1"/>
    </xf>
    <xf numFmtId="0" fontId="3" fillId="132" borderId="40" xfId="0" applyFont="1" applyFill="1" applyBorder="1" applyAlignment="1">
      <alignment horizontal="center" vertical="center" wrapText="1"/>
    </xf>
    <xf numFmtId="0" fontId="3" fillId="132" borderId="0" xfId="0" applyFont="1" applyFill="1" applyAlignment="1">
      <alignment horizontal="center" vertical="center" wrapText="1"/>
    </xf>
    <xf numFmtId="0" fontId="3" fillId="132" borderId="41" xfId="0" applyFont="1" applyFill="1" applyBorder="1" applyAlignment="1">
      <alignment horizontal="center" vertical="center" wrapText="1"/>
    </xf>
    <xf numFmtId="0" fontId="3" fillId="132" borderId="42" xfId="0" applyFont="1" applyFill="1" applyBorder="1" applyAlignment="1">
      <alignment horizontal="center" vertical="center" wrapText="1"/>
    </xf>
    <xf numFmtId="0" fontId="3" fillId="132" borderId="23" xfId="0" applyFont="1" applyFill="1" applyBorder="1" applyAlignment="1">
      <alignment horizontal="center" vertical="center" wrapText="1"/>
    </xf>
    <xf numFmtId="0" fontId="3" fillId="132" borderId="43" xfId="0" applyFont="1" applyFill="1" applyBorder="1" applyAlignment="1">
      <alignment horizontal="center" vertical="center" wrapText="1"/>
    </xf>
    <xf numFmtId="0" fontId="40" fillId="133" borderId="70" xfId="0" applyFont="1" applyFill="1" applyBorder="1" applyAlignment="1">
      <alignment horizontal="center" vertical="center" textRotation="90" wrapText="1"/>
    </xf>
    <xf numFmtId="0" fontId="40" fillId="133" borderId="22" xfId="0" applyFont="1" applyFill="1" applyBorder="1" applyAlignment="1">
      <alignment horizontal="center" vertical="center" textRotation="90" wrapText="1"/>
    </xf>
    <xf numFmtId="0" fontId="40" fillId="134" borderId="22" xfId="0" applyFont="1" applyFill="1" applyBorder="1" applyAlignment="1">
      <alignment horizontal="center" vertical="center" textRotation="90"/>
    </xf>
    <xf numFmtId="0" fontId="67" fillId="14" borderId="32" xfId="0" applyFont="1" applyFill="1" applyBorder="1" applyAlignment="1">
      <alignment horizontal="center" vertical="center" wrapText="1"/>
    </xf>
    <xf numFmtId="0" fontId="67" fillId="14" borderId="0" xfId="0" applyFont="1" applyFill="1" applyAlignment="1">
      <alignment horizontal="center" vertical="center" wrapText="1"/>
    </xf>
    <xf numFmtId="0" fontId="67" fillId="14" borderId="23" xfId="0" applyFont="1" applyFill="1" applyBorder="1" applyAlignment="1">
      <alignment horizontal="center" vertical="center" wrapText="1"/>
    </xf>
    <xf numFmtId="0" fontId="0" fillId="13" borderId="32" xfId="0" applyFill="1" applyBorder="1" applyAlignment="1">
      <alignment horizontal="center" vertical="center"/>
    </xf>
    <xf numFmtId="0" fontId="0" fillId="13" borderId="0" xfId="0" applyFill="1" applyAlignment="1">
      <alignment horizontal="center" vertical="center"/>
    </xf>
    <xf numFmtId="0" fontId="0" fillId="13" borderId="23" xfId="0" applyFill="1" applyBorder="1" applyAlignment="1">
      <alignment horizontal="center" vertical="center"/>
    </xf>
    <xf numFmtId="0" fontId="67" fillId="130" borderId="32" xfId="0" applyFont="1" applyFill="1" applyBorder="1" applyAlignment="1">
      <alignment horizontal="center" vertical="center"/>
    </xf>
    <xf numFmtId="0" fontId="67" fillId="130" borderId="0" xfId="0" applyFont="1" applyFill="1" applyAlignment="1">
      <alignment horizontal="center" vertical="center"/>
    </xf>
    <xf numFmtId="0" fontId="67" fillId="130" borderId="23" xfId="0" applyFont="1" applyFill="1" applyBorder="1" applyAlignment="1">
      <alignment horizontal="center" vertical="center"/>
    </xf>
    <xf numFmtId="0" fontId="3" fillId="15" borderId="0" xfId="0" applyFont="1" applyFill="1" applyAlignment="1">
      <alignment horizontal="center" vertical="center" wrapText="1"/>
    </xf>
    <xf numFmtId="0" fontId="3" fillId="15" borderId="23" xfId="0" applyFont="1" applyFill="1" applyBorder="1" applyAlignment="1">
      <alignment horizontal="center" vertical="center" wrapText="1"/>
    </xf>
    <xf numFmtId="0" fontId="3" fillId="9" borderId="0" xfId="0" applyFont="1" applyFill="1" applyAlignment="1">
      <alignment horizontal="center" vertical="center"/>
    </xf>
    <xf numFmtId="0" fontId="3" fillId="9" borderId="41" xfId="0" applyFont="1" applyFill="1" applyBorder="1" applyAlignment="1">
      <alignment horizontal="center" vertical="center"/>
    </xf>
    <xf numFmtId="0" fontId="3" fillId="9" borderId="23" xfId="0" applyFont="1" applyFill="1" applyBorder="1" applyAlignment="1">
      <alignment horizontal="center" vertical="center"/>
    </xf>
    <xf numFmtId="0" fontId="3" fillId="9" borderId="43" xfId="0" applyFont="1" applyFill="1" applyBorder="1" applyAlignment="1">
      <alignment horizontal="center" vertical="center"/>
    </xf>
    <xf numFmtId="0" fontId="39" fillId="0" borderId="0" xfId="1" applyFont="1" applyAlignment="1">
      <alignment horizontal="right" vertical="center" wrapText="1"/>
    </xf>
    <xf numFmtId="0" fontId="31" fillId="0" borderId="68" xfId="0" applyFont="1" applyBorder="1" applyAlignment="1">
      <alignment horizontal="justify" vertical="center" wrapText="1"/>
    </xf>
    <xf numFmtId="0" fontId="2" fillId="0" borderId="68" xfId="0" applyFont="1" applyBorder="1" applyAlignment="1">
      <alignment horizontal="center" vertical="center" wrapText="1"/>
    </xf>
    <xf numFmtId="0" fontId="9" fillId="0" borderId="0" xfId="0" applyFont="1" applyAlignment="1">
      <alignment horizontal="center" wrapText="1"/>
    </xf>
    <xf numFmtId="0" fontId="3" fillId="9" borderId="22" xfId="0" applyFont="1" applyFill="1" applyBorder="1" applyAlignment="1">
      <alignment horizontal="center" vertical="center" wrapText="1"/>
    </xf>
    <xf numFmtId="0" fontId="24" fillId="0" borderId="22" xfId="0" applyFont="1" applyBorder="1" applyAlignment="1" applyProtection="1">
      <alignment horizontal="justify" vertical="center"/>
      <protection locked="0"/>
    </xf>
    <xf numFmtId="0" fontId="3" fillId="0" borderId="19" xfId="0" applyFont="1" applyBorder="1" applyAlignment="1">
      <alignment horizontal="center" vertical="center" textRotation="90" wrapText="1"/>
    </xf>
    <xf numFmtId="0" fontId="28" fillId="0" borderId="23" xfId="0" applyFont="1" applyBorder="1" applyAlignment="1">
      <alignment horizontal="justify" vertical="center" wrapText="1"/>
    </xf>
    <xf numFmtId="0" fontId="29" fillId="0" borderId="41" xfId="0" applyFont="1" applyBorder="1" applyAlignment="1">
      <alignment vertical="center" wrapText="1"/>
    </xf>
    <xf numFmtId="0" fontId="49" fillId="0" borderId="22" xfId="0" applyFont="1" applyBorder="1" applyAlignment="1">
      <alignment horizontal="center" vertical="center" wrapText="1"/>
    </xf>
    <xf numFmtId="0" fontId="26" fillId="0" borderId="22" xfId="0" applyFont="1" applyBorder="1" applyAlignment="1">
      <alignment horizontal="center" vertical="center" textRotation="90" wrapText="1"/>
    </xf>
    <xf numFmtId="0" fontId="40" fillId="0" borderId="22" xfId="0" applyFont="1" applyBorder="1" applyAlignment="1">
      <alignment horizontal="center" vertical="center" wrapText="1"/>
    </xf>
    <xf numFmtId="0" fontId="3" fillId="144" borderId="22" xfId="0" applyFont="1" applyFill="1" applyBorder="1" applyAlignment="1">
      <alignment horizontal="center" vertical="center"/>
    </xf>
    <xf numFmtId="0" fontId="3" fillId="38" borderId="22" xfId="0" applyFont="1" applyFill="1" applyBorder="1" applyAlignment="1">
      <alignment horizontal="center" vertical="center"/>
    </xf>
    <xf numFmtId="0" fontId="62" fillId="0" borderId="0" xfId="0" applyFont="1" applyAlignment="1">
      <alignment horizontal="center" vertical="center" wrapText="1"/>
    </xf>
    <xf numFmtId="0" fontId="57" fillId="0" borderId="0" xfId="0" applyFont="1" applyAlignment="1">
      <alignment horizontal="center"/>
    </xf>
    <xf numFmtId="0" fontId="46" fillId="0" borderId="0" xfId="0" applyFont="1" applyAlignment="1">
      <alignment horizontal="center" vertical="center"/>
    </xf>
    <xf numFmtId="0" fontId="60" fillId="20" borderId="22" xfId="0" applyFont="1" applyFill="1" applyBorder="1" applyAlignment="1">
      <alignment horizontal="center" vertical="center"/>
    </xf>
    <xf numFmtId="0" fontId="60" fillId="19" borderId="22" xfId="0" applyFont="1" applyFill="1" applyBorder="1" applyAlignment="1">
      <alignment horizontal="center" vertical="center"/>
    </xf>
    <xf numFmtId="0" fontId="40" fillId="143" borderId="103" xfId="0" applyFont="1" applyFill="1" applyBorder="1" applyAlignment="1">
      <alignment horizontal="center" vertical="center"/>
    </xf>
    <xf numFmtId="0" fontId="40" fillId="143" borderId="42" xfId="0" applyFont="1" applyFill="1" applyBorder="1" applyAlignment="1">
      <alignment horizontal="center" vertical="center"/>
    </xf>
    <xf numFmtId="0" fontId="40" fillId="60" borderId="103" xfId="0" applyFont="1" applyFill="1" applyBorder="1" applyAlignment="1">
      <alignment horizontal="center" vertical="center"/>
    </xf>
    <xf numFmtId="0" fontId="40" fillId="60" borderId="42" xfId="0" applyFont="1" applyFill="1" applyBorder="1" applyAlignment="1">
      <alignment horizontal="center" vertical="center"/>
    </xf>
    <xf numFmtId="0" fontId="40" fillId="37" borderId="103" xfId="0" applyFont="1" applyFill="1" applyBorder="1" applyAlignment="1">
      <alignment horizontal="center" vertical="center"/>
    </xf>
    <xf numFmtId="0" fontId="40" fillId="37" borderId="42" xfId="0" applyFont="1" applyFill="1" applyBorder="1" applyAlignment="1">
      <alignment horizontal="center" vertical="center"/>
    </xf>
    <xf numFmtId="0" fontId="40" fillId="87" borderId="103" xfId="0" applyFont="1" applyFill="1" applyBorder="1" applyAlignment="1">
      <alignment horizontal="center" vertical="center"/>
    </xf>
    <xf numFmtId="0" fontId="40" fillId="87" borderId="42" xfId="0" applyFont="1" applyFill="1" applyBorder="1" applyAlignment="1">
      <alignment horizontal="center" vertical="center"/>
    </xf>
    <xf numFmtId="0" fontId="40" fillId="88" borderId="103" xfId="0" applyFont="1" applyFill="1" applyBorder="1" applyAlignment="1">
      <alignment horizontal="center" vertical="center"/>
    </xf>
    <xf numFmtId="0" fontId="40" fillId="88" borderId="42" xfId="0" applyFont="1" applyFill="1" applyBorder="1" applyAlignment="1">
      <alignment horizontal="center" vertical="center"/>
    </xf>
    <xf numFmtId="0" fontId="40" fillId="145" borderId="22" xfId="0" applyFont="1" applyFill="1" applyBorder="1" applyAlignment="1">
      <alignment horizontal="center" vertical="center"/>
    </xf>
    <xf numFmtId="0" fontId="40" fillId="25" borderId="103" xfId="0" applyFont="1" applyFill="1" applyBorder="1" applyAlignment="1">
      <alignment horizontal="center" vertical="center"/>
    </xf>
    <xf numFmtId="0" fontId="40" fillId="25" borderId="42" xfId="0" applyFont="1" applyFill="1" applyBorder="1" applyAlignment="1">
      <alignment horizontal="center" vertical="center"/>
    </xf>
    <xf numFmtId="0" fontId="65" fillId="143" borderId="22" xfId="0" applyFont="1" applyFill="1" applyBorder="1" applyAlignment="1">
      <alignment horizontal="center" vertical="center"/>
    </xf>
    <xf numFmtId="0" fontId="40" fillId="19" borderId="22" xfId="0" applyFont="1" applyFill="1" applyBorder="1" applyAlignment="1">
      <alignment horizontal="center" vertical="center" textRotation="90"/>
    </xf>
    <xf numFmtId="0" fontId="40" fillId="20" borderId="22" xfId="0" applyFont="1" applyFill="1" applyBorder="1" applyAlignment="1">
      <alignment horizontal="center" vertical="center" textRotation="90"/>
    </xf>
    <xf numFmtId="0" fontId="3" fillId="20" borderId="22" xfId="0" applyFont="1" applyFill="1" applyBorder="1" applyAlignment="1">
      <alignment horizontal="center" vertical="center"/>
    </xf>
    <xf numFmtId="0" fontId="41" fillId="146" borderId="40" xfId="0" applyFont="1" applyFill="1" applyBorder="1" applyAlignment="1">
      <alignment horizontal="center" vertical="center" textRotation="90"/>
    </xf>
    <xf numFmtId="0" fontId="41" fillId="146" borderId="0" xfId="0" applyFont="1" applyFill="1" applyAlignment="1">
      <alignment horizontal="center" vertical="center" textRotation="90"/>
    </xf>
    <xf numFmtId="0" fontId="41" fillId="146" borderId="42" xfId="0" applyFont="1" applyFill="1" applyBorder="1" applyAlignment="1">
      <alignment horizontal="center" vertical="center" textRotation="90"/>
    </xf>
    <xf numFmtId="0" fontId="41" fillId="146" borderId="23" xfId="0" applyFont="1" applyFill="1" applyBorder="1" applyAlignment="1">
      <alignment horizontal="center" vertical="center" textRotation="90"/>
    </xf>
    <xf numFmtId="0" fontId="0" fillId="53" borderId="22" xfId="0" applyFill="1" applyBorder="1" applyAlignment="1">
      <alignment horizontal="center" vertical="center"/>
    </xf>
    <xf numFmtId="0" fontId="0" fillId="60" borderId="22" xfId="0" applyFill="1" applyBorder="1" applyAlignment="1">
      <alignment horizontal="center" vertical="center"/>
    </xf>
    <xf numFmtId="0" fontId="2" fillId="0" borderId="0" xfId="0" applyFont="1" applyAlignment="1">
      <alignment horizontal="justify" vertical="center" wrapText="1"/>
    </xf>
    <xf numFmtId="0" fontId="3" fillId="0" borderId="0" xfId="0" applyFont="1" applyAlignment="1">
      <alignment horizontal="justify" vertical="center"/>
    </xf>
  </cellXfs>
  <cellStyles count="6">
    <cellStyle name="Hipervínculo" xfId="1" builtinId="8"/>
    <cellStyle name="Hipervínculo 2" xfId="2"/>
    <cellStyle name="Normal" xfId="0" builtinId="0"/>
    <cellStyle name="Normal 2" xfId="4"/>
    <cellStyle name="Normal 2 3" xfId="5"/>
    <cellStyle name="Normal 4" xfId="3"/>
  </cellStyles>
  <dxfs count="280">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s>
  <tableStyles count="1" defaultTableStyle="TableStyleMedium2" defaultPivotStyle="PivotStyleLight16">
    <tableStyle name="Invisible" pivot="0" table="0" count="0"/>
  </tableStyles>
  <colors>
    <mruColors>
      <color rgb="FF6699FF"/>
      <color rgb="FFFF7C80"/>
      <color rgb="FF66FFFF"/>
      <color rgb="FFCC99FF"/>
      <color rgb="FFFFCC00"/>
      <color rgb="FFFFFF66"/>
      <color rgb="FFFFFFCC"/>
      <color rgb="FFFF66CC"/>
      <color rgb="FF66CCFF"/>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xmlns="" id="{11063AF5-4DDD-4836-A46C-D404E69171B6}"/>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1137600</xdr:rowOff>
    </xdr:to>
    <xdr:pic>
      <xdr:nvPicPr>
        <xdr:cNvPr id="3" name="Imagen 2">
          <a:extLst>
            <a:ext uri="{FF2B5EF4-FFF2-40B4-BE49-F238E27FC236}">
              <a16:creationId xmlns:a16="http://schemas.microsoft.com/office/drawing/2014/main" xmlns="" id="{E637FA3E-6E04-4C7B-A804-8941D5BEF8E1}"/>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1007790</xdr:rowOff>
    </xdr:to>
    <xdr:pic>
      <xdr:nvPicPr>
        <xdr:cNvPr id="2" name="Imagen 1">
          <a:extLst>
            <a:ext uri="{FF2B5EF4-FFF2-40B4-BE49-F238E27FC236}">
              <a16:creationId xmlns:a16="http://schemas.microsoft.com/office/drawing/2014/main" xmlns="" id="{56E456A0-E292-4179-938F-880D6CB0FBCB}"/>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249758</xdr:colOff>
      <xdr:row>0</xdr:row>
      <xdr:rowOff>1126170</xdr:rowOff>
    </xdr:to>
    <xdr:pic>
      <xdr:nvPicPr>
        <xdr:cNvPr id="3" name="Imagen 2">
          <a:extLst>
            <a:ext uri="{FF2B5EF4-FFF2-40B4-BE49-F238E27FC236}">
              <a16:creationId xmlns:a16="http://schemas.microsoft.com/office/drawing/2014/main" xmlns="" id="{7C238575-7F89-4F7F-BDEE-3CEC7BFC33B8}"/>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xmlns="" id="{E0B461DD-28EA-4C35-809D-5F1A912A95D2}"/>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1133790</xdr:rowOff>
    </xdr:to>
    <xdr:pic>
      <xdr:nvPicPr>
        <xdr:cNvPr id="3" name="Imagen 2">
          <a:extLst>
            <a:ext uri="{FF2B5EF4-FFF2-40B4-BE49-F238E27FC236}">
              <a16:creationId xmlns:a16="http://schemas.microsoft.com/office/drawing/2014/main" xmlns="" id="{17BFBA70-1B7D-4BBC-9410-7A2AD4A94FDE}"/>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xmlns="" id="{6EA3BB8D-E230-4031-873E-09ECC540124C}"/>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1137600</xdr:rowOff>
    </xdr:to>
    <xdr:pic>
      <xdr:nvPicPr>
        <xdr:cNvPr id="3" name="Imagen 2">
          <a:extLst>
            <a:ext uri="{FF2B5EF4-FFF2-40B4-BE49-F238E27FC236}">
              <a16:creationId xmlns:a16="http://schemas.microsoft.com/office/drawing/2014/main" xmlns="" id="{84C348A0-5B17-4A15-A224-3DC575305D6A}"/>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xmlns="" id="{2CB53B06-CC88-4D44-A1B9-61339B5E2ABB}"/>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1137600</xdr:rowOff>
    </xdr:to>
    <xdr:pic>
      <xdr:nvPicPr>
        <xdr:cNvPr id="3" name="Imagen 2">
          <a:extLst>
            <a:ext uri="{FF2B5EF4-FFF2-40B4-BE49-F238E27FC236}">
              <a16:creationId xmlns:a16="http://schemas.microsoft.com/office/drawing/2014/main" xmlns="" id="{5D4AD904-A2D5-4F14-B833-5C35AC59FAD7}"/>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xmlns="" id="{C957980A-16BD-4EAE-AA12-E2122D970783}"/>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1137600</xdr:rowOff>
    </xdr:to>
    <xdr:pic>
      <xdr:nvPicPr>
        <xdr:cNvPr id="3" name="Imagen 2">
          <a:extLst>
            <a:ext uri="{FF2B5EF4-FFF2-40B4-BE49-F238E27FC236}">
              <a16:creationId xmlns:a16="http://schemas.microsoft.com/office/drawing/2014/main" xmlns="" id="{D1C5F9F4-BADF-4512-B1D7-6080471D8E8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xmlns="" id="{22F00D76-0BF7-42C2-A5A0-FDD821E34D2E}"/>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1137600</xdr:rowOff>
    </xdr:to>
    <xdr:pic>
      <xdr:nvPicPr>
        <xdr:cNvPr id="3" name="Imagen 2">
          <a:extLst>
            <a:ext uri="{FF2B5EF4-FFF2-40B4-BE49-F238E27FC236}">
              <a16:creationId xmlns:a16="http://schemas.microsoft.com/office/drawing/2014/main" xmlns="" id="{27066F1F-79EB-4D82-AFFE-4272F9DFF1C9}"/>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xmlns="" id="{558AE638-4D32-43CD-A7F8-EFB782E2F407}"/>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1122360</xdr:rowOff>
    </xdr:to>
    <xdr:pic>
      <xdr:nvPicPr>
        <xdr:cNvPr id="3" name="Imagen 2">
          <a:extLst>
            <a:ext uri="{FF2B5EF4-FFF2-40B4-BE49-F238E27FC236}">
              <a16:creationId xmlns:a16="http://schemas.microsoft.com/office/drawing/2014/main" xmlns="" id="{17C97027-422E-410A-A323-141FAAD87487}"/>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xmlns="" id="{371D15F7-8B2C-4155-BA95-E35E2DA645F0}"/>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1137600</xdr:rowOff>
    </xdr:to>
    <xdr:pic>
      <xdr:nvPicPr>
        <xdr:cNvPr id="3" name="Imagen 2">
          <a:extLst>
            <a:ext uri="{FF2B5EF4-FFF2-40B4-BE49-F238E27FC236}">
              <a16:creationId xmlns:a16="http://schemas.microsoft.com/office/drawing/2014/main" xmlns="" id="{F714F48B-4C3F-461B-A09A-71C84525D5CA}"/>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119</xdr:col>
      <xdr:colOff>190500</xdr:colOff>
      <xdr:row>0</xdr:row>
      <xdr:rowOff>0</xdr:rowOff>
    </xdr:from>
    <xdr:to>
      <xdr:col>128</xdr:col>
      <xdr:colOff>233250</xdr:colOff>
      <xdr:row>0</xdr:row>
      <xdr:rowOff>1137600</xdr:rowOff>
    </xdr:to>
    <xdr:pic>
      <xdr:nvPicPr>
        <xdr:cNvPr id="2" name="Imagen 1">
          <a:extLst>
            <a:ext uri="{FF2B5EF4-FFF2-40B4-BE49-F238E27FC236}">
              <a16:creationId xmlns:a16="http://schemas.microsoft.com/office/drawing/2014/main" xmlns="" id="{C2F133E8-3B42-46E8-90A9-360DDAD7480E}"/>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794200" y="0"/>
          <a:ext cx="2271600" cy="1137600"/>
        </a:xfrm>
        <a:prstGeom prst="rect">
          <a:avLst/>
        </a:prstGeom>
      </xdr:spPr>
    </xdr:pic>
    <xdr:clientData/>
  </xdr:twoCellAnchor>
  <xdr:twoCellAnchor editAs="oneCell">
    <xdr:from>
      <xdr:col>1</xdr:col>
      <xdr:colOff>0</xdr:colOff>
      <xdr:row>0</xdr:row>
      <xdr:rowOff>0</xdr:rowOff>
    </xdr:from>
    <xdr:to>
      <xdr:col>5</xdr:col>
      <xdr:colOff>103800</xdr:colOff>
      <xdr:row>0</xdr:row>
      <xdr:rowOff>1011600</xdr:rowOff>
    </xdr:to>
    <xdr:pic>
      <xdr:nvPicPr>
        <xdr:cNvPr id="3" name="Imagen 2">
          <a:extLst>
            <a:ext uri="{FF2B5EF4-FFF2-40B4-BE49-F238E27FC236}">
              <a16:creationId xmlns:a16="http://schemas.microsoft.com/office/drawing/2014/main" xmlns="" id="{F8634B02-C377-4206-A6A1-F8005B7DCC8B}"/>
            </a:ext>
          </a:extLst>
        </xdr:cNvPr>
        <xdr:cNvPicPr preferRelativeResize="0">
          <a:picLocks/>
        </xdr:cNvPicPr>
      </xdr:nvPicPr>
      <xdr:blipFill>
        <a:blip xmlns:r="http://schemas.openxmlformats.org/officeDocument/2006/relationships" r:embed="rId2">
          <a:alphaModFix/>
        </a:blip>
        <a:stretch>
          <a:fillRect/>
        </a:stretch>
      </xdr:blipFill>
      <xdr:spPr>
        <a:xfrm>
          <a:off x="381000" y="0"/>
          <a:ext cx="1094400" cy="10116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28</xdr:col>
      <xdr:colOff>200025</xdr:colOff>
      <xdr:row>0</xdr:row>
      <xdr:rowOff>0</xdr:rowOff>
    </xdr:from>
    <xdr:to>
      <xdr:col>37</xdr:col>
      <xdr:colOff>250395</xdr:colOff>
      <xdr:row>0</xdr:row>
      <xdr:rowOff>1122360</xdr:rowOff>
    </xdr:to>
    <xdr:pic>
      <xdr:nvPicPr>
        <xdr:cNvPr id="2" name="Imagen 1">
          <a:extLst>
            <a:ext uri="{FF2B5EF4-FFF2-40B4-BE49-F238E27FC236}">
              <a16:creationId xmlns:a16="http://schemas.microsoft.com/office/drawing/2014/main" xmlns="" id="{AAE6EB79-BADD-4EDF-9F9C-2CC6166030DE}"/>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67575" y="0"/>
          <a:ext cx="2271600" cy="1137600"/>
        </a:xfrm>
        <a:prstGeom prst="rect">
          <a:avLst/>
        </a:prstGeom>
      </xdr:spPr>
    </xdr:pic>
    <xdr:clientData/>
  </xdr:twoCellAnchor>
  <xdr:twoCellAnchor editAs="oneCell">
    <xdr:from>
      <xdr:col>1</xdr:col>
      <xdr:colOff>0</xdr:colOff>
      <xdr:row>0</xdr:row>
      <xdr:rowOff>0</xdr:rowOff>
    </xdr:from>
    <xdr:to>
      <xdr:col>5</xdr:col>
      <xdr:colOff>98085</xdr:colOff>
      <xdr:row>0</xdr:row>
      <xdr:rowOff>1011600</xdr:rowOff>
    </xdr:to>
    <xdr:pic>
      <xdr:nvPicPr>
        <xdr:cNvPr id="3" name="Imagen 2">
          <a:extLst>
            <a:ext uri="{FF2B5EF4-FFF2-40B4-BE49-F238E27FC236}">
              <a16:creationId xmlns:a16="http://schemas.microsoft.com/office/drawing/2014/main" xmlns="" id="{0EAC1CC4-807D-4B0F-B5C3-5B2048B4D186}"/>
            </a:ext>
          </a:extLst>
        </xdr:cNvPr>
        <xdr:cNvPicPr preferRelativeResize="0">
          <a:picLocks/>
        </xdr:cNvPicPr>
      </xdr:nvPicPr>
      <xdr:blipFill>
        <a:blip xmlns:r="http://schemas.openxmlformats.org/officeDocument/2006/relationships" r:embed="rId2">
          <a:alphaModFix/>
        </a:blip>
        <a:stretch>
          <a:fillRect/>
        </a:stretch>
      </xdr:blipFill>
      <xdr:spPr>
        <a:xfrm>
          <a:off x="381000" y="0"/>
          <a:ext cx="1094400" cy="1011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xmlns="" id="{7CAFF812-E078-4D18-B4C3-61F7D413212A}"/>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1137600</xdr:rowOff>
    </xdr:to>
    <xdr:pic>
      <xdr:nvPicPr>
        <xdr:cNvPr id="3" name="Imagen 2">
          <a:extLst>
            <a:ext uri="{FF2B5EF4-FFF2-40B4-BE49-F238E27FC236}">
              <a16:creationId xmlns:a16="http://schemas.microsoft.com/office/drawing/2014/main" xmlns="" id="{B66A80FC-D360-4FCF-B460-F08A459606CB}"/>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533049B6-ADD0-47B7-BAEA-1632B0ACBC55}"/>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xmlns="" id="{0FE022ED-5EE0-4468-BF24-9F8AFBB5C43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F441DEB5-0740-4B2F-AD7C-5B1F413BB50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xmlns="" id="{235FA0AB-FAFC-41B7-AECB-AC46EE06ACDE}"/>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F73E9DAB-0B46-4F20-91CF-8B22C5819A6C}"/>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xmlns="" id="{83274E4F-B4C1-4C70-B13F-F8BBCA851399}"/>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xmlns="" id="{402AA2E2-C4A8-4A8E-B748-44D8A1FF0CFB}"/>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1137600</xdr:rowOff>
    </xdr:to>
    <xdr:pic>
      <xdr:nvPicPr>
        <xdr:cNvPr id="3" name="Imagen 2">
          <a:extLst>
            <a:ext uri="{FF2B5EF4-FFF2-40B4-BE49-F238E27FC236}">
              <a16:creationId xmlns:a16="http://schemas.microsoft.com/office/drawing/2014/main" xmlns="" id="{42260A20-B249-4499-BA87-1B2DA47FFDE0}"/>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51</xdr:col>
      <xdr:colOff>209550</xdr:colOff>
      <xdr:row>0</xdr:row>
      <xdr:rowOff>0</xdr:rowOff>
    </xdr:from>
    <xdr:to>
      <xdr:col>61</xdr:col>
      <xdr:colOff>4650</xdr:colOff>
      <xdr:row>0</xdr:row>
      <xdr:rowOff>1137600</xdr:rowOff>
    </xdr:to>
    <xdr:pic>
      <xdr:nvPicPr>
        <xdr:cNvPr id="3" name="Imagen 2">
          <a:extLst>
            <a:ext uri="{FF2B5EF4-FFF2-40B4-BE49-F238E27FC236}">
              <a16:creationId xmlns:a16="http://schemas.microsoft.com/office/drawing/2014/main" xmlns="" id="{00000000-0008-0000-0300-000003000000}"/>
            </a:ext>
          </a:extLst>
        </xdr:cNvPr>
        <xdr:cNvPicPr preferRelativeResize="0">
          <a:picLocks/>
        </xdr:cNvPicPr>
      </xdr:nvPicPr>
      <xdr:blipFill>
        <a:blip xmlns:r="http://schemas.openxmlformats.org/officeDocument/2006/relationships" r:embed="rId1" cstate="print"/>
        <a:stretch>
          <a:fillRect/>
        </a:stretch>
      </xdr:blipFill>
      <xdr:spPr>
        <a:xfrm>
          <a:off x="12973050" y="0"/>
          <a:ext cx="2271600" cy="1137600"/>
        </a:xfrm>
        <a:prstGeom prst="rect">
          <a:avLst/>
        </a:prstGeom>
        <a:ln>
          <a:prstDash val="solid"/>
        </a:ln>
      </xdr:spPr>
    </xdr:pic>
    <xdr:clientData/>
  </xdr:twoCellAnchor>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xmlns="" id="{00000000-0008-0000-0300-000002000000}"/>
            </a:ext>
          </a:extLst>
        </xdr:cNvPr>
        <xdr:cNvPicPr>
          <a:picLocks noChangeArrowheads="1"/>
        </xdr:cNvPicPr>
      </xdr:nvPicPr>
      <xdr:blipFill>
        <a:blip xmlns:r="http://schemas.openxmlformats.org/officeDocument/2006/relationships" r:embed="rId2"/>
        <a:srcRect/>
        <a:stretch>
          <a:fillRect/>
        </a:stretch>
      </xdr:blipFill>
      <xdr:spPr bwMode="auto">
        <a:xfrm>
          <a:off x="390525" y="0"/>
          <a:ext cx="1094400" cy="1011600"/>
        </a:xfrm>
        <a:prstGeom prst="rect">
          <a:avLst/>
        </a:prstGeom>
        <a:noFill/>
        <a:ln>
          <a:prstDash val="soli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1007790</xdr:rowOff>
    </xdr:to>
    <xdr:pic>
      <xdr:nvPicPr>
        <xdr:cNvPr id="2" name="Imagen 1">
          <a:extLst>
            <a:ext uri="{FF2B5EF4-FFF2-40B4-BE49-F238E27FC236}">
              <a16:creationId xmlns:a16="http://schemas.microsoft.com/office/drawing/2014/main" xmlns="" id="{B59927D0-C32D-4ACD-BC03-7B6D22742171}"/>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249758</xdr:colOff>
      <xdr:row>0</xdr:row>
      <xdr:rowOff>1131885</xdr:rowOff>
    </xdr:to>
    <xdr:pic>
      <xdr:nvPicPr>
        <xdr:cNvPr id="3" name="Imagen 2">
          <a:extLst>
            <a:ext uri="{FF2B5EF4-FFF2-40B4-BE49-F238E27FC236}">
              <a16:creationId xmlns:a16="http://schemas.microsoft.com/office/drawing/2014/main" xmlns="" id="{737A5286-5C5F-456E-9124-F85E472EFDD2}"/>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xmlns="" id="{C9C2B39C-E5EF-4A65-AAF3-7074534D749F}"/>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1122360</xdr:rowOff>
    </xdr:to>
    <xdr:pic>
      <xdr:nvPicPr>
        <xdr:cNvPr id="3" name="Imagen 2">
          <a:extLst>
            <a:ext uri="{FF2B5EF4-FFF2-40B4-BE49-F238E27FC236}">
              <a16:creationId xmlns:a16="http://schemas.microsoft.com/office/drawing/2014/main" xmlns="" id="{578736A3-DD07-49F2-9D1D-55F3AD850B2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xmlns="" id="{6E563146-0434-47AC-BC76-90FEC77F4EF2}"/>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1133790</xdr:rowOff>
    </xdr:to>
    <xdr:pic>
      <xdr:nvPicPr>
        <xdr:cNvPr id="3" name="Imagen 2">
          <a:extLst>
            <a:ext uri="{FF2B5EF4-FFF2-40B4-BE49-F238E27FC236}">
              <a16:creationId xmlns:a16="http://schemas.microsoft.com/office/drawing/2014/main" xmlns="" id="{A77F0EC3-ECD7-46B2-8E86-8F1D35C3AA65}"/>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1007790</xdr:rowOff>
    </xdr:to>
    <xdr:pic>
      <xdr:nvPicPr>
        <xdr:cNvPr id="2" name="Imagen 1">
          <a:extLst>
            <a:ext uri="{FF2B5EF4-FFF2-40B4-BE49-F238E27FC236}">
              <a16:creationId xmlns:a16="http://schemas.microsoft.com/office/drawing/2014/main" xmlns="" id="{8EBFFDE7-563A-4A84-9FEE-EE738072B5E2}"/>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249758</xdr:colOff>
      <xdr:row>0</xdr:row>
      <xdr:rowOff>1126170</xdr:rowOff>
    </xdr:to>
    <xdr:pic>
      <xdr:nvPicPr>
        <xdr:cNvPr id="3" name="Imagen 2">
          <a:extLst>
            <a:ext uri="{FF2B5EF4-FFF2-40B4-BE49-F238E27FC236}">
              <a16:creationId xmlns:a16="http://schemas.microsoft.com/office/drawing/2014/main" xmlns="" id="{94886FFA-1E55-4542-8162-22DEE5AD3A9E}"/>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xmlns="" id="{F173AA10-7C9C-4A21-8A87-1308DD48302A}"/>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1122360</xdr:rowOff>
    </xdr:to>
    <xdr:pic>
      <xdr:nvPicPr>
        <xdr:cNvPr id="3" name="Imagen 2">
          <a:extLst>
            <a:ext uri="{FF2B5EF4-FFF2-40B4-BE49-F238E27FC236}">
              <a16:creationId xmlns:a16="http://schemas.microsoft.com/office/drawing/2014/main" xmlns="" id="{B106EB56-09D4-4373-9350-EBE7EFD7AEF5}"/>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sharepoint.com/Users/sandra.delgadillo/Documents/30.Cuarentena%20INEGI/56.Cuestionarios%202022/Catastro/1.Catastral%202022%20(310821REV).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365inegi.sharepoint.com/sites/DepartamentodeDiseodeMetodologasdeInformacin/Shared%20Documents/General/DDMIG%20-%20Sis.%20Validaciones%20para%20CNG/01%20Documentaci&#243;n-Insumos/03%20Excel-Censos/2025/02%20Validacion%20preliminar/05%20CNGE25/01%20CNGE25%20M1/V&#237;nculoExternoRecuperado1?EFD093ED" TargetMode="External"/><Relationship Id="rId1" Type="http://schemas.openxmlformats.org/officeDocument/2006/relationships/externalLinkPath" Target="file:///\\EFD093ED\V&#237;nculoExternoRecuperado1"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365inegi.sharepoint.com/sites/DepartamentodeDiseodeMetodologasdeInformacin/Shared%20Documents/General/DDMIG%20-%20Sis.%20Validaciones%20para%20CNG/01%20Documentaci&#243;n-Insumos/03%20Excel-Censos/2025/02%20Validacion%20preliminar/05%20CNGE25/01%20CNGE25%20M1/V&#237;nculoExternoRecuperado2?EFD093ED" TargetMode="External"/><Relationship Id="rId1" Type="http://schemas.openxmlformats.org/officeDocument/2006/relationships/externalLinkPath" Target="file:///\\EFD093ED\V&#237;nculoExternoRecuperado2"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365inegi.sharepoint.com/Users/brenda.duque/AppData/Local/Microsoft/Windows/INetCache/Content.Outlook/AWIAP2ML/Cuestionario%20Propuesto%202019%20CNGSPSPE%202019%20M1.4_Catastro%20Preliminar%20081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st_amb_unid_ec\C:\Users\ricardo.celis\Desktop\CEN\Copia%20de%20C_SPE_M2_2020%20ETIQ.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st_amb_unid_ec\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comparar"/>
      <sheetName val="listas"/>
      <sheetName val="Informantes"/>
      <sheetName val="Participantes"/>
      <sheetName val="CNGE_2022_M1_Secc5"/>
      <sheetName val="Complemento 1"/>
      <sheetName val="Complemento 2"/>
      <sheetName val="Complemento 3"/>
      <sheetName val="Complemento 4"/>
      <sheetName val="Complemento 5"/>
      <sheetName val="Complemento 6"/>
      <sheetName val="Complemento 7"/>
      <sheetName val="Complemento 8"/>
      <sheetName val="Complemento 9"/>
      <sheetName val="Glosari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refreshError="1"/>
      <sheetData sheetId="1" refreshError="1"/>
      <sheetData sheetId="2" refreshError="1"/>
      <sheetData sheetId="3" refreshError="1"/>
      <sheetData sheetId="4" refreshError="1"/>
      <sheetData sheetId="5">
        <row r="2">
          <cell r="A2" t="str">
            <v xml:space="preserve">Aguascalientes </v>
          </cell>
        </row>
        <row r="3">
          <cell r="A3" t="str">
            <v>Baja California</v>
          </cell>
        </row>
        <row r="4">
          <cell r="A4" t="str">
            <v>Baja California Sur</v>
          </cell>
        </row>
        <row r="5">
          <cell r="A5" t="str">
            <v>Campeche</v>
          </cell>
        </row>
        <row r="6">
          <cell r="A6" t="str">
            <v>Coahuila de Zaragoza</v>
          </cell>
        </row>
        <row r="7">
          <cell r="A7" t="str">
            <v>Colima</v>
          </cell>
        </row>
        <row r="8">
          <cell r="A8" t="str">
            <v>Chiapas</v>
          </cell>
        </row>
        <row r="9">
          <cell r="A9" t="str">
            <v>Chihuahua</v>
          </cell>
        </row>
        <row r="10">
          <cell r="A10" t="str">
            <v>Ciudad de México</v>
          </cell>
        </row>
        <row r="11">
          <cell r="A11" t="str">
            <v>Durango</v>
          </cell>
        </row>
        <row r="12">
          <cell r="A12" t="str">
            <v>Guanajuato</v>
          </cell>
        </row>
        <row r="13">
          <cell r="A13" t="str">
            <v>Guerrero</v>
          </cell>
        </row>
        <row r="14">
          <cell r="A14" t="str">
            <v>Hidalgo</v>
          </cell>
        </row>
        <row r="15">
          <cell r="A15" t="str">
            <v>Jalisco</v>
          </cell>
        </row>
        <row r="16">
          <cell r="A16" t="str">
            <v>México</v>
          </cell>
        </row>
        <row r="17">
          <cell r="A17" t="str">
            <v>Michoacán de Ocampo</v>
          </cell>
        </row>
        <row r="18">
          <cell r="A18" t="str">
            <v>Morelos</v>
          </cell>
        </row>
        <row r="19">
          <cell r="A19" t="str">
            <v>Nayarit</v>
          </cell>
        </row>
        <row r="20">
          <cell r="A20" t="str">
            <v>Nuevo León</v>
          </cell>
        </row>
        <row r="21">
          <cell r="A21" t="str">
            <v>Oaxaca</v>
          </cell>
        </row>
        <row r="22">
          <cell r="A22" t="str">
            <v>Puebla</v>
          </cell>
        </row>
        <row r="23">
          <cell r="A23" t="str">
            <v>Querétaro</v>
          </cell>
        </row>
        <row r="24">
          <cell r="A24" t="str">
            <v>Quintana Roo</v>
          </cell>
        </row>
        <row r="25">
          <cell r="A25" t="str">
            <v>San Luis Potosí</v>
          </cell>
        </row>
        <row r="26">
          <cell r="A26" t="str">
            <v>Sinaloa</v>
          </cell>
        </row>
        <row r="27">
          <cell r="A27" t="str">
            <v>Sonora</v>
          </cell>
        </row>
        <row r="28">
          <cell r="A28" t="str">
            <v>Tabasco</v>
          </cell>
        </row>
        <row r="29">
          <cell r="A29" t="str">
            <v>Tamaulipas</v>
          </cell>
        </row>
        <row r="30">
          <cell r="A30" t="str">
            <v>Tlaxcala</v>
          </cell>
        </row>
        <row r="31">
          <cell r="A31" t="str">
            <v>Veracruz de Ignacio de la Llave</v>
          </cell>
        </row>
        <row r="32">
          <cell r="A32" t="str">
            <v>Yucatán</v>
          </cell>
        </row>
        <row r="33">
          <cell r="A33" t="str">
            <v>Zacatecas</v>
          </cell>
        </row>
      </sheetData>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sheetData sheetId="1"/>
      <sheetData sheetId="2"/>
      <sheetData sheetId="3"/>
      <sheetData sheetId="4"/>
      <sheetData sheetId="5">
        <row r="2">
          <cell r="G2">
            <v>1</v>
          </cell>
          <cell r="H2">
            <v>1</v>
          </cell>
        </row>
        <row r="3">
          <cell r="G3">
            <v>2</v>
          </cell>
          <cell r="H3">
            <v>2</v>
          </cell>
        </row>
        <row r="4">
          <cell r="G4">
            <v>3</v>
          </cell>
          <cell r="H4">
            <v>3</v>
          </cell>
        </row>
        <row r="5">
          <cell r="G5">
            <v>4</v>
          </cell>
          <cell r="H5">
            <v>4</v>
          </cell>
        </row>
        <row r="6">
          <cell r="G6">
            <v>5</v>
          </cell>
          <cell r="H6">
            <v>5</v>
          </cell>
        </row>
        <row r="7">
          <cell r="G7">
            <v>6</v>
          </cell>
          <cell r="H7">
            <v>6</v>
          </cell>
        </row>
        <row r="8">
          <cell r="E8">
            <v>1</v>
          </cell>
          <cell r="G8">
            <v>7</v>
          </cell>
          <cell r="H8">
            <v>7</v>
          </cell>
        </row>
        <row r="9">
          <cell r="E9">
            <v>2</v>
          </cell>
          <cell r="G9">
            <v>8</v>
          </cell>
          <cell r="H9">
            <v>8</v>
          </cell>
        </row>
        <row r="10">
          <cell r="G10">
            <v>9</v>
          </cell>
          <cell r="H10">
            <v>9</v>
          </cell>
        </row>
        <row r="11">
          <cell r="G11">
            <v>10</v>
          </cell>
        </row>
        <row r="12">
          <cell r="G12">
            <v>11</v>
          </cell>
        </row>
        <row r="13">
          <cell r="G13">
            <v>12</v>
          </cell>
        </row>
        <row r="14">
          <cell r="G14">
            <v>99</v>
          </cell>
        </row>
      </sheetData>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9"/>
  <sheetViews>
    <sheetView showGridLines="0" tabSelected="1" view="pageBreakPreview" zoomScale="120" zoomScaleNormal="100" zoomScaleSheetLayoutView="12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6384" width="3.75" hidden="1"/>
  </cols>
  <sheetData>
    <row r="1" spans="1:30" ht="173.25" customHeight="1">
      <c r="B1" s="870" t="s">
        <v>0</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row>
    <row r="2" spans="1:30" ht="15" customHeight="1">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B3" s="867" t="s">
        <v>1</v>
      </c>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row>
    <row r="4" spans="1:30" ht="15" customHeight="1">
      <c r="B4" s="3"/>
      <c r="C4" s="4"/>
      <c r="D4" s="4"/>
      <c r="E4" s="4"/>
      <c r="F4" s="4"/>
      <c r="G4" s="4"/>
      <c r="H4" s="4"/>
      <c r="I4" s="4"/>
      <c r="J4" s="4"/>
      <c r="K4" s="4"/>
      <c r="L4" s="4"/>
      <c r="M4" s="4"/>
      <c r="N4" s="4"/>
      <c r="O4" s="4"/>
      <c r="P4" s="4"/>
      <c r="Q4" s="4"/>
      <c r="R4" s="4"/>
      <c r="S4" s="4"/>
      <c r="T4" s="4"/>
      <c r="U4" s="4"/>
      <c r="V4" s="4"/>
      <c r="W4" s="4"/>
      <c r="X4" s="4"/>
      <c r="Y4" s="4"/>
      <c r="Z4" s="4"/>
      <c r="AA4" s="4"/>
      <c r="AB4" s="4"/>
      <c r="AC4" s="4"/>
      <c r="AD4" s="4"/>
    </row>
    <row r="5" spans="1:30" ht="45" customHeight="1">
      <c r="B5" s="869" t="s">
        <v>2</v>
      </c>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row>
    <row r="6" spans="1:30" ht="15" customHeight="1"/>
    <row r="7" spans="1:30" ht="60" customHeight="1">
      <c r="B7" s="867" t="s">
        <v>3</v>
      </c>
      <c r="C7" s="866"/>
      <c r="D7" s="866"/>
      <c r="E7" s="866"/>
      <c r="F7" s="866"/>
      <c r="G7" s="866"/>
      <c r="H7" s="866"/>
      <c r="I7" s="866"/>
      <c r="J7" s="866"/>
      <c r="K7" s="866"/>
      <c r="L7" s="866"/>
      <c r="M7" s="866"/>
      <c r="N7" s="866"/>
      <c r="O7" s="866"/>
      <c r="P7" s="866"/>
      <c r="Q7" s="866"/>
      <c r="R7" s="866"/>
      <c r="S7" s="866"/>
      <c r="T7" s="866"/>
      <c r="U7" s="866"/>
      <c r="V7" s="866"/>
      <c r="W7" s="866"/>
      <c r="X7" s="866"/>
      <c r="Y7" s="866"/>
      <c r="Z7" s="866"/>
      <c r="AA7" s="866"/>
      <c r="AB7" s="866"/>
      <c r="AC7" s="866"/>
      <c r="AD7" s="866"/>
    </row>
    <row r="8" spans="1:30" ht="15" customHeight="1" thickBot="1">
      <c r="B8" s="5" t="s">
        <v>4</v>
      </c>
      <c r="C8" s="10"/>
      <c r="D8" s="10"/>
      <c r="E8" s="10"/>
      <c r="F8" s="10"/>
      <c r="G8" s="10"/>
      <c r="H8" s="10"/>
      <c r="I8" s="10"/>
      <c r="J8" s="10"/>
      <c r="K8" s="10"/>
      <c r="L8" s="10"/>
      <c r="M8" s="11"/>
      <c r="N8" s="5" t="s">
        <v>5</v>
      </c>
      <c r="O8" s="11"/>
      <c r="P8" s="7"/>
      <c r="Q8" s="12"/>
      <c r="R8" s="12"/>
      <c r="S8" s="12"/>
      <c r="T8" s="12"/>
      <c r="U8" s="12"/>
      <c r="V8" s="12"/>
      <c r="W8" s="12"/>
      <c r="X8" s="12"/>
      <c r="Y8" s="12"/>
      <c r="Z8" s="12"/>
      <c r="AA8" s="12"/>
      <c r="AB8" s="7"/>
      <c r="AC8" s="12"/>
      <c r="AD8" s="13"/>
    </row>
    <row r="9" spans="1:30" ht="15" customHeight="1" thickBot="1">
      <c r="B9" s="871" t="str">
        <f>IF(Presentación!B10="","",Presentación!B10)</f>
        <v>Veracruz de Ignacio de la Llave</v>
      </c>
      <c r="C9" s="872"/>
      <c r="D9" s="872"/>
      <c r="E9" s="872"/>
      <c r="F9" s="872"/>
      <c r="G9" s="872"/>
      <c r="H9" s="872"/>
      <c r="I9" s="872"/>
      <c r="J9" s="872"/>
      <c r="K9" s="872"/>
      <c r="L9" s="873"/>
      <c r="M9" s="14"/>
      <c r="N9" s="871" t="str">
        <f>IF(Presentación!N10="","",Presentación!N10)</f>
        <v>230</v>
      </c>
      <c r="O9" s="873"/>
      <c r="P9" s="15"/>
      <c r="Q9" s="25"/>
      <c r="R9" s="25"/>
      <c r="S9" s="25"/>
      <c r="T9" s="25"/>
      <c r="U9" s="25"/>
      <c r="V9" s="25"/>
      <c r="W9" s="25"/>
      <c r="X9" s="25"/>
      <c r="Y9" s="25"/>
      <c r="Z9" s="25"/>
      <c r="AA9" s="25"/>
      <c r="AB9" s="16"/>
      <c r="AC9" s="25"/>
      <c r="AD9" s="25"/>
    </row>
    <row r="10" spans="1:30" ht="15" customHeight="1">
      <c r="B10" s="17"/>
      <c r="C10" s="17"/>
      <c r="D10" s="17"/>
      <c r="E10" s="17"/>
      <c r="F10" s="17"/>
      <c r="G10" s="17"/>
      <c r="H10" s="17"/>
      <c r="I10" s="17"/>
      <c r="J10" s="17"/>
      <c r="K10" s="17"/>
      <c r="L10" s="17"/>
      <c r="M10" s="17"/>
      <c r="N10" s="17"/>
      <c r="O10" s="17"/>
      <c r="P10" s="17"/>
      <c r="Q10" s="17"/>
      <c r="R10" s="17"/>
      <c r="S10" s="17"/>
      <c r="T10" s="17"/>
      <c r="U10" s="17"/>
      <c r="V10" s="11"/>
      <c r="W10" s="11"/>
      <c r="X10" s="11"/>
      <c r="Y10" s="11"/>
      <c r="Z10" s="11"/>
      <c r="AA10" s="11"/>
      <c r="AB10" s="11"/>
      <c r="AC10" s="11"/>
      <c r="AD10" s="11"/>
    </row>
    <row r="11" spans="1:30" ht="15" customHeight="1">
      <c r="A11" s="2"/>
      <c r="B11" s="865" t="s">
        <v>6</v>
      </c>
      <c r="C11" s="866"/>
      <c r="D11" s="866"/>
      <c r="E11" s="866"/>
      <c r="F11" s="866"/>
      <c r="G11" s="866"/>
      <c r="H11" s="866"/>
      <c r="I11" s="866"/>
      <c r="J11" s="866"/>
      <c r="K11" s="866"/>
      <c r="L11" s="866"/>
      <c r="M11" s="866"/>
      <c r="N11" s="866"/>
      <c r="O11" s="866"/>
      <c r="P11" s="866"/>
      <c r="Q11" s="866"/>
      <c r="R11" s="866"/>
      <c r="S11" s="866"/>
      <c r="T11" s="866"/>
      <c r="U11" s="866"/>
      <c r="V11" s="6"/>
      <c r="W11" s="6"/>
      <c r="X11" s="6"/>
      <c r="Y11" s="6"/>
      <c r="Z11" s="6"/>
      <c r="AA11" s="6"/>
      <c r="AB11" s="6"/>
      <c r="AC11" s="6"/>
      <c r="AD11" s="6"/>
    </row>
    <row r="12" spans="1:30" ht="15" customHeight="1">
      <c r="A12" s="2"/>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row>
    <row r="13" spans="1:30" ht="15" customHeight="1">
      <c r="A13" s="2"/>
      <c r="B13" s="865" t="s">
        <v>7</v>
      </c>
      <c r="C13" s="866"/>
      <c r="D13" s="866"/>
      <c r="E13" s="866"/>
      <c r="F13" s="866"/>
      <c r="G13" s="866"/>
      <c r="H13" s="866"/>
      <c r="I13" s="866"/>
      <c r="J13" s="866"/>
      <c r="K13" s="866"/>
      <c r="L13" s="866"/>
      <c r="M13" s="866"/>
      <c r="N13" s="866"/>
      <c r="O13" s="866"/>
      <c r="P13" s="866"/>
      <c r="Q13" s="866"/>
      <c r="R13" s="866"/>
      <c r="S13" s="866"/>
      <c r="T13" s="866"/>
      <c r="U13" s="866"/>
      <c r="V13" s="6"/>
      <c r="W13" s="6"/>
      <c r="X13" s="6"/>
      <c r="Y13" s="6"/>
      <c r="Z13" s="6"/>
      <c r="AA13" s="6"/>
      <c r="AB13" s="6"/>
      <c r="AC13" s="6"/>
      <c r="AD13" s="6"/>
    </row>
    <row r="14" spans="1:30" ht="15" customHeight="1">
      <c r="A14" s="2"/>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row>
    <row r="15" spans="1:30" ht="15" customHeight="1">
      <c r="A15" s="2"/>
      <c r="B15" s="865" t="s">
        <v>8</v>
      </c>
      <c r="C15" s="866"/>
      <c r="D15" s="866"/>
      <c r="E15" s="866"/>
      <c r="F15" s="866"/>
      <c r="G15" s="866"/>
      <c r="H15" s="866"/>
      <c r="I15" s="866"/>
      <c r="J15" s="866"/>
      <c r="K15" s="866"/>
      <c r="L15" s="866"/>
      <c r="M15" s="866"/>
      <c r="N15" s="866"/>
      <c r="O15" s="866"/>
      <c r="P15" s="866"/>
      <c r="Q15" s="866"/>
      <c r="R15" s="866"/>
      <c r="S15" s="866"/>
      <c r="T15" s="866"/>
      <c r="U15" s="866"/>
      <c r="V15" s="6"/>
      <c r="W15" s="6"/>
      <c r="X15" s="6"/>
      <c r="Y15" s="6"/>
      <c r="Z15" s="6"/>
      <c r="AA15" s="6"/>
      <c r="AB15" s="6"/>
      <c r="AC15" s="6"/>
      <c r="AD15" s="6"/>
    </row>
    <row r="16" spans="1:30" ht="15" customHeight="1">
      <c r="A16" s="2"/>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row>
    <row r="17" spans="1:30" ht="15" customHeight="1">
      <c r="A17" s="18"/>
      <c r="B17" s="865" t="s">
        <v>2</v>
      </c>
      <c r="C17" s="866"/>
      <c r="D17" s="866"/>
      <c r="E17" s="866"/>
      <c r="F17" s="866"/>
      <c r="G17" s="866"/>
      <c r="H17" s="866"/>
      <c r="I17" s="866"/>
      <c r="J17" s="866"/>
      <c r="K17" s="866"/>
      <c r="L17" s="866"/>
      <c r="M17" s="866"/>
      <c r="N17" s="866"/>
      <c r="O17" s="866"/>
      <c r="P17" s="866"/>
      <c r="Q17" s="866"/>
      <c r="R17" s="866"/>
      <c r="S17" s="866"/>
      <c r="T17" s="866"/>
      <c r="U17" s="866"/>
      <c r="V17" s="19"/>
      <c r="W17" s="19"/>
    </row>
    <row r="18" spans="1:30" ht="15" customHeight="1">
      <c r="A18" s="2"/>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row>
    <row r="19" spans="1:30" ht="15" customHeight="1">
      <c r="A19" s="18"/>
      <c r="B19" s="20"/>
      <c r="C19" s="865" t="s">
        <v>9</v>
      </c>
      <c r="D19" s="866"/>
      <c r="E19" s="866"/>
      <c r="F19" s="866"/>
      <c r="G19" s="866"/>
      <c r="H19" s="866"/>
      <c r="I19" s="866"/>
      <c r="J19" s="866"/>
      <c r="K19" s="866"/>
      <c r="L19" s="866"/>
      <c r="M19" s="866"/>
      <c r="N19" s="866"/>
      <c r="O19" s="866"/>
      <c r="P19" s="866"/>
      <c r="Q19" s="866"/>
      <c r="R19" s="866"/>
      <c r="S19" s="866"/>
      <c r="T19" s="866"/>
      <c r="U19" s="866"/>
      <c r="V19" s="21"/>
      <c r="W19" s="21"/>
      <c r="X19" s="868" t="s">
        <v>10</v>
      </c>
      <c r="Y19" s="866"/>
      <c r="Z19" s="866"/>
      <c r="AA19" s="866"/>
      <c r="AB19" s="866"/>
      <c r="AC19" s="866"/>
      <c r="AD19" s="866"/>
    </row>
    <row r="20" spans="1:30" ht="15" customHeight="1">
      <c r="A20" s="2"/>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row>
    <row r="21" spans="1:30" ht="30" customHeight="1">
      <c r="A21" s="18"/>
      <c r="B21" s="20"/>
      <c r="C21" s="865" t="s">
        <v>11</v>
      </c>
      <c r="D21" s="866"/>
      <c r="E21" s="866"/>
      <c r="F21" s="866"/>
      <c r="G21" s="866"/>
      <c r="H21" s="866"/>
      <c r="I21" s="866"/>
      <c r="J21" s="866"/>
      <c r="K21" s="866"/>
      <c r="L21" s="866"/>
      <c r="M21" s="866"/>
      <c r="N21" s="866"/>
      <c r="O21" s="866"/>
      <c r="P21" s="866"/>
      <c r="Q21" s="866"/>
      <c r="R21" s="866"/>
      <c r="S21" s="866"/>
      <c r="T21" s="866"/>
      <c r="U21" s="866"/>
      <c r="V21" s="19"/>
      <c r="W21" s="19"/>
      <c r="X21" s="868" t="s">
        <v>12</v>
      </c>
      <c r="Y21" s="866"/>
      <c r="Z21" s="866"/>
      <c r="AA21" s="866"/>
      <c r="AB21" s="866"/>
      <c r="AC21" s="866"/>
      <c r="AD21" s="866"/>
    </row>
    <row r="22" spans="1:30" ht="15" customHeight="1">
      <c r="A22" s="2"/>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row>
    <row r="23" spans="1:30" ht="15" customHeight="1">
      <c r="A23" s="18"/>
      <c r="B23" s="20"/>
      <c r="C23" s="865" t="s">
        <v>13</v>
      </c>
      <c r="D23" s="866"/>
      <c r="E23" s="866"/>
      <c r="F23" s="866"/>
      <c r="G23" s="866"/>
      <c r="H23" s="866"/>
      <c r="I23" s="866"/>
      <c r="J23" s="866"/>
      <c r="K23" s="866"/>
      <c r="L23" s="866"/>
      <c r="M23" s="866"/>
      <c r="N23" s="866"/>
      <c r="O23" s="866"/>
      <c r="P23" s="866"/>
      <c r="Q23" s="866"/>
      <c r="R23" s="866"/>
      <c r="S23" s="866"/>
      <c r="T23" s="866"/>
      <c r="U23" s="866"/>
      <c r="V23" s="19"/>
      <c r="W23" s="19"/>
      <c r="X23" s="868" t="s">
        <v>14</v>
      </c>
      <c r="Y23" s="866"/>
      <c r="Z23" s="866"/>
      <c r="AA23" s="866"/>
      <c r="AB23" s="866"/>
      <c r="AC23" s="866"/>
      <c r="AD23" s="866"/>
    </row>
    <row r="24" spans="1:30" ht="15" customHeight="1">
      <c r="A24" s="2"/>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row>
    <row r="25" spans="1:30" ht="15" customHeight="1">
      <c r="A25" s="18"/>
      <c r="B25" s="20"/>
      <c r="C25" s="865" t="s">
        <v>15</v>
      </c>
      <c r="D25" s="866"/>
      <c r="E25" s="866"/>
      <c r="F25" s="866"/>
      <c r="G25" s="866"/>
      <c r="H25" s="866"/>
      <c r="I25" s="866"/>
      <c r="J25" s="866"/>
      <c r="K25" s="866"/>
      <c r="L25" s="866"/>
      <c r="M25" s="866"/>
      <c r="N25" s="866"/>
      <c r="O25" s="866"/>
      <c r="P25" s="866"/>
      <c r="Q25" s="866"/>
      <c r="R25" s="866"/>
      <c r="S25" s="866"/>
      <c r="T25" s="866"/>
      <c r="U25" s="866"/>
      <c r="V25" s="19"/>
      <c r="W25" s="19"/>
      <c r="X25" s="868" t="s">
        <v>16</v>
      </c>
      <c r="Y25" s="866"/>
      <c r="Z25" s="866"/>
      <c r="AA25" s="866"/>
      <c r="AB25" s="866"/>
      <c r="AC25" s="866"/>
      <c r="AD25" s="866"/>
    </row>
    <row r="26" spans="1:30" ht="15" customHeight="1">
      <c r="A26" s="2"/>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row>
    <row r="27" spans="1:30" ht="15" customHeight="1">
      <c r="A27" s="18"/>
      <c r="B27" s="20"/>
      <c r="C27" s="865" t="s">
        <v>17</v>
      </c>
      <c r="D27" s="866"/>
      <c r="E27" s="866"/>
      <c r="F27" s="866"/>
      <c r="G27" s="866"/>
      <c r="H27" s="866"/>
      <c r="I27" s="866"/>
      <c r="J27" s="866"/>
      <c r="K27" s="866"/>
      <c r="L27" s="866"/>
      <c r="M27" s="866"/>
      <c r="N27" s="866"/>
      <c r="O27" s="866"/>
      <c r="P27" s="866"/>
      <c r="Q27" s="866"/>
      <c r="R27" s="866"/>
      <c r="S27" s="866"/>
      <c r="T27" s="866"/>
      <c r="U27" s="866"/>
      <c r="V27" s="19"/>
      <c r="W27" s="19"/>
      <c r="X27" s="868" t="s">
        <v>18</v>
      </c>
      <c r="Y27" s="866"/>
      <c r="Z27" s="866"/>
      <c r="AA27" s="866"/>
      <c r="AB27" s="866"/>
      <c r="AC27" s="866"/>
      <c r="AD27" s="866"/>
    </row>
    <row r="28" spans="1:30" ht="15" customHeight="1">
      <c r="A28" s="18"/>
      <c r="B28" s="22"/>
      <c r="C28" s="22"/>
      <c r="D28" s="22"/>
      <c r="E28" s="22"/>
      <c r="F28" s="22"/>
      <c r="G28" s="22"/>
      <c r="H28" s="22"/>
      <c r="I28" s="22"/>
      <c r="J28" s="22"/>
      <c r="K28" s="22"/>
      <c r="L28" s="22"/>
      <c r="M28" s="22"/>
      <c r="N28" s="22"/>
      <c r="O28" s="22"/>
      <c r="P28" s="22"/>
      <c r="Q28" s="22"/>
      <c r="R28" s="22"/>
      <c r="S28" s="22"/>
      <c r="T28" s="22"/>
      <c r="U28" s="22"/>
      <c r="V28" s="19"/>
      <c r="W28" s="19"/>
      <c r="X28" s="23"/>
      <c r="Y28" s="23"/>
      <c r="Z28" s="23"/>
      <c r="AA28" s="23"/>
      <c r="AB28" s="23"/>
      <c r="AC28" s="23"/>
      <c r="AD28" s="23"/>
    </row>
    <row r="29" spans="1:30" ht="30" customHeight="1">
      <c r="A29" s="18"/>
      <c r="B29" s="20"/>
      <c r="C29" s="865" t="s">
        <v>19</v>
      </c>
      <c r="D29" s="866"/>
      <c r="E29" s="866"/>
      <c r="F29" s="866"/>
      <c r="G29" s="866"/>
      <c r="H29" s="866"/>
      <c r="I29" s="866"/>
      <c r="J29" s="866"/>
      <c r="K29" s="866"/>
      <c r="L29" s="866"/>
      <c r="M29" s="866"/>
      <c r="N29" s="866"/>
      <c r="O29" s="866"/>
      <c r="P29" s="866"/>
      <c r="Q29" s="866"/>
      <c r="R29" s="866"/>
      <c r="S29" s="866"/>
      <c r="T29" s="866"/>
      <c r="U29" s="866"/>
      <c r="V29" s="19"/>
      <c r="W29" s="19"/>
      <c r="X29" s="868" t="s">
        <v>20</v>
      </c>
      <c r="Y29" s="866"/>
      <c r="Z29" s="866"/>
      <c r="AA29" s="866"/>
      <c r="AB29" s="866"/>
      <c r="AC29" s="866"/>
      <c r="AD29" s="866"/>
    </row>
    <row r="30" spans="1:30" ht="15" customHeight="1">
      <c r="A30" s="18"/>
      <c r="B30" s="22"/>
      <c r="C30" s="22"/>
      <c r="D30" s="22"/>
      <c r="E30" s="22"/>
      <c r="F30" s="22"/>
      <c r="G30" s="22"/>
      <c r="H30" s="22"/>
      <c r="I30" s="22"/>
      <c r="J30" s="22"/>
      <c r="K30" s="22"/>
      <c r="L30" s="22"/>
      <c r="M30" s="22"/>
      <c r="N30" s="22"/>
      <c r="O30" s="22"/>
      <c r="P30" s="22"/>
      <c r="Q30" s="22"/>
      <c r="R30" s="22"/>
      <c r="S30" s="22"/>
      <c r="T30" s="22"/>
      <c r="U30" s="22"/>
      <c r="V30" s="19"/>
      <c r="W30" s="19"/>
      <c r="X30" s="23"/>
      <c r="Y30" s="23"/>
      <c r="Z30" s="23"/>
      <c r="AA30" s="23"/>
      <c r="AB30" s="23"/>
      <c r="AC30" s="23"/>
      <c r="AD30" s="23"/>
    </row>
    <row r="31" spans="1:30" ht="15" customHeight="1">
      <c r="A31" s="18"/>
      <c r="B31" s="20"/>
      <c r="C31" s="865" t="s">
        <v>21</v>
      </c>
      <c r="D31" s="866"/>
      <c r="E31" s="866"/>
      <c r="F31" s="866"/>
      <c r="G31" s="866"/>
      <c r="H31" s="866"/>
      <c r="I31" s="866"/>
      <c r="J31" s="866"/>
      <c r="K31" s="866"/>
      <c r="L31" s="866"/>
      <c r="M31" s="866"/>
      <c r="N31" s="866"/>
      <c r="O31" s="866"/>
      <c r="P31" s="866"/>
      <c r="Q31" s="866"/>
      <c r="R31" s="866"/>
      <c r="S31" s="866"/>
      <c r="T31" s="866"/>
      <c r="U31" s="866"/>
      <c r="V31" s="19"/>
      <c r="W31" s="19"/>
      <c r="X31" s="868" t="s">
        <v>22</v>
      </c>
      <c r="Y31" s="866"/>
      <c r="Z31" s="866"/>
      <c r="AA31" s="866"/>
      <c r="AB31" s="866"/>
      <c r="AC31" s="866"/>
      <c r="AD31" s="866"/>
    </row>
    <row r="32" spans="1:30" ht="15" customHeight="1">
      <c r="A32" s="18"/>
      <c r="B32" s="22"/>
      <c r="C32" s="22"/>
      <c r="D32" s="22"/>
      <c r="E32" s="22"/>
      <c r="F32" s="22"/>
      <c r="G32" s="22"/>
      <c r="H32" s="22"/>
      <c r="I32" s="22"/>
      <c r="J32" s="22"/>
      <c r="K32" s="22"/>
      <c r="L32" s="22"/>
      <c r="M32" s="22"/>
      <c r="N32" s="22"/>
      <c r="O32" s="22"/>
      <c r="P32" s="22"/>
      <c r="Q32" s="22"/>
      <c r="R32" s="22"/>
      <c r="S32" s="22"/>
      <c r="T32" s="22"/>
      <c r="U32" s="22"/>
      <c r="V32" s="19"/>
      <c r="W32" s="19"/>
      <c r="X32" s="23"/>
      <c r="Y32" s="23"/>
      <c r="Z32" s="23"/>
      <c r="AA32" s="23"/>
      <c r="AB32" s="23"/>
      <c r="AC32" s="23"/>
      <c r="AD32" s="23"/>
    </row>
    <row r="33" spans="1:30" ht="15" customHeight="1">
      <c r="A33" s="18"/>
      <c r="B33" s="20"/>
      <c r="C33" s="865" t="s">
        <v>23</v>
      </c>
      <c r="D33" s="866"/>
      <c r="E33" s="866"/>
      <c r="F33" s="866"/>
      <c r="G33" s="866"/>
      <c r="H33" s="866"/>
      <c r="I33" s="866"/>
      <c r="J33" s="866"/>
      <c r="K33" s="866"/>
      <c r="L33" s="866"/>
      <c r="M33" s="866"/>
      <c r="N33" s="866"/>
      <c r="O33" s="866"/>
      <c r="P33" s="866"/>
      <c r="Q33" s="866"/>
      <c r="R33" s="866"/>
      <c r="S33" s="866"/>
      <c r="T33" s="866"/>
      <c r="U33" s="866"/>
      <c r="V33" s="19"/>
      <c r="W33" s="19"/>
      <c r="X33" s="868" t="s">
        <v>24</v>
      </c>
      <c r="Y33" s="866"/>
      <c r="Z33" s="866"/>
      <c r="AA33" s="866"/>
      <c r="AB33" s="866"/>
      <c r="AC33" s="866"/>
      <c r="AD33" s="866"/>
    </row>
    <row r="34" spans="1:30" ht="15" customHeight="1">
      <c r="A34" s="18"/>
      <c r="B34" s="22"/>
      <c r="C34" s="22"/>
      <c r="D34" s="22"/>
      <c r="E34" s="22"/>
      <c r="F34" s="22"/>
      <c r="G34" s="22"/>
      <c r="H34" s="22"/>
      <c r="I34" s="22"/>
      <c r="J34" s="22"/>
      <c r="K34" s="22"/>
      <c r="L34" s="22"/>
      <c r="M34" s="22"/>
      <c r="N34" s="22"/>
      <c r="O34" s="22"/>
      <c r="P34" s="22"/>
      <c r="Q34" s="22"/>
      <c r="R34" s="22"/>
      <c r="S34" s="22"/>
      <c r="T34" s="22"/>
      <c r="U34" s="22"/>
      <c r="V34" s="19"/>
      <c r="W34" s="19"/>
      <c r="X34" s="23"/>
      <c r="Y34" s="23"/>
      <c r="Z34" s="23"/>
      <c r="AA34" s="23"/>
      <c r="AB34" s="23"/>
      <c r="AC34" s="23"/>
      <c r="AD34" s="23"/>
    </row>
    <row r="35" spans="1:30" ht="15" customHeight="1">
      <c r="A35" s="18"/>
      <c r="B35" s="20"/>
      <c r="C35" s="865" t="s">
        <v>25</v>
      </c>
      <c r="D35" s="866"/>
      <c r="E35" s="866"/>
      <c r="F35" s="866"/>
      <c r="G35" s="866"/>
      <c r="H35" s="866"/>
      <c r="I35" s="866"/>
      <c r="J35" s="866"/>
      <c r="K35" s="866"/>
      <c r="L35" s="866"/>
      <c r="M35" s="866"/>
      <c r="N35" s="866"/>
      <c r="O35" s="866"/>
      <c r="P35" s="866"/>
      <c r="Q35" s="866"/>
      <c r="R35" s="866"/>
      <c r="S35" s="866"/>
      <c r="T35" s="866"/>
      <c r="U35" s="866"/>
      <c r="V35" s="19"/>
      <c r="W35" s="19"/>
      <c r="X35" s="868" t="s">
        <v>26</v>
      </c>
      <c r="Y35" s="866"/>
      <c r="Z35" s="866"/>
      <c r="AA35" s="866"/>
      <c r="AB35" s="866"/>
      <c r="AC35" s="866"/>
      <c r="AD35" s="866"/>
    </row>
    <row r="36" spans="1:30" ht="15" customHeight="1">
      <c r="A36" s="18"/>
      <c r="B36" s="22"/>
      <c r="C36" s="22"/>
      <c r="D36" s="22"/>
      <c r="E36" s="22"/>
      <c r="F36" s="22"/>
      <c r="G36" s="22"/>
      <c r="H36" s="22"/>
      <c r="I36" s="22"/>
      <c r="J36" s="22"/>
      <c r="K36" s="22"/>
      <c r="L36" s="22"/>
      <c r="M36" s="22"/>
      <c r="N36" s="22"/>
      <c r="O36" s="22"/>
      <c r="P36" s="22"/>
      <c r="Q36" s="22"/>
      <c r="R36" s="22"/>
      <c r="S36" s="22"/>
      <c r="T36" s="22"/>
      <c r="U36" s="22"/>
      <c r="V36" s="19"/>
      <c r="W36" s="19"/>
      <c r="X36" s="23"/>
      <c r="Y36" s="23"/>
      <c r="Z36" s="23"/>
      <c r="AA36" s="23"/>
      <c r="AB36" s="23"/>
      <c r="AC36" s="23"/>
      <c r="AD36" s="23"/>
    </row>
    <row r="37" spans="1:30" ht="30" customHeight="1">
      <c r="A37" s="18"/>
      <c r="B37" s="20"/>
      <c r="C37" s="865" t="s">
        <v>27</v>
      </c>
      <c r="D37" s="866"/>
      <c r="E37" s="866"/>
      <c r="F37" s="866"/>
      <c r="G37" s="866"/>
      <c r="H37" s="866"/>
      <c r="I37" s="866"/>
      <c r="J37" s="866"/>
      <c r="K37" s="866"/>
      <c r="L37" s="866"/>
      <c r="M37" s="866"/>
      <c r="N37" s="866"/>
      <c r="O37" s="866"/>
      <c r="P37" s="866"/>
      <c r="Q37" s="866"/>
      <c r="R37" s="866"/>
      <c r="S37" s="866"/>
      <c r="T37" s="866"/>
      <c r="U37" s="866"/>
      <c r="V37" s="19"/>
      <c r="W37" s="19"/>
      <c r="X37" s="868" t="s">
        <v>28</v>
      </c>
      <c r="Y37" s="866"/>
      <c r="Z37" s="866"/>
      <c r="AA37" s="866"/>
      <c r="AB37" s="866"/>
      <c r="AC37" s="866"/>
      <c r="AD37" s="866"/>
    </row>
    <row r="38" spans="1:30" ht="15" customHeight="1">
      <c r="A38" s="18"/>
      <c r="B38" s="22"/>
      <c r="C38" s="22"/>
      <c r="D38" s="22"/>
      <c r="E38" s="22"/>
      <c r="F38" s="22"/>
      <c r="G38" s="22"/>
      <c r="H38" s="22"/>
      <c r="I38" s="22"/>
      <c r="J38" s="22"/>
      <c r="K38" s="22"/>
      <c r="L38" s="22"/>
      <c r="M38" s="22"/>
      <c r="N38" s="22"/>
      <c r="O38" s="22"/>
      <c r="P38" s="22"/>
      <c r="Q38" s="22"/>
      <c r="R38" s="22"/>
      <c r="S38" s="22"/>
      <c r="T38" s="22"/>
      <c r="U38" s="22"/>
      <c r="V38" s="19"/>
      <c r="W38" s="19"/>
      <c r="X38" s="23"/>
      <c r="Y38" s="23"/>
      <c r="Z38" s="23"/>
      <c r="AA38" s="23"/>
      <c r="AB38" s="23"/>
      <c r="AC38" s="23"/>
      <c r="AD38" s="23"/>
    </row>
    <row r="39" spans="1:30" ht="15" customHeight="1">
      <c r="A39" s="18"/>
      <c r="B39" s="20"/>
      <c r="C39" s="865" t="s">
        <v>29</v>
      </c>
      <c r="D39" s="866"/>
      <c r="E39" s="866"/>
      <c r="F39" s="866"/>
      <c r="G39" s="866"/>
      <c r="H39" s="866"/>
      <c r="I39" s="866"/>
      <c r="J39" s="866"/>
      <c r="K39" s="866"/>
      <c r="L39" s="866"/>
      <c r="M39" s="866"/>
      <c r="N39" s="866"/>
      <c r="O39" s="866"/>
      <c r="P39" s="866"/>
      <c r="Q39" s="866"/>
      <c r="R39" s="866"/>
      <c r="S39" s="866"/>
      <c r="T39" s="866"/>
      <c r="U39" s="866"/>
      <c r="V39" s="19"/>
      <c r="W39" s="19"/>
      <c r="X39" s="868" t="s">
        <v>30</v>
      </c>
      <c r="Y39" s="866"/>
      <c r="Z39" s="866"/>
      <c r="AA39" s="866"/>
      <c r="AB39" s="866"/>
      <c r="AC39" s="866"/>
      <c r="AD39" s="866"/>
    </row>
    <row r="40" spans="1:30" ht="15" customHeight="1">
      <c r="A40" s="18"/>
      <c r="B40" s="22"/>
      <c r="C40" s="22"/>
      <c r="D40" s="22"/>
      <c r="E40" s="22"/>
      <c r="F40" s="22"/>
      <c r="G40" s="22"/>
      <c r="H40" s="22"/>
      <c r="I40" s="22"/>
      <c r="J40" s="22"/>
      <c r="K40" s="22"/>
      <c r="L40" s="22"/>
      <c r="M40" s="22"/>
      <c r="N40" s="22"/>
      <c r="O40" s="22"/>
      <c r="P40" s="22"/>
      <c r="Q40" s="22"/>
      <c r="R40" s="22"/>
      <c r="S40" s="22"/>
      <c r="T40" s="22"/>
      <c r="U40" s="22"/>
      <c r="V40" s="19"/>
      <c r="W40" s="19"/>
      <c r="X40" s="23"/>
      <c r="Y40" s="23"/>
      <c r="Z40" s="23"/>
      <c r="AA40" s="23"/>
      <c r="AB40" s="23"/>
      <c r="AC40" s="23"/>
      <c r="AD40" s="23"/>
    </row>
    <row r="41" spans="1:30" ht="60" customHeight="1">
      <c r="A41" s="2"/>
      <c r="B41" s="865" t="s">
        <v>31</v>
      </c>
      <c r="C41" s="866"/>
      <c r="D41" s="866"/>
      <c r="E41" s="866"/>
      <c r="F41" s="866"/>
      <c r="G41" s="866"/>
      <c r="H41" s="866"/>
      <c r="I41" s="866"/>
      <c r="J41" s="866"/>
      <c r="K41" s="866"/>
      <c r="L41" s="866"/>
      <c r="M41" s="866"/>
      <c r="N41" s="866"/>
      <c r="O41" s="866"/>
      <c r="P41" s="866"/>
      <c r="Q41" s="866"/>
      <c r="R41" s="866"/>
      <c r="S41" s="866"/>
      <c r="T41" s="866"/>
      <c r="U41" s="147"/>
      <c r="V41" s="6"/>
      <c r="W41" s="6"/>
      <c r="X41" s="24"/>
      <c r="Y41" s="24"/>
      <c r="Z41" s="24"/>
      <c r="AA41" s="24"/>
      <c r="AB41" s="24"/>
      <c r="AC41" s="24"/>
      <c r="AD41" s="24"/>
    </row>
    <row r="42" spans="1:30" ht="15" customHeight="1">
      <c r="A42" s="18"/>
      <c r="B42" s="22"/>
      <c r="C42" s="22"/>
      <c r="D42" s="22"/>
      <c r="E42" s="22"/>
      <c r="F42" s="22"/>
      <c r="G42" s="22"/>
      <c r="H42" s="22"/>
      <c r="I42" s="22"/>
      <c r="J42" s="22"/>
      <c r="K42" s="22"/>
      <c r="L42" s="22"/>
      <c r="M42" s="22"/>
      <c r="N42" s="22"/>
      <c r="O42" s="22"/>
      <c r="P42" s="22"/>
      <c r="Q42" s="22"/>
      <c r="R42" s="22"/>
      <c r="S42" s="22"/>
      <c r="T42" s="22"/>
      <c r="U42" s="22"/>
      <c r="V42" s="19"/>
      <c r="W42" s="19"/>
      <c r="X42" s="23"/>
      <c r="Y42" s="23"/>
      <c r="Z42" s="23"/>
      <c r="AA42" s="23"/>
      <c r="AB42" s="23"/>
      <c r="AC42" s="23"/>
      <c r="AD42" s="23"/>
    </row>
    <row r="43" spans="1:30" ht="30" customHeight="1">
      <c r="A43" s="2"/>
      <c r="B43" s="865" t="s">
        <v>32</v>
      </c>
      <c r="C43" s="866"/>
      <c r="D43" s="866"/>
      <c r="E43" s="866"/>
      <c r="F43" s="866"/>
      <c r="G43" s="866"/>
      <c r="H43" s="866"/>
      <c r="I43" s="866"/>
      <c r="J43" s="866"/>
      <c r="K43" s="866"/>
      <c r="L43" s="866"/>
      <c r="M43" s="866"/>
      <c r="N43" s="866"/>
      <c r="O43" s="866"/>
      <c r="P43" s="866"/>
      <c r="Q43" s="866"/>
      <c r="R43" s="866"/>
      <c r="S43" s="866"/>
      <c r="T43" s="866"/>
      <c r="U43" s="147"/>
      <c r="V43" s="6"/>
      <c r="W43" s="6"/>
      <c r="X43" s="24"/>
      <c r="Y43" s="24"/>
      <c r="Z43" s="24"/>
      <c r="AA43" s="24"/>
      <c r="AB43" s="24"/>
      <c r="AC43" s="24"/>
      <c r="AD43" s="24"/>
    </row>
    <row r="44" spans="1:30" ht="15" customHeight="1">
      <c r="A44" s="18"/>
      <c r="B44" s="22"/>
      <c r="C44" s="22"/>
      <c r="D44" s="22"/>
      <c r="E44" s="22"/>
      <c r="F44" s="22"/>
      <c r="G44" s="22"/>
      <c r="H44" s="22"/>
      <c r="I44" s="22"/>
      <c r="J44" s="22"/>
      <c r="K44" s="22"/>
      <c r="L44" s="22"/>
      <c r="M44" s="22"/>
      <c r="N44" s="22"/>
      <c r="O44" s="22"/>
      <c r="P44" s="22"/>
      <c r="Q44" s="22"/>
      <c r="R44" s="22"/>
      <c r="S44" s="22"/>
      <c r="T44" s="22"/>
      <c r="U44" s="22"/>
      <c r="V44" s="19"/>
      <c r="W44" s="19"/>
      <c r="X44" s="23"/>
      <c r="Y44" s="23"/>
      <c r="Z44" s="23"/>
      <c r="AA44" s="23"/>
      <c r="AB44" s="23"/>
      <c r="AC44" s="23"/>
      <c r="AD44" s="23"/>
    </row>
    <row r="45" spans="1:30" ht="30" customHeight="1">
      <c r="A45" s="2"/>
      <c r="B45" s="865" t="s">
        <v>33</v>
      </c>
      <c r="C45" s="866"/>
      <c r="D45" s="866"/>
      <c r="E45" s="866"/>
      <c r="F45" s="866"/>
      <c r="G45" s="866"/>
      <c r="H45" s="866"/>
      <c r="I45" s="866"/>
      <c r="J45" s="866"/>
      <c r="K45" s="866"/>
      <c r="L45" s="866"/>
      <c r="M45" s="866"/>
      <c r="N45" s="866"/>
      <c r="O45" s="866"/>
      <c r="P45" s="866"/>
      <c r="Q45" s="866"/>
      <c r="R45" s="866"/>
      <c r="S45" s="866"/>
      <c r="T45" s="866"/>
      <c r="U45" s="147"/>
      <c r="V45" s="6"/>
      <c r="W45" s="6"/>
      <c r="X45" s="24"/>
      <c r="Y45" s="24"/>
      <c r="Z45" s="24"/>
      <c r="AA45" s="24"/>
      <c r="AB45" s="24"/>
      <c r="AC45" s="24"/>
      <c r="AD45" s="24"/>
    </row>
    <row r="46" spans="1:30" ht="15" customHeight="1">
      <c r="A46" s="18"/>
      <c r="B46" s="22"/>
      <c r="C46" s="22"/>
      <c r="D46" s="22"/>
      <c r="E46" s="22"/>
      <c r="F46" s="22"/>
      <c r="G46" s="22"/>
      <c r="H46" s="22"/>
      <c r="I46" s="22"/>
      <c r="J46" s="22"/>
      <c r="K46" s="22"/>
      <c r="L46" s="22"/>
      <c r="M46" s="22"/>
      <c r="N46" s="22"/>
      <c r="O46" s="22"/>
      <c r="P46" s="22"/>
      <c r="Q46" s="22"/>
      <c r="R46" s="22"/>
      <c r="S46" s="22"/>
      <c r="T46" s="22"/>
      <c r="U46" s="22"/>
      <c r="V46" s="19"/>
      <c r="W46" s="19"/>
      <c r="X46" s="23"/>
      <c r="Y46" s="23"/>
      <c r="Z46" s="23"/>
      <c r="AA46" s="23"/>
      <c r="AB46" s="23"/>
      <c r="AC46" s="23"/>
      <c r="AD46" s="23"/>
    </row>
    <row r="47" spans="1:30" ht="45" customHeight="1">
      <c r="A47" s="18"/>
      <c r="B47" s="865" t="s">
        <v>34</v>
      </c>
      <c r="C47" s="866"/>
      <c r="D47" s="866"/>
      <c r="E47" s="866"/>
      <c r="F47" s="866"/>
      <c r="G47" s="866"/>
      <c r="H47" s="866"/>
      <c r="I47" s="866"/>
      <c r="J47" s="866"/>
      <c r="K47" s="866"/>
      <c r="L47" s="866"/>
      <c r="M47" s="866"/>
      <c r="N47" s="866"/>
      <c r="O47" s="866"/>
      <c r="P47" s="866"/>
      <c r="Q47" s="866"/>
      <c r="R47" s="866"/>
      <c r="S47" s="866"/>
      <c r="T47" s="866"/>
      <c r="U47" s="147"/>
      <c r="V47" s="19"/>
      <c r="W47" s="19"/>
      <c r="X47" s="23"/>
      <c r="Y47" s="23"/>
      <c r="Z47" s="23"/>
      <c r="AA47" s="23"/>
      <c r="AB47" s="23"/>
      <c r="AC47" s="23"/>
      <c r="AD47" s="23"/>
    </row>
    <row r="48" spans="1:30" ht="15" customHeight="1">
      <c r="A48" s="18"/>
      <c r="B48" s="22"/>
      <c r="C48" s="22"/>
      <c r="D48" s="22"/>
      <c r="E48" s="22"/>
      <c r="F48" s="22"/>
      <c r="G48" s="22"/>
      <c r="H48" s="22"/>
      <c r="I48" s="22"/>
      <c r="J48" s="22"/>
      <c r="K48" s="22"/>
      <c r="L48" s="22"/>
      <c r="M48" s="22"/>
      <c r="N48" s="22"/>
      <c r="O48" s="22"/>
      <c r="P48" s="22"/>
      <c r="Q48" s="22"/>
      <c r="R48" s="22"/>
      <c r="S48" s="22"/>
      <c r="T48" s="22"/>
      <c r="U48" s="22"/>
      <c r="V48" s="19"/>
      <c r="W48" s="19"/>
      <c r="X48" s="23"/>
      <c r="Y48" s="23"/>
      <c r="Z48" s="23"/>
      <c r="AA48" s="23"/>
      <c r="AB48" s="23"/>
      <c r="AC48" s="23"/>
      <c r="AD48" s="23"/>
    </row>
    <row r="49" spans="1:30" ht="45" customHeight="1">
      <c r="A49" s="2"/>
      <c r="B49" s="865" t="s">
        <v>35</v>
      </c>
      <c r="C49" s="866"/>
      <c r="D49" s="866"/>
      <c r="E49" s="866"/>
      <c r="F49" s="866"/>
      <c r="G49" s="866"/>
      <c r="H49" s="866"/>
      <c r="I49" s="866"/>
      <c r="J49" s="866"/>
      <c r="K49" s="866"/>
      <c r="L49" s="866"/>
      <c r="M49" s="866"/>
      <c r="N49" s="866"/>
      <c r="O49" s="866"/>
      <c r="P49" s="866"/>
      <c r="Q49" s="866"/>
      <c r="R49" s="866"/>
      <c r="S49" s="866"/>
      <c r="T49" s="866"/>
      <c r="U49" s="147"/>
      <c r="V49" s="6"/>
      <c r="W49" s="6"/>
      <c r="X49" s="24"/>
      <c r="Y49" s="24"/>
      <c r="Z49" s="24"/>
      <c r="AA49" s="24"/>
      <c r="AB49" s="24"/>
      <c r="AC49" s="24"/>
      <c r="AD49" s="24"/>
    </row>
    <row r="50" spans="1:30" ht="15" customHeight="1">
      <c r="A50" s="18"/>
      <c r="B50" s="22"/>
      <c r="C50" s="22"/>
      <c r="D50" s="22"/>
      <c r="E50" s="22"/>
      <c r="F50" s="22"/>
      <c r="G50" s="22"/>
      <c r="H50" s="22"/>
      <c r="I50" s="22"/>
      <c r="J50" s="22"/>
      <c r="K50" s="22"/>
      <c r="L50" s="22"/>
      <c r="M50" s="22"/>
      <c r="N50" s="22"/>
      <c r="O50" s="22"/>
      <c r="P50" s="22"/>
      <c r="Q50" s="22"/>
      <c r="R50" s="22"/>
      <c r="S50" s="22"/>
      <c r="T50" s="22"/>
      <c r="U50" s="22"/>
      <c r="V50" s="19"/>
      <c r="W50" s="19"/>
      <c r="X50" s="23"/>
      <c r="Y50" s="23"/>
      <c r="Z50" s="23"/>
      <c r="AA50" s="23"/>
      <c r="AB50" s="23"/>
      <c r="AC50" s="23"/>
      <c r="AD50" s="23"/>
    </row>
    <row r="51" spans="1:30" ht="30" customHeight="1">
      <c r="A51" s="2"/>
      <c r="B51" s="865" t="s">
        <v>36</v>
      </c>
      <c r="C51" s="866"/>
      <c r="D51" s="866"/>
      <c r="E51" s="866"/>
      <c r="F51" s="866"/>
      <c r="G51" s="866"/>
      <c r="H51" s="866"/>
      <c r="I51" s="866"/>
      <c r="J51" s="866"/>
      <c r="K51" s="866"/>
      <c r="L51" s="866"/>
      <c r="M51" s="866"/>
      <c r="N51" s="866"/>
      <c r="O51" s="866"/>
      <c r="P51" s="866"/>
      <c r="Q51" s="866"/>
      <c r="R51" s="866"/>
      <c r="S51" s="866"/>
      <c r="T51" s="866"/>
      <c r="U51" s="147"/>
      <c r="V51" s="6"/>
      <c r="W51" s="6"/>
      <c r="X51" s="24"/>
      <c r="Y51" s="24"/>
      <c r="Z51" s="24"/>
      <c r="AA51" s="24"/>
      <c r="AB51" s="24"/>
      <c r="AC51" s="24"/>
      <c r="AD51" s="24"/>
    </row>
    <row r="52" spans="1:30" ht="15" customHeight="1"/>
    <row r="53" spans="1:30" ht="15" customHeight="1">
      <c r="A53" s="2"/>
      <c r="B53" s="865" t="s">
        <v>37</v>
      </c>
      <c r="C53" s="866"/>
      <c r="D53" s="866"/>
      <c r="E53" s="866"/>
      <c r="F53" s="866"/>
      <c r="G53" s="866"/>
      <c r="H53" s="866"/>
      <c r="I53" s="866"/>
      <c r="J53" s="866"/>
      <c r="K53" s="866"/>
      <c r="L53" s="866"/>
      <c r="M53" s="866"/>
      <c r="N53" s="866"/>
      <c r="O53" s="866"/>
      <c r="P53" s="866"/>
      <c r="Q53" s="866"/>
      <c r="R53" s="866"/>
      <c r="S53" s="866"/>
      <c r="T53" s="866"/>
      <c r="U53" s="147"/>
      <c r="V53" s="6"/>
      <c r="W53" s="6"/>
      <c r="X53" s="6"/>
      <c r="Y53" s="6"/>
      <c r="Z53" s="6"/>
      <c r="AA53" s="6"/>
      <c r="AB53" s="6"/>
      <c r="AC53" s="6"/>
      <c r="AD53" s="6"/>
    </row>
    <row r="54" spans="1:30" ht="15" customHeight="1"/>
    <row r="55" spans="1:30" ht="15" customHeight="1"/>
    <row r="56" spans="1:30" ht="15" customHeight="1"/>
    <row r="57" spans="1:30" ht="15" customHeight="1"/>
    <row r="58" spans="1:30" ht="15" customHeight="1"/>
    <row r="59" spans="1:30" ht="15" customHeight="1"/>
  </sheetData>
  <sheetProtection algorithmName="SHA-512" hashValue="vZbBTfsBvaaFyOmRFgQxyOEo0w5qkTXVWVDroQ9u2G3VY5SoUXJLWygCTdChFUercYd/9KDgCJs/I5y9+INytw==" saltValue="DPYucKv5ZcgeOKg6z+3YRQ==" spinCount="100000" sheet="1" objects="1" scenarios="1"/>
  <mergeCells count="39">
    <mergeCell ref="B53:T53"/>
    <mergeCell ref="C21:U21"/>
    <mergeCell ref="X33:AD33"/>
    <mergeCell ref="X29:AD29"/>
    <mergeCell ref="B1:AD1"/>
    <mergeCell ref="B17:U17"/>
    <mergeCell ref="B13:U13"/>
    <mergeCell ref="B43:T43"/>
    <mergeCell ref="C29:U29"/>
    <mergeCell ref="C35:U35"/>
    <mergeCell ref="B9:L9"/>
    <mergeCell ref="X19:AD19"/>
    <mergeCell ref="X37:AD37"/>
    <mergeCell ref="N9:O9"/>
    <mergeCell ref="C25:U25"/>
    <mergeCell ref="C31:U31"/>
    <mergeCell ref="B51:T51"/>
    <mergeCell ref="C19:U19"/>
    <mergeCell ref="C37:U37"/>
    <mergeCell ref="B45:T45"/>
    <mergeCell ref="X27:AD27"/>
    <mergeCell ref="X21:AD21"/>
    <mergeCell ref="B41:T41"/>
    <mergeCell ref="X39:AD39"/>
    <mergeCell ref="B47:T47"/>
    <mergeCell ref="C33:U33"/>
    <mergeCell ref="X23:AD23"/>
    <mergeCell ref="B49:T49"/>
    <mergeCell ref="C39:U39"/>
    <mergeCell ref="X35:AD35"/>
    <mergeCell ref="B15:U15"/>
    <mergeCell ref="B3:AD3"/>
    <mergeCell ref="X31:AD31"/>
    <mergeCell ref="B11:U11"/>
    <mergeCell ref="B5:AD5"/>
    <mergeCell ref="B7:AD7"/>
    <mergeCell ref="X25:AD25"/>
    <mergeCell ref="C27:U27"/>
    <mergeCell ref="C23:U23"/>
  </mergeCells>
  <hyperlinks>
    <hyperlink ref="B11" location="Presentación!AA9" display="Presentación"/>
    <hyperlink ref="B13" location="Informantes!AA9" display="Informantes"/>
    <hyperlink ref="B15" location="Participantes!BF9" display="Participantes"/>
    <hyperlink ref="C19" location="CNGE_2025_M1_Secc5_Sub1!AA7" display="Subsección V.1 Código de ética y/ o código de conducta"/>
    <hyperlink ref="X19" location="CNGE_2025_M1_Secc5_Sub1!AA7" display="Preguntas 5.1"/>
    <hyperlink ref="C21" location="CNGE_2025_M1_Secc5_Sub2!AA7" display="Subsección V.2 Estructura organizacional para el ejercicio de la función de control interno"/>
    <hyperlink ref="X21" location="CNGE_2025_M1_Secc5_Sub2!AA7" display="Preguntas 5.2 y 5.3"/>
    <hyperlink ref="C23" location="CNGE_2025_M1_Secc5_Sub3!AA7" display="Subsección V.3 Órganos internos de control u homólogos"/>
    <hyperlink ref="X23" location="CNGE_2025_M1_Secc5_Sub3!AA7" display="Preguntas 5.4 y 5.5"/>
    <hyperlink ref="C25" location="CNGE_2025_M1_Secc5_Sub4!AA7" display="Subsección V.4 Mecanismos y/ o herramientas de control interno"/>
    <hyperlink ref="X25" location="CNGE_2025_M1_Secc5_Sub4!AA7" display="Preguntas 5.6 a 5.10"/>
    <hyperlink ref="C27" location="CNGE_2025_M1_Secc5_Sub5!AA7" display="Subsección V.5 Auditorías aplicadas"/>
    <hyperlink ref="X27" location="CNGE_2025_M1_Secc5_Sub5!AA7" display="Preguntas 5.11 a 5.13"/>
    <hyperlink ref="C29" location="CNGE_2025_M1_Secc5_Sub6!AA7" display="Subsección V.6 Investigación, substanciación y sanción de faltas administrativas"/>
    <hyperlink ref="X29" location="CNGE_2025_M1_Secc5_Sub6!AA7" display="Preguntas 5.14 a 5.29"/>
    <hyperlink ref="C31" location="CNGE_2025_M1_Secc5_Sub7!AA7" display="Subsección V.7 Denuncias presentadas ante el Ministerio Público"/>
    <hyperlink ref="X31" location="CNGE_2025_M1_Secc5_Sub7!AA7" display="Pregunta 5.30"/>
    <hyperlink ref="C33" location="CNGE_2025_M1_Secc5_Sub8!AA7" display="Subsección V.8 Declaraciones de situación patrimonial y de intereses"/>
    <hyperlink ref="X33" location="CNGE_2025_M1_Secc5_Sub8!AA7" display="Preguntas 5.31 y 5.32"/>
    <hyperlink ref="C35" location="CNGE_2025_M1_Secc5_Sub9!AA7" display="Subsección V.9 Contraloría social u homóloga"/>
    <hyperlink ref="X35" location="CNGE_2025_M1_Secc5_Sub9!AA7" display="Preguntas 5.33 y 5.34"/>
    <hyperlink ref="C37" location="CNGE_2025_M1_Secc5_Sub10!AA7" display="Subsección V.10 Acciones sistemáticas alineadas a los objetivos de las políticas anticorrupción"/>
    <hyperlink ref="X37" location="CNGE_2025_M1_Secc5_Sub10!AA7" display="Preguntas 5.35 y 5.36"/>
    <hyperlink ref="C39" location="CNGE_2025_M1_Secc5_Sub11!AA7" display="Subsección V.11 Capacitación en materia anticorrupción"/>
    <hyperlink ref="X39" location="CNGE_2025_M1_Secc5_Sub11!AA7" display="Preguntas 5.37 y 5.38"/>
    <hyperlink ref="B41" location="'Complemento 1'!AA9" display="Complemento 1. Perfil de las personas titulares de las unidades administrativas o áreas de la Secretaría de la Contraloría u homóloga que fungen como autoridades en materia de responsabilidades administrativas"/>
    <hyperlink ref="B43" location="'Complemento 2'!AA9" display="Complemento 2. Perfil de las personas titulares de los órganos internos de control u homólogos"/>
    <hyperlink ref="B45" location="'Complemento 3'!DY9" display="Complemento 3. Competencia institucional de los órganos internos de control u homólogos"/>
    <hyperlink ref="B47" location="'Complemento 4'!AI9" display="Complemento 4. Tipo de posesión, ubicación geográfica, horario de atención y datos de contacto de los órganos internos de control u homólogos"/>
    <hyperlink ref="B49" location="'Complemento 5'!AA9" display="Complemento 5. Denuncias recibidas derivadas del incumplimiento de las obligaciones de las personas servidoras públicas de su entidad federativa"/>
    <hyperlink ref="B51" location="'Complemento 6'!AA9" display="Complemento 6. Auditorías aplicadas a las instituciones de la Administración Pública de la entidad federativa"/>
    <hyperlink ref="B53" location="Glosario!AA9" display="Glosario"/>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V
Índice</oddHeader>
    <oddFooter>&amp;LCenso Nacional de Gobiernos Estatales 2025&amp;R&amp;P de &amp;N</oddFooter>
  </headerFooter>
  <colBreaks count="1" manualBreakCount="1">
    <brk id="30" max="58"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H2349"/>
  <sheetViews>
    <sheetView showGridLines="0" view="pageBreakPreview" zoomScale="120" zoomScaleNormal="100" zoomScaleSheetLayoutView="12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38" width="13.75" hidden="1" customWidth="1"/>
    <col min="139" max="16384" width="3.75" hidden="1"/>
  </cols>
  <sheetData>
    <row r="1" spans="1:30" ht="173.25" customHeight="1">
      <c r="A1" s="37"/>
      <c r="B1" s="870" t="s">
        <v>0</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67" t="s">
        <v>1</v>
      </c>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69" t="s">
        <v>2</v>
      </c>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899" t="s">
        <v>3</v>
      </c>
      <c r="AB7" s="866"/>
      <c r="AC7" s="866"/>
      <c r="AD7" s="866"/>
    </row>
    <row r="8" spans="1:30" ht="15" customHeight="1" thickBot="1">
      <c r="A8" s="42"/>
      <c r="B8" s="871" t="str">
        <f>IF(Presentación!B10="","",Presentación!B10)</f>
        <v>Veracruz de Ignacio de la Llave</v>
      </c>
      <c r="C8" s="872"/>
      <c r="D8" s="872"/>
      <c r="E8" s="872"/>
      <c r="F8" s="872"/>
      <c r="G8" s="872"/>
      <c r="H8" s="872"/>
      <c r="I8" s="872"/>
      <c r="J8" s="872"/>
      <c r="K8" s="872"/>
      <c r="L8" s="873"/>
      <c r="M8" s="2"/>
      <c r="N8" s="871" t="str">
        <f>IF(Presentación!N10="","",Presentación!N10)</f>
        <v>230</v>
      </c>
      <c r="O8" s="873"/>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1" t="s">
        <v>5707</v>
      </c>
      <c r="C10" s="912"/>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B10" s="912"/>
      <c r="AC10" s="912"/>
      <c r="AD10" s="913"/>
    </row>
    <row r="11" spans="1:30" ht="15" customHeight="1">
      <c r="A11" s="27"/>
      <c r="B11" s="1012" t="s">
        <v>5327</v>
      </c>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10"/>
    </row>
    <row r="12" spans="1:30" ht="36" customHeight="1">
      <c r="A12" s="27"/>
      <c r="B12" s="45"/>
      <c r="C12" s="998" t="s">
        <v>5391</v>
      </c>
      <c r="D12" s="866"/>
      <c r="E12" s="866"/>
      <c r="F12" s="866"/>
      <c r="G12" s="866"/>
      <c r="H12" s="866"/>
      <c r="I12" s="866"/>
      <c r="J12" s="866"/>
      <c r="K12" s="866"/>
      <c r="L12" s="866"/>
      <c r="M12" s="866"/>
      <c r="N12" s="866"/>
      <c r="O12" s="866"/>
      <c r="P12" s="866"/>
      <c r="Q12" s="866"/>
      <c r="R12" s="866"/>
      <c r="S12" s="866"/>
      <c r="T12" s="866"/>
      <c r="U12" s="866"/>
      <c r="V12" s="866"/>
      <c r="W12" s="866"/>
      <c r="X12" s="866"/>
      <c r="Y12" s="866"/>
      <c r="Z12" s="866"/>
      <c r="AA12" s="866"/>
      <c r="AB12" s="866"/>
      <c r="AC12" s="866"/>
      <c r="AD12" s="952"/>
    </row>
    <row r="13" spans="1:30" ht="24" customHeight="1">
      <c r="A13" s="27"/>
      <c r="B13" s="45"/>
      <c r="C13" s="1013" t="s">
        <v>5090</v>
      </c>
      <c r="D13" s="866"/>
      <c r="E13" s="866"/>
      <c r="F13" s="866"/>
      <c r="G13" s="866"/>
      <c r="H13" s="866"/>
      <c r="I13" s="866"/>
      <c r="J13" s="866"/>
      <c r="K13" s="866"/>
      <c r="L13" s="866"/>
      <c r="M13" s="866"/>
      <c r="N13" s="866"/>
      <c r="O13" s="866"/>
      <c r="P13" s="866"/>
      <c r="Q13" s="866"/>
      <c r="R13" s="866"/>
      <c r="S13" s="866"/>
      <c r="T13" s="866"/>
      <c r="U13" s="866"/>
      <c r="V13" s="866"/>
      <c r="W13" s="866"/>
      <c r="X13" s="866"/>
      <c r="Y13" s="866"/>
      <c r="Z13" s="866"/>
      <c r="AA13" s="866"/>
      <c r="AB13" s="866"/>
      <c r="AC13" s="866"/>
      <c r="AD13" s="1003"/>
    </row>
    <row r="14" spans="1:30" ht="24" customHeight="1">
      <c r="A14" s="27"/>
      <c r="B14" s="45"/>
      <c r="C14" s="1002" t="s">
        <v>5708</v>
      </c>
      <c r="D14" s="866"/>
      <c r="E14" s="866"/>
      <c r="F14" s="866"/>
      <c r="G14" s="866"/>
      <c r="H14" s="866"/>
      <c r="I14" s="866"/>
      <c r="J14" s="866"/>
      <c r="K14" s="866"/>
      <c r="L14" s="866"/>
      <c r="M14" s="866"/>
      <c r="N14" s="866"/>
      <c r="O14" s="866"/>
      <c r="P14" s="866"/>
      <c r="Q14" s="866"/>
      <c r="R14" s="866"/>
      <c r="S14" s="866"/>
      <c r="T14" s="866"/>
      <c r="U14" s="866"/>
      <c r="V14" s="866"/>
      <c r="W14" s="866"/>
      <c r="X14" s="866"/>
      <c r="Y14" s="866"/>
      <c r="Z14" s="866"/>
      <c r="AA14" s="866"/>
      <c r="AB14" s="866"/>
      <c r="AC14" s="866"/>
      <c r="AD14" s="1003"/>
    </row>
    <row r="15" spans="1:30" ht="36" customHeight="1">
      <c r="A15" s="27"/>
      <c r="B15" s="45"/>
      <c r="C15" s="998" t="s">
        <v>5709</v>
      </c>
      <c r="D15" s="866"/>
      <c r="E15" s="866"/>
      <c r="F15" s="866"/>
      <c r="G15" s="866"/>
      <c r="H15" s="866"/>
      <c r="I15" s="866"/>
      <c r="J15" s="866"/>
      <c r="K15" s="866"/>
      <c r="L15" s="866"/>
      <c r="M15" s="866"/>
      <c r="N15" s="866"/>
      <c r="O15" s="866"/>
      <c r="P15" s="866"/>
      <c r="Q15" s="866"/>
      <c r="R15" s="866"/>
      <c r="S15" s="866"/>
      <c r="T15" s="866"/>
      <c r="U15" s="866"/>
      <c r="V15" s="866"/>
      <c r="W15" s="866"/>
      <c r="X15" s="866"/>
      <c r="Y15" s="866"/>
      <c r="Z15" s="866"/>
      <c r="AA15" s="866"/>
      <c r="AB15" s="866"/>
      <c r="AC15" s="866"/>
      <c r="AD15" s="952"/>
    </row>
    <row r="16" spans="1:30" ht="36" customHeight="1">
      <c r="A16" s="27"/>
      <c r="B16" s="45"/>
      <c r="C16" s="998" t="s">
        <v>5710</v>
      </c>
      <c r="D16" s="866"/>
      <c r="E16" s="866"/>
      <c r="F16" s="866"/>
      <c r="G16" s="866"/>
      <c r="H16" s="866"/>
      <c r="I16" s="866"/>
      <c r="J16" s="866"/>
      <c r="K16" s="866"/>
      <c r="L16" s="866"/>
      <c r="M16" s="866"/>
      <c r="N16" s="866"/>
      <c r="O16" s="866"/>
      <c r="P16" s="866"/>
      <c r="Q16" s="866"/>
      <c r="R16" s="866"/>
      <c r="S16" s="866"/>
      <c r="T16" s="866"/>
      <c r="U16" s="866"/>
      <c r="V16" s="866"/>
      <c r="W16" s="866"/>
      <c r="X16" s="866"/>
      <c r="Y16" s="866"/>
      <c r="Z16" s="866"/>
      <c r="AA16" s="866"/>
      <c r="AB16" s="866"/>
      <c r="AC16" s="866"/>
      <c r="AD16" s="952"/>
    </row>
    <row r="17" spans="1:34" ht="36" customHeight="1">
      <c r="A17" s="27"/>
      <c r="B17" s="45"/>
      <c r="C17" s="998" t="s">
        <v>5711</v>
      </c>
      <c r="D17" s="866"/>
      <c r="E17" s="866"/>
      <c r="F17" s="866"/>
      <c r="G17" s="866"/>
      <c r="H17" s="866"/>
      <c r="I17" s="866"/>
      <c r="J17" s="866"/>
      <c r="K17" s="866"/>
      <c r="L17" s="866"/>
      <c r="M17" s="866"/>
      <c r="N17" s="866"/>
      <c r="O17" s="866"/>
      <c r="P17" s="866"/>
      <c r="Q17" s="866"/>
      <c r="R17" s="866"/>
      <c r="S17" s="866"/>
      <c r="T17" s="866"/>
      <c r="U17" s="866"/>
      <c r="V17" s="866"/>
      <c r="W17" s="866"/>
      <c r="X17" s="866"/>
      <c r="Y17" s="866"/>
      <c r="Z17" s="866"/>
      <c r="AA17" s="866"/>
      <c r="AB17" s="866"/>
      <c r="AC17" s="866"/>
      <c r="AD17" s="952"/>
    </row>
    <row r="18" spans="1:34" ht="36" customHeight="1">
      <c r="A18" s="27"/>
      <c r="B18" s="45"/>
      <c r="C18" s="1004" t="s">
        <v>5712</v>
      </c>
      <c r="D18" s="866"/>
      <c r="E18" s="866"/>
      <c r="F18" s="866"/>
      <c r="G18" s="866"/>
      <c r="H18" s="866"/>
      <c r="I18" s="866"/>
      <c r="J18" s="866"/>
      <c r="K18" s="866"/>
      <c r="L18" s="866"/>
      <c r="M18" s="866"/>
      <c r="N18" s="866"/>
      <c r="O18" s="866"/>
      <c r="P18" s="866"/>
      <c r="Q18" s="866"/>
      <c r="R18" s="866"/>
      <c r="S18" s="866"/>
      <c r="T18" s="866"/>
      <c r="U18" s="866"/>
      <c r="V18" s="866"/>
      <c r="W18" s="866"/>
      <c r="X18" s="866"/>
      <c r="Y18" s="866"/>
      <c r="Z18" s="866"/>
      <c r="AA18" s="866"/>
      <c r="AB18" s="866"/>
      <c r="AC18" s="866"/>
      <c r="AD18" s="952"/>
    </row>
    <row r="19" spans="1:34" ht="48" customHeight="1">
      <c r="A19" s="27"/>
      <c r="B19" s="45"/>
      <c r="C19" s="1013" t="s">
        <v>5713</v>
      </c>
      <c r="D19" s="866"/>
      <c r="E19" s="866"/>
      <c r="F19" s="866"/>
      <c r="G19" s="866"/>
      <c r="H19" s="866"/>
      <c r="I19" s="866"/>
      <c r="J19" s="866"/>
      <c r="K19" s="866"/>
      <c r="L19" s="866"/>
      <c r="M19" s="866"/>
      <c r="N19" s="866"/>
      <c r="O19" s="866"/>
      <c r="P19" s="866"/>
      <c r="Q19" s="866"/>
      <c r="R19" s="866"/>
      <c r="S19" s="866"/>
      <c r="T19" s="866"/>
      <c r="U19" s="866"/>
      <c r="V19" s="866"/>
      <c r="W19" s="866"/>
      <c r="X19" s="866"/>
      <c r="Y19" s="866"/>
      <c r="Z19" s="866"/>
      <c r="AA19" s="866"/>
      <c r="AB19" s="866"/>
      <c r="AC19" s="866"/>
      <c r="AD19" s="1003"/>
    </row>
    <row r="20" spans="1:34" ht="15" customHeight="1">
      <c r="A20" s="27"/>
      <c r="B20" s="50"/>
      <c r="C20" s="1011" t="s">
        <v>5714</v>
      </c>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5"/>
    </row>
    <row r="21" spans="1:34" ht="15" customHeight="1">
      <c r="A21" s="51"/>
      <c r="B21" s="1126" t="s">
        <v>5095</v>
      </c>
      <c r="C21" s="1127"/>
      <c r="D21" s="1127"/>
      <c r="E21" s="1127"/>
      <c r="F21" s="1127"/>
      <c r="G21" s="1127"/>
      <c r="H21" s="1127"/>
      <c r="I21" s="1127"/>
      <c r="J21" s="1127"/>
      <c r="K21" s="1127"/>
      <c r="L21" s="1127"/>
      <c r="M21" s="1127"/>
      <c r="N21" s="1127"/>
      <c r="O21" s="1127"/>
      <c r="P21" s="1127"/>
      <c r="Q21" s="1127"/>
      <c r="R21" s="1127"/>
      <c r="S21" s="1127"/>
      <c r="T21" s="1127"/>
      <c r="U21" s="1127"/>
      <c r="V21" s="1127"/>
      <c r="W21" s="1127"/>
      <c r="X21" s="1127"/>
      <c r="Y21" s="1127"/>
      <c r="Z21" s="1127"/>
      <c r="AA21" s="1127"/>
      <c r="AB21" s="1127"/>
      <c r="AC21" s="1127"/>
      <c r="AD21" s="1128"/>
    </row>
    <row r="22" spans="1:34" ht="36" customHeight="1">
      <c r="A22" s="64"/>
      <c r="B22" s="100"/>
      <c r="C22" s="1013" t="s">
        <v>5715</v>
      </c>
      <c r="D22" s="866"/>
      <c r="E22" s="866"/>
      <c r="F22" s="866"/>
      <c r="G22" s="866"/>
      <c r="H22" s="866"/>
      <c r="I22" s="866"/>
      <c r="J22" s="866"/>
      <c r="K22" s="866"/>
      <c r="L22" s="866"/>
      <c r="M22" s="866"/>
      <c r="N22" s="866"/>
      <c r="O22" s="866"/>
      <c r="P22" s="866"/>
      <c r="Q22" s="866"/>
      <c r="R22" s="866"/>
      <c r="S22" s="866"/>
      <c r="T22" s="866"/>
      <c r="U22" s="866"/>
      <c r="V22" s="866"/>
      <c r="W22" s="866"/>
      <c r="X22" s="866"/>
      <c r="Y22" s="866"/>
      <c r="Z22" s="866"/>
      <c r="AA22" s="866"/>
      <c r="AB22" s="866"/>
      <c r="AC22" s="866"/>
      <c r="AD22" s="1003"/>
    </row>
    <row r="23" spans="1:34" ht="36" customHeight="1">
      <c r="A23" s="64"/>
      <c r="B23" s="100"/>
      <c r="C23" s="1013" t="s">
        <v>5716</v>
      </c>
      <c r="D23" s="866"/>
      <c r="E23" s="866"/>
      <c r="F23" s="866"/>
      <c r="G23" s="866"/>
      <c r="H23" s="866"/>
      <c r="I23" s="866"/>
      <c r="J23" s="866"/>
      <c r="K23" s="866"/>
      <c r="L23" s="866"/>
      <c r="M23" s="866"/>
      <c r="N23" s="866"/>
      <c r="O23" s="866"/>
      <c r="P23" s="866"/>
      <c r="Q23" s="866"/>
      <c r="R23" s="866"/>
      <c r="S23" s="866"/>
      <c r="T23" s="866"/>
      <c r="U23" s="866"/>
      <c r="V23" s="866"/>
      <c r="W23" s="866"/>
      <c r="X23" s="866"/>
      <c r="Y23" s="866"/>
      <c r="Z23" s="866"/>
      <c r="AA23" s="866"/>
      <c r="AB23" s="866"/>
      <c r="AC23" s="866"/>
      <c r="AD23" s="1003"/>
    </row>
    <row r="24" spans="1:34" ht="36" customHeight="1">
      <c r="A24" s="64"/>
      <c r="B24" s="100"/>
      <c r="C24" s="1013" t="s">
        <v>5717</v>
      </c>
      <c r="D24" s="866"/>
      <c r="E24" s="866"/>
      <c r="F24" s="866"/>
      <c r="G24" s="866"/>
      <c r="H24" s="866"/>
      <c r="I24" s="866"/>
      <c r="J24" s="866"/>
      <c r="K24" s="866"/>
      <c r="L24" s="866"/>
      <c r="M24" s="866"/>
      <c r="N24" s="866"/>
      <c r="O24" s="866"/>
      <c r="P24" s="866"/>
      <c r="Q24" s="866"/>
      <c r="R24" s="866"/>
      <c r="S24" s="866"/>
      <c r="T24" s="866"/>
      <c r="U24" s="866"/>
      <c r="V24" s="866"/>
      <c r="W24" s="866"/>
      <c r="X24" s="866"/>
      <c r="Y24" s="866"/>
      <c r="Z24" s="866"/>
      <c r="AA24" s="866"/>
      <c r="AB24" s="866"/>
      <c r="AC24" s="866"/>
      <c r="AD24" s="1003"/>
    </row>
    <row r="25" spans="1:34" ht="24" customHeight="1">
      <c r="A25" s="64"/>
      <c r="B25" s="100"/>
      <c r="C25" s="1013" t="s">
        <v>5718</v>
      </c>
      <c r="D25" s="866"/>
      <c r="E25" s="866"/>
      <c r="F25" s="866"/>
      <c r="G25" s="866"/>
      <c r="H25" s="866"/>
      <c r="I25" s="866"/>
      <c r="J25" s="866"/>
      <c r="K25" s="866"/>
      <c r="L25" s="866"/>
      <c r="M25" s="866"/>
      <c r="N25" s="866"/>
      <c r="O25" s="866"/>
      <c r="P25" s="866"/>
      <c r="Q25" s="866"/>
      <c r="R25" s="866"/>
      <c r="S25" s="866"/>
      <c r="T25" s="866"/>
      <c r="U25" s="866"/>
      <c r="V25" s="866"/>
      <c r="W25" s="866"/>
      <c r="X25" s="866"/>
      <c r="Y25" s="866"/>
      <c r="Z25" s="866"/>
      <c r="AA25" s="866"/>
      <c r="AB25" s="866"/>
      <c r="AC25" s="866"/>
      <c r="AD25" s="1003"/>
    </row>
    <row r="26" spans="1:34" ht="36" customHeight="1">
      <c r="A26" s="64"/>
      <c r="B26" s="101"/>
      <c r="C26" s="1130" t="s">
        <v>5719</v>
      </c>
      <c r="D26" s="1029"/>
      <c r="E26" s="1029"/>
      <c r="F26" s="1029"/>
      <c r="G26" s="1029"/>
      <c r="H26" s="1029"/>
      <c r="I26" s="1029"/>
      <c r="J26" s="1029"/>
      <c r="K26" s="1029"/>
      <c r="L26" s="1029"/>
      <c r="M26" s="1029"/>
      <c r="N26" s="1029"/>
      <c r="O26" s="1029"/>
      <c r="P26" s="1029"/>
      <c r="Q26" s="1029"/>
      <c r="R26" s="1029"/>
      <c r="S26" s="1029"/>
      <c r="T26" s="1029"/>
      <c r="U26" s="1029"/>
      <c r="V26" s="1029"/>
      <c r="W26" s="1029"/>
      <c r="X26" s="1029"/>
      <c r="Y26" s="1029"/>
      <c r="Z26" s="1029"/>
      <c r="AA26" s="1029"/>
      <c r="AB26" s="1029"/>
      <c r="AC26" s="1029"/>
      <c r="AD26" s="1131"/>
    </row>
    <row r="27" spans="1:34" ht="15" customHeight="1">
      <c r="A27" s="64"/>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row>
    <row r="28" spans="1:34" ht="24" customHeight="1">
      <c r="A28" s="32" t="s">
        <v>5720</v>
      </c>
      <c r="B28" s="1089" t="s">
        <v>5721</v>
      </c>
      <c r="C28" s="866"/>
      <c r="D28" s="866"/>
      <c r="E28" s="866"/>
      <c r="F28" s="866"/>
      <c r="G28" s="866"/>
      <c r="H28" s="866"/>
      <c r="I28" s="866"/>
      <c r="J28" s="866"/>
      <c r="K28" s="866"/>
      <c r="L28" s="866"/>
      <c r="M28" s="866"/>
      <c r="N28" s="866"/>
      <c r="O28" s="866"/>
      <c r="P28" s="866"/>
      <c r="Q28" s="866"/>
      <c r="R28" s="866"/>
      <c r="S28" s="866"/>
      <c r="T28" s="866"/>
      <c r="U28" s="866"/>
      <c r="V28" s="866"/>
      <c r="W28" s="866"/>
      <c r="X28" s="866"/>
      <c r="Y28" s="866"/>
      <c r="Z28" s="866"/>
      <c r="AA28" s="866"/>
      <c r="AB28" s="866"/>
      <c r="AC28" s="866"/>
      <c r="AD28" s="866"/>
    </row>
    <row r="29" spans="1:34" ht="15" customHeight="1">
      <c r="A29" s="32"/>
      <c r="B29" s="68"/>
      <c r="C29" s="1064" t="s">
        <v>5722</v>
      </c>
      <c r="D29" s="866"/>
      <c r="E29" s="866"/>
      <c r="F29" s="866"/>
      <c r="G29" s="866"/>
      <c r="H29" s="866"/>
      <c r="I29" s="866"/>
      <c r="J29" s="866"/>
      <c r="K29" s="866"/>
      <c r="L29" s="866"/>
      <c r="M29" s="866"/>
      <c r="N29" s="866"/>
      <c r="O29" s="866"/>
      <c r="P29" s="866"/>
      <c r="Q29" s="866"/>
      <c r="R29" s="866"/>
      <c r="S29" s="866"/>
      <c r="T29" s="866"/>
      <c r="U29" s="866"/>
      <c r="V29" s="866"/>
      <c r="W29" s="866"/>
      <c r="X29" s="866"/>
      <c r="Y29" s="866"/>
      <c r="Z29" s="866"/>
      <c r="AA29" s="866"/>
      <c r="AB29" s="866"/>
      <c r="AC29" s="866"/>
      <c r="AD29" s="866"/>
    </row>
    <row r="30" spans="1:34" ht="15" customHeight="1">
      <c r="A30" s="32"/>
      <c r="B30" s="68"/>
      <c r="C30" s="1064" t="s">
        <v>5723</v>
      </c>
      <c r="D30" s="866"/>
      <c r="E30" s="866"/>
      <c r="F30" s="866"/>
      <c r="G30" s="866"/>
      <c r="H30" s="866"/>
      <c r="I30" s="866"/>
      <c r="J30" s="866"/>
      <c r="K30" s="866"/>
      <c r="L30" s="866"/>
      <c r="M30" s="866"/>
      <c r="N30" s="866"/>
      <c r="O30" s="866"/>
      <c r="P30" s="866"/>
      <c r="Q30" s="866"/>
      <c r="R30" s="866"/>
      <c r="S30" s="866"/>
      <c r="T30" s="866"/>
      <c r="U30" s="866"/>
      <c r="V30" s="866"/>
      <c r="W30" s="866"/>
      <c r="X30" s="866"/>
      <c r="Y30" s="866"/>
      <c r="Z30" s="866"/>
      <c r="AA30" s="866"/>
      <c r="AB30" s="866"/>
      <c r="AC30" s="866"/>
      <c r="AD30" s="866"/>
    </row>
    <row r="31" spans="1:34" ht="15" customHeight="1" thickBot="1">
      <c r="A31" s="32"/>
      <c r="B31" s="68"/>
      <c r="C31" s="102"/>
      <c r="D31" s="68"/>
      <c r="E31" s="68"/>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G31" s="1121" t="s">
        <v>5379</v>
      </c>
      <c r="AH31" s="1121"/>
    </row>
    <row r="32" spans="1:34" ht="24" customHeight="1" thickBot="1">
      <c r="A32" s="32"/>
      <c r="B32" s="103"/>
      <c r="C32" s="816"/>
      <c r="D32" s="1129" t="s">
        <v>5724</v>
      </c>
      <c r="E32" s="866"/>
      <c r="F32" s="866"/>
      <c r="G32" s="866"/>
      <c r="H32" s="866"/>
      <c r="I32" s="866"/>
      <c r="J32" s="866"/>
      <c r="K32" s="866"/>
      <c r="L32" s="866"/>
      <c r="M32" s="866"/>
      <c r="N32" s="866"/>
      <c r="O32" s="866"/>
      <c r="P32" s="866"/>
      <c r="Q32" s="866"/>
      <c r="R32" s="866"/>
      <c r="S32" s="866"/>
      <c r="T32" s="866"/>
      <c r="U32" s="866"/>
      <c r="V32" s="866"/>
      <c r="W32" s="866"/>
      <c r="X32" s="866"/>
      <c r="Y32" s="866"/>
      <c r="Z32" s="866"/>
      <c r="AA32" s="866"/>
      <c r="AB32" s="866"/>
      <c r="AC32" s="866"/>
      <c r="AD32" s="866"/>
      <c r="AG32" s="476" t="s">
        <v>5725</v>
      </c>
      <c r="AH32" s="476" t="s">
        <v>5726</v>
      </c>
    </row>
    <row r="33" spans="1:34" ht="15" customHeight="1" thickBot="1">
      <c r="A33" s="32"/>
      <c r="B33" s="103"/>
      <c r="C33" s="816"/>
      <c r="D33" s="104" t="s">
        <v>5727</v>
      </c>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G33" s="477">
        <f>IF(AND($C$37="X",COUNTA(C32:C36,C38)&gt;0),1,0)</f>
        <v>0</v>
      </c>
      <c r="AH33" s="477">
        <f>IF(AND($C$38="X",COUNTA(C32:C37)&gt;0),1,0)</f>
        <v>0</v>
      </c>
    </row>
    <row r="34" spans="1:34" ht="15" customHeight="1" thickBot="1">
      <c r="A34" s="32"/>
      <c r="B34" s="103"/>
      <c r="C34" s="816"/>
      <c r="D34" s="104" t="s">
        <v>5728</v>
      </c>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H34" s="476">
        <f>SUM(AG33:AH33)</f>
        <v>0</v>
      </c>
    </row>
    <row r="35" spans="1:34" ht="15" customHeight="1" thickBot="1">
      <c r="A35" s="32"/>
      <c r="B35" s="103"/>
      <c r="C35" s="816"/>
      <c r="D35" s="104" t="s">
        <v>5729</v>
      </c>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row>
    <row r="36" spans="1:34" ht="15" customHeight="1" thickBot="1">
      <c r="A36" s="32"/>
      <c r="B36" s="103"/>
      <c r="C36" s="816"/>
      <c r="D36" s="43" t="s">
        <v>5730</v>
      </c>
      <c r="E36" s="68"/>
      <c r="F36" s="68"/>
      <c r="G36" s="68"/>
      <c r="H36" s="68"/>
      <c r="I36" s="68"/>
      <c r="J36" s="68"/>
      <c r="K36" s="68"/>
      <c r="L36" s="68"/>
      <c r="M36" s="874"/>
      <c r="N36" s="921"/>
      <c r="O36" s="921"/>
      <c r="P36" s="921"/>
      <c r="Q36" s="921"/>
      <c r="R36" s="921"/>
      <c r="S36" s="921"/>
      <c r="T36" s="921"/>
      <c r="U36" s="921"/>
      <c r="V36" s="921"/>
      <c r="W36" s="921"/>
      <c r="X36" s="921"/>
      <c r="Y36" s="921"/>
      <c r="Z36" s="921"/>
      <c r="AA36" s="921"/>
      <c r="AB36" s="921"/>
      <c r="AC36" s="921"/>
      <c r="AD36" s="921"/>
    </row>
    <row r="37" spans="1:34" ht="15" customHeight="1" thickBot="1">
      <c r="A37" s="32"/>
      <c r="B37" s="103"/>
      <c r="C37" s="817"/>
      <c r="D37" s="43" t="s">
        <v>5731</v>
      </c>
      <c r="E37" s="68"/>
      <c r="F37" s="68"/>
      <c r="G37" s="68"/>
      <c r="H37" s="68"/>
      <c r="I37" s="68"/>
      <c r="J37" s="68"/>
      <c r="K37" s="68"/>
      <c r="L37" s="68"/>
      <c r="M37" s="68"/>
      <c r="N37" s="68"/>
      <c r="O37" s="68"/>
      <c r="P37" s="68"/>
      <c r="Q37" s="68"/>
      <c r="R37" s="68"/>
      <c r="S37" s="68"/>
      <c r="T37" s="68"/>
      <c r="U37" s="68"/>
      <c r="V37" s="68"/>
      <c r="W37" s="68"/>
      <c r="X37" s="68"/>
      <c r="Y37" s="68"/>
      <c r="Z37" s="68"/>
      <c r="AA37" s="68"/>
      <c r="AB37" s="68"/>
      <c r="AC37" s="68"/>
      <c r="AD37" s="68"/>
    </row>
    <row r="38" spans="1:34" ht="15" customHeight="1" thickBot="1">
      <c r="A38" s="32"/>
      <c r="B38" s="103"/>
      <c r="C38" s="817"/>
      <c r="D38" s="43" t="s">
        <v>5732</v>
      </c>
      <c r="E38" s="68"/>
      <c r="F38" s="68"/>
      <c r="G38" s="68"/>
      <c r="H38" s="68"/>
      <c r="I38" s="68"/>
      <c r="J38" s="68"/>
      <c r="K38" s="68"/>
      <c r="L38" s="68"/>
      <c r="M38" s="68"/>
      <c r="N38" s="68"/>
      <c r="O38" s="68"/>
      <c r="P38" s="68"/>
      <c r="Q38" s="68"/>
      <c r="R38" s="68"/>
      <c r="S38" s="68"/>
      <c r="T38" s="68"/>
      <c r="U38" s="68"/>
      <c r="V38" s="68"/>
      <c r="W38" s="68"/>
      <c r="X38" s="68"/>
      <c r="Y38" s="68"/>
      <c r="Z38" s="68"/>
      <c r="AA38" s="68"/>
      <c r="AB38" s="68"/>
      <c r="AC38" s="68"/>
      <c r="AD38" s="68"/>
    </row>
    <row r="39" spans="1:34" ht="15" customHeight="1">
      <c r="A39" s="32"/>
      <c r="B39" s="68"/>
      <c r="C39" s="1014" t="str">
        <f>IF(AND(C36="X",M36=""),"Ha seleccionado el numeral 5, debe anotar el nombre de Otra disposición normativa","")</f>
        <v/>
      </c>
      <c r="D39" s="1014"/>
      <c r="E39" s="1014"/>
      <c r="F39" s="1014"/>
      <c r="G39" s="1014"/>
      <c r="H39" s="1014"/>
      <c r="I39" s="1014"/>
      <c r="J39" s="1014"/>
      <c r="K39" s="1014"/>
      <c r="L39" s="1014"/>
      <c r="M39" s="1014"/>
      <c r="N39" s="1014"/>
      <c r="O39" s="1014"/>
      <c r="P39" s="1014"/>
      <c r="Q39" s="1014"/>
      <c r="R39" s="1014"/>
      <c r="S39" s="1014"/>
      <c r="T39" s="1014"/>
      <c r="U39" s="1014"/>
      <c r="V39" s="1014"/>
      <c r="W39" s="1014"/>
      <c r="X39" s="1014"/>
      <c r="Y39" s="1014"/>
      <c r="Z39" s="1014"/>
      <c r="AA39" s="1014"/>
      <c r="AB39" s="1014"/>
      <c r="AC39" s="1014"/>
      <c r="AD39" s="1014"/>
    </row>
    <row r="40" spans="1:34" ht="24" customHeight="1">
      <c r="A40" s="64"/>
      <c r="B40" s="11"/>
      <c r="C40" s="1000" t="s">
        <v>5325</v>
      </c>
      <c r="D40" s="866"/>
      <c r="E40" s="866"/>
      <c r="F40" s="866"/>
      <c r="G40" s="866"/>
      <c r="H40" s="866"/>
      <c r="I40" s="866"/>
      <c r="J40" s="866"/>
      <c r="K40" s="866"/>
      <c r="L40" s="866"/>
      <c r="M40" s="866"/>
      <c r="N40" s="866"/>
      <c r="O40" s="866"/>
      <c r="P40" s="866"/>
      <c r="Q40" s="866"/>
      <c r="R40" s="866"/>
      <c r="S40" s="866"/>
      <c r="T40" s="866"/>
      <c r="U40" s="866"/>
      <c r="V40" s="866"/>
      <c r="W40" s="866"/>
      <c r="X40" s="866"/>
      <c r="Y40" s="866"/>
      <c r="Z40" s="866"/>
      <c r="AA40" s="866"/>
      <c r="AB40" s="866"/>
      <c r="AC40" s="866"/>
      <c r="AD40" s="866"/>
    </row>
    <row r="41" spans="1:34" ht="60" customHeight="1">
      <c r="A41" s="64"/>
      <c r="B41" s="11"/>
      <c r="C41" s="1019"/>
      <c r="D41" s="884"/>
      <c r="E41" s="884"/>
      <c r="F41" s="884"/>
      <c r="G41" s="884"/>
      <c r="H41" s="884"/>
      <c r="I41" s="884"/>
      <c r="J41" s="884"/>
      <c r="K41" s="884"/>
      <c r="L41" s="884"/>
      <c r="M41" s="884"/>
      <c r="N41" s="884"/>
      <c r="O41" s="884"/>
      <c r="P41" s="884"/>
      <c r="Q41" s="884"/>
      <c r="R41" s="884"/>
      <c r="S41" s="884"/>
      <c r="T41" s="884"/>
      <c r="U41" s="884"/>
      <c r="V41" s="884"/>
      <c r="W41" s="884"/>
      <c r="X41" s="884"/>
      <c r="Y41" s="884"/>
      <c r="Z41" s="884"/>
      <c r="AA41" s="884"/>
      <c r="AB41" s="884"/>
      <c r="AC41" s="884"/>
      <c r="AD41" s="885"/>
    </row>
    <row r="42" spans="1:34" ht="15" customHeight="1">
      <c r="A42" s="51"/>
      <c r="B42" s="1014" t="str">
        <f>IF(AH34&gt;0,"Favor de verificar que no tenga información en celdas sombreadas","")</f>
        <v/>
      </c>
      <c r="C42" s="1014"/>
      <c r="D42" s="1014"/>
      <c r="E42" s="1014"/>
      <c r="F42" s="1014"/>
      <c r="G42" s="1014"/>
      <c r="H42" s="1014"/>
      <c r="I42" s="1014"/>
      <c r="J42" s="1014"/>
      <c r="K42" s="1014"/>
      <c r="L42" s="1014"/>
      <c r="M42" s="1014"/>
      <c r="N42" s="1014"/>
      <c r="O42" s="1014"/>
      <c r="P42" s="1014"/>
      <c r="Q42" s="1014"/>
      <c r="R42" s="1014"/>
      <c r="S42" s="1014"/>
      <c r="T42" s="1014"/>
      <c r="U42" s="1014"/>
      <c r="V42" s="1014"/>
      <c r="W42" s="1014"/>
      <c r="X42" s="1014"/>
      <c r="Y42" s="1014"/>
      <c r="Z42" s="1014"/>
      <c r="AA42" s="1014"/>
      <c r="AB42" s="1014"/>
      <c r="AC42" s="1014"/>
      <c r="AD42" s="1014"/>
    </row>
    <row r="43" spans="1:34" ht="15" customHeight="1">
      <c r="A43" s="51"/>
      <c r="B43" s="70"/>
      <c r="C43" s="48"/>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row>
    <row r="44" spans="1:34" ht="15" customHeight="1">
      <c r="A44" s="51"/>
      <c r="B44" s="70"/>
      <c r="C44" s="48"/>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row>
    <row r="45" spans="1:34" ht="15" customHeight="1">
      <c r="A45" s="51"/>
      <c r="B45" s="70"/>
      <c r="C45" s="48"/>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row>
    <row r="46" spans="1:34" ht="15" customHeight="1">
      <c r="A46" s="51"/>
      <c r="B46" s="70"/>
      <c r="C46" s="48"/>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row>
    <row r="47" spans="1:34" ht="15" customHeight="1">
      <c r="A47" s="51"/>
      <c r="B47" s="70"/>
      <c r="C47" s="48"/>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row>
    <row r="48" spans="1:34" ht="36" customHeight="1">
      <c r="A48" s="69" t="s">
        <v>5733</v>
      </c>
      <c r="B48" s="1031" t="s">
        <v>5734</v>
      </c>
      <c r="C48" s="866"/>
      <c r="D48" s="866"/>
      <c r="E48" s="866"/>
      <c r="F48" s="866"/>
      <c r="G48" s="866"/>
      <c r="H48" s="866"/>
      <c r="I48" s="866"/>
      <c r="J48" s="866"/>
      <c r="K48" s="866"/>
      <c r="L48" s="866"/>
      <c r="M48" s="866"/>
      <c r="N48" s="866"/>
      <c r="O48" s="866"/>
      <c r="P48" s="866"/>
      <c r="Q48" s="866"/>
      <c r="R48" s="866"/>
      <c r="S48" s="866"/>
      <c r="T48" s="866"/>
      <c r="U48" s="866"/>
      <c r="V48" s="866"/>
      <c r="W48" s="866"/>
      <c r="X48" s="866"/>
      <c r="Y48" s="866"/>
      <c r="Z48" s="866"/>
      <c r="AA48" s="866"/>
      <c r="AB48" s="866"/>
      <c r="AC48" s="866"/>
      <c r="AD48" s="866"/>
    </row>
    <row r="49" spans="1:46" ht="24" customHeight="1">
      <c r="A49" s="69"/>
      <c r="B49" s="68"/>
      <c r="C49" s="999" t="s">
        <v>5735</v>
      </c>
      <c r="D49" s="866"/>
      <c r="E49" s="866"/>
      <c r="F49" s="866"/>
      <c r="G49" s="866"/>
      <c r="H49" s="866"/>
      <c r="I49" s="866"/>
      <c r="J49" s="866"/>
      <c r="K49" s="866"/>
      <c r="L49" s="866"/>
      <c r="M49" s="866"/>
      <c r="N49" s="866"/>
      <c r="O49" s="866"/>
      <c r="P49" s="866"/>
      <c r="Q49" s="866"/>
      <c r="R49" s="866"/>
      <c r="S49" s="866"/>
      <c r="T49" s="866"/>
      <c r="U49" s="866"/>
      <c r="V49" s="866"/>
      <c r="W49" s="866"/>
      <c r="X49" s="866"/>
      <c r="Y49" s="866"/>
      <c r="Z49" s="866"/>
      <c r="AA49" s="866"/>
      <c r="AB49" s="866"/>
      <c r="AC49" s="866"/>
      <c r="AD49" s="866"/>
    </row>
    <row r="50" spans="1:46" ht="15" customHeight="1">
      <c r="A50" s="51"/>
      <c r="B50" s="70"/>
      <c r="C50" s="48"/>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row>
    <row r="51" spans="1:46" ht="15" customHeight="1">
      <c r="A51" s="64"/>
      <c r="B51" s="11"/>
      <c r="C51" s="995" t="s">
        <v>5109</v>
      </c>
      <c r="D51" s="1009"/>
      <c r="E51" s="1009"/>
      <c r="F51" s="1009"/>
      <c r="G51" s="1009"/>
      <c r="H51" s="1009"/>
      <c r="I51" s="1009"/>
      <c r="J51" s="1009"/>
      <c r="K51" s="1009"/>
      <c r="L51" s="1009"/>
      <c r="M51" s="1009"/>
      <c r="N51" s="1010"/>
      <c r="O51" s="1006" t="s">
        <v>5736</v>
      </c>
      <c r="P51" s="889"/>
      <c r="Q51" s="889"/>
      <c r="R51" s="889"/>
      <c r="S51" s="889"/>
      <c r="T51" s="889"/>
      <c r="U51" s="889"/>
      <c r="V51" s="889"/>
      <c r="W51" s="889"/>
      <c r="X51" s="889"/>
      <c r="Y51" s="889"/>
      <c r="Z51" s="889"/>
      <c r="AA51" s="889"/>
      <c r="AB51" s="889"/>
      <c r="AC51" s="889"/>
      <c r="AD51" s="890"/>
    </row>
    <row r="52" spans="1:46" ht="60" customHeight="1">
      <c r="A52" s="64"/>
      <c r="B52" s="11"/>
      <c r="C52" s="1044"/>
      <c r="D52" s="866"/>
      <c r="E52" s="866"/>
      <c r="F52" s="866"/>
      <c r="G52" s="866"/>
      <c r="H52" s="866"/>
      <c r="I52" s="866"/>
      <c r="J52" s="866"/>
      <c r="K52" s="866"/>
      <c r="L52" s="866"/>
      <c r="M52" s="866"/>
      <c r="N52" s="952"/>
      <c r="O52" s="1006" t="s">
        <v>5400</v>
      </c>
      <c r="P52" s="1010"/>
      <c r="Q52" s="1060" t="s">
        <v>5737</v>
      </c>
      <c r="R52" s="1010"/>
      <c r="S52" s="1060" t="s">
        <v>5738</v>
      </c>
      <c r="T52" s="1010"/>
      <c r="U52" s="1060" t="s">
        <v>5739</v>
      </c>
      <c r="V52" s="1010"/>
      <c r="W52" s="1067" t="s">
        <v>5740</v>
      </c>
      <c r="X52" s="889"/>
      <c r="Y52" s="889"/>
      <c r="Z52" s="890"/>
      <c r="AA52" s="1060" t="s">
        <v>5741</v>
      </c>
      <c r="AB52" s="1010"/>
      <c r="AC52" s="1060" t="s">
        <v>5742</v>
      </c>
      <c r="AD52" s="1010"/>
      <c r="AM52" s="1140" t="s">
        <v>5445</v>
      </c>
      <c r="AN52" s="889"/>
      <c r="AO52" s="890"/>
      <c r="AP52" s="63"/>
      <c r="AQ52" s="986" t="s">
        <v>5108</v>
      </c>
      <c r="AR52" s="987"/>
      <c r="AS52" s="987"/>
      <c r="AT52" s="313" t="s">
        <v>5350</v>
      </c>
    </row>
    <row r="53" spans="1:46" ht="120" customHeight="1">
      <c r="A53" s="64"/>
      <c r="B53" s="11"/>
      <c r="C53" s="1022"/>
      <c r="D53" s="974"/>
      <c r="E53" s="974"/>
      <c r="F53" s="974"/>
      <c r="G53" s="974"/>
      <c r="H53" s="974"/>
      <c r="I53" s="974"/>
      <c r="J53" s="974"/>
      <c r="K53" s="974"/>
      <c r="L53" s="974"/>
      <c r="M53" s="974"/>
      <c r="N53" s="975"/>
      <c r="O53" s="1022"/>
      <c r="P53" s="975"/>
      <c r="Q53" s="1022"/>
      <c r="R53" s="975"/>
      <c r="S53" s="1022"/>
      <c r="T53" s="975"/>
      <c r="U53" s="1022"/>
      <c r="V53" s="975"/>
      <c r="W53" s="1060" t="s">
        <v>5683</v>
      </c>
      <c r="X53" s="890"/>
      <c r="Y53" s="1060" t="s">
        <v>5681</v>
      </c>
      <c r="Z53" s="890"/>
      <c r="AA53" s="1022"/>
      <c r="AB53" s="975"/>
      <c r="AC53" s="1022"/>
      <c r="AD53" s="975"/>
      <c r="AI53" t="s">
        <v>5458</v>
      </c>
      <c r="AJ53" t="s">
        <v>5459</v>
      </c>
      <c r="AK53" t="s">
        <v>5460</v>
      </c>
      <c r="AL53" t="s">
        <v>5461</v>
      </c>
      <c r="AM53" s="770" t="s">
        <v>5482</v>
      </c>
      <c r="AN53" s="478" t="s">
        <v>5118</v>
      </c>
      <c r="AO53" s="771" t="s">
        <v>5119</v>
      </c>
      <c r="AP53" s="289" t="s">
        <v>5116</v>
      </c>
      <c r="AQ53" s="291" t="s">
        <v>5117</v>
      </c>
      <c r="AR53" s="298" t="s">
        <v>5118</v>
      </c>
      <c r="AS53" s="295" t="s">
        <v>5119</v>
      </c>
      <c r="AT53" s="313" t="s">
        <v>5410</v>
      </c>
    </row>
    <row r="54" spans="1:46" ht="15" customHeight="1">
      <c r="A54" s="64"/>
      <c r="B54" s="11"/>
      <c r="C54" s="267" t="s">
        <v>5743</v>
      </c>
      <c r="D54" s="1020" t="s">
        <v>5744</v>
      </c>
      <c r="E54" s="889"/>
      <c r="F54" s="889"/>
      <c r="G54" s="889"/>
      <c r="H54" s="889"/>
      <c r="I54" s="889"/>
      <c r="J54" s="889"/>
      <c r="K54" s="889"/>
      <c r="L54" s="889"/>
      <c r="M54" s="889"/>
      <c r="N54" s="890"/>
      <c r="O54" s="1041"/>
      <c r="P54" s="1043"/>
      <c r="Q54" s="1041"/>
      <c r="R54" s="1043"/>
      <c r="S54" s="1041"/>
      <c r="T54" s="1043"/>
      <c r="U54" s="1041"/>
      <c r="V54" s="1043"/>
      <c r="W54" s="1041"/>
      <c r="X54" s="1043"/>
      <c r="Y54" s="1041"/>
      <c r="Z54" s="1043"/>
      <c r="AA54" s="1041"/>
      <c r="AB54" s="1043"/>
      <c r="AC54" s="1041"/>
      <c r="AD54" s="1043"/>
      <c r="AI54">
        <f t="shared" ref="AI54:AI85" si="0">O54</f>
        <v>0</v>
      </c>
      <c r="AJ54">
        <f t="shared" ref="AJ54:AJ85" si="1">COUNTIF(Q54:AD54,"NS")</f>
        <v>0</v>
      </c>
      <c r="AK54">
        <f t="shared" ref="AK54:AK85" si="2">SUM(Q54:AD54)</f>
        <v>0</v>
      </c>
      <c r="AL54">
        <f t="shared" ref="AL54:AL85" si="3">IF(COUNTIF(O54:AD54,"NA")=8,0,IF(OR(AND(AI54=0,AJ54&gt;0),AND(AI54="NS",AK54&gt;0), AND(AI54="NS", AJ54=0,AK54=0)), 1, IF(OR(AND(AI54&gt;0,AJ54&gt;1,AI54&gt;AK54), AND(AI54="NS",AJ54=2), AND(AI54="NS",AK54=0,AJ54&gt;0),AI54=AK54), 0, 1)))</f>
        <v>0</v>
      </c>
      <c r="AM54" s="293">
        <f>IF(SUM(AL54)=0,0,1)</f>
        <v>0</v>
      </c>
      <c r="AN54" s="294" t="str">
        <f>IF(AM54=0,"",
IF(SUM(AM54:AM54)=1,AO54,
IF(AM175&gt;SUM(AM54:AM54),_xlfn.CONCAT(", ",AO54),
IF(AM175=SUM(AM54:AM54),_xlfn.CONCAT(" y ",AO54)))))</f>
        <v/>
      </c>
      <c r="AO54" s="31">
        <v>0</v>
      </c>
      <c r="AP54" s="290">
        <f>IF(AND(COUNTBLANK(D54)=0,OR(COUNTA(O54:AD54)=8,COUNTA(O54:AD54)=0)),0,1)</f>
        <v>0</v>
      </c>
      <c r="AQ54" s="293">
        <f>IF(AP54=0,0,1)</f>
        <v>0</v>
      </c>
      <c r="AR54" s="294" t="str">
        <f>IF(AQ54=0,"",
IF(SUM(AQ54:AQ54)=1,AS54,
IF(AQ175&gt;SUM(AQ54:AQ54),_xlfn.CONCAT(", ",AS54),
IF(AQ175=SUM(AQ54:AQ54),_xlfn.CONCAT(" y ",AS54)))))</f>
        <v/>
      </c>
      <c r="AS54" s="89" t="s">
        <v>5745</v>
      </c>
      <c r="AT54" s="314">
        <f>IF(SUM(AC54:AD174)&gt;0,1,0)</f>
        <v>0</v>
      </c>
    </row>
    <row r="55" spans="1:46" ht="15" customHeight="1">
      <c r="A55" s="64"/>
      <c r="B55" s="11"/>
      <c r="C55" s="58" t="s">
        <v>5043</v>
      </c>
      <c r="D55" s="1020" t="str">
        <f>IF(CNGE_2025_M1_Secc5_Sub1!$D31="","",CNGE_2025_M1_Secc5_Sub1!$D31)</f>
        <v/>
      </c>
      <c r="E55" s="889"/>
      <c r="F55" s="889"/>
      <c r="G55" s="889"/>
      <c r="H55" s="889"/>
      <c r="I55" s="889"/>
      <c r="J55" s="889"/>
      <c r="K55" s="889"/>
      <c r="L55" s="889"/>
      <c r="M55" s="889"/>
      <c r="N55" s="890"/>
      <c r="O55" s="1041"/>
      <c r="P55" s="1043"/>
      <c r="Q55" s="1041"/>
      <c r="R55" s="1043"/>
      <c r="S55" s="1041"/>
      <c r="T55" s="1043"/>
      <c r="U55" s="1041"/>
      <c r="V55" s="1043"/>
      <c r="W55" s="1041"/>
      <c r="X55" s="1043"/>
      <c r="Y55" s="1041"/>
      <c r="Z55" s="1043"/>
      <c r="AA55" s="1041"/>
      <c r="AB55" s="1043"/>
      <c r="AC55" s="1041"/>
      <c r="AD55" s="1043"/>
      <c r="AI55">
        <f t="shared" si="0"/>
        <v>0</v>
      </c>
      <c r="AJ55">
        <f t="shared" si="1"/>
        <v>0</v>
      </c>
      <c r="AK55">
        <f t="shared" si="2"/>
        <v>0</v>
      </c>
      <c r="AL55">
        <f t="shared" si="3"/>
        <v>0</v>
      </c>
      <c r="AM55" s="293">
        <f t="shared" ref="AM55:AM85" si="4">IF(SUM(AL55)=0,0,1)</f>
        <v>0</v>
      </c>
      <c r="AN55" s="294" t="str">
        <f>IF(AM55=0,"",
IF(SUM($AM$54:AM55)=1,AO55,
IF($AM$175&gt;SUM($AM$54:AM55),_xlfn.CONCAT(", ",AO55),
IF($AM$175=SUM($AM$54:AM55),_xlfn.CONCAT(" y ",AO55)))))</f>
        <v/>
      </c>
      <c r="AO55" s="31">
        <v>1</v>
      </c>
      <c r="AP55" s="290">
        <f t="shared" ref="AP55:AP86" si="5">IF(AND(COUNTBLANK(D55)=0,COUNTA(O55:AD55)=8),0,IF(AND(COUNTBLANK(D55)=1,COUNTA(O55:AD55)=0),0,1))</f>
        <v>0</v>
      </c>
      <c r="AQ55" s="293">
        <f t="shared" ref="AQ55:AQ85" si="6">IF(AP55=0,0,1)</f>
        <v>0</v>
      </c>
      <c r="AR55" s="294" t="str">
        <f>IF(AQ55=0,"",
IF(SUM($AQ$54:AQ55)=1,AS55,
IF($AQ$175&gt;SUM($AQ$54:AQ55),_xlfn.CONCAT(", ",AS55),
IF($AQ$175=SUM($AQ$54:AQ55),_xlfn.CONCAT(" y ",AS55)))))</f>
        <v/>
      </c>
      <c r="AS55" s="89" t="s">
        <v>5120</v>
      </c>
    </row>
    <row r="56" spans="1:46" ht="15" customHeight="1">
      <c r="A56" s="64"/>
      <c r="B56" s="11"/>
      <c r="C56" s="58" t="s">
        <v>5045</v>
      </c>
      <c r="D56" s="1020" t="str">
        <f>IF(CNGE_2025_M1_Secc5_Sub1!$D32="","",CNGE_2025_M1_Secc5_Sub1!$D32)</f>
        <v/>
      </c>
      <c r="E56" s="889"/>
      <c r="F56" s="889"/>
      <c r="G56" s="889"/>
      <c r="H56" s="889"/>
      <c r="I56" s="889"/>
      <c r="J56" s="889"/>
      <c r="K56" s="889"/>
      <c r="L56" s="889"/>
      <c r="M56" s="889"/>
      <c r="N56" s="890"/>
      <c r="O56" s="1041"/>
      <c r="P56" s="1043"/>
      <c r="Q56" s="1041"/>
      <c r="R56" s="1043"/>
      <c r="S56" s="1041"/>
      <c r="T56" s="1043"/>
      <c r="U56" s="1041"/>
      <c r="V56" s="1043"/>
      <c r="W56" s="1041"/>
      <c r="X56" s="1043"/>
      <c r="Y56" s="1041"/>
      <c r="Z56" s="1043"/>
      <c r="AA56" s="1041"/>
      <c r="AB56" s="1043"/>
      <c r="AC56" s="1041"/>
      <c r="AD56" s="1043"/>
      <c r="AI56">
        <f t="shared" si="0"/>
        <v>0</v>
      </c>
      <c r="AJ56">
        <f t="shared" si="1"/>
        <v>0</v>
      </c>
      <c r="AK56">
        <f t="shared" si="2"/>
        <v>0</v>
      </c>
      <c r="AL56">
        <f t="shared" si="3"/>
        <v>0</v>
      </c>
      <c r="AM56" s="293">
        <f t="shared" si="4"/>
        <v>0</v>
      </c>
      <c r="AN56" s="294" t="str">
        <f>IF(AM56=0,"",
IF(SUM($AM$54:AM56)=1,AO56,
IF($AM$175&gt;SUM($AM$54:AM56),_xlfn.CONCAT(", ",AO56),
IF($AM$175=SUM($AM$54:AM56),_xlfn.CONCAT(" y ",AO56)))))</f>
        <v/>
      </c>
      <c r="AO56" s="31">
        <v>2</v>
      </c>
      <c r="AP56" s="290">
        <f t="shared" si="5"/>
        <v>0</v>
      </c>
      <c r="AQ56" s="293">
        <f t="shared" si="6"/>
        <v>0</v>
      </c>
      <c r="AR56" s="294" t="str">
        <f>IF(AQ56=0,"",
IF(SUM($AQ$54:AQ56)=1,AS56,
IF($AQ$175&gt;SUM($AQ$54:AQ56),_xlfn.CONCAT(", ",AS56),
IF($AQ$175=SUM($AQ$54:AQ56),_xlfn.CONCAT(" y ",AS56)))))</f>
        <v/>
      </c>
      <c r="AS56" s="89" t="s">
        <v>5121</v>
      </c>
    </row>
    <row r="57" spans="1:46" ht="15" customHeight="1">
      <c r="A57" s="64"/>
      <c r="B57" s="11"/>
      <c r="C57" s="58" t="s">
        <v>5047</v>
      </c>
      <c r="D57" s="1020" t="str">
        <f>IF(CNGE_2025_M1_Secc5_Sub1!$D33="","",CNGE_2025_M1_Secc5_Sub1!$D33)</f>
        <v/>
      </c>
      <c r="E57" s="889"/>
      <c r="F57" s="889"/>
      <c r="G57" s="889"/>
      <c r="H57" s="889"/>
      <c r="I57" s="889"/>
      <c r="J57" s="889"/>
      <c r="K57" s="889"/>
      <c r="L57" s="889"/>
      <c r="M57" s="889"/>
      <c r="N57" s="890"/>
      <c r="O57" s="1041"/>
      <c r="P57" s="1043"/>
      <c r="Q57" s="1041"/>
      <c r="R57" s="1043"/>
      <c r="S57" s="1041"/>
      <c r="T57" s="1043"/>
      <c r="U57" s="1041"/>
      <c r="V57" s="1043"/>
      <c r="W57" s="1041"/>
      <c r="X57" s="1043"/>
      <c r="Y57" s="1041"/>
      <c r="Z57" s="1043"/>
      <c r="AA57" s="1041"/>
      <c r="AB57" s="1043"/>
      <c r="AC57" s="1041"/>
      <c r="AD57" s="1043"/>
      <c r="AI57">
        <f t="shared" si="0"/>
        <v>0</v>
      </c>
      <c r="AJ57">
        <f t="shared" si="1"/>
        <v>0</v>
      </c>
      <c r="AK57">
        <f t="shared" si="2"/>
        <v>0</v>
      </c>
      <c r="AL57">
        <f t="shared" si="3"/>
        <v>0</v>
      </c>
      <c r="AM57" s="293">
        <f t="shared" si="4"/>
        <v>0</v>
      </c>
      <c r="AN57" s="294" t="str">
        <f>IF(AM57=0,"",
IF(SUM($AM$54:AM57)=1,AO57,
IF($AM$175&gt;SUM($AM$54:AM57),_xlfn.CONCAT(", ",AO57),
IF($AM$175=SUM($AM$54:AM57),_xlfn.CONCAT(" y ",AO57)))))</f>
        <v/>
      </c>
      <c r="AO57" s="31">
        <v>3</v>
      </c>
      <c r="AP57" s="290">
        <f t="shared" si="5"/>
        <v>0</v>
      </c>
      <c r="AQ57" s="293">
        <f t="shared" si="6"/>
        <v>0</v>
      </c>
      <c r="AR57" s="294" t="str">
        <f>IF(AQ57=0,"",
IF(SUM($AQ$54:AQ57)=1,AS57,
IF($AQ$175&gt;SUM($AQ$54:AQ57),_xlfn.CONCAT(", ",AS57),
IF($AQ$175=SUM($AQ$54:AQ57),_xlfn.CONCAT(" y ",AS57)))))</f>
        <v/>
      </c>
      <c r="AS57" s="89" t="s">
        <v>5122</v>
      </c>
    </row>
    <row r="58" spans="1:46" ht="15" customHeight="1">
      <c r="A58" s="64"/>
      <c r="B58" s="11"/>
      <c r="C58" s="58" t="s">
        <v>5049</v>
      </c>
      <c r="D58" s="1020" t="str">
        <f>IF(CNGE_2025_M1_Secc5_Sub1!$D34="","",CNGE_2025_M1_Secc5_Sub1!$D34)</f>
        <v/>
      </c>
      <c r="E58" s="889"/>
      <c r="F58" s="889"/>
      <c r="G58" s="889"/>
      <c r="H58" s="889"/>
      <c r="I58" s="889"/>
      <c r="J58" s="889"/>
      <c r="K58" s="889"/>
      <c r="L58" s="889"/>
      <c r="M58" s="889"/>
      <c r="N58" s="890"/>
      <c r="O58" s="1041"/>
      <c r="P58" s="1043"/>
      <c r="Q58" s="1041"/>
      <c r="R58" s="1043"/>
      <c r="S58" s="1041"/>
      <c r="T58" s="1043"/>
      <c r="U58" s="1041"/>
      <c r="V58" s="1043"/>
      <c r="W58" s="1041"/>
      <c r="X58" s="1043"/>
      <c r="Y58" s="1041"/>
      <c r="Z58" s="1043"/>
      <c r="AA58" s="1041"/>
      <c r="AB58" s="1043"/>
      <c r="AC58" s="1041"/>
      <c r="AD58" s="1043"/>
      <c r="AI58">
        <f t="shared" si="0"/>
        <v>0</v>
      </c>
      <c r="AJ58">
        <f t="shared" si="1"/>
        <v>0</v>
      </c>
      <c r="AK58">
        <f t="shared" si="2"/>
        <v>0</v>
      </c>
      <c r="AL58">
        <f t="shared" si="3"/>
        <v>0</v>
      </c>
      <c r="AM58" s="293">
        <f t="shared" si="4"/>
        <v>0</v>
      </c>
      <c r="AN58" s="294" t="str">
        <f>IF(AM58=0,"",
IF(SUM($AM$54:AM58)=1,AO58,
IF($AM$175&gt;SUM($AM$54:AM58),_xlfn.CONCAT(", ",AO58),
IF($AM$175=SUM($AM$54:AM58),_xlfn.CONCAT(" y ",AO58)))))</f>
        <v/>
      </c>
      <c r="AO58" s="31">
        <v>4</v>
      </c>
      <c r="AP58" s="290">
        <f t="shared" si="5"/>
        <v>0</v>
      </c>
      <c r="AQ58" s="293">
        <f t="shared" si="6"/>
        <v>0</v>
      </c>
      <c r="AR58" s="294" t="str">
        <f>IF(AQ58=0,"",
IF(SUM($AQ$54:AQ58)=1,AS58,
IF($AQ$175&gt;SUM($AQ$54:AQ58),_xlfn.CONCAT(", ",AS58),
IF($AQ$175=SUM($AQ$54:AQ58),_xlfn.CONCAT(" y ",AS58)))))</f>
        <v/>
      </c>
      <c r="AS58" s="89" t="s">
        <v>5123</v>
      </c>
    </row>
    <row r="59" spans="1:46" ht="15" customHeight="1">
      <c r="A59" s="64"/>
      <c r="B59" s="11"/>
      <c r="C59" s="58" t="s">
        <v>5051</v>
      </c>
      <c r="D59" s="1020" t="str">
        <f>IF(CNGE_2025_M1_Secc5_Sub1!$D35="","",CNGE_2025_M1_Secc5_Sub1!$D35)</f>
        <v/>
      </c>
      <c r="E59" s="889"/>
      <c r="F59" s="889"/>
      <c r="G59" s="889"/>
      <c r="H59" s="889"/>
      <c r="I59" s="889"/>
      <c r="J59" s="889"/>
      <c r="K59" s="889"/>
      <c r="L59" s="889"/>
      <c r="M59" s="889"/>
      <c r="N59" s="890"/>
      <c r="O59" s="1041"/>
      <c r="P59" s="1043"/>
      <c r="Q59" s="1041"/>
      <c r="R59" s="1043"/>
      <c r="S59" s="1041"/>
      <c r="T59" s="1043"/>
      <c r="U59" s="1041"/>
      <c r="V59" s="1043"/>
      <c r="W59" s="1041"/>
      <c r="X59" s="1043"/>
      <c r="Y59" s="1041"/>
      <c r="Z59" s="1043"/>
      <c r="AA59" s="1041"/>
      <c r="AB59" s="1043"/>
      <c r="AC59" s="1041"/>
      <c r="AD59" s="1043"/>
      <c r="AI59">
        <f t="shared" si="0"/>
        <v>0</v>
      </c>
      <c r="AJ59">
        <f t="shared" si="1"/>
        <v>0</v>
      </c>
      <c r="AK59">
        <f t="shared" si="2"/>
        <v>0</v>
      </c>
      <c r="AL59">
        <f t="shared" si="3"/>
        <v>0</v>
      </c>
      <c r="AM59" s="293">
        <f t="shared" si="4"/>
        <v>0</v>
      </c>
      <c r="AN59" s="294" t="str">
        <f>IF(AM59=0,"",
IF(SUM($AM$54:AM59)=1,AO59,
IF($AM$175&gt;SUM($AM$54:AM59),_xlfn.CONCAT(", ",AO59),
IF($AM$175=SUM($AM$54:AM59),_xlfn.CONCAT(" y ",AO59)))))</f>
        <v/>
      </c>
      <c r="AO59" s="31">
        <v>5</v>
      </c>
      <c r="AP59" s="290">
        <f t="shared" si="5"/>
        <v>0</v>
      </c>
      <c r="AQ59" s="293">
        <f t="shared" si="6"/>
        <v>0</v>
      </c>
      <c r="AR59" s="294" t="str">
        <f>IF(AQ59=0,"",
IF(SUM($AQ$54:AQ59)=1,AS59,
IF($AQ$175&gt;SUM($AQ$54:AQ59),_xlfn.CONCAT(", ",AS59),
IF($AQ$175=SUM($AQ$54:AQ59),_xlfn.CONCAT(" y ",AS59)))))</f>
        <v/>
      </c>
      <c r="AS59" s="89" t="s">
        <v>5124</v>
      </c>
    </row>
    <row r="60" spans="1:46" ht="15" customHeight="1">
      <c r="A60" s="64"/>
      <c r="B60" s="11"/>
      <c r="C60" s="58" t="s">
        <v>5053</v>
      </c>
      <c r="D60" s="1020" t="str">
        <f>IF(CNGE_2025_M1_Secc5_Sub1!$D36="","",CNGE_2025_M1_Secc5_Sub1!$D36)</f>
        <v/>
      </c>
      <c r="E60" s="889"/>
      <c r="F60" s="889"/>
      <c r="G60" s="889"/>
      <c r="H60" s="889"/>
      <c r="I60" s="889"/>
      <c r="J60" s="889"/>
      <c r="K60" s="889"/>
      <c r="L60" s="889"/>
      <c r="M60" s="889"/>
      <c r="N60" s="890"/>
      <c r="O60" s="1041"/>
      <c r="P60" s="1043"/>
      <c r="Q60" s="1041"/>
      <c r="R60" s="1043"/>
      <c r="S60" s="1041"/>
      <c r="T60" s="1043"/>
      <c r="U60" s="1041"/>
      <c r="V60" s="1043"/>
      <c r="W60" s="1041"/>
      <c r="X60" s="1043"/>
      <c r="Y60" s="1041"/>
      <c r="Z60" s="1043"/>
      <c r="AA60" s="1041"/>
      <c r="AB60" s="1043"/>
      <c r="AC60" s="1041"/>
      <c r="AD60" s="1043"/>
      <c r="AI60">
        <f t="shared" si="0"/>
        <v>0</v>
      </c>
      <c r="AJ60">
        <f t="shared" si="1"/>
        <v>0</v>
      </c>
      <c r="AK60">
        <f t="shared" si="2"/>
        <v>0</v>
      </c>
      <c r="AL60">
        <f t="shared" si="3"/>
        <v>0</v>
      </c>
      <c r="AM60" s="293">
        <f t="shared" si="4"/>
        <v>0</v>
      </c>
      <c r="AN60" s="294" t="str">
        <f>IF(AM60=0,"",
IF(SUM($AM$54:AM60)=1,AO60,
IF($AM$175&gt;SUM($AM$54:AM60),_xlfn.CONCAT(", ",AO60),
IF($AM$175=SUM($AM$54:AM60),_xlfn.CONCAT(" y ",AO60)))))</f>
        <v/>
      </c>
      <c r="AO60" s="31">
        <v>6</v>
      </c>
      <c r="AP60" s="290">
        <f t="shared" si="5"/>
        <v>0</v>
      </c>
      <c r="AQ60" s="293">
        <f t="shared" si="6"/>
        <v>0</v>
      </c>
      <c r="AR60" s="294" t="str">
        <f>IF(AQ60=0,"",
IF(SUM($AQ$54:AQ60)=1,AS60,
IF($AQ$175&gt;SUM($AQ$54:AQ60),_xlfn.CONCAT(", ",AS60),
IF($AQ$175=SUM($AQ$54:AQ60),_xlfn.CONCAT(" y ",AS60)))))</f>
        <v/>
      </c>
      <c r="AS60" s="89" t="s">
        <v>5125</v>
      </c>
    </row>
    <row r="61" spans="1:46" ht="15" customHeight="1">
      <c r="A61" s="64"/>
      <c r="B61" s="11"/>
      <c r="C61" s="58" t="s">
        <v>5055</v>
      </c>
      <c r="D61" s="1020" t="str">
        <f>IF(CNGE_2025_M1_Secc5_Sub1!$D37="","",CNGE_2025_M1_Secc5_Sub1!$D37)</f>
        <v/>
      </c>
      <c r="E61" s="889"/>
      <c r="F61" s="889"/>
      <c r="G61" s="889"/>
      <c r="H61" s="889"/>
      <c r="I61" s="889"/>
      <c r="J61" s="889"/>
      <c r="K61" s="889"/>
      <c r="L61" s="889"/>
      <c r="M61" s="889"/>
      <c r="N61" s="890"/>
      <c r="O61" s="1041"/>
      <c r="P61" s="1043"/>
      <c r="Q61" s="1041"/>
      <c r="R61" s="1043"/>
      <c r="S61" s="1041"/>
      <c r="T61" s="1043"/>
      <c r="U61" s="1041"/>
      <c r="V61" s="1043"/>
      <c r="W61" s="1041"/>
      <c r="X61" s="1043"/>
      <c r="Y61" s="1041"/>
      <c r="Z61" s="1043"/>
      <c r="AA61" s="1041"/>
      <c r="AB61" s="1043"/>
      <c r="AC61" s="1041"/>
      <c r="AD61" s="1043"/>
      <c r="AI61">
        <f t="shared" si="0"/>
        <v>0</v>
      </c>
      <c r="AJ61">
        <f t="shared" si="1"/>
        <v>0</v>
      </c>
      <c r="AK61">
        <f t="shared" si="2"/>
        <v>0</v>
      </c>
      <c r="AL61">
        <f t="shared" si="3"/>
        <v>0</v>
      </c>
      <c r="AM61" s="293">
        <f t="shared" si="4"/>
        <v>0</v>
      </c>
      <c r="AN61" s="294" t="str">
        <f>IF(AM61=0,"",
IF(SUM($AM$54:AM61)=1,AO61,
IF($AM$175&gt;SUM($AM$54:AM61),_xlfn.CONCAT(", ",AO61),
IF($AM$175=SUM($AM$54:AM61),_xlfn.CONCAT(" y ",AO61)))))</f>
        <v/>
      </c>
      <c r="AO61" s="31">
        <v>7</v>
      </c>
      <c r="AP61" s="290">
        <f t="shared" si="5"/>
        <v>0</v>
      </c>
      <c r="AQ61" s="293">
        <f t="shared" si="6"/>
        <v>0</v>
      </c>
      <c r="AR61" s="294" t="str">
        <f>IF(AQ61=0,"",
IF(SUM($AQ$54:AQ61)=1,AS61,
IF($AQ$175&gt;SUM($AQ$54:AQ61),_xlfn.CONCAT(", ",AS61),
IF($AQ$175=SUM($AQ$54:AQ61),_xlfn.CONCAT(" y ",AS61)))))</f>
        <v/>
      </c>
      <c r="AS61" s="89" t="s">
        <v>5126</v>
      </c>
    </row>
    <row r="62" spans="1:46" ht="15" customHeight="1">
      <c r="A62" s="64"/>
      <c r="B62" s="11"/>
      <c r="C62" s="58" t="s">
        <v>5057</v>
      </c>
      <c r="D62" s="1020" t="str">
        <f>IF(CNGE_2025_M1_Secc5_Sub1!$D38="","",CNGE_2025_M1_Secc5_Sub1!$D38)</f>
        <v/>
      </c>
      <c r="E62" s="889"/>
      <c r="F62" s="889"/>
      <c r="G62" s="889"/>
      <c r="H62" s="889"/>
      <c r="I62" s="889"/>
      <c r="J62" s="889"/>
      <c r="K62" s="889"/>
      <c r="L62" s="889"/>
      <c r="M62" s="889"/>
      <c r="N62" s="890"/>
      <c r="O62" s="1041"/>
      <c r="P62" s="1043"/>
      <c r="Q62" s="1041"/>
      <c r="R62" s="1043"/>
      <c r="S62" s="1041"/>
      <c r="T62" s="1043"/>
      <c r="U62" s="1041"/>
      <c r="V62" s="1043"/>
      <c r="W62" s="1041"/>
      <c r="X62" s="1043"/>
      <c r="Y62" s="1041"/>
      <c r="Z62" s="1043"/>
      <c r="AA62" s="1041"/>
      <c r="AB62" s="1043"/>
      <c r="AC62" s="1041"/>
      <c r="AD62" s="1043"/>
      <c r="AI62">
        <f t="shared" si="0"/>
        <v>0</v>
      </c>
      <c r="AJ62">
        <f t="shared" si="1"/>
        <v>0</v>
      </c>
      <c r="AK62">
        <f t="shared" si="2"/>
        <v>0</v>
      </c>
      <c r="AL62">
        <f t="shared" si="3"/>
        <v>0</v>
      </c>
      <c r="AM62" s="293">
        <f t="shared" si="4"/>
        <v>0</v>
      </c>
      <c r="AN62" s="294" t="str">
        <f>IF(AM62=0,"",
IF(SUM($AM$54:AM62)=1,AO62,
IF($AM$175&gt;SUM($AM$54:AM62),_xlfn.CONCAT(", ",AO62),
IF($AM$175=SUM($AM$54:AM62),_xlfn.CONCAT(" y ",AO62)))))</f>
        <v/>
      </c>
      <c r="AO62" s="31">
        <v>8</v>
      </c>
      <c r="AP62" s="290">
        <f t="shared" si="5"/>
        <v>0</v>
      </c>
      <c r="AQ62" s="293">
        <f t="shared" si="6"/>
        <v>0</v>
      </c>
      <c r="AR62" s="294" t="str">
        <f>IF(AQ62=0,"",
IF(SUM($AQ$54:AQ62)=1,AS62,
IF($AQ$175&gt;SUM($AQ$54:AQ62),_xlfn.CONCAT(", ",AS62),
IF($AQ$175=SUM($AQ$54:AQ62),_xlfn.CONCAT(" y ",AS62)))))</f>
        <v/>
      </c>
      <c r="AS62" s="89" t="s">
        <v>5127</v>
      </c>
    </row>
    <row r="63" spans="1:46" ht="15" customHeight="1">
      <c r="A63" s="64"/>
      <c r="B63" s="11"/>
      <c r="C63" s="58" t="s">
        <v>5059</v>
      </c>
      <c r="D63" s="1020" t="str">
        <f>IF(CNGE_2025_M1_Secc5_Sub1!$D39="","",CNGE_2025_M1_Secc5_Sub1!$D39)</f>
        <v/>
      </c>
      <c r="E63" s="889"/>
      <c r="F63" s="889"/>
      <c r="G63" s="889"/>
      <c r="H63" s="889"/>
      <c r="I63" s="889"/>
      <c r="J63" s="889"/>
      <c r="K63" s="889"/>
      <c r="L63" s="889"/>
      <c r="M63" s="889"/>
      <c r="N63" s="890"/>
      <c r="O63" s="1041"/>
      <c r="P63" s="1043"/>
      <c r="Q63" s="1041"/>
      <c r="R63" s="1043"/>
      <c r="S63" s="1041"/>
      <c r="T63" s="1043"/>
      <c r="U63" s="1041"/>
      <c r="V63" s="1043"/>
      <c r="W63" s="1041"/>
      <c r="X63" s="1043"/>
      <c r="Y63" s="1041"/>
      <c r="Z63" s="1043"/>
      <c r="AA63" s="1041"/>
      <c r="AB63" s="1043"/>
      <c r="AC63" s="1041"/>
      <c r="AD63" s="1043"/>
      <c r="AI63">
        <f t="shared" si="0"/>
        <v>0</v>
      </c>
      <c r="AJ63">
        <f t="shared" si="1"/>
        <v>0</v>
      </c>
      <c r="AK63">
        <f t="shared" si="2"/>
        <v>0</v>
      </c>
      <c r="AL63">
        <f t="shared" si="3"/>
        <v>0</v>
      </c>
      <c r="AM63" s="293">
        <f t="shared" si="4"/>
        <v>0</v>
      </c>
      <c r="AN63" s="294" t="str">
        <f>IF(AM63=0,"",
IF(SUM($AM$54:AM63)=1,AO63,
IF($AM$175&gt;SUM($AM$54:AM63),_xlfn.CONCAT(", ",AO63),
IF($AM$175=SUM($AM$54:AM63),_xlfn.CONCAT(" y ",AO63)))))</f>
        <v/>
      </c>
      <c r="AO63" s="31">
        <v>9</v>
      </c>
      <c r="AP63" s="290">
        <f t="shared" si="5"/>
        <v>0</v>
      </c>
      <c r="AQ63" s="293">
        <f t="shared" si="6"/>
        <v>0</v>
      </c>
      <c r="AR63" s="294" t="str">
        <f>IF(AQ63=0,"",
IF(SUM($AQ$54:AQ63)=1,AS63,
IF($AQ$175&gt;SUM($AQ$54:AQ63),_xlfn.CONCAT(", ",AS63),
IF($AQ$175=SUM($AQ$54:AQ63),_xlfn.CONCAT(" y ",AS63)))))</f>
        <v/>
      </c>
      <c r="AS63" s="89" t="s">
        <v>5128</v>
      </c>
    </row>
    <row r="64" spans="1:46" ht="15" customHeight="1">
      <c r="A64" s="64"/>
      <c r="B64" s="11"/>
      <c r="C64" s="58" t="s">
        <v>5060</v>
      </c>
      <c r="D64" s="1020" t="str">
        <f>IF(CNGE_2025_M1_Secc5_Sub1!$D40="","",CNGE_2025_M1_Secc5_Sub1!$D40)</f>
        <v/>
      </c>
      <c r="E64" s="889"/>
      <c r="F64" s="889"/>
      <c r="G64" s="889"/>
      <c r="H64" s="889"/>
      <c r="I64" s="889"/>
      <c r="J64" s="889"/>
      <c r="K64" s="889"/>
      <c r="L64" s="889"/>
      <c r="M64" s="889"/>
      <c r="N64" s="890"/>
      <c r="O64" s="1041"/>
      <c r="P64" s="1043"/>
      <c r="Q64" s="1041"/>
      <c r="R64" s="1043"/>
      <c r="S64" s="1041"/>
      <c r="T64" s="1043"/>
      <c r="U64" s="1041"/>
      <c r="V64" s="1043"/>
      <c r="W64" s="1041"/>
      <c r="X64" s="1043"/>
      <c r="Y64" s="1041"/>
      <c r="Z64" s="1043"/>
      <c r="AA64" s="1041"/>
      <c r="AB64" s="1043"/>
      <c r="AC64" s="1041"/>
      <c r="AD64" s="1043"/>
      <c r="AI64">
        <f t="shared" si="0"/>
        <v>0</v>
      </c>
      <c r="AJ64">
        <f t="shared" si="1"/>
        <v>0</v>
      </c>
      <c r="AK64">
        <f t="shared" si="2"/>
        <v>0</v>
      </c>
      <c r="AL64">
        <f t="shared" si="3"/>
        <v>0</v>
      </c>
      <c r="AM64" s="293">
        <f t="shared" si="4"/>
        <v>0</v>
      </c>
      <c r="AN64" s="294" t="str">
        <f>IF(AM64=0,"",
IF(SUM($AM$54:AM64)=1,AO64,
IF($AM$175&gt;SUM($AM$54:AM64),_xlfn.CONCAT(", ",AO64),
IF($AM$175=SUM($AM$54:AM64),_xlfn.CONCAT(" y ",AO64)))))</f>
        <v/>
      </c>
      <c r="AO64" s="31">
        <v>10</v>
      </c>
      <c r="AP64" s="290">
        <f t="shared" si="5"/>
        <v>0</v>
      </c>
      <c r="AQ64" s="293">
        <f t="shared" si="6"/>
        <v>0</v>
      </c>
      <c r="AR64" s="294" t="str">
        <f>IF(AQ64=0,"",
IF(SUM($AQ$54:AQ64)=1,AS64,
IF($AQ$175&gt;SUM($AQ$54:AQ64),_xlfn.CONCAT(", ",AS64),
IF($AQ$175=SUM($AQ$54:AQ64),_xlfn.CONCAT(" y ",AS64)))))</f>
        <v/>
      </c>
      <c r="AS64" s="89" t="s">
        <v>5129</v>
      </c>
    </row>
    <row r="65" spans="1:45" ht="15" customHeight="1">
      <c r="A65" s="64"/>
      <c r="B65" s="11"/>
      <c r="C65" s="58" t="s">
        <v>5062</v>
      </c>
      <c r="D65" s="1020" t="str">
        <f>IF(CNGE_2025_M1_Secc5_Sub1!$D41="","",CNGE_2025_M1_Secc5_Sub1!$D41)</f>
        <v/>
      </c>
      <c r="E65" s="889"/>
      <c r="F65" s="889"/>
      <c r="G65" s="889"/>
      <c r="H65" s="889"/>
      <c r="I65" s="889"/>
      <c r="J65" s="889"/>
      <c r="K65" s="889"/>
      <c r="L65" s="889"/>
      <c r="M65" s="889"/>
      <c r="N65" s="890"/>
      <c r="O65" s="1041"/>
      <c r="P65" s="1043"/>
      <c r="Q65" s="1041"/>
      <c r="R65" s="1043"/>
      <c r="S65" s="1041"/>
      <c r="T65" s="1043"/>
      <c r="U65" s="1041"/>
      <c r="V65" s="1043"/>
      <c r="W65" s="1041"/>
      <c r="X65" s="1043"/>
      <c r="Y65" s="1041"/>
      <c r="Z65" s="1043"/>
      <c r="AA65" s="1041"/>
      <c r="AB65" s="1043"/>
      <c r="AC65" s="1041"/>
      <c r="AD65" s="1043"/>
      <c r="AI65">
        <f t="shared" si="0"/>
        <v>0</v>
      </c>
      <c r="AJ65">
        <f t="shared" si="1"/>
        <v>0</v>
      </c>
      <c r="AK65">
        <f t="shared" si="2"/>
        <v>0</v>
      </c>
      <c r="AL65">
        <f t="shared" si="3"/>
        <v>0</v>
      </c>
      <c r="AM65" s="293">
        <f t="shared" si="4"/>
        <v>0</v>
      </c>
      <c r="AN65" s="294" t="str">
        <f>IF(AM65=0,"",
IF(SUM($AM$54:AM65)=1,AO65,
IF($AM$175&gt;SUM($AM$54:AM65),_xlfn.CONCAT(", ",AO65),
IF($AM$175=SUM($AM$54:AM65),_xlfn.CONCAT(" y ",AO65)))))</f>
        <v/>
      </c>
      <c r="AO65" s="31">
        <v>11</v>
      </c>
      <c r="AP65" s="290">
        <f t="shared" si="5"/>
        <v>0</v>
      </c>
      <c r="AQ65" s="293">
        <f t="shared" si="6"/>
        <v>0</v>
      </c>
      <c r="AR65" s="294" t="str">
        <f>IF(AQ65=0,"",
IF(SUM($AQ$54:AQ65)=1,AS65,
IF($AQ$175&gt;SUM($AQ$54:AQ65),_xlfn.CONCAT(", ",AS65),
IF($AQ$175=SUM($AQ$54:AQ65),_xlfn.CONCAT(" y ",AS65)))))</f>
        <v/>
      </c>
      <c r="AS65" s="89" t="s">
        <v>5130</v>
      </c>
    </row>
    <row r="66" spans="1:45" ht="15" customHeight="1">
      <c r="A66" s="64"/>
      <c r="B66" s="11"/>
      <c r="C66" s="58" t="s">
        <v>5063</v>
      </c>
      <c r="D66" s="1020" t="str">
        <f>IF(CNGE_2025_M1_Secc5_Sub1!$D42="","",CNGE_2025_M1_Secc5_Sub1!$D42)</f>
        <v/>
      </c>
      <c r="E66" s="889"/>
      <c r="F66" s="889"/>
      <c r="G66" s="889"/>
      <c r="H66" s="889"/>
      <c r="I66" s="889"/>
      <c r="J66" s="889"/>
      <c r="K66" s="889"/>
      <c r="L66" s="889"/>
      <c r="M66" s="889"/>
      <c r="N66" s="890"/>
      <c r="O66" s="1041"/>
      <c r="P66" s="1043"/>
      <c r="Q66" s="1041"/>
      <c r="R66" s="1043"/>
      <c r="S66" s="1041"/>
      <c r="T66" s="1043"/>
      <c r="U66" s="1041"/>
      <c r="V66" s="1043"/>
      <c r="W66" s="1041"/>
      <c r="X66" s="1043"/>
      <c r="Y66" s="1041"/>
      <c r="Z66" s="1043"/>
      <c r="AA66" s="1041"/>
      <c r="AB66" s="1043"/>
      <c r="AC66" s="1041"/>
      <c r="AD66" s="1043"/>
      <c r="AI66">
        <f t="shared" si="0"/>
        <v>0</v>
      </c>
      <c r="AJ66">
        <f t="shared" si="1"/>
        <v>0</v>
      </c>
      <c r="AK66">
        <f t="shared" si="2"/>
        <v>0</v>
      </c>
      <c r="AL66">
        <f t="shared" si="3"/>
        <v>0</v>
      </c>
      <c r="AM66" s="293">
        <f t="shared" si="4"/>
        <v>0</v>
      </c>
      <c r="AN66" s="294" t="str">
        <f>IF(AM66=0,"",
IF(SUM($AM$54:AM66)=1,AO66,
IF($AM$175&gt;SUM($AM$54:AM66),_xlfn.CONCAT(", ",AO66),
IF($AM$175=SUM($AM$54:AM66),_xlfn.CONCAT(" y ",AO66)))))</f>
        <v/>
      </c>
      <c r="AO66" s="31">
        <v>12</v>
      </c>
      <c r="AP66" s="290">
        <f t="shared" si="5"/>
        <v>0</v>
      </c>
      <c r="AQ66" s="293">
        <f t="shared" si="6"/>
        <v>0</v>
      </c>
      <c r="AR66" s="294" t="str">
        <f>IF(AQ66=0,"",
IF(SUM($AQ$54:AQ66)=1,AS66,
IF($AQ$175&gt;SUM($AQ$54:AQ66),_xlfn.CONCAT(", ",AS66),
IF($AQ$175=SUM($AQ$54:AQ66),_xlfn.CONCAT(" y ",AS66)))))</f>
        <v/>
      </c>
      <c r="AS66" s="89" t="s">
        <v>5131</v>
      </c>
    </row>
    <row r="67" spans="1:45" ht="15" customHeight="1">
      <c r="A67" s="64"/>
      <c r="B67" s="11"/>
      <c r="C67" s="58" t="s">
        <v>5064</v>
      </c>
      <c r="D67" s="1020" t="str">
        <f>IF(CNGE_2025_M1_Secc5_Sub1!$D43="","",CNGE_2025_M1_Secc5_Sub1!$D43)</f>
        <v/>
      </c>
      <c r="E67" s="889"/>
      <c r="F67" s="889"/>
      <c r="G67" s="889"/>
      <c r="H67" s="889"/>
      <c r="I67" s="889"/>
      <c r="J67" s="889"/>
      <c r="K67" s="889"/>
      <c r="L67" s="889"/>
      <c r="M67" s="889"/>
      <c r="N67" s="890"/>
      <c r="O67" s="1041"/>
      <c r="P67" s="1043"/>
      <c r="Q67" s="1041"/>
      <c r="R67" s="1043"/>
      <c r="S67" s="1041"/>
      <c r="T67" s="1043"/>
      <c r="U67" s="1041"/>
      <c r="V67" s="1043"/>
      <c r="W67" s="1041"/>
      <c r="X67" s="1043"/>
      <c r="Y67" s="1041"/>
      <c r="Z67" s="1043"/>
      <c r="AA67" s="1041"/>
      <c r="AB67" s="1043"/>
      <c r="AC67" s="1041"/>
      <c r="AD67" s="1043"/>
      <c r="AI67">
        <f t="shared" si="0"/>
        <v>0</v>
      </c>
      <c r="AJ67">
        <f t="shared" si="1"/>
        <v>0</v>
      </c>
      <c r="AK67">
        <f t="shared" si="2"/>
        <v>0</v>
      </c>
      <c r="AL67">
        <f t="shared" si="3"/>
        <v>0</v>
      </c>
      <c r="AM67" s="293">
        <f t="shared" si="4"/>
        <v>0</v>
      </c>
      <c r="AN67" s="294" t="str">
        <f>IF(AM67=0,"",
IF(SUM($AM$54:AM67)=1,AO67,
IF($AM$175&gt;SUM($AM$54:AM67),_xlfn.CONCAT(", ",AO67),
IF($AM$175=SUM($AM$54:AM67),_xlfn.CONCAT(" y ",AO67)))))</f>
        <v/>
      </c>
      <c r="AO67" s="31">
        <v>13</v>
      </c>
      <c r="AP67" s="290">
        <f t="shared" si="5"/>
        <v>0</v>
      </c>
      <c r="AQ67" s="293">
        <f t="shared" si="6"/>
        <v>0</v>
      </c>
      <c r="AR67" s="294" t="str">
        <f>IF(AQ67=0,"",
IF(SUM($AQ$54:AQ67)=1,AS67,
IF($AQ$175&gt;SUM($AQ$54:AQ67),_xlfn.CONCAT(", ",AS67),
IF($AQ$175=SUM($AQ$54:AQ67),_xlfn.CONCAT(" y ",AS67)))))</f>
        <v/>
      </c>
      <c r="AS67" s="89" t="s">
        <v>5132</v>
      </c>
    </row>
    <row r="68" spans="1:45" ht="15" customHeight="1">
      <c r="A68" s="64"/>
      <c r="B68" s="11"/>
      <c r="C68" s="58" t="s">
        <v>5065</v>
      </c>
      <c r="D68" s="1020" t="str">
        <f>IF(CNGE_2025_M1_Secc5_Sub1!$D44="","",CNGE_2025_M1_Secc5_Sub1!$D44)</f>
        <v/>
      </c>
      <c r="E68" s="889"/>
      <c r="F68" s="889"/>
      <c r="G68" s="889"/>
      <c r="H68" s="889"/>
      <c r="I68" s="889"/>
      <c r="J68" s="889"/>
      <c r="K68" s="889"/>
      <c r="L68" s="889"/>
      <c r="M68" s="889"/>
      <c r="N68" s="890"/>
      <c r="O68" s="1041"/>
      <c r="P68" s="1043"/>
      <c r="Q68" s="1041"/>
      <c r="R68" s="1043"/>
      <c r="S68" s="1041"/>
      <c r="T68" s="1043"/>
      <c r="U68" s="1041"/>
      <c r="V68" s="1043"/>
      <c r="W68" s="1041"/>
      <c r="X68" s="1043"/>
      <c r="Y68" s="1041"/>
      <c r="Z68" s="1043"/>
      <c r="AA68" s="1041"/>
      <c r="AB68" s="1043"/>
      <c r="AC68" s="1041"/>
      <c r="AD68" s="1043"/>
      <c r="AI68">
        <f t="shared" si="0"/>
        <v>0</v>
      </c>
      <c r="AJ68">
        <f t="shared" si="1"/>
        <v>0</v>
      </c>
      <c r="AK68">
        <f t="shared" si="2"/>
        <v>0</v>
      </c>
      <c r="AL68">
        <f t="shared" si="3"/>
        <v>0</v>
      </c>
      <c r="AM68" s="293">
        <f t="shared" si="4"/>
        <v>0</v>
      </c>
      <c r="AN68" s="294" t="str">
        <f>IF(AM68=0,"",
IF(SUM($AM$54:AM68)=1,AO68,
IF($AM$175&gt;SUM($AM$54:AM68),_xlfn.CONCAT(", ",AO68),
IF($AM$175=SUM($AM$54:AM68),_xlfn.CONCAT(" y ",AO68)))))</f>
        <v/>
      </c>
      <c r="AO68" s="31">
        <v>14</v>
      </c>
      <c r="AP68" s="290">
        <f t="shared" si="5"/>
        <v>0</v>
      </c>
      <c r="AQ68" s="293">
        <f t="shared" si="6"/>
        <v>0</v>
      </c>
      <c r="AR68" s="294" t="str">
        <f>IF(AQ68=0,"",
IF(SUM($AQ$54:AQ68)=1,AS68,
IF($AQ$175&gt;SUM($AQ$54:AQ68),_xlfn.CONCAT(", ",AS68),
IF($AQ$175=SUM($AQ$54:AQ68),_xlfn.CONCAT(" y ",AS68)))))</f>
        <v/>
      </c>
      <c r="AS68" s="89" t="s">
        <v>5133</v>
      </c>
    </row>
    <row r="69" spans="1:45" ht="15" customHeight="1">
      <c r="A69" s="64"/>
      <c r="B69" s="11"/>
      <c r="C69" s="58" t="s">
        <v>5066</v>
      </c>
      <c r="D69" s="1020" t="str">
        <f>IF(CNGE_2025_M1_Secc5_Sub1!$D45="","",CNGE_2025_M1_Secc5_Sub1!$D45)</f>
        <v/>
      </c>
      <c r="E69" s="889"/>
      <c r="F69" s="889"/>
      <c r="G69" s="889"/>
      <c r="H69" s="889"/>
      <c r="I69" s="889"/>
      <c r="J69" s="889"/>
      <c r="K69" s="889"/>
      <c r="L69" s="889"/>
      <c r="M69" s="889"/>
      <c r="N69" s="890"/>
      <c r="O69" s="1041"/>
      <c r="P69" s="1043"/>
      <c r="Q69" s="1041"/>
      <c r="R69" s="1043"/>
      <c r="S69" s="1041"/>
      <c r="T69" s="1043"/>
      <c r="U69" s="1041"/>
      <c r="V69" s="1043"/>
      <c r="W69" s="1041"/>
      <c r="X69" s="1043"/>
      <c r="Y69" s="1041"/>
      <c r="Z69" s="1043"/>
      <c r="AA69" s="1041"/>
      <c r="AB69" s="1043"/>
      <c r="AC69" s="1041"/>
      <c r="AD69" s="1043"/>
      <c r="AI69">
        <f t="shared" si="0"/>
        <v>0</v>
      </c>
      <c r="AJ69">
        <f t="shared" si="1"/>
        <v>0</v>
      </c>
      <c r="AK69">
        <f t="shared" si="2"/>
        <v>0</v>
      </c>
      <c r="AL69">
        <f t="shared" si="3"/>
        <v>0</v>
      </c>
      <c r="AM69" s="293">
        <f t="shared" si="4"/>
        <v>0</v>
      </c>
      <c r="AN69" s="294" t="str">
        <f>IF(AM69=0,"",
IF(SUM($AM$54:AM69)=1,AO69,
IF($AM$175&gt;SUM($AM$54:AM69),_xlfn.CONCAT(", ",AO69),
IF($AM$175=SUM($AM$54:AM69),_xlfn.CONCAT(" y ",AO69)))))</f>
        <v/>
      </c>
      <c r="AO69" s="31">
        <v>15</v>
      </c>
      <c r="AP69" s="290">
        <f t="shared" si="5"/>
        <v>0</v>
      </c>
      <c r="AQ69" s="293">
        <f t="shared" si="6"/>
        <v>0</v>
      </c>
      <c r="AR69" s="294" t="str">
        <f>IF(AQ69=0,"",
IF(SUM($AQ$54:AQ69)=1,AS69,
IF($AQ$175&gt;SUM($AQ$54:AQ69),_xlfn.CONCAT(", ",AS69),
IF($AQ$175=SUM($AQ$54:AQ69),_xlfn.CONCAT(" y ",AS69)))))</f>
        <v/>
      </c>
      <c r="AS69" s="89" t="s">
        <v>5134</v>
      </c>
    </row>
    <row r="70" spans="1:45" ht="15" customHeight="1">
      <c r="A70" s="64"/>
      <c r="B70" s="11"/>
      <c r="C70" s="58" t="s">
        <v>5067</v>
      </c>
      <c r="D70" s="1020" t="str">
        <f>IF(CNGE_2025_M1_Secc5_Sub1!$D46="","",CNGE_2025_M1_Secc5_Sub1!$D46)</f>
        <v/>
      </c>
      <c r="E70" s="889"/>
      <c r="F70" s="889"/>
      <c r="G70" s="889"/>
      <c r="H70" s="889"/>
      <c r="I70" s="889"/>
      <c r="J70" s="889"/>
      <c r="K70" s="889"/>
      <c r="L70" s="889"/>
      <c r="M70" s="889"/>
      <c r="N70" s="890"/>
      <c r="O70" s="1041"/>
      <c r="P70" s="1043"/>
      <c r="Q70" s="1041"/>
      <c r="R70" s="1043"/>
      <c r="S70" s="1041"/>
      <c r="T70" s="1043"/>
      <c r="U70" s="1041"/>
      <c r="V70" s="1043"/>
      <c r="W70" s="1041"/>
      <c r="X70" s="1043"/>
      <c r="Y70" s="1041"/>
      <c r="Z70" s="1043"/>
      <c r="AA70" s="1041"/>
      <c r="AB70" s="1043"/>
      <c r="AC70" s="1041"/>
      <c r="AD70" s="1043"/>
      <c r="AI70">
        <f t="shared" si="0"/>
        <v>0</v>
      </c>
      <c r="AJ70">
        <f t="shared" si="1"/>
        <v>0</v>
      </c>
      <c r="AK70">
        <f t="shared" si="2"/>
        <v>0</v>
      </c>
      <c r="AL70">
        <f t="shared" si="3"/>
        <v>0</v>
      </c>
      <c r="AM70" s="293">
        <f t="shared" si="4"/>
        <v>0</v>
      </c>
      <c r="AN70" s="294" t="str">
        <f>IF(AM70=0,"",
IF(SUM($AM$54:AM70)=1,AO70,
IF($AM$175&gt;SUM($AM$54:AM70),_xlfn.CONCAT(", ",AO70),
IF($AM$175=SUM($AM$54:AM70),_xlfn.CONCAT(" y ",AO70)))))</f>
        <v/>
      </c>
      <c r="AO70" s="31">
        <v>16</v>
      </c>
      <c r="AP70" s="290">
        <f t="shared" si="5"/>
        <v>0</v>
      </c>
      <c r="AQ70" s="293">
        <f t="shared" si="6"/>
        <v>0</v>
      </c>
      <c r="AR70" s="294" t="str">
        <f>IF(AQ70=0,"",
IF(SUM($AQ$54:AQ70)=1,AS70,
IF($AQ$175&gt;SUM($AQ$54:AQ70),_xlfn.CONCAT(", ",AS70),
IF($AQ$175=SUM($AQ$54:AQ70),_xlfn.CONCAT(" y ",AS70)))))</f>
        <v/>
      </c>
      <c r="AS70" s="89" t="s">
        <v>5135</v>
      </c>
    </row>
    <row r="71" spans="1:45" ht="15" customHeight="1">
      <c r="A71" s="64"/>
      <c r="B71" s="11"/>
      <c r="C71" s="58" t="s">
        <v>5068</v>
      </c>
      <c r="D71" s="1020" t="str">
        <f>IF(CNGE_2025_M1_Secc5_Sub1!$D47="","",CNGE_2025_M1_Secc5_Sub1!$D47)</f>
        <v/>
      </c>
      <c r="E71" s="889"/>
      <c r="F71" s="889"/>
      <c r="G71" s="889"/>
      <c r="H71" s="889"/>
      <c r="I71" s="889"/>
      <c r="J71" s="889"/>
      <c r="K71" s="889"/>
      <c r="L71" s="889"/>
      <c r="M71" s="889"/>
      <c r="N71" s="890"/>
      <c r="O71" s="1041"/>
      <c r="P71" s="1043"/>
      <c r="Q71" s="1041"/>
      <c r="R71" s="1043"/>
      <c r="S71" s="1041"/>
      <c r="T71" s="1043"/>
      <c r="U71" s="1041"/>
      <c r="V71" s="1043"/>
      <c r="W71" s="1041"/>
      <c r="X71" s="1043"/>
      <c r="Y71" s="1041"/>
      <c r="Z71" s="1043"/>
      <c r="AA71" s="1041"/>
      <c r="AB71" s="1043"/>
      <c r="AC71" s="1041"/>
      <c r="AD71" s="1043"/>
      <c r="AI71">
        <f t="shared" si="0"/>
        <v>0</v>
      </c>
      <c r="AJ71">
        <f t="shared" si="1"/>
        <v>0</v>
      </c>
      <c r="AK71">
        <f t="shared" si="2"/>
        <v>0</v>
      </c>
      <c r="AL71">
        <f t="shared" si="3"/>
        <v>0</v>
      </c>
      <c r="AM71" s="293">
        <f t="shared" si="4"/>
        <v>0</v>
      </c>
      <c r="AN71" s="294" t="str">
        <f>IF(AM71=0,"",
IF(SUM($AM$54:AM71)=1,AO71,
IF($AM$175&gt;SUM($AM$54:AM71),_xlfn.CONCAT(", ",AO71),
IF($AM$175=SUM($AM$54:AM71),_xlfn.CONCAT(" y ",AO71)))))</f>
        <v/>
      </c>
      <c r="AO71" s="31">
        <v>17</v>
      </c>
      <c r="AP71" s="290">
        <f t="shared" si="5"/>
        <v>0</v>
      </c>
      <c r="AQ71" s="293">
        <f t="shared" si="6"/>
        <v>0</v>
      </c>
      <c r="AR71" s="294" t="str">
        <f>IF(AQ71=0,"",
IF(SUM($AQ$54:AQ71)=1,AS71,
IF($AQ$175&gt;SUM($AQ$54:AQ71),_xlfn.CONCAT(", ",AS71),
IF($AQ$175=SUM($AQ$54:AQ71),_xlfn.CONCAT(" y ",AS71)))))</f>
        <v/>
      </c>
      <c r="AS71" s="89" t="s">
        <v>5136</v>
      </c>
    </row>
    <row r="72" spans="1:45" ht="15" customHeight="1">
      <c r="A72" s="64"/>
      <c r="B72" s="11"/>
      <c r="C72" s="58" t="s">
        <v>5069</v>
      </c>
      <c r="D72" s="1020" t="str">
        <f>IF(CNGE_2025_M1_Secc5_Sub1!$D48="","",CNGE_2025_M1_Secc5_Sub1!$D48)</f>
        <v/>
      </c>
      <c r="E72" s="889"/>
      <c r="F72" s="889"/>
      <c r="G72" s="889"/>
      <c r="H72" s="889"/>
      <c r="I72" s="889"/>
      <c r="J72" s="889"/>
      <c r="K72" s="889"/>
      <c r="L72" s="889"/>
      <c r="M72" s="889"/>
      <c r="N72" s="890"/>
      <c r="O72" s="1041"/>
      <c r="P72" s="1043"/>
      <c r="Q72" s="1041"/>
      <c r="R72" s="1043"/>
      <c r="S72" s="1041"/>
      <c r="T72" s="1043"/>
      <c r="U72" s="1041"/>
      <c r="V72" s="1043"/>
      <c r="W72" s="1041"/>
      <c r="X72" s="1043"/>
      <c r="Y72" s="1041"/>
      <c r="Z72" s="1043"/>
      <c r="AA72" s="1041"/>
      <c r="AB72" s="1043"/>
      <c r="AC72" s="1041"/>
      <c r="AD72" s="1043"/>
      <c r="AI72">
        <f t="shared" si="0"/>
        <v>0</v>
      </c>
      <c r="AJ72">
        <f t="shared" si="1"/>
        <v>0</v>
      </c>
      <c r="AK72">
        <f t="shared" si="2"/>
        <v>0</v>
      </c>
      <c r="AL72">
        <f t="shared" si="3"/>
        <v>0</v>
      </c>
      <c r="AM72" s="293">
        <f t="shared" si="4"/>
        <v>0</v>
      </c>
      <c r="AN72" s="294" t="str">
        <f>IF(AM72=0,"",
IF(SUM($AM$54:AM72)=1,AO72,
IF($AM$175&gt;SUM($AM$54:AM72),_xlfn.CONCAT(", ",AO72),
IF($AM$175=SUM($AM$54:AM72),_xlfn.CONCAT(" y ",AO72)))))</f>
        <v/>
      </c>
      <c r="AO72" s="31">
        <v>18</v>
      </c>
      <c r="AP72" s="290">
        <f t="shared" si="5"/>
        <v>0</v>
      </c>
      <c r="AQ72" s="293">
        <f t="shared" si="6"/>
        <v>0</v>
      </c>
      <c r="AR72" s="294" t="str">
        <f>IF(AQ72=0,"",
IF(SUM($AQ$54:AQ72)=1,AS72,
IF($AQ$175&gt;SUM($AQ$54:AQ72),_xlfn.CONCAT(", ",AS72),
IF($AQ$175=SUM($AQ$54:AQ72),_xlfn.CONCAT(" y ",AS72)))))</f>
        <v/>
      </c>
      <c r="AS72" s="89" t="s">
        <v>5137</v>
      </c>
    </row>
    <row r="73" spans="1:45" ht="15" customHeight="1">
      <c r="A73" s="64"/>
      <c r="B73" s="11"/>
      <c r="C73" s="58" t="s">
        <v>5070</v>
      </c>
      <c r="D73" s="1020" t="str">
        <f>IF(CNGE_2025_M1_Secc5_Sub1!$D49="","",CNGE_2025_M1_Secc5_Sub1!$D49)</f>
        <v/>
      </c>
      <c r="E73" s="889"/>
      <c r="F73" s="889"/>
      <c r="G73" s="889"/>
      <c r="H73" s="889"/>
      <c r="I73" s="889"/>
      <c r="J73" s="889"/>
      <c r="K73" s="889"/>
      <c r="L73" s="889"/>
      <c r="M73" s="889"/>
      <c r="N73" s="890"/>
      <c r="O73" s="1041"/>
      <c r="P73" s="1043"/>
      <c r="Q73" s="1041"/>
      <c r="R73" s="1043"/>
      <c r="S73" s="1041"/>
      <c r="T73" s="1043"/>
      <c r="U73" s="1041"/>
      <c r="V73" s="1043"/>
      <c r="W73" s="1041"/>
      <c r="X73" s="1043"/>
      <c r="Y73" s="1041"/>
      <c r="Z73" s="1043"/>
      <c r="AA73" s="1041"/>
      <c r="AB73" s="1043"/>
      <c r="AC73" s="1041"/>
      <c r="AD73" s="1043"/>
      <c r="AI73">
        <f t="shared" si="0"/>
        <v>0</v>
      </c>
      <c r="AJ73">
        <f t="shared" si="1"/>
        <v>0</v>
      </c>
      <c r="AK73">
        <f t="shared" si="2"/>
        <v>0</v>
      </c>
      <c r="AL73">
        <f t="shared" si="3"/>
        <v>0</v>
      </c>
      <c r="AM73" s="293">
        <f t="shared" si="4"/>
        <v>0</v>
      </c>
      <c r="AN73" s="294" t="str">
        <f>IF(AM73=0,"",
IF(SUM($AM$54:AM73)=1,AO73,
IF($AM$175&gt;SUM($AM$54:AM73),_xlfn.CONCAT(", ",AO73),
IF($AM$175=SUM($AM$54:AM73),_xlfn.CONCAT(" y ",AO73)))))</f>
        <v/>
      </c>
      <c r="AO73" s="31">
        <v>19</v>
      </c>
      <c r="AP73" s="290">
        <f t="shared" si="5"/>
        <v>0</v>
      </c>
      <c r="AQ73" s="293">
        <f t="shared" si="6"/>
        <v>0</v>
      </c>
      <c r="AR73" s="294" t="str">
        <f>IF(AQ73=0,"",
IF(SUM($AQ$54:AQ73)=1,AS73,
IF($AQ$175&gt;SUM($AQ$54:AQ73),_xlfn.CONCAT(", ",AS73),
IF($AQ$175=SUM($AQ$54:AQ73),_xlfn.CONCAT(" y ",AS73)))))</f>
        <v/>
      </c>
      <c r="AS73" s="89" t="s">
        <v>5138</v>
      </c>
    </row>
    <row r="74" spans="1:45" ht="15" customHeight="1">
      <c r="A74" s="64"/>
      <c r="B74" s="11"/>
      <c r="C74" s="58" t="s">
        <v>5071</v>
      </c>
      <c r="D74" s="1020" t="str">
        <f>IF(CNGE_2025_M1_Secc5_Sub1!$D50="","",CNGE_2025_M1_Secc5_Sub1!$D50)</f>
        <v/>
      </c>
      <c r="E74" s="889"/>
      <c r="F74" s="889"/>
      <c r="G74" s="889"/>
      <c r="H74" s="889"/>
      <c r="I74" s="889"/>
      <c r="J74" s="889"/>
      <c r="K74" s="889"/>
      <c r="L74" s="889"/>
      <c r="M74" s="889"/>
      <c r="N74" s="890"/>
      <c r="O74" s="1041"/>
      <c r="P74" s="1043"/>
      <c r="Q74" s="1041"/>
      <c r="R74" s="1043"/>
      <c r="S74" s="1041"/>
      <c r="T74" s="1043"/>
      <c r="U74" s="1041"/>
      <c r="V74" s="1043"/>
      <c r="W74" s="1041"/>
      <c r="X74" s="1043"/>
      <c r="Y74" s="1041"/>
      <c r="Z74" s="1043"/>
      <c r="AA74" s="1041"/>
      <c r="AB74" s="1043"/>
      <c r="AC74" s="1041"/>
      <c r="AD74" s="1043"/>
      <c r="AI74">
        <f t="shared" si="0"/>
        <v>0</v>
      </c>
      <c r="AJ74">
        <f t="shared" si="1"/>
        <v>0</v>
      </c>
      <c r="AK74">
        <f t="shared" si="2"/>
        <v>0</v>
      </c>
      <c r="AL74">
        <f t="shared" si="3"/>
        <v>0</v>
      </c>
      <c r="AM74" s="293">
        <f t="shared" si="4"/>
        <v>0</v>
      </c>
      <c r="AN74" s="294" t="str">
        <f>IF(AM74=0,"",
IF(SUM($AM$54:AM74)=1,AO74,
IF($AM$175&gt;SUM($AM$54:AM74),_xlfn.CONCAT(", ",AO74),
IF($AM$175=SUM($AM$54:AM74),_xlfn.CONCAT(" y ",AO74)))))</f>
        <v/>
      </c>
      <c r="AO74" s="31">
        <v>20</v>
      </c>
      <c r="AP74" s="290">
        <f t="shared" si="5"/>
        <v>0</v>
      </c>
      <c r="AQ74" s="293">
        <f t="shared" si="6"/>
        <v>0</v>
      </c>
      <c r="AR74" s="294" t="str">
        <f>IF(AQ74=0,"",
IF(SUM($AQ$54:AQ74)=1,AS74,
IF($AQ$175&gt;SUM($AQ$54:AQ74),_xlfn.CONCAT(", ",AS74),
IF($AQ$175=SUM($AQ$54:AQ74),_xlfn.CONCAT(" y ",AS74)))))</f>
        <v/>
      </c>
      <c r="AS74" s="89" t="s">
        <v>5139</v>
      </c>
    </row>
    <row r="75" spans="1:45" ht="15" customHeight="1">
      <c r="A75" s="64"/>
      <c r="B75" s="11"/>
      <c r="C75" s="58" t="s">
        <v>5072</v>
      </c>
      <c r="D75" s="1020" t="str">
        <f>IF(CNGE_2025_M1_Secc5_Sub1!$D51="","",CNGE_2025_M1_Secc5_Sub1!$D51)</f>
        <v/>
      </c>
      <c r="E75" s="889"/>
      <c r="F75" s="889"/>
      <c r="G75" s="889"/>
      <c r="H75" s="889"/>
      <c r="I75" s="889"/>
      <c r="J75" s="889"/>
      <c r="K75" s="889"/>
      <c r="L75" s="889"/>
      <c r="M75" s="889"/>
      <c r="N75" s="890"/>
      <c r="O75" s="1041"/>
      <c r="P75" s="1043"/>
      <c r="Q75" s="1041"/>
      <c r="R75" s="1043"/>
      <c r="S75" s="1041"/>
      <c r="T75" s="1043"/>
      <c r="U75" s="1041"/>
      <c r="V75" s="1043"/>
      <c r="W75" s="1041"/>
      <c r="X75" s="1043"/>
      <c r="Y75" s="1041"/>
      <c r="Z75" s="1043"/>
      <c r="AA75" s="1041"/>
      <c r="AB75" s="1043"/>
      <c r="AC75" s="1041"/>
      <c r="AD75" s="1043"/>
      <c r="AI75">
        <f t="shared" si="0"/>
        <v>0</v>
      </c>
      <c r="AJ75">
        <f t="shared" si="1"/>
        <v>0</v>
      </c>
      <c r="AK75">
        <f t="shared" si="2"/>
        <v>0</v>
      </c>
      <c r="AL75">
        <f t="shared" si="3"/>
        <v>0</v>
      </c>
      <c r="AM75" s="293">
        <f t="shared" si="4"/>
        <v>0</v>
      </c>
      <c r="AN75" s="294" t="str">
        <f>IF(AM75=0,"",
IF(SUM($AM$54:AM75)=1,AO75,
IF($AM$175&gt;SUM($AM$54:AM75),_xlfn.CONCAT(", ",AO75),
IF($AM$175=SUM($AM$54:AM75),_xlfn.CONCAT(" y ",AO75)))))</f>
        <v/>
      </c>
      <c r="AO75" s="31">
        <v>21</v>
      </c>
      <c r="AP75" s="290">
        <f t="shared" si="5"/>
        <v>0</v>
      </c>
      <c r="AQ75" s="293">
        <f t="shared" si="6"/>
        <v>0</v>
      </c>
      <c r="AR75" s="294" t="str">
        <f>IF(AQ75=0,"",
IF(SUM($AQ$54:AQ75)=1,AS75,
IF($AQ$175&gt;SUM($AQ$54:AQ75),_xlfn.CONCAT(", ",AS75),
IF($AQ$175=SUM($AQ$54:AQ75),_xlfn.CONCAT(" y ",AS75)))))</f>
        <v/>
      </c>
      <c r="AS75" s="89" t="s">
        <v>5140</v>
      </c>
    </row>
    <row r="76" spans="1:45" ht="15" customHeight="1">
      <c r="A76" s="64"/>
      <c r="B76" s="11"/>
      <c r="C76" s="58" t="s">
        <v>5073</v>
      </c>
      <c r="D76" s="1020" t="str">
        <f>IF(CNGE_2025_M1_Secc5_Sub1!$D52="","",CNGE_2025_M1_Secc5_Sub1!$D52)</f>
        <v/>
      </c>
      <c r="E76" s="889"/>
      <c r="F76" s="889"/>
      <c r="G76" s="889"/>
      <c r="H76" s="889"/>
      <c r="I76" s="889"/>
      <c r="J76" s="889"/>
      <c r="K76" s="889"/>
      <c r="L76" s="889"/>
      <c r="M76" s="889"/>
      <c r="N76" s="890"/>
      <c r="O76" s="1041"/>
      <c r="P76" s="1043"/>
      <c r="Q76" s="1041"/>
      <c r="R76" s="1043"/>
      <c r="S76" s="1041"/>
      <c r="T76" s="1043"/>
      <c r="U76" s="1041"/>
      <c r="V76" s="1043"/>
      <c r="W76" s="1041"/>
      <c r="X76" s="1043"/>
      <c r="Y76" s="1041"/>
      <c r="Z76" s="1043"/>
      <c r="AA76" s="1041"/>
      <c r="AB76" s="1043"/>
      <c r="AC76" s="1041"/>
      <c r="AD76" s="1043"/>
      <c r="AI76">
        <f t="shared" si="0"/>
        <v>0</v>
      </c>
      <c r="AJ76">
        <f t="shared" si="1"/>
        <v>0</v>
      </c>
      <c r="AK76">
        <f t="shared" si="2"/>
        <v>0</v>
      </c>
      <c r="AL76">
        <f t="shared" si="3"/>
        <v>0</v>
      </c>
      <c r="AM76" s="293">
        <f t="shared" si="4"/>
        <v>0</v>
      </c>
      <c r="AN76" s="294" t="str">
        <f>IF(AM76=0,"",
IF(SUM($AM$54:AM76)=1,AO76,
IF($AM$175&gt;SUM($AM$54:AM76),_xlfn.CONCAT(", ",AO76),
IF($AM$175=SUM($AM$54:AM76),_xlfn.CONCAT(" y ",AO76)))))</f>
        <v/>
      </c>
      <c r="AO76" s="31">
        <v>22</v>
      </c>
      <c r="AP76" s="290">
        <f t="shared" si="5"/>
        <v>0</v>
      </c>
      <c r="AQ76" s="293">
        <f t="shared" si="6"/>
        <v>0</v>
      </c>
      <c r="AR76" s="294" t="str">
        <f>IF(AQ76=0,"",
IF(SUM($AQ$54:AQ76)=1,AS76,
IF($AQ$175&gt;SUM($AQ$54:AQ76),_xlfn.CONCAT(", ",AS76),
IF($AQ$175=SUM($AQ$54:AQ76),_xlfn.CONCAT(" y ",AS76)))))</f>
        <v/>
      </c>
      <c r="AS76" s="89" t="s">
        <v>5141</v>
      </c>
    </row>
    <row r="77" spans="1:45" ht="15" customHeight="1">
      <c r="A77" s="64"/>
      <c r="B77" s="11"/>
      <c r="C77" s="58" t="s">
        <v>5074</v>
      </c>
      <c r="D77" s="1020" t="str">
        <f>IF(CNGE_2025_M1_Secc5_Sub1!$D53="","",CNGE_2025_M1_Secc5_Sub1!$D53)</f>
        <v/>
      </c>
      <c r="E77" s="889"/>
      <c r="F77" s="889"/>
      <c r="G77" s="889"/>
      <c r="H77" s="889"/>
      <c r="I77" s="889"/>
      <c r="J77" s="889"/>
      <c r="K77" s="889"/>
      <c r="L77" s="889"/>
      <c r="M77" s="889"/>
      <c r="N77" s="890"/>
      <c r="O77" s="1041"/>
      <c r="P77" s="1043"/>
      <c r="Q77" s="1041"/>
      <c r="R77" s="1043"/>
      <c r="S77" s="1041"/>
      <c r="T77" s="1043"/>
      <c r="U77" s="1041"/>
      <c r="V77" s="1043"/>
      <c r="W77" s="1041"/>
      <c r="X77" s="1043"/>
      <c r="Y77" s="1041"/>
      <c r="Z77" s="1043"/>
      <c r="AA77" s="1041"/>
      <c r="AB77" s="1043"/>
      <c r="AC77" s="1041"/>
      <c r="AD77" s="1043"/>
      <c r="AI77">
        <f t="shared" si="0"/>
        <v>0</v>
      </c>
      <c r="AJ77">
        <f t="shared" si="1"/>
        <v>0</v>
      </c>
      <c r="AK77">
        <f t="shared" si="2"/>
        <v>0</v>
      </c>
      <c r="AL77">
        <f t="shared" si="3"/>
        <v>0</v>
      </c>
      <c r="AM77" s="293">
        <f t="shared" si="4"/>
        <v>0</v>
      </c>
      <c r="AN77" s="294" t="str">
        <f>IF(AM77=0,"",
IF(SUM($AM$54:AM77)=1,AO77,
IF($AM$175&gt;SUM($AM$54:AM77),_xlfn.CONCAT(", ",AO77),
IF($AM$175=SUM($AM$54:AM77),_xlfn.CONCAT(" y ",AO77)))))</f>
        <v/>
      </c>
      <c r="AO77" s="31">
        <v>23</v>
      </c>
      <c r="AP77" s="290">
        <f t="shared" si="5"/>
        <v>0</v>
      </c>
      <c r="AQ77" s="293">
        <f t="shared" si="6"/>
        <v>0</v>
      </c>
      <c r="AR77" s="294" t="str">
        <f>IF(AQ77=0,"",
IF(SUM($AQ$54:AQ77)=1,AS77,
IF($AQ$175&gt;SUM($AQ$54:AQ77),_xlfn.CONCAT(", ",AS77),
IF($AQ$175=SUM($AQ$54:AQ77),_xlfn.CONCAT(" y ",AS77)))))</f>
        <v/>
      </c>
      <c r="AS77" s="89" t="s">
        <v>5142</v>
      </c>
    </row>
    <row r="78" spans="1:45" ht="15" customHeight="1">
      <c r="A78" s="64"/>
      <c r="B78" s="11"/>
      <c r="C78" s="58" t="s">
        <v>5075</v>
      </c>
      <c r="D78" s="1020" t="str">
        <f>IF(CNGE_2025_M1_Secc5_Sub1!$D54="","",CNGE_2025_M1_Secc5_Sub1!$D54)</f>
        <v/>
      </c>
      <c r="E78" s="889"/>
      <c r="F78" s="889"/>
      <c r="G78" s="889"/>
      <c r="H78" s="889"/>
      <c r="I78" s="889"/>
      <c r="J78" s="889"/>
      <c r="K78" s="889"/>
      <c r="L78" s="889"/>
      <c r="M78" s="889"/>
      <c r="N78" s="890"/>
      <c r="O78" s="1041"/>
      <c r="P78" s="1043"/>
      <c r="Q78" s="1041"/>
      <c r="R78" s="1043"/>
      <c r="S78" s="1041"/>
      <c r="T78" s="1043"/>
      <c r="U78" s="1041"/>
      <c r="V78" s="1043"/>
      <c r="W78" s="1041"/>
      <c r="X78" s="1043"/>
      <c r="Y78" s="1041"/>
      <c r="Z78" s="1043"/>
      <c r="AA78" s="1041"/>
      <c r="AB78" s="1043"/>
      <c r="AC78" s="1041"/>
      <c r="AD78" s="1043"/>
      <c r="AI78">
        <f t="shared" si="0"/>
        <v>0</v>
      </c>
      <c r="AJ78">
        <f t="shared" si="1"/>
        <v>0</v>
      </c>
      <c r="AK78">
        <f t="shared" si="2"/>
        <v>0</v>
      </c>
      <c r="AL78">
        <f t="shared" si="3"/>
        <v>0</v>
      </c>
      <c r="AM78" s="293">
        <f t="shared" si="4"/>
        <v>0</v>
      </c>
      <c r="AN78" s="294" t="str">
        <f>IF(AM78=0,"",
IF(SUM($AM$54:AM78)=1,AO78,
IF($AM$175&gt;SUM($AM$54:AM78),_xlfn.CONCAT(", ",AO78),
IF($AM$175=SUM($AM$54:AM78),_xlfn.CONCAT(" y ",AO78)))))</f>
        <v/>
      </c>
      <c r="AO78" s="31">
        <v>24</v>
      </c>
      <c r="AP78" s="290">
        <f t="shared" si="5"/>
        <v>0</v>
      </c>
      <c r="AQ78" s="293">
        <f t="shared" si="6"/>
        <v>0</v>
      </c>
      <c r="AR78" s="294" t="str">
        <f>IF(AQ78=0,"",
IF(SUM($AQ$54:AQ78)=1,AS78,
IF($AQ$175&gt;SUM($AQ$54:AQ78),_xlfn.CONCAT(", ",AS78),
IF($AQ$175=SUM($AQ$54:AQ78),_xlfn.CONCAT(" y ",AS78)))))</f>
        <v/>
      </c>
      <c r="AS78" s="89" t="s">
        <v>5143</v>
      </c>
    </row>
    <row r="79" spans="1:45" ht="15" customHeight="1">
      <c r="A79" s="64"/>
      <c r="B79" s="11"/>
      <c r="C79" s="58" t="s">
        <v>5076</v>
      </c>
      <c r="D79" s="1020" t="str">
        <f>IF(CNGE_2025_M1_Secc5_Sub1!$D55="","",CNGE_2025_M1_Secc5_Sub1!$D55)</f>
        <v/>
      </c>
      <c r="E79" s="889"/>
      <c r="F79" s="889"/>
      <c r="G79" s="889"/>
      <c r="H79" s="889"/>
      <c r="I79" s="889"/>
      <c r="J79" s="889"/>
      <c r="K79" s="889"/>
      <c r="L79" s="889"/>
      <c r="M79" s="889"/>
      <c r="N79" s="890"/>
      <c r="O79" s="1041"/>
      <c r="P79" s="1043"/>
      <c r="Q79" s="1041"/>
      <c r="R79" s="1043"/>
      <c r="S79" s="1041"/>
      <c r="T79" s="1043"/>
      <c r="U79" s="1041"/>
      <c r="V79" s="1043"/>
      <c r="W79" s="1041"/>
      <c r="X79" s="1043"/>
      <c r="Y79" s="1041"/>
      <c r="Z79" s="1043"/>
      <c r="AA79" s="1041"/>
      <c r="AB79" s="1043"/>
      <c r="AC79" s="1041"/>
      <c r="AD79" s="1043"/>
      <c r="AI79">
        <f t="shared" si="0"/>
        <v>0</v>
      </c>
      <c r="AJ79">
        <f t="shared" si="1"/>
        <v>0</v>
      </c>
      <c r="AK79">
        <f t="shared" si="2"/>
        <v>0</v>
      </c>
      <c r="AL79">
        <f t="shared" si="3"/>
        <v>0</v>
      </c>
      <c r="AM79" s="293">
        <f t="shared" si="4"/>
        <v>0</v>
      </c>
      <c r="AN79" s="294" t="str">
        <f>IF(AM79=0,"",
IF(SUM($AM$54:AM79)=1,AO79,
IF($AM$175&gt;SUM($AM$54:AM79),_xlfn.CONCAT(", ",AO79),
IF($AM$175=SUM($AM$54:AM79),_xlfn.CONCAT(" y ",AO79)))))</f>
        <v/>
      </c>
      <c r="AO79" s="31">
        <v>25</v>
      </c>
      <c r="AP79" s="290">
        <f t="shared" si="5"/>
        <v>0</v>
      </c>
      <c r="AQ79" s="293">
        <f t="shared" si="6"/>
        <v>0</v>
      </c>
      <c r="AR79" s="294" t="str">
        <f>IF(AQ79=0,"",
IF(SUM($AQ$54:AQ79)=1,AS79,
IF($AQ$175&gt;SUM($AQ$54:AQ79),_xlfn.CONCAT(", ",AS79),
IF($AQ$175=SUM($AQ$54:AQ79),_xlfn.CONCAT(" y ",AS79)))))</f>
        <v/>
      </c>
      <c r="AS79" s="89" t="s">
        <v>5144</v>
      </c>
    </row>
    <row r="80" spans="1:45" ht="15" customHeight="1">
      <c r="A80" s="64"/>
      <c r="B80" s="11"/>
      <c r="C80" s="58" t="s">
        <v>5077</v>
      </c>
      <c r="D80" s="1020" t="str">
        <f>IF(CNGE_2025_M1_Secc5_Sub1!$D56="","",CNGE_2025_M1_Secc5_Sub1!$D56)</f>
        <v/>
      </c>
      <c r="E80" s="889"/>
      <c r="F80" s="889"/>
      <c r="G80" s="889"/>
      <c r="H80" s="889"/>
      <c r="I80" s="889"/>
      <c r="J80" s="889"/>
      <c r="K80" s="889"/>
      <c r="L80" s="889"/>
      <c r="M80" s="889"/>
      <c r="N80" s="890"/>
      <c r="O80" s="1041"/>
      <c r="P80" s="1043"/>
      <c r="Q80" s="1041"/>
      <c r="R80" s="1043"/>
      <c r="S80" s="1041"/>
      <c r="T80" s="1043"/>
      <c r="U80" s="1041"/>
      <c r="V80" s="1043"/>
      <c r="W80" s="1041"/>
      <c r="X80" s="1043"/>
      <c r="Y80" s="1041"/>
      <c r="Z80" s="1043"/>
      <c r="AA80" s="1041"/>
      <c r="AB80" s="1043"/>
      <c r="AC80" s="1041"/>
      <c r="AD80" s="1043"/>
      <c r="AI80">
        <f t="shared" si="0"/>
        <v>0</v>
      </c>
      <c r="AJ80">
        <f t="shared" si="1"/>
        <v>0</v>
      </c>
      <c r="AK80">
        <f t="shared" si="2"/>
        <v>0</v>
      </c>
      <c r="AL80">
        <f t="shared" si="3"/>
        <v>0</v>
      </c>
      <c r="AM80" s="293">
        <f t="shared" si="4"/>
        <v>0</v>
      </c>
      <c r="AN80" s="294" t="str">
        <f>IF(AM80=0,"",
IF(SUM($AM$54:AM80)=1,AO80,
IF($AM$175&gt;SUM($AM$54:AM80),_xlfn.CONCAT(", ",AO80),
IF($AM$175=SUM($AM$54:AM80),_xlfn.CONCAT(" y ",AO80)))))</f>
        <v/>
      </c>
      <c r="AO80" s="31">
        <v>26</v>
      </c>
      <c r="AP80" s="290">
        <f t="shared" si="5"/>
        <v>0</v>
      </c>
      <c r="AQ80" s="293">
        <f t="shared" si="6"/>
        <v>0</v>
      </c>
      <c r="AR80" s="294" t="str">
        <f>IF(AQ80=0,"",
IF(SUM($AQ$54:AQ80)=1,AS80,
IF($AQ$175&gt;SUM($AQ$54:AQ80),_xlfn.CONCAT(", ",AS80),
IF($AQ$175=SUM($AQ$54:AQ80),_xlfn.CONCAT(" y ",AS80)))))</f>
        <v/>
      </c>
      <c r="AS80" s="89" t="s">
        <v>5145</v>
      </c>
    </row>
    <row r="81" spans="1:45" ht="15" customHeight="1">
      <c r="A81" s="64"/>
      <c r="B81" s="11"/>
      <c r="C81" s="58" t="s">
        <v>5078</v>
      </c>
      <c r="D81" s="1020" t="str">
        <f>IF(CNGE_2025_M1_Secc5_Sub1!$D57="","",CNGE_2025_M1_Secc5_Sub1!$D57)</f>
        <v/>
      </c>
      <c r="E81" s="889"/>
      <c r="F81" s="889"/>
      <c r="G81" s="889"/>
      <c r="H81" s="889"/>
      <c r="I81" s="889"/>
      <c r="J81" s="889"/>
      <c r="K81" s="889"/>
      <c r="L81" s="889"/>
      <c r="M81" s="889"/>
      <c r="N81" s="890"/>
      <c r="O81" s="1041"/>
      <c r="P81" s="1043"/>
      <c r="Q81" s="1041"/>
      <c r="R81" s="1043"/>
      <c r="S81" s="1041"/>
      <c r="T81" s="1043"/>
      <c r="U81" s="1041"/>
      <c r="V81" s="1043"/>
      <c r="W81" s="1041"/>
      <c r="X81" s="1043"/>
      <c r="Y81" s="1041"/>
      <c r="Z81" s="1043"/>
      <c r="AA81" s="1041"/>
      <c r="AB81" s="1043"/>
      <c r="AC81" s="1041"/>
      <c r="AD81" s="1043"/>
      <c r="AI81">
        <f t="shared" si="0"/>
        <v>0</v>
      </c>
      <c r="AJ81">
        <f t="shared" si="1"/>
        <v>0</v>
      </c>
      <c r="AK81">
        <f t="shared" si="2"/>
        <v>0</v>
      </c>
      <c r="AL81">
        <f t="shared" si="3"/>
        <v>0</v>
      </c>
      <c r="AM81" s="293">
        <f t="shared" si="4"/>
        <v>0</v>
      </c>
      <c r="AN81" s="294" t="str">
        <f>IF(AM81=0,"",
IF(SUM($AM$54:AM81)=1,AO81,
IF($AM$175&gt;SUM($AM$54:AM81),_xlfn.CONCAT(", ",AO81),
IF($AM$175=SUM($AM$54:AM81),_xlfn.CONCAT(" y ",AO81)))))</f>
        <v/>
      </c>
      <c r="AO81" s="31">
        <v>27</v>
      </c>
      <c r="AP81" s="290">
        <f t="shared" si="5"/>
        <v>0</v>
      </c>
      <c r="AQ81" s="293">
        <f t="shared" si="6"/>
        <v>0</v>
      </c>
      <c r="AR81" s="294" t="str">
        <f>IF(AQ81=0,"",
IF(SUM($AQ$54:AQ81)=1,AS81,
IF($AQ$175&gt;SUM($AQ$54:AQ81),_xlfn.CONCAT(", ",AS81),
IF($AQ$175=SUM($AQ$54:AQ81),_xlfn.CONCAT(" y ",AS81)))))</f>
        <v/>
      </c>
      <c r="AS81" s="89" t="s">
        <v>5146</v>
      </c>
    </row>
    <row r="82" spans="1:45" ht="15" customHeight="1">
      <c r="A82" s="64"/>
      <c r="B82" s="11"/>
      <c r="C82" s="58" t="s">
        <v>5079</v>
      </c>
      <c r="D82" s="1020" t="str">
        <f>IF(CNGE_2025_M1_Secc5_Sub1!$D58="","",CNGE_2025_M1_Secc5_Sub1!$D58)</f>
        <v/>
      </c>
      <c r="E82" s="889"/>
      <c r="F82" s="889"/>
      <c r="G82" s="889"/>
      <c r="H82" s="889"/>
      <c r="I82" s="889"/>
      <c r="J82" s="889"/>
      <c r="K82" s="889"/>
      <c r="L82" s="889"/>
      <c r="M82" s="889"/>
      <c r="N82" s="890"/>
      <c r="O82" s="1041"/>
      <c r="P82" s="1043"/>
      <c r="Q82" s="1041"/>
      <c r="R82" s="1043"/>
      <c r="S82" s="1041"/>
      <c r="T82" s="1043"/>
      <c r="U82" s="1041"/>
      <c r="V82" s="1043"/>
      <c r="W82" s="1041"/>
      <c r="X82" s="1043"/>
      <c r="Y82" s="1041"/>
      <c r="Z82" s="1043"/>
      <c r="AA82" s="1041"/>
      <c r="AB82" s="1043"/>
      <c r="AC82" s="1041"/>
      <c r="AD82" s="1043"/>
      <c r="AI82">
        <f t="shared" si="0"/>
        <v>0</v>
      </c>
      <c r="AJ82">
        <f t="shared" si="1"/>
        <v>0</v>
      </c>
      <c r="AK82">
        <f t="shared" si="2"/>
        <v>0</v>
      </c>
      <c r="AL82">
        <f t="shared" si="3"/>
        <v>0</v>
      </c>
      <c r="AM82" s="293">
        <f t="shared" si="4"/>
        <v>0</v>
      </c>
      <c r="AN82" s="294" t="str">
        <f>IF(AM82=0,"",
IF(SUM($AM$54:AM82)=1,AO82,
IF($AM$175&gt;SUM($AM$54:AM82),_xlfn.CONCAT(", ",AO82),
IF($AM$175=SUM($AM$54:AM82),_xlfn.CONCAT(" y ",AO82)))))</f>
        <v/>
      </c>
      <c r="AO82" s="31">
        <v>28</v>
      </c>
      <c r="AP82" s="290">
        <f t="shared" si="5"/>
        <v>0</v>
      </c>
      <c r="AQ82" s="293">
        <f t="shared" si="6"/>
        <v>0</v>
      </c>
      <c r="AR82" s="294" t="str">
        <f>IF(AQ82=0,"",
IF(SUM($AQ$54:AQ82)=1,AS82,
IF($AQ$175&gt;SUM($AQ$54:AQ82),_xlfn.CONCAT(", ",AS82),
IF($AQ$175=SUM($AQ$54:AQ82),_xlfn.CONCAT(" y ",AS82)))))</f>
        <v/>
      </c>
      <c r="AS82" s="89" t="s">
        <v>5147</v>
      </c>
    </row>
    <row r="83" spans="1:45" ht="15" customHeight="1">
      <c r="A83" s="64"/>
      <c r="B83" s="11"/>
      <c r="C83" s="58" t="s">
        <v>5080</v>
      </c>
      <c r="D83" s="1020" t="str">
        <f>IF(CNGE_2025_M1_Secc5_Sub1!$D59="","",CNGE_2025_M1_Secc5_Sub1!$D59)</f>
        <v/>
      </c>
      <c r="E83" s="889"/>
      <c r="F83" s="889"/>
      <c r="G83" s="889"/>
      <c r="H83" s="889"/>
      <c r="I83" s="889"/>
      <c r="J83" s="889"/>
      <c r="K83" s="889"/>
      <c r="L83" s="889"/>
      <c r="M83" s="889"/>
      <c r="N83" s="890"/>
      <c r="O83" s="1041"/>
      <c r="P83" s="1043"/>
      <c r="Q83" s="1041"/>
      <c r="R83" s="1043"/>
      <c r="S83" s="1041"/>
      <c r="T83" s="1043"/>
      <c r="U83" s="1041"/>
      <c r="V83" s="1043"/>
      <c r="W83" s="1041"/>
      <c r="X83" s="1043"/>
      <c r="Y83" s="1041"/>
      <c r="Z83" s="1043"/>
      <c r="AA83" s="1041"/>
      <c r="AB83" s="1043"/>
      <c r="AC83" s="1041"/>
      <c r="AD83" s="1043"/>
      <c r="AI83">
        <f t="shared" si="0"/>
        <v>0</v>
      </c>
      <c r="AJ83">
        <f t="shared" si="1"/>
        <v>0</v>
      </c>
      <c r="AK83">
        <f t="shared" si="2"/>
        <v>0</v>
      </c>
      <c r="AL83">
        <f t="shared" si="3"/>
        <v>0</v>
      </c>
      <c r="AM83" s="293">
        <f t="shared" si="4"/>
        <v>0</v>
      </c>
      <c r="AN83" s="294" t="str">
        <f>IF(AM83=0,"",
IF(SUM($AM$54:AM83)=1,AO83,
IF($AM$175&gt;SUM($AM$54:AM83),_xlfn.CONCAT(", ",AO83),
IF($AM$175=SUM($AM$54:AM83),_xlfn.CONCAT(" y ",AO83)))))</f>
        <v/>
      </c>
      <c r="AO83" s="31">
        <v>29</v>
      </c>
      <c r="AP83" s="290">
        <f t="shared" si="5"/>
        <v>0</v>
      </c>
      <c r="AQ83" s="293">
        <f t="shared" si="6"/>
        <v>0</v>
      </c>
      <c r="AR83" s="294" t="str">
        <f>IF(AQ83=0,"",
IF(SUM($AQ$54:AQ83)=1,AS83,
IF($AQ$175&gt;SUM($AQ$54:AQ83),_xlfn.CONCAT(", ",AS83),
IF($AQ$175=SUM($AQ$54:AQ83),_xlfn.CONCAT(" y ",AS83)))))</f>
        <v/>
      </c>
      <c r="AS83" s="89" t="s">
        <v>5148</v>
      </c>
    </row>
    <row r="84" spans="1:45" ht="15" customHeight="1">
      <c r="A84" s="64"/>
      <c r="B84" s="11"/>
      <c r="C84" s="58" t="s">
        <v>5081</v>
      </c>
      <c r="D84" s="1020" t="str">
        <f>IF(CNGE_2025_M1_Secc5_Sub1!$D60="","",CNGE_2025_M1_Secc5_Sub1!$D60)</f>
        <v/>
      </c>
      <c r="E84" s="889"/>
      <c r="F84" s="889"/>
      <c r="G84" s="889"/>
      <c r="H84" s="889"/>
      <c r="I84" s="889"/>
      <c r="J84" s="889"/>
      <c r="K84" s="889"/>
      <c r="L84" s="889"/>
      <c r="M84" s="889"/>
      <c r="N84" s="890"/>
      <c r="O84" s="1041"/>
      <c r="P84" s="1043"/>
      <c r="Q84" s="1041"/>
      <c r="R84" s="1043"/>
      <c r="S84" s="1041"/>
      <c r="T84" s="1043"/>
      <c r="U84" s="1041"/>
      <c r="V84" s="1043"/>
      <c r="W84" s="1041"/>
      <c r="X84" s="1043"/>
      <c r="Y84" s="1041"/>
      <c r="Z84" s="1043"/>
      <c r="AA84" s="1041"/>
      <c r="AB84" s="1043"/>
      <c r="AC84" s="1041"/>
      <c r="AD84" s="1043"/>
      <c r="AI84">
        <f t="shared" si="0"/>
        <v>0</v>
      </c>
      <c r="AJ84">
        <f t="shared" si="1"/>
        <v>0</v>
      </c>
      <c r="AK84">
        <f t="shared" si="2"/>
        <v>0</v>
      </c>
      <c r="AL84">
        <f t="shared" si="3"/>
        <v>0</v>
      </c>
      <c r="AM84" s="293">
        <f t="shared" si="4"/>
        <v>0</v>
      </c>
      <c r="AN84" s="294" t="str">
        <f>IF(AM84=0,"",
IF(SUM($AM$54:AM84)=1,AO84,
IF($AM$175&gt;SUM($AM$54:AM84),_xlfn.CONCAT(", ",AO84),
IF($AM$175=SUM($AM$54:AM84),_xlfn.CONCAT(" y ",AO84)))))</f>
        <v/>
      </c>
      <c r="AO84" s="31">
        <v>30</v>
      </c>
      <c r="AP84" s="290">
        <f t="shared" si="5"/>
        <v>0</v>
      </c>
      <c r="AQ84" s="293">
        <f t="shared" si="6"/>
        <v>0</v>
      </c>
      <c r="AR84" s="294" t="str">
        <f>IF(AQ84=0,"",
IF(SUM($AQ$54:AQ84)=1,AS84,
IF($AQ$175&gt;SUM($AQ$54:AQ84),_xlfn.CONCAT(", ",AS84),
IF($AQ$175=SUM($AQ$54:AQ84),_xlfn.CONCAT(" y ",AS84)))))</f>
        <v/>
      </c>
      <c r="AS84" s="89" t="s">
        <v>5149</v>
      </c>
    </row>
    <row r="85" spans="1:45" ht="15" customHeight="1">
      <c r="A85" s="64"/>
      <c r="B85" s="11"/>
      <c r="C85" s="58" t="s">
        <v>5082</v>
      </c>
      <c r="D85" s="1020" t="str">
        <f>IF(CNGE_2025_M1_Secc5_Sub1!$D61="","",CNGE_2025_M1_Secc5_Sub1!$D61)</f>
        <v/>
      </c>
      <c r="E85" s="889"/>
      <c r="F85" s="889"/>
      <c r="G85" s="889"/>
      <c r="H85" s="889"/>
      <c r="I85" s="889"/>
      <c r="J85" s="889"/>
      <c r="K85" s="889"/>
      <c r="L85" s="889"/>
      <c r="M85" s="889"/>
      <c r="N85" s="890"/>
      <c r="O85" s="1041"/>
      <c r="P85" s="1043"/>
      <c r="Q85" s="1041"/>
      <c r="R85" s="1043"/>
      <c r="S85" s="1041"/>
      <c r="T85" s="1043"/>
      <c r="U85" s="1041"/>
      <c r="V85" s="1043"/>
      <c r="W85" s="1041"/>
      <c r="X85" s="1043"/>
      <c r="Y85" s="1041"/>
      <c r="Z85" s="1043"/>
      <c r="AA85" s="1041"/>
      <c r="AB85" s="1043"/>
      <c r="AC85" s="1041"/>
      <c r="AD85" s="1043"/>
      <c r="AI85">
        <f t="shared" si="0"/>
        <v>0</v>
      </c>
      <c r="AJ85">
        <f t="shared" si="1"/>
        <v>0</v>
      </c>
      <c r="AK85">
        <f t="shared" si="2"/>
        <v>0</v>
      </c>
      <c r="AL85">
        <f t="shared" si="3"/>
        <v>0</v>
      </c>
      <c r="AM85" s="293">
        <f t="shared" si="4"/>
        <v>0</v>
      </c>
      <c r="AN85" s="294" t="str">
        <f>IF(AM85=0,"",
IF(SUM($AM$54:AM85)=1,AO85,
IF($AM$175&gt;SUM($AM$54:AM85),_xlfn.CONCAT(", ",AO85),
IF($AM$175=SUM($AM$54:AM85),_xlfn.CONCAT(" y ",AO85)))))</f>
        <v/>
      </c>
      <c r="AO85" s="31">
        <v>31</v>
      </c>
      <c r="AP85" s="290">
        <f t="shared" si="5"/>
        <v>0</v>
      </c>
      <c r="AQ85" s="293">
        <f t="shared" si="6"/>
        <v>0</v>
      </c>
      <c r="AR85" s="294" t="str">
        <f>IF(AQ85=0,"",
IF(SUM($AQ$54:AQ85)=1,AS85,
IF($AQ$175&gt;SUM($AQ$54:AQ85),_xlfn.CONCAT(", ",AS85),
IF($AQ$175=SUM($AQ$54:AQ85),_xlfn.CONCAT(" y ",AS85)))))</f>
        <v/>
      </c>
      <c r="AS85" s="89" t="s">
        <v>5150</v>
      </c>
    </row>
    <row r="86" spans="1:45" ht="15" customHeight="1">
      <c r="A86" s="64"/>
      <c r="B86" s="11"/>
      <c r="C86" s="58" t="s">
        <v>5083</v>
      </c>
      <c r="D86" s="1020" t="str">
        <f>IF(CNGE_2025_M1_Secc5_Sub1!$D62="","",CNGE_2025_M1_Secc5_Sub1!$D62)</f>
        <v/>
      </c>
      <c r="E86" s="889"/>
      <c r="F86" s="889"/>
      <c r="G86" s="889"/>
      <c r="H86" s="889"/>
      <c r="I86" s="889"/>
      <c r="J86" s="889"/>
      <c r="K86" s="889"/>
      <c r="L86" s="889"/>
      <c r="M86" s="889"/>
      <c r="N86" s="890"/>
      <c r="O86" s="1041"/>
      <c r="P86" s="1043"/>
      <c r="Q86" s="1041"/>
      <c r="R86" s="1043"/>
      <c r="S86" s="1041"/>
      <c r="T86" s="1043"/>
      <c r="U86" s="1041"/>
      <c r="V86" s="1043"/>
      <c r="W86" s="1041"/>
      <c r="X86" s="1043"/>
      <c r="Y86" s="1041"/>
      <c r="Z86" s="1043"/>
      <c r="AA86" s="1041"/>
      <c r="AB86" s="1043"/>
      <c r="AC86" s="1041"/>
      <c r="AD86" s="1043"/>
      <c r="AI86">
        <f t="shared" ref="AI86:AI117" si="7">O86</f>
        <v>0</v>
      </c>
      <c r="AJ86">
        <f t="shared" ref="AJ86:AJ117" si="8">COUNTIF(Q86:AD86,"NS")</f>
        <v>0</v>
      </c>
      <c r="AK86">
        <f t="shared" ref="AK86:AK117" si="9">SUM(Q86:AD86)</f>
        <v>0</v>
      </c>
      <c r="AL86">
        <f t="shared" ref="AL86:AL117" si="10">IF(COUNTIF(O86:AD86,"NA")=8,0,IF(OR(AND(AI86=0,AJ86&gt;0),AND(AI86="NS",AK86&gt;0), AND(AI86="NS", AJ86=0,AK86=0)), 1, IF(OR(AND(AI86&gt;0,AJ86&gt;1,AI86&gt;AK86), AND(AI86="NS",AJ86=2), AND(AI86="NS",AK86=0,AJ86&gt;0),AI86=AK86), 0, 1)))</f>
        <v>0</v>
      </c>
      <c r="AM86" s="293">
        <f t="shared" ref="AM86:AM117" si="11">IF(SUM(AL86)=0,0,1)</f>
        <v>0</v>
      </c>
      <c r="AN86" s="294" t="str">
        <f>IF(AM86=0,"",
IF(SUM($AM$54:AM86)=1,AO86,
IF($AM$175&gt;SUM($AM$54:AM86),_xlfn.CONCAT(", ",AO86),
IF($AM$175=SUM($AM$54:AM86),_xlfn.CONCAT(" y ",AO86)))))</f>
        <v/>
      </c>
      <c r="AO86" s="31">
        <v>32</v>
      </c>
      <c r="AP86" s="290">
        <f t="shared" si="5"/>
        <v>0</v>
      </c>
      <c r="AQ86" s="293">
        <f t="shared" ref="AQ86:AQ117" si="12">IF(AP86=0,0,1)</f>
        <v>0</v>
      </c>
      <c r="AR86" s="294" t="str">
        <f>IF(AQ86=0,"",
IF(SUM($AQ$54:AQ86)=1,AS86,
IF($AQ$175&gt;SUM($AQ$54:AQ86),_xlfn.CONCAT(", ",AS86),
IF($AQ$175=SUM($AQ$54:AQ86),_xlfn.CONCAT(" y ",AS86)))))</f>
        <v/>
      </c>
      <c r="AS86" s="89" t="s">
        <v>5151</v>
      </c>
    </row>
    <row r="87" spans="1:45" ht="15" customHeight="1">
      <c r="A87" s="64"/>
      <c r="B87" s="11"/>
      <c r="C87" s="58" t="s">
        <v>5084</v>
      </c>
      <c r="D87" s="1020" t="str">
        <f>IF(CNGE_2025_M1_Secc5_Sub1!$D63="","",CNGE_2025_M1_Secc5_Sub1!$D63)</f>
        <v/>
      </c>
      <c r="E87" s="889"/>
      <c r="F87" s="889"/>
      <c r="G87" s="889"/>
      <c r="H87" s="889"/>
      <c r="I87" s="889"/>
      <c r="J87" s="889"/>
      <c r="K87" s="889"/>
      <c r="L87" s="889"/>
      <c r="M87" s="889"/>
      <c r="N87" s="890"/>
      <c r="O87" s="1041"/>
      <c r="P87" s="1043"/>
      <c r="Q87" s="1041"/>
      <c r="R87" s="1043"/>
      <c r="S87" s="1041"/>
      <c r="T87" s="1043"/>
      <c r="U87" s="1041"/>
      <c r="V87" s="1043"/>
      <c r="W87" s="1041"/>
      <c r="X87" s="1043"/>
      <c r="Y87" s="1041"/>
      <c r="Z87" s="1043"/>
      <c r="AA87" s="1041"/>
      <c r="AB87" s="1043"/>
      <c r="AC87" s="1041"/>
      <c r="AD87" s="1043"/>
      <c r="AI87">
        <f t="shared" si="7"/>
        <v>0</v>
      </c>
      <c r="AJ87">
        <f t="shared" si="8"/>
        <v>0</v>
      </c>
      <c r="AK87">
        <f t="shared" si="9"/>
        <v>0</v>
      </c>
      <c r="AL87">
        <f t="shared" si="10"/>
        <v>0</v>
      </c>
      <c r="AM87" s="293">
        <f t="shared" si="11"/>
        <v>0</v>
      </c>
      <c r="AN87" s="294" t="str">
        <f>IF(AM87=0,"",
IF(SUM($AM$54:AM87)=1,AO87,
IF($AM$175&gt;SUM($AM$54:AM87),_xlfn.CONCAT(", ",AO87),
IF($AM$175=SUM($AM$54:AM87),_xlfn.CONCAT(" y ",AO87)))))</f>
        <v/>
      </c>
      <c r="AO87" s="31">
        <v>33</v>
      </c>
      <c r="AP87" s="290">
        <f t="shared" ref="AP87:AP118" si="13">IF(AND(COUNTBLANK(D87)=0,COUNTA(O87:AD87)=8),0,IF(AND(COUNTBLANK(D87)=1,COUNTA(O87:AD87)=0),0,1))</f>
        <v>0</v>
      </c>
      <c r="AQ87" s="293">
        <f t="shared" si="12"/>
        <v>0</v>
      </c>
      <c r="AR87" s="294" t="str">
        <f>IF(AQ87=0,"",
IF(SUM($AQ$54:AQ87)=1,AS87,
IF($AQ$175&gt;SUM($AQ$54:AQ87),_xlfn.CONCAT(", ",AS87),
IF($AQ$175=SUM($AQ$54:AQ87),_xlfn.CONCAT(" y ",AS87)))))</f>
        <v/>
      </c>
      <c r="AS87" s="89" t="s">
        <v>5152</v>
      </c>
    </row>
    <row r="88" spans="1:45" ht="15" customHeight="1">
      <c r="A88" s="64"/>
      <c r="B88" s="11"/>
      <c r="C88" s="58" t="s">
        <v>5085</v>
      </c>
      <c r="D88" s="1020" t="str">
        <f>IF(CNGE_2025_M1_Secc5_Sub1!$D64="","",CNGE_2025_M1_Secc5_Sub1!$D64)</f>
        <v/>
      </c>
      <c r="E88" s="889"/>
      <c r="F88" s="889"/>
      <c r="G88" s="889"/>
      <c r="H88" s="889"/>
      <c r="I88" s="889"/>
      <c r="J88" s="889"/>
      <c r="K88" s="889"/>
      <c r="L88" s="889"/>
      <c r="M88" s="889"/>
      <c r="N88" s="890"/>
      <c r="O88" s="1041"/>
      <c r="P88" s="1043"/>
      <c r="Q88" s="1041"/>
      <c r="R88" s="1043"/>
      <c r="S88" s="1041"/>
      <c r="T88" s="1043"/>
      <c r="U88" s="1041"/>
      <c r="V88" s="1043"/>
      <c r="W88" s="1041"/>
      <c r="X88" s="1043"/>
      <c r="Y88" s="1041"/>
      <c r="Z88" s="1043"/>
      <c r="AA88" s="1041"/>
      <c r="AB88" s="1043"/>
      <c r="AC88" s="1041"/>
      <c r="AD88" s="1043"/>
      <c r="AI88">
        <f t="shared" si="7"/>
        <v>0</v>
      </c>
      <c r="AJ88">
        <f t="shared" si="8"/>
        <v>0</v>
      </c>
      <c r="AK88">
        <f t="shared" si="9"/>
        <v>0</v>
      </c>
      <c r="AL88">
        <f t="shared" si="10"/>
        <v>0</v>
      </c>
      <c r="AM88" s="293">
        <f t="shared" si="11"/>
        <v>0</v>
      </c>
      <c r="AN88" s="294" t="str">
        <f>IF(AM88=0,"",
IF(SUM($AM$54:AM88)=1,AO88,
IF($AM$175&gt;SUM($AM$54:AM88),_xlfn.CONCAT(", ",AO88),
IF($AM$175=SUM($AM$54:AM88),_xlfn.CONCAT(" y ",AO88)))))</f>
        <v/>
      </c>
      <c r="AO88" s="31">
        <v>34</v>
      </c>
      <c r="AP88" s="290">
        <f t="shared" si="13"/>
        <v>0</v>
      </c>
      <c r="AQ88" s="293">
        <f t="shared" si="12"/>
        <v>0</v>
      </c>
      <c r="AR88" s="294" t="str">
        <f>IF(AQ88=0,"",
IF(SUM($AQ$54:AQ88)=1,AS88,
IF($AQ$175&gt;SUM($AQ$54:AQ88),_xlfn.CONCAT(", ",AS88),
IF($AQ$175=SUM($AQ$54:AQ88),_xlfn.CONCAT(" y ",AS88)))))</f>
        <v/>
      </c>
      <c r="AS88" s="89" t="s">
        <v>5153</v>
      </c>
    </row>
    <row r="89" spans="1:45" ht="15" customHeight="1">
      <c r="A89" s="64"/>
      <c r="B89" s="11"/>
      <c r="C89" s="58" t="s">
        <v>5086</v>
      </c>
      <c r="D89" s="1020" t="str">
        <f>IF(CNGE_2025_M1_Secc5_Sub1!$D65="","",CNGE_2025_M1_Secc5_Sub1!$D65)</f>
        <v/>
      </c>
      <c r="E89" s="889"/>
      <c r="F89" s="889"/>
      <c r="G89" s="889"/>
      <c r="H89" s="889"/>
      <c r="I89" s="889"/>
      <c r="J89" s="889"/>
      <c r="K89" s="889"/>
      <c r="L89" s="889"/>
      <c r="M89" s="889"/>
      <c r="N89" s="890"/>
      <c r="O89" s="1041"/>
      <c r="P89" s="1043"/>
      <c r="Q89" s="1041"/>
      <c r="R89" s="1043"/>
      <c r="S89" s="1041"/>
      <c r="T89" s="1043"/>
      <c r="U89" s="1041"/>
      <c r="V89" s="1043"/>
      <c r="W89" s="1041"/>
      <c r="X89" s="1043"/>
      <c r="Y89" s="1041"/>
      <c r="Z89" s="1043"/>
      <c r="AA89" s="1041"/>
      <c r="AB89" s="1043"/>
      <c r="AC89" s="1041"/>
      <c r="AD89" s="1043"/>
      <c r="AI89">
        <f t="shared" si="7"/>
        <v>0</v>
      </c>
      <c r="AJ89">
        <f t="shared" si="8"/>
        <v>0</v>
      </c>
      <c r="AK89">
        <f t="shared" si="9"/>
        <v>0</v>
      </c>
      <c r="AL89">
        <f t="shared" si="10"/>
        <v>0</v>
      </c>
      <c r="AM89" s="293">
        <f t="shared" si="11"/>
        <v>0</v>
      </c>
      <c r="AN89" s="294" t="str">
        <f>IF(AM89=0,"",
IF(SUM($AM$54:AM89)=1,AO89,
IF($AM$175&gt;SUM($AM$54:AM89),_xlfn.CONCAT(", ",AO89),
IF($AM$175=SUM($AM$54:AM89),_xlfn.CONCAT(" y ",AO89)))))</f>
        <v/>
      </c>
      <c r="AO89" s="31">
        <v>35</v>
      </c>
      <c r="AP89" s="290">
        <f t="shared" si="13"/>
        <v>0</v>
      </c>
      <c r="AQ89" s="293">
        <f t="shared" si="12"/>
        <v>0</v>
      </c>
      <c r="AR89" s="294" t="str">
        <f>IF(AQ89=0,"",
IF(SUM($AQ$54:AQ89)=1,AS89,
IF($AQ$175&gt;SUM($AQ$54:AQ89),_xlfn.CONCAT(", ",AS89),
IF($AQ$175=SUM($AQ$54:AQ89),_xlfn.CONCAT(" y ",AS89)))))</f>
        <v/>
      </c>
      <c r="AS89" s="89" t="s">
        <v>5154</v>
      </c>
    </row>
    <row r="90" spans="1:45" ht="15" customHeight="1">
      <c r="A90" s="64"/>
      <c r="B90" s="11"/>
      <c r="C90" s="58" t="s">
        <v>5155</v>
      </c>
      <c r="D90" s="1020" t="str">
        <f>IF(CNGE_2025_M1_Secc5_Sub1!$D66="","",CNGE_2025_M1_Secc5_Sub1!$D66)</f>
        <v/>
      </c>
      <c r="E90" s="889"/>
      <c r="F90" s="889"/>
      <c r="G90" s="889"/>
      <c r="H90" s="889"/>
      <c r="I90" s="889"/>
      <c r="J90" s="889"/>
      <c r="K90" s="889"/>
      <c r="L90" s="889"/>
      <c r="M90" s="889"/>
      <c r="N90" s="890"/>
      <c r="O90" s="1041"/>
      <c r="P90" s="1043"/>
      <c r="Q90" s="1041"/>
      <c r="R90" s="1043"/>
      <c r="S90" s="1041"/>
      <c r="T90" s="1043"/>
      <c r="U90" s="1041"/>
      <c r="V90" s="1043"/>
      <c r="W90" s="1041"/>
      <c r="X90" s="1043"/>
      <c r="Y90" s="1041"/>
      <c r="Z90" s="1043"/>
      <c r="AA90" s="1041"/>
      <c r="AB90" s="1043"/>
      <c r="AC90" s="1041"/>
      <c r="AD90" s="1043"/>
      <c r="AI90">
        <f t="shared" si="7"/>
        <v>0</v>
      </c>
      <c r="AJ90">
        <f t="shared" si="8"/>
        <v>0</v>
      </c>
      <c r="AK90">
        <f t="shared" si="9"/>
        <v>0</v>
      </c>
      <c r="AL90">
        <f t="shared" si="10"/>
        <v>0</v>
      </c>
      <c r="AM90" s="293">
        <f t="shared" si="11"/>
        <v>0</v>
      </c>
      <c r="AN90" s="294" t="str">
        <f>IF(AM90=0,"",
IF(SUM($AM$54:AM90)=1,AO90,
IF($AM$175&gt;SUM($AM$54:AM90),_xlfn.CONCAT(", ",AO90),
IF($AM$175=SUM($AM$54:AM90),_xlfn.CONCAT(" y ",AO90)))))</f>
        <v/>
      </c>
      <c r="AO90" s="31">
        <v>36</v>
      </c>
      <c r="AP90" s="290">
        <f t="shared" si="13"/>
        <v>0</v>
      </c>
      <c r="AQ90" s="293">
        <f t="shared" si="12"/>
        <v>0</v>
      </c>
      <c r="AR90" s="294" t="str">
        <f>IF(AQ90=0,"",
IF(SUM($AQ$54:AQ90)=1,AS90,
IF($AQ$175&gt;SUM($AQ$54:AQ90),_xlfn.CONCAT(", ",AS90),
IF($AQ$175=SUM($AQ$54:AQ90),_xlfn.CONCAT(" y ",AS90)))))</f>
        <v/>
      </c>
      <c r="AS90" s="89" t="s">
        <v>5156</v>
      </c>
    </row>
    <row r="91" spans="1:45" ht="15" customHeight="1">
      <c r="A91" s="64"/>
      <c r="B91" s="11"/>
      <c r="C91" s="58" t="s">
        <v>5157</v>
      </c>
      <c r="D91" s="1020" t="str">
        <f>IF(CNGE_2025_M1_Secc5_Sub1!$D67="","",CNGE_2025_M1_Secc5_Sub1!$D67)</f>
        <v/>
      </c>
      <c r="E91" s="889"/>
      <c r="F91" s="889"/>
      <c r="G91" s="889"/>
      <c r="H91" s="889"/>
      <c r="I91" s="889"/>
      <c r="J91" s="889"/>
      <c r="K91" s="889"/>
      <c r="L91" s="889"/>
      <c r="M91" s="889"/>
      <c r="N91" s="890"/>
      <c r="O91" s="1041"/>
      <c r="P91" s="1043"/>
      <c r="Q91" s="1041"/>
      <c r="R91" s="1043"/>
      <c r="S91" s="1041"/>
      <c r="T91" s="1043"/>
      <c r="U91" s="1041"/>
      <c r="V91" s="1043"/>
      <c r="W91" s="1041"/>
      <c r="X91" s="1043"/>
      <c r="Y91" s="1041"/>
      <c r="Z91" s="1043"/>
      <c r="AA91" s="1041"/>
      <c r="AB91" s="1043"/>
      <c r="AC91" s="1041"/>
      <c r="AD91" s="1043"/>
      <c r="AI91">
        <f t="shared" si="7"/>
        <v>0</v>
      </c>
      <c r="AJ91">
        <f t="shared" si="8"/>
        <v>0</v>
      </c>
      <c r="AK91">
        <f t="shared" si="9"/>
        <v>0</v>
      </c>
      <c r="AL91">
        <f t="shared" si="10"/>
        <v>0</v>
      </c>
      <c r="AM91" s="293">
        <f t="shared" si="11"/>
        <v>0</v>
      </c>
      <c r="AN91" s="294" t="str">
        <f>IF(AM91=0,"",
IF(SUM($AM$54:AM91)=1,AO91,
IF($AM$175&gt;SUM($AM$54:AM91),_xlfn.CONCAT(", ",AO91),
IF($AM$175=SUM($AM$54:AM91),_xlfn.CONCAT(" y ",AO91)))))</f>
        <v/>
      </c>
      <c r="AO91" s="31">
        <v>37</v>
      </c>
      <c r="AP91" s="290">
        <f t="shared" si="13"/>
        <v>0</v>
      </c>
      <c r="AQ91" s="293">
        <f t="shared" si="12"/>
        <v>0</v>
      </c>
      <c r="AR91" s="294" t="str">
        <f>IF(AQ91=0,"",
IF(SUM($AQ$54:AQ91)=1,AS91,
IF($AQ$175&gt;SUM($AQ$54:AQ91),_xlfn.CONCAT(", ",AS91),
IF($AQ$175=SUM($AQ$54:AQ91),_xlfn.CONCAT(" y ",AS91)))))</f>
        <v/>
      </c>
      <c r="AS91" s="89" t="s">
        <v>5158</v>
      </c>
    </row>
    <row r="92" spans="1:45" ht="15" customHeight="1">
      <c r="A92" s="64"/>
      <c r="B92" s="11"/>
      <c r="C92" s="58" t="s">
        <v>5159</v>
      </c>
      <c r="D92" s="1020" t="str">
        <f>IF(CNGE_2025_M1_Secc5_Sub1!$D68="","",CNGE_2025_M1_Secc5_Sub1!$D68)</f>
        <v/>
      </c>
      <c r="E92" s="889"/>
      <c r="F92" s="889"/>
      <c r="G92" s="889"/>
      <c r="H92" s="889"/>
      <c r="I92" s="889"/>
      <c r="J92" s="889"/>
      <c r="K92" s="889"/>
      <c r="L92" s="889"/>
      <c r="M92" s="889"/>
      <c r="N92" s="890"/>
      <c r="O92" s="1041"/>
      <c r="P92" s="1043"/>
      <c r="Q92" s="1041"/>
      <c r="R92" s="1043"/>
      <c r="S92" s="1041"/>
      <c r="T92" s="1043"/>
      <c r="U92" s="1041"/>
      <c r="V92" s="1043"/>
      <c r="W92" s="1041"/>
      <c r="X92" s="1043"/>
      <c r="Y92" s="1041"/>
      <c r="Z92" s="1043"/>
      <c r="AA92" s="1041"/>
      <c r="AB92" s="1043"/>
      <c r="AC92" s="1041"/>
      <c r="AD92" s="1043"/>
      <c r="AI92">
        <f t="shared" si="7"/>
        <v>0</v>
      </c>
      <c r="AJ92">
        <f t="shared" si="8"/>
        <v>0</v>
      </c>
      <c r="AK92">
        <f t="shared" si="9"/>
        <v>0</v>
      </c>
      <c r="AL92">
        <f t="shared" si="10"/>
        <v>0</v>
      </c>
      <c r="AM92" s="293">
        <f t="shared" si="11"/>
        <v>0</v>
      </c>
      <c r="AN92" s="294" t="str">
        <f>IF(AM92=0,"",
IF(SUM($AM$54:AM92)=1,AO92,
IF($AM$175&gt;SUM($AM$54:AM92),_xlfn.CONCAT(", ",AO92),
IF($AM$175=SUM($AM$54:AM92),_xlfn.CONCAT(" y ",AO92)))))</f>
        <v/>
      </c>
      <c r="AO92" s="31">
        <v>38</v>
      </c>
      <c r="AP92" s="290">
        <f t="shared" si="13"/>
        <v>0</v>
      </c>
      <c r="AQ92" s="293">
        <f t="shared" si="12"/>
        <v>0</v>
      </c>
      <c r="AR92" s="294" t="str">
        <f>IF(AQ92=0,"",
IF(SUM($AQ$54:AQ92)=1,AS92,
IF($AQ$175&gt;SUM($AQ$54:AQ92),_xlfn.CONCAT(", ",AS92),
IF($AQ$175=SUM($AQ$54:AQ92),_xlfn.CONCAT(" y ",AS92)))))</f>
        <v/>
      </c>
      <c r="AS92" s="89" t="s">
        <v>5160</v>
      </c>
    </row>
    <row r="93" spans="1:45" ht="15" customHeight="1">
      <c r="A93" s="64"/>
      <c r="B93" s="11"/>
      <c r="C93" s="58" t="s">
        <v>5161</v>
      </c>
      <c r="D93" s="1020" t="str">
        <f>IF(CNGE_2025_M1_Secc5_Sub1!$D69="","",CNGE_2025_M1_Secc5_Sub1!$D69)</f>
        <v/>
      </c>
      <c r="E93" s="889"/>
      <c r="F93" s="889"/>
      <c r="G93" s="889"/>
      <c r="H93" s="889"/>
      <c r="I93" s="889"/>
      <c r="J93" s="889"/>
      <c r="K93" s="889"/>
      <c r="L93" s="889"/>
      <c r="M93" s="889"/>
      <c r="N93" s="890"/>
      <c r="O93" s="1041"/>
      <c r="P93" s="1043"/>
      <c r="Q93" s="1041"/>
      <c r="R93" s="1043"/>
      <c r="S93" s="1041"/>
      <c r="T93" s="1043"/>
      <c r="U93" s="1041"/>
      <c r="V93" s="1043"/>
      <c r="W93" s="1041"/>
      <c r="X93" s="1043"/>
      <c r="Y93" s="1041"/>
      <c r="Z93" s="1043"/>
      <c r="AA93" s="1041"/>
      <c r="AB93" s="1043"/>
      <c r="AC93" s="1041"/>
      <c r="AD93" s="1043"/>
      <c r="AI93">
        <f t="shared" si="7"/>
        <v>0</v>
      </c>
      <c r="AJ93">
        <f t="shared" si="8"/>
        <v>0</v>
      </c>
      <c r="AK93">
        <f t="shared" si="9"/>
        <v>0</v>
      </c>
      <c r="AL93">
        <f t="shared" si="10"/>
        <v>0</v>
      </c>
      <c r="AM93" s="293">
        <f t="shared" si="11"/>
        <v>0</v>
      </c>
      <c r="AN93" s="294" t="str">
        <f>IF(AM93=0,"",
IF(SUM($AM$54:AM93)=1,AO93,
IF($AM$175&gt;SUM($AM$54:AM93),_xlfn.CONCAT(", ",AO93),
IF($AM$175=SUM($AM$54:AM93),_xlfn.CONCAT(" y ",AO93)))))</f>
        <v/>
      </c>
      <c r="AO93" s="31">
        <v>39</v>
      </c>
      <c r="AP93" s="290">
        <f t="shared" si="13"/>
        <v>0</v>
      </c>
      <c r="AQ93" s="293">
        <f t="shared" si="12"/>
        <v>0</v>
      </c>
      <c r="AR93" s="294" t="str">
        <f>IF(AQ93=0,"",
IF(SUM($AQ$54:AQ93)=1,AS93,
IF($AQ$175&gt;SUM($AQ$54:AQ93),_xlfn.CONCAT(", ",AS93),
IF($AQ$175=SUM($AQ$54:AQ93),_xlfn.CONCAT(" y ",AS93)))))</f>
        <v/>
      </c>
      <c r="AS93" s="89" t="s">
        <v>5162</v>
      </c>
    </row>
    <row r="94" spans="1:45" ht="15" customHeight="1">
      <c r="A94" s="64"/>
      <c r="B94" s="11"/>
      <c r="C94" s="58" t="s">
        <v>5163</v>
      </c>
      <c r="D94" s="1020" t="str">
        <f>IF(CNGE_2025_M1_Secc5_Sub1!$D70="","",CNGE_2025_M1_Secc5_Sub1!$D70)</f>
        <v/>
      </c>
      <c r="E94" s="889"/>
      <c r="F94" s="889"/>
      <c r="G94" s="889"/>
      <c r="H94" s="889"/>
      <c r="I94" s="889"/>
      <c r="J94" s="889"/>
      <c r="K94" s="889"/>
      <c r="L94" s="889"/>
      <c r="M94" s="889"/>
      <c r="N94" s="890"/>
      <c r="O94" s="1041"/>
      <c r="P94" s="1043"/>
      <c r="Q94" s="1041"/>
      <c r="R94" s="1043"/>
      <c r="S94" s="1041"/>
      <c r="T94" s="1043"/>
      <c r="U94" s="1041"/>
      <c r="V94" s="1043"/>
      <c r="W94" s="1041"/>
      <c r="X94" s="1043"/>
      <c r="Y94" s="1041"/>
      <c r="Z94" s="1043"/>
      <c r="AA94" s="1041"/>
      <c r="AB94" s="1043"/>
      <c r="AC94" s="1041"/>
      <c r="AD94" s="1043"/>
      <c r="AI94">
        <f t="shared" si="7"/>
        <v>0</v>
      </c>
      <c r="AJ94">
        <f t="shared" si="8"/>
        <v>0</v>
      </c>
      <c r="AK94">
        <f t="shared" si="9"/>
        <v>0</v>
      </c>
      <c r="AL94">
        <f t="shared" si="10"/>
        <v>0</v>
      </c>
      <c r="AM94" s="293">
        <f t="shared" si="11"/>
        <v>0</v>
      </c>
      <c r="AN94" s="294" t="str">
        <f>IF(AM94=0,"",
IF(SUM($AM$54:AM94)=1,AO94,
IF($AM$175&gt;SUM($AM$54:AM94),_xlfn.CONCAT(", ",AO94),
IF($AM$175=SUM($AM$54:AM94),_xlfn.CONCAT(" y ",AO94)))))</f>
        <v/>
      </c>
      <c r="AO94" s="31">
        <v>40</v>
      </c>
      <c r="AP94" s="290">
        <f t="shared" si="13"/>
        <v>0</v>
      </c>
      <c r="AQ94" s="293">
        <f t="shared" si="12"/>
        <v>0</v>
      </c>
      <c r="AR94" s="294" t="str">
        <f>IF(AQ94=0,"",
IF(SUM($AQ$54:AQ94)=1,AS94,
IF($AQ$175&gt;SUM($AQ$54:AQ94),_xlfn.CONCAT(", ",AS94),
IF($AQ$175=SUM($AQ$54:AQ94),_xlfn.CONCAT(" y ",AS94)))))</f>
        <v/>
      </c>
      <c r="AS94" s="89" t="s">
        <v>5164</v>
      </c>
    </row>
    <row r="95" spans="1:45" ht="15" customHeight="1">
      <c r="A95" s="64"/>
      <c r="B95" s="11"/>
      <c r="C95" s="58" t="s">
        <v>5165</v>
      </c>
      <c r="D95" s="1020" t="str">
        <f>IF(CNGE_2025_M1_Secc5_Sub1!$D71="","",CNGE_2025_M1_Secc5_Sub1!$D71)</f>
        <v/>
      </c>
      <c r="E95" s="889"/>
      <c r="F95" s="889"/>
      <c r="G95" s="889"/>
      <c r="H95" s="889"/>
      <c r="I95" s="889"/>
      <c r="J95" s="889"/>
      <c r="K95" s="889"/>
      <c r="L95" s="889"/>
      <c r="M95" s="889"/>
      <c r="N95" s="890"/>
      <c r="O95" s="1041"/>
      <c r="P95" s="1043"/>
      <c r="Q95" s="1041"/>
      <c r="R95" s="1043"/>
      <c r="S95" s="1041"/>
      <c r="T95" s="1043"/>
      <c r="U95" s="1041"/>
      <c r="V95" s="1043"/>
      <c r="W95" s="1041"/>
      <c r="X95" s="1043"/>
      <c r="Y95" s="1041"/>
      <c r="Z95" s="1043"/>
      <c r="AA95" s="1041"/>
      <c r="AB95" s="1043"/>
      <c r="AC95" s="1041"/>
      <c r="AD95" s="1043"/>
      <c r="AI95">
        <f t="shared" si="7"/>
        <v>0</v>
      </c>
      <c r="AJ95">
        <f t="shared" si="8"/>
        <v>0</v>
      </c>
      <c r="AK95">
        <f t="shared" si="9"/>
        <v>0</v>
      </c>
      <c r="AL95">
        <f t="shared" si="10"/>
        <v>0</v>
      </c>
      <c r="AM95" s="293">
        <f t="shared" si="11"/>
        <v>0</v>
      </c>
      <c r="AN95" s="294" t="str">
        <f>IF(AM95=0,"",
IF(SUM($AM$54:AM95)=1,AO95,
IF($AM$175&gt;SUM($AM$54:AM95),_xlfn.CONCAT(", ",AO95),
IF($AM$175=SUM($AM$54:AM95),_xlfn.CONCAT(" y ",AO95)))))</f>
        <v/>
      </c>
      <c r="AO95" s="31">
        <v>41</v>
      </c>
      <c r="AP95" s="290">
        <f t="shared" si="13"/>
        <v>0</v>
      </c>
      <c r="AQ95" s="293">
        <f t="shared" si="12"/>
        <v>0</v>
      </c>
      <c r="AR95" s="294" t="str">
        <f>IF(AQ95=0,"",
IF(SUM($AQ$54:AQ95)=1,AS95,
IF($AQ$175&gt;SUM($AQ$54:AQ95),_xlfn.CONCAT(", ",AS95),
IF($AQ$175=SUM($AQ$54:AQ95),_xlfn.CONCAT(" y ",AS95)))))</f>
        <v/>
      </c>
      <c r="AS95" s="89" t="s">
        <v>5166</v>
      </c>
    </row>
    <row r="96" spans="1:45" ht="15" customHeight="1">
      <c r="A96" s="64"/>
      <c r="B96" s="11"/>
      <c r="C96" s="58" t="s">
        <v>5167</v>
      </c>
      <c r="D96" s="1020" t="str">
        <f>IF(CNGE_2025_M1_Secc5_Sub1!$D72="","",CNGE_2025_M1_Secc5_Sub1!$D72)</f>
        <v/>
      </c>
      <c r="E96" s="889"/>
      <c r="F96" s="889"/>
      <c r="G96" s="889"/>
      <c r="H96" s="889"/>
      <c r="I96" s="889"/>
      <c r="J96" s="889"/>
      <c r="K96" s="889"/>
      <c r="L96" s="889"/>
      <c r="M96" s="889"/>
      <c r="N96" s="890"/>
      <c r="O96" s="1041"/>
      <c r="P96" s="1043"/>
      <c r="Q96" s="1041"/>
      <c r="R96" s="1043"/>
      <c r="S96" s="1041"/>
      <c r="T96" s="1043"/>
      <c r="U96" s="1041"/>
      <c r="V96" s="1043"/>
      <c r="W96" s="1041"/>
      <c r="X96" s="1043"/>
      <c r="Y96" s="1041"/>
      <c r="Z96" s="1043"/>
      <c r="AA96" s="1041"/>
      <c r="AB96" s="1043"/>
      <c r="AC96" s="1041"/>
      <c r="AD96" s="1043"/>
      <c r="AI96">
        <f t="shared" si="7"/>
        <v>0</v>
      </c>
      <c r="AJ96">
        <f t="shared" si="8"/>
        <v>0</v>
      </c>
      <c r="AK96">
        <f t="shared" si="9"/>
        <v>0</v>
      </c>
      <c r="AL96">
        <f t="shared" si="10"/>
        <v>0</v>
      </c>
      <c r="AM96" s="293">
        <f t="shared" si="11"/>
        <v>0</v>
      </c>
      <c r="AN96" s="294" t="str">
        <f>IF(AM96=0,"",
IF(SUM($AM$54:AM96)=1,AO96,
IF($AM$175&gt;SUM($AM$54:AM96),_xlfn.CONCAT(", ",AO96),
IF($AM$175=SUM($AM$54:AM96),_xlfn.CONCAT(" y ",AO96)))))</f>
        <v/>
      </c>
      <c r="AO96" s="31">
        <v>42</v>
      </c>
      <c r="AP96" s="290">
        <f t="shared" si="13"/>
        <v>0</v>
      </c>
      <c r="AQ96" s="293">
        <f t="shared" si="12"/>
        <v>0</v>
      </c>
      <c r="AR96" s="294" t="str">
        <f>IF(AQ96=0,"",
IF(SUM($AQ$54:AQ96)=1,AS96,
IF($AQ$175&gt;SUM($AQ$54:AQ96),_xlfn.CONCAT(", ",AS96),
IF($AQ$175=SUM($AQ$54:AQ96),_xlfn.CONCAT(" y ",AS96)))))</f>
        <v/>
      </c>
      <c r="AS96" s="89" t="s">
        <v>5168</v>
      </c>
    </row>
    <row r="97" spans="1:45" ht="15" customHeight="1">
      <c r="A97" s="64"/>
      <c r="B97" s="11"/>
      <c r="C97" s="58" t="s">
        <v>5169</v>
      </c>
      <c r="D97" s="1020" t="str">
        <f>IF(CNGE_2025_M1_Secc5_Sub1!$D73="","",CNGE_2025_M1_Secc5_Sub1!$D73)</f>
        <v/>
      </c>
      <c r="E97" s="889"/>
      <c r="F97" s="889"/>
      <c r="G97" s="889"/>
      <c r="H97" s="889"/>
      <c r="I97" s="889"/>
      <c r="J97" s="889"/>
      <c r="K97" s="889"/>
      <c r="L97" s="889"/>
      <c r="M97" s="889"/>
      <c r="N97" s="890"/>
      <c r="O97" s="1041"/>
      <c r="P97" s="1043"/>
      <c r="Q97" s="1041"/>
      <c r="R97" s="1043"/>
      <c r="S97" s="1041"/>
      <c r="T97" s="1043"/>
      <c r="U97" s="1041"/>
      <c r="V97" s="1043"/>
      <c r="W97" s="1041"/>
      <c r="X97" s="1043"/>
      <c r="Y97" s="1041"/>
      <c r="Z97" s="1043"/>
      <c r="AA97" s="1041"/>
      <c r="AB97" s="1043"/>
      <c r="AC97" s="1041"/>
      <c r="AD97" s="1043"/>
      <c r="AI97">
        <f t="shared" si="7"/>
        <v>0</v>
      </c>
      <c r="AJ97">
        <f t="shared" si="8"/>
        <v>0</v>
      </c>
      <c r="AK97">
        <f t="shared" si="9"/>
        <v>0</v>
      </c>
      <c r="AL97">
        <f t="shared" si="10"/>
        <v>0</v>
      </c>
      <c r="AM97" s="293">
        <f t="shared" si="11"/>
        <v>0</v>
      </c>
      <c r="AN97" s="294" t="str">
        <f>IF(AM97=0,"",
IF(SUM($AM$54:AM97)=1,AO97,
IF($AM$175&gt;SUM($AM$54:AM97),_xlfn.CONCAT(", ",AO97),
IF($AM$175=SUM($AM$54:AM97),_xlfn.CONCAT(" y ",AO97)))))</f>
        <v/>
      </c>
      <c r="AO97" s="31">
        <v>43</v>
      </c>
      <c r="AP97" s="290">
        <f t="shared" si="13"/>
        <v>0</v>
      </c>
      <c r="AQ97" s="293">
        <f t="shared" si="12"/>
        <v>0</v>
      </c>
      <c r="AR97" s="294" t="str">
        <f>IF(AQ97=0,"",
IF(SUM($AQ$54:AQ97)=1,AS97,
IF($AQ$175&gt;SUM($AQ$54:AQ97),_xlfn.CONCAT(", ",AS97),
IF($AQ$175=SUM($AQ$54:AQ97),_xlfn.CONCAT(" y ",AS97)))))</f>
        <v/>
      </c>
      <c r="AS97" s="89" t="s">
        <v>5170</v>
      </c>
    </row>
    <row r="98" spans="1:45" ht="15" customHeight="1">
      <c r="A98" s="64"/>
      <c r="B98" s="11"/>
      <c r="C98" s="58" t="s">
        <v>5171</v>
      </c>
      <c r="D98" s="1020" t="str">
        <f>IF(CNGE_2025_M1_Secc5_Sub1!$D74="","",CNGE_2025_M1_Secc5_Sub1!$D74)</f>
        <v/>
      </c>
      <c r="E98" s="889"/>
      <c r="F98" s="889"/>
      <c r="G98" s="889"/>
      <c r="H98" s="889"/>
      <c r="I98" s="889"/>
      <c r="J98" s="889"/>
      <c r="K98" s="889"/>
      <c r="L98" s="889"/>
      <c r="M98" s="889"/>
      <c r="N98" s="890"/>
      <c r="O98" s="1041"/>
      <c r="P98" s="1043"/>
      <c r="Q98" s="1041"/>
      <c r="R98" s="1043"/>
      <c r="S98" s="1041"/>
      <c r="T98" s="1043"/>
      <c r="U98" s="1041"/>
      <c r="V98" s="1043"/>
      <c r="W98" s="1041"/>
      <c r="X98" s="1043"/>
      <c r="Y98" s="1041"/>
      <c r="Z98" s="1043"/>
      <c r="AA98" s="1041"/>
      <c r="AB98" s="1043"/>
      <c r="AC98" s="1041"/>
      <c r="AD98" s="1043"/>
      <c r="AI98">
        <f t="shared" si="7"/>
        <v>0</v>
      </c>
      <c r="AJ98">
        <f t="shared" si="8"/>
        <v>0</v>
      </c>
      <c r="AK98">
        <f t="shared" si="9"/>
        <v>0</v>
      </c>
      <c r="AL98">
        <f t="shared" si="10"/>
        <v>0</v>
      </c>
      <c r="AM98" s="293">
        <f t="shared" si="11"/>
        <v>0</v>
      </c>
      <c r="AN98" s="294" t="str">
        <f>IF(AM98=0,"",
IF(SUM($AM$54:AM98)=1,AO98,
IF($AM$175&gt;SUM($AM$54:AM98),_xlfn.CONCAT(", ",AO98),
IF($AM$175=SUM($AM$54:AM98),_xlfn.CONCAT(" y ",AO98)))))</f>
        <v/>
      </c>
      <c r="AO98" s="31">
        <v>44</v>
      </c>
      <c r="AP98" s="290">
        <f t="shared" si="13"/>
        <v>0</v>
      </c>
      <c r="AQ98" s="293">
        <f t="shared" si="12"/>
        <v>0</v>
      </c>
      <c r="AR98" s="294" t="str">
        <f>IF(AQ98=0,"",
IF(SUM($AQ$54:AQ98)=1,AS98,
IF($AQ$175&gt;SUM($AQ$54:AQ98),_xlfn.CONCAT(", ",AS98),
IF($AQ$175=SUM($AQ$54:AQ98),_xlfn.CONCAT(" y ",AS98)))))</f>
        <v/>
      </c>
      <c r="AS98" s="89" t="s">
        <v>5172</v>
      </c>
    </row>
    <row r="99" spans="1:45" ht="15" customHeight="1">
      <c r="A99" s="64"/>
      <c r="B99" s="11"/>
      <c r="C99" s="58" t="s">
        <v>5173</v>
      </c>
      <c r="D99" s="1020" t="str">
        <f>IF(CNGE_2025_M1_Secc5_Sub1!$D75="","",CNGE_2025_M1_Secc5_Sub1!$D75)</f>
        <v/>
      </c>
      <c r="E99" s="889"/>
      <c r="F99" s="889"/>
      <c r="G99" s="889"/>
      <c r="H99" s="889"/>
      <c r="I99" s="889"/>
      <c r="J99" s="889"/>
      <c r="K99" s="889"/>
      <c r="L99" s="889"/>
      <c r="M99" s="889"/>
      <c r="N99" s="890"/>
      <c r="O99" s="1041"/>
      <c r="P99" s="1043"/>
      <c r="Q99" s="1041"/>
      <c r="R99" s="1043"/>
      <c r="S99" s="1041"/>
      <c r="T99" s="1043"/>
      <c r="U99" s="1041"/>
      <c r="V99" s="1043"/>
      <c r="W99" s="1041"/>
      <c r="X99" s="1043"/>
      <c r="Y99" s="1041"/>
      <c r="Z99" s="1043"/>
      <c r="AA99" s="1041"/>
      <c r="AB99" s="1043"/>
      <c r="AC99" s="1041"/>
      <c r="AD99" s="1043"/>
      <c r="AI99">
        <f t="shared" si="7"/>
        <v>0</v>
      </c>
      <c r="AJ99">
        <f t="shared" si="8"/>
        <v>0</v>
      </c>
      <c r="AK99">
        <f t="shared" si="9"/>
        <v>0</v>
      </c>
      <c r="AL99">
        <f t="shared" si="10"/>
        <v>0</v>
      </c>
      <c r="AM99" s="293">
        <f t="shared" si="11"/>
        <v>0</v>
      </c>
      <c r="AN99" s="294" t="str">
        <f>IF(AM99=0,"",
IF(SUM($AM$54:AM99)=1,AO99,
IF($AM$175&gt;SUM($AM$54:AM99),_xlfn.CONCAT(", ",AO99),
IF($AM$175=SUM($AM$54:AM99),_xlfn.CONCAT(" y ",AO99)))))</f>
        <v/>
      </c>
      <c r="AO99" s="31">
        <v>45</v>
      </c>
      <c r="AP99" s="290">
        <f t="shared" si="13"/>
        <v>0</v>
      </c>
      <c r="AQ99" s="293">
        <f t="shared" si="12"/>
        <v>0</v>
      </c>
      <c r="AR99" s="294" t="str">
        <f>IF(AQ99=0,"",
IF(SUM($AQ$54:AQ99)=1,AS99,
IF($AQ$175&gt;SUM($AQ$54:AQ99),_xlfn.CONCAT(", ",AS99),
IF($AQ$175=SUM($AQ$54:AQ99),_xlfn.CONCAT(" y ",AS99)))))</f>
        <v/>
      </c>
      <c r="AS99" s="89" t="s">
        <v>5174</v>
      </c>
    </row>
    <row r="100" spans="1:45" ht="15" customHeight="1">
      <c r="A100" s="64"/>
      <c r="B100" s="11"/>
      <c r="C100" s="58" t="s">
        <v>5175</v>
      </c>
      <c r="D100" s="1020" t="str">
        <f>IF(CNGE_2025_M1_Secc5_Sub1!$D76="","",CNGE_2025_M1_Secc5_Sub1!$D76)</f>
        <v/>
      </c>
      <c r="E100" s="889"/>
      <c r="F100" s="889"/>
      <c r="G100" s="889"/>
      <c r="H100" s="889"/>
      <c r="I100" s="889"/>
      <c r="J100" s="889"/>
      <c r="K100" s="889"/>
      <c r="L100" s="889"/>
      <c r="M100" s="889"/>
      <c r="N100" s="890"/>
      <c r="O100" s="1041"/>
      <c r="P100" s="1043"/>
      <c r="Q100" s="1041"/>
      <c r="R100" s="1043"/>
      <c r="S100" s="1041"/>
      <c r="T100" s="1043"/>
      <c r="U100" s="1041"/>
      <c r="V100" s="1043"/>
      <c r="W100" s="1041"/>
      <c r="X100" s="1043"/>
      <c r="Y100" s="1041"/>
      <c r="Z100" s="1043"/>
      <c r="AA100" s="1041"/>
      <c r="AB100" s="1043"/>
      <c r="AC100" s="1041"/>
      <c r="AD100" s="1043"/>
      <c r="AI100">
        <f t="shared" si="7"/>
        <v>0</v>
      </c>
      <c r="AJ100">
        <f t="shared" si="8"/>
        <v>0</v>
      </c>
      <c r="AK100">
        <f t="shared" si="9"/>
        <v>0</v>
      </c>
      <c r="AL100">
        <f t="shared" si="10"/>
        <v>0</v>
      </c>
      <c r="AM100" s="293">
        <f t="shared" si="11"/>
        <v>0</v>
      </c>
      <c r="AN100" s="294" t="str">
        <f>IF(AM100=0,"",
IF(SUM($AM$54:AM100)=1,AO100,
IF($AM$175&gt;SUM($AM$54:AM100),_xlfn.CONCAT(", ",AO100),
IF($AM$175=SUM($AM$54:AM100),_xlfn.CONCAT(" y ",AO100)))))</f>
        <v/>
      </c>
      <c r="AO100" s="31">
        <v>46</v>
      </c>
      <c r="AP100" s="290">
        <f t="shared" si="13"/>
        <v>0</v>
      </c>
      <c r="AQ100" s="293">
        <f t="shared" si="12"/>
        <v>0</v>
      </c>
      <c r="AR100" s="294" t="str">
        <f>IF(AQ100=0,"",
IF(SUM($AQ$54:AQ100)=1,AS100,
IF($AQ$175&gt;SUM($AQ$54:AQ100),_xlfn.CONCAT(", ",AS100),
IF($AQ$175=SUM($AQ$54:AQ100),_xlfn.CONCAT(" y ",AS100)))))</f>
        <v/>
      </c>
      <c r="AS100" s="89" t="s">
        <v>5176</v>
      </c>
    </row>
    <row r="101" spans="1:45" ht="15" customHeight="1">
      <c r="A101" s="64"/>
      <c r="B101" s="11"/>
      <c r="C101" s="58" t="s">
        <v>5177</v>
      </c>
      <c r="D101" s="1020" t="str">
        <f>IF(CNGE_2025_M1_Secc5_Sub1!$D77="","",CNGE_2025_M1_Secc5_Sub1!$D77)</f>
        <v/>
      </c>
      <c r="E101" s="889"/>
      <c r="F101" s="889"/>
      <c r="G101" s="889"/>
      <c r="H101" s="889"/>
      <c r="I101" s="889"/>
      <c r="J101" s="889"/>
      <c r="K101" s="889"/>
      <c r="L101" s="889"/>
      <c r="M101" s="889"/>
      <c r="N101" s="890"/>
      <c r="O101" s="1041"/>
      <c r="P101" s="1043"/>
      <c r="Q101" s="1041"/>
      <c r="R101" s="1043"/>
      <c r="S101" s="1041"/>
      <c r="T101" s="1043"/>
      <c r="U101" s="1041"/>
      <c r="V101" s="1043"/>
      <c r="W101" s="1041"/>
      <c r="X101" s="1043"/>
      <c r="Y101" s="1041"/>
      <c r="Z101" s="1043"/>
      <c r="AA101" s="1041"/>
      <c r="AB101" s="1043"/>
      <c r="AC101" s="1041"/>
      <c r="AD101" s="1043"/>
      <c r="AI101">
        <f t="shared" si="7"/>
        <v>0</v>
      </c>
      <c r="AJ101">
        <f t="shared" si="8"/>
        <v>0</v>
      </c>
      <c r="AK101">
        <f t="shared" si="9"/>
        <v>0</v>
      </c>
      <c r="AL101">
        <f t="shared" si="10"/>
        <v>0</v>
      </c>
      <c r="AM101" s="293">
        <f t="shared" si="11"/>
        <v>0</v>
      </c>
      <c r="AN101" s="294" t="str">
        <f>IF(AM101=0,"",
IF(SUM($AM$54:AM101)=1,AO101,
IF($AM$175&gt;SUM($AM$54:AM101),_xlfn.CONCAT(", ",AO101),
IF($AM$175=SUM($AM$54:AM101),_xlfn.CONCAT(" y ",AO101)))))</f>
        <v/>
      </c>
      <c r="AO101" s="31">
        <v>47</v>
      </c>
      <c r="AP101" s="290">
        <f t="shared" si="13"/>
        <v>0</v>
      </c>
      <c r="AQ101" s="293">
        <f t="shared" si="12"/>
        <v>0</v>
      </c>
      <c r="AR101" s="294" t="str">
        <f>IF(AQ101=0,"",
IF(SUM($AQ$54:AQ101)=1,AS101,
IF($AQ$175&gt;SUM($AQ$54:AQ101),_xlfn.CONCAT(", ",AS101),
IF($AQ$175=SUM($AQ$54:AQ101),_xlfn.CONCAT(" y ",AS101)))))</f>
        <v/>
      </c>
      <c r="AS101" s="89" t="s">
        <v>5178</v>
      </c>
    </row>
    <row r="102" spans="1:45" ht="15" customHeight="1">
      <c r="A102" s="64"/>
      <c r="B102" s="11"/>
      <c r="C102" s="58" t="s">
        <v>5179</v>
      </c>
      <c r="D102" s="1020" t="str">
        <f>IF(CNGE_2025_M1_Secc5_Sub1!$D78="","",CNGE_2025_M1_Secc5_Sub1!$D78)</f>
        <v/>
      </c>
      <c r="E102" s="889"/>
      <c r="F102" s="889"/>
      <c r="G102" s="889"/>
      <c r="H102" s="889"/>
      <c r="I102" s="889"/>
      <c r="J102" s="889"/>
      <c r="K102" s="889"/>
      <c r="L102" s="889"/>
      <c r="M102" s="889"/>
      <c r="N102" s="890"/>
      <c r="O102" s="1041"/>
      <c r="P102" s="1043"/>
      <c r="Q102" s="1041"/>
      <c r="R102" s="1043"/>
      <c r="S102" s="1041"/>
      <c r="T102" s="1043"/>
      <c r="U102" s="1041"/>
      <c r="V102" s="1043"/>
      <c r="W102" s="1041"/>
      <c r="X102" s="1043"/>
      <c r="Y102" s="1041"/>
      <c r="Z102" s="1043"/>
      <c r="AA102" s="1041"/>
      <c r="AB102" s="1043"/>
      <c r="AC102" s="1041"/>
      <c r="AD102" s="1043"/>
      <c r="AI102">
        <f t="shared" si="7"/>
        <v>0</v>
      </c>
      <c r="AJ102">
        <f t="shared" si="8"/>
        <v>0</v>
      </c>
      <c r="AK102">
        <f t="shared" si="9"/>
        <v>0</v>
      </c>
      <c r="AL102">
        <f t="shared" si="10"/>
        <v>0</v>
      </c>
      <c r="AM102" s="293">
        <f t="shared" si="11"/>
        <v>0</v>
      </c>
      <c r="AN102" s="294" t="str">
        <f>IF(AM102=0,"",
IF(SUM($AM$54:AM102)=1,AO102,
IF($AM$175&gt;SUM($AM$54:AM102),_xlfn.CONCAT(", ",AO102),
IF($AM$175=SUM($AM$54:AM102),_xlfn.CONCAT(" y ",AO102)))))</f>
        <v/>
      </c>
      <c r="AO102" s="31">
        <v>48</v>
      </c>
      <c r="AP102" s="290">
        <f t="shared" si="13"/>
        <v>0</v>
      </c>
      <c r="AQ102" s="293">
        <f t="shared" si="12"/>
        <v>0</v>
      </c>
      <c r="AR102" s="294" t="str">
        <f>IF(AQ102=0,"",
IF(SUM($AQ$54:AQ102)=1,AS102,
IF($AQ$175&gt;SUM($AQ$54:AQ102),_xlfn.CONCAT(", ",AS102),
IF($AQ$175=SUM($AQ$54:AQ102),_xlfn.CONCAT(" y ",AS102)))))</f>
        <v/>
      </c>
      <c r="AS102" s="89" t="s">
        <v>5180</v>
      </c>
    </row>
    <row r="103" spans="1:45" ht="15" customHeight="1">
      <c r="A103" s="64"/>
      <c r="B103" s="11"/>
      <c r="C103" s="58" t="s">
        <v>5181</v>
      </c>
      <c r="D103" s="1020" t="str">
        <f>IF(CNGE_2025_M1_Secc5_Sub1!$D79="","",CNGE_2025_M1_Secc5_Sub1!$D79)</f>
        <v/>
      </c>
      <c r="E103" s="889"/>
      <c r="F103" s="889"/>
      <c r="G103" s="889"/>
      <c r="H103" s="889"/>
      <c r="I103" s="889"/>
      <c r="J103" s="889"/>
      <c r="K103" s="889"/>
      <c r="L103" s="889"/>
      <c r="M103" s="889"/>
      <c r="N103" s="890"/>
      <c r="O103" s="1041"/>
      <c r="P103" s="1043"/>
      <c r="Q103" s="1041"/>
      <c r="R103" s="1043"/>
      <c r="S103" s="1041"/>
      <c r="T103" s="1043"/>
      <c r="U103" s="1041"/>
      <c r="V103" s="1043"/>
      <c r="W103" s="1041"/>
      <c r="X103" s="1043"/>
      <c r="Y103" s="1041"/>
      <c r="Z103" s="1043"/>
      <c r="AA103" s="1041"/>
      <c r="AB103" s="1043"/>
      <c r="AC103" s="1041"/>
      <c r="AD103" s="1043"/>
      <c r="AI103">
        <f t="shared" si="7"/>
        <v>0</v>
      </c>
      <c r="AJ103">
        <f t="shared" si="8"/>
        <v>0</v>
      </c>
      <c r="AK103">
        <f t="shared" si="9"/>
        <v>0</v>
      </c>
      <c r="AL103">
        <f t="shared" si="10"/>
        <v>0</v>
      </c>
      <c r="AM103" s="293">
        <f t="shared" si="11"/>
        <v>0</v>
      </c>
      <c r="AN103" s="294" t="str">
        <f>IF(AM103=0,"",
IF(SUM($AM$54:AM103)=1,AO103,
IF($AM$175&gt;SUM($AM$54:AM103),_xlfn.CONCAT(", ",AO103),
IF($AM$175=SUM($AM$54:AM103),_xlfn.CONCAT(" y ",AO103)))))</f>
        <v/>
      </c>
      <c r="AO103" s="31">
        <v>49</v>
      </c>
      <c r="AP103" s="290">
        <f t="shared" si="13"/>
        <v>0</v>
      </c>
      <c r="AQ103" s="293">
        <f t="shared" si="12"/>
        <v>0</v>
      </c>
      <c r="AR103" s="294" t="str">
        <f>IF(AQ103=0,"",
IF(SUM($AQ$54:AQ103)=1,AS103,
IF($AQ$175&gt;SUM($AQ$54:AQ103),_xlfn.CONCAT(", ",AS103),
IF($AQ$175=SUM($AQ$54:AQ103),_xlfn.CONCAT(" y ",AS103)))))</f>
        <v/>
      </c>
      <c r="AS103" s="89" t="s">
        <v>5182</v>
      </c>
    </row>
    <row r="104" spans="1:45" ht="15" customHeight="1">
      <c r="A104" s="64"/>
      <c r="B104" s="11"/>
      <c r="C104" s="58" t="s">
        <v>5183</v>
      </c>
      <c r="D104" s="1020" t="str">
        <f>IF(CNGE_2025_M1_Secc5_Sub1!$D80="","",CNGE_2025_M1_Secc5_Sub1!$D80)</f>
        <v/>
      </c>
      <c r="E104" s="889"/>
      <c r="F104" s="889"/>
      <c r="G104" s="889"/>
      <c r="H104" s="889"/>
      <c r="I104" s="889"/>
      <c r="J104" s="889"/>
      <c r="K104" s="889"/>
      <c r="L104" s="889"/>
      <c r="M104" s="889"/>
      <c r="N104" s="890"/>
      <c r="O104" s="1041"/>
      <c r="P104" s="1043"/>
      <c r="Q104" s="1041"/>
      <c r="R104" s="1043"/>
      <c r="S104" s="1041"/>
      <c r="T104" s="1043"/>
      <c r="U104" s="1041"/>
      <c r="V104" s="1043"/>
      <c r="W104" s="1041"/>
      <c r="X104" s="1043"/>
      <c r="Y104" s="1041"/>
      <c r="Z104" s="1043"/>
      <c r="AA104" s="1041"/>
      <c r="AB104" s="1043"/>
      <c r="AC104" s="1041"/>
      <c r="AD104" s="1043"/>
      <c r="AI104">
        <f t="shared" si="7"/>
        <v>0</v>
      </c>
      <c r="AJ104">
        <f t="shared" si="8"/>
        <v>0</v>
      </c>
      <c r="AK104">
        <f t="shared" si="9"/>
        <v>0</v>
      </c>
      <c r="AL104">
        <f t="shared" si="10"/>
        <v>0</v>
      </c>
      <c r="AM104" s="293">
        <f t="shared" si="11"/>
        <v>0</v>
      </c>
      <c r="AN104" s="294" t="str">
        <f>IF(AM104=0,"",
IF(SUM($AM$54:AM104)=1,AO104,
IF($AM$175&gt;SUM($AM$54:AM104),_xlfn.CONCAT(", ",AO104),
IF($AM$175=SUM($AM$54:AM104),_xlfn.CONCAT(" y ",AO104)))))</f>
        <v/>
      </c>
      <c r="AO104" s="31">
        <v>50</v>
      </c>
      <c r="AP104" s="290">
        <f t="shared" si="13"/>
        <v>0</v>
      </c>
      <c r="AQ104" s="293">
        <f t="shared" si="12"/>
        <v>0</v>
      </c>
      <c r="AR104" s="294" t="str">
        <f>IF(AQ104=0,"",
IF(SUM($AQ$54:AQ104)=1,AS104,
IF($AQ$175&gt;SUM($AQ$54:AQ104),_xlfn.CONCAT(", ",AS104),
IF($AQ$175=SUM($AQ$54:AQ104),_xlfn.CONCAT(" y ",AS104)))))</f>
        <v/>
      </c>
      <c r="AS104" s="89" t="s">
        <v>5184</v>
      </c>
    </row>
    <row r="105" spans="1:45" ht="15" customHeight="1">
      <c r="A105" s="64"/>
      <c r="B105" s="11"/>
      <c r="C105" s="58" t="s">
        <v>5185</v>
      </c>
      <c r="D105" s="1020" t="str">
        <f>IF(CNGE_2025_M1_Secc5_Sub1!$D81="","",CNGE_2025_M1_Secc5_Sub1!$D81)</f>
        <v/>
      </c>
      <c r="E105" s="889"/>
      <c r="F105" s="889"/>
      <c r="G105" s="889"/>
      <c r="H105" s="889"/>
      <c r="I105" s="889"/>
      <c r="J105" s="889"/>
      <c r="K105" s="889"/>
      <c r="L105" s="889"/>
      <c r="M105" s="889"/>
      <c r="N105" s="890"/>
      <c r="O105" s="1041"/>
      <c r="P105" s="1043"/>
      <c r="Q105" s="1041"/>
      <c r="R105" s="1043"/>
      <c r="S105" s="1041"/>
      <c r="T105" s="1043"/>
      <c r="U105" s="1041"/>
      <c r="V105" s="1043"/>
      <c r="W105" s="1041"/>
      <c r="X105" s="1043"/>
      <c r="Y105" s="1041"/>
      <c r="Z105" s="1043"/>
      <c r="AA105" s="1041"/>
      <c r="AB105" s="1043"/>
      <c r="AC105" s="1041"/>
      <c r="AD105" s="1043"/>
      <c r="AI105">
        <f t="shared" si="7"/>
        <v>0</v>
      </c>
      <c r="AJ105">
        <f t="shared" si="8"/>
        <v>0</v>
      </c>
      <c r="AK105">
        <f t="shared" si="9"/>
        <v>0</v>
      </c>
      <c r="AL105">
        <f t="shared" si="10"/>
        <v>0</v>
      </c>
      <c r="AM105" s="293">
        <f t="shared" si="11"/>
        <v>0</v>
      </c>
      <c r="AN105" s="294" t="str">
        <f>IF(AM105=0,"",
IF(SUM($AM$54:AM105)=1,AO105,
IF($AM$175&gt;SUM($AM$54:AM105),_xlfn.CONCAT(", ",AO105),
IF($AM$175=SUM($AM$54:AM105),_xlfn.CONCAT(" y ",AO105)))))</f>
        <v/>
      </c>
      <c r="AO105" s="31">
        <v>51</v>
      </c>
      <c r="AP105" s="290">
        <f t="shared" si="13"/>
        <v>0</v>
      </c>
      <c r="AQ105" s="293">
        <f t="shared" si="12"/>
        <v>0</v>
      </c>
      <c r="AR105" s="294" t="str">
        <f>IF(AQ105=0,"",
IF(SUM($AQ$54:AQ105)=1,AS105,
IF($AQ$175&gt;SUM($AQ$54:AQ105),_xlfn.CONCAT(", ",AS105),
IF($AQ$175=SUM($AQ$54:AQ105),_xlfn.CONCAT(" y ",AS105)))))</f>
        <v/>
      </c>
      <c r="AS105" s="89" t="s">
        <v>5186</v>
      </c>
    </row>
    <row r="106" spans="1:45" ht="15" customHeight="1">
      <c r="A106" s="64"/>
      <c r="B106" s="11"/>
      <c r="C106" s="58" t="s">
        <v>5187</v>
      </c>
      <c r="D106" s="1020" t="str">
        <f>IF(CNGE_2025_M1_Secc5_Sub1!$D82="","",CNGE_2025_M1_Secc5_Sub1!$D82)</f>
        <v/>
      </c>
      <c r="E106" s="889"/>
      <c r="F106" s="889"/>
      <c r="G106" s="889"/>
      <c r="H106" s="889"/>
      <c r="I106" s="889"/>
      <c r="J106" s="889"/>
      <c r="K106" s="889"/>
      <c r="L106" s="889"/>
      <c r="M106" s="889"/>
      <c r="N106" s="890"/>
      <c r="O106" s="1041"/>
      <c r="P106" s="1043"/>
      <c r="Q106" s="1041"/>
      <c r="R106" s="1043"/>
      <c r="S106" s="1041"/>
      <c r="T106" s="1043"/>
      <c r="U106" s="1041"/>
      <c r="V106" s="1043"/>
      <c r="W106" s="1041"/>
      <c r="X106" s="1043"/>
      <c r="Y106" s="1041"/>
      <c r="Z106" s="1043"/>
      <c r="AA106" s="1041"/>
      <c r="AB106" s="1043"/>
      <c r="AC106" s="1041"/>
      <c r="AD106" s="1043"/>
      <c r="AI106">
        <f t="shared" si="7"/>
        <v>0</v>
      </c>
      <c r="AJ106">
        <f t="shared" si="8"/>
        <v>0</v>
      </c>
      <c r="AK106">
        <f t="shared" si="9"/>
        <v>0</v>
      </c>
      <c r="AL106">
        <f t="shared" si="10"/>
        <v>0</v>
      </c>
      <c r="AM106" s="293">
        <f t="shared" si="11"/>
        <v>0</v>
      </c>
      <c r="AN106" s="294" t="str">
        <f>IF(AM106=0,"",
IF(SUM($AM$54:AM106)=1,AO106,
IF($AM$175&gt;SUM($AM$54:AM106),_xlfn.CONCAT(", ",AO106),
IF($AM$175=SUM($AM$54:AM106),_xlfn.CONCAT(" y ",AO106)))))</f>
        <v/>
      </c>
      <c r="AO106" s="31">
        <v>52</v>
      </c>
      <c r="AP106" s="290">
        <f t="shared" si="13"/>
        <v>0</v>
      </c>
      <c r="AQ106" s="293">
        <f t="shared" si="12"/>
        <v>0</v>
      </c>
      <c r="AR106" s="294" t="str">
        <f>IF(AQ106=0,"",
IF(SUM($AQ$54:AQ106)=1,AS106,
IF($AQ$175&gt;SUM($AQ$54:AQ106),_xlfn.CONCAT(", ",AS106),
IF($AQ$175=SUM($AQ$54:AQ106),_xlfn.CONCAT(" y ",AS106)))))</f>
        <v/>
      </c>
      <c r="AS106" s="89" t="s">
        <v>5188</v>
      </c>
    </row>
    <row r="107" spans="1:45" ht="15" customHeight="1">
      <c r="A107" s="64"/>
      <c r="B107" s="11"/>
      <c r="C107" s="58" t="s">
        <v>5189</v>
      </c>
      <c r="D107" s="1020" t="str">
        <f>IF(CNGE_2025_M1_Secc5_Sub1!$D83="","",CNGE_2025_M1_Secc5_Sub1!$D83)</f>
        <v/>
      </c>
      <c r="E107" s="889"/>
      <c r="F107" s="889"/>
      <c r="G107" s="889"/>
      <c r="H107" s="889"/>
      <c r="I107" s="889"/>
      <c r="J107" s="889"/>
      <c r="K107" s="889"/>
      <c r="L107" s="889"/>
      <c r="M107" s="889"/>
      <c r="N107" s="890"/>
      <c r="O107" s="1041"/>
      <c r="P107" s="1043"/>
      <c r="Q107" s="1041"/>
      <c r="R107" s="1043"/>
      <c r="S107" s="1041"/>
      <c r="T107" s="1043"/>
      <c r="U107" s="1041"/>
      <c r="V107" s="1043"/>
      <c r="W107" s="1041"/>
      <c r="X107" s="1043"/>
      <c r="Y107" s="1041"/>
      <c r="Z107" s="1043"/>
      <c r="AA107" s="1041"/>
      <c r="AB107" s="1043"/>
      <c r="AC107" s="1041"/>
      <c r="AD107" s="1043"/>
      <c r="AI107">
        <f t="shared" si="7"/>
        <v>0</v>
      </c>
      <c r="AJ107">
        <f t="shared" si="8"/>
        <v>0</v>
      </c>
      <c r="AK107">
        <f t="shared" si="9"/>
        <v>0</v>
      </c>
      <c r="AL107">
        <f t="shared" si="10"/>
        <v>0</v>
      </c>
      <c r="AM107" s="293">
        <f t="shared" si="11"/>
        <v>0</v>
      </c>
      <c r="AN107" s="294" t="str">
        <f>IF(AM107=0,"",
IF(SUM($AM$54:AM107)=1,AO107,
IF($AM$175&gt;SUM($AM$54:AM107),_xlfn.CONCAT(", ",AO107),
IF($AM$175=SUM($AM$54:AM107),_xlfn.CONCAT(" y ",AO107)))))</f>
        <v/>
      </c>
      <c r="AO107" s="31">
        <v>53</v>
      </c>
      <c r="AP107" s="290">
        <f t="shared" si="13"/>
        <v>0</v>
      </c>
      <c r="AQ107" s="293">
        <f t="shared" si="12"/>
        <v>0</v>
      </c>
      <c r="AR107" s="294" t="str">
        <f>IF(AQ107=0,"",
IF(SUM($AQ$54:AQ107)=1,AS107,
IF($AQ$175&gt;SUM($AQ$54:AQ107),_xlfn.CONCAT(", ",AS107),
IF($AQ$175=SUM($AQ$54:AQ107),_xlfn.CONCAT(" y ",AS107)))))</f>
        <v/>
      </c>
      <c r="AS107" s="89" t="s">
        <v>5190</v>
      </c>
    </row>
    <row r="108" spans="1:45" ht="15" customHeight="1">
      <c r="A108" s="64"/>
      <c r="B108" s="11"/>
      <c r="C108" s="58" t="s">
        <v>5191</v>
      </c>
      <c r="D108" s="1020" t="str">
        <f>IF(CNGE_2025_M1_Secc5_Sub1!$D84="","",CNGE_2025_M1_Secc5_Sub1!$D84)</f>
        <v/>
      </c>
      <c r="E108" s="889"/>
      <c r="F108" s="889"/>
      <c r="G108" s="889"/>
      <c r="H108" s="889"/>
      <c r="I108" s="889"/>
      <c r="J108" s="889"/>
      <c r="K108" s="889"/>
      <c r="L108" s="889"/>
      <c r="M108" s="889"/>
      <c r="N108" s="890"/>
      <c r="O108" s="1041"/>
      <c r="P108" s="1043"/>
      <c r="Q108" s="1041"/>
      <c r="R108" s="1043"/>
      <c r="S108" s="1041"/>
      <c r="T108" s="1043"/>
      <c r="U108" s="1041"/>
      <c r="V108" s="1043"/>
      <c r="W108" s="1041"/>
      <c r="X108" s="1043"/>
      <c r="Y108" s="1041"/>
      <c r="Z108" s="1043"/>
      <c r="AA108" s="1041"/>
      <c r="AB108" s="1043"/>
      <c r="AC108" s="1041"/>
      <c r="AD108" s="1043"/>
      <c r="AI108">
        <f t="shared" si="7"/>
        <v>0</v>
      </c>
      <c r="AJ108">
        <f t="shared" si="8"/>
        <v>0</v>
      </c>
      <c r="AK108">
        <f t="shared" si="9"/>
        <v>0</v>
      </c>
      <c r="AL108">
        <f t="shared" si="10"/>
        <v>0</v>
      </c>
      <c r="AM108" s="293">
        <f t="shared" si="11"/>
        <v>0</v>
      </c>
      <c r="AN108" s="294" t="str">
        <f>IF(AM108=0,"",
IF(SUM($AM$54:AM108)=1,AO108,
IF($AM$175&gt;SUM($AM$54:AM108),_xlfn.CONCAT(", ",AO108),
IF($AM$175=SUM($AM$54:AM108),_xlfn.CONCAT(" y ",AO108)))))</f>
        <v/>
      </c>
      <c r="AO108" s="31">
        <v>54</v>
      </c>
      <c r="AP108" s="290">
        <f t="shared" si="13"/>
        <v>0</v>
      </c>
      <c r="AQ108" s="293">
        <f t="shared" si="12"/>
        <v>0</v>
      </c>
      <c r="AR108" s="294" t="str">
        <f>IF(AQ108=0,"",
IF(SUM($AQ$54:AQ108)=1,AS108,
IF($AQ$175&gt;SUM($AQ$54:AQ108),_xlfn.CONCAT(", ",AS108),
IF($AQ$175=SUM($AQ$54:AQ108),_xlfn.CONCAT(" y ",AS108)))))</f>
        <v/>
      </c>
      <c r="AS108" s="89" t="s">
        <v>5192</v>
      </c>
    </row>
    <row r="109" spans="1:45" ht="15" customHeight="1">
      <c r="A109" s="64"/>
      <c r="B109" s="11"/>
      <c r="C109" s="58" t="s">
        <v>5193</v>
      </c>
      <c r="D109" s="1020" t="str">
        <f>IF(CNGE_2025_M1_Secc5_Sub1!$D85="","",CNGE_2025_M1_Secc5_Sub1!$D85)</f>
        <v/>
      </c>
      <c r="E109" s="889"/>
      <c r="F109" s="889"/>
      <c r="G109" s="889"/>
      <c r="H109" s="889"/>
      <c r="I109" s="889"/>
      <c r="J109" s="889"/>
      <c r="K109" s="889"/>
      <c r="L109" s="889"/>
      <c r="M109" s="889"/>
      <c r="N109" s="890"/>
      <c r="O109" s="1041"/>
      <c r="P109" s="1043"/>
      <c r="Q109" s="1041"/>
      <c r="R109" s="1043"/>
      <c r="S109" s="1041"/>
      <c r="T109" s="1043"/>
      <c r="U109" s="1041"/>
      <c r="V109" s="1043"/>
      <c r="W109" s="1041"/>
      <c r="X109" s="1043"/>
      <c r="Y109" s="1041"/>
      <c r="Z109" s="1043"/>
      <c r="AA109" s="1041"/>
      <c r="AB109" s="1043"/>
      <c r="AC109" s="1041"/>
      <c r="AD109" s="1043"/>
      <c r="AI109">
        <f t="shared" si="7"/>
        <v>0</v>
      </c>
      <c r="AJ109">
        <f t="shared" si="8"/>
        <v>0</v>
      </c>
      <c r="AK109">
        <f t="shared" si="9"/>
        <v>0</v>
      </c>
      <c r="AL109">
        <f t="shared" si="10"/>
        <v>0</v>
      </c>
      <c r="AM109" s="293">
        <f t="shared" si="11"/>
        <v>0</v>
      </c>
      <c r="AN109" s="294" t="str">
        <f>IF(AM109=0,"",
IF(SUM($AM$54:AM109)=1,AO109,
IF($AM$175&gt;SUM($AM$54:AM109),_xlfn.CONCAT(", ",AO109),
IF($AM$175=SUM($AM$54:AM109),_xlfn.CONCAT(" y ",AO109)))))</f>
        <v/>
      </c>
      <c r="AO109" s="31">
        <v>55</v>
      </c>
      <c r="AP109" s="290">
        <f t="shared" si="13"/>
        <v>0</v>
      </c>
      <c r="AQ109" s="293">
        <f t="shared" si="12"/>
        <v>0</v>
      </c>
      <c r="AR109" s="294" t="str">
        <f>IF(AQ109=0,"",
IF(SUM($AQ$54:AQ109)=1,AS109,
IF($AQ$175&gt;SUM($AQ$54:AQ109),_xlfn.CONCAT(", ",AS109),
IF($AQ$175=SUM($AQ$54:AQ109),_xlfn.CONCAT(" y ",AS109)))))</f>
        <v/>
      </c>
      <c r="AS109" s="89" t="s">
        <v>5194</v>
      </c>
    </row>
    <row r="110" spans="1:45" ht="15" customHeight="1">
      <c r="A110" s="64"/>
      <c r="B110" s="11"/>
      <c r="C110" s="58" t="s">
        <v>5195</v>
      </c>
      <c r="D110" s="1020" t="str">
        <f>IF(CNGE_2025_M1_Secc5_Sub1!$D86="","",CNGE_2025_M1_Secc5_Sub1!$D86)</f>
        <v/>
      </c>
      <c r="E110" s="889"/>
      <c r="F110" s="889"/>
      <c r="G110" s="889"/>
      <c r="H110" s="889"/>
      <c r="I110" s="889"/>
      <c r="J110" s="889"/>
      <c r="K110" s="889"/>
      <c r="L110" s="889"/>
      <c r="M110" s="889"/>
      <c r="N110" s="890"/>
      <c r="O110" s="1041"/>
      <c r="P110" s="1043"/>
      <c r="Q110" s="1041"/>
      <c r="R110" s="1043"/>
      <c r="S110" s="1041"/>
      <c r="T110" s="1043"/>
      <c r="U110" s="1041"/>
      <c r="V110" s="1043"/>
      <c r="W110" s="1041"/>
      <c r="X110" s="1043"/>
      <c r="Y110" s="1041"/>
      <c r="Z110" s="1043"/>
      <c r="AA110" s="1041"/>
      <c r="AB110" s="1043"/>
      <c r="AC110" s="1041"/>
      <c r="AD110" s="1043"/>
      <c r="AI110">
        <f t="shared" si="7"/>
        <v>0</v>
      </c>
      <c r="AJ110">
        <f t="shared" si="8"/>
        <v>0</v>
      </c>
      <c r="AK110">
        <f t="shared" si="9"/>
        <v>0</v>
      </c>
      <c r="AL110">
        <f t="shared" si="10"/>
        <v>0</v>
      </c>
      <c r="AM110" s="293">
        <f t="shared" si="11"/>
        <v>0</v>
      </c>
      <c r="AN110" s="294" t="str">
        <f>IF(AM110=0,"",
IF(SUM($AM$54:AM110)=1,AO110,
IF($AM$175&gt;SUM($AM$54:AM110),_xlfn.CONCAT(", ",AO110),
IF($AM$175=SUM($AM$54:AM110),_xlfn.CONCAT(" y ",AO110)))))</f>
        <v/>
      </c>
      <c r="AO110" s="31">
        <v>56</v>
      </c>
      <c r="AP110" s="290">
        <f t="shared" si="13"/>
        <v>0</v>
      </c>
      <c r="AQ110" s="293">
        <f t="shared" si="12"/>
        <v>0</v>
      </c>
      <c r="AR110" s="294" t="str">
        <f>IF(AQ110=0,"",
IF(SUM($AQ$54:AQ110)=1,AS110,
IF($AQ$175&gt;SUM($AQ$54:AQ110),_xlfn.CONCAT(", ",AS110),
IF($AQ$175=SUM($AQ$54:AQ110),_xlfn.CONCAT(" y ",AS110)))))</f>
        <v/>
      </c>
      <c r="AS110" s="89" t="s">
        <v>5196</v>
      </c>
    </row>
    <row r="111" spans="1:45" ht="15" customHeight="1">
      <c r="A111" s="64"/>
      <c r="B111" s="11"/>
      <c r="C111" s="58" t="s">
        <v>5197</v>
      </c>
      <c r="D111" s="1020" t="str">
        <f>IF(CNGE_2025_M1_Secc5_Sub1!$D87="","",CNGE_2025_M1_Secc5_Sub1!$D87)</f>
        <v/>
      </c>
      <c r="E111" s="889"/>
      <c r="F111" s="889"/>
      <c r="G111" s="889"/>
      <c r="H111" s="889"/>
      <c r="I111" s="889"/>
      <c r="J111" s="889"/>
      <c r="K111" s="889"/>
      <c r="L111" s="889"/>
      <c r="M111" s="889"/>
      <c r="N111" s="890"/>
      <c r="O111" s="1041"/>
      <c r="P111" s="1043"/>
      <c r="Q111" s="1041"/>
      <c r="R111" s="1043"/>
      <c r="S111" s="1041"/>
      <c r="T111" s="1043"/>
      <c r="U111" s="1041"/>
      <c r="V111" s="1043"/>
      <c r="W111" s="1041"/>
      <c r="X111" s="1043"/>
      <c r="Y111" s="1041"/>
      <c r="Z111" s="1043"/>
      <c r="AA111" s="1041"/>
      <c r="AB111" s="1043"/>
      <c r="AC111" s="1041"/>
      <c r="AD111" s="1043"/>
      <c r="AI111">
        <f t="shared" si="7"/>
        <v>0</v>
      </c>
      <c r="AJ111">
        <f t="shared" si="8"/>
        <v>0</v>
      </c>
      <c r="AK111">
        <f t="shared" si="9"/>
        <v>0</v>
      </c>
      <c r="AL111">
        <f t="shared" si="10"/>
        <v>0</v>
      </c>
      <c r="AM111" s="293">
        <f t="shared" si="11"/>
        <v>0</v>
      </c>
      <c r="AN111" s="294" t="str">
        <f>IF(AM111=0,"",
IF(SUM($AM$54:AM111)=1,AO111,
IF($AM$175&gt;SUM($AM$54:AM111),_xlfn.CONCAT(", ",AO111),
IF($AM$175=SUM($AM$54:AM111),_xlfn.CONCAT(" y ",AO111)))))</f>
        <v/>
      </c>
      <c r="AO111" s="31">
        <v>57</v>
      </c>
      <c r="AP111" s="290">
        <f t="shared" si="13"/>
        <v>0</v>
      </c>
      <c r="AQ111" s="293">
        <f t="shared" si="12"/>
        <v>0</v>
      </c>
      <c r="AR111" s="294" t="str">
        <f>IF(AQ111=0,"",
IF(SUM($AQ$54:AQ111)=1,AS111,
IF($AQ$175&gt;SUM($AQ$54:AQ111),_xlfn.CONCAT(", ",AS111),
IF($AQ$175=SUM($AQ$54:AQ111),_xlfn.CONCAT(" y ",AS111)))))</f>
        <v/>
      </c>
      <c r="AS111" s="89" t="s">
        <v>5198</v>
      </c>
    </row>
    <row r="112" spans="1:45" ht="15" customHeight="1">
      <c r="A112" s="64"/>
      <c r="B112" s="11"/>
      <c r="C112" s="58" t="s">
        <v>5199</v>
      </c>
      <c r="D112" s="1020" t="str">
        <f>IF(CNGE_2025_M1_Secc5_Sub1!$D88="","",CNGE_2025_M1_Secc5_Sub1!$D88)</f>
        <v/>
      </c>
      <c r="E112" s="889"/>
      <c r="F112" s="889"/>
      <c r="G112" s="889"/>
      <c r="H112" s="889"/>
      <c r="I112" s="889"/>
      <c r="J112" s="889"/>
      <c r="K112" s="889"/>
      <c r="L112" s="889"/>
      <c r="M112" s="889"/>
      <c r="N112" s="890"/>
      <c r="O112" s="1041"/>
      <c r="P112" s="1043"/>
      <c r="Q112" s="1041"/>
      <c r="R112" s="1043"/>
      <c r="S112" s="1041"/>
      <c r="T112" s="1043"/>
      <c r="U112" s="1041"/>
      <c r="V112" s="1043"/>
      <c r="W112" s="1041"/>
      <c r="X112" s="1043"/>
      <c r="Y112" s="1041"/>
      <c r="Z112" s="1043"/>
      <c r="AA112" s="1041"/>
      <c r="AB112" s="1043"/>
      <c r="AC112" s="1041"/>
      <c r="AD112" s="1043"/>
      <c r="AI112">
        <f t="shared" si="7"/>
        <v>0</v>
      </c>
      <c r="AJ112">
        <f t="shared" si="8"/>
        <v>0</v>
      </c>
      <c r="AK112">
        <f t="shared" si="9"/>
        <v>0</v>
      </c>
      <c r="AL112">
        <f t="shared" si="10"/>
        <v>0</v>
      </c>
      <c r="AM112" s="293">
        <f t="shared" si="11"/>
        <v>0</v>
      </c>
      <c r="AN112" s="294" t="str">
        <f>IF(AM112=0,"",
IF(SUM($AM$54:AM112)=1,AO112,
IF($AM$175&gt;SUM($AM$54:AM112),_xlfn.CONCAT(", ",AO112),
IF($AM$175=SUM($AM$54:AM112),_xlfn.CONCAT(" y ",AO112)))))</f>
        <v/>
      </c>
      <c r="AO112" s="31">
        <v>58</v>
      </c>
      <c r="AP112" s="290">
        <f t="shared" si="13"/>
        <v>0</v>
      </c>
      <c r="AQ112" s="293">
        <f t="shared" si="12"/>
        <v>0</v>
      </c>
      <c r="AR112" s="294" t="str">
        <f>IF(AQ112=0,"",
IF(SUM($AQ$54:AQ112)=1,AS112,
IF($AQ$175&gt;SUM($AQ$54:AQ112),_xlfn.CONCAT(", ",AS112),
IF($AQ$175=SUM($AQ$54:AQ112),_xlfn.CONCAT(" y ",AS112)))))</f>
        <v/>
      </c>
      <c r="AS112" s="89" t="s">
        <v>5200</v>
      </c>
    </row>
    <row r="113" spans="1:45" ht="15" customHeight="1">
      <c r="A113" s="64"/>
      <c r="B113" s="11"/>
      <c r="C113" s="58" t="s">
        <v>5201</v>
      </c>
      <c r="D113" s="1020" t="str">
        <f>IF(CNGE_2025_M1_Secc5_Sub1!$D89="","",CNGE_2025_M1_Secc5_Sub1!$D89)</f>
        <v/>
      </c>
      <c r="E113" s="889"/>
      <c r="F113" s="889"/>
      <c r="G113" s="889"/>
      <c r="H113" s="889"/>
      <c r="I113" s="889"/>
      <c r="J113" s="889"/>
      <c r="K113" s="889"/>
      <c r="L113" s="889"/>
      <c r="M113" s="889"/>
      <c r="N113" s="890"/>
      <c r="O113" s="1041"/>
      <c r="P113" s="1043"/>
      <c r="Q113" s="1041"/>
      <c r="R113" s="1043"/>
      <c r="S113" s="1041"/>
      <c r="T113" s="1043"/>
      <c r="U113" s="1041"/>
      <c r="V113" s="1043"/>
      <c r="W113" s="1041"/>
      <c r="X113" s="1043"/>
      <c r="Y113" s="1041"/>
      <c r="Z113" s="1043"/>
      <c r="AA113" s="1041"/>
      <c r="AB113" s="1043"/>
      <c r="AC113" s="1041"/>
      <c r="AD113" s="1043"/>
      <c r="AI113">
        <f t="shared" si="7"/>
        <v>0</v>
      </c>
      <c r="AJ113">
        <f t="shared" si="8"/>
        <v>0</v>
      </c>
      <c r="AK113">
        <f t="shared" si="9"/>
        <v>0</v>
      </c>
      <c r="AL113">
        <f t="shared" si="10"/>
        <v>0</v>
      </c>
      <c r="AM113" s="293">
        <f t="shared" si="11"/>
        <v>0</v>
      </c>
      <c r="AN113" s="294" t="str">
        <f>IF(AM113=0,"",
IF(SUM($AM$54:AM113)=1,AO113,
IF($AM$175&gt;SUM($AM$54:AM113),_xlfn.CONCAT(", ",AO113),
IF($AM$175=SUM($AM$54:AM113),_xlfn.CONCAT(" y ",AO113)))))</f>
        <v/>
      </c>
      <c r="AO113" s="31">
        <v>59</v>
      </c>
      <c r="AP113" s="290">
        <f t="shared" si="13"/>
        <v>0</v>
      </c>
      <c r="AQ113" s="293">
        <f t="shared" si="12"/>
        <v>0</v>
      </c>
      <c r="AR113" s="294" t="str">
        <f>IF(AQ113=0,"",
IF(SUM($AQ$54:AQ113)=1,AS113,
IF($AQ$175&gt;SUM($AQ$54:AQ113),_xlfn.CONCAT(", ",AS113),
IF($AQ$175=SUM($AQ$54:AQ113),_xlfn.CONCAT(" y ",AS113)))))</f>
        <v/>
      </c>
      <c r="AS113" s="89" t="s">
        <v>5202</v>
      </c>
    </row>
    <row r="114" spans="1:45" ht="15" customHeight="1">
      <c r="A114" s="64"/>
      <c r="B114" s="11"/>
      <c r="C114" s="58" t="s">
        <v>5203</v>
      </c>
      <c r="D114" s="1020" t="str">
        <f>IF(CNGE_2025_M1_Secc5_Sub1!$D90="","",CNGE_2025_M1_Secc5_Sub1!$D90)</f>
        <v/>
      </c>
      <c r="E114" s="889"/>
      <c r="F114" s="889"/>
      <c r="G114" s="889"/>
      <c r="H114" s="889"/>
      <c r="I114" s="889"/>
      <c r="J114" s="889"/>
      <c r="K114" s="889"/>
      <c r="L114" s="889"/>
      <c r="M114" s="889"/>
      <c r="N114" s="890"/>
      <c r="O114" s="1041"/>
      <c r="P114" s="1043"/>
      <c r="Q114" s="1041"/>
      <c r="R114" s="1043"/>
      <c r="S114" s="1041"/>
      <c r="T114" s="1043"/>
      <c r="U114" s="1041"/>
      <c r="V114" s="1043"/>
      <c r="W114" s="1041"/>
      <c r="X114" s="1043"/>
      <c r="Y114" s="1041"/>
      <c r="Z114" s="1043"/>
      <c r="AA114" s="1041"/>
      <c r="AB114" s="1043"/>
      <c r="AC114" s="1041"/>
      <c r="AD114" s="1043"/>
      <c r="AI114">
        <f t="shared" si="7"/>
        <v>0</v>
      </c>
      <c r="AJ114">
        <f t="shared" si="8"/>
        <v>0</v>
      </c>
      <c r="AK114">
        <f t="shared" si="9"/>
        <v>0</v>
      </c>
      <c r="AL114">
        <f t="shared" si="10"/>
        <v>0</v>
      </c>
      <c r="AM114" s="293">
        <f t="shared" si="11"/>
        <v>0</v>
      </c>
      <c r="AN114" s="294" t="str">
        <f>IF(AM114=0,"",
IF(SUM($AM$54:AM114)=1,AO114,
IF($AM$175&gt;SUM($AM$54:AM114),_xlfn.CONCAT(", ",AO114),
IF($AM$175=SUM($AM$54:AM114),_xlfn.CONCAT(" y ",AO114)))))</f>
        <v/>
      </c>
      <c r="AO114" s="31">
        <v>60</v>
      </c>
      <c r="AP114" s="290">
        <f t="shared" si="13"/>
        <v>0</v>
      </c>
      <c r="AQ114" s="293">
        <f t="shared" si="12"/>
        <v>0</v>
      </c>
      <c r="AR114" s="294" t="str">
        <f>IF(AQ114=0,"",
IF(SUM($AQ$54:AQ114)=1,AS114,
IF($AQ$175&gt;SUM($AQ$54:AQ114),_xlfn.CONCAT(", ",AS114),
IF($AQ$175=SUM($AQ$54:AQ114),_xlfn.CONCAT(" y ",AS114)))))</f>
        <v/>
      </c>
      <c r="AS114" s="89" t="s">
        <v>5204</v>
      </c>
    </row>
    <row r="115" spans="1:45" ht="15" customHeight="1">
      <c r="A115" s="64"/>
      <c r="B115" s="11"/>
      <c r="C115" s="58" t="s">
        <v>5205</v>
      </c>
      <c r="D115" s="1020" t="str">
        <f>IF(CNGE_2025_M1_Secc5_Sub1!$D91="","",CNGE_2025_M1_Secc5_Sub1!$D91)</f>
        <v/>
      </c>
      <c r="E115" s="889"/>
      <c r="F115" s="889"/>
      <c r="G115" s="889"/>
      <c r="H115" s="889"/>
      <c r="I115" s="889"/>
      <c r="J115" s="889"/>
      <c r="K115" s="889"/>
      <c r="L115" s="889"/>
      <c r="M115" s="889"/>
      <c r="N115" s="890"/>
      <c r="O115" s="1041"/>
      <c r="P115" s="1043"/>
      <c r="Q115" s="1041"/>
      <c r="R115" s="1043"/>
      <c r="S115" s="1041"/>
      <c r="T115" s="1043"/>
      <c r="U115" s="1041"/>
      <c r="V115" s="1043"/>
      <c r="W115" s="1041"/>
      <c r="X115" s="1043"/>
      <c r="Y115" s="1041"/>
      <c r="Z115" s="1043"/>
      <c r="AA115" s="1041"/>
      <c r="AB115" s="1043"/>
      <c r="AC115" s="1041"/>
      <c r="AD115" s="1043"/>
      <c r="AI115">
        <f t="shared" si="7"/>
        <v>0</v>
      </c>
      <c r="AJ115">
        <f t="shared" si="8"/>
        <v>0</v>
      </c>
      <c r="AK115">
        <f t="shared" si="9"/>
        <v>0</v>
      </c>
      <c r="AL115">
        <f t="shared" si="10"/>
        <v>0</v>
      </c>
      <c r="AM115" s="293">
        <f t="shared" si="11"/>
        <v>0</v>
      </c>
      <c r="AN115" s="294" t="str">
        <f>IF(AM115=0,"",
IF(SUM($AM$54:AM115)=1,AO115,
IF($AM$175&gt;SUM($AM$54:AM115),_xlfn.CONCAT(", ",AO115),
IF($AM$175=SUM($AM$54:AM115),_xlfn.CONCAT(" y ",AO115)))))</f>
        <v/>
      </c>
      <c r="AO115" s="31">
        <v>61</v>
      </c>
      <c r="AP115" s="290">
        <f t="shared" si="13"/>
        <v>0</v>
      </c>
      <c r="AQ115" s="293">
        <f t="shared" si="12"/>
        <v>0</v>
      </c>
      <c r="AR115" s="294" t="str">
        <f>IF(AQ115=0,"",
IF(SUM($AQ$54:AQ115)=1,AS115,
IF($AQ$175&gt;SUM($AQ$54:AQ115),_xlfn.CONCAT(", ",AS115),
IF($AQ$175=SUM($AQ$54:AQ115),_xlfn.CONCAT(" y ",AS115)))))</f>
        <v/>
      </c>
      <c r="AS115" s="89" t="s">
        <v>5206</v>
      </c>
    </row>
    <row r="116" spans="1:45" ht="15" customHeight="1">
      <c r="A116" s="64"/>
      <c r="B116" s="11"/>
      <c r="C116" s="58" t="s">
        <v>5207</v>
      </c>
      <c r="D116" s="1020" t="str">
        <f>IF(CNGE_2025_M1_Secc5_Sub1!$D92="","",CNGE_2025_M1_Secc5_Sub1!$D92)</f>
        <v/>
      </c>
      <c r="E116" s="889"/>
      <c r="F116" s="889"/>
      <c r="G116" s="889"/>
      <c r="H116" s="889"/>
      <c r="I116" s="889"/>
      <c r="J116" s="889"/>
      <c r="K116" s="889"/>
      <c r="L116" s="889"/>
      <c r="M116" s="889"/>
      <c r="N116" s="890"/>
      <c r="O116" s="1041"/>
      <c r="P116" s="1043"/>
      <c r="Q116" s="1041"/>
      <c r="R116" s="1043"/>
      <c r="S116" s="1041"/>
      <c r="T116" s="1043"/>
      <c r="U116" s="1041"/>
      <c r="V116" s="1043"/>
      <c r="W116" s="1041"/>
      <c r="X116" s="1043"/>
      <c r="Y116" s="1041"/>
      <c r="Z116" s="1043"/>
      <c r="AA116" s="1041"/>
      <c r="AB116" s="1043"/>
      <c r="AC116" s="1041"/>
      <c r="AD116" s="1043"/>
      <c r="AI116">
        <f t="shared" si="7"/>
        <v>0</v>
      </c>
      <c r="AJ116">
        <f t="shared" si="8"/>
        <v>0</v>
      </c>
      <c r="AK116">
        <f t="shared" si="9"/>
        <v>0</v>
      </c>
      <c r="AL116">
        <f t="shared" si="10"/>
        <v>0</v>
      </c>
      <c r="AM116" s="293">
        <f t="shared" si="11"/>
        <v>0</v>
      </c>
      <c r="AN116" s="294" t="str">
        <f>IF(AM116=0,"",
IF(SUM($AM$54:AM116)=1,AO116,
IF($AM$175&gt;SUM($AM$54:AM116),_xlfn.CONCAT(", ",AO116),
IF($AM$175=SUM($AM$54:AM116),_xlfn.CONCAT(" y ",AO116)))))</f>
        <v/>
      </c>
      <c r="AO116" s="31">
        <v>62</v>
      </c>
      <c r="AP116" s="290">
        <f t="shared" si="13"/>
        <v>0</v>
      </c>
      <c r="AQ116" s="293">
        <f t="shared" si="12"/>
        <v>0</v>
      </c>
      <c r="AR116" s="294" t="str">
        <f>IF(AQ116=0,"",
IF(SUM($AQ$54:AQ116)=1,AS116,
IF($AQ$175&gt;SUM($AQ$54:AQ116),_xlfn.CONCAT(", ",AS116),
IF($AQ$175=SUM($AQ$54:AQ116),_xlfn.CONCAT(" y ",AS116)))))</f>
        <v/>
      </c>
      <c r="AS116" s="89" t="s">
        <v>5208</v>
      </c>
    </row>
    <row r="117" spans="1:45" ht="15" customHeight="1">
      <c r="A117" s="64"/>
      <c r="B117" s="11"/>
      <c r="C117" s="58" t="s">
        <v>5209</v>
      </c>
      <c r="D117" s="1020" t="str">
        <f>IF(CNGE_2025_M1_Secc5_Sub1!$D93="","",CNGE_2025_M1_Secc5_Sub1!$D93)</f>
        <v/>
      </c>
      <c r="E117" s="889"/>
      <c r="F117" s="889"/>
      <c r="G117" s="889"/>
      <c r="H117" s="889"/>
      <c r="I117" s="889"/>
      <c r="J117" s="889"/>
      <c r="K117" s="889"/>
      <c r="L117" s="889"/>
      <c r="M117" s="889"/>
      <c r="N117" s="890"/>
      <c r="O117" s="1041"/>
      <c r="P117" s="1043"/>
      <c r="Q117" s="1041"/>
      <c r="R117" s="1043"/>
      <c r="S117" s="1041"/>
      <c r="T117" s="1043"/>
      <c r="U117" s="1041"/>
      <c r="V117" s="1043"/>
      <c r="W117" s="1041"/>
      <c r="X117" s="1043"/>
      <c r="Y117" s="1041"/>
      <c r="Z117" s="1043"/>
      <c r="AA117" s="1041"/>
      <c r="AB117" s="1043"/>
      <c r="AC117" s="1041"/>
      <c r="AD117" s="1043"/>
      <c r="AI117">
        <f t="shared" si="7"/>
        <v>0</v>
      </c>
      <c r="AJ117">
        <f t="shared" si="8"/>
        <v>0</v>
      </c>
      <c r="AK117">
        <f t="shared" si="9"/>
        <v>0</v>
      </c>
      <c r="AL117">
        <f t="shared" si="10"/>
        <v>0</v>
      </c>
      <c r="AM117" s="293">
        <f t="shared" si="11"/>
        <v>0</v>
      </c>
      <c r="AN117" s="294" t="str">
        <f>IF(AM117=0,"",
IF(SUM($AM$54:AM117)=1,AO117,
IF($AM$175&gt;SUM($AM$54:AM117),_xlfn.CONCAT(", ",AO117),
IF($AM$175=SUM($AM$54:AM117),_xlfn.CONCAT(" y ",AO117)))))</f>
        <v/>
      </c>
      <c r="AO117" s="31">
        <v>63</v>
      </c>
      <c r="AP117" s="290">
        <f t="shared" si="13"/>
        <v>0</v>
      </c>
      <c r="AQ117" s="293">
        <f t="shared" si="12"/>
        <v>0</v>
      </c>
      <c r="AR117" s="294" t="str">
        <f>IF(AQ117=0,"",
IF(SUM($AQ$54:AQ117)=1,AS117,
IF($AQ$175&gt;SUM($AQ$54:AQ117),_xlfn.CONCAT(", ",AS117),
IF($AQ$175=SUM($AQ$54:AQ117),_xlfn.CONCAT(" y ",AS117)))))</f>
        <v/>
      </c>
      <c r="AS117" s="89" t="s">
        <v>5210</v>
      </c>
    </row>
    <row r="118" spans="1:45" ht="15" customHeight="1">
      <c r="A118" s="64"/>
      <c r="B118" s="11"/>
      <c r="C118" s="58" t="s">
        <v>5211</v>
      </c>
      <c r="D118" s="1020" t="str">
        <f>IF(CNGE_2025_M1_Secc5_Sub1!$D94="","",CNGE_2025_M1_Secc5_Sub1!$D94)</f>
        <v/>
      </c>
      <c r="E118" s="889"/>
      <c r="F118" s="889"/>
      <c r="G118" s="889"/>
      <c r="H118" s="889"/>
      <c r="I118" s="889"/>
      <c r="J118" s="889"/>
      <c r="K118" s="889"/>
      <c r="L118" s="889"/>
      <c r="M118" s="889"/>
      <c r="N118" s="890"/>
      <c r="O118" s="1041"/>
      <c r="P118" s="1043"/>
      <c r="Q118" s="1041"/>
      <c r="R118" s="1043"/>
      <c r="S118" s="1041"/>
      <c r="T118" s="1043"/>
      <c r="U118" s="1041"/>
      <c r="V118" s="1043"/>
      <c r="W118" s="1041"/>
      <c r="X118" s="1043"/>
      <c r="Y118" s="1041"/>
      <c r="Z118" s="1043"/>
      <c r="AA118" s="1041"/>
      <c r="AB118" s="1043"/>
      <c r="AC118" s="1041"/>
      <c r="AD118" s="1043"/>
      <c r="AI118">
        <f t="shared" ref="AI118:AI149" si="14">O118</f>
        <v>0</v>
      </c>
      <c r="AJ118">
        <f t="shared" ref="AJ118:AJ149" si="15">COUNTIF(Q118:AD118,"NS")</f>
        <v>0</v>
      </c>
      <c r="AK118">
        <f t="shared" ref="AK118:AK149" si="16">SUM(Q118:AD118)</f>
        <v>0</v>
      </c>
      <c r="AL118">
        <f t="shared" ref="AL118:AL149" si="17">IF(COUNTIF(O118:AD118,"NA")=8,0,IF(OR(AND(AI118=0,AJ118&gt;0),AND(AI118="NS",AK118&gt;0), AND(AI118="NS", AJ118=0,AK118=0)), 1, IF(OR(AND(AI118&gt;0,AJ118&gt;1,AI118&gt;AK118), AND(AI118="NS",AJ118=2), AND(AI118="NS",AK118=0,AJ118&gt;0),AI118=AK118), 0, 1)))</f>
        <v>0</v>
      </c>
      <c r="AM118" s="293">
        <f t="shared" ref="AM118:AM149" si="18">IF(SUM(AL118)=0,0,1)</f>
        <v>0</v>
      </c>
      <c r="AN118" s="294" t="str">
        <f>IF(AM118=0,"",
IF(SUM($AM$54:AM118)=1,AO118,
IF($AM$175&gt;SUM($AM$54:AM118),_xlfn.CONCAT(", ",AO118),
IF($AM$175=SUM($AM$54:AM118),_xlfn.CONCAT(" y ",AO118)))))</f>
        <v/>
      </c>
      <c r="AO118" s="31">
        <v>64</v>
      </c>
      <c r="AP118" s="290">
        <f t="shared" si="13"/>
        <v>0</v>
      </c>
      <c r="AQ118" s="293">
        <f t="shared" ref="AQ118:AQ149" si="19">IF(AP118=0,0,1)</f>
        <v>0</v>
      </c>
      <c r="AR118" s="294" t="str">
        <f>IF(AQ118=0,"",
IF(SUM($AQ$54:AQ118)=1,AS118,
IF($AQ$175&gt;SUM($AQ$54:AQ118),_xlfn.CONCAT(", ",AS118),
IF($AQ$175=SUM($AQ$54:AQ118),_xlfn.CONCAT(" y ",AS118)))))</f>
        <v/>
      </c>
      <c r="AS118" s="89" t="s">
        <v>5212</v>
      </c>
    </row>
    <row r="119" spans="1:45" ht="15" customHeight="1">
      <c r="A119" s="64"/>
      <c r="B119" s="11"/>
      <c r="C119" s="58" t="s">
        <v>5213</v>
      </c>
      <c r="D119" s="1020" t="str">
        <f>IF(CNGE_2025_M1_Secc5_Sub1!$D95="","",CNGE_2025_M1_Secc5_Sub1!$D95)</f>
        <v/>
      </c>
      <c r="E119" s="889"/>
      <c r="F119" s="889"/>
      <c r="G119" s="889"/>
      <c r="H119" s="889"/>
      <c r="I119" s="889"/>
      <c r="J119" s="889"/>
      <c r="K119" s="889"/>
      <c r="L119" s="889"/>
      <c r="M119" s="889"/>
      <c r="N119" s="890"/>
      <c r="O119" s="1041"/>
      <c r="P119" s="1043"/>
      <c r="Q119" s="1041"/>
      <c r="R119" s="1043"/>
      <c r="S119" s="1041"/>
      <c r="T119" s="1043"/>
      <c r="U119" s="1041"/>
      <c r="V119" s="1043"/>
      <c r="W119" s="1041"/>
      <c r="X119" s="1043"/>
      <c r="Y119" s="1041"/>
      <c r="Z119" s="1043"/>
      <c r="AA119" s="1041"/>
      <c r="AB119" s="1043"/>
      <c r="AC119" s="1041"/>
      <c r="AD119" s="1043"/>
      <c r="AI119">
        <f t="shared" si="14"/>
        <v>0</v>
      </c>
      <c r="AJ119">
        <f t="shared" si="15"/>
        <v>0</v>
      </c>
      <c r="AK119">
        <f t="shared" si="16"/>
        <v>0</v>
      </c>
      <c r="AL119">
        <f t="shared" si="17"/>
        <v>0</v>
      </c>
      <c r="AM119" s="293">
        <f t="shared" si="18"/>
        <v>0</v>
      </c>
      <c r="AN119" s="294" t="str">
        <f>IF(AM119=0,"",
IF(SUM($AM$54:AM119)=1,AO119,
IF($AM$175&gt;SUM($AM$54:AM119),_xlfn.CONCAT(", ",AO119),
IF($AM$175=SUM($AM$54:AM119),_xlfn.CONCAT(" y ",AO119)))))</f>
        <v/>
      </c>
      <c r="AO119" s="31">
        <v>65</v>
      </c>
      <c r="AP119" s="290">
        <f t="shared" ref="AP119:AP150" si="20">IF(AND(COUNTBLANK(D119)=0,COUNTA(O119:AD119)=8),0,IF(AND(COUNTBLANK(D119)=1,COUNTA(O119:AD119)=0),0,1))</f>
        <v>0</v>
      </c>
      <c r="AQ119" s="293">
        <f t="shared" si="19"/>
        <v>0</v>
      </c>
      <c r="AR119" s="294" t="str">
        <f>IF(AQ119=0,"",
IF(SUM($AQ$54:AQ119)=1,AS119,
IF($AQ$175&gt;SUM($AQ$54:AQ119),_xlfn.CONCAT(", ",AS119),
IF($AQ$175=SUM($AQ$54:AQ119),_xlfn.CONCAT(" y ",AS119)))))</f>
        <v/>
      </c>
      <c r="AS119" s="89" t="s">
        <v>5214</v>
      </c>
    </row>
    <row r="120" spans="1:45" ht="15" customHeight="1">
      <c r="A120" s="64"/>
      <c r="B120" s="11"/>
      <c r="C120" s="58" t="s">
        <v>5215</v>
      </c>
      <c r="D120" s="1020" t="str">
        <f>IF(CNGE_2025_M1_Secc5_Sub1!$D96="","",CNGE_2025_M1_Secc5_Sub1!$D96)</f>
        <v/>
      </c>
      <c r="E120" s="889"/>
      <c r="F120" s="889"/>
      <c r="G120" s="889"/>
      <c r="H120" s="889"/>
      <c r="I120" s="889"/>
      <c r="J120" s="889"/>
      <c r="K120" s="889"/>
      <c r="L120" s="889"/>
      <c r="M120" s="889"/>
      <c r="N120" s="890"/>
      <c r="O120" s="1041"/>
      <c r="P120" s="1043"/>
      <c r="Q120" s="1041"/>
      <c r="R120" s="1043"/>
      <c r="S120" s="1041"/>
      <c r="T120" s="1043"/>
      <c r="U120" s="1041"/>
      <c r="V120" s="1043"/>
      <c r="W120" s="1041"/>
      <c r="X120" s="1043"/>
      <c r="Y120" s="1041"/>
      <c r="Z120" s="1043"/>
      <c r="AA120" s="1041"/>
      <c r="AB120" s="1043"/>
      <c r="AC120" s="1041"/>
      <c r="AD120" s="1043"/>
      <c r="AI120">
        <f t="shared" si="14"/>
        <v>0</v>
      </c>
      <c r="AJ120">
        <f t="shared" si="15"/>
        <v>0</v>
      </c>
      <c r="AK120">
        <f t="shared" si="16"/>
        <v>0</v>
      </c>
      <c r="AL120">
        <f t="shared" si="17"/>
        <v>0</v>
      </c>
      <c r="AM120" s="293">
        <f t="shared" si="18"/>
        <v>0</v>
      </c>
      <c r="AN120" s="294" t="str">
        <f>IF(AM120=0,"",
IF(SUM($AM$54:AM120)=1,AO120,
IF($AM$175&gt;SUM($AM$54:AM120),_xlfn.CONCAT(", ",AO120),
IF($AM$175=SUM($AM$54:AM120),_xlfn.CONCAT(" y ",AO120)))))</f>
        <v/>
      </c>
      <c r="AO120" s="31">
        <v>66</v>
      </c>
      <c r="AP120" s="290">
        <f t="shared" si="20"/>
        <v>0</v>
      </c>
      <c r="AQ120" s="293">
        <f t="shared" si="19"/>
        <v>0</v>
      </c>
      <c r="AR120" s="294" t="str">
        <f>IF(AQ120=0,"",
IF(SUM($AQ$54:AQ120)=1,AS120,
IF($AQ$175&gt;SUM($AQ$54:AQ120),_xlfn.CONCAT(", ",AS120),
IF($AQ$175=SUM($AQ$54:AQ120),_xlfn.CONCAT(" y ",AS120)))))</f>
        <v/>
      </c>
      <c r="AS120" s="89" t="s">
        <v>5216</v>
      </c>
    </row>
    <row r="121" spans="1:45" ht="15" customHeight="1">
      <c r="A121" s="64"/>
      <c r="B121" s="11"/>
      <c r="C121" s="58" t="s">
        <v>5217</v>
      </c>
      <c r="D121" s="1020" t="str">
        <f>IF(CNGE_2025_M1_Secc5_Sub1!$D97="","",CNGE_2025_M1_Secc5_Sub1!$D97)</f>
        <v/>
      </c>
      <c r="E121" s="889"/>
      <c r="F121" s="889"/>
      <c r="G121" s="889"/>
      <c r="H121" s="889"/>
      <c r="I121" s="889"/>
      <c r="J121" s="889"/>
      <c r="K121" s="889"/>
      <c r="L121" s="889"/>
      <c r="M121" s="889"/>
      <c r="N121" s="890"/>
      <c r="O121" s="1041"/>
      <c r="P121" s="1043"/>
      <c r="Q121" s="1041"/>
      <c r="R121" s="1043"/>
      <c r="S121" s="1041"/>
      <c r="T121" s="1043"/>
      <c r="U121" s="1041"/>
      <c r="V121" s="1043"/>
      <c r="W121" s="1041"/>
      <c r="X121" s="1043"/>
      <c r="Y121" s="1041"/>
      <c r="Z121" s="1043"/>
      <c r="AA121" s="1041"/>
      <c r="AB121" s="1043"/>
      <c r="AC121" s="1041"/>
      <c r="AD121" s="1043"/>
      <c r="AI121">
        <f t="shared" si="14"/>
        <v>0</v>
      </c>
      <c r="AJ121">
        <f t="shared" si="15"/>
        <v>0</v>
      </c>
      <c r="AK121">
        <f t="shared" si="16"/>
        <v>0</v>
      </c>
      <c r="AL121">
        <f t="shared" si="17"/>
        <v>0</v>
      </c>
      <c r="AM121" s="293">
        <f t="shared" si="18"/>
        <v>0</v>
      </c>
      <c r="AN121" s="294" t="str">
        <f>IF(AM121=0,"",
IF(SUM($AM$54:AM121)=1,AO121,
IF($AM$175&gt;SUM($AM$54:AM121),_xlfn.CONCAT(", ",AO121),
IF($AM$175=SUM($AM$54:AM121),_xlfn.CONCAT(" y ",AO121)))))</f>
        <v/>
      </c>
      <c r="AO121" s="31">
        <v>67</v>
      </c>
      <c r="AP121" s="290">
        <f t="shared" si="20"/>
        <v>0</v>
      </c>
      <c r="AQ121" s="293">
        <f t="shared" si="19"/>
        <v>0</v>
      </c>
      <c r="AR121" s="294" t="str">
        <f>IF(AQ121=0,"",
IF(SUM($AQ$54:AQ121)=1,AS121,
IF($AQ$175&gt;SUM($AQ$54:AQ121),_xlfn.CONCAT(", ",AS121),
IF($AQ$175=SUM($AQ$54:AQ121),_xlfn.CONCAT(" y ",AS121)))))</f>
        <v/>
      </c>
      <c r="AS121" s="89" t="s">
        <v>5218</v>
      </c>
    </row>
    <row r="122" spans="1:45" ht="15" customHeight="1">
      <c r="A122" s="64"/>
      <c r="B122" s="11"/>
      <c r="C122" s="58" t="s">
        <v>5219</v>
      </c>
      <c r="D122" s="1020" t="str">
        <f>IF(CNGE_2025_M1_Secc5_Sub1!$D98="","",CNGE_2025_M1_Secc5_Sub1!$D98)</f>
        <v/>
      </c>
      <c r="E122" s="889"/>
      <c r="F122" s="889"/>
      <c r="G122" s="889"/>
      <c r="H122" s="889"/>
      <c r="I122" s="889"/>
      <c r="J122" s="889"/>
      <c r="K122" s="889"/>
      <c r="L122" s="889"/>
      <c r="M122" s="889"/>
      <c r="N122" s="890"/>
      <c r="O122" s="1041"/>
      <c r="P122" s="1043"/>
      <c r="Q122" s="1041"/>
      <c r="R122" s="1043"/>
      <c r="S122" s="1041"/>
      <c r="T122" s="1043"/>
      <c r="U122" s="1041"/>
      <c r="V122" s="1043"/>
      <c r="W122" s="1041"/>
      <c r="X122" s="1043"/>
      <c r="Y122" s="1041"/>
      <c r="Z122" s="1043"/>
      <c r="AA122" s="1041"/>
      <c r="AB122" s="1043"/>
      <c r="AC122" s="1041"/>
      <c r="AD122" s="1043"/>
      <c r="AI122">
        <f t="shared" si="14"/>
        <v>0</v>
      </c>
      <c r="AJ122">
        <f t="shared" si="15"/>
        <v>0</v>
      </c>
      <c r="AK122">
        <f t="shared" si="16"/>
        <v>0</v>
      </c>
      <c r="AL122">
        <f t="shared" si="17"/>
        <v>0</v>
      </c>
      <c r="AM122" s="293">
        <f t="shared" si="18"/>
        <v>0</v>
      </c>
      <c r="AN122" s="294" t="str">
        <f>IF(AM122=0,"",
IF(SUM($AM$54:AM122)=1,AO122,
IF($AM$175&gt;SUM($AM$54:AM122),_xlfn.CONCAT(", ",AO122),
IF($AM$175=SUM($AM$54:AM122),_xlfn.CONCAT(" y ",AO122)))))</f>
        <v/>
      </c>
      <c r="AO122" s="31">
        <v>68</v>
      </c>
      <c r="AP122" s="290">
        <f t="shared" si="20"/>
        <v>0</v>
      </c>
      <c r="AQ122" s="293">
        <f t="shared" si="19"/>
        <v>0</v>
      </c>
      <c r="AR122" s="294" t="str">
        <f>IF(AQ122=0,"",
IF(SUM($AQ$54:AQ122)=1,AS122,
IF($AQ$175&gt;SUM($AQ$54:AQ122),_xlfn.CONCAT(", ",AS122),
IF($AQ$175=SUM($AQ$54:AQ122),_xlfn.CONCAT(" y ",AS122)))))</f>
        <v/>
      </c>
      <c r="AS122" s="89" t="s">
        <v>5220</v>
      </c>
    </row>
    <row r="123" spans="1:45" ht="15" customHeight="1">
      <c r="A123" s="64"/>
      <c r="B123" s="11"/>
      <c r="C123" s="58" t="s">
        <v>5221</v>
      </c>
      <c r="D123" s="1020" t="str">
        <f>IF(CNGE_2025_M1_Secc5_Sub1!$D99="","",CNGE_2025_M1_Secc5_Sub1!$D99)</f>
        <v/>
      </c>
      <c r="E123" s="889"/>
      <c r="F123" s="889"/>
      <c r="G123" s="889"/>
      <c r="H123" s="889"/>
      <c r="I123" s="889"/>
      <c r="J123" s="889"/>
      <c r="K123" s="889"/>
      <c r="L123" s="889"/>
      <c r="M123" s="889"/>
      <c r="N123" s="890"/>
      <c r="O123" s="1041"/>
      <c r="P123" s="1043"/>
      <c r="Q123" s="1041"/>
      <c r="R123" s="1043"/>
      <c r="S123" s="1041"/>
      <c r="T123" s="1043"/>
      <c r="U123" s="1041"/>
      <c r="V123" s="1043"/>
      <c r="W123" s="1041"/>
      <c r="X123" s="1043"/>
      <c r="Y123" s="1041"/>
      <c r="Z123" s="1043"/>
      <c r="AA123" s="1041"/>
      <c r="AB123" s="1043"/>
      <c r="AC123" s="1041"/>
      <c r="AD123" s="1043"/>
      <c r="AI123">
        <f t="shared" si="14"/>
        <v>0</v>
      </c>
      <c r="AJ123">
        <f t="shared" si="15"/>
        <v>0</v>
      </c>
      <c r="AK123">
        <f t="shared" si="16"/>
        <v>0</v>
      </c>
      <c r="AL123">
        <f t="shared" si="17"/>
        <v>0</v>
      </c>
      <c r="AM123" s="293">
        <f t="shared" si="18"/>
        <v>0</v>
      </c>
      <c r="AN123" s="294" t="str">
        <f>IF(AM123=0,"",
IF(SUM($AM$54:AM123)=1,AO123,
IF($AM$175&gt;SUM($AM$54:AM123),_xlfn.CONCAT(", ",AO123),
IF($AM$175=SUM($AM$54:AM123),_xlfn.CONCAT(" y ",AO123)))))</f>
        <v/>
      </c>
      <c r="AO123" s="31">
        <v>69</v>
      </c>
      <c r="AP123" s="290">
        <f t="shared" si="20"/>
        <v>0</v>
      </c>
      <c r="AQ123" s="293">
        <f t="shared" si="19"/>
        <v>0</v>
      </c>
      <c r="AR123" s="294" t="str">
        <f>IF(AQ123=0,"",
IF(SUM($AQ$54:AQ123)=1,AS123,
IF($AQ$175&gt;SUM($AQ$54:AQ123),_xlfn.CONCAT(", ",AS123),
IF($AQ$175=SUM($AQ$54:AQ123),_xlfn.CONCAT(" y ",AS123)))))</f>
        <v/>
      </c>
      <c r="AS123" s="89" t="s">
        <v>5222</v>
      </c>
    </row>
    <row r="124" spans="1:45" ht="15" customHeight="1">
      <c r="A124" s="64"/>
      <c r="B124" s="11"/>
      <c r="C124" s="58" t="s">
        <v>5223</v>
      </c>
      <c r="D124" s="1020" t="str">
        <f>IF(CNGE_2025_M1_Secc5_Sub1!$D100="","",CNGE_2025_M1_Secc5_Sub1!$D100)</f>
        <v/>
      </c>
      <c r="E124" s="889"/>
      <c r="F124" s="889"/>
      <c r="G124" s="889"/>
      <c r="H124" s="889"/>
      <c r="I124" s="889"/>
      <c r="J124" s="889"/>
      <c r="K124" s="889"/>
      <c r="L124" s="889"/>
      <c r="M124" s="889"/>
      <c r="N124" s="890"/>
      <c r="O124" s="1041"/>
      <c r="P124" s="1043"/>
      <c r="Q124" s="1041"/>
      <c r="R124" s="1043"/>
      <c r="S124" s="1041"/>
      <c r="T124" s="1043"/>
      <c r="U124" s="1041"/>
      <c r="V124" s="1043"/>
      <c r="W124" s="1041"/>
      <c r="X124" s="1043"/>
      <c r="Y124" s="1041"/>
      <c r="Z124" s="1043"/>
      <c r="AA124" s="1041"/>
      <c r="AB124" s="1043"/>
      <c r="AC124" s="1041"/>
      <c r="AD124" s="1043"/>
      <c r="AI124">
        <f t="shared" si="14"/>
        <v>0</v>
      </c>
      <c r="AJ124">
        <f t="shared" si="15"/>
        <v>0</v>
      </c>
      <c r="AK124">
        <f t="shared" si="16"/>
        <v>0</v>
      </c>
      <c r="AL124">
        <f t="shared" si="17"/>
        <v>0</v>
      </c>
      <c r="AM124" s="293">
        <f t="shared" si="18"/>
        <v>0</v>
      </c>
      <c r="AN124" s="294" t="str">
        <f>IF(AM124=0,"",
IF(SUM($AM$54:AM124)=1,AO124,
IF($AM$175&gt;SUM($AM$54:AM124),_xlfn.CONCAT(", ",AO124),
IF($AM$175=SUM($AM$54:AM124),_xlfn.CONCAT(" y ",AO124)))))</f>
        <v/>
      </c>
      <c r="AO124" s="31">
        <v>70</v>
      </c>
      <c r="AP124" s="290">
        <f t="shared" si="20"/>
        <v>0</v>
      </c>
      <c r="AQ124" s="293">
        <f t="shared" si="19"/>
        <v>0</v>
      </c>
      <c r="AR124" s="294" t="str">
        <f>IF(AQ124=0,"",
IF(SUM($AQ$54:AQ124)=1,AS124,
IF($AQ$175&gt;SUM($AQ$54:AQ124),_xlfn.CONCAT(", ",AS124),
IF($AQ$175=SUM($AQ$54:AQ124),_xlfn.CONCAT(" y ",AS124)))))</f>
        <v/>
      </c>
      <c r="AS124" s="89" t="s">
        <v>5224</v>
      </c>
    </row>
    <row r="125" spans="1:45" ht="15" customHeight="1">
      <c r="A125" s="64"/>
      <c r="B125" s="11"/>
      <c r="C125" s="58" t="s">
        <v>5225</v>
      </c>
      <c r="D125" s="1020" t="str">
        <f>IF(CNGE_2025_M1_Secc5_Sub1!$D101="","",CNGE_2025_M1_Secc5_Sub1!$D101)</f>
        <v/>
      </c>
      <c r="E125" s="889"/>
      <c r="F125" s="889"/>
      <c r="G125" s="889"/>
      <c r="H125" s="889"/>
      <c r="I125" s="889"/>
      <c r="J125" s="889"/>
      <c r="K125" s="889"/>
      <c r="L125" s="889"/>
      <c r="M125" s="889"/>
      <c r="N125" s="890"/>
      <c r="O125" s="1041"/>
      <c r="P125" s="1043"/>
      <c r="Q125" s="1041"/>
      <c r="R125" s="1043"/>
      <c r="S125" s="1041"/>
      <c r="T125" s="1043"/>
      <c r="U125" s="1041"/>
      <c r="V125" s="1043"/>
      <c r="W125" s="1041"/>
      <c r="X125" s="1043"/>
      <c r="Y125" s="1041"/>
      <c r="Z125" s="1043"/>
      <c r="AA125" s="1041"/>
      <c r="AB125" s="1043"/>
      <c r="AC125" s="1041"/>
      <c r="AD125" s="1043"/>
      <c r="AI125">
        <f t="shared" si="14"/>
        <v>0</v>
      </c>
      <c r="AJ125">
        <f t="shared" si="15"/>
        <v>0</v>
      </c>
      <c r="AK125">
        <f t="shared" si="16"/>
        <v>0</v>
      </c>
      <c r="AL125">
        <f t="shared" si="17"/>
        <v>0</v>
      </c>
      <c r="AM125" s="293">
        <f t="shared" si="18"/>
        <v>0</v>
      </c>
      <c r="AN125" s="294" t="str">
        <f>IF(AM125=0,"",
IF(SUM($AM$54:AM125)=1,AO125,
IF($AM$175&gt;SUM($AM$54:AM125),_xlfn.CONCAT(", ",AO125),
IF($AM$175=SUM($AM$54:AM125),_xlfn.CONCAT(" y ",AO125)))))</f>
        <v/>
      </c>
      <c r="AO125" s="31">
        <v>71</v>
      </c>
      <c r="AP125" s="290">
        <f t="shared" si="20"/>
        <v>0</v>
      </c>
      <c r="AQ125" s="293">
        <f t="shared" si="19"/>
        <v>0</v>
      </c>
      <c r="AR125" s="294" t="str">
        <f>IF(AQ125=0,"",
IF(SUM($AQ$54:AQ125)=1,AS125,
IF($AQ$175&gt;SUM($AQ$54:AQ125),_xlfn.CONCAT(", ",AS125),
IF($AQ$175=SUM($AQ$54:AQ125),_xlfn.CONCAT(" y ",AS125)))))</f>
        <v/>
      </c>
      <c r="AS125" s="89" t="s">
        <v>5226</v>
      </c>
    </row>
    <row r="126" spans="1:45" ht="15" customHeight="1">
      <c r="A126" s="64"/>
      <c r="B126" s="11"/>
      <c r="C126" s="58" t="s">
        <v>5227</v>
      </c>
      <c r="D126" s="1020" t="str">
        <f>IF(CNGE_2025_M1_Secc5_Sub1!$D102="","",CNGE_2025_M1_Secc5_Sub1!$D102)</f>
        <v/>
      </c>
      <c r="E126" s="889"/>
      <c r="F126" s="889"/>
      <c r="G126" s="889"/>
      <c r="H126" s="889"/>
      <c r="I126" s="889"/>
      <c r="J126" s="889"/>
      <c r="K126" s="889"/>
      <c r="L126" s="889"/>
      <c r="M126" s="889"/>
      <c r="N126" s="890"/>
      <c r="O126" s="1041"/>
      <c r="P126" s="1043"/>
      <c r="Q126" s="1041"/>
      <c r="R126" s="1043"/>
      <c r="S126" s="1041"/>
      <c r="T126" s="1043"/>
      <c r="U126" s="1041"/>
      <c r="V126" s="1043"/>
      <c r="W126" s="1041"/>
      <c r="X126" s="1043"/>
      <c r="Y126" s="1041"/>
      <c r="Z126" s="1043"/>
      <c r="AA126" s="1041"/>
      <c r="AB126" s="1043"/>
      <c r="AC126" s="1041"/>
      <c r="AD126" s="1043"/>
      <c r="AI126">
        <f t="shared" si="14"/>
        <v>0</v>
      </c>
      <c r="AJ126">
        <f t="shared" si="15"/>
        <v>0</v>
      </c>
      <c r="AK126">
        <f t="shared" si="16"/>
        <v>0</v>
      </c>
      <c r="AL126">
        <f t="shared" si="17"/>
        <v>0</v>
      </c>
      <c r="AM126" s="293">
        <f t="shared" si="18"/>
        <v>0</v>
      </c>
      <c r="AN126" s="294" t="str">
        <f>IF(AM126=0,"",
IF(SUM($AM$54:AM126)=1,AO126,
IF($AM$175&gt;SUM($AM$54:AM126),_xlfn.CONCAT(", ",AO126),
IF($AM$175=SUM($AM$54:AM126),_xlfn.CONCAT(" y ",AO126)))))</f>
        <v/>
      </c>
      <c r="AO126" s="31">
        <v>72</v>
      </c>
      <c r="AP126" s="290">
        <f t="shared" si="20"/>
        <v>0</v>
      </c>
      <c r="AQ126" s="293">
        <f t="shared" si="19"/>
        <v>0</v>
      </c>
      <c r="AR126" s="294" t="str">
        <f>IF(AQ126=0,"",
IF(SUM($AQ$54:AQ126)=1,AS126,
IF($AQ$175&gt;SUM($AQ$54:AQ126),_xlfn.CONCAT(", ",AS126),
IF($AQ$175=SUM($AQ$54:AQ126),_xlfn.CONCAT(" y ",AS126)))))</f>
        <v/>
      </c>
      <c r="AS126" s="89" t="s">
        <v>5228</v>
      </c>
    </row>
    <row r="127" spans="1:45" ht="15" customHeight="1">
      <c r="A127" s="64"/>
      <c r="B127" s="11"/>
      <c r="C127" s="58" t="s">
        <v>5229</v>
      </c>
      <c r="D127" s="1020" t="str">
        <f>IF(CNGE_2025_M1_Secc5_Sub1!$D103="","",CNGE_2025_M1_Secc5_Sub1!$D103)</f>
        <v/>
      </c>
      <c r="E127" s="889"/>
      <c r="F127" s="889"/>
      <c r="G127" s="889"/>
      <c r="H127" s="889"/>
      <c r="I127" s="889"/>
      <c r="J127" s="889"/>
      <c r="K127" s="889"/>
      <c r="L127" s="889"/>
      <c r="M127" s="889"/>
      <c r="N127" s="890"/>
      <c r="O127" s="1041"/>
      <c r="P127" s="1043"/>
      <c r="Q127" s="1041"/>
      <c r="R127" s="1043"/>
      <c r="S127" s="1041"/>
      <c r="T127" s="1043"/>
      <c r="U127" s="1041"/>
      <c r="V127" s="1043"/>
      <c r="W127" s="1041"/>
      <c r="X127" s="1043"/>
      <c r="Y127" s="1041"/>
      <c r="Z127" s="1043"/>
      <c r="AA127" s="1041"/>
      <c r="AB127" s="1043"/>
      <c r="AC127" s="1041"/>
      <c r="AD127" s="1043"/>
      <c r="AI127">
        <f t="shared" si="14"/>
        <v>0</v>
      </c>
      <c r="AJ127">
        <f t="shared" si="15"/>
        <v>0</v>
      </c>
      <c r="AK127">
        <f t="shared" si="16"/>
        <v>0</v>
      </c>
      <c r="AL127">
        <f t="shared" si="17"/>
        <v>0</v>
      </c>
      <c r="AM127" s="293">
        <f t="shared" si="18"/>
        <v>0</v>
      </c>
      <c r="AN127" s="294" t="str">
        <f>IF(AM127=0,"",
IF(SUM($AM$54:AM127)=1,AO127,
IF($AM$175&gt;SUM($AM$54:AM127),_xlfn.CONCAT(", ",AO127),
IF($AM$175=SUM($AM$54:AM127),_xlfn.CONCAT(" y ",AO127)))))</f>
        <v/>
      </c>
      <c r="AO127" s="31">
        <v>73</v>
      </c>
      <c r="AP127" s="290">
        <f t="shared" si="20"/>
        <v>0</v>
      </c>
      <c r="AQ127" s="293">
        <f t="shared" si="19"/>
        <v>0</v>
      </c>
      <c r="AR127" s="294" t="str">
        <f>IF(AQ127=0,"",
IF(SUM($AQ$54:AQ127)=1,AS127,
IF($AQ$175&gt;SUM($AQ$54:AQ127),_xlfn.CONCAT(", ",AS127),
IF($AQ$175=SUM($AQ$54:AQ127),_xlfn.CONCAT(" y ",AS127)))))</f>
        <v/>
      </c>
      <c r="AS127" s="89" t="s">
        <v>5230</v>
      </c>
    </row>
    <row r="128" spans="1:45" ht="15" customHeight="1">
      <c r="A128" s="64"/>
      <c r="B128" s="11"/>
      <c r="C128" s="58" t="s">
        <v>5231</v>
      </c>
      <c r="D128" s="1020" t="str">
        <f>IF(CNGE_2025_M1_Secc5_Sub1!$D104="","",CNGE_2025_M1_Secc5_Sub1!$D104)</f>
        <v/>
      </c>
      <c r="E128" s="889"/>
      <c r="F128" s="889"/>
      <c r="G128" s="889"/>
      <c r="H128" s="889"/>
      <c r="I128" s="889"/>
      <c r="J128" s="889"/>
      <c r="K128" s="889"/>
      <c r="L128" s="889"/>
      <c r="M128" s="889"/>
      <c r="N128" s="890"/>
      <c r="O128" s="1041"/>
      <c r="P128" s="1043"/>
      <c r="Q128" s="1041"/>
      <c r="R128" s="1043"/>
      <c r="S128" s="1041"/>
      <c r="T128" s="1043"/>
      <c r="U128" s="1041"/>
      <c r="V128" s="1043"/>
      <c r="W128" s="1041"/>
      <c r="X128" s="1043"/>
      <c r="Y128" s="1041"/>
      <c r="Z128" s="1043"/>
      <c r="AA128" s="1041"/>
      <c r="AB128" s="1043"/>
      <c r="AC128" s="1041"/>
      <c r="AD128" s="1043"/>
      <c r="AI128">
        <f t="shared" si="14"/>
        <v>0</v>
      </c>
      <c r="AJ128">
        <f t="shared" si="15"/>
        <v>0</v>
      </c>
      <c r="AK128">
        <f t="shared" si="16"/>
        <v>0</v>
      </c>
      <c r="AL128">
        <f t="shared" si="17"/>
        <v>0</v>
      </c>
      <c r="AM128" s="293">
        <f t="shared" si="18"/>
        <v>0</v>
      </c>
      <c r="AN128" s="294" t="str">
        <f>IF(AM128=0,"",
IF(SUM($AM$54:AM128)=1,AO128,
IF($AM$175&gt;SUM($AM$54:AM128),_xlfn.CONCAT(", ",AO128),
IF($AM$175=SUM($AM$54:AM128),_xlfn.CONCAT(" y ",AO128)))))</f>
        <v/>
      </c>
      <c r="AO128" s="31">
        <v>74</v>
      </c>
      <c r="AP128" s="290">
        <f t="shared" si="20"/>
        <v>0</v>
      </c>
      <c r="AQ128" s="293">
        <f t="shared" si="19"/>
        <v>0</v>
      </c>
      <c r="AR128" s="294" t="str">
        <f>IF(AQ128=0,"",
IF(SUM($AQ$54:AQ128)=1,AS128,
IF($AQ$175&gt;SUM($AQ$54:AQ128),_xlfn.CONCAT(", ",AS128),
IF($AQ$175=SUM($AQ$54:AQ128),_xlfn.CONCAT(" y ",AS128)))))</f>
        <v/>
      </c>
      <c r="AS128" s="89" t="s">
        <v>5232</v>
      </c>
    </row>
    <row r="129" spans="1:45" ht="15" customHeight="1">
      <c r="A129" s="64"/>
      <c r="B129" s="11"/>
      <c r="C129" s="58" t="s">
        <v>5233</v>
      </c>
      <c r="D129" s="1020" t="str">
        <f>IF(CNGE_2025_M1_Secc5_Sub1!$D105="","",CNGE_2025_M1_Secc5_Sub1!$D105)</f>
        <v/>
      </c>
      <c r="E129" s="889"/>
      <c r="F129" s="889"/>
      <c r="G129" s="889"/>
      <c r="H129" s="889"/>
      <c r="I129" s="889"/>
      <c r="J129" s="889"/>
      <c r="K129" s="889"/>
      <c r="L129" s="889"/>
      <c r="M129" s="889"/>
      <c r="N129" s="890"/>
      <c r="O129" s="1041"/>
      <c r="P129" s="1043"/>
      <c r="Q129" s="1041"/>
      <c r="R129" s="1043"/>
      <c r="S129" s="1041"/>
      <c r="T129" s="1043"/>
      <c r="U129" s="1041"/>
      <c r="V129" s="1043"/>
      <c r="W129" s="1041"/>
      <c r="X129" s="1043"/>
      <c r="Y129" s="1041"/>
      <c r="Z129" s="1043"/>
      <c r="AA129" s="1041"/>
      <c r="AB129" s="1043"/>
      <c r="AC129" s="1041"/>
      <c r="AD129" s="1043"/>
      <c r="AI129">
        <f t="shared" si="14"/>
        <v>0</v>
      </c>
      <c r="AJ129">
        <f t="shared" si="15"/>
        <v>0</v>
      </c>
      <c r="AK129">
        <f t="shared" si="16"/>
        <v>0</v>
      </c>
      <c r="AL129">
        <f t="shared" si="17"/>
        <v>0</v>
      </c>
      <c r="AM129" s="293">
        <f t="shared" si="18"/>
        <v>0</v>
      </c>
      <c r="AN129" s="294" t="str">
        <f>IF(AM129=0,"",
IF(SUM($AM$54:AM129)=1,AO129,
IF($AM$175&gt;SUM($AM$54:AM129),_xlfn.CONCAT(", ",AO129),
IF($AM$175=SUM($AM$54:AM129),_xlfn.CONCAT(" y ",AO129)))))</f>
        <v/>
      </c>
      <c r="AO129" s="31">
        <v>75</v>
      </c>
      <c r="AP129" s="290">
        <f t="shared" si="20"/>
        <v>0</v>
      </c>
      <c r="AQ129" s="293">
        <f t="shared" si="19"/>
        <v>0</v>
      </c>
      <c r="AR129" s="294" t="str">
        <f>IF(AQ129=0,"",
IF(SUM($AQ$54:AQ129)=1,AS129,
IF($AQ$175&gt;SUM($AQ$54:AQ129),_xlfn.CONCAT(", ",AS129),
IF($AQ$175=SUM($AQ$54:AQ129),_xlfn.CONCAT(" y ",AS129)))))</f>
        <v/>
      </c>
      <c r="AS129" s="89" t="s">
        <v>5234</v>
      </c>
    </row>
    <row r="130" spans="1:45" ht="15" customHeight="1">
      <c r="A130" s="64"/>
      <c r="B130" s="11"/>
      <c r="C130" s="58" t="s">
        <v>5235</v>
      </c>
      <c r="D130" s="1020" t="str">
        <f>IF(CNGE_2025_M1_Secc5_Sub1!$D106="","",CNGE_2025_M1_Secc5_Sub1!$D106)</f>
        <v/>
      </c>
      <c r="E130" s="889"/>
      <c r="F130" s="889"/>
      <c r="G130" s="889"/>
      <c r="H130" s="889"/>
      <c r="I130" s="889"/>
      <c r="J130" s="889"/>
      <c r="K130" s="889"/>
      <c r="L130" s="889"/>
      <c r="M130" s="889"/>
      <c r="N130" s="890"/>
      <c r="O130" s="1041"/>
      <c r="P130" s="1043"/>
      <c r="Q130" s="1041"/>
      <c r="R130" s="1043"/>
      <c r="S130" s="1041"/>
      <c r="T130" s="1043"/>
      <c r="U130" s="1041"/>
      <c r="V130" s="1043"/>
      <c r="W130" s="1041"/>
      <c r="X130" s="1043"/>
      <c r="Y130" s="1041"/>
      <c r="Z130" s="1043"/>
      <c r="AA130" s="1041"/>
      <c r="AB130" s="1043"/>
      <c r="AC130" s="1041"/>
      <c r="AD130" s="1043"/>
      <c r="AI130">
        <f t="shared" si="14"/>
        <v>0</v>
      </c>
      <c r="AJ130">
        <f t="shared" si="15"/>
        <v>0</v>
      </c>
      <c r="AK130">
        <f t="shared" si="16"/>
        <v>0</v>
      </c>
      <c r="AL130">
        <f t="shared" si="17"/>
        <v>0</v>
      </c>
      <c r="AM130" s="293">
        <f t="shared" si="18"/>
        <v>0</v>
      </c>
      <c r="AN130" s="294" t="str">
        <f>IF(AM130=0,"",
IF(SUM($AM$54:AM130)=1,AO130,
IF($AM$175&gt;SUM($AM$54:AM130),_xlfn.CONCAT(", ",AO130),
IF($AM$175=SUM($AM$54:AM130),_xlfn.CONCAT(" y ",AO130)))))</f>
        <v/>
      </c>
      <c r="AO130" s="31">
        <v>76</v>
      </c>
      <c r="AP130" s="290">
        <f t="shared" si="20"/>
        <v>0</v>
      </c>
      <c r="AQ130" s="293">
        <f t="shared" si="19"/>
        <v>0</v>
      </c>
      <c r="AR130" s="294" t="str">
        <f>IF(AQ130=0,"",
IF(SUM($AQ$54:AQ130)=1,AS130,
IF($AQ$175&gt;SUM($AQ$54:AQ130),_xlfn.CONCAT(", ",AS130),
IF($AQ$175=SUM($AQ$54:AQ130),_xlfn.CONCAT(" y ",AS130)))))</f>
        <v/>
      </c>
      <c r="AS130" s="89" t="s">
        <v>5236</v>
      </c>
    </row>
    <row r="131" spans="1:45" ht="15" customHeight="1">
      <c r="A131" s="64"/>
      <c r="B131" s="11"/>
      <c r="C131" s="58" t="s">
        <v>5237</v>
      </c>
      <c r="D131" s="1020" t="str">
        <f>IF(CNGE_2025_M1_Secc5_Sub1!$D107="","",CNGE_2025_M1_Secc5_Sub1!$D107)</f>
        <v/>
      </c>
      <c r="E131" s="889"/>
      <c r="F131" s="889"/>
      <c r="G131" s="889"/>
      <c r="H131" s="889"/>
      <c r="I131" s="889"/>
      <c r="J131" s="889"/>
      <c r="K131" s="889"/>
      <c r="L131" s="889"/>
      <c r="M131" s="889"/>
      <c r="N131" s="890"/>
      <c r="O131" s="1041"/>
      <c r="P131" s="1043"/>
      <c r="Q131" s="1041"/>
      <c r="R131" s="1043"/>
      <c r="S131" s="1041"/>
      <c r="T131" s="1043"/>
      <c r="U131" s="1041"/>
      <c r="V131" s="1043"/>
      <c r="W131" s="1041"/>
      <c r="X131" s="1043"/>
      <c r="Y131" s="1041"/>
      <c r="Z131" s="1043"/>
      <c r="AA131" s="1041"/>
      <c r="AB131" s="1043"/>
      <c r="AC131" s="1041"/>
      <c r="AD131" s="1043"/>
      <c r="AI131">
        <f t="shared" si="14"/>
        <v>0</v>
      </c>
      <c r="AJ131">
        <f t="shared" si="15"/>
        <v>0</v>
      </c>
      <c r="AK131">
        <f t="shared" si="16"/>
        <v>0</v>
      </c>
      <c r="AL131">
        <f t="shared" si="17"/>
        <v>0</v>
      </c>
      <c r="AM131" s="293">
        <f t="shared" si="18"/>
        <v>0</v>
      </c>
      <c r="AN131" s="294" t="str">
        <f>IF(AM131=0,"",
IF(SUM($AM$54:AM131)=1,AO131,
IF($AM$175&gt;SUM($AM$54:AM131),_xlfn.CONCAT(", ",AO131),
IF($AM$175=SUM($AM$54:AM131),_xlfn.CONCAT(" y ",AO131)))))</f>
        <v/>
      </c>
      <c r="AO131" s="31">
        <v>77</v>
      </c>
      <c r="AP131" s="290">
        <f t="shared" si="20"/>
        <v>0</v>
      </c>
      <c r="AQ131" s="293">
        <f t="shared" si="19"/>
        <v>0</v>
      </c>
      <c r="AR131" s="294" t="str">
        <f>IF(AQ131=0,"",
IF(SUM($AQ$54:AQ131)=1,AS131,
IF($AQ$175&gt;SUM($AQ$54:AQ131),_xlfn.CONCAT(", ",AS131),
IF($AQ$175=SUM($AQ$54:AQ131),_xlfn.CONCAT(" y ",AS131)))))</f>
        <v/>
      </c>
      <c r="AS131" s="89" t="s">
        <v>5238</v>
      </c>
    </row>
    <row r="132" spans="1:45" ht="15" customHeight="1">
      <c r="A132" s="64"/>
      <c r="B132" s="11"/>
      <c r="C132" s="58" t="s">
        <v>5239</v>
      </c>
      <c r="D132" s="1020" t="str">
        <f>IF(CNGE_2025_M1_Secc5_Sub1!$D108="","",CNGE_2025_M1_Secc5_Sub1!$D108)</f>
        <v/>
      </c>
      <c r="E132" s="889"/>
      <c r="F132" s="889"/>
      <c r="G132" s="889"/>
      <c r="H132" s="889"/>
      <c r="I132" s="889"/>
      <c r="J132" s="889"/>
      <c r="K132" s="889"/>
      <c r="L132" s="889"/>
      <c r="M132" s="889"/>
      <c r="N132" s="890"/>
      <c r="O132" s="1041"/>
      <c r="P132" s="1043"/>
      <c r="Q132" s="1041"/>
      <c r="R132" s="1043"/>
      <c r="S132" s="1041"/>
      <c r="T132" s="1043"/>
      <c r="U132" s="1041"/>
      <c r="V132" s="1043"/>
      <c r="W132" s="1041"/>
      <c r="X132" s="1043"/>
      <c r="Y132" s="1041"/>
      <c r="Z132" s="1043"/>
      <c r="AA132" s="1041"/>
      <c r="AB132" s="1043"/>
      <c r="AC132" s="1041"/>
      <c r="AD132" s="1043"/>
      <c r="AI132">
        <f t="shared" si="14"/>
        <v>0</v>
      </c>
      <c r="AJ132">
        <f t="shared" si="15"/>
        <v>0</v>
      </c>
      <c r="AK132">
        <f t="shared" si="16"/>
        <v>0</v>
      </c>
      <c r="AL132">
        <f t="shared" si="17"/>
        <v>0</v>
      </c>
      <c r="AM132" s="293">
        <f t="shared" si="18"/>
        <v>0</v>
      </c>
      <c r="AN132" s="294" t="str">
        <f>IF(AM132=0,"",
IF(SUM($AM$54:AM132)=1,AO132,
IF($AM$175&gt;SUM($AM$54:AM132),_xlfn.CONCAT(", ",AO132),
IF($AM$175=SUM($AM$54:AM132),_xlfn.CONCAT(" y ",AO132)))))</f>
        <v/>
      </c>
      <c r="AO132" s="31">
        <v>78</v>
      </c>
      <c r="AP132" s="290">
        <f t="shared" si="20"/>
        <v>0</v>
      </c>
      <c r="AQ132" s="293">
        <f t="shared" si="19"/>
        <v>0</v>
      </c>
      <c r="AR132" s="294" t="str">
        <f>IF(AQ132=0,"",
IF(SUM($AQ$54:AQ132)=1,AS132,
IF($AQ$175&gt;SUM($AQ$54:AQ132),_xlfn.CONCAT(", ",AS132),
IF($AQ$175=SUM($AQ$54:AQ132),_xlfn.CONCAT(" y ",AS132)))))</f>
        <v/>
      </c>
      <c r="AS132" s="89" t="s">
        <v>5240</v>
      </c>
    </row>
    <row r="133" spans="1:45" ht="15" customHeight="1">
      <c r="A133" s="64"/>
      <c r="B133" s="11"/>
      <c r="C133" s="58" t="s">
        <v>5241</v>
      </c>
      <c r="D133" s="1020" t="str">
        <f>IF(CNGE_2025_M1_Secc5_Sub1!$D109="","",CNGE_2025_M1_Secc5_Sub1!$D109)</f>
        <v/>
      </c>
      <c r="E133" s="889"/>
      <c r="F133" s="889"/>
      <c r="G133" s="889"/>
      <c r="H133" s="889"/>
      <c r="I133" s="889"/>
      <c r="J133" s="889"/>
      <c r="K133" s="889"/>
      <c r="L133" s="889"/>
      <c r="M133" s="889"/>
      <c r="N133" s="890"/>
      <c r="O133" s="1041"/>
      <c r="P133" s="1043"/>
      <c r="Q133" s="1041"/>
      <c r="R133" s="1043"/>
      <c r="S133" s="1041"/>
      <c r="T133" s="1043"/>
      <c r="U133" s="1041"/>
      <c r="V133" s="1043"/>
      <c r="W133" s="1041"/>
      <c r="X133" s="1043"/>
      <c r="Y133" s="1041"/>
      <c r="Z133" s="1043"/>
      <c r="AA133" s="1041"/>
      <c r="AB133" s="1043"/>
      <c r="AC133" s="1041"/>
      <c r="AD133" s="1043"/>
      <c r="AI133">
        <f t="shared" si="14"/>
        <v>0</v>
      </c>
      <c r="AJ133">
        <f t="shared" si="15"/>
        <v>0</v>
      </c>
      <c r="AK133">
        <f t="shared" si="16"/>
        <v>0</v>
      </c>
      <c r="AL133">
        <f t="shared" si="17"/>
        <v>0</v>
      </c>
      <c r="AM133" s="293">
        <f t="shared" si="18"/>
        <v>0</v>
      </c>
      <c r="AN133" s="294" t="str">
        <f>IF(AM133=0,"",
IF(SUM($AM$54:AM133)=1,AO133,
IF($AM$175&gt;SUM($AM$54:AM133),_xlfn.CONCAT(", ",AO133),
IF($AM$175=SUM($AM$54:AM133),_xlfn.CONCAT(" y ",AO133)))))</f>
        <v/>
      </c>
      <c r="AO133" s="31">
        <v>79</v>
      </c>
      <c r="AP133" s="290">
        <f t="shared" si="20"/>
        <v>0</v>
      </c>
      <c r="AQ133" s="293">
        <f t="shared" si="19"/>
        <v>0</v>
      </c>
      <c r="AR133" s="294" t="str">
        <f>IF(AQ133=0,"",
IF(SUM($AQ$54:AQ133)=1,AS133,
IF($AQ$175&gt;SUM($AQ$54:AQ133),_xlfn.CONCAT(", ",AS133),
IF($AQ$175=SUM($AQ$54:AQ133),_xlfn.CONCAT(" y ",AS133)))))</f>
        <v/>
      </c>
      <c r="AS133" s="89" t="s">
        <v>5242</v>
      </c>
    </row>
    <row r="134" spans="1:45" ht="15" customHeight="1">
      <c r="A134" s="64"/>
      <c r="B134" s="11"/>
      <c r="C134" s="58" t="s">
        <v>5243</v>
      </c>
      <c r="D134" s="1020" t="str">
        <f>IF(CNGE_2025_M1_Secc5_Sub1!$D110="","",CNGE_2025_M1_Secc5_Sub1!$D110)</f>
        <v/>
      </c>
      <c r="E134" s="889"/>
      <c r="F134" s="889"/>
      <c r="G134" s="889"/>
      <c r="H134" s="889"/>
      <c r="I134" s="889"/>
      <c r="J134" s="889"/>
      <c r="K134" s="889"/>
      <c r="L134" s="889"/>
      <c r="M134" s="889"/>
      <c r="N134" s="890"/>
      <c r="O134" s="1041"/>
      <c r="P134" s="1043"/>
      <c r="Q134" s="1041"/>
      <c r="R134" s="1043"/>
      <c r="S134" s="1041"/>
      <c r="T134" s="1043"/>
      <c r="U134" s="1041"/>
      <c r="V134" s="1043"/>
      <c r="W134" s="1041"/>
      <c r="X134" s="1043"/>
      <c r="Y134" s="1041"/>
      <c r="Z134" s="1043"/>
      <c r="AA134" s="1041"/>
      <c r="AB134" s="1043"/>
      <c r="AC134" s="1041"/>
      <c r="AD134" s="1043"/>
      <c r="AI134">
        <f t="shared" si="14"/>
        <v>0</v>
      </c>
      <c r="AJ134">
        <f t="shared" si="15"/>
        <v>0</v>
      </c>
      <c r="AK134">
        <f t="shared" si="16"/>
        <v>0</v>
      </c>
      <c r="AL134">
        <f t="shared" si="17"/>
        <v>0</v>
      </c>
      <c r="AM134" s="293">
        <f t="shared" si="18"/>
        <v>0</v>
      </c>
      <c r="AN134" s="294" t="str">
        <f>IF(AM134=0,"",
IF(SUM($AM$54:AM134)=1,AO134,
IF($AM$175&gt;SUM($AM$54:AM134),_xlfn.CONCAT(", ",AO134),
IF($AM$175=SUM($AM$54:AM134),_xlfn.CONCAT(" y ",AO134)))))</f>
        <v/>
      </c>
      <c r="AO134" s="31">
        <v>80</v>
      </c>
      <c r="AP134" s="290">
        <f t="shared" si="20"/>
        <v>0</v>
      </c>
      <c r="AQ134" s="293">
        <f t="shared" si="19"/>
        <v>0</v>
      </c>
      <c r="AR134" s="294" t="str">
        <f>IF(AQ134=0,"",
IF(SUM($AQ$54:AQ134)=1,AS134,
IF($AQ$175&gt;SUM($AQ$54:AQ134),_xlfn.CONCAT(", ",AS134),
IF($AQ$175=SUM($AQ$54:AQ134),_xlfn.CONCAT(" y ",AS134)))))</f>
        <v/>
      </c>
      <c r="AS134" s="89" t="s">
        <v>5244</v>
      </c>
    </row>
    <row r="135" spans="1:45" ht="15" customHeight="1">
      <c r="A135" s="64"/>
      <c r="B135" s="11"/>
      <c r="C135" s="58" t="s">
        <v>5245</v>
      </c>
      <c r="D135" s="1020" t="str">
        <f>IF(CNGE_2025_M1_Secc5_Sub1!$D111="","",CNGE_2025_M1_Secc5_Sub1!$D111)</f>
        <v/>
      </c>
      <c r="E135" s="889"/>
      <c r="F135" s="889"/>
      <c r="G135" s="889"/>
      <c r="H135" s="889"/>
      <c r="I135" s="889"/>
      <c r="J135" s="889"/>
      <c r="K135" s="889"/>
      <c r="L135" s="889"/>
      <c r="M135" s="889"/>
      <c r="N135" s="890"/>
      <c r="O135" s="1041"/>
      <c r="P135" s="1043"/>
      <c r="Q135" s="1041"/>
      <c r="R135" s="1043"/>
      <c r="S135" s="1041"/>
      <c r="T135" s="1043"/>
      <c r="U135" s="1041"/>
      <c r="V135" s="1043"/>
      <c r="W135" s="1041"/>
      <c r="X135" s="1043"/>
      <c r="Y135" s="1041"/>
      <c r="Z135" s="1043"/>
      <c r="AA135" s="1041"/>
      <c r="AB135" s="1043"/>
      <c r="AC135" s="1041"/>
      <c r="AD135" s="1043"/>
      <c r="AI135">
        <f t="shared" si="14"/>
        <v>0</v>
      </c>
      <c r="AJ135">
        <f t="shared" si="15"/>
        <v>0</v>
      </c>
      <c r="AK135">
        <f t="shared" si="16"/>
        <v>0</v>
      </c>
      <c r="AL135">
        <f t="shared" si="17"/>
        <v>0</v>
      </c>
      <c r="AM135" s="293">
        <f t="shared" si="18"/>
        <v>0</v>
      </c>
      <c r="AN135" s="294" t="str">
        <f>IF(AM135=0,"",
IF(SUM($AM$54:AM135)=1,AO135,
IF($AM$175&gt;SUM($AM$54:AM135),_xlfn.CONCAT(", ",AO135),
IF($AM$175=SUM($AM$54:AM135),_xlfn.CONCAT(" y ",AO135)))))</f>
        <v/>
      </c>
      <c r="AO135" s="31">
        <v>81</v>
      </c>
      <c r="AP135" s="290">
        <f t="shared" si="20"/>
        <v>0</v>
      </c>
      <c r="AQ135" s="293">
        <f t="shared" si="19"/>
        <v>0</v>
      </c>
      <c r="AR135" s="294" t="str">
        <f>IF(AQ135=0,"",
IF(SUM($AQ$54:AQ135)=1,AS135,
IF($AQ$175&gt;SUM($AQ$54:AQ135),_xlfn.CONCAT(", ",AS135),
IF($AQ$175=SUM($AQ$54:AQ135),_xlfn.CONCAT(" y ",AS135)))))</f>
        <v/>
      </c>
      <c r="AS135" s="89" t="s">
        <v>5246</v>
      </c>
    </row>
    <row r="136" spans="1:45" ht="15" customHeight="1">
      <c r="A136" s="64"/>
      <c r="B136" s="11"/>
      <c r="C136" s="58" t="s">
        <v>5247</v>
      </c>
      <c r="D136" s="1020" t="str">
        <f>IF(CNGE_2025_M1_Secc5_Sub1!$D112="","",CNGE_2025_M1_Secc5_Sub1!$D112)</f>
        <v/>
      </c>
      <c r="E136" s="889"/>
      <c r="F136" s="889"/>
      <c r="G136" s="889"/>
      <c r="H136" s="889"/>
      <c r="I136" s="889"/>
      <c r="J136" s="889"/>
      <c r="K136" s="889"/>
      <c r="L136" s="889"/>
      <c r="M136" s="889"/>
      <c r="N136" s="890"/>
      <c r="O136" s="1041"/>
      <c r="P136" s="1043"/>
      <c r="Q136" s="1041"/>
      <c r="R136" s="1043"/>
      <c r="S136" s="1041"/>
      <c r="T136" s="1043"/>
      <c r="U136" s="1041"/>
      <c r="V136" s="1043"/>
      <c r="W136" s="1041"/>
      <c r="X136" s="1043"/>
      <c r="Y136" s="1041"/>
      <c r="Z136" s="1043"/>
      <c r="AA136" s="1041"/>
      <c r="AB136" s="1043"/>
      <c r="AC136" s="1041"/>
      <c r="AD136" s="1043"/>
      <c r="AI136">
        <f t="shared" si="14"/>
        <v>0</v>
      </c>
      <c r="AJ136">
        <f t="shared" si="15"/>
        <v>0</v>
      </c>
      <c r="AK136">
        <f t="shared" si="16"/>
        <v>0</v>
      </c>
      <c r="AL136">
        <f t="shared" si="17"/>
        <v>0</v>
      </c>
      <c r="AM136" s="293">
        <f t="shared" si="18"/>
        <v>0</v>
      </c>
      <c r="AN136" s="294" t="str">
        <f>IF(AM136=0,"",
IF(SUM($AM$54:AM136)=1,AO136,
IF($AM$175&gt;SUM($AM$54:AM136),_xlfn.CONCAT(", ",AO136),
IF($AM$175=SUM($AM$54:AM136),_xlfn.CONCAT(" y ",AO136)))))</f>
        <v/>
      </c>
      <c r="AO136" s="31">
        <v>82</v>
      </c>
      <c r="AP136" s="290">
        <f t="shared" si="20"/>
        <v>0</v>
      </c>
      <c r="AQ136" s="293">
        <f t="shared" si="19"/>
        <v>0</v>
      </c>
      <c r="AR136" s="294" t="str">
        <f>IF(AQ136=0,"",
IF(SUM($AQ$54:AQ136)=1,AS136,
IF($AQ$175&gt;SUM($AQ$54:AQ136),_xlfn.CONCAT(", ",AS136),
IF($AQ$175=SUM($AQ$54:AQ136),_xlfn.CONCAT(" y ",AS136)))))</f>
        <v/>
      </c>
      <c r="AS136" s="89" t="s">
        <v>5248</v>
      </c>
    </row>
    <row r="137" spans="1:45" ht="15" customHeight="1">
      <c r="A137" s="64"/>
      <c r="B137" s="11"/>
      <c r="C137" s="58" t="s">
        <v>5249</v>
      </c>
      <c r="D137" s="1020" t="str">
        <f>IF(CNGE_2025_M1_Secc5_Sub1!$D113="","",CNGE_2025_M1_Secc5_Sub1!$D113)</f>
        <v/>
      </c>
      <c r="E137" s="889"/>
      <c r="F137" s="889"/>
      <c r="G137" s="889"/>
      <c r="H137" s="889"/>
      <c r="I137" s="889"/>
      <c r="J137" s="889"/>
      <c r="K137" s="889"/>
      <c r="L137" s="889"/>
      <c r="M137" s="889"/>
      <c r="N137" s="890"/>
      <c r="O137" s="1041"/>
      <c r="P137" s="1043"/>
      <c r="Q137" s="1041"/>
      <c r="R137" s="1043"/>
      <c r="S137" s="1041"/>
      <c r="T137" s="1043"/>
      <c r="U137" s="1041"/>
      <c r="V137" s="1043"/>
      <c r="W137" s="1041"/>
      <c r="X137" s="1043"/>
      <c r="Y137" s="1041"/>
      <c r="Z137" s="1043"/>
      <c r="AA137" s="1041"/>
      <c r="AB137" s="1043"/>
      <c r="AC137" s="1041"/>
      <c r="AD137" s="1043"/>
      <c r="AI137">
        <f t="shared" si="14"/>
        <v>0</v>
      </c>
      <c r="AJ137">
        <f t="shared" si="15"/>
        <v>0</v>
      </c>
      <c r="AK137">
        <f t="shared" si="16"/>
        <v>0</v>
      </c>
      <c r="AL137">
        <f t="shared" si="17"/>
        <v>0</v>
      </c>
      <c r="AM137" s="293">
        <f t="shared" si="18"/>
        <v>0</v>
      </c>
      <c r="AN137" s="294" t="str">
        <f>IF(AM137=0,"",
IF(SUM($AM$54:AM137)=1,AO137,
IF($AM$175&gt;SUM($AM$54:AM137),_xlfn.CONCAT(", ",AO137),
IF($AM$175=SUM($AM$54:AM137),_xlfn.CONCAT(" y ",AO137)))))</f>
        <v/>
      </c>
      <c r="AO137" s="31">
        <v>83</v>
      </c>
      <c r="AP137" s="290">
        <f t="shared" si="20"/>
        <v>0</v>
      </c>
      <c r="AQ137" s="293">
        <f t="shared" si="19"/>
        <v>0</v>
      </c>
      <c r="AR137" s="294" t="str">
        <f>IF(AQ137=0,"",
IF(SUM($AQ$54:AQ137)=1,AS137,
IF($AQ$175&gt;SUM($AQ$54:AQ137),_xlfn.CONCAT(", ",AS137),
IF($AQ$175=SUM($AQ$54:AQ137),_xlfn.CONCAT(" y ",AS137)))))</f>
        <v/>
      </c>
      <c r="AS137" s="89" t="s">
        <v>5250</v>
      </c>
    </row>
    <row r="138" spans="1:45" ht="15" customHeight="1">
      <c r="A138" s="64"/>
      <c r="B138" s="11"/>
      <c r="C138" s="58" t="s">
        <v>5251</v>
      </c>
      <c r="D138" s="1020" t="str">
        <f>IF(CNGE_2025_M1_Secc5_Sub1!$D114="","",CNGE_2025_M1_Secc5_Sub1!$D114)</f>
        <v/>
      </c>
      <c r="E138" s="889"/>
      <c r="F138" s="889"/>
      <c r="G138" s="889"/>
      <c r="H138" s="889"/>
      <c r="I138" s="889"/>
      <c r="J138" s="889"/>
      <c r="K138" s="889"/>
      <c r="L138" s="889"/>
      <c r="M138" s="889"/>
      <c r="N138" s="890"/>
      <c r="O138" s="1041"/>
      <c r="P138" s="1043"/>
      <c r="Q138" s="1041"/>
      <c r="R138" s="1043"/>
      <c r="S138" s="1041"/>
      <c r="T138" s="1043"/>
      <c r="U138" s="1041"/>
      <c r="V138" s="1043"/>
      <c r="W138" s="1041"/>
      <c r="X138" s="1043"/>
      <c r="Y138" s="1041"/>
      <c r="Z138" s="1043"/>
      <c r="AA138" s="1041"/>
      <c r="AB138" s="1043"/>
      <c r="AC138" s="1041"/>
      <c r="AD138" s="1043"/>
      <c r="AI138">
        <f t="shared" si="14"/>
        <v>0</v>
      </c>
      <c r="AJ138">
        <f t="shared" si="15"/>
        <v>0</v>
      </c>
      <c r="AK138">
        <f t="shared" si="16"/>
        <v>0</v>
      </c>
      <c r="AL138">
        <f t="shared" si="17"/>
        <v>0</v>
      </c>
      <c r="AM138" s="293">
        <f t="shared" si="18"/>
        <v>0</v>
      </c>
      <c r="AN138" s="294" t="str">
        <f>IF(AM138=0,"",
IF(SUM($AM$54:AM138)=1,AO138,
IF($AM$175&gt;SUM($AM$54:AM138),_xlfn.CONCAT(", ",AO138),
IF($AM$175=SUM($AM$54:AM138),_xlfn.CONCAT(" y ",AO138)))))</f>
        <v/>
      </c>
      <c r="AO138" s="31">
        <v>84</v>
      </c>
      <c r="AP138" s="290">
        <f t="shared" si="20"/>
        <v>0</v>
      </c>
      <c r="AQ138" s="293">
        <f t="shared" si="19"/>
        <v>0</v>
      </c>
      <c r="AR138" s="294" t="str">
        <f>IF(AQ138=0,"",
IF(SUM($AQ$54:AQ138)=1,AS138,
IF($AQ$175&gt;SUM($AQ$54:AQ138),_xlfn.CONCAT(", ",AS138),
IF($AQ$175=SUM($AQ$54:AQ138),_xlfn.CONCAT(" y ",AS138)))))</f>
        <v/>
      </c>
      <c r="AS138" s="89" t="s">
        <v>5252</v>
      </c>
    </row>
    <row r="139" spans="1:45" ht="15" customHeight="1">
      <c r="A139" s="64"/>
      <c r="B139" s="11"/>
      <c r="C139" s="58" t="s">
        <v>5253</v>
      </c>
      <c r="D139" s="1020" t="str">
        <f>IF(CNGE_2025_M1_Secc5_Sub1!$D115="","",CNGE_2025_M1_Secc5_Sub1!$D115)</f>
        <v/>
      </c>
      <c r="E139" s="889"/>
      <c r="F139" s="889"/>
      <c r="G139" s="889"/>
      <c r="H139" s="889"/>
      <c r="I139" s="889"/>
      <c r="J139" s="889"/>
      <c r="K139" s="889"/>
      <c r="L139" s="889"/>
      <c r="M139" s="889"/>
      <c r="N139" s="890"/>
      <c r="O139" s="1041"/>
      <c r="P139" s="1043"/>
      <c r="Q139" s="1041"/>
      <c r="R139" s="1043"/>
      <c r="S139" s="1041"/>
      <c r="T139" s="1043"/>
      <c r="U139" s="1041"/>
      <c r="V139" s="1043"/>
      <c r="W139" s="1041"/>
      <c r="X139" s="1043"/>
      <c r="Y139" s="1041"/>
      <c r="Z139" s="1043"/>
      <c r="AA139" s="1041"/>
      <c r="AB139" s="1043"/>
      <c r="AC139" s="1041"/>
      <c r="AD139" s="1043"/>
      <c r="AI139">
        <f t="shared" si="14"/>
        <v>0</v>
      </c>
      <c r="AJ139">
        <f t="shared" si="15"/>
        <v>0</v>
      </c>
      <c r="AK139">
        <f t="shared" si="16"/>
        <v>0</v>
      </c>
      <c r="AL139">
        <f t="shared" si="17"/>
        <v>0</v>
      </c>
      <c r="AM139" s="293">
        <f t="shared" si="18"/>
        <v>0</v>
      </c>
      <c r="AN139" s="294" t="str">
        <f>IF(AM139=0,"",
IF(SUM($AM$54:AM139)=1,AO139,
IF($AM$175&gt;SUM($AM$54:AM139),_xlfn.CONCAT(", ",AO139),
IF($AM$175=SUM($AM$54:AM139),_xlfn.CONCAT(" y ",AO139)))))</f>
        <v/>
      </c>
      <c r="AO139" s="31">
        <v>85</v>
      </c>
      <c r="AP139" s="290">
        <f t="shared" si="20"/>
        <v>0</v>
      </c>
      <c r="AQ139" s="293">
        <f t="shared" si="19"/>
        <v>0</v>
      </c>
      <c r="AR139" s="294" t="str">
        <f>IF(AQ139=0,"",
IF(SUM($AQ$54:AQ139)=1,AS139,
IF($AQ$175&gt;SUM($AQ$54:AQ139),_xlfn.CONCAT(", ",AS139),
IF($AQ$175=SUM($AQ$54:AQ139),_xlfn.CONCAT(" y ",AS139)))))</f>
        <v/>
      </c>
      <c r="AS139" s="89" t="s">
        <v>5254</v>
      </c>
    </row>
    <row r="140" spans="1:45" ht="15" customHeight="1">
      <c r="A140" s="64"/>
      <c r="B140" s="11"/>
      <c r="C140" s="58" t="s">
        <v>5255</v>
      </c>
      <c r="D140" s="1020" t="str">
        <f>IF(CNGE_2025_M1_Secc5_Sub1!$D116="","",CNGE_2025_M1_Secc5_Sub1!$D116)</f>
        <v/>
      </c>
      <c r="E140" s="889"/>
      <c r="F140" s="889"/>
      <c r="G140" s="889"/>
      <c r="H140" s="889"/>
      <c r="I140" s="889"/>
      <c r="J140" s="889"/>
      <c r="K140" s="889"/>
      <c r="L140" s="889"/>
      <c r="M140" s="889"/>
      <c r="N140" s="890"/>
      <c r="O140" s="1041"/>
      <c r="P140" s="1043"/>
      <c r="Q140" s="1041"/>
      <c r="R140" s="1043"/>
      <c r="S140" s="1041"/>
      <c r="T140" s="1043"/>
      <c r="U140" s="1041"/>
      <c r="V140" s="1043"/>
      <c r="W140" s="1041"/>
      <c r="X140" s="1043"/>
      <c r="Y140" s="1041"/>
      <c r="Z140" s="1043"/>
      <c r="AA140" s="1041"/>
      <c r="AB140" s="1043"/>
      <c r="AC140" s="1041"/>
      <c r="AD140" s="1043"/>
      <c r="AI140">
        <f t="shared" si="14"/>
        <v>0</v>
      </c>
      <c r="AJ140">
        <f t="shared" si="15"/>
        <v>0</v>
      </c>
      <c r="AK140">
        <f t="shared" si="16"/>
        <v>0</v>
      </c>
      <c r="AL140">
        <f t="shared" si="17"/>
        <v>0</v>
      </c>
      <c r="AM140" s="293">
        <f t="shared" si="18"/>
        <v>0</v>
      </c>
      <c r="AN140" s="294" t="str">
        <f>IF(AM140=0,"",
IF(SUM($AM$54:AM140)=1,AO140,
IF($AM$175&gt;SUM($AM$54:AM140),_xlfn.CONCAT(", ",AO140),
IF($AM$175=SUM($AM$54:AM140),_xlfn.CONCAT(" y ",AO140)))))</f>
        <v/>
      </c>
      <c r="AO140" s="31">
        <v>86</v>
      </c>
      <c r="AP140" s="290">
        <f t="shared" si="20"/>
        <v>0</v>
      </c>
      <c r="AQ140" s="293">
        <f t="shared" si="19"/>
        <v>0</v>
      </c>
      <c r="AR140" s="294" t="str">
        <f>IF(AQ140=0,"",
IF(SUM($AQ$54:AQ140)=1,AS140,
IF($AQ$175&gt;SUM($AQ$54:AQ140),_xlfn.CONCAT(", ",AS140),
IF($AQ$175=SUM($AQ$54:AQ140),_xlfn.CONCAT(" y ",AS140)))))</f>
        <v/>
      </c>
      <c r="AS140" s="89" t="s">
        <v>5256</v>
      </c>
    </row>
    <row r="141" spans="1:45" ht="15" customHeight="1">
      <c r="A141" s="64"/>
      <c r="B141" s="11"/>
      <c r="C141" s="58" t="s">
        <v>5257</v>
      </c>
      <c r="D141" s="1020" t="str">
        <f>IF(CNGE_2025_M1_Secc5_Sub1!$D117="","",CNGE_2025_M1_Secc5_Sub1!$D117)</f>
        <v/>
      </c>
      <c r="E141" s="889"/>
      <c r="F141" s="889"/>
      <c r="G141" s="889"/>
      <c r="H141" s="889"/>
      <c r="I141" s="889"/>
      <c r="J141" s="889"/>
      <c r="K141" s="889"/>
      <c r="L141" s="889"/>
      <c r="M141" s="889"/>
      <c r="N141" s="890"/>
      <c r="O141" s="1041"/>
      <c r="P141" s="1043"/>
      <c r="Q141" s="1041"/>
      <c r="R141" s="1043"/>
      <c r="S141" s="1041"/>
      <c r="T141" s="1043"/>
      <c r="U141" s="1041"/>
      <c r="V141" s="1043"/>
      <c r="W141" s="1041"/>
      <c r="X141" s="1043"/>
      <c r="Y141" s="1041"/>
      <c r="Z141" s="1043"/>
      <c r="AA141" s="1041"/>
      <c r="AB141" s="1043"/>
      <c r="AC141" s="1041"/>
      <c r="AD141" s="1043"/>
      <c r="AI141">
        <f t="shared" si="14"/>
        <v>0</v>
      </c>
      <c r="AJ141">
        <f t="shared" si="15"/>
        <v>0</v>
      </c>
      <c r="AK141">
        <f t="shared" si="16"/>
        <v>0</v>
      </c>
      <c r="AL141">
        <f t="shared" si="17"/>
        <v>0</v>
      </c>
      <c r="AM141" s="293">
        <f t="shared" si="18"/>
        <v>0</v>
      </c>
      <c r="AN141" s="294" t="str">
        <f>IF(AM141=0,"",
IF(SUM($AM$54:AM141)=1,AO141,
IF($AM$175&gt;SUM($AM$54:AM141),_xlfn.CONCAT(", ",AO141),
IF($AM$175=SUM($AM$54:AM141),_xlfn.CONCAT(" y ",AO141)))))</f>
        <v/>
      </c>
      <c r="AO141" s="31">
        <v>87</v>
      </c>
      <c r="AP141" s="290">
        <f t="shared" si="20"/>
        <v>0</v>
      </c>
      <c r="AQ141" s="293">
        <f t="shared" si="19"/>
        <v>0</v>
      </c>
      <c r="AR141" s="294" t="str">
        <f>IF(AQ141=0,"",
IF(SUM($AQ$54:AQ141)=1,AS141,
IF($AQ$175&gt;SUM($AQ$54:AQ141),_xlfn.CONCAT(", ",AS141),
IF($AQ$175=SUM($AQ$54:AQ141),_xlfn.CONCAT(" y ",AS141)))))</f>
        <v/>
      </c>
      <c r="AS141" s="89" t="s">
        <v>5258</v>
      </c>
    </row>
    <row r="142" spans="1:45" ht="15" customHeight="1">
      <c r="A142" s="64"/>
      <c r="B142" s="11"/>
      <c r="C142" s="58" t="s">
        <v>5259</v>
      </c>
      <c r="D142" s="1020" t="str">
        <f>IF(CNGE_2025_M1_Secc5_Sub1!$D118="","",CNGE_2025_M1_Secc5_Sub1!$D118)</f>
        <v/>
      </c>
      <c r="E142" s="889"/>
      <c r="F142" s="889"/>
      <c r="G142" s="889"/>
      <c r="H142" s="889"/>
      <c r="I142" s="889"/>
      <c r="J142" s="889"/>
      <c r="K142" s="889"/>
      <c r="L142" s="889"/>
      <c r="M142" s="889"/>
      <c r="N142" s="890"/>
      <c r="O142" s="1041"/>
      <c r="P142" s="1043"/>
      <c r="Q142" s="1041"/>
      <c r="R142" s="1043"/>
      <c r="S142" s="1041"/>
      <c r="T142" s="1043"/>
      <c r="U142" s="1041"/>
      <c r="V142" s="1043"/>
      <c r="W142" s="1041"/>
      <c r="X142" s="1043"/>
      <c r="Y142" s="1041"/>
      <c r="Z142" s="1043"/>
      <c r="AA142" s="1041"/>
      <c r="AB142" s="1043"/>
      <c r="AC142" s="1041"/>
      <c r="AD142" s="1043"/>
      <c r="AI142">
        <f t="shared" si="14"/>
        <v>0</v>
      </c>
      <c r="AJ142">
        <f t="shared" si="15"/>
        <v>0</v>
      </c>
      <c r="AK142">
        <f t="shared" si="16"/>
        <v>0</v>
      </c>
      <c r="AL142">
        <f t="shared" si="17"/>
        <v>0</v>
      </c>
      <c r="AM142" s="293">
        <f t="shared" si="18"/>
        <v>0</v>
      </c>
      <c r="AN142" s="294" t="str">
        <f>IF(AM142=0,"",
IF(SUM($AM$54:AM142)=1,AO142,
IF($AM$175&gt;SUM($AM$54:AM142),_xlfn.CONCAT(", ",AO142),
IF($AM$175=SUM($AM$54:AM142),_xlfn.CONCAT(" y ",AO142)))))</f>
        <v/>
      </c>
      <c r="AO142" s="31">
        <v>88</v>
      </c>
      <c r="AP142" s="290">
        <f t="shared" si="20"/>
        <v>0</v>
      </c>
      <c r="AQ142" s="293">
        <f t="shared" si="19"/>
        <v>0</v>
      </c>
      <c r="AR142" s="294" t="str">
        <f>IF(AQ142=0,"",
IF(SUM($AQ$54:AQ142)=1,AS142,
IF($AQ$175&gt;SUM($AQ$54:AQ142),_xlfn.CONCAT(", ",AS142),
IF($AQ$175=SUM($AQ$54:AQ142),_xlfn.CONCAT(" y ",AS142)))))</f>
        <v/>
      </c>
      <c r="AS142" s="89" t="s">
        <v>5260</v>
      </c>
    </row>
    <row r="143" spans="1:45" ht="15" customHeight="1">
      <c r="A143" s="64"/>
      <c r="B143" s="11"/>
      <c r="C143" s="58" t="s">
        <v>5261</v>
      </c>
      <c r="D143" s="1020" t="str">
        <f>IF(CNGE_2025_M1_Secc5_Sub1!$D119="","",CNGE_2025_M1_Secc5_Sub1!$D119)</f>
        <v/>
      </c>
      <c r="E143" s="889"/>
      <c r="F143" s="889"/>
      <c r="G143" s="889"/>
      <c r="H143" s="889"/>
      <c r="I143" s="889"/>
      <c r="J143" s="889"/>
      <c r="K143" s="889"/>
      <c r="L143" s="889"/>
      <c r="M143" s="889"/>
      <c r="N143" s="890"/>
      <c r="O143" s="1041"/>
      <c r="P143" s="1043"/>
      <c r="Q143" s="1041"/>
      <c r="R143" s="1043"/>
      <c r="S143" s="1041"/>
      <c r="T143" s="1043"/>
      <c r="U143" s="1041"/>
      <c r="V143" s="1043"/>
      <c r="W143" s="1041"/>
      <c r="X143" s="1043"/>
      <c r="Y143" s="1041"/>
      <c r="Z143" s="1043"/>
      <c r="AA143" s="1041"/>
      <c r="AB143" s="1043"/>
      <c r="AC143" s="1041"/>
      <c r="AD143" s="1043"/>
      <c r="AI143">
        <f t="shared" si="14"/>
        <v>0</v>
      </c>
      <c r="AJ143">
        <f t="shared" si="15"/>
        <v>0</v>
      </c>
      <c r="AK143">
        <f t="shared" si="16"/>
        <v>0</v>
      </c>
      <c r="AL143">
        <f t="shared" si="17"/>
        <v>0</v>
      </c>
      <c r="AM143" s="293">
        <f t="shared" si="18"/>
        <v>0</v>
      </c>
      <c r="AN143" s="294" t="str">
        <f>IF(AM143=0,"",
IF(SUM($AM$54:AM143)=1,AO143,
IF($AM$175&gt;SUM($AM$54:AM143),_xlfn.CONCAT(", ",AO143),
IF($AM$175=SUM($AM$54:AM143),_xlfn.CONCAT(" y ",AO143)))))</f>
        <v/>
      </c>
      <c r="AO143" s="31">
        <v>89</v>
      </c>
      <c r="AP143" s="290">
        <f t="shared" si="20"/>
        <v>0</v>
      </c>
      <c r="AQ143" s="293">
        <f t="shared" si="19"/>
        <v>0</v>
      </c>
      <c r="AR143" s="294" t="str">
        <f>IF(AQ143=0,"",
IF(SUM($AQ$54:AQ143)=1,AS143,
IF($AQ$175&gt;SUM($AQ$54:AQ143),_xlfn.CONCAT(", ",AS143),
IF($AQ$175=SUM($AQ$54:AQ143),_xlfn.CONCAT(" y ",AS143)))))</f>
        <v/>
      </c>
      <c r="AS143" s="89" t="s">
        <v>5262</v>
      </c>
    </row>
    <row r="144" spans="1:45" ht="15" customHeight="1">
      <c r="A144" s="64"/>
      <c r="B144" s="11"/>
      <c r="C144" s="58" t="s">
        <v>5263</v>
      </c>
      <c r="D144" s="1020" t="str">
        <f>IF(CNGE_2025_M1_Secc5_Sub1!$D120="","",CNGE_2025_M1_Secc5_Sub1!$D120)</f>
        <v/>
      </c>
      <c r="E144" s="889"/>
      <c r="F144" s="889"/>
      <c r="G144" s="889"/>
      <c r="H144" s="889"/>
      <c r="I144" s="889"/>
      <c r="J144" s="889"/>
      <c r="K144" s="889"/>
      <c r="L144" s="889"/>
      <c r="M144" s="889"/>
      <c r="N144" s="890"/>
      <c r="O144" s="1041"/>
      <c r="P144" s="1043"/>
      <c r="Q144" s="1041"/>
      <c r="R144" s="1043"/>
      <c r="S144" s="1041"/>
      <c r="T144" s="1043"/>
      <c r="U144" s="1041"/>
      <c r="V144" s="1043"/>
      <c r="W144" s="1041"/>
      <c r="X144" s="1043"/>
      <c r="Y144" s="1041"/>
      <c r="Z144" s="1043"/>
      <c r="AA144" s="1041"/>
      <c r="AB144" s="1043"/>
      <c r="AC144" s="1041"/>
      <c r="AD144" s="1043"/>
      <c r="AI144">
        <f t="shared" si="14"/>
        <v>0</v>
      </c>
      <c r="AJ144">
        <f t="shared" si="15"/>
        <v>0</v>
      </c>
      <c r="AK144">
        <f t="shared" si="16"/>
        <v>0</v>
      </c>
      <c r="AL144">
        <f t="shared" si="17"/>
        <v>0</v>
      </c>
      <c r="AM144" s="293">
        <f t="shared" si="18"/>
        <v>0</v>
      </c>
      <c r="AN144" s="294" t="str">
        <f>IF(AM144=0,"",
IF(SUM($AM$54:AM144)=1,AO144,
IF($AM$175&gt;SUM($AM$54:AM144),_xlfn.CONCAT(", ",AO144),
IF($AM$175=SUM($AM$54:AM144),_xlfn.CONCAT(" y ",AO144)))))</f>
        <v/>
      </c>
      <c r="AO144" s="31">
        <v>90</v>
      </c>
      <c r="AP144" s="290">
        <f t="shared" si="20"/>
        <v>0</v>
      </c>
      <c r="AQ144" s="293">
        <f t="shared" si="19"/>
        <v>0</v>
      </c>
      <c r="AR144" s="294" t="str">
        <f>IF(AQ144=0,"",
IF(SUM($AQ$54:AQ144)=1,AS144,
IF($AQ$175&gt;SUM($AQ$54:AQ144),_xlfn.CONCAT(", ",AS144),
IF($AQ$175=SUM($AQ$54:AQ144),_xlfn.CONCAT(" y ",AS144)))))</f>
        <v/>
      </c>
      <c r="AS144" s="89" t="s">
        <v>5264</v>
      </c>
    </row>
    <row r="145" spans="1:45" ht="15" customHeight="1">
      <c r="A145" s="64"/>
      <c r="B145" s="11"/>
      <c r="C145" s="58" t="s">
        <v>5265</v>
      </c>
      <c r="D145" s="1020" t="str">
        <f>IF(CNGE_2025_M1_Secc5_Sub1!$D121="","",CNGE_2025_M1_Secc5_Sub1!$D121)</f>
        <v/>
      </c>
      <c r="E145" s="889"/>
      <c r="F145" s="889"/>
      <c r="G145" s="889"/>
      <c r="H145" s="889"/>
      <c r="I145" s="889"/>
      <c r="J145" s="889"/>
      <c r="K145" s="889"/>
      <c r="L145" s="889"/>
      <c r="M145" s="889"/>
      <c r="N145" s="890"/>
      <c r="O145" s="1041"/>
      <c r="P145" s="1043"/>
      <c r="Q145" s="1041"/>
      <c r="R145" s="1043"/>
      <c r="S145" s="1041"/>
      <c r="T145" s="1043"/>
      <c r="U145" s="1041"/>
      <c r="V145" s="1043"/>
      <c r="W145" s="1041"/>
      <c r="X145" s="1043"/>
      <c r="Y145" s="1041"/>
      <c r="Z145" s="1043"/>
      <c r="AA145" s="1041"/>
      <c r="AB145" s="1043"/>
      <c r="AC145" s="1041"/>
      <c r="AD145" s="1043"/>
      <c r="AI145">
        <f t="shared" si="14"/>
        <v>0</v>
      </c>
      <c r="AJ145">
        <f t="shared" si="15"/>
        <v>0</v>
      </c>
      <c r="AK145">
        <f t="shared" si="16"/>
        <v>0</v>
      </c>
      <c r="AL145">
        <f t="shared" si="17"/>
        <v>0</v>
      </c>
      <c r="AM145" s="293">
        <f t="shared" si="18"/>
        <v>0</v>
      </c>
      <c r="AN145" s="294" t="str">
        <f>IF(AM145=0,"",
IF(SUM($AM$54:AM145)=1,AO145,
IF($AM$175&gt;SUM($AM$54:AM145),_xlfn.CONCAT(", ",AO145),
IF($AM$175=SUM($AM$54:AM145),_xlfn.CONCAT(" y ",AO145)))))</f>
        <v/>
      </c>
      <c r="AO145" s="31">
        <v>91</v>
      </c>
      <c r="AP145" s="290">
        <f t="shared" si="20"/>
        <v>0</v>
      </c>
      <c r="AQ145" s="293">
        <f t="shared" si="19"/>
        <v>0</v>
      </c>
      <c r="AR145" s="294" t="str">
        <f>IF(AQ145=0,"",
IF(SUM($AQ$54:AQ145)=1,AS145,
IF($AQ$175&gt;SUM($AQ$54:AQ145),_xlfn.CONCAT(", ",AS145),
IF($AQ$175=SUM($AQ$54:AQ145),_xlfn.CONCAT(" y ",AS145)))))</f>
        <v/>
      </c>
      <c r="AS145" s="89" t="s">
        <v>5266</v>
      </c>
    </row>
    <row r="146" spans="1:45" ht="15" customHeight="1">
      <c r="A146" s="64"/>
      <c r="B146" s="11"/>
      <c r="C146" s="58" t="s">
        <v>5267</v>
      </c>
      <c r="D146" s="1020" t="str">
        <f>IF(CNGE_2025_M1_Secc5_Sub1!$D122="","",CNGE_2025_M1_Secc5_Sub1!$D122)</f>
        <v/>
      </c>
      <c r="E146" s="889"/>
      <c r="F146" s="889"/>
      <c r="G146" s="889"/>
      <c r="H146" s="889"/>
      <c r="I146" s="889"/>
      <c r="J146" s="889"/>
      <c r="K146" s="889"/>
      <c r="L146" s="889"/>
      <c r="M146" s="889"/>
      <c r="N146" s="890"/>
      <c r="O146" s="1041"/>
      <c r="P146" s="1043"/>
      <c r="Q146" s="1041"/>
      <c r="R146" s="1043"/>
      <c r="S146" s="1041"/>
      <c r="T146" s="1043"/>
      <c r="U146" s="1041"/>
      <c r="V146" s="1043"/>
      <c r="W146" s="1041"/>
      <c r="X146" s="1043"/>
      <c r="Y146" s="1041"/>
      <c r="Z146" s="1043"/>
      <c r="AA146" s="1041"/>
      <c r="AB146" s="1043"/>
      <c r="AC146" s="1041"/>
      <c r="AD146" s="1043"/>
      <c r="AI146">
        <f t="shared" si="14"/>
        <v>0</v>
      </c>
      <c r="AJ146">
        <f t="shared" si="15"/>
        <v>0</v>
      </c>
      <c r="AK146">
        <f t="shared" si="16"/>
        <v>0</v>
      </c>
      <c r="AL146">
        <f t="shared" si="17"/>
        <v>0</v>
      </c>
      <c r="AM146" s="293">
        <f t="shared" si="18"/>
        <v>0</v>
      </c>
      <c r="AN146" s="294" t="str">
        <f>IF(AM146=0,"",
IF(SUM($AM$54:AM146)=1,AO146,
IF($AM$175&gt;SUM($AM$54:AM146),_xlfn.CONCAT(", ",AO146),
IF($AM$175=SUM($AM$54:AM146),_xlfn.CONCAT(" y ",AO146)))))</f>
        <v/>
      </c>
      <c r="AO146" s="31">
        <v>92</v>
      </c>
      <c r="AP146" s="290">
        <f t="shared" si="20"/>
        <v>0</v>
      </c>
      <c r="AQ146" s="293">
        <f t="shared" si="19"/>
        <v>0</v>
      </c>
      <c r="AR146" s="294" t="str">
        <f>IF(AQ146=0,"",
IF(SUM($AQ$54:AQ146)=1,AS146,
IF($AQ$175&gt;SUM($AQ$54:AQ146),_xlfn.CONCAT(", ",AS146),
IF($AQ$175=SUM($AQ$54:AQ146),_xlfn.CONCAT(" y ",AS146)))))</f>
        <v/>
      </c>
      <c r="AS146" s="89" t="s">
        <v>5268</v>
      </c>
    </row>
    <row r="147" spans="1:45" ht="15" customHeight="1">
      <c r="A147" s="64"/>
      <c r="B147" s="11"/>
      <c r="C147" s="58" t="s">
        <v>5269</v>
      </c>
      <c r="D147" s="1020" t="str">
        <f>IF(CNGE_2025_M1_Secc5_Sub1!$D123="","",CNGE_2025_M1_Secc5_Sub1!$D123)</f>
        <v/>
      </c>
      <c r="E147" s="889"/>
      <c r="F147" s="889"/>
      <c r="G147" s="889"/>
      <c r="H147" s="889"/>
      <c r="I147" s="889"/>
      <c r="J147" s="889"/>
      <c r="K147" s="889"/>
      <c r="L147" s="889"/>
      <c r="M147" s="889"/>
      <c r="N147" s="890"/>
      <c r="O147" s="1041"/>
      <c r="P147" s="1043"/>
      <c r="Q147" s="1041"/>
      <c r="R147" s="1043"/>
      <c r="S147" s="1041"/>
      <c r="T147" s="1043"/>
      <c r="U147" s="1041"/>
      <c r="V147" s="1043"/>
      <c r="W147" s="1041"/>
      <c r="X147" s="1043"/>
      <c r="Y147" s="1041"/>
      <c r="Z147" s="1043"/>
      <c r="AA147" s="1041"/>
      <c r="AB147" s="1043"/>
      <c r="AC147" s="1041"/>
      <c r="AD147" s="1043"/>
      <c r="AI147">
        <f t="shared" si="14"/>
        <v>0</v>
      </c>
      <c r="AJ147">
        <f t="shared" si="15"/>
        <v>0</v>
      </c>
      <c r="AK147">
        <f t="shared" si="16"/>
        <v>0</v>
      </c>
      <c r="AL147">
        <f t="shared" si="17"/>
        <v>0</v>
      </c>
      <c r="AM147" s="293">
        <f t="shared" si="18"/>
        <v>0</v>
      </c>
      <c r="AN147" s="294" t="str">
        <f>IF(AM147=0,"",
IF(SUM($AM$54:AM147)=1,AO147,
IF($AM$175&gt;SUM($AM$54:AM147),_xlfn.CONCAT(", ",AO147),
IF($AM$175=SUM($AM$54:AM147),_xlfn.CONCAT(" y ",AO147)))))</f>
        <v/>
      </c>
      <c r="AO147" s="31">
        <v>93</v>
      </c>
      <c r="AP147" s="290">
        <f t="shared" si="20"/>
        <v>0</v>
      </c>
      <c r="AQ147" s="293">
        <f t="shared" si="19"/>
        <v>0</v>
      </c>
      <c r="AR147" s="294" t="str">
        <f>IF(AQ147=0,"",
IF(SUM($AQ$54:AQ147)=1,AS147,
IF($AQ$175&gt;SUM($AQ$54:AQ147),_xlfn.CONCAT(", ",AS147),
IF($AQ$175=SUM($AQ$54:AQ147),_xlfn.CONCAT(" y ",AS147)))))</f>
        <v/>
      </c>
      <c r="AS147" s="89" t="s">
        <v>5270</v>
      </c>
    </row>
    <row r="148" spans="1:45" ht="15" customHeight="1">
      <c r="A148" s="64"/>
      <c r="B148" s="11"/>
      <c r="C148" s="58" t="s">
        <v>5271</v>
      </c>
      <c r="D148" s="1020" t="str">
        <f>IF(CNGE_2025_M1_Secc5_Sub1!$D124="","",CNGE_2025_M1_Secc5_Sub1!$D124)</f>
        <v/>
      </c>
      <c r="E148" s="889"/>
      <c r="F148" s="889"/>
      <c r="G148" s="889"/>
      <c r="H148" s="889"/>
      <c r="I148" s="889"/>
      <c r="J148" s="889"/>
      <c r="K148" s="889"/>
      <c r="L148" s="889"/>
      <c r="M148" s="889"/>
      <c r="N148" s="890"/>
      <c r="O148" s="1041"/>
      <c r="P148" s="1043"/>
      <c r="Q148" s="1041"/>
      <c r="R148" s="1043"/>
      <c r="S148" s="1041"/>
      <c r="T148" s="1043"/>
      <c r="U148" s="1041"/>
      <c r="V148" s="1043"/>
      <c r="W148" s="1041"/>
      <c r="X148" s="1043"/>
      <c r="Y148" s="1041"/>
      <c r="Z148" s="1043"/>
      <c r="AA148" s="1041"/>
      <c r="AB148" s="1043"/>
      <c r="AC148" s="1041"/>
      <c r="AD148" s="1043"/>
      <c r="AI148">
        <f t="shared" si="14"/>
        <v>0</v>
      </c>
      <c r="AJ148">
        <f t="shared" si="15"/>
        <v>0</v>
      </c>
      <c r="AK148">
        <f t="shared" si="16"/>
        <v>0</v>
      </c>
      <c r="AL148">
        <f t="shared" si="17"/>
        <v>0</v>
      </c>
      <c r="AM148" s="293">
        <f t="shared" si="18"/>
        <v>0</v>
      </c>
      <c r="AN148" s="294" t="str">
        <f>IF(AM148=0,"",
IF(SUM($AM$54:AM148)=1,AO148,
IF($AM$175&gt;SUM($AM$54:AM148),_xlfn.CONCAT(", ",AO148),
IF($AM$175=SUM($AM$54:AM148),_xlfn.CONCAT(" y ",AO148)))))</f>
        <v/>
      </c>
      <c r="AO148" s="31">
        <v>94</v>
      </c>
      <c r="AP148" s="290">
        <f t="shared" si="20"/>
        <v>0</v>
      </c>
      <c r="AQ148" s="293">
        <f t="shared" si="19"/>
        <v>0</v>
      </c>
      <c r="AR148" s="294" t="str">
        <f>IF(AQ148=0,"",
IF(SUM($AQ$54:AQ148)=1,AS148,
IF($AQ$175&gt;SUM($AQ$54:AQ148),_xlfn.CONCAT(", ",AS148),
IF($AQ$175=SUM($AQ$54:AQ148),_xlfn.CONCAT(" y ",AS148)))))</f>
        <v/>
      </c>
      <c r="AS148" s="89" t="s">
        <v>5272</v>
      </c>
    </row>
    <row r="149" spans="1:45" ht="15" customHeight="1">
      <c r="A149" s="64"/>
      <c r="B149" s="11"/>
      <c r="C149" s="58" t="s">
        <v>5273</v>
      </c>
      <c r="D149" s="1020" t="str">
        <f>IF(CNGE_2025_M1_Secc5_Sub1!$D125="","",CNGE_2025_M1_Secc5_Sub1!$D125)</f>
        <v/>
      </c>
      <c r="E149" s="889"/>
      <c r="F149" s="889"/>
      <c r="G149" s="889"/>
      <c r="H149" s="889"/>
      <c r="I149" s="889"/>
      <c r="J149" s="889"/>
      <c r="K149" s="889"/>
      <c r="L149" s="889"/>
      <c r="M149" s="889"/>
      <c r="N149" s="890"/>
      <c r="O149" s="1041"/>
      <c r="P149" s="1043"/>
      <c r="Q149" s="1041"/>
      <c r="R149" s="1043"/>
      <c r="S149" s="1041"/>
      <c r="T149" s="1043"/>
      <c r="U149" s="1041"/>
      <c r="V149" s="1043"/>
      <c r="W149" s="1041"/>
      <c r="X149" s="1043"/>
      <c r="Y149" s="1041"/>
      <c r="Z149" s="1043"/>
      <c r="AA149" s="1041"/>
      <c r="AB149" s="1043"/>
      <c r="AC149" s="1041"/>
      <c r="AD149" s="1043"/>
      <c r="AI149">
        <f t="shared" si="14"/>
        <v>0</v>
      </c>
      <c r="AJ149">
        <f t="shared" si="15"/>
        <v>0</v>
      </c>
      <c r="AK149">
        <f t="shared" si="16"/>
        <v>0</v>
      </c>
      <c r="AL149">
        <f t="shared" si="17"/>
        <v>0</v>
      </c>
      <c r="AM149" s="293">
        <f t="shared" si="18"/>
        <v>0</v>
      </c>
      <c r="AN149" s="294" t="str">
        <f>IF(AM149=0,"",
IF(SUM($AM$54:AM149)=1,AO149,
IF($AM$175&gt;SUM($AM$54:AM149),_xlfn.CONCAT(", ",AO149),
IF($AM$175=SUM($AM$54:AM149),_xlfn.CONCAT(" y ",AO149)))))</f>
        <v/>
      </c>
      <c r="AO149" s="31">
        <v>95</v>
      </c>
      <c r="AP149" s="290">
        <f t="shared" si="20"/>
        <v>0</v>
      </c>
      <c r="AQ149" s="293">
        <f t="shared" si="19"/>
        <v>0</v>
      </c>
      <c r="AR149" s="294" t="str">
        <f>IF(AQ149=0,"",
IF(SUM($AQ$54:AQ149)=1,AS149,
IF($AQ$175&gt;SUM($AQ$54:AQ149),_xlfn.CONCAT(", ",AS149),
IF($AQ$175=SUM($AQ$54:AQ149),_xlfn.CONCAT(" y ",AS149)))))</f>
        <v/>
      </c>
      <c r="AS149" s="89" t="s">
        <v>5274</v>
      </c>
    </row>
    <row r="150" spans="1:45" ht="15" customHeight="1">
      <c r="A150" s="64"/>
      <c r="B150" s="11"/>
      <c r="C150" s="58" t="s">
        <v>5275</v>
      </c>
      <c r="D150" s="1020" t="str">
        <f>IF(CNGE_2025_M1_Secc5_Sub1!$D126="","",CNGE_2025_M1_Secc5_Sub1!$D126)</f>
        <v/>
      </c>
      <c r="E150" s="889"/>
      <c r="F150" s="889"/>
      <c r="G150" s="889"/>
      <c r="H150" s="889"/>
      <c r="I150" s="889"/>
      <c r="J150" s="889"/>
      <c r="K150" s="889"/>
      <c r="L150" s="889"/>
      <c r="M150" s="889"/>
      <c r="N150" s="890"/>
      <c r="O150" s="1041"/>
      <c r="P150" s="1043"/>
      <c r="Q150" s="1041"/>
      <c r="R150" s="1043"/>
      <c r="S150" s="1041"/>
      <c r="T150" s="1043"/>
      <c r="U150" s="1041"/>
      <c r="V150" s="1043"/>
      <c r="W150" s="1041"/>
      <c r="X150" s="1043"/>
      <c r="Y150" s="1041"/>
      <c r="Z150" s="1043"/>
      <c r="AA150" s="1041"/>
      <c r="AB150" s="1043"/>
      <c r="AC150" s="1041"/>
      <c r="AD150" s="1043"/>
      <c r="AI150">
        <f t="shared" ref="AI150:AI174" si="21">O150</f>
        <v>0</v>
      </c>
      <c r="AJ150">
        <f t="shared" ref="AJ150:AJ174" si="22">COUNTIF(Q150:AD150,"NS")</f>
        <v>0</v>
      </c>
      <c r="AK150">
        <f t="shared" ref="AK150:AK174" si="23">SUM(Q150:AD150)</f>
        <v>0</v>
      </c>
      <c r="AL150">
        <f t="shared" ref="AL150:AL174" si="24">IF(COUNTIF(O150:AD150,"NA")=8,0,IF(OR(AND(AI150=0,AJ150&gt;0),AND(AI150="NS",AK150&gt;0), AND(AI150="NS", AJ150=0,AK150=0)), 1, IF(OR(AND(AI150&gt;0,AJ150&gt;1,AI150&gt;AK150), AND(AI150="NS",AJ150=2), AND(AI150="NS",AK150=0,AJ150&gt;0),AI150=AK150), 0, 1)))</f>
        <v>0</v>
      </c>
      <c r="AM150" s="293">
        <f t="shared" ref="AM150:AM174" si="25">IF(SUM(AL150)=0,0,1)</f>
        <v>0</v>
      </c>
      <c r="AN150" s="294" t="str">
        <f>IF(AM150=0,"",
IF(SUM($AM$54:AM150)=1,AO150,
IF($AM$175&gt;SUM($AM$54:AM150),_xlfn.CONCAT(", ",AO150),
IF($AM$175=SUM($AM$54:AM150),_xlfn.CONCAT(" y ",AO150)))))</f>
        <v/>
      </c>
      <c r="AO150" s="31">
        <v>96</v>
      </c>
      <c r="AP150" s="290">
        <f t="shared" si="20"/>
        <v>0</v>
      </c>
      <c r="AQ150" s="293">
        <f t="shared" ref="AQ150:AQ174" si="26">IF(AP150=0,0,1)</f>
        <v>0</v>
      </c>
      <c r="AR150" s="294" t="str">
        <f>IF(AQ150=0,"",
IF(SUM($AQ$54:AQ150)=1,AS150,
IF($AQ$175&gt;SUM($AQ$54:AQ150),_xlfn.CONCAT(", ",AS150),
IF($AQ$175=SUM($AQ$54:AQ150),_xlfn.CONCAT(" y ",AS150)))))</f>
        <v/>
      </c>
      <c r="AS150" s="89" t="s">
        <v>5276</v>
      </c>
    </row>
    <row r="151" spans="1:45" ht="15" customHeight="1">
      <c r="A151" s="64"/>
      <c r="B151" s="11"/>
      <c r="C151" s="58" t="s">
        <v>5277</v>
      </c>
      <c r="D151" s="1020" t="str">
        <f>IF(CNGE_2025_M1_Secc5_Sub1!$D127="","",CNGE_2025_M1_Secc5_Sub1!$D127)</f>
        <v/>
      </c>
      <c r="E151" s="889"/>
      <c r="F151" s="889"/>
      <c r="G151" s="889"/>
      <c r="H151" s="889"/>
      <c r="I151" s="889"/>
      <c r="J151" s="889"/>
      <c r="K151" s="889"/>
      <c r="L151" s="889"/>
      <c r="M151" s="889"/>
      <c r="N151" s="890"/>
      <c r="O151" s="1041"/>
      <c r="P151" s="1043"/>
      <c r="Q151" s="1041"/>
      <c r="R151" s="1043"/>
      <c r="S151" s="1041"/>
      <c r="T151" s="1043"/>
      <c r="U151" s="1041"/>
      <c r="V151" s="1043"/>
      <c r="W151" s="1041"/>
      <c r="X151" s="1043"/>
      <c r="Y151" s="1041"/>
      <c r="Z151" s="1043"/>
      <c r="AA151" s="1041"/>
      <c r="AB151" s="1043"/>
      <c r="AC151" s="1041"/>
      <c r="AD151" s="1043"/>
      <c r="AI151">
        <f t="shared" si="21"/>
        <v>0</v>
      </c>
      <c r="AJ151">
        <f t="shared" si="22"/>
        <v>0</v>
      </c>
      <c r="AK151">
        <f t="shared" si="23"/>
        <v>0</v>
      </c>
      <c r="AL151">
        <f t="shared" si="24"/>
        <v>0</v>
      </c>
      <c r="AM151" s="293">
        <f t="shared" si="25"/>
        <v>0</v>
      </c>
      <c r="AN151" s="294" t="str">
        <f>IF(AM151=0,"",
IF(SUM($AM$54:AM151)=1,AO151,
IF($AM$175&gt;SUM($AM$54:AM151),_xlfn.CONCAT(", ",AO151),
IF($AM$175=SUM($AM$54:AM151),_xlfn.CONCAT(" y ",AO151)))))</f>
        <v/>
      </c>
      <c r="AO151" s="31">
        <v>97</v>
      </c>
      <c r="AP151" s="290">
        <f t="shared" ref="AP151:AP174" si="27">IF(AND(COUNTBLANK(D151)=0,COUNTA(O151:AD151)=8),0,IF(AND(COUNTBLANK(D151)=1,COUNTA(O151:AD151)=0),0,1))</f>
        <v>0</v>
      </c>
      <c r="AQ151" s="293">
        <f t="shared" si="26"/>
        <v>0</v>
      </c>
      <c r="AR151" s="294" t="str">
        <f>IF(AQ151=0,"",
IF(SUM($AQ$54:AQ151)=1,AS151,
IF($AQ$175&gt;SUM($AQ$54:AQ151),_xlfn.CONCAT(", ",AS151),
IF($AQ$175=SUM($AQ$54:AQ151),_xlfn.CONCAT(" y ",AS151)))))</f>
        <v/>
      </c>
      <c r="AS151" s="89" t="s">
        <v>5278</v>
      </c>
    </row>
    <row r="152" spans="1:45" ht="15" customHeight="1">
      <c r="A152" s="64"/>
      <c r="B152" s="11"/>
      <c r="C152" s="58" t="s">
        <v>5279</v>
      </c>
      <c r="D152" s="1020" t="str">
        <f>IF(CNGE_2025_M1_Secc5_Sub1!$D128="","",CNGE_2025_M1_Secc5_Sub1!$D128)</f>
        <v/>
      </c>
      <c r="E152" s="889"/>
      <c r="F152" s="889"/>
      <c r="G152" s="889"/>
      <c r="H152" s="889"/>
      <c r="I152" s="889"/>
      <c r="J152" s="889"/>
      <c r="K152" s="889"/>
      <c r="L152" s="889"/>
      <c r="M152" s="889"/>
      <c r="N152" s="890"/>
      <c r="O152" s="1041"/>
      <c r="P152" s="1043"/>
      <c r="Q152" s="1041"/>
      <c r="R152" s="1043"/>
      <c r="S152" s="1041"/>
      <c r="T152" s="1043"/>
      <c r="U152" s="1041"/>
      <c r="V152" s="1043"/>
      <c r="W152" s="1041"/>
      <c r="X152" s="1043"/>
      <c r="Y152" s="1041"/>
      <c r="Z152" s="1043"/>
      <c r="AA152" s="1041"/>
      <c r="AB152" s="1043"/>
      <c r="AC152" s="1041"/>
      <c r="AD152" s="1043"/>
      <c r="AI152">
        <f t="shared" si="21"/>
        <v>0</v>
      </c>
      <c r="AJ152">
        <f t="shared" si="22"/>
        <v>0</v>
      </c>
      <c r="AK152">
        <f t="shared" si="23"/>
        <v>0</v>
      </c>
      <c r="AL152">
        <f t="shared" si="24"/>
        <v>0</v>
      </c>
      <c r="AM152" s="293">
        <f t="shared" si="25"/>
        <v>0</v>
      </c>
      <c r="AN152" s="294" t="str">
        <f>IF(AM152=0,"",
IF(SUM($AM$54:AM152)=1,AO152,
IF($AM$175&gt;SUM($AM$54:AM152),_xlfn.CONCAT(", ",AO152),
IF($AM$175=SUM($AM$54:AM152),_xlfn.CONCAT(" y ",AO152)))))</f>
        <v/>
      </c>
      <c r="AO152" s="31">
        <v>98</v>
      </c>
      <c r="AP152" s="290">
        <f t="shared" si="27"/>
        <v>0</v>
      </c>
      <c r="AQ152" s="293">
        <f t="shared" si="26"/>
        <v>0</v>
      </c>
      <c r="AR152" s="294" t="str">
        <f>IF(AQ152=0,"",
IF(SUM($AQ$54:AQ152)=1,AS152,
IF($AQ$175&gt;SUM($AQ$54:AQ152),_xlfn.CONCAT(", ",AS152),
IF($AQ$175=SUM($AQ$54:AQ152),_xlfn.CONCAT(" y ",AS152)))))</f>
        <v/>
      </c>
      <c r="AS152" s="89" t="s">
        <v>5280</v>
      </c>
    </row>
    <row r="153" spans="1:45" ht="15" customHeight="1">
      <c r="A153" s="64"/>
      <c r="B153" s="11"/>
      <c r="C153" s="58" t="s">
        <v>5281</v>
      </c>
      <c r="D153" s="1020" t="str">
        <f>IF(CNGE_2025_M1_Secc5_Sub1!$D129="","",CNGE_2025_M1_Secc5_Sub1!$D129)</f>
        <v/>
      </c>
      <c r="E153" s="889"/>
      <c r="F153" s="889"/>
      <c r="G153" s="889"/>
      <c r="H153" s="889"/>
      <c r="I153" s="889"/>
      <c r="J153" s="889"/>
      <c r="K153" s="889"/>
      <c r="L153" s="889"/>
      <c r="M153" s="889"/>
      <c r="N153" s="890"/>
      <c r="O153" s="1041"/>
      <c r="P153" s="1043"/>
      <c r="Q153" s="1041"/>
      <c r="R153" s="1043"/>
      <c r="S153" s="1041"/>
      <c r="T153" s="1043"/>
      <c r="U153" s="1041"/>
      <c r="V153" s="1043"/>
      <c r="W153" s="1041"/>
      <c r="X153" s="1043"/>
      <c r="Y153" s="1041"/>
      <c r="Z153" s="1043"/>
      <c r="AA153" s="1041"/>
      <c r="AB153" s="1043"/>
      <c r="AC153" s="1041"/>
      <c r="AD153" s="1043"/>
      <c r="AI153">
        <f t="shared" si="21"/>
        <v>0</v>
      </c>
      <c r="AJ153">
        <f t="shared" si="22"/>
        <v>0</v>
      </c>
      <c r="AK153">
        <f t="shared" si="23"/>
        <v>0</v>
      </c>
      <c r="AL153">
        <f t="shared" si="24"/>
        <v>0</v>
      </c>
      <c r="AM153" s="293">
        <f t="shared" si="25"/>
        <v>0</v>
      </c>
      <c r="AN153" s="294" t="str">
        <f>IF(AM153=0,"",
IF(SUM($AM$54:AM153)=1,AO153,
IF($AM$175&gt;SUM($AM$54:AM153),_xlfn.CONCAT(", ",AO153),
IF($AM$175=SUM($AM$54:AM153),_xlfn.CONCAT(" y ",AO153)))))</f>
        <v/>
      </c>
      <c r="AO153" s="31">
        <v>99</v>
      </c>
      <c r="AP153" s="290">
        <f t="shared" si="27"/>
        <v>0</v>
      </c>
      <c r="AQ153" s="293">
        <f t="shared" si="26"/>
        <v>0</v>
      </c>
      <c r="AR153" s="294" t="str">
        <f>IF(AQ153=0,"",
IF(SUM($AQ$54:AQ153)=1,AS153,
IF($AQ$175&gt;SUM($AQ$54:AQ153),_xlfn.CONCAT(", ",AS153),
IF($AQ$175=SUM($AQ$54:AQ153),_xlfn.CONCAT(" y ",AS153)))))</f>
        <v/>
      </c>
      <c r="AS153" s="89" t="s">
        <v>5282</v>
      </c>
    </row>
    <row r="154" spans="1:45" ht="15" customHeight="1">
      <c r="A154" s="64"/>
      <c r="B154" s="11"/>
      <c r="C154" s="58" t="s">
        <v>5283</v>
      </c>
      <c r="D154" s="1020" t="str">
        <f>IF(CNGE_2025_M1_Secc5_Sub1!$D130="","",CNGE_2025_M1_Secc5_Sub1!$D130)</f>
        <v/>
      </c>
      <c r="E154" s="889"/>
      <c r="F154" s="889"/>
      <c r="G154" s="889"/>
      <c r="H154" s="889"/>
      <c r="I154" s="889"/>
      <c r="J154" s="889"/>
      <c r="K154" s="889"/>
      <c r="L154" s="889"/>
      <c r="M154" s="889"/>
      <c r="N154" s="890"/>
      <c r="O154" s="1041"/>
      <c r="P154" s="1043"/>
      <c r="Q154" s="1041"/>
      <c r="R154" s="1043"/>
      <c r="S154" s="1041"/>
      <c r="T154" s="1043"/>
      <c r="U154" s="1041"/>
      <c r="V154" s="1043"/>
      <c r="W154" s="1041"/>
      <c r="X154" s="1043"/>
      <c r="Y154" s="1041"/>
      <c r="Z154" s="1043"/>
      <c r="AA154" s="1041"/>
      <c r="AB154" s="1043"/>
      <c r="AC154" s="1041"/>
      <c r="AD154" s="1043"/>
      <c r="AI154">
        <f t="shared" si="21"/>
        <v>0</v>
      </c>
      <c r="AJ154">
        <f t="shared" si="22"/>
        <v>0</v>
      </c>
      <c r="AK154">
        <f t="shared" si="23"/>
        <v>0</v>
      </c>
      <c r="AL154">
        <f t="shared" si="24"/>
        <v>0</v>
      </c>
      <c r="AM154" s="293">
        <f t="shared" si="25"/>
        <v>0</v>
      </c>
      <c r="AN154" s="294" t="str">
        <f>IF(AM154=0,"",
IF(SUM($AM$54:AM154)=1,AO154,
IF($AM$175&gt;SUM($AM$54:AM154),_xlfn.CONCAT(", ",AO154),
IF($AM$175=SUM($AM$54:AM154),_xlfn.CONCAT(" y ",AO154)))))</f>
        <v/>
      </c>
      <c r="AO154" s="31">
        <v>100</v>
      </c>
      <c r="AP154" s="290">
        <f t="shared" si="27"/>
        <v>0</v>
      </c>
      <c r="AQ154" s="293">
        <f t="shared" si="26"/>
        <v>0</v>
      </c>
      <c r="AR154" s="294" t="str">
        <f>IF(AQ154=0,"",
IF(SUM($AQ$54:AQ154)=1,AS154,
IF($AQ$175&gt;SUM($AQ$54:AQ154),_xlfn.CONCAT(", ",AS154),
IF($AQ$175=SUM($AQ$54:AQ154),_xlfn.CONCAT(" y ",AS154)))))</f>
        <v/>
      </c>
      <c r="AS154" s="89" t="s">
        <v>5284</v>
      </c>
    </row>
    <row r="155" spans="1:45" ht="15" customHeight="1">
      <c r="A155" s="64"/>
      <c r="B155" s="11"/>
      <c r="C155" s="61" t="s">
        <v>5285</v>
      </c>
      <c r="D155" s="1020" t="str">
        <f>IF(CNGE_2025_M1_Secc5_Sub1!$D131="","",CNGE_2025_M1_Secc5_Sub1!$D131)</f>
        <v/>
      </c>
      <c r="E155" s="889"/>
      <c r="F155" s="889"/>
      <c r="G155" s="889"/>
      <c r="H155" s="889"/>
      <c r="I155" s="889"/>
      <c r="J155" s="889"/>
      <c r="K155" s="889"/>
      <c r="L155" s="889"/>
      <c r="M155" s="889"/>
      <c r="N155" s="890"/>
      <c r="O155" s="1041"/>
      <c r="P155" s="1043"/>
      <c r="Q155" s="1041"/>
      <c r="R155" s="1043"/>
      <c r="S155" s="1041"/>
      <c r="T155" s="1043"/>
      <c r="U155" s="1041"/>
      <c r="V155" s="1043"/>
      <c r="W155" s="1041"/>
      <c r="X155" s="1043"/>
      <c r="Y155" s="1041"/>
      <c r="Z155" s="1043"/>
      <c r="AA155" s="1041"/>
      <c r="AB155" s="1043"/>
      <c r="AC155" s="1041"/>
      <c r="AD155" s="1043"/>
      <c r="AI155">
        <f t="shared" si="21"/>
        <v>0</v>
      </c>
      <c r="AJ155">
        <f t="shared" si="22"/>
        <v>0</v>
      </c>
      <c r="AK155">
        <f t="shared" si="23"/>
        <v>0</v>
      </c>
      <c r="AL155">
        <f t="shared" si="24"/>
        <v>0</v>
      </c>
      <c r="AM155" s="293">
        <f t="shared" si="25"/>
        <v>0</v>
      </c>
      <c r="AN155" s="294" t="str">
        <f>IF(AM155=0,"",
IF(SUM($AM$54:AM155)=1,AO155,
IF($AM$175&gt;SUM($AM$54:AM155),_xlfn.CONCAT(", ",AO155),
IF($AM$175=SUM($AM$54:AM155),_xlfn.CONCAT(" y ",AO155)))))</f>
        <v/>
      </c>
      <c r="AO155" s="31">
        <v>101</v>
      </c>
      <c r="AP155" s="290">
        <f t="shared" si="27"/>
        <v>0</v>
      </c>
      <c r="AQ155" s="293">
        <f t="shared" si="26"/>
        <v>0</v>
      </c>
      <c r="AR155" s="294" t="str">
        <f>IF(AQ155=0,"",
IF(SUM($AQ$54:AQ155)=1,AS155,
IF($AQ$175&gt;SUM($AQ$54:AQ155),_xlfn.CONCAT(", ",AS155),
IF($AQ$175=SUM($AQ$54:AQ155),_xlfn.CONCAT(" y ",AS155)))))</f>
        <v/>
      </c>
      <c r="AS155" s="89" t="s">
        <v>5286</v>
      </c>
    </row>
    <row r="156" spans="1:45" ht="15" customHeight="1">
      <c r="A156" s="64"/>
      <c r="B156" s="11"/>
      <c r="C156" s="61" t="s">
        <v>5287</v>
      </c>
      <c r="D156" s="1020" t="str">
        <f>IF(CNGE_2025_M1_Secc5_Sub1!$D132="","",CNGE_2025_M1_Secc5_Sub1!$D132)</f>
        <v/>
      </c>
      <c r="E156" s="889"/>
      <c r="F156" s="889"/>
      <c r="G156" s="889"/>
      <c r="H156" s="889"/>
      <c r="I156" s="889"/>
      <c r="J156" s="889"/>
      <c r="K156" s="889"/>
      <c r="L156" s="889"/>
      <c r="M156" s="889"/>
      <c r="N156" s="890"/>
      <c r="O156" s="1041"/>
      <c r="P156" s="1043"/>
      <c r="Q156" s="1041"/>
      <c r="R156" s="1043"/>
      <c r="S156" s="1041"/>
      <c r="T156" s="1043"/>
      <c r="U156" s="1041"/>
      <c r="V156" s="1043"/>
      <c r="W156" s="1041"/>
      <c r="X156" s="1043"/>
      <c r="Y156" s="1041"/>
      <c r="Z156" s="1043"/>
      <c r="AA156" s="1041"/>
      <c r="AB156" s="1043"/>
      <c r="AC156" s="1041"/>
      <c r="AD156" s="1043"/>
      <c r="AI156">
        <f t="shared" si="21"/>
        <v>0</v>
      </c>
      <c r="AJ156">
        <f t="shared" si="22"/>
        <v>0</v>
      </c>
      <c r="AK156">
        <f t="shared" si="23"/>
        <v>0</v>
      </c>
      <c r="AL156">
        <f t="shared" si="24"/>
        <v>0</v>
      </c>
      <c r="AM156" s="293">
        <f t="shared" si="25"/>
        <v>0</v>
      </c>
      <c r="AN156" s="294" t="str">
        <f>IF(AM156=0,"",
IF(SUM($AM$54:AM156)=1,AO156,
IF($AM$175&gt;SUM($AM$54:AM156),_xlfn.CONCAT(", ",AO156),
IF($AM$175=SUM($AM$54:AM156),_xlfn.CONCAT(" y ",AO156)))))</f>
        <v/>
      </c>
      <c r="AO156" s="31">
        <v>102</v>
      </c>
      <c r="AP156" s="290">
        <f t="shared" si="27"/>
        <v>0</v>
      </c>
      <c r="AQ156" s="293">
        <f t="shared" si="26"/>
        <v>0</v>
      </c>
      <c r="AR156" s="294" t="str">
        <f>IF(AQ156=0,"",
IF(SUM($AQ$54:AQ156)=1,AS156,
IF($AQ$175&gt;SUM($AQ$54:AQ156),_xlfn.CONCAT(", ",AS156),
IF($AQ$175=SUM($AQ$54:AQ156),_xlfn.CONCAT(" y ",AS156)))))</f>
        <v/>
      </c>
      <c r="AS156" s="89" t="s">
        <v>5288</v>
      </c>
    </row>
    <row r="157" spans="1:45" ht="15" customHeight="1">
      <c r="A157" s="64"/>
      <c r="B157" s="11"/>
      <c r="C157" s="61" t="s">
        <v>5289</v>
      </c>
      <c r="D157" s="1020" t="str">
        <f>IF(CNGE_2025_M1_Secc5_Sub1!$D133="","",CNGE_2025_M1_Secc5_Sub1!$D133)</f>
        <v/>
      </c>
      <c r="E157" s="889"/>
      <c r="F157" s="889"/>
      <c r="G157" s="889"/>
      <c r="H157" s="889"/>
      <c r="I157" s="889"/>
      <c r="J157" s="889"/>
      <c r="K157" s="889"/>
      <c r="L157" s="889"/>
      <c r="M157" s="889"/>
      <c r="N157" s="890"/>
      <c r="O157" s="1041"/>
      <c r="P157" s="1043"/>
      <c r="Q157" s="1041"/>
      <c r="R157" s="1043"/>
      <c r="S157" s="1041"/>
      <c r="T157" s="1043"/>
      <c r="U157" s="1041"/>
      <c r="V157" s="1043"/>
      <c r="W157" s="1041"/>
      <c r="X157" s="1043"/>
      <c r="Y157" s="1041"/>
      <c r="Z157" s="1043"/>
      <c r="AA157" s="1041"/>
      <c r="AB157" s="1043"/>
      <c r="AC157" s="1041"/>
      <c r="AD157" s="1043"/>
      <c r="AI157">
        <f t="shared" si="21"/>
        <v>0</v>
      </c>
      <c r="AJ157">
        <f t="shared" si="22"/>
        <v>0</v>
      </c>
      <c r="AK157">
        <f t="shared" si="23"/>
        <v>0</v>
      </c>
      <c r="AL157">
        <f t="shared" si="24"/>
        <v>0</v>
      </c>
      <c r="AM157" s="293">
        <f t="shared" si="25"/>
        <v>0</v>
      </c>
      <c r="AN157" s="294" t="str">
        <f>IF(AM157=0,"",
IF(SUM($AM$54:AM157)=1,AO157,
IF($AM$175&gt;SUM($AM$54:AM157),_xlfn.CONCAT(", ",AO157),
IF($AM$175=SUM($AM$54:AM157),_xlfn.CONCAT(" y ",AO157)))))</f>
        <v/>
      </c>
      <c r="AO157" s="31">
        <v>103</v>
      </c>
      <c r="AP157" s="290">
        <f t="shared" si="27"/>
        <v>0</v>
      </c>
      <c r="AQ157" s="293">
        <f t="shared" si="26"/>
        <v>0</v>
      </c>
      <c r="AR157" s="294" t="str">
        <f>IF(AQ157=0,"",
IF(SUM($AQ$54:AQ157)=1,AS157,
IF($AQ$175&gt;SUM($AQ$54:AQ157),_xlfn.CONCAT(", ",AS157),
IF($AQ$175=SUM($AQ$54:AQ157),_xlfn.CONCAT(" y ",AS157)))))</f>
        <v/>
      </c>
      <c r="AS157" s="89" t="s">
        <v>5290</v>
      </c>
    </row>
    <row r="158" spans="1:45" ht="15" customHeight="1">
      <c r="A158" s="64"/>
      <c r="B158" s="11"/>
      <c r="C158" s="61" t="s">
        <v>5291</v>
      </c>
      <c r="D158" s="1020" t="str">
        <f>IF(CNGE_2025_M1_Secc5_Sub1!$D134="","",CNGE_2025_M1_Secc5_Sub1!$D134)</f>
        <v/>
      </c>
      <c r="E158" s="889"/>
      <c r="F158" s="889"/>
      <c r="G158" s="889"/>
      <c r="H158" s="889"/>
      <c r="I158" s="889"/>
      <c r="J158" s="889"/>
      <c r="K158" s="889"/>
      <c r="L158" s="889"/>
      <c r="M158" s="889"/>
      <c r="N158" s="890"/>
      <c r="O158" s="1041"/>
      <c r="P158" s="1043"/>
      <c r="Q158" s="1041"/>
      <c r="R158" s="1043"/>
      <c r="S158" s="1041"/>
      <c r="T158" s="1043"/>
      <c r="U158" s="1041"/>
      <c r="V158" s="1043"/>
      <c r="W158" s="1041"/>
      <c r="X158" s="1043"/>
      <c r="Y158" s="1041"/>
      <c r="Z158" s="1043"/>
      <c r="AA158" s="1041"/>
      <c r="AB158" s="1043"/>
      <c r="AC158" s="1041"/>
      <c r="AD158" s="1043"/>
      <c r="AI158">
        <f t="shared" si="21"/>
        <v>0</v>
      </c>
      <c r="AJ158">
        <f t="shared" si="22"/>
        <v>0</v>
      </c>
      <c r="AK158">
        <f t="shared" si="23"/>
        <v>0</v>
      </c>
      <c r="AL158">
        <f t="shared" si="24"/>
        <v>0</v>
      </c>
      <c r="AM158" s="293">
        <f t="shared" si="25"/>
        <v>0</v>
      </c>
      <c r="AN158" s="294" t="str">
        <f>IF(AM158=0,"",
IF(SUM($AM$54:AM158)=1,AO158,
IF($AM$175&gt;SUM($AM$54:AM158),_xlfn.CONCAT(", ",AO158),
IF($AM$175=SUM($AM$54:AM158),_xlfn.CONCAT(" y ",AO158)))))</f>
        <v/>
      </c>
      <c r="AO158" s="31">
        <v>104</v>
      </c>
      <c r="AP158" s="290">
        <f t="shared" si="27"/>
        <v>0</v>
      </c>
      <c r="AQ158" s="293">
        <f t="shared" si="26"/>
        <v>0</v>
      </c>
      <c r="AR158" s="294" t="str">
        <f>IF(AQ158=0,"",
IF(SUM($AQ$54:AQ158)=1,AS158,
IF($AQ$175&gt;SUM($AQ$54:AQ158),_xlfn.CONCAT(", ",AS158),
IF($AQ$175=SUM($AQ$54:AQ158),_xlfn.CONCAT(" y ",AS158)))))</f>
        <v/>
      </c>
      <c r="AS158" s="89" t="s">
        <v>5292</v>
      </c>
    </row>
    <row r="159" spans="1:45" ht="15" customHeight="1">
      <c r="A159" s="64"/>
      <c r="B159" s="11"/>
      <c r="C159" s="61" t="s">
        <v>5293</v>
      </c>
      <c r="D159" s="1020" t="str">
        <f>IF(CNGE_2025_M1_Secc5_Sub1!$D135="","",CNGE_2025_M1_Secc5_Sub1!$D135)</f>
        <v/>
      </c>
      <c r="E159" s="889"/>
      <c r="F159" s="889"/>
      <c r="G159" s="889"/>
      <c r="H159" s="889"/>
      <c r="I159" s="889"/>
      <c r="J159" s="889"/>
      <c r="K159" s="889"/>
      <c r="L159" s="889"/>
      <c r="M159" s="889"/>
      <c r="N159" s="890"/>
      <c r="O159" s="1041"/>
      <c r="P159" s="1043"/>
      <c r="Q159" s="1041"/>
      <c r="R159" s="1043"/>
      <c r="S159" s="1041"/>
      <c r="T159" s="1043"/>
      <c r="U159" s="1041"/>
      <c r="V159" s="1043"/>
      <c r="W159" s="1041"/>
      <c r="X159" s="1043"/>
      <c r="Y159" s="1041"/>
      <c r="Z159" s="1043"/>
      <c r="AA159" s="1041"/>
      <c r="AB159" s="1043"/>
      <c r="AC159" s="1041"/>
      <c r="AD159" s="1043"/>
      <c r="AI159">
        <f t="shared" si="21"/>
        <v>0</v>
      </c>
      <c r="AJ159">
        <f t="shared" si="22"/>
        <v>0</v>
      </c>
      <c r="AK159">
        <f t="shared" si="23"/>
        <v>0</v>
      </c>
      <c r="AL159">
        <f t="shared" si="24"/>
        <v>0</v>
      </c>
      <c r="AM159" s="293">
        <f t="shared" si="25"/>
        <v>0</v>
      </c>
      <c r="AN159" s="294" t="str">
        <f>IF(AM159=0,"",
IF(SUM($AM$54:AM159)=1,AO159,
IF($AM$175&gt;SUM($AM$54:AM159),_xlfn.CONCAT(", ",AO159),
IF($AM$175=SUM($AM$54:AM159),_xlfn.CONCAT(" y ",AO159)))))</f>
        <v/>
      </c>
      <c r="AO159" s="31">
        <v>105</v>
      </c>
      <c r="AP159" s="290">
        <f t="shared" si="27"/>
        <v>0</v>
      </c>
      <c r="AQ159" s="293">
        <f t="shared" si="26"/>
        <v>0</v>
      </c>
      <c r="AR159" s="294" t="str">
        <f>IF(AQ159=0,"",
IF(SUM($AQ$54:AQ159)=1,AS159,
IF($AQ$175&gt;SUM($AQ$54:AQ159),_xlfn.CONCAT(", ",AS159),
IF($AQ$175=SUM($AQ$54:AQ159),_xlfn.CONCAT(" y ",AS159)))))</f>
        <v/>
      </c>
      <c r="AS159" s="89" t="s">
        <v>5294</v>
      </c>
    </row>
    <row r="160" spans="1:45" ht="15" customHeight="1">
      <c r="A160" s="64"/>
      <c r="B160" s="11"/>
      <c r="C160" s="61" t="s">
        <v>5295</v>
      </c>
      <c r="D160" s="1020" t="str">
        <f>IF(CNGE_2025_M1_Secc5_Sub1!$D136="","",CNGE_2025_M1_Secc5_Sub1!$D136)</f>
        <v/>
      </c>
      <c r="E160" s="889"/>
      <c r="F160" s="889"/>
      <c r="G160" s="889"/>
      <c r="H160" s="889"/>
      <c r="I160" s="889"/>
      <c r="J160" s="889"/>
      <c r="K160" s="889"/>
      <c r="L160" s="889"/>
      <c r="M160" s="889"/>
      <c r="N160" s="890"/>
      <c r="O160" s="1041"/>
      <c r="P160" s="1043"/>
      <c r="Q160" s="1041"/>
      <c r="R160" s="1043"/>
      <c r="S160" s="1041"/>
      <c r="T160" s="1043"/>
      <c r="U160" s="1041"/>
      <c r="V160" s="1043"/>
      <c r="W160" s="1041"/>
      <c r="X160" s="1043"/>
      <c r="Y160" s="1041"/>
      <c r="Z160" s="1043"/>
      <c r="AA160" s="1041"/>
      <c r="AB160" s="1043"/>
      <c r="AC160" s="1041"/>
      <c r="AD160" s="1043"/>
      <c r="AI160">
        <f t="shared" si="21"/>
        <v>0</v>
      </c>
      <c r="AJ160">
        <f t="shared" si="22"/>
        <v>0</v>
      </c>
      <c r="AK160">
        <f t="shared" si="23"/>
        <v>0</v>
      </c>
      <c r="AL160">
        <f t="shared" si="24"/>
        <v>0</v>
      </c>
      <c r="AM160" s="293">
        <f t="shared" si="25"/>
        <v>0</v>
      </c>
      <c r="AN160" s="294" t="str">
        <f>IF(AM160=0,"",
IF(SUM($AM$54:AM160)=1,AO160,
IF($AM$175&gt;SUM($AM$54:AM160),_xlfn.CONCAT(", ",AO160),
IF($AM$175=SUM($AM$54:AM160),_xlfn.CONCAT(" y ",AO160)))))</f>
        <v/>
      </c>
      <c r="AO160" s="31">
        <v>106</v>
      </c>
      <c r="AP160" s="290">
        <f t="shared" si="27"/>
        <v>0</v>
      </c>
      <c r="AQ160" s="293">
        <f t="shared" si="26"/>
        <v>0</v>
      </c>
      <c r="AR160" s="294" t="str">
        <f>IF(AQ160=0,"",
IF(SUM($AQ$54:AQ160)=1,AS160,
IF($AQ$175&gt;SUM($AQ$54:AQ160),_xlfn.CONCAT(", ",AS160),
IF($AQ$175=SUM($AQ$54:AQ160),_xlfn.CONCAT(" y ",AS160)))))</f>
        <v/>
      </c>
      <c r="AS160" s="89" t="s">
        <v>5296</v>
      </c>
    </row>
    <row r="161" spans="1:45" ht="15" customHeight="1">
      <c r="A161" s="64"/>
      <c r="B161" s="11"/>
      <c r="C161" s="61" t="s">
        <v>5297</v>
      </c>
      <c r="D161" s="1020" t="str">
        <f>IF(CNGE_2025_M1_Secc5_Sub1!$D137="","",CNGE_2025_M1_Secc5_Sub1!$D137)</f>
        <v/>
      </c>
      <c r="E161" s="889"/>
      <c r="F161" s="889"/>
      <c r="G161" s="889"/>
      <c r="H161" s="889"/>
      <c r="I161" s="889"/>
      <c r="J161" s="889"/>
      <c r="K161" s="889"/>
      <c r="L161" s="889"/>
      <c r="M161" s="889"/>
      <c r="N161" s="890"/>
      <c r="O161" s="1041"/>
      <c r="P161" s="1043"/>
      <c r="Q161" s="1041"/>
      <c r="R161" s="1043"/>
      <c r="S161" s="1041"/>
      <c r="T161" s="1043"/>
      <c r="U161" s="1041"/>
      <c r="V161" s="1043"/>
      <c r="W161" s="1041"/>
      <c r="X161" s="1043"/>
      <c r="Y161" s="1041"/>
      <c r="Z161" s="1043"/>
      <c r="AA161" s="1041"/>
      <c r="AB161" s="1043"/>
      <c r="AC161" s="1041"/>
      <c r="AD161" s="1043"/>
      <c r="AI161">
        <f t="shared" si="21"/>
        <v>0</v>
      </c>
      <c r="AJ161">
        <f t="shared" si="22"/>
        <v>0</v>
      </c>
      <c r="AK161">
        <f t="shared" si="23"/>
        <v>0</v>
      </c>
      <c r="AL161">
        <f t="shared" si="24"/>
        <v>0</v>
      </c>
      <c r="AM161" s="293">
        <f t="shared" si="25"/>
        <v>0</v>
      </c>
      <c r="AN161" s="294" t="str">
        <f>IF(AM161=0,"",
IF(SUM($AM$54:AM161)=1,AO161,
IF($AM$175&gt;SUM($AM$54:AM161),_xlfn.CONCAT(", ",AO161),
IF($AM$175=SUM($AM$54:AM161),_xlfn.CONCAT(" y ",AO161)))))</f>
        <v/>
      </c>
      <c r="AO161" s="31">
        <v>107</v>
      </c>
      <c r="AP161" s="290">
        <f t="shared" si="27"/>
        <v>0</v>
      </c>
      <c r="AQ161" s="293">
        <f t="shared" si="26"/>
        <v>0</v>
      </c>
      <c r="AR161" s="294" t="str">
        <f>IF(AQ161=0,"",
IF(SUM($AQ$54:AQ161)=1,AS161,
IF($AQ$175&gt;SUM($AQ$54:AQ161),_xlfn.CONCAT(", ",AS161),
IF($AQ$175=SUM($AQ$54:AQ161),_xlfn.CONCAT(" y ",AS161)))))</f>
        <v/>
      </c>
      <c r="AS161" s="89" t="s">
        <v>5298</v>
      </c>
    </row>
    <row r="162" spans="1:45" ht="15" customHeight="1">
      <c r="A162" s="64"/>
      <c r="B162" s="11"/>
      <c r="C162" s="61" t="s">
        <v>5299</v>
      </c>
      <c r="D162" s="1020" t="str">
        <f>IF(CNGE_2025_M1_Secc5_Sub1!$D138="","",CNGE_2025_M1_Secc5_Sub1!$D138)</f>
        <v/>
      </c>
      <c r="E162" s="889"/>
      <c r="F162" s="889"/>
      <c r="G162" s="889"/>
      <c r="H162" s="889"/>
      <c r="I162" s="889"/>
      <c r="J162" s="889"/>
      <c r="K162" s="889"/>
      <c r="L162" s="889"/>
      <c r="M162" s="889"/>
      <c r="N162" s="890"/>
      <c r="O162" s="1041"/>
      <c r="P162" s="1043"/>
      <c r="Q162" s="1041"/>
      <c r="R162" s="1043"/>
      <c r="S162" s="1041"/>
      <c r="T162" s="1043"/>
      <c r="U162" s="1041"/>
      <c r="V162" s="1043"/>
      <c r="W162" s="1041"/>
      <c r="X162" s="1043"/>
      <c r="Y162" s="1041"/>
      <c r="Z162" s="1043"/>
      <c r="AA162" s="1041"/>
      <c r="AB162" s="1043"/>
      <c r="AC162" s="1041"/>
      <c r="AD162" s="1043"/>
      <c r="AI162">
        <f t="shared" si="21"/>
        <v>0</v>
      </c>
      <c r="AJ162">
        <f t="shared" si="22"/>
        <v>0</v>
      </c>
      <c r="AK162">
        <f t="shared" si="23"/>
        <v>0</v>
      </c>
      <c r="AL162">
        <f t="shared" si="24"/>
        <v>0</v>
      </c>
      <c r="AM162" s="293">
        <f t="shared" si="25"/>
        <v>0</v>
      </c>
      <c r="AN162" s="294" t="str">
        <f>IF(AM162=0,"",
IF(SUM($AM$54:AM162)=1,AO162,
IF($AM$175&gt;SUM($AM$54:AM162),_xlfn.CONCAT(", ",AO162),
IF($AM$175=SUM($AM$54:AM162),_xlfn.CONCAT(" y ",AO162)))))</f>
        <v/>
      </c>
      <c r="AO162" s="31">
        <v>108</v>
      </c>
      <c r="AP162" s="290">
        <f t="shared" si="27"/>
        <v>0</v>
      </c>
      <c r="AQ162" s="293">
        <f t="shared" si="26"/>
        <v>0</v>
      </c>
      <c r="AR162" s="294" t="str">
        <f>IF(AQ162=0,"",
IF(SUM($AQ$54:AQ162)=1,AS162,
IF($AQ$175&gt;SUM($AQ$54:AQ162),_xlfn.CONCAT(", ",AS162),
IF($AQ$175=SUM($AQ$54:AQ162),_xlfn.CONCAT(" y ",AS162)))))</f>
        <v/>
      </c>
      <c r="AS162" s="89" t="s">
        <v>5300</v>
      </c>
    </row>
    <row r="163" spans="1:45" ht="15" customHeight="1">
      <c r="A163" s="64"/>
      <c r="B163" s="11"/>
      <c r="C163" s="61" t="s">
        <v>5301</v>
      </c>
      <c r="D163" s="1020" t="str">
        <f>IF(CNGE_2025_M1_Secc5_Sub1!$D139="","",CNGE_2025_M1_Secc5_Sub1!$D139)</f>
        <v/>
      </c>
      <c r="E163" s="889"/>
      <c r="F163" s="889"/>
      <c r="G163" s="889"/>
      <c r="H163" s="889"/>
      <c r="I163" s="889"/>
      <c r="J163" s="889"/>
      <c r="K163" s="889"/>
      <c r="L163" s="889"/>
      <c r="M163" s="889"/>
      <c r="N163" s="890"/>
      <c r="O163" s="1041"/>
      <c r="P163" s="1043"/>
      <c r="Q163" s="1041"/>
      <c r="R163" s="1043"/>
      <c r="S163" s="1041"/>
      <c r="T163" s="1043"/>
      <c r="U163" s="1041"/>
      <c r="V163" s="1043"/>
      <c r="W163" s="1041"/>
      <c r="X163" s="1043"/>
      <c r="Y163" s="1041"/>
      <c r="Z163" s="1043"/>
      <c r="AA163" s="1041"/>
      <c r="AB163" s="1043"/>
      <c r="AC163" s="1041"/>
      <c r="AD163" s="1043"/>
      <c r="AI163">
        <f t="shared" si="21"/>
        <v>0</v>
      </c>
      <c r="AJ163">
        <f t="shared" si="22"/>
        <v>0</v>
      </c>
      <c r="AK163">
        <f t="shared" si="23"/>
        <v>0</v>
      </c>
      <c r="AL163">
        <f t="shared" si="24"/>
        <v>0</v>
      </c>
      <c r="AM163" s="293">
        <f t="shared" si="25"/>
        <v>0</v>
      </c>
      <c r="AN163" s="294" t="str">
        <f>IF(AM163=0,"",
IF(SUM($AM$54:AM163)=1,AO163,
IF($AM$175&gt;SUM($AM$54:AM163),_xlfn.CONCAT(", ",AO163),
IF($AM$175=SUM($AM$54:AM163),_xlfn.CONCAT(" y ",AO163)))))</f>
        <v/>
      </c>
      <c r="AO163" s="31">
        <v>109</v>
      </c>
      <c r="AP163" s="290">
        <f t="shared" si="27"/>
        <v>0</v>
      </c>
      <c r="AQ163" s="293">
        <f t="shared" si="26"/>
        <v>0</v>
      </c>
      <c r="AR163" s="294" t="str">
        <f>IF(AQ163=0,"",
IF(SUM($AQ$54:AQ163)=1,AS163,
IF($AQ$175&gt;SUM($AQ$54:AQ163),_xlfn.CONCAT(", ",AS163),
IF($AQ$175=SUM($AQ$54:AQ163),_xlfn.CONCAT(" y ",AS163)))))</f>
        <v/>
      </c>
      <c r="AS163" s="89" t="s">
        <v>5302</v>
      </c>
    </row>
    <row r="164" spans="1:45" ht="15" customHeight="1">
      <c r="A164" s="64"/>
      <c r="B164" s="11"/>
      <c r="C164" s="61" t="s">
        <v>5303</v>
      </c>
      <c r="D164" s="1020" t="str">
        <f>IF(CNGE_2025_M1_Secc5_Sub1!$D140="","",CNGE_2025_M1_Secc5_Sub1!$D140)</f>
        <v/>
      </c>
      <c r="E164" s="889"/>
      <c r="F164" s="889"/>
      <c r="G164" s="889"/>
      <c r="H164" s="889"/>
      <c r="I164" s="889"/>
      <c r="J164" s="889"/>
      <c r="K164" s="889"/>
      <c r="L164" s="889"/>
      <c r="M164" s="889"/>
      <c r="N164" s="890"/>
      <c r="O164" s="1041"/>
      <c r="P164" s="1043"/>
      <c r="Q164" s="1041"/>
      <c r="R164" s="1043"/>
      <c r="S164" s="1041"/>
      <c r="T164" s="1043"/>
      <c r="U164" s="1041"/>
      <c r="V164" s="1043"/>
      <c r="W164" s="1041"/>
      <c r="X164" s="1043"/>
      <c r="Y164" s="1041"/>
      <c r="Z164" s="1043"/>
      <c r="AA164" s="1041"/>
      <c r="AB164" s="1043"/>
      <c r="AC164" s="1041"/>
      <c r="AD164" s="1043"/>
      <c r="AI164">
        <f t="shared" si="21"/>
        <v>0</v>
      </c>
      <c r="AJ164">
        <f t="shared" si="22"/>
        <v>0</v>
      </c>
      <c r="AK164">
        <f t="shared" si="23"/>
        <v>0</v>
      </c>
      <c r="AL164">
        <f t="shared" si="24"/>
        <v>0</v>
      </c>
      <c r="AM164" s="293">
        <f t="shared" si="25"/>
        <v>0</v>
      </c>
      <c r="AN164" s="294" t="str">
        <f>IF(AM164=0,"",
IF(SUM($AM$54:AM164)=1,AO164,
IF($AM$175&gt;SUM($AM$54:AM164),_xlfn.CONCAT(", ",AO164),
IF($AM$175=SUM($AM$54:AM164),_xlfn.CONCAT(" y ",AO164)))))</f>
        <v/>
      </c>
      <c r="AO164" s="31">
        <v>110</v>
      </c>
      <c r="AP164" s="290">
        <f t="shared" si="27"/>
        <v>0</v>
      </c>
      <c r="AQ164" s="293">
        <f t="shared" si="26"/>
        <v>0</v>
      </c>
      <c r="AR164" s="294" t="str">
        <f>IF(AQ164=0,"",
IF(SUM($AQ$54:AQ164)=1,AS164,
IF($AQ$175&gt;SUM($AQ$54:AQ164),_xlfn.CONCAT(", ",AS164),
IF($AQ$175=SUM($AQ$54:AQ164),_xlfn.CONCAT(" y ",AS164)))))</f>
        <v/>
      </c>
      <c r="AS164" s="89" t="s">
        <v>5304</v>
      </c>
    </row>
    <row r="165" spans="1:45" ht="15" customHeight="1">
      <c r="A165" s="64"/>
      <c r="B165" s="11"/>
      <c r="C165" s="61" t="s">
        <v>5305</v>
      </c>
      <c r="D165" s="1020" t="str">
        <f>IF(CNGE_2025_M1_Secc5_Sub1!$D141="","",CNGE_2025_M1_Secc5_Sub1!$D141)</f>
        <v/>
      </c>
      <c r="E165" s="889"/>
      <c r="F165" s="889"/>
      <c r="G165" s="889"/>
      <c r="H165" s="889"/>
      <c r="I165" s="889"/>
      <c r="J165" s="889"/>
      <c r="K165" s="889"/>
      <c r="L165" s="889"/>
      <c r="M165" s="889"/>
      <c r="N165" s="890"/>
      <c r="O165" s="1041"/>
      <c r="P165" s="1043"/>
      <c r="Q165" s="1041"/>
      <c r="R165" s="1043"/>
      <c r="S165" s="1041"/>
      <c r="T165" s="1043"/>
      <c r="U165" s="1041"/>
      <c r="V165" s="1043"/>
      <c r="W165" s="1041"/>
      <c r="X165" s="1043"/>
      <c r="Y165" s="1041"/>
      <c r="Z165" s="1043"/>
      <c r="AA165" s="1041"/>
      <c r="AB165" s="1043"/>
      <c r="AC165" s="1041"/>
      <c r="AD165" s="1043"/>
      <c r="AI165">
        <f t="shared" si="21"/>
        <v>0</v>
      </c>
      <c r="AJ165">
        <f t="shared" si="22"/>
        <v>0</v>
      </c>
      <c r="AK165">
        <f t="shared" si="23"/>
        <v>0</v>
      </c>
      <c r="AL165">
        <f t="shared" si="24"/>
        <v>0</v>
      </c>
      <c r="AM165" s="293">
        <f t="shared" si="25"/>
        <v>0</v>
      </c>
      <c r="AN165" s="294" t="str">
        <f>IF(AM165=0,"",
IF(SUM($AM$54:AM165)=1,AO165,
IF($AM$175&gt;SUM($AM$54:AM165),_xlfn.CONCAT(", ",AO165),
IF($AM$175=SUM($AM$54:AM165),_xlfn.CONCAT(" y ",AO165)))))</f>
        <v/>
      </c>
      <c r="AO165" s="31">
        <v>111</v>
      </c>
      <c r="AP165" s="290">
        <f t="shared" si="27"/>
        <v>0</v>
      </c>
      <c r="AQ165" s="293">
        <f t="shared" si="26"/>
        <v>0</v>
      </c>
      <c r="AR165" s="294" t="str">
        <f>IF(AQ165=0,"",
IF(SUM($AQ$54:AQ165)=1,AS165,
IF($AQ$175&gt;SUM($AQ$54:AQ165),_xlfn.CONCAT(", ",AS165),
IF($AQ$175=SUM($AQ$54:AQ165),_xlfn.CONCAT(" y ",AS165)))))</f>
        <v/>
      </c>
      <c r="AS165" s="89" t="s">
        <v>5306</v>
      </c>
    </row>
    <row r="166" spans="1:45" ht="15" customHeight="1">
      <c r="A166" s="64"/>
      <c r="B166" s="11"/>
      <c r="C166" s="61" t="s">
        <v>5307</v>
      </c>
      <c r="D166" s="1020" t="str">
        <f>IF(CNGE_2025_M1_Secc5_Sub1!$D142="","",CNGE_2025_M1_Secc5_Sub1!$D142)</f>
        <v/>
      </c>
      <c r="E166" s="889"/>
      <c r="F166" s="889"/>
      <c r="G166" s="889"/>
      <c r="H166" s="889"/>
      <c r="I166" s="889"/>
      <c r="J166" s="889"/>
      <c r="K166" s="889"/>
      <c r="L166" s="889"/>
      <c r="M166" s="889"/>
      <c r="N166" s="890"/>
      <c r="O166" s="1041"/>
      <c r="P166" s="1043"/>
      <c r="Q166" s="1041"/>
      <c r="R166" s="1043"/>
      <c r="S166" s="1041"/>
      <c r="T166" s="1043"/>
      <c r="U166" s="1041"/>
      <c r="V166" s="1043"/>
      <c r="W166" s="1041"/>
      <c r="X166" s="1043"/>
      <c r="Y166" s="1041"/>
      <c r="Z166" s="1043"/>
      <c r="AA166" s="1041"/>
      <c r="AB166" s="1043"/>
      <c r="AC166" s="1041"/>
      <c r="AD166" s="1043"/>
      <c r="AI166">
        <f t="shared" si="21"/>
        <v>0</v>
      </c>
      <c r="AJ166">
        <f t="shared" si="22"/>
        <v>0</v>
      </c>
      <c r="AK166">
        <f t="shared" si="23"/>
        <v>0</v>
      </c>
      <c r="AL166">
        <f t="shared" si="24"/>
        <v>0</v>
      </c>
      <c r="AM166" s="293">
        <f t="shared" si="25"/>
        <v>0</v>
      </c>
      <c r="AN166" s="294" t="str">
        <f>IF(AM166=0,"",
IF(SUM($AM$54:AM166)=1,AO166,
IF($AM$175&gt;SUM($AM$54:AM166),_xlfn.CONCAT(", ",AO166),
IF($AM$175=SUM($AM$54:AM166),_xlfn.CONCAT(" y ",AO166)))))</f>
        <v/>
      </c>
      <c r="AO166" s="31">
        <v>112</v>
      </c>
      <c r="AP166" s="290">
        <f t="shared" si="27"/>
        <v>0</v>
      </c>
      <c r="AQ166" s="293">
        <f t="shared" si="26"/>
        <v>0</v>
      </c>
      <c r="AR166" s="294" t="str">
        <f>IF(AQ166=0,"",
IF(SUM($AQ$54:AQ166)=1,AS166,
IF($AQ$175&gt;SUM($AQ$54:AQ166),_xlfn.CONCAT(", ",AS166),
IF($AQ$175=SUM($AQ$54:AQ166),_xlfn.CONCAT(" y ",AS166)))))</f>
        <v/>
      </c>
      <c r="AS166" s="89" t="s">
        <v>5308</v>
      </c>
    </row>
    <row r="167" spans="1:45" ht="15" customHeight="1">
      <c r="A167" s="64"/>
      <c r="B167" s="11"/>
      <c r="C167" s="61" t="s">
        <v>5309</v>
      </c>
      <c r="D167" s="1020" t="str">
        <f>IF(CNGE_2025_M1_Secc5_Sub1!$D143="","",CNGE_2025_M1_Secc5_Sub1!$D143)</f>
        <v/>
      </c>
      <c r="E167" s="889"/>
      <c r="F167" s="889"/>
      <c r="G167" s="889"/>
      <c r="H167" s="889"/>
      <c r="I167" s="889"/>
      <c r="J167" s="889"/>
      <c r="K167" s="889"/>
      <c r="L167" s="889"/>
      <c r="M167" s="889"/>
      <c r="N167" s="890"/>
      <c r="O167" s="1041"/>
      <c r="P167" s="1043"/>
      <c r="Q167" s="1041"/>
      <c r="R167" s="1043"/>
      <c r="S167" s="1041"/>
      <c r="T167" s="1043"/>
      <c r="U167" s="1041"/>
      <c r="V167" s="1043"/>
      <c r="W167" s="1041"/>
      <c r="X167" s="1043"/>
      <c r="Y167" s="1041"/>
      <c r="Z167" s="1043"/>
      <c r="AA167" s="1041"/>
      <c r="AB167" s="1043"/>
      <c r="AC167" s="1041"/>
      <c r="AD167" s="1043"/>
      <c r="AI167">
        <f t="shared" si="21"/>
        <v>0</v>
      </c>
      <c r="AJ167">
        <f t="shared" si="22"/>
        <v>0</v>
      </c>
      <c r="AK167">
        <f t="shared" si="23"/>
        <v>0</v>
      </c>
      <c r="AL167">
        <f t="shared" si="24"/>
        <v>0</v>
      </c>
      <c r="AM167" s="293">
        <f t="shared" si="25"/>
        <v>0</v>
      </c>
      <c r="AN167" s="294" t="str">
        <f>IF(AM167=0,"",
IF(SUM($AM$54:AM167)=1,AO167,
IF($AM$175&gt;SUM($AM$54:AM167),_xlfn.CONCAT(", ",AO167),
IF($AM$175=SUM($AM$54:AM167),_xlfn.CONCAT(" y ",AO167)))))</f>
        <v/>
      </c>
      <c r="AO167" s="31">
        <v>113</v>
      </c>
      <c r="AP167" s="290">
        <f t="shared" si="27"/>
        <v>0</v>
      </c>
      <c r="AQ167" s="293">
        <f t="shared" si="26"/>
        <v>0</v>
      </c>
      <c r="AR167" s="294" t="str">
        <f>IF(AQ167=0,"",
IF(SUM($AQ$54:AQ167)=1,AS167,
IF($AQ$175&gt;SUM($AQ$54:AQ167),_xlfn.CONCAT(", ",AS167),
IF($AQ$175=SUM($AQ$54:AQ167),_xlfn.CONCAT(" y ",AS167)))))</f>
        <v/>
      </c>
      <c r="AS167" s="89" t="s">
        <v>5310</v>
      </c>
    </row>
    <row r="168" spans="1:45" ht="15" customHeight="1">
      <c r="A168" s="64"/>
      <c r="B168" s="11"/>
      <c r="C168" s="61" t="s">
        <v>5311</v>
      </c>
      <c r="D168" s="1020" t="str">
        <f>IF(CNGE_2025_M1_Secc5_Sub1!$D144="","",CNGE_2025_M1_Secc5_Sub1!$D144)</f>
        <v/>
      </c>
      <c r="E168" s="889"/>
      <c r="F168" s="889"/>
      <c r="G168" s="889"/>
      <c r="H168" s="889"/>
      <c r="I168" s="889"/>
      <c r="J168" s="889"/>
      <c r="K168" s="889"/>
      <c r="L168" s="889"/>
      <c r="M168" s="889"/>
      <c r="N168" s="890"/>
      <c r="O168" s="1041"/>
      <c r="P168" s="1043"/>
      <c r="Q168" s="1041"/>
      <c r="R168" s="1043"/>
      <c r="S168" s="1041"/>
      <c r="T168" s="1043"/>
      <c r="U168" s="1041"/>
      <c r="V168" s="1043"/>
      <c r="W168" s="1041"/>
      <c r="X168" s="1043"/>
      <c r="Y168" s="1041"/>
      <c r="Z168" s="1043"/>
      <c r="AA168" s="1041"/>
      <c r="AB168" s="1043"/>
      <c r="AC168" s="1041"/>
      <c r="AD168" s="1043"/>
      <c r="AI168">
        <f t="shared" si="21"/>
        <v>0</v>
      </c>
      <c r="AJ168">
        <f t="shared" si="22"/>
        <v>0</v>
      </c>
      <c r="AK168">
        <f t="shared" si="23"/>
        <v>0</v>
      </c>
      <c r="AL168">
        <f t="shared" si="24"/>
        <v>0</v>
      </c>
      <c r="AM168" s="293">
        <f t="shared" si="25"/>
        <v>0</v>
      </c>
      <c r="AN168" s="294" t="str">
        <f>IF(AM168=0,"",
IF(SUM($AM$54:AM168)=1,AO168,
IF($AM$175&gt;SUM($AM$54:AM168),_xlfn.CONCAT(", ",AO168),
IF($AM$175=SUM($AM$54:AM168),_xlfn.CONCAT(" y ",AO168)))))</f>
        <v/>
      </c>
      <c r="AO168" s="31">
        <v>114</v>
      </c>
      <c r="AP168" s="290">
        <f t="shared" si="27"/>
        <v>0</v>
      </c>
      <c r="AQ168" s="293">
        <f t="shared" si="26"/>
        <v>0</v>
      </c>
      <c r="AR168" s="294" t="str">
        <f>IF(AQ168=0,"",
IF(SUM($AQ$54:AQ168)=1,AS168,
IF($AQ$175&gt;SUM($AQ$54:AQ168),_xlfn.CONCAT(", ",AS168),
IF($AQ$175=SUM($AQ$54:AQ168),_xlfn.CONCAT(" y ",AS168)))))</f>
        <v/>
      </c>
      <c r="AS168" s="89" t="s">
        <v>5312</v>
      </c>
    </row>
    <row r="169" spans="1:45" ht="15" customHeight="1">
      <c r="A169" s="64"/>
      <c r="B169" s="11"/>
      <c r="C169" s="61" t="s">
        <v>5313</v>
      </c>
      <c r="D169" s="1020" t="str">
        <f>IF(CNGE_2025_M1_Secc5_Sub1!$D145="","",CNGE_2025_M1_Secc5_Sub1!$D145)</f>
        <v/>
      </c>
      <c r="E169" s="889"/>
      <c r="F169" s="889"/>
      <c r="G169" s="889"/>
      <c r="H169" s="889"/>
      <c r="I169" s="889"/>
      <c r="J169" s="889"/>
      <c r="K169" s="889"/>
      <c r="L169" s="889"/>
      <c r="M169" s="889"/>
      <c r="N169" s="890"/>
      <c r="O169" s="1041"/>
      <c r="P169" s="1043"/>
      <c r="Q169" s="1041"/>
      <c r="R169" s="1043"/>
      <c r="S169" s="1041"/>
      <c r="T169" s="1043"/>
      <c r="U169" s="1041"/>
      <c r="V169" s="1043"/>
      <c r="W169" s="1041"/>
      <c r="X169" s="1043"/>
      <c r="Y169" s="1041"/>
      <c r="Z169" s="1043"/>
      <c r="AA169" s="1041"/>
      <c r="AB169" s="1043"/>
      <c r="AC169" s="1041"/>
      <c r="AD169" s="1043"/>
      <c r="AI169">
        <f t="shared" si="21"/>
        <v>0</v>
      </c>
      <c r="AJ169">
        <f t="shared" si="22"/>
        <v>0</v>
      </c>
      <c r="AK169">
        <f t="shared" si="23"/>
        <v>0</v>
      </c>
      <c r="AL169">
        <f t="shared" si="24"/>
        <v>0</v>
      </c>
      <c r="AM169" s="293">
        <f t="shared" si="25"/>
        <v>0</v>
      </c>
      <c r="AN169" s="294" t="str">
        <f>IF(AM169=0,"",
IF(SUM($AM$54:AM169)=1,AO169,
IF($AM$175&gt;SUM($AM$54:AM169),_xlfn.CONCAT(", ",AO169),
IF($AM$175=SUM($AM$54:AM169),_xlfn.CONCAT(" y ",AO169)))))</f>
        <v/>
      </c>
      <c r="AO169" s="31">
        <v>115</v>
      </c>
      <c r="AP169" s="290">
        <f t="shared" si="27"/>
        <v>0</v>
      </c>
      <c r="AQ169" s="293">
        <f t="shared" si="26"/>
        <v>0</v>
      </c>
      <c r="AR169" s="294" t="str">
        <f>IF(AQ169=0,"",
IF(SUM($AQ$54:AQ169)=1,AS169,
IF($AQ$175&gt;SUM($AQ$54:AQ169),_xlfn.CONCAT(", ",AS169),
IF($AQ$175=SUM($AQ$54:AQ169),_xlfn.CONCAT(" y ",AS169)))))</f>
        <v/>
      </c>
      <c r="AS169" s="89" t="s">
        <v>5314</v>
      </c>
    </row>
    <row r="170" spans="1:45" ht="15" customHeight="1">
      <c r="A170" s="64"/>
      <c r="B170" s="11"/>
      <c r="C170" s="61" t="s">
        <v>5315</v>
      </c>
      <c r="D170" s="1020" t="str">
        <f>IF(CNGE_2025_M1_Secc5_Sub1!$D146="","",CNGE_2025_M1_Secc5_Sub1!$D146)</f>
        <v/>
      </c>
      <c r="E170" s="889"/>
      <c r="F170" s="889"/>
      <c r="G170" s="889"/>
      <c r="H170" s="889"/>
      <c r="I170" s="889"/>
      <c r="J170" s="889"/>
      <c r="K170" s="889"/>
      <c r="L170" s="889"/>
      <c r="M170" s="889"/>
      <c r="N170" s="890"/>
      <c r="O170" s="1041"/>
      <c r="P170" s="1043"/>
      <c r="Q170" s="1041"/>
      <c r="R170" s="1043"/>
      <c r="S170" s="1041"/>
      <c r="T170" s="1043"/>
      <c r="U170" s="1041"/>
      <c r="V170" s="1043"/>
      <c r="W170" s="1041"/>
      <c r="X170" s="1043"/>
      <c r="Y170" s="1041"/>
      <c r="Z170" s="1043"/>
      <c r="AA170" s="1041"/>
      <c r="AB170" s="1043"/>
      <c r="AC170" s="1041"/>
      <c r="AD170" s="1043"/>
      <c r="AI170">
        <f t="shared" si="21"/>
        <v>0</v>
      </c>
      <c r="AJ170">
        <f t="shared" si="22"/>
        <v>0</v>
      </c>
      <c r="AK170">
        <f t="shared" si="23"/>
        <v>0</v>
      </c>
      <c r="AL170">
        <f t="shared" si="24"/>
        <v>0</v>
      </c>
      <c r="AM170" s="293">
        <f t="shared" si="25"/>
        <v>0</v>
      </c>
      <c r="AN170" s="294" t="str">
        <f>IF(AM170=0,"",
IF(SUM($AM$54:AM170)=1,AO170,
IF($AM$175&gt;SUM($AM$54:AM170),_xlfn.CONCAT(", ",AO170),
IF($AM$175=SUM($AM$54:AM170),_xlfn.CONCAT(" y ",AO170)))))</f>
        <v/>
      </c>
      <c r="AO170" s="31">
        <v>116</v>
      </c>
      <c r="AP170" s="290">
        <f t="shared" si="27"/>
        <v>0</v>
      </c>
      <c r="AQ170" s="293">
        <f t="shared" si="26"/>
        <v>0</v>
      </c>
      <c r="AR170" s="294" t="str">
        <f>IF(AQ170=0,"",
IF(SUM($AQ$54:AQ170)=1,AS170,
IF($AQ$175&gt;SUM($AQ$54:AQ170),_xlfn.CONCAT(", ",AS170),
IF($AQ$175=SUM($AQ$54:AQ170),_xlfn.CONCAT(" y ",AS170)))))</f>
        <v/>
      </c>
      <c r="AS170" s="89" t="s">
        <v>5316</v>
      </c>
    </row>
    <row r="171" spans="1:45" ht="15" customHeight="1">
      <c r="A171" s="64"/>
      <c r="B171" s="11"/>
      <c r="C171" s="61" t="s">
        <v>5317</v>
      </c>
      <c r="D171" s="1020" t="str">
        <f>IF(CNGE_2025_M1_Secc5_Sub1!$D147="","",CNGE_2025_M1_Secc5_Sub1!$D147)</f>
        <v/>
      </c>
      <c r="E171" s="889"/>
      <c r="F171" s="889"/>
      <c r="G171" s="889"/>
      <c r="H171" s="889"/>
      <c r="I171" s="889"/>
      <c r="J171" s="889"/>
      <c r="K171" s="889"/>
      <c r="L171" s="889"/>
      <c r="M171" s="889"/>
      <c r="N171" s="890"/>
      <c r="O171" s="1041"/>
      <c r="P171" s="1043"/>
      <c r="Q171" s="1041"/>
      <c r="R171" s="1043"/>
      <c r="S171" s="1041"/>
      <c r="T171" s="1043"/>
      <c r="U171" s="1041"/>
      <c r="V171" s="1043"/>
      <c r="W171" s="1041"/>
      <c r="X171" s="1043"/>
      <c r="Y171" s="1041"/>
      <c r="Z171" s="1043"/>
      <c r="AA171" s="1041"/>
      <c r="AB171" s="1043"/>
      <c r="AC171" s="1041"/>
      <c r="AD171" s="1043"/>
      <c r="AI171">
        <f t="shared" si="21"/>
        <v>0</v>
      </c>
      <c r="AJ171">
        <f t="shared" si="22"/>
        <v>0</v>
      </c>
      <c r="AK171">
        <f t="shared" si="23"/>
        <v>0</v>
      </c>
      <c r="AL171">
        <f t="shared" si="24"/>
        <v>0</v>
      </c>
      <c r="AM171" s="293">
        <f t="shared" si="25"/>
        <v>0</v>
      </c>
      <c r="AN171" s="294" t="str">
        <f>IF(AM171=0,"",
IF(SUM($AM$54:AM171)=1,AO171,
IF($AM$175&gt;SUM($AM$54:AM171),_xlfn.CONCAT(", ",AO171),
IF($AM$175=SUM($AM$54:AM171),_xlfn.CONCAT(" y ",AO171)))))</f>
        <v/>
      </c>
      <c r="AO171" s="31">
        <v>117</v>
      </c>
      <c r="AP171" s="290">
        <f t="shared" si="27"/>
        <v>0</v>
      </c>
      <c r="AQ171" s="293">
        <f t="shared" si="26"/>
        <v>0</v>
      </c>
      <c r="AR171" s="294" t="str">
        <f>IF(AQ171=0,"",
IF(SUM($AQ$54:AQ171)=1,AS171,
IF($AQ$175&gt;SUM($AQ$54:AQ171),_xlfn.CONCAT(", ",AS171),
IF($AQ$175=SUM($AQ$54:AQ171),_xlfn.CONCAT(" y ",AS171)))))</f>
        <v/>
      </c>
      <c r="AS171" s="89" t="s">
        <v>5318</v>
      </c>
    </row>
    <row r="172" spans="1:45" ht="15" customHeight="1">
      <c r="A172" s="64"/>
      <c r="B172" s="11"/>
      <c r="C172" s="61" t="s">
        <v>5319</v>
      </c>
      <c r="D172" s="1020" t="str">
        <f>IF(CNGE_2025_M1_Secc5_Sub1!$D148="","",CNGE_2025_M1_Secc5_Sub1!$D148)</f>
        <v/>
      </c>
      <c r="E172" s="889"/>
      <c r="F172" s="889"/>
      <c r="G172" s="889"/>
      <c r="H172" s="889"/>
      <c r="I172" s="889"/>
      <c r="J172" s="889"/>
      <c r="K172" s="889"/>
      <c r="L172" s="889"/>
      <c r="M172" s="889"/>
      <c r="N172" s="890"/>
      <c r="O172" s="1041"/>
      <c r="P172" s="1043"/>
      <c r="Q172" s="1041"/>
      <c r="R172" s="1043"/>
      <c r="S172" s="1041"/>
      <c r="T172" s="1043"/>
      <c r="U172" s="1041"/>
      <c r="V172" s="1043"/>
      <c r="W172" s="1041"/>
      <c r="X172" s="1043"/>
      <c r="Y172" s="1041"/>
      <c r="Z172" s="1043"/>
      <c r="AA172" s="1041"/>
      <c r="AB172" s="1043"/>
      <c r="AC172" s="1041"/>
      <c r="AD172" s="1043"/>
      <c r="AI172">
        <f t="shared" si="21"/>
        <v>0</v>
      </c>
      <c r="AJ172">
        <f t="shared" si="22"/>
        <v>0</v>
      </c>
      <c r="AK172">
        <f t="shared" si="23"/>
        <v>0</v>
      </c>
      <c r="AL172">
        <f t="shared" si="24"/>
        <v>0</v>
      </c>
      <c r="AM172" s="293">
        <f t="shared" si="25"/>
        <v>0</v>
      </c>
      <c r="AN172" s="294" t="str">
        <f>IF(AM172=0,"",
IF(SUM($AM$54:AM172)=1,AO172,
IF($AM$175&gt;SUM($AM$54:AM172),_xlfn.CONCAT(", ",AO172),
IF($AM$175=SUM($AM$54:AM172),_xlfn.CONCAT(" y ",AO172)))))</f>
        <v/>
      </c>
      <c r="AO172" s="31">
        <v>118</v>
      </c>
      <c r="AP172" s="290">
        <f t="shared" si="27"/>
        <v>0</v>
      </c>
      <c r="AQ172" s="293">
        <f t="shared" si="26"/>
        <v>0</v>
      </c>
      <c r="AR172" s="294" t="str">
        <f>IF(AQ172=0,"",
IF(SUM($AQ$54:AQ172)=1,AS172,
IF($AQ$175&gt;SUM($AQ$54:AQ172),_xlfn.CONCAT(", ",AS172),
IF($AQ$175=SUM($AQ$54:AQ172),_xlfn.CONCAT(" y ",AS172)))))</f>
        <v/>
      </c>
      <c r="AS172" s="89" t="s">
        <v>5320</v>
      </c>
    </row>
    <row r="173" spans="1:45" ht="15" customHeight="1">
      <c r="A173" s="64"/>
      <c r="B173" s="11"/>
      <c r="C173" s="61" t="s">
        <v>5321</v>
      </c>
      <c r="D173" s="1020" t="str">
        <f>IF(CNGE_2025_M1_Secc5_Sub1!$D149="","",CNGE_2025_M1_Secc5_Sub1!$D149)</f>
        <v/>
      </c>
      <c r="E173" s="889"/>
      <c r="F173" s="889"/>
      <c r="G173" s="889"/>
      <c r="H173" s="889"/>
      <c r="I173" s="889"/>
      <c r="J173" s="889"/>
      <c r="K173" s="889"/>
      <c r="L173" s="889"/>
      <c r="M173" s="889"/>
      <c r="N173" s="890"/>
      <c r="O173" s="1041"/>
      <c r="P173" s="1043"/>
      <c r="Q173" s="1041"/>
      <c r="R173" s="1043"/>
      <c r="S173" s="1041"/>
      <c r="T173" s="1043"/>
      <c r="U173" s="1041"/>
      <c r="V173" s="1043"/>
      <c r="W173" s="1041"/>
      <c r="X173" s="1043"/>
      <c r="Y173" s="1041"/>
      <c r="Z173" s="1043"/>
      <c r="AA173" s="1041"/>
      <c r="AB173" s="1043"/>
      <c r="AC173" s="1041"/>
      <c r="AD173" s="1043"/>
      <c r="AI173">
        <f t="shared" si="21"/>
        <v>0</v>
      </c>
      <c r="AJ173">
        <f t="shared" si="22"/>
        <v>0</v>
      </c>
      <c r="AK173">
        <f t="shared" si="23"/>
        <v>0</v>
      </c>
      <c r="AL173">
        <f t="shared" si="24"/>
        <v>0</v>
      </c>
      <c r="AM173" s="293">
        <f t="shared" si="25"/>
        <v>0</v>
      </c>
      <c r="AN173" s="294" t="str">
        <f>IF(AM173=0,"",
IF(SUM($AM$54:AM173)=1,AO173,
IF($AM$175&gt;SUM($AM$54:AM173),_xlfn.CONCAT(", ",AO173),
IF($AM$175=SUM($AM$54:AM173),_xlfn.CONCAT(" y ",AO173)))))</f>
        <v/>
      </c>
      <c r="AO173" s="31">
        <v>119</v>
      </c>
      <c r="AP173" s="290">
        <f t="shared" si="27"/>
        <v>0</v>
      </c>
      <c r="AQ173" s="293">
        <f t="shared" si="26"/>
        <v>0</v>
      </c>
      <c r="AR173" s="294" t="str">
        <f>IF(AQ173=0,"",
IF(SUM($AQ$54:AQ173)=1,AS173,
IF($AQ$175&gt;SUM($AQ$54:AQ173),_xlfn.CONCAT(", ",AS173),
IF($AQ$175=SUM($AQ$54:AQ173),_xlfn.CONCAT(" y ",AS173)))))</f>
        <v/>
      </c>
      <c r="AS173" s="89" t="s">
        <v>5322</v>
      </c>
    </row>
    <row r="174" spans="1:45" ht="15" customHeight="1">
      <c r="A174" s="64"/>
      <c r="B174" s="11"/>
      <c r="C174" s="61" t="s">
        <v>5323</v>
      </c>
      <c r="D174" s="1020" t="str">
        <f>IF(CNGE_2025_M1_Secc5_Sub1!$D150="","",CNGE_2025_M1_Secc5_Sub1!$D150)</f>
        <v/>
      </c>
      <c r="E174" s="889"/>
      <c r="F174" s="889"/>
      <c r="G174" s="889"/>
      <c r="H174" s="889"/>
      <c r="I174" s="889"/>
      <c r="J174" s="889"/>
      <c r="K174" s="889"/>
      <c r="L174" s="889"/>
      <c r="M174" s="889"/>
      <c r="N174" s="890"/>
      <c r="O174" s="1041"/>
      <c r="P174" s="1043"/>
      <c r="Q174" s="1041"/>
      <c r="R174" s="1043"/>
      <c r="S174" s="1041"/>
      <c r="T174" s="1043"/>
      <c r="U174" s="1041"/>
      <c r="V174" s="1043"/>
      <c r="W174" s="1041"/>
      <c r="X174" s="1043"/>
      <c r="Y174" s="1041"/>
      <c r="Z174" s="1043"/>
      <c r="AA174" s="1041"/>
      <c r="AB174" s="1043"/>
      <c r="AC174" s="1041"/>
      <c r="AD174" s="1043"/>
      <c r="AI174">
        <f t="shared" si="21"/>
        <v>0</v>
      </c>
      <c r="AJ174">
        <f t="shared" si="22"/>
        <v>0</v>
      </c>
      <c r="AK174">
        <f t="shared" si="23"/>
        <v>0</v>
      </c>
      <c r="AL174">
        <f t="shared" si="24"/>
        <v>0</v>
      </c>
      <c r="AM174" s="293">
        <f t="shared" si="25"/>
        <v>0</v>
      </c>
      <c r="AN174" s="294" t="str">
        <f>IF(AM174=0,"",
IF(SUM($AM$54:AM174)=1,AO174,
IF($AM$175&gt;SUM($AM$54:AM174),_xlfn.CONCAT(", ",AO174),
IF($AM$175=SUM($AM$54:AM174),_xlfn.CONCAT(" y ",AO174)))))</f>
        <v/>
      </c>
      <c r="AO174" s="31">
        <v>120</v>
      </c>
      <c r="AP174" s="290">
        <f t="shared" si="27"/>
        <v>0</v>
      </c>
      <c r="AQ174" s="293">
        <f t="shared" si="26"/>
        <v>0</v>
      </c>
      <c r="AR174" s="294" t="str">
        <f>IF(AQ174=0,"",
IF(SUM($AQ$54:AQ174)=1,AS174,
IF($AQ$175&gt;SUM($AQ$54:AQ174),_xlfn.CONCAT(", ",AS174),
IF($AQ$175=SUM($AQ$54:AQ174),_xlfn.CONCAT(" y ",AS174)))))</f>
        <v/>
      </c>
      <c r="AS174" s="89" t="s">
        <v>5324</v>
      </c>
    </row>
    <row r="175" spans="1:45" ht="15" customHeight="1">
      <c r="A175" s="64"/>
      <c r="B175" s="11"/>
      <c r="C175" s="11"/>
      <c r="D175" s="11"/>
      <c r="E175" s="11"/>
      <c r="F175" s="96"/>
      <c r="G175" s="35"/>
      <c r="H175" s="35"/>
      <c r="I175" s="35"/>
      <c r="J175" s="35"/>
      <c r="K175" s="35"/>
      <c r="L175" s="35"/>
      <c r="M175" s="35"/>
      <c r="N175" s="105" t="s">
        <v>5571</v>
      </c>
      <c r="O175" s="1021">
        <f>IF(AND(SUM(O54:O174)=0,COUNTIF(O54:O174,"NS")&gt;0),"NS",IF(AND(SUM(O54:O174)=0,COUNTIF(O54:O174,0)&gt;0),0,IF(AND(SUM(O54:O174)=0,COUNTIF(O54:O174,"NA")&gt;0),"NA",SUM(O54:O174))))</f>
        <v>0</v>
      </c>
      <c r="P175" s="890"/>
      <c r="Q175" s="1021">
        <f>IF(AND(SUM(Q54:Q174)=0,COUNTIF(Q54:Q174,"NS")&gt;0),"NS",IF(AND(SUM(Q54:Q174)=0,COUNTIF(Q54:Q174,0)&gt;0),0,IF(AND(SUM(Q54:Q174)=0,COUNTIF(Q54:Q174,"NA")&gt;0),"NA",SUM(Q54:Q174))))</f>
        <v>0</v>
      </c>
      <c r="R175" s="890"/>
      <c r="S175" s="1021">
        <f>IF(AND(SUM(S54:S174)=0,COUNTIF(S54:S174,"NS")&gt;0),"NS",IF(AND(SUM(S54:S174)=0,COUNTIF(S54:S174,0)&gt;0),0,IF(AND(SUM(S54:S174)=0,COUNTIF(S54:S174,"NA")&gt;0),"NA",SUM(S54:S174))))</f>
        <v>0</v>
      </c>
      <c r="T175" s="890"/>
      <c r="U175" s="1021">
        <f>IF(AND(SUM(U54:U174)=0,COUNTIF(U54:U174,"NS")&gt;0),"NS",IF(AND(SUM(U54:U174)=0,COUNTIF(U54:U174,0)&gt;0),0,IF(AND(SUM(U54:U174)=0,COUNTIF(U54:U174,"NA")&gt;0),"NA",SUM(U54:U174))))</f>
        <v>0</v>
      </c>
      <c r="V175" s="890"/>
      <c r="W175" s="1021">
        <f>IF(AND(SUM(W54:W174)=0,COUNTIF(W54:W174,"NS")&gt;0),"NS",IF(AND(SUM(W54:W174)=0,COUNTIF(W54:W174,0)&gt;0),0,IF(AND(SUM(W54:W174)=0,COUNTIF(W54:W174,"NA")&gt;0),"NA",SUM(W54:W174))))</f>
        <v>0</v>
      </c>
      <c r="X175" s="890"/>
      <c r="Y175" s="1021">
        <f>IF(AND(SUM(Y54:Y174)=0,COUNTIF(Y54:Y174,"NS")&gt;0),"NS",IF(AND(SUM(Y54:Y174)=0,COUNTIF(Y54:Y174,0)&gt;0),0,IF(AND(SUM(Y54:Y174)=0,COUNTIF(Y54:Y174,"NA")&gt;0),"NA",SUM(Y54:Y174))))</f>
        <v>0</v>
      </c>
      <c r="Z175" s="890"/>
      <c r="AA175" s="1021">
        <f>IF(AND(SUM(AA54:AA174)=0,COUNTIF(AA54:AA174,"NS")&gt;0),"NS",IF(AND(SUM(AA54:AA174)=0,COUNTIF(AA54:AA174,0)&gt;0),0,IF(AND(SUM(AA54:AA174)=0,COUNTIF(AA54:AA174,"NA")&gt;0),"NA",SUM(AA54:AA174))))</f>
        <v>0</v>
      </c>
      <c r="AB175" s="890"/>
      <c r="AC175" s="1021">
        <f>IF(AND(SUM(AC54:AC174)=0,COUNTIF(AC54:AC174,"NS")&gt;0),"NS",IF(AND(SUM(AC54:AC174)=0,COUNTIF(AC54:AC174,0)&gt;0),0,IF(AND(SUM(AC54:AC174)=0,COUNTIF(AC54:AC174,"NA")&gt;0),"NA",SUM(AC54:AC174))))</f>
        <v>0</v>
      </c>
      <c r="AD175" s="890"/>
      <c r="AL175" s="278">
        <f>SUM(AL54:AL174)</f>
        <v>0</v>
      </c>
      <c r="AM175" s="296">
        <f>SUM(AM54:AM174)</f>
        <v>0</v>
      </c>
      <c r="AN175" s="296" t="str">
        <f>IF(AM175=0,"",_xlfn.CONCAT(AN54:AN174))</f>
        <v/>
      </c>
      <c r="AO175" s="297" t="str">
        <f>IF(AM175=0,"",
IF(AM175&gt;1,"Favor de revisar la suma y consistencia de totales y/o subtotales por filas (numéricos y NS)",
IF(AM175=1,_xlfn.CONCAT("Favor de revisar la sumatoria del total y/o subtotal en el numeral: ",AN175),_xlfn.CONCAT("Favor de revisar la sumatoria de los totales y/o subtotales en los numerales: ",AN175))))</f>
        <v/>
      </c>
      <c r="AQ175" s="296">
        <f>SUM(AQ54:AQ174)</f>
        <v>0</v>
      </c>
      <c r="AR175" s="296" t="str">
        <f>IF(AQ175=0,"",_xlfn.CONCAT(AR54:AR174))</f>
        <v/>
      </c>
      <c r="AS175" s="297" t="str">
        <f>IF(AQ175=0,"",
IF(AQ175&gt;10,"Favor de ingresar toda la información requerida en la pregunta",
IF(AQ175=1,_xlfn.CONCAT("Favor de revisar la información capturada en el numeral: ",AR175),_xlfn.CONCAT("Favor de revisar la información capturada en los numerales: ",AR175))))</f>
        <v/>
      </c>
    </row>
    <row r="176" spans="1:45" ht="15" customHeight="1">
      <c r="A176" s="64"/>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I176" t="s">
        <v>5572</v>
      </c>
      <c r="AJ176" s="279">
        <f>SUM(AL175)</f>
        <v>0</v>
      </c>
    </row>
    <row r="177" spans="1:41" ht="45" customHeight="1">
      <c r="A177" s="64"/>
      <c r="B177" s="11"/>
      <c r="C177" s="1030" t="s">
        <v>5412</v>
      </c>
      <c r="D177" s="866"/>
      <c r="E177" s="866"/>
      <c r="F177" s="1027"/>
      <c r="G177" s="884"/>
      <c r="H177" s="884"/>
      <c r="I177" s="884"/>
      <c r="J177" s="884"/>
      <c r="K177" s="884"/>
      <c r="L177" s="884"/>
      <c r="M177" s="884"/>
      <c r="N177" s="884"/>
      <c r="O177" s="884"/>
      <c r="P177" s="884"/>
      <c r="Q177" s="884"/>
      <c r="R177" s="884"/>
      <c r="S177" s="884"/>
      <c r="T177" s="884"/>
      <c r="U177" s="884"/>
      <c r="V177" s="884"/>
      <c r="W177" s="884"/>
      <c r="X177" s="884"/>
      <c r="Y177" s="884"/>
      <c r="Z177" s="884"/>
      <c r="AA177" s="884"/>
      <c r="AB177" s="884"/>
      <c r="AC177" s="884"/>
      <c r="AD177" s="885"/>
    </row>
    <row r="178" spans="1:41" ht="15" customHeight="1">
      <c r="A178" s="64"/>
      <c r="B178" s="1032" t="str">
        <f>IF(AND(AT54&gt;0,F177=""),"Ha registrado un número mayor a cero en la col. Otro tipo debe anotar el nombre de dicho(s) tipo(s) de origen ","")</f>
        <v/>
      </c>
      <c r="C178" s="1032"/>
      <c r="D178" s="1032"/>
      <c r="E178" s="1032"/>
      <c r="F178" s="1032"/>
      <c r="G178" s="1032"/>
      <c r="H178" s="1032"/>
      <c r="I178" s="1032"/>
      <c r="J178" s="1032"/>
      <c r="K178" s="1032"/>
      <c r="L178" s="1032"/>
      <c r="M178" s="1032"/>
      <c r="N178" s="1032"/>
      <c r="O178" s="1032"/>
      <c r="P178" s="1032"/>
      <c r="Q178" s="1032"/>
      <c r="R178" s="1032"/>
      <c r="S178" s="1032"/>
      <c r="T178" s="1032"/>
      <c r="U178" s="1032"/>
      <c r="V178" s="1032"/>
      <c r="W178" s="1032"/>
      <c r="X178" s="1032"/>
      <c r="Y178" s="1032"/>
      <c r="Z178" s="1032"/>
      <c r="AA178" s="1032"/>
      <c r="AB178" s="1032"/>
      <c r="AC178" s="1032"/>
      <c r="AD178" s="1032"/>
      <c r="AE178" s="1032"/>
    </row>
    <row r="179" spans="1:41" ht="24" customHeight="1">
      <c r="A179" s="64"/>
      <c r="B179" s="11"/>
      <c r="C179" s="1000" t="s">
        <v>5325</v>
      </c>
      <c r="D179" s="866"/>
      <c r="E179" s="866"/>
      <c r="F179" s="866"/>
      <c r="G179" s="866"/>
      <c r="H179" s="866"/>
      <c r="I179" s="866"/>
      <c r="J179" s="866"/>
      <c r="K179" s="866"/>
      <c r="L179" s="866"/>
      <c r="M179" s="866"/>
      <c r="N179" s="866"/>
      <c r="O179" s="866"/>
      <c r="P179" s="866"/>
      <c r="Q179" s="866"/>
      <c r="R179" s="866"/>
      <c r="S179" s="866"/>
      <c r="T179" s="866"/>
      <c r="U179" s="866"/>
      <c r="V179" s="866"/>
      <c r="W179" s="866"/>
      <c r="X179" s="866"/>
      <c r="Y179" s="866"/>
      <c r="Z179" s="866"/>
      <c r="AA179" s="866"/>
      <c r="AB179" s="866"/>
      <c r="AC179" s="866"/>
      <c r="AD179" s="866"/>
    </row>
    <row r="180" spans="1:41" ht="60" customHeight="1">
      <c r="A180" s="64"/>
      <c r="B180" s="11"/>
      <c r="C180" s="1019"/>
      <c r="D180" s="884"/>
      <c r="E180" s="884"/>
      <c r="F180" s="884"/>
      <c r="G180" s="884"/>
      <c r="H180" s="884"/>
      <c r="I180" s="884"/>
      <c r="J180" s="884"/>
      <c r="K180" s="884"/>
      <c r="L180" s="884"/>
      <c r="M180" s="884"/>
      <c r="N180" s="884"/>
      <c r="O180" s="884"/>
      <c r="P180" s="884"/>
      <c r="Q180" s="884"/>
      <c r="R180" s="884"/>
      <c r="S180" s="884"/>
      <c r="T180" s="884"/>
      <c r="U180" s="884"/>
      <c r="V180" s="884"/>
      <c r="W180" s="884"/>
      <c r="X180" s="884"/>
      <c r="Y180" s="884"/>
      <c r="Z180" s="884"/>
      <c r="AA180" s="884"/>
      <c r="AB180" s="884"/>
      <c r="AC180" s="884"/>
      <c r="AD180" s="885"/>
    </row>
    <row r="181" spans="1:41" ht="15" customHeight="1">
      <c r="A181" s="51"/>
      <c r="B181" s="988" t="str">
        <f>AS175</f>
        <v/>
      </c>
      <c r="C181" s="866"/>
      <c r="D181" s="866"/>
      <c r="E181" s="866"/>
      <c r="F181" s="866"/>
      <c r="G181" s="866"/>
      <c r="H181" s="866"/>
      <c r="I181" s="866"/>
      <c r="J181" s="866"/>
      <c r="K181" s="866"/>
      <c r="L181" s="866"/>
      <c r="M181" s="866"/>
      <c r="N181" s="866"/>
      <c r="O181" s="866"/>
      <c r="P181" s="866"/>
      <c r="Q181" s="866"/>
      <c r="R181" s="866"/>
      <c r="S181" s="866"/>
      <c r="T181" s="866"/>
      <c r="U181" s="866"/>
      <c r="V181" s="866"/>
      <c r="W181" s="866"/>
      <c r="X181" s="866"/>
      <c r="Y181" s="866"/>
      <c r="Z181" s="866"/>
      <c r="AA181" s="866"/>
      <c r="AB181" s="866"/>
      <c r="AC181" s="866"/>
      <c r="AD181" s="866"/>
    </row>
    <row r="182" spans="1:41" ht="15" customHeight="1">
      <c r="A182" s="51"/>
      <c r="B182" s="1005" t="str">
        <f>IF(SUM(COUNTIF(O54:AD174,"NS"))&lt;&gt;0,"Alerta: debido a que cuenta con registros NS, debe proporcionar una justificación en el area de comentarios al final de la pregunta","")</f>
        <v/>
      </c>
      <c r="C182" s="866"/>
      <c r="D182" s="866"/>
      <c r="E182" s="866"/>
      <c r="F182" s="866"/>
      <c r="G182" s="866"/>
      <c r="H182" s="866"/>
      <c r="I182" s="866"/>
      <c r="J182" s="866"/>
      <c r="K182" s="866"/>
      <c r="L182" s="866"/>
      <c r="M182" s="866"/>
      <c r="N182" s="866"/>
      <c r="O182" s="866"/>
      <c r="P182" s="866"/>
      <c r="Q182" s="866"/>
      <c r="R182" s="866"/>
      <c r="S182" s="866"/>
      <c r="T182" s="866"/>
      <c r="U182" s="866"/>
      <c r="V182" s="866"/>
      <c r="W182" s="866"/>
      <c r="X182" s="866"/>
      <c r="Y182" s="866"/>
      <c r="Z182" s="866"/>
      <c r="AA182" s="866"/>
      <c r="AB182" s="866"/>
      <c r="AC182" s="866"/>
      <c r="AD182" s="866"/>
      <c r="AE182" s="866"/>
    </row>
    <row r="183" spans="1:41" ht="15" customHeight="1">
      <c r="A183" s="51"/>
      <c r="B183" s="1032" t="str">
        <f>AO175</f>
        <v/>
      </c>
      <c r="C183" s="866"/>
      <c r="D183" s="866"/>
      <c r="E183" s="866"/>
      <c r="F183" s="866"/>
      <c r="G183" s="866"/>
      <c r="H183" s="866"/>
      <c r="I183" s="866"/>
      <c r="J183" s="866"/>
      <c r="K183" s="866"/>
      <c r="L183" s="866"/>
      <c r="M183" s="866"/>
      <c r="N183" s="866"/>
      <c r="O183" s="866"/>
      <c r="P183" s="866"/>
      <c r="Q183" s="866"/>
      <c r="R183" s="866"/>
      <c r="S183" s="866"/>
      <c r="T183" s="866"/>
      <c r="U183" s="866"/>
      <c r="V183" s="866"/>
      <c r="W183" s="866"/>
      <c r="X183" s="866"/>
      <c r="Y183" s="866"/>
      <c r="Z183" s="866"/>
      <c r="AA183" s="866"/>
      <c r="AB183" s="866"/>
      <c r="AC183" s="866"/>
      <c r="AD183" s="866"/>
      <c r="AE183" s="866"/>
    </row>
    <row r="184" spans="1:41" ht="15" customHeight="1">
      <c r="A184" s="51"/>
      <c r="B184" s="70"/>
      <c r="C184" s="48"/>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row>
    <row r="185" spans="1:41" ht="15" customHeight="1">
      <c r="A185" s="51"/>
      <c r="B185" s="70"/>
      <c r="C185" s="48"/>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row>
    <row r="186" spans="1:41" ht="15" customHeight="1">
      <c r="A186" s="51"/>
      <c r="B186" s="70"/>
      <c r="C186" s="48"/>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row>
    <row r="187" spans="1:41" ht="36" customHeight="1">
      <c r="A187" s="69" t="s">
        <v>5746</v>
      </c>
      <c r="B187" s="1031" t="s">
        <v>5747</v>
      </c>
      <c r="C187" s="866"/>
      <c r="D187" s="866"/>
      <c r="E187" s="866"/>
      <c r="F187" s="866"/>
      <c r="G187" s="866"/>
      <c r="H187" s="866"/>
      <c r="I187" s="866"/>
      <c r="J187" s="866"/>
      <c r="K187" s="866"/>
      <c r="L187" s="866"/>
      <c r="M187" s="866"/>
      <c r="N187" s="866"/>
      <c r="O187" s="866"/>
      <c r="P187" s="866"/>
      <c r="Q187" s="866"/>
      <c r="R187" s="866"/>
      <c r="S187" s="866"/>
      <c r="T187" s="866"/>
      <c r="U187" s="866"/>
      <c r="V187" s="866"/>
      <c r="W187" s="866"/>
      <c r="X187" s="866"/>
      <c r="Y187" s="866"/>
      <c r="Z187" s="866"/>
      <c r="AA187" s="866"/>
      <c r="AB187" s="866"/>
      <c r="AC187" s="866"/>
      <c r="AD187" s="866"/>
    </row>
    <row r="188" spans="1:41" ht="48" customHeight="1">
      <c r="A188" s="64"/>
      <c r="B188" s="11"/>
      <c r="C188" s="1064" t="s">
        <v>5748</v>
      </c>
      <c r="D188" s="866"/>
      <c r="E188" s="866"/>
      <c r="F188" s="866"/>
      <c r="G188" s="866"/>
      <c r="H188" s="866"/>
      <c r="I188" s="866"/>
      <c r="J188" s="866"/>
      <c r="K188" s="866"/>
      <c r="L188" s="866"/>
      <c r="M188" s="866"/>
      <c r="N188" s="866"/>
      <c r="O188" s="866"/>
      <c r="P188" s="866"/>
      <c r="Q188" s="866"/>
      <c r="R188" s="866"/>
      <c r="S188" s="866"/>
      <c r="T188" s="866"/>
      <c r="U188" s="866"/>
      <c r="V188" s="866"/>
      <c r="W188" s="866"/>
      <c r="X188" s="866"/>
      <c r="Y188" s="866"/>
      <c r="Z188" s="866"/>
      <c r="AA188" s="866"/>
      <c r="AB188" s="866"/>
      <c r="AC188" s="866"/>
      <c r="AD188" s="866"/>
    </row>
    <row r="189" spans="1:41" ht="24" customHeight="1">
      <c r="A189" s="64"/>
      <c r="B189" s="11"/>
      <c r="C189" s="1087" t="s">
        <v>5698</v>
      </c>
      <c r="D189" s="866"/>
      <c r="E189" s="866"/>
      <c r="F189" s="866"/>
      <c r="G189" s="866"/>
      <c r="H189" s="866"/>
      <c r="I189" s="866"/>
      <c r="J189" s="866"/>
      <c r="K189" s="866"/>
      <c r="L189" s="866"/>
      <c r="M189" s="866"/>
      <c r="N189" s="866"/>
      <c r="O189" s="866"/>
      <c r="P189" s="866"/>
      <c r="Q189" s="866"/>
      <c r="R189" s="866"/>
      <c r="S189" s="866"/>
      <c r="T189" s="866"/>
      <c r="U189" s="866"/>
      <c r="V189" s="866"/>
      <c r="W189" s="866"/>
      <c r="X189" s="866"/>
      <c r="Y189" s="866"/>
      <c r="Z189" s="866"/>
      <c r="AA189" s="866"/>
      <c r="AB189" s="866"/>
      <c r="AC189" s="866"/>
      <c r="AD189" s="866"/>
    </row>
    <row r="190" spans="1:41" ht="36" customHeight="1">
      <c r="A190" s="64"/>
      <c r="B190" s="11"/>
      <c r="C190" s="1064" t="s">
        <v>5749</v>
      </c>
      <c r="D190" s="866"/>
      <c r="E190" s="866"/>
      <c r="F190" s="866"/>
      <c r="G190" s="866"/>
      <c r="H190" s="866"/>
      <c r="I190" s="866"/>
      <c r="J190" s="866"/>
      <c r="K190" s="866"/>
      <c r="L190" s="866"/>
      <c r="M190" s="866"/>
      <c r="N190" s="866"/>
      <c r="O190" s="866"/>
      <c r="P190" s="866"/>
      <c r="Q190" s="866"/>
      <c r="R190" s="866"/>
      <c r="S190" s="866"/>
      <c r="T190" s="866"/>
      <c r="U190" s="866"/>
      <c r="V190" s="866"/>
      <c r="W190" s="866"/>
      <c r="X190" s="866"/>
      <c r="Y190" s="866"/>
      <c r="Z190" s="866"/>
      <c r="AA190" s="866"/>
      <c r="AB190" s="866"/>
      <c r="AC190" s="866"/>
      <c r="AD190" s="866"/>
    </row>
    <row r="191" spans="1:41" ht="15" customHeight="1">
      <c r="A191" s="64"/>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G191" s="772" t="s">
        <v>5350</v>
      </c>
      <c r="AI191" s="986" t="s">
        <v>5108</v>
      </c>
      <c r="AJ191" s="987"/>
      <c r="AK191" s="987"/>
      <c r="AL191" s="332" t="s">
        <v>5106</v>
      </c>
      <c r="AM191" s="1054" t="s">
        <v>5750</v>
      </c>
      <c r="AN191" s="1038"/>
      <c r="AO191" s="1055"/>
    </row>
    <row r="192" spans="1:41" ht="60" customHeight="1">
      <c r="A192" s="64"/>
      <c r="B192" s="11"/>
      <c r="C192" s="995" t="s">
        <v>5109</v>
      </c>
      <c r="D192" s="889"/>
      <c r="E192" s="889"/>
      <c r="F192" s="889"/>
      <c r="G192" s="889"/>
      <c r="H192" s="889"/>
      <c r="I192" s="889"/>
      <c r="J192" s="889"/>
      <c r="K192" s="889"/>
      <c r="L192" s="889"/>
      <c r="M192" s="889"/>
      <c r="N192" s="889"/>
      <c r="O192" s="889"/>
      <c r="P192" s="889"/>
      <c r="Q192" s="889"/>
      <c r="R192" s="889"/>
      <c r="S192" s="889"/>
      <c r="T192" s="889"/>
      <c r="U192" s="889"/>
      <c r="V192" s="889"/>
      <c r="W192" s="889"/>
      <c r="X192" s="890"/>
      <c r="Y192" s="995" t="s">
        <v>5751</v>
      </c>
      <c r="Z192" s="889"/>
      <c r="AA192" s="889"/>
      <c r="AB192" s="889"/>
      <c r="AC192" s="889"/>
      <c r="AD192" s="890"/>
      <c r="AG192" s="772" t="s">
        <v>5752</v>
      </c>
      <c r="AH192" s="289" t="s">
        <v>5116</v>
      </c>
      <c r="AI192" s="291" t="s">
        <v>5117</v>
      </c>
      <c r="AJ192" s="298" t="s">
        <v>5118</v>
      </c>
      <c r="AK192" s="295" t="s">
        <v>5119</v>
      </c>
      <c r="AL192" s="332" t="s">
        <v>5753</v>
      </c>
      <c r="AM192" s="369" t="s">
        <v>5482</v>
      </c>
      <c r="AN192" s="298" t="s">
        <v>5500</v>
      </c>
      <c r="AO192" s="370" t="s">
        <v>5119</v>
      </c>
    </row>
    <row r="193" spans="1:41" ht="15" customHeight="1">
      <c r="A193" s="64"/>
      <c r="B193" s="11"/>
      <c r="C193" s="267" t="s">
        <v>5743</v>
      </c>
      <c r="D193" s="1020" t="s">
        <v>5744</v>
      </c>
      <c r="E193" s="889"/>
      <c r="F193" s="889"/>
      <c r="G193" s="889"/>
      <c r="H193" s="889"/>
      <c r="I193" s="889"/>
      <c r="J193" s="889"/>
      <c r="K193" s="889"/>
      <c r="L193" s="889"/>
      <c r="M193" s="889"/>
      <c r="N193" s="889"/>
      <c r="O193" s="889"/>
      <c r="P193" s="889"/>
      <c r="Q193" s="889"/>
      <c r="R193" s="889"/>
      <c r="S193" s="889"/>
      <c r="T193" s="889"/>
      <c r="U193" s="889"/>
      <c r="V193" s="889"/>
      <c r="W193" s="889"/>
      <c r="X193" s="890"/>
      <c r="Y193" s="1041"/>
      <c r="Z193" s="1042"/>
      <c r="AA193" s="1042"/>
      <c r="AB193" s="1042"/>
      <c r="AC193" s="1042"/>
      <c r="AD193" s="1043"/>
      <c r="AG193" s="773">
        <f>IF(AND(SUM($U54:$AB54)=0,COUNTA(Y193)&gt;0),1,0)</f>
        <v>0</v>
      </c>
      <c r="AH193" s="290">
        <f>IF(AND(COUNTBLANK(D193)=0,SUM(U54:AB54)=0,COUNTA(Y193)=0),0,IF(AND(COUNTBLANK(D193)=0,SUM(U54:AB54)&gt;0,COUNTA(Y193)=1),0,1))</f>
        <v>0</v>
      </c>
      <c r="AI193" s="293">
        <f>IF(AH193=0,0,1)</f>
        <v>0</v>
      </c>
      <c r="AJ193" s="294" t="str">
        <f>IF(AI193=0,"",
IF(SUM($AI$193:AI193)=1,AK193,
IF($AI$314&gt;SUM($AI$193:AI193),_xlfn.CONCAT(", ",AK193),
IF($AI$314=SUM($AI$193:AI193),_xlfn.CONCAT(" y ",AK193)))))</f>
        <v/>
      </c>
      <c r="AK193" s="89" t="s">
        <v>5745</v>
      </c>
      <c r="AL193" s="335">
        <f>IF(OR(Y193="NS",U54="NS",W54="NS",Y54="NS",AA54="NS"),0,IF(AND(Y193="NA",U54="NA",W54="NA",Y54="NA",AA54="NA"),0,IF(Y193&lt;=SUM(U54:AB54),0,1)))</f>
        <v>0</v>
      </c>
      <c r="AM193" s="338">
        <f>IF(SUM(AL193)=0,0,1)</f>
        <v>0</v>
      </c>
      <c r="AN193" s="294" t="str">
        <f>IF(AM193=0,"",
IF(SUM($AM$193:AM193)=1,AO193,
IF($AM$314&gt;SUM($AM$193:AM193),_xlfn.CONCAT(", ",AO193),
IF($AM$314=SUM($AM$193:AM193),_xlfn.CONCAT(" y ",AO193)))))</f>
        <v/>
      </c>
      <c r="AO193" s="368" t="s">
        <v>5745</v>
      </c>
    </row>
    <row r="194" spans="1:41" ht="15" customHeight="1">
      <c r="A194" s="64"/>
      <c r="B194" s="11"/>
      <c r="C194" s="58" t="s">
        <v>5043</v>
      </c>
      <c r="D194" s="1020" t="str">
        <f>IF(CNGE_2025_M1_Secc5_Sub1!$D31="","",CNGE_2025_M1_Secc5_Sub1!$D31)</f>
        <v/>
      </c>
      <c r="E194" s="889"/>
      <c r="F194" s="889"/>
      <c r="G194" s="889"/>
      <c r="H194" s="889"/>
      <c r="I194" s="889"/>
      <c r="J194" s="889"/>
      <c r="K194" s="889"/>
      <c r="L194" s="889"/>
      <c r="M194" s="889"/>
      <c r="N194" s="889"/>
      <c r="O194" s="889"/>
      <c r="P194" s="889"/>
      <c r="Q194" s="889"/>
      <c r="R194" s="889"/>
      <c r="S194" s="889"/>
      <c r="T194" s="889"/>
      <c r="U194" s="889"/>
      <c r="V194" s="889"/>
      <c r="W194" s="889"/>
      <c r="X194" s="890"/>
      <c r="Y194" s="1041"/>
      <c r="Z194" s="1042"/>
      <c r="AA194" s="1042"/>
      <c r="AB194" s="1042"/>
      <c r="AC194" s="1042"/>
      <c r="AD194" s="1043"/>
      <c r="AG194" s="773">
        <f>IF(AND(SUM(U55:AB55)=0,COUNTA(Y194)&gt;0),1,0)</f>
        <v>0</v>
      </c>
      <c r="AH194" s="290">
        <f t="shared" ref="AH194:AH225" si="28">IF(AND(COUNTBLANK(D194)=0,SUM(U55:AB55)=0,COUNTA(Y194)=0),0,IF(AND(COUNTBLANK(D194)=0,SUM(U55:AB55)&gt;0,COUNTA(Y194)=1),0,IF(AND(COUNTBLANK(D194)=1,COUNTA(Y194)=0),0,1)))</f>
        <v>0</v>
      </c>
      <c r="AI194" s="293">
        <f t="shared" ref="AI194:AI224" si="29">IF(AH194=0,0,1)</f>
        <v>0</v>
      </c>
      <c r="AJ194" s="294" t="str">
        <f>IF(AI194=0,"",
IF(SUM($AI$193:AI194)=1,AK194,
IF($AI$314&gt;SUM($AI$193:AI194),_xlfn.CONCAT(", ",AK194),
IF($AI$314=SUM($AI$193:AI194),_xlfn.CONCAT(" y ",AK194)))))</f>
        <v/>
      </c>
      <c r="AK194" s="89" t="s">
        <v>5120</v>
      </c>
      <c r="AL194" s="335">
        <f t="shared" ref="AL194:AL224" si="30">IF(OR(Y194="NS",U55="NS",W55="NS",Y55="NS",AA55="NS"),0,IF(AND(Y194="NA",U55="NA",W55="NA",Y55="NA",AA55="NA"),0,IF(Y194&lt;=SUM(U55:AB55),0,1)))</f>
        <v>0</v>
      </c>
      <c r="AM194" s="338">
        <f t="shared" ref="AM194:AM224" si="31">IF(SUM(AL194)=0,0,1)</f>
        <v>0</v>
      </c>
      <c r="AN194" s="294" t="str">
        <f>IF(AM194=0,"",
IF(SUM($AM$193:AM194)=1,AO194,
IF($AM$314&gt;SUM($AM$193:AM194),_xlfn.CONCAT(", ",AO194),
IF($AM$314=SUM($AM$193:AM194),_xlfn.CONCAT(" y ",AO194)))))</f>
        <v/>
      </c>
      <c r="AO194" s="368" t="s">
        <v>5120</v>
      </c>
    </row>
    <row r="195" spans="1:41" ht="15" customHeight="1">
      <c r="A195" s="64"/>
      <c r="B195" s="11"/>
      <c r="C195" s="58" t="s">
        <v>5045</v>
      </c>
      <c r="D195" s="1020" t="str">
        <f>IF(CNGE_2025_M1_Secc5_Sub1!$D32="","",CNGE_2025_M1_Secc5_Sub1!$D32)</f>
        <v/>
      </c>
      <c r="E195" s="889"/>
      <c r="F195" s="889"/>
      <c r="G195" s="889"/>
      <c r="H195" s="889"/>
      <c r="I195" s="889"/>
      <c r="J195" s="889"/>
      <c r="K195" s="889"/>
      <c r="L195" s="889"/>
      <c r="M195" s="889"/>
      <c r="N195" s="889"/>
      <c r="O195" s="889"/>
      <c r="P195" s="889"/>
      <c r="Q195" s="889"/>
      <c r="R195" s="889"/>
      <c r="S195" s="889"/>
      <c r="T195" s="889"/>
      <c r="U195" s="889"/>
      <c r="V195" s="889"/>
      <c r="W195" s="889"/>
      <c r="X195" s="890"/>
      <c r="Y195" s="1041"/>
      <c r="Z195" s="1042"/>
      <c r="AA195" s="1042"/>
      <c r="AB195" s="1042"/>
      <c r="AC195" s="1042"/>
      <c r="AD195" s="1043"/>
      <c r="AG195" s="773">
        <f t="shared" ref="AG195:AG225" si="32">IF(AND(SUM(U56:AB56)=0,COUNTA(Y195)&gt;0),1,0)</f>
        <v>0</v>
      </c>
      <c r="AH195" s="290">
        <f t="shared" si="28"/>
        <v>0</v>
      </c>
      <c r="AI195" s="293">
        <f t="shared" si="29"/>
        <v>0</v>
      </c>
      <c r="AJ195" s="294" t="str">
        <f>IF(AI195=0,"",
IF(SUM($AI$193:AI195)=1,AK195,
IF($AI$314&gt;SUM($AI$193:AI195),_xlfn.CONCAT(", ",AK195),
IF($AI$314=SUM($AI$193:AI195),_xlfn.CONCAT(" y ",AK195)))))</f>
        <v/>
      </c>
      <c r="AK195" s="89" t="s">
        <v>5121</v>
      </c>
      <c r="AL195" s="335">
        <f t="shared" si="30"/>
        <v>0</v>
      </c>
      <c r="AM195" s="338">
        <f t="shared" si="31"/>
        <v>0</v>
      </c>
      <c r="AN195" s="294" t="str">
        <f>IF(AM195=0,"",
IF(SUM($AM$193:AM195)=1,AO195,
IF($AM$314&gt;SUM($AM$193:AM195),_xlfn.CONCAT(", ",AO195),
IF($AM$314=SUM($AM$193:AM195),_xlfn.CONCAT(" y ",AO195)))))</f>
        <v/>
      </c>
      <c r="AO195" s="368" t="s">
        <v>5121</v>
      </c>
    </row>
    <row r="196" spans="1:41" ht="15" customHeight="1">
      <c r="A196" s="64"/>
      <c r="B196" s="11"/>
      <c r="C196" s="58" t="s">
        <v>5047</v>
      </c>
      <c r="D196" s="1020" t="str">
        <f>IF(CNGE_2025_M1_Secc5_Sub1!$D33="","",CNGE_2025_M1_Secc5_Sub1!$D33)</f>
        <v/>
      </c>
      <c r="E196" s="889"/>
      <c r="F196" s="889"/>
      <c r="G196" s="889"/>
      <c r="H196" s="889"/>
      <c r="I196" s="889"/>
      <c r="J196" s="889"/>
      <c r="K196" s="889"/>
      <c r="L196" s="889"/>
      <c r="M196" s="889"/>
      <c r="N196" s="889"/>
      <c r="O196" s="889"/>
      <c r="P196" s="889"/>
      <c r="Q196" s="889"/>
      <c r="R196" s="889"/>
      <c r="S196" s="889"/>
      <c r="T196" s="889"/>
      <c r="U196" s="889"/>
      <c r="V196" s="889"/>
      <c r="W196" s="889"/>
      <c r="X196" s="890"/>
      <c r="Y196" s="1041"/>
      <c r="Z196" s="1042"/>
      <c r="AA196" s="1042"/>
      <c r="AB196" s="1042"/>
      <c r="AC196" s="1042"/>
      <c r="AD196" s="1043"/>
      <c r="AG196" s="773">
        <f t="shared" si="32"/>
        <v>0</v>
      </c>
      <c r="AH196" s="290">
        <f t="shared" si="28"/>
        <v>0</v>
      </c>
      <c r="AI196" s="293">
        <f t="shared" si="29"/>
        <v>0</v>
      </c>
      <c r="AJ196" s="294" t="str">
        <f>IF(AI196=0,"",
IF(SUM($AI$193:AI196)=1,AK196,
IF($AI$314&gt;SUM($AI$193:AI196),_xlfn.CONCAT(", ",AK196),
IF($AI$314=SUM($AI$193:AI196),_xlfn.CONCAT(" y ",AK196)))))</f>
        <v/>
      </c>
      <c r="AK196" s="89" t="s">
        <v>5122</v>
      </c>
      <c r="AL196" s="335">
        <f t="shared" si="30"/>
        <v>0</v>
      </c>
      <c r="AM196" s="338">
        <f t="shared" si="31"/>
        <v>0</v>
      </c>
      <c r="AN196" s="294" t="str">
        <f>IF(AM196=0,"",
IF(SUM($AM$193:AM196)=1,AO196,
IF($AM$314&gt;SUM($AM$193:AM196),_xlfn.CONCAT(", ",AO196),
IF($AM$314=SUM($AM$193:AM196),_xlfn.CONCAT(" y ",AO196)))))</f>
        <v/>
      </c>
      <c r="AO196" s="368" t="s">
        <v>5122</v>
      </c>
    </row>
    <row r="197" spans="1:41" ht="15" customHeight="1">
      <c r="A197" s="64"/>
      <c r="B197" s="11"/>
      <c r="C197" s="58" t="s">
        <v>5049</v>
      </c>
      <c r="D197" s="1020" t="str">
        <f>IF(CNGE_2025_M1_Secc5_Sub1!$D34="","",CNGE_2025_M1_Secc5_Sub1!$D34)</f>
        <v/>
      </c>
      <c r="E197" s="889"/>
      <c r="F197" s="889"/>
      <c r="G197" s="889"/>
      <c r="H197" s="889"/>
      <c r="I197" s="889"/>
      <c r="J197" s="889"/>
      <c r="K197" s="889"/>
      <c r="L197" s="889"/>
      <c r="M197" s="889"/>
      <c r="N197" s="889"/>
      <c r="O197" s="889"/>
      <c r="P197" s="889"/>
      <c r="Q197" s="889"/>
      <c r="R197" s="889"/>
      <c r="S197" s="889"/>
      <c r="T197" s="889"/>
      <c r="U197" s="889"/>
      <c r="V197" s="889"/>
      <c r="W197" s="889"/>
      <c r="X197" s="890"/>
      <c r="Y197" s="1041"/>
      <c r="Z197" s="1042"/>
      <c r="AA197" s="1042"/>
      <c r="AB197" s="1042"/>
      <c r="AC197" s="1042"/>
      <c r="AD197" s="1043"/>
      <c r="AG197" s="773">
        <f t="shared" si="32"/>
        <v>0</v>
      </c>
      <c r="AH197" s="290">
        <f t="shared" si="28"/>
        <v>0</v>
      </c>
      <c r="AI197" s="293">
        <f t="shared" si="29"/>
        <v>0</v>
      </c>
      <c r="AJ197" s="294" t="str">
        <f>IF(AI197=0,"",
IF(SUM($AI$193:AI197)=1,AK197,
IF($AI$314&gt;SUM($AI$193:AI197),_xlfn.CONCAT(", ",AK197),
IF($AI$314=SUM($AI$193:AI197),_xlfn.CONCAT(" y ",AK197)))))</f>
        <v/>
      </c>
      <c r="AK197" s="89" t="s">
        <v>5123</v>
      </c>
      <c r="AL197" s="335">
        <f t="shared" si="30"/>
        <v>0</v>
      </c>
      <c r="AM197" s="338">
        <f t="shared" si="31"/>
        <v>0</v>
      </c>
      <c r="AN197" s="294" t="str">
        <f>IF(AM197=0,"",
IF(SUM($AM$193:AM197)=1,AO197,
IF($AM$314&gt;SUM($AM$193:AM197),_xlfn.CONCAT(", ",AO197),
IF($AM$314=SUM($AM$193:AM197),_xlfn.CONCAT(" y ",AO197)))))</f>
        <v/>
      </c>
      <c r="AO197" s="368" t="s">
        <v>5123</v>
      </c>
    </row>
    <row r="198" spans="1:41" ht="15" customHeight="1">
      <c r="A198" s="64"/>
      <c r="B198" s="11"/>
      <c r="C198" s="58" t="s">
        <v>5051</v>
      </c>
      <c r="D198" s="1020" t="str">
        <f>IF(CNGE_2025_M1_Secc5_Sub1!$D35="","",CNGE_2025_M1_Secc5_Sub1!$D35)</f>
        <v/>
      </c>
      <c r="E198" s="889"/>
      <c r="F198" s="889"/>
      <c r="G198" s="889"/>
      <c r="H198" s="889"/>
      <c r="I198" s="889"/>
      <c r="J198" s="889"/>
      <c r="K198" s="889"/>
      <c r="L198" s="889"/>
      <c r="M198" s="889"/>
      <c r="N198" s="889"/>
      <c r="O198" s="889"/>
      <c r="P198" s="889"/>
      <c r="Q198" s="889"/>
      <c r="R198" s="889"/>
      <c r="S198" s="889"/>
      <c r="T198" s="889"/>
      <c r="U198" s="889"/>
      <c r="V198" s="889"/>
      <c r="W198" s="889"/>
      <c r="X198" s="890"/>
      <c r="Y198" s="1041"/>
      <c r="Z198" s="1042"/>
      <c r="AA198" s="1042"/>
      <c r="AB198" s="1042"/>
      <c r="AC198" s="1042"/>
      <c r="AD198" s="1043"/>
      <c r="AG198" s="773">
        <f t="shared" si="32"/>
        <v>0</v>
      </c>
      <c r="AH198" s="290">
        <f t="shared" si="28"/>
        <v>0</v>
      </c>
      <c r="AI198" s="293">
        <f t="shared" si="29"/>
        <v>0</v>
      </c>
      <c r="AJ198" s="294" t="str">
        <f>IF(AI198=0,"",
IF(SUM($AI$193:AI198)=1,AK198,
IF($AI$314&gt;SUM($AI$193:AI198),_xlfn.CONCAT(", ",AK198),
IF($AI$314=SUM($AI$193:AI198),_xlfn.CONCAT(" y ",AK198)))))</f>
        <v/>
      </c>
      <c r="AK198" s="89" t="s">
        <v>5124</v>
      </c>
      <c r="AL198" s="335">
        <f t="shared" si="30"/>
        <v>0</v>
      </c>
      <c r="AM198" s="338">
        <f t="shared" si="31"/>
        <v>0</v>
      </c>
      <c r="AN198" s="294" t="str">
        <f>IF(AM198=0,"",
IF(SUM($AM$193:AM198)=1,AO198,
IF($AM$314&gt;SUM($AM$193:AM198),_xlfn.CONCAT(", ",AO198),
IF($AM$314=SUM($AM$193:AM198),_xlfn.CONCAT(" y ",AO198)))))</f>
        <v/>
      </c>
      <c r="AO198" s="368" t="s">
        <v>5124</v>
      </c>
    </row>
    <row r="199" spans="1:41" ht="15" customHeight="1">
      <c r="A199" s="64"/>
      <c r="B199" s="11"/>
      <c r="C199" s="58" t="s">
        <v>5053</v>
      </c>
      <c r="D199" s="1020" t="str">
        <f>IF(CNGE_2025_M1_Secc5_Sub1!$D36="","",CNGE_2025_M1_Secc5_Sub1!$D36)</f>
        <v/>
      </c>
      <c r="E199" s="889"/>
      <c r="F199" s="889"/>
      <c r="G199" s="889"/>
      <c r="H199" s="889"/>
      <c r="I199" s="889"/>
      <c r="J199" s="889"/>
      <c r="K199" s="889"/>
      <c r="L199" s="889"/>
      <c r="M199" s="889"/>
      <c r="N199" s="889"/>
      <c r="O199" s="889"/>
      <c r="P199" s="889"/>
      <c r="Q199" s="889"/>
      <c r="R199" s="889"/>
      <c r="S199" s="889"/>
      <c r="T199" s="889"/>
      <c r="U199" s="889"/>
      <c r="V199" s="889"/>
      <c r="W199" s="889"/>
      <c r="X199" s="890"/>
      <c r="Y199" s="1041"/>
      <c r="Z199" s="1042"/>
      <c r="AA199" s="1042"/>
      <c r="AB199" s="1042"/>
      <c r="AC199" s="1042"/>
      <c r="AD199" s="1043"/>
      <c r="AG199" s="773">
        <f t="shared" si="32"/>
        <v>0</v>
      </c>
      <c r="AH199" s="290">
        <f t="shared" si="28"/>
        <v>0</v>
      </c>
      <c r="AI199" s="293">
        <f t="shared" si="29"/>
        <v>0</v>
      </c>
      <c r="AJ199" s="294" t="str">
        <f>IF(AI199=0,"",
IF(SUM($AI$193:AI199)=1,AK199,
IF($AI$314&gt;SUM($AI$193:AI199),_xlfn.CONCAT(", ",AK199),
IF($AI$314=SUM($AI$193:AI199),_xlfn.CONCAT(" y ",AK199)))))</f>
        <v/>
      </c>
      <c r="AK199" s="89" t="s">
        <v>5125</v>
      </c>
      <c r="AL199" s="335">
        <f t="shared" si="30"/>
        <v>0</v>
      </c>
      <c r="AM199" s="338">
        <f t="shared" si="31"/>
        <v>0</v>
      </c>
      <c r="AN199" s="294" t="str">
        <f>IF(AM199=0,"",
IF(SUM($AM$193:AM199)=1,AO199,
IF($AM$314&gt;SUM($AM$193:AM199),_xlfn.CONCAT(", ",AO199),
IF($AM$314=SUM($AM$193:AM199),_xlfn.CONCAT(" y ",AO199)))))</f>
        <v/>
      </c>
      <c r="AO199" s="368" t="s">
        <v>5125</v>
      </c>
    </row>
    <row r="200" spans="1:41" ht="15" customHeight="1">
      <c r="A200" s="64"/>
      <c r="B200" s="11"/>
      <c r="C200" s="58" t="s">
        <v>5055</v>
      </c>
      <c r="D200" s="1020" t="str">
        <f>IF(CNGE_2025_M1_Secc5_Sub1!$D37="","",CNGE_2025_M1_Secc5_Sub1!$D37)</f>
        <v/>
      </c>
      <c r="E200" s="889"/>
      <c r="F200" s="889"/>
      <c r="G200" s="889"/>
      <c r="H200" s="889"/>
      <c r="I200" s="889"/>
      <c r="J200" s="889"/>
      <c r="K200" s="889"/>
      <c r="L200" s="889"/>
      <c r="M200" s="889"/>
      <c r="N200" s="889"/>
      <c r="O200" s="889"/>
      <c r="P200" s="889"/>
      <c r="Q200" s="889"/>
      <c r="R200" s="889"/>
      <c r="S200" s="889"/>
      <c r="T200" s="889"/>
      <c r="U200" s="889"/>
      <c r="V200" s="889"/>
      <c r="W200" s="889"/>
      <c r="X200" s="890"/>
      <c r="Y200" s="1041"/>
      <c r="Z200" s="1042"/>
      <c r="AA200" s="1042"/>
      <c r="AB200" s="1042"/>
      <c r="AC200" s="1042"/>
      <c r="AD200" s="1043"/>
      <c r="AG200" s="773">
        <f t="shared" si="32"/>
        <v>0</v>
      </c>
      <c r="AH200" s="290">
        <f t="shared" si="28"/>
        <v>0</v>
      </c>
      <c r="AI200" s="293">
        <f t="shared" si="29"/>
        <v>0</v>
      </c>
      <c r="AJ200" s="294" t="str">
        <f>IF(AI200=0,"",
IF(SUM($AI$193:AI200)=1,AK200,
IF($AI$314&gt;SUM($AI$193:AI200),_xlfn.CONCAT(", ",AK200),
IF($AI$314=SUM($AI$193:AI200),_xlfn.CONCAT(" y ",AK200)))))</f>
        <v/>
      </c>
      <c r="AK200" s="89" t="s">
        <v>5126</v>
      </c>
      <c r="AL200" s="335">
        <f t="shared" si="30"/>
        <v>0</v>
      </c>
      <c r="AM200" s="338">
        <f t="shared" si="31"/>
        <v>0</v>
      </c>
      <c r="AN200" s="294" t="str">
        <f>IF(AM200=0,"",
IF(SUM($AM$193:AM200)=1,AO200,
IF($AM$314&gt;SUM($AM$193:AM200),_xlfn.CONCAT(", ",AO200),
IF($AM$314=SUM($AM$193:AM200),_xlfn.CONCAT(" y ",AO200)))))</f>
        <v/>
      </c>
      <c r="AO200" s="368" t="s">
        <v>5126</v>
      </c>
    </row>
    <row r="201" spans="1:41" ht="15" customHeight="1">
      <c r="A201" s="64"/>
      <c r="B201" s="11"/>
      <c r="C201" s="58" t="s">
        <v>5057</v>
      </c>
      <c r="D201" s="1020" t="str">
        <f>IF(CNGE_2025_M1_Secc5_Sub1!$D38="","",CNGE_2025_M1_Secc5_Sub1!$D38)</f>
        <v/>
      </c>
      <c r="E201" s="889"/>
      <c r="F201" s="889"/>
      <c r="G201" s="889"/>
      <c r="H201" s="889"/>
      <c r="I201" s="889"/>
      <c r="J201" s="889"/>
      <c r="K201" s="889"/>
      <c r="L201" s="889"/>
      <c r="M201" s="889"/>
      <c r="N201" s="889"/>
      <c r="O201" s="889"/>
      <c r="P201" s="889"/>
      <c r="Q201" s="889"/>
      <c r="R201" s="889"/>
      <c r="S201" s="889"/>
      <c r="T201" s="889"/>
      <c r="U201" s="889"/>
      <c r="V201" s="889"/>
      <c r="W201" s="889"/>
      <c r="X201" s="890"/>
      <c r="Y201" s="1041"/>
      <c r="Z201" s="1042"/>
      <c r="AA201" s="1042"/>
      <c r="AB201" s="1042"/>
      <c r="AC201" s="1042"/>
      <c r="AD201" s="1043"/>
      <c r="AG201" s="773">
        <f t="shared" si="32"/>
        <v>0</v>
      </c>
      <c r="AH201" s="290">
        <f t="shared" si="28"/>
        <v>0</v>
      </c>
      <c r="AI201" s="293">
        <f t="shared" si="29"/>
        <v>0</v>
      </c>
      <c r="AJ201" s="294" t="str">
        <f>IF(AI201=0,"",
IF(SUM($AI$193:AI201)=1,AK201,
IF($AI$314&gt;SUM($AI$193:AI201),_xlfn.CONCAT(", ",AK201),
IF($AI$314=SUM($AI$193:AI201),_xlfn.CONCAT(" y ",AK201)))))</f>
        <v/>
      </c>
      <c r="AK201" s="89" t="s">
        <v>5127</v>
      </c>
      <c r="AL201" s="335">
        <f t="shared" si="30"/>
        <v>0</v>
      </c>
      <c r="AM201" s="338">
        <f t="shared" si="31"/>
        <v>0</v>
      </c>
      <c r="AN201" s="294" t="str">
        <f>IF(AM201=0,"",
IF(SUM($AM$193:AM201)=1,AO201,
IF($AM$314&gt;SUM($AM$193:AM201),_xlfn.CONCAT(", ",AO201),
IF($AM$314=SUM($AM$193:AM201),_xlfn.CONCAT(" y ",AO201)))))</f>
        <v/>
      </c>
      <c r="AO201" s="368" t="s">
        <v>5127</v>
      </c>
    </row>
    <row r="202" spans="1:41" ht="15" customHeight="1">
      <c r="A202" s="64"/>
      <c r="B202" s="11"/>
      <c r="C202" s="58" t="s">
        <v>5059</v>
      </c>
      <c r="D202" s="1020" t="str">
        <f>IF(CNGE_2025_M1_Secc5_Sub1!$D39="","",CNGE_2025_M1_Secc5_Sub1!$D39)</f>
        <v/>
      </c>
      <c r="E202" s="889"/>
      <c r="F202" s="889"/>
      <c r="G202" s="889"/>
      <c r="H202" s="889"/>
      <c r="I202" s="889"/>
      <c r="J202" s="889"/>
      <c r="K202" s="889"/>
      <c r="L202" s="889"/>
      <c r="M202" s="889"/>
      <c r="N202" s="889"/>
      <c r="O202" s="889"/>
      <c r="P202" s="889"/>
      <c r="Q202" s="889"/>
      <c r="R202" s="889"/>
      <c r="S202" s="889"/>
      <c r="T202" s="889"/>
      <c r="U202" s="889"/>
      <c r="V202" s="889"/>
      <c r="W202" s="889"/>
      <c r="X202" s="890"/>
      <c r="Y202" s="1041"/>
      <c r="Z202" s="1042"/>
      <c r="AA202" s="1042"/>
      <c r="AB202" s="1042"/>
      <c r="AC202" s="1042"/>
      <c r="AD202" s="1043"/>
      <c r="AG202" s="773">
        <f t="shared" si="32"/>
        <v>0</v>
      </c>
      <c r="AH202" s="290">
        <f t="shared" si="28"/>
        <v>0</v>
      </c>
      <c r="AI202" s="293">
        <f t="shared" si="29"/>
        <v>0</v>
      </c>
      <c r="AJ202" s="294" t="str">
        <f>IF(AI202=0,"",
IF(SUM($AI$193:AI202)=1,AK202,
IF($AI$314&gt;SUM($AI$193:AI202),_xlfn.CONCAT(", ",AK202),
IF($AI$314=SUM($AI$193:AI202),_xlfn.CONCAT(" y ",AK202)))))</f>
        <v/>
      </c>
      <c r="AK202" s="89" t="s">
        <v>5128</v>
      </c>
      <c r="AL202" s="335">
        <f t="shared" si="30"/>
        <v>0</v>
      </c>
      <c r="AM202" s="338">
        <f t="shared" si="31"/>
        <v>0</v>
      </c>
      <c r="AN202" s="294" t="str">
        <f>IF(AM202=0,"",
IF(SUM($AM$193:AM202)=1,AO202,
IF($AM$314&gt;SUM($AM$193:AM202),_xlfn.CONCAT(", ",AO202),
IF($AM$314=SUM($AM$193:AM202),_xlfn.CONCAT(" y ",AO202)))))</f>
        <v/>
      </c>
      <c r="AO202" s="368" t="s">
        <v>5128</v>
      </c>
    </row>
    <row r="203" spans="1:41" ht="15" customHeight="1">
      <c r="A203" s="64"/>
      <c r="B203" s="11"/>
      <c r="C203" s="58" t="s">
        <v>5060</v>
      </c>
      <c r="D203" s="1020" t="str">
        <f>IF(CNGE_2025_M1_Secc5_Sub1!$D40="","",CNGE_2025_M1_Secc5_Sub1!$D40)</f>
        <v/>
      </c>
      <c r="E203" s="889"/>
      <c r="F203" s="889"/>
      <c r="G203" s="889"/>
      <c r="H203" s="889"/>
      <c r="I203" s="889"/>
      <c r="J203" s="889"/>
      <c r="K203" s="889"/>
      <c r="L203" s="889"/>
      <c r="M203" s="889"/>
      <c r="N203" s="889"/>
      <c r="O203" s="889"/>
      <c r="P203" s="889"/>
      <c r="Q203" s="889"/>
      <c r="R203" s="889"/>
      <c r="S203" s="889"/>
      <c r="T203" s="889"/>
      <c r="U203" s="889"/>
      <c r="V203" s="889"/>
      <c r="W203" s="889"/>
      <c r="X203" s="890"/>
      <c r="Y203" s="1041"/>
      <c r="Z203" s="1042"/>
      <c r="AA203" s="1042"/>
      <c r="AB203" s="1042"/>
      <c r="AC203" s="1042"/>
      <c r="AD203" s="1043"/>
      <c r="AG203" s="773">
        <f t="shared" si="32"/>
        <v>0</v>
      </c>
      <c r="AH203" s="290">
        <f t="shared" si="28"/>
        <v>0</v>
      </c>
      <c r="AI203" s="293">
        <f t="shared" si="29"/>
        <v>0</v>
      </c>
      <c r="AJ203" s="294" t="str">
        <f>IF(AI203=0,"",
IF(SUM($AI$193:AI203)=1,AK203,
IF($AI$314&gt;SUM($AI$193:AI203),_xlfn.CONCAT(", ",AK203),
IF($AI$314=SUM($AI$193:AI203),_xlfn.CONCAT(" y ",AK203)))))</f>
        <v/>
      </c>
      <c r="AK203" s="89" t="s">
        <v>5129</v>
      </c>
      <c r="AL203" s="335">
        <f t="shared" si="30"/>
        <v>0</v>
      </c>
      <c r="AM203" s="338">
        <f t="shared" si="31"/>
        <v>0</v>
      </c>
      <c r="AN203" s="294" t="str">
        <f>IF(AM203=0,"",
IF(SUM($AM$193:AM203)=1,AO203,
IF($AM$314&gt;SUM($AM$193:AM203),_xlfn.CONCAT(", ",AO203),
IF($AM$314=SUM($AM$193:AM203),_xlfn.CONCAT(" y ",AO203)))))</f>
        <v/>
      </c>
      <c r="AO203" s="368" t="s">
        <v>5129</v>
      </c>
    </row>
    <row r="204" spans="1:41" ht="15" customHeight="1">
      <c r="A204" s="64"/>
      <c r="B204" s="11"/>
      <c r="C204" s="58" t="s">
        <v>5062</v>
      </c>
      <c r="D204" s="1020" t="str">
        <f>IF(CNGE_2025_M1_Secc5_Sub1!$D41="","",CNGE_2025_M1_Secc5_Sub1!$D41)</f>
        <v/>
      </c>
      <c r="E204" s="889"/>
      <c r="F204" s="889"/>
      <c r="G204" s="889"/>
      <c r="H204" s="889"/>
      <c r="I204" s="889"/>
      <c r="J204" s="889"/>
      <c r="K204" s="889"/>
      <c r="L204" s="889"/>
      <c r="M204" s="889"/>
      <c r="N204" s="889"/>
      <c r="O204" s="889"/>
      <c r="P204" s="889"/>
      <c r="Q204" s="889"/>
      <c r="R204" s="889"/>
      <c r="S204" s="889"/>
      <c r="T204" s="889"/>
      <c r="U204" s="889"/>
      <c r="V204" s="889"/>
      <c r="W204" s="889"/>
      <c r="X204" s="890"/>
      <c r="Y204" s="1041"/>
      <c r="Z204" s="1042"/>
      <c r="AA204" s="1042"/>
      <c r="AB204" s="1042"/>
      <c r="AC204" s="1042"/>
      <c r="AD204" s="1043"/>
      <c r="AG204" s="773">
        <f t="shared" si="32"/>
        <v>0</v>
      </c>
      <c r="AH204" s="290">
        <f t="shared" si="28"/>
        <v>0</v>
      </c>
      <c r="AI204" s="293">
        <f t="shared" si="29"/>
        <v>0</v>
      </c>
      <c r="AJ204" s="294" t="str">
        <f>IF(AI204=0,"",
IF(SUM($AI$193:AI204)=1,AK204,
IF($AI$314&gt;SUM($AI$193:AI204),_xlfn.CONCAT(", ",AK204),
IF($AI$314=SUM($AI$193:AI204),_xlfn.CONCAT(" y ",AK204)))))</f>
        <v/>
      </c>
      <c r="AK204" s="89" t="s">
        <v>5130</v>
      </c>
      <c r="AL204" s="335">
        <f t="shared" si="30"/>
        <v>0</v>
      </c>
      <c r="AM204" s="338">
        <f t="shared" si="31"/>
        <v>0</v>
      </c>
      <c r="AN204" s="294" t="str">
        <f>IF(AM204=0,"",
IF(SUM($AM$193:AM204)=1,AO204,
IF($AM$314&gt;SUM($AM$193:AM204),_xlfn.CONCAT(", ",AO204),
IF($AM$314=SUM($AM$193:AM204),_xlfn.CONCAT(" y ",AO204)))))</f>
        <v/>
      </c>
      <c r="AO204" s="368" t="s">
        <v>5130</v>
      </c>
    </row>
    <row r="205" spans="1:41" ht="15" customHeight="1">
      <c r="A205" s="64"/>
      <c r="B205" s="11"/>
      <c r="C205" s="58" t="s">
        <v>5063</v>
      </c>
      <c r="D205" s="1020" t="str">
        <f>IF(CNGE_2025_M1_Secc5_Sub1!$D42="","",CNGE_2025_M1_Secc5_Sub1!$D42)</f>
        <v/>
      </c>
      <c r="E205" s="889"/>
      <c r="F205" s="889"/>
      <c r="G205" s="889"/>
      <c r="H205" s="889"/>
      <c r="I205" s="889"/>
      <c r="J205" s="889"/>
      <c r="K205" s="889"/>
      <c r="L205" s="889"/>
      <c r="M205" s="889"/>
      <c r="N205" s="889"/>
      <c r="O205" s="889"/>
      <c r="P205" s="889"/>
      <c r="Q205" s="889"/>
      <c r="R205" s="889"/>
      <c r="S205" s="889"/>
      <c r="T205" s="889"/>
      <c r="U205" s="889"/>
      <c r="V205" s="889"/>
      <c r="W205" s="889"/>
      <c r="X205" s="890"/>
      <c r="Y205" s="1041"/>
      <c r="Z205" s="1042"/>
      <c r="AA205" s="1042"/>
      <c r="AB205" s="1042"/>
      <c r="AC205" s="1042"/>
      <c r="AD205" s="1043"/>
      <c r="AG205" s="773">
        <f t="shared" si="32"/>
        <v>0</v>
      </c>
      <c r="AH205" s="290">
        <f t="shared" si="28"/>
        <v>0</v>
      </c>
      <c r="AI205" s="293">
        <f t="shared" si="29"/>
        <v>0</v>
      </c>
      <c r="AJ205" s="294" t="str">
        <f>IF(AI205=0,"",
IF(SUM($AI$193:AI205)=1,AK205,
IF($AI$314&gt;SUM($AI$193:AI205),_xlfn.CONCAT(", ",AK205),
IF($AI$314=SUM($AI$193:AI205),_xlfn.CONCAT(" y ",AK205)))))</f>
        <v/>
      </c>
      <c r="AK205" s="89" t="s">
        <v>5131</v>
      </c>
      <c r="AL205" s="335">
        <f t="shared" si="30"/>
        <v>0</v>
      </c>
      <c r="AM205" s="338">
        <f t="shared" si="31"/>
        <v>0</v>
      </c>
      <c r="AN205" s="294" t="str">
        <f>IF(AM205=0,"",
IF(SUM($AM$193:AM205)=1,AO205,
IF($AM$314&gt;SUM($AM$193:AM205),_xlfn.CONCAT(", ",AO205),
IF($AM$314=SUM($AM$193:AM205),_xlfn.CONCAT(" y ",AO205)))))</f>
        <v/>
      </c>
      <c r="AO205" s="368" t="s">
        <v>5131</v>
      </c>
    </row>
    <row r="206" spans="1:41" ht="15" customHeight="1">
      <c r="A206" s="64"/>
      <c r="B206" s="11"/>
      <c r="C206" s="58" t="s">
        <v>5064</v>
      </c>
      <c r="D206" s="1020" t="str">
        <f>IF(CNGE_2025_M1_Secc5_Sub1!$D43="","",CNGE_2025_M1_Secc5_Sub1!$D43)</f>
        <v/>
      </c>
      <c r="E206" s="889"/>
      <c r="F206" s="889"/>
      <c r="G206" s="889"/>
      <c r="H206" s="889"/>
      <c r="I206" s="889"/>
      <c r="J206" s="889"/>
      <c r="K206" s="889"/>
      <c r="L206" s="889"/>
      <c r="M206" s="889"/>
      <c r="N206" s="889"/>
      <c r="O206" s="889"/>
      <c r="P206" s="889"/>
      <c r="Q206" s="889"/>
      <c r="R206" s="889"/>
      <c r="S206" s="889"/>
      <c r="T206" s="889"/>
      <c r="U206" s="889"/>
      <c r="V206" s="889"/>
      <c r="W206" s="889"/>
      <c r="X206" s="890"/>
      <c r="Y206" s="1041"/>
      <c r="Z206" s="1042"/>
      <c r="AA206" s="1042"/>
      <c r="AB206" s="1042"/>
      <c r="AC206" s="1042"/>
      <c r="AD206" s="1043"/>
      <c r="AG206" s="773">
        <f t="shared" si="32"/>
        <v>0</v>
      </c>
      <c r="AH206" s="290">
        <f t="shared" si="28"/>
        <v>0</v>
      </c>
      <c r="AI206" s="293">
        <f t="shared" si="29"/>
        <v>0</v>
      </c>
      <c r="AJ206" s="294" t="str">
        <f>IF(AI206=0,"",
IF(SUM($AI$193:AI206)=1,AK206,
IF($AI$314&gt;SUM($AI$193:AI206),_xlfn.CONCAT(", ",AK206),
IF($AI$314=SUM($AI$193:AI206),_xlfn.CONCAT(" y ",AK206)))))</f>
        <v/>
      </c>
      <c r="AK206" s="89" t="s">
        <v>5132</v>
      </c>
      <c r="AL206" s="335">
        <f t="shared" si="30"/>
        <v>0</v>
      </c>
      <c r="AM206" s="338">
        <f t="shared" si="31"/>
        <v>0</v>
      </c>
      <c r="AN206" s="294" t="str">
        <f>IF(AM206=0,"",
IF(SUM($AM$193:AM206)=1,AO206,
IF($AM$314&gt;SUM($AM$193:AM206),_xlfn.CONCAT(", ",AO206),
IF($AM$314=SUM($AM$193:AM206),_xlfn.CONCAT(" y ",AO206)))))</f>
        <v/>
      </c>
      <c r="AO206" s="368" t="s">
        <v>5132</v>
      </c>
    </row>
    <row r="207" spans="1:41" ht="15" customHeight="1">
      <c r="A207" s="64"/>
      <c r="B207" s="11"/>
      <c r="C207" s="58" t="s">
        <v>5065</v>
      </c>
      <c r="D207" s="1020" t="str">
        <f>IF(CNGE_2025_M1_Secc5_Sub1!$D44="","",CNGE_2025_M1_Secc5_Sub1!$D44)</f>
        <v/>
      </c>
      <c r="E207" s="889"/>
      <c r="F207" s="889"/>
      <c r="G207" s="889"/>
      <c r="H207" s="889"/>
      <c r="I207" s="889"/>
      <c r="J207" s="889"/>
      <c r="K207" s="889"/>
      <c r="L207" s="889"/>
      <c r="M207" s="889"/>
      <c r="N207" s="889"/>
      <c r="O207" s="889"/>
      <c r="P207" s="889"/>
      <c r="Q207" s="889"/>
      <c r="R207" s="889"/>
      <c r="S207" s="889"/>
      <c r="T207" s="889"/>
      <c r="U207" s="889"/>
      <c r="V207" s="889"/>
      <c r="W207" s="889"/>
      <c r="X207" s="890"/>
      <c r="Y207" s="1041"/>
      <c r="Z207" s="1042"/>
      <c r="AA207" s="1042"/>
      <c r="AB207" s="1042"/>
      <c r="AC207" s="1042"/>
      <c r="AD207" s="1043"/>
      <c r="AG207" s="773">
        <f t="shared" si="32"/>
        <v>0</v>
      </c>
      <c r="AH207" s="290">
        <f t="shared" si="28"/>
        <v>0</v>
      </c>
      <c r="AI207" s="293">
        <f t="shared" si="29"/>
        <v>0</v>
      </c>
      <c r="AJ207" s="294" t="str">
        <f>IF(AI207=0,"",
IF(SUM($AI$193:AI207)=1,AK207,
IF($AI$314&gt;SUM($AI$193:AI207),_xlfn.CONCAT(", ",AK207),
IF($AI$314=SUM($AI$193:AI207),_xlfn.CONCAT(" y ",AK207)))))</f>
        <v/>
      </c>
      <c r="AK207" s="89" t="s">
        <v>5133</v>
      </c>
      <c r="AL207" s="335">
        <f t="shared" si="30"/>
        <v>0</v>
      </c>
      <c r="AM207" s="338">
        <f t="shared" si="31"/>
        <v>0</v>
      </c>
      <c r="AN207" s="294" t="str">
        <f>IF(AM207=0,"",
IF(SUM($AM$193:AM207)=1,AO207,
IF($AM$314&gt;SUM($AM$193:AM207),_xlfn.CONCAT(", ",AO207),
IF($AM$314=SUM($AM$193:AM207),_xlfn.CONCAT(" y ",AO207)))))</f>
        <v/>
      </c>
      <c r="AO207" s="368" t="s">
        <v>5133</v>
      </c>
    </row>
    <row r="208" spans="1:41" ht="15" customHeight="1">
      <c r="A208" s="64"/>
      <c r="B208" s="11"/>
      <c r="C208" s="58" t="s">
        <v>5066</v>
      </c>
      <c r="D208" s="1020" t="str">
        <f>IF(CNGE_2025_M1_Secc5_Sub1!$D45="","",CNGE_2025_M1_Secc5_Sub1!$D45)</f>
        <v/>
      </c>
      <c r="E208" s="889"/>
      <c r="F208" s="889"/>
      <c r="G208" s="889"/>
      <c r="H208" s="889"/>
      <c r="I208" s="889"/>
      <c r="J208" s="889"/>
      <c r="K208" s="889"/>
      <c r="L208" s="889"/>
      <c r="M208" s="889"/>
      <c r="N208" s="889"/>
      <c r="O208" s="889"/>
      <c r="P208" s="889"/>
      <c r="Q208" s="889"/>
      <c r="R208" s="889"/>
      <c r="S208" s="889"/>
      <c r="T208" s="889"/>
      <c r="U208" s="889"/>
      <c r="V208" s="889"/>
      <c r="W208" s="889"/>
      <c r="X208" s="890"/>
      <c r="Y208" s="1041"/>
      <c r="Z208" s="1042"/>
      <c r="AA208" s="1042"/>
      <c r="AB208" s="1042"/>
      <c r="AC208" s="1042"/>
      <c r="AD208" s="1043"/>
      <c r="AG208" s="773">
        <f t="shared" si="32"/>
        <v>0</v>
      </c>
      <c r="AH208" s="290">
        <f t="shared" si="28"/>
        <v>0</v>
      </c>
      <c r="AI208" s="293">
        <f t="shared" si="29"/>
        <v>0</v>
      </c>
      <c r="AJ208" s="294" t="str">
        <f>IF(AI208=0,"",
IF(SUM($AI$193:AI208)=1,AK208,
IF($AI$314&gt;SUM($AI$193:AI208),_xlfn.CONCAT(", ",AK208),
IF($AI$314=SUM($AI$193:AI208),_xlfn.CONCAT(" y ",AK208)))))</f>
        <v/>
      </c>
      <c r="AK208" s="89" t="s">
        <v>5134</v>
      </c>
      <c r="AL208" s="335">
        <f t="shared" si="30"/>
        <v>0</v>
      </c>
      <c r="AM208" s="338">
        <f t="shared" si="31"/>
        <v>0</v>
      </c>
      <c r="AN208" s="294" t="str">
        <f>IF(AM208=0,"",
IF(SUM($AM$193:AM208)=1,AO208,
IF($AM$314&gt;SUM($AM$193:AM208),_xlfn.CONCAT(", ",AO208),
IF($AM$314=SUM($AM$193:AM208),_xlfn.CONCAT(" y ",AO208)))))</f>
        <v/>
      </c>
      <c r="AO208" s="368" t="s">
        <v>5134</v>
      </c>
    </row>
    <row r="209" spans="1:41" ht="15" customHeight="1">
      <c r="A209" s="64"/>
      <c r="B209" s="11"/>
      <c r="C209" s="58" t="s">
        <v>5067</v>
      </c>
      <c r="D209" s="1020" t="str">
        <f>IF(CNGE_2025_M1_Secc5_Sub1!$D46="","",CNGE_2025_M1_Secc5_Sub1!$D46)</f>
        <v/>
      </c>
      <c r="E209" s="889"/>
      <c r="F209" s="889"/>
      <c r="G209" s="889"/>
      <c r="H209" s="889"/>
      <c r="I209" s="889"/>
      <c r="J209" s="889"/>
      <c r="K209" s="889"/>
      <c r="L209" s="889"/>
      <c r="M209" s="889"/>
      <c r="N209" s="889"/>
      <c r="O209" s="889"/>
      <c r="P209" s="889"/>
      <c r="Q209" s="889"/>
      <c r="R209" s="889"/>
      <c r="S209" s="889"/>
      <c r="T209" s="889"/>
      <c r="U209" s="889"/>
      <c r="V209" s="889"/>
      <c r="W209" s="889"/>
      <c r="X209" s="890"/>
      <c r="Y209" s="1041"/>
      <c r="Z209" s="1042"/>
      <c r="AA209" s="1042"/>
      <c r="AB209" s="1042"/>
      <c r="AC209" s="1042"/>
      <c r="AD209" s="1043"/>
      <c r="AG209" s="773">
        <f t="shared" si="32"/>
        <v>0</v>
      </c>
      <c r="AH209" s="290">
        <f t="shared" si="28"/>
        <v>0</v>
      </c>
      <c r="AI209" s="293">
        <f t="shared" si="29"/>
        <v>0</v>
      </c>
      <c r="AJ209" s="294" t="str">
        <f>IF(AI209=0,"",
IF(SUM($AI$193:AI209)=1,AK209,
IF($AI$314&gt;SUM($AI$193:AI209),_xlfn.CONCAT(", ",AK209),
IF($AI$314=SUM($AI$193:AI209),_xlfn.CONCAT(" y ",AK209)))))</f>
        <v/>
      </c>
      <c r="AK209" s="89" t="s">
        <v>5135</v>
      </c>
      <c r="AL209" s="335">
        <f t="shared" si="30"/>
        <v>0</v>
      </c>
      <c r="AM209" s="338">
        <f t="shared" si="31"/>
        <v>0</v>
      </c>
      <c r="AN209" s="294" t="str">
        <f>IF(AM209=0,"",
IF(SUM($AM$193:AM209)=1,AO209,
IF($AM$314&gt;SUM($AM$193:AM209),_xlfn.CONCAT(", ",AO209),
IF($AM$314=SUM($AM$193:AM209),_xlfn.CONCAT(" y ",AO209)))))</f>
        <v/>
      </c>
      <c r="AO209" s="368" t="s">
        <v>5135</v>
      </c>
    </row>
    <row r="210" spans="1:41" ht="15" customHeight="1">
      <c r="A210" s="64"/>
      <c r="B210" s="11"/>
      <c r="C210" s="58" t="s">
        <v>5068</v>
      </c>
      <c r="D210" s="1020" t="str">
        <f>IF(CNGE_2025_M1_Secc5_Sub1!$D47="","",CNGE_2025_M1_Secc5_Sub1!$D47)</f>
        <v/>
      </c>
      <c r="E210" s="889"/>
      <c r="F210" s="889"/>
      <c r="G210" s="889"/>
      <c r="H210" s="889"/>
      <c r="I210" s="889"/>
      <c r="J210" s="889"/>
      <c r="K210" s="889"/>
      <c r="L210" s="889"/>
      <c r="M210" s="889"/>
      <c r="N210" s="889"/>
      <c r="O210" s="889"/>
      <c r="P210" s="889"/>
      <c r="Q210" s="889"/>
      <c r="R210" s="889"/>
      <c r="S210" s="889"/>
      <c r="T210" s="889"/>
      <c r="U210" s="889"/>
      <c r="V210" s="889"/>
      <c r="W210" s="889"/>
      <c r="X210" s="890"/>
      <c r="Y210" s="1041"/>
      <c r="Z210" s="1042"/>
      <c r="AA210" s="1042"/>
      <c r="AB210" s="1042"/>
      <c r="AC210" s="1042"/>
      <c r="AD210" s="1043"/>
      <c r="AG210" s="773">
        <f t="shared" si="32"/>
        <v>0</v>
      </c>
      <c r="AH210" s="290">
        <f t="shared" si="28"/>
        <v>0</v>
      </c>
      <c r="AI210" s="293">
        <f t="shared" si="29"/>
        <v>0</v>
      </c>
      <c r="AJ210" s="294" t="str">
        <f>IF(AI210=0,"",
IF(SUM($AI$193:AI210)=1,AK210,
IF($AI$314&gt;SUM($AI$193:AI210),_xlfn.CONCAT(", ",AK210),
IF($AI$314=SUM($AI$193:AI210),_xlfn.CONCAT(" y ",AK210)))))</f>
        <v/>
      </c>
      <c r="AK210" s="89" t="s">
        <v>5136</v>
      </c>
      <c r="AL210" s="335">
        <f t="shared" si="30"/>
        <v>0</v>
      </c>
      <c r="AM210" s="338">
        <f t="shared" si="31"/>
        <v>0</v>
      </c>
      <c r="AN210" s="294" t="str">
        <f>IF(AM210=0,"",
IF(SUM($AM$193:AM210)=1,AO210,
IF($AM$314&gt;SUM($AM$193:AM210),_xlfn.CONCAT(", ",AO210),
IF($AM$314=SUM($AM$193:AM210),_xlfn.CONCAT(" y ",AO210)))))</f>
        <v/>
      </c>
      <c r="AO210" s="368" t="s">
        <v>5136</v>
      </c>
    </row>
    <row r="211" spans="1:41" ht="15" customHeight="1">
      <c r="A211" s="64"/>
      <c r="B211" s="11"/>
      <c r="C211" s="58" t="s">
        <v>5069</v>
      </c>
      <c r="D211" s="1020" t="str">
        <f>IF(CNGE_2025_M1_Secc5_Sub1!$D48="","",CNGE_2025_M1_Secc5_Sub1!$D48)</f>
        <v/>
      </c>
      <c r="E211" s="889"/>
      <c r="F211" s="889"/>
      <c r="G211" s="889"/>
      <c r="H211" s="889"/>
      <c r="I211" s="889"/>
      <c r="J211" s="889"/>
      <c r="K211" s="889"/>
      <c r="L211" s="889"/>
      <c r="M211" s="889"/>
      <c r="N211" s="889"/>
      <c r="O211" s="889"/>
      <c r="P211" s="889"/>
      <c r="Q211" s="889"/>
      <c r="R211" s="889"/>
      <c r="S211" s="889"/>
      <c r="T211" s="889"/>
      <c r="U211" s="889"/>
      <c r="V211" s="889"/>
      <c r="W211" s="889"/>
      <c r="X211" s="890"/>
      <c r="Y211" s="1041"/>
      <c r="Z211" s="1042"/>
      <c r="AA211" s="1042"/>
      <c r="AB211" s="1042"/>
      <c r="AC211" s="1042"/>
      <c r="AD211" s="1043"/>
      <c r="AG211" s="773">
        <f t="shared" si="32"/>
        <v>0</v>
      </c>
      <c r="AH211" s="290">
        <f t="shared" si="28"/>
        <v>0</v>
      </c>
      <c r="AI211" s="293">
        <f t="shared" si="29"/>
        <v>0</v>
      </c>
      <c r="AJ211" s="294" t="str">
        <f>IF(AI211=0,"",
IF(SUM($AI$193:AI211)=1,AK211,
IF($AI$314&gt;SUM($AI$193:AI211),_xlfn.CONCAT(", ",AK211),
IF($AI$314=SUM($AI$193:AI211),_xlfn.CONCAT(" y ",AK211)))))</f>
        <v/>
      </c>
      <c r="AK211" s="89" t="s">
        <v>5137</v>
      </c>
      <c r="AL211" s="335">
        <f t="shared" si="30"/>
        <v>0</v>
      </c>
      <c r="AM211" s="338">
        <f t="shared" si="31"/>
        <v>0</v>
      </c>
      <c r="AN211" s="294" t="str">
        <f>IF(AM211=0,"",
IF(SUM($AM$193:AM211)=1,AO211,
IF($AM$314&gt;SUM($AM$193:AM211),_xlfn.CONCAT(", ",AO211),
IF($AM$314=SUM($AM$193:AM211),_xlfn.CONCAT(" y ",AO211)))))</f>
        <v/>
      </c>
      <c r="AO211" s="368" t="s">
        <v>5137</v>
      </c>
    </row>
    <row r="212" spans="1:41" ht="15" customHeight="1">
      <c r="A212" s="64"/>
      <c r="B212" s="11"/>
      <c r="C212" s="58" t="s">
        <v>5070</v>
      </c>
      <c r="D212" s="1020" t="str">
        <f>IF(CNGE_2025_M1_Secc5_Sub1!$D49="","",CNGE_2025_M1_Secc5_Sub1!$D49)</f>
        <v/>
      </c>
      <c r="E212" s="889"/>
      <c r="F212" s="889"/>
      <c r="G212" s="889"/>
      <c r="H212" s="889"/>
      <c r="I212" s="889"/>
      <c r="J212" s="889"/>
      <c r="K212" s="889"/>
      <c r="L212" s="889"/>
      <c r="M212" s="889"/>
      <c r="N212" s="889"/>
      <c r="O212" s="889"/>
      <c r="P212" s="889"/>
      <c r="Q212" s="889"/>
      <c r="R212" s="889"/>
      <c r="S212" s="889"/>
      <c r="T212" s="889"/>
      <c r="U212" s="889"/>
      <c r="V212" s="889"/>
      <c r="W212" s="889"/>
      <c r="X212" s="890"/>
      <c r="Y212" s="1041"/>
      <c r="Z212" s="1042"/>
      <c r="AA212" s="1042"/>
      <c r="AB212" s="1042"/>
      <c r="AC212" s="1042"/>
      <c r="AD212" s="1043"/>
      <c r="AG212" s="773">
        <f t="shared" si="32"/>
        <v>0</v>
      </c>
      <c r="AH212" s="290">
        <f t="shared" si="28"/>
        <v>0</v>
      </c>
      <c r="AI212" s="293">
        <f t="shared" si="29"/>
        <v>0</v>
      </c>
      <c r="AJ212" s="294" t="str">
        <f>IF(AI212=0,"",
IF(SUM($AI$193:AI212)=1,AK212,
IF($AI$314&gt;SUM($AI$193:AI212),_xlfn.CONCAT(", ",AK212),
IF($AI$314=SUM($AI$193:AI212),_xlfn.CONCAT(" y ",AK212)))))</f>
        <v/>
      </c>
      <c r="AK212" s="89" t="s">
        <v>5138</v>
      </c>
      <c r="AL212" s="335">
        <f t="shared" si="30"/>
        <v>0</v>
      </c>
      <c r="AM212" s="338">
        <f t="shared" si="31"/>
        <v>0</v>
      </c>
      <c r="AN212" s="294" t="str">
        <f>IF(AM212=0,"",
IF(SUM($AM$193:AM212)=1,AO212,
IF($AM$314&gt;SUM($AM$193:AM212),_xlfn.CONCAT(", ",AO212),
IF($AM$314=SUM($AM$193:AM212),_xlfn.CONCAT(" y ",AO212)))))</f>
        <v/>
      </c>
      <c r="AO212" s="368" t="s">
        <v>5138</v>
      </c>
    </row>
    <row r="213" spans="1:41" ht="15" customHeight="1">
      <c r="A213" s="64"/>
      <c r="B213" s="11"/>
      <c r="C213" s="58" t="s">
        <v>5071</v>
      </c>
      <c r="D213" s="1020" t="str">
        <f>IF(CNGE_2025_M1_Secc5_Sub1!$D50="","",CNGE_2025_M1_Secc5_Sub1!$D50)</f>
        <v/>
      </c>
      <c r="E213" s="889"/>
      <c r="F213" s="889"/>
      <c r="G213" s="889"/>
      <c r="H213" s="889"/>
      <c r="I213" s="889"/>
      <c r="J213" s="889"/>
      <c r="K213" s="889"/>
      <c r="L213" s="889"/>
      <c r="M213" s="889"/>
      <c r="N213" s="889"/>
      <c r="O213" s="889"/>
      <c r="P213" s="889"/>
      <c r="Q213" s="889"/>
      <c r="R213" s="889"/>
      <c r="S213" s="889"/>
      <c r="T213" s="889"/>
      <c r="U213" s="889"/>
      <c r="V213" s="889"/>
      <c r="W213" s="889"/>
      <c r="X213" s="890"/>
      <c r="Y213" s="1041"/>
      <c r="Z213" s="1042"/>
      <c r="AA213" s="1042"/>
      <c r="AB213" s="1042"/>
      <c r="AC213" s="1042"/>
      <c r="AD213" s="1043"/>
      <c r="AG213" s="773">
        <f t="shared" si="32"/>
        <v>0</v>
      </c>
      <c r="AH213" s="290">
        <f t="shared" si="28"/>
        <v>0</v>
      </c>
      <c r="AI213" s="293">
        <f t="shared" si="29"/>
        <v>0</v>
      </c>
      <c r="AJ213" s="294" t="str">
        <f>IF(AI213=0,"",
IF(SUM($AI$193:AI213)=1,AK213,
IF($AI$314&gt;SUM($AI$193:AI213),_xlfn.CONCAT(", ",AK213),
IF($AI$314=SUM($AI$193:AI213),_xlfn.CONCAT(" y ",AK213)))))</f>
        <v/>
      </c>
      <c r="AK213" s="89" t="s">
        <v>5139</v>
      </c>
      <c r="AL213" s="335">
        <f t="shared" si="30"/>
        <v>0</v>
      </c>
      <c r="AM213" s="338">
        <f t="shared" si="31"/>
        <v>0</v>
      </c>
      <c r="AN213" s="294" t="str">
        <f>IF(AM213=0,"",
IF(SUM($AM$193:AM213)=1,AO213,
IF($AM$314&gt;SUM($AM$193:AM213),_xlfn.CONCAT(", ",AO213),
IF($AM$314=SUM($AM$193:AM213),_xlfn.CONCAT(" y ",AO213)))))</f>
        <v/>
      </c>
      <c r="AO213" s="368" t="s">
        <v>5139</v>
      </c>
    </row>
    <row r="214" spans="1:41" ht="15" customHeight="1">
      <c r="A214" s="64"/>
      <c r="B214" s="11"/>
      <c r="C214" s="58" t="s">
        <v>5072</v>
      </c>
      <c r="D214" s="1020" t="str">
        <f>IF(CNGE_2025_M1_Secc5_Sub1!$D51="","",CNGE_2025_M1_Secc5_Sub1!$D51)</f>
        <v/>
      </c>
      <c r="E214" s="889"/>
      <c r="F214" s="889"/>
      <c r="G214" s="889"/>
      <c r="H214" s="889"/>
      <c r="I214" s="889"/>
      <c r="J214" s="889"/>
      <c r="K214" s="889"/>
      <c r="L214" s="889"/>
      <c r="M214" s="889"/>
      <c r="N214" s="889"/>
      <c r="O214" s="889"/>
      <c r="P214" s="889"/>
      <c r="Q214" s="889"/>
      <c r="R214" s="889"/>
      <c r="S214" s="889"/>
      <c r="T214" s="889"/>
      <c r="U214" s="889"/>
      <c r="V214" s="889"/>
      <c r="W214" s="889"/>
      <c r="X214" s="890"/>
      <c r="Y214" s="1041"/>
      <c r="Z214" s="1042"/>
      <c r="AA214" s="1042"/>
      <c r="AB214" s="1042"/>
      <c r="AC214" s="1042"/>
      <c r="AD214" s="1043"/>
      <c r="AG214" s="773">
        <f t="shared" si="32"/>
        <v>0</v>
      </c>
      <c r="AH214" s="290">
        <f t="shared" si="28"/>
        <v>0</v>
      </c>
      <c r="AI214" s="293">
        <f t="shared" si="29"/>
        <v>0</v>
      </c>
      <c r="AJ214" s="294" t="str">
        <f>IF(AI214=0,"",
IF(SUM($AI$193:AI214)=1,AK214,
IF($AI$314&gt;SUM($AI$193:AI214),_xlfn.CONCAT(", ",AK214),
IF($AI$314=SUM($AI$193:AI214),_xlfn.CONCAT(" y ",AK214)))))</f>
        <v/>
      </c>
      <c r="AK214" s="89" t="s">
        <v>5140</v>
      </c>
      <c r="AL214" s="335">
        <f t="shared" si="30"/>
        <v>0</v>
      </c>
      <c r="AM214" s="338">
        <f t="shared" si="31"/>
        <v>0</v>
      </c>
      <c r="AN214" s="294" t="str">
        <f>IF(AM214=0,"",
IF(SUM($AM$193:AM214)=1,AO214,
IF($AM$314&gt;SUM($AM$193:AM214),_xlfn.CONCAT(", ",AO214),
IF($AM$314=SUM($AM$193:AM214),_xlfn.CONCAT(" y ",AO214)))))</f>
        <v/>
      </c>
      <c r="AO214" s="368" t="s">
        <v>5140</v>
      </c>
    </row>
    <row r="215" spans="1:41" ht="15" customHeight="1">
      <c r="A215" s="64"/>
      <c r="B215" s="11"/>
      <c r="C215" s="58" t="s">
        <v>5073</v>
      </c>
      <c r="D215" s="1020" t="str">
        <f>IF(CNGE_2025_M1_Secc5_Sub1!$D52="","",CNGE_2025_M1_Secc5_Sub1!$D52)</f>
        <v/>
      </c>
      <c r="E215" s="889"/>
      <c r="F215" s="889"/>
      <c r="G215" s="889"/>
      <c r="H215" s="889"/>
      <c r="I215" s="889"/>
      <c r="J215" s="889"/>
      <c r="K215" s="889"/>
      <c r="L215" s="889"/>
      <c r="M215" s="889"/>
      <c r="N215" s="889"/>
      <c r="O215" s="889"/>
      <c r="P215" s="889"/>
      <c r="Q215" s="889"/>
      <c r="R215" s="889"/>
      <c r="S215" s="889"/>
      <c r="T215" s="889"/>
      <c r="U215" s="889"/>
      <c r="V215" s="889"/>
      <c r="W215" s="889"/>
      <c r="X215" s="890"/>
      <c r="Y215" s="1041"/>
      <c r="Z215" s="1042"/>
      <c r="AA215" s="1042"/>
      <c r="AB215" s="1042"/>
      <c r="AC215" s="1042"/>
      <c r="AD215" s="1043"/>
      <c r="AG215" s="773">
        <f t="shared" si="32"/>
        <v>0</v>
      </c>
      <c r="AH215" s="290">
        <f t="shared" si="28"/>
        <v>0</v>
      </c>
      <c r="AI215" s="293">
        <f t="shared" si="29"/>
        <v>0</v>
      </c>
      <c r="AJ215" s="294" t="str">
        <f>IF(AI215=0,"",
IF(SUM($AI$193:AI215)=1,AK215,
IF($AI$314&gt;SUM($AI$193:AI215),_xlfn.CONCAT(", ",AK215),
IF($AI$314=SUM($AI$193:AI215),_xlfn.CONCAT(" y ",AK215)))))</f>
        <v/>
      </c>
      <c r="AK215" s="89" t="s">
        <v>5141</v>
      </c>
      <c r="AL215" s="335">
        <f t="shared" si="30"/>
        <v>0</v>
      </c>
      <c r="AM215" s="338">
        <f t="shared" si="31"/>
        <v>0</v>
      </c>
      <c r="AN215" s="294" t="str">
        <f>IF(AM215=0,"",
IF(SUM($AM$193:AM215)=1,AO215,
IF($AM$314&gt;SUM($AM$193:AM215),_xlfn.CONCAT(", ",AO215),
IF($AM$314=SUM($AM$193:AM215),_xlfn.CONCAT(" y ",AO215)))))</f>
        <v/>
      </c>
      <c r="AO215" s="368" t="s">
        <v>5141</v>
      </c>
    </row>
    <row r="216" spans="1:41" ht="15" customHeight="1">
      <c r="A216" s="64"/>
      <c r="B216" s="11"/>
      <c r="C216" s="58" t="s">
        <v>5074</v>
      </c>
      <c r="D216" s="1020" t="str">
        <f>IF(CNGE_2025_M1_Secc5_Sub1!$D53="","",CNGE_2025_M1_Secc5_Sub1!$D53)</f>
        <v/>
      </c>
      <c r="E216" s="889"/>
      <c r="F216" s="889"/>
      <c r="G216" s="889"/>
      <c r="H216" s="889"/>
      <c r="I216" s="889"/>
      <c r="J216" s="889"/>
      <c r="K216" s="889"/>
      <c r="L216" s="889"/>
      <c r="M216" s="889"/>
      <c r="N216" s="889"/>
      <c r="O216" s="889"/>
      <c r="P216" s="889"/>
      <c r="Q216" s="889"/>
      <c r="R216" s="889"/>
      <c r="S216" s="889"/>
      <c r="T216" s="889"/>
      <c r="U216" s="889"/>
      <c r="V216" s="889"/>
      <c r="W216" s="889"/>
      <c r="X216" s="890"/>
      <c r="Y216" s="1041"/>
      <c r="Z216" s="1042"/>
      <c r="AA216" s="1042"/>
      <c r="AB216" s="1042"/>
      <c r="AC216" s="1042"/>
      <c r="AD216" s="1043"/>
      <c r="AG216" s="773">
        <f t="shared" si="32"/>
        <v>0</v>
      </c>
      <c r="AH216" s="290">
        <f t="shared" si="28"/>
        <v>0</v>
      </c>
      <c r="AI216" s="293">
        <f t="shared" si="29"/>
        <v>0</v>
      </c>
      <c r="AJ216" s="294" t="str">
        <f>IF(AI216=0,"",
IF(SUM($AI$193:AI216)=1,AK216,
IF($AI$314&gt;SUM($AI$193:AI216),_xlfn.CONCAT(", ",AK216),
IF($AI$314=SUM($AI$193:AI216),_xlfn.CONCAT(" y ",AK216)))))</f>
        <v/>
      </c>
      <c r="AK216" s="89" t="s">
        <v>5142</v>
      </c>
      <c r="AL216" s="335">
        <f t="shared" si="30"/>
        <v>0</v>
      </c>
      <c r="AM216" s="338">
        <f t="shared" si="31"/>
        <v>0</v>
      </c>
      <c r="AN216" s="294" t="str">
        <f>IF(AM216=0,"",
IF(SUM($AM$193:AM216)=1,AO216,
IF($AM$314&gt;SUM($AM$193:AM216),_xlfn.CONCAT(", ",AO216),
IF($AM$314=SUM($AM$193:AM216),_xlfn.CONCAT(" y ",AO216)))))</f>
        <v/>
      </c>
      <c r="AO216" s="368" t="s">
        <v>5142</v>
      </c>
    </row>
    <row r="217" spans="1:41" ht="15" customHeight="1">
      <c r="A217" s="64"/>
      <c r="B217" s="11"/>
      <c r="C217" s="58" t="s">
        <v>5075</v>
      </c>
      <c r="D217" s="1020" t="str">
        <f>IF(CNGE_2025_M1_Secc5_Sub1!$D54="","",CNGE_2025_M1_Secc5_Sub1!$D54)</f>
        <v/>
      </c>
      <c r="E217" s="889"/>
      <c r="F217" s="889"/>
      <c r="G217" s="889"/>
      <c r="H217" s="889"/>
      <c r="I217" s="889"/>
      <c r="J217" s="889"/>
      <c r="K217" s="889"/>
      <c r="L217" s="889"/>
      <c r="M217" s="889"/>
      <c r="N217" s="889"/>
      <c r="O217" s="889"/>
      <c r="P217" s="889"/>
      <c r="Q217" s="889"/>
      <c r="R217" s="889"/>
      <c r="S217" s="889"/>
      <c r="T217" s="889"/>
      <c r="U217" s="889"/>
      <c r="V217" s="889"/>
      <c r="W217" s="889"/>
      <c r="X217" s="890"/>
      <c r="Y217" s="1041"/>
      <c r="Z217" s="1042"/>
      <c r="AA217" s="1042"/>
      <c r="AB217" s="1042"/>
      <c r="AC217" s="1042"/>
      <c r="AD217" s="1043"/>
      <c r="AG217" s="773">
        <f t="shared" si="32"/>
        <v>0</v>
      </c>
      <c r="AH217" s="290">
        <f t="shared" si="28"/>
        <v>0</v>
      </c>
      <c r="AI217" s="293">
        <f t="shared" si="29"/>
        <v>0</v>
      </c>
      <c r="AJ217" s="294" t="str">
        <f>IF(AI217=0,"",
IF(SUM($AI$193:AI217)=1,AK217,
IF($AI$314&gt;SUM($AI$193:AI217),_xlfn.CONCAT(", ",AK217),
IF($AI$314=SUM($AI$193:AI217),_xlfn.CONCAT(" y ",AK217)))))</f>
        <v/>
      </c>
      <c r="AK217" s="89" t="s">
        <v>5143</v>
      </c>
      <c r="AL217" s="335">
        <f t="shared" si="30"/>
        <v>0</v>
      </c>
      <c r="AM217" s="338">
        <f t="shared" si="31"/>
        <v>0</v>
      </c>
      <c r="AN217" s="294" t="str">
        <f>IF(AM217=0,"",
IF(SUM($AM$193:AM217)=1,AO217,
IF($AM$314&gt;SUM($AM$193:AM217),_xlfn.CONCAT(", ",AO217),
IF($AM$314=SUM($AM$193:AM217),_xlfn.CONCAT(" y ",AO217)))))</f>
        <v/>
      </c>
      <c r="AO217" s="368" t="s">
        <v>5143</v>
      </c>
    </row>
    <row r="218" spans="1:41" ht="15" customHeight="1">
      <c r="A218" s="64"/>
      <c r="B218" s="11"/>
      <c r="C218" s="58" t="s">
        <v>5076</v>
      </c>
      <c r="D218" s="1020" t="str">
        <f>IF(CNGE_2025_M1_Secc5_Sub1!$D55="","",CNGE_2025_M1_Secc5_Sub1!$D55)</f>
        <v/>
      </c>
      <c r="E218" s="889"/>
      <c r="F218" s="889"/>
      <c r="G218" s="889"/>
      <c r="H218" s="889"/>
      <c r="I218" s="889"/>
      <c r="J218" s="889"/>
      <c r="K218" s="889"/>
      <c r="L218" s="889"/>
      <c r="M218" s="889"/>
      <c r="N218" s="889"/>
      <c r="O218" s="889"/>
      <c r="P218" s="889"/>
      <c r="Q218" s="889"/>
      <c r="R218" s="889"/>
      <c r="S218" s="889"/>
      <c r="T218" s="889"/>
      <c r="U218" s="889"/>
      <c r="V218" s="889"/>
      <c r="W218" s="889"/>
      <c r="X218" s="890"/>
      <c r="Y218" s="1041"/>
      <c r="Z218" s="1042"/>
      <c r="AA218" s="1042"/>
      <c r="AB218" s="1042"/>
      <c r="AC218" s="1042"/>
      <c r="AD218" s="1043"/>
      <c r="AG218" s="773">
        <f t="shared" si="32"/>
        <v>0</v>
      </c>
      <c r="AH218" s="290">
        <f t="shared" si="28"/>
        <v>0</v>
      </c>
      <c r="AI218" s="293">
        <f t="shared" si="29"/>
        <v>0</v>
      </c>
      <c r="AJ218" s="294" t="str">
        <f>IF(AI218=0,"",
IF(SUM($AI$193:AI218)=1,AK218,
IF($AI$314&gt;SUM($AI$193:AI218),_xlfn.CONCAT(", ",AK218),
IF($AI$314=SUM($AI$193:AI218),_xlfn.CONCAT(" y ",AK218)))))</f>
        <v/>
      </c>
      <c r="AK218" s="89" t="s">
        <v>5144</v>
      </c>
      <c r="AL218" s="335">
        <f t="shared" si="30"/>
        <v>0</v>
      </c>
      <c r="AM218" s="338">
        <f t="shared" si="31"/>
        <v>0</v>
      </c>
      <c r="AN218" s="294" t="str">
        <f>IF(AM218=0,"",
IF(SUM($AM$193:AM218)=1,AO218,
IF($AM$314&gt;SUM($AM$193:AM218),_xlfn.CONCAT(", ",AO218),
IF($AM$314=SUM($AM$193:AM218),_xlfn.CONCAT(" y ",AO218)))))</f>
        <v/>
      </c>
      <c r="AO218" s="368" t="s">
        <v>5144</v>
      </c>
    </row>
    <row r="219" spans="1:41" ht="15" customHeight="1">
      <c r="A219" s="64"/>
      <c r="B219" s="11"/>
      <c r="C219" s="58" t="s">
        <v>5077</v>
      </c>
      <c r="D219" s="1020" t="str">
        <f>IF(CNGE_2025_M1_Secc5_Sub1!$D56="","",CNGE_2025_M1_Secc5_Sub1!$D56)</f>
        <v/>
      </c>
      <c r="E219" s="889"/>
      <c r="F219" s="889"/>
      <c r="G219" s="889"/>
      <c r="H219" s="889"/>
      <c r="I219" s="889"/>
      <c r="J219" s="889"/>
      <c r="K219" s="889"/>
      <c r="L219" s="889"/>
      <c r="M219" s="889"/>
      <c r="N219" s="889"/>
      <c r="O219" s="889"/>
      <c r="P219" s="889"/>
      <c r="Q219" s="889"/>
      <c r="R219" s="889"/>
      <c r="S219" s="889"/>
      <c r="T219" s="889"/>
      <c r="U219" s="889"/>
      <c r="V219" s="889"/>
      <c r="W219" s="889"/>
      <c r="X219" s="890"/>
      <c r="Y219" s="1041"/>
      <c r="Z219" s="1042"/>
      <c r="AA219" s="1042"/>
      <c r="AB219" s="1042"/>
      <c r="AC219" s="1042"/>
      <c r="AD219" s="1043"/>
      <c r="AG219" s="773">
        <f t="shared" si="32"/>
        <v>0</v>
      </c>
      <c r="AH219" s="290">
        <f t="shared" si="28"/>
        <v>0</v>
      </c>
      <c r="AI219" s="293">
        <f t="shared" si="29"/>
        <v>0</v>
      </c>
      <c r="AJ219" s="294" t="str">
        <f>IF(AI219=0,"",
IF(SUM($AI$193:AI219)=1,AK219,
IF($AI$314&gt;SUM($AI$193:AI219),_xlfn.CONCAT(", ",AK219),
IF($AI$314=SUM($AI$193:AI219),_xlfn.CONCAT(" y ",AK219)))))</f>
        <v/>
      </c>
      <c r="AK219" s="89" t="s">
        <v>5145</v>
      </c>
      <c r="AL219" s="335">
        <f t="shared" si="30"/>
        <v>0</v>
      </c>
      <c r="AM219" s="338">
        <f t="shared" si="31"/>
        <v>0</v>
      </c>
      <c r="AN219" s="294" t="str">
        <f>IF(AM219=0,"",
IF(SUM($AM$193:AM219)=1,AO219,
IF($AM$314&gt;SUM($AM$193:AM219),_xlfn.CONCAT(", ",AO219),
IF($AM$314=SUM($AM$193:AM219),_xlfn.CONCAT(" y ",AO219)))))</f>
        <v/>
      </c>
      <c r="AO219" s="368" t="s">
        <v>5145</v>
      </c>
    </row>
    <row r="220" spans="1:41" ht="15" customHeight="1">
      <c r="A220" s="64"/>
      <c r="B220" s="11"/>
      <c r="C220" s="58" t="s">
        <v>5078</v>
      </c>
      <c r="D220" s="1020" t="str">
        <f>IF(CNGE_2025_M1_Secc5_Sub1!$D57="","",CNGE_2025_M1_Secc5_Sub1!$D57)</f>
        <v/>
      </c>
      <c r="E220" s="889"/>
      <c r="F220" s="889"/>
      <c r="G220" s="889"/>
      <c r="H220" s="889"/>
      <c r="I220" s="889"/>
      <c r="J220" s="889"/>
      <c r="K220" s="889"/>
      <c r="L220" s="889"/>
      <c r="M220" s="889"/>
      <c r="N220" s="889"/>
      <c r="O220" s="889"/>
      <c r="P220" s="889"/>
      <c r="Q220" s="889"/>
      <c r="R220" s="889"/>
      <c r="S220" s="889"/>
      <c r="T220" s="889"/>
      <c r="U220" s="889"/>
      <c r="V220" s="889"/>
      <c r="W220" s="889"/>
      <c r="X220" s="890"/>
      <c r="Y220" s="1041"/>
      <c r="Z220" s="1042"/>
      <c r="AA220" s="1042"/>
      <c r="AB220" s="1042"/>
      <c r="AC220" s="1042"/>
      <c r="AD220" s="1043"/>
      <c r="AG220" s="773">
        <f t="shared" si="32"/>
        <v>0</v>
      </c>
      <c r="AH220" s="290">
        <f t="shared" si="28"/>
        <v>0</v>
      </c>
      <c r="AI220" s="293">
        <f t="shared" si="29"/>
        <v>0</v>
      </c>
      <c r="AJ220" s="294" t="str">
        <f>IF(AI220=0,"",
IF(SUM($AI$193:AI220)=1,AK220,
IF($AI$314&gt;SUM($AI$193:AI220),_xlfn.CONCAT(", ",AK220),
IF($AI$314=SUM($AI$193:AI220),_xlfn.CONCAT(" y ",AK220)))))</f>
        <v/>
      </c>
      <c r="AK220" s="89" t="s">
        <v>5146</v>
      </c>
      <c r="AL220" s="335">
        <f t="shared" si="30"/>
        <v>0</v>
      </c>
      <c r="AM220" s="338">
        <f t="shared" si="31"/>
        <v>0</v>
      </c>
      <c r="AN220" s="294" t="str">
        <f>IF(AM220=0,"",
IF(SUM($AM$193:AM220)=1,AO220,
IF($AM$314&gt;SUM($AM$193:AM220),_xlfn.CONCAT(", ",AO220),
IF($AM$314=SUM($AM$193:AM220),_xlfn.CONCAT(" y ",AO220)))))</f>
        <v/>
      </c>
      <c r="AO220" s="368" t="s">
        <v>5146</v>
      </c>
    </row>
    <row r="221" spans="1:41" ht="15" customHeight="1">
      <c r="A221" s="64"/>
      <c r="B221" s="11"/>
      <c r="C221" s="58" t="s">
        <v>5079</v>
      </c>
      <c r="D221" s="1020" t="str">
        <f>IF(CNGE_2025_M1_Secc5_Sub1!$D58="","",CNGE_2025_M1_Secc5_Sub1!$D58)</f>
        <v/>
      </c>
      <c r="E221" s="889"/>
      <c r="F221" s="889"/>
      <c r="G221" s="889"/>
      <c r="H221" s="889"/>
      <c r="I221" s="889"/>
      <c r="J221" s="889"/>
      <c r="K221" s="889"/>
      <c r="L221" s="889"/>
      <c r="M221" s="889"/>
      <c r="N221" s="889"/>
      <c r="O221" s="889"/>
      <c r="P221" s="889"/>
      <c r="Q221" s="889"/>
      <c r="R221" s="889"/>
      <c r="S221" s="889"/>
      <c r="T221" s="889"/>
      <c r="U221" s="889"/>
      <c r="V221" s="889"/>
      <c r="W221" s="889"/>
      <c r="X221" s="890"/>
      <c r="Y221" s="1041"/>
      <c r="Z221" s="1042"/>
      <c r="AA221" s="1042"/>
      <c r="AB221" s="1042"/>
      <c r="AC221" s="1042"/>
      <c r="AD221" s="1043"/>
      <c r="AG221" s="773">
        <f t="shared" si="32"/>
        <v>0</v>
      </c>
      <c r="AH221" s="290">
        <f t="shared" si="28"/>
        <v>0</v>
      </c>
      <c r="AI221" s="293">
        <f t="shared" si="29"/>
        <v>0</v>
      </c>
      <c r="AJ221" s="294" t="str">
        <f>IF(AI221=0,"",
IF(SUM($AI$193:AI221)=1,AK221,
IF($AI$314&gt;SUM($AI$193:AI221),_xlfn.CONCAT(", ",AK221),
IF($AI$314=SUM($AI$193:AI221),_xlfn.CONCAT(" y ",AK221)))))</f>
        <v/>
      </c>
      <c r="AK221" s="89" t="s">
        <v>5147</v>
      </c>
      <c r="AL221" s="335">
        <f t="shared" si="30"/>
        <v>0</v>
      </c>
      <c r="AM221" s="338">
        <f t="shared" si="31"/>
        <v>0</v>
      </c>
      <c r="AN221" s="294" t="str">
        <f>IF(AM221=0,"",
IF(SUM($AM$193:AM221)=1,AO221,
IF($AM$314&gt;SUM($AM$193:AM221),_xlfn.CONCAT(", ",AO221),
IF($AM$314=SUM($AM$193:AM221),_xlfn.CONCAT(" y ",AO221)))))</f>
        <v/>
      </c>
      <c r="AO221" s="368" t="s">
        <v>5147</v>
      </c>
    </row>
    <row r="222" spans="1:41" ht="15" customHeight="1">
      <c r="A222" s="64"/>
      <c r="B222" s="11"/>
      <c r="C222" s="58" t="s">
        <v>5080</v>
      </c>
      <c r="D222" s="1020" t="str">
        <f>IF(CNGE_2025_M1_Secc5_Sub1!$D59="","",CNGE_2025_M1_Secc5_Sub1!$D59)</f>
        <v/>
      </c>
      <c r="E222" s="889"/>
      <c r="F222" s="889"/>
      <c r="G222" s="889"/>
      <c r="H222" s="889"/>
      <c r="I222" s="889"/>
      <c r="J222" s="889"/>
      <c r="K222" s="889"/>
      <c r="L222" s="889"/>
      <c r="M222" s="889"/>
      <c r="N222" s="889"/>
      <c r="O222" s="889"/>
      <c r="P222" s="889"/>
      <c r="Q222" s="889"/>
      <c r="R222" s="889"/>
      <c r="S222" s="889"/>
      <c r="T222" s="889"/>
      <c r="U222" s="889"/>
      <c r="V222" s="889"/>
      <c r="W222" s="889"/>
      <c r="X222" s="890"/>
      <c r="Y222" s="1041"/>
      <c r="Z222" s="1042"/>
      <c r="AA222" s="1042"/>
      <c r="AB222" s="1042"/>
      <c r="AC222" s="1042"/>
      <c r="AD222" s="1043"/>
      <c r="AG222" s="773">
        <f t="shared" si="32"/>
        <v>0</v>
      </c>
      <c r="AH222" s="290">
        <f t="shared" si="28"/>
        <v>0</v>
      </c>
      <c r="AI222" s="293">
        <f t="shared" si="29"/>
        <v>0</v>
      </c>
      <c r="AJ222" s="294" t="str">
        <f>IF(AI222=0,"",
IF(SUM($AI$193:AI222)=1,AK222,
IF($AI$314&gt;SUM($AI$193:AI222),_xlfn.CONCAT(", ",AK222),
IF($AI$314=SUM($AI$193:AI222),_xlfn.CONCAT(" y ",AK222)))))</f>
        <v/>
      </c>
      <c r="AK222" s="89" t="s">
        <v>5148</v>
      </c>
      <c r="AL222" s="335">
        <f t="shared" si="30"/>
        <v>0</v>
      </c>
      <c r="AM222" s="338">
        <f t="shared" si="31"/>
        <v>0</v>
      </c>
      <c r="AN222" s="294" t="str">
        <f>IF(AM222=0,"",
IF(SUM($AM$193:AM222)=1,AO222,
IF($AM$314&gt;SUM($AM$193:AM222),_xlfn.CONCAT(", ",AO222),
IF($AM$314=SUM($AM$193:AM222),_xlfn.CONCAT(" y ",AO222)))))</f>
        <v/>
      </c>
      <c r="AO222" s="368" t="s">
        <v>5148</v>
      </c>
    </row>
    <row r="223" spans="1:41" ht="15" customHeight="1">
      <c r="A223" s="64"/>
      <c r="B223" s="11"/>
      <c r="C223" s="58" t="s">
        <v>5081</v>
      </c>
      <c r="D223" s="1020" t="str">
        <f>IF(CNGE_2025_M1_Secc5_Sub1!$D60="","",CNGE_2025_M1_Secc5_Sub1!$D60)</f>
        <v/>
      </c>
      <c r="E223" s="889"/>
      <c r="F223" s="889"/>
      <c r="G223" s="889"/>
      <c r="H223" s="889"/>
      <c r="I223" s="889"/>
      <c r="J223" s="889"/>
      <c r="K223" s="889"/>
      <c r="L223" s="889"/>
      <c r="M223" s="889"/>
      <c r="N223" s="889"/>
      <c r="O223" s="889"/>
      <c r="P223" s="889"/>
      <c r="Q223" s="889"/>
      <c r="R223" s="889"/>
      <c r="S223" s="889"/>
      <c r="T223" s="889"/>
      <c r="U223" s="889"/>
      <c r="V223" s="889"/>
      <c r="W223" s="889"/>
      <c r="X223" s="890"/>
      <c r="Y223" s="1041"/>
      <c r="Z223" s="1042"/>
      <c r="AA223" s="1042"/>
      <c r="AB223" s="1042"/>
      <c r="AC223" s="1042"/>
      <c r="AD223" s="1043"/>
      <c r="AG223" s="773">
        <f t="shared" si="32"/>
        <v>0</v>
      </c>
      <c r="AH223" s="290">
        <f t="shared" si="28"/>
        <v>0</v>
      </c>
      <c r="AI223" s="293">
        <f t="shared" si="29"/>
        <v>0</v>
      </c>
      <c r="AJ223" s="294" t="str">
        <f>IF(AI223=0,"",
IF(SUM($AI$193:AI223)=1,AK223,
IF($AI$314&gt;SUM($AI$193:AI223),_xlfn.CONCAT(", ",AK223),
IF($AI$314=SUM($AI$193:AI223),_xlfn.CONCAT(" y ",AK223)))))</f>
        <v/>
      </c>
      <c r="AK223" s="89" t="s">
        <v>5149</v>
      </c>
      <c r="AL223" s="335">
        <f t="shared" si="30"/>
        <v>0</v>
      </c>
      <c r="AM223" s="338">
        <f t="shared" si="31"/>
        <v>0</v>
      </c>
      <c r="AN223" s="294" t="str">
        <f>IF(AM223=0,"",
IF(SUM($AM$193:AM223)=1,AO223,
IF($AM$314&gt;SUM($AM$193:AM223),_xlfn.CONCAT(", ",AO223),
IF($AM$314=SUM($AM$193:AM223),_xlfn.CONCAT(" y ",AO223)))))</f>
        <v/>
      </c>
      <c r="AO223" s="368" t="s">
        <v>5149</v>
      </c>
    </row>
    <row r="224" spans="1:41" ht="15" customHeight="1">
      <c r="A224" s="64"/>
      <c r="B224" s="11"/>
      <c r="C224" s="58" t="s">
        <v>5082</v>
      </c>
      <c r="D224" s="1020" t="str">
        <f>IF(CNGE_2025_M1_Secc5_Sub1!$D61="","",CNGE_2025_M1_Secc5_Sub1!$D61)</f>
        <v/>
      </c>
      <c r="E224" s="889"/>
      <c r="F224" s="889"/>
      <c r="G224" s="889"/>
      <c r="H224" s="889"/>
      <c r="I224" s="889"/>
      <c r="J224" s="889"/>
      <c r="K224" s="889"/>
      <c r="L224" s="889"/>
      <c r="M224" s="889"/>
      <c r="N224" s="889"/>
      <c r="O224" s="889"/>
      <c r="P224" s="889"/>
      <c r="Q224" s="889"/>
      <c r="R224" s="889"/>
      <c r="S224" s="889"/>
      <c r="T224" s="889"/>
      <c r="U224" s="889"/>
      <c r="V224" s="889"/>
      <c r="W224" s="889"/>
      <c r="X224" s="890"/>
      <c r="Y224" s="1041"/>
      <c r="Z224" s="1042"/>
      <c r="AA224" s="1042"/>
      <c r="AB224" s="1042"/>
      <c r="AC224" s="1042"/>
      <c r="AD224" s="1043"/>
      <c r="AG224" s="773">
        <f t="shared" si="32"/>
        <v>0</v>
      </c>
      <c r="AH224" s="290">
        <f t="shared" si="28"/>
        <v>0</v>
      </c>
      <c r="AI224" s="293">
        <f t="shared" si="29"/>
        <v>0</v>
      </c>
      <c r="AJ224" s="294" t="str">
        <f>IF(AI224=0,"",
IF(SUM($AI$193:AI224)=1,AK224,
IF($AI$314&gt;SUM($AI$193:AI224),_xlfn.CONCAT(", ",AK224),
IF($AI$314=SUM($AI$193:AI224),_xlfn.CONCAT(" y ",AK224)))))</f>
        <v/>
      </c>
      <c r="AK224" s="89" t="s">
        <v>5150</v>
      </c>
      <c r="AL224" s="335">
        <f t="shared" si="30"/>
        <v>0</v>
      </c>
      <c r="AM224" s="338">
        <f t="shared" si="31"/>
        <v>0</v>
      </c>
      <c r="AN224" s="294" t="str">
        <f>IF(AM224=0,"",
IF(SUM($AM$193:AM224)=1,AO224,
IF($AM$314&gt;SUM($AM$193:AM224),_xlfn.CONCAT(", ",AO224),
IF($AM$314=SUM($AM$193:AM224),_xlfn.CONCAT(" y ",AO224)))))</f>
        <v/>
      </c>
      <c r="AO224" s="368" t="s">
        <v>5150</v>
      </c>
    </row>
    <row r="225" spans="1:41" ht="15" customHeight="1">
      <c r="A225" s="64"/>
      <c r="B225" s="11"/>
      <c r="C225" s="58" t="s">
        <v>5083</v>
      </c>
      <c r="D225" s="1020" t="str">
        <f>IF(CNGE_2025_M1_Secc5_Sub1!$D62="","",CNGE_2025_M1_Secc5_Sub1!$D62)</f>
        <v/>
      </c>
      <c r="E225" s="889"/>
      <c r="F225" s="889"/>
      <c r="G225" s="889"/>
      <c r="H225" s="889"/>
      <c r="I225" s="889"/>
      <c r="J225" s="889"/>
      <c r="K225" s="889"/>
      <c r="L225" s="889"/>
      <c r="M225" s="889"/>
      <c r="N225" s="889"/>
      <c r="O225" s="889"/>
      <c r="P225" s="889"/>
      <c r="Q225" s="889"/>
      <c r="R225" s="889"/>
      <c r="S225" s="889"/>
      <c r="T225" s="889"/>
      <c r="U225" s="889"/>
      <c r="V225" s="889"/>
      <c r="W225" s="889"/>
      <c r="X225" s="890"/>
      <c r="Y225" s="1041"/>
      <c r="Z225" s="1042"/>
      <c r="AA225" s="1042"/>
      <c r="AB225" s="1042"/>
      <c r="AC225" s="1042"/>
      <c r="AD225" s="1043"/>
      <c r="AG225" s="773">
        <f t="shared" si="32"/>
        <v>0</v>
      </c>
      <c r="AH225" s="290">
        <f t="shared" si="28"/>
        <v>0</v>
      </c>
      <c r="AI225" s="293">
        <f t="shared" ref="AI225:AI256" si="33">IF(AH225=0,0,1)</f>
        <v>0</v>
      </c>
      <c r="AJ225" s="294" t="str">
        <f>IF(AI225=0,"",
IF(SUM($AI$193:AI225)=1,AK225,
IF($AI$314&gt;SUM($AI$193:AI225),_xlfn.CONCAT(", ",AK225),
IF($AI$314=SUM($AI$193:AI225),_xlfn.CONCAT(" y ",AK225)))))</f>
        <v/>
      </c>
      <c r="AK225" s="89" t="s">
        <v>5151</v>
      </c>
      <c r="AL225" s="335">
        <f t="shared" ref="AL225:AL256" si="34">IF(OR(Y225="NS",U86="NS",W86="NS",Y86="NS",AA86="NS"),0,IF(AND(Y225="NA",U86="NA",W86="NA",Y86="NA",AA86="NA"),0,IF(Y225&lt;=SUM(U86:AB86),0,1)))</f>
        <v>0</v>
      </c>
      <c r="AM225" s="338">
        <f t="shared" ref="AM225:AM256" si="35">IF(SUM(AL225)=0,0,1)</f>
        <v>0</v>
      </c>
      <c r="AN225" s="294" t="str">
        <f>IF(AM225=0,"",
IF(SUM($AM$193:AM225)=1,AO225,
IF($AM$314&gt;SUM($AM$193:AM225),_xlfn.CONCAT(", ",AO225),
IF($AM$314=SUM($AM$193:AM225),_xlfn.CONCAT(" y ",AO225)))))</f>
        <v/>
      </c>
      <c r="AO225" s="368" t="s">
        <v>5151</v>
      </c>
    </row>
    <row r="226" spans="1:41" ht="15" customHeight="1">
      <c r="A226" s="64"/>
      <c r="B226" s="11"/>
      <c r="C226" s="58" t="s">
        <v>5084</v>
      </c>
      <c r="D226" s="1020" t="str">
        <f>IF(CNGE_2025_M1_Secc5_Sub1!$D63="","",CNGE_2025_M1_Secc5_Sub1!$D63)</f>
        <v/>
      </c>
      <c r="E226" s="889"/>
      <c r="F226" s="889"/>
      <c r="G226" s="889"/>
      <c r="H226" s="889"/>
      <c r="I226" s="889"/>
      <c r="J226" s="889"/>
      <c r="K226" s="889"/>
      <c r="L226" s="889"/>
      <c r="M226" s="889"/>
      <c r="N226" s="889"/>
      <c r="O226" s="889"/>
      <c r="P226" s="889"/>
      <c r="Q226" s="889"/>
      <c r="R226" s="889"/>
      <c r="S226" s="889"/>
      <c r="T226" s="889"/>
      <c r="U226" s="889"/>
      <c r="V226" s="889"/>
      <c r="W226" s="889"/>
      <c r="X226" s="890"/>
      <c r="Y226" s="1041"/>
      <c r="Z226" s="1042"/>
      <c r="AA226" s="1042"/>
      <c r="AB226" s="1042"/>
      <c r="AC226" s="1042"/>
      <c r="AD226" s="1043"/>
      <c r="AG226" s="773">
        <f t="shared" ref="AG226:AG257" si="36">IF(AND(SUM(U87:AB87)=0,COUNTA(Y226)&gt;0),1,0)</f>
        <v>0</v>
      </c>
      <c r="AH226" s="290">
        <f t="shared" ref="AH226:AH257" si="37">IF(AND(COUNTBLANK(D226)=0,SUM(U87:AB87)=0,COUNTA(Y226)=0),0,IF(AND(COUNTBLANK(D226)=0,SUM(U87:AB87)&gt;0,COUNTA(Y226)=1),0,IF(AND(COUNTBLANK(D226)=1,COUNTA(Y226)=0),0,1)))</f>
        <v>0</v>
      </c>
      <c r="AI226" s="293">
        <f t="shared" si="33"/>
        <v>0</v>
      </c>
      <c r="AJ226" s="294" t="str">
        <f>IF(AI226=0,"",
IF(SUM($AI$193:AI226)=1,AK226,
IF($AI$314&gt;SUM($AI$193:AI226),_xlfn.CONCAT(", ",AK226),
IF($AI$314=SUM($AI$193:AI226),_xlfn.CONCAT(" y ",AK226)))))</f>
        <v/>
      </c>
      <c r="AK226" s="89" t="s">
        <v>5152</v>
      </c>
      <c r="AL226" s="335">
        <f t="shared" si="34"/>
        <v>0</v>
      </c>
      <c r="AM226" s="338">
        <f t="shared" si="35"/>
        <v>0</v>
      </c>
      <c r="AN226" s="294" t="str">
        <f>IF(AM226=0,"",
IF(SUM($AM$193:AM226)=1,AO226,
IF($AM$314&gt;SUM($AM$193:AM226),_xlfn.CONCAT(", ",AO226),
IF($AM$314=SUM($AM$193:AM226),_xlfn.CONCAT(" y ",AO226)))))</f>
        <v/>
      </c>
      <c r="AO226" s="368" t="s">
        <v>5152</v>
      </c>
    </row>
    <row r="227" spans="1:41" ht="15" customHeight="1">
      <c r="A227" s="64"/>
      <c r="B227" s="11"/>
      <c r="C227" s="58" t="s">
        <v>5085</v>
      </c>
      <c r="D227" s="1020" t="str">
        <f>IF(CNGE_2025_M1_Secc5_Sub1!$D64="","",CNGE_2025_M1_Secc5_Sub1!$D64)</f>
        <v/>
      </c>
      <c r="E227" s="889"/>
      <c r="F227" s="889"/>
      <c r="G227" s="889"/>
      <c r="H227" s="889"/>
      <c r="I227" s="889"/>
      <c r="J227" s="889"/>
      <c r="K227" s="889"/>
      <c r="L227" s="889"/>
      <c r="M227" s="889"/>
      <c r="N227" s="889"/>
      <c r="O227" s="889"/>
      <c r="P227" s="889"/>
      <c r="Q227" s="889"/>
      <c r="R227" s="889"/>
      <c r="S227" s="889"/>
      <c r="T227" s="889"/>
      <c r="U227" s="889"/>
      <c r="V227" s="889"/>
      <c r="W227" s="889"/>
      <c r="X227" s="890"/>
      <c r="Y227" s="1041"/>
      <c r="Z227" s="1042"/>
      <c r="AA227" s="1042"/>
      <c r="AB227" s="1042"/>
      <c r="AC227" s="1042"/>
      <c r="AD227" s="1043"/>
      <c r="AG227" s="773">
        <f t="shared" si="36"/>
        <v>0</v>
      </c>
      <c r="AH227" s="290">
        <f t="shared" si="37"/>
        <v>0</v>
      </c>
      <c r="AI227" s="293">
        <f t="shared" si="33"/>
        <v>0</v>
      </c>
      <c r="AJ227" s="294" t="str">
        <f>IF(AI227=0,"",
IF(SUM($AI$193:AI227)=1,AK227,
IF($AI$314&gt;SUM($AI$193:AI227),_xlfn.CONCAT(", ",AK227),
IF($AI$314=SUM($AI$193:AI227),_xlfn.CONCAT(" y ",AK227)))))</f>
        <v/>
      </c>
      <c r="AK227" s="89" t="s">
        <v>5153</v>
      </c>
      <c r="AL227" s="335">
        <f t="shared" si="34"/>
        <v>0</v>
      </c>
      <c r="AM227" s="338">
        <f t="shared" si="35"/>
        <v>0</v>
      </c>
      <c r="AN227" s="294" t="str">
        <f>IF(AM227=0,"",
IF(SUM($AM$193:AM227)=1,AO227,
IF($AM$314&gt;SUM($AM$193:AM227),_xlfn.CONCAT(", ",AO227),
IF($AM$314=SUM($AM$193:AM227),_xlfn.CONCAT(" y ",AO227)))))</f>
        <v/>
      </c>
      <c r="AO227" s="368" t="s">
        <v>5153</v>
      </c>
    </row>
    <row r="228" spans="1:41" ht="15" customHeight="1">
      <c r="A228" s="64"/>
      <c r="B228" s="11"/>
      <c r="C228" s="58" t="s">
        <v>5086</v>
      </c>
      <c r="D228" s="1020" t="str">
        <f>IF(CNGE_2025_M1_Secc5_Sub1!$D65="","",CNGE_2025_M1_Secc5_Sub1!$D65)</f>
        <v/>
      </c>
      <c r="E228" s="889"/>
      <c r="F228" s="889"/>
      <c r="G228" s="889"/>
      <c r="H228" s="889"/>
      <c r="I228" s="889"/>
      <c r="J228" s="889"/>
      <c r="K228" s="889"/>
      <c r="L228" s="889"/>
      <c r="M228" s="889"/>
      <c r="N228" s="889"/>
      <c r="O228" s="889"/>
      <c r="P228" s="889"/>
      <c r="Q228" s="889"/>
      <c r="R228" s="889"/>
      <c r="S228" s="889"/>
      <c r="T228" s="889"/>
      <c r="U228" s="889"/>
      <c r="V228" s="889"/>
      <c r="W228" s="889"/>
      <c r="X228" s="890"/>
      <c r="Y228" s="1041"/>
      <c r="Z228" s="1042"/>
      <c r="AA228" s="1042"/>
      <c r="AB228" s="1042"/>
      <c r="AC228" s="1042"/>
      <c r="AD228" s="1043"/>
      <c r="AG228" s="773">
        <f t="shared" si="36"/>
        <v>0</v>
      </c>
      <c r="AH228" s="290">
        <f t="shared" si="37"/>
        <v>0</v>
      </c>
      <c r="AI228" s="293">
        <f t="shared" si="33"/>
        <v>0</v>
      </c>
      <c r="AJ228" s="294" t="str">
        <f>IF(AI228=0,"",
IF(SUM($AI$193:AI228)=1,AK228,
IF($AI$314&gt;SUM($AI$193:AI228),_xlfn.CONCAT(", ",AK228),
IF($AI$314=SUM($AI$193:AI228),_xlfn.CONCAT(" y ",AK228)))))</f>
        <v/>
      </c>
      <c r="AK228" s="89" t="s">
        <v>5154</v>
      </c>
      <c r="AL228" s="335">
        <f t="shared" si="34"/>
        <v>0</v>
      </c>
      <c r="AM228" s="338">
        <f t="shared" si="35"/>
        <v>0</v>
      </c>
      <c r="AN228" s="294" t="str">
        <f>IF(AM228=0,"",
IF(SUM($AM$193:AM228)=1,AO228,
IF($AM$314&gt;SUM($AM$193:AM228),_xlfn.CONCAT(", ",AO228),
IF($AM$314=SUM($AM$193:AM228),_xlfn.CONCAT(" y ",AO228)))))</f>
        <v/>
      </c>
      <c r="AO228" s="368" t="s">
        <v>5154</v>
      </c>
    </row>
    <row r="229" spans="1:41" ht="15" customHeight="1">
      <c r="A229" s="64"/>
      <c r="B229" s="11"/>
      <c r="C229" s="58" t="s">
        <v>5155</v>
      </c>
      <c r="D229" s="1020" t="str">
        <f>IF(CNGE_2025_M1_Secc5_Sub1!$D66="","",CNGE_2025_M1_Secc5_Sub1!$D66)</f>
        <v/>
      </c>
      <c r="E229" s="889"/>
      <c r="F229" s="889"/>
      <c r="G229" s="889"/>
      <c r="H229" s="889"/>
      <c r="I229" s="889"/>
      <c r="J229" s="889"/>
      <c r="K229" s="889"/>
      <c r="L229" s="889"/>
      <c r="M229" s="889"/>
      <c r="N229" s="889"/>
      <c r="O229" s="889"/>
      <c r="P229" s="889"/>
      <c r="Q229" s="889"/>
      <c r="R229" s="889"/>
      <c r="S229" s="889"/>
      <c r="T229" s="889"/>
      <c r="U229" s="889"/>
      <c r="V229" s="889"/>
      <c r="W229" s="889"/>
      <c r="X229" s="890"/>
      <c r="Y229" s="1041"/>
      <c r="Z229" s="1042"/>
      <c r="AA229" s="1042"/>
      <c r="AB229" s="1042"/>
      <c r="AC229" s="1042"/>
      <c r="AD229" s="1043"/>
      <c r="AG229" s="773">
        <f t="shared" si="36"/>
        <v>0</v>
      </c>
      <c r="AH229" s="290">
        <f t="shared" si="37"/>
        <v>0</v>
      </c>
      <c r="AI229" s="293">
        <f t="shared" si="33"/>
        <v>0</v>
      </c>
      <c r="AJ229" s="294" t="str">
        <f>IF(AI229=0,"",
IF(SUM($AI$193:AI229)=1,AK229,
IF($AI$314&gt;SUM($AI$193:AI229),_xlfn.CONCAT(", ",AK229),
IF($AI$314=SUM($AI$193:AI229),_xlfn.CONCAT(" y ",AK229)))))</f>
        <v/>
      </c>
      <c r="AK229" s="89" t="s">
        <v>5156</v>
      </c>
      <c r="AL229" s="335">
        <f t="shared" si="34"/>
        <v>0</v>
      </c>
      <c r="AM229" s="338">
        <f t="shared" si="35"/>
        <v>0</v>
      </c>
      <c r="AN229" s="294" t="str">
        <f>IF(AM229=0,"",
IF(SUM($AM$193:AM229)=1,AO229,
IF($AM$314&gt;SUM($AM$193:AM229),_xlfn.CONCAT(", ",AO229),
IF($AM$314=SUM($AM$193:AM229),_xlfn.CONCAT(" y ",AO229)))))</f>
        <v/>
      </c>
      <c r="AO229" s="368" t="s">
        <v>5156</v>
      </c>
    </row>
    <row r="230" spans="1:41" ht="15" customHeight="1">
      <c r="A230" s="64"/>
      <c r="B230" s="11"/>
      <c r="C230" s="58" t="s">
        <v>5157</v>
      </c>
      <c r="D230" s="1020" t="str">
        <f>IF(CNGE_2025_M1_Secc5_Sub1!$D67="","",CNGE_2025_M1_Secc5_Sub1!$D67)</f>
        <v/>
      </c>
      <c r="E230" s="889"/>
      <c r="F230" s="889"/>
      <c r="G230" s="889"/>
      <c r="H230" s="889"/>
      <c r="I230" s="889"/>
      <c r="J230" s="889"/>
      <c r="K230" s="889"/>
      <c r="L230" s="889"/>
      <c r="M230" s="889"/>
      <c r="N230" s="889"/>
      <c r="O230" s="889"/>
      <c r="P230" s="889"/>
      <c r="Q230" s="889"/>
      <c r="R230" s="889"/>
      <c r="S230" s="889"/>
      <c r="T230" s="889"/>
      <c r="U230" s="889"/>
      <c r="V230" s="889"/>
      <c r="W230" s="889"/>
      <c r="X230" s="890"/>
      <c r="Y230" s="1041"/>
      <c r="Z230" s="1042"/>
      <c r="AA230" s="1042"/>
      <c r="AB230" s="1042"/>
      <c r="AC230" s="1042"/>
      <c r="AD230" s="1043"/>
      <c r="AG230" s="773">
        <f t="shared" si="36"/>
        <v>0</v>
      </c>
      <c r="AH230" s="290">
        <f t="shared" si="37"/>
        <v>0</v>
      </c>
      <c r="AI230" s="293">
        <f t="shared" si="33"/>
        <v>0</v>
      </c>
      <c r="AJ230" s="294" t="str">
        <f>IF(AI230=0,"",
IF(SUM($AI$193:AI230)=1,AK230,
IF($AI$314&gt;SUM($AI$193:AI230),_xlfn.CONCAT(", ",AK230),
IF($AI$314=SUM($AI$193:AI230),_xlfn.CONCAT(" y ",AK230)))))</f>
        <v/>
      </c>
      <c r="AK230" s="89" t="s">
        <v>5158</v>
      </c>
      <c r="AL230" s="335">
        <f t="shared" si="34"/>
        <v>0</v>
      </c>
      <c r="AM230" s="338">
        <f t="shared" si="35"/>
        <v>0</v>
      </c>
      <c r="AN230" s="294" t="str">
        <f>IF(AM230=0,"",
IF(SUM($AM$193:AM230)=1,AO230,
IF($AM$314&gt;SUM($AM$193:AM230),_xlfn.CONCAT(", ",AO230),
IF($AM$314=SUM($AM$193:AM230),_xlfn.CONCAT(" y ",AO230)))))</f>
        <v/>
      </c>
      <c r="AO230" s="368" t="s">
        <v>5158</v>
      </c>
    </row>
    <row r="231" spans="1:41" ht="15" customHeight="1">
      <c r="A231" s="64"/>
      <c r="B231" s="11"/>
      <c r="C231" s="58" t="s">
        <v>5159</v>
      </c>
      <c r="D231" s="1020" t="str">
        <f>IF(CNGE_2025_M1_Secc5_Sub1!$D68="","",CNGE_2025_M1_Secc5_Sub1!$D68)</f>
        <v/>
      </c>
      <c r="E231" s="889"/>
      <c r="F231" s="889"/>
      <c r="G231" s="889"/>
      <c r="H231" s="889"/>
      <c r="I231" s="889"/>
      <c r="J231" s="889"/>
      <c r="K231" s="889"/>
      <c r="L231" s="889"/>
      <c r="M231" s="889"/>
      <c r="N231" s="889"/>
      <c r="O231" s="889"/>
      <c r="P231" s="889"/>
      <c r="Q231" s="889"/>
      <c r="R231" s="889"/>
      <c r="S231" s="889"/>
      <c r="T231" s="889"/>
      <c r="U231" s="889"/>
      <c r="V231" s="889"/>
      <c r="W231" s="889"/>
      <c r="X231" s="890"/>
      <c r="Y231" s="1041"/>
      <c r="Z231" s="1042"/>
      <c r="AA231" s="1042"/>
      <c r="AB231" s="1042"/>
      <c r="AC231" s="1042"/>
      <c r="AD231" s="1043"/>
      <c r="AG231" s="773">
        <f t="shared" si="36"/>
        <v>0</v>
      </c>
      <c r="AH231" s="290">
        <f t="shared" si="37"/>
        <v>0</v>
      </c>
      <c r="AI231" s="293">
        <f t="shared" si="33"/>
        <v>0</v>
      </c>
      <c r="AJ231" s="294" t="str">
        <f>IF(AI231=0,"",
IF(SUM($AI$193:AI231)=1,AK231,
IF($AI$314&gt;SUM($AI$193:AI231),_xlfn.CONCAT(", ",AK231),
IF($AI$314=SUM($AI$193:AI231),_xlfn.CONCAT(" y ",AK231)))))</f>
        <v/>
      </c>
      <c r="AK231" s="89" t="s">
        <v>5160</v>
      </c>
      <c r="AL231" s="335">
        <f t="shared" si="34"/>
        <v>0</v>
      </c>
      <c r="AM231" s="338">
        <f t="shared" si="35"/>
        <v>0</v>
      </c>
      <c r="AN231" s="294" t="str">
        <f>IF(AM231=0,"",
IF(SUM($AM$193:AM231)=1,AO231,
IF($AM$314&gt;SUM($AM$193:AM231),_xlfn.CONCAT(", ",AO231),
IF($AM$314=SUM($AM$193:AM231),_xlfn.CONCAT(" y ",AO231)))))</f>
        <v/>
      </c>
      <c r="AO231" s="368" t="s">
        <v>5160</v>
      </c>
    </row>
    <row r="232" spans="1:41" ht="15" customHeight="1">
      <c r="A232" s="64"/>
      <c r="B232" s="11"/>
      <c r="C232" s="58" t="s">
        <v>5161</v>
      </c>
      <c r="D232" s="1020" t="str">
        <f>IF(CNGE_2025_M1_Secc5_Sub1!$D69="","",CNGE_2025_M1_Secc5_Sub1!$D69)</f>
        <v/>
      </c>
      <c r="E232" s="889"/>
      <c r="F232" s="889"/>
      <c r="G232" s="889"/>
      <c r="H232" s="889"/>
      <c r="I232" s="889"/>
      <c r="J232" s="889"/>
      <c r="K232" s="889"/>
      <c r="L232" s="889"/>
      <c r="M232" s="889"/>
      <c r="N232" s="889"/>
      <c r="O232" s="889"/>
      <c r="P232" s="889"/>
      <c r="Q232" s="889"/>
      <c r="R232" s="889"/>
      <c r="S232" s="889"/>
      <c r="T232" s="889"/>
      <c r="U232" s="889"/>
      <c r="V232" s="889"/>
      <c r="W232" s="889"/>
      <c r="X232" s="890"/>
      <c r="Y232" s="1041"/>
      <c r="Z232" s="1042"/>
      <c r="AA232" s="1042"/>
      <c r="AB232" s="1042"/>
      <c r="AC232" s="1042"/>
      <c r="AD232" s="1043"/>
      <c r="AG232" s="773">
        <f t="shared" si="36"/>
        <v>0</v>
      </c>
      <c r="AH232" s="290">
        <f t="shared" si="37"/>
        <v>0</v>
      </c>
      <c r="AI232" s="293">
        <f t="shared" si="33"/>
        <v>0</v>
      </c>
      <c r="AJ232" s="294" t="str">
        <f>IF(AI232=0,"",
IF(SUM($AI$193:AI232)=1,AK232,
IF($AI$314&gt;SUM($AI$193:AI232),_xlfn.CONCAT(", ",AK232),
IF($AI$314=SUM($AI$193:AI232),_xlfn.CONCAT(" y ",AK232)))))</f>
        <v/>
      </c>
      <c r="AK232" s="89" t="s">
        <v>5162</v>
      </c>
      <c r="AL232" s="335">
        <f t="shared" si="34"/>
        <v>0</v>
      </c>
      <c r="AM232" s="338">
        <f t="shared" si="35"/>
        <v>0</v>
      </c>
      <c r="AN232" s="294" t="str">
        <f>IF(AM232=0,"",
IF(SUM($AM$193:AM232)=1,AO232,
IF($AM$314&gt;SUM($AM$193:AM232),_xlfn.CONCAT(", ",AO232),
IF($AM$314=SUM($AM$193:AM232),_xlfn.CONCAT(" y ",AO232)))))</f>
        <v/>
      </c>
      <c r="AO232" s="368" t="s">
        <v>5162</v>
      </c>
    </row>
    <row r="233" spans="1:41" ht="15" customHeight="1">
      <c r="A233" s="64"/>
      <c r="B233" s="11"/>
      <c r="C233" s="58" t="s">
        <v>5163</v>
      </c>
      <c r="D233" s="1020" t="str">
        <f>IF(CNGE_2025_M1_Secc5_Sub1!$D70="","",CNGE_2025_M1_Secc5_Sub1!$D70)</f>
        <v/>
      </c>
      <c r="E233" s="889"/>
      <c r="F233" s="889"/>
      <c r="G233" s="889"/>
      <c r="H233" s="889"/>
      <c r="I233" s="889"/>
      <c r="J233" s="889"/>
      <c r="K233" s="889"/>
      <c r="L233" s="889"/>
      <c r="M233" s="889"/>
      <c r="N233" s="889"/>
      <c r="O233" s="889"/>
      <c r="P233" s="889"/>
      <c r="Q233" s="889"/>
      <c r="R233" s="889"/>
      <c r="S233" s="889"/>
      <c r="T233" s="889"/>
      <c r="U233" s="889"/>
      <c r="V233" s="889"/>
      <c r="W233" s="889"/>
      <c r="X233" s="890"/>
      <c r="Y233" s="1041"/>
      <c r="Z233" s="1042"/>
      <c r="AA233" s="1042"/>
      <c r="AB233" s="1042"/>
      <c r="AC233" s="1042"/>
      <c r="AD233" s="1043"/>
      <c r="AG233" s="773">
        <f t="shared" si="36"/>
        <v>0</v>
      </c>
      <c r="AH233" s="290">
        <f t="shared" si="37"/>
        <v>0</v>
      </c>
      <c r="AI233" s="293">
        <f t="shared" si="33"/>
        <v>0</v>
      </c>
      <c r="AJ233" s="294" t="str">
        <f>IF(AI233=0,"",
IF(SUM($AI$193:AI233)=1,AK233,
IF($AI$314&gt;SUM($AI$193:AI233),_xlfn.CONCAT(", ",AK233),
IF($AI$314=SUM($AI$193:AI233),_xlfn.CONCAT(" y ",AK233)))))</f>
        <v/>
      </c>
      <c r="AK233" s="89" t="s">
        <v>5164</v>
      </c>
      <c r="AL233" s="335">
        <f t="shared" si="34"/>
        <v>0</v>
      </c>
      <c r="AM233" s="338">
        <f t="shared" si="35"/>
        <v>0</v>
      </c>
      <c r="AN233" s="294" t="str">
        <f>IF(AM233=0,"",
IF(SUM($AM$193:AM233)=1,AO233,
IF($AM$314&gt;SUM($AM$193:AM233),_xlfn.CONCAT(", ",AO233),
IF($AM$314=SUM($AM$193:AM233),_xlfn.CONCAT(" y ",AO233)))))</f>
        <v/>
      </c>
      <c r="AO233" s="368" t="s">
        <v>5164</v>
      </c>
    </row>
    <row r="234" spans="1:41" ht="15" customHeight="1">
      <c r="A234" s="64"/>
      <c r="B234" s="11"/>
      <c r="C234" s="58" t="s">
        <v>5165</v>
      </c>
      <c r="D234" s="1020" t="str">
        <f>IF(CNGE_2025_M1_Secc5_Sub1!$D71="","",CNGE_2025_M1_Secc5_Sub1!$D71)</f>
        <v/>
      </c>
      <c r="E234" s="889"/>
      <c r="F234" s="889"/>
      <c r="G234" s="889"/>
      <c r="H234" s="889"/>
      <c r="I234" s="889"/>
      <c r="J234" s="889"/>
      <c r="K234" s="889"/>
      <c r="L234" s="889"/>
      <c r="M234" s="889"/>
      <c r="N234" s="889"/>
      <c r="O234" s="889"/>
      <c r="P234" s="889"/>
      <c r="Q234" s="889"/>
      <c r="R234" s="889"/>
      <c r="S234" s="889"/>
      <c r="T234" s="889"/>
      <c r="U234" s="889"/>
      <c r="V234" s="889"/>
      <c r="W234" s="889"/>
      <c r="X234" s="890"/>
      <c r="Y234" s="1041"/>
      <c r="Z234" s="1042"/>
      <c r="AA234" s="1042"/>
      <c r="AB234" s="1042"/>
      <c r="AC234" s="1042"/>
      <c r="AD234" s="1043"/>
      <c r="AG234" s="773">
        <f t="shared" si="36"/>
        <v>0</v>
      </c>
      <c r="AH234" s="290">
        <f t="shared" si="37"/>
        <v>0</v>
      </c>
      <c r="AI234" s="293">
        <f t="shared" si="33"/>
        <v>0</v>
      </c>
      <c r="AJ234" s="294" t="str">
        <f>IF(AI234=0,"",
IF(SUM($AI$193:AI234)=1,AK234,
IF($AI$314&gt;SUM($AI$193:AI234),_xlfn.CONCAT(", ",AK234),
IF($AI$314=SUM($AI$193:AI234),_xlfn.CONCAT(" y ",AK234)))))</f>
        <v/>
      </c>
      <c r="AK234" s="89" t="s">
        <v>5166</v>
      </c>
      <c r="AL234" s="335">
        <f t="shared" si="34"/>
        <v>0</v>
      </c>
      <c r="AM234" s="338">
        <f t="shared" si="35"/>
        <v>0</v>
      </c>
      <c r="AN234" s="294" t="str">
        <f>IF(AM234=0,"",
IF(SUM($AM$193:AM234)=1,AO234,
IF($AM$314&gt;SUM($AM$193:AM234),_xlfn.CONCAT(", ",AO234),
IF($AM$314=SUM($AM$193:AM234),_xlfn.CONCAT(" y ",AO234)))))</f>
        <v/>
      </c>
      <c r="AO234" s="368" t="s">
        <v>5166</v>
      </c>
    </row>
    <row r="235" spans="1:41" ht="15" customHeight="1">
      <c r="A235" s="64"/>
      <c r="B235" s="11"/>
      <c r="C235" s="58" t="s">
        <v>5167</v>
      </c>
      <c r="D235" s="1020" t="str">
        <f>IF(CNGE_2025_M1_Secc5_Sub1!$D72="","",CNGE_2025_M1_Secc5_Sub1!$D72)</f>
        <v/>
      </c>
      <c r="E235" s="889"/>
      <c r="F235" s="889"/>
      <c r="G235" s="889"/>
      <c r="H235" s="889"/>
      <c r="I235" s="889"/>
      <c r="J235" s="889"/>
      <c r="K235" s="889"/>
      <c r="L235" s="889"/>
      <c r="M235" s="889"/>
      <c r="N235" s="889"/>
      <c r="O235" s="889"/>
      <c r="P235" s="889"/>
      <c r="Q235" s="889"/>
      <c r="R235" s="889"/>
      <c r="S235" s="889"/>
      <c r="T235" s="889"/>
      <c r="U235" s="889"/>
      <c r="V235" s="889"/>
      <c r="W235" s="889"/>
      <c r="X235" s="890"/>
      <c r="Y235" s="1041"/>
      <c r="Z235" s="1042"/>
      <c r="AA235" s="1042"/>
      <c r="AB235" s="1042"/>
      <c r="AC235" s="1042"/>
      <c r="AD235" s="1043"/>
      <c r="AG235" s="773">
        <f t="shared" si="36"/>
        <v>0</v>
      </c>
      <c r="AH235" s="290">
        <f t="shared" si="37"/>
        <v>0</v>
      </c>
      <c r="AI235" s="293">
        <f t="shared" si="33"/>
        <v>0</v>
      </c>
      <c r="AJ235" s="294" t="str">
        <f>IF(AI235=0,"",
IF(SUM($AI$193:AI235)=1,AK235,
IF($AI$314&gt;SUM($AI$193:AI235),_xlfn.CONCAT(", ",AK235),
IF($AI$314=SUM($AI$193:AI235),_xlfn.CONCAT(" y ",AK235)))))</f>
        <v/>
      </c>
      <c r="AK235" s="89" t="s">
        <v>5168</v>
      </c>
      <c r="AL235" s="335">
        <f t="shared" si="34"/>
        <v>0</v>
      </c>
      <c r="AM235" s="338">
        <f t="shared" si="35"/>
        <v>0</v>
      </c>
      <c r="AN235" s="294" t="str">
        <f>IF(AM235=0,"",
IF(SUM($AM$193:AM235)=1,AO235,
IF($AM$314&gt;SUM($AM$193:AM235),_xlfn.CONCAT(", ",AO235),
IF($AM$314=SUM($AM$193:AM235),_xlfn.CONCAT(" y ",AO235)))))</f>
        <v/>
      </c>
      <c r="AO235" s="368" t="s">
        <v>5168</v>
      </c>
    </row>
    <row r="236" spans="1:41" ht="15" customHeight="1">
      <c r="A236" s="64"/>
      <c r="B236" s="11"/>
      <c r="C236" s="58" t="s">
        <v>5169</v>
      </c>
      <c r="D236" s="1020" t="str">
        <f>IF(CNGE_2025_M1_Secc5_Sub1!$D73="","",CNGE_2025_M1_Secc5_Sub1!$D73)</f>
        <v/>
      </c>
      <c r="E236" s="889"/>
      <c r="F236" s="889"/>
      <c r="G236" s="889"/>
      <c r="H236" s="889"/>
      <c r="I236" s="889"/>
      <c r="J236" s="889"/>
      <c r="K236" s="889"/>
      <c r="L236" s="889"/>
      <c r="M236" s="889"/>
      <c r="N236" s="889"/>
      <c r="O236" s="889"/>
      <c r="P236" s="889"/>
      <c r="Q236" s="889"/>
      <c r="R236" s="889"/>
      <c r="S236" s="889"/>
      <c r="T236" s="889"/>
      <c r="U236" s="889"/>
      <c r="V236" s="889"/>
      <c r="W236" s="889"/>
      <c r="X236" s="890"/>
      <c r="Y236" s="1041"/>
      <c r="Z236" s="1042"/>
      <c r="AA236" s="1042"/>
      <c r="AB236" s="1042"/>
      <c r="AC236" s="1042"/>
      <c r="AD236" s="1043"/>
      <c r="AG236" s="773">
        <f t="shared" si="36"/>
        <v>0</v>
      </c>
      <c r="AH236" s="290">
        <f t="shared" si="37"/>
        <v>0</v>
      </c>
      <c r="AI236" s="293">
        <f t="shared" si="33"/>
        <v>0</v>
      </c>
      <c r="AJ236" s="294" t="str">
        <f>IF(AI236=0,"",
IF(SUM($AI$193:AI236)=1,AK236,
IF($AI$314&gt;SUM($AI$193:AI236),_xlfn.CONCAT(", ",AK236),
IF($AI$314=SUM($AI$193:AI236),_xlfn.CONCAT(" y ",AK236)))))</f>
        <v/>
      </c>
      <c r="AK236" s="89" t="s">
        <v>5170</v>
      </c>
      <c r="AL236" s="335">
        <f t="shared" si="34"/>
        <v>0</v>
      </c>
      <c r="AM236" s="338">
        <f t="shared" si="35"/>
        <v>0</v>
      </c>
      <c r="AN236" s="294" t="str">
        <f>IF(AM236=0,"",
IF(SUM($AM$193:AM236)=1,AO236,
IF($AM$314&gt;SUM($AM$193:AM236),_xlfn.CONCAT(", ",AO236),
IF($AM$314=SUM($AM$193:AM236),_xlfn.CONCAT(" y ",AO236)))))</f>
        <v/>
      </c>
      <c r="AO236" s="368" t="s">
        <v>5170</v>
      </c>
    </row>
    <row r="237" spans="1:41" ht="15" customHeight="1">
      <c r="A237" s="64"/>
      <c r="B237" s="11"/>
      <c r="C237" s="58" t="s">
        <v>5171</v>
      </c>
      <c r="D237" s="1020" t="str">
        <f>IF(CNGE_2025_M1_Secc5_Sub1!$D74="","",CNGE_2025_M1_Secc5_Sub1!$D74)</f>
        <v/>
      </c>
      <c r="E237" s="889"/>
      <c r="F237" s="889"/>
      <c r="G237" s="889"/>
      <c r="H237" s="889"/>
      <c r="I237" s="889"/>
      <c r="J237" s="889"/>
      <c r="K237" s="889"/>
      <c r="L237" s="889"/>
      <c r="M237" s="889"/>
      <c r="N237" s="889"/>
      <c r="O237" s="889"/>
      <c r="P237" s="889"/>
      <c r="Q237" s="889"/>
      <c r="R237" s="889"/>
      <c r="S237" s="889"/>
      <c r="T237" s="889"/>
      <c r="U237" s="889"/>
      <c r="V237" s="889"/>
      <c r="W237" s="889"/>
      <c r="X237" s="890"/>
      <c r="Y237" s="1041"/>
      <c r="Z237" s="1042"/>
      <c r="AA237" s="1042"/>
      <c r="AB237" s="1042"/>
      <c r="AC237" s="1042"/>
      <c r="AD237" s="1043"/>
      <c r="AG237" s="773">
        <f t="shared" si="36"/>
        <v>0</v>
      </c>
      <c r="AH237" s="290">
        <f t="shared" si="37"/>
        <v>0</v>
      </c>
      <c r="AI237" s="293">
        <f t="shared" si="33"/>
        <v>0</v>
      </c>
      <c r="AJ237" s="294" t="str">
        <f>IF(AI237=0,"",
IF(SUM($AI$193:AI237)=1,AK237,
IF($AI$314&gt;SUM($AI$193:AI237),_xlfn.CONCAT(", ",AK237),
IF($AI$314=SUM($AI$193:AI237),_xlfn.CONCAT(" y ",AK237)))))</f>
        <v/>
      </c>
      <c r="AK237" s="89" t="s">
        <v>5172</v>
      </c>
      <c r="AL237" s="335">
        <f t="shared" si="34"/>
        <v>0</v>
      </c>
      <c r="AM237" s="338">
        <f t="shared" si="35"/>
        <v>0</v>
      </c>
      <c r="AN237" s="294" t="str">
        <f>IF(AM237=0,"",
IF(SUM($AM$193:AM237)=1,AO237,
IF($AM$314&gt;SUM($AM$193:AM237),_xlfn.CONCAT(", ",AO237),
IF($AM$314=SUM($AM$193:AM237),_xlfn.CONCAT(" y ",AO237)))))</f>
        <v/>
      </c>
      <c r="AO237" s="368" t="s">
        <v>5172</v>
      </c>
    </row>
    <row r="238" spans="1:41" ht="15" customHeight="1">
      <c r="A238" s="64"/>
      <c r="B238" s="11"/>
      <c r="C238" s="58" t="s">
        <v>5173</v>
      </c>
      <c r="D238" s="1020" t="str">
        <f>IF(CNGE_2025_M1_Secc5_Sub1!$D75="","",CNGE_2025_M1_Secc5_Sub1!$D75)</f>
        <v/>
      </c>
      <c r="E238" s="889"/>
      <c r="F238" s="889"/>
      <c r="G238" s="889"/>
      <c r="H238" s="889"/>
      <c r="I238" s="889"/>
      <c r="J238" s="889"/>
      <c r="K238" s="889"/>
      <c r="L238" s="889"/>
      <c r="M238" s="889"/>
      <c r="N238" s="889"/>
      <c r="O238" s="889"/>
      <c r="P238" s="889"/>
      <c r="Q238" s="889"/>
      <c r="R238" s="889"/>
      <c r="S238" s="889"/>
      <c r="T238" s="889"/>
      <c r="U238" s="889"/>
      <c r="V238" s="889"/>
      <c r="W238" s="889"/>
      <c r="X238" s="890"/>
      <c r="Y238" s="1041"/>
      <c r="Z238" s="1042"/>
      <c r="AA238" s="1042"/>
      <c r="AB238" s="1042"/>
      <c r="AC238" s="1042"/>
      <c r="AD238" s="1043"/>
      <c r="AG238" s="773">
        <f t="shared" si="36"/>
        <v>0</v>
      </c>
      <c r="AH238" s="290">
        <f t="shared" si="37"/>
        <v>0</v>
      </c>
      <c r="AI238" s="293">
        <f t="shared" si="33"/>
        <v>0</v>
      </c>
      <c r="AJ238" s="294" t="str">
        <f>IF(AI238=0,"",
IF(SUM($AI$193:AI238)=1,AK238,
IF($AI$314&gt;SUM($AI$193:AI238),_xlfn.CONCAT(", ",AK238),
IF($AI$314=SUM($AI$193:AI238),_xlfn.CONCAT(" y ",AK238)))))</f>
        <v/>
      </c>
      <c r="AK238" s="89" t="s">
        <v>5174</v>
      </c>
      <c r="AL238" s="335">
        <f t="shared" si="34"/>
        <v>0</v>
      </c>
      <c r="AM238" s="338">
        <f t="shared" si="35"/>
        <v>0</v>
      </c>
      <c r="AN238" s="294" t="str">
        <f>IF(AM238=0,"",
IF(SUM($AM$193:AM238)=1,AO238,
IF($AM$314&gt;SUM($AM$193:AM238),_xlfn.CONCAT(", ",AO238),
IF($AM$314=SUM($AM$193:AM238),_xlfn.CONCAT(" y ",AO238)))))</f>
        <v/>
      </c>
      <c r="AO238" s="368" t="s">
        <v>5174</v>
      </c>
    </row>
    <row r="239" spans="1:41" ht="15" customHeight="1">
      <c r="A239" s="64"/>
      <c r="B239" s="11"/>
      <c r="C239" s="58" t="s">
        <v>5175</v>
      </c>
      <c r="D239" s="1020" t="str">
        <f>IF(CNGE_2025_M1_Secc5_Sub1!$D76="","",CNGE_2025_M1_Secc5_Sub1!$D76)</f>
        <v/>
      </c>
      <c r="E239" s="889"/>
      <c r="F239" s="889"/>
      <c r="G239" s="889"/>
      <c r="H239" s="889"/>
      <c r="I239" s="889"/>
      <c r="J239" s="889"/>
      <c r="K239" s="889"/>
      <c r="L239" s="889"/>
      <c r="M239" s="889"/>
      <c r="N239" s="889"/>
      <c r="O239" s="889"/>
      <c r="P239" s="889"/>
      <c r="Q239" s="889"/>
      <c r="R239" s="889"/>
      <c r="S239" s="889"/>
      <c r="T239" s="889"/>
      <c r="U239" s="889"/>
      <c r="V239" s="889"/>
      <c r="W239" s="889"/>
      <c r="X239" s="890"/>
      <c r="Y239" s="1041"/>
      <c r="Z239" s="1042"/>
      <c r="AA239" s="1042"/>
      <c r="AB239" s="1042"/>
      <c r="AC239" s="1042"/>
      <c r="AD239" s="1043"/>
      <c r="AG239" s="773">
        <f t="shared" si="36"/>
        <v>0</v>
      </c>
      <c r="AH239" s="290">
        <f t="shared" si="37"/>
        <v>0</v>
      </c>
      <c r="AI239" s="293">
        <f t="shared" si="33"/>
        <v>0</v>
      </c>
      <c r="AJ239" s="294" t="str">
        <f>IF(AI239=0,"",
IF(SUM($AI$193:AI239)=1,AK239,
IF($AI$314&gt;SUM($AI$193:AI239),_xlfn.CONCAT(", ",AK239),
IF($AI$314=SUM($AI$193:AI239),_xlfn.CONCAT(" y ",AK239)))))</f>
        <v/>
      </c>
      <c r="AK239" s="89" t="s">
        <v>5176</v>
      </c>
      <c r="AL239" s="335">
        <f t="shared" si="34"/>
        <v>0</v>
      </c>
      <c r="AM239" s="338">
        <f t="shared" si="35"/>
        <v>0</v>
      </c>
      <c r="AN239" s="294" t="str">
        <f>IF(AM239=0,"",
IF(SUM($AM$193:AM239)=1,AO239,
IF($AM$314&gt;SUM($AM$193:AM239),_xlfn.CONCAT(", ",AO239),
IF($AM$314=SUM($AM$193:AM239),_xlfn.CONCAT(" y ",AO239)))))</f>
        <v/>
      </c>
      <c r="AO239" s="368" t="s">
        <v>5176</v>
      </c>
    </row>
    <row r="240" spans="1:41" ht="15" customHeight="1">
      <c r="A240" s="64"/>
      <c r="B240" s="11"/>
      <c r="C240" s="58" t="s">
        <v>5177</v>
      </c>
      <c r="D240" s="1020" t="str">
        <f>IF(CNGE_2025_M1_Secc5_Sub1!$D77="","",CNGE_2025_M1_Secc5_Sub1!$D77)</f>
        <v/>
      </c>
      <c r="E240" s="889"/>
      <c r="F240" s="889"/>
      <c r="G240" s="889"/>
      <c r="H240" s="889"/>
      <c r="I240" s="889"/>
      <c r="J240" s="889"/>
      <c r="K240" s="889"/>
      <c r="L240" s="889"/>
      <c r="M240" s="889"/>
      <c r="N240" s="889"/>
      <c r="O240" s="889"/>
      <c r="P240" s="889"/>
      <c r="Q240" s="889"/>
      <c r="R240" s="889"/>
      <c r="S240" s="889"/>
      <c r="T240" s="889"/>
      <c r="U240" s="889"/>
      <c r="V240" s="889"/>
      <c r="W240" s="889"/>
      <c r="X240" s="890"/>
      <c r="Y240" s="1041"/>
      <c r="Z240" s="1042"/>
      <c r="AA240" s="1042"/>
      <c r="AB240" s="1042"/>
      <c r="AC240" s="1042"/>
      <c r="AD240" s="1043"/>
      <c r="AG240" s="773">
        <f t="shared" si="36"/>
        <v>0</v>
      </c>
      <c r="AH240" s="290">
        <f t="shared" si="37"/>
        <v>0</v>
      </c>
      <c r="AI240" s="293">
        <f t="shared" si="33"/>
        <v>0</v>
      </c>
      <c r="AJ240" s="294" t="str">
        <f>IF(AI240=0,"",
IF(SUM($AI$193:AI240)=1,AK240,
IF($AI$314&gt;SUM($AI$193:AI240),_xlfn.CONCAT(", ",AK240),
IF($AI$314=SUM($AI$193:AI240),_xlfn.CONCAT(" y ",AK240)))))</f>
        <v/>
      </c>
      <c r="AK240" s="89" t="s">
        <v>5178</v>
      </c>
      <c r="AL240" s="335">
        <f t="shared" si="34"/>
        <v>0</v>
      </c>
      <c r="AM240" s="338">
        <f t="shared" si="35"/>
        <v>0</v>
      </c>
      <c r="AN240" s="294" t="str">
        <f>IF(AM240=0,"",
IF(SUM($AM$193:AM240)=1,AO240,
IF($AM$314&gt;SUM($AM$193:AM240),_xlfn.CONCAT(", ",AO240),
IF($AM$314=SUM($AM$193:AM240),_xlfn.CONCAT(" y ",AO240)))))</f>
        <v/>
      </c>
      <c r="AO240" s="368" t="s">
        <v>5178</v>
      </c>
    </row>
    <row r="241" spans="1:41" ht="15" customHeight="1">
      <c r="A241" s="64"/>
      <c r="B241" s="11"/>
      <c r="C241" s="58" t="s">
        <v>5179</v>
      </c>
      <c r="D241" s="1020" t="str">
        <f>IF(CNGE_2025_M1_Secc5_Sub1!$D78="","",CNGE_2025_M1_Secc5_Sub1!$D78)</f>
        <v/>
      </c>
      <c r="E241" s="889"/>
      <c r="F241" s="889"/>
      <c r="G241" s="889"/>
      <c r="H241" s="889"/>
      <c r="I241" s="889"/>
      <c r="J241" s="889"/>
      <c r="K241" s="889"/>
      <c r="L241" s="889"/>
      <c r="M241" s="889"/>
      <c r="N241" s="889"/>
      <c r="O241" s="889"/>
      <c r="P241" s="889"/>
      <c r="Q241" s="889"/>
      <c r="R241" s="889"/>
      <c r="S241" s="889"/>
      <c r="T241" s="889"/>
      <c r="U241" s="889"/>
      <c r="V241" s="889"/>
      <c r="W241" s="889"/>
      <c r="X241" s="890"/>
      <c r="Y241" s="1041"/>
      <c r="Z241" s="1042"/>
      <c r="AA241" s="1042"/>
      <c r="AB241" s="1042"/>
      <c r="AC241" s="1042"/>
      <c r="AD241" s="1043"/>
      <c r="AG241" s="773">
        <f t="shared" si="36"/>
        <v>0</v>
      </c>
      <c r="AH241" s="290">
        <f t="shared" si="37"/>
        <v>0</v>
      </c>
      <c r="AI241" s="293">
        <f t="shared" si="33"/>
        <v>0</v>
      </c>
      <c r="AJ241" s="294" t="str">
        <f>IF(AI241=0,"",
IF(SUM($AI$193:AI241)=1,AK241,
IF($AI$314&gt;SUM($AI$193:AI241),_xlfn.CONCAT(", ",AK241),
IF($AI$314=SUM($AI$193:AI241),_xlfn.CONCAT(" y ",AK241)))))</f>
        <v/>
      </c>
      <c r="AK241" s="89" t="s">
        <v>5180</v>
      </c>
      <c r="AL241" s="335">
        <f t="shared" si="34"/>
        <v>0</v>
      </c>
      <c r="AM241" s="338">
        <f t="shared" si="35"/>
        <v>0</v>
      </c>
      <c r="AN241" s="294" t="str">
        <f>IF(AM241=0,"",
IF(SUM($AM$193:AM241)=1,AO241,
IF($AM$314&gt;SUM($AM$193:AM241),_xlfn.CONCAT(", ",AO241),
IF($AM$314=SUM($AM$193:AM241),_xlfn.CONCAT(" y ",AO241)))))</f>
        <v/>
      </c>
      <c r="AO241" s="368" t="s">
        <v>5180</v>
      </c>
    </row>
    <row r="242" spans="1:41" ht="15" customHeight="1">
      <c r="A242" s="64"/>
      <c r="B242" s="11"/>
      <c r="C242" s="58" t="s">
        <v>5181</v>
      </c>
      <c r="D242" s="1020" t="str">
        <f>IF(CNGE_2025_M1_Secc5_Sub1!$D79="","",CNGE_2025_M1_Secc5_Sub1!$D79)</f>
        <v/>
      </c>
      <c r="E242" s="889"/>
      <c r="F242" s="889"/>
      <c r="G242" s="889"/>
      <c r="H242" s="889"/>
      <c r="I242" s="889"/>
      <c r="J242" s="889"/>
      <c r="K242" s="889"/>
      <c r="L242" s="889"/>
      <c r="M242" s="889"/>
      <c r="N242" s="889"/>
      <c r="O242" s="889"/>
      <c r="P242" s="889"/>
      <c r="Q242" s="889"/>
      <c r="R242" s="889"/>
      <c r="S242" s="889"/>
      <c r="T242" s="889"/>
      <c r="U242" s="889"/>
      <c r="V242" s="889"/>
      <c r="W242" s="889"/>
      <c r="X242" s="890"/>
      <c r="Y242" s="1041"/>
      <c r="Z242" s="1042"/>
      <c r="AA242" s="1042"/>
      <c r="AB242" s="1042"/>
      <c r="AC242" s="1042"/>
      <c r="AD242" s="1043"/>
      <c r="AG242" s="773">
        <f t="shared" si="36"/>
        <v>0</v>
      </c>
      <c r="AH242" s="290">
        <f t="shared" si="37"/>
        <v>0</v>
      </c>
      <c r="AI242" s="293">
        <f t="shared" si="33"/>
        <v>0</v>
      </c>
      <c r="AJ242" s="294" t="str">
        <f>IF(AI242=0,"",
IF(SUM($AI$193:AI242)=1,AK242,
IF($AI$314&gt;SUM($AI$193:AI242),_xlfn.CONCAT(", ",AK242),
IF($AI$314=SUM($AI$193:AI242),_xlfn.CONCAT(" y ",AK242)))))</f>
        <v/>
      </c>
      <c r="AK242" s="89" t="s">
        <v>5182</v>
      </c>
      <c r="AL242" s="335">
        <f t="shared" si="34"/>
        <v>0</v>
      </c>
      <c r="AM242" s="338">
        <f t="shared" si="35"/>
        <v>0</v>
      </c>
      <c r="AN242" s="294" t="str">
        <f>IF(AM242=0,"",
IF(SUM($AM$193:AM242)=1,AO242,
IF($AM$314&gt;SUM($AM$193:AM242),_xlfn.CONCAT(", ",AO242),
IF($AM$314=SUM($AM$193:AM242),_xlfn.CONCAT(" y ",AO242)))))</f>
        <v/>
      </c>
      <c r="AO242" s="368" t="s">
        <v>5182</v>
      </c>
    </row>
    <row r="243" spans="1:41" ht="15" customHeight="1">
      <c r="A243" s="64"/>
      <c r="B243" s="11"/>
      <c r="C243" s="58" t="s">
        <v>5183</v>
      </c>
      <c r="D243" s="1020" t="str">
        <f>IF(CNGE_2025_M1_Secc5_Sub1!$D80="","",CNGE_2025_M1_Secc5_Sub1!$D80)</f>
        <v/>
      </c>
      <c r="E243" s="889"/>
      <c r="F243" s="889"/>
      <c r="G243" s="889"/>
      <c r="H243" s="889"/>
      <c r="I243" s="889"/>
      <c r="J243" s="889"/>
      <c r="K243" s="889"/>
      <c r="L243" s="889"/>
      <c r="M243" s="889"/>
      <c r="N243" s="889"/>
      <c r="O243" s="889"/>
      <c r="P243" s="889"/>
      <c r="Q243" s="889"/>
      <c r="R243" s="889"/>
      <c r="S243" s="889"/>
      <c r="T243" s="889"/>
      <c r="U243" s="889"/>
      <c r="V243" s="889"/>
      <c r="W243" s="889"/>
      <c r="X243" s="890"/>
      <c r="Y243" s="1041"/>
      <c r="Z243" s="1042"/>
      <c r="AA243" s="1042"/>
      <c r="AB243" s="1042"/>
      <c r="AC243" s="1042"/>
      <c r="AD243" s="1043"/>
      <c r="AG243" s="773">
        <f t="shared" si="36"/>
        <v>0</v>
      </c>
      <c r="AH243" s="290">
        <f t="shared" si="37"/>
        <v>0</v>
      </c>
      <c r="AI243" s="293">
        <f t="shared" si="33"/>
        <v>0</v>
      </c>
      <c r="AJ243" s="294" t="str">
        <f>IF(AI243=0,"",
IF(SUM($AI$193:AI243)=1,AK243,
IF($AI$314&gt;SUM($AI$193:AI243),_xlfn.CONCAT(", ",AK243),
IF($AI$314=SUM($AI$193:AI243),_xlfn.CONCAT(" y ",AK243)))))</f>
        <v/>
      </c>
      <c r="AK243" s="89" t="s">
        <v>5184</v>
      </c>
      <c r="AL243" s="335">
        <f t="shared" si="34"/>
        <v>0</v>
      </c>
      <c r="AM243" s="338">
        <f t="shared" si="35"/>
        <v>0</v>
      </c>
      <c r="AN243" s="294" t="str">
        <f>IF(AM243=0,"",
IF(SUM($AM$193:AM243)=1,AO243,
IF($AM$314&gt;SUM($AM$193:AM243),_xlfn.CONCAT(", ",AO243),
IF($AM$314=SUM($AM$193:AM243),_xlfn.CONCAT(" y ",AO243)))))</f>
        <v/>
      </c>
      <c r="AO243" s="368" t="s">
        <v>5184</v>
      </c>
    </row>
    <row r="244" spans="1:41" ht="15" customHeight="1">
      <c r="A244" s="64"/>
      <c r="B244" s="11"/>
      <c r="C244" s="58" t="s">
        <v>5185</v>
      </c>
      <c r="D244" s="1020" t="str">
        <f>IF(CNGE_2025_M1_Secc5_Sub1!$D81="","",CNGE_2025_M1_Secc5_Sub1!$D81)</f>
        <v/>
      </c>
      <c r="E244" s="889"/>
      <c r="F244" s="889"/>
      <c r="G244" s="889"/>
      <c r="H244" s="889"/>
      <c r="I244" s="889"/>
      <c r="J244" s="889"/>
      <c r="K244" s="889"/>
      <c r="L244" s="889"/>
      <c r="M244" s="889"/>
      <c r="N244" s="889"/>
      <c r="O244" s="889"/>
      <c r="P244" s="889"/>
      <c r="Q244" s="889"/>
      <c r="R244" s="889"/>
      <c r="S244" s="889"/>
      <c r="T244" s="889"/>
      <c r="U244" s="889"/>
      <c r="V244" s="889"/>
      <c r="W244" s="889"/>
      <c r="X244" s="890"/>
      <c r="Y244" s="1041"/>
      <c r="Z244" s="1042"/>
      <c r="AA244" s="1042"/>
      <c r="AB244" s="1042"/>
      <c r="AC244" s="1042"/>
      <c r="AD244" s="1043"/>
      <c r="AG244" s="773">
        <f t="shared" si="36"/>
        <v>0</v>
      </c>
      <c r="AH244" s="290">
        <f t="shared" si="37"/>
        <v>0</v>
      </c>
      <c r="AI244" s="293">
        <f t="shared" si="33"/>
        <v>0</v>
      </c>
      <c r="AJ244" s="294" t="str">
        <f>IF(AI244=0,"",
IF(SUM($AI$193:AI244)=1,AK244,
IF($AI$314&gt;SUM($AI$193:AI244),_xlfn.CONCAT(", ",AK244),
IF($AI$314=SUM($AI$193:AI244),_xlfn.CONCAT(" y ",AK244)))))</f>
        <v/>
      </c>
      <c r="AK244" s="89" t="s">
        <v>5186</v>
      </c>
      <c r="AL244" s="335">
        <f t="shared" si="34"/>
        <v>0</v>
      </c>
      <c r="AM244" s="338">
        <f t="shared" si="35"/>
        <v>0</v>
      </c>
      <c r="AN244" s="294" t="str">
        <f>IF(AM244=0,"",
IF(SUM($AM$193:AM244)=1,AO244,
IF($AM$314&gt;SUM($AM$193:AM244),_xlfn.CONCAT(", ",AO244),
IF($AM$314=SUM($AM$193:AM244),_xlfn.CONCAT(" y ",AO244)))))</f>
        <v/>
      </c>
      <c r="AO244" s="368" t="s">
        <v>5186</v>
      </c>
    </row>
    <row r="245" spans="1:41" ht="15" customHeight="1">
      <c r="A245" s="64"/>
      <c r="B245" s="11"/>
      <c r="C245" s="58" t="s">
        <v>5187</v>
      </c>
      <c r="D245" s="1020" t="str">
        <f>IF(CNGE_2025_M1_Secc5_Sub1!$D82="","",CNGE_2025_M1_Secc5_Sub1!$D82)</f>
        <v/>
      </c>
      <c r="E245" s="889"/>
      <c r="F245" s="889"/>
      <c r="G245" s="889"/>
      <c r="H245" s="889"/>
      <c r="I245" s="889"/>
      <c r="J245" s="889"/>
      <c r="K245" s="889"/>
      <c r="L245" s="889"/>
      <c r="M245" s="889"/>
      <c r="N245" s="889"/>
      <c r="O245" s="889"/>
      <c r="P245" s="889"/>
      <c r="Q245" s="889"/>
      <c r="R245" s="889"/>
      <c r="S245" s="889"/>
      <c r="T245" s="889"/>
      <c r="U245" s="889"/>
      <c r="V245" s="889"/>
      <c r="W245" s="889"/>
      <c r="X245" s="890"/>
      <c r="Y245" s="1041"/>
      <c r="Z245" s="1042"/>
      <c r="AA245" s="1042"/>
      <c r="AB245" s="1042"/>
      <c r="AC245" s="1042"/>
      <c r="AD245" s="1043"/>
      <c r="AG245" s="773">
        <f t="shared" si="36"/>
        <v>0</v>
      </c>
      <c r="AH245" s="290">
        <f t="shared" si="37"/>
        <v>0</v>
      </c>
      <c r="AI245" s="293">
        <f t="shared" si="33"/>
        <v>0</v>
      </c>
      <c r="AJ245" s="294" t="str">
        <f>IF(AI245=0,"",
IF(SUM($AI$193:AI245)=1,AK245,
IF($AI$314&gt;SUM($AI$193:AI245),_xlfn.CONCAT(", ",AK245),
IF($AI$314=SUM($AI$193:AI245),_xlfn.CONCAT(" y ",AK245)))))</f>
        <v/>
      </c>
      <c r="AK245" s="89" t="s">
        <v>5188</v>
      </c>
      <c r="AL245" s="335">
        <f t="shared" si="34"/>
        <v>0</v>
      </c>
      <c r="AM245" s="338">
        <f t="shared" si="35"/>
        <v>0</v>
      </c>
      <c r="AN245" s="294" t="str">
        <f>IF(AM245=0,"",
IF(SUM($AM$193:AM245)=1,AO245,
IF($AM$314&gt;SUM($AM$193:AM245),_xlfn.CONCAT(", ",AO245),
IF($AM$314=SUM($AM$193:AM245),_xlfn.CONCAT(" y ",AO245)))))</f>
        <v/>
      </c>
      <c r="AO245" s="368" t="s">
        <v>5188</v>
      </c>
    </row>
    <row r="246" spans="1:41" ht="15" customHeight="1">
      <c r="A246" s="64"/>
      <c r="B246" s="11"/>
      <c r="C246" s="58" t="s">
        <v>5189</v>
      </c>
      <c r="D246" s="1020" t="str">
        <f>IF(CNGE_2025_M1_Secc5_Sub1!$D83="","",CNGE_2025_M1_Secc5_Sub1!$D83)</f>
        <v/>
      </c>
      <c r="E246" s="889"/>
      <c r="F246" s="889"/>
      <c r="G246" s="889"/>
      <c r="H246" s="889"/>
      <c r="I246" s="889"/>
      <c r="J246" s="889"/>
      <c r="K246" s="889"/>
      <c r="L246" s="889"/>
      <c r="M246" s="889"/>
      <c r="N246" s="889"/>
      <c r="O246" s="889"/>
      <c r="P246" s="889"/>
      <c r="Q246" s="889"/>
      <c r="R246" s="889"/>
      <c r="S246" s="889"/>
      <c r="T246" s="889"/>
      <c r="U246" s="889"/>
      <c r="V246" s="889"/>
      <c r="W246" s="889"/>
      <c r="X246" s="890"/>
      <c r="Y246" s="1041"/>
      <c r="Z246" s="1042"/>
      <c r="AA246" s="1042"/>
      <c r="AB246" s="1042"/>
      <c r="AC246" s="1042"/>
      <c r="AD246" s="1043"/>
      <c r="AG246" s="773">
        <f t="shared" si="36"/>
        <v>0</v>
      </c>
      <c r="AH246" s="290">
        <f t="shared" si="37"/>
        <v>0</v>
      </c>
      <c r="AI246" s="293">
        <f t="shared" si="33"/>
        <v>0</v>
      </c>
      <c r="AJ246" s="294" t="str">
        <f>IF(AI246=0,"",
IF(SUM($AI$193:AI246)=1,AK246,
IF($AI$314&gt;SUM($AI$193:AI246),_xlfn.CONCAT(", ",AK246),
IF($AI$314=SUM($AI$193:AI246),_xlfn.CONCAT(" y ",AK246)))))</f>
        <v/>
      </c>
      <c r="AK246" s="89" t="s">
        <v>5190</v>
      </c>
      <c r="AL246" s="335">
        <f t="shared" si="34"/>
        <v>0</v>
      </c>
      <c r="AM246" s="338">
        <f t="shared" si="35"/>
        <v>0</v>
      </c>
      <c r="AN246" s="294" t="str">
        <f>IF(AM246=0,"",
IF(SUM($AM$193:AM246)=1,AO246,
IF($AM$314&gt;SUM($AM$193:AM246),_xlfn.CONCAT(", ",AO246),
IF($AM$314=SUM($AM$193:AM246),_xlfn.CONCAT(" y ",AO246)))))</f>
        <v/>
      </c>
      <c r="AO246" s="368" t="s">
        <v>5190</v>
      </c>
    </row>
    <row r="247" spans="1:41" ht="15" customHeight="1">
      <c r="A247" s="64"/>
      <c r="B247" s="11"/>
      <c r="C247" s="58" t="s">
        <v>5191</v>
      </c>
      <c r="D247" s="1020" t="str">
        <f>IF(CNGE_2025_M1_Secc5_Sub1!$D84="","",CNGE_2025_M1_Secc5_Sub1!$D84)</f>
        <v/>
      </c>
      <c r="E247" s="889"/>
      <c r="F247" s="889"/>
      <c r="G247" s="889"/>
      <c r="H247" s="889"/>
      <c r="I247" s="889"/>
      <c r="J247" s="889"/>
      <c r="K247" s="889"/>
      <c r="L247" s="889"/>
      <c r="M247" s="889"/>
      <c r="N247" s="889"/>
      <c r="O247" s="889"/>
      <c r="P247" s="889"/>
      <c r="Q247" s="889"/>
      <c r="R247" s="889"/>
      <c r="S247" s="889"/>
      <c r="T247" s="889"/>
      <c r="U247" s="889"/>
      <c r="V247" s="889"/>
      <c r="W247" s="889"/>
      <c r="X247" s="890"/>
      <c r="Y247" s="1041"/>
      <c r="Z247" s="1042"/>
      <c r="AA247" s="1042"/>
      <c r="AB247" s="1042"/>
      <c r="AC247" s="1042"/>
      <c r="AD247" s="1043"/>
      <c r="AG247" s="773">
        <f t="shared" si="36"/>
        <v>0</v>
      </c>
      <c r="AH247" s="290">
        <f t="shared" si="37"/>
        <v>0</v>
      </c>
      <c r="AI247" s="293">
        <f t="shared" si="33"/>
        <v>0</v>
      </c>
      <c r="AJ247" s="294" t="str">
        <f>IF(AI247=0,"",
IF(SUM($AI$193:AI247)=1,AK247,
IF($AI$314&gt;SUM($AI$193:AI247),_xlfn.CONCAT(", ",AK247),
IF($AI$314=SUM($AI$193:AI247),_xlfn.CONCAT(" y ",AK247)))))</f>
        <v/>
      </c>
      <c r="AK247" s="89" t="s">
        <v>5192</v>
      </c>
      <c r="AL247" s="335">
        <f t="shared" si="34"/>
        <v>0</v>
      </c>
      <c r="AM247" s="338">
        <f t="shared" si="35"/>
        <v>0</v>
      </c>
      <c r="AN247" s="294" t="str">
        <f>IF(AM247=0,"",
IF(SUM($AM$193:AM247)=1,AO247,
IF($AM$314&gt;SUM($AM$193:AM247),_xlfn.CONCAT(", ",AO247),
IF($AM$314=SUM($AM$193:AM247),_xlfn.CONCAT(" y ",AO247)))))</f>
        <v/>
      </c>
      <c r="AO247" s="368" t="s">
        <v>5192</v>
      </c>
    </row>
    <row r="248" spans="1:41" ht="15" customHeight="1">
      <c r="A248" s="64"/>
      <c r="B248" s="11"/>
      <c r="C248" s="58" t="s">
        <v>5193</v>
      </c>
      <c r="D248" s="1020" t="str">
        <f>IF(CNGE_2025_M1_Secc5_Sub1!$D85="","",CNGE_2025_M1_Secc5_Sub1!$D85)</f>
        <v/>
      </c>
      <c r="E248" s="889"/>
      <c r="F248" s="889"/>
      <c r="G248" s="889"/>
      <c r="H248" s="889"/>
      <c r="I248" s="889"/>
      <c r="J248" s="889"/>
      <c r="K248" s="889"/>
      <c r="L248" s="889"/>
      <c r="M248" s="889"/>
      <c r="N248" s="889"/>
      <c r="O248" s="889"/>
      <c r="P248" s="889"/>
      <c r="Q248" s="889"/>
      <c r="R248" s="889"/>
      <c r="S248" s="889"/>
      <c r="T248" s="889"/>
      <c r="U248" s="889"/>
      <c r="V248" s="889"/>
      <c r="W248" s="889"/>
      <c r="X248" s="890"/>
      <c r="Y248" s="1041"/>
      <c r="Z248" s="1042"/>
      <c r="AA248" s="1042"/>
      <c r="AB248" s="1042"/>
      <c r="AC248" s="1042"/>
      <c r="AD248" s="1043"/>
      <c r="AG248" s="773">
        <f t="shared" si="36"/>
        <v>0</v>
      </c>
      <c r="AH248" s="290">
        <f t="shared" si="37"/>
        <v>0</v>
      </c>
      <c r="AI248" s="293">
        <f t="shared" si="33"/>
        <v>0</v>
      </c>
      <c r="AJ248" s="294" t="str">
        <f>IF(AI248=0,"",
IF(SUM($AI$193:AI248)=1,AK248,
IF($AI$314&gt;SUM($AI$193:AI248),_xlfn.CONCAT(", ",AK248),
IF($AI$314=SUM($AI$193:AI248),_xlfn.CONCAT(" y ",AK248)))))</f>
        <v/>
      </c>
      <c r="AK248" s="89" t="s">
        <v>5194</v>
      </c>
      <c r="AL248" s="335">
        <f t="shared" si="34"/>
        <v>0</v>
      </c>
      <c r="AM248" s="338">
        <f t="shared" si="35"/>
        <v>0</v>
      </c>
      <c r="AN248" s="294" t="str">
        <f>IF(AM248=0,"",
IF(SUM($AM$193:AM248)=1,AO248,
IF($AM$314&gt;SUM($AM$193:AM248),_xlfn.CONCAT(", ",AO248),
IF($AM$314=SUM($AM$193:AM248),_xlfn.CONCAT(" y ",AO248)))))</f>
        <v/>
      </c>
      <c r="AO248" s="368" t="s">
        <v>5194</v>
      </c>
    </row>
    <row r="249" spans="1:41" ht="15" customHeight="1">
      <c r="A249" s="64"/>
      <c r="B249" s="11"/>
      <c r="C249" s="58" t="s">
        <v>5195</v>
      </c>
      <c r="D249" s="1020" t="str">
        <f>IF(CNGE_2025_M1_Secc5_Sub1!$D86="","",CNGE_2025_M1_Secc5_Sub1!$D86)</f>
        <v/>
      </c>
      <c r="E249" s="889"/>
      <c r="F249" s="889"/>
      <c r="G249" s="889"/>
      <c r="H249" s="889"/>
      <c r="I249" s="889"/>
      <c r="J249" s="889"/>
      <c r="K249" s="889"/>
      <c r="L249" s="889"/>
      <c r="M249" s="889"/>
      <c r="N249" s="889"/>
      <c r="O249" s="889"/>
      <c r="P249" s="889"/>
      <c r="Q249" s="889"/>
      <c r="R249" s="889"/>
      <c r="S249" s="889"/>
      <c r="T249" s="889"/>
      <c r="U249" s="889"/>
      <c r="V249" s="889"/>
      <c r="W249" s="889"/>
      <c r="X249" s="890"/>
      <c r="Y249" s="1041"/>
      <c r="Z249" s="1042"/>
      <c r="AA249" s="1042"/>
      <c r="AB249" s="1042"/>
      <c r="AC249" s="1042"/>
      <c r="AD249" s="1043"/>
      <c r="AG249" s="773">
        <f t="shared" si="36"/>
        <v>0</v>
      </c>
      <c r="AH249" s="290">
        <f t="shared" si="37"/>
        <v>0</v>
      </c>
      <c r="AI249" s="293">
        <f t="shared" si="33"/>
        <v>0</v>
      </c>
      <c r="AJ249" s="294" t="str">
        <f>IF(AI249=0,"",
IF(SUM($AI$193:AI249)=1,AK249,
IF($AI$314&gt;SUM($AI$193:AI249),_xlfn.CONCAT(", ",AK249),
IF($AI$314=SUM($AI$193:AI249),_xlfn.CONCAT(" y ",AK249)))))</f>
        <v/>
      </c>
      <c r="AK249" s="89" t="s">
        <v>5196</v>
      </c>
      <c r="AL249" s="335">
        <f t="shared" si="34"/>
        <v>0</v>
      </c>
      <c r="AM249" s="338">
        <f t="shared" si="35"/>
        <v>0</v>
      </c>
      <c r="AN249" s="294" t="str">
        <f>IF(AM249=0,"",
IF(SUM($AM$193:AM249)=1,AO249,
IF($AM$314&gt;SUM($AM$193:AM249),_xlfn.CONCAT(", ",AO249),
IF($AM$314=SUM($AM$193:AM249),_xlfn.CONCAT(" y ",AO249)))))</f>
        <v/>
      </c>
      <c r="AO249" s="368" t="s">
        <v>5196</v>
      </c>
    </row>
    <row r="250" spans="1:41" ht="15" customHeight="1">
      <c r="A250" s="64"/>
      <c r="B250" s="11"/>
      <c r="C250" s="58" t="s">
        <v>5197</v>
      </c>
      <c r="D250" s="1020" t="str">
        <f>IF(CNGE_2025_M1_Secc5_Sub1!$D87="","",CNGE_2025_M1_Secc5_Sub1!$D87)</f>
        <v/>
      </c>
      <c r="E250" s="889"/>
      <c r="F250" s="889"/>
      <c r="G250" s="889"/>
      <c r="H250" s="889"/>
      <c r="I250" s="889"/>
      <c r="J250" s="889"/>
      <c r="K250" s="889"/>
      <c r="L250" s="889"/>
      <c r="M250" s="889"/>
      <c r="N250" s="889"/>
      <c r="O250" s="889"/>
      <c r="P250" s="889"/>
      <c r="Q250" s="889"/>
      <c r="R250" s="889"/>
      <c r="S250" s="889"/>
      <c r="T250" s="889"/>
      <c r="U250" s="889"/>
      <c r="V250" s="889"/>
      <c r="W250" s="889"/>
      <c r="X250" s="890"/>
      <c r="Y250" s="1041"/>
      <c r="Z250" s="1042"/>
      <c r="AA250" s="1042"/>
      <c r="AB250" s="1042"/>
      <c r="AC250" s="1042"/>
      <c r="AD250" s="1043"/>
      <c r="AG250" s="773">
        <f t="shared" si="36"/>
        <v>0</v>
      </c>
      <c r="AH250" s="290">
        <f t="shared" si="37"/>
        <v>0</v>
      </c>
      <c r="AI250" s="293">
        <f t="shared" si="33"/>
        <v>0</v>
      </c>
      <c r="AJ250" s="294" t="str">
        <f>IF(AI250=0,"",
IF(SUM($AI$193:AI250)=1,AK250,
IF($AI$314&gt;SUM($AI$193:AI250),_xlfn.CONCAT(", ",AK250),
IF($AI$314=SUM($AI$193:AI250),_xlfn.CONCAT(" y ",AK250)))))</f>
        <v/>
      </c>
      <c r="AK250" s="89" t="s">
        <v>5198</v>
      </c>
      <c r="AL250" s="335">
        <f t="shared" si="34"/>
        <v>0</v>
      </c>
      <c r="AM250" s="338">
        <f t="shared" si="35"/>
        <v>0</v>
      </c>
      <c r="AN250" s="294" t="str">
        <f>IF(AM250=0,"",
IF(SUM($AM$193:AM250)=1,AO250,
IF($AM$314&gt;SUM($AM$193:AM250),_xlfn.CONCAT(", ",AO250),
IF($AM$314=SUM($AM$193:AM250),_xlfn.CONCAT(" y ",AO250)))))</f>
        <v/>
      </c>
      <c r="AO250" s="368" t="s">
        <v>5198</v>
      </c>
    </row>
    <row r="251" spans="1:41" ht="15" customHeight="1">
      <c r="A251" s="64"/>
      <c r="B251" s="11"/>
      <c r="C251" s="58" t="s">
        <v>5199</v>
      </c>
      <c r="D251" s="1020" t="str">
        <f>IF(CNGE_2025_M1_Secc5_Sub1!$D88="","",CNGE_2025_M1_Secc5_Sub1!$D88)</f>
        <v/>
      </c>
      <c r="E251" s="889"/>
      <c r="F251" s="889"/>
      <c r="G251" s="889"/>
      <c r="H251" s="889"/>
      <c r="I251" s="889"/>
      <c r="J251" s="889"/>
      <c r="K251" s="889"/>
      <c r="L251" s="889"/>
      <c r="M251" s="889"/>
      <c r="N251" s="889"/>
      <c r="O251" s="889"/>
      <c r="P251" s="889"/>
      <c r="Q251" s="889"/>
      <c r="R251" s="889"/>
      <c r="S251" s="889"/>
      <c r="T251" s="889"/>
      <c r="U251" s="889"/>
      <c r="V251" s="889"/>
      <c r="W251" s="889"/>
      <c r="X251" s="890"/>
      <c r="Y251" s="1041"/>
      <c r="Z251" s="1042"/>
      <c r="AA251" s="1042"/>
      <c r="AB251" s="1042"/>
      <c r="AC251" s="1042"/>
      <c r="AD251" s="1043"/>
      <c r="AG251" s="773">
        <f t="shared" si="36"/>
        <v>0</v>
      </c>
      <c r="AH251" s="290">
        <f t="shared" si="37"/>
        <v>0</v>
      </c>
      <c r="AI251" s="293">
        <f t="shared" si="33"/>
        <v>0</v>
      </c>
      <c r="AJ251" s="294" t="str">
        <f>IF(AI251=0,"",
IF(SUM($AI$193:AI251)=1,AK251,
IF($AI$314&gt;SUM($AI$193:AI251),_xlfn.CONCAT(", ",AK251),
IF($AI$314=SUM($AI$193:AI251),_xlfn.CONCAT(" y ",AK251)))))</f>
        <v/>
      </c>
      <c r="AK251" s="89" t="s">
        <v>5200</v>
      </c>
      <c r="AL251" s="335">
        <f t="shared" si="34"/>
        <v>0</v>
      </c>
      <c r="AM251" s="338">
        <f t="shared" si="35"/>
        <v>0</v>
      </c>
      <c r="AN251" s="294" t="str">
        <f>IF(AM251=0,"",
IF(SUM($AM$193:AM251)=1,AO251,
IF($AM$314&gt;SUM($AM$193:AM251),_xlfn.CONCAT(", ",AO251),
IF($AM$314=SUM($AM$193:AM251),_xlfn.CONCAT(" y ",AO251)))))</f>
        <v/>
      </c>
      <c r="AO251" s="368" t="s">
        <v>5200</v>
      </c>
    </row>
    <row r="252" spans="1:41" ht="15" customHeight="1">
      <c r="A252" s="64"/>
      <c r="B252" s="11"/>
      <c r="C252" s="58" t="s">
        <v>5201</v>
      </c>
      <c r="D252" s="1020" t="str">
        <f>IF(CNGE_2025_M1_Secc5_Sub1!$D89="","",CNGE_2025_M1_Secc5_Sub1!$D89)</f>
        <v/>
      </c>
      <c r="E252" s="889"/>
      <c r="F252" s="889"/>
      <c r="G252" s="889"/>
      <c r="H252" s="889"/>
      <c r="I252" s="889"/>
      <c r="J252" s="889"/>
      <c r="K252" s="889"/>
      <c r="L252" s="889"/>
      <c r="M252" s="889"/>
      <c r="N252" s="889"/>
      <c r="O252" s="889"/>
      <c r="P252" s="889"/>
      <c r="Q252" s="889"/>
      <c r="R252" s="889"/>
      <c r="S252" s="889"/>
      <c r="T252" s="889"/>
      <c r="U252" s="889"/>
      <c r="V252" s="889"/>
      <c r="W252" s="889"/>
      <c r="X252" s="890"/>
      <c r="Y252" s="1041"/>
      <c r="Z252" s="1042"/>
      <c r="AA252" s="1042"/>
      <c r="AB252" s="1042"/>
      <c r="AC252" s="1042"/>
      <c r="AD252" s="1043"/>
      <c r="AG252" s="773">
        <f t="shared" si="36"/>
        <v>0</v>
      </c>
      <c r="AH252" s="290">
        <f t="shared" si="37"/>
        <v>0</v>
      </c>
      <c r="AI252" s="293">
        <f t="shared" si="33"/>
        <v>0</v>
      </c>
      <c r="AJ252" s="294" t="str">
        <f>IF(AI252=0,"",
IF(SUM($AI$193:AI252)=1,AK252,
IF($AI$314&gt;SUM($AI$193:AI252),_xlfn.CONCAT(", ",AK252),
IF($AI$314=SUM($AI$193:AI252),_xlfn.CONCAT(" y ",AK252)))))</f>
        <v/>
      </c>
      <c r="AK252" s="89" t="s">
        <v>5202</v>
      </c>
      <c r="AL252" s="335">
        <f t="shared" si="34"/>
        <v>0</v>
      </c>
      <c r="AM252" s="338">
        <f t="shared" si="35"/>
        <v>0</v>
      </c>
      <c r="AN252" s="294" t="str">
        <f>IF(AM252=0,"",
IF(SUM($AM$193:AM252)=1,AO252,
IF($AM$314&gt;SUM($AM$193:AM252),_xlfn.CONCAT(", ",AO252),
IF($AM$314=SUM($AM$193:AM252),_xlfn.CONCAT(" y ",AO252)))))</f>
        <v/>
      </c>
      <c r="AO252" s="368" t="s">
        <v>5202</v>
      </c>
    </row>
    <row r="253" spans="1:41" ht="15" customHeight="1">
      <c r="A253" s="64"/>
      <c r="B253" s="11"/>
      <c r="C253" s="58" t="s">
        <v>5203</v>
      </c>
      <c r="D253" s="1020" t="str">
        <f>IF(CNGE_2025_M1_Secc5_Sub1!$D90="","",CNGE_2025_M1_Secc5_Sub1!$D90)</f>
        <v/>
      </c>
      <c r="E253" s="889"/>
      <c r="F253" s="889"/>
      <c r="G253" s="889"/>
      <c r="H253" s="889"/>
      <c r="I253" s="889"/>
      <c r="J253" s="889"/>
      <c r="K253" s="889"/>
      <c r="L253" s="889"/>
      <c r="M253" s="889"/>
      <c r="N253" s="889"/>
      <c r="O253" s="889"/>
      <c r="P253" s="889"/>
      <c r="Q253" s="889"/>
      <c r="R253" s="889"/>
      <c r="S253" s="889"/>
      <c r="T253" s="889"/>
      <c r="U253" s="889"/>
      <c r="V253" s="889"/>
      <c r="W253" s="889"/>
      <c r="X253" s="890"/>
      <c r="Y253" s="1041"/>
      <c r="Z253" s="1042"/>
      <c r="AA253" s="1042"/>
      <c r="AB253" s="1042"/>
      <c r="AC253" s="1042"/>
      <c r="AD253" s="1043"/>
      <c r="AG253" s="773">
        <f t="shared" si="36"/>
        <v>0</v>
      </c>
      <c r="AH253" s="290">
        <f t="shared" si="37"/>
        <v>0</v>
      </c>
      <c r="AI253" s="293">
        <f t="shared" si="33"/>
        <v>0</v>
      </c>
      <c r="AJ253" s="294" t="str">
        <f>IF(AI253=0,"",
IF(SUM($AI$193:AI253)=1,AK253,
IF($AI$314&gt;SUM($AI$193:AI253),_xlfn.CONCAT(", ",AK253),
IF($AI$314=SUM($AI$193:AI253),_xlfn.CONCAT(" y ",AK253)))))</f>
        <v/>
      </c>
      <c r="AK253" s="89" t="s">
        <v>5204</v>
      </c>
      <c r="AL253" s="335">
        <f t="shared" si="34"/>
        <v>0</v>
      </c>
      <c r="AM253" s="338">
        <f t="shared" si="35"/>
        <v>0</v>
      </c>
      <c r="AN253" s="294" t="str">
        <f>IF(AM253=0,"",
IF(SUM($AM$193:AM253)=1,AO253,
IF($AM$314&gt;SUM($AM$193:AM253),_xlfn.CONCAT(", ",AO253),
IF($AM$314=SUM($AM$193:AM253),_xlfn.CONCAT(" y ",AO253)))))</f>
        <v/>
      </c>
      <c r="AO253" s="368" t="s">
        <v>5204</v>
      </c>
    </row>
    <row r="254" spans="1:41" ht="15" customHeight="1">
      <c r="A254" s="64"/>
      <c r="B254" s="11"/>
      <c r="C254" s="58" t="s">
        <v>5205</v>
      </c>
      <c r="D254" s="1020" t="str">
        <f>IF(CNGE_2025_M1_Secc5_Sub1!$D91="","",CNGE_2025_M1_Secc5_Sub1!$D91)</f>
        <v/>
      </c>
      <c r="E254" s="889"/>
      <c r="F254" s="889"/>
      <c r="G254" s="889"/>
      <c r="H254" s="889"/>
      <c r="I254" s="889"/>
      <c r="J254" s="889"/>
      <c r="K254" s="889"/>
      <c r="L254" s="889"/>
      <c r="M254" s="889"/>
      <c r="N254" s="889"/>
      <c r="O254" s="889"/>
      <c r="P254" s="889"/>
      <c r="Q254" s="889"/>
      <c r="R254" s="889"/>
      <c r="S254" s="889"/>
      <c r="T254" s="889"/>
      <c r="U254" s="889"/>
      <c r="V254" s="889"/>
      <c r="W254" s="889"/>
      <c r="X254" s="890"/>
      <c r="Y254" s="1041"/>
      <c r="Z254" s="1042"/>
      <c r="AA254" s="1042"/>
      <c r="AB254" s="1042"/>
      <c r="AC254" s="1042"/>
      <c r="AD254" s="1043"/>
      <c r="AG254" s="773">
        <f t="shared" si="36"/>
        <v>0</v>
      </c>
      <c r="AH254" s="290">
        <f t="shared" si="37"/>
        <v>0</v>
      </c>
      <c r="AI254" s="293">
        <f t="shared" si="33"/>
        <v>0</v>
      </c>
      <c r="AJ254" s="294" t="str">
        <f>IF(AI254=0,"",
IF(SUM($AI$193:AI254)=1,AK254,
IF($AI$314&gt;SUM($AI$193:AI254),_xlfn.CONCAT(", ",AK254),
IF($AI$314=SUM($AI$193:AI254),_xlfn.CONCAT(" y ",AK254)))))</f>
        <v/>
      </c>
      <c r="AK254" s="89" t="s">
        <v>5206</v>
      </c>
      <c r="AL254" s="335">
        <f t="shared" si="34"/>
        <v>0</v>
      </c>
      <c r="AM254" s="338">
        <f t="shared" si="35"/>
        <v>0</v>
      </c>
      <c r="AN254" s="294" t="str">
        <f>IF(AM254=0,"",
IF(SUM($AM$193:AM254)=1,AO254,
IF($AM$314&gt;SUM($AM$193:AM254),_xlfn.CONCAT(", ",AO254),
IF($AM$314=SUM($AM$193:AM254),_xlfn.CONCAT(" y ",AO254)))))</f>
        <v/>
      </c>
      <c r="AO254" s="368" t="s">
        <v>5206</v>
      </c>
    </row>
    <row r="255" spans="1:41" ht="15" customHeight="1">
      <c r="A255" s="64"/>
      <c r="B255" s="11"/>
      <c r="C255" s="58" t="s">
        <v>5207</v>
      </c>
      <c r="D255" s="1020" t="str">
        <f>IF(CNGE_2025_M1_Secc5_Sub1!$D92="","",CNGE_2025_M1_Secc5_Sub1!$D92)</f>
        <v/>
      </c>
      <c r="E255" s="889"/>
      <c r="F255" s="889"/>
      <c r="G255" s="889"/>
      <c r="H255" s="889"/>
      <c r="I255" s="889"/>
      <c r="J255" s="889"/>
      <c r="K255" s="889"/>
      <c r="L255" s="889"/>
      <c r="M255" s="889"/>
      <c r="N255" s="889"/>
      <c r="O255" s="889"/>
      <c r="P255" s="889"/>
      <c r="Q255" s="889"/>
      <c r="R255" s="889"/>
      <c r="S255" s="889"/>
      <c r="T255" s="889"/>
      <c r="U255" s="889"/>
      <c r="V255" s="889"/>
      <c r="W255" s="889"/>
      <c r="X255" s="890"/>
      <c r="Y255" s="1041"/>
      <c r="Z255" s="1042"/>
      <c r="AA255" s="1042"/>
      <c r="AB255" s="1042"/>
      <c r="AC255" s="1042"/>
      <c r="AD255" s="1043"/>
      <c r="AG255" s="773">
        <f t="shared" si="36"/>
        <v>0</v>
      </c>
      <c r="AH255" s="290">
        <f t="shared" si="37"/>
        <v>0</v>
      </c>
      <c r="AI255" s="293">
        <f t="shared" si="33"/>
        <v>0</v>
      </c>
      <c r="AJ255" s="294" t="str">
        <f>IF(AI255=0,"",
IF(SUM($AI$193:AI255)=1,AK255,
IF($AI$314&gt;SUM($AI$193:AI255),_xlfn.CONCAT(", ",AK255),
IF($AI$314=SUM($AI$193:AI255),_xlfn.CONCAT(" y ",AK255)))))</f>
        <v/>
      </c>
      <c r="AK255" s="89" t="s">
        <v>5208</v>
      </c>
      <c r="AL255" s="335">
        <f t="shared" si="34"/>
        <v>0</v>
      </c>
      <c r="AM255" s="338">
        <f t="shared" si="35"/>
        <v>0</v>
      </c>
      <c r="AN255" s="294" t="str">
        <f>IF(AM255=0,"",
IF(SUM($AM$193:AM255)=1,AO255,
IF($AM$314&gt;SUM($AM$193:AM255),_xlfn.CONCAT(", ",AO255),
IF($AM$314=SUM($AM$193:AM255),_xlfn.CONCAT(" y ",AO255)))))</f>
        <v/>
      </c>
      <c r="AO255" s="368" t="s">
        <v>5208</v>
      </c>
    </row>
    <row r="256" spans="1:41" ht="15" customHeight="1">
      <c r="A256" s="64"/>
      <c r="B256" s="11"/>
      <c r="C256" s="58" t="s">
        <v>5209</v>
      </c>
      <c r="D256" s="1020" t="str">
        <f>IF(CNGE_2025_M1_Secc5_Sub1!$D93="","",CNGE_2025_M1_Secc5_Sub1!$D93)</f>
        <v/>
      </c>
      <c r="E256" s="889"/>
      <c r="F256" s="889"/>
      <c r="G256" s="889"/>
      <c r="H256" s="889"/>
      <c r="I256" s="889"/>
      <c r="J256" s="889"/>
      <c r="K256" s="889"/>
      <c r="L256" s="889"/>
      <c r="M256" s="889"/>
      <c r="N256" s="889"/>
      <c r="O256" s="889"/>
      <c r="P256" s="889"/>
      <c r="Q256" s="889"/>
      <c r="R256" s="889"/>
      <c r="S256" s="889"/>
      <c r="T256" s="889"/>
      <c r="U256" s="889"/>
      <c r="V256" s="889"/>
      <c r="W256" s="889"/>
      <c r="X256" s="890"/>
      <c r="Y256" s="1041"/>
      <c r="Z256" s="1042"/>
      <c r="AA256" s="1042"/>
      <c r="AB256" s="1042"/>
      <c r="AC256" s="1042"/>
      <c r="AD256" s="1043"/>
      <c r="AG256" s="773">
        <f t="shared" si="36"/>
        <v>0</v>
      </c>
      <c r="AH256" s="290">
        <f t="shared" si="37"/>
        <v>0</v>
      </c>
      <c r="AI256" s="293">
        <f t="shared" si="33"/>
        <v>0</v>
      </c>
      <c r="AJ256" s="294" t="str">
        <f>IF(AI256=0,"",
IF(SUM($AI$193:AI256)=1,AK256,
IF($AI$314&gt;SUM($AI$193:AI256),_xlfn.CONCAT(", ",AK256),
IF($AI$314=SUM($AI$193:AI256),_xlfn.CONCAT(" y ",AK256)))))</f>
        <v/>
      </c>
      <c r="AK256" s="89" t="s">
        <v>5210</v>
      </c>
      <c r="AL256" s="335">
        <f t="shared" si="34"/>
        <v>0</v>
      </c>
      <c r="AM256" s="338">
        <f t="shared" si="35"/>
        <v>0</v>
      </c>
      <c r="AN256" s="294" t="str">
        <f>IF(AM256=0,"",
IF(SUM($AM$193:AM256)=1,AO256,
IF($AM$314&gt;SUM($AM$193:AM256),_xlfn.CONCAT(", ",AO256),
IF($AM$314=SUM($AM$193:AM256),_xlfn.CONCAT(" y ",AO256)))))</f>
        <v/>
      </c>
      <c r="AO256" s="368" t="s">
        <v>5210</v>
      </c>
    </row>
    <row r="257" spans="1:41" ht="15" customHeight="1">
      <c r="A257" s="64"/>
      <c r="B257" s="11"/>
      <c r="C257" s="58" t="s">
        <v>5211</v>
      </c>
      <c r="D257" s="1020" t="str">
        <f>IF(CNGE_2025_M1_Secc5_Sub1!$D94="","",CNGE_2025_M1_Secc5_Sub1!$D94)</f>
        <v/>
      </c>
      <c r="E257" s="889"/>
      <c r="F257" s="889"/>
      <c r="G257" s="889"/>
      <c r="H257" s="889"/>
      <c r="I257" s="889"/>
      <c r="J257" s="889"/>
      <c r="K257" s="889"/>
      <c r="L257" s="889"/>
      <c r="M257" s="889"/>
      <c r="N257" s="889"/>
      <c r="O257" s="889"/>
      <c r="P257" s="889"/>
      <c r="Q257" s="889"/>
      <c r="R257" s="889"/>
      <c r="S257" s="889"/>
      <c r="T257" s="889"/>
      <c r="U257" s="889"/>
      <c r="V257" s="889"/>
      <c r="W257" s="889"/>
      <c r="X257" s="890"/>
      <c r="Y257" s="1041"/>
      <c r="Z257" s="1042"/>
      <c r="AA257" s="1042"/>
      <c r="AB257" s="1042"/>
      <c r="AC257" s="1042"/>
      <c r="AD257" s="1043"/>
      <c r="AG257" s="773">
        <f t="shared" si="36"/>
        <v>0</v>
      </c>
      <c r="AH257" s="290">
        <f t="shared" si="37"/>
        <v>0</v>
      </c>
      <c r="AI257" s="293">
        <f t="shared" ref="AI257:AI288" si="38">IF(AH257=0,0,1)</f>
        <v>0</v>
      </c>
      <c r="AJ257" s="294" t="str">
        <f>IF(AI257=0,"",
IF(SUM($AI$193:AI257)=1,AK257,
IF($AI$314&gt;SUM($AI$193:AI257),_xlfn.CONCAT(", ",AK257),
IF($AI$314=SUM($AI$193:AI257),_xlfn.CONCAT(" y ",AK257)))))</f>
        <v/>
      </c>
      <c r="AK257" s="89" t="s">
        <v>5212</v>
      </c>
      <c r="AL257" s="335">
        <f t="shared" ref="AL257:AL288" si="39">IF(OR(Y257="NS",U118="NS",W118="NS",Y118="NS",AA118="NS"),0,IF(AND(Y257="NA",U118="NA",W118="NA",Y118="NA",AA118="NA"),0,IF(Y257&lt;=SUM(U118:AB118),0,1)))</f>
        <v>0</v>
      </c>
      <c r="AM257" s="338">
        <f t="shared" ref="AM257:AM288" si="40">IF(SUM(AL257)=0,0,1)</f>
        <v>0</v>
      </c>
      <c r="AN257" s="294" t="str">
        <f>IF(AM257=0,"",
IF(SUM($AM$193:AM257)=1,AO257,
IF($AM$314&gt;SUM($AM$193:AM257),_xlfn.CONCAT(", ",AO257),
IF($AM$314=SUM($AM$193:AM257),_xlfn.CONCAT(" y ",AO257)))))</f>
        <v/>
      </c>
      <c r="AO257" s="368" t="s">
        <v>5212</v>
      </c>
    </row>
    <row r="258" spans="1:41" ht="15" customHeight="1">
      <c r="A258" s="64"/>
      <c r="B258" s="11"/>
      <c r="C258" s="58" t="s">
        <v>5213</v>
      </c>
      <c r="D258" s="1020" t="str">
        <f>IF(CNGE_2025_M1_Secc5_Sub1!$D95="","",CNGE_2025_M1_Secc5_Sub1!$D95)</f>
        <v/>
      </c>
      <c r="E258" s="889"/>
      <c r="F258" s="889"/>
      <c r="G258" s="889"/>
      <c r="H258" s="889"/>
      <c r="I258" s="889"/>
      <c r="J258" s="889"/>
      <c r="K258" s="889"/>
      <c r="L258" s="889"/>
      <c r="M258" s="889"/>
      <c r="N258" s="889"/>
      <c r="O258" s="889"/>
      <c r="P258" s="889"/>
      <c r="Q258" s="889"/>
      <c r="R258" s="889"/>
      <c r="S258" s="889"/>
      <c r="T258" s="889"/>
      <c r="U258" s="889"/>
      <c r="V258" s="889"/>
      <c r="W258" s="889"/>
      <c r="X258" s="890"/>
      <c r="Y258" s="1041"/>
      <c r="Z258" s="1042"/>
      <c r="AA258" s="1042"/>
      <c r="AB258" s="1042"/>
      <c r="AC258" s="1042"/>
      <c r="AD258" s="1043"/>
      <c r="AG258" s="773">
        <f t="shared" ref="AG258:AG289" si="41">IF(AND(SUM(U119:AB119)=0,COUNTA(Y258)&gt;0),1,0)</f>
        <v>0</v>
      </c>
      <c r="AH258" s="290">
        <f t="shared" ref="AH258:AH289" si="42">IF(AND(COUNTBLANK(D258)=0,SUM(U119:AB119)=0,COUNTA(Y258)=0),0,IF(AND(COUNTBLANK(D258)=0,SUM(U119:AB119)&gt;0,COUNTA(Y258)=1),0,IF(AND(COUNTBLANK(D258)=1,COUNTA(Y258)=0),0,1)))</f>
        <v>0</v>
      </c>
      <c r="AI258" s="293">
        <f t="shared" si="38"/>
        <v>0</v>
      </c>
      <c r="AJ258" s="294" t="str">
        <f>IF(AI258=0,"",
IF(SUM($AI$193:AI258)=1,AK258,
IF($AI$314&gt;SUM($AI$193:AI258),_xlfn.CONCAT(", ",AK258),
IF($AI$314=SUM($AI$193:AI258),_xlfn.CONCAT(" y ",AK258)))))</f>
        <v/>
      </c>
      <c r="AK258" s="89" t="s">
        <v>5214</v>
      </c>
      <c r="AL258" s="335">
        <f t="shared" si="39"/>
        <v>0</v>
      </c>
      <c r="AM258" s="338">
        <f t="shared" si="40"/>
        <v>0</v>
      </c>
      <c r="AN258" s="294" t="str">
        <f>IF(AM258=0,"",
IF(SUM($AM$193:AM258)=1,AO258,
IF($AM$314&gt;SUM($AM$193:AM258),_xlfn.CONCAT(", ",AO258),
IF($AM$314=SUM($AM$193:AM258),_xlfn.CONCAT(" y ",AO258)))))</f>
        <v/>
      </c>
      <c r="AO258" s="368" t="s">
        <v>5214</v>
      </c>
    </row>
    <row r="259" spans="1:41" ht="15" customHeight="1">
      <c r="A259" s="64"/>
      <c r="B259" s="11"/>
      <c r="C259" s="58" t="s">
        <v>5215</v>
      </c>
      <c r="D259" s="1020" t="str">
        <f>IF(CNGE_2025_M1_Secc5_Sub1!$D96="","",CNGE_2025_M1_Secc5_Sub1!$D96)</f>
        <v/>
      </c>
      <c r="E259" s="889"/>
      <c r="F259" s="889"/>
      <c r="G259" s="889"/>
      <c r="H259" s="889"/>
      <c r="I259" s="889"/>
      <c r="J259" s="889"/>
      <c r="K259" s="889"/>
      <c r="L259" s="889"/>
      <c r="M259" s="889"/>
      <c r="N259" s="889"/>
      <c r="O259" s="889"/>
      <c r="P259" s="889"/>
      <c r="Q259" s="889"/>
      <c r="R259" s="889"/>
      <c r="S259" s="889"/>
      <c r="T259" s="889"/>
      <c r="U259" s="889"/>
      <c r="V259" s="889"/>
      <c r="W259" s="889"/>
      <c r="X259" s="890"/>
      <c r="Y259" s="1041"/>
      <c r="Z259" s="1042"/>
      <c r="AA259" s="1042"/>
      <c r="AB259" s="1042"/>
      <c r="AC259" s="1042"/>
      <c r="AD259" s="1043"/>
      <c r="AG259" s="773">
        <f t="shared" si="41"/>
        <v>0</v>
      </c>
      <c r="AH259" s="290">
        <f t="shared" si="42"/>
        <v>0</v>
      </c>
      <c r="AI259" s="293">
        <f t="shared" si="38"/>
        <v>0</v>
      </c>
      <c r="AJ259" s="294" t="str">
        <f>IF(AI259=0,"",
IF(SUM($AI$193:AI259)=1,AK259,
IF($AI$314&gt;SUM($AI$193:AI259),_xlfn.CONCAT(", ",AK259),
IF($AI$314=SUM($AI$193:AI259),_xlfn.CONCAT(" y ",AK259)))))</f>
        <v/>
      </c>
      <c r="AK259" s="89" t="s">
        <v>5216</v>
      </c>
      <c r="AL259" s="335">
        <f t="shared" si="39"/>
        <v>0</v>
      </c>
      <c r="AM259" s="338">
        <f t="shared" si="40"/>
        <v>0</v>
      </c>
      <c r="AN259" s="294" t="str">
        <f>IF(AM259=0,"",
IF(SUM($AM$193:AM259)=1,AO259,
IF($AM$314&gt;SUM($AM$193:AM259),_xlfn.CONCAT(", ",AO259),
IF($AM$314=SUM($AM$193:AM259),_xlfn.CONCAT(" y ",AO259)))))</f>
        <v/>
      </c>
      <c r="AO259" s="368" t="s">
        <v>5216</v>
      </c>
    </row>
    <row r="260" spans="1:41" ht="15" customHeight="1">
      <c r="A260" s="64"/>
      <c r="B260" s="11"/>
      <c r="C260" s="58" t="s">
        <v>5217</v>
      </c>
      <c r="D260" s="1020" t="str">
        <f>IF(CNGE_2025_M1_Secc5_Sub1!$D97="","",CNGE_2025_M1_Secc5_Sub1!$D97)</f>
        <v/>
      </c>
      <c r="E260" s="889"/>
      <c r="F260" s="889"/>
      <c r="G260" s="889"/>
      <c r="H260" s="889"/>
      <c r="I260" s="889"/>
      <c r="J260" s="889"/>
      <c r="K260" s="889"/>
      <c r="L260" s="889"/>
      <c r="M260" s="889"/>
      <c r="N260" s="889"/>
      <c r="O260" s="889"/>
      <c r="P260" s="889"/>
      <c r="Q260" s="889"/>
      <c r="R260" s="889"/>
      <c r="S260" s="889"/>
      <c r="T260" s="889"/>
      <c r="U260" s="889"/>
      <c r="V260" s="889"/>
      <c r="W260" s="889"/>
      <c r="X260" s="890"/>
      <c r="Y260" s="1041"/>
      <c r="Z260" s="1042"/>
      <c r="AA260" s="1042"/>
      <c r="AB260" s="1042"/>
      <c r="AC260" s="1042"/>
      <c r="AD260" s="1043"/>
      <c r="AG260" s="773">
        <f t="shared" si="41"/>
        <v>0</v>
      </c>
      <c r="AH260" s="290">
        <f t="shared" si="42"/>
        <v>0</v>
      </c>
      <c r="AI260" s="293">
        <f t="shared" si="38"/>
        <v>0</v>
      </c>
      <c r="AJ260" s="294" t="str">
        <f>IF(AI260=0,"",
IF(SUM($AI$193:AI260)=1,AK260,
IF($AI$314&gt;SUM($AI$193:AI260),_xlfn.CONCAT(", ",AK260),
IF($AI$314=SUM($AI$193:AI260),_xlfn.CONCAT(" y ",AK260)))))</f>
        <v/>
      </c>
      <c r="AK260" s="89" t="s">
        <v>5218</v>
      </c>
      <c r="AL260" s="335">
        <f t="shared" si="39"/>
        <v>0</v>
      </c>
      <c r="AM260" s="338">
        <f t="shared" si="40"/>
        <v>0</v>
      </c>
      <c r="AN260" s="294" t="str">
        <f>IF(AM260=0,"",
IF(SUM($AM$193:AM260)=1,AO260,
IF($AM$314&gt;SUM($AM$193:AM260),_xlfn.CONCAT(", ",AO260),
IF($AM$314=SUM($AM$193:AM260),_xlfn.CONCAT(" y ",AO260)))))</f>
        <v/>
      </c>
      <c r="AO260" s="368" t="s">
        <v>5218</v>
      </c>
    </row>
    <row r="261" spans="1:41" ht="15" customHeight="1">
      <c r="A261" s="64"/>
      <c r="B261" s="11"/>
      <c r="C261" s="58" t="s">
        <v>5219</v>
      </c>
      <c r="D261" s="1020" t="str">
        <f>IF(CNGE_2025_M1_Secc5_Sub1!$D98="","",CNGE_2025_M1_Secc5_Sub1!$D98)</f>
        <v/>
      </c>
      <c r="E261" s="889"/>
      <c r="F261" s="889"/>
      <c r="G261" s="889"/>
      <c r="H261" s="889"/>
      <c r="I261" s="889"/>
      <c r="J261" s="889"/>
      <c r="K261" s="889"/>
      <c r="L261" s="889"/>
      <c r="M261" s="889"/>
      <c r="N261" s="889"/>
      <c r="O261" s="889"/>
      <c r="P261" s="889"/>
      <c r="Q261" s="889"/>
      <c r="R261" s="889"/>
      <c r="S261" s="889"/>
      <c r="T261" s="889"/>
      <c r="U261" s="889"/>
      <c r="V261" s="889"/>
      <c r="W261" s="889"/>
      <c r="X261" s="890"/>
      <c r="Y261" s="1041"/>
      <c r="Z261" s="1042"/>
      <c r="AA261" s="1042"/>
      <c r="AB261" s="1042"/>
      <c r="AC261" s="1042"/>
      <c r="AD261" s="1043"/>
      <c r="AG261" s="773">
        <f t="shared" si="41"/>
        <v>0</v>
      </c>
      <c r="AH261" s="290">
        <f t="shared" si="42"/>
        <v>0</v>
      </c>
      <c r="AI261" s="293">
        <f t="shared" si="38"/>
        <v>0</v>
      </c>
      <c r="AJ261" s="294" t="str">
        <f>IF(AI261=0,"",
IF(SUM($AI$193:AI261)=1,AK261,
IF($AI$314&gt;SUM($AI$193:AI261),_xlfn.CONCAT(", ",AK261),
IF($AI$314=SUM($AI$193:AI261),_xlfn.CONCAT(" y ",AK261)))))</f>
        <v/>
      </c>
      <c r="AK261" s="89" t="s">
        <v>5220</v>
      </c>
      <c r="AL261" s="335">
        <f t="shared" si="39"/>
        <v>0</v>
      </c>
      <c r="AM261" s="338">
        <f t="shared" si="40"/>
        <v>0</v>
      </c>
      <c r="AN261" s="294" t="str">
        <f>IF(AM261=0,"",
IF(SUM($AM$193:AM261)=1,AO261,
IF($AM$314&gt;SUM($AM$193:AM261),_xlfn.CONCAT(", ",AO261),
IF($AM$314=SUM($AM$193:AM261),_xlfn.CONCAT(" y ",AO261)))))</f>
        <v/>
      </c>
      <c r="AO261" s="368" t="s">
        <v>5220</v>
      </c>
    </row>
    <row r="262" spans="1:41" ht="15" customHeight="1">
      <c r="A262" s="64"/>
      <c r="B262" s="11"/>
      <c r="C262" s="58" t="s">
        <v>5221</v>
      </c>
      <c r="D262" s="1020" t="str">
        <f>IF(CNGE_2025_M1_Secc5_Sub1!$D99="","",CNGE_2025_M1_Secc5_Sub1!$D99)</f>
        <v/>
      </c>
      <c r="E262" s="889"/>
      <c r="F262" s="889"/>
      <c r="G262" s="889"/>
      <c r="H262" s="889"/>
      <c r="I262" s="889"/>
      <c r="J262" s="889"/>
      <c r="K262" s="889"/>
      <c r="L262" s="889"/>
      <c r="M262" s="889"/>
      <c r="N262" s="889"/>
      <c r="O262" s="889"/>
      <c r="P262" s="889"/>
      <c r="Q262" s="889"/>
      <c r="R262" s="889"/>
      <c r="S262" s="889"/>
      <c r="T262" s="889"/>
      <c r="U262" s="889"/>
      <c r="V262" s="889"/>
      <c r="W262" s="889"/>
      <c r="X262" s="890"/>
      <c r="Y262" s="1041"/>
      <c r="Z262" s="1042"/>
      <c r="AA262" s="1042"/>
      <c r="AB262" s="1042"/>
      <c r="AC262" s="1042"/>
      <c r="AD262" s="1043"/>
      <c r="AG262" s="773">
        <f t="shared" si="41"/>
        <v>0</v>
      </c>
      <c r="AH262" s="290">
        <f t="shared" si="42"/>
        <v>0</v>
      </c>
      <c r="AI262" s="293">
        <f t="shared" si="38"/>
        <v>0</v>
      </c>
      <c r="AJ262" s="294" t="str">
        <f>IF(AI262=0,"",
IF(SUM($AI$193:AI262)=1,AK262,
IF($AI$314&gt;SUM($AI$193:AI262),_xlfn.CONCAT(", ",AK262),
IF($AI$314=SUM($AI$193:AI262),_xlfn.CONCAT(" y ",AK262)))))</f>
        <v/>
      </c>
      <c r="AK262" s="89" t="s">
        <v>5222</v>
      </c>
      <c r="AL262" s="335">
        <f t="shared" si="39"/>
        <v>0</v>
      </c>
      <c r="AM262" s="338">
        <f t="shared" si="40"/>
        <v>0</v>
      </c>
      <c r="AN262" s="294" t="str">
        <f>IF(AM262=0,"",
IF(SUM($AM$193:AM262)=1,AO262,
IF($AM$314&gt;SUM($AM$193:AM262),_xlfn.CONCAT(", ",AO262),
IF($AM$314=SUM($AM$193:AM262),_xlfn.CONCAT(" y ",AO262)))))</f>
        <v/>
      </c>
      <c r="AO262" s="368" t="s">
        <v>5222</v>
      </c>
    </row>
    <row r="263" spans="1:41" ht="15" customHeight="1">
      <c r="A263" s="64"/>
      <c r="B263" s="11"/>
      <c r="C263" s="58" t="s">
        <v>5223</v>
      </c>
      <c r="D263" s="1020" t="str">
        <f>IF(CNGE_2025_M1_Secc5_Sub1!$D100="","",CNGE_2025_M1_Secc5_Sub1!$D100)</f>
        <v/>
      </c>
      <c r="E263" s="889"/>
      <c r="F263" s="889"/>
      <c r="G263" s="889"/>
      <c r="H263" s="889"/>
      <c r="I263" s="889"/>
      <c r="J263" s="889"/>
      <c r="K263" s="889"/>
      <c r="L263" s="889"/>
      <c r="M263" s="889"/>
      <c r="N263" s="889"/>
      <c r="O263" s="889"/>
      <c r="P263" s="889"/>
      <c r="Q263" s="889"/>
      <c r="R263" s="889"/>
      <c r="S263" s="889"/>
      <c r="T263" s="889"/>
      <c r="U263" s="889"/>
      <c r="V263" s="889"/>
      <c r="W263" s="889"/>
      <c r="X263" s="890"/>
      <c r="Y263" s="1041"/>
      <c r="Z263" s="1042"/>
      <c r="AA263" s="1042"/>
      <c r="AB263" s="1042"/>
      <c r="AC263" s="1042"/>
      <c r="AD263" s="1043"/>
      <c r="AG263" s="773">
        <f t="shared" si="41"/>
        <v>0</v>
      </c>
      <c r="AH263" s="290">
        <f t="shared" si="42"/>
        <v>0</v>
      </c>
      <c r="AI263" s="293">
        <f t="shared" si="38"/>
        <v>0</v>
      </c>
      <c r="AJ263" s="294" t="str">
        <f>IF(AI263=0,"",
IF(SUM($AI$193:AI263)=1,AK263,
IF($AI$314&gt;SUM($AI$193:AI263),_xlfn.CONCAT(", ",AK263),
IF($AI$314=SUM($AI$193:AI263),_xlfn.CONCAT(" y ",AK263)))))</f>
        <v/>
      </c>
      <c r="AK263" s="89" t="s">
        <v>5224</v>
      </c>
      <c r="AL263" s="335">
        <f t="shared" si="39"/>
        <v>0</v>
      </c>
      <c r="AM263" s="338">
        <f t="shared" si="40"/>
        <v>0</v>
      </c>
      <c r="AN263" s="294" t="str">
        <f>IF(AM263=0,"",
IF(SUM($AM$193:AM263)=1,AO263,
IF($AM$314&gt;SUM($AM$193:AM263),_xlfn.CONCAT(", ",AO263),
IF($AM$314=SUM($AM$193:AM263),_xlfn.CONCAT(" y ",AO263)))))</f>
        <v/>
      </c>
      <c r="AO263" s="368" t="s">
        <v>5224</v>
      </c>
    </row>
    <row r="264" spans="1:41" ht="15" customHeight="1">
      <c r="A264" s="64"/>
      <c r="B264" s="11"/>
      <c r="C264" s="58" t="s">
        <v>5225</v>
      </c>
      <c r="D264" s="1020" t="str">
        <f>IF(CNGE_2025_M1_Secc5_Sub1!$D101="","",CNGE_2025_M1_Secc5_Sub1!$D101)</f>
        <v/>
      </c>
      <c r="E264" s="889"/>
      <c r="F264" s="889"/>
      <c r="G264" s="889"/>
      <c r="H264" s="889"/>
      <c r="I264" s="889"/>
      <c r="J264" s="889"/>
      <c r="K264" s="889"/>
      <c r="L264" s="889"/>
      <c r="M264" s="889"/>
      <c r="N264" s="889"/>
      <c r="O264" s="889"/>
      <c r="P264" s="889"/>
      <c r="Q264" s="889"/>
      <c r="R264" s="889"/>
      <c r="S264" s="889"/>
      <c r="T264" s="889"/>
      <c r="U264" s="889"/>
      <c r="V264" s="889"/>
      <c r="W264" s="889"/>
      <c r="X264" s="890"/>
      <c r="Y264" s="1041"/>
      <c r="Z264" s="1042"/>
      <c r="AA264" s="1042"/>
      <c r="AB264" s="1042"/>
      <c r="AC264" s="1042"/>
      <c r="AD264" s="1043"/>
      <c r="AG264" s="773">
        <f t="shared" si="41"/>
        <v>0</v>
      </c>
      <c r="AH264" s="290">
        <f t="shared" si="42"/>
        <v>0</v>
      </c>
      <c r="AI264" s="293">
        <f t="shared" si="38"/>
        <v>0</v>
      </c>
      <c r="AJ264" s="294" t="str">
        <f>IF(AI264=0,"",
IF(SUM($AI$193:AI264)=1,AK264,
IF($AI$314&gt;SUM($AI$193:AI264),_xlfn.CONCAT(", ",AK264),
IF($AI$314=SUM($AI$193:AI264),_xlfn.CONCAT(" y ",AK264)))))</f>
        <v/>
      </c>
      <c r="AK264" s="89" t="s">
        <v>5226</v>
      </c>
      <c r="AL264" s="335">
        <f t="shared" si="39"/>
        <v>0</v>
      </c>
      <c r="AM264" s="338">
        <f t="shared" si="40"/>
        <v>0</v>
      </c>
      <c r="AN264" s="294" t="str">
        <f>IF(AM264=0,"",
IF(SUM($AM$193:AM264)=1,AO264,
IF($AM$314&gt;SUM($AM$193:AM264),_xlfn.CONCAT(", ",AO264),
IF($AM$314=SUM($AM$193:AM264),_xlfn.CONCAT(" y ",AO264)))))</f>
        <v/>
      </c>
      <c r="AO264" s="368" t="s">
        <v>5226</v>
      </c>
    </row>
    <row r="265" spans="1:41" ht="15" customHeight="1">
      <c r="A265" s="64"/>
      <c r="B265" s="11"/>
      <c r="C265" s="58" t="s">
        <v>5227</v>
      </c>
      <c r="D265" s="1020" t="str">
        <f>IF(CNGE_2025_M1_Secc5_Sub1!$D102="","",CNGE_2025_M1_Secc5_Sub1!$D102)</f>
        <v/>
      </c>
      <c r="E265" s="889"/>
      <c r="F265" s="889"/>
      <c r="G265" s="889"/>
      <c r="H265" s="889"/>
      <c r="I265" s="889"/>
      <c r="J265" s="889"/>
      <c r="K265" s="889"/>
      <c r="L265" s="889"/>
      <c r="M265" s="889"/>
      <c r="N265" s="889"/>
      <c r="O265" s="889"/>
      <c r="P265" s="889"/>
      <c r="Q265" s="889"/>
      <c r="R265" s="889"/>
      <c r="S265" s="889"/>
      <c r="T265" s="889"/>
      <c r="U265" s="889"/>
      <c r="V265" s="889"/>
      <c r="W265" s="889"/>
      <c r="X265" s="890"/>
      <c r="Y265" s="1041"/>
      <c r="Z265" s="1042"/>
      <c r="AA265" s="1042"/>
      <c r="AB265" s="1042"/>
      <c r="AC265" s="1042"/>
      <c r="AD265" s="1043"/>
      <c r="AG265" s="773">
        <f t="shared" si="41"/>
        <v>0</v>
      </c>
      <c r="AH265" s="290">
        <f t="shared" si="42"/>
        <v>0</v>
      </c>
      <c r="AI265" s="293">
        <f t="shared" si="38"/>
        <v>0</v>
      </c>
      <c r="AJ265" s="294" t="str">
        <f>IF(AI265=0,"",
IF(SUM($AI$193:AI265)=1,AK265,
IF($AI$314&gt;SUM($AI$193:AI265),_xlfn.CONCAT(", ",AK265),
IF($AI$314=SUM($AI$193:AI265),_xlfn.CONCAT(" y ",AK265)))))</f>
        <v/>
      </c>
      <c r="AK265" s="89" t="s">
        <v>5228</v>
      </c>
      <c r="AL265" s="335">
        <f t="shared" si="39"/>
        <v>0</v>
      </c>
      <c r="AM265" s="338">
        <f t="shared" si="40"/>
        <v>0</v>
      </c>
      <c r="AN265" s="294" t="str">
        <f>IF(AM265=0,"",
IF(SUM($AM$193:AM265)=1,AO265,
IF($AM$314&gt;SUM($AM$193:AM265),_xlfn.CONCAT(", ",AO265),
IF($AM$314=SUM($AM$193:AM265),_xlfn.CONCAT(" y ",AO265)))))</f>
        <v/>
      </c>
      <c r="AO265" s="368" t="s">
        <v>5228</v>
      </c>
    </row>
    <row r="266" spans="1:41" ht="15" customHeight="1">
      <c r="A266" s="64"/>
      <c r="B266" s="11"/>
      <c r="C266" s="58" t="s">
        <v>5229</v>
      </c>
      <c r="D266" s="1020" t="str">
        <f>IF(CNGE_2025_M1_Secc5_Sub1!$D103="","",CNGE_2025_M1_Secc5_Sub1!$D103)</f>
        <v/>
      </c>
      <c r="E266" s="889"/>
      <c r="F266" s="889"/>
      <c r="G266" s="889"/>
      <c r="H266" s="889"/>
      <c r="I266" s="889"/>
      <c r="J266" s="889"/>
      <c r="K266" s="889"/>
      <c r="L266" s="889"/>
      <c r="M266" s="889"/>
      <c r="N266" s="889"/>
      <c r="O266" s="889"/>
      <c r="P266" s="889"/>
      <c r="Q266" s="889"/>
      <c r="R266" s="889"/>
      <c r="S266" s="889"/>
      <c r="T266" s="889"/>
      <c r="U266" s="889"/>
      <c r="V266" s="889"/>
      <c r="W266" s="889"/>
      <c r="X266" s="890"/>
      <c r="Y266" s="1041"/>
      <c r="Z266" s="1042"/>
      <c r="AA266" s="1042"/>
      <c r="AB266" s="1042"/>
      <c r="AC266" s="1042"/>
      <c r="AD266" s="1043"/>
      <c r="AG266" s="773">
        <f t="shared" si="41"/>
        <v>0</v>
      </c>
      <c r="AH266" s="290">
        <f t="shared" si="42"/>
        <v>0</v>
      </c>
      <c r="AI266" s="293">
        <f t="shared" si="38"/>
        <v>0</v>
      </c>
      <c r="AJ266" s="294" t="str">
        <f>IF(AI266=0,"",
IF(SUM($AI$193:AI266)=1,AK266,
IF($AI$314&gt;SUM($AI$193:AI266),_xlfn.CONCAT(", ",AK266),
IF($AI$314=SUM($AI$193:AI266),_xlfn.CONCAT(" y ",AK266)))))</f>
        <v/>
      </c>
      <c r="AK266" s="89" t="s">
        <v>5230</v>
      </c>
      <c r="AL266" s="335">
        <f t="shared" si="39"/>
        <v>0</v>
      </c>
      <c r="AM266" s="338">
        <f t="shared" si="40"/>
        <v>0</v>
      </c>
      <c r="AN266" s="294" t="str">
        <f>IF(AM266=0,"",
IF(SUM($AM$193:AM266)=1,AO266,
IF($AM$314&gt;SUM($AM$193:AM266),_xlfn.CONCAT(", ",AO266),
IF($AM$314=SUM($AM$193:AM266),_xlfn.CONCAT(" y ",AO266)))))</f>
        <v/>
      </c>
      <c r="AO266" s="368" t="s">
        <v>5230</v>
      </c>
    </row>
    <row r="267" spans="1:41" ht="15" customHeight="1">
      <c r="A267" s="64"/>
      <c r="B267" s="11"/>
      <c r="C267" s="58" t="s">
        <v>5231</v>
      </c>
      <c r="D267" s="1020" t="str">
        <f>IF(CNGE_2025_M1_Secc5_Sub1!$D104="","",CNGE_2025_M1_Secc5_Sub1!$D104)</f>
        <v/>
      </c>
      <c r="E267" s="889"/>
      <c r="F267" s="889"/>
      <c r="G267" s="889"/>
      <c r="H267" s="889"/>
      <c r="I267" s="889"/>
      <c r="J267" s="889"/>
      <c r="K267" s="889"/>
      <c r="L267" s="889"/>
      <c r="M267" s="889"/>
      <c r="N267" s="889"/>
      <c r="O267" s="889"/>
      <c r="P267" s="889"/>
      <c r="Q267" s="889"/>
      <c r="R267" s="889"/>
      <c r="S267" s="889"/>
      <c r="T267" s="889"/>
      <c r="U267" s="889"/>
      <c r="V267" s="889"/>
      <c r="W267" s="889"/>
      <c r="X267" s="890"/>
      <c r="Y267" s="1041"/>
      <c r="Z267" s="1042"/>
      <c r="AA267" s="1042"/>
      <c r="AB267" s="1042"/>
      <c r="AC267" s="1042"/>
      <c r="AD267" s="1043"/>
      <c r="AG267" s="773">
        <f t="shared" si="41"/>
        <v>0</v>
      </c>
      <c r="AH267" s="290">
        <f t="shared" si="42"/>
        <v>0</v>
      </c>
      <c r="AI267" s="293">
        <f t="shared" si="38"/>
        <v>0</v>
      </c>
      <c r="AJ267" s="294" t="str">
        <f>IF(AI267=0,"",
IF(SUM($AI$193:AI267)=1,AK267,
IF($AI$314&gt;SUM($AI$193:AI267),_xlfn.CONCAT(", ",AK267),
IF($AI$314=SUM($AI$193:AI267),_xlfn.CONCAT(" y ",AK267)))))</f>
        <v/>
      </c>
      <c r="AK267" s="89" t="s">
        <v>5232</v>
      </c>
      <c r="AL267" s="335">
        <f t="shared" si="39"/>
        <v>0</v>
      </c>
      <c r="AM267" s="338">
        <f t="shared" si="40"/>
        <v>0</v>
      </c>
      <c r="AN267" s="294" t="str">
        <f>IF(AM267=0,"",
IF(SUM($AM$193:AM267)=1,AO267,
IF($AM$314&gt;SUM($AM$193:AM267),_xlfn.CONCAT(", ",AO267),
IF($AM$314=SUM($AM$193:AM267),_xlfn.CONCAT(" y ",AO267)))))</f>
        <v/>
      </c>
      <c r="AO267" s="368" t="s">
        <v>5232</v>
      </c>
    </row>
    <row r="268" spans="1:41" ht="15" customHeight="1">
      <c r="A268" s="64"/>
      <c r="B268" s="11"/>
      <c r="C268" s="58" t="s">
        <v>5233</v>
      </c>
      <c r="D268" s="1020" t="str">
        <f>IF(CNGE_2025_M1_Secc5_Sub1!$D105="","",CNGE_2025_M1_Secc5_Sub1!$D105)</f>
        <v/>
      </c>
      <c r="E268" s="889"/>
      <c r="F268" s="889"/>
      <c r="G268" s="889"/>
      <c r="H268" s="889"/>
      <c r="I268" s="889"/>
      <c r="J268" s="889"/>
      <c r="K268" s="889"/>
      <c r="L268" s="889"/>
      <c r="M268" s="889"/>
      <c r="N268" s="889"/>
      <c r="O268" s="889"/>
      <c r="P268" s="889"/>
      <c r="Q268" s="889"/>
      <c r="R268" s="889"/>
      <c r="S268" s="889"/>
      <c r="T268" s="889"/>
      <c r="U268" s="889"/>
      <c r="V268" s="889"/>
      <c r="W268" s="889"/>
      <c r="X268" s="890"/>
      <c r="Y268" s="1041"/>
      <c r="Z268" s="1042"/>
      <c r="AA268" s="1042"/>
      <c r="AB268" s="1042"/>
      <c r="AC268" s="1042"/>
      <c r="AD268" s="1043"/>
      <c r="AG268" s="773">
        <f t="shared" si="41"/>
        <v>0</v>
      </c>
      <c r="AH268" s="290">
        <f t="shared" si="42"/>
        <v>0</v>
      </c>
      <c r="AI268" s="293">
        <f t="shared" si="38"/>
        <v>0</v>
      </c>
      <c r="AJ268" s="294" t="str">
        <f>IF(AI268=0,"",
IF(SUM($AI$193:AI268)=1,AK268,
IF($AI$314&gt;SUM($AI$193:AI268),_xlfn.CONCAT(", ",AK268),
IF($AI$314=SUM($AI$193:AI268),_xlfn.CONCAT(" y ",AK268)))))</f>
        <v/>
      </c>
      <c r="AK268" s="89" t="s">
        <v>5234</v>
      </c>
      <c r="AL268" s="335">
        <f t="shared" si="39"/>
        <v>0</v>
      </c>
      <c r="AM268" s="338">
        <f t="shared" si="40"/>
        <v>0</v>
      </c>
      <c r="AN268" s="294" t="str">
        <f>IF(AM268=0,"",
IF(SUM($AM$193:AM268)=1,AO268,
IF($AM$314&gt;SUM($AM$193:AM268),_xlfn.CONCAT(", ",AO268),
IF($AM$314=SUM($AM$193:AM268),_xlfn.CONCAT(" y ",AO268)))))</f>
        <v/>
      </c>
      <c r="AO268" s="368" t="s">
        <v>5234</v>
      </c>
    </row>
    <row r="269" spans="1:41" ht="15" customHeight="1">
      <c r="A269" s="64"/>
      <c r="B269" s="11"/>
      <c r="C269" s="58" t="s">
        <v>5235</v>
      </c>
      <c r="D269" s="1020" t="str">
        <f>IF(CNGE_2025_M1_Secc5_Sub1!$D106="","",CNGE_2025_M1_Secc5_Sub1!$D106)</f>
        <v/>
      </c>
      <c r="E269" s="889"/>
      <c r="F269" s="889"/>
      <c r="G269" s="889"/>
      <c r="H269" s="889"/>
      <c r="I269" s="889"/>
      <c r="J269" s="889"/>
      <c r="K269" s="889"/>
      <c r="L269" s="889"/>
      <c r="M269" s="889"/>
      <c r="N269" s="889"/>
      <c r="O269" s="889"/>
      <c r="P269" s="889"/>
      <c r="Q269" s="889"/>
      <c r="R269" s="889"/>
      <c r="S269" s="889"/>
      <c r="T269" s="889"/>
      <c r="U269" s="889"/>
      <c r="V269" s="889"/>
      <c r="W269" s="889"/>
      <c r="X269" s="890"/>
      <c r="Y269" s="1041"/>
      <c r="Z269" s="1042"/>
      <c r="AA269" s="1042"/>
      <c r="AB269" s="1042"/>
      <c r="AC269" s="1042"/>
      <c r="AD269" s="1043"/>
      <c r="AG269" s="773">
        <f t="shared" si="41"/>
        <v>0</v>
      </c>
      <c r="AH269" s="290">
        <f t="shared" si="42"/>
        <v>0</v>
      </c>
      <c r="AI269" s="293">
        <f t="shared" si="38"/>
        <v>0</v>
      </c>
      <c r="AJ269" s="294" t="str">
        <f>IF(AI269=0,"",
IF(SUM($AI$193:AI269)=1,AK269,
IF($AI$314&gt;SUM($AI$193:AI269),_xlfn.CONCAT(", ",AK269),
IF($AI$314=SUM($AI$193:AI269),_xlfn.CONCAT(" y ",AK269)))))</f>
        <v/>
      </c>
      <c r="AK269" s="89" t="s">
        <v>5236</v>
      </c>
      <c r="AL269" s="335">
        <f t="shared" si="39"/>
        <v>0</v>
      </c>
      <c r="AM269" s="338">
        <f t="shared" si="40"/>
        <v>0</v>
      </c>
      <c r="AN269" s="294" t="str">
        <f>IF(AM269=0,"",
IF(SUM($AM$193:AM269)=1,AO269,
IF($AM$314&gt;SUM($AM$193:AM269),_xlfn.CONCAT(", ",AO269),
IF($AM$314=SUM($AM$193:AM269),_xlfn.CONCAT(" y ",AO269)))))</f>
        <v/>
      </c>
      <c r="AO269" s="368" t="s">
        <v>5236</v>
      </c>
    </row>
    <row r="270" spans="1:41" ht="15" customHeight="1">
      <c r="A270" s="64"/>
      <c r="B270" s="11"/>
      <c r="C270" s="58" t="s">
        <v>5237</v>
      </c>
      <c r="D270" s="1020" t="str">
        <f>IF(CNGE_2025_M1_Secc5_Sub1!$D107="","",CNGE_2025_M1_Secc5_Sub1!$D107)</f>
        <v/>
      </c>
      <c r="E270" s="889"/>
      <c r="F270" s="889"/>
      <c r="G270" s="889"/>
      <c r="H270" s="889"/>
      <c r="I270" s="889"/>
      <c r="J270" s="889"/>
      <c r="K270" s="889"/>
      <c r="L270" s="889"/>
      <c r="M270" s="889"/>
      <c r="N270" s="889"/>
      <c r="O270" s="889"/>
      <c r="P270" s="889"/>
      <c r="Q270" s="889"/>
      <c r="R270" s="889"/>
      <c r="S270" s="889"/>
      <c r="T270" s="889"/>
      <c r="U270" s="889"/>
      <c r="V270" s="889"/>
      <c r="W270" s="889"/>
      <c r="X270" s="890"/>
      <c r="Y270" s="1041"/>
      <c r="Z270" s="1042"/>
      <c r="AA270" s="1042"/>
      <c r="AB270" s="1042"/>
      <c r="AC270" s="1042"/>
      <c r="AD270" s="1043"/>
      <c r="AG270" s="773">
        <f t="shared" si="41"/>
        <v>0</v>
      </c>
      <c r="AH270" s="290">
        <f t="shared" si="42"/>
        <v>0</v>
      </c>
      <c r="AI270" s="293">
        <f t="shared" si="38"/>
        <v>0</v>
      </c>
      <c r="AJ270" s="294" t="str">
        <f>IF(AI270=0,"",
IF(SUM($AI$193:AI270)=1,AK270,
IF($AI$314&gt;SUM($AI$193:AI270),_xlfn.CONCAT(", ",AK270),
IF($AI$314=SUM($AI$193:AI270),_xlfn.CONCAT(" y ",AK270)))))</f>
        <v/>
      </c>
      <c r="AK270" s="89" t="s">
        <v>5238</v>
      </c>
      <c r="AL270" s="335">
        <f t="shared" si="39"/>
        <v>0</v>
      </c>
      <c r="AM270" s="338">
        <f t="shared" si="40"/>
        <v>0</v>
      </c>
      <c r="AN270" s="294" t="str">
        <f>IF(AM270=0,"",
IF(SUM($AM$193:AM270)=1,AO270,
IF($AM$314&gt;SUM($AM$193:AM270),_xlfn.CONCAT(", ",AO270),
IF($AM$314=SUM($AM$193:AM270),_xlfn.CONCAT(" y ",AO270)))))</f>
        <v/>
      </c>
      <c r="AO270" s="368" t="s">
        <v>5238</v>
      </c>
    </row>
    <row r="271" spans="1:41" ht="15" customHeight="1">
      <c r="A271" s="64"/>
      <c r="B271" s="11"/>
      <c r="C271" s="58" t="s">
        <v>5239</v>
      </c>
      <c r="D271" s="1020" t="str">
        <f>IF(CNGE_2025_M1_Secc5_Sub1!$D108="","",CNGE_2025_M1_Secc5_Sub1!$D108)</f>
        <v/>
      </c>
      <c r="E271" s="889"/>
      <c r="F271" s="889"/>
      <c r="G271" s="889"/>
      <c r="H271" s="889"/>
      <c r="I271" s="889"/>
      <c r="J271" s="889"/>
      <c r="K271" s="889"/>
      <c r="L271" s="889"/>
      <c r="M271" s="889"/>
      <c r="N271" s="889"/>
      <c r="O271" s="889"/>
      <c r="P271" s="889"/>
      <c r="Q271" s="889"/>
      <c r="R271" s="889"/>
      <c r="S271" s="889"/>
      <c r="T271" s="889"/>
      <c r="U271" s="889"/>
      <c r="V271" s="889"/>
      <c r="W271" s="889"/>
      <c r="X271" s="890"/>
      <c r="Y271" s="1041"/>
      <c r="Z271" s="1042"/>
      <c r="AA271" s="1042"/>
      <c r="AB271" s="1042"/>
      <c r="AC271" s="1042"/>
      <c r="AD271" s="1043"/>
      <c r="AG271" s="773">
        <f t="shared" si="41"/>
        <v>0</v>
      </c>
      <c r="AH271" s="290">
        <f t="shared" si="42"/>
        <v>0</v>
      </c>
      <c r="AI271" s="293">
        <f t="shared" si="38"/>
        <v>0</v>
      </c>
      <c r="AJ271" s="294" t="str">
        <f>IF(AI271=0,"",
IF(SUM($AI$193:AI271)=1,AK271,
IF($AI$314&gt;SUM($AI$193:AI271),_xlfn.CONCAT(", ",AK271),
IF($AI$314=SUM($AI$193:AI271),_xlfn.CONCAT(" y ",AK271)))))</f>
        <v/>
      </c>
      <c r="AK271" s="89" t="s">
        <v>5240</v>
      </c>
      <c r="AL271" s="335">
        <f t="shared" si="39"/>
        <v>0</v>
      </c>
      <c r="AM271" s="338">
        <f t="shared" si="40"/>
        <v>0</v>
      </c>
      <c r="AN271" s="294" t="str">
        <f>IF(AM271=0,"",
IF(SUM($AM$193:AM271)=1,AO271,
IF($AM$314&gt;SUM($AM$193:AM271),_xlfn.CONCAT(", ",AO271),
IF($AM$314=SUM($AM$193:AM271),_xlfn.CONCAT(" y ",AO271)))))</f>
        <v/>
      </c>
      <c r="AO271" s="368" t="s">
        <v>5240</v>
      </c>
    </row>
    <row r="272" spans="1:41" ht="15" customHeight="1">
      <c r="A272" s="64"/>
      <c r="B272" s="11"/>
      <c r="C272" s="58" t="s">
        <v>5241</v>
      </c>
      <c r="D272" s="1020" t="str">
        <f>IF(CNGE_2025_M1_Secc5_Sub1!$D109="","",CNGE_2025_M1_Secc5_Sub1!$D109)</f>
        <v/>
      </c>
      <c r="E272" s="889"/>
      <c r="F272" s="889"/>
      <c r="G272" s="889"/>
      <c r="H272" s="889"/>
      <c r="I272" s="889"/>
      <c r="J272" s="889"/>
      <c r="K272" s="889"/>
      <c r="L272" s="889"/>
      <c r="M272" s="889"/>
      <c r="N272" s="889"/>
      <c r="O272" s="889"/>
      <c r="P272" s="889"/>
      <c r="Q272" s="889"/>
      <c r="R272" s="889"/>
      <c r="S272" s="889"/>
      <c r="T272" s="889"/>
      <c r="U272" s="889"/>
      <c r="V272" s="889"/>
      <c r="W272" s="889"/>
      <c r="X272" s="890"/>
      <c r="Y272" s="1041"/>
      <c r="Z272" s="1042"/>
      <c r="AA272" s="1042"/>
      <c r="AB272" s="1042"/>
      <c r="AC272" s="1042"/>
      <c r="AD272" s="1043"/>
      <c r="AG272" s="773">
        <f t="shared" si="41"/>
        <v>0</v>
      </c>
      <c r="AH272" s="290">
        <f t="shared" si="42"/>
        <v>0</v>
      </c>
      <c r="AI272" s="293">
        <f t="shared" si="38"/>
        <v>0</v>
      </c>
      <c r="AJ272" s="294" t="str">
        <f>IF(AI272=0,"",
IF(SUM($AI$193:AI272)=1,AK272,
IF($AI$314&gt;SUM($AI$193:AI272),_xlfn.CONCAT(", ",AK272),
IF($AI$314=SUM($AI$193:AI272),_xlfn.CONCAT(" y ",AK272)))))</f>
        <v/>
      </c>
      <c r="AK272" s="89" t="s">
        <v>5242</v>
      </c>
      <c r="AL272" s="335">
        <f t="shared" si="39"/>
        <v>0</v>
      </c>
      <c r="AM272" s="338">
        <f t="shared" si="40"/>
        <v>0</v>
      </c>
      <c r="AN272" s="294" t="str">
        <f>IF(AM272=0,"",
IF(SUM($AM$193:AM272)=1,AO272,
IF($AM$314&gt;SUM($AM$193:AM272),_xlfn.CONCAT(", ",AO272),
IF($AM$314=SUM($AM$193:AM272),_xlfn.CONCAT(" y ",AO272)))))</f>
        <v/>
      </c>
      <c r="AO272" s="368" t="s">
        <v>5242</v>
      </c>
    </row>
    <row r="273" spans="1:41" ht="15" customHeight="1">
      <c r="A273" s="64"/>
      <c r="B273" s="11"/>
      <c r="C273" s="58" t="s">
        <v>5243</v>
      </c>
      <c r="D273" s="1020" t="str">
        <f>IF(CNGE_2025_M1_Secc5_Sub1!$D110="","",CNGE_2025_M1_Secc5_Sub1!$D110)</f>
        <v/>
      </c>
      <c r="E273" s="889"/>
      <c r="F273" s="889"/>
      <c r="G273" s="889"/>
      <c r="H273" s="889"/>
      <c r="I273" s="889"/>
      <c r="J273" s="889"/>
      <c r="K273" s="889"/>
      <c r="L273" s="889"/>
      <c r="M273" s="889"/>
      <c r="N273" s="889"/>
      <c r="O273" s="889"/>
      <c r="P273" s="889"/>
      <c r="Q273" s="889"/>
      <c r="R273" s="889"/>
      <c r="S273" s="889"/>
      <c r="T273" s="889"/>
      <c r="U273" s="889"/>
      <c r="V273" s="889"/>
      <c r="W273" s="889"/>
      <c r="X273" s="890"/>
      <c r="Y273" s="1041"/>
      <c r="Z273" s="1042"/>
      <c r="AA273" s="1042"/>
      <c r="AB273" s="1042"/>
      <c r="AC273" s="1042"/>
      <c r="AD273" s="1043"/>
      <c r="AG273" s="773">
        <f t="shared" si="41"/>
        <v>0</v>
      </c>
      <c r="AH273" s="290">
        <f t="shared" si="42"/>
        <v>0</v>
      </c>
      <c r="AI273" s="293">
        <f t="shared" si="38"/>
        <v>0</v>
      </c>
      <c r="AJ273" s="294" t="str">
        <f>IF(AI273=0,"",
IF(SUM($AI$193:AI273)=1,AK273,
IF($AI$314&gt;SUM($AI$193:AI273),_xlfn.CONCAT(", ",AK273),
IF($AI$314=SUM($AI$193:AI273),_xlfn.CONCAT(" y ",AK273)))))</f>
        <v/>
      </c>
      <c r="AK273" s="89" t="s">
        <v>5244</v>
      </c>
      <c r="AL273" s="335">
        <f t="shared" si="39"/>
        <v>0</v>
      </c>
      <c r="AM273" s="338">
        <f t="shared" si="40"/>
        <v>0</v>
      </c>
      <c r="AN273" s="294" t="str">
        <f>IF(AM273=0,"",
IF(SUM($AM$193:AM273)=1,AO273,
IF($AM$314&gt;SUM($AM$193:AM273),_xlfn.CONCAT(", ",AO273),
IF($AM$314=SUM($AM$193:AM273),_xlfn.CONCAT(" y ",AO273)))))</f>
        <v/>
      </c>
      <c r="AO273" s="368" t="s">
        <v>5244</v>
      </c>
    </row>
    <row r="274" spans="1:41" ht="15" customHeight="1">
      <c r="A274" s="64"/>
      <c r="B274" s="11"/>
      <c r="C274" s="58" t="s">
        <v>5245</v>
      </c>
      <c r="D274" s="1020" t="str">
        <f>IF(CNGE_2025_M1_Secc5_Sub1!$D111="","",CNGE_2025_M1_Secc5_Sub1!$D111)</f>
        <v/>
      </c>
      <c r="E274" s="889"/>
      <c r="F274" s="889"/>
      <c r="G274" s="889"/>
      <c r="H274" s="889"/>
      <c r="I274" s="889"/>
      <c r="J274" s="889"/>
      <c r="K274" s="889"/>
      <c r="L274" s="889"/>
      <c r="M274" s="889"/>
      <c r="N274" s="889"/>
      <c r="O274" s="889"/>
      <c r="P274" s="889"/>
      <c r="Q274" s="889"/>
      <c r="R274" s="889"/>
      <c r="S274" s="889"/>
      <c r="T274" s="889"/>
      <c r="U274" s="889"/>
      <c r="V274" s="889"/>
      <c r="W274" s="889"/>
      <c r="X274" s="890"/>
      <c r="Y274" s="1041"/>
      <c r="Z274" s="1042"/>
      <c r="AA274" s="1042"/>
      <c r="AB274" s="1042"/>
      <c r="AC274" s="1042"/>
      <c r="AD274" s="1043"/>
      <c r="AG274" s="773">
        <f t="shared" si="41"/>
        <v>0</v>
      </c>
      <c r="AH274" s="290">
        <f t="shared" si="42"/>
        <v>0</v>
      </c>
      <c r="AI274" s="293">
        <f t="shared" si="38"/>
        <v>0</v>
      </c>
      <c r="AJ274" s="294" t="str">
        <f>IF(AI274=0,"",
IF(SUM($AI$193:AI274)=1,AK274,
IF($AI$314&gt;SUM($AI$193:AI274),_xlfn.CONCAT(", ",AK274),
IF($AI$314=SUM($AI$193:AI274),_xlfn.CONCAT(" y ",AK274)))))</f>
        <v/>
      </c>
      <c r="AK274" s="89" t="s">
        <v>5246</v>
      </c>
      <c r="AL274" s="335">
        <f t="shared" si="39"/>
        <v>0</v>
      </c>
      <c r="AM274" s="338">
        <f t="shared" si="40"/>
        <v>0</v>
      </c>
      <c r="AN274" s="294" t="str">
        <f>IF(AM274=0,"",
IF(SUM($AM$193:AM274)=1,AO274,
IF($AM$314&gt;SUM($AM$193:AM274),_xlfn.CONCAT(", ",AO274),
IF($AM$314=SUM($AM$193:AM274),_xlfn.CONCAT(" y ",AO274)))))</f>
        <v/>
      </c>
      <c r="AO274" s="368" t="s">
        <v>5246</v>
      </c>
    </row>
    <row r="275" spans="1:41" ht="15" customHeight="1">
      <c r="A275" s="64"/>
      <c r="B275" s="11"/>
      <c r="C275" s="58" t="s">
        <v>5247</v>
      </c>
      <c r="D275" s="1020" t="str">
        <f>IF(CNGE_2025_M1_Secc5_Sub1!$D112="","",CNGE_2025_M1_Secc5_Sub1!$D112)</f>
        <v/>
      </c>
      <c r="E275" s="889"/>
      <c r="F275" s="889"/>
      <c r="G275" s="889"/>
      <c r="H275" s="889"/>
      <c r="I275" s="889"/>
      <c r="J275" s="889"/>
      <c r="K275" s="889"/>
      <c r="L275" s="889"/>
      <c r="M275" s="889"/>
      <c r="N275" s="889"/>
      <c r="O275" s="889"/>
      <c r="P275" s="889"/>
      <c r="Q275" s="889"/>
      <c r="R275" s="889"/>
      <c r="S275" s="889"/>
      <c r="T275" s="889"/>
      <c r="U275" s="889"/>
      <c r="V275" s="889"/>
      <c r="W275" s="889"/>
      <c r="X275" s="890"/>
      <c r="Y275" s="1041"/>
      <c r="Z275" s="1042"/>
      <c r="AA275" s="1042"/>
      <c r="AB275" s="1042"/>
      <c r="AC275" s="1042"/>
      <c r="AD275" s="1043"/>
      <c r="AG275" s="773">
        <f t="shared" si="41"/>
        <v>0</v>
      </c>
      <c r="AH275" s="290">
        <f t="shared" si="42"/>
        <v>0</v>
      </c>
      <c r="AI275" s="293">
        <f t="shared" si="38"/>
        <v>0</v>
      </c>
      <c r="AJ275" s="294" t="str">
        <f>IF(AI275=0,"",
IF(SUM($AI$193:AI275)=1,AK275,
IF($AI$314&gt;SUM($AI$193:AI275),_xlfn.CONCAT(", ",AK275),
IF($AI$314=SUM($AI$193:AI275),_xlfn.CONCAT(" y ",AK275)))))</f>
        <v/>
      </c>
      <c r="AK275" s="89" t="s">
        <v>5248</v>
      </c>
      <c r="AL275" s="335">
        <f t="shared" si="39"/>
        <v>0</v>
      </c>
      <c r="AM275" s="338">
        <f t="shared" si="40"/>
        <v>0</v>
      </c>
      <c r="AN275" s="294" t="str">
        <f>IF(AM275=0,"",
IF(SUM($AM$193:AM275)=1,AO275,
IF($AM$314&gt;SUM($AM$193:AM275),_xlfn.CONCAT(", ",AO275),
IF($AM$314=SUM($AM$193:AM275),_xlfn.CONCAT(" y ",AO275)))))</f>
        <v/>
      </c>
      <c r="AO275" s="368" t="s">
        <v>5248</v>
      </c>
    </row>
    <row r="276" spans="1:41" ht="15" customHeight="1">
      <c r="A276" s="64"/>
      <c r="B276" s="11"/>
      <c r="C276" s="58" t="s">
        <v>5249</v>
      </c>
      <c r="D276" s="1020" t="str">
        <f>IF(CNGE_2025_M1_Secc5_Sub1!$D113="","",CNGE_2025_M1_Secc5_Sub1!$D113)</f>
        <v/>
      </c>
      <c r="E276" s="889"/>
      <c r="F276" s="889"/>
      <c r="G276" s="889"/>
      <c r="H276" s="889"/>
      <c r="I276" s="889"/>
      <c r="J276" s="889"/>
      <c r="K276" s="889"/>
      <c r="L276" s="889"/>
      <c r="M276" s="889"/>
      <c r="N276" s="889"/>
      <c r="O276" s="889"/>
      <c r="P276" s="889"/>
      <c r="Q276" s="889"/>
      <c r="R276" s="889"/>
      <c r="S276" s="889"/>
      <c r="T276" s="889"/>
      <c r="U276" s="889"/>
      <c r="V276" s="889"/>
      <c r="W276" s="889"/>
      <c r="X276" s="890"/>
      <c r="Y276" s="1041"/>
      <c r="Z276" s="1042"/>
      <c r="AA276" s="1042"/>
      <c r="AB276" s="1042"/>
      <c r="AC276" s="1042"/>
      <c r="AD276" s="1043"/>
      <c r="AG276" s="773">
        <f t="shared" si="41"/>
        <v>0</v>
      </c>
      <c r="AH276" s="290">
        <f t="shared" si="42"/>
        <v>0</v>
      </c>
      <c r="AI276" s="293">
        <f t="shared" si="38"/>
        <v>0</v>
      </c>
      <c r="AJ276" s="294" t="str">
        <f>IF(AI276=0,"",
IF(SUM($AI$193:AI276)=1,AK276,
IF($AI$314&gt;SUM($AI$193:AI276),_xlfn.CONCAT(", ",AK276),
IF($AI$314=SUM($AI$193:AI276),_xlfn.CONCAT(" y ",AK276)))))</f>
        <v/>
      </c>
      <c r="AK276" s="89" t="s">
        <v>5250</v>
      </c>
      <c r="AL276" s="335">
        <f t="shared" si="39"/>
        <v>0</v>
      </c>
      <c r="AM276" s="338">
        <f t="shared" si="40"/>
        <v>0</v>
      </c>
      <c r="AN276" s="294" t="str">
        <f>IF(AM276=0,"",
IF(SUM($AM$193:AM276)=1,AO276,
IF($AM$314&gt;SUM($AM$193:AM276),_xlfn.CONCAT(", ",AO276),
IF($AM$314=SUM($AM$193:AM276),_xlfn.CONCAT(" y ",AO276)))))</f>
        <v/>
      </c>
      <c r="AO276" s="368" t="s">
        <v>5250</v>
      </c>
    </row>
    <row r="277" spans="1:41" ht="15" customHeight="1">
      <c r="A277" s="64"/>
      <c r="B277" s="11"/>
      <c r="C277" s="58" t="s">
        <v>5251</v>
      </c>
      <c r="D277" s="1020" t="str">
        <f>IF(CNGE_2025_M1_Secc5_Sub1!$D114="","",CNGE_2025_M1_Secc5_Sub1!$D114)</f>
        <v/>
      </c>
      <c r="E277" s="889"/>
      <c r="F277" s="889"/>
      <c r="G277" s="889"/>
      <c r="H277" s="889"/>
      <c r="I277" s="889"/>
      <c r="J277" s="889"/>
      <c r="K277" s="889"/>
      <c r="L277" s="889"/>
      <c r="M277" s="889"/>
      <c r="N277" s="889"/>
      <c r="O277" s="889"/>
      <c r="P277" s="889"/>
      <c r="Q277" s="889"/>
      <c r="R277" s="889"/>
      <c r="S277" s="889"/>
      <c r="T277" s="889"/>
      <c r="U277" s="889"/>
      <c r="V277" s="889"/>
      <c r="W277" s="889"/>
      <c r="X277" s="890"/>
      <c r="Y277" s="1041"/>
      <c r="Z277" s="1042"/>
      <c r="AA277" s="1042"/>
      <c r="AB277" s="1042"/>
      <c r="AC277" s="1042"/>
      <c r="AD277" s="1043"/>
      <c r="AG277" s="773">
        <f t="shared" si="41"/>
        <v>0</v>
      </c>
      <c r="AH277" s="290">
        <f t="shared" si="42"/>
        <v>0</v>
      </c>
      <c r="AI277" s="293">
        <f t="shared" si="38"/>
        <v>0</v>
      </c>
      <c r="AJ277" s="294" t="str">
        <f>IF(AI277=0,"",
IF(SUM($AI$193:AI277)=1,AK277,
IF($AI$314&gt;SUM($AI$193:AI277),_xlfn.CONCAT(", ",AK277),
IF($AI$314=SUM($AI$193:AI277),_xlfn.CONCAT(" y ",AK277)))))</f>
        <v/>
      </c>
      <c r="AK277" s="89" t="s">
        <v>5252</v>
      </c>
      <c r="AL277" s="335">
        <f t="shared" si="39"/>
        <v>0</v>
      </c>
      <c r="AM277" s="338">
        <f t="shared" si="40"/>
        <v>0</v>
      </c>
      <c r="AN277" s="294" t="str">
        <f>IF(AM277=0,"",
IF(SUM($AM$193:AM277)=1,AO277,
IF($AM$314&gt;SUM($AM$193:AM277),_xlfn.CONCAT(", ",AO277),
IF($AM$314=SUM($AM$193:AM277),_xlfn.CONCAT(" y ",AO277)))))</f>
        <v/>
      </c>
      <c r="AO277" s="368" t="s">
        <v>5252</v>
      </c>
    </row>
    <row r="278" spans="1:41" ht="15" customHeight="1">
      <c r="A278" s="64"/>
      <c r="B278" s="11"/>
      <c r="C278" s="58" t="s">
        <v>5253</v>
      </c>
      <c r="D278" s="1020" t="str">
        <f>IF(CNGE_2025_M1_Secc5_Sub1!$D115="","",CNGE_2025_M1_Secc5_Sub1!$D115)</f>
        <v/>
      </c>
      <c r="E278" s="889"/>
      <c r="F278" s="889"/>
      <c r="G278" s="889"/>
      <c r="H278" s="889"/>
      <c r="I278" s="889"/>
      <c r="J278" s="889"/>
      <c r="K278" s="889"/>
      <c r="L278" s="889"/>
      <c r="M278" s="889"/>
      <c r="N278" s="889"/>
      <c r="O278" s="889"/>
      <c r="P278" s="889"/>
      <c r="Q278" s="889"/>
      <c r="R278" s="889"/>
      <c r="S278" s="889"/>
      <c r="T278" s="889"/>
      <c r="U278" s="889"/>
      <c r="V278" s="889"/>
      <c r="W278" s="889"/>
      <c r="X278" s="890"/>
      <c r="Y278" s="1041"/>
      <c r="Z278" s="1042"/>
      <c r="AA278" s="1042"/>
      <c r="AB278" s="1042"/>
      <c r="AC278" s="1042"/>
      <c r="AD278" s="1043"/>
      <c r="AG278" s="773">
        <f t="shared" si="41"/>
        <v>0</v>
      </c>
      <c r="AH278" s="290">
        <f t="shared" si="42"/>
        <v>0</v>
      </c>
      <c r="AI278" s="293">
        <f t="shared" si="38"/>
        <v>0</v>
      </c>
      <c r="AJ278" s="294" t="str">
        <f>IF(AI278=0,"",
IF(SUM($AI$193:AI278)=1,AK278,
IF($AI$314&gt;SUM($AI$193:AI278),_xlfn.CONCAT(", ",AK278),
IF($AI$314=SUM($AI$193:AI278),_xlfn.CONCAT(" y ",AK278)))))</f>
        <v/>
      </c>
      <c r="AK278" s="89" t="s">
        <v>5254</v>
      </c>
      <c r="AL278" s="335">
        <f t="shared" si="39"/>
        <v>0</v>
      </c>
      <c r="AM278" s="338">
        <f t="shared" si="40"/>
        <v>0</v>
      </c>
      <c r="AN278" s="294" t="str">
        <f>IF(AM278=0,"",
IF(SUM($AM$193:AM278)=1,AO278,
IF($AM$314&gt;SUM($AM$193:AM278),_xlfn.CONCAT(", ",AO278),
IF($AM$314=SUM($AM$193:AM278),_xlfn.CONCAT(" y ",AO278)))))</f>
        <v/>
      </c>
      <c r="AO278" s="368" t="s">
        <v>5254</v>
      </c>
    </row>
    <row r="279" spans="1:41" ht="15" customHeight="1">
      <c r="A279" s="64"/>
      <c r="B279" s="11"/>
      <c r="C279" s="58" t="s">
        <v>5255</v>
      </c>
      <c r="D279" s="1020" t="str">
        <f>IF(CNGE_2025_M1_Secc5_Sub1!$D116="","",CNGE_2025_M1_Secc5_Sub1!$D116)</f>
        <v/>
      </c>
      <c r="E279" s="889"/>
      <c r="F279" s="889"/>
      <c r="G279" s="889"/>
      <c r="H279" s="889"/>
      <c r="I279" s="889"/>
      <c r="J279" s="889"/>
      <c r="K279" s="889"/>
      <c r="L279" s="889"/>
      <c r="M279" s="889"/>
      <c r="N279" s="889"/>
      <c r="O279" s="889"/>
      <c r="P279" s="889"/>
      <c r="Q279" s="889"/>
      <c r="R279" s="889"/>
      <c r="S279" s="889"/>
      <c r="T279" s="889"/>
      <c r="U279" s="889"/>
      <c r="V279" s="889"/>
      <c r="W279" s="889"/>
      <c r="X279" s="890"/>
      <c r="Y279" s="1041"/>
      <c r="Z279" s="1042"/>
      <c r="AA279" s="1042"/>
      <c r="AB279" s="1042"/>
      <c r="AC279" s="1042"/>
      <c r="AD279" s="1043"/>
      <c r="AG279" s="773">
        <f t="shared" si="41"/>
        <v>0</v>
      </c>
      <c r="AH279" s="290">
        <f t="shared" si="42"/>
        <v>0</v>
      </c>
      <c r="AI279" s="293">
        <f t="shared" si="38"/>
        <v>0</v>
      </c>
      <c r="AJ279" s="294" t="str">
        <f>IF(AI279=0,"",
IF(SUM($AI$193:AI279)=1,AK279,
IF($AI$314&gt;SUM($AI$193:AI279),_xlfn.CONCAT(", ",AK279),
IF($AI$314=SUM($AI$193:AI279),_xlfn.CONCAT(" y ",AK279)))))</f>
        <v/>
      </c>
      <c r="AK279" s="89" t="s">
        <v>5256</v>
      </c>
      <c r="AL279" s="335">
        <f t="shared" si="39"/>
        <v>0</v>
      </c>
      <c r="AM279" s="338">
        <f t="shared" si="40"/>
        <v>0</v>
      </c>
      <c r="AN279" s="294" t="str">
        <f>IF(AM279=0,"",
IF(SUM($AM$193:AM279)=1,AO279,
IF($AM$314&gt;SUM($AM$193:AM279),_xlfn.CONCAT(", ",AO279),
IF($AM$314=SUM($AM$193:AM279),_xlfn.CONCAT(" y ",AO279)))))</f>
        <v/>
      </c>
      <c r="AO279" s="368" t="s">
        <v>5256</v>
      </c>
    </row>
    <row r="280" spans="1:41" ht="15" customHeight="1">
      <c r="A280" s="64"/>
      <c r="B280" s="11"/>
      <c r="C280" s="58" t="s">
        <v>5257</v>
      </c>
      <c r="D280" s="1020" t="str">
        <f>IF(CNGE_2025_M1_Secc5_Sub1!$D117="","",CNGE_2025_M1_Secc5_Sub1!$D117)</f>
        <v/>
      </c>
      <c r="E280" s="889"/>
      <c r="F280" s="889"/>
      <c r="G280" s="889"/>
      <c r="H280" s="889"/>
      <c r="I280" s="889"/>
      <c r="J280" s="889"/>
      <c r="K280" s="889"/>
      <c r="L280" s="889"/>
      <c r="M280" s="889"/>
      <c r="N280" s="889"/>
      <c r="O280" s="889"/>
      <c r="P280" s="889"/>
      <c r="Q280" s="889"/>
      <c r="R280" s="889"/>
      <c r="S280" s="889"/>
      <c r="T280" s="889"/>
      <c r="U280" s="889"/>
      <c r="V280" s="889"/>
      <c r="W280" s="889"/>
      <c r="X280" s="890"/>
      <c r="Y280" s="1041"/>
      <c r="Z280" s="1042"/>
      <c r="AA280" s="1042"/>
      <c r="AB280" s="1042"/>
      <c r="AC280" s="1042"/>
      <c r="AD280" s="1043"/>
      <c r="AG280" s="773">
        <f t="shared" si="41"/>
        <v>0</v>
      </c>
      <c r="AH280" s="290">
        <f t="shared" si="42"/>
        <v>0</v>
      </c>
      <c r="AI280" s="293">
        <f t="shared" si="38"/>
        <v>0</v>
      </c>
      <c r="AJ280" s="294" t="str">
        <f>IF(AI280=0,"",
IF(SUM($AI$193:AI280)=1,AK280,
IF($AI$314&gt;SUM($AI$193:AI280),_xlfn.CONCAT(", ",AK280),
IF($AI$314=SUM($AI$193:AI280),_xlfn.CONCAT(" y ",AK280)))))</f>
        <v/>
      </c>
      <c r="AK280" s="89" t="s">
        <v>5258</v>
      </c>
      <c r="AL280" s="335">
        <f t="shared" si="39"/>
        <v>0</v>
      </c>
      <c r="AM280" s="338">
        <f t="shared" si="40"/>
        <v>0</v>
      </c>
      <c r="AN280" s="294" t="str">
        <f>IF(AM280=0,"",
IF(SUM($AM$193:AM280)=1,AO280,
IF($AM$314&gt;SUM($AM$193:AM280),_xlfn.CONCAT(", ",AO280),
IF($AM$314=SUM($AM$193:AM280),_xlfn.CONCAT(" y ",AO280)))))</f>
        <v/>
      </c>
      <c r="AO280" s="368" t="s">
        <v>5258</v>
      </c>
    </row>
    <row r="281" spans="1:41" ht="15" customHeight="1">
      <c r="A281" s="64"/>
      <c r="B281" s="11"/>
      <c r="C281" s="58" t="s">
        <v>5259</v>
      </c>
      <c r="D281" s="1020" t="str">
        <f>IF(CNGE_2025_M1_Secc5_Sub1!$D118="","",CNGE_2025_M1_Secc5_Sub1!$D118)</f>
        <v/>
      </c>
      <c r="E281" s="889"/>
      <c r="F281" s="889"/>
      <c r="G281" s="889"/>
      <c r="H281" s="889"/>
      <c r="I281" s="889"/>
      <c r="J281" s="889"/>
      <c r="K281" s="889"/>
      <c r="L281" s="889"/>
      <c r="M281" s="889"/>
      <c r="N281" s="889"/>
      <c r="O281" s="889"/>
      <c r="P281" s="889"/>
      <c r="Q281" s="889"/>
      <c r="R281" s="889"/>
      <c r="S281" s="889"/>
      <c r="T281" s="889"/>
      <c r="U281" s="889"/>
      <c r="V281" s="889"/>
      <c r="W281" s="889"/>
      <c r="X281" s="890"/>
      <c r="Y281" s="1041"/>
      <c r="Z281" s="1042"/>
      <c r="AA281" s="1042"/>
      <c r="AB281" s="1042"/>
      <c r="AC281" s="1042"/>
      <c r="AD281" s="1043"/>
      <c r="AG281" s="773">
        <f t="shared" si="41"/>
        <v>0</v>
      </c>
      <c r="AH281" s="290">
        <f t="shared" si="42"/>
        <v>0</v>
      </c>
      <c r="AI281" s="293">
        <f t="shared" si="38"/>
        <v>0</v>
      </c>
      <c r="AJ281" s="294" t="str">
        <f>IF(AI281=0,"",
IF(SUM($AI$193:AI281)=1,AK281,
IF($AI$314&gt;SUM($AI$193:AI281),_xlfn.CONCAT(", ",AK281),
IF($AI$314=SUM($AI$193:AI281),_xlfn.CONCAT(" y ",AK281)))))</f>
        <v/>
      </c>
      <c r="AK281" s="89" t="s">
        <v>5260</v>
      </c>
      <c r="AL281" s="335">
        <f t="shared" si="39"/>
        <v>0</v>
      </c>
      <c r="AM281" s="338">
        <f t="shared" si="40"/>
        <v>0</v>
      </c>
      <c r="AN281" s="294" t="str">
        <f>IF(AM281=0,"",
IF(SUM($AM$193:AM281)=1,AO281,
IF($AM$314&gt;SUM($AM$193:AM281),_xlfn.CONCAT(", ",AO281),
IF($AM$314=SUM($AM$193:AM281),_xlfn.CONCAT(" y ",AO281)))))</f>
        <v/>
      </c>
      <c r="AO281" s="368" t="s">
        <v>5260</v>
      </c>
    </row>
    <row r="282" spans="1:41" ht="15" customHeight="1">
      <c r="A282" s="64"/>
      <c r="B282" s="11"/>
      <c r="C282" s="58" t="s">
        <v>5261</v>
      </c>
      <c r="D282" s="1020" t="str">
        <f>IF(CNGE_2025_M1_Secc5_Sub1!$D119="","",CNGE_2025_M1_Secc5_Sub1!$D119)</f>
        <v/>
      </c>
      <c r="E282" s="889"/>
      <c r="F282" s="889"/>
      <c r="G282" s="889"/>
      <c r="H282" s="889"/>
      <c r="I282" s="889"/>
      <c r="J282" s="889"/>
      <c r="K282" s="889"/>
      <c r="L282" s="889"/>
      <c r="M282" s="889"/>
      <c r="N282" s="889"/>
      <c r="O282" s="889"/>
      <c r="P282" s="889"/>
      <c r="Q282" s="889"/>
      <c r="R282" s="889"/>
      <c r="S282" s="889"/>
      <c r="T282" s="889"/>
      <c r="U282" s="889"/>
      <c r="V282" s="889"/>
      <c r="W282" s="889"/>
      <c r="X282" s="890"/>
      <c r="Y282" s="1041"/>
      <c r="Z282" s="1042"/>
      <c r="AA282" s="1042"/>
      <c r="AB282" s="1042"/>
      <c r="AC282" s="1042"/>
      <c r="AD282" s="1043"/>
      <c r="AG282" s="773">
        <f t="shared" si="41"/>
        <v>0</v>
      </c>
      <c r="AH282" s="290">
        <f t="shared" si="42"/>
        <v>0</v>
      </c>
      <c r="AI282" s="293">
        <f t="shared" si="38"/>
        <v>0</v>
      </c>
      <c r="AJ282" s="294" t="str">
        <f>IF(AI282=0,"",
IF(SUM($AI$193:AI282)=1,AK282,
IF($AI$314&gt;SUM($AI$193:AI282),_xlfn.CONCAT(", ",AK282),
IF($AI$314=SUM($AI$193:AI282),_xlfn.CONCAT(" y ",AK282)))))</f>
        <v/>
      </c>
      <c r="AK282" s="89" t="s">
        <v>5262</v>
      </c>
      <c r="AL282" s="335">
        <f t="shared" si="39"/>
        <v>0</v>
      </c>
      <c r="AM282" s="338">
        <f t="shared" si="40"/>
        <v>0</v>
      </c>
      <c r="AN282" s="294" t="str">
        <f>IF(AM282=0,"",
IF(SUM($AM$193:AM282)=1,AO282,
IF($AM$314&gt;SUM($AM$193:AM282),_xlfn.CONCAT(", ",AO282),
IF($AM$314=SUM($AM$193:AM282),_xlfn.CONCAT(" y ",AO282)))))</f>
        <v/>
      </c>
      <c r="AO282" s="368" t="s">
        <v>5262</v>
      </c>
    </row>
    <row r="283" spans="1:41" ht="15" customHeight="1">
      <c r="A283" s="64"/>
      <c r="B283" s="11"/>
      <c r="C283" s="58" t="s">
        <v>5263</v>
      </c>
      <c r="D283" s="1020" t="str">
        <f>IF(CNGE_2025_M1_Secc5_Sub1!$D120="","",CNGE_2025_M1_Secc5_Sub1!$D120)</f>
        <v/>
      </c>
      <c r="E283" s="889"/>
      <c r="F283" s="889"/>
      <c r="G283" s="889"/>
      <c r="H283" s="889"/>
      <c r="I283" s="889"/>
      <c r="J283" s="889"/>
      <c r="K283" s="889"/>
      <c r="L283" s="889"/>
      <c r="M283" s="889"/>
      <c r="N283" s="889"/>
      <c r="O283" s="889"/>
      <c r="P283" s="889"/>
      <c r="Q283" s="889"/>
      <c r="R283" s="889"/>
      <c r="S283" s="889"/>
      <c r="T283" s="889"/>
      <c r="U283" s="889"/>
      <c r="V283" s="889"/>
      <c r="W283" s="889"/>
      <c r="X283" s="890"/>
      <c r="Y283" s="1041"/>
      <c r="Z283" s="1042"/>
      <c r="AA283" s="1042"/>
      <c r="AB283" s="1042"/>
      <c r="AC283" s="1042"/>
      <c r="AD283" s="1043"/>
      <c r="AG283" s="773">
        <f t="shared" si="41"/>
        <v>0</v>
      </c>
      <c r="AH283" s="290">
        <f t="shared" si="42"/>
        <v>0</v>
      </c>
      <c r="AI283" s="293">
        <f t="shared" si="38"/>
        <v>0</v>
      </c>
      <c r="AJ283" s="294" t="str">
        <f>IF(AI283=0,"",
IF(SUM($AI$193:AI283)=1,AK283,
IF($AI$314&gt;SUM($AI$193:AI283),_xlfn.CONCAT(", ",AK283),
IF($AI$314=SUM($AI$193:AI283),_xlfn.CONCAT(" y ",AK283)))))</f>
        <v/>
      </c>
      <c r="AK283" s="89" t="s">
        <v>5264</v>
      </c>
      <c r="AL283" s="335">
        <f t="shared" si="39"/>
        <v>0</v>
      </c>
      <c r="AM283" s="338">
        <f t="shared" si="40"/>
        <v>0</v>
      </c>
      <c r="AN283" s="294" t="str">
        <f>IF(AM283=0,"",
IF(SUM($AM$193:AM283)=1,AO283,
IF($AM$314&gt;SUM($AM$193:AM283),_xlfn.CONCAT(", ",AO283),
IF($AM$314=SUM($AM$193:AM283),_xlfn.CONCAT(" y ",AO283)))))</f>
        <v/>
      </c>
      <c r="AO283" s="368" t="s">
        <v>5264</v>
      </c>
    </row>
    <row r="284" spans="1:41" ht="15" customHeight="1">
      <c r="A284" s="64"/>
      <c r="B284" s="11"/>
      <c r="C284" s="58" t="s">
        <v>5265</v>
      </c>
      <c r="D284" s="1020" t="str">
        <f>IF(CNGE_2025_M1_Secc5_Sub1!$D121="","",CNGE_2025_M1_Secc5_Sub1!$D121)</f>
        <v/>
      </c>
      <c r="E284" s="889"/>
      <c r="F284" s="889"/>
      <c r="G284" s="889"/>
      <c r="H284" s="889"/>
      <c r="I284" s="889"/>
      <c r="J284" s="889"/>
      <c r="K284" s="889"/>
      <c r="L284" s="889"/>
      <c r="M284" s="889"/>
      <c r="N284" s="889"/>
      <c r="O284" s="889"/>
      <c r="P284" s="889"/>
      <c r="Q284" s="889"/>
      <c r="R284" s="889"/>
      <c r="S284" s="889"/>
      <c r="T284" s="889"/>
      <c r="U284" s="889"/>
      <c r="V284" s="889"/>
      <c r="W284" s="889"/>
      <c r="X284" s="890"/>
      <c r="Y284" s="1041"/>
      <c r="Z284" s="1042"/>
      <c r="AA284" s="1042"/>
      <c r="AB284" s="1042"/>
      <c r="AC284" s="1042"/>
      <c r="AD284" s="1043"/>
      <c r="AG284" s="773">
        <f t="shared" si="41"/>
        <v>0</v>
      </c>
      <c r="AH284" s="290">
        <f t="shared" si="42"/>
        <v>0</v>
      </c>
      <c r="AI284" s="293">
        <f t="shared" si="38"/>
        <v>0</v>
      </c>
      <c r="AJ284" s="294" t="str">
        <f>IF(AI284=0,"",
IF(SUM($AI$193:AI284)=1,AK284,
IF($AI$314&gt;SUM($AI$193:AI284),_xlfn.CONCAT(", ",AK284),
IF($AI$314=SUM($AI$193:AI284),_xlfn.CONCAT(" y ",AK284)))))</f>
        <v/>
      </c>
      <c r="AK284" s="89" t="s">
        <v>5266</v>
      </c>
      <c r="AL284" s="335">
        <f t="shared" si="39"/>
        <v>0</v>
      </c>
      <c r="AM284" s="338">
        <f t="shared" si="40"/>
        <v>0</v>
      </c>
      <c r="AN284" s="294" t="str">
        <f>IF(AM284=0,"",
IF(SUM($AM$193:AM284)=1,AO284,
IF($AM$314&gt;SUM($AM$193:AM284),_xlfn.CONCAT(", ",AO284),
IF($AM$314=SUM($AM$193:AM284),_xlfn.CONCAT(" y ",AO284)))))</f>
        <v/>
      </c>
      <c r="AO284" s="368" t="s">
        <v>5266</v>
      </c>
    </row>
    <row r="285" spans="1:41" ht="15" customHeight="1">
      <c r="A285" s="64"/>
      <c r="B285" s="11"/>
      <c r="C285" s="58" t="s">
        <v>5267</v>
      </c>
      <c r="D285" s="1020" t="str">
        <f>IF(CNGE_2025_M1_Secc5_Sub1!$D122="","",CNGE_2025_M1_Secc5_Sub1!$D122)</f>
        <v/>
      </c>
      <c r="E285" s="889"/>
      <c r="F285" s="889"/>
      <c r="G285" s="889"/>
      <c r="H285" s="889"/>
      <c r="I285" s="889"/>
      <c r="J285" s="889"/>
      <c r="K285" s="889"/>
      <c r="L285" s="889"/>
      <c r="M285" s="889"/>
      <c r="N285" s="889"/>
      <c r="O285" s="889"/>
      <c r="P285" s="889"/>
      <c r="Q285" s="889"/>
      <c r="R285" s="889"/>
      <c r="S285" s="889"/>
      <c r="T285" s="889"/>
      <c r="U285" s="889"/>
      <c r="V285" s="889"/>
      <c r="W285" s="889"/>
      <c r="X285" s="890"/>
      <c r="Y285" s="1041"/>
      <c r="Z285" s="1042"/>
      <c r="AA285" s="1042"/>
      <c r="AB285" s="1042"/>
      <c r="AC285" s="1042"/>
      <c r="AD285" s="1043"/>
      <c r="AG285" s="773">
        <f t="shared" si="41"/>
        <v>0</v>
      </c>
      <c r="AH285" s="290">
        <f t="shared" si="42"/>
        <v>0</v>
      </c>
      <c r="AI285" s="293">
        <f t="shared" si="38"/>
        <v>0</v>
      </c>
      <c r="AJ285" s="294" t="str">
        <f>IF(AI285=0,"",
IF(SUM($AI$193:AI285)=1,AK285,
IF($AI$314&gt;SUM($AI$193:AI285),_xlfn.CONCAT(", ",AK285),
IF($AI$314=SUM($AI$193:AI285),_xlfn.CONCAT(" y ",AK285)))))</f>
        <v/>
      </c>
      <c r="AK285" s="89" t="s">
        <v>5268</v>
      </c>
      <c r="AL285" s="335">
        <f t="shared" si="39"/>
        <v>0</v>
      </c>
      <c r="AM285" s="338">
        <f t="shared" si="40"/>
        <v>0</v>
      </c>
      <c r="AN285" s="294" t="str">
        <f>IF(AM285=0,"",
IF(SUM($AM$193:AM285)=1,AO285,
IF($AM$314&gt;SUM($AM$193:AM285),_xlfn.CONCAT(", ",AO285),
IF($AM$314=SUM($AM$193:AM285),_xlfn.CONCAT(" y ",AO285)))))</f>
        <v/>
      </c>
      <c r="AO285" s="368" t="s">
        <v>5268</v>
      </c>
    </row>
    <row r="286" spans="1:41" ht="15" customHeight="1">
      <c r="A286" s="64"/>
      <c r="B286" s="11"/>
      <c r="C286" s="58" t="s">
        <v>5269</v>
      </c>
      <c r="D286" s="1020" t="str">
        <f>IF(CNGE_2025_M1_Secc5_Sub1!$D123="","",CNGE_2025_M1_Secc5_Sub1!$D123)</f>
        <v/>
      </c>
      <c r="E286" s="889"/>
      <c r="F286" s="889"/>
      <c r="G286" s="889"/>
      <c r="H286" s="889"/>
      <c r="I286" s="889"/>
      <c r="J286" s="889"/>
      <c r="K286" s="889"/>
      <c r="L286" s="889"/>
      <c r="M286" s="889"/>
      <c r="N286" s="889"/>
      <c r="O286" s="889"/>
      <c r="P286" s="889"/>
      <c r="Q286" s="889"/>
      <c r="R286" s="889"/>
      <c r="S286" s="889"/>
      <c r="T286" s="889"/>
      <c r="U286" s="889"/>
      <c r="V286" s="889"/>
      <c r="W286" s="889"/>
      <c r="X286" s="890"/>
      <c r="Y286" s="1041"/>
      <c r="Z286" s="1042"/>
      <c r="AA286" s="1042"/>
      <c r="AB286" s="1042"/>
      <c r="AC286" s="1042"/>
      <c r="AD286" s="1043"/>
      <c r="AG286" s="773">
        <f t="shared" si="41"/>
        <v>0</v>
      </c>
      <c r="AH286" s="290">
        <f t="shared" si="42"/>
        <v>0</v>
      </c>
      <c r="AI286" s="293">
        <f t="shared" si="38"/>
        <v>0</v>
      </c>
      <c r="AJ286" s="294" t="str">
        <f>IF(AI286=0,"",
IF(SUM($AI$193:AI286)=1,AK286,
IF($AI$314&gt;SUM($AI$193:AI286),_xlfn.CONCAT(", ",AK286),
IF($AI$314=SUM($AI$193:AI286),_xlfn.CONCAT(" y ",AK286)))))</f>
        <v/>
      </c>
      <c r="AK286" s="89" t="s">
        <v>5270</v>
      </c>
      <c r="AL286" s="335">
        <f t="shared" si="39"/>
        <v>0</v>
      </c>
      <c r="AM286" s="338">
        <f t="shared" si="40"/>
        <v>0</v>
      </c>
      <c r="AN286" s="294" t="str">
        <f>IF(AM286=0,"",
IF(SUM($AM$193:AM286)=1,AO286,
IF($AM$314&gt;SUM($AM$193:AM286),_xlfn.CONCAT(", ",AO286),
IF($AM$314=SUM($AM$193:AM286),_xlfn.CONCAT(" y ",AO286)))))</f>
        <v/>
      </c>
      <c r="AO286" s="368" t="s">
        <v>5270</v>
      </c>
    </row>
    <row r="287" spans="1:41" ht="15" customHeight="1">
      <c r="A287" s="64"/>
      <c r="B287" s="11"/>
      <c r="C287" s="58" t="s">
        <v>5271</v>
      </c>
      <c r="D287" s="1020" t="str">
        <f>IF(CNGE_2025_M1_Secc5_Sub1!$D124="","",CNGE_2025_M1_Secc5_Sub1!$D124)</f>
        <v/>
      </c>
      <c r="E287" s="889"/>
      <c r="F287" s="889"/>
      <c r="G287" s="889"/>
      <c r="H287" s="889"/>
      <c r="I287" s="889"/>
      <c r="J287" s="889"/>
      <c r="K287" s="889"/>
      <c r="L287" s="889"/>
      <c r="M287" s="889"/>
      <c r="N287" s="889"/>
      <c r="O287" s="889"/>
      <c r="P287" s="889"/>
      <c r="Q287" s="889"/>
      <c r="R287" s="889"/>
      <c r="S287" s="889"/>
      <c r="T287" s="889"/>
      <c r="U287" s="889"/>
      <c r="V287" s="889"/>
      <c r="W287" s="889"/>
      <c r="X287" s="890"/>
      <c r="Y287" s="1041"/>
      <c r="Z287" s="1042"/>
      <c r="AA287" s="1042"/>
      <c r="AB287" s="1042"/>
      <c r="AC287" s="1042"/>
      <c r="AD287" s="1043"/>
      <c r="AG287" s="773">
        <f t="shared" si="41"/>
        <v>0</v>
      </c>
      <c r="AH287" s="290">
        <f t="shared" si="42"/>
        <v>0</v>
      </c>
      <c r="AI287" s="293">
        <f t="shared" si="38"/>
        <v>0</v>
      </c>
      <c r="AJ287" s="294" t="str">
        <f>IF(AI287=0,"",
IF(SUM($AI$193:AI287)=1,AK287,
IF($AI$314&gt;SUM($AI$193:AI287),_xlfn.CONCAT(", ",AK287),
IF($AI$314=SUM($AI$193:AI287),_xlfn.CONCAT(" y ",AK287)))))</f>
        <v/>
      </c>
      <c r="AK287" s="89" t="s">
        <v>5272</v>
      </c>
      <c r="AL287" s="335">
        <f t="shared" si="39"/>
        <v>0</v>
      </c>
      <c r="AM287" s="338">
        <f t="shared" si="40"/>
        <v>0</v>
      </c>
      <c r="AN287" s="294" t="str">
        <f>IF(AM287=0,"",
IF(SUM($AM$193:AM287)=1,AO287,
IF($AM$314&gt;SUM($AM$193:AM287),_xlfn.CONCAT(", ",AO287),
IF($AM$314=SUM($AM$193:AM287),_xlfn.CONCAT(" y ",AO287)))))</f>
        <v/>
      </c>
      <c r="AO287" s="368" t="s">
        <v>5272</v>
      </c>
    </row>
    <row r="288" spans="1:41" ht="15" customHeight="1">
      <c r="A288" s="64"/>
      <c r="B288" s="11"/>
      <c r="C288" s="58" t="s">
        <v>5273</v>
      </c>
      <c r="D288" s="1020" t="str">
        <f>IF(CNGE_2025_M1_Secc5_Sub1!$D125="","",CNGE_2025_M1_Secc5_Sub1!$D125)</f>
        <v/>
      </c>
      <c r="E288" s="889"/>
      <c r="F288" s="889"/>
      <c r="G288" s="889"/>
      <c r="H288" s="889"/>
      <c r="I288" s="889"/>
      <c r="J288" s="889"/>
      <c r="K288" s="889"/>
      <c r="L288" s="889"/>
      <c r="M288" s="889"/>
      <c r="N288" s="889"/>
      <c r="O288" s="889"/>
      <c r="P288" s="889"/>
      <c r="Q288" s="889"/>
      <c r="R288" s="889"/>
      <c r="S288" s="889"/>
      <c r="T288" s="889"/>
      <c r="U288" s="889"/>
      <c r="V288" s="889"/>
      <c r="W288" s="889"/>
      <c r="X288" s="890"/>
      <c r="Y288" s="1041"/>
      <c r="Z288" s="1042"/>
      <c r="AA288" s="1042"/>
      <c r="AB288" s="1042"/>
      <c r="AC288" s="1042"/>
      <c r="AD288" s="1043"/>
      <c r="AG288" s="773">
        <f t="shared" si="41"/>
        <v>0</v>
      </c>
      <c r="AH288" s="290">
        <f t="shared" si="42"/>
        <v>0</v>
      </c>
      <c r="AI288" s="293">
        <f t="shared" si="38"/>
        <v>0</v>
      </c>
      <c r="AJ288" s="294" t="str">
        <f>IF(AI288=0,"",
IF(SUM($AI$193:AI288)=1,AK288,
IF($AI$314&gt;SUM($AI$193:AI288),_xlfn.CONCAT(", ",AK288),
IF($AI$314=SUM($AI$193:AI288),_xlfn.CONCAT(" y ",AK288)))))</f>
        <v/>
      </c>
      <c r="AK288" s="89" t="s">
        <v>5274</v>
      </c>
      <c r="AL288" s="335">
        <f t="shared" si="39"/>
        <v>0</v>
      </c>
      <c r="AM288" s="338">
        <f t="shared" si="40"/>
        <v>0</v>
      </c>
      <c r="AN288" s="294" t="str">
        <f>IF(AM288=0,"",
IF(SUM($AM$193:AM288)=1,AO288,
IF($AM$314&gt;SUM($AM$193:AM288),_xlfn.CONCAT(", ",AO288),
IF($AM$314=SUM($AM$193:AM288),_xlfn.CONCAT(" y ",AO288)))))</f>
        <v/>
      </c>
      <c r="AO288" s="368" t="s">
        <v>5274</v>
      </c>
    </row>
    <row r="289" spans="1:41" ht="15" customHeight="1">
      <c r="A289" s="64"/>
      <c r="B289" s="11"/>
      <c r="C289" s="58" t="s">
        <v>5275</v>
      </c>
      <c r="D289" s="1020" t="str">
        <f>IF(CNGE_2025_M1_Secc5_Sub1!$D126="","",CNGE_2025_M1_Secc5_Sub1!$D126)</f>
        <v/>
      </c>
      <c r="E289" s="889"/>
      <c r="F289" s="889"/>
      <c r="G289" s="889"/>
      <c r="H289" s="889"/>
      <c r="I289" s="889"/>
      <c r="J289" s="889"/>
      <c r="K289" s="889"/>
      <c r="L289" s="889"/>
      <c r="M289" s="889"/>
      <c r="N289" s="889"/>
      <c r="O289" s="889"/>
      <c r="P289" s="889"/>
      <c r="Q289" s="889"/>
      <c r="R289" s="889"/>
      <c r="S289" s="889"/>
      <c r="T289" s="889"/>
      <c r="U289" s="889"/>
      <c r="V289" s="889"/>
      <c r="W289" s="889"/>
      <c r="X289" s="890"/>
      <c r="Y289" s="1041"/>
      <c r="Z289" s="1042"/>
      <c r="AA289" s="1042"/>
      <c r="AB289" s="1042"/>
      <c r="AC289" s="1042"/>
      <c r="AD289" s="1043"/>
      <c r="AG289" s="773">
        <f t="shared" si="41"/>
        <v>0</v>
      </c>
      <c r="AH289" s="290">
        <f t="shared" si="42"/>
        <v>0</v>
      </c>
      <c r="AI289" s="293">
        <f t="shared" ref="AI289:AI313" si="43">IF(AH289=0,0,1)</f>
        <v>0</v>
      </c>
      <c r="AJ289" s="294" t="str">
        <f>IF(AI289=0,"",
IF(SUM($AI$193:AI289)=1,AK289,
IF($AI$314&gt;SUM($AI$193:AI289),_xlfn.CONCAT(", ",AK289),
IF($AI$314=SUM($AI$193:AI289),_xlfn.CONCAT(" y ",AK289)))))</f>
        <v/>
      </c>
      <c r="AK289" s="89" t="s">
        <v>5276</v>
      </c>
      <c r="AL289" s="335">
        <f t="shared" ref="AL289:AL313" si="44">IF(OR(Y289="NS",U150="NS",W150="NS",Y150="NS",AA150="NS"),0,IF(AND(Y289="NA",U150="NA",W150="NA",Y150="NA",AA150="NA"),0,IF(Y289&lt;=SUM(U150:AB150),0,1)))</f>
        <v>0</v>
      </c>
      <c r="AM289" s="338">
        <f t="shared" ref="AM289:AM313" si="45">IF(SUM(AL289)=0,0,1)</f>
        <v>0</v>
      </c>
      <c r="AN289" s="294" t="str">
        <f>IF(AM289=0,"",
IF(SUM($AM$193:AM289)=1,AO289,
IF($AM$314&gt;SUM($AM$193:AM289),_xlfn.CONCAT(", ",AO289),
IF($AM$314=SUM($AM$193:AM289),_xlfn.CONCAT(" y ",AO289)))))</f>
        <v/>
      </c>
      <c r="AO289" s="368" t="s">
        <v>5276</v>
      </c>
    </row>
    <row r="290" spans="1:41" ht="15" customHeight="1">
      <c r="A290" s="64"/>
      <c r="B290" s="11"/>
      <c r="C290" s="58" t="s">
        <v>5277</v>
      </c>
      <c r="D290" s="1020" t="str">
        <f>IF(CNGE_2025_M1_Secc5_Sub1!$D127="","",CNGE_2025_M1_Secc5_Sub1!$D127)</f>
        <v/>
      </c>
      <c r="E290" s="889"/>
      <c r="F290" s="889"/>
      <c r="G290" s="889"/>
      <c r="H290" s="889"/>
      <c r="I290" s="889"/>
      <c r="J290" s="889"/>
      <c r="K290" s="889"/>
      <c r="L290" s="889"/>
      <c r="M290" s="889"/>
      <c r="N290" s="889"/>
      <c r="O290" s="889"/>
      <c r="P290" s="889"/>
      <c r="Q290" s="889"/>
      <c r="R290" s="889"/>
      <c r="S290" s="889"/>
      <c r="T290" s="889"/>
      <c r="U290" s="889"/>
      <c r="V290" s="889"/>
      <c r="W290" s="889"/>
      <c r="X290" s="890"/>
      <c r="Y290" s="1041"/>
      <c r="Z290" s="1042"/>
      <c r="AA290" s="1042"/>
      <c r="AB290" s="1042"/>
      <c r="AC290" s="1042"/>
      <c r="AD290" s="1043"/>
      <c r="AG290" s="773">
        <f t="shared" ref="AG290:AG312" si="46">IF(AND(SUM(U151:AB151)=0,COUNTA(Y290)&gt;0),1,0)</f>
        <v>0</v>
      </c>
      <c r="AH290" s="290">
        <f t="shared" ref="AH290:AH313" si="47">IF(AND(COUNTBLANK(D290)=0,SUM(U151:AB151)=0,COUNTA(Y290)=0),0,IF(AND(COUNTBLANK(D290)=0,SUM(U151:AB151)&gt;0,COUNTA(Y290)=1),0,IF(AND(COUNTBLANK(D290)=1,COUNTA(Y290)=0),0,1)))</f>
        <v>0</v>
      </c>
      <c r="AI290" s="293">
        <f t="shared" si="43"/>
        <v>0</v>
      </c>
      <c r="AJ290" s="294" t="str">
        <f>IF(AI290=0,"",
IF(SUM($AI$193:AI290)=1,AK290,
IF($AI$314&gt;SUM($AI$193:AI290),_xlfn.CONCAT(", ",AK290),
IF($AI$314=SUM($AI$193:AI290),_xlfn.CONCAT(" y ",AK290)))))</f>
        <v/>
      </c>
      <c r="AK290" s="89" t="s">
        <v>5278</v>
      </c>
      <c r="AL290" s="335">
        <f t="shared" si="44"/>
        <v>0</v>
      </c>
      <c r="AM290" s="338">
        <f t="shared" si="45"/>
        <v>0</v>
      </c>
      <c r="AN290" s="294" t="str">
        <f>IF(AM290=0,"",
IF(SUM($AM$193:AM290)=1,AO290,
IF($AM$314&gt;SUM($AM$193:AM290),_xlfn.CONCAT(", ",AO290),
IF($AM$314=SUM($AM$193:AM290),_xlfn.CONCAT(" y ",AO290)))))</f>
        <v/>
      </c>
      <c r="AO290" s="368" t="s">
        <v>5278</v>
      </c>
    </row>
    <row r="291" spans="1:41" ht="15" customHeight="1">
      <c r="A291" s="64"/>
      <c r="B291" s="11"/>
      <c r="C291" s="58" t="s">
        <v>5279</v>
      </c>
      <c r="D291" s="1020" t="str">
        <f>IF(CNGE_2025_M1_Secc5_Sub1!$D128="","",CNGE_2025_M1_Secc5_Sub1!$D128)</f>
        <v/>
      </c>
      <c r="E291" s="889"/>
      <c r="F291" s="889"/>
      <c r="G291" s="889"/>
      <c r="H291" s="889"/>
      <c r="I291" s="889"/>
      <c r="J291" s="889"/>
      <c r="K291" s="889"/>
      <c r="L291" s="889"/>
      <c r="M291" s="889"/>
      <c r="N291" s="889"/>
      <c r="O291" s="889"/>
      <c r="P291" s="889"/>
      <c r="Q291" s="889"/>
      <c r="R291" s="889"/>
      <c r="S291" s="889"/>
      <c r="T291" s="889"/>
      <c r="U291" s="889"/>
      <c r="V291" s="889"/>
      <c r="W291" s="889"/>
      <c r="X291" s="890"/>
      <c r="Y291" s="1041"/>
      <c r="Z291" s="1042"/>
      <c r="AA291" s="1042"/>
      <c r="AB291" s="1042"/>
      <c r="AC291" s="1042"/>
      <c r="AD291" s="1043"/>
      <c r="AG291" s="773">
        <f t="shared" si="46"/>
        <v>0</v>
      </c>
      <c r="AH291" s="290">
        <f t="shared" si="47"/>
        <v>0</v>
      </c>
      <c r="AI291" s="293">
        <f t="shared" si="43"/>
        <v>0</v>
      </c>
      <c r="AJ291" s="294" t="str">
        <f>IF(AI291=0,"",
IF(SUM($AI$193:AI291)=1,AK291,
IF($AI$314&gt;SUM($AI$193:AI291),_xlfn.CONCAT(", ",AK291),
IF($AI$314=SUM($AI$193:AI291),_xlfn.CONCAT(" y ",AK291)))))</f>
        <v/>
      </c>
      <c r="AK291" s="89" t="s">
        <v>5280</v>
      </c>
      <c r="AL291" s="335">
        <f t="shared" si="44"/>
        <v>0</v>
      </c>
      <c r="AM291" s="338">
        <f t="shared" si="45"/>
        <v>0</v>
      </c>
      <c r="AN291" s="294" t="str">
        <f>IF(AM291=0,"",
IF(SUM($AM$193:AM291)=1,AO291,
IF($AM$314&gt;SUM($AM$193:AM291),_xlfn.CONCAT(", ",AO291),
IF($AM$314=SUM($AM$193:AM291),_xlfn.CONCAT(" y ",AO291)))))</f>
        <v/>
      </c>
      <c r="AO291" s="368" t="s">
        <v>5280</v>
      </c>
    </row>
    <row r="292" spans="1:41" ht="15" customHeight="1">
      <c r="A292" s="64"/>
      <c r="B292" s="11"/>
      <c r="C292" s="58" t="s">
        <v>5281</v>
      </c>
      <c r="D292" s="1020" t="str">
        <f>IF(CNGE_2025_M1_Secc5_Sub1!$D129="","",CNGE_2025_M1_Secc5_Sub1!$D129)</f>
        <v/>
      </c>
      <c r="E292" s="889"/>
      <c r="F292" s="889"/>
      <c r="G292" s="889"/>
      <c r="H292" s="889"/>
      <c r="I292" s="889"/>
      <c r="J292" s="889"/>
      <c r="K292" s="889"/>
      <c r="L292" s="889"/>
      <c r="M292" s="889"/>
      <c r="N292" s="889"/>
      <c r="O292" s="889"/>
      <c r="P292" s="889"/>
      <c r="Q292" s="889"/>
      <c r="R292" s="889"/>
      <c r="S292" s="889"/>
      <c r="T292" s="889"/>
      <c r="U292" s="889"/>
      <c r="V292" s="889"/>
      <c r="W292" s="889"/>
      <c r="X292" s="890"/>
      <c r="Y292" s="1041"/>
      <c r="Z292" s="1042"/>
      <c r="AA292" s="1042"/>
      <c r="AB292" s="1042"/>
      <c r="AC292" s="1042"/>
      <c r="AD292" s="1043"/>
      <c r="AG292" s="773">
        <f t="shared" si="46"/>
        <v>0</v>
      </c>
      <c r="AH292" s="290">
        <f t="shared" si="47"/>
        <v>0</v>
      </c>
      <c r="AI292" s="293">
        <f t="shared" si="43"/>
        <v>0</v>
      </c>
      <c r="AJ292" s="294" t="str">
        <f>IF(AI292=0,"",
IF(SUM($AI$193:AI292)=1,AK292,
IF($AI$314&gt;SUM($AI$193:AI292),_xlfn.CONCAT(", ",AK292),
IF($AI$314=SUM($AI$193:AI292),_xlfn.CONCAT(" y ",AK292)))))</f>
        <v/>
      </c>
      <c r="AK292" s="89" t="s">
        <v>5282</v>
      </c>
      <c r="AL292" s="335">
        <f t="shared" si="44"/>
        <v>0</v>
      </c>
      <c r="AM292" s="338">
        <f t="shared" si="45"/>
        <v>0</v>
      </c>
      <c r="AN292" s="294" t="str">
        <f>IF(AM292=0,"",
IF(SUM($AM$193:AM292)=1,AO292,
IF($AM$314&gt;SUM($AM$193:AM292),_xlfn.CONCAT(", ",AO292),
IF($AM$314=SUM($AM$193:AM292),_xlfn.CONCAT(" y ",AO292)))))</f>
        <v/>
      </c>
      <c r="AO292" s="368" t="s">
        <v>5282</v>
      </c>
    </row>
    <row r="293" spans="1:41" ht="15" customHeight="1">
      <c r="A293" s="64"/>
      <c r="B293" s="11"/>
      <c r="C293" s="58" t="s">
        <v>5283</v>
      </c>
      <c r="D293" s="1020" t="str">
        <f>IF(CNGE_2025_M1_Secc5_Sub1!$D130="","",CNGE_2025_M1_Secc5_Sub1!$D130)</f>
        <v/>
      </c>
      <c r="E293" s="889"/>
      <c r="F293" s="889"/>
      <c r="G293" s="889"/>
      <c r="H293" s="889"/>
      <c r="I293" s="889"/>
      <c r="J293" s="889"/>
      <c r="K293" s="889"/>
      <c r="L293" s="889"/>
      <c r="M293" s="889"/>
      <c r="N293" s="889"/>
      <c r="O293" s="889"/>
      <c r="P293" s="889"/>
      <c r="Q293" s="889"/>
      <c r="R293" s="889"/>
      <c r="S293" s="889"/>
      <c r="T293" s="889"/>
      <c r="U293" s="889"/>
      <c r="V293" s="889"/>
      <c r="W293" s="889"/>
      <c r="X293" s="890"/>
      <c r="Y293" s="1041"/>
      <c r="Z293" s="1042"/>
      <c r="AA293" s="1042"/>
      <c r="AB293" s="1042"/>
      <c r="AC293" s="1042"/>
      <c r="AD293" s="1043"/>
      <c r="AG293" s="773">
        <f t="shared" si="46"/>
        <v>0</v>
      </c>
      <c r="AH293" s="290">
        <f t="shared" si="47"/>
        <v>0</v>
      </c>
      <c r="AI293" s="293">
        <f t="shared" si="43"/>
        <v>0</v>
      </c>
      <c r="AJ293" s="294" t="str">
        <f>IF(AI293=0,"",
IF(SUM($AI$193:AI293)=1,AK293,
IF($AI$314&gt;SUM($AI$193:AI293),_xlfn.CONCAT(", ",AK293),
IF($AI$314=SUM($AI$193:AI293),_xlfn.CONCAT(" y ",AK293)))))</f>
        <v/>
      </c>
      <c r="AK293" s="89" t="s">
        <v>5284</v>
      </c>
      <c r="AL293" s="335">
        <f t="shared" si="44"/>
        <v>0</v>
      </c>
      <c r="AM293" s="338">
        <f t="shared" si="45"/>
        <v>0</v>
      </c>
      <c r="AN293" s="294" t="str">
        <f>IF(AM293=0,"",
IF(SUM($AM$193:AM293)=1,AO293,
IF($AM$314&gt;SUM($AM$193:AM293),_xlfn.CONCAT(", ",AO293),
IF($AM$314=SUM($AM$193:AM293),_xlfn.CONCAT(" y ",AO293)))))</f>
        <v/>
      </c>
      <c r="AO293" s="368" t="s">
        <v>5284</v>
      </c>
    </row>
    <row r="294" spans="1:41" ht="15" customHeight="1">
      <c r="A294" s="64"/>
      <c r="B294" s="11"/>
      <c r="C294" s="61" t="s">
        <v>5285</v>
      </c>
      <c r="D294" s="1020" t="str">
        <f>IF(CNGE_2025_M1_Secc5_Sub1!$D131="","",CNGE_2025_M1_Secc5_Sub1!$D131)</f>
        <v/>
      </c>
      <c r="E294" s="889"/>
      <c r="F294" s="889"/>
      <c r="G294" s="889"/>
      <c r="H294" s="889"/>
      <c r="I294" s="889"/>
      <c r="J294" s="889"/>
      <c r="K294" s="889"/>
      <c r="L294" s="889"/>
      <c r="M294" s="889"/>
      <c r="N294" s="889"/>
      <c r="O294" s="889"/>
      <c r="P294" s="889"/>
      <c r="Q294" s="889"/>
      <c r="R294" s="889"/>
      <c r="S294" s="889"/>
      <c r="T294" s="889"/>
      <c r="U294" s="889"/>
      <c r="V294" s="889"/>
      <c r="W294" s="889"/>
      <c r="X294" s="890"/>
      <c r="Y294" s="1041"/>
      <c r="Z294" s="1042"/>
      <c r="AA294" s="1042"/>
      <c r="AB294" s="1042"/>
      <c r="AC294" s="1042"/>
      <c r="AD294" s="1043"/>
      <c r="AG294" s="773">
        <f t="shared" si="46"/>
        <v>0</v>
      </c>
      <c r="AH294" s="290">
        <f t="shared" si="47"/>
        <v>0</v>
      </c>
      <c r="AI294" s="293">
        <f t="shared" si="43"/>
        <v>0</v>
      </c>
      <c r="AJ294" s="294" t="str">
        <f>IF(AI294=0,"",
IF(SUM($AI$193:AI294)=1,AK294,
IF($AI$314&gt;SUM($AI$193:AI294),_xlfn.CONCAT(", ",AK294),
IF($AI$314=SUM($AI$193:AI294),_xlfn.CONCAT(" y ",AK294)))))</f>
        <v/>
      </c>
      <c r="AK294" s="89" t="s">
        <v>5286</v>
      </c>
      <c r="AL294" s="335">
        <f t="shared" si="44"/>
        <v>0</v>
      </c>
      <c r="AM294" s="338">
        <f t="shared" si="45"/>
        <v>0</v>
      </c>
      <c r="AN294" s="294" t="str">
        <f>IF(AM294=0,"",
IF(SUM($AM$193:AM294)=1,AO294,
IF($AM$314&gt;SUM($AM$193:AM294),_xlfn.CONCAT(", ",AO294),
IF($AM$314=SUM($AM$193:AM294),_xlfn.CONCAT(" y ",AO294)))))</f>
        <v/>
      </c>
      <c r="AO294" s="368" t="s">
        <v>5286</v>
      </c>
    </row>
    <row r="295" spans="1:41" ht="15" customHeight="1">
      <c r="A295" s="64"/>
      <c r="B295" s="11"/>
      <c r="C295" s="61" t="s">
        <v>5287</v>
      </c>
      <c r="D295" s="1020" t="str">
        <f>IF(CNGE_2025_M1_Secc5_Sub1!$D132="","",CNGE_2025_M1_Secc5_Sub1!$D132)</f>
        <v/>
      </c>
      <c r="E295" s="889"/>
      <c r="F295" s="889"/>
      <c r="G295" s="889"/>
      <c r="H295" s="889"/>
      <c r="I295" s="889"/>
      <c r="J295" s="889"/>
      <c r="K295" s="889"/>
      <c r="L295" s="889"/>
      <c r="M295" s="889"/>
      <c r="N295" s="889"/>
      <c r="O295" s="889"/>
      <c r="P295" s="889"/>
      <c r="Q295" s="889"/>
      <c r="R295" s="889"/>
      <c r="S295" s="889"/>
      <c r="T295" s="889"/>
      <c r="U295" s="889"/>
      <c r="V295" s="889"/>
      <c r="W295" s="889"/>
      <c r="X295" s="890"/>
      <c r="Y295" s="1041"/>
      <c r="Z295" s="1042"/>
      <c r="AA295" s="1042"/>
      <c r="AB295" s="1042"/>
      <c r="AC295" s="1042"/>
      <c r="AD295" s="1043"/>
      <c r="AG295" s="773">
        <f t="shared" si="46"/>
        <v>0</v>
      </c>
      <c r="AH295" s="290">
        <f t="shared" si="47"/>
        <v>0</v>
      </c>
      <c r="AI295" s="293">
        <f t="shared" si="43"/>
        <v>0</v>
      </c>
      <c r="AJ295" s="294" t="str">
        <f>IF(AI295=0,"",
IF(SUM($AI$193:AI295)=1,AK295,
IF($AI$314&gt;SUM($AI$193:AI295),_xlfn.CONCAT(", ",AK295),
IF($AI$314=SUM($AI$193:AI295),_xlfn.CONCAT(" y ",AK295)))))</f>
        <v/>
      </c>
      <c r="AK295" s="89" t="s">
        <v>5288</v>
      </c>
      <c r="AL295" s="335">
        <f t="shared" si="44"/>
        <v>0</v>
      </c>
      <c r="AM295" s="338">
        <f t="shared" si="45"/>
        <v>0</v>
      </c>
      <c r="AN295" s="294" t="str">
        <f>IF(AM295=0,"",
IF(SUM($AM$193:AM295)=1,AO295,
IF($AM$314&gt;SUM($AM$193:AM295),_xlfn.CONCAT(", ",AO295),
IF($AM$314=SUM($AM$193:AM295),_xlfn.CONCAT(" y ",AO295)))))</f>
        <v/>
      </c>
      <c r="AO295" s="368" t="s">
        <v>5288</v>
      </c>
    </row>
    <row r="296" spans="1:41" ht="15" customHeight="1">
      <c r="A296" s="64"/>
      <c r="B296" s="11"/>
      <c r="C296" s="61" t="s">
        <v>5289</v>
      </c>
      <c r="D296" s="1020" t="str">
        <f>IF(CNGE_2025_M1_Secc5_Sub1!$D133="","",CNGE_2025_M1_Secc5_Sub1!$D133)</f>
        <v/>
      </c>
      <c r="E296" s="889"/>
      <c r="F296" s="889"/>
      <c r="G296" s="889"/>
      <c r="H296" s="889"/>
      <c r="I296" s="889"/>
      <c r="J296" s="889"/>
      <c r="K296" s="889"/>
      <c r="L296" s="889"/>
      <c r="M296" s="889"/>
      <c r="N296" s="889"/>
      <c r="O296" s="889"/>
      <c r="P296" s="889"/>
      <c r="Q296" s="889"/>
      <c r="R296" s="889"/>
      <c r="S296" s="889"/>
      <c r="T296" s="889"/>
      <c r="U296" s="889"/>
      <c r="V296" s="889"/>
      <c r="W296" s="889"/>
      <c r="X296" s="890"/>
      <c r="Y296" s="1041"/>
      <c r="Z296" s="1042"/>
      <c r="AA296" s="1042"/>
      <c r="AB296" s="1042"/>
      <c r="AC296" s="1042"/>
      <c r="AD296" s="1043"/>
      <c r="AG296" s="773">
        <f t="shared" si="46"/>
        <v>0</v>
      </c>
      <c r="AH296" s="290">
        <f t="shared" si="47"/>
        <v>0</v>
      </c>
      <c r="AI296" s="293">
        <f t="shared" si="43"/>
        <v>0</v>
      </c>
      <c r="AJ296" s="294" t="str">
        <f>IF(AI296=0,"",
IF(SUM($AI$193:AI296)=1,AK296,
IF($AI$314&gt;SUM($AI$193:AI296),_xlfn.CONCAT(", ",AK296),
IF($AI$314=SUM($AI$193:AI296),_xlfn.CONCAT(" y ",AK296)))))</f>
        <v/>
      </c>
      <c r="AK296" s="89" t="s">
        <v>5290</v>
      </c>
      <c r="AL296" s="335">
        <f t="shared" si="44"/>
        <v>0</v>
      </c>
      <c r="AM296" s="338">
        <f t="shared" si="45"/>
        <v>0</v>
      </c>
      <c r="AN296" s="294" t="str">
        <f>IF(AM296=0,"",
IF(SUM($AM$193:AM296)=1,AO296,
IF($AM$314&gt;SUM($AM$193:AM296),_xlfn.CONCAT(", ",AO296),
IF($AM$314=SUM($AM$193:AM296),_xlfn.CONCAT(" y ",AO296)))))</f>
        <v/>
      </c>
      <c r="AO296" s="368" t="s">
        <v>5290</v>
      </c>
    </row>
    <row r="297" spans="1:41" ht="15" customHeight="1">
      <c r="A297" s="64"/>
      <c r="B297" s="11"/>
      <c r="C297" s="61" t="s">
        <v>5291</v>
      </c>
      <c r="D297" s="1020" t="str">
        <f>IF(CNGE_2025_M1_Secc5_Sub1!$D134="","",CNGE_2025_M1_Secc5_Sub1!$D134)</f>
        <v/>
      </c>
      <c r="E297" s="889"/>
      <c r="F297" s="889"/>
      <c r="G297" s="889"/>
      <c r="H297" s="889"/>
      <c r="I297" s="889"/>
      <c r="J297" s="889"/>
      <c r="K297" s="889"/>
      <c r="L297" s="889"/>
      <c r="M297" s="889"/>
      <c r="N297" s="889"/>
      <c r="O297" s="889"/>
      <c r="P297" s="889"/>
      <c r="Q297" s="889"/>
      <c r="R297" s="889"/>
      <c r="S297" s="889"/>
      <c r="T297" s="889"/>
      <c r="U297" s="889"/>
      <c r="V297" s="889"/>
      <c r="W297" s="889"/>
      <c r="X297" s="890"/>
      <c r="Y297" s="1041"/>
      <c r="Z297" s="1042"/>
      <c r="AA297" s="1042"/>
      <c r="AB297" s="1042"/>
      <c r="AC297" s="1042"/>
      <c r="AD297" s="1043"/>
      <c r="AG297" s="773">
        <f t="shared" si="46"/>
        <v>0</v>
      </c>
      <c r="AH297" s="290">
        <f t="shared" si="47"/>
        <v>0</v>
      </c>
      <c r="AI297" s="293">
        <f t="shared" si="43"/>
        <v>0</v>
      </c>
      <c r="AJ297" s="294" t="str">
        <f>IF(AI297=0,"",
IF(SUM($AI$193:AI297)=1,AK297,
IF($AI$314&gt;SUM($AI$193:AI297),_xlfn.CONCAT(", ",AK297),
IF($AI$314=SUM($AI$193:AI297),_xlfn.CONCAT(" y ",AK297)))))</f>
        <v/>
      </c>
      <c r="AK297" s="89" t="s">
        <v>5292</v>
      </c>
      <c r="AL297" s="335">
        <f t="shared" si="44"/>
        <v>0</v>
      </c>
      <c r="AM297" s="338">
        <f t="shared" si="45"/>
        <v>0</v>
      </c>
      <c r="AN297" s="294" t="str">
        <f>IF(AM297=0,"",
IF(SUM($AM$193:AM297)=1,AO297,
IF($AM$314&gt;SUM($AM$193:AM297),_xlfn.CONCAT(", ",AO297),
IF($AM$314=SUM($AM$193:AM297),_xlfn.CONCAT(" y ",AO297)))))</f>
        <v/>
      </c>
      <c r="AO297" s="368" t="s">
        <v>5292</v>
      </c>
    </row>
    <row r="298" spans="1:41" ht="15" customHeight="1">
      <c r="A298" s="64"/>
      <c r="B298" s="11"/>
      <c r="C298" s="61" t="s">
        <v>5293</v>
      </c>
      <c r="D298" s="1020" t="str">
        <f>IF(CNGE_2025_M1_Secc5_Sub1!$D135="","",CNGE_2025_M1_Secc5_Sub1!$D135)</f>
        <v/>
      </c>
      <c r="E298" s="889"/>
      <c r="F298" s="889"/>
      <c r="G298" s="889"/>
      <c r="H298" s="889"/>
      <c r="I298" s="889"/>
      <c r="J298" s="889"/>
      <c r="K298" s="889"/>
      <c r="L298" s="889"/>
      <c r="M298" s="889"/>
      <c r="N298" s="889"/>
      <c r="O298" s="889"/>
      <c r="P298" s="889"/>
      <c r="Q298" s="889"/>
      <c r="R298" s="889"/>
      <c r="S298" s="889"/>
      <c r="T298" s="889"/>
      <c r="U298" s="889"/>
      <c r="V298" s="889"/>
      <c r="W298" s="889"/>
      <c r="X298" s="890"/>
      <c r="Y298" s="1041"/>
      <c r="Z298" s="1042"/>
      <c r="AA298" s="1042"/>
      <c r="AB298" s="1042"/>
      <c r="AC298" s="1042"/>
      <c r="AD298" s="1043"/>
      <c r="AG298" s="773">
        <f t="shared" si="46"/>
        <v>0</v>
      </c>
      <c r="AH298" s="290">
        <f t="shared" si="47"/>
        <v>0</v>
      </c>
      <c r="AI298" s="293">
        <f t="shared" si="43"/>
        <v>0</v>
      </c>
      <c r="AJ298" s="294" t="str">
        <f>IF(AI298=0,"",
IF(SUM($AI$193:AI298)=1,AK298,
IF($AI$314&gt;SUM($AI$193:AI298),_xlfn.CONCAT(", ",AK298),
IF($AI$314=SUM($AI$193:AI298),_xlfn.CONCAT(" y ",AK298)))))</f>
        <v/>
      </c>
      <c r="AK298" s="89" t="s">
        <v>5294</v>
      </c>
      <c r="AL298" s="335">
        <f t="shared" si="44"/>
        <v>0</v>
      </c>
      <c r="AM298" s="338">
        <f t="shared" si="45"/>
        <v>0</v>
      </c>
      <c r="AN298" s="294" t="str">
        <f>IF(AM298=0,"",
IF(SUM($AM$193:AM298)=1,AO298,
IF($AM$314&gt;SUM($AM$193:AM298),_xlfn.CONCAT(", ",AO298),
IF($AM$314=SUM($AM$193:AM298),_xlfn.CONCAT(" y ",AO298)))))</f>
        <v/>
      </c>
      <c r="AO298" s="368" t="s">
        <v>5294</v>
      </c>
    </row>
    <row r="299" spans="1:41" ht="15" customHeight="1">
      <c r="A299" s="64"/>
      <c r="B299" s="11"/>
      <c r="C299" s="61" t="s">
        <v>5295</v>
      </c>
      <c r="D299" s="1020" t="str">
        <f>IF(CNGE_2025_M1_Secc5_Sub1!$D136="","",CNGE_2025_M1_Secc5_Sub1!$D136)</f>
        <v/>
      </c>
      <c r="E299" s="889"/>
      <c r="F299" s="889"/>
      <c r="G299" s="889"/>
      <c r="H299" s="889"/>
      <c r="I299" s="889"/>
      <c r="J299" s="889"/>
      <c r="K299" s="889"/>
      <c r="L299" s="889"/>
      <c r="M299" s="889"/>
      <c r="N299" s="889"/>
      <c r="O299" s="889"/>
      <c r="P299" s="889"/>
      <c r="Q299" s="889"/>
      <c r="R299" s="889"/>
      <c r="S299" s="889"/>
      <c r="T299" s="889"/>
      <c r="U299" s="889"/>
      <c r="V299" s="889"/>
      <c r="W299" s="889"/>
      <c r="X299" s="890"/>
      <c r="Y299" s="1041"/>
      <c r="Z299" s="1042"/>
      <c r="AA299" s="1042"/>
      <c r="AB299" s="1042"/>
      <c r="AC299" s="1042"/>
      <c r="AD299" s="1043"/>
      <c r="AG299" s="773">
        <f t="shared" si="46"/>
        <v>0</v>
      </c>
      <c r="AH299" s="290">
        <f t="shared" si="47"/>
        <v>0</v>
      </c>
      <c r="AI299" s="293">
        <f t="shared" si="43"/>
        <v>0</v>
      </c>
      <c r="AJ299" s="294" t="str">
        <f>IF(AI299=0,"",
IF(SUM($AI$193:AI299)=1,AK299,
IF($AI$314&gt;SUM($AI$193:AI299),_xlfn.CONCAT(", ",AK299),
IF($AI$314=SUM($AI$193:AI299),_xlfn.CONCAT(" y ",AK299)))))</f>
        <v/>
      </c>
      <c r="AK299" s="89" t="s">
        <v>5296</v>
      </c>
      <c r="AL299" s="335">
        <f t="shared" si="44"/>
        <v>0</v>
      </c>
      <c r="AM299" s="338">
        <f t="shared" si="45"/>
        <v>0</v>
      </c>
      <c r="AN299" s="294" t="str">
        <f>IF(AM299=0,"",
IF(SUM($AM$193:AM299)=1,AO299,
IF($AM$314&gt;SUM($AM$193:AM299),_xlfn.CONCAT(", ",AO299),
IF($AM$314=SUM($AM$193:AM299),_xlfn.CONCAT(" y ",AO299)))))</f>
        <v/>
      </c>
      <c r="AO299" s="368" t="s">
        <v>5296</v>
      </c>
    </row>
    <row r="300" spans="1:41" ht="15" customHeight="1">
      <c r="A300" s="64"/>
      <c r="B300" s="11"/>
      <c r="C300" s="61" t="s">
        <v>5297</v>
      </c>
      <c r="D300" s="1020" t="str">
        <f>IF(CNGE_2025_M1_Secc5_Sub1!$D137="","",CNGE_2025_M1_Secc5_Sub1!$D137)</f>
        <v/>
      </c>
      <c r="E300" s="889"/>
      <c r="F300" s="889"/>
      <c r="G300" s="889"/>
      <c r="H300" s="889"/>
      <c r="I300" s="889"/>
      <c r="J300" s="889"/>
      <c r="K300" s="889"/>
      <c r="L300" s="889"/>
      <c r="M300" s="889"/>
      <c r="N300" s="889"/>
      <c r="O300" s="889"/>
      <c r="P300" s="889"/>
      <c r="Q300" s="889"/>
      <c r="R300" s="889"/>
      <c r="S300" s="889"/>
      <c r="T300" s="889"/>
      <c r="U300" s="889"/>
      <c r="V300" s="889"/>
      <c r="W300" s="889"/>
      <c r="X300" s="890"/>
      <c r="Y300" s="1041"/>
      <c r="Z300" s="1042"/>
      <c r="AA300" s="1042"/>
      <c r="AB300" s="1042"/>
      <c r="AC300" s="1042"/>
      <c r="AD300" s="1043"/>
      <c r="AG300" s="773">
        <f t="shared" si="46"/>
        <v>0</v>
      </c>
      <c r="AH300" s="290">
        <f t="shared" si="47"/>
        <v>0</v>
      </c>
      <c r="AI300" s="293">
        <f t="shared" si="43"/>
        <v>0</v>
      </c>
      <c r="AJ300" s="294" t="str">
        <f>IF(AI300=0,"",
IF(SUM($AI$193:AI300)=1,AK300,
IF($AI$314&gt;SUM($AI$193:AI300),_xlfn.CONCAT(", ",AK300),
IF($AI$314=SUM($AI$193:AI300),_xlfn.CONCAT(" y ",AK300)))))</f>
        <v/>
      </c>
      <c r="AK300" s="89" t="s">
        <v>5298</v>
      </c>
      <c r="AL300" s="335">
        <f t="shared" si="44"/>
        <v>0</v>
      </c>
      <c r="AM300" s="338">
        <f t="shared" si="45"/>
        <v>0</v>
      </c>
      <c r="AN300" s="294" t="str">
        <f>IF(AM300=0,"",
IF(SUM($AM$193:AM300)=1,AO300,
IF($AM$314&gt;SUM($AM$193:AM300),_xlfn.CONCAT(", ",AO300),
IF($AM$314=SUM($AM$193:AM300),_xlfn.CONCAT(" y ",AO300)))))</f>
        <v/>
      </c>
      <c r="AO300" s="368" t="s">
        <v>5298</v>
      </c>
    </row>
    <row r="301" spans="1:41" ht="15" customHeight="1">
      <c r="A301" s="64"/>
      <c r="B301" s="11"/>
      <c r="C301" s="61" t="s">
        <v>5299</v>
      </c>
      <c r="D301" s="1020" t="str">
        <f>IF(CNGE_2025_M1_Secc5_Sub1!$D138="","",CNGE_2025_M1_Secc5_Sub1!$D138)</f>
        <v/>
      </c>
      <c r="E301" s="889"/>
      <c r="F301" s="889"/>
      <c r="G301" s="889"/>
      <c r="H301" s="889"/>
      <c r="I301" s="889"/>
      <c r="J301" s="889"/>
      <c r="K301" s="889"/>
      <c r="L301" s="889"/>
      <c r="M301" s="889"/>
      <c r="N301" s="889"/>
      <c r="O301" s="889"/>
      <c r="P301" s="889"/>
      <c r="Q301" s="889"/>
      <c r="R301" s="889"/>
      <c r="S301" s="889"/>
      <c r="T301" s="889"/>
      <c r="U301" s="889"/>
      <c r="V301" s="889"/>
      <c r="W301" s="889"/>
      <c r="X301" s="890"/>
      <c r="Y301" s="1041"/>
      <c r="Z301" s="1042"/>
      <c r="AA301" s="1042"/>
      <c r="AB301" s="1042"/>
      <c r="AC301" s="1042"/>
      <c r="AD301" s="1043"/>
      <c r="AG301" s="773">
        <f t="shared" si="46"/>
        <v>0</v>
      </c>
      <c r="AH301" s="290">
        <f t="shared" si="47"/>
        <v>0</v>
      </c>
      <c r="AI301" s="293">
        <f t="shared" si="43"/>
        <v>0</v>
      </c>
      <c r="AJ301" s="294" t="str">
        <f>IF(AI301=0,"",
IF(SUM($AI$193:AI301)=1,AK301,
IF($AI$314&gt;SUM($AI$193:AI301),_xlfn.CONCAT(", ",AK301),
IF($AI$314=SUM($AI$193:AI301),_xlfn.CONCAT(" y ",AK301)))))</f>
        <v/>
      </c>
      <c r="AK301" s="89" t="s">
        <v>5300</v>
      </c>
      <c r="AL301" s="335">
        <f t="shared" si="44"/>
        <v>0</v>
      </c>
      <c r="AM301" s="338">
        <f t="shared" si="45"/>
        <v>0</v>
      </c>
      <c r="AN301" s="294" t="str">
        <f>IF(AM301=0,"",
IF(SUM($AM$193:AM301)=1,AO301,
IF($AM$314&gt;SUM($AM$193:AM301),_xlfn.CONCAT(", ",AO301),
IF($AM$314=SUM($AM$193:AM301),_xlfn.CONCAT(" y ",AO301)))))</f>
        <v/>
      </c>
      <c r="AO301" s="368" t="s">
        <v>5300</v>
      </c>
    </row>
    <row r="302" spans="1:41" ht="15" customHeight="1">
      <c r="A302" s="64"/>
      <c r="B302" s="11"/>
      <c r="C302" s="61" t="s">
        <v>5301</v>
      </c>
      <c r="D302" s="1020" t="str">
        <f>IF(CNGE_2025_M1_Secc5_Sub1!$D139="","",CNGE_2025_M1_Secc5_Sub1!$D139)</f>
        <v/>
      </c>
      <c r="E302" s="889"/>
      <c r="F302" s="889"/>
      <c r="G302" s="889"/>
      <c r="H302" s="889"/>
      <c r="I302" s="889"/>
      <c r="J302" s="889"/>
      <c r="K302" s="889"/>
      <c r="L302" s="889"/>
      <c r="M302" s="889"/>
      <c r="N302" s="889"/>
      <c r="O302" s="889"/>
      <c r="P302" s="889"/>
      <c r="Q302" s="889"/>
      <c r="R302" s="889"/>
      <c r="S302" s="889"/>
      <c r="T302" s="889"/>
      <c r="U302" s="889"/>
      <c r="V302" s="889"/>
      <c r="W302" s="889"/>
      <c r="X302" s="890"/>
      <c r="Y302" s="1041"/>
      <c r="Z302" s="1042"/>
      <c r="AA302" s="1042"/>
      <c r="AB302" s="1042"/>
      <c r="AC302" s="1042"/>
      <c r="AD302" s="1043"/>
      <c r="AG302" s="773">
        <f t="shared" si="46"/>
        <v>0</v>
      </c>
      <c r="AH302" s="290">
        <f t="shared" si="47"/>
        <v>0</v>
      </c>
      <c r="AI302" s="293">
        <f t="shared" si="43"/>
        <v>0</v>
      </c>
      <c r="AJ302" s="294" t="str">
        <f>IF(AI302=0,"",
IF(SUM($AI$193:AI302)=1,AK302,
IF($AI$314&gt;SUM($AI$193:AI302),_xlfn.CONCAT(", ",AK302),
IF($AI$314=SUM($AI$193:AI302),_xlfn.CONCAT(" y ",AK302)))))</f>
        <v/>
      </c>
      <c r="AK302" s="89" t="s">
        <v>5302</v>
      </c>
      <c r="AL302" s="335">
        <f t="shared" si="44"/>
        <v>0</v>
      </c>
      <c r="AM302" s="338">
        <f t="shared" si="45"/>
        <v>0</v>
      </c>
      <c r="AN302" s="294" t="str">
        <f>IF(AM302=0,"",
IF(SUM($AM$193:AM302)=1,AO302,
IF($AM$314&gt;SUM($AM$193:AM302),_xlfn.CONCAT(", ",AO302),
IF($AM$314=SUM($AM$193:AM302),_xlfn.CONCAT(" y ",AO302)))))</f>
        <v/>
      </c>
      <c r="AO302" s="368" t="s">
        <v>5302</v>
      </c>
    </row>
    <row r="303" spans="1:41" ht="15" customHeight="1">
      <c r="A303" s="64"/>
      <c r="B303" s="11"/>
      <c r="C303" s="61" t="s">
        <v>5303</v>
      </c>
      <c r="D303" s="1020" t="str">
        <f>IF(CNGE_2025_M1_Secc5_Sub1!$D140="","",CNGE_2025_M1_Secc5_Sub1!$D140)</f>
        <v/>
      </c>
      <c r="E303" s="889"/>
      <c r="F303" s="889"/>
      <c r="G303" s="889"/>
      <c r="H303" s="889"/>
      <c r="I303" s="889"/>
      <c r="J303" s="889"/>
      <c r="K303" s="889"/>
      <c r="L303" s="889"/>
      <c r="M303" s="889"/>
      <c r="N303" s="889"/>
      <c r="O303" s="889"/>
      <c r="P303" s="889"/>
      <c r="Q303" s="889"/>
      <c r="R303" s="889"/>
      <c r="S303" s="889"/>
      <c r="T303" s="889"/>
      <c r="U303" s="889"/>
      <c r="V303" s="889"/>
      <c r="W303" s="889"/>
      <c r="X303" s="890"/>
      <c r="Y303" s="1041"/>
      <c r="Z303" s="1042"/>
      <c r="AA303" s="1042"/>
      <c r="AB303" s="1042"/>
      <c r="AC303" s="1042"/>
      <c r="AD303" s="1043"/>
      <c r="AG303" s="773">
        <f t="shared" si="46"/>
        <v>0</v>
      </c>
      <c r="AH303" s="290">
        <f t="shared" si="47"/>
        <v>0</v>
      </c>
      <c r="AI303" s="293">
        <f t="shared" si="43"/>
        <v>0</v>
      </c>
      <c r="AJ303" s="294" t="str">
        <f>IF(AI303=0,"",
IF(SUM($AI$193:AI303)=1,AK303,
IF($AI$314&gt;SUM($AI$193:AI303),_xlfn.CONCAT(", ",AK303),
IF($AI$314=SUM($AI$193:AI303),_xlfn.CONCAT(" y ",AK303)))))</f>
        <v/>
      </c>
      <c r="AK303" s="89" t="s">
        <v>5304</v>
      </c>
      <c r="AL303" s="335">
        <f t="shared" si="44"/>
        <v>0</v>
      </c>
      <c r="AM303" s="338">
        <f t="shared" si="45"/>
        <v>0</v>
      </c>
      <c r="AN303" s="294" t="str">
        <f>IF(AM303=0,"",
IF(SUM($AM$193:AM303)=1,AO303,
IF($AM$314&gt;SUM($AM$193:AM303),_xlfn.CONCAT(", ",AO303),
IF($AM$314=SUM($AM$193:AM303),_xlfn.CONCAT(" y ",AO303)))))</f>
        <v/>
      </c>
      <c r="AO303" s="368" t="s">
        <v>5304</v>
      </c>
    </row>
    <row r="304" spans="1:41" ht="15" customHeight="1">
      <c r="A304" s="64"/>
      <c r="B304" s="11"/>
      <c r="C304" s="61" t="s">
        <v>5305</v>
      </c>
      <c r="D304" s="1020" t="str">
        <f>IF(CNGE_2025_M1_Secc5_Sub1!$D141="","",CNGE_2025_M1_Secc5_Sub1!$D141)</f>
        <v/>
      </c>
      <c r="E304" s="889"/>
      <c r="F304" s="889"/>
      <c r="G304" s="889"/>
      <c r="H304" s="889"/>
      <c r="I304" s="889"/>
      <c r="J304" s="889"/>
      <c r="K304" s="889"/>
      <c r="L304" s="889"/>
      <c r="M304" s="889"/>
      <c r="N304" s="889"/>
      <c r="O304" s="889"/>
      <c r="P304" s="889"/>
      <c r="Q304" s="889"/>
      <c r="R304" s="889"/>
      <c r="S304" s="889"/>
      <c r="T304" s="889"/>
      <c r="U304" s="889"/>
      <c r="V304" s="889"/>
      <c r="W304" s="889"/>
      <c r="X304" s="890"/>
      <c r="Y304" s="1041"/>
      <c r="Z304" s="1042"/>
      <c r="AA304" s="1042"/>
      <c r="AB304" s="1042"/>
      <c r="AC304" s="1042"/>
      <c r="AD304" s="1043"/>
      <c r="AG304" s="773">
        <f t="shared" si="46"/>
        <v>0</v>
      </c>
      <c r="AH304" s="290">
        <f t="shared" si="47"/>
        <v>0</v>
      </c>
      <c r="AI304" s="293">
        <f t="shared" si="43"/>
        <v>0</v>
      </c>
      <c r="AJ304" s="294" t="str">
        <f>IF(AI304=0,"",
IF(SUM($AI$193:AI304)=1,AK304,
IF($AI$314&gt;SUM($AI$193:AI304),_xlfn.CONCAT(", ",AK304),
IF($AI$314=SUM($AI$193:AI304),_xlfn.CONCAT(" y ",AK304)))))</f>
        <v/>
      </c>
      <c r="AK304" s="89" t="s">
        <v>5306</v>
      </c>
      <c r="AL304" s="335">
        <f t="shared" si="44"/>
        <v>0</v>
      </c>
      <c r="AM304" s="338">
        <f t="shared" si="45"/>
        <v>0</v>
      </c>
      <c r="AN304" s="294" t="str">
        <f>IF(AM304=0,"",
IF(SUM($AM$193:AM304)=1,AO304,
IF($AM$314&gt;SUM($AM$193:AM304),_xlfn.CONCAT(", ",AO304),
IF($AM$314=SUM($AM$193:AM304),_xlfn.CONCAT(" y ",AO304)))))</f>
        <v/>
      </c>
      <c r="AO304" s="368" t="s">
        <v>5306</v>
      </c>
    </row>
    <row r="305" spans="1:41" ht="15" customHeight="1">
      <c r="A305" s="64"/>
      <c r="B305" s="11"/>
      <c r="C305" s="61" t="s">
        <v>5307</v>
      </c>
      <c r="D305" s="1020" t="str">
        <f>IF(CNGE_2025_M1_Secc5_Sub1!$D142="","",CNGE_2025_M1_Secc5_Sub1!$D142)</f>
        <v/>
      </c>
      <c r="E305" s="889"/>
      <c r="F305" s="889"/>
      <c r="G305" s="889"/>
      <c r="H305" s="889"/>
      <c r="I305" s="889"/>
      <c r="J305" s="889"/>
      <c r="K305" s="889"/>
      <c r="L305" s="889"/>
      <c r="M305" s="889"/>
      <c r="N305" s="889"/>
      <c r="O305" s="889"/>
      <c r="P305" s="889"/>
      <c r="Q305" s="889"/>
      <c r="R305" s="889"/>
      <c r="S305" s="889"/>
      <c r="T305" s="889"/>
      <c r="U305" s="889"/>
      <c r="V305" s="889"/>
      <c r="W305" s="889"/>
      <c r="X305" s="890"/>
      <c r="Y305" s="1041"/>
      <c r="Z305" s="1042"/>
      <c r="AA305" s="1042"/>
      <c r="AB305" s="1042"/>
      <c r="AC305" s="1042"/>
      <c r="AD305" s="1043"/>
      <c r="AG305" s="773">
        <f t="shared" si="46"/>
        <v>0</v>
      </c>
      <c r="AH305" s="290">
        <f t="shared" si="47"/>
        <v>0</v>
      </c>
      <c r="AI305" s="293">
        <f t="shared" si="43"/>
        <v>0</v>
      </c>
      <c r="AJ305" s="294" t="str">
        <f>IF(AI305=0,"",
IF(SUM($AI$193:AI305)=1,AK305,
IF($AI$314&gt;SUM($AI$193:AI305),_xlfn.CONCAT(", ",AK305),
IF($AI$314=SUM($AI$193:AI305),_xlfn.CONCAT(" y ",AK305)))))</f>
        <v/>
      </c>
      <c r="AK305" s="89" t="s">
        <v>5308</v>
      </c>
      <c r="AL305" s="335">
        <f t="shared" si="44"/>
        <v>0</v>
      </c>
      <c r="AM305" s="338">
        <f t="shared" si="45"/>
        <v>0</v>
      </c>
      <c r="AN305" s="294" t="str">
        <f>IF(AM305=0,"",
IF(SUM($AM$193:AM305)=1,AO305,
IF($AM$314&gt;SUM($AM$193:AM305),_xlfn.CONCAT(", ",AO305),
IF($AM$314=SUM($AM$193:AM305),_xlfn.CONCAT(" y ",AO305)))))</f>
        <v/>
      </c>
      <c r="AO305" s="368" t="s">
        <v>5308</v>
      </c>
    </row>
    <row r="306" spans="1:41" ht="15" customHeight="1">
      <c r="A306" s="64"/>
      <c r="B306" s="11"/>
      <c r="C306" s="61" t="s">
        <v>5309</v>
      </c>
      <c r="D306" s="1020" t="str">
        <f>IF(CNGE_2025_M1_Secc5_Sub1!$D143="","",CNGE_2025_M1_Secc5_Sub1!$D143)</f>
        <v/>
      </c>
      <c r="E306" s="889"/>
      <c r="F306" s="889"/>
      <c r="G306" s="889"/>
      <c r="H306" s="889"/>
      <c r="I306" s="889"/>
      <c r="J306" s="889"/>
      <c r="K306" s="889"/>
      <c r="L306" s="889"/>
      <c r="M306" s="889"/>
      <c r="N306" s="889"/>
      <c r="O306" s="889"/>
      <c r="P306" s="889"/>
      <c r="Q306" s="889"/>
      <c r="R306" s="889"/>
      <c r="S306" s="889"/>
      <c r="T306" s="889"/>
      <c r="U306" s="889"/>
      <c r="V306" s="889"/>
      <c r="W306" s="889"/>
      <c r="X306" s="890"/>
      <c r="Y306" s="1041"/>
      <c r="Z306" s="1042"/>
      <c r="AA306" s="1042"/>
      <c r="AB306" s="1042"/>
      <c r="AC306" s="1042"/>
      <c r="AD306" s="1043"/>
      <c r="AG306" s="773">
        <f t="shared" si="46"/>
        <v>0</v>
      </c>
      <c r="AH306" s="290">
        <f t="shared" si="47"/>
        <v>0</v>
      </c>
      <c r="AI306" s="293">
        <f t="shared" si="43"/>
        <v>0</v>
      </c>
      <c r="AJ306" s="294" t="str">
        <f>IF(AI306=0,"",
IF(SUM($AI$193:AI306)=1,AK306,
IF($AI$314&gt;SUM($AI$193:AI306),_xlfn.CONCAT(", ",AK306),
IF($AI$314=SUM($AI$193:AI306),_xlfn.CONCAT(" y ",AK306)))))</f>
        <v/>
      </c>
      <c r="AK306" s="89" t="s">
        <v>5310</v>
      </c>
      <c r="AL306" s="335">
        <f t="shared" si="44"/>
        <v>0</v>
      </c>
      <c r="AM306" s="338">
        <f t="shared" si="45"/>
        <v>0</v>
      </c>
      <c r="AN306" s="294" t="str">
        <f>IF(AM306=0,"",
IF(SUM($AM$193:AM306)=1,AO306,
IF($AM$314&gt;SUM($AM$193:AM306),_xlfn.CONCAT(", ",AO306),
IF($AM$314=SUM($AM$193:AM306),_xlfn.CONCAT(" y ",AO306)))))</f>
        <v/>
      </c>
      <c r="AO306" s="368" t="s">
        <v>5310</v>
      </c>
    </row>
    <row r="307" spans="1:41" ht="15" customHeight="1">
      <c r="A307" s="64"/>
      <c r="B307" s="11"/>
      <c r="C307" s="61" t="s">
        <v>5311</v>
      </c>
      <c r="D307" s="1020" t="str">
        <f>IF(CNGE_2025_M1_Secc5_Sub1!$D144="","",CNGE_2025_M1_Secc5_Sub1!$D144)</f>
        <v/>
      </c>
      <c r="E307" s="889"/>
      <c r="F307" s="889"/>
      <c r="G307" s="889"/>
      <c r="H307" s="889"/>
      <c r="I307" s="889"/>
      <c r="J307" s="889"/>
      <c r="K307" s="889"/>
      <c r="L307" s="889"/>
      <c r="M307" s="889"/>
      <c r="N307" s="889"/>
      <c r="O307" s="889"/>
      <c r="P307" s="889"/>
      <c r="Q307" s="889"/>
      <c r="R307" s="889"/>
      <c r="S307" s="889"/>
      <c r="T307" s="889"/>
      <c r="U307" s="889"/>
      <c r="V307" s="889"/>
      <c r="W307" s="889"/>
      <c r="X307" s="890"/>
      <c r="Y307" s="1041"/>
      <c r="Z307" s="1042"/>
      <c r="AA307" s="1042"/>
      <c r="AB307" s="1042"/>
      <c r="AC307" s="1042"/>
      <c r="AD307" s="1043"/>
      <c r="AG307" s="773">
        <f t="shared" si="46"/>
        <v>0</v>
      </c>
      <c r="AH307" s="290">
        <f t="shared" si="47"/>
        <v>0</v>
      </c>
      <c r="AI307" s="293">
        <f t="shared" si="43"/>
        <v>0</v>
      </c>
      <c r="AJ307" s="294" t="str">
        <f>IF(AI307=0,"",
IF(SUM($AI$193:AI307)=1,AK307,
IF($AI$314&gt;SUM($AI$193:AI307),_xlfn.CONCAT(", ",AK307),
IF($AI$314=SUM($AI$193:AI307),_xlfn.CONCAT(" y ",AK307)))))</f>
        <v/>
      </c>
      <c r="AK307" s="89" t="s">
        <v>5312</v>
      </c>
      <c r="AL307" s="335">
        <f t="shared" si="44"/>
        <v>0</v>
      </c>
      <c r="AM307" s="338">
        <f t="shared" si="45"/>
        <v>0</v>
      </c>
      <c r="AN307" s="294" t="str">
        <f>IF(AM307=0,"",
IF(SUM($AM$193:AM307)=1,AO307,
IF($AM$314&gt;SUM($AM$193:AM307),_xlfn.CONCAT(", ",AO307),
IF($AM$314=SUM($AM$193:AM307),_xlfn.CONCAT(" y ",AO307)))))</f>
        <v/>
      </c>
      <c r="AO307" s="368" t="s">
        <v>5312</v>
      </c>
    </row>
    <row r="308" spans="1:41" ht="15" customHeight="1">
      <c r="A308" s="64"/>
      <c r="B308" s="11"/>
      <c r="C308" s="61" t="s">
        <v>5313</v>
      </c>
      <c r="D308" s="1020" t="str">
        <f>IF(CNGE_2025_M1_Secc5_Sub1!$D145="","",CNGE_2025_M1_Secc5_Sub1!$D145)</f>
        <v/>
      </c>
      <c r="E308" s="889"/>
      <c r="F308" s="889"/>
      <c r="G308" s="889"/>
      <c r="H308" s="889"/>
      <c r="I308" s="889"/>
      <c r="J308" s="889"/>
      <c r="K308" s="889"/>
      <c r="L308" s="889"/>
      <c r="M308" s="889"/>
      <c r="N308" s="889"/>
      <c r="O308" s="889"/>
      <c r="P308" s="889"/>
      <c r="Q308" s="889"/>
      <c r="R308" s="889"/>
      <c r="S308" s="889"/>
      <c r="T308" s="889"/>
      <c r="U308" s="889"/>
      <c r="V308" s="889"/>
      <c r="W308" s="889"/>
      <c r="X308" s="890"/>
      <c r="Y308" s="1041"/>
      <c r="Z308" s="1042"/>
      <c r="AA308" s="1042"/>
      <c r="AB308" s="1042"/>
      <c r="AC308" s="1042"/>
      <c r="AD308" s="1043"/>
      <c r="AG308" s="773">
        <f t="shared" si="46"/>
        <v>0</v>
      </c>
      <c r="AH308" s="290">
        <f t="shared" si="47"/>
        <v>0</v>
      </c>
      <c r="AI308" s="293">
        <f t="shared" si="43"/>
        <v>0</v>
      </c>
      <c r="AJ308" s="294" t="str">
        <f>IF(AI308=0,"",
IF(SUM($AI$193:AI308)=1,AK308,
IF($AI$314&gt;SUM($AI$193:AI308),_xlfn.CONCAT(", ",AK308),
IF($AI$314=SUM($AI$193:AI308),_xlfn.CONCAT(" y ",AK308)))))</f>
        <v/>
      </c>
      <c r="AK308" s="89" t="s">
        <v>5314</v>
      </c>
      <c r="AL308" s="335">
        <f t="shared" si="44"/>
        <v>0</v>
      </c>
      <c r="AM308" s="338">
        <f t="shared" si="45"/>
        <v>0</v>
      </c>
      <c r="AN308" s="294" t="str">
        <f>IF(AM308=0,"",
IF(SUM($AM$193:AM308)=1,AO308,
IF($AM$314&gt;SUM($AM$193:AM308),_xlfn.CONCAT(", ",AO308),
IF($AM$314=SUM($AM$193:AM308),_xlfn.CONCAT(" y ",AO308)))))</f>
        <v/>
      </c>
      <c r="AO308" s="368" t="s">
        <v>5314</v>
      </c>
    </row>
    <row r="309" spans="1:41" ht="15" customHeight="1">
      <c r="A309" s="64"/>
      <c r="B309" s="11"/>
      <c r="C309" s="61" t="s">
        <v>5315</v>
      </c>
      <c r="D309" s="1020" t="str">
        <f>IF(CNGE_2025_M1_Secc5_Sub1!$D146="","",CNGE_2025_M1_Secc5_Sub1!$D146)</f>
        <v/>
      </c>
      <c r="E309" s="889"/>
      <c r="F309" s="889"/>
      <c r="G309" s="889"/>
      <c r="H309" s="889"/>
      <c r="I309" s="889"/>
      <c r="J309" s="889"/>
      <c r="K309" s="889"/>
      <c r="L309" s="889"/>
      <c r="M309" s="889"/>
      <c r="N309" s="889"/>
      <c r="O309" s="889"/>
      <c r="P309" s="889"/>
      <c r="Q309" s="889"/>
      <c r="R309" s="889"/>
      <c r="S309" s="889"/>
      <c r="T309" s="889"/>
      <c r="U309" s="889"/>
      <c r="V309" s="889"/>
      <c r="W309" s="889"/>
      <c r="X309" s="890"/>
      <c r="Y309" s="1041"/>
      <c r="Z309" s="1042"/>
      <c r="AA309" s="1042"/>
      <c r="AB309" s="1042"/>
      <c r="AC309" s="1042"/>
      <c r="AD309" s="1043"/>
      <c r="AG309" s="773">
        <f t="shared" si="46"/>
        <v>0</v>
      </c>
      <c r="AH309" s="290">
        <f t="shared" si="47"/>
        <v>0</v>
      </c>
      <c r="AI309" s="293">
        <f t="shared" si="43"/>
        <v>0</v>
      </c>
      <c r="AJ309" s="294" t="str">
        <f>IF(AI309=0,"",
IF(SUM($AI$193:AI309)=1,AK309,
IF($AI$314&gt;SUM($AI$193:AI309),_xlfn.CONCAT(", ",AK309),
IF($AI$314=SUM($AI$193:AI309),_xlfn.CONCAT(" y ",AK309)))))</f>
        <v/>
      </c>
      <c r="AK309" s="89" t="s">
        <v>5316</v>
      </c>
      <c r="AL309" s="335">
        <f t="shared" si="44"/>
        <v>0</v>
      </c>
      <c r="AM309" s="338">
        <f t="shared" si="45"/>
        <v>0</v>
      </c>
      <c r="AN309" s="294" t="str">
        <f>IF(AM309=0,"",
IF(SUM($AM$193:AM309)=1,AO309,
IF($AM$314&gt;SUM($AM$193:AM309),_xlfn.CONCAT(", ",AO309),
IF($AM$314=SUM($AM$193:AM309),_xlfn.CONCAT(" y ",AO309)))))</f>
        <v/>
      </c>
      <c r="AO309" s="368" t="s">
        <v>5316</v>
      </c>
    </row>
    <row r="310" spans="1:41" ht="15" customHeight="1">
      <c r="A310" s="64"/>
      <c r="B310" s="11"/>
      <c r="C310" s="61" t="s">
        <v>5317</v>
      </c>
      <c r="D310" s="1020" t="str">
        <f>IF(CNGE_2025_M1_Secc5_Sub1!$D147="","",CNGE_2025_M1_Secc5_Sub1!$D147)</f>
        <v/>
      </c>
      <c r="E310" s="889"/>
      <c r="F310" s="889"/>
      <c r="G310" s="889"/>
      <c r="H310" s="889"/>
      <c r="I310" s="889"/>
      <c r="J310" s="889"/>
      <c r="K310" s="889"/>
      <c r="L310" s="889"/>
      <c r="M310" s="889"/>
      <c r="N310" s="889"/>
      <c r="O310" s="889"/>
      <c r="P310" s="889"/>
      <c r="Q310" s="889"/>
      <c r="R310" s="889"/>
      <c r="S310" s="889"/>
      <c r="T310" s="889"/>
      <c r="U310" s="889"/>
      <c r="V310" s="889"/>
      <c r="W310" s="889"/>
      <c r="X310" s="890"/>
      <c r="Y310" s="1041"/>
      <c r="Z310" s="1042"/>
      <c r="AA310" s="1042"/>
      <c r="AB310" s="1042"/>
      <c r="AC310" s="1042"/>
      <c r="AD310" s="1043"/>
      <c r="AG310" s="773">
        <f t="shared" si="46"/>
        <v>0</v>
      </c>
      <c r="AH310" s="290">
        <f t="shared" si="47"/>
        <v>0</v>
      </c>
      <c r="AI310" s="293">
        <f t="shared" si="43"/>
        <v>0</v>
      </c>
      <c r="AJ310" s="294" t="str">
        <f>IF(AI310=0,"",
IF(SUM($AI$193:AI310)=1,AK310,
IF($AI$314&gt;SUM($AI$193:AI310),_xlfn.CONCAT(", ",AK310),
IF($AI$314=SUM($AI$193:AI310),_xlfn.CONCAT(" y ",AK310)))))</f>
        <v/>
      </c>
      <c r="AK310" s="89" t="s">
        <v>5318</v>
      </c>
      <c r="AL310" s="335">
        <f t="shared" si="44"/>
        <v>0</v>
      </c>
      <c r="AM310" s="338">
        <f t="shared" si="45"/>
        <v>0</v>
      </c>
      <c r="AN310" s="294" t="str">
        <f>IF(AM310=0,"",
IF(SUM($AM$193:AM310)=1,AO310,
IF($AM$314&gt;SUM($AM$193:AM310),_xlfn.CONCAT(", ",AO310),
IF($AM$314=SUM($AM$193:AM310),_xlfn.CONCAT(" y ",AO310)))))</f>
        <v/>
      </c>
      <c r="AO310" s="368" t="s">
        <v>5318</v>
      </c>
    </row>
    <row r="311" spans="1:41" ht="15" customHeight="1">
      <c r="A311" s="64"/>
      <c r="B311" s="11"/>
      <c r="C311" s="61" t="s">
        <v>5319</v>
      </c>
      <c r="D311" s="1020" t="str">
        <f>IF(CNGE_2025_M1_Secc5_Sub1!$D148="","",CNGE_2025_M1_Secc5_Sub1!$D148)</f>
        <v/>
      </c>
      <c r="E311" s="889"/>
      <c r="F311" s="889"/>
      <c r="G311" s="889"/>
      <c r="H311" s="889"/>
      <c r="I311" s="889"/>
      <c r="J311" s="889"/>
      <c r="K311" s="889"/>
      <c r="L311" s="889"/>
      <c r="M311" s="889"/>
      <c r="N311" s="889"/>
      <c r="O311" s="889"/>
      <c r="P311" s="889"/>
      <c r="Q311" s="889"/>
      <c r="R311" s="889"/>
      <c r="S311" s="889"/>
      <c r="T311" s="889"/>
      <c r="U311" s="889"/>
      <c r="V311" s="889"/>
      <c r="W311" s="889"/>
      <c r="X311" s="890"/>
      <c r="Y311" s="1041"/>
      <c r="Z311" s="1042"/>
      <c r="AA311" s="1042"/>
      <c r="AB311" s="1042"/>
      <c r="AC311" s="1042"/>
      <c r="AD311" s="1043"/>
      <c r="AG311" s="773">
        <f t="shared" si="46"/>
        <v>0</v>
      </c>
      <c r="AH311" s="290">
        <f t="shared" si="47"/>
        <v>0</v>
      </c>
      <c r="AI311" s="293">
        <f t="shared" si="43"/>
        <v>0</v>
      </c>
      <c r="AJ311" s="294" t="str">
        <f>IF(AI311=0,"",
IF(SUM($AI$193:AI311)=1,AK311,
IF($AI$314&gt;SUM($AI$193:AI311),_xlfn.CONCAT(", ",AK311),
IF($AI$314=SUM($AI$193:AI311),_xlfn.CONCAT(" y ",AK311)))))</f>
        <v/>
      </c>
      <c r="AK311" s="89" t="s">
        <v>5320</v>
      </c>
      <c r="AL311" s="335">
        <f t="shared" si="44"/>
        <v>0</v>
      </c>
      <c r="AM311" s="338">
        <f t="shared" si="45"/>
        <v>0</v>
      </c>
      <c r="AN311" s="294" t="str">
        <f>IF(AM311=0,"",
IF(SUM($AM$193:AM311)=1,AO311,
IF($AM$314&gt;SUM($AM$193:AM311),_xlfn.CONCAT(", ",AO311),
IF($AM$314=SUM($AM$193:AM311),_xlfn.CONCAT(" y ",AO311)))))</f>
        <v/>
      </c>
      <c r="AO311" s="368" t="s">
        <v>5320</v>
      </c>
    </row>
    <row r="312" spans="1:41" ht="15" customHeight="1">
      <c r="A312" s="64"/>
      <c r="B312" s="11"/>
      <c r="C312" s="61" t="s">
        <v>5321</v>
      </c>
      <c r="D312" s="1020" t="str">
        <f>IF(CNGE_2025_M1_Secc5_Sub1!$D149="","",CNGE_2025_M1_Secc5_Sub1!$D149)</f>
        <v/>
      </c>
      <c r="E312" s="889"/>
      <c r="F312" s="889"/>
      <c r="G312" s="889"/>
      <c r="H312" s="889"/>
      <c r="I312" s="889"/>
      <c r="J312" s="889"/>
      <c r="K312" s="889"/>
      <c r="L312" s="889"/>
      <c r="M312" s="889"/>
      <c r="N312" s="889"/>
      <c r="O312" s="889"/>
      <c r="P312" s="889"/>
      <c r="Q312" s="889"/>
      <c r="R312" s="889"/>
      <c r="S312" s="889"/>
      <c r="T312" s="889"/>
      <c r="U312" s="889"/>
      <c r="V312" s="889"/>
      <c r="W312" s="889"/>
      <c r="X312" s="890"/>
      <c r="Y312" s="1041"/>
      <c r="Z312" s="1042"/>
      <c r="AA312" s="1042"/>
      <c r="AB312" s="1042"/>
      <c r="AC312" s="1042"/>
      <c r="AD312" s="1043"/>
      <c r="AG312" s="773">
        <f t="shared" si="46"/>
        <v>0</v>
      </c>
      <c r="AH312" s="290">
        <f t="shared" si="47"/>
        <v>0</v>
      </c>
      <c r="AI312" s="293">
        <f t="shared" si="43"/>
        <v>0</v>
      </c>
      <c r="AJ312" s="294" t="str">
        <f>IF(AI312=0,"",
IF(SUM($AI$193:AI312)=1,AK312,
IF($AI$314&gt;SUM($AI$193:AI312),_xlfn.CONCAT(", ",AK312),
IF($AI$314=SUM($AI$193:AI312),_xlfn.CONCAT(" y ",AK312)))))</f>
        <v/>
      </c>
      <c r="AK312" s="89" t="s">
        <v>5322</v>
      </c>
      <c r="AL312" s="335">
        <f t="shared" si="44"/>
        <v>0</v>
      </c>
      <c r="AM312" s="338">
        <f t="shared" si="45"/>
        <v>0</v>
      </c>
      <c r="AN312" s="294" t="str">
        <f>IF(AM312=0,"",
IF(SUM($AM$193:AM312)=1,AO312,
IF($AM$314&gt;SUM($AM$193:AM312),_xlfn.CONCAT(", ",AO312),
IF($AM$314=SUM($AM$193:AM312),_xlfn.CONCAT(" y ",AO312)))))</f>
        <v/>
      </c>
      <c r="AO312" s="368" t="s">
        <v>5322</v>
      </c>
    </row>
    <row r="313" spans="1:41" ht="15" customHeight="1">
      <c r="A313" s="64"/>
      <c r="B313" s="11"/>
      <c r="C313" s="61" t="s">
        <v>5323</v>
      </c>
      <c r="D313" s="1020" t="str">
        <f>IF(CNGE_2025_M1_Secc5_Sub1!$D150="","",CNGE_2025_M1_Secc5_Sub1!$D150)</f>
        <v/>
      </c>
      <c r="E313" s="889"/>
      <c r="F313" s="889"/>
      <c r="G313" s="889"/>
      <c r="H313" s="889"/>
      <c r="I313" s="889"/>
      <c r="J313" s="889"/>
      <c r="K313" s="889"/>
      <c r="L313" s="889"/>
      <c r="M313" s="889"/>
      <c r="N313" s="889"/>
      <c r="O313" s="889"/>
      <c r="P313" s="889"/>
      <c r="Q313" s="889"/>
      <c r="R313" s="889"/>
      <c r="S313" s="889"/>
      <c r="T313" s="889"/>
      <c r="U313" s="889"/>
      <c r="V313" s="889"/>
      <c r="W313" s="889"/>
      <c r="X313" s="890"/>
      <c r="Y313" s="1041"/>
      <c r="Z313" s="1042"/>
      <c r="AA313" s="1042"/>
      <c r="AB313" s="1042"/>
      <c r="AC313" s="1042"/>
      <c r="AD313" s="1043"/>
      <c r="AG313" s="773">
        <f>IF(AND(SUM(U174:AB174)=0,COUNTA(Y313)&gt;0),1,0)</f>
        <v>0</v>
      </c>
      <c r="AH313" s="290">
        <f t="shared" si="47"/>
        <v>0</v>
      </c>
      <c r="AI313" s="293">
        <f t="shared" si="43"/>
        <v>0</v>
      </c>
      <c r="AJ313" s="294" t="str">
        <f>IF(AI313=0,"",
IF(SUM($AI$193:AI313)=1,AK313,
IF($AI$314&gt;SUM($AI$193:AI313),_xlfn.CONCAT(", ",AK313),
IF($AI$314=SUM($AI$193:AI313),_xlfn.CONCAT(" y ",AK313)))))</f>
        <v/>
      </c>
      <c r="AK313" s="89" t="s">
        <v>5324</v>
      </c>
      <c r="AL313" s="335">
        <f t="shared" si="44"/>
        <v>0</v>
      </c>
      <c r="AM313" s="338">
        <f t="shared" si="45"/>
        <v>0</v>
      </c>
      <c r="AN313" s="294" t="str">
        <f>IF(AM313=0,"",
IF(SUM($AM$193:AM313)=1,AO313,
IF($AM$314&gt;SUM($AM$193:AM313),_xlfn.CONCAT(", ",AO313),
IF($AM$314=SUM($AM$193:AM313),_xlfn.CONCAT(" y ",AO313)))))</f>
        <v/>
      </c>
      <c r="AO313" s="368" t="s">
        <v>5324</v>
      </c>
    </row>
    <row r="314" spans="1:41" ht="15" customHeight="1">
      <c r="A314" s="64"/>
      <c r="B314" s="11"/>
      <c r="C314" s="1"/>
      <c r="D314" s="1"/>
      <c r="E314" s="1"/>
      <c r="F314" s="1"/>
      <c r="G314" s="1"/>
      <c r="H314" s="1"/>
      <c r="I314" s="1"/>
      <c r="J314" s="26"/>
      <c r="K314" s="11"/>
      <c r="L314" s="11"/>
      <c r="M314" s="11"/>
      <c r="N314" s="11"/>
      <c r="O314" s="11"/>
      <c r="P314" s="11"/>
      <c r="Q314" s="11"/>
      <c r="R314" s="11"/>
      <c r="S314" s="11"/>
      <c r="T314" s="11"/>
      <c r="U314" s="11"/>
      <c r="V314" s="11"/>
      <c r="W314" s="11"/>
      <c r="X314" s="96" t="s">
        <v>5571</v>
      </c>
      <c r="Y314" s="1021">
        <f>IF(AND(SUM(Y193:Y313)=0,COUNTIF(Y193:Y313,"NS")&gt;0),"NS",IF(AND(SUM(Y193:Y313)=0,COUNTIF(Y193:Y313,0)&gt;0),0,IF(AND(SUM(Y193:Y313)=0,COUNTIF(Y193:Y313,"NA")&gt;0),"NA",SUM(Y193:Y313))))</f>
        <v>0</v>
      </c>
      <c r="Z314" s="889"/>
      <c r="AA314" s="889"/>
      <c r="AB314" s="889"/>
      <c r="AC314" s="889"/>
      <c r="AD314" s="890"/>
      <c r="AG314" s="774">
        <f>SUM(AG193:AG313)</f>
        <v>0</v>
      </c>
      <c r="AI314" s="296">
        <f>SUM(AI193:AI313)</f>
        <v>0</v>
      </c>
      <c r="AJ314" s="296" t="str">
        <f>IF(AI314=0,"",_xlfn.CONCAT(AJ193:AJ313))</f>
        <v/>
      </c>
      <c r="AK314" s="297" t="str">
        <f>IF(AI314=0,"",
IF(AI314&gt;10,"Favor de ingresar toda la información requerida en la pregunta",
IF(AI314=1,_xlfn.CONCAT("Favor de revisar la información capturada en el numeral: ",AJ314),_xlfn.CONCAT("Favor de revisar la información capturada en los numerales: ",AJ314))))</f>
        <v/>
      </c>
      <c r="AL314" s="332">
        <f>SUM(AL193:AL313)</f>
        <v>0</v>
      </c>
      <c r="AM314" s="372">
        <f>SUM(AM193:AM313)</f>
        <v>0</v>
      </c>
      <c r="AN314" s="296" t="str">
        <f>IF(AM314=0,"",_xlfn.CONCAT(AN193:AN313))</f>
        <v/>
      </c>
      <c r="AO314" s="297" t="str">
        <f>IF(AM314=0,"",
IF(AM314=1,_xlfn.CONCAT("Favor de revisar la instrucción 3, debido a que no se cumplen con los criterios mencionados en el numeral: ",AN314),_xlfn.CONCAT("Favor de revisar la instrucción 3, debido a que no se cumplen con los criterios mencionados en los numerales: ",AN314)))</f>
        <v/>
      </c>
    </row>
    <row r="315" spans="1:41" ht="15" customHeight="1">
      <c r="A315" s="64"/>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row>
    <row r="316" spans="1:41" ht="24" customHeight="1">
      <c r="A316" s="64"/>
      <c r="B316" s="11"/>
      <c r="C316" s="1000" t="s">
        <v>5325</v>
      </c>
      <c r="D316" s="866"/>
      <c r="E316" s="866"/>
      <c r="F316" s="866"/>
      <c r="G316" s="866"/>
      <c r="H316" s="866"/>
      <c r="I316" s="866"/>
      <c r="J316" s="866"/>
      <c r="K316" s="866"/>
      <c r="L316" s="866"/>
      <c r="M316" s="866"/>
      <c r="N316" s="866"/>
      <c r="O316" s="866"/>
      <c r="P316" s="866"/>
      <c r="Q316" s="866"/>
      <c r="R316" s="866"/>
      <c r="S316" s="866"/>
      <c r="T316" s="866"/>
      <c r="U316" s="866"/>
      <c r="V316" s="866"/>
      <c r="W316" s="866"/>
      <c r="X316" s="866"/>
      <c r="Y316" s="866"/>
      <c r="Z316" s="866"/>
      <c r="AA316" s="866"/>
      <c r="AB316" s="866"/>
      <c r="AC316" s="866"/>
      <c r="AD316" s="866"/>
    </row>
    <row r="317" spans="1:41" ht="60" customHeight="1">
      <c r="A317" s="64"/>
      <c r="B317" s="11"/>
      <c r="C317" s="1019"/>
      <c r="D317" s="884"/>
      <c r="E317" s="884"/>
      <c r="F317" s="884"/>
      <c r="G317" s="884"/>
      <c r="H317" s="884"/>
      <c r="I317" s="884"/>
      <c r="J317" s="884"/>
      <c r="K317" s="884"/>
      <c r="L317" s="884"/>
      <c r="M317" s="884"/>
      <c r="N317" s="884"/>
      <c r="O317" s="884"/>
      <c r="P317" s="884"/>
      <c r="Q317" s="884"/>
      <c r="R317" s="884"/>
      <c r="S317" s="884"/>
      <c r="T317" s="884"/>
      <c r="U317" s="884"/>
      <c r="V317" s="884"/>
      <c r="W317" s="884"/>
      <c r="X317" s="884"/>
      <c r="Y317" s="884"/>
      <c r="Z317" s="884"/>
      <c r="AA317" s="884"/>
      <c r="AB317" s="884"/>
      <c r="AC317" s="884"/>
      <c r="AD317" s="885"/>
    </row>
    <row r="318" spans="1:41" ht="15" customHeight="1">
      <c r="A318" s="51"/>
      <c r="B318" s="988" t="str">
        <f>AK314</f>
        <v/>
      </c>
      <c r="C318" s="866"/>
      <c r="D318" s="866"/>
      <c r="E318" s="866"/>
      <c r="F318" s="866"/>
      <c r="G318" s="866"/>
      <c r="H318" s="866"/>
      <c r="I318" s="866"/>
      <c r="J318" s="866"/>
      <c r="K318" s="866"/>
      <c r="L318" s="866"/>
      <c r="M318" s="866"/>
      <c r="N318" s="866"/>
      <c r="O318" s="866"/>
      <c r="P318" s="866"/>
      <c r="Q318" s="866"/>
      <c r="R318" s="866"/>
      <c r="S318" s="866"/>
      <c r="T318" s="866"/>
      <c r="U318" s="866"/>
      <c r="V318" s="866"/>
      <c r="W318" s="866"/>
      <c r="X318" s="866"/>
      <c r="Y318" s="866"/>
      <c r="Z318" s="866"/>
      <c r="AA318" s="866"/>
      <c r="AB318" s="866"/>
      <c r="AC318" s="866"/>
      <c r="AD318" s="866"/>
    </row>
    <row r="319" spans="1:41" ht="15" customHeight="1">
      <c r="A319" s="51"/>
      <c r="B319" s="1005" t="str">
        <f>IF(SUM(COUNTIF(Y193:AD313,"NS"))&lt;&gt;0,"Alerta: debido a que cuenta con registros NS, debe proporcionar una justificación en el area de comentarios al final de la pregunta","")</f>
        <v/>
      </c>
      <c r="C319" s="866"/>
      <c r="D319" s="866"/>
      <c r="E319" s="866"/>
      <c r="F319" s="866"/>
      <c r="G319" s="866"/>
      <c r="H319" s="866"/>
      <c r="I319" s="866"/>
      <c r="J319" s="866"/>
      <c r="K319" s="866"/>
      <c r="L319" s="866"/>
      <c r="M319" s="866"/>
      <c r="N319" s="866"/>
      <c r="O319" s="866"/>
      <c r="P319" s="866"/>
      <c r="Q319" s="866"/>
      <c r="R319" s="866"/>
      <c r="S319" s="866"/>
      <c r="T319" s="866"/>
      <c r="U319" s="866"/>
      <c r="V319" s="866"/>
      <c r="W319" s="866"/>
      <c r="X319" s="866"/>
      <c r="Y319" s="866"/>
      <c r="Z319" s="866"/>
      <c r="AA319" s="866"/>
      <c r="AB319" s="866"/>
      <c r="AC319" s="866"/>
      <c r="AD319" s="866"/>
      <c r="AE319" s="866"/>
    </row>
    <row r="320" spans="1:41" ht="15" customHeight="1">
      <c r="A320" s="51"/>
      <c r="B320" s="1032" t="str">
        <f>AO314</f>
        <v/>
      </c>
      <c r="C320" s="866"/>
      <c r="D320" s="866"/>
      <c r="E320" s="866"/>
      <c r="F320" s="866"/>
      <c r="G320" s="866"/>
      <c r="H320" s="866"/>
      <c r="I320" s="866"/>
      <c r="J320" s="866"/>
      <c r="K320" s="866"/>
      <c r="L320" s="866"/>
      <c r="M320" s="866"/>
      <c r="N320" s="866"/>
      <c r="O320" s="866"/>
      <c r="P320" s="866"/>
      <c r="Q320" s="866"/>
      <c r="R320" s="866"/>
      <c r="S320" s="866"/>
      <c r="T320" s="866"/>
      <c r="U320" s="866"/>
      <c r="V320" s="866"/>
      <c r="W320" s="866"/>
      <c r="X320" s="866"/>
      <c r="Y320" s="866"/>
      <c r="Z320" s="866"/>
      <c r="AA320" s="866"/>
      <c r="AB320" s="866"/>
      <c r="AC320" s="866"/>
      <c r="AD320" s="866"/>
      <c r="AE320" s="866"/>
    </row>
    <row r="321" spans="1:46" ht="15" customHeight="1">
      <c r="A321" s="51"/>
      <c r="B321" s="989" t="str">
        <f>IF(AG314&gt;0,"Favor de verificar que no tenga información en celdas sombreadas","")</f>
        <v/>
      </c>
      <c r="C321" s="990"/>
      <c r="D321" s="990"/>
      <c r="E321" s="990"/>
      <c r="F321" s="990"/>
      <c r="G321" s="990"/>
      <c r="H321" s="990"/>
      <c r="I321" s="990"/>
      <c r="J321" s="990"/>
      <c r="K321" s="990"/>
      <c r="L321" s="990"/>
      <c r="M321" s="990"/>
      <c r="N321" s="990"/>
      <c r="O321" s="990"/>
      <c r="P321" s="990"/>
      <c r="Q321" s="990"/>
      <c r="R321" s="990"/>
      <c r="S321" s="990"/>
      <c r="T321" s="990"/>
      <c r="U321" s="990"/>
      <c r="V321" s="990"/>
      <c r="W321" s="990"/>
      <c r="X321" s="990"/>
      <c r="Y321" s="990"/>
      <c r="Z321" s="990"/>
      <c r="AA321" s="990"/>
      <c r="AB321" s="990"/>
      <c r="AC321" s="990"/>
      <c r="AD321" s="990"/>
    </row>
    <row r="322" spans="1:46" ht="15" customHeight="1">
      <c r="A322" s="51"/>
      <c r="B322" s="70"/>
      <c r="C322" s="48"/>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row>
    <row r="323" spans="1:46" ht="15" customHeight="1">
      <c r="A323" s="51"/>
      <c r="B323" s="70"/>
      <c r="C323" s="48"/>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row>
    <row r="324" spans="1:46" ht="36" customHeight="1">
      <c r="A324" s="69" t="s">
        <v>5754</v>
      </c>
      <c r="B324" s="1089" t="s">
        <v>5755</v>
      </c>
      <c r="C324" s="866"/>
      <c r="D324" s="866"/>
      <c r="E324" s="866"/>
      <c r="F324" s="866"/>
      <c r="G324" s="866"/>
      <c r="H324" s="866"/>
      <c r="I324" s="866"/>
      <c r="J324" s="866"/>
      <c r="K324" s="866"/>
      <c r="L324" s="866"/>
      <c r="M324" s="866"/>
      <c r="N324" s="866"/>
      <c r="O324" s="866"/>
      <c r="P324" s="866"/>
      <c r="Q324" s="866"/>
      <c r="R324" s="866"/>
      <c r="S324" s="866"/>
      <c r="T324" s="866"/>
      <c r="U324" s="866"/>
      <c r="V324" s="866"/>
      <c r="W324" s="866"/>
      <c r="X324" s="866"/>
      <c r="Y324" s="866"/>
      <c r="Z324" s="866"/>
      <c r="AA324" s="866"/>
      <c r="AB324" s="866"/>
      <c r="AC324" s="866"/>
      <c r="AD324" s="866"/>
    </row>
    <row r="325" spans="1:46" ht="24" customHeight="1">
      <c r="A325" s="32"/>
      <c r="B325" s="54"/>
      <c r="C325" s="1000" t="s">
        <v>5756</v>
      </c>
      <c r="D325" s="866"/>
      <c r="E325" s="866"/>
      <c r="F325" s="866"/>
      <c r="G325" s="866"/>
      <c r="H325" s="866"/>
      <c r="I325" s="866"/>
      <c r="J325" s="866"/>
      <c r="K325" s="866"/>
      <c r="L325" s="866"/>
      <c r="M325" s="866"/>
      <c r="N325" s="866"/>
      <c r="O325" s="866"/>
      <c r="P325" s="866"/>
      <c r="Q325" s="866"/>
      <c r="R325" s="866"/>
      <c r="S325" s="866"/>
      <c r="T325" s="866"/>
      <c r="U325" s="866"/>
      <c r="V325" s="866"/>
      <c r="W325" s="866"/>
      <c r="X325" s="866"/>
      <c r="Y325" s="866"/>
      <c r="Z325" s="866"/>
      <c r="AA325" s="866"/>
      <c r="AB325" s="866"/>
      <c r="AC325" s="866"/>
      <c r="AD325" s="866"/>
    </row>
    <row r="326" spans="1:46" ht="24" customHeight="1">
      <c r="A326" s="69"/>
      <c r="B326" s="55"/>
      <c r="C326" s="1000" t="s">
        <v>5757</v>
      </c>
      <c r="D326" s="866"/>
      <c r="E326" s="866"/>
      <c r="F326" s="866"/>
      <c r="G326" s="866"/>
      <c r="H326" s="866"/>
      <c r="I326" s="866"/>
      <c r="J326" s="866"/>
      <c r="K326" s="866"/>
      <c r="L326" s="866"/>
      <c r="M326" s="866"/>
      <c r="N326" s="866"/>
      <c r="O326" s="866"/>
      <c r="P326" s="866"/>
      <c r="Q326" s="866"/>
      <c r="R326" s="866"/>
      <c r="S326" s="866"/>
      <c r="T326" s="866"/>
      <c r="U326" s="866"/>
      <c r="V326" s="866"/>
      <c r="W326" s="866"/>
      <c r="X326" s="866"/>
      <c r="Y326" s="866"/>
      <c r="Z326" s="866"/>
      <c r="AA326" s="866"/>
      <c r="AB326" s="866"/>
      <c r="AC326" s="866"/>
      <c r="AD326" s="866"/>
    </row>
    <row r="327" spans="1:46" ht="15" customHeight="1">
      <c r="A327" s="64"/>
      <c r="B327" s="11"/>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c r="AA327" s="106"/>
      <c r="AB327" s="106"/>
      <c r="AC327" s="106"/>
      <c r="AD327" s="106"/>
    </row>
    <row r="328" spans="1:46" ht="15" customHeight="1">
      <c r="A328" s="64"/>
      <c r="B328" s="11"/>
      <c r="C328" s="995" t="s">
        <v>5109</v>
      </c>
      <c r="D328" s="1009"/>
      <c r="E328" s="1009"/>
      <c r="F328" s="1009"/>
      <c r="G328" s="1009"/>
      <c r="H328" s="1009"/>
      <c r="I328" s="1009"/>
      <c r="J328" s="1010"/>
      <c r="K328" s="1006" t="s">
        <v>5758</v>
      </c>
      <c r="L328" s="889"/>
      <c r="M328" s="889"/>
      <c r="N328" s="889"/>
      <c r="O328" s="889"/>
      <c r="P328" s="889"/>
      <c r="Q328" s="889"/>
      <c r="R328" s="889"/>
      <c r="S328" s="889"/>
      <c r="T328" s="889"/>
      <c r="U328" s="889"/>
      <c r="V328" s="889"/>
      <c r="W328" s="889"/>
      <c r="X328" s="889"/>
      <c r="Y328" s="889"/>
      <c r="Z328" s="889"/>
      <c r="AA328" s="889"/>
      <c r="AB328" s="889"/>
      <c r="AC328" s="889"/>
      <c r="AD328" s="890"/>
      <c r="AM328" s="1140" t="s">
        <v>5445</v>
      </c>
      <c r="AN328" s="889"/>
      <c r="AO328" s="890"/>
      <c r="AP328" s="63"/>
      <c r="AQ328" s="986" t="s">
        <v>5108</v>
      </c>
      <c r="AR328" s="987"/>
      <c r="AS328" s="987"/>
      <c r="AT328" s="333" t="s">
        <v>5379</v>
      </c>
    </row>
    <row r="329" spans="1:46" ht="48" customHeight="1">
      <c r="A329" s="64"/>
      <c r="B329" s="11"/>
      <c r="C329" s="1022"/>
      <c r="D329" s="974"/>
      <c r="E329" s="974"/>
      <c r="F329" s="974"/>
      <c r="G329" s="974"/>
      <c r="H329" s="974"/>
      <c r="I329" s="974"/>
      <c r="J329" s="975"/>
      <c r="K329" s="1006" t="s">
        <v>5400</v>
      </c>
      <c r="L329" s="889"/>
      <c r="M329" s="889"/>
      <c r="N329" s="889"/>
      <c r="O329" s="890"/>
      <c r="P329" s="1067" t="s">
        <v>5759</v>
      </c>
      <c r="Q329" s="889"/>
      <c r="R329" s="889"/>
      <c r="S329" s="889"/>
      <c r="T329" s="890"/>
      <c r="U329" s="1067" t="s">
        <v>5760</v>
      </c>
      <c r="V329" s="889"/>
      <c r="W329" s="889"/>
      <c r="X329" s="889"/>
      <c r="Y329" s="890"/>
      <c r="Z329" s="1067" t="s">
        <v>5742</v>
      </c>
      <c r="AA329" s="889"/>
      <c r="AB329" s="889"/>
      <c r="AC329" s="889"/>
      <c r="AD329" s="890"/>
      <c r="AI329" t="s">
        <v>5458</v>
      </c>
      <c r="AJ329" t="s">
        <v>5459</v>
      </c>
      <c r="AK329" t="s">
        <v>5460</v>
      </c>
      <c r="AL329" t="s">
        <v>5461</v>
      </c>
      <c r="AM329" s="770" t="s">
        <v>5482</v>
      </c>
      <c r="AN329" s="478" t="s">
        <v>5118</v>
      </c>
      <c r="AO329" s="771" t="s">
        <v>5119</v>
      </c>
      <c r="AP329" s="289" t="s">
        <v>5116</v>
      </c>
      <c r="AQ329" s="291" t="s">
        <v>5117</v>
      </c>
      <c r="AR329" s="298" t="s">
        <v>5118</v>
      </c>
      <c r="AS329" s="295" t="s">
        <v>5119</v>
      </c>
      <c r="AT329" s="333" t="s">
        <v>5410</v>
      </c>
    </row>
    <row r="330" spans="1:46" ht="15" customHeight="1">
      <c r="A330" s="64"/>
      <c r="B330" s="11"/>
      <c r="C330" s="267" t="s">
        <v>5743</v>
      </c>
      <c r="D330" s="1020" t="s">
        <v>5761</v>
      </c>
      <c r="E330" s="889"/>
      <c r="F330" s="889"/>
      <c r="G330" s="889"/>
      <c r="H330" s="889"/>
      <c r="I330" s="889"/>
      <c r="J330" s="890"/>
      <c r="K330" s="1041"/>
      <c r="L330" s="1042"/>
      <c r="M330" s="1042"/>
      <c r="N330" s="1042"/>
      <c r="O330" s="1043"/>
      <c r="P330" s="1041"/>
      <c r="Q330" s="1042"/>
      <c r="R330" s="1042"/>
      <c r="S330" s="1042"/>
      <c r="T330" s="1043"/>
      <c r="U330" s="1041"/>
      <c r="V330" s="1042"/>
      <c r="W330" s="1042"/>
      <c r="X330" s="1042"/>
      <c r="Y330" s="1043"/>
      <c r="Z330" s="1041"/>
      <c r="AA330" s="1042"/>
      <c r="AB330" s="1042"/>
      <c r="AC330" s="1042"/>
      <c r="AD330" s="1043"/>
      <c r="AI330">
        <f t="shared" ref="AI330:AI361" si="48">K330</f>
        <v>0</v>
      </c>
      <c r="AJ330">
        <f t="shared" ref="AJ330:AJ361" si="49">COUNTIF(P330:AD330,"NS")</f>
        <v>0</v>
      </c>
      <c r="AK330">
        <f t="shared" ref="AK330:AK361" si="50">SUM(P330:AD330)</f>
        <v>0</v>
      </c>
      <c r="AL330">
        <f t="shared" ref="AL330:AL361" si="51">IF(COUNTIF(K330:AD330,"NA")=4,0,IF(OR(AND(AI330=0,AJ330&gt;0),AND(AI330="NS",AK330&gt;0), AND(AI330="NS", AJ330=0,AK330=0)), 1, IF(OR(AND(AI330&gt;0,AJ330&gt;1,AI330&gt;AK330), AND(AI330="NS",AJ330=2), AND(AI330="NS",AK330=0,AJ330&gt;0),AI330=AK330), 0, 1)))</f>
        <v>0</v>
      </c>
      <c r="AM330" s="293">
        <f>IF(SUM(AL330)=0,0,1)</f>
        <v>0</v>
      </c>
      <c r="AN330" s="294" t="str">
        <f>IF(AM330=0,"",
IF(SUM(AM330:AM330)=1,AO330,
IF(AM451&gt;SUM(AM330:AM330),_xlfn.CONCAT(", ",AO330),
IF(AM451=SUM(AM330:AM330),_xlfn.CONCAT(" y ",AO330)))))</f>
        <v/>
      </c>
      <c r="AO330" s="31">
        <v>0</v>
      </c>
      <c r="AP330" s="290">
        <f>IF(AND(COUNTBLANK(D330)=0,OR(COUNTA(K330:AD330)=4,COUNTA(K330:AD330)=0)),0,1)</f>
        <v>0</v>
      </c>
      <c r="AQ330" s="293">
        <f>IF(AP330=0,0,1)</f>
        <v>0</v>
      </c>
      <c r="AR330" s="294" t="str">
        <f>IF(AQ330=0,"",
IF(SUM(AQ330:AQ330)=1,AS330,
IF(AQ451&gt;SUM(AQ330:AQ330),_xlfn.CONCAT(", ",AS330),
IF(AQ451=SUM(AQ330:AQ330),_xlfn.CONCAT(" y ",AS330)))))</f>
        <v/>
      </c>
      <c r="AS330" s="89" t="s">
        <v>5745</v>
      </c>
      <c r="AT330" s="336">
        <f>IF(SUM(Z330:AD450)&gt;0,1,0)</f>
        <v>0</v>
      </c>
    </row>
    <row r="331" spans="1:46" ht="15" customHeight="1">
      <c r="A331" s="64"/>
      <c r="B331" s="11"/>
      <c r="C331" s="58" t="s">
        <v>5043</v>
      </c>
      <c r="D331" s="1020" t="str">
        <f>IF(CNGE_2025_M1_Secc5_Sub1!$D31="","",CNGE_2025_M1_Secc5_Sub1!$D31)</f>
        <v/>
      </c>
      <c r="E331" s="889"/>
      <c r="F331" s="889"/>
      <c r="G331" s="889"/>
      <c r="H331" s="889"/>
      <c r="I331" s="889"/>
      <c r="J331" s="890"/>
      <c r="K331" s="1041"/>
      <c r="L331" s="1042"/>
      <c r="M331" s="1042"/>
      <c r="N331" s="1042"/>
      <c r="O331" s="1043"/>
      <c r="P331" s="1041"/>
      <c r="Q331" s="1042"/>
      <c r="R331" s="1042"/>
      <c r="S331" s="1042"/>
      <c r="T331" s="1043"/>
      <c r="U331" s="1041"/>
      <c r="V331" s="1042"/>
      <c r="W331" s="1042"/>
      <c r="X331" s="1042"/>
      <c r="Y331" s="1043"/>
      <c r="Z331" s="1041"/>
      <c r="AA331" s="1042"/>
      <c r="AB331" s="1042"/>
      <c r="AC331" s="1042"/>
      <c r="AD331" s="1043"/>
      <c r="AI331">
        <f t="shared" si="48"/>
        <v>0</v>
      </c>
      <c r="AJ331">
        <f t="shared" si="49"/>
        <v>0</v>
      </c>
      <c r="AK331">
        <f t="shared" si="50"/>
        <v>0</v>
      </c>
      <c r="AL331">
        <f t="shared" si="51"/>
        <v>0</v>
      </c>
      <c r="AM331" s="293">
        <f t="shared" ref="AM331:AM361" si="52">IF(SUM(AL331)=0,0,1)</f>
        <v>0</v>
      </c>
      <c r="AN331" s="294" t="str">
        <f>IF(AM331=0,"",
IF(SUM($AM$330:AM331)=1,AO331,
IF($AM$451&gt;SUM($AM$330:AM331),_xlfn.CONCAT(", ",AO331),
IF($AM$451=SUM($AM$330:AM331),_xlfn.CONCAT(" y ",AO331)))))</f>
        <v/>
      </c>
      <c r="AO331" s="31">
        <v>1</v>
      </c>
      <c r="AP331" s="290">
        <f t="shared" ref="AP331:AP362" si="53">IF(AND(COUNTBLANK(D331)=0,COUNTA(K331:AD331)=4),0,IF(AND(COUNTBLANK(D331)=1,COUNTA(K331:AD331)=0),0,1))</f>
        <v>0</v>
      </c>
      <c r="AQ331" s="293">
        <f t="shared" ref="AQ331:AQ361" si="54">IF(AP331=0,0,1)</f>
        <v>0</v>
      </c>
      <c r="AR331" s="294" t="str">
        <f>IF(AQ331=0,"",
IF(SUM($AQ$330:AQ331)=1,AS331,
IF($AQ$451&gt;SUM($AQ$330:AQ331),_xlfn.CONCAT(", ",AS331),
IF($AQ$451=SUM($AQ$330:AQ331),_xlfn.CONCAT(" y ",AS331)))))</f>
        <v/>
      </c>
      <c r="AS331" s="89" t="s">
        <v>5120</v>
      </c>
    </row>
    <row r="332" spans="1:46" ht="15" customHeight="1">
      <c r="A332" s="64"/>
      <c r="B332" s="11"/>
      <c r="C332" s="58" t="s">
        <v>5045</v>
      </c>
      <c r="D332" s="1020" t="str">
        <f>IF(CNGE_2025_M1_Secc5_Sub1!$D32="","",CNGE_2025_M1_Secc5_Sub1!$D32)</f>
        <v/>
      </c>
      <c r="E332" s="889"/>
      <c r="F332" s="889"/>
      <c r="G332" s="889"/>
      <c r="H332" s="889"/>
      <c r="I332" s="889"/>
      <c r="J332" s="890"/>
      <c r="K332" s="1041"/>
      <c r="L332" s="1042"/>
      <c r="M332" s="1042"/>
      <c r="N332" s="1042"/>
      <c r="O332" s="1043"/>
      <c r="P332" s="1041"/>
      <c r="Q332" s="1042"/>
      <c r="R332" s="1042"/>
      <c r="S332" s="1042"/>
      <c r="T332" s="1043"/>
      <c r="U332" s="1041"/>
      <c r="V332" s="1042"/>
      <c r="W332" s="1042"/>
      <c r="X332" s="1042"/>
      <c r="Y332" s="1043"/>
      <c r="Z332" s="1041"/>
      <c r="AA332" s="1042"/>
      <c r="AB332" s="1042"/>
      <c r="AC332" s="1042"/>
      <c r="AD332" s="1043"/>
      <c r="AI332">
        <f t="shared" si="48"/>
        <v>0</v>
      </c>
      <c r="AJ332">
        <f t="shared" si="49"/>
        <v>0</v>
      </c>
      <c r="AK332">
        <f t="shared" si="50"/>
        <v>0</v>
      </c>
      <c r="AL332">
        <f t="shared" si="51"/>
        <v>0</v>
      </c>
      <c r="AM332" s="293">
        <f t="shared" si="52"/>
        <v>0</v>
      </c>
      <c r="AN332" s="294" t="str">
        <f>IF(AM332=0,"",
IF(SUM($AM$330:AM332)=1,AO332,
IF($AM$451&gt;SUM($AM$330:AM332),_xlfn.CONCAT(", ",AO332),
IF($AM$451=SUM($AM$330:AM332),_xlfn.CONCAT(" y ",AO332)))))</f>
        <v/>
      </c>
      <c r="AO332" s="31">
        <v>2</v>
      </c>
      <c r="AP332" s="290">
        <f t="shared" si="53"/>
        <v>0</v>
      </c>
      <c r="AQ332" s="293">
        <f t="shared" si="54"/>
        <v>0</v>
      </c>
      <c r="AR332" s="294" t="str">
        <f>IF(AQ332=0,"",
IF(SUM($AQ$330:AQ332)=1,AS332,
IF($AQ$451&gt;SUM($AQ$330:AQ332),_xlfn.CONCAT(", ",AS332),
IF($AQ$451=SUM($AQ$330:AQ332),_xlfn.CONCAT(" y ",AS332)))))</f>
        <v/>
      </c>
      <c r="AS332" s="89" t="s">
        <v>5121</v>
      </c>
    </row>
    <row r="333" spans="1:46" ht="15" customHeight="1">
      <c r="A333" s="64"/>
      <c r="B333" s="11"/>
      <c r="C333" s="58" t="s">
        <v>5047</v>
      </c>
      <c r="D333" s="1020" t="str">
        <f>IF(CNGE_2025_M1_Secc5_Sub1!$D33="","",CNGE_2025_M1_Secc5_Sub1!$D33)</f>
        <v/>
      </c>
      <c r="E333" s="889"/>
      <c r="F333" s="889"/>
      <c r="G333" s="889"/>
      <c r="H333" s="889"/>
      <c r="I333" s="889"/>
      <c r="J333" s="890"/>
      <c r="K333" s="1041"/>
      <c r="L333" s="1042"/>
      <c r="M333" s="1042"/>
      <c r="N333" s="1042"/>
      <c r="O333" s="1043"/>
      <c r="P333" s="1041"/>
      <c r="Q333" s="1042"/>
      <c r="R333" s="1042"/>
      <c r="S333" s="1042"/>
      <c r="T333" s="1043"/>
      <c r="U333" s="1041"/>
      <c r="V333" s="1042"/>
      <c r="W333" s="1042"/>
      <c r="X333" s="1042"/>
      <c r="Y333" s="1043"/>
      <c r="Z333" s="1041"/>
      <c r="AA333" s="1042"/>
      <c r="AB333" s="1042"/>
      <c r="AC333" s="1042"/>
      <c r="AD333" s="1043"/>
      <c r="AI333">
        <f t="shared" si="48"/>
        <v>0</v>
      </c>
      <c r="AJ333">
        <f t="shared" si="49"/>
        <v>0</v>
      </c>
      <c r="AK333">
        <f t="shared" si="50"/>
        <v>0</v>
      </c>
      <c r="AL333">
        <f t="shared" si="51"/>
        <v>0</v>
      </c>
      <c r="AM333" s="293">
        <f t="shared" si="52"/>
        <v>0</v>
      </c>
      <c r="AN333" s="294" t="str">
        <f>IF(AM333=0,"",
IF(SUM($AM$330:AM333)=1,AO333,
IF($AM$451&gt;SUM($AM$330:AM333),_xlfn.CONCAT(", ",AO333),
IF($AM$451=SUM($AM$330:AM333),_xlfn.CONCAT(" y ",AO333)))))</f>
        <v/>
      </c>
      <c r="AO333" s="31">
        <v>3</v>
      </c>
      <c r="AP333" s="290">
        <f t="shared" si="53"/>
        <v>0</v>
      </c>
      <c r="AQ333" s="293">
        <f t="shared" si="54"/>
        <v>0</v>
      </c>
      <c r="AR333" s="294" t="str">
        <f>IF(AQ333=0,"",
IF(SUM($AQ$330:AQ333)=1,AS333,
IF($AQ$451&gt;SUM($AQ$330:AQ333),_xlfn.CONCAT(", ",AS333),
IF($AQ$451=SUM($AQ$330:AQ333),_xlfn.CONCAT(" y ",AS333)))))</f>
        <v/>
      </c>
      <c r="AS333" s="89" t="s">
        <v>5122</v>
      </c>
    </row>
    <row r="334" spans="1:46" ht="15" customHeight="1">
      <c r="A334" s="64"/>
      <c r="B334" s="11"/>
      <c r="C334" s="58" t="s">
        <v>5049</v>
      </c>
      <c r="D334" s="1020" t="str">
        <f>IF(CNGE_2025_M1_Secc5_Sub1!$D34="","",CNGE_2025_M1_Secc5_Sub1!$D34)</f>
        <v/>
      </c>
      <c r="E334" s="889"/>
      <c r="F334" s="889"/>
      <c r="G334" s="889"/>
      <c r="H334" s="889"/>
      <c r="I334" s="889"/>
      <c r="J334" s="890"/>
      <c r="K334" s="1041"/>
      <c r="L334" s="1042"/>
      <c r="M334" s="1042"/>
      <c r="N334" s="1042"/>
      <c r="O334" s="1043"/>
      <c r="P334" s="1041"/>
      <c r="Q334" s="1042"/>
      <c r="R334" s="1042"/>
      <c r="S334" s="1042"/>
      <c r="T334" s="1043"/>
      <c r="U334" s="1041"/>
      <c r="V334" s="1042"/>
      <c r="W334" s="1042"/>
      <c r="X334" s="1042"/>
      <c r="Y334" s="1043"/>
      <c r="Z334" s="1041"/>
      <c r="AA334" s="1042"/>
      <c r="AB334" s="1042"/>
      <c r="AC334" s="1042"/>
      <c r="AD334" s="1043"/>
      <c r="AI334">
        <f t="shared" si="48"/>
        <v>0</v>
      </c>
      <c r="AJ334">
        <f t="shared" si="49"/>
        <v>0</v>
      </c>
      <c r="AK334">
        <f t="shared" si="50"/>
        <v>0</v>
      </c>
      <c r="AL334">
        <f t="shared" si="51"/>
        <v>0</v>
      </c>
      <c r="AM334" s="293">
        <f t="shared" si="52"/>
        <v>0</v>
      </c>
      <c r="AN334" s="294" t="str">
        <f>IF(AM334=0,"",
IF(SUM($AM$330:AM334)=1,AO334,
IF($AM$451&gt;SUM($AM$330:AM334),_xlfn.CONCAT(", ",AO334),
IF($AM$451=SUM($AM$330:AM334),_xlfn.CONCAT(" y ",AO334)))))</f>
        <v/>
      </c>
      <c r="AO334" s="31">
        <v>4</v>
      </c>
      <c r="AP334" s="290">
        <f t="shared" si="53"/>
        <v>0</v>
      </c>
      <c r="AQ334" s="293">
        <f t="shared" si="54"/>
        <v>0</v>
      </c>
      <c r="AR334" s="294" t="str">
        <f>IF(AQ334=0,"",
IF(SUM($AQ$330:AQ334)=1,AS334,
IF($AQ$451&gt;SUM($AQ$330:AQ334),_xlfn.CONCAT(", ",AS334),
IF($AQ$451=SUM($AQ$330:AQ334),_xlfn.CONCAT(" y ",AS334)))))</f>
        <v/>
      </c>
      <c r="AS334" s="89" t="s">
        <v>5123</v>
      </c>
    </row>
    <row r="335" spans="1:46" ht="15" customHeight="1">
      <c r="A335" s="64"/>
      <c r="B335" s="11"/>
      <c r="C335" s="58" t="s">
        <v>5051</v>
      </c>
      <c r="D335" s="1020" t="str">
        <f>IF(CNGE_2025_M1_Secc5_Sub1!$D35="","",CNGE_2025_M1_Secc5_Sub1!$D35)</f>
        <v/>
      </c>
      <c r="E335" s="889"/>
      <c r="F335" s="889"/>
      <c r="G335" s="889"/>
      <c r="H335" s="889"/>
      <c r="I335" s="889"/>
      <c r="J335" s="890"/>
      <c r="K335" s="1041"/>
      <c r="L335" s="1042"/>
      <c r="M335" s="1042"/>
      <c r="N335" s="1042"/>
      <c r="O335" s="1043"/>
      <c r="P335" s="1041"/>
      <c r="Q335" s="1042"/>
      <c r="R335" s="1042"/>
      <c r="S335" s="1042"/>
      <c r="T335" s="1043"/>
      <c r="U335" s="1041"/>
      <c r="V335" s="1042"/>
      <c r="W335" s="1042"/>
      <c r="X335" s="1042"/>
      <c r="Y335" s="1043"/>
      <c r="Z335" s="1041"/>
      <c r="AA335" s="1042"/>
      <c r="AB335" s="1042"/>
      <c r="AC335" s="1042"/>
      <c r="AD335" s="1043"/>
      <c r="AI335">
        <f t="shared" si="48"/>
        <v>0</v>
      </c>
      <c r="AJ335">
        <f t="shared" si="49"/>
        <v>0</v>
      </c>
      <c r="AK335">
        <f t="shared" si="50"/>
        <v>0</v>
      </c>
      <c r="AL335">
        <f t="shared" si="51"/>
        <v>0</v>
      </c>
      <c r="AM335" s="293">
        <f t="shared" si="52"/>
        <v>0</v>
      </c>
      <c r="AN335" s="294" t="str">
        <f>IF(AM335=0,"",
IF(SUM($AM$330:AM335)=1,AO335,
IF($AM$451&gt;SUM($AM$330:AM335),_xlfn.CONCAT(", ",AO335),
IF($AM$451=SUM($AM$330:AM335),_xlfn.CONCAT(" y ",AO335)))))</f>
        <v/>
      </c>
      <c r="AO335" s="31">
        <v>5</v>
      </c>
      <c r="AP335" s="290">
        <f t="shared" si="53"/>
        <v>0</v>
      </c>
      <c r="AQ335" s="293">
        <f t="shared" si="54"/>
        <v>0</v>
      </c>
      <c r="AR335" s="294" t="str">
        <f>IF(AQ335=0,"",
IF(SUM($AQ$330:AQ335)=1,AS335,
IF($AQ$451&gt;SUM($AQ$330:AQ335),_xlfn.CONCAT(", ",AS335),
IF($AQ$451=SUM($AQ$330:AQ335),_xlfn.CONCAT(" y ",AS335)))))</f>
        <v/>
      </c>
      <c r="AS335" s="89" t="s">
        <v>5124</v>
      </c>
    </row>
    <row r="336" spans="1:46" ht="15" customHeight="1">
      <c r="A336" s="64"/>
      <c r="B336" s="11"/>
      <c r="C336" s="58" t="s">
        <v>5053</v>
      </c>
      <c r="D336" s="1020" t="str">
        <f>IF(CNGE_2025_M1_Secc5_Sub1!$D36="","",CNGE_2025_M1_Secc5_Sub1!$D36)</f>
        <v/>
      </c>
      <c r="E336" s="889"/>
      <c r="F336" s="889"/>
      <c r="G336" s="889"/>
      <c r="H336" s="889"/>
      <c r="I336" s="889"/>
      <c r="J336" s="890"/>
      <c r="K336" s="1041"/>
      <c r="L336" s="1042"/>
      <c r="M336" s="1042"/>
      <c r="N336" s="1042"/>
      <c r="O336" s="1043"/>
      <c r="P336" s="1041"/>
      <c r="Q336" s="1042"/>
      <c r="R336" s="1042"/>
      <c r="S336" s="1042"/>
      <c r="T336" s="1043"/>
      <c r="U336" s="1041"/>
      <c r="V336" s="1042"/>
      <c r="W336" s="1042"/>
      <c r="X336" s="1042"/>
      <c r="Y336" s="1043"/>
      <c r="Z336" s="1041"/>
      <c r="AA336" s="1042"/>
      <c r="AB336" s="1042"/>
      <c r="AC336" s="1042"/>
      <c r="AD336" s="1043"/>
      <c r="AI336">
        <f t="shared" si="48"/>
        <v>0</v>
      </c>
      <c r="AJ336">
        <f t="shared" si="49"/>
        <v>0</v>
      </c>
      <c r="AK336">
        <f t="shared" si="50"/>
        <v>0</v>
      </c>
      <c r="AL336">
        <f t="shared" si="51"/>
        <v>0</v>
      </c>
      <c r="AM336" s="293">
        <f t="shared" si="52"/>
        <v>0</v>
      </c>
      <c r="AN336" s="294" t="str">
        <f>IF(AM336=0,"",
IF(SUM($AM$330:AM336)=1,AO336,
IF($AM$451&gt;SUM($AM$330:AM336),_xlfn.CONCAT(", ",AO336),
IF($AM$451=SUM($AM$330:AM336),_xlfn.CONCAT(" y ",AO336)))))</f>
        <v/>
      </c>
      <c r="AO336" s="31">
        <v>6</v>
      </c>
      <c r="AP336" s="290">
        <f t="shared" si="53"/>
        <v>0</v>
      </c>
      <c r="AQ336" s="293">
        <f t="shared" si="54"/>
        <v>0</v>
      </c>
      <c r="AR336" s="294" t="str">
        <f>IF(AQ336=0,"",
IF(SUM($AQ$330:AQ336)=1,AS336,
IF($AQ$451&gt;SUM($AQ$330:AQ336),_xlfn.CONCAT(", ",AS336),
IF($AQ$451=SUM($AQ$330:AQ336),_xlfn.CONCAT(" y ",AS336)))))</f>
        <v/>
      </c>
      <c r="AS336" s="89" t="s">
        <v>5125</v>
      </c>
    </row>
    <row r="337" spans="1:45" ht="15" customHeight="1">
      <c r="A337" s="64"/>
      <c r="B337" s="11"/>
      <c r="C337" s="58" t="s">
        <v>5055</v>
      </c>
      <c r="D337" s="1020" t="str">
        <f>IF(CNGE_2025_M1_Secc5_Sub1!$D37="","",CNGE_2025_M1_Secc5_Sub1!$D37)</f>
        <v/>
      </c>
      <c r="E337" s="889"/>
      <c r="F337" s="889"/>
      <c r="G337" s="889"/>
      <c r="H337" s="889"/>
      <c r="I337" s="889"/>
      <c r="J337" s="890"/>
      <c r="K337" s="1041"/>
      <c r="L337" s="1042"/>
      <c r="M337" s="1042"/>
      <c r="N337" s="1042"/>
      <c r="O337" s="1043"/>
      <c r="P337" s="1041"/>
      <c r="Q337" s="1042"/>
      <c r="R337" s="1042"/>
      <c r="S337" s="1042"/>
      <c r="T337" s="1043"/>
      <c r="U337" s="1041"/>
      <c r="V337" s="1042"/>
      <c r="W337" s="1042"/>
      <c r="X337" s="1042"/>
      <c r="Y337" s="1043"/>
      <c r="Z337" s="1041"/>
      <c r="AA337" s="1042"/>
      <c r="AB337" s="1042"/>
      <c r="AC337" s="1042"/>
      <c r="AD337" s="1043"/>
      <c r="AI337">
        <f t="shared" si="48"/>
        <v>0</v>
      </c>
      <c r="AJ337">
        <f t="shared" si="49"/>
        <v>0</v>
      </c>
      <c r="AK337">
        <f t="shared" si="50"/>
        <v>0</v>
      </c>
      <c r="AL337">
        <f t="shared" si="51"/>
        <v>0</v>
      </c>
      <c r="AM337" s="293">
        <f t="shared" si="52"/>
        <v>0</v>
      </c>
      <c r="AN337" s="294" t="str">
        <f>IF(AM337=0,"",
IF(SUM($AM$330:AM337)=1,AO337,
IF($AM$451&gt;SUM($AM$330:AM337),_xlfn.CONCAT(", ",AO337),
IF($AM$451=SUM($AM$330:AM337),_xlfn.CONCAT(" y ",AO337)))))</f>
        <v/>
      </c>
      <c r="AO337" s="31">
        <v>7</v>
      </c>
      <c r="AP337" s="290">
        <f t="shared" si="53"/>
        <v>0</v>
      </c>
      <c r="AQ337" s="293">
        <f t="shared" si="54"/>
        <v>0</v>
      </c>
      <c r="AR337" s="294" t="str">
        <f>IF(AQ337=0,"",
IF(SUM($AQ$330:AQ337)=1,AS337,
IF($AQ$451&gt;SUM($AQ$330:AQ337),_xlfn.CONCAT(", ",AS337),
IF($AQ$451=SUM($AQ$330:AQ337),_xlfn.CONCAT(" y ",AS337)))))</f>
        <v/>
      </c>
      <c r="AS337" s="89" t="s">
        <v>5126</v>
      </c>
    </row>
    <row r="338" spans="1:45" ht="15" customHeight="1">
      <c r="A338" s="64"/>
      <c r="B338" s="11"/>
      <c r="C338" s="58" t="s">
        <v>5057</v>
      </c>
      <c r="D338" s="1020" t="str">
        <f>IF(CNGE_2025_M1_Secc5_Sub1!$D38="","",CNGE_2025_M1_Secc5_Sub1!$D38)</f>
        <v/>
      </c>
      <c r="E338" s="889"/>
      <c r="F338" s="889"/>
      <c r="G338" s="889"/>
      <c r="H338" s="889"/>
      <c r="I338" s="889"/>
      <c r="J338" s="890"/>
      <c r="K338" s="1041"/>
      <c r="L338" s="1042"/>
      <c r="M338" s="1042"/>
      <c r="N338" s="1042"/>
      <c r="O338" s="1043"/>
      <c r="P338" s="1041"/>
      <c r="Q338" s="1042"/>
      <c r="R338" s="1042"/>
      <c r="S338" s="1042"/>
      <c r="T338" s="1043"/>
      <c r="U338" s="1041"/>
      <c r="V338" s="1042"/>
      <c r="W338" s="1042"/>
      <c r="X338" s="1042"/>
      <c r="Y338" s="1043"/>
      <c r="Z338" s="1041"/>
      <c r="AA338" s="1042"/>
      <c r="AB338" s="1042"/>
      <c r="AC338" s="1042"/>
      <c r="AD338" s="1043"/>
      <c r="AI338">
        <f t="shared" si="48"/>
        <v>0</v>
      </c>
      <c r="AJ338">
        <f t="shared" si="49"/>
        <v>0</v>
      </c>
      <c r="AK338">
        <f t="shared" si="50"/>
        <v>0</v>
      </c>
      <c r="AL338">
        <f t="shared" si="51"/>
        <v>0</v>
      </c>
      <c r="AM338" s="293">
        <f t="shared" si="52"/>
        <v>0</v>
      </c>
      <c r="AN338" s="294" t="str">
        <f>IF(AM338=0,"",
IF(SUM($AM$330:AM338)=1,AO338,
IF($AM$451&gt;SUM($AM$330:AM338),_xlfn.CONCAT(", ",AO338),
IF($AM$451=SUM($AM$330:AM338),_xlfn.CONCAT(" y ",AO338)))))</f>
        <v/>
      </c>
      <c r="AO338" s="31">
        <v>8</v>
      </c>
      <c r="AP338" s="290">
        <f t="shared" si="53"/>
        <v>0</v>
      </c>
      <c r="AQ338" s="293">
        <f t="shared" si="54"/>
        <v>0</v>
      </c>
      <c r="AR338" s="294" t="str">
        <f>IF(AQ338=0,"",
IF(SUM($AQ$330:AQ338)=1,AS338,
IF($AQ$451&gt;SUM($AQ$330:AQ338),_xlfn.CONCAT(", ",AS338),
IF($AQ$451=SUM($AQ$330:AQ338),_xlfn.CONCAT(" y ",AS338)))))</f>
        <v/>
      </c>
      <c r="AS338" s="89" t="s">
        <v>5127</v>
      </c>
    </row>
    <row r="339" spans="1:45" ht="15" customHeight="1">
      <c r="A339" s="64"/>
      <c r="B339" s="11"/>
      <c r="C339" s="58" t="s">
        <v>5059</v>
      </c>
      <c r="D339" s="1020" t="str">
        <f>IF(CNGE_2025_M1_Secc5_Sub1!$D39="","",CNGE_2025_M1_Secc5_Sub1!$D39)</f>
        <v/>
      </c>
      <c r="E339" s="889"/>
      <c r="F339" s="889"/>
      <c r="G339" s="889"/>
      <c r="H339" s="889"/>
      <c r="I339" s="889"/>
      <c r="J339" s="890"/>
      <c r="K339" s="1041"/>
      <c r="L339" s="1042"/>
      <c r="M339" s="1042"/>
      <c r="N339" s="1042"/>
      <c r="O339" s="1043"/>
      <c r="P339" s="1041"/>
      <c r="Q339" s="1042"/>
      <c r="R339" s="1042"/>
      <c r="S339" s="1042"/>
      <c r="T339" s="1043"/>
      <c r="U339" s="1041"/>
      <c r="V339" s="1042"/>
      <c r="W339" s="1042"/>
      <c r="X339" s="1042"/>
      <c r="Y339" s="1043"/>
      <c r="Z339" s="1041"/>
      <c r="AA339" s="1042"/>
      <c r="AB339" s="1042"/>
      <c r="AC339" s="1042"/>
      <c r="AD339" s="1043"/>
      <c r="AI339">
        <f t="shared" si="48"/>
        <v>0</v>
      </c>
      <c r="AJ339">
        <f t="shared" si="49"/>
        <v>0</v>
      </c>
      <c r="AK339">
        <f t="shared" si="50"/>
        <v>0</v>
      </c>
      <c r="AL339">
        <f t="shared" si="51"/>
        <v>0</v>
      </c>
      <c r="AM339" s="293">
        <f t="shared" si="52"/>
        <v>0</v>
      </c>
      <c r="AN339" s="294" t="str">
        <f>IF(AM339=0,"",
IF(SUM($AM$330:AM339)=1,AO339,
IF($AM$451&gt;SUM($AM$330:AM339),_xlfn.CONCAT(", ",AO339),
IF($AM$451=SUM($AM$330:AM339),_xlfn.CONCAT(" y ",AO339)))))</f>
        <v/>
      </c>
      <c r="AO339" s="31">
        <v>9</v>
      </c>
      <c r="AP339" s="290">
        <f t="shared" si="53"/>
        <v>0</v>
      </c>
      <c r="AQ339" s="293">
        <f t="shared" si="54"/>
        <v>0</v>
      </c>
      <c r="AR339" s="294" t="str">
        <f>IF(AQ339=0,"",
IF(SUM($AQ$330:AQ339)=1,AS339,
IF($AQ$451&gt;SUM($AQ$330:AQ339),_xlfn.CONCAT(", ",AS339),
IF($AQ$451=SUM($AQ$330:AQ339),_xlfn.CONCAT(" y ",AS339)))))</f>
        <v/>
      </c>
      <c r="AS339" s="89" t="s">
        <v>5128</v>
      </c>
    </row>
    <row r="340" spans="1:45" ht="15" customHeight="1">
      <c r="A340" s="64"/>
      <c r="B340" s="11"/>
      <c r="C340" s="58" t="s">
        <v>5060</v>
      </c>
      <c r="D340" s="1020" t="str">
        <f>IF(CNGE_2025_M1_Secc5_Sub1!$D40="","",CNGE_2025_M1_Secc5_Sub1!$D40)</f>
        <v/>
      </c>
      <c r="E340" s="889"/>
      <c r="F340" s="889"/>
      <c r="G340" s="889"/>
      <c r="H340" s="889"/>
      <c r="I340" s="889"/>
      <c r="J340" s="890"/>
      <c r="K340" s="1041"/>
      <c r="L340" s="1042"/>
      <c r="M340" s="1042"/>
      <c r="N340" s="1042"/>
      <c r="O340" s="1043"/>
      <c r="P340" s="1041"/>
      <c r="Q340" s="1042"/>
      <c r="R340" s="1042"/>
      <c r="S340" s="1042"/>
      <c r="T340" s="1043"/>
      <c r="U340" s="1041"/>
      <c r="V340" s="1042"/>
      <c r="W340" s="1042"/>
      <c r="X340" s="1042"/>
      <c r="Y340" s="1043"/>
      <c r="Z340" s="1041"/>
      <c r="AA340" s="1042"/>
      <c r="AB340" s="1042"/>
      <c r="AC340" s="1042"/>
      <c r="AD340" s="1043"/>
      <c r="AI340">
        <f t="shared" si="48"/>
        <v>0</v>
      </c>
      <c r="AJ340">
        <f t="shared" si="49"/>
        <v>0</v>
      </c>
      <c r="AK340">
        <f t="shared" si="50"/>
        <v>0</v>
      </c>
      <c r="AL340">
        <f t="shared" si="51"/>
        <v>0</v>
      </c>
      <c r="AM340" s="293">
        <f t="shared" si="52"/>
        <v>0</v>
      </c>
      <c r="AN340" s="294" t="str">
        <f>IF(AM340=0,"",
IF(SUM($AM$330:AM340)=1,AO340,
IF($AM$451&gt;SUM($AM$330:AM340),_xlfn.CONCAT(", ",AO340),
IF($AM$451=SUM($AM$330:AM340),_xlfn.CONCAT(" y ",AO340)))))</f>
        <v/>
      </c>
      <c r="AO340" s="31">
        <v>10</v>
      </c>
      <c r="AP340" s="290">
        <f t="shared" si="53"/>
        <v>0</v>
      </c>
      <c r="AQ340" s="293">
        <f t="shared" si="54"/>
        <v>0</v>
      </c>
      <c r="AR340" s="294" t="str">
        <f>IF(AQ340=0,"",
IF(SUM($AQ$330:AQ340)=1,AS340,
IF($AQ$451&gt;SUM($AQ$330:AQ340),_xlfn.CONCAT(", ",AS340),
IF($AQ$451=SUM($AQ$330:AQ340),_xlfn.CONCAT(" y ",AS340)))))</f>
        <v/>
      </c>
      <c r="AS340" s="89" t="s">
        <v>5129</v>
      </c>
    </row>
    <row r="341" spans="1:45" ht="15" customHeight="1">
      <c r="A341" s="64"/>
      <c r="B341" s="11"/>
      <c r="C341" s="58" t="s">
        <v>5062</v>
      </c>
      <c r="D341" s="1020" t="str">
        <f>IF(CNGE_2025_M1_Secc5_Sub1!$D41="","",CNGE_2025_M1_Secc5_Sub1!$D41)</f>
        <v/>
      </c>
      <c r="E341" s="889"/>
      <c r="F341" s="889"/>
      <c r="G341" s="889"/>
      <c r="H341" s="889"/>
      <c r="I341" s="889"/>
      <c r="J341" s="890"/>
      <c r="K341" s="1041"/>
      <c r="L341" s="1042"/>
      <c r="M341" s="1042"/>
      <c r="N341" s="1042"/>
      <c r="O341" s="1043"/>
      <c r="P341" s="1041"/>
      <c r="Q341" s="1042"/>
      <c r="R341" s="1042"/>
      <c r="S341" s="1042"/>
      <c r="T341" s="1043"/>
      <c r="U341" s="1041"/>
      <c r="V341" s="1042"/>
      <c r="W341" s="1042"/>
      <c r="X341" s="1042"/>
      <c r="Y341" s="1043"/>
      <c r="Z341" s="1041"/>
      <c r="AA341" s="1042"/>
      <c r="AB341" s="1042"/>
      <c r="AC341" s="1042"/>
      <c r="AD341" s="1043"/>
      <c r="AI341">
        <f t="shared" si="48"/>
        <v>0</v>
      </c>
      <c r="AJ341">
        <f t="shared" si="49"/>
        <v>0</v>
      </c>
      <c r="AK341">
        <f t="shared" si="50"/>
        <v>0</v>
      </c>
      <c r="AL341">
        <f t="shared" si="51"/>
        <v>0</v>
      </c>
      <c r="AM341" s="293">
        <f t="shared" si="52"/>
        <v>0</v>
      </c>
      <c r="AN341" s="294" t="str">
        <f>IF(AM341=0,"",
IF(SUM($AM$330:AM341)=1,AO341,
IF($AM$451&gt;SUM($AM$330:AM341),_xlfn.CONCAT(", ",AO341),
IF($AM$451=SUM($AM$330:AM341),_xlfn.CONCAT(" y ",AO341)))))</f>
        <v/>
      </c>
      <c r="AO341" s="31">
        <v>11</v>
      </c>
      <c r="AP341" s="290">
        <f t="shared" si="53"/>
        <v>0</v>
      </c>
      <c r="AQ341" s="293">
        <f t="shared" si="54"/>
        <v>0</v>
      </c>
      <c r="AR341" s="294" t="str">
        <f>IF(AQ341=0,"",
IF(SUM($AQ$330:AQ341)=1,AS341,
IF($AQ$451&gt;SUM($AQ$330:AQ341),_xlfn.CONCAT(", ",AS341),
IF($AQ$451=SUM($AQ$330:AQ341),_xlfn.CONCAT(" y ",AS341)))))</f>
        <v/>
      </c>
      <c r="AS341" s="89" t="s">
        <v>5130</v>
      </c>
    </row>
    <row r="342" spans="1:45" ht="15" customHeight="1">
      <c r="A342" s="64"/>
      <c r="B342" s="11"/>
      <c r="C342" s="58" t="s">
        <v>5063</v>
      </c>
      <c r="D342" s="1020" t="str">
        <f>IF(CNGE_2025_M1_Secc5_Sub1!$D42="","",CNGE_2025_M1_Secc5_Sub1!$D42)</f>
        <v/>
      </c>
      <c r="E342" s="889"/>
      <c r="F342" s="889"/>
      <c r="G342" s="889"/>
      <c r="H342" s="889"/>
      <c r="I342" s="889"/>
      <c r="J342" s="890"/>
      <c r="K342" s="1041"/>
      <c r="L342" s="1042"/>
      <c r="M342" s="1042"/>
      <c r="N342" s="1042"/>
      <c r="O342" s="1043"/>
      <c r="P342" s="1041"/>
      <c r="Q342" s="1042"/>
      <c r="R342" s="1042"/>
      <c r="S342" s="1042"/>
      <c r="T342" s="1043"/>
      <c r="U342" s="1041"/>
      <c r="V342" s="1042"/>
      <c r="W342" s="1042"/>
      <c r="X342" s="1042"/>
      <c r="Y342" s="1043"/>
      <c r="Z342" s="1041"/>
      <c r="AA342" s="1042"/>
      <c r="AB342" s="1042"/>
      <c r="AC342" s="1042"/>
      <c r="AD342" s="1043"/>
      <c r="AI342">
        <f t="shared" si="48"/>
        <v>0</v>
      </c>
      <c r="AJ342">
        <f t="shared" si="49"/>
        <v>0</v>
      </c>
      <c r="AK342">
        <f t="shared" si="50"/>
        <v>0</v>
      </c>
      <c r="AL342">
        <f t="shared" si="51"/>
        <v>0</v>
      </c>
      <c r="AM342" s="293">
        <f t="shared" si="52"/>
        <v>0</v>
      </c>
      <c r="AN342" s="294" t="str">
        <f>IF(AM342=0,"",
IF(SUM($AM$330:AM342)=1,AO342,
IF($AM$451&gt;SUM($AM$330:AM342),_xlfn.CONCAT(", ",AO342),
IF($AM$451=SUM($AM$330:AM342),_xlfn.CONCAT(" y ",AO342)))))</f>
        <v/>
      </c>
      <c r="AO342" s="31">
        <v>12</v>
      </c>
      <c r="AP342" s="290">
        <f t="shared" si="53"/>
        <v>0</v>
      </c>
      <c r="AQ342" s="293">
        <f t="shared" si="54"/>
        <v>0</v>
      </c>
      <c r="AR342" s="294" t="str">
        <f>IF(AQ342=0,"",
IF(SUM($AQ$330:AQ342)=1,AS342,
IF($AQ$451&gt;SUM($AQ$330:AQ342),_xlfn.CONCAT(", ",AS342),
IF($AQ$451=SUM($AQ$330:AQ342),_xlfn.CONCAT(" y ",AS342)))))</f>
        <v/>
      </c>
      <c r="AS342" s="89" t="s">
        <v>5131</v>
      </c>
    </row>
    <row r="343" spans="1:45" ht="15" customHeight="1">
      <c r="A343" s="64"/>
      <c r="B343" s="11"/>
      <c r="C343" s="58" t="s">
        <v>5064</v>
      </c>
      <c r="D343" s="1020" t="str">
        <f>IF(CNGE_2025_M1_Secc5_Sub1!$D43="","",CNGE_2025_M1_Secc5_Sub1!$D43)</f>
        <v/>
      </c>
      <c r="E343" s="889"/>
      <c r="F343" s="889"/>
      <c r="G343" s="889"/>
      <c r="H343" s="889"/>
      <c r="I343" s="889"/>
      <c r="J343" s="890"/>
      <c r="K343" s="1041"/>
      <c r="L343" s="1042"/>
      <c r="M343" s="1042"/>
      <c r="N343" s="1042"/>
      <c r="O343" s="1043"/>
      <c r="P343" s="1041"/>
      <c r="Q343" s="1042"/>
      <c r="R343" s="1042"/>
      <c r="S343" s="1042"/>
      <c r="T343" s="1043"/>
      <c r="U343" s="1041"/>
      <c r="V343" s="1042"/>
      <c r="W343" s="1042"/>
      <c r="X343" s="1042"/>
      <c r="Y343" s="1043"/>
      <c r="Z343" s="1041"/>
      <c r="AA343" s="1042"/>
      <c r="AB343" s="1042"/>
      <c r="AC343" s="1042"/>
      <c r="AD343" s="1043"/>
      <c r="AI343">
        <f t="shared" si="48"/>
        <v>0</v>
      </c>
      <c r="AJ343">
        <f t="shared" si="49"/>
        <v>0</v>
      </c>
      <c r="AK343">
        <f t="shared" si="50"/>
        <v>0</v>
      </c>
      <c r="AL343">
        <f t="shared" si="51"/>
        <v>0</v>
      </c>
      <c r="AM343" s="293">
        <f t="shared" si="52"/>
        <v>0</v>
      </c>
      <c r="AN343" s="294" t="str">
        <f>IF(AM343=0,"",
IF(SUM($AM$330:AM343)=1,AO343,
IF($AM$451&gt;SUM($AM$330:AM343),_xlfn.CONCAT(", ",AO343),
IF($AM$451=SUM($AM$330:AM343),_xlfn.CONCAT(" y ",AO343)))))</f>
        <v/>
      </c>
      <c r="AO343" s="31">
        <v>13</v>
      </c>
      <c r="AP343" s="290">
        <f t="shared" si="53"/>
        <v>0</v>
      </c>
      <c r="AQ343" s="293">
        <f t="shared" si="54"/>
        <v>0</v>
      </c>
      <c r="AR343" s="294" t="str">
        <f>IF(AQ343=0,"",
IF(SUM($AQ$330:AQ343)=1,AS343,
IF($AQ$451&gt;SUM($AQ$330:AQ343),_xlfn.CONCAT(", ",AS343),
IF($AQ$451=SUM($AQ$330:AQ343),_xlfn.CONCAT(" y ",AS343)))))</f>
        <v/>
      </c>
      <c r="AS343" s="89" t="s">
        <v>5132</v>
      </c>
    </row>
    <row r="344" spans="1:45" ht="15" customHeight="1">
      <c r="A344" s="64"/>
      <c r="B344" s="11"/>
      <c r="C344" s="58" t="s">
        <v>5065</v>
      </c>
      <c r="D344" s="1020" t="str">
        <f>IF(CNGE_2025_M1_Secc5_Sub1!$D44="","",CNGE_2025_M1_Secc5_Sub1!$D44)</f>
        <v/>
      </c>
      <c r="E344" s="889"/>
      <c r="F344" s="889"/>
      <c r="G344" s="889"/>
      <c r="H344" s="889"/>
      <c r="I344" s="889"/>
      <c r="J344" s="890"/>
      <c r="K344" s="1041"/>
      <c r="L344" s="1042"/>
      <c r="M344" s="1042"/>
      <c r="N344" s="1042"/>
      <c r="O344" s="1043"/>
      <c r="P344" s="1041"/>
      <c r="Q344" s="1042"/>
      <c r="R344" s="1042"/>
      <c r="S344" s="1042"/>
      <c r="T344" s="1043"/>
      <c r="U344" s="1041"/>
      <c r="V344" s="1042"/>
      <c r="W344" s="1042"/>
      <c r="X344" s="1042"/>
      <c r="Y344" s="1043"/>
      <c r="Z344" s="1041"/>
      <c r="AA344" s="1042"/>
      <c r="AB344" s="1042"/>
      <c r="AC344" s="1042"/>
      <c r="AD344" s="1043"/>
      <c r="AI344">
        <f t="shared" si="48"/>
        <v>0</v>
      </c>
      <c r="AJ344">
        <f t="shared" si="49"/>
        <v>0</v>
      </c>
      <c r="AK344">
        <f t="shared" si="50"/>
        <v>0</v>
      </c>
      <c r="AL344">
        <f t="shared" si="51"/>
        <v>0</v>
      </c>
      <c r="AM344" s="293">
        <f t="shared" si="52"/>
        <v>0</v>
      </c>
      <c r="AN344" s="294" t="str">
        <f>IF(AM344=0,"",
IF(SUM($AM$330:AM344)=1,AO344,
IF($AM$451&gt;SUM($AM$330:AM344),_xlfn.CONCAT(", ",AO344),
IF($AM$451=SUM($AM$330:AM344),_xlfn.CONCAT(" y ",AO344)))))</f>
        <v/>
      </c>
      <c r="AO344" s="31">
        <v>14</v>
      </c>
      <c r="AP344" s="290">
        <f t="shared" si="53"/>
        <v>0</v>
      </c>
      <c r="AQ344" s="293">
        <f t="shared" si="54"/>
        <v>0</v>
      </c>
      <c r="AR344" s="294" t="str">
        <f>IF(AQ344=0,"",
IF(SUM($AQ$330:AQ344)=1,AS344,
IF($AQ$451&gt;SUM($AQ$330:AQ344),_xlfn.CONCAT(", ",AS344),
IF($AQ$451=SUM($AQ$330:AQ344),_xlfn.CONCAT(" y ",AS344)))))</f>
        <v/>
      </c>
      <c r="AS344" s="89" t="s">
        <v>5133</v>
      </c>
    </row>
    <row r="345" spans="1:45" ht="15" customHeight="1">
      <c r="A345" s="64"/>
      <c r="B345" s="11"/>
      <c r="C345" s="58" t="s">
        <v>5066</v>
      </c>
      <c r="D345" s="1020" t="str">
        <f>IF(CNGE_2025_M1_Secc5_Sub1!$D45="","",CNGE_2025_M1_Secc5_Sub1!$D45)</f>
        <v/>
      </c>
      <c r="E345" s="889"/>
      <c r="F345" s="889"/>
      <c r="G345" s="889"/>
      <c r="H345" s="889"/>
      <c r="I345" s="889"/>
      <c r="J345" s="890"/>
      <c r="K345" s="1041"/>
      <c r="L345" s="1042"/>
      <c r="M345" s="1042"/>
      <c r="N345" s="1042"/>
      <c r="O345" s="1043"/>
      <c r="P345" s="1041"/>
      <c r="Q345" s="1042"/>
      <c r="R345" s="1042"/>
      <c r="S345" s="1042"/>
      <c r="T345" s="1043"/>
      <c r="U345" s="1041"/>
      <c r="V345" s="1042"/>
      <c r="W345" s="1042"/>
      <c r="X345" s="1042"/>
      <c r="Y345" s="1043"/>
      <c r="Z345" s="1041"/>
      <c r="AA345" s="1042"/>
      <c r="AB345" s="1042"/>
      <c r="AC345" s="1042"/>
      <c r="AD345" s="1043"/>
      <c r="AI345">
        <f t="shared" si="48"/>
        <v>0</v>
      </c>
      <c r="AJ345">
        <f t="shared" si="49"/>
        <v>0</v>
      </c>
      <c r="AK345">
        <f t="shared" si="50"/>
        <v>0</v>
      </c>
      <c r="AL345">
        <f t="shared" si="51"/>
        <v>0</v>
      </c>
      <c r="AM345" s="293">
        <f t="shared" si="52"/>
        <v>0</v>
      </c>
      <c r="AN345" s="294" t="str">
        <f>IF(AM345=0,"",
IF(SUM($AM$330:AM345)=1,AO345,
IF($AM$451&gt;SUM($AM$330:AM345),_xlfn.CONCAT(", ",AO345),
IF($AM$451=SUM($AM$330:AM345),_xlfn.CONCAT(" y ",AO345)))))</f>
        <v/>
      </c>
      <c r="AO345" s="31">
        <v>15</v>
      </c>
      <c r="AP345" s="290">
        <f t="shared" si="53"/>
        <v>0</v>
      </c>
      <c r="AQ345" s="293">
        <f t="shared" si="54"/>
        <v>0</v>
      </c>
      <c r="AR345" s="294" t="str">
        <f>IF(AQ345=0,"",
IF(SUM($AQ$330:AQ345)=1,AS345,
IF($AQ$451&gt;SUM($AQ$330:AQ345),_xlfn.CONCAT(", ",AS345),
IF($AQ$451=SUM($AQ$330:AQ345),_xlfn.CONCAT(" y ",AS345)))))</f>
        <v/>
      </c>
      <c r="AS345" s="89" t="s">
        <v>5134</v>
      </c>
    </row>
    <row r="346" spans="1:45" ht="15" customHeight="1">
      <c r="A346" s="64"/>
      <c r="B346" s="11"/>
      <c r="C346" s="58" t="s">
        <v>5067</v>
      </c>
      <c r="D346" s="1020" t="str">
        <f>IF(CNGE_2025_M1_Secc5_Sub1!$D46="","",CNGE_2025_M1_Secc5_Sub1!$D46)</f>
        <v/>
      </c>
      <c r="E346" s="889"/>
      <c r="F346" s="889"/>
      <c r="G346" s="889"/>
      <c r="H346" s="889"/>
      <c r="I346" s="889"/>
      <c r="J346" s="890"/>
      <c r="K346" s="1041"/>
      <c r="L346" s="1042"/>
      <c r="M346" s="1042"/>
      <c r="N346" s="1042"/>
      <c r="O346" s="1043"/>
      <c r="P346" s="1041"/>
      <c r="Q346" s="1042"/>
      <c r="R346" s="1042"/>
      <c r="S346" s="1042"/>
      <c r="T346" s="1043"/>
      <c r="U346" s="1041"/>
      <c r="V346" s="1042"/>
      <c r="W346" s="1042"/>
      <c r="X346" s="1042"/>
      <c r="Y346" s="1043"/>
      <c r="Z346" s="1041"/>
      <c r="AA346" s="1042"/>
      <c r="AB346" s="1042"/>
      <c r="AC346" s="1042"/>
      <c r="AD346" s="1043"/>
      <c r="AI346">
        <f t="shared" si="48"/>
        <v>0</v>
      </c>
      <c r="AJ346">
        <f t="shared" si="49"/>
        <v>0</v>
      </c>
      <c r="AK346">
        <f t="shared" si="50"/>
        <v>0</v>
      </c>
      <c r="AL346">
        <f t="shared" si="51"/>
        <v>0</v>
      </c>
      <c r="AM346" s="293">
        <f t="shared" si="52"/>
        <v>0</v>
      </c>
      <c r="AN346" s="294" t="str">
        <f>IF(AM346=0,"",
IF(SUM($AM$330:AM346)=1,AO346,
IF($AM$451&gt;SUM($AM$330:AM346),_xlfn.CONCAT(", ",AO346),
IF($AM$451=SUM($AM$330:AM346),_xlfn.CONCAT(" y ",AO346)))))</f>
        <v/>
      </c>
      <c r="AO346" s="31">
        <v>16</v>
      </c>
      <c r="AP346" s="290">
        <f t="shared" si="53"/>
        <v>0</v>
      </c>
      <c r="AQ346" s="293">
        <f t="shared" si="54"/>
        <v>0</v>
      </c>
      <c r="AR346" s="294" t="str">
        <f>IF(AQ346=0,"",
IF(SUM($AQ$330:AQ346)=1,AS346,
IF($AQ$451&gt;SUM($AQ$330:AQ346),_xlfn.CONCAT(", ",AS346),
IF($AQ$451=SUM($AQ$330:AQ346),_xlfn.CONCAT(" y ",AS346)))))</f>
        <v/>
      </c>
      <c r="AS346" s="89" t="s">
        <v>5135</v>
      </c>
    </row>
    <row r="347" spans="1:45" ht="15" customHeight="1">
      <c r="A347" s="64"/>
      <c r="B347" s="11"/>
      <c r="C347" s="58" t="s">
        <v>5068</v>
      </c>
      <c r="D347" s="1020" t="str">
        <f>IF(CNGE_2025_M1_Secc5_Sub1!$D47="","",CNGE_2025_M1_Secc5_Sub1!$D47)</f>
        <v/>
      </c>
      <c r="E347" s="889"/>
      <c r="F347" s="889"/>
      <c r="G347" s="889"/>
      <c r="H347" s="889"/>
      <c r="I347" s="889"/>
      <c r="J347" s="890"/>
      <c r="K347" s="1041"/>
      <c r="L347" s="1042"/>
      <c r="M347" s="1042"/>
      <c r="N347" s="1042"/>
      <c r="O347" s="1043"/>
      <c r="P347" s="1041"/>
      <c r="Q347" s="1042"/>
      <c r="R347" s="1042"/>
      <c r="S347" s="1042"/>
      <c r="T347" s="1043"/>
      <c r="U347" s="1041"/>
      <c r="V347" s="1042"/>
      <c r="W347" s="1042"/>
      <c r="X347" s="1042"/>
      <c r="Y347" s="1043"/>
      <c r="Z347" s="1041"/>
      <c r="AA347" s="1042"/>
      <c r="AB347" s="1042"/>
      <c r="AC347" s="1042"/>
      <c r="AD347" s="1043"/>
      <c r="AI347">
        <f t="shared" si="48"/>
        <v>0</v>
      </c>
      <c r="AJ347">
        <f t="shared" si="49"/>
        <v>0</v>
      </c>
      <c r="AK347">
        <f t="shared" si="50"/>
        <v>0</v>
      </c>
      <c r="AL347">
        <f t="shared" si="51"/>
        <v>0</v>
      </c>
      <c r="AM347" s="293">
        <f t="shared" si="52"/>
        <v>0</v>
      </c>
      <c r="AN347" s="294" t="str">
        <f>IF(AM347=0,"",
IF(SUM($AM$330:AM347)=1,AO347,
IF($AM$451&gt;SUM($AM$330:AM347),_xlfn.CONCAT(", ",AO347),
IF($AM$451=SUM($AM$330:AM347),_xlfn.CONCAT(" y ",AO347)))))</f>
        <v/>
      </c>
      <c r="AO347" s="31">
        <v>17</v>
      </c>
      <c r="AP347" s="290">
        <f t="shared" si="53"/>
        <v>0</v>
      </c>
      <c r="AQ347" s="293">
        <f t="shared" si="54"/>
        <v>0</v>
      </c>
      <c r="AR347" s="294" t="str">
        <f>IF(AQ347=0,"",
IF(SUM($AQ$330:AQ347)=1,AS347,
IF($AQ$451&gt;SUM($AQ$330:AQ347),_xlfn.CONCAT(", ",AS347),
IF($AQ$451=SUM($AQ$330:AQ347),_xlfn.CONCAT(" y ",AS347)))))</f>
        <v/>
      </c>
      <c r="AS347" s="89" t="s">
        <v>5136</v>
      </c>
    </row>
    <row r="348" spans="1:45" ht="15" customHeight="1">
      <c r="A348" s="64"/>
      <c r="B348" s="11"/>
      <c r="C348" s="58" t="s">
        <v>5069</v>
      </c>
      <c r="D348" s="1020" t="str">
        <f>IF(CNGE_2025_M1_Secc5_Sub1!$D48="","",CNGE_2025_M1_Secc5_Sub1!$D48)</f>
        <v/>
      </c>
      <c r="E348" s="889"/>
      <c r="F348" s="889"/>
      <c r="G348" s="889"/>
      <c r="H348" s="889"/>
      <c r="I348" s="889"/>
      <c r="J348" s="890"/>
      <c r="K348" s="1041"/>
      <c r="L348" s="1042"/>
      <c r="M348" s="1042"/>
      <c r="N348" s="1042"/>
      <c r="O348" s="1043"/>
      <c r="P348" s="1041"/>
      <c r="Q348" s="1042"/>
      <c r="R348" s="1042"/>
      <c r="S348" s="1042"/>
      <c r="T348" s="1043"/>
      <c r="U348" s="1041"/>
      <c r="V348" s="1042"/>
      <c r="W348" s="1042"/>
      <c r="X348" s="1042"/>
      <c r="Y348" s="1043"/>
      <c r="Z348" s="1041"/>
      <c r="AA348" s="1042"/>
      <c r="AB348" s="1042"/>
      <c r="AC348" s="1042"/>
      <c r="AD348" s="1043"/>
      <c r="AI348">
        <f t="shared" si="48"/>
        <v>0</v>
      </c>
      <c r="AJ348">
        <f t="shared" si="49"/>
        <v>0</v>
      </c>
      <c r="AK348">
        <f t="shared" si="50"/>
        <v>0</v>
      </c>
      <c r="AL348">
        <f t="shared" si="51"/>
        <v>0</v>
      </c>
      <c r="AM348" s="293">
        <f t="shared" si="52"/>
        <v>0</v>
      </c>
      <c r="AN348" s="294" t="str">
        <f>IF(AM348=0,"",
IF(SUM($AM$330:AM348)=1,AO348,
IF($AM$451&gt;SUM($AM$330:AM348),_xlfn.CONCAT(", ",AO348),
IF($AM$451=SUM($AM$330:AM348),_xlfn.CONCAT(" y ",AO348)))))</f>
        <v/>
      </c>
      <c r="AO348" s="31">
        <v>18</v>
      </c>
      <c r="AP348" s="290">
        <f t="shared" si="53"/>
        <v>0</v>
      </c>
      <c r="AQ348" s="293">
        <f t="shared" si="54"/>
        <v>0</v>
      </c>
      <c r="AR348" s="294" t="str">
        <f>IF(AQ348=0,"",
IF(SUM($AQ$330:AQ348)=1,AS348,
IF($AQ$451&gt;SUM($AQ$330:AQ348),_xlfn.CONCAT(", ",AS348),
IF($AQ$451=SUM($AQ$330:AQ348),_xlfn.CONCAT(" y ",AS348)))))</f>
        <v/>
      </c>
      <c r="AS348" s="89" t="s">
        <v>5137</v>
      </c>
    </row>
    <row r="349" spans="1:45" ht="15" customHeight="1">
      <c r="A349" s="64"/>
      <c r="B349" s="11"/>
      <c r="C349" s="58" t="s">
        <v>5070</v>
      </c>
      <c r="D349" s="1020" t="str">
        <f>IF(CNGE_2025_M1_Secc5_Sub1!$D49="","",CNGE_2025_M1_Secc5_Sub1!$D49)</f>
        <v/>
      </c>
      <c r="E349" s="889"/>
      <c r="F349" s="889"/>
      <c r="G349" s="889"/>
      <c r="H349" s="889"/>
      <c r="I349" s="889"/>
      <c r="J349" s="890"/>
      <c r="K349" s="1041"/>
      <c r="L349" s="1042"/>
      <c r="M349" s="1042"/>
      <c r="N349" s="1042"/>
      <c r="O349" s="1043"/>
      <c r="P349" s="1041"/>
      <c r="Q349" s="1042"/>
      <c r="R349" s="1042"/>
      <c r="S349" s="1042"/>
      <c r="T349" s="1043"/>
      <c r="U349" s="1041"/>
      <c r="V349" s="1042"/>
      <c r="W349" s="1042"/>
      <c r="X349" s="1042"/>
      <c r="Y349" s="1043"/>
      <c r="Z349" s="1041"/>
      <c r="AA349" s="1042"/>
      <c r="AB349" s="1042"/>
      <c r="AC349" s="1042"/>
      <c r="AD349" s="1043"/>
      <c r="AI349">
        <f t="shared" si="48"/>
        <v>0</v>
      </c>
      <c r="AJ349">
        <f t="shared" si="49"/>
        <v>0</v>
      </c>
      <c r="AK349">
        <f t="shared" si="50"/>
        <v>0</v>
      </c>
      <c r="AL349">
        <f t="shared" si="51"/>
        <v>0</v>
      </c>
      <c r="AM349" s="293">
        <f t="shared" si="52"/>
        <v>0</v>
      </c>
      <c r="AN349" s="294" t="str">
        <f>IF(AM349=0,"",
IF(SUM($AM$330:AM349)=1,AO349,
IF($AM$451&gt;SUM($AM$330:AM349),_xlfn.CONCAT(", ",AO349),
IF($AM$451=SUM($AM$330:AM349),_xlfn.CONCAT(" y ",AO349)))))</f>
        <v/>
      </c>
      <c r="AO349" s="31">
        <v>19</v>
      </c>
      <c r="AP349" s="290">
        <f t="shared" si="53"/>
        <v>0</v>
      </c>
      <c r="AQ349" s="293">
        <f t="shared" si="54"/>
        <v>0</v>
      </c>
      <c r="AR349" s="294" t="str">
        <f>IF(AQ349=0,"",
IF(SUM($AQ$330:AQ349)=1,AS349,
IF($AQ$451&gt;SUM($AQ$330:AQ349),_xlfn.CONCAT(", ",AS349),
IF($AQ$451=SUM($AQ$330:AQ349),_xlfn.CONCAT(" y ",AS349)))))</f>
        <v/>
      </c>
      <c r="AS349" s="89" t="s">
        <v>5138</v>
      </c>
    </row>
    <row r="350" spans="1:45" ht="15" customHeight="1">
      <c r="A350" s="64"/>
      <c r="B350" s="11"/>
      <c r="C350" s="58" t="s">
        <v>5071</v>
      </c>
      <c r="D350" s="1020" t="str">
        <f>IF(CNGE_2025_M1_Secc5_Sub1!$D50="","",CNGE_2025_M1_Secc5_Sub1!$D50)</f>
        <v/>
      </c>
      <c r="E350" s="889"/>
      <c r="F350" s="889"/>
      <c r="G350" s="889"/>
      <c r="H350" s="889"/>
      <c r="I350" s="889"/>
      <c r="J350" s="890"/>
      <c r="K350" s="1041"/>
      <c r="L350" s="1042"/>
      <c r="M350" s="1042"/>
      <c r="N350" s="1042"/>
      <c r="O350" s="1043"/>
      <c r="P350" s="1041"/>
      <c r="Q350" s="1042"/>
      <c r="R350" s="1042"/>
      <c r="S350" s="1042"/>
      <c r="T350" s="1043"/>
      <c r="U350" s="1041"/>
      <c r="V350" s="1042"/>
      <c r="W350" s="1042"/>
      <c r="X350" s="1042"/>
      <c r="Y350" s="1043"/>
      <c r="Z350" s="1041"/>
      <c r="AA350" s="1042"/>
      <c r="AB350" s="1042"/>
      <c r="AC350" s="1042"/>
      <c r="AD350" s="1043"/>
      <c r="AI350">
        <f t="shared" si="48"/>
        <v>0</v>
      </c>
      <c r="AJ350">
        <f t="shared" si="49"/>
        <v>0</v>
      </c>
      <c r="AK350">
        <f t="shared" si="50"/>
        <v>0</v>
      </c>
      <c r="AL350">
        <f t="shared" si="51"/>
        <v>0</v>
      </c>
      <c r="AM350" s="293">
        <f t="shared" si="52"/>
        <v>0</v>
      </c>
      <c r="AN350" s="294" t="str">
        <f>IF(AM350=0,"",
IF(SUM($AM$330:AM350)=1,AO350,
IF($AM$451&gt;SUM($AM$330:AM350),_xlfn.CONCAT(", ",AO350),
IF($AM$451=SUM($AM$330:AM350),_xlfn.CONCAT(" y ",AO350)))))</f>
        <v/>
      </c>
      <c r="AO350" s="31">
        <v>20</v>
      </c>
      <c r="AP350" s="290">
        <f t="shared" si="53"/>
        <v>0</v>
      </c>
      <c r="AQ350" s="293">
        <f t="shared" si="54"/>
        <v>0</v>
      </c>
      <c r="AR350" s="294" t="str">
        <f>IF(AQ350=0,"",
IF(SUM($AQ$330:AQ350)=1,AS350,
IF($AQ$451&gt;SUM($AQ$330:AQ350),_xlfn.CONCAT(", ",AS350),
IF($AQ$451=SUM($AQ$330:AQ350),_xlfn.CONCAT(" y ",AS350)))))</f>
        <v/>
      </c>
      <c r="AS350" s="89" t="s">
        <v>5139</v>
      </c>
    </row>
    <row r="351" spans="1:45" ht="15" customHeight="1">
      <c r="A351" s="64"/>
      <c r="B351" s="11"/>
      <c r="C351" s="58" t="s">
        <v>5072</v>
      </c>
      <c r="D351" s="1020" t="str">
        <f>IF(CNGE_2025_M1_Secc5_Sub1!$D51="","",CNGE_2025_M1_Secc5_Sub1!$D51)</f>
        <v/>
      </c>
      <c r="E351" s="889"/>
      <c r="F351" s="889"/>
      <c r="G351" s="889"/>
      <c r="H351" s="889"/>
      <c r="I351" s="889"/>
      <c r="J351" s="890"/>
      <c r="K351" s="1041"/>
      <c r="L351" s="1042"/>
      <c r="M351" s="1042"/>
      <c r="N351" s="1042"/>
      <c r="O351" s="1043"/>
      <c r="P351" s="1041"/>
      <c r="Q351" s="1042"/>
      <c r="R351" s="1042"/>
      <c r="S351" s="1042"/>
      <c r="T351" s="1043"/>
      <c r="U351" s="1041"/>
      <c r="V351" s="1042"/>
      <c r="W351" s="1042"/>
      <c r="X351" s="1042"/>
      <c r="Y351" s="1043"/>
      <c r="Z351" s="1041"/>
      <c r="AA351" s="1042"/>
      <c r="AB351" s="1042"/>
      <c r="AC351" s="1042"/>
      <c r="AD351" s="1043"/>
      <c r="AI351">
        <f t="shared" si="48"/>
        <v>0</v>
      </c>
      <c r="AJ351">
        <f t="shared" si="49"/>
        <v>0</v>
      </c>
      <c r="AK351">
        <f t="shared" si="50"/>
        <v>0</v>
      </c>
      <c r="AL351">
        <f t="shared" si="51"/>
        <v>0</v>
      </c>
      <c r="AM351" s="293">
        <f t="shared" si="52"/>
        <v>0</v>
      </c>
      <c r="AN351" s="294" t="str">
        <f>IF(AM351=0,"",
IF(SUM($AM$330:AM351)=1,AO351,
IF($AM$451&gt;SUM($AM$330:AM351),_xlfn.CONCAT(", ",AO351),
IF($AM$451=SUM($AM$330:AM351),_xlfn.CONCAT(" y ",AO351)))))</f>
        <v/>
      </c>
      <c r="AO351" s="31">
        <v>21</v>
      </c>
      <c r="AP351" s="290">
        <f t="shared" si="53"/>
        <v>0</v>
      </c>
      <c r="AQ351" s="293">
        <f t="shared" si="54"/>
        <v>0</v>
      </c>
      <c r="AR351" s="294" t="str">
        <f>IF(AQ351=0,"",
IF(SUM($AQ$330:AQ351)=1,AS351,
IF($AQ$451&gt;SUM($AQ$330:AQ351),_xlfn.CONCAT(", ",AS351),
IF($AQ$451=SUM($AQ$330:AQ351),_xlfn.CONCAT(" y ",AS351)))))</f>
        <v/>
      </c>
      <c r="AS351" s="89" t="s">
        <v>5140</v>
      </c>
    </row>
    <row r="352" spans="1:45" ht="15" customHeight="1">
      <c r="A352" s="64"/>
      <c r="B352" s="11"/>
      <c r="C352" s="58" t="s">
        <v>5073</v>
      </c>
      <c r="D352" s="1020" t="str">
        <f>IF(CNGE_2025_M1_Secc5_Sub1!$D52="","",CNGE_2025_M1_Secc5_Sub1!$D52)</f>
        <v/>
      </c>
      <c r="E352" s="889"/>
      <c r="F352" s="889"/>
      <c r="G352" s="889"/>
      <c r="H352" s="889"/>
      <c r="I352" s="889"/>
      <c r="J352" s="890"/>
      <c r="K352" s="1041"/>
      <c r="L352" s="1042"/>
      <c r="M352" s="1042"/>
      <c r="N352" s="1042"/>
      <c r="O352" s="1043"/>
      <c r="P352" s="1041"/>
      <c r="Q352" s="1042"/>
      <c r="R352" s="1042"/>
      <c r="S352" s="1042"/>
      <c r="T352" s="1043"/>
      <c r="U352" s="1041"/>
      <c r="V352" s="1042"/>
      <c r="W352" s="1042"/>
      <c r="X352" s="1042"/>
      <c r="Y352" s="1043"/>
      <c r="Z352" s="1041"/>
      <c r="AA352" s="1042"/>
      <c r="AB352" s="1042"/>
      <c r="AC352" s="1042"/>
      <c r="AD352" s="1043"/>
      <c r="AI352">
        <f t="shared" si="48"/>
        <v>0</v>
      </c>
      <c r="AJ352">
        <f t="shared" si="49"/>
        <v>0</v>
      </c>
      <c r="AK352">
        <f t="shared" si="50"/>
        <v>0</v>
      </c>
      <c r="AL352">
        <f t="shared" si="51"/>
        <v>0</v>
      </c>
      <c r="AM352" s="293">
        <f t="shared" si="52"/>
        <v>0</v>
      </c>
      <c r="AN352" s="294" t="str">
        <f>IF(AM352=0,"",
IF(SUM($AM$330:AM352)=1,AO352,
IF($AM$451&gt;SUM($AM$330:AM352),_xlfn.CONCAT(", ",AO352),
IF($AM$451=SUM($AM$330:AM352),_xlfn.CONCAT(" y ",AO352)))))</f>
        <v/>
      </c>
      <c r="AO352" s="31">
        <v>22</v>
      </c>
      <c r="AP352" s="290">
        <f t="shared" si="53"/>
        <v>0</v>
      </c>
      <c r="AQ352" s="293">
        <f t="shared" si="54"/>
        <v>0</v>
      </c>
      <c r="AR352" s="294" t="str">
        <f>IF(AQ352=0,"",
IF(SUM($AQ$330:AQ352)=1,AS352,
IF($AQ$451&gt;SUM($AQ$330:AQ352),_xlfn.CONCAT(", ",AS352),
IF($AQ$451=SUM($AQ$330:AQ352),_xlfn.CONCAT(" y ",AS352)))))</f>
        <v/>
      </c>
      <c r="AS352" s="89" t="s">
        <v>5141</v>
      </c>
    </row>
    <row r="353" spans="1:45" ht="15" customHeight="1">
      <c r="A353" s="64"/>
      <c r="B353" s="11"/>
      <c r="C353" s="58" t="s">
        <v>5074</v>
      </c>
      <c r="D353" s="1020" t="str">
        <f>IF(CNGE_2025_M1_Secc5_Sub1!$D53="","",CNGE_2025_M1_Secc5_Sub1!$D53)</f>
        <v/>
      </c>
      <c r="E353" s="889"/>
      <c r="F353" s="889"/>
      <c r="G353" s="889"/>
      <c r="H353" s="889"/>
      <c r="I353" s="889"/>
      <c r="J353" s="890"/>
      <c r="K353" s="1041"/>
      <c r="L353" s="1042"/>
      <c r="M353" s="1042"/>
      <c r="N353" s="1042"/>
      <c r="O353" s="1043"/>
      <c r="P353" s="1041"/>
      <c r="Q353" s="1042"/>
      <c r="R353" s="1042"/>
      <c r="S353" s="1042"/>
      <c r="T353" s="1043"/>
      <c r="U353" s="1041"/>
      <c r="V353" s="1042"/>
      <c r="W353" s="1042"/>
      <c r="X353" s="1042"/>
      <c r="Y353" s="1043"/>
      <c r="Z353" s="1041"/>
      <c r="AA353" s="1042"/>
      <c r="AB353" s="1042"/>
      <c r="AC353" s="1042"/>
      <c r="AD353" s="1043"/>
      <c r="AI353">
        <f t="shared" si="48"/>
        <v>0</v>
      </c>
      <c r="AJ353">
        <f t="shared" si="49"/>
        <v>0</v>
      </c>
      <c r="AK353">
        <f t="shared" si="50"/>
        <v>0</v>
      </c>
      <c r="AL353">
        <f t="shared" si="51"/>
        <v>0</v>
      </c>
      <c r="AM353" s="293">
        <f t="shared" si="52"/>
        <v>0</v>
      </c>
      <c r="AN353" s="294" t="str">
        <f>IF(AM353=0,"",
IF(SUM($AM$330:AM353)=1,AO353,
IF($AM$451&gt;SUM($AM$330:AM353),_xlfn.CONCAT(", ",AO353),
IF($AM$451=SUM($AM$330:AM353),_xlfn.CONCAT(" y ",AO353)))))</f>
        <v/>
      </c>
      <c r="AO353" s="31">
        <v>23</v>
      </c>
      <c r="AP353" s="290">
        <f t="shared" si="53"/>
        <v>0</v>
      </c>
      <c r="AQ353" s="293">
        <f t="shared" si="54"/>
        <v>0</v>
      </c>
      <c r="AR353" s="294" t="str">
        <f>IF(AQ353=0,"",
IF(SUM($AQ$330:AQ353)=1,AS353,
IF($AQ$451&gt;SUM($AQ$330:AQ353),_xlfn.CONCAT(", ",AS353),
IF($AQ$451=SUM($AQ$330:AQ353),_xlfn.CONCAT(" y ",AS353)))))</f>
        <v/>
      </c>
      <c r="AS353" s="89" t="s">
        <v>5142</v>
      </c>
    </row>
    <row r="354" spans="1:45" ht="15" customHeight="1">
      <c r="A354" s="64"/>
      <c r="B354" s="11"/>
      <c r="C354" s="58" t="s">
        <v>5075</v>
      </c>
      <c r="D354" s="1020" t="str">
        <f>IF(CNGE_2025_M1_Secc5_Sub1!$D54="","",CNGE_2025_M1_Secc5_Sub1!$D54)</f>
        <v/>
      </c>
      <c r="E354" s="889"/>
      <c r="F354" s="889"/>
      <c r="G354" s="889"/>
      <c r="H354" s="889"/>
      <c r="I354" s="889"/>
      <c r="J354" s="890"/>
      <c r="K354" s="1041"/>
      <c r="L354" s="1042"/>
      <c r="M354" s="1042"/>
      <c r="N354" s="1042"/>
      <c r="O354" s="1043"/>
      <c r="P354" s="1041"/>
      <c r="Q354" s="1042"/>
      <c r="R354" s="1042"/>
      <c r="S354" s="1042"/>
      <c r="T354" s="1043"/>
      <c r="U354" s="1041"/>
      <c r="V354" s="1042"/>
      <c r="W354" s="1042"/>
      <c r="X354" s="1042"/>
      <c r="Y354" s="1043"/>
      <c r="Z354" s="1041"/>
      <c r="AA354" s="1042"/>
      <c r="AB354" s="1042"/>
      <c r="AC354" s="1042"/>
      <c r="AD354" s="1043"/>
      <c r="AI354">
        <f t="shared" si="48"/>
        <v>0</v>
      </c>
      <c r="AJ354">
        <f t="shared" si="49"/>
        <v>0</v>
      </c>
      <c r="AK354">
        <f t="shared" si="50"/>
        <v>0</v>
      </c>
      <c r="AL354">
        <f t="shared" si="51"/>
        <v>0</v>
      </c>
      <c r="AM354" s="293">
        <f t="shared" si="52"/>
        <v>0</v>
      </c>
      <c r="AN354" s="294" t="str">
        <f>IF(AM354=0,"",
IF(SUM($AM$330:AM354)=1,AO354,
IF($AM$451&gt;SUM($AM$330:AM354),_xlfn.CONCAT(", ",AO354),
IF($AM$451=SUM($AM$330:AM354),_xlfn.CONCAT(" y ",AO354)))))</f>
        <v/>
      </c>
      <c r="AO354" s="31">
        <v>24</v>
      </c>
      <c r="AP354" s="290">
        <f t="shared" si="53"/>
        <v>0</v>
      </c>
      <c r="AQ354" s="293">
        <f t="shared" si="54"/>
        <v>0</v>
      </c>
      <c r="AR354" s="294" t="str">
        <f>IF(AQ354=0,"",
IF(SUM($AQ$330:AQ354)=1,AS354,
IF($AQ$451&gt;SUM($AQ$330:AQ354),_xlfn.CONCAT(", ",AS354),
IF($AQ$451=SUM($AQ$330:AQ354),_xlfn.CONCAT(" y ",AS354)))))</f>
        <v/>
      </c>
      <c r="AS354" s="89" t="s">
        <v>5143</v>
      </c>
    </row>
    <row r="355" spans="1:45" ht="15" customHeight="1">
      <c r="A355" s="64"/>
      <c r="B355" s="11"/>
      <c r="C355" s="58" t="s">
        <v>5076</v>
      </c>
      <c r="D355" s="1020" t="str">
        <f>IF(CNGE_2025_M1_Secc5_Sub1!$D55="","",CNGE_2025_M1_Secc5_Sub1!$D55)</f>
        <v/>
      </c>
      <c r="E355" s="889"/>
      <c r="F355" s="889"/>
      <c r="G355" s="889"/>
      <c r="H355" s="889"/>
      <c r="I355" s="889"/>
      <c r="J355" s="890"/>
      <c r="K355" s="1041"/>
      <c r="L355" s="1042"/>
      <c r="M355" s="1042"/>
      <c r="N355" s="1042"/>
      <c r="O355" s="1043"/>
      <c r="P355" s="1041"/>
      <c r="Q355" s="1042"/>
      <c r="R355" s="1042"/>
      <c r="S355" s="1042"/>
      <c r="T355" s="1043"/>
      <c r="U355" s="1041"/>
      <c r="V355" s="1042"/>
      <c r="W355" s="1042"/>
      <c r="X355" s="1042"/>
      <c r="Y355" s="1043"/>
      <c r="Z355" s="1041"/>
      <c r="AA355" s="1042"/>
      <c r="AB355" s="1042"/>
      <c r="AC355" s="1042"/>
      <c r="AD355" s="1043"/>
      <c r="AI355">
        <f t="shared" si="48"/>
        <v>0</v>
      </c>
      <c r="AJ355">
        <f t="shared" si="49"/>
        <v>0</v>
      </c>
      <c r="AK355">
        <f t="shared" si="50"/>
        <v>0</v>
      </c>
      <c r="AL355">
        <f t="shared" si="51"/>
        <v>0</v>
      </c>
      <c r="AM355" s="293">
        <f t="shared" si="52"/>
        <v>0</v>
      </c>
      <c r="AN355" s="294" t="str">
        <f>IF(AM355=0,"",
IF(SUM($AM$330:AM355)=1,AO355,
IF($AM$451&gt;SUM($AM$330:AM355),_xlfn.CONCAT(", ",AO355),
IF($AM$451=SUM($AM$330:AM355),_xlfn.CONCAT(" y ",AO355)))))</f>
        <v/>
      </c>
      <c r="AO355" s="31">
        <v>25</v>
      </c>
      <c r="AP355" s="290">
        <f t="shared" si="53"/>
        <v>0</v>
      </c>
      <c r="AQ355" s="293">
        <f t="shared" si="54"/>
        <v>0</v>
      </c>
      <c r="AR355" s="294" t="str">
        <f>IF(AQ355=0,"",
IF(SUM($AQ$330:AQ355)=1,AS355,
IF($AQ$451&gt;SUM($AQ$330:AQ355),_xlfn.CONCAT(", ",AS355),
IF($AQ$451=SUM($AQ$330:AQ355),_xlfn.CONCAT(" y ",AS355)))))</f>
        <v/>
      </c>
      <c r="AS355" s="89" t="s">
        <v>5144</v>
      </c>
    </row>
    <row r="356" spans="1:45" ht="15" customHeight="1">
      <c r="A356" s="64"/>
      <c r="B356" s="11"/>
      <c r="C356" s="58" t="s">
        <v>5077</v>
      </c>
      <c r="D356" s="1020" t="str">
        <f>IF(CNGE_2025_M1_Secc5_Sub1!$D56="","",CNGE_2025_M1_Secc5_Sub1!$D56)</f>
        <v/>
      </c>
      <c r="E356" s="889"/>
      <c r="F356" s="889"/>
      <c r="G356" s="889"/>
      <c r="H356" s="889"/>
      <c r="I356" s="889"/>
      <c r="J356" s="890"/>
      <c r="K356" s="1041"/>
      <c r="L356" s="1042"/>
      <c r="M356" s="1042"/>
      <c r="N356" s="1042"/>
      <c r="O356" s="1043"/>
      <c r="P356" s="1041"/>
      <c r="Q356" s="1042"/>
      <c r="R356" s="1042"/>
      <c r="S356" s="1042"/>
      <c r="T356" s="1043"/>
      <c r="U356" s="1041"/>
      <c r="V356" s="1042"/>
      <c r="W356" s="1042"/>
      <c r="X356" s="1042"/>
      <c r="Y356" s="1043"/>
      <c r="Z356" s="1041"/>
      <c r="AA356" s="1042"/>
      <c r="AB356" s="1042"/>
      <c r="AC356" s="1042"/>
      <c r="AD356" s="1043"/>
      <c r="AI356">
        <f t="shared" si="48"/>
        <v>0</v>
      </c>
      <c r="AJ356">
        <f t="shared" si="49"/>
        <v>0</v>
      </c>
      <c r="AK356">
        <f t="shared" si="50"/>
        <v>0</v>
      </c>
      <c r="AL356">
        <f t="shared" si="51"/>
        <v>0</v>
      </c>
      <c r="AM356" s="293">
        <f t="shared" si="52"/>
        <v>0</v>
      </c>
      <c r="AN356" s="294" t="str">
        <f>IF(AM356=0,"",
IF(SUM($AM$330:AM356)=1,AO356,
IF($AM$451&gt;SUM($AM$330:AM356),_xlfn.CONCAT(", ",AO356),
IF($AM$451=SUM($AM$330:AM356),_xlfn.CONCAT(" y ",AO356)))))</f>
        <v/>
      </c>
      <c r="AO356" s="31">
        <v>26</v>
      </c>
      <c r="AP356" s="290">
        <f t="shared" si="53"/>
        <v>0</v>
      </c>
      <c r="AQ356" s="293">
        <f t="shared" si="54"/>
        <v>0</v>
      </c>
      <c r="AR356" s="294" t="str">
        <f>IF(AQ356=0,"",
IF(SUM($AQ$330:AQ356)=1,AS356,
IF($AQ$451&gt;SUM($AQ$330:AQ356),_xlfn.CONCAT(", ",AS356),
IF($AQ$451=SUM($AQ$330:AQ356),_xlfn.CONCAT(" y ",AS356)))))</f>
        <v/>
      </c>
      <c r="AS356" s="89" t="s">
        <v>5145</v>
      </c>
    </row>
    <row r="357" spans="1:45" ht="15" customHeight="1">
      <c r="A357" s="64"/>
      <c r="B357" s="11"/>
      <c r="C357" s="58" t="s">
        <v>5078</v>
      </c>
      <c r="D357" s="1020" t="str">
        <f>IF(CNGE_2025_M1_Secc5_Sub1!$D57="","",CNGE_2025_M1_Secc5_Sub1!$D57)</f>
        <v/>
      </c>
      <c r="E357" s="889"/>
      <c r="F357" s="889"/>
      <c r="G357" s="889"/>
      <c r="H357" s="889"/>
      <c r="I357" s="889"/>
      <c r="J357" s="890"/>
      <c r="K357" s="1041"/>
      <c r="L357" s="1042"/>
      <c r="M357" s="1042"/>
      <c r="N357" s="1042"/>
      <c r="O357" s="1043"/>
      <c r="P357" s="1041"/>
      <c r="Q357" s="1042"/>
      <c r="R357" s="1042"/>
      <c r="S357" s="1042"/>
      <c r="T357" s="1043"/>
      <c r="U357" s="1041"/>
      <c r="V357" s="1042"/>
      <c r="W357" s="1042"/>
      <c r="X357" s="1042"/>
      <c r="Y357" s="1043"/>
      <c r="Z357" s="1041"/>
      <c r="AA357" s="1042"/>
      <c r="AB357" s="1042"/>
      <c r="AC357" s="1042"/>
      <c r="AD357" s="1043"/>
      <c r="AI357">
        <f t="shared" si="48"/>
        <v>0</v>
      </c>
      <c r="AJ357">
        <f t="shared" si="49"/>
        <v>0</v>
      </c>
      <c r="AK357">
        <f t="shared" si="50"/>
        <v>0</v>
      </c>
      <c r="AL357">
        <f t="shared" si="51"/>
        <v>0</v>
      </c>
      <c r="AM357" s="293">
        <f t="shared" si="52"/>
        <v>0</v>
      </c>
      <c r="AN357" s="294" t="str">
        <f>IF(AM357=0,"",
IF(SUM($AM$330:AM357)=1,AO357,
IF($AM$451&gt;SUM($AM$330:AM357),_xlfn.CONCAT(", ",AO357),
IF($AM$451=SUM($AM$330:AM357),_xlfn.CONCAT(" y ",AO357)))))</f>
        <v/>
      </c>
      <c r="AO357" s="31">
        <v>27</v>
      </c>
      <c r="AP357" s="290">
        <f t="shared" si="53"/>
        <v>0</v>
      </c>
      <c r="AQ357" s="293">
        <f t="shared" si="54"/>
        <v>0</v>
      </c>
      <c r="AR357" s="294" t="str">
        <f>IF(AQ357=0,"",
IF(SUM($AQ$330:AQ357)=1,AS357,
IF($AQ$451&gt;SUM($AQ$330:AQ357),_xlfn.CONCAT(", ",AS357),
IF($AQ$451=SUM($AQ$330:AQ357),_xlfn.CONCAT(" y ",AS357)))))</f>
        <v/>
      </c>
      <c r="AS357" s="89" t="s">
        <v>5146</v>
      </c>
    </row>
    <row r="358" spans="1:45" ht="15" customHeight="1">
      <c r="A358" s="64"/>
      <c r="B358" s="11"/>
      <c r="C358" s="58" t="s">
        <v>5079</v>
      </c>
      <c r="D358" s="1020" t="str">
        <f>IF(CNGE_2025_M1_Secc5_Sub1!$D58="","",CNGE_2025_M1_Secc5_Sub1!$D58)</f>
        <v/>
      </c>
      <c r="E358" s="889"/>
      <c r="F358" s="889"/>
      <c r="G358" s="889"/>
      <c r="H358" s="889"/>
      <c r="I358" s="889"/>
      <c r="J358" s="890"/>
      <c r="K358" s="1041"/>
      <c r="L358" s="1042"/>
      <c r="M358" s="1042"/>
      <c r="N358" s="1042"/>
      <c r="O358" s="1043"/>
      <c r="P358" s="1041"/>
      <c r="Q358" s="1042"/>
      <c r="R358" s="1042"/>
      <c r="S358" s="1042"/>
      <c r="T358" s="1043"/>
      <c r="U358" s="1041"/>
      <c r="V358" s="1042"/>
      <c r="W358" s="1042"/>
      <c r="X358" s="1042"/>
      <c r="Y358" s="1043"/>
      <c r="Z358" s="1041"/>
      <c r="AA358" s="1042"/>
      <c r="AB358" s="1042"/>
      <c r="AC358" s="1042"/>
      <c r="AD358" s="1043"/>
      <c r="AI358">
        <f t="shared" si="48"/>
        <v>0</v>
      </c>
      <c r="AJ358">
        <f t="shared" si="49"/>
        <v>0</v>
      </c>
      <c r="AK358">
        <f t="shared" si="50"/>
        <v>0</v>
      </c>
      <c r="AL358">
        <f t="shared" si="51"/>
        <v>0</v>
      </c>
      <c r="AM358" s="293">
        <f t="shared" si="52"/>
        <v>0</v>
      </c>
      <c r="AN358" s="294" t="str">
        <f>IF(AM358=0,"",
IF(SUM($AM$330:AM358)=1,AO358,
IF($AM$451&gt;SUM($AM$330:AM358),_xlfn.CONCAT(", ",AO358),
IF($AM$451=SUM($AM$330:AM358),_xlfn.CONCAT(" y ",AO358)))))</f>
        <v/>
      </c>
      <c r="AO358" s="31">
        <v>28</v>
      </c>
      <c r="AP358" s="290">
        <f t="shared" si="53"/>
        <v>0</v>
      </c>
      <c r="AQ358" s="293">
        <f t="shared" si="54"/>
        <v>0</v>
      </c>
      <c r="AR358" s="294" t="str">
        <f>IF(AQ358=0,"",
IF(SUM($AQ$330:AQ358)=1,AS358,
IF($AQ$451&gt;SUM($AQ$330:AQ358),_xlfn.CONCAT(", ",AS358),
IF($AQ$451=SUM($AQ$330:AQ358),_xlfn.CONCAT(" y ",AS358)))))</f>
        <v/>
      </c>
      <c r="AS358" s="89" t="s">
        <v>5147</v>
      </c>
    </row>
    <row r="359" spans="1:45" ht="15" customHeight="1">
      <c r="A359" s="64"/>
      <c r="B359" s="11"/>
      <c r="C359" s="58" t="s">
        <v>5080</v>
      </c>
      <c r="D359" s="1020" t="str">
        <f>IF(CNGE_2025_M1_Secc5_Sub1!$D59="","",CNGE_2025_M1_Secc5_Sub1!$D59)</f>
        <v/>
      </c>
      <c r="E359" s="889"/>
      <c r="F359" s="889"/>
      <c r="G359" s="889"/>
      <c r="H359" s="889"/>
      <c r="I359" s="889"/>
      <c r="J359" s="890"/>
      <c r="K359" s="1041"/>
      <c r="L359" s="1042"/>
      <c r="M359" s="1042"/>
      <c r="N359" s="1042"/>
      <c r="O359" s="1043"/>
      <c r="P359" s="1041"/>
      <c r="Q359" s="1042"/>
      <c r="R359" s="1042"/>
      <c r="S359" s="1042"/>
      <c r="T359" s="1043"/>
      <c r="U359" s="1041"/>
      <c r="V359" s="1042"/>
      <c r="W359" s="1042"/>
      <c r="X359" s="1042"/>
      <c r="Y359" s="1043"/>
      <c r="Z359" s="1041"/>
      <c r="AA359" s="1042"/>
      <c r="AB359" s="1042"/>
      <c r="AC359" s="1042"/>
      <c r="AD359" s="1043"/>
      <c r="AI359">
        <f t="shared" si="48"/>
        <v>0</v>
      </c>
      <c r="AJ359">
        <f t="shared" si="49"/>
        <v>0</v>
      </c>
      <c r="AK359">
        <f t="shared" si="50"/>
        <v>0</v>
      </c>
      <c r="AL359">
        <f t="shared" si="51"/>
        <v>0</v>
      </c>
      <c r="AM359" s="293">
        <f t="shared" si="52"/>
        <v>0</v>
      </c>
      <c r="AN359" s="294" t="str">
        <f>IF(AM359=0,"",
IF(SUM($AM$330:AM359)=1,AO359,
IF($AM$451&gt;SUM($AM$330:AM359),_xlfn.CONCAT(", ",AO359),
IF($AM$451=SUM($AM$330:AM359),_xlfn.CONCAT(" y ",AO359)))))</f>
        <v/>
      </c>
      <c r="AO359" s="31">
        <v>29</v>
      </c>
      <c r="AP359" s="290">
        <f t="shared" si="53"/>
        <v>0</v>
      </c>
      <c r="AQ359" s="293">
        <f t="shared" si="54"/>
        <v>0</v>
      </c>
      <c r="AR359" s="294" t="str">
        <f>IF(AQ359=0,"",
IF(SUM($AQ$330:AQ359)=1,AS359,
IF($AQ$451&gt;SUM($AQ$330:AQ359),_xlfn.CONCAT(", ",AS359),
IF($AQ$451=SUM($AQ$330:AQ359),_xlfn.CONCAT(" y ",AS359)))))</f>
        <v/>
      </c>
      <c r="AS359" s="89" t="s">
        <v>5148</v>
      </c>
    </row>
    <row r="360" spans="1:45" ht="15" customHeight="1">
      <c r="A360" s="64"/>
      <c r="B360" s="11"/>
      <c r="C360" s="58" t="s">
        <v>5081</v>
      </c>
      <c r="D360" s="1020" t="str">
        <f>IF(CNGE_2025_M1_Secc5_Sub1!$D60="","",CNGE_2025_M1_Secc5_Sub1!$D60)</f>
        <v/>
      </c>
      <c r="E360" s="889"/>
      <c r="F360" s="889"/>
      <c r="G360" s="889"/>
      <c r="H360" s="889"/>
      <c r="I360" s="889"/>
      <c r="J360" s="890"/>
      <c r="K360" s="1041"/>
      <c r="L360" s="1042"/>
      <c r="M360" s="1042"/>
      <c r="N360" s="1042"/>
      <c r="O360" s="1043"/>
      <c r="P360" s="1041"/>
      <c r="Q360" s="1042"/>
      <c r="R360" s="1042"/>
      <c r="S360" s="1042"/>
      <c r="T360" s="1043"/>
      <c r="U360" s="1041"/>
      <c r="V360" s="1042"/>
      <c r="W360" s="1042"/>
      <c r="X360" s="1042"/>
      <c r="Y360" s="1043"/>
      <c r="Z360" s="1041"/>
      <c r="AA360" s="1042"/>
      <c r="AB360" s="1042"/>
      <c r="AC360" s="1042"/>
      <c r="AD360" s="1043"/>
      <c r="AI360">
        <f t="shared" si="48"/>
        <v>0</v>
      </c>
      <c r="AJ360">
        <f t="shared" si="49"/>
        <v>0</v>
      </c>
      <c r="AK360">
        <f t="shared" si="50"/>
        <v>0</v>
      </c>
      <c r="AL360">
        <f t="shared" si="51"/>
        <v>0</v>
      </c>
      <c r="AM360" s="293">
        <f t="shared" si="52"/>
        <v>0</v>
      </c>
      <c r="AN360" s="294" t="str">
        <f>IF(AM360=0,"",
IF(SUM($AM$330:AM360)=1,AO360,
IF($AM$451&gt;SUM($AM$330:AM360),_xlfn.CONCAT(", ",AO360),
IF($AM$451=SUM($AM$330:AM360),_xlfn.CONCAT(" y ",AO360)))))</f>
        <v/>
      </c>
      <c r="AO360" s="31">
        <v>30</v>
      </c>
      <c r="AP360" s="290">
        <f t="shared" si="53"/>
        <v>0</v>
      </c>
      <c r="AQ360" s="293">
        <f t="shared" si="54"/>
        <v>0</v>
      </c>
      <c r="AR360" s="294" t="str">
        <f>IF(AQ360=0,"",
IF(SUM($AQ$330:AQ360)=1,AS360,
IF($AQ$451&gt;SUM($AQ$330:AQ360),_xlfn.CONCAT(", ",AS360),
IF($AQ$451=SUM($AQ$330:AQ360),_xlfn.CONCAT(" y ",AS360)))))</f>
        <v/>
      </c>
      <c r="AS360" s="89" t="s">
        <v>5149</v>
      </c>
    </row>
    <row r="361" spans="1:45" ht="15" customHeight="1">
      <c r="A361" s="64"/>
      <c r="B361" s="11"/>
      <c r="C361" s="58" t="s">
        <v>5082</v>
      </c>
      <c r="D361" s="1020" t="str">
        <f>IF(CNGE_2025_M1_Secc5_Sub1!$D61="","",CNGE_2025_M1_Secc5_Sub1!$D61)</f>
        <v/>
      </c>
      <c r="E361" s="889"/>
      <c r="F361" s="889"/>
      <c r="G361" s="889"/>
      <c r="H361" s="889"/>
      <c r="I361" s="889"/>
      <c r="J361" s="890"/>
      <c r="K361" s="1041"/>
      <c r="L361" s="1042"/>
      <c r="M361" s="1042"/>
      <c r="N361" s="1042"/>
      <c r="O361" s="1043"/>
      <c r="P361" s="1041"/>
      <c r="Q361" s="1042"/>
      <c r="R361" s="1042"/>
      <c r="S361" s="1042"/>
      <c r="T361" s="1043"/>
      <c r="U361" s="1041"/>
      <c r="V361" s="1042"/>
      <c r="W361" s="1042"/>
      <c r="X361" s="1042"/>
      <c r="Y361" s="1043"/>
      <c r="Z361" s="1041"/>
      <c r="AA361" s="1042"/>
      <c r="AB361" s="1042"/>
      <c r="AC361" s="1042"/>
      <c r="AD361" s="1043"/>
      <c r="AI361">
        <f t="shared" si="48"/>
        <v>0</v>
      </c>
      <c r="AJ361">
        <f t="shared" si="49"/>
        <v>0</v>
      </c>
      <c r="AK361">
        <f t="shared" si="50"/>
        <v>0</v>
      </c>
      <c r="AL361">
        <f t="shared" si="51"/>
        <v>0</v>
      </c>
      <c r="AM361" s="293">
        <f t="shared" si="52"/>
        <v>0</v>
      </c>
      <c r="AN361" s="294" t="str">
        <f>IF(AM361=0,"",
IF(SUM($AM$330:AM361)=1,AO361,
IF($AM$451&gt;SUM($AM$330:AM361),_xlfn.CONCAT(", ",AO361),
IF($AM$451=SUM($AM$330:AM361),_xlfn.CONCAT(" y ",AO361)))))</f>
        <v/>
      </c>
      <c r="AO361" s="31">
        <v>31</v>
      </c>
      <c r="AP361" s="290">
        <f t="shared" si="53"/>
        <v>0</v>
      </c>
      <c r="AQ361" s="293">
        <f t="shared" si="54"/>
        <v>0</v>
      </c>
      <c r="AR361" s="294" t="str">
        <f>IF(AQ361=0,"",
IF(SUM($AQ$330:AQ361)=1,AS361,
IF($AQ$451&gt;SUM($AQ$330:AQ361),_xlfn.CONCAT(", ",AS361),
IF($AQ$451=SUM($AQ$330:AQ361),_xlfn.CONCAT(" y ",AS361)))))</f>
        <v/>
      </c>
      <c r="AS361" s="89" t="s">
        <v>5150</v>
      </c>
    </row>
    <row r="362" spans="1:45" ht="15" customHeight="1">
      <c r="A362" s="64"/>
      <c r="B362" s="11"/>
      <c r="C362" s="58" t="s">
        <v>5083</v>
      </c>
      <c r="D362" s="1020" t="str">
        <f>IF(CNGE_2025_M1_Secc5_Sub1!$D62="","",CNGE_2025_M1_Secc5_Sub1!$D62)</f>
        <v/>
      </c>
      <c r="E362" s="889"/>
      <c r="F362" s="889"/>
      <c r="G362" s="889"/>
      <c r="H362" s="889"/>
      <c r="I362" s="889"/>
      <c r="J362" s="890"/>
      <c r="K362" s="1041"/>
      <c r="L362" s="1042"/>
      <c r="M362" s="1042"/>
      <c r="N362" s="1042"/>
      <c r="O362" s="1043"/>
      <c r="P362" s="1041"/>
      <c r="Q362" s="1042"/>
      <c r="R362" s="1042"/>
      <c r="S362" s="1042"/>
      <c r="T362" s="1043"/>
      <c r="U362" s="1041"/>
      <c r="V362" s="1042"/>
      <c r="W362" s="1042"/>
      <c r="X362" s="1042"/>
      <c r="Y362" s="1043"/>
      <c r="Z362" s="1041"/>
      <c r="AA362" s="1042"/>
      <c r="AB362" s="1042"/>
      <c r="AC362" s="1042"/>
      <c r="AD362" s="1043"/>
      <c r="AI362">
        <f t="shared" ref="AI362:AI393" si="55">K362</f>
        <v>0</v>
      </c>
      <c r="AJ362">
        <f t="shared" ref="AJ362:AJ393" si="56">COUNTIF(P362:AD362,"NS")</f>
        <v>0</v>
      </c>
      <c r="AK362">
        <f t="shared" ref="AK362:AK393" si="57">SUM(P362:AD362)</f>
        <v>0</v>
      </c>
      <c r="AL362">
        <f t="shared" ref="AL362:AL393" si="58">IF(COUNTIF(K362:AD362,"NA")=4,0,IF(OR(AND(AI362=0,AJ362&gt;0),AND(AI362="NS",AK362&gt;0), AND(AI362="NS", AJ362=0,AK362=0)), 1, IF(OR(AND(AI362&gt;0,AJ362&gt;1,AI362&gt;AK362), AND(AI362="NS",AJ362=2), AND(AI362="NS",AK362=0,AJ362&gt;0),AI362=AK362), 0, 1)))</f>
        <v>0</v>
      </c>
      <c r="AM362" s="293">
        <f t="shared" ref="AM362:AM393" si="59">IF(SUM(AL362)=0,0,1)</f>
        <v>0</v>
      </c>
      <c r="AN362" s="294" t="str">
        <f>IF(AM362=0,"",
IF(SUM($AM$330:AM362)=1,AO362,
IF($AM$451&gt;SUM($AM$330:AM362),_xlfn.CONCAT(", ",AO362),
IF($AM$451=SUM($AM$330:AM362),_xlfn.CONCAT(" y ",AO362)))))</f>
        <v/>
      </c>
      <c r="AO362" s="31">
        <v>32</v>
      </c>
      <c r="AP362" s="290">
        <f t="shared" si="53"/>
        <v>0</v>
      </c>
      <c r="AQ362" s="293">
        <f t="shared" ref="AQ362:AQ393" si="60">IF(AP362=0,0,1)</f>
        <v>0</v>
      </c>
      <c r="AR362" s="294" t="str">
        <f>IF(AQ362=0,"",
IF(SUM($AQ$330:AQ362)=1,AS362,
IF($AQ$451&gt;SUM($AQ$330:AQ362),_xlfn.CONCAT(", ",AS362),
IF($AQ$451=SUM($AQ$330:AQ362),_xlfn.CONCAT(" y ",AS362)))))</f>
        <v/>
      </c>
      <c r="AS362" s="89" t="s">
        <v>5151</v>
      </c>
    </row>
    <row r="363" spans="1:45" ht="15" customHeight="1">
      <c r="A363" s="64"/>
      <c r="B363" s="11"/>
      <c r="C363" s="58" t="s">
        <v>5084</v>
      </c>
      <c r="D363" s="1020" t="str">
        <f>IF(CNGE_2025_M1_Secc5_Sub1!$D63="","",CNGE_2025_M1_Secc5_Sub1!$D63)</f>
        <v/>
      </c>
      <c r="E363" s="889"/>
      <c r="F363" s="889"/>
      <c r="G363" s="889"/>
      <c r="H363" s="889"/>
      <c r="I363" s="889"/>
      <c r="J363" s="890"/>
      <c r="K363" s="1041"/>
      <c r="L363" s="1042"/>
      <c r="M363" s="1042"/>
      <c r="N363" s="1042"/>
      <c r="O363" s="1043"/>
      <c r="P363" s="1041"/>
      <c r="Q363" s="1042"/>
      <c r="R363" s="1042"/>
      <c r="S363" s="1042"/>
      <c r="T363" s="1043"/>
      <c r="U363" s="1041"/>
      <c r="V363" s="1042"/>
      <c r="W363" s="1042"/>
      <c r="X363" s="1042"/>
      <c r="Y363" s="1043"/>
      <c r="Z363" s="1041"/>
      <c r="AA363" s="1042"/>
      <c r="AB363" s="1042"/>
      <c r="AC363" s="1042"/>
      <c r="AD363" s="1043"/>
      <c r="AI363">
        <f t="shared" si="55"/>
        <v>0</v>
      </c>
      <c r="AJ363">
        <f t="shared" si="56"/>
        <v>0</v>
      </c>
      <c r="AK363">
        <f t="shared" si="57"/>
        <v>0</v>
      </c>
      <c r="AL363">
        <f t="shared" si="58"/>
        <v>0</v>
      </c>
      <c r="AM363" s="293">
        <f t="shared" si="59"/>
        <v>0</v>
      </c>
      <c r="AN363" s="294" t="str">
        <f>IF(AM363=0,"",
IF(SUM($AM$330:AM363)=1,AO363,
IF($AM$451&gt;SUM($AM$330:AM363),_xlfn.CONCAT(", ",AO363),
IF($AM$451=SUM($AM$330:AM363),_xlfn.CONCAT(" y ",AO363)))))</f>
        <v/>
      </c>
      <c r="AO363" s="31">
        <v>33</v>
      </c>
      <c r="AP363" s="290">
        <f t="shared" ref="AP363:AP394" si="61">IF(AND(COUNTBLANK(D363)=0,COUNTA(K363:AD363)=4),0,IF(AND(COUNTBLANK(D363)=1,COUNTA(K363:AD363)=0),0,1))</f>
        <v>0</v>
      </c>
      <c r="AQ363" s="293">
        <f t="shared" si="60"/>
        <v>0</v>
      </c>
      <c r="AR363" s="294" t="str">
        <f>IF(AQ363=0,"",
IF(SUM($AQ$330:AQ363)=1,AS363,
IF($AQ$451&gt;SUM($AQ$330:AQ363),_xlfn.CONCAT(", ",AS363),
IF($AQ$451=SUM($AQ$330:AQ363),_xlfn.CONCAT(" y ",AS363)))))</f>
        <v/>
      </c>
      <c r="AS363" s="89" t="s">
        <v>5152</v>
      </c>
    </row>
    <row r="364" spans="1:45" ht="15" customHeight="1">
      <c r="A364" s="64"/>
      <c r="B364" s="11"/>
      <c r="C364" s="58" t="s">
        <v>5085</v>
      </c>
      <c r="D364" s="1020" t="str">
        <f>IF(CNGE_2025_M1_Secc5_Sub1!$D64="","",CNGE_2025_M1_Secc5_Sub1!$D64)</f>
        <v/>
      </c>
      <c r="E364" s="889"/>
      <c r="F364" s="889"/>
      <c r="G364" s="889"/>
      <c r="H364" s="889"/>
      <c r="I364" s="889"/>
      <c r="J364" s="890"/>
      <c r="K364" s="1041"/>
      <c r="L364" s="1042"/>
      <c r="M364" s="1042"/>
      <c r="N364" s="1042"/>
      <c r="O364" s="1043"/>
      <c r="P364" s="1041"/>
      <c r="Q364" s="1042"/>
      <c r="R364" s="1042"/>
      <c r="S364" s="1042"/>
      <c r="T364" s="1043"/>
      <c r="U364" s="1041"/>
      <c r="V364" s="1042"/>
      <c r="W364" s="1042"/>
      <c r="X364" s="1042"/>
      <c r="Y364" s="1043"/>
      <c r="Z364" s="1041"/>
      <c r="AA364" s="1042"/>
      <c r="AB364" s="1042"/>
      <c r="AC364" s="1042"/>
      <c r="AD364" s="1043"/>
      <c r="AI364">
        <f t="shared" si="55"/>
        <v>0</v>
      </c>
      <c r="AJ364">
        <f t="shared" si="56"/>
        <v>0</v>
      </c>
      <c r="AK364">
        <f t="shared" si="57"/>
        <v>0</v>
      </c>
      <c r="AL364">
        <f t="shared" si="58"/>
        <v>0</v>
      </c>
      <c r="AM364" s="293">
        <f t="shared" si="59"/>
        <v>0</v>
      </c>
      <c r="AN364" s="294" t="str">
        <f>IF(AM364=0,"",
IF(SUM($AM$330:AM364)=1,AO364,
IF($AM$451&gt;SUM($AM$330:AM364),_xlfn.CONCAT(", ",AO364),
IF($AM$451=SUM($AM$330:AM364),_xlfn.CONCAT(" y ",AO364)))))</f>
        <v/>
      </c>
      <c r="AO364" s="31">
        <v>34</v>
      </c>
      <c r="AP364" s="290">
        <f t="shared" si="61"/>
        <v>0</v>
      </c>
      <c r="AQ364" s="293">
        <f t="shared" si="60"/>
        <v>0</v>
      </c>
      <c r="AR364" s="294" t="str">
        <f>IF(AQ364=0,"",
IF(SUM($AQ$330:AQ364)=1,AS364,
IF($AQ$451&gt;SUM($AQ$330:AQ364),_xlfn.CONCAT(", ",AS364),
IF($AQ$451=SUM($AQ$330:AQ364),_xlfn.CONCAT(" y ",AS364)))))</f>
        <v/>
      </c>
      <c r="AS364" s="89" t="s">
        <v>5153</v>
      </c>
    </row>
    <row r="365" spans="1:45" ht="15" customHeight="1">
      <c r="A365" s="64"/>
      <c r="B365" s="11"/>
      <c r="C365" s="58" t="s">
        <v>5086</v>
      </c>
      <c r="D365" s="1020" t="str">
        <f>IF(CNGE_2025_M1_Secc5_Sub1!$D65="","",CNGE_2025_M1_Secc5_Sub1!$D65)</f>
        <v/>
      </c>
      <c r="E365" s="889"/>
      <c r="F365" s="889"/>
      <c r="G365" s="889"/>
      <c r="H365" s="889"/>
      <c r="I365" s="889"/>
      <c r="J365" s="890"/>
      <c r="K365" s="1041"/>
      <c r="L365" s="1042"/>
      <c r="M365" s="1042"/>
      <c r="N365" s="1042"/>
      <c r="O365" s="1043"/>
      <c r="P365" s="1041"/>
      <c r="Q365" s="1042"/>
      <c r="R365" s="1042"/>
      <c r="S365" s="1042"/>
      <c r="T365" s="1043"/>
      <c r="U365" s="1041"/>
      <c r="V365" s="1042"/>
      <c r="W365" s="1042"/>
      <c r="X365" s="1042"/>
      <c r="Y365" s="1043"/>
      <c r="Z365" s="1041"/>
      <c r="AA365" s="1042"/>
      <c r="AB365" s="1042"/>
      <c r="AC365" s="1042"/>
      <c r="AD365" s="1043"/>
      <c r="AI365">
        <f t="shared" si="55"/>
        <v>0</v>
      </c>
      <c r="AJ365">
        <f t="shared" si="56"/>
        <v>0</v>
      </c>
      <c r="AK365">
        <f t="shared" si="57"/>
        <v>0</v>
      </c>
      <c r="AL365">
        <f t="shared" si="58"/>
        <v>0</v>
      </c>
      <c r="AM365" s="293">
        <f t="shared" si="59"/>
        <v>0</v>
      </c>
      <c r="AN365" s="294" t="str">
        <f>IF(AM365=0,"",
IF(SUM($AM$330:AM365)=1,AO365,
IF($AM$451&gt;SUM($AM$330:AM365),_xlfn.CONCAT(", ",AO365),
IF($AM$451=SUM($AM$330:AM365),_xlfn.CONCAT(" y ",AO365)))))</f>
        <v/>
      </c>
      <c r="AO365" s="31">
        <v>35</v>
      </c>
      <c r="AP365" s="290">
        <f t="shared" si="61"/>
        <v>0</v>
      </c>
      <c r="AQ365" s="293">
        <f t="shared" si="60"/>
        <v>0</v>
      </c>
      <c r="AR365" s="294" t="str">
        <f>IF(AQ365=0,"",
IF(SUM($AQ$330:AQ365)=1,AS365,
IF($AQ$451&gt;SUM($AQ$330:AQ365),_xlfn.CONCAT(", ",AS365),
IF($AQ$451=SUM($AQ$330:AQ365),_xlfn.CONCAT(" y ",AS365)))))</f>
        <v/>
      </c>
      <c r="AS365" s="89" t="s">
        <v>5154</v>
      </c>
    </row>
    <row r="366" spans="1:45" ht="15" customHeight="1">
      <c r="A366" s="64"/>
      <c r="B366" s="11"/>
      <c r="C366" s="58" t="s">
        <v>5155</v>
      </c>
      <c r="D366" s="1020" t="str">
        <f>IF(CNGE_2025_M1_Secc5_Sub1!$D66="","",CNGE_2025_M1_Secc5_Sub1!$D66)</f>
        <v/>
      </c>
      <c r="E366" s="889"/>
      <c r="F366" s="889"/>
      <c r="G366" s="889"/>
      <c r="H366" s="889"/>
      <c r="I366" s="889"/>
      <c r="J366" s="890"/>
      <c r="K366" s="1041"/>
      <c r="L366" s="1042"/>
      <c r="M366" s="1042"/>
      <c r="N366" s="1042"/>
      <c r="O366" s="1043"/>
      <c r="P366" s="1041"/>
      <c r="Q366" s="1042"/>
      <c r="R366" s="1042"/>
      <c r="S366" s="1042"/>
      <c r="T366" s="1043"/>
      <c r="U366" s="1041"/>
      <c r="V366" s="1042"/>
      <c r="W366" s="1042"/>
      <c r="X366" s="1042"/>
      <c r="Y366" s="1043"/>
      <c r="Z366" s="1041"/>
      <c r="AA366" s="1042"/>
      <c r="AB366" s="1042"/>
      <c r="AC366" s="1042"/>
      <c r="AD366" s="1043"/>
      <c r="AI366">
        <f t="shared" si="55"/>
        <v>0</v>
      </c>
      <c r="AJ366">
        <f t="shared" si="56"/>
        <v>0</v>
      </c>
      <c r="AK366">
        <f t="shared" si="57"/>
        <v>0</v>
      </c>
      <c r="AL366">
        <f t="shared" si="58"/>
        <v>0</v>
      </c>
      <c r="AM366" s="293">
        <f t="shared" si="59"/>
        <v>0</v>
      </c>
      <c r="AN366" s="294" t="str">
        <f>IF(AM366=0,"",
IF(SUM($AM$330:AM366)=1,AO366,
IF($AM$451&gt;SUM($AM$330:AM366),_xlfn.CONCAT(", ",AO366),
IF($AM$451=SUM($AM$330:AM366),_xlfn.CONCAT(" y ",AO366)))))</f>
        <v/>
      </c>
      <c r="AO366" s="31">
        <v>36</v>
      </c>
      <c r="AP366" s="290">
        <f t="shared" si="61"/>
        <v>0</v>
      </c>
      <c r="AQ366" s="293">
        <f t="shared" si="60"/>
        <v>0</v>
      </c>
      <c r="AR366" s="294" t="str">
        <f>IF(AQ366=0,"",
IF(SUM($AQ$330:AQ366)=1,AS366,
IF($AQ$451&gt;SUM($AQ$330:AQ366),_xlfn.CONCAT(", ",AS366),
IF($AQ$451=SUM($AQ$330:AQ366),_xlfn.CONCAT(" y ",AS366)))))</f>
        <v/>
      </c>
      <c r="AS366" s="89" t="s">
        <v>5156</v>
      </c>
    </row>
    <row r="367" spans="1:45" ht="15" customHeight="1">
      <c r="A367" s="64"/>
      <c r="B367" s="11"/>
      <c r="C367" s="58" t="s">
        <v>5157</v>
      </c>
      <c r="D367" s="1020" t="str">
        <f>IF(CNGE_2025_M1_Secc5_Sub1!$D67="","",CNGE_2025_M1_Secc5_Sub1!$D67)</f>
        <v/>
      </c>
      <c r="E367" s="889"/>
      <c r="F367" s="889"/>
      <c r="G367" s="889"/>
      <c r="H367" s="889"/>
      <c r="I367" s="889"/>
      <c r="J367" s="890"/>
      <c r="K367" s="1041"/>
      <c r="L367" s="1042"/>
      <c r="M367" s="1042"/>
      <c r="N367" s="1042"/>
      <c r="O367" s="1043"/>
      <c r="P367" s="1041"/>
      <c r="Q367" s="1042"/>
      <c r="R367" s="1042"/>
      <c r="S367" s="1042"/>
      <c r="T367" s="1043"/>
      <c r="U367" s="1041"/>
      <c r="V367" s="1042"/>
      <c r="W367" s="1042"/>
      <c r="X367" s="1042"/>
      <c r="Y367" s="1043"/>
      <c r="Z367" s="1041"/>
      <c r="AA367" s="1042"/>
      <c r="AB367" s="1042"/>
      <c r="AC367" s="1042"/>
      <c r="AD367" s="1043"/>
      <c r="AI367">
        <f t="shared" si="55"/>
        <v>0</v>
      </c>
      <c r="AJ367">
        <f t="shared" si="56"/>
        <v>0</v>
      </c>
      <c r="AK367">
        <f t="shared" si="57"/>
        <v>0</v>
      </c>
      <c r="AL367">
        <f t="shared" si="58"/>
        <v>0</v>
      </c>
      <c r="AM367" s="293">
        <f t="shared" si="59"/>
        <v>0</v>
      </c>
      <c r="AN367" s="294" t="str">
        <f>IF(AM367=0,"",
IF(SUM($AM$330:AM367)=1,AO367,
IF($AM$451&gt;SUM($AM$330:AM367),_xlfn.CONCAT(", ",AO367),
IF($AM$451=SUM($AM$330:AM367),_xlfn.CONCAT(" y ",AO367)))))</f>
        <v/>
      </c>
      <c r="AO367" s="31">
        <v>37</v>
      </c>
      <c r="AP367" s="290">
        <f t="shared" si="61"/>
        <v>0</v>
      </c>
      <c r="AQ367" s="293">
        <f t="shared" si="60"/>
        <v>0</v>
      </c>
      <c r="AR367" s="294" t="str">
        <f>IF(AQ367=0,"",
IF(SUM($AQ$330:AQ367)=1,AS367,
IF($AQ$451&gt;SUM($AQ$330:AQ367),_xlfn.CONCAT(", ",AS367),
IF($AQ$451=SUM($AQ$330:AQ367),_xlfn.CONCAT(" y ",AS367)))))</f>
        <v/>
      </c>
      <c r="AS367" s="89" t="s">
        <v>5158</v>
      </c>
    </row>
    <row r="368" spans="1:45" ht="15" customHeight="1">
      <c r="A368" s="64"/>
      <c r="B368" s="11"/>
      <c r="C368" s="58" t="s">
        <v>5159</v>
      </c>
      <c r="D368" s="1020" t="str">
        <f>IF(CNGE_2025_M1_Secc5_Sub1!$D68="","",CNGE_2025_M1_Secc5_Sub1!$D68)</f>
        <v/>
      </c>
      <c r="E368" s="889"/>
      <c r="F368" s="889"/>
      <c r="G368" s="889"/>
      <c r="H368" s="889"/>
      <c r="I368" s="889"/>
      <c r="J368" s="890"/>
      <c r="K368" s="1041"/>
      <c r="L368" s="1042"/>
      <c r="M368" s="1042"/>
      <c r="N368" s="1042"/>
      <c r="O368" s="1043"/>
      <c r="P368" s="1041"/>
      <c r="Q368" s="1042"/>
      <c r="R368" s="1042"/>
      <c r="S368" s="1042"/>
      <c r="T368" s="1043"/>
      <c r="U368" s="1041"/>
      <c r="V368" s="1042"/>
      <c r="W368" s="1042"/>
      <c r="X368" s="1042"/>
      <c r="Y368" s="1043"/>
      <c r="Z368" s="1041"/>
      <c r="AA368" s="1042"/>
      <c r="AB368" s="1042"/>
      <c r="AC368" s="1042"/>
      <c r="AD368" s="1043"/>
      <c r="AI368">
        <f t="shared" si="55"/>
        <v>0</v>
      </c>
      <c r="AJ368">
        <f t="shared" si="56"/>
        <v>0</v>
      </c>
      <c r="AK368">
        <f t="shared" si="57"/>
        <v>0</v>
      </c>
      <c r="AL368">
        <f t="shared" si="58"/>
        <v>0</v>
      </c>
      <c r="AM368" s="293">
        <f t="shared" si="59"/>
        <v>0</v>
      </c>
      <c r="AN368" s="294" t="str">
        <f>IF(AM368=0,"",
IF(SUM($AM$330:AM368)=1,AO368,
IF($AM$451&gt;SUM($AM$330:AM368),_xlfn.CONCAT(", ",AO368),
IF($AM$451=SUM($AM$330:AM368),_xlfn.CONCAT(" y ",AO368)))))</f>
        <v/>
      </c>
      <c r="AO368" s="31">
        <v>38</v>
      </c>
      <c r="AP368" s="290">
        <f t="shared" si="61"/>
        <v>0</v>
      </c>
      <c r="AQ368" s="293">
        <f t="shared" si="60"/>
        <v>0</v>
      </c>
      <c r="AR368" s="294" t="str">
        <f>IF(AQ368=0,"",
IF(SUM($AQ$330:AQ368)=1,AS368,
IF($AQ$451&gt;SUM($AQ$330:AQ368),_xlfn.CONCAT(", ",AS368),
IF($AQ$451=SUM($AQ$330:AQ368),_xlfn.CONCAT(" y ",AS368)))))</f>
        <v/>
      </c>
      <c r="AS368" s="89" t="s">
        <v>5160</v>
      </c>
    </row>
    <row r="369" spans="1:45" ht="15" customHeight="1">
      <c r="A369" s="64"/>
      <c r="B369" s="11"/>
      <c r="C369" s="58" t="s">
        <v>5161</v>
      </c>
      <c r="D369" s="1020" t="str">
        <f>IF(CNGE_2025_M1_Secc5_Sub1!$D69="","",CNGE_2025_M1_Secc5_Sub1!$D69)</f>
        <v/>
      </c>
      <c r="E369" s="889"/>
      <c r="F369" s="889"/>
      <c r="G369" s="889"/>
      <c r="H369" s="889"/>
      <c r="I369" s="889"/>
      <c r="J369" s="890"/>
      <c r="K369" s="1041"/>
      <c r="L369" s="1042"/>
      <c r="M369" s="1042"/>
      <c r="N369" s="1042"/>
      <c r="O369" s="1043"/>
      <c r="P369" s="1041"/>
      <c r="Q369" s="1042"/>
      <c r="R369" s="1042"/>
      <c r="S369" s="1042"/>
      <c r="T369" s="1043"/>
      <c r="U369" s="1041"/>
      <c r="V369" s="1042"/>
      <c r="W369" s="1042"/>
      <c r="X369" s="1042"/>
      <c r="Y369" s="1043"/>
      <c r="Z369" s="1041"/>
      <c r="AA369" s="1042"/>
      <c r="AB369" s="1042"/>
      <c r="AC369" s="1042"/>
      <c r="AD369" s="1043"/>
      <c r="AI369">
        <f t="shared" si="55"/>
        <v>0</v>
      </c>
      <c r="AJ369">
        <f t="shared" si="56"/>
        <v>0</v>
      </c>
      <c r="AK369">
        <f t="shared" si="57"/>
        <v>0</v>
      </c>
      <c r="AL369">
        <f t="shared" si="58"/>
        <v>0</v>
      </c>
      <c r="AM369" s="293">
        <f t="shared" si="59"/>
        <v>0</v>
      </c>
      <c r="AN369" s="294" t="str">
        <f>IF(AM369=0,"",
IF(SUM($AM$330:AM369)=1,AO369,
IF($AM$451&gt;SUM($AM$330:AM369),_xlfn.CONCAT(", ",AO369),
IF($AM$451=SUM($AM$330:AM369),_xlfn.CONCAT(" y ",AO369)))))</f>
        <v/>
      </c>
      <c r="AO369" s="31">
        <v>39</v>
      </c>
      <c r="AP369" s="290">
        <f t="shared" si="61"/>
        <v>0</v>
      </c>
      <c r="AQ369" s="293">
        <f t="shared" si="60"/>
        <v>0</v>
      </c>
      <c r="AR369" s="294" t="str">
        <f>IF(AQ369=0,"",
IF(SUM($AQ$330:AQ369)=1,AS369,
IF($AQ$451&gt;SUM($AQ$330:AQ369),_xlfn.CONCAT(", ",AS369),
IF($AQ$451=SUM($AQ$330:AQ369),_xlfn.CONCAT(" y ",AS369)))))</f>
        <v/>
      </c>
      <c r="AS369" s="89" t="s">
        <v>5162</v>
      </c>
    </row>
    <row r="370" spans="1:45" ht="15" customHeight="1">
      <c r="A370" s="64"/>
      <c r="B370" s="11"/>
      <c r="C370" s="58" t="s">
        <v>5163</v>
      </c>
      <c r="D370" s="1020" t="str">
        <f>IF(CNGE_2025_M1_Secc5_Sub1!$D70="","",CNGE_2025_M1_Secc5_Sub1!$D70)</f>
        <v/>
      </c>
      <c r="E370" s="889"/>
      <c r="F370" s="889"/>
      <c r="G370" s="889"/>
      <c r="H370" s="889"/>
      <c r="I370" s="889"/>
      <c r="J370" s="890"/>
      <c r="K370" s="1041"/>
      <c r="L370" s="1042"/>
      <c r="M370" s="1042"/>
      <c r="N370" s="1042"/>
      <c r="O370" s="1043"/>
      <c r="P370" s="1041"/>
      <c r="Q370" s="1042"/>
      <c r="R370" s="1042"/>
      <c r="S370" s="1042"/>
      <c r="T370" s="1043"/>
      <c r="U370" s="1041"/>
      <c r="V370" s="1042"/>
      <c r="W370" s="1042"/>
      <c r="X370" s="1042"/>
      <c r="Y370" s="1043"/>
      <c r="Z370" s="1041"/>
      <c r="AA370" s="1042"/>
      <c r="AB370" s="1042"/>
      <c r="AC370" s="1042"/>
      <c r="AD370" s="1043"/>
      <c r="AI370">
        <f t="shared" si="55"/>
        <v>0</v>
      </c>
      <c r="AJ370">
        <f t="shared" si="56"/>
        <v>0</v>
      </c>
      <c r="AK370">
        <f t="shared" si="57"/>
        <v>0</v>
      </c>
      <c r="AL370">
        <f t="shared" si="58"/>
        <v>0</v>
      </c>
      <c r="AM370" s="293">
        <f t="shared" si="59"/>
        <v>0</v>
      </c>
      <c r="AN370" s="294" t="str">
        <f>IF(AM370=0,"",
IF(SUM($AM$330:AM370)=1,AO370,
IF($AM$451&gt;SUM($AM$330:AM370),_xlfn.CONCAT(", ",AO370),
IF($AM$451=SUM($AM$330:AM370),_xlfn.CONCAT(" y ",AO370)))))</f>
        <v/>
      </c>
      <c r="AO370" s="31">
        <v>40</v>
      </c>
      <c r="AP370" s="290">
        <f t="shared" si="61"/>
        <v>0</v>
      </c>
      <c r="AQ370" s="293">
        <f t="shared" si="60"/>
        <v>0</v>
      </c>
      <c r="AR370" s="294" t="str">
        <f>IF(AQ370=0,"",
IF(SUM($AQ$330:AQ370)=1,AS370,
IF($AQ$451&gt;SUM($AQ$330:AQ370),_xlfn.CONCAT(", ",AS370),
IF($AQ$451=SUM($AQ$330:AQ370),_xlfn.CONCAT(" y ",AS370)))))</f>
        <v/>
      </c>
      <c r="AS370" s="89" t="s">
        <v>5164</v>
      </c>
    </row>
    <row r="371" spans="1:45" ht="15" customHeight="1">
      <c r="A371" s="64"/>
      <c r="B371" s="11"/>
      <c r="C371" s="58" t="s">
        <v>5165</v>
      </c>
      <c r="D371" s="1020" t="str">
        <f>IF(CNGE_2025_M1_Secc5_Sub1!$D71="","",CNGE_2025_M1_Secc5_Sub1!$D71)</f>
        <v/>
      </c>
      <c r="E371" s="889"/>
      <c r="F371" s="889"/>
      <c r="G371" s="889"/>
      <c r="H371" s="889"/>
      <c r="I371" s="889"/>
      <c r="J371" s="890"/>
      <c r="K371" s="1041"/>
      <c r="L371" s="1042"/>
      <c r="M371" s="1042"/>
      <c r="N371" s="1042"/>
      <c r="O371" s="1043"/>
      <c r="P371" s="1041"/>
      <c r="Q371" s="1042"/>
      <c r="R371" s="1042"/>
      <c r="S371" s="1042"/>
      <c r="T371" s="1043"/>
      <c r="U371" s="1041"/>
      <c r="V371" s="1042"/>
      <c r="W371" s="1042"/>
      <c r="X371" s="1042"/>
      <c r="Y371" s="1043"/>
      <c r="Z371" s="1041"/>
      <c r="AA371" s="1042"/>
      <c r="AB371" s="1042"/>
      <c r="AC371" s="1042"/>
      <c r="AD371" s="1043"/>
      <c r="AI371">
        <f t="shared" si="55"/>
        <v>0</v>
      </c>
      <c r="AJ371">
        <f t="shared" si="56"/>
        <v>0</v>
      </c>
      <c r="AK371">
        <f t="shared" si="57"/>
        <v>0</v>
      </c>
      <c r="AL371">
        <f t="shared" si="58"/>
        <v>0</v>
      </c>
      <c r="AM371" s="293">
        <f t="shared" si="59"/>
        <v>0</v>
      </c>
      <c r="AN371" s="294" t="str">
        <f>IF(AM371=0,"",
IF(SUM($AM$330:AM371)=1,AO371,
IF($AM$451&gt;SUM($AM$330:AM371),_xlfn.CONCAT(", ",AO371),
IF($AM$451=SUM($AM$330:AM371),_xlfn.CONCAT(" y ",AO371)))))</f>
        <v/>
      </c>
      <c r="AO371" s="31">
        <v>41</v>
      </c>
      <c r="AP371" s="290">
        <f t="shared" si="61"/>
        <v>0</v>
      </c>
      <c r="AQ371" s="293">
        <f t="shared" si="60"/>
        <v>0</v>
      </c>
      <c r="AR371" s="294" t="str">
        <f>IF(AQ371=0,"",
IF(SUM($AQ$330:AQ371)=1,AS371,
IF($AQ$451&gt;SUM($AQ$330:AQ371),_xlfn.CONCAT(", ",AS371),
IF($AQ$451=SUM($AQ$330:AQ371),_xlfn.CONCAT(" y ",AS371)))))</f>
        <v/>
      </c>
      <c r="AS371" s="89" t="s">
        <v>5166</v>
      </c>
    </row>
    <row r="372" spans="1:45" ht="15" customHeight="1">
      <c r="A372" s="64"/>
      <c r="B372" s="11"/>
      <c r="C372" s="58" t="s">
        <v>5167</v>
      </c>
      <c r="D372" s="1020" t="str">
        <f>IF(CNGE_2025_M1_Secc5_Sub1!$D72="","",CNGE_2025_M1_Secc5_Sub1!$D72)</f>
        <v/>
      </c>
      <c r="E372" s="889"/>
      <c r="F372" s="889"/>
      <c r="G372" s="889"/>
      <c r="H372" s="889"/>
      <c r="I372" s="889"/>
      <c r="J372" s="890"/>
      <c r="K372" s="1041"/>
      <c r="L372" s="1042"/>
      <c r="M372" s="1042"/>
      <c r="N372" s="1042"/>
      <c r="O372" s="1043"/>
      <c r="P372" s="1041"/>
      <c r="Q372" s="1042"/>
      <c r="R372" s="1042"/>
      <c r="S372" s="1042"/>
      <c r="T372" s="1043"/>
      <c r="U372" s="1041"/>
      <c r="V372" s="1042"/>
      <c r="W372" s="1042"/>
      <c r="X372" s="1042"/>
      <c r="Y372" s="1043"/>
      <c r="Z372" s="1041"/>
      <c r="AA372" s="1042"/>
      <c r="AB372" s="1042"/>
      <c r="AC372" s="1042"/>
      <c r="AD372" s="1043"/>
      <c r="AI372">
        <f t="shared" si="55"/>
        <v>0</v>
      </c>
      <c r="AJ372">
        <f t="shared" si="56"/>
        <v>0</v>
      </c>
      <c r="AK372">
        <f t="shared" si="57"/>
        <v>0</v>
      </c>
      <c r="AL372">
        <f t="shared" si="58"/>
        <v>0</v>
      </c>
      <c r="AM372" s="293">
        <f t="shared" si="59"/>
        <v>0</v>
      </c>
      <c r="AN372" s="294" t="str">
        <f>IF(AM372=0,"",
IF(SUM($AM$330:AM372)=1,AO372,
IF($AM$451&gt;SUM($AM$330:AM372),_xlfn.CONCAT(", ",AO372),
IF($AM$451=SUM($AM$330:AM372),_xlfn.CONCAT(" y ",AO372)))))</f>
        <v/>
      </c>
      <c r="AO372" s="31">
        <v>42</v>
      </c>
      <c r="AP372" s="290">
        <f t="shared" si="61"/>
        <v>0</v>
      </c>
      <c r="AQ372" s="293">
        <f t="shared" si="60"/>
        <v>0</v>
      </c>
      <c r="AR372" s="294" t="str">
        <f>IF(AQ372=0,"",
IF(SUM($AQ$330:AQ372)=1,AS372,
IF($AQ$451&gt;SUM($AQ$330:AQ372),_xlfn.CONCAT(", ",AS372),
IF($AQ$451=SUM($AQ$330:AQ372),_xlfn.CONCAT(" y ",AS372)))))</f>
        <v/>
      </c>
      <c r="AS372" s="89" t="s">
        <v>5168</v>
      </c>
    </row>
    <row r="373" spans="1:45" ht="15" customHeight="1">
      <c r="A373" s="64"/>
      <c r="B373" s="11"/>
      <c r="C373" s="58" t="s">
        <v>5169</v>
      </c>
      <c r="D373" s="1020" t="str">
        <f>IF(CNGE_2025_M1_Secc5_Sub1!$D73="","",CNGE_2025_M1_Secc5_Sub1!$D73)</f>
        <v/>
      </c>
      <c r="E373" s="889"/>
      <c r="F373" s="889"/>
      <c r="G373" s="889"/>
      <c r="H373" s="889"/>
      <c r="I373" s="889"/>
      <c r="J373" s="890"/>
      <c r="K373" s="1041"/>
      <c r="L373" s="1042"/>
      <c r="M373" s="1042"/>
      <c r="N373" s="1042"/>
      <c r="O373" s="1043"/>
      <c r="P373" s="1041"/>
      <c r="Q373" s="1042"/>
      <c r="R373" s="1042"/>
      <c r="S373" s="1042"/>
      <c r="T373" s="1043"/>
      <c r="U373" s="1041"/>
      <c r="V373" s="1042"/>
      <c r="W373" s="1042"/>
      <c r="X373" s="1042"/>
      <c r="Y373" s="1043"/>
      <c r="Z373" s="1041"/>
      <c r="AA373" s="1042"/>
      <c r="AB373" s="1042"/>
      <c r="AC373" s="1042"/>
      <c r="AD373" s="1043"/>
      <c r="AI373">
        <f t="shared" si="55"/>
        <v>0</v>
      </c>
      <c r="AJ373">
        <f t="shared" si="56"/>
        <v>0</v>
      </c>
      <c r="AK373">
        <f t="shared" si="57"/>
        <v>0</v>
      </c>
      <c r="AL373">
        <f t="shared" si="58"/>
        <v>0</v>
      </c>
      <c r="AM373" s="293">
        <f t="shared" si="59"/>
        <v>0</v>
      </c>
      <c r="AN373" s="294" t="str">
        <f>IF(AM373=0,"",
IF(SUM($AM$330:AM373)=1,AO373,
IF($AM$451&gt;SUM($AM$330:AM373),_xlfn.CONCAT(", ",AO373),
IF($AM$451=SUM($AM$330:AM373),_xlfn.CONCAT(" y ",AO373)))))</f>
        <v/>
      </c>
      <c r="AO373" s="31">
        <v>43</v>
      </c>
      <c r="AP373" s="290">
        <f t="shared" si="61"/>
        <v>0</v>
      </c>
      <c r="AQ373" s="293">
        <f t="shared" si="60"/>
        <v>0</v>
      </c>
      <c r="AR373" s="294" t="str">
        <f>IF(AQ373=0,"",
IF(SUM($AQ$330:AQ373)=1,AS373,
IF($AQ$451&gt;SUM($AQ$330:AQ373),_xlfn.CONCAT(", ",AS373),
IF($AQ$451=SUM($AQ$330:AQ373),_xlfn.CONCAT(" y ",AS373)))))</f>
        <v/>
      </c>
      <c r="AS373" s="89" t="s">
        <v>5170</v>
      </c>
    </row>
    <row r="374" spans="1:45" ht="15" customHeight="1">
      <c r="A374" s="64"/>
      <c r="B374" s="11"/>
      <c r="C374" s="58" t="s">
        <v>5171</v>
      </c>
      <c r="D374" s="1020" t="str">
        <f>IF(CNGE_2025_M1_Secc5_Sub1!$D74="","",CNGE_2025_M1_Secc5_Sub1!$D74)</f>
        <v/>
      </c>
      <c r="E374" s="889"/>
      <c r="F374" s="889"/>
      <c r="G374" s="889"/>
      <c r="H374" s="889"/>
      <c r="I374" s="889"/>
      <c r="J374" s="890"/>
      <c r="K374" s="1041"/>
      <c r="L374" s="1042"/>
      <c r="M374" s="1042"/>
      <c r="N374" s="1042"/>
      <c r="O374" s="1043"/>
      <c r="P374" s="1041"/>
      <c r="Q374" s="1042"/>
      <c r="R374" s="1042"/>
      <c r="S374" s="1042"/>
      <c r="T374" s="1043"/>
      <c r="U374" s="1041"/>
      <c r="V374" s="1042"/>
      <c r="W374" s="1042"/>
      <c r="X374" s="1042"/>
      <c r="Y374" s="1043"/>
      <c r="Z374" s="1041"/>
      <c r="AA374" s="1042"/>
      <c r="AB374" s="1042"/>
      <c r="AC374" s="1042"/>
      <c r="AD374" s="1043"/>
      <c r="AI374">
        <f t="shared" si="55"/>
        <v>0</v>
      </c>
      <c r="AJ374">
        <f t="shared" si="56"/>
        <v>0</v>
      </c>
      <c r="AK374">
        <f t="shared" si="57"/>
        <v>0</v>
      </c>
      <c r="AL374">
        <f t="shared" si="58"/>
        <v>0</v>
      </c>
      <c r="AM374" s="293">
        <f t="shared" si="59"/>
        <v>0</v>
      </c>
      <c r="AN374" s="294" t="str">
        <f>IF(AM374=0,"",
IF(SUM($AM$330:AM374)=1,AO374,
IF($AM$451&gt;SUM($AM$330:AM374),_xlfn.CONCAT(", ",AO374),
IF($AM$451=SUM($AM$330:AM374),_xlfn.CONCAT(" y ",AO374)))))</f>
        <v/>
      </c>
      <c r="AO374" s="31">
        <v>44</v>
      </c>
      <c r="AP374" s="290">
        <f t="shared" si="61"/>
        <v>0</v>
      </c>
      <c r="AQ374" s="293">
        <f t="shared" si="60"/>
        <v>0</v>
      </c>
      <c r="AR374" s="294" t="str">
        <f>IF(AQ374=0,"",
IF(SUM($AQ$330:AQ374)=1,AS374,
IF($AQ$451&gt;SUM($AQ$330:AQ374),_xlfn.CONCAT(", ",AS374),
IF($AQ$451=SUM($AQ$330:AQ374),_xlfn.CONCAT(" y ",AS374)))))</f>
        <v/>
      </c>
      <c r="AS374" s="89" t="s">
        <v>5172</v>
      </c>
    </row>
    <row r="375" spans="1:45" ht="15" customHeight="1">
      <c r="A375" s="64"/>
      <c r="B375" s="11"/>
      <c r="C375" s="58" t="s">
        <v>5173</v>
      </c>
      <c r="D375" s="1020" t="str">
        <f>IF(CNGE_2025_M1_Secc5_Sub1!$D75="","",CNGE_2025_M1_Secc5_Sub1!$D75)</f>
        <v/>
      </c>
      <c r="E375" s="889"/>
      <c r="F375" s="889"/>
      <c r="G375" s="889"/>
      <c r="H375" s="889"/>
      <c r="I375" s="889"/>
      <c r="J375" s="890"/>
      <c r="K375" s="1041"/>
      <c r="L375" s="1042"/>
      <c r="M375" s="1042"/>
      <c r="N375" s="1042"/>
      <c r="O375" s="1043"/>
      <c r="P375" s="1041"/>
      <c r="Q375" s="1042"/>
      <c r="R375" s="1042"/>
      <c r="S375" s="1042"/>
      <c r="T375" s="1043"/>
      <c r="U375" s="1041"/>
      <c r="V375" s="1042"/>
      <c r="W375" s="1042"/>
      <c r="X375" s="1042"/>
      <c r="Y375" s="1043"/>
      <c r="Z375" s="1041"/>
      <c r="AA375" s="1042"/>
      <c r="AB375" s="1042"/>
      <c r="AC375" s="1042"/>
      <c r="AD375" s="1043"/>
      <c r="AI375">
        <f t="shared" si="55"/>
        <v>0</v>
      </c>
      <c r="AJ375">
        <f t="shared" si="56"/>
        <v>0</v>
      </c>
      <c r="AK375">
        <f t="shared" si="57"/>
        <v>0</v>
      </c>
      <c r="AL375">
        <f t="shared" si="58"/>
        <v>0</v>
      </c>
      <c r="AM375" s="293">
        <f t="shared" si="59"/>
        <v>0</v>
      </c>
      <c r="AN375" s="294" t="str">
        <f>IF(AM375=0,"",
IF(SUM($AM$330:AM375)=1,AO375,
IF($AM$451&gt;SUM($AM$330:AM375),_xlfn.CONCAT(", ",AO375),
IF($AM$451=SUM($AM$330:AM375),_xlfn.CONCAT(" y ",AO375)))))</f>
        <v/>
      </c>
      <c r="AO375" s="31">
        <v>45</v>
      </c>
      <c r="AP375" s="290">
        <f t="shared" si="61"/>
        <v>0</v>
      </c>
      <c r="AQ375" s="293">
        <f t="shared" si="60"/>
        <v>0</v>
      </c>
      <c r="AR375" s="294" t="str">
        <f>IF(AQ375=0,"",
IF(SUM($AQ$330:AQ375)=1,AS375,
IF($AQ$451&gt;SUM($AQ$330:AQ375),_xlfn.CONCAT(", ",AS375),
IF($AQ$451=SUM($AQ$330:AQ375),_xlfn.CONCAT(" y ",AS375)))))</f>
        <v/>
      </c>
      <c r="AS375" s="89" t="s">
        <v>5174</v>
      </c>
    </row>
    <row r="376" spans="1:45" ht="15" customHeight="1">
      <c r="A376" s="64"/>
      <c r="B376" s="11"/>
      <c r="C376" s="58" t="s">
        <v>5175</v>
      </c>
      <c r="D376" s="1020" t="str">
        <f>IF(CNGE_2025_M1_Secc5_Sub1!$D76="","",CNGE_2025_M1_Secc5_Sub1!$D76)</f>
        <v/>
      </c>
      <c r="E376" s="889"/>
      <c r="F376" s="889"/>
      <c r="G376" s="889"/>
      <c r="H376" s="889"/>
      <c r="I376" s="889"/>
      <c r="J376" s="890"/>
      <c r="K376" s="1041"/>
      <c r="L376" s="1042"/>
      <c r="M376" s="1042"/>
      <c r="N376" s="1042"/>
      <c r="O376" s="1043"/>
      <c r="P376" s="1041"/>
      <c r="Q376" s="1042"/>
      <c r="R376" s="1042"/>
      <c r="S376" s="1042"/>
      <c r="T376" s="1043"/>
      <c r="U376" s="1041"/>
      <c r="V376" s="1042"/>
      <c r="W376" s="1042"/>
      <c r="X376" s="1042"/>
      <c r="Y376" s="1043"/>
      <c r="Z376" s="1041"/>
      <c r="AA376" s="1042"/>
      <c r="AB376" s="1042"/>
      <c r="AC376" s="1042"/>
      <c r="AD376" s="1043"/>
      <c r="AI376">
        <f t="shared" si="55"/>
        <v>0</v>
      </c>
      <c r="AJ376">
        <f t="shared" si="56"/>
        <v>0</v>
      </c>
      <c r="AK376">
        <f t="shared" si="57"/>
        <v>0</v>
      </c>
      <c r="AL376">
        <f t="shared" si="58"/>
        <v>0</v>
      </c>
      <c r="AM376" s="293">
        <f t="shared" si="59"/>
        <v>0</v>
      </c>
      <c r="AN376" s="294" t="str">
        <f>IF(AM376=0,"",
IF(SUM($AM$330:AM376)=1,AO376,
IF($AM$451&gt;SUM($AM$330:AM376),_xlfn.CONCAT(", ",AO376),
IF($AM$451=SUM($AM$330:AM376),_xlfn.CONCAT(" y ",AO376)))))</f>
        <v/>
      </c>
      <c r="AO376" s="31">
        <v>46</v>
      </c>
      <c r="AP376" s="290">
        <f t="shared" si="61"/>
        <v>0</v>
      </c>
      <c r="AQ376" s="293">
        <f t="shared" si="60"/>
        <v>0</v>
      </c>
      <c r="AR376" s="294" t="str">
        <f>IF(AQ376=0,"",
IF(SUM($AQ$330:AQ376)=1,AS376,
IF($AQ$451&gt;SUM($AQ$330:AQ376),_xlfn.CONCAT(", ",AS376),
IF($AQ$451=SUM($AQ$330:AQ376),_xlfn.CONCAT(" y ",AS376)))))</f>
        <v/>
      </c>
      <c r="AS376" s="89" t="s">
        <v>5176</v>
      </c>
    </row>
    <row r="377" spans="1:45" ht="15" customHeight="1">
      <c r="A377" s="64"/>
      <c r="B377" s="11"/>
      <c r="C377" s="58" t="s">
        <v>5177</v>
      </c>
      <c r="D377" s="1020" t="str">
        <f>IF(CNGE_2025_M1_Secc5_Sub1!$D77="","",CNGE_2025_M1_Secc5_Sub1!$D77)</f>
        <v/>
      </c>
      <c r="E377" s="889"/>
      <c r="F377" s="889"/>
      <c r="G377" s="889"/>
      <c r="H377" s="889"/>
      <c r="I377" s="889"/>
      <c r="J377" s="890"/>
      <c r="K377" s="1041"/>
      <c r="L377" s="1042"/>
      <c r="M377" s="1042"/>
      <c r="N377" s="1042"/>
      <c r="O377" s="1043"/>
      <c r="P377" s="1041"/>
      <c r="Q377" s="1042"/>
      <c r="R377" s="1042"/>
      <c r="S377" s="1042"/>
      <c r="T377" s="1043"/>
      <c r="U377" s="1041"/>
      <c r="V377" s="1042"/>
      <c r="W377" s="1042"/>
      <c r="X377" s="1042"/>
      <c r="Y377" s="1043"/>
      <c r="Z377" s="1041"/>
      <c r="AA377" s="1042"/>
      <c r="AB377" s="1042"/>
      <c r="AC377" s="1042"/>
      <c r="AD377" s="1043"/>
      <c r="AI377">
        <f t="shared" si="55"/>
        <v>0</v>
      </c>
      <c r="AJ377">
        <f t="shared" si="56"/>
        <v>0</v>
      </c>
      <c r="AK377">
        <f t="shared" si="57"/>
        <v>0</v>
      </c>
      <c r="AL377">
        <f t="shared" si="58"/>
        <v>0</v>
      </c>
      <c r="AM377" s="293">
        <f t="shared" si="59"/>
        <v>0</v>
      </c>
      <c r="AN377" s="294" t="str">
        <f>IF(AM377=0,"",
IF(SUM($AM$330:AM377)=1,AO377,
IF($AM$451&gt;SUM($AM$330:AM377),_xlfn.CONCAT(", ",AO377),
IF($AM$451=SUM($AM$330:AM377),_xlfn.CONCAT(" y ",AO377)))))</f>
        <v/>
      </c>
      <c r="AO377" s="31">
        <v>47</v>
      </c>
      <c r="AP377" s="290">
        <f t="shared" si="61"/>
        <v>0</v>
      </c>
      <c r="AQ377" s="293">
        <f t="shared" si="60"/>
        <v>0</v>
      </c>
      <c r="AR377" s="294" t="str">
        <f>IF(AQ377=0,"",
IF(SUM($AQ$330:AQ377)=1,AS377,
IF($AQ$451&gt;SUM($AQ$330:AQ377),_xlfn.CONCAT(", ",AS377),
IF($AQ$451=SUM($AQ$330:AQ377),_xlfn.CONCAT(" y ",AS377)))))</f>
        <v/>
      </c>
      <c r="AS377" s="89" t="s">
        <v>5178</v>
      </c>
    </row>
    <row r="378" spans="1:45" ht="15" customHeight="1">
      <c r="A378" s="64"/>
      <c r="B378" s="11"/>
      <c r="C378" s="58" t="s">
        <v>5179</v>
      </c>
      <c r="D378" s="1020" t="str">
        <f>IF(CNGE_2025_M1_Secc5_Sub1!$D78="","",CNGE_2025_M1_Secc5_Sub1!$D78)</f>
        <v/>
      </c>
      <c r="E378" s="889"/>
      <c r="F378" s="889"/>
      <c r="G378" s="889"/>
      <c r="H378" s="889"/>
      <c r="I378" s="889"/>
      <c r="J378" s="890"/>
      <c r="K378" s="1041"/>
      <c r="L378" s="1042"/>
      <c r="M378" s="1042"/>
      <c r="N378" s="1042"/>
      <c r="O378" s="1043"/>
      <c r="P378" s="1041"/>
      <c r="Q378" s="1042"/>
      <c r="R378" s="1042"/>
      <c r="S378" s="1042"/>
      <c r="T378" s="1043"/>
      <c r="U378" s="1041"/>
      <c r="V378" s="1042"/>
      <c r="W378" s="1042"/>
      <c r="X378" s="1042"/>
      <c r="Y378" s="1043"/>
      <c r="Z378" s="1041"/>
      <c r="AA378" s="1042"/>
      <c r="AB378" s="1042"/>
      <c r="AC378" s="1042"/>
      <c r="AD378" s="1043"/>
      <c r="AI378">
        <f t="shared" si="55"/>
        <v>0</v>
      </c>
      <c r="AJ378">
        <f t="shared" si="56"/>
        <v>0</v>
      </c>
      <c r="AK378">
        <f t="shared" si="57"/>
        <v>0</v>
      </c>
      <c r="AL378">
        <f t="shared" si="58"/>
        <v>0</v>
      </c>
      <c r="AM378" s="293">
        <f t="shared" si="59"/>
        <v>0</v>
      </c>
      <c r="AN378" s="294" t="str">
        <f>IF(AM378=0,"",
IF(SUM($AM$330:AM378)=1,AO378,
IF($AM$451&gt;SUM($AM$330:AM378),_xlfn.CONCAT(", ",AO378),
IF($AM$451=SUM($AM$330:AM378),_xlfn.CONCAT(" y ",AO378)))))</f>
        <v/>
      </c>
      <c r="AO378" s="31">
        <v>48</v>
      </c>
      <c r="AP378" s="290">
        <f t="shared" si="61"/>
        <v>0</v>
      </c>
      <c r="AQ378" s="293">
        <f t="shared" si="60"/>
        <v>0</v>
      </c>
      <c r="AR378" s="294" t="str">
        <f>IF(AQ378=0,"",
IF(SUM($AQ$330:AQ378)=1,AS378,
IF($AQ$451&gt;SUM($AQ$330:AQ378),_xlfn.CONCAT(", ",AS378),
IF($AQ$451=SUM($AQ$330:AQ378),_xlfn.CONCAT(" y ",AS378)))))</f>
        <v/>
      </c>
      <c r="AS378" s="89" t="s">
        <v>5180</v>
      </c>
    </row>
    <row r="379" spans="1:45" ht="15" customHeight="1">
      <c r="A379" s="64"/>
      <c r="B379" s="11"/>
      <c r="C379" s="58" t="s">
        <v>5181</v>
      </c>
      <c r="D379" s="1020" t="str">
        <f>IF(CNGE_2025_M1_Secc5_Sub1!$D79="","",CNGE_2025_M1_Secc5_Sub1!$D79)</f>
        <v/>
      </c>
      <c r="E379" s="889"/>
      <c r="F379" s="889"/>
      <c r="G379" s="889"/>
      <c r="H379" s="889"/>
      <c r="I379" s="889"/>
      <c r="J379" s="890"/>
      <c r="K379" s="1041"/>
      <c r="L379" s="1042"/>
      <c r="M379" s="1042"/>
      <c r="N379" s="1042"/>
      <c r="O379" s="1043"/>
      <c r="P379" s="1041"/>
      <c r="Q379" s="1042"/>
      <c r="R379" s="1042"/>
      <c r="S379" s="1042"/>
      <c r="T379" s="1043"/>
      <c r="U379" s="1041"/>
      <c r="V379" s="1042"/>
      <c r="W379" s="1042"/>
      <c r="X379" s="1042"/>
      <c r="Y379" s="1043"/>
      <c r="Z379" s="1041"/>
      <c r="AA379" s="1042"/>
      <c r="AB379" s="1042"/>
      <c r="AC379" s="1042"/>
      <c r="AD379" s="1043"/>
      <c r="AI379">
        <f t="shared" si="55"/>
        <v>0</v>
      </c>
      <c r="AJ379">
        <f t="shared" si="56"/>
        <v>0</v>
      </c>
      <c r="AK379">
        <f t="shared" si="57"/>
        <v>0</v>
      </c>
      <c r="AL379">
        <f t="shared" si="58"/>
        <v>0</v>
      </c>
      <c r="AM379" s="293">
        <f t="shared" si="59"/>
        <v>0</v>
      </c>
      <c r="AN379" s="294" t="str">
        <f>IF(AM379=0,"",
IF(SUM($AM$330:AM379)=1,AO379,
IF($AM$451&gt;SUM($AM$330:AM379),_xlfn.CONCAT(", ",AO379),
IF($AM$451=SUM($AM$330:AM379),_xlfn.CONCAT(" y ",AO379)))))</f>
        <v/>
      </c>
      <c r="AO379" s="31">
        <v>49</v>
      </c>
      <c r="AP379" s="290">
        <f t="shared" si="61"/>
        <v>0</v>
      </c>
      <c r="AQ379" s="293">
        <f t="shared" si="60"/>
        <v>0</v>
      </c>
      <c r="AR379" s="294" t="str">
        <f>IF(AQ379=0,"",
IF(SUM($AQ$330:AQ379)=1,AS379,
IF($AQ$451&gt;SUM($AQ$330:AQ379),_xlfn.CONCAT(", ",AS379),
IF($AQ$451=SUM($AQ$330:AQ379),_xlfn.CONCAT(" y ",AS379)))))</f>
        <v/>
      </c>
      <c r="AS379" s="89" t="s">
        <v>5182</v>
      </c>
    </row>
    <row r="380" spans="1:45" ht="15" customHeight="1">
      <c r="A380" s="64"/>
      <c r="B380" s="11"/>
      <c r="C380" s="58" t="s">
        <v>5183</v>
      </c>
      <c r="D380" s="1020" t="str">
        <f>IF(CNGE_2025_M1_Secc5_Sub1!$D80="","",CNGE_2025_M1_Secc5_Sub1!$D80)</f>
        <v/>
      </c>
      <c r="E380" s="889"/>
      <c r="F380" s="889"/>
      <c r="G380" s="889"/>
      <c r="H380" s="889"/>
      <c r="I380" s="889"/>
      <c r="J380" s="890"/>
      <c r="K380" s="1041"/>
      <c r="L380" s="1042"/>
      <c r="M380" s="1042"/>
      <c r="N380" s="1042"/>
      <c r="O380" s="1043"/>
      <c r="P380" s="1041"/>
      <c r="Q380" s="1042"/>
      <c r="R380" s="1042"/>
      <c r="S380" s="1042"/>
      <c r="T380" s="1043"/>
      <c r="U380" s="1041"/>
      <c r="V380" s="1042"/>
      <c r="W380" s="1042"/>
      <c r="X380" s="1042"/>
      <c r="Y380" s="1043"/>
      <c r="Z380" s="1041"/>
      <c r="AA380" s="1042"/>
      <c r="AB380" s="1042"/>
      <c r="AC380" s="1042"/>
      <c r="AD380" s="1043"/>
      <c r="AI380">
        <f t="shared" si="55"/>
        <v>0</v>
      </c>
      <c r="AJ380">
        <f t="shared" si="56"/>
        <v>0</v>
      </c>
      <c r="AK380">
        <f t="shared" si="57"/>
        <v>0</v>
      </c>
      <c r="AL380">
        <f t="shared" si="58"/>
        <v>0</v>
      </c>
      <c r="AM380" s="293">
        <f t="shared" si="59"/>
        <v>0</v>
      </c>
      <c r="AN380" s="294" t="str">
        <f>IF(AM380=0,"",
IF(SUM($AM$330:AM380)=1,AO380,
IF($AM$451&gt;SUM($AM$330:AM380),_xlfn.CONCAT(", ",AO380),
IF($AM$451=SUM($AM$330:AM380),_xlfn.CONCAT(" y ",AO380)))))</f>
        <v/>
      </c>
      <c r="AO380" s="31">
        <v>50</v>
      </c>
      <c r="AP380" s="290">
        <f t="shared" si="61"/>
        <v>0</v>
      </c>
      <c r="AQ380" s="293">
        <f t="shared" si="60"/>
        <v>0</v>
      </c>
      <c r="AR380" s="294" t="str">
        <f>IF(AQ380=0,"",
IF(SUM($AQ$330:AQ380)=1,AS380,
IF($AQ$451&gt;SUM($AQ$330:AQ380),_xlfn.CONCAT(", ",AS380),
IF($AQ$451=SUM($AQ$330:AQ380),_xlfn.CONCAT(" y ",AS380)))))</f>
        <v/>
      </c>
      <c r="AS380" s="89" t="s">
        <v>5184</v>
      </c>
    </row>
    <row r="381" spans="1:45" ht="15" customHeight="1">
      <c r="A381" s="64"/>
      <c r="B381" s="11"/>
      <c r="C381" s="58" t="s">
        <v>5185</v>
      </c>
      <c r="D381" s="1020" t="str">
        <f>IF(CNGE_2025_M1_Secc5_Sub1!$D81="","",CNGE_2025_M1_Secc5_Sub1!$D81)</f>
        <v/>
      </c>
      <c r="E381" s="889"/>
      <c r="F381" s="889"/>
      <c r="G381" s="889"/>
      <c r="H381" s="889"/>
      <c r="I381" s="889"/>
      <c r="J381" s="890"/>
      <c r="K381" s="1041"/>
      <c r="L381" s="1042"/>
      <c r="M381" s="1042"/>
      <c r="N381" s="1042"/>
      <c r="O381" s="1043"/>
      <c r="P381" s="1041"/>
      <c r="Q381" s="1042"/>
      <c r="R381" s="1042"/>
      <c r="S381" s="1042"/>
      <c r="T381" s="1043"/>
      <c r="U381" s="1041"/>
      <c r="V381" s="1042"/>
      <c r="W381" s="1042"/>
      <c r="X381" s="1042"/>
      <c r="Y381" s="1043"/>
      <c r="Z381" s="1041"/>
      <c r="AA381" s="1042"/>
      <c r="AB381" s="1042"/>
      <c r="AC381" s="1042"/>
      <c r="AD381" s="1043"/>
      <c r="AI381">
        <f t="shared" si="55"/>
        <v>0</v>
      </c>
      <c r="AJ381">
        <f t="shared" si="56"/>
        <v>0</v>
      </c>
      <c r="AK381">
        <f t="shared" si="57"/>
        <v>0</v>
      </c>
      <c r="AL381">
        <f t="shared" si="58"/>
        <v>0</v>
      </c>
      <c r="AM381" s="293">
        <f t="shared" si="59"/>
        <v>0</v>
      </c>
      <c r="AN381" s="294" t="str">
        <f>IF(AM381=0,"",
IF(SUM($AM$330:AM381)=1,AO381,
IF($AM$451&gt;SUM($AM$330:AM381),_xlfn.CONCAT(", ",AO381),
IF($AM$451=SUM($AM$330:AM381),_xlfn.CONCAT(" y ",AO381)))))</f>
        <v/>
      </c>
      <c r="AO381" s="31">
        <v>51</v>
      </c>
      <c r="AP381" s="290">
        <f t="shared" si="61"/>
        <v>0</v>
      </c>
      <c r="AQ381" s="293">
        <f t="shared" si="60"/>
        <v>0</v>
      </c>
      <c r="AR381" s="294" t="str">
        <f>IF(AQ381=0,"",
IF(SUM($AQ$330:AQ381)=1,AS381,
IF($AQ$451&gt;SUM($AQ$330:AQ381),_xlfn.CONCAT(", ",AS381),
IF($AQ$451=SUM($AQ$330:AQ381),_xlfn.CONCAT(" y ",AS381)))))</f>
        <v/>
      </c>
      <c r="AS381" s="89" t="s">
        <v>5186</v>
      </c>
    </row>
    <row r="382" spans="1:45" ht="15" customHeight="1">
      <c r="A382" s="64"/>
      <c r="B382" s="11"/>
      <c r="C382" s="58" t="s">
        <v>5187</v>
      </c>
      <c r="D382" s="1020" t="str">
        <f>IF(CNGE_2025_M1_Secc5_Sub1!$D82="","",CNGE_2025_M1_Secc5_Sub1!$D82)</f>
        <v/>
      </c>
      <c r="E382" s="889"/>
      <c r="F382" s="889"/>
      <c r="G382" s="889"/>
      <c r="H382" s="889"/>
      <c r="I382" s="889"/>
      <c r="J382" s="890"/>
      <c r="K382" s="1041"/>
      <c r="L382" s="1042"/>
      <c r="M382" s="1042"/>
      <c r="N382" s="1042"/>
      <c r="O382" s="1043"/>
      <c r="P382" s="1041"/>
      <c r="Q382" s="1042"/>
      <c r="R382" s="1042"/>
      <c r="S382" s="1042"/>
      <c r="T382" s="1043"/>
      <c r="U382" s="1041"/>
      <c r="V382" s="1042"/>
      <c r="W382" s="1042"/>
      <c r="X382" s="1042"/>
      <c r="Y382" s="1043"/>
      <c r="Z382" s="1041"/>
      <c r="AA382" s="1042"/>
      <c r="AB382" s="1042"/>
      <c r="AC382" s="1042"/>
      <c r="AD382" s="1043"/>
      <c r="AI382">
        <f t="shared" si="55"/>
        <v>0</v>
      </c>
      <c r="AJ382">
        <f t="shared" si="56"/>
        <v>0</v>
      </c>
      <c r="AK382">
        <f t="shared" si="57"/>
        <v>0</v>
      </c>
      <c r="AL382">
        <f t="shared" si="58"/>
        <v>0</v>
      </c>
      <c r="AM382" s="293">
        <f t="shared" si="59"/>
        <v>0</v>
      </c>
      <c r="AN382" s="294" t="str">
        <f>IF(AM382=0,"",
IF(SUM($AM$330:AM382)=1,AO382,
IF($AM$451&gt;SUM($AM$330:AM382),_xlfn.CONCAT(", ",AO382),
IF($AM$451=SUM($AM$330:AM382),_xlfn.CONCAT(" y ",AO382)))))</f>
        <v/>
      </c>
      <c r="AO382" s="31">
        <v>52</v>
      </c>
      <c r="AP382" s="290">
        <f t="shared" si="61"/>
        <v>0</v>
      </c>
      <c r="AQ382" s="293">
        <f t="shared" si="60"/>
        <v>0</v>
      </c>
      <c r="AR382" s="294" t="str">
        <f>IF(AQ382=0,"",
IF(SUM($AQ$330:AQ382)=1,AS382,
IF($AQ$451&gt;SUM($AQ$330:AQ382),_xlfn.CONCAT(", ",AS382),
IF($AQ$451=SUM($AQ$330:AQ382),_xlfn.CONCAT(" y ",AS382)))))</f>
        <v/>
      </c>
      <c r="AS382" s="89" t="s">
        <v>5188</v>
      </c>
    </row>
    <row r="383" spans="1:45" ht="15" customHeight="1">
      <c r="A383" s="64"/>
      <c r="B383" s="11"/>
      <c r="C383" s="58" t="s">
        <v>5189</v>
      </c>
      <c r="D383" s="1020" t="str">
        <f>IF(CNGE_2025_M1_Secc5_Sub1!$D83="","",CNGE_2025_M1_Secc5_Sub1!$D83)</f>
        <v/>
      </c>
      <c r="E383" s="889"/>
      <c r="F383" s="889"/>
      <c r="G383" s="889"/>
      <c r="H383" s="889"/>
      <c r="I383" s="889"/>
      <c r="J383" s="890"/>
      <c r="K383" s="1041"/>
      <c r="L383" s="1042"/>
      <c r="M383" s="1042"/>
      <c r="N383" s="1042"/>
      <c r="O383" s="1043"/>
      <c r="P383" s="1041"/>
      <c r="Q383" s="1042"/>
      <c r="R383" s="1042"/>
      <c r="S383" s="1042"/>
      <c r="T383" s="1043"/>
      <c r="U383" s="1041"/>
      <c r="V383" s="1042"/>
      <c r="W383" s="1042"/>
      <c r="X383" s="1042"/>
      <c r="Y383" s="1043"/>
      <c r="Z383" s="1041"/>
      <c r="AA383" s="1042"/>
      <c r="AB383" s="1042"/>
      <c r="AC383" s="1042"/>
      <c r="AD383" s="1043"/>
      <c r="AI383">
        <f t="shared" si="55"/>
        <v>0</v>
      </c>
      <c r="AJ383">
        <f t="shared" si="56"/>
        <v>0</v>
      </c>
      <c r="AK383">
        <f t="shared" si="57"/>
        <v>0</v>
      </c>
      <c r="AL383">
        <f t="shared" si="58"/>
        <v>0</v>
      </c>
      <c r="AM383" s="293">
        <f t="shared" si="59"/>
        <v>0</v>
      </c>
      <c r="AN383" s="294" t="str">
        <f>IF(AM383=0,"",
IF(SUM($AM$330:AM383)=1,AO383,
IF($AM$451&gt;SUM($AM$330:AM383),_xlfn.CONCAT(", ",AO383),
IF($AM$451=SUM($AM$330:AM383),_xlfn.CONCAT(" y ",AO383)))))</f>
        <v/>
      </c>
      <c r="AO383" s="31">
        <v>53</v>
      </c>
      <c r="AP383" s="290">
        <f t="shared" si="61"/>
        <v>0</v>
      </c>
      <c r="AQ383" s="293">
        <f t="shared" si="60"/>
        <v>0</v>
      </c>
      <c r="AR383" s="294" t="str">
        <f>IF(AQ383=0,"",
IF(SUM($AQ$330:AQ383)=1,AS383,
IF($AQ$451&gt;SUM($AQ$330:AQ383),_xlfn.CONCAT(", ",AS383),
IF($AQ$451=SUM($AQ$330:AQ383),_xlfn.CONCAT(" y ",AS383)))))</f>
        <v/>
      </c>
      <c r="AS383" s="89" t="s">
        <v>5190</v>
      </c>
    </row>
    <row r="384" spans="1:45" ht="15" customHeight="1">
      <c r="A384" s="64"/>
      <c r="B384" s="11"/>
      <c r="C384" s="58" t="s">
        <v>5191</v>
      </c>
      <c r="D384" s="1020" t="str">
        <f>IF(CNGE_2025_M1_Secc5_Sub1!$D84="","",CNGE_2025_M1_Secc5_Sub1!$D84)</f>
        <v/>
      </c>
      <c r="E384" s="889"/>
      <c r="F384" s="889"/>
      <c r="G384" s="889"/>
      <c r="H384" s="889"/>
      <c r="I384" s="889"/>
      <c r="J384" s="890"/>
      <c r="K384" s="1041"/>
      <c r="L384" s="1042"/>
      <c r="M384" s="1042"/>
      <c r="N384" s="1042"/>
      <c r="O384" s="1043"/>
      <c r="P384" s="1041"/>
      <c r="Q384" s="1042"/>
      <c r="R384" s="1042"/>
      <c r="S384" s="1042"/>
      <c r="T384" s="1043"/>
      <c r="U384" s="1041"/>
      <c r="V384" s="1042"/>
      <c r="W384" s="1042"/>
      <c r="X384" s="1042"/>
      <c r="Y384" s="1043"/>
      <c r="Z384" s="1041"/>
      <c r="AA384" s="1042"/>
      <c r="AB384" s="1042"/>
      <c r="AC384" s="1042"/>
      <c r="AD384" s="1043"/>
      <c r="AI384">
        <f t="shared" si="55"/>
        <v>0</v>
      </c>
      <c r="AJ384">
        <f t="shared" si="56"/>
        <v>0</v>
      </c>
      <c r="AK384">
        <f t="shared" si="57"/>
        <v>0</v>
      </c>
      <c r="AL384">
        <f t="shared" si="58"/>
        <v>0</v>
      </c>
      <c r="AM384" s="293">
        <f t="shared" si="59"/>
        <v>0</v>
      </c>
      <c r="AN384" s="294" t="str">
        <f>IF(AM384=0,"",
IF(SUM($AM$330:AM384)=1,AO384,
IF($AM$451&gt;SUM($AM$330:AM384),_xlfn.CONCAT(", ",AO384),
IF($AM$451=SUM($AM$330:AM384),_xlfn.CONCAT(" y ",AO384)))))</f>
        <v/>
      </c>
      <c r="AO384" s="31">
        <v>54</v>
      </c>
      <c r="AP384" s="290">
        <f t="shared" si="61"/>
        <v>0</v>
      </c>
      <c r="AQ384" s="293">
        <f t="shared" si="60"/>
        <v>0</v>
      </c>
      <c r="AR384" s="294" t="str">
        <f>IF(AQ384=0,"",
IF(SUM($AQ$330:AQ384)=1,AS384,
IF($AQ$451&gt;SUM($AQ$330:AQ384),_xlfn.CONCAT(", ",AS384),
IF($AQ$451=SUM($AQ$330:AQ384),_xlfn.CONCAT(" y ",AS384)))))</f>
        <v/>
      </c>
      <c r="AS384" s="89" t="s">
        <v>5192</v>
      </c>
    </row>
    <row r="385" spans="1:45" ht="15" customHeight="1">
      <c r="A385" s="64"/>
      <c r="B385" s="11"/>
      <c r="C385" s="58" t="s">
        <v>5193</v>
      </c>
      <c r="D385" s="1020" t="str">
        <f>IF(CNGE_2025_M1_Secc5_Sub1!$D85="","",CNGE_2025_M1_Secc5_Sub1!$D85)</f>
        <v/>
      </c>
      <c r="E385" s="889"/>
      <c r="F385" s="889"/>
      <c r="G385" s="889"/>
      <c r="H385" s="889"/>
      <c r="I385" s="889"/>
      <c r="J385" s="890"/>
      <c r="K385" s="1041"/>
      <c r="L385" s="1042"/>
      <c r="M385" s="1042"/>
      <c r="N385" s="1042"/>
      <c r="O385" s="1043"/>
      <c r="P385" s="1041"/>
      <c r="Q385" s="1042"/>
      <c r="R385" s="1042"/>
      <c r="S385" s="1042"/>
      <c r="T385" s="1043"/>
      <c r="U385" s="1041"/>
      <c r="V385" s="1042"/>
      <c r="W385" s="1042"/>
      <c r="X385" s="1042"/>
      <c r="Y385" s="1043"/>
      <c r="Z385" s="1041"/>
      <c r="AA385" s="1042"/>
      <c r="AB385" s="1042"/>
      <c r="AC385" s="1042"/>
      <c r="AD385" s="1043"/>
      <c r="AI385">
        <f t="shared" si="55"/>
        <v>0</v>
      </c>
      <c r="AJ385">
        <f t="shared" si="56"/>
        <v>0</v>
      </c>
      <c r="AK385">
        <f t="shared" si="57"/>
        <v>0</v>
      </c>
      <c r="AL385">
        <f t="shared" si="58"/>
        <v>0</v>
      </c>
      <c r="AM385" s="293">
        <f t="shared" si="59"/>
        <v>0</v>
      </c>
      <c r="AN385" s="294" t="str">
        <f>IF(AM385=0,"",
IF(SUM($AM$330:AM385)=1,AO385,
IF($AM$451&gt;SUM($AM$330:AM385),_xlfn.CONCAT(", ",AO385),
IF($AM$451=SUM($AM$330:AM385),_xlfn.CONCAT(" y ",AO385)))))</f>
        <v/>
      </c>
      <c r="AO385" s="31">
        <v>55</v>
      </c>
      <c r="AP385" s="290">
        <f t="shared" si="61"/>
        <v>0</v>
      </c>
      <c r="AQ385" s="293">
        <f t="shared" si="60"/>
        <v>0</v>
      </c>
      <c r="AR385" s="294" t="str">
        <f>IF(AQ385=0,"",
IF(SUM($AQ$330:AQ385)=1,AS385,
IF($AQ$451&gt;SUM($AQ$330:AQ385),_xlfn.CONCAT(", ",AS385),
IF($AQ$451=SUM($AQ$330:AQ385),_xlfn.CONCAT(" y ",AS385)))))</f>
        <v/>
      </c>
      <c r="AS385" s="89" t="s">
        <v>5194</v>
      </c>
    </row>
    <row r="386" spans="1:45" ht="15" customHeight="1">
      <c r="A386" s="64"/>
      <c r="B386" s="11"/>
      <c r="C386" s="58" t="s">
        <v>5195</v>
      </c>
      <c r="D386" s="1020" t="str">
        <f>IF(CNGE_2025_M1_Secc5_Sub1!$D86="","",CNGE_2025_M1_Secc5_Sub1!$D86)</f>
        <v/>
      </c>
      <c r="E386" s="889"/>
      <c r="F386" s="889"/>
      <c r="G386" s="889"/>
      <c r="H386" s="889"/>
      <c r="I386" s="889"/>
      <c r="J386" s="890"/>
      <c r="K386" s="1041"/>
      <c r="L386" s="1042"/>
      <c r="M386" s="1042"/>
      <c r="N386" s="1042"/>
      <c r="O386" s="1043"/>
      <c r="P386" s="1041"/>
      <c r="Q386" s="1042"/>
      <c r="R386" s="1042"/>
      <c r="S386" s="1042"/>
      <c r="T386" s="1043"/>
      <c r="U386" s="1041"/>
      <c r="V386" s="1042"/>
      <c r="W386" s="1042"/>
      <c r="X386" s="1042"/>
      <c r="Y386" s="1043"/>
      <c r="Z386" s="1041"/>
      <c r="AA386" s="1042"/>
      <c r="AB386" s="1042"/>
      <c r="AC386" s="1042"/>
      <c r="AD386" s="1043"/>
      <c r="AI386">
        <f t="shared" si="55"/>
        <v>0</v>
      </c>
      <c r="AJ386">
        <f t="shared" si="56"/>
        <v>0</v>
      </c>
      <c r="AK386">
        <f t="shared" si="57"/>
        <v>0</v>
      </c>
      <c r="AL386">
        <f t="shared" si="58"/>
        <v>0</v>
      </c>
      <c r="AM386" s="293">
        <f t="shared" si="59"/>
        <v>0</v>
      </c>
      <c r="AN386" s="294" t="str">
        <f>IF(AM386=0,"",
IF(SUM($AM$330:AM386)=1,AO386,
IF($AM$451&gt;SUM($AM$330:AM386),_xlfn.CONCAT(", ",AO386),
IF($AM$451=SUM($AM$330:AM386),_xlfn.CONCAT(" y ",AO386)))))</f>
        <v/>
      </c>
      <c r="AO386" s="31">
        <v>56</v>
      </c>
      <c r="AP386" s="290">
        <f t="shared" si="61"/>
        <v>0</v>
      </c>
      <c r="AQ386" s="293">
        <f t="shared" si="60"/>
        <v>0</v>
      </c>
      <c r="AR386" s="294" t="str">
        <f>IF(AQ386=0,"",
IF(SUM($AQ$330:AQ386)=1,AS386,
IF($AQ$451&gt;SUM($AQ$330:AQ386),_xlfn.CONCAT(", ",AS386),
IF($AQ$451=SUM($AQ$330:AQ386),_xlfn.CONCAT(" y ",AS386)))))</f>
        <v/>
      </c>
      <c r="AS386" s="89" t="s">
        <v>5196</v>
      </c>
    </row>
    <row r="387" spans="1:45" ht="15" customHeight="1">
      <c r="A387" s="64"/>
      <c r="B387" s="11"/>
      <c r="C387" s="58" t="s">
        <v>5197</v>
      </c>
      <c r="D387" s="1020" t="str">
        <f>IF(CNGE_2025_M1_Secc5_Sub1!$D87="","",CNGE_2025_M1_Secc5_Sub1!$D87)</f>
        <v/>
      </c>
      <c r="E387" s="889"/>
      <c r="F387" s="889"/>
      <c r="G387" s="889"/>
      <c r="H387" s="889"/>
      <c r="I387" s="889"/>
      <c r="J387" s="890"/>
      <c r="K387" s="1041"/>
      <c r="L387" s="1042"/>
      <c r="M387" s="1042"/>
      <c r="N387" s="1042"/>
      <c r="O387" s="1043"/>
      <c r="P387" s="1041"/>
      <c r="Q387" s="1042"/>
      <c r="R387" s="1042"/>
      <c r="S387" s="1042"/>
      <c r="T387" s="1043"/>
      <c r="U387" s="1041"/>
      <c r="V387" s="1042"/>
      <c r="W387" s="1042"/>
      <c r="X387" s="1042"/>
      <c r="Y387" s="1043"/>
      <c r="Z387" s="1041"/>
      <c r="AA387" s="1042"/>
      <c r="AB387" s="1042"/>
      <c r="AC387" s="1042"/>
      <c r="AD387" s="1043"/>
      <c r="AI387">
        <f t="shared" si="55"/>
        <v>0</v>
      </c>
      <c r="AJ387">
        <f t="shared" si="56"/>
        <v>0</v>
      </c>
      <c r="AK387">
        <f t="shared" si="57"/>
        <v>0</v>
      </c>
      <c r="AL387">
        <f t="shared" si="58"/>
        <v>0</v>
      </c>
      <c r="AM387" s="293">
        <f t="shared" si="59"/>
        <v>0</v>
      </c>
      <c r="AN387" s="294" t="str">
        <f>IF(AM387=0,"",
IF(SUM($AM$330:AM387)=1,AO387,
IF($AM$451&gt;SUM($AM$330:AM387),_xlfn.CONCAT(", ",AO387),
IF($AM$451=SUM($AM$330:AM387),_xlfn.CONCAT(" y ",AO387)))))</f>
        <v/>
      </c>
      <c r="AO387" s="31">
        <v>57</v>
      </c>
      <c r="AP387" s="290">
        <f t="shared" si="61"/>
        <v>0</v>
      </c>
      <c r="AQ387" s="293">
        <f t="shared" si="60"/>
        <v>0</v>
      </c>
      <c r="AR387" s="294" t="str">
        <f>IF(AQ387=0,"",
IF(SUM($AQ$330:AQ387)=1,AS387,
IF($AQ$451&gt;SUM($AQ$330:AQ387),_xlfn.CONCAT(", ",AS387),
IF($AQ$451=SUM($AQ$330:AQ387),_xlfn.CONCAT(" y ",AS387)))))</f>
        <v/>
      </c>
      <c r="AS387" s="89" t="s">
        <v>5198</v>
      </c>
    </row>
    <row r="388" spans="1:45" ht="15" customHeight="1">
      <c r="A388" s="64"/>
      <c r="B388" s="11"/>
      <c r="C388" s="58" t="s">
        <v>5199</v>
      </c>
      <c r="D388" s="1020" t="str">
        <f>IF(CNGE_2025_M1_Secc5_Sub1!$D88="","",CNGE_2025_M1_Secc5_Sub1!$D88)</f>
        <v/>
      </c>
      <c r="E388" s="889"/>
      <c r="F388" s="889"/>
      <c r="G388" s="889"/>
      <c r="H388" s="889"/>
      <c r="I388" s="889"/>
      <c r="J388" s="890"/>
      <c r="K388" s="1041"/>
      <c r="L388" s="1042"/>
      <c r="M388" s="1042"/>
      <c r="N388" s="1042"/>
      <c r="O388" s="1043"/>
      <c r="P388" s="1041"/>
      <c r="Q388" s="1042"/>
      <c r="R388" s="1042"/>
      <c r="S388" s="1042"/>
      <c r="T388" s="1043"/>
      <c r="U388" s="1041"/>
      <c r="V388" s="1042"/>
      <c r="W388" s="1042"/>
      <c r="X388" s="1042"/>
      <c r="Y388" s="1043"/>
      <c r="Z388" s="1041"/>
      <c r="AA388" s="1042"/>
      <c r="AB388" s="1042"/>
      <c r="AC388" s="1042"/>
      <c r="AD388" s="1043"/>
      <c r="AI388">
        <f t="shared" si="55"/>
        <v>0</v>
      </c>
      <c r="AJ388">
        <f t="shared" si="56"/>
        <v>0</v>
      </c>
      <c r="AK388">
        <f t="shared" si="57"/>
        <v>0</v>
      </c>
      <c r="AL388">
        <f t="shared" si="58"/>
        <v>0</v>
      </c>
      <c r="AM388" s="293">
        <f t="shared" si="59"/>
        <v>0</v>
      </c>
      <c r="AN388" s="294" t="str">
        <f>IF(AM388=0,"",
IF(SUM($AM$330:AM388)=1,AO388,
IF($AM$451&gt;SUM($AM$330:AM388),_xlfn.CONCAT(", ",AO388),
IF($AM$451=SUM($AM$330:AM388),_xlfn.CONCAT(" y ",AO388)))))</f>
        <v/>
      </c>
      <c r="AO388" s="31">
        <v>58</v>
      </c>
      <c r="AP388" s="290">
        <f t="shared" si="61"/>
        <v>0</v>
      </c>
      <c r="AQ388" s="293">
        <f t="shared" si="60"/>
        <v>0</v>
      </c>
      <c r="AR388" s="294" t="str">
        <f>IF(AQ388=0,"",
IF(SUM($AQ$330:AQ388)=1,AS388,
IF($AQ$451&gt;SUM($AQ$330:AQ388),_xlfn.CONCAT(", ",AS388),
IF($AQ$451=SUM($AQ$330:AQ388),_xlfn.CONCAT(" y ",AS388)))))</f>
        <v/>
      </c>
      <c r="AS388" s="89" t="s">
        <v>5200</v>
      </c>
    </row>
    <row r="389" spans="1:45" ht="15" customHeight="1">
      <c r="A389" s="64"/>
      <c r="B389" s="11"/>
      <c r="C389" s="58" t="s">
        <v>5201</v>
      </c>
      <c r="D389" s="1020" t="str">
        <f>IF(CNGE_2025_M1_Secc5_Sub1!$D89="","",CNGE_2025_M1_Secc5_Sub1!$D89)</f>
        <v/>
      </c>
      <c r="E389" s="889"/>
      <c r="F389" s="889"/>
      <c r="G389" s="889"/>
      <c r="H389" s="889"/>
      <c r="I389" s="889"/>
      <c r="J389" s="890"/>
      <c r="K389" s="1041"/>
      <c r="L389" s="1042"/>
      <c r="M389" s="1042"/>
      <c r="N389" s="1042"/>
      <c r="O389" s="1043"/>
      <c r="P389" s="1041"/>
      <c r="Q389" s="1042"/>
      <c r="R389" s="1042"/>
      <c r="S389" s="1042"/>
      <c r="T389" s="1043"/>
      <c r="U389" s="1041"/>
      <c r="V389" s="1042"/>
      <c r="W389" s="1042"/>
      <c r="X389" s="1042"/>
      <c r="Y389" s="1043"/>
      <c r="Z389" s="1041"/>
      <c r="AA389" s="1042"/>
      <c r="AB389" s="1042"/>
      <c r="AC389" s="1042"/>
      <c r="AD389" s="1043"/>
      <c r="AI389">
        <f t="shared" si="55"/>
        <v>0</v>
      </c>
      <c r="AJ389">
        <f t="shared" si="56"/>
        <v>0</v>
      </c>
      <c r="AK389">
        <f t="shared" si="57"/>
        <v>0</v>
      </c>
      <c r="AL389">
        <f t="shared" si="58"/>
        <v>0</v>
      </c>
      <c r="AM389" s="293">
        <f t="shared" si="59"/>
        <v>0</v>
      </c>
      <c r="AN389" s="294" t="str">
        <f>IF(AM389=0,"",
IF(SUM($AM$330:AM389)=1,AO389,
IF($AM$451&gt;SUM($AM$330:AM389),_xlfn.CONCAT(", ",AO389),
IF($AM$451=SUM($AM$330:AM389),_xlfn.CONCAT(" y ",AO389)))))</f>
        <v/>
      </c>
      <c r="AO389" s="31">
        <v>59</v>
      </c>
      <c r="AP389" s="290">
        <f t="shared" si="61"/>
        <v>0</v>
      </c>
      <c r="AQ389" s="293">
        <f t="shared" si="60"/>
        <v>0</v>
      </c>
      <c r="AR389" s="294" t="str">
        <f>IF(AQ389=0,"",
IF(SUM($AQ$330:AQ389)=1,AS389,
IF($AQ$451&gt;SUM($AQ$330:AQ389),_xlfn.CONCAT(", ",AS389),
IF($AQ$451=SUM($AQ$330:AQ389),_xlfn.CONCAT(" y ",AS389)))))</f>
        <v/>
      </c>
      <c r="AS389" s="89" t="s">
        <v>5202</v>
      </c>
    </row>
    <row r="390" spans="1:45" ht="15" customHeight="1">
      <c r="A390" s="64"/>
      <c r="B390" s="11"/>
      <c r="C390" s="58" t="s">
        <v>5203</v>
      </c>
      <c r="D390" s="1020" t="str">
        <f>IF(CNGE_2025_M1_Secc5_Sub1!$D90="","",CNGE_2025_M1_Secc5_Sub1!$D90)</f>
        <v/>
      </c>
      <c r="E390" s="889"/>
      <c r="F390" s="889"/>
      <c r="G390" s="889"/>
      <c r="H390" s="889"/>
      <c r="I390" s="889"/>
      <c r="J390" s="890"/>
      <c r="K390" s="1041"/>
      <c r="L390" s="1042"/>
      <c r="M390" s="1042"/>
      <c r="N390" s="1042"/>
      <c r="O390" s="1043"/>
      <c r="P390" s="1041"/>
      <c r="Q390" s="1042"/>
      <c r="R390" s="1042"/>
      <c r="S390" s="1042"/>
      <c r="T390" s="1043"/>
      <c r="U390" s="1041"/>
      <c r="V390" s="1042"/>
      <c r="W390" s="1042"/>
      <c r="X390" s="1042"/>
      <c r="Y390" s="1043"/>
      <c r="Z390" s="1041"/>
      <c r="AA390" s="1042"/>
      <c r="AB390" s="1042"/>
      <c r="AC390" s="1042"/>
      <c r="AD390" s="1043"/>
      <c r="AI390">
        <f t="shared" si="55"/>
        <v>0</v>
      </c>
      <c r="AJ390">
        <f t="shared" si="56"/>
        <v>0</v>
      </c>
      <c r="AK390">
        <f t="shared" si="57"/>
        <v>0</v>
      </c>
      <c r="AL390">
        <f t="shared" si="58"/>
        <v>0</v>
      </c>
      <c r="AM390" s="293">
        <f t="shared" si="59"/>
        <v>0</v>
      </c>
      <c r="AN390" s="294" t="str">
        <f>IF(AM390=0,"",
IF(SUM($AM$330:AM390)=1,AO390,
IF($AM$451&gt;SUM($AM$330:AM390),_xlfn.CONCAT(", ",AO390),
IF($AM$451=SUM($AM$330:AM390),_xlfn.CONCAT(" y ",AO390)))))</f>
        <v/>
      </c>
      <c r="AO390" s="31">
        <v>60</v>
      </c>
      <c r="AP390" s="290">
        <f t="shared" si="61"/>
        <v>0</v>
      </c>
      <c r="AQ390" s="293">
        <f t="shared" si="60"/>
        <v>0</v>
      </c>
      <c r="AR390" s="294" t="str">
        <f>IF(AQ390=0,"",
IF(SUM($AQ$330:AQ390)=1,AS390,
IF($AQ$451&gt;SUM($AQ$330:AQ390),_xlfn.CONCAT(", ",AS390),
IF($AQ$451=SUM($AQ$330:AQ390),_xlfn.CONCAT(" y ",AS390)))))</f>
        <v/>
      </c>
      <c r="AS390" s="89" t="s">
        <v>5204</v>
      </c>
    </row>
    <row r="391" spans="1:45" ht="15" customHeight="1">
      <c r="A391" s="64"/>
      <c r="B391" s="11"/>
      <c r="C391" s="58" t="s">
        <v>5205</v>
      </c>
      <c r="D391" s="1020" t="str">
        <f>IF(CNGE_2025_M1_Secc5_Sub1!$D91="","",CNGE_2025_M1_Secc5_Sub1!$D91)</f>
        <v/>
      </c>
      <c r="E391" s="889"/>
      <c r="F391" s="889"/>
      <c r="G391" s="889"/>
      <c r="H391" s="889"/>
      <c r="I391" s="889"/>
      <c r="J391" s="890"/>
      <c r="K391" s="1041"/>
      <c r="L391" s="1042"/>
      <c r="M391" s="1042"/>
      <c r="N391" s="1042"/>
      <c r="O391" s="1043"/>
      <c r="P391" s="1041"/>
      <c r="Q391" s="1042"/>
      <c r="R391" s="1042"/>
      <c r="S391" s="1042"/>
      <c r="T391" s="1043"/>
      <c r="U391" s="1041"/>
      <c r="V391" s="1042"/>
      <c r="W391" s="1042"/>
      <c r="X391" s="1042"/>
      <c r="Y391" s="1043"/>
      <c r="Z391" s="1041"/>
      <c r="AA391" s="1042"/>
      <c r="AB391" s="1042"/>
      <c r="AC391" s="1042"/>
      <c r="AD391" s="1043"/>
      <c r="AI391">
        <f t="shared" si="55"/>
        <v>0</v>
      </c>
      <c r="AJ391">
        <f t="shared" si="56"/>
        <v>0</v>
      </c>
      <c r="AK391">
        <f t="shared" si="57"/>
        <v>0</v>
      </c>
      <c r="AL391">
        <f t="shared" si="58"/>
        <v>0</v>
      </c>
      <c r="AM391" s="293">
        <f t="shared" si="59"/>
        <v>0</v>
      </c>
      <c r="AN391" s="294" t="str">
        <f>IF(AM391=0,"",
IF(SUM($AM$330:AM391)=1,AO391,
IF($AM$451&gt;SUM($AM$330:AM391),_xlfn.CONCAT(", ",AO391),
IF($AM$451=SUM($AM$330:AM391),_xlfn.CONCAT(" y ",AO391)))))</f>
        <v/>
      </c>
      <c r="AO391" s="31">
        <v>61</v>
      </c>
      <c r="AP391" s="290">
        <f t="shared" si="61"/>
        <v>0</v>
      </c>
      <c r="AQ391" s="293">
        <f t="shared" si="60"/>
        <v>0</v>
      </c>
      <c r="AR391" s="294" t="str">
        <f>IF(AQ391=0,"",
IF(SUM($AQ$330:AQ391)=1,AS391,
IF($AQ$451&gt;SUM($AQ$330:AQ391),_xlfn.CONCAT(", ",AS391),
IF($AQ$451=SUM($AQ$330:AQ391),_xlfn.CONCAT(" y ",AS391)))))</f>
        <v/>
      </c>
      <c r="AS391" s="89" t="s">
        <v>5206</v>
      </c>
    </row>
    <row r="392" spans="1:45" ht="15" customHeight="1">
      <c r="A392" s="64"/>
      <c r="B392" s="11"/>
      <c r="C392" s="58" t="s">
        <v>5207</v>
      </c>
      <c r="D392" s="1020" t="str">
        <f>IF(CNGE_2025_M1_Secc5_Sub1!$D92="","",CNGE_2025_M1_Secc5_Sub1!$D92)</f>
        <v/>
      </c>
      <c r="E392" s="889"/>
      <c r="F392" s="889"/>
      <c r="G392" s="889"/>
      <c r="H392" s="889"/>
      <c r="I392" s="889"/>
      <c r="J392" s="890"/>
      <c r="K392" s="1041"/>
      <c r="L392" s="1042"/>
      <c r="M392" s="1042"/>
      <c r="N392" s="1042"/>
      <c r="O392" s="1043"/>
      <c r="P392" s="1041"/>
      <c r="Q392" s="1042"/>
      <c r="R392" s="1042"/>
      <c r="S392" s="1042"/>
      <c r="T392" s="1043"/>
      <c r="U392" s="1041"/>
      <c r="V392" s="1042"/>
      <c r="W392" s="1042"/>
      <c r="X392" s="1042"/>
      <c r="Y392" s="1043"/>
      <c r="Z392" s="1041"/>
      <c r="AA392" s="1042"/>
      <c r="AB392" s="1042"/>
      <c r="AC392" s="1042"/>
      <c r="AD392" s="1043"/>
      <c r="AI392">
        <f t="shared" si="55"/>
        <v>0</v>
      </c>
      <c r="AJ392">
        <f t="shared" si="56"/>
        <v>0</v>
      </c>
      <c r="AK392">
        <f t="shared" si="57"/>
        <v>0</v>
      </c>
      <c r="AL392">
        <f t="shared" si="58"/>
        <v>0</v>
      </c>
      <c r="AM392" s="293">
        <f t="shared" si="59"/>
        <v>0</v>
      </c>
      <c r="AN392" s="294" t="str">
        <f>IF(AM392=0,"",
IF(SUM($AM$330:AM392)=1,AO392,
IF($AM$451&gt;SUM($AM$330:AM392),_xlfn.CONCAT(", ",AO392),
IF($AM$451=SUM($AM$330:AM392),_xlfn.CONCAT(" y ",AO392)))))</f>
        <v/>
      </c>
      <c r="AO392" s="31">
        <v>62</v>
      </c>
      <c r="AP392" s="290">
        <f t="shared" si="61"/>
        <v>0</v>
      </c>
      <c r="AQ392" s="293">
        <f t="shared" si="60"/>
        <v>0</v>
      </c>
      <c r="AR392" s="294" t="str">
        <f>IF(AQ392=0,"",
IF(SUM($AQ$330:AQ392)=1,AS392,
IF($AQ$451&gt;SUM($AQ$330:AQ392),_xlfn.CONCAT(", ",AS392),
IF($AQ$451=SUM($AQ$330:AQ392),_xlfn.CONCAT(" y ",AS392)))))</f>
        <v/>
      </c>
      <c r="AS392" s="89" t="s">
        <v>5208</v>
      </c>
    </row>
    <row r="393" spans="1:45" ht="15" customHeight="1">
      <c r="A393" s="64"/>
      <c r="B393" s="11"/>
      <c r="C393" s="58" t="s">
        <v>5209</v>
      </c>
      <c r="D393" s="1020" t="str">
        <f>IF(CNGE_2025_M1_Secc5_Sub1!$D93="","",CNGE_2025_M1_Secc5_Sub1!$D93)</f>
        <v/>
      </c>
      <c r="E393" s="889"/>
      <c r="F393" s="889"/>
      <c r="G393" s="889"/>
      <c r="H393" s="889"/>
      <c r="I393" s="889"/>
      <c r="J393" s="890"/>
      <c r="K393" s="1041"/>
      <c r="L393" s="1042"/>
      <c r="M393" s="1042"/>
      <c r="N393" s="1042"/>
      <c r="O393" s="1043"/>
      <c r="P393" s="1041"/>
      <c r="Q393" s="1042"/>
      <c r="R393" s="1042"/>
      <c r="S393" s="1042"/>
      <c r="T393" s="1043"/>
      <c r="U393" s="1041"/>
      <c r="V393" s="1042"/>
      <c r="W393" s="1042"/>
      <c r="X393" s="1042"/>
      <c r="Y393" s="1043"/>
      <c r="Z393" s="1041"/>
      <c r="AA393" s="1042"/>
      <c r="AB393" s="1042"/>
      <c r="AC393" s="1042"/>
      <c r="AD393" s="1043"/>
      <c r="AI393">
        <f t="shared" si="55"/>
        <v>0</v>
      </c>
      <c r="AJ393">
        <f t="shared" si="56"/>
        <v>0</v>
      </c>
      <c r="AK393">
        <f t="shared" si="57"/>
        <v>0</v>
      </c>
      <c r="AL393">
        <f t="shared" si="58"/>
        <v>0</v>
      </c>
      <c r="AM393" s="293">
        <f t="shared" si="59"/>
        <v>0</v>
      </c>
      <c r="AN393" s="294" t="str">
        <f>IF(AM393=0,"",
IF(SUM($AM$330:AM393)=1,AO393,
IF($AM$451&gt;SUM($AM$330:AM393),_xlfn.CONCAT(", ",AO393),
IF($AM$451=SUM($AM$330:AM393),_xlfn.CONCAT(" y ",AO393)))))</f>
        <v/>
      </c>
      <c r="AO393" s="31">
        <v>63</v>
      </c>
      <c r="AP393" s="290">
        <f t="shared" si="61"/>
        <v>0</v>
      </c>
      <c r="AQ393" s="293">
        <f t="shared" si="60"/>
        <v>0</v>
      </c>
      <c r="AR393" s="294" t="str">
        <f>IF(AQ393=0,"",
IF(SUM($AQ$330:AQ393)=1,AS393,
IF($AQ$451&gt;SUM($AQ$330:AQ393),_xlfn.CONCAT(", ",AS393),
IF($AQ$451=SUM($AQ$330:AQ393),_xlfn.CONCAT(" y ",AS393)))))</f>
        <v/>
      </c>
      <c r="AS393" s="89" t="s">
        <v>5210</v>
      </c>
    </row>
    <row r="394" spans="1:45" ht="15" customHeight="1">
      <c r="A394" s="64"/>
      <c r="B394" s="11"/>
      <c r="C394" s="58" t="s">
        <v>5211</v>
      </c>
      <c r="D394" s="1020" t="str">
        <f>IF(CNGE_2025_M1_Secc5_Sub1!$D94="","",CNGE_2025_M1_Secc5_Sub1!$D94)</f>
        <v/>
      </c>
      <c r="E394" s="889"/>
      <c r="F394" s="889"/>
      <c r="G394" s="889"/>
      <c r="H394" s="889"/>
      <c r="I394" s="889"/>
      <c r="J394" s="890"/>
      <c r="K394" s="1041"/>
      <c r="L394" s="1042"/>
      <c r="M394" s="1042"/>
      <c r="N394" s="1042"/>
      <c r="O394" s="1043"/>
      <c r="P394" s="1041"/>
      <c r="Q394" s="1042"/>
      <c r="R394" s="1042"/>
      <c r="S394" s="1042"/>
      <c r="T394" s="1043"/>
      <c r="U394" s="1041"/>
      <c r="V394" s="1042"/>
      <c r="W394" s="1042"/>
      <c r="X394" s="1042"/>
      <c r="Y394" s="1043"/>
      <c r="Z394" s="1041"/>
      <c r="AA394" s="1042"/>
      <c r="AB394" s="1042"/>
      <c r="AC394" s="1042"/>
      <c r="AD394" s="1043"/>
      <c r="AI394">
        <f t="shared" ref="AI394:AI425" si="62">K394</f>
        <v>0</v>
      </c>
      <c r="AJ394">
        <f t="shared" ref="AJ394:AJ425" si="63">COUNTIF(P394:AD394,"NS")</f>
        <v>0</v>
      </c>
      <c r="AK394">
        <f t="shared" ref="AK394:AK425" si="64">SUM(P394:AD394)</f>
        <v>0</v>
      </c>
      <c r="AL394">
        <f t="shared" ref="AL394:AL425" si="65">IF(COUNTIF(K394:AD394,"NA")=4,0,IF(OR(AND(AI394=0,AJ394&gt;0),AND(AI394="NS",AK394&gt;0), AND(AI394="NS", AJ394=0,AK394=0)), 1, IF(OR(AND(AI394&gt;0,AJ394&gt;1,AI394&gt;AK394), AND(AI394="NS",AJ394=2), AND(AI394="NS",AK394=0,AJ394&gt;0),AI394=AK394), 0, 1)))</f>
        <v>0</v>
      </c>
      <c r="AM394" s="293">
        <f t="shared" ref="AM394:AM425" si="66">IF(SUM(AL394)=0,0,1)</f>
        <v>0</v>
      </c>
      <c r="AN394" s="294" t="str">
        <f>IF(AM394=0,"",
IF(SUM($AM$330:AM394)=1,AO394,
IF($AM$451&gt;SUM($AM$330:AM394),_xlfn.CONCAT(", ",AO394),
IF($AM$451=SUM($AM$330:AM394),_xlfn.CONCAT(" y ",AO394)))))</f>
        <v/>
      </c>
      <c r="AO394" s="31">
        <v>64</v>
      </c>
      <c r="AP394" s="290">
        <f t="shared" si="61"/>
        <v>0</v>
      </c>
      <c r="AQ394" s="293">
        <f t="shared" ref="AQ394:AQ425" si="67">IF(AP394=0,0,1)</f>
        <v>0</v>
      </c>
      <c r="AR394" s="294" t="str">
        <f>IF(AQ394=0,"",
IF(SUM($AQ$330:AQ394)=1,AS394,
IF($AQ$451&gt;SUM($AQ$330:AQ394),_xlfn.CONCAT(", ",AS394),
IF($AQ$451=SUM($AQ$330:AQ394),_xlfn.CONCAT(" y ",AS394)))))</f>
        <v/>
      </c>
      <c r="AS394" s="89" t="s">
        <v>5212</v>
      </c>
    </row>
    <row r="395" spans="1:45" ht="15" customHeight="1">
      <c r="A395" s="64"/>
      <c r="B395" s="11"/>
      <c r="C395" s="58" t="s">
        <v>5213</v>
      </c>
      <c r="D395" s="1020" t="str">
        <f>IF(CNGE_2025_M1_Secc5_Sub1!$D95="","",CNGE_2025_M1_Secc5_Sub1!$D95)</f>
        <v/>
      </c>
      <c r="E395" s="889"/>
      <c r="F395" s="889"/>
      <c r="G395" s="889"/>
      <c r="H395" s="889"/>
      <c r="I395" s="889"/>
      <c r="J395" s="890"/>
      <c r="K395" s="1041"/>
      <c r="L395" s="1042"/>
      <c r="M395" s="1042"/>
      <c r="N395" s="1042"/>
      <c r="O395" s="1043"/>
      <c r="P395" s="1041"/>
      <c r="Q395" s="1042"/>
      <c r="R395" s="1042"/>
      <c r="S395" s="1042"/>
      <c r="T395" s="1043"/>
      <c r="U395" s="1041"/>
      <c r="V395" s="1042"/>
      <c r="W395" s="1042"/>
      <c r="X395" s="1042"/>
      <c r="Y395" s="1043"/>
      <c r="Z395" s="1041"/>
      <c r="AA395" s="1042"/>
      <c r="AB395" s="1042"/>
      <c r="AC395" s="1042"/>
      <c r="AD395" s="1043"/>
      <c r="AI395">
        <f t="shared" si="62"/>
        <v>0</v>
      </c>
      <c r="AJ395">
        <f t="shared" si="63"/>
        <v>0</v>
      </c>
      <c r="AK395">
        <f t="shared" si="64"/>
        <v>0</v>
      </c>
      <c r="AL395">
        <f t="shared" si="65"/>
        <v>0</v>
      </c>
      <c r="AM395" s="293">
        <f t="shared" si="66"/>
        <v>0</v>
      </c>
      <c r="AN395" s="294" t="str">
        <f>IF(AM395=0,"",
IF(SUM($AM$330:AM395)=1,AO395,
IF($AM$451&gt;SUM($AM$330:AM395),_xlfn.CONCAT(", ",AO395),
IF($AM$451=SUM($AM$330:AM395),_xlfn.CONCAT(" y ",AO395)))))</f>
        <v/>
      </c>
      <c r="AO395" s="31">
        <v>65</v>
      </c>
      <c r="AP395" s="290">
        <f t="shared" ref="AP395:AP426" si="68">IF(AND(COUNTBLANK(D395)=0,COUNTA(K395:AD395)=4),0,IF(AND(COUNTBLANK(D395)=1,COUNTA(K395:AD395)=0),0,1))</f>
        <v>0</v>
      </c>
      <c r="AQ395" s="293">
        <f t="shared" si="67"/>
        <v>0</v>
      </c>
      <c r="AR395" s="294" t="str">
        <f>IF(AQ395=0,"",
IF(SUM($AQ$330:AQ395)=1,AS395,
IF($AQ$451&gt;SUM($AQ$330:AQ395),_xlfn.CONCAT(", ",AS395),
IF($AQ$451=SUM($AQ$330:AQ395),_xlfn.CONCAT(" y ",AS395)))))</f>
        <v/>
      </c>
      <c r="AS395" s="89" t="s">
        <v>5214</v>
      </c>
    </row>
    <row r="396" spans="1:45" ht="15" customHeight="1">
      <c r="A396" s="64"/>
      <c r="B396" s="11"/>
      <c r="C396" s="58" t="s">
        <v>5215</v>
      </c>
      <c r="D396" s="1020" t="str">
        <f>IF(CNGE_2025_M1_Secc5_Sub1!$D96="","",CNGE_2025_M1_Secc5_Sub1!$D96)</f>
        <v/>
      </c>
      <c r="E396" s="889"/>
      <c r="F396" s="889"/>
      <c r="G396" s="889"/>
      <c r="H396" s="889"/>
      <c r="I396" s="889"/>
      <c r="J396" s="890"/>
      <c r="K396" s="1041"/>
      <c r="L396" s="1042"/>
      <c r="M396" s="1042"/>
      <c r="N396" s="1042"/>
      <c r="O396" s="1043"/>
      <c r="P396" s="1041"/>
      <c r="Q396" s="1042"/>
      <c r="R396" s="1042"/>
      <c r="S396" s="1042"/>
      <c r="T396" s="1043"/>
      <c r="U396" s="1041"/>
      <c r="V396" s="1042"/>
      <c r="W396" s="1042"/>
      <c r="X396" s="1042"/>
      <c r="Y396" s="1043"/>
      <c r="Z396" s="1041"/>
      <c r="AA396" s="1042"/>
      <c r="AB396" s="1042"/>
      <c r="AC396" s="1042"/>
      <c r="AD396" s="1043"/>
      <c r="AI396">
        <f t="shared" si="62"/>
        <v>0</v>
      </c>
      <c r="AJ396">
        <f t="shared" si="63"/>
        <v>0</v>
      </c>
      <c r="AK396">
        <f t="shared" si="64"/>
        <v>0</v>
      </c>
      <c r="AL396">
        <f t="shared" si="65"/>
        <v>0</v>
      </c>
      <c r="AM396" s="293">
        <f t="shared" si="66"/>
        <v>0</v>
      </c>
      <c r="AN396" s="294" t="str">
        <f>IF(AM396=0,"",
IF(SUM($AM$330:AM396)=1,AO396,
IF($AM$451&gt;SUM($AM$330:AM396),_xlfn.CONCAT(", ",AO396),
IF($AM$451=SUM($AM$330:AM396),_xlfn.CONCAT(" y ",AO396)))))</f>
        <v/>
      </c>
      <c r="AO396" s="31">
        <v>66</v>
      </c>
      <c r="AP396" s="290">
        <f t="shared" si="68"/>
        <v>0</v>
      </c>
      <c r="AQ396" s="293">
        <f t="shared" si="67"/>
        <v>0</v>
      </c>
      <c r="AR396" s="294" t="str">
        <f>IF(AQ396=0,"",
IF(SUM($AQ$330:AQ396)=1,AS396,
IF($AQ$451&gt;SUM($AQ$330:AQ396),_xlfn.CONCAT(", ",AS396),
IF($AQ$451=SUM($AQ$330:AQ396),_xlfn.CONCAT(" y ",AS396)))))</f>
        <v/>
      </c>
      <c r="AS396" s="89" t="s">
        <v>5216</v>
      </c>
    </row>
    <row r="397" spans="1:45" ht="15" customHeight="1">
      <c r="A397" s="64"/>
      <c r="B397" s="11"/>
      <c r="C397" s="58" t="s">
        <v>5217</v>
      </c>
      <c r="D397" s="1020" t="str">
        <f>IF(CNGE_2025_M1_Secc5_Sub1!$D97="","",CNGE_2025_M1_Secc5_Sub1!$D97)</f>
        <v/>
      </c>
      <c r="E397" s="889"/>
      <c r="F397" s="889"/>
      <c r="G397" s="889"/>
      <c r="H397" s="889"/>
      <c r="I397" s="889"/>
      <c r="J397" s="890"/>
      <c r="K397" s="1041"/>
      <c r="L397" s="1042"/>
      <c r="M397" s="1042"/>
      <c r="N397" s="1042"/>
      <c r="O397" s="1043"/>
      <c r="P397" s="1041"/>
      <c r="Q397" s="1042"/>
      <c r="R397" s="1042"/>
      <c r="S397" s="1042"/>
      <c r="T397" s="1043"/>
      <c r="U397" s="1041"/>
      <c r="V397" s="1042"/>
      <c r="W397" s="1042"/>
      <c r="X397" s="1042"/>
      <c r="Y397" s="1043"/>
      <c r="Z397" s="1041"/>
      <c r="AA397" s="1042"/>
      <c r="AB397" s="1042"/>
      <c r="AC397" s="1042"/>
      <c r="AD397" s="1043"/>
      <c r="AI397">
        <f t="shared" si="62"/>
        <v>0</v>
      </c>
      <c r="AJ397">
        <f t="shared" si="63"/>
        <v>0</v>
      </c>
      <c r="AK397">
        <f t="shared" si="64"/>
        <v>0</v>
      </c>
      <c r="AL397">
        <f t="shared" si="65"/>
        <v>0</v>
      </c>
      <c r="AM397" s="293">
        <f t="shared" si="66"/>
        <v>0</v>
      </c>
      <c r="AN397" s="294" t="str">
        <f>IF(AM397=0,"",
IF(SUM($AM$330:AM397)=1,AO397,
IF($AM$451&gt;SUM($AM$330:AM397),_xlfn.CONCAT(", ",AO397),
IF($AM$451=SUM($AM$330:AM397),_xlfn.CONCAT(" y ",AO397)))))</f>
        <v/>
      </c>
      <c r="AO397" s="31">
        <v>67</v>
      </c>
      <c r="AP397" s="290">
        <f t="shared" si="68"/>
        <v>0</v>
      </c>
      <c r="AQ397" s="293">
        <f t="shared" si="67"/>
        <v>0</v>
      </c>
      <c r="AR397" s="294" t="str">
        <f>IF(AQ397=0,"",
IF(SUM($AQ$330:AQ397)=1,AS397,
IF($AQ$451&gt;SUM($AQ$330:AQ397),_xlfn.CONCAT(", ",AS397),
IF($AQ$451=SUM($AQ$330:AQ397),_xlfn.CONCAT(" y ",AS397)))))</f>
        <v/>
      </c>
      <c r="AS397" s="89" t="s">
        <v>5218</v>
      </c>
    </row>
    <row r="398" spans="1:45" ht="15" customHeight="1">
      <c r="A398" s="64"/>
      <c r="B398" s="11"/>
      <c r="C398" s="58" t="s">
        <v>5219</v>
      </c>
      <c r="D398" s="1020" t="str">
        <f>IF(CNGE_2025_M1_Secc5_Sub1!$D98="","",CNGE_2025_M1_Secc5_Sub1!$D98)</f>
        <v/>
      </c>
      <c r="E398" s="889"/>
      <c r="F398" s="889"/>
      <c r="G398" s="889"/>
      <c r="H398" s="889"/>
      <c r="I398" s="889"/>
      <c r="J398" s="890"/>
      <c r="K398" s="1041"/>
      <c r="L398" s="1042"/>
      <c r="M398" s="1042"/>
      <c r="N398" s="1042"/>
      <c r="O398" s="1043"/>
      <c r="P398" s="1041"/>
      <c r="Q398" s="1042"/>
      <c r="R398" s="1042"/>
      <c r="S398" s="1042"/>
      <c r="T398" s="1043"/>
      <c r="U398" s="1041"/>
      <c r="V398" s="1042"/>
      <c r="W398" s="1042"/>
      <c r="X398" s="1042"/>
      <c r="Y398" s="1043"/>
      <c r="Z398" s="1041"/>
      <c r="AA398" s="1042"/>
      <c r="AB398" s="1042"/>
      <c r="AC398" s="1042"/>
      <c r="AD398" s="1043"/>
      <c r="AI398">
        <f t="shared" si="62"/>
        <v>0</v>
      </c>
      <c r="AJ398">
        <f t="shared" si="63"/>
        <v>0</v>
      </c>
      <c r="AK398">
        <f t="shared" si="64"/>
        <v>0</v>
      </c>
      <c r="AL398">
        <f t="shared" si="65"/>
        <v>0</v>
      </c>
      <c r="AM398" s="293">
        <f t="shared" si="66"/>
        <v>0</v>
      </c>
      <c r="AN398" s="294" t="str">
        <f>IF(AM398=0,"",
IF(SUM($AM$330:AM398)=1,AO398,
IF($AM$451&gt;SUM($AM$330:AM398),_xlfn.CONCAT(", ",AO398),
IF($AM$451=SUM($AM$330:AM398),_xlfn.CONCAT(" y ",AO398)))))</f>
        <v/>
      </c>
      <c r="AO398" s="31">
        <v>68</v>
      </c>
      <c r="AP398" s="290">
        <f t="shared" si="68"/>
        <v>0</v>
      </c>
      <c r="AQ398" s="293">
        <f t="shared" si="67"/>
        <v>0</v>
      </c>
      <c r="AR398" s="294" t="str">
        <f>IF(AQ398=0,"",
IF(SUM($AQ$330:AQ398)=1,AS398,
IF($AQ$451&gt;SUM($AQ$330:AQ398),_xlfn.CONCAT(", ",AS398),
IF($AQ$451=SUM($AQ$330:AQ398),_xlfn.CONCAT(" y ",AS398)))))</f>
        <v/>
      </c>
      <c r="AS398" s="89" t="s">
        <v>5220</v>
      </c>
    </row>
    <row r="399" spans="1:45" ht="15" customHeight="1">
      <c r="A399" s="64"/>
      <c r="B399" s="11"/>
      <c r="C399" s="58" t="s">
        <v>5221</v>
      </c>
      <c r="D399" s="1020" t="str">
        <f>IF(CNGE_2025_M1_Secc5_Sub1!$D99="","",CNGE_2025_M1_Secc5_Sub1!$D99)</f>
        <v/>
      </c>
      <c r="E399" s="889"/>
      <c r="F399" s="889"/>
      <c r="G399" s="889"/>
      <c r="H399" s="889"/>
      <c r="I399" s="889"/>
      <c r="J399" s="890"/>
      <c r="K399" s="1041"/>
      <c r="L399" s="1042"/>
      <c r="M399" s="1042"/>
      <c r="N399" s="1042"/>
      <c r="O399" s="1043"/>
      <c r="P399" s="1041"/>
      <c r="Q399" s="1042"/>
      <c r="R399" s="1042"/>
      <c r="S399" s="1042"/>
      <c r="T399" s="1043"/>
      <c r="U399" s="1041"/>
      <c r="V399" s="1042"/>
      <c r="W399" s="1042"/>
      <c r="X399" s="1042"/>
      <c r="Y399" s="1043"/>
      <c r="Z399" s="1041"/>
      <c r="AA399" s="1042"/>
      <c r="AB399" s="1042"/>
      <c r="AC399" s="1042"/>
      <c r="AD399" s="1043"/>
      <c r="AI399">
        <f t="shared" si="62"/>
        <v>0</v>
      </c>
      <c r="AJ399">
        <f t="shared" si="63"/>
        <v>0</v>
      </c>
      <c r="AK399">
        <f t="shared" si="64"/>
        <v>0</v>
      </c>
      <c r="AL399">
        <f t="shared" si="65"/>
        <v>0</v>
      </c>
      <c r="AM399" s="293">
        <f t="shared" si="66"/>
        <v>0</v>
      </c>
      <c r="AN399" s="294" t="str">
        <f>IF(AM399=0,"",
IF(SUM($AM$330:AM399)=1,AO399,
IF($AM$451&gt;SUM($AM$330:AM399),_xlfn.CONCAT(", ",AO399),
IF($AM$451=SUM($AM$330:AM399),_xlfn.CONCAT(" y ",AO399)))))</f>
        <v/>
      </c>
      <c r="AO399" s="31">
        <v>69</v>
      </c>
      <c r="AP399" s="290">
        <f t="shared" si="68"/>
        <v>0</v>
      </c>
      <c r="AQ399" s="293">
        <f t="shared" si="67"/>
        <v>0</v>
      </c>
      <c r="AR399" s="294" t="str">
        <f>IF(AQ399=0,"",
IF(SUM($AQ$330:AQ399)=1,AS399,
IF($AQ$451&gt;SUM($AQ$330:AQ399),_xlfn.CONCAT(", ",AS399),
IF($AQ$451=SUM($AQ$330:AQ399),_xlfn.CONCAT(" y ",AS399)))))</f>
        <v/>
      </c>
      <c r="AS399" s="89" t="s">
        <v>5222</v>
      </c>
    </row>
    <row r="400" spans="1:45" ht="15" customHeight="1">
      <c r="A400" s="64"/>
      <c r="B400" s="11"/>
      <c r="C400" s="58" t="s">
        <v>5223</v>
      </c>
      <c r="D400" s="1020" t="str">
        <f>IF(CNGE_2025_M1_Secc5_Sub1!$D100="","",CNGE_2025_M1_Secc5_Sub1!$D100)</f>
        <v/>
      </c>
      <c r="E400" s="889"/>
      <c r="F400" s="889"/>
      <c r="G400" s="889"/>
      <c r="H400" s="889"/>
      <c r="I400" s="889"/>
      <c r="J400" s="890"/>
      <c r="K400" s="1041"/>
      <c r="L400" s="1042"/>
      <c r="M400" s="1042"/>
      <c r="N400" s="1042"/>
      <c r="O400" s="1043"/>
      <c r="P400" s="1041"/>
      <c r="Q400" s="1042"/>
      <c r="R400" s="1042"/>
      <c r="S400" s="1042"/>
      <c r="T400" s="1043"/>
      <c r="U400" s="1041"/>
      <c r="V400" s="1042"/>
      <c r="W400" s="1042"/>
      <c r="X400" s="1042"/>
      <c r="Y400" s="1043"/>
      <c r="Z400" s="1041"/>
      <c r="AA400" s="1042"/>
      <c r="AB400" s="1042"/>
      <c r="AC400" s="1042"/>
      <c r="AD400" s="1043"/>
      <c r="AI400">
        <f t="shared" si="62"/>
        <v>0</v>
      </c>
      <c r="AJ400">
        <f t="shared" si="63"/>
        <v>0</v>
      </c>
      <c r="AK400">
        <f t="shared" si="64"/>
        <v>0</v>
      </c>
      <c r="AL400">
        <f t="shared" si="65"/>
        <v>0</v>
      </c>
      <c r="AM400" s="293">
        <f t="shared" si="66"/>
        <v>0</v>
      </c>
      <c r="AN400" s="294" t="str">
        <f>IF(AM400=0,"",
IF(SUM($AM$330:AM400)=1,AO400,
IF($AM$451&gt;SUM($AM$330:AM400),_xlfn.CONCAT(", ",AO400),
IF($AM$451=SUM($AM$330:AM400),_xlfn.CONCAT(" y ",AO400)))))</f>
        <v/>
      </c>
      <c r="AO400" s="31">
        <v>70</v>
      </c>
      <c r="AP400" s="290">
        <f t="shared" si="68"/>
        <v>0</v>
      </c>
      <c r="AQ400" s="293">
        <f t="shared" si="67"/>
        <v>0</v>
      </c>
      <c r="AR400" s="294" t="str">
        <f>IF(AQ400=0,"",
IF(SUM($AQ$330:AQ400)=1,AS400,
IF($AQ$451&gt;SUM($AQ$330:AQ400),_xlfn.CONCAT(", ",AS400),
IF($AQ$451=SUM($AQ$330:AQ400),_xlfn.CONCAT(" y ",AS400)))))</f>
        <v/>
      </c>
      <c r="AS400" s="89" t="s">
        <v>5224</v>
      </c>
    </row>
    <row r="401" spans="1:45" ht="15" customHeight="1">
      <c r="A401" s="64"/>
      <c r="B401" s="11"/>
      <c r="C401" s="58" t="s">
        <v>5225</v>
      </c>
      <c r="D401" s="1020" t="str">
        <f>IF(CNGE_2025_M1_Secc5_Sub1!$D101="","",CNGE_2025_M1_Secc5_Sub1!$D101)</f>
        <v/>
      </c>
      <c r="E401" s="889"/>
      <c r="F401" s="889"/>
      <c r="G401" s="889"/>
      <c r="H401" s="889"/>
      <c r="I401" s="889"/>
      <c r="J401" s="890"/>
      <c r="K401" s="1041"/>
      <c r="L401" s="1042"/>
      <c r="M401" s="1042"/>
      <c r="N401" s="1042"/>
      <c r="O401" s="1043"/>
      <c r="P401" s="1041"/>
      <c r="Q401" s="1042"/>
      <c r="R401" s="1042"/>
      <c r="S401" s="1042"/>
      <c r="T401" s="1043"/>
      <c r="U401" s="1041"/>
      <c r="V401" s="1042"/>
      <c r="W401" s="1042"/>
      <c r="X401" s="1042"/>
      <c r="Y401" s="1043"/>
      <c r="Z401" s="1041"/>
      <c r="AA401" s="1042"/>
      <c r="AB401" s="1042"/>
      <c r="AC401" s="1042"/>
      <c r="AD401" s="1043"/>
      <c r="AI401">
        <f t="shared" si="62"/>
        <v>0</v>
      </c>
      <c r="AJ401">
        <f t="shared" si="63"/>
        <v>0</v>
      </c>
      <c r="AK401">
        <f t="shared" si="64"/>
        <v>0</v>
      </c>
      <c r="AL401">
        <f t="shared" si="65"/>
        <v>0</v>
      </c>
      <c r="AM401" s="293">
        <f t="shared" si="66"/>
        <v>0</v>
      </c>
      <c r="AN401" s="294" t="str">
        <f>IF(AM401=0,"",
IF(SUM($AM$330:AM401)=1,AO401,
IF($AM$451&gt;SUM($AM$330:AM401),_xlfn.CONCAT(", ",AO401),
IF($AM$451=SUM($AM$330:AM401),_xlfn.CONCAT(" y ",AO401)))))</f>
        <v/>
      </c>
      <c r="AO401" s="31">
        <v>71</v>
      </c>
      <c r="AP401" s="290">
        <f t="shared" si="68"/>
        <v>0</v>
      </c>
      <c r="AQ401" s="293">
        <f t="shared" si="67"/>
        <v>0</v>
      </c>
      <c r="AR401" s="294" t="str">
        <f>IF(AQ401=0,"",
IF(SUM($AQ$330:AQ401)=1,AS401,
IF($AQ$451&gt;SUM($AQ$330:AQ401),_xlfn.CONCAT(", ",AS401),
IF($AQ$451=SUM($AQ$330:AQ401),_xlfn.CONCAT(" y ",AS401)))))</f>
        <v/>
      </c>
      <c r="AS401" s="89" t="s">
        <v>5226</v>
      </c>
    </row>
    <row r="402" spans="1:45" ht="15" customHeight="1">
      <c r="A402" s="64"/>
      <c r="B402" s="11"/>
      <c r="C402" s="58" t="s">
        <v>5227</v>
      </c>
      <c r="D402" s="1020" t="str">
        <f>IF(CNGE_2025_M1_Secc5_Sub1!$D102="","",CNGE_2025_M1_Secc5_Sub1!$D102)</f>
        <v/>
      </c>
      <c r="E402" s="889"/>
      <c r="F402" s="889"/>
      <c r="G402" s="889"/>
      <c r="H402" s="889"/>
      <c r="I402" s="889"/>
      <c r="J402" s="890"/>
      <c r="K402" s="1041"/>
      <c r="L402" s="1042"/>
      <c r="M402" s="1042"/>
      <c r="N402" s="1042"/>
      <c r="O402" s="1043"/>
      <c r="P402" s="1041"/>
      <c r="Q402" s="1042"/>
      <c r="R402" s="1042"/>
      <c r="S402" s="1042"/>
      <c r="T402" s="1043"/>
      <c r="U402" s="1041"/>
      <c r="V402" s="1042"/>
      <c r="W402" s="1042"/>
      <c r="X402" s="1042"/>
      <c r="Y402" s="1043"/>
      <c r="Z402" s="1041"/>
      <c r="AA402" s="1042"/>
      <c r="AB402" s="1042"/>
      <c r="AC402" s="1042"/>
      <c r="AD402" s="1043"/>
      <c r="AI402">
        <f t="shared" si="62"/>
        <v>0</v>
      </c>
      <c r="AJ402">
        <f t="shared" si="63"/>
        <v>0</v>
      </c>
      <c r="AK402">
        <f t="shared" si="64"/>
        <v>0</v>
      </c>
      <c r="AL402">
        <f t="shared" si="65"/>
        <v>0</v>
      </c>
      <c r="AM402" s="293">
        <f t="shared" si="66"/>
        <v>0</v>
      </c>
      <c r="AN402" s="294" t="str">
        <f>IF(AM402=0,"",
IF(SUM($AM$330:AM402)=1,AO402,
IF($AM$451&gt;SUM($AM$330:AM402),_xlfn.CONCAT(", ",AO402),
IF($AM$451=SUM($AM$330:AM402),_xlfn.CONCAT(" y ",AO402)))))</f>
        <v/>
      </c>
      <c r="AO402" s="31">
        <v>72</v>
      </c>
      <c r="AP402" s="290">
        <f t="shared" si="68"/>
        <v>0</v>
      </c>
      <c r="AQ402" s="293">
        <f t="shared" si="67"/>
        <v>0</v>
      </c>
      <c r="AR402" s="294" t="str">
        <f>IF(AQ402=0,"",
IF(SUM($AQ$330:AQ402)=1,AS402,
IF($AQ$451&gt;SUM($AQ$330:AQ402),_xlfn.CONCAT(", ",AS402),
IF($AQ$451=SUM($AQ$330:AQ402),_xlfn.CONCAT(" y ",AS402)))))</f>
        <v/>
      </c>
      <c r="AS402" s="89" t="s">
        <v>5228</v>
      </c>
    </row>
    <row r="403" spans="1:45" ht="15" customHeight="1">
      <c r="A403" s="64"/>
      <c r="B403" s="11"/>
      <c r="C403" s="58" t="s">
        <v>5229</v>
      </c>
      <c r="D403" s="1020" t="str">
        <f>IF(CNGE_2025_M1_Secc5_Sub1!$D103="","",CNGE_2025_M1_Secc5_Sub1!$D103)</f>
        <v/>
      </c>
      <c r="E403" s="889"/>
      <c r="F403" s="889"/>
      <c r="G403" s="889"/>
      <c r="H403" s="889"/>
      <c r="I403" s="889"/>
      <c r="J403" s="890"/>
      <c r="K403" s="1041"/>
      <c r="L403" s="1042"/>
      <c r="M403" s="1042"/>
      <c r="N403" s="1042"/>
      <c r="O403" s="1043"/>
      <c r="P403" s="1041"/>
      <c r="Q403" s="1042"/>
      <c r="R403" s="1042"/>
      <c r="S403" s="1042"/>
      <c r="T403" s="1043"/>
      <c r="U403" s="1041"/>
      <c r="V403" s="1042"/>
      <c r="W403" s="1042"/>
      <c r="X403" s="1042"/>
      <c r="Y403" s="1043"/>
      <c r="Z403" s="1041"/>
      <c r="AA403" s="1042"/>
      <c r="AB403" s="1042"/>
      <c r="AC403" s="1042"/>
      <c r="AD403" s="1043"/>
      <c r="AI403">
        <f t="shared" si="62"/>
        <v>0</v>
      </c>
      <c r="AJ403">
        <f t="shared" si="63"/>
        <v>0</v>
      </c>
      <c r="AK403">
        <f t="shared" si="64"/>
        <v>0</v>
      </c>
      <c r="AL403">
        <f t="shared" si="65"/>
        <v>0</v>
      </c>
      <c r="AM403" s="293">
        <f t="shared" si="66"/>
        <v>0</v>
      </c>
      <c r="AN403" s="294" t="str">
        <f>IF(AM403=0,"",
IF(SUM($AM$330:AM403)=1,AO403,
IF($AM$451&gt;SUM($AM$330:AM403),_xlfn.CONCAT(", ",AO403),
IF($AM$451=SUM($AM$330:AM403),_xlfn.CONCAT(" y ",AO403)))))</f>
        <v/>
      </c>
      <c r="AO403" s="31">
        <v>73</v>
      </c>
      <c r="AP403" s="290">
        <f t="shared" si="68"/>
        <v>0</v>
      </c>
      <c r="AQ403" s="293">
        <f t="shared" si="67"/>
        <v>0</v>
      </c>
      <c r="AR403" s="294" t="str">
        <f>IF(AQ403=0,"",
IF(SUM($AQ$330:AQ403)=1,AS403,
IF($AQ$451&gt;SUM($AQ$330:AQ403),_xlfn.CONCAT(", ",AS403),
IF($AQ$451=SUM($AQ$330:AQ403),_xlfn.CONCAT(" y ",AS403)))))</f>
        <v/>
      </c>
      <c r="AS403" s="89" t="s">
        <v>5230</v>
      </c>
    </row>
    <row r="404" spans="1:45" ht="15" customHeight="1">
      <c r="A404" s="64"/>
      <c r="B404" s="11"/>
      <c r="C404" s="58" t="s">
        <v>5231</v>
      </c>
      <c r="D404" s="1020" t="str">
        <f>IF(CNGE_2025_M1_Secc5_Sub1!$D104="","",CNGE_2025_M1_Secc5_Sub1!$D104)</f>
        <v/>
      </c>
      <c r="E404" s="889"/>
      <c r="F404" s="889"/>
      <c r="G404" s="889"/>
      <c r="H404" s="889"/>
      <c r="I404" s="889"/>
      <c r="J404" s="890"/>
      <c r="K404" s="1041"/>
      <c r="L404" s="1042"/>
      <c r="M404" s="1042"/>
      <c r="N404" s="1042"/>
      <c r="O404" s="1043"/>
      <c r="P404" s="1041"/>
      <c r="Q404" s="1042"/>
      <c r="R404" s="1042"/>
      <c r="S404" s="1042"/>
      <c r="T404" s="1043"/>
      <c r="U404" s="1041"/>
      <c r="V404" s="1042"/>
      <c r="W404" s="1042"/>
      <c r="X404" s="1042"/>
      <c r="Y404" s="1043"/>
      <c r="Z404" s="1041"/>
      <c r="AA404" s="1042"/>
      <c r="AB404" s="1042"/>
      <c r="AC404" s="1042"/>
      <c r="AD404" s="1043"/>
      <c r="AI404">
        <f t="shared" si="62"/>
        <v>0</v>
      </c>
      <c r="AJ404">
        <f t="shared" si="63"/>
        <v>0</v>
      </c>
      <c r="AK404">
        <f t="shared" si="64"/>
        <v>0</v>
      </c>
      <c r="AL404">
        <f t="shared" si="65"/>
        <v>0</v>
      </c>
      <c r="AM404" s="293">
        <f t="shared" si="66"/>
        <v>0</v>
      </c>
      <c r="AN404" s="294" t="str">
        <f>IF(AM404=0,"",
IF(SUM($AM$330:AM404)=1,AO404,
IF($AM$451&gt;SUM($AM$330:AM404),_xlfn.CONCAT(", ",AO404),
IF($AM$451=SUM($AM$330:AM404),_xlfn.CONCAT(" y ",AO404)))))</f>
        <v/>
      </c>
      <c r="AO404" s="31">
        <v>74</v>
      </c>
      <c r="AP404" s="290">
        <f t="shared" si="68"/>
        <v>0</v>
      </c>
      <c r="AQ404" s="293">
        <f t="shared" si="67"/>
        <v>0</v>
      </c>
      <c r="AR404" s="294" t="str">
        <f>IF(AQ404=0,"",
IF(SUM($AQ$330:AQ404)=1,AS404,
IF($AQ$451&gt;SUM($AQ$330:AQ404),_xlfn.CONCAT(", ",AS404),
IF($AQ$451=SUM($AQ$330:AQ404),_xlfn.CONCAT(" y ",AS404)))))</f>
        <v/>
      </c>
      <c r="AS404" s="89" t="s">
        <v>5232</v>
      </c>
    </row>
    <row r="405" spans="1:45" ht="15" customHeight="1">
      <c r="A405" s="64"/>
      <c r="B405" s="11"/>
      <c r="C405" s="58" t="s">
        <v>5233</v>
      </c>
      <c r="D405" s="1020" t="str">
        <f>IF(CNGE_2025_M1_Secc5_Sub1!$D105="","",CNGE_2025_M1_Secc5_Sub1!$D105)</f>
        <v/>
      </c>
      <c r="E405" s="889"/>
      <c r="F405" s="889"/>
      <c r="G405" s="889"/>
      <c r="H405" s="889"/>
      <c r="I405" s="889"/>
      <c r="J405" s="890"/>
      <c r="K405" s="1041"/>
      <c r="L405" s="1042"/>
      <c r="M405" s="1042"/>
      <c r="N405" s="1042"/>
      <c r="O405" s="1043"/>
      <c r="P405" s="1041"/>
      <c r="Q405" s="1042"/>
      <c r="R405" s="1042"/>
      <c r="S405" s="1042"/>
      <c r="T405" s="1043"/>
      <c r="U405" s="1041"/>
      <c r="V405" s="1042"/>
      <c r="W405" s="1042"/>
      <c r="X405" s="1042"/>
      <c r="Y405" s="1043"/>
      <c r="Z405" s="1041"/>
      <c r="AA405" s="1042"/>
      <c r="AB405" s="1042"/>
      <c r="AC405" s="1042"/>
      <c r="AD405" s="1043"/>
      <c r="AI405">
        <f t="shared" si="62"/>
        <v>0</v>
      </c>
      <c r="AJ405">
        <f t="shared" si="63"/>
        <v>0</v>
      </c>
      <c r="AK405">
        <f t="shared" si="64"/>
        <v>0</v>
      </c>
      <c r="AL405">
        <f t="shared" si="65"/>
        <v>0</v>
      </c>
      <c r="AM405" s="293">
        <f t="shared" si="66"/>
        <v>0</v>
      </c>
      <c r="AN405" s="294" t="str">
        <f>IF(AM405=0,"",
IF(SUM($AM$330:AM405)=1,AO405,
IF($AM$451&gt;SUM($AM$330:AM405),_xlfn.CONCAT(", ",AO405),
IF($AM$451=SUM($AM$330:AM405),_xlfn.CONCAT(" y ",AO405)))))</f>
        <v/>
      </c>
      <c r="AO405" s="31">
        <v>75</v>
      </c>
      <c r="AP405" s="290">
        <f t="shared" si="68"/>
        <v>0</v>
      </c>
      <c r="AQ405" s="293">
        <f t="shared" si="67"/>
        <v>0</v>
      </c>
      <c r="AR405" s="294" t="str">
        <f>IF(AQ405=0,"",
IF(SUM($AQ$330:AQ405)=1,AS405,
IF($AQ$451&gt;SUM($AQ$330:AQ405),_xlfn.CONCAT(", ",AS405),
IF($AQ$451=SUM($AQ$330:AQ405),_xlfn.CONCAT(" y ",AS405)))))</f>
        <v/>
      </c>
      <c r="AS405" s="89" t="s">
        <v>5234</v>
      </c>
    </row>
    <row r="406" spans="1:45" ht="15" customHeight="1">
      <c r="A406" s="64"/>
      <c r="B406" s="11"/>
      <c r="C406" s="58" t="s">
        <v>5235</v>
      </c>
      <c r="D406" s="1020" t="str">
        <f>IF(CNGE_2025_M1_Secc5_Sub1!$D106="","",CNGE_2025_M1_Secc5_Sub1!$D106)</f>
        <v/>
      </c>
      <c r="E406" s="889"/>
      <c r="F406" s="889"/>
      <c r="G406" s="889"/>
      <c r="H406" s="889"/>
      <c r="I406" s="889"/>
      <c r="J406" s="890"/>
      <c r="K406" s="1041"/>
      <c r="L406" s="1042"/>
      <c r="M406" s="1042"/>
      <c r="N406" s="1042"/>
      <c r="O406" s="1043"/>
      <c r="P406" s="1041"/>
      <c r="Q406" s="1042"/>
      <c r="R406" s="1042"/>
      <c r="S406" s="1042"/>
      <c r="T406" s="1043"/>
      <c r="U406" s="1041"/>
      <c r="V406" s="1042"/>
      <c r="W406" s="1042"/>
      <c r="X406" s="1042"/>
      <c r="Y406" s="1043"/>
      <c r="Z406" s="1041"/>
      <c r="AA406" s="1042"/>
      <c r="AB406" s="1042"/>
      <c r="AC406" s="1042"/>
      <c r="AD406" s="1043"/>
      <c r="AI406">
        <f t="shared" si="62"/>
        <v>0</v>
      </c>
      <c r="AJ406">
        <f t="shared" si="63"/>
        <v>0</v>
      </c>
      <c r="AK406">
        <f t="shared" si="64"/>
        <v>0</v>
      </c>
      <c r="AL406">
        <f t="shared" si="65"/>
        <v>0</v>
      </c>
      <c r="AM406" s="293">
        <f t="shared" si="66"/>
        <v>0</v>
      </c>
      <c r="AN406" s="294" t="str">
        <f>IF(AM406=0,"",
IF(SUM($AM$330:AM406)=1,AO406,
IF($AM$451&gt;SUM($AM$330:AM406),_xlfn.CONCAT(", ",AO406),
IF($AM$451=SUM($AM$330:AM406),_xlfn.CONCAT(" y ",AO406)))))</f>
        <v/>
      </c>
      <c r="AO406" s="31">
        <v>76</v>
      </c>
      <c r="AP406" s="290">
        <f t="shared" si="68"/>
        <v>0</v>
      </c>
      <c r="AQ406" s="293">
        <f t="shared" si="67"/>
        <v>0</v>
      </c>
      <c r="AR406" s="294" t="str">
        <f>IF(AQ406=0,"",
IF(SUM($AQ$330:AQ406)=1,AS406,
IF($AQ$451&gt;SUM($AQ$330:AQ406),_xlfn.CONCAT(", ",AS406),
IF($AQ$451=SUM($AQ$330:AQ406),_xlfn.CONCAT(" y ",AS406)))))</f>
        <v/>
      </c>
      <c r="AS406" s="89" t="s">
        <v>5236</v>
      </c>
    </row>
    <row r="407" spans="1:45" ht="15" customHeight="1">
      <c r="A407" s="64"/>
      <c r="B407" s="11"/>
      <c r="C407" s="58" t="s">
        <v>5237</v>
      </c>
      <c r="D407" s="1020" t="str">
        <f>IF(CNGE_2025_M1_Secc5_Sub1!$D107="","",CNGE_2025_M1_Secc5_Sub1!$D107)</f>
        <v/>
      </c>
      <c r="E407" s="889"/>
      <c r="F407" s="889"/>
      <c r="G407" s="889"/>
      <c r="H407" s="889"/>
      <c r="I407" s="889"/>
      <c r="J407" s="890"/>
      <c r="K407" s="1041"/>
      <c r="L407" s="1042"/>
      <c r="M407" s="1042"/>
      <c r="N407" s="1042"/>
      <c r="O407" s="1043"/>
      <c r="P407" s="1041"/>
      <c r="Q407" s="1042"/>
      <c r="R407" s="1042"/>
      <c r="S407" s="1042"/>
      <c r="T407" s="1043"/>
      <c r="U407" s="1041"/>
      <c r="V407" s="1042"/>
      <c r="W407" s="1042"/>
      <c r="X407" s="1042"/>
      <c r="Y407" s="1043"/>
      <c r="Z407" s="1041"/>
      <c r="AA407" s="1042"/>
      <c r="AB407" s="1042"/>
      <c r="AC407" s="1042"/>
      <c r="AD407" s="1043"/>
      <c r="AI407">
        <f t="shared" si="62"/>
        <v>0</v>
      </c>
      <c r="AJ407">
        <f t="shared" si="63"/>
        <v>0</v>
      </c>
      <c r="AK407">
        <f t="shared" si="64"/>
        <v>0</v>
      </c>
      <c r="AL407">
        <f t="shared" si="65"/>
        <v>0</v>
      </c>
      <c r="AM407" s="293">
        <f t="shared" si="66"/>
        <v>0</v>
      </c>
      <c r="AN407" s="294" t="str">
        <f>IF(AM407=0,"",
IF(SUM($AM$330:AM407)=1,AO407,
IF($AM$451&gt;SUM($AM$330:AM407),_xlfn.CONCAT(", ",AO407),
IF($AM$451=SUM($AM$330:AM407),_xlfn.CONCAT(" y ",AO407)))))</f>
        <v/>
      </c>
      <c r="AO407" s="31">
        <v>77</v>
      </c>
      <c r="AP407" s="290">
        <f t="shared" si="68"/>
        <v>0</v>
      </c>
      <c r="AQ407" s="293">
        <f t="shared" si="67"/>
        <v>0</v>
      </c>
      <c r="AR407" s="294" t="str">
        <f>IF(AQ407=0,"",
IF(SUM($AQ$330:AQ407)=1,AS407,
IF($AQ$451&gt;SUM($AQ$330:AQ407),_xlfn.CONCAT(", ",AS407),
IF($AQ$451=SUM($AQ$330:AQ407),_xlfn.CONCAT(" y ",AS407)))))</f>
        <v/>
      </c>
      <c r="AS407" s="89" t="s">
        <v>5238</v>
      </c>
    </row>
    <row r="408" spans="1:45" ht="15" customHeight="1">
      <c r="A408" s="64"/>
      <c r="B408" s="11"/>
      <c r="C408" s="58" t="s">
        <v>5239</v>
      </c>
      <c r="D408" s="1020" t="str">
        <f>IF(CNGE_2025_M1_Secc5_Sub1!$D108="","",CNGE_2025_M1_Secc5_Sub1!$D108)</f>
        <v/>
      </c>
      <c r="E408" s="889"/>
      <c r="F408" s="889"/>
      <c r="G408" s="889"/>
      <c r="H408" s="889"/>
      <c r="I408" s="889"/>
      <c r="J408" s="890"/>
      <c r="K408" s="1041"/>
      <c r="L408" s="1042"/>
      <c r="M408" s="1042"/>
      <c r="N408" s="1042"/>
      <c r="O408" s="1043"/>
      <c r="P408" s="1041"/>
      <c r="Q408" s="1042"/>
      <c r="R408" s="1042"/>
      <c r="S408" s="1042"/>
      <c r="T408" s="1043"/>
      <c r="U408" s="1041"/>
      <c r="V408" s="1042"/>
      <c r="W408" s="1042"/>
      <c r="X408" s="1042"/>
      <c r="Y408" s="1043"/>
      <c r="Z408" s="1041"/>
      <c r="AA408" s="1042"/>
      <c r="AB408" s="1042"/>
      <c r="AC408" s="1042"/>
      <c r="AD408" s="1043"/>
      <c r="AI408">
        <f t="shared" si="62"/>
        <v>0</v>
      </c>
      <c r="AJ408">
        <f t="shared" si="63"/>
        <v>0</v>
      </c>
      <c r="AK408">
        <f t="shared" si="64"/>
        <v>0</v>
      </c>
      <c r="AL408">
        <f t="shared" si="65"/>
        <v>0</v>
      </c>
      <c r="AM408" s="293">
        <f t="shared" si="66"/>
        <v>0</v>
      </c>
      <c r="AN408" s="294" t="str">
        <f>IF(AM408=0,"",
IF(SUM($AM$330:AM408)=1,AO408,
IF($AM$451&gt;SUM($AM$330:AM408),_xlfn.CONCAT(", ",AO408),
IF($AM$451=SUM($AM$330:AM408),_xlfn.CONCAT(" y ",AO408)))))</f>
        <v/>
      </c>
      <c r="AO408" s="31">
        <v>78</v>
      </c>
      <c r="AP408" s="290">
        <f t="shared" si="68"/>
        <v>0</v>
      </c>
      <c r="AQ408" s="293">
        <f t="shared" si="67"/>
        <v>0</v>
      </c>
      <c r="AR408" s="294" t="str">
        <f>IF(AQ408=0,"",
IF(SUM($AQ$330:AQ408)=1,AS408,
IF($AQ$451&gt;SUM($AQ$330:AQ408),_xlfn.CONCAT(", ",AS408),
IF($AQ$451=SUM($AQ$330:AQ408),_xlfn.CONCAT(" y ",AS408)))))</f>
        <v/>
      </c>
      <c r="AS408" s="89" t="s">
        <v>5240</v>
      </c>
    </row>
    <row r="409" spans="1:45" ht="15" customHeight="1">
      <c r="A409" s="64"/>
      <c r="B409" s="11"/>
      <c r="C409" s="58" t="s">
        <v>5241</v>
      </c>
      <c r="D409" s="1020" t="str">
        <f>IF(CNGE_2025_M1_Secc5_Sub1!$D109="","",CNGE_2025_M1_Secc5_Sub1!$D109)</f>
        <v/>
      </c>
      <c r="E409" s="889"/>
      <c r="F409" s="889"/>
      <c r="G409" s="889"/>
      <c r="H409" s="889"/>
      <c r="I409" s="889"/>
      <c r="J409" s="890"/>
      <c r="K409" s="1041"/>
      <c r="L409" s="1042"/>
      <c r="M409" s="1042"/>
      <c r="N409" s="1042"/>
      <c r="O409" s="1043"/>
      <c r="P409" s="1041"/>
      <c r="Q409" s="1042"/>
      <c r="R409" s="1042"/>
      <c r="S409" s="1042"/>
      <c r="T409" s="1043"/>
      <c r="U409" s="1041"/>
      <c r="V409" s="1042"/>
      <c r="W409" s="1042"/>
      <c r="X409" s="1042"/>
      <c r="Y409" s="1043"/>
      <c r="Z409" s="1041"/>
      <c r="AA409" s="1042"/>
      <c r="AB409" s="1042"/>
      <c r="AC409" s="1042"/>
      <c r="AD409" s="1043"/>
      <c r="AI409">
        <f t="shared" si="62"/>
        <v>0</v>
      </c>
      <c r="AJ409">
        <f t="shared" si="63"/>
        <v>0</v>
      </c>
      <c r="AK409">
        <f t="shared" si="64"/>
        <v>0</v>
      </c>
      <c r="AL409">
        <f t="shared" si="65"/>
        <v>0</v>
      </c>
      <c r="AM409" s="293">
        <f t="shared" si="66"/>
        <v>0</v>
      </c>
      <c r="AN409" s="294" t="str">
        <f>IF(AM409=0,"",
IF(SUM($AM$330:AM409)=1,AO409,
IF($AM$451&gt;SUM($AM$330:AM409),_xlfn.CONCAT(", ",AO409),
IF($AM$451=SUM($AM$330:AM409),_xlfn.CONCAT(" y ",AO409)))))</f>
        <v/>
      </c>
      <c r="AO409" s="31">
        <v>79</v>
      </c>
      <c r="AP409" s="290">
        <f t="shared" si="68"/>
        <v>0</v>
      </c>
      <c r="AQ409" s="293">
        <f t="shared" si="67"/>
        <v>0</v>
      </c>
      <c r="AR409" s="294" t="str">
        <f>IF(AQ409=0,"",
IF(SUM($AQ$330:AQ409)=1,AS409,
IF($AQ$451&gt;SUM($AQ$330:AQ409),_xlfn.CONCAT(", ",AS409),
IF($AQ$451=SUM($AQ$330:AQ409),_xlfn.CONCAT(" y ",AS409)))))</f>
        <v/>
      </c>
      <c r="AS409" s="89" t="s">
        <v>5242</v>
      </c>
    </row>
    <row r="410" spans="1:45" ht="15" customHeight="1">
      <c r="A410" s="64"/>
      <c r="B410" s="11"/>
      <c r="C410" s="58" t="s">
        <v>5243</v>
      </c>
      <c r="D410" s="1020" t="str">
        <f>IF(CNGE_2025_M1_Secc5_Sub1!$D110="","",CNGE_2025_M1_Secc5_Sub1!$D110)</f>
        <v/>
      </c>
      <c r="E410" s="889"/>
      <c r="F410" s="889"/>
      <c r="G410" s="889"/>
      <c r="H410" s="889"/>
      <c r="I410" s="889"/>
      <c r="J410" s="890"/>
      <c r="K410" s="1041"/>
      <c r="L410" s="1042"/>
      <c r="M410" s="1042"/>
      <c r="N410" s="1042"/>
      <c r="O410" s="1043"/>
      <c r="P410" s="1041"/>
      <c r="Q410" s="1042"/>
      <c r="R410" s="1042"/>
      <c r="S410" s="1042"/>
      <c r="T410" s="1043"/>
      <c r="U410" s="1041"/>
      <c r="V410" s="1042"/>
      <c r="W410" s="1042"/>
      <c r="X410" s="1042"/>
      <c r="Y410" s="1043"/>
      <c r="Z410" s="1041"/>
      <c r="AA410" s="1042"/>
      <c r="AB410" s="1042"/>
      <c r="AC410" s="1042"/>
      <c r="AD410" s="1043"/>
      <c r="AI410">
        <f t="shared" si="62"/>
        <v>0</v>
      </c>
      <c r="AJ410">
        <f t="shared" si="63"/>
        <v>0</v>
      </c>
      <c r="AK410">
        <f t="shared" si="64"/>
        <v>0</v>
      </c>
      <c r="AL410">
        <f t="shared" si="65"/>
        <v>0</v>
      </c>
      <c r="AM410" s="293">
        <f t="shared" si="66"/>
        <v>0</v>
      </c>
      <c r="AN410" s="294" t="str">
        <f>IF(AM410=0,"",
IF(SUM($AM$330:AM410)=1,AO410,
IF($AM$451&gt;SUM($AM$330:AM410),_xlfn.CONCAT(", ",AO410),
IF($AM$451=SUM($AM$330:AM410),_xlfn.CONCAT(" y ",AO410)))))</f>
        <v/>
      </c>
      <c r="AO410" s="31">
        <v>80</v>
      </c>
      <c r="AP410" s="290">
        <f t="shared" si="68"/>
        <v>0</v>
      </c>
      <c r="AQ410" s="293">
        <f t="shared" si="67"/>
        <v>0</v>
      </c>
      <c r="AR410" s="294" t="str">
        <f>IF(AQ410=0,"",
IF(SUM($AQ$330:AQ410)=1,AS410,
IF($AQ$451&gt;SUM($AQ$330:AQ410),_xlfn.CONCAT(", ",AS410),
IF($AQ$451=SUM($AQ$330:AQ410),_xlfn.CONCAT(" y ",AS410)))))</f>
        <v/>
      </c>
      <c r="AS410" s="89" t="s">
        <v>5244</v>
      </c>
    </row>
    <row r="411" spans="1:45" ht="15" customHeight="1">
      <c r="A411" s="64"/>
      <c r="B411" s="11"/>
      <c r="C411" s="58" t="s">
        <v>5245</v>
      </c>
      <c r="D411" s="1020" t="str">
        <f>IF(CNGE_2025_M1_Secc5_Sub1!$D111="","",CNGE_2025_M1_Secc5_Sub1!$D111)</f>
        <v/>
      </c>
      <c r="E411" s="889"/>
      <c r="F411" s="889"/>
      <c r="G411" s="889"/>
      <c r="H411" s="889"/>
      <c r="I411" s="889"/>
      <c r="J411" s="890"/>
      <c r="K411" s="1041"/>
      <c r="L411" s="1042"/>
      <c r="M411" s="1042"/>
      <c r="N411" s="1042"/>
      <c r="O411" s="1043"/>
      <c r="P411" s="1041"/>
      <c r="Q411" s="1042"/>
      <c r="R411" s="1042"/>
      <c r="S411" s="1042"/>
      <c r="T411" s="1043"/>
      <c r="U411" s="1041"/>
      <c r="V411" s="1042"/>
      <c r="W411" s="1042"/>
      <c r="X411" s="1042"/>
      <c r="Y411" s="1043"/>
      <c r="Z411" s="1041"/>
      <c r="AA411" s="1042"/>
      <c r="AB411" s="1042"/>
      <c r="AC411" s="1042"/>
      <c r="AD411" s="1043"/>
      <c r="AI411">
        <f t="shared" si="62"/>
        <v>0</v>
      </c>
      <c r="AJ411">
        <f t="shared" si="63"/>
        <v>0</v>
      </c>
      <c r="AK411">
        <f t="shared" si="64"/>
        <v>0</v>
      </c>
      <c r="AL411">
        <f t="shared" si="65"/>
        <v>0</v>
      </c>
      <c r="AM411" s="293">
        <f t="shared" si="66"/>
        <v>0</v>
      </c>
      <c r="AN411" s="294" t="str">
        <f>IF(AM411=0,"",
IF(SUM($AM$330:AM411)=1,AO411,
IF($AM$451&gt;SUM($AM$330:AM411),_xlfn.CONCAT(", ",AO411),
IF($AM$451=SUM($AM$330:AM411),_xlfn.CONCAT(" y ",AO411)))))</f>
        <v/>
      </c>
      <c r="AO411" s="31">
        <v>81</v>
      </c>
      <c r="AP411" s="290">
        <f t="shared" si="68"/>
        <v>0</v>
      </c>
      <c r="AQ411" s="293">
        <f t="shared" si="67"/>
        <v>0</v>
      </c>
      <c r="AR411" s="294" t="str">
        <f>IF(AQ411=0,"",
IF(SUM($AQ$330:AQ411)=1,AS411,
IF($AQ$451&gt;SUM($AQ$330:AQ411),_xlfn.CONCAT(", ",AS411),
IF($AQ$451=SUM($AQ$330:AQ411),_xlfn.CONCAT(" y ",AS411)))))</f>
        <v/>
      </c>
      <c r="AS411" s="89" t="s">
        <v>5246</v>
      </c>
    </row>
    <row r="412" spans="1:45" ht="15" customHeight="1">
      <c r="A412" s="64"/>
      <c r="B412" s="11"/>
      <c r="C412" s="58" t="s">
        <v>5247</v>
      </c>
      <c r="D412" s="1020" t="str">
        <f>IF(CNGE_2025_M1_Secc5_Sub1!$D112="","",CNGE_2025_M1_Secc5_Sub1!$D112)</f>
        <v/>
      </c>
      <c r="E412" s="889"/>
      <c r="F412" s="889"/>
      <c r="G412" s="889"/>
      <c r="H412" s="889"/>
      <c r="I412" s="889"/>
      <c r="J412" s="890"/>
      <c r="K412" s="1041"/>
      <c r="L412" s="1042"/>
      <c r="M412" s="1042"/>
      <c r="N412" s="1042"/>
      <c r="O412" s="1043"/>
      <c r="P412" s="1041"/>
      <c r="Q412" s="1042"/>
      <c r="R412" s="1042"/>
      <c r="S412" s="1042"/>
      <c r="T412" s="1043"/>
      <c r="U412" s="1041"/>
      <c r="V412" s="1042"/>
      <c r="W412" s="1042"/>
      <c r="X412" s="1042"/>
      <c r="Y412" s="1043"/>
      <c r="Z412" s="1041"/>
      <c r="AA412" s="1042"/>
      <c r="AB412" s="1042"/>
      <c r="AC412" s="1042"/>
      <c r="AD412" s="1043"/>
      <c r="AI412">
        <f t="shared" si="62"/>
        <v>0</v>
      </c>
      <c r="AJ412">
        <f t="shared" si="63"/>
        <v>0</v>
      </c>
      <c r="AK412">
        <f t="shared" si="64"/>
        <v>0</v>
      </c>
      <c r="AL412">
        <f t="shared" si="65"/>
        <v>0</v>
      </c>
      <c r="AM412" s="293">
        <f t="shared" si="66"/>
        <v>0</v>
      </c>
      <c r="AN412" s="294" t="str">
        <f>IF(AM412=0,"",
IF(SUM($AM$330:AM412)=1,AO412,
IF($AM$451&gt;SUM($AM$330:AM412),_xlfn.CONCAT(", ",AO412),
IF($AM$451=SUM($AM$330:AM412),_xlfn.CONCAT(" y ",AO412)))))</f>
        <v/>
      </c>
      <c r="AO412" s="31">
        <v>82</v>
      </c>
      <c r="AP412" s="290">
        <f t="shared" si="68"/>
        <v>0</v>
      </c>
      <c r="AQ412" s="293">
        <f t="shared" si="67"/>
        <v>0</v>
      </c>
      <c r="AR412" s="294" t="str">
        <f>IF(AQ412=0,"",
IF(SUM($AQ$330:AQ412)=1,AS412,
IF($AQ$451&gt;SUM($AQ$330:AQ412),_xlfn.CONCAT(", ",AS412),
IF($AQ$451=SUM($AQ$330:AQ412),_xlfn.CONCAT(" y ",AS412)))))</f>
        <v/>
      </c>
      <c r="AS412" s="89" t="s">
        <v>5248</v>
      </c>
    </row>
    <row r="413" spans="1:45" ht="15" customHeight="1">
      <c r="A413" s="64"/>
      <c r="B413" s="11"/>
      <c r="C413" s="58" t="s">
        <v>5249</v>
      </c>
      <c r="D413" s="1020" t="str">
        <f>IF(CNGE_2025_M1_Secc5_Sub1!$D113="","",CNGE_2025_M1_Secc5_Sub1!$D113)</f>
        <v/>
      </c>
      <c r="E413" s="889"/>
      <c r="F413" s="889"/>
      <c r="G413" s="889"/>
      <c r="H413" s="889"/>
      <c r="I413" s="889"/>
      <c r="J413" s="890"/>
      <c r="K413" s="1041"/>
      <c r="L413" s="1042"/>
      <c r="M413" s="1042"/>
      <c r="N413" s="1042"/>
      <c r="O413" s="1043"/>
      <c r="P413" s="1041"/>
      <c r="Q413" s="1042"/>
      <c r="R413" s="1042"/>
      <c r="S413" s="1042"/>
      <c r="T413" s="1043"/>
      <c r="U413" s="1041"/>
      <c r="V413" s="1042"/>
      <c r="W413" s="1042"/>
      <c r="X413" s="1042"/>
      <c r="Y413" s="1043"/>
      <c r="Z413" s="1041"/>
      <c r="AA413" s="1042"/>
      <c r="AB413" s="1042"/>
      <c r="AC413" s="1042"/>
      <c r="AD413" s="1043"/>
      <c r="AI413">
        <f t="shared" si="62"/>
        <v>0</v>
      </c>
      <c r="AJ413">
        <f t="shared" si="63"/>
        <v>0</v>
      </c>
      <c r="AK413">
        <f t="shared" si="64"/>
        <v>0</v>
      </c>
      <c r="AL413">
        <f t="shared" si="65"/>
        <v>0</v>
      </c>
      <c r="AM413" s="293">
        <f t="shared" si="66"/>
        <v>0</v>
      </c>
      <c r="AN413" s="294" t="str">
        <f>IF(AM413=0,"",
IF(SUM($AM$330:AM413)=1,AO413,
IF($AM$451&gt;SUM($AM$330:AM413),_xlfn.CONCAT(", ",AO413),
IF($AM$451=SUM($AM$330:AM413),_xlfn.CONCAT(" y ",AO413)))))</f>
        <v/>
      </c>
      <c r="AO413" s="31">
        <v>83</v>
      </c>
      <c r="AP413" s="290">
        <f t="shared" si="68"/>
        <v>0</v>
      </c>
      <c r="AQ413" s="293">
        <f t="shared" si="67"/>
        <v>0</v>
      </c>
      <c r="AR413" s="294" t="str">
        <f>IF(AQ413=0,"",
IF(SUM($AQ$330:AQ413)=1,AS413,
IF($AQ$451&gt;SUM($AQ$330:AQ413),_xlfn.CONCAT(", ",AS413),
IF($AQ$451=SUM($AQ$330:AQ413),_xlfn.CONCAT(" y ",AS413)))))</f>
        <v/>
      </c>
      <c r="AS413" s="89" t="s">
        <v>5250</v>
      </c>
    </row>
    <row r="414" spans="1:45" ht="15" customHeight="1">
      <c r="A414" s="64"/>
      <c r="B414" s="11"/>
      <c r="C414" s="58" t="s">
        <v>5251</v>
      </c>
      <c r="D414" s="1020" t="str">
        <f>IF(CNGE_2025_M1_Secc5_Sub1!$D114="","",CNGE_2025_M1_Secc5_Sub1!$D114)</f>
        <v/>
      </c>
      <c r="E414" s="889"/>
      <c r="F414" s="889"/>
      <c r="G414" s="889"/>
      <c r="H414" s="889"/>
      <c r="I414" s="889"/>
      <c r="J414" s="890"/>
      <c r="K414" s="1041"/>
      <c r="L414" s="1042"/>
      <c r="M414" s="1042"/>
      <c r="N414" s="1042"/>
      <c r="O414" s="1043"/>
      <c r="P414" s="1041"/>
      <c r="Q414" s="1042"/>
      <c r="R414" s="1042"/>
      <c r="S414" s="1042"/>
      <c r="T414" s="1043"/>
      <c r="U414" s="1041"/>
      <c r="V414" s="1042"/>
      <c r="W414" s="1042"/>
      <c r="X414" s="1042"/>
      <c r="Y414" s="1043"/>
      <c r="Z414" s="1041"/>
      <c r="AA414" s="1042"/>
      <c r="AB414" s="1042"/>
      <c r="AC414" s="1042"/>
      <c r="AD414" s="1043"/>
      <c r="AI414">
        <f t="shared" si="62"/>
        <v>0</v>
      </c>
      <c r="AJ414">
        <f t="shared" si="63"/>
        <v>0</v>
      </c>
      <c r="AK414">
        <f t="shared" si="64"/>
        <v>0</v>
      </c>
      <c r="AL414">
        <f t="shared" si="65"/>
        <v>0</v>
      </c>
      <c r="AM414" s="293">
        <f t="shared" si="66"/>
        <v>0</v>
      </c>
      <c r="AN414" s="294" t="str">
        <f>IF(AM414=0,"",
IF(SUM($AM$330:AM414)=1,AO414,
IF($AM$451&gt;SUM($AM$330:AM414),_xlfn.CONCAT(", ",AO414),
IF($AM$451=SUM($AM$330:AM414),_xlfn.CONCAT(" y ",AO414)))))</f>
        <v/>
      </c>
      <c r="AO414" s="31">
        <v>84</v>
      </c>
      <c r="AP414" s="290">
        <f t="shared" si="68"/>
        <v>0</v>
      </c>
      <c r="AQ414" s="293">
        <f t="shared" si="67"/>
        <v>0</v>
      </c>
      <c r="AR414" s="294" t="str">
        <f>IF(AQ414=0,"",
IF(SUM($AQ$330:AQ414)=1,AS414,
IF($AQ$451&gt;SUM($AQ$330:AQ414),_xlfn.CONCAT(", ",AS414),
IF($AQ$451=SUM($AQ$330:AQ414),_xlfn.CONCAT(" y ",AS414)))))</f>
        <v/>
      </c>
      <c r="AS414" s="89" t="s">
        <v>5252</v>
      </c>
    </row>
    <row r="415" spans="1:45" ht="15" customHeight="1">
      <c r="A415" s="64"/>
      <c r="B415" s="11"/>
      <c r="C415" s="58" t="s">
        <v>5253</v>
      </c>
      <c r="D415" s="1020" t="str">
        <f>IF(CNGE_2025_M1_Secc5_Sub1!$D115="","",CNGE_2025_M1_Secc5_Sub1!$D115)</f>
        <v/>
      </c>
      <c r="E415" s="889"/>
      <c r="F415" s="889"/>
      <c r="G415" s="889"/>
      <c r="H415" s="889"/>
      <c r="I415" s="889"/>
      <c r="J415" s="890"/>
      <c r="K415" s="1041"/>
      <c r="L415" s="1042"/>
      <c r="M415" s="1042"/>
      <c r="N415" s="1042"/>
      <c r="O415" s="1043"/>
      <c r="P415" s="1041"/>
      <c r="Q415" s="1042"/>
      <c r="R415" s="1042"/>
      <c r="S415" s="1042"/>
      <c r="T415" s="1043"/>
      <c r="U415" s="1041"/>
      <c r="V415" s="1042"/>
      <c r="W415" s="1042"/>
      <c r="X415" s="1042"/>
      <c r="Y415" s="1043"/>
      <c r="Z415" s="1041"/>
      <c r="AA415" s="1042"/>
      <c r="AB415" s="1042"/>
      <c r="AC415" s="1042"/>
      <c r="AD415" s="1043"/>
      <c r="AI415">
        <f t="shared" si="62"/>
        <v>0</v>
      </c>
      <c r="AJ415">
        <f t="shared" si="63"/>
        <v>0</v>
      </c>
      <c r="AK415">
        <f t="shared" si="64"/>
        <v>0</v>
      </c>
      <c r="AL415">
        <f t="shared" si="65"/>
        <v>0</v>
      </c>
      <c r="AM415" s="293">
        <f t="shared" si="66"/>
        <v>0</v>
      </c>
      <c r="AN415" s="294" t="str">
        <f>IF(AM415=0,"",
IF(SUM($AM$330:AM415)=1,AO415,
IF($AM$451&gt;SUM($AM$330:AM415),_xlfn.CONCAT(", ",AO415),
IF($AM$451=SUM($AM$330:AM415),_xlfn.CONCAT(" y ",AO415)))))</f>
        <v/>
      </c>
      <c r="AO415" s="31">
        <v>85</v>
      </c>
      <c r="AP415" s="290">
        <f t="shared" si="68"/>
        <v>0</v>
      </c>
      <c r="AQ415" s="293">
        <f t="shared" si="67"/>
        <v>0</v>
      </c>
      <c r="AR415" s="294" t="str">
        <f>IF(AQ415=0,"",
IF(SUM($AQ$330:AQ415)=1,AS415,
IF($AQ$451&gt;SUM($AQ$330:AQ415),_xlfn.CONCAT(", ",AS415),
IF($AQ$451=SUM($AQ$330:AQ415),_xlfn.CONCAT(" y ",AS415)))))</f>
        <v/>
      </c>
      <c r="AS415" s="89" t="s">
        <v>5254</v>
      </c>
    </row>
    <row r="416" spans="1:45" ht="15" customHeight="1">
      <c r="A416" s="64"/>
      <c r="B416" s="11"/>
      <c r="C416" s="58" t="s">
        <v>5255</v>
      </c>
      <c r="D416" s="1020" t="str">
        <f>IF(CNGE_2025_M1_Secc5_Sub1!$D116="","",CNGE_2025_M1_Secc5_Sub1!$D116)</f>
        <v/>
      </c>
      <c r="E416" s="889"/>
      <c r="F416" s="889"/>
      <c r="G416" s="889"/>
      <c r="H416" s="889"/>
      <c r="I416" s="889"/>
      <c r="J416" s="890"/>
      <c r="K416" s="1041"/>
      <c r="L416" s="1042"/>
      <c r="M416" s="1042"/>
      <c r="N416" s="1042"/>
      <c r="O416" s="1043"/>
      <c r="P416" s="1041"/>
      <c r="Q416" s="1042"/>
      <c r="R416" s="1042"/>
      <c r="S416" s="1042"/>
      <c r="T416" s="1043"/>
      <c r="U416" s="1041"/>
      <c r="V416" s="1042"/>
      <c r="W416" s="1042"/>
      <c r="X416" s="1042"/>
      <c r="Y416" s="1043"/>
      <c r="Z416" s="1041"/>
      <c r="AA416" s="1042"/>
      <c r="AB416" s="1042"/>
      <c r="AC416" s="1042"/>
      <c r="AD416" s="1043"/>
      <c r="AI416">
        <f t="shared" si="62"/>
        <v>0</v>
      </c>
      <c r="AJ416">
        <f t="shared" si="63"/>
        <v>0</v>
      </c>
      <c r="AK416">
        <f t="shared" si="64"/>
        <v>0</v>
      </c>
      <c r="AL416">
        <f t="shared" si="65"/>
        <v>0</v>
      </c>
      <c r="AM416" s="293">
        <f t="shared" si="66"/>
        <v>0</v>
      </c>
      <c r="AN416" s="294" t="str">
        <f>IF(AM416=0,"",
IF(SUM($AM$330:AM416)=1,AO416,
IF($AM$451&gt;SUM($AM$330:AM416),_xlfn.CONCAT(", ",AO416),
IF($AM$451=SUM($AM$330:AM416),_xlfn.CONCAT(" y ",AO416)))))</f>
        <v/>
      </c>
      <c r="AO416" s="31">
        <v>86</v>
      </c>
      <c r="AP416" s="290">
        <f t="shared" si="68"/>
        <v>0</v>
      </c>
      <c r="AQ416" s="293">
        <f t="shared" si="67"/>
        <v>0</v>
      </c>
      <c r="AR416" s="294" t="str">
        <f>IF(AQ416=0,"",
IF(SUM($AQ$330:AQ416)=1,AS416,
IF($AQ$451&gt;SUM($AQ$330:AQ416),_xlfn.CONCAT(", ",AS416),
IF($AQ$451=SUM($AQ$330:AQ416),_xlfn.CONCAT(" y ",AS416)))))</f>
        <v/>
      </c>
      <c r="AS416" s="89" t="s">
        <v>5256</v>
      </c>
    </row>
    <row r="417" spans="1:45" ht="15" customHeight="1">
      <c r="A417" s="64"/>
      <c r="B417" s="11"/>
      <c r="C417" s="58" t="s">
        <v>5257</v>
      </c>
      <c r="D417" s="1020" t="str">
        <f>IF(CNGE_2025_M1_Secc5_Sub1!$D117="","",CNGE_2025_M1_Secc5_Sub1!$D117)</f>
        <v/>
      </c>
      <c r="E417" s="889"/>
      <c r="F417" s="889"/>
      <c r="G417" s="889"/>
      <c r="H417" s="889"/>
      <c r="I417" s="889"/>
      <c r="J417" s="890"/>
      <c r="K417" s="1041"/>
      <c r="L417" s="1042"/>
      <c r="M417" s="1042"/>
      <c r="N417" s="1042"/>
      <c r="O417" s="1043"/>
      <c r="P417" s="1041"/>
      <c r="Q417" s="1042"/>
      <c r="R417" s="1042"/>
      <c r="S417" s="1042"/>
      <c r="T417" s="1043"/>
      <c r="U417" s="1041"/>
      <c r="V417" s="1042"/>
      <c r="W417" s="1042"/>
      <c r="X417" s="1042"/>
      <c r="Y417" s="1043"/>
      <c r="Z417" s="1041"/>
      <c r="AA417" s="1042"/>
      <c r="AB417" s="1042"/>
      <c r="AC417" s="1042"/>
      <c r="AD417" s="1043"/>
      <c r="AI417">
        <f t="shared" si="62"/>
        <v>0</v>
      </c>
      <c r="AJ417">
        <f t="shared" si="63"/>
        <v>0</v>
      </c>
      <c r="AK417">
        <f t="shared" si="64"/>
        <v>0</v>
      </c>
      <c r="AL417">
        <f t="shared" si="65"/>
        <v>0</v>
      </c>
      <c r="AM417" s="293">
        <f t="shared" si="66"/>
        <v>0</v>
      </c>
      <c r="AN417" s="294" t="str">
        <f>IF(AM417=0,"",
IF(SUM($AM$330:AM417)=1,AO417,
IF($AM$451&gt;SUM($AM$330:AM417),_xlfn.CONCAT(", ",AO417),
IF($AM$451=SUM($AM$330:AM417),_xlfn.CONCAT(" y ",AO417)))))</f>
        <v/>
      </c>
      <c r="AO417" s="31">
        <v>87</v>
      </c>
      <c r="AP417" s="290">
        <f t="shared" si="68"/>
        <v>0</v>
      </c>
      <c r="AQ417" s="293">
        <f t="shared" si="67"/>
        <v>0</v>
      </c>
      <c r="AR417" s="294" t="str">
        <f>IF(AQ417=0,"",
IF(SUM($AQ$330:AQ417)=1,AS417,
IF($AQ$451&gt;SUM($AQ$330:AQ417),_xlfn.CONCAT(", ",AS417),
IF($AQ$451=SUM($AQ$330:AQ417),_xlfn.CONCAT(" y ",AS417)))))</f>
        <v/>
      </c>
      <c r="AS417" s="89" t="s">
        <v>5258</v>
      </c>
    </row>
    <row r="418" spans="1:45" ht="15" customHeight="1">
      <c r="A418" s="64"/>
      <c r="B418" s="11"/>
      <c r="C418" s="58" t="s">
        <v>5259</v>
      </c>
      <c r="D418" s="1020" t="str">
        <f>IF(CNGE_2025_M1_Secc5_Sub1!$D118="","",CNGE_2025_M1_Secc5_Sub1!$D118)</f>
        <v/>
      </c>
      <c r="E418" s="889"/>
      <c r="F418" s="889"/>
      <c r="G418" s="889"/>
      <c r="H418" s="889"/>
      <c r="I418" s="889"/>
      <c r="J418" s="890"/>
      <c r="K418" s="1041"/>
      <c r="L418" s="1042"/>
      <c r="M418" s="1042"/>
      <c r="N418" s="1042"/>
      <c r="O418" s="1043"/>
      <c r="P418" s="1041"/>
      <c r="Q418" s="1042"/>
      <c r="R418" s="1042"/>
      <c r="S418" s="1042"/>
      <c r="T418" s="1043"/>
      <c r="U418" s="1041"/>
      <c r="V418" s="1042"/>
      <c r="W418" s="1042"/>
      <c r="X418" s="1042"/>
      <c r="Y418" s="1043"/>
      <c r="Z418" s="1041"/>
      <c r="AA418" s="1042"/>
      <c r="AB418" s="1042"/>
      <c r="AC418" s="1042"/>
      <c r="AD418" s="1043"/>
      <c r="AI418">
        <f t="shared" si="62"/>
        <v>0</v>
      </c>
      <c r="AJ418">
        <f t="shared" si="63"/>
        <v>0</v>
      </c>
      <c r="AK418">
        <f t="shared" si="64"/>
        <v>0</v>
      </c>
      <c r="AL418">
        <f t="shared" si="65"/>
        <v>0</v>
      </c>
      <c r="AM418" s="293">
        <f t="shared" si="66"/>
        <v>0</v>
      </c>
      <c r="AN418" s="294" t="str">
        <f>IF(AM418=0,"",
IF(SUM($AM$330:AM418)=1,AO418,
IF($AM$451&gt;SUM($AM$330:AM418),_xlfn.CONCAT(", ",AO418),
IF($AM$451=SUM($AM$330:AM418),_xlfn.CONCAT(" y ",AO418)))))</f>
        <v/>
      </c>
      <c r="AO418" s="31">
        <v>88</v>
      </c>
      <c r="AP418" s="290">
        <f t="shared" si="68"/>
        <v>0</v>
      </c>
      <c r="AQ418" s="293">
        <f t="shared" si="67"/>
        <v>0</v>
      </c>
      <c r="AR418" s="294" t="str">
        <f>IF(AQ418=0,"",
IF(SUM($AQ$330:AQ418)=1,AS418,
IF($AQ$451&gt;SUM($AQ$330:AQ418),_xlfn.CONCAT(", ",AS418),
IF($AQ$451=SUM($AQ$330:AQ418),_xlfn.CONCAT(" y ",AS418)))))</f>
        <v/>
      </c>
      <c r="AS418" s="89" t="s">
        <v>5260</v>
      </c>
    </row>
    <row r="419" spans="1:45" ht="15" customHeight="1">
      <c r="A419" s="64"/>
      <c r="B419" s="11"/>
      <c r="C419" s="58" t="s">
        <v>5261</v>
      </c>
      <c r="D419" s="1020" t="str">
        <f>IF(CNGE_2025_M1_Secc5_Sub1!$D119="","",CNGE_2025_M1_Secc5_Sub1!$D119)</f>
        <v/>
      </c>
      <c r="E419" s="889"/>
      <c r="F419" s="889"/>
      <c r="G419" s="889"/>
      <c r="H419" s="889"/>
      <c r="I419" s="889"/>
      <c r="J419" s="890"/>
      <c r="K419" s="1041"/>
      <c r="L419" s="1042"/>
      <c r="M419" s="1042"/>
      <c r="N419" s="1042"/>
      <c r="O419" s="1043"/>
      <c r="P419" s="1041"/>
      <c r="Q419" s="1042"/>
      <c r="R419" s="1042"/>
      <c r="S419" s="1042"/>
      <c r="T419" s="1043"/>
      <c r="U419" s="1041"/>
      <c r="V419" s="1042"/>
      <c r="W419" s="1042"/>
      <c r="X419" s="1042"/>
      <c r="Y419" s="1043"/>
      <c r="Z419" s="1041"/>
      <c r="AA419" s="1042"/>
      <c r="AB419" s="1042"/>
      <c r="AC419" s="1042"/>
      <c r="AD419" s="1043"/>
      <c r="AI419">
        <f t="shared" si="62"/>
        <v>0</v>
      </c>
      <c r="AJ419">
        <f t="shared" si="63"/>
        <v>0</v>
      </c>
      <c r="AK419">
        <f t="shared" si="64"/>
        <v>0</v>
      </c>
      <c r="AL419">
        <f t="shared" si="65"/>
        <v>0</v>
      </c>
      <c r="AM419" s="293">
        <f t="shared" si="66"/>
        <v>0</v>
      </c>
      <c r="AN419" s="294" t="str">
        <f>IF(AM419=0,"",
IF(SUM($AM$330:AM419)=1,AO419,
IF($AM$451&gt;SUM($AM$330:AM419),_xlfn.CONCAT(", ",AO419),
IF($AM$451=SUM($AM$330:AM419),_xlfn.CONCAT(" y ",AO419)))))</f>
        <v/>
      </c>
      <c r="AO419" s="31">
        <v>89</v>
      </c>
      <c r="AP419" s="290">
        <f t="shared" si="68"/>
        <v>0</v>
      </c>
      <c r="AQ419" s="293">
        <f t="shared" si="67"/>
        <v>0</v>
      </c>
      <c r="AR419" s="294" t="str">
        <f>IF(AQ419=0,"",
IF(SUM($AQ$330:AQ419)=1,AS419,
IF($AQ$451&gt;SUM($AQ$330:AQ419),_xlfn.CONCAT(", ",AS419),
IF($AQ$451=SUM($AQ$330:AQ419),_xlfn.CONCAT(" y ",AS419)))))</f>
        <v/>
      </c>
      <c r="AS419" s="89" t="s">
        <v>5262</v>
      </c>
    </row>
    <row r="420" spans="1:45" ht="15" customHeight="1">
      <c r="A420" s="64"/>
      <c r="B420" s="11"/>
      <c r="C420" s="58" t="s">
        <v>5263</v>
      </c>
      <c r="D420" s="1020" t="str">
        <f>IF(CNGE_2025_M1_Secc5_Sub1!$D120="","",CNGE_2025_M1_Secc5_Sub1!$D120)</f>
        <v/>
      </c>
      <c r="E420" s="889"/>
      <c r="F420" s="889"/>
      <c r="G420" s="889"/>
      <c r="H420" s="889"/>
      <c r="I420" s="889"/>
      <c r="J420" s="890"/>
      <c r="K420" s="1041"/>
      <c r="L420" s="1042"/>
      <c r="M420" s="1042"/>
      <c r="N420" s="1042"/>
      <c r="O420" s="1043"/>
      <c r="P420" s="1041"/>
      <c r="Q420" s="1042"/>
      <c r="R420" s="1042"/>
      <c r="S420" s="1042"/>
      <c r="T420" s="1043"/>
      <c r="U420" s="1041"/>
      <c r="V420" s="1042"/>
      <c r="W420" s="1042"/>
      <c r="X420" s="1042"/>
      <c r="Y420" s="1043"/>
      <c r="Z420" s="1041"/>
      <c r="AA420" s="1042"/>
      <c r="AB420" s="1042"/>
      <c r="AC420" s="1042"/>
      <c r="AD420" s="1043"/>
      <c r="AI420">
        <f t="shared" si="62"/>
        <v>0</v>
      </c>
      <c r="AJ420">
        <f t="shared" si="63"/>
        <v>0</v>
      </c>
      <c r="AK420">
        <f t="shared" si="64"/>
        <v>0</v>
      </c>
      <c r="AL420">
        <f t="shared" si="65"/>
        <v>0</v>
      </c>
      <c r="AM420" s="293">
        <f t="shared" si="66"/>
        <v>0</v>
      </c>
      <c r="AN420" s="294" t="str">
        <f>IF(AM420=0,"",
IF(SUM($AM$330:AM420)=1,AO420,
IF($AM$451&gt;SUM($AM$330:AM420),_xlfn.CONCAT(", ",AO420),
IF($AM$451=SUM($AM$330:AM420),_xlfn.CONCAT(" y ",AO420)))))</f>
        <v/>
      </c>
      <c r="AO420" s="31">
        <v>90</v>
      </c>
      <c r="AP420" s="290">
        <f t="shared" si="68"/>
        <v>0</v>
      </c>
      <c r="AQ420" s="293">
        <f t="shared" si="67"/>
        <v>0</v>
      </c>
      <c r="AR420" s="294" t="str">
        <f>IF(AQ420=0,"",
IF(SUM($AQ$330:AQ420)=1,AS420,
IF($AQ$451&gt;SUM($AQ$330:AQ420),_xlfn.CONCAT(", ",AS420),
IF($AQ$451=SUM($AQ$330:AQ420),_xlfn.CONCAT(" y ",AS420)))))</f>
        <v/>
      </c>
      <c r="AS420" s="89" t="s">
        <v>5264</v>
      </c>
    </row>
    <row r="421" spans="1:45" ht="15" customHeight="1">
      <c r="A421" s="64"/>
      <c r="B421" s="11"/>
      <c r="C421" s="58" t="s">
        <v>5265</v>
      </c>
      <c r="D421" s="1020" t="str">
        <f>IF(CNGE_2025_M1_Secc5_Sub1!$D121="","",CNGE_2025_M1_Secc5_Sub1!$D121)</f>
        <v/>
      </c>
      <c r="E421" s="889"/>
      <c r="F421" s="889"/>
      <c r="G421" s="889"/>
      <c r="H421" s="889"/>
      <c r="I421" s="889"/>
      <c r="J421" s="890"/>
      <c r="K421" s="1041"/>
      <c r="L421" s="1042"/>
      <c r="M421" s="1042"/>
      <c r="N421" s="1042"/>
      <c r="O421" s="1043"/>
      <c r="P421" s="1041"/>
      <c r="Q421" s="1042"/>
      <c r="R421" s="1042"/>
      <c r="S421" s="1042"/>
      <c r="T421" s="1043"/>
      <c r="U421" s="1041"/>
      <c r="V421" s="1042"/>
      <c r="W421" s="1042"/>
      <c r="X421" s="1042"/>
      <c r="Y421" s="1043"/>
      <c r="Z421" s="1041"/>
      <c r="AA421" s="1042"/>
      <c r="AB421" s="1042"/>
      <c r="AC421" s="1042"/>
      <c r="AD421" s="1043"/>
      <c r="AI421">
        <f t="shared" si="62"/>
        <v>0</v>
      </c>
      <c r="AJ421">
        <f t="shared" si="63"/>
        <v>0</v>
      </c>
      <c r="AK421">
        <f t="shared" si="64"/>
        <v>0</v>
      </c>
      <c r="AL421">
        <f t="shared" si="65"/>
        <v>0</v>
      </c>
      <c r="AM421" s="293">
        <f t="shared" si="66"/>
        <v>0</v>
      </c>
      <c r="AN421" s="294" t="str">
        <f>IF(AM421=0,"",
IF(SUM($AM$330:AM421)=1,AO421,
IF($AM$451&gt;SUM($AM$330:AM421),_xlfn.CONCAT(", ",AO421),
IF($AM$451=SUM($AM$330:AM421),_xlfn.CONCAT(" y ",AO421)))))</f>
        <v/>
      </c>
      <c r="AO421" s="31">
        <v>91</v>
      </c>
      <c r="AP421" s="290">
        <f t="shared" si="68"/>
        <v>0</v>
      </c>
      <c r="AQ421" s="293">
        <f t="shared" si="67"/>
        <v>0</v>
      </c>
      <c r="AR421" s="294" t="str">
        <f>IF(AQ421=0,"",
IF(SUM($AQ$330:AQ421)=1,AS421,
IF($AQ$451&gt;SUM($AQ$330:AQ421),_xlfn.CONCAT(", ",AS421),
IF($AQ$451=SUM($AQ$330:AQ421),_xlfn.CONCAT(" y ",AS421)))))</f>
        <v/>
      </c>
      <c r="AS421" s="89" t="s">
        <v>5266</v>
      </c>
    </row>
    <row r="422" spans="1:45" ht="15" customHeight="1">
      <c r="A422" s="64"/>
      <c r="B422" s="11"/>
      <c r="C422" s="58" t="s">
        <v>5267</v>
      </c>
      <c r="D422" s="1020" t="str">
        <f>IF(CNGE_2025_M1_Secc5_Sub1!$D122="","",CNGE_2025_M1_Secc5_Sub1!$D122)</f>
        <v/>
      </c>
      <c r="E422" s="889"/>
      <c r="F422" s="889"/>
      <c r="G422" s="889"/>
      <c r="H422" s="889"/>
      <c r="I422" s="889"/>
      <c r="J422" s="890"/>
      <c r="K422" s="1041"/>
      <c r="L422" s="1042"/>
      <c r="M422" s="1042"/>
      <c r="N422" s="1042"/>
      <c r="O422" s="1043"/>
      <c r="P422" s="1041"/>
      <c r="Q422" s="1042"/>
      <c r="R422" s="1042"/>
      <c r="S422" s="1042"/>
      <c r="T422" s="1043"/>
      <c r="U422" s="1041"/>
      <c r="V422" s="1042"/>
      <c r="W422" s="1042"/>
      <c r="X422" s="1042"/>
      <c r="Y422" s="1043"/>
      <c r="Z422" s="1041"/>
      <c r="AA422" s="1042"/>
      <c r="AB422" s="1042"/>
      <c r="AC422" s="1042"/>
      <c r="AD422" s="1043"/>
      <c r="AI422">
        <f t="shared" si="62"/>
        <v>0</v>
      </c>
      <c r="AJ422">
        <f t="shared" si="63"/>
        <v>0</v>
      </c>
      <c r="AK422">
        <f t="shared" si="64"/>
        <v>0</v>
      </c>
      <c r="AL422">
        <f t="shared" si="65"/>
        <v>0</v>
      </c>
      <c r="AM422" s="293">
        <f t="shared" si="66"/>
        <v>0</v>
      </c>
      <c r="AN422" s="294" t="str">
        <f>IF(AM422=0,"",
IF(SUM($AM$330:AM422)=1,AO422,
IF($AM$451&gt;SUM($AM$330:AM422),_xlfn.CONCAT(", ",AO422),
IF($AM$451=SUM($AM$330:AM422),_xlfn.CONCAT(" y ",AO422)))))</f>
        <v/>
      </c>
      <c r="AO422" s="31">
        <v>92</v>
      </c>
      <c r="AP422" s="290">
        <f t="shared" si="68"/>
        <v>0</v>
      </c>
      <c r="AQ422" s="293">
        <f t="shared" si="67"/>
        <v>0</v>
      </c>
      <c r="AR422" s="294" t="str">
        <f>IF(AQ422=0,"",
IF(SUM($AQ$330:AQ422)=1,AS422,
IF($AQ$451&gt;SUM($AQ$330:AQ422),_xlfn.CONCAT(", ",AS422),
IF($AQ$451=SUM($AQ$330:AQ422),_xlfn.CONCAT(" y ",AS422)))))</f>
        <v/>
      </c>
      <c r="AS422" s="89" t="s">
        <v>5268</v>
      </c>
    </row>
    <row r="423" spans="1:45" ht="15" customHeight="1">
      <c r="A423" s="64"/>
      <c r="B423" s="11"/>
      <c r="C423" s="58" t="s">
        <v>5269</v>
      </c>
      <c r="D423" s="1020" t="str">
        <f>IF(CNGE_2025_M1_Secc5_Sub1!$D123="","",CNGE_2025_M1_Secc5_Sub1!$D123)</f>
        <v/>
      </c>
      <c r="E423" s="889"/>
      <c r="F423" s="889"/>
      <c r="G423" s="889"/>
      <c r="H423" s="889"/>
      <c r="I423" s="889"/>
      <c r="J423" s="890"/>
      <c r="K423" s="1041"/>
      <c r="L423" s="1042"/>
      <c r="M423" s="1042"/>
      <c r="N423" s="1042"/>
      <c r="O423" s="1043"/>
      <c r="P423" s="1041"/>
      <c r="Q423" s="1042"/>
      <c r="R423" s="1042"/>
      <c r="S423" s="1042"/>
      <c r="T423" s="1043"/>
      <c r="U423" s="1041"/>
      <c r="V423" s="1042"/>
      <c r="W423" s="1042"/>
      <c r="X423" s="1042"/>
      <c r="Y423" s="1043"/>
      <c r="Z423" s="1041"/>
      <c r="AA423" s="1042"/>
      <c r="AB423" s="1042"/>
      <c r="AC423" s="1042"/>
      <c r="AD423" s="1043"/>
      <c r="AI423">
        <f t="shared" si="62"/>
        <v>0</v>
      </c>
      <c r="AJ423">
        <f t="shared" si="63"/>
        <v>0</v>
      </c>
      <c r="AK423">
        <f t="shared" si="64"/>
        <v>0</v>
      </c>
      <c r="AL423">
        <f t="shared" si="65"/>
        <v>0</v>
      </c>
      <c r="AM423" s="293">
        <f t="shared" si="66"/>
        <v>0</v>
      </c>
      <c r="AN423" s="294" t="str">
        <f>IF(AM423=0,"",
IF(SUM($AM$330:AM423)=1,AO423,
IF($AM$451&gt;SUM($AM$330:AM423),_xlfn.CONCAT(", ",AO423),
IF($AM$451=SUM($AM$330:AM423),_xlfn.CONCAT(" y ",AO423)))))</f>
        <v/>
      </c>
      <c r="AO423" s="31">
        <v>93</v>
      </c>
      <c r="AP423" s="290">
        <f t="shared" si="68"/>
        <v>0</v>
      </c>
      <c r="AQ423" s="293">
        <f t="shared" si="67"/>
        <v>0</v>
      </c>
      <c r="AR423" s="294" t="str">
        <f>IF(AQ423=0,"",
IF(SUM($AQ$330:AQ423)=1,AS423,
IF($AQ$451&gt;SUM($AQ$330:AQ423),_xlfn.CONCAT(", ",AS423),
IF($AQ$451=SUM($AQ$330:AQ423),_xlfn.CONCAT(" y ",AS423)))))</f>
        <v/>
      </c>
      <c r="AS423" s="89" t="s">
        <v>5270</v>
      </c>
    </row>
    <row r="424" spans="1:45" ht="15" customHeight="1">
      <c r="A424" s="64"/>
      <c r="B424" s="11"/>
      <c r="C424" s="58" t="s">
        <v>5271</v>
      </c>
      <c r="D424" s="1020" t="str">
        <f>IF(CNGE_2025_M1_Secc5_Sub1!$D124="","",CNGE_2025_M1_Secc5_Sub1!$D124)</f>
        <v/>
      </c>
      <c r="E424" s="889"/>
      <c r="F424" s="889"/>
      <c r="G424" s="889"/>
      <c r="H424" s="889"/>
      <c r="I424" s="889"/>
      <c r="J424" s="890"/>
      <c r="K424" s="1041"/>
      <c r="L424" s="1042"/>
      <c r="M424" s="1042"/>
      <c r="N424" s="1042"/>
      <c r="O424" s="1043"/>
      <c r="P424" s="1041"/>
      <c r="Q424" s="1042"/>
      <c r="R424" s="1042"/>
      <c r="S424" s="1042"/>
      <c r="T424" s="1043"/>
      <c r="U424" s="1041"/>
      <c r="V424" s="1042"/>
      <c r="W424" s="1042"/>
      <c r="X424" s="1042"/>
      <c r="Y424" s="1043"/>
      <c r="Z424" s="1041"/>
      <c r="AA424" s="1042"/>
      <c r="AB424" s="1042"/>
      <c r="AC424" s="1042"/>
      <c r="AD424" s="1043"/>
      <c r="AI424">
        <f t="shared" si="62"/>
        <v>0</v>
      </c>
      <c r="AJ424">
        <f t="shared" si="63"/>
        <v>0</v>
      </c>
      <c r="AK424">
        <f t="shared" si="64"/>
        <v>0</v>
      </c>
      <c r="AL424">
        <f t="shared" si="65"/>
        <v>0</v>
      </c>
      <c r="AM424" s="293">
        <f t="shared" si="66"/>
        <v>0</v>
      </c>
      <c r="AN424" s="294" t="str">
        <f>IF(AM424=0,"",
IF(SUM($AM$330:AM424)=1,AO424,
IF($AM$451&gt;SUM($AM$330:AM424),_xlfn.CONCAT(", ",AO424),
IF($AM$451=SUM($AM$330:AM424),_xlfn.CONCAT(" y ",AO424)))))</f>
        <v/>
      </c>
      <c r="AO424" s="31">
        <v>94</v>
      </c>
      <c r="AP424" s="290">
        <f t="shared" si="68"/>
        <v>0</v>
      </c>
      <c r="AQ424" s="293">
        <f t="shared" si="67"/>
        <v>0</v>
      </c>
      <c r="AR424" s="294" t="str">
        <f>IF(AQ424=0,"",
IF(SUM($AQ$330:AQ424)=1,AS424,
IF($AQ$451&gt;SUM($AQ$330:AQ424),_xlfn.CONCAT(", ",AS424),
IF($AQ$451=SUM($AQ$330:AQ424),_xlfn.CONCAT(" y ",AS424)))))</f>
        <v/>
      </c>
      <c r="AS424" s="89" t="s">
        <v>5272</v>
      </c>
    </row>
    <row r="425" spans="1:45" ht="15" customHeight="1">
      <c r="A425" s="64"/>
      <c r="B425" s="11"/>
      <c r="C425" s="58" t="s">
        <v>5273</v>
      </c>
      <c r="D425" s="1020" t="str">
        <f>IF(CNGE_2025_M1_Secc5_Sub1!$D125="","",CNGE_2025_M1_Secc5_Sub1!$D125)</f>
        <v/>
      </c>
      <c r="E425" s="889"/>
      <c r="F425" s="889"/>
      <c r="G425" s="889"/>
      <c r="H425" s="889"/>
      <c r="I425" s="889"/>
      <c r="J425" s="890"/>
      <c r="K425" s="1041"/>
      <c r="L425" s="1042"/>
      <c r="M425" s="1042"/>
      <c r="N425" s="1042"/>
      <c r="O425" s="1043"/>
      <c r="P425" s="1041"/>
      <c r="Q425" s="1042"/>
      <c r="R425" s="1042"/>
      <c r="S425" s="1042"/>
      <c r="T425" s="1043"/>
      <c r="U425" s="1041"/>
      <c r="V425" s="1042"/>
      <c r="W425" s="1042"/>
      <c r="X425" s="1042"/>
      <c r="Y425" s="1043"/>
      <c r="Z425" s="1041"/>
      <c r="AA425" s="1042"/>
      <c r="AB425" s="1042"/>
      <c r="AC425" s="1042"/>
      <c r="AD425" s="1043"/>
      <c r="AI425">
        <f t="shared" si="62"/>
        <v>0</v>
      </c>
      <c r="AJ425">
        <f t="shared" si="63"/>
        <v>0</v>
      </c>
      <c r="AK425">
        <f t="shared" si="64"/>
        <v>0</v>
      </c>
      <c r="AL425">
        <f t="shared" si="65"/>
        <v>0</v>
      </c>
      <c r="AM425" s="293">
        <f t="shared" si="66"/>
        <v>0</v>
      </c>
      <c r="AN425" s="294" t="str">
        <f>IF(AM425=0,"",
IF(SUM($AM$330:AM425)=1,AO425,
IF($AM$451&gt;SUM($AM$330:AM425),_xlfn.CONCAT(", ",AO425),
IF($AM$451=SUM($AM$330:AM425),_xlfn.CONCAT(" y ",AO425)))))</f>
        <v/>
      </c>
      <c r="AO425" s="31">
        <v>95</v>
      </c>
      <c r="AP425" s="290">
        <f t="shared" si="68"/>
        <v>0</v>
      </c>
      <c r="AQ425" s="293">
        <f t="shared" si="67"/>
        <v>0</v>
      </c>
      <c r="AR425" s="294" t="str">
        <f>IF(AQ425=0,"",
IF(SUM($AQ$330:AQ425)=1,AS425,
IF($AQ$451&gt;SUM($AQ$330:AQ425),_xlfn.CONCAT(", ",AS425),
IF($AQ$451=SUM($AQ$330:AQ425),_xlfn.CONCAT(" y ",AS425)))))</f>
        <v/>
      </c>
      <c r="AS425" s="89" t="s">
        <v>5274</v>
      </c>
    </row>
    <row r="426" spans="1:45" ht="15" customHeight="1">
      <c r="A426" s="64"/>
      <c r="B426" s="11"/>
      <c r="C426" s="58" t="s">
        <v>5275</v>
      </c>
      <c r="D426" s="1020" t="str">
        <f>IF(CNGE_2025_M1_Secc5_Sub1!$D126="","",CNGE_2025_M1_Secc5_Sub1!$D126)</f>
        <v/>
      </c>
      <c r="E426" s="889"/>
      <c r="F426" s="889"/>
      <c r="G426" s="889"/>
      <c r="H426" s="889"/>
      <c r="I426" s="889"/>
      <c r="J426" s="890"/>
      <c r="K426" s="1041"/>
      <c r="L426" s="1042"/>
      <c r="M426" s="1042"/>
      <c r="N426" s="1042"/>
      <c r="O426" s="1043"/>
      <c r="P426" s="1041"/>
      <c r="Q426" s="1042"/>
      <c r="R426" s="1042"/>
      <c r="S426" s="1042"/>
      <c r="T426" s="1043"/>
      <c r="U426" s="1041"/>
      <c r="V426" s="1042"/>
      <c r="W426" s="1042"/>
      <c r="X426" s="1042"/>
      <c r="Y426" s="1043"/>
      <c r="Z426" s="1041"/>
      <c r="AA426" s="1042"/>
      <c r="AB426" s="1042"/>
      <c r="AC426" s="1042"/>
      <c r="AD426" s="1043"/>
      <c r="AI426">
        <f t="shared" ref="AI426:AI450" si="69">K426</f>
        <v>0</v>
      </c>
      <c r="AJ426">
        <f t="shared" ref="AJ426:AJ450" si="70">COUNTIF(P426:AD426,"NS")</f>
        <v>0</v>
      </c>
      <c r="AK426">
        <f t="shared" ref="AK426:AK450" si="71">SUM(P426:AD426)</f>
        <v>0</v>
      </c>
      <c r="AL426">
        <f t="shared" ref="AL426:AL450" si="72">IF(COUNTIF(K426:AD426,"NA")=4,0,IF(OR(AND(AI426=0,AJ426&gt;0),AND(AI426="NS",AK426&gt;0), AND(AI426="NS", AJ426=0,AK426=0)), 1, IF(OR(AND(AI426&gt;0,AJ426&gt;1,AI426&gt;AK426), AND(AI426="NS",AJ426=2), AND(AI426="NS",AK426=0,AJ426&gt;0),AI426=AK426), 0, 1)))</f>
        <v>0</v>
      </c>
      <c r="AM426" s="293">
        <f t="shared" ref="AM426:AM450" si="73">IF(SUM(AL426)=0,0,1)</f>
        <v>0</v>
      </c>
      <c r="AN426" s="294" t="str">
        <f>IF(AM426=0,"",
IF(SUM($AM$330:AM426)=1,AO426,
IF($AM$451&gt;SUM($AM$330:AM426),_xlfn.CONCAT(", ",AO426),
IF($AM$451=SUM($AM$330:AM426),_xlfn.CONCAT(" y ",AO426)))))</f>
        <v/>
      </c>
      <c r="AO426" s="31">
        <v>96</v>
      </c>
      <c r="AP426" s="290">
        <f t="shared" si="68"/>
        <v>0</v>
      </c>
      <c r="AQ426" s="293">
        <f t="shared" ref="AQ426:AQ450" si="74">IF(AP426=0,0,1)</f>
        <v>0</v>
      </c>
      <c r="AR426" s="294" t="str">
        <f>IF(AQ426=0,"",
IF(SUM($AQ$330:AQ426)=1,AS426,
IF($AQ$451&gt;SUM($AQ$330:AQ426),_xlfn.CONCAT(", ",AS426),
IF($AQ$451=SUM($AQ$330:AQ426),_xlfn.CONCAT(" y ",AS426)))))</f>
        <v/>
      </c>
      <c r="AS426" s="89" t="s">
        <v>5276</v>
      </c>
    </row>
    <row r="427" spans="1:45" ht="15" customHeight="1">
      <c r="A427" s="64"/>
      <c r="B427" s="11"/>
      <c r="C427" s="58" t="s">
        <v>5277</v>
      </c>
      <c r="D427" s="1020" t="str">
        <f>IF(CNGE_2025_M1_Secc5_Sub1!$D127="","",CNGE_2025_M1_Secc5_Sub1!$D127)</f>
        <v/>
      </c>
      <c r="E427" s="889"/>
      <c r="F427" s="889"/>
      <c r="G427" s="889"/>
      <c r="H427" s="889"/>
      <c r="I427" s="889"/>
      <c r="J427" s="890"/>
      <c r="K427" s="1041"/>
      <c r="L427" s="1042"/>
      <c r="M427" s="1042"/>
      <c r="N427" s="1042"/>
      <c r="O427" s="1043"/>
      <c r="P427" s="1041"/>
      <c r="Q427" s="1042"/>
      <c r="R427" s="1042"/>
      <c r="S427" s="1042"/>
      <c r="T427" s="1043"/>
      <c r="U427" s="1041"/>
      <c r="V427" s="1042"/>
      <c r="W427" s="1042"/>
      <c r="X427" s="1042"/>
      <c r="Y427" s="1043"/>
      <c r="Z427" s="1041"/>
      <c r="AA427" s="1042"/>
      <c r="AB427" s="1042"/>
      <c r="AC427" s="1042"/>
      <c r="AD427" s="1043"/>
      <c r="AI427">
        <f t="shared" si="69"/>
        <v>0</v>
      </c>
      <c r="AJ427">
        <f t="shared" si="70"/>
        <v>0</v>
      </c>
      <c r="AK427">
        <f t="shared" si="71"/>
        <v>0</v>
      </c>
      <c r="AL427">
        <f t="shared" si="72"/>
        <v>0</v>
      </c>
      <c r="AM427" s="293">
        <f t="shared" si="73"/>
        <v>0</v>
      </c>
      <c r="AN427" s="294" t="str">
        <f>IF(AM427=0,"",
IF(SUM($AM$330:AM427)=1,AO427,
IF($AM$451&gt;SUM($AM$330:AM427),_xlfn.CONCAT(", ",AO427),
IF($AM$451=SUM($AM$330:AM427),_xlfn.CONCAT(" y ",AO427)))))</f>
        <v/>
      </c>
      <c r="AO427" s="31">
        <v>97</v>
      </c>
      <c r="AP427" s="290">
        <f t="shared" ref="AP427:AP450" si="75">IF(AND(COUNTBLANK(D427)=0,COUNTA(K427:AD427)=4),0,IF(AND(COUNTBLANK(D427)=1,COUNTA(K427:AD427)=0),0,1))</f>
        <v>0</v>
      </c>
      <c r="AQ427" s="293">
        <f t="shared" si="74"/>
        <v>0</v>
      </c>
      <c r="AR427" s="294" t="str">
        <f>IF(AQ427=0,"",
IF(SUM($AQ$330:AQ427)=1,AS427,
IF($AQ$451&gt;SUM($AQ$330:AQ427),_xlfn.CONCAT(", ",AS427),
IF($AQ$451=SUM($AQ$330:AQ427),_xlfn.CONCAT(" y ",AS427)))))</f>
        <v/>
      </c>
      <c r="AS427" s="89" t="s">
        <v>5278</v>
      </c>
    </row>
    <row r="428" spans="1:45" ht="15" customHeight="1">
      <c r="A428" s="64"/>
      <c r="B428" s="11"/>
      <c r="C428" s="58" t="s">
        <v>5279</v>
      </c>
      <c r="D428" s="1020" t="str">
        <f>IF(CNGE_2025_M1_Secc5_Sub1!$D128="","",CNGE_2025_M1_Secc5_Sub1!$D128)</f>
        <v/>
      </c>
      <c r="E428" s="889"/>
      <c r="F428" s="889"/>
      <c r="G428" s="889"/>
      <c r="H428" s="889"/>
      <c r="I428" s="889"/>
      <c r="J428" s="890"/>
      <c r="K428" s="1041"/>
      <c r="L428" s="1042"/>
      <c r="M428" s="1042"/>
      <c r="N428" s="1042"/>
      <c r="O428" s="1043"/>
      <c r="P428" s="1041"/>
      <c r="Q428" s="1042"/>
      <c r="R428" s="1042"/>
      <c r="S428" s="1042"/>
      <c r="T428" s="1043"/>
      <c r="U428" s="1041"/>
      <c r="V428" s="1042"/>
      <c r="W428" s="1042"/>
      <c r="X428" s="1042"/>
      <c r="Y428" s="1043"/>
      <c r="Z428" s="1041"/>
      <c r="AA428" s="1042"/>
      <c r="AB428" s="1042"/>
      <c r="AC428" s="1042"/>
      <c r="AD428" s="1043"/>
      <c r="AI428">
        <f t="shared" si="69"/>
        <v>0</v>
      </c>
      <c r="AJ428">
        <f t="shared" si="70"/>
        <v>0</v>
      </c>
      <c r="AK428">
        <f t="shared" si="71"/>
        <v>0</v>
      </c>
      <c r="AL428">
        <f t="shared" si="72"/>
        <v>0</v>
      </c>
      <c r="AM428" s="293">
        <f t="shared" si="73"/>
        <v>0</v>
      </c>
      <c r="AN428" s="294" t="str">
        <f>IF(AM428=0,"",
IF(SUM($AM$330:AM428)=1,AO428,
IF($AM$451&gt;SUM($AM$330:AM428),_xlfn.CONCAT(", ",AO428),
IF($AM$451=SUM($AM$330:AM428),_xlfn.CONCAT(" y ",AO428)))))</f>
        <v/>
      </c>
      <c r="AO428" s="31">
        <v>98</v>
      </c>
      <c r="AP428" s="290">
        <f t="shared" si="75"/>
        <v>0</v>
      </c>
      <c r="AQ428" s="293">
        <f t="shared" si="74"/>
        <v>0</v>
      </c>
      <c r="AR428" s="294" t="str">
        <f>IF(AQ428=0,"",
IF(SUM($AQ$330:AQ428)=1,AS428,
IF($AQ$451&gt;SUM($AQ$330:AQ428),_xlfn.CONCAT(", ",AS428),
IF($AQ$451=SUM($AQ$330:AQ428),_xlfn.CONCAT(" y ",AS428)))))</f>
        <v/>
      </c>
      <c r="AS428" s="89" t="s">
        <v>5280</v>
      </c>
    </row>
    <row r="429" spans="1:45" ht="15" customHeight="1">
      <c r="A429" s="64"/>
      <c r="B429" s="11"/>
      <c r="C429" s="58" t="s">
        <v>5281</v>
      </c>
      <c r="D429" s="1020" t="str">
        <f>IF(CNGE_2025_M1_Secc5_Sub1!$D129="","",CNGE_2025_M1_Secc5_Sub1!$D129)</f>
        <v/>
      </c>
      <c r="E429" s="889"/>
      <c r="F429" s="889"/>
      <c r="G429" s="889"/>
      <c r="H429" s="889"/>
      <c r="I429" s="889"/>
      <c r="J429" s="890"/>
      <c r="K429" s="1041"/>
      <c r="L429" s="1042"/>
      <c r="M429" s="1042"/>
      <c r="N429" s="1042"/>
      <c r="O429" s="1043"/>
      <c r="P429" s="1041"/>
      <c r="Q429" s="1042"/>
      <c r="R429" s="1042"/>
      <c r="S429" s="1042"/>
      <c r="T429" s="1043"/>
      <c r="U429" s="1041"/>
      <c r="V429" s="1042"/>
      <c r="W429" s="1042"/>
      <c r="X429" s="1042"/>
      <c r="Y429" s="1043"/>
      <c r="Z429" s="1041"/>
      <c r="AA429" s="1042"/>
      <c r="AB429" s="1042"/>
      <c r="AC429" s="1042"/>
      <c r="AD429" s="1043"/>
      <c r="AI429">
        <f t="shared" si="69"/>
        <v>0</v>
      </c>
      <c r="AJ429">
        <f t="shared" si="70"/>
        <v>0</v>
      </c>
      <c r="AK429">
        <f t="shared" si="71"/>
        <v>0</v>
      </c>
      <c r="AL429">
        <f t="shared" si="72"/>
        <v>0</v>
      </c>
      <c r="AM429" s="293">
        <f t="shared" si="73"/>
        <v>0</v>
      </c>
      <c r="AN429" s="294" t="str">
        <f>IF(AM429=0,"",
IF(SUM($AM$330:AM429)=1,AO429,
IF($AM$451&gt;SUM($AM$330:AM429),_xlfn.CONCAT(", ",AO429),
IF($AM$451=SUM($AM$330:AM429),_xlfn.CONCAT(" y ",AO429)))))</f>
        <v/>
      </c>
      <c r="AO429" s="31">
        <v>99</v>
      </c>
      <c r="AP429" s="290">
        <f t="shared" si="75"/>
        <v>0</v>
      </c>
      <c r="AQ429" s="293">
        <f t="shared" si="74"/>
        <v>0</v>
      </c>
      <c r="AR429" s="294" t="str">
        <f>IF(AQ429=0,"",
IF(SUM($AQ$330:AQ429)=1,AS429,
IF($AQ$451&gt;SUM($AQ$330:AQ429),_xlfn.CONCAT(", ",AS429),
IF($AQ$451=SUM($AQ$330:AQ429),_xlfn.CONCAT(" y ",AS429)))))</f>
        <v/>
      </c>
      <c r="AS429" s="89" t="s">
        <v>5282</v>
      </c>
    </row>
    <row r="430" spans="1:45" ht="15" customHeight="1">
      <c r="A430" s="64"/>
      <c r="B430" s="11"/>
      <c r="C430" s="58" t="s">
        <v>5283</v>
      </c>
      <c r="D430" s="1020" t="str">
        <f>IF(CNGE_2025_M1_Secc5_Sub1!$D130="","",CNGE_2025_M1_Secc5_Sub1!$D130)</f>
        <v/>
      </c>
      <c r="E430" s="889"/>
      <c r="F430" s="889"/>
      <c r="G430" s="889"/>
      <c r="H430" s="889"/>
      <c r="I430" s="889"/>
      <c r="J430" s="890"/>
      <c r="K430" s="1041"/>
      <c r="L430" s="1042"/>
      <c r="M430" s="1042"/>
      <c r="N430" s="1042"/>
      <c r="O430" s="1043"/>
      <c r="P430" s="1041"/>
      <c r="Q430" s="1042"/>
      <c r="R430" s="1042"/>
      <c r="S430" s="1042"/>
      <c r="T430" s="1043"/>
      <c r="U430" s="1041"/>
      <c r="V430" s="1042"/>
      <c r="W430" s="1042"/>
      <c r="X430" s="1042"/>
      <c r="Y430" s="1043"/>
      <c r="Z430" s="1041"/>
      <c r="AA430" s="1042"/>
      <c r="AB430" s="1042"/>
      <c r="AC430" s="1042"/>
      <c r="AD430" s="1043"/>
      <c r="AI430">
        <f t="shared" si="69"/>
        <v>0</v>
      </c>
      <c r="AJ430">
        <f t="shared" si="70"/>
        <v>0</v>
      </c>
      <c r="AK430">
        <f t="shared" si="71"/>
        <v>0</v>
      </c>
      <c r="AL430">
        <f t="shared" si="72"/>
        <v>0</v>
      </c>
      <c r="AM430" s="293">
        <f t="shared" si="73"/>
        <v>0</v>
      </c>
      <c r="AN430" s="294" t="str">
        <f>IF(AM430=0,"",
IF(SUM($AM$330:AM430)=1,AO430,
IF($AM$451&gt;SUM($AM$330:AM430),_xlfn.CONCAT(", ",AO430),
IF($AM$451=SUM($AM$330:AM430),_xlfn.CONCAT(" y ",AO430)))))</f>
        <v/>
      </c>
      <c r="AO430" s="31">
        <v>100</v>
      </c>
      <c r="AP430" s="290">
        <f t="shared" si="75"/>
        <v>0</v>
      </c>
      <c r="AQ430" s="293">
        <f t="shared" si="74"/>
        <v>0</v>
      </c>
      <c r="AR430" s="294" t="str">
        <f>IF(AQ430=0,"",
IF(SUM($AQ$330:AQ430)=1,AS430,
IF($AQ$451&gt;SUM($AQ$330:AQ430),_xlfn.CONCAT(", ",AS430),
IF($AQ$451=SUM($AQ$330:AQ430),_xlfn.CONCAT(" y ",AS430)))))</f>
        <v/>
      </c>
      <c r="AS430" s="89" t="s">
        <v>5284</v>
      </c>
    </row>
    <row r="431" spans="1:45" ht="15" customHeight="1">
      <c r="A431" s="64"/>
      <c r="B431" s="11"/>
      <c r="C431" s="61" t="s">
        <v>5285</v>
      </c>
      <c r="D431" s="1020" t="str">
        <f>IF(CNGE_2025_M1_Secc5_Sub1!$D131="","",CNGE_2025_M1_Secc5_Sub1!$D131)</f>
        <v/>
      </c>
      <c r="E431" s="889"/>
      <c r="F431" s="889"/>
      <c r="G431" s="889"/>
      <c r="H431" s="889"/>
      <c r="I431" s="889"/>
      <c r="J431" s="890"/>
      <c r="K431" s="1041"/>
      <c r="L431" s="1042"/>
      <c r="M431" s="1042"/>
      <c r="N431" s="1042"/>
      <c r="O431" s="1043"/>
      <c r="P431" s="1041"/>
      <c r="Q431" s="1042"/>
      <c r="R431" s="1042"/>
      <c r="S431" s="1042"/>
      <c r="T431" s="1043"/>
      <c r="U431" s="1041"/>
      <c r="V431" s="1042"/>
      <c r="W431" s="1042"/>
      <c r="X431" s="1042"/>
      <c r="Y431" s="1043"/>
      <c r="Z431" s="1041"/>
      <c r="AA431" s="1042"/>
      <c r="AB431" s="1042"/>
      <c r="AC431" s="1042"/>
      <c r="AD431" s="1043"/>
      <c r="AI431">
        <f t="shared" si="69"/>
        <v>0</v>
      </c>
      <c r="AJ431">
        <f t="shared" si="70"/>
        <v>0</v>
      </c>
      <c r="AK431">
        <f t="shared" si="71"/>
        <v>0</v>
      </c>
      <c r="AL431">
        <f t="shared" si="72"/>
        <v>0</v>
      </c>
      <c r="AM431" s="293">
        <f t="shared" si="73"/>
        <v>0</v>
      </c>
      <c r="AN431" s="294" t="str">
        <f>IF(AM431=0,"",
IF(SUM($AM$330:AM431)=1,AO431,
IF($AM$451&gt;SUM($AM$330:AM431),_xlfn.CONCAT(", ",AO431),
IF($AM$451=SUM($AM$330:AM431),_xlfn.CONCAT(" y ",AO431)))))</f>
        <v/>
      </c>
      <c r="AO431" s="31">
        <v>101</v>
      </c>
      <c r="AP431" s="290">
        <f t="shared" si="75"/>
        <v>0</v>
      </c>
      <c r="AQ431" s="293">
        <f t="shared" si="74"/>
        <v>0</v>
      </c>
      <c r="AR431" s="294" t="str">
        <f>IF(AQ431=0,"",
IF(SUM($AQ$330:AQ431)=1,AS431,
IF($AQ$451&gt;SUM($AQ$330:AQ431),_xlfn.CONCAT(", ",AS431),
IF($AQ$451=SUM($AQ$330:AQ431),_xlfn.CONCAT(" y ",AS431)))))</f>
        <v/>
      </c>
      <c r="AS431" s="89" t="s">
        <v>5286</v>
      </c>
    </row>
    <row r="432" spans="1:45" ht="15" customHeight="1">
      <c r="A432" s="64"/>
      <c r="B432" s="11"/>
      <c r="C432" s="61" t="s">
        <v>5287</v>
      </c>
      <c r="D432" s="1020" t="str">
        <f>IF(CNGE_2025_M1_Secc5_Sub1!$D132="","",CNGE_2025_M1_Secc5_Sub1!$D132)</f>
        <v/>
      </c>
      <c r="E432" s="889"/>
      <c r="F432" s="889"/>
      <c r="G432" s="889"/>
      <c r="H432" s="889"/>
      <c r="I432" s="889"/>
      <c r="J432" s="890"/>
      <c r="K432" s="1041"/>
      <c r="L432" s="1042"/>
      <c r="M432" s="1042"/>
      <c r="N432" s="1042"/>
      <c r="O432" s="1043"/>
      <c r="P432" s="1041"/>
      <c r="Q432" s="1042"/>
      <c r="R432" s="1042"/>
      <c r="S432" s="1042"/>
      <c r="T432" s="1043"/>
      <c r="U432" s="1041"/>
      <c r="V432" s="1042"/>
      <c r="W432" s="1042"/>
      <c r="X432" s="1042"/>
      <c r="Y432" s="1043"/>
      <c r="Z432" s="1041"/>
      <c r="AA432" s="1042"/>
      <c r="AB432" s="1042"/>
      <c r="AC432" s="1042"/>
      <c r="AD432" s="1043"/>
      <c r="AI432">
        <f t="shared" si="69"/>
        <v>0</v>
      </c>
      <c r="AJ432">
        <f t="shared" si="70"/>
        <v>0</v>
      </c>
      <c r="AK432">
        <f t="shared" si="71"/>
        <v>0</v>
      </c>
      <c r="AL432">
        <f t="shared" si="72"/>
        <v>0</v>
      </c>
      <c r="AM432" s="293">
        <f t="shared" si="73"/>
        <v>0</v>
      </c>
      <c r="AN432" s="294" t="str">
        <f>IF(AM432=0,"",
IF(SUM($AM$330:AM432)=1,AO432,
IF($AM$451&gt;SUM($AM$330:AM432),_xlfn.CONCAT(", ",AO432),
IF($AM$451=SUM($AM$330:AM432),_xlfn.CONCAT(" y ",AO432)))))</f>
        <v/>
      </c>
      <c r="AO432" s="31">
        <v>102</v>
      </c>
      <c r="AP432" s="290">
        <f t="shared" si="75"/>
        <v>0</v>
      </c>
      <c r="AQ432" s="293">
        <f t="shared" si="74"/>
        <v>0</v>
      </c>
      <c r="AR432" s="294" t="str">
        <f>IF(AQ432=0,"",
IF(SUM($AQ$330:AQ432)=1,AS432,
IF($AQ$451&gt;SUM($AQ$330:AQ432),_xlfn.CONCAT(", ",AS432),
IF($AQ$451=SUM($AQ$330:AQ432),_xlfn.CONCAT(" y ",AS432)))))</f>
        <v/>
      </c>
      <c r="AS432" s="89" t="s">
        <v>5288</v>
      </c>
    </row>
    <row r="433" spans="1:45" ht="15" customHeight="1">
      <c r="A433" s="64"/>
      <c r="B433" s="11"/>
      <c r="C433" s="61" t="s">
        <v>5289</v>
      </c>
      <c r="D433" s="1020" t="str">
        <f>IF(CNGE_2025_M1_Secc5_Sub1!$D133="","",CNGE_2025_M1_Secc5_Sub1!$D133)</f>
        <v/>
      </c>
      <c r="E433" s="889"/>
      <c r="F433" s="889"/>
      <c r="G433" s="889"/>
      <c r="H433" s="889"/>
      <c r="I433" s="889"/>
      <c r="J433" s="890"/>
      <c r="K433" s="1041"/>
      <c r="L433" s="1042"/>
      <c r="M433" s="1042"/>
      <c r="N433" s="1042"/>
      <c r="O433" s="1043"/>
      <c r="P433" s="1041"/>
      <c r="Q433" s="1042"/>
      <c r="R433" s="1042"/>
      <c r="S433" s="1042"/>
      <c r="T433" s="1043"/>
      <c r="U433" s="1041"/>
      <c r="V433" s="1042"/>
      <c r="W433" s="1042"/>
      <c r="X433" s="1042"/>
      <c r="Y433" s="1043"/>
      <c r="Z433" s="1041"/>
      <c r="AA433" s="1042"/>
      <c r="AB433" s="1042"/>
      <c r="AC433" s="1042"/>
      <c r="AD433" s="1043"/>
      <c r="AI433">
        <f t="shared" si="69"/>
        <v>0</v>
      </c>
      <c r="AJ433">
        <f t="shared" si="70"/>
        <v>0</v>
      </c>
      <c r="AK433">
        <f t="shared" si="71"/>
        <v>0</v>
      </c>
      <c r="AL433">
        <f t="shared" si="72"/>
        <v>0</v>
      </c>
      <c r="AM433" s="293">
        <f t="shared" si="73"/>
        <v>0</v>
      </c>
      <c r="AN433" s="294" t="str">
        <f>IF(AM433=0,"",
IF(SUM($AM$330:AM433)=1,AO433,
IF($AM$451&gt;SUM($AM$330:AM433),_xlfn.CONCAT(", ",AO433),
IF($AM$451=SUM($AM$330:AM433),_xlfn.CONCAT(" y ",AO433)))))</f>
        <v/>
      </c>
      <c r="AO433" s="31">
        <v>103</v>
      </c>
      <c r="AP433" s="290">
        <f t="shared" si="75"/>
        <v>0</v>
      </c>
      <c r="AQ433" s="293">
        <f t="shared" si="74"/>
        <v>0</v>
      </c>
      <c r="AR433" s="294" t="str">
        <f>IF(AQ433=0,"",
IF(SUM($AQ$330:AQ433)=1,AS433,
IF($AQ$451&gt;SUM($AQ$330:AQ433),_xlfn.CONCAT(", ",AS433),
IF($AQ$451=SUM($AQ$330:AQ433),_xlfn.CONCAT(" y ",AS433)))))</f>
        <v/>
      </c>
      <c r="AS433" s="89" t="s">
        <v>5290</v>
      </c>
    </row>
    <row r="434" spans="1:45" ht="15" customHeight="1">
      <c r="A434" s="64"/>
      <c r="B434" s="11"/>
      <c r="C434" s="61" t="s">
        <v>5291</v>
      </c>
      <c r="D434" s="1020" t="str">
        <f>IF(CNGE_2025_M1_Secc5_Sub1!$D134="","",CNGE_2025_M1_Secc5_Sub1!$D134)</f>
        <v/>
      </c>
      <c r="E434" s="889"/>
      <c r="F434" s="889"/>
      <c r="G434" s="889"/>
      <c r="H434" s="889"/>
      <c r="I434" s="889"/>
      <c r="J434" s="890"/>
      <c r="K434" s="1041"/>
      <c r="L434" s="1042"/>
      <c r="M434" s="1042"/>
      <c r="N434" s="1042"/>
      <c r="O434" s="1043"/>
      <c r="P434" s="1041"/>
      <c r="Q434" s="1042"/>
      <c r="R434" s="1042"/>
      <c r="S434" s="1042"/>
      <c r="T434" s="1043"/>
      <c r="U434" s="1041"/>
      <c r="V434" s="1042"/>
      <c r="W434" s="1042"/>
      <c r="X434" s="1042"/>
      <c r="Y434" s="1043"/>
      <c r="Z434" s="1041"/>
      <c r="AA434" s="1042"/>
      <c r="AB434" s="1042"/>
      <c r="AC434" s="1042"/>
      <c r="AD434" s="1043"/>
      <c r="AI434">
        <f t="shared" si="69"/>
        <v>0</v>
      </c>
      <c r="AJ434">
        <f t="shared" si="70"/>
        <v>0</v>
      </c>
      <c r="AK434">
        <f t="shared" si="71"/>
        <v>0</v>
      </c>
      <c r="AL434">
        <f t="shared" si="72"/>
        <v>0</v>
      </c>
      <c r="AM434" s="293">
        <f t="shared" si="73"/>
        <v>0</v>
      </c>
      <c r="AN434" s="294" t="str">
        <f>IF(AM434=0,"",
IF(SUM($AM$330:AM434)=1,AO434,
IF($AM$451&gt;SUM($AM$330:AM434),_xlfn.CONCAT(", ",AO434),
IF($AM$451=SUM($AM$330:AM434),_xlfn.CONCAT(" y ",AO434)))))</f>
        <v/>
      </c>
      <c r="AO434" s="31">
        <v>104</v>
      </c>
      <c r="AP434" s="290">
        <f t="shared" si="75"/>
        <v>0</v>
      </c>
      <c r="AQ434" s="293">
        <f t="shared" si="74"/>
        <v>0</v>
      </c>
      <c r="AR434" s="294" t="str">
        <f>IF(AQ434=0,"",
IF(SUM($AQ$330:AQ434)=1,AS434,
IF($AQ$451&gt;SUM($AQ$330:AQ434),_xlfn.CONCAT(", ",AS434),
IF($AQ$451=SUM($AQ$330:AQ434),_xlfn.CONCAT(" y ",AS434)))))</f>
        <v/>
      </c>
      <c r="AS434" s="89" t="s">
        <v>5292</v>
      </c>
    </row>
    <row r="435" spans="1:45" ht="15" customHeight="1">
      <c r="A435" s="64"/>
      <c r="B435" s="11"/>
      <c r="C435" s="61" t="s">
        <v>5293</v>
      </c>
      <c r="D435" s="1020" t="str">
        <f>IF(CNGE_2025_M1_Secc5_Sub1!$D135="","",CNGE_2025_M1_Secc5_Sub1!$D135)</f>
        <v/>
      </c>
      <c r="E435" s="889"/>
      <c r="F435" s="889"/>
      <c r="G435" s="889"/>
      <c r="H435" s="889"/>
      <c r="I435" s="889"/>
      <c r="J435" s="890"/>
      <c r="K435" s="1041"/>
      <c r="L435" s="1042"/>
      <c r="M435" s="1042"/>
      <c r="N435" s="1042"/>
      <c r="O435" s="1043"/>
      <c r="P435" s="1041"/>
      <c r="Q435" s="1042"/>
      <c r="R435" s="1042"/>
      <c r="S435" s="1042"/>
      <c r="T435" s="1043"/>
      <c r="U435" s="1041"/>
      <c r="V435" s="1042"/>
      <c r="W435" s="1042"/>
      <c r="X435" s="1042"/>
      <c r="Y435" s="1043"/>
      <c r="Z435" s="1041"/>
      <c r="AA435" s="1042"/>
      <c r="AB435" s="1042"/>
      <c r="AC435" s="1042"/>
      <c r="AD435" s="1043"/>
      <c r="AI435">
        <f t="shared" si="69"/>
        <v>0</v>
      </c>
      <c r="AJ435">
        <f t="shared" si="70"/>
        <v>0</v>
      </c>
      <c r="AK435">
        <f t="shared" si="71"/>
        <v>0</v>
      </c>
      <c r="AL435">
        <f t="shared" si="72"/>
        <v>0</v>
      </c>
      <c r="AM435" s="293">
        <f t="shared" si="73"/>
        <v>0</v>
      </c>
      <c r="AN435" s="294" t="str">
        <f>IF(AM435=0,"",
IF(SUM($AM$330:AM435)=1,AO435,
IF($AM$451&gt;SUM($AM$330:AM435),_xlfn.CONCAT(", ",AO435),
IF($AM$451=SUM($AM$330:AM435),_xlfn.CONCAT(" y ",AO435)))))</f>
        <v/>
      </c>
      <c r="AO435" s="31">
        <v>105</v>
      </c>
      <c r="AP435" s="290">
        <f t="shared" si="75"/>
        <v>0</v>
      </c>
      <c r="AQ435" s="293">
        <f t="shared" si="74"/>
        <v>0</v>
      </c>
      <c r="AR435" s="294" t="str">
        <f>IF(AQ435=0,"",
IF(SUM($AQ$330:AQ435)=1,AS435,
IF($AQ$451&gt;SUM($AQ$330:AQ435),_xlfn.CONCAT(", ",AS435),
IF($AQ$451=SUM($AQ$330:AQ435),_xlfn.CONCAT(" y ",AS435)))))</f>
        <v/>
      </c>
      <c r="AS435" s="89" t="s">
        <v>5294</v>
      </c>
    </row>
    <row r="436" spans="1:45" ht="15" customHeight="1">
      <c r="A436" s="64"/>
      <c r="B436" s="11"/>
      <c r="C436" s="61" t="s">
        <v>5295</v>
      </c>
      <c r="D436" s="1020" t="str">
        <f>IF(CNGE_2025_M1_Secc5_Sub1!$D136="","",CNGE_2025_M1_Secc5_Sub1!$D136)</f>
        <v/>
      </c>
      <c r="E436" s="889"/>
      <c r="F436" s="889"/>
      <c r="G436" s="889"/>
      <c r="H436" s="889"/>
      <c r="I436" s="889"/>
      <c r="J436" s="890"/>
      <c r="K436" s="1041"/>
      <c r="L436" s="1042"/>
      <c r="M436" s="1042"/>
      <c r="N436" s="1042"/>
      <c r="O436" s="1043"/>
      <c r="P436" s="1041"/>
      <c r="Q436" s="1042"/>
      <c r="R436" s="1042"/>
      <c r="S436" s="1042"/>
      <c r="T436" s="1043"/>
      <c r="U436" s="1041"/>
      <c r="V436" s="1042"/>
      <c r="W436" s="1042"/>
      <c r="X436" s="1042"/>
      <c r="Y436" s="1043"/>
      <c r="Z436" s="1041"/>
      <c r="AA436" s="1042"/>
      <c r="AB436" s="1042"/>
      <c r="AC436" s="1042"/>
      <c r="AD436" s="1043"/>
      <c r="AI436">
        <f t="shared" si="69"/>
        <v>0</v>
      </c>
      <c r="AJ436">
        <f t="shared" si="70"/>
        <v>0</v>
      </c>
      <c r="AK436">
        <f t="shared" si="71"/>
        <v>0</v>
      </c>
      <c r="AL436">
        <f t="shared" si="72"/>
        <v>0</v>
      </c>
      <c r="AM436" s="293">
        <f t="shared" si="73"/>
        <v>0</v>
      </c>
      <c r="AN436" s="294" t="str">
        <f>IF(AM436=0,"",
IF(SUM($AM$330:AM436)=1,AO436,
IF($AM$451&gt;SUM($AM$330:AM436),_xlfn.CONCAT(", ",AO436),
IF($AM$451=SUM($AM$330:AM436),_xlfn.CONCAT(" y ",AO436)))))</f>
        <v/>
      </c>
      <c r="AO436" s="31">
        <v>106</v>
      </c>
      <c r="AP436" s="290">
        <f t="shared" si="75"/>
        <v>0</v>
      </c>
      <c r="AQ436" s="293">
        <f t="shared" si="74"/>
        <v>0</v>
      </c>
      <c r="AR436" s="294" t="str">
        <f>IF(AQ436=0,"",
IF(SUM($AQ$330:AQ436)=1,AS436,
IF($AQ$451&gt;SUM($AQ$330:AQ436),_xlfn.CONCAT(", ",AS436),
IF($AQ$451=SUM($AQ$330:AQ436),_xlfn.CONCAT(" y ",AS436)))))</f>
        <v/>
      </c>
      <c r="AS436" s="89" t="s">
        <v>5296</v>
      </c>
    </row>
    <row r="437" spans="1:45" ht="15" customHeight="1">
      <c r="A437" s="64"/>
      <c r="B437" s="11"/>
      <c r="C437" s="61" t="s">
        <v>5297</v>
      </c>
      <c r="D437" s="1020" t="str">
        <f>IF(CNGE_2025_M1_Secc5_Sub1!$D137="","",CNGE_2025_M1_Secc5_Sub1!$D137)</f>
        <v/>
      </c>
      <c r="E437" s="889"/>
      <c r="F437" s="889"/>
      <c r="G437" s="889"/>
      <c r="H437" s="889"/>
      <c r="I437" s="889"/>
      <c r="J437" s="890"/>
      <c r="K437" s="1041"/>
      <c r="L437" s="1042"/>
      <c r="M437" s="1042"/>
      <c r="N437" s="1042"/>
      <c r="O437" s="1043"/>
      <c r="P437" s="1041"/>
      <c r="Q437" s="1042"/>
      <c r="R437" s="1042"/>
      <c r="S437" s="1042"/>
      <c r="T437" s="1043"/>
      <c r="U437" s="1041"/>
      <c r="V437" s="1042"/>
      <c r="W437" s="1042"/>
      <c r="X437" s="1042"/>
      <c r="Y437" s="1043"/>
      <c r="Z437" s="1041"/>
      <c r="AA437" s="1042"/>
      <c r="AB437" s="1042"/>
      <c r="AC437" s="1042"/>
      <c r="AD437" s="1043"/>
      <c r="AI437">
        <f t="shared" si="69"/>
        <v>0</v>
      </c>
      <c r="AJ437">
        <f t="shared" si="70"/>
        <v>0</v>
      </c>
      <c r="AK437">
        <f t="shared" si="71"/>
        <v>0</v>
      </c>
      <c r="AL437">
        <f t="shared" si="72"/>
        <v>0</v>
      </c>
      <c r="AM437" s="293">
        <f t="shared" si="73"/>
        <v>0</v>
      </c>
      <c r="AN437" s="294" t="str">
        <f>IF(AM437=0,"",
IF(SUM($AM$330:AM437)=1,AO437,
IF($AM$451&gt;SUM($AM$330:AM437),_xlfn.CONCAT(", ",AO437),
IF($AM$451=SUM($AM$330:AM437),_xlfn.CONCAT(" y ",AO437)))))</f>
        <v/>
      </c>
      <c r="AO437" s="31">
        <v>107</v>
      </c>
      <c r="AP437" s="290">
        <f t="shared" si="75"/>
        <v>0</v>
      </c>
      <c r="AQ437" s="293">
        <f t="shared" si="74"/>
        <v>0</v>
      </c>
      <c r="AR437" s="294" t="str">
        <f>IF(AQ437=0,"",
IF(SUM($AQ$330:AQ437)=1,AS437,
IF($AQ$451&gt;SUM($AQ$330:AQ437),_xlfn.CONCAT(", ",AS437),
IF($AQ$451=SUM($AQ$330:AQ437),_xlfn.CONCAT(" y ",AS437)))))</f>
        <v/>
      </c>
      <c r="AS437" s="89" t="s">
        <v>5298</v>
      </c>
    </row>
    <row r="438" spans="1:45" ht="15" customHeight="1">
      <c r="A438" s="64"/>
      <c r="B438" s="11"/>
      <c r="C438" s="61" t="s">
        <v>5299</v>
      </c>
      <c r="D438" s="1020" t="str">
        <f>IF(CNGE_2025_M1_Secc5_Sub1!$D138="","",CNGE_2025_M1_Secc5_Sub1!$D138)</f>
        <v/>
      </c>
      <c r="E438" s="889"/>
      <c r="F438" s="889"/>
      <c r="G438" s="889"/>
      <c r="H438" s="889"/>
      <c r="I438" s="889"/>
      <c r="J438" s="890"/>
      <c r="K438" s="1041"/>
      <c r="L438" s="1042"/>
      <c r="M438" s="1042"/>
      <c r="N438" s="1042"/>
      <c r="O438" s="1043"/>
      <c r="P438" s="1041"/>
      <c r="Q438" s="1042"/>
      <c r="R438" s="1042"/>
      <c r="S438" s="1042"/>
      <c r="T438" s="1043"/>
      <c r="U438" s="1041"/>
      <c r="V438" s="1042"/>
      <c r="W438" s="1042"/>
      <c r="X438" s="1042"/>
      <c r="Y438" s="1043"/>
      <c r="Z438" s="1041"/>
      <c r="AA438" s="1042"/>
      <c r="AB438" s="1042"/>
      <c r="AC438" s="1042"/>
      <c r="AD438" s="1043"/>
      <c r="AI438">
        <f t="shared" si="69"/>
        <v>0</v>
      </c>
      <c r="AJ438">
        <f t="shared" si="70"/>
        <v>0</v>
      </c>
      <c r="AK438">
        <f t="shared" si="71"/>
        <v>0</v>
      </c>
      <c r="AL438">
        <f t="shared" si="72"/>
        <v>0</v>
      </c>
      <c r="AM438" s="293">
        <f t="shared" si="73"/>
        <v>0</v>
      </c>
      <c r="AN438" s="294" t="str">
        <f>IF(AM438=0,"",
IF(SUM($AM$330:AM438)=1,AO438,
IF($AM$451&gt;SUM($AM$330:AM438),_xlfn.CONCAT(", ",AO438),
IF($AM$451=SUM($AM$330:AM438),_xlfn.CONCAT(" y ",AO438)))))</f>
        <v/>
      </c>
      <c r="AO438" s="31">
        <v>108</v>
      </c>
      <c r="AP438" s="290">
        <f t="shared" si="75"/>
        <v>0</v>
      </c>
      <c r="AQ438" s="293">
        <f t="shared" si="74"/>
        <v>0</v>
      </c>
      <c r="AR438" s="294" t="str">
        <f>IF(AQ438=0,"",
IF(SUM($AQ$330:AQ438)=1,AS438,
IF($AQ$451&gt;SUM($AQ$330:AQ438),_xlfn.CONCAT(", ",AS438),
IF($AQ$451=SUM($AQ$330:AQ438),_xlfn.CONCAT(" y ",AS438)))))</f>
        <v/>
      </c>
      <c r="AS438" s="89" t="s">
        <v>5300</v>
      </c>
    </row>
    <row r="439" spans="1:45" ht="15" customHeight="1">
      <c r="A439" s="64"/>
      <c r="B439" s="11"/>
      <c r="C439" s="61" t="s">
        <v>5301</v>
      </c>
      <c r="D439" s="1020" t="str">
        <f>IF(CNGE_2025_M1_Secc5_Sub1!$D139="","",CNGE_2025_M1_Secc5_Sub1!$D139)</f>
        <v/>
      </c>
      <c r="E439" s="889"/>
      <c r="F439" s="889"/>
      <c r="G439" s="889"/>
      <c r="H439" s="889"/>
      <c r="I439" s="889"/>
      <c r="J439" s="890"/>
      <c r="K439" s="1041"/>
      <c r="L439" s="1042"/>
      <c r="M439" s="1042"/>
      <c r="N439" s="1042"/>
      <c r="O439" s="1043"/>
      <c r="P439" s="1041"/>
      <c r="Q439" s="1042"/>
      <c r="R439" s="1042"/>
      <c r="S439" s="1042"/>
      <c r="T439" s="1043"/>
      <c r="U439" s="1041"/>
      <c r="V439" s="1042"/>
      <c r="W439" s="1042"/>
      <c r="X439" s="1042"/>
      <c r="Y439" s="1043"/>
      <c r="Z439" s="1041"/>
      <c r="AA439" s="1042"/>
      <c r="AB439" s="1042"/>
      <c r="AC439" s="1042"/>
      <c r="AD439" s="1043"/>
      <c r="AI439">
        <f t="shared" si="69"/>
        <v>0</v>
      </c>
      <c r="AJ439">
        <f t="shared" si="70"/>
        <v>0</v>
      </c>
      <c r="AK439">
        <f t="shared" si="71"/>
        <v>0</v>
      </c>
      <c r="AL439">
        <f t="shared" si="72"/>
        <v>0</v>
      </c>
      <c r="AM439" s="293">
        <f t="shared" si="73"/>
        <v>0</v>
      </c>
      <c r="AN439" s="294" t="str">
        <f>IF(AM439=0,"",
IF(SUM($AM$330:AM439)=1,AO439,
IF($AM$451&gt;SUM($AM$330:AM439),_xlfn.CONCAT(", ",AO439),
IF($AM$451=SUM($AM$330:AM439),_xlfn.CONCAT(" y ",AO439)))))</f>
        <v/>
      </c>
      <c r="AO439" s="31">
        <v>109</v>
      </c>
      <c r="AP439" s="290">
        <f t="shared" si="75"/>
        <v>0</v>
      </c>
      <c r="AQ439" s="293">
        <f t="shared" si="74"/>
        <v>0</v>
      </c>
      <c r="AR439" s="294" t="str">
        <f>IF(AQ439=0,"",
IF(SUM($AQ$330:AQ439)=1,AS439,
IF($AQ$451&gt;SUM($AQ$330:AQ439),_xlfn.CONCAT(", ",AS439),
IF($AQ$451=SUM($AQ$330:AQ439),_xlfn.CONCAT(" y ",AS439)))))</f>
        <v/>
      </c>
      <c r="AS439" s="89" t="s">
        <v>5302</v>
      </c>
    </row>
    <row r="440" spans="1:45" ht="15" customHeight="1">
      <c r="A440" s="64"/>
      <c r="B440" s="11"/>
      <c r="C440" s="61" t="s">
        <v>5303</v>
      </c>
      <c r="D440" s="1020" t="str">
        <f>IF(CNGE_2025_M1_Secc5_Sub1!$D140="","",CNGE_2025_M1_Secc5_Sub1!$D140)</f>
        <v/>
      </c>
      <c r="E440" s="889"/>
      <c r="F440" s="889"/>
      <c r="G440" s="889"/>
      <c r="H440" s="889"/>
      <c r="I440" s="889"/>
      <c r="J440" s="890"/>
      <c r="K440" s="1041"/>
      <c r="L440" s="1042"/>
      <c r="M440" s="1042"/>
      <c r="N440" s="1042"/>
      <c r="O440" s="1043"/>
      <c r="P440" s="1041"/>
      <c r="Q440" s="1042"/>
      <c r="R440" s="1042"/>
      <c r="S440" s="1042"/>
      <c r="T440" s="1043"/>
      <c r="U440" s="1041"/>
      <c r="V440" s="1042"/>
      <c r="W440" s="1042"/>
      <c r="X440" s="1042"/>
      <c r="Y440" s="1043"/>
      <c r="Z440" s="1041"/>
      <c r="AA440" s="1042"/>
      <c r="AB440" s="1042"/>
      <c r="AC440" s="1042"/>
      <c r="AD440" s="1043"/>
      <c r="AI440">
        <f t="shared" si="69"/>
        <v>0</v>
      </c>
      <c r="AJ440">
        <f t="shared" si="70"/>
        <v>0</v>
      </c>
      <c r="AK440">
        <f t="shared" si="71"/>
        <v>0</v>
      </c>
      <c r="AL440">
        <f t="shared" si="72"/>
        <v>0</v>
      </c>
      <c r="AM440" s="293">
        <f t="shared" si="73"/>
        <v>0</v>
      </c>
      <c r="AN440" s="294" t="str">
        <f>IF(AM440=0,"",
IF(SUM($AM$330:AM440)=1,AO440,
IF($AM$451&gt;SUM($AM$330:AM440),_xlfn.CONCAT(", ",AO440),
IF($AM$451=SUM($AM$330:AM440),_xlfn.CONCAT(" y ",AO440)))))</f>
        <v/>
      </c>
      <c r="AO440" s="31">
        <v>110</v>
      </c>
      <c r="AP440" s="290">
        <f t="shared" si="75"/>
        <v>0</v>
      </c>
      <c r="AQ440" s="293">
        <f t="shared" si="74"/>
        <v>0</v>
      </c>
      <c r="AR440" s="294" t="str">
        <f>IF(AQ440=0,"",
IF(SUM($AQ$330:AQ440)=1,AS440,
IF($AQ$451&gt;SUM($AQ$330:AQ440),_xlfn.CONCAT(", ",AS440),
IF($AQ$451=SUM($AQ$330:AQ440),_xlfn.CONCAT(" y ",AS440)))))</f>
        <v/>
      </c>
      <c r="AS440" s="89" t="s">
        <v>5304</v>
      </c>
    </row>
    <row r="441" spans="1:45" ht="15" customHeight="1">
      <c r="A441" s="64"/>
      <c r="B441" s="11"/>
      <c r="C441" s="61" t="s">
        <v>5305</v>
      </c>
      <c r="D441" s="1020" t="str">
        <f>IF(CNGE_2025_M1_Secc5_Sub1!$D141="","",CNGE_2025_M1_Secc5_Sub1!$D141)</f>
        <v/>
      </c>
      <c r="E441" s="889"/>
      <c r="F441" s="889"/>
      <c r="G441" s="889"/>
      <c r="H441" s="889"/>
      <c r="I441" s="889"/>
      <c r="J441" s="890"/>
      <c r="K441" s="1041"/>
      <c r="L441" s="1042"/>
      <c r="M441" s="1042"/>
      <c r="N441" s="1042"/>
      <c r="O441" s="1043"/>
      <c r="P441" s="1041"/>
      <c r="Q441" s="1042"/>
      <c r="R441" s="1042"/>
      <c r="S441" s="1042"/>
      <c r="T441" s="1043"/>
      <c r="U441" s="1041"/>
      <c r="V441" s="1042"/>
      <c r="W441" s="1042"/>
      <c r="X441" s="1042"/>
      <c r="Y441" s="1043"/>
      <c r="Z441" s="1041"/>
      <c r="AA441" s="1042"/>
      <c r="AB441" s="1042"/>
      <c r="AC441" s="1042"/>
      <c r="AD441" s="1043"/>
      <c r="AI441">
        <f t="shared" si="69"/>
        <v>0</v>
      </c>
      <c r="AJ441">
        <f t="shared" si="70"/>
        <v>0</v>
      </c>
      <c r="AK441">
        <f t="shared" si="71"/>
        <v>0</v>
      </c>
      <c r="AL441">
        <f t="shared" si="72"/>
        <v>0</v>
      </c>
      <c r="AM441" s="293">
        <f t="shared" si="73"/>
        <v>0</v>
      </c>
      <c r="AN441" s="294" t="str">
        <f>IF(AM441=0,"",
IF(SUM($AM$330:AM441)=1,AO441,
IF($AM$451&gt;SUM($AM$330:AM441),_xlfn.CONCAT(", ",AO441),
IF($AM$451=SUM($AM$330:AM441),_xlfn.CONCAT(" y ",AO441)))))</f>
        <v/>
      </c>
      <c r="AO441" s="31">
        <v>111</v>
      </c>
      <c r="AP441" s="290">
        <f t="shared" si="75"/>
        <v>0</v>
      </c>
      <c r="AQ441" s="293">
        <f t="shared" si="74"/>
        <v>0</v>
      </c>
      <c r="AR441" s="294" t="str">
        <f>IF(AQ441=0,"",
IF(SUM($AQ$330:AQ441)=1,AS441,
IF($AQ$451&gt;SUM($AQ$330:AQ441),_xlfn.CONCAT(", ",AS441),
IF($AQ$451=SUM($AQ$330:AQ441),_xlfn.CONCAT(" y ",AS441)))))</f>
        <v/>
      </c>
      <c r="AS441" s="89" t="s">
        <v>5306</v>
      </c>
    </row>
    <row r="442" spans="1:45" ht="15" customHeight="1">
      <c r="A442" s="64"/>
      <c r="B442" s="11"/>
      <c r="C442" s="61" t="s">
        <v>5307</v>
      </c>
      <c r="D442" s="1020" t="str">
        <f>IF(CNGE_2025_M1_Secc5_Sub1!$D142="","",CNGE_2025_M1_Secc5_Sub1!$D142)</f>
        <v/>
      </c>
      <c r="E442" s="889"/>
      <c r="F442" s="889"/>
      <c r="G442" s="889"/>
      <c r="H442" s="889"/>
      <c r="I442" s="889"/>
      <c r="J442" s="890"/>
      <c r="K442" s="1041"/>
      <c r="L442" s="1042"/>
      <c r="M442" s="1042"/>
      <c r="N442" s="1042"/>
      <c r="O442" s="1043"/>
      <c r="P442" s="1041"/>
      <c r="Q442" s="1042"/>
      <c r="R442" s="1042"/>
      <c r="S442" s="1042"/>
      <c r="T442" s="1043"/>
      <c r="U442" s="1041"/>
      <c r="V442" s="1042"/>
      <c r="W442" s="1042"/>
      <c r="X442" s="1042"/>
      <c r="Y442" s="1043"/>
      <c r="Z442" s="1041"/>
      <c r="AA442" s="1042"/>
      <c r="AB442" s="1042"/>
      <c r="AC442" s="1042"/>
      <c r="AD442" s="1043"/>
      <c r="AI442">
        <f t="shared" si="69"/>
        <v>0</v>
      </c>
      <c r="AJ442">
        <f t="shared" si="70"/>
        <v>0</v>
      </c>
      <c r="AK442">
        <f t="shared" si="71"/>
        <v>0</v>
      </c>
      <c r="AL442">
        <f t="shared" si="72"/>
        <v>0</v>
      </c>
      <c r="AM442" s="293">
        <f t="shared" si="73"/>
        <v>0</v>
      </c>
      <c r="AN442" s="294" t="str">
        <f>IF(AM442=0,"",
IF(SUM($AM$330:AM442)=1,AO442,
IF($AM$451&gt;SUM($AM$330:AM442),_xlfn.CONCAT(", ",AO442),
IF($AM$451=SUM($AM$330:AM442),_xlfn.CONCAT(" y ",AO442)))))</f>
        <v/>
      </c>
      <c r="AO442" s="31">
        <v>112</v>
      </c>
      <c r="AP442" s="290">
        <f t="shared" si="75"/>
        <v>0</v>
      </c>
      <c r="AQ442" s="293">
        <f t="shared" si="74"/>
        <v>0</v>
      </c>
      <c r="AR442" s="294" t="str">
        <f>IF(AQ442=0,"",
IF(SUM($AQ$330:AQ442)=1,AS442,
IF($AQ$451&gt;SUM($AQ$330:AQ442),_xlfn.CONCAT(", ",AS442),
IF($AQ$451=SUM($AQ$330:AQ442),_xlfn.CONCAT(" y ",AS442)))))</f>
        <v/>
      </c>
      <c r="AS442" s="89" t="s">
        <v>5308</v>
      </c>
    </row>
    <row r="443" spans="1:45" ht="15" customHeight="1">
      <c r="A443" s="64"/>
      <c r="B443" s="11"/>
      <c r="C443" s="61" t="s">
        <v>5309</v>
      </c>
      <c r="D443" s="1020" t="str">
        <f>IF(CNGE_2025_M1_Secc5_Sub1!$D143="","",CNGE_2025_M1_Secc5_Sub1!$D143)</f>
        <v/>
      </c>
      <c r="E443" s="889"/>
      <c r="F443" s="889"/>
      <c r="G443" s="889"/>
      <c r="H443" s="889"/>
      <c r="I443" s="889"/>
      <c r="J443" s="890"/>
      <c r="K443" s="1041"/>
      <c r="L443" s="1042"/>
      <c r="M443" s="1042"/>
      <c r="N443" s="1042"/>
      <c r="O443" s="1043"/>
      <c r="P443" s="1041"/>
      <c r="Q443" s="1042"/>
      <c r="R443" s="1042"/>
      <c r="S443" s="1042"/>
      <c r="T443" s="1043"/>
      <c r="U443" s="1041"/>
      <c r="V443" s="1042"/>
      <c r="W443" s="1042"/>
      <c r="X443" s="1042"/>
      <c r="Y443" s="1043"/>
      <c r="Z443" s="1041"/>
      <c r="AA443" s="1042"/>
      <c r="AB443" s="1042"/>
      <c r="AC443" s="1042"/>
      <c r="AD443" s="1043"/>
      <c r="AI443">
        <f t="shared" si="69"/>
        <v>0</v>
      </c>
      <c r="AJ443">
        <f t="shared" si="70"/>
        <v>0</v>
      </c>
      <c r="AK443">
        <f t="shared" si="71"/>
        <v>0</v>
      </c>
      <c r="AL443">
        <f t="shared" si="72"/>
        <v>0</v>
      </c>
      <c r="AM443" s="293">
        <f t="shared" si="73"/>
        <v>0</v>
      </c>
      <c r="AN443" s="294" t="str">
        <f>IF(AM443=0,"",
IF(SUM($AM$330:AM443)=1,AO443,
IF($AM$451&gt;SUM($AM$330:AM443),_xlfn.CONCAT(", ",AO443),
IF($AM$451=SUM($AM$330:AM443),_xlfn.CONCAT(" y ",AO443)))))</f>
        <v/>
      </c>
      <c r="AO443" s="31">
        <v>113</v>
      </c>
      <c r="AP443" s="290">
        <f t="shared" si="75"/>
        <v>0</v>
      </c>
      <c r="AQ443" s="293">
        <f t="shared" si="74"/>
        <v>0</v>
      </c>
      <c r="AR443" s="294" t="str">
        <f>IF(AQ443=0,"",
IF(SUM($AQ$330:AQ443)=1,AS443,
IF($AQ$451&gt;SUM($AQ$330:AQ443),_xlfn.CONCAT(", ",AS443),
IF($AQ$451=SUM($AQ$330:AQ443),_xlfn.CONCAT(" y ",AS443)))))</f>
        <v/>
      </c>
      <c r="AS443" s="89" t="s">
        <v>5310</v>
      </c>
    </row>
    <row r="444" spans="1:45" ht="15" customHeight="1">
      <c r="A444" s="64"/>
      <c r="B444" s="11"/>
      <c r="C444" s="61" t="s">
        <v>5311</v>
      </c>
      <c r="D444" s="1020" t="str">
        <f>IF(CNGE_2025_M1_Secc5_Sub1!$D144="","",CNGE_2025_M1_Secc5_Sub1!$D144)</f>
        <v/>
      </c>
      <c r="E444" s="889"/>
      <c r="F444" s="889"/>
      <c r="G444" s="889"/>
      <c r="H444" s="889"/>
      <c r="I444" s="889"/>
      <c r="J444" s="890"/>
      <c r="K444" s="1041"/>
      <c r="L444" s="1042"/>
      <c r="M444" s="1042"/>
      <c r="N444" s="1042"/>
      <c r="O444" s="1043"/>
      <c r="P444" s="1041"/>
      <c r="Q444" s="1042"/>
      <c r="R444" s="1042"/>
      <c r="S444" s="1042"/>
      <c r="T444" s="1043"/>
      <c r="U444" s="1041"/>
      <c r="V444" s="1042"/>
      <c r="W444" s="1042"/>
      <c r="X444" s="1042"/>
      <c r="Y444" s="1043"/>
      <c r="Z444" s="1041"/>
      <c r="AA444" s="1042"/>
      <c r="AB444" s="1042"/>
      <c r="AC444" s="1042"/>
      <c r="AD444" s="1043"/>
      <c r="AI444">
        <f t="shared" si="69"/>
        <v>0</v>
      </c>
      <c r="AJ444">
        <f t="shared" si="70"/>
        <v>0</v>
      </c>
      <c r="AK444">
        <f t="shared" si="71"/>
        <v>0</v>
      </c>
      <c r="AL444">
        <f t="shared" si="72"/>
        <v>0</v>
      </c>
      <c r="AM444" s="293">
        <f t="shared" si="73"/>
        <v>0</v>
      </c>
      <c r="AN444" s="294" t="str">
        <f>IF(AM444=0,"",
IF(SUM($AM$330:AM444)=1,AO444,
IF($AM$451&gt;SUM($AM$330:AM444),_xlfn.CONCAT(", ",AO444),
IF($AM$451=SUM($AM$330:AM444),_xlfn.CONCAT(" y ",AO444)))))</f>
        <v/>
      </c>
      <c r="AO444" s="31">
        <v>114</v>
      </c>
      <c r="AP444" s="290">
        <f t="shared" si="75"/>
        <v>0</v>
      </c>
      <c r="AQ444" s="293">
        <f t="shared" si="74"/>
        <v>0</v>
      </c>
      <c r="AR444" s="294" t="str">
        <f>IF(AQ444=0,"",
IF(SUM($AQ$330:AQ444)=1,AS444,
IF($AQ$451&gt;SUM($AQ$330:AQ444),_xlfn.CONCAT(", ",AS444),
IF($AQ$451=SUM($AQ$330:AQ444),_xlfn.CONCAT(" y ",AS444)))))</f>
        <v/>
      </c>
      <c r="AS444" s="89" t="s">
        <v>5312</v>
      </c>
    </row>
    <row r="445" spans="1:45" ht="15" customHeight="1">
      <c r="A445" s="64"/>
      <c r="B445" s="11"/>
      <c r="C445" s="61" t="s">
        <v>5313</v>
      </c>
      <c r="D445" s="1020" t="str">
        <f>IF(CNGE_2025_M1_Secc5_Sub1!$D145="","",CNGE_2025_M1_Secc5_Sub1!$D145)</f>
        <v/>
      </c>
      <c r="E445" s="889"/>
      <c r="F445" s="889"/>
      <c r="G445" s="889"/>
      <c r="H445" s="889"/>
      <c r="I445" s="889"/>
      <c r="J445" s="890"/>
      <c r="K445" s="1041"/>
      <c r="L445" s="1042"/>
      <c r="M445" s="1042"/>
      <c r="N445" s="1042"/>
      <c r="O445" s="1043"/>
      <c r="P445" s="1041"/>
      <c r="Q445" s="1042"/>
      <c r="R445" s="1042"/>
      <c r="S445" s="1042"/>
      <c r="T445" s="1043"/>
      <c r="U445" s="1041"/>
      <c r="V445" s="1042"/>
      <c r="W445" s="1042"/>
      <c r="X445" s="1042"/>
      <c r="Y445" s="1043"/>
      <c r="Z445" s="1041"/>
      <c r="AA445" s="1042"/>
      <c r="AB445" s="1042"/>
      <c r="AC445" s="1042"/>
      <c r="AD445" s="1043"/>
      <c r="AI445">
        <f t="shared" si="69"/>
        <v>0</v>
      </c>
      <c r="AJ445">
        <f t="shared" si="70"/>
        <v>0</v>
      </c>
      <c r="AK445">
        <f t="shared" si="71"/>
        <v>0</v>
      </c>
      <c r="AL445">
        <f t="shared" si="72"/>
        <v>0</v>
      </c>
      <c r="AM445" s="293">
        <f t="shared" si="73"/>
        <v>0</v>
      </c>
      <c r="AN445" s="294" t="str">
        <f>IF(AM445=0,"",
IF(SUM($AM$330:AM445)=1,AO445,
IF($AM$451&gt;SUM($AM$330:AM445),_xlfn.CONCAT(", ",AO445),
IF($AM$451=SUM($AM$330:AM445),_xlfn.CONCAT(" y ",AO445)))))</f>
        <v/>
      </c>
      <c r="AO445" s="31">
        <v>115</v>
      </c>
      <c r="AP445" s="290">
        <f t="shared" si="75"/>
        <v>0</v>
      </c>
      <c r="AQ445" s="293">
        <f t="shared" si="74"/>
        <v>0</v>
      </c>
      <c r="AR445" s="294" t="str">
        <f>IF(AQ445=0,"",
IF(SUM($AQ$330:AQ445)=1,AS445,
IF($AQ$451&gt;SUM($AQ$330:AQ445),_xlfn.CONCAT(", ",AS445),
IF($AQ$451=SUM($AQ$330:AQ445),_xlfn.CONCAT(" y ",AS445)))))</f>
        <v/>
      </c>
      <c r="AS445" s="89" t="s">
        <v>5314</v>
      </c>
    </row>
    <row r="446" spans="1:45" ht="15" customHeight="1">
      <c r="A446" s="64"/>
      <c r="B446" s="11"/>
      <c r="C446" s="61" t="s">
        <v>5315</v>
      </c>
      <c r="D446" s="1020" t="str">
        <f>IF(CNGE_2025_M1_Secc5_Sub1!$D146="","",CNGE_2025_M1_Secc5_Sub1!$D146)</f>
        <v/>
      </c>
      <c r="E446" s="889"/>
      <c r="F446" s="889"/>
      <c r="G446" s="889"/>
      <c r="H446" s="889"/>
      <c r="I446" s="889"/>
      <c r="J446" s="890"/>
      <c r="K446" s="1041"/>
      <c r="L446" s="1042"/>
      <c r="M446" s="1042"/>
      <c r="N446" s="1042"/>
      <c r="O446" s="1043"/>
      <c r="P446" s="1041"/>
      <c r="Q446" s="1042"/>
      <c r="R446" s="1042"/>
      <c r="S446" s="1042"/>
      <c r="T446" s="1043"/>
      <c r="U446" s="1041"/>
      <c r="V446" s="1042"/>
      <c r="W446" s="1042"/>
      <c r="X446" s="1042"/>
      <c r="Y446" s="1043"/>
      <c r="Z446" s="1041"/>
      <c r="AA446" s="1042"/>
      <c r="AB446" s="1042"/>
      <c r="AC446" s="1042"/>
      <c r="AD446" s="1043"/>
      <c r="AI446">
        <f t="shared" si="69"/>
        <v>0</v>
      </c>
      <c r="AJ446">
        <f t="shared" si="70"/>
        <v>0</v>
      </c>
      <c r="AK446">
        <f t="shared" si="71"/>
        <v>0</v>
      </c>
      <c r="AL446">
        <f t="shared" si="72"/>
        <v>0</v>
      </c>
      <c r="AM446" s="293">
        <f t="shared" si="73"/>
        <v>0</v>
      </c>
      <c r="AN446" s="294" t="str">
        <f>IF(AM446=0,"",
IF(SUM($AM$330:AM446)=1,AO446,
IF($AM$451&gt;SUM($AM$330:AM446),_xlfn.CONCAT(", ",AO446),
IF($AM$451=SUM($AM$330:AM446),_xlfn.CONCAT(" y ",AO446)))))</f>
        <v/>
      </c>
      <c r="AO446" s="31">
        <v>116</v>
      </c>
      <c r="AP446" s="290">
        <f t="shared" si="75"/>
        <v>0</v>
      </c>
      <c r="AQ446" s="293">
        <f t="shared" si="74"/>
        <v>0</v>
      </c>
      <c r="AR446" s="294" t="str">
        <f>IF(AQ446=0,"",
IF(SUM($AQ$330:AQ446)=1,AS446,
IF($AQ$451&gt;SUM($AQ$330:AQ446),_xlfn.CONCAT(", ",AS446),
IF($AQ$451=SUM($AQ$330:AQ446),_xlfn.CONCAT(" y ",AS446)))))</f>
        <v/>
      </c>
      <c r="AS446" s="89" t="s">
        <v>5316</v>
      </c>
    </row>
    <row r="447" spans="1:45" ht="15" customHeight="1">
      <c r="A447" s="64"/>
      <c r="B447" s="11"/>
      <c r="C447" s="61" t="s">
        <v>5317</v>
      </c>
      <c r="D447" s="1020" t="str">
        <f>IF(CNGE_2025_M1_Secc5_Sub1!$D147="","",CNGE_2025_M1_Secc5_Sub1!$D147)</f>
        <v/>
      </c>
      <c r="E447" s="889"/>
      <c r="F447" s="889"/>
      <c r="G447" s="889"/>
      <c r="H447" s="889"/>
      <c r="I447" s="889"/>
      <c r="J447" s="890"/>
      <c r="K447" s="1041"/>
      <c r="L447" s="1042"/>
      <c r="M447" s="1042"/>
      <c r="N447" s="1042"/>
      <c r="O447" s="1043"/>
      <c r="P447" s="1041"/>
      <c r="Q447" s="1042"/>
      <c r="R447" s="1042"/>
      <c r="S447" s="1042"/>
      <c r="T447" s="1043"/>
      <c r="U447" s="1041"/>
      <c r="V447" s="1042"/>
      <c r="W447" s="1042"/>
      <c r="X447" s="1042"/>
      <c r="Y447" s="1043"/>
      <c r="Z447" s="1041"/>
      <c r="AA447" s="1042"/>
      <c r="AB447" s="1042"/>
      <c r="AC447" s="1042"/>
      <c r="AD447" s="1043"/>
      <c r="AI447">
        <f t="shared" si="69"/>
        <v>0</v>
      </c>
      <c r="AJ447">
        <f t="shared" si="70"/>
        <v>0</v>
      </c>
      <c r="AK447">
        <f t="shared" si="71"/>
        <v>0</v>
      </c>
      <c r="AL447">
        <f t="shared" si="72"/>
        <v>0</v>
      </c>
      <c r="AM447" s="293">
        <f t="shared" si="73"/>
        <v>0</v>
      </c>
      <c r="AN447" s="294" t="str">
        <f>IF(AM447=0,"",
IF(SUM($AM$330:AM447)=1,AO447,
IF($AM$451&gt;SUM($AM$330:AM447),_xlfn.CONCAT(", ",AO447),
IF($AM$451=SUM($AM$330:AM447),_xlfn.CONCAT(" y ",AO447)))))</f>
        <v/>
      </c>
      <c r="AO447" s="31">
        <v>117</v>
      </c>
      <c r="AP447" s="290">
        <f t="shared" si="75"/>
        <v>0</v>
      </c>
      <c r="AQ447" s="293">
        <f t="shared" si="74"/>
        <v>0</v>
      </c>
      <c r="AR447" s="294" t="str">
        <f>IF(AQ447=0,"",
IF(SUM($AQ$330:AQ447)=1,AS447,
IF($AQ$451&gt;SUM($AQ$330:AQ447),_xlfn.CONCAT(", ",AS447),
IF($AQ$451=SUM($AQ$330:AQ447),_xlfn.CONCAT(" y ",AS447)))))</f>
        <v/>
      </c>
      <c r="AS447" s="89" t="s">
        <v>5318</v>
      </c>
    </row>
    <row r="448" spans="1:45" ht="15" customHeight="1">
      <c r="A448" s="64"/>
      <c r="B448" s="11"/>
      <c r="C448" s="61" t="s">
        <v>5319</v>
      </c>
      <c r="D448" s="1020" t="str">
        <f>IF(CNGE_2025_M1_Secc5_Sub1!$D148="","",CNGE_2025_M1_Secc5_Sub1!$D148)</f>
        <v/>
      </c>
      <c r="E448" s="889"/>
      <c r="F448" s="889"/>
      <c r="G448" s="889"/>
      <c r="H448" s="889"/>
      <c r="I448" s="889"/>
      <c r="J448" s="890"/>
      <c r="K448" s="1041"/>
      <c r="L448" s="1042"/>
      <c r="M448" s="1042"/>
      <c r="N448" s="1042"/>
      <c r="O448" s="1043"/>
      <c r="P448" s="1041"/>
      <c r="Q448" s="1042"/>
      <c r="R448" s="1042"/>
      <c r="S448" s="1042"/>
      <c r="T448" s="1043"/>
      <c r="U448" s="1041"/>
      <c r="V448" s="1042"/>
      <c r="W448" s="1042"/>
      <c r="X448" s="1042"/>
      <c r="Y448" s="1043"/>
      <c r="Z448" s="1041"/>
      <c r="AA448" s="1042"/>
      <c r="AB448" s="1042"/>
      <c r="AC448" s="1042"/>
      <c r="AD448" s="1043"/>
      <c r="AI448">
        <f t="shared" si="69"/>
        <v>0</v>
      </c>
      <c r="AJ448">
        <f t="shared" si="70"/>
        <v>0</v>
      </c>
      <c r="AK448">
        <f t="shared" si="71"/>
        <v>0</v>
      </c>
      <c r="AL448">
        <f t="shared" si="72"/>
        <v>0</v>
      </c>
      <c r="AM448" s="293">
        <f t="shared" si="73"/>
        <v>0</v>
      </c>
      <c r="AN448" s="294" t="str">
        <f>IF(AM448=0,"",
IF(SUM($AM$330:AM448)=1,AO448,
IF($AM$451&gt;SUM($AM$330:AM448),_xlfn.CONCAT(", ",AO448),
IF($AM$451=SUM($AM$330:AM448),_xlfn.CONCAT(" y ",AO448)))))</f>
        <v/>
      </c>
      <c r="AO448" s="31">
        <v>118</v>
      </c>
      <c r="AP448" s="290">
        <f t="shared" si="75"/>
        <v>0</v>
      </c>
      <c r="AQ448" s="293">
        <f t="shared" si="74"/>
        <v>0</v>
      </c>
      <c r="AR448" s="294" t="str">
        <f>IF(AQ448=0,"",
IF(SUM($AQ$330:AQ448)=1,AS448,
IF($AQ$451&gt;SUM($AQ$330:AQ448),_xlfn.CONCAT(", ",AS448),
IF($AQ$451=SUM($AQ$330:AQ448),_xlfn.CONCAT(" y ",AS448)))))</f>
        <v/>
      </c>
      <c r="AS448" s="89" t="s">
        <v>5320</v>
      </c>
    </row>
    <row r="449" spans="1:45" ht="15" customHeight="1">
      <c r="A449" s="64"/>
      <c r="B449" s="11"/>
      <c r="C449" s="61" t="s">
        <v>5321</v>
      </c>
      <c r="D449" s="1020" t="str">
        <f>IF(CNGE_2025_M1_Secc5_Sub1!$D149="","",CNGE_2025_M1_Secc5_Sub1!$D149)</f>
        <v/>
      </c>
      <c r="E449" s="889"/>
      <c r="F449" s="889"/>
      <c r="G449" s="889"/>
      <c r="H449" s="889"/>
      <c r="I449" s="889"/>
      <c r="J449" s="890"/>
      <c r="K449" s="1041"/>
      <c r="L449" s="1042"/>
      <c r="M449" s="1042"/>
      <c r="N449" s="1042"/>
      <c r="O449" s="1043"/>
      <c r="P449" s="1041"/>
      <c r="Q449" s="1042"/>
      <c r="R449" s="1042"/>
      <c r="S449" s="1042"/>
      <c r="T449" s="1043"/>
      <c r="U449" s="1041"/>
      <c r="V449" s="1042"/>
      <c r="W449" s="1042"/>
      <c r="X449" s="1042"/>
      <c r="Y449" s="1043"/>
      <c r="Z449" s="1041"/>
      <c r="AA449" s="1042"/>
      <c r="AB449" s="1042"/>
      <c r="AC449" s="1042"/>
      <c r="AD449" s="1043"/>
      <c r="AI449">
        <f t="shared" si="69"/>
        <v>0</v>
      </c>
      <c r="AJ449">
        <f t="shared" si="70"/>
        <v>0</v>
      </c>
      <c r="AK449">
        <f t="shared" si="71"/>
        <v>0</v>
      </c>
      <c r="AL449">
        <f t="shared" si="72"/>
        <v>0</v>
      </c>
      <c r="AM449" s="293">
        <f t="shared" si="73"/>
        <v>0</v>
      </c>
      <c r="AN449" s="294" t="str">
        <f>IF(AM449=0,"",
IF(SUM($AM$330:AM449)=1,AO449,
IF($AM$451&gt;SUM($AM$330:AM449),_xlfn.CONCAT(", ",AO449),
IF($AM$451=SUM($AM$330:AM449),_xlfn.CONCAT(" y ",AO449)))))</f>
        <v/>
      </c>
      <c r="AO449" s="31">
        <v>119</v>
      </c>
      <c r="AP449" s="290">
        <f t="shared" si="75"/>
        <v>0</v>
      </c>
      <c r="AQ449" s="293">
        <f t="shared" si="74"/>
        <v>0</v>
      </c>
      <c r="AR449" s="294" t="str">
        <f>IF(AQ449=0,"",
IF(SUM($AQ$330:AQ449)=1,AS449,
IF($AQ$451&gt;SUM($AQ$330:AQ449),_xlfn.CONCAT(", ",AS449),
IF($AQ$451=SUM($AQ$330:AQ449),_xlfn.CONCAT(" y ",AS449)))))</f>
        <v/>
      </c>
      <c r="AS449" s="89" t="s">
        <v>5322</v>
      </c>
    </row>
    <row r="450" spans="1:45" ht="15" customHeight="1">
      <c r="A450" s="64"/>
      <c r="B450" s="11"/>
      <c r="C450" s="61" t="s">
        <v>5323</v>
      </c>
      <c r="D450" s="1020" t="str">
        <f>IF(CNGE_2025_M1_Secc5_Sub1!$D150="","",CNGE_2025_M1_Secc5_Sub1!$D150)</f>
        <v/>
      </c>
      <c r="E450" s="889"/>
      <c r="F450" s="889"/>
      <c r="G450" s="889"/>
      <c r="H450" s="889"/>
      <c r="I450" s="889"/>
      <c r="J450" s="890"/>
      <c r="K450" s="1041"/>
      <c r="L450" s="1042"/>
      <c r="M450" s="1042"/>
      <c r="N450" s="1042"/>
      <c r="O450" s="1043"/>
      <c r="P450" s="1041"/>
      <c r="Q450" s="1042"/>
      <c r="R450" s="1042"/>
      <c r="S450" s="1042"/>
      <c r="T450" s="1043"/>
      <c r="U450" s="1041"/>
      <c r="V450" s="1042"/>
      <c r="W450" s="1042"/>
      <c r="X450" s="1042"/>
      <c r="Y450" s="1043"/>
      <c r="Z450" s="1041"/>
      <c r="AA450" s="1042"/>
      <c r="AB450" s="1042"/>
      <c r="AC450" s="1042"/>
      <c r="AD450" s="1043"/>
      <c r="AI450">
        <f t="shared" si="69"/>
        <v>0</v>
      </c>
      <c r="AJ450">
        <f t="shared" si="70"/>
        <v>0</v>
      </c>
      <c r="AK450">
        <f t="shared" si="71"/>
        <v>0</v>
      </c>
      <c r="AL450">
        <f t="shared" si="72"/>
        <v>0</v>
      </c>
      <c r="AM450" s="293">
        <f t="shared" si="73"/>
        <v>0</v>
      </c>
      <c r="AN450" s="294" t="str">
        <f>IF(AM450=0,"",
IF(SUM($AM$330:AM450)=1,AO450,
IF($AM$451&gt;SUM($AM$330:AM450),_xlfn.CONCAT(", ",AO450),
IF($AM$451=SUM($AM$330:AM450),_xlfn.CONCAT(" y ",AO450)))))</f>
        <v/>
      </c>
      <c r="AO450" s="31">
        <v>120</v>
      </c>
      <c r="AP450" s="290">
        <f t="shared" si="75"/>
        <v>0</v>
      </c>
      <c r="AQ450" s="293">
        <f t="shared" si="74"/>
        <v>0</v>
      </c>
      <c r="AR450" s="294" t="str">
        <f>IF(AQ450=0,"",
IF(SUM($AQ$330:AQ450)=1,AS450,
IF($AQ$451&gt;SUM($AQ$330:AQ450),_xlfn.CONCAT(", ",AS450),
IF($AQ$451=SUM($AQ$330:AQ450),_xlfn.CONCAT(" y ",AS450)))))</f>
        <v/>
      </c>
      <c r="AS450" s="89" t="s">
        <v>5324</v>
      </c>
    </row>
    <row r="451" spans="1:45" ht="15" customHeight="1">
      <c r="A451" s="64"/>
      <c r="B451" s="11"/>
      <c r="C451" s="1"/>
      <c r="D451" s="1"/>
      <c r="E451" s="1"/>
      <c r="F451" s="1"/>
      <c r="G451" s="1"/>
      <c r="H451" s="1"/>
      <c r="I451" s="1"/>
      <c r="J451" s="96" t="s">
        <v>5571</v>
      </c>
      <c r="K451" s="1021">
        <f>IF(AND(SUM(K330:K450)=0,COUNTIF(K330:K450,"NS")&gt;0),"NS",IF(AND(SUM(K330:K450)=0,COUNTIF(K330:K450,0)&gt;0),0,IF(AND(SUM(K330:K450)=0,COUNTIF(K330:K450,"NA")&gt;0),"NA",SUM(K330:K450))))</f>
        <v>0</v>
      </c>
      <c r="L451" s="889"/>
      <c r="M451" s="889"/>
      <c r="N451" s="889"/>
      <c r="O451" s="890"/>
      <c r="P451" s="1021">
        <f>IF(AND(SUM(P330:P450)=0,COUNTIF(P330:P450,"NS")&gt;0),"NS",IF(AND(SUM(P330:P450)=0,COUNTIF(P330:P450,0)&gt;0),0,IF(AND(SUM(P330:P450)=0,COUNTIF(P330:P450,"NA")&gt;0),"NA",SUM(P330:P450))))</f>
        <v>0</v>
      </c>
      <c r="Q451" s="889"/>
      <c r="R451" s="889"/>
      <c r="S451" s="889"/>
      <c r="T451" s="890"/>
      <c r="U451" s="1021">
        <f>IF(AND(SUM(U330:U450)=0,COUNTIF(U330:U450,"NS")&gt;0),"NS",IF(AND(SUM(U330:U450)=0,COUNTIF(U330:U450,0)&gt;0),0,IF(AND(SUM(U330:U450)=0,COUNTIF(U330:U450,"NA")&gt;0),"NA",SUM(U330:U450))))</f>
        <v>0</v>
      </c>
      <c r="V451" s="889"/>
      <c r="W451" s="889"/>
      <c r="X451" s="889"/>
      <c r="Y451" s="890"/>
      <c r="Z451" s="1021">
        <f>IF(AND(SUM(Z330:Z450)=0,COUNTIF(Z330:Z450,"NS")&gt;0),"NS",IF(AND(SUM(Z330:Z450)=0,COUNTIF(Z330:Z450,0)&gt;0),0,IF(AND(SUM(Z330:Z450)=0,COUNTIF(Z330:Z450,"NA")&gt;0),"NA",SUM(Z330:Z450))))</f>
        <v>0</v>
      </c>
      <c r="AA451" s="889"/>
      <c r="AB451" s="889"/>
      <c r="AC451" s="889"/>
      <c r="AD451" s="890"/>
      <c r="AL451" s="278">
        <f>SUM(AL330:AL450)</f>
        <v>0</v>
      </c>
      <c r="AM451" s="296">
        <f>SUM(AM330:AM450)</f>
        <v>0</v>
      </c>
      <c r="AN451" s="296" t="str">
        <f>IF(AM451=0,"",_xlfn.CONCAT(AN330:AN450))</f>
        <v/>
      </c>
      <c r="AO451" s="297" t="str">
        <f>IF(AM451=0,"",
IF(AM451&gt;1,"Favor de revisar la suma y consistencia de totales y/o subtotales por filas (numéricos y NS)",
IF(AM451=1,_xlfn.CONCAT("Favor de revisar la sumatoria del total y/o subtotal en el numeral: ",AN451),_xlfn.CONCAT("Favor de revisar la sumatoria de los totales y/o subtotales en los numerales: ",AN451))))</f>
        <v/>
      </c>
      <c r="AQ451" s="296">
        <f>SUM(AQ330:AQ450)</f>
        <v>0</v>
      </c>
      <c r="AR451" s="296" t="str">
        <f>IF(AQ451=0,"",_xlfn.CONCAT(AR330:AR450))</f>
        <v/>
      </c>
      <c r="AS451" s="297" t="str">
        <f>IF(AQ451=0,"",
IF(AQ451&gt;10,"Favor de ingresar toda la información requerida en la pregunta",
IF(AQ451=1,_xlfn.CONCAT("Favor de revisar la información capturada en el numeral: ",AR451),_xlfn.CONCAT("Favor de revisar la información capturada en los numerales: ",AR451))))</f>
        <v/>
      </c>
    </row>
    <row r="452" spans="1:45" ht="15" customHeight="1">
      <c r="A452" s="64"/>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I452" t="s">
        <v>5572</v>
      </c>
      <c r="AJ452" s="279">
        <f>SUM(AL451)</f>
        <v>0</v>
      </c>
    </row>
    <row r="453" spans="1:45" ht="45" customHeight="1">
      <c r="A453" s="64"/>
      <c r="B453" s="11"/>
      <c r="C453" s="1074" t="s">
        <v>5412</v>
      </c>
      <c r="D453" s="866"/>
      <c r="E453" s="952"/>
      <c r="F453" s="1027"/>
      <c r="G453" s="884"/>
      <c r="H453" s="884"/>
      <c r="I453" s="884"/>
      <c r="J453" s="884"/>
      <c r="K453" s="884"/>
      <c r="L453" s="884"/>
      <c r="M453" s="884"/>
      <c r="N453" s="884"/>
      <c r="O453" s="884"/>
      <c r="P453" s="884"/>
      <c r="Q453" s="884"/>
      <c r="R453" s="884"/>
      <c r="S453" s="884"/>
      <c r="T453" s="884"/>
      <c r="U453" s="884"/>
      <c r="V453" s="884"/>
      <c r="W453" s="884"/>
      <c r="X453" s="884"/>
      <c r="Y453" s="884"/>
      <c r="Z453" s="884"/>
      <c r="AA453" s="884"/>
      <c r="AB453" s="884"/>
      <c r="AC453" s="884"/>
      <c r="AD453" s="885"/>
    </row>
    <row r="454" spans="1:45" ht="15" customHeight="1">
      <c r="A454" s="64"/>
      <c r="B454" s="1032" t="str">
        <f>IF(AND(AT330&gt;0,F453=""),"Ha registrado un número mayor a cero en la col. Otro tipo debe anotar el nombre de dicho(s) tipo(s) de conclusión ","")</f>
        <v/>
      </c>
      <c r="C454" s="1032"/>
      <c r="D454" s="1032"/>
      <c r="E454" s="1032"/>
      <c r="F454" s="1032"/>
      <c r="G454" s="1032"/>
      <c r="H454" s="1032"/>
      <c r="I454" s="1032"/>
      <c r="J454" s="1032"/>
      <c r="K454" s="1032"/>
      <c r="L454" s="1032"/>
      <c r="M454" s="1032"/>
      <c r="N454" s="1032"/>
      <c r="O454" s="1032"/>
      <c r="P454" s="1032"/>
      <c r="Q454" s="1032"/>
      <c r="R454" s="1032"/>
      <c r="S454" s="1032"/>
      <c r="T454" s="1032"/>
      <c r="U454" s="1032"/>
      <c r="V454" s="1032"/>
      <c r="W454" s="1032"/>
      <c r="X454" s="1032"/>
      <c r="Y454" s="1032"/>
      <c r="Z454" s="1032"/>
      <c r="AA454" s="1032"/>
      <c r="AB454" s="1032"/>
      <c r="AC454" s="1032"/>
      <c r="AD454" s="1032"/>
      <c r="AE454" s="1032"/>
    </row>
    <row r="455" spans="1:45" ht="24" customHeight="1">
      <c r="A455" s="64"/>
      <c r="B455" s="11"/>
      <c r="C455" s="1000" t="s">
        <v>5325</v>
      </c>
      <c r="D455" s="866"/>
      <c r="E455" s="866"/>
      <c r="F455" s="866"/>
      <c r="G455" s="866"/>
      <c r="H455" s="866"/>
      <c r="I455" s="866"/>
      <c r="J455" s="866"/>
      <c r="K455" s="866"/>
      <c r="L455" s="866"/>
      <c r="M455" s="866"/>
      <c r="N455" s="866"/>
      <c r="O455" s="866"/>
      <c r="P455" s="866"/>
      <c r="Q455" s="866"/>
      <c r="R455" s="866"/>
      <c r="S455" s="866"/>
      <c r="T455" s="866"/>
      <c r="U455" s="866"/>
      <c r="V455" s="866"/>
      <c r="W455" s="866"/>
      <c r="X455" s="866"/>
      <c r="Y455" s="866"/>
      <c r="Z455" s="866"/>
      <c r="AA455" s="866"/>
      <c r="AB455" s="866"/>
      <c r="AC455" s="866"/>
      <c r="AD455" s="866"/>
    </row>
    <row r="456" spans="1:45" ht="60" customHeight="1">
      <c r="A456" s="64"/>
      <c r="B456" s="11"/>
      <c r="C456" s="1019"/>
      <c r="D456" s="884"/>
      <c r="E456" s="884"/>
      <c r="F456" s="884"/>
      <c r="G456" s="884"/>
      <c r="H456" s="884"/>
      <c r="I456" s="884"/>
      <c r="J456" s="884"/>
      <c r="K456" s="884"/>
      <c r="L456" s="884"/>
      <c r="M456" s="884"/>
      <c r="N456" s="884"/>
      <c r="O456" s="884"/>
      <c r="P456" s="884"/>
      <c r="Q456" s="884"/>
      <c r="R456" s="884"/>
      <c r="S456" s="884"/>
      <c r="T456" s="884"/>
      <c r="U456" s="884"/>
      <c r="V456" s="884"/>
      <c r="W456" s="884"/>
      <c r="X456" s="884"/>
      <c r="Y456" s="884"/>
      <c r="Z456" s="884"/>
      <c r="AA456" s="884"/>
      <c r="AB456" s="884"/>
      <c r="AC456" s="884"/>
      <c r="AD456" s="885"/>
    </row>
    <row r="457" spans="1:45" ht="15" customHeight="1">
      <c r="A457" s="64"/>
      <c r="B457" s="988" t="str">
        <f>AS451</f>
        <v/>
      </c>
      <c r="C457" s="866"/>
      <c r="D457" s="866"/>
      <c r="E457" s="866"/>
      <c r="F457" s="866"/>
      <c r="G457" s="866"/>
      <c r="H457" s="866"/>
      <c r="I457" s="866"/>
      <c r="J457" s="866"/>
      <c r="K457" s="866"/>
      <c r="L457" s="866"/>
      <c r="M457" s="866"/>
      <c r="N457" s="866"/>
      <c r="O457" s="866"/>
      <c r="P457" s="866"/>
      <c r="Q457" s="866"/>
      <c r="R457" s="866"/>
      <c r="S457" s="866"/>
      <c r="T457" s="866"/>
      <c r="U457" s="866"/>
      <c r="V457" s="866"/>
      <c r="W457" s="866"/>
      <c r="X457" s="866"/>
      <c r="Y457" s="866"/>
      <c r="Z457" s="866"/>
      <c r="AA457" s="866"/>
      <c r="AB457" s="866"/>
      <c r="AC457" s="866"/>
      <c r="AD457" s="866"/>
    </row>
    <row r="458" spans="1:45" ht="15" customHeight="1">
      <c r="A458" s="64"/>
      <c r="B458" s="1005" t="str">
        <f>IF(SUM(COUNTIF(K330:AD450,"NS"))&lt;&gt;0,"Alerta: debido a que cuenta con registros NS, debe proporcionar una justificación en el area de comentarios al final de la pregunta","")</f>
        <v/>
      </c>
      <c r="C458" s="866"/>
      <c r="D458" s="866"/>
      <c r="E458" s="866"/>
      <c r="F458" s="866"/>
      <c r="G458" s="866"/>
      <c r="H458" s="866"/>
      <c r="I458" s="866"/>
      <c r="J458" s="866"/>
      <c r="K458" s="866"/>
      <c r="L458" s="866"/>
      <c r="M458" s="866"/>
      <c r="N458" s="866"/>
      <c r="O458" s="866"/>
      <c r="P458" s="866"/>
      <c r="Q458" s="866"/>
      <c r="R458" s="866"/>
      <c r="S458" s="866"/>
      <c r="T458" s="866"/>
      <c r="U458" s="866"/>
      <c r="V458" s="866"/>
      <c r="W458" s="866"/>
      <c r="X458" s="866"/>
      <c r="Y458" s="866"/>
      <c r="Z458" s="866"/>
      <c r="AA458" s="866"/>
      <c r="AB458" s="866"/>
      <c r="AC458" s="866"/>
      <c r="AD458" s="866"/>
      <c r="AE458" s="866"/>
    </row>
    <row r="459" spans="1:45" ht="15" customHeight="1">
      <c r="A459" s="64"/>
      <c r="B459" s="1032" t="str">
        <f>AO451</f>
        <v/>
      </c>
      <c r="C459" s="866"/>
      <c r="D459" s="866"/>
      <c r="E459" s="866"/>
      <c r="F459" s="866"/>
      <c r="G459" s="866"/>
      <c r="H459" s="866"/>
      <c r="I459" s="866"/>
      <c r="J459" s="866"/>
      <c r="K459" s="866"/>
      <c r="L459" s="866"/>
      <c r="M459" s="866"/>
      <c r="N459" s="866"/>
      <c r="O459" s="866"/>
      <c r="P459" s="866"/>
      <c r="Q459" s="866"/>
      <c r="R459" s="866"/>
      <c r="S459" s="866"/>
      <c r="T459" s="866"/>
      <c r="U459" s="866"/>
      <c r="V459" s="866"/>
      <c r="W459" s="866"/>
      <c r="X459" s="866"/>
      <c r="Y459" s="866"/>
      <c r="Z459" s="866"/>
      <c r="AA459" s="866"/>
      <c r="AB459" s="866"/>
      <c r="AC459" s="866"/>
      <c r="AD459" s="866"/>
      <c r="AE459" s="866"/>
    </row>
    <row r="460" spans="1:45" ht="15" customHeight="1">
      <c r="A460" s="64"/>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row>
    <row r="461" spans="1:45" ht="15" customHeight="1">
      <c r="A461" s="64"/>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row>
    <row r="462" spans="1:45" ht="15" customHeight="1">
      <c r="A462" s="64"/>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row>
    <row r="463" spans="1:45" ht="36" customHeight="1">
      <c r="A463" s="32" t="s">
        <v>5762</v>
      </c>
      <c r="B463" s="994" t="s">
        <v>5763</v>
      </c>
      <c r="C463" s="866"/>
      <c r="D463" s="866"/>
      <c r="E463" s="866"/>
      <c r="F463" s="866"/>
      <c r="G463" s="866"/>
      <c r="H463" s="866"/>
      <c r="I463" s="866"/>
      <c r="J463" s="866"/>
      <c r="K463" s="866"/>
      <c r="L463" s="866"/>
      <c r="M463" s="866"/>
      <c r="N463" s="866"/>
      <c r="O463" s="866"/>
      <c r="P463" s="866"/>
      <c r="Q463" s="866"/>
      <c r="R463" s="866"/>
      <c r="S463" s="866"/>
      <c r="T463" s="866"/>
      <c r="U463" s="866"/>
      <c r="V463" s="866"/>
      <c r="W463" s="866"/>
      <c r="X463" s="866"/>
      <c r="Y463" s="866"/>
      <c r="Z463" s="866"/>
      <c r="AA463" s="866"/>
      <c r="AB463" s="866"/>
      <c r="AC463" s="866"/>
      <c r="AD463" s="866"/>
    </row>
    <row r="464" spans="1:45" ht="24" customHeight="1">
      <c r="A464" s="32"/>
      <c r="B464" s="11"/>
      <c r="C464" s="1000" t="s">
        <v>5764</v>
      </c>
      <c r="D464" s="866"/>
      <c r="E464" s="866"/>
      <c r="F464" s="866"/>
      <c r="G464" s="866"/>
      <c r="H464" s="866"/>
      <c r="I464" s="866"/>
      <c r="J464" s="866"/>
      <c r="K464" s="866"/>
      <c r="L464" s="866"/>
      <c r="M464" s="866"/>
      <c r="N464" s="866"/>
      <c r="O464" s="866"/>
      <c r="P464" s="866"/>
      <c r="Q464" s="866"/>
      <c r="R464" s="866"/>
      <c r="S464" s="866"/>
      <c r="T464" s="866"/>
      <c r="U464" s="866"/>
      <c r="V464" s="866"/>
      <c r="W464" s="866"/>
      <c r="X464" s="866"/>
      <c r="Y464" s="866"/>
      <c r="Z464" s="866"/>
      <c r="AA464" s="866"/>
      <c r="AB464" s="866"/>
      <c r="AC464" s="866"/>
      <c r="AD464" s="866"/>
    </row>
    <row r="465" spans="1:36" ht="15" customHeight="1">
      <c r="A465" s="32"/>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G465" s="63"/>
      <c r="AH465" s="986" t="s">
        <v>5108</v>
      </c>
      <c r="AI465" s="987"/>
      <c r="AJ465" s="987"/>
    </row>
    <row r="466" spans="1:36" ht="24" customHeight="1">
      <c r="A466" s="64"/>
      <c r="B466" s="11"/>
      <c r="C466" s="995" t="s">
        <v>5109</v>
      </c>
      <c r="D466" s="889"/>
      <c r="E466" s="889"/>
      <c r="F466" s="889"/>
      <c r="G466" s="889"/>
      <c r="H466" s="889"/>
      <c r="I466" s="889"/>
      <c r="J466" s="889"/>
      <c r="K466" s="889"/>
      <c r="L466" s="889"/>
      <c r="M466" s="889"/>
      <c r="N466" s="889"/>
      <c r="O466" s="889"/>
      <c r="P466" s="889"/>
      <c r="Q466" s="889"/>
      <c r="R466" s="889"/>
      <c r="S466" s="889"/>
      <c r="T466" s="889"/>
      <c r="U466" s="889"/>
      <c r="V466" s="889"/>
      <c r="W466" s="889"/>
      <c r="X466" s="890"/>
      <c r="Y466" s="995" t="s">
        <v>5765</v>
      </c>
      <c r="Z466" s="889"/>
      <c r="AA466" s="889"/>
      <c r="AB466" s="889"/>
      <c r="AC466" s="889"/>
      <c r="AD466" s="890"/>
      <c r="AG466" s="289" t="s">
        <v>5116</v>
      </c>
      <c r="AH466" s="291" t="s">
        <v>5117</v>
      </c>
      <c r="AI466" s="298" t="s">
        <v>5118</v>
      </c>
      <c r="AJ466" s="295" t="s">
        <v>5119</v>
      </c>
    </row>
    <row r="467" spans="1:36" ht="15" customHeight="1">
      <c r="A467" s="64"/>
      <c r="B467" s="11"/>
      <c r="C467" s="267" t="s">
        <v>5743</v>
      </c>
      <c r="D467" s="1020" t="s">
        <v>5744</v>
      </c>
      <c r="E467" s="889"/>
      <c r="F467" s="889"/>
      <c r="G467" s="889"/>
      <c r="H467" s="889"/>
      <c r="I467" s="889"/>
      <c r="J467" s="889"/>
      <c r="K467" s="889"/>
      <c r="L467" s="889"/>
      <c r="M467" s="889"/>
      <c r="N467" s="889"/>
      <c r="O467" s="889"/>
      <c r="P467" s="889"/>
      <c r="Q467" s="889"/>
      <c r="R467" s="889"/>
      <c r="S467" s="889"/>
      <c r="T467" s="889"/>
      <c r="U467" s="889"/>
      <c r="V467" s="889"/>
      <c r="W467" s="889"/>
      <c r="X467" s="890"/>
      <c r="Y467" s="1041"/>
      <c r="Z467" s="1042"/>
      <c r="AA467" s="1042"/>
      <c r="AB467" s="1042"/>
      <c r="AC467" s="1042"/>
      <c r="AD467" s="1043"/>
      <c r="AG467" s="290">
        <f>IF(AND(COUNTBLANK(D467)=0,OR(COUNTA(Y467)=1,COUNTA(Y467)=0)),0,1)</f>
        <v>0</v>
      </c>
      <c r="AH467" s="293">
        <f>IF(AG467=0,0,1)</f>
        <v>0</v>
      </c>
      <c r="AI467" s="294" t="str">
        <f>IF(AH467=0,"",
IF(SUM(AH467:AH467)=1,AJ467,
IF(AH588&gt;SUM(AH467:AH467),_xlfn.CONCAT(", ",AJ467),
IF(AH588=SUM(AH467:AH467),_xlfn.CONCAT(" y ",AJ467)))))</f>
        <v/>
      </c>
      <c r="AJ467" s="89" t="s">
        <v>5745</v>
      </c>
    </row>
    <row r="468" spans="1:36" ht="15" customHeight="1">
      <c r="A468" s="64"/>
      <c r="B468" s="11"/>
      <c r="C468" s="58" t="s">
        <v>5043</v>
      </c>
      <c r="D468" s="1020" t="str">
        <f>IF(CNGE_2025_M1_Secc5_Sub1!$D31="","",CNGE_2025_M1_Secc5_Sub1!$D31)</f>
        <v/>
      </c>
      <c r="E468" s="889"/>
      <c r="F468" s="889"/>
      <c r="G468" s="889"/>
      <c r="H468" s="889"/>
      <c r="I468" s="889"/>
      <c r="J468" s="889"/>
      <c r="K468" s="889"/>
      <c r="L468" s="889"/>
      <c r="M468" s="889"/>
      <c r="N468" s="889"/>
      <c r="O468" s="889"/>
      <c r="P468" s="889"/>
      <c r="Q468" s="889"/>
      <c r="R468" s="889"/>
      <c r="S468" s="889"/>
      <c r="T468" s="889"/>
      <c r="U468" s="889"/>
      <c r="V468" s="889"/>
      <c r="W468" s="889"/>
      <c r="X468" s="890"/>
      <c r="Y468" s="1041"/>
      <c r="Z468" s="1042"/>
      <c r="AA468" s="1042"/>
      <c r="AB468" s="1042"/>
      <c r="AC468" s="1042"/>
      <c r="AD468" s="1043"/>
      <c r="AG468" s="290">
        <f t="shared" ref="AG468:AG499" si="76">IF(AND(COUNTBLANK(D468)=0,COUNTA(Y468)=1),0,IF(AND(COUNTBLANK(D468)=1,COUNTA(Y468)=0),0,1))</f>
        <v>0</v>
      </c>
      <c r="AH468" s="293">
        <f t="shared" ref="AH468:AH498" si="77">IF(AG468=0,0,1)</f>
        <v>0</v>
      </c>
      <c r="AI468" s="294" t="str">
        <f>IF(AH468=0,"",
IF(SUM($AH$467:AH468)=1,AJ468,
IF($AH$588&gt;SUM($AH$467:AH468),_xlfn.CONCAT(", ",AJ468),
IF($AH$588=SUM($AH$467:AH468),_xlfn.CONCAT(" y ",AJ468)))))</f>
        <v/>
      </c>
      <c r="AJ468" s="89" t="s">
        <v>5120</v>
      </c>
    </row>
    <row r="469" spans="1:36" ht="15" customHeight="1">
      <c r="A469" s="64"/>
      <c r="B469" s="11"/>
      <c r="C469" s="58" t="s">
        <v>5045</v>
      </c>
      <c r="D469" s="1020" t="str">
        <f>IF(CNGE_2025_M1_Secc5_Sub1!$D32="","",CNGE_2025_M1_Secc5_Sub1!$D32)</f>
        <v/>
      </c>
      <c r="E469" s="889"/>
      <c r="F469" s="889"/>
      <c r="G469" s="889"/>
      <c r="H469" s="889"/>
      <c r="I469" s="889"/>
      <c r="J469" s="889"/>
      <c r="K469" s="889"/>
      <c r="L469" s="889"/>
      <c r="M469" s="889"/>
      <c r="N469" s="889"/>
      <c r="O469" s="889"/>
      <c r="P469" s="889"/>
      <c r="Q469" s="889"/>
      <c r="R469" s="889"/>
      <c r="S469" s="889"/>
      <c r="T469" s="889"/>
      <c r="U469" s="889"/>
      <c r="V469" s="889"/>
      <c r="W469" s="889"/>
      <c r="X469" s="890"/>
      <c r="Y469" s="1041"/>
      <c r="Z469" s="1042"/>
      <c r="AA469" s="1042"/>
      <c r="AB469" s="1042"/>
      <c r="AC469" s="1042"/>
      <c r="AD469" s="1043"/>
      <c r="AG469" s="290">
        <f t="shared" si="76"/>
        <v>0</v>
      </c>
      <c r="AH469" s="293">
        <f t="shared" si="77"/>
        <v>0</v>
      </c>
      <c r="AI469" s="294" t="str">
        <f>IF(AH469=0,"",
IF(SUM($AH$467:AH469)=1,AJ469,
IF($AH$588&gt;SUM($AH$467:AH469),_xlfn.CONCAT(", ",AJ469),
IF($AH$588=SUM($AH$467:AH469),_xlfn.CONCAT(" y ",AJ469)))))</f>
        <v/>
      </c>
      <c r="AJ469" s="89" t="s">
        <v>5121</v>
      </c>
    </row>
    <row r="470" spans="1:36" ht="15" customHeight="1">
      <c r="A470" s="64"/>
      <c r="B470" s="11"/>
      <c r="C470" s="58" t="s">
        <v>5047</v>
      </c>
      <c r="D470" s="1020" t="str">
        <f>IF(CNGE_2025_M1_Secc5_Sub1!$D33="","",CNGE_2025_M1_Secc5_Sub1!$D33)</f>
        <v/>
      </c>
      <c r="E470" s="889"/>
      <c r="F470" s="889"/>
      <c r="G470" s="889"/>
      <c r="H470" s="889"/>
      <c r="I470" s="889"/>
      <c r="J470" s="889"/>
      <c r="K470" s="889"/>
      <c r="L470" s="889"/>
      <c r="M470" s="889"/>
      <c r="N470" s="889"/>
      <c r="O470" s="889"/>
      <c r="P470" s="889"/>
      <c r="Q470" s="889"/>
      <c r="R470" s="889"/>
      <c r="S470" s="889"/>
      <c r="T470" s="889"/>
      <c r="U470" s="889"/>
      <c r="V470" s="889"/>
      <c r="W470" s="889"/>
      <c r="X470" s="890"/>
      <c r="Y470" s="1041"/>
      <c r="Z470" s="1042"/>
      <c r="AA470" s="1042"/>
      <c r="AB470" s="1042"/>
      <c r="AC470" s="1042"/>
      <c r="AD470" s="1043"/>
      <c r="AG470" s="290">
        <f t="shared" si="76"/>
        <v>0</v>
      </c>
      <c r="AH470" s="293">
        <f t="shared" si="77"/>
        <v>0</v>
      </c>
      <c r="AI470" s="294" t="str">
        <f>IF(AH470=0,"",
IF(SUM($AH$467:AH470)=1,AJ470,
IF($AH$588&gt;SUM($AH$467:AH470),_xlfn.CONCAT(", ",AJ470),
IF($AH$588=SUM($AH$467:AH470),_xlfn.CONCAT(" y ",AJ470)))))</f>
        <v/>
      </c>
      <c r="AJ470" s="89" t="s">
        <v>5122</v>
      </c>
    </row>
    <row r="471" spans="1:36" ht="15" customHeight="1">
      <c r="A471" s="64"/>
      <c r="B471" s="11"/>
      <c r="C471" s="58" t="s">
        <v>5049</v>
      </c>
      <c r="D471" s="1020" t="str">
        <f>IF(CNGE_2025_M1_Secc5_Sub1!$D34="","",CNGE_2025_M1_Secc5_Sub1!$D34)</f>
        <v/>
      </c>
      <c r="E471" s="889"/>
      <c r="F471" s="889"/>
      <c r="G471" s="889"/>
      <c r="H471" s="889"/>
      <c r="I471" s="889"/>
      <c r="J471" s="889"/>
      <c r="K471" s="889"/>
      <c r="L471" s="889"/>
      <c r="M471" s="889"/>
      <c r="N471" s="889"/>
      <c r="O471" s="889"/>
      <c r="P471" s="889"/>
      <c r="Q471" s="889"/>
      <c r="R471" s="889"/>
      <c r="S471" s="889"/>
      <c r="T471" s="889"/>
      <c r="U471" s="889"/>
      <c r="V471" s="889"/>
      <c r="W471" s="889"/>
      <c r="X471" s="890"/>
      <c r="Y471" s="1041"/>
      <c r="Z471" s="1042"/>
      <c r="AA471" s="1042"/>
      <c r="AB471" s="1042"/>
      <c r="AC471" s="1042"/>
      <c r="AD471" s="1043"/>
      <c r="AG471" s="290">
        <f t="shared" si="76"/>
        <v>0</v>
      </c>
      <c r="AH471" s="293">
        <f t="shared" si="77"/>
        <v>0</v>
      </c>
      <c r="AI471" s="294" t="str">
        <f>IF(AH471=0,"",
IF(SUM($AH$467:AH471)=1,AJ471,
IF($AH$588&gt;SUM($AH$467:AH471),_xlfn.CONCAT(", ",AJ471),
IF($AH$588=SUM($AH$467:AH471),_xlfn.CONCAT(" y ",AJ471)))))</f>
        <v/>
      </c>
      <c r="AJ471" s="89" t="s">
        <v>5123</v>
      </c>
    </row>
    <row r="472" spans="1:36" ht="15" customHeight="1">
      <c r="A472" s="64"/>
      <c r="B472" s="11"/>
      <c r="C472" s="58" t="s">
        <v>5051</v>
      </c>
      <c r="D472" s="1020" t="str">
        <f>IF(CNGE_2025_M1_Secc5_Sub1!$D35="","",CNGE_2025_M1_Secc5_Sub1!$D35)</f>
        <v/>
      </c>
      <c r="E472" s="889"/>
      <c r="F472" s="889"/>
      <c r="G472" s="889"/>
      <c r="H472" s="889"/>
      <c r="I472" s="889"/>
      <c r="J472" s="889"/>
      <c r="K472" s="889"/>
      <c r="L472" s="889"/>
      <c r="M472" s="889"/>
      <c r="N472" s="889"/>
      <c r="O472" s="889"/>
      <c r="P472" s="889"/>
      <c r="Q472" s="889"/>
      <c r="R472" s="889"/>
      <c r="S472" s="889"/>
      <c r="T472" s="889"/>
      <c r="U472" s="889"/>
      <c r="V472" s="889"/>
      <c r="W472" s="889"/>
      <c r="X472" s="890"/>
      <c r="Y472" s="1041"/>
      <c r="Z472" s="1042"/>
      <c r="AA472" s="1042"/>
      <c r="AB472" s="1042"/>
      <c r="AC472" s="1042"/>
      <c r="AD472" s="1043"/>
      <c r="AG472" s="290">
        <f t="shared" si="76"/>
        <v>0</v>
      </c>
      <c r="AH472" s="293">
        <f t="shared" si="77"/>
        <v>0</v>
      </c>
      <c r="AI472" s="294" t="str">
        <f>IF(AH472=0,"",
IF(SUM($AH$467:AH472)=1,AJ472,
IF($AH$588&gt;SUM($AH$467:AH472),_xlfn.CONCAT(", ",AJ472),
IF($AH$588=SUM($AH$467:AH472),_xlfn.CONCAT(" y ",AJ472)))))</f>
        <v/>
      </c>
      <c r="AJ472" s="89" t="s">
        <v>5124</v>
      </c>
    </row>
    <row r="473" spans="1:36" ht="15" customHeight="1">
      <c r="A473" s="64"/>
      <c r="B473" s="11"/>
      <c r="C473" s="58" t="s">
        <v>5053</v>
      </c>
      <c r="D473" s="1020" t="str">
        <f>IF(CNGE_2025_M1_Secc5_Sub1!$D36="","",CNGE_2025_M1_Secc5_Sub1!$D36)</f>
        <v/>
      </c>
      <c r="E473" s="889"/>
      <c r="F473" s="889"/>
      <c r="G473" s="889"/>
      <c r="H473" s="889"/>
      <c r="I473" s="889"/>
      <c r="J473" s="889"/>
      <c r="K473" s="889"/>
      <c r="L473" s="889"/>
      <c r="M473" s="889"/>
      <c r="N473" s="889"/>
      <c r="O473" s="889"/>
      <c r="P473" s="889"/>
      <c r="Q473" s="889"/>
      <c r="R473" s="889"/>
      <c r="S473" s="889"/>
      <c r="T473" s="889"/>
      <c r="U473" s="889"/>
      <c r="V473" s="889"/>
      <c r="W473" s="889"/>
      <c r="X473" s="890"/>
      <c r="Y473" s="1041"/>
      <c r="Z473" s="1042"/>
      <c r="AA473" s="1042"/>
      <c r="AB473" s="1042"/>
      <c r="AC473" s="1042"/>
      <c r="AD473" s="1043"/>
      <c r="AG473" s="290">
        <f t="shared" si="76"/>
        <v>0</v>
      </c>
      <c r="AH473" s="293">
        <f t="shared" si="77"/>
        <v>0</v>
      </c>
      <c r="AI473" s="294" t="str">
        <f>IF(AH473=0,"",
IF(SUM($AH$467:AH473)=1,AJ473,
IF($AH$588&gt;SUM($AH$467:AH473),_xlfn.CONCAT(", ",AJ473),
IF($AH$588=SUM($AH$467:AH473),_xlfn.CONCAT(" y ",AJ473)))))</f>
        <v/>
      </c>
      <c r="AJ473" s="89" t="s">
        <v>5125</v>
      </c>
    </row>
    <row r="474" spans="1:36" ht="15" customHeight="1">
      <c r="A474" s="64"/>
      <c r="B474" s="11"/>
      <c r="C474" s="58" t="s">
        <v>5055</v>
      </c>
      <c r="D474" s="1020" t="str">
        <f>IF(CNGE_2025_M1_Secc5_Sub1!$D37="","",CNGE_2025_M1_Secc5_Sub1!$D37)</f>
        <v/>
      </c>
      <c r="E474" s="889"/>
      <c r="F474" s="889"/>
      <c r="G474" s="889"/>
      <c r="H474" s="889"/>
      <c r="I474" s="889"/>
      <c r="J474" s="889"/>
      <c r="K474" s="889"/>
      <c r="L474" s="889"/>
      <c r="M474" s="889"/>
      <c r="N474" s="889"/>
      <c r="O474" s="889"/>
      <c r="P474" s="889"/>
      <c r="Q474" s="889"/>
      <c r="R474" s="889"/>
      <c r="S474" s="889"/>
      <c r="T474" s="889"/>
      <c r="U474" s="889"/>
      <c r="V474" s="889"/>
      <c r="W474" s="889"/>
      <c r="X474" s="890"/>
      <c r="Y474" s="1041"/>
      <c r="Z474" s="1042"/>
      <c r="AA474" s="1042"/>
      <c r="AB474" s="1042"/>
      <c r="AC474" s="1042"/>
      <c r="AD474" s="1043"/>
      <c r="AG474" s="290">
        <f t="shared" si="76"/>
        <v>0</v>
      </c>
      <c r="AH474" s="293">
        <f t="shared" si="77"/>
        <v>0</v>
      </c>
      <c r="AI474" s="294" t="str">
        <f>IF(AH474=0,"",
IF(SUM($AH$467:AH474)=1,AJ474,
IF($AH$588&gt;SUM($AH$467:AH474),_xlfn.CONCAT(", ",AJ474),
IF($AH$588=SUM($AH$467:AH474),_xlfn.CONCAT(" y ",AJ474)))))</f>
        <v/>
      </c>
      <c r="AJ474" s="89" t="s">
        <v>5126</v>
      </c>
    </row>
    <row r="475" spans="1:36" ht="15" customHeight="1">
      <c r="A475" s="64"/>
      <c r="B475" s="11"/>
      <c r="C475" s="58" t="s">
        <v>5057</v>
      </c>
      <c r="D475" s="1020" t="str">
        <f>IF(CNGE_2025_M1_Secc5_Sub1!$D38="","",CNGE_2025_M1_Secc5_Sub1!$D38)</f>
        <v/>
      </c>
      <c r="E475" s="889"/>
      <c r="F475" s="889"/>
      <c r="G475" s="889"/>
      <c r="H475" s="889"/>
      <c r="I475" s="889"/>
      <c r="J475" s="889"/>
      <c r="K475" s="889"/>
      <c r="L475" s="889"/>
      <c r="M475" s="889"/>
      <c r="N475" s="889"/>
      <c r="O475" s="889"/>
      <c r="P475" s="889"/>
      <c r="Q475" s="889"/>
      <c r="R475" s="889"/>
      <c r="S475" s="889"/>
      <c r="T475" s="889"/>
      <c r="U475" s="889"/>
      <c r="V475" s="889"/>
      <c r="W475" s="889"/>
      <c r="X475" s="890"/>
      <c r="Y475" s="1041"/>
      <c r="Z475" s="1042"/>
      <c r="AA475" s="1042"/>
      <c r="AB475" s="1042"/>
      <c r="AC475" s="1042"/>
      <c r="AD475" s="1043"/>
      <c r="AG475" s="290">
        <f t="shared" si="76"/>
        <v>0</v>
      </c>
      <c r="AH475" s="293">
        <f t="shared" si="77"/>
        <v>0</v>
      </c>
      <c r="AI475" s="294" t="str">
        <f>IF(AH475=0,"",
IF(SUM($AH$467:AH475)=1,AJ475,
IF($AH$588&gt;SUM($AH$467:AH475),_xlfn.CONCAT(", ",AJ475),
IF($AH$588=SUM($AH$467:AH475),_xlfn.CONCAT(" y ",AJ475)))))</f>
        <v/>
      </c>
      <c r="AJ475" s="89" t="s">
        <v>5127</v>
      </c>
    </row>
    <row r="476" spans="1:36" ht="15" customHeight="1">
      <c r="A476" s="64"/>
      <c r="B476" s="11"/>
      <c r="C476" s="58" t="s">
        <v>5059</v>
      </c>
      <c r="D476" s="1020" t="str">
        <f>IF(CNGE_2025_M1_Secc5_Sub1!$D39="","",CNGE_2025_M1_Secc5_Sub1!$D39)</f>
        <v/>
      </c>
      <c r="E476" s="889"/>
      <c r="F476" s="889"/>
      <c r="G476" s="889"/>
      <c r="H476" s="889"/>
      <c r="I476" s="889"/>
      <c r="J476" s="889"/>
      <c r="K476" s="889"/>
      <c r="L476" s="889"/>
      <c r="M476" s="889"/>
      <c r="N476" s="889"/>
      <c r="O476" s="889"/>
      <c r="P476" s="889"/>
      <c r="Q476" s="889"/>
      <c r="R476" s="889"/>
      <c r="S476" s="889"/>
      <c r="T476" s="889"/>
      <c r="U476" s="889"/>
      <c r="V476" s="889"/>
      <c r="W476" s="889"/>
      <c r="X476" s="890"/>
      <c r="Y476" s="1041"/>
      <c r="Z476" s="1042"/>
      <c r="AA476" s="1042"/>
      <c r="AB476" s="1042"/>
      <c r="AC476" s="1042"/>
      <c r="AD476" s="1043"/>
      <c r="AG476" s="290">
        <f t="shared" si="76"/>
        <v>0</v>
      </c>
      <c r="AH476" s="293">
        <f t="shared" si="77"/>
        <v>0</v>
      </c>
      <c r="AI476" s="294" t="str">
        <f>IF(AH476=0,"",
IF(SUM($AH$467:AH476)=1,AJ476,
IF($AH$588&gt;SUM($AH$467:AH476),_xlfn.CONCAT(", ",AJ476),
IF($AH$588=SUM($AH$467:AH476),_xlfn.CONCAT(" y ",AJ476)))))</f>
        <v/>
      </c>
      <c r="AJ476" s="89" t="s">
        <v>5128</v>
      </c>
    </row>
    <row r="477" spans="1:36" ht="15" customHeight="1">
      <c r="A477" s="64"/>
      <c r="B477" s="11"/>
      <c r="C477" s="58" t="s">
        <v>5060</v>
      </c>
      <c r="D477" s="1020" t="str">
        <f>IF(CNGE_2025_M1_Secc5_Sub1!$D40="","",CNGE_2025_M1_Secc5_Sub1!$D40)</f>
        <v/>
      </c>
      <c r="E477" s="889"/>
      <c r="F477" s="889"/>
      <c r="G477" s="889"/>
      <c r="H477" s="889"/>
      <c r="I477" s="889"/>
      <c r="J477" s="889"/>
      <c r="K477" s="889"/>
      <c r="L477" s="889"/>
      <c r="M477" s="889"/>
      <c r="N477" s="889"/>
      <c r="O477" s="889"/>
      <c r="P477" s="889"/>
      <c r="Q477" s="889"/>
      <c r="R477" s="889"/>
      <c r="S477" s="889"/>
      <c r="T477" s="889"/>
      <c r="U477" s="889"/>
      <c r="V477" s="889"/>
      <c r="W477" s="889"/>
      <c r="X477" s="890"/>
      <c r="Y477" s="1041"/>
      <c r="Z477" s="1042"/>
      <c r="AA477" s="1042"/>
      <c r="AB477" s="1042"/>
      <c r="AC477" s="1042"/>
      <c r="AD477" s="1043"/>
      <c r="AG477" s="290">
        <f t="shared" si="76"/>
        <v>0</v>
      </c>
      <c r="AH477" s="293">
        <f t="shared" si="77"/>
        <v>0</v>
      </c>
      <c r="AI477" s="294" t="str">
        <f>IF(AH477=0,"",
IF(SUM($AH$467:AH477)=1,AJ477,
IF($AH$588&gt;SUM($AH$467:AH477),_xlfn.CONCAT(", ",AJ477),
IF($AH$588=SUM($AH$467:AH477),_xlfn.CONCAT(" y ",AJ477)))))</f>
        <v/>
      </c>
      <c r="AJ477" s="89" t="s">
        <v>5129</v>
      </c>
    </row>
    <row r="478" spans="1:36" ht="15" customHeight="1">
      <c r="A478" s="64"/>
      <c r="B478" s="11"/>
      <c r="C478" s="58" t="s">
        <v>5062</v>
      </c>
      <c r="D478" s="1020" t="str">
        <f>IF(CNGE_2025_M1_Secc5_Sub1!$D41="","",CNGE_2025_M1_Secc5_Sub1!$D41)</f>
        <v/>
      </c>
      <c r="E478" s="889"/>
      <c r="F478" s="889"/>
      <c r="G478" s="889"/>
      <c r="H478" s="889"/>
      <c r="I478" s="889"/>
      <c r="J478" s="889"/>
      <c r="K478" s="889"/>
      <c r="L478" s="889"/>
      <c r="M478" s="889"/>
      <c r="N478" s="889"/>
      <c r="O478" s="889"/>
      <c r="P478" s="889"/>
      <c r="Q478" s="889"/>
      <c r="R478" s="889"/>
      <c r="S478" s="889"/>
      <c r="T478" s="889"/>
      <c r="U478" s="889"/>
      <c r="V478" s="889"/>
      <c r="W478" s="889"/>
      <c r="X478" s="890"/>
      <c r="Y478" s="1041"/>
      <c r="Z478" s="1042"/>
      <c r="AA478" s="1042"/>
      <c r="AB478" s="1042"/>
      <c r="AC478" s="1042"/>
      <c r="AD478" s="1043"/>
      <c r="AG478" s="290">
        <f t="shared" si="76"/>
        <v>0</v>
      </c>
      <c r="AH478" s="293">
        <f t="shared" si="77"/>
        <v>0</v>
      </c>
      <c r="AI478" s="294" t="str">
        <f>IF(AH478=0,"",
IF(SUM($AH$467:AH478)=1,AJ478,
IF($AH$588&gt;SUM($AH$467:AH478),_xlfn.CONCAT(", ",AJ478),
IF($AH$588=SUM($AH$467:AH478),_xlfn.CONCAT(" y ",AJ478)))))</f>
        <v/>
      </c>
      <c r="AJ478" s="89" t="s">
        <v>5130</v>
      </c>
    </row>
    <row r="479" spans="1:36" ht="15" customHeight="1">
      <c r="A479" s="64"/>
      <c r="B479" s="11"/>
      <c r="C479" s="58" t="s">
        <v>5063</v>
      </c>
      <c r="D479" s="1020" t="str">
        <f>IF(CNGE_2025_M1_Secc5_Sub1!$D42="","",CNGE_2025_M1_Secc5_Sub1!$D42)</f>
        <v/>
      </c>
      <c r="E479" s="889"/>
      <c r="F479" s="889"/>
      <c r="G479" s="889"/>
      <c r="H479" s="889"/>
      <c r="I479" s="889"/>
      <c r="J479" s="889"/>
      <c r="K479" s="889"/>
      <c r="L479" s="889"/>
      <c r="M479" s="889"/>
      <c r="N479" s="889"/>
      <c r="O479" s="889"/>
      <c r="P479" s="889"/>
      <c r="Q479" s="889"/>
      <c r="R479" s="889"/>
      <c r="S479" s="889"/>
      <c r="T479" s="889"/>
      <c r="U479" s="889"/>
      <c r="V479" s="889"/>
      <c r="W479" s="889"/>
      <c r="X479" s="890"/>
      <c r="Y479" s="1041"/>
      <c r="Z479" s="1042"/>
      <c r="AA479" s="1042"/>
      <c r="AB479" s="1042"/>
      <c r="AC479" s="1042"/>
      <c r="AD479" s="1043"/>
      <c r="AG479" s="290">
        <f t="shared" si="76"/>
        <v>0</v>
      </c>
      <c r="AH479" s="293">
        <f t="shared" si="77"/>
        <v>0</v>
      </c>
      <c r="AI479" s="294" t="str">
        <f>IF(AH479=0,"",
IF(SUM($AH$467:AH479)=1,AJ479,
IF($AH$588&gt;SUM($AH$467:AH479),_xlfn.CONCAT(", ",AJ479),
IF($AH$588=SUM($AH$467:AH479),_xlfn.CONCAT(" y ",AJ479)))))</f>
        <v/>
      </c>
      <c r="AJ479" s="89" t="s">
        <v>5131</v>
      </c>
    </row>
    <row r="480" spans="1:36" ht="15" customHeight="1">
      <c r="A480" s="64"/>
      <c r="B480" s="11"/>
      <c r="C480" s="58" t="s">
        <v>5064</v>
      </c>
      <c r="D480" s="1020" t="str">
        <f>IF(CNGE_2025_M1_Secc5_Sub1!$D43="","",CNGE_2025_M1_Secc5_Sub1!$D43)</f>
        <v/>
      </c>
      <c r="E480" s="889"/>
      <c r="F480" s="889"/>
      <c r="G480" s="889"/>
      <c r="H480" s="889"/>
      <c r="I480" s="889"/>
      <c r="J480" s="889"/>
      <c r="K480" s="889"/>
      <c r="L480" s="889"/>
      <c r="M480" s="889"/>
      <c r="N480" s="889"/>
      <c r="O480" s="889"/>
      <c r="P480" s="889"/>
      <c r="Q480" s="889"/>
      <c r="R480" s="889"/>
      <c r="S480" s="889"/>
      <c r="T480" s="889"/>
      <c r="U480" s="889"/>
      <c r="V480" s="889"/>
      <c r="W480" s="889"/>
      <c r="X480" s="890"/>
      <c r="Y480" s="1041"/>
      <c r="Z480" s="1042"/>
      <c r="AA480" s="1042"/>
      <c r="AB480" s="1042"/>
      <c r="AC480" s="1042"/>
      <c r="AD480" s="1043"/>
      <c r="AG480" s="290">
        <f t="shared" si="76"/>
        <v>0</v>
      </c>
      <c r="AH480" s="293">
        <f t="shared" si="77"/>
        <v>0</v>
      </c>
      <c r="AI480" s="294" t="str">
        <f>IF(AH480=0,"",
IF(SUM($AH$467:AH480)=1,AJ480,
IF($AH$588&gt;SUM($AH$467:AH480),_xlfn.CONCAT(", ",AJ480),
IF($AH$588=SUM($AH$467:AH480),_xlfn.CONCAT(" y ",AJ480)))))</f>
        <v/>
      </c>
      <c r="AJ480" s="89" t="s">
        <v>5132</v>
      </c>
    </row>
    <row r="481" spans="1:36" ht="15" customHeight="1">
      <c r="A481" s="64"/>
      <c r="B481" s="11"/>
      <c r="C481" s="58" t="s">
        <v>5065</v>
      </c>
      <c r="D481" s="1020" t="str">
        <f>IF(CNGE_2025_M1_Secc5_Sub1!$D44="","",CNGE_2025_M1_Secc5_Sub1!$D44)</f>
        <v/>
      </c>
      <c r="E481" s="889"/>
      <c r="F481" s="889"/>
      <c r="G481" s="889"/>
      <c r="H481" s="889"/>
      <c r="I481" s="889"/>
      <c r="J481" s="889"/>
      <c r="K481" s="889"/>
      <c r="L481" s="889"/>
      <c r="M481" s="889"/>
      <c r="N481" s="889"/>
      <c r="O481" s="889"/>
      <c r="P481" s="889"/>
      <c r="Q481" s="889"/>
      <c r="R481" s="889"/>
      <c r="S481" s="889"/>
      <c r="T481" s="889"/>
      <c r="U481" s="889"/>
      <c r="V481" s="889"/>
      <c r="W481" s="889"/>
      <c r="X481" s="890"/>
      <c r="Y481" s="1041"/>
      <c r="Z481" s="1042"/>
      <c r="AA481" s="1042"/>
      <c r="AB481" s="1042"/>
      <c r="AC481" s="1042"/>
      <c r="AD481" s="1043"/>
      <c r="AG481" s="290">
        <f t="shared" si="76"/>
        <v>0</v>
      </c>
      <c r="AH481" s="293">
        <f t="shared" si="77"/>
        <v>0</v>
      </c>
      <c r="AI481" s="294" t="str">
        <f>IF(AH481=0,"",
IF(SUM($AH$467:AH481)=1,AJ481,
IF($AH$588&gt;SUM($AH$467:AH481),_xlfn.CONCAT(", ",AJ481),
IF($AH$588=SUM($AH$467:AH481),_xlfn.CONCAT(" y ",AJ481)))))</f>
        <v/>
      </c>
      <c r="AJ481" s="89" t="s">
        <v>5133</v>
      </c>
    </row>
    <row r="482" spans="1:36" ht="15" customHeight="1">
      <c r="A482" s="64"/>
      <c r="B482" s="11"/>
      <c r="C482" s="58" t="s">
        <v>5066</v>
      </c>
      <c r="D482" s="1020" t="str">
        <f>IF(CNGE_2025_M1_Secc5_Sub1!$D45="","",CNGE_2025_M1_Secc5_Sub1!$D45)</f>
        <v/>
      </c>
      <c r="E482" s="889"/>
      <c r="F482" s="889"/>
      <c r="G482" s="889"/>
      <c r="H482" s="889"/>
      <c r="I482" s="889"/>
      <c r="J482" s="889"/>
      <c r="K482" s="889"/>
      <c r="L482" s="889"/>
      <c r="M482" s="889"/>
      <c r="N482" s="889"/>
      <c r="O482" s="889"/>
      <c r="P482" s="889"/>
      <c r="Q482" s="889"/>
      <c r="R482" s="889"/>
      <c r="S482" s="889"/>
      <c r="T482" s="889"/>
      <c r="U482" s="889"/>
      <c r="V482" s="889"/>
      <c r="W482" s="889"/>
      <c r="X482" s="890"/>
      <c r="Y482" s="1041"/>
      <c r="Z482" s="1042"/>
      <c r="AA482" s="1042"/>
      <c r="AB482" s="1042"/>
      <c r="AC482" s="1042"/>
      <c r="AD482" s="1043"/>
      <c r="AG482" s="290">
        <f t="shared" si="76"/>
        <v>0</v>
      </c>
      <c r="AH482" s="293">
        <f t="shared" si="77"/>
        <v>0</v>
      </c>
      <c r="AI482" s="294" t="str">
        <f>IF(AH482=0,"",
IF(SUM($AH$467:AH482)=1,AJ482,
IF($AH$588&gt;SUM($AH$467:AH482),_xlfn.CONCAT(", ",AJ482),
IF($AH$588=SUM($AH$467:AH482),_xlfn.CONCAT(" y ",AJ482)))))</f>
        <v/>
      </c>
      <c r="AJ482" s="89" t="s">
        <v>5134</v>
      </c>
    </row>
    <row r="483" spans="1:36" ht="15" customHeight="1">
      <c r="A483" s="64"/>
      <c r="B483" s="11"/>
      <c r="C483" s="58" t="s">
        <v>5067</v>
      </c>
      <c r="D483" s="1020" t="str">
        <f>IF(CNGE_2025_M1_Secc5_Sub1!$D46="","",CNGE_2025_M1_Secc5_Sub1!$D46)</f>
        <v/>
      </c>
      <c r="E483" s="889"/>
      <c r="F483" s="889"/>
      <c r="G483" s="889"/>
      <c r="H483" s="889"/>
      <c r="I483" s="889"/>
      <c r="J483" s="889"/>
      <c r="K483" s="889"/>
      <c r="L483" s="889"/>
      <c r="M483" s="889"/>
      <c r="N483" s="889"/>
      <c r="O483" s="889"/>
      <c r="P483" s="889"/>
      <c r="Q483" s="889"/>
      <c r="R483" s="889"/>
      <c r="S483" s="889"/>
      <c r="T483" s="889"/>
      <c r="U483" s="889"/>
      <c r="V483" s="889"/>
      <c r="W483" s="889"/>
      <c r="X483" s="890"/>
      <c r="Y483" s="1041"/>
      <c r="Z483" s="1042"/>
      <c r="AA483" s="1042"/>
      <c r="AB483" s="1042"/>
      <c r="AC483" s="1042"/>
      <c r="AD483" s="1043"/>
      <c r="AG483" s="290">
        <f t="shared" si="76"/>
        <v>0</v>
      </c>
      <c r="AH483" s="293">
        <f t="shared" si="77"/>
        <v>0</v>
      </c>
      <c r="AI483" s="294" t="str">
        <f>IF(AH483=0,"",
IF(SUM($AH$467:AH483)=1,AJ483,
IF($AH$588&gt;SUM($AH$467:AH483),_xlfn.CONCAT(", ",AJ483),
IF($AH$588=SUM($AH$467:AH483),_xlfn.CONCAT(" y ",AJ483)))))</f>
        <v/>
      </c>
      <c r="AJ483" s="89" t="s">
        <v>5135</v>
      </c>
    </row>
    <row r="484" spans="1:36" ht="15" customHeight="1">
      <c r="A484" s="64"/>
      <c r="B484" s="11"/>
      <c r="C484" s="58" t="s">
        <v>5068</v>
      </c>
      <c r="D484" s="1020" t="str">
        <f>IF(CNGE_2025_M1_Secc5_Sub1!$D47="","",CNGE_2025_M1_Secc5_Sub1!$D47)</f>
        <v/>
      </c>
      <c r="E484" s="889"/>
      <c r="F484" s="889"/>
      <c r="G484" s="889"/>
      <c r="H484" s="889"/>
      <c r="I484" s="889"/>
      <c r="J484" s="889"/>
      <c r="K484" s="889"/>
      <c r="L484" s="889"/>
      <c r="M484" s="889"/>
      <c r="N484" s="889"/>
      <c r="O484" s="889"/>
      <c r="P484" s="889"/>
      <c r="Q484" s="889"/>
      <c r="R484" s="889"/>
      <c r="S484" s="889"/>
      <c r="T484" s="889"/>
      <c r="U484" s="889"/>
      <c r="V484" s="889"/>
      <c r="W484" s="889"/>
      <c r="X484" s="890"/>
      <c r="Y484" s="1041"/>
      <c r="Z484" s="1042"/>
      <c r="AA484" s="1042"/>
      <c r="AB484" s="1042"/>
      <c r="AC484" s="1042"/>
      <c r="AD484" s="1043"/>
      <c r="AG484" s="290">
        <f t="shared" si="76"/>
        <v>0</v>
      </c>
      <c r="AH484" s="293">
        <f t="shared" si="77"/>
        <v>0</v>
      </c>
      <c r="AI484" s="294" t="str">
        <f>IF(AH484=0,"",
IF(SUM($AH$467:AH484)=1,AJ484,
IF($AH$588&gt;SUM($AH$467:AH484),_xlfn.CONCAT(", ",AJ484),
IF($AH$588=SUM($AH$467:AH484),_xlfn.CONCAT(" y ",AJ484)))))</f>
        <v/>
      </c>
      <c r="AJ484" s="89" t="s">
        <v>5136</v>
      </c>
    </row>
    <row r="485" spans="1:36" ht="15" customHeight="1">
      <c r="A485" s="64"/>
      <c r="B485" s="11"/>
      <c r="C485" s="58" t="s">
        <v>5069</v>
      </c>
      <c r="D485" s="1020" t="str">
        <f>IF(CNGE_2025_M1_Secc5_Sub1!$D48="","",CNGE_2025_M1_Secc5_Sub1!$D48)</f>
        <v/>
      </c>
      <c r="E485" s="889"/>
      <c r="F485" s="889"/>
      <c r="G485" s="889"/>
      <c r="H485" s="889"/>
      <c r="I485" s="889"/>
      <c r="J485" s="889"/>
      <c r="K485" s="889"/>
      <c r="L485" s="889"/>
      <c r="M485" s="889"/>
      <c r="N485" s="889"/>
      <c r="O485" s="889"/>
      <c r="P485" s="889"/>
      <c r="Q485" s="889"/>
      <c r="R485" s="889"/>
      <c r="S485" s="889"/>
      <c r="T485" s="889"/>
      <c r="U485" s="889"/>
      <c r="V485" s="889"/>
      <c r="W485" s="889"/>
      <c r="X485" s="890"/>
      <c r="Y485" s="1041"/>
      <c r="Z485" s="1042"/>
      <c r="AA485" s="1042"/>
      <c r="AB485" s="1042"/>
      <c r="AC485" s="1042"/>
      <c r="AD485" s="1043"/>
      <c r="AG485" s="290">
        <f t="shared" si="76"/>
        <v>0</v>
      </c>
      <c r="AH485" s="293">
        <f t="shared" si="77"/>
        <v>0</v>
      </c>
      <c r="AI485" s="294" t="str">
        <f>IF(AH485=0,"",
IF(SUM($AH$467:AH485)=1,AJ485,
IF($AH$588&gt;SUM($AH$467:AH485),_xlfn.CONCAT(", ",AJ485),
IF($AH$588=SUM($AH$467:AH485),_xlfn.CONCAT(" y ",AJ485)))))</f>
        <v/>
      </c>
      <c r="AJ485" s="89" t="s">
        <v>5137</v>
      </c>
    </row>
    <row r="486" spans="1:36" ht="15" customHeight="1">
      <c r="A486" s="64"/>
      <c r="B486" s="11"/>
      <c r="C486" s="58" t="s">
        <v>5070</v>
      </c>
      <c r="D486" s="1020" t="str">
        <f>IF(CNGE_2025_M1_Secc5_Sub1!$D49="","",CNGE_2025_M1_Secc5_Sub1!$D49)</f>
        <v/>
      </c>
      <c r="E486" s="889"/>
      <c r="F486" s="889"/>
      <c r="G486" s="889"/>
      <c r="H486" s="889"/>
      <c r="I486" s="889"/>
      <c r="J486" s="889"/>
      <c r="K486" s="889"/>
      <c r="L486" s="889"/>
      <c r="M486" s="889"/>
      <c r="N486" s="889"/>
      <c r="O486" s="889"/>
      <c r="P486" s="889"/>
      <c r="Q486" s="889"/>
      <c r="R486" s="889"/>
      <c r="S486" s="889"/>
      <c r="T486" s="889"/>
      <c r="U486" s="889"/>
      <c r="V486" s="889"/>
      <c r="W486" s="889"/>
      <c r="X486" s="890"/>
      <c r="Y486" s="1041"/>
      <c r="Z486" s="1042"/>
      <c r="AA486" s="1042"/>
      <c r="AB486" s="1042"/>
      <c r="AC486" s="1042"/>
      <c r="AD486" s="1043"/>
      <c r="AG486" s="290">
        <f t="shared" si="76"/>
        <v>0</v>
      </c>
      <c r="AH486" s="293">
        <f t="shared" si="77"/>
        <v>0</v>
      </c>
      <c r="AI486" s="294" t="str">
        <f>IF(AH486=0,"",
IF(SUM($AH$467:AH486)=1,AJ486,
IF($AH$588&gt;SUM($AH$467:AH486),_xlfn.CONCAT(", ",AJ486),
IF($AH$588=SUM($AH$467:AH486),_xlfn.CONCAT(" y ",AJ486)))))</f>
        <v/>
      </c>
      <c r="AJ486" s="89" t="s">
        <v>5138</v>
      </c>
    </row>
    <row r="487" spans="1:36" ht="15" customHeight="1">
      <c r="A487" s="64"/>
      <c r="B487" s="11"/>
      <c r="C487" s="58" t="s">
        <v>5071</v>
      </c>
      <c r="D487" s="1020" t="str">
        <f>IF(CNGE_2025_M1_Secc5_Sub1!$D50="","",CNGE_2025_M1_Secc5_Sub1!$D50)</f>
        <v/>
      </c>
      <c r="E487" s="889"/>
      <c r="F487" s="889"/>
      <c r="G487" s="889"/>
      <c r="H487" s="889"/>
      <c r="I487" s="889"/>
      <c r="J487" s="889"/>
      <c r="K487" s="889"/>
      <c r="L487" s="889"/>
      <c r="M487" s="889"/>
      <c r="N487" s="889"/>
      <c r="O487" s="889"/>
      <c r="P487" s="889"/>
      <c r="Q487" s="889"/>
      <c r="R487" s="889"/>
      <c r="S487" s="889"/>
      <c r="T487" s="889"/>
      <c r="U487" s="889"/>
      <c r="V487" s="889"/>
      <c r="W487" s="889"/>
      <c r="X487" s="890"/>
      <c r="Y487" s="1041"/>
      <c r="Z487" s="1042"/>
      <c r="AA487" s="1042"/>
      <c r="AB487" s="1042"/>
      <c r="AC487" s="1042"/>
      <c r="AD487" s="1043"/>
      <c r="AG487" s="290">
        <f t="shared" si="76"/>
        <v>0</v>
      </c>
      <c r="AH487" s="293">
        <f t="shared" si="77"/>
        <v>0</v>
      </c>
      <c r="AI487" s="294" t="str">
        <f>IF(AH487=0,"",
IF(SUM($AH$467:AH487)=1,AJ487,
IF($AH$588&gt;SUM($AH$467:AH487),_xlfn.CONCAT(", ",AJ487),
IF($AH$588=SUM($AH$467:AH487),_xlfn.CONCAT(" y ",AJ487)))))</f>
        <v/>
      </c>
      <c r="AJ487" s="89" t="s">
        <v>5139</v>
      </c>
    </row>
    <row r="488" spans="1:36" ht="15" customHeight="1">
      <c r="A488" s="64"/>
      <c r="B488" s="11"/>
      <c r="C488" s="58" t="s">
        <v>5072</v>
      </c>
      <c r="D488" s="1020" t="str">
        <f>IF(CNGE_2025_M1_Secc5_Sub1!$D51="","",CNGE_2025_M1_Secc5_Sub1!$D51)</f>
        <v/>
      </c>
      <c r="E488" s="889"/>
      <c r="F488" s="889"/>
      <c r="G488" s="889"/>
      <c r="H488" s="889"/>
      <c r="I488" s="889"/>
      <c r="J488" s="889"/>
      <c r="K488" s="889"/>
      <c r="L488" s="889"/>
      <c r="M488" s="889"/>
      <c r="N488" s="889"/>
      <c r="O488" s="889"/>
      <c r="P488" s="889"/>
      <c r="Q488" s="889"/>
      <c r="R488" s="889"/>
      <c r="S488" s="889"/>
      <c r="T488" s="889"/>
      <c r="U488" s="889"/>
      <c r="V488" s="889"/>
      <c r="W488" s="889"/>
      <c r="X488" s="890"/>
      <c r="Y488" s="1041"/>
      <c r="Z488" s="1042"/>
      <c r="AA488" s="1042"/>
      <c r="AB488" s="1042"/>
      <c r="AC488" s="1042"/>
      <c r="AD488" s="1043"/>
      <c r="AG488" s="290">
        <f t="shared" si="76"/>
        <v>0</v>
      </c>
      <c r="AH488" s="293">
        <f t="shared" si="77"/>
        <v>0</v>
      </c>
      <c r="AI488" s="294" t="str">
        <f>IF(AH488=0,"",
IF(SUM($AH$467:AH488)=1,AJ488,
IF($AH$588&gt;SUM($AH$467:AH488),_xlfn.CONCAT(", ",AJ488),
IF($AH$588=SUM($AH$467:AH488),_xlfn.CONCAT(" y ",AJ488)))))</f>
        <v/>
      </c>
      <c r="AJ488" s="89" t="s">
        <v>5140</v>
      </c>
    </row>
    <row r="489" spans="1:36" ht="15" customHeight="1">
      <c r="A489" s="64"/>
      <c r="B489" s="11"/>
      <c r="C489" s="58" t="s">
        <v>5073</v>
      </c>
      <c r="D489" s="1020" t="str">
        <f>IF(CNGE_2025_M1_Secc5_Sub1!$D52="","",CNGE_2025_M1_Secc5_Sub1!$D52)</f>
        <v/>
      </c>
      <c r="E489" s="889"/>
      <c r="F489" s="889"/>
      <c r="G489" s="889"/>
      <c r="H489" s="889"/>
      <c r="I489" s="889"/>
      <c r="J489" s="889"/>
      <c r="K489" s="889"/>
      <c r="L489" s="889"/>
      <c r="M489" s="889"/>
      <c r="N489" s="889"/>
      <c r="O489" s="889"/>
      <c r="P489" s="889"/>
      <c r="Q489" s="889"/>
      <c r="R489" s="889"/>
      <c r="S489" s="889"/>
      <c r="T489" s="889"/>
      <c r="U489" s="889"/>
      <c r="V489" s="889"/>
      <c r="W489" s="889"/>
      <c r="X489" s="890"/>
      <c r="Y489" s="1041"/>
      <c r="Z489" s="1042"/>
      <c r="AA489" s="1042"/>
      <c r="AB489" s="1042"/>
      <c r="AC489" s="1042"/>
      <c r="AD489" s="1043"/>
      <c r="AG489" s="290">
        <f t="shared" si="76"/>
        <v>0</v>
      </c>
      <c r="AH489" s="293">
        <f t="shared" si="77"/>
        <v>0</v>
      </c>
      <c r="AI489" s="294" t="str">
        <f>IF(AH489=0,"",
IF(SUM($AH$467:AH489)=1,AJ489,
IF($AH$588&gt;SUM($AH$467:AH489),_xlfn.CONCAT(", ",AJ489),
IF($AH$588=SUM($AH$467:AH489),_xlfn.CONCAT(" y ",AJ489)))))</f>
        <v/>
      </c>
      <c r="AJ489" s="89" t="s">
        <v>5141</v>
      </c>
    </row>
    <row r="490" spans="1:36" ht="15" customHeight="1">
      <c r="A490" s="64"/>
      <c r="B490" s="11"/>
      <c r="C490" s="58" t="s">
        <v>5074</v>
      </c>
      <c r="D490" s="1020" t="str">
        <f>IF(CNGE_2025_M1_Secc5_Sub1!$D53="","",CNGE_2025_M1_Secc5_Sub1!$D53)</f>
        <v/>
      </c>
      <c r="E490" s="889"/>
      <c r="F490" s="889"/>
      <c r="G490" s="889"/>
      <c r="H490" s="889"/>
      <c r="I490" s="889"/>
      <c r="J490" s="889"/>
      <c r="K490" s="889"/>
      <c r="L490" s="889"/>
      <c r="M490" s="889"/>
      <c r="N490" s="889"/>
      <c r="O490" s="889"/>
      <c r="P490" s="889"/>
      <c r="Q490" s="889"/>
      <c r="R490" s="889"/>
      <c r="S490" s="889"/>
      <c r="T490" s="889"/>
      <c r="U490" s="889"/>
      <c r="V490" s="889"/>
      <c r="W490" s="889"/>
      <c r="X490" s="890"/>
      <c r="Y490" s="1041"/>
      <c r="Z490" s="1042"/>
      <c r="AA490" s="1042"/>
      <c r="AB490" s="1042"/>
      <c r="AC490" s="1042"/>
      <c r="AD490" s="1043"/>
      <c r="AG490" s="290">
        <f t="shared" si="76"/>
        <v>0</v>
      </c>
      <c r="AH490" s="293">
        <f t="shared" si="77"/>
        <v>0</v>
      </c>
      <c r="AI490" s="294" t="str">
        <f>IF(AH490=0,"",
IF(SUM($AH$467:AH490)=1,AJ490,
IF($AH$588&gt;SUM($AH$467:AH490),_xlfn.CONCAT(", ",AJ490),
IF($AH$588=SUM($AH$467:AH490),_xlfn.CONCAT(" y ",AJ490)))))</f>
        <v/>
      </c>
      <c r="AJ490" s="89" t="s">
        <v>5142</v>
      </c>
    </row>
    <row r="491" spans="1:36" ht="15" customHeight="1">
      <c r="A491" s="64"/>
      <c r="B491" s="11"/>
      <c r="C491" s="58" t="s">
        <v>5075</v>
      </c>
      <c r="D491" s="1020" t="str">
        <f>IF(CNGE_2025_M1_Secc5_Sub1!$D54="","",CNGE_2025_M1_Secc5_Sub1!$D54)</f>
        <v/>
      </c>
      <c r="E491" s="889"/>
      <c r="F491" s="889"/>
      <c r="G491" s="889"/>
      <c r="H491" s="889"/>
      <c r="I491" s="889"/>
      <c r="J491" s="889"/>
      <c r="K491" s="889"/>
      <c r="L491" s="889"/>
      <c r="M491" s="889"/>
      <c r="N491" s="889"/>
      <c r="O491" s="889"/>
      <c r="P491" s="889"/>
      <c r="Q491" s="889"/>
      <c r="R491" s="889"/>
      <c r="S491" s="889"/>
      <c r="T491" s="889"/>
      <c r="U491" s="889"/>
      <c r="V491" s="889"/>
      <c r="W491" s="889"/>
      <c r="X491" s="890"/>
      <c r="Y491" s="1041"/>
      <c r="Z491" s="1042"/>
      <c r="AA491" s="1042"/>
      <c r="AB491" s="1042"/>
      <c r="AC491" s="1042"/>
      <c r="AD491" s="1043"/>
      <c r="AG491" s="290">
        <f t="shared" si="76"/>
        <v>0</v>
      </c>
      <c r="AH491" s="293">
        <f t="shared" si="77"/>
        <v>0</v>
      </c>
      <c r="AI491" s="294" t="str">
        <f>IF(AH491=0,"",
IF(SUM($AH$467:AH491)=1,AJ491,
IF($AH$588&gt;SUM($AH$467:AH491),_xlfn.CONCAT(", ",AJ491),
IF($AH$588=SUM($AH$467:AH491),_xlfn.CONCAT(" y ",AJ491)))))</f>
        <v/>
      </c>
      <c r="AJ491" s="89" t="s">
        <v>5143</v>
      </c>
    </row>
    <row r="492" spans="1:36" ht="15" customHeight="1">
      <c r="A492" s="64"/>
      <c r="B492" s="11"/>
      <c r="C492" s="58" t="s">
        <v>5076</v>
      </c>
      <c r="D492" s="1020" t="str">
        <f>IF(CNGE_2025_M1_Secc5_Sub1!$D55="","",CNGE_2025_M1_Secc5_Sub1!$D55)</f>
        <v/>
      </c>
      <c r="E492" s="889"/>
      <c r="F492" s="889"/>
      <c r="G492" s="889"/>
      <c r="H492" s="889"/>
      <c r="I492" s="889"/>
      <c r="J492" s="889"/>
      <c r="K492" s="889"/>
      <c r="L492" s="889"/>
      <c r="M492" s="889"/>
      <c r="N492" s="889"/>
      <c r="O492" s="889"/>
      <c r="P492" s="889"/>
      <c r="Q492" s="889"/>
      <c r="R492" s="889"/>
      <c r="S492" s="889"/>
      <c r="T492" s="889"/>
      <c r="U492" s="889"/>
      <c r="V492" s="889"/>
      <c r="W492" s="889"/>
      <c r="X492" s="890"/>
      <c r="Y492" s="1041"/>
      <c r="Z492" s="1042"/>
      <c r="AA492" s="1042"/>
      <c r="AB492" s="1042"/>
      <c r="AC492" s="1042"/>
      <c r="AD492" s="1043"/>
      <c r="AG492" s="290">
        <f t="shared" si="76"/>
        <v>0</v>
      </c>
      <c r="AH492" s="293">
        <f t="shared" si="77"/>
        <v>0</v>
      </c>
      <c r="AI492" s="294" t="str">
        <f>IF(AH492=0,"",
IF(SUM($AH$467:AH492)=1,AJ492,
IF($AH$588&gt;SUM($AH$467:AH492),_xlfn.CONCAT(", ",AJ492),
IF($AH$588=SUM($AH$467:AH492),_xlfn.CONCAT(" y ",AJ492)))))</f>
        <v/>
      </c>
      <c r="AJ492" s="89" t="s">
        <v>5144</v>
      </c>
    </row>
    <row r="493" spans="1:36" ht="15" customHeight="1">
      <c r="A493" s="64"/>
      <c r="B493" s="11"/>
      <c r="C493" s="58" t="s">
        <v>5077</v>
      </c>
      <c r="D493" s="1020" t="str">
        <f>IF(CNGE_2025_M1_Secc5_Sub1!$D56="","",CNGE_2025_M1_Secc5_Sub1!$D56)</f>
        <v/>
      </c>
      <c r="E493" s="889"/>
      <c r="F493" s="889"/>
      <c r="G493" s="889"/>
      <c r="H493" s="889"/>
      <c r="I493" s="889"/>
      <c r="J493" s="889"/>
      <c r="K493" s="889"/>
      <c r="L493" s="889"/>
      <c r="M493" s="889"/>
      <c r="N493" s="889"/>
      <c r="O493" s="889"/>
      <c r="P493" s="889"/>
      <c r="Q493" s="889"/>
      <c r="R493" s="889"/>
      <c r="S493" s="889"/>
      <c r="T493" s="889"/>
      <c r="U493" s="889"/>
      <c r="V493" s="889"/>
      <c r="W493" s="889"/>
      <c r="X493" s="890"/>
      <c r="Y493" s="1041"/>
      <c r="Z493" s="1042"/>
      <c r="AA493" s="1042"/>
      <c r="AB493" s="1042"/>
      <c r="AC493" s="1042"/>
      <c r="AD493" s="1043"/>
      <c r="AG493" s="290">
        <f t="shared" si="76"/>
        <v>0</v>
      </c>
      <c r="AH493" s="293">
        <f t="shared" si="77"/>
        <v>0</v>
      </c>
      <c r="AI493" s="294" t="str">
        <f>IF(AH493=0,"",
IF(SUM($AH$467:AH493)=1,AJ493,
IF($AH$588&gt;SUM($AH$467:AH493),_xlfn.CONCAT(", ",AJ493),
IF($AH$588=SUM($AH$467:AH493),_xlfn.CONCAT(" y ",AJ493)))))</f>
        <v/>
      </c>
      <c r="AJ493" s="89" t="s">
        <v>5145</v>
      </c>
    </row>
    <row r="494" spans="1:36" ht="15" customHeight="1">
      <c r="A494" s="64"/>
      <c r="B494" s="11"/>
      <c r="C494" s="58" t="s">
        <v>5078</v>
      </c>
      <c r="D494" s="1020" t="str">
        <f>IF(CNGE_2025_M1_Secc5_Sub1!$D57="","",CNGE_2025_M1_Secc5_Sub1!$D57)</f>
        <v/>
      </c>
      <c r="E494" s="889"/>
      <c r="F494" s="889"/>
      <c r="G494" s="889"/>
      <c r="H494" s="889"/>
      <c r="I494" s="889"/>
      <c r="J494" s="889"/>
      <c r="K494" s="889"/>
      <c r="L494" s="889"/>
      <c r="M494" s="889"/>
      <c r="N494" s="889"/>
      <c r="O494" s="889"/>
      <c r="P494" s="889"/>
      <c r="Q494" s="889"/>
      <c r="R494" s="889"/>
      <c r="S494" s="889"/>
      <c r="T494" s="889"/>
      <c r="U494" s="889"/>
      <c r="V494" s="889"/>
      <c r="W494" s="889"/>
      <c r="X494" s="890"/>
      <c r="Y494" s="1041"/>
      <c r="Z494" s="1042"/>
      <c r="AA494" s="1042"/>
      <c r="AB494" s="1042"/>
      <c r="AC494" s="1042"/>
      <c r="AD494" s="1043"/>
      <c r="AG494" s="290">
        <f t="shared" si="76"/>
        <v>0</v>
      </c>
      <c r="AH494" s="293">
        <f t="shared" si="77"/>
        <v>0</v>
      </c>
      <c r="AI494" s="294" t="str">
        <f>IF(AH494=0,"",
IF(SUM($AH$467:AH494)=1,AJ494,
IF($AH$588&gt;SUM($AH$467:AH494),_xlfn.CONCAT(", ",AJ494),
IF($AH$588=SUM($AH$467:AH494),_xlfn.CONCAT(" y ",AJ494)))))</f>
        <v/>
      </c>
      <c r="AJ494" s="89" t="s">
        <v>5146</v>
      </c>
    </row>
    <row r="495" spans="1:36" ht="15" customHeight="1">
      <c r="A495" s="64"/>
      <c r="B495" s="11"/>
      <c r="C495" s="58" t="s">
        <v>5079</v>
      </c>
      <c r="D495" s="1020" t="str">
        <f>IF(CNGE_2025_M1_Secc5_Sub1!$D58="","",CNGE_2025_M1_Secc5_Sub1!$D58)</f>
        <v/>
      </c>
      <c r="E495" s="889"/>
      <c r="F495" s="889"/>
      <c r="G495" s="889"/>
      <c r="H495" s="889"/>
      <c r="I495" s="889"/>
      <c r="J495" s="889"/>
      <c r="K495" s="889"/>
      <c r="L495" s="889"/>
      <c r="M495" s="889"/>
      <c r="N495" s="889"/>
      <c r="O495" s="889"/>
      <c r="P495" s="889"/>
      <c r="Q495" s="889"/>
      <c r="R495" s="889"/>
      <c r="S495" s="889"/>
      <c r="T495" s="889"/>
      <c r="U495" s="889"/>
      <c r="V495" s="889"/>
      <c r="W495" s="889"/>
      <c r="X495" s="890"/>
      <c r="Y495" s="1041"/>
      <c r="Z495" s="1042"/>
      <c r="AA495" s="1042"/>
      <c r="AB495" s="1042"/>
      <c r="AC495" s="1042"/>
      <c r="AD495" s="1043"/>
      <c r="AG495" s="290">
        <f t="shared" si="76"/>
        <v>0</v>
      </c>
      <c r="AH495" s="293">
        <f t="shared" si="77"/>
        <v>0</v>
      </c>
      <c r="AI495" s="294" t="str">
        <f>IF(AH495=0,"",
IF(SUM($AH$467:AH495)=1,AJ495,
IF($AH$588&gt;SUM($AH$467:AH495),_xlfn.CONCAT(", ",AJ495),
IF($AH$588=SUM($AH$467:AH495),_xlfn.CONCAT(" y ",AJ495)))))</f>
        <v/>
      </c>
      <c r="AJ495" s="89" t="s">
        <v>5147</v>
      </c>
    </row>
    <row r="496" spans="1:36" ht="15" customHeight="1">
      <c r="A496" s="64"/>
      <c r="B496" s="11"/>
      <c r="C496" s="58" t="s">
        <v>5080</v>
      </c>
      <c r="D496" s="1020" t="str">
        <f>IF(CNGE_2025_M1_Secc5_Sub1!$D59="","",CNGE_2025_M1_Secc5_Sub1!$D59)</f>
        <v/>
      </c>
      <c r="E496" s="889"/>
      <c r="F496" s="889"/>
      <c r="G496" s="889"/>
      <c r="H496" s="889"/>
      <c r="I496" s="889"/>
      <c r="J496" s="889"/>
      <c r="K496" s="889"/>
      <c r="L496" s="889"/>
      <c r="M496" s="889"/>
      <c r="N496" s="889"/>
      <c r="O496" s="889"/>
      <c r="P496" s="889"/>
      <c r="Q496" s="889"/>
      <c r="R496" s="889"/>
      <c r="S496" s="889"/>
      <c r="T496" s="889"/>
      <c r="U496" s="889"/>
      <c r="V496" s="889"/>
      <c r="W496" s="889"/>
      <c r="X496" s="890"/>
      <c r="Y496" s="1041"/>
      <c r="Z496" s="1042"/>
      <c r="AA496" s="1042"/>
      <c r="AB496" s="1042"/>
      <c r="AC496" s="1042"/>
      <c r="AD496" s="1043"/>
      <c r="AG496" s="290">
        <f t="shared" si="76"/>
        <v>0</v>
      </c>
      <c r="AH496" s="293">
        <f t="shared" si="77"/>
        <v>0</v>
      </c>
      <c r="AI496" s="294" t="str">
        <f>IF(AH496=0,"",
IF(SUM($AH$467:AH496)=1,AJ496,
IF($AH$588&gt;SUM($AH$467:AH496),_xlfn.CONCAT(", ",AJ496),
IF($AH$588=SUM($AH$467:AH496),_xlfn.CONCAT(" y ",AJ496)))))</f>
        <v/>
      </c>
      <c r="AJ496" s="89" t="s">
        <v>5148</v>
      </c>
    </row>
    <row r="497" spans="1:36" ht="15" customHeight="1">
      <c r="A497" s="64"/>
      <c r="B497" s="11"/>
      <c r="C497" s="58" t="s">
        <v>5081</v>
      </c>
      <c r="D497" s="1020" t="str">
        <f>IF(CNGE_2025_M1_Secc5_Sub1!$D60="","",CNGE_2025_M1_Secc5_Sub1!$D60)</f>
        <v/>
      </c>
      <c r="E497" s="889"/>
      <c r="F497" s="889"/>
      <c r="G497" s="889"/>
      <c r="H497" s="889"/>
      <c r="I497" s="889"/>
      <c r="J497" s="889"/>
      <c r="K497" s="889"/>
      <c r="L497" s="889"/>
      <c r="M497" s="889"/>
      <c r="N497" s="889"/>
      <c r="O497" s="889"/>
      <c r="P497" s="889"/>
      <c r="Q497" s="889"/>
      <c r="R497" s="889"/>
      <c r="S497" s="889"/>
      <c r="T497" s="889"/>
      <c r="U497" s="889"/>
      <c r="V497" s="889"/>
      <c r="W497" s="889"/>
      <c r="X497" s="890"/>
      <c r="Y497" s="1041"/>
      <c r="Z497" s="1042"/>
      <c r="AA497" s="1042"/>
      <c r="AB497" s="1042"/>
      <c r="AC497" s="1042"/>
      <c r="AD497" s="1043"/>
      <c r="AG497" s="290">
        <f t="shared" si="76"/>
        <v>0</v>
      </c>
      <c r="AH497" s="293">
        <f t="shared" si="77"/>
        <v>0</v>
      </c>
      <c r="AI497" s="294" t="str">
        <f>IF(AH497=0,"",
IF(SUM($AH$467:AH497)=1,AJ497,
IF($AH$588&gt;SUM($AH$467:AH497),_xlfn.CONCAT(", ",AJ497),
IF($AH$588=SUM($AH$467:AH497),_xlfn.CONCAT(" y ",AJ497)))))</f>
        <v/>
      </c>
      <c r="AJ497" s="89" t="s">
        <v>5149</v>
      </c>
    </row>
    <row r="498" spans="1:36" ht="15" customHeight="1">
      <c r="A498" s="64"/>
      <c r="B498" s="11"/>
      <c r="C498" s="58" t="s">
        <v>5082</v>
      </c>
      <c r="D498" s="1020" t="str">
        <f>IF(CNGE_2025_M1_Secc5_Sub1!$D61="","",CNGE_2025_M1_Secc5_Sub1!$D61)</f>
        <v/>
      </c>
      <c r="E498" s="889"/>
      <c r="F498" s="889"/>
      <c r="G498" s="889"/>
      <c r="H498" s="889"/>
      <c r="I498" s="889"/>
      <c r="J498" s="889"/>
      <c r="K498" s="889"/>
      <c r="L498" s="889"/>
      <c r="M498" s="889"/>
      <c r="N498" s="889"/>
      <c r="O498" s="889"/>
      <c r="P498" s="889"/>
      <c r="Q498" s="889"/>
      <c r="R498" s="889"/>
      <c r="S498" s="889"/>
      <c r="T498" s="889"/>
      <c r="U498" s="889"/>
      <c r="V498" s="889"/>
      <c r="W498" s="889"/>
      <c r="X498" s="890"/>
      <c r="Y498" s="1041"/>
      <c r="Z498" s="1042"/>
      <c r="AA498" s="1042"/>
      <c r="AB498" s="1042"/>
      <c r="AC498" s="1042"/>
      <c r="AD498" s="1043"/>
      <c r="AG498" s="290">
        <f t="shared" si="76"/>
        <v>0</v>
      </c>
      <c r="AH498" s="293">
        <f t="shared" si="77"/>
        <v>0</v>
      </c>
      <c r="AI498" s="294" t="str">
        <f>IF(AH498=0,"",
IF(SUM($AH$467:AH498)=1,AJ498,
IF($AH$588&gt;SUM($AH$467:AH498),_xlfn.CONCAT(", ",AJ498),
IF($AH$588=SUM($AH$467:AH498),_xlfn.CONCAT(" y ",AJ498)))))</f>
        <v/>
      </c>
      <c r="AJ498" s="89" t="s">
        <v>5150</v>
      </c>
    </row>
    <row r="499" spans="1:36" ht="15" customHeight="1">
      <c r="A499" s="64"/>
      <c r="B499" s="11"/>
      <c r="C499" s="58" t="s">
        <v>5083</v>
      </c>
      <c r="D499" s="1020" t="str">
        <f>IF(CNGE_2025_M1_Secc5_Sub1!$D62="","",CNGE_2025_M1_Secc5_Sub1!$D62)</f>
        <v/>
      </c>
      <c r="E499" s="889"/>
      <c r="F499" s="889"/>
      <c r="G499" s="889"/>
      <c r="H499" s="889"/>
      <c r="I499" s="889"/>
      <c r="J499" s="889"/>
      <c r="K499" s="889"/>
      <c r="L499" s="889"/>
      <c r="M499" s="889"/>
      <c r="N499" s="889"/>
      <c r="O499" s="889"/>
      <c r="P499" s="889"/>
      <c r="Q499" s="889"/>
      <c r="R499" s="889"/>
      <c r="S499" s="889"/>
      <c r="T499" s="889"/>
      <c r="U499" s="889"/>
      <c r="V499" s="889"/>
      <c r="W499" s="889"/>
      <c r="X499" s="890"/>
      <c r="Y499" s="1041"/>
      <c r="Z499" s="1042"/>
      <c r="AA499" s="1042"/>
      <c r="AB499" s="1042"/>
      <c r="AC499" s="1042"/>
      <c r="AD499" s="1043"/>
      <c r="AG499" s="290">
        <f t="shared" si="76"/>
        <v>0</v>
      </c>
      <c r="AH499" s="293">
        <f t="shared" ref="AH499:AH530" si="78">IF(AG499=0,0,1)</f>
        <v>0</v>
      </c>
      <c r="AI499" s="294" t="str">
        <f>IF(AH499=0,"",
IF(SUM($AH$467:AH499)=1,AJ499,
IF($AH$588&gt;SUM($AH$467:AH499),_xlfn.CONCAT(", ",AJ499),
IF($AH$588=SUM($AH$467:AH499),_xlfn.CONCAT(" y ",AJ499)))))</f>
        <v/>
      </c>
      <c r="AJ499" s="89" t="s">
        <v>5151</v>
      </c>
    </row>
    <row r="500" spans="1:36" ht="15" customHeight="1">
      <c r="A500" s="64"/>
      <c r="B500" s="11"/>
      <c r="C500" s="58" t="s">
        <v>5084</v>
      </c>
      <c r="D500" s="1020" t="str">
        <f>IF(CNGE_2025_M1_Secc5_Sub1!$D63="","",CNGE_2025_M1_Secc5_Sub1!$D63)</f>
        <v/>
      </c>
      <c r="E500" s="889"/>
      <c r="F500" s="889"/>
      <c r="G500" s="889"/>
      <c r="H500" s="889"/>
      <c r="I500" s="889"/>
      <c r="J500" s="889"/>
      <c r="K500" s="889"/>
      <c r="L500" s="889"/>
      <c r="M500" s="889"/>
      <c r="N500" s="889"/>
      <c r="O500" s="889"/>
      <c r="P500" s="889"/>
      <c r="Q500" s="889"/>
      <c r="R500" s="889"/>
      <c r="S500" s="889"/>
      <c r="T500" s="889"/>
      <c r="U500" s="889"/>
      <c r="V500" s="889"/>
      <c r="W500" s="889"/>
      <c r="X500" s="890"/>
      <c r="Y500" s="1041"/>
      <c r="Z500" s="1042"/>
      <c r="AA500" s="1042"/>
      <c r="AB500" s="1042"/>
      <c r="AC500" s="1042"/>
      <c r="AD500" s="1043"/>
      <c r="AG500" s="290">
        <f t="shared" ref="AG500:AG531" si="79">IF(AND(COUNTBLANK(D500)=0,COUNTA(Y500)=1),0,IF(AND(COUNTBLANK(D500)=1,COUNTA(Y500)=0),0,1))</f>
        <v>0</v>
      </c>
      <c r="AH500" s="293">
        <f t="shared" si="78"/>
        <v>0</v>
      </c>
      <c r="AI500" s="294" t="str">
        <f>IF(AH500=0,"",
IF(SUM($AH$467:AH500)=1,AJ500,
IF($AH$588&gt;SUM($AH$467:AH500),_xlfn.CONCAT(", ",AJ500),
IF($AH$588=SUM($AH$467:AH500),_xlfn.CONCAT(" y ",AJ500)))))</f>
        <v/>
      </c>
      <c r="AJ500" s="89" t="s">
        <v>5152</v>
      </c>
    </row>
    <row r="501" spans="1:36" ht="15" customHeight="1">
      <c r="A501" s="64"/>
      <c r="B501" s="11"/>
      <c r="C501" s="58" t="s">
        <v>5085</v>
      </c>
      <c r="D501" s="1020" t="str">
        <f>IF(CNGE_2025_M1_Secc5_Sub1!$D64="","",CNGE_2025_M1_Secc5_Sub1!$D64)</f>
        <v/>
      </c>
      <c r="E501" s="889"/>
      <c r="F501" s="889"/>
      <c r="G501" s="889"/>
      <c r="H501" s="889"/>
      <c r="I501" s="889"/>
      <c r="J501" s="889"/>
      <c r="K501" s="889"/>
      <c r="L501" s="889"/>
      <c r="M501" s="889"/>
      <c r="N501" s="889"/>
      <c r="O501" s="889"/>
      <c r="P501" s="889"/>
      <c r="Q501" s="889"/>
      <c r="R501" s="889"/>
      <c r="S501" s="889"/>
      <c r="T501" s="889"/>
      <c r="U501" s="889"/>
      <c r="V501" s="889"/>
      <c r="W501" s="889"/>
      <c r="X501" s="890"/>
      <c r="Y501" s="1041"/>
      <c r="Z501" s="1042"/>
      <c r="AA501" s="1042"/>
      <c r="AB501" s="1042"/>
      <c r="AC501" s="1042"/>
      <c r="AD501" s="1043"/>
      <c r="AG501" s="290">
        <f t="shared" si="79"/>
        <v>0</v>
      </c>
      <c r="AH501" s="293">
        <f t="shared" si="78"/>
        <v>0</v>
      </c>
      <c r="AI501" s="294" t="str">
        <f>IF(AH501=0,"",
IF(SUM($AH$467:AH501)=1,AJ501,
IF($AH$588&gt;SUM($AH$467:AH501),_xlfn.CONCAT(", ",AJ501),
IF($AH$588=SUM($AH$467:AH501),_xlfn.CONCAT(" y ",AJ501)))))</f>
        <v/>
      </c>
      <c r="AJ501" s="89" t="s">
        <v>5153</v>
      </c>
    </row>
    <row r="502" spans="1:36" ht="15" customHeight="1">
      <c r="A502" s="64"/>
      <c r="B502" s="11"/>
      <c r="C502" s="58" t="s">
        <v>5086</v>
      </c>
      <c r="D502" s="1020" t="str">
        <f>IF(CNGE_2025_M1_Secc5_Sub1!$D65="","",CNGE_2025_M1_Secc5_Sub1!$D65)</f>
        <v/>
      </c>
      <c r="E502" s="889"/>
      <c r="F502" s="889"/>
      <c r="G502" s="889"/>
      <c r="H502" s="889"/>
      <c r="I502" s="889"/>
      <c r="J502" s="889"/>
      <c r="K502" s="889"/>
      <c r="L502" s="889"/>
      <c r="M502" s="889"/>
      <c r="N502" s="889"/>
      <c r="O502" s="889"/>
      <c r="P502" s="889"/>
      <c r="Q502" s="889"/>
      <c r="R502" s="889"/>
      <c r="S502" s="889"/>
      <c r="T502" s="889"/>
      <c r="U502" s="889"/>
      <c r="V502" s="889"/>
      <c r="W502" s="889"/>
      <c r="X502" s="890"/>
      <c r="Y502" s="1041"/>
      <c r="Z502" s="1042"/>
      <c r="AA502" s="1042"/>
      <c r="AB502" s="1042"/>
      <c r="AC502" s="1042"/>
      <c r="AD502" s="1043"/>
      <c r="AG502" s="290">
        <f t="shared" si="79"/>
        <v>0</v>
      </c>
      <c r="AH502" s="293">
        <f t="shared" si="78"/>
        <v>0</v>
      </c>
      <c r="AI502" s="294" t="str">
        <f>IF(AH502=0,"",
IF(SUM($AH$467:AH502)=1,AJ502,
IF($AH$588&gt;SUM($AH$467:AH502),_xlfn.CONCAT(", ",AJ502),
IF($AH$588=SUM($AH$467:AH502),_xlfn.CONCAT(" y ",AJ502)))))</f>
        <v/>
      </c>
      <c r="AJ502" s="89" t="s">
        <v>5154</v>
      </c>
    </row>
    <row r="503" spans="1:36" ht="15" customHeight="1">
      <c r="A503" s="64"/>
      <c r="B503" s="11"/>
      <c r="C503" s="58" t="s">
        <v>5155</v>
      </c>
      <c r="D503" s="1020" t="str">
        <f>IF(CNGE_2025_M1_Secc5_Sub1!$D66="","",CNGE_2025_M1_Secc5_Sub1!$D66)</f>
        <v/>
      </c>
      <c r="E503" s="889"/>
      <c r="F503" s="889"/>
      <c r="G503" s="889"/>
      <c r="H503" s="889"/>
      <c r="I503" s="889"/>
      <c r="J503" s="889"/>
      <c r="K503" s="889"/>
      <c r="L503" s="889"/>
      <c r="M503" s="889"/>
      <c r="N503" s="889"/>
      <c r="O503" s="889"/>
      <c r="P503" s="889"/>
      <c r="Q503" s="889"/>
      <c r="R503" s="889"/>
      <c r="S503" s="889"/>
      <c r="T503" s="889"/>
      <c r="U503" s="889"/>
      <c r="V503" s="889"/>
      <c r="W503" s="889"/>
      <c r="X503" s="890"/>
      <c r="Y503" s="1041"/>
      <c r="Z503" s="1042"/>
      <c r="AA503" s="1042"/>
      <c r="AB503" s="1042"/>
      <c r="AC503" s="1042"/>
      <c r="AD503" s="1043"/>
      <c r="AG503" s="290">
        <f t="shared" si="79"/>
        <v>0</v>
      </c>
      <c r="AH503" s="293">
        <f t="shared" si="78"/>
        <v>0</v>
      </c>
      <c r="AI503" s="294" t="str">
        <f>IF(AH503=0,"",
IF(SUM($AH$467:AH503)=1,AJ503,
IF($AH$588&gt;SUM($AH$467:AH503),_xlfn.CONCAT(", ",AJ503),
IF($AH$588=SUM($AH$467:AH503),_xlfn.CONCAT(" y ",AJ503)))))</f>
        <v/>
      </c>
      <c r="AJ503" s="89" t="s">
        <v>5156</v>
      </c>
    </row>
    <row r="504" spans="1:36" ht="15" customHeight="1">
      <c r="A504" s="64"/>
      <c r="B504" s="11"/>
      <c r="C504" s="58" t="s">
        <v>5157</v>
      </c>
      <c r="D504" s="1020" t="str">
        <f>IF(CNGE_2025_M1_Secc5_Sub1!$D67="","",CNGE_2025_M1_Secc5_Sub1!$D67)</f>
        <v/>
      </c>
      <c r="E504" s="889"/>
      <c r="F504" s="889"/>
      <c r="G504" s="889"/>
      <c r="H504" s="889"/>
      <c r="I504" s="889"/>
      <c r="J504" s="889"/>
      <c r="K504" s="889"/>
      <c r="L504" s="889"/>
      <c r="M504" s="889"/>
      <c r="N504" s="889"/>
      <c r="O504" s="889"/>
      <c r="P504" s="889"/>
      <c r="Q504" s="889"/>
      <c r="R504" s="889"/>
      <c r="S504" s="889"/>
      <c r="T504" s="889"/>
      <c r="U504" s="889"/>
      <c r="V504" s="889"/>
      <c r="W504" s="889"/>
      <c r="X504" s="890"/>
      <c r="Y504" s="1041"/>
      <c r="Z504" s="1042"/>
      <c r="AA504" s="1042"/>
      <c r="AB504" s="1042"/>
      <c r="AC504" s="1042"/>
      <c r="AD504" s="1043"/>
      <c r="AG504" s="290">
        <f t="shared" si="79"/>
        <v>0</v>
      </c>
      <c r="AH504" s="293">
        <f t="shared" si="78"/>
        <v>0</v>
      </c>
      <c r="AI504" s="294" t="str">
        <f>IF(AH504=0,"",
IF(SUM($AH$467:AH504)=1,AJ504,
IF($AH$588&gt;SUM($AH$467:AH504),_xlfn.CONCAT(", ",AJ504),
IF($AH$588=SUM($AH$467:AH504),_xlfn.CONCAT(" y ",AJ504)))))</f>
        <v/>
      </c>
      <c r="AJ504" s="89" t="s">
        <v>5158</v>
      </c>
    </row>
    <row r="505" spans="1:36" ht="15" customHeight="1">
      <c r="A505" s="64"/>
      <c r="B505" s="11"/>
      <c r="C505" s="58" t="s">
        <v>5159</v>
      </c>
      <c r="D505" s="1020" t="str">
        <f>IF(CNGE_2025_M1_Secc5_Sub1!$D68="","",CNGE_2025_M1_Secc5_Sub1!$D68)</f>
        <v/>
      </c>
      <c r="E505" s="889"/>
      <c r="F505" s="889"/>
      <c r="G505" s="889"/>
      <c r="H505" s="889"/>
      <c r="I505" s="889"/>
      <c r="J505" s="889"/>
      <c r="K505" s="889"/>
      <c r="L505" s="889"/>
      <c r="M505" s="889"/>
      <c r="N505" s="889"/>
      <c r="O505" s="889"/>
      <c r="P505" s="889"/>
      <c r="Q505" s="889"/>
      <c r="R505" s="889"/>
      <c r="S505" s="889"/>
      <c r="T505" s="889"/>
      <c r="U505" s="889"/>
      <c r="V505" s="889"/>
      <c r="W505" s="889"/>
      <c r="X505" s="890"/>
      <c r="Y505" s="1041"/>
      <c r="Z505" s="1042"/>
      <c r="AA505" s="1042"/>
      <c r="AB505" s="1042"/>
      <c r="AC505" s="1042"/>
      <c r="AD505" s="1043"/>
      <c r="AG505" s="290">
        <f t="shared" si="79"/>
        <v>0</v>
      </c>
      <c r="AH505" s="293">
        <f t="shared" si="78"/>
        <v>0</v>
      </c>
      <c r="AI505" s="294" t="str">
        <f>IF(AH505=0,"",
IF(SUM($AH$467:AH505)=1,AJ505,
IF($AH$588&gt;SUM($AH$467:AH505),_xlfn.CONCAT(", ",AJ505),
IF($AH$588=SUM($AH$467:AH505),_xlfn.CONCAT(" y ",AJ505)))))</f>
        <v/>
      </c>
      <c r="AJ505" s="89" t="s">
        <v>5160</v>
      </c>
    </row>
    <row r="506" spans="1:36" ht="15" customHeight="1">
      <c r="A506" s="64"/>
      <c r="B506" s="11"/>
      <c r="C506" s="58" t="s">
        <v>5161</v>
      </c>
      <c r="D506" s="1020" t="str">
        <f>IF(CNGE_2025_M1_Secc5_Sub1!$D69="","",CNGE_2025_M1_Secc5_Sub1!$D69)</f>
        <v/>
      </c>
      <c r="E506" s="889"/>
      <c r="F506" s="889"/>
      <c r="G506" s="889"/>
      <c r="H506" s="889"/>
      <c r="I506" s="889"/>
      <c r="J506" s="889"/>
      <c r="K506" s="889"/>
      <c r="L506" s="889"/>
      <c r="M506" s="889"/>
      <c r="N506" s="889"/>
      <c r="O506" s="889"/>
      <c r="P506" s="889"/>
      <c r="Q506" s="889"/>
      <c r="R506" s="889"/>
      <c r="S506" s="889"/>
      <c r="T506" s="889"/>
      <c r="U506" s="889"/>
      <c r="V506" s="889"/>
      <c r="W506" s="889"/>
      <c r="X506" s="890"/>
      <c r="Y506" s="1041"/>
      <c r="Z506" s="1042"/>
      <c r="AA506" s="1042"/>
      <c r="AB506" s="1042"/>
      <c r="AC506" s="1042"/>
      <c r="AD506" s="1043"/>
      <c r="AG506" s="290">
        <f t="shared" si="79"/>
        <v>0</v>
      </c>
      <c r="AH506" s="293">
        <f t="shared" si="78"/>
        <v>0</v>
      </c>
      <c r="AI506" s="294" t="str">
        <f>IF(AH506=0,"",
IF(SUM($AH$467:AH506)=1,AJ506,
IF($AH$588&gt;SUM($AH$467:AH506),_xlfn.CONCAT(", ",AJ506),
IF($AH$588=SUM($AH$467:AH506),_xlfn.CONCAT(" y ",AJ506)))))</f>
        <v/>
      </c>
      <c r="AJ506" s="89" t="s">
        <v>5162</v>
      </c>
    </row>
    <row r="507" spans="1:36" ht="15" customHeight="1">
      <c r="A507" s="64"/>
      <c r="B507" s="11"/>
      <c r="C507" s="58" t="s">
        <v>5163</v>
      </c>
      <c r="D507" s="1020" t="str">
        <f>IF(CNGE_2025_M1_Secc5_Sub1!$D70="","",CNGE_2025_M1_Secc5_Sub1!$D70)</f>
        <v/>
      </c>
      <c r="E507" s="889"/>
      <c r="F507" s="889"/>
      <c r="G507" s="889"/>
      <c r="H507" s="889"/>
      <c r="I507" s="889"/>
      <c r="J507" s="889"/>
      <c r="K507" s="889"/>
      <c r="L507" s="889"/>
      <c r="M507" s="889"/>
      <c r="N507" s="889"/>
      <c r="O507" s="889"/>
      <c r="P507" s="889"/>
      <c r="Q507" s="889"/>
      <c r="R507" s="889"/>
      <c r="S507" s="889"/>
      <c r="T507" s="889"/>
      <c r="U507" s="889"/>
      <c r="V507" s="889"/>
      <c r="W507" s="889"/>
      <c r="X507" s="890"/>
      <c r="Y507" s="1041"/>
      <c r="Z507" s="1042"/>
      <c r="AA507" s="1042"/>
      <c r="AB507" s="1042"/>
      <c r="AC507" s="1042"/>
      <c r="AD507" s="1043"/>
      <c r="AG507" s="290">
        <f t="shared" si="79"/>
        <v>0</v>
      </c>
      <c r="AH507" s="293">
        <f t="shared" si="78"/>
        <v>0</v>
      </c>
      <c r="AI507" s="294" t="str">
        <f>IF(AH507=0,"",
IF(SUM($AH$467:AH507)=1,AJ507,
IF($AH$588&gt;SUM($AH$467:AH507),_xlfn.CONCAT(", ",AJ507),
IF($AH$588=SUM($AH$467:AH507),_xlfn.CONCAT(" y ",AJ507)))))</f>
        <v/>
      </c>
      <c r="AJ507" s="89" t="s">
        <v>5164</v>
      </c>
    </row>
    <row r="508" spans="1:36" ht="15" customHeight="1">
      <c r="A508" s="64"/>
      <c r="B508" s="11"/>
      <c r="C508" s="58" t="s">
        <v>5165</v>
      </c>
      <c r="D508" s="1020" t="str">
        <f>IF(CNGE_2025_M1_Secc5_Sub1!$D71="","",CNGE_2025_M1_Secc5_Sub1!$D71)</f>
        <v/>
      </c>
      <c r="E508" s="889"/>
      <c r="F508" s="889"/>
      <c r="G508" s="889"/>
      <c r="H508" s="889"/>
      <c r="I508" s="889"/>
      <c r="J508" s="889"/>
      <c r="K508" s="889"/>
      <c r="L508" s="889"/>
      <c r="M508" s="889"/>
      <c r="N508" s="889"/>
      <c r="O508" s="889"/>
      <c r="P508" s="889"/>
      <c r="Q508" s="889"/>
      <c r="R508" s="889"/>
      <c r="S508" s="889"/>
      <c r="T508" s="889"/>
      <c r="U508" s="889"/>
      <c r="V508" s="889"/>
      <c r="W508" s="889"/>
      <c r="X508" s="890"/>
      <c r="Y508" s="1041"/>
      <c r="Z508" s="1042"/>
      <c r="AA508" s="1042"/>
      <c r="AB508" s="1042"/>
      <c r="AC508" s="1042"/>
      <c r="AD508" s="1043"/>
      <c r="AG508" s="290">
        <f t="shared" si="79"/>
        <v>0</v>
      </c>
      <c r="AH508" s="293">
        <f t="shared" si="78"/>
        <v>0</v>
      </c>
      <c r="AI508" s="294" t="str">
        <f>IF(AH508=0,"",
IF(SUM($AH$467:AH508)=1,AJ508,
IF($AH$588&gt;SUM($AH$467:AH508),_xlfn.CONCAT(", ",AJ508),
IF($AH$588=SUM($AH$467:AH508),_xlfn.CONCAT(" y ",AJ508)))))</f>
        <v/>
      </c>
      <c r="AJ508" s="89" t="s">
        <v>5166</v>
      </c>
    </row>
    <row r="509" spans="1:36" ht="15" customHeight="1">
      <c r="A509" s="64"/>
      <c r="B509" s="11"/>
      <c r="C509" s="58" t="s">
        <v>5167</v>
      </c>
      <c r="D509" s="1020" t="str">
        <f>IF(CNGE_2025_M1_Secc5_Sub1!$D72="","",CNGE_2025_M1_Secc5_Sub1!$D72)</f>
        <v/>
      </c>
      <c r="E509" s="889"/>
      <c r="F509" s="889"/>
      <c r="G509" s="889"/>
      <c r="H509" s="889"/>
      <c r="I509" s="889"/>
      <c r="J509" s="889"/>
      <c r="K509" s="889"/>
      <c r="L509" s="889"/>
      <c r="M509" s="889"/>
      <c r="N509" s="889"/>
      <c r="O509" s="889"/>
      <c r="P509" s="889"/>
      <c r="Q509" s="889"/>
      <c r="R509" s="889"/>
      <c r="S509" s="889"/>
      <c r="T509" s="889"/>
      <c r="U509" s="889"/>
      <c r="V509" s="889"/>
      <c r="W509" s="889"/>
      <c r="X509" s="890"/>
      <c r="Y509" s="1041"/>
      <c r="Z509" s="1042"/>
      <c r="AA509" s="1042"/>
      <c r="AB509" s="1042"/>
      <c r="AC509" s="1042"/>
      <c r="AD509" s="1043"/>
      <c r="AG509" s="290">
        <f t="shared" si="79"/>
        <v>0</v>
      </c>
      <c r="AH509" s="293">
        <f t="shared" si="78"/>
        <v>0</v>
      </c>
      <c r="AI509" s="294" t="str">
        <f>IF(AH509=0,"",
IF(SUM($AH$467:AH509)=1,AJ509,
IF($AH$588&gt;SUM($AH$467:AH509),_xlfn.CONCAT(", ",AJ509),
IF($AH$588=SUM($AH$467:AH509),_xlfn.CONCAT(" y ",AJ509)))))</f>
        <v/>
      </c>
      <c r="AJ509" s="89" t="s">
        <v>5168</v>
      </c>
    </row>
    <row r="510" spans="1:36" ht="15" customHeight="1">
      <c r="A510" s="64"/>
      <c r="B510" s="11"/>
      <c r="C510" s="58" t="s">
        <v>5169</v>
      </c>
      <c r="D510" s="1020" t="str">
        <f>IF(CNGE_2025_M1_Secc5_Sub1!$D73="","",CNGE_2025_M1_Secc5_Sub1!$D73)</f>
        <v/>
      </c>
      <c r="E510" s="889"/>
      <c r="F510" s="889"/>
      <c r="G510" s="889"/>
      <c r="H510" s="889"/>
      <c r="I510" s="889"/>
      <c r="J510" s="889"/>
      <c r="K510" s="889"/>
      <c r="L510" s="889"/>
      <c r="M510" s="889"/>
      <c r="N510" s="889"/>
      <c r="O510" s="889"/>
      <c r="P510" s="889"/>
      <c r="Q510" s="889"/>
      <c r="R510" s="889"/>
      <c r="S510" s="889"/>
      <c r="T510" s="889"/>
      <c r="U510" s="889"/>
      <c r="V510" s="889"/>
      <c r="W510" s="889"/>
      <c r="X510" s="890"/>
      <c r="Y510" s="1041"/>
      <c r="Z510" s="1042"/>
      <c r="AA510" s="1042"/>
      <c r="AB510" s="1042"/>
      <c r="AC510" s="1042"/>
      <c r="AD510" s="1043"/>
      <c r="AG510" s="290">
        <f t="shared" si="79"/>
        <v>0</v>
      </c>
      <c r="AH510" s="293">
        <f t="shared" si="78"/>
        <v>0</v>
      </c>
      <c r="AI510" s="294" t="str">
        <f>IF(AH510=0,"",
IF(SUM($AH$467:AH510)=1,AJ510,
IF($AH$588&gt;SUM($AH$467:AH510),_xlfn.CONCAT(", ",AJ510),
IF($AH$588=SUM($AH$467:AH510),_xlfn.CONCAT(" y ",AJ510)))))</f>
        <v/>
      </c>
      <c r="AJ510" s="89" t="s">
        <v>5170</v>
      </c>
    </row>
    <row r="511" spans="1:36" ht="15" customHeight="1">
      <c r="A511" s="64"/>
      <c r="B511" s="11"/>
      <c r="C511" s="58" t="s">
        <v>5171</v>
      </c>
      <c r="D511" s="1020" t="str">
        <f>IF(CNGE_2025_M1_Secc5_Sub1!$D74="","",CNGE_2025_M1_Secc5_Sub1!$D74)</f>
        <v/>
      </c>
      <c r="E511" s="889"/>
      <c r="F511" s="889"/>
      <c r="G511" s="889"/>
      <c r="H511" s="889"/>
      <c r="I511" s="889"/>
      <c r="J511" s="889"/>
      <c r="K511" s="889"/>
      <c r="L511" s="889"/>
      <c r="M511" s="889"/>
      <c r="N511" s="889"/>
      <c r="O511" s="889"/>
      <c r="P511" s="889"/>
      <c r="Q511" s="889"/>
      <c r="R511" s="889"/>
      <c r="S511" s="889"/>
      <c r="T511" s="889"/>
      <c r="U511" s="889"/>
      <c r="V511" s="889"/>
      <c r="W511" s="889"/>
      <c r="X511" s="890"/>
      <c r="Y511" s="1041"/>
      <c r="Z511" s="1042"/>
      <c r="AA511" s="1042"/>
      <c r="AB511" s="1042"/>
      <c r="AC511" s="1042"/>
      <c r="AD511" s="1043"/>
      <c r="AG511" s="290">
        <f t="shared" si="79"/>
        <v>0</v>
      </c>
      <c r="AH511" s="293">
        <f t="shared" si="78"/>
        <v>0</v>
      </c>
      <c r="AI511" s="294" t="str">
        <f>IF(AH511=0,"",
IF(SUM($AH$467:AH511)=1,AJ511,
IF($AH$588&gt;SUM($AH$467:AH511),_xlfn.CONCAT(", ",AJ511),
IF($AH$588=SUM($AH$467:AH511),_xlfn.CONCAT(" y ",AJ511)))))</f>
        <v/>
      </c>
      <c r="AJ511" s="89" t="s">
        <v>5172</v>
      </c>
    </row>
    <row r="512" spans="1:36" ht="15" customHeight="1">
      <c r="A512" s="64"/>
      <c r="B512" s="11"/>
      <c r="C512" s="58" t="s">
        <v>5173</v>
      </c>
      <c r="D512" s="1020" t="str">
        <f>IF(CNGE_2025_M1_Secc5_Sub1!$D75="","",CNGE_2025_M1_Secc5_Sub1!$D75)</f>
        <v/>
      </c>
      <c r="E512" s="889"/>
      <c r="F512" s="889"/>
      <c r="G512" s="889"/>
      <c r="H512" s="889"/>
      <c r="I512" s="889"/>
      <c r="J512" s="889"/>
      <c r="K512" s="889"/>
      <c r="L512" s="889"/>
      <c r="M512" s="889"/>
      <c r="N512" s="889"/>
      <c r="O512" s="889"/>
      <c r="P512" s="889"/>
      <c r="Q512" s="889"/>
      <c r="R512" s="889"/>
      <c r="S512" s="889"/>
      <c r="T512" s="889"/>
      <c r="U512" s="889"/>
      <c r="V512" s="889"/>
      <c r="W512" s="889"/>
      <c r="X512" s="890"/>
      <c r="Y512" s="1041"/>
      <c r="Z512" s="1042"/>
      <c r="AA512" s="1042"/>
      <c r="AB512" s="1042"/>
      <c r="AC512" s="1042"/>
      <c r="AD512" s="1043"/>
      <c r="AG512" s="290">
        <f t="shared" si="79"/>
        <v>0</v>
      </c>
      <c r="AH512" s="293">
        <f t="shared" si="78"/>
        <v>0</v>
      </c>
      <c r="AI512" s="294" t="str">
        <f>IF(AH512=0,"",
IF(SUM($AH$467:AH512)=1,AJ512,
IF($AH$588&gt;SUM($AH$467:AH512),_xlfn.CONCAT(", ",AJ512),
IF($AH$588=SUM($AH$467:AH512),_xlfn.CONCAT(" y ",AJ512)))))</f>
        <v/>
      </c>
      <c r="AJ512" s="89" t="s">
        <v>5174</v>
      </c>
    </row>
    <row r="513" spans="1:36" ht="15" customHeight="1">
      <c r="A513" s="64"/>
      <c r="B513" s="11"/>
      <c r="C513" s="58" t="s">
        <v>5175</v>
      </c>
      <c r="D513" s="1020" t="str">
        <f>IF(CNGE_2025_M1_Secc5_Sub1!$D76="","",CNGE_2025_M1_Secc5_Sub1!$D76)</f>
        <v/>
      </c>
      <c r="E513" s="889"/>
      <c r="F513" s="889"/>
      <c r="G513" s="889"/>
      <c r="H513" s="889"/>
      <c r="I513" s="889"/>
      <c r="J513" s="889"/>
      <c r="K513" s="889"/>
      <c r="L513" s="889"/>
      <c r="M513" s="889"/>
      <c r="N513" s="889"/>
      <c r="O513" s="889"/>
      <c r="P513" s="889"/>
      <c r="Q513" s="889"/>
      <c r="R513" s="889"/>
      <c r="S513" s="889"/>
      <c r="T513" s="889"/>
      <c r="U513" s="889"/>
      <c r="V513" s="889"/>
      <c r="W513" s="889"/>
      <c r="X513" s="890"/>
      <c r="Y513" s="1041"/>
      <c r="Z513" s="1042"/>
      <c r="AA513" s="1042"/>
      <c r="AB513" s="1042"/>
      <c r="AC513" s="1042"/>
      <c r="AD513" s="1043"/>
      <c r="AG513" s="290">
        <f t="shared" si="79"/>
        <v>0</v>
      </c>
      <c r="AH513" s="293">
        <f t="shared" si="78"/>
        <v>0</v>
      </c>
      <c r="AI513" s="294" t="str">
        <f>IF(AH513=0,"",
IF(SUM($AH$467:AH513)=1,AJ513,
IF($AH$588&gt;SUM($AH$467:AH513),_xlfn.CONCAT(", ",AJ513),
IF($AH$588=SUM($AH$467:AH513),_xlfn.CONCAT(" y ",AJ513)))))</f>
        <v/>
      </c>
      <c r="AJ513" s="89" t="s">
        <v>5176</v>
      </c>
    </row>
    <row r="514" spans="1:36" ht="15" customHeight="1">
      <c r="A514" s="64"/>
      <c r="B514" s="11"/>
      <c r="C514" s="58" t="s">
        <v>5177</v>
      </c>
      <c r="D514" s="1020" t="str">
        <f>IF(CNGE_2025_M1_Secc5_Sub1!$D77="","",CNGE_2025_M1_Secc5_Sub1!$D77)</f>
        <v/>
      </c>
      <c r="E514" s="889"/>
      <c r="F514" s="889"/>
      <c r="G514" s="889"/>
      <c r="H514" s="889"/>
      <c r="I514" s="889"/>
      <c r="J514" s="889"/>
      <c r="K514" s="889"/>
      <c r="L514" s="889"/>
      <c r="M514" s="889"/>
      <c r="N514" s="889"/>
      <c r="O514" s="889"/>
      <c r="P514" s="889"/>
      <c r="Q514" s="889"/>
      <c r="R514" s="889"/>
      <c r="S514" s="889"/>
      <c r="T514" s="889"/>
      <c r="U514" s="889"/>
      <c r="V514" s="889"/>
      <c r="W514" s="889"/>
      <c r="X514" s="890"/>
      <c r="Y514" s="1041"/>
      <c r="Z514" s="1042"/>
      <c r="AA514" s="1042"/>
      <c r="AB514" s="1042"/>
      <c r="AC514" s="1042"/>
      <c r="AD514" s="1043"/>
      <c r="AG514" s="290">
        <f t="shared" si="79"/>
        <v>0</v>
      </c>
      <c r="AH514" s="293">
        <f t="shared" si="78"/>
        <v>0</v>
      </c>
      <c r="AI514" s="294" t="str">
        <f>IF(AH514=0,"",
IF(SUM($AH$467:AH514)=1,AJ514,
IF($AH$588&gt;SUM($AH$467:AH514),_xlfn.CONCAT(", ",AJ514),
IF($AH$588=SUM($AH$467:AH514),_xlfn.CONCAT(" y ",AJ514)))))</f>
        <v/>
      </c>
      <c r="AJ514" s="89" t="s">
        <v>5178</v>
      </c>
    </row>
    <row r="515" spans="1:36" ht="15" customHeight="1">
      <c r="A515" s="64"/>
      <c r="B515" s="11"/>
      <c r="C515" s="58" t="s">
        <v>5179</v>
      </c>
      <c r="D515" s="1020" t="str">
        <f>IF(CNGE_2025_M1_Secc5_Sub1!$D78="","",CNGE_2025_M1_Secc5_Sub1!$D78)</f>
        <v/>
      </c>
      <c r="E515" s="889"/>
      <c r="F515" s="889"/>
      <c r="G515" s="889"/>
      <c r="H515" s="889"/>
      <c r="I515" s="889"/>
      <c r="J515" s="889"/>
      <c r="K515" s="889"/>
      <c r="L515" s="889"/>
      <c r="M515" s="889"/>
      <c r="N515" s="889"/>
      <c r="O515" s="889"/>
      <c r="P515" s="889"/>
      <c r="Q515" s="889"/>
      <c r="R515" s="889"/>
      <c r="S515" s="889"/>
      <c r="T515" s="889"/>
      <c r="U515" s="889"/>
      <c r="V515" s="889"/>
      <c r="W515" s="889"/>
      <c r="X515" s="890"/>
      <c r="Y515" s="1041"/>
      <c r="Z515" s="1042"/>
      <c r="AA515" s="1042"/>
      <c r="AB515" s="1042"/>
      <c r="AC515" s="1042"/>
      <c r="AD515" s="1043"/>
      <c r="AG515" s="290">
        <f t="shared" si="79"/>
        <v>0</v>
      </c>
      <c r="AH515" s="293">
        <f t="shared" si="78"/>
        <v>0</v>
      </c>
      <c r="AI515" s="294" t="str">
        <f>IF(AH515=0,"",
IF(SUM($AH$467:AH515)=1,AJ515,
IF($AH$588&gt;SUM($AH$467:AH515),_xlfn.CONCAT(", ",AJ515),
IF($AH$588=SUM($AH$467:AH515),_xlfn.CONCAT(" y ",AJ515)))))</f>
        <v/>
      </c>
      <c r="AJ515" s="89" t="s">
        <v>5180</v>
      </c>
    </row>
    <row r="516" spans="1:36" ht="15" customHeight="1">
      <c r="A516" s="64"/>
      <c r="B516" s="11"/>
      <c r="C516" s="58" t="s">
        <v>5181</v>
      </c>
      <c r="D516" s="1020" t="str">
        <f>IF(CNGE_2025_M1_Secc5_Sub1!$D79="","",CNGE_2025_M1_Secc5_Sub1!$D79)</f>
        <v/>
      </c>
      <c r="E516" s="889"/>
      <c r="F516" s="889"/>
      <c r="G516" s="889"/>
      <c r="H516" s="889"/>
      <c r="I516" s="889"/>
      <c r="J516" s="889"/>
      <c r="K516" s="889"/>
      <c r="L516" s="889"/>
      <c r="M516" s="889"/>
      <c r="N516" s="889"/>
      <c r="O516" s="889"/>
      <c r="P516" s="889"/>
      <c r="Q516" s="889"/>
      <c r="R516" s="889"/>
      <c r="S516" s="889"/>
      <c r="T516" s="889"/>
      <c r="U516" s="889"/>
      <c r="V516" s="889"/>
      <c r="W516" s="889"/>
      <c r="X516" s="890"/>
      <c r="Y516" s="1041"/>
      <c r="Z516" s="1042"/>
      <c r="AA516" s="1042"/>
      <c r="AB516" s="1042"/>
      <c r="AC516" s="1042"/>
      <c r="AD516" s="1043"/>
      <c r="AG516" s="290">
        <f t="shared" si="79"/>
        <v>0</v>
      </c>
      <c r="AH516" s="293">
        <f t="shared" si="78"/>
        <v>0</v>
      </c>
      <c r="AI516" s="294" t="str">
        <f>IF(AH516=0,"",
IF(SUM($AH$467:AH516)=1,AJ516,
IF($AH$588&gt;SUM($AH$467:AH516),_xlfn.CONCAT(", ",AJ516),
IF($AH$588=SUM($AH$467:AH516),_xlfn.CONCAT(" y ",AJ516)))))</f>
        <v/>
      </c>
      <c r="AJ516" s="89" t="s">
        <v>5182</v>
      </c>
    </row>
    <row r="517" spans="1:36" ht="15" customHeight="1">
      <c r="A517" s="64"/>
      <c r="B517" s="11"/>
      <c r="C517" s="58" t="s">
        <v>5183</v>
      </c>
      <c r="D517" s="1020" t="str">
        <f>IF(CNGE_2025_M1_Secc5_Sub1!$D80="","",CNGE_2025_M1_Secc5_Sub1!$D80)</f>
        <v/>
      </c>
      <c r="E517" s="889"/>
      <c r="F517" s="889"/>
      <c r="G517" s="889"/>
      <c r="H517" s="889"/>
      <c r="I517" s="889"/>
      <c r="J517" s="889"/>
      <c r="K517" s="889"/>
      <c r="L517" s="889"/>
      <c r="M517" s="889"/>
      <c r="N517" s="889"/>
      <c r="O517" s="889"/>
      <c r="P517" s="889"/>
      <c r="Q517" s="889"/>
      <c r="R517" s="889"/>
      <c r="S517" s="889"/>
      <c r="T517" s="889"/>
      <c r="U517" s="889"/>
      <c r="V517" s="889"/>
      <c r="W517" s="889"/>
      <c r="X517" s="890"/>
      <c r="Y517" s="1041"/>
      <c r="Z517" s="1042"/>
      <c r="AA517" s="1042"/>
      <c r="AB517" s="1042"/>
      <c r="AC517" s="1042"/>
      <c r="AD517" s="1043"/>
      <c r="AG517" s="290">
        <f t="shared" si="79"/>
        <v>0</v>
      </c>
      <c r="AH517" s="293">
        <f t="shared" si="78"/>
        <v>0</v>
      </c>
      <c r="AI517" s="294" t="str">
        <f>IF(AH517=0,"",
IF(SUM($AH$467:AH517)=1,AJ517,
IF($AH$588&gt;SUM($AH$467:AH517),_xlfn.CONCAT(", ",AJ517),
IF($AH$588=SUM($AH$467:AH517),_xlfn.CONCAT(" y ",AJ517)))))</f>
        <v/>
      </c>
      <c r="AJ517" s="89" t="s">
        <v>5184</v>
      </c>
    </row>
    <row r="518" spans="1:36" ht="15" customHeight="1">
      <c r="A518" s="64"/>
      <c r="B518" s="11"/>
      <c r="C518" s="58" t="s">
        <v>5185</v>
      </c>
      <c r="D518" s="1020" t="str">
        <f>IF(CNGE_2025_M1_Secc5_Sub1!$D81="","",CNGE_2025_M1_Secc5_Sub1!$D81)</f>
        <v/>
      </c>
      <c r="E518" s="889"/>
      <c r="F518" s="889"/>
      <c r="G518" s="889"/>
      <c r="H518" s="889"/>
      <c r="I518" s="889"/>
      <c r="J518" s="889"/>
      <c r="K518" s="889"/>
      <c r="L518" s="889"/>
      <c r="M518" s="889"/>
      <c r="N518" s="889"/>
      <c r="O518" s="889"/>
      <c r="P518" s="889"/>
      <c r="Q518" s="889"/>
      <c r="R518" s="889"/>
      <c r="S518" s="889"/>
      <c r="T518" s="889"/>
      <c r="U518" s="889"/>
      <c r="V518" s="889"/>
      <c r="W518" s="889"/>
      <c r="X518" s="890"/>
      <c r="Y518" s="1041"/>
      <c r="Z518" s="1042"/>
      <c r="AA518" s="1042"/>
      <c r="AB518" s="1042"/>
      <c r="AC518" s="1042"/>
      <c r="AD518" s="1043"/>
      <c r="AG518" s="290">
        <f t="shared" si="79"/>
        <v>0</v>
      </c>
      <c r="AH518" s="293">
        <f t="shared" si="78"/>
        <v>0</v>
      </c>
      <c r="AI518" s="294" t="str">
        <f>IF(AH518=0,"",
IF(SUM($AH$467:AH518)=1,AJ518,
IF($AH$588&gt;SUM($AH$467:AH518),_xlfn.CONCAT(", ",AJ518),
IF($AH$588=SUM($AH$467:AH518),_xlfn.CONCAT(" y ",AJ518)))))</f>
        <v/>
      </c>
      <c r="AJ518" s="89" t="s">
        <v>5186</v>
      </c>
    </row>
    <row r="519" spans="1:36" ht="15" customHeight="1">
      <c r="A519" s="64"/>
      <c r="B519" s="11"/>
      <c r="C519" s="58" t="s">
        <v>5187</v>
      </c>
      <c r="D519" s="1020" t="str">
        <f>IF(CNGE_2025_M1_Secc5_Sub1!$D82="","",CNGE_2025_M1_Secc5_Sub1!$D82)</f>
        <v/>
      </c>
      <c r="E519" s="889"/>
      <c r="F519" s="889"/>
      <c r="G519" s="889"/>
      <c r="H519" s="889"/>
      <c r="I519" s="889"/>
      <c r="J519" s="889"/>
      <c r="K519" s="889"/>
      <c r="L519" s="889"/>
      <c r="M519" s="889"/>
      <c r="N519" s="889"/>
      <c r="O519" s="889"/>
      <c r="P519" s="889"/>
      <c r="Q519" s="889"/>
      <c r="R519" s="889"/>
      <c r="S519" s="889"/>
      <c r="T519" s="889"/>
      <c r="U519" s="889"/>
      <c r="V519" s="889"/>
      <c r="W519" s="889"/>
      <c r="X519" s="890"/>
      <c r="Y519" s="1041"/>
      <c r="Z519" s="1042"/>
      <c r="AA519" s="1042"/>
      <c r="AB519" s="1042"/>
      <c r="AC519" s="1042"/>
      <c r="AD519" s="1043"/>
      <c r="AG519" s="290">
        <f t="shared" si="79"/>
        <v>0</v>
      </c>
      <c r="AH519" s="293">
        <f t="shared" si="78"/>
        <v>0</v>
      </c>
      <c r="AI519" s="294" t="str">
        <f>IF(AH519=0,"",
IF(SUM($AH$467:AH519)=1,AJ519,
IF($AH$588&gt;SUM($AH$467:AH519),_xlfn.CONCAT(", ",AJ519),
IF($AH$588=SUM($AH$467:AH519),_xlfn.CONCAT(" y ",AJ519)))))</f>
        <v/>
      </c>
      <c r="AJ519" s="89" t="s">
        <v>5188</v>
      </c>
    </row>
    <row r="520" spans="1:36" ht="15" customHeight="1">
      <c r="A520" s="64"/>
      <c r="B520" s="11"/>
      <c r="C520" s="58" t="s">
        <v>5189</v>
      </c>
      <c r="D520" s="1020" t="str">
        <f>IF(CNGE_2025_M1_Secc5_Sub1!$D83="","",CNGE_2025_M1_Secc5_Sub1!$D83)</f>
        <v/>
      </c>
      <c r="E520" s="889"/>
      <c r="F520" s="889"/>
      <c r="G520" s="889"/>
      <c r="H520" s="889"/>
      <c r="I520" s="889"/>
      <c r="J520" s="889"/>
      <c r="K520" s="889"/>
      <c r="L520" s="889"/>
      <c r="M520" s="889"/>
      <c r="N520" s="889"/>
      <c r="O520" s="889"/>
      <c r="P520" s="889"/>
      <c r="Q520" s="889"/>
      <c r="R520" s="889"/>
      <c r="S520" s="889"/>
      <c r="T520" s="889"/>
      <c r="U520" s="889"/>
      <c r="V520" s="889"/>
      <c r="W520" s="889"/>
      <c r="X520" s="890"/>
      <c r="Y520" s="1041"/>
      <c r="Z520" s="1042"/>
      <c r="AA520" s="1042"/>
      <c r="AB520" s="1042"/>
      <c r="AC520" s="1042"/>
      <c r="AD520" s="1043"/>
      <c r="AG520" s="290">
        <f t="shared" si="79"/>
        <v>0</v>
      </c>
      <c r="AH520" s="293">
        <f t="shared" si="78"/>
        <v>0</v>
      </c>
      <c r="AI520" s="294" t="str">
        <f>IF(AH520=0,"",
IF(SUM($AH$467:AH520)=1,AJ520,
IF($AH$588&gt;SUM($AH$467:AH520),_xlfn.CONCAT(", ",AJ520),
IF($AH$588=SUM($AH$467:AH520),_xlfn.CONCAT(" y ",AJ520)))))</f>
        <v/>
      </c>
      <c r="AJ520" s="89" t="s">
        <v>5190</v>
      </c>
    </row>
    <row r="521" spans="1:36" ht="15" customHeight="1">
      <c r="A521" s="64"/>
      <c r="B521" s="11"/>
      <c r="C521" s="58" t="s">
        <v>5191</v>
      </c>
      <c r="D521" s="1020" t="str">
        <f>IF(CNGE_2025_M1_Secc5_Sub1!$D84="","",CNGE_2025_M1_Secc5_Sub1!$D84)</f>
        <v/>
      </c>
      <c r="E521" s="889"/>
      <c r="F521" s="889"/>
      <c r="G521" s="889"/>
      <c r="H521" s="889"/>
      <c r="I521" s="889"/>
      <c r="J521" s="889"/>
      <c r="K521" s="889"/>
      <c r="L521" s="889"/>
      <c r="M521" s="889"/>
      <c r="N521" s="889"/>
      <c r="O521" s="889"/>
      <c r="P521" s="889"/>
      <c r="Q521" s="889"/>
      <c r="R521" s="889"/>
      <c r="S521" s="889"/>
      <c r="T521" s="889"/>
      <c r="U521" s="889"/>
      <c r="V521" s="889"/>
      <c r="W521" s="889"/>
      <c r="X521" s="890"/>
      <c r="Y521" s="1041"/>
      <c r="Z521" s="1042"/>
      <c r="AA521" s="1042"/>
      <c r="AB521" s="1042"/>
      <c r="AC521" s="1042"/>
      <c r="AD521" s="1043"/>
      <c r="AG521" s="290">
        <f t="shared" si="79"/>
        <v>0</v>
      </c>
      <c r="AH521" s="293">
        <f t="shared" si="78"/>
        <v>0</v>
      </c>
      <c r="AI521" s="294" t="str">
        <f>IF(AH521=0,"",
IF(SUM($AH$467:AH521)=1,AJ521,
IF($AH$588&gt;SUM($AH$467:AH521),_xlfn.CONCAT(", ",AJ521),
IF($AH$588=SUM($AH$467:AH521),_xlfn.CONCAT(" y ",AJ521)))))</f>
        <v/>
      </c>
      <c r="AJ521" s="89" t="s">
        <v>5192</v>
      </c>
    </row>
    <row r="522" spans="1:36" ht="15" customHeight="1">
      <c r="A522" s="64"/>
      <c r="B522" s="11"/>
      <c r="C522" s="58" t="s">
        <v>5193</v>
      </c>
      <c r="D522" s="1020" t="str">
        <f>IF(CNGE_2025_M1_Secc5_Sub1!$D85="","",CNGE_2025_M1_Secc5_Sub1!$D85)</f>
        <v/>
      </c>
      <c r="E522" s="889"/>
      <c r="F522" s="889"/>
      <c r="G522" s="889"/>
      <c r="H522" s="889"/>
      <c r="I522" s="889"/>
      <c r="J522" s="889"/>
      <c r="K522" s="889"/>
      <c r="L522" s="889"/>
      <c r="M522" s="889"/>
      <c r="N522" s="889"/>
      <c r="O522" s="889"/>
      <c r="P522" s="889"/>
      <c r="Q522" s="889"/>
      <c r="R522" s="889"/>
      <c r="S522" s="889"/>
      <c r="T522" s="889"/>
      <c r="U522" s="889"/>
      <c r="V522" s="889"/>
      <c r="W522" s="889"/>
      <c r="X522" s="890"/>
      <c r="Y522" s="1041"/>
      <c r="Z522" s="1042"/>
      <c r="AA522" s="1042"/>
      <c r="AB522" s="1042"/>
      <c r="AC522" s="1042"/>
      <c r="AD522" s="1043"/>
      <c r="AG522" s="290">
        <f t="shared" si="79"/>
        <v>0</v>
      </c>
      <c r="AH522" s="293">
        <f t="shared" si="78"/>
        <v>0</v>
      </c>
      <c r="AI522" s="294" t="str">
        <f>IF(AH522=0,"",
IF(SUM($AH$467:AH522)=1,AJ522,
IF($AH$588&gt;SUM($AH$467:AH522),_xlfn.CONCAT(", ",AJ522),
IF($AH$588=SUM($AH$467:AH522),_xlfn.CONCAT(" y ",AJ522)))))</f>
        <v/>
      </c>
      <c r="AJ522" s="89" t="s">
        <v>5194</v>
      </c>
    </row>
    <row r="523" spans="1:36" ht="15" customHeight="1">
      <c r="A523" s="64"/>
      <c r="B523" s="11"/>
      <c r="C523" s="58" t="s">
        <v>5195</v>
      </c>
      <c r="D523" s="1020" t="str">
        <f>IF(CNGE_2025_M1_Secc5_Sub1!$D86="","",CNGE_2025_M1_Secc5_Sub1!$D86)</f>
        <v/>
      </c>
      <c r="E523" s="889"/>
      <c r="F523" s="889"/>
      <c r="G523" s="889"/>
      <c r="H523" s="889"/>
      <c r="I523" s="889"/>
      <c r="J523" s="889"/>
      <c r="K523" s="889"/>
      <c r="L523" s="889"/>
      <c r="M523" s="889"/>
      <c r="N523" s="889"/>
      <c r="O523" s="889"/>
      <c r="P523" s="889"/>
      <c r="Q523" s="889"/>
      <c r="R523" s="889"/>
      <c r="S523" s="889"/>
      <c r="T523" s="889"/>
      <c r="U523" s="889"/>
      <c r="V523" s="889"/>
      <c r="W523" s="889"/>
      <c r="X523" s="890"/>
      <c r="Y523" s="1041"/>
      <c r="Z523" s="1042"/>
      <c r="AA523" s="1042"/>
      <c r="AB523" s="1042"/>
      <c r="AC523" s="1042"/>
      <c r="AD523" s="1043"/>
      <c r="AG523" s="290">
        <f t="shared" si="79"/>
        <v>0</v>
      </c>
      <c r="AH523" s="293">
        <f t="shared" si="78"/>
        <v>0</v>
      </c>
      <c r="AI523" s="294" t="str">
        <f>IF(AH523=0,"",
IF(SUM($AH$467:AH523)=1,AJ523,
IF($AH$588&gt;SUM($AH$467:AH523),_xlfn.CONCAT(", ",AJ523),
IF($AH$588=SUM($AH$467:AH523),_xlfn.CONCAT(" y ",AJ523)))))</f>
        <v/>
      </c>
      <c r="AJ523" s="89" t="s">
        <v>5196</v>
      </c>
    </row>
    <row r="524" spans="1:36" ht="15" customHeight="1">
      <c r="A524" s="64"/>
      <c r="B524" s="11"/>
      <c r="C524" s="58" t="s">
        <v>5197</v>
      </c>
      <c r="D524" s="1020" t="str">
        <f>IF(CNGE_2025_M1_Secc5_Sub1!$D87="","",CNGE_2025_M1_Secc5_Sub1!$D87)</f>
        <v/>
      </c>
      <c r="E524" s="889"/>
      <c r="F524" s="889"/>
      <c r="G524" s="889"/>
      <c r="H524" s="889"/>
      <c r="I524" s="889"/>
      <c r="J524" s="889"/>
      <c r="K524" s="889"/>
      <c r="L524" s="889"/>
      <c r="M524" s="889"/>
      <c r="N524" s="889"/>
      <c r="O524" s="889"/>
      <c r="P524" s="889"/>
      <c r="Q524" s="889"/>
      <c r="R524" s="889"/>
      <c r="S524" s="889"/>
      <c r="T524" s="889"/>
      <c r="U524" s="889"/>
      <c r="V524" s="889"/>
      <c r="W524" s="889"/>
      <c r="X524" s="890"/>
      <c r="Y524" s="1041"/>
      <c r="Z524" s="1042"/>
      <c r="AA524" s="1042"/>
      <c r="AB524" s="1042"/>
      <c r="AC524" s="1042"/>
      <c r="AD524" s="1043"/>
      <c r="AG524" s="290">
        <f t="shared" si="79"/>
        <v>0</v>
      </c>
      <c r="AH524" s="293">
        <f t="shared" si="78"/>
        <v>0</v>
      </c>
      <c r="AI524" s="294" t="str">
        <f>IF(AH524=0,"",
IF(SUM($AH$467:AH524)=1,AJ524,
IF($AH$588&gt;SUM($AH$467:AH524),_xlfn.CONCAT(", ",AJ524),
IF($AH$588=SUM($AH$467:AH524),_xlfn.CONCAT(" y ",AJ524)))))</f>
        <v/>
      </c>
      <c r="AJ524" s="89" t="s">
        <v>5198</v>
      </c>
    </row>
    <row r="525" spans="1:36" ht="15" customHeight="1">
      <c r="A525" s="64"/>
      <c r="B525" s="11"/>
      <c r="C525" s="58" t="s">
        <v>5199</v>
      </c>
      <c r="D525" s="1020" t="str">
        <f>IF(CNGE_2025_M1_Secc5_Sub1!$D88="","",CNGE_2025_M1_Secc5_Sub1!$D88)</f>
        <v/>
      </c>
      <c r="E525" s="889"/>
      <c r="F525" s="889"/>
      <c r="G525" s="889"/>
      <c r="H525" s="889"/>
      <c r="I525" s="889"/>
      <c r="J525" s="889"/>
      <c r="K525" s="889"/>
      <c r="L525" s="889"/>
      <c r="M525" s="889"/>
      <c r="N525" s="889"/>
      <c r="O525" s="889"/>
      <c r="P525" s="889"/>
      <c r="Q525" s="889"/>
      <c r="R525" s="889"/>
      <c r="S525" s="889"/>
      <c r="T525" s="889"/>
      <c r="U525" s="889"/>
      <c r="V525" s="889"/>
      <c r="W525" s="889"/>
      <c r="X525" s="890"/>
      <c r="Y525" s="1041"/>
      <c r="Z525" s="1042"/>
      <c r="AA525" s="1042"/>
      <c r="AB525" s="1042"/>
      <c r="AC525" s="1042"/>
      <c r="AD525" s="1043"/>
      <c r="AG525" s="290">
        <f t="shared" si="79"/>
        <v>0</v>
      </c>
      <c r="AH525" s="293">
        <f t="shared" si="78"/>
        <v>0</v>
      </c>
      <c r="AI525" s="294" t="str">
        <f>IF(AH525=0,"",
IF(SUM($AH$467:AH525)=1,AJ525,
IF($AH$588&gt;SUM($AH$467:AH525),_xlfn.CONCAT(", ",AJ525),
IF($AH$588=SUM($AH$467:AH525),_xlfn.CONCAT(" y ",AJ525)))))</f>
        <v/>
      </c>
      <c r="AJ525" s="89" t="s">
        <v>5200</v>
      </c>
    </row>
    <row r="526" spans="1:36" ht="15" customHeight="1">
      <c r="A526" s="64"/>
      <c r="B526" s="11"/>
      <c r="C526" s="58" t="s">
        <v>5201</v>
      </c>
      <c r="D526" s="1020" t="str">
        <f>IF(CNGE_2025_M1_Secc5_Sub1!$D89="","",CNGE_2025_M1_Secc5_Sub1!$D89)</f>
        <v/>
      </c>
      <c r="E526" s="889"/>
      <c r="F526" s="889"/>
      <c r="G526" s="889"/>
      <c r="H526" s="889"/>
      <c r="I526" s="889"/>
      <c r="J526" s="889"/>
      <c r="K526" s="889"/>
      <c r="L526" s="889"/>
      <c r="M526" s="889"/>
      <c r="N526" s="889"/>
      <c r="O526" s="889"/>
      <c r="P526" s="889"/>
      <c r="Q526" s="889"/>
      <c r="R526" s="889"/>
      <c r="S526" s="889"/>
      <c r="T526" s="889"/>
      <c r="U526" s="889"/>
      <c r="V526" s="889"/>
      <c r="W526" s="889"/>
      <c r="X526" s="890"/>
      <c r="Y526" s="1041"/>
      <c r="Z526" s="1042"/>
      <c r="AA526" s="1042"/>
      <c r="AB526" s="1042"/>
      <c r="AC526" s="1042"/>
      <c r="AD526" s="1043"/>
      <c r="AG526" s="290">
        <f t="shared" si="79"/>
        <v>0</v>
      </c>
      <c r="AH526" s="293">
        <f t="shared" si="78"/>
        <v>0</v>
      </c>
      <c r="AI526" s="294" t="str">
        <f>IF(AH526=0,"",
IF(SUM($AH$467:AH526)=1,AJ526,
IF($AH$588&gt;SUM($AH$467:AH526),_xlfn.CONCAT(", ",AJ526),
IF($AH$588=SUM($AH$467:AH526),_xlfn.CONCAT(" y ",AJ526)))))</f>
        <v/>
      </c>
      <c r="AJ526" s="89" t="s">
        <v>5202</v>
      </c>
    </row>
    <row r="527" spans="1:36" ht="15" customHeight="1">
      <c r="A527" s="64"/>
      <c r="B527" s="11"/>
      <c r="C527" s="58" t="s">
        <v>5203</v>
      </c>
      <c r="D527" s="1020" t="str">
        <f>IF(CNGE_2025_M1_Secc5_Sub1!$D90="","",CNGE_2025_M1_Secc5_Sub1!$D90)</f>
        <v/>
      </c>
      <c r="E527" s="889"/>
      <c r="F527" s="889"/>
      <c r="G527" s="889"/>
      <c r="H527" s="889"/>
      <c r="I527" s="889"/>
      <c r="J527" s="889"/>
      <c r="K527" s="889"/>
      <c r="L527" s="889"/>
      <c r="M527" s="889"/>
      <c r="N527" s="889"/>
      <c r="O527" s="889"/>
      <c r="P527" s="889"/>
      <c r="Q527" s="889"/>
      <c r="R527" s="889"/>
      <c r="S527" s="889"/>
      <c r="T527" s="889"/>
      <c r="U527" s="889"/>
      <c r="V527" s="889"/>
      <c r="W527" s="889"/>
      <c r="X527" s="890"/>
      <c r="Y527" s="1041"/>
      <c r="Z527" s="1042"/>
      <c r="AA527" s="1042"/>
      <c r="AB527" s="1042"/>
      <c r="AC527" s="1042"/>
      <c r="AD527" s="1043"/>
      <c r="AG527" s="290">
        <f t="shared" si="79"/>
        <v>0</v>
      </c>
      <c r="AH527" s="293">
        <f t="shared" si="78"/>
        <v>0</v>
      </c>
      <c r="AI527" s="294" t="str">
        <f>IF(AH527=0,"",
IF(SUM($AH$467:AH527)=1,AJ527,
IF($AH$588&gt;SUM($AH$467:AH527),_xlfn.CONCAT(", ",AJ527),
IF($AH$588=SUM($AH$467:AH527),_xlfn.CONCAT(" y ",AJ527)))))</f>
        <v/>
      </c>
      <c r="AJ527" s="89" t="s">
        <v>5204</v>
      </c>
    </row>
    <row r="528" spans="1:36" ht="15" customHeight="1">
      <c r="A528" s="64"/>
      <c r="B528" s="11"/>
      <c r="C528" s="58" t="s">
        <v>5205</v>
      </c>
      <c r="D528" s="1020" t="str">
        <f>IF(CNGE_2025_M1_Secc5_Sub1!$D91="","",CNGE_2025_M1_Secc5_Sub1!$D91)</f>
        <v/>
      </c>
      <c r="E528" s="889"/>
      <c r="F528" s="889"/>
      <c r="G528" s="889"/>
      <c r="H528" s="889"/>
      <c r="I528" s="889"/>
      <c r="J528" s="889"/>
      <c r="K528" s="889"/>
      <c r="L528" s="889"/>
      <c r="M528" s="889"/>
      <c r="N528" s="889"/>
      <c r="O528" s="889"/>
      <c r="P528" s="889"/>
      <c r="Q528" s="889"/>
      <c r="R528" s="889"/>
      <c r="S528" s="889"/>
      <c r="T528" s="889"/>
      <c r="U528" s="889"/>
      <c r="V528" s="889"/>
      <c r="W528" s="889"/>
      <c r="X528" s="890"/>
      <c r="Y528" s="1041"/>
      <c r="Z528" s="1042"/>
      <c r="AA528" s="1042"/>
      <c r="AB528" s="1042"/>
      <c r="AC528" s="1042"/>
      <c r="AD528" s="1043"/>
      <c r="AG528" s="290">
        <f t="shared" si="79"/>
        <v>0</v>
      </c>
      <c r="AH528" s="293">
        <f t="shared" si="78"/>
        <v>0</v>
      </c>
      <c r="AI528" s="294" t="str">
        <f>IF(AH528=0,"",
IF(SUM($AH$467:AH528)=1,AJ528,
IF($AH$588&gt;SUM($AH$467:AH528),_xlfn.CONCAT(", ",AJ528),
IF($AH$588=SUM($AH$467:AH528),_xlfn.CONCAT(" y ",AJ528)))))</f>
        <v/>
      </c>
      <c r="AJ528" s="89" t="s">
        <v>5206</v>
      </c>
    </row>
    <row r="529" spans="1:36" ht="15" customHeight="1">
      <c r="A529" s="64"/>
      <c r="B529" s="11"/>
      <c r="C529" s="58" t="s">
        <v>5207</v>
      </c>
      <c r="D529" s="1020" t="str">
        <f>IF(CNGE_2025_M1_Secc5_Sub1!$D92="","",CNGE_2025_M1_Secc5_Sub1!$D92)</f>
        <v/>
      </c>
      <c r="E529" s="889"/>
      <c r="F529" s="889"/>
      <c r="G529" s="889"/>
      <c r="H529" s="889"/>
      <c r="I529" s="889"/>
      <c r="J529" s="889"/>
      <c r="K529" s="889"/>
      <c r="L529" s="889"/>
      <c r="M529" s="889"/>
      <c r="N529" s="889"/>
      <c r="O529" s="889"/>
      <c r="P529" s="889"/>
      <c r="Q529" s="889"/>
      <c r="R529" s="889"/>
      <c r="S529" s="889"/>
      <c r="T529" s="889"/>
      <c r="U529" s="889"/>
      <c r="V529" s="889"/>
      <c r="W529" s="889"/>
      <c r="X529" s="890"/>
      <c r="Y529" s="1041"/>
      <c r="Z529" s="1042"/>
      <c r="AA529" s="1042"/>
      <c r="AB529" s="1042"/>
      <c r="AC529" s="1042"/>
      <c r="AD529" s="1043"/>
      <c r="AG529" s="290">
        <f t="shared" si="79"/>
        <v>0</v>
      </c>
      <c r="AH529" s="293">
        <f t="shared" si="78"/>
        <v>0</v>
      </c>
      <c r="AI529" s="294" t="str">
        <f>IF(AH529=0,"",
IF(SUM($AH$467:AH529)=1,AJ529,
IF($AH$588&gt;SUM($AH$467:AH529),_xlfn.CONCAT(", ",AJ529),
IF($AH$588=SUM($AH$467:AH529),_xlfn.CONCAT(" y ",AJ529)))))</f>
        <v/>
      </c>
      <c r="AJ529" s="89" t="s">
        <v>5208</v>
      </c>
    </row>
    <row r="530" spans="1:36" ht="15" customHeight="1">
      <c r="A530" s="64"/>
      <c r="B530" s="11"/>
      <c r="C530" s="58" t="s">
        <v>5209</v>
      </c>
      <c r="D530" s="1020" t="str">
        <f>IF(CNGE_2025_M1_Secc5_Sub1!$D93="","",CNGE_2025_M1_Secc5_Sub1!$D93)</f>
        <v/>
      </c>
      <c r="E530" s="889"/>
      <c r="F530" s="889"/>
      <c r="G530" s="889"/>
      <c r="H530" s="889"/>
      <c r="I530" s="889"/>
      <c r="J530" s="889"/>
      <c r="K530" s="889"/>
      <c r="L530" s="889"/>
      <c r="M530" s="889"/>
      <c r="N530" s="889"/>
      <c r="O530" s="889"/>
      <c r="P530" s="889"/>
      <c r="Q530" s="889"/>
      <c r="R530" s="889"/>
      <c r="S530" s="889"/>
      <c r="T530" s="889"/>
      <c r="U530" s="889"/>
      <c r="V530" s="889"/>
      <c r="W530" s="889"/>
      <c r="X530" s="890"/>
      <c r="Y530" s="1041"/>
      <c r="Z530" s="1042"/>
      <c r="AA530" s="1042"/>
      <c r="AB530" s="1042"/>
      <c r="AC530" s="1042"/>
      <c r="AD530" s="1043"/>
      <c r="AG530" s="290">
        <f t="shared" si="79"/>
        <v>0</v>
      </c>
      <c r="AH530" s="293">
        <f t="shared" si="78"/>
        <v>0</v>
      </c>
      <c r="AI530" s="294" t="str">
        <f>IF(AH530=0,"",
IF(SUM($AH$467:AH530)=1,AJ530,
IF($AH$588&gt;SUM($AH$467:AH530),_xlfn.CONCAT(", ",AJ530),
IF($AH$588=SUM($AH$467:AH530),_xlfn.CONCAT(" y ",AJ530)))))</f>
        <v/>
      </c>
      <c r="AJ530" s="89" t="s">
        <v>5210</v>
      </c>
    </row>
    <row r="531" spans="1:36" ht="15" customHeight="1">
      <c r="A531" s="64"/>
      <c r="B531" s="11"/>
      <c r="C531" s="58" t="s">
        <v>5211</v>
      </c>
      <c r="D531" s="1020" t="str">
        <f>IF(CNGE_2025_M1_Secc5_Sub1!$D94="","",CNGE_2025_M1_Secc5_Sub1!$D94)</f>
        <v/>
      </c>
      <c r="E531" s="889"/>
      <c r="F531" s="889"/>
      <c r="G531" s="889"/>
      <c r="H531" s="889"/>
      <c r="I531" s="889"/>
      <c r="J531" s="889"/>
      <c r="K531" s="889"/>
      <c r="L531" s="889"/>
      <c r="M531" s="889"/>
      <c r="N531" s="889"/>
      <c r="O531" s="889"/>
      <c r="P531" s="889"/>
      <c r="Q531" s="889"/>
      <c r="R531" s="889"/>
      <c r="S531" s="889"/>
      <c r="T531" s="889"/>
      <c r="U531" s="889"/>
      <c r="V531" s="889"/>
      <c r="W531" s="889"/>
      <c r="X531" s="890"/>
      <c r="Y531" s="1041"/>
      <c r="Z531" s="1042"/>
      <c r="AA531" s="1042"/>
      <c r="AB531" s="1042"/>
      <c r="AC531" s="1042"/>
      <c r="AD531" s="1043"/>
      <c r="AG531" s="290">
        <f t="shared" si="79"/>
        <v>0</v>
      </c>
      <c r="AH531" s="293">
        <f t="shared" ref="AH531:AH562" si="80">IF(AG531=0,0,1)</f>
        <v>0</v>
      </c>
      <c r="AI531" s="294" t="str">
        <f>IF(AH531=0,"",
IF(SUM($AH$467:AH531)=1,AJ531,
IF($AH$588&gt;SUM($AH$467:AH531),_xlfn.CONCAT(", ",AJ531),
IF($AH$588=SUM($AH$467:AH531),_xlfn.CONCAT(" y ",AJ531)))))</f>
        <v/>
      </c>
      <c r="AJ531" s="89" t="s">
        <v>5212</v>
      </c>
    </row>
    <row r="532" spans="1:36" ht="15" customHeight="1">
      <c r="A532" s="64"/>
      <c r="B532" s="11"/>
      <c r="C532" s="58" t="s">
        <v>5213</v>
      </c>
      <c r="D532" s="1020" t="str">
        <f>IF(CNGE_2025_M1_Secc5_Sub1!$D95="","",CNGE_2025_M1_Secc5_Sub1!$D95)</f>
        <v/>
      </c>
      <c r="E532" s="889"/>
      <c r="F532" s="889"/>
      <c r="G532" s="889"/>
      <c r="H532" s="889"/>
      <c r="I532" s="889"/>
      <c r="J532" s="889"/>
      <c r="K532" s="889"/>
      <c r="L532" s="889"/>
      <c r="M532" s="889"/>
      <c r="N532" s="889"/>
      <c r="O532" s="889"/>
      <c r="P532" s="889"/>
      <c r="Q532" s="889"/>
      <c r="R532" s="889"/>
      <c r="S532" s="889"/>
      <c r="T532" s="889"/>
      <c r="U532" s="889"/>
      <c r="V532" s="889"/>
      <c r="W532" s="889"/>
      <c r="X532" s="890"/>
      <c r="Y532" s="1041"/>
      <c r="Z532" s="1042"/>
      <c r="AA532" s="1042"/>
      <c r="AB532" s="1042"/>
      <c r="AC532" s="1042"/>
      <c r="AD532" s="1043"/>
      <c r="AG532" s="290">
        <f t="shared" ref="AG532:AG563" si="81">IF(AND(COUNTBLANK(D532)=0,COUNTA(Y532)=1),0,IF(AND(COUNTBLANK(D532)=1,COUNTA(Y532)=0),0,1))</f>
        <v>0</v>
      </c>
      <c r="AH532" s="293">
        <f t="shared" si="80"/>
        <v>0</v>
      </c>
      <c r="AI532" s="294" t="str">
        <f>IF(AH532=0,"",
IF(SUM($AH$467:AH532)=1,AJ532,
IF($AH$588&gt;SUM($AH$467:AH532),_xlfn.CONCAT(", ",AJ532),
IF($AH$588=SUM($AH$467:AH532),_xlfn.CONCAT(" y ",AJ532)))))</f>
        <v/>
      </c>
      <c r="AJ532" s="89" t="s">
        <v>5214</v>
      </c>
    </row>
    <row r="533" spans="1:36" ht="15" customHeight="1">
      <c r="A533" s="64"/>
      <c r="B533" s="11"/>
      <c r="C533" s="58" t="s">
        <v>5215</v>
      </c>
      <c r="D533" s="1020" t="str">
        <f>IF(CNGE_2025_M1_Secc5_Sub1!$D96="","",CNGE_2025_M1_Secc5_Sub1!$D96)</f>
        <v/>
      </c>
      <c r="E533" s="889"/>
      <c r="F533" s="889"/>
      <c r="G533" s="889"/>
      <c r="H533" s="889"/>
      <c r="I533" s="889"/>
      <c r="J533" s="889"/>
      <c r="K533" s="889"/>
      <c r="L533" s="889"/>
      <c r="M533" s="889"/>
      <c r="N533" s="889"/>
      <c r="O533" s="889"/>
      <c r="P533" s="889"/>
      <c r="Q533" s="889"/>
      <c r="R533" s="889"/>
      <c r="S533" s="889"/>
      <c r="T533" s="889"/>
      <c r="U533" s="889"/>
      <c r="V533" s="889"/>
      <c r="W533" s="889"/>
      <c r="X533" s="890"/>
      <c r="Y533" s="1041"/>
      <c r="Z533" s="1042"/>
      <c r="AA533" s="1042"/>
      <c r="AB533" s="1042"/>
      <c r="AC533" s="1042"/>
      <c r="AD533" s="1043"/>
      <c r="AG533" s="290">
        <f t="shared" si="81"/>
        <v>0</v>
      </c>
      <c r="AH533" s="293">
        <f t="shared" si="80"/>
        <v>0</v>
      </c>
      <c r="AI533" s="294" t="str">
        <f>IF(AH533=0,"",
IF(SUM($AH$467:AH533)=1,AJ533,
IF($AH$588&gt;SUM($AH$467:AH533),_xlfn.CONCAT(", ",AJ533),
IF($AH$588=SUM($AH$467:AH533),_xlfn.CONCAT(" y ",AJ533)))))</f>
        <v/>
      </c>
      <c r="AJ533" s="89" t="s">
        <v>5216</v>
      </c>
    </row>
    <row r="534" spans="1:36" ht="15" customHeight="1">
      <c r="A534" s="64"/>
      <c r="B534" s="11"/>
      <c r="C534" s="58" t="s">
        <v>5217</v>
      </c>
      <c r="D534" s="1020" t="str">
        <f>IF(CNGE_2025_M1_Secc5_Sub1!$D97="","",CNGE_2025_M1_Secc5_Sub1!$D97)</f>
        <v/>
      </c>
      <c r="E534" s="889"/>
      <c r="F534" s="889"/>
      <c r="G534" s="889"/>
      <c r="H534" s="889"/>
      <c r="I534" s="889"/>
      <c r="J534" s="889"/>
      <c r="K534" s="889"/>
      <c r="L534" s="889"/>
      <c r="M534" s="889"/>
      <c r="N534" s="889"/>
      <c r="O534" s="889"/>
      <c r="P534" s="889"/>
      <c r="Q534" s="889"/>
      <c r="R534" s="889"/>
      <c r="S534" s="889"/>
      <c r="T534" s="889"/>
      <c r="U534" s="889"/>
      <c r="V534" s="889"/>
      <c r="W534" s="889"/>
      <c r="X534" s="890"/>
      <c r="Y534" s="1041"/>
      <c r="Z534" s="1042"/>
      <c r="AA534" s="1042"/>
      <c r="AB534" s="1042"/>
      <c r="AC534" s="1042"/>
      <c r="AD534" s="1043"/>
      <c r="AG534" s="290">
        <f t="shared" si="81"/>
        <v>0</v>
      </c>
      <c r="AH534" s="293">
        <f t="shared" si="80"/>
        <v>0</v>
      </c>
      <c r="AI534" s="294" t="str">
        <f>IF(AH534=0,"",
IF(SUM($AH$467:AH534)=1,AJ534,
IF($AH$588&gt;SUM($AH$467:AH534),_xlfn.CONCAT(", ",AJ534),
IF($AH$588=SUM($AH$467:AH534),_xlfn.CONCAT(" y ",AJ534)))))</f>
        <v/>
      </c>
      <c r="AJ534" s="89" t="s">
        <v>5218</v>
      </c>
    </row>
    <row r="535" spans="1:36" ht="15" customHeight="1">
      <c r="A535" s="64"/>
      <c r="B535" s="11"/>
      <c r="C535" s="58" t="s">
        <v>5219</v>
      </c>
      <c r="D535" s="1020" t="str">
        <f>IF(CNGE_2025_M1_Secc5_Sub1!$D98="","",CNGE_2025_M1_Secc5_Sub1!$D98)</f>
        <v/>
      </c>
      <c r="E535" s="889"/>
      <c r="F535" s="889"/>
      <c r="G535" s="889"/>
      <c r="H535" s="889"/>
      <c r="I535" s="889"/>
      <c r="J535" s="889"/>
      <c r="K535" s="889"/>
      <c r="L535" s="889"/>
      <c r="M535" s="889"/>
      <c r="N535" s="889"/>
      <c r="O535" s="889"/>
      <c r="P535" s="889"/>
      <c r="Q535" s="889"/>
      <c r="R535" s="889"/>
      <c r="S535" s="889"/>
      <c r="T535" s="889"/>
      <c r="U535" s="889"/>
      <c r="V535" s="889"/>
      <c r="W535" s="889"/>
      <c r="X535" s="890"/>
      <c r="Y535" s="1041"/>
      <c r="Z535" s="1042"/>
      <c r="AA535" s="1042"/>
      <c r="AB535" s="1042"/>
      <c r="AC535" s="1042"/>
      <c r="AD535" s="1043"/>
      <c r="AG535" s="290">
        <f t="shared" si="81"/>
        <v>0</v>
      </c>
      <c r="AH535" s="293">
        <f t="shared" si="80"/>
        <v>0</v>
      </c>
      <c r="AI535" s="294" t="str">
        <f>IF(AH535=0,"",
IF(SUM($AH$467:AH535)=1,AJ535,
IF($AH$588&gt;SUM($AH$467:AH535),_xlfn.CONCAT(", ",AJ535),
IF($AH$588=SUM($AH$467:AH535),_xlfn.CONCAT(" y ",AJ535)))))</f>
        <v/>
      </c>
      <c r="AJ535" s="89" t="s">
        <v>5220</v>
      </c>
    </row>
    <row r="536" spans="1:36" ht="15" customHeight="1">
      <c r="A536" s="64"/>
      <c r="B536" s="11"/>
      <c r="C536" s="58" t="s">
        <v>5221</v>
      </c>
      <c r="D536" s="1020" t="str">
        <f>IF(CNGE_2025_M1_Secc5_Sub1!$D99="","",CNGE_2025_M1_Secc5_Sub1!$D99)</f>
        <v/>
      </c>
      <c r="E536" s="889"/>
      <c r="F536" s="889"/>
      <c r="G536" s="889"/>
      <c r="H536" s="889"/>
      <c r="I536" s="889"/>
      <c r="J536" s="889"/>
      <c r="K536" s="889"/>
      <c r="L536" s="889"/>
      <c r="M536" s="889"/>
      <c r="N536" s="889"/>
      <c r="O536" s="889"/>
      <c r="P536" s="889"/>
      <c r="Q536" s="889"/>
      <c r="R536" s="889"/>
      <c r="S536" s="889"/>
      <c r="T536" s="889"/>
      <c r="U536" s="889"/>
      <c r="V536" s="889"/>
      <c r="W536" s="889"/>
      <c r="X536" s="890"/>
      <c r="Y536" s="1041"/>
      <c r="Z536" s="1042"/>
      <c r="AA536" s="1042"/>
      <c r="AB536" s="1042"/>
      <c r="AC536" s="1042"/>
      <c r="AD536" s="1043"/>
      <c r="AG536" s="290">
        <f t="shared" si="81"/>
        <v>0</v>
      </c>
      <c r="AH536" s="293">
        <f t="shared" si="80"/>
        <v>0</v>
      </c>
      <c r="AI536" s="294" t="str">
        <f>IF(AH536=0,"",
IF(SUM($AH$467:AH536)=1,AJ536,
IF($AH$588&gt;SUM($AH$467:AH536),_xlfn.CONCAT(", ",AJ536),
IF($AH$588=SUM($AH$467:AH536),_xlfn.CONCAT(" y ",AJ536)))))</f>
        <v/>
      </c>
      <c r="AJ536" s="89" t="s">
        <v>5222</v>
      </c>
    </row>
    <row r="537" spans="1:36" ht="15" customHeight="1">
      <c r="A537" s="64"/>
      <c r="B537" s="11"/>
      <c r="C537" s="58" t="s">
        <v>5223</v>
      </c>
      <c r="D537" s="1020" t="str">
        <f>IF(CNGE_2025_M1_Secc5_Sub1!$D100="","",CNGE_2025_M1_Secc5_Sub1!$D100)</f>
        <v/>
      </c>
      <c r="E537" s="889"/>
      <c r="F537" s="889"/>
      <c r="G537" s="889"/>
      <c r="H537" s="889"/>
      <c r="I537" s="889"/>
      <c r="J537" s="889"/>
      <c r="K537" s="889"/>
      <c r="L537" s="889"/>
      <c r="M537" s="889"/>
      <c r="N537" s="889"/>
      <c r="O537" s="889"/>
      <c r="P537" s="889"/>
      <c r="Q537" s="889"/>
      <c r="R537" s="889"/>
      <c r="S537" s="889"/>
      <c r="T537" s="889"/>
      <c r="U537" s="889"/>
      <c r="V537" s="889"/>
      <c r="W537" s="889"/>
      <c r="X537" s="890"/>
      <c r="Y537" s="1041"/>
      <c r="Z537" s="1042"/>
      <c r="AA537" s="1042"/>
      <c r="AB537" s="1042"/>
      <c r="AC537" s="1042"/>
      <c r="AD537" s="1043"/>
      <c r="AG537" s="290">
        <f t="shared" si="81"/>
        <v>0</v>
      </c>
      <c r="AH537" s="293">
        <f t="shared" si="80"/>
        <v>0</v>
      </c>
      <c r="AI537" s="294" t="str">
        <f>IF(AH537=0,"",
IF(SUM($AH$467:AH537)=1,AJ537,
IF($AH$588&gt;SUM($AH$467:AH537),_xlfn.CONCAT(", ",AJ537),
IF($AH$588=SUM($AH$467:AH537),_xlfn.CONCAT(" y ",AJ537)))))</f>
        <v/>
      </c>
      <c r="AJ537" s="89" t="s">
        <v>5224</v>
      </c>
    </row>
    <row r="538" spans="1:36" ht="15" customHeight="1">
      <c r="A538" s="64"/>
      <c r="B538" s="11"/>
      <c r="C538" s="58" t="s">
        <v>5225</v>
      </c>
      <c r="D538" s="1020" t="str">
        <f>IF(CNGE_2025_M1_Secc5_Sub1!$D101="","",CNGE_2025_M1_Secc5_Sub1!$D101)</f>
        <v/>
      </c>
      <c r="E538" s="889"/>
      <c r="F538" s="889"/>
      <c r="G538" s="889"/>
      <c r="H538" s="889"/>
      <c r="I538" s="889"/>
      <c r="J538" s="889"/>
      <c r="K538" s="889"/>
      <c r="L538" s="889"/>
      <c r="M538" s="889"/>
      <c r="N538" s="889"/>
      <c r="O538" s="889"/>
      <c r="P538" s="889"/>
      <c r="Q538" s="889"/>
      <c r="R538" s="889"/>
      <c r="S538" s="889"/>
      <c r="T538" s="889"/>
      <c r="U538" s="889"/>
      <c r="V538" s="889"/>
      <c r="W538" s="889"/>
      <c r="X538" s="890"/>
      <c r="Y538" s="1041"/>
      <c r="Z538" s="1042"/>
      <c r="AA538" s="1042"/>
      <c r="AB538" s="1042"/>
      <c r="AC538" s="1042"/>
      <c r="AD538" s="1043"/>
      <c r="AG538" s="290">
        <f t="shared" si="81"/>
        <v>0</v>
      </c>
      <c r="AH538" s="293">
        <f t="shared" si="80"/>
        <v>0</v>
      </c>
      <c r="AI538" s="294" t="str">
        <f>IF(AH538=0,"",
IF(SUM($AH$467:AH538)=1,AJ538,
IF($AH$588&gt;SUM($AH$467:AH538),_xlfn.CONCAT(", ",AJ538),
IF($AH$588=SUM($AH$467:AH538),_xlfn.CONCAT(" y ",AJ538)))))</f>
        <v/>
      </c>
      <c r="AJ538" s="89" t="s">
        <v>5226</v>
      </c>
    </row>
    <row r="539" spans="1:36" ht="15" customHeight="1">
      <c r="A539" s="64"/>
      <c r="B539" s="11"/>
      <c r="C539" s="58" t="s">
        <v>5227</v>
      </c>
      <c r="D539" s="1020" t="str">
        <f>IF(CNGE_2025_M1_Secc5_Sub1!$D102="","",CNGE_2025_M1_Secc5_Sub1!$D102)</f>
        <v/>
      </c>
      <c r="E539" s="889"/>
      <c r="F539" s="889"/>
      <c r="G539" s="889"/>
      <c r="H539" s="889"/>
      <c r="I539" s="889"/>
      <c r="J539" s="889"/>
      <c r="K539" s="889"/>
      <c r="L539" s="889"/>
      <c r="M539" s="889"/>
      <c r="N539" s="889"/>
      <c r="O539" s="889"/>
      <c r="P539" s="889"/>
      <c r="Q539" s="889"/>
      <c r="R539" s="889"/>
      <c r="S539" s="889"/>
      <c r="T539" s="889"/>
      <c r="U539" s="889"/>
      <c r="V539" s="889"/>
      <c r="W539" s="889"/>
      <c r="X539" s="890"/>
      <c r="Y539" s="1041"/>
      <c r="Z539" s="1042"/>
      <c r="AA539" s="1042"/>
      <c r="AB539" s="1042"/>
      <c r="AC539" s="1042"/>
      <c r="AD539" s="1043"/>
      <c r="AG539" s="290">
        <f t="shared" si="81"/>
        <v>0</v>
      </c>
      <c r="AH539" s="293">
        <f t="shared" si="80"/>
        <v>0</v>
      </c>
      <c r="AI539" s="294" t="str">
        <f>IF(AH539=0,"",
IF(SUM($AH$467:AH539)=1,AJ539,
IF($AH$588&gt;SUM($AH$467:AH539),_xlfn.CONCAT(", ",AJ539),
IF($AH$588=SUM($AH$467:AH539),_xlfn.CONCAT(" y ",AJ539)))))</f>
        <v/>
      </c>
      <c r="AJ539" s="89" t="s">
        <v>5228</v>
      </c>
    </row>
    <row r="540" spans="1:36" ht="15" customHeight="1">
      <c r="A540" s="64"/>
      <c r="B540" s="11"/>
      <c r="C540" s="58" t="s">
        <v>5229</v>
      </c>
      <c r="D540" s="1020" t="str">
        <f>IF(CNGE_2025_M1_Secc5_Sub1!$D103="","",CNGE_2025_M1_Secc5_Sub1!$D103)</f>
        <v/>
      </c>
      <c r="E540" s="889"/>
      <c r="F540" s="889"/>
      <c r="G540" s="889"/>
      <c r="H540" s="889"/>
      <c r="I540" s="889"/>
      <c r="J540" s="889"/>
      <c r="K540" s="889"/>
      <c r="L540" s="889"/>
      <c r="M540" s="889"/>
      <c r="N540" s="889"/>
      <c r="O540" s="889"/>
      <c r="P540" s="889"/>
      <c r="Q540" s="889"/>
      <c r="R540" s="889"/>
      <c r="S540" s="889"/>
      <c r="T540" s="889"/>
      <c r="U540" s="889"/>
      <c r="V540" s="889"/>
      <c r="W540" s="889"/>
      <c r="X540" s="890"/>
      <c r="Y540" s="1041"/>
      <c r="Z540" s="1042"/>
      <c r="AA540" s="1042"/>
      <c r="AB540" s="1042"/>
      <c r="AC540" s="1042"/>
      <c r="AD540" s="1043"/>
      <c r="AG540" s="290">
        <f t="shared" si="81"/>
        <v>0</v>
      </c>
      <c r="AH540" s="293">
        <f t="shared" si="80"/>
        <v>0</v>
      </c>
      <c r="AI540" s="294" t="str">
        <f>IF(AH540=0,"",
IF(SUM($AH$467:AH540)=1,AJ540,
IF($AH$588&gt;SUM($AH$467:AH540),_xlfn.CONCAT(", ",AJ540),
IF($AH$588=SUM($AH$467:AH540),_xlfn.CONCAT(" y ",AJ540)))))</f>
        <v/>
      </c>
      <c r="AJ540" s="89" t="s">
        <v>5230</v>
      </c>
    </row>
    <row r="541" spans="1:36" ht="15" customHeight="1">
      <c r="A541" s="64"/>
      <c r="B541" s="11"/>
      <c r="C541" s="58" t="s">
        <v>5231</v>
      </c>
      <c r="D541" s="1020" t="str">
        <f>IF(CNGE_2025_M1_Secc5_Sub1!$D104="","",CNGE_2025_M1_Secc5_Sub1!$D104)</f>
        <v/>
      </c>
      <c r="E541" s="889"/>
      <c r="F541" s="889"/>
      <c r="G541" s="889"/>
      <c r="H541" s="889"/>
      <c r="I541" s="889"/>
      <c r="J541" s="889"/>
      <c r="K541" s="889"/>
      <c r="L541" s="889"/>
      <c r="M541" s="889"/>
      <c r="N541" s="889"/>
      <c r="O541" s="889"/>
      <c r="P541" s="889"/>
      <c r="Q541" s="889"/>
      <c r="R541" s="889"/>
      <c r="S541" s="889"/>
      <c r="T541" s="889"/>
      <c r="U541" s="889"/>
      <c r="V541" s="889"/>
      <c r="W541" s="889"/>
      <c r="X541" s="890"/>
      <c r="Y541" s="1041"/>
      <c r="Z541" s="1042"/>
      <c r="AA541" s="1042"/>
      <c r="AB541" s="1042"/>
      <c r="AC541" s="1042"/>
      <c r="AD541" s="1043"/>
      <c r="AG541" s="290">
        <f t="shared" si="81"/>
        <v>0</v>
      </c>
      <c r="AH541" s="293">
        <f t="shared" si="80"/>
        <v>0</v>
      </c>
      <c r="AI541" s="294" t="str">
        <f>IF(AH541=0,"",
IF(SUM($AH$467:AH541)=1,AJ541,
IF($AH$588&gt;SUM($AH$467:AH541),_xlfn.CONCAT(", ",AJ541),
IF($AH$588=SUM($AH$467:AH541),_xlfn.CONCAT(" y ",AJ541)))))</f>
        <v/>
      </c>
      <c r="AJ541" s="89" t="s">
        <v>5232</v>
      </c>
    </row>
    <row r="542" spans="1:36" ht="15" customHeight="1">
      <c r="A542" s="64"/>
      <c r="B542" s="11"/>
      <c r="C542" s="58" t="s">
        <v>5233</v>
      </c>
      <c r="D542" s="1020" t="str">
        <f>IF(CNGE_2025_M1_Secc5_Sub1!$D105="","",CNGE_2025_M1_Secc5_Sub1!$D105)</f>
        <v/>
      </c>
      <c r="E542" s="889"/>
      <c r="F542" s="889"/>
      <c r="G542" s="889"/>
      <c r="H542" s="889"/>
      <c r="I542" s="889"/>
      <c r="J542" s="889"/>
      <c r="K542" s="889"/>
      <c r="L542" s="889"/>
      <c r="M542" s="889"/>
      <c r="N542" s="889"/>
      <c r="O542" s="889"/>
      <c r="P542" s="889"/>
      <c r="Q542" s="889"/>
      <c r="R542" s="889"/>
      <c r="S542" s="889"/>
      <c r="T542" s="889"/>
      <c r="U542" s="889"/>
      <c r="V542" s="889"/>
      <c r="W542" s="889"/>
      <c r="X542" s="890"/>
      <c r="Y542" s="1041"/>
      <c r="Z542" s="1042"/>
      <c r="AA542" s="1042"/>
      <c r="AB542" s="1042"/>
      <c r="AC542" s="1042"/>
      <c r="AD542" s="1043"/>
      <c r="AG542" s="290">
        <f t="shared" si="81"/>
        <v>0</v>
      </c>
      <c r="AH542" s="293">
        <f t="shared" si="80"/>
        <v>0</v>
      </c>
      <c r="AI542" s="294" t="str">
        <f>IF(AH542=0,"",
IF(SUM($AH$467:AH542)=1,AJ542,
IF($AH$588&gt;SUM($AH$467:AH542),_xlfn.CONCAT(", ",AJ542),
IF($AH$588=SUM($AH$467:AH542),_xlfn.CONCAT(" y ",AJ542)))))</f>
        <v/>
      </c>
      <c r="AJ542" s="89" t="s">
        <v>5234</v>
      </c>
    </row>
    <row r="543" spans="1:36" ht="15" customHeight="1">
      <c r="A543" s="64"/>
      <c r="B543" s="11"/>
      <c r="C543" s="58" t="s">
        <v>5235</v>
      </c>
      <c r="D543" s="1020" t="str">
        <f>IF(CNGE_2025_M1_Secc5_Sub1!$D106="","",CNGE_2025_M1_Secc5_Sub1!$D106)</f>
        <v/>
      </c>
      <c r="E543" s="889"/>
      <c r="F543" s="889"/>
      <c r="G543" s="889"/>
      <c r="H543" s="889"/>
      <c r="I543" s="889"/>
      <c r="J543" s="889"/>
      <c r="K543" s="889"/>
      <c r="L543" s="889"/>
      <c r="M543" s="889"/>
      <c r="N543" s="889"/>
      <c r="O543" s="889"/>
      <c r="P543" s="889"/>
      <c r="Q543" s="889"/>
      <c r="R543" s="889"/>
      <c r="S543" s="889"/>
      <c r="T543" s="889"/>
      <c r="U543" s="889"/>
      <c r="V543" s="889"/>
      <c r="W543" s="889"/>
      <c r="X543" s="890"/>
      <c r="Y543" s="1041"/>
      <c r="Z543" s="1042"/>
      <c r="AA543" s="1042"/>
      <c r="AB543" s="1042"/>
      <c r="AC543" s="1042"/>
      <c r="AD543" s="1043"/>
      <c r="AG543" s="290">
        <f t="shared" si="81"/>
        <v>0</v>
      </c>
      <c r="AH543" s="293">
        <f t="shared" si="80"/>
        <v>0</v>
      </c>
      <c r="AI543" s="294" t="str">
        <f>IF(AH543=0,"",
IF(SUM($AH$467:AH543)=1,AJ543,
IF($AH$588&gt;SUM($AH$467:AH543),_xlfn.CONCAT(", ",AJ543),
IF($AH$588=SUM($AH$467:AH543),_xlfn.CONCAT(" y ",AJ543)))))</f>
        <v/>
      </c>
      <c r="AJ543" s="89" t="s">
        <v>5236</v>
      </c>
    </row>
    <row r="544" spans="1:36" ht="15" customHeight="1">
      <c r="A544" s="64"/>
      <c r="B544" s="11"/>
      <c r="C544" s="58" t="s">
        <v>5237</v>
      </c>
      <c r="D544" s="1020" t="str">
        <f>IF(CNGE_2025_M1_Secc5_Sub1!$D107="","",CNGE_2025_M1_Secc5_Sub1!$D107)</f>
        <v/>
      </c>
      <c r="E544" s="889"/>
      <c r="F544" s="889"/>
      <c r="G544" s="889"/>
      <c r="H544" s="889"/>
      <c r="I544" s="889"/>
      <c r="J544" s="889"/>
      <c r="K544" s="889"/>
      <c r="L544" s="889"/>
      <c r="M544" s="889"/>
      <c r="N544" s="889"/>
      <c r="O544" s="889"/>
      <c r="P544" s="889"/>
      <c r="Q544" s="889"/>
      <c r="R544" s="889"/>
      <c r="S544" s="889"/>
      <c r="T544" s="889"/>
      <c r="U544" s="889"/>
      <c r="V544" s="889"/>
      <c r="W544" s="889"/>
      <c r="X544" s="890"/>
      <c r="Y544" s="1041"/>
      <c r="Z544" s="1042"/>
      <c r="AA544" s="1042"/>
      <c r="AB544" s="1042"/>
      <c r="AC544" s="1042"/>
      <c r="AD544" s="1043"/>
      <c r="AG544" s="290">
        <f t="shared" si="81"/>
        <v>0</v>
      </c>
      <c r="AH544" s="293">
        <f t="shared" si="80"/>
        <v>0</v>
      </c>
      <c r="AI544" s="294" t="str">
        <f>IF(AH544=0,"",
IF(SUM($AH$467:AH544)=1,AJ544,
IF($AH$588&gt;SUM($AH$467:AH544),_xlfn.CONCAT(", ",AJ544),
IF($AH$588=SUM($AH$467:AH544),_xlfn.CONCAT(" y ",AJ544)))))</f>
        <v/>
      </c>
      <c r="AJ544" s="89" t="s">
        <v>5238</v>
      </c>
    </row>
    <row r="545" spans="1:36" ht="15" customHeight="1">
      <c r="A545" s="64"/>
      <c r="B545" s="11"/>
      <c r="C545" s="58" t="s">
        <v>5239</v>
      </c>
      <c r="D545" s="1020" t="str">
        <f>IF(CNGE_2025_M1_Secc5_Sub1!$D108="","",CNGE_2025_M1_Secc5_Sub1!$D108)</f>
        <v/>
      </c>
      <c r="E545" s="889"/>
      <c r="F545" s="889"/>
      <c r="G545" s="889"/>
      <c r="H545" s="889"/>
      <c r="I545" s="889"/>
      <c r="J545" s="889"/>
      <c r="K545" s="889"/>
      <c r="L545" s="889"/>
      <c r="M545" s="889"/>
      <c r="N545" s="889"/>
      <c r="O545" s="889"/>
      <c r="P545" s="889"/>
      <c r="Q545" s="889"/>
      <c r="R545" s="889"/>
      <c r="S545" s="889"/>
      <c r="T545" s="889"/>
      <c r="U545" s="889"/>
      <c r="V545" s="889"/>
      <c r="W545" s="889"/>
      <c r="X545" s="890"/>
      <c r="Y545" s="1041"/>
      <c r="Z545" s="1042"/>
      <c r="AA545" s="1042"/>
      <c r="AB545" s="1042"/>
      <c r="AC545" s="1042"/>
      <c r="AD545" s="1043"/>
      <c r="AG545" s="290">
        <f t="shared" si="81"/>
        <v>0</v>
      </c>
      <c r="AH545" s="293">
        <f t="shared" si="80"/>
        <v>0</v>
      </c>
      <c r="AI545" s="294" t="str">
        <f>IF(AH545=0,"",
IF(SUM($AH$467:AH545)=1,AJ545,
IF($AH$588&gt;SUM($AH$467:AH545),_xlfn.CONCAT(", ",AJ545),
IF($AH$588=SUM($AH$467:AH545),_xlfn.CONCAT(" y ",AJ545)))))</f>
        <v/>
      </c>
      <c r="AJ545" s="89" t="s">
        <v>5240</v>
      </c>
    </row>
    <row r="546" spans="1:36" ht="15" customHeight="1">
      <c r="A546" s="64"/>
      <c r="B546" s="11"/>
      <c r="C546" s="58" t="s">
        <v>5241</v>
      </c>
      <c r="D546" s="1020" t="str">
        <f>IF(CNGE_2025_M1_Secc5_Sub1!$D109="","",CNGE_2025_M1_Secc5_Sub1!$D109)</f>
        <v/>
      </c>
      <c r="E546" s="889"/>
      <c r="F546" s="889"/>
      <c r="G546" s="889"/>
      <c r="H546" s="889"/>
      <c r="I546" s="889"/>
      <c r="J546" s="889"/>
      <c r="K546" s="889"/>
      <c r="L546" s="889"/>
      <c r="M546" s="889"/>
      <c r="N546" s="889"/>
      <c r="O546" s="889"/>
      <c r="P546" s="889"/>
      <c r="Q546" s="889"/>
      <c r="R546" s="889"/>
      <c r="S546" s="889"/>
      <c r="T546" s="889"/>
      <c r="U546" s="889"/>
      <c r="V546" s="889"/>
      <c r="W546" s="889"/>
      <c r="X546" s="890"/>
      <c r="Y546" s="1041"/>
      <c r="Z546" s="1042"/>
      <c r="AA546" s="1042"/>
      <c r="AB546" s="1042"/>
      <c r="AC546" s="1042"/>
      <c r="AD546" s="1043"/>
      <c r="AG546" s="290">
        <f t="shared" si="81"/>
        <v>0</v>
      </c>
      <c r="AH546" s="293">
        <f t="shared" si="80"/>
        <v>0</v>
      </c>
      <c r="AI546" s="294" t="str">
        <f>IF(AH546=0,"",
IF(SUM($AH$467:AH546)=1,AJ546,
IF($AH$588&gt;SUM($AH$467:AH546),_xlfn.CONCAT(", ",AJ546),
IF($AH$588=SUM($AH$467:AH546),_xlfn.CONCAT(" y ",AJ546)))))</f>
        <v/>
      </c>
      <c r="AJ546" s="89" t="s">
        <v>5242</v>
      </c>
    </row>
    <row r="547" spans="1:36" ht="15" customHeight="1">
      <c r="A547" s="64"/>
      <c r="B547" s="11"/>
      <c r="C547" s="58" t="s">
        <v>5243</v>
      </c>
      <c r="D547" s="1020" t="str">
        <f>IF(CNGE_2025_M1_Secc5_Sub1!$D110="","",CNGE_2025_M1_Secc5_Sub1!$D110)</f>
        <v/>
      </c>
      <c r="E547" s="889"/>
      <c r="F547" s="889"/>
      <c r="G547" s="889"/>
      <c r="H547" s="889"/>
      <c r="I547" s="889"/>
      <c r="J547" s="889"/>
      <c r="K547" s="889"/>
      <c r="L547" s="889"/>
      <c r="M547" s="889"/>
      <c r="N547" s="889"/>
      <c r="O547" s="889"/>
      <c r="P547" s="889"/>
      <c r="Q547" s="889"/>
      <c r="R547" s="889"/>
      <c r="S547" s="889"/>
      <c r="T547" s="889"/>
      <c r="U547" s="889"/>
      <c r="V547" s="889"/>
      <c r="W547" s="889"/>
      <c r="X547" s="890"/>
      <c r="Y547" s="1041"/>
      <c r="Z547" s="1042"/>
      <c r="AA547" s="1042"/>
      <c r="AB547" s="1042"/>
      <c r="AC547" s="1042"/>
      <c r="AD547" s="1043"/>
      <c r="AG547" s="290">
        <f t="shared" si="81"/>
        <v>0</v>
      </c>
      <c r="AH547" s="293">
        <f t="shared" si="80"/>
        <v>0</v>
      </c>
      <c r="AI547" s="294" t="str">
        <f>IF(AH547=0,"",
IF(SUM($AH$467:AH547)=1,AJ547,
IF($AH$588&gt;SUM($AH$467:AH547),_xlfn.CONCAT(", ",AJ547),
IF($AH$588=SUM($AH$467:AH547),_xlfn.CONCAT(" y ",AJ547)))))</f>
        <v/>
      </c>
      <c r="AJ547" s="89" t="s">
        <v>5244</v>
      </c>
    </row>
    <row r="548" spans="1:36" ht="15" customHeight="1">
      <c r="A548" s="64"/>
      <c r="B548" s="11"/>
      <c r="C548" s="58" t="s">
        <v>5245</v>
      </c>
      <c r="D548" s="1020" t="str">
        <f>IF(CNGE_2025_M1_Secc5_Sub1!$D111="","",CNGE_2025_M1_Secc5_Sub1!$D111)</f>
        <v/>
      </c>
      <c r="E548" s="889"/>
      <c r="F548" s="889"/>
      <c r="G548" s="889"/>
      <c r="H548" s="889"/>
      <c r="I548" s="889"/>
      <c r="J548" s="889"/>
      <c r="K548" s="889"/>
      <c r="L548" s="889"/>
      <c r="M548" s="889"/>
      <c r="N548" s="889"/>
      <c r="O548" s="889"/>
      <c r="P548" s="889"/>
      <c r="Q548" s="889"/>
      <c r="R548" s="889"/>
      <c r="S548" s="889"/>
      <c r="T548" s="889"/>
      <c r="U548" s="889"/>
      <c r="V548" s="889"/>
      <c r="W548" s="889"/>
      <c r="X548" s="890"/>
      <c r="Y548" s="1041"/>
      <c r="Z548" s="1042"/>
      <c r="AA548" s="1042"/>
      <c r="AB548" s="1042"/>
      <c r="AC548" s="1042"/>
      <c r="AD548" s="1043"/>
      <c r="AG548" s="290">
        <f t="shared" si="81"/>
        <v>0</v>
      </c>
      <c r="AH548" s="293">
        <f t="shared" si="80"/>
        <v>0</v>
      </c>
      <c r="AI548" s="294" t="str">
        <f>IF(AH548=0,"",
IF(SUM($AH$467:AH548)=1,AJ548,
IF($AH$588&gt;SUM($AH$467:AH548),_xlfn.CONCAT(", ",AJ548),
IF($AH$588=SUM($AH$467:AH548),_xlfn.CONCAT(" y ",AJ548)))))</f>
        <v/>
      </c>
      <c r="AJ548" s="89" t="s">
        <v>5246</v>
      </c>
    </row>
    <row r="549" spans="1:36" ht="15" customHeight="1">
      <c r="A549" s="64"/>
      <c r="B549" s="11"/>
      <c r="C549" s="58" t="s">
        <v>5247</v>
      </c>
      <c r="D549" s="1020" t="str">
        <f>IF(CNGE_2025_M1_Secc5_Sub1!$D112="","",CNGE_2025_M1_Secc5_Sub1!$D112)</f>
        <v/>
      </c>
      <c r="E549" s="889"/>
      <c r="F549" s="889"/>
      <c r="G549" s="889"/>
      <c r="H549" s="889"/>
      <c r="I549" s="889"/>
      <c r="J549" s="889"/>
      <c r="K549" s="889"/>
      <c r="L549" s="889"/>
      <c r="M549" s="889"/>
      <c r="N549" s="889"/>
      <c r="O549" s="889"/>
      <c r="P549" s="889"/>
      <c r="Q549" s="889"/>
      <c r="R549" s="889"/>
      <c r="S549" s="889"/>
      <c r="T549" s="889"/>
      <c r="U549" s="889"/>
      <c r="V549" s="889"/>
      <c r="W549" s="889"/>
      <c r="X549" s="890"/>
      <c r="Y549" s="1041"/>
      <c r="Z549" s="1042"/>
      <c r="AA549" s="1042"/>
      <c r="AB549" s="1042"/>
      <c r="AC549" s="1042"/>
      <c r="AD549" s="1043"/>
      <c r="AG549" s="290">
        <f t="shared" si="81"/>
        <v>0</v>
      </c>
      <c r="AH549" s="293">
        <f t="shared" si="80"/>
        <v>0</v>
      </c>
      <c r="AI549" s="294" t="str">
        <f>IF(AH549=0,"",
IF(SUM($AH$467:AH549)=1,AJ549,
IF($AH$588&gt;SUM($AH$467:AH549),_xlfn.CONCAT(", ",AJ549),
IF($AH$588=SUM($AH$467:AH549),_xlfn.CONCAT(" y ",AJ549)))))</f>
        <v/>
      </c>
      <c r="AJ549" s="89" t="s">
        <v>5248</v>
      </c>
    </row>
    <row r="550" spans="1:36" ht="15" customHeight="1">
      <c r="A550" s="64"/>
      <c r="B550" s="11"/>
      <c r="C550" s="58" t="s">
        <v>5249</v>
      </c>
      <c r="D550" s="1020" t="str">
        <f>IF(CNGE_2025_M1_Secc5_Sub1!$D113="","",CNGE_2025_M1_Secc5_Sub1!$D113)</f>
        <v/>
      </c>
      <c r="E550" s="889"/>
      <c r="F550" s="889"/>
      <c r="G550" s="889"/>
      <c r="H550" s="889"/>
      <c r="I550" s="889"/>
      <c r="J550" s="889"/>
      <c r="K550" s="889"/>
      <c r="L550" s="889"/>
      <c r="M550" s="889"/>
      <c r="N550" s="889"/>
      <c r="O550" s="889"/>
      <c r="P550" s="889"/>
      <c r="Q550" s="889"/>
      <c r="R550" s="889"/>
      <c r="S550" s="889"/>
      <c r="T550" s="889"/>
      <c r="U550" s="889"/>
      <c r="V550" s="889"/>
      <c r="W550" s="889"/>
      <c r="X550" s="890"/>
      <c r="Y550" s="1041"/>
      <c r="Z550" s="1042"/>
      <c r="AA550" s="1042"/>
      <c r="AB550" s="1042"/>
      <c r="AC550" s="1042"/>
      <c r="AD550" s="1043"/>
      <c r="AG550" s="290">
        <f t="shared" si="81"/>
        <v>0</v>
      </c>
      <c r="AH550" s="293">
        <f t="shared" si="80"/>
        <v>0</v>
      </c>
      <c r="AI550" s="294" t="str">
        <f>IF(AH550=0,"",
IF(SUM($AH$467:AH550)=1,AJ550,
IF($AH$588&gt;SUM($AH$467:AH550),_xlfn.CONCAT(", ",AJ550),
IF($AH$588=SUM($AH$467:AH550),_xlfn.CONCAT(" y ",AJ550)))))</f>
        <v/>
      </c>
      <c r="AJ550" s="89" t="s">
        <v>5250</v>
      </c>
    </row>
    <row r="551" spans="1:36" ht="15" customHeight="1">
      <c r="A551" s="64"/>
      <c r="B551" s="11"/>
      <c r="C551" s="58" t="s">
        <v>5251</v>
      </c>
      <c r="D551" s="1020" t="str">
        <f>IF(CNGE_2025_M1_Secc5_Sub1!$D114="","",CNGE_2025_M1_Secc5_Sub1!$D114)</f>
        <v/>
      </c>
      <c r="E551" s="889"/>
      <c r="F551" s="889"/>
      <c r="G551" s="889"/>
      <c r="H551" s="889"/>
      <c r="I551" s="889"/>
      <c r="J551" s="889"/>
      <c r="K551" s="889"/>
      <c r="L551" s="889"/>
      <c r="M551" s="889"/>
      <c r="N551" s="889"/>
      <c r="O551" s="889"/>
      <c r="P551" s="889"/>
      <c r="Q551" s="889"/>
      <c r="R551" s="889"/>
      <c r="S551" s="889"/>
      <c r="T551" s="889"/>
      <c r="U551" s="889"/>
      <c r="V551" s="889"/>
      <c r="W551" s="889"/>
      <c r="X551" s="890"/>
      <c r="Y551" s="1041"/>
      <c r="Z551" s="1042"/>
      <c r="AA551" s="1042"/>
      <c r="AB551" s="1042"/>
      <c r="AC551" s="1042"/>
      <c r="AD551" s="1043"/>
      <c r="AG551" s="290">
        <f t="shared" si="81"/>
        <v>0</v>
      </c>
      <c r="AH551" s="293">
        <f t="shared" si="80"/>
        <v>0</v>
      </c>
      <c r="AI551" s="294" t="str">
        <f>IF(AH551=0,"",
IF(SUM($AH$467:AH551)=1,AJ551,
IF($AH$588&gt;SUM($AH$467:AH551),_xlfn.CONCAT(", ",AJ551),
IF($AH$588=SUM($AH$467:AH551),_xlfn.CONCAT(" y ",AJ551)))))</f>
        <v/>
      </c>
      <c r="AJ551" s="89" t="s">
        <v>5252</v>
      </c>
    </row>
    <row r="552" spans="1:36" ht="15" customHeight="1">
      <c r="A552" s="64"/>
      <c r="B552" s="11"/>
      <c r="C552" s="58" t="s">
        <v>5253</v>
      </c>
      <c r="D552" s="1020" t="str">
        <f>IF(CNGE_2025_M1_Secc5_Sub1!$D115="","",CNGE_2025_M1_Secc5_Sub1!$D115)</f>
        <v/>
      </c>
      <c r="E552" s="889"/>
      <c r="F552" s="889"/>
      <c r="G552" s="889"/>
      <c r="H552" s="889"/>
      <c r="I552" s="889"/>
      <c r="J552" s="889"/>
      <c r="K552" s="889"/>
      <c r="L552" s="889"/>
      <c r="M552" s="889"/>
      <c r="N552" s="889"/>
      <c r="O552" s="889"/>
      <c r="P552" s="889"/>
      <c r="Q552" s="889"/>
      <c r="R552" s="889"/>
      <c r="S552" s="889"/>
      <c r="T552" s="889"/>
      <c r="U552" s="889"/>
      <c r="V552" s="889"/>
      <c r="W552" s="889"/>
      <c r="X552" s="890"/>
      <c r="Y552" s="1041"/>
      <c r="Z552" s="1042"/>
      <c r="AA552" s="1042"/>
      <c r="AB552" s="1042"/>
      <c r="AC552" s="1042"/>
      <c r="AD552" s="1043"/>
      <c r="AG552" s="290">
        <f t="shared" si="81"/>
        <v>0</v>
      </c>
      <c r="AH552" s="293">
        <f t="shared" si="80"/>
        <v>0</v>
      </c>
      <c r="AI552" s="294" t="str">
        <f>IF(AH552=0,"",
IF(SUM($AH$467:AH552)=1,AJ552,
IF($AH$588&gt;SUM($AH$467:AH552),_xlfn.CONCAT(", ",AJ552),
IF($AH$588=SUM($AH$467:AH552),_xlfn.CONCAT(" y ",AJ552)))))</f>
        <v/>
      </c>
      <c r="AJ552" s="89" t="s">
        <v>5254</v>
      </c>
    </row>
    <row r="553" spans="1:36" ht="15" customHeight="1">
      <c r="A553" s="64"/>
      <c r="B553" s="11"/>
      <c r="C553" s="58" t="s">
        <v>5255</v>
      </c>
      <c r="D553" s="1020" t="str">
        <f>IF(CNGE_2025_M1_Secc5_Sub1!$D116="","",CNGE_2025_M1_Secc5_Sub1!$D116)</f>
        <v/>
      </c>
      <c r="E553" s="889"/>
      <c r="F553" s="889"/>
      <c r="G553" s="889"/>
      <c r="H553" s="889"/>
      <c r="I553" s="889"/>
      <c r="J553" s="889"/>
      <c r="K553" s="889"/>
      <c r="L553" s="889"/>
      <c r="M553" s="889"/>
      <c r="N553" s="889"/>
      <c r="O553" s="889"/>
      <c r="P553" s="889"/>
      <c r="Q553" s="889"/>
      <c r="R553" s="889"/>
      <c r="S553" s="889"/>
      <c r="T553" s="889"/>
      <c r="U553" s="889"/>
      <c r="V553" s="889"/>
      <c r="W553" s="889"/>
      <c r="X553" s="890"/>
      <c r="Y553" s="1041"/>
      <c r="Z553" s="1042"/>
      <c r="AA553" s="1042"/>
      <c r="AB553" s="1042"/>
      <c r="AC553" s="1042"/>
      <c r="AD553" s="1043"/>
      <c r="AG553" s="290">
        <f t="shared" si="81"/>
        <v>0</v>
      </c>
      <c r="AH553" s="293">
        <f t="shared" si="80"/>
        <v>0</v>
      </c>
      <c r="AI553" s="294" t="str">
        <f>IF(AH553=0,"",
IF(SUM($AH$467:AH553)=1,AJ553,
IF($AH$588&gt;SUM($AH$467:AH553),_xlfn.CONCAT(", ",AJ553),
IF($AH$588=SUM($AH$467:AH553),_xlfn.CONCAT(" y ",AJ553)))))</f>
        <v/>
      </c>
      <c r="AJ553" s="89" t="s">
        <v>5256</v>
      </c>
    </row>
    <row r="554" spans="1:36" ht="15" customHeight="1">
      <c r="A554" s="64"/>
      <c r="B554" s="11"/>
      <c r="C554" s="58" t="s">
        <v>5257</v>
      </c>
      <c r="D554" s="1020" t="str">
        <f>IF(CNGE_2025_M1_Secc5_Sub1!$D117="","",CNGE_2025_M1_Secc5_Sub1!$D117)</f>
        <v/>
      </c>
      <c r="E554" s="889"/>
      <c r="F554" s="889"/>
      <c r="G554" s="889"/>
      <c r="H554" s="889"/>
      <c r="I554" s="889"/>
      <c r="J554" s="889"/>
      <c r="K554" s="889"/>
      <c r="L554" s="889"/>
      <c r="M554" s="889"/>
      <c r="N554" s="889"/>
      <c r="O554" s="889"/>
      <c r="P554" s="889"/>
      <c r="Q554" s="889"/>
      <c r="R554" s="889"/>
      <c r="S554" s="889"/>
      <c r="T554" s="889"/>
      <c r="U554" s="889"/>
      <c r="V554" s="889"/>
      <c r="W554" s="889"/>
      <c r="X554" s="890"/>
      <c r="Y554" s="1041"/>
      <c r="Z554" s="1042"/>
      <c r="AA554" s="1042"/>
      <c r="AB554" s="1042"/>
      <c r="AC554" s="1042"/>
      <c r="AD554" s="1043"/>
      <c r="AG554" s="290">
        <f t="shared" si="81"/>
        <v>0</v>
      </c>
      <c r="AH554" s="293">
        <f t="shared" si="80"/>
        <v>0</v>
      </c>
      <c r="AI554" s="294" t="str">
        <f>IF(AH554=0,"",
IF(SUM($AH$467:AH554)=1,AJ554,
IF($AH$588&gt;SUM($AH$467:AH554),_xlfn.CONCAT(", ",AJ554),
IF($AH$588=SUM($AH$467:AH554),_xlfn.CONCAT(" y ",AJ554)))))</f>
        <v/>
      </c>
      <c r="AJ554" s="89" t="s">
        <v>5258</v>
      </c>
    </row>
    <row r="555" spans="1:36" ht="15" customHeight="1">
      <c r="A555" s="64"/>
      <c r="B555" s="11"/>
      <c r="C555" s="58" t="s">
        <v>5259</v>
      </c>
      <c r="D555" s="1020" t="str">
        <f>IF(CNGE_2025_M1_Secc5_Sub1!$D118="","",CNGE_2025_M1_Secc5_Sub1!$D118)</f>
        <v/>
      </c>
      <c r="E555" s="889"/>
      <c r="F555" s="889"/>
      <c r="G555" s="889"/>
      <c r="H555" s="889"/>
      <c r="I555" s="889"/>
      <c r="J555" s="889"/>
      <c r="K555" s="889"/>
      <c r="L555" s="889"/>
      <c r="M555" s="889"/>
      <c r="N555" s="889"/>
      <c r="O555" s="889"/>
      <c r="P555" s="889"/>
      <c r="Q555" s="889"/>
      <c r="R555" s="889"/>
      <c r="S555" s="889"/>
      <c r="T555" s="889"/>
      <c r="U555" s="889"/>
      <c r="V555" s="889"/>
      <c r="W555" s="889"/>
      <c r="X555" s="890"/>
      <c r="Y555" s="1041"/>
      <c r="Z555" s="1042"/>
      <c r="AA555" s="1042"/>
      <c r="AB555" s="1042"/>
      <c r="AC555" s="1042"/>
      <c r="AD555" s="1043"/>
      <c r="AG555" s="290">
        <f t="shared" si="81"/>
        <v>0</v>
      </c>
      <c r="AH555" s="293">
        <f t="shared" si="80"/>
        <v>0</v>
      </c>
      <c r="AI555" s="294" t="str">
        <f>IF(AH555=0,"",
IF(SUM($AH$467:AH555)=1,AJ555,
IF($AH$588&gt;SUM($AH$467:AH555),_xlfn.CONCAT(", ",AJ555),
IF($AH$588=SUM($AH$467:AH555),_xlfn.CONCAT(" y ",AJ555)))))</f>
        <v/>
      </c>
      <c r="AJ555" s="89" t="s">
        <v>5260</v>
      </c>
    </row>
    <row r="556" spans="1:36" ht="15" customHeight="1">
      <c r="A556" s="64"/>
      <c r="B556" s="11"/>
      <c r="C556" s="58" t="s">
        <v>5261</v>
      </c>
      <c r="D556" s="1020" t="str">
        <f>IF(CNGE_2025_M1_Secc5_Sub1!$D119="","",CNGE_2025_M1_Secc5_Sub1!$D119)</f>
        <v/>
      </c>
      <c r="E556" s="889"/>
      <c r="F556" s="889"/>
      <c r="G556" s="889"/>
      <c r="H556" s="889"/>
      <c r="I556" s="889"/>
      <c r="J556" s="889"/>
      <c r="K556" s="889"/>
      <c r="L556" s="889"/>
      <c r="M556" s="889"/>
      <c r="N556" s="889"/>
      <c r="O556" s="889"/>
      <c r="P556" s="889"/>
      <c r="Q556" s="889"/>
      <c r="R556" s="889"/>
      <c r="S556" s="889"/>
      <c r="T556" s="889"/>
      <c r="U556" s="889"/>
      <c r="V556" s="889"/>
      <c r="W556" s="889"/>
      <c r="X556" s="890"/>
      <c r="Y556" s="1041"/>
      <c r="Z556" s="1042"/>
      <c r="AA556" s="1042"/>
      <c r="AB556" s="1042"/>
      <c r="AC556" s="1042"/>
      <c r="AD556" s="1043"/>
      <c r="AG556" s="290">
        <f t="shared" si="81"/>
        <v>0</v>
      </c>
      <c r="AH556" s="293">
        <f t="shared" si="80"/>
        <v>0</v>
      </c>
      <c r="AI556" s="294" t="str">
        <f>IF(AH556=0,"",
IF(SUM($AH$467:AH556)=1,AJ556,
IF($AH$588&gt;SUM($AH$467:AH556),_xlfn.CONCAT(", ",AJ556),
IF($AH$588=SUM($AH$467:AH556),_xlfn.CONCAT(" y ",AJ556)))))</f>
        <v/>
      </c>
      <c r="AJ556" s="89" t="s">
        <v>5262</v>
      </c>
    </row>
    <row r="557" spans="1:36" ht="15" customHeight="1">
      <c r="A557" s="64"/>
      <c r="B557" s="11"/>
      <c r="C557" s="58" t="s">
        <v>5263</v>
      </c>
      <c r="D557" s="1020" t="str">
        <f>IF(CNGE_2025_M1_Secc5_Sub1!$D120="","",CNGE_2025_M1_Secc5_Sub1!$D120)</f>
        <v/>
      </c>
      <c r="E557" s="889"/>
      <c r="F557" s="889"/>
      <c r="G557" s="889"/>
      <c r="H557" s="889"/>
      <c r="I557" s="889"/>
      <c r="J557" s="889"/>
      <c r="K557" s="889"/>
      <c r="L557" s="889"/>
      <c r="M557" s="889"/>
      <c r="N557" s="889"/>
      <c r="O557" s="889"/>
      <c r="P557" s="889"/>
      <c r="Q557" s="889"/>
      <c r="R557" s="889"/>
      <c r="S557" s="889"/>
      <c r="T557" s="889"/>
      <c r="U557" s="889"/>
      <c r="V557" s="889"/>
      <c r="W557" s="889"/>
      <c r="X557" s="890"/>
      <c r="Y557" s="1041"/>
      <c r="Z557" s="1042"/>
      <c r="AA557" s="1042"/>
      <c r="AB557" s="1042"/>
      <c r="AC557" s="1042"/>
      <c r="AD557" s="1043"/>
      <c r="AG557" s="290">
        <f t="shared" si="81"/>
        <v>0</v>
      </c>
      <c r="AH557" s="293">
        <f t="shared" si="80"/>
        <v>0</v>
      </c>
      <c r="AI557" s="294" t="str">
        <f>IF(AH557=0,"",
IF(SUM($AH$467:AH557)=1,AJ557,
IF($AH$588&gt;SUM($AH$467:AH557),_xlfn.CONCAT(", ",AJ557),
IF($AH$588=SUM($AH$467:AH557),_xlfn.CONCAT(" y ",AJ557)))))</f>
        <v/>
      </c>
      <c r="AJ557" s="89" t="s">
        <v>5264</v>
      </c>
    </row>
    <row r="558" spans="1:36" ht="15" customHeight="1">
      <c r="A558" s="64"/>
      <c r="B558" s="11"/>
      <c r="C558" s="58" t="s">
        <v>5265</v>
      </c>
      <c r="D558" s="1020" t="str">
        <f>IF(CNGE_2025_M1_Secc5_Sub1!$D121="","",CNGE_2025_M1_Secc5_Sub1!$D121)</f>
        <v/>
      </c>
      <c r="E558" s="889"/>
      <c r="F558" s="889"/>
      <c r="G558" s="889"/>
      <c r="H558" s="889"/>
      <c r="I558" s="889"/>
      <c r="J558" s="889"/>
      <c r="K558" s="889"/>
      <c r="L558" s="889"/>
      <c r="M558" s="889"/>
      <c r="N558" s="889"/>
      <c r="O558" s="889"/>
      <c r="P558" s="889"/>
      <c r="Q558" s="889"/>
      <c r="R558" s="889"/>
      <c r="S558" s="889"/>
      <c r="T558" s="889"/>
      <c r="U558" s="889"/>
      <c r="V558" s="889"/>
      <c r="W558" s="889"/>
      <c r="X558" s="890"/>
      <c r="Y558" s="1041"/>
      <c r="Z558" s="1042"/>
      <c r="AA558" s="1042"/>
      <c r="AB558" s="1042"/>
      <c r="AC558" s="1042"/>
      <c r="AD558" s="1043"/>
      <c r="AG558" s="290">
        <f t="shared" si="81"/>
        <v>0</v>
      </c>
      <c r="AH558" s="293">
        <f t="shared" si="80"/>
        <v>0</v>
      </c>
      <c r="AI558" s="294" t="str">
        <f>IF(AH558=0,"",
IF(SUM($AH$467:AH558)=1,AJ558,
IF($AH$588&gt;SUM($AH$467:AH558),_xlfn.CONCAT(", ",AJ558),
IF($AH$588=SUM($AH$467:AH558),_xlfn.CONCAT(" y ",AJ558)))))</f>
        <v/>
      </c>
      <c r="AJ558" s="89" t="s">
        <v>5266</v>
      </c>
    </row>
    <row r="559" spans="1:36" ht="15" customHeight="1">
      <c r="A559" s="64"/>
      <c r="B559" s="11"/>
      <c r="C559" s="58" t="s">
        <v>5267</v>
      </c>
      <c r="D559" s="1020" t="str">
        <f>IF(CNGE_2025_M1_Secc5_Sub1!$D122="","",CNGE_2025_M1_Secc5_Sub1!$D122)</f>
        <v/>
      </c>
      <c r="E559" s="889"/>
      <c r="F559" s="889"/>
      <c r="G559" s="889"/>
      <c r="H559" s="889"/>
      <c r="I559" s="889"/>
      <c r="J559" s="889"/>
      <c r="K559" s="889"/>
      <c r="L559" s="889"/>
      <c r="M559" s="889"/>
      <c r="N559" s="889"/>
      <c r="O559" s="889"/>
      <c r="P559" s="889"/>
      <c r="Q559" s="889"/>
      <c r="R559" s="889"/>
      <c r="S559" s="889"/>
      <c r="T559" s="889"/>
      <c r="U559" s="889"/>
      <c r="V559" s="889"/>
      <c r="W559" s="889"/>
      <c r="X559" s="890"/>
      <c r="Y559" s="1041"/>
      <c r="Z559" s="1042"/>
      <c r="AA559" s="1042"/>
      <c r="AB559" s="1042"/>
      <c r="AC559" s="1042"/>
      <c r="AD559" s="1043"/>
      <c r="AG559" s="290">
        <f t="shared" si="81"/>
        <v>0</v>
      </c>
      <c r="AH559" s="293">
        <f t="shared" si="80"/>
        <v>0</v>
      </c>
      <c r="AI559" s="294" t="str">
        <f>IF(AH559=0,"",
IF(SUM($AH$467:AH559)=1,AJ559,
IF($AH$588&gt;SUM($AH$467:AH559),_xlfn.CONCAT(", ",AJ559),
IF($AH$588=SUM($AH$467:AH559),_xlfn.CONCAT(" y ",AJ559)))))</f>
        <v/>
      </c>
      <c r="AJ559" s="89" t="s">
        <v>5268</v>
      </c>
    </row>
    <row r="560" spans="1:36" ht="15" customHeight="1">
      <c r="A560" s="64"/>
      <c r="B560" s="11"/>
      <c r="C560" s="58" t="s">
        <v>5269</v>
      </c>
      <c r="D560" s="1020" t="str">
        <f>IF(CNGE_2025_M1_Secc5_Sub1!$D123="","",CNGE_2025_M1_Secc5_Sub1!$D123)</f>
        <v/>
      </c>
      <c r="E560" s="889"/>
      <c r="F560" s="889"/>
      <c r="G560" s="889"/>
      <c r="H560" s="889"/>
      <c r="I560" s="889"/>
      <c r="J560" s="889"/>
      <c r="K560" s="889"/>
      <c r="L560" s="889"/>
      <c r="M560" s="889"/>
      <c r="N560" s="889"/>
      <c r="O560" s="889"/>
      <c r="P560" s="889"/>
      <c r="Q560" s="889"/>
      <c r="R560" s="889"/>
      <c r="S560" s="889"/>
      <c r="T560" s="889"/>
      <c r="U560" s="889"/>
      <c r="V560" s="889"/>
      <c r="W560" s="889"/>
      <c r="X560" s="890"/>
      <c r="Y560" s="1041"/>
      <c r="Z560" s="1042"/>
      <c r="AA560" s="1042"/>
      <c r="AB560" s="1042"/>
      <c r="AC560" s="1042"/>
      <c r="AD560" s="1043"/>
      <c r="AG560" s="290">
        <f t="shared" si="81"/>
        <v>0</v>
      </c>
      <c r="AH560" s="293">
        <f t="shared" si="80"/>
        <v>0</v>
      </c>
      <c r="AI560" s="294" t="str">
        <f>IF(AH560=0,"",
IF(SUM($AH$467:AH560)=1,AJ560,
IF($AH$588&gt;SUM($AH$467:AH560),_xlfn.CONCAT(", ",AJ560),
IF($AH$588=SUM($AH$467:AH560),_xlfn.CONCAT(" y ",AJ560)))))</f>
        <v/>
      </c>
      <c r="AJ560" s="89" t="s">
        <v>5270</v>
      </c>
    </row>
    <row r="561" spans="1:36" ht="15" customHeight="1">
      <c r="A561" s="64"/>
      <c r="B561" s="11"/>
      <c r="C561" s="58" t="s">
        <v>5271</v>
      </c>
      <c r="D561" s="1020" t="str">
        <f>IF(CNGE_2025_M1_Secc5_Sub1!$D124="","",CNGE_2025_M1_Secc5_Sub1!$D124)</f>
        <v/>
      </c>
      <c r="E561" s="889"/>
      <c r="F561" s="889"/>
      <c r="G561" s="889"/>
      <c r="H561" s="889"/>
      <c r="I561" s="889"/>
      <c r="J561" s="889"/>
      <c r="K561" s="889"/>
      <c r="L561" s="889"/>
      <c r="M561" s="889"/>
      <c r="N561" s="889"/>
      <c r="O561" s="889"/>
      <c r="P561" s="889"/>
      <c r="Q561" s="889"/>
      <c r="R561" s="889"/>
      <c r="S561" s="889"/>
      <c r="T561" s="889"/>
      <c r="U561" s="889"/>
      <c r="V561" s="889"/>
      <c r="W561" s="889"/>
      <c r="X561" s="890"/>
      <c r="Y561" s="1041"/>
      <c r="Z561" s="1042"/>
      <c r="AA561" s="1042"/>
      <c r="AB561" s="1042"/>
      <c r="AC561" s="1042"/>
      <c r="AD561" s="1043"/>
      <c r="AG561" s="290">
        <f t="shared" si="81"/>
        <v>0</v>
      </c>
      <c r="AH561" s="293">
        <f t="shared" si="80"/>
        <v>0</v>
      </c>
      <c r="AI561" s="294" t="str">
        <f>IF(AH561=0,"",
IF(SUM($AH$467:AH561)=1,AJ561,
IF($AH$588&gt;SUM($AH$467:AH561),_xlfn.CONCAT(", ",AJ561),
IF($AH$588=SUM($AH$467:AH561),_xlfn.CONCAT(" y ",AJ561)))))</f>
        <v/>
      </c>
      <c r="AJ561" s="89" t="s">
        <v>5272</v>
      </c>
    </row>
    <row r="562" spans="1:36" ht="15" customHeight="1">
      <c r="A562" s="64"/>
      <c r="B562" s="11"/>
      <c r="C562" s="58" t="s">
        <v>5273</v>
      </c>
      <c r="D562" s="1020" t="str">
        <f>IF(CNGE_2025_M1_Secc5_Sub1!$D125="","",CNGE_2025_M1_Secc5_Sub1!$D125)</f>
        <v/>
      </c>
      <c r="E562" s="889"/>
      <c r="F562" s="889"/>
      <c r="G562" s="889"/>
      <c r="H562" s="889"/>
      <c r="I562" s="889"/>
      <c r="J562" s="889"/>
      <c r="K562" s="889"/>
      <c r="L562" s="889"/>
      <c r="M562" s="889"/>
      <c r="N562" s="889"/>
      <c r="O562" s="889"/>
      <c r="P562" s="889"/>
      <c r="Q562" s="889"/>
      <c r="R562" s="889"/>
      <c r="S562" s="889"/>
      <c r="T562" s="889"/>
      <c r="U562" s="889"/>
      <c r="V562" s="889"/>
      <c r="W562" s="889"/>
      <c r="X562" s="890"/>
      <c r="Y562" s="1041"/>
      <c r="Z562" s="1042"/>
      <c r="AA562" s="1042"/>
      <c r="AB562" s="1042"/>
      <c r="AC562" s="1042"/>
      <c r="AD562" s="1043"/>
      <c r="AG562" s="290">
        <f t="shared" si="81"/>
        <v>0</v>
      </c>
      <c r="AH562" s="293">
        <f t="shared" si="80"/>
        <v>0</v>
      </c>
      <c r="AI562" s="294" t="str">
        <f>IF(AH562=0,"",
IF(SUM($AH$467:AH562)=1,AJ562,
IF($AH$588&gt;SUM($AH$467:AH562),_xlfn.CONCAT(", ",AJ562),
IF($AH$588=SUM($AH$467:AH562),_xlfn.CONCAT(" y ",AJ562)))))</f>
        <v/>
      </c>
      <c r="AJ562" s="89" t="s">
        <v>5274</v>
      </c>
    </row>
    <row r="563" spans="1:36" ht="15" customHeight="1">
      <c r="A563" s="64"/>
      <c r="B563" s="11"/>
      <c r="C563" s="58" t="s">
        <v>5275</v>
      </c>
      <c r="D563" s="1020" t="str">
        <f>IF(CNGE_2025_M1_Secc5_Sub1!$D126="","",CNGE_2025_M1_Secc5_Sub1!$D126)</f>
        <v/>
      </c>
      <c r="E563" s="889"/>
      <c r="F563" s="889"/>
      <c r="G563" s="889"/>
      <c r="H563" s="889"/>
      <c r="I563" s="889"/>
      <c r="J563" s="889"/>
      <c r="K563" s="889"/>
      <c r="L563" s="889"/>
      <c r="M563" s="889"/>
      <c r="N563" s="889"/>
      <c r="O563" s="889"/>
      <c r="P563" s="889"/>
      <c r="Q563" s="889"/>
      <c r="R563" s="889"/>
      <c r="S563" s="889"/>
      <c r="T563" s="889"/>
      <c r="U563" s="889"/>
      <c r="V563" s="889"/>
      <c r="W563" s="889"/>
      <c r="X563" s="890"/>
      <c r="Y563" s="1041"/>
      <c r="Z563" s="1042"/>
      <c r="AA563" s="1042"/>
      <c r="AB563" s="1042"/>
      <c r="AC563" s="1042"/>
      <c r="AD563" s="1043"/>
      <c r="AG563" s="290">
        <f t="shared" si="81"/>
        <v>0</v>
      </c>
      <c r="AH563" s="293">
        <f t="shared" ref="AH563:AH587" si="82">IF(AG563=0,0,1)</f>
        <v>0</v>
      </c>
      <c r="AI563" s="294" t="str">
        <f>IF(AH563=0,"",
IF(SUM($AH$467:AH563)=1,AJ563,
IF($AH$588&gt;SUM($AH$467:AH563),_xlfn.CONCAT(", ",AJ563),
IF($AH$588=SUM($AH$467:AH563),_xlfn.CONCAT(" y ",AJ563)))))</f>
        <v/>
      </c>
      <c r="AJ563" s="89" t="s">
        <v>5276</v>
      </c>
    </row>
    <row r="564" spans="1:36" ht="15" customHeight="1">
      <c r="A564" s="64"/>
      <c r="B564" s="11"/>
      <c r="C564" s="58" t="s">
        <v>5277</v>
      </c>
      <c r="D564" s="1020" t="str">
        <f>IF(CNGE_2025_M1_Secc5_Sub1!$D127="","",CNGE_2025_M1_Secc5_Sub1!$D127)</f>
        <v/>
      </c>
      <c r="E564" s="889"/>
      <c r="F564" s="889"/>
      <c r="G564" s="889"/>
      <c r="H564" s="889"/>
      <c r="I564" s="889"/>
      <c r="J564" s="889"/>
      <c r="K564" s="889"/>
      <c r="L564" s="889"/>
      <c r="M564" s="889"/>
      <c r="N564" s="889"/>
      <c r="O564" s="889"/>
      <c r="P564" s="889"/>
      <c r="Q564" s="889"/>
      <c r="R564" s="889"/>
      <c r="S564" s="889"/>
      <c r="T564" s="889"/>
      <c r="U564" s="889"/>
      <c r="V564" s="889"/>
      <c r="W564" s="889"/>
      <c r="X564" s="890"/>
      <c r="Y564" s="1041"/>
      <c r="Z564" s="1042"/>
      <c r="AA564" s="1042"/>
      <c r="AB564" s="1042"/>
      <c r="AC564" s="1042"/>
      <c r="AD564" s="1043"/>
      <c r="AG564" s="290">
        <f t="shared" ref="AG564:AG587" si="83">IF(AND(COUNTBLANK(D564)=0,COUNTA(Y564)=1),0,IF(AND(COUNTBLANK(D564)=1,COUNTA(Y564)=0),0,1))</f>
        <v>0</v>
      </c>
      <c r="AH564" s="293">
        <f t="shared" si="82"/>
        <v>0</v>
      </c>
      <c r="AI564" s="294" t="str">
        <f>IF(AH564=0,"",
IF(SUM($AH$467:AH564)=1,AJ564,
IF($AH$588&gt;SUM($AH$467:AH564),_xlfn.CONCAT(", ",AJ564),
IF($AH$588=SUM($AH$467:AH564),_xlfn.CONCAT(" y ",AJ564)))))</f>
        <v/>
      </c>
      <c r="AJ564" s="89" t="s">
        <v>5278</v>
      </c>
    </row>
    <row r="565" spans="1:36" ht="15" customHeight="1">
      <c r="A565" s="64"/>
      <c r="B565" s="11"/>
      <c r="C565" s="58" t="s">
        <v>5279</v>
      </c>
      <c r="D565" s="1020" t="str">
        <f>IF(CNGE_2025_M1_Secc5_Sub1!$D128="","",CNGE_2025_M1_Secc5_Sub1!$D128)</f>
        <v/>
      </c>
      <c r="E565" s="889"/>
      <c r="F565" s="889"/>
      <c r="G565" s="889"/>
      <c r="H565" s="889"/>
      <c r="I565" s="889"/>
      <c r="J565" s="889"/>
      <c r="K565" s="889"/>
      <c r="L565" s="889"/>
      <c r="M565" s="889"/>
      <c r="N565" s="889"/>
      <c r="O565" s="889"/>
      <c r="P565" s="889"/>
      <c r="Q565" s="889"/>
      <c r="R565" s="889"/>
      <c r="S565" s="889"/>
      <c r="T565" s="889"/>
      <c r="U565" s="889"/>
      <c r="V565" s="889"/>
      <c r="W565" s="889"/>
      <c r="X565" s="890"/>
      <c r="Y565" s="1041"/>
      <c r="Z565" s="1042"/>
      <c r="AA565" s="1042"/>
      <c r="AB565" s="1042"/>
      <c r="AC565" s="1042"/>
      <c r="AD565" s="1043"/>
      <c r="AG565" s="290">
        <f t="shared" si="83"/>
        <v>0</v>
      </c>
      <c r="AH565" s="293">
        <f t="shared" si="82"/>
        <v>0</v>
      </c>
      <c r="AI565" s="294" t="str">
        <f>IF(AH565=0,"",
IF(SUM($AH$467:AH565)=1,AJ565,
IF($AH$588&gt;SUM($AH$467:AH565),_xlfn.CONCAT(", ",AJ565),
IF($AH$588=SUM($AH$467:AH565),_xlfn.CONCAT(" y ",AJ565)))))</f>
        <v/>
      </c>
      <c r="AJ565" s="89" t="s">
        <v>5280</v>
      </c>
    </row>
    <row r="566" spans="1:36" ht="15" customHeight="1">
      <c r="A566" s="64"/>
      <c r="B566" s="11"/>
      <c r="C566" s="58" t="s">
        <v>5281</v>
      </c>
      <c r="D566" s="1020" t="str">
        <f>IF(CNGE_2025_M1_Secc5_Sub1!$D129="","",CNGE_2025_M1_Secc5_Sub1!$D129)</f>
        <v/>
      </c>
      <c r="E566" s="889"/>
      <c r="F566" s="889"/>
      <c r="G566" s="889"/>
      <c r="H566" s="889"/>
      <c r="I566" s="889"/>
      <c r="J566" s="889"/>
      <c r="K566" s="889"/>
      <c r="L566" s="889"/>
      <c r="M566" s="889"/>
      <c r="N566" s="889"/>
      <c r="O566" s="889"/>
      <c r="P566" s="889"/>
      <c r="Q566" s="889"/>
      <c r="R566" s="889"/>
      <c r="S566" s="889"/>
      <c r="T566" s="889"/>
      <c r="U566" s="889"/>
      <c r="V566" s="889"/>
      <c r="W566" s="889"/>
      <c r="X566" s="890"/>
      <c r="Y566" s="1041"/>
      <c r="Z566" s="1042"/>
      <c r="AA566" s="1042"/>
      <c r="AB566" s="1042"/>
      <c r="AC566" s="1042"/>
      <c r="AD566" s="1043"/>
      <c r="AG566" s="290">
        <f t="shared" si="83"/>
        <v>0</v>
      </c>
      <c r="AH566" s="293">
        <f t="shared" si="82"/>
        <v>0</v>
      </c>
      <c r="AI566" s="294" t="str">
        <f>IF(AH566=0,"",
IF(SUM($AH$467:AH566)=1,AJ566,
IF($AH$588&gt;SUM($AH$467:AH566),_xlfn.CONCAT(", ",AJ566),
IF($AH$588=SUM($AH$467:AH566),_xlfn.CONCAT(" y ",AJ566)))))</f>
        <v/>
      </c>
      <c r="AJ566" s="89" t="s">
        <v>5282</v>
      </c>
    </row>
    <row r="567" spans="1:36" ht="15" customHeight="1">
      <c r="A567" s="64"/>
      <c r="B567" s="11"/>
      <c r="C567" s="58" t="s">
        <v>5283</v>
      </c>
      <c r="D567" s="1020" t="str">
        <f>IF(CNGE_2025_M1_Secc5_Sub1!$D130="","",CNGE_2025_M1_Secc5_Sub1!$D130)</f>
        <v/>
      </c>
      <c r="E567" s="889"/>
      <c r="F567" s="889"/>
      <c r="G567" s="889"/>
      <c r="H567" s="889"/>
      <c r="I567" s="889"/>
      <c r="J567" s="889"/>
      <c r="K567" s="889"/>
      <c r="L567" s="889"/>
      <c r="M567" s="889"/>
      <c r="N567" s="889"/>
      <c r="O567" s="889"/>
      <c r="P567" s="889"/>
      <c r="Q567" s="889"/>
      <c r="R567" s="889"/>
      <c r="S567" s="889"/>
      <c r="T567" s="889"/>
      <c r="U567" s="889"/>
      <c r="V567" s="889"/>
      <c r="W567" s="889"/>
      <c r="X567" s="890"/>
      <c r="Y567" s="1041"/>
      <c r="Z567" s="1042"/>
      <c r="AA567" s="1042"/>
      <c r="AB567" s="1042"/>
      <c r="AC567" s="1042"/>
      <c r="AD567" s="1043"/>
      <c r="AG567" s="290">
        <f t="shared" si="83"/>
        <v>0</v>
      </c>
      <c r="AH567" s="293">
        <f t="shared" si="82"/>
        <v>0</v>
      </c>
      <c r="AI567" s="294" t="str">
        <f>IF(AH567=0,"",
IF(SUM($AH$467:AH567)=1,AJ567,
IF($AH$588&gt;SUM($AH$467:AH567),_xlfn.CONCAT(", ",AJ567),
IF($AH$588=SUM($AH$467:AH567),_xlfn.CONCAT(" y ",AJ567)))))</f>
        <v/>
      </c>
      <c r="AJ567" s="89" t="s">
        <v>5284</v>
      </c>
    </row>
    <row r="568" spans="1:36" ht="15" customHeight="1">
      <c r="A568" s="64"/>
      <c r="B568" s="11"/>
      <c r="C568" s="61" t="s">
        <v>5285</v>
      </c>
      <c r="D568" s="1020" t="str">
        <f>IF(CNGE_2025_M1_Secc5_Sub1!$D131="","",CNGE_2025_M1_Secc5_Sub1!$D131)</f>
        <v/>
      </c>
      <c r="E568" s="889"/>
      <c r="F568" s="889"/>
      <c r="G568" s="889"/>
      <c r="H568" s="889"/>
      <c r="I568" s="889"/>
      <c r="J568" s="889"/>
      <c r="K568" s="889"/>
      <c r="L568" s="889"/>
      <c r="M568" s="889"/>
      <c r="N568" s="889"/>
      <c r="O568" s="889"/>
      <c r="P568" s="889"/>
      <c r="Q568" s="889"/>
      <c r="R568" s="889"/>
      <c r="S568" s="889"/>
      <c r="T568" s="889"/>
      <c r="U568" s="889"/>
      <c r="V568" s="889"/>
      <c r="W568" s="889"/>
      <c r="X568" s="890"/>
      <c r="Y568" s="1041"/>
      <c r="Z568" s="1042"/>
      <c r="AA568" s="1042"/>
      <c r="AB568" s="1042"/>
      <c r="AC568" s="1042"/>
      <c r="AD568" s="1043"/>
      <c r="AG568" s="290">
        <f t="shared" si="83"/>
        <v>0</v>
      </c>
      <c r="AH568" s="293">
        <f t="shared" si="82"/>
        <v>0</v>
      </c>
      <c r="AI568" s="294" t="str">
        <f>IF(AH568=0,"",
IF(SUM($AH$467:AH568)=1,AJ568,
IF($AH$588&gt;SUM($AH$467:AH568),_xlfn.CONCAT(", ",AJ568),
IF($AH$588=SUM($AH$467:AH568),_xlfn.CONCAT(" y ",AJ568)))))</f>
        <v/>
      </c>
      <c r="AJ568" s="89" t="s">
        <v>5286</v>
      </c>
    </row>
    <row r="569" spans="1:36" ht="15" customHeight="1">
      <c r="A569" s="64"/>
      <c r="B569" s="11"/>
      <c r="C569" s="61" t="s">
        <v>5287</v>
      </c>
      <c r="D569" s="1020" t="str">
        <f>IF(CNGE_2025_M1_Secc5_Sub1!$D132="","",CNGE_2025_M1_Secc5_Sub1!$D132)</f>
        <v/>
      </c>
      <c r="E569" s="889"/>
      <c r="F569" s="889"/>
      <c r="G569" s="889"/>
      <c r="H569" s="889"/>
      <c r="I569" s="889"/>
      <c r="J569" s="889"/>
      <c r="K569" s="889"/>
      <c r="L569" s="889"/>
      <c r="M569" s="889"/>
      <c r="N569" s="889"/>
      <c r="O569" s="889"/>
      <c r="P569" s="889"/>
      <c r="Q569" s="889"/>
      <c r="R569" s="889"/>
      <c r="S569" s="889"/>
      <c r="T569" s="889"/>
      <c r="U569" s="889"/>
      <c r="V569" s="889"/>
      <c r="W569" s="889"/>
      <c r="X569" s="890"/>
      <c r="Y569" s="1041"/>
      <c r="Z569" s="1042"/>
      <c r="AA569" s="1042"/>
      <c r="AB569" s="1042"/>
      <c r="AC569" s="1042"/>
      <c r="AD569" s="1043"/>
      <c r="AG569" s="290">
        <f t="shared" si="83"/>
        <v>0</v>
      </c>
      <c r="AH569" s="293">
        <f t="shared" si="82"/>
        <v>0</v>
      </c>
      <c r="AI569" s="294" t="str">
        <f>IF(AH569=0,"",
IF(SUM($AH$467:AH569)=1,AJ569,
IF($AH$588&gt;SUM($AH$467:AH569),_xlfn.CONCAT(", ",AJ569),
IF($AH$588=SUM($AH$467:AH569),_xlfn.CONCAT(" y ",AJ569)))))</f>
        <v/>
      </c>
      <c r="AJ569" s="89" t="s">
        <v>5288</v>
      </c>
    </row>
    <row r="570" spans="1:36" ht="15" customHeight="1">
      <c r="A570" s="64"/>
      <c r="B570" s="11"/>
      <c r="C570" s="61" t="s">
        <v>5289</v>
      </c>
      <c r="D570" s="1020" t="str">
        <f>IF(CNGE_2025_M1_Secc5_Sub1!$D133="","",CNGE_2025_M1_Secc5_Sub1!$D133)</f>
        <v/>
      </c>
      <c r="E570" s="889"/>
      <c r="F570" s="889"/>
      <c r="G570" s="889"/>
      <c r="H570" s="889"/>
      <c r="I570" s="889"/>
      <c r="J570" s="889"/>
      <c r="K570" s="889"/>
      <c r="L570" s="889"/>
      <c r="M570" s="889"/>
      <c r="N570" s="889"/>
      <c r="O570" s="889"/>
      <c r="P570" s="889"/>
      <c r="Q570" s="889"/>
      <c r="R570" s="889"/>
      <c r="S570" s="889"/>
      <c r="T570" s="889"/>
      <c r="U570" s="889"/>
      <c r="V570" s="889"/>
      <c r="W570" s="889"/>
      <c r="X570" s="890"/>
      <c r="Y570" s="1041"/>
      <c r="Z570" s="1042"/>
      <c r="AA570" s="1042"/>
      <c r="AB570" s="1042"/>
      <c r="AC570" s="1042"/>
      <c r="AD570" s="1043"/>
      <c r="AG570" s="290">
        <f t="shared" si="83"/>
        <v>0</v>
      </c>
      <c r="AH570" s="293">
        <f t="shared" si="82"/>
        <v>0</v>
      </c>
      <c r="AI570" s="294" t="str">
        <f>IF(AH570=0,"",
IF(SUM($AH$467:AH570)=1,AJ570,
IF($AH$588&gt;SUM($AH$467:AH570),_xlfn.CONCAT(", ",AJ570),
IF($AH$588=SUM($AH$467:AH570),_xlfn.CONCAT(" y ",AJ570)))))</f>
        <v/>
      </c>
      <c r="AJ570" s="89" t="s">
        <v>5290</v>
      </c>
    </row>
    <row r="571" spans="1:36" ht="15" customHeight="1">
      <c r="A571" s="64"/>
      <c r="B571" s="11"/>
      <c r="C571" s="61" t="s">
        <v>5291</v>
      </c>
      <c r="D571" s="1020" t="str">
        <f>IF(CNGE_2025_M1_Secc5_Sub1!$D134="","",CNGE_2025_M1_Secc5_Sub1!$D134)</f>
        <v/>
      </c>
      <c r="E571" s="889"/>
      <c r="F571" s="889"/>
      <c r="G571" s="889"/>
      <c r="H571" s="889"/>
      <c r="I571" s="889"/>
      <c r="J571" s="889"/>
      <c r="K571" s="889"/>
      <c r="L571" s="889"/>
      <c r="M571" s="889"/>
      <c r="N571" s="889"/>
      <c r="O571" s="889"/>
      <c r="P571" s="889"/>
      <c r="Q571" s="889"/>
      <c r="R571" s="889"/>
      <c r="S571" s="889"/>
      <c r="T571" s="889"/>
      <c r="U571" s="889"/>
      <c r="V571" s="889"/>
      <c r="W571" s="889"/>
      <c r="X571" s="890"/>
      <c r="Y571" s="1041"/>
      <c r="Z571" s="1042"/>
      <c r="AA571" s="1042"/>
      <c r="AB571" s="1042"/>
      <c r="AC571" s="1042"/>
      <c r="AD571" s="1043"/>
      <c r="AG571" s="290">
        <f t="shared" si="83"/>
        <v>0</v>
      </c>
      <c r="AH571" s="293">
        <f t="shared" si="82"/>
        <v>0</v>
      </c>
      <c r="AI571" s="294" t="str">
        <f>IF(AH571=0,"",
IF(SUM($AH$467:AH571)=1,AJ571,
IF($AH$588&gt;SUM($AH$467:AH571),_xlfn.CONCAT(", ",AJ571),
IF($AH$588=SUM($AH$467:AH571),_xlfn.CONCAT(" y ",AJ571)))))</f>
        <v/>
      </c>
      <c r="AJ571" s="89" t="s">
        <v>5292</v>
      </c>
    </row>
    <row r="572" spans="1:36" ht="15" customHeight="1">
      <c r="A572" s="64"/>
      <c r="B572" s="11"/>
      <c r="C572" s="61" t="s">
        <v>5293</v>
      </c>
      <c r="D572" s="1020" t="str">
        <f>IF(CNGE_2025_M1_Secc5_Sub1!$D135="","",CNGE_2025_M1_Secc5_Sub1!$D135)</f>
        <v/>
      </c>
      <c r="E572" s="889"/>
      <c r="F572" s="889"/>
      <c r="G572" s="889"/>
      <c r="H572" s="889"/>
      <c r="I572" s="889"/>
      <c r="J572" s="889"/>
      <c r="K572" s="889"/>
      <c r="L572" s="889"/>
      <c r="M572" s="889"/>
      <c r="N572" s="889"/>
      <c r="O572" s="889"/>
      <c r="P572" s="889"/>
      <c r="Q572" s="889"/>
      <c r="R572" s="889"/>
      <c r="S572" s="889"/>
      <c r="T572" s="889"/>
      <c r="U572" s="889"/>
      <c r="V572" s="889"/>
      <c r="W572" s="889"/>
      <c r="X572" s="890"/>
      <c r="Y572" s="1041"/>
      <c r="Z572" s="1042"/>
      <c r="AA572" s="1042"/>
      <c r="AB572" s="1042"/>
      <c r="AC572" s="1042"/>
      <c r="AD572" s="1043"/>
      <c r="AG572" s="290">
        <f t="shared" si="83"/>
        <v>0</v>
      </c>
      <c r="AH572" s="293">
        <f t="shared" si="82"/>
        <v>0</v>
      </c>
      <c r="AI572" s="294" t="str">
        <f>IF(AH572=0,"",
IF(SUM($AH$467:AH572)=1,AJ572,
IF($AH$588&gt;SUM($AH$467:AH572),_xlfn.CONCAT(", ",AJ572),
IF($AH$588=SUM($AH$467:AH572),_xlfn.CONCAT(" y ",AJ572)))))</f>
        <v/>
      </c>
      <c r="AJ572" s="89" t="s">
        <v>5294</v>
      </c>
    </row>
    <row r="573" spans="1:36" ht="15" customHeight="1">
      <c r="A573" s="64"/>
      <c r="B573" s="11"/>
      <c r="C573" s="61" t="s">
        <v>5295</v>
      </c>
      <c r="D573" s="1020" t="str">
        <f>IF(CNGE_2025_M1_Secc5_Sub1!$D136="","",CNGE_2025_M1_Secc5_Sub1!$D136)</f>
        <v/>
      </c>
      <c r="E573" s="889"/>
      <c r="F573" s="889"/>
      <c r="G573" s="889"/>
      <c r="H573" s="889"/>
      <c r="I573" s="889"/>
      <c r="J573" s="889"/>
      <c r="K573" s="889"/>
      <c r="L573" s="889"/>
      <c r="M573" s="889"/>
      <c r="N573" s="889"/>
      <c r="O573" s="889"/>
      <c r="P573" s="889"/>
      <c r="Q573" s="889"/>
      <c r="R573" s="889"/>
      <c r="S573" s="889"/>
      <c r="T573" s="889"/>
      <c r="U573" s="889"/>
      <c r="V573" s="889"/>
      <c r="W573" s="889"/>
      <c r="X573" s="890"/>
      <c r="Y573" s="1041"/>
      <c r="Z573" s="1042"/>
      <c r="AA573" s="1042"/>
      <c r="AB573" s="1042"/>
      <c r="AC573" s="1042"/>
      <c r="AD573" s="1043"/>
      <c r="AG573" s="290">
        <f t="shared" si="83"/>
        <v>0</v>
      </c>
      <c r="AH573" s="293">
        <f t="shared" si="82"/>
        <v>0</v>
      </c>
      <c r="AI573" s="294" t="str">
        <f>IF(AH573=0,"",
IF(SUM($AH$467:AH573)=1,AJ573,
IF($AH$588&gt;SUM($AH$467:AH573),_xlfn.CONCAT(", ",AJ573),
IF($AH$588=SUM($AH$467:AH573),_xlfn.CONCAT(" y ",AJ573)))))</f>
        <v/>
      </c>
      <c r="AJ573" s="89" t="s">
        <v>5296</v>
      </c>
    </row>
    <row r="574" spans="1:36" ht="15" customHeight="1">
      <c r="A574" s="64"/>
      <c r="B574" s="11"/>
      <c r="C574" s="61" t="s">
        <v>5297</v>
      </c>
      <c r="D574" s="1020" t="str">
        <f>IF(CNGE_2025_M1_Secc5_Sub1!$D137="","",CNGE_2025_M1_Secc5_Sub1!$D137)</f>
        <v/>
      </c>
      <c r="E574" s="889"/>
      <c r="F574" s="889"/>
      <c r="G574" s="889"/>
      <c r="H574" s="889"/>
      <c r="I574" s="889"/>
      <c r="J574" s="889"/>
      <c r="K574" s="889"/>
      <c r="L574" s="889"/>
      <c r="M574" s="889"/>
      <c r="N574" s="889"/>
      <c r="O574" s="889"/>
      <c r="P574" s="889"/>
      <c r="Q574" s="889"/>
      <c r="R574" s="889"/>
      <c r="S574" s="889"/>
      <c r="T574" s="889"/>
      <c r="U574" s="889"/>
      <c r="V574" s="889"/>
      <c r="W574" s="889"/>
      <c r="X574" s="890"/>
      <c r="Y574" s="1041"/>
      <c r="Z574" s="1042"/>
      <c r="AA574" s="1042"/>
      <c r="AB574" s="1042"/>
      <c r="AC574" s="1042"/>
      <c r="AD574" s="1043"/>
      <c r="AG574" s="290">
        <f t="shared" si="83"/>
        <v>0</v>
      </c>
      <c r="AH574" s="293">
        <f t="shared" si="82"/>
        <v>0</v>
      </c>
      <c r="AI574" s="294" t="str">
        <f>IF(AH574=0,"",
IF(SUM($AH$467:AH574)=1,AJ574,
IF($AH$588&gt;SUM($AH$467:AH574),_xlfn.CONCAT(", ",AJ574),
IF($AH$588=SUM($AH$467:AH574),_xlfn.CONCAT(" y ",AJ574)))))</f>
        <v/>
      </c>
      <c r="AJ574" s="89" t="s">
        <v>5298</v>
      </c>
    </row>
    <row r="575" spans="1:36" ht="15" customHeight="1">
      <c r="A575" s="64"/>
      <c r="B575" s="11"/>
      <c r="C575" s="61" t="s">
        <v>5299</v>
      </c>
      <c r="D575" s="1020" t="str">
        <f>IF(CNGE_2025_M1_Secc5_Sub1!$D138="","",CNGE_2025_M1_Secc5_Sub1!$D138)</f>
        <v/>
      </c>
      <c r="E575" s="889"/>
      <c r="F575" s="889"/>
      <c r="G575" s="889"/>
      <c r="H575" s="889"/>
      <c r="I575" s="889"/>
      <c r="J575" s="889"/>
      <c r="K575" s="889"/>
      <c r="L575" s="889"/>
      <c r="M575" s="889"/>
      <c r="N575" s="889"/>
      <c r="O575" s="889"/>
      <c r="P575" s="889"/>
      <c r="Q575" s="889"/>
      <c r="R575" s="889"/>
      <c r="S575" s="889"/>
      <c r="T575" s="889"/>
      <c r="U575" s="889"/>
      <c r="V575" s="889"/>
      <c r="W575" s="889"/>
      <c r="X575" s="890"/>
      <c r="Y575" s="1041"/>
      <c r="Z575" s="1042"/>
      <c r="AA575" s="1042"/>
      <c r="AB575" s="1042"/>
      <c r="AC575" s="1042"/>
      <c r="AD575" s="1043"/>
      <c r="AG575" s="290">
        <f t="shared" si="83"/>
        <v>0</v>
      </c>
      <c r="AH575" s="293">
        <f t="shared" si="82"/>
        <v>0</v>
      </c>
      <c r="AI575" s="294" t="str">
        <f>IF(AH575=0,"",
IF(SUM($AH$467:AH575)=1,AJ575,
IF($AH$588&gt;SUM($AH$467:AH575),_xlfn.CONCAT(", ",AJ575),
IF($AH$588=SUM($AH$467:AH575),_xlfn.CONCAT(" y ",AJ575)))))</f>
        <v/>
      </c>
      <c r="AJ575" s="89" t="s">
        <v>5300</v>
      </c>
    </row>
    <row r="576" spans="1:36" ht="15" customHeight="1">
      <c r="A576" s="64"/>
      <c r="B576" s="11"/>
      <c r="C576" s="61" t="s">
        <v>5301</v>
      </c>
      <c r="D576" s="1020" t="str">
        <f>IF(CNGE_2025_M1_Secc5_Sub1!$D139="","",CNGE_2025_M1_Secc5_Sub1!$D139)</f>
        <v/>
      </c>
      <c r="E576" s="889"/>
      <c r="F576" s="889"/>
      <c r="G576" s="889"/>
      <c r="H576" s="889"/>
      <c r="I576" s="889"/>
      <c r="J576" s="889"/>
      <c r="K576" s="889"/>
      <c r="L576" s="889"/>
      <c r="M576" s="889"/>
      <c r="N576" s="889"/>
      <c r="O576" s="889"/>
      <c r="P576" s="889"/>
      <c r="Q576" s="889"/>
      <c r="R576" s="889"/>
      <c r="S576" s="889"/>
      <c r="T576" s="889"/>
      <c r="U576" s="889"/>
      <c r="V576" s="889"/>
      <c r="W576" s="889"/>
      <c r="X576" s="890"/>
      <c r="Y576" s="1041"/>
      <c r="Z576" s="1042"/>
      <c r="AA576" s="1042"/>
      <c r="AB576" s="1042"/>
      <c r="AC576" s="1042"/>
      <c r="AD576" s="1043"/>
      <c r="AG576" s="290">
        <f t="shared" si="83"/>
        <v>0</v>
      </c>
      <c r="AH576" s="293">
        <f t="shared" si="82"/>
        <v>0</v>
      </c>
      <c r="AI576" s="294" t="str">
        <f>IF(AH576=0,"",
IF(SUM($AH$467:AH576)=1,AJ576,
IF($AH$588&gt;SUM($AH$467:AH576),_xlfn.CONCAT(", ",AJ576),
IF($AH$588=SUM($AH$467:AH576),_xlfn.CONCAT(" y ",AJ576)))))</f>
        <v/>
      </c>
      <c r="AJ576" s="89" t="s">
        <v>5302</v>
      </c>
    </row>
    <row r="577" spans="1:36" ht="15" customHeight="1">
      <c r="A577" s="64"/>
      <c r="B577" s="11"/>
      <c r="C577" s="61" t="s">
        <v>5303</v>
      </c>
      <c r="D577" s="1020" t="str">
        <f>IF(CNGE_2025_M1_Secc5_Sub1!$D140="","",CNGE_2025_M1_Secc5_Sub1!$D140)</f>
        <v/>
      </c>
      <c r="E577" s="889"/>
      <c r="F577" s="889"/>
      <c r="G577" s="889"/>
      <c r="H577" s="889"/>
      <c r="I577" s="889"/>
      <c r="J577" s="889"/>
      <c r="K577" s="889"/>
      <c r="L577" s="889"/>
      <c r="M577" s="889"/>
      <c r="N577" s="889"/>
      <c r="O577" s="889"/>
      <c r="P577" s="889"/>
      <c r="Q577" s="889"/>
      <c r="R577" s="889"/>
      <c r="S577" s="889"/>
      <c r="T577" s="889"/>
      <c r="U577" s="889"/>
      <c r="V577" s="889"/>
      <c r="W577" s="889"/>
      <c r="X577" s="890"/>
      <c r="Y577" s="1041"/>
      <c r="Z577" s="1042"/>
      <c r="AA577" s="1042"/>
      <c r="AB577" s="1042"/>
      <c r="AC577" s="1042"/>
      <c r="AD577" s="1043"/>
      <c r="AG577" s="290">
        <f t="shared" si="83"/>
        <v>0</v>
      </c>
      <c r="AH577" s="293">
        <f t="shared" si="82"/>
        <v>0</v>
      </c>
      <c r="AI577" s="294" t="str">
        <f>IF(AH577=0,"",
IF(SUM($AH$467:AH577)=1,AJ577,
IF($AH$588&gt;SUM($AH$467:AH577),_xlfn.CONCAT(", ",AJ577),
IF($AH$588=SUM($AH$467:AH577),_xlfn.CONCAT(" y ",AJ577)))))</f>
        <v/>
      </c>
      <c r="AJ577" s="89" t="s">
        <v>5304</v>
      </c>
    </row>
    <row r="578" spans="1:36" ht="15" customHeight="1">
      <c r="A578" s="64"/>
      <c r="B578" s="11"/>
      <c r="C578" s="61" t="s">
        <v>5305</v>
      </c>
      <c r="D578" s="1020" t="str">
        <f>IF(CNGE_2025_M1_Secc5_Sub1!$D141="","",CNGE_2025_M1_Secc5_Sub1!$D141)</f>
        <v/>
      </c>
      <c r="E578" s="889"/>
      <c r="F578" s="889"/>
      <c r="G578" s="889"/>
      <c r="H578" s="889"/>
      <c r="I578" s="889"/>
      <c r="J578" s="889"/>
      <c r="K578" s="889"/>
      <c r="L578" s="889"/>
      <c r="M578" s="889"/>
      <c r="N578" s="889"/>
      <c r="O578" s="889"/>
      <c r="P578" s="889"/>
      <c r="Q578" s="889"/>
      <c r="R578" s="889"/>
      <c r="S578" s="889"/>
      <c r="T578" s="889"/>
      <c r="U578" s="889"/>
      <c r="V578" s="889"/>
      <c r="W578" s="889"/>
      <c r="X578" s="890"/>
      <c r="Y578" s="1041"/>
      <c r="Z578" s="1042"/>
      <c r="AA578" s="1042"/>
      <c r="AB578" s="1042"/>
      <c r="AC578" s="1042"/>
      <c r="AD578" s="1043"/>
      <c r="AG578" s="290">
        <f t="shared" si="83"/>
        <v>0</v>
      </c>
      <c r="AH578" s="293">
        <f t="shared" si="82"/>
        <v>0</v>
      </c>
      <c r="AI578" s="294" t="str">
        <f>IF(AH578=0,"",
IF(SUM($AH$467:AH578)=1,AJ578,
IF($AH$588&gt;SUM($AH$467:AH578),_xlfn.CONCAT(", ",AJ578),
IF($AH$588=SUM($AH$467:AH578),_xlfn.CONCAT(" y ",AJ578)))))</f>
        <v/>
      </c>
      <c r="AJ578" s="89" t="s">
        <v>5306</v>
      </c>
    </row>
    <row r="579" spans="1:36" ht="15" customHeight="1">
      <c r="A579" s="64"/>
      <c r="B579" s="11"/>
      <c r="C579" s="61" t="s">
        <v>5307</v>
      </c>
      <c r="D579" s="1020" t="str">
        <f>IF(CNGE_2025_M1_Secc5_Sub1!$D142="","",CNGE_2025_M1_Secc5_Sub1!$D142)</f>
        <v/>
      </c>
      <c r="E579" s="889"/>
      <c r="F579" s="889"/>
      <c r="G579" s="889"/>
      <c r="H579" s="889"/>
      <c r="I579" s="889"/>
      <c r="J579" s="889"/>
      <c r="K579" s="889"/>
      <c r="L579" s="889"/>
      <c r="M579" s="889"/>
      <c r="N579" s="889"/>
      <c r="O579" s="889"/>
      <c r="P579" s="889"/>
      <c r="Q579" s="889"/>
      <c r="R579" s="889"/>
      <c r="S579" s="889"/>
      <c r="T579" s="889"/>
      <c r="U579" s="889"/>
      <c r="V579" s="889"/>
      <c r="W579" s="889"/>
      <c r="X579" s="890"/>
      <c r="Y579" s="1041"/>
      <c r="Z579" s="1042"/>
      <c r="AA579" s="1042"/>
      <c r="AB579" s="1042"/>
      <c r="AC579" s="1042"/>
      <c r="AD579" s="1043"/>
      <c r="AG579" s="290">
        <f t="shared" si="83"/>
        <v>0</v>
      </c>
      <c r="AH579" s="293">
        <f t="shared" si="82"/>
        <v>0</v>
      </c>
      <c r="AI579" s="294" t="str">
        <f>IF(AH579=0,"",
IF(SUM($AH$467:AH579)=1,AJ579,
IF($AH$588&gt;SUM($AH$467:AH579),_xlfn.CONCAT(", ",AJ579),
IF($AH$588=SUM($AH$467:AH579),_xlfn.CONCAT(" y ",AJ579)))))</f>
        <v/>
      </c>
      <c r="AJ579" s="89" t="s">
        <v>5308</v>
      </c>
    </row>
    <row r="580" spans="1:36" ht="15" customHeight="1">
      <c r="A580" s="64"/>
      <c r="B580" s="11"/>
      <c r="C580" s="61" t="s">
        <v>5309</v>
      </c>
      <c r="D580" s="1020" t="str">
        <f>IF(CNGE_2025_M1_Secc5_Sub1!$D143="","",CNGE_2025_M1_Secc5_Sub1!$D143)</f>
        <v/>
      </c>
      <c r="E580" s="889"/>
      <c r="F580" s="889"/>
      <c r="G580" s="889"/>
      <c r="H580" s="889"/>
      <c r="I580" s="889"/>
      <c r="J580" s="889"/>
      <c r="K580" s="889"/>
      <c r="L580" s="889"/>
      <c r="M580" s="889"/>
      <c r="N580" s="889"/>
      <c r="O580" s="889"/>
      <c r="P580" s="889"/>
      <c r="Q580" s="889"/>
      <c r="R580" s="889"/>
      <c r="S580" s="889"/>
      <c r="T580" s="889"/>
      <c r="U580" s="889"/>
      <c r="V580" s="889"/>
      <c r="W580" s="889"/>
      <c r="X580" s="890"/>
      <c r="Y580" s="1041"/>
      <c r="Z580" s="1042"/>
      <c r="AA580" s="1042"/>
      <c r="AB580" s="1042"/>
      <c r="AC580" s="1042"/>
      <c r="AD580" s="1043"/>
      <c r="AG580" s="290">
        <f t="shared" si="83"/>
        <v>0</v>
      </c>
      <c r="AH580" s="293">
        <f t="shared" si="82"/>
        <v>0</v>
      </c>
      <c r="AI580" s="294" t="str">
        <f>IF(AH580=0,"",
IF(SUM($AH$467:AH580)=1,AJ580,
IF($AH$588&gt;SUM($AH$467:AH580),_xlfn.CONCAT(", ",AJ580),
IF($AH$588=SUM($AH$467:AH580),_xlfn.CONCAT(" y ",AJ580)))))</f>
        <v/>
      </c>
      <c r="AJ580" s="89" t="s">
        <v>5310</v>
      </c>
    </row>
    <row r="581" spans="1:36" ht="15" customHeight="1">
      <c r="A581" s="64"/>
      <c r="B581" s="11"/>
      <c r="C581" s="61" t="s">
        <v>5311</v>
      </c>
      <c r="D581" s="1020" t="str">
        <f>IF(CNGE_2025_M1_Secc5_Sub1!$D144="","",CNGE_2025_M1_Secc5_Sub1!$D144)</f>
        <v/>
      </c>
      <c r="E581" s="889"/>
      <c r="F581" s="889"/>
      <c r="G581" s="889"/>
      <c r="H581" s="889"/>
      <c r="I581" s="889"/>
      <c r="J581" s="889"/>
      <c r="K581" s="889"/>
      <c r="L581" s="889"/>
      <c r="M581" s="889"/>
      <c r="N581" s="889"/>
      <c r="O581" s="889"/>
      <c r="P581" s="889"/>
      <c r="Q581" s="889"/>
      <c r="R581" s="889"/>
      <c r="S581" s="889"/>
      <c r="T581" s="889"/>
      <c r="U581" s="889"/>
      <c r="V581" s="889"/>
      <c r="W581" s="889"/>
      <c r="X581" s="890"/>
      <c r="Y581" s="1041"/>
      <c r="Z581" s="1042"/>
      <c r="AA581" s="1042"/>
      <c r="AB581" s="1042"/>
      <c r="AC581" s="1042"/>
      <c r="AD581" s="1043"/>
      <c r="AG581" s="290">
        <f t="shared" si="83"/>
        <v>0</v>
      </c>
      <c r="AH581" s="293">
        <f t="shared" si="82"/>
        <v>0</v>
      </c>
      <c r="AI581" s="294" t="str">
        <f>IF(AH581=0,"",
IF(SUM($AH$467:AH581)=1,AJ581,
IF($AH$588&gt;SUM($AH$467:AH581),_xlfn.CONCAT(", ",AJ581),
IF($AH$588=SUM($AH$467:AH581),_xlfn.CONCAT(" y ",AJ581)))))</f>
        <v/>
      </c>
      <c r="AJ581" s="89" t="s">
        <v>5312</v>
      </c>
    </row>
    <row r="582" spans="1:36" ht="15" customHeight="1">
      <c r="A582" s="64"/>
      <c r="B582" s="11"/>
      <c r="C582" s="61" t="s">
        <v>5313</v>
      </c>
      <c r="D582" s="1020" t="str">
        <f>IF(CNGE_2025_M1_Secc5_Sub1!$D145="","",CNGE_2025_M1_Secc5_Sub1!$D145)</f>
        <v/>
      </c>
      <c r="E582" s="889"/>
      <c r="F582" s="889"/>
      <c r="G582" s="889"/>
      <c r="H582" s="889"/>
      <c r="I582" s="889"/>
      <c r="J582" s="889"/>
      <c r="K582" s="889"/>
      <c r="L582" s="889"/>
      <c r="M582" s="889"/>
      <c r="N582" s="889"/>
      <c r="O582" s="889"/>
      <c r="P582" s="889"/>
      <c r="Q582" s="889"/>
      <c r="R582" s="889"/>
      <c r="S582" s="889"/>
      <c r="T582" s="889"/>
      <c r="U582" s="889"/>
      <c r="V582" s="889"/>
      <c r="W582" s="889"/>
      <c r="X582" s="890"/>
      <c r="Y582" s="1041"/>
      <c r="Z582" s="1042"/>
      <c r="AA582" s="1042"/>
      <c r="AB582" s="1042"/>
      <c r="AC582" s="1042"/>
      <c r="AD582" s="1043"/>
      <c r="AG582" s="290">
        <f t="shared" si="83"/>
        <v>0</v>
      </c>
      <c r="AH582" s="293">
        <f t="shared" si="82"/>
        <v>0</v>
      </c>
      <c r="AI582" s="294" t="str">
        <f>IF(AH582=0,"",
IF(SUM($AH$467:AH582)=1,AJ582,
IF($AH$588&gt;SUM($AH$467:AH582),_xlfn.CONCAT(", ",AJ582),
IF($AH$588=SUM($AH$467:AH582),_xlfn.CONCAT(" y ",AJ582)))))</f>
        <v/>
      </c>
      <c r="AJ582" s="89" t="s">
        <v>5314</v>
      </c>
    </row>
    <row r="583" spans="1:36" ht="15" customHeight="1">
      <c r="A583" s="64"/>
      <c r="B583" s="11"/>
      <c r="C583" s="61" t="s">
        <v>5315</v>
      </c>
      <c r="D583" s="1020" t="str">
        <f>IF(CNGE_2025_M1_Secc5_Sub1!$D146="","",CNGE_2025_M1_Secc5_Sub1!$D146)</f>
        <v/>
      </c>
      <c r="E583" s="889"/>
      <c r="F583" s="889"/>
      <c r="G583" s="889"/>
      <c r="H583" s="889"/>
      <c r="I583" s="889"/>
      <c r="J583" s="889"/>
      <c r="K583" s="889"/>
      <c r="L583" s="889"/>
      <c r="M583" s="889"/>
      <c r="N583" s="889"/>
      <c r="O583" s="889"/>
      <c r="P583" s="889"/>
      <c r="Q583" s="889"/>
      <c r="R583" s="889"/>
      <c r="S583" s="889"/>
      <c r="T583" s="889"/>
      <c r="U583" s="889"/>
      <c r="V583" s="889"/>
      <c r="W583" s="889"/>
      <c r="X583" s="890"/>
      <c r="Y583" s="1041"/>
      <c r="Z583" s="1042"/>
      <c r="AA583" s="1042"/>
      <c r="AB583" s="1042"/>
      <c r="AC583" s="1042"/>
      <c r="AD583" s="1043"/>
      <c r="AG583" s="290">
        <f t="shared" si="83"/>
        <v>0</v>
      </c>
      <c r="AH583" s="293">
        <f t="shared" si="82"/>
        <v>0</v>
      </c>
      <c r="AI583" s="294" t="str">
        <f>IF(AH583=0,"",
IF(SUM($AH$467:AH583)=1,AJ583,
IF($AH$588&gt;SUM($AH$467:AH583),_xlfn.CONCAT(", ",AJ583),
IF($AH$588=SUM($AH$467:AH583),_xlfn.CONCAT(" y ",AJ583)))))</f>
        <v/>
      </c>
      <c r="AJ583" s="89" t="s">
        <v>5316</v>
      </c>
    </row>
    <row r="584" spans="1:36" ht="15" customHeight="1">
      <c r="A584" s="64"/>
      <c r="B584" s="11"/>
      <c r="C584" s="61" t="s">
        <v>5317</v>
      </c>
      <c r="D584" s="1020" t="str">
        <f>IF(CNGE_2025_M1_Secc5_Sub1!$D147="","",CNGE_2025_M1_Secc5_Sub1!$D147)</f>
        <v/>
      </c>
      <c r="E584" s="889"/>
      <c r="F584" s="889"/>
      <c r="G584" s="889"/>
      <c r="H584" s="889"/>
      <c r="I584" s="889"/>
      <c r="J584" s="889"/>
      <c r="K584" s="889"/>
      <c r="L584" s="889"/>
      <c r="M584" s="889"/>
      <c r="N584" s="889"/>
      <c r="O584" s="889"/>
      <c r="P584" s="889"/>
      <c r="Q584" s="889"/>
      <c r="R584" s="889"/>
      <c r="S584" s="889"/>
      <c r="T584" s="889"/>
      <c r="U584" s="889"/>
      <c r="V584" s="889"/>
      <c r="W584" s="889"/>
      <c r="X584" s="890"/>
      <c r="Y584" s="1041"/>
      <c r="Z584" s="1042"/>
      <c r="AA584" s="1042"/>
      <c r="AB584" s="1042"/>
      <c r="AC584" s="1042"/>
      <c r="AD584" s="1043"/>
      <c r="AG584" s="290">
        <f t="shared" si="83"/>
        <v>0</v>
      </c>
      <c r="AH584" s="293">
        <f t="shared" si="82"/>
        <v>0</v>
      </c>
      <c r="AI584" s="294" t="str">
        <f>IF(AH584=0,"",
IF(SUM($AH$467:AH584)=1,AJ584,
IF($AH$588&gt;SUM($AH$467:AH584),_xlfn.CONCAT(", ",AJ584),
IF($AH$588=SUM($AH$467:AH584),_xlfn.CONCAT(" y ",AJ584)))))</f>
        <v/>
      </c>
      <c r="AJ584" s="89" t="s">
        <v>5318</v>
      </c>
    </row>
    <row r="585" spans="1:36" ht="15" customHeight="1">
      <c r="A585" s="64"/>
      <c r="B585" s="11"/>
      <c r="C585" s="61" t="s">
        <v>5319</v>
      </c>
      <c r="D585" s="1020" t="str">
        <f>IF(CNGE_2025_M1_Secc5_Sub1!$D148="","",CNGE_2025_M1_Secc5_Sub1!$D148)</f>
        <v/>
      </c>
      <c r="E585" s="889"/>
      <c r="F585" s="889"/>
      <c r="G585" s="889"/>
      <c r="H585" s="889"/>
      <c r="I585" s="889"/>
      <c r="J585" s="889"/>
      <c r="K585" s="889"/>
      <c r="L585" s="889"/>
      <c r="M585" s="889"/>
      <c r="N585" s="889"/>
      <c r="O585" s="889"/>
      <c r="P585" s="889"/>
      <c r="Q585" s="889"/>
      <c r="R585" s="889"/>
      <c r="S585" s="889"/>
      <c r="T585" s="889"/>
      <c r="U585" s="889"/>
      <c r="V585" s="889"/>
      <c r="W585" s="889"/>
      <c r="X585" s="890"/>
      <c r="Y585" s="1041"/>
      <c r="Z585" s="1042"/>
      <c r="AA585" s="1042"/>
      <c r="AB585" s="1042"/>
      <c r="AC585" s="1042"/>
      <c r="AD585" s="1043"/>
      <c r="AG585" s="290">
        <f t="shared" si="83"/>
        <v>0</v>
      </c>
      <c r="AH585" s="293">
        <f t="shared" si="82"/>
        <v>0</v>
      </c>
      <c r="AI585" s="294" t="str">
        <f>IF(AH585=0,"",
IF(SUM($AH$467:AH585)=1,AJ585,
IF($AH$588&gt;SUM($AH$467:AH585),_xlfn.CONCAT(", ",AJ585),
IF($AH$588=SUM($AH$467:AH585),_xlfn.CONCAT(" y ",AJ585)))))</f>
        <v/>
      </c>
      <c r="AJ585" s="89" t="s">
        <v>5320</v>
      </c>
    </row>
    <row r="586" spans="1:36" ht="15" customHeight="1">
      <c r="A586" s="64"/>
      <c r="B586" s="11"/>
      <c r="C586" s="61" t="s">
        <v>5321</v>
      </c>
      <c r="D586" s="1020" t="str">
        <f>IF(CNGE_2025_M1_Secc5_Sub1!$D149="","",CNGE_2025_M1_Secc5_Sub1!$D149)</f>
        <v/>
      </c>
      <c r="E586" s="889"/>
      <c r="F586" s="889"/>
      <c r="G586" s="889"/>
      <c r="H586" s="889"/>
      <c r="I586" s="889"/>
      <c r="J586" s="889"/>
      <c r="K586" s="889"/>
      <c r="L586" s="889"/>
      <c r="M586" s="889"/>
      <c r="N586" s="889"/>
      <c r="O586" s="889"/>
      <c r="P586" s="889"/>
      <c r="Q586" s="889"/>
      <c r="R586" s="889"/>
      <c r="S586" s="889"/>
      <c r="T586" s="889"/>
      <c r="U586" s="889"/>
      <c r="V586" s="889"/>
      <c r="W586" s="889"/>
      <c r="X586" s="890"/>
      <c r="Y586" s="1041"/>
      <c r="Z586" s="1042"/>
      <c r="AA586" s="1042"/>
      <c r="AB586" s="1042"/>
      <c r="AC586" s="1042"/>
      <c r="AD586" s="1043"/>
      <c r="AG586" s="290">
        <f t="shared" si="83"/>
        <v>0</v>
      </c>
      <c r="AH586" s="293">
        <f t="shared" si="82"/>
        <v>0</v>
      </c>
      <c r="AI586" s="294" t="str">
        <f>IF(AH586=0,"",
IF(SUM($AH$467:AH586)=1,AJ586,
IF($AH$588&gt;SUM($AH$467:AH586),_xlfn.CONCAT(", ",AJ586),
IF($AH$588=SUM($AH$467:AH586),_xlfn.CONCAT(" y ",AJ586)))))</f>
        <v/>
      </c>
      <c r="AJ586" s="89" t="s">
        <v>5322</v>
      </c>
    </row>
    <row r="587" spans="1:36" ht="15" customHeight="1">
      <c r="A587" s="64"/>
      <c r="B587" s="11"/>
      <c r="C587" s="61" t="s">
        <v>5323</v>
      </c>
      <c r="D587" s="1020" t="str">
        <f>IF(CNGE_2025_M1_Secc5_Sub1!$D150="","",CNGE_2025_M1_Secc5_Sub1!$D150)</f>
        <v/>
      </c>
      <c r="E587" s="889"/>
      <c r="F587" s="889"/>
      <c r="G587" s="889"/>
      <c r="H587" s="889"/>
      <c r="I587" s="889"/>
      <c r="J587" s="889"/>
      <c r="K587" s="889"/>
      <c r="L587" s="889"/>
      <c r="M587" s="889"/>
      <c r="N587" s="889"/>
      <c r="O587" s="889"/>
      <c r="P587" s="889"/>
      <c r="Q587" s="889"/>
      <c r="R587" s="889"/>
      <c r="S587" s="889"/>
      <c r="T587" s="889"/>
      <c r="U587" s="889"/>
      <c r="V587" s="889"/>
      <c r="W587" s="889"/>
      <c r="X587" s="890"/>
      <c r="Y587" s="1041"/>
      <c r="Z587" s="1042"/>
      <c r="AA587" s="1042"/>
      <c r="AB587" s="1042"/>
      <c r="AC587" s="1042"/>
      <c r="AD587" s="1043"/>
      <c r="AG587" s="290">
        <f t="shared" si="83"/>
        <v>0</v>
      </c>
      <c r="AH587" s="293">
        <f t="shared" si="82"/>
        <v>0</v>
      </c>
      <c r="AI587" s="294" t="str">
        <f>IF(AH587=0,"",
IF(SUM($AH$467:AH587)=1,AJ587,
IF($AH$588&gt;SUM($AH$467:AH587),_xlfn.CONCAT(", ",AJ587),
IF($AH$588=SUM($AH$467:AH587),_xlfn.CONCAT(" y ",AJ587)))))</f>
        <v/>
      </c>
      <c r="AJ587" s="89" t="s">
        <v>5324</v>
      </c>
    </row>
    <row r="588" spans="1:36" ht="15" customHeight="1">
      <c r="A588" s="64"/>
      <c r="B588" s="11"/>
      <c r="C588" s="1"/>
      <c r="D588" s="1"/>
      <c r="E588" s="1"/>
      <c r="F588" s="1"/>
      <c r="G588" s="1"/>
      <c r="H588" s="1"/>
      <c r="I588" s="1"/>
      <c r="J588" s="26"/>
      <c r="K588" s="11"/>
      <c r="L588" s="11"/>
      <c r="M588" s="11"/>
      <c r="N588" s="11"/>
      <c r="O588" s="11"/>
      <c r="P588" s="11"/>
      <c r="Q588" s="11"/>
      <c r="R588" s="11"/>
      <c r="S588" s="11"/>
      <c r="T588" s="11"/>
      <c r="U588" s="11"/>
      <c r="V588" s="11"/>
      <c r="W588" s="11"/>
      <c r="X588" s="96" t="s">
        <v>5571</v>
      </c>
      <c r="Y588" s="1021">
        <f>IF(AND(SUM(Y467:Y587)=0,COUNTIF(Y467:Y587,"NS")&gt;0),"NS",IF(AND(SUM(Y467:Y587)=0,COUNTIF(Y467:Y587,0)&gt;0),0,IF(AND(SUM(Y467:Y587)=0,COUNTIF(Y467:Y587,"NA")&gt;0),"NA",SUM(Y467:Y587))))</f>
        <v>0</v>
      </c>
      <c r="Z588" s="889"/>
      <c r="AA588" s="889"/>
      <c r="AB588" s="889"/>
      <c r="AC588" s="889"/>
      <c r="AD588" s="890"/>
      <c r="AH588" s="296">
        <f>SUM(AH467:AH587)</f>
        <v>0</v>
      </c>
      <c r="AI588" s="296" t="str">
        <f>IF(AH588=0,"",_xlfn.CONCAT(AI467:AI587))</f>
        <v/>
      </c>
      <c r="AJ588" s="297" t="str">
        <f>IF(AH588=0,"",
IF(AH588&gt;10,"Favor de ingresar toda la información requerida en la pregunta",
IF(AH588=1,_xlfn.CONCAT("Favor de revisar la información capturada en el numeral: ",AI588),_xlfn.CONCAT("Favor de revisar la información capturada en los numerales: ",AI588))))</f>
        <v/>
      </c>
    </row>
    <row r="589" spans="1:36" ht="15" customHeight="1">
      <c r="A589" s="64"/>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row>
    <row r="590" spans="1:36" ht="24" customHeight="1">
      <c r="A590" s="32"/>
      <c r="B590" s="11"/>
      <c r="C590" s="1000" t="s">
        <v>5325</v>
      </c>
      <c r="D590" s="866"/>
      <c r="E590" s="866"/>
      <c r="F590" s="866"/>
      <c r="G590" s="866"/>
      <c r="H590" s="866"/>
      <c r="I590" s="866"/>
      <c r="J590" s="866"/>
      <c r="K590" s="866"/>
      <c r="L590" s="866"/>
      <c r="M590" s="866"/>
      <c r="N590" s="866"/>
      <c r="O590" s="866"/>
      <c r="P590" s="866"/>
      <c r="Q590" s="866"/>
      <c r="R590" s="866"/>
      <c r="S590" s="866"/>
      <c r="T590" s="866"/>
      <c r="U590" s="866"/>
      <c r="V590" s="866"/>
      <c r="W590" s="866"/>
      <c r="X590" s="866"/>
      <c r="Y590" s="866"/>
      <c r="Z590" s="866"/>
      <c r="AA590" s="866"/>
      <c r="AB590" s="866"/>
      <c r="AC590" s="866"/>
      <c r="AD590" s="866"/>
    </row>
    <row r="591" spans="1:36" ht="60" customHeight="1">
      <c r="A591" s="32"/>
      <c r="B591" s="11"/>
      <c r="C591" s="1019"/>
      <c r="D591" s="884"/>
      <c r="E591" s="884"/>
      <c r="F591" s="884"/>
      <c r="G591" s="884"/>
      <c r="H591" s="884"/>
      <c r="I591" s="884"/>
      <c r="J591" s="884"/>
      <c r="K591" s="884"/>
      <c r="L591" s="884"/>
      <c r="M591" s="884"/>
      <c r="N591" s="884"/>
      <c r="O591" s="884"/>
      <c r="P591" s="884"/>
      <c r="Q591" s="884"/>
      <c r="R591" s="884"/>
      <c r="S591" s="884"/>
      <c r="T591" s="884"/>
      <c r="U591" s="884"/>
      <c r="V591" s="884"/>
      <c r="W591" s="884"/>
      <c r="X591" s="884"/>
      <c r="Y591" s="884"/>
      <c r="Z591" s="884"/>
      <c r="AA591" s="884"/>
      <c r="AB591" s="884"/>
      <c r="AC591" s="884"/>
      <c r="AD591" s="885"/>
    </row>
    <row r="592" spans="1:36" ht="15" customHeight="1">
      <c r="A592" s="64"/>
      <c r="B592" s="988" t="str">
        <f>AJ588</f>
        <v/>
      </c>
      <c r="C592" s="866"/>
      <c r="D592" s="866"/>
      <c r="E592" s="866"/>
      <c r="F592" s="866"/>
      <c r="G592" s="866"/>
      <c r="H592" s="866"/>
      <c r="I592" s="866"/>
      <c r="J592" s="866"/>
      <c r="K592" s="866"/>
      <c r="L592" s="866"/>
      <c r="M592" s="866"/>
      <c r="N592" s="866"/>
      <c r="O592" s="866"/>
      <c r="P592" s="866"/>
      <c r="Q592" s="866"/>
      <c r="R592" s="866"/>
      <c r="S592" s="866"/>
      <c r="T592" s="866"/>
      <c r="U592" s="866"/>
      <c r="V592" s="866"/>
      <c r="W592" s="866"/>
      <c r="X592" s="866"/>
      <c r="Y592" s="866"/>
      <c r="Z592" s="866"/>
      <c r="AA592" s="866"/>
      <c r="AB592" s="866"/>
      <c r="AC592" s="866"/>
      <c r="AD592" s="866"/>
    </row>
    <row r="593" spans="1:46" ht="15" customHeight="1">
      <c r="A593" s="64"/>
      <c r="B593" s="1005" t="str">
        <f>IF(SUM(COUNTIF(Y467:AD587,"NS"))&lt;&gt;0,"Alerta: debido a que cuenta con registros NS, debe proporcionar una justificación en el area de comentarios al final de la pregunta","")</f>
        <v/>
      </c>
      <c r="C593" s="866"/>
      <c r="D593" s="866"/>
      <c r="E593" s="866"/>
      <c r="F593" s="866"/>
      <c r="G593" s="866"/>
      <c r="H593" s="866"/>
      <c r="I593" s="866"/>
      <c r="J593" s="866"/>
      <c r="K593" s="866"/>
      <c r="L593" s="866"/>
      <c r="M593" s="866"/>
      <c r="N593" s="866"/>
      <c r="O593" s="866"/>
      <c r="P593" s="866"/>
      <c r="Q593" s="866"/>
      <c r="R593" s="866"/>
      <c r="S593" s="866"/>
      <c r="T593" s="866"/>
      <c r="U593" s="866"/>
      <c r="V593" s="866"/>
      <c r="W593" s="866"/>
      <c r="X593" s="866"/>
      <c r="Y593" s="866"/>
      <c r="Z593" s="866"/>
      <c r="AA593" s="866"/>
      <c r="AB593" s="866"/>
      <c r="AC593" s="866"/>
      <c r="AD593" s="866"/>
      <c r="AE593" s="866"/>
    </row>
    <row r="594" spans="1:46" ht="15" customHeight="1">
      <c r="A594" s="64"/>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row>
    <row r="595" spans="1:46" ht="15" customHeight="1">
      <c r="A595" s="64"/>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row>
    <row r="596" spans="1:46" ht="15" customHeight="1">
      <c r="A596" s="64"/>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row>
    <row r="597" spans="1:46" ht="15" customHeight="1">
      <c r="A597" s="64"/>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row>
    <row r="598" spans="1:46" ht="48" customHeight="1">
      <c r="A598" s="69" t="s">
        <v>5766</v>
      </c>
      <c r="B598" s="1089" t="s">
        <v>5767</v>
      </c>
      <c r="C598" s="866"/>
      <c r="D598" s="866"/>
      <c r="E598" s="866"/>
      <c r="F598" s="866"/>
      <c r="G598" s="866"/>
      <c r="H598" s="866"/>
      <c r="I598" s="866"/>
      <c r="J598" s="866"/>
      <c r="K598" s="866"/>
      <c r="L598" s="866"/>
      <c r="M598" s="866"/>
      <c r="N598" s="866"/>
      <c r="O598" s="866"/>
      <c r="P598" s="866"/>
      <c r="Q598" s="866"/>
      <c r="R598" s="866"/>
      <c r="S598" s="866"/>
      <c r="T598" s="866"/>
      <c r="U598" s="866"/>
      <c r="V598" s="866"/>
      <c r="W598" s="866"/>
      <c r="X598" s="866"/>
      <c r="Y598" s="866"/>
      <c r="Z598" s="866"/>
      <c r="AA598" s="866"/>
      <c r="AB598" s="866"/>
      <c r="AC598" s="866"/>
      <c r="AD598" s="866"/>
    </row>
    <row r="599" spans="1:46" ht="48" customHeight="1">
      <c r="A599" s="69"/>
      <c r="B599" s="55"/>
      <c r="C599" s="1000" t="s">
        <v>5768</v>
      </c>
      <c r="D599" s="866"/>
      <c r="E599" s="866"/>
      <c r="F599" s="866"/>
      <c r="G599" s="866"/>
      <c r="H599" s="866"/>
      <c r="I599" s="866"/>
      <c r="J599" s="866"/>
      <c r="K599" s="866"/>
      <c r="L599" s="866"/>
      <c r="M599" s="866"/>
      <c r="N599" s="866"/>
      <c r="O599" s="866"/>
      <c r="P599" s="866"/>
      <c r="Q599" s="866"/>
      <c r="R599" s="866"/>
      <c r="S599" s="866"/>
      <c r="T599" s="866"/>
      <c r="U599" s="866"/>
      <c r="V599" s="866"/>
      <c r="W599" s="866"/>
      <c r="X599" s="866"/>
      <c r="Y599" s="866"/>
      <c r="Z599" s="866"/>
      <c r="AA599" s="866"/>
      <c r="AB599" s="866"/>
      <c r="AC599" s="866"/>
      <c r="AD599" s="866"/>
    </row>
    <row r="600" spans="1:46" ht="36" customHeight="1">
      <c r="A600" s="69"/>
      <c r="B600" s="55"/>
      <c r="C600" s="1000" t="s">
        <v>5769</v>
      </c>
      <c r="D600" s="866"/>
      <c r="E600" s="866"/>
      <c r="F600" s="866"/>
      <c r="G600" s="866"/>
      <c r="H600" s="866"/>
      <c r="I600" s="866"/>
      <c r="J600" s="866"/>
      <c r="K600" s="866"/>
      <c r="L600" s="866"/>
      <c r="M600" s="866"/>
      <c r="N600" s="866"/>
      <c r="O600" s="866"/>
      <c r="P600" s="866"/>
      <c r="Q600" s="866"/>
      <c r="R600" s="866"/>
      <c r="S600" s="866"/>
      <c r="T600" s="866"/>
      <c r="U600" s="866"/>
      <c r="V600" s="866"/>
      <c r="W600" s="866"/>
      <c r="X600" s="866"/>
      <c r="Y600" s="866"/>
      <c r="Z600" s="866"/>
      <c r="AA600" s="866"/>
      <c r="AB600" s="866"/>
      <c r="AC600" s="866"/>
      <c r="AD600" s="866"/>
    </row>
    <row r="601" spans="1:46" ht="24" customHeight="1">
      <c r="A601" s="69"/>
      <c r="B601" s="55"/>
      <c r="C601" s="999" t="s">
        <v>5770</v>
      </c>
      <c r="D601" s="866"/>
      <c r="E601" s="866"/>
      <c r="F601" s="866"/>
      <c r="G601" s="866"/>
      <c r="H601" s="866"/>
      <c r="I601" s="866"/>
      <c r="J601" s="866"/>
      <c r="K601" s="866"/>
      <c r="L601" s="866"/>
      <c r="M601" s="866"/>
      <c r="N601" s="866"/>
      <c r="O601" s="866"/>
      <c r="P601" s="866"/>
      <c r="Q601" s="866"/>
      <c r="R601" s="866"/>
      <c r="S601" s="866"/>
      <c r="T601" s="866"/>
      <c r="U601" s="866"/>
      <c r="V601" s="866"/>
      <c r="W601" s="866"/>
      <c r="X601" s="866"/>
      <c r="Y601" s="866"/>
      <c r="Z601" s="866"/>
      <c r="AA601" s="866"/>
      <c r="AB601" s="866"/>
      <c r="AC601" s="866"/>
      <c r="AD601" s="866"/>
    </row>
    <row r="602" spans="1:46" ht="15" customHeight="1">
      <c r="A602" s="64"/>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row>
    <row r="603" spans="1:46" ht="24" customHeight="1">
      <c r="A603" s="64"/>
      <c r="B603" s="11"/>
      <c r="C603" s="995" t="s">
        <v>5109</v>
      </c>
      <c r="D603" s="1009"/>
      <c r="E603" s="1009"/>
      <c r="F603" s="1009"/>
      <c r="G603" s="1009"/>
      <c r="H603" s="1009"/>
      <c r="I603" s="1009"/>
      <c r="J603" s="1009"/>
      <c r="K603" s="1009"/>
      <c r="L603" s="1010"/>
      <c r="M603" s="1006" t="s">
        <v>5771</v>
      </c>
      <c r="N603" s="889"/>
      <c r="O603" s="889"/>
      <c r="P603" s="889"/>
      <c r="Q603" s="889"/>
      <c r="R603" s="889"/>
      <c r="S603" s="889"/>
      <c r="T603" s="889"/>
      <c r="U603" s="889"/>
      <c r="V603" s="889"/>
      <c r="W603" s="889"/>
      <c r="X603" s="889"/>
      <c r="Y603" s="889"/>
      <c r="Z603" s="889"/>
      <c r="AA603" s="889"/>
      <c r="AB603" s="889"/>
      <c r="AC603" s="889"/>
      <c r="AD603" s="890"/>
    </row>
    <row r="604" spans="1:46" ht="15" customHeight="1">
      <c r="A604" s="64"/>
      <c r="B604" s="11"/>
      <c r="C604" s="1044"/>
      <c r="D604" s="866"/>
      <c r="E604" s="866"/>
      <c r="F604" s="866"/>
      <c r="G604" s="866"/>
      <c r="H604" s="866"/>
      <c r="I604" s="866"/>
      <c r="J604" s="866"/>
      <c r="K604" s="866"/>
      <c r="L604" s="952"/>
      <c r="M604" s="1006" t="s">
        <v>5400</v>
      </c>
      <c r="N604" s="1010"/>
      <c r="O604" s="1060" t="s">
        <v>5772</v>
      </c>
      <c r="P604" s="1010"/>
      <c r="Q604" s="1067" t="s">
        <v>5773</v>
      </c>
      <c r="R604" s="889"/>
      <c r="S604" s="889"/>
      <c r="T604" s="889"/>
      <c r="U604" s="889"/>
      <c r="V604" s="890"/>
      <c r="W604" s="1060" t="s">
        <v>5774</v>
      </c>
      <c r="X604" s="1010"/>
      <c r="Y604" s="1060" t="s">
        <v>5775</v>
      </c>
      <c r="Z604" s="1010"/>
      <c r="AA604" s="1060" t="s">
        <v>5776</v>
      </c>
      <c r="AB604" s="1010"/>
      <c r="AC604" s="1060" t="s">
        <v>5742</v>
      </c>
      <c r="AD604" s="1010"/>
      <c r="AM604" s="1140" t="s">
        <v>5445</v>
      </c>
      <c r="AN604" s="889"/>
      <c r="AO604" s="890"/>
      <c r="AP604" s="63"/>
      <c r="AQ604" s="986" t="s">
        <v>5108</v>
      </c>
      <c r="AR604" s="987"/>
      <c r="AS604" s="987"/>
      <c r="AT604" s="715" t="s">
        <v>5106</v>
      </c>
    </row>
    <row r="605" spans="1:46" ht="84" customHeight="1">
      <c r="A605" s="107"/>
      <c r="B605" s="108"/>
      <c r="C605" s="1022"/>
      <c r="D605" s="974"/>
      <c r="E605" s="974"/>
      <c r="F605" s="974"/>
      <c r="G605" s="974"/>
      <c r="H605" s="974"/>
      <c r="I605" s="974"/>
      <c r="J605" s="974"/>
      <c r="K605" s="974"/>
      <c r="L605" s="975"/>
      <c r="M605" s="1022"/>
      <c r="N605" s="975"/>
      <c r="O605" s="1022"/>
      <c r="P605" s="975"/>
      <c r="Q605" s="1060" t="s">
        <v>5772</v>
      </c>
      <c r="R605" s="890"/>
      <c r="S605" s="1060" t="s">
        <v>5777</v>
      </c>
      <c r="T605" s="890"/>
      <c r="U605" s="1060" t="s">
        <v>5778</v>
      </c>
      <c r="V605" s="890"/>
      <c r="W605" s="1022"/>
      <c r="X605" s="975"/>
      <c r="Y605" s="1022"/>
      <c r="Z605" s="975"/>
      <c r="AA605" s="1022"/>
      <c r="AB605" s="975"/>
      <c r="AC605" s="1022"/>
      <c r="AD605" s="975"/>
      <c r="AI605" t="s">
        <v>5458</v>
      </c>
      <c r="AJ605" t="s">
        <v>5459</v>
      </c>
      <c r="AK605" t="s">
        <v>5460</v>
      </c>
      <c r="AL605" t="s">
        <v>5461</v>
      </c>
      <c r="AM605" s="770" t="s">
        <v>5482</v>
      </c>
      <c r="AN605" s="478" t="s">
        <v>5118</v>
      </c>
      <c r="AO605" s="771" t="s">
        <v>5119</v>
      </c>
      <c r="AP605" s="289" t="s">
        <v>5116</v>
      </c>
      <c r="AQ605" s="291" t="s">
        <v>5117</v>
      </c>
      <c r="AR605" s="298" t="s">
        <v>5118</v>
      </c>
      <c r="AS605" s="295" t="s">
        <v>5119</v>
      </c>
      <c r="AT605" s="715" t="s">
        <v>5410</v>
      </c>
    </row>
    <row r="606" spans="1:46" ht="15" customHeight="1">
      <c r="A606" s="107"/>
      <c r="B606" s="108"/>
      <c r="C606" s="267" t="s">
        <v>5743</v>
      </c>
      <c r="D606" s="1020" t="s">
        <v>5761</v>
      </c>
      <c r="E606" s="889"/>
      <c r="F606" s="889"/>
      <c r="G606" s="889"/>
      <c r="H606" s="889"/>
      <c r="I606" s="889"/>
      <c r="J606" s="889"/>
      <c r="K606" s="889"/>
      <c r="L606" s="890"/>
      <c r="M606" s="1088"/>
      <c r="N606" s="1043"/>
      <c r="O606" s="1088"/>
      <c r="P606" s="1043"/>
      <c r="Q606" s="1088"/>
      <c r="R606" s="1043"/>
      <c r="S606" s="1088"/>
      <c r="T606" s="1043"/>
      <c r="U606" s="1088"/>
      <c r="V606" s="1043"/>
      <c r="W606" s="1088"/>
      <c r="X606" s="1043"/>
      <c r="Y606" s="1088"/>
      <c r="Z606" s="1043"/>
      <c r="AA606" s="1088"/>
      <c r="AB606" s="1043"/>
      <c r="AC606" s="1088"/>
      <c r="AD606" s="1043"/>
      <c r="AI606">
        <f>M606</f>
        <v>0</v>
      </c>
      <c r="AJ606">
        <f>COUNTIF(O606:AD606,"NS")</f>
        <v>0</v>
      </c>
      <c r="AK606">
        <f>SUM(O606:AD606)</f>
        <v>0</v>
      </c>
      <c r="AL606">
        <f>IF(COUNTIF(M606:AD606,"NA")=9,0,IF(OR(AND(AI606=0,AJ606&gt;0),AND(AI606="NS",AK606&gt;0), AND(AI606="NS", AJ606=0,AK606=0)), 1, IF(OR(AND(AI606&gt;0,AJ606&gt;1,AI606&gt;AK606), AND(AI606="NS",AJ606=2), AND(AI606="NS",AK606=0,AJ606&gt;0),AI606=AK606), 0, 1)))</f>
        <v>0</v>
      </c>
      <c r="AM606" s="293">
        <f>IF(SUM(AL606)=0,0,1)</f>
        <v>0</v>
      </c>
      <c r="AN606" s="294" t="str">
        <f>IF(AM606=0,"",
IF(SUM(AM606:AM606)=1,AO606,
IF(AM727&gt;SUM(AM606:AM606),_xlfn.CONCAT(", ",AO606),
IF(AM727=SUM(AM606:AM606),_xlfn.CONCAT(" y ",AO606)))))</f>
        <v/>
      </c>
      <c r="AO606" s="31">
        <v>0</v>
      </c>
      <c r="AP606" s="290">
        <f>IF(AND(COUNTBLANK(D606)=0,OR(COUNTA(M606:AD606)=9,COUNTA(M606:AD606)=0)),0,1)</f>
        <v>0</v>
      </c>
      <c r="AQ606" s="293">
        <f>IF(AP606=0,0,1)</f>
        <v>0</v>
      </c>
      <c r="AR606" s="294" t="str">
        <f>IF(AQ606=0,"",
IF(SUM(AQ606:AQ606)=1,AS606,
IF(AQ727&gt;SUM(AQ606:AQ606),_xlfn.CONCAT(", ",AS606),
IF(AQ727=SUM(AQ606:AQ606),_xlfn.CONCAT(" y ",AS606)))))</f>
        <v/>
      </c>
      <c r="AS606" s="89" t="s">
        <v>5745</v>
      </c>
      <c r="AT606" s="775">
        <f>IF(SUM(AC606:AD726)&gt;0,1,0)</f>
        <v>0</v>
      </c>
    </row>
    <row r="607" spans="1:46" ht="15" customHeight="1">
      <c r="A607" s="64"/>
      <c r="B607" s="11"/>
      <c r="C607" s="58" t="s">
        <v>5043</v>
      </c>
      <c r="D607" s="1020" t="str">
        <f>IF(CNGE_2025_M1_Secc5_Sub1!$D31="","",CNGE_2025_M1_Secc5_Sub1!$D31)</f>
        <v/>
      </c>
      <c r="E607" s="889"/>
      <c r="F607" s="889"/>
      <c r="G607" s="889"/>
      <c r="H607" s="889"/>
      <c r="I607" s="889"/>
      <c r="J607" s="889"/>
      <c r="K607" s="889"/>
      <c r="L607" s="890"/>
      <c r="M607" s="1088"/>
      <c r="N607" s="1043"/>
      <c r="O607" s="1088"/>
      <c r="P607" s="1043"/>
      <c r="Q607" s="1088"/>
      <c r="R607" s="1043"/>
      <c r="S607" s="1088"/>
      <c r="T607" s="1043"/>
      <c r="U607" s="1088"/>
      <c r="V607" s="1043"/>
      <c r="W607" s="1088"/>
      <c r="X607" s="1043"/>
      <c r="Y607" s="1088"/>
      <c r="Z607" s="1043"/>
      <c r="AA607" s="1088"/>
      <c r="AB607" s="1043"/>
      <c r="AC607" s="1088"/>
      <c r="AD607" s="1043"/>
      <c r="AI607">
        <f t="shared" ref="AI607:AI637" si="84">M607</f>
        <v>0</v>
      </c>
      <c r="AJ607">
        <f t="shared" ref="AJ607:AJ637" si="85">COUNTIF(O607:AD607,"NS")</f>
        <v>0</v>
      </c>
      <c r="AK607">
        <f t="shared" ref="AK607:AK637" si="86">SUM(O607:AD607)</f>
        <v>0</v>
      </c>
      <c r="AL607">
        <f t="shared" ref="AL607:AL637" si="87">IF(COUNTIF(M607:AD607,"NA")=9,0,IF(OR(AND(AI607=0,AJ607&gt;0),AND(AI607="NS",AK607&gt;0), AND(AI607="NS", AJ607=0,AK607=0)), 1, IF(OR(AND(AI607&gt;0,AJ607&gt;1,AI607&gt;AK607), AND(AI607="NS",AJ607=2), AND(AI607="NS",AK607=0,AJ607&gt;0),AI607=AK607), 0, 1)))</f>
        <v>0</v>
      </c>
      <c r="AM607" s="293">
        <f t="shared" ref="AM607:AM637" si="88">IF(SUM(AL607)=0,0,1)</f>
        <v>0</v>
      </c>
      <c r="AN607" s="294" t="str">
        <f>IF(AM607=0,"",
IF(SUM($AM$606:AM607)=1,AO607,
IF($AM$727&gt;SUM($AM$606:AM607),_xlfn.CONCAT(", ",AO607),
IF($AM$727=SUM($AM$606:AM607),_xlfn.CONCAT(" y ",AO607)))))</f>
        <v/>
      </c>
      <c r="AO607" s="31">
        <v>1</v>
      </c>
      <c r="AP607" s="290">
        <f t="shared" ref="AP607:AP638" si="89">IF(AND(COUNTBLANK(D607)=0,COUNTA(M607:AD607)=9),0,IF(AND(COUNTBLANK(D607)=1,COUNTA(M607:AD607)=0),0,1))</f>
        <v>0</v>
      </c>
      <c r="AQ607" s="293">
        <f t="shared" ref="AQ607:AQ637" si="90">IF(AP607=0,0,1)</f>
        <v>0</v>
      </c>
      <c r="AR607" s="294" t="str">
        <f>IF(AQ607=0,"",
IF(SUM($AQ$606:AQ607)=1,AS607,
IF($AQ$727&gt;SUM($AQ$606:AQ607),_xlfn.CONCAT(", ",AS607),
IF($AQ$727=SUM($AQ$606:AQ607),_xlfn.CONCAT(" y ",AS607)))))</f>
        <v/>
      </c>
      <c r="AS607" s="89" t="s">
        <v>5120</v>
      </c>
    </row>
    <row r="608" spans="1:46" ht="15" customHeight="1">
      <c r="A608" s="64"/>
      <c r="B608" s="11"/>
      <c r="C608" s="58" t="s">
        <v>5045</v>
      </c>
      <c r="D608" s="1020" t="str">
        <f>IF(CNGE_2025_M1_Secc5_Sub1!$D32="","",CNGE_2025_M1_Secc5_Sub1!$D32)</f>
        <v/>
      </c>
      <c r="E608" s="889"/>
      <c r="F608" s="889"/>
      <c r="G608" s="889"/>
      <c r="H608" s="889"/>
      <c r="I608" s="889"/>
      <c r="J608" s="889"/>
      <c r="K608" s="889"/>
      <c r="L608" s="890"/>
      <c r="M608" s="1088"/>
      <c r="N608" s="1043"/>
      <c r="O608" s="1088"/>
      <c r="P608" s="1043"/>
      <c r="Q608" s="1088"/>
      <c r="R608" s="1043"/>
      <c r="S608" s="1088"/>
      <c r="T608" s="1043"/>
      <c r="U608" s="1088"/>
      <c r="V608" s="1043"/>
      <c r="W608" s="1088"/>
      <c r="X608" s="1043"/>
      <c r="Y608" s="1088"/>
      <c r="Z608" s="1043"/>
      <c r="AA608" s="1088"/>
      <c r="AB608" s="1043"/>
      <c r="AC608" s="1088"/>
      <c r="AD608" s="1043"/>
      <c r="AI608">
        <f t="shared" si="84"/>
        <v>0</v>
      </c>
      <c r="AJ608">
        <f t="shared" si="85"/>
        <v>0</v>
      </c>
      <c r="AK608">
        <f t="shared" si="86"/>
        <v>0</v>
      </c>
      <c r="AL608">
        <f t="shared" si="87"/>
        <v>0</v>
      </c>
      <c r="AM608" s="293">
        <f t="shared" si="88"/>
        <v>0</v>
      </c>
      <c r="AN608" s="294" t="str">
        <f>IF(AM608=0,"",
IF(SUM($AM$606:AM608)=1,AO608,
IF($AM$727&gt;SUM($AM$606:AM608),_xlfn.CONCAT(", ",AO608),
IF($AM$727=SUM($AM$606:AM608),_xlfn.CONCAT(" y ",AO608)))))</f>
        <v/>
      </c>
      <c r="AO608" s="31">
        <v>2</v>
      </c>
      <c r="AP608" s="290">
        <f t="shared" si="89"/>
        <v>0</v>
      </c>
      <c r="AQ608" s="293">
        <f t="shared" si="90"/>
        <v>0</v>
      </c>
      <c r="AR608" s="294" t="str">
        <f>IF(AQ608=0,"",
IF(SUM($AQ$606:AQ608)=1,AS608,
IF($AQ$727&gt;SUM($AQ$606:AQ608),_xlfn.CONCAT(", ",AS608),
IF($AQ$727=SUM($AQ$606:AQ608),_xlfn.CONCAT(" y ",AS608)))))</f>
        <v/>
      </c>
      <c r="AS608" s="89" t="s">
        <v>5121</v>
      </c>
    </row>
    <row r="609" spans="1:45" ht="15" customHeight="1">
      <c r="A609" s="64"/>
      <c r="B609" s="11"/>
      <c r="C609" s="58" t="s">
        <v>5047</v>
      </c>
      <c r="D609" s="1020" t="str">
        <f>IF(CNGE_2025_M1_Secc5_Sub1!$D33="","",CNGE_2025_M1_Secc5_Sub1!$D33)</f>
        <v/>
      </c>
      <c r="E609" s="889"/>
      <c r="F609" s="889"/>
      <c r="G609" s="889"/>
      <c r="H609" s="889"/>
      <c r="I609" s="889"/>
      <c r="J609" s="889"/>
      <c r="K609" s="889"/>
      <c r="L609" s="890"/>
      <c r="M609" s="1088"/>
      <c r="N609" s="1043"/>
      <c r="O609" s="1088"/>
      <c r="P609" s="1043"/>
      <c r="Q609" s="1088"/>
      <c r="R609" s="1043"/>
      <c r="S609" s="1088"/>
      <c r="T609" s="1043"/>
      <c r="U609" s="1088"/>
      <c r="V609" s="1043"/>
      <c r="W609" s="1088"/>
      <c r="X609" s="1043"/>
      <c r="Y609" s="1088"/>
      <c r="Z609" s="1043"/>
      <c r="AA609" s="1088"/>
      <c r="AB609" s="1043"/>
      <c r="AC609" s="1088"/>
      <c r="AD609" s="1043"/>
      <c r="AI609">
        <f t="shared" si="84"/>
        <v>0</v>
      </c>
      <c r="AJ609">
        <f t="shared" si="85"/>
        <v>0</v>
      </c>
      <c r="AK609">
        <f t="shared" si="86"/>
        <v>0</v>
      </c>
      <c r="AL609">
        <f t="shared" si="87"/>
        <v>0</v>
      </c>
      <c r="AM609" s="293">
        <f t="shared" si="88"/>
        <v>0</v>
      </c>
      <c r="AN609" s="294" t="str">
        <f>IF(AM609=0,"",
IF(SUM($AM$606:AM609)=1,AO609,
IF($AM$727&gt;SUM($AM$606:AM609),_xlfn.CONCAT(", ",AO609),
IF($AM$727=SUM($AM$606:AM609),_xlfn.CONCAT(" y ",AO609)))))</f>
        <v/>
      </c>
      <c r="AO609" s="31">
        <v>3</v>
      </c>
      <c r="AP609" s="290">
        <f t="shared" si="89"/>
        <v>0</v>
      </c>
      <c r="AQ609" s="293">
        <f t="shared" si="90"/>
        <v>0</v>
      </c>
      <c r="AR609" s="294" t="str">
        <f>IF(AQ609=0,"",
IF(SUM($AQ$606:AQ609)=1,AS609,
IF($AQ$727&gt;SUM($AQ$606:AQ609),_xlfn.CONCAT(", ",AS609),
IF($AQ$727=SUM($AQ$606:AQ609),_xlfn.CONCAT(" y ",AS609)))))</f>
        <v/>
      </c>
      <c r="AS609" s="89" t="s">
        <v>5122</v>
      </c>
    </row>
    <row r="610" spans="1:45" ht="15" customHeight="1">
      <c r="A610" s="64"/>
      <c r="B610" s="11"/>
      <c r="C610" s="58" t="s">
        <v>5049</v>
      </c>
      <c r="D610" s="1020" t="str">
        <f>IF(CNGE_2025_M1_Secc5_Sub1!$D34="","",CNGE_2025_M1_Secc5_Sub1!$D34)</f>
        <v/>
      </c>
      <c r="E610" s="889"/>
      <c r="F610" s="889"/>
      <c r="G610" s="889"/>
      <c r="H610" s="889"/>
      <c r="I610" s="889"/>
      <c r="J610" s="889"/>
      <c r="K610" s="889"/>
      <c r="L610" s="890"/>
      <c r="M610" s="1088"/>
      <c r="N610" s="1043"/>
      <c r="O610" s="1088"/>
      <c r="P610" s="1043"/>
      <c r="Q610" s="1088"/>
      <c r="R610" s="1043"/>
      <c r="S610" s="1088"/>
      <c r="T610" s="1043"/>
      <c r="U610" s="1088"/>
      <c r="V610" s="1043"/>
      <c r="W610" s="1088"/>
      <c r="X610" s="1043"/>
      <c r="Y610" s="1088"/>
      <c r="Z610" s="1043"/>
      <c r="AA610" s="1088"/>
      <c r="AB610" s="1043"/>
      <c r="AC610" s="1088"/>
      <c r="AD610" s="1043"/>
      <c r="AI610">
        <f t="shared" si="84"/>
        <v>0</v>
      </c>
      <c r="AJ610">
        <f t="shared" si="85"/>
        <v>0</v>
      </c>
      <c r="AK610">
        <f t="shared" si="86"/>
        <v>0</v>
      </c>
      <c r="AL610">
        <f t="shared" si="87"/>
        <v>0</v>
      </c>
      <c r="AM610" s="293">
        <f t="shared" si="88"/>
        <v>0</v>
      </c>
      <c r="AN610" s="294" t="str">
        <f>IF(AM610=0,"",
IF(SUM($AM$606:AM610)=1,AO610,
IF($AM$727&gt;SUM($AM$606:AM610),_xlfn.CONCAT(", ",AO610),
IF($AM$727=SUM($AM$606:AM610),_xlfn.CONCAT(" y ",AO610)))))</f>
        <v/>
      </c>
      <c r="AO610" s="31">
        <v>4</v>
      </c>
      <c r="AP610" s="290">
        <f t="shared" si="89"/>
        <v>0</v>
      </c>
      <c r="AQ610" s="293">
        <f t="shared" si="90"/>
        <v>0</v>
      </c>
      <c r="AR610" s="294" t="str">
        <f>IF(AQ610=0,"",
IF(SUM($AQ$606:AQ610)=1,AS610,
IF($AQ$727&gt;SUM($AQ$606:AQ610),_xlfn.CONCAT(", ",AS610),
IF($AQ$727=SUM($AQ$606:AQ610),_xlfn.CONCAT(" y ",AS610)))))</f>
        <v/>
      </c>
      <c r="AS610" s="89" t="s">
        <v>5123</v>
      </c>
    </row>
    <row r="611" spans="1:45" ht="15" customHeight="1">
      <c r="A611" s="64"/>
      <c r="B611" s="11"/>
      <c r="C611" s="58" t="s">
        <v>5051</v>
      </c>
      <c r="D611" s="1020" t="str">
        <f>IF(CNGE_2025_M1_Secc5_Sub1!$D35="","",CNGE_2025_M1_Secc5_Sub1!$D35)</f>
        <v/>
      </c>
      <c r="E611" s="889"/>
      <c r="F611" s="889"/>
      <c r="G611" s="889"/>
      <c r="H611" s="889"/>
      <c r="I611" s="889"/>
      <c r="J611" s="889"/>
      <c r="K611" s="889"/>
      <c r="L611" s="890"/>
      <c r="M611" s="1088"/>
      <c r="N611" s="1043"/>
      <c r="O611" s="1088"/>
      <c r="P611" s="1043"/>
      <c r="Q611" s="1088"/>
      <c r="R611" s="1043"/>
      <c r="S611" s="1088"/>
      <c r="T611" s="1043"/>
      <c r="U611" s="1088"/>
      <c r="V611" s="1043"/>
      <c r="W611" s="1088"/>
      <c r="X611" s="1043"/>
      <c r="Y611" s="1088"/>
      <c r="Z611" s="1043"/>
      <c r="AA611" s="1088"/>
      <c r="AB611" s="1043"/>
      <c r="AC611" s="1088"/>
      <c r="AD611" s="1043"/>
      <c r="AI611">
        <f t="shared" si="84"/>
        <v>0</v>
      </c>
      <c r="AJ611">
        <f t="shared" si="85"/>
        <v>0</v>
      </c>
      <c r="AK611">
        <f t="shared" si="86"/>
        <v>0</v>
      </c>
      <c r="AL611">
        <f t="shared" si="87"/>
        <v>0</v>
      </c>
      <c r="AM611" s="293">
        <f t="shared" si="88"/>
        <v>0</v>
      </c>
      <c r="AN611" s="294" t="str">
        <f>IF(AM611=0,"",
IF(SUM($AM$606:AM611)=1,AO611,
IF($AM$727&gt;SUM($AM$606:AM611),_xlfn.CONCAT(", ",AO611),
IF($AM$727=SUM($AM$606:AM611),_xlfn.CONCAT(" y ",AO611)))))</f>
        <v/>
      </c>
      <c r="AO611" s="31">
        <v>5</v>
      </c>
      <c r="AP611" s="290">
        <f t="shared" si="89"/>
        <v>0</v>
      </c>
      <c r="AQ611" s="293">
        <f t="shared" si="90"/>
        <v>0</v>
      </c>
      <c r="AR611" s="294" t="str">
        <f>IF(AQ611=0,"",
IF(SUM($AQ$606:AQ611)=1,AS611,
IF($AQ$727&gt;SUM($AQ$606:AQ611),_xlfn.CONCAT(", ",AS611),
IF($AQ$727=SUM($AQ$606:AQ611),_xlfn.CONCAT(" y ",AS611)))))</f>
        <v/>
      </c>
      <c r="AS611" s="89" t="s">
        <v>5124</v>
      </c>
    </row>
    <row r="612" spans="1:45" ht="15" customHeight="1">
      <c r="A612" s="64"/>
      <c r="B612" s="11"/>
      <c r="C612" s="58" t="s">
        <v>5053</v>
      </c>
      <c r="D612" s="1020" t="str">
        <f>IF(CNGE_2025_M1_Secc5_Sub1!$D36="","",CNGE_2025_M1_Secc5_Sub1!$D36)</f>
        <v/>
      </c>
      <c r="E612" s="889"/>
      <c r="F612" s="889"/>
      <c r="G612" s="889"/>
      <c r="H612" s="889"/>
      <c r="I612" s="889"/>
      <c r="J612" s="889"/>
      <c r="K612" s="889"/>
      <c r="L612" s="890"/>
      <c r="M612" s="1088"/>
      <c r="N612" s="1043"/>
      <c r="O612" s="1088"/>
      <c r="P612" s="1043"/>
      <c r="Q612" s="1088"/>
      <c r="R612" s="1043"/>
      <c r="S612" s="1088"/>
      <c r="T612" s="1043"/>
      <c r="U612" s="1088"/>
      <c r="V612" s="1043"/>
      <c r="W612" s="1088"/>
      <c r="X612" s="1043"/>
      <c r="Y612" s="1088"/>
      <c r="Z612" s="1043"/>
      <c r="AA612" s="1088"/>
      <c r="AB612" s="1043"/>
      <c r="AC612" s="1088"/>
      <c r="AD612" s="1043"/>
      <c r="AI612">
        <f t="shared" si="84"/>
        <v>0</v>
      </c>
      <c r="AJ612">
        <f t="shared" si="85"/>
        <v>0</v>
      </c>
      <c r="AK612">
        <f t="shared" si="86"/>
        <v>0</v>
      </c>
      <c r="AL612">
        <f t="shared" si="87"/>
        <v>0</v>
      </c>
      <c r="AM612" s="293">
        <f t="shared" si="88"/>
        <v>0</v>
      </c>
      <c r="AN612" s="294" t="str">
        <f>IF(AM612=0,"",
IF(SUM($AM$606:AM612)=1,AO612,
IF($AM$727&gt;SUM($AM$606:AM612),_xlfn.CONCAT(", ",AO612),
IF($AM$727=SUM($AM$606:AM612),_xlfn.CONCAT(" y ",AO612)))))</f>
        <v/>
      </c>
      <c r="AO612" s="31">
        <v>6</v>
      </c>
      <c r="AP612" s="290">
        <f t="shared" si="89"/>
        <v>0</v>
      </c>
      <c r="AQ612" s="293">
        <f t="shared" si="90"/>
        <v>0</v>
      </c>
      <c r="AR612" s="294" t="str">
        <f>IF(AQ612=0,"",
IF(SUM($AQ$606:AQ612)=1,AS612,
IF($AQ$727&gt;SUM($AQ$606:AQ612),_xlfn.CONCAT(", ",AS612),
IF($AQ$727=SUM($AQ$606:AQ612),_xlfn.CONCAT(" y ",AS612)))))</f>
        <v/>
      </c>
      <c r="AS612" s="89" t="s">
        <v>5125</v>
      </c>
    </row>
    <row r="613" spans="1:45" ht="15" customHeight="1">
      <c r="A613" s="64"/>
      <c r="B613" s="11"/>
      <c r="C613" s="58" t="s">
        <v>5055</v>
      </c>
      <c r="D613" s="1020" t="str">
        <f>IF(CNGE_2025_M1_Secc5_Sub1!$D37="","",CNGE_2025_M1_Secc5_Sub1!$D37)</f>
        <v/>
      </c>
      <c r="E613" s="889"/>
      <c r="F613" s="889"/>
      <c r="G613" s="889"/>
      <c r="H613" s="889"/>
      <c r="I613" s="889"/>
      <c r="J613" s="889"/>
      <c r="K613" s="889"/>
      <c r="L613" s="890"/>
      <c r="M613" s="1088"/>
      <c r="N613" s="1043"/>
      <c r="O613" s="1088"/>
      <c r="P613" s="1043"/>
      <c r="Q613" s="1088"/>
      <c r="R613" s="1043"/>
      <c r="S613" s="1088"/>
      <c r="T613" s="1043"/>
      <c r="U613" s="1088"/>
      <c r="V613" s="1043"/>
      <c r="W613" s="1088"/>
      <c r="X613" s="1043"/>
      <c r="Y613" s="1088"/>
      <c r="Z613" s="1043"/>
      <c r="AA613" s="1088"/>
      <c r="AB613" s="1043"/>
      <c r="AC613" s="1088"/>
      <c r="AD613" s="1043"/>
      <c r="AI613">
        <f t="shared" si="84"/>
        <v>0</v>
      </c>
      <c r="AJ613">
        <f t="shared" si="85"/>
        <v>0</v>
      </c>
      <c r="AK613">
        <f t="shared" si="86"/>
        <v>0</v>
      </c>
      <c r="AL613">
        <f t="shared" si="87"/>
        <v>0</v>
      </c>
      <c r="AM613" s="293">
        <f t="shared" si="88"/>
        <v>0</v>
      </c>
      <c r="AN613" s="294" t="str">
        <f>IF(AM613=0,"",
IF(SUM($AM$606:AM613)=1,AO613,
IF($AM$727&gt;SUM($AM$606:AM613),_xlfn.CONCAT(", ",AO613),
IF($AM$727=SUM($AM$606:AM613),_xlfn.CONCAT(" y ",AO613)))))</f>
        <v/>
      </c>
      <c r="AO613" s="31">
        <v>7</v>
      </c>
      <c r="AP613" s="290">
        <f t="shared" si="89"/>
        <v>0</v>
      </c>
      <c r="AQ613" s="293">
        <f t="shared" si="90"/>
        <v>0</v>
      </c>
      <c r="AR613" s="294" t="str">
        <f>IF(AQ613=0,"",
IF(SUM($AQ$606:AQ613)=1,AS613,
IF($AQ$727&gt;SUM($AQ$606:AQ613),_xlfn.CONCAT(", ",AS613),
IF($AQ$727=SUM($AQ$606:AQ613),_xlfn.CONCAT(" y ",AS613)))))</f>
        <v/>
      </c>
      <c r="AS613" s="89" t="s">
        <v>5126</v>
      </c>
    </row>
    <row r="614" spans="1:45" ht="15" customHeight="1">
      <c r="A614" s="64"/>
      <c r="B614" s="11"/>
      <c r="C614" s="58" t="s">
        <v>5057</v>
      </c>
      <c r="D614" s="1020" t="str">
        <f>IF(CNGE_2025_M1_Secc5_Sub1!$D38="","",CNGE_2025_M1_Secc5_Sub1!$D38)</f>
        <v/>
      </c>
      <c r="E614" s="889"/>
      <c r="F614" s="889"/>
      <c r="G614" s="889"/>
      <c r="H614" s="889"/>
      <c r="I614" s="889"/>
      <c r="J614" s="889"/>
      <c r="K614" s="889"/>
      <c r="L614" s="890"/>
      <c r="M614" s="1088"/>
      <c r="N614" s="1043"/>
      <c r="O614" s="1088"/>
      <c r="P614" s="1043"/>
      <c r="Q614" s="1088"/>
      <c r="R614" s="1043"/>
      <c r="S614" s="1088"/>
      <c r="T614" s="1043"/>
      <c r="U614" s="1088"/>
      <c r="V614" s="1043"/>
      <c r="W614" s="1088"/>
      <c r="X614" s="1043"/>
      <c r="Y614" s="1088"/>
      <c r="Z614" s="1043"/>
      <c r="AA614" s="1088"/>
      <c r="AB614" s="1043"/>
      <c r="AC614" s="1088"/>
      <c r="AD614" s="1043"/>
      <c r="AI614">
        <f t="shared" si="84"/>
        <v>0</v>
      </c>
      <c r="AJ614">
        <f t="shared" si="85"/>
        <v>0</v>
      </c>
      <c r="AK614">
        <f t="shared" si="86"/>
        <v>0</v>
      </c>
      <c r="AL614">
        <f t="shared" si="87"/>
        <v>0</v>
      </c>
      <c r="AM614" s="293">
        <f t="shared" si="88"/>
        <v>0</v>
      </c>
      <c r="AN614" s="294" t="str">
        <f>IF(AM614=0,"",
IF(SUM($AM$606:AM614)=1,AO614,
IF($AM$727&gt;SUM($AM$606:AM614),_xlfn.CONCAT(", ",AO614),
IF($AM$727=SUM($AM$606:AM614),_xlfn.CONCAT(" y ",AO614)))))</f>
        <v/>
      </c>
      <c r="AO614" s="31">
        <v>8</v>
      </c>
      <c r="AP614" s="290">
        <f t="shared" si="89"/>
        <v>0</v>
      </c>
      <c r="AQ614" s="293">
        <f t="shared" si="90"/>
        <v>0</v>
      </c>
      <c r="AR614" s="294" t="str">
        <f>IF(AQ614=0,"",
IF(SUM($AQ$606:AQ614)=1,AS614,
IF($AQ$727&gt;SUM($AQ$606:AQ614),_xlfn.CONCAT(", ",AS614),
IF($AQ$727=SUM($AQ$606:AQ614),_xlfn.CONCAT(" y ",AS614)))))</f>
        <v/>
      </c>
      <c r="AS614" s="89" t="s">
        <v>5127</v>
      </c>
    </row>
    <row r="615" spans="1:45" ht="15" customHeight="1">
      <c r="A615" s="64"/>
      <c r="B615" s="11"/>
      <c r="C615" s="58" t="s">
        <v>5059</v>
      </c>
      <c r="D615" s="1020" t="str">
        <f>IF(CNGE_2025_M1_Secc5_Sub1!$D39="","",CNGE_2025_M1_Secc5_Sub1!$D39)</f>
        <v/>
      </c>
      <c r="E615" s="889"/>
      <c r="F615" s="889"/>
      <c r="G615" s="889"/>
      <c r="H615" s="889"/>
      <c r="I615" s="889"/>
      <c r="J615" s="889"/>
      <c r="K615" s="889"/>
      <c r="L615" s="890"/>
      <c r="M615" s="1088"/>
      <c r="N615" s="1043"/>
      <c r="O615" s="1088"/>
      <c r="P615" s="1043"/>
      <c r="Q615" s="1088"/>
      <c r="R615" s="1043"/>
      <c r="S615" s="1088"/>
      <c r="T615" s="1043"/>
      <c r="U615" s="1088"/>
      <c r="V615" s="1043"/>
      <c r="W615" s="1088"/>
      <c r="X615" s="1043"/>
      <c r="Y615" s="1088"/>
      <c r="Z615" s="1043"/>
      <c r="AA615" s="1088"/>
      <c r="AB615" s="1043"/>
      <c r="AC615" s="1088"/>
      <c r="AD615" s="1043"/>
      <c r="AI615">
        <f t="shared" si="84"/>
        <v>0</v>
      </c>
      <c r="AJ615">
        <f t="shared" si="85"/>
        <v>0</v>
      </c>
      <c r="AK615">
        <f t="shared" si="86"/>
        <v>0</v>
      </c>
      <c r="AL615">
        <f t="shared" si="87"/>
        <v>0</v>
      </c>
      <c r="AM615" s="293">
        <f t="shared" si="88"/>
        <v>0</v>
      </c>
      <c r="AN615" s="294" t="str">
        <f>IF(AM615=0,"",
IF(SUM($AM$606:AM615)=1,AO615,
IF($AM$727&gt;SUM($AM$606:AM615),_xlfn.CONCAT(", ",AO615),
IF($AM$727=SUM($AM$606:AM615),_xlfn.CONCAT(" y ",AO615)))))</f>
        <v/>
      </c>
      <c r="AO615" s="31">
        <v>9</v>
      </c>
      <c r="AP615" s="290">
        <f t="shared" si="89"/>
        <v>0</v>
      </c>
      <c r="AQ615" s="293">
        <f t="shared" si="90"/>
        <v>0</v>
      </c>
      <c r="AR615" s="294" t="str">
        <f>IF(AQ615=0,"",
IF(SUM($AQ$606:AQ615)=1,AS615,
IF($AQ$727&gt;SUM($AQ$606:AQ615),_xlfn.CONCAT(", ",AS615),
IF($AQ$727=SUM($AQ$606:AQ615),_xlfn.CONCAT(" y ",AS615)))))</f>
        <v/>
      </c>
      <c r="AS615" s="89" t="s">
        <v>5128</v>
      </c>
    </row>
    <row r="616" spans="1:45" ht="15" customHeight="1">
      <c r="A616" s="64"/>
      <c r="B616" s="11"/>
      <c r="C616" s="58" t="s">
        <v>5060</v>
      </c>
      <c r="D616" s="1020" t="str">
        <f>IF(CNGE_2025_M1_Secc5_Sub1!$D40="","",CNGE_2025_M1_Secc5_Sub1!$D40)</f>
        <v/>
      </c>
      <c r="E616" s="889"/>
      <c r="F616" s="889"/>
      <c r="G616" s="889"/>
      <c r="H616" s="889"/>
      <c r="I616" s="889"/>
      <c r="J616" s="889"/>
      <c r="K616" s="889"/>
      <c r="L616" s="890"/>
      <c r="M616" s="1088"/>
      <c r="N616" s="1043"/>
      <c r="O616" s="1088"/>
      <c r="P616" s="1043"/>
      <c r="Q616" s="1088"/>
      <c r="R616" s="1043"/>
      <c r="S616" s="1088"/>
      <c r="T616" s="1043"/>
      <c r="U616" s="1088"/>
      <c r="V616" s="1043"/>
      <c r="W616" s="1088"/>
      <c r="X616" s="1043"/>
      <c r="Y616" s="1088"/>
      <c r="Z616" s="1043"/>
      <c r="AA616" s="1088"/>
      <c r="AB616" s="1043"/>
      <c r="AC616" s="1088"/>
      <c r="AD616" s="1043"/>
      <c r="AI616">
        <f t="shared" si="84"/>
        <v>0</v>
      </c>
      <c r="AJ616">
        <f t="shared" si="85"/>
        <v>0</v>
      </c>
      <c r="AK616">
        <f t="shared" si="86"/>
        <v>0</v>
      </c>
      <c r="AL616">
        <f t="shared" si="87"/>
        <v>0</v>
      </c>
      <c r="AM616" s="293">
        <f t="shared" si="88"/>
        <v>0</v>
      </c>
      <c r="AN616" s="294" t="str">
        <f>IF(AM616=0,"",
IF(SUM($AM$606:AM616)=1,AO616,
IF($AM$727&gt;SUM($AM$606:AM616),_xlfn.CONCAT(", ",AO616),
IF($AM$727=SUM($AM$606:AM616),_xlfn.CONCAT(" y ",AO616)))))</f>
        <v/>
      </c>
      <c r="AO616" s="31">
        <v>10</v>
      </c>
      <c r="AP616" s="290">
        <f t="shared" si="89"/>
        <v>0</v>
      </c>
      <c r="AQ616" s="293">
        <f t="shared" si="90"/>
        <v>0</v>
      </c>
      <c r="AR616" s="294" t="str">
        <f>IF(AQ616=0,"",
IF(SUM($AQ$606:AQ616)=1,AS616,
IF($AQ$727&gt;SUM($AQ$606:AQ616),_xlfn.CONCAT(", ",AS616),
IF($AQ$727=SUM($AQ$606:AQ616),_xlfn.CONCAT(" y ",AS616)))))</f>
        <v/>
      </c>
      <c r="AS616" s="89" t="s">
        <v>5129</v>
      </c>
    </row>
    <row r="617" spans="1:45" ht="15" customHeight="1">
      <c r="A617" s="64"/>
      <c r="B617" s="11"/>
      <c r="C617" s="58" t="s">
        <v>5062</v>
      </c>
      <c r="D617" s="1020" t="str">
        <f>IF(CNGE_2025_M1_Secc5_Sub1!$D41="","",CNGE_2025_M1_Secc5_Sub1!$D41)</f>
        <v/>
      </c>
      <c r="E617" s="889"/>
      <c r="F617" s="889"/>
      <c r="G617" s="889"/>
      <c r="H617" s="889"/>
      <c r="I617" s="889"/>
      <c r="J617" s="889"/>
      <c r="K617" s="889"/>
      <c r="L617" s="890"/>
      <c r="M617" s="1088"/>
      <c r="N617" s="1043"/>
      <c r="O617" s="1088"/>
      <c r="P617" s="1043"/>
      <c r="Q617" s="1088"/>
      <c r="R617" s="1043"/>
      <c r="S617" s="1088"/>
      <c r="T617" s="1043"/>
      <c r="U617" s="1088"/>
      <c r="V617" s="1043"/>
      <c r="W617" s="1088"/>
      <c r="X617" s="1043"/>
      <c r="Y617" s="1088"/>
      <c r="Z617" s="1043"/>
      <c r="AA617" s="1088"/>
      <c r="AB617" s="1043"/>
      <c r="AC617" s="1088"/>
      <c r="AD617" s="1043"/>
      <c r="AI617">
        <f t="shared" si="84"/>
        <v>0</v>
      </c>
      <c r="AJ617">
        <f t="shared" si="85"/>
        <v>0</v>
      </c>
      <c r="AK617">
        <f t="shared" si="86"/>
        <v>0</v>
      </c>
      <c r="AL617">
        <f t="shared" si="87"/>
        <v>0</v>
      </c>
      <c r="AM617" s="293">
        <f t="shared" si="88"/>
        <v>0</v>
      </c>
      <c r="AN617" s="294" t="str">
        <f>IF(AM617=0,"",
IF(SUM($AM$606:AM617)=1,AO617,
IF($AM$727&gt;SUM($AM$606:AM617),_xlfn.CONCAT(", ",AO617),
IF($AM$727=SUM($AM$606:AM617),_xlfn.CONCAT(" y ",AO617)))))</f>
        <v/>
      </c>
      <c r="AO617" s="31">
        <v>11</v>
      </c>
      <c r="AP617" s="290">
        <f t="shared" si="89"/>
        <v>0</v>
      </c>
      <c r="AQ617" s="293">
        <f t="shared" si="90"/>
        <v>0</v>
      </c>
      <c r="AR617" s="294" t="str">
        <f>IF(AQ617=0,"",
IF(SUM($AQ$606:AQ617)=1,AS617,
IF($AQ$727&gt;SUM($AQ$606:AQ617),_xlfn.CONCAT(", ",AS617),
IF($AQ$727=SUM($AQ$606:AQ617),_xlfn.CONCAT(" y ",AS617)))))</f>
        <v/>
      </c>
      <c r="AS617" s="89" t="s">
        <v>5130</v>
      </c>
    </row>
    <row r="618" spans="1:45" ht="15" customHeight="1">
      <c r="A618" s="64"/>
      <c r="B618" s="11"/>
      <c r="C618" s="58" t="s">
        <v>5063</v>
      </c>
      <c r="D618" s="1020" t="str">
        <f>IF(CNGE_2025_M1_Secc5_Sub1!$D42="","",CNGE_2025_M1_Secc5_Sub1!$D42)</f>
        <v/>
      </c>
      <c r="E618" s="889"/>
      <c r="F618" s="889"/>
      <c r="G618" s="889"/>
      <c r="H618" s="889"/>
      <c r="I618" s="889"/>
      <c r="J618" s="889"/>
      <c r="K618" s="889"/>
      <c r="L618" s="890"/>
      <c r="M618" s="1088"/>
      <c r="N618" s="1043"/>
      <c r="O618" s="1088"/>
      <c r="P618" s="1043"/>
      <c r="Q618" s="1088"/>
      <c r="R618" s="1043"/>
      <c r="S618" s="1088"/>
      <c r="T618" s="1043"/>
      <c r="U618" s="1088"/>
      <c r="V618" s="1043"/>
      <c r="W618" s="1088"/>
      <c r="X618" s="1043"/>
      <c r="Y618" s="1088"/>
      <c r="Z618" s="1043"/>
      <c r="AA618" s="1088"/>
      <c r="AB618" s="1043"/>
      <c r="AC618" s="1088"/>
      <c r="AD618" s="1043"/>
      <c r="AI618">
        <f t="shared" si="84"/>
        <v>0</v>
      </c>
      <c r="AJ618">
        <f t="shared" si="85"/>
        <v>0</v>
      </c>
      <c r="AK618">
        <f t="shared" si="86"/>
        <v>0</v>
      </c>
      <c r="AL618">
        <f t="shared" si="87"/>
        <v>0</v>
      </c>
      <c r="AM618" s="293">
        <f t="shared" si="88"/>
        <v>0</v>
      </c>
      <c r="AN618" s="294" t="str">
        <f>IF(AM618=0,"",
IF(SUM($AM$606:AM618)=1,AO618,
IF($AM$727&gt;SUM($AM$606:AM618),_xlfn.CONCAT(", ",AO618),
IF($AM$727=SUM($AM$606:AM618),_xlfn.CONCAT(" y ",AO618)))))</f>
        <v/>
      </c>
      <c r="AO618" s="31">
        <v>12</v>
      </c>
      <c r="AP618" s="290">
        <f t="shared" si="89"/>
        <v>0</v>
      </c>
      <c r="AQ618" s="293">
        <f t="shared" si="90"/>
        <v>0</v>
      </c>
      <c r="AR618" s="294" t="str">
        <f>IF(AQ618=0,"",
IF(SUM($AQ$606:AQ618)=1,AS618,
IF($AQ$727&gt;SUM($AQ$606:AQ618),_xlfn.CONCAT(", ",AS618),
IF($AQ$727=SUM($AQ$606:AQ618),_xlfn.CONCAT(" y ",AS618)))))</f>
        <v/>
      </c>
      <c r="AS618" s="89" t="s">
        <v>5131</v>
      </c>
    </row>
    <row r="619" spans="1:45" ht="15" customHeight="1">
      <c r="A619" s="64"/>
      <c r="B619" s="11"/>
      <c r="C619" s="58" t="s">
        <v>5064</v>
      </c>
      <c r="D619" s="1020" t="str">
        <f>IF(CNGE_2025_M1_Secc5_Sub1!$D43="","",CNGE_2025_M1_Secc5_Sub1!$D43)</f>
        <v/>
      </c>
      <c r="E619" s="889"/>
      <c r="F619" s="889"/>
      <c r="G619" s="889"/>
      <c r="H619" s="889"/>
      <c r="I619" s="889"/>
      <c r="J619" s="889"/>
      <c r="K619" s="889"/>
      <c r="L619" s="890"/>
      <c r="M619" s="1088"/>
      <c r="N619" s="1043"/>
      <c r="O619" s="1088"/>
      <c r="P619" s="1043"/>
      <c r="Q619" s="1088"/>
      <c r="R619" s="1043"/>
      <c r="S619" s="1088"/>
      <c r="T619" s="1043"/>
      <c r="U619" s="1088"/>
      <c r="V619" s="1043"/>
      <c r="W619" s="1088"/>
      <c r="X619" s="1043"/>
      <c r="Y619" s="1088"/>
      <c r="Z619" s="1043"/>
      <c r="AA619" s="1088"/>
      <c r="AB619" s="1043"/>
      <c r="AC619" s="1088"/>
      <c r="AD619" s="1043"/>
      <c r="AI619">
        <f t="shared" si="84"/>
        <v>0</v>
      </c>
      <c r="AJ619">
        <f t="shared" si="85"/>
        <v>0</v>
      </c>
      <c r="AK619">
        <f t="shared" si="86"/>
        <v>0</v>
      </c>
      <c r="AL619">
        <f t="shared" si="87"/>
        <v>0</v>
      </c>
      <c r="AM619" s="293">
        <f t="shared" si="88"/>
        <v>0</v>
      </c>
      <c r="AN619" s="294" t="str">
        <f>IF(AM619=0,"",
IF(SUM($AM$606:AM619)=1,AO619,
IF($AM$727&gt;SUM($AM$606:AM619),_xlfn.CONCAT(", ",AO619),
IF($AM$727=SUM($AM$606:AM619),_xlfn.CONCAT(" y ",AO619)))))</f>
        <v/>
      </c>
      <c r="AO619" s="31">
        <v>13</v>
      </c>
      <c r="AP619" s="290">
        <f t="shared" si="89"/>
        <v>0</v>
      </c>
      <c r="AQ619" s="293">
        <f t="shared" si="90"/>
        <v>0</v>
      </c>
      <c r="AR619" s="294" t="str">
        <f>IF(AQ619=0,"",
IF(SUM($AQ$606:AQ619)=1,AS619,
IF($AQ$727&gt;SUM($AQ$606:AQ619),_xlfn.CONCAT(", ",AS619),
IF($AQ$727=SUM($AQ$606:AQ619),_xlfn.CONCAT(" y ",AS619)))))</f>
        <v/>
      </c>
      <c r="AS619" s="89" t="s">
        <v>5132</v>
      </c>
    </row>
    <row r="620" spans="1:45" ht="15" customHeight="1">
      <c r="A620" s="64"/>
      <c r="B620" s="11"/>
      <c r="C620" s="58" t="s">
        <v>5065</v>
      </c>
      <c r="D620" s="1020" t="str">
        <f>IF(CNGE_2025_M1_Secc5_Sub1!$D44="","",CNGE_2025_M1_Secc5_Sub1!$D44)</f>
        <v/>
      </c>
      <c r="E620" s="889"/>
      <c r="F620" s="889"/>
      <c r="G620" s="889"/>
      <c r="H620" s="889"/>
      <c r="I620" s="889"/>
      <c r="J620" s="889"/>
      <c r="K620" s="889"/>
      <c r="L620" s="890"/>
      <c r="M620" s="1088"/>
      <c r="N620" s="1043"/>
      <c r="O620" s="1088"/>
      <c r="P620" s="1043"/>
      <c r="Q620" s="1088"/>
      <c r="R620" s="1043"/>
      <c r="S620" s="1088"/>
      <c r="T620" s="1043"/>
      <c r="U620" s="1088"/>
      <c r="V620" s="1043"/>
      <c r="W620" s="1088"/>
      <c r="X620" s="1043"/>
      <c r="Y620" s="1088"/>
      <c r="Z620" s="1043"/>
      <c r="AA620" s="1088"/>
      <c r="AB620" s="1043"/>
      <c r="AC620" s="1088"/>
      <c r="AD620" s="1043"/>
      <c r="AI620">
        <f t="shared" si="84"/>
        <v>0</v>
      </c>
      <c r="AJ620">
        <f t="shared" si="85"/>
        <v>0</v>
      </c>
      <c r="AK620">
        <f t="shared" si="86"/>
        <v>0</v>
      </c>
      <c r="AL620">
        <f t="shared" si="87"/>
        <v>0</v>
      </c>
      <c r="AM620" s="293">
        <f t="shared" si="88"/>
        <v>0</v>
      </c>
      <c r="AN620" s="294" t="str">
        <f>IF(AM620=0,"",
IF(SUM($AM$606:AM620)=1,AO620,
IF($AM$727&gt;SUM($AM$606:AM620),_xlfn.CONCAT(", ",AO620),
IF($AM$727=SUM($AM$606:AM620),_xlfn.CONCAT(" y ",AO620)))))</f>
        <v/>
      </c>
      <c r="AO620" s="31">
        <v>14</v>
      </c>
      <c r="AP620" s="290">
        <f t="shared" si="89"/>
        <v>0</v>
      </c>
      <c r="AQ620" s="293">
        <f t="shared" si="90"/>
        <v>0</v>
      </c>
      <c r="AR620" s="294" t="str">
        <f>IF(AQ620=0,"",
IF(SUM($AQ$606:AQ620)=1,AS620,
IF($AQ$727&gt;SUM($AQ$606:AQ620),_xlfn.CONCAT(", ",AS620),
IF($AQ$727=SUM($AQ$606:AQ620),_xlfn.CONCAT(" y ",AS620)))))</f>
        <v/>
      </c>
      <c r="AS620" s="89" t="s">
        <v>5133</v>
      </c>
    </row>
    <row r="621" spans="1:45" ht="15" customHeight="1">
      <c r="A621" s="64"/>
      <c r="B621" s="11"/>
      <c r="C621" s="58" t="s">
        <v>5066</v>
      </c>
      <c r="D621" s="1020" t="str">
        <f>IF(CNGE_2025_M1_Secc5_Sub1!$D45="","",CNGE_2025_M1_Secc5_Sub1!$D45)</f>
        <v/>
      </c>
      <c r="E621" s="889"/>
      <c r="F621" s="889"/>
      <c r="G621" s="889"/>
      <c r="H621" s="889"/>
      <c r="I621" s="889"/>
      <c r="J621" s="889"/>
      <c r="K621" s="889"/>
      <c r="L621" s="890"/>
      <c r="M621" s="1088"/>
      <c r="N621" s="1043"/>
      <c r="O621" s="1088"/>
      <c r="P621" s="1043"/>
      <c r="Q621" s="1088"/>
      <c r="R621" s="1043"/>
      <c r="S621" s="1088"/>
      <c r="T621" s="1043"/>
      <c r="U621" s="1088"/>
      <c r="V621" s="1043"/>
      <c r="W621" s="1088"/>
      <c r="X621" s="1043"/>
      <c r="Y621" s="1088"/>
      <c r="Z621" s="1043"/>
      <c r="AA621" s="1088"/>
      <c r="AB621" s="1043"/>
      <c r="AC621" s="1088"/>
      <c r="AD621" s="1043"/>
      <c r="AI621">
        <f t="shared" si="84"/>
        <v>0</v>
      </c>
      <c r="AJ621">
        <f t="shared" si="85"/>
        <v>0</v>
      </c>
      <c r="AK621">
        <f t="shared" si="86"/>
        <v>0</v>
      </c>
      <c r="AL621">
        <f t="shared" si="87"/>
        <v>0</v>
      </c>
      <c r="AM621" s="293">
        <f t="shared" si="88"/>
        <v>0</v>
      </c>
      <c r="AN621" s="294" t="str">
        <f>IF(AM621=0,"",
IF(SUM($AM$606:AM621)=1,AO621,
IF($AM$727&gt;SUM($AM$606:AM621),_xlfn.CONCAT(", ",AO621),
IF($AM$727=SUM($AM$606:AM621),_xlfn.CONCAT(" y ",AO621)))))</f>
        <v/>
      </c>
      <c r="AO621" s="31">
        <v>15</v>
      </c>
      <c r="AP621" s="290">
        <f t="shared" si="89"/>
        <v>0</v>
      </c>
      <c r="AQ621" s="293">
        <f t="shared" si="90"/>
        <v>0</v>
      </c>
      <c r="AR621" s="294" t="str">
        <f>IF(AQ621=0,"",
IF(SUM($AQ$606:AQ621)=1,AS621,
IF($AQ$727&gt;SUM($AQ$606:AQ621),_xlfn.CONCAT(", ",AS621),
IF($AQ$727=SUM($AQ$606:AQ621),_xlfn.CONCAT(" y ",AS621)))))</f>
        <v/>
      </c>
      <c r="AS621" s="89" t="s">
        <v>5134</v>
      </c>
    </row>
    <row r="622" spans="1:45" ht="15" customHeight="1">
      <c r="A622" s="64"/>
      <c r="B622" s="11"/>
      <c r="C622" s="58" t="s">
        <v>5067</v>
      </c>
      <c r="D622" s="1020" t="str">
        <f>IF(CNGE_2025_M1_Secc5_Sub1!$D46="","",CNGE_2025_M1_Secc5_Sub1!$D46)</f>
        <v/>
      </c>
      <c r="E622" s="889"/>
      <c r="F622" s="889"/>
      <c r="G622" s="889"/>
      <c r="H622" s="889"/>
      <c r="I622" s="889"/>
      <c r="J622" s="889"/>
      <c r="K622" s="889"/>
      <c r="L622" s="890"/>
      <c r="M622" s="1088"/>
      <c r="N622" s="1043"/>
      <c r="O622" s="1088"/>
      <c r="P622" s="1043"/>
      <c r="Q622" s="1088"/>
      <c r="R622" s="1043"/>
      <c r="S622" s="1088"/>
      <c r="T622" s="1043"/>
      <c r="U622" s="1088"/>
      <c r="V622" s="1043"/>
      <c r="W622" s="1088"/>
      <c r="X622" s="1043"/>
      <c r="Y622" s="1088"/>
      <c r="Z622" s="1043"/>
      <c r="AA622" s="1088"/>
      <c r="AB622" s="1043"/>
      <c r="AC622" s="1088"/>
      <c r="AD622" s="1043"/>
      <c r="AI622">
        <f t="shared" si="84"/>
        <v>0</v>
      </c>
      <c r="AJ622">
        <f t="shared" si="85"/>
        <v>0</v>
      </c>
      <c r="AK622">
        <f t="shared" si="86"/>
        <v>0</v>
      </c>
      <c r="AL622">
        <f t="shared" si="87"/>
        <v>0</v>
      </c>
      <c r="AM622" s="293">
        <f t="shared" si="88"/>
        <v>0</v>
      </c>
      <c r="AN622" s="294" t="str">
        <f>IF(AM622=0,"",
IF(SUM($AM$606:AM622)=1,AO622,
IF($AM$727&gt;SUM($AM$606:AM622),_xlfn.CONCAT(", ",AO622),
IF($AM$727=SUM($AM$606:AM622),_xlfn.CONCAT(" y ",AO622)))))</f>
        <v/>
      </c>
      <c r="AO622" s="31">
        <v>16</v>
      </c>
      <c r="AP622" s="290">
        <f t="shared" si="89"/>
        <v>0</v>
      </c>
      <c r="AQ622" s="293">
        <f t="shared" si="90"/>
        <v>0</v>
      </c>
      <c r="AR622" s="294" t="str">
        <f>IF(AQ622=0,"",
IF(SUM($AQ$606:AQ622)=1,AS622,
IF($AQ$727&gt;SUM($AQ$606:AQ622),_xlfn.CONCAT(", ",AS622),
IF($AQ$727=SUM($AQ$606:AQ622),_xlfn.CONCAT(" y ",AS622)))))</f>
        <v/>
      </c>
      <c r="AS622" s="89" t="s">
        <v>5135</v>
      </c>
    </row>
    <row r="623" spans="1:45" ht="15" customHeight="1">
      <c r="A623" s="64"/>
      <c r="B623" s="11"/>
      <c r="C623" s="58" t="s">
        <v>5068</v>
      </c>
      <c r="D623" s="1020" t="str">
        <f>IF(CNGE_2025_M1_Secc5_Sub1!$D47="","",CNGE_2025_M1_Secc5_Sub1!$D47)</f>
        <v/>
      </c>
      <c r="E623" s="889"/>
      <c r="F623" s="889"/>
      <c r="G623" s="889"/>
      <c r="H623" s="889"/>
      <c r="I623" s="889"/>
      <c r="J623" s="889"/>
      <c r="K623" s="889"/>
      <c r="L623" s="890"/>
      <c r="M623" s="1088"/>
      <c r="N623" s="1043"/>
      <c r="O623" s="1088"/>
      <c r="P623" s="1043"/>
      <c r="Q623" s="1088"/>
      <c r="R623" s="1043"/>
      <c r="S623" s="1088"/>
      <c r="T623" s="1043"/>
      <c r="U623" s="1088"/>
      <c r="V623" s="1043"/>
      <c r="W623" s="1088"/>
      <c r="X623" s="1043"/>
      <c r="Y623" s="1088"/>
      <c r="Z623" s="1043"/>
      <c r="AA623" s="1088"/>
      <c r="AB623" s="1043"/>
      <c r="AC623" s="1088"/>
      <c r="AD623" s="1043"/>
      <c r="AI623">
        <f t="shared" si="84"/>
        <v>0</v>
      </c>
      <c r="AJ623">
        <f t="shared" si="85"/>
        <v>0</v>
      </c>
      <c r="AK623">
        <f t="shared" si="86"/>
        <v>0</v>
      </c>
      <c r="AL623">
        <f t="shared" si="87"/>
        <v>0</v>
      </c>
      <c r="AM623" s="293">
        <f t="shared" si="88"/>
        <v>0</v>
      </c>
      <c r="AN623" s="294" t="str">
        <f>IF(AM623=0,"",
IF(SUM($AM$606:AM623)=1,AO623,
IF($AM$727&gt;SUM($AM$606:AM623),_xlfn.CONCAT(", ",AO623),
IF($AM$727=SUM($AM$606:AM623),_xlfn.CONCAT(" y ",AO623)))))</f>
        <v/>
      </c>
      <c r="AO623" s="31">
        <v>17</v>
      </c>
      <c r="AP623" s="290">
        <f t="shared" si="89"/>
        <v>0</v>
      </c>
      <c r="AQ623" s="293">
        <f t="shared" si="90"/>
        <v>0</v>
      </c>
      <c r="AR623" s="294" t="str">
        <f>IF(AQ623=0,"",
IF(SUM($AQ$606:AQ623)=1,AS623,
IF($AQ$727&gt;SUM($AQ$606:AQ623),_xlfn.CONCAT(", ",AS623),
IF($AQ$727=SUM($AQ$606:AQ623),_xlfn.CONCAT(" y ",AS623)))))</f>
        <v/>
      </c>
      <c r="AS623" s="89" t="s">
        <v>5136</v>
      </c>
    </row>
    <row r="624" spans="1:45" ht="15" customHeight="1">
      <c r="A624" s="64"/>
      <c r="B624" s="11"/>
      <c r="C624" s="58" t="s">
        <v>5069</v>
      </c>
      <c r="D624" s="1020" t="str">
        <f>IF(CNGE_2025_M1_Secc5_Sub1!$D48="","",CNGE_2025_M1_Secc5_Sub1!$D48)</f>
        <v/>
      </c>
      <c r="E624" s="889"/>
      <c r="F624" s="889"/>
      <c r="G624" s="889"/>
      <c r="H624" s="889"/>
      <c r="I624" s="889"/>
      <c r="J624" s="889"/>
      <c r="K624" s="889"/>
      <c r="L624" s="890"/>
      <c r="M624" s="1088"/>
      <c r="N624" s="1043"/>
      <c r="O624" s="1088"/>
      <c r="P624" s="1043"/>
      <c r="Q624" s="1088"/>
      <c r="R624" s="1043"/>
      <c r="S624" s="1088"/>
      <c r="T624" s="1043"/>
      <c r="U624" s="1088"/>
      <c r="V624" s="1043"/>
      <c r="W624" s="1088"/>
      <c r="X624" s="1043"/>
      <c r="Y624" s="1088"/>
      <c r="Z624" s="1043"/>
      <c r="AA624" s="1088"/>
      <c r="AB624" s="1043"/>
      <c r="AC624" s="1088"/>
      <c r="AD624" s="1043"/>
      <c r="AI624">
        <f t="shared" si="84"/>
        <v>0</v>
      </c>
      <c r="AJ624">
        <f t="shared" si="85"/>
        <v>0</v>
      </c>
      <c r="AK624">
        <f t="shared" si="86"/>
        <v>0</v>
      </c>
      <c r="AL624">
        <f t="shared" si="87"/>
        <v>0</v>
      </c>
      <c r="AM624" s="293">
        <f t="shared" si="88"/>
        <v>0</v>
      </c>
      <c r="AN624" s="294" t="str">
        <f>IF(AM624=0,"",
IF(SUM($AM$606:AM624)=1,AO624,
IF($AM$727&gt;SUM($AM$606:AM624),_xlfn.CONCAT(", ",AO624),
IF($AM$727=SUM($AM$606:AM624),_xlfn.CONCAT(" y ",AO624)))))</f>
        <v/>
      </c>
      <c r="AO624" s="31">
        <v>18</v>
      </c>
      <c r="AP624" s="290">
        <f t="shared" si="89"/>
        <v>0</v>
      </c>
      <c r="AQ624" s="293">
        <f t="shared" si="90"/>
        <v>0</v>
      </c>
      <c r="AR624" s="294" t="str">
        <f>IF(AQ624=0,"",
IF(SUM($AQ$606:AQ624)=1,AS624,
IF($AQ$727&gt;SUM($AQ$606:AQ624),_xlfn.CONCAT(", ",AS624),
IF($AQ$727=SUM($AQ$606:AQ624),_xlfn.CONCAT(" y ",AS624)))))</f>
        <v/>
      </c>
      <c r="AS624" s="89" t="s">
        <v>5137</v>
      </c>
    </row>
    <row r="625" spans="1:45" ht="15" customHeight="1">
      <c r="A625" s="64"/>
      <c r="B625" s="11"/>
      <c r="C625" s="58" t="s">
        <v>5070</v>
      </c>
      <c r="D625" s="1020" t="str">
        <f>IF(CNGE_2025_M1_Secc5_Sub1!$D49="","",CNGE_2025_M1_Secc5_Sub1!$D49)</f>
        <v/>
      </c>
      <c r="E625" s="889"/>
      <c r="F625" s="889"/>
      <c r="G625" s="889"/>
      <c r="H625" s="889"/>
      <c r="I625" s="889"/>
      <c r="J625" s="889"/>
      <c r="K625" s="889"/>
      <c r="L625" s="890"/>
      <c r="M625" s="1088"/>
      <c r="N625" s="1043"/>
      <c r="O625" s="1088"/>
      <c r="P625" s="1043"/>
      <c r="Q625" s="1088"/>
      <c r="R625" s="1043"/>
      <c r="S625" s="1088"/>
      <c r="T625" s="1043"/>
      <c r="U625" s="1088"/>
      <c r="V625" s="1043"/>
      <c r="W625" s="1088"/>
      <c r="X625" s="1043"/>
      <c r="Y625" s="1088"/>
      <c r="Z625" s="1043"/>
      <c r="AA625" s="1088"/>
      <c r="AB625" s="1043"/>
      <c r="AC625" s="1088"/>
      <c r="AD625" s="1043"/>
      <c r="AI625">
        <f t="shared" si="84"/>
        <v>0</v>
      </c>
      <c r="AJ625">
        <f t="shared" si="85"/>
        <v>0</v>
      </c>
      <c r="AK625">
        <f t="shared" si="86"/>
        <v>0</v>
      </c>
      <c r="AL625">
        <f t="shared" si="87"/>
        <v>0</v>
      </c>
      <c r="AM625" s="293">
        <f t="shared" si="88"/>
        <v>0</v>
      </c>
      <c r="AN625" s="294" t="str">
        <f>IF(AM625=0,"",
IF(SUM($AM$606:AM625)=1,AO625,
IF($AM$727&gt;SUM($AM$606:AM625),_xlfn.CONCAT(", ",AO625),
IF($AM$727=SUM($AM$606:AM625),_xlfn.CONCAT(" y ",AO625)))))</f>
        <v/>
      </c>
      <c r="AO625" s="31">
        <v>19</v>
      </c>
      <c r="AP625" s="290">
        <f t="shared" si="89"/>
        <v>0</v>
      </c>
      <c r="AQ625" s="293">
        <f t="shared" si="90"/>
        <v>0</v>
      </c>
      <c r="AR625" s="294" t="str">
        <f>IF(AQ625=0,"",
IF(SUM($AQ$606:AQ625)=1,AS625,
IF($AQ$727&gt;SUM($AQ$606:AQ625),_xlfn.CONCAT(", ",AS625),
IF($AQ$727=SUM($AQ$606:AQ625),_xlfn.CONCAT(" y ",AS625)))))</f>
        <v/>
      </c>
      <c r="AS625" s="89" t="s">
        <v>5138</v>
      </c>
    </row>
    <row r="626" spans="1:45" ht="15" customHeight="1">
      <c r="A626" s="64"/>
      <c r="B626" s="11"/>
      <c r="C626" s="58" t="s">
        <v>5071</v>
      </c>
      <c r="D626" s="1020" t="str">
        <f>IF(CNGE_2025_M1_Secc5_Sub1!$D50="","",CNGE_2025_M1_Secc5_Sub1!$D50)</f>
        <v/>
      </c>
      <c r="E626" s="889"/>
      <c r="F626" s="889"/>
      <c r="G626" s="889"/>
      <c r="H626" s="889"/>
      <c r="I626" s="889"/>
      <c r="J626" s="889"/>
      <c r="K626" s="889"/>
      <c r="L626" s="890"/>
      <c r="M626" s="1088"/>
      <c r="N626" s="1043"/>
      <c r="O626" s="1088"/>
      <c r="P626" s="1043"/>
      <c r="Q626" s="1088"/>
      <c r="R626" s="1043"/>
      <c r="S626" s="1088"/>
      <c r="T626" s="1043"/>
      <c r="U626" s="1088"/>
      <c r="V626" s="1043"/>
      <c r="W626" s="1088"/>
      <c r="X626" s="1043"/>
      <c r="Y626" s="1088"/>
      <c r="Z626" s="1043"/>
      <c r="AA626" s="1088"/>
      <c r="AB626" s="1043"/>
      <c r="AC626" s="1088"/>
      <c r="AD626" s="1043"/>
      <c r="AI626">
        <f t="shared" si="84"/>
        <v>0</v>
      </c>
      <c r="AJ626">
        <f t="shared" si="85"/>
        <v>0</v>
      </c>
      <c r="AK626">
        <f t="shared" si="86"/>
        <v>0</v>
      </c>
      <c r="AL626">
        <f t="shared" si="87"/>
        <v>0</v>
      </c>
      <c r="AM626" s="293">
        <f t="shared" si="88"/>
        <v>0</v>
      </c>
      <c r="AN626" s="294" t="str">
        <f>IF(AM626=0,"",
IF(SUM($AM$606:AM626)=1,AO626,
IF($AM$727&gt;SUM($AM$606:AM626),_xlfn.CONCAT(", ",AO626),
IF($AM$727=SUM($AM$606:AM626),_xlfn.CONCAT(" y ",AO626)))))</f>
        <v/>
      </c>
      <c r="AO626" s="31">
        <v>20</v>
      </c>
      <c r="AP626" s="290">
        <f t="shared" si="89"/>
        <v>0</v>
      </c>
      <c r="AQ626" s="293">
        <f t="shared" si="90"/>
        <v>0</v>
      </c>
      <c r="AR626" s="294" t="str">
        <f>IF(AQ626=0,"",
IF(SUM($AQ$606:AQ626)=1,AS626,
IF($AQ$727&gt;SUM($AQ$606:AQ626),_xlfn.CONCAT(", ",AS626),
IF($AQ$727=SUM($AQ$606:AQ626),_xlfn.CONCAT(" y ",AS626)))))</f>
        <v/>
      </c>
      <c r="AS626" s="89" t="s">
        <v>5139</v>
      </c>
    </row>
    <row r="627" spans="1:45" ht="15" customHeight="1">
      <c r="A627" s="64"/>
      <c r="B627" s="11"/>
      <c r="C627" s="58" t="s">
        <v>5072</v>
      </c>
      <c r="D627" s="1020" t="str">
        <f>IF(CNGE_2025_M1_Secc5_Sub1!$D51="","",CNGE_2025_M1_Secc5_Sub1!$D51)</f>
        <v/>
      </c>
      <c r="E627" s="889"/>
      <c r="F627" s="889"/>
      <c r="G627" s="889"/>
      <c r="H627" s="889"/>
      <c r="I627" s="889"/>
      <c r="J627" s="889"/>
      <c r="K627" s="889"/>
      <c r="L627" s="890"/>
      <c r="M627" s="1088"/>
      <c r="N627" s="1043"/>
      <c r="O627" s="1088"/>
      <c r="P627" s="1043"/>
      <c r="Q627" s="1088"/>
      <c r="R627" s="1043"/>
      <c r="S627" s="1088"/>
      <c r="T627" s="1043"/>
      <c r="U627" s="1088"/>
      <c r="V627" s="1043"/>
      <c r="W627" s="1088"/>
      <c r="X627" s="1043"/>
      <c r="Y627" s="1088"/>
      <c r="Z627" s="1043"/>
      <c r="AA627" s="1088"/>
      <c r="AB627" s="1043"/>
      <c r="AC627" s="1088"/>
      <c r="AD627" s="1043"/>
      <c r="AI627">
        <f t="shared" si="84"/>
        <v>0</v>
      </c>
      <c r="AJ627">
        <f t="shared" si="85"/>
        <v>0</v>
      </c>
      <c r="AK627">
        <f t="shared" si="86"/>
        <v>0</v>
      </c>
      <c r="AL627">
        <f t="shared" si="87"/>
        <v>0</v>
      </c>
      <c r="AM627" s="293">
        <f t="shared" si="88"/>
        <v>0</v>
      </c>
      <c r="AN627" s="294" t="str">
        <f>IF(AM627=0,"",
IF(SUM($AM$606:AM627)=1,AO627,
IF($AM$727&gt;SUM($AM$606:AM627),_xlfn.CONCAT(", ",AO627),
IF($AM$727=SUM($AM$606:AM627),_xlfn.CONCAT(" y ",AO627)))))</f>
        <v/>
      </c>
      <c r="AO627" s="31">
        <v>21</v>
      </c>
      <c r="AP627" s="290">
        <f t="shared" si="89"/>
        <v>0</v>
      </c>
      <c r="AQ627" s="293">
        <f t="shared" si="90"/>
        <v>0</v>
      </c>
      <c r="AR627" s="294" t="str">
        <f>IF(AQ627=0,"",
IF(SUM($AQ$606:AQ627)=1,AS627,
IF($AQ$727&gt;SUM($AQ$606:AQ627),_xlfn.CONCAT(", ",AS627),
IF($AQ$727=SUM($AQ$606:AQ627),_xlfn.CONCAT(" y ",AS627)))))</f>
        <v/>
      </c>
      <c r="AS627" s="89" t="s">
        <v>5140</v>
      </c>
    </row>
    <row r="628" spans="1:45" ht="15" customHeight="1">
      <c r="A628" s="64"/>
      <c r="B628" s="11"/>
      <c r="C628" s="58" t="s">
        <v>5073</v>
      </c>
      <c r="D628" s="1020" t="str">
        <f>IF(CNGE_2025_M1_Secc5_Sub1!$D52="","",CNGE_2025_M1_Secc5_Sub1!$D52)</f>
        <v/>
      </c>
      <c r="E628" s="889"/>
      <c r="F628" s="889"/>
      <c r="G628" s="889"/>
      <c r="H628" s="889"/>
      <c r="I628" s="889"/>
      <c r="J628" s="889"/>
      <c r="K628" s="889"/>
      <c r="L628" s="890"/>
      <c r="M628" s="1088"/>
      <c r="N628" s="1043"/>
      <c r="O628" s="1088"/>
      <c r="P628" s="1043"/>
      <c r="Q628" s="1088"/>
      <c r="R628" s="1043"/>
      <c r="S628" s="1088"/>
      <c r="T628" s="1043"/>
      <c r="U628" s="1088"/>
      <c r="V628" s="1043"/>
      <c r="W628" s="1088"/>
      <c r="X628" s="1043"/>
      <c r="Y628" s="1088"/>
      <c r="Z628" s="1043"/>
      <c r="AA628" s="1088"/>
      <c r="AB628" s="1043"/>
      <c r="AC628" s="1088"/>
      <c r="AD628" s="1043"/>
      <c r="AI628">
        <f t="shared" si="84"/>
        <v>0</v>
      </c>
      <c r="AJ628">
        <f t="shared" si="85"/>
        <v>0</v>
      </c>
      <c r="AK628">
        <f t="shared" si="86"/>
        <v>0</v>
      </c>
      <c r="AL628">
        <f t="shared" si="87"/>
        <v>0</v>
      </c>
      <c r="AM628" s="293">
        <f t="shared" si="88"/>
        <v>0</v>
      </c>
      <c r="AN628" s="294" t="str">
        <f>IF(AM628=0,"",
IF(SUM($AM$606:AM628)=1,AO628,
IF($AM$727&gt;SUM($AM$606:AM628),_xlfn.CONCAT(", ",AO628),
IF($AM$727=SUM($AM$606:AM628),_xlfn.CONCAT(" y ",AO628)))))</f>
        <v/>
      </c>
      <c r="AO628" s="31">
        <v>22</v>
      </c>
      <c r="AP628" s="290">
        <f t="shared" si="89"/>
        <v>0</v>
      </c>
      <c r="AQ628" s="293">
        <f t="shared" si="90"/>
        <v>0</v>
      </c>
      <c r="AR628" s="294" t="str">
        <f>IF(AQ628=0,"",
IF(SUM($AQ$606:AQ628)=1,AS628,
IF($AQ$727&gt;SUM($AQ$606:AQ628),_xlfn.CONCAT(", ",AS628),
IF($AQ$727=SUM($AQ$606:AQ628),_xlfn.CONCAT(" y ",AS628)))))</f>
        <v/>
      </c>
      <c r="AS628" s="89" t="s">
        <v>5141</v>
      </c>
    </row>
    <row r="629" spans="1:45" ht="15" customHeight="1">
      <c r="A629" s="64"/>
      <c r="B629" s="11"/>
      <c r="C629" s="58" t="s">
        <v>5074</v>
      </c>
      <c r="D629" s="1020" t="str">
        <f>IF(CNGE_2025_M1_Secc5_Sub1!$D53="","",CNGE_2025_M1_Secc5_Sub1!$D53)</f>
        <v/>
      </c>
      <c r="E629" s="889"/>
      <c r="F629" s="889"/>
      <c r="G629" s="889"/>
      <c r="H629" s="889"/>
      <c r="I629" s="889"/>
      <c r="J629" s="889"/>
      <c r="K629" s="889"/>
      <c r="L629" s="890"/>
      <c r="M629" s="1088"/>
      <c r="N629" s="1043"/>
      <c r="O629" s="1088"/>
      <c r="P629" s="1043"/>
      <c r="Q629" s="1088"/>
      <c r="R629" s="1043"/>
      <c r="S629" s="1088"/>
      <c r="T629" s="1043"/>
      <c r="U629" s="1088"/>
      <c r="V629" s="1043"/>
      <c r="W629" s="1088"/>
      <c r="X629" s="1043"/>
      <c r="Y629" s="1088"/>
      <c r="Z629" s="1043"/>
      <c r="AA629" s="1088"/>
      <c r="AB629" s="1043"/>
      <c r="AC629" s="1088"/>
      <c r="AD629" s="1043"/>
      <c r="AI629">
        <f t="shared" si="84"/>
        <v>0</v>
      </c>
      <c r="AJ629">
        <f t="shared" si="85"/>
        <v>0</v>
      </c>
      <c r="AK629">
        <f t="shared" si="86"/>
        <v>0</v>
      </c>
      <c r="AL629">
        <f t="shared" si="87"/>
        <v>0</v>
      </c>
      <c r="AM629" s="293">
        <f t="shared" si="88"/>
        <v>0</v>
      </c>
      <c r="AN629" s="294" t="str">
        <f>IF(AM629=0,"",
IF(SUM($AM$606:AM629)=1,AO629,
IF($AM$727&gt;SUM($AM$606:AM629),_xlfn.CONCAT(", ",AO629),
IF($AM$727=SUM($AM$606:AM629),_xlfn.CONCAT(" y ",AO629)))))</f>
        <v/>
      </c>
      <c r="AO629" s="31">
        <v>23</v>
      </c>
      <c r="AP629" s="290">
        <f t="shared" si="89"/>
        <v>0</v>
      </c>
      <c r="AQ629" s="293">
        <f t="shared" si="90"/>
        <v>0</v>
      </c>
      <c r="AR629" s="294" t="str">
        <f>IF(AQ629=0,"",
IF(SUM($AQ$606:AQ629)=1,AS629,
IF($AQ$727&gt;SUM($AQ$606:AQ629),_xlfn.CONCAT(", ",AS629),
IF($AQ$727=SUM($AQ$606:AQ629),_xlfn.CONCAT(" y ",AS629)))))</f>
        <v/>
      </c>
      <c r="AS629" s="89" t="s">
        <v>5142</v>
      </c>
    </row>
    <row r="630" spans="1:45" ht="15" customHeight="1">
      <c r="A630" s="64"/>
      <c r="B630" s="11"/>
      <c r="C630" s="58" t="s">
        <v>5075</v>
      </c>
      <c r="D630" s="1020" t="str">
        <f>IF(CNGE_2025_M1_Secc5_Sub1!$D54="","",CNGE_2025_M1_Secc5_Sub1!$D54)</f>
        <v/>
      </c>
      <c r="E630" s="889"/>
      <c r="F630" s="889"/>
      <c r="G630" s="889"/>
      <c r="H630" s="889"/>
      <c r="I630" s="889"/>
      <c r="J630" s="889"/>
      <c r="K630" s="889"/>
      <c r="L630" s="890"/>
      <c r="M630" s="1088"/>
      <c r="N630" s="1043"/>
      <c r="O630" s="1088"/>
      <c r="P630" s="1043"/>
      <c r="Q630" s="1088"/>
      <c r="R630" s="1043"/>
      <c r="S630" s="1088"/>
      <c r="T630" s="1043"/>
      <c r="U630" s="1088"/>
      <c r="V630" s="1043"/>
      <c r="W630" s="1088"/>
      <c r="X630" s="1043"/>
      <c r="Y630" s="1088"/>
      <c r="Z630" s="1043"/>
      <c r="AA630" s="1088"/>
      <c r="AB630" s="1043"/>
      <c r="AC630" s="1088"/>
      <c r="AD630" s="1043"/>
      <c r="AI630">
        <f t="shared" si="84"/>
        <v>0</v>
      </c>
      <c r="AJ630">
        <f t="shared" si="85"/>
        <v>0</v>
      </c>
      <c r="AK630">
        <f t="shared" si="86"/>
        <v>0</v>
      </c>
      <c r="AL630">
        <f t="shared" si="87"/>
        <v>0</v>
      </c>
      <c r="AM630" s="293">
        <f t="shared" si="88"/>
        <v>0</v>
      </c>
      <c r="AN630" s="294" t="str">
        <f>IF(AM630=0,"",
IF(SUM($AM$606:AM630)=1,AO630,
IF($AM$727&gt;SUM($AM$606:AM630),_xlfn.CONCAT(", ",AO630),
IF($AM$727=SUM($AM$606:AM630),_xlfn.CONCAT(" y ",AO630)))))</f>
        <v/>
      </c>
      <c r="AO630" s="31">
        <v>24</v>
      </c>
      <c r="AP630" s="290">
        <f t="shared" si="89"/>
        <v>0</v>
      </c>
      <c r="AQ630" s="293">
        <f t="shared" si="90"/>
        <v>0</v>
      </c>
      <c r="AR630" s="294" t="str">
        <f>IF(AQ630=0,"",
IF(SUM($AQ$606:AQ630)=1,AS630,
IF($AQ$727&gt;SUM($AQ$606:AQ630),_xlfn.CONCAT(", ",AS630),
IF($AQ$727=SUM($AQ$606:AQ630),_xlfn.CONCAT(" y ",AS630)))))</f>
        <v/>
      </c>
      <c r="AS630" s="89" t="s">
        <v>5143</v>
      </c>
    </row>
    <row r="631" spans="1:45" ht="15" customHeight="1">
      <c r="A631" s="64"/>
      <c r="B631" s="11"/>
      <c r="C631" s="58" t="s">
        <v>5076</v>
      </c>
      <c r="D631" s="1020" t="str">
        <f>IF(CNGE_2025_M1_Secc5_Sub1!$D55="","",CNGE_2025_M1_Secc5_Sub1!$D55)</f>
        <v/>
      </c>
      <c r="E631" s="889"/>
      <c r="F631" s="889"/>
      <c r="G631" s="889"/>
      <c r="H631" s="889"/>
      <c r="I631" s="889"/>
      <c r="J631" s="889"/>
      <c r="K631" s="889"/>
      <c r="L631" s="890"/>
      <c r="M631" s="1088"/>
      <c r="N631" s="1043"/>
      <c r="O631" s="1088"/>
      <c r="P631" s="1043"/>
      <c r="Q631" s="1088"/>
      <c r="R631" s="1043"/>
      <c r="S631" s="1088"/>
      <c r="T631" s="1043"/>
      <c r="U631" s="1088"/>
      <c r="V631" s="1043"/>
      <c r="W631" s="1088"/>
      <c r="X631" s="1043"/>
      <c r="Y631" s="1088"/>
      <c r="Z631" s="1043"/>
      <c r="AA631" s="1088"/>
      <c r="AB631" s="1043"/>
      <c r="AC631" s="1088"/>
      <c r="AD631" s="1043"/>
      <c r="AI631">
        <f t="shared" si="84"/>
        <v>0</v>
      </c>
      <c r="AJ631">
        <f t="shared" si="85"/>
        <v>0</v>
      </c>
      <c r="AK631">
        <f t="shared" si="86"/>
        <v>0</v>
      </c>
      <c r="AL631">
        <f t="shared" si="87"/>
        <v>0</v>
      </c>
      <c r="AM631" s="293">
        <f t="shared" si="88"/>
        <v>0</v>
      </c>
      <c r="AN631" s="294" t="str">
        <f>IF(AM631=0,"",
IF(SUM($AM$606:AM631)=1,AO631,
IF($AM$727&gt;SUM($AM$606:AM631),_xlfn.CONCAT(", ",AO631),
IF($AM$727=SUM($AM$606:AM631),_xlfn.CONCAT(" y ",AO631)))))</f>
        <v/>
      </c>
      <c r="AO631" s="31">
        <v>25</v>
      </c>
      <c r="AP631" s="290">
        <f t="shared" si="89"/>
        <v>0</v>
      </c>
      <c r="AQ631" s="293">
        <f t="shared" si="90"/>
        <v>0</v>
      </c>
      <c r="AR631" s="294" t="str">
        <f>IF(AQ631=0,"",
IF(SUM($AQ$606:AQ631)=1,AS631,
IF($AQ$727&gt;SUM($AQ$606:AQ631),_xlfn.CONCAT(", ",AS631),
IF($AQ$727=SUM($AQ$606:AQ631),_xlfn.CONCAT(" y ",AS631)))))</f>
        <v/>
      </c>
      <c r="AS631" s="89" t="s">
        <v>5144</v>
      </c>
    </row>
    <row r="632" spans="1:45" ht="15" customHeight="1">
      <c r="A632" s="64"/>
      <c r="B632" s="11"/>
      <c r="C632" s="58" t="s">
        <v>5077</v>
      </c>
      <c r="D632" s="1020" t="str">
        <f>IF(CNGE_2025_M1_Secc5_Sub1!$D56="","",CNGE_2025_M1_Secc5_Sub1!$D56)</f>
        <v/>
      </c>
      <c r="E632" s="889"/>
      <c r="F632" s="889"/>
      <c r="G632" s="889"/>
      <c r="H632" s="889"/>
      <c r="I632" s="889"/>
      <c r="J632" s="889"/>
      <c r="K632" s="889"/>
      <c r="L632" s="890"/>
      <c r="M632" s="1088"/>
      <c r="N632" s="1043"/>
      <c r="O632" s="1088"/>
      <c r="P632" s="1043"/>
      <c r="Q632" s="1088"/>
      <c r="R632" s="1043"/>
      <c r="S632" s="1088"/>
      <c r="T632" s="1043"/>
      <c r="U632" s="1088"/>
      <c r="V632" s="1043"/>
      <c r="W632" s="1088"/>
      <c r="X632" s="1043"/>
      <c r="Y632" s="1088"/>
      <c r="Z632" s="1043"/>
      <c r="AA632" s="1088"/>
      <c r="AB632" s="1043"/>
      <c r="AC632" s="1088"/>
      <c r="AD632" s="1043"/>
      <c r="AI632">
        <f t="shared" si="84"/>
        <v>0</v>
      </c>
      <c r="AJ632">
        <f t="shared" si="85"/>
        <v>0</v>
      </c>
      <c r="AK632">
        <f t="shared" si="86"/>
        <v>0</v>
      </c>
      <c r="AL632">
        <f t="shared" si="87"/>
        <v>0</v>
      </c>
      <c r="AM632" s="293">
        <f t="shared" si="88"/>
        <v>0</v>
      </c>
      <c r="AN632" s="294" t="str">
        <f>IF(AM632=0,"",
IF(SUM($AM$606:AM632)=1,AO632,
IF($AM$727&gt;SUM($AM$606:AM632),_xlfn.CONCAT(", ",AO632),
IF($AM$727=SUM($AM$606:AM632),_xlfn.CONCAT(" y ",AO632)))))</f>
        <v/>
      </c>
      <c r="AO632" s="31">
        <v>26</v>
      </c>
      <c r="AP632" s="290">
        <f t="shared" si="89"/>
        <v>0</v>
      </c>
      <c r="AQ632" s="293">
        <f t="shared" si="90"/>
        <v>0</v>
      </c>
      <c r="AR632" s="294" t="str">
        <f>IF(AQ632=0,"",
IF(SUM($AQ$606:AQ632)=1,AS632,
IF($AQ$727&gt;SUM($AQ$606:AQ632),_xlfn.CONCAT(", ",AS632),
IF($AQ$727=SUM($AQ$606:AQ632),_xlfn.CONCAT(" y ",AS632)))))</f>
        <v/>
      </c>
      <c r="AS632" s="89" t="s">
        <v>5145</v>
      </c>
    </row>
    <row r="633" spans="1:45" ht="15" customHeight="1">
      <c r="A633" s="64"/>
      <c r="B633" s="11"/>
      <c r="C633" s="58" t="s">
        <v>5078</v>
      </c>
      <c r="D633" s="1020" t="str">
        <f>IF(CNGE_2025_M1_Secc5_Sub1!$D57="","",CNGE_2025_M1_Secc5_Sub1!$D57)</f>
        <v/>
      </c>
      <c r="E633" s="889"/>
      <c r="F633" s="889"/>
      <c r="G633" s="889"/>
      <c r="H633" s="889"/>
      <c r="I633" s="889"/>
      <c r="J633" s="889"/>
      <c r="K633" s="889"/>
      <c r="L633" s="890"/>
      <c r="M633" s="1088"/>
      <c r="N633" s="1043"/>
      <c r="O633" s="1088"/>
      <c r="P633" s="1043"/>
      <c r="Q633" s="1088"/>
      <c r="R633" s="1043"/>
      <c r="S633" s="1088"/>
      <c r="T633" s="1043"/>
      <c r="U633" s="1088"/>
      <c r="V633" s="1043"/>
      <c r="W633" s="1088"/>
      <c r="X633" s="1043"/>
      <c r="Y633" s="1088"/>
      <c r="Z633" s="1043"/>
      <c r="AA633" s="1088"/>
      <c r="AB633" s="1043"/>
      <c r="AC633" s="1088"/>
      <c r="AD633" s="1043"/>
      <c r="AI633">
        <f t="shared" si="84"/>
        <v>0</v>
      </c>
      <c r="AJ633">
        <f t="shared" si="85"/>
        <v>0</v>
      </c>
      <c r="AK633">
        <f t="shared" si="86"/>
        <v>0</v>
      </c>
      <c r="AL633">
        <f t="shared" si="87"/>
        <v>0</v>
      </c>
      <c r="AM633" s="293">
        <f t="shared" si="88"/>
        <v>0</v>
      </c>
      <c r="AN633" s="294" t="str">
        <f>IF(AM633=0,"",
IF(SUM($AM$606:AM633)=1,AO633,
IF($AM$727&gt;SUM($AM$606:AM633),_xlfn.CONCAT(", ",AO633),
IF($AM$727=SUM($AM$606:AM633),_xlfn.CONCAT(" y ",AO633)))))</f>
        <v/>
      </c>
      <c r="AO633" s="31">
        <v>27</v>
      </c>
      <c r="AP633" s="290">
        <f t="shared" si="89"/>
        <v>0</v>
      </c>
      <c r="AQ633" s="293">
        <f t="shared" si="90"/>
        <v>0</v>
      </c>
      <c r="AR633" s="294" t="str">
        <f>IF(AQ633=0,"",
IF(SUM($AQ$606:AQ633)=1,AS633,
IF($AQ$727&gt;SUM($AQ$606:AQ633),_xlfn.CONCAT(", ",AS633),
IF($AQ$727=SUM($AQ$606:AQ633),_xlfn.CONCAT(" y ",AS633)))))</f>
        <v/>
      </c>
      <c r="AS633" s="89" t="s">
        <v>5146</v>
      </c>
    </row>
    <row r="634" spans="1:45" ht="15" customHeight="1">
      <c r="A634" s="64"/>
      <c r="B634" s="11"/>
      <c r="C634" s="58" t="s">
        <v>5079</v>
      </c>
      <c r="D634" s="1020" t="str">
        <f>IF(CNGE_2025_M1_Secc5_Sub1!$D58="","",CNGE_2025_M1_Secc5_Sub1!$D58)</f>
        <v/>
      </c>
      <c r="E634" s="889"/>
      <c r="F634" s="889"/>
      <c r="G634" s="889"/>
      <c r="H634" s="889"/>
      <c r="I634" s="889"/>
      <c r="J634" s="889"/>
      <c r="K634" s="889"/>
      <c r="L634" s="890"/>
      <c r="M634" s="1088"/>
      <c r="N634" s="1043"/>
      <c r="O634" s="1088"/>
      <c r="P634" s="1043"/>
      <c r="Q634" s="1088"/>
      <c r="R634" s="1043"/>
      <c r="S634" s="1088"/>
      <c r="T634" s="1043"/>
      <c r="U634" s="1088"/>
      <c r="V634" s="1043"/>
      <c r="W634" s="1088"/>
      <c r="X634" s="1043"/>
      <c r="Y634" s="1088"/>
      <c r="Z634" s="1043"/>
      <c r="AA634" s="1088"/>
      <c r="AB634" s="1043"/>
      <c r="AC634" s="1088"/>
      <c r="AD634" s="1043"/>
      <c r="AI634">
        <f t="shared" si="84"/>
        <v>0</v>
      </c>
      <c r="AJ634">
        <f t="shared" si="85"/>
        <v>0</v>
      </c>
      <c r="AK634">
        <f t="shared" si="86"/>
        <v>0</v>
      </c>
      <c r="AL634">
        <f t="shared" si="87"/>
        <v>0</v>
      </c>
      <c r="AM634" s="293">
        <f t="shared" si="88"/>
        <v>0</v>
      </c>
      <c r="AN634" s="294" t="str">
        <f>IF(AM634=0,"",
IF(SUM($AM$606:AM634)=1,AO634,
IF($AM$727&gt;SUM($AM$606:AM634),_xlfn.CONCAT(", ",AO634),
IF($AM$727=SUM($AM$606:AM634),_xlfn.CONCAT(" y ",AO634)))))</f>
        <v/>
      </c>
      <c r="AO634" s="31">
        <v>28</v>
      </c>
      <c r="AP634" s="290">
        <f t="shared" si="89"/>
        <v>0</v>
      </c>
      <c r="AQ634" s="293">
        <f t="shared" si="90"/>
        <v>0</v>
      </c>
      <c r="AR634" s="294" t="str">
        <f>IF(AQ634=0,"",
IF(SUM($AQ$606:AQ634)=1,AS634,
IF($AQ$727&gt;SUM($AQ$606:AQ634),_xlfn.CONCAT(", ",AS634),
IF($AQ$727=SUM($AQ$606:AQ634),_xlfn.CONCAT(" y ",AS634)))))</f>
        <v/>
      </c>
      <c r="AS634" s="89" t="s">
        <v>5147</v>
      </c>
    </row>
    <row r="635" spans="1:45" ht="15" customHeight="1">
      <c r="A635" s="64"/>
      <c r="B635" s="11"/>
      <c r="C635" s="58" t="s">
        <v>5080</v>
      </c>
      <c r="D635" s="1020" t="str">
        <f>IF(CNGE_2025_M1_Secc5_Sub1!$D59="","",CNGE_2025_M1_Secc5_Sub1!$D59)</f>
        <v/>
      </c>
      <c r="E635" s="889"/>
      <c r="F635" s="889"/>
      <c r="G635" s="889"/>
      <c r="H635" s="889"/>
      <c r="I635" s="889"/>
      <c r="J635" s="889"/>
      <c r="K635" s="889"/>
      <c r="L635" s="890"/>
      <c r="M635" s="1088"/>
      <c r="N635" s="1043"/>
      <c r="O635" s="1088"/>
      <c r="P635" s="1043"/>
      <c r="Q635" s="1088"/>
      <c r="R635" s="1043"/>
      <c r="S635" s="1088"/>
      <c r="T635" s="1043"/>
      <c r="U635" s="1088"/>
      <c r="V635" s="1043"/>
      <c r="W635" s="1088"/>
      <c r="X635" s="1043"/>
      <c r="Y635" s="1088"/>
      <c r="Z635" s="1043"/>
      <c r="AA635" s="1088"/>
      <c r="AB635" s="1043"/>
      <c r="AC635" s="1088"/>
      <c r="AD635" s="1043"/>
      <c r="AI635">
        <f t="shared" si="84"/>
        <v>0</v>
      </c>
      <c r="AJ635">
        <f t="shared" si="85"/>
        <v>0</v>
      </c>
      <c r="AK635">
        <f t="shared" si="86"/>
        <v>0</v>
      </c>
      <c r="AL635">
        <f t="shared" si="87"/>
        <v>0</v>
      </c>
      <c r="AM635" s="293">
        <f t="shared" si="88"/>
        <v>0</v>
      </c>
      <c r="AN635" s="294" t="str">
        <f>IF(AM635=0,"",
IF(SUM($AM$606:AM635)=1,AO635,
IF($AM$727&gt;SUM($AM$606:AM635),_xlfn.CONCAT(", ",AO635),
IF($AM$727=SUM($AM$606:AM635),_xlfn.CONCAT(" y ",AO635)))))</f>
        <v/>
      </c>
      <c r="AO635" s="31">
        <v>29</v>
      </c>
      <c r="AP635" s="290">
        <f t="shared" si="89"/>
        <v>0</v>
      </c>
      <c r="AQ635" s="293">
        <f t="shared" si="90"/>
        <v>0</v>
      </c>
      <c r="AR635" s="294" t="str">
        <f>IF(AQ635=0,"",
IF(SUM($AQ$606:AQ635)=1,AS635,
IF($AQ$727&gt;SUM($AQ$606:AQ635),_xlfn.CONCAT(", ",AS635),
IF($AQ$727=SUM($AQ$606:AQ635),_xlfn.CONCAT(" y ",AS635)))))</f>
        <v/>
      </c>
      <c r="AS635" s="89" t="s">
        <v>5148</v>
      </c>
    </row>
    <row r="636" spans="1:45" ht="15" customHeight="1">
      <c r="A636" s="64"/>
      <c r="B636" s="11"/>
      <c r="C636" s="58" t="s">
        <v>5081</v>
      </c>
      <c r="D636" s="1020" t="str">
        <f>IF(CNGE_2025_M1_Secc5_Sub1!$D60="","",CNGE_2025_M1_Secc5_Sub1!$D60)</f>
        <v/>
      </c>
      <c r="E636" s="889"/>
      <c r="F636" s="889"/>
      <c r="G636" s="889"/>
      <c r="H636" s="889"/>
      <c r="I636" s="889"/>
      <c r="J636" s="889"/>
      <c r="K636" s="889"/>
      <c r="L636" s="890"/>
      <c r="M636" s="1088"/>
      <c r="N636" s="1043"/>
      <c r="O636" s="1088"/>
      <c r="P636" s="1043"/>
      <c r="Q636" s="1088"/>
      <c r="R636" s="1043"/>
      <c r="S636" s="1088"/>
      <c r="T636" s="1043"/>
      <c r="U636" s="1088"/>
      <c r="V636" s="1043"/>
      <c r="W636" s="1088"/>
      <c r="X636" s="1043"/>
      <c r="Y636" s="1088"/>
      <c r="Z636" s="1043"/>
      <c r="AA636" s="1088"/>
      <c r="AB636" s="1043"/>
      <c r="AC636" s="1088"/>
      <c r="AD636" s="1043"/>
      <c r="AI636">
        <f t="shared" si="84"/>
        <v>0</v>
      </c>
      <c r="AJ636">
        <f t="shared" si="85"/>
        <v>0</v>
      </c>
      <c r="AK636">
        <f t="shared" si="86"/>
        <v>0</v>
      </c>
      <c r="AL636">
        <f t="shared" si="87"/>
        <v>0</v>
      </c>
      <c r="AM636" s="293">
        <f t="shared" si="88"/>
        <v>0</v>
      </c>
      <c r="AN636" s="294" t="str">
        <f>IF(AM636=0,"",
IF(SUM($AM$606:AM636)=1,AO636,
IF($AM$727&gt;SUM($AM$606:AM636),_xlfn.CONCAT(", ",AO636),
IF($AM$727=SUM($AM$606:AM636),_xlfn.CONCAT(" y ",AO636)))))</f>
        <v/>
      </c>
      <c r="AO636" s="31">
        <v>30</v>
      </c>
      <c r="AP636" s="290">
        <f t="shared" si="89"/>
        <v>0</v>
      </c>
      <c r="AQ636" s="293">
        <f t="shared" si="90"/>
        <v>0</v>
      </c>
      <c r="AR636" s="294" t="str">
        <f>IF(AQ636=0,"",
IF(SUM($AQ$606:AQ636)=1,AS636,
IF($AQ$727&gt;SUM($AQ$606:AQ636),_xlfn.CONCAT(", ",AS636),
IF($AQ$727=SUM($AQ$606:AQ636),_xlfn.CONCAT(" y ",AS636)))))</f>
        <v/>
      </c>
      <c r="AS636" s="89" t="s">
        <v>5149</v>
      </c>
    </row>
    <row r="637" spans="1:45" ht="15" customHeight="1">
      <c r="A637" s="64"/>
      <c r="B637" s="11"/>
      <c r="C637" s="58" t="s">
        <v>5082</v>
      </c>
      <c r="D637" s="1020" t="str">
        <f>IF(CNGE_2025_M1_Secc5_Sub1!$D61="","",CNGE_2025_M1_Secc5_Sub1!$D61)</f>
        <v/>
      </c>
      <c r="E637" s="889"/>
      <c r="F637" s="889"/>
      <c r="G637" s="889"/>
      <c r="H637" s="889"/>
      <c r="I637" s="889"/>
      <c r="J637" s="889"/>
      <c r="K637" s="889"/>
      <c r="L637" s="890"/>
      <c r="M637" s="1088"/>
      <c r="N637" s="1043"/>
      <c r="O637" s="1088"/>
      <c r="P637" s="1043"/>
      <c r="Q637" s="1088"/>
      <c r="R637" s="1043"/>
      <c r="S637" s="1088"/>
      <c r="T637" s="1043"/>
      <c r="U637" s="1088"/>
      <c r="V637" s="1043"/>
      <c r="W637" s="1088"/>
      <c r="X637" s="1043"/>
      <c r="Y637" s="1088"/>
      <c r="Z637" s="1043"/>
      <c r="AA637" s="1088"/>
      <c r="AB637" s="1043"/>
      <c r="AC637" s="1088"/>
      <c r="AD637" s="1043"/>
      <c r="AI637">
        <f t="shared" si="84"/>
        <v>0</v>
      </c>
      <c r="AJ637">
        <f t="shared" si="85"/>
        <v>0</v>
      </c>
      <c r="AK637">
        <f t="shared" si="86"/>
        <v>0</v>
      </c>
      <c r="AL637">
        <f t="shared" si="87"/>
        <v>0</v>
      </c>
      <c r="AM637" s="293">
        <f t="shared" si="88"/>
        <v>0</v>
      </c>
      <c r="AN637" s="294" t="str">
        <f>IF(AM637=0,"",
IF(SUM($AM$606:AM637)=1,AO637,
IF($AM$727&gt;SUM($AM$606:AM637),_xlfn.CONCAT(", ",AO637),
IF($AM$727=SUM($AM$606:AM637),_xlfn.CONCAT(" y ",AO637)))))</f>
        <v/>
      </c>
      <c r="AO637" s="31">
        <v>31</v>
      </c>
      <c r="AP637" s="290">
        <f t="shared" si="89"/>
        <v>0</v>
      </c>
      <c r="AQ637" s="293">
        <f t="shared" si="90"/>
        <v>0</v>
      </c>
      <c r="AR637" s="294" t="str">
        <f>IF(AQ637=0,"",
IF(SUM($AQ$606:AQ637)=1,AS637,
IF($AQ$727&gt;SUM($AQ$606:AQ637),_xlfn.CONCAT(", ",AS637),
IF($AQ$727=SUM($AQ$606:AQ637),_xlfn.CONCAT(" y ",AS637)))))</f>
        <v/>
      </c>
      <c r="AS637" s="89" t="s">
        <v>5150</v>
      </c>
    </row>
    <row r="638" spans="1:45" ht="15" customHeight="1">
      <c r="A638" s="64"/>
      <c r="B638" s="11"/>
      <c r="C638" s="58" t="s">
        <v>5083</v>
      </c>
      <c r="D638" s="1020" t="str">
        <f>IF(CNGE_2025_M1_Secc5_Sub1!$D62="","",CNGE_2025_M1_Secc5_Sub1!$D62)</f>
        <v/>
      </c>
      <c r="E638" s="889"/>
      <c r="F638" s="889"/>
      <c r="G638" s="889"/>
      <c r="H638" s="889"/>
      <c r="I638" s="889"/>
      <c r="J638" s="889"/>
      <c r="K638" s="889"/>
      <c r="L638" s="890"/>
      <c r="M638" s="1088"/>
      <c r="N638" s="1043"/>
      <c r="O638" s="1088"/>
      <c r="P638" s="1043"/>
      <c r="Q638" s="1088"/>
      <c r="R638" s="1043"/>
      <c r="S638" s="1088"/>
      <c r="T638" s="1043"/>
      <c r="U638" s="1088"/>
      <c r="V638" s="1043"/>
      <c r="W638" s="1088"/>
      <c r="X638" s="1043"/>
      <c r="Y638" s="1088"/>
      <c r="Z638" s="1043"/>
      <c r="AA638" s="1088"/>
      <c r="AB638" s="1043"/>
      <c r="AC638" s="1088"/>
      <c r="AD638" s="1043"/>
      <c r="AI638">
        <f t="shared" ref="AI638:AI669" si="91">M638</f>
        <v>0</v>
      </c>
      <c r="AJ638">
        <f t="shared" ref="AJ638:AJ669" si="92">COUNTIF(O638:AD638,"NS")</f>
        <v>0</v>
      </c>
      <c r="AK638">
        <f t="shared" ref="AK638:AK669" si="93">SUM(O638:AD638)</f>
        <v>0</v>
      </c>
      <c r="AL638">
        <f t="shared" ref="AL638:AL669" si="94">IF(COUNTIF(M638:AD638,"NA")=9,0,IF(OR(AND(AI638=0,AJ638&gt;0),AND(AI638="NS",AK638&gt;0), AND(AI638="NS", AJ638=0,AK638=0)), 1, IF(OR(AND(AI638&gt;0,AJ638&gt;1,AI638&gt;AK638), AND(AI638="NS",AJ638=2), AND(AI638="NS",AK638=0,AJ638&gt;0),AI638=AK638), 0, 1)))</f>
        <v>0</v>
      </c>
      <c r="AM638" s="293">
        <f t="shared" ref="AM638:AM669" si="95">IF(SUM(AL638)=0,0,1)</f>
        <v>0</v>
      </c>
      <c r="AN638" s="294" t="str">
        <f>IF(AM638=0,"",
IF(SUM($AM$606:AM638)=1,AO638,
IF($AM$727&gt;SUM($AM$606:AM638),_xlfn.CONCAT(", ",AO638),
IF($AM$727=SUM($AM$606:AM638),_xlfn.CONCAT(" y ",AO638)))))</f>
        <v/>
      </c>
      <c r="AO638" s="31">
        <v>32</v>
      </c>
      <c r="AP638" s="290">
        <f t="shared" si="89"/>
        <v>0</v>
      </c>
      <c r="AQ638" s="293">
        <f t="shared" ref="AQ638:AQ669" si="96">IF(AP638=0,0,1)</f>
        <v>0</v>
      </c>
      <c r="AR638" s="294" t="str">
        <f>IF(AQ638=0,"",
IF(SUM($AQ$606:AQ638)=1,AS638,
IF($AQ$727&gt;SUM($AQ$606:AQ638),_xlfn.CONCAT(", ",AS638),
IF($AQ$727=SUM($AQ$606:AQ638),_xlfn.CONCAT(" y ",AS638)))))</f>
        <v/>
      </c>
      <c r="AS638" s="89" t="s">
        <v>5151</v>
      </c>
    </row>
    <row r="639" spans="1:45" ht="15" customHeight="1">
      <c r="A639" s="64"/>
      <c r="B639" s="11"/>
      <c r="C639" s="58" t="s">
        <v>5084</v>
      </c>
      <c r="D639" s="1020" t="str">
        <f>IF(CNGE_2025_M1_Secc5_Sub1!$D63="","",CNGE_2025_M1_Secc5_Sub1!$D63)</f>
        <v/>
      </c>
      <c r="E639" s="889"/>
      <c r="F639" s="889"/>
      <c r="G639" s="889"/>
      <c r="H639" s="889"/>
      <c r="I639" s="889"/>
      <c r="J639" s="889"/>
      <c r="K639" s="889"/>
      <c r="L639" s="890"/>
      <c r="M639" s="1088"/>
      <c r="N639" s="1043"/>
      <c r="O639" s="1088"/>
      <c r="P639" s="1043"/>
      <c r="Q639" s="1088"/>
      <c r="R639" s="1043"/>
      <c r="S639" s="1088"/>
      <c r="T639" s="1043"/>
      <c r="U639" s="1088"/>
      <c r="V639" s="1043"/>
      <c r="W639" s="1088"/>
      <c r="X639" s="1043"/>
      <c r="Y639" s="1088"/>
      <c r="Z639" s="1043"/>
      <c r="AA639" s="1088"/>
      <c r="AB639" s="1043"/>
      <c r="AC639" s="1088"/>
      <c r="AD639" s="1043"/>
      <c r="AI639">
        <f t="shared" si="91"/>
        <v>0</v>
      </c>
      <c r="AJ639">
        <f t="shared" si="92"/>
        <v>0</v>
      </c>
      <c r="AK639">
        <f t="shared" si="93"/>
        <v>0</v>
      </c>
      <c r="AL639">
        <f t="shared" si="94"/>
        <v>0</v>
      </c>
      <c r="AM639" s="293">
        <f t="shared" si="95"/>
        <v>0</v>
      </c>
      <c r="AN639" s="294" t="str">
        <f>IF(AM639=0,"",
IF(SUM($AM$606:AM639)=1,AO639,
IF($AM$727&gt;SUM($AM$606:AM639),_xlfn.CONCAT(", ",AO639),
IF($AM$727=SUM($AM$606:AM639),_xlfn.CONCAT(" y ",AO639)))))</f>
        <v/>
      </c>
      <c r="AO639" s="31">
        <v>33</v>
      </c>
      <c r="AP639" s="290">
        <f t="shared" ref="AP639:AP670" si="97">IF(AND(COUNTBLANK(D639)=0,COUNTA(M639:AD639)=9),0,IF(AND(COUNTBLANK(D639)=1,COUNTA(M639:AD639)=0),0,1))</f>
        <v>0</v>
      </c>
      <c r="AQ639" s="293">
        <f t="shared" si="96"/>
        <v>0</v>
      </c>
      <c r="AR639" s="294" t="str">
        <f>IF(AQ639=0,"",
IF(SUM($AQ$606:AQ639)=1,AS639,
IF($AQ$727&gt;SUM($AQ$606:AQ639),_xlfn.CONCAT(", ",AS639),
IF($AQ$727=SUM($AQ$606:AQ639),_xlfn.CONCAT(" y ",AS639)))))</f>
        <v/>
      </c>
      <c r="AS639" s="89" t="s">
        <v>5152</v>
      </c>
    </row>
    <row r="640" spans="1:45" ht="15" customHeight="1">
      <c r="A640" s="64"/>
      <c r="B640" s="11"/>
      <c r="C640" s="58" t="s">
        <v>5085</v>
      </c>
      <c r="D640" s="1020" t="str">
        <f>IF(CNGE_2025_M1_Secc5_Sub1!$D64="","",CNGE_2025_M1_Secc5_Sub1!$D64)</f>
        <v/>
      </c>
      <c r="E640" s="889"/>
      <c r="F640" s="889"/>
      <c r="G640" s="889"/>
      <c r="H640" s="889"/>
      <c r="I640" s="889"/>
      <c r="J640" s="889"/>
      <c r="K640" s="889"/>
      <c r="L640" s="890"/>
      <c r="M640" s="1088"/>
      <c r="N640" s="1043"/>
      <c r="O640" s="1088"/>
      <c r="P640" s="1043"/>
      <c r="Q640" s="1088"/>
      <c r="R640" s="1043"/>
      <c r="S640" s="1088"/>
      <c r="T640" s="1043"/>
      <c r="U640" s="1088"/>
      <c r="V640" s="1043"/>
      <c r="W640" s="1088"/>
      <c r="X640" s="1043"/>
      <c r="Y640" s="1088"/>
      <c r="Z640" s="1043"/>
      <c r="AA640" s="1088"/>
      <c r="AB640" s="1043"/>
      <c r="AC640" s="1088"/>
      <c r="AD640" s="1043"/>
      <c r="AI640">
        <f t="shared" si="91"/>
        <v>0</v>
      </c>
      <c r="AJ640">
        <f t="shared" si="92"/>
        <v>0</v>
      </c>
      <c r="AK640">
        <f t="shared" si="93"/>
        <v>0</v>
      </c>
      <c r="AL640">
        <f t="shared" si="94"/>
        <v>0</v>
      </c>
      <c r="AM640" s="293">
        <f t="shared" si="95"/>
        <v>0</v>
      </c>
      <c r="AN640" s="294" t="str">
        <f>IF(AM640=0,"",
IF(SUM($AM$606:AM640)=1,AO640,
IF($AM$727&gt;SUM($AM$606:AM640),_xlfn.CONCAT(", ",AO640),
IF($AM$727=SUM($AM$606:AM640),_xlfn.CONCAT(" y ",AO640)))))</f>
        <v/>
      </c>
      <c r="AO640" s="31">
        <v>34</v>
      </c>
      <c r="AP640" s="290">
        <f t="shared" si="97"/>
        <v>0</v>
      </c>
      <c r="AQ640" s="293">
        <f t="shared" si="96"/>
        <v>0</v>
      </c>
      <c r="AR640" s="294" t="str">
        <f>IF(AQ640=0,"",
IF(SUM($AQ$606:AQ640)=1,AS640,
IF($AQ$727&gt;SUM($AQ$606:AQ640),_xlfn.CONCAT(", ",AS640),
IF($AQ$727=SUM($AQ$606:AQ640),_xlfn.CONCAT(" y ",AS640)))))</f>
        <v/>
      </c>
      <c r="AS640" s="89" t="s">
        <v>5153</v>
      </c>
    </row>
    <row r="641" spans="1:45" ht="15" customHeight="1">
      <c r="A641" s="64"/>
      <c r="B641" s="11"/>
      <c r="C641" s="58" t="s">
        <v>5086</v>
      </c>
      <c r="D641" s="1020" t="str">
        <f>IF(CNGE_2025_M1_Secc5_Sub1!$D65="","",CNGE_2025_M1_Secc5_Sub1!$D65)</f>
        <v/>
      </c>
      <c r="E641" s="889"/>
      <c r="F641" s="889"/>
      <c r="G641" s="889"/>
      <c r="H641" s="889"/>
      <c r="I641" s="889"/>
      <c r="J641" s="889"/>
      <c r="K641" s="889"/>
      <c r="L641" s="890"/>
      <c r="M641" s="1088"/>
      <c r="N641" s="1043"/>
      <c r="O641" s="1088"/>
      <c r="P641" s="1043"/>
      <c r="Q641" s="1088"/>
      <c r="R641" s="1043"/>
      <c r="S641" s="1088"/>
      <c r="T641" s="1043"/>
      <c r="U641" s="1088"/>
      <c r="V641" s="1043"/>
      <c r="W641" s="1088"/>
      <c r="X641" s="1043"/>
      <c r="Y641" s="1088"/>
      <c r="Z641" s="1043"/>
      <c r="AA641" s="1088"/>
      <c r="AB641" s="1043"/>
      <c r="AC641" s="1088"/>
      <c r="AD641" s="1043"/>
      <c r="AI641">
        <f t="shared" si="91"/>
        <v>0</v>
      </c>
      <c r="AJ641">
        <f t="shared" si="92"/>
        <v>0</v>
      </c>
      <c r="AK641">
        <f t="shared" si="93"/>
        <v>0</v>
      </c>
      <c r="AL641">
        <f t="shared" si="94"/>
        <v>0</v>
      </c>
      <c r="AM641" s="293">
        <f t="shared" si="95"/>
        <v>0</v>
      </c>
      <c r="AN641" s="294" t="str">
        <f>IF(AM641=0,"",
IF(SUM($AM$606:AM641)=1,AO641,
IF($AM$727&gt;SUM($AM$606:AM641),_xlfn.CONCAT(", ",AO641),
IF($AM$727=SUM($AM$606:AM641),_xlfn.CONCAT(" y ",AO641)))))</f>
        <v/>
      </c>
      <c r="AO641" s="31">
        <v>35</v>
      </c>
      <c r="AP641" s="290">
        <f t="shared" si="97"/>
        <v>0</v>
      </c>
      <c r="AQ641" s="293">
        <f t="shared" si="96"/>
        <v>0</v>
      </c>
      <c r="AR641" s="294" t="str">
        <f>IF(AQ641=0,"",
IF(SUM($AQ$606:AQ641)=1,AS641,
IF($AQ$727&gt;SUM($AQ$606:AQ641),_xlfn.CONCAT(", ",AS641),
IF($AQ$727=SUM($AQ$606:AQ641),_xlfn.CONCAT(" y ",AS641)))))</f>
        <v/>
      </c>
      <c r="AS641" s="89" t="s">
        <v>5154</v>
      </c>
    </row>
    <row r="642" spans="1:45" ht="15" customHeight="1">
      <c r="A642" s="64"/>
      <c r="B642" s="11"/>
      <c r="C642" s="58" t="s">
        <v>5155</v>
      </c>
      <c r="D642" s="1020" t="str">
        <f>IF(CNGE_2025_M1_Secc5_Sub1!$D66="","",CNGE_2025_M1_Secc5_Sub1!$D66)</f>
        <v/>
      </c>
      <c r="E642" s="889"/>
      <c r="F642" s="889"/>
      <c r="G642" s="889"/>
      <c r="H642" s="889"/>
      <c r="I642" s="889"/>
      <c r="J642" s="889"/>
      <c r="K642" s="889"/>
      <c r="L642" s="890"/>
      <c r="M642" s="1088"/>
      <c r="N642" s="1043"/>
      <c r="O642" s="1088"/>
      <c r="P642" s="1043"/>
      <c r="Q642" s="1088"/>
      <c r="R642" s="1043"/>
      <c r="S642" s="1088"/>
      <c r="T642" s="1043"/>
      <c r="U642" s="1088"/>
      <c r="V642" s="1043"/>
      <c r="W642" s="1088"/>
      <c r="X642" s="1043"/>
      <c r="Y642" s="1088"/>
      <c r="Z642" s="1043"/>
      <c r="AA642" s="1088"/>
      <c r="AB642" s="1043"/>
      <c r="AC642" s="1088"/>
      <c r="AD642" s="1043"/>
      <c r="AI642">
        <f t="shared" si="91"/>
        <v>0</v>
      </c>
      <c r="AJ642">
        <f t="shared" si="92"/>
        <v>0</v>
      </c>
      <c r="AK642">
        <f t="shared" si="93"/>
        <v>0</v>
      </c>
      <c r="AL642">
        <f t="shared" si="94"/>
        <v>0</v>
      </c>
      <c r="AM642" s="293">
        <f t="shared" si="95"/>
        <v>0</v>
      </c>
      <c r="AN642" s="294" t="str">
        <f>IF(AM642=0,"",
IF(SUM($AM$606:AM642)=1,AO642,
IF($AM$727&gt;SUM($AM$606:AM642),_xlfn.CONCAT(", ",AO642),
IF($AM$727=SUM($AM$606:AM642),_xlfn.CONCAT(" y ",AO642)))))</f>
        <v/>
      </c>
      <c r="AO642" s="31">
        <v>36</v>
      </c>
      <c r="AP642" s="290">
        <f t="shared" si="97"/>
        <v>0</v>
      </c>
      <c r="AQ642" s="293">
        <f t="shared" si="96"/>
        <v>0</v>
      </c>
      <c r="AR642" s="294" t="str">
        <f>IF(AQ642=0,"",
IF(SUM($AQ$606:AQ642)=1,AS642,
IF($AQ$727&gt;SUM($AQ$606:AQ642),_xlfn.CONCAT(", ",AS642),
IF($AQ$727=SUM($AQ$606:AQ642),_xlfn.CONCAT(" y ",AS642)))))</f>
        <v/>
      </c>
      <c r="AS642" s="89" t="s">
        <v>5156</v>
      </c>
    </row>
    <row r="643" spans="1:45" ht="15" customHeight="1">
      <c r="A643" s="64"/>
      <c r="B643" s="11"/>
      <c r="C643" s="58" t="s">
        <v>5157</v>
      </c>
      <c r="D643" s="1020" t="str">
        <f>IF(CNGE_2025_M1_Secc5_Sub1!$D67="","",CNGE_2025_M1_Secc5_Sub1!$D67)</f>
        <v/>
      </c>
      <c r="E643" s="889"/>
      <c r="F643" s="889"/>
      <c r="G643" s="889"/>
      <c r="H643" s="889"/>
      <c r="I643" s="889"/>
      <c r="J643" s="889"/>
      <c r="K643" s="889"/>
      <c r="L643" s="890"/>
      <c r="M643" s="1088"/>
      <c r="N643" s="1043"/>
      <c r="O643" s="1088"/>
      <c r="P643" s="1043"/>
      <c r="Q643" s="1088"/>
      <c r="R643" s="1043"/>
      <c r="S643" s="1088"/>
      <c r="T643" s="1043"/>
      <c r="U643" s="1088"/>
      <c r="V643" s="1043"/>
      <c r="W643" s="1088"/>
      <c r="X643" s="1043"/>
      <c r="Y643" s="1088"/>
      <c r="Z643" s="1043"/>
      <c r="AA643" s="1088"/>
      <c r="AB643" s="1043"/>
      <c r="AC643" s="1088"/>
      <c r="AD643" s="1043"/>
      <c r="AI643">
        <f t="shared" si="91"/>
        <v>0</v>
      </c>
      <c r="AJ643">
        <f t="shared" si="92"/>
        <v>0</v>
      </c>
      <c r="AK643">
        <f t="shared" si="93"/>
        <v>0</v>
      </c>
      <c r="AL643">
        <f t="shared" si="94"/>
        <v>0</v>
      </c>
      <c r="AM643" s="293">
        <f t="shared" si="95"/>
        <v>0</v>
      </c>
      <c r="AN643" s="294" t="str">
        <f>IF(AM643=0,"",
IF(SUM($AM$606:AM643)=1,AO643,
IF($AM$727&gt;SUM($AM$606:AM643),_xlfn.CONCAT(", ",AO643),
IF($AM$727=SUM($AM$606:AM643),_xlfn.CONCAT(" y ",AO643)))))</f>
        <v/>
      </c>
      <c r="AO643" s="31">
        <v>37</v>
      </c>
      <c r="AP643" s="290">
        <f t="shared" si="97"/>
        <v>0</v>
      </c>
      <c r="AQ643" s="293">
        <f t="shared" si="96"/>
        <v>0</v>
      </c>
      <c r="AR643" s="294" t="str">
        <f>IF(AQ643=0,"",
IF(SUM($AQ$606:AQ643)=1,AS643,
IF($AQ$727&gt;SUM($AQ$606:AQ643),_xlfn.CONCAT(", ",AS643),
IF($AQ$727=SUM($AQ$606:AQ643),_xlfn.CONCAT(" y ",AS643)))))</f>
        <v/>
      </c>
      <c r="AS643" s="89" t="s">
        <v>5158</v>
      </c>
    </row>
    <row r="644" spans="1:45" ht="15" customHeight="1">
      <c r="A644" s="64"/>
      <c r="B644" s="11"/>
      <c r="C644" s="58" t="s">
        <v>5159</v>
      </c>
      <c r="D644" s="1020" t="str">
        <f>IF(CNGE_2025_M1_Secc5_Sub1!$D68="","",CNGE_2025_M1_Secc5_Sub1!$D68)</f>
        <v/>
      </c>
      <c r="E644" s="889"/>
      <c r="F644" s="889"/>
      <c r="G644" s="889"/>
      <c r="H644" s="889"/>
      <c r="I644" s="889"/>
      <c r="J644" s="889"/>
      <c r="K644" s="889"/>
      <c r="L644" s="890"/>
      <c r="M644" s="1088"/>
      <c r="N644" s="1043"/>
      <c r="O644" s="1088"/>
      <c r="P644" s="1043"/>
      <c r="Q644" s="1088"/>
      <c r="R644" s="1043"/>
      <c r="S644" s="1088"/>
      <c r="T644" s="1043"/>
      <c r="U644" s="1088"/>
      <c r="V644" s="1043"/>
      <c r="W644" s="1088"/>
      <c r="X644" s="1043"/>
      <c r="Y644" s="1088"/>
      <c r="Z644" s="1043"/>
      <c r="AA644" s="1088"/>
      <c r="AB644" s="1043"/>
      <c r="AC644" s="1088"/>
      <c r="AD644" s="1043"/>
      <c r="AI644">
        <f t="shared" si="91"/>
        <v>0</v>
      </c>
      <c r="AJ644">
        <f t="shared" si="92"/>
        <v>0</v>
      </c>
      <c r="AK644">
        <f t="shared" si="93"/>
        <v>0</v>
      </c>
      <c r="AL644">
        <f t="shared" si="94"/>
        <v>0</v>
      </c>
      <c r="AM644" s="293">
        <f t="shared" si="95"/>
        <v>0</v>
      </c>
      <c r="AN644" s="294" t="str">
        <f>IF(AM644=0,"",
IF(SUM($AM$606:AM644)=1,AO644,
IF($AM$727&gt;SUM($AM$606:AM644),_xlfn.CONCAT(", ",AO644),
IF($AM$727=SUM($AM$606:AM644),_xlfn.CONCAT(" y ",AO644)))))</f>
        <v/>
      </c>
      <c r="AO644" s="31">
        <v>38</v>
      </c>
      <c r="AP644" s="290">
        <f t="shared" si="97"/>
        <v>0</v>
      </c>
      <c r="AQ644" s="293">
        <f t="shared" si="96"/>
        <v>0</v>
      </c>
      <c r="AR644" s="294" t="str">
        <f>IF(AQ644=0,"",
IF(SUM($AQ$606:AQ644)=1,AS644,
IF($AQ$727&gt;SUM($AQ$606:AQ644),_xlfn.CONCAT(", ",AS644),
IF($AQ$727=SUM($AQ$606:AQ644),_xlfn.CONCAT(" y ",AS644)))))</f>
        <v/>
      </c>
      <c r="AS644" s="89" t="s">
        <v>5160</v>
      </c>
    </row>
    <row r="645" spans="1:45" ht="15" customHeight="1">
      <c r="A645" s="64"/>
      <c r="B645" s="11"/>
      <c r="C645" s="58" t="s">
        <v>5161</v>
      </c>
      <c r="D645" s="1020" t="str">
        <f>IF(CNGE_2025_M1_Secc5_Sub1!$D69="","",CNGE_2025_M1_Secc5_Sub1!$D69)</f>
        <v/>
      </c>
      <c r="E645" s="889"/>
      <c r="F645" s="889"/>
      <c r="G645" s="889"/>
      <c r="H645" s="889"/>
      <c r="I645" s="889"/>
      <c r="J645" s="889"/>
      <c r="K645" s="889"/>
      <c r="L645" s="890"/>
      <c r="M645" s="1088"/>
      <c r="N645" s="1043"/>
      <c r="O645" s="1088"/>
      <c r="P645" s="1043"/>
      <c r="Q645" s="1088"/>
      <c r="R645" s="1043"/>
      <c r="S645" s="1088"/>
      <c r="T645" s="1043"/>
      <c r="U645" s="1088"/>
      <c r="V645" s="1043"/>
      <c r="W645" s="1088"/>
      <c r="X645" s="1043"/>
      <c r="Y645" s="1088"/>
      <c r="Z645" s="1043"/>
      <c r="AA645" s="1088"/>
      <c r="AB645" s="1043"/>
      <c r="AC645" s="1088"/>
      <c r="AD645" s="1043"/>
      <c r="AI645">
        <f t="shared" si="91"/>
        <v>0</v>
      </c>
      <c r="AJ645">
        <f t="shared" si="92"/>
        <v>0</v>
      </c>
      <c r="AK645">
        <f t="shared" si="93"/>
        <v>0</v>
      </c>
      <c r="AL645">
        <f t="shared" si="94"/>
        <v>0</v>
      </c>
      <c r="AM645" s="293">
        <f t="shared" si="95"/>
        <v>0</v>
      </c>
      <c r="AN645" s="294" t="str">
        <f>IF(AM645=0,"",
IF(SUM($AM$606:AM645)=1,AO645,
IF($AM$727&gt;SUM($AM$606:AM645),_xlfn.CONCAT(", ",AO645),
IF($AM$727=SUM($AM$606:AM645),_xlfn.CONCAT(" y ",AO645)))))</f>
        <v/>
      </c>
      <c r="AO645" s="31">
        <v>39</v>
      </c>
      <c r="AP645" s="290">
        <f t="shared" si="97"/>
        <v>0</v>
      </c>
      <c r="AQ645" s="293">
        <f t="shared" si="96"/>
        <v>0</v>
      </c>
      <c r="AR645" s="294" t="str">
        <f>IF(AQ645=0,"",
IF(SUM($AQ$606:AQ645)=1,AS645,
IF($AQ$727&gt;SUM($AQ$606:AQ645),_xlfn.CONCAT(", ",AS645),
IF($AQ$727=SUM($AQ$606:AQ645),_xlfn.CONCAT(" y ",AS645)))))</f>
        <v/>
      </c>
      <c r="AS645" s="89" t="s">
        <v>5162</v>
      </c>
    </row>
    <row r="646" spans="1:45" ht="15" customHeight="1">
      <c r="A646" s="64"/>
      <c r="B646" s="11"/>
      <c r="C646" s="58" t="s">
        <v>5163</v>
      </c>
      <c r="D646" s="1020" t="str">
        <f>IF(CNGE_2025_M1_Secc5_Sub1!$D70="","",CNGE_2025_M1_Secc5_Sub1!$D70)</f>
        <v/>
      </c>
      <c r="E646" s="889"/>
      <c r="F646" s="889"/>
      <c r="G646" s="889"/>
      <c r="H646" s="889"/>
      <c r="I646" s="889"/>
      <c r="J646" s="889"/>
      <c r="K646" s="889"/>
      <c r="L646" s="890"/>
      <c r="M646" s="1088"/>
      <c r="N646" s="1043"/>
      <c r="O646" s="1088"/>
      <c r="P646" s="1043"/>
      <c r="Q646" s="1088"/>
      <c r="R646" s="1043"/>
      <c r="S646" s="1088"/>
      <c r="T646" s="1043"/>
      <c r="U646" s="1088"/>
      <c r="V646" s="1043"/>
      <c r="W646" s="1088"/>
      <c r="X646" s="1043"/>
      <c r="Y646" s="1088"/>
      <c r="Z646" s="1043"/>
      <c r="AA646" s="1088"/>
      <c r="AB646" s="1043"/>
      <c r="AC646" s="1088"/>
      <c r="AD646" s="1043"/>
      <c r="AI646">
        <f t="shared" si="91"/>
        <v>0</v>
      </c>
      <c r="AJ646">
        <f t="shared" si="92"/>
        <v>0</v>
      </c>
      <c r="AK646">
        <f t="shared" si="93"/>
        <v>0</v>
      </c>
      <c r="AL646">
        <f t="shared" si="94"/>
        <v>0</v>
      </c>
      <c r="AM646" s="293">
        <f t="shared" si="95"/>
        <v>0</v>
      </c>
      <c r="AN646" s="294" t="str">
        <f>IF(AM646=0,"",
IF(SUM($AM$606:AM646)=1,AO646,
IF($AM$727&gt;SUM($AM$606:AM646),_xlfn.CONCAT(", ",AO646),
IF($AM$727=SUM($AM$606:AM646),_xlfn.CONCAT(" y ",AO646)))))</f>
        <v/>
      </c>
      <c r="AO646" s="31">
        <v>40</v>
      </c>
      <c r="AP646" s="290">
        <f t="shared" si="97"/>
        <v>0</v>
      </c>
      <c r="AQ646" s="293">
        <f t="shared" si="96"/>
        <v>0</v>
      </c>
      <c r="AR646" s="294" t="str">
        <f>IF(AQ646=0,"",
IF(SUM($AQ$606:AQ646)=1,AS646,
IF($AQ$727&gt;SUM($AQ$606:AQ646),_xlfn.CONCAT(", ",AS646),
IF($AQ$727=SUM($AQ$606:AQ646),_xlfn.CONCAT(" y ",AS646)))))</f>
        <v/>
      </c>
      <c r="AS646" s="89" t="s">
        <v>5164</v>
      </c>
    </row>
    <row r="647" spans="1:45" ht="15" customHeight="1">
      <c r="A647" s="64"/>
      <c r="B647" s="11"/>
      <c r="C647" s="58" t="s">
        <v>5165</v>
      </c>
      <c r="D647" s="1020" t="str">
        <f>IF(CNGE_2025_M1_Secc5_Sub1!$D71="","",CNGE_2025_M1_Secc5_Sub1!$D71)</f>
        <v/>
      </c>
      <c r="E647" s="889"/>
      <c r="F647" s="889"/>
      <c r="G647" s="889"/>
      <c r="H647" s="889"/>
      <c r="I647" s="889"/>
      <c r="J647" s="889"/>
      <c r="K647" s="889"/>
      <c r="L647" s="890"/>
      <c r="M647" s="1088"/>
      <c r="N647" s="1043"/>
      <c r="O647" s="1088"/>
      <c r="P647" s="1043"/>
      <c r="Q647" s="1088"/>
      <c r="R647" s="1043"/>
      <c r="S647" s="1088"/>
      <c r="T647" s="1043"/>
      <c r="U647" s="1088"/>
      <c r="V647" s="1043"/>
      <c r="W647" s="1088"/>
      <c r="X647" s="1043"/>
      <c r="Y647" s="1088"/>
      <c r="Z647" s="1043"/>
      <c r="AA647" s="1088"/>
      <c r="AB647" s="1043"/>
      <c r="AC647" s="1088"/>
      <c r="AD647" s="1043"/>
      <c r="AI647">
        <f t="shared" si="91"/>
        <v>0</v>
      </c>
      <c r="AJ647">
        <f t="shared" si="92"/>
        <v>0</v>
      </c>
      <c r="AK647">
        <f t="shared" si="93"/>
        <v>0</v>
      </c>
      <c r="AL647">
        <f t="shared" si="94"/>
        <v>0</v>
      </c>
      <c r="AM647" s="293">
        <f t="shared" si="95"/>
        <v>0</v>
      </c>
      <c r="AN647" s="294" t="str">
        <f>IF(AM647=0,"",
IF(SUM($AM$606:AM647)=1,AO647,
IF($AM$727&gt;SUM($AM$606:AM647),_xlfn.CONCAT(", ",AO647),
IF($AM$727=SUM($AM$606:AM647),_xlfn.CONCAT(" y ",AO647)))))</f>
        <v/>
      </c>
      <c r="AO647" s="31">
        <v>41</v>
      </c>
      <c r="AP647" s="290">
        <f t="shared" si="97"/>
        <v>0</v>
      </c>
      <c r="AQ647" s="293">
        <f t="shared" si="96"/>
        <v>0</v>
      </c>
      <c r="AR647" s="294" t="str">
        <f>IF(AQ647=0,"",
IF(SUM($AQ$606:AQ647)=1,AS647,
IF($AQ$727&gt;SUM($AQ$606:AQ647),_xlfn.CONCAT(", ",AS647),
IF($AQ$727=SUM($AQ$606:AQ647),_xlfn.CONCAT(" y ",AS647)))))</f>
        <v/>
      </c>
      <c r="AS647" s="89" t="s">
        <v>5166</v>
      </c>
    </row>
    <row r="648" spans="1:45" ht="15" customHeight="1">
      <c r="A648" s="64"/>
      <c r="B648" s="11"/>
      <c r="C648" s="58" t="s">
        <v>5167</v>
      </c>
      <c r="D648" s="1020" t="str">
        <f>IF(CNGE_2025_M1_Secc5_Sub1!$D72="","",CNGE_2025_M1_Secc5_Sub1!$D72)</f>
        <v/>
      </c>
      <c r="E648" s="889"/>
      <c r="F648" s="889"/>
      <c r="G648" s="889"/>
      <c r="H648" s="889"/>
      <c r="I648" s="889"/>
      <c r="J648" s="889"/>
      <c r="K648" s="889"/>
      <c r="L648" s="890"/>
      <c r="M648" s="1088"/>
      <c r="N648" s="1043"/>
      <c r="O648" s="1088"/>
      <c r="P648" s="1043"/>
      <c r="Q648" s="1088"/>
      <c r="R648" s="1043"/>
      <c r="S648" s="1088"/>
      <c r="T648" s="1043"/>
      <c r="U648" s="1088"/>
      <c r="V648" s="1043"/>
      <c r="W648" s="1088"/>
      <c r="X648" s="1043"/>
      <c r="Y648" s="1088"/>
      <c r="Z648" s="1043"/>
      <c r="AA648" s="1088"/>
      <c r="AB648" s="1043"/>
      <c r="AC648" s="1088"/>
      <c r="AD648" s="1043"/>
      <c r="AI648">
        <f t="shared" si="91"/>
        <v>0</v>
      </c>
      <c r="AJ648">
        <f t="shared" si="92"/>
        <v>0</v>
      </c>
      <c r="AK648">
        <f t="shared" si="93"/>
        <v>0</v>
      </c>
      <c r="AL648">
        <f t="shared" si="94"/>
        <v>0</v>
      </c>
      <c r="AM648" s="293">
        <f t="shared" si="95"/>
        <v>0</v>
      </c>
      <c r="AN648" s="294" t="str">
        <f>IF(AM648=0,"",
IF(SUM($AM$606:AM648)=1,AO648,
IF($AM$727&gt;SUM($AM$606:AM648),_xlfn.CONCAT(", ",AO648),
IF($AM$727=SUM($AM$606:AM648),_xlfn.CONCAT(" y ",AO648)))))</f>
        <v/>
      </c>
      <c r="AO648" s="31">
        <v>42</v>
      </c>
      <c r="AP648" s="290">
        <f t="shared" si="97"/>
        <v>0</v>
      </c>
      <c r="AQ648" s="293">
        <f t="shared" si="96"/>
        <v>0</v>
      </c>
      <c r="AR648" s="294" t="str">
        <f>IF(AQ648=0,"",
IF(SUM($AQ$606:AQ648)=1,AS648,
IF($AQ$727&gt;SUM($AQ$606:AQ648),_xlfn.CONCAT(", ",AS648),
IF($AQ$727=SUM($AQ$606:AQ648),_xlfn.CONCAT(" y ",AS648)))))</f>
        <v/>
      </c>
      <c r="AS648" s="89" t="s">
        <v>5168</v>
      </c>
    </row>
    <row r="649" spans="1:45" ht="15" customHeight="1">
      <c r="A649" s="64"/>
      <c r="B649" s="11"/>
      <c r="C649" s="58" t="s">
        <v>5169</v>
      </c>
      <c r="D649" s="1020" t="str">
        <f>IF(CNGE_2025_M1_Secc5_Sub1!$D73="","",CNGE_2025_M1_Secc5_Sub1!$D73)</f>
        <v/>
      </c>
      <c r="E649" s="889"/>
      <c r="F649" s="889"/>
      <c r="G649" s="889"/>
      <c r="H649" s="889"/>
      <c r="I649" s="889"/>
      <c r="J649" s="889"/>
      <c r="K649" s="889"/>
      <c r="L649" s="890"/>
      <c r="M649" s="1088"/>
      <c r="N649" s="1043"/>
      <c r="O649" s="1088"/>
      <c r="P649" s="1043"/>
      <c r="Q649" s="1088"/>
      <c r="R649" s="1043"/>
      <c r="S649" s="1088"/>
      <c r="T649" s="1043"/>
      <c r="U649" s="1088"/>
      <c r="V649" s="1043"/>
      <c r="W649" s="1088"/>
      <c r="X649" s="1043"/>
      <c r="Y649" s="1088"/>
      <c r="Z649" s="1043"/>
      <c r="AA649" s="1088"/>
      <c r="AB649" s="1043"/>
      <c r="AC649" s="1088"/>
      <c r="AD649" s="1043"/>
      <c r="AI649">
        <f t="shared" si="91"/>
        <v>0</v>
      </c>
      <c r="AJ649">
        <f t="shared" si="92"/>
        <v>0</v>
      </c>
      <c r="AK649">
        <f t="shared" si="93"/>
        <v>0</v>
      </c>
      <c r="AL649">
        <f t="shared" si="94"/>
        <v>0</v>
      </c>
      <c r="AM649" s="293">
        <f t="shared" si="95"/>
        <v>0</v>
      </c>
      <c r="AN649" s="294" t="str">
        <f>IF(AM649=0,"",
IF(SUM($AM$606:AM649)=1,AO649,
IF($AM$727&gt;SUM($AM$606:AM649),_xlfn.CONCAT(", ",AO649),
IF($AM$727=SUM($AM$606:AM649),_xlfn.CONCAT(" y ",AO649)))))</f>
        <v/>
      </c>
      <c r="AO649" s="31">
        <v>43</v>
      </c>
      <c r="AP649" s="290">
        <f t="shared" si="97"/>
        <v>0</v>
      </c>
      <c r="AQ649" s="293">
        <f t="shared" si="96"/>
        <v>0</v>
      </c>
      <c r="AR649" s="294" t="str">
        <f>IF(AQ649=0,"",
IF(SUM($AQ$606:AQ649)=1,AS649,
IF($AQ$727&gt;SUM($AQ$606:AQ649),_xlfn.CONCAT(", ",AS649),
IF($AQ$727=SUM($AQ$606:AQ649),_xlfn.CONCAT(" y ",AS649)))))</f>
        <v/>
      </c>
      <c r="AS649" s="89" t="s">
        <v>5170</v>
      </c>
    </row>
    <row r="650" spans="1:45" ht="15" customHeight="1">
      <c r="A650" s="64"/>
      <c r="B650" s="11"/>
      <c r="C650" s="58" t="s">
        <v>5171</v>
      </c>
      <c r="D650" s="1020" t="str">
        <f>IF(CNGE_2025_M1_Secc5_Sub1!$D74="","",CNGE_2025_M1_Secc5_Sub1!$D74)</f>
        <v/>
      </c>
      <c r="E650" s="889"/>
      <c r="F650" s="889"/>
      <c r="G650" s="889"/>
      <c r="H650" s="889"/>
      <c r="I650" s="889"/>
      <c r="J650" s="889"/>
      <c r="K650" s="889"/>
      <c r="L650" s="890"/>
      <c r="M650" s="1088"/>
      <c r="N650" s="1043"/>
      <c r="O650" s="1088"/>
      <c r="P650" s="1043"/>
      <c r="Q650" s="1088"/>
      <c r="R650" s="1043"/>
      <c r="S650" s="1088"/>
      <c r="T650" s="1043"/>
      <c r="U650" s="1088"/>
      <c r="V650" s="1043"/>
      <c r="W650" s="1088"/>
      <c r="X650" s="1043"/>
      <c r="Y650" s="1088"/>
      <c r="Z650" s="1043"/>
      <c r="AA650" s="1088"/>
      <c r="AB650" s="1043"/>
      <c r="AC650" s="1088"/>
      <c r="AD650" s="1043"/>
      <c r="AI650">
        <f t="shared" si="91"/>
        <v>0</v>
      </c>
      <c r="AJ650">
        <f t="shared" si="92"/>
        <v>0</v>
      </c>
      <c r="AK650">
        <f t="shared" si="93"/>
        <v>0</v>
      </c>
      <c r="AL650">
        <f t="shared" si="94"/>
        <v>0</v>
      </c>
      <c r="AM650" s="293">
        <f t="shared" si="95"/>
        <v>0</v>
      </c>
      <c r="AN650" s="294" t="str">
        <f>IF(AM650=0,"",
IF(SUM($AM$606:AM650)=1,AO650,
IF($AM$727&gt;SUM($AM$606:AM650),_xlfn.CONCAT(", ",AO650),
IF($AM$727=SUM($AM$606:AM650),_xlfn.CONCAT(" y ",AO650)))))</f>
        <v/>
      </c>
      <c r="AO650" s="31">
        <v>44</v>
      </c>
      <c r="AP650" s="290">
        <f t="shared" si="97"/>
        <v>0</v>
      </c>
      <c r="AQ650" s="293">
        <f t="shared" si="96"/>
        <v>0</v>
      </c>
      <c r="AR650" s="294" t="str">
        <f>IF(AQ650=0,"",
IF(SUM($AQ$606:AQ650)=1,AS650,
IF($AQ$727&gt;SUM($AQ$606:AQ650),_xlfn.CONCAT(", ",AS650),
IF($AQ$727=SUM($AQ$606:AQ650),_xlfn.CONCAT(" y ",AS650)))))</f>
        <v/>
      </c>
      <c r="AS650" s="89" t="s">
        <v>5172</v>
      </c>
    </row>
    <row r="651" spans="1:45" ht="15" customHeight="1">
      <c r="A651" s="64"/>
      <c r="B651" s="11"/>
      <c r="C651" s="58" t="s">
        <v>5173</v>
      </c>
      <c r="D651" s="1020" t="str">
        <f>IF(CNGE_2025_M1_Secc5_Sub1!$D75="","",CNGE_2025_M1_Secc5_Sub1!$D75)</f>
        <v/>
      </c>
      <c r="E651" s="889"/>
      <c r="F651" s="889"/>
      <c r="G651" s="889"/>
      <c r="H651" s="889"/>
      <c r="I651" s="889"/>
      <c r="J651" s="889"/>
      <c r="K651" s="889"/>
      <c r="L651" s="890"/>
      <c r="M651" s="1088"/>
      <c r="N651" s="1043"/>
      <c r="O651" s="1088"/>
      <c r="P651" s="1043"/>
      <c r="Q651" s="1088"/>
      <c r="R651" s="1043"/>
      <c r="S651" s="1088"/>
      <c r="T651" s="1043"/>
      <c r="U651" s="1088"/>
      <c r="V651" s="1043"/>
      <c r="W651" s="1088"/>
      <c r="X651" s="1043"/>
      <c r="Y651" s="1088"/>
      <c r="Z651" s="1043"/>
      <c r="AA651" s="1088"/>
      <c r="AB651" s="1043"/>
      <c r="AC651" s="1088"/>
      <c r="AD651" s="1043"/>
      <c r="AI651">
        <f t="shared" si="91"/>
        <v>0</v>
      </c>
      <c r="AJ651">
        <f t="shared" si="92"/>
        <v>0</v>
      </c>
      <c r="AK651">
        <f t="shared" si="93"/>
        <v>0</v>
      </c>
      <c r="AL651">
        <f t="shared" si="94"/>
        <v>0</v>
      </c>
      <c r="AM651" s="293">
        <f t="shared" si="95"/>
        <v>0</v>
      </c>
      <c r="AN651" s="294" t="str">
        <f>IF(AM651=0,"",
IF(SUM($AM$606:AM651)=1,AO651,
IF($AM$727&gt;SUM($AM$606:AM651),_xlfn.CONCAT(", ",AO651),
IF($AM$727=SUM($AM$606:AM651),_xlfn.CONCAT(" y ",AO651)))))</f>
        <v/>
      </c>
      <c r="AO651" s="31">
        <v>45</v>
      </c>
      <c r="AP651" s="290">
        <f t="shared" si="97"/>
        <v>0</v>
      </c>
      <c r="AQ651" s="293">
        <f t="shared" si="96"/>
        <v>0</v>
      </c>
      <c r="AR651" s="294" t="str">
        <f>IF(AQ651=0,"",
IF(SUM($AQ$606:AQ651)=1,AS651,
IF($AQ$727&gt;SUM($AQ$606:AQ651),_xlfn.CONCAT(", ",AS651),
IF($AQ$727=SUM($AQ$606:AQ651),_xlfn.CONCAT(" y ",AS651)))))</f>
        <v/>
      </c>
      <c r="AS651" s="89" t="s">
        <v>5174</v>
      </c>
    </row>
    <row r="652" spans="1:45" ht="15" customHeight="1">
      <c r="A652" s="64"/>
      <c r="B652" s="11"/>
      <c r="C652" s="58" t="s">
        <v>5175</v>
      </c>
      <c r="D652" s="1020" t="str">
        <f>IF(CNGE_2025_M1_Secc5_Sub1!$D76="","",CNGE_2025_M1_Secc5_Sub1!$D76)</f>
        <v/>
      </c>
      <c r="E652" s="889"/>
      <c r="F652" s="889"/>
      <c r="G652" s="889"/>
      <c r="H652" s="889"/>
      <c r="I652" s="889"/>
      <c r="J652" s="889"/>
      <c r="K652" s="889"/>
      <c r="L652" s="890"/>
      <c r="M652" s="1088"/>
      <c r="N652" s="1043"/>
      <c r="O652" s="1088"/>
      <c r="P652" s="1043"/>
      <c r="Q652" s="1088"/>
      <c r="R652" s="1043"/>
      <c r="S652" s="1088"/>
      <c r="T652" s="1043"/>
      <c r="U652" s="1088"/>
      <c r="V652" s="1043"/>
      <c r="W652" s="1088"/>
      <c r="X652" s="1043"/>
      <c r="Y652" s="1088"/>
      <c r="Z652" s="1043"/>
      <c r="AA652" s="1088"/>
      <c r="AB652" s="1043"/>
      <c r="AC652" s="1088"/>
      <c r="AD652" s="1043"/>
      <c r="AI652">
        <f t="shared" si="91"/>
        <v>0</v>
      </c>
      <c r="AJ652">
        <f t="shared" si="92"/>
        <v>0</v>
      </c>
      <c r="AK652">
        <f t="shared" si="93"/>
        <v>0</v>
      </c>
      <c r="AL652">
        <f t="shared" si="94"/>
        <v>0</v>
      </c>
      <c r="AM652" s="293">
        <f t="shared" si="95"/>
        <v>0</v>
      </c>
      <c r="AN652" s="294" t="str">
        <f>IF(AM652=0,"",
IF(SUM($AM$606:AM652)=1,AO652,
IF($AM$727&gt;SUM($AM$606:AM652),_xlfn.CONCAT(", ",AO652),
IF($AM$727=SUM($AM$606:AM652),_xlfn.CONCAT(" y ",AO652)))))</f>
        <v/>
      </c>
      <c r="AO652" s="31">
        <v>46</v>
      </c>
      <c r="AP652" s="290">
        <f t="shared" si="97"/>
        <v>0</v>
      </c>
      <c r="AQ652" s="293">
        <f t="shared" si="96"/>
        <v>0</v>
      </c>
      <c r="AR652" s="294" t="str">
        <f>IF(AQ652=0,"",
IF(SUM($AQ$606:AQ652)=1,AS652,
IF($AQ$727&gt;SUM($AQ$606:AQ652),_xlfn.CONCAT(", ",AS652),
IF($AQ$727=SUM($AQ$606:AQ652),_xlfn.CONCAT(" y ",AS652)))))</f>
        <v/>
      </c>
      <c r="AS652" s="89" t="s">
        <v>5176</v>
      </c>
    </row>
    <row r="653" spans="1:45" ht="15" customHeight="1">
      <c r="A653" s="64"/>
      <c r="B653" s="11"/>
      <c r="C653" s="58" t="s">
        <v>5177</v>
      </c>
      <c r="D653" s="1020" t="str">
        <f>IF(CNGE_2025_M1_Secc5_Sub1!$D77="","",CNGE_2025_M1_Secc5_Sub1!$D77)</f>
        <v/>
      </c>
      <c r="E653" s="889"/>
      <c r="F653" s="889"/>
      <c r="G653" s="889"/>
      <c r="H653" s="889"/>
      <c r="I653" s="889"/>
      <c r="J653" s="889"/>
      <c r="K653" s="889"/>
      <c r="L653" s="890"/>
      <c r="M653" s="1088"/>
      <c r="N653" s="1043"/>
      <c r="O653" s="1088"/>
      <c r="P653" s="1043"/>
      <c r="Q653" s="1088"/>
      <c r="R653" s="1043"/>
      <c r="S653" s="1088"/>
      <c r="T653" s="1043"/>
      <c r="U653" s="1088"/>
      <c r="V653" s="1043"/>
      <c r="W653" s="1088"/>
      <c r="X653" s="1043"/>
      <c r="Y653" s="1088"/>
      <c r="Z653" s="1043"/>
      <c r="AA653" s="1088"/>
      <c r="AB653" s="1043"/>
      <c r="AC653" s="1088"/>
      <c r="AD653" s="1043"/>
      <c r="AI653">
        <f t="shared" si="91"/>
        <v>0</v>
      </c>
      <c r="AJ653">
        <f t="shared" si="92"/>
        <v>0</v>
      </c>
      <c r="AK653">
        <f t="shared" si="93"/>
        <v>0</v>
      </c>
      <c r="AL653">
        <f t="shared" si="94"/>
        <v>0</v>
      </c>
      <c r="AM653" s="293">
        <f t="shared" si="95"/>
        <v>0</v>
      </c>
      <c r="AN653" s="294" t="str">
        <f>IF(AM653=0,"",
IF(SUM($AM$606:AM653)=1,AO653,
IF($AM$727&gt;SUM($AM$606:AM653),_xlfn.CONCAT(", ",AO653),
IF($AM$727=SUM($AM$606:AM653),_xlfn.CONCAT(" y ",AO653)))))</f>
        <v/>
      </c>
      <c r="AO653" s="31">
        <v>47</v>
      </c>
      <c r="AP653" s="290">
        <f t="shared" si="97"/>
        <v>0</v>
      </c>
      <c r="AQ653" s="293">
        <f t="shared" si="96"/>
        <v>0</v>
      </c>
      <c r="AR653" s="294" t="str">
        <f>IF(AQ653=0,"",
IF(SUM($AQ$606:AQ653)=1,AS653,
IF($AQ$727&gt;SUM($AQ$606:AQ653),_xlfn.CONCAT(", ",AS653),
IF($AQ$727=SUM($AQ$606:AQ653),_xlfn.CONCAT(" y ",AS653)))))</f>
        <v/>
      </c>
      <c r="AS653" s="89" t="s">
        <v>5178</v>
      </c>
    </row>
    <row r="654" spans="1:45" ht="15" customHeight="1">
      <c r="A654" s="64"/>
      <c r="B654" s="11"/>
      <c r="C654" s="58" t="s">
        <v>5179</v>
      </c>
      <c r="D654" s="1020" t="str">
        <f>IF(CNGE_2025_M1_Secc5_Sub1!$D78="","",CNGE_2025_M1_Secc5_Sub1!$D78)</f>
        <v/>
      </c>
      <c r="E654" s="889"/>
      <c r="F654" s="889"/>
      <c r="G654" s="889"/>
      <c r="H654" s="889"/>
      <c r="I654" s="889"/>
      <c r="J654" s="889"/>
      <c r="K654" s="889"/>
      <c r="L654" s="890"/>
      <c r="M654" s="1088"/>
      <c r="N654" s="1043"/>
      <c r="O654" s="1088"/>
      <c r="P654" s="1043"/>
      <c r="Q654" s="1088"/>
      <c r="R654" s="1043"/>
      <c r="S654" s="1088"/>
      <c r="T654" s="1043"/>
      <c r="U654" s="1088"/>
      <c r="V654" s="1043"/>
      <c r="W654" s="1088"/>
      <c r="X654" s="1043"/>
      <c r="Y654" s="1088"/>
      <c r="Z654" s="1043"/>
      <c r="AA654" s="1088"/>
      <c r="AB654" s="1043"/>
      <c r="AC654" s="1088"/>
      <c r="AD654" s="1043"/>
      <c r="AI654">
        <f t="shared" si="91"/>
        <v>0</v>
      </c>
      <c r="AJ654">
        <f t="shared" si="92"/>
        <v>0</v>
      </c>
      <c r="AK654">
        <f t="shared" si="93"/>
        <v>0</v>
      </c>
      <c r="AL654">
        <f t="shared" si="94"/>
        <v>0</v>
      </c>
      <c r="AM654" s="293">
        <f t="shared" si="95"/>
        <v>0</v>
      </c>
      <c r="AN654" s="294" t="str">
        <f>IF(AM654=0,"",
IF(SUM($AM$606:AM654)=1,AO654,
IF($AM$727&gt;SUM($AM$606:AM654),_xlfn.CONCAT(", ",AO654),
IF($AM$727=SUM($AM$606:AM654),_xlfn.CONCAT(" y ",AO654)))))</f>
        <v/>
      </c>
      <c r="AO654" s="31">
        <v>48</v>
      </c>
      <c r="AP654" s="290">
        <f t="shared" si="97"/>
        <v>0</v>
      </c>
      <c r="AQ654" s="293">
        <f t="shared" si="96"/>
        <v>0</v>
      </c>
      <c r="AR654" s="294" t="str">
        <f>IF(AQ654=0,"",
IF(SUM($AQ$606:AQ654)=1,AS654,
IF($AQ$727&gt;SUM($AQ$606:AQ654),_xlfn.CONCAT(", ",AS654),
IF($AQ$727=SUM($AQ$606:AQ654),_xlfn.CONCAT(" y ",AS654)))))</f>
        <v/>
      </c>
      <c r="AS654" s="89" t="s">
        <v>5180</v>
      </c>
    </row>
    <row r="655" spans="1:45" ht="15" customHeight="1">
      <c r="A655" s="64"/>
      <c r="B655" s="11"/>
      <c r="C655" s="58" t="s">
        <v>5181</v>
      </c>
      <c r="D655" s="1020" t="str">
        <f>IF(CNGE_2025_M1_Secc5_Sub1!$D79="","",CNGE_2025_M1_Secc5_Sub1!$D79)</f>
        <v/>
      </c>
      <c r="E655" s="889"/>
      <c r="F655" s="889"/>
      <c r="G655" s="889"/>
      <c r="H655" s="889"/>
      <c r="I655" s="889"/>
      <c r="J655" s="889"/>
      <c r="K655" s="889"/>
      <c r="L655" s="890"/>
      <c r="M655" s="1088"/>
      <c r="N655" s="1043"/>
      <c r="O655" s="1088"/>
      <c r="P655" s="1043"/>
      <c r="Q655" s="1088"/>
      <c r="R655" s="1043"/>
      <c r="S655" s="1088"/>
      <c r="T655" s="1043"/>
      <c r="U655" s="1088"/>
      <c r="V655" s="1043"/>
      <c r="W655" s="1088"/>
      <c r="X655" s="1043"/>
      <c r="Y655" s="1088"/>
      <c r="Z655" s="1043"/>
      <c r="AA655" s="1088"/>
      <c r="AB655" s="1043"/>
      <c r="AC655" s="1088"/>
      <c r="AD655" s="1043"/>
      <c r="AI655">
        <f t="shared" si="91"/>
        <v>0</v>
      </c>
      <c r="AJ655">
        <f t="shared" si="92"/>
        <v>0</v>
      </c>
      <c r="AK655">
        <f t="shared" si="93"/>
        <v>0</v>
      </c>
      <c r="AL655">
        <f t="shared" si="94"/>
        <v>0</v>
      </c>
      <c r="AM655" s="293">
        <f t="shared" si="95"/>
        <v>0</v>
      </c>
      <c r="AN655" s="294" t="str">
        <f>IF(AM655=0,"",
IF(SUM($AM$606:AM655)=1,AO655,
IF($AM$727&gt;SUM($AM$606:AM655),_xlfn.CONCAT(", ",AO655),
IF($AM$727=SUM($AM$606:AM655),_xlfn.CONCAT(" y ",AO655)))))</f>
        <v/>
      </c>
      <c r="AO655" s="31">
        <v>49</v>
      </c>
      <c r="AP655" s="290">
        <f t="shared" si="97"/>
        <v>0</v>
      </c>
      <c r="AQ655" s="293">
        <f t="shared" si="96"/>
        <v>0</v>
      </c>
      <c r="AR655" s="294" t="str">
        <f>IF(AQ655=0,"",
IF(SUM($AQ$606:AQ655)=1,AS655,
IF($AQ$727&gt;SUM($AQ$606:AQ655),_xlfn.CONCAT(", ",AS655),
IF($AQ$727=SUM($AQ$606:AQ655),_xlfn.CONCAT(" y ",AS655)))))</f>
        <v/>
      </c>
      <c r="AS655" s="89" t="s">
        <v>5182</v>
      </c>
    </row>
    <row r="656" spans="1:45" ht="15" customHeight="1">
      <c r="A656" s="64"/>
      <c r="B656" s="11"/>
      <c r="C656" s="58" t="s">
        <v>5183</v>
      </c>
      <c r="D656" s="1020" t="str">
        <f>IF(CNGE_2025_M1_Secc5_Sub1!$D80="","",CNGE_2025_M1_Secc5_Sub1!$D80)</f>
        <v/>
      </c>
      <c r="E656" s="889"/>
      <c r="F656" s="889"/>
      <c r="G656" s="889"/>
      <c r="H656" s="889"/>
      <c r="I656" s="889"/>
      <c r="J656" s="889"/>
      <c r="K656" s="889"/>
      <c r="L656" s="890"/>
      <c r="M656" s="1088"/>
      <c r="N656" s="1043"/>
      <c r="O656" s="1088"/>
      <c r="P656" s="1043"/>
      <c r="Q656" s="1088"/>
      <c r="R656" s="1043"/>
      <c r="S656" s="1088"/>
      <c r="T656" s="1043"/>
      <c r="U656" s="1088"/>
      <c r="V656" s="1043"/>
      <c r="W656" s="1088"/>
      <c r="X656" s="1043"/>
      <c r="Y656" s="1088"/>
      <c r="Z656" s="1043"/>
      <c r="AA656" s="1088"/>
      <c r="AB656" s="1043"/>
      <c r="AC656" s="1088"/>
      <c r="AD656" s="1043"/>
      <c r="AI656">
        <f t="shared" si="91"/>
        <v>0</v>
      </c>
      <c r="AJ656">
        <f t="shared" si="92"/>
        <v>0</v>
      </c>
      <c r="AK656">
        <f t="shared" si="93"/>
        <v>0</v>
      </c>
      <c r="AL656">
        <f t="shared" si="94"/>
        <v>0</v>
      </c>
      <c r="AM656" s="293">
        <f t="shared" si="95"/>
        <v>0</v>
      </c>
      <c r="AN656" s="294" t="str">
        <f>IF(AM656=0,"",
IF(SUM($AM$606:AM656)=1,AO656,
IF($AM$727&gt;SUM($AM$606:AM656),_xlfn.CONCAT(", ",AO656),
IF($AM$727=SUM($AM$606:AM656),_xlfn.CONCAT(" y ",AO656)))))</f>
        <v/>
      </c>
      <c r="AO656" s="31">
        <v>50</v>
      </c>
      <c r="AP656" s="290">
        <f t="shared" si="97"/>
        <v>0</v>
      </c>
      <c r="AQ656" s="293">
        <f t="shared" si="96"/>
        <v>0</v>
      </c>
      <c r="AR656" s="294" t="str">
        <f>IF(AQ656=0,"",
IF(SUM($AQ$606:AQ656)=1,AS656,
IF($AQ$727&gt;SUM($AQ$606:AQ656),_xlfn.CONCAT(", ",AS656),
IF($AQ$727=SUM($AQ$606:AQ656),_xlfn.CONCAT(" y ",AS656)))))</f>
        <v/>
      </c>
      <c r="AS656" s="89" t="s">
        <v>5184</v>
      </c>
    </row>
    <row r="657" spans="1:45" ht="15" customHeight="1">
      <c r="A657" s="64"/>
      <c r="B657" s="11"/>
      <c r="C657" s="58" t="s">
        <v>5185</v>
      </c>
      <c r="D657" s="1020" t="str">
        <f>IF(CNGE_2025_M1_Secc5_Sub1!$D81="","",CNGE_2025_M1_Secc5_Sub1!$D81)</f>
        <v/>
      </c>
      <c r="E657" s="889"/>
      <c r="F657" s="889"/>
      <c r="G657" s="889"/>
      <c r="H657" s="889"/>
      <c r="I657" s="889"/>
      <c r="J657" s="889"/>
      <c r="K657" s="889"/>
      <c r="L657" s="890"/>
      <c r="M657" s="1088"/>
      <c r="N657" s="1043"/>
      <c r="O657" s="1088"/>
      <c r="P657" s="1043"/>
      <c r="Q657" s="1088"/>
      <c r="R657" s="1043"/>
      <c r="S657" s="1088"/>
      <c r="T657" s="1043"/>
      <c r="U657" s="1088"/>
      <c r="V657" s="1043"/>
      <c r="W657" s="1088"/>
      <c r="X657" s="1043"/>
      <c r="Y657" s="1088"/>
      <c r="Z657" s="1043"/>
      <c r="AA657" s="1088"/>
      <c r="AB657" s="1043"/>
      <c r="AC657" s="1088"/>
      <c r="AD657" s="1043"/>
      <c r="AI657">
        <f t="shared" si="91"/>
        <v>0</v>
      </c>
      <c r="AJ657">
        <f t="shared" si="92"/>
        <v>0</v>
      </c>
      <c r="AK657">
        <f t="shared" si="93"/>
        <v>0</v>
      </c>
      <c r="AL657">
        <f t="shared" si="94"/>
        <v>0</v>
      </c>
      <c r="AM657" s="293">
        <f t="shared" si="95"/>
        <v>0</v>
      </c>
      <c r="AN657" s="294" t="str">
        <f>IF(AM657=0,"",
IF(SUM($AM$606:AM657)=1,AO657,
IF($AM$727&gt;SUM($AM$606:AM657),_xlfn.CONCAT(", ",AO657),
IF($AM$727=SUM($AM$606:AM657),_xlfn.CONCAT(" y ",AO657)))))</f>
        <v/>
      </c>
      <c r="AO657" s="31">
        <v>51</v>
      </c>
      <c r="AP657" s="290">
        <f t="shared" si="97"/>
        <v>0</v>
      </c>
      <c r="AQ657" s="293">
        <f t="shared" si="96"/>
        <v>0</v>
      </c>
      <c r="AR657" s="294" t="str">
        <f>IF(AQ657=0,"",
IF(SUM($AQ$606:AQ657)=1,AS657,
IF($AQ$727&gt;SUM($AQ$606:AQ657),_xlfn.CONCAT(", ",AS657),
IF($AQ$727=SUM($AQ$606:AQ657),_xlfn.CONCAT(" y ",AS657)))))</f>
        <v/>
      </c>
      <c r="AS657" s="89" t="s">
        <v>5186</v>
      </c>
    </row>
    <row r="658" spans="1:45" ht="15" customHeight="1">
      <c r="A658" s="64"/>
      <c r="B658" s="11"/>
      <c r="C658" s="58" t="s">
        <v>5187</v>
      </c>
      <c r="D658" s="1020" t="str">
        <f>IF(CNGE_2025_M1_Secc5_Sub1!$D82="","",CNGE_2025_M1_Secc5_Sub1!$D82)</f>
        <v/>
      </c>
      <c r="E658" s="889"/>
      <c r="F658" s="889"/>
      <c r="G658" s="889"/>
      <c r="H658" s="889"/>
      <c r="I658" s="889"/>
      <c r="J658" s="889"/>
      <c r="K658" s="889"/>
      <c r="L658" s="890"/>
      <c r="M658" s="1088"/>
      <c r="N658" s="1043"/>
      <c r="O658" s="1088"/>
      <c r="P658" s="1043"/>
      <c r="Q658" s="1088"/>
      <c r="R658" s="1043"/>
      <c r="S658" s="1088"/>
      <c r="T658" s="1043"/>
      <c r="U658" s="1088"/>
      <c r="V658" s="1043"/>
      <c r="W658" s="1088"/>
      <c r="X658" s="1043"/>
      <c r="Y658" s="1088"/>
      <c r="Z658" s="1043"/>
      <c r="AA658" s="1088"/>
      <c r="AB658" s="1043"/>
      <c r="AC658" s="1088"/>
      <c r="AD658" s="1043"/>
      <c r="AI658">
        <f t="shared" si="91"/>
        <v>0</v>
      </c>
      <c r="AJ658">
        <f t="shared" si="92"/>
        <v>0</v>
      </c>
      <c r="AK658">
        <f t="shared" si="93"/>
        <v>0</v>
      </c>
      <c r="AL658">
        <f t="shared" si="94"/>
        <v>0</v>
      </c>
      <c r="AM658" s="293">
        <f t="shared" si="95"/>
        <v>0</v>
      </c>
      <c r="AN658" s="294" t="str">
        <f>IF(AM658=0,"",
IF(SUM($AM$606:AM658)=1,AO658,
IF($AM$727&gt;SUM($AM$606:AM658),_xlfn.CONCAT(", ",AO658),
IF($AM$727=SUM($AM$606:AM658),_xlfn.CONCAT(" y ",AO658)))))</f>
        <v/>
      </c>
      <c r="AO658" s="31">
        <v>52</v>
      </c>
      <c r="AP658" s="290">
        <f t="shared" si="97"/>
        <v>0</v>
      </c>
      <c r="AQ658" s="293">
        <f t="shared" si="96"/>
        <v>0</v>
      </c>
      <c r="AR658" s="294" t="str">
        <f>IF(AQ658=0,"",
IF(SUM($AQ$606:AQ658)=1,AS658,
IF($AQ$727&gt;SUM($AQ$606:AQ658),_xlfn.CONCAT(", ",AS658),
IF($AQ$727=SUM($AQ$606:AQ658),_xlfn.CONCAT(" y ",AS658)))))</f>
        <v/>
      </c>
      <c r="AS658" s="89" t="s">
        <v>5188</v>
      </c>
    </row>
    <row r="659" spans="1:45" ht="15" customHeight="1">
      <c r="A659" s="64"/>
      <c r="B659" s="11"/>
      <c r="C659" s="58" t="s">
        <v>5189</v>
      </c>
      <c r="D659" s="1020" t="str">
        <f>IF(CNGE_2025_M1_Secc5_Sub1!$D83="","",CNGE_2025_M1_Secc5_Sub1!$D83)</f>
        <v/>
      </c>
      <c r="E659" s="889"/>
      <c r="F659" s="889"/>
      <c r="G659" s="889"/>
      <c r="H659" s="889"/>
      <c r="I659" s="889"/>
      <c r="J659" s="889"/>
      <c r="K659" s="889"/>
      <c r="L659" s="890"/>
      <c r="M659" s="1088"/>
      <c r="N659" s="1043"/>
      <c r="O659" s="1088"/>
      <c r="P659" s="1043"/>
      <c r="Q659" s="1088"/>
      <c r="R659" s="1043"/>
      <c r="S659" s="1088"/>
      <c r="T659" s="1043"/>
      <c r="U659" s="1088"/>
      <c r="V659" s="1043"/>
      <c r="W659" s="1088"/>
      <c r="X659" s="1043"/>
      <c r="Y659" s="1088"/>
      <c r="Z659" s="1043"/>
      <c r="AA659" s="1088"/>
      <c r="AB659" s="1043"/>
      <c r="AC659" s="1088"/>
      <c r="AD659" s="1043"/>
      <c r="AI659">
        <f t="shared" si="91"/>
        <v>0</v>
      </c>
      <c r="AJ659">
        <f t="shared" si="92"/>
        <v>0</v>
      </c>
      <c r="AK659">
        <f t="shared" si="93"/>
        <v>0</v>
      </c>
      <c r="AL659">
        <f t="shared" si="94"/>
        <v>0</v>
      </c>
      <c r="AM659" s="293">
        <f t="shared" si="95"/>
        <v>0</v>
      </c>
      <c r="AN659" s="294" t="str">
        <f>IF(AM659=0,"",
IF(SUM($AM$606:AM659)=1,AO659,
IF($AM$727&gt;SUM($AM$606:AM659),_xlfn.CONCAT(", ",AO659),
IF($AM$727=SUM($AM$606:AM659),_xlfn.CONCAT(" y ",AO659)))))</f>
        <v/>
      </c>
      <c r="AO659" s="31">
        <v>53</v>
      </c>
      <c r="AP659" s="290">
        <f t="shared" si="97"/>
        <v>0</v>
      </c>
      <c r="AQ659" s="293">
        <f t="shared" si="96"/>
        <v>0</v>
      </c>
      <c r="AR659" s="294" t="str">
        <f>IF(AQ659=0,"",
IF(SUM($AQ$606:AQ659)=1,AS659,
IF($AQ$727&gt;SUM($AQ$606:AQ659),_xlfn.CONCAT(", ",AS659),
IF($AQ$727=SUM($AQ$606:AQ659),_xlfn.CONCAT(" y ",AS659)))))</f>
        <v/>
      </c>
      <c r="AS659" s="89" t="s">
        <v>5190</v>
      </c>
    </row>
    <row r="660" spans="1:45" ht="15" customHeight="1">
      <c r="A660" s="64"/>
      <c r="B660" s="11"/>
      <c r="C660" s="58" t="s">
        <v>5191</v>
      </c>
      <c r="D660" s="1020" t="str">
        <f>IF(CNGE_2025_M1_Secc5_Sub1!$D84="","",CNGE_2025_M1_Secc5_Sub1!$D84)</f>
        <v/>
      </c>
      <c r="E660" s="889"/>
      <c r="F660" s="889"/>
      <c r="G660" s="889"/>
      <c r="H660" s="889"/>
      <c r="I660" s="889"/>
      <c r="J660" s="889"/>
      <c r="K660" s="889"/>
      <c r="L660" s="890"/>
      <c r="M660" s="1088"/>
      <c r="N660" s="1043"/>
      <c r="O660" s="1088"/>
      <c r="P660" s="1043"/>
      <c r="Q660" s="1088"/>
      <c r="R660" s="1043"/>
      <c r="S660" s="1088"/>
      <c r="T660" s="1043"/>
      <c r="U660" s="1088"/>
      <c r="V660" s="1043"/>
      <c r="W660" s="1088"/>
      <c r="X660" s="1043"/>
      <c r="Y660" s="1088"/>
      <c r="Z660" s="1043"/>
      <c r="AA660" s="1088"/>
      <c r="AB660" s="1043"/>
      <c r="AC660" s="1088"/>
      <c r="AD660" s="1043"/>
      <c r="AI660">
        <f t="shared" si="91"/>
        <v>0</v>
      </c>
      <c r="AJ660">
        <f t="shared" si="92"/>
        <v>0</v>
      </c>
      <c r="AK660">
        <f t="shared" si="93"/>
        <v>0</v>
      </c>
      <c r="AL660">
        <f t="shared" si="94"/>
        <v>0</v>
      </c>
      <c r="AM660" s="293">
        <f t="shared" si="95"/>
        <v>0</v>
      </c>
      <c r="AN660" s="294" t="str">
        <f>IF(AM660=0,"",
IF(SUM($AM$606:AM660)=1,AO660,
IF($AM$727&gt;SUM($AM$606:AM660),_xlfn.CONCAT(", ",AO660),
IF($AM$727=SUM($AM$606:AM660),_xlfn.CONCAT(" y ",AO660)))))</f>
        <v/>
      </c>
      <c r="AO660" s="31">
        <v>54</v>
      </c>
      <c r="AP660" s="290">
        <f t="shared" si="97"/>
        <v>0</v>
      </c>
      <c r="AQ660" s="293">
        <f t="shared" si="96"/>
        <v>0</v>
      </c>
      <c r="AR660" s="294" t="str">
        <f>IF(AQ660=0,"",
IF(SUM($AQ$606:AQ660)=1,AS660,
IF($AQ$727&gt;SUM($AQ$606:AQ660),_xlfn.CONCAT(", ",AS660),
IF($AQ$727=SUM($AQ$606:AQ660),_xlfn.CONCAT(" y ",AS660)))))</f>
        <v/>
      </c>
      <c r="AS660" s="89" t="s">
        <v>5192</v>
      </c>
    </row>
    <row r="661" spans="1:45" ht="15" customHeight="1">
      <c r="A661" s="64"/>
      <c r="B661" s="11"/>
      <c r="C661" s="58" t="s">
        <v>5193</v>
      </c>
      <c r="D661" s="1020" t="str">
        <f>IF(CNGE_2025_M1_Secc5_Sub1!$D85="","",CNGE_2025_M1_Secc5_Sub1!$D85)</f>
        <v/>
      </c>
      <c r="E661" s="889"/>
      <c r="F661" s="889"/>
      <c r="G661" s="889"/>
      <c r="H661" s="889"/>
      <c r="I661" s="889"/>
      <c r="J661" s="889"/>
      <c r="K661" s="889"/>
      <c r="L661" s="890"/>
      <c r="M661" s="1088"/>
      <c r="N661" s="1043"/>
      <c r="O661" s="1088"/>
      <c r="P661" s="1043"/>
      <c r="Q661" s="1088"/>
      <c r="R661" s="1043"/>
      <c r="S661" s="1088"/>
      <c r="T661" s="1043"/>
      <c r="U661" s="1088"/>
      <c r="V661" s="1043"/>
      <c r="W661" s="1088"/>
      <c r="X661" s="1043"/>
      <c r="Y661" s="1088"/>
      <c r="Z661" s="1043"/>
      <c r="AA661" s="1088"/>
      <c r="AB661" s="1043"/>
      <c r="AC661" s="1088"/>
      <c r="AD661" s="1043"/>
      <c r="AI661">
        <f t="shared" si="91"/>
        <v>0</v>
      </c>
      <c r="AJ661">
        <f t="shared" si="92"/>
        <v>0</v>
      </c>
      <c r="AK661">
        <f t="shared" si="93"/>
        <v>0</v>
      </c>
      <c r="AL661">
        <f t="shared" si="94"/>
        <v>0</v>
      </c>
      <c r="AM661" s="293">
        <f t="shared" si="95"/>
        <v>0</v>
      </c>
      <c r="AN661" s="294" t="str">
        <f>IF(AM661=0,"",
IF(SUM($AM$606:AM661)=1,AO661,
IF($AM$727&gt;SUM($AM$606:AM661),_xlfn.CONCAT(", ",AO661),
IF($AM$727=SUM($AM$606:AM661),_xlfn.CONCAT(" y ",AO661)))))</f>
        <v/>
      </c>
      <c r="AO661" s="31">
        <v>55</v>
      </c>
      <c r="AP661" s="290">
        <f t="shared" si="97"/>
        <v>0</v>
      </c>
      <c r="AQ661" s="293">
        <f t="shared" si="96"/>
        <v>0</v>
      </c>
      <c r="AR661" s="294" t="str">
        <f>IF(AQ661=0,"",
IF(SUM($AQ$606:AQ661)=1,AS661,
IF($AQ$727&gt;SUM($AQ$606:AQ661),_xlfn.CONCAT(", ",AS661),
IF($AQ$727=SUM($AQ$606:AQ661),_xlfn.CONCAT(" y ",AS661)))))</f>
        <v/>
      </c>
      <c r="AS661" s="89" t="s">
        <v>5194</v>
      </c>
    </row>
    <row r="662" spans="1:45" ht="15" customHeight="1">
      <c r="A662" s="64"/>
      <c r="B662" s="11"/>
      <c r="C662" s="58" t="s">
        <v>5195</v>
      </c>
      <c r="D662" s="1020" t="str">
        <f>IF(CNGE_2025_M1_Secc5_Sub1!$D86="","",CNGE_2025_M1_Secc5_Sub1!$D86)</f>
        <v/>
      </c>
      <c r="E662" s="889"/>
      <c r="F662" s="889"/>
      <c r="G662" s="889"/>
      <c r="H662" s="889"/>
      <c r="I662" s="889"/>
      <c r="J662" s="889"/>
      <c r="K662" s="889"/>
      <c r="L662" s="890"/>
      <c r="M662" s="1088"/>
      <c r="N662" s="1043"/>
      <c r="O662" s="1088"/>
      <c r="P662" s="1043"/>
      <c r="Q662" s="1088"/>
      <c r="R662" s="1043"/>
      <c r="S662" s="1088"/>
      <c r="T662" s="1043"/>
      <c r="U662" s="1088"/>
      <c r="V662" s="1043"/>
      <c r="W662" s="1088"/>
      <c r="X662" s="1043"/>
      <c r="Y662" s="1088"/>
      <c r="Z662" s="1043"/>
      <c r="AA662" s="1088"/>
      <c r="AB662" s="1043"/>
      <c r="AC662" s="1088"/>
      <c r="AD662" s="1043"/>
      <c r="AI662">
        <f t="shared" si="91"/>
        <v>0</v>
      </c>
      <c r="AJ662">
        <f t="shared" si="92"/>
        <v>0</v>
      </c>
      <c r="AK662">
        <f t="shared" si="93"/>
        <v>0</v>
      </c>
      <c r="AL662">
        <f t="shared" si="94"/>
        <v>0</v>
      </c>
      <c r="AM662" s="293">
        <f t="shared" si="95"/>
        <v>0</v>
      </c>
      <c r="AN662" s="294" t="str">
        <f>IF(AM662=0,"",
IF(SUM($AM$606:AM662)=1,AO662,
IF($AM$727&gt;SUM($AM$606:AM662),_xlfn.CONCAT(", ",AO662),
IF($AM$727=SUM($AM$606:AM662),_xlfn.CONCAT(" y ",AO662)))))</f>
        <v/>
      </c>
      <c r="AO662" s="31">
        <v>56</v>
      </c>
      <c r="AP662" s="290">
        <f t="shared" si="97"/>
        <v>0</v>
      </c>
      <c r="AQ662" s="293">
        <f t="shared" si="96"/>
        <v>0</v>
      </c>
      <c r="AR662" s="294" t="str">
        <f>IF(AQ662=0,"",
IF(SUM($AQ$606:AQ662)=1,AS662,
IF($AQ$727&gt;SUM($AQ$606:AQ662),_xlfn.CONCAT(", ",AS662),
IF($AQ$727=SUM($AQ$606:AQ662),_xlfn.CONCAT(" y ",AS662)))))</f>
        <v/>
      </c>
      <c r="AS662" s="89" t="s">
        <v>5196</v>
      </c>
    </row>
    <row r="663" spans="1:45" ht="15" customHeight="1">
      <c r="A663" s="64"/>
      <c r="B663" s="11"/>
      <c r="C663" s="58" t="s">
        <v>5197</v>
      </c>
      <c r="D663" s="1020" t="str">
        <f>IF(CNGE_2025_M1_Secc5_Sub1!$D87="","",CNGE_2025_M1_Secc5_Sub1!$D87)</f>
        <v/>
      </c>
      <c r="E663" s="889"/>
      <c r="F663" s="889"/>
      <c r="G663" s="889"/>
      <c r="H663" s="889"/>
      <c r="I663" s="889"/>
      <c r="J663" s="889"/>
      <c r="K663" s="889"/>
      <c r="L663" s="890"/>
      <c r="M663" s="1088"/>
      <c r="N663" s="1043"/>
      <c r="O663" s="1088"/>
      <c r="P663" s="1043"/>
      <c r="Q663" s="1088"/>
      <c r="R663" s="1043"/>
      <c r="S663" s="1088"/>
      <c r="T663" s="1043"/>
      <c r="U663" s="1088"/>
      <c r="V663" s="1043"/>
      <c r="W663" s="1088"/>
      <c r="X663" s="1043"/>
      <c r="Y663" s="1088"/>
      <c r="Z663" s="1043"/>
      <c r="AA663" s="1088"/>
      <c r="AB663" s="1043"/>
      <c r="AC663" s="1088"/>
      <c r="AD663" s="1043"/>
      <c r="AI663">
        <f t="shared" si="91"/>
        <v>0</v>
      </c>
      <c r="AJ663">
        <f t="shared" si="92"/>
        <v>0</v>
      </c>
      <c r="AK663">
        <f t="shared" si="93"/>
        <v>0</v>
      </c>
      <c r="AL663">
        <f t="shared" si="94"/>
        <v>0</v>
      </c>
      <c r="AM663" s="293">
        <f t="shared" si="95"/>
        <v>0</v>
      </c>
      <c r="AN663" s="294" t="str">
        <f>IF(AM663=0,"",
IF(SUM($AM$606:AM663)=1,AO663,
IF($AM$727&gt;SUM($AM$606:AM663),_xlfn.CONCAT(", ",AO663),
IF($AM$727=SUM($AM$606:AM663),_xlfn.CONCAT(" y ",AO663)))))</f>
        <v/>
      </c>
      <c r="AO663" s="31">
        <v>57</v>
      </c>
      <c r="AP663" s="290">
        <f t="shared" si="97"/>
        <v>0</v>
      </c>
      <c r="AQ663" s="293">
        <f t="shared" si="96"/>
        <v>0</v>
      </c>
      <c r="AR663" s="294" t="str">
        <f>IF(AQ663=0,"",
IF(SUM($AQ$606:AQ663)=1,AS663,
IF($AQ$727&gt;SUM($AQ$606:AQ663),_xlfn.CONCAT(", ",AS663),
IF($AQ$727=SUM($AQ$606:AQ663),_xlfn.CONCAT(" y ",AS663)))))</f>
        <v/>
      </c>
      <c r="AS663" s="89" t="s">
        <v>5198</v>
      </c>
    </row>
    <row r="664" spans="1:45" ht="15" customHeight="1">
      <c r="A664" s="64"/>
      <c r="B664" s="11"/>
      <c r="C664" s="58" t="s">
        <v>5199</v>
      </c>
      <c r="D664" s="1020" t="str">
        <f>IF(CNGE_2025_M1_Secc5_Sub1!$D88="","",CNGE_2025_M1_Secc5_Sub1!$D88)</f>
        <v/>
      </c>
      <c r="E664" s="889"/>
      <c r="F664" s="889"/>
      <c r="G664" s="889"/>
      <c r="H664" s="889"/>
      <c r="I664" s="889"/>
      <c r="J664" s="889"/>
      <c r="K664" s="889"/>
      <c r="L664" s="890"/>
      <c r="M664" s="1088"/>
      <c r="N664" s="1043"/>
      <c r="O664" s="1088"/>
      <c r="P664" s="1043"/>
      <c r="Q664" s="1088"/>
      <c r="R664" s="1043"/>
      <c r="S664" s="1088"/>
      <c r="T664" s="1043"/>
      <c r="U664" s="1088"/>
      <c r="V664" s="1043"/>
      <c r="W664" s="1088"/>
      <c r="X664" s="1043"/>
      <c r="Y664" s="1088"/>
      <c r="Z664" s="1043"/>
      <c r="AA664" s="1088"/>
      <c r="AB664" s="1043"/>
      <c r="AC664" s="1088"/>
      <c r="AD664" s="1043"/>
      <c r="AI664">
        <f t="shared" si="91"/>
        <v>0</v>
      </c>
      <c r="AJ664">
        <f t="shared" si="92"/>
        <v>0</v>
      </c>
      <c r="AK664">
        <f t="shared" si="93"/>
        <v>0</v>
      </c>
      <c r="AL664">
        <f t="shared" si="94"/>
        <v>0</v>
      </c>
      <c r="AM664" s="293">
        <f t="shared" si="95"/>
        <v>0</v>
      </c>
      <c r="AN664" s="294" t="str">
        <f>IF(AM664=0,"",
IF(SUM($AM$606:AM664)=1,AO664,
IF($AM$727&gt;SUM($AM$606:AM664),_xlfn.CONCAT(", ",AO664),
IF($AM$727=SUM($AM$606:AM664),_xlfn.CONCAT(" y ",AO664)))))</f>
        <v/>
      </c>
      <c r="AO664" s="31">
        <v>58</v>
      </c>
      <c r="AP664" s="290">
        <f t="shared" si="97"/>
        <v>0</v>
      </c>
      <c r="AQ664" s="293">
        <f t="shared" si="96"/>
        <v>0</v>
      </c>
      <c r="AR664" s="294" t="str">
        <f>IF(AQ664=0,"",
IF(SUM($AQ$606:AQ664)=1,AS664,
IF($AQ$727&gt;SUM($AQ$606:AQ664),_xlfn.CONCAT(", ",AS664),
IF($AQ$727=SUM($AQ$606:AQ664),_xlfn.CONCAT(" y ",AS664)))))</f>
        <v/>
      </c>
      <c r="AS664" s="89" t="s">
        <v>5200</v>
      </c>
    </row>
    <row r="665" spans="1:45" ht="15" customHeight="1">
      <c r="A665" s="64"/>
      <c r="B665" s="11"/>
      <c r="C665" s="58" t="s">
        <v>5201</v>
      </c>
      <c r="D665" s="1020" t="str">
        <f>IF(CNGE_2025_M1_Secc5_Sub1!$D89="","",CNGE_2025_M1_Secc5_Sub1!$D89)</f>
        <v/>
      </c>
      <c r="E665" s="889"/>
      <c r="F665" s="889"/>
      <c r="G665" s="889"/>
      <c r="H665" s="889"/>
      <c r="I665" s="889"/>
      <c r="J665" s="889"/>
      <c r="K665" s="889"/>
      <c r="L665" s="890"/>
      <c r="M665" s="1088"/>
      <c r="N665" s="1043"/>
      <c r="O665" s="1088"/>
      <c r="P665" s="1043"/>
      <c r="Q665" s="1088"/>
      <c r="R665" s="1043"/>
      <c r="S665" s="1088"/>
      <c r="T665" s="1043"/>
      <c r="U665" s="1088"/>
      <c r="V665" s="1043"/>
      <c r="W665" s="1088"/>
      <c r="X665" s="1043"/>
      <c r="Y665" s="1088"/>
      <c r="Z665" s="1043"/>
      <c r="AA665" s="1088"/>
      <c r="AB665" s="1043"/>
      <c r="AC665" s="1088"/>
      <c r="AD665" s="1043"/>
      <c r="AI665">
        <f t="shared" si="91"/>
        <v>0</v>
      </c>
      <c r="AJ665">
        <f t="shared" si="92"/>
        <v>0</v>
      </c>
      <c r="AK665">
        <f t="shared" si="93"/>
        <v>0</v>
      </c>
      <c r="AL665">
        <f t="shared" si="94"/>
        <v>0</v>
      </c>
      <c r="AM665" s="293">
        <f t="shared" si="95"/>
        <v>0</v>
      </c>
      <c r="AN665" s="294" t="str">
        <f>IF(AM665=0,"",
IF(SUM($AM$606:AM665)=1,AO665,
IF($AM$727&gt;SUM($AM$606:AM665),_xlfn.CONCAT(", ",AO665),
IF($AM$727=SUM($AM$606:AM665),_xlfn.CONCAT(" y ",AO665)))))</f>
        <v/>
      </c>
      <c r="AO665" s="31">
        <v>59</v>
      </c>
      <c r="AP665" s="290">
        <f t="shared" si="97"/>
        <v>0</v>
      </c>
      <c r="AQ665" s="293">
        <f t="shared" si="96"/>
        <v>0</v>
      </c>
      <c r="AR665" s="294" t="str">
        <f>IF(AQ665=0,"",
IF(SUM($AQ$606:AQ665)=1,AS665,
IF($AQ$727&gt;SUM($AQ$606:AQ665),_xlfn.CONCAT(", ",AS665),
IF($AQ$727=SUM($AQ$606:AQ665),_xlfn.CONCAT(" y ",AS665)))))</f>
        <v/>
      </c>
      <c r="AS665" s="89" t="s">
        <v>5202</v>
      </c>
    </row>
    <row r="666" spans="1:45" ht="15" customHeight="1">
      <c r="A666" s="64"/>
      <c r="B666" s="11"/>
      <c r="C666" s="58" t="s">
        <v>5203</v>
      </c>
      <c r="D666" s="1020" t="str">
        <f>IF(CNGE_2025_M1_Secc5_Sub1!$D90="","",CNGE_2025_M1_Secc5_Sub1!$D90)</f>
        <v/>
      </c>
      <c r="E666" s="889"/>
      <c r="F666" s="889"/>
      <c r="G666" s="889"/>
      <c r="H666" s="889"/>
      <c r="I666" s="889"/>
      <c r="J666" s="889"/>
      <c r="K666" s="889"/>
      <c r="L666" s="890"/>
      <c r="M666" s="1088"/>
      <c r="N666" s="1043"/>
      <c r="O666" s="1088"/>
      <c r="P666" s="1043"/>
      <c r="Q666" s="1088"/>
      <c r="R666" s="1043"/>
      <c r="S666" s="1088"/>
      <c r="T666" s="1043"/>
      <c r="U666" s="1088"/>
      <c r="V666" s="1043"/>
      <c r="W666" s="1088"/>
      <c r="X666" s="1043"/>
      <c r="Y666" s="1088"/>
      <c r="Z666" s="1043"/>
      <c r="AA666" s="1088"/>
      <c r="AB666" s="1043"/>
      <c r="AC666" s="1088"/>
      <c r="AD666" s="1043"/>
      <c r="AI666">
        <f t="shared" si="91"/>
        <v>0</v>
      </c>
      <c r="AJ666">
        <f t="shared" si="92"/>
        <v>0</v>
      </c>
      <c r="AK666">
        <f t="shared" si="93"/>
        <v>0</v>
      </c>
      <c r="AL666">
        <f t="shared" si="94"/>
        <v>0</v>
      </c>
      <c r="AM666" s="293">
        <f t="shared" si="95"/>
        <v>0</v>
      </c>
      <c r="AN666" s="294" t="str">
        <f>IF(AM666=0,"",
IF(SUM($AM$606:AM666)=1,AO666,
IF($AM$727&gt;SUM($AM$606:AM666),_xlfn.CONCAT(", ",AO666),
IF($AM$727=SUM($AM$606:AM666),_xlfn.CONCAT(" y ",AO666)))))</f>
        <v/>
      </c>
      <c r="AO666" s="31">
        <v>60</v>
      </c>
      <c r="AP666" s="290">
        <f t="shared" si="97"/>
        <v>0</v>
      </c>
      <c r="AQ666" s="293">
        <f t="shared" si="96"/>
        <v>0</v>
      </c>
      <c r="AR666" s="294" t="str">
        <f>IF(AQ666=0,"",
IF(SUM($AQ$606:AQ666)=1,AS666,
IF($AQ$727&gt;SUM($AQ$606:AQ666),_xlfn.CONCAT(", ",AS666),
IF($AQ$727=SUM($AQ$606:AQ666),_xlfn.CONCAT(" y ",AS666)))))</f>
        <v/>
      </c>
      <c r="AS666" s="89" t="s">
        <v>5204</v>
      </c>
    </row>
    <row r="667" spans="1:45" ht="15" customHeight="1">
      <c r="A667" s="64"/>
      <c r="B667" s="11"/>
      <c r="C667" s="58" t="s">
        <v>5205</v>
      </c>
      <c r="D667" s="1020" t="str">
        <f>IF(CNGE_2025_M1_Secc5_Sub1!$D91="","",CNGE_2025_M1_Secc5_Sub1!$D91)</f>
        <v/>
      </c>
      <c r="E667" s="889"/>
      <c r="F667" s="889"/>
      <c r="G667" s="889"/>
      <c r="H667" s="889"/>
      <c r="I667" s="889"/>
      <c r="J667" s="889"/>
      <c r="K667" s="889"/>
      <c r="L667" s="890"/>
      <c r="M667" s="1088"/>
      <c r="N667" s="1043"/>
      <c r="O667" s="1088"/>
      <c r="P667" s="1043"/>
      <c r="Q667" s="1088"/>
      <c r="R667" s="1043"/>
      <c r="S667" s="1088"/>
      <c r="T667" s="1043"/>
      <c r="U667" s="1088"/>
      <c r="V667" s="1043"/>
      <c r="W667" s="1088"/>
      <c r="X667" s="1043"/>
      <c r="Y667" s="1088"/>
      <c r="Z667" s="1043"/>
      <c r="AA667" s="1088"/>
      <c r="AB667" s="1043"/>
      <c r="AC667" s="1088"/>
      <c r="AD667" s="1043"/>
      <c r="AI667">
        <f t="shared" si="91"/>
        <v>0</v>
      </c>
      <c r="AJ667">
        <f t="shared" si="92"/>
        <v>0</v>
      </c>
      <c r="AK667">
        <f t="shared" si="93"/>
        <v>0</v>
      </c>
      <c r="AL667">
        <f t="shared" si="94"/>
        <v>0</v>
      </c>
      <c r="AM667" s="293">
        <f t="shared" si="95"/>
        <v>0</v>
      </c>
      <c r="AN667" s="294" t="str">
        <f>IF(AM667=0,"",
IF(SUM($AM$606:AM667)=1,AO667,
IF($AM$727&gt;SUM($AM$606:AM667),_xlfn.CONCAT(", ",AO667),
IF($AM$727=SUM($AM$606:AM667),_xlfn.CONCAT(" y ",AO667)))))</f>
        <v/>
      </c>
      <c r="AO667" s="31">
        <v>61</v>
      </c>
      <c r="AP667" s="290">
        <f t="shared" si="97"/>
        <v>0</v>
      </c>
      <c r="AQ667" s="293">
        <f t="shared" si="96"/>
        <v>0</v>
      </c>
      <c r="AR667" s="294" t="str">
        <f>IF(AQ667=0,"",
IF(SUM($AQ$606:AQ667)=1,AS667,
IF($AQ$727&gt;SUM($AQ$606:AQ667),_xlfn.CONCAT(", ",AS667),
IF($AQ$727=SUM($AQ$606:AQ667),_xlfn.CONCAT(" y ",AS667)))))</f>
        <v/>
      </c>
      <c r="AS667" s="89" t="s">
        <v>5206</v>
      </c>
    </row>
    <row r="668" spans="1:45" ht="15" customHeight="1">
      <c r="A668" s="64"/>
      <c r="B668" s="11"/>
      <c r="C668" s="58" t="s">
        <v>5207</v>
      </c>
      <c r="D668" s="1020" t="str">
        <f>IF(CNGE_2025_M1_Secc5_Sub1!$D92="","",CNGE_2025_M1_Secc5_Sub1!$D92)</f>
        <v/>
      </c>
      <c r="E668" s="889"/>
      <c r="F668" s="889"/>
      <c r="G668" s="889"/>
      <c r="H668" s="889"/>
      <c r="I668" s="889"/>
      <c r="J668" s="889"/>
      <c r="K668" s="889"/>
      <c r="L668" s="890"/>
      <c r="M668" s="1088"/>
      <c r="N668" s="1043"/>
      <c r="O668" s="1088"/>
      <c r="P668" s="1043"/>
      <c r="Q668" s="1088"/>
      <c r="R668" s="1043"/>
      <c r="S668" s="1088"/>
      <c r="T668" s="1043"/>
      <c r="U668" s="1088"/>
      <c r="V668" s="1043"/>
      <c r="W668" s="1088"/>
      <c r="X668" s="1043"/>
      <c r="Y668" s="1088"/>
      <c r="Z668" s="1043"/>
      <c r="AA668" s="1088"/>
      <c r="AB668" s="1043"/>
      <c r="AC668" s="1088"/>
      <c r="AD668" s="1043"/>
      <c r="AI668">
        <f t="shared" si="91"/>
        <v>0</v>
      </c>
      <c r="AJ668">
        <f t="shared" si="92"/>
        <v>0</v>
      </c>
      <c r="AK668">
        <f t="shared" si="93"/>
        <v>0</v>
      </c>
      <c r="AL668">
        <f t="shared" si="94"/>
        <v>0</v>
      </c>
      <c r="AM668" s="293">
        <f t="shared" si="95"/>
        <v>0</v>
      </c>
      <c r="AN668" s="294" t="str">
        <f>IF(AM668=0,"",
IF(SUM($AM$606:AM668)=1,AO668,
IF($AM$727&gt;SUM($AM$606:AM668),_xlfn.CONCAT(", ",AO668),
IF($AM$727=SUM($AM$606:AM668),_xlfn.CONCAT(" y ",AO668)))))</f>
        <v/>
      </c>
      <c r="AO668" s="31">
        <v>62</v>
      </c>
      <c r="AP668" s="290">
        <f t="shared" si="97"/>
        <v>0</v>
      </c>
      <c r="AQ668" s="293">
        <f t="shared" si="96"/>
        <v>0</v>
      </c>
      <c r="AR668" s="294" t="str">
        <f>IF(AQ668=0,"",
IF(SUM($AQ$606:AQ668)=1,AS668,
IF($AQ$727&gt;SUM($AQ$606:AQ668),_xlfn.CONCAT(", ",AS668),
IF($AQ$727=SUM($AQ$606:AQ668),_xlfn.CONCAT(" y ",AS668)))))</f>
        <v/>
      </c>
      <c r="AS668" s="89" t="s">
        <v>5208</v>
      </c>
    </row>
    <row r="669" spans="1:45" ht="15" customHeight="1">
      <c r="A669" s="64"/>
      <c r="B669" s="11"/>
      <c r="C669" s="58" t="s">
        <v>5209</v>
      </c>
      <c r="D669" s="1020" t="str">
        <f>IF(CNGE_2025_M1_Secc5_Sub1!$D93="","",CNGE_2025_M1_Secc5_Sub1!$D93)</f>
        <v/>
      </c>
      <c r="E669" s="889"/>
      <c r="F669" s="889"/>
      <c r="G669" s="889"/>
      <c r="H669" s="889"/>
      <c r="I669" s="889"/>
      <c r="J669" s="889"/>
      <c r="K669" s="889"/>
      <c r="L669" s="890"/>
      <c r="M669" s="1088"/>
      <c r="N669" s="1043"/>
      <c r="O669" s="1088"/>
      <c r="P669" s="1043"/>
      <c r="Q669" s="1088"/>
      <c r="R669" s="1043"/>
      <c r="S669" s="1088"/>
      <c r="T669" s="1043"/>
      <c r="U669" s="1088"/>
      <c r="V669" s="1043"/>
      <c r="W669" s="1088"/>
      <c r="X669" s="1043"/>
      <c r="Y669" s="1088"/>
      <c r="Z669" s="1043"/>
      <c r="AA669" s="1088"/>
      <c r="AB669" s="1043"/>
      <c r="AC669" s="1088"/>
      <c r="AD669" s="1043"/>
      <c r="AI669">
        <f t="shared" si="91"/>
        <v>0</v>
      </c>
      <c r="AJ669">
        <f t="shared" si="92"/>
        <v>0</v>
      </c>
      <c r="AK669">
        <f t="shared" si="93"/>
        <v>0</v>
      </c>
      <c r="AL669">
        <f t="shared" si="94"/>
        <v>0</v>
      </c>
      <c r="AM669" s="293">
        <f t="shared" si="95"/>
        <v>0</v>
      </c>
      <c r="AN669" s="294" t="str">
        <f>IF(AM669=0,"",
IF(SUM($AM$606:AM669)=1,AO669,
IF($AM$727&gt;SUM($AM$606:AM669),_xlfn.CONCAT(", ",AO669),
IF($AM$727=SUM($AM$606:AM669),_xlfn.CONCAT(" y ",AO669)))))</f>
        <v/>
      </c>
      <c r="AO669" s="31">
        <v>63</v>
      </c>
      <c r="AP669" s="290">
        <f t="shared" si="97"/>
        <v>0</v>
      </c>
      <c r="AQ669" s="293">
        <f t="shared" si="96"/>
        <v>0</v>
      </c>
      <c r="AR669" s="294" t="str">
        <f>IF(AQ669=0,"",
IF(SUM($AQ$606:AQ669)=1,AS669,
IF($AQ$727&gt;SUM($AQ$606:AQ669),_xlfn.CONCAT(", ",AS669),
IF($AQ$727=SUM($AQ$606:AQ669),_xlfn.CONCAT(" y ",AS669)))))</f>
        <v/>
      </c>
      <c r="AS669" s="89" t="s">
        <v>5210</v>
      </c>
    </row>
    <row r="670" spans="1:45" ht="15" customHeight="1">
      <c r="A670" s="64"/>
      <c r="B670" s="11"/>
      <c r="C670" s="58" t="s">
        <v>5211</v>
      </c>
      <c r="D670" s="1020" t="str">
        <f>IF(CNGE_2025_M1_Secc5_Sub1!$D94="","",CNGE_2025_M1_Secc5_Sub1!$D94)</f>
        <v/>
      </c>
      <c r="E670" s="889"/>
      <c r="F670" s="889"/>
      <c r="G670" s="889"/>
      <c r="H670" s="889"/>
      <c r="I670" s="889"/>
      <c r="J670" s="889"/>
      <c r="K670" s="889"/>
      <c r="L670" s="890"/>
      <c r="M670" s="1088"/>
      <c r="N670" s="1043"/>
      <c r="O670" s="1088"/>
      <c r="P670" s="1043"/>
      <c r="Q670" s="1088"/>
      <c r="R670" s="1043"/>
      <c r="S670" s="1088"/>
      <c r="T670" s="1043"/>
      <c r="U670" s="1088"/>
      <c r="V670" s="1043"/>
      <c r="W670" s="1088"/>
      <c r="X670" s="1043"/>
      <c r="Y670" s="1088"/>
      <c r="Z670" s="1043"/>
      <c r="AA670" s="1088"/>
      <c r="AB670" s="1043"/>
      <c r="AC670" s="1088"/>
      <c r="AD670" s="1043"/>
      <c r="AI670">
        <f t="shared" ref="AI670:AI701" si="98">M670</f>
        <v>0</v>
      </c>
      <c r="AJ670">
        <f t="shared" ref="AJ670:AJ701" si="99">COUNTIF(O670:AD670,"NS")</f>
        <v>0</v>
      </c>
      <c r="AK670">
        <f t="shared" ref="AK670:AK701" si="100">SUM(O670:AD670)</f>
        <v>0</v>
      </c>
      <c r="AL670">
        <f t="shared" ref="AL670:AL701" si="101">IF(COUNTIF(M670:AD670,"NA")=9,0,IF(OR(AND(AI670=0,AJ670&gt;0),AND(AI670="NS",AK670&gt;0), AND(AI670="NS", AJ670=0,AK670=0)), 1, IF(OR(AND(AI670&gt;0,AJ670&gt;1,AI670&gt;AK670), AND(AI670="NS",AJ670=2), AND(AI670="NS",AK670=0,AJ670&gt;0),AI670=AK670), 0, 1)))</f>
        <v>0</v>
      </c>
      <c r="AM670" s="293">
        <f t="shared" ref="AM670:AM701" si="102">IF(SUM(AL670)=0,0,1)</f>
        <v>0</v>
      </c>
      <c r="AN670" s="294" t="str">
        <f>IF(AM670=0,"",
IF(SUM($AM$606:AM670)=1,AO670,
IF($AM$727&gt;SUM($AM$606:AM670),_xlfn.CONCAT(", ",AO670),
IF($AM$727=SUM($AM$606:AM670),_xlfn.CONCAT(" y ",AO670)))))</f>
        <v/>
      </c>
      <c r="AO670" s="31">
        <v>64</v>
      </c>
      <c r="AP670" s="290">
        <f t="shared" si="97"/>
        <v>0</v>
      </c>
      <c r="AQ670" s="293">
        <f t="shared" ref="AQ670:AQ701" si="103">IF(AP670=0,0,1)</f>
        <v>0</v>
      </c>
      <c r="AR670" s="294" t="str">
        <f>IF(AQ670=0,"",
IF(SUM($AQ$606:AQ670)=1,AS670,
IF($AQ$727&gt;SUM($AQ$606:AQ670),_xlfn.CONCAT(", ",AS670),
IF($AQ$727=SUM($AQ$606:AQ670),_xlfn.CONCAT(" y ",AS670)))))</f>
        <v/>
      </c>
      <c r="AS670" s="89" t="s">
        <v>5212</v>
      </c>
    </row>
    <row r="671" spans="1:45" ht="15" customHeight="1">
      <c r="A671" s="64"/>
      <c r="B671" s="11"/>
      <c r="C671" s="58" t="s">
        <v>5213</v>
      </c>
      <c r="D671" s="1020" t="str">
        <f>IF(CNGE_2025_M1_Secc5_Sub1!$D95="","",CNGE_2025_M1_Secc5_Sub1!$D95)</f>
        <v/>
      </c>
      <c r="E671" s="889"/>
      <c r="F671" s="889"/>
      <c r="G671" s="889"/>
      <c r="H671" s="889"/>
      <c r="I671" s="889"/>
      <c r="J671" s="889"/>
      <c r="K671" s="889"/>
      <c r="L671" s="890"/>
      <c r="M671" s="1088"/>
      <c r="N671" s="1043"/>
      <c r="O671" s="1088"/>
      <c r="P671" s="1043"/>
      <c r="Q671" s="1088"/>
      <c r="R671" s="1043"/>
      <c r="S671" s="1088"/>
      <c r="T671" s="1043"/>
      <c r="U671" s="1088"/>
      <c r="V671" s="1043"/>
      <c r="W671" s="1088"/>
      <c r="X671" s="1043"/>
      <c r="Y671" s="1088"/>
      <c r="Z671" s="1043"/>
      <c r="AA671" s="1088"/>
      <c r="AB671" s="1043"/>
      <c r="AC671" s="1088"/>
      <c r="AD671" s="1043"/>
      <c r="AI671">
        <f t="shared" si="98"/>
        <v>0</v>
      </c>
      <c r="AJ671">
        <f t="shared" si="99"/>
        <v>0</v>
      </c>
      <c r="AK671">
        <f t="shared" si="100"/>
        <v>0</v>
      </c>
      <c r="AL671">
        <f t="shared" si="101"/>
        <v>0</v>
      </c>
      <c r="AM671" s="293">
        <f t="shared" si="102"/>
        <v>0</v>
      </c>
      <c r="AN671" s="294" t="str">
        <f>IF(AM671=0,"",
IF(SUM($AM$606:AM671)=1,AO671,
IF($AM$727&gt;SUM($AM$606:AM671),_xlfn.CONCAT(", ",AO671),
IF($AM$727=SUM($AM$606:AM671),_xlfn.CONCAT(" y ",AO671)))))</f>
        <v/>
      </c>
      <c r="AO671" s="31">
        <v>65</v>
      </c>
      <c r="AP671" s="290">
        <f t="shared" ref="AP671:AP702" si="104">IF(AND(COUNTBLANK(D671)=0,COUNTA(M671:AD671)=9),0,IF(AND(COUNTBLANK(D671)=1,COUNTA(M671:AD671)=0),0,1))</f>
        <v>0</v>
      </c>
      <c r="AQ671" s="293">
        <f t="shared" si="103"/>
        <v>0</v>
      </c>
      <c r="AR671" s="294" t="str">
        <f>IF(AQ671=0,"",
IF(SUM($AQ$606:AQ671)=1,AS671,
IF($AQ$727&gt;SUM($AQ$606:AQ671),_xlfn.CONCAT(", ",AS671),
IF($AQ$727=SUM($AQ$606:AQ671),_xlfn.CONCAT(" y ",AS671)))))</f>
        <v/>
      </c>
      <c r="AS671" s="89" t="s">
        <v>5214</v>
      </c>
    </row>
    <row r="672" spans="1:45" ht="15" customHeight="1">
      <c r="A672" s="64"/>
      <c r="B672" s="11"/>
      <c r="C672" s="58" t="s">
        <v>5215</v>
      </c>
      <c r="D672" s="1020" t="str">
        <f>IF(CNGE_2025_M1_Secc5_Sub1!$D96="","",CNGE_2025_M1_Secc5_Sub1!$D96)</f>
        <v/>
      </c>
      <c r="E672" s="889"/>
      <c r="F672" s="889"/>
      <c r="G672" s="889"/>
      <c r="H672" s="889"/>
      <c r="I672" s="889"/>
      <c r="J672" s="889"/>
      <c r="K672" s="889"/>
      <c r="L672" s="890"/>
      <c r="M672" s="1088"/>
      <c r="N672" s="1043"/>
      <c r="O672" s="1088"/>
      <c r="P672" s="1043"/>
      <c r="Q672" s="1088"/>
      <c r="R672" s="1043"/>
      <c r="S672" s="1088"/>
      <c r="T672" s="1043"/>
      <c r="U672" s="1088"/>
      <c r="V672" s="1043"/>
      <c r="W672" s="1088"/>
      <c r="X672" s="1043"/>
      <c r="Y672" s="1088"/>
      <c r="Z672" s="1043"/>
      <c r="AA672" s="1088"/>
      <c r="AB672" s="1043"/>
      <c r="AC672" s="1088"/>
      <c r="AD672" s="1043"/>
      <c r="AI672">
        <f t="shared" si="98"/>
        <v>0</v>
      </c>
      <c r="AJ672">
        <f t="shared" si="99"/>
        <v>0</v>
      </c>
      <c r="AK672">
        <f t="shared" si="100"/>
        <v>0</v>
      </c>
      <c r="AL672">
        <f t="shared" si="101"/>
        <v>0</v>
      </c>
      <c r="AM672" s="293">
        <f t="shared" si="102"/>
        <v>0</v>
      </c>
      <c r="AN672" s="294" t="str">
        <f>IF(AM672=0,"",
IF(SUM($AM$606:AM672)=1,AO672,
IF($AM$727&gt;SUM($AM$606:AM672),_xlfn.CONCAT(", ",AO672),
IF($AM$727=SUM($AM$606:AM672),_xlfn.CONCAT(" y ",AO672)))))</f>
        <v/>
      </c>
      <c r="AO672" s="31">
        <v>66</v>
      </c>
      <c r="AP672" s="290">
        <f t="shared" si="104"/>
        <v>0</v>
      </c>
      <c r="AQ672" s="293">
        <f t="shared" si="103"/>
        <v>0</v>
      </c>
      <c r="AR672" s="294" t="str">
        <f>IF(AQ672=0,"",
IF(SUM($AQ$606:AQ672)=1,AS672,
IF($AQ$727&gt;SUM($AQ$606:AQ672),_xlfn.CONCAT(", ",AS672),
IF($AQ$727=SUM($AQ$606:AQ672),_xlfn.CONCAT(" y ",AS672)))))</f>
        <v/>
      </c>
      <c r="AS672" s="89" t="s">
        <v>5216</v>
      </c>
    </row>
    <row r="673" spans="1:45" ht="15" customHeight="1">
      <c r="A673" s="64"/>
      <c r="B673" s="11"/>
      <c r="C673" s="58" t="s">
        <v>5217</v>
      </c>
      <c r="D673" s="1020" t="str">
        <f>IF(CNGE_2025_M1_Secc5_Sub1!$D97="","",CNGE_2025_M1_Secc5_Sub1!$D97)</f>
        <v/>
      </c>
      <c r="E673" s="889"/>
      <c r="F673" s="889"/>
      <c r="G673" s="889"/>
      <c r="H673" s="889"/>
      <c r="I673" s="889"/>
      <c r="J673" s="889"/>
      <c r="K673" s="889"/>
      <c r="L673" s="890"/>
      <c r="M673" s="1088"/>
      <c r="N673" s="1043"/>
      <c r="O673" s="1088"/>
      <c r="P673" s="1043"/>
      <c r="Q673" s="1088"/>
      <c r="R673" s="1043"/>
      <c r="S673" s="1088"/>
      <c r="T673" s="1043"/>
      <c r="U673" s="1088"/>
      <c r="V673" s="1043"/>
      <c r="W673" s="1088"/>
      <c r="X673" s="1043"/>
      <c r="Y673" s="1088"/>
      <c r="Z673" s="1043"/>
      <c r="AA673" s="1088"/>
      <c r="AB673" s="1043"/>
      <c r="AC673" s="1088"/>
      <c r="AD673" s="1043"/>
      <c r="AI673">
        <f t="shared" si="98"/>
        <v>0</v>
      </c>
      <c r="AJ673">
        <f t="shared" si="99"/>
        <v>0</v>
      </c>
      <c r="AK673">
        <f t="shared" si="100"/>
        <v>0</v>
      </c>
      <c r="AL673">
        <f t="shared" si="101"/>
        <v>0</v>
      </c>
      <c r="AM673" s="293">
        <f t="shared" si="102"/>
        <v>0</v>
      </c>
      <c r="AN673" s="294" t="str">
        <f>IF(AM673=0,"",
IF(SUM($AM$606:AM673)=1,AO673,
IF($AM$727&gt;SUM($AM$606:AM673),_xlfn.CONCAT(", ",AO673),
IF($AM$727=SUM($AM$606:AM673),_xlfn.CONCAT(" y ",AO673)))))</f>
        <v/>
      </c>
      <c r="AO673" s="31">
        <v>67</v>
      </c>
      <c r="AP673" s="290">
        <f t="shared" si="104"/>
        <v>0</v>
      </c>
      <c r="AQ673" s="293">
        <f t="shared" si="103"/>
        <v>0</v>
      </c>
      <c r="AR673" s="294" t="str">
        <f>IF(AQ673=0,"",
IF(SUM($AQ$606:AQ673)=1,AS673,
IF($AQ$727&gt;SUM($AQ$606:AQ673),_xlfn.CONCAT(", ",AS673),
IF($AQ$727=SUM($AQ$606:AQ673),_xlfn.CONCAT(" y ",AS673)))))</f>
        <v/>
      </c>
      <c r="AS673" s="89" t="s">
        <v>5218</v>
      </c>
    </row>
    <row r="674" spans="1:45" ht="15" customHeight="1">
      <c r="A674" s="64"/>
      <c r="B674" s="11"/>
      <c r="C674" s="58" t="s">
        <v>5219</v>
      </c>
      <c r="D674" s="1020" t="str">
        <f>IF(CNGE_2025_M1_Secc5_Sub1!$D98="","",CNGE_2025_M1_Secc5_Sub1!$D98)</f>
        <v/>
      </c>
      <c r="E674" s="889"/>
      <c r="F674" s="889"/>
      <c r="G674" s="889"/>
      <c r="H674" s="889"/>
      <c r="I674" s="889"/>
      <c r="J674" s="889"/>
      <c r="K674" s="889"/>
      <c r="L674" s="890"/>
      <c r="M674" s="1088"/>
      <c r="N674" s="1043"/>
      <c r="O674" s="1088"/>
      <c r="P674" s="1043"/>
      <c r="Q674" s="1088"/>
      <c r="R674" s="1043"/>
      <c r="S674" s="1088"/>
      <c r="T674" s="1043"/>
      <c r="U674" s="1088"/>
      <c r="V674" s="1043"/>
      <c r="W674" s="1088"/>
      <c r="X674" s="1043"/>
      <c r="Y674" s="1088"/>
      <c r="Z674" s="1043"/>
      <c r="AA674" s="1088"/>
      <c r="AB674" s="1043"/>
      <c r="AC674" s="1088"/>
      <c r="AD674" s="1043"/>
      <c r="AI674">
        <f t="shared" si="98"/>
        <v>0</v>
      </c>
      <c r="AJ674">
        <f t="shared" si="99"/>
        <v>0</v>
      </c>
      <c r="AK674">
        <f t="shared" si="100"/>
        <v>0</v>
      </c>
      <c r="AL674">
        <f t="shared" si="101"/>
        <v>0</v>
      </c>
      <c r="AM674" s="293">
        <f t="shared" si="102"/>
        <v>0</v>
      </c>
      <c r="AN674" s="294" t="str">
        <f>IF(AM674=0,"",
IF(SUM($AM$606:AM674)=1,AO674,
IF($AM$727&gt;SUM($AM$606:AM674),_xlfn.CONCAT(", ",AO674),
IF($AM$727=SUM($AM$606:AM674),_xlfn.CONCAT(" y ",AO674)))))</f>
        <v/>
      </c>
      <c r="AO674" s="31">
        <v>68</v>
      </c>
      <c r="AP674" s="290">
        <f t="shared" si="104"/>
        <v>0</v>
      </c>
      <c r="AQ674" s="293">
        <f t="shared" si="103"/>
        <v>0</v>
      </c>
      <c r="AR674" s="294" t="str">
        <f>IF(AQ674=0,"",
IF(SUM($AQ$606:AQ674)=1,AS674,
IF($AQ$727&gt;SUM($AQ$606:AQ674),_xlfn.CONCAT(", ",AS674),
IF($AQ$727=SUM($AQ$606:AQ674),_xlfn.CONCAT(" y ",AS674)))))</f>
        <v/>
      </c>
      <c r="AS674" s="89" t="s">
        <v>5220</v>
      </c>
    </row>
    <row r="675" spans="1:45" ht="15" customHeight="1">
      <c r="A675" s="64"/>
      <c r="B675" s="11"/>
      <c r="C675" s="58" t="s">
        <v>5221</v>
      </c>
      <c r="D675" s="1020" t="str">
        <f>IF(CNGE_2025_M1_Secc5_Sub1!$D99="","",CNGE_2025_M1_Secc5_Sub1!$D99)</f>
        <v/>
      </c>
      <c r="E675" s="889"/>
      <c r="F675" s="889"/>
      <c r="G675" s="889"/>
      <c r="H675" s="889"/>
      <c r="I675" s="889"/>
      <c r="J675" s="889"/>
      <c r="K675" s="889"/>
      <c r="L675" s="890"/>
      <c r="M675" s="1088"/>
      <c r="N675" s="1043"/>
      <c r="O675" s="1088"/>
      <c r="P675" s="1043"/>
      <c r="Q675" s="1088"/>
      <c r="R675" s="1043"/>
      <c r="S675" s="1088"/>
      <c r="T675" s="1043"/>
      <c r="U675" s="1088"/>
      <c r="V675" s="1043"/>
      <c r="W675" s="1088"/>
      <c r="X675" s="1043"/>
      <c r="Y675" s="1088"/>
      <c r="Z675" s="1043"/>
      <c r="AA675" s="1088"/>
      <c r="AB675" s="1043"/>
      <c r="AC675" s="1088"/>
      <c r="AD675" s="1043"/>
      <c r="AI675">
        <f t="shared" si="98"/>
        <v>0</v>
      </c>
      <c r="AJ675">
        <f t="shared" si="99"/>
        <v>0</v>
      </c>
      <c r="AK675">
        <f t="shared" si="100"/>
        <v>0</v>
      </c>
      <c r="AL675">
        <f t="shared" si="101"/>
        <v>0</v>
      </c>
      <c r="AM675" s="293">
        <f t="shared" si="102"/>
        <v>0</v>
      </c>
      <c r="AN675" s="294" t="str">
        <f>IF(AM675=0,"",
IF(SUM($AM$606:AM675)=1,AO675,
IF($AM$727&gt;SUM($AM$606:AM675),_xlfn.CONCAT(", ",AO675),
IF($AM$727=SUM($AM$606:AM675),_xlfn.CONCAT(" y ",AO675)))))</f>
        <v/>
      </c>
      <c r="AO675" s="31">
        <v>69</v>
      </c>
      <c r="AP675" s="290">
        <f t="shared" si="104"/>
        <v>0</v>
      </c>
      <c r="AQ675" s="293">
        <f t="shared" si="103"/>
        <v>0</v>
      </c>
      <c r="AR675" s="294" t="str">
        <f>IF(AQ675=0,"",
IF(SUM($AQ$606:AQ675)=1,AS675,
IF($AQ$727&gt;SUM($AQ$606:AQ675),_xlfn.CONCAT(", ",AS675),
IF($AQ$727=SUM($AQ$606:AQ675),_xlfn.CONCAT(" y ",AS675)))))</f>
        <v/>
      </c>
      <c r="AS675" s="89" t="s">
        <v>5222</v>
      </c>
    </row>
    <row r="676" spans="1:45" ht="15" customHeight="1">
      <c r="A676" s="64"/>
      <c r="B676" s="11"/>
      <c r="C676" s="58" t="s">
        <v>5223</v>
      </c>
      <c r="D676" s="1020" t="str">
        <f>IF(CNGE_2025_M1_Secc5_Sub1!$D100="","",CNGE_2025_M1_Secc5_Sub1!$D100)</f>
        <v/>
      </c>
      <c r="E676" s="889"/>
      <c r="F676" s="889"/>
      <c r="G676" s="889"/>
      <c r="H676" s="889"/>
      <c r="I676" s="889"/>
      <c r="J676" s="889"/>
      <c r="K676" s="889"/>
      <c r="L676" s="890"/>
      <c r="M676" s="1088"/>
      <c r="N676" s="1043"/>
      <c r="O676" s="1088"/>
      <c r="P676" s="1043"/>
      <c r="Q676" s="1088"/>
      <c r="R676" s="1043"/>
      <c r="S676" s="1088"/>
      <c r="T676" s="1043"/>
      <c r="U676" s="1088"/>
      <c r="V676" s="1043"/>
      <c r="W676" s="1088"/>
      <c r="X676" s="1043"/>
      <c r="Y676" s="1088"/>
      <c r="Z676" s="1043"/>
      <c r="AA676" s="1088"/>
      <c r="AB676" s="1043"/>
      <c r="AC676" s="1088"/>
      <c r="AD676" s="1043"/>
      <c r="AI676">
        <f t="shared" si="98"/>
        <v>0</v>
      </c>
      <c r="AJ676">
        <f t="shared" si="99"/>
        <v>0</v>
      </c>
      <c r="AK676">
        <f t="shared" si="100"/>
        <v>0</v>
      </c>
      <c r="AL676">
        <f t="shared" si="101"/>
        <v>0</v>
      </c>
      <c r="AM676" s="293">
        <f t="shared" si="102"/>
        <v>0</v>
      </c>
      <c r="AN676" s="294" t="str">
        <f>IF(AM676=0,"",
IF(SUM($AM$606:AM676)=1,AO676,
IF($AM$727&gt;SUM($AM$606:AM676),_xlfn.CONCAT(", ",AO676),
IF($AM$727=SUM($AM$606:AM676),_xlfn.CONCAT(" y ",AO676)))))</f>
        <v/>
      </c>
      <c r="AO676" s="31">
        <v>70</v>
      </c>
      <c r="AP676" s="290">
        <f t="shared" si="104"/>
        <v>0</v>
      </c>
      <c r="AQ676" s="293">
        <f t="shared" si="103"/>
        <v>0</v>
      </c>
      <c r="AR676" s="294" t="str">
        <f>IF(AQ676=0,"",
IF(SUM($AQ$606:AQ676)=1,AS676,
IF($AQ$727&gt;SUM($AQ$606:AQ676),_xlfn.CONCAT(", ",AS676),
IF($AQ$727=SUM($AQ$606:AQ676),_xlfn.CONCAT(" y ",AS676)))))</f>
        <v/>
      </c>
      <c r="AS676" s="89" t="s">
        <v>5224</v>
      </c>
    </row>
    <row r="677" spans="1:45" ht="15" customHeight="1">
      <c r="A677" s="64"/>
      <c r="B677" s="11"/>
      <c r="C677" s="58" t="s">
        <v>5225</v>
      </c>
      <c r="D677" s="1020" t="str">
        <f>IF(CNGE_2025_M1_Secc5_Sub1!$D101="","",CNGE_2025_M1_Secc5_Sub1!$D101)</f>
        <v/>
      </c>
      <c r="E677" s="889"/>
      <c r="F677" s="889"/>
      <c r="G677" s="889"/>
      <c r="H677" s="889"/>
      <c r="I677" s="889"/>
      <c r="J677" s="889"/>
      <c r="K677" s="889"/>
      <c r="L677" s="890"/>
      <c r="M677" s="1088"/>
      <c r="N677" s="1043"/>
      <c r="O677" s="1088"/>
      <c r="P677" s="1043"/>
      <c r="Q677" s="1088"/>
      <c r="R677" s="1043"/>
      <c r="S677" s="1088"/>
      <c r="T677" s="1043"/>
      <c r="U677" s="1088"/>
      <c r="V677" s="1043"/>
      <c r="W677" s="1088"/>
      <c r="X677" s="1043"/>
      <c r="Y677" s="1088"/>
      <c r="Z677" s="1043"/>
      <c r="AA677" s="1088"/>
      <c r="AB677" s="1043"/>
      <c r="AC677" s="1088"/>
      <c r="AD677" s="1043"/>
      <c r="AI677">
        <f t="shared" si="98"/>
        <v>0</v>
      </c>
      <c r="AJ677">
        <f t="shared" si="99"/>
        <v>0</v>
      </c>
      <c r="AK677">
        <f t="shared" si="100"/>
        <v>0</v>
      </c>
      <c r="AL677">
        <f t="shared" si="101"/>
        <v>0</v>
      </c>
      <c r="AM677" s="293">
        <f t="shared" si="102"/>
        <v>0</v>
      </c>
      <c r="AN677" s="294" t="str">
        <f>IF(AM677=0,"",
IF(SUM($AM$606:AM677)=1,AO677,
IF($AM$727&gt;SUM($AM$606:AM677),_xlfn.CONCAT(", ",AO677),
IF($AM$727=SUM($AM$606:AM677),_xlfn.CONCAT(" y ",AO677)))))</f>
        <v/>
      </c>
      <c r="AO677" s="31">
        <v>71</v>
      </c>
      <c r="AP677" s="290">
        <f t="shared" si="104"/>
        <v>0</v>
      </c>
      <c r="AQ677" s="293">
        <f t="shared" si="103"/>
        <v>0</v>
      </c>
      <c r="AR677" s="294" t="str">
        <f>IF(AQ677=0,"",
IF(SUM($AQ$606:AQ677)=1,AS677,
IF($AQ$727&gt;SUM($AQ$606:AQ677),_xlfn.CONCAT(", ",AS677),
IF($AQ$727=SUM($AQ$606:AQ677),_xlfn.CONCAT(" y ",AS677)))))</f>
        <v/>
      </c>
      <c r="AS677" s="89" t="s">
        <v>5226</v>
      </c>
    </row>
    <row r="678" spans="1:45" ht="15" customHeight="1">
      <c r="A678" s="64"/>
      <c r="B678" s="11"/>
      <c r="C678" s="58" t="s">
        <v>5227</v>
      </c>
      <c r="D678" s="1020" t="str">
        <f>IF(CNGE_2025_M1_Secc5_Sub1!$D102="","",CNGE_2025_M1_Secc5_Sub1!$D102)</f>
        <v/>
      </c>
      <c r="E678" s="889"/>
      <c r="F678" s="889"/>
      <c r="G678" s="889"/>
      <c r="H678" s="889"/>
      <c r="I678" s="889"/>
      <c r="J678" s="889"/>
      <c r="K678" s="889"/>
      <c r="L678" s="890"/>
      <c r="M678" s="1088"/>
      <c r="N678" s="1043"/>
      <c r="O678" s="1088"/>
      <c r="P678" s="1043"/>
      <c r="Q678" s="1088"/>
      <c r="R678" s="1043"/>
      <c r="S678" s="1088"/>
      <c r="T678" s="1043"/>
      <c r="U678" s="1088"/>
      <c r="V678" s="1043"/>
      <c r="W678" s="1088"/>
      <c r="X678" s="1043"/>
      <c r="Y678" s="1088"/>
      <c r="Z678" s="1043"/>
      <c r="AA678" s="1088"/>
      <c r="AB678" s="1043"/>
      <c r="AC678" s="1088"/>
      <c r="AD678" s="1043"/>
      <c r="AI678">
        <f t="shared" si="98"/>
        <v>0</v>
      </c>
      <c r="AJ678">
        <f t="shared" si="99"/>
        <v>0</v>
      </c>
      <c r="AK678">
        <f t="shared" si="100"/>
        <v>0</v>
      </c>
      <c r="AL678">
        <f t="shared" si="101"/>
        <v>0</v>
      </c>
      <c r="AM678" s="293">
        <f t="shared" si="102"/>
        <v>0</v>
      </c>
      <c r="AN678" s="294" t="str">
        <f>IF(AM678=0,"",
IF(SUM($AM$606:AM678)=1,AO678,
IF($AM$727&gt;SUM($AM$606:AM678),_xlfn.CONCAT(", ",AO678),
IF($AM$727=SUM($AM$606:AM678),_xlfn.CONCAT(" y ",AO678)))))</f>
        <v/>
      </c>
      <c r="AO678" s="31">
        <v>72</v>
      </c>
      <c r="AP678" s="290">
        <f t="shared" si="104"/>
        <v>0</v>
      </c>
      <c r="AQ678" s="293">
        <f t="shared" si="103"/>
        <v>0</v>
      </c>
      <c r="AR678" s="294" t="str">
        <f>IF(AQ678=0,"",
IF(SUM($AQ$606:AQ678)=1,AS678,
IF($AQ$727&gt;SUM($AQ$606:AQ678),_xlfn.CONCAT(", ",AS678),
IF($AQ$727=SUM($AQ$606:AQ678),_xlfn.CONCAT(" y ",AS678)))))</f>
        <v/>
      </c>
      <c r="AS678" s="89" t="s">
        <v>5228</v>
      </c>
    </row>
    <row r="679" spans="1:45" ht="15" customHeight="1">
      <c r="A679" s="64"/>
      <c r="B679" s="11"/>
      <c r="C679" s="58" t="s">
        <v>5229</v>
      </c>
      <c r="D679" s="1020" t="str">
        <f>IF(CNGE_2025_M1_Secc5_Sub1!$D103="","",CNGE_2025_M1_Secc5_Sub1!$D103)</f>
        <v/>
      </c>
      <c r="E679" s="889"/>
      <c r="F679" s="889"/>
      <c r="G679" s="889"/>
      <c r="H679" s="889"/>
      <c r="I679" s="889"/>
      <c r="J679" s="889"/>
      <c r="K679" s="889"/>
      <c r="L679" s="890"/>
      <c r="M679" s="1088"/>
      <c r="N679" s="1043"/>
      <c r="O679" s="1088"/>
      <c r="P679" s="1043"/>
      <c r="Q679" s="1088"/>
      <c r="R679" s="1043"/>
      <c r="S679" s="1088"/>
      <c r="T679" s="1043"/>
      <c r="U679" s="1088"/>
      <c r="V679" s="1043"/>
      <c r="W679" s="1088"/>
      <c r="X679" s="1043"/>
      <c r="Y679" s="1088"/>
      <c r="Z679" s="1043"/>
      <c r="AA679" s="1088"/>
      <c r="AB679" s="1043"/>
      <c r="AC679" s="1088"/>
      <c r="AD679" s="1043"/>
      <c r="AI679">
        <f t="shared" si="98"/>
        <v>0</v>
      </c>
      <c r="AJ679">
        <f t="shared" si="99"/>
        <v>0</v>
      </c>
      <c r="AK679">
        <f t="shared" si="100"/>
        <v>0</v>
      </c>
      <c r="AL679">
        <f t="shared" si="101"/>
        <v>0</v>
      </c>
      <c r="AM679" s="293">
        <f t="shared" si="102"/>
        <v>0</v>
      </c>
      <c r="AN679" s="294" t="str">
        <f>IF(AM679=0,"",
IF(SUM($AM$606:AM679)=1,AO679,
IF($AM$727&gt;SUM($AM$606:AM679),_xlfn.CONCAT(", ",AO679),
IF($AM$727=SUM($AM$606:AM679),_xlfn.CONCAT(" y ",AO679)))))</f>
        <v/>
      </c>
      <c r="AO679" s="31">
        <v>73</v>
      </c>
      <c r="AP679" s="290">
        <f t="shared" si="104"/>
        <v>0</v>
      </c>
      <c r="AQ679" s="293">
        <f t="shared" si="103"/>
        <v>0</v>
      </c>
      <c r="AR679" s="294" t="str">
        <f>IF(AQ679=0,"",
IF(SUM($AQ$606:AQ679)=1,AS679,
IF($AQ$727&gt;SUM($AQ$606:AQ679),_xlfn.CONCAT(", ",AS679),
IF($AQ$727=SUM($AQ$606:AQ679),_xlfn.CONCAT(" y ",AS679)))))</f>
        <v/>
      </c>
      <c r="AS679" s="89" t="s">
        <v>5230</v>
      </c>
    </row>
    <row r="680" spans="1:45" ht="15" customHeight="1">
      <c r="A680" s="64"/>
      <c r="B680" s="11"/>
      <c r="C680" s="58" t="s">
        <v>5231</v>
      </c>
      <c r="D680" s="1020" t="str">
        <f>IF(CNGE_2025_M1_Secc5_Sub1!$D104="","",CNGE_2025_M1_Secc5_Sub1!$D104)</f>
        <v/>
      </c>
      <c r="E680" s="889"/>
      <c r="F680" s="889"/>
      <c r="G680" s="889"/>
      <c r="H680" s="889"/>
      <c r="I680" s="889"/>
      <c r="J680" s="889"/>
      <c r="K680" s="889"/>
      <c r="L680" s="890"/>
      <c r="M680" s="1088"/>
      <c r="N680" s="1043"/>
      <c r="O680" s="1088"/>
      <c r="P680" s="1043"/>
      <c r="Q680" s="1088"/>
      <c r="R680" s="1043"/>
      <c r="S680" s="1088"/>
      <c r="T680" s="1043"/>
      <c r="U680" s="1088"/>
      <c r="V680" s="1043"/>
      <c r="W680" s="1088"/>
      <c r="X680" s="1043"/>
      <c r="Y680" s="1088"/>
      <c r="Z680" s="1043"/>
      <c r="AA680" s="1088"/>
      <c r="AB680" s="1043"/>
      <c r="AC680" s="1088"/>
      <c r="AD680" s="1043"/>
      <c r="AI680">
        <f t="shared" si="98"/>
        <v>0</v>
      </c>
      <c r="AJ680">
        <f t="shared" si="99"/>
        <v>0</v>
      </c>
      <c r="AK680">
        <f t="shared" si="100"/>
        <v>0</v>
      </c>
      <c r="AL680">
        <f t="shared" si="101"/>
        <v>0</v>
      </c>
      <c r="AM680" s="293">
        <f t="shared" si="102"/>
        <v>0</v>
      </c>
      <c r="AN680" s="294" t="str">
        <f>IF(AM680=0,"",
IF(SUM($AM$606:AM680)=1,AO680,
IF($AM$727&gt;SUM($AM$606:AM680),_xlfn.CONCAT(", ",AO680),
IF($AM$727=SUM($AM$606:AM680),_xlfn.CONCAT(" y ",AO680)))))</f>
        <v/>
      </c>
      <c r="AO680" s="31">
        <v>74</v>
      </c>
      <c r="AP680" s="290">
        <f t="shared" si="104"/>
        <v>0</v>
      </c>
      <c r="AQ680" s="293">
        <f t="shared" si="103"/>
        <v>0</v>
      </c>
      <c r="AR680" s="294" t="str">
        <f>IF(AQ680=0,"",
IF(SUM($AQ$606:AQ680)=1,AS680,
IF($AQ$727&gt;SUM($AQ$606:AQ680),_xlfn.CONCAT(", ",AS680),
IF($AQ$727=SUM($AQ$606:AQ680),_xlfn.CONCAT(" y ",AS680)))))</f>
        <v/>
      </c>
      <c r="AS680" s="89" t="s">
        <v>5232</v>
      </c>
    </row>
    <row r="681" spans="1:45" ht="15" customHeight="1">
      <c r="A681" s="64"/>
      <c r="B681" s="11"/>
      <c r="C681" s="58" t="s">
        <v>5233</v>
      </c>
      <c r="D681" s="1020" t="str">
        <f>IF(CNGE_2025_M1_Secc5_Sub1!$D105="","",CNGE_2025_M1_Secc5_Sub1!$D105)</f>
        <v/>
      </c>
      <c r="E681" s="889"/>
      <c r="F681" s="889"/>
      <c r="G681" s="889"/>
      <c r="H681" s="889"/>
      <c r="I681" s="889"/>
      <c r="J681" s="889"/>
      <c r="K681" s="889"/>
      <c r="L681" s="890"/>
      <c r="M681" s="1088"/>
      <c r="N681" s="1043"/>
      <c r="O681" s="1088"/>
      <c r="P681" s="1043"/>
      <c r="Q681" s="1088"/>
      <c r="R681" s="1043"/>
      <c r="S681" s="1088"/>
      <c r="T681" s="1043"/>
      <c r="U681" s="1088"/>
      <c r="V681" s="1043"/>
      <c r="W681" s="1088"/>
      <c r="X681" s="1043"/>
      <c r="Y681" s="1088"/>
      <c r="Z681" s="1043"/>
      <c r="AA681" s="1088"/>
      <c r="AB681" s="1043"/>
      <c r="AC681" s="1088"/>
      <c r="AD681" s="1043"/>
      <c r="AI681">
        <f t="shared" si="98"/>
        <v>0</v>
      </c>
      <c r="AJ681">
        <f t="shared" si="99"/>
        <v>0</v>
      </c>
      <c r="AK681">
        <f t="shared" si="100"/>
        <v>0</v>
      </c>
      <c r="AL681">
        <f t="shared" si="101"/>
        <v>0</v>
      </c>
      <c r="AM681" s="293">
        <f t="shared" si="102"/>
        <v>0</v>
      </c>
      <c r="AN681" s="294" t="str">
        <f>IF(AM681=0,"",
IF(SUM($AM$606:AM681)=1,AO681,
IF($AM$727&gt;SUM($AM$606:AM681),_xlfn.CONCAT(", ",AO681),
IF($AM$727=SUM($AM$606:AM681),_xlfn.CONCAT(" y ",AO681)))))</f>
        <v/>
      </c>
      <c r="AO681" s="31">
        <v>75</v>
      </c>
      <c r="AP681" s="290">
        <f t="shared" si="104"/>
        <v>0</v>
      </c>
      <c r="AQ681" s="293">
        <f t="shared" si="103"/>
        <v>0</v>
      </c>
      <c r="AR681" s="294" t="str">
        <f>IF(AQ681=0,"",
IF(SUM($AQ$606:AQ681)=1,AS681,
IF($AQ$727&gt;SUM($AQ$606:AQ681),_xlfn.CONCAT(", ",AS681),
IF($AQ$727=SUM($AQ$606:AQ681),_xlfn.CONCAT(" y ",AS681)))))</f>
        <v/>
      </c>
      <c r="AS681" s="89" t="s">
        <v>5234</v>
      </c>
    </row>
    <row r="682" spans="1:45" ht="15" customHeight="1">
      <c r="A682" s="64"/>
      <c r="B682" s="11"/>
      <c r="C682" s="58" t="s">
        <v>5235</v>
      </c>
      <c r="D682" s="1020" t="str">
        <f>IF(CNGE_2025_M1_Secc5_Sub1!$D106="","",CNGE_2025_M1_Secc5_Sub1!$D106)</f>
        <v/>
      </c>
      <c r="E682" s="889"/>
      <c r="F682" s="889"/>
      <c r="G682" s="889"/>
      <c r="H682" s="889"/>
      <c r="I682" s="889"/>
      <c r="J682" s="889"/>
      <c r="K682" s="889"/>
      <c r="L682" s="890"/>
      <c r="M682" s="1088"/>
      <c r="N682" s="1043"/>
      <c r="O682" s="1088"/>
      <c r="P682" s="1043"/>
      <c r="Q682" s="1088"/>
      <c r="R682" s="1043"/>
      <c r="S682" s="1088"/>
      <c r="T682" s="1043"/>
      <c r="U682" s="1088"/>
      <c r="V682" s="1043"/>
      <c r="W682" s="1088"/>
      <c r="X682" s="1043"/>
      <c r="Y682" s="1088"/>
      <c r="Z682" s="1043"/>
      <c r="AA682" s="1088"/>
      <c r="AB682" s="1043"/>
      <c r="AC682" s="1088"/>
      <c r="AD682" s="1043"/>
      <c r="AI682">
        <f t="shared" si="98"/>
        <v>0</v>
      </c>
      <c r="AJ682">
        <f t="shared" si="99"/>
        <v>0</v>
      </c>
      <c r="AK682">
        <f t="shared" si="100"/>
        <v>0</v>
      </c>
      <c r="AL682">
        <f t="shared" si="101"/>
        <v>0</v>
      </c>
      <c r="AM682" s="293">
        <f t="shared" si="102"/>
        <v>0</v>
      </c>
      <c r="AN682" s="294" t="str">
        <f>IF(AM682=0,"",
IF(SUM($AM$606:AM682)=1,AO682,
IF($AM$727&gt;SUM($AM$606:AM682),_xlfn.CONCAT(", ",AO682),
IF($AM$727=SUM($AM$606:AM682),_xlfn.CONCAT(" y ",AO682)))))</f>
        <v/>
      </c>
      <c r="AO682" s="31">
        <v>76</v>
      </c>
      <c r="AP682" s="290">
        <f t="shared" si="104"/>
        <v>0</v>
      </c>
      <c r="AQ682" s="293">
        <f t="shared" si="103"/>
        <v>0</v>
      </c>
      <c r="AR682" s="294" t="str">
        <f>IF(AQ682=0,"",
IF(SUM($AQ$606:AQ682)=1,AS682,
IF($AQ$727&gt;SUM($AQ$606:AQ682),_xlfn.CONCAT(", ",AS682),
IF($AQ$727=SUM($AQ$606:AQ682),_xlfn.CONCAT(" y ",AS682)))))</f>
        <v/>
      </c>
      <c r="AS682" s="89" t="s">
        <v>5236</v>
      </c>
    </row>
    <row r="683" spans="1:45" ht="15" customHeight="1">
      <c r="A683" s="64"/>
      <c r="B683" s="11"/>
      <c r="C683" s="58" t="s">
        <v>5237</v>
      </c>
      <c r="D683" s="1020" t="str">
        <f>IF(CNGE_2025_M1_Secc5_Sub1!$D107="","",CNGE_2025_M1_Secc5_Sub1!$D107)</f>
        <v/>
      </c>
      <c r="E683" s="889"/>
      <c r="F683" s="889"/>
      <c r="G683" s="889"/>
      <c r="H683" s="889"/>
      <c r="I683" s="889"/>
      <c r="J683" s="889"/>
      <c r="K683" s="889"/>
      <c r="L683" s="890"/>
      <c r="M683" s="1088"/>
      <c r="N683" s="1043"/>
      <c r="O683" s="1088"/>
      <c r="P683" s="1043"/>
      <c r="Q683" s="1088"/>
      <c r="R683" s="1043"/>
      <c r="S683" s="1088"/>
      <c r="T683" s="1043"/>
      <c r="U683" s="1088"/>
      <c r="V683" s="1043"/>
      <c r="W683" s="1088"/>
      <c r="X683" s="1043"/>
      <c r="Y683" s="1088"/>
      <c r="Z683" s="1043"/>
      <c r="AA683" s="1088"/>
      <c r="AB683" s="1043"/>
      <c r="AC683" s="1088"/>
      <c r="AD683" s="1043"/>
      <c r="AI683">
        <f t="shared" si="98"/>
        <v>0</v>
      </c>
      <c r="AJ683">
        <f t="shared" si="99"/>
        <v>0</v>
      </c>
      <c r="AK683">
        <f t="shared" si="100"/>
        <v>0</v>
      </c>
      <c r="AL683">
        <f t="shared" si="101"/>
        <v>0</v>
      </c>
      <c r="AM683" s="293">
        <f t="shared" si="102"/>
        <v>0</v>
      </c>
      <c r="AN683" s="294" t="str">
        <f>IF(AM683=0,"",
IF(SUM($AM$606:AM683)=1,AO683,
IF($AM$727&gt;SUM($AM$606:AM683),_xlfn.CONCAT(", ",AO683),
IF($AM$727=SUM($AM$606:AM683),_xlfn.CONCAT(" y ",AO683)))))</f>
        <v/>
      </c>
      <c r="AO683" s="31">
        <v>77</v>
      </c>
      <c r="AP683" s="290">
        <f t="shared" si="104"/>
        <v>0</v>
      </c>
      <c r="AQ683" s="293">
        <f t="shared" si="103"/>
        <v>0</v>
      </c>
      <c r="AR683" s="294" t="str">
        <f>IF(AQ683=0,"",
IF(SUM($AQ$606:AQ683)=1,AS683,
IF($AQ$727&gt;SUM($AQ$606:AQ683),_xlfn.CONCAT(", ",AS683),
IF($AQ$727=SUM($AQ$606:AQ683),_xlfn.CONCAT(" y ",AS683)))))</f>
        <v/>
      </c>
      <c r="AS683" s="89" t="s">
        <v>5238</v>
      </c>
    </row>
    <row r="684" spans="1:45" ht="15" customHeight="1">
      <c r="A684" s="64"/>
      <c r="B684" s="11"/>
      <c r="C684" s="58" t="s">
        <v>5239</v>
      </c>
      <c r="D684" s="1020" t="str">
        <f>IF(CNGE_2025_M1_Secc5_Sub1!$D108="","",CNGE_2025_M1_Secc5_Sub1!$D108)</f>
        <v/>
      </c>
      <c r="E684" s="889"/>
      <c r="F684" s="889"/>
      <c r="G684" s="889"/>
      <c r="H684" s="889"/>
      <c r="I684" s="889"/>
      <c r="J684" s="889"/>
      <c r="K684" s="889"/>
      <c r="L684" s="890"/>
      <c r="M684" s="1088"/>
      <c r="N684" s="1043"/>
      <c r="O684" s="1088"/>
      <c r="P684" s="1043"/>
      <c r="Q684" s="1088"/>
      <c r="R684" s="1043"/>
      <c r="S684" s="1088"/>
      <c r="T684" s="1043"/>
      <c r="U684" s="1088"/>
      <c r="V684" s="1043"/>
      <c r="W684" s="1088"/>
      <c r="X684" s="1043"/>
      <c r="Y684" s="1088"/>
      <c r="Z684" s="1043"/>
      <c r="AA684" s="1088"/>
      <c r="AB684" s="1043"/>
      <c r="AC684" s="1088"/>
      <c r="AD684" s="1043"/>
      <c r="AI684">
        <f t="shared" si="98"/>
        <v>0</v>
      </c>
      <c r="AJ684">
        <f t="shared" si="99"/>
        <v>0</v>
      </c>
      <c r="AK684">
        <f t="shared" si="100"/>
        <v>0</v>
      </c>
      <c r="AL684">
        <f t="shared" si="101"/>
        <v>0</v>
      </c>
      <c r="AM684" s="293">
        <f t="shared" si="102"/>
        <v>0</v>
      </c>
      <c r="AN684" s="294" t="str">
        <f>IF(AM684=0,"",
IF(SUM($AM$606:AM684)=1,AO684,
IF($AM$727&gt;SUM($AM$606:AM684),_xlfn.CONCAT(", ",AO684),
IF($AM$727=SUM($AM$606:AM684),_xlfn.CONCAT(" y ",AO684)))))</f>
        <v/>
      </c>
      <c r="AO684" s="31">
        <v>78</v>
      </c>
      <c r="AP684" s="290">
        <f t="shared" si="104"/>
        <v>0</v>
      </c>
      <c r="AQ684" s="293">
        <f t="shared" si="103"/>
        <v>0</v>
      </c>
      <c r="AR684" s="294" t="str">
        <f>IF(AQ684=0,"",
IF(SUM($AQ$606:AQ684)=1,AS684,
IF($AQ$727&gt;SUM($AQ$606:AQ684),_xlfn.CONCAT(", ",AS684),
IF($AQ$727=SUM($AQ$606:AQ684),_xlfn.CONCAT(" y ",AS684)))))</f>
        <v/>
      </c>
      <c r="AS684" s="89" t="s">
        <v>5240</v>
      </c>
    </row>
    <row r="685" spans="1:45" ht="15" customHeight="1">
      <c r="A685" s="64"/>
      <c r="B685" s="11"/>
      <c r="C685" s="58" t="s">
        <v>5241</v>
      </c>
      <c r="D685" s="1020" t="str">
        <f>IF(CNGE_2025_M1_Secc5_Sub1!$D109="","",CNGE_2025_M1_Secc5_Sub1!$D109)</f>
        <v/>
      </c>
      <c r="E685" s="889"/>
      <c r="F685" s="889"/>
      <c r="G685" s="889"/>
      <c r="H685" s="889"/>
      <c r="I685" s="889"/>
      <c r="J685" s="889"/>
      <c r="K685" s="889"/>
      <c r="L685" s="890"/>
      <c r="M685" s="1088"/>
      <c r="N685" s="1043"/>
      <c r="O685" s="1088"/>
      <c r="P685" s="1043"/>
      <c r="Q685" s="1088"/>
      <c r="R685" s="1043"/>
      <c r="S685" s="1088"/>
      <c r="T685" s="1043"/>
      <c r="U685" s="1088"/>
      <c r="V685" s="1043"/>
      <c r="W685" s="1088"/>
      <c r="X685" s="1043"/>
      <c r="Y685" s="1088"/>
      <c r="Z685" s="1043"/>
      <c r="AA685" s="1088"/>
      <c r="AB685" s="1043"/>
      <c r="AC685" s="1088"/>
      <c r="AD685" s="1043"/>
      <c r="AI685">
        <f t="shared" si="98"/>
        <v>0</v>
      </c>
      <c r="AJ685">
        <f t="shared" si="99"/>
        <v>0</v>
      </c>
      <c r="AK685">
        <f t="shared" si="100"/>
        <v>0</v>
      </c>
      <c r="AL685">
        <f t="shared" si="101"/>
        <v>0</v>
      </c>
      <c r="AM685" s="293">
        <f t="shared" si="102"/>
        <v>0</v>
      </c>
      <c r="AN685" s="294" t="str">
        <f>IF(AM685=0,"",
IF(SUM($AM$606:AM685)=1,AO685,
IF($AM$727&gt;SUM($AM$606:AM685),_xlfn.CONCAT(", ",AO685),
IF($AM$727=SUM($AM$606:AM685),_xlfn.CONCAT(" y ",AO685)))))</f>
        <v/>
      </c>
      <c r="AO685" s="31">
        <v>79</v>
      </c>
      <c r="AP685" s="290">
        <f t="shared" si="104"/>
        <v>0</v>
      </c>
      <c r="AQ685" s="293">
        <f t="shared" si="103"/>
        <v>0</v>
      </c>
      <c r="AR685" s="294" t="str">
        <f>IF(AQ685=0,"",
IF(SUM($AQ$606:AQ685)=1,AS685,
IF($AQ$727&gt;SUM($AQ$606:AQ685),_xlfn.CONCAT(", ",AS685),
IF($AQ$727=SUM($AQ$606:AQ685),_xlfn.CONCAT(" y ",AS685)))))</f>
        <v/>
      </c>
      <c r="AS685" s="89" t="s">
        <v>5242</v>
      </c>
    </row>
    <row r="686" spans="1:45" ht="15" customHeight="1">
      <c r="A686" s="64"/>
      <c r="B686" s="11"/>
      <c r="C686" s="58" t="s">
        <v>5243</v>
      </c>
      <c r="D686" s="1020" t="str">
        <f>IF(CNGE_2025_M1_Secc5_Sub1!$D110="","",CNGE_2025_M1_Secc5_Sub1!$D110)</f>
        <v/>
      </c>
      <c r="E686" s="889"/>
      <c r="F686" s="889"/>
      <c r="G686" s="889"/>
      <c r="H686" s="889"/>
      <c r="I686" s="889"/>
      <c r="J686" s="889"/>
      <c r="K686" s="889"/>
      <c r="L686" s="890"/>
      <c r="M686" s="1088"/>
      <c r="N686" s="1043"/>
      <c r="O686" s="1088"/>
      <c r="P686" s="1043"/>
      <c r="Q686" s="1088"/>
      <c r="R686" s="1043"/>
      <c r="S686" s="1088"/>
      <c r="T686" s="1043"/>
      <c r="U686" s="1088"/>
      <c r="V686" s="1043"/>
      <c r="W686" s="1088"/>
      <c r="X686" s="1043"/>
      <c r="Y686" s="1088"/>
      <c r="Z686" s="1043"/>
      <c r="AA686" s="1088"/>
      <c r="AB686" s="1043"/>
      <c r="AC686" s="1088"/>
      <c r="AD686" s="1043"/>
      <c r="AI686">
        <f t="shared" si="98"/>
        <v>0</v>
      </c>
      <c r="AJ686">
        <f t="shared" si="99"/>
        <v>0</v>
      </c>
      <c r="AK686">
        <f t="shared" si="100"/>
        <v>0</v>
      </c>
      <c r="AL686">
        <f t="shared" si="101"/>
        <v>0</v>
      </c>
      <c r="AM686" s="293">
        <f t="shared" si="102"/>
        <v>0</v>
      </c>
      <c r="AN686" s="294" t="str">
        <f>IF(AM686=0,"",
IF(SUM($AM$606:AM686)=1,AO686,
IF($AM$727&gt;SUM($AM$606:AM686),_xlfn.CONCAT(", ",AO686),
IF($AM$727=SUM($AM$606:AM686),_xlfn.CONCAT(" y ",AO686)))))</f>
        <v/>
      </c>
      <c r="AO686" s="31">
        <v>80</v>
      </c>
      <c r="AP686" s="290">
        <f t="shared" si="104"/>
        <v>0</v>
      </c>
      <c r="AQ686" s="293">
        <f t="shared" si="103"/>
        <v>0</v>
      </c>
      <c r="AR686" s="294" t="str">
        <f>IF(AQ686=0,"",
IF(SUM($AQ$606:AQ686)=1,AS686,
IF($AQ$727&gt;SUM($AQ$606:AQ686),_xlfn.CONCAT(", ",AS686),
IF($AQ$727=SUM($AQ$606:AQ686),_xlfn.CONCAT(" y ",AS686)))))</f>
        <v/>
      </c>
      <c r="AS686" s="89" t="s">
        <v>5244</v>
      </c>
    </row>
    <row r="687" spans="1:45" ht="15" customHeight="1">
      <c r="A687" s="64"/>
      <c r="B687" s="11"/>
      <c r="C687" s="58" t="s">
        <v>5245</v>
      </c>
      <c r="D687" s="1020" t="str">
        <f>IF(CNGE_2025_M1_Secc5_Sub1!$D111="","",CNGE_2025_M1_Secc5_Sub1!$D111)</f>
        <v/>
      </c>
      <c r="E687" s="889"/>
      <c r="F687" s="889"/>
      <c r="G687" s="889"/>
      <c r="H687" s="889"/>
      <c r="I687" s="889"/>
      <c r="J687" s="889"/>
      <c r="K687" s="889"/>
      <c r="L687" s="890"/>
      <c r="M687" s="1088"/>
      <c r="N687" s="1043"/>
      <c r="O687" s="1088"/>
      <c r="P687" s="1043"/>
      <c r="Q687" s="1088"/>
      <c r="R687" s="1043"/>
      <c r="S687" s="1088"/>
      <c r="T687" s="1043"/>
      <c r="U687" s="1088"/>
      <c r="V687" s="1043"/>
      <c r="W687" s="1088"/>
      <c r="X687" s="1043"/>
      <c r="Y687" s="1088"/>
      <c r="Z687" s="1043"/>
      <c r="AA687" s="1088"/>
      <c r="AB687" s="1043"/>
      <c r="AC687" s="1088"/>
      <c r="AD687" s="1043"/>
      <c r="AI687">
        <f t="shared" si="98"/>
        <v>0</v>
      </c>
      <c r="AJ687">
        <f t="shared" si="99"/>
        <v>0</v>
      </c>
      <c r="AK687">
        <f t="shared" si="100"/>
        <v>0</v>
      </c>
      <c r="AL687">
        <f t="shared" si="101"/>
        <v>0</v>
      </c>
      <c r="AM687" s="293">
        <f t="shared" si="102"/>
        <v>0</v>
      </c>
      <c r="AN687" s="294" t="str">
        <f>IF(AM687=0,"",
IF(SUM($AM$606:AM687)=1,AO687,
IF($AM$727&gt;SUM($AM$606:AM687),_xlfn.CONCAT(", ",AO687),
IF($AM$727=SUM($AM$606:AM687),_xlfn.CONCAT(" y ",AO687)))))</f>
        <v/>
      </c>
      <c r="AO687" s="31">
        <v>81</v>
      </c>
      <c r="AP687" s="290">
        <f t="shared" si="104"/>
        <v>0</v>
      </c>
      <c r="AQ687" s="293">
        <f t="shared" si="103"/>
        <v>0</v>
      </c>
      <c r="AR687" s="294" t="str">
        <f>IF(AQ687=0,"",
IF(SUM($AQ$606:AQ687)=1,AS687,
IF($AQ$727&gt;SUM($AQ$606:AQ687),_xlfn.CONCAT(", ",AS687),
IF($AQ$727=SUM($AQ$606:AQ687),_xlfn.CONCAT(" y ",AS687)))))</f>
        <v/>
      </c>
      <c r="AS687" s="89" t="s">
        <v>5246</v>
      </c>
    </row>
    <row r="688" spans="1:45" ht="15" customHeight="1">
      <c r="A688" s="64"/>
      <c r="B688" s="11"/>
      <c r="C688" s="58" t="s">
        <v>5247</v>
      </c>
      <c r="D688" s="1020" t="str">
        <f>IF(CNGE_2025_M1_Secc5_Sub1!$D112="","",CNGE_2025_M1_Secc5_Sub1!$D112)</f>
        <v/>
      </c>
      <c r="E688" s="889"/>
      <c r="F688" s="889"/>
      <c r="G688" s="889"/>
      <c r="H688" s="889"/>
      <c r="I688" s="889"/>
      <c r="J688" s="889"/>
      <c r="K688" s="889"/>
      <c r="L688" s="890"/>
      <c r="M688" s="1088"/>
      <c r="N688" s="1043"/>
      <c r="O688" s="1088"/>
      <c r="P688" s="1043"/>
      <c r="Q688" s="1088"/>
      <c r="R688" s="1043"/>
      <c r="S688" s="1088"/>
      <c r="T688" s="1043"/>
      <c r="U688" s="1088"/>
      <c r="V688" s="1043"/>
      <c r="W688" s="1088"/>
      <c r="X688" s="1043"/>
      <c r="Y688" s="1088"/>
      <c r="Z688" s="1043"/>
      <c r="AA688" s="1088"/>
      <c r="AB688" s="1043"/>
      <c r="AC688" s="1088"/>
      <c r="AD688" s="1043"/>
      <c r="AI688">
        <f t="shared" si="98"/>
        <v>0</v>
      </c>
      <c r="AJ688">
        <f t="shared" si="99"/>
        <v>0</v>
      </c>
      <c r="AK688">
        <f t="shared" si="100"/>
        <v>0</v>
      </c>
      <c r="AL688">
        <f t="shared" si="101"/>
        <v>0</v>
      </c>
      <c r="AM688" s="293">
        <f t="shared" si="102"/>
        <v>0</v>
      </c>
      <c r="AN688" s="294" t="str">
        <f>IF(AM688=0,"",
IF(SUM($AM$606:AM688)=1,AO688,
IF($AM$727&gt;SUM($AM$606:AM688),_xlfn.CONCAT(", ",AO688),
IF($AM$727=SUM($AM$606:AM688),_xlfn.CONCAT(" y ",AO688)))))</f>
        <v/>
      </c>
      <c r="AO688" s="31">
        <v>82</v>
      </c>
      <c r="AP688" s="290">
        <f t="shared" si="104"/>
        <v>0</v>
      </c>
      <c r="AQ688" s="293">
        <f t="shared" si="103"/>
        <v>0</v>
      </c>
      <c r="AR688" s="294" t="str">
        <f>IF(AQ688=0,"",
IF(SUM($AQ$606:AQ688)=1,AS688,
IF($AQ$727&gt;SUM($AQ$606:AQ688),_xlfn.CONCAT(", ",AS688),
IF($AQ$727=SUM($AQ$606:AQ688),_xlfn.CONCAT(" y ",AS688)))))</f>
        <v/>
      </c>
      <c r="AS688" s="89" t="s">
        <v>5248</v>
      </c>
    </row>
    <row r="689" spans="1:45" ht="15" customHeight="1">
      <c r="A689" s="64"/>
      <c r="B689" s="11"/>
      <c r="C689" s="58" t="s">
        <v>5249</v>
      </c>
      <c r="D689" s="1020" t="str">
        <f>IF(CNGE_2025_M1_Secc5_Sub1!$D113="","",CNGE_2025_M1_Secc5_Sub1!$D113)</f>
        <v/>
      </c>
      <c r="E689" s="889"/>
      <c r="F689" s="889"/>
      <c r="G689" s="889"/>
      <c r="H689" s="889"/>
      <c r="I689" s="889"/>
      <c r="J689" s="889"/>
      <c r="K689" s="889"/>
      <c r="L689" s="890"/>
      <c r="M689" s="1088"/>
      <c r="N689" s="1043"/>
      <c r="O689" s="1088"/>
      <c r="P689" s="1043"/>
      <c r="Q689" s="1088"/>
      <c r="R689" s="1043"/>
      <c r="S689" s="1088"/>
      <c r="T689" s="1043"/>
      <c r="U689" s="1088"/>
      <c r="V689" s="1043"/>
      <c r="W689" s="1088"/>
      <c r="X689" s="1043"/>
      <c r="Y689" s="1088"/>
      <c r="Z689" s="1043"/>
      <c r="AA689" s="1088"/>
      <c r="AB689" s="1043"/>
      <c r="AC689" s="1088"/>
      <c r="AD689" s="1043"/>
      <c r="AI689">
        <f t="shared" si="98"/>
        <v>0</v>
      </c>
      <c r="AJ689">
        <f t="shared" si="99"/>
        <v>0</v>
      </c>
      <c r="AK689">
        <f t="shared" si="100"/>
        <v>0</v>
      </c>
      <c r="AL689">
        <f t="shared" si="101"/>
        <v>0</v>
      </c>
      <c r="AM689" s="293">
        <f t="shared" si="102"/>
        <v>0</v>
      </c>
      <c r="AN689" s="294" t="str">
        <f>IF(AM689=0,"",
IF(SUM($AM$606:AM689)=1,AO689,
IF($AM$727&gt;SUM($AM$606:AM689),_xlfn.CONCAT(", ",AO689),
IF($AM$727=SUM($AM$606:AM689),_xlfn.CONCAT(" y ",AO689)))))</f>
        <v/>
      </c>
      <c r="AO689" s="31">
        <v>83</v>
      </c>
      <c r="AP689" s="290">
        <f t="shared" si="104"/>
        <v>0</v>
      </c>
      <c r="AQ689" s="293">
        <f t="shared" si="103"/>
        <v>0</v>
      </c>
      <c r="AR689" s="294" t="str">
        <f>IF(AQ689=0,"",
IF(SUM($AQ$606:AQ689)=1,AS689,
IF($AQ$727&gt;SUM($AQ$606:AQ689),_xlfn.CONCAT(", ",AS689),
IF($AQ$727=SUM($AQ$606:AQ689),_xlfn.CONCAT(" y ",AS689)))))</f>
        <v/>
      </c>
      <c r="AS689" s="89" t="s">
        <v>5250</v>
      </c>
    </row>
    <row r="690" spans="1:45" ht="15" customHeight="1">
      <c r="A690" s="64"/>
      <c r="B690" s="11"/>
      <c r="C690" s="58" t="s">
        <v>5251</v>
      </c>
      <c r="D690" s="1020" t="str">
        <f>IF(CNGE_2025_M1_Secc5_Sub1!$D114="","",CNGE_2025_M1_Secc5_Sub1!$D114)</f>
        <v/>
      </c>
      <c r="E690" s="889"/>
      <c r="F690" s="889"/>
      <c r="G690" s="889"/>
      <c r="H690" s="889"/>
      <c r="I690" s="889"/>
      <c r="J690" s="889"/>
      <c r="K690" s="889"/>
      <c r="L690" s="890"/>
      <c r="M690" s="1088"/>
      <c r="N690" s="1043"/>
      <c r="O690" s="1088"/>
      <c r="P690" s="1043"/>
      <c r="Q690" s="1088"/>
      <c r="R690" s="1043"/>
      <c r="S690" s="1088"/>
      <c r="T690" s="1043"/>
      <c r="U690" s="1088"/>
      <c r="V690" s="1043"/>
      <c r="W690" s="1088"/>
      <c r="X690" s="1043"/>
      <c r="Y690" s="1088"/>
      <c r="Z690" s="1043"/>
      <c r="AA690" s="1088"/>
      <c r="AB690" s="1043"/>
      <c r="AC690" s="1088"/>
      <c r="AD690" s="1043"/>
      <c r="AI690">
        <f t="shared" si="98"/>
        <v>0</v>
      </c>
      <c r="AJ690">
        <f t="shared" si="99"/>
        <v>0</v>
      </c>
      <c r="AK690">
        <f t="shared" si="100"/>
        <v>0</v>
      </c>
      <c r="AL690">
        <f t="shared" si="101"/>
        <v>0</v>
      </c>
      <c r="AM690" s="293">
        <f t="shared" si="102"/>
        <v>0</v>
      </c>
      <c r="AN690" s="294" t="str">
        <f>IF(AM690=0,"",
IF(SUM($AM$606:AM690)=1,AO690,
IF($AM$727&gt;SUM($AM$606:AM690),_xlfn.CONCAT(", ",AO690),
IF($AM$727=SUM($AM$606:AM690),_xlfn.CONCAT(" y ",AO690)))))</f>
        <v/>
      </c>
      <c r="AO690" s="31">
        <v>84</v>
      </c>
      <c r="AP690" s="290">
        <f t="shared" si="104"/>
        <v>0</v>
      </c>
      <c r="AQ690" s="293">
        <f t="shared" si="103"/>
        <v>0</v>
      </c>
      <c r="AR690" s="294" t="str">
        <f>IF(AQ690=0,"",
IF(SUM($AQ$606:AQ690)=1,AS690,
IF($AQ$727&gt;SUM($AQ$606:AQ690),_xlfn.CONCAT(", ",AS690),
IF($AQ$727=SUM($AQ$606:AQ690),_xlfn.CONCAT(" y ",AS690)))))</f>
        <v/>
      </c>
      <c r="AS690" s="89" t="s">
        <v>5252</v>
      </c>
    </row>
    <row r="691" spans="1:45" ht="15" customHeight="1">
      <c r="A691" s="64"/>
      <c r="B691" s="11"/>
      <c r="C691" s="58" t="s">
        <v>5253</v>
      </c>
      <c r="D691" s="1020" t="str">
        <f>IF(CNGE_2025_M1_Secc5_Sub1!$D115="","",CNGE_2025_M1_Secc5_Sub1!$D115)</f>
        <v/>
      </c>
      <c r="E691" s="889"/>
      <c r="F691" s="889"/>
      <c r="G691" s="889"/>
      <c r="H691" s="889"/>
      <c r="I691" s="889"/>
      <c r="J691" s="889"/>
      <c r="K691" s="889"/>
      <c r="L691" s="890"/>
      <c r="M691" s="1088"/>
      <c r="N691" s="1043"/>
      <c r="O691" s="1088"/>
      <c r="P691" s="1043"/>
      <c r="Q691" s="1088"/>
      <c r="R691" s="1043"/>
      <c r="S691" s="1088"/>
      <c r="T691" s="1043"/>
      <c r="U691" s="1088"/>
      <c r="V691" s="1043"/>
      <c r="W691" s="1088"/>
      <c r="X691" s="1043"/>
      <c r="Y691" s="1088"/>
      <c r="Z691" s="1043"/>
      <c r="AA691" s="1088"/>
      <c r="AB691" s="1043"/>
      <c r="AC691" s="1088"/>
      <c r="AD691" s="1043"/>
      <c r="AI691">
        <f t="shared" si="98"/>
        <v>0</v>
      </c>
      <c r="AJ691">
        <f t="shared" si="99"/>
        <v>0</v>
      </c>
      <c r="AK691">
        <f t="shared" si="100"/>
        <v>0</v>
      </c>
      <c r="AL691">
        <f t="shared" si="101"/>
        <v>0</v>
      </c>
      <c r="AM691" s="293">
        <f t="shared" si="102"/>
        <v>0</v>
      </c>
      <c r="AN691" s="294" t="str">
        <f>IF(AM691=0,"",
IF(SUM($AM$606:AM691)=1,AO691,
IF($AM$727&gt;SUM($AM$606:AM691),_xlfn.CONCAT(", ",AO691),
IF($AM$727=SUM($AM$606:AM691),_xlfn.CONCAT(" y ",AO691)))))</f>
        <v/>
      </c>
      <c r="AO691" s="31">
        <v>85</v>
      </c>
      <c r="AP691" s="290">
        <f t="shared" si="104"/>
        <v>0</v>
      </c>
      <c r="AQ691" s="293">
        <f t="shared" si="103"/>
        <v>0</v>
      </c>
      <c r="AR691" s="294" t="str">
        <f>IF(AQ691=0,"",
IF(SUM($AQ$606:AQ691)=1,AS691,
IF($AQ$727&gt;SUM($AQ$606:AQ691),_xlfn.CONCAT(", ",AS691),
IF($AQ$727=SUM($AQ$606:AQ691),_xlfn.CONCAT(" y ",AS691)))))</f>
        <v/>
      </c>
      <c r="AS691" s="89" t="s">
        <v>5254</v>
      </c>
    </row>
    <row r="692" spans="1:45" ht="15" customHeight="1">
      <c r="A692" s="64"/>
      <c r="B692" s="11"/>
      <c r="C692" s="58" t="s">
        <v>5255</v>
      </c>
      <c r="D692" s="1020" t="str">
        <f>IF(CNGE_2025_M1_Secc5_Sub1!$D116="","",CNGE_2025_M1_Secc5_Sub1!$D116)</f>
        <v/>
      </c>
      <c r="E692" s="889"/>
      <c r="F692" s="889"/>
      <c r="G692" s="889"/>
      <c r="H692" s="889"/>
      <c r="I692" s="889"/>
      <c r="J692" s="889"/>
      <c r="K692" s="889"/>
      <c r="L692" s="890"/>
      <c r="M692" s="1088"/>
      <c r="N692" s="1043"/>
      <c r="O692" s="1088"/>
      <c r="P692" s="1043"/>
      <c r="Q692" s="1088"/>
      <c r="R692" s="1043"/>
      <c r="S692" s="1088"/>
      <c r="T692" s="1043"/>
      <c r="U692" s="1088"/>
      <c r="V692" s="1043"/>
      <c r="W692" s="1088"/>
      <c r="X692" s="1043"/>
      <c r="Y692" s="1088"/>
      <c r="Z692" s="1043"/>
      <c r="AA692" s="1088"/>
      <c r="AB692" s="1043"/>
      <c r="AC692" s="1088"/>
      <c r="AD692" s="1043"/>
      <c r="AI692">
        <f t="shared" si="98"/>
        <v>0</v>
      </c>
      <c r="AJ692">
        <f t="shared" si="99"/>
        <v>0</v>
      </c>
      <c r="AK692">
        <f t="shared" si="100"/>
        <v>0</v>
      </c>
      <c r="AL692">
        <f t="shared" si="101"/>
        <v>0</v>
      </c>
      <c r="AM692" s="293">
        <f t="shared" si="102"/>
        <v>0</v>
      </c>
      <c r="AN692" s="294" t="str">
        <f>IF(AM692=0,"",
IF(SUM($AM$606:AM692)=1,AO692,
IF($AM$727&gt;SUM($AM$606:AM692),_xlfn.CONCAT(", ",AO692),
IF($AM$727=SUM($AM$606:AM692),_xlfn.CONCAT(" y ",AO692)))))</f>
        <v/>
      </c>
      <c r="AO692" s="31">
        <v>86</v>
      </c>
      <c r="AP692" s="290">
        <f t="shared" si="104"/>
        <v>0</v>
      </c>
      <c r="AQ692" s="293">
        <f t="shared" si="103"/>
        <v>0</v>
      </c>
      <c r="AR692" s="294" t="str">
        <f>IF(AQ692=0,"",
IF(SUM($AQ$606:AQ692)=1,AS692,
IF($AQ$727&gt;SUM($AQ$606:AQ692),_xlfn.CONCAT(", ",AS692),
IF($AQ$727=SUM($AQ$606:AQ692),_xlfn.CONCAT(" y ",AS692)))))</f>
        <v/>
      </c>
      <c r="AS692" s="89" t="s">
        <v>5256</v>
      </c>
    </row>
    <row r="693" spans="1:45" ht="15" customHeight="1">
      <c r="A693" s="64"/>
      <c r="B693" s="11"/>
      <c r="C693" s="58" t="s">
        <v>5257</v>
      </c>
      <c r="D693" s="1020" t="str">
        <f>IF(CNGE_2025_M1_Secc5_Sub1!$D117="","",CNGE_2025_M1_Secc5_Sub1!$D117)</f>
        <v/>
      </c>
      <c r="E693" s="889"/>
      <c r="F693" s="889"/>
      <c r="G693" s="889"/>
      <c r="H693" s="889"/>
      <c r="I693" s="889"/>
      <c r="J693" s="889"/>
      <c r="K693" s="889"/>
      <c r="L693" s="890"/>
      <c r="M693" s="1088"/>
      <c r="N693" s="1043"/>
      <c r="O693" s="1088"/>
      <c r="P693" s="1043"/>
      <c r="Q693" s="1088"/>
      <c r="R693" s="1043"/>
      <c r="S693" s="1088"/>
      <c r="T693" s="1043"/>
      <c r="U693" s="1088"/>
      <c r="V693" s="1043"/>
      <c r="W693" s="1088"/>
      <c r="X693" s="1043"/>
      <c r="Y693" s="1088"/>
      <c r="Z693" s="1043"/>
      <c r="AA693" s="1088"/>
      <c r="AB693" s="1043"/>
      <c r="AC693" s="1088"/>
      <c r="AD693" s="1043"/>
      <c r="AI693">
        <f t="shared" si="98"/>
        <v>0</v>
      </c>
      <c r="AJ693">
        <f t="shared" si="99"/>
        <v>0</v>
      </c>
      <c r="AK693">
        <f t="shared" si="100"/>
        <v>0</v>
      </c>
      <c r="AL693">
        <f t="shared" si="101"/>
        <v>0</v>
      </c>
      <c r="AM693" s="293">
        <f t="shared" si="102"/>
        <v>0</v>
      </c>
      <c r="AN693" s="294" t="str">
        <f>IF(AM693=0,"",
IF(SUM($AM$606:AM693)=1,AO693,
IF($AM$727&gt;SUM($AM$606:AM693),_xlfn.CONCAT(", ",AO693),
IF($AM$727=SUM($AM$606:AM693),_xlfn.CONCAT(" y ",AO693)))))</f>
        <v/>
      </c>
      <c r="AO693" s="31">
        <v>87</v>
      </c>
      <c r="AP693" s="290">
        <f t="shared" si="104"/>
        <v>0</v>
      </c>
      <c r="AQ693" s="293">
        <f t="shared" si="103"/>
        <v>0</v>
      </c>
      <c r="AR693" s="294" t="str">
        <f>IF(AQ693=0,"",
IF(SUM($AQ$606:AQ693)=1,AS693,
IF($AQ$727&gt;SUM($AQ$606:AQ693),_xlfn.CONCAT(", ",AS693),
IF($AQ$727=SUM($AQ$606:AQ693),_xlfn.CONCAT(" y ",AS693)))))</f>
        <v/>
      </c>
      <c r="AS693" s="89" t="s">
        <v>5258</v>
      </c>
    </row>
    <row r="694" spans="1:45" ht="15" customHeight="1">
      <c r="A694" s="64"/>
      <c r="B694" s="11"/>
      <c r="C694" s="58" t="s">
        <v>5259</v>
      </c>
      <c r="D694" s="1020" t="str">
        <f>IF(CNGE_2025_M1_Secc5_Sub1!$D118="","",CNGE_2025_M1_Secc5_Sub1!$D118)</f>
        <v/>
      </c>
      <c r="E694" s="889"/>
      <c r="F694" s="889"/>
      <c r="G694" s="889"/>
      <c r="H694" s="889"/>
      <c r="I694" s="889"/>
      <c r="J694" s="889"/>
      <c r="K694" s="889"/>
      <c r="L694" s="890"/>
      <c r="M694" s="1088"/>
      <c r="N694" s="1043"/>
      <c r="O694" s="1088"/>
      <c r="P694" s="1043"/>
      <c r="Q694" s="1088"/>
      <c r="R694" s="1043"/>
      <c r="S694" s="1088"/>
      <c r="T694" s="1043"/>
      <c r="U694" s="1088"/>
      <c r="V694" s="1043"/>
      <c r="W694" s="1088"/>
      <c r="X694" s="1043"/>
      <c r="Y694" s="1088"/>
      <c r="Z694" s="1043"/>
      <c r="AA694" s="1088"/>
      <c r="AB694" s="1043"/>
      <c r="AC694" s="1088"/>
      <c r="AD694" s="1043"/>
      <c r="AI694">
        <f t="shared" si="98"/>
        <v>0</v>
      </c>
      <c r="AJ694">
        <f t="shared" si="99"/>
        <v>0</v>
      </c>
      <c r="AK694">
        <f t="shared" si="100"/>
        <v>0</v>
      </c>
      <c r="AL694">
        <f t="shared" si="101"/>
        <v>0</v>
      </c>
      <c r="AM694" s="293">
        <f t="shared" si="102"/>
        <v>0</v>
      </c>
      <c r="AN694" s="294" t="str">
        <f>IF(AM694=0,"",
IF(SUM($AM$606:AM694)=1,AO694,
IF($AM$727&gt;SUM($AM$606:AM694),_xlfn.CONCAT(", ",AO694),
IF($AM$727=SUM($AM$606:AM694),_xlfn.CONCAT(" y ",AO694)))))</f>
        <v/>
      </c>
      <c r="AO694" s="31">
        <v>88</v>
      </c>
      <c r="AP694" s="290">
        <f t="shared" si="104"/>
        <v>0</v>
      </c>
      <c r="AQ694" s="293">
        <f t="shared" si="103"/>
        <v>0</v>
      </c>
      <c r="AR694" s="294" t="str">
        <f>IF(AQ694=0,"",
IF(SUM($AQ$606:AQ694)=1,AS694,
IF($AQ$727&gt;SUM($AQ$606:AQ694),_xlfn.CONCAT(", ",AS694),
IF($AQ$727=SUM($AQ$606:AQ694),_xlfn.CONCAT(" y ",AS694)))))</f>
        <v/>
      </c>
      <c r="AS694" s="89" t="s">
        <v>5260</v>
      </c>
    </row>
    <row r="695" spans="1:45" ht="15" customHeight="1">
      <c r="A695" s="64"/>
      <c r="B695" s="11"/>
      <c r="C695" s="58" t="s">
        <v>5261</v>
      </c>
      <c r="D695" s="1020" t="str">
        <f>IF(CNGE_2025_M1_Secc5_Sub1!$D119="","",CNGE_2025_M1_Secc5_Sub1!$D119)</f>
        <v/>
      </c>
      <c r="E695" s="889"/>
      <c r="F695" s="889"/>
      <c r="G695" s="889"/>
      <c r="H695" s="889"/>
      <c r="I695" s="889"/>
      <c r="J695" s="889"/>
      <c r="K695" s="889"/>
      <c r="L695" s="890"/>
      <c r="M695" s="1088"/>
      <c r="N695" s="1043"/>
      <c r="O695" s="1088"/>
      <c r="P695" s="1043"/>
      <c r="Q695" s="1088"/>
      <c r="R695" s="1043"/>
      <c r="S695" s="1088"/>
      <c r="T695" s="1043"/>
      <c r="U695" s="1088"/>
      <c r="V695" s="1043"/>
      <c r="W695" s="1088"/>
      <c r="X695" s="1043"/>
      <c r="Y695" s="1088"/>
      <c r="Z695" s="1043"/>
      <c r="AA695" s="1088"/>
      <c r="AB695" s="1043"/>
      <c r="AC695" s="1088"/>
      <c r="AD695" s="1043"/>
      <c r="AI695">
        <f t="shared" si="98"/>
        <v>0</v>
      </c>
      <c r="AJ695">
        <f t="shared" si="99"/>
        <v>0</v>
      </c>
      <c r="AK695">
        <f t="shared" si="100"/>
        <v>0</v>
      </c>
      <c r="AL695">
        <f t="shared" si="101"/>
        <v>0</v>
      </c>
      <c r="AM695" s="293">
        <f t="shared" si="102"/>
        <v>0</v>
      </c>
      <c r="AN695" s="294" t="str">
        <f>IF(AM695=0,"",
IF(SUM($AM$606:AM695)=1,AO695,
IF($AM$727&gt;SUM($AM$606:AM695),_xlfn.CONCAT(", ",AO695),
IF($AM$727=SUM($AM$606:AM695),_xlfn.CONCAT(" y ",AO695)))))</f>
        <v/>
      </c>
      <c r="AO695" s="31">
        <v>89</v>
      </c>
      <c r="AP695" s="290">
        <f t="shared" si="104"/>
        <v>0</v>
      </c>
      <c r="AQ695" s="293">
        <f t="shared" si="103"/>
        <v>0</v>
      </c>
      <c r="AR695" s="294" t="str">
        <f>IF(AQ695=0,"",
IF(SUM($AQ$606:AQ695)=1,AS695,
IF($AQ$727&gt;SUM($AQ$606:AQ695),_xlfn.CONCAT(", ",AS695),
IF($AQ$727=SUM($AQ$606:AQ695),_xlfn.CONCAT(" y ",AS695)))))</f>
        <v/>
      </c>
      <c r="AS695" s="89" t="s">
        <v>5262</v>
      </c>
    </row>
    <row r="696" spans="1:45" ht="15" customHeight="1">
      <c r="A696" s="64"/>
      <c r="B696" s="11"/>
      <c r="C696" s="58" t="s">
        <v>5263</v>
      </c>
      <c r="D696" s="1020" t="str">
        <f>IF(CNGE_2025_M1_Secc5_Sub1!$D120="","",CNGE_2025_M1_Secc5_Sub1!$D120)</f>
        <v/>
      </c>
      <c r="E696" s="889"/>
      <c r="F696" s="889"/>
      <c r="G696" s="889"/>
      <c r="H696" s="889"/>
      <c r="I696" s="889"/>
      <c r="J696" s="889"/>
      <c r="K696" s="889"/>
      <c r="L696" s="890"/>
      <c r="M696" s="1088"/>
      <c r="N696" s="1043"/>
      <c r="O696" s="1088"/>
      <c r="P696" s="1043"/>
      <c r="Q696" s="1088"/>
      <c r="R696" s="1043"/>
      <c r="S696" s="1088"/>
      <c r="T696" s="1043"/>
      <c r="U696" s="1088"/>
      <c r="V696" s="1043"/>
      <c r="W696" s="1088"/>
      <c r="X696" s="1043"/>
      <c r="Y696" s="1088"/>
      <c r="Z696" s="1043"/>
      <c r="AA696" s="1088"/>
      <c r="AB696" s="1043"/>
      <c r="AC696" s="1088"/>
      <c r="AD696" s="1043"/>
      <c r="AI696">
        <f t="shared" si="98"/>
        <v>0</v>
      </c>
      <c r="AJ696">
        <f t="shared" si="99"/>
        <v>0</v>
      </c>
      <c r="AK696">
        <f t="shared" si="100"/>
        <v>0</v>
      </c>
      <c r="AL696">
        <f t="shared" si="101"/>
        <v>0</v>
      </c>
      <c r="AM696" s="293">
        <f t="shared" si="102"/>
        <v>0</v>
      </c>
      <c r="AN696" s="294" t="str">
        <f>IF(AM696=0,"",
IF(SUM($AM$606:AM696)=1,AO696,
IF($AM$727&gt;SUM($AM$606:AM696),_xlfn.CONCAT(", ",AO696),
IF($AM$727=SUM($AM$606:AM696),_xlfn.CONCAT(" y ",AO696)))))</f>
        <v/>
      </c>
      <c r="AO696" s="31">
        <v>90</v>
      </c>
      <c r="AP696" s="290">
        <f t="shared" si="104"/>
        <v>0</v>
      </c>
      <c r="AQ696" s="293">
        <f t="shared" si="103"/>
        <v>0</v>
      </c>
      <c r="AR696" s="294" t="str">
        <f>IF(AQ696=0,"",
IF(SUM($AQ$606:AQ696)=1,AS696,
IF($AQ$727&gt;SUM($AQ$606:AQ696),_xlfn.CONCAT(", ",AS696),
IF($AQ$727=SUM($AQ$606:AQ696),_xlfn.CONCAT(" y ",AS696)))))</f>
        <v/>
      </c>
      <c r="AS696" s="89" t="s">
        <v>5264</v>
      </c>
    </row>
    <row r="697" spans="1:45" ht="15" customHeight="1">
      <c r="A697" s="64"/>
      <c r="B697" s="11"/>
      <c r="C697" s="58" t="s">
        <v>5265</v>
      </c>
      <c r="D697" s="1020" t="str">
        <f>IF(CNGE_2025_M1_Secc5_Sub1!$D121="","",CNGE_2025_M1_Secc5_Sub1!$D121)</f>
        <v/>
      </c>
      <c r="E697" s="889"/>
      <c r="F697" s="889"/>
      <c r="G697" s="889"/>
      <c r="H697" s="889"/>
      <c r="I697" s="889"/>
      <c r="J697" s="889"/>
      <c r="K697" s="889"/>
      <c r="L697" s="890"/>
      <c r="M697" s="1088"/>
      <c r="N697" s="1043"/>
      <c r="O697" s="1088"/>
      <c r="P697" s="1043"/>
      <c r="Q697" s="1088"/>
      <c r="R697" s="1043"/>
      <c r="S697" s="1088"/>
      <c r="T697" s="1043"/>
      <c r="U697" s="1088"/>
      <c r="V697" s="1043"/>
      <c r="W697" s="1088"/>
      <c r="X697" s="1043"/>
      <c r="Y697" s="1088"/>
      <c r="Z697" s="1043"/>
      <c r="AA697" s="1088"/>
      <c r="AB697" s="1043"/>
      <c r="AC697" s="1088"/>
      <c r="AD697" s="1043"/>
      <c r="AI697">
        <f t="shared" si="98"/>
        <v>0</v>
      </c>
      <c r="AJ697">
        <f t="shared" si="99"/>
        <v>0</v>
      </c>
      <c r="AK697">
        <f t="shared" si="100"/>
        <v>0</v>
      </c>
      <c r="AL697">
        <f t="shared" si="101"/>
        <v>0</v>
      </c>
      <c r="AM697" s="293">
        <f t="shared" si="102"/>
        <v>0</v>
      </c>
      <c r="AN697" s="294" t="str">
        <f>IF(AM697=0,"",
IF(SUM($AM$606:AM697)=1,AO697,
IF($AM$727&gt;SUM($AM$606:AM697),_xlfn.CONCAT(", ",AO697),
IF($AM$727=SUM($AM$606:AM697),_xlfn.CONCAT(" y ",AO697)))))</f>
        <v/>
      </c>
      <c r="AO697" s="31">
        <v>91</v>
      </c>
      <c r="AP697" s="290">
        <f t="shared" si="104"/>
        <v>0</v>
      </c>
      <c r="AQ697" s="293">
        <f t="shared" si="103"/>
        <v>0</v>
      </c>
      <c r="AR697" s="294" t="str">
        <f>IF(AQ697=0,"",
IF(SUM($AQ$606:AQ697)=1,AS697,
IF($AQ$727&gt;SUM($AQ$606:AQ697),_xlfn.CONCAT(", ",AS697),
IF($AQ$727=SUM($AQ$606:AQ697),_xlfn.CONCAT(" y ",AS697)))))</f>
        <v/>
      </c>
      <c r="AS697" s="89" t="s">
        <v>5266</v>
      </c>
    </row>
    <row r="698" spans="1:45" ht="15" customHeight="1">
      <c r="A698" s="64"/>
      <c r="B698" s="11"/>
      <c r="C698" s="58" t="s">
        <v>5267</v>
      </c>
      <c r="D698" s="1020" t="str">
        <f>IF(CNGE_2025_M1_Secc5_Sub1!$D122="","",CNGE_2025_M1_Secc5_Sub1!$D122)</f>
        <v/>
      </c>
      <c r="E698" s="889"/>
      <c r="F698" s="889"/>
      <c r="G698" s="889"/>
      <c r="H698" s="889"/>
      <c r="I698" s="889"/>
      <c r="J698" s="889"/>
      <c r="K698" s="889"/>
      <c r="L698" s="890"/>
      <c r="M698" s="1088"/>
      <c r="N698" s="1043"/>
      <c r="O698" s="1088"/>
      <c r="P698" s="1043"/>
      <c r="Q698" s="1088"/>
      <c r="R698" s="1043"/>
      <c r="S698" s="1088"/>
      <c r="T698" s="1043"/>
      <c r="U698" s="1088"/>
      <c r="V698" s="1043"/>
      <c r="W698" s="1088"/>
      <c r="X698" s="1043"/>
      <c r="Y698" s="1088"/>
      <c r="Z698" s="1043"/>
      <c r="AA698" s="1088"/>
      <c r="AB698" s="1043"/>
      <c r="AC698" s="1088"/>
      <c r="AD698" s="1043"/>
      <c r="AI698">
        <f t="shared" si="98"/>
        <v>0</v>
      </c>
      <c r="AJ698">
        <f t="shared" si="99"/>
        <v>0</v>
      </c>
      <c r="AK698">
        <f t="shared" si="100"/>
        <v>0</v>
      </c>
      <c r="AL698">
        <f t="shared" si="101"/>
        <v>0</v>
      </c>
      <c r="AM698" s="293">
        <f t="shared" si="102"/>
        <v>0</v>
      </c>
      <c r="AN698" s="294" t="str">
        <f>IF(AM698=0,"",
IF(SUM($AM$606:AM698)=1,AO698,
IF($AM$727&gt;SUM($AM$606:AM698),_xlfn.CONCAT(", ",AO698),
IF($AM$727=SUM($AM$606:AM698),_xlfn.CONCAT(" y ",AO698)))))</f>
        <v/>
      </c>
      <c r="AO698" s="31">
        <v>92</v>
      </c>
      <c r="AP698" s="290">
        <f t="shared" si="104"/>
        <v>0</v>
      </c>
      <c r="AQ698" s="293">
        <f t="shared" si="103"/>
        <v>0</v>
      </c>
      <c r="AR698" s="294" t="str">
        <f>IF(AQ698=0,"",
IF(SUM($AQ$606:AQ698)=1,AS698,
IF($AQ$727&gt;SUM($AQ$606:AQ698),_xlfn.CONCAT(", ",AS698),
IF($AQ$727=SUM($AQ$606:AQ698),_xlfn.CONCAT(" y ",AS698)))))</f>
        <v/>
      </c>
      <c r="AS698" s="89" t="s">
        <v>5268</v>
      </c>
    </row>
    <row r="699" spans="1:45" ht="15" customHeight="1">
      <c r="A699" s="64"/>
      <c r="B699" s="11"/>
      <c r="C699" s="58" t="s">
        <v>5269</v>
      </c>
      <c r="D699" s="1020" t="str">
        <f>IF(CNGE_2025_M1_Secc5_Sub1!$D123="","",CNGE_2025_M1_Secc5_Sub1!$D123)</f>
        <v/>
      </c>
      <c r="E699" s="889"/>
      <c r="F699" s="889"/>
      <c r="G699" s="889"/>
      <c r="H699" s="889"/>
      <c r="I699" s="889"/>
      <c r="J699" s="889"/>
      <c r="K699" s="889"/>
      <c r="L699" s="890"/>
      <c r="M699" s="1088"/>
      <c r="N699" s="1043"/>
      <c r="O699" s="1088"/>
      <c r="P699" s="1043"/>
      <c r="Q699" s="1088"/>
      <c r="R699" s="1043"/>
      <c r="S699" s="1088"/>
      <c r="T699" s="1043"/>
      <c r="U699" s="1088"/>
      <c r="V699" s="1043"/>
      <c r="W699" s="1088"/>
      <c r="X699" s="1043"/>
      <c r="Y699" s="1088"/>
      <c r="Z699" s="1043"/>
      <c r="AA699" s="1088"/>
      <c r="AB699" s="1043"/>
      <c r="AC699" s="1088"/>
      <c r="AD699" s="1043"/>
      <c r="AI699">
        <f t="shared" si="98"/>
        <v>0</v>
      </c>
      <c r="AJ699">
        <f t="shared" si="99"/>
        <v>0</v>
      </c>
      <c r="AK699">
        <f t="shared" si="100"/>
        <v>0</v>
      </c>
      <c r="AL699">
        <f t="shared" si="101"/>
        <v>0</v>
      </c>
      <c r="AM699" s="293">
        <f t="shared" si="102"/>
        <v>0</v>
      </c>
      <c r="AN699" s="294" t="str">
        <f>IF(AM699=0,"",
IF(SUM($AM$606:AM699)=1,AO699,
IF($AM$727&gt;SUM($AM$606:AM699),_xlfn.CONCAT(", ",AO699),
IF($AM$727=SUM($AM$606:AM699),_xlfn.CONCAT(" y ",AO699)))))</f>
        <v/>
      </c>
      <c r="AO699" s="31">
        <v>93</v>
      </c>
      <c r="AP699" s="290">
        <f t="shared" si="104"/>
        <v>0</v>
      </c>
      <c r="AQ699" s="293">
        <f t="shared" si="103"/>
        <v>0</v>
      </c>
      <c r="AR699" s="294" t="str">
        <f>IF(AQ699=0,"",
IF(SUM($AQ$606:AQ699)=1,AS699,
IF($AQ$727&gt;SUM($AQ$606:AQ699),_xlfn.CONCAT(", ",AS699),
IF($AQ$727=SUM($AQ$606:AQ699),_xlfn.CONCAT(" y ",AS699)))))</f>
        <v/>
      </c>
      <c r="AS699" s="89" t="s">
        <v>5270</v>
      </c>
    </row>
    <row r="700" spans="1:45" ht="15" customHeight="1">
      <c r="A700" s="64"/>
      <c r="B700" s="11"/>
      <c r="C700" s="58" t="s">
        <v>5271</v>
      </c>
      <c r="D700" s="1020" t="str">
        <f>IF(CNGE_2025_M1_Secc5_Sub1!$D124="","",CNGE_2025_M1_Secc5_Sub1!$D124)</f>
        <v/>
      </c>
      <c r="E700" s="889"/>
      <c r="F700" s="889"/>
      <c r="G700" s="889"/>
      <c r="H700" s="889"/>
      <c r="I700" s="889"/>
      <c r="J700" s="889"/>
      <c r="K700" s="889"/>
      <c r="L700" s="890"/>
      <c r="M700" s="1088"/>
      <c r="N700" s="1043"/>
      <c r="O700" s="1088"/>
      <c r="P700" s="1043"/>
      <c r="Q700" s="1088"/>
      <c r="R700" s="1043"/>
      <c r="S700" s="1088"/>
      <c r="T700" s="1043"/>
      <c r="U700" s="1088"/>
      <c r="V700" s="1043"/>
      <c r="W700" s="1088"/>
      <c r="X700" s="1043"/>
      <c r="Y700" s="1088"/>
      <c r="Z700" s="1043"/>
      <c r="AA700" s="1088"/>
      <c r="AB700" s="1043"/>
      <c r="AC700" s="1088"/>
      <c r="AD700" s="1043"/>
      <c r="AI700">
        <f t="shared" si="98"/>
        <v>0</v>
      </c>
      <c r="AJ700">
        <f t="shared" si="99"/>
        <v>0</v>
      </c>
      <c r="AK700">
        <f t="shared" si="100"/>
        <v>0</v>
      </c>
      <c r="AL700">
        <f t="shared" si="101"/>
        <v>0</v>
      </c>
      <c r="AM700" s="293">
        <f t="shared" si="102"/>
        <v>0</v>
      </c>
      <c r="AN700" s="294" t="str">
        <f>IF(AM700=0,"",
IF(SUM($AM$606:AM700)=1,AO700,
IF($AM$727&gt;SUM($AM$606:AM700),_xlfn.CONCAT(", ",AO700),
IF($AM$727=SUM($AM$606:AM700),_xlfn.CONCAT(" y ",AO700)))))</f>
        <v/>
      </c>
      <c r="AO700" s="31">
        <v>94</v>
      </c>
      <c r="AP700" s="290">
        <f t="shared" si="104"/>
        <v>0</v>
      </c>
      <c r="AQ700" s="293">
        <f t="shared" si="103"/>
        <v>0</v>
      </c>
      <c r="AR700" s="294" t="str">
        <f>IF(AQ700=0,"",
IF(SUM($AQ$606:AQ700)=1,AS700,
IF($AQ$727&gt;SUM($AQ$606:AQ700),_xlfn.CONCAT(", ",AS700),
IF($AQ$727=SUM($AQ$606:AQ700),_xlfn.CONCAT(" y ",AS700)))))</f>
        <v/>
      </c>
      <c r="AS700" s="89" t="s">
        <v>5272</v>
      </c>
    </row>
    <row r="701" spans="1:45" ht="15" customHeight="1">
      <c r="A701" s="64"/>
      <c r="B701" s="11"/>
      <c r="C701" s="58" t="s">
        <v>5273</v>
      </c>
      <c r="D701" s="1020" t="str">
        <f>IF(CNGE_2025_M1_Secc5_Sub1!$D125="","",CNGE_2025_M1_Secc5_Sub1!$D125)</f>
        <v/>
      </c>
      <c r="E701" s="889"/>
      <c r="F701" s="889"/>
      <c r="G701" s="889"/>
      <c r="H701" s="889"/>
      <c r="I701" s="889"/>
      <c r="J701" s="889"/>
      <c r="K701" s="889"/>
      <c r="L701" s="890"/>
      <c r="M701" s="1088"/>
      <c r="N701" s="1043"/>
      <c r="O701" s="1088"/>
      <c r="P701" s="1043"/>
      <c r="Q701" s="1088"/>
      <c r="R701" s="1043"/>
      <c r="S701" s="1088"/>
      <c r="T701" s="1043"/>
      <c r="U701" s="1088"/>
      <c r="V701" s="1043"/>
      <c r="W701" s="1088"/>
      <c r="X701" s="1043"/>
      <c r="Y701" s="1088"/>
      <c r="Z701" s="1043"/>
      <c r="AA701" s="1088"/>
      <c r="AB701" s="1043"/>
      <c r="AC701" s="1088"/>
      <c r="AD701" s="1043"/>
      <c r="AI701">
        <f t="shared" si="98"/>
        <v>0</v>
      </c>
      <c r="AJ701">
        <f t="shared" si="99"/>
        <v>0</v>
      </c>
      <c r="AK701">
        <f t="shared" si="100"/>
        <v>0</v>
      </c>
      <c r="AL701">
        <f t="shared" si="101"/>
        <v>0</v>
      </c>
      <c r="AM701" s="293">
        <f t="shared" si="102"/>
        <v>0</v>
      </c>
      <c r="AN701" s="294" t="str">
        <f>IF(AM701=0,"",
IF(SUM($AM$606:AM701)=1,AO701,
IF($AM$727&gt;SUM($AM$606:AM701),_xlfn.CONCAT(", ",AO701),
IF($AM$727=SUM($AM$606:AM701),_xlfn.CONCAT(" y ",AO701)))))</f>
        <v/>
      </c>
      <c r="AO701" s="31">
        <v>95</v>
      </c>
      <c r="AP701" s="290">
        <f t="shared" si="104"/>
        <v>0</v>
      </c>
      <c r="AQ701" s="293">
        <f t="shared" si="103"/>
        <v>0</v>
      </c>
      <c r="AR701" s="294" t="str">
        <f>IF(AQ701=0,"",
IF(SUM($AQ$606:AQ701)=1,AS701,
IF($AQ$727&gt;SUM($AQ$606:AQ701),_xlfn.CONCAT(", ",AS701),
IF($AQ$727=SUM($AQ$606:AQ701),_xlfn.CONCAT(" y ",AS701)))))</f>
        <v/>
      </c>
      <c r="AS701" s="89" t="s">
        <v>5274</v>
      </c>
    </row>
    <row r="702" spans="1:45" ht="15" customHeight="1">
      <c r="A702" s="64"/>
      <c r="B702" s="11"/>
      <c r="C702" s="58" t="s">
        <v>5275</v>
      </c>
      <c r="D702" s="1020" t="str">
        <f>IF(CNGE_2025_M1_Secc5_Sub1!$D126="","",CNGE_2025_M1_Secc5_Sub1!$D126)</f>
        <v/>
      </c>
      <c r="E702" s="889"/>
      <c r="F702" s="889"/>
      <c r="G702" s="889"/>
      <c r="H702" s="889"/>
      <c r="I702" s="889"/>
      <c r="J702" s="889"/>
      <c r="K702" s="889"/>
      <c r="L702" s="890"/>
      <c r="M702" s="1088"/>
      <c r="N702" s="1043"/>
      <c r="O702" s="1088"/>
      <c r="P702" s="1043"/>
      <c r="Q702" s="1088"/>
      <c r="R702" s="1043"/>
      <c r="S702" s="1088"/>
      <c r="T702" s="1043"/>
      <c r="U702" s="1088"/>
      <c r="V702" s="1043"/>
      <c r="W702" s="1088"/>
      <c r="X702" s="1043"/>
      <c r="Y702" s="1088"/>
      <c r="Z702" s="1043"/>
      <c r="AA702" s="1088"/>
      <c r="AB702" s="1043"/>
      <c r="AC702" s="1088"/>
      <c r="AD702" s="1043"/>
      <c r="AI702">
        <f t="shared" ref="AI702:AI726" si="105">M702</f>
        <v>0</v>
      </c>
      <c r="AJ702">
        <f t="shared" ref="AJ702:AJ726" si="106">COUNTIF(O702:AD702,"NS")</f>
        <v>0</v>
      </c>
      <c r="AK702">
        <f t="shared" ref="AK702:AK726" si="107">SUM(O702:AD702)</f>
        <v>0</v>
      </c>
      <c r="AL702">
        <f t="shared" ref="AL702:AL726" si="108">IF(COUNTIF(M702:AD702,"NA")=9,0,IF(OR(AND(AI702=0,AJ702&gt;0),AND(AI702="NS",AK702&gt;0), AND(AI702="NS", AJ702=0,AK702=0)), 1, IF(OR(AND(AI702&gt;0,AJ702&gt;1,AI702&gt;AK702), AND(AI702="NS",AJ702=2), AND(AI702="NS",AK702=0,AJ702&gt;0),AI702=AK702), 0, 1)))</f>
        <v>0</v>
      </c>
      <c r="AM702" s="293">
        <f t="shared" ref="AM702:AM726" si="109">IF(SUM(AL702)=0,0,1)</f>
        <v>0</v>
      </c>
      <c r="AN702" s="294" t="str">
        <f>IF(AM702=0,"",
IF(SUM($AM$606:AM702)=1,AO702,
IF($AM$727&gt;SUM($AM$606:AM702),_xlfn.CONCAT(", ",AO702),
IF($AM$727=SUM($AM$606:AM702),_xlfn.CONCAT(" y ",AO702)))))</f>
        <v/>
      </c>
      <c r="AO702" s="31">
        <v>96</v>
      </c>
      <c r="AP702" s="290">
        <f t="shared" si="104"/>
        <v>0</v>
      </c>
      <c r="AQ702" s="293">
        <f t="shared" ref="AQ702:AQ726" si="110">IF(AP702=0,0,1)</f>
        <v>0</v>
      </c>
      <c r="AR702" s="294" t="str">
        <f>IF(AQ702=0,"",
IF(SUM($AQ$606:AQ702)=1,AS702,
IF($AQ$727&gt;SUM($AQ$606:AQ702),_xlfn.CONCAT(", ",AS702),
IF($AQ$727=SUM($AQ$606:AQ702),_xlfn.CONCAT(" y ",AS702)))))</f>
        <v/>
      </c>
      <c r="AS702" s="89" t="s">
        <v>5276</v>
      </c>
    </row>
    <row r="703" spans="1:45" ht="15" customHeight="1">
      <c r="A703" s="64"/>
      <c r="B703" s="11"/>
      <c r="C703" s="58" t="s">
        <v>5277</v>
      </c>
      <c r="D703" s="1020" t="str">
        <f>IF(CNGE_2025_M1_Secc5_Sub1!$D127="","",CNGE_2025_M1_Secc5_Sub1!$D127)</f>
        <v/>
      </c>
      <c r="E703" s="889"/>
      <c r="F703" s="889"/>
      <c r="G703" s="889"/>
      <c r="H703" s="889"/>
      <c r="I703" s="889"/>
      <c r="J703" s="889"/>
      <c r="K703" s="889"/>
      <c r="L703" s="890"/>
      <c r="M703" s="1088"/>
      <c r="N703" s="1043"/>
      <c r="O703" s="1088"/>
      <c r="P703" s="1043"/>
      <c r="Q703" s="1088"/>
      <c r="R703" s="1043"/>
      <c r="S703" s="1088"/>
      <c r="T703" s="1043"/>
      <c r="U703" s="1088"/>
      <c r="V703" s="1043"/>
      <c r="W703" s="1088"/>
      <c r="X703" s="1043"/>
      <c r="Y703" s="1088"/>
      <c r="Z703" s="1043"/>
      <c r="AA703" s="1088"/>
      <c r="AB703" s="1043"/>
      <c r="AC703" s="1088"/>
      <c r="AD703" s="1043"/>
      <c r="AI703">
        <f t="shared" si="105"/>
        <v>0</v>
      </c>
      <c r="AJ703">
        <f t="shared" si="106"/>
        <v>0</v>
      </c>
      <c r="AK703">
        <f t="shared" si="107"/>
        <v>0</v>
      </c>
      <c r="AL703">
        <f t="shared" si="108"/>
        <v>0</v>
      </c>
      <c r="AM703" s="293">
        <f t="shared" si="109"/>
        <v>0</v>
      </c>
      <c r="AN703" s="294" t="str">
        <f>IF(AM703=0,"",
IF(SUM($AM$606:AM703)=1,AO703,
IF($AM$727&gt;SUM($AM$606:AM703),_xlfn.CONCAT(", ",AO703),
IF($AM$727=SUM($AM$606:AM703),_xlfn.CONCAT(" y ",AO703)))))</f>
        <v/>
      </c>
      <c r="AO703" s="31">
        <v>97</v>
      </c>
      <c r="AP703" s="290">
        <f t="shared" ref="AP703:AP726" si="111">IF(AND(COUNTBLANK(D703)=0,COUNTA(M703:AD703)=9),0,IF(AND(COUNTBLANK(D703)=1,COUNTA(M703:AD703)=0),0,1))</f>
        <v>0</v>
      </c>
      <c r="AQ703" s="293">
        <f t="shared" si="110"/>
        <v>0</v>
      </c>
      <c r="AR703" s="294" t="str">
        <f>IF(AQ703=0,"",
IF(SUM($AQ$606:AQ703)=1,AS703,
IF($AQ$727&gt;SUM($AQ$606:AQ703),_xlfn.CONCAT(", ",AS703),
IF($AQ$727=SUM($AQ$606:AQ703),_xlfn.CONCAT(" y ",AS703)))))</f>
        <v/>
      </c>
      <c r="AS703" s="89" t="s">
        <v>5278</v>
      </c>
    </row>
    <row r="704" spans="1:45" ht="15" customHeight="1">
      <c r="A704" s="64"/>
      <c r="B704" s="11"/>
      <c r="C704" s="58" t="s">
        <v>5279</v>
      </c>
      <c r="D704" s="1020" t="str">
        <f>IF(CNGE_2025_M1_Secc5_Sub1!$D128="","",CNGE_2025_M1_Secc5_Sub1!$D128)</f>
        <v/>
      </c>
      <c r="E704" s="889"/>
      <c r="F704" s="889"/>
      <c r="G704" s="889"/>
      <c r="H704" s="889"/>
      <c r="I704" s="889"/>
      <c r="J704" s="889"/>
      <c r="K704" s="889"/>
      <c r="L704" s="890"/>
      <c r="M704" s="1088"/>
      <c r="N704" s="1043"/>
      <c r="O704" s="1088"/>
      <c r="P704" s="1043"/>
      <c r="Q704" s="1088"/>
      <c r="R704" s="1043"/>
      <c r="S704" s="1088"/>
      <c r="T704" s="1043"/>
      <c r="U704" s="1088"/>
      <c r="V704" s="1043"/>
      <c r="W704" s="1088"/>
      <c r="X704" s="1043"/>
      <c r="Y704" s="1088"/>
      <c r="Z704" s="1043"/>
      <c r="AA704" s="1088"/>
      <c r="AB704" s="1043"/>
      <c r="AC704" s="1088"/>
      <c r="AD704" s="1043"/>
      <c r="AI704">
        <f t="shared" si="105"/>
        <v>0</v>
      </c>
      <c r="AJ704">
        <f t="shared" si="106"/>
        <v>0</v>
      </c>
      <c r="AK704">
        <f t="shared" si="107"/>
        <v>0</v>
      </c>
      <c r="AL704">
        <f t="shared" si="108"/>
        <v>0</v>
      </c>
      <c r="AM704" s="293">
        <f t="shared" si="109"/>
        <v>0</v>
      </c>
      <c r="AN704" s="294" t="str">
        <f>IF(AM704=0,"",
IF(SUM($AM$606:AM704)=1,AO704,
IF($AM$727&gt;SUM($AM$606:AM704),_xlfn.CONCAT(", ",AO704),
IF($AM$727=SUM($AM$606:AM704),_xlfn.CONCAT(" y ",AO704)))))</f>
        <v/>
      </c>
      <c r="AO704" s="31">
        <v>98</v>
      </c>
      <c r="AP704" s="290">
        <f t="shared" si="111"/>
        <v>0</v>
      </c>
      <c r="AQ704" s="293">
        <f t="shared" si="110"/>
        <v>0</v>
      </c>
      <c r="AR704" s="294" t="str">
        <f>IF(AQ704=0,"",
IF(SUM($AQ$606:AQ704)=1,AS704,
IF($AQ$727&gt;SUM($AQ$606:AQ704),_xlfn.CONCAT(", ",AS704),
IF($AQ$727=SUM($AQ$606:AQ704),_xlfn.CONCAT(" y ",AS704)))))</f>
        <v/>
      </c>
      <c r="AS704" s="89" t="s">
        <v>5280</v>
      </c>
    </row>
    <row r="705" spans="1:45" ht="15" customHeight="1">
      <c r="A705" s="64"/>
      <c r="B705" s="11"/>
      <c r="C705" s="58" t="s">
        <v>5281</v>
      </c>
      <c r="D705" s="1020" t="str">
        <f>IF(CNGE_2025_M1_Secc5_Sub1!$D129="","",CNGE_2025_M1_Secc5_Sub1!$D129)</f>
        <v/>
      </c>
      <c r="E705" s="889"/>
      <c r="F705" s="889"/>
      <c r="G705" s="889"/>
      <c r="H705" s="889"/>
      <c r="I705" s="889"/>
      <c r="J705" s="889"/>
      <c r="K705" s="889"/>
      <c r="L705" s="890"/>
      <c r="M705" s="1088"/>
      <c r="N705" s="1043"/>
      <c r="O705" s="1088"/>
      <c r="P705" s="1043"/>
      <c r="Q705" s="1088"/>
      <c r="R705" s="1043"/>
      <c r="S705" s="1088"/>
      <c r="T705" s="1043"/>
      <c r="U705" s="1088"/>
      <c r="V705" s="1043"/>
      <c r="W705" s="1088"/>
      <c r="X705" s="1043"/>
      <c r="Y705" s="1088"/>
      <c r="Z705" s="1043"/>
      <c r="AA705" s="1088"/>
      <c r="AB705" s="1043"/>
      <c r="AC705" s="1088"/>
      <c r="AD705" s="1043"/>
      <c r="AI705">
        <f t="shared" si="105"/>
        <v>0</v>
      </c>
      <c r="AJ705">
        <f t="shared" si="106"/>
        <v>0</v>
      </c>
      <c r="AK705">
        <f t="shared" si="107"/>
        <v>0</v>
      </c>
      <c r="AL705">
        <f t="shared" si="108"/>
        <v>0</v>
      </c>
      <c r="AM705" s="293">
        <f t="shared" si="109"/>
        <v>0</v>
      </c>
      <c r="AN705" s="294" t="str">
        <f>IF(AM705=0,"",
IF(SUM($AM$606:AM705)=1,AO705,
IF($AM$727&gt;SUM($AM$606:AM705),_xlfn.CONCAT(", ",AO705),
IF($AM$727=SUM($AM$606:AM705),_xlfn.CONCAT(" y ",AO705)))))</f>
        <v/>
      </c>
      <c r="AO705" s="31">
        <v>99</v>
      </c>
      <c r="AP705" s="290">
        <f t="shared" si="111"/>
        <v>0</v>
      </c>
      <c r="AQ705" s="293">
        <f t="shared" si="110"/>
        <v>0</v>
      </c>
      <c r="AR705" s="294" t="str">
        <f>IF(AQ705=0,"",
IF(SUM($AQ$606:AQ705)=1,AS705,
IF($AQ$727&gt;SUM($AQ$606:AQ705),_xlfn.CONCAT(", ",AS705),
IF($AQ$727=SUM($AQ$606:AQ705),_xlfn.CONCAT(" y ",AS705)))))</f>
        <v/>
      </c>
      <c r="AS705" s="89" t="s">
        <v>5282</v>
      </c>
    </row>
    <row r="706" spans="1:45" ht="15" customHeight="1">
      <c r="A706" s="64"/>
      <c r="B706" s="11"/>
      <c r="C706" s="58" t="s">
        <v>5283</v>
      </c>
      <c r="D706" s="1020" t="str">
        <f>IF(CNGE_2025_M1_Secc5_Sub1!$D130="","",CNGE_2025_M1_Secc5_Sub1!$D130)</f>
        <v/>
      </c>
      <c r="E706" s="889"/>
      <c r="F706" s="889"/>
      <c r="G706" s="889"/>
      <c r="H706" s="889"/>
      <c r="I706" s="889"/>
      <c r="J706" s="889"/>
      <c r="K706" s="889"/>
      <c r="L706" s="890"/>
      <c r="M706" s="1088"/>
      <c r="N706" s="1043"/>
      <c r="O706" s="1088"/>
      <c r="P706" s="1043"/>
      <c r="Q706" s="1088"/>
      <c r="R706" s="1043"/>
      <c r="S706" s="1088"/>
      <c r="T706" s="1043"/>
      <c r="U706" s="1088"/>
      <c r="V706" s="1043"/>
      <c r="W706" s="1088"/>
      <c r="X706" s="1043"/>
      <c r="Y706" s="1088"/>
      <c r="Z706" s="1043"/>
      <c r="AA706" s="1088"/>
      <c r="AB706" s="1043"/>
      <c r="AC706" s="1088"/>
      <c r="AD706" s="1043"/>
      <c r="AI706">
        <f t="shared" si="105"/>
        <v>0</v>
      </c>
      <c r="AJ706">
        <f t="shared" si="106"/>
        <v>0</v>
      </c>
      <c r="AK706">
        <f t="shared" si="107"/>
        <v>0</v>
      </c>
      <c r="AL706">
        <f t="shared" si="108"/>
        <v>0</v>
      </c>
      <c r="AM706" s="293">
        <f t="shared" si="109"/>
        <v>0</v>
      </c>
      <c r="AN706" s="294" t="str">
        <f>IF(AM706=0,"",
IF(SUM($AM$606:AM706)=1,AO706,
IF($AM$727&gt;SUM($AM$606:AM706),_xlfn.CONCAT(", ",AO706),
IF($AM$727=SUM($AM$606:AM706),_xlfn.CONCAT(" y ",AO706)))))</f>
        <v/>
      </c>
      <c r="AO706" s="31">
        <v>100</v>
      </c>
      <c r="AP706" s="290">
        <f t="shared" si="111"/>
        <v>0</v>
      </c>
      <c r="AQ706" s="293">
        <f t="shared" si="110"/>
        <v>0</v>
      </c>
      <c r="AR706" s="294" t="str">
        <f>IF(AQ706=0,"",
IF(SUM($AQ$606:AQ706)=1,AS706,
IF($AQ$727&gt;SUM($AQ$606:AQ706),_xlfn.CONCAT(", ",AS706),
IF($AQ$727=SUM($AQ$606:AQ706),_xlfn.CONCAT(" y ",AS706)))))</f>
        <v/>
      </c>
      <c r="AS706" s="89" t="s">
        <v>5284</v>
      </c>
    </row>
    <row r="707" spans="1:45" ht="15" customHeight="1">
      <c r="A707" s="64"/>
      <c r="B707" s="11"/>
      <c r="C707" s="61" t="s">
        <v>5285</v>
      </c>
      <c r="D707" s="1020" t="str">
        <f>IF(CNGE_2025_M1_Secc5_Sub1!$D131="","",CNGE_2025_M1_Secc5_Sub1!$D131)</f>
        <v/>
      </c>
      <c r="E707" s="889"/>
      <c r="F707" s="889"/>
      <c r="G707" s="889"/>
      <c r="H707" s="889"/>
      <c r="I707" s="889"/>
      <c r="J707" s="889"/>
      <c r="K707" s="889"/>
      <c r="L707" s="890"/>
      <c r="M707" s="1088"/>
      <c r="N707" s="1043"/>
      <c r="O707" s="1088"/>
      <c r="P707" s="1043"/>
      <c r="Q707" s="1088"/>
      <c r="R707" s="1043"/>
      <c r="S707" s="1088"/>
      <c r="T707" s="1043"/>
      <c r="U707" s="1088"/>
      <c r="V707" s="1043"/>
      <c r="W707" s="1088"/>
      <c r="X707" s="1043"/>
      <c r="Y707" s="1088"/>
      <c r="Z707" s="1043"/>
      <c r="AA707" s="1088"/>
      <c r="AB707" s="1043"/>
      <c r="AC707" s="1088"/>
      <c r="AD707" s="1043"/>
      <c r="AI707">
        <f t="shared" si="105"/>
        <v>0</v>
      </c>
      <c r="AJ707">
        <f t="shared" si="106"/>
        <v>0</v>
      </c>
      <c r="AK707">
        <f t="shared" si="107"/>
        <v>0</v>
      </c>
      <c r="AL707">
        <f t="shared" si="108"/>
        <v>0</v>
      </c>
      <c r="AM707" s="293">
        <f t="shared" si="109"/>
        <v>0</v>
      </c>
      <c r="AN707" s="294" t="str">
        <f>IF(AM707=0,"",
IF(SUM($AM$606:AM707)=1,AO707,
IF($AM$727&gt;SUM($AM$606:AM707),_xlfn.CONCAT(", ",AO707),
IF($AM$727=SUM($AM$606:AM707),_xlfn.CONCAT(" y ",AO707)))))</f>
        <v/>
      </c>
      <c r="AO707" s="31">
        <v>101</v>
      </c>
      <c r="AP707" s="290">
        <f t="shared" si="111"/>
        <v>0</v>
      </c>
      <c r="AQ707" s="293">
        <f t="shared" si="110"/>
        <v>0</v>
      </c>
      <c r="AR707" s="294" t="str">
        <f>IF(AQ707=0,"",
IF(SUM($AQ$606:AQ707)=1,AS707,
IF($AQ$727&gt;SUM($AQ$606:AQ707),_xlfn.CONCAT(", ",AS707),
IF($AQ$727=SUM($AQ$606:AQ707),_xlfn.CONCAT(" y ",AS707)))))</f>
        <v/>
      </c>
      <c r="AS707" s="89" t="s">
        <v>5286</v>
      </c>
    </row>
    <row r="708" spans="1:45" ht="15" customHeight="1">
      <c r="A708" s="64"/>
      <c r="B708" s="11"/>
      <c r="C708" s="61" t="s">
        <v>5287</v>
      </c>
      <c r="D708" s="1020" t="str">
        <f>IF(CNGE_2025_M1_Secc5_Sub1!$D132="","",CNGE_2025_M1_Secc5_Sub1!$D132)</f>
        <v/>
      </c>
      <c r="E708" s="889"/>
      <c r="F708" s="889"/>
      <c r="G708" s="889"/>
      <c r="H708" s="889"/>
      <c r="I708" s="889"/>
      <c r="J708" s="889"/>
      <c r="K708" s="889"/>
      <c r="L708" s="890"/>
      <c r="M708" s="1088"/>
      <c r="N708" s="1043"/>
      <c r="O708" s="1088"/>
      <c r="P708" s="1043"/>
      <c r="Q708" s="1088"/>
      <c r="R708" s="1043"/>
      <c r="S708" s="1088"/>
      <c r="T708" s="1043"/>
      <c r="U708" s="1088"/>
      <c r="V708" s="1043"/>
      <c r="W708" s="1088"/>
      <c r="X708" s="1043"/>
      <c r="Y708" s="1088"/>
      <c r="Z708" s="1043"/>
      <c r="AA708" s="1088"/>
      <c r="AB708" s="1043"/>
      <c r="AC708" s="1088"/>
      <c r="AD708" s="1043"/>
      <c r="AI708">
        <f t="shared" si="105"/>
        <v>0</v>
      </c>
      <c r="AJ708">
        <f t="shared" si="106"/>
        <v>0</v>
      </c>
      <c r="AK708">
        <f t="shared" si="107"/>
        <v>0</v>
      </c>
      <c r="AL708">
        <f t="shared" si="108"/>
        <v>0</v>
      </c>
      <c r="AM708" s="293">
        <f t="shared" si="109"/>
        <v>0</v>
      </c>
      <c r="AN708" s="294" t="str">
        <f>IF(AM708=0,"",
IF(SUM($AM$606:AM708)=1,AO708,
IF($AM$727&gt;SUM($AM$606:AM708),_xlfn.CONCAT(", ",AO708),
IF($AM$727=SUM($AM$606:AM708),_xlfn.CONCAT(" y ",AO708)))))</f>
        <v/>
      </c>
      <c r="AO708" s="31">
        <v>102</v>
      </c>
      <c r="AP708" s="290">
        <f t="shared" si="111"/>
        <v>0</v>
      </c>
      <c r="AQ708" s="293">
        <f t="shared" si="110"/>
        <v>0</v>
      </c>
      <c r="AR708" s="294" t="str">
        <f>IF(AQ708=0,"",
IF(SUM($AQ$606:AQ708)=1,AS708,
IF($AQ$727&gt;SUM($AQ$606:AQ708),_xlfn.CONCAT(", ",AS708),
IF($AQ$727=SUM($AQ$606:AQ708),_xlfn.CONCAT(" y ",AS708)))))</f>
        <v/>
      </c>
      <c r="AS708" s="89" t="s">
        <v>5288</v>
      </c>
    </row>
    <row r="709" spans="1:45" ht="15" customHeight="1">
      <c r="A709" s="64"/>
      <c r="B709" s="11"/>
      <c r="C709" s="61" t="s">
        <v>5289</v>
      </c>
      <c r="D709" s="1020" t="str">
        <f>IF(CNGE_2025_M1_Secc5_Sub1!$D133="","",CNGE_2025_M1_Secc5_Sub1!$D133)</f>
        <v/>
      </c>
      <c r="E709" s="889"/>
      <c r="F709" s="889"/>
      <c r="G709" s="889"/>
      <c r="H709" s="889"/>
      <c r="I709" s="889"/>
      <c r="J709" s="889"/>
      <c r="K709" s="889"/>
      <c r="L709" s="890"/>
      <c r="M709" s="1088"/>
      <c r="N709" s="1043"/>
      <c r="O709" s="1088"/>
      <c r="P709" s="1043"/>
      <c r="Q709" s="1088"/>
      <c r="R709" s="1043"/>
      <c r="S709" s="1088"/>
      <c r="T709" s="1043"/>
      <c r="U709" s="1088"/>
      <c r="V709" s="1043"/>
      <c r="W709" s="1088"/>
      <c r="X709" s="1043"/>
      <c r="Y709" s="1088"/>
      <c r="Z709" s="1043"/>
      <c r="AA709" s="1088"/>
      <c r="AB709" s="1043"/>
      <c r="AC709" s="1088"/>
      <c r="AD709" s="1043"/>
      <c r="AI709">
        <f t="shared" si="105"/>
        <v>0</v>
      </c>
      <c r="AJ709">
        <f t="shared" si="106"/>
        <v>0</v>
      </c>
      <c r="AK709">
        <f t="shared" si="107"/>
        <v>0</v>
      </c>
      <c r="AL709">
        <f t="shared" si="108"/>
        <v>0</v>
      </c>
      <c r="AM709" s="293">
        <f t="shared" si="109"/>
        <v>0</v>
      </c>
      <c r="AN709" s="294" t="str">
        <f>IF(AM709=0,"",
IF(SUM($AM$606:AM709)=1,AO709,
IF($AM$727&gt;SUM($AM$606:AM709),_xlfn.CONCAT(", ",AO709),
IF($AM$727=SUM($AM$606:AM709),_xlfn.CONCAT(" y ",AO709)))))</f>
        <v/>
      </c>
      <c r="AO709" s="31">
        <v>103</v>
      </c>
      <c r="AP709" s="290">
        <f t="shared" si="111"/>
        <v>0</v>
      </c>
      <c r="AQ709" s="293">
        <f t="shared" si="110"/>
        <v>0</v>
      </c>
      <c r="AR709" s="294" t="str">
        <f>IF(AQ709=0,"",
IF(SUM($AQ$606:AQ709)=1,AS709,
IF($AQ$727&gt;SUM($AQ$606:AQ709),_xlfn.CONCAT(", ",AS709),
IF($AQ$727=SUM($AQ$606:AQ709),_xlfn.CONCAT(" y ",AS709)))))</f>
        <v/>
      </c>
      <c r="AS709" s="89" t="s">
        <v>5290</v>
      </c>
    </row>
    <row r="710" spans="1:45" ht="15" customHeight="1">
      <c r="A710" s="64"/>
      <c r="B710" s="11"/>
      <c r="C710" s="61" t="s">
        <v>5291</v>
      </c>
      <c r="D710" s="1020" t="str">
        <f>IF(CNGE_2025_M1_Secc5_Sub1!$D134="","",CNGE_2025_M1_Secc5_Sub1!$D134)</f>
        <v/>
      </c>
      <c r="E710" s="889"/>
      <c r="F710" s="889"/>
      <c r="G710" s="889"/>
      <c r="H710" s="889"/>
      <c r="I710" s="889"/>
      <c r="J710" s="889"/>
      <c r="K710" s="889"/>
      <c r="L710" s="890"/>
      <c r="M710" s="1088"/>
      <c r="N710" s="1043"/>
      <c r="O710" s="1088"/>
      <c r="P710" s="1043"/>
      <c r="Q710" s="1088"/>
      <c r="R710" s="1043"/>
      <c r="S710" s="1088"/>
      <c r="T710" s="1043"/>
      <c r="U710" s="1088"/>
      <c r="V710" s="1043"/>
      <c r="W710" s="1088"/>
      <c r="X710" s="1043"/>
      <c r="Y710" s="1088"/>
      <c r="Z710" s="1043"/>
      <c r="AA710" s="1088"/>
      <c r="AB710" s="1043"/>
      <c r="AC710" s="1088"/>
      <c r="AD710" s="1043"/>
      <c r="AI710">
        <f t="shared" si="105"/>
        <v>0</v>
      </c>
      <c r="AJ710">
        <f t="shared" si="106"/>
        <v>0</v>
      </c>
      <c r="AK710">
        <f t="shared" si="107"/>
        <v>0</v>
      </c>
      <c r="AL710">
        <f t="shared" si="108"/>
        <v>0</v>
      </c>
      <c r="AM710" s="293">
        <f t="shared" si="109"/>
        <v>0</v>
      </c>
      <c r="AN710" s="294" t="str">
        <f>IF(AM710=0,"",
IF(SUM($AM$606:AM710)=1,AO710,
IF($AM$727&gt;SUM($AM$606:AM710),_xlfn.CONCAT(", ",AO710),
IF($AM$727=SUM($AM$606:AM710),_xlfn.CONCAT(" y ",AO710)))))</f>
        <v/>
      </c>
      <c r="AO710" s="31">
        <v>104</v>
      </c>
      <c r="AP710" s="290">
        <f t="shared" si="111"/>
        <v>0</v>
      </c>
      <c r="AQ710" s="293">
        <f t="shared" si="110"/>
        <v>0</v>
      </c>
      <c r="AR710" s="294" t="str">
        <f>IF(AQ710=0,"",
IF(SUM($AQ$606:AQ710)=1,AS710,
IF($AQ$727&gt;SUM($AQ$606:AQ710),_xlfn.CONCAT(", ",AS710),
IF($AQ$727=SUM($AQ$606:AQ710),_xlfn.CONCAT(" y ",AS710)))))</f>
        <v/>
      </c>
      <c r="AS710" s="89" t="s">
        <v>5292</v>
      </c>
    </row>
    <row r="711" spans="1:45" ht="15" customHeight="1">
      <c r="A711" s="64"/>
      <c r="B711" s="11"/>
      <c r="C711" s="61" t="s">
        <v>5293</v>
      </c>
      <c r="D711" s="1020" t="str">
        <f>IF(CNGE_2025_M1_Secc5_Sub1!$D135="","",CNGE_2025_M1_Secc5_Sub1!$D135)</f>
        <v/>
      </c>
      <c r="E711" s="889"/>
      <c r="F711" s="889"/>
      <c r="G711" s="889"/>
      <c r="H711" s="889"/>
      <c r="I711" s="889"/>
      <c r="J711" s="889"/>
      <c r="K711" s="889"/>
      <c r="L711" s="890"/>
      <c r="M711" s="1088"/>
      <c r="N711" s="1043"/>
      <c r="O711" s="1088"/>
      <c r="P711" s="1043"/>
      <c r="Q711" s="1088"/>
      <c r="R711" s="1043"/>
      <c r="S711" s="1088"/>
      <c r="T711" s="1043"/>
      <c r="U711" s="1088"/>
      <c r="V711" s="1043"/>
      <c r="W711" s="1088"/>
      <c r="X711" s="1043"/>
      <c r="Y711" s="1088"/>
      <c r="Z711" s="1043"/>
      <c r="AA711" s="1088"/>
      <c r="AB711" s="1043"/>
      <c r="AC711" s="1088"/>
      <c r="AD711" s="1043"/>
      <c r="AI711">
        <f t="shared" si="105"/>
        <v>0</v>
      </c>
      <c r="AJ711">
        <f t="shared" si="106"/>
        <v>0</v>
      </c>
      <c r="AK711">
        <f t="shared" si="107"/>
        <v>0</v>
      </c>
      <c r="AL711">
        <f t="shared" si="108"/>
        <v>0</v>
      </c>
      <c r="AM711" s="293">
        <f t="shared" si="109"/>
        <v>0</v>
      </c>
      <c r="AN711" s="294" t="str">
        <f>IF(AM711=0,"",
IF(SUM($AM$606:AM711)=1,AO711,
IF($AM$727&gt;SUM($AM$606:AM711),_xlfn.CONCAT(", ",AO711),
IF($AM$727=SUM($AM$606:AM711),_xlfn.CONCAT(" y ",AO711)))))</f>
        <v/>
      </c>
      <c r="AO711" s="31">
        <v>105</v>
      </c>
      <c r="AP711" s="290">
        <f t="shared" si="111"/>
        <v>0</v>
      </c>
      <c r="AQ711" s="293">
        <f t="shared" si="110"/>
        <v>0</v>
      </c>
      <c r="AR711" s="294" t="str">
        <f>IF(AQ711=0,"",
IF(SUM($AQ$606:AQ711)=1,AS711,
IF($AQ$727&gt;SUM($AQ$606:AQ711),_xlfn.CONCAT(", ",AS711),
IF($AQ$727=SUM($AQ$606:AQ711),_xlfn.CONCAT(" y ",AS711)))))</f>
        <v/>
      </c>
      <c r="AS711" s="89" t="s">
        <v>5294</v>
      </c>
    </row>
    <row r="712" spans="1:45" ht="15" customHeight="1">
      <c r="A712" s="64"/>
      <c r="B712" s="11"/>
      <c r="C712" s="61" t="s">
        <v>5295</v>
      </c>
      <c r="D712" s="1020" t="str">
        <f>IF(CNGE_2025_M1_Secc5_Sub1!$D136="","",CNGE_2025_M1_Secc5_Sub1!$D136)</f>
        <v/>
      </c>
      <c r="E712" s="889"/>
      <c r="F712" s="889"/>
      <c r="G712" s="889"/>
      <c r="H712" s="889"/>
      <c r="I712" s="889"/>
      <c r="J712" s="889"/>
      <c r="K712" s="889"/>
      <c r="L712" s="890"/>
      <c r="M712" s="1088"/>
      <c r="N712" s="1043"/>
      <c r="O712" s="1088"/>
      <c r="P712" s="1043"/>
      <c r="Q712" s="1088"/>
      <c r="R712" s="1043"/>
      <c r="S712" s="1088"/>
      <c r="T712" s="1043"/>
      <c r="U712" s="1088"/>
      <c r="V712" s="1043"/>
      <c r="W712" s="1088"/>
      <c r="X712" s="1043"/>
      <c r="Y712" s="1088"/>
      <c r="Z712" s="1043"/>
      <c r="AA712" s="1088"/>
      <c r="AB712" s="1043"/>
      <c r="AC712" s="1088"/>
      <c r="AD712" s="1043"/>
      <c r="AI712">
        <f t="shared" si="105"/>
        <v>0</v>
      </c>
      <c r="AJ712">
        <f t="shared" si="106"/>
        <v>0</v>
      </c>
      <c r="AK712">
        <f t="shared" si="107"/>
        <v>0</v>
      </c>
      <c r="AL712">
        <f t="shared" si="108"/>
        <v>0</v>
      </c>
      <c r="AM712" s="293">
        <f t="shared" si="109"/>
        <v>0</v>
      </c>
      <c r="AN712" s="294" t="str">
        <f>IF(AM712=0,"",
IF(SUM($AM$606:AM712)=1,AO712,
IF($AM$727&gt;SUM($AM$606:AM712),_xlfn.CONCAT(", ",AO712),
IF($AM$727=SUM($AM$606:AM712),_xlfn.CONCAT(" y ",AO712)))))</f>
        <v/>
      </c>
      <c r="AO712" s="31">
        <v>106</v>
      </c>
      <c r="AP712" s="290">
        <f t="shared" si="111"/>
        <v>0</v>
      </c>
      <c r="AQ712" s="293">
        <f t="shared" si="110"/>
        <v>0</v>
      </c>
      <c r="AR712" s="294" t="str">
        <f>IF(AQ712=0,"",
IF(SUM($AQ$606:AQ712)=1,AS712,
IF($AQ$727&gt;SUM($AQ$606:AQ712),_xlfn.CONCAT(", ",AS712),
IF($AQ$727=SUM($AQ$606:AQ712),_xlfn.CONCAT(" y ",AS712)))))</f>
        <v/>
      </c>
      <c r="AS712" s="89" t="s">
        <v>5296</v>
      </c>
    </row>
    <row r="713" spans="1:45" ht="15" customHeight="1">
      <c r="A713" s="64"/>
      <c r="B713" s="11"/>
      <c r="C713" s="61" t="s">
        <v>5297</v>
      </c>
      <c r="D713" s="1020" t="str">
        <f>IF(CNGE_2025_M1_Secc5_Sub1!$D137="","",CNGE_2025_M1_Secc5_Sub1!$D137)</f>
        <v/>
      </c>
      <c r="E713" s="889"/>
      <c r="F713" s="889"/>
      <c r="G713" s="889"/>
      <c r="H713" s="889"/>
      <c r="I713" s="889"/>
      <c r="J713" s="889"/>
      <c r="K713" s="889"/>
      <c r="L713" s="890"/>
      <c r="M713" s="1088"/>
      <c r="N713" s="1043"/>
      <c r="O713" s="1088"/>
      <c r="P713" s="1043"/>
      <c r="Q713" s="1088"/>
      <c r="R713" s="1043"/>
      <c r="S713" s="1088"/>
      <c r="T713" s="1043"/>
      <c r="U713" s="1088"/>
      <c r="V713" s="1043"/>
      <c r="W713" s="1088"/>
      <c r="X713" s="1043"/>
      <c r="Y713" s="1088"/>
      <c r="Z713" s="1043"/>
      <c r="AA713" s="1088"/>
      <c r="AB713" s="1043"/>
      <c r="AC713" s="1088"/>
      <c r="AD713" s="1043"/>
      <c r="AI713">
        <f t="shared" si="105"/>
        <v>0</v>
      </c>
      <c r="AJ713">
        <f t="shared" si="106"/>
        <v>0</v>
      </c>
      <c r="AK713">
        <f t="shared" si="107"/>
        <v>0</v>
      </c>
      <c r="AL713">
        <f t="shared" si="108"/>
        <v>0</v>
      </c>
      <c r="AM713" s="293">
        <f t="shared" si="109"/>
        <v>0</v>
      </c>
      <c r="AN713" s="294" t="str">
        <f>IF(AM713=0,"",
IF(SUM($AM$606:AM713)=1,AO713,
IF($AM$727&gt;SUM($AM$606:AM713),_xlfn.CONCAT(", ",AO713),
IF($AM$727=SUM($AM$606:AM713),_xlfn.CONCAT(" y ",AO713)))))</f>
        <v/>
      </c>
      <c r="AO713" s="31">
        <v>107</v>
      </c>
      <c r="AP713" s="290">
        <f t="shared" si="111"/>
        <v>0</v>
      </c>
      <c r="AQ713" s="293">
        <f t="shared" si="110"/>
        <v>0</v>
      </c>
      <c r="AR713" s="294" t="str">
        <f>IF(AQ713=0,"",
IF(SUM($AQ$606:AQ713)=1,AS713,
IF($AQ$727&gt;SUM($AQ$606:AQ713),_xlfn.CONCAT(", ",AS713),
IF($AQ$727=SUM($AQ$606:AQ713),_xlfn.CONCAT(" y ",AS713)))))</f>
        <v/>
      </c>
      <c r="AS713" s="89" t="s">
        <v>5298</v>
      </c>
    </row>
    <row r="714" spans="1:45" ht="15" customHeight="1">
      <c r="A714" s="64"/>
      <c r="B714" s="11"/>
      <c r="C714" s="61" t="s">
        <v>5299</v>
      </c>
      <c r="D714" s="1020" t="str">
        <f>IF(CNGE_2025_M1_Secc5_Sub1!$D138="","",CNGE_2025_M1_Secc5_Sub1!$D138)</f>
        <v/>
      </c>
      <c r="E714" s="889"/>
      <c r="F714" s="889"/>
      <c r="G714" s="889"/>
      <c r="H714" s="889"/>
      <c r="I714" s="889"/>
      <c r="J714" s="889"/>
      <c r="K714" s="889"/>
      <c r="L714" s="890"/>
      <c r="M714" s="1088"/>
      <c r="N714" s="1043"/>
      <c r="O714" s="1088"/>
      <c r="P714" s="1043"/>
      <c r="Q714" s="1088"/>
      <c r="R714" s="1043"/>
      <c r="S714" s="1088"/>
      <c r="T714" s="1043"/>
      <c r="U714" s="1088"/>
      <c r="V714" s="1043"/>
      <c r="W714" s="1088"/>
      <c r="X714" s="1043"/>
      <c r="Y714" s="1088"/>
      <c r="Z714" s="1043"/>
      <c r="AA714" s="1088"/>
      <c r="AB714" s="1043"/>
      <c r="AC714" s="1088"/>
      <c r="AD714" s="1043"/>
      <c r="AI714">
        <f t="shared" si="105"/>
        <v>0</v>
      </c>
      <c r="AJ714">
        <f t="shared" si="106"/>
        <v>0</v>
      </c>
      <c r="AK714">
        <f t="shared" si="107"/>
        <v>0</v>
      </c>
      <c r="AL714">
        <f t="shared" si="108"/>
        <v>0</v>
      </c>
      <c r="AM714" s="293">
        <f t="shared" si="109"/>
        <v>0</v>
      </c>
      <c r="AN714" s="294" t="str">
        <f>IF(AM714=0,"",
IF(SUM($AM$606:AM714)=1,AO714,
IF($AM$727&gt;SUM($AM$606:AM714),_xlfn.CONCAT(", ",AO714),
IF($AM$727=SUM($AM$606:AM714),_xlfn.CONCAT(" y ",AO714)))))</f>
        <v/>
      </c>
      <c r="AO714" s="31">
        <v>108</v>
      </c>
      <c r="AP714" s="290">
        <f t="shared" si="111"/>
        <v>0</v>
      </c>
      <c r="AQ714" s="293">
        <f t="shared" si="110"/>
        <v>0</v>
      </c>
      <c r="AR714" s="294" t="str">
        <f>IF(AQ714=0,"",
IF(SUM($AQ$606:AQ714)=1,AS714,
IF($AQ$727&gt;SUM($AQ$606:AQ714),_xlfn.CONCAT(", ",AS714),
IF($AQ$727=SUM($AQ$606:AQ714),_xlfn.CONCAT(" y ",AS714)))))</f>
        <v/>
      </c>
      <c r="AS714" s="89" t="s">
        <v>5300</v>
      </c>
    </row>
    <row r="715" spans="1:45" ht="15" customHeight="1">
      <c r="A715" s="64"/>
      <c r="B715" s="11"/>
      <c r="C715" s="61" t="s">
        <v>5301</v>
      </c>
      <c r="D715" s="1020" t="str">
        <f>IF(CNGE_2025_M1_Secc5_Sub1!$D139="","",CNGE_2025_M1_Secc5_Sub1!$D139)</f>
        <v/>
      </c>
      <c r="E715" s="889"/>
      <c r="F715" s="889"/>
      <c r="G715" s="889"/>
      <c r="H715" s="889"/>
      <c r="I715" s="889"/>
      <c r="J715" s="889"/>
      <c r="K715" s="889"/>
      <c r="L715" s="890"/>
      <c r="M715" s="1088"/>
      <c r="N715" s="1043"/>
      <c r="O715" s="1088"/>
      <c r="P715" s="1043"/>
      <c r="Q715" s="1088"/>
      <c r="R715" s="1043"/>
      <c r="S715" s="1088"/>
      <c r="T715" s="1043"/>
      <c r="U715" s="1088"/>
      <c r="V715" s="1043"/>
      <c r="W715" s="1088"/>
      <c r="X715" s="1043"/>
      <c r="Y715" s="1088"/>
      <c r="Z715" s="1043"/>
      <c r="AA715" s="1088"/>
      <c r="AB715" s="1043"/>
      <c r="AC715" s="1088"/>
      <c r="AD715" s="1043"/>
      <c r="AI715">
        <f t="shared" si="105"/>
        <v>0</v>
      </c>
      <c r="AJ715">
        <f t="shared" si="106"/>
        <v>0</v>
      </c>
      <c r="AK715">
        <f t="shared" si="107"/>
        <v>0</v>
      </c>
      <c r="AL715">
        <f t="shared" si="108"/>
        <v>0</v>
      </c>
      <c r="AM715" s="293">
        <f t="shared" si="109"/>
        <v>0</v>
      </c>
      <c r="AN715" s="294" t="str">
        <f>IF(AM715=0,"",
IF(SUM($AM$606:AM715)=1,AO715,
IF($AM$727&gt;SUM($AM$606:AM715),_xlfn.CONCAT(", ",AO715),
IF($AM$727=SUM($AM$606:AM715),_xlfn.CONCAT(" y ",AO715)))))</f>
        <v/>
      </c>
      <c r="AO715" s="31">
        <v>109</v>
      </c>
      <c r="AP715" s="290">
        <f t="shared" si="111"/>
        <v>0</v>
      </c>
      <c r="AQ715" s="293">
        <f t="shared" si="110"/>
        <v>0</v>
      </c>
      <c r="AR715" s="294" t="str">
        <f>IF(AQ715=0,"",
IF(SUM($AQ$606:AQ715)=1,AS715,
IF($AQ$727&gt;SUM($AQ$606:AQ715),_xlfn.CONCAT(", ",AS715),
IF($AQ$727=SUM($AQ$606:AQ715),_xlfn.CONCAT(" y ",AS715)))))</f>
        <v/>
      </c>
      <c r="AS715" s="89" t="s">
        <v>5302</v>
      </c>
    </row>
    <row r="716" spans="1:45" ht="15" customHeight="1">
      <c r="A716" s="64"/>
      <c r="B716" s="11"/>
      <c r="C716" s="61" t="s">
        <v>5303</v>
      </c>
      <c r="D716" s="1020" t="str">
        <f>IF(CNGE_2025_M1_Secc5_Sub1!$D140="","",CNGE_2025_M1_Secc5_Sub1!$D140)</f>
        <v/>
      </c>
      <c r="E716" s="889"/>
      <c r="F716" s="889"/>
      <c r="G716" s="889"/>
      <c r="H716" s="889"/>
      <c r="I716" s="889"/>
      <c r="J716" s="889"/>
      <c r="K716" s="889"/>
      <c r="L716" s="890"/>
      <c r="M716" s="1088"/>
      <c r="N716" s="1043"/>
      <c r="O716" s="1088"/>
      <c r="P716" s="1043"/>
      <c r="Q716" s="1088"/>
      <c r="R716" s="1043"/>
      <c r="S716" s="1088"/>
      <c r="T716" s="1043"/>
      <c r="U716" s="1088"/>
      <c r="V716" s="1043"/>
      <c r="W716" s="1088"/>
      <c r="X716" s="1043"/>
      <c r="Y716" s="1088"/>
      <c r="Z716" s="1043"/>
      <c r="AA716" s="1088"/>
      <c r="AB716" s="1043"/>
      <c r="AC716" s="1088"/>
      <c r="AD716" s="1043"/>
      <c r="AI716">
        <f t="shared" si="105"/>
        <v>0</v>
      </c>
      <c r="AJ716">
        <f t="shared" si="106"/>
        <v>0</v>
      </c>
      <c r="AK716">
        <f t="shared" si="107"/>
        <v>0</v>
      </c>
      <c r="AL716">
        <f t="shared" si="108"/>
        <v>0</v>
      </c>
      <c r="AM716" s="293">
        <f t="shared" si="109"/>
        <v>0</v>
      </c>
      <c r="AN716" s="294" t="str">
        <f>IF(AM716=0,"",
IF(SUM($AM$606:AM716)=1,AO716,
IF($AM$727&gt;SUM($AM$606:AM716),_xlfn.CONCAT(", ",AO716),
IF($AM$727=SUM($AM$606:AM716),_xlfn.CONCAT(" y ",AO716)))))</f>
        <v/>
      </c>
      <c r="AO716" s="31">
        <v>110</v>
      </c>
      <c r="AP716" s="290">
        <f t="shared" si="111"/>
        <v>0</v>
      </c>
      <c r="AQ716" s="293">
        <f t="shared" si="110"/>
        <v>0</v>
      </c>
      <c r="AR716" s="294" t="str">
        <f>IF(AQ716=0,"",
IF(SUM($AQ$606:AQ716)=1,AS716,
IF($AQ$727&gt;SUM($AQ$606:AQ716),_xlfn.CONCAT(", ",AS716),
IF($AQ$727=SUM($AQ$606:AQ716),_xlfn.CONCAT(" y ",AS716)))))</f>
        <v/>
      </c>
      <c r="AS716" s="89" t="s">
        <v>5304</v>
      </c>
    </row>
    <row r="717" spans="1:45" ht="15" customHeight="1">
      <c r="A717" s="64"/>
      <c r="B717" s="11"/>
      <c r="C717" s="61" t="s">
        <v>5305</v>
      </c>
      <c r="D717" s="1020" t="str">
        <f>IF(CNGE_2025_M1_Secc5_Sub1!$D141="","",CNGE_2025_M1_Secc5_Sub1!$D141)</f>
        <v/>
      </c>
      <c r="E717" s="889"/>
      <c r="F717" s="889"/>
      <c r="G717" s="889"/>
      <c r="H717" s="889"/>
      <c r="I717" s="889"/>
      <c r="J717" s="889"/>
      <c r="K717" s="889"/>
      <c r="L717" s="890"/>
      <c r="M717" s="1088"/>
      <c r="N717" s="1043"/>
      <c r="O717" s="1088"/>
      <c r="P717" s="1043"/>
      <c r="Q717" s="1088"/>
      <c r="R717" s="1043"/>
      <c r="S717" s="1088"/>
      <c r="T717" s="1043"/>
      <c r="U717" s="1088"/>
      <c r="V717" s="1043"/>
      <c r="W717" s="1088"/>
      <c r="X717" s="1043"/>
      <c r="Y717" s="1088"/>
      <c r="Z717" s="1043"/>
      <c r="AA717" s="1088"/>
      <c r="AB717" s="1043"/>
      <c r="AC717" s="1088"/>
      <c r="AD717" s="1043"/>
      <c r="AI717">
        <f t="shared" si="105"/>
        <v>0</v>
      </c>
      <c r="AJ717">
        <f t="shared" si="106"/>
        <v>0</v>
      </c>
      <c r="AK717">
        <f t="shared" si="107"/>
        <v>0</v>
      </c>
      <c r="AL717">
        <f t="shared" si="108"/>
        <v>0</v>
      </c>
      <c r="AM717" s="293">
        <f t="shared" si="109"/>
        <v>0</v>
      </c>
      <c r="AN717" s="294" t="str">
        <f>IF(AM717=0,"",
IF(SUM($AM$606:AM717)=1,AO717,
IF($AM$727&gt;SUM($AM$606:AM717),_xlfn.CONCAT(", ",AO717),
IF($AM$727=SUM($AM$606:AM717),_xlfn.CONCAT(" y ",AO717)))))</f>
        <v/>
      </c>
      <c r="AO717" s="31">
        <v>111</v>
      </c>
      <c r="AP717" s="290">
        <f t="shared" si="111"/>
        <v>0</v>
      </c>
      <c r="AQ717" s="293">
        <f t="shared" si="110"/>
        <v>0</v>
      </c>
      <c r="AR717" s="294" t="str">
        <f>IF(AQ717=0,"",
IF(SUM($AQ$606:AQ717)=1,AS717,
IF($AQ$727&gt;SUM($AQ$606:AQ717),_xlfn.CONCAT(", ",AS717),
IF($AQ$727=SUM($AQ$606:AQ717),_xlfn.CONCAT(" y ",AS717)))))</f>
        <v/>
      </c>
      <c r="AS717" s="89" t="s">
        <v>5306</v>
      </c>
    </row>
    <row r="718" spans="1:45" ht="15" customHeight="1">
      <c r="A718" s="64"/>
      <c r="B718" s="11"/>
      <c r="C718" s="61" t="s">
        <v>5307</v>
      </c>
      <c r="D718" s="1020" t="str">
        <f>IF(CNGE_2025_M1_Secc5_Sub1!$D142="","",CNGE_2025_M1_Secc5_Sub1!$D142)</f>
        <v/>
      </c>
      <c r="E718" s="889"/>
      <c r="F718" s="889"/>
      <c r="G718" s="889"/>
      <c r="H718" s="889"/>
      <c r="I718" s="889"/>
      <c r="J718" s="889"/>
      <c r="K718" s="889"/>
      <c r="L718" s="890"/>
      <c r="M718" s="1088"/>
      <c r="N718" s="1043"/>
      <c r="O718" s="1088"/>
      <c r="P718" s="1043"/>
      <c r="Q718" s="1088"/>
      <c r="R718" s="1043"/>
      <c r="S718" s="1088"/>
      <c r="T718" s="1043"/>
      <c r="U718" s="1088"/>
      <c r="V718" s="1043"/>
      <c r="W718" s="1088"/>
      <c r="X718" s="1043"/>
      <c r="Y718" s="1088"/>
      <c r="Z718" s="1043"/>
      <c r="AA718" s="1088"/>
      <c r="AB718" s="1043"/>
      <c r="AC718" s="1088"/>
      <c r="AD718" s="1043"/>
      <c r="AI718">
        <f t="shared" si="105"/>
        <v>0</v>
      </c>
      <c r="AJ718">
        <f t="shared" si="106"/>
        <v>0</v>
      </c>
      <c r="AK718">
        <f t="shared" si="107"/>
        <v>0</v>
      </c>
      <c r="AL718">
        <f t="shared" si="108"/>
        <v>0</v>
      </c>
      <c r="AM718" s="293">
        <f t="shared" si="109"/>
        <v>0</v>
      </c>
      <c r="AN718" s="294" t="str">
        <f>IF(AM718=0,"",
IF(SUM($AM$606:AM718)=1,AO718,
IF($AM$727&gt;SUM($AM$606:AM718),_xlfn.CONCAT(", ",AO718),
IF($AM$727=SUM($AM$606:AM718),_xlfn.CONCAT(" y ",AO718)))))</f>
        <v/>
      </c>
      <c r="AO718" s="31">
        <v>112</v>
      </c>
      <c r="AP718" s="290">
        <f t="shared" si="111"/>
        <v>0</v>
      </c>
      <c r="AQ718" s="293">
        <f t="shared" si="110"/>
        <v>0</v>
      </c>
      <c r="AR718" s="294" t="str">
        <f>IF(AQ718=0,"",
IF(SUM($AQ$606:AQ718)=1,AS718,
IF($AQ$727&gt;SUM($AQ$606:AQ718),_xlfn.CONCAT(", ",AS718),
IF($AQ$727=SUM($AQ$606:AQ718),_xlfn.CONCAT(" y ",AS718)))))</f>
        <v/>
      </c>
      <c r="AS718" s="89" t="s">
        <v>5308</v>
      </c>
    </row>
    <row r="719" spans="1:45" ht="15" customHeight="1">
      <c r="A719" s="64"/>
      <c r="B719" s="11"/>
      <c r="C719" s="61" t="s">
        <v>5309</v>
      </c>
      <c r="D719" s="1020" t="str">
        <f>IF(CNGE_2025_M1_Secc5_Sub1!$D143="","",CNGE_2025_M1_Secc5_Sub1!$D143)</f>
        <v/>
      </c>
      <c r="E719" s="889"/>
      <c r="F719" s="889"/>
      <c r="G719" s="889"/>
      <c r="H719" s="889"/>
      <c r="I719" s="889"/>
      <c r="J719" s="889"/>
      <c r="K719" s="889"/>
      <c r="L719" s="890"/>
      <c r="M719" s="1088"/>
      <c r="N719" s="1043"/>
      <c r="O719" s="1088"/>
      <c r="P719" s="1043"/>
      <c r="Q719" s="1088"/>
      <c r="R719" s="1043"/>
      <c r="S719" s="1088"/>
      <c r="T719" s="1043"/>
      <c r="U719" s="1088"/>
      <c r="V719" s="1043"/>
      <c r="W719" s="1088"/>
      <c r="X719" s="1043"/>
      <c r="Y719" s="1088"/>
      <c r="Z719" s="1043"/>
      <c r="AA719" s="1088"/>
      <c r="AB719" s="1043"/>
      <c r="AC719" s="1088"/>
      <c r="AD719" s="1043"/>
      <c r="AI719">
        <f t="shared" si="105"/>
        <v>0</v>
      </c>
      <c r="AJ719">
        <f t="shared" si="106"/>
        <v>0</v>
      </c>
      <c r="AK719">
        <f t="shared" si="107"/>
        <v>0</v>
      </c>
      <c r="AL719">
        <f t="shared" si="108"/>
        <v>0</v>
      </c>
      <c r="AM719" s="293">
        <f t="shared" si="109"/>
        <v>0</v>
      </c>
      <c r="AN719" s="294" t="str">
        <f>IF(AM719=0,"",
IF(SUM($AM$606:AM719)=1,AO719,
IF($AM$727&gt;SUM($AM$606:AM719),_xlfn.CONCAT(", ",AO719),
IF($AM$727=SUM($AM$606:AM719),_xlfn.CONCAT(" y ",AO719)))))</f>
        <v/>
      </c>
      <c r="AO719" s="31">
        <v>113</v>
      </c>
      <c r="AP719" s="290">
        <f t="shared" si="111"/>
        <v>0</v>
      </c>
      <c r="AQ719" s="293">
        <f t="shared" si="110"/>
        <v>0</v>
      </c>
      <c r="AR719" s="294" t="str">
        <f>IF(AQ719=0,"",
IF(SUM($AQ$606:AQ719)=1,AS719,
IF($AQ$727&gt;SUM($AQ$606:AQ719),_xlfn.CONCAT(", ",AS719),
IF($AQ$727=SUM($AQ$606:AQ719),_xlfn.CONCAT(" y ",AS719)))))</f>
        <v/>
      </c>
      <c r="AS719" s="89" t="s">
        <v>5310</v>
      </c>
    </row>
    <row r="720" spans="1:45" ht="15" customHeight="1">
      <c r="A720" s="64"/>
      <c r="B720" s="11"/>
      <c r="C720" s="61" t="s">
        <v>5311</v>
      </c>
      <c r="D720" s="1020" t="str">
        <f>IF(CNGE_2025_M1_Secc5_Sub1!$D144="","",CNGE_2025_M1_Secc5_Sub1!$D144)</f>
        <v/>
      </c>
      <c r="E720" s="889"/>
      <c r="F720" s="889"/>
      <c r="G720" s="889"/>
      <c r="H720" s="889"/>
      <c r="I720" s="889"/>
      <c r="J720" s="889"/>
      <c r="K720" s="889"/>
      <c r="L720" s="890"/>
      <c r="M720" s="1088"/>
      <c r="N720" s="1043"/>
      <c r="O720" s="1088"/>
      <c r="P720" s="1043"/>
      <c r="Q720" s="1088"/>
      <c r="R720" s="1043"/>
      <c r="S720" s="1088"/>
      <c r="T720" s="1043"/>
      <c r="U720" s="1088"/>
      <c r="V720" s="1043"/>
      <c r="W720" s="1088"/>
      <c r="X720" s="1043"/>
      <c r="Y720" s="1088"/>
      <c r="Z720" s="1043"/>
      <c r="AA720" s="1088"/>
      <c r="AB720" s="1043"/>
      <c r="AC720" s="1088"/>
      <c r="AD720" s="1043"/>
      <c r="AI720">
        <f t="shared" si="105"/>
        <v>0</v>
      </c>
      <c r="AJ720">
        <f t="shared" si="106"/>
        <v>0</v>
      </c>
      <c r="AK720">
        <f t="shared" si="107"/>
        <v>0</v>
      </c>
      <c r="AL720">
        <f t="shared" si="108"/>
        <v>0</v>
      </c>
      <c r="AM720" s="293">
        <f t="shared" si="109"/>
        <v>0</v>
      </c>
      <c r="AN720" s="294" t="str">
        <f>IF(AM720=0,"",
IF(SUM($AM$606:AM720)=1,AO720,
IF($AM$727&gt;SUM($AM$606:AM720),_xlfn.CONCAT(", ",AO720),
IF($AM$727=SUM($AM$606:AM720),_xlfn.CONCAT(" y ",AO720)))))</f>
        <v/>
      </c>
      <c r="AO720" s="31">
        <v>114</v>
      </c>
      <c r="AP720" s="290">
        <f t="shared" si="111"/>
        <v>0</v>
      </c>
      <c r="AQ720" s="293">
        <f t="shared" si="110"/>
        <v>0</v>
      </c>
      <c r="AR720" s="294" t="str">
        <f>IF(AQ720=0,"",
IF(SUM($AQ$606:AQ720)=1,AS720,
IF($AQ$727&gt;SUM($AQ$606:AQ720),_xlfn.CONCAT(", ",AS720),
IF($AQ$727=SUM($AQ$606:AQ720),_xlfn.CONCAT(" y ",AS720)))))</f>
        <v/>
      </c>
      <c r="AS720" s="89" t="s">
        <v>5312</v>
      </c>
    </row>
    <row r="721" spans="1:45" ht="15" customHeight="1">
      <c r="A721" s="64"/>
      <c r="B721" s="11"/>
      <c r="C721" s="61" t="s">
        <v>5313</v>
      </c>
      <c r="D721" s="1020" t="str">
        <f>IF(CNGE_2025_M1_Secc5_Sub1!$D145="","",CNGE_2025_M1_Secc5_Sub1!$D145)</f>
        <v/>
      </c>
      <c r="E721" s="889"/>
      <c r="F721" s="889"/>
      <c r="G721" s="889"/>
      <c r="H721" s="889"/>
      <c r="I721" s="889"/>
      <c r="J721" s="889"/>
      <c r="K721" s="889"/>
      <c r="L721" s="890"/>
      <c r="M721" s="1088"/>
      <c r="N721" s="1043"/>
      <c r="O721" s="1088"/>
      <c r="P721" s="1043"/>
      <c r="Q721" s="1088"/>
      <c r="R721" s="1043"/>
      <c r="S721" s="1088"/>
      <c r="T721" s="1043"/>
      <c r="U721" s="1088"/>
      <c r="V721" s="1043"/>
      <c r="W721" s="1088"/>
      <c r="X721" s="1043"/>
      <c r="Y721" s="1088"/>
      <c r="Z721" s="1043"/>
      <c r="AA721" s="1088"/>
      <c r="AB721" s="1043"/>
      <c r="AC721" s="1088"/>
      <c r="AD721" s="1043"/>
      <c r="AI721">
        <f t="shared" si="105"/>
        <v>0</v>
      </c>
      <c r="AJ721">
        <f t="shared" si="106"/>
        <v>0</v>
      </c>
      <c r="AK721">
        <f t="shared" si="107"/>
        <v>0</v>
      </c>
      <c r="AL721">
        <f t="shared" si="108"/>
        <v>0</v>
      </c>
      <c r="AM721" s="293">
        <f t="shared" si="109"/>
        <v>0</v>
      </c>
      <c r="AN721" s="294" t="str">
        <f>IF(AM721=0,"",
IF(SUM($AM$606:AM721)=1,AO721,
IF($AM$727&gt;SUM($AM$606:AM721),_xlfn.CONCAT(", ",AO721),
IF($AM$727=SUM($AM$606:AM721),_xlfn.CONCAT(" y ",AO721)))))</f>
        <v/>
      </c>
      <c r="AO721" s="31">
        <v>115</v>
      </c>
      <c r="AP721" s="290">
        <f t="shared" si="111"/>
        <v>0</v>
      </c>
      <c r="AQ721" s="293">
        <f t="shared" si="110"/>
        <v>0</v>
      </c>
      <c r="AR721" s="294" t="str">
        <f>IF(AQ721=0,"",
IF(SUM($AQ$606:AQ721)=1,AS721,
IF($AQ$727&gt;SUM($AQ$606:AQ721),_xlfn.CONCAT(", ",AS721),
IF($AQ$727=SUM($AQ$606:AQ721),_xlfn.CONCAT(" y ",AS721)))))</f>
        <v/>
      </c>
      <c r="AS721" s="89" t="s">
        <v>5314</v>
      </c>
    </row>
    <row r="722" spans="1:45" ht="15" customHeight="1">
      <c r="A722" s="64"/>
      <c r="B722" s="11"/>
      <c r="C722" s="61" t="s">
        <v>5315</v>
      </c>
      <c r="D722" s="1020" t="str">
        <f>IF(CNGE_2025_M1_Secc5_Sub1!$D146="","",CNGE_2025_M1_Secc5_Sub1!$D146)</f>
        <v/>
      </c>
      <c r="E722" s="889"/>
      <c r="F722" s="889"/>
      <c r="G722" s="889"/>
      <c r="H722" s="889"/>
      <c r="I722" s="889"/>
      <c r="J722" s="889"/>
      <c r="K722" s="889"/>
      <c r="L722" s="890"/>
      <c r="M722" s="1088"/>
      <c r="N722" s="1043"/>
      <c r="O722" s="1088"/>
      <c r="P722" s="1043"/>
      <c r="Q722" s="1088"/>
      <c r="R722" s="1043"/>
      <c r="S722" s="1088"/>
      <c r="T722" s="1043"/>
      <c r="U722" s="1088"/>
      <c r="V722" s="1043"/>
      <c r="W722" s="1088"/>
      <c r="X722" s="1043"/>
      <c r="Y722" s="1088"/>
      <c r="Z722" s="1043"/>
      <c r="AA722" s="1088"/>
      <c r="AB722" s="1043"/>
      <c r="AC722" s="1088"/>
      <c r="AD722" s="1043"/>
      <c r="AI722">
        <f t="shared" si="105"/>
        <v>0</v>
      </c>
      <c r="AJ722">
        <f t="shared" si="106"/>
        <v>0</v>
      </c>
      <c r="AK722">
        <f t="shared" si="107"/>
        <v>0</v>
      </c>
      <c r="AL722">
        <f t="shared" si="108"/>
        <v>0</v>
      </c>
      <c r="AM722" s="293">
        <f t="shared" si="109"/>
        <v>0</v>
      </c>
      <c r="AN722" s="294" t="str">
        <f>IF(AM722=0,"",
IF(SUM($AM$606:AM722)=1,AO722,
IF($AM$727&gt;SUM($AM$606:AM722),_xlfn.CONCAT(", ",AO722),
IF($AM$727=SUM($AM$606:AM722),_xlfn.CONCAT(" y ",AO722)))))</f>
        <v/>
      </c>
      <c r="AO722" s="31">
        <v>116</v>
      </c>
      <c r="AP722" s="290">
        <f t="shared" si="111"/>
        <v>0</v>
      </c>
      <c r="AQ722" s="293">
        <f t="shared" si="110"/>
        <v>0</v>
      </c>
      <c r="AR722" s="294" t="str">
        <f>IF(AQ722=0,"",
IF(SUM($AQ$606:AQ722)=1,AS722,
IF($AQ$727&gt;SUM($AQ$606:AQ722),_xlfn.CONCAT(", ",AS722),
IF($AQ$727=SUM($AQ$606:AQ722),_xlfn.CONCAT(" y ",AS722)))))</f>
        <v/>
      </c>
      <c r="AS722" s="89" t="s">
        <v>5316</v>
      </c>
    </row>
    <row r="723" spans="1:45" ht="15" customHeight="1">
      <c r="A723" s="64"/>
      <c r="B723" s="11"/>
      <c r="C723" s="61" t="s">
        <v>5317</v>
      </c>
      <c r="D723" s="1020" t="str">
        <f>IF(CNGE_2025_M1_Secc5_Sub1!$D147="","",CNGE_2025_M1_Secc5_Sub1!$D147)</f>
        <v/>
      </c>
      <c r="E723" s="889"/>
      <c r="F723" s="889"/>
      <c r="G723" s="889"/>
      <c r="H723" s="889"/>
      <c r="I723" s="889"/>
      <c r="J723" s="889"/>
      <c r="K723" s="889"/>
      <c r="L723" s="890"/>
      <c r="M723" s="1088"/>
      <c r="N723" s="1043"/>
      <c r="O723" s="1088"/>
      <c r="P723" s="1043"/>
      <c r="Q723" s="1088"/>
      <c r="R723" s="1043"/>
      <c r="S723" s="1088"/>
      <c r="T723" s="1043"/>
      <c r="U723" s="1088"/>
      <c r="V723" s="1043"/>
      <c r="W723" s="1088"/>
      <c r="X723" s="1043"/>
      <c r="Y723" s="1088"/>
      <c r="Z723" s="1043"/>
      <c r="AA723" s="1088"/>
      <c r="AB723" s="1043"/>
      <c r="AC723" s="1088"/>
      <c r="AD723" s="1043"/>
      <c r="AI723">
        <f t="shared" si="105"/>
        <v>0</v>
      </c>
      <c r="AJ723">
        <f t="shared" si="106"/>
        <v>0</v>
      </c>
      <c r="AK723">
        <f t="shared" si="107"/>
        <v>0</v>
      </c>
      <c r="AL723">
        <f t="shared" si="108"/>
        <v>0</v>
      </c>
      <c r="AM723" s="293">
        <f t="shared" si="109"/>
        <v>0</v>
      </c>
      <c r="AN723" s="294" t="str">
        <f>IF(AM723=0,"",
IF(SUM($AM$606:AM723)=1,AO723,
IF($AM$727&gt;SUM($AM$606:AM723),_xlfn.CONCAT(", ",AO723),
IF($AM$727=SUM($AM$606:AM723),_xlfn.CONCAT(" y ",AO723)))))</f>
        <v/>
      </c>
      <c r="AO723" s="31">
        <v>117</v>
      </c>
      <c r="AP723" s="290">
        <f t="shared" si="111"/>
        <v>0</v>
      </c>
      <c r="AQ723" s="293">
        <f t="shared" si="110"/>
        <v>0</v>
      </c>
      <c r="AR723" s="294" t="str">
        <f>IF(AQ723=0,"",
IF(SUM($AQ$606:AQ723)=1,AS723,
IF($AQ$727&gt;SUM($AQ$606:AQ723),_xlfn.CONCAT(", ",AS723),
IF($AQ$727=SUM($AQ$606:AQ723),_xlfn.CONCAT(" y ",AS723)))))</f>
        <v/>
      </c>
      <c r="AS723" s="89" t="s">
        <v>5318</v>
      </c>
    </row>
    <row r="724" spans="1:45" ht="15" customHeight="1">
      <c r="A724" s="64"/>
      <c r="B724" s="11"/>
      <c r="C724" s="61" t="s">
        <v>5319</v>
      </c>
      <c r="D724" s="1020" t="str">
        <f>IF(CNGE_2025_M1_Secc5_Sub1!$D148="","",CNGE_2025_M1_Secc5_Sub1!$D148)</f>
        <v/>
      </c>
      <c r="E724" s="889"/>
      <c r="F724" s="889"/>
      <c r="G724" s="889"/>
      <c r="H724" s="889"/>
      <c r="I724" s="889"/>
      <c r="J724" s="889"/>
      <c r="K724" s="889"/>
      <c r="L724" s="890"/>
      <c r="M724" s="1088"/>
      <c r="N724" s="1043"/>
      <c r="O724" s="1088"/>
      <c r="P724" s="1043"/>
      <c r="Q724" s="1088"/>
      <c r="R724" s="1043"/>
      <c r="S724" s="1088"/>
      <c r="T724" s="1043"/>
      <c r="U724" s="1088"/>
      <c r="V724" s="1043"/>
      <c r="W724" s="1088"/>
      <c r="X724" s="1043"/>
      <c r="Y724" s="1088"/>
      <c r="Z724" s="1043"/>
      <c r="AA724" s="1088"/>
      <c r="AB724" s="1043"/>
      <c r="AC724" s="1088"/>
      <c r="AD724" s="1043"/>
      <c r="AI724">
        <f t="shared" si="105"/>
        <v>0</v>
      </c>
      <c r="AJ724">
        <f t="shared" si="106"/>
        <v>0</v>
      </c>
      <c r="AK724">
        <f t="shared" si="107"/>
        <v>0</v>
      </c>
      <c r="AL724">
        <f t="shared" si="108"/>
        <v>0</v>
      </c>
      <c r="AM724" s="293">
        <f t="shared" si="109"/>
        <v>0</v>
      </c>
      <c r="AN724" s="294" t="str">
        <f>IF(AM724=0,"",
IF(SUM($AM$606:AM724)=1,AO724,
IF($AM$727&gt;SUM($AM$606:AM724),_xlfn.CONCAT(", ",AO724),
IF($AM$727=SUM($AM$606:AM724),_xlfn.CONCAT(" y ",AO724)))))</f>
        <v/>
      </c>
      <c r="AO724" s="31">
        <v>118</v>
      </c>
      <c r="AP724" s="290">
        <f t="shared" si="111"/>
        <v>0</v>
      </c>
      <c r="AQ724" s="293">
        <f t="shared" si="110"/>
        <v>0</v>
      </c>
      <c r="AR724" s="294" t="str">
        <f>IF(AQ724=0,"",
IF(SUM($AQ$606:AQ724)=1,AS724,
IF($AQ$727&gt;SUM($AQ$606:AQ724),_xlfn.CONCAT(", ",AS724),
IF($AQ$727=SUM($AQ$606:AQ724),_xlfn.CONCAT(" y ",AS724)))))</f>
        <v/>
      </c>
      <c r="AS724" s="89" t="s">
        <v>5320</v>
      </c>
    </row>
    <row r="725" spans="1:45" ht="15" customHeight="1">
      <c r="A725" s="64"/>
      <c r="B725" s="11"/>
      <c r="C725" s="61" t="s">
        <v>5321</v>
      </c>
      <c r="D725" s="1020" t="str">
        <f>IF(CNGE_2025_M1_Secc5_Sub1!$D149="","",CNGE_2025_M1_Secc5_Sub1!$D149)</f>
        <v/>
      </c>
      <c r="E725" s="889"/>
      <c r="F725" s="889"/>
      <c r="G725" s="889"/>
      <c r="H725" s="889"/>
      <c r="I725" s="889"/>
      <c r="J725" s="889"/>
      <c r="K725" s="889"/>
      <c r="L725" s="890"/>
      <c r="M725" s="1088"/>
      <c r="N725" s="1043"/>
      <c r="O725" s="1088"/>
      <c r="P725" s="1043"/>
      <c r="Q725" s="1088"/>
      <c r="R725" s="1043"/>
      <c r="S725" s="1088"/>
      <c r="T725" s="1043"/>
      <c r="U725" s="1088"/>
      <c r="V725" s="1043"/>
      <c r="W725" s="1088"/>
      <c r="X725" s="1043"/>
      <c r="Y725" s="1088"/>
      <c r="Z725" s="1043"/>
      <c r="AA725" s="1088"/>
      <c r="AB725" s="1043"/>
      <c r="AC725" s="1088"/>
      <c r="AD725" s="1043"/>
      <c r="AI725">
        <f t="shared" si="105"/>
        <v>0</v>
      </c>
      <c r="AJ725">
        <f t="shared" si="106"/>
        <v>0</v>
      </c>
      <c r="AK725">
        <f t="shared" si="107"/>
        <v>0</v>
      </c>
      <c r="AL725">
        <f t="shared" si="108"/>
        <v>0</v>
      </c>
      <c r="AM725" s="293">
        <f t="shared" si="109"/>
        <v>0</v>
      </c>
      <c r="AN725" s="294" t="str">
        <f>IF(AM725=0,"",
IF(SUM($AM$606:AM725)=1,AO725,
IF($AM$727&gt;SUM($AM$606:AM725),_xlfn.CONCAT(", ",AO725),
IF($AM$727=SUM($AM$606:AM725),_xlfn.CONCAT(" y ",AO725)))))</f>
        <v/>
      </c>
      <c r="AO725" s="31">
        <v>119</v>
      </c>
      <c r="AP725" s="290">
        <f t="shared" si="111"/>
        <v>0</v>
      </c>
      <c r="AQ725" s="293">
        <f t="shared" si="110"/>
        <v>0</v>
      </c>
      <c r="AR725" s="294" t="str">
        <f>IF(AQ725=0,"",
IF(SUM($AQ$606:AQ725)=1,AS725,
IF($AQ$727&gt;SUM($AQ$606:AQ725),_xlfn.CONCAT(", ",AS725),
IF($AQ$727=SUM($AQ$606:AQ725),_xlfn.CONCAT(" y ",AS725)))))</f>
        <v/>
      </c>
      <c r="AS725" s="89" t="s">
        <v>5322</v>
      </c>
    </row>
    <row r="726" spans="1:45" ht="15" customHeight="1">
      <c r="A726" s="64"/>
      <c r="B726" s="11"/>
      <c r="C726" s="61" t="s">
        <v>5323</v>
      </c>
      <c r="D726" s="1020" t="str">
        <f>IF(CNGE_2025_M1_Secc5_Sub1!$D150="","",CNGE_2025_M1_Secc5_Sub1!$D150)</f>
        <v/>
      </c>
      <c r="E726" s="889"/>
      <c r="F726" s="889"/>
      <c r="G726" s="889"/>
      <c r="H726" s="889"/>
      <c r="I726" s="889"/>
      <c r="J726" s="889"/>
      <c r="K726" s="889"/>
      <c r="L726" s="890"/>
      <c r="M726" s="1088"/>
      <c r="N726" s="1043"/>
      <c r="O726" s="1088"/>
      <c r="P726" s="1043"/>
      <c r="Q726" s="1088"/>
      <c r="R726" s="1043"/>
      <c r="S726" s="1088"/>
      <c r="T726" s="1043"/>
      <c r="U726" s="1088"/>
      <c r="V726" s="1043"/>
      <c r="W726" s="1088"/>
      <c r="X726" s="1043"/>
      <c r="Y726" s="1088"/>
      <c r="Z726" s="1043"/>
      <c r="AA726" s="1088"/>
      <c r="AB726" s="1043"/>
      <c r="AC726" s="1088"/>
      <c r="AD726" s="1043"/>
      <c r="AI726">
        <f t="shared" si="105"/>
        <v>0</v>
      </c>
      <c r="AJ726">
        <f t="shared" si="106"/>
        <v>0</v>
      </c>
      <c r="AK726">
        <f t="shared" si="107"/>
        <v>0</v>
      </c>
      <c r="AL726">
        <f t="shared" si="108"/>
        <v>0</v>
      </c>
      <c r="AM726" s="293">
        <f t="shared" si="109"/>
        <v>0</v>
      </c>
      <c r="AN726" s="294" t="str">
        <f>IF(AM726=0,"",
IF(SUM($AM$606:AM726)=1,AO726,
IF($AM$727&gt;SUM($AM$606:AM726),_xlfn.CONCAT(", ",AO726),
IF($AM$727=SUM($AM$606:AM726),_xlfn.CONCAT(" y ",AO726)))))</f>
        <v/>
      </c>
      <c r="AO726" s="31">
        <v>120</v>
      </c>
      <c r="AP726" s="290">
        <f t="shared" si="111"/>
        <v>0</v>
      </c>
      <c r="AQ726" s="293">
        <f t="shared" si="110"/>
        <v>0</v>
      </c>
      <c r="AR726" s="294" t="str">
        <f>IF(AQ726=0,"",
IF(SUM($AQ$606:AQ726)=1,AS726,
IF($AQ$727&gt;SUM($AQ$606:AQ726),_xlfn.CONCAT(", ",AS726),
IF($AQ$727=SUM($AQ$606:AQ726),_xlfn.CONCAT(" y ",AS726)))))</f>
        <v/>
      </c>
      <c r="AS726" s="89" t="s">
        <v>5324</v>
      </c>
    </row>
    <row r="727" spans="1:45" ht="15" customHeight="1">
      <c r="A727" s="64"/>
      <c r="B727" s="11"/>
      <c r="C727" s="11"/>
      <c r="D727" s="11"/>
      <c r="E727" s="11"/>
      <c r="G727" s="35"/>
      <c r="H727" s="35"/>
      <c r="I727" s="26"/>
      <c r="J727" s="11"/>
      <c r="K727" s="11"/>
      <c r="L727" s="96" t="s">
        <v>5571</v>
      </c>
      <c r="M727" s="1067">
        <f>IF(AND(SUM(M606:M726)=0,COUNTIF(M606:M726,"NS")&gt;0),"NS",IF(AND(SUM(M606:M726)=0,COUNTIF(M606:M726,0)&gt;0),0,IF(AND(SUM(M606:M726)=0,COUNTIF(M606:M726,"NA")&gt;0),"NA",SUM(M606:M726))))</f>
        <v>0</v>
      </c>
      <c r="N727" s="890"/>
      <c r="O727" s="1067">
        <f>IF(AND(SUM(O606:O726)=0,COUNTIF(O606:O726,"NS")&gt;0),"NS",IF(AND(SUM(O606:O726)=0,COUNTIF(O606:O726,0)&gt;0),0,IF(AND(SUM(O606:O726)=0,COUNTIF(O606:O726,"NA")&gt;0),"NA",SUM(O606:O726))))</f>
        <v>0</v>
      </c>
      <c r="P727" s="890"/>
      <c r="Q727" s="1067">
        <f>IF(AND(SUM(Q606:Q726)=0,COUNTIF(Q606:Q726,"NS")&gt;0),"NS",IF(AND(SUM(Q606:Q726)=0,COUNTIF(Q606:Q726,0)&gt;0),0,IF(AND(SUM(Q606:Q726)=0,COUNTIF(Q606:Q726,"NA")&gt;0),"NA",SUM(Q606:Q726))))</f>
        <v>0</v>
      </c>
      <c r="R727" s="890"/>
      <c r="S727" s="1067">
        <f>IF(AND(SUM(S606:S726)=0,COUNTIF(S606:S726,"NS")&gt;0),"NS",IF(AND(SUM(S606:S726)=0,COUNTIF(S606:S726,0)&gt;0),0,IF(AND(SUM(S606:S726)=0,COUNTIF(S606:S726,"NA")&gt;0),"NA",SUM(S606:S726))))</f>
        <v>0</v>
      </c>
      <c r="T727" s="890"/>
      <c r="U727" s="1067">
        <f>IF(AND(SUM(U606:U726)=0,COUNTIF(U606:U726,"NS")&gt;0),"NS",IF(AND(SUM(U606:U726)=0,COUNTIF(U606:U726,0)&gt;0),0,IF(AND(SUM(U606:U726)=0,COUNTIF(U606:U726,"NA")&gt;0),"NA",SUM(U606:U726))))</f>
        <v>0</v>
      </c>
      <c r="V727" s="890"/>
      <c r="W727" s="1067">
        <f>IF(AND(SUM(W606:W726)=0,COUNTIF(W606:W726,"NS")&gt;0),"NS",IF(AND(SUM(W606:W726)=0,COUNTIF(W606:W726,0)&gt;0),0,IF(AND(SUM(W606:W726)=0,COUNTIF(W606:W726,"NA")&gt;0),"NA",SUM(W606:W726))))</f>
        <v>0</v>
      </c>
      <c r="X727" s="890"/>
      <c r="Y727" s="1067">
        <f>IF(AND(SUM(Y606:Y726)=0,COUNTIF(Y606:Y726,"NS")&gt;0),"NS",IF(AND(SUM(Y606:Y726)=0,COUNTIF(Y606:Y726,0)&gt;0),0,IF(AND(SUM(Y606:Y726)=0,COUNTIF(Y606:Y726,"NA")&gt;0),"NA",SUM(Y606:Y726))))</f>
        <v>0</v>
      </c>
      <c r="Z727" s="890"/>
      <c r="AA727" s="1067">
        <f>IF(AND(SUM(AA606:AA726)=0,COUNTIF(AA606:AA726,"NS")&gt;0),"NS",IF(AND(SUM(AA606:AA726)=0,COUNTIF(AA606:AA726,0)&gt;0),0,IF(AND(SUM(AA606:AA726)=0,COUNTIF(AA606:AA726,"NA")&gt;0),"NA",SUM(AA606:AA726))))</f>
        <v>0</v>
      </c>
      <c r="AB727" s="890"/>
      <c r="AC727" s="1067">
        <f>IF(AND(SUM(AC606:AC726)=0,COUNTIF(AC606:AC726,"NS")&gt;0),"NS",IF(AND(SUM(AC606:AC726)=0,COUNTIF(AC606:AC726,0)&gt;0),0,IF(AND(SUM(AC606:AC726)=0,COUNTIF(AC606:AC726,"NA")&gt;0),"NA",SUM(AC606:AC726))))</f>
        <v>0</v>
      </c>
      <c r="AD727" s="890"/>
      <c r="AL727" s="278">
        <f>SUM(AL606:AL726)</f>
        <v>0</v>
      </c>
      <c r="AM727" s="296">
        <f>SUM(AM606:AM726)</f>
        <v>0</v>
      </c>
      <c r="AN727" s="296" t="str">
        <f>IF(AM727=0,"",_xlfn.CONCAT(AN606:AN726))</f>
        <v/>
      </c>
      <c r="AO727" s="297" t="str">
        <f>IF(AM727=0,"",
IF(AM727&gt;1,"Favor de revisar la suma y consistencia de totales y/o subtotales por filas (numéricos y NS)",
IF(AM727=1,_xlfn.CONCAT("Favor de revisar la sumatoria del total y/o subtotal en el numeral: ",AN727),_xlfn.CONCAT("Favor de revisar la sumatoria de los totales y/o subtotales en los numerales: ",AN727))))</f>
        <v/>
      </c>
      <c r="AQ727" s="296">
        <f>SUM(AQ606:AQ726)</f>
        <v>0</v>
      </c>
      <c r="AR727" s="296" t="str">
        <f>IF(AQ727=0,"",_xlfn.CONCAT(AR606:AR726))</f>
        <v/>
      </c>
      <c r="AS727" s="297" t="str">
        <f>IF(AQ727=0,"",
IF(AQ727&gt;10,"Favor de ingresar toda la información requerida en la pregunta",
IF(AQ727=1,_xlfn.CONCAT("Favor de revisar la información capturada en el numeral: ",AR727),_xlfn.CONCAT("Favor de revisar la información capturada en los numerales: ",AR727))))</f>
        <v/>
      </c>
    </row>
    <row r="728" spans="1:45" ht="15" customHeight="1">
      <c r="A728" s="64"/>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I728" t="s">
        <v>5572</v>
      </c>
      <c r="AJ728" s="279">
        <f>SUM(AL727)</f>
        <v>0</v>
      </c>
    </row>
    <row r="729" spans="1:45" ht="45" customHeight="1">
      <c r="A729" s="64"/>
      <c r="B729" s="11"/>
      <c r="C729" s="1030" t="s">
        <v>5412</v>
      </c>
      <c r="D729" s="866"/>
      <c r="E729" s="866"/>
      <c r="F729" s="1027"/>
      <c r="G729" s="884"/>
      <c r="H729" s="884"/>
      <c r="I729" s="884"/>
      <c r="J729" s="884"/>
      <c r="K729" s="884"/>
      <c r="L729" s="884"/>
      <c r="M729" s="884"/>
      <c r="N729" s="884"/>
      <c r="O729" s="884"/>
      <c r="P729" s="884"/>
      <c r="Q729" s="884"/>
      <c r="R729" s="884"/>
      <c r="S729" s="884"/>
      <c r="T729" s="884"/>
      <c r="U729" s="884"/>
      <c r="V729" s="884"/>
      <c r="W729" s="884"/>
      <c r="X729" s="884"/>
      <c r="Y729" s="884"/>
      <c r="Z729" s="884"/>
      <c r="AA729" s="884"/>
      <c r="AB729" s="884"/>
      <c r="AC729" s="884"/>
      <c r="AD729" s="885"/>
    </row>
    <row r="730" spans="1:45" ht="15" customHeight="1">
      <c r="A730" s="64"/>
      <c r="B730" s="1032" t="str">
        <f>IF(AND(AT606&gt;0,F729=""),"Ha registrado un número mayor a cero en la col. Otro tipo debe anotar el nombre de dicho(s) tipo(s) de atención ","")</f>
        <v/>
      </c>
      <c r="C730" s="1032"/>
      <c r="D730" s="1032"/>
      <c r="E730" s="1032"/>
      <c r="F730" s="1032"/>
      <c r="G730" s="1032"/>
      <c r="H730" s="1032"/>
      <c r="I730" s="1032"/>
      <c r="J730" s="1032"/>
      <c r="K730" s="1032"/>
      <c r="L730" s="1032"/>
      <c r="M730" s="1032"/>
      <c r="N730" s="1032"/>
      <c r="O730" s="1032"/>
      <c r="P730" s="1032"/>
      <c r="Q730" s="1032"/>
      <c r="R730" s="1032"/>
      <c r="S730" s="1032"/>
      <c r="T730" s="1032"/>
      <c r="U730" s="1032"/>
      <c r="V730" s="1032"/>
      <c r="W730" s="1032"/>
      <c r="X730" s="1032"/>
      <c r="Y730" s="1032"/>
      <c r="Z730" s="1032"/>
      <c r="AA730" s="1032"/>
      <c r="AB730" s="1032"/>
      <c r="AC730" s="1032"/>
      <c r="AD730" s="1032"/>
      <c r="AE730" s="1032"/>
    </row>
    <row r="731" spans="1:45" ht="24" customHeight="1">
      <c r="A731" s="64"/>
      <c r="B731" s="11"/>
      <c r="C731" s="1000" t="s">
        <v>5325</v>
      </c>
      <c r="D731" s="866"/>
      <c r="E731" s="866"/>
      <c r="F731" s="866"/>
      <c r="G731" s="866"/>
      <c r="H731" s="866"/>
      <c r="I731" s="866"/>
      <c r="J731" s="866"/>
      <c r="K731" s="866"/>
      <c r="L731" s="866"/>
      <c r="M731" s="866"/>
      <c r="N731" s="866"/>
      <c r="O731" s="866"/>
      <c r="P731" s="866"/>
      <c r="Q731" s="866"/>
      <c r="R731" s="866"/>
      <c r="S731" s="866"/>
      <c r="T731" s="866"/>
      <c r="U731" s="866"/>
      <c r="V731" s="866"/>
      <c r="W731" s="866"/>
      <c r="X731" s="866"/>
      <c r="Y731" s="866"/>
      <c r="Z731" s="866"/>
      <c r="AA731" s="866"/>
      <c r="AB731" s="866"/>
      <c r="AC731" s="866"/>
      <c r="AD731" s="866"/>
    </row>
    <row r="732" spans="1:45" ht="60" customHeight="1">
      <c r="A732" s="64"/>
      <c r="B732" s="11"/>
      <c r="C732" s="1019"/>
      <c r="D732" s="884"/>
      <c r="E732" s="884"/>
      <c r="F732" s="884"/>
      <c r="G732" s="884"/>
      <c r="H732" s="884"/>
      <c r="I732" s="884"/>
      <c r="J732" s="884"/>
      <c r="K732" s="884"/>
      <c r="L732" s="884"/>
      <c r="M732" s="884"/>
      <c r="N732" s="884"/>
      <c r="O732" s="884"/>
      <c r="P732" s="884"/>
      <c r="Q732" s="884"/>
      <c r="R732" s="884"/>
      <c r="S732" s="884"/>
      <c r="T732" s="884"/>
      <c r="U732" s="884"/>
      <c r="V732" s="884"/>
      <c r="W732" s="884"/>
      <c r="X732" s="884"/>
      <c r="Y732" s="884"/>
      <c r="Z732" s="884"/>
      <c r="AA732" s="884"/>
      <c r="AB732" s="884"/>
      <c r="AC732" s="884"/>
      <c r="AD732" s="885"/>
    </row>
    <row r="733" spans="1:45" ht="15" customHeight="1">
      <c r="A733" s="64"/>
      <c r="B733" s="988" t="str">
        <f>AS727</f>
        <v/>
      </c>
      <c r="C733" s="866"/>
      <c r="D733" s="866"/>
      <c r="E733" s="866"/>
      <c r="F733" s="866"/>
      <c r="G733" s="866"/>
      <c r="H733" s="866"/>
      <c r="I733" s="866"/>
      <c r="J733" s="866"/>
      <c r="K733" s="866"/>
      <c r="L733" s="866"/>
      <c r="M733" s="866"/>
      <c r="N733" s="866"/>
      <c r="O733" s="866"/>
      <c r="P733" s="866"/>
      <c r="Q733" s="866"/>
      <c r="R733" s="866"/>
      <c r="S733" s="866"/>
      <c r="T733" s="866"/>
      <c r="U733" s="866"/>
      <c r="V733" s="866"/>
      <c r="W733" s="866"/>
      <c r="X733" s="866"/>
      <c r="Y733" s="866"/>
      <c r="Z733" s="866"/>
      <c r="AA733" s="866"/>
      <c r="AB733" s="866"/>
      <c r="AC733" s="866"/>
      <c r="AD733" s="866"/>
    </row>
    <row r="734" spans="1:45" ht="15" customHeight="1">
      <c r="A734" s="64"/>
      <c r="B734" s="1005" t="str">
        <f>IF(SUM(COUNTIF(M606:AD726,"NS"))&lt;&gt;0,"Alerta: debido a que cuenta con registros NS, debe proporcionar una justificación en el area de comentarios al final de la pregunta","")</f>
        <v/>
      </c>
      <c r="C734" s="866"/>
      <c r="D734" s="866"/>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866"/>
      <c r="AD734" s="866"/>
      <c r="AE734" s="866"/>
    </row>
    <row r="735" spans="1:45" ht="15" customHeight="1">
      <c r="A735" s="64"/>
      <c r="B735" s="1032" t="str">
        <f>AO727</f>
        <v/>
      </c>
      <c r="C735" s="866"/>
      <c r="D735" s="866"/>
      <c r="E735" s="866"/>
      <c r="F735" s="866"/>
      <c r="G735" s="866"/>
      <c r="H735" s="866"/>
      <c r="I735" s="866"/>
      <c r="J735" s="866"/>
      <c r="K735" s="866"/>
      <c r="L735" s="866"/>
      <c r="M735" s="866"/>
      <c r="N735" s="866"/>
      <c r="O735" s="866"/>
      <c r="P735" s="866"/>
      <c r="Q735" s="866"/>
      <c r="R735" s="866"/>
      <c r="S735" s="866"/>
      <c r="T735" s="866"/>
      <c r="U735" s="866"/>
      <c r="V735" s="866"/>
      <c r="W735" s="866"/>
      <c r="X735" s="866"/>
      <c r="Y735" s="866"/>
      <c r="Z735" s="866"/>
      <c r="AA735" s="866"/>
      <c r="AB735" s="866"/>
      <c r="AC735" s="866"/>
      <c r="AD735" s="866"/>
      <c r="AE735" s="866"/>
    </row>
    <row r="736" spans="1:45" ht="15" customHeight="1">
      <c r="A736" s="64"/>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row>
    <row r="737" spans="1:36" ht="15" customHeight="1">
      <c r="A737" s="64"/>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row>
    <row r="738" spans="1:36" ht="15" customHeight="1">
      <c r="A738" s="64"/>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row>
    <row r="739" spans="1:36" ht="48" customHeight="1">
      <c r="A739" s="69" t="s">
        <v>5779</v>
      </c>
      <c r="B739" s="994" t="s">
        <v>5780</v>
      </c>
      <c r="C739" s="866"/>
      <c r="D739" s="866"/>
      <c r="E739" s="866"/>
      <c r="F739" s="866"/>
      <c r="G739" s="866"/>
      <c r="H739" s="866"/>
      <c r="I739" s="866"/>
      <c r="J739" s="866"/>
      <c r="K739" s="866"/>
      <c r="L739" s="866"/>
      <c r="M739" s="866"/>
      <c r="N739" s="866"/>
      <c r="O739" s="866"/>
      <c r="P739" s="866"/>
      <c r="Q739" s="866"/>
      <c r="R739" s="866"/>
      <c r="S739" s="866"/>
      <c r="T739" s="866"/>
      <c r="U739" s="866"/>
      <c r="V739" s="866"/>
      <c r="W739" s="866"/>
      <c r="X739" s="866"/>
      <c r="Y739" s="866"/>
      <c r="Z739" s="866"/>
      <c r="AA739" s="866"/>
      <c r="AB739" s="866"/>
      <c r="AC739" s="866"/>
      <c r="AD739" s="866"/>
    </row>
    <row r="740" spans="1:36" ht="15" customHeight="1">
      <c r="A740" s="64"/>
      <c r="B740" s="6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G740" s="63"/>
      <c r="AH740" s="986" t="s">
        <v>5108</v>
      </c>
      <c r="AI740" s="987"/>
      <c r="AJ740" s="987"/>
    </row>
    <row r="741" spans="1:36" ht="60" customHeight="1">
      <c r="A741" s="64"/>
      <c r="B741" s="11"/>
      <c r="C741" s="995" t="s">
        <v>5109</v>
      </c>
      <c r="D741" s="889"/>
      <c r="E741" s="889"/>
      <c r="F741" s="889"/>
      <c r="G741" s="889"/>
      <c r="H741" s="889"/>
      <c r="I741" s="889"/>
      <c r="J741" s="889"/>
      <c r="K741" s="889"/>
      <c r="L741" s="889"/>
      <c r="M741" s="889"/>
      <c r="N741" s="889"/>
      <c r="O741" s="889"/>
      <c r="P741" s="889"/>
      <c r="Q741" s="889"/>
      <c r="R741" s="890"/>
      <c r="S741" s="995" t="s">
        <v>5781</v>
      </c>
      <c r="T741" s="889"/>
      <c r="U741" s="889"/>
      <c r="V741" s="889"/>
      <c r="W741" s="889"/>
      <c r="X741" s="890"/>
      <c r="Y741" s="1006" t="s">
        <v>5782</v>
      </c>
      <c r="Z741" s="889"/>
      <c r="AA741" s="889"/>
      <c r="AB741" s="889"/>
      <c r="AC741" s="889"/>
      <c r="AD741" s="890"/>
      <c r="AG741" s="289" t="s">
        <v>5116</v>
      </c>
      <c r="AH741" s="291" t="s">
        <v>5117</v>
      </c>
      <c r="AI741" s="298" t="s">
        <v>5118</v>
      </c>
      <c r="AJ741" s="295" t="s">
        <v>5119</v>
      </c>
    </row>
    <row r="742" spans="1:36" ht="15" customHeight="1">
      <c r="A742" s="64"/>
      <c r="B742" s="11"/>
      <c r="C742" s="267" t="s">
        <v>5743</v>
      </c>
      <c r="D742" s="1065" t="s">
        <v>5761</v>
      </c>
      <c r="E742" s="889"/>
      <c r="F742" s="889"/>
      <c r="G742" s="889"/>
      <c r="H742" s="889"/>
      <c r="I742" s="889"/>
      <c r="J742" s="889"/>
      <c r="K742" s="889"/>
      <c r="L742" s="889"/>
      <c r="M742" s="889"/>
      <c r="N742" s="889"/>
      <c r="O742" s="889"/>
      <c r="P742" s="889"/>
      <c r="Q742" s="889"/>
      <c r="R742" s="890"/>
      <c r="S742" s="1088"/>
      <c r="T742" s="1042"/>
      <c r="U742" s="1042"/>
      <c r="V742" s="1042"/>
      <c r="W742" s="1042"/>
      <c r="X742" s="1043"/>
      <c r="Y742" s="1088"/>
      <c r="Z742" s="1042"/>
      <c r="AA742" s="1042"/>
      <c r="AB742" s="1042"/>
      <c r="AC742" s="1042"/>
      <c r="AD742" s="1043"/>
      <c r="AG742" s="290">
        <f>IF(AND(COUNTBLANK(D742)=0,OR(COUNTA(S742:AD742)=2,COUNTA(S742:AD742)=0)),0,1)</f>
        <v>0</v>
      </c>
      <c r="AH742" s="293">
        <f>IF(AG742=0,0,1)</f>
        <v>0</v>
      </c>
      <c r="AI742" s="294" t="str">
        <f>IF(AH742=0,"",
IF(SUM(AH742:AH742)=1,AJ742,
IF(AH863&gt;SUM(AH742:AH742),_xlfn.CONCAT(", ",AJ742),
IF(AH863=SUM(AH742:AH742),_xlfn.CONCAT(" y ",AJ742)))))</f>
        <v/>
      </c>
      <c r="AJ742" s="89" t="s">
        <v>5745</v>
      </c>
    </row>
    <row r="743" spans="1:36" ht="15" customHeight="1">
      <c r="A743" s="64"/>
      <c r="B743" s="11"/>
      <c r="C743" s="58" t="s">
        <v>5043</v>
      </c>
      <c r="D743" s="1065" t="str">
        <f>IF(CNGE_2025_M1_Secc5_Sub1!$D31="","",CNGE_2025_M1_Secc5_Sub1!$D31)</f>
        <v/>
      </c>
      <c r="E743" s="889"/>
      <c r="F743" s="889"/>
      <c r="G743" s="889"/>
      <c r="H743" s="889"/>
      <c r="I743" s="889"/>
      <c r="J743" s="889"/>
      <c r="K743" s="889"/>
      <c r="L743" s="889"/>
      <c r="M743" s="889"/>
      <c r="N743" s="889"/>
      <c r="O743" s="889"/>
      <c r="P743" s="889"/>
      <c r="Q743" s="889"/>
      <c r="R743" s="890"/>
      <c r="S743" s="1088"/>
      <c r="T743" s="1042"/>
      <c r="U743" s="1042"/>
      <c r="V743" s="1042"/>
      <c r="W743" s="1042"/>
      <c r="X743" s="1043"/>
      <c r="Y743" s="1088"/>
      <c r="Z743" s="1042"/>
      <c r="AA743" s="1042"/>
      <c r="AB743" s="1042"/>
      <c r="AC743" s="1042"/>
      <c r="AD743" s="1043"/>
      <c r="AG743" s="290">
        <f t="shared" ref="AG743:AG774" si="112">IF(AND(COUNTBLANK(D743)=0,COUNTA(S743:AD743)=2),0,IF(AND(COUNTBLANK(D743)=1,COUNTA(S743:AD743)=0),0,1))</f>
        <v>0</v>
      </c>
      <c r="AH743" s="293">
        <f t="shared" ref="AH743:AH773" si="113">IF(AG743=0,0,1)</f>
        <v>0</v>
      </c>
      <c r="AI743" s="294" t="str">
        <f>IF(AH743=0,"",
IF(SUM($AH$742:AH743)=1,AJ743,
IF($AH$863&gt;SUM($AH$742:AH743),_xlfn.CONCAT(", ",AJ743),
IF($AH$863=SUM($AH$742:AH743),_xlfn.CONCAT(" y ",AJ743)))))</f>
        <v/>
      </c>
      <c r="AJ743" s="89" t="s">
        <v>5120</v>
      </c>
    </row>
    <row r="744" spans="1:36" ht="15" customHeight="1">
      <c r="A744" s="64"/>
      <c r="B744" s="11"/>
      <c r="C744" s="58" t="s">
        <v>5045</v>
      </c>
      <c r="D744" s="1065" t="str">
        <f>IF(CNGE_2025_M1_Secc5_Sub1!$D32="","",CNGE_2025_M1_Secc5_Sub1!$D32)</f>
        <v/>
      </c>
      <c r="E744" s="889"/>
      <c r="F744" s="889"/>
      <c r="G744" s="889"/>
      <c r="H744" s="889"/>
      <c r="I744" s="889"/>
      <c r="J744" s="889"/>
      <c r="K744" s="889"/>
      <c r="L744" s="889"/>
      <c r="M744" s="889"/>
      <c r="N744" s="889"/>
      <c r="O744" s="889"/>
      <c r="P744" s="889"/>
      <c r="Q744" s="889"/>
      <c r="R744" s="890"/>
      <c r="S744" s="1088"/>
      <c r="T744" s="1042"/>
      <c r="U744" s="1042"/>
      <c r="V744" s="1042"/>
      <c r="W744" s="1042"/>
      <c r="X744" s="1043"/>
      <c r="Y744" s="1088"/>
      <c r="Z744" s="1042"/>
      <c r="AA744" s="1042"/>
      <c r="AB744" s="1042"/>
      <c r="AC744" s="1042"/>
      <c r="AD744" s="1043"/>
      <c r="AG744" s="290">
        <f t="shared" si="112"/>
        <v>0</v>
      </c>
      <c r="AH744" s="293">
        <f t="shared" si="113"/>
        <v>0</v>
      </c>
      <c r="AI744" s="294" t="str">
        <f>IF(AH744=0,"",
IF(SUM($AH$742:AH744)=1,AJ744,
IF($AH$863&gt;SUM($AH$742:AH744),_xlfn.CONCAT(", ",AJ744),
IF($AH$863=SUM($AH$742:AH744),_xlfn.CONCAT(" y ",AJ744)))))</f>
        <v/>
      </c>
      <c r="AJ744" s="89" t="s">
        <v>5121</v>
      </c>
    </row>
    <row r="745" spans="1:36" ht="15" customHeight="1">
      <c r="A745" s="64"/>
      <c r="B745" s="11"/>
      <c r="C745" s="58" t="s">
        <v>5047</v>
      </c>
      <c r="D745" s="1065" t="str">
        <f>IF(CNGE_2025_M1_Secc5_Sub1!$D33="","",CNGE_2025_M1_Secc5_Sub1!$D33)</f>
        <v/>
      </c>
      <c r="E745" s="889"/>
      <c r="F745" s="889"/>
      <c r="G745" s="889"/>
      <c r="H745" s="889"/>
      <c r="I745" s="889"/>
      <c r="J745" s="889"/>
      <c r="K745" s="889"/>
      <c r="L745" s="889"/>
      <c r="M745" s="889"/>
      <c r="N745" s="889"/>
      <c r="O745" s="889"/>
      <c r="P745" s="889"/>
      <c r="Q745" s="889"/>
      <c r="R745" s="890"/>
      <c r="S745" s="1088"/>
      <c r="T745" s="1042"/>
      <c r="U745" s="1042"/>
      <c r="V745" s="1042"/>
      <c r="W745" s="1042"/>
      <c r="X745" s="1043"/>
      <c r="Y745" s="1088"/>
      <c r="Z745" s="1042"/>
      <c r="AA745" s="1042"/>
      <c r="AB745" s="1042"/>
      <c r="AC745" s="1042"/>
      <c r="AD745" s="1043"/>
      <c r="AG745" s="290">
        <f t="shared" si="112"/>
        <v>0</v>
      </c>
      <c r="AH745" s="293">
        <f t="shared" si="113"/>
        <v>0</v>
      </c>
      <c r="AI745" s="294" t="str">
        <f>IF(AH745=0,"",
IF(SUM($AH$742:AH745)=1,AJ745,
IF($AH$863&gt;SUM($AH$742:AH745),_xlfn.CONCAT(", ",AJ745),
IF($AH$863=SUM($AH$742:AH745),_xlfn.CONCAT(" y ",AJ745)))))</f>
        <v/>
      </c>
      <c r="AJ745" s="89" t="s">
        <v>5122</v>
      </c>
    </row>
    <row r="746" spans="1:36" ht="15" customHeight="1">
      <c r="A746" s="64"/>
      <c r="B746" s="11"/>
      <c r="C746" s="58" t="s">
        <v>5049</v>
      </c>
      <c r="D746" s="1065" t="str">
        <f>IF(CNGE_2025_M1_Secc5_Sub1!$D34="","",CNGE_2025_M1_Secc5_Sub1!$D34)</f>
        <v/>
      </c>
      <c r="E746" s="889"/>
      <c r="F746" s="889"/>
      <c r="G746" s="889"/>
      <c r="H746" s="889"/>
      <c r="I746" s="889"/>
      <c r="J746" s="889"/>
      <c r="K746" s="889"/>
      <c r="L746" s="889"/>
      <c r="M746" s="889"/>
      <c r="N746" s="889"/>
      <c r="O746" s="889"/>
      <c r="P746" s="889"/>
      <c r="Q746" s="889"/>
      <c r="R746" s="890"/>
      <c r="S746" s="1088"/>
      <c r="T746" s="1042"/>
      <c r="U746" s="1042"/>
      <c r="V746" s="1042"/>
      <c r="W746" s="1042"/>
      <c r="X746" s="1043"/>
      <c r="Y746" s="1088"/>
      <c r="Z746" s="1042"/>
      <c r="AA746" s="1042"/>
      <c r="AB746" s="1042"/>
      <c r="AC746" s="1042"/>
      <c r="AD746" s="1043"/>
      <c r="AG746" s="290">
        <f t="shared" si="112"/>
        <v>0</v>
      </c>
      <c r="AH746" s="293">
        <f t="shared" si="113"/>
        <v>0</v>
      </c>
      <c r="AI746" s="294" t="str">
        <f>IF(AH746=0,"",
IF(SUM($AH$742:AH746)=1,AJ746,
IF($AH$863&gt;SUM($AH$742:AH746),_xlfn.CONCAT(", ",AJ746),
IF($AH$863=SUM($AH$742:AH746),_xlfn.CONCAT(" y ",AJ746)))))</f>
        <v/>
      </c>
      <c r="AJ746" s="89" t="s">
        <v>5123</v>
      </c>
    </row>
    <row r="747" spans="1:36" ht="15" customHeight="1">
      <c r="A747" s="64"/>
      <c r="B747" s="11"/>
      <c r="C747" s="58" t="s">
        <v>5051</v>
      </c>
      <c r="D747" s="1065" t="str">
        <f>IF(CNGE_2025_M1_Secc5_Sub1!$D35="","",CNGE_2025_M1_Secc5_Sub1!$D35)</f>
        <v/>
      </c>
      <c r="E747" s="889"/>
      <c r="F747" s="889"/>
      <c r="G747" s="889"/>
      <c r="H747" s="889"/>
      <c r="I747" s="889"/>
      <c r="J747" s="889"/>
      <c r="K747" s="889"/>
      <c r="L747" s="889"/>
      <c r="M747" s="889"/>
      <c r="N747" s="889"/>
      <c r="O747" s="889"/>
      <c r="P747" s="889"/>
      <c r="Q747" s="889"/>
      <c r="R747" s="890"/>
      <c r="S747" s="1088"/>
      <c r="T747" s="1042"/>
      <c r="U747" s="1042"/>
      <c r="V747" s="1042"/>
      <c r="W747" s="1042"/>
      <c r="X747" s="1043"/>
      <c r="Y747" s="1088"/>
      <c r="Z747" s="1042"/>
      <c r="AA747" s="1042"/>
      <c r="AB747" s="1042"/>
      <c r="AC747" s="1042"/>
      <c r="AD747" s="1043"/>
      <c r="AG747" s="290">
        <f t="shared" si="112"/>
        <v>0</v>
      </c>
      <c r="AH747" s="293">
        <f t="shared" si="113"/>
        <v>0</v>
      </c>
      <c r="AI747" s="294" t="str">
        <f>IF(AH747=0,"",
IF(SUM($AH$742:AH747)=1,AJ747,
IF($AH$863&gt;SUM($AH$742:AH747),_xlfn.CONCAT(", ",AJ747),
IF($AH$863=SUM($AH$742:AH747),_xlfn.CONCAT(" y ",AJ747)))))</f>
        <v/>
      </c>
      <c r="AJ747" s="89" t="s">
        <v>5124</v>
      </c>
    </row>
    <row r="748" spans="1:36" ht="15" customHeight="1">
      <c r="A748" s="64"/>
      <c r="B748" s="11"/>
      <c r="C748" s="58" t="s">
        <v>5053</v>
      </c>
      <c r="D748" s="1065" t="str">
        <f>IF(CNGE_2025_M1_Secc5_Sub1!$D36="","",CNGE_2025_M1_Secc5_Sub1!$D36)</f>
        <v/>
      </c>
      <c r="E748" s="889"/>
      <c r="F748" s="889"/>
      <c r="G748" s="889"/>
      <c r="H748" s="889"/>
      <c r="I748" s="889"/>
      <c r="J748" s="889"/>
      <c r="K748" s="889"/>
      <c r="L748" s="889"/>
      <c r="M748" s="889"/>
      <c r="N748" s="889"/>
      <c r="O748" s="889"/>
      <c r="P748" s="889"/>
      <c r="Q748" s="889"/>
      <c r="R748" s="890"/>
      <c r="S748" s="1088"/>
      <c r="T748" s="1042"/>
      <c r="U748" s="1042"/>
      <c r="V748" s="1042"/>
      <c r="W748" s="1042"/>
      <c r="X748" s="1043"/>
      <c r="Y748" s="1088"/>
      <c r="Z748" s="1042"/>
      <c r="AA748" s="1042"/>
      <c r="AB748" s="1042"/>
      <c r="AC748" s="1042"/>
      <c r="AD748" s="1043"/>
      <c r="AG748" s="290">
        <f t="shared" si="112"/>
        <v>0</v>
      </c>
      <c r="AH748" s="293">
        <f t="shared" si="113"/>
        <v>0</v>
      </c>
      <c r="AI748" s="294" t="str">
        <f>IF(AH748=0,"",
IF(SUM($AH$742:AH748)=1,AJ748,
IF($AH$863&gt;SUM($AH$742:AH748),_xlfn.CONCAT(", ",AJ748),
IF($AH$863=SUM($AH$742:AH748),_xlfn.CONCAT(" y ",AJ748)))))</f>
        <v/>
      </c>
      <c r="AJ748" s="89" t="s">
        <v>5125</v>
      </c>
    </row>
    <row r="749" spans="1:36" ht="15" customHeight="1">
      <c r="A749" s="64"/>
      <c r="B749" s="11"/>
      <c r="C749" s="58" t="s">
        <v>5055</v>
      </c>
      <c r="D749" s="1065" t="str">
        <f>IF(CNGE_2025_M1_Secc5_Sub1!$D37="","",CNGE_2025_M1_Secc5_Sub1!$D37)</f>
        <v/>
      </c>
      <c r="E749" s="889"/>
      <c r="F749" s="889"/>
      <c r="G749" s="889"/>
      <c r="H749" s="889"/>
      <c r="I749" s="889"/>
      <c r="J749" s="889"/>
      <c r="K749" s="889"/>
      <c r="L749" s="889"/>
      <c r="M749" s="889"/>
      <c r="N749" s="889"/>
      <c r="O749" s="889"/>
      <c r="P749" s="889"/>
      <c r="Q749" s="889"/>
      <c r="R749" s="890"/>
      <c r="S749" s="1088"/>
      <c r="T749" s="1042"/>
      <c r="U749" s="1042"/>
      <c r="V749" s="1042"/>
      <c r="W749" s="1042"/>
      <c r="X749" s="1043"/>
      <c r="Y749" s="1088"/>
      <c r="Z749" s="1042"/>
      <c r="AA749" s="1042"/>
      <c r="AB749" s="1042"/>
      <c r="AC749" s="1042"/>
      <c r="AD749" s="1043"/>
      <c r="AG749" s="290">
        <f t="shared" si="112"/>
        <v>0</v>
      </c>
      <c r="AH749" s="293">
        <f t="shared" si="113"/>
        <v>0</v>
      </c>
      <c r="AI749" s="294" t="str">
        <f>IF(AH749=0,"",
IF(SUM($AH$742:AH749)=1,AJ749,
IF($AH$863&gt;SUM($AH$742:AH749),_xlfn.CONCAT(", ",AJ749),
IF($AH$863=SUM($AH$742:AH749),_xlfn.CONCAT(" y ",AJ749)))))</f>
        <v/>
      </c>
      <c r="AJ749" s="89" t="s">
        <v>5126</v>
      </c>
    </row>
    <row r="750" spans="1:36" ht="15" customHeight="1">
      <c r="A750" s="64"/>
      <c r="B750" s="11"/>
      <c r="C750" s="58" t="s">
        <v>5057</v>
      </c>
      <c r="D750" s="1065" t="str">
        <f>IF(CNGE_2025_M1_Secc5_Sub1!$D38="","",CNGE_2025_M1_Secc5_Sub1!$D38)</f>
        <v/>
      </c>
      <c r="E750" s="889"/>
      <c r="F750" s="889"/>
      <c r="G750" s="889"/>
      <c r="H750" s="889"/>
      <c r="I750" s="889"/>
      <c r="J750" s="889"/>
      <c r="K750" s="889"/>
      <c r="L750" s="889"/>
      <c r="M750" s="889"/>
      <c r="N750" s="889"/>
      <c r="O750" s="889"/>
      <c r="P750" s="889"/>
      <c r="Q750" s="889"/>
      <c r="R750" s="890"/>
      <c r="S750" s="1088"/>
      <c r="T750" s="1042"/>
      <c r="U750" s="1042"/>
      <c r="V750" s="1042"/>
      <c r="W750" s="1042"/>
      <c r="X750" s="1043"/>
      <c r="Y750" s="1088"/>
      <c r="Z750" s="1042"/>
      <c r="AA750" s="1042"/>
      <c r="AB750" s="1042"/>
      <c r="AC750" s="1042"/>
      <c r="AD750" s="1043"/>
      <c r="AG750" s="290">
        <f t="shared" si="112"/>
        <v>0</v>
      </c>
      <c r="AH750" s="293">
        <f t="shared" si="113"/>
        <v>0</v>
      </c>
      <c r="AI750" s="294" t="str">
        <f>IF(AH750=0,"",
IF(SUM($AH$742:AH750)=1,AJ750,
IF($AH$863&gt;SUM($AH$742:AH750),_xlfn.CONCAT(", ",AJ750),
IF($AH$863=SUM($AH$742:AH750),_xlfn.CONCAT(" y ",AJ750)))))</f>
        <v/>
      </c>
      <c r="AJ750" s="89" t="s">
        <v>5127</v>
      </c>
    </row>
    <row r="751" spans="1:36" ht="15" customHeight="1">
      <c r="A751" s="64"/>
      <c r="B751" s="11"/>
      <c r="C751" s="58" t="s">
        <v>5059</v>
      </c>
      <c r="D751" s="1065" t="str">
        <f>IF(CNGE_2025_M1_Secc5_Sub1!$D39="","",CNGE_2025_M1_Secc5_Sub1!$D39)</f>
        <v/>
      </c>
      <c r="E751" s="889"/>
      <c r="F751" s="889"/>
      <c r="G751" s="889"/>
      <c r="H751" s="889"/>
      <c r="I751" s="889"/>
      <c r="J751" s="889"/>
      <c r="K751" s="889"/>
      <c r="L751" s="889"/>
      <c r="M751" s="889"/>
      <c r="N751" s="889"/>
      <c r="O751" s="889"/>
      <c r="P751" s="889"/>
      <c r="Q751" s="889"/>
      <c r="R751" s="890"/>
      <c r="S751" s="1088"/>
      <c r="T751" s="1042"/>
      <c r="U751" s="1042"/>
      <c r="V751" s="1042"/>
      <c r="W751" s="1042"/>
      <c r="X751" s="1043"/>
      <c r="Y751" s="1088"/>
      <c r="Z751" s="1042"/>
      <c r="AA751" s="1042"/>
      <c r="AB751" s="1042"/>
      <c r="AC751" s="1042"/>
      <c r="AD751" s="1043"/>
      <c r="AG751" s="290">
        <f t="shared" si="112"/>
        <v>0</v>
      </c>
      <c r="AH751" s="293">
        <f t="shared" si="113"/>
        <v>0</v>
      </c>
      <c r="AI751" s="294" t="str">
        <f>IF(AH751=0,"",
IF(SUM($AH$742:AH751)=1,AJ751,
IF($AH$863&gt;SUM($AH$742:AH751),_xlfn.CONCAT(", ",AJ751),
IF($AH$863=SUM($AH$742:AH751),_xlfn.CONCAT(" y ",AJ751)))))</f>
        <v/>
      </c>
      <c r="AJ751" s="89" t="s">
        <v>5128</v>
      </c>
    </row>
    <row r="752" spans="1:36" ht="15" customHeight="1">
      <c r="A752" s="64"/>
      <c r="B752" s="11"/>
      <c r="C752" s="58" t="s">
        <v>5060</v>
      </c>
      <c r="D752" s="1065" t="str">
        <f>IF(CNGE_2025_M1_Secc5_Sub1!$D40="","",CNGE_2025_M1_Secc5_Sub1!$D40)</f>
        <v/>
      </c>
      <c r="E752" s="889"/>
      <c r="F752" s="889"/>
      <c r="G752" s="889"/>
      <c r="H752" s="889"/>
      <c r="I752" s="889"/>
      <c r="J752" s="889"/>
      <c r="K752" s="889"/>
      <c r="L752" s="889"/>
      <c r="M752" s="889"/>
      <c r="N752" s="889"/>
      <c r="O752" s="889"/>
      <c r="P752" s="889"/>
      <c r="Q752" s="889"/>
      <c r="R752" s="890"/>
      <c r="S752" s="1088"/>
      <c r="T752" s="1042"/>
      <c r="U752" s="1042"/>
      <c r="V752" s="1042"/>
      <c r="W752" s="1042"/>
      <c r="X752" s="1043"/>
      <c r="Y752" s="1088"/>
      <c r="Z752" s="1042"/>
      <c r="AA752" s="1042"/>
      <c r="AB752" s="1042"/>
      <c r="AC752" s="1042"/>
      <c r="AD752" s="1043"/>
      <c r="AG752" s="290">
        <f t="shared" si="112"/>
        <v>0</v>
      </c>
      <c r="AH752" s="293">
        <f t="shared" si="113"/>
        <v>0</v>
      </c>
      <c r="AI752" s="294" t="str">
        <f>IF(AH752=0,"",
IF(SUM($AH$742:AH752)=1,AJ752,
IF($AH$863&gt;SUM($AH$742:AH752),_xlfn.CONCAT(", ",AJ752),
IF($AH$863=SUM($AH$742:AH752),_xlfn.CONCAT(" y ",AJ752)))))</f>
        <v/>
      </c>
      <c r="AJ752" s="89" t="s">
        <v>5129</v>
      </c>
    </row>
    <row r="753" spans="1:36" ht="15" customHeight="1">
      <c r="A753" s="64"/>
      <c r="B753" s="11"/>
      <c r="C753" s="58" t="s">
        <v>5062</v>
      </c>
      <c r="D753" s="1065" t="str">
        <f>IF(CNGE_2025_M1_Secc5_Sub1!$D41="","",CNGE_2025_M1_Secc5_Sub1!$D41)</f>
        <v/>
      </c>
      <c r="E753" s="889"/>
      <c r="F753" s="889"/>
      <c r="G753" s="889"/>
      <c r="H753" s="889"/>
      <c r="I753" s="889"/>
      <c r="J753" s="889"/>
      <c r="K753" s="889"/>
      <c r="L753" s="889"/>
      <c r="M753" s="889"/>
      <c r="N753" s="889"/>
      <c r="O753" s="889"/>
      <c r="P753" s="889"/>
      <c r="Q753" s="889"/>
      <c r="R753" s="890"/>
      <c r="S753" s="1088"/>
      <c r="T753" s="1042"/>
      <c r="U753" s="1042"/>
      <c r="V753" s="1042"/>
      <c r="W753" s="1042"/>
      <c r="X753" s="1043"/>
      <c r="Y753" s="1088"/>
      <c r="Z753" s="1042"/>
      <c r="AA753" s="1042"/>
      <c r="AB753" s="1042"/>
      <c r="AC753" s="1042"/>
      <c r="AD753" s="1043"/>
      <c r="AG753" s="290">
        <f t="shared" si="112"/>
        <v>0</v>
      </c>
      <c r="AH753" s="293">
        <f t="shared" si="113"/>
        <v>0</v>
      </c>
      <c r="AI753" s="294" t="str">
        <f>IF(AH753=0,"",
IF(SUM($AH$742:AH753)=1,AJ753,
IF($AH$863&gt;SUM($AH$742:AH753),_xlfn.CONCAT(", ",AJ753),
IF($AH$863=SUM($AH$742:AH753),_xlfn.CONCAT(" y ",AJ753)))))</f>
        <v/>
      </c>
      <c r="AJ753" s="89" t="s">
        <v>5130</v>
      </c>
    </row>
    <row r="754" spans="1:36" ht="15" customHeight="1">
      <c r="A754" s="64"/>
      <c r="B754" s="11"/>
      <c r="C754" s="58" t="s">
        <v>5063</v>
      </c>
      <c r="D754" s="1065" t="str">
        <f>IF(CNGE_2025_M1_Secc5_Sub1!$D42="","",CNGE_2025_M1_Secc5_Sub1!$D42)</f>
        <v/>
      </c>
      <c r="E754" s="889"/>
      <c r="F754" s="889"/>
      <c r="G754" s="889"/>
      <c r="H754" s="889"/>
      <c r="I754" s="889"/>
      <c r="J754" s="889"/>
      <c r="K754" s="889"/>
      <c r="L754" s="889"/>
      <c r="M754" s="889"/>
      <c r="N754" s="889"/>
      <c r="O754" s="889"/>
      <c r="P754" s="889"/>
      <c r="Q754" s="889"/>
      <c r="R754" s="890"/>
      <c r="S754" s="1088"/>
      <c r="T754" s="1042"/>
      <c r="U754" s="1042"/>
      <c r="V754" s="1042"/>
      <c r="W754" s="1042"/>
      <c r="X754" s="1043"/>
      <c r="Y754" s="1088"/>
      <c r="Z754" s="1042"/>
      <c r="AA754" s="1042"/>
      <c r="AB754" s="1042"/>
      <c r="AC754" s="1042"/>
      <c r="AD754" s="1043"/>
      <c r="AG754" s="290">
        <f t="shared" si="112"/>
        <v>0</v>
      </c>
      <c r="AH754" s="293">
        <f t="shared" si="113"/>
        <v>0</v>
      </c>
      <c r="AI754" s="294" t="str">
        <f>IF(AH754=0,"",
IF(SUM($AH$742:AH754)=1,AJ754,
IF($AH$863&gt;SUM($AH$742:AH754),_xlfn.CONCAT(", ",AJ754),
IF($AH$863=SUM($AH$742:AH754),_xlfn.CONCAT(" y ",AJ754)))))</f>
        <v/>
      </c>
      <c r="AJ754" s="89" t="s">
        <v>5131</v>
      </c>
    </row>
    <row r="755" spans="1:36" ht="15" customHeight="1">
      <c r="A755" s="64"/>
      <c r="B755" s="11"/>
      <c r="C755" s="58" t="s">
        <v>5064</v>
      </c>
      <c r="D755" s="1065" t="str">
        <f>IF(CNGE_2025_M1_Secc5_Sub1!$D43="","",CNGE_2025_M1_Secc5_Sub1!$D43)</f>
        <v/>
      </c>
      <c r="E755" s="889"/>
      <c r="F755" s="889"/>
      <c r="G755" s="889"/>
      <c r="H755" s="889"/>
      <c r="I755" s="889"/>
      <c r="J755" s="889"/>
      <c r="K755" s="889"/>
      <c r="L755" s="889"/>
      <c r="M755" s="889"/>
      <c r="N755" s="889"/>
      <c r="O755" s="889"/>
      <c r="P755" s="889"/>
      <c r="Q755" s="889"/>
      <c r="R755" s="890"/>
      <c r="S755" s="1088"/>
      <c r="T755" s="1042"/>
      <c r="U755" s="1042"/>
      <c r="V755" s="1042"/>
      <c r="W755" s="1042"/>
      <c r="X755" s="1043"/>
      <c r="Y755" s="1088"/>
      <c r="Z755" s="1042"/>
      <c r="AA755" s="1042"/>
      <c r="AB755" s="1042"/>
      <c r="AC755" s="1042"/>
      <c r="AD755" s="1043"/>
      <c r="AG755" s="290">
        <f t="shared" si="112"/>
        <v>0</v>
      </c>
      <c r="AH755" s="293">
        <f t="shared" si="113"/>
        <v>0</v>
      </c>
      <c r="AI755" s="294" t="str">
        <f>IF(AH755=0,"",
IF(SUM($AH$742:AH755)=1,AJ755,
IF($AH$863&gt;SUM($AH$742:AH755),_xlfn.CONCAT(", ",AJ755),
IF($AH$863=SUM($AH$742:AH755),_xlfn.CONCAT(" y ",AJ755)))))</f>
        <v/>
      </c>
      <c r="AJ755" s="89" t="s">
        <v>5132</v>
      </c>
    </row>
    <row r="756" spans="1:36" ht="15" customHeight="1">
      <c r="A756" s="64"/>
      <c r="B756" s="11"/>
      <c r="C756" s="58" t="s">
        <v>5065</v>
      </c>
      <c r="D756" s="1065" t="str">
        <f>IF(CNGE_2025_M1_Secc5_Sub1!$D44="","",CNGE_2025_M1_Secc5_Sub1!$D44)</f>
        <v/>
      </c>
      <c r="E756" s="889"/>
      <c r="F756" s="889"/>
      <c r="G756" s="889"/>
      <c r="H756" s="889"/>
      <c r="I756" s="889"/>
      <c r="J756" s="889"/>
      <c r="K756" s="889"/>
      <c r="L756" s="889"/>
      <c r="M756" s="889"/>
      <c r="N756" s="889"/>
      <c r="O756" s="889"/>
      <c r="P756" s="889"/>
      <c r="Q756" s="889"/>
      <c r="R756" s="890"/>
      <c r="S756" s="1088"/>
      <c r="T756" s="1042"/>
      <c r="U756" s="1042"/>
      <c r="V756" s="1042"/>
      <c r="W756" s="1042"/>
      <c r="X756" s="1043"/>
      <c r="Y756" s="1088"/>
      <c r="Z756" s="1042"/>
      <c r="AA756" s="1042"/>
      <c r="AB756" s="1042"/>
      <c r="AC756" s="1042"/>
      <c r="AD756" s="1043"/>
      <c r="AG756" s="290">
        <f t="shared" si="112"/>
        <v>0</v>
      </c>
      <c r="AH756" s="293">
        <f t="shared" si="113"/>
        <v>0</v>
      </c>
      <c r="AI756" s="294" t="str">
        <f>IF(AH756=0,"",
IF(SUM($AH$742:AH756)=1,AJ756,
IF($AH$863&gt;SUM($AH$742:AH756),_xlfn.CONCAT(", ",AJ756),
IF($AH$863=SUM($AH$742:AH756),_xlfn.CONCAT(" y ",AJ756)))))</f>
        <v/>
      </c>
      <c r="AJ756" s="89" t="s">
        <v>5133</v>
      </c>
    </row>
    <row r="757" spans="1:36" ht="15" customHeight="1">
      <c r="A757" s="64"/>
      <c r="B757" s="11"/>
      <c r="C757" s="58" t="s">
        <v>5066</v>
      </c>
      <c r="D757" s="1065" t="str">
        <f>IF(CNGE_2025_M1_Secc5_Sub1!$D45="","",CNGE_2025_M1_Secc5_Sub1!$D45)</f>
        <v/>
      </c>
      <c r="E757" s="889"/>
      <c r="F757" s="889"/>
      <c r="G757" s="889"/>
      <c r="H757" s="889"/>
      <c r="I757" s="889"/>
      <c r="J757" s="889"/>
      <c r="K757" s="889"/>
      <c r="L757" s="889"/>
      <c r="M757" s="889"/>
      <c r="N757" s="889"/>
      <c r="O757" s="889"/>
      <c r="P757" s="889"/>
      <c r="Q757" s="889"/>
      <c r="R757" s="890"/>
      <c r="S757" s="1088"/>
      <c r="T757" s="1042"/>
      <c r="U757" s="1042"/>
      <c r="V757" s="1042"/>
      <c r="W757" s="1042"/>
      <c r="X757" s="1043"/>
      <c r="Y757" s="1088"/>
      <c r="Z757" s="1042"/>
      <c r="AA757" s="1042"/>
      <c r="AB757" s="1042"/>
      <c r="AC757" s="1042"/>
      <c r="AD757" s="1043"/>
      <c r="AG757" s="290">
        <f t="shared" si="112"/>
        <v>0</v>
      </c>
      <c r="AH757" s="293">
        <f t="shared" si="113"/>
        <v>0</v>
      </c>
      <c r="AI757" s="294" t="str">
        <f>IF(AH757=0,"",
IF(SUM($AH$742:AH757)=1,AJ757,
IF($AH$863&gt;SUM($AH$742:AH757),_xlfn.CONCAT(", ",AJ757),
IF($AH$863=SUM($AH$742:AH757),_xlfn.CONCAT(" y ",AJ757)))))</f>
        <v/>
      </c>
      <c r="AJ757" s="89" t="s">
        <v>5134</v>
      </c>
    </row>
    <row r="758" spans="1:36" ht="15" customHeight="1">
      <c r="A758" s="64"/>
      <c r="B758" s="11"/>
      <c r="C758" s="58" t="s">
        <v>5067</v>
      </c>
      <c r="D758" s="1065" t="str">
        <f>IF(CNGE_2025_M1_Secc5_Sub1!$D46="","",CNGE_2025_M1_Secc5_Sub1!$D46)</f>
        <v/>
      </c>
      <c r="E758" s="889"/>
      <c r="F758" s="889"/>
      <c r="G758" s="889"/>
      <c r="H758" s="889"/>
      <c r="I758" s="889"/>
      <c r="J758" s="889"/>
      <c r="K758" s="889"/>
      <c r="L758" s="889"/>
      <c r="M758" s="889"/>
      <c r="N758" s="889"/>
      <c r="O758" s="889"/>
      <c r="P758" s="889"/>
      <c r="Q758" s="889"/>
      <c r="R758" s="890"/>
      <c r="S758" s="1088"/>
      <c r="T758" s="1042"/>
      <c r="U758" s="1042"/>
      <c r="V758" s="1042"/>
      <c r="W758" s="1042"/>
      <c r="X758" s="1043"/>
      <c r="Y758" s="1088"/>
      <c r="Z758" s="1042"/>
      <c r="AA758" s="1042"/>
      <c r="AB758" s="1042"/>
      <c r="AC758" s="1042"/>
      <c r="AD758" s="1043"/>
      <c r="AG758" s="290">
        <f t="shared" si="112"/>
        <v>0</v>
      </c>
      <c r="AH758" s="293">
        <f t="shared" si="113"/>
        <v>0</v>
      </c>
      <c r="AI758" s="294" t="str">
        <f>IF(AH758=0,"",
IF(SUM($AH$742:AH758)=1,AJ758,
IF($AH$863&gt;SUM($AH$742:AH758),_xlfn.CONCAT(", ",AJ758),
IF($AH$863=SUM($AH$742:AH758),_xlfn.CONCAT(" y ",AJ758)))))</f>
        <v/>
      </c>
      <c r="AJ758" s="89" t="s">
        <v>5135</v>
      </c>
    </row>
    <row r="759" spans="1:36" ht="15" customHeight="1">
      <c r="A759" s="64"/>
      <c r="B759" s="11"/>
      <c r="C759" s="58" t="s">
        <v>5068</v>
      </c>
      <c r="D759" s="1065" t="str">
        <f>IF(CNGE_2025_M1_Secc5_Sub1!$D47="","",CNGE_2025_M1_Secc5_Sub1!$D47)</f>
        <v/>
      </c>
      <c r="E759" s="889"/>
      <c r="F759" s="889"/>
      <c r="G759" s="889"/>
      <c r="H759" s="889"/>
      <c r="I759" s="889"/>
      <c r="J759" s="889"/>
      <c r="K759" s="889"/>
      <c r="L759" s="889"/>
      <c r="M759" s="889"/>
      <c r="N759" s="889"/>
      <c r="O759" s="889"/>
      <c r="P759" s="889"/>
      <c r="Q759" s="889"/>
      <c r="R759" s="890"/>
      <c r="S759" s="1088"/>
      <c r="T759" s="1042"/>
      <c r="U759" s="1042"/>
      <c r="V759" s="1042"/>
      <c r="W759" s="1042"/>
      <c r="X759" s="1043"/>
      <c r="Y759" s="1088"/>
      <c r="Z759" s="1042"/>
      <c r="AA759" s="1042"/>
      <c r="AB759" s="1042"/>
      <c r="AC759" s="1042"/>
      <c r="AD759" s="1043"/>
      <c r="AG759" s="290">
        <f t="shared" si="112"/>
        <v>0</v>
      </c>
      <c r="AH759" s="293">
        <f t="shared" si="113"/>
        <v>0</v>
      </c>
      <c r="AI759" s="294" t="str">
        <f>IF(AH759=0,"",
IF(SUM($AH$742:AH759)=1,AJ759,
IF($AH$863&gt;SUM($AH$742:AH759),_xlfn.CONCAT(", ",AJ759),
IF($AH$863=SUM($AH$742:AH759),_xlfn.CONCAT(" y ",AJ759)))))</f>
        <v/>
      </c>
      <c r="AJ759" s="89" t="s">
        <v>5136</v>
      </c>
    </row>
    <row r="760" spans="1:36" ht="15" customHeight="1">
      <c r="A760" s="64"/>
      <c r="B760" s="11"/>
      <c r="C760" s="58" t="s">
        <v>5069</v>
      </c>
      <c r="D760" s="1065" t="str">
        <f>IF(CNGE_2025_M1_Secc5_Sub1!$D48="","",CNGE_2025_M1_Secc5_Sub1!$D48)</f>
        <v/>
      </c>
      <c r="E760" s="889"/>
      <c r="F760" s="889"/>
      <c r="G760" s="889"/>
      <c r="H760" s="889"/>
      <c r="I760" s="889"/>
      <c r="J760" s="889"/>
      <c r="K760" s="889"/>
      <c r="L760" s="889"/>
      <c r="M760" s="889"/>
      <c r="N760" s="889"/>
      <c r="O760" s="889"/>
      <c r="P760" s="889"/>
      <c r="Q760" s="889"/>
      <c r="R760" s="890"/>
      <c r="S760" s="1088"/>
      <c r="T760" s="1042"/>
      <c r="U760" s="1042"/>
      <c r="V760" s="1042"/>
      <c r="W760" s="1042"/>
      <c r="X760" s="1043"/>
      <c r="Y760" s="1088"/>
      <c r="Z760" s="1042"/>
      <c r="AA760" s="1042"/>
      <c r="AB760" s="1042"/>
      <c r="AC760" s="1042"/>
      <c r="AD760" s="1043"/>
      <c r="AG760" s="290">
        <f t="shared" si="112"/>
        <v>0</v>
      </c>
      <c r="AH760" s="293">
        <f t="shared" si="113"/>
        <v>0</v>
      </c>
      <c r="AI760" s="294" t="str">
        <f>IF(AH760=0,"",
IF(SUM($AH$742:AH760)=1,AJ760,
IF($AH$863&gt;SUM($AH$742:AH760),_xlfn.CONCAT(", ",AJ760),
IF($AH$863=SUM($AH$742:AH760),_xlfn.CONCAT(" y ",AJ760)))))</f>
        <v/>
      </c>
      <c r="AJ760" s="89" t="s">
        <v>5137</v>
      </c>
    </row>
    <row r="761" spans="1:36" ht="15" customHeight="1">
      <c r="A761" s="64"/>
      <c r="B761" s="11"/>
      <c r="C761" s="58" t="s">
        <v>5070</v>
      </c>
      <c r="D761" s="1065" t="str">
        <f>IF(CNGE_2025_M1_Secc5_Sub1!$D49="","",CNGE_2025_M1_Secc5_Sub1!$D49)</f>
        <v/>
      </c>
      <c r="E761" s="889"/>
      <c r="F761" s="889"/>
      <c r="G761" s="889"/>
      <c r="H761" s="889"/>
      <c r="I761" s="889"/>
      <c r="J761" s="889"/>
      <c r="K761" s="889"/>
      <c r="L761" s="889"/>
      <c r="M761" s="889"/>
      <c r="N761" s="889"/>
      <c r="O761" s="889"/>
      <c r="P761" s="889"/>
      <c r="Q761" s="889"/>
      <c r="R761" s="890"/>
      <c r="S761" s="1088"/>
      <c r="T761" s="1042"/>
      <c r="U761" s="1042"/>
      <c r="V761" s="1042"/>
      <c r="W761" s="1042"/>
      <c r="X761" s="1043"/>
      <c r="Y761" s="1088"/>
      <c r="Z761" s="1042"/>
      <c r="AA761" s="1042"/>
      <c r="AB761" s="1042"/>
      <c r="AC761" s="1042"/>
      <c r="AD761" s="1043"/>
      <c r="AG761" s="290">
        <f t="shared" si="112"/>
        <v>0</v>
      </c>
      <c r="AH761" s="293">
        <f t="shared" si="113"/>
        <v>0</v>
      </c>
      <c r="AI761" s="294" t="str">
        <f>IF(AH761=0,"",
IF(SUM($AH$742:AH761)=1,AJ761,
IF($AH$863&gt;SUM($AH$742:AH761),_xlfn.CONCAT(", ",AJ761),
IF($AH$863=SUM($AH$742:AH761),_xlfn.CONCAT(" y ",AJ761)))))</f>
        <v/>
      </c>
      <c r="AJ761" s="89" t="s">
        <v>5138</v>
      </c>
    </row>
    <row r="762" spans="1:36" ht="15" customHeight="1">
      <c r="A762" s="64"/>
      <c r="B762" s="11"/>
      <c r="C762" s="58" t="s">
        <v>5071</v>
      </c>
      <c r="D762" s="1065" t="str">
        <f>IF(CNGE_2025_M1_Secc5_Sub1!$D50="","",CNGE_2025_M1_Secc5_Sub1!$D50)</f>
        <v/>
      </c>
      <c r="E762" s="889"/>
      <c r="F762" s="889"/>
      <c r="G762" s="889"/>
      <c r="H762" s="889"/>
      <c r="I762" s="889"/>
      <c r="J762" s="889"/>
      <c r="K762" s="889"/>
      <c r="L762" s="889"/>
      <c r="M762" s="889"/>
      <c r="N762" s="889"/>
      <c r="O762" s="889"/>
      <c r="P762" s="889"/>
      <c r="Q762" s="889"/>
      <c r="R762" s="890"/>
      <c r="S762" s="1088"/>
      <c r="T762" s="1042"/>
      <c r="U762" s="1042"/>
      <c r="V762" s="1042"/>
      <c r="W762" s="1042"/>
      <c r="X762" s="1043"/>
      <c r="Y762" s="1088"/>
      <c r="Z762" s="1042"/>
      <c r="AA762" s="1042"/>
      <c r="AB762" s="1042"/>
      <c r="AC762" s="1042"/>
      <c r="AD762" s="1043"/>
      <c r="AG762" s="290">
        <f t="shared" si="112"/>
        <v>0</v>
      </c>
      <c r="AH762" s="293">
        <f t="shared" si="113"/>
        <v>0</v>
      </c>
      <c r="AI762" s="294" t="str">
        <f>IF(AH762=0,"",
IF(SUM($AH$742:AH762)=1,AJ762,
IF($AH$863&gt;SUM($AH$742:AH762),_xlfn.CONCAT(", ",AJ762),
IF($AH$863=SUM($AH$742:AH762),_xlfn.CONCAT(" y ",AJ762)))))</f>
        <v/>
      </c>
      <c r="AJ762" s="89" t="s">
        <v>5139</v>
      </c>
    </row>
    <row r="763" spans="1:36" ht="15" customHeight="1">
      <c r="A763" s="64"/>
      <c r="B763" s="11"/>
      <c r="C763" s="58" t="s">
        <v>5072</v>
      </c>
      <c r="D763" s="1065" t="str">
        <f>IF(CNGE_2025_M1_Secc5_Sub1!$D51="","",CNGE_2025_M1_Secc5_Sub1!$D51)</f>
        <v/>
      </c>
      <c r="E763" s="889"/>
      <c r="F763" s="889"/>
      <c r="G763" s="889"/>
      <c r="H763" s="889"/>
      <c r="I763" s="889"/>
      <c r="J763" s="889"/>
      <c r="K763" s="889"/>
      <c r="L763" s="889"/>
      <c r="M763" s="889"/>
      <c r="N763" s="889"/>
      <c r="O763" s="889"/>
      <c r="P763" s="889"/>
      <c r="Q763" s="889"/>
      <c r="R763" s="890"/>
      <c r="S763" s="1088"/>
      <c r="T763" s="1042"/>
      <c r="U763" s="1042"/>
      <c r="V763" s="1042"/>
      <c r="W763" s="1042"/>
      <c r="X763" s="1043"/>
      <c r="Y763" s="1088"/>
      <c r="Z763" s="1042"/>
      <c r="AA763" s="1042"/>
      <c r="AB763" s="1042"/>
      <c r="AC763" s="1042"/>
      <c r="AD763" s="1043"/>
      <c r="AG763" s="290">
        <f t="shared" si="112"/>
        <v>0</v>
      </c>
      <c r="AH763" s="293">
        <f t="shared" si="113"/>
        <v>0</v>
      </c>
      <c r="AI763" s="294" t="str">
        <f>IF(AH763=0,"",
IF(SUM($AH$742:AH763)=1,AJ763,
IF($AH$863&gt;SUM($AH$742:AH763),_xlfn.CONCAT(", ",AJ763),
IF($AH$863=SUM($AH$742:AH763),_xlfn.CONCAT(" y ",AJ763)))))</f>
        <v/>
      </c>
      <c r="AJ763" s="89" t="s">
        <v>5140</v>
      </c>
    </row>
    <row r="764" spans="1:36" ht="15" customHeight="1">
      <c r="A764" s="64"/>
      <c r="B764" s="11"/>
      <c r="C764" s="58" t="s">
        <v>5073</v>
      </c>
      <c r="D764" s="1065" t="str">
        <f>IF(CNGE_2025_M1_Secc5_Sub1!$D52="","",CNGE_2025_M1_Secc5_Sub1!$D52)</f>
        <v/>
      </c>
      <c r="E764" s="889"/>
      <c r="F764" s="889"/>
      <c r="G764" s="889"/>
      <c r="H764" s="889"/>
      <c r="I764" s="889"/>
      <c r="J764" s="889"/>
      <c r="K764" s="889"/>
      <c r="L764" s="889"/>
      <c r="M764" s="889"/>
      <c r="N764" s="889"/>
      <c r="O764" s="889"/>
      <c r="P764" s="889"/>
      <c r="Q764" s="889"/>
      <c r="R764" s="890"/>
      <c r="S764" s="1088"/>
      <c r="T764" s="1042"/>
      <c r="U764" s="1042"/>
      <c r="V764" s="1042"/>
      <c r="W764" s="1042"/>
      <c r="X764" s="1043"/>
      <c r="Y764" s="1088"/>
      <c r="Z764" s="1042"/>
      <c r="AA764" s="1042"/>
      <c r="AB764" s="1042"/>
      <c r="AC764" s="1042"/>
      <c r="AD764" s="1043"/>
      <c r="AG764" s="290">
        <f t="shared" si="112"/>
        <v>0</v>
      </c>
      <c r="AH764" s="293">
        <f t="shared" si="113"/>
        <v>0</v>
      </c>
      <c r="AI764" s="294" t="str">
        <f>IF(AH764=0,"",
IF(SUM($AH$742:AH764)=1,AJ764,
IF($AH$863&gt;SUM($AH$742:AH764),_xlfn.CONCAT(", ",AJ764),
IF($AH$863=SUM($AH$742:AH764),_xlfn.CONCAT(" y ",AJ764)))))</f>
        <v/>
      </c>
      <c r="AJ764" s="89" t="s">
        <v>5141</v>
      </c>
    </row>
    <row r="765" spans="1:36" ht="15" customHeight="1">
      <c r="A765" s="64"/>
      <c r="B765" s="11"/>
      <c r="C765" s="58" t="s">
        <v>5074</v>
      </c>
      <c r="D765" s="1065" t="str">
        <f>IF(CNGE_2025_M1_Secc5_Sub1!$D53="","",CNGE_2025_M1_Secc5_Sub1!$D53)</f>
        <v/>
      </c>
      <c r="E765" s="889"/>
      <c r="F765" s="889"/>
      <c r="G765" s="889"/>
      <c r="H765" s="889"/>
      <c r="I765" s="889"/>
      <c r="J765" s="889"/>
      <c r="K765" s="889"/>
      <c r="L765" s="889"/>
      <c r="M765" s="889"/>
      <c r="N765" s="889"/>
      <c r="O765" s="889"/>
      <c r="P765" s="889"/>
      <c r="Q765" s="889"/>
      <c r="R765" s="890"/>
      <c r="S765" s="1088"/>
      <c r="T765" s="1042"/>
      <c r="U765" s="1042"/>
      <c r="V765" s="1042"/>
      <c r="W765" s="1042"/>
      <c r="X765" s="1043"/>
      <c r="Y765" s="1088"/>
      <c r="Z765" s="1042"/>
      <c r="AA765" s="1042"/>
      <c r="AB765" s="1042"/>
      <c r="AC765" s="1042"/>
      <c r="AD765" s="1043"/>
      <c r="AG765" s="290">
        <f t="shared" si="112"/>
        <v>0</v>
      </c>
      <c r="AH765" s="293">
        <f t="shared" si="113"/>
        <v>0</v>
      </c>
      <c r="AI765" s="294" t="str">
        <f>IF(AH765=0,"",
IF(SUM($AH$742:AH765)=1,AJ765,
IF($AH$863&gt;SUM($AH$742:AH765),_xlfn.CONCAT(", ",AJ765),
IF($AH$863=SUM($AH$742:AH765),_xlfn.CONCAT(" y ",AJ765)))))</f>
        <v/>
      </c>
      <c r="AJ765" s="89" t="s">
        <v>5142</v>
      </c>
    </row>
    <row r="766" spans="1:36" ht="15" customHeight="1">
      <c r="A766" s="64"/>
      <c r="B766" s="11"/>
      <c r="C766" s="58" t="s">
        <v>5075</v>
      </c>
      <c r="D766" s="1065" t="str">
        <f>IF(CNGE_2025_M1_Secc5_Sub1!$D54="","",CNGE_2025_M1_Secc5_Sub1!$D54)</f>
        <v/>
      </c>
      <c r="E766" s="889"/>
      <c r="F766" s="889"/>
      <c r="G766" s="889"/>
      <c r="H766" s="889"/>
      <c r="I766" s="889"/>
      <c r="J766" s="889"/>
      <c r="K766" s="889"/>
      <c r="L766" s="889"/>
      <c r="M766" s="889"/>
      <c r="N766" s="889"/>
      <c r="O766" s="889"/>
      <c r="P766" s="889"/>
      <c r="Q766" s="889"/>
      <c r="R766" s="890"/>
      <c r="S766" s="1088"/>
      <c r="T766" s="1042"/>
      <c r="U766" s="1042"/>
      <c r="V766" s="1042"/>
      <c r="W766" s="1042"/>
      <c r="X766" s="1043"/>
      <c r="Y766" s="1088"/>
      <c r="Z766" s="1042"/>
      <c r="AA766" s="1042"/>
      <c r="AB766" s="1042"/>
      <c r="AC766" s="1042"/>
      <c r="AD766" s="1043"/>
      <c r="AG766" s="290">
        <f t="shared" si="112"/>
        <v>0</v>
      </c>
      <c r="AH766" s="293">
        <f t="shared" si="113"/>
        <v>0</v>
      </c>
      <c r="AI766" s="294" t="str">
        <f>IF(AH766=0,"",
IF(SUM($AH$742:AH766)=1,AJ766,
IF($AH$863&gt;SUM($AH$742:AH766),_xlfn.CONCAT(", ",AJ766),
IF($AH$863=SUM($AH$742:AH766),_xlfn.CONCAT(" y ",AJ766)))))</f>
        <v/>
      </c>
      <c r="AJ766" s="89" t="s">
        <v>5143</v>
      </c>
    </row>
    <row r="767" spans="1:36" ht="15" customHeight="1">
      <c r="A767" s="64"/>
      <c r="B767" s="11"/>
      <c r="C767" s="58" t="s">
        <v>5076</v>
      </c>
      <c r="D767" s="1065" t="str">
        <f>IF(CNGE_2025_M1_Secc5_Sub1!$D55="","",CNGE_2025_M1_Secc5_Sub1!$D55)</f>
        <v/>
      </c>
      <c r="E767" s="889"/>
      <c r="F767" s="889"/>
      <c r="G767" s="889"/>
      <c r="H767" s="889"/>
      <c r="I767" s="889"/>
      <c r="J767" s="889"/>
      <c r="K767" s="889"/>
      <c r="L767" s="889"/>
      <c r="M767" s="889"/>
      <c r="N767" s="889"/>
      <c r="O767" s="889"/>
      <c r="P767" s="889"/>
      <c r="Q767" s="889"/>
      <c r="R767" s="890"/>
      <c r="S767" s="1088"/>
      <c r="T767" s="1042"/>
      <c r="U767" s="1042"/>
      <c r="V767" s="1042"/>
      <c r="W767" s="1042"/>
      <c r="X767" s="1043"/>
      <c r="Y767" s="1088"/>
      <c r="Z767" s="1042"/>
      <c r="AA767" s="1042"/>
      <c r="AB767" s="1042"/>
      <c r="AC767" s="1042"/>
      <c r="AD767" s="1043"/>
      <c r="AG767" s="290">
        <f t="shared" si="112"/>
        <v>0</v>
      </c>
      <c r="AH767" s="293">
        <f t="shared" si="113"/>
        <v>0</v>
      </c>
      <c r="AI767" s="294" t="str">
        <f>IF(AH767=0,"",
IF(SUM($AH$742:AH767)=1,AJ767,
IF($AH$863&gt;SUM($AH$742:AH767),_xlfn.CONCAT(", ",AJ767),
IF($AH$863=SUM($AH$742:AH767),_xlfn.CONCAT(" y ",AJ767)))))</f>
        <v/>
      </c>
      <c r="AJ767" s="89" t="s">
        <v>5144</v>
      </c>
    </row>
    <row r="768" spans="1:36" ht="15" customHeight="1">
      <c r="A768" s="64"/>
      <c r="B768" s="11"/>
      <c r="C768" s="58" t="s">
        <v>5077</v>
      </c>
      <c r="D768" s="1065" t="str">
        <f>IF(CNGE_2025_M1_Secc5_Sub1!$D56="","",CNGE_2025_M1_Secc5_Sub1!$D56)</f>
        <v/>
      </c>
      <c r="E768" s="889"/>
      <c r="F768" s="889"/>
      <c r="G768" s="889"/>
      <c r="H768" s="889"/>
      <c r="I768" s="889"/>
      <c r="J768" s="889"/>
      <c r="K768" s="889"/>
      <c r="L768" s="889"/>
      <c r="M768" s="889"/>
      <c r="N768" s="889"/>
      <c r="O768" s="889"/>
      <c r="P768" s="889"/>
      <c r="Q768" s="889"/>
      <c r="R768" s="890"/>
      <c r="S768" s="1088"/>
      <c r="T768" s="1042"/>
      <c r="U768" s="1042"/>
      <c r="V768" s="1042"/>
      <c r="W768" s="1042"/>
      <c r="X768" s="1043"/>
      <c r="Y768" s="1088"/>
      <c r="Z768" s="1042"/>
      <c r="AA768" s="1042"/>
      <c r="AB768" s="1042"/>
      <c r="AC768" s="1042"/>
      <c r="AD768" s="1043"/>
      <c r="AG768" s="290">
        <f t="shared" si="112"/>
        <v>0</v>
      </c>
      <c r="AH768" s="293">
        <f t="shared" si="113"/>
        <v>0</v>
      </c>
      <c r="AI768" s="294" t="str">
        <f>IF(AH768=0,"",
IF(SUM($AH$742:AH768)=1,AJ768,
IF($AH$863&gt;SUM($AH$742:AH768),_xlfn.CONCAT(", ",AJ768),
IF($AH$863=SUM($AH$742:AH768),_xlfn.CONCAT(" y ",AJ768)))))</f>
        <v/>
      </c>
      <c r="AJ768" s="89" t="s">
        <v>5145</v>
      </c>
    </row>
    <row r="769" spans="1:36" ht="15" customHeight="1">
      <c r="A769" s="64"/>
      <c r="B769" s="11"/>
      <c r="C769" s="58" t="s">
        <v>5078</v>
      </c>
      <c r="D769" s="1065" t="str">
        <f>IF(CNGE_2025_M1_Secc5_Sub1!$D57="","",CNGE_2025_M1_Secc5_Sub1!$D57)</f>
        <v/>
      </c>
      <c r="E769" s="889"/>
      <c r="F769" s="889"/>
      <c r="G769" s="889"/>
      <c r="H769" s="889"/>
      <c r="I769" s="889"/>
      <c r="J769" s="889"/>
      <c r="K769" s="889"/>
      <c r="L769" s="889"/>
      <c r="M769" s="889"/>
      <c r="N769" s="889"/>
      <c r="O769" s="889"/>
      <c r="P769" s="889"/>
      <c r="Q769" s="889"/>
      <c r="R769" s="890"/>
      <c r="S769" s="1088"/>
      <c r="T769" s="1042"/>
      <c r="U769" s="1042"/>
      <c r="V769" s="1042"/>
      <c r="W769" s="1042"/>
      <c r="X769" s="1043"/>
      <c r="Y769" s="1088"/>
      <c r="Z769" s="1042"/>
      <c r="AA769" s="1042"/>
      <c r="AB769" s="1042"/>
      <c r="AC769" s="1042"/>
      <c r="AD769" s="1043"/>
      <c r="AG769" s="290">
        <f t="shared" si="112"/>
        <v>0</v>
      </c>
      <c r="AH769" s="293">
        <f t="shared" si="113"/>
        <v>0</v>
      </c>
      <c r="AI769" s="294" t="str">
        <f>IF(AH769=0,"",
IF(SUM($AH$742:AH769)=1,AJ769,
IF($AH$863&gt;SUM($AH$742:AH769),_xlfn.CONCAT(", ",AJ769),
IF($AH$863=SUM($AH$742:AH769),_xlfn.CONCAT(" y ",AJ769)))))</f>
        <v/>
      </c>
      <c r="AJ769" s="89" t="s">
        <v>5146</v>
      </c>
    </row>
    <row r="770" spans="1:36" ht="15" customHeight="1">
      <c r="A770" s="64"/>
      <c r="B770" s="11"/>
      <c r="C770" s="58" t="s">
        <v>5079</v>
      </c>
      <c r="D770" s="1065" t="str">
        <f>IF(CNGE_2025_M1_Secc5_Sub1!$D58="","",CNGE_2025_M1_Secc5_Sub1!$D58)</f>
        <v/>
      </c>
      <c r="E770" s="889"/>
      <c r="F770" s="889"/>
      <c r="G770" s="889"/>
      <c r="H770" s="889"/>
      <c r="I770" s="889"/>
      <c r="J770" s="889"/>
      <c r="K770" s="889"/>
      <c r="L770" s="889"/>
      <c r="M770" s="889"/>
      <c r="N770" s="889"/>
      <c r="O770" s="889"/>
      <c r="P770" s="889"/>
      <c r="Q770" s="889"/>
      <c r="R770" s="890"/>
      <c r="S770" s="1088"/>
      <c r="T770" s="1042"/>
      <c r="U770" s="1042"/>
      <c r="V770" s="1042"/>
      <c r="W770" s="1042"/>
      <c r="X770" s="1043"/>
      <c r="Y770" s="1088"/>
      <c r="Z770" s="1042"/>
      <c r="AA770" s="1042"/>
      <c r="AB770" s="1042"/>
      <c r="AC770" s="1042"/>
      <c r="AD770" s="1043"/>
      <c r="AG770" s="290">
        <f t="shared" si="112"/>
        <v>0</v>
      </c>
      <c r="AH770" s="293">
        <f t="shared" si="113"/>
        <v>0</v>
      </c>
      <c r="AI770" s="294" t="str">
        <f>IF(AH770=0,"",
IF(SUM($AH$742:AH770)=1,AJ770,
IF($AH$863&gt;SUM($AH$742:AH770),_xlfn.CONCAT(", ",AJ770),
IF($AH$863=SUM($AH$742:AH770),_xlfn.CONCAT(" y ",AJ770)))))</f>
        <v/>
      </c>
      <c r="AJ770" s="89" t="s">
        <v>5147</v>
      </c>
    </row>
    <row r="771" spans="1:36" ht="15" customHeight="1">
      <c r="A771" s="64"/>
      <c r="B771" s="11"/>
      <c r="C771" s="58" t="s">
        <v>5080</v>
      </c>
      <c r="D771" s="1065" t="str">
        <f>IF(CNGE_2025_M1_Secc5_Sub1!$D59="","",CNGE_2025_M1_Secc5_Sub1!$D59)</f>
        <v/>
      </c>
      <c r="E771" s="889"/>
      <c r="F771" s="889"/>
      <c r="G771" s="889"/>
      <c r="H771" s="889"/>
      <c r="I771" s="889"/>
      <c r="J771" s="889"/>
      <c r="K771" s="889"/>
      <c r="L771" s="889"/>
      <c r="M771" s="889"/>
      <c r="N771" s="889"/>
      <c r="O771" s="889"/>
      <c r="P771" s="889"/>
      <c r="Q771" s="889"/>
      <c r="R771" s="890"/>
      <c r="S771" s="1088"/>
      <c r="T771" s="1042"/>
      <c r="U771" s="1042"/>
      <c r="V771" s="1042"/>
      <c r="W771" s="1042"/>
      <c r="X771" s="1043"/>
      <c r="Y771" s="1088"/>
      <c r="Z771" s="1042"/>
      <c r="AA771" s="1042"/>
      <c r="AB771" s="1042"/>
      <c r="AC771" s="1042"/>
      <c r="AD771" s="1043"/>
      <c r="AG771" s="290">
        <f t="shared" si="112"/>
        <v>0</v>
      </c>
      <c r="AH771" s="293">
        <f t="shared" si="113"/>
        <v>0</v>
      </c>
      <c r="AI771" s="294" t="str">
        <f>IF(AH771=0,"",
IF(SUM($AH$742:AH771)=1,AJ771,
IF($AH$863&gt;SUM($AH$742:AH771),_xlfn.CONCAT(", ",AJ771),
IF($AH$863=SUM($AH$742:AH771),_xlfn.CONCAT(" y ",AJ771)))))</f>
        <v/>
      </c>
      <c r="AJ771" s="89" t="s">
        <v>5148</v>
      </c>
    </row>
    <row r="772" spans="1:36" ht="15" customHeight="1">
      <c r="A772" s="64"/>
      <c r="B772" s="11"/>
      <c r="C772" s="58" t="s">
        <v>5081</v>
      </c>
      <c r="D772" s="1065" t="str">
        <f>IF(CNGE_2025_M1_Secc5_Sub1!$D60="","",CNGE_2025_M1_Secc5_Sub1!$D60)</f>
        <v/>
      </c>
      <c r="E772" s="889"/>
      <c r="F772" s="889"/>
      <c r="G772" s="889"/>
      <c r="H772" s="889"/>
      <c r="I772" s="889"/>
      <c r="J772" s="889"/>
      <c r="K772" s="889"/>
      <c r="L772" s="889"/>
      <c r="M772" s="889"/>
      <c r="N772" s="889"/>
      <c r="O772" s="889"/>
      <c r="P772" s="889"/>
      <c r="Q772" s="889"/>
      <c r="R772" s="890"/>
      <c r="S772" s="1088"/>
      <c r="T772" s="1042"/>
      <c r="U772" s="1042"/>
      <c r="V772" s="1042"/>
      <c r="W772" s="1042"/>
      <c r="X772" s="1043"/>
      <c r="Y772" s="1088"/>
      <c r="Z772" s="1042"/>
      <c r="AA772" s="1042"/>
      <c r="AB772" s="1042"/>
      <c r="AC772" s="1042"/>
      <c r="AD772" s="1043"/>
      <c r="AG772" s="290">
        <f t="shared" si="112"/>
        <v>0</v>
      </c>
      <c r="AH772" s="293">
        <f t="shared" si="113"/>
        <v>0</v>
      </c>
      <c r="AI772" s="294" t="str">
        <f>IF(AH772=0,"",
IF(SUM($AH$742:AH772)=1,AJ772,
IF($AH$863&gt;SUM($AH$742:AH772),_xlfn.CONCAT(", ",AJ772),
IF($AH$863=SUM($AH$742:AH772),_xlfn.CONCAT(" y ",AJ772)))))</f>
        <v/>
      </c>
      <c r="AJ772" s="89" t="s">
        <v>5149</v>
      </c>
    </row>
    <row r="773" spans="1:36" ht="15" customHeight="1">
      <c r="A773" s="64"/>
      <c r="B773" s="11"/>
      <c r="C773" s="58" t="s">
        <v>5082</v>
      </c>
      <c r="D773" s="1065" t="str">
        <f>IF(CNGE_2025_M1_Secc5_Sub1!$D61="","",CNGE_2025_M1_Secc5_Sub1!$D61)</f>
        <v/>
      </c>
      <c r="E773" s="889"/>
      <c r="F773" s="889"/>
      <c r="G773" s="889"/>
      <c r="H773" s="889"/>
      <c r="I773" s="889"/>
      <c r="J773" s="889"/>
      <c r="K773" s="889"/>
      <c r="L773" s="889"/>
      <c r="M773" s="889"/>
      <c r="N773" s="889"/>
      <c r="O773" s="889"/>
      <c r="P773" s="889"/>
      <c r="Q773" s="889"/>
      <c r="R773" s="890"/>
      <c r="S773" s="1088"/>
      <c r="T773" s="1042"/>
      <c r="U773" s="1042"/>
      <c r="V773" s="1042"/>
      <c r="W773" s="1042"/>
      <c r="X773" s="1043"/>
      <c r="Y773" s="1088"/>
      <c r="Z773" s="1042"/>
      <c r="AA773" s="1042"/>
      <c r="AB773" s="1042"/>
      <c r="AC773" s="1042"/>
      <c r="AD773" s="1043"/>
      <c r="AG773" s="290">
        <f t="shared" si="112"/>
        <v>0</v>
      </c>
      <c r="AH773" s="293">
        <f t="shared" si="113"/>
        <v>0</v>
      </c>
      <c r="AI773" s="294" t="str">
        <f>IF(AH773=0,"",
IF(SUM($AH$742:AH773)=1,AJ773,
IF($AH$863&gt;SUM($AH$742:AH773),_xlfn.CONCAT(", ",AJ773),
IF($AH$863=SUM($AH$742:AH773),_xlfn.CONCAT(" y ",AJ773)))))</f>
        <v/>
      </c>
      <c r="AJ773" s="89" t="s">
        <v>5150</v>
      </c>
    </row>
    <row r="774" spans="1:36" ht="15" customHeight="1">
      <c r="A774" s="64"/>
      <c r="B774" s="11"/>
      <c r="C774" s="58" t="s">
        <v>5083</v>
      </c>
      <c r="D774" s="1065" t="str">
        <f>IF(CNGE_2025_M1_Secc5_Sub1!$D62="","",CNGE_2025_M1_Secc5_Sub1!$D62)</f>
        <v/>
      </c>
      <c r="E774" s="889"/>
      <c r="F774" s="889"/>
      <c r="G774" s="889"/>
      <c r="H774" s="889"/>
      <c r="I774" s="889"/>
      <c r="J774" s="889"/>
      <c r="K774" s="889"/>
      <c r="L774" s="889"/>
      <c r="M774" s="889"/>
      <c r="N774" s="889"/>
      <c r="O774" s="889"/>
      <c r="P774" s="889"/>
      <c r="Q774" s="889"/>
      <c r="R774" s="890"/>
      <c r="S774" s="1088"/>
      <c r="T774" s="1042"/>
      <c r="U774" s="1042"/>
      <c r="V774" s="1042"/>
      <c r="W774" s="1042"/>
      <c r="X774" s="1043"/>
      <c r="Y774" s="1088"/>
      <c r="Z774" s="1042"/>
      <c r="AA774" s="1042"/>
      <c r="AB774" s="1042"/>
      <c r="AC774" s="1042"/>
      <c r="AD774" s="1043"/>
      <c r="AG774" s="290">
        <f t="shared" si="112"/>
        <v>0</v>
      </c>
      <c r="AH774" s="293">
        <f t="shared" ref="AH774:AH805" si="114">IF(AG774=0,0,1)</f>
        <v>0</v>
      </c>
      <c r="AI774" s="294" t="str">
        <f>IF(AH774=0,"",
IF(SUM($AH$742:AH774)=1,AJ774,
IF($AH$863&gt;SUM($AH$742:AH774),_xlfn.CONCAT(", ",AJ774),
IF($AH$863=SUM($AH$742:AH774),_xlfn.CONCAT(" y ",AJ774)))))</f>
        <v/>
      </c>
      <c r="AJ774" s="89" t="s">
        <v>5151</v>
      </c>
    </row>
    <row r="775" spans="1:36" ht="15" customHeight="1">
      <c r="A775" s="64"/>
      <c r="B775" s="11"/>
      <c r="C775" s="58" t="s">
        <v>5084</v>
      </c>
      <c r="D775" s="1065" t="str">
        <f>IF(CNGE_2025_M1_Secc5_Sub1!$D63="","",CNGE_2025_M1_Secc5_Sub1!$D63)</f>
        <v/>
      </c>
      <c r="E775" s="889"/>
      <c r="F775" s="889"/>
      <c r="G775" s="889"/>
      <c r="H775" s="889"/>
      <c r="I775" s="889"/>
      <c r="J775" s="889"/>
      <c r="K775" s="889"/>
      <c r="L775" s="889"/>
      <c r="M775" s="889"/>
      <c r="N775" s="889"/>
      <c r="O775" s="889"/>
      <c r="P775" s="889"/>
      <c r="Q775" s="889"/>
      <c r="R775" s="890"/>
      <c r="S775" s="1088"/>
      <c r="T775" s="1042"/>
      <c r="U775" s="1042"/>
      <c r="V775" s="1042"/>
      <c r="W775" s="1042"/>
      <c r="X775" s="1043"/>
      <c r="Y775" s="1088"/>
      <c r="Z775" s="1042"/>
      <c r="AA775" s="1042"/>
      <c r="AB775" s="1042"/>
      <c r="AC775" s="1042"/>
      <c r="AD775" s="1043"/>
      <c r="AG775" s="290">
        <f t="shared" ref="AG775:AG806" si="115">IF(AND(COUNTBLANK(D775)=0,COUNTA(S775:AD775)=2),0,IF(AND(COUNTBLANK(D775)=1,COUNTA(S775:AD775)=0),0,1))</f>
        <v>0</v>
      </c>
      <c r="AH775" s="293">
        <f t="shared" si="114"/>
        <v>0</v>
      </c>
      <c r="AI775" s="294" t="str">
        <f>IF(AH775=0,"",
IF(SUM($AH$742:AH775)=1,AJ775,
IF($AH$863&gt;SUM($AH$742:AH775),_xlfn.CONCAT(", ",AJ775),
IF($AH$863=SUM($AH$742:AH775),_xlfn.CONCAT(" y ",AJ775)))))</f>
        <v/>
      </c>
      <c r="AJ775" s="89" t="s">
        <v>5152</v>
      </c>
    </row>
    <row r="776" spans="1:36" ht="15" customHeight="1">
      <c r="A776" s="64"/>
      <c r="B776" s="11"/>
      <c r="C776" s="58" t="s">
        <v>5085</v>
      </c>
      <c r="D776" s="1065" t="str">
        <f>IF(CNGE_2025_M1_Secc5_Sub1!$D64="","",CNGE_2025_M1_Secc5_Sub1!$D64)</f>
        <v/>
      </c>
      <c r="E776" s="889"/>
      <c r="F776" s="889"/>
      <c r="G776" s="889"/>
      <c r="H776" s="889"/>
      <c r="I776" s="889"/>
      <c r="J776" s="889"/>
      <c r="K776" s="889"/>
      <c r="L776" s="889"/>
      <c r="M776" s="889"/>
      <c r="N776" s="889"/>
      <c r="O776" s="889"/>
      <c r="P776" s="889"/>
      <c r="Q776" s="889"/>
      <c r="R776" s="890"/>
      <c r="S776" s="1088"/>
      <c r="T776" s="1042"/>
      <c r="U776" s="1042"/>
      <c r="V776" s="1042"/>
      <c r="W776" s="1042"/>
      <c r="X776" s="1043"/>
      <c r="Y776" s="1088"/>
      <c r="Z776" s="1042"/>
      <c r="AA776" s="1042"/>
      <c r="AB776" s="1042"/>
      <c r="AC776" s="1042"/>
      <c r="AD776" s="1043"/>
      <c r="AG776" s="290">
        <f t="shared" si="115"/>
        <v>0</v>
      </c>
      <c r="AH776" s="293">
        <f t="shared" si="114"/>
        <v>0</v>
      </c>
      <c r="AI776" s="294" t="str">
        <f>IF(AH776=0,"",
IF(SUM($AH$742:AH776)=1,AJ776,
IF($AH$863&gt;SUM($AH$742:AH776),_xlfn.CONCAT(", ",AJ776),
IF($AH$863=SUM($AH$742:AH776),_xlfn.CONCAT(" y ",AJ776)))))</f>
        <v/>
      </c>
      <c r="AJ776" s="89" t="s">
        <v>5153</v>
      </c>
    </row>
    <row r="777" spans="1:36" ht="15" customHeight="1">
      <c r="A777" s="64"/>
      <c r="B777" s="11"/>
      <c r="C777" s="58" t="s">
        <v>5086</v>
      </c>
      <c r="D777" s="1065" t="str">
        <f>IF(CNGE_2025_M1_Secc5_Sub1!$D65="","",CNGE_2025_M1_Secc5_Sub1!$D65)</f>
        <v/>
      </c>
      <c r="E777" s="889"/>
      <c r="F777" s="889"/>
      <c r="G777" s="889"/>
      <c r="H777" s="889"/>
      <c r="I777" s="889"/>
      <c r="J777" s="889"/>
      <c r="K777" s="889"/>
      <c r="L777" s="889"/>
      <c r="M777" s="889"/>
      <c r="N777" s="889"/>
      <c r="O777" s="889"/>
      <c r="P777" s="889"/>
      <c r="Q777" s="889"/>
      <c r="R777" s="890"/>
      <c r="S777" s="1088"/>
      <c r="T777" s="1042"/>
      <c r="U777" s="1042"/>
      <c r="V777" s="1042"/>
      <c r="W777" s="1042"/>
      <c r="X777" s="1043"/>
      <c r="Y777" s="1088"/>
      <c r="Z777" s="1042"/>
      <c r="AA777" s="1042"/>
      <c r="AB777" s="1042"/>
      <c r="AC777" s="1042"/>
      <c r="AD777" s="1043"/>
      <c r="AG777" s="290">
        <f t="shared" si="115"/>
        <v>0</v>
      </c>
      <c r="AH777" s="293">
        <f t="shared" si="114"/>
        <v>0</v>
      </c>
      <c r="AI777" s="294" t="str">
        <f>IF(AH777=0,"",
IF(SUM($AH$742:AH777)=1,AJ777,
IF($AH$863&gt;SUM($AH$742:AH777),_xlfn.CONCAT(", ",AJ777),
IF($AH$863=SUM($AH$742:AH777),_xlfn.CONCAT(" y ",AJ777)))))</f>
        <v/>
      </c>
      <c r="AJ777" s="89" t="s">
        <v>5154</v>
      </c>
    </row>
    <row r="778" spans="1:36" ht="15" customHeight="1">
      <c r="A778" s="64"/>
      <c r="B778" s="11"/>
      <c r="C778" s="58" t="s">
        <v>5155</v>
      </c>
      <c r="D778" s="1065" t="str">
        <f>IF(CNGE_2025_M1_Secc5_Sub1!$D66="","",CNGE_2025_M1_Secc5_Sub1!$D66)</f>
        <v/>
      </c>
      <c r="E778" s="889"/>
      <c r="F778" s="889"/>
      <c r="G778" s="889"/>
      <c r="H778" s="889"/>
      <c r="I778" s="889"/>
      <c r="J778" s="889"/>
      <c r="K778" s="889"/>
      <c r="L778" s="889"/>
      <c r="M778" s="889"/>
      <c r="N778" s="889"/>
      <c r="O778" s="889"/>
      <c r="P778" s="889"/>
      <c r="Q778" s="889"/>
      <c r="R778" s="890"/>
      <c r="S778" s="1088"/>
      <c r="T778" s="1042"/>
      <c r="U778" s="1042"/>
      <c r="V778" s="1042"/>
      <c r="W778" s="1042"/>
      <c r="X778" s="1043"/>
      <c r="Y778" s="1088"/>
      <c r="Z778" s="1042"/>
      <c r="AA778" s="1042"/>
      <c r="AB778" s="1042"/>
      <c r="AC778" s="1042"/>
      <c r="AD778" s="1043"/>
      <c r="AG778" s="290">
        <f t="shared" si="115"/>
        <v>0</v>
      </c>
      <c r="AH778" s="293">
        <f t="shared" si="114"/>
        <v>0</v>
      </c>
      <c r="AI778" s="294" t="str">
        <f>IF(AH778=0,"",
IF(SUM($AH$742:AH778)=1,AJ778,
IF($AH$863&gt;SUM($AH$742:AH778),_xlfn.CONCAT(", ",AJ778),
IF($AH$863=SUM($AH$742:AH778),_xlfn.CONCAT(" y ",AJ778)))))</f>
        <v/>
      </c>
      <c r="AJ778" s="89" t="s">
        <v>5156</v>
      </c>
    </row>
    <row r="779" spans="1:36" ht="15" customHeight="1">
      <c r="A779" s="64"/>
      <c r="B779" s="11"/>
      <c r="C779" s="58" t="s">
        <v>5157</v>
      </c>
      <c r="D779" s="1065" t="str">
        <f>IF(CNGE_2025_M1_Secc5_Sub1!$D67="","",CNGE_2025_M1_Secc5_Sub1!$D67)</f>
        <v/>
      </c>
      <c r="E779" s="889"/>
      <c r="F779" s="889"/>
      <c r="G779" s="889"/>
      <c r="H779" s="889"/>
      <c r="I779" s="889"/>
      <c r="J779" s="889"/>
      <c r="K779" s="889"/>
      <c r="L779" s="889"/>
      <c r="M779" s="889"/>
      <c r="N779" s="889"/>
      <c r="O779" s="889"/>
      <c r="P779" s="889"/>
      <c r="Q779" s="889"/>
      <c r="R779" s="890"/>
      <c r="S779" s="1088"/>
      <c r="T779" s="1042"/>
      <c r="U779" s="1042"/>
      <c r="V779" s="1042"/>
      <c r="W779" s="1042"/>
      <c r="X779" s="1043"/>
      <c r="Y779" s="1088"/>
      <c r="Z779" s="1042"/>
      <c r="AA779" s="1042"/>
      <c r="AB779" s="1042"/>
      <c r="AC779" s="1042"/>
      <c r="AD779" s="1043"/>
      <c r="AG779" s="290">
        <f t="shared" si="115"/>
        <v>0</v>
      </c>
      <c r="AH779" s="293">
        <f t="shared" si="114"/>
        <v>0</v>
      </c>
      <c r="AI779" s="294" t="str">
        <f>IF(AH779=0,"",
IF(SUM($AH$742:AH779)=1,AJ779,
IF($AH$863&gt;SUM($AH$742:AH779),_xlfn.CONCAT(", ",AJ779),
IF($AH$863=SUM($AH$742:AH779),_xlfn.CONCAT(" y ",AJ779)))))</f>
        <v/>
      </c>
      <c r="AJ779" s="89" t="s">
        <v>5158</v>
      </c>
    </row>
    <row r="780" spans="1:36" ht="15" customHeight="1">
      <c r="A780" s="64"/>
      <c r="B780" s="11"/>
      <c r="C780" s="58" t="s">
        <v>5159</v>
      </c>
      <c r="D780" s="1065" t="str">
        <f>IF(CNGE_2025_M1_Secc5_Sub1!$D68="","",CNGE_2025_M1_Secc5_Sub1!$D68)</f>
        <v/>
      </c>
      <c r="E780" s="889"/>
      <c r="F780" s="889"/>
      <c r="G780" s="889"/>
      <c r="H780" s="889"/>
      <c r="I780" s="889"/>
      <c r="J780" s="889"/>
      <c r="K780" s="889"/>
      <c r="L780" s="889"/>
      <c r="M780" s="889"/>
      <c r="N780" s="889"/>
      <c r="O780" s="889"/>
      <c r="P780" s="889"/>
      <c r="Q780" s="889"/>
      <c r="R780" s="890"/>
      <c r="S780" s="1088"/>
      <c r="T780" s="1042"/>
      <c r="U780" s="1042"/>
      <c r="V780" s="1042"/>
      <c r="W780" s="1042"/>
      <c r="X780" s="1043"/>
      <c r="Y780" s="1088"/>
      <c r="Z780" s="1042"/>
      <c r="AA780" s="1042"/>
      <c r="AB780" s="1042"/>
      <c r="AC780" s="1042"/>
      <c r="AD780" s="1043"/>
      <c r="AG780" s="290">
        <f t="shared" si="115"/>
        <v>0</v>
      </c>
      <c r="AH780" s="293">
        <f t="shared" si="114"/>
        <v>0</v>
      </c>
      <c r="AI780" s="294" t="str">
        <f>IF(AH780=0,"",
IF(SUM($AH$742:AH780)=1,AJ780,
IF($AH$863&gt;SUM($AH$742:AH780),_xlfn.CONCAT(", ",AJ780),
IF($AH$863=SUM($AH$742:AH780),_xlfn.CONCAT(" y ",AJ780)))))</f>
        <v/>
      </c>
      <c r="AJ780" s="89" t="s">
        <v>5160</v>
      </c>
    </row>
    <row r="781" spans="1:36" ht="15" customHeight="1">
      <c r="A781" s="64"/>
      <c r="B781" s="11"/>
      <c r="C781" s="58" t="s">
        <v>5161</v>
      </c>
      <c r="D781" s="1065" t="str">
        <f>IF(CNGE_2025_M1_Secc5_Sub1!$D69="","",CNGE_2025_M1_Secc5_Sub1!$D69)</f>
        <v/>
      </c>
      <c r="E781" s="889"/>
      <c r="F781" s="889"/>
      <c r="G781" s="889"/>
      <c r="H781" s="889"/>
      <c r="I781" s="889"/>
      <c r="J781" s="889"/>
      <c r="K781" s="889"/>
      <c r="L781" s="889"/>
      <c r="M781" s="889"/>
      <c r="N781" s="889"/>
      <c r="O781" s="889"/>
      <c r="P781" s="889"/>
      <c r="Q781" s="889"/>
      <c r="R781" s="890"/>
      <c r="S781" s="1088"/>
      <c r="T781" s="1042"/>
      <c r="U781" s="1042"/>
      <c r="V781" s="1042"/>
      <c r="W781" s="1042"/>
      <c r="X781" s="1043"/>
      <c r="Y781" s="1088"/>
      <c r="Z781" s="1042"/>
      <c r="AA781" s="1042"/>
      <c r="AB781" s="1042"/>
      <c r="AC781" s="1042"/>
      <c r="AD781" s="1043"/>
      <c r="AG781" s="290">
        <f t="shared" si="115"/>
        <v>0</v>
      </c>
      <c r="AH781" s="293">
        <f t="shared" si="114"/>
        <v>0</v>
      </c>
      <c r="AI781" s="294" t="str">
        <f>IF(AH781=0,"",
IF(SUM($AH$742:AH781)=1,AJ781,
IF($AH$863&gt;SUM($AH$742:AH781),_xlfn.CONCAT(", ",AJ781),
IF($AH$863=SUM($AH$742:AH781),_xlfn.CONCAT(" y ",AJ781)))))</f>
        <v/>
      </c>
      <c r="AJ781" s="89" t="s">
        <v>5162</v>
      </c>
    </row>
    <row r="782" spans="1:36" ht="15" customHeight="1">
      <c r="A782" s="64"/>
      <c r="B782" s="11"/>
      <c r="C782" s="58" t="s">
        <v>5163</v>
      </c>
      <c r="D782" s="1065" t="str">
        <f>IF(CNGE_2025_M1_Secc5_Sub1!$D70="","",CNGE_2025_M1_Secc5_Sub1!$D70)</f>
        <v/>
      </c>
      <c r="E782" s="889"/>
      <c r="F782" s="889"/>
      <c r="G782" s="889"/>
      <c r="H782" s="889"/>
      <c r="I782" s="889"/>
      <c r="J782" s="889"/>
      <c r="K782" s="889"/>
      <c r="L782" s="889"/>
      <c r="M782" s="889"/>
      <c r="N782" s="889"/>
      <c r="O782" s="889"/>
      <c r="P782" s="889"/>
      <c r="Q782" s="889"/>
      <c r="R782" s="890"/>
      <c r="S782" s="1088"/>
      <c r="T782" s="1042"/>
      <c r="U782" s="1042"/>
      <c r="V782" s="1042"/>
      <c r="W782" s="1042"/>
      <c r="X782" s="1043"/>
      <c r="Y782" s="1088"/>
      <c r="Z782" s="1042"/>
      <c r="AA782" s="1042"/>
      <c r="AB782" s="1042"/>
      <c r="AC782" s="1042"/>
      <c r="AD782" s="1043"/>
      <c r="AG782" s="290">
        <f t="shared" si="115"/>
        <v>0</v>
      </c>
      <c r="AH782" s="293">
        <f t="shared" si="114"/>
        <v>0</v>
      </c>
      <c r="AI782" s="294" t="str">
        <f>IF(AH782=0,"",
IF(SUM($AH$742:AH782)=1,AJ782,
IF($AH$863&gt;SUM($AH$742:AH782),_xlfn.CONCAT(", ",AJ782),
IF($AH$863=SUM($AH$742:AH782),_xlfn.CONCAT(" y ",AJ782)))))</f>
        <v/>
      </c>
      <c r="AJ782" s="89" t="s">
        <v>5164</v>
      </c>
    </row>
    <row r="783" spans="1:36" ht="15" customHeight="1">
      <c r="A783" s="64"/>
      <c r="B783" s="11"/>
      <c r="C783" s="58" t="s">
        <v>5165</v>
      </c>
      <c r="D783" s="1065" t="str">
        <f>IF(CNGE_2025_M1_Secc5_Sub1!$D71="","",CNGE_2025_M1_Secc5_Sub1!$D71)</f>
        <v/>
      </c>
      <c r="E783" s="889"/>
      <c r="F783" s="889"/>
      <c r="G783" s="889"/>
      <c r="H783" s="889"/>
      <c r="I783" s="889"/>
      <c r="J783" s="889"/>
      <c r="K783" s="889"/>
      <c r="L783" s="889"/>
      <c r="M783" s="889"/>
      <c r="N783" s="889"/>
      <c r="O783" s="889"/>
      <c r="P783" s="889"/>
      <c r="Q783" s="889"/>
      <c r="R783" s="890"/>
      <c r="S783" s="1088"/>
      <c r="T783" s="1042"/>
      <c r="U783" s="1042"/>
      <c r="V783" s="1042"/>
      <c r="W783" s="1042"/>
      <c r="X783" s="1043"/>
      <c r="Y783" s="1088"/>
      <c r="Z783" s="1042"/>
      <c r="AA783" s="1042"/>
      <c r="AB783" s="1042"/>
      <c r="AC783" s="1042"/>
      <c r="AD783" s="1043"/>
      <c r="AG783" s="290">
        <f t="shared" si="115"/>
        <v>0</v>
      </c>
      <c r="AH783" s="293">
        <f t="shared" si="114"/>
        <v>0</v>
      </c>
      <c r="AI783" s="294" t="str">
        <f>IF(AH783=0,"",
IF(SUM($AH$742:AH783)=1,AJ783,
IF($AH$863&gt;SUM($AH$742:AH783),_xlfn.CONCAT(", ",AJ783),
IF($AH$863=SUM($AH$742:AH783),_xlfn.CONCAT(" y ",AJ783)))))</f>
        <v/>
      </c>
      <c r="AJ783" s="89" t="s">
        <v>5166</v>
      </c>
    </row>
    <row r="784" spans="1:36" ht="15" customHeight="1">
      <c r="A784" s="64"/>
      <c r="B784" s="11"/>
      <c r="C784" s="58" t="s">
        <v>5167</v>
      </c>
      <c r="D784" s="1065" t="str">
        <f>IF(CNGE_2025_M1_Secc5_Sub1!$D72="","",CNGE_2025_M1_Secc5_Sub1!$D72)</f>
        <v/>
      </c>
      <c r="E784" s="889"/>
      <c r="F784" s="889"/>
      <c r="G784" s="889"/>
      <c r="H784" s="889"/>
      <c r="I784" s="889"/>
      <c r="J784" s="889"/>
      <c r="K784" s="889"/>
      <c r="L784" s="889"/>
      <c r="M784" s="889"/>
      <c r="N784" s="889"/>
      <c r="O784" s="889"/>
      <c r="P784" s="889"/>
      <c r="Q784" s="889"/>
      <c r="R784" s="890"/>
      <c r="S784" s="1088"/>
      <c r="T784" s="1042"/>
      <c r="U784" s="1042"/>
      <c r="V784" s="1042"/>
      <c r="W784" s="1042"/>
      <c r="X784" s="1043"/>
      <c r="Y784" s="1088"/>
      <c r="Z784" s="1042"/>
      <c r="AA784" s="1042"/>
      <c r="AB784" s="1042"/>
      <c r="AC784" s="1042"/>
      <c r="AD784" s="1043"/>
      <c r="AG784" s="290">
        <f t="shared" si="115"/>
        <v>0</v>
      </c>
      <c r="AH784" s="293">
        <f t="shared" si="114"/>
        <v>0</v>
      </c>
      <c r="AI784" s="294" t="str">
        <f>IF(AH784=0,"",
IF(SUM($AH$742:AH784)=1,AJ784,
IF($AH$863&gt;SUM($AH$742:AH784),_xlfn.CONCAT(", ",AJ784),
IF($AH$863=SUM($AH$742:AH784),_xlfn.CONCAT(" y ",AJ784)))))</f>
        <v/>
      </c>
      <c r="AJ784" s="89" t="s">
        <v>5168</v>
      </c>
    </row>
    <row r="785" spans="1:36" ht="15" customHeight="1">
      <c r="A785" s="64"/>
      <c r="B785" s="11"/>
      <c r="C785" s="58" t="s">
        <v>5169</v>
      </c>
      <c r="D785" s="1065" t="str">
        <f>IF(CNGE_2025_M1_Secc5_Sub1!$D73="","",CNGE_2025_M1_Secc5_Sub1!$D73)</f>
        <v/>
      </c>
      <c r="E785" s="889"/>
      <c r="F785" s="889"/>
      <c r="G785" s="889"/>
      <c r="H785" s="889"/>
      <c r="I785" s="889"/>
      <c r="J785" s="889"/>
      <c r="K785" s="889"/>
      <c r="L785" s="889"/>
      <c r="M785" s="889"/>
      <c r="N785" s="889"/>
      <c r="O785" s="889"/>
      <c r="P785" s="889"/>
      <c r="Q785" s="889"/>
      <c r="R785" s="890"/>
      <c r="S785" s="1088"/>
      <c r="T785" s="1042"/>
      <c r="U785" s="1042"/>
      <c r="V785" s="1042"/>
      <c r="W785" s="1042"/>
      <c r="X785" s="1043"/>
      <c r="Y785" s="1088"/>
      <c r="Z785" s="1042"/>
      <c r="AA785" s="1042"/>
      <c r="AB785" s="1042"/>
      <c r="AC785" s="1042"/>
      <c r="AD785" s="1043"/>
      <c r="AG785" s="290">
        <f t="shared" si="115"/>
        <v>0</v>
      </c>
      <c r="AH785" s="293">
        <f t="shared" si="114"/>
        <v>0</v>
      </c>
      <c r="AI785" s="294" t="str">
        <f>IF(AH785=0,"",
IF(SUM($AH$742:AH785)=1,AJ785,
IF($AH$863&gt;SUM($AH$742:AH785),_xlfn.CONCAT(", ",AJ785),
IF($AH$863=SUM($AH$742:AH785),_xlfn.CONCAT(" y ",AJ785)))))</f>
        <v/>
      </c>
      <c r="AJ785" s="89" t="s">
        <v>5170</v>
      </c>
    </row>
    <row r="786" spans="1:36" ht="15" customHeight="1">
      <c r="A786" s="64"/>
      <c r="B786" s="11"/>
      <c r="C786" s="58" t="s">
        <v>5171</v>
      </c>
      <c r="D786" s="1065" t="str">
        <f>IF(CNGE_2025_M1_Secc5_Sub1!$D74="","",CNGE_2025_M1_Secc5_Sub1!$D74)</f>
        <v/>
      </c>
      <c r="E786" s="889"/>
      <c r="F786" s="889"/>
      <c r="G786" s="889"/>
      <c r="H786" s="889"/>
      <c r="I786" s="889"/>
      <c r="J786" s="889"/>
      <c r="K786" s="889"/>
      <c r="L786" s="889"/>
      <c r="M786" s="889"/>
      <c r="N786" s="889"/>
      <c r="O786" s="889"/>
      <c r="P786" s="889"/>
      <c r="Q786" s="889"/>
      <c r="R786" s="890"/>
      <c r="S786" s="1088"/>
      <c r="T786" s="1042"/>
      <c r="U786" s="1042"/>
      <c r="V786" s="1042"/>
      <c r="W786" s="1042"/>
      <c r="X786" s="1043"/>
      <c r="Y786" s="1088"/>
      <c r="Z786" s="1042"/>
      <c r="AA786" s="1042"/>
      <c r="AB786" s="1042"/>
      <c r="AC786" s="1042"/>
      <c r="AD786" s="1043"/>
      <c r="AG786" s="290">
        <f t="shared" si="115"/>
        <v>0</v>
      </c>
      <c r="AH786" s="293">
        <f t="shared" si="114"/>
        <v>0</v>
      </c>
      <c r="AI786" s="294" t="str">
        <f>IF(AH786=0,"",
IF(SUM($AH$742:AH786)=1,AJ786,
IF($AH$863&gt;SUM($AH$742:AH786),_xlfn.CONCAT(", ",AJ786),
IF($AH$863=SUM($AH$742:AH786),_xlfn.CONCAT(" y ",AJ786)))))</f>
        <v/>
      </c>
      <c r="AJ786" s="89" t="s">
        <v>5172</v>
      </c>
    </row>
    <row r="787" spans="1:36" ht="15" customHeight="1">
      <c r="A787" s="64"/>
      <c r="B787" s="11"/>
      <c r="C787" s="58" t="s">
        <v>5173</v>
      </c>
      <c r="D787" s="1065" t="str">
        <f>IF(CNGE_2025_M1_Secc5_Sub1!$D75="","",CNGE_2025_M1_Secc5_Sub1!$D75)</f>
        <v/>
      </c>
      <c r="E787" s="889"/>
      <c r="F787" s="889"/>
      <c r="G787" s="889"/>
      <c r="H787" s="889"/>
      <c r="I787" s="889"/>
      <c r="J787" s="889"/>
      <c r="K787" s="889"/>
      <c r="L787" s="889"/>
      <c r="M787" s="889"/>
      <c r="N787" s="889"/>
      <c r="O787" s="889"/>
      <c r="P787" s="889"/>
      <c r="Q787" s="889"/>
      <c r="R787" s="890"/>
      <c r="S787" s="1088"/>
      <c r="T787" s="1042"/>
      <c r="U787" s="1042"/>
      <c r="V787" s="1042"/>
      <c r="W787" s="1042"/>
      <c r="X787" s="1043"/>
      <c r="Y787" s="1088"/>
      <c r="Z787" s="1042"/>
      <c r="AA787" s="1042"/>
      <c r="AB787" s="1042"/>
      <c r="AC787" s="1042"/>
      <c r="AD787" s="1043"/>
      <c r="AG787" s="290">
        <f t="shared" si="115"/>
        <v>0</v>
      </c>
      <c r="AH787" s="293">
        <f t="shared" si="114"/>
        <v>0</v>
      </c>
      <c r="AI787" s="294" t="str">
        <f>IF(AH787=0,"",
IF(SUM($AH$742:AH787)=1,AJ787,
IF($AH$863&gt;SUM($AH$742:AH787),_xlfn.CONCAT(", ",AJ787),
IF($AH$863=SUM($AH$742:AH787),_xlfn.CONCAT(" y ",AJ787)))))</f>
        <v/>
      </c>
      <c r="AJ787" s="89" t="s">
        <v>5174</v>
      </c>
    </row>
    <row r="788" spans="1:36" ht="15" customHeight="1">
      <c r="A788" s="64"/>
      <c r="B788" s="11"/>
      <c r="C788" s="58" t="s">
        <v>5175</v>
      </c>
      <c r="D788" s="1065" t="str">
        <f>IF(CNGE_2025_M1_Secc5_Sub1!$D76="","",CNGE_2025_M1_Secc5_Sub1!$D76)</f>
        <v/>
      </c>
      <c r="E788" s="889"/>
      <c r="F788" s="889"/>
      <c r="G788" s="889"/>
      <c r="H788" s="889"/>
      <c r="I788" s="889"/>
      <c r="J788" s="889"/>
      <c r="K788" s="889"/>
      <c r="L788" s="889"/>
      <c r="M788" s="889"/>
      <c r="N788" s="889"/>
      <c r="O788" s="889"/>
      <c r="P788" s="889"/>
      <c r="Q788" s="889"/>
      <c r="R788" s="890"/>
      <c r="S788" s="1088"/>
      <c r="T788" s="1042"/>
      <c r="U788" s="1042"/>
      <c r="V788" s="1042"/>
      <c r="W788" s="1042"/>
      <c r="X788" s="1043"/>
      <c r="Y788" s="1088"/>
      <c r="Z788" s="1042"/>
      <c r="AA788" s="1042"/>
      <c r="AB788" s="1042"/>
      <c r="AC788" s="1042"/>
      <c r="AD788" s="1043"/>
      <c r="AG788" s="290">
        <f t="shared" si="115"/>
        <v>0</v>
      </c>
      <c r="AH788" s="293">
        <f t="shared" si="114"/>
        <v>0</v>
      </c>
      <c r="AI788" s="294" t="str">
        <f>IF(AH788=0,"",
IF(SUM($AH$742:AH788)=1,AJ788,
IF($AH$863&gt;SUM($AH$742:AH788),_xlfn.CONCAT(", ",AJ788),
IF($AH$863=SUM($AH$742:AH788),_xlfn.CONCAT(" y ",AJ788)))))</f>
        <v/>
      </c>
      <c r="AJ788" s="89" t="s">
        <v>5176</v>
      </c>
    </row>
    <row r="789" spans="1:36" ht="15" customHeight="1">
      <c r="A789" s="64"/>
      <c r="B789" s="11"/>
      <c r="C789" s="58" t="s">
        <v>5177</v>
      </c>
      <c r="D789" s="1065" t="str">
        <f>IF(CNGE_2025_M1_Secc5_Sub1!$D77="","",CNGE_2025_M1_Secc5_Sub1!$D77)</f>
        <v/>
      </c>
      <c r="E789" s="889"/>
      <c r="F789" s="889"/>
      <c r="G789" s="889"/>
      <c r="H789" s="889"/>
      <c r="I789" s="889"/>
      <c r="J789" s="889"/>
      <c r="K789" s="889"/>
      <c r="L789" s="889"/>
      <c r="M789" s="889"/>
      <c r="N789" s="889"/>
      <c r="O789" s="889"/>
      <c r="P789" s="889"/>
      <c r="Q789" s="889"/>
      <c r="R789" s="890"/>
      <c r="S789" s="1088"/>
      <c r="T789" s="1042"/>
      <c r="U789" s="1042"/>
      <c r="V789" s="1042"/>
      <c r="W789" s="1042"/>
      <c r="X789" s="1043"/>
      <c r="Y789" s="1088"/>
      <c r="Z789" s="1042"/>
      <c r="AA789" s="1042"/>
      <c r="AB789" s="1042"/>
      <c r="AC789" s="1042"/>
      <c r="AD789" s="1043"/>
      <c r="AG789" s="290">
        <f t="shared" si="115"/>
        <v>0</v>
      </c>
      <c r="AH789" s="293">
        <f t="shared" si="114"/>
        <v>0</v>
      </c>
      <c r="AI789" s="294" t="str">
        <f>IF(AH789=0,"",
IF(SUM($AH$742:AH789)=1,AJ789,
IF($AH$863&gt;SUM($AH$742:AH789),_xlfn.CONCAT(", ",AJ789),
IF($AH$863=SUM($AH$742:AH789),_xlfn.CONCAT(" y ",AJ789)))))</f>
        <v/>
      </c>
      <c r="AJ789" s="89" t="s">
        <v>5178</v>
      </c>
    </row>
    <row r="790" spans="1:36" ht="15" customHeight="1">
      <c r="A790" s="64"/>
      <c r="B790" s="11"/>
      <c r="C790" s="58" t="s">
        <v>5179</v>
      </c>
      <c r="D790" s="1065" t="str">
        <f>IF(CNGE_2025_M1_Secc5_Sub1!$D78="","",CNGE_2025_M1_Secc5_Sub1!$D78)</f>
        <v/>
      </c>
      <c r="E790" s="889"/>
      <c r="F790" s="889"/>
      <c r="G790" s="889"/>
      <c r="H790" s="889"/>
      <c r="I790" s="889"/>
      <c r="J790" s="889"/>
      <c r="K790" s="889"/>
      <c r="L790" s="889"/>
      <c r="M790" s="889"/>
      <c r="N790" s="889"/>
      <c r="O790" s="889"/>
      <c r="P790" s="889"/>
      <c r="Q790" s="889"/>
      <c r="R790" s="890"/>
      <c r="S790" s="1088"/>
      <c r="T790" s="1042"/>
      <c r="U790" s="1042"/>
      <c r="V790" s="1042"/>
      <c r="W790" s="1042"/>
      <c r="X790" s="1043"/>
      <c r="Y790" s="1088"/>
      <c r="Z790" s="1042"/>
      <c r="AA790" s="1042"/>
      <c r="AB790" s="1042"/>
      <c r="AC790" s="1042"/>
      <c r="AD790" s="1043"/>
      <c r="AG790" s="290">
        <f t="shared" si="115"/>
        <v>0</v>
      </c>
      <c r="AH790" s="293">
        <f t="shared" si="114"/>
        <v>0</v>
      </c>
      <c r="AI790" s="294" t="str">
        <f>IF(AH790=0,"",
IF(SUM($AH$742:AH790)=1,AJ790,
IF($AH$863&gt;SUM($AH$742:AH790),_xlfn.CONCAT(", ",AJ790),
IF($AH$863=SUM($AH$742:AH790),_xlfn.CONCAT(" y ",AJ790)))))</f>
        <v/>
      </c>
      <c r="AJ790" s="89" t="s">
        <v>5180</v>
      </c>
    </row>
    <row r="791" spans="1:36" ht="15" customHeight="1">
      <c r="A791" s="64"/>
      <c r="B791" s="11"/>
      <c r="C791" s="58" t="s">
        <v>5181</v>
      </c>
      <c r="D791" s="1065" t="str">
        <f>IF(CNGE_2025_M1_Secc5_Sub1!$D79="","",CNGE_2025_M1_Secc5_Sub1!$D79)</f>
        <v/>
      </c>
      <c r="E791" s="889"/>
      <c r="F791" s="889"/>
      <c r="G791" s="889"/>
      <c r="H791" s="889"/>
      <c r="I791" s="889"/>
      <c r="J791" s="889"/>
      <c r="K791" s="889"/>
      <c r="L791" s="889"/>
      <c r="M791" s="889"/>
      <c r="N791" s="889"/>
      <c r="O791" s="889"/>
      <c r="P791" s="889"/>
      <c r="Q791" s="889"/>
      <c r="R791" s="890"/>
      <c r="S791" s="1088"/>
      <c r="T791" s="1042"/>
      <c r="U791" s="1042"/>
      <c r="V791" s="1042"/>
      <c r="W791" s="1042"/>
      <c r="X791" s="1043"/>
      <c r="Y791" s="1088"/>
      <c r="Z791" s="1042"/>
      <c r="AA791" s="1042"/>
      <c r="AB791" s="1042"/>
      <c r="AC791" s="1042"/>
      <c r="AD791" s="1043"/>
      <c r="AG791" s="290">
        <f t="shared" si="115"/>
        <v>0</v>
      </c>
      <c r="AH791" s="293">
        <f t="shared" si="114"/>
        <v>0</v>
      </c>
      <c r="AI791" s="294" t="str">
        <f>IF(AH791=0,"",
IF(SUM($AH$742:AH791)=1,AJ791,
IF($AH$863&gt;SUM($AH$742:AH791),_xlfn.CONCAT(", ",AJ791),
IF($AH$863=SUM($AH$742:AH791),_xlfn.CONCAT(" y ",AJ791)))))</f>
        <v/>
      </c>
      <c r="AJ791" s="89" t="s">
        <v>5182</v>
      </c>
    </row>
    <row r="792" spans="1:36" ht="15" customHeight="1">
      <c r="A792" s="64"/>
      <c r="B792" s="11"/>
      <c r="C792" s="58" t="s">
        <v>5183</v>
      </c>
      <c r="D792" s="1065" t="str">
        <f>IF(CNGE_2025_M1_Secc5_Sub1!$D80="","",CNGE_2025_M1_Secc5_Sub1!$D80)</f>
        <v/>
      </c>
      <c r="E792" s="889"/>
      <c r="F792" s="889"/>
      <c r="G792" s="889"/>
      <c r="H792" s="889"/>
      <c r="I792" s="889"/>
      <c r="J792" s="889"/>
      <c r="K792" s="889"/>
      <c r="L792" s="889"/>
      <c r="M792" s="889"/>
      <c r="N792" s="889"/>
      <c r="O792" s="889"/>
      <c r="P792" s="889"/>
      <c r="Q792" s="889"/>
      <c r="R792" s="890"/>
      <c r="S792" s="1088"/>
      <c r="T792" s="1042"/>
      <c r="U792" s="1042"/>
      <c r="V792" s="1042"/>
      <c r="W792" s="1042"/>
      <c r="X792" s="1043"/>
      <c r="Y792" s="1088"/>
      <c r="Z792" s="1042"/>
      <c r="AA792" s="1042"/>
      <c r="AB792" s="1042"/>
      <c r="AC792" s="1042"/>
      <c r="AD792" s="1043"/>
      <c r="AG792" s="290">
        <f t="shared" si="115"/>
        <v>0</v>
      </c>
      <c r="AH792" s="293">
        <f t="shared" si="114"/>
        <v>0</v>
      </c>
      <c r="AI792" s="294" t="str">
        <f>IF(AH792=0,"",
IF(SUM($AH$742:AH792)=1,AJ792,
IF($AH$863&gt;SUM($AH$742:AH792),_xlfn.CONCAT(", ",AJ792),
IF($AH$863=SUM($AH$742:AH792),_xlfn.CONCAT(" y ",AJ792)))))</f>
        <v/>
      </c>
      <c r="AJ792" s="89" t="s">
        <v>5184</v>
      </c>
    </row>
    <row r="793" spans="1:36" ht="15" customHeight="1">
      <c r="A793" s="64"/>
      <c r="B793" s="11"/>
      <c r="C793" s="58" t="s">
        <v>5185</v>
      </c>
      <c r="D793" s="1065" t="str">
        <f>IF(CNGE_2025_M1_Secc5_Sub1!$D81="","",CNGE_2025_M1_Secc5_Sub1!$D81)</f>
        <v/>
      </c>
      <c r="E793" s="889"/>
      <c r="F793" s="889"/>
      <c r="G793" s="889"/>
      <c r="H793" s="889"/>
      <c r="I793" s="889"/>
      <c r="J793" s="889"/>
      <c r="K793" s="889"/>
      <c r="L793" s="889"/>
      <c r="M793" s="889"/>
      <c r="N793" s="889"/>
      <c r="O793" s="889"/>
      <c r="P793" s="889"/>
      <c r="Q793" s="889"/>
      <c r="R793" s="890"/>
      <c r="S793" s="1088"/>
      <c r="T793" s="1042"/>
      <c r="U793" s="1042"/>
      <c r="V793" s="1042"/>
      <c r="W793" s="1042"/>
      <c r="X793" s="1043"/>
      <c r="Y793" s="1088"/>
      <c r="Z793" s="1042"/>
      <c r="AA793" s="1042"/>
      <c r="AB793" s="1042"/>
      <c r="AC793" s="1042"/>
      <c r="AD793" s="1043"/>
      <c r="AG793" s="290">
        <f t="shared" si="115"/>
        <v>0</v>
      </c>
      <c r="AH793" s="293">
        <f t="shared" si="114"/>
        <v>0</v>
      </c>
      <c r="AI793" s="294" t="str">
        <f>IF(AH793=0,"",
IF(SUM($AH$742:AH793)=1,AJ793,
IF($AH$863&gt;SUM($AH$742:AH793),_xlfn.CONCAT(", ",AJ793),
IF($AH$863=SUM($AH$742:AH793),_xlfn.CONCAT(" y ",AJ793)))))</f>
        <v/>
      </c>
      <c r="AJ793" s="89" t="s">
        <v>5186</v>
      </c>
    </row>
    <row r="794" spans="1:36" ht="15" customHeight="1">
      <c r="A794" s="64"/>
      <c r="B794" s="11"/>
      <c r="C794" s="58" t="s">
        <v>5187</v>
      </c>
      <c r="D794" s="1065" t="str">
        <f>IF(CNGE_2025_M1_Secc5_Sub1!$D82="","",CNGE_2025_M1_Secc5_Sub1!$D82)</f>
        <v/>
      </c>
      <c r="E794" s="889"/>
      <c r="F794" s="889"/>
      <c r="G794" s="889"/>
      <c r="H794" s="889"/>
      <c r="I794" s="889"/>
      <c r="J794" s="889"/>
      <c r="K794" s="889"/>
      <c r="L794" s="889"/>
      <c r="M794" s="889"/>
      <c r="N794" s="889"/>
      <c r="O794" s="889"/>
      <c r="P794" s="889"/>
      <c r="Q794" s="889"/>
      <c r="R794" s="890"/>
      <c r="S794" s="1088"/>
      <c r="T794" s="1042"/>
      <c r="U794" s="1042"/>
      <c r="V794" s="1042"/>
      <c r="W794" s="1042"/>
      <c r="X794" s="1043"/>
      <c r="Y794" s="1088"/>
      <c r="Z794" s="1042"/>
      <c r="AA794" s="1042"/>
      <c r="AB794" s="1042"/>
      <c r="AC794" s="1042"/>
      <c r="AD794" s="1043"/>
      <c r="AG794" s="290">
        <f t="shared" si="115"/>
        <v>0</v>
      </c>
      <c r="AH794" s="293">
        <f t="shared" si="114"/>
        <v>0</v>
      </c>
      <c r="AI794" s="294" t="str">
        <f>IF(AH794=0,"",
IF(SUM($AH$742:AH794)=1,AJ794,
IF($AH$863&gt;SUM($AH$742:AH794),_xlfn.CONCAT(", ",AJ794),
IF($AH$863=SUM($AH$742:AH794),_xlfn.CONCAT(" y ",AJ794)))))</f>
        <v/>
      </c>
      <c r="AJ794" s="89" t="s">
        <v>5188</v>
      </c>
    </row>
    <row r="795" spans="1:36" ht="15" customHeight="1">
      <c r="A795" s="64"/>
      <c r="B795" s="11"/>
      <c r="C795" s="58" t="s">
        <v>5189</v>
      </c>
      <c r="D795" s="1065" t="str">
        <f>IF(CNGE_2025_M1_Secc5_Sub1!$D83="","",CNGE_2025_M1_Secc5_Sub1!$D83)</f>
        <v/>
      </c>
      <c r="E795" s="889"/>
      <c r="F795" s="889"/>
      <c r="G795" s="889"/>
      <c r="H795" s="889"/>
      <c r="I795" s="889"/>
      <c r="J795" s="889"/>
      <c r="K795" s="889"/>
      <c r="L795" s="889"/>
      <c r="M795" s="889"/>
      <c r="N795" s="889"/>
      <c r="O795" s="889"/>
      <c r="P795" s="889"/>
      <c r="Q795" s="889"/>
      <c r="R795" s="890"/>
      <c r="S795" s="1088"/>
      <c r="T795" s="1042"/>
      <c r="U795" s="1042"/>
      <c r="V795" s="1042"/>
      <c r="W795" s="1042"/>
      <c r="X795" s="1043"/>
      <c r="Y795" s="1088"/>
      <c r="Z795" s="1042"/>
      <c r="AA795" s="1042"/>
      <c r="AB795" s="1042"/>
      <c r="AC795" s="1042"/>
      <c r="AD795" s="1043"/>
      <c r="AG795" s="290">
        <f t="shared" si="115"/>
        <v>0</v>
      </c>
      <c r="AH795" s="293">
        <f t="shared" si="114"/>
        <v>0</v>
      </c>
      <c r="AI795" s="294" t="str">
        <f>IF(AH795=0,"",
IF(SUM($AH$742:AH795)=1,AJ795,
IF($AH$863&gt;SUM($AH$742:AH795),_xlfn.CONCAT(", ",AJ795),
IF($AH$863=SUM($AH$742:AH795),_xlfn.CONCAT(" y ",AJ795)))))</f>
        <v/>
      </c>
      <c r="AJ795" s="89" t="s">
        <v>5190</v>
      </c>
    </row>
    <row r="796" spans="1:36" ht="15" customHeight="1">
      <c r="A796" s="64"/>
      <c r="B796" s="11"/>
      <c r="C796" s="58" t="s">
        <v>5191</v>
      </c>
      <c r="D796" s="1065" t="str">
        <f>IF(CNGE_2025_M1_Secc5_Sub1!$D84="","",CNGE_2025_M1_Secc5_Sub1!$D84)</f>
        <v/>
      </c>
      <c r="E796" s="889"/>
      <c r="F796" s="889"/>
      <c r="G796" s="889"/>
      <c r="H796" s="889"/>
      <c r="I796" s="889"/>
      <c r="J796" s="889"/>
      <c r="K796" s="889"/>
      <c r="L796" s="889"/>
      <c r="M796" s="889"/>
      <c r="N796" s="889"/>
      <c r="O796" s="889"/>
      <c r="P796" s="889"/>
      <c r="Q796" s="889"/>
      <c r="R796" s="890"/>
      <c r="S796" s="1088"/>
      <c r="T796" s="1042"/>
      <c r="U796" s="1042"/>
      <c r="V796" s="1042"/>
      <c r="W796" s="1042"/>
      <c r="X796" s="1043"/>
      <c r="Y796" s="1088"/>
      <c r="Z796" s="1042"/>
      <c r="AA796" s="1042"/>
      <c r="AB796" s="1042"/>
      <c r="AC796" s="1042"/>
      <c r="AD796" s="1043"/>
      <c r="AG796" s="290">
        <f t="shared" si="115"/>
        <v>0</v>
      </c>
      <c r="AH796" s="293">
        <f t="shared" si="114"/>
        <v>0</v>
      </c>
      <c r="AI796" s="294" t="str">
        <f>IF(AH796=0,"",
IF(SUM($AH$742:AH796)=1,AJ796,
IF($AH$863&gt;SUM($AH$742:AH796),_xlfn.CONCAT(", ",AJ796),
IF($AH$863=SUM($AH$742:AH796),_xlfn.CONCAT(" y ",AJ796)))))</f>
        <v/>
      </c>
      <c r="AJ796" s="89" t="s">
        <v>5192</v>
      </c>
    </row>
    <row r="797" spans="1:36" ht="15" customHeight="1">
      <c r="A797" s="64"/>
      <c r="B797" s="11"/>
      <c r="C797" s="58" t="s">
        <v>5193</v>
      </c>
      <c r="D797" s="1065" t="str">
        <f>IF(CNGE_2025_M1_Secc5_Sub1!$D85="","",CNGE_2025_M1_Secc5_Sub1!$D85)</f>
        <v/>
      </c>
      <c r="E797" s="889"/>
      <c r="F797" s="889"/>
      <c r="G797" s="889"/>
      <c r="H797" s="889"/>
      <c r="I797" s="889"/>
      <c r="J797" s="889"/>
      <c r="K797" s="889"/>
      <c r="L797" s="889"/>
      <c r="M797" s="889"/>
      <c r="N797" s="889"/>
      <c r="O797" s="889"/>
      <c r="P797" s="889"/>
      <c r="Q797" s="889"/>
      <c r="R797" s="890"/>
      <c r="S797" s="1088"/>
      <c r="T797" s="1042"/>
      <c r="U797" s="1042"/>
      <c r="V797" s="1042"/>
      <c r="W797" s="1042"/>
      <c r="X797" s="1043"/>
      <c r="Y797" s="1088"/>
      <c r="Z797" s="1042"/>
      <c r="AA797" s="1042"/>
      <c r="AB797" s="1042"/>
      <c r="AC797" s="1042"/>
      <c r="AD797" s="1043"/>
      <c r="AG797" s="290">
        <f t="shared" si="115"/>
        <v>0</v>
      </c>
      <c r="AH797" s="293">
        <f t="shared" si="114"/>
        <v>0</v>
      </c>
      <c r="AI797" s="294" t="str">
        <f>IF(AH797=0,"",
IF(SUM($AH$742:AH797)=1,AJ797,
IF($AH$863&gt;SUM($AH$742:AH797),_xlfn.CONCAT(", ",AJ797),
IF($AH$863=SUM($AH$742:AH797),_xlfn.CONCAT(" y ",AJ797)))))</f>
        <v/>
      </c>
      <c r="AJ797" s="89" t="s">
        <v>5194</v>
      </c>
    </row>
    <row r="798" spans="1:36" ht="15" customHeight="1">
      <c r="A798" s="64"/>
      <c r="B798" s="11"/>
      <c r="C798" s="58" t="s">
        <v>5195</v>
      </c>
      <c r="D798" s="1065" t="str">
        <f>IF(CNGE_2025_M1_Secc5_Sub1!$D86="","",CNGE_2025_M1_Secc5_Sub1!$D86)</f>
        <v/>
      </c>
      <c r="E798" s="889"/>
      <c r="F798" s="889"/>
      <c r="G798" s="889"/>
      <c r="H798" s="889"/>
      <c r="I798" s="889"/>
      <c r="J798" s="889"/>
      <c r="K798" s="889"/>
      <c r="L798" s="889"/>
      <c r="M798" s="889"/>
      <c r="N798" s="889"/>
      <c r="O798" s="889"/>
      <c r="P798" s="889"/>
      <c r="Q798" s="889"/>
      <c r="R798" s="890"/>
      <c r="S798" s="1088"/>
      <c r="T798" s="1042"/>
      <c r="U798" s="1042"/>
      <c r="V798" s="1042"/>
      <c r="W798" s="1042"/>
      <c r="X798" s="1043"/>
      <c r="Y798" s="1088"/>
      <c r="Z798" s="1042"/>
      <c r="AA798" s="1042"/>
      <c r="AB798" s="1042"/>
      <c r="AC798" s="1042"/>
      <c r="AD798" s="1043"/>
      <c r="AG798" s="290">
        <f t="shared" si="115"/>
        <v>0</v>
      </c>
      <c r="AH798" s="293">
        <f t="shared" si="114"/>
        <v>0</v>
      </c>
      <c r="AI798" s="294" t="str">
        <f>IF(AH798=0,"",
IF(SUM($AH$742:AH798)=1,AJ798,
IF($AH$863&gt;SUM($AH$742:AH798),_xlfn.CONCAT(", ",AJ798),
IF($AH$863=SUM($AH$742:AH798),_xlfn.CONCAT(" y ",AJ798)))))</f>
        <v/>
      </c>
      <c r="AJ798" s="89" t="s">
        <v>5196</v>
      </c>
    </row>
    <row r="799" spans="1:36" ht="15" customHeight="1">
      <c r="A799" s="64"/>
      <c r="B799" s="11"/>
      <c r="C799" s="58" t="s">
        <v>5197</v>
      </c>
      <c r="D799" s="1065" t="str">
        <f>IF(CNGE_2025_M1_Secc5_Sub1!$D87="","",CNGE_2025_M1_Secc5_Sub1!$D87)</f>
        <v/>
      </c>
      <c r="E799" s="889"/>
      <c r="F799" s="889"/>
      <c r="G799" s="889"/>
      <c r="H799" s="889"/>
      <c r="I799" s="889"/>
      <c r="J799" s="889"/>
      <c r="K799" s="889"/>
      <c r="L799" s="889"/>
      <c r="M799" s="889"/>
      <c r="N799" s="889"/>
      <c r="O799" s="889"/>
      <c r="P799" s="889"/>
      <c r="Q799" s="889"/>
      <c r="R799" s="890"/>
      <c r="S799" s="1088"/>
      <c r="T799" s="1042"/>
      <c r="U799" s="1042"/>
      <c r="V799" s="1042"/>
      <c r="W799" s="1042"/>
      <c r="X799" s="1043"/>
      <c r="Y799" s="1088"/>
      <c r="Z799" s="1042"/>
      <c r="AA799" s="1042"/>
      <c r="AB799" s="1042"/>
      <c r="AC799" s="1042"/>
      <c r="AD799" s="1043"/>
      <c r="AG799" s="290">
        <f t="shared" si="115"/>
        <v>0</v>
      </c>
      <c r="AH799" s="293">
        <f t="shared" si="114"/>
        <v>0</v>
      </c>
      <c r="AI799" s="294" t="str">
        <f>IF(AH799=0,"",
IF(SUM($AH$742:AH799)=1,AJ799,
IF($AH$863&gt;SUM($AH$742:AH799),_xlfn.CONCAT(", ",AJ799),
IF($AH$863=SUM($AH$742:AH799),_xlfn.CONCAT(" y ",AJ799)))))</f>
        <v/>
      </c>
      <c r="AJ799" s="89" t="s">
        <v>5198</v>
      </c>
    </row>
    <row r="800" spans="1:36" ht="15" customHeight="1">
      <c r="A800" s="64"/>
      <c r="B800" s="11"/>
      <c r="C800" s="58" t="s">
        <v>5199</v>
      </c>
      <c r="D800" s="1065" t="str">
        <f>IF(CNGE_2025_M1_Secc5_Sub1!$D88="","",CNGE_2025_M1_Secc5_Sub1!$D88)</f>
        <v/>
      </c>
      <c r="E800" s="889"/>
      <c r="F800" s="889"/>
      <c r="G800" s="889"/>
      <c r="H800" s="889"/>
      <c r="I800" s="889"/>
      <c r="J800" s="889"/>
      <c r="K800" s="889"/>
      <c r="L800" s="889"/>
      <c r="M800" s="889"/>
      <c r="N800" s="889"/>
      <c r="O800" s="889"/>
      <c r="P800" s="889"/>
      <c r="Q800" s="889"/>
      <c r="R800" s="890"/>
      <c r="S800" s="1088"/>
      <c r="T800" s="1042"/>
      <c r="U800" s="1042"/>
      <c r="V800" s="1042"/>
      <c r="W800" s="1042"/>
      <c r="X800" s="1043"/>
      <c r="Y800" s="1088"/>
      <c r="Z800" s="1042"/>
      <c r="AA800" s="1042"/>
      <c r="AB800" s="1042"/>
      <c r="AC800" s="1042"/>
      <c r="AD800" s="1043"/>
      <c r="AG800" s="290">
        <f t="shared" si="115"/>
        <v>0</v>
      </c>
      <c r="AH800" s="293">
        <f t="shared" si="114"/>
        <v>0</v>
      </c>
      <c r="AI800" s="294" t="str">
        <f>IF(AH800=0,"",
IF(SUM($AH$742:AH800)=1,AJ800,
IF($AH$863&gt;SUM($AH$742:AH800),_xlfn.CONCAT(", ",AJ800),
IF($AH$863=SUM($AH$742:AH800),_xlfn.CONCAT(" y ",AJ800)))))</f>
        <v/>
      </c>
      <c r="AJ800" s="89" t="s">
        <v>5200</v>
      </c>
    </row>
    <row r="801" spans="1:36" ht="15" customHeight="1">
      <c r="A801" s="64"/>
      <c r="B801" s="11"/>
      <c r="C801" s="58" t="s">
        <v>5201</v>
      </c>
      <c r="D801" s="1065" t="str">
        <f>IF(CNGE_2025_M1_Secc5_Sub1!$D89="","",CNGE_2025_M1_Secc5_Sub1!$D89)</f>
        <v/>
      </c>
      <c r="E801" s="889"/>
      <c r="F801" s="889"/>
      <c r="G801" s="889"/>
      <c r="H801" s="889"/>
      <c r="I801" s="889"/>
      <c r="J801" s="889"/>
      <c r="K801" s="889"/>
      <c r="L801" s="889"/>
      <c r="M801" s="889"/>
      <c r="N801" s="889"/>
      <c r="O801" s="889"/>
      <c r="P801" s="889"/>
      <c r="Q801" s="889"/>
      <c r="R801" s="890"/>
      <c r="S801" s="1088"/>
      <c r="T801" s="1042"/>
      <c r="U801" s="1042"/>
      <c r="V801" s="1042"/>
      <c r="W801" s="1042"/>
      <c r="X801" s="1043"/>
      <c r="Y801" s="1088"/>
      <c r="Z801" s="1042"/>
      <c r="AA801" s="1042"/>
      <c r="AB801" s="1042"/>
      <c r="AC801" s="1042"/>
      <c r="AD801" s="1043"/>
      <c r="AG801" s="290">
        <f t="shared" si="115"/>
        <v>0</v>
      </c>
      <c r="AH801" s="293">
        <f t="shared" si="114"/>
        <v>0</v>
      </c>
      <c r="AI801" s="294" t="str">
        <f>IF(AH801=0,"",
IF(SUM($AH$742:AH801)=1,AJ801,
IF($AH$863&gt;SUM($AH$742:AH801),_xlfn.CONCAT(", ",AJ801),
IF($AH$863=SUM($AH$742:AH801),_xlfn.CONCAT(" y ",AJ801)))))</f>
        <v/>
      </c>
      <c r="AJ801" s="89" t="s">
        <v>5202</v>
      </c>
    </row>
    <row r="802" spans="1:36" ht="15" customHeight="1">
      <c r="A802" s="64"/>
      <c r="B802" s="11"/>
      <c r="C802" s="58" t="s">
        <v>5203</v>
      </c>
      <c r="D802" s="1065" t="str">
        <f>IF(CNGE_2025_M1_Secc5_Sub1!$D90="","",CNGE_2025_M1_Secc5_Sub1!$D90)</f>
        <v/>
      </c>
      <c r="E802" s="889"/>
      <c r="F802" s="889"/>
      <c r="G802" s="889"/>
      <c r="H802" s="889"/>
      <c r="I802" s="889"/>
      <c r="J802" s="889"/>
      <c r="K802" s="889"/>
      <c r="L802" s="889"/>
      <c r="M802" s="889"/>
      <c r="N802" s="889"/>
      <c r="O802" s="889"/>
      <c r="P802" s="889"/>
      <c r="Q802" s="889"/>
      <c r="R802" s="890"/>
      <c r="S802" s="1088"/>
      <c r="T802" s="1042"/>
      <c r="U802" s="1042"/>
      <c r="V802" s="1042"/>
      <c r="W802" s="1042"/>
      <c r="X802" s="1043"/>
      <c r="Y802" s="1088"/>
      <c r="Z802" s="1042"/>
      <c r="AA802" s="1042"/>
      <c r="AB802" s="1042"/>
      <c r="AC802" s="1042"/>
      <c r="AD802" s="1043"/>
      <c r="AG802" s="290">
        <f t="shared" si="115"/>
        <v>0</v>
      </c>
      <c r="AH802" s="293">
        <f t="shared" si="114"/>
        <v>0</v>
      </c>
      <c r="AI802" s="294" t="str">
        <f>IF(AH802=0,"",
IF(SUM($AH$742:AH802)=1,AJ802,
IF($AH$863&gt;SUM($AH$742:AH802),_xlfn.CONCAT(", ",AJ802),
IF($AH$863=SUM($AH$742:AH802),_xlfn.CONCAT(" y ",AJ802)))))</f>
        <v/>
      </c>
      <c r="AJ802" s="89" t="s">
        <v>5204</v>
      </c>
    </row>
    <row r="803" spans="1:36" ht="15" customHeight="1">
      <c r="A803" s="64"/>
      <c r="B803" s="11"/>
      <c r="C803" s="58" t="s">
        <v>5205</v>
      </c>
      <c r="D803" s="1065" t="str">
        <f>IF(CNGE_2025_M1_Secc5_Sub1!$D91="","",CNGE_2025_M1_Secc5_Sub1!$D91)</f>
        <v/>
      </c>
      <c r="E803" s="889"/>
      <c r="F803" s="889"/>
      <c r="G803" s="889"/>
      <c r="H803" s="889"/>
      <c r="I803" s="889"/>
      <c r="J803" s="889"/>
      <c r="K803" s="889"/>
      <c r="L803" s="889"/>
      <c r="M803" s="889"/>
      <c r="N803" s="889"/>
      <c r="O803" s="889"/>
      <c r="P803" s="889"/>
      <c r="Q803" s="889"/>
      <c r="R803" s="890"/>
      <c r="S803" s="1088"/>
      <c r="T803" s="1042"/>
      <c r="U803" s="1042"/>
      <c r="V803" s="1042"/>
      <c r="W803" s="1042"/>
      <c r="X803" s="1043"/>
      <c r="Y803" s="1088"/>
      <c r="Z803" s="1042"/>
      <c r="AA803" s="1042"/>
      <c r="AB803" s="1042"/>
      <c r="AC803" s="1042"/>
      <c r="AD803" s="1043"/>
      <c r="AG803" s="290">
        <f t="shared" si="115"/>
        <v>0</v>
      </c>
      <c r="AH803" s="293">
        <f t="shared" si="114"/>
        <v>0</v>
      </c>
      <c r="AI803" s="294" t="str">
        <f>IF(AH803=0,"",
IF(SUM($AH$742:AH803)=1,AJ803,
IF($AH$863&gt;SUM($AH$742:AH803),_xlfn.CONCAT(", ",AJ803),
IF($AH$863=SUM($AH$742:AH803),_xlfn.CONCAT(" y ",AJ803)))))</f>
        <v/>
      </c>
      <c r="AJ803" s="89" t="s">
        <v>5206</v>
      </c>
    </row>
    <row r="804" spans="1:36" ht="15" customHeight="1">
      <c r="A804" s="64"/>
      <c r="B804" s="11"/>
      <c r="C804" s="58" t="s">
        <v>5207</v>
      </c>
      <c r="D804" s="1065" t="str">
        <f>IF(CNGE_2025_M1_Secc5_Sub1!$D92="","",CNGE_2025_M1_Secc5_Sub1!$D92)</f>
        <v/>
      </c>
      <c r="E804" s="889"/>
      <c r="F804" s="889"/>
      <c r="G804" s="889"/>
      <c r="H804" s="889"/>
      <c r="I804" s="889"/>
      <c r="J804" s="889"/>
      <c r="K804" s="889"/>
      <c r="L804" s="889"/>
      <c r="M804" s="889"/>
      <c r="N804" s="889"/>
      <c r="O804" s="889"/>
      <c r="P804" s="889"/>
      <c r="Q804" s="889"/>
      <c r="R804" s="890"/>
      <c r="S804" s="1088"/>
      <c r="T804" s="1042"/>
      <c r="U804" s="1042"/>
      <c r="V804" s="1042"/>
      <c r="W804" s="1042"/>
      <c r="X804" s="1043"/>
      <c r="Y804" s="1088"/>
      <c r="Z804" s="1042"/>
      <c r="AA804" s="1042"/>
      <c r="AB804" s="1042"/>
      <c r="AC804" s="1042"/>
      <c r="AD804" s="1043"/>
      <c r="AG804" s="290">
        <f t="shared" si="115"/>
        <v>0</v>
      </c>
      <c r="AH804" s="293">
        <f t="shared" si="114"/>
        <v>0</v>
      </c>
      <c r="AI804" s="294" t="str">
        <f>IF(AH804=0,"",
IF(SUM($AH$742:AH804)=1,AJ804,
IF($AH$863&gt;SUM($AH$742:AH804),_xlfn.CONCAT(", ",AJ804),
IF($AH$863=SUM($AH$742:AH804),_xlfn.CONCAT(" y ",AJ804)))))</f>
        <v/>
      </c>
      <c r="AJ804" s="89" t="s">
        <v>5208</v>
      </c>
    </row>
    <row r="805" spans="1:36" ht="15" customHeight="1">
      <c r="A805" s="64"/>
      <c r="B805" s="11"/>
      <c r="C805" s="58" t="s">
        <v>5209</v>
      </c>
      <c r="D805" s="1065" t="str">
        <f>IF(CNGE_2025_M1_Secc5_Sub1!$D93="","",CNGE_2025_M1_Secc5_Sub1!$D93)</f>
        <v/>
      </c>
      <c r="E805" s="889"/>
      <c r="F805" s="889"/>
      <c r="G805" s="889"/>
      <c r="H805" s="889"/>
      <c r="I805" s="889"/>
      <c r="J805" s="889"/>
      <c r="K805" s="889"/>
      <c r="L805" s="889"/>
      <c r="M805" s="889"/>
      <c r="N805" s="889"/>
      <c r="O805" s="889"/>
      <c r="P805" s="889"/>
      <c r="Q805" s="889"/>
      <c r="R805" s="890"/>
      <c r="S805" s="1088"/>
      <c r="T805" s="1042"/>
      <c r="U805" s="1042"/>
      <c r="V805" s="1042"/>
      <c r="W805" s="1042"/>
      <c r="X805" s="1043"/>
      <c r="Y805" s="1088"/>
      <c r="Z805" s="1042"/>
      <c r="AA805" s="1042"/>
      <c r="AB805" s="1042"/>
      <c r="AC805" s="1042"/>
      <c r="AD805" s="1043"/>
      <c r="AG805" s="290">
        <f t="shared" si="115"/>
        <v>0</v>
      </c>
      <c r="AH805" s="293">
        <f t="shared" si="114"/>
        <v>0</v>
      </c>
      <c r="AI805" s="294" t="str">
        <f>IF(AH805=0,"",
IF(SUM($AH$742:AH805)=1,AJ805,
IF($AH$863&gt;SUM($AH$742:AH805),_xlfn.CONCAT(", ",AJ805),
IF($AH$863=SUM($AH$742:AH805),_xlfn.CONCAT(" y ",AJ805)))))</f>
        <v/>
      </c>
      <c r="AJ805" s="89" t="s">
        <v>5210</v>
      </c>
    </row>
    <row r="806" spans="1:36" ht="15" customHeight="1">
      <c r="A806" s="64"/>
      <c r="B806" s="11"/>
      <c r="C806" s="58" t="s">
        <v>5211</v>
      </c>
      <c r="D806" s="1065" t="str">
        <f>IF(CNGE_2025_M1_Secc5_Sub1!$D94="","",CNGE_2025_M1_Secc5_Sub1!$D94)</f>
        <v/>
      </c>
      <c r="E806" s="889"/>
      <c r="F806" s="889"/>
      <c r="G806" s="889"/>
      <c r="H806" s="889"/>
      <c r="I806" s="889"/>
      <c r="J806" s="889"/>
      <c r="K806" s="889"/>
      <c r="L806" s="889"/>
      <c r="M806" s="889"/>
      <c r="N806" s="889"/>
      <c r="O806" s="889"/>
      <c r="P806" s="889"/>
      <c r="Q806" s="889"/>
      <c r="R806" s="890"/>
      <c r="S806" s="1088"/>
      <c r="T806" s="1042"/>
      <c r="U806" s="1042"/>
      <c r="V806" s="1042"/>
      <c r="W806" s="1042"/>
      <c r="X806" s="1043"/>
      <c r="Y806" s="1088"/>
      <c r="Z806" s="1042"/>
      <c r="AA806" s="1042"/>
      <c r="AB806" s="1042"/>
      <c r="AC806" s="1042"/>
      <c r="AD806" s="1043"/>
      <c r="AG806" s="290">
        <f t="shared" si="115"/>
        <v>0</v>
      </c>
      <c r="AH806" s="293">
        <f t="shared" ref="AH806:AH837" si="116">IF(AG806=0,0,1)</f>
        <v>0</v>
      </c>
      <c r="AI806" s="294" t="str">
        <f>IF(AH806=0,"",
IF(SUM($AH$742:AH806)=1,AJ806,
IF($AH$863&gt;SUM($AH$742:AH806),_xlfn.CONCAT(", ",AJ806),
IF($AH$863=SUM($AH$742:AH806),_xlfn.CONCAT(" y ",AJ806)))))</f>
        <v/>
      </c>
      <c r="AJ806" s="89" t="s">
        <v>5212</v>
      </c>
    </row>
    <row r="807" spans="1:36" ht="15" customHeight="1">
      <c r="A807" s="64"/>
      <c r="B807" s="11"/>
      <c r="C807" s="58" t="s">
        <v>5213</v>
      </c>
      <c r="D807" s="1065" t="str">
        <f>IF(CNGE_2025_M1_Secc5_Sub1!$D95="","",CNGE_2025_M1_Secc5_Sub1!$D95)</f>
        <v/>
      </c>
      <c r="E807" s="889"/>
      <c r="F807" s="889"/>
      <c r="G807" s="889"/>
      <c r="H807" s="889"/>
      <c r="I807" s="889"/>
      <c r="J807" s="889"/>
      <c r="K807" s="889"/>
      <c r="L807" s="889"/>
      <c r="M807" s="889"/>
      <c r="N807" s="889"/>
      <c r="O807" s="889"/>
      <c r="P807" s="889"/>
      <c r="Q807" s="889"/>
      <c r="R807" s="890"/>
      <c r="S807" s="1088"/>
      <c r="T807" s="1042"/>
      <c r="U807" s="1042"/>
      <c r="V807" s="1042"/>
      <c r="W807" s="1042"/>
      <c r="X807" s="1043"/>
      <c r="Y807" s="1088"/>
      <c r="Z807" s="1042"/>
      <c r="AA807" s="1042"/>
      <c r="AB807" s="1042"/>
      <c r="AC807" s="1042"/>
      <c r="AD807" s="1043"/>
      <c r="AG807" s="290">
        <f t="shared" ref="AG807:AG838" si="117">IF(AND(COUNTBLANK(D807)=0,COUNTA(S807:AD807)=2),0,IF(AND(COUNTBLANK(D807)=1,COUNTA(S807:AD807)=0),0,1))</f>
        <v>0</v>
      </c>
      <c r="AH807" s="293">
        <f t="shared" si="116"/>
        <v>0</v>
      </c>
      <c r="AI807" s="294" t="str">
        <f>IF(AH807=0,"",
IF(SUM($AH$742:AH807)=1,AJ807,
IF($AH$863&gt;SUM($AH$742:AH807),_xlfn.CONCAT(", ",AJ807),
IF($AH$863=SUM($AH$742:AH807),_xlfn.CONCAT(" y ",AJ807)))))</f>
        <v/>
      </c>
      <c r="AJ807" s="89" t="s">
        <v>5214</v>
      </c>
    </row>
    <row r="808" spans="1:36" ht="15" customHeight="1">
      <c r="A808" s="64"/>
      <c r="B808" s="11"/>
      <c r="C808" s="58" t="s">
        <v>5215</v>
      </c>
      <c r="D808" s="1065" t="str">
        <f>IF(CNGE_2025_M1_Secc5_Sub1!$D96="","",CNGE_2025_M1_Secc5_Sub1!$D96)</f>
        <v/>
      </c>
      <c r="E808" s="889"/>
      <c r="F808" s="889"/>
      <c r="G808" s="889"/>
      <c r="H808" s="889"/>
      <c r="I808" s="889"/>
      <c r="J808" s="889"/>
      <c r="K808" s="889"/>
      <c r="L808" s="889"/>
      <c r="M808" s="889"/>
      <c r="N808" s="889"/>
      <c r="O808" s="889"/>
      <c r="P808" s="889"/>
      <c r="Q808" s="889"/>
      <c r="R808" s="890"/>
      <c r="S808" s="1088"/>
      <c r="T808" s="1042"/>
      <c r="U808" s="1042"/>
      <c r="V808" s="1042"/>
      <c r="W808" s="1042"/>
      <c r="X808" s="1043"/>
      <c r="Y808" s="1088"/>
      <c r="Z808" s="1042"/>
      <c r="AA808" s="1042"/>
      <c r="AB808" s="1042"/>
      <c r="AC808" s="1042"/>
      <c r="AD808" s="1043"/>
      <c r="AG808" s="290">
        <f t="shared" si="117"/>
        <v>0</v>
      </c>
      <c r="AH808" s="293">
        <f t="shared" si="116"/>
        <v>0</v>
      </c>
      <c r="AI808" s="294" t="str">
        <f>IF(AH808=0,"",
IF(SUM($AH$742:AH808)=1,AJ808,
IF($AH$863&gt;SUM($AH$742:AH808),_xlfn.CONCAT(", ",AJ808),
IF($AH$863=SUM($AH$742:AH808),_xlfn.CONCAT(" y ",AJ808)))))</f>
        <v/>
      </c>
      <c r="AJ808" s="89" t="s">
        <v>5216</v>
      </c>
    </row>
    <row r="809" spans="1:36" ht="15" customHeight="1">
      <c r="A809" s="64"/>
      <c r="B809" s="11"/>
      <c r="C809" s="58" t="s">
        <v>5217</v>
      </c>
      <c r="D809" s="1065" t="str">
        <f>IF(CNGE_2025_M1_Secc5_Sub1!$D97="","",CNGE_2025_M1_Secc5_Sub1!$D97)</f>
        <v/>
      </c>
      <c r="E809" s="889"/>
      <c r="F809" s="889"/>
      <c r="G809" s="889"/>
      <c r="H809" s="889"/>
      <c r="I809" s="889"/>
      <c r="J809" s="889"/>
      <c r="K809" s="889"/>
      <c r="L809" s="889"/>
      <c r="M809" s="889"/>
      <c r="N809" s="889"/>
      <c r="O809" s="889"/>
      <c r="P809" s="889"/>
      <c r="Q809" s="889"/>
      <c r="R809" s="890"/>
      <c r="S809" s="1088"/>
      <c r="T809" s="1042"/>
      <c r="U809" s="1042"/>
      <c r="V809" s="1042"/>
      <c r="W809" s="1042"/>
      <c r="X809" s="1043"/>
      <c r="Y809" s="1088"/>
      <c r="Z809" s="1042"/>
      <c r="AA809" s="1042"/>
      <c r="AB809" s="1042"/>
      <c r="AC809" s="1042"/>
      <c r="AD809" s="1043"/>
      <c r="AG809" s="290">
        <f t="shared" si="117"/>
        <v>0</v>
      </c>
      <c r="AH809" s="293">
        <f t="shared" si="116"/>
        <v>0</v>
      </c>
      <c r="AI809" s="294" t="str">
        <f>IF(AH809=0,"",
IF(SUM($AH$742:AH809)=1,AJ809,
IF($AH$863&gt;SUM($AH$742:AH809),_xlfn.CONCAT(", ",AJ809),
IF($AH$863=SUM($AH$742:AH809),_xlfn.CONCAT(" y ",AJ809)))))</f>
        <v/>
      </c>
      <c r="AJ809" s="89" t="s">
        <v>5218</v>
      </c>
    </row>
    <row r="810" spans="1:36" ht="15" customHeight="1">
      <c r="A810" s="64"/>
      <c r="B810" s="11"/>
      <c r="C810" s="58" t="s">
        <v>5219</v>
      </c>
      <c r="D810" s="1065" t="str">
        <f>IF(CNGE_2025_M1_Secc5_Sub1!$D98="","",CNGE_2025_M1_Secc5_Sub1!$D98)</f>
        <v/>
      </c>
      <c r="E810" s="889"/>
      <c r="F810" s="889"/>
      <c r="G810" s="889"/>
      <c r="H810" s="889"/>
      <c r="I810" s="889"/>
      <c r="J810" s="889"/>
      <c r="K810" s="889"/>
      <c r="L810" s="889"/>
      <c r="M810" s="889"/>
      <c r="N810" s="889"/>
      <c r="O810" s="889"/>
      <c r="P810" s="889"/>
      <c r="Q810" s="889"/>
      <c r="R810" s="890"/>
      <c r="S810" s="1088"/>
      <c r="T810" s="1042"/>
      <c r="U810" s="1042"/>
      <c r="V810" s="1042"/>
      <c r="W810" s="1042"/>
      <c r="X810" s="1043"/>
      <c r="Y810" s="1088"/>
      <c r="Z810" s="1042"/>
      <c r="AA810" s="1042"/>
      <c r="AB810" s="1042"/>
      <c r="AC810" s="1042"/>
      <c r="AD810" s="1043"/>
      <c r="AG810" s="290">
        <f t="shared" si="117"/>
        <v>0</v>
      </c>
      <c r="AH810" s="293">
        <f t="shared" si="116"/>
        <v>0</v>
      </c>
      <c r="AI810" s="294" t="str">
        <f>IF(AH810=0,"",
IF(SUM($AH$742:AH810)=1,AJ810,
IF($AH$863&gt;SUM($AH$742:AH810),_xlfn.CONCAT(", ",AJ810),
IF($AH$863=SUM($AH$742:AH810),_xlfn.CONCAT(" y ",AJ810)))))</f>
        <v/>
      </c>
      <c r="AJ810" s="89" t="s">
        <v>5220</v>
      </c>
    </row>
    <row r="811" spans="1:36" ht="15" customHeight="1">
      <c r="A811" s="64"/>
      <c r="B811" s="11"/>
      <c r="C811" s="58" t="s">
        <v>5221</v>
      </c>
      <c r="D811" s="1065" t="str">
        <f>IF(CNGE_2025_M1_Secc5_Sub1!$D99="","",CNGE_2025_M1_Secc5_Sub1!$D99)</f>
        <v/>
      </c>
      <c r="E811" s="889"/>
      <c r="F811" s="889"/>
      <c r="G811" s="889"/>
      <c r="H811" s="889"/>
      <c r="I811" s="889"/>
      <c r="J811" s="889"/>
      <c r="K811" s="889"/>
      <c r="L811" s="889"/>
      <c r="M811" s="889"/>
      <c r="N811" s="889"/>
      <c r="O811" s="889"/>
      <c r="P811" s="889"/>
      <c r="Q811" s="889"/>
      <c r="R811" s="890"/>
      <c r="S811" s="1088"/>
      <c r="T811" s="1042"/>
      <c r="U811" s="1042"/>
      <c r="V811" s="1042"/>
      <c r="W811" s="1042"/>
      <c r="X811" s="1043"/>
      <c r="Y811" s="1088"/>
      <c r="Z811" s="1042"/>
      <c r="AA811" s="1042"/>
      <c r="AB811" s="1042"/>
      <c r="AC811" s="1042"/>
      <c r="AD811" s="1043"/>
      <c r="AG811" s="290">
        <f t="shared" si="117"/>
        <v>0</v>
      </c>
      <c r="AH811" s="293">
        <f t="shared" si="116"/>
        <v>0</v>
      </c>
      <c r="AI811" s="294" t="str">
        <f>IF(AH811=0,"",
IF(SUM($AH$742:AH811)=1,AJ811,
IF($AH$863&gt;SUM($AH$742:AH811),_xlfn.CONCAT(", ",AJ811),
IF($AH$863=SUM($AH$742:AH811),_xlfn.CONCAT(" y ",AJ811)))))</f>
        <v/>
      </c>
      <c r="AJ811" s="89" t="s">
        <v>5222</v>
      </c>
    </row>
    <row r="812" spans="1:36" ht="15" customHeight="1">
      <c r="A812" s="64"/>
      <c r="B812" s="11"/>
      <c r="C812" s="58" t="s">
        <v>5223</v>
      </c>
      <c r="D812" s="1065" t="str">
        <f>IF(CNGE_2025_M1_Secc5_Sub1!$D100="","",CNGE_2025_M1_Secc5_Sub1!$D100)</f>
        <v/>
      </c>
      <c r="E812" s="889"/>
      <c r="F812" s="889"/>
      <c r="G812" s="889"/>
      <c r="H812" s="889"/>
      <c r="I812" s="889"/>
      <c r="J812" s="889"/>
      <c r="K812" s="889"/>
      <c r="L812" s="889"/>
      <c r="M812" s="889"/>
      <c r="N812" s="889"/>
      <c r="O812" s="889"/>
      <c r="P812" s="889"/>
      <c r="Q812" s="889"/>
      <c r="R812" s="890"/>
      <c r="S812" s="1088"/>
      <c r="T812" s="1042"/>
      <c r="U812" s="1042"/>
      <c r="V812" s="1042"/>
      <c r="W812" s="1042"/>
      <c r="X812" s="1043"/>
      <c r="Y812" s="1088"/>
      <c r="Z812" s="1042"/>
      <c r="AA812" s="1042"/>
      <c r="AB812" s="1042"/>
      <c r="AC812" s="1042"/>
      <c r="AD812" s="1043"/>
      <c r="AG812" s="290">
        <f t="shared" si="117"/>
        <v>0</v>
      </c>
      <c r="AH812" s="293">
        <f t="shared" si="116"/>
        <v>0</v>
      </c>
      <c r="AI812" s="294" t="str">
        <f>IF(AH812=0,"",
IF(SUM($AH$742:AH812)=1,AJ812,
IF($AH$863&gt;SUM($AH$742:AH812),_xlfn.CONCAT(", ",AJ812),
IF($AH$863=SUM($AH$742:AH812),_xlfn.CONCAT(" y ",AJ812)))))</f>
        <v/>
      </c>
      <c r="AJ812" s="89" t="s">
        <v>5224</v>
      </c>
    </row>
    <row r="813" spans="1:36" ht="15" customHeight="1">
      <c r="A813" s="64"/>
      <c r="B813" s="11"/>
      <c r="C813" s="58" t="s">
        <v>5225</v>
      </c>
      <c r="D813" s="1065" t="str">
        <f>IF(CNGE_2025_M1_Secc5_Sub1!$D101="","",CNGE_2025_M1_Secc5_Sub1!$D101)</f>
        <v/>
      </c>
      <c r="E813" s="889"/>
      <c r="F813" s="889"/>
      <c r="G813" s="889"/>
      <c r="H813" s="889"/>
      <c r="I813" s="889"/>
      <c r="J813" s="889"/>
      <c r="K813" s="889"/>
      <c r="L813" s="889"/>
      <c r="M813" s="889"/>
      <c r="N813" s="889"/>
      <c r="O813" s="889"/>
      <c r="P813" s="889"/>
      <c r="Q813" s="889"/>
      <c r="R813" s="890"/>
      <c r="S813" s="1088"/>
      <c r="T813" s="1042"/>
      <c r="U813" s="1042"/>
      <c r="V813" s="1042"/>
      <c r="W813" s="1042"/>
      <c r="X813" s="1043"/>
      <c r="Y813" s="1088"/>
      <c r="Z813" s="1042"/>
      <c r="AA813" s="1042"/>
      <c r="AB813" s="1042"/>
      <c r="AC813" s="1042"/>
      <c r="AD813" s="1043"/>
      <c r="AG813" s="290">
        <f t="shared" si="117"/>
        <v>0</v>
      </c>
      <c r="AH813" s="293">
        <f t="shared" si="116"/>
        <v>0</v>
      </c>
      <c r="AI813" s="294" t="str">
        <f>IF(AH813=0,"",
IF(SUM($AH$742:AH813)=1,AJ813,
IF($AH$863&gt;SUM($AH$742:AH813),_xlfn.CONCAT(", ",AJ813),
IF($AH$863=SUM($AH$742:AH813),_xlfn.CONCAT(" y ",AJ813)))))</f>
        <v/>
      </c>
      <c r="AJ813" s="89" t="s">
        <v>5226</v>
      </c>
    </row>
    <row r="814" spans="1:36" ht="15" customHeight="1">
      <c r="A814" s="64"/>
      <c r="B814" s="11"/>
      <c r="C814" s="58" t="s">
        <v>5227</v>
      </c>
      <c r="D814" s="1065" t="str">
        <f>IF(CNGE_2025_M1_Secc5_Sub1!$D102="","",CNGE_2025_M1_Secc5_Sub1!$D102)</f>
        <v/>
      </c>
      <c r="E814" s="889"/>
      <c r="F814" s="889"/>
      <c r="G814" s="889"/>
      <c r="H814" s="889"/>
      <c r="I814" s="889"/>
      <c r="J814" s="889"/>
      <c r="K814" s="889"/>
      <c r="L814" s="889"/>
      <c r="M814" s="889"/>
      <c r="N814" s="889"/>
      <c r="O814" s="889"/>
      <c r="P814" s="889"/>
      <c r="Q814" s="889"/>
      <c r="R814" s="890"/>
      <c r="S814" s="1088"/>
      <c r="T814" s="1042"/>
      <c r="U814" s="1042"/>
      <c r="V814" s="1042"/>
      <c r="W814" s="1042"/>
      <c r="X814" s="1043"/>
      <c r="Y814" s="1088"/>
      <c r="Z814" s="1042"/>
      <c r="AA814" s="1042"/>
      <c r="AB814" s="1042"/>
      <c r="AC814" s="1042"/>
      <c r="AD814" s="1043"/>
      <c r="AG814" s="290">
        <f t="shared" si="117"/>
        <v>0</v>
      </c>
      <c r="AH814" s="293">
        <f t="shared" si="116"/>
        <v>0</v>
      </c>
      <c r="AI814" s="294" t="str">
        <f>IF(AH814=0,"",
IF(SUM($AH$742:AH814)=1,AJ814,
IF($AH$863&gt;SUM($AH$742:AH814),_xlfn.CONCAT(", ",AJ814),
IF($AH$863=SUM($AH$742:AH814),_xlfn.CONCAT(" y ",AJ814)))))</f>
        <v/>
      </c>
      <c r="AJ814" s="89" t="s">
        <v>5228</v>
      </c>
    </row>
    <row r="815" spans="1:36" ht="15" customHeight="1">
      <c r="A815" s="64"/>
      <c r="B815" s="11"/>
      <c r="C815" s="58" t="s">
        <v>5229</v>
      </c>
      <c r="D815" s="1065" t="str">
        <f>IF(CNGE_2025_M1_Secc5_Sub1!$D103="","",CNGE_2025_M1_Secc5_Sub1!$D103)</f>
        <v/>
      </c>
      <c r="E815" s="889"/>
      <c r="F815" s="889"/>
      <c r="G815" s="889"/>
      <c r="H815" s="889"/>
      <c r="I815" s="889"/>
      <c r="J815" s="889"/>
      <c r="K815" s="889"/>
      <c r="L815" s="889"/>
      <c r="M815" s="889"/>
      <c r="N815" s="889"/>
      <c r="O815" s="889"/>
      <c r="P815" s="889"/>
      <c r="Q815" s="889"/>
      <c r="R815" s="890"/>
      <c r="S815" s="1088"/>
      <c r="T815" s="1042"/>
      <c r="U815" s="1042"/>
      <c r="V815" s="1042"/>
      <c r="W815" s="1042"/>
      <c r="X815" s="1043"/>
      <c r="Y815" s="1088"/>
      <c r="Z815" s="1042"/>
      <c r="AA815" s="1042"/>
      <c r="AB815" s="1042"/>
      <c r="AC815" s="1042"/>
      <c r="AD815" s="1043"/>
      <c r="AG815" s="290">
        <f t="shared" si="117"/>
        <v>0</v>
      </c>
      <c r="AH815" s="293">
        <f t="shared" si="116"/>
        <v>0</v>
      </c>
      <c r="AI815" s="294" t="str">
        <f>IF(AH815=0,"",
IF(SUM($AH$742:AH815)=1,AJ815,
IF($AH$863&gt;SUM($AH$742:AH815),_xlfn.CONCAT(", ",AJ815),
IF($AH$863=SUM($AH$742:AH815),_xlfn.CONCAT(" y ",AJ815)))))</f>
        <v/>
      </c>
      <c r="AJ815" s="89" t="s">
        <v>5230</v>
      </c>
    </row>
    <row r="816" spans="1:36" ht="15" customHeight="1">
      <c r="A816" s="64"/>
      <c r="B816" s="11"/>
      <c r="C816" s="58" t="s">
        <v>5231</v>
      </c>
      <c r="D816" s="1065" t="str">
        <f>IF(CNGE_2025_M1_Secc5_Sub1!$D104="","",CNGE_2025_M1_Secc5_Sub1!$D104)</f>
        <v/>
      </c>
      <c r="E816" s="889"/>
      <c r="F816" s="889"/>
      <c r="G816" s="889"/>
      <c r="H816" s="889"/>
      <c r="I816" s="889"/>
      <c r="J816" s="889"/>
      <c r="K816" s="889"/>
      <c r="L816" s="889"/>
      <c r="M816" s="889"/>
      <c r="N816" s="889"/>
      <c r="O816" s="889"/>
      <c r="P816" s="889"/>
      <c r="Q816" s="889"/>
      <c r="R816" s="890"/>
      <c r="S816" s="1088"/>
      <c r="T816" s="1042"/>
      <c r="U816" s="1042"/>
      <c r="V816" s="1042"/>
      <c r="W816" s="1042"/>
      <c r="X816" s="1043"/>
      <c r="Y816" s="1088"/>
      <c r="Z816" s="1042"/>
      <c r="AA816" s="1042"/>
      <c r="AB816" s="1042"/>
      <c r="AC816" s="1042"/>
      <c r="AD816" s="1043"/>
      <c r="AG816" s="290">
        <f t="shared" si="117"/>
        <v>0</v>
      </c>
      <c r="AH816" s="293">
        <f t="shared" si="116"/>
        <v>0</v>
      </c>
      <c r="AI816" s="294" t="str">
        <f>IF(AH816=0,"",
IF(SUM($AH$742:AH816)=1,AJ816,
IF($AH$863&gt;SUM($AH$742:AH816),_xlfn.CONCAT(", ",AJ816),
IF($AH$863=SUM($AH$742:AH816),_xlfn.CONCAT(" y ",AJ816)))))</f>
        <v/>
      </c>
      <c r="AJ816" s="89" t="s">
        <v>5232</v>
      </c>
    </row>
    <row r="817" spans="1:36" ht="15" customHeight="1">
      <c r="A817" s="64"/>
      <c r="B817" s="11"/>
      <c r="C817" s="58" t="s">
        <v>5233</v>
      </c>
      <c r="D817" s="1065" t="str">
        <f>IF(CNGE_2025_M1_Secc5_Sub1!$D105="","",CNGE_2025_M1_Secc5_Sub1!$D105)</f>
        <v/>
      </c>
      <c r="E817" s="889"/>
      <c r="F817" s="889"/>
      <c r="G817" s="889"/>
      <c r="H817" s="889"/>
      <c r="I817" s="889"/>
      <c r="J817" s="889"/>
      <c r="K817" s="889"/>
      <c r="L817" s="889"/>
      <c r="M817" s="889"/>
      <c r="N817" s="889"/>
      <c r="O817" s="889"/>
      <c r="P817" s="889"/>
      <c r="Q817" s="889"/>
      <c r="R817" s="890"/>
      <c r="S817" s="1088"/>
      <c r="T817" s="1042"/>
      <c r="U817" s="1042"/>
      <c r="V817" s="1042"/>
      <c r="W817" s="1042"/>
      <c r="X817" s="1043"/>
      <c r="Y817" s="1088"/>
      <c r="Z817" s="1042"/>
      <c r="AA817" s="1042"/>
      <c r="AB817" s="1042"/>
      <c r="AC817" s="1042"/>
      <c r="AD817" s="1043"/>
      <c r="AG817" s="290">
        <f t="shared" si="117"/>
        <v>0</v>
      </c>
      <c r="AH817" s="293">
        <f t="shared" si="116"/>
        <v>0</v>
      </c>
      <c r="AI817" s="294" t="str">
        <f>IF(AH817=0,"",
IF(SUM($AH$742:AH817)=1,AJ817,
IF($AH$863&gt;SUM($AH$742:AH817),_xlfn.CONCAT(", ",AJ817),
IF($AH$863=SUM($AH$742:AH817),_xlfn.CONCAT(" y ",AJ817)))))</f>
        <v/>
      </c>
      <c r="AJ817" s="89" t="s">
        <v>5234</v>
      </c>
    </row>
    <row r="818" spans="1:36" ht="15" customHeight="1">
      <c r="A818" s="64"/>
      <c r="B818" s="11"/>
      <c r="C818" s="58" t="s">
        <v>5235</v>
      </c>
      <c r="D818" s="1065" t="str">
        <f>IF(CNGE_2025_M1_Secc5_Sub1!$D106="","",CNGE_2025_M1_Secc5_Sub1!$D106)</f>
        <v/>
      </c>
      <c r="E818" s="889"/>
      <c r="F818" s="889"/>
      <c r="G818" s="889"/>
      <c r="H818" s="889"/>
      <c r="I818" s="889"/>
      <c r="J818" s="889"/>
      <c r="K818" s="889"/>
      <c r="L818" s="889"/>
      <c r="M818" s="889"/>
      <c r="N818" s="889"/>
      <c r="O818" s="889"/>
      <c r="P818" s="889"/>
      <c r="Q818" s="889"/>
      <c r="R818" s="890"/>
      <c r="S818" s="1088"/>
      <c r="T818" s="1042"/>
      <c r="U818" s="1042"/>
      <c r="V818" s="1042"/>
      <c r="W818" s="1042"/>
      <c r="X818" s="1043"/>
      <c r="Y818" s="1088"/>
      <c r="Z818" s="1042"/>
      <c r="AA818" s="1042"/>
      <c r="AB818" s="1042"/>
      <c r="AC818" s="1042"/>
      <c r="AD818" s="1043"/>
      <c r="AG818" s="290">
        <f t="shared" si="117"/>
        <v>0</v>
      </c>
      <c r="AH818" s="293">
        <f t="shared" si="116"/>
        <v>0</v>
      </c>
      <c r="AI818" s="294" t="str">
        <f>IF(AH818=0,"",
IF(SUM($AH$742:AH818)=1,AJ818,
IF($AH$863&gt;SUM($AH$742:AH818),_xlfn.CONCAT(", ",AJ818),
IF($AH$863=SUM($AH$742:AH818),_xlfn.CONCAT(" y ",AJ818)))))</f>
        <v/>
      </c>
      <c r="AJ818" s="89" t="s">
        <v>5236</v>
      </c>
    </row>
    <row r="819" spans="1:36" ht="15" customHeight="1">
      <c r="A819" s="64"/>
      <c r="B819" s="11"/>
      <c r="C819" s="58" t="s">
        <v>5237</v>
      </c>
      <c r="D819" s="1065" t="str">
        <f>IF(CNGE_2025_M1_Secc5_Sub1!$D107="","",CNGE_2025_M1_Secc5_Sub1!$D107)</f>
        <v/>
      </c>
      <c r="E819" s="889"/>
      <c r="F819" s="889"/>
      <c r="G819" s="889"/>
      <c r="H819" s="889"/>
      <c r="I819" s="889"/>
      <c r="J819" s="889"/>
      <c r="K819" s="889"/>
      <c r="L819" s="889"/>
      <c r="M819" s="889"/>
      <c r="N819" s="889"/>
      <c r="O819" s="889"/>
      <c r="P819" s="889"/>
      <c r="Q819" s="889"/>
      <c r="R819" s="890"/>
      <c r="S819" s="1088"/>
      <c r="T819" s="1042"/>
      <c r="U819" s="1042"/>
      <c r="V819" s="1042"/>
      <c r="W819" s="1042"/>
      <c r="X819" s="1043"/>
      <c r="Y819" s="1088"/>
      <c r="Z819" s="1042"/>
      <c r="AA819" s="1042"/>
      <c r="AB819" s="1042"/>
      <c r="AC819" s="1042"/>
      <c r="AD819" s="1043"/>
      <c r="AG819" s="290">
        <f t="shared" si="117"/>
        <v>0</v>
      </c>
      <c r="AH819" s="293">
        <f t="shared" si="116"/>
        <v>0</v>
      </c>
      <c r="AI819" s="294" t="str">
        <f>IF(AH819=0,"",
IF(SUM($AH$742:AH819)=1,AJ819,
IF($AH$863&gt;SUM($AH$742:AH819),_xlfn.CONCAT(", ",AJ819),
IF($AH$863=SUM($AH$742:AH819),_xlfn.CONCAT(" y ",AJ819)))))</f>
        <v/>
      </c>
      <c r="AJ819" s="89" t="s">
        <v>5238</v>
      </c>
    </row>
    <row r="820" spans="1:36" ht="15" customHeight="1">
      <c r="A820" s="64"/>
      <c r="B820" s="11"/>
      <c r="C820" s="58" t="s">
        <v>5239</v>
      </c>
      <c r="D820" s="1065" t="str">
        <f>IF(CNGE_2025_M1_Secc5_Sub1!$D108="","",CNGE_2025_M1_Secc5_Sub1!$D108)</f>
        <v/>
      </c>
      <c r="E820" s="889"/>
      <c r="F820" s="889"/>
      <c r="G820" s="889"/>
      <c r="H820" s="889"/>
      <c r="I820" s="889"/>
      <c r="J820" s="889"/>
      <c r="K820" s="889"/>
      <c r="L820" s="889"/>
      <c r="M820" s="889"/>
      <c r="N820" s="889"/>
      <c r="O820" s="889"/>
      <c r="P820" s="889"/>
      <c r="Q820" s="889"/>
      <c r="R820" s="890"/>
      <c r="S820" s="1088"/>
      <c r="T820" s="1042"/>
      <c r="U820" s="1042"/>
      <c r="V820" s="1042"/>
      <c r="W820" s="1042"/>
      <c r="X820" s="1043"/>
      <c r="Y820" s="1088"/>
      <c r="Z820" s="1042"/>
      <c r="AA820" s="1042"/>
      <c r="AB820" s="1042"/>
      <c r="AC820" s="1042"/>
      <c r="AD820" s="1043"/>
      <c r="AG820" s="290">
        <f t="shared" si="117"/>
        <v>0</v>
      </c>
      <c r="AH820" s="293">
        <f t="shared" si="116"/>
        <v>0</v>
      </c>
      <c r="AI820" s="294" t="str">
        <f>IF(AH820=0,"",
IF(SUM($AH$742:AH820)=1,AJ820,
IF($AH$863&gt;SUM($AH$742:AH820),_xlfn.CONCAT(", ",AJ820),
IF($AH$863=SUM($AH$742:AH820),_xlfn.CONCAT(" y ",AJ820)))))</f>
        <v/>
      </c>
      <c r="AJ820" s="89" t="s">
        <v>5240</v>
      </c>
    </row>
    <row r="821" spans="1:36" ht="15" customHeight="1">
      <c r="A821" s="64"/>
      <c r="B821" s="11"/>
      <c r="C821" s="58" t="s">
        <v>5241</v>
      </c>
      <c r="D821" s="1065" t="str">
        <f>IF(CNGE_2025_M1_Secc5_Sub1!$D109="","",CNGE_2025_M1_Secc5_Sub1!$D109)</f>
        <v/>
      </c>
      <c r="E821" s="889"/>
      <c r="F821" s="889"/>
      <c r="G821" s="889"/>
      <c r="H821" s="889"/>
      <c r="I821" s="889"/>
      <c r="J821" s="889"/>
      <c r="K821" s="889"/>
      <c r="L821" s="889"/>
      <c r="M821" s="889"/>
      <c r="N821" s="889"/>
      <c r="O821" s="889"/>
      <c r="P821" s="889"/>
      <c r="Q821" s="889"/>
      <c r="R821" s="890"/>
      <c r="S821" s="1088"/>
      <c r="T821" s="1042"/>
      <c r="U821" s="1042"/>
      <c r="V821" s="1042"/>
      <c r="W821" s="1042"/>
      <c r="X821" s="1043"/>
      <c r="Y821" s="1088"/>
      <c r="Z821" s="1042"/>
      <c r="AA821" s="1042"/>
      <c r="AB821" s="1042"/>
      <c r="AC821" s="1042"/>
      <c r="AD821" s="1043"/>
      <c r="AG821" s="290">
        <f t="shared" si="117"/>
        <v>0</v>
      </c>
      <c r="AH821" s="293">
        <f t="shared" si="116"/>
        <v>0</v>
      </c>
      <c r="AI821" s="294" t="str">
        <f>IF(AH821=0,"",
IF(SUM($AH$742:AH821)=1,AJ821,
IF($AH$863&gt;SUM($AH$742:AH821),_xlfn.CONCAT(", ",AJ821),
IF($AH$863=SUM($AH$742:AH821),_xlfn.CONCAT(" y ",AJ821)))))</f>
        <v/>
      </c>
      <c r="AJ821" s="89" t="s">
        <v>5242</v>
      </c>
    </row>
    <row r="822" spans="1:36" ht="15" customHeight="1">
      <c r="A822" s="64"/>
      <c r="B822" s="11"/>
      <c r="C822" s="58" t="s">
        <v>5243</v>
      </c>
      <c r="D822" s="1065" t="str">
        <f>IF(CNGE_2025_M1_Secc5_Sub1!$D110="","",CNGE_2025_M1_Secc5_Sub1!$D110)</f>
        <v/>
      </c>
      <c r="E822" s="889"/>
      <c r="F822" s="889"/>
      <c r="G822" s="889"/>
      <c r="H822" s="889"/>
      <c r="I822" s="889"/>
      <c r="J822" s="889"/>
      <c r="K822" s="889"/>
      <c r="L822" s="889"/>
      <c r="M822" s="889"/>
      <c r="N822" s="889"/>
      <c r="O822" s="889"/>
      <c r="P822" s="889"/>
      <c r="Q822" s="889"/>
      <c r="R822" s="890"/>
      <c r="S822" s="1088"/>
      <c r="T822" s="1042"/>
      <c r="U822" s="1042"/>
      <c r="V822" s="1042"/>
      <c r="W822" s="1042"/>
      <c r="X822" s="1043"/>
      <c r="Y822" s="1088"/>
      <c r="Z822" s="1042"/>
      <c r="AA822" s="1042"/>
      <c r="AB822" s="1042"/>
      <c r="AC822" s="1042"/>
      <c r="AD822" s="1043"/>
      <c r="AG822" s="290">
        <f t="shared" si="117"/>
        <v>0</v>
      </c>
      <c r="AH822" s="293">
        <f t="shared" si="116"/>
        <v>0</v>
      </c>
      <c r="AI822" s="294" t="str">
        <f>IF(AH822=0,"",
IF(SUM($AH$742:AH822)=1,AJ822,
IF($AH$863&gt;SUM($AH$742:AH822),_xlfn.CONCAT(", ",AJ822),
IF($AH$863=SUM($AH$742:AH822),_xlfn.CONCAT(" y ",AJ822)))))</f>
        <v/>
      </c>
      <c r="AJ822" s="89" t="s">
        <v>5244</v>
      </c>
    </row>
    <row r="823" spans="1:36" ht="15" customHeight="1">
      <c r="A823" s="64"/>
      <c r="B823" s="11"/>
      <c r="C823" s="58" t="s">
        <v>5245</v>
      </c>
      <c r="D823" s="1065" t="str">
        <f>IF(CNGE_2025_M1_Secc5_Sub1!$D111="","",CNGE_2025_M1_Secc5_Sub1!$D111)</f>
        <v/>
      </c>
      <c r="E823" s="889"/>
      <c r="F823" s="889"/>
      <c r="G823" s="889"/>
      <c r="H823" s="889"/>
      <c r="I823" s="889"/>
      <c r="J823" s="889"/>
      <c r="K823" s="889"/>
      <c r="L823" s="889"/>
      <c r="M823" s="889"/>
      <c r="N823" s="889"/>
      <c r="O823" s="889"/>
      <c r="P823" s="889"/>
      <c r="Q823" s="889"/>
      <c r="R823" s="890"/>
      <c r="S823" s="1088"/>
      <c r="T823" s="1042"/>
      <c r="U823" s="1042"/>
      <c r="V823" s="1042"/>
      <c r="W823" s="1042"/>
      <c r="X823" s="1043"/>
      <c r="Y823" s="1088"/>
      <c r="Z823" s="1042"/>
      <c r="AA823" s="1042"/>
      <c r="AB823" s="1042"/>
      <c r="AC823" s="1042"/>
      <c r="AD823" s="1043"/>
      <c r="AG823" s="290">
        <f t="shared" si="117"/>
        <v>0</v>
      </c>
      <c r="AH823" s="293">
        <f t="shared" si="116"/>
        <v>0</v>
      </c>
      <c r="AI823" s="294" t="str">
        <f>IF(AH823=0,"",
IF(SUM($AH$742:AH823)=1,AJ823,
IF($AH$863&gt;SUM($AH$742:AH823),_xlfn.CONCAT(", ",AJ823),
IF($AH$863=SUM($AH$742:AH823),_xlfn.CONCAT(" y ",AJ823)))))</f>
        <v/>
      </c>
      <c r="AJ823" s="89" t="s">
        <v>5246</v>
      </c>
    </row>
    <row r="824" spans="1:36" ht="15" customHeight="1">
      <c r="A824" s="64"/>
      <c r="B824" s="11"/>
      <c r="C824" s="58" t="s">
        <v>5247</v>
      </c>
      <c r="D824" s="1065" t="str">
        <f>IF(CNGE_2025_M1_Secc5_Sub1!$D112="","",CNGE_2025_M1_Secc5_Sub1!$D112)</f>
        <v/>
      </c>
      <c r="E824" s="889"/>
      <c r="F824" s="889"/>
      <c r="G824" s="889"/>
      <c r="H824" s="889"/>
      <c r="I824" s="889"/>
      <c r="J824" s="889"/>
      <c r="K824" s="889"/>
      <c r="L824" s="889"/>
      <c r="M824" s="889"/>
      <c r="N824" s="889"/>
      <c r="O824" s="889"/>
      <c r="P824" s="889"/>
      <c r="Q824" s="889"/>
      <c r="R824" s="890"/>
      <c r="S824" s="1088"/>
      <c r="T824" s="1042"/>
      <c r="U824" s="1042"/>
      <c r="V824" s="1042"/>
      <c r="W824" s="1042"/>
      <c r="X824" s="1043"/>
      <c r="Y824" s="1088"/>
      <c r="Z824" s="1042"/>
      <c r="AA824" s="1042"/>
      <c r="AB824" s="1042"/>
      <c r="AC824" s="1042"/>
      <c r="AD824" s="1043"/>
      <c r="AG824" s="290">
        <f t="shared" si="117"/>
        <v>0</v>
      </c>
      <c r="AH824" s="293">
        <f t="shared" si="116"/>
        <v>0</v>
      </c>
      <c r="AI824" s="294" t="str">
        <f>IF(AH824=0,"",
IF(SUM($AH$742:AH824)=1,AJ824,
IF($AH$863&gt;SUM($AH$742:AH824),_xlfn.CONCAT(", ",AJ824),
IF($AH$863=SUM($AH$742:AH824),_xlfn.CONCAT(" y ",AJ824)))))</f>
        <v/>
      </c>
      <c r="AJ824" s="89" t="s">
        <v>5248</v>
      </c>
    </row>
    <row r="825" spans="1:36" ht="15" customHeight="1">
      <c r="A825" s="64"/>
      <c r="B825" s="11"/>
      <c r="C825" s="58" t="s">
        <v>5249</v>
      </c>
      <c r="D825" s="1065" t="str">
        <f>IF(CNGE_2025_M1_Secc5_Sub1!$D113="","",CNGE_2025_M1_Secc5_Sub1!$D113)</f>
        <v/>
      </c>
      <c r="E825" s="889"/>
      <c r="F825" s="889"/>
      <c r="G825" s="889"/>
      <c r="H825" s="889"/>
      <c r="I825" s="889"/>
      <c r="J825" s="889"/>
      <c r="K825" s="889"/>
      <c r="L825" s="889"/>
      <c r="M825" s="889"/>
      <c r="N825" s="889"/>
      <c r="O825" s="889"/>
      <c r="P825" s="889"/>
      <c r="Q825" s="889"/>
      <c r="R825" s="890"/>
      <c r="S825" s="1088"/>
      <c r="T825" s="1042"/>
      <c r="U825" s="1042"/>
      <c r="V825" s="1042"/>
      <c r="W825" s="1042"/>
      <c r="X825" s="1043"/>
      <c r="Y825" s="1088"/>
      <c r="Z825" s="1042"/>
      <c r="AA825" s="1042"/>
      <c r="AB825" s="1042"/>
      <c r="AC825" s="1042"/>
      <c r="AD825" s="1043"/>
      <c r="AG825" s="290">
        <f t="shared" si="117"/>
        <v>0</v>
      </c>
      <c r="AH825" s="293">
        <f t="shared" si="116"/>
        <v>0</v>
      </c>
      <c r="AI825" s="294" t="str">
        <f>IF(AH825=0,"",
IF(SUM($AH$742:AH825)=1,AJ825,
IF($AH$863&gt;SUM($AH$742:AH825),_xlfn.CONCAT(", ",AJ825),
IF($AH$863=SUM($AH$742:AH825),_xlfn.CONCAT(" y ",AJ825)))))</f>
        <v/>
      </c>
      <c r="AJ825" s="89" t="s">
        <v>5250</v>
      </c>
    </row>
    <row r="826" spans="1:36" ht="15" customHeight="1">
      <c r="A826" s="64"/>
      <c r="B826" s="11"/>
      <c r="C826" s="58" t="s">
        <v>5251</v>
      </c>
      <c r="D826" s="1065" t="str">
        <f>IF(CNGE_2025_M1_Secc5_Sub1!$D114="","",CNGE_2025_M1_Secc5_Sub1!$D114)</f>
        <v/>
      </c>
      <c r="E826" s="889"/>
      <c r="F826" s="889"/>
      <c r="G826" s="889"/>
      <c r="H826" s="889"/>
      <c r="I826" s="889"/>
      <c r="J826" s="889"/>
      <c r="K826" s="889"/>
      <c r="L826" s="889"/>
      <c r="M826" s="889"/>
      <c r="N826" s="889"/>
      <c r="O826" s="889"/>
      <c r="P826" s="889"/>
      <c r="Q826" s="889"/>
      <c r="R826" s="890"/>
      <c r="S826" s="1088"/>
      <c r="T826" s="1042"/>
      <c r="U826" s="1042"/>
      <c r="V826" s="1042"/>
      <c r="W826" s="1042"/>
      <c r="X826" s="1043"/>
      <c r="Y826" s="1088"/>
      <c r="Z826" s="1042"/>
      <c r="AA826" s="1042"/>
      <c r="AB826" s="1042"/>
      <c r="AC826" s="1042"/>
      <c r="AD826" s="1043"/>
      <c r="AG826" s="290">
        <f t="shared" si="117"/>
        <v>0</v>
      </c>
      <c r="AH826" s="293">
        <f t="shared" si="116"/>
        <v>0</v>
      </c>
      <c r="AI826" s="294" t="str">
        <f>IF(AH826=0,"",
IF(SUM($AH$742:AH826)=1,AJ826,
IF($AH$863&gt;SUM($AH$742:AH826),_xlfn.CONCAT(", ",AJ826),
IF($AH$863=SUM($AH$742:AH826),_xlfn.CONCAT(" y ",AJ826)))))</f>
        <v/>
      </c>
      <c r="AJ826" s="89" t="s">
        <v>5252</v>
      </c>
    </row>
    <row r="827" spans="1:36" ht="15" customHeight="1">
      <c r="A827" s="64"/>
      <c r="B827" s="11"/>
      <c r="C827" s="58" t="s">
        <v>5253</v>
      </c>
      <c r="D827" s="1065" t="str">
        <f>IF(CNGE_2025_M1_Secc5_Sub1!$D115="","",CNGE_2025_M1_Secc5_Sub1!$D115)</f>
        <v/>
      </c>
      <c r="E827" s="889"/>
      <c r="F827" s="889"/>
      <c r="G827" s="889"/>
      <c r="H827" s="889"/>
      <c r="I827" s="889"/>
      <c r="J827" s="889"/>
      <c r="K827" s="889"/>
      <c r="L827" s="889"/>
      <c r="M827" s="889"/>
      <c r="N827" s="889"/>
      <c r="O827" s="889"/>
      <c r="P827" s="889"/>
      <c r="Q827" s="889"/>
      <c r="R827" s="890"/>
      <c r="S827" s="1088"/>
      <c r="T827" s="1042"/>
      <c r="U827" s="1042"/>
      <c r="V827" s="1042"/>
      <c r="W827" s="1042"/>
      <c r="X827" s="1043"/>
      <c r="Y827" s="1088"/>
      <c r="Z827" s="1042"/>
      <c r="AA827" s="1042"/>
      <c r="AB827" s="1042"/>
      <c r="AC827" s="1042"/>
      <c r="AD827" s="1043"/>
      <c r="AG827" s="290">
        <f t="shared" si="117"/>
        <v>0</v>
      </c>
      <c r="AH827" s="293">
        <f t="shared" si="116"/>
        <v>0</v>
      </c>
      <c r="AI827" s="294" t="str">
        <f>IF(AH827=0,"",
IF(SUM($AH$742:AH827)=1,AJ827,
IF($AH$863&gt;SUM($AH$742:AH827),_xlfn.CONCAT(", ",AJ827),
IF($AH$863=SUM($AH$742:AH827),_xlfn.CONCAT(" y ",AJ827)))))</f>
        <v/>
      </c>
      <c r="AJ827" s="89" t="s">
        <v>5254</v>
      </c>
    </row>
    <row r="828" spans="1:36" ht="15" customHeight="1">
      <c r="A828" s="64"/>
      <c r="B828" s="11"/>
      <c r="C828" s="58" t="s">
        <v>5255</v>
      </c>
      <c r="D828" s="1065" t="str">
        <f>IF(CNGE_2025_M1_Secc5_Sub1!$D116="","",CNGE_2025_M1_Secc5_Sub1!$D116)</f>
        <v/>
      </c>
      <c r="E828" s="889"/>
      <c r="F828" s="889"/>
      <c r="G828" s="889"/>
      <c r="H828" s="889"/>
      <c r="I828" s="889"/>
      <c r="J828" s="889"/>
      <c r="K828" s="889"/>
      <c r="L828" s="889"/>
      <c r="M828" s="889"/>
      <c r="N828" s="889"/>
      <c r="O828" s="889"/>
      <c r="P828" s="889"/>
      <c r="Q828" s="889"/>
      <c r="R828" s="890"/>
      <c r="S828" s="1088"/>
      <c r="T828" s="1042"/>
      <c r="U828" s="1042"/>
      <c r="V828" s="1042"/>
      <c r="W828" s="1042"/>
      <c r="X828" s="1043"/>
      <c r="Y828" s="1088"/>
      <c r="Z828" s="1042"/>
      <c r="AA828" s="1042"/>
      <c r="AB828" s="1042"/>
      <c r="AC828" s="1042"/>
      <c r="AD828" s="1043"/>
      <c r="AG828" s="290">
        <f t="shared" si="117"/>
        <v>0</v>
      </c>
      <c r="AH828" s="293">
        <f t="shared" si="116"/>
        <v>0</v>
      </c>
      <c r="AI828" s="294" t="str">
        <f>IF(AH828=0,"",
IF(SUM($AH$742:AH828)=1,AJ828,
IF($AH$863&gt;SUM($AH$742:AH828),_xlfn.CONCAT(", ",AJ828),
IF($AH$863=SUM($AH$742:AH828),_xlfn.CONCAT(" y ",AJ828)))))</f>
        <v/>
      </c>
      <c r="AJ828" s="89" t="s">
        <v>5256</v>
      </c>
    </row>
    <row r="829" spans="1:36" ht="15" customHeight="1">
      <c r="A829" s="64"/>
      <c r="B829" s="11"/>
      <c r="C829" s="58" t="s">
        <v>5257</v>
      </c>
      <c r="D829" s="1065" t="str">
        <f>IF(CNGE_2025_M1_Secc5_Sub1!$D117="","",CNGE_2025_M1_Secc5_Sub1!$D117)</f>
        <v/>
      </c>
      <c r="E829" s="889"/>
      <c r="F829" s="889"/>
      <c r="G829" s="889"/>
      <c r="H829" s="889"/>
      <c r="I829" s="889"/>
      <c r="J829" s="889"/>
      <c r="K829" s="889"/>
      <c r="L829" s="889"/>
      <c r="M829" s="889"/>
      <c r="N829" s="889"/>
      <c r="O829" s="889"/>
      <c r="P829" s="889"/>
      <c r="Q829" s="889"/>
      <c r="R829" s="890"/>
      <c r="S829" s="1088"/>
      <c r="T829" s="1042"/>
      <c r="U829" s="1042"/>
      <c r="V829" s="1042"/>
      <c r="W829" s="1042"/>
      <c r="X829" s="1043"/>
      <c r="Y829" s="1088"/>
      <c r="Z829" s="1042"/>
      <c r="AA829" s="1042"/>
      <c r="AB829" s="1042"/>
      <c r="AC829" s="1042"/>
      <c r="AD829" s="1043"/>
      <c r="AG829" s="290">
        <f t="shared" si="117"/>
        <v>0</v>
      </c>
      <c r="AH829" s="293">
        <f t="shared" si="116"/>
        <v>0</v>
      </c>
      <c r="AI829" s="294" t="str">
        <f>IF(AH829=0,"",
IF(SUM($AH$742:AH829)=1,AJ829,
IF($AH$863&gt;SUM($AH$742:AH829),_xlfn.CONCAT(", ",AJ829),
IF($AH$863=SUM($AH$742:AH829),_xlfn.CONCAT(" y ",AJ829)))))</f>
        <v/>
      </c>
      <c r="AJ829" s="89" t="s">
        <v>5258</v>
      </c>
    </row>
    <row r="830" spans="1:36" ht="15" customHeight="1">
      <c r="A830" s="64"/>
      <c r="B830" s="11"/>
      <c r="C830" s="58" t="s">
        <v>5259</v>
      </c>
      <c r="D830" s="1065" t="str">
        <f>IF(CNGE_2025_M1_Secc5_Sub1!$D118="","",CNGE_2025_M1_Secc5_Sub1!$D118)</f>
        <v/>
      </c>
      <c r="E830" s="889"/>
      <c r="F830" s="889"/>
      <c r="G830" s="889"/>
      <c r="H830" s="889"/>
      <c r="I830" s="889"/>
      <c r="J830" s="889"/>
      <c r="K830" s="889"/>
      <c r="L830" s="889"/>
      <c r="M830" s="889"/>
      <c r="N830" s="889"/>
      <c r="O830" s="889"/>
      <c r="P830" s="889"/>
      <c r="Q830" s="889"/>
      <c r="R830" s="890"/>
      <c r="S830" s="1088"/>
      <c r="T830" s="1042"/>
      <c r="U830" s="1042"/>
      <c r="V830" s="1042"/>
      <c r="W830" s="1042"/>
      <c r="X830" s="1043"/>
      <c r="Y830" s="1088"/>
      <c r="Z830" s="1042"/>
      <c r="AA830" s="1042"/>
      <c r="AB830" s="1042"/>
      <c r="AC830" s="1042"/>
      <c r="AD830" s="1043"/>
      <c r="AG830" s="290">
        <f t="shared" si="117"/>
        <v>0</v>
      </c>
      <c r="AH830" s="293">
        <f t="shared" si="116"/>
        <v>0</v>
      </c>
      <c r="AI830" s="294" t="str">
        <f>IF(AH830=0,"",
IF(SUM($AH$742:AH830)=1,AJ830,
IF($AH$863&gt;SUM($AH$742:AH830),_xlfn.CONCAT(", ",AJ830),
IF($AH$863=SUM($AH$742:AH830),_xlfn.CONCAT(" y ",AJ830)))))</f>
        <v/>
      </c>
      <c r="AJ830" s="89" t="s">
        <v>5260</v>
      </c>
    </row>
    <row r="831" spans="1:36" ht="15" customHeight="1">
      <c r="A831" s="64"/>
      <c r="B831" s="11"/>
      <c r="C831" s="58" t="s">
        <v>5261</v>
      </c>
      <c r="D831" s="1065" t="str">
        <f>IF(CNGE_2025_M1_Secc5_Sub1!$D119="","",CNGE_2025_M1_Secc5_Sub1!$D119)</f>
        <v/>
      </c>
      <c r="E831" s="889"/>
      <c r="F831" s="889"/>
      <c r="G831" s="889"/>
      <c r="H831" s="889"/>
      <c r="I831" s="889"/>
      <c r="J831" s="889"/>
      <c r="K831" s="889"/>
      <c r="L831" s="889"/>
      <c r="M831" s="889"/>
      <c r="N831" s="889"/>
      <c r="O831" s="889"/>
      <c r="P831" s="889"/>
      <c r="Q831" s="889"/>
      <c r="R831" s="890"/>
      <c r="S831" s="1088"/>
      <c r="T831" s="1042"/>
      <c r="U831" s="1042"/>
      <c r="V831" s="1042"/>
      <c r="W831" s="1042"/>
      <c r="X831" s="1043"/>
      <c r="Y831" s="1088"/>
      <c r="Z831" s="1042"/>
      <c r="AA831" s="1042"/>
      <c r="AB831" s="1042"/>
      <c r="AC831" s="1042"/>
      <c r="AD831" s="1043"/>
      <c r="AG831" s="290">
        <f t="shared" si="117"/>
        <v>0</v>
      </c>
      <c r="AH831" s="293">
        <f t="shared" si="116"/>
        <v>0</v>
      </c>
      <c r="AI831" s="294" t="str">
        <f>IF(AH831=0,"",
IF(SUM($AH$742:AH831)=1,AJ831,
IF($AH$863&gt;SUM($AH$742:AH831),_xlfn.CONCAT(", ",AJ831),
IF($AH$863=SUM($AH$742:AH831),_xlfn.CONCAT(" y ",AJ831)))))</f>
        <v/>
      </c>
      <c r="AJ831" s="89" t="s">
        <v>5262</v>
      </c>
    </row>
    <row r="832" spans="1:36" ht="15" customHeight="1">
      <c r="A832" s="64"/>
      <c r="B832" s="11"/>
      <c r="C832" s="58" t="s">
        <v>5263</v>
      </c>
      <c r="D832" s="1065" t="str">
        <f>IF(CNGE_2025_M1_Secc5_Sub1!$D120="","",CNGE_2025_M1_Secc5_Sub1!$D120)</f>
        <v/>
      </c>
      <c r="E832" s="889"/>
      <c r="F832" s="889"/>
      <c r="G832" s="889"/>
      <c r="H832" s="889"/>
      <c r="I832" s="889"/>
      <c r="J832" s="889"/>
      <c r="K832" s="889"/>
      <c r="L832" s="889"/>
      <c r="M832" s="889"/>
      <c r="N832" s="889"/>
      <c r="O832" s="889"/>
      <c r="P832" s="889"/>
      <c r="Q832" s="889"/>
      <c r="R832" s="890"/>
      <c r="S832" s="1088"/>
      <c r="T832" s="1042"/>
      <c r="U832" s="1042"/>
      <c r="V832" s="1042"/>
      <c r="W832" s="1042"/>
      <c r="X832" s="1043"/>
      <c r="Y832" s="1088"/>
      <c r="Z832" s="1042"/>
      <c r="AA832" s="1042"/>
      <c r="AB832" s="1042"/>
      <c r="AC832" s="1042"/>
      <c r="AD832" s="1043"/>
      <c r="AG832" s="290">
        <f t="shared" si="117"/>
        <v>0</v>
      </c>
      <c r="AH832" s="293">
        <f t="shared" si="116"/>
        <v>0</v>
      </c>
      <c r="AI832" s="294" t="str">
        <f>IF(AH832=0,"",
IF(SUM($AH$742:AH832)=1,AJ832,
IF($AH$863&gt;SUM($AH$742:AH832),_xlfn.CONCAT(", ",AJ832),
IF($AH$863=SUM($AH$742:AH832),_xlfn.CONCAT(" y ",AJ832)))))</f>
        <v/>
      </c>
      <c r="AJ832" s="89" t="s">
        <v>5264</v>
      </c>
    </row>
    <row r="833" spans="1:36" ht="15" customHeight="1">
      <c r="A833" s="64"/>
      <c r="B833" s="11"/>
      <c r="C833" s="58" t="s">
        <v>5265</v>
      </c>
      <c r="D833" s="1065" t="str">
        <f>IF(CNGE_2025_M1_Secc5_Sub1!$D121="","",CNGE_2025_M1_Secc5_Sub1!$D121)</f>
        <v/>
      </c>
      <c r="E833" s="889"/>
      <c r="F833" s="889"/>
      <c r="G833" s="889"/>
      <c r="H833" s="889"/>
      <c r="I833" s="889"/>
      <c r="J833" s="889"/>
      <c r="K833" s="889"/>
      <c r="L833" s="889"/>
      <c r="M833" s="889"/>
      <c r="N833" s="889"/>
      <c r="O833" s="889"/>
      <c r="P833" s="889"/>
      <c r="Q833" s="889"/>
      <c r="R833" s="890"/>
      <c r="S833" s="1088"/>
      <c r="T833" s="1042"/>
      <c r="U833" s="1042"/>
      <c r="V833" s="1042"/>
      <c r="W833" s="1042"/>
      <c r="X833" s="1043"/>
      <c r="Y833" s="1088"/>
      <c r="Z833" s="1042"/>
      <c r="AA833" s="1042"/>
      <c r="AB833" s="1042"/>
      <c r="AC833" s="1042"/>
      <c r="AD833" s="1043"/>
      <c r="AG833" s="290">
        <f t="shared" si="117"/>
        <v>0</v>
      </c>
      <c r="AH833" s="293">
        <f t="shared" si="116"/>
        <v>0</v>
      </c>
      <c r="AI833" s="294" t="str">
        <f>IF(AH833=0,"",
IF(SUM($AH$742:AH833)=1,AJ833,
IF($AH$863&gt;SUM($AH$742:AH833),_xlfn.CONCAT(", ",AJ833),
IF($AH$863=SUM($AH$742:AH833),_xlfn.CONCAT(" y ",AJ833)))))</f>
        <v/>
      </c>
      <c r="AJ833" s="89" t="s">
        <v>5266</v>
      </c>
    </row>
    <row r="834" spans="1:36" ht="15" customHeight="1">
      <c r="A834" s="64"/>
      <c r="B834" s="11"/>
      <c r="C834" s="58" t="s">
        <v>5267</v>
      </c>
      <c r="D834" s="1065" t="str">
        <f>IF(CNGE_2025_M1_Secc5_Sub1!$D122="","",CNGE_2025_M1_Secc5_Sub1!$D122)</f>
        <v/>
      </c>
      <c r="E834" s="889"/>
      <c r="F834" s="889"/>
      <c r="G834" s="889"/>
      <c r="H834" s="889"/>
      <c r="I834" s="889"/>
      <c r="J834" s="889"/>
      <c r="K834" s="889"/>
      <c r="L834" s="889"/>
      <c r="M834" s="889"/>
      <c r="N834" s="889"/>
      <c r="O834" s="889"/>
      <c r="P834" s="889"/>
      <c r="Q834" s="889"/>
      <c r="R834" s="890"/>
      <c r="S834" s="1088"/>
      <c r="T834" s="1042"/>
      <c r="U834" s="1042"/>
      <c r="V834" s="1042"/>
      <c r="W834" s="1042"/>
      <c r="X834" s="1043"/>
      <c r="Y834" s="1088"/>
      <c r="Z834" s="1042"/>
      <c r="AA834" s="1042"/>
      <c r="AB834" s="1042"/>
      <c r="AC834" s="1042"/>
      <c r="AD834" s="1043"/>
      <c r="AG834" s="290">
        <f t="shared" si="117"/>
        <v>0</v>
      </c>
      <c r="AH834" s="293">
        <f t="shared" si="116"/>
        <v>0</v>
      </c>
      <c r="AI834" s="294" t="str">
        <f>IF(AH834=0,"",
IF(SUM($AH$742:AH834)=1,AJ834,
IF($AH$863&gt;SUM($AH$742:AH834),_xlfn.CONCAT(", ",AJ834),
IF($AH$863=SUM($AH$742:AH834),_xlfn.CONCAT(" y ",AJ834)))))</f>
        <v/>
      </c>
      <c r="AJ834" s="89" t="s">
        <v>5268</v>
      </c>
    </row>
    <row r="835" spans="1:36" ht="15" customHeight="1">
      <c r="A835" s="64"/>
      <c r="B835" s="11"/>
      <c r="C835" s="58" t="s">
        <v>5269</v>
      </c>
      <c r="D835" s="1065" t="str">
        <f>IF(CNGE_2025_M1_Secc5_Sub1!$D123="","",CNGE_2025_M1_Secc5_Sub1!$D123)</f>
        <v/>
      </c>
      <c r="E835" s="889"/>
      <c r="F835" s="889"/>
      <c r="G835" s="889"/>
      <c r="H835" s="889"/>
      <c r="I835" s="889"/>
      <c r="J835" s="889"/>
      <c r="K835" s="889"/>
      <c r="L835" s="889"/>
      <c r="M835" s="889"/>
      <c r="N835" s="889"/>
      <c r="O835" s="889"/>
      <c r="P835" s="889"/>
      <c r="Q835" s="889"/>
      <c r="R835" s="890"/>
      <c r="S835" s="1088"/>
      <c r="T835" s="1042"/>
      <c r="U835" s="1042"/>
      <c r="V835" s="1042"/>
      <c r="W835" s="1042"/>
      <c r="X835" s="1043"/>
      <c r="Y835" s="1088"/>
      <c r="Z835" s="1042"/>
      <c r="AA835" s="1042"/>
      <c r="AB835" s="1042"/>
      <c r="AC835" s="1042"/>
      <c r="AD835" s="1043"/>
      <c r="AG835" s="290">
        <f t="shared" si="117"/>
        <v>0</v>
      </c>
      <c r="AH835" s="293">
        <f t="shared" si="116"/>
        <v>0</v>
      </c>
      <c r="AI835" s="294" t="str">
        <f>IF(AH835=0,"",
IF(SUM($AH$742:AH835)=1,AJ835,
IF($AH$863&gt;SUM($AH$742:AH835),_xlfn.CONCAT(", ",AJ835),
IF($AH$863=SUM($AH$742:AH835),_xlfn.CONCAT(" y ",AJ835)))))</f>
        <v/>
      </c>
      <c r="AJ835" s="89" t="s">
        <v>5270</v>
      </c>
    </row>
    <row r="836" spans="1:36" ht="15" customHeight="1">
      <c r="A836" s="64"/>
      <c r="B836" s="11"/>
      <c r="C836" s="58" t="s">
        <v>5271</v>
      </c>
      <c r="D836" s="1065" t="str">
        <f>IF(CNGE_2025_M1_Secc5_Sub1!$D124="","",CNGE_2025_M1_Secc5_Sub1!$D124)</f>
        <v/>
      </c>
      <c r="E836" s="889"/>
      <c r="F836" s="889"/>
      <c r="G836" s="889"/>
      <c r="H836" s="889"/>
      <c r="I836" s="889"/>
      <c r="J836" s="889"/>
      <c r="K836" s="889"/>
      <c r="L836" s="889"/>
      <c r="M836" s="889"/>
      <c r="N836" s="889"/>
      <c r="O836" s="889"/>
      <c r="P836" s="889"/>
      <c r="Q836" s="889"/>
      <c r="R836" s="890"/>
      <c r="S836" s="1088"/>
      <c r="T836" s="1042"/>
      <c r="U836" s="1042"/>
      <c r="V836" s="1042"/>
      <c r="W836" s="1042"/>
      <c r="X836" s="1043"/>
      <c r="Y836" s="1088"/>
      <c r="Z836" s="1042"/>
      <c r="AA836" s="1042"/>
      <c r="AB836" s="1042"/>
      <c r="AC836" s="1042"/>
      <c r="AD836" s="1043"/>
      <c r="AG836" s="290">
        <f t="shared" si="117"/>
        <v>0</v>
      </c>
      <c r="AH836" s="293">
        <f t="shared" si="116"/>
        <v>0</v>
      </c>
      <c r="AI836" s="294" t="str">
        <f>IF(AH836=0,"",
IF(SUM($AH$742:AH836)=1,AJ836,
IF($AH$863&gt;SUM($AH$742:AH836),_xlfn.CONCAT(", ",AJ836),
IF($AH$863=SUM($AH$742:AH836),_xlfn.CONCAT(" y ",AJ836)))))</f>
        <v/>
      </c>
      <c r="AJ836" s="89" t="s">
        <v>5272</v>
      </c>
    </row>
    <row r="837" spans="1:36" ht="15" customHeight="1">
      <c r="A837" s="64"/>
      <c r="B837" s="11"/>
      <c r="C837" s="58" t="s">
        <v>5273</v>
      </c>
      <c r="D837" s="1065" t="str">
        <f>IF(CNGE_2025_M1_Secc5_Sub1!$D125="","",CNGE_2025_M1_Secc5_Sub1!$D125)</f>
        <v/>
      </c>
      <c r="E837" s="889"/>
      <c r="F837" s="889"/>
      <c r="G837" s="889"/>
      <c r="H837" s="889"/>
      <c r="I837" s="889"/>
      <c r="J837" s="889"/>
      <c r="K837" s="889"/>
      <c r="L837" s="889"/>
      <c r="M837" s="889"/>
      <c r="N837" s="889"/>
      <c r="O837" s="889"/>
      <c r="P837" s="889"/>
      <c r="Q837" s="889"/>
      <c r="R837" s="890"/>
      <c r="S837" s="1088"/>
      <c r="T837" s="1042"/>
      <c r="U837" s="1042"/>
      <c r="V837" s="1042"/>
      <c r="W837" s="1042"/>
      <c r="X837" s="1043"/>
      <c r="Y837" s="1088"/>
      <c r="Z837" s="1042"/>
      <c r="AA837" s="1042"/>
      <c r="AB837" s="1042"/>
      <c r="AC837" s="1042"/>
      <c r="AD837" s="1043"/>
      <c r="AG837" s="290">
        <f t="shared" si="117"/>
        <v>0</v>
      </c>
      <c r="AH837" s="293">
        <f t="shared" si="116"/>
        <v>0</v>
      </c>
      <c r="AI837" s="294" t="str">
        <f>IF(AH837=0,"",
IF(SUM($AH$742:AH837)=1,AJ837,
IF($AH$863&gt;SUM($AH$742:AH837),_xlfn.CONCAT(", ",AJ837),
IF($AH$863=SUM($AH$742:AH837),_xlfn.CONCAT(" y ",AJ837)))))</f>
        <v/>
      </c>
      <c r="AJ837" s="89" t="s">
        <v>5274</v>
      </c>
    </row>
    <row r="838" spans="1:36" ht="15" customHeight="1">
      <c r="A838" s="64"/>
      <c r="B838" s="11"/>
      <c r="C838" s="58" t="s">
        <v>5275</v>
      </c>
      <c r="D838" s="1065" t="str">
        <f>IF(CNGE_2025_M1_Secc5_Sub1!$D126="","",CNGE_2025_M1_Secc5_Sub1!$D126)</f>
        <v/>
      </c>
      <c r="E838" s="889"/>
      <c r="F838" s="889"/>
      <c r="G838" s="889"/>
      <c r="H838" s="889"/>
      <c r="I838" s="889"/>
      <c r="J838" s="889"/>
      <c r="K838" s="889"/>
      <c r="L838" s="889"/>
      <c r="M838" s="889"/>
      <c r="N838" s="889"/>
      <c r="O838" s="889"/>
      <c r="P838" s="889"/>
      <c r="Q838" s="889"/>
      <c r="R838" s="890"/>
      <c r="S838" s="1088"/>
      <c r="T838" s="1042"/>
      <c r="U838" s="1042"/>
      <c r="V838" s="1042"/>
      <c r="W838" s="1042"/>
      <c r="X838" s="1043"/>
      <c r="Y838" s="1088"/>
      <c r="Z838" s="1042"/>
      <c r="AA838" s="1042"/>
      <c r="AB838" s="1042"/>
      <c r="AC838" s="1042"/>
      <c r="AD838" s="1043"/>
      <c r="AG838" s="290">
        <f t="shared" si="117"/>
        <v>0</v>
      </c>
      <c r="AH838" s="293">
        <f t="shared" ref="AH838:AH862" si="118">IF(AG838=0,0,1)</f>
        <v>0</v>
      </c>
      <c r="AI838" s="294" t="str">
        <f>IF(AH838=0,"",
IF(SUM($AH$742:AH838)=1,AJ838,
IF($AH$863&gt;SUM($AH$742:AH838),_xlfn.CONCAT(", ",AJ838),
IF($AH$863=SUM($AH$742:AH838),_xlfn.CONCAT(" y ",AJ838)))))</f>
        <v/>
      </c>
      <c r="AJ838" s="89" t="s">
        <v>5276</v>
      </c>
    </row>
    <row r="839" spans="1:36" ht="15" customHeight="1">
      <c r="A839" s="64"/>
      <c r="B839" s="11"/>
      <c r="C839" s="58" t="s">
        <v>5277</v>
      </c>
      <c r="D839" s="1065" t="str">
        <f>IF(CNGE_2025_M1_Secc5_Sub1!$D127="","",CNGE_2025_M1_Secc5_Sub1!$D127)</f>
        <v/>
      </c>
      <c r="E839" s="889"/>
      <c r="F839" s="889"/>
      <c r="G839" s="889"/>
      <c r="H839" s="889"/>
      <c r="I839" s="889"/>
      <c r="J839" s="889"/>
      <c r="K839" s="889"/>
      <c r="L839" s="889"/>
      <c r="M839" s="889"/>
      <c r="N839" s="889"/>
      <c r="O839" s="889"/>
      <c r="P839" s="889"/>
      <c r="Q839" s="889"/>
      <c r="R839" s="890"/>
      <c r="S839" s="1088"/>
      <c r="T839" s="1042"/>
      <c r="U839" s="1042"/>
      <c r="V839" s="1042"/>
      <c r="W839" s="1042"/>
      <c r="X839" s="1043"/>
      <c r="Y839" s="1088"/>
      <c r="Z839" s="1042"/>
      <c r="AA839" s="1042"/>
      <c r="AB839" s="1042"/>
      <c r="AC839" s="1042"/>
      <c r="AD839" s="1043"/>
      <c r="AG839" s="290">
        <f t="shared" ref="AG839:AG862" si="119">IF(AND(COUNTBLANK(D839)=0,COUNTA(S839:AD839)=2),0,IF(AND(COUNTBLANK(D839)=1,COUNTA(S839:AD839)=0),0,1))</f>
        <v>0</v>
      </c>
      <c r="AH839" s="293">
        <f t="shared" si="118"/>
        <v>0</v>
      </c>
      <c r="AI839" s="294" t="str">
        <f>IF(AH839=0,"",
IF(SUM($AH$742:AH839)=1,AJ839,
IF($AH$863&gt;SUM($AH$742:AH839),_xlfn.CONCAT(", ",AJ839),
IF($AH$863=SUM($AH$742:AH839),_xlfn.CONCAT(" y ",AJ839)))))</f>
        <v/>
      </c>
      <c r="AJ839" s="89" t="s">
        <v>5278</v>
      </c>
    </row>
    <row r="840" spans="1:36" ht="15" customHeight="1">
      <c r="A840" s="64"/>
      <c r="B840" s="11"/>
      <c r="C840" s="58" t="s">
        <v>5279</v>
      </c>
      <c r="D840" s="1065" t="str">
        <f>IF(CNGE_2025_M1_Secc5_Sub1!$D128="","",CNGE_2025_M1_Secc5_Sub1!$D128)</f>
        <v/>
      </c>
      <c r="E840" s="889"/>
      <c r="F840" s="889"/>
      <c r="G840" s="889"/>
      <c r="H840" s="889"/>
      <c r="I840" s="889"/>
      <c r="J840" s="889"/>
      <c r="K840" s="889"/>
      <c r="L840" s="889"/>
      <c r="M840" s="889"/>
      <c r="N840" s="889"/>
      <c r="O840" s="889"/>
      <c r="P840" s="889"/>
      <c r="Q840" s="889"/>
      <c r="R840" s="890"/>
      <c r="S840" s="1088"/>
      <c r="T840" s="1042"/>
      <c r="U840" s="1042"/>
      <c r="V840" s="1042"/>
      <c r="W840" s="1042"/>
      <c r="X840" s="1043"/>
      <c r="Y840" s="1088"/>
      <c r="Z840" s="1042"/>
      <c r="AA840" s="1042"/>
      <c r="AB840" s="1042"/>
      <c r="AC840" s="1042"/>
      <c r="AD840" s="1043"/>
      <c r="AG840" s="290">
        <f t="shared" si="119"/>
        <v>0</v>
      </c>
      <c r="AH840" s="293">
        <f t="shared" si="118"/>
        <v>0</v>
      </c>
      <c r="AI840" s="294" t="str">
        <f>IF(AH840=0,"",
IF(SUM($AH$742:AH840)=1,AJ840,
IF($AH$863&gt;SUM($AH$742:AH840),_xlfn.CONCAT(", ",AJ840),
IF($AH$863=SUM($AH$742:AH840),_xlfn.CONCAT(" y ",AJ840)))))</f>
        <v/>
      </c>
      <c r="AJ840" s="89" t="s">
        <v>5280</v>
      </c>
    </row>
    <row r="841" spans="1:36" ht="15" customHeight="1">
      <c r="A841" s="64"/>
      <c r="B841" s="11"/>
      <c r="C841" s="58" t="s">
        <v>5281</v>
      </c>
      <c r="D841" s="1065" t="str">
        <f>IF(CNGE_2025_M1_Secc5_Sub1!$D129="","",CNGE_2025_M1_Secc5_Sub1!$D129)</f>
        <v/>
      </c>
      <c r="E841" s="889"/>
      <c r="F841" s="889"/>
      <c r="G841" s="889"/>
      <c r="H841" s="889"/>
      <c r="I841" s="889"/>
      <c r="J841" s="889"/>
      <c r="K841" s="889"/>
      <c r="L841" s="889"/>
      <c r="M841" s="889"/>
      <c r="N841" s="889"/>
      <c r="O841" s="889"/>
      <c r="P841" s="889"/>
      <c r="Q841" s="889"/>
      <c r="R841" s="890"/>
      <c r="S841" s="1088"/>
      <c r="T841" s="1042"/>
      <c r="U841" s="1042"/>
      <c r="V841" s="1042"/>
      <c r="W841" s="1042"/>
      <c r="X841" s="1043"/>
      <c r="Y841" s="1088"/>
      <c r="Z841" s="1042"/>
      <c r="AA841" s="1042"/>
      <c r="AB841" s="1042"/>
      <c r="AC841" s="1042"/>
      <c r="AD841" s="1043"/>
      <c r="AG841" s="290">
        <f t="shared" si="119"/>
        <v>0</v>
      </c>
      <c r="AH841" s="293">
        <f t="shared" si="118"/>
        <v>0</v>
      </c>
      <c r="AI841" s="294" t="str">
        <f>IF(AH841=0,"",
IF(SUM($AH$742:AH841)=1,AJ841,
IF($AH$863&gt;SUM($AH$742:AH841),_xlfn.CONCAT(", ",AJ841),
IF($AH$863=SUM($AH$742:AH841),_xlfn.CONCAT(" y ",AJ841)))))</f>
        <v/>
      </c>
      <c r="AJ841" s="89" t="s">
        <v>5282</v>
      </c>
    </row>
    <row r="842" spans="1:36" ht="15" customHeight="1">
      <c r="A842" s="64"/>
      <c r="B842" s="11"/>
      <c r="C842" s="58" t="s">
        <v>5283</v>
      </c>
      <c r="D842" s="1065" t="str">
        <f>IF(CNGE_2025_M1_Secc5_Sub1!$D130="","",CNGE_2025_M1_Secc5_Sub1!$D130)</f>
        <v/>
      </c>
      <c r="E842" s="889"/>
      <c r="F842" s="889"/>
      <c r="G842" s="889"/>
      <c r="H842" s="889"/>
      <c r="I842" s="889"/>
      <c r="J842" s="889"/>
      <c r="K842" s="889"/>
      <c r="L842" s="889"/>
      <c r="M842" s="889"/>
      <c r="N842" s="889"/>
      <c r="O842" s="889"/>
      <c r="P842" s="889"/>
      <c r="Q842" s="889"/>
      <c r="R842" s="890"/>
      <c r="S842" s="1088"/>
      <c r="T842" s="1042"/>
      <c r="U842" s="1042"/>
      <c r="V842" s="1042"/>
      <c r="W842" s="1042"/>
      <c r="X842" s="1043"/>
      <c r="Y842" s="1088"/>
      <c r="Z842" s="1042"/>
      <c r="AA842" s="1042"/>
      <c r="AB842" s="1042"/>
      <c r="AC842" s="1042"/>
      <c r="AD842" s="1043"/>
      <c r="AG842" s="290">
        <f t="shared" si="119"/>
        <v>0</v>
      </c>
      <c r="AH842" s="293">
        <f t="shared" si="118"/>
        <v>0</v>
      </c>
      <c r="AI842" s="294" t="str">
        <f>IF(AH842=0,"",
IF(SUM($AH$742:AH842)=1,AJ842,
IF($AH$863&gt;SUM($AH$742:AH842),_xlfn.CONCAT(", ",AJ842),
IF($AH$863=SUM($AH$742:AH842),_xlfn.CONCAT(" y ",AJ842)))))</f>
        <v/>
      </c>
      <c r="AJ842" s="89" t="s">
        <v>5284</v>
      </c>
    </row>
    <row r="843" spans="1:36" ht="15" customHeight="1">
      <c r="A843" s="64"/>
      <c r="B843" s="11"/>
      <c r="C843" s="61" t="s">
        <v>5285</v>
      </c>
      <c r="D843" s="1065" t="str">
        <f>IF(CNGE_2025_M1_Secc5_Sub1!$D131="","",CNGE_2025_M1_Secc5_Sub1!$D131)</f>
        <v/>
      </c>
      <c r="E843" s="889"/>
      <c r="F843" s="889"/>
      <c r="G843" s="889"/>
      <c r="H843" s="889"/>
      <c r="I843" s="889"/>
      <c r="J843" s="889"/>
      <c r="K843" s="889"/>
      <c r="L843" s="889"/>
      <c r="M843" s="889"/>
      <c r="N843" s="889"/>
      <c r="O843" s="889"/>
      <c r="P843" s="889"/>
      <c r="Q843" s="889"/>
      <c r="R843" s="890"/>
      <c r="S843" s="1088"/>
      <c r="T843" s="1042"/>
      <c r="U843" s="1042"/>
      <c r="V843" s="1042"/>
      <c r="W843" s="1042"/>
      <c r="X843" s="1043"/>
      <c r="Y843" s="1088"/>
      <c r="Z843" s="1042"/>
      <c r="AA843" s="1042"/>
      <c r="AB843" s="1042"/>
      <c r="AC843" s="1042"/>
      <c r="AD843" s="1043"/>
      <c r="AG843" s="290">
        <f t="shared" si="119"/>
        <v>0</v>
      </c>
      <c r="AH843" s="293">
        <f t="shared" si="118"/>
        <v>0</v>
      </c>
      <c r="AI843" s="294" t="str">
        <f>IF(AH843=0,"",
IF(SUM($AH$742:AH843)=1,AJ843,
IF($AH$863&gt;SUM($AH$742:AH843),_xlfn.CONCAT(", ",AJ843),
IF($AH$863=SUM($AH$742:AH843),_xlfn.CONCAT(" y ",AJ843)))))</f>
        <v/>
      </c>
      <c r="AJ843" s="89" t="s">
        <v>5286</v>
      </c>
    </row>
    <row r="844" spans="1:36" ht="15" customHeight="1">
      <c r="A844" s="64"/>
      <c r="B844" s="11"/>
      <c r="C844" s="61" t="s">
        <v>5287</v>
      </c>
      <c r="D844" s="1065" t="str">
        <f>IF(CNGE_2025_M1_Secc5_Sub1!$D132="","",CNGE_2025_M1_Secc5_Sub1!$D132)</f>
        <v/>
      </c>
      <c r="E844" s="889"/>
      <c r="F844" s="889"/>
      <c r="G844" s="889"/>
      <c r="H844" s="889"/>
      <c r="I844" s="889"/>
      <c r="J844" s="889"/>
      <c r="K844" s="889"/>
      <c r="L844" s="889"/>
      <c r="M844" s="889"/>
      <c r="N844" s="889"/>
      <c r="O844" s="889"/>
      <c r="P844" s="889"/>
      <c r="Q844" s="889"/>
      <c r="R844" s="890"/>
      <c r="S844" s="1088"/>
      <c r="T844" s="1042"/>
      <c r="U844" s="1042"/>
      <c r="V844" s="1042"/>
      <c r="W844" s="1042"/>
      <c r="X844" s="1043"/>
      <c r="Y844" s="1088"/>
      <c r="Z844" s="1042"/>
      <c r="AA844" s="1042"/>
      <c r="AB844" s="1042"/>
      <c r="AC844" s="1042"/>
      <c r="AD844" s="1043"/>
      <c r="AG844" s="290">
        <f t="shared" si="119"/>
        <v>0</v>
      </c>
      <c r="AH844" s="293">
        <f t="shared" si="118"/>
        <v>0</v>
      </c>
      <c r="AI844" s="294" t="str">
        <f>IF(AH844=0,"",
IF(SUM($AH$742:AH844)=1,AJ844,
IF($AH$863&gt;SUM($AH$742:AH844),_xlfn.CONCAT(", ",AJ844),
IF($AH$863=SUM($AH$742:AH844),_xlfn.CONCAT(" y ",AJ844)))))</f>
        <v/>
      </c>
      <c r="AJ844" s="89" t="s">
        <v>5288</v>
      </c>
    </row>
    <row r="845" spans="1:36" ht="15" customHeight="1">
      <c r="A845" s="64"/>
      <c r="B845" s="11"/>
      <c r="C845" s="61" t="s">
        <v>5289</v>
      </c>
      <c r="D845" s="1065" t="str">
        <f>IF(CNGE_2025_M1_Secc5_Sub1!$D133="","",CNGE_2025_M1_Secc5_Sub1!$D133)</f>
        <v/>
      </c>
      <c r="E845" s="889"/>
      <c r="F845" s="889"/>
      <c r="G845" s="889"/>
      <c r="H845" s="889"/>
      <c r="I845" s="889"/>
      <c r="J845" s="889"/>
      <c r="K845" s="889"/>
      <c r="L845" s="889"/>
      <c r="M845" s="889"/>
      <c r="N845" s="889"/>
      <c r="O845" s="889"/>
      <c r="P845" s="889"/>
      <c r="Q845" s="889"/>
      <c r="R845" s="890"/>
      <c r="S845" s="1088"/>
      <c r="T845" s="1042"/>
      <c r="U845" s="1042"/>
      <c r="V845" s="1042"/>
      <c r="W845" s="1042"/>
      <c r="X845" s="1043"/>
      <c r="Y845" s="1088"/>
      <c r="Z845" s="1042"/>
      <c r="AA845" s="1042"/>
      <c r="AB845" s="1042"/>
      <c r="AC845" s="1042"/>
      <c r="AD845" s="1043"/>
      <c r="AG845" s="290">
        <f t="shared" si="119"/>
        <v>0</v>
      </c>
      <c r="AH845" s="293">
        <f t="shared" si="118"/>
        <v>0</v>
      </c>
      <c r="AI845" s="294" t="str">
        <f>IF(AH845=0,"",
IF(SUM($AH$742:AH845)=1,AJ845,
IF($AH$863&gt;SUM($AH$742:AH845),_xlfn.CONCAT(", ",AJ845),
IF($AH$863=SUM($AH$742:AH845),_xlfn.CONCAT(" y ",AJ845)))))</f>
        <v/>
      </c>
      <c r="AJ845" s="89" t="s">
        <v>5290</v>
      </c>
    </row>
    <row r="846" spans="1:36" ht="15" customHeight="1">
      <c r="A846" s="64"/>
      <c r="B846" s="11"/>
      <c r="C846" s="61" t="s">
        <v>5291</v>
      </c>
      <c r="D846" s="1065" t="str">
        <f>IF(CNGE_2025_M1_Secc5_Sub1!$D134="","",CNGE_2025_M1_Secc5_Sub1!$D134)</f>
        <v/>
      </c>
      <c r="E846" s="889"/>
      <c r="F846" s="889"/>
      <c r="G846" s="889"/>
      <c r="H846" s="889"/>
      <c r="I846" s="889"/>
      <c r="J846" s="889"/>
      <c r="K846" s="889"/>
      <c r="L846" s="889"/>
      <c r="M846" s="889"/>
      <c r="N846" s="889"/>
      <c r="O846" s="889"/>
      <c r="P846" s="889"/>
      <c r="Q846" s="889"/>
      <c r="R846" s="890"/>
      <c r="S846" s="1088"/>
      <c r="T846" s="1042"/>
      <c r="U846" s="1042"/>
      <c r="V846" s="1042"/>
      <c r="W846" s="1042"/>
      <c r="X846" s="1043"/>
      <c r="Y846" s="1088"/>
      <c r="Z846" s="1042"/>
      <c r="AA846" s="1042"/>
      <c r="AB846" s="1042"/>
      <c r="AC846" s="1042"/>
      <c r="AD846" s="1043"/>
      <c r="AG846" s="290">
        <f t="shared" si="119"/>
        <v>0</v>
      </c>
      <c r="AH846" s="293">
        <f t="shared" si="118"/>
        <v>0</v>
      </c>
      <c r="AI846" s="294" t="str">
        <f>IF(AH846=0,"",
IF(SUM($AH$742:AH846)=1,AJ846,
IF($AH$863&gt;SUM($AH$742:AH846),_xlfn.CONCAT(", ",AJ846),
IF($AH$863=SUM($AH$742:AH846),_xlfn.CONCAT(" y ",AJ846)))))</f>
        <v/>
      </c>
      <c r="AJ846" s="89" t="s">
        <v>5292</v>
      </c>
    </row>
    <row r="847" spans="1:36" ht="15" customHeight="1">
      <c r="A847" s="64"/>
      <c r="B847" s="11"/>
      <c r="C847" s="61" t="s">
        <v>5293</v>
      </c>
      <c r="D847" s="1065" t="str">
        <f>IF(CNGE_2025_M1_Secc5_Sub1!$D135="","",CNGE_2025_M1_Secc5_Sub1!$D135)</f>
        <v/>
      </c>
      <c r="E847" s="889"/>
      <c r="F847" s="889"/>
      <c r="G847" s="889"/>
      <c r="H847" s="889"/>
      <c r="I847" s="889"/>
      <c r="J847" s="889"/>
      <c r="K847" s="889"/>
      <c r="L847" s="889"/>
      <c r="M847" s="889"/>
      <c r="N847" s="889"/>
      <c r="O847" s="889"/>
      <c r="P847" s="889"/>
      <c r="Q847" s="889"/>
      <c r="R847" s="890"/>
      <c r="S847" s="1088"/>
      <c r="T847" s="1042"/>
      <c r="U847" s="1042"/>
      <c r="V847" s="1042"/>
      <c r="W847" s="1042"/>
      <c r="X847" s="1043"/>
      <c r="Y847" s="1088"/>
      <c r="Z847" s="1042"/>
      <c r="AA847" s="1042"/>
      <c r="AB847" s="1042"/>
      <c r="AC847" s="1042"/>
      <c r="AD847" s="1043"/>
      <c r="AG847" s="290">
        <f t="shared" si="119"/>
        <v>0</v>
      </c>
      <c r="AH847" s="293">
        <f t="shared" si="118"/>
        <v>0</v>
      </c>
      <c r="AI847" s="294" t="str">
        <f>IF(AH847=0,"",
IF(SUM($AH$742:AH847)=1,AJ847,
IF($AH$863&gt;SUM($AH$742:AH847),_xlfn.CONCAT(", ",AJ847),
IF($AH$863=SUM($AH$742:AH847),_xlfn.CONCAT(" y ",AJ847)))))</f>
        <v/>
      </c>
      <c r="AJ847" s="89" t="s">
        <v>5294</v>
      </c>
    </row>
    <row r="848" spans="1:36" ht="15" customHeight="1">
      <c r="A848" s="64"/>
      <c r="B848" s="11"/>
      <c r="C848" s="61" t="s">
        <v>5295</v>
      </c>
      <c r="D848" s="1065" t="str">
        <f>IF(CNGE_2025_M1_Secc5_Sub1!$D136="","",CNGE_2025_M1_Secc5_Sub1!$D136)</f>
        <v/>
      </c>
      <c r="E848" s="889"/>
      <c r="F848" s="889"/>
      <c r="G848" s="889"/>
      <c r="H848" s="889"/>
      <c r="I848" s="889"/>
      <c r="J848" s="889"/>
      <c r="K848" s="889"/>
      <c r="L848" s="889"/>
      <c r="M848" s="889"/>
      <c r="N848" s="889"/>
      <c r="O848" s="889"/>
      <c r="P848" s="889"/>
      <c r="Q848" s="889"/>
      <c r="R848" s="890"/>
      <c r="S848" s="1088"/>
      <c r="T848" s="1042"/>
      <c r="U848" s="1042"/>
      <c r="V848" s="1042"/>
      <c r="W848" s="1042"/>
      <c r="X848" s="1043"/>
      <c r="Y848" s="1088"/>
      <c r="Z848" s="1042"/>
      <c r="AA848" s="1042"/>
      <c r="AB848" s="1042"/>
      <c r="AC848" s="1042"/>
      <c r="AD848" s="1043"/>
      <c r="AG848" s="290">
        <f t="shared" si="119"/>
        <v>0</v>
      </c>
      <c r="AH848" s="293">
        <f t="shared" si="118"/>
        <v>0</v>
      </c>
      <c r="AI848" s="294" t="str">
        <f>IF(AH848=0,"",
IF(SUM($AH$742:AH848)=1,AJ848,
IF($AH$863&gt;SUM($AH$742:AH848),_xlfn.CONCAT(", ",AJ848),
IF($AH$863=SUM($AH$742:AH848),_xlfn.CONCAT(" y ",AJ848)))))</f>
        <v/>
      </c>
      <c r="AJ848" s="89" t="s">
        <v>5296</v>
      </c>
    </row>
    <row r="849" spans="1:36" ht="15" customHeight="1">
      <c r="A849" s="64"/>
      <c r="B849" s="11"/>
      <c r="C849" s="61" t="s">
        <v>5297</v>
      </c>
      <c r="D849" s="1065" t="str">
        <f>IF(CNGE_2025_M1_Secc5_Sub1!$D137="","",CNGE_2025_M1_Secc5_Sub1!$D137)</f>
        <v/>
      </c>
      <c r="E849" s="889"/>
      <c r="F849" s="889"/>
      <c r="G849" s="889"/>
      <c r="H849" s="889"/>
      <c r="I849" s="889"/>
      <c r="J849" s="889"/>
      <c r="K849" s="889"/>
      <c r="L849" s="889"/>
      <c r="M849" s="889"/>
      <c r="N849" s="889"/>
      <c r="O849" s="889"/>
      <c r="P849" s="889"/>
      <c r="Q849" s="889"/>
      <c r="R849" s="890"/>
      <c r="S849" s="1088"/>
      <c r="T849" s="1042"/>
      <c r="U849" s="1042"/>
      <c r="V849" s="1042"/>
      <c r="W849" s="1042"/>
      <c r="X849" s="1043"/>
      <c r="Y849" s="1088"/>
      <c r="Z849" s="1042"/>
      <c r="AA849" s="1042"/>
      <c r="AB849" s="1042"/>
      <c r="AC849" s="1042"/>
      <c r="AD849" s="1043"/>
      <c r="AG849" s="290">
        <f t="shared" si="119"/>
        <v>0</v>
      </c>
      <c r="AH849" s="293">
        <f t="shared" si="118"/>
        <v>0</v>
      </c>
      <c r="AI849" s="294" t="str">
        <f>IF(AH849=0,"",
IF(SUM($AH$742:AH849)=1,AJ849,
IF($AH$863&gt;SUM($AH$742:AH849),_xlfn.CONCAT(", ",AJ849),
IF($AH$863=SUM($AH$742:AH849),_xlfn.CONCAT(" y ",AJ849)))))</f>
        <v/>
      </c>
      <c r="AJ849" s="89" t="s">
        <v>5298</v>
      </c>
    </row>
    <row r="850" spans="1:36" ht="15" customHeight="1">
      <c r="A850" s="64"/>
      <c r="B850" s="11"/>
      <c r="C850" s="61" t="s">
        <v>5299</v>
      </c>
      <c r="D850" s="1065" t="str">
        <f>IF(CNGE_2025_M1_Secc5_Sub1!$D138="","",CNGE_2025_M1_Secc5_Sub1!$D138)</f>
        <v/>
      </c>
      <c r="E850" s="889"/>
      <c r="F850" s="889"/>
      <c r="G850" s="889"/>
      <c r="H850" s="889"/>
      <c r="I850" s="889"/>
      <c r="J850" s="889"/>
      <c r="K850" s="889"/>
      <c r="L850" s="889"/>
      <c r="M850" s="889"/>
      <c r="N850" s="889"/>
      <c r="O850" s="889"/>
      <c r="P850" s="889"/>
      <c r="Q850" s="889"/>
      <c r="R850" s="890"/>
      <c r="S850" s="1088"/>
      <c r="T850" s="1042"/>
      <c r="U850" s="1042"/>
      <c r="V850" s="1042"/>
      <c r="W850" s="1042"/>
      <c r="X850" s="1043"/>
      <c r="Y850" s="1088"/>
      <c r="Z850" s="1042"/>
      <c r="AA850" s="1042"/>
      <c r="AB850" s="1042"/>
      <c r="AC850" s="1042"/>
      <c r="AD850" s="1043"/>
      <c r="AG850" s="290">
        <f t="shared" si="119"/>
        <v>0</v>
      </c>
      <c r="AH850" s="293">
        <f t="shared" si="118"/>
        <v>0</v>
      </c>
      <c r="AI850" s="294" t="str">
        <f>IF(AH850=0,"",
IF(SUM($AH$742:AH850)=1,AJ850,
IF($AH$863&gt;SUM($AH$742:AH850),_xlfn.CONCAT(", ",AJ850),
IF($AH$863=SUM($AH$742:AH850),_xlfn.CONCAT(" y ",AJ850)))))</f>
        <v/>
      </c>
      <c r="AJ850" s="89" t="s">
        <v>5300</v>
      </c>
    </row>
    <row r="851" spans="1:36" ht="15" customHeight="1">
      <c r="A851" s="64"/>
      <c r="B851" s="11"/>
      <c r="C851" s="61" t="s">
        <v>5301</v>
      </c>
      <c r="D851" s="1065" t="str">
        <f>IF(CNGE_2025_M1_Secc5_Sub1!$D139="","",CNGE_2025_M1_Secc5_Sub1!$D139)</f>
        <v/>
      </c>
      <c r="E851" s="889"/>
      <c r="F851" s="889"/>
      <c r="G851" s="889"/>
      <c r="H851" s="889"/>
      <c r="I851" s="889"/>
      <c r="J851" s="889"/>
      <c r="K851" s="889"/>
      <c r="L851" s="889"/>
      <c r="M851" s="889"/>
      <c r="N851" s="889"/>
      <c r="O851" s="889"/>
      <c r="P851" s="889"/>
      <c r="Q851" s="889"/>
      <c r="R851" s="890"/>
      <c r="S851" s="1088"/>
      <c r="T851" s="1042"/>
      <c r="U851" s="1042"/>
      <c r="V851" s="1042"/>
      <c r="W851" s="1042"/>
      <c r="X851" s="1043"/>
      <c r="Y851" s="1088"/>
      <c r="Z851" s="1042"/>
      <c r="AA851" s="1042"/>
      <c r="AB851" s="1042"/>
      <c r="AC851" s="1042"/>
      <c r="AD851" s="1043"/>
      <c r="AG851" s="290">
        <f t="shared" si="119"/>
        <v>0</v>
      </c>
      <c r="AH851" s="293">
        <f t="shared" si="118"/>
        <v>0</v>
      </c>
      <c r="AI851" s="294" t="str">
        <f>IF(AH851=0,"",
IF(SUM($AH$742:AH851)=1,AJ851,
IF($AH$863&gt;SUM($AH$742:AH851),_xlfn.CONCAT(", ",AJ851),
IF($AH$863=SUM($AH$742:AH851),_xlfn.CONCAT(" y ",AJ851)))))</f>
        <v/>
      </c>
      <c r="AJ851" s="89" t="s">
        <v>5302</v>
      </c>
    </row>
    <row r="852" spans="1:36" ht="15" customHeight="1">
      <c r="A852" s="64"/>
      <c r="B852" s="11"/>
      <c r="C852" s="61" t="s">
        <v>5303</v>
      </c>
      <c r="D852" s="1065" t="str">
        <f>IF(CNGE_2025_M1_Secc5_Sub1!$D140="","",CNGE_2025_M1_Secc5_Sub1!$D140)</f>
        <v/>
      </c>
      <c r="E852" s="889"/>
      <c r="F852" s="889"/>
      <c r="G852" s="889"/>
      <c r="H852" s="889"/>
      <c r="I852" s="889"/>
      <c r="J852" s="889"/>
      <c r="K852" s="889"/>
      <c r="L852" s="889"/>
      <c r="M852" s="889"/>
      <c r="N852" s="889"/>
      <c r="O852" s="889"/>
      <c r="P852" s="889"/>
      <c r="Q852" s="889"/>
      <c r="R852" s="890"/>
      <c r="S852" s="1088"/>
      <c r="T852" s="1042"/>
      <c r="U852" s="1042"/>
      <c r="V852" s="1042"/>
      <c r="W852" s="1042"/>
      <c r="X852" s="1043"/>
      <c r="Y852" s="1088"/>
      <c r="Z852" s="1042"/>
      <c r="AA852" s="1042"/>
      <c r="AB852" s="1042"/>
      <c r="AC852" s="1042"/>
      <c r="AD852" s="1043"/>
      <c r="AG852" s="290">
        <f t="shared" si="119"/>
        <v>0</v>
      </c>
      <c r="AH852" s="293">
        <f t="shared" si="118"/>
        <v>0</v>
      </c>
      <c r="AI852" s="294" t="str">
        <f>IF(AH852=0,"",
IF(SUM($AH$742:AH852)=1,AJ852,
IF($AH$863&gt;SUM($AH$742:AH852),_xlfn.CONCAT(", ",AJ852),
IF($AH$863=SUM($AH$742:AH852),_xlfn.CONCAT(" y ",AJ852)))))</f>
        <v/>
      </c>
      <c r="AJ852" s="89" t="s">
        <v>5304</v>
      </c>
    </row>
    <row r="853" spans="1:36" ht="15" customHeight="1">
      <c r="A853" s="64"/>
      <c r="B853" s="11"/>
      <c r="C853" s="61" t="s">
        <v>5305</v>
      </c>
      <c r="D853" s="1065" t="str">
        <f>IF(CNGE_2025_M1_Secc5_Sub1!$D141="","",CNGE_2025_M1_Secc5_Sub1!$D141)</f>
        <v/>
      </c>
      <c r="E853" s="889"/>
      <c r="F853" s="889"/>
      <c r="G853" s="889"/>
      <c r="H853" s="889"/>
      <c r="I853" s="889"/>
      <c r="J853" s="889"/>
      <c r="K853" s="889"/>
      <c r="L853" s="889"/>
      <c r="M853" s="889"/>
      <c r="N853" s="889"/>
      <c r="O853" s="889"/>
      <c r="P853" s="889"/>
      <c r="Q853" s="889"/>
      <c r="R853" s="890"/>
      <c r="S853" s="1088"/>
      <c r="T853" s="1042"/>
      <c r="U853" s="1042"/>
      <c r="V853" s="1042"/>
      <c r="W853" s="1042"/>
      <c r="X853" s="1043"/>
      <c r="Y853" s="1088"/>
      <c r="Z853" s="1042"/>
      <c r="AA853" s="1042"/>
      <c r="AB853" s="1042"/>
      <c r="AC853" s="1042"/>
      <c r="AD853" s="1043"/>
      <c r="AG853" s="290">
        <f t="shared" si="119"/>
        <v>0</v>
      </c>
      <c r="AH853" s="293">
        <f t="shared" si="118"/>
        <v>0</v>
      </c>
      <c r="AI853" s="294" t="str">
        <f>IF(AH853=0,"",
IF(SUM($AH$742:AH853)=1,AJ853,
IF($AH$863&gt;SUM($AH$742:AH853),_xlfn.CONCAT(", ",AJ853),
IF($AH$863=SUM($AH$742:AH853),_xlfn.CONCAT(" y ",AJ853)))))</f>
        <v/>
      </c>
      <c r="AJ853" s="89" t="s">
        <v>5306</v>
      </c>
    </row>
    <row r="854" spans="1:36" ht="15" customHeight="1">
      <c r="A854" s="64"/>
      <c r="B854" s="11"/>
      <c r="C854" s="61" t="s">
        <v>5307</v>
      </c>
      <c r="D854" s="1065" t="str">
        <f>IF(CNGE_2025_M1_Secc5_Sub1!$D142="","",CNGE_2025_M1_Secc5_Sub1!$D142)</f>
        <v/>
      </c>
      <c r="E854" s="889"/>
      <c r="F854" s="889"/>
      <c r="G854" s="889"/>
      <c r="H854" s="889"/>
      <c r="I854" s="889"/>
      <c r="J854" s="889"/>
      <c r="K854" s="889"/>
      <c r="L854" s="889"/>
      <c r="M854" s="889"/>
      <c r="N854" s="889"/>
      <c r="O854" s="889"/>
      <c r="P854" s="889"/>
      <c r="Q854" s="889"/>
      <c r="R854" s="890"/>
      <c r="S854" s="1088"/>
      <c r="T854" s="1042"/>
      <c r="U854" s="1042"/>
      <c r="V854" s="1042"/>
      <c r="W854" s="1042"/>
      <c r="X854" s="1043"/>
      <c r="Y854" s="1088"/>
      <c r="Z854" s="1042"/>
      <c r="AA854" s="1042"/>
      <c r="AB854" s="1042"/>
      <c r="AC854" s="1042"/>
      <c r="AD854" s="1043"/>
      <c r="AG854" s="290">
        <f t="shared" si="119"/>
        <v>0</v>
      </c>
      <c r="AH854" s="293">
        <f t="shared" si="118"/>
        <v>0</v>
      </c>
      <c r="AI854" s="294" t="str">
        <f>IF(AH854=0,"",
IF(SUM($AH$742:AH854)=1,AJ854,
IF($AH$863&gt;SUM($AH$742:AH854),_xlfn.CONCAT(", ",AJ854),
IF($AH$863=SUM($AH$742:AH854),_xlfn.CONCAT(" y ",AJ854)))))</f>
        <v/>
      </c>
      <c r="AJ854" s="89" t="s">
        <v>5308</v>
      </c>
    </row>
    <row r="855" spans="1:36" ht="15" customHeight="1">
      <c r="A855" s="64"/>
      <c r="B855" s="11"/>
      <c r="C855" s="61" t="s">
        <v>5309</v>
      </c>
      <c r="D855" s="1065" t="str">
        <f>IF(CNGE_2025_M1_Secc5_Sub1!$D143="","",CNGE_2025_M1_Secc5_Sub1!$D143)</f>
        <v/>
      </c>
      <c r="E855" s="889"/>
      <c r="F855" s="889"/>
      <c r="G855" s="889"/>
      <c r="H855" s="889"/>
      <c r="I855" s="889"/>
      <c r="J855" s="889"/>
      <c r="K855" s="889"/>
      <c r="L855" s="889"/>
      <c r="M855" s="889"/>
      <c r="N855" s="889"/>
      <c r="O855" s="889"/>
      <c r="P855" s="889"/>
      <c r="Q855" s="889"/>
      <c r="R855" s="890"/>
      <c r="S855" s="1088"/>
      <c r="T855" s="1042"/>
      <c r="U855" s="1042"/>
      <c r="V855" s="1042"/>
      <c r="W855" s="1042"/>
      <c r="X855" s="1043"/>
      <c r="Y855" s="1088"/>
      <c r="Z855" s="1042"/>
      <c r="AA855" s="1042"/>
      <c r="AB855" s="1042"/>
      <c r="AC855" s="1042"/>
      <c r="AD855" s="1043"/>
      <c r="AG855" s="290">
        <f t="shared" si="119"/>
        <v>0</v>
      </c>
      <c r="AH855" s="293">
        <f t="shared" si="118"/>
        <v>0</v>
      </c>
      <c r="AI855" s="294" t="str">
        <f>IF(AH855=0,"",
IF(SUM($AH$742:AH855)=1,AJ855,
IF($AH$863&gt;SUM($AH$742:AH855),_xlfn.CONCAT(", ",AJ855),
IF($AH$863=SUM($AH$742:AH855),_xlfn.CONCAT(" y ",AJ855)))))</f>
        <v/>
      </c>
      <c r="AJ855" s="89" t="s">
        <v>5310</v>
      </c>
    </row>
    <row r="856" spans="1:36" ht="15" customHeight="1">
      <c r="A856" s="64"/>
      <c r="B856" s="11"/>
      <c r="C856" s="61" t="s">
        <v>5311</v>
      </c>
      <c r="D856" s="1065" t="str">
        <f>IF(CNGE_2025_M1_Secc5_Sub1!$D144="","",CNGE_2025_M1_Secc5_Sub1!$D144)</f>
        <v/>
      </c>
      <c r="E856" s="889"/>
      <c r="F856" s="889"/>
      <c r="G856" s="889"/>
      <c r="H856" s="889"/>
      <c r="I856" s="889"/>
      <c r="J856" s="889"/>
      <c r="K856" s="889"/>
      <c r="L856" s="889"/>
      <c r="M856" s="889"/>
      <c r="N856" s="889"/>
      <c r="O856" s="889"/>
      <c r="P856" s="889"/>
      <c r="Q856" s="889"/>
      <c r="R856" s="890"/>
      <c r="S856" s="1088"/>
      <c r="T856" s="1042"/>
      <c r="U856" s="1042"/>
      <c r="V856" s="1042"/>
      <c r="W856" s="1042"/>
      <c r="X856" s="1043"/>
      <c r="Y856" s="1088"/>
      <c r="Z856" s="1042"/>
      <c r="AA856" s="1042"/>
      <c r="AB856" s="1042"/>
      <c r="AC856" s="1042"/>
      <c r="AD856" s="1043"/>
      <c r="AG856" s="290">
        <f t="shared" si="119"/>
        <v>0</v>
      </c>
      <c r="AH856" s="293">
        <f t="shared" si="118"/>
        <v>0</v>
      </c>
      <c r="AI856" s="294" t="str">
        <f>IF(AH856=0,"",
IF(SUM($AH$742:AH856)=1,AJ856,
IF($AH$863&gt;SUM($AH$742:AH856),_xlfn.CONCAT(", ",AJ856),
IF($AH$863=SUM($AH$742:AH856),_xlfn.CONCAT(" y ",AJ856)))))</f>
        <v/>
      </c>
      <c r="AJ856" s="89" t="s">
        <v>5312</v>
      </c>
    </row>
    <row r="857" spans="1:36" ht="15" customHeight="1">
      <c r="A857" s="64"/>
      <c r="B857" s="11"/>
      <c r="C857" s="61" t="s">
        <v>5313</v>
      </c>
      <c r="D857" s="1065" t="str">
        <f>IF(CNGE_2025_M1_Secc5_Sub1!$D145="","",CNGE_2025_M1_Secc5_Sub1!$D145)</f>
        <v/>
      </c>
      <c r="E857" s="889"/>
      <c r="F857" s="889"/>
      <c r="G857" s="889"/>
      <c r="H857" s="889"/>
      <c r="I857" s="889"/>
      <c r="J857" s="889"/>
      <c r="K857" s="889"/>
      <c r="L857" s="889"/>
      <c r="M857" s="889"/>
      <c r="N857" s="889"/>
      <c r="O857" s="889"/>
      <c r="P857" s="889"/>
      <c r="Q857" s="889"/>
      <c r="R857" s="890"/>
      <c r="S857" s="1088"/>
      <c r="T857" s="1042"/>
      <c r="U857" s="1042"/>
      <c r="V857" s="1042"/>
      <c r="W857" s="1042"/>
      <c r="X857" s="1043"/>
      <c r="Y857" s="1088"/>
      <c r="Z857" s="1042"/>
      <c r="AA857" s="1042"/>
      <c r="AB857" s="1042"/>
      <c r="AC857" s="1042"/>
      <c r="AD857" s="1043"/>
      <c r="AG857" s="290">
        <f t="shared" si="119"/>
        <v>0</v>
      </c>
      <c r="AH857" s="293">
        <f t="shared" si="118"/>
        <v>0</v>
      </c>
      <c r="AI857" s="294" t="str">
        <f>IF(AH857=0,"",
IF(SUM($AH$742:AH857)=1,AJ857,
IF($AH$863&gt;SUM($AH$742:AH857),_xlfn.CONCAT(", ",AJ857),
IF($AH$863=SUM($AH$742:AH857),_xlfn.CONCAT(" y ",AJ857)))))</f>
        <v/>
      </c>
      <c r="AJ857" s="89" t="s">
        <v>5314</v>
      </c>
    </row>
    <row r="858" spans="1:36" ht="15" customHeight="1">
      <c r="A858" s="64"/>
      <c r="B858" s="11"/>
      <c r="C858" s="61" t="s">
        <v>5315</v>
      </c>
      <c r="D858" s="1065" t="str">
        <f>IF(CNGE_2025_M1_Secc5_Sub1!$D146="","",CNGE_2025_M1_Secc5_Sub1!$D146)</f>
        <v/>
      </c>
      <c r="E858" s="889"/>
      <c r="F858" s="889"/>
      <c r="G858" s="889"/>
      <c r="H858" s="889"/>
      <c r="I858" s="889"/>
      <c r="J858" s="889"/>
      <c r="K858" s="889"/>
      <c r="L858" s="889"/>
      <c r="M858" s="889"/>
      <c r="N858" s="889"/>
      <c r="O858" s="889"/>
      <c r="P858" s="889"/>
      <c r="Q858" s="889"/>
      <c r="R858" s="890"/>
      <c r="S858" s="1088"/>
      <c r="T858" s="1042"/>
      <c r="U858" s="1042"/>
      <c r="V858" s="1042"/>
      <c r="W858" s="1042"/>
      <c r="X858" s="1043"/>
      <c r="Y858" s="1088"/>
      <c r="Z858" s="1042"/>
      <c r="AA858" s="1042"/>
      <c r="AB858" s="1042"/>
      <c r="AC858" s="1042"/>
      <c r="AD858" s="1043"/>
      <c r="AG858" s="290">
        <f t="shared" si="119"/>
        <v>0</v>
      </c>
      <c r="AH858" s="293">
        <f t="shared" si="118"/>
        <v>0</v>
      </c>
      <c r="AI858" s="294" t="str">
        <f>IF(AH858=0,"",
IF(SUM($AH$742:AH858)=1,AJ858,
IF($AH$863&gt;SUM($AH$742:AH858),_xlfn.CONCAT(", ",AJ858),
IF($AH$863=SUM($AH$742:AH858),_xlfn.CONCAT(" y ",AJ858)))))</f>
        <v/>
      </c>
      <c r="AJ858" s="89" t="s">
        <v>5316</v>
      </c>
    </row>
    <row r="859" spans="1:36" ht="15" customHeight="1">
      <c r="A859" s="64"/>
      <c r="B859" s="11"/>
      <c r="C859" s="61" t="s">
        <v>5317</v>
      </c>
      <c r="D859" s="1065" t="str">
        <f>IF(CNGE_2025_M1_Secc5_Sub1!$D147="","",CNGE_2025_M1_Secc5_Sub1!$D147)</f>
        <v/>
      </c>
      <c r="E859" s="889"/>
      <c r="F859" s="889"/>
      <c r="G859" s="889"/>
      <c r="H859" s="889"/>
      <c r="I859" s="889"/>
      <c r="J859" s="889"/>
      <c r="K859" s="889"/>
      <c r="L859" s="889"/>
      <c r="M859" s="889"/>
      <c r="N859" s="889"/>
      <c r="O859" s="889"/>
      <c r="P859" s="889"/>
      <c r="Q859" s="889"/>
      <c r="R859" s="890"/>
      <c r="S859" s="1088"/>
      <c r="T859" s="1042"/>
      <c r="U859" s="1042"/>
      <c r="V859" s="1042"/>
      <c r="W859" s="1042"/>
      <c r="X859" s="1043"/>
      <c r="Y859" s="1088"/>
      <c r="Z859" s="1042"/>
      <c r="AA859" s="1042"/>
      <c r="AB859" s="1042"/>
      <c r="AC859" s="1042"/>
      <c r="AD859" s="1043"/>
      <c r="AG859" s="290">
        <f t="shared" si="119"/>
        <v>0</v>
      </c>
      <c r="AH859" s="293">
        <f t="shared" si="118"/>
        <v>0</v>
      </c>
      <c r="AI859" s="294" t="str">
        <f>IF(AH859=0,"",
IF(SUM($AH$742:AH859)=1,AJ859,
IF($AH$863&gt;SUM($AH$742:AH859),_xlfn.CONCAT(", ",AJ859),
IF($AH$863=SUM($AH$742:AH859),_xlfn.CONCAT(" y ",AJ859)))))</f>
        <v/>
      </c>
      <c r="AJ859" s="89" t="s">
        <v>5318</v>
      </c>
    </row>
    <row r="860" spans="1:36" ht="15" customHeight="1">
      <c r="A860" s="64"/>
      <c r="B860" s="11"/>
      <c r="C860" s="61" t="s">
        <v>5319</v>
      </c>
      <c r="D860" s="1065" t="str">
        <f>IF(CNGE_2025_M1_Secc5_Sub1!$D148="","",CNGE_2025_M1_Secc5_Sub1!$D148)</f>
        <v/>
      </c>
      <c r="E860" s="889"/>
      <c r="F860" s="889"/>
      <c r="G860" s="889"/>
      <c r="H860" s="889"/>
      <c r="I860" s="889"/>
      <c r="J860" s="889"/>
      <c r="K860" s="889"/>
      <c r="L860" s="889"/>
      <c r="M860" s="889"/>
      <c r="N860" s="889"/>
      <c r="O860" s="889"/>
      <c r="P860" s="889"/>
      <c r="Q860" s="889"/>
      <c r="R860" s="890"/>
      <c r="S860" s="1088"/>
      <c r="T860" s="1042"/>
      <c r="U860" s="1042"/>
      <c r="V860" s="1042"/>
      <c r="W860" s="1042"/>
      <c r="X860" s="1043"/>
      <c r="Y860" s="1088"/>
      <c r="Z860" s="1042"/>
      <c r="AA860" s="1042"/>
      <c r="AB860" s="1042"/>
      <c r="AC860" s="1042"/>
      <c r="AD860" s="1043"/>
      <c r="AG860" s="290">
        <f t="shared" si="119"/>
        <v>0</v>
      </c>
      <c r="AH860" s="293">
        <f t="shared" si="118"/>
        <v>0</v>
      </c>
      <c r="AI860" s="294" t="str">
        <f>IF(AH860=0,"",
IF(SUM($AH$742:AH860)=1,AJ860,
IF($AH$863&gt;SUM($AH$742:AH860),_xlfn.CONCAT(", ",AJ860),
IF($AH$863=SUM($AH$742:AH860),_xlfn.CONCAT(" y ",AJ860)))))</f>
        <v/>
      </c>
      <c r="AJ860" s="89" t="s">
        <v>5320</v>
      </c>
    </row>
    <row r="861" spans="1:36" ht="15" customHeight="1">
      <c r="A861" s="64"/>
      <c r="B861" s="11"/>
      <c r="C861" s="61" t="s">
        <v>5321</v>
      </c>
      <c r="D861" s="1065" t="str">
        <f>IF(CNGE_2025_M1_Secc5_Sub1!$D149="","",CNGE_2025_M1_Secc5_Sub1!$D149)</f>
        <v/>
      </c>
      <c r="E861" s="889"/>
      <c r="F861" s="889"/>
      <c r="G861" s="889"/>
      <c r="H861" s="889"/>
      <c r="I861" s="889"/>
      <c r="J861" s="889"/>
      <c r="K861" s="889"/>
      <c r="L861" s="889"/>
      <c r="M861" s="889"/>
      <c r="N861" s="889"/>
      <c r="O861" s="889"/>
      <c r="P861" s="889"/>
      <c r="Q861" s="889"/>
      <c r="R861" s="890"/>
      <c r="S861" s="1088"/>
      <c r="T861" s="1042"/>
      <c r="U861" s="1042"/>
      <c r="V861" s="1042"/>
      <c r="W861" s="1042"/>
      <c r="X861" s="1043"/>
      <c r="Y861" s="1088"/>
      <c r="Z861" s="1042"/>
      <c r="AA861" s="1042"/>
      <c r="AB861" s="1042"/>
      <c r="AC861" s="1042"/>
      <c r="AD861" s="1043"/>
      <c r="AG861" s="290">
        <f t="shared" si="119"/>
        <v>0</v>
      </c>
      <c r="AH861" s="293">
        <f t="shared" si="118"/>
        <v>0</v>
      </c>
      <c r="AI861" s="294" t="str">
        <f>IF(AH861=0,"",
IF(SUM($AH$742:AH861)=1,AJ861,
IF($AH$863&gt;SUM($AH$742:AH861),_xlfn.CONCAT(", ",AJ861),
IF($AH$863=SUM($AH$742:AH861),_xlfn.CONCAT(" y ",AJ861)))))</f>
        <v/>
      </c>
      <c r="AJ861" s="89" t="s">
        <v>5322</v>
      </c>
    </row>
    <row r="862" spans="1:36" ht="15" customHeight="1">
      <c r="A862" s="64"/>
      <c r="B862" s="11"/>
      <c r="C862" s="61" t="s">
        <v>5323</v>
      </c>
      <c r="D862" s="1065" t="str">
        <f>IF(CNGE_2025_M1_Secc5_Sub1!$D150="","",CNGE_2025_M1_Secc5_Sub1!$D150)</f>
        <v/>
      </c>
      <c r="E862" s="889"/>
      <c r="F862" s="889"/>
      <c r="G862" s="889"/>
      <c r="H862" s="889"/>
      <c r="I862" s="889"/>
      <c r="J862" s="889"/>
      <c r="K862" s="889"/>
      <c r="L862" s="889"/>
      <c r="M862" s="889"/>
      <c r="N862" s="889"/>
      <c r="O862" s="889"/>
      <c r="P862" s="889"/>
      <c r="Q862" s="889"/>
      <c r="R862" s="890"/>
      <c r="S862" s="1088"/>
      <c r="T862" s="1042"/>
      <c r="U862" s="1042"/>
      <c r="V862" s="1042"/>
      <c r="W862" s="1042"/>
      <c r="X862" s="1043"/>
      <c r="Y862" s="1088"/>
      <c r="Z862" s="1042"/>
      <c r="AA862" s="1042"/>
      <c r="AB862" s="1042"/>
      <c r="AC862" s="1042"/>
      <c r="AD862" s="1043"/>
      <c r="AG862" s="290">
        <f t="shared" si="119"/>
        <v>0</v>
      </c>
      <c r="AH862" s="293">
        <f t="shared" si="118"/>
        <v>0</v>
      </c>
      <c r="AI862" s="294" t="str">
        <f>IF(AH862=0,"",
IF(SUM($AH$742:AH862)=1,AJ862,
IF($AH$863&gt;SUM($AH$742:AH862),_xlfn.CONCAT(", ",AJ862),
IF($AH$863=SUM($AH$742:AH862),_xlfn.CONCAT(" y ",AJ862)))))</f>
        <v/>
      </c>
      <c r="AJ862" s="89" t="s">
        <v>5324</v>
      </c>
    </row>
    <row r="863" spans="1:36" ht="15" customHeight="1">
      <c r="A863" s="64"/>
      <c r="B863" s="11"/>
      <c r="C863" s="11"/>
      <c r="D863" s="11"/>
      <c r="E863" s="11"/>
      <c r="F863" s="11"/>
      <c r="G863" s="11"/>
      <c r="H863" s="11"/>
      <c r="I863" s="11"/>
      <c r="J863" s="11"/>
      <c r="K863" s="11"/>
      <c r="L863" s="11"/>
      <c r="M863" s="11"/>
      <c r="N863" s="11"/>
      <c r="O863" s="11"/>
      <c r="P863" s="96"/>
      <c r="Q863" s="37"/>
      <c r="R863" s="105" t="s">
        <v>5571</v>
      </c>
      <c r="S863" s="1067">
        <f>IF(AND(SUM(S742:S862)=0,COUNTIF(S742:S862,"NS")&gt;0),"NS",IF(AND(SUM(S742:S862)=0,COUNTIF(S742:S862,0)&gt;0),0,IF(AND(SUM(S742:S862)=0,COUNTIF(S742:S862,"NA")&gt;0),"NA",SUM(S742:S862))))</f>
        <v>0</v>
      </c>
      <c r="T863" s="889"/>
      <c r="U863" s="889"/>
      <c r="V863" s="889"/>
      <c r="W863" s="889"/>
      <c r="X863" s="890"/>
      <c r="Y863" s="1067">
        <f>IF(AND(SUM(Y742:Y862)=0,COUNTIF(Y742:Y862,"NS")&gt;0),"NS",IF(AND(SUM(Y742:Y862)=0,COUNTIF(Y742:Y862,0)&gt;0),0,IF(AND(SUM(Y742:Y862)=0,COUNTIF(Y742:Y862,"NA")&gt;0),"NA",SUM(Y742:Y862))))</f>
        <v>0</v>
      </c>
      <c r="Z863" s="889"/>
      <c r="AA863" s="889"/>
      <c r="AB863" s="889"/>
      <c r="AC863" s="889"/>
      <c r="AD863" s="890"/>
      <c r="AH863" s="296">
        <f>SUM(AH742:AH862)</f>
        <v>0</v>
      </c>
      <c r="AI863" s="296" t="str">
        <f>IF(AH863=0,"",_xlfn.CONCAT(AI742:AI862))</f>
        <v/>
      </c>
      <c r="AJ863" s="297" t="str">
        <f>IF(AH863=0,"",
IF(AH863&gt;10,"Favor de ingresar toda la información requerida en la pregunta",
IF(AH863=1,_xlfn.CONCAT("Favor de revisar la información capturada en el numeral: ",AI863),_xlfn.CONCAT("Favor de revisar la información capturada en los numerales: ",AI863))))</f>
        <v/>
      </c>
    </row>
    <row r="864" spans="1:36" ht="15" customHeight="1">
      <c r="A864" s="64"/>
      <c r="B864" s="11"/>
      <c r="C864" s="11"/>
      <c r="D864" s="11"/>
      <c r="E864" s="11"/>
      <c r="F864" s="11"/>
      <c r="G864" s="11"/>
      <c r="H864" s="11"/>
      <c r="I864" s="11"/>
      <c r="J864" s="11"/>
      <c r="K864" s="11"/>
      <c r="L864" s="11"/>
      <c r="M864" s="11"/>
      <c r="N864" s="11"/>
      <c r="O864" s="11"/>
      <c r="P864" s="96"/>
      <c r="Q864" s="37"/>
      <c r="R864" s="96"/>
      <c r="S864" s="1"/>
      <c r="T864" s="1"/>
      <c r="U864" s="1"/>
      <c r="V864" s="1"/>
      <c r="W864" s="1"/>
      <c r="X864" s="1"/>
      <c r="Y864" s="1"/>
      <c r="Z864" s="1"/>
      <c r="AA864" s="1"/>
      <c r="AB864" s="1"/>
      <c r="AC864" s="1"/>
      <c r="AD864" s="1"/>
    </row>
    <row r="865" spans="1:51" ht="24" customHeight="1">
      <c r="A865" s="64"/>
      <c r="B865" s="11"/>
      <c r="C865" s="1000" t="s">
        <v>5325</v>
      </c>
      <c r="D865" s="866"/>
      <c r="E865" s="866"/>
      <c r="F865" s="866"/>
      <c r="G865" s="866"/>
      <c r="H865" s="866"/>
      <c r="I865" s="866"/>
      <c r="J865" s="866"/>
      <c r="K865" s="866"/>
      <c r="L865" s="866"/>
      <c r="M865" s="866"/>
      <c r="N865" s="866"/>
      <c r="O865" s="866"/>
      <c r="P865" s="866"/>
      <c r="Q865" s="866"/>
      <c r="R865" s="866"/>
      <c r="S865" s="866"/>
      <c r="T865" s="866"/>
      <c r="U865" s="866"/>
      <c r="V865" s="866"/>
      <c r="W865" s="866"/>
      <c r="X865" s="866"/>
      <c r="Y865" s="866"/>
      <c r="Z865" s="866"/>
      <c r="AA865" s="866"/>
      <c r="AB865" s="866"/>
      <c r="AC865" s="866"/>
      <c r="AD865" s="866"/>
    </row>
    <row r="866" spans="1:51" ht="60" customHeight="1">
      <c r="A866" s="64"/>
      <c r="B866" s="11"/>
      <c r="C866" s="1019"/>
      <c r="D866" s="884"/>
      <c r="E866" s="884"/>
      <c r="F866" s="884"/>
      <c r="G866" s="884"/>
      <c r="H866" s="884"/>
      <c r="I866" s="884"/>
      <c r="J866" s="884"/>
      <c r="K866" s="884"/>
      <c r="L866" s="884"/>
      <c r="M866" s="884"/>
      <c r="N866" s="884"/>
      <c r="O866" s="884"/>
      <c r="P866" s="884"/>
      <c r="Q866" s="884"/>
      <c r="R866" s="884"/>
      <c r="S866" s="884"/>
      <c r="T866" s="884"/>
      <c r="U866" s="884"/>
      <c r="V866" s="884"/>
      <c r="W866" s="884"/>
      <c r="X866" s="884"/>
      <c r="Y866" s="884"/>
      <c r="Z866" s="884"/>
      <c r="AA866" s="884"/>
      <c r="AB866" s="884"/>
      <c r="AC866" s="884"/>
      <c r="AD866" s="885"/>
    </row>
    <row r="867" spans="1:51" ht="15" customHeight="1">
      <c r="A867" s="64"/>
      <c r="B867" s="988" t="str">
        <f>AJ863</f>
        <v/>
      </c>
      <c r="C867" s="866"/>
      <c r="D867" s="866"/>
      <c r="E867" s="866"/>
      <c r="F867" s="866"/>
      <c r="G867" s="866"/>
      <c r="H867" s="866"/>
      <c r="I867" s="866"/>
      <c r="J867" s="866"/>
      <c r="K867" s="866"/>
      <c r="L867" s="866"/>
      <c r="M867" s="866"/>
      <c r="N867" s="866"/>
      <c r="O867" s="866"/>
      <c r="P867" s="866"/>
      <c r="Q867" s="866"/>
      <c r="R867" s="866"/>
      <c r="S867" s="866"/>
      <c r="T867" s="866"/>
      <c r="U867" s="866"/>
      <c r="V867" s="866"/>
      <c r="W867" s="866"/>
      <c r="X867" s="866"/>
      <c r="Y867" s="866"/>
      <c r="Z867" s="866"/>
      <c r="AA867" s="866"/>
      <c r="AB867" s="866"/>
      <c r="AC867" s="866"/>
      <c r="AD867" s="866"/>
    </row>
    <row r="868" spans="1:51" ht="15" customHeight="1">
      <c r="A868" s="64"/>
      <c r="B868" s="1005" t="str">
        <f>IF(SUM(COUNTIF(S742:AD862,"NS"))&lt;&gt;0,"Alerta: debido a que cuenta con registros NS, debe proporcionar una justificación en el area de comentarios al final de la pregunta","")</f>
        <v/>
      </c>
      <c r="C868" s="866"/>
      <c r="D868" s="866"/>
      <c r="E868" s="866"/>
      <c r="F868" s="866"/>
      <c r="G868" s="866"/>
      <c r="H868" s="866"/>
      <c r="I868" s="866"/>
      <c r="J868" s="866"/>
      <c r="K868" s="866"/>
      <c r="L868" s="866"/>
      <c r="M868" s="866"/>
      <c r="N868" s="866"/>
      <c r="O868" s="866"/>
      <c r="P868" s="866"/>
      <c r="Q868" s="866"/>
      <c r="R868" s="866"/>
      <c r="S868" s="866"/>
      <c r="T868" s="866"/>
      <c r="U868" s="866"/>
      <c r="V868" s="866"/>
      <c r="W868" s="866"/>
      <c r="X868" s="866"/>
      <c r="Y868" s="866"/>
      <c r="Z868" s="866"/>
      <c r="AA868" s="866"/>
      <c r="AB868" s="866"/>
      <c r="AC868" s="866"/>
      <c r="AD868" s="866"/>
      <c r="AE868" s="866"/>
    </row>
    <row r="869" spans="1:51" ht="15" customHeight="1">
      <c r="A869" s="64"/>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row>
    <row r="870" spans="1:51" ht="15" customHeight="1">
      <c r="A870" s="64"/>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row>
    <row r="871" spans="1:51" ht="15" customHeight="1">
      <c r="A871" s="64"/>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row>
    <row r="872" spans="1:51" ht="15" customHeight="1">
      <c r="A872" s="64"/>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row>
    <row r="873" spans="1:51" ht="36" customHeight="1">
      <c r="A873" s="69" t="s">
        <v>5783</v>
      </c>
      <c r="B873" s="1089" t="s">
        <v>5784</v>
      </c>
      <c r="C873" s="866"/>
      <c r="D873" s="866"/>
      <c r="E873" s="866"/>
      <c r="F873" s="866"/>
      <c r="G873" s="866"/>
      <c r="H873" s="866"/>
      <c r="I873" s="866"/>
      <c r="J873" s="866"/>
      <c r="K873" s="866"/>
      <c r="L873" s="866"/>
      <c r="M873" s="866"/>
      <c r="N873" s="866"/>
      <c r="O873" s="866"/>
      <c r="P873" s="866"/>
      <c r="Q873" s="866"/>
      <c r="R873" s="866"/>
      <c r="S873" s="866"/>
      <c r="T873" s="866"/>
      <c r="U873" s="866"/>
      <c r="V873" s="866"/>
      <c r="W873" s="866"/>
      <c r="X873" s="866"/>
      <c r="Y873" s="866"/>
      <c r="Z873" s="866"/>
      <c r="AA873" s="866"/>
      <c r="AB873" s="866"/>
      <c r="AC873" s="866"/>
      <c r="AD873" s="866"/>
    </row>
    <row r="874" spans="1:51" ht="36" customHeight="1">
      <c r="A874" s="69"/>
      <c r="C874" s="1000" t="s">
        <v>5785</v>
      </c>
      <c r="D874" s="866"/>
      <c r="E874" s="866"/>
      <c r="F874" s="866"/>
      <c r="G874" s="866"/>
      <c r="H874" s="866"/>
      <c r="I874" s="866"/>
      <c r="J874" s="866"/>
      <c r="K874" s="866"/>
      <c r="L874" s="866"/>
      <c r="M874" s="866"/>
      <c r="N874" s="866"/>
      <c r="O874" s="866"/>
      <c r="P874" s="866"/>
      <c r="Q874" s="866"/>
      <c r="R874" s="866"/>
      <c r="S874" s="866"/>
      <c r="T874" s="866"/>
      <c r="U874" s="866"/>
      <c r="V874" s="866"/>
      <c r="W874" s="866"/>
      <c r="X874" s="866"/>
      <c r="Y874" s="866"/>
      <c r="Z874" s="866"/>
      <c r="AA874" s="866"/>
      <c r="AB874" s="866"/>
      <c r="AC874" s="866"/>
      <c r="AD874" s="866"/>
    </row>
    <row r="875" spans="1:51" ht="36" customHeight="1">
      <c r="A875" s="69"/>
      <c r="B875" s="55"/>
      <c r="C875" s="1061" t="s">
        <v>5786</v>
      </c>
      <c r="D875" s="866"/>
      <c r="E875" s="866"/>
      <c r="F875" s="866"/>
      <c r="G875" s="866"/>
      <c r="H875" s="866"/>
      <c r="I875" s="866"/>
      <c r="J875" s="866"/>
      <c r="K875" s="866"/>
      <c r="L875" s="866"/>
      <c r="M875" s="866"/>
      <c r="N875" s="866"/>
      <c r="O875" s="866"/>
      <c r="P875" s="866"/>
      <c r="Q875" s="866"/>
      <c r="R875" s="866"/>
      <c r="S875" s="866"/>
      <c r="T875" s="866"/>
      <c r="U875" s="866"/>
      <c r="V875" s="866"/>
      <c r="W875" s="866"/>
      <c r="X875" s="866"/>
      <c r="Y875" s="866"/>
      <c r="Z875" s="866"/>
      <c r="AA875" s="866"/>
      <c r="AB875" s="866"/>
      <c r="AC875" s="866"/>
      <c r="AD875" s="866"/>
    </row>
    <row r="876" spans="1:51" ht="36" customHeight="1">
      <c r="A876" s="69"/>
      <c r="B876" s="55"/>
      <c r="C876" s="1000" t="s">
        <v>5787</v>
      </c>
      <c r="D876" s="866"/>
      <c r="E876" s="866"/>
      <c r="F876" s="866"/>
      <c r="G876" s="866"/>
      <c r="H876" s="866"/>
      <c r="I876" s="866"/>
      <c r="J876" s="866"/>
      <c r="K876" s="866"/>
      <c r="L876" s="866"/>
      <c r="M876" s="866"/>
      <c r="N876" s="866"/>
      <c r="O876" s="866"/>
      <c r="P876" s="866"/>
      <c r="Q876" s="866"/>
      <c r="R876" s="866"/>
      <c r="S876" s="866"/>
      <c r="T876" s="866"/>
      <c r="U876" s="866"/>
      <c r="V876" s="866"/>
      <c r="W876" s="866"/>
      <c r="X876" s="866"/>
      <c r="Y876" s="866"/>
      <c r="Z876" s="866"/>
      <c r="AA876" s="866"/>
      <c r="AB876" s="866"/>
      <c r="AC876" s="866"/>
      <c r="AD876" s="866"/>
    </row>
    <row r="877" spans="1:51" ht="24" customHeight="1">
      <c r="A877" s="64"/>
      <c r="B877" s="11"/>
      <c r="C877" s="999" t="s">
        <v>5757</v>
      </c>
      <c r="D877" s="866"/>
      <c r="E877" s="866"/>
      <c r="F877" s="866"/>
      <c r="G877" s="866"/>
      <c r="H877" s="866"/>
      <c r="I877" s="866"/>
      <c r="J877" s="866"/>
      <c r="K877" s="866"/>
      <c r="L877" s="866"/>
      <c r="M877" s="866"/>
      <c r="N877" s="866"/>
      <c r="O877" s="866"/>
      <c r="P877" s="866"/>
      <c r="Q877" s="866"/>
      <c r="R877" s="866"/>
      <c r="S877" s="866"/>
      <c r="T877" s="866"/>
      <c r="U877" s="866"/>
      <c r="V877" s="866"/>
      <c r="W877" s="866"/>
      <c r="X877" s="866"/>
      <c r="Y877" s="866"/>
      <c r="Z877" s="866"/>
      <c r="AA877" s="866"/>
      <c r="AB877" s="866"/>
      <c r="AC877" s="866"/>
      <c r="AD877" s="866"/>
    </row>
    <row r="878" spans="1:51" ht="15" customHeight="1">
      <c r="A878" s="64"/>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row>
    <row r="879" spans="1:51" ht="24" customHeight="1">
      <c r="A879" s="64"/>
      <c r="B879" s="55"/>
      <c r="C879" s="995" t="s">
        <v>5109</v>
      </c>
      <c r="D879" s="1009"/>
      <c r="E879" s="1009"/>
      <c r="F879" s="1009"/>
      <c r="G879" s="1009"/>
      <c r="H879" s="1009"/>
      <c r="I879" s="1009"/>
      <c r="J879" s="1009"/>
      <c r="K879" s="1009"/>
      <c r="L879" s="1009"/>
      <c r="M879" s="1009"/>
      <c r="N879" s="1010"/>
      <c r="O879" s="1006" t="s">
        <v>5788</v>
      </c>
      <c r="P879" s="889"/>
      <c r="Q879" s="889"/>
      <c r="R879" s="889"/>
      <c r="S879" s="889"/>
      <c r="T879" s="889"/>
      <c r="U879" s="889"/>
      <c r="V879" s="889"/>
      <c r="W879" s="889"/>
      <c r="X879" s="889"/>
      <c r="Y879" s="889"/>
      <c r="Z879" s="889"/>
      <c r="AA879" s="889"/>
      <c r="AB879" s="889"/>
      <c r="AC879" s="889"/>
      <c r="AD879" s="890"/>
    </row>
    <row r="880" spans="1:51" ht="15" customHeight="1">
      <c r="A880" s="64"/>
      <c r="B880" s="11"/>
      <c r="C880" s="1044"/>
      <c r="D880" s="866"/>
      <c r="E880" s="866"/>
      <c r="F880" s="866"/>
      <c r="G880" s="866"/>
      <c r="H880" s="866"/>
      <c r="I880" s="866"/>
      <c r="J880" s="866"/>
      <c r="K880" s="866"/>
      <c r="L880" s="866"/>
      <c r="M880" s="866"/>
      <c r="N880" s="952"/>
      <c r="O880" s="995" t="s">
        <v>5400</v>
      </c>
      <c r="P880" s="1010"/>
      <c r="Q880" s="1067" t="s">
        <v>5789</v>
      </c>
      <c r="R880" s="889"/>
      <c r="S880" s="889"/>
      <c r="T880" s="889"/>
      <c r="U880" s="889"/>
      <c r="V880" s="889"/>
      <c r="W880" s="889"/>
      <c r="X880" s="889"/>
      <c r="Y880" s="889"/>
      <c r="Z880" s="889"/>
      <c r="AA880" s="889"/>
      <c r="AB880" s="889"/>
      <c r="AC880" s="889"/>
      <c r="AD880" s="890"/>
      <c r="AG880" s="479" t="s">
        <v>5379</v>
      </c>
      <c r="AH880" s="1054" t="s">
        <v>5790</v>
      </c>
      <c r="AI880" s="1038"/>
      <c r="AJ880" s="1055"/>
      <c r="AK880" s="1056" t="s">
        <v>5106</v>
      </c>
      <c r="AL880" s="1056"/>
      <c r="AM880" s="1056"/>
      <c r="AN880" s="1056"/>
      <c r="AO880" s="1056"/>
      <c r="AP880" s="1056"/>
      <c r="AQ880" s="1056"/>
      <c r="AR880" s="1045" t="s">
        <v>5791</v>
      </c>
      <c r="AS880" s="1038"/>
      <c r="AT880" s="1038"/>
      <c r="AU880" s="715" t="s">
        <v>5351</v>
      </c>
      <c r="AV880" s="63"/>
      <c r="AW880" s="986" t="s">
        <v>5108</v>
      </c>
      <c r="AX880" s="987"/>
      <c r="AY880" s="987"/>
    </row>
    <row r="881" spans="1:51" ht="144" customHeight="1">
      <c r="A881" s="64"/>
      <c r="B881" s="11"/>
      <c r="C881" s="1022"/>
      <c r="D881" s="974"/>
      <c r="E881" s="974"/>
      <c r="F881" s="974"/>
      <c r="G881" s="974"/>
      <c r="H881" s="974"/>
      <c r="I881" s="974"/>
      <c r="J881" s="974"/>
      <c r="K881" s="974"/>
      <c r="L881" s="974"/>
      <c r="M881" s="974"/>
      <c r="N881" s="975"/>
      <c r="O881" s="1022"/>
      <c r="P881" s="975"/>
      <c r="Q881" s="1023" t="s">
        <v>5792</v>
      </c>
      <c r="R881" s="890"/>
      <c r="S881" s="1023" t="s">
        <v>5793</v>
      </c>
      <c r="T881" s="890"/>
      <c r="U881" s="1023" t="s">
        <v>5794</v>
      </c>
      <c r="V881" s="890"/>
      <c r="W881" s="1023" t="s">
        <v>5795</v>
      </c>
      <c r="X881" s="890"/>
      <c r="Y881" s="1023" t="s">
        <v>5796</v>
      </c>
      <c r="Z881" s="890"/>
      <c r="AA881" s="1023" t="s">
        <v>5775</v>
      </c>
      <c r="AB881" s="890"/>
      <c r="AC881" s="1023" t="s">
        <v>5606</v>
      </c>
      <c r="AD881" s="890"/>
      <c r="AG881" s="480" t="s">
        <v>5797</v>
      </c>
      <c r="AH881" s="369" t="s">
        <v>5482</v>
      </c>
      <c r="AI881" s="298" t="s">
        <v>5500</v>
      </c>
      <c r="AJ881" s="776" t="s">
        <v>5119</v>
      </c>
      <c r="AK881" s="483" t="s">
        <v>5798</v>
      </c>
      <c r="AL881" s="484" t="s">
        <v>5799</v>
      </c>
      <c r="AM881" s="485" t="s">
        <v>5800</v>
      </c>
      <c r="AN881" s="486" t="s">
        <v>5801</v>
      </c>
      <c r="AO881" s="487" t="s">
        <v>5802</v>
      </c>
      <c r="AP881" s="491" t="s">
        <v>5803</v>
      </c>
      <c r="AQ881" s="489" t="s">
        <v>5410</v>
      </c>
      <c r="AR881" s="291" t="s">
        <v>5482</v>
      </c>
      <c r="AS881" s="292" t="s">
        <v>5500</v>
      </c>
      <c r="AT881" s="295" t="s">
        <v>5119</v>
      </c>
      <c r="AU881" s="715" t="s">
        <v>5410</v>
      </c>
      <c r="AV881" s="289" t="s">
        <v>5116</v>
      </c>
      <c r="AW881" s="291" t="s">
        <v>5117</v>
      </c>
      <c r="AX881" s="298" t="s">
        <v>5118</v>
      </c>
      <c r="AY881" s="295" t="s">
        <v>5119</v>
      </c>
    </row>
    <row r="882" spans="1:51" ht="15" customHeight="1">
      <c r="A882" s="64"/>
      <c r="B882" s="11"/>
      <c r="C882" s="267" t="s">
        <v>5743</v>
      </c>
      <c r="D882" s="1020" t="s">
        <v>5761</v>
      </c>
      <c r="E882" s="889"/>
      <c r="F882" s="889"/>
      <c r="G882" s="889"/>
      <c r="H882" s="889"/>
      <c r="I882" s="889"/>
      <c r="J882" s="889"/>
      <c r="K882" s="889"/>
      <c r="L882" s="889"/>
      <c r="M882" s="889"/>
      <c r="N882" s="890"/>
      <c r="O882" s="1041"/>
      <c r="P882" s="1043"/>
      <c r="Q882" s="1041"/>
      <c r="R882" s="1043"/>
      <c r="S882" s="1041"/>
      <c r="T882" s="1043"/>
      <c r="U882" s="1041"/>
      <c r="V882" s="1043"/>
      <c r="W882" s="1041"/>
      <c r="X882" s="1043"/>
      <c r="Y882" s="1041"/>
      <c r="Z882" s="1043"/>
      <c r="AA882" s="1041"/>
      <c r="AB882" s="1043"/>
      <c r="AC882" s="1041"/>
      <c r="AD882" s="1043"/>
      <c r="AG882" s="481">
        <f>IF(OR(O882="NS",Q882="NS",S882="NS",U882="NS",W882="NS",Y882="NS",AA882="NS",AC882="NS"),0,IF(AND(O882="NA",Q882="NA",S882="NA",U882="NA",W882="NA",Y882="NA",AA882="NA",AC882="NA"),0,IF(O882&lt;=SUM(Q882:AD882),0,1)))</f>
        <v>0</v>
      </c>
      <c r="AH882" s="338">
        <f>IF(SUM(AG882)=0,0,1)</f>
        <v>0</v>
      </c>
      <c r="AI882" s="294" t="str">
        <f>IF(AH882=0,"",
IF(SUM(AH882:AH882)=1,AJ882,
IF(AH1003&gt;SUM(AH882:AH882),_xlfn.CONCAT(", ",AJ882),
IF(AH1003=SUM(AH882:AH882),_xlfn.CONCAT(" y ",AJ882)))))</f>
        <v/>
      </c>
      <c r="AJ882" s="368" t="s">
        <v>5745</v>
      </c>
      <c r="AK882" s="374">
        <f>IF(OR(Q882="NS",$O882="NS"),0,IF(AND(Q882="NA",$O882="NA"),0,IF(Q882&lt;=$O882,0,1)))</f>
        <v>0</v>
      </c>
      <c r="AL882" s="375">
        <f>IF(OR(S882="NS",$O882="NS"),0,IF(AND(S882="NA",$O882="NA"),0,IF(S882&lt;=$O882,0,1)))</f>
        <v>0</v>
      </c>
      <c r="AM882" s="376">
        <f>IF(OR(U882="NS",$O882="NS"),0,IF(AND(U882="NA",$O882="NA"),0,IF(U882&lt;=$O882,0,1)))</f>
        <v>0</v>
      </c>
      <c r="AN882" s="482">
        <f>IF(OR(W882="NS",$O882="NS"),0,IF(AND(W882="NA",$O882="NA"),0,IF(W882&lt;=$O882,0,1)))</f>
        <v>0</v>
      </c>
      <c r="AO882" s="488">
        <f>IF(OR(Y882="NS",$O882="NS"),0,IF(AND(Y882="NA",$O882="NA"),0,IF(Y882&lt;=$O882,0,1)))</f>
        <v>0</v>
      </c>
      <c r="AP882" s="492">
        <f>IF(OR(AA882="NS",$O882="NS"),0,IF(AND(AA882="NA",$O882="NA"),0,IF(AA882&lt;=$O882,0,1)))</f>
        <v>0</v>
      </c>
      <c r="AQ882" s="490">
        <f>IF(OR(AC882="NS",$O882="NS"),0,IF(AND(AC882="NA",$O882="NA"),0,IF(AC882&lt;=$O882,0,1)))</f>
        <v>0</v>
      </c>
      <c r="AR882" s="293">
        <f>IF(SUM(AK882:AQ882)=0,0,1)</f>
        <v>0</v>
      </c>
      <c r="AS882" s="294" t="str">
        <f>IF(AR882=0,"",
IF(SUM(AR882:AR882)=1,AT882,
IF(AR1003&gt;SUM(AR882:AR882),_xlfn.CONCAT(", ",AT882),
IF(AR1003=SUM(AR882:AR882),_xlfn.CONCAT(" y ",AT882)))))</f>
        <v/>
      </c>
      <c r="AT882" s="89" t="s">
        <v>5745</v>
      </c>
      <c r="AU882" s="775">
        <f>IF(SUM(AC882:AD1002)&gt;0,1,0)</f>
        <v>0</v>
      </c>
      <c r="AV882" s="290">
        <f>IF(AND(COUNTBLANK(D882)=0,OR(COUNTA(O882:AD882)=8,COUNTA(O882:AD882)=0)),0,1)</f>
        <v>0</v>
      </c>
      <c r="AW882" s="293">
        <f>IF(AV882=0,0,1)</f>
        <v>0</v>
      </c>
      <c r="AX882" s="294" t="str">
        <f>IF(AW882=0,"",
IF(SUM(AW882:AW882)=1,AY882,
IF(AW1003&gt;SUM(AW882:AW882),_xlfn.CONCAT(", ",AY882),
IF(AW1003=SUM(AW882:AW882),_xlfn.CONCAT(" y ",AY882)))))</f>
        <v/>
      </c>
      <c r="AY882" s="89" t="s">
        <v>5745</v>
      </c>
    </row>
    <row r="883" spans="1:51" ht="15" customHeight="1">
      <c r="A883" s="64"/>
      <c r="B883" s="11"/>
      <c r="C883" s="58" t="s">
        <v>5043</v>
      </c>
      <c r="D883" s="1020" t="str">
        <f>IF(CNGE_2025_M1_Secc5_Sub1!$D31="","",CNGE_2025_M1_Secc5_Sub1!$D31)</f>
        <v/>
      </c>
      <c r="E883" s="889"/>
      <c r="F883" s="889"/>
      <c r="G883" s="889"/>
      <c r="H883" s="889"/>
      <c r="I883" s="889"/>
      <c r="J883" s="889"/>
      <c r="K883" s="889"/>
      <c r="L883" s="889"/>
      <c r="M883" s="889"/>
      <c r="N883" s="890"/>
      <c r="O883" s="1041"/>
      <c r="P883" s="1043"/>
      <c r="Q883" s="1041"/>
      <c r="R883" s="1043"/>
      <c r="S883" s="1041"/>
      <c r="T883" s="1043"/>
      <c r="U883" s="1041"/>
      <c r="V883" s="1043"/>
      <c r="W883" s="1041"/>
      <c r="X883" s="1043"/>
      <c r="Y883" s="1041"/>
      <c r="Z883" s="1043"/>
      <c r="AA883" s="1041"/>
      <c r="AB883" s="1043"/>
      <c r="AC883" s="1041"/>
      <c r="AD883" s="1043"/>
      <c r="AG883" s="481">
        <f t="shared" ref="AG883:AG913" si="120">IF(OR(O883="NS",Q883="NS",S883="NS",U883="NS",W883="NS",Y883="NS",AA883="NS",AC883="NS"),0,IF(AND(O883="NA",Q883="NA",S883="NA",U883="NA",W883="NA",Y883="NA",AA883="NA",AC883="NA"),0,IF(O883&lt;=SUM(Q883:AD883),0,1)))</f>
        <v>0</v>
      </c>
      <c r="AH883" s="338">
        <f t="shared" ref="AH883:AH913" si="121">IF(SUM(AG883)=0,0,1)</f>
        <v>0</v>
      </c>
      <c r="AI883" s="294" t="str">
        <f>IF(AH883=0,"",
IF(SUM($AH$882:AH883)=1,AJ883,
IF($AH$1003&gt;SUM($AH$882:AH883),_xlfn.CONCAT(", ",AJ883),
IF($AH$1003=SUM($AH$882:AH883),_xlfn.CONCAT(" y ",AJ883)))))</f>
        <v/>
      </c>
      <c r="AJ883" s="368" t="s">
        <v>5120</v>
      </c>
      <c r="AK883" s="374">
        <f t="shared" ref="AK883:AK913" si="122">IF(OR(Q883="NS",$O883="NS"),0,IF(AND(Q883="NA",$O883="NA"),0,IF(Q883&lt;=$O883,0,1)))</f>
        <v>0</v>
      </c>
      <c r="AL883" s="375">
        <f t="shared" ref="AL883:AL913" si="123">IF(OR(S883="NS",$O883="NS"),0,IF(AND(S883="NA",$O883="NA"),0,IF(S883&lt;=$O883,0,1)))</f>
        <v>0</v>
      </c>
      <c r="AM883" s="376">
        <f t="shared" ref="AM883:AM913" si="124">IF(OR(U883="NS",$O883="NS"),0,IF(AND(U883="NA",$O883="NA"),0,IF(U883&lt;=$O883,0,1)))</f>
        <v>0</v>
      </c>
      <c r="AN883" s="482">
        <f t="shared" ref="AN883:AN913" si="125">IF(OR(W883="NS",$O883="NS"),0,IF(AND(W883="NA",$O883="NA"),0,IF(W883&lt;=$O883,0,1)))</f>
        <v>0</v>
      </c>
      <c r="AO883" s="488">
        <f t="shared" ref="AO883:AO913" si="126">IF(OR(Y883="NS",$O883="NS"),0,IF(AND(Y883="NA",$O883="NA"),0,IF(Y883&lt;=$O883,0,1)))</f>
        <v>0</v>
      </c>
      <c r="AP883" s="492">
        <f t="shared" ref="AP883:AP913" si="127">IF(OR(AA883="NS",$O883="NS"),0,IF(AND(AA883="NA",$O883="NA"),0,IF(AA883&lt;=$O883,0,1)))</f>
        <v>0</v>
      </c>
      <c r="AQ883" s="490">
        <f t="shared" ref="AQ883:AQ913" si="128">IF(OR(AC883="NS",$O883="NS"),0,IF(AND(AC883="NA",$O883="NA"),0,IF(AC883&lt;=$O883,0,1)))</f>
        <v>0</v>
      </c>
      <c r="AR883" s="293">
        <f t="shared" ref="AR883:AR946" si="129">IF(SUM(AK883:AQ883)=0,0,1)</f>
        <v>0</v>
      </c>
      <c r="AS883" s="294" t="str">
        <f>IF(AR883=0,"",
IF(SUM($AR$882:AR883)=1,AT883,
IF($AR$1003&gt;SUM($AR$882:AR883),_xlfn.CONCAT(", ",AT883),
IF($AR$1003=SUM($AR$882:AR883),_xlfn.CONCAT(" y ",AT883)))))</f>
        <v/>
      </c>
      <c r="AT883" s="89" t="s">
        <v>5120</v>
      </c>
      <c r="AV883" s="290">
        <f t="shared" ref="AV883:AV914" si="130">IF(AND(COUNTBLANK(D883)=0,COUNTA(O883:AD883)=8),0,IF(AND(COUNTBLANK(D883)=1,COUNTA(O883:AD883)=0),0,1))</f>
        <v>0</v>
      </c>
      <c r="AW883" s="293">
        <f t="shared" ref="AW883:AW913" si="131">IF(AV883=0,0,1)</f>
        <v>0</v>
      </c>
      <c r="AX883" s="294" t="str">
        <f>IF(AW883=0,"",
IF(SUM($AW$882:AW883)=1,AY883,
IF($AW$1003&gt;SUM($AW$882:AW883),_xlfn.CONCAT(", ",AY883),
IF($AW$1003=SUM($AW$882:AW883),_xlfn.CONCAT(" y ",AY883)))))</f>
        <v/>
      </c>
      <c r="AY883" s="89" t="s">
        <v>5120</v>
      </c>
    </row>
    <row r="884" spans="1:51" ht="15" customHeight="1">
      <c r="A884" s="64"/>
      <c r="B884" s="11"/>
      <c r="C884" s="58" t="s">
        <v>5045</v>
      </c>
      <c r="D884" s="1020" t="str">
        <f>IF(CNGE_2025_M1_Secc5_Sub1!$D32="","",CNGE_2025_M1_Secc5_Sub1!$D32)</f>
        <v/>
      </c>
      <c r="E884" s="889"/>
      <c r="F884" s="889"/>
      <c r="G884" s="889"/>
      <c r="H884" s="889"/>
      <c r="I884" s="889"/>
      <c r="J884" s="889"/>
      <c r="K884" s="889"/>
      <c r="L884" s="889"/>
      <c r="M884" s="889"/>
      <c r="N884" s="890"/>
      <c r="O884" s="1041"/>
      <c r="P884" s="1043"/>
      <c r="Q884" s="1041"/>
      <c r="R884" s="1043"/>
      <c r="S884" s="1041"/>
      <c r="T884" s="1043"/>
      <c r="U884" s="1041"/>
      <c r="V884" s="1043"/>
      <c r="W884" s="1041"/>
      <c r="X884" s="1043"/>
      <c r="Y884" s="1041"/>
      <c r="Z884" s="1043"/>
      <c r="AA884" s="1041"/>
      <c r="AB884" s="1043"/>
      <c r="AC884" s="1041"/>
      <c r="AD884" s="1043"/>
      <c r="AG884" s="481">
        <f t="shared" si="120"/>
        <v>0</v>
      </c>
      <c r="AH884" s="338">
        <f t="shared" si="121"/>
        <v>0</v>
      </c>
      <c r="AI884" s="294" t="str">
        <f>IF(AH884=0,"",
IF(SUM($AH$882:AH884)=1,AJ884,
IF($AH$1003&gt;SUM($AH$882:AH884),_xlfn.CONCAT(", ",AJ884),
IF($AH$1003=SUM($AH$882:AH884),_xlfn.CONCAT(" y ",AJ884)))))</f>
        <v/>
      </c>
      <c r="AJ884" s="368" t="s">
        <v>5121</v>
      </c>
      <c r="AK884" s="374">
        <f t="shared" si="122"/>
        <v>0</v>
      </c>
      <c r="AL884" s="375">
        <f t="shared" si="123"/>
        <v>0</v>
      </c>
      <c r="AM884" s="376">
        <f t="shared" si="124"/>
        <v>0</v>
      </c>
      <c r="AN884" s="482">
        <f t="shared" si="125"/>
        <v>0</v>
      </c>
      <c r="AO884" s="488">
        <f t="shared" si="126"/>
        <v>0</v>
      </c>
      <c r="AP884" s="492">
        <f t="shared" si="127"/>
        <v>0</v>
      </c>
      <c r="AQ884" s="490">
        <f t="shared" si="128"/>
        <v>0</v>
      </c>
      <c r="AR884" s="293">
        <f t="shared" si="129"/>
        <v>0</v>
      </c>
      <c r="AS884" s="294" t="str">
        <f>IF(AR884=0,"",
IF(SUM($AR$882:AR884)=1,AT884,
IF($AR$1003&gt;SUM($AR$882:AR884),_xlfn.CONCAT(", ",AT884),
IF($AR$1003=SUM($AR$882:AR884),_xlfn.CONCAT(" y ",AT884)))))</f>
        <v/>
      </c>
      <c r="AT884" s="89" t="s">
        <v>5121</v>
      </c>
      <c r="AV884" s="290">
        <f t="shared" si="130"/>
        <v>0</v>
      </c>
      <c r="AW884" s="293">
        <f t="shared" si="131"/>
        <v>0</v>
      </c>
      <c r="AX884" s="294" t="str">
        <f>IF(AW884=0,"",
IF(SUM($AW$882:AW884)=1,AY884,
IF($AW$1003&gt;SUM($AW$882:AW884),_xlfn.CONCAT(", ",AY884),
IF($AW$1003=SUM($AW$882:AW884),_xlfn.CONCAT(" y ",AY884)))))</f>
        <v/>
      </c>
      <c r="AY884" s="89" t="s">
        <v>5121</v>
      </c>
    </row>
    <row r="885" spans="1:51" ht="15" customHeight="1">
      <c r="A885" s="64"/>
      <c r="B885" s="11"/>
      <c r="C885" s="58" t="s">
        <v>5047</v>
      </c>
      <c r="D885" s="1020" t="str">
        <f>IF(CNGE_2025_M1_Secc5_Sub1!$D33="","",CNGE_2025_M1_Secc5_Sub1!$D33)</f>
        <v/>
      </c>
      <c r="E885" s="889"/>
      <c r="F885" s="889"/>
      <c r="G885" s="889"/>
      <c r="H885" s="889"/>
      <c r="I885" s="889"/>
      <c r="J885" s="889"/>
      <c r="K885" s="889"/>
      <c r="L885" s="889"/>
      <c r="M885" s="889"/>
      <c r="N885" s="890"/>
      <c r="O885" s="1041"/>
      <c r="P885" s="1043"/>
      <c r="Q885" s="1041"/>
      <c r="R885" s="1043"/>
      <c r="S885" s="1041"/>
      <c r="T885" s="1043"/>
      <c r="U885" s="1041"/>
      <c r="V885" s="1043"/>
      <c r="W885" s="1041"/>
      <c r="X885" s="1043"/>
      <c r="Y885" s="1041"/>
      <c r="Z885" s="1043"/>
      <c r="AA885" s="1041"/>
      <c r="AB885" s="1043"/>
      <c r="AC885" s="1041"/>
      <c r="AD885" s="1043"/>
      <c r="AG885" s="481">
        <f t="shared" si="120"/>
        <v>0</v>
      </c>
      <c r="AH885" s="338">
        <f t="shared" si="121"/>
        <v>0</v>
      </c>
      <c r="AI885" s="294" t="str">
        <f>IF(AH885=0,"",
IF(SUM($AH$882:AH885)=1,AJ885,
IF($AH$1003&gt;SUM($AH$882:AH885),_xlfn.CONCAT(", ",AJ885),
IF($AH$1003=SUM($AH$882:AH885),_xlfn.CONCAT(" y ",AJ885)))))</f>
        <v/>
      </c>
      <c r="AJ885" s="368" t="s">
        <v>5122</v>
      </c>
      <c r="AK885" s="374">
        <f t="shared" si="122"/>
        <v>0</v>
      </c>
      <c r="AL885" s="375">
        <f t="shared" si="123"/>
        <v>0</v>
      </c>
      <c r="AM885" s="376">
        <f t="shared" si="124"/>
        <v>0</v>
      </c>
      <c r="AN885" s="482">
        <f t="shared" si="125"/>
        <v>0</v>
      </c>
      <c r="AO885" s="488">
        <f t="shared" si="126"/>
        <v>0</v>
      </c>
      <c r="AP885" s="492">
        <f t="shared" si="127"/>
        <v>0</v>
      </c>
      <c r="AQ885" s="490">
        <f t="shared" si="128"/>
        <v>0</v>
      </c>
      <c r="AR885" s="293">
        <f t="shared" si="129"/>
        <v>0</v>
      </c>
      <c r="AS885" s="294" t="str">
        <f>IF(AR885=0,"",
IF(SUM($AR$882:AR885)=1,AT885,
IF($AR$1003&gt;SUM($AR$882:AR885),_xlfn.CONCAT(", ",AT885),
IF($AR$1003=SUM($AR$882:AR885),_xlfn.CONCAT(" y ",AT885)))))</f>
        <v/>
      </c>
      <c r="AT885" s="89" t="s">
        <v>5122</v>
      </c>
      <c r="AV885" s="290">
        <f t="shared" si="130"/>
        <v>0</v>
      </c>
      <c r="AW885" s="293">
        <f t="shared" si="131"/>
        <v>0</v>
      </c>
      <c r="AX885" s="294" t="str">
        <f>IF(AW885=0,"",
IF(SUM($AW$882:AW885)=1,AY885,
IF($AW$1003&gt;SUM($AW$882:AW885),_xlfn.CONCAT(", ",AY885),
IF($AW$1003=SUM($AW$882:AW885),_xlfn.CONCAT(" y ",AY885)))))</f>
        <v/>
      </c>
      <c r="AY885" s="89" t="s">
        <v>5122</v>
      </c>
    </row>
    <row r="886" spans="1:51" ht="15" customHeight="1">
      <c r="A886" s="64"/>
      <c r="B886" s="11"/>
      <c r="C886" s="58" t="s">
        <v>5049</v>
      </c>
      <c r="D886" s="1020" t="str">
        <f>IF(CNGE_2025_M1_Secc5_Sub1!$D34="","",CNGE_2025_M1_Secc5_Sub1!$D34)</f>
        <v/>
      </c>
      <c r="E886" s="889"/>
      <c r="F886" s="889"/>
      <c r="G886" s="889"/>
      <c r="H886" s="889"/>
      <c r="I886" s="889"/>
      <c r="J886" s="889"/>
      <c r="K886" s="889"/>
      <c r="L886" s="889"/>
      <c r="M886" s="889"/>
      <c r="N886" s="890"/>
      <c r="O886" s="1041"/>
      <c r="P886" s="1043"/>
      <c r="Q886" s="1041"/>
      <c r="R886" s="1043"/>
      <c r="S886" s="1041"/>
      <c r="T886" s="1043"/>
      <c r="U886" s="1041"/>
      <c r="V886" s="1043"/>
      <c r="W886" s="1041"/>
      <c r="X886" s="1043"/>
      <c r="Y886" s="1041"/>
      <c r="Z886" s="1043"/>
      <c r="AA886" s="1041"/>
      <c r="AB886" s="1043"/>
      <c r="AC886" s="1041"/>
      <c r="AD886" s="1043"/>
      <c r="AG886" s="481">
        <f t="shared" si="120"/>
        <v>0</v>
      </c>
      <c r="AH886" s="338">
        <f t="shared" si="121"/>
        <v>0</v>
      </c>
      <c r="AI886" s="294" t="str">
        <f>IF(AH886=0,"",
IF(SUM($AH$882:AH886)=1,AJ886,
IF($AH$1003&gt;SUM($AH$882:AH886),_xlfn.CONCAT(", ",AJ886),
IF($AH$1003=SUM($AH$882:AH886),_xlfn.CONCAT(" y ",AJ886)))))</f>
        <v/>
      </c>
      <c r="AJ886" s="368" t="s">
        <v>5123</v>
      </c>
      <c r="AK886" s="374">
        <f t="shared" si="122"/>
        <v>0</v>
      </c>
      <c r="AL886" s="375">
        <f t="shared" si="123"/>
        <v>0</v>
      </c>
      <c r="AM886" s="376">
        <f t="shared" si="124"/>
        <v>0</v>
      </c>
      <c r="AN886" s="482">
        <f t="shared" si="125"/>
        <v>0</v>
      </c>
      <c r="AO886" s="488">
        <f t="shared" si="126"/>
        <v>0</v>
      </c>
      <c r="AP886" s="492">
        <f t="shared" si="127"/>
        <v>0</v>
      </c>
      <c r="AQ886" s="490">
        <f t="shared" si="128"/>
        <v>0</v>
      </c>
      <c r="AR886" s="293">
        <f t="shared" si="129"/>
        <v>0</v>
      </c>
      <c r="AS886" s="294" t="str">
        <f>IF(AR886=0,"",
IF(SUM($AR$882:AR886)=1,AT886,
IF($AR$1003&gt;SUM($AR$882:AR886),_xlfn.CONCAT(", ",AT886),
IF($AR$1003=SUM($AR$882:AR886),_xlfn.CONCAT(" y ",AT886)))))</f>
        <v/>
      </c>
      <c r="AT886" s="89" t="s">
        <v>5123</v>
      </c>
      <c r="AV886" s="290">
        <f t="shared" si="130"/>
        <v>0</v>
      </c>
      <c r="AW886" s="293">
        <f t="shared" si="131"/>
        <v>0</v>
      </c>
      <c r="AX886" s="294" t="str">
        <f>IF(AW886=0,"",
IF(SUM($AW$882:AW886)=1,AY886,
IF($AW$1003&gt;SUM($AW$882:AW886),_xlfn.CONCAT(", ",AY886),
IF($AW$1003=SUM($AW$882:AW886),_xlfn.CONCAT(" y ",AY886)))))</f>
        <v/>
      </c>
      <c r="AY886" s="89" t="s">
        <v>5123</v>
      </c>
    </row>
    <row r="887" spans="1:51" ht="15" customHeight="1">
      <c r="A887" s="64"/>
      <c r="B887" s="11"/>
      <c r="C887" s="58" t="s">
        <v>5051</v>
      </c>
      <c r="D887" s="1020" t="str">
        <f>IF(CNGE_2025_M1_Secc5_Sub1!$D35="","",CNGE_2025_M1_Secc5_Sub1!$D35)</f>
        <v/>
      </c>
      <c r="E887" s="889"/>
      <c r="F887" s="889"/>
      <c r="G887" s="889"/>
      <c r="H887" s="889"/>
      <c r="I887" s="889"/>
      <c r="J887" s="889"/>
      <c r="K887" s="889"/>
      <c r="L887" s="889"/>
      <c r="M887" s="889"/>
      <c r="N887" s="890"/>
      <c r="O887" s="1041"/>
      <c r="P887" s="1043"/>
      <c r="Q887" s="1041"/>
      <c r="R887" s="1043"/>
      <c r="S887" s="1041"/>
      <c r="T887" s="1043"/>
      <c r="U887" s="1041"/>
      <c r="V887" s="1043"/>
      <c r="W887" s="1041"/>
      <c r="X887" s="1043"/>
      <c r="Y887" s="1041"/>
      <c r="Z887" s="1043"/>
      <c r="AA887" s="1041"/>
      <c r="AB887" s="1043"/>
      <c r="AC887" s="1041"/>
      <c r="AD887" s="1043"/>
      <c r="AG887" s="481">
        <f t="shared" si="120"/>
        <v>0</v>
      </c>
      <c r="AH887" s="338">
        <f t="shared" si="121"/>
        <v>0</v>
      </c>
      <c r="AI887" s="294" t="str">
        <f>IF(AH887=0,"",
IF(SUM($AH$882:AH887)=1,AJ887,
IF($AH$1003&gt;SUM($AH$882:AH887),_xlfn.CONCAT(", ",AJ887),
IF($AH$1003=SUM($AH$882:AH887),_xlfn.CONCAT(" y ",AJ887)))))</f>
        <v/>
      </c>
      <c r="AJ887" s="368" t="s">
        <v>5124</v>
      </c>
      <c r="AK887" s="374">
        <f t="shared" si="122"/>
        <v>0</v>
      </c>
      <c r="AL887" s="375">
        <f t="shared" si="123"/>
        <v>0</v>
      </c>
      <c r="AM887" s="376">
        <f t="shared" si="124"/>
        <v>0</v>
      </c>
      <c r="AN887" s="482">
        <f t="shared" si="125"/>
        <v>0</v>
      </c>
      <c r="AO887" s="488">
        <f t="shared" si="126"/>
        <v>0</v>
      </c>
      <c r="AP887" s="492">
        <f t="shared" si="127"/>
        <v>0</v>
      </c>
      <c r="AQ887" s="490">
        <f t="shared" si="128"/>
        <v>0</v>
      </c>
      <c r="AR887" s="293">
        <f t="shared" si="129"/>
        <v>0</v>
      </c>
      <c r="AS887" s="294" t="str">
        <f>IF(AR887=0,"",
IF(SUM($AR$882:AR887)=1,AT887,
IF($AR$1003&gt;SUM($AR$882:AR887),_xlfn.CONCAT(", ",AT887),
IF($AR$1003=SUM($AR$882:AR887),_xlfn.CONCAT(" y ",AT887)))))</f>
        <v/>
      </c>
      <c r="AT887" s="89" t="s">
        <v>5124</v>
      </c>
      <c r="AV887" s="290">
        <f t="shared" si="130"/>
        <v>0</v>
      </c>
      <c r="AW887" s="293">
        <f t="shared" si="131"/>
        <v>0</v>
      </c>
      <c r="AX887" s="294" t="str">
        <f>IF(AW887=0,"",
IF(SUM($AW$882:AW887)=1,AY887,
IF($AW$1003&gt;SUM($AW$882:AW887),_xlfn.CONCAT(", ",AY887),
IF($AW$1003=SUM($AW$882:AW887),_xlfn.CONCAT(" y ",AY887)))))</f>
        <v/>
      </c>
      <c r="AY887" s="89" t="s">
        <v>5124</v>
      </c>
    </row>
    <row r="888" spans="1:51" ht="15" customHeight="1">
      <c r="A888" s="64"/>
      <c r="B888" s="11"/>
      <c r="C888" s="58" t="s">
        <v>5053</v>
      </c>
      <c r="D888" s="1020" t="str">
        <f>IF(CNGE_2025_M1_Secc5_Sub1!$D36="","",CNGE_2025_M1_Secc5_Sub1!$D36)</f>
        <v/>
      </c>
      <c r="E888" s="889"/>
      <c r="F888" s="889"/>
      <c r="G888" s="889"/>
      <c r="H888" s="889"/>
      <c r="I888" s="889"/>
      <c r="J888" s="889"/>
      <c r="K888" s="889"/>
      <c r="L888" s="889"/>
      <c r="M888" s="889"/>
      <c r="N888" s="890"/>
      <c r="O888" s="1041"/>
      <c r="P888" s="1043"/>
      <c r="Q888" s="1041"/>
      <c r="R888" s="1043"/>
      <c r="S888" s="1041"/>
      <c r="T888" s="1043"/>
      <c r="U888" s="1041"/>
      <c r="V888" s="1043"/>
      <c r="W888" s="1041"/>
      <c r="X888" s="1043"/>
      <c r="Y888" s="1041"/>
      <c r="Z888" s="1043"/>
      <c r="AA888" s="1041"/>
      <c r="AB888" s="1043"/>
      <c r="AC888" s="1041"/>
      <c r="AD888" s="1043"/>
      <c r="AG888" s="481">
        <f t="shared" si="120"/>
        <v>0</v>
      </c>
      <c r="AH888" s="338">
        <f t="shared" si="121"/>
        <v>0</v>
      </c>
      <c r="AI888" s="294" t="str">
        <f>IF(AH888=0,"",
IF(SUM($AH$882:AH888)=1,AJ888,
IF($AH$1003&gt;SUM($AH$882:AH888),_xlfn.CONCAT(", ",AJ888),
IF($AH$1003=SUM($AH$882:AH888),_xlfn.CONCAT(" y ",AJ888)))))</f>
        <v/>
      </c>
      <c r="AJ888" s="368" t="s">
        <v>5125</v>
      </c>
      <c r="AK888" s="374">
        <f t="shared" si="122"/>
        <v>0</v>
      </c>
      <c r="AL888" s="375">
        <f t="shared" si="123"/>
        <v>0</v>
      </c>
      <c r="AM888" s="376">
        <f t="shared" si="124"/>
        <v>0</v>
      </c>
      <c r="AN888" s="482">
        <f t="shared" si="125"/>
        <v>0</v>
      </c>
      <c r="AO888" s="488">
        <f t="shared" si="126"/>
        <v>0</v>
      </c>
      <c r="AP888" s="492">
        <f t="shared" si="127"/>
        <v>0</v>
      </c>
      <c r="AQ888" s="490">
        <f t="shared" si="128"/>
        <v>0</v>
      </c>
      <c r="AR888" s="293">
        <f t="shared" si="129"/>
        <v>0</v>
      </c>
      <c r="AS888" s="294" t="str">
        <f>IF(AR888=0,"",
IF(SUM($AR$882:AR888)=1,AT888,
IF($AR$1003&gt;SUM($AR$882:AR888),_xlfn.CONCAT(", ",AT888),
IF($AR$1003=SUM($AR$882:AR888),_xlfn.CONCAT(" y ",AT888)))))</f>
        <v/>
      </c>
      <c r="AT888" s="89" t="s">
        <v>5125</v>
      </c>
      <c r="AV888" s="290">
        <f t="shared" si="130"/>
        <v>0</v>
      </c>
      <c r="AW888" s="293">
        <f t="shared" si="131"/>
        <v>0</v>
      </c>
      <c r="AX888" s="294" t="str">
        <f>IF(AW888=0,"",
IF(SUM($AW$882:AW888)=1,AY888,
IF($AW$1003&gt;SUM($AW$882:AW888),_xlfn.CONCAT(", ",AY888),
IF($AW$1003=SUM($AW$882:AW888),_xlfn.CONCAT(" y ",AY888)))))</f>
        <v/>
      </c>
      <c r="AY888" s="89" t="s">
        <v>5125</v>
      </c>
    </row>
    <row r="889" spans="1:51" ht="15" customHeight="1">
      <c r="A889" s="64"/>
      <c r="B889" s="11"/>
      <c r="C889" s="58" t="s">
        <v>5055</v>
      </c>
      <c r="D889" s="1020" t="str">
        <f>IF(CNGE_2025_M1_Secc5_Sub1!$D37="","",CNGE_2025_M1_Secc5_Sub1!$D37)</f>
        <v/>
      </c>
      <c r="E889" s="889"/>
      <c r="F889" s="889"/>
      <c r="G889" s="889"/>
      <c r="H889" s="889"/>
      <c r="I889" s="889"/>
      <c r="J889" s="889"/>
      <c r="K889" s="889"/>
      <c r="L889" s="889"/>
      <c r="M889" s="889"/>
      <c r="N889" s="890"/>
      <c r="O889" s="1041"/>
      <c r="P889" s="1043"/>
      <c r="Q889" s="1041"/>
      <c r="R889" s="1043"/>
      <c r="S889" s="1041"/>
      <c r="T889" s="1043"/>
      <c r="U889" s="1041"/>
      <c r="V889" s="1043"/>
      <c r="W889" s="1041"/>
      <c r="X889" s="1043"/>
      <c r="Y889" s="1041"/>
      <c r="Z889" s="1043"/>
      <c r="AA889" s="1041"/>
      <c r="AB889" s="1043"/>
      <c r="AC889" s="1041"/>
      <c r="AD889" s="1043"/>
      <c r="AG889" s="481">
        <f t="shared" si="120"/>
        <v>0</v>
      </c>
      <c r="AH889" s="338">
        <f t="shared" si="121"/>
        <v>0</v>
      </c>
      <c r="AI889" s="294" t="str">
        <f>IF(AH889=0,"",
IF(SUM($AH$882:AH889)=1,AJ889,
IF($AH$1003&gt;SUM($AH$882:AH889),_xlfn.CONCAT(", ",AJ889),
IF($AH$1003=SUM($AH$882:AH889),_xlfn.CONCAT(" y ",AJ889)))))</f>
        <v/>
      </c>
      <c r="AJ889" s="368" t="s">
        <v>5126</v>
      </c>
      <c r="AK889" s="374">
        <f t="shared" si="122"/>
        <v>0</v>
      </c>
      <c r="AL889" s="375">
        <f t="shared" si="123"/>
        <v>0</v>
      </c>
      <c r="AM889" s="376">
        <f t="shared" si="124"/>
        <v>0</v>
      </c>
      <c r="AN889" s="482">
        <f t="shared" si="125"/>
        <v>0</v>
      </c>
      <c r="AO889" s="488">
        <f t="shared" si="126"/>
        <v>0</v>
      </c>
      <c r="AP889" s="492">
        <f t="shared" si="127"/>
        <v>0</v>
      </c>
      <c r="AQ889" s="490">
        <f t="shared" si="128"/>
        <v>0</v>
      </c>
      <c r="AR889" s="293">
        <f t="shared" si="129"/>
        <v>0</v>
      </c>
      <c r="AS889" s="294" t="str">
        <f>IF(AR889=0,"",
IF(SUM($AR$882:AR889)=1,AT889,
IF($AR$1003&gt;SUM($AR$882:AR889),_xlfn.CONCAT(", ",AT889),
IF($AR$1003=SUM($AR$882:AR889),_xlfn.CONCAT(" y ",AT889)))))</f>
        <v/>
      </c>
      <c r="AT889" s="89" t="s">
        <v>5126</v>
      </c>
      <c r="AV889" s="290">
        <f t="shared" si="130"/>
        <v>0</v>
      </c>
      <c r="AW889" s="293">
        <f t="shared" si="131"/>
        <v>0</v>
      </c>
      <c r="AX889" s="294" t="str">
        <f>IF(AW889=0,"",
IF(SUM($AW$882:AW889)=1,AY889,
IF($AW$1003&gt;SUM($AW$882:AW889),_xlfn.CONCAT(", ",AY889),
IF($AW$1003=SUM($AW$882:AW889),_xlfn.CONCAT(" y ",AY889)))))</f>
        <v/>
      </c>
      <c r="AY889" s="89" t="s">
        <v>5126</v>
      </c>
    </row>
    <row r="890" spans="1:51" ht="15" customHeight="1">
      <c r="A890" s="64"/>
      <c r="B890" s="11"/>
      <c r="C890" s="58" t="s">
        <v>5057</v>
      </c>
      <c r="D890" s="1020" t="str">
        <f>IF(CNGE_2025_M1_Secc5_Sub1!$D38="","",CNGE_2025_M1_Secc5_Sub1!$D38)</f>
        <v/>
      </c>
      <c r="E890" s="889"/>
      <c r="F890" s="889"/>
      <c r="G890" s="889"/>
      <c r="H890" s="889"/>
      <c r="I890" s="889"/>
      <c r="J890" s="889"/>
      <c r="K890" s="889"/>
      <c r="L890" s="889"/>
      <c r="M890" s="889"/>
      <c r="N890" s="890"/>
      <c r="O890" s="1041"/>
      <c r="P890" s="1043"/>
      <c r="Q890" s="1041"/>
      <c r="R890" s="1043"/>
      <c r="S890" s="1041"/>
      <c r="T890" s="1043"/>
      <c r="U890" s="1041"/>
      <c r="V890" s="1043"/>
      <c r="W890" s="1041"/>
      <c r="X890" s="1043"/>
      <c r="Y890" s="1041"/>
      <c r="Z890" s="1043"/>
      <c r="AA890" s="1041"/>
      <c r="AB890" s="1043"/>
      <c r="AC890" s="1041"/>
      <c r="AD890" s="1043"/>
      <c r="AG890" s="481">
        <f t="shared" si="120"/>
        <v>0</v>
      </c>
      <c r="AH890" s="338">
        <f t="shared" si="121"/>
        <v>0</v>
      </c>
      <c r="AI890" s="294" t="str">
        <f>IF(AH890=0,"",
IF(SUM($AH$882:AH890)=1,AJ890,
IF($AH$1003&gt;SUM($AH$882:AH890),_xlfn.CONCAT(", ",AJ890),
IF($AH$1003=SUM($AH$882:AH890),_xlfn.CONCAT(" y ",AJ890)))))</f>
        <v/>
      </c>
      <c r="AJ890" s="368" t="s">
        <v>5127</v>
      </c>
      <c r="AK890" s="374">
        <f t="shared" si="122"/>
        <v>0</v>
      </c>
      <c r="AL890" s="375">
        <f t="shared" si="123"/>
        <v>0</v>
      </c>
      <c r="AM890" s="376">
        <f t="shared" si="124"/>
        <v>0</v>
      </c>
      <c r="AN890" s="482">
        <f t="shared" si="125"/>
        <v>0</v>
      </c>
      <c r="AO890" s="488">
        <f t="shared" si="126"/>
        <v>0</v>
      </c>
      <c r="AP890" s="492">
        <f t="shared" si="127"/>
        <v>0</v>
      </c>
      <c r="AQ890" s="490">
        <f t="shared" si="128"/>
        <v>0</v>
      </c>
      <c r="AR890" s="293">
        <f t="shared" si="129"/>
        <v>0</v>
      </c>
      <c r="AS890" s="294" t="str">
        <f>IF(AR890=0,"",
IF(SUM($AR$882:AR890)=1,AT890,
IF($AR$1003&gt;SUM($AR$882:AR890),_xlfn.CONCAT(", ",AT890),
IF($AR$1003=SUM($AR$882:AR890),_xlfn.CONCAT(" y ",AT890)))))</f>
        <v/>
      </c>
      <c r="AT890" s="89" t="s">
        <v>5127</v>
      </c>
      <c r="AV890" s="290">
        <f t="shared" si="130"/>
        <v>0</v>
      </c>
      <c r="AW890" s="293">
        <f t="shared" si="131"/>
        <v>0</v>
      </c>
      <c r="AX890" s="294" t="str">
        <f>IF(AW890=0,"",
IF(SUM($AW$882:AW890)=1,AY890,
IF($AW$1003&gt;SUM($AW$882:AW890),_xlfn.CONCAT(", ",AY890),
IF($AW$1003=SUM($AW$882:AW890),_xlfn.CONCAT(" y ",AY890)))))</f>
        <v/>
      </c>
      <c r="AY890" s="89" t="s">
        <v>5127</v>
      </c>
    </row>
    <row r="891" spans="1:51" ht="15" customHeight="1">
      <c r="A891" s="64"/>
      <c r="B891" s="11"/>
      <c r="C891" s="58" t="s">
        <v>5059</v>
      </c>
      <c r="D891" s="1020" t="str">
        <f>IF(CNGE_2025_M1_Secc5_Sub1!$D39="","",CNGE_2025_M1_Secc5_Sub1!$D39)</f>
        <v/>
      </c>
      <c r="E891" s="889"/>
      <c r="F891" s="889"/>
      <c r="G891" s="889"/>
      <c r="H891" s="889"/>
      <c r="I891" s="889"/>
      <c r="J891" s="889"/>
      <c r="K891" s="889"/>
      <c r="L891" s="889"/>
      <c r="M891" s="889"/>
      <c r="N891" s="890"/>
      <c r="O891" s="1041"/>
      <c r="P891" s="1043"/>
      <c r="Q891" s="1041"/>
      <c r="R891" s="1043"/>
      <c r="S891" s="1041"/>
      <c r="T891" s="1043"/>
      <c r="U891" s="1041"/>
      <c r="V891" s="1043"/>
      <c r="W891" s="1041"/>
      <c r="X891" s="1043"/>
      <c r="Y891" s="1041"/>
      <c r="Z891" s="1043"/>
      <c r="AA891" s="1041"/>
      <c r="AB891" s="1043"/>
      <c r="AC891" s="1041"/>
      <c r="AD891" s="1043"/>
      <c r="AG891" s="481">
        <f t="shared" si="120"/>
        <v>0</v>
      </c>
      <c r="AH891" s="338">
        <f t="shared" si="121"/>
        <v>0</v>
      </c>
      <c r="AI891" s="294" t="str">
        <f>IF(AH891=0,"",
IF(SUM($AH$882:AH891)=1,AJ891,
IF($AH$1003&gt;SUM($AH$882:AH891),_xlfn.CONCAT(", ",AJ891),
IF($AH$1003=SUM($AH$882:AH891),_xlfn.CONCAT(" y ",AJ891)))))</f>
        <v/>
      </c>
      <c r="AJ891" s="368" t="s">
        <v>5128</v>
      </c>
      <c r="AK891" s="374">
        <f t="shared" si="122"/>
        <v>0</v>
      </c>
      <c r="AL891" s="375">
        <f t="shared" si="123"/>
        <v>0</v>
      </c>
      <c r="AM891" s="376">
        <f t="shared" si="124"/>
        <v>0</v>
      </c>
      <c r="AN891" s="482">
        <f t="shared" si="125"/>
        <v>0</v>
      </c>
      <c r="AO891" s="488">
        <f t="shared" si="126"/>
        <v>0</v>
      </c>
      <c r="AP891" s="492">
        <f t="shared" si="127"/>
        <v>0</v>
      </c>
      <c r="AQ891" s="490">
        <f t="shared" si="128"/>
        <v>0</v>
      </c>
      <c r="AR891" s="293">
        <f t="shared" si="129"/>
        <v>0</v>
      </c>
      <c r="AS891" s="294" t="str">
        <f>IF(AR891=0,"",
IF(SUM($AR$882:AR891)=1,AT891,
IF($AR$1003&gt;SUM($AR$882:AR891),_xlfn.CONCAT(", ",AT891),
IF($AR$1003=SUM($AR$882:AR891),_xlfn.CONCAT(" y ",AT891)))))</f>
        <v/>
      </c>
      <c r="AT891" s="89" t="s">
        <v>5128</v>
      </c>
      <c r="AV891" s="290">
        <f t="shared" si="130"/>
        <v>0</v>
      </c>
      <c r="AW891" s="293">
        <f t="shared" si="131"/>
        <v>0</v>
      </c>
      <c r="AX891" s="294" t="str">
        <f>IF(AW891=0,"",
IF(SUM($AW$882:AW891)=1,AY891,
IF($AW$1003&gt;SUM($AW$882:AW891),_xlfn.CONCAT(", ",AY891),
IF($AW$1003=SUM($AW$882:AW891),_xlfn.CONCAT(" y ",AY891)))))</f>
        <v/>
      </c>
      <c r="AY891" s="89" t="s">
        <v>5128</v>
      </c>
    </row>
    <row r="892" spans="1:51" ht="15" customHeight="1">
      <c r="A892" s="64"/>
      <c r="B892" s="11"/>
      <c r="C892" s="58" t="s">
        <v>5060</v>
      </c>
      <c r="D892" s="1020" t="str">
        <f>IF(CNGE_2025_M1_Secc5_Sub1!$D40="","",CNGE_2025_M1_Secc5_Sub1!$D40)</f>
        <v/>
      </c>
      <c r="E892" s="889"/>
      <c r="F892" s="889"/>
      <c r="G892" s="889"/>
      <c r="H892" s="889"/>
      <c r="I892" s="889"/>
      <c r="J892" s="889"/>
      <c r="K892" s="889"/>
      <c r="L892" s="889"/>
      <c r="M892" s="889"/>
      <c r="N892" s="890"/>
      <c r="O892" s="1041"/>
      <c r="P892" s="1043"/>
      <c r="Q892" s="1041"/>
      <c r="R892" s="1043"/>
      <c r="S892" s="1041"/>
      <c r="T892" s="1043"/>
      <c r="U892" s="1041"/>
      <c r="V892" s="1043"/>
      <c r="W892" s="1041"/>
      <c r="X892" s="1043"/>
      <c r="Y892" s="1041"/>
      <c r="Z892" s="1043"/>
      <c r="AA892" s="1041"/>
      <c r="AB892" s="1043"/>
      <c r="AC892" s="1041"/>
      <c r="AD892" s="1043"/>
      <c r="AG892" s="481">
        <f t="shared" si="120"/>
        <v>0</v>
      </c>
      <c r="AH892" s="338">
        <f t="shared" si="121"/>
        <v>0</v>
      </c>
      <c r="AI892" s="294" t="str">
        <f>IF(AH892=0,"",
IF(SUM($AH$882:AH892)=1,AJ892,
IF($AH$1003&gt;SUM($AH$882:AH892),_xlfn.CONCAT(", ",AJ892),
IF($AH$1003=SUM($AH$882:AH892),_xlfn.CONCAT(" y ",AJ892)))))</f>
        <v/>
      </c>
      <c r="AJ892" s="368" t="s">
        <v>5129</v>
      </c>
      <c r="AK892" s="374">
        <f t="shared" si="122"/>
        <v>0</v>
      </c>
      <c r="AL892" s="375">
        <f t="shared" si="123"/>
        <v>0</v>
      </c>
      <c r="AM892" s="376">
        <f t="shared" si="124"/>
        <v>0</v>
      </c>
      <c r="AN892" s="482">
        <f t="shared" si="125"/>
        <v>0</v>
      </c>
      <c r="AO892" s="488">
        <f t="shared" si="126"/>
        <v>0</v>
      </c>
      <c r="AP892" s="492">
        <f t="shared" si="127"/>
        <v>0</v>
      </c>
      <c r="AQ892" s="490">
        <f t="shared" si="128"/>
        <v>0</v>
      </c>
      <c r="AR892" s="293">
        <f t="shared" si="129"/>
        <v>0</v>
      </c>
      <c r="AS892" s="294" t="str">
        <f>IF(AR892=0,"",
IF(SUM($AR$882:AR892)=1,AT892,
IF($AR$1003&gt;SUM($AR$882:AR892),_xlfn.CONCAT(", ",AT892),
IF($AR$1003=SUM($AR$882:AR892),_xlfn.CONCAT(" y ",AT892)))))</f>
        <v/>
      </c>
      <c r="AT892" s="89" t="s">
        <v>5129</v>
      </c>
      <c r="AV892" s="290">
        <f t="shared" si="130"/>
        <v>0</v>
      </c>
      <c r="AW892" s="293">
        <f t="shared" si="131"/>
        <v>0</v>
      </c>
      <c r="AX892" s="294" t="str">
        <f>IF(AW892=0,"",
IF(SUM($AW$882:AW892)=1,AY892,
IF($AW$1003&gt;SUM($AW$882:AW892),_xlfn.CONCAT(", ",AY892),
IF($AW$1003=SUM($AW$882:AW892),_xlfn.CONCAT(" y ",AY892)))))</f>
        <v/>
      </c>
      <c r="AY892" s="89" t="s">
        <v>5129</v>
      </c>
    </row>
    <row r="893" spans="1:51" ht="15" customHeight="1">
      <c r="A893" s="64"/>
      <c r="B893" s="11"/>
      <c r="C893" s="58" t="s">
        <v>5062</v>
      </c>
      <c r="D893" s="1020" t="str">
        <f>IF(CNGE_2025_M1_Secc5_Sub1!$D41="","",CNGE_2025_M1_Secc5_Sub1!$D41)</f>
        <v/>
      </c>
      <c r="E893" s="889"/>
      <c r="F893" s="889"/>
      <c r="G893" s="889"/>
      <c r="H893" s="889"/>
      <c r="I893" s="889"/>
      <c r="J893" s="889"/>
      <c r="K893" s="889"/>
      <c r="L893" s="889"/>
      <c r="M893" s="889"/>
      <c r="N893" s="890"/>
      <c r="O893" s="1041"/>
      <c r="P893" s="1043"/>
      <c r="Q893" s="1041"/>
      <c r="R893" s="1043"/>
      <c r="S893" s="1041"/>
      <c r="T893" s="1043"/>
      <c r="U893" s="1041"/>
      <c r="V893" s="1043"/>
      <c r="W893" s="1041"/>
      <c r="X893" s="1043"/>
      <c r="Y893" s="1041"/>
      <c r="Z893" s="1043"/>
      <c r="AA893" s="1041"/>
      <c r="AB893" s="1043"/>
      <c r="AC893" s="1041"/>
      <c r="AD893" s="1043"/>
      <c r="AG893" s="481">
        <f t="shared" si="120"/>
        <v>0</v>
      </c>
      <c r="AH893" s="338">
        <f t="shared" si="121"/>
        <v>0</v>
      </c>
      <c r="AI893" s="294" t="str">
        <f>IF(AH893=0,"",
IF(SUM($AH$882:AH893)=1,AJ893,
IF($AH$1003&gt;SUM($AH$882:AH893),_xlfn.CONCAT(", ",AJ893),
IF($AH$1003=SUM($AH$882:AH893),_xlfn.CONCAT(" y ",AJ893)))))</f>
        <v/>
      </c>
      <c r="AJ893" s="368" t="s">
        <v>5130</v>
      </c>
      <c r="AK893" s="374">
        <f t="shared" si="122"/>
        <v>0</v>
      </c>
      <c r="AL893" s="375">
        <f t="shared" si="123"/>
        <v>0</v>
      </c>
      <c r="AM893" s="376">
        <f t="shared" si="124"/>
        <v>0</v>
      </c>
      <c r="AN893" s="482">
        <f t="shared" si="125"/>
        <v>0</v>
      </c>
      <c r="AO893" s="488">
        <f t="shared" si="126"/>
        <v>0</v>
      </c>
      <c r="AP893" s="492">
        <f t="shared" si="127"/>
        <v>0</v>
      </c>
      <c r="AQ893" s="490">
        <f t="shared" si="128"/>
        <v>0</v>
      </c>
      <c r="AR893" s="293">
        <f t="shared" si="129"/>
        <v>0</v>
      </c>
      <c r="AS893" s="294" t="str">
        <f>IF(AR893=0,"",
IF(SUM($AR$882:AR893)=1,AT893,
IF($AR$1003&gt;SUM($AR$882:AR893),_xlfn.CONCAT(", ",AT893),
IF($AR$1003=SUM($AR$882:AR893),_xlfn.CONCAT(" y ",AT893)))))</f>
        <v/>
      </c>
      <c r="AT893" s="89" t="s">
        <v>5130</v>
      </c>
      <c r="AV893" s="290">
        <f t="shared" si="130"/>
        <v>0</v>
      </c>
      <c r="AW893" s="293">
        <f t="shared" si="131"/>
        <v>0</v>
      </c>
      <c r="AX893" s="294" t="str">
        <f>IF(AW893=0,"",
IF(SUM($AW$882:AW893)=1,AY893,
IF($AW$1003&gt;SUM($AW$882:AW893),_xlfn.CONCAT(", ",AY893),
IF($AW$1003=SUM($AW$882:AW893),_xlfn.CONCAT(" y ",AY893)))))</f>
        <v/>
      </c>
      <c r="AY893" s="89" t="s">
        <v>5130</v>
      </c>
    </row>
    <row r="894" spans="1:51" ht="15" customHeight="1">
      <c r="A894" s="64"/>
      <c r="B894" s="11"/>
      <c r="C894" s="58" t="s">
        <v>5063</v>
      </c>
      <c r="D894" s="1020" t="str">
        <f>IF(CNGE_2025_M1_Secc5_Sub1!$D42="","",CNGE_2025_M1_Secc5_Sub1!$D42)</f>
        <v/>
      </c>
      <c r="E894" s="889"/>
      <c r="F894" s="889"/>
      <c r="G894" s="889"/>
      <c r="H894" s="889"/>
      <c r="I894" s="889"/>
      <c r="J894" s="889"/>
      <c r="K894" s="889"/>
      <c r="L894" s="889"/>
      <c r="M894" s="889"/>
      <c r="N894" s="890"/>
      <c r="O894" s="1041"/>
      <c r="P894" s="1043"/>
      <c r="Q894" s="1041"/>
      <c r="R894" s="1043"/>
      <c r="S894" s="1041"/>
      <c r="T894" s="1043"/>
      <c r="U894" s="1041"/>
      <c r="V894" s="1043"/>
      <c r="W894" s="1041"/>
      <c r="X894" s="1043"/>
      <c r="Y894" s="1041"/>
      <c r="Z894" s="1043"/>
      <c r="AA894" s="1041"/>
      <c r="AB894" s="1043"/>
      <c r="AC894" s="1041"/>
      <c r="AD894" s="1043"/>
      <c r="AG894" s="481">
        <f t="shared" si="120"/>
        <v>0</v>
      </c>
      <c r="AH894" s="338">
        <f t="shared" si="121"/>
        <v>0</v>
      </c>
      <c r="AI894" s="294" t="str">
        <f>IF(AH894=0,"",
IF(SUM($AH$882:AH894)=1,AJ894,
IF($AH$1003&gt;SUM($AH$882:AH894),_xlfn.CONCAT(", ",AJ894),
IF($AH$1003=SUM($AH$882:AH894),_xlfn.CONCAT(" y ",AJ894)))))</f>
        <v/>
      </c>
      <c r="AJ894" s="368" t="s">
        <v>5131</v>
      </c>
      <c r="AK894" s="374">
        <f t="shared" si="122"/>
        <v>0</v>
      </c>
      <c r="AL894" s="375">
        <f t="shared" si="123"/>
        <v>0</v>
      </c>
      <c r="AM894" s="376">
        <f t="shared" si="124"/>
        <v>0</v>
      </c>
      <c r="AN894" s="482">
        <f t="shared" si="125"/>
        <v>0</v>
      </c>
      <c r="AO894" s="488">
        <f t="shared" si="126"/>
        <v>0</v>
      </c>
      <c r="AP894" s="492">
        <f t="shared" si="127"/>
        <v>0</v>
      </c>
      <c r="AQ894" s="490">
        <f t="shared" si="128"/>
        <v>0</v>
      </c>
      <c r="AR894" s="293">
        <f t="shared" si="129"/>
        <v>0</v>
      </c>
      <c r="AS894" s="294" t="str">
        <f>IF(AR894=0,"",
IF(SUM($AR$882:AR894)=1,AT894,
IF($AR$1003&gt;SUM($AR$882:AR894),_xlfn.CONCAT(", ",AT894),
IF($AR$1003=SUM($AR$882:AR894),_xlfn.CONCAT(" y ",AT894)))))</f>
        <v/>
      </c>
      <c r="AT894" s="89" t="s">
        <v>5131</v>
      </c>
      <c r="AV894" s="290">
        <f t="shared" si="130"/>
        <v>0</v>
      </c>
      <c r="AW894" s="293">
        <f t="shared" si="131"/>
        <v>0</v>
      </c>
      <c r="AX894" s="294" t="str">
        <f>IF(AW894=0,"",
IF(SUM($AW$882:AW894)=1,AY894,
IF($AW$1003&gt;SUM($AW$882:AW894),_xlfn.CONCAT(", ",AY894),
IF($AW$1003=SUM($AW$882:AW894),_xlfn.CONCAT(" y ",AY894)))))</f>
        <v/>
      </c>
      <c r="AY894" s="89" t="s">
        <v>5131</v>
      </c>
    </row>
    <row r="895" spans="1:51" ht="15" customHeight="1">
      <c r="A895" s="64"/>
      <c r="B895" s="11"/>
      <c r="C895" s="58" t="s">
        <v>5064</v>
      </c>
      <c r="D895" s="1020" t="str">
        <f>IF(CNGE_2025_M1_Secc5_Sub1!$D43="","",CNGE_2025_M1_Secc5_Sub1!$D43)</f>
        <v/>
      </c>
      <c r="E895" s="889"/>
      <c r="F895" s="889"/>
      <c r="G895" s="889"/>
      <c r="H895" s="889"/>
      <c r="I895" s="889"/>
      <c r="J895" s="889"/>
      <c r="K895" s="889"/>
      <c r="L895" s="889"/>
      <c r="M895" s="889"/>
      <c r="N895" s="890"/>
      <c r="O895" s="1041"/>
      <c r="P895" s="1043"/>
      <c r="Q895" s="1041"/>
      <c r="R895" s="1043"/>
      <c r="S895" s="1041"/>
      <c r="T895" s="1043"/>
      <c r="U895" s="1041"/>
      <c r="V895" s="1043"/>
      <c r="W895" s="1041"/>
      <c r="X895" s="1043"/>
      <c r="Y895" s="1041"/>
      <c r="Z895" s="1043"/>
      <c r="AA895" s="1041"/>
      <c r="AB895" s="1043"/>
      <c r="AC895" s="1041"/>
      <c r="AD895" s="1043"/>
      <c r="AG895" s="481">
        <f t="shared" si="120"/>
        <v>0</v>
      </c>
      <c r="AH895" s="338">
        <f t="shared" si="121"/>
        <v>0</v>
      </c>
      <c r="AI895" s="294" t="str">
        <f>IF(AH895=0,"",
IF(SUM($AH$882:AH895)=1,AJ895,
IF($AH$1003&gt;SUM($AH$882:AH895),_xlfn.CONCAT(", ",AJ895),
IF($AH$1003=SUM($AH$882:AH895),_xlfn.CONCAT(" y ",AJ895)))))</f>
        <v/>
      </c>
      <c r="AJ895" s="368" t="s">
        <v>5132</v>
      </c>
      <c r="AK895" s="374">
        <f t="shared" si="122"/>
        <v>0</v>
      </c>
      <c r="AL895" s="375">
        <f t="shared" si="123"/>
        <v>0</v>
      </c>
      <c r="AM895" s="376">
        <f t="shared" si="124"/>
        <v>0</v>
      </c>
      <c r="AN895" s="482">
        <f t="shared" si="125"/>
        <v>0</v>
      </c>
      <c r="AO895" s="488">
        <f t="shared" si="126"/>
        <v>0</v>
      </c>
      <c r="AP895" s="492">
        <f t="shared" si="127"/>
        <v>0</v>
      </c>
      <c r="AQ895" s="490">
        <f t="shared" si="128"/>
        <v>0</v>
      </c>
      <c r="AR895" s="293">
        <f t="shared" si="129"/>
        <v>0</v>
      </c>
      <c r="AS895" s="294" t="str">
        <f>IF(AR895=0,"",
IF(SUM($AR$882:AR895)=1,AT895,
IF($AR$1003&gt;SUM($AR$882:AR895),_xlfn.CONCAT(", ",AT895),
IF($AR$1003=SUM($AR$882:AR895),_xlfn.CONCAT(" y ",AT895)))))</f>
        <v/>
      </c>
      <c r="AT895" s="89" t="s">
        <v>5132</v>
      </c>
      <c r="AV895" s="290">
        <f t="shared" si="130"/>
        <v>0</v>
      </c>
      <c r="AW895" s="293">
        <f t="shared" si="131"/>
        <v>0</v>
      </c>
      <c r="AX895" s="294" t="str">
        <f>IF(AW895=0,"",
IF(SUM($AW$882:AW895)=1,AY895,
IF($AW$1003&gt;SUM($AW$882:AW895),_xlfn.CONCAT(", ",AY895),
IF($AW$1003=SUM($AW$882:AW895),_xlfn.CONCAT(" y ",AY895)))))</f>
        <v/>
      </c>
      <c r="AY895" s="89" t="s">
        <v>5132</v>
      </c>
    </row>
    <row r="896" spans="1:51" ht="15" customHeight="1">
      <c r="A896" s="64"/>
      <c r="B896" s="11"/>
      <c r="C896" s="58" t="s">
        <v>5065</v>
      </c>
      <c r="D896" s="1020" t="str">
        <f>IF(CNGE_2025_M1_Secc5_Sub1!$D44="","",CNGE_2025_M1_Secc5_Sub1!$D44)</f>
        <v/>
      </c>
      <c r="E896" s="889"/>
      <c r="F896" s="889"/>
      <c r="G896" s="889"/>
      <c r="H896" s="889"/>
      <c r="I896" s="889"/>
      <c r="J896" s="889"/>
      <c r="K896" s="889"/>
      <c r="L896" s="889"/>
      <c r="M896" s="889"/>
      <c r="N896" s="890"/>
      <c r="O896" s="1041"/>
      <c r="P896" s="1043"/>
      <c r="Q896" s="1041"/>
      <c r="R896" s="1043"/>
      <c r="S896" s="1041"/>
      <c r="T896" s="1043"/>
      <c r="U896" s="1041"/>
      <c r="V896" s="1043"/>
      <c r="W896" s="1041"/>
      <c r="X896" s="1043"/>
      <c r="Y896" s="1041"/>
      <c r="Z896" s="1043"/>
      <c r="AA896" s="1041"/>
      <c r="AB896" s="1043"/>
      <c r="AC896" s="1041"/>
      <c r="AD896" s="1043"/>
      <c r="AG896" s="481">
        <f t="shared" si="120"/>
        <v>0</v>
      </c>
      <c r="AH896" s="338">
        <f t="shared" si="121"/>
        <v>0</v>
      </c>
      <c r="AI896" s="294" t="str">
        <f>IF(AH896=0,"",
IF(SUM($AH$882:AH896)=1,AJ896,
IF($AH$1003&gt;SUM($AH$882:AH896),_xlfn.CONCAT(", ",AJ896),
IF($AH$1003=SUM($AH$882:AH896),_xlfn.CONCAT(" y ",AJ896)))))</f>
        <v/>
      </c>
      <c r="AJ896" s="368" t="s">
        <v>5133</v>
      </c>
      <c r="AK896" s="374">
        <f t="shared" si="122"/>
        <v>0</v>
      </c>
      <c r="AL896" s="375">
        <f t="shared" si="123"/>
        <v>0</v>
      </c>
      <c r="AM896" s="376">
        <f t="shared" si="124"/>
        <v>0</v>
      </c>
      <c r="AN896" s="482">
        <f t="shared" si="125"/>
        <v>0</v>
      </c>
      <c r="AO896" s="488">
        <f t="shared" si="126"/>
        <v>0</v>
      </c>
      <c r="AP896" s="492">
        <f t="shared" si="127"/>
        <v>0</v>
      </c>
      <c r="AQ896" s="490">
        <f t="shared" si="128"/>
        <v>0</v>
      </c>
      <c r="AR896" s="293">
        <f t="shared" si="129"/>
        <v>0</v>
      </c>
      <c r="AS896" s="294" t="str">
        <f>IF(AR896=0,"",
IF(SUM($AR$882:AR896)=1,AT896,
IF($AR$1003&gt;SUM($AR$882:AR896),_xlfn.CONCAT(", ",AT896),
IF($AR$1003=SUM($AR$882:AR896),_xlfn.CONCAT(" y ",AT896)))))</f>
        <v/>
      </c>
      <c r="AT896" s="89" t="s">
        <v>5133</v>
      </c>
      <c r="AV896" s="290">
        <f t="shared" si="130"/>
        <v>0</v>
      </c>
      <c r="AW896" s="293">
        <f t="shared" si="131"/>
        <v>0</v>
      </c>
      <c r="AX896" s="294" t="str">
        <f>IF(AW896=0,"",
IF(SUM($AW$882:AW896)=1,AY896,
IF($AW$1003&gt;SUM($AW$882:AW896),_xlfn.CONCAT(", ",AY896),
IF($AW$1003=SUM($AW$882:AW896),_xlfn.CONCAT(" y ",AY896)))))</f>
        <v/>
      </c>
      <c r="AY896" s="89" t="s">
        <v>5133</v>
      </c>
    </row>
    <row r="897" spans="1:51" ht="15" customHeight="1">
      <c r="A897" s="64"/>
      <c r="B897" s="11"/>
      <c r="C897" s="58" t="s">
        <v>5066</v>
      </c>
      <c r="D897" s="1020" t="str">
        <f>IF(CNGE_2025_M1_Secc5_Sub1!$D45="","",CNGE_2025_M1_Secc5_Sub1!$D45)</f>
        <v/>
      </c>
      <c r="E897" s="889"/>
      <c r="F897" s="889"/>
      <c r="G897" s="889"/>
      <c r="H897" s="889"/>
      <c r="I897" s="889"/>
      <c r="J897" s="889"/>
      <c r="K897" s="889"/>
      <c r="L897" s="889"/>
      <c r="M897" s="889"/>
      <c r="N897" s="890"/>
      <c r="O897" s="1041"/>
      <c r="P897" s="1043"/>
      <c r="Q897" s="1041"/>
      <c r="R897" s="1043"/>
      <c r="S897" s="1041"/>
      <c r="T897" s="1043"/>
      <c r="U897" s="1041"/>
      <c r="V897" s="1043"/>
      <c r="W897" s="1041"/>
      <c r="X897" s="1043"/>
      <c r="Y897" s="1041"/>
      <c r="Z897" s="1043"/>
      <c r="AA897" s="1041"/>
      <c r="AB897" s="1043"/>
      <c r="AC897" s="1041"/>
      <c r="AD897" s="1043"/>
      <c r="AG897" s="481">
        <f t="shared" si="120"/>
        <v>0</v>
      </c>
      <c r="AH897" s="338">
        <f t="shared" si="121"/>
        <v>0</v>
      </c>
      <c r="AI897" s="294" t="str">
        <f>IF(AH897=0,"",
IF(SUM($AH$882:AH897)=1,AJ897,
IF($AH$1003&gt;SUM($AH$882:AH897),_xlfn.CONCAT(", ",AJ897),
IF($AH$1003=SUM($AH$882:AH897),_xlfn.CONCAT(" y ",AJ897)))))</f>
        <v/>
      </c>
      <c r="AJ897" s="368" t="s">
        <v>5134</v>
      </c>
      <c r="AK897" s="374">
        <f t="shared" si="122"/>
        <v>0</v>
      </c>
      <c r="AL897" s="375">
        <f t="shared" si="123"/>
        <v>0</v>
      </c>
      <c r="AM897" s="376">
        <f t="shared" si="124"/>
        <v>0</v>
      </c>
      <c r="AN897" s="482">
        <f t="shared" si="125"/>
        <v>0</v>
      </c>
      <c r="AO897" s="488">
        <f t="shared" si="126"/>
        <v>0</v>
      </c>
      <c r="AP897" s="492">
        <f t="shared" si="127"/>
        <v>0</v>
      </c>
      <c r="AQ897" s="490">
        <f t="shared" si="128"/>
        <v>0</v>
      </c>
      <c r="AR897" s="293">
        <f t="shared" si="129"/>
        <v>0</v>
      </c>
      <c r="AS897" s="294" t="str">
        <f>IF(AR897=0,"",
IF(SUM($AR$882:AR897)=1,AT897,
IF($AR$1003&gt;SUM($AR$882:AR897),_xlfn.CONCAT(", ",AT897),
IF($AR$1003=SUM($AR$882:AR897),_xlfn.CONCAT(" y ",AT897)))))</f>
        <v/>
      </c>
      <c r="AT897" s="89" t="s">
        <v>5134</v>
      </c>
      <c r="AV897" s="290">
        <f t="shared" si="130"/>
        <v>0</v>
      </c>
      <c r="AW897" s="293">
        <f t="shared" si="131"/>
        <v>0</v>
      </c>
      <c r="AX897" s="294" t="str">
        <f>IF(AW897=0,"",
IF(SUM($AW$882:AW897)=1,AY897,
IF($AW$1003&gt;SUM($AW$882:AW897),_xlfn.CONCAT(", ",AY897),
IF($AW$1003=SUM($AW$882:AW897),_xlfn.CONCAT(" y ",AY897)))))</f>
        <v/>
      </c>
      <c r="AY897" s="89" t="s">
        <v>5134</v>
      </c>
    </row>
    <row r="898" spans="1:51" ht="15" customHeight="1">
      <c r="A898" s="64"/>
      <c r="B898" s="11"/>
      <c r="C898" s="58" t="s">
        <v>5067</v>
      </c>
      <c r="D898" s="1020" t="str">
        <f>IF(CNGE_2025_M1_Secc5_Sub1!$D46="","",CNGE_2025_M1_Secc5_Sub1!$D46)</f>
        <v/>
      </c>
      <c r="E898" s="889"/>
      <c r="F898" s="889"/>
      <c r="G898" s="889"/>
      <c r="H898" s="889"/>
      <c r="I898" s="889"/>
      <c r="J898" s="889"/>
      <c r="K898" s="889"/>
      <c r="L898" s="889"/>
      <c r="M898" s="889"/>
      <c r="N898" s="890"/>
      <c r="O898" s="1041"/>
      <c r="P898" s="1043"/>
      <c r="Q898" s="1041"/>
      <c r="R898" s="1043"/>
      <c r="S898" s="1041"/>
      <c r="T898" s="1043"/>
      <c r="U898" s="1041"/>
      <c r="V898" s="1043"/>
      <c r="W898" s="1041"/>
      <c r="X898" s="1043"/>
      <c r="Y898" s="1041"/>
      <c r="Z898" s="1043"/>
      <c r="AA898" s="1041"/>
      <c r="AB898" s="1043"/>
      <c r="AC898" s="1041"/>
      <c r="AD898" s="1043"/>
      <c r="AG898" s="481">
        <f t="shared" si="120"/>
        <v>0</v>
      </c>
      <c r="AH898" s="338">
        <f t="shared" si="121"/>
        <v>0</v>
      </c>
      <c r="AI898" s="294" t="str">
        <f>IF(AH898=0,"",
IF(SUM($AH$882:AH898)=1,AJ898,
IF($AH$1003&gt;SUM($AH$882:AH898),_xlfn.CONCAT(", ",AJ898),
IF($AH$1003=SUM($AH$882:AH898),_xlfn.CONCAT(" y ",AJ898)))))</f>
        <v/>
      </c>
      <c r="AJ898" s="368" t="s">
        <v>5135</v>
      </c>
      <c r="AK898" s="374">
        <f t="shared" si="122"/>
        <v>0</v>
      </c>
      <c r="AL898" s="375">
        <f t="shared" si="123"/>
        <v>0</v>
      </c>
      <c r="AM898" s="376">
        <f t="shared" si="124"/>
        <v>0</v>
      </c>
      <c r="AN898" s="482">
        <f t="shared" si="125"/>
        <v>0</v>
      </c>
      <c r="AO898" s="488">
        <f t="shared" si="126"/>
        <v>0</v>
      </c>
      <c r="AP898" s="492">
        <f t="shared" si="127"/>
        <v>0</v>
      </c>
      <c r="AQ898" s="490">
        <f t="shared" si="128"/>
        <v>0</v>
      </c>
      <c r="AR898" s="293">
        <f t="shared" si="129"/>
        <v>0</v>
      </c>
      <c r="AS898" s="294" t="str">
        <f>IF(AR898=0,"",
IF(SUM($AR$882:AR898)=1,AT898,
IF($AR$1003&gt;SUM($AR$882:AR898),_xlfn.CONCAT(", ",AT898),
IF($AR$1003=SUM($AR$882:AR898),_xlfn.CONCAT(" y ",AT898)))))</f>
        <v/>
      </c>
      <c r="AT898" s="89" t="s">
        <v>5135</v>
      </c>
      <c r="AV898" s="290">
        <f t="shared" si="130"/>
        <v>0</v>
      </c>
      <c r="AW898" s="293">
        <f t="shared" si="131"/>
        <v>0</v>
      </c>
      <c r="AX898" s="294" t="str">
        <f>IF(AW898=0,"",
IF(SUM($AW$882:AW898)=1,AY898,
IF($AW$1003&gt;SUM($AW$882:AW898),_xlfn.CONCAT(", ",AY898),
IF($AW$1003=SUM($AW$882:AW898),_xlfn.CONCAT(" y ",AY898)))))</f>
        <v/>
      </c>
      <c r="AY898" s="89" t="s">
        <v>5135</v>
      </c>
    </row>
    <row r="899" spans="1:51" ht="15" customHeight="1">
      <c r="A899" s="64"/>
      <c r="B899" s="11"/>
      <c r="C899" s="58" t="s">
        <v>5068</v>
      </c>
      <c r="D899" s="1020" t="str">
        <f>IF(CNGE_2025_M1_Secc5_Sub1!$D47="","",CNGE_2025_M1_Secc5_Sub1!$D47)</f>
        <v/>
      </c>
      <c r="E899" s="889"/>
      <c r="F899" s="889"/>
      <c r="G899" s="889"/>
      <c r="H899" s="889"/>
      <c r="I899" s="889"/>
      <c r="J899" s="889"/>
      <c r="K899" s="889"/>
      <c r="L899" s="889"/>
      <c r="M899" s="889"/>
      <c r="N899" s="890"/>
      <c r="O899" s="1041"/>
      <c r="P899" s="1043"/>
      <c r="Q899" s="1041"/>
      <c r="R899" s="1043"/>
      <c r="S899" s="1041"/>
      <c r="T899" s="1043"/>
      <c r="U899" s="1041"/>
      <c r="V899" s="1043"/>
      <c r="W899" s="1041"/>
      <c r="X899" s="1043"/>
      <c r="Y899" s="1041"/>
      <c r="Z899" s="1043"/>
      <c r="AA899" s="1041"/>
      <c r="AB899" s="1043"/>
      <c r="AC899" s="1041"/>
      <c r="AD899" s="1043"/>
      <c r="AG899" s="481">
        <f t="shared" si="120"/>
        <v>0</v>
      </c>
      <c r="AH899" s="338">
        <f t="shared" si="121"/>
        <v>0</v>
      </c>
      <c r="AI899" s="294" t="str">
        <f>IF(AH899=0,"",
IF(SUM($AH$882:AH899)=1,AJ899,
IF($AH$1003&gt;SUM($AH$882:AH899),_xlfn.CONCAT(", ",AJ899),
IF($AH$1003=SUM($AH$882:AH899),_xlfn.CONCAT(" y ",AJ899)))))</f>
        <v/>
      </c>
      <c r="AJ899" s="368" t="s">
        <v>5136</v>
      </c>
      <c r="AK899" s="374">
        <f t="shared" si="122"/>
        <v>0</v>
      </c>
      <c r="AL899" s="375">
        <f t="shared" si="123"/>
        <v>0</v>
      </c>
      <c r="AM899" s="376">
        <f t="shared" si="124"/>
        <v>0</v>
      </c>
      <c r="AN899" s="482">
        <f t="shared" si="125"/>
        <v>0</v>
      </c>
      <c r="AO899" s="488">
        <f t="shared" si="126"/>
        <v>0</v>
      </c>
      <c r="AP899" s="492">
        <f t="shared" si="127"/>
        <v>0</v>
      </c>
      <c r="AQ899" s="490">
        <f t="shared" si="128"/>
        <v>0</v>
      </c>
      <c r="AR899" s="293">
        <f t="shared" si="129"/>
        <v>0</v>
      </c>
      <c r="AS899" s="294" t="str">
        <f>IF(AR899=0,"",
IF(SUM($AR$882:AR899)=1,AT899,
IF($AR$1003&gt;SUM($AR$882:AR899),_xlfn.CONCAT(", ",AT899),
IF($AR$1003=SUM($AR$882:AR899),_xlfn.CONCAT(" y ",AT899)))))</f>
        <v/>
      </c>
      <c r="AT899" s="89" t="s">
        <v>5136</v>
      </c>
      <c r="AV899" s="290">
        <f t="shared" si="130"/>
        <v>0</v>
      </c>
      <c r="AW899" s="293">
        <f t="shared" si="131"/>
        <v>0</v>
      </c>
      <c r="AX899" s="294" t="str">
        <f>IF(AW899=0,"",
IF(SUM($AW$882:AW899)=1,AY899,
IF($AW$1003&gt;SUM($AW$882:AW899),_xlfn.CONCAT(", ",AY899),
IF($AW$1003=SUM($AW$882:AW899),_xlfn.CONCAT(" y ",AY899)))))</f>
        <v/>
      </c>
      <c r="AY899" s="89" t="s">
        <v>5136</v>
      </c>
    </row>
    <row r="900" spans="1:51" ht="15" customHeight="1">
      <c r="A900" s="64"/>
      <c r="B900" s="11"/>
      <c r="C900" s="58" t="s">
        <v>5069</v>
      </c>
      <c r="D900" s="1020" t="str">
        <f>IF(CNGE_2025_M1_Secc5_Sub1!$D48="","",CNGE_2025_M1_Secc5_Sub1!$D48)</f>
        <v/>
      </c>
      <c r="E900" s="889"/>
      <c r="F900" s="889"/>
      <c r="G900" s="889"/>
      <c r="H900" s="889"/>
      <c r="I900" s="889"/>
      <c r="J900" s="889"/>
      <c r="K900" s="889"/>
      <c r="L900" s="889"/>
      <c r="M900" s="889"/>
      <c r="N900" s="890"/>
      <c r="O900" s="1041"/>
      <c r="P900" s="1043"/>
      <c r="Q900" s="1041"/>
      <c r="R900" s="1043"/>
      <c r="S900" s="1041"/>
      <c r="T900" s="1043"/>
      <c r="U900" s="1041"/>
      <c r="V900" s="1043"/>
      <c r="W900" s="1041"/>
      <c r="X900" s="1043"/>
      <c r="Y900" s="1041"/>
      <c r="Z900" s="1043"/>
      <c r="AA900" s="1041"/>
      <c r="AB900" s="1043"/>
      <c r="AC900" s="1041"/>
      <c r="AD900" s="1043"/>
      <c r="AG900" s="481">
        <f t="shared" si="120"/>
        <v>0</v>
      </c>
      <c r="AH900" s="338">
        <f t="shared" si="121"/>
        <v>0</v>
      </c>
      <c r="AI900" s="294" t="str">
        <f>IF(AH900=0,"",
IF(SUM($AH$882:AH900)=1,AJ900,
IF($AH$1003&gt;SUM($AH$882:AH900),_xlfn.CONCAT(", ",AJ900),
IF($AH$1003=SUM($AH$882:AH900),_xlfn.CONCAT(" y ",AJ900)))))</f>
        <v/>
      </c>
      <c r="AJ900" s="368" t="s">
        <v>5137</v>
      </c>
      <c r="AK900" s="374">
        <f t="shared" si="122"/>
        <v>0</v>
      </c>
      <c r="AL900" s="375">
        <f t="shared" si="123"/>
        <v>0</v>
      </c>
      <c r="AM900" s="376">
        <f t="shared" si="124"/>
        <v>0</v>
      </c>
      <c r="AN900" s="482">
        <f t="shared" si="125"/>
        <v>0</v>
      </c>
      <c r="AO900" s="488">
        <f t="shared" si="126"/>
        <v>0</v>
      </c>
      <c r="AP900" s="492">
        <f t="shared" si="127"/>
        <v>0</v>
      </c>
      <c r="AQ900" s="490">
        <f t="shared" si="128"/>
        <v>0</v>
      </c>
      <c r="AR900" s="293">
        <f t="shared" si="129"/>
        <v>0</v>
      </c>
      <c r="AS900" s="294" t="str">
        <f>IF(AR900=0,"",
IF(SUM($AR$882:AR900)=1,AT900,
IF($AR$1003&gt;SUM($AR$882:AR900),_xlfn.CONCAT(", ",AT900),
IF($AR$1003=SUM($AR$882:AR900),_xlfn.CONCAT(" y ",AT900)))))</f>
        <v/>
      </c>
      <c r="AT900" s="89" t="s">
        <v>5137</v>
      </c>
      <c r="AV900" s="290">
        <f t="shared" si="130"/>
        <v>0</v>
      </c>
      <c r="AW900" s="293">
        <f t="shared" si="131"/>
        <v>0</v>
      </c>
      <c r="AX900" s="294" t="str">
        <f>IF(AW900=0,"",
IF(SUM($AW$882:AW900)=1,AY900,
IF($AW$1003&gt;SUM($AW$882:AW900),_xlfn.CONCAT(", ",AY900),
IF($AW$1003=SUM($AW$882:AW900),_xlfn.CONCAT(" y ",AY900)))))</f>
        <v/>
      </c>
      <c r="AY900" s="89" t="s">
        <v>5137</v>
      </c>
    </row>
    <row r="901" spans="1:51" ht="15" customHeight="1">
      <c r="A901" s="64"/>
      <c r="B901" s="11"/>
      <c r="C901" s="58" t="s">
        <v>5070</v>
      </c>
      <c r="D901" s="1020" t="str">
        <f>IF(CNGE_2025_M1_Secc5_Sub1!$D49="","",CNGE_2025_M1_Secc5_Sub1!$D49)</f>
        <v/>
      </c>
      <c r="E901" s="889"/>
      <c r="F901" s="889"/>
      <c r="G901" s="889"/>
      <c r="H901" s="889"/>
      <c r="I901" s="889"/>
      <c r="J901" s="889"/>
      <c r="K901" s="889"/>
      <c r="L901" s="889"/>
      <c r="M901" s="889"/>
      <c r="N901" s="890"/>
      <c r="O901" s="1041"/>
      <c r="P901" s="1043"/>
      <c r="Q901" s="1041"/>
      <c r="R901" s="1043"/>
      <c r="S901" s="1041"/>
      <c r="T901" s="1043"/>
      <c r="U901" s="1041"/>
      <c r="V901" s="1043"/>
      <c r="W901" s="1041"/>
      <c r="X901" s="1043"/>
      <c r="Y901" s="1041"/>
      <c r="Z901" s="1043"/>
      <c r="AA901" s="1041"/>
      <c r="AB901" s="1043"/>
      <c r="AC901" s="1041"/>
      <c r="AD901" s="1043"/>
      <c r="AG901" s="481">
        <f t="shared" si="120"/>
        <v>0</v>
      </c>
      <c r="AH901" s="338">
        <f t="shared" si="121"/>
        <v>0</v>
      </c>
      <c r="AI901" s="294" t="str">
        <f>IF(AH901=0,"",
IF(SUM($AH$882:AH901)=1,AJ901,
IF($AH$1003&gt;SUM($AH$882:AH901),_xlfn.CONCAT(", ",AJ901),
IF($AH$1003=SUM($AH$882:AH901),_xlfn.CONCAT(" y ",AJ901)))))</f>
        <v/>
      </c>
      <c r="AJ901" s="368" t="s">
        <v>5138</v>
      </c>
      <c r="AK901" s="374">
        <f t="shared" si="122"/>
        <v>0</v>
      </c>
      <c r="AL901" s="375">
        <f t="shared" si="123"/>
        <v>0</v>
      </c>
      <c r="AM901" s="376">
        <f t="shared" si="124"/>
        <v>0</v>
      </c>
      <c r="AN901" s="482">
        <f t="shared" si="125"/>
        <v>0</v>
      </c>
      <c r="AO901" s="488">
        <f t="shared" si="126"/>
        <v>0</v>
      </c>
      <c r="AP901" s="492">
        <f t="shared" si="127"/>
        <v>0</v>
      </c>
      <c r="AQ901" s="490">
        <f t="shared" si="128"/>
        <v>0</v>
      </c>
      <c r="AR901" s="293">
        <f t="shared" si="129"/>
        <v>0</v>
      </c>
      <c r="AS901" s="294" t="str">
        <f>IF(AR901=0,"",
IF(SUM($AR$882:AR901)=1,AT901,
IF($AR$1003&gt;SUM($AR$882:AR901),_xlfn.CONCAT(", ",AT901),
IF($AR$1003=SUM($AR$882:AR901),_xlfn.CONCAT(" y ",AT901)))))</f>
        <v/>
      </c>
      <c r="AT901" s="89" t="s">
        <v>5138</v>
      </c>
      <c r="AV901" s="290">
        <f t="shared" si="130"/>
        <v>0</v>
      </c>
      <c r="AW901" s="293">
        <f t="shared" si="131"/>
        <v>0</v>
      </c>
      <c r="AX901" s="294" t="str">
        <f>IF(AW901=0,"",
IF(SUM($AW$882:AW901)=1,AY901,
IF($AW$1003&gt;SUM($AW$882:AW901),_xlfn.CONCAT(", ",AY901),
IF($AW$1003=SUM($AW$882:AW901),_xlfn.CONCAT(" y ",AY901)))))</f>
        <v/>
      </c>
      <c r="AY901" s="89" t="s">
        <v>5138</v>
      </c>
    </row>
    <row r="902" spans="1:51" ht="15" customHeight="1">
      <c r="A902" s="64"/>
      <c r="B902" s="11"/>
      <c r="C902" s="58" t="s">
        <v>5071</v>
      </c>
      <c r="D902" s="1020" t="str">
        <f>IF(CNGE_2025_M1_Secc5_Sub1!$D50="","",CNGE_2025_M1_Secc5_Sub1!$D50)</f>
        <v/>
      </c>
      <c r="E902" s="889"/>
      <c r="F902" s="889"/>
      <c r="G902" s="889"/>
      <c r="H902" s="889"/>
      <c r="I902" s="889"/>
      <c r="J902" s="889"/>
      <c r="K902" s="889"/>
      <c r="L902" s="889"/>
      <c r="M902" s="889"/>
      <c r="N902" s="890"/>
      <c r="O902" s="1041"/>
      <c r="P902" s="1043"/>
      <c r="Q902" s="1041"/>
      <c r="R902" s="1043"/>
      <c r="S902" s="1041"/>
      <c r="T902" s="1043"/>
      <c r="U902" s="1041"/>
      <c r="V902" s="1043"/>
      <c r="W902" s="1041"/>
      <c r="X902" s="1043"/>
      <c r="Y902" s="1041"/>
      <c r="Z902" s="1043"/>
      <c r="AA902" s="1041"/>
      <c r="AB902" s="1043"/>
      <c r="AC902" s="1041"/>
      <c r="AD902" s="1043"/>
      <c r="AG902" s="481">
        <f t="shared" si="120"/>
        <v>0</v>
      </c>
      <c r="AH902" s="338">
        <f t="shared" si="121"/>
        <v>0</v>
      </c>
      <c r="AI902" s="294" t="str">
        <f>IF(AH902=0,"",
IF(SUM($AH$882:AH902)=1,AJ902,
IF($AH$1003&gt;SUM($AH$882:AH902),_xlfn.CONCAT(", ",AJ902),
IF($AH$1003=SUM($AH$882:AH902),_xlfn.CONCAT(" y ",AJ902)))))</f>
        <v/>
      </c>
      <c r="AJ902" s="368" t="s">
        <v>5139</v>
      </c>
      <c r="AK902" s="374">
        <f t="shared" si="122"/>
        <v>0</v>
      </c>
      <c r="AL902" s="375">
        <f t="shared" si="123"/>
        <v>0</v>
      </c>
      <c r="AM902" s="376">
        <f t="shared" si="124"/>
        <v>0</v>
      </c>
      <c r="AN902" s="482">
        <f t="shared" si="125"/>
        <v>0</v>
      </c>
      <c r="AO902" s="488">
        <f t="shared" si="126"/>
        <v>0</v>
      </c>
      <c r="AP902" s="492">
        <f t="shared" si="127"/>
        <v>0</v>
      </c>
      <c r="AQ902" s="490">
        <f t="shared" si="128"/>
        <v>0</v>
      </c>
      <c r="AR902" s="293">
        <f t="shared" si="129"/>
        <v>0</v>
      </c>
      <c r="AS902" s="294" t="str">
        <f>IF(AR902=0,"",
IF(SUM($AR$882:AR902)=1,AT902,
IF($AR$1003&gt;SUM($AR$882:AR902),_xlfn.CONCAT(", ",AT902),
IF($AR$1003=SUM($AR$882:AR902),_xlfn.CONCAT(" y ",AT902)))))</f>
        <v/>
      </c>
      <c r="AT902" s="89" t="s">
        <v>5139</v>
      </c>
      <c r="AV902" s="290">
        <f t="shared" si="130"/>
        <v>0</v>
      </c>
      <c r="AW902" s="293">
        <f t="shared" si="131"/>
        <v>0</v>
      </c>
      <c r="AX902" s="294" t="str">
        <f>IF(AW902=0,"",
IF(SUM($AW$882:AW902)=1,AY902,
IF($AW$1003&gt;SUM($AW$882:AW902),_xlfn.CONCAT(", ",AY902),
IF($AW$1003=SUM($AW$882:AW902),_xlfn.CONCAT(" y ",AY902)))))</f>
        <v/>
      </c>
      <c r="AY902" s="89" t="s">
        <v>5139</v>
      </c>
    </row>
    <row r="903" spans="1:51" ht="15" customHeight="1">
      <c r="A903" s="64"/>
      <c r="B903" s="11"/>
      <c r="C903" s="58" t="s">
        <v>5072</v>
      </c>
      <c r="D903" s="1020" t="str">
        <f>IF(CNGE_2025_M1_Secc5_Sub1!$D51="","",CNGE_2025_M1_Secc5_Sub1!$D51)</f>
        <v/>
      </c>
      <c r="E903" s="889"/>
      <c r="F903" s="889"/>
      <c r="G903" s="889"/>
      <c r="H903" s="889"/>
      <c r="I903" s="889"/>
      <c r="J903" s="889"/>
      <c r="K903" s="889"/>
      <c r="L903" s="889"/>
      <c r="M903" s="889"/>
      <c r="N903" s="890"/>
      <c r="O903" s="1041"/>
      <c r="P903" s="1043"/>
      <c r="Q903" s="1041"/>
      <c r="R903" s="1043"/>
      <c r="S903" s="1041"/>
      <c r="T903" s="1043"/>
      <c r="U903" s="1041"/>
      <c r="V903" s="1043"/>
      <c r="W903" s="1041"/>
      <c r="X903" s="1043"/>
      <c r="Y903" s="1041"/>
      <c r="Z903" s="1043"/>
      <c r="AA903" s="1041"/>
      <c r="AB903" s="1043"/>
      <c r="AC903" s="1041"/>
      <c r="AD903" s="1043"/>
      <c r="AG903" s="481">
        <f t="shared" si="120"/>
        <v>0</v>
      </c>
      <c r="AH903" s="338">
        <f t="shared" si="121"/>
        <v>0</v>
      </c>
      <c r="AI903" s="294" t="str">
        <f>IF(AH903=0,"",
IF(SUM($AH$882:AH903)=1,AJ903,
IF($AH$1003&gt;SUM($AH$882:AH903),_xlfn.CONCAT(", ",AJ903),
IF($AH$1003=SUM($AH$882:AH903),_xlfn.CONCAT(" y ",AJ903)))))</f>
        <v/>
      </c>
      <c r="AJ903" s="368" t="s">
        <v>5140</v>
      </c>
      <c r="AK903" s="374">
        <f t="shared" si="122"/>
        <v>0</v>
      </c>
      <c r="AL903" s="375">
        <f t="shared" si="123"/>
        <v>0</v>
      </c>
      <c r="AM903" s="376">
        <f t="shared" si="124"/>
        <v>0</v>
      </c>
      <c r="AN903" s="482">
        <f t="shared" si="125"/>
        <v>0</v>
      </c>
      <c r="AO903" s="488">
        <f t="shared" si="126"/>
        <v>0</v>
      </c>
      <c r="AP903" s="492">
        <f t="shared" si="127"/>
        <v>0</v>
      </c>
      <c r="AQ903" s="490">
        <f t="shared" si="128"/>
        <v>0</v>
      </c>
      <c r="AR903" s="293">
        <f t="shared" si="129"/>
        <v>0</v>
      </c>
      <c r="AS903" s="294" t="str">
        <f>IF(AR903=0,"",
IF(SUM($AR$882:AR903)=1,AT903,
IF($AR$1003&gt;SUM($AR$882:AR903),_xlfn.CONCAT(", ",AT903),
IF($AR$1003=SUM($AR$882:AR903),_xlfn.CONCAT(" y ",AT903)))))</f>
        <v/>
      </c>
      <c r="AT903" s="89" t="s">
        <v>5140</v>
      </c>
      <c r="AV903" s="290">
        <f t="shared" si="130"/>
        <v>0</v>
      </c>
      <c r="AW903" s="293">
        <f t="shared" si="131"/>
        <v>0</v>
      </c>
      <c r="AX903" s="294" t="str">
        <f>IF(AW903=0,"",
IF(SUM($AW$882:AW903)=1,AY903,
IF($AW$1003&gt;SUM($AW$882:AW903),_xlfn.CONCAT(", ",AY903),
IF($AW$1003=SUM($AW$882:AW903),_xlfn.CONCAT(" y ",AY903)))))</f>
        <v/>
      </c>
      <c r="AY903" s="89" t="s">
        <v>5140</v>
      </c>
    </row>
    <row r="904" spans="1:51" ht="15" customHeight="1">
      <c r="A904" s="64"/>
      <c r="B904" s="11"/>
      <c r="C904" s="58" t="s">
        <v>5073</v>
      </c>
      <c r="D904" s="1020" t="str">
        <f>IF(CNGE_2025_M1_Secc5_Sub1!$D52="","",CNGE_2025_M1_Secc5_Sub1!$D52)</f>
        <v/>
      </c>
      <c r="E904" s="889"/>
      <c r="F904" s="889"/>
      <c r="G904" s="889"/>
      <c r="H904" s="889"/>
      <c r="I904" s="889"/>
      <c r="J904" s="889"/>
      <c r="K904" s="889"/>
      <c r="L904" s="889"/>
      <c r="M904" s="889"/>
      <c r="N904" s="890"/>
      <c r="O904" s="1041"/>
      <c r="P904" s="1043"/>
      <c r="Q904" s="1041"/>
      <c r="R904" s="1043"/>
      <c r="S904" s="1041"/>
      <c r="T904" s="1043"/>
      <c r="U904" s="1041"/>
      <c r="V904" s="1043"/>
      <c r="W904" s="1041"/>
      <c r="X904" s="1043"/>
      <c r="Y904" s="1041"/>
      <c r="Z904" s="1043"/>
      <c r="AA904" s="1041"/>
      <c r="AB904" s="1043"/>
      <c r="AC904" s="1041"/>
      <c r="AD904" s="1043"/>
      <c r="AG904" s="481">
        <f t="shared" si="120"/>
        <v>0</v>
      </c>
      <c r="AH904" s="338">
        <f t="shared" si="121"/>
        <v>0</v>
      </c>
      <c r="AI904" s="294" t="str">
        <f>IF(AH904=0,"",
IF(SUM($AH$882:AH904)=1,AJ904,
IF($AH$1003&gt;SUM($AH$882:AH904),_xlfn.CONCAT(", ",AJ904),
IF($AH$1003=SUM($AH$882:AH904),_xlfn.CONCAT(" y ",AJ904)))))</f>
        <v/>
      </c>
      <c r="AJ904" s="368" t="s">
        <v>5141</v>
      </c>
      <c r="AK904" s="374">
        <f t="shared" si="122"/>
        <v>0</v>
      </c>
      <c r="AL904" s="375">
        <f t="shared" si="123"/>
        <v>0</v>
      </c>
      <c r="AM904" s="376">
        <f t="shared" si="124"/>
        <v>0</v>
      </c>
      <c r="AN904" s="482">
        <f t="shared" si="125"/>
        <v>0</v>
      </c>
      <c r="AO904" s="488">
        <f t="shared" si="126"/>
        <v>0</v>
      </c>
      <c r="AP904" s="492">
        <f t="shared" si="127"/>
        <v>0</v>
      </c>
      <c r="AQ904" s="490">
        <f t="shared" si="128"/>
        <v>0</v>
      </c>
      <c r="AR904" s="293">
        <f t="shared" si="129"/>
        <v>0</v>
      </c>
      <c r="AS904" s="294" t="str">
        <f>IF(AR904=0,"",
IF(SUM($AR$882:AR904)=1,AT904,
IF($AR$1003&gt;SUM($AR$882:AR904),_xlfn.CONCAT(", ",AT904),
IF($AR$1003=SUM($AR$882:AR904),_xlfn.CONCAT(" y ",AT904)))))</f>
        <v/>
      </c>
      <c r="AT904" s="89" t="s">
        <v>5141</v>
      </c>
      <c r="AV904" s="290">
        <f t="shared" si="130"/>
        <v>0</v>
      </c>
      <c r="AW904" s="293">
        <f t="shared" si="131"/>
        <v>0</v>
      </c>
      <c r="AX904" s="294" t="str">
        <f>IF(AW904=0,"",
IF(SUM($AW$882:AW904)=1,AY904,
IF($AW$1003&gt;SUM($AW$882:AW904),_xlfn.CONCAT(", ",AY904),
IF($AW$1003=SUM($AW$882:AW904),_xlfn.CONCAT(" y ",AY904)))))</f>
        <v/>
      </c>
      <c r="AY904" s="89" t="s">
        <v>5141</v>
      </c>
    </row>
    <row r="905" spans="1:51" ht="15" customHeight="1">
      <c r="A905" s="64"/>
      <c r="B905" s="11"/>
      <c r="C905" s="58" t="s">
        <v>5074</v>
      </c>
      <c r="D905" s="1020" t="str">
        <f>IF(CNGE_2025_M1_Secc5_Sub1!$D53="","",CNGE_2025_M1_Secc5_Sub1!$D53)</f>
        <v/>
      </c>
      <c r="E905" s="889"/>
      <c r="F905" s="889"/>
      <c r="G905" s="889"/>
      <c r="H905" s="889"/>
      <c r="I905" s="889"/>
      <c r="J905" s="889"/>
      <c r="K905" s="889"/>
      <c r="L905" s="889"/>
      <c r="M905" s="889"/>
      <c r="N905" s="890"/>
      <c r="O905" s="1041"/>
      <c r="P905" s="1043"/>
      <c r="Q905" s="1041"/>
      <c r="R905" s="1043"/>
      <c r="S905" s="1041"/>
      <c r="T905" s="1043"/>
      <c r="U905" s="1041"/>
      <c r="V905" s="1043"/>
      <c r="W905" s="1041"/>
      <c r="X905" s="1043"/>
      <c r="Y905" s="1041"/>
      <c r="Z905" s="1043"/>
      <c r="AA905" s="1041"/>
      <c r="AB905" s="1043"/>
      <c r="AC905" s="1041"/>
      <c r="AD905" s="1043"/>
      <c r="AG905" s="481">
        <f t="shared" si="120"/>
        <v>0</v>
      </c>
      <c r="AH905" s="338">
        <f t="shared" si="121"/>
        <v>0</v>
      </c>
      <c r="AI905" s="294" t="str">
        <f>IF(AH905=0,"",
IF(SUM($AH$882:AH905)=1,AJ905,
IF($AH$1003&gt;SUM($AH$882:AH905),_xlfn.CONCAT(", ",AJ905),
IF($AH$1003=SUM($AH$882:AH905),_xlfn.CONCAT(" y ",AJ905)))))</f>
        <v/>
      </c>
      <c r="AJ905" s="368" t="s">
        <v>5142</v>
      </c>
      <c r="AK905" s="374">
        <f t="shared" si="122"/>
        <v>0</v>
      </c>
      <c r="AL905" s="375">
        <f t="shared" si="123"/>
        <v>0</v>
      </c>
      <c r="AM905" s="376">
        <f t="shared" si="124"/>
        <v>0</v>
      </c>
      <c r="AN905" s="482">
        <f t="shared" si="125"/>
        <v>0</v>
      </c>
      <c r="AO905" s="488">
        <f t="shared" si="126"/>
        <v>0</v>
      </c>
      <c r="AP905" s="492">
        <f t="shared" si="127"/>
        <v>0</v>
      </c>
      <c r="AQ905" s="490">
        <f t="shared" si="128"/>
        <v>0</v>
      </c>
      <c r="AR905" s="293">
        <f t="shared" si="129"/>
        <v>0</v>
      </c>
      <c r="AS905" s="294" t="str">
        <f>IF(AR905=0,"",
IF(SUM($AR$882:AR905)=1,AT905,
IF($AR$1003&gt;SUM($AR$882:AR905),_xlfn.CONCAT(", ",AT905),
IF($AR$1003=SUM($AR$882:AR905),_xlfn.CONCAT(" y ",AT905)))))</f>
        <v/>
      </c>
      <c r="AT905" s="89" t="s">
        <v>5142</v>
      </c>
      <c r="AV905" s="290">
        <f t="shared" si="130"/>
        <v>0</v>
      </c>
      <c r="AW905" s="293">
        <f t="shared" si="131"/>
        <v>0</v>
      </c>
      <c r="AX905" s="294" t="str">
        <f>IF(AW905=0,"",
IF(SUM($AW$882:AW905)=1,AY905,
IF($AW$1003&gt;SUM($AW$882:AW905),_xlfn.CONCAT(", ",AY905),
IF($AW$1003=SUM($AW$882:AW905),_xlfn.CONCAT(" y ",AY905)))))</f>
        <v/>
      </c>
      <c r="AY905" s="89" t="s">
        <v>5142</v>
      </c>
    </row>
    <row r="906" spans="1:51" ht="15" customHeight="1">
      <c r="A906" s="64"/>
      <c r="B906" s="11"/>
      <c r="C906" s="58" t="s">
        <v>5075</v>
      </c>
      <c r="D906" s="1020" t="str">
        <f>IF(CNGE_2025_M1_Secc5_Sub1!$D54="","",CNGE_2025_M1_Secc5_Sub1!$D54)</f>
        <v/>
      </c>
      <c r="E906" s="889"/>
      <c r="F906" s="889"/>
      <c r="G906" s="889"/>
      <c r="H906" s="889"/>
      <c r="I906" s="889"/>
      <c r="J906" s="889"/>
      <c r="K906" s="889"/>
      <c r="L906" s="889"/>
      <c r="M906" s="889"/>
      <c r="N906" s="890"/>
      <c r="O906" s="1041"/>
      <c r="P906" s="1043"/>
      <c r="Q906" s="1041"/>
      <c r="R906" s="1043"/>
      <c r="S906" s="1041"/>
      <c r="T906" s="1043"/>
      <c r="U906" s="1041"/>
      <c r="V906" s="1043"/>
      <c r="W906" s="1041"/>
      <c r="X906" s="1043"/>
      <c r="Y906" s="1041"/>
      <c r="Z906" s="1043"/>
      <c r="AA906" s="1041"/>
      <c r="AB906" s="1043"/>
      <c r="AC906" s="1041"/>
      <c r="AD906" s="1043"/>
      <c r="AG906" s="481">
        <f t="shared" si="120"/>
        <v>0</v>
      </c>
      <c r="AH906" s="338">
        <f t="shared" si="121"/>
        <v>0</v>
      </c>
      <c r="AI906" s="294" t="str">
        <f>IF(AH906=0,"",
IF(SUM($AH$882:AH906)=1,AJ906,
IF($AH$1003&gt;SUM($AH$882:AH906),_xlfn.CONCAT(", ",AJ906),
IF($AH$1003=SUM($AH$882:AH906),_xlfn.CONCAT(" y ",AJ906)))))</f>
        <v/>
      </c>
      <c r="AJ906" s="368" t="s">
        <v>5143</v>
      </c>
      <c r="AK906" s="374">
        <f t="shared" si="122"/>
        <v>0</v>
      </c>
      <c r="AL906" s="375">
        <f t="shared" si="123"/>
        <v>0</v>
      </c>
      <c r="AM906" s="376">
        <f t="shared" si="124"/>
        <v>0</v>
      </c>
      <c r="AN906" s="482">
        <f t="shared" si="125"/>
        <v>0</v>
      </c>
      <c r="AO906" s="488">
        <f t="shared" si="126"/>
        <v>0</v>
      </c>
      <c r="AP906" s="492">
        <f t="shared" si="127"/>
        <v>0</v>
      </c>
      <c r="AQ906" s="490">
        <f t="shared" si="128"/>
        <v>0</v>
      </c>
      <c r="AR906" s="293">
        <f t="shared" si="129"/>
        <v>0</v>
      </c>
      <c r="AS906" s="294" t="str">
        <f>IF(AR906=0,"",
IF(SUM($AR$882:AR906)=1,AT906,
IF($AR$1003&gt;SUM($AR$882:AR906),_xlfn.CONCAT(", ",AT906),
IF($AR$1003=SUM($AR$882:AR906),_xlfn.CONCAT(" y ",AT906)))))</f>
        <v/>
      </c>
      <c r="AT906" s="89" t="s">
        <v>5143</v>
      </c>
      <c r="AV906" s="290">
        <f t="shared" si="130"/>
        <v>0</v>
      </c>
      <c r="AW906" s="293">
        <f t="shared" si="131"/>
        <v>0</v>
      </c>
      <c r="AX906" s="294" t="str">
        <f>IF(AW906=0,"",
IF(SUM($AW$882:AW906)=1,AY906,
IF($AW$1003&gt;SUM($AW$882:AW906),_xlfn.CONCAT(", ",AY906),
IF($AW$1003=SUM($AW$882:AW906),_xlfn.CONCAT(" y ",AY906)))))</f>
        <v/>
      </c>
      <c r="AY906" s="89" t="s">
        <v>5143</v>
      </c>
    </row>
    <row r="907" spans="1:51" ht="15" customHeight="1">
      <c r="A907" s="64"/>
      <c r="B907" s="11"/>
      <c r="C907" s="58" t="s">
        <v>5076</v>
      </c>
      <c r="D907" s="1020" t="str">
        <f>IF(CNGE_2025_M1_Secc5_Sub1!$D55="","",CNGE_2025_M1_Secc5_Sub1!$D55)</f>
        <v/>
      </c>
      <c r="E907" s="889"/>
      <c r="F907" s="889"/>
      <c r="G907" s="889"/>
      <c r="H907" s="889"/>
      <c r="I907" s="889"/>
      <c r="J907" s="889"/>
      <c r="K907" s="889"/>
      <c r="L907" s="889"/>
      <c r="M907" s="889"/>
      <c r="N907" s="890"/>
      <c r="O907" s="1041"/>
      <c r="P907" s="1043"/>
      <c r="Q907" s="1041"/>
      <c r="R907" s="1043"/>
      <c r="S907" s="1041"/>
      <c r="T907" s="1043"/>
      <c r="U907" s="1041"/>
      <c r="V907" s="1043"/>
      <c r="W907" s="1041"/>
      <c r="X907" s="1043"/>
      <c r="Y907" s="1041"/>
      <c r="Z907" s="1043"/>
      <c r="AA907" s="1041"/>
      <c r="AB907" s="1043"/>
      <c r="AC907" s="1041"/>
      <c r="AD907" s="1043"/>
      <c r="AG907" s="481">
        <f t="shared" si="120"/>
        <v>0</v>
      </c>
      <c r="AH907" s="338">
        <f t="shared" si="121"/>
        <v>0</v>
      </c>
      <c r="AI907" s="294" t="str">
        <f>IF(AH907=0,"",
IF(SUM($AH$882:AH907)=1,AJ907,
IF($AH$1003&gt;SUM($AH$882:AH907),_xlfn.CONCAT(", ",AJ907),
IF($AH$1003=SUM($AH$882:AH907),_xlfn.CONCAT(" y ",AJ907)))))</f>
        <v/>
      </c>
      <c r="AJ907" s="368" t="s">
        <v>5144</v>
      </c>
      <c r="AK907" s="374">
        <f t="shared" si="122"/>
        <v>0</v>
      </c>
      <c r="AL907" s="375">
        <f t="shared" si="123"/>
        <v>0</v>
      </c>
      <c r="AM907" s="376">
        <f t="shared" si="124"/>
        <v>0</v>
      </c>
      <c r="AN907" s="482">
        <f t="shared" si="125"/>
        <v>0</v>
      </c>
      <c r="AO907" s="488">
        <f t="shared" si="126"/>
        <v>0</v>
      </c>
      <c r="AP907" s="492">
        <f t="shared" si="127"/>
        <v>0</v>
      </c>
      <c r="AQ907" s="490">
        <f t="shared" si="128"/>
        <v>0</v>
      </c>
      <c r="AR907" s="293">
        <f t="shared" si="129"/>
        <v>0</v>
      </c>
      <c r="AS907" s="294" t="str">
        <f>IF(AR907=0,"",
IF(SUM($AR$882:AR907)=1,AT907,
IF($AR$1003&gt;SUM($AR$882:AR907),_xlfn.CONCAT(", ",AT907),
IF($AR$1003=SUM($AR$882:AR907),_xlfn.CONCAT(" y ",AT907)))))</f>
        <v/>
      </c>
      <c r="AT907" s="89" t="s">
        <v>5144</v>
      </c>
      <c r="AV907" s="290">
        <f t="shared" si="130"/>
        <v>0</v>
      </c>
      <c r="AW907" s="293">
        <f t="shared" si="131"/>
        <v>0</v>
      </c>
      <c r="AX907" s="294" t="str">
        <f>IF(AW907=0,"",
IF(SUM($AW$882:AW907)=1,AY907,
IF($AW$1003&gt;SUM($AW$882:AW907),_xlfn.CONCAT(", ",AY907),
IF($AW$1003=SUM($AW$882:AW907),_xlfn.CONCAT(" y ",AY907)))))</f>
        <v/>
      </c>
      <c r="AY907" s="89" t="s">
        <v>5144</v>
      </c>
    </row>
    <row r="908" spans="1:51" ht="15" customHeight="1">
      <c r="A908" s="64"/>
      <c r="B908" s="11"/>
      <c r="C908" s="58" t="s">
        <v>5077</v>
      </c>
      <c r="D908" s="1020" t="str">
        <f>IF(CNGE_2025_M1_Secc5_Sub1!$D56="","",CNGE_2025_M1_Secc5_Sub1!$D56)</f>
        <v/>
      </c>
      <c r="E908" s="889"/>
      <c r="F908" s="889"/>
      <c r="G908" s="889"/>
      <c r="H908" s="889"/>
      <c r="I908" s="889"/>
      <c r="J908" s="889"/>
      <c r="K908" s="889"/>
      <c r="L908" s="889"/>
      <c r="M908" s="889"/>
      <c r="N908" s="890"/>
      <c r="O908" s="1041"/>
      <c r="P908" s="1043"/>
      <c r="Q908" s="1041"/>
      <c r="R908" s="1043"/>
      <c r="S908" s="1041"/>
      <c r="T908" s="1043"/>
      <c r="U908" s="1041"/>
      <c r="V908" s="1043"/>
      <c r="W908" s="1041"/>
      <c r="X908" s="1043"/>
      <c r="Y908" s="1041"/>
      <c r="Z908" s="1043"/>
      <c r="AA908" s="1041"/>
      <c r="AB908" s="1043"/>
      <c r="AC908" s="1041"/>
      <c r="AD908" s="1043"/>
      <c r="AG908" s="481">
        <f t="shared" si="120"/>
        <v>0</v>
      </c>
      <c r="AH908" s="338">
        <f t="shared" si="121"/>
        <v>0</v>
      </c>
      <c r="AI908" s="294" t="str">
        <f>IF(AH908=0,"",
IF(SUM($AH$882:AH908)=1,AJ908,
IF($AH$1003&gt;SUM($AH$882:AH908),_xlfn.CONCAT(", ",AJ908),
IF($AH$1003=SUM($AH$882:AH908),_xlfn.CONCAT(" y ",AJ908)))))</f>
        <v/>
      </c>
      <c r="AJ908" s="368" t="s">
        <v>5145</v>
      </c>
      <c r="AK908" s="374">
        <f t="shared" si="122"/>
        <v>0</v>
      </c>
      <c r="AL908" s="375">
        <f t="shared" si="123"/>
        <v>0</v>
      </c>
      <c r="AM908" s="376">
        <f t="shared" si="124"/>
        <v>0</v>
      </c>
      <c r="AN908" s="482">
        <f t="shared" si="125"/>
        <v>0</v>
      </c>
      <c r="AO908" s="488">
        <f t="shared" si="126"/>
        <v>0</v>
      </c>
      <c r="AP908" s="492">
        <f t="shared" si="127"/>
        <v>0</v>
      </c>
      <c r="AQ908" s="490">
        <f t="shared" si="128"/>
        <v>0</v>
      </c>
      <c r="AR908" s="293">
        <f t="shared" si="129"/>
        <v>0</v>
      </c>
      <c r="AS908" s="294" t="str">
        <f>IF(AR908=0,"",
IF(SUM($AR$882:AR908)=1,AT908,
IF($AR$1003&gt;SUM($AR$882:AR908),_xlfn.CONCAT(", ",AT908),
IF($AR$1003=SUM($AR$882:AR908),_xlfn.CONCAT(" y ",AT908)))))</f>
        <v/>
      </c>
      <c r="AT908" s="89" t="s">
        <v>5145</v>
      </c>
      <c r="AV908" s="290">
        <f t="shared" si="130"/>
        <v>0</v>
      </c>
      <c r="AW908" s="293">
        <f t="shared" si="131"/>
        <v>0</v>
      </c>
      <c r="AX908" s="294" t="str">
        <f>IF(AW908=0,"",
IF(SUM($AW$882:AW908)=1,AY908,
IF($AW$1003&gt;SUM($AW$882:AW908),_xlfn.CONCAT(", ",AY908),
IF($AW$1003=SUM($AW$882:AW908),_xlfn.CONCAT(" y ",AY908)))))</f>
        <v/>
      </c>
      <c r="AY908" s="89" t="s">
        <v>5145</v>
      </c>
    </row>
    <row r="909" spans="1:51" ht="15" customHeight="1">
      <c r="A909" s="64"/>
      <c r="B909" s="11"/>
      <c r="C909" s="58" t="s">
        <v>5078</v>
      </c>
      <c r="D909" s="1020" t="str">
        <f>IF(CNGE_2025_M1_Secc5_Sub1!$D57="","",CNGE_2025_M1_Secc5_Sub1!$D57)</f>
        <v/>
      </c>
      <c r="E909" s="889"/>
      <c r="F909" s="889"/>
      <c r="G909" s="889"/>
      <c r="H909" s="889"/>
      <c r="I909" s="889"/>
      <c r="J909" s="889"/>
      <c r="K909" s="889"/>
      <c r="L909" s="889"/>
      <c r="M909" s="889"/>
      <c r="N909" s="890"/>
      <c r="O909" s="1041"/>
      <c r="P909" s="1043"/>
      <c r="Q909" s="1041"/>
      <c r="R909" s="1043"/>
      <c r="S909" s="1041"/>
      <c r="T909" s="1043"/>
      <c r="U909" s="1041"/>
      <c r="V909" s="1043"/>
      <c r="W909" s="1041"/>
      <c r="X909" s="1043"/>
      <c r="Y909" s="1041"/>
      <c r="Z909" s="1043"/>
      <c r="AA909" s="1041"/>
      <c r="AB909" s="1043"/>
      <c r="AC909" s="1041"/>
      <c r="AD909" s="1043"/>
      <c r="AG909" s="481">
        <f t="shared" si="120"/>
        <v>0</v>
      </c>
      <c r="AH909" s="338">
        <f t="shared" si="121"/>
        <v>0</v>
      </c>
      <c r="AI909" s="294" t="str">
        <f>IF(AH909=0,"",
IF(SUM($AH$882:AH909)=1,AJ909,
IF($AH$1003&gt;SUM($AH$882:AH909),_xlfn.CONCAT(", ",AJ909),
IF($AH$1003=SUM($AH$882:AH909),_xlfn.CONCAT(" y ",AJ909)))))</f>
        <v/>
      </c>
      <c r="AJ909" s="368" t="s">
        <v>5146</v>
      </c>
      <c r="AK909" s="374">
        <f t="shared" si="122"/>
        <v>0</v>
      </c>
      <c r="AL909" s="375">
        <f t="shared" si="123"/>
        <v>0</v>
      </c>
      <c r="AM909" s="376">
        <f t="shared" si="124"/>
        <v>0</v>
      </c>
      <c r="AN909" s="482">
        <f t="shared" si="125"/>
        <v>0</v>
      </c>
      <c r="AO909" s="488">
        <f t="shared" si="126"/>
        <v>0</v>
      </c>
      <c r="AP909" s="492">
        <f t="shared" si="127"/>
        <v>0</v>
      </c>
      <c r="AQ909" s="490">
        <f t="shared" si="128"/>
        <v>0</v>
      </c>
      <c r="AR909" s="293">
        <f t="shared" si="129"/>
        <v>0</v>
      </c>
      <c r="AS909" s="294" t="str">
        <f>IF(AR909=0,"",
IF(SUM($AR$882:AR909)=1,AT909,
IF($AR$1003&gt;SUM($AR$882:AR909),_xlfn.CONCAT(", ",AT909),
IF($AR$1003=SUM($AR$882:AR909),_xlfn.CONCAT(" y ",AT909)))))</f>
        <v/>
      </c>
      <c r="AT909" s="89" t="s">
        <v>5146</v>
      </c>
      <c r="AV909" s="290">
        <f t="shared" si="130"/>
        <v>0</v>
      </c>
      <c r="AW909" s="293">
        <f t="shared" si="131"/>
        <v>0</v>
      </c>
      <c r="AX909" s="294" t="str">
        <f>IF(AW909=0,"",
IF(SUM($AW$882:AW909)=1,AY909,
IF($AW$1003&gt;SUM($AW$882:AW909),_xlfn.CONCAT(", ",AY909),
IF($AW$1003=SUM($AW$882:AW909),_xlfn.CONCAT(" y ",AY909)))))</f>
        <v/>
      </c>
      <c r="AY909" s="89" t="s">
        <v>5146</v>
      </c>
    </row>
    <row r="910" spans="1:51" ht="15" customHeight="1">
      <c r="A910" s="64"/>
      <c r="B910" s="11"/>
      <c r="C910" s="58" t="s">
        <v>5079</v>
      </c>
      <c r="D910" s="1020" t="str">
        <f>IF(CNGE_2025_M1_Secc5_Sub1!$D58="","",CNGE_2025_M1_Secc5_Sub1!$D58)</f>
        <v/>
      </c>
      <c r="E910" s="889"/>
      <c r="F910" s="889"/>
      <c r="G910" s="889"/>
      <c r="H910" s="889"/>
      <c r="I910" s="889"/>
      <c r="J910" s="889"/>
      <c r="K910" s="889"/>
      <c r="L910" s="889"/>
      <c r="M910" s="889"/>
      <c r="N910" s="890"/>
      <c r="O910" s="1041"/>
      <c r="P910" s="1043"/>
      <c r="Q910" s="1041"/>
      <c r="R910" s="1043"/>
      <c r="S910" s="1041"/>
      <c r="T910" s="1043"/>
      <c r="U910" s="1041"/>
      <c r="V910" s="1043"/>
      <c r="W910" s="1041"/>
      <c r="X910" s="1043"/>
      <c r="Y910" s="1041"/>
      <c r="Z910" s="1043"/>
      <c r="AA910" s="1041"/>
      <c r="AB910" s="1043"/>
      <c r="AC910" s="1041"/>
      <c r="AD910" s="1043"/>
      <c r="AG910" s="481">
        <f t="shared" si="120"/>
        <v>0</v>
      </c>
      <c r="AH910" s="338">
        <f t="shared" si="121"/>
        <v>0</v>
      </c>
      <c r="AI910" s="294" t="str">
        <f>IF(AH910=0,"",
IF(SUM($AH$882:AH910)=1,AJ910,
IF($AH$1003&gt;SUM($AH$882:AH910),_xlfn.CONCAT(", ",AJ910),
IF($AH$1003=SUM($AH$882:AH910),_xlfn.CONCAT(" y ",AJ910)))))</f>
        <v/>
      </c>
      <c r="AJ910" s="368" t="s">
        <v>5147</v>
      </c>
      <c r="AK910" s="374">
        <f t="shared" si="122"/>
        <v>0</v>
      </c>
      <c r="AL910" s="375">
        <f t="shared" si="123"/>
        <v>0</v>
      </c>
      <c r="AM910" s="376">
        <f t="shared" si="124"/>
        <v>0</v>
      </c>
      <c r="AN910" s="482">
        <f t="shared" si="125"/>
        <v>0</v>
      </c>
      <c r="AO910" s="488">
        <f t="shared" si="126"/>
        <v>0</v>
      </c>
      <c r="AP910" s="492">
        <f t="shared" si="127"/>
        <v>0</v>
      </c>
      <c r="AQ910" s="490">
        <f t="shared" si="128"/>
        <v>0</v>
      </c>
      <c r="AR910" s="293">
        <f t="shared" si="129"/>
        <v>0</v>
      </c>
      <c r="AS910" s="294" t="str">
        <f>IF(AR910=0,"",
IF(SUM($AR$882:AR910)=1,AT910,
IF($AR$1003&gt;SUM($AR$882:AR910),_xlfn.CONCAT(", ",AT910),
IF($AR$1003=SUM($AR$882:AR910),_xlfn.CONCAT(" y ",AT910)))))</f>
        <v/>
      </c>
      <c r="AT910" s="89" t="s">
        <v>5147</v>
      </c>
      <c r="AV910" s="290">
        <f t="shared" si="130"/>
        <v>0</v>
      </c>
      <c r="AW910" s="293">
        <f t="shared" si="131"/>
        <v>0</v>
      </c>
      <c r="AX910" s="294" t="str">
        <f>IF(AW910=0,"",
IF(SUM($AW$882:AW910)=1,AY910,
IF($AW$1003&gt;SUM($AW$882:AW910),_xlfn.CONCAT(", ",AY910),
IF($AW$1003=SUM($AW$882:AW910),_xlfn.CONCAT(" y ",AY910)))))</f>
        <v/>
      </c>
      <c r="AY910" s="89" t="s">
        <v>5147</v>
      </c>
    </row>
    <row r="911" spans="1:51" ht="15" customHeight="1">
      <c r="A911" s="64"/>
      <c r="B911" s="11"/>
      <c r="C911" s="58" t="s">
        <v>5080</v>
      </c>
      <c r="D911" s="1020" t="str">
        <f>IF(CNGE_2025_M1_Secc5_Sub1!$D59="","",CNGE_2025_M1_Secc5_Sub1!$D59)</f>
        <v/>
      </c>
      <c r="E911" s="889"/>
      <c r="F911" s="889"/>
      <c r="G911" s="889"/>
      <c r="H911" s="889"/>
      <c r="I911" s="889"/>
      <c r="J911" s="889"/>
      <c r="K911" s="889"/>
      <c r="L911" s="889"/>
      <c r="M911" s="889"/>
      <c r="N911" s="890"/>
      <c r="O911" s="1041"/>
      <c r="P911" s="1043"/>
      <c r="Q911" s="1041"/>
      <c r="R911" s="1043"/>
      <c r="S911" s="1041"/>
      <c r="T911" s="1043"/>
      <c r="U911" s="1041"/>
      <c r="V911" s="1043"/>
      <c r="W911" s="1041"/>
      <c r="X911" s="1043"/>
      <c r="Y911" s="1041"/>
      <c r="Z911" s="1043"/>
      <c r="AA911" s="1041"/>
      <c r="AB911" s="1043"/>
      <c r="AC911" s="1041"/>
      <c r="AD911" s="1043"/>
      <c r="AG911" s="481">
        <f t="shared" si="120"/>
        <v>0</v>
      </c>
      <c r="AH911" s="338">
        <f t="shared" si="121"/>
        <v>0</v>
      </c>
      <c r="AI911" s="294" t="str">
        <f>IF(AH911=0,"",
IF(SUM($AH$882:AH911)=1,AJ911,
IF($AH$1003&gt;SUM($AH$882:AH911),_xlfn.CONCAT(", ",AJ911),
IF($AH$1003=SUM($AH$882:AH911),_xlfn.CONCAT(" y ",AJ911)))))</f>
        <v/>
      </c>
      <c r="AJ911" s="368" t="s">
        <v>5148</v>
      </c>
      <c r="AK911" s="374">
        <f t="shared" si="122"/>
        <v>0</v>
      </c>
      <c r="AL911" s="375">
        <f t="shared" si="123"/>
        <v>0</v>
      </c>
      <c r="AM911" s="376">
        <f t="shared" si="124"/>
        <v>0</v>
      </c>
      <c r="AN911" s="482">
        <f t="shared" si="125"/>
        <v>0</v>
      </c>
      <c r="AO911" s="488">
        <f t="shared" si="126"/>
        <v>0</v>
      </c>
      <c r="AP911" s="492">
        <f t="shared" si="127"/>
        <v>0</v>
      </c>
      <c r="AQ911" s="490">
        <f t="shared" si="128"/>
        <v>0</v>
      </c>
      <c r="AR911" s="293">
        <f t="shared" si="129"/>
        <v>0</v>
      </c>
      <c r="AS911" s="294" t="str">
        <f>IF(AR911=0,"",
IF(SUM($AR$882:AR911)=1,AT911,
IF($AR$1003&gt;SUM($AR$882:AR911),_xlfn.CONCAT(", ",AT911),
IF($AR$1003=SUM($AR$882:AR911),_xlfn.CONCAT(" y ",AT911)))))</f>
        <v/>
      </c>
      <c r="AT911" s="89" t="s">
        <v>5148</v>
      </c>
      <c r="AV911" s="290">
        <f t="shared" si="130"/>
        <v>0</v>
      </c>
      <c r="AW911" s="293">
        <f t="shared" si="131"/>
        <v>0</v>
      </c>
      <c r="AX911" s="294" t="str">
        <f>IF(AW911=0,"",
IF(SUM($AW$882:AW911)=1,AY911,
IF($AW$1003&gt;SUM($AW$882:AW911),_xlfn.CONCAT(", ",AY911),
IF($AW$1003=SUM($AW$882:AW911),_xlfn.CONCAT(" y ",AY911)))))</f>
        <v/>
      </c>
      <c r="AY911" s="89" t="s">
        <v>5148</v>
      </c>
    </row>
    <row r="912" spans="1:51" ht="15" customHeight="1">
      <c r="A912" s="64"/>
      <c r="B912" s="11"/>
      <c r="C912" s="58" t="s">
        <v>5081</v>
      </c>
      <c r="D912" s="1020" t="str">
        <f>IF(CNGE_2025_M1_Secc5_Sub1!$D60="","",CNGE_2025_M1_Secc5_Sub1!$D60)</f>
        <v/>
      </c>
      <c r="E912" s="889"/>
      <c r="F912" s="889"/>
      <c r="G912" s="889"/>
      <c r="H912" s="889"/>
      <c r="I912" s="889"/>
      <c r="J912" s="889"/>
      <c r="K912" s="889"/>
      <c r="L912" s="889"/>
      <c r="M912" s="889"/>
      <c r="N912" s="890"/>
      <c r="O912" s="1041"/>
      <c r="P912" s="1043"/>
      <c r="Q912" s="1041"/>
      <c r="R912" s="1043"/>
      <c r="S912" s="1041"/>
      <c r="T912" s="1043"/>
      <c r="U912" s="1041"/>
      <c r="V912" s="1043"/>
      <c r="W912" s="1041"/>
      <c r="X912" s="1043"/>
      <c r="Y912" s="1041"/>
      <c r="Z912" s="1043"/>
      <c r="AA912" s="1041"/>
      <c r="AB912" s="1043"/>
      <c r="AC912" s="1041"/>
      <c r="AD912" s="1043"/>
      <c r="AG912" s="481">
        <f t="shared" si="120"/>
        <v>0</v>
      </c>
      <c r="AH912" s="338">
        <f t="shared" si="121"/>
        <v>0</v>
      </c>
      <c r="AI912" s="294" t="str">
        <f>IF(AH912=0,"",
IF(SUM($AH$882:AH912)=1,AJ912,
IF($AH$1003&gt;SUM($AH$882:AH912),_xlfn.CONCAT(", ",AJ912),
IF($AH$1003=SUM($AH$882:AH912),_xlfn.CONCAT(" y ",AJ912)))))</f>
        <v/>
      </c>
      <c r="AJ912" s="368" t="s">
        <v>5149</v>
      </c>
      <c r="AK912" s="374">
        <f t="shared" si="122"/>
        <v>0</v>
      </c>
      <c r="AL912" s="375">
        <f t="shared" si="123"/>
        <v>0</v>
      </c>
      <c r="AM912" s="376">
        <f t="shared" si="124"/>
        <v>0</v>
      </c>
      <c r="AN912" s="482">
        <f t="shared" si="125"/>
        <v>0</v>
      </c>
      <c r="AO912" s="488">
        <f t="shared" si="126"/>
        <v>0</v>
      </c>
      <c r="AP912" s="492">
        <f t="shared" si="127"/>
        <v>0</v>
      </c>
      <c r="AQ912" s="490">
        <f t="shared" si="128"/>
        <v>0</v>
      </c>
      <c r="AR912" s="293">
        <f t="shared" si="129"/>
        <v>0</v>
      </c>
      <c r="AS912" s="294" t="str">
        <f>IF(AR912=0,"",
IF(SUM($AR$882:AR912)=1,AT912,
IF($AR$1003&gt;SUM($AR$882:AR912),_xlfn.CONCAT(", ",AT912),
IF($AR$1003=SUM($AR$882:AR912),_xlfn.CONCAT(" y ",AT912)))))</f>
        <v/>
      </c>
      <c r="AT912" s="89" t="s">
        <v>5149</v>
      </c>
      <c r="AV912" s="290">
        <f t="shared" si="130"/>
        <v>0</v>
      </c>
      <c r="AW912" s="293">
        <f t="shared" si="131"/>
        <v>0</v>
      </c>
      <c r="AX912" s="294" t="str">
        <f>IF(AW912=0,"",
IF(SUM($AW$882:AW912)=1,AY912,
IF($AW$1003&gt;SUM($AW$882:AW912),_xlfn.CONCAT(", ",AY912),
IF($AW$1003=SUM($AW$882:AW912),_xlfn.CONCAT(" y ",AY912)))))</f>
        <v/>
      </c>
      <c r="AY912" s="89" t="s">
        <v>5149</v>
      </c>
    </row>
    <row r="913" spans="1:51" ht="15" customHeight="1">
      <c r="A913" s="64"/>
      <c r="B913" s="11"/>
      <c r="C913" s="58" t="s">
        <v>5082</v>
      </c>
      <c r="D913" s="1020" t="str">
        <f>IF(CNGE_2025_M1_Secc5_Sub1!$D61="","",CNGE_2025_M1_Secc5_Sub1!$D61)</f>
        <v/>
      </c>
      <c r="E913" s="889"/>
      <c r="F913" s="889"/>
      <c r="G913" s="889"/>
      <c r="H913" s="889"/>
      <c r="I913" s="889"/>
      <c r="J913" s="889"/>
      <c r="K913" s="889"/>
      <c r="L913" s="889"/>
      <c r="M913" s="889"/>
      <c r="N913" s="890"/>
      <c r="O913" s="1041"/>
      <c r="P913" s="1043"/>
      <c r="Q913" s="1041"/>
      <c r="R913" s="1043"/>
      <c r="S913" s="1041"/>
      <c r="T913" s="1043"/>
      <c r="U913" s="1041"/>
      <c r="V913" s="1043"/>
      <c r="W913" s="1041"/>
      <c r="X913" s="1043"/>
      <c r="Y913" s="1041"/>
      <c r="Z913" s="1043"/>
      <c r="AA913" s="1041"/>
      <c r="AB913" s="1043"/>
      <c r="AC913" s="1041"/>
      <c r="AD913" s="1043"/>
      <c r="AG913" s="481">
        <f t="shared" si="120"/>
        <v>0</v>
      </c>
      <c r="AH913" s="338">
        <f t="shared" si="121"/>
        <v>0</v>
      </c>
      <c r="AI913" s="294" t="str">
        <f>IF(AH913=0,"",
IF(SUM($AH$882:AH913)=1,AJ913,
IF($AH$1003&gt;SUM($AH$882:AH913),_xlfn.CONCAT(", ",AJ913),
IF($AH$1003=SUM($AH$882:AH913),_xlfn.CONCAT(" y ",AJ913)))))</f>
        <v/>
      </c>
      <c r="AJ913" s="368" t="s">
        <v>5150</v>
      </c>
      <c r="AK913" s="374">
        <f t="shared" si="122"/>
        <v>0</v>
      </c>
      <c r="AL913" s="375">
        <f t="shared" si="123"/>
        <v>0</v>
      </c>
      <c r="AM913" s="376">
        <f t="shared" si="124"/>
        <v>0</v>
      </c>
      <c r="AN913" s="482">
        <f t="shared" si="125"/>
        <v>0</v>
      </c>
      <c r="AO913" s="488">
        <f t="shared" si="126"/>
        <v>0</v>
      </c>
      <c r="AP913" s="492">
        <f t="shared" si="127"/>
        <v>0</v>
      </c>
      <c r="AQ913" s="490">
        <f t="shared" si="128"/>
        <v>0</v>
      </c>
      <c r="AR913" s="293">
        <f t="shared" si="129"/>
        <v>0</v>
      </c>
      <c r="AS913" s="294" t="str">
        <f>IF(AR913=0,"",
IF(SUM($AR$882:AR913)=1,AT913,
IF($AR$1003&gt;SUM($AR$882:AR913),_xlfn.CONCAT(", ",AT913),
IF($AR$1003=SUM($AR$882:AR913),_xlfn.CONCAT(" y ",AT913)))))</f>
        <v/>
      </c>
      <c r="AT913" s="89" t="s">
        <v>5150</v>
      </c>
      <c r="AV913" s="290">
        <f t="shared" si="130"/>
        <v>0</v>
      </c>
      <c r="AW913" s="293">
        <f t="shared" si="131"/>
        <v>0</v>
      </c>
      <c r="AX913" s="294" t="str">
        <f>IF(AW913=0,"",
IF(SUM($AW$882:AW913)=1,AY913,
IF($AW$1003&gt;SUM($AW$882:AW913),_xlfn.CONCAT(", ",AY913),
IF($AW$1003=SUM($AW$882:AW913),_xlfn.CONCAT(" y ",AY913)))))</f>
        <v/>
      </c>
      <c r="AY913" s="89" t="s">
        <v>5150</v>
      </c>
    </row>
    <row r="914" spans="1:51" ht="15" customHeight="1">
      <c r="A914" s="64"/>
      <c r="B914" s="11"/>
      <c r="C914" s="58" t="s">
        <v>5083</v>
      </c>
      <c r="D914" s="1020" t="str">
        <f>IF(CNGE_2025_M1_Secc5_Sub1!$D62="","",CNGE_2025_M1_Secc5_Sub1!$D62)</f>
        <v/>
      </c>
      <c r="E914" s="889"/>
      <c r="F914" s="889"/>
      <c r="G914" s="889"/>
      <c r="H914" s="889"/>
      <c r="I914" s="889"/>
      <c r="J914" s="889"/>
      <c r="K914" s="889"/>
      <c r="L914" s="889"/>
      <c r="M914" s="889"/>
      <c r="N914" s="890"/>
      <c r="O914" s="1041"/>
      <c r="P914" s="1043"/>
      <c r="Q914" s="1041"/>
      <c r="R914" s="1043"/>
      <c r="S914" s="1041"/>
      <c r="T914" s="1043"/>
      <c r="U914" s="1041"/>
      <c r="V914" s="1043"/>
      <c r="W914" s="1041"/>
      <c r="X914" s="1043"/>
      <c r="Y914" s="1041"/>
      <c r="Z914" s="1043"/>
      <c r="AA914" s="1041"/>
      <c r="AB914" s="1043"/>
      <c r="AC914" s="1041"/>
      <c r="AD914" s="1043"/>
      <c r="AG914" s="481">
        <f t="shared" ref="AG914:AG945" si="132">IF(OR(O914="NS",Q914="NS",S914="NS",U914="NS",W914="NS",Y914="NS",AA914="NS",AC914="NS"),0,IF(AND(O914="NA",Q914="NA",S914="NA",U914="NA",W914="NA",Y914="NA",AA914="NA",AC914="NA"),0,IF(O914&lt;=SUM(Q914:AD914),0,1)))</f>
        <v>0</v>
      </c>
      <c r="AH914" s="338">
        <f t="shared" ref="AH914:AH945" si="133">IF(SUM(AG914)=0,0,1)</f>
        <v>0</v>
      </c>
      <c r="AI914" s="294" t="str">
        <f>IF(AH914=0,"",
IF(SUM($AH$882:AH914)=1,AJ914,
IF($AH$1003&gt;SUM($AH$882:AH914),_xlfn.CONCAT(", ",AJ914),
IF($AH$1003=SUM($AH$882:AH914),_xlfn.CONCAT(" y ",AJ914)))))</f>
        <v/>
      </c>
      <c r="AJ914" s="368" t="s">
        <v>5151</v>
      </c>
      <c r="AK914" s="374">
        <f t="shared" ref="AK914:AK945" si="134">IF(OR(Q914="NS",$O914="NS"),0,IF(AND(Q914="NA",$O914="NA"),0,IF(Q914&lt;=$O914,0,1)))</f>
        <v>0</v>
      </c>
      <c r="AL914" s="375">
        <f t="shared" ref="AL914:AL945" si="135">IF(OR(S914="NS",$O914="NS"),0,IF(AND(S914="NA",$O914="NA"),0,IF(S914&lt;=$O914,0,1)))</f>
        <v>0</v>
      </c>
      <c r="AM914" s="376">
        <f t="shared" ref="AM914:AM945" si="136">IF(OR(U914="NS",$O914="NS"),0,IF(AND(U914="NA",$O914="NA"),0,IF(U914&lt;=$O914,0,1)))</f>
        <v>0</v>
      </c>
      <c r="AN914" s="482">
        <f t="shared" ref="AN914:AN945" si="137">IF(OR(W914="NS",$O914="NS"),0,IF(AND(W914="NA",$O914="NA"),0,IF(W914&lt;=$O914,0,1)))</f>
        <v>0</v>
      </c>
      <c r="AO914" s="488">
        <f t="shared" ref="AO914:AO945" si="138">IF(OR(Y914="NS",$O914="NS"),0,IF(AND(Y914="NA",$O914="NA"),0,IF(Y914&lt;=$O914,0,1)))</f>
        <v>0</v>
      </c>
      <c r="AP914" s="492">
        <f t="shared" ref="AP914:AP945" si="139">IF(OR(AA914="NS",$O914="NS"),0,IF(AND(AA914="NA",$O914="NA"),0,IF(AA914&lt;=$O914,0,1)))</f>
        <v>0</v>
      </c>
      <c r="AQ914" s="490">
        <f t="shared" ref="AQ914:AQ945" si="140">IF(OR(AC914="NS",$O914="NS"),0,IF(AND(AC914="NA",$O914="NA"),0,IF(AC914&lt;=$O914,0,1)))</f>
        <v>0</v>
      </c>
      <c r="AR914" s="293">
        <f t="shared" si="129"/>
        <v>0</v>
      </c>
      <c r="AS914" s="294" t="str">
        <f>IF(AR914=0,"",
IF(SUM($AR$882:AR914)=1,AT914,
IF($AR$1003&gt;SUM($AR$882:AR914),_xlfn.CONCAT(", ",AT914),
IF($AR$1003=SUM($AR$882:AR914),_xlfn.CONCAT(" y ",AT914)))))</f>
        <v/>
      </c>
      <c r="AT914" s="89" t="s">
        <v>5151</v>
      </c>
      <c r="AV914" s="290">
        <f t="shared" si="130"/>
        <v>0</v>
      </c>
      <c r="AW914" s="293">
        <f t="shared" ref="AW914:AW945" si="141">IF(AV914=0,0,1)</f>
        <v>0</v>
      </c>
      <c r="AX914" s="294" t="str">
        <f>IF(AW914=0,"",
IF(SUM($AW$882:AW914)=1,AY914,
IF($AW$1003&gt;SUM($AW$882:AW914),_xlfn.CONCAT(", ",AY914),
IF($AW$1003=SUM($AW$882:AW914),_xlfn.CONCAT(" y ",AY914)))))</f>
        <v/>
      </c>
      <c r="AY914" s="89" t="s">
        <v>5151</v>
      </c>
    </row>
    <row r="915" spans="1:51" ht="15" customHeight="1">
      <c r="A915" s="64"/>
      <c r="B915" s="11"/>
      <c r="C915" s="58" t="s">
        <v>5084</v>
      </c>
      <c r="D915" s="1020" t="str">
        <f>IF(CNGE_2025_M1_Secc5_Sub1!$D63="","",CNGE_2025_M1_Secc5_Sub1!$D63)</f>
        <v/>
      </c>
      <c r="E915" s="889"/>
      <c r="F915" s="889"/>
      <c r="G915" s="889"/>
      <c r="H915" s="889"/>
      <c r="I915" s="889"/>
      <c r="J915" s="889"/>
      <c r="K915" s="889"/>
      <c r="L915" s="889"/>
      <c r="M915" s="889"/>
      <c r="N915" s="890"/>
      <c r="O915" s="1041"/>
      <c r="P915" s="1043"/>
      <c r="Q915" s="1041"/>
      <c r="R915" s="1043"/>
      <c r="S915" s="1041"/>
      <c r="T915" s="1043"/>
      <c r="U915" s="1041"/>
      <c r="V915" s="1043"/>
      <c r="W915" s="1041"/>
      <c r="X915" s="1043"/>
      <c r="Y915" s="1041"/>
      <c r="Z915" s="1043"/>
      <c r="AA915" s="1041"/>
      <c r="AB915" s="1043"/>
      <c r="AC915" s="1041"/>
      <c r="AD915" s="1043"/>
      <c r="AG915" s="481">
        <f t="shared" si="132"/>
        <v>0</v>
      </c>
      <c r="AH915" s="338">
        <f t="shared" si="133"/>
        <v>0</v>
      </c>
      <c r="AI915" s="294" t="str">
        <f>IF(AH915=0,"",
IF(SUM($AH$882:AH915)=1,AJ915,
IF($AH$1003&gt;SUM($AH$882:AH915),_xlfn.CONCAT(", ",AJ915),
IF($AH$1003=SUM($AH$882:AH915),_xlfn.CONCAT(" y ",AJ915)))))</f>
        <v/>
      </c>
      <c r="AJ915" s="368" t="s">
        <v>5152</v>
      </c>
      <c r="AK915" s="374">
        <f t="shared" si="134"/>
        <v>0</v>
      </c>
      <c r="AL915" s="375">
        <f t="shared" si="135"/>
        <v>0</v>
      </c>
      <c r="AM915" s="376">
        <f t="shared" si="136"/>
        <v>0</v>
      </c>
      <c r="AN915" s="482">
        <f t="shared" si="137"/>
        <v>0</v>
      </c>
      <c r="AO915" s="488">
        <f t="shared" si="138"/>
        <v>0</v>
      </c>
      <c r="AP915" s="492">
        <f t="shared" si="139"/>
        <v>0</v>
      </c>
      <c r="AQ915" s="490">
        <f t="shared" si="140"/>
        <v>0</v>
      </c>
      <c r="AR915" s="293">
        <f t="shared" si="129"/>
        <v>0</v>
      </c>
      <c r="AS915" s="294" t="str">
        <f>IF(AR915=0,"",
IF(SUM($AR$882:AR915)=1,AT915,
IF($AR$1003&gt;SUM($AR$882:AR915),_xlfn.CONCAT(", ",AT915),
IF($AR$1003=SUM($AR$882:AR915),_xlfn.CONCAT(" y ",AT915)))))</f>
        <v/>
      </c>
      <c r="AT915" s="89" t="s">
        <v>5152</v>
      </c>
      <c r="AV915" s="290">
        <f t="shared" ref="AV915:AV946" si="142">IF(AND(COUNTBLANK(D915)=0,COUNTA(O915:AD915)=8),0,IF(AND(COUNTBLANK(D915)=1,COUNTA(O915:AD915)=0),0,1))</f>
        <v>0</v>
      </c>
      <c r="AW915" s="293">
        <f t="shared" si="141"/>
        <v>0</v>
      </c>
      <c r="AX915" s="294" t="str">
        <f>IF(AW915=0,"",
IF(SUM($AW$882:AW915)=1,AY915,
IF($AW$1003&gt;SUM($AW$882:AW915),_xlfn.CONCAT(", ",AY915),
IF($AW$1003=SUM($AW$882:AW915),_xlfn.CONCAT(" y ",AY915)))))</f>
        <v/>
      </c>
      <c r="AY915" s="89" t="s">
        <v>5152</v>
      </c>
    </row>
    <row r="916" spans="1:51" ht="15" customHeight="1">
      <c r="A916" s="64"/>
      <c r="B916" s="11"/>
      <c r="C916" s="58" t="s">
        <v>5085</v>
      </c>
      <c r="D916" s="1020" t="str">
        <f>IF(CNGE_2025_M1_Secc5_Sub1!$D64="","",CNGE_2025_M1_Secc5_Sub1!$D64)</f>
        <v/>
      </c>
      <c r="E916" s="889"/>
      <c r="F916" s="889"/>
      <c r="G916" s="889"/>
      <c r="H916" s="889"/>
      <c r="I916" s="889"/>
      <c r="J916" s="889"/>
      <c r="K916" s="889"/>
      <c r="L916" s="889"/>
      <c r="M916" s="889"/>
      <c r="N916" s="890"/>
      <c r="O916" s="1041"/>
      <c r="P916" s="1043"/>
      <c r="Q916" s="1041"/>
      <c r="R916" s="1043"/>
      <c r="S916" s="1041"/>
      <c r="T916" s="1043"/>
      <c r="U916" s="1041"/>
      <c r="V916" s="1043"/>
      <c r="W916" s="1041"/>
      <c r="X916" s="1043"/>
      <c r="Y916" s="1041"/>
      <c r="Z916" s="1043"/>
      <c r="AA916" s="1041"/>
      <c r="AB916" s="1043"/>
      <c r="AC916" s="1041"/>
      <c r="AD916" s="1043"/>
      <c r="AG916" s="481">
        <f t="shared" si="132"/>
        <v>0</v>
      </c>
      <c r="AH916" s="338">
        <f t="shared" si="133"/>
        <v>0</v>
      </c>
      <c r="AI916" s="294" t="str">
        <f>IF(AH916=0,"",
IF(SUM($AH$882:AH916)=1,AJ916,
IF($AH$1003&gt;SUM($AH$882:AH916),_xlfn.CONCAT(", ",AJ916),
IF($AH$1003=SUM($AH$882:AH916),_xlfn.CONCAT(" y ",AJ916)))))</f>
        <v/>
      </c>
      <c r="AJ916" s="368" t="s">
        <v>5153</v>
      </c>
      <c r="AK916" s="374">
        <f t="shared" si="134"/>
        <v>0</v>
      </c>
      <c r="AL916" s="375">
        <f t="shared" si="135"/>
        <v>0</v>
      </c>
      <c r="AM916" s="376">
        <f t="shared" si="136"/>
        <v>0</v>
      </c>
      <c r="AN916" s="482">
        <f t="shared" si="137"/>
        <v>0</v>
      </c>
      <c r="AO916" s="488">
        <f t="shared" si="138"/>
        <v>0</v>
      </c>
      <c r="AP916" s="492">
        <f t="shared" si="139"/>
        <v>0</v>
      </c>
      <c r="AQ916" s="490">
        <f t="shared" si="140"/>
        <v>0</v>
      </c>
      <c r="AR916" s="293">
        <f t="shared" si="129"/>
        <v>0</v>
      </c>
      <c r="AS916" s="294" t="str">
        <f>IF(AR916=0,"",
IF(SUM($AR$882:AR916)=1,AT916,
IF($AR$1003&gt;SUM($AR$882:AR916),_xlfn.CONCAT(", ",AT916),
IF($AR$1003=SUM($AR$882:AR916),_xlfn.CONCAT(" y ",AT916)))))</f>
        <v/>
      </c>
      <c r="AT916" s="89" t="s">
        <v>5153</v>
      </c>
      <c r="AV916" s="290">
        <f t="shared" si="142"/>
        <v>0</v>
      </c>
      <c r="AW916" s="293">
        <f t="shared" si="141"/>
        <v>0</v>
      </c>
      <c r="AX916" s="294" t="str">
        <f>IF(AW916=0,"",
IF(SUM($AW$882:AW916)=1,AY916,
IF($AW$1003&gt;SUM($AW$882:AW916),_xlfn.CONCAT(", ",AY916),
IF($AW$1003=SUM($AW$882:AW916),_xlfn.CONCAT(" y ",AY916)))))</f>
        <v/>
      </c>
      <c r="AY916" s="89" t="s">
        <v>5153</v>
      </c>
    </row>
    <row r="917" spans="1:51" ht="15" customHeight="1">
      <c r="A917" s="64"/>
      <c r="B917" s="11"/>
      <c r="C917" s="58" t="s">
        <v>5086</v>
      </c>
      <c r="D917" s="1020" t="str">
        <f>IF(CNGE_2025_M1_Secc5_Sub1!$D65="","",CNGE_2025_M1_Secc5_Sub1!$D65)</f>
        <v/>
      </c>
      <c r="E917" s="889"/>
      <c r="F917" s="889"/>
      <c r="G917" s="889"/>
      <c r="H917" s="889"/>
      <c r="I917" s="889"/>
      <c r="J917" s="889"/>
      <c r="K917" s="889"/>
      <c r="L917" s="889"/>
      <c r="M917" s="889"/>
      <c r="N917" s="890"/>
      <c r="O917" s="1041"/>
      <c r="P917" s="1043"/>
      <c r="Q917" s="1041"/>
      <c r="R917" s="1043"/>
      <c r="S917" s="1041"/>
      <c r="T917" s="1043"/>
      <c r="U917" s="1041"/>
      <c r="V917" s="1043"/>
      <c r="W917" s="1041"/>
      <c r="X917" s="1043"/>
      <c r="Y917" s="1041"/>
      <c r="Z917" s="1043"/>
      <c r="AA917" s="1041"/>
      <c r="AB917" s="1043"/>
      <c r="AC917" s="1041"/>
      <c r="AD917" s="1043"/>
      <c r="AG917" s="481">
        <f t="shared" si="132"/>
        <v>0</v>
      </c>
      <c r="AH917" s="338">
        <f t="shared" si="133"/>
        <v>0</v>
      </c>
      <c r="AI917" s="294" t="str">
        <f>IF(AH917=0,"",
IF(SUM($AH$882:AH917)=1,AJ917,
IF($AH$1003&gt;SUM($AH$882:AH917),_xlfn.CONCAT(", ",AJ917),
IF($AH$1003=SUM($AH$882:AH917),_xlfn.CONCAT(" y ",AJ917)))))</f>
        <v/>
      </c>
      <c r="AJ917" s="368" t="s">
        <v>5154</v>
      </c>
      <c r="AK917" s="374">
        <f t="shared" si="134"/>
        <v>0</v>
      </c>
      <c r="AL917" s="375">
        <f t="shared" si="135"/>
        <v>0</v>
      </c>
      <c r="AM917" s="376">
        <f t="shared" si="136"/>
        <v>0</v>
      </c>
      <c r="AN917" s="482">
        <f t="shared" si="137"/>
        <v>0</v>
      </c>
      <c r="AO917" s="488">
        <f t="shared" si="138"/>
        <v>0</v>
      </c>
      <c r="AP917" s="492">
        <f t="shared" si="139"/>
        <v>0</v>
      </c>
      <c r="AQ917" s="490">
        <f t="shared" si="140"/>
        <v>0</v>
      </c>
      <c r="AR917" s="293">
        <f t="shared" si="129"/>
        <v>0</v>
      </c>
      <c r="AS917" s="294" t="str">
        <f>IF(AR917=0,"",
IF(SUM($AR$882:AR917)=1,AT917,
IF($AR$1003&gt;SUM($AR$882:AR917),_xlfn.CONCAT(", ",AT917),
IF($AR$1003=SUM($AR$882:AR917),_xlfn.CONCAT(" y ",AT917)))))</f>
        <v/>
      </c>
      <c r="AT917" s="89" t="s">
        <v>5154</v>
      </c>
      <c r="AV917" s="290">
        <f t="shared" si="142"/>
        <v>0</v>
      </c>
      <c r="AW917" s="293">
        <f t="shared" si="141"/>
        <v>0</v>
      </c>
      <c r="AX917" s="294" t="str">
        <f>IF(AW917=0,"",
IF(SUM($AW$882:AW917)=1,AY917,
IF($AW$1003&gt;SUM($AW$882:AW917),_xlfn.CONCAT(", ",AY917),
IF($AW$1003=SUM($AW$882:AW917),_xlfn.CONCAT(" y ",AY917)))))</f>
        <v/>
      </c>
      <c r="AY917" s="89" t="s">
        <v>5154</v>
      </c>
    </row>
    <row r="918" spans="1:51" ht="15" customHeight="1">
      <c r="A918" s="64"/>
      <c r="B918" s="11"/>
      <c r="C918" s="58" t="s">
        <v>5155</v>
      </c>
      <c r="D918" s="1020" t="str">
        <f>IF(CNGE_2025_M1_Secc5_Sub1!$D66="","",CNGE_2025_M1_Secc5_Sub1!$D66)</f>
        <v/>
      </c>
      <c r="E918" s="889"/>
      <c r="F918" s="889"/>
      <c r="G918" s="889"/>
      <c r="H918" s="889"/>
      <c r="I918" s="889"/>
      <c r="J918" s="889"/>
      <c r="K918" s="889"/>
      <c r="L918" s="889"/>
      <c r="M918" s="889"/>
      <c r="N918" s="890"/>
      <c r="O918" s="1041"/>
      <c r="P918" s="1043"/>
      <c r="Q918" s="1041"/>
      <c r="R918" s="1043"/>
      <c r="S918" s="1041"/>
      <c r="T918" s="1043"/>
      <c r="U918" s="1041"/>
      <c r="V918" s="1043"/>
      <c r="W918" s="1041"/>
      <c r="X918" s="1043"/>
      <c r="Y918" s="1041"/>
      <c r="Z918" s="1043"/>
      <c r="AA918" s="1041"/>
      <c r="AB918" s="1043"/>
      <c r="AC918" s="1041"/>
      <c r="AD918" s="1043"/>
      <c r="AG918" s="481">
        <f t="shared" si="132"/>
        <v>0</v>
      </c>
      <c r="AH918" s="338">
        <f t="shared" si="133"/>
        <v>0</v>
      </c>
      <c r="AI918" s="294" t="str">
        <f>IF(AH918=0,"",
IF(SUM($AH$882:AH918)=1,AJ918,
IF($AH$1003&gt;SUM($AH$882:AH918),_xlfn.CONCAT(", ",AJ918),
IF($AH$1003=SUM($AH$882:AH918),_xlfn.CONCAT(" y ",AJ918)))))</f>
        <v/>
      </c>
      <c r="AJ918" s="368" t="s">
        <v>5156</v>
      </c>
      <c r="AK918" s="374">
        <f t="shared" si="134"/>
        <v>0</v>
      </c>
      <c r="AL918" s="375">
        <f t="shared" si="135"/>
        <v>0</v>
      </c>
      <c r="AM918" s="376">
        <f t="shared" si="136"/>
        <v>0</v>
      </c>
      <c r="AN918" s="482">
        <f t="shared" si="137"/>
        <v>0</v>
      </c>
      <c r="AO918" s="488">
        <f t="shared" si="138"/>
        <v>0</v>
      </c>
      <c r="AP918" s="492">
        <f t="shared" si="139"/>
        <v>0</v>
      </c>
      <c r="AQ918" s="490">
        <f t="shared" si="140"/>
        <v>0</v>
      </c>
      <c r="AR918" s="293">
        <f t="shared" si="129"/>
        <v>0</v>
      </c>
      <c r="AS918" s="294" t="str">
        <f>IF(AR918=0,"",
IF(SUM($AR$882:AR918)=1,AT918,
IF($AR$1003&gt;SUM($AR$882:AR918),_xlfn.CONCAT(", ",AT918),
IF($AR$1003=SUM($AR$882:AR918),_xlfn.CONCAT(" y ",AT918)))))</f>
        <v/>
      </c>
      <c r="AT918" s="89" t="s">
        <v>5156</v>
      </c>
      <c r="AV918" s="290">
        <f t="shared" si="142"/>
        <v>0</v>
      </c>
      <c r="AW918" s="293">
        <f t="shared" si="141"/>
        <v>0</v>
      </c>
      <c r="AX918" s="294" t="str">
        <f>IF(AW918=0,"",
IF(SUM($AW$882:AW918)=1,AY918,
IF($AW$1003&gt;SUM($AW$882:AW918),_xlfn.CONCAT(", ",AY918),
IF($AW$1003=SUM($AW$882:AW918),_xlfn.CONCAT(" y ",AY918)))))</f>
        <v/>
      </c>
      <c r="AY918" s="89" t="s">
        <v>5156</v>
      </c>
    </row>
    <row r="919" spans="1:51" ht="15" customHeight="1">
      <c r="A919" s="64"/>
      <c r="B919" s="11"/>
      <c r="C919" s="58" t="s">
        <v>5157</v>
      </c>
      <c r="D919" s="1020" t="str">
        <f>IF(CNGE_2025_M1_Secc5_Sub1!$D67="","",CNGE_2025_M1_Secc5_Sub1!$D67)</f>
        <v/>
      </c>
      <c r="E919" s="889"/>
      <c r="F919" s="889"/>
      <c r="G919" s="889"/>
      <c r="H919" s="889"/>
      <c r="I919" s="889"/>
      <c r="J919" s="889"/>
      <c r="K919" s="889"/>
      <c r="L919" s="889"/>
      <c r="M919" s="889"/>
      <c r="N919" s="890"/>
      <c r="O919" s="1041"/>
      <c r="P919" s="1043"/>
      <c r="Q919" s="1041"/>
      <c r="R919" s="1043"/>
      <c r="S919" s="1041"/>
      <c r="T919" s="1043"/>
      <c r="U919" s="1041"/>
      <c r="V919" s="1043"/>
      <c r="W919" s="1041"/>
      <c r="X919" s="1043"/>
      <c r="Y919" s="1041"/>
      <c r="Z919" s="1043"/>
      <c r="AA919" s="1041"/>
      <c r="AB919" s="1043"/>
      <c r="AC919" s="1041"/>
      <c r="AD919" s="1043"/>
      <c r="AG919" s="481">
        <f t="shared" si="132"/>
        <v>0</v>
      </c>
      <c r="AH919" s="338">
        <f t="shared" si="133"/>
        <v>0</v>
      </c>
      <c r="AI919" s="294" t="str">
        <f>IF(AH919=0,"",
IF(SUM($AH$882:AH919)=1,AJ919,
IF($AH$1003&gt;SUM($AH$882:AH919),_xlfn.CONCAT(", ",AJ919),
IF($AH$1003=SUM($AH$882:AH919),_xlfn.CONCAT(" y ",AJ919)))))</f>
        <v/>
      </c>
      <c r="AJ919" s="368" t="s">
        <v>5158</v>
      </c>
      <c r="AK919" s="374">
        <f t="shared" si="134"/>
        <v>0</v>
      </c>
      <c r="AL919" s="375">
        <f t="shared" si="135"/>
        <v>0</v>
      </c>
      <c r="AM919" s="376">
        <f t="shared" si="136"/>
        <v>0</v>
      </c>
      <c r="AN919" s="482">
        <f t="shared" si="137"/>
        <v>0</v>
      </c>
      <c r="AO919" s="488">
        <f t="shared" si="138"/>
        <v>0</v>
      </c>
      <c r="AP919" s="492">
        <f t="shared" si="139"/>
        <v>0</v>
      </c>
      <c r="AQ919" s="490">
        <f t="shared" si="140"/>
        <v>0</v>
      </c>
      <c r="AR919" s="293">
        <f t="shared" si="129"/>
        <v>0</v>
      </c>
      <c r="AS919" s="294" t="str">
        <f>IF(AR919=0,"",
IF(SUM($AR$882:AR919)=1,AT919,
IF($AR$1003&gt;SUM($AR$882:AR919),_xlfn.CONCAT(", ",AT919),
IF($AR$1003=SUM($AR$882:AR919),_xlfn.CONCAT(" y ",AT919)))))</f>
        <v/>
      </c>
      <c r="AT919" s="89" t="s">
        <v>5158</v>
      </c>
      <c r="AV919" s="290">
        <f t="shared" si="142"/>
        <v>0</v>
      </c>
      <c r="AW919" s="293">
        <f t="shared" si="141"/>
        <v>0</v>
      </c>
      <c r="AX919" s="294" t="str">
        <f>IF(AW919=0,"",
IF(SUM($AW$882:AW919)=1,AY919,
IF($AW$1003&gt;SUM($AW$882:AW919),_xlfn.CONCAT(", ",AY919),
IF($AW$1003=SUM($AW$882:AW919),_xlfn.CONCAT(" y ",AY919)))))</f>
        <v/>
      </c>
      <c r="AY919" s="89" t="s">
        <v>5158</v>
      </c>
    </row>
    <row r="920" spans="1:51" ht="15" customHeight="1">
      <c r="A920" s="64"/>
      <c r="B920" s="11"/>
      <c r="C920" s="58" t="s">
        <v>5159</v>
      </c>
      <c r="D920" s="1020" t="str">
        <f>IF(CNGE_2025_M1_Secc5_Sub1!$D68="","",CNGE_2025_M1_Secc5_Sub1!$D68)</f>
        <v/>
      </c>
      <c r="E920" s="889"/>
      <c r="F920" s="889"/>
      <c r="G920" s="889"/>
      <c r="H920" s="889"/>
      <c r="I920" s="889"/>
      <c r="J920" s="889"/>
      <c r="K920" s="889"/>
      <c r="L920" s="889"/>
      <c r="M920" s="889"/>
      <c r="N920" s="890"/>
      <c r="O920" s="1041"/>
      <c r="P920" s="1043"/>
      <c r="Q920" s="1041"/>
      <c r="R920" s="1043"/>
      <c r="S920" s="1041"/>
      <c r="T920" s="1043"/>
      <c r="U920" s="1041"/>
      <c r="V920" s="1043"/>
      <c r="W920" s="1041"/>
      <c r="X920" s="1043"/>
      <c r="Y920" s="1041"/>
      <c r="Z920" s="1043"/>
      <c r="AA920" s="1041"/>
      <c r="AB920" s="1043"/>
      <c r="AC920" s="1041"/>
      <c r="AD920" s="1043"/>
      <c r="AG920" s="481">
        <f t="shared" si="132"/>
        <v>0</v>
      </c>
      <c r="AH920" s="338">
        <f t="shared" si="133"/>
        <v>0</v>
      </c>
      <c r="AI920" s="294" t="str">
        <f>IF(AH920=0,"",
IF(SUM($AH$882:AH920)=1,AJ920,
IF($AH$1003&gt;SUM($AH$882:AH920),_xlfn.CONCAT(", ",AJ920),
IF($AH$1003=SUM($AH$882:AH920),_xlfn.CONCAT(" y ",AJ920)))))</f>
        <v/>
      </c>
      <c r="AJ920" s="368" t="s">
        <v>5160</v>
      </c>
      <c r="AK920" s="374">
        <f t="shared" si="134"/>
        <v>0</v>
      </c>
      <c r="AL920" s="375">
        <f t="shared" si="135"/>
        <v>0</v>
      </c>
      <c r="AM920" s="376">
        <f t="shared" si="136"/>
        <v>0</v>
      </c>
      <c r="AN920" s="482">
        <f t="shared" si="137"/>
        <v>0</v>
      </c>
      <c r="AO920" s="488">
        <f t="shared" si="138"/>
        <v>0</v>
      </c>
      <c r="AP920" s="492">
        <f t="shared" si="139"/>
        <v>0</v>
      </c>
      <c r="AQ920" s="490">
        <f t="shared" si="140"/>
        <v>0</v>
      </c>
      <c r="AR920" s="293">
        <f t="shared" si="129"/>
        <v>0</v>
      </c>
      <c r="AS920" s="294" t="str">
        <f>IF(AR920=0,"",
IF(SUM($AR$882:AR920)=1,AT920,
IF($AR$1003&gt;SUM($AR$882:AR920),_xlfn.CONCAT(", ",AT920),
IF($AR$1003=SUM($AR$882:AR920),_xlfn.CONCAT(" y ",AT920)))))</f>
        <v/>
      </c>
      <c r="AT920" s="89" t="s">
        <v>5160</v>
      </c>
      <c r="AV920" s="290">
        <f t="shared" si="142"/>
        <v>0</v>
      </c>
      <c r="AW920" s="293">
        <f t="shared" si="141"/>
        <v>0</v>
      </c>
      <c r="AX920" s="294" t="str">
        <f>IF(AW920=0,"",
IF(SUM($AW$882:AW920)=1,AY920,
IF($AW$1003&gt;SUM($AW$882:AW920),_xlfn.CONCAT(", ",AY920),
IF($AW$1003=SUM($AW$882:AW920),_xlfn.CONCAT(" y ",AY920)))))</f>
        <v/>
      </c>
      <c r="AY920" s="89" t="s">
        <v>5160</v>
      </c>
    </row>
    <row r="921" spans="1:51" ht="15" customHeight="1">
      <c r="A921" s="64"/>
      <c r="B921" s="11"/>
      <c r="C921" s="58" t="s">
        <v>5161</v>
      </c>
      <c r="D921" s="1020" t="str">
        <f>IF(CNGE_2025_M1_Secc5_Sub1!$D69="","",CNGE_2025_M1_Secc5_Sub1!$D69)</f>
        <v/>
      </c>
      <c r="E921" s="889"/>
      <c r="F921" s="889"/>
      <c r="G921" s="889"/>
      <c r="H921" s="889"/>
      <c r="I921" s="889"/>
      <c r="J921" s="889"/>
      <c r="K921" s="889"/>
      <c r="L921" s="889"/>
      <c r="M921" s="889"/>
      <c r="N921" s="890"/>
      <c r="O921" s="1041"/>
      <c r="P921" s="1043"/>
      <c r="Q921" s="1041"/>
      <c r="R921" s="1043"/>
      <c r="S921" s="1041"/>
      <c r="T921" s="1043"/>
      <c r="U921" s="1041"/>
      <c r="V921" s="1043"/>
      <c r="W921" s="1041"/>
      <c r="X921" s="1043"/>
      <c r="Y921" s="1041"/>
      <c r="Z921" s="1043"/>
      <c r="AA921" s="1041"/>
      <c r="AB921" s="1043"/>
      <c r="AC921" s="1041"/>
      <c r="AD921" s="1043"/>
      <c r="AG921" s="481">
        <f t="shared" si="132"/>
        <v>0</v>
      </c>
      <c r="AH921" s="338">
        <f t="shared" si="133"/>
        <v>0</v>
      </c>
      <c r="AI921" s="294" t="str">
        <f>IF(AH921=0,"",
IF(SUM($AH$882:AH921)=1,AJ921,
IF($AH$1003&gt;SUM($AH$882:AH921),_xlfn.CONCAT(", ",AJ921),
IF($AH$1003=SUM($AH$882:AH921),_xlfn.CONCAT(" y ",AJ921)))))</f>
        <v/>
      </c>
      <c r="AJ921" s="368" t="s">
        <v>5162</v>
      </c>
      <c r="AK921" s="374">
        <f t="shared" si="134"/>
        <v>0</v>
      </c>
      <c r="AL921" s="375">
        <f t="shared" si="135"/>
        <v>0</v>
      </c>
      <c r="AM921" s="376">
        <f t="shared" si="136"/>
        <v>0</v>
      </c>
      <c r="AN921" s="482">
        <f t="shared" si="137"/>
        <v>0</v>
      </c>
      <c r="AO921" s="488">
        <f t="shared" si="138"/>
        <v>0</v>
      </c>
      <c r="AP921" s="492">
        <f t="shared" si="139"/>
        <v>0</v>
      </c>
      <c r="AQ921" s="490">
        <f t="shared" si="140"/>
        <v>0</v>
      </c>
      <c r="AR921" s="293">
        <f t="shared" si="129"/>
        <v>0</v>
      </c>
      <c r="AS921" s="294" t="str">
        <f>IF(AR921=0,"",
IF(SUM($AR$882:AR921)=1,AT921,
IF($AR$1003&gt;SUM($AR$882:AR921),_xlfn.CONCAT(", ",AT921),
IF($AR$1003=SUM($AR$882:AR921),_xlfn.CONCAT(" y ",AT921)))))</f>
        <v/>
      </c>
      <c r="AT921" s="89" t="s">
        <v>5162</v>
      </c>
      <c r="AV921" s="290">
        <f t="shared" si="142"/>
        <v>0</v>
      </c>
      <c r="AW921" s="293">
        <f t="shared" si="141"/>
        <v>0</v>
      </c>
      <c r="AX921" s="294" t="str">
        <f>IF(AW921=0,"",
IF(SUM($AW$882:AW921)=1,AY921,
IF($AW$1003&gt;SUM($AW$882:AW921),_xlfn.CONCAT(", ",AY921),
IF($AW$1003=SUM($AW$882:AW921),_xlfn.CONCAT(" y ",AY921)))))</f>
        <v/>
      </c>
      <c r="AY921" s="89" t="s">
        <v>5162</v>
      </c>
    </row>
    <row r="922" spans="1:51" ht="15" customHeight="1">
      <c r="A922" s="64"/>
      <c r="B922" s="11"/>
      <c r="C922" s="58" t="s">
        <v>5163</v>
      </c>
      <c r="D922" s="1020" t="str">
        <f>IF(CNGE_2025_M1_Secc5_Sub1!$D70="","",CNGE_2025_M1_Secc5_Sub1!$D70)</f>
        <v/>
      </c>
      <c r="E922" s="889"/>
      <c r="F922" s="889"/>
      <c r="G922" s="889"/>
      <c r="H922" s="889"/>
      <c r="I922" s="889"/>
      <c r="J922" s="889"/>
      <c r="K922" s="889"/>
      <c r="L922" s="889"/>
      <c r="M922" s="889"/>
      <c r="N922" s="890"/>
      <c r="O922" s="1041"/>
      <c r="P922" s="1043"/>
      <c r="Q922" s="1041"/>
      <c r="R922" s="1043"/>
      <c r="S922" s="1041"/>
      <c r="T922" s="1043"/>
      <c r="U922" s="1041"/>
      <c r="V922" s="1043"/>
      <c r="W922" s="1041"/>
      <c r="X922" s="1043"/>
      <c r="Y922" s="1041"/>
      <c r="Z922" s="1043"/>
      <c r="AA922" s="1041"/>
      <c r="AB922" s="1043"/>
      <c r="AC922" s="1041"/>
      <c r="AD922" s="1043"/>
      <c r="AG922" s="481">
        <f t="shared" si="132"/>
        <v>0</v>
      </c>
      <c r="AH922" s="338">
        <f t="shared" si="133"/>
        <v>0</v>
      </c>
      <c r="AI922" s="294" t="str">
        <f>IF(AH922=0,"",
IF(SUM($AH$882:AH922)=1,AJ922,
IF($AH$1003&gt;SUM($AH$882:AH922),_xlfn.CONCAT(", ",AJ922),
IF($AH$1003=SUM($AH$882:AH922),_xlfn.CONCAT(" y ",AJ922)))))</f>
        <v/>
      </c>
      <c r="AJ922" s="368" t="s">
        <v>5164</v>
      </c>
      <c r="AK922" s="374">
        <f t="shared" si="134"/>
        <v>0</v>
      </c>
      <c r="AL922" s="375">
        <f t="shared" si="135"/>
        <v>0</v>
      </c>
      <c r="AM922" s="376">
        <f t="shared" si="136"/>
        <v>0</v>
      </c>
      <c r="AN922" s="482">
        <f t="shared" si="137"/>
        <v>0</v>
      </c>
      <c r="AO922" s="488">
        <f t="shared" si="138"/>
        <v>0</v>
      </c>
      <c r="AP922" s="492">
        <f t="shared" si="139"/>
        <v>0</v>
      </c>
      <c r="AQ922" s="490">
        <f t="shared" si="140"/>
        <v>0</v>
      </c>
      <c r="AR922" s="293">
        <f t="shared" si="129"/>
        <v>0</v>
      </c>
      <c r="AS922" s="294" t="str">
        <f>IF(AR922=0,"",
IF(SUM($AR$882:AR922)=1,AT922,
IF($AR$1003&gt;SUM($AR$882:AR922),_xlfn.CONCAT(", ",AT922),
IF($AR$1003=SUM($AR$882:AR922),_xlfn.CONCAT(" y ",AT922)))))</f>
        <v/>
      </c>
      <c r="AT922" s="89" t="s">
        <v>5164</v>
      </c>
      <c r="AV922" s="290">
        <f t="shared" si="142"/>
        <v>0</v>
      </c>
      <c r="AW922" s="293">
        <f t="shared" si="141"/>
        <v>0</v>
      </c>
      <c r="AX922" s="294" t="str">
        <f>IF(AW922=0,"",
IF(SUM($AW$882:AW922)=1,AY922,
IF($AW$1003&gt;SUM($AW$882:AW922),_xlfn.CONCAT(", ",AY922),
IF($AW$1003=SUM($AW$882:AW922),_xlfn.CONCAT(" y ",AY922)))))</f>
        <v/>
      </c>
      <c r="AY922" s="89" t="s">
        <v>5164</v>
      </c>
    </row>
    <row r="923" spans="1:51" ht="15" customHeight="1">
      <c r="A923" s="64"/>
      <c r="B923" s="11"/>
      <c r="C923" s="58" t="s">
        <v>5165</v>
      </c>
      <c r="D923" s="1020" t="str">
        <f>IF(CNGE_2025_M1_Secc5_Sub1!$D71="","",CNGE_2025_M1_Secc5_Sub1!$D71)</f>
        <v/>
      </c>
      <c r="E923" s="889"/>
      <c r="F923" s="889"/>
      <c r="G923" s="889"/>
      <c r="H923" s="889"/>
      <c r="I923" s="889"/>
      <c r="J923" s="889"/>
      <c r="K923" s="889"/>
      <c r="L923" s="889"/>
      <c r="M923" s="889"/>
      <c r="N923" s="890"/>
      <c r="O923" s="1041"/>
      <c r="P923" s="1043"/>
      <c r="Q923" s="1041"/>
      <c r="R923" s="1043"/>
      <c r="S923" s="1041"/>
      <c r="T923" s="1043"/>
      <c r="U923" s="1041"/>
      <c r="V923" s="1043"/>
      <c r="W923" s="1041"/>
      <c r="X923" s="1043"/>
      <c r="Y923" s="1041"/>
      <c r="Z923" s="1043"/>
      <c r="AA923" s="1041"/>
      <c r="AB923" s="1043"/>
      <c r="AC923" s="1041"/>
      <c r="AD923" s="1043"/>
      <c r="AG923" s="481">
        <f t="shared" si="132"/>
        <v>0</v>
      </c>
      <c r="AH923" s="338">
        <f t="shared" si="133"/>
        <v>0</v>
      </c>
      <c r="AI923" s="294" t="str">
        <f>IF(AH923=0,"",
IF(SUM($AH$882:AH923)=1,AJ923,
IF($AH$1003&gt;SUM($AH$882:AH923),_xlfn.CONCAT(", ",AJ923),
IF($AH$1003=SUM($AH$882:AH923),_xlfn.CONCAT(" y ",AJ923)))))</f>
        <v/>
      </c>
      <c r="AJ923" s="368" t="s">
        <v>5166</v>
      </c>
      <c r="AK923" s="374">
        <f t="shared" si="134"/>
        <v>0</v>
      </c>
      <c r="AL923" s="375">
        <f t="shared" si="135"/>
        <v>0</v>
      </c>
      <c r="AM923" s="376">
        <f t="shared" si="136"/>
        <v>0</v>
      </c>
      <c r="AN923" s="482">
        <f t="shared" si="137"/>
        <v>0</v>
      </c>
      <c r="AO923" s="488">
        <f t="shared" si="138"/>
        <v>0</v>
      </c>
      <c r="AP923" s="492">
        <f t="shared" si="139"/>
        <v>0</v>
      </c>
      <c r="AQ923" s="490">
        <f t="shared" si="140"/>
        <v>0</v>
      </c>
      <c r="AR923" s="293">
        <f t="shared" si="129"/>
        <v>0</v>
      </c>
      <c r="AS923" s="294" t="str">
        <f>IF(AR923=0,"",
IF(SUM($AR$882:AR923)=1,AT923,
IF($AR$1003&gt;SUM($AR$882:AR923),_xlfn.CONCAT(", ",AT923),
IF($AR$1003=SUM($AR$882:AR923),_xlfn.CONCAT(" y ",AT923)))))</f>
        <v/>
      </c>
      <c r="AT923" s="89" t="s">
        <v>5166</v>
      </c>
      <c r="AV923" s="290">
        <f t="shared" si="142"/>
        <v>0</v>
      </c>
      <c r="AW923" s="293">
        <f t="shared" si="141"/>
        <v>0</v>
      </c>
      <c r="AX923" s="294" t="str">
        <f>IF(AW923=0,"",
IF(SUM($AW$882:AW923)=1,AY923,
IF($AW$1003&gt;SUM($AW$882:AW923),_xlfn.CONCAT(", ",AY923),
IF($AW$1003=SUM($AW$882:AW923),_xlfn.CONCAT(" y ",AY923)))))</f>
        <v/>
      </c>
      <c r="AY923" s="89" t="s">
        <v>5166</v>
      </c>
    </row>
    <row r="924" spans="1:51" ht="15" customHeight="1">
      <c r="A924" s="64"/>
      <c r="B924" s="11"/>
      <c r="C924" s="58" t="s">
        <v>5167</v>
      </c>
      <c r="D924" s="1020" t="str">
        <f>IF(CNGE_2025_M1_Secc5_Sub1!$D72="","",CNGE_2025_M1_Secc5_Sub1!$D72)</f>
        <v/>
      </c>
      <c r="E924" s="889"/>
      <c r="F924" s="889"/>
      <c r="G924" s="889"/>
      <c r="H924" s="889"/>
      <c r="I924" s="889"/>
      <c r="J924" s="889"/>
      <c r="K924" s="889"/>
      <c r="L924" s="889"/>
      <c r="M924" s="889"/>
      <c r="N924" s="890"/>
      <c r="O924" s="1041"/>
      <c r="P924" s="1043"/>
      <c r="Q924" s="1041"/>
      <c r="R924" s="1043"/>
      <c r="S924" s="1041"/>
      <c r="T924" s="1043"/>
      <c r="U924" s="1041"/>
      <c r="V924" s="1043"/>
      <c r="W924" s="1041"/>
      <c r="X924" s="1043"/>
      <c r="Y924" s="1041"/>
      <c r="Z924" s="1043"/>
      <c r="AA924" s="1041"/>
      <c r="AB924" s="1043"/>
      <c r="AC924" s="1041"/>
      <c r="AD924" s="1043"/>
      <c r="AG924" s="481">
        <f t="shared" si="132"/>
        <v>0</v>
      </c>
      <c r="AH924" s="338">
        <f t="shared" si="133"/>
        <v>0</v>
      </c>
      <c r="AI924" s="294" t="str">
        <f>IF(AH924=0,"",
IF(SUM($AH$882:AH924)=1,AJ924,
IF($AH$1003&gt;SUM($AH$882:AH924),_xlfn.CONCAT(", ",AJ924),
IF($AH$1003=SUM($AH$882:AH924),_xlfn.CONCAT(" y ",AJ924)))))</f>
        <v/>
      </c>
      <c r="AJ924" s="368" t="s">
        <v>5168</v>
      </c>
      <c r="AK924" s="374">
        <f t="shared" si="134"/>
        <v>0</v>
      </c>
      <c r="AL924" s="375">
        <f t="shared" si="135"/>
        <v>0</v>
      </c>
      <c r="AM924" s="376">
        <f t="shared" si="136"/>
        <v>0</v>
      </c>
      <c r="AN924" s="482">
        <f t="shared" si="137"/>
        <v>0</v>
      </c>
      <c r="AO924" s="488">
        <f t="shared" si="138"/>
        <v>0</v>
      </c>
      <c r="AP924" s="492">
        <f t="shared" si="139"/>
        <v>0</v>
      </c>
      <c r="AQ924" s="490">
        <f t="shared" si="140"/>
        <v>0</v>
      </c>
      <c r="AR924" s="293">
        <f t="shared" si="129"/>
        <v>0</v>
      </c>
      <c r="AS924" s="294" t="str">
        <f>IF(AR924=0,"",
IF(SUM($AR$882:AR924)=1,AT924,
IF($AR$1003&gt;SUM($AR$882:AR924),_xlfn.CONCAT(", ",AT924),
IF($AR$1003=SUM($AR$882:AR924),_xlfn.CONCAT(" y ",AT924)))))</f>
        <v/>
      </c>
      <c r="AT924" s="89" t="s">
        <v>5168</v>
      </c>
      <c r="AV924" s="290">
        <f t="shared" si="142"/>
        <v>0</v>
      </c>
      <c r="AW924" s="293">
        <f t="shared" si="141"/>
        <v>0</v>
      </c>
      <c r="AX924" s="294" t="str">
        <f>IF(AW924=0,"",
IF(SUM($AW$882:AW924)=1,AY924,
IF($AW$1003&gt;SUM($AW$882:AW924),_xlfn.CONCAT(", ",AY924),
IF($AW$1003=SUM($AW$882:AW924),_xlfn.CONCAT(" y ",AY924)))))</f>
        <v/>
      </c>
      <c r="AY924" s="89" t="s">
        <v>5168</v>
      </c>
    </row>
    <row r="925" spans="1:51" ht="15" customHeight="1">
      <c r="A925" s="64"/>
      <c r="B925" s="11"/>
      <c r="C925" s="58" t="s">
        <v>5169</v>
      </c>
      <c r="D925" s="1020" t="str">
        <f>IF(CNGE_2025_M1_Secc5_Sub1!$D73="","",CNGE_2025_M1_Secc5_Sub1!$D73)</f>
        <v/>
      </c>
      <c r="E925" s="889"/>
      <c r="F925" s="889"/>
      <c r="G925" s="889"/>
      <c r="H925" s="889"/>
      <c r="I925" s="889"/>
      <c r="J925" s="889"/>
      <c r="K925" s="889"/>
      <c r="L925" s="889"/>
      <c r="M925" s="889"/>
      <c r="N925" s="890"/>
      <c r="O925" s="1041"/>
      <c r="P925" s="1043"/>
      <c r="Q925" s="1041"/>
      <c r="R925" s="1043"/>
      <c r="S925" s="1041"/>
      <c r="T925" s="1043"/>
      <c r="U925" s="1041"/>
      <c r="V925" s="1043"/>
      <c r="W925" s="1041"/>
      <c r="X925" s="1043"/>
      <c r="Y925" s="1041"/>
      <c r="Z925" s="1043"/>
      <c r="AA925" s="1041"/>
      <c r="AB925" s="1043"/>
      <c r="AC925" s="1041"/>
      <c r="AD925" s="1043"/>
      <c r="AG925" s="481">
        <f t="shared" si="132"/>
        <v>0</v>
      </c>
      <c r="AH925" s="338">
        <f t="shared" si="133"/>
        <v>0</v>
      </c>
      <c r="AI925" s="294" t="str">
        <f>IF(AH925=0,"",
IF(SUM($AH$882:AH925)=1,AJ925,
IF($AH$1003&gt;SUM($AH$882:AH925),_xlfn.CONCAT(", ",AJ925),
IF($AH$1003=SUM($AH$882:AH925),_xlfn.CONCAT(" y ",AJ925)))))</f>
        <v/>
      </c>
      <c r="AJ925" s="368" t="s">
        <v>5170</v>
      </c>
      <c r="AK925" s="374">
        <f t="shared" si="134"/>
        <v>0</v>
      </c>
      <c r="AL925" s="375">
        <f t="shared" si="135"/>
        <v>0</v>
      </c>
      <c r="AM925" s="376">
        <f t="shared" si="136"/>
        <v>0</v>
      </c>
      <c r="AN925" s="482">
        <f t="shared" si="137"/>
        <v>0</v>
      </c>
      <c r="AO925" s="488">
        <f t="shared" si="138"/>
        <v>0</v>
      </c>
      <c r="AP925" s="492">
        <f t="shared" si="139"/>
        <v>0</v>
      </c>
      <c r="AQ925" s="490">
        <f t="shared" si="140"/>
        <v>0</v>
      </c>
      <c r="AR925" s="293">
        <f t="shared" si="129"/>
        <v>0</v>
      </c>
      <c r="AS925" s="294" t="str">
        <f>IF(AR925=0,"",
IF(SUM($AR$882:AR925)=1,AT925,
IF($AR$1003&gt;SUM($AR$882:AR925),_xlfn.CONCAT(", ",AT925),
IF($AR$1003=SUM($AR$882:AR925),_xlfn.CONCAT(" y ",AT925)))))</f>
        <v/>
      </c>
      <c r="AT925" s="89" t="s">
        <v>5170</v>
      </c>
      <c r="AV925" s="290">
        <f t="shared" si="142"/>
        <v>0</v>
      </c>
      <c r="AW925" s="293">
        <f t="shared" si="141"/>
        <v>0</v>
      </c>
      <c r="AX925" s="294" t="str">
        <f>IF(AW925=0,"",
IF(SUM($AW$882:AW925)=1,AY925,
IF($AW$1003&gt;SUM($AW$882:AW925),_xlfn.CONCAT(", ",AY925),
IF($AW$1003=SUM($AW$882:AW925),_xlfn.CONCAT(" y ",AY925)))))</f>
        <v/>
      </c>
      <c r="AY925" s="89" t="s">
        <v>5170</v>
      </c>
    </row>
    <row r="926" spans="1:51" ht="15" customHeight="1">
      <c r="A926" s="64"/>
      <c r="B926" s="11"/>
      <c r="C926" s="58" t="s">
        <v>5171</v>
      </c>
      <c r="D926" s="1020" t="str">
        <f>IF(CNGE_2025_M1_Secc5_Sub1!$D74="","",CNGE_2025_M1_Secc5_Sub1!$D74)</f>
        <v/>
      </c>
      <c r="E926" s="889"/>
      <c r="F926" s="889"/>
      <c r="G926" s="889"/>
      <c r="H926" s="889"/>
      <c r="I926" s="889"/>
      <c r="J926" s="889"/>
      <c r="K926" s="889"/>
      <c r="L926" s="889"/>
      <c r="M926" s="889"/>
      <c r="N926" s="890"/>
      <c r="O926" s="1041"/>
      <c r="P926" s="1043"/>
      <c r="Q926" s="1041"/>
      <c r="R926" s="1043"/>
      <c r="S926" s="1041"/>
      <c r="T926" s="1043"/>
      <c r="U926" s="1041"/>
      <c r="V926" s="1043"/>
      <c r="W926" s="1041"/>
      <c r="X926" s="1043"/>
      <c r="Y926" s="1041"/>
      <c r="Z926" s="1043"/>
      <c r="AA926" s="1041"/>
      <c r="AB926" s="1043"/>
      <c r="AC926" s="1041"/>
      <c r="AD926" s="1043"/>
      <c r="AG926" s="481">
        <f t="shared" si="132"/>
        <v>0</v>
      </c>
      <c r="AH926" s="338">
        <f t="shared" si="133"/>
        <v>0</v>
      </c>
      <c r="AI926" s="294" t="str">
        <f>IF(AH926=0,"",
IF(SUM($AH$882:AH926)=1,AJ926,
IF($AH$1003&gt;SUM($AH$882:AH926),_xlfn.CONCAT(", ",AJ926),
IF($AH$1003=SUM($AH$882:AH926),_xlfn.CONCAT(" y ",AJ926)))))</f>
        <v/>
      </c>
      <c r="AJ926" s="368" t="s">
        <v>5172</v>
      </c>
      <c r="AK926" s="374">
        <f t="shared" si="134"/>
        <v>0</v>
      </c>
      <c r="AL926" s="375">
        <f t="shared" si="135"/>
        <v>0</v>
      </c>
      <c r="AM926" s="376">
        <f t="shared" si="136"/>
        <v>0</v>
      </c>
      <c r="AN926" s="482">
        <f t="shared" si="137"/>
        <v>0</v>
      </c>
      <c r="AO926" s="488">
        <f t="shared" si="138"/>
        <v>0</v>
      </c>
      <c r="AP926" s="492">
        <f t="shared" si="139"/>
        <v>0</v>
      </c>
      <c r="AQ926" s="490">
        <f t="shared" si="140"/>
        <v>0</v>
      </c>
      <c r="AR926" s="293">
        <f t="shared" si="129"/>
        <v>0</v>
      </c>
      <c r="AS926" s="294" t="str">
        <f>IF(AR926=0,"",
IF(SUM($AR$882:AR926)=1,AT926,
IF($AR$1003&gt;SUM($AR$882:AR926),_xlfn.CONCAT(", ",AT926),
IF($AR$1003=SUM($AR$882:AR926),_xlfn.CONCAT(" y ",AT926)))))</f>
        <v/>
      </c>
      <c r="AT926" s="89" t="s">
        <v>5172</v>
      </c>
      <c r="AV926" s="290">
        <f t="shared" si="142"/>
        <v>0</v>
      </c>
      <c r="AW926" s="293">
        <f t="shared" si="141"/>
        <v>0</v>
      </c>
      <c r="AX926" s="294" t="str">
        <f>IF(AW926=0,"",
IF(SUM($AW$882:AW926)=1,AY926,
IF($AW$1003&gt;SUM($AW$882:AW926),_xlfn.CONCAT(", ",AY926),
IF($AW$1003=SUM($AW$882:AW926),_xlfn.CONCAT(" y ",AY926)))))</f>
        <v/>
      </c>
      <c r="AY926" s="89" t="s">
        <v>5172</v>
      </c>
    </row>
    <row r="927" spans="1:51" ht="15" customHeight="1">
      <c r="A927" s="64"/>
      <c r="B927" s="11"/>
      <c r="C927" s="58" t="s">
        <v>5173</v>
      </c>
      <c r="D927" s="1020" t="str">
        <f>IF(CNGE_2025_M1_Secc5_Sub1!$D75="","",CNGE_2025_M1_Secc5_Sub1!$D75)</f>
        <v/>
      </c>
      <c r="E927" s="889"/>
      <c r="F927" s="889"/>
      <c r="G927" s="889"/>
      <c r="H927" s="889"/>
      <c r="I927" s="889"/>
      <c r="J927" s="889"/>
      <c r="K927" s="889"/>
      <c r="L927" s="889"/>
      <c r="M927" s="889"/>
      <c r="N927" s="890"/>
      <c r="O927" s="1041"/>
      <c r="P927" s="1043"/>
      <c r="Q927" s="1041"/>
      <c r="R927" s="1043"/>
      <c r="S927" s="1041"/>
      <c r="T927" s="1043"/>
      <c r="U927" s="1041"/>
      <c r="V927" s="1043"/>
      <c r="W927" s="1041"/>
      <c r="X927" s="1043"/>
      <c r="Y927" s="1041"/>
      <c r="Z927" s="1043"/>
      <c r="AA927" s="1041"/>
      <c r="AB927" s="1043"/>
      <c r="AC927" s="1041"/>
      <c r="AD927" s="1043"/>
      <c r="AG927" s="481">
        <f t="shared" si="132"/>
        <v>0</v>
      </c>
      <c r="AH927" s="338">
        <f t="shared" si="133"/>
        <v>0</v>
      </c>
      <c r="AI927" s="294" t="str">
        <f>IF(AH927=0,"",
IF(SUM($AH$882:AH927)=1,AJ927,
IF($AH$1003&gt;SUM($AH$882:AH927),_xlfn.CONCAT(", ",AJ927),
IF($AH$1003=SUM($AH$882:AH927),_xlfn.CONCAT(" y ",AJ927)))))</f>
        <v/>
      </c>
      <c r="AJ927" s="368" t="s">
        <v>5174</v>
      </c>
      <c r="AK927" s="374">
        <f t="shared" si="134"/>
        <v>0</v>
      </c>
      <c r="AL927" s="375">
        <f t="shared" si="135"/>
        <v>0</v>
      </c>
      <c r="AM927" s="376">
        <f t="shared" si="136"/>
        <v>0</v>
      </c>
      <c r="AN927" s="482">
        <f t="shared" si="137"/>
        <v>0</v>
      </c>
      <c r="AO927" s="488">
        <f t="shared" si="138"/>
        <v>0</v>
      </c>
      <c r="AP927" s="492">
        <f t="shared" si="139"/>
        <v>0</v>
      </c>
      <c r="AQ927" s="490">
        <f t="shared" si="140"/>
        <v>0</v>
      </c>
      <c r="AR927" s="293">
        <f t="shared" si="129"/>
        <v>0</v>
      </c>
      <c r="AS927" s="294" t="str">
        <f>IF(AR927=0,"",
IF(SUM($AR$882:AR927)=1,AT927,
IF($AR$1003&gt;SUM($AR$882:AR927),_xlfn.CONCAT(", ",AT927),
IF($AR$1003=SUM($AR$882:AR927),_xlfn.CONCAT(" y ",AT927)))))</f>
        <v/>
      </c>
      <c r="AT927" s="89" t="s">
        <v>5174</v>
      </c>
      <c r="AV927" s="290">
        <f t="shared" si="142"/>
        <v>0</v>
      </c>
      <c r="AW927" s="293">
        <f t="shared" si="141"/>
        <v>0</v>
      </c>
      <c r="AX927" s="294" t="str">
        <f>IF(AW927=0,"",
IF(SUM($AW$882:AW927)=1,AY927,
IF($AW$1003&gt;SUM($AW$882:AW927),_xlfn.CONCAT(", ",AY927),
IF($AW$1003=SUM($AW$882:AW927),_xlfn.CONCAT(" y ",AY927)))))</f>
        <v/>
      </c>
      <c r="AY927" s="89" t="s">
        <v>5174</v>
      </c>
    </row>
    <row r="928" spans="1:51" ht="15" customHeight="1">
      <c r="A928" s="64"/>
      <c r="B928" s="11"/>
      <c r="C928" s="58" t="s">
        <v>5175</v>
      </c>
      <c r="D928" s="1020" t="str">
        <f>IF(CNGE_2025_M1_Secc5_Sub1!$D76="","",CNGE_2025_M1_Secc5_Sub1!$D76)</f>
        <v/>
      </c>
      <c r="E928" s="889"/>
      <c r="F928" s="889"/>
      <c r="G928" s="889"/>
      <c r="H928" s="889"/>
      <c r="I928" s="889"/>
      <c r="J928" s="889"/>
      <c r="K928" s="889"/>
      <c r="L928" s="889"/>
      <c r="M928" s="889"/>
      <c r="N928" s="890"/>
      <c r="O928" s="1041"/>
      <c r="P928" s="1043"/>
      <c r="Q928" s="1041"/>
      <c r="R928" s="1043"/>
      <c r="S928" s="1041"/>
      <c r="T928" s="1043"/>
      <c r="U928" s="1041"/>
      <c r="V928" s="1043"/>
      <c r="W928" s="1041"/>
      <c r="X928" s="1043"/>
      <c r="Y928" s="1041"/>
      <c r="Z928" s="1043"/>
      <c r="AA928" s="1041"/>
      <c r="AB928" s="1043"/>
      <c r="AC928" s="1041"/>
      <c r="AD928" s="1043"/>
      <c r="AG928" s="481">
        <f t="shared" si="132"/>
        <v>0</v>
      </c>
      <c r="AH928" s="338">
        <f t="shared" si="133"/>
        <v>0</v>
      </c>
      <c r="AI928" s="294" t="str">
        <f>IF(AH928=0,"",
IF(SUM($AH$882:AH928)=1,AJ928,
IF($AH$1003&gt;SUM($AH$882:AH928),_xlfn.CONCAT(", ",AJ928),
IF($AH$1003=SUM($AH$882:AH928),_xlfn.CONCAT(" y ",AJ928)))))</f>
        <v/>
      </c>
      <c r="AJ928" s="368" t="s">
        <v>5176</v>
      </c>
      <c r="AK928" s="374">
        <f t="shared" si="134"/>
        <v>0</v>
      </c>
      <c r="AL928" s="375">
        <f t="shared" si="135"/>
        <v>0</v>
      </c>
      <c r="AM928" s="376">
        <f t="shared" si="136"/>
        <v>0</v>
      </c>
      <c r="AN928" s="482">
        <f t="shared" si="137"/>
        <v>0</v>
      </c>
      <c r="AO928" s="488">
        <f t="shared" si="138"/>
        <v>0</v>
      </c>
      <c r="AP928" s="492">
        <f t="shared" si="139"/>
        <v>0</v>
      </c>
      <c r="AQ928" s="490">
        <f t="shared" si="140"/>
        <v>0</v>
      </c>
      <c r="AR928" s="293">
        <f t="shared" si="129"/>
        <v>0</v>
      </c>
      <c r="AS928" s="294" t="str">
        <f>IF(AR928=0,"",
IF(SUM($AR$882:AR928)=1,AT928,
IF($AR$1003&gt;SUM($AR$882:AR928),_xlfn.CONCAT(", ",AT928),
IF($AR$1003=SUM($AR$882:AR928),_xlfn.CONCAT(" y ",AT928)))))</f>
        <v/>
      </c>
      <c r="AT928" s="89" t="s">
        <v>5176</v>
      </c>
      <c r="AV928" s="290">
        <f t="shared" si="142"/>
        <v>0</v>
      </c>
      <c r="AW928" s="293">
        <f t="shared" si="141"/>
        <v>0</v>
      </c>
      <c r="AX928" s="294" t="str">
        <f>IF(AW928=0,"",
IF(SUM($AW$882:AW928)=1,AY928,
IF($AW$1003&gt;SUM($AW$882:AW928),_xlfn.CONCAT(", ",AY928),
IF($AW$1003=SUM($AW$882:AW928),_xlfn.CONCAT(" y ",AY928)))))</f>
        <v/>
      </c>
      <c r="AY928" s="89" t="s">
        <v>5176</v>
      </c>
    </row>
    <row r="929" spans="1:51" ht="15" customHeight="1">
      <c r="A929" s="64"/>
      <c r="B929" s="11"/>
      <c r="C929" s="58" t="s">
        <v>5177</v>
      </c>
      <c r="D929" s="1020" t="str">
        <f>IF(CNGE_2025_M1_Secc5_Sub1!$D77="","",CNGE_2025_M1_Secc5_Sub1!$D77)</f>
        <v/>
      </c>
      <c r="E929" s="889"/>
      <c r="F929" s="889"/>
      <c r="G929" s="889"/>
      <c r="H929" s="889"/>
      <c r="I929" s="889"/>
      <c r="J929" s="889"/>
      <c r="K929" s="889"/>
      <c r="L929" s="889"/>
      <c r="M929" s="889"/>
      <c r="N929" s="890"/>
      <c r="O929" s="1041"/>
      <c r="P929" s="1043"/>
      <c r="Q929" s="1041"/>
      <c r="R929" s="1043"/>
      <c r="S929" s="1041"/>
      <c r="T929" s="1043"/>
      <c r="U929" s="1041"/>
      <c r="V929" s="1043"/>
      <c r="W929" s="1041"/>
      <c r="X929" s="1043"/>
      <c r="Y929" s="1041"/>
      <c r="Z929" s="1043"/>
      <c r="AA929" s="1041"/>
      <c r="AB929" s="1043"/>
      <c r="AC929" s="1041"/>
      <c r="AD929" s="1043"/>
      <c r="AG929" s="481">
        <f t="shared" si="132"/>
        <v>0</v>
      </c>
      <c r="AH929" s="338">
        <f t="shared" si="133"/>
        <v>0</v>
      </c>
      <c r="AI929" s="294" t="str">
        <f>IF(AH929=0,"",
IF(SUM($AH$882:AH929)=1,AJ929,
IF($AH$1003&gt;SUM($AH$882:AH929),_xlfn.CONCAT(", ",AJ929),
IF($AH$1003=SUM($AH$882:AH929),_xlfn.CONCAT(" y ",AJ929)))))</f>
        <v/>
      </c>
      <c r="AJ929" s="368" t="s">
        <v>5178</v>
      </c>
      <c r="AK929" s="374">
        <f t="shared" si="134"/>
        <v>0</v>
      </c>
      <c r="AL929" s="375">
        <f t="shared" si="135"/>
        <v>0</v>
      </c>
      <c r="AM929" s="376">
        <f t="shared" si="136"/>
        <v>0</v>
      </c>
      <c r="AN929" s="482">
        <f t="shared" si="137"/>
        <v>0</v>
      </c>
      <c r="AO929" s="488">
        <f t="shared" si="138"/>
        <v>0</v>
      </c>
      <c r="AP929" s="492">
        <f t="shared" si="139"/>
        <v>0</v>
      </c>
      <c r="AQ929" s="490">
        <f t="shared" si="140"/>
        <v>0</v>
      </c>
      <c r="AR929" s="293">
        <f t="shared" si="129"/>
        <v>0</v>
      </c>
      <c r="AS929" s="294" t="str">
        <f>IF(AR929=0,"",
IF(SUM($AR$882:AR929)=1,AT929,
IF($AR$1003&gt;SUM($AR$882:AR929),_xlfn.CONCAT(", ",AT929),
IF($AR$1003=SUM($AR$882:AR929),_xlfn.CONCAT(" y ",AT929)))))</f>
        <v/>
      </c>
      <c r="AT929" s="89" t="s">
        <v>5178</v>
      </c>
      <c r="AV929" s="290">
        <f t="shared" si="142"/>
        <v>0</v>
      </c>
      <c r="AW929" s="293">
        <f t="shared" si="141"/>
        <v>0</v>
      </c>
      <c r="AX929" s="294" t="str">
        <f>IF(AW929=0,"",
IF(SUM($AW$882:AW929)=1,AY929,
IF($AW$1003&gt;SUM($AW$882:AW929),_xlfn.CONCAT(", ",AY929),
IF($AW$1003=SUM($AW$882:AW929),_xlfn.CONCAT(" y ",AY929)))))</f>
        <v/>
      </c>
      <c r="AY929" s="89" t="s">
        <v>5178</v>
      </c>
    </row>
    <row r="930" spans="1:51" ht="15" customHeight="1">
      <c r="A930" s="64"/>
      <c r="B930" s="11"/>
      <c r="C930" s="58" t="s">
        <v>5179</v>
      </c>
      <c r="D930" s="1020" t="str">
        <f>IF(CNGE_2025_M1_Secc5_Sub1!$D78="","",CNGE_2025_M1_Secc5_Sub1!$D78)</f>
        <v/>
      </c>
      <c r="E930" s="889"/>
      <c r="F930" s="889"/>
      <c r="G930" s="889"/>
      <c r="H930" s="889"/>
      <c r="I930" s="889"/>
      <c r="J930" s="889"/>
      <c r="K930" s="889"/>
      <c r="L930" s="889"/>
      <c r="M930" s="889"/>
      <c r="N930" s="890"/>
      <c r="O930" s="1041"/>
      <c r="P930" s="1043"/>
      <c r="Q930" s="1041"/>
      <c r="R930" s="1043"/>
      <c r="S930" s="1041"/>
      <c r="T930" s="1043"/>
      <c r="U930" s="1041"/>
      <c r="V930" s="1043"/>
      <c r="W930" s="1041"/>
      <c r="X930" s="1043"/>
      <c r="Y930" s="1041"/>
      <c r="Z930" s="1043"/>
      <c r="AA930" s="1041"/>
      <c r="AB930" s="1043"/>
      <c r="AC930" s="1041"/>
      <c r="AD930" s="1043"/>
      <c r="AG930" s="481">
        <f t="shared" si="132"/>
        <v>0</v>
      </c>
      <c r="AH930" s="338">
        <f t="shared" si="133"/>
        <v>0</v>
      </c>
      <c r="AI930" s="294" t="str">
        <f>IF(AH930=0,"",
IF(SUM($AH$882:AH930)=1,AJ930,
IF($AH$1003&gt;SUM($AH$882:AH930),_xlfn.CONCAT(", ",AJ930),
IF($AH$1003=SUM($AH$882:AH930),_xlfn.CONCAT(" y ",AJ930)))))</f>
        <v/>
      </c>
      <c r="AJ930" s="368" t="s">
        <v>5180</v>
      </c>
      <c r="AK930" s="374">
        <f t="shared" si="134"/>
        <v>0</v>
      </c>
      <c r="AL930" s="375">
        <f t="shared" si="135"/>
        <v>0</v>
      </c>
      <c r="AM930" s="376">
        <f t="shared" si="136"/>
        <v>0</v>
      </c>
      <c r="AN930" s="482">
        <f t="shared" si="137"/>
        <v>0</v>
      </c>
      <c r="AO930" s="488">
        <f t="shared" si="138"/>
        <v>0</v>
      </c>
      <c r="AP930" s="492">
        <f t="shared" si="139"/>
        <v>0</v>
      </c>
      <c r="AQ930" s="490">
        <f t="shared" si="140"/>
        <v>0</v>
      </c>
      <c r="AR930" s="293">
        <f t="shared" si="129"/>
        <v>0</v>
      </c>
      <c r="AS930" s="294" t="str">
        <f>IF(AR930=0,"",
IF(SUM($AR$882:AR930)=1,AT930,
IF($AR$1003&gt;SUM($AR$882:AR930),_xlfn.CONCAT(", ",AT930),
IF($AR$1003=SUM($AR$882:AR930),_xlfn.CONCAT(" y ",AT930)))))</f>
        <v/>
      </c>
      <c r="AT930" s="89" t="s">
        <v>5180</v>
      </c>
      <c r="AV930" s="290">
        <f t="shared" si="142"/>
        <v>0</v>
      </c>
      <c r="AW930" s="293">
        <f t="shared" si="141"/>
        <v>0</v>
      </c>
      <c r="AX930" s="294" t="str">
        <f>IF(AW930=0,"",
IF(SUM($AW$882:AW930)=1,AY930,
IF($AW$1003&gt;SUM($AW$882:AW930),_xlfn.CONCAT(", ",AY930),
IF($AW$1003=SUM($AW$882:AW930),_xlfn.CONCAT(" y ",AY930)))))</f>
        <v/>
      </c>
      <c r="AY930" s="89" t="s">
        <v>5180</v>
      </c>
    </row>
    <row r="931" spans="1:51" ht="15" customHeight="1">
      <c r="A931" s="64"/>
      <c r="B931" s="11"/>
      <c r="C931" s="58" t="s">
        <v>5181</v>
      </c>
      <c r="D931" s="1020" t="str">
        <f>IF(CNGE_2025_M1_Secc5_Sub1!$D79="","",CNGE_2025_M1_Secc5_Sub1!$D79)</f>
        <v/>
      </c>
      <c r="E931" s="889"/>
      <c r="F931" s="889"/>
      <c r="G931" s="889"/>
      <c r="H931" s="889"/>
      <c r="I931" s="889"/>
      <c r="J931" s="889"/>
      <c r="K931" s="889"/>
      <c r="L931" s="889"/>
      <c r="M931" s="889"/>
      <c r="N931" s="890"/>
      <c r="O931" s="1041"/>
      <c r="P931" s="1043"/>
      <c r="Q931" s="1041"/>
      <c r="R931" s="1043"/>
      <c r="S931" s="1041"/>
      <c r="T931" s="1043"/>
      <c r="U931" s="1041"/>
      <c r="V931" s="1043"/>
      <c r="W931" s="1041"/>
      <c r="X931" s="1043"/>
      <c r="Y931" s="1041"/>
      <c r="Z931" s="1043"/>
      <c r="AA931" s="1041"/>
      <c r="AB931" s="1043"/>
      <c r="AC931" s="1041"/>
      <c r="AD931" s="1043"/>
      <c r="AG931" s="481">
        <f t="shared" si="132"/>
        <v>0</v>
      </c>
      <c r="AH931" s="338">
        <f t="shared" si="133"/>
        <v>0</v>
      </c>
      <c r="AI931" s="294" t="str">
        <f>IF(AH931=0,"",
IF(SUM($AH$882:AH931)=1,AJ931,
IF($AH$1003&gt;SUM($AH$882:AH931),_xlfn.CONCAT(", ",AJ931),
IF($AH$1003=SUM($AH$882:AH931),_xlfn.CONCAT(" y ",AJ931)))))</f>
        <v/>
      </c>
      <c r="AJ931" s="368" t="s">
        <v>5182</v>
      </c>
      <c r="AK931" s="374">
        <f t="shared" si="134"/>
        <v>0</v>
      </c>
      <c r="AL931" s="375">
        <f t="shared" si="135"/>
        <v>0</v>
      </c>
      <c r="AM931" s="376">
        <f t="shared" si="136"/>
        <v>0</v>
      </c>
      <c r="AN931" s="482">
        <f t="shared" si="137"/>
        <v>0</v>
      </c>
      <c r="AO931" s="488">
        <f t="shared" si="138"/>
        <v>0</v>
      </c>
      <c r="AP931" s="492">
        <f t="shared" si="139"/>
        <v>0</v>
      </c>
      <c r="AQ931" s="490">
        <f t="shared" si="140"/>
        <v>0</v>
      </c>
      <c r="AR931" s="293">
        <f t="shared" si="129"/>
        <v>0</v>
      </c>
      <c r="AS931" s="294" t="str">
        <f>IF(AR931=0,"",
IF(SUM($AR$882:AR931)=1,AT931,
IF($AR$1003&gt;SUM($AR$882:AR931),_xlfn.CONCAT(", ",AT931),
IF($AR$1003=SUM($AR$882:AR931),_xlfn.CONCAT(" y ",AT931)))))</f>
        <v/>
      </c>
      <c r="AT931" s="89" t="s">
        <v>5182</v>
      </c>
      <c r="AV931" s="290">
        <f t="shared" si="142"/>
        <v>0</v>
      </c>
      <c r="AW931" s="293">
        <f t="shared" si="141"/>
        <v>0</v>
      </c>
      <c r="AX931" s="294" t="str">
        <f>IF(AW931=0,"",
IF(SUM($AW$882:AW931)=1,AY931,
IF($AW$1003&gt;SUM($AW$882:AW931),_xlfn.CONCAT(", ",AY931),
IF($AW$1003=SUM($AW$882:AW931),_xlfn.CONCAT(" y ",AY931)))))</f>
        <v/>
      </c>
      <c r="AY931" s="89" t="s">
        <v>5182</v>
      </c>
    </row>
    <row r="932" spans="1:51" ht="15" customHeight="1">
      <c r="A932" s="64"/>
      <c r="B932" s="11"/>
      <c r="C932" s="58" t="s">
        <v>5183</v>
      </c>
      <c r="D932" s="1020" t="str">
        <f>IF(CNGE_2025_M1_Secc5_Sub1!$D80="","",CNGE_2025_M1_Secc5_Sub1!$D80)</f>
        <v/>
      </c>
      <c r="E932" s="889"/>
      <c r="F932" s="889"/>
      <c r="G932" s="889"/>
      <c r="H932" s="889"/>
      <c r="I932" s="889"/>
      <c r="J932" s="889"/>
      <c r="K932" s="889"/>
      <c r="L932" s="889"/>
      <c r="M932" s="889"/>
      <c r="N932" s="890"/>
      <c r="O932" s="1041"/>
      <c r="P932" s="1043"/>
      <c r="Q932" s="1041"/>
      <c r="R932" s="1043"/>
      <c r="S932" s="1041"/>
      <c r="T932" s="1043"/>
      <c r="U932" s="1041"/>
      <c r="V932" s="1043"/>
      <c r="W932" s="1041"/>
      <c r="X932" s="1043"/>
      <c r="Y932" s="1041"/>
      <c r="Z932" s="1043"/>
      <c r="AA932" s="1041"/>
      <c r="AB932" s="1043"/>
      <c r="AC932" s="1041"/>
      <c r="AD932" s="1043"/>
      <c r="AG932" s="481">
        <f t="shared" si="132"/>
        <v>0</v>
      </c>
      <c r="AH932" s="338">
        <f t="shared" si="133"/>
        <v>0</v>
      </c>
      <c r="AI932" s="294" t="str">
        <f>IF(AH932=0,"",
IF(SUM($AH$882:AH932)=1,AJ932,
IF($AH$1003&gt;SUM($AH$882:AH932),_xlfn.CONCAT(", ",AJ932),
IF($AH$1003=SUM($AH$882:AH932),_xlfn.CONCAT(" y ",AJ932)))))</f>
        <v/>
      </c>
      <c r="AJ932" s="368" t="s">
        <v>5184</v>
      </c>
      <c r="AK932" s="374">
        <f t="shared" si="134"/>
        <v>0</v>
      </c>
      <c r="AL932" s="375">
        <f t="shared" si="135"/>
        <v>0</v>
      </c>
      <c r="AM932" s="376">
        <f t="shared" si="136"/>
        <v>0</v>
      </c>
      <c r="AN932" s="482">
        <f t="shared" si="137"/>
        <v>0</v>
      </c>
      <c r="AO932" s="488">
        <f t="shared" si="138"/>
        <v>0</v>
      </c>
      <c r="AP932" s="492">
        <f t="shared" si="139"/>
        <v>0</v>
      </c>
      <c r="AQ932" s="490">
        <f t="shared" si="140"/>
        <v>0</v>
      </c>
      <c r="AR932" s="293">
        <f t="shared" si="129"/>
        <v>0</v>
      </c>
      <c r="AS932" s="294" t="str">
        <f>IF(AR932=0,"",
IF(SUM($AR$882:AR932)=1,AT932,
IF($AR$1003&gt;SUM($AR$882:AR932),_xlfn.CONCAT(", ",AT932),
IF($AR$1003=SUM($AR$882:AR932),_xlfn.CONCAT(" y ",AT932)))))</f>
        <v/>
      </c>
      <c r="AT932" s="89" t="s">
        <v>5184</v>
      </c>
      <c r="AV932" s="290">
        <f t="shared" si="142"/>
        <v>0</v>
      </c>
      <c r="AW932" s="293">
        <f t="shared" si="141"/>
        <v>0</v>
      </c>
      <c r="AX932" s="294" t="str">
        <f>IF(AW932=0,"",
IF(SUM($AW$882:AW932)=1,AY932,
IF($AW$1003&gt;SUM($AW$882:AW932),_xlfn.CONCAT(", ",AY932),
IF($AW$1003=SUM($AW$882:AW932),_xlfn.CONCAT(" y ",AY932)))))</f>
        <v/>
      </c>
      <c r="AY932" s="89" t="s">
        <v>5184</v>
      </c>
    </row>
    <row r="933" spans="1:51" ht="15" customHeight="1">
      <c r="A933" s="64"/>
      <c r="B933" s="11"/>
      <c r="C933" s="58" t="s">
        <v>5185</v>
      </c>
      <c r="D933" s="1020" t="str">
        <f>IF(CNGE_2025_M1_Secc5_Sub1!$D81="","",CNGE_2025_M1_Secc5_Sub1!$D81)</f>
        <v/>
      </c>
      <c r="E933" s="889"/>
      <c r="F933" s="889"/>
      <c r="G933" s="889"/>
      <c r="H933" s="889"/>
      <c r="I933" s="889"/>
      <c r="J933" s="889"/>
      <c r="K933" s="889"/>
      <c r="L933" s="889"/>
      <c r="M933" s="889"/>
      <c r="N933" s="890"/>
      <c r="O933" s="1041"/>
      <c r="P933" s="1043"/>
      <c r="Q933" s="1041"/>
      <c r="R933" s="1043"/>
      <c r="S933" s="1041"/>
      <c r="T933" s="1043"/>
      <c r="U933" s="1041"/>
      <c r="V933" s="1043"/>
      <c r="W933" s="1041"/>
      <c r="X933" s="1043"/>
      <c r="Y933" s="1041"/>
      <c r="Z933" s="1043"/>
      <c r="AA933" s="1041"/>
      <c r="AB933" s="1043"/>
      <c r="AC933" s="1041"/>
      <c r="AD933" s="1043"/>
      <c r="AG933" s="481">
        <f t="shared" si="132"/>
        <v>0</v>
      </c>
      <c r="AH933" s="338">
        <f t="shared" si="133"/>
        <v>0</v>
      </c>
      <c r="AI933" s="294" t="str">
        <f>IF(AH933=0,"",
IF(SUM($AH$882:AH933)=1,AJ933,
IF($AH$1003&gt;SUM($AH$882:AH933),_xlfn.CONCAT(", ",AJ933),
IF($AH$1003=SUM($AH$882:AH933),_xlfn.CONCAT(" y ",AJ933)))))</f>
        <v/>
      </c>
      <c r="AJ933" s="368" t="s">
        <v>5186</v>
      </c>
      <c r="AK933" s="374">
        <f t="shared" si="134"/>
        <v>0</v>
      </c>
      <c r="AL933" s="375">
        <f t="shared" si="135"/>
        <v>0</v>
      </c>
      <c r="AM933" s="376">
        <f t="shared" si="136"/>
        <v>0</v>
      </c>
      <c r="AN933" s="482">
        <f t="shared" si="137"/>
        <v>0</v>
      </c>
      <c r="AO933" s="488">
        <f t="shared" si="138"/>
        <v>0</v>
      </c>
      <c r="AP933" s="492">
        <f t="shared" si="139"/>
        <v>0</v>
      </c>
      <c r="AQ933" s="490">
        <f t="shared" si="140"/>
        <v>0</v>
      </c>
      <c r="AR933" s="293">
        <f t="shared" si="129"/>
        <v>0</v>
      </c>
      <c r="AS933" s="294" t="str">
        <f>IF(AR933=0,"",
IF(SUM($AR$882:AR933)=1,AT933,
IF($AR$1003&gt;SUM($AR$882:AR933),_xlfn.CONCAT(", ",AT933),
IF($AR$1003=SUM($AR$882:AR933),_xlfn.CONCAT(" y ",AT933)))))</f>
        <v/>
      </c>
      <c r="AT933" s="89" t="s">
        <v>5186</v>
      </c>
      <c r="AV933" s="290">
        <f t="shared" si="142"/>
        <v>0</v>
      </c>
      <c r="AW933" s="293">
        <f t="shared" si="141"/>
        <v>0</v>
      </c>
      <c r="AX933" s="294" t="str">
        <f>IF(AW933=0,"",
IF(SUM($AW$882:AW933)=1,AY933,
IF($AW$1003&gt;SUM($AW$882:AW933),_xlfn.CONCAT(", ",AY933),
IF($AW$1003=SUM($AW$882:AW933),_xlfn.CONCAT(" y ",AY933)))))</f>
        <v/>
      </c>
      <c r="AY933" s="89" t="s">
        <v>5186</v>
      </c>
    </row>
    <row r="934" spans="1:51" ht="15" customHeight="1">
      <c r="A934" s="64"/>
      <c r="B934" s="11"/>
      <c r="C934" s="58" t="s">
        <v>5187</v>
      </c>
      <c r="D934" s="1020" t="str">
        <f>IF(CNGE_2025_M1_Secc5_Sub1!$D82="","",CNGE_2025_M1_Secc5_Sub1!$D82)</f>
        <v/>
      </c>
      <c r="E934" s="889"/>
      <c r="F934" s="889"/>
      <c r="G934" s="889"/>
      <c r="H934" s="889"/>
      <c r="I934" s="889"/>
      <c r="J934" s="889"/>
      <c r="K934" s="889"/>
      <c r="L934" s="889"/>
      <c r="M934" s="889"/>
      <c r="N934" s="890"/>
      <c r="O934" s="1041"/>
      <c r="P934" s="1043"/>
      <c r="Q934" s="1041"/>
      <c r="R934" s="1043"/>
      <c r="S934" s="1041"/>
      <c r="T934" s="1043"/>
      <c r="U934" s="1041"/>
      <c r="V934" s="1043"/>
      <c r="W934" s="1041"/>
      <c r="X934" s="1043"/>
      <c r="Y934" s="1041"/>
      <c r="Z934" s="1043"/>
      <c r="AA934" s="1041"/>
      <c r="AB934" s="1043"/>
      <c r="AC934" s="1041"/>
      <c r="AD934" s="1043"/>
      <c r="AG934" s="481">
        <f t="shared" si="132"/>
        <v>0</v>
      </c>
      <c r="AH934" s="338">
        <f t="shared" si="133"/>
        <v>0</v>
      </c>
      <c r="AI934" s="294" t="str">
        <f>IF(AH934=0,"",
IF(SUM($AH$882:AH934)=1,AJ934,
IF($AH$1003&gt;SUM($AH$882:AH934),_xlfn.CONCAT(", ",AJ934),
IF($AH$1003=SUM($AH$882:AH934),_xlfn.CONCAT(" y ",AJ934)))))</f>
        <v/>
      </c>
      <c r="AJ934" s="368" t="s">
        <v>5188</v>
      </c>
      <c r="AK934" s="374">
        <f t="shared" si="134"/>
        <v>0</v>
      </c>
      <c r="AL934" s="375">
        <f t="shared" si="135"/>
        <v>0</v>
      </c>
      <c r="AM934" s="376">
        <f t="shared" si="136"/>
        <v>0</v>
      </c>
      <c r="AN934" s="482">
        <f t="shared" si="137"/>
        <v>0</v>
      </c>
      <c r="AO934" s="488">
        <f t="shared" si="138"/>
        <v>0</v>
      </c>
      <c r="AP934" s="492">
        <f t="shared" si="139"/>
        <v>0</v>
      </c>
      <c r="AQ934" s="490">
        <f t="shared" si="140"/>
        <v>0</v>
      </c>
      <c r="AR934" s="293">
        <f t="shared" si="129"/>
        <v>0</v>
      </c>
      <c r="AS934" s="294" t="str">
        <f>IF(AR934=0,"",
IF(SUM($AR$882:AR934)=1,AT934,
IF($AR$1003&gt;SUM($AR$882:AR934),_xlfn.CONCAT(", ",AT934),
IF($AR$1003=SUM($AR$882:AR934),_xlfn.CONCAT(" y ",AT934)))))</f>
        <v/>
      </c>
      <c r="AT934" s="89" t="s">
        <v>5188</v>
      </c>
      <c r="AV934" s="290">
        <f t="shared" si="142"/>
        <v>0</v>
      </c>
      <c r="AW934" s="293">
        <f t="shared" si="141"/>
        <v>0</v>
      </c>
      <c r="AX934" s="294" t="str">
        <f>IF(AW934=0,"",
IF(SUM($AW$882:AW934)=1,AY934,
IF($AW$1003&gt;SUM($AW$882:AW934),_xlfn.CONCAT(", ",AY934),
IF($AW$1003=SUM($AW$882:AW934),_xlfn.CONCAT(" y ",AY934)))))</f>
        <v/>
      </c>
      <c r="AY934" s="89" t="s">
        <v>5188</v>
      </c>
    </row>
    <row r="935" spans="1:51" ht="15" customHeight="1">
      <c r="A935" s="64"/>
      <c r="B935" s="11"/>
      <c r="C935" s="58" t="s">
        <v>5189</v>
      </c>
      <c r="D935" s="1020" t="str">
        <f>IF(CNGE_2025_M1_Secc5_Sub1!$D83="","",CNGE_2025_M1_Secc5_Sub1!$D83)</f>
        <v/>
      </c>
      <c r="E935" s="889"/>
      <c r="F935" s="889"/>
      <c r="G935" s="889"/>
      <c r="H935" s="889"/>
      <c r="I935" s="889"/>
      <c r="J935" s="889"/>
      <c r="K935" s="889"/>
      <c r="L935" s="889"/>
      <c r="M935" s="889"/>
      <c r="N935" s="890"/>
      <c r="O935" s="1041"/>
      <c r="P935" s="1043"/>
      <c r="Q935" s="1041"/>
      <c r="R935" s="1043"/>
      <c r="S935" s="1041"/>
      <c r="T935" s="1043"/>
      <c r="U935" s="1041"/>
      <c r="V935" s="1043"/>
      <c r="W935" s="1041"/>
      <c r="X935" s="1043"/>
      <c r="Y935" s="1041"/>
      <c r="Z935" s="1043"/>
      <c r="AA935" s="1041"/>
      <c r="AB935" s="1043"/>
      <c r="AC935" s="1041"/>
      <c r="AD935" s="1043"/>
      <c r="AG935" s="481">
        <f t="shared" si="132"/>
        <v>0</v>
      </c>
      <c r="AH935" s="338">
        <f t="shared" si="133"/>
        <v>0</v>
      </c>
      <c r="AI935" s="294" t="str">
        <f>IF(AH935=0,"",
IF(SUM($AH$882:AH935)=1,AJ935,
IF($AH$1003&gt;SUM($AH$882:AH935),_xlfn.CONCAT(", ",AJ935),
IF($AH$1003=SUM($AH$882:AH935),_xlfn.CONCAT(" y ",AJ935)))))</f>
        <v/>
      </c>
      <c r="AJ935" s="368" t="s">
        <v>5190</v>
      </c>
      <c r="AK935" s="374">
        <f t="shared" si="134"/>
        <v>0</v>
      </c>
      <c r="AL935" s="375">
        <f t="shared" si="135"/>
        <v>0</v>
      </c>
      <c r="AM935" s="376">
        <f t="shared" si="136"/>
        <v>0</v>
      </c>
      <c r="AN935" s="482">
        <f t="shared" si="137"/>
        <v>0</v>
      </c>
      <c r="AO935" s="488">
        <f t="shared" si="138"/>
        <v>0</v>
      </c>
      <c r="AP935" s="492">
        <f t="shared" si="139"/>
        <v>0</v>
      </c>
      <c r="AQ935" s="490">
        <f t="shared" si="140"/>
        <v>0</v>
      </c>
      <c r="AR935" s="293">
        <f t="shared" si="129"/>
        <v>0</v>
      </c>
      <c r="AS935" s="294" t="str">
        <f>IF(AR935=0,"",
IF(SUM($AR$882:AR935)=1,AT935,
IF($AR$1003&gt;SUM($AR$882:AR935),_xlfn.CONCAT(", ",AT935),
IF($AR$1003=SUM($AR$882:AR935),_xlfn.CONCAT(" y ",AT935)))))</f>
        <v/>
      </c>
      <c r="AT935" s="89" t="s">
        <v>5190</v>
      </c>
      <c r="AV935" s="290">
        <f t="shared" si="142"/>
        <v>0</v>
      </c>
      <c r="AW935" s="293">
        <f t="shared" si="141"/>
        <v>0</v>
      </c>
      <c r="AX935" s="294" t="str">
        <f>IF(AW935=0,"",
IF(SUM($AW$882:AW935)=1,AY935,
IF($AW$1003&gt;SUM($AW$882:AW935),_xlfn.CONCAT(", ",AY935),
IF($AW$1003=SUM($AW$882:AW935),_xlfn.CONCAT(" y ",AY935)))))</f>
        <v/>
      </c>
      <c r="AY935" s="89" t="s">
        <v>5190</v>
      </c>
    </row>
    <row r="936" spans="1:51" ht="15" customHeight="1">
      <c r="A936" s="64"/>
      <c r="B936" s="11"/>
      <c r="C936" s="58" t="s">
        <v>5191</v>
      </c>
      <c r="D936" s="1020" t="str">
        <f>IF(CNGE_2025_M1_Secc5_Sub1!$D84="","",CNGE_2025_M1_Secc5_Sub1!$D84)</f>
        <v/>
      </c>
      <c r="E936" s="889"/>
      <c r="F936" s="889"/>
      <c r="G936" s="889"/>
      <c r="H936" s="889"/>
      <c r="I936" s="889"/>
      <c r="J936" s="889"/>
      <c r="K936" s="889"/>
      <c r="L936" s="889"/>
      <c r="M936" s="889"/>
      <c r="N936" s="890"/>
      <c r="O936" s="1041"/>
      <c r="P936" s="1043"/>
      <c r="Q936" s="1041"/>
      <c r="R936" s="1043"/>
      <c r="S936" s="1041"/>
      <c r="T936" s="1043"/>
      <c r="U936" s="1041"/>
      <c r="V936" s="1043"/>
      <c r="W936" s="1041"/>
      <c r="X936" s="1043"/>
      <c r="Y936" s="1041"/>
      <c r="Z936" s="1043"/>
      <c r="AA936" s="1041"/>
      <c r="AB936" s="1043"/>
      <c r="AC936" s="1041"/>
      <c r="AD936" s="1043"/>
      <c r="AG936" s="481">
        <f t="shared" si="132"/>
        <v>0</v>
      </c>
      <c r="AH936" s="338">
        <f t="shared" si="133"/>
        <v>0</v>
      </c>
      <c r="AI936" s="294" t="str">
        <f>IF(AH936=0,"",
IF(SUM($AH$882:AH936)=1,AJ936,
IF($AH$1003&gt;SUM($AH$882:AH936),_xlfn.CONCAT(", ",AJ936),
IF($AH$1003=SUM($AH$882:AH936),_xlfn.CONCAT(" y ",AJ936)))))</f>
        <v/>
      </c>
      <c r="AJ936" s="368" t="s">
        <v>5192</v>
      </c>
      <c r="AK936" s="374">
        <f t="shared" si="134"/>
        <v>0</v>
      </c>
      <c r="AL936" s="375">
        <f t="shared" si="135"/>
        <v>0</v>
      </c>
      <c r="AM936" s="376">
        <f t="shared" si="136"/>
        <v>0</v>
      </c>
      <c r="AN936" s="482">
        <f t="shared" si="137"/>
        <v>0</v>
      </c>
      <c r="AO936" s="488">
        <f t="shared" si="138"/>
        <v>0</v>
      </c>
      <c r="AP936" s="492">
        <f t="shared" si="139"/>
        <v>0</v>
      </c>
      <c r="AQ936" s="490">
        <f t="shared" si="140"/>
        <v>0</v>
      </c>
      <c r="AR936" s="293">
        <f t="shared" si="129"/>
        <v>0</v>
      </c>
      <c r="AS936" s="294" t="str">
        <f>IF(AR936=0,"",
IF(SUM($AR$882:AR936)=1,AT936,
IF($AR$1003&gt;SUM($AR$882:AR936),_xlfn.CONCAT(", ",AT936),
IF($AR$1003=SUM($AR$882:AR936),_xlfn.CONCAT(" y ",AT936)))))</f>
        <v/>
      </c>
      <c r="AT936" s="89" t="s">
        <v>5192</v>
      </c>
      <c r="AV936" s="290">
        <f t="shared" si="142"/>
        <v>0</v>
      </c>
      <c r="AW936" s="293">
        <f t="shared" si="141"/>
        <v>0</v>
      </c>
      <c r="AX936" s="294" t="str">
        <f>IF(AW936=0,"",
IF(SUM($AW$882:AW936)=1,AY936,
IF($AW$1003&gt;SUM($AW$882:AW936),_xlfn.CONCAT(", ",AY936),
IF($AW$1003=SUM($AW$882:AW936),_xlfn.CONCAT(" y ",AY936)))))</f>
        <v/>
      </c>
      <c r="AY936" s="89" t="s">
        <v>5192</v>
      </c>
    </row>
    <row r="937" spans="1:51" ht="15" customHeight="1">
      <c r="A937" s="64"/>
      <c r="B937" s="11"/>
      <c r="C937" s="58" t="s">
        <v>5193</v>
      </c>
      <c r="D937" s="1020" t="str">
        <f>IF(CNGE_2025_M1_Secc5_Sub1!$D85="","",CNGE_2025_M1_Secc5_Sub1!$D85)</f>
        <v/>
      </c>
      <c r="E937" s="889"/>
      <c r="F937" s="889"/>
      <c r="G937" s="889"/>
      <c r="H937" s="889"/>
      <c r="I937" s="889"/>
      <c r="J937" s="889"/>
      <c r="K937" s="889"/>
      <c r="L937" s="889"/>
      <c r="M937" s="889"/>
      <c r="N937" s="890"/>
      <c r="O937" s="1041"/>
      <c r="P937" s="1043"/>
      <c r="Q937" s="1041"/>
      <c r="R937" s="1043"/>
      <c r="S937" s="1041"/>
      <c r="T937" s="1043"/>
      <c r="U937" s="1041"/>
      <c r="V937" s="1043"/>
      <c r="W937" s="1041"/>
      <c r="X937" s="1043"/>
      <c r="Y937" s="1041"/>
      <c r="Z937" s="1043"/>
      <c r="AA937" s="1041"/>
      <c r="AB937" s="1043"/>
      <c r="AC937" s="1041"/>
      <c r="AD937" s="1043"/>
      <c r="AG937" s="481">
        <f t="shared" si="132"/>
        <v>0</v>
      </c>
      <c r="AH937" s="338">
        <f t="shared" si="133"/>
        <v>0</v>
      </c>
      <c r="AI937" s="294" t="str">
        <f>IF(AH937=0,"",
IF(SUM($AH$882:AH937)=1,AJ937,
IF($AH$1003&gt;SUM($AH$882:AH937),_xlfn.CONCAT(", ",AJ937),
IF($AH$1003=SUM($AH$882:AH937),_xlfn.CONCAT(" y ",AJ937)))))</f>
        <v/>
      </c>
      <c r="AJ937" s="368" t="s">
        <v>5194</v>
      </c>
      <c r="AK937" s="374">
        <f t="shared" si="134"/>
        <v>0</v>
      </c>
      <c r="AL937" s="375">
        <f t="shared" si="135"/>
        <v>0</v>
      </c>
      <c r="AM937" s="376">
        <f t="shared" si="136"/>
        <v>0</v>
      </c>
      <c r="AN937" s="482">
        <f t="shared" si="137"/>
        <v>0</v>
      </c>
      <c r="AO937" s="488">
        <f t="shared" si="138"/>
        <v>0</v>
      </c>
      <c r="AP937" s="492">
        <f t="shared" si="139"/>
        <v>0</v>
      </c>
      <c r="AQ937" s="490">
        <f t="shared" si="140"/>
        <v>0</v>
      </c>
      <c r="AR937" s="293">
        <f t="shared" si="129"/>
        <v>0</v>
      </c>
      <c r="AS937" s="294" t="str">
        <f>IF(AR937=0,"",
IF(SUM($AR$882:AR937)=1,AT937,
IF($AR$1003&gt;SUM($AR$882:AR937),_xlfn.CONCAT(", ",AT937),
IF($AR$1003=SUM($AR$882:AR937),_xlfn.CONCAT(" y ",AT937)))))</f>
        <v/>
      </c>
      <c r="AT937" s="89" t="s">
        <v>5194</v>
      </c>
      <c r="AV937" s="290">
        <f t="shared" si="142"/>
        <v>0</v>
      </c>
      <c r="AW937" s="293">
        <f t="shared" si="141"/>
        <v>0</v>
      </c>
      <c r="AX937" s="294" t="str">
        <f>IF(AW937=0,"",
IF(SUM($AW$882:AW937)=1,AY937,
IF($AW$1003&gt;SUM($AW$882:AW937),_xlfn.CONCAT(", ",AY937),
IF($AW$1003=SUM($AW$882:AW937),_xlfn.CONCAT(" y ",AY937)))))</f>
        <v/>
      </c>
      <c r="AY937" s="89" t="s">
        <v>5194</v>
      </c>
    </row>
    <row r="938" spans="1:51" ht="15" customHeight="1">
      <c r="A938" s="64"/>
      <c r="B938" s="11"/>
      <c r="C938" s="58" t="s">
        <v>5195</v>
      </c>
      <c r="D938" s="1020" t="str">
        <f>IF(CNGE_2025_M1_Secc5_Sub1!$D86="","",CNGE_2025_M1_Secc5_Sub1!$D86)</f>
        <v/>
      </c>
      <c r="E938" s="889"/>
      <c r="F938" s="889"/>
      <c r="G938" s="889"/>
      <c r="H938" s="889"/>
      <c r="I938" s="889"/>
      <c r="J938" s="889"/>
      <c r="K938" s="889"/>
      <c r="L938" s="889"/>
      <c r="M938" s="889"/>
      <c r="N938" s="890"/>
      <c r="O938" s="1041"/>
      <c r="P938" s="1043"/>
      <c r="Q938" s="1041"/>
      <c r="R938" s="1043"/>
      <c r="S938" s="1041"/>
      <c r="T938" s="1043"/>
      <c r="U938" s="1041"/>
      <c r="V938" s="1043"/>
      <c r="W938" s="1041"/>
      <c r="X938" s="1043"/>
      <c r="Y938" s="1041"/>
      <c r="Z938" s="1043"/>
      <c r="AA938" s="1041"/>
      <c r="AB938" s="1043"/>
      <c r="AC938" s="1041"/>
      <c r="AD938" s="1043"/>
      <c r="AG938" s="481">
        <f t="shared" si="132"/>
        <v>0</v>
      </c>
      <c r="AH938" s="338">
        <f t="shared" si="133"/>
        <v>0</v>
      </c>
      <c r="AI938" s="294" t="str">
        <f>IF(AH938=0,"",
IF(SUM($AH$882:AH938)=1,AJ938,
IF($AH$1003&gt;SUM($AH$882:AH938),_xlfn.CONCAT(", ",AJ938),
IF($AH$1003=SUM($AH$882:AH938),_xlfn.CONCAT(" y ",AJ938)))))</f>
        <v/>
      </c>
      <c r="AJ938" s="368" t="s">
        <v>5196</v>
      </c>
      <c r="AK938" s="374">
        <f t="shared" si="134"/>
        <v>0</v>
      </c>
      <c r="AL938" s="375">
        <f t="shared" si="135"/>
        <v>0</v>
      </c>
      <c r="AM938" s="376">
        <f t="shared" si="136"/>
        <v>0</v>
      </c>
      <c r="AN938" s="482">
        <f t="shared" si="137"/>
        <v>0</v>
      </c>
      <c r="AO938" s="488">
        <f t="shared" si="138"/>
        <v>0</v>
      </c>
      <c r="AP938" s="492">
        <f t="shared" si="139"/>
        <v>0</v>
      </c>
      <c r="AQ938" s="490">
        <f t="shared" si="140"/>
        <v>0</v>
      </c>
      <c r="AR938" s="293">
        <f t="shared" si="129"/>
        <v>0</v>
      </c>
      <c r="AS938" s="294" t="str">
        <f>IF(AR938=0,"",
IF(SUM($AR$882:AR938)=1,AT938,
IF($AR$1003&gt;SUM($AR$882:AR938),_xlfn.CONCAT(", ",AT938),
IF($AR$1003=SUM($AR$882:AR938),_xlfn.CONCAT(" y ",AT938)))))</f>
        <v/>
      </c>
      <c r="AT938" s="89" t="s">
        <v>5196</v>
      </c>
      <c r="AV938" s="290">
        <f t="shared" si="142"/>
        <v>0</v>
      </c>
      <c r="AW938" s="293">
        <f t="shared" si="141"/>
        <v>0</v>
      </c>
      <c r="AX938" s="294" t="str">
        <f>IF(AW938=0,"",
IF(SUM($AW$882:AW938)=1,AY938,
IF($AW$1003&gt;SUM($AW$882:AW938),_xlfn.CONCAT(", ",AY938),
IF($AW$1003=SUM($AW$882:AW938),_xlfn.CONCAT(" y ",AY938)))))</f>
        <v/>
      </c>
      <c r="AY938" s="89" t="s">
        <v>5196</v>
      </c>
    </row>
    <row r="939" spans="1:51" ht="15" customHeight="1">
      <c r="A939" s="64"/>
      <c r="B939" s="11"/>
      <c r="C939" s="58" t="s">
        <v>5197</v>
      </c>
      <c r="D939" s="1020" t="str">
        <f>IF(CNGE_2025_M1_Secc5_Sub1!$D87="","",CNGE_2025_M1_Secc5_Sub1!$D87)</f>
        <v/>
      </c>
      <c r="E939" s="889"/>
      <c r="F939" s="889"/>
      <c r="G939" s="889"/>
      <c r="H939" s="889"/>
      <c r="I939" s="889"/>
      <c r="J939" s="889"/>
      <c r="K939" s="889"/>
      <c r="L939" s="889"/>
      <c r="M939" s="889"/>
      <c r="N939" s="890"/>
      <c r="O939" s="1041"/>
      <c r="P939" s="1043"/>
      <c r="Q939" s="1041"/>
      <c r="R939" s="1043"/>
      <c r="S939" s="1041"/>
      <c r="T939" s="1043"/>
      <c r="U939" s="1041"/>
      <c r="V939" s="1043"/>
      <c r="W939" s="1041"/>
      <c r="X939" s="1043"/>
      <c r="Y939" s="1041"/>
      <c r="Z939" s="1043"/>
      <c r="AA939" s="1041"/>
      <c r="AB939" s="1043"/>
      <c r="AC939" s="1041"/>
      <c r="AD939" s="1043"/>
      <c r="AG939" s="481">
        <f t="shared" si="132"/>
        <v>0</v>
      </c>
      <c r="AH939" s="338">
        <f t="shared" si="133"/>
        <v>0</v>
      </c>
      <c r="AI939" s="294" t="str">
        <f>IF(AH939=0,"",
IF(SUM($AH$882:AH939)=1,AJ939,
IF($AH$1003&gt;SUM($AH$882:AH939),_xlfn.CONCAT(", ",AJ939),
IF($AH$1003=SUM($AH$882:AH939),_xlfn.CONCAT(" y ",AJ939)))))</f>
        <v/>
      </c>
      <c r="AJ939" s="368" t="s">
        <v>5198</v>
      </c>
      <c r="AK939" s="374">
        <f t="shared" si="134"/>
        <v>0</v>
      </c>
      <c r="AL939" s="375">
        <f t="shared" si="135"/>
        <v>0</v>
      </c>
      <c r="AM939" s="376">
        <f t="shared" si="136"/>
        <v>0</v>
      </c>
      <c r="AN939" s="482">
        <f t="shared" si="137"/>
        <v>0</v>
      </c>
      <c r="AO939" s="488">
        <f t="shared" si="138"/>
        <v>0</v>
      </c>
      <c r="AP939" s="492">
        <f t="shared" si="139"/>
        <v>0</v>
      </c>
      <c r="AQ939" s="490">
        <f t="shared" si="140"/>
        <v>0</v>
      </c>
      <c r="AR939" s="293">
        <f t="shared" si="129"/>
        <v>0</v>
      </c>
      <c r="AS939" s="294" t="str">
        <f>IF(AR939=0,"",
IF(SUM($AR$882:AR939)=1,AT939,
IF($AR$1003&gt;SUM($AR$882:AR939),_xlfn.CONCAT(", ",AT939),
IF($AR$1003=SUM($AR$882:AR939),_xlfn.CONCAT(" y ",AT939)))))</f>
        <v/>
      </c>
      <c r="AT939" s="89" t="s">
        <v>5198</v>
      </c>
      <c r="AV939" s="290">
        <f t="shared" si="142"/>
        <v>0</v>
      </c>
      <c r="AW939" s="293">
        <f t="shared" si="141"/>
        <v>0</v>
      </c>
      <c r="AX939" s="294" t="str">
        <f>IF(AW939=0,"",
IF(SUM($AW$882:AW939)=1,AY939,
IF($AW$1003&gt;SUM($AW$882:AW939),_xlfn.CONCAT(", ",AY939),
IF($AW$1003=SUM($AW$882:AW939),_xlfn.CONCAT(" y ",AY939)))))</f>
        <v/>
      </c>
      <c r="AY939" s="89" t="s">
        <v>5198</v>
      </c>
    </row>
    <row r="940" spans="1:51" ht="15" customHeight="1">
      <c r="A940" s="64"/>
      <c r="B940" s="11"/>
      <c r="C940" s="58" t="s">
        <v>5199</v>
      </c>
      <c r="D940" s="1020" t="str">
        <f>IF(CNGE_2025_M1_Secc5_Sub1!$D88="","",CNGE_2025_M1_Secc5_Sub1!$D88)</f>
        <v/>
      </c>
      <c r="E940" s="889"/>
      <c r="F940" s="889"/>
      <c r="G940" s="889"/>
      <c r="H940" s="889"/>
      <c r="I940" s="889"/>
      <c r="J940" s="889"/>
      <c r="K940" s="889"/>
      <c r="L940" s="889"/>
      <c r="M940" s="889"/>
      <c r="N940" s="890"/>
      <c r="O940" s="1041"/>
      <c r="P940" s="1043"/>
      <c r="Q940" s="1041"/>
      <c r="R940" s="1043"/>
      <c r="S940" s="1041"/>
      <c r="T940" s="1043"/>
      <c r="U940" s="1041"/>
      <c r="V940" s="1043"/>
      <c r="W940" s="1041"/>
      <c r="X940" s="1043"/>
      <c r="Y940" s="1041"/>
      <c r="Z940" s="1043"/>
      <c r="AA940" s="1041"/>
      <c r="AB940" s="1043"/>
      <c r="AC940" s="1041"/>
      <c r="AD940" s="1043"/>
      <c r="AG940" s="481">
        <f t="shared" si="132"/>
        <v>0</v>
      </c>
      <c r="AH940" s="338">
        <f t="shared" si="133"/>
        <v>0</v>
      </c>
      <c r="AI940" s="294" t="str">
        <f>IF(AH940=0,"",
IF(SUM($AH$882:AH940)=1,AJ940,
IF($AH$1003&gt;SUM($AH$882:AH940),_xlfn.CONCAT(", ",AJ940),
IF($AH$1003=SUM($AH$882:AH940),_xlfn.CONCAT(" y ",AJ940)))))</f>
        <v/>
      </c>
      <c r="AJ940" s="368" t="s">
        <v>5200</v>
      </c>
      <c r="AK940" s="374">
        <f t="shared" si="134"/>
        <v>0</v>
      </c>
      <c r="AL940" s="375">
        <f t="shared" si="135"/>
        <v>0</v>
      </c>
      <c r="AM940" s="376">
        <f t="shared" si="136"/>
        <v>0</v>
      </c>
      <c r="AN940" s="482">
        <f t="shared" si="137"/>
        <v>0</v>
      </c>
      <c r="AO940" s="488">
        <f t="shared" si="138"/>
        <v>0</v>
      </c>
      <c r="AP940" s="492">
        <f t="shared" si="139"/>
        <v>0</v>
      </c>
      <c r="AQ940" s="490">
        <f t="shared" si="140"/>
        <v>0</v>
      </c>
      <c r="AR940" s="293">
        <f t="shared" si="129"/>
        <v>0</v>
      </c>
      <c r="AS940" s="294" t="str">
        <f>IF(AR940=0,"",
IF(SUM($AR$882:AR940)=1,AT940,
IF($AR$1003&gt;SUM($AR$882:AR940),_xlfn.CONCAT(", ",AT940),
IF($AR$1003=SUM($AR$882:AR940),_xlfn.CONCAT(" y ",AT940)))))</f>
        <v/>
      </c>
      <c r="AT940" s="89" t="s">
        <v>5200</v>
      </c>
      <c r="AV940" s="290">
        <f t="shared" si="142"/>
        <v>0</v>
      </c>
      <c r="AW940" s="293">
        <f t="shared" si="141"/>
        <v>0</v>
      </c>
      <c r="AX940" s="294" t="str">
        <f>IF(AW940=0,"",
IF(SUM($AW$882:AW940)=1,AY940,
IF($AW$1003&gt;SUM($AW$882:AW940),_xlfn.CONCAT(", ",AY940),
IF($AW$1003=SUM($AW$882:AW940),_xlfn.CONCAT(" y ",AY940)))))</f>
        <v/>
      </c>
      <c r="AY940" s="89" t="s">
        <v>5200</v>
      </c>
    </row>
    <row r="941" spans="1:51" ht="15" customHeight="1">
      <c r="A941" s="64"/>
      <c r="B941" s="11"/>
      <c r="C941" s="58" t="s">
        <v>5201</v>
      </c>
      <c r="D941" s="1020" t="str">
        <f>IF(CNGE_2025_M1_Secc5_Sub1!$D89="","",CNGE_2025_M1_Secc5_Sub1!$D89)</f>
        <v/>
      </c>
      <c r="E941" s="889"/>
      <c r="F941" s="889"/>
      <c r="G941" s="889"/>
      <c r="H941" s="889"/>
      <c r="I941" s="889"/>
      <c r="J941" s="889"/>
      <c r="K941" s="889"/>
      <c r="L941" s="889"/>
      <c r="M941" s="889"/>
      <c r="N941" s="890"/>
      <c r="O941" s="1041"/>
      <c r="P941" s="1043"/>
      <c r="Q941" s="1041"/>
      <c r="R941" s="1043"/>
      <c r="S941" s="1041"/>
      <c r="T941" s="1043"/>
      <c r="U941" s="1041"/>
      <c r="V941" s="1043"/>
      <c r="W941" s="1041"/>
      <c r="X941" s="1043"/>
      <c r="Y941" s="1041"/>
      <c r="Z941" s="1043"/>
      <c r="AA941" s="1041"/>
      <c r="AB941" s="1043"/>
      <c r="AC941" s="1041"/>
      <c r="AD941" s="1043"/>
      <c r="AG941" s="481">
        <f t="shared" si="132"/>
        <v>0</v>
      </c>
      <c r="AH941" s="338">
        <f t="shared" si="133"/>
        <v>0</v>
      </c>
      <c r="AI941" s="294" t="str">
        <f>IF(AH941=0,"",
IF(SUM($AH$882:AH941)=1,AJ941,
IF($AH$1003&gt;SUM($AH$882:AH941),_xlfn.CONCAT(", ",AJ941),
IF($AH$1003=SUM($AH$882:AH941),_xlfn.CONCAT(" y ",AJ941)))))</f>
        <v/>
      </c>
      <c r="AJ941" s="368" t="s">
        <v>5202</v>
      </c>
      <c r="AK941" s="374">
        <f t="shared" si="134"/>
        <v>0</v>
      </c>
      <c r="AL941" s="375">
        <f t="shared" si="135"/>
        <v>0</v>
      </c>
      <c r="AM941" s="376">
        <f t="shared" si="136"/>
        <v>0</v>
      </c>
      <c r="AN941" s="482">
        <f t="shared" si="137"/>
        <v>0</v>
      </c>
      <c r="AO941" s="488">
        <f t="shared" si="138"/>
        <v>0</v>
      </c>
      <c r="AP941" s="492">
        <f t="shared" si="139"/>
        <v>0</v>
      </c>
      <c r="AQ941" s="490">
        <f t="shared" si="140"/>
        <v>0</v>
      </c>
      <c r="AR941" s="293">
        <f t="shared" si="129"/>
        <v>0</v>
      </c>
      <c r="AS941" s="294" t="str">
        <f>IF(AR941=0,"",
IF(SUM($AR$882:AR941)=1,AT941,
IF($AR$1003&gt;SUM($AR$882:AR941),_xlfn.CONCAT(", ",AT941),
IF($AR$1003=SUM($AR$882:AR941),_xlfn.CONCAT(" y ",AT941)))))</f>
        <v/>
      </c>
      <c r="AT941" s="89" t="s">
        <v>5202</v>
      </c>
      <c r="AV941" s="290">
        <f t="shared" si="142"/>
        <v>0</v>
      </c>
      <c r="AW941" s="293">
        <f t="shared" si="141"/>
        <v>0</v>
      </c>
      <c r="AX941" s="294" t="str">
        <f>IF(AW941=0,"",
IF(SUM($AW$882:AW941)=1,AY941,
IF($AW$1003&gt;SUM($AW$882:AW941),_xlfn.CONCAT(", ",AY941),
IF($AW$1003=SUM($AW$882:AW941),_xlfn.CONCAT(" y ",AY941)))))</f>
        <v/>
      </c>
      <c r="AY941" s="89" t="s">
        <v>5202</v>
      </c>
    </row>
    <row r="942" spans="1:51" ht="15" customHeight="1">
      <c r="A942" s="64"/>
      <c r="B942" s="11"/>
      <c r="C942" s="58" t="s">
        <v>5203</v>
      </c>
      <c r="D942" s="1020" t="str">
        <f>IF(CNGE_2025_M1_Secc5_Sub1!$D90="","",CNGE_2025_M1_Secc5_Sub1!$D90)</f>
        <v/>
      </c>
      <c r="E942" s="889"/>
      <c r="F942" s="889"/>
      <c r="G942" s="889"/>
      <c r="H942" s="889"/>
      <c r="I942" s="889"/>
      <c r="J942" s="889"/>
      <c r="K942" s="889"/>
      <c r="L942" s="889"/>
      <c r="M942" s="889"/>
      <c r="N942" s="890"/>
      <c r="O942" s="1041"/>
      <c r="P942" s="1043"/>
      <c r="Q942" s="1041"/>
      <c r="R942" s="1043"/>
      <c r="S942" s="1041"/>
      <c r="T942" s="1043"/>
      <c r="U942" s="1041"/>
      <c r="V942" s="1043"/>
      <c r="W942" s="1041"/>
      <c r="X942" s="1043"/>
      <c r="Y942" s="1041"/>
      <c r="Z942" s="1043"/>
      <c r="AA942" s="1041"/>
      <c r="AB942" s="1043"/>
      <c r="AC942" s="1041"/>
      <c r="AD942" s="1043"/>
      <c r="AG942" s="481">
        <f t="shared" si="132"/>
        <v>0</v>
      </c>
      <c r="AH942" s="338">
        <f t="shared" si="133"/>
        <v>0</v>
      </c>
      <c r="AI942" s="294" t="str">
        <f>IF(AH942=0,"",
IF(SUM($AH$882:AH942)=1,AJ942,
IF($AH$1003&gt;SUM($AH$882:AH942),_xlfn.CONCAT(", ",AJ942),
IF($AH$1003=SUM($AH$882:AH942),_xlfn.CONCAT(" y ",AJ942)))))</f>
        <v/>
      </c>
      <c r="AJ942" s="368" t="s">
        <v>5204</v>
      </c>
      <c r="AK942" s="374">
        <f t="shared" si="134"/>
        <v>0</v>
      </c>
      <c r="AL942" s="375">
        <f t="shared" si="135"/>
        <v>0</v>
      </c>
      <c r="AM942" s="376">
        <f t="shared" si="136"/>
        <v>0</v>
      </c>
      <c r="AN942" s="482">
        <f t="shared" si="137"/>
        <v>0</v>
      </c>
      <c r="AO942" s="488">
        <f t="shared" si="138"/>
        <v>0</v>
      </c>
      <c r="AP942" s="492">
        <f t="shared" si="139"/>
        <v>0</v>
      </c>
      <c r="AQ942" s="490">
        <f t="shared" si="140"/>
        <v>0</v>
      </c>
      <c r="AR942" s="293">
        <f t="shared" si="129"/>
        <v>0</v>
      </c>
      <c r="AS942" s="294" t="str">
        <f>IF(AR942=0,"",
IF(SUM($AR$882:AR942)=1,AT942,
IF($AR$1003&gt;SUM($AR$882:AR942),_xlfn.CONCAT(", ",AT942),
IF($AR$1003=SUM($AR$882:AR942),_xlfn.CONCAT(" y ",AT942)))))</f>
        <v/>
      </c>
      <c r="AT942" s="89" t="s">
        <v>5204</v>
      </c>
      <c r="AV942" s="290">
        <f t="shared" si="142"/>
        <v>0</v>
      </c>
      <c r="AW942" s="293">
        <f t="shared" si="141"/>
        <v>0</v>
      </c>
      <c r="AX942" s="294" t="str">
        <f>IF(AW942=0,"",
IF(SUM($AW$882:AW942)=1,AY942,
IF($AW$1003&gt;SUM($AW$882:AW942),_xlfn.CONCAT(", ",AY942),
IF($AW$1003=SUM($AW$882:AW942),_xlfn.CONCAT(" y ",AY942)))))</f>
        <v/>
      </c>
      <c r="AY942" s="89" t="s">
        <v>5204</v>
      </c>
    </row>
    <row r="943" spans="1:51" ht="15" customHeight="1">
      <c r="A943" s="64"/>
      <c r="B943" s="11"/>
      <c r="C943" s="58" t="s">
        <v>5205</v>
      </c>
      <c r="D943" s="1020" t="str">
        <f>IF(CNGE_2025_M1_Secc5_Sub1!$D91="","",CNGE_2025_M1_Secc5_Sub1!$D91)</f>
        <v/>
      </c>
      <c r="E943" s="889"/>
      <c r="F943" s="889"/>
      <c r="G943" s="889"/>
      <c r="H943" s="889"/>
      <c r="I943" s="889"/>
      <c r="J943" s="889"/>
      <c r="K943" s="889"/>
      <c r="L943" s="889"/>
      <c r="M943" s="889"/>
      <c r="N943" s="890"/>
      <c r="O943" s="1041"/>
      <c r="P943" s="1043"/>
      <c r="Q943" s="1041"/>
      <c r="R943" s="1043"/>
      <c r="S943" s="1041"/>
      <c r="T943" s="1043"/>
      <c r="U943" s="1041"/>
      <c r="V943" s="1043"/>
      <c r="W943" s="1041"/>
      <c r="X943" s="1043"/>
      <c r="Y943" s="1041"/>
      <c r="Z943" s="1043"/>
      <c r="AA943" s="1041"/>
      <c r="AB943" s="1043"/>
      <c r="AC943" s="1041"/>
      <c r="AD943" s="1043"/>
      <c r="AG943" s="481">
        <f t="shared" si="132"/>
        <v>0</v>
      </c>
      <c r="AH943" s="338">
        <f t="shared" si="133"/>
        <v>0</v>
      </c>
      <c r="AI943" s="294" t="str">
        <f>IF(AH943=0,"",
IF(SUM($AH$882:AH943)=1,AJ943,
IF($AH$1003&gt;SUM($AH$882:AH943),_xlfn.CONCAT(", ",AJ943),
IF($AH$1003=SUM($AH$882:AH943),_xlfn.CONCAT(" y ",AJ943)))))</f>
        <v/>
      </c>
      <c r="AJ943" s="368" t="s">
        <v>5206</v>
      </c>
      <c r="AK943" s="374">
        <f t="shared" si="134"/>
        <v>0</v>
      </c>
      <c r="AL943" s="375">
        <f t="shared" si="135"/>
        <v>0</v>
      </c>
      <c r="AM943" s="376">
        <f t="shared" si="136"/>
        <v>0</v>
      </c>
      <c r="AN943" s="482">
        <f t="shared" si="137"/>
        <v>0</v>
      </c>
      <c r="AO943" s="488">
        <f t="shared" si="138"/>
        <v>0</v>
      </c>
      <c r="AP943" s="492">
        <f t="shared" si="139"/>
        <v>0</v>
      </c>
      <c r="AQ943" s="490">
        <f t="shared" si="140"/>
        <v>0</v>
      </c>
      <c r="AR943" s="293">
        <f t="shared" si="129"/>
        <v>0</v>
      </c>
      <c r="AS943" s="294" t="str">
        <f>IF(AR943=0,"",
IF(SUM($AR$882:AR943)=1,AT943,
IF($AR$1003&gt;SUM($AR$882:AR943),_xlfn.CONCAT(", ",AT943),
IF($AR$1003=SUM($AR$882:AR943),_xlfn.CONCAT(" y ",AT943)))))</f>
        <v/>
      </c>
      <c r="AT943" s="89" t="s">
        <v>5206</v>
      </c>
      <c r="AV943" s="290">
        <f t="shared" si="142"/>
        <v>0</v>
      </c>
      <c r="AW943" s="293">
        <f t="shared" si="141"/>
        <v>0</v>
      </c>
      <c r="AX943" s="294" t="str">
        <f>IF(AW943=0,"",
IF(SUM($AW$882:AW943)=1,AY943,
IF($AW$1003&gt;SUM($AW$882:AW943),_xlfn.CONCAT(", ",AY943),
IF($AW$1003=SUM($AW$882:AW943),_xlfn.CONCAT(" y ",AY943)))))</f>
        <v/>
      </c>
      <c r="AY943" s="89" t="s">
        <v>5206</v>
      </c>
    </row>
    <row r="944" spans="1:51" ht="15" customHeight="1">
      <c r="A944" s="64"/>
      <c r="B944" s="11"/>
      <c r="C944" s="58" t="s">
        <v>5207</v>
      </c>
      <c r="D944" s="1020" t="str">
        <f>IF(CNGE_2025_M1_Secc5_Sub1!$D92="","",CNGE_2025_M1_Secc5_Sub1!$D92)</f>
        <v/>
      </c>
      <c r="E944" s="889"/>
      <c r="F944" s="889"/>
      <c r="G944" s="889"/>
      <c r="H944" s="889"/>
      <c r="I944" s="889"/>
      <c r="J944" s="889"/>
      <c r="K944" s="889"/>
      <c r="L944" s="889"/>
      <c r="M944" s="889"/>
      <c r="N944" s="890"/>
      <c r="O944" s="1041"/>
      <c r="P944" s="1043"/>
      <c r="Q944" s="1041"/>
      <c r="R944" s="1043"/>
      <c r="S944" s="1041"/>
      <c r="T944" s="1043"/>
      <c r="U944" s="1041"/>
      <c r="V944" s="1043"/>
      <c r="W944" s="1041"/>
      <c r="X944" s="1043"/>
      <c r="Y944" s="1041"/>
      <c r="Z944" s="1043"/>
      <c r="AA944" s="1041"/>
      <c r="AB944" s="1043"/>
      <c r="AC944" s="1041"/>
      <c r="AD944" s="1043"/>
      <c r="AG944" s="481">
        <f t="shared" si="132"/>
        <v>0</v>
      </c>
      <c r="AH944" s="338">
        <f t="shared" si="133"/>
        <v>0</v>
      </c>
      <c r="AI944" s="294" t="str">
        <f>IF(AH944=0,"",
IF(SUM($AH$882:AH944)=1,AJ944,
IF($AH$1003&gt;SUM($AH$882:AH944),_xlfn.CONCAT(", ",AJ944),
IF($AH$1003=SUM($AH$882:AH944),_xlfn.CONCAT(" y ",AJ944)))))</f>
        <v/>
      </c>
      <c r="AJ944" s="368" t="s">
        <v>5208</v>
      </c>
      <c r="AK944" s="374">
        <f t="shared" si="134"/>
        <v>0</v>
      </c>
      <c r="AL944" s="375">
        <f t="shared" si="135"/>
        <v>0</v>
      </c>
      <c r="AM944" s="376">
        <f t="shared" si="136"/>
        <v>0</v>
      </c>
      <c r="AN944" s="482">
        <f t="shared" si="137"/>
        <v>0</v>
      </c>
      <c r="AO944" s="488">
        <f t="shared" si="138"/>
        <v>0</v>
      </c>
      <c r="AP944" s="492">
        <f t="shared" si="139"/>
        <v>0</v>
      </c>
      <c r="AQ944" s="490">
        <f t="shared" si="140"/>
        <v>0</v>
      </c>
      <c r="AR944" s="293">
        <f t="shared" si="129"/>
        <v>0</v>
      </c>
      <c r="AS944" s="294" t="str">
        <f>IF(AR944=0,"",
IF(SUM($AR$882:AR944)=1,AT944,
IF($AR$1003&gt;SUM($AR$882:AR944),_xlfn.CONCAT(", ",AT944),
IF($AR$1003=SUM($AR$882:AR944),_xlfn.CONCAT(" y ",AT944)))))</f>
        <v/>
      </c>
      <c r="AT944" s="89" t="s">
        <v>5208</v>
      </c>
      <c r="AV944" s="290">
        <f t="shared" si="142"/>
        <v>0</v>
      </c>
      <c r="AW944" s="293">
        <f t="shared" si="141"/>
        <v>0</v>
      </c>
      <c r="AX944" s="294" t="str">
        <f>IF(AW944=0,"",
IF(SUM($AW$882:AW944)=1,AY944,
IF($AW$1003&gt;SUM($AW$882:AW944),_xlfn.CONCAT(", ",AY944),
IF($AW$1003=SUM($AW$882:AW944),_xlfn.CONCAT(" y ",AY944)))))</f>
        <v/>
      </c>
      <c r="AY944" s="89" t="s">
        <v>5208</v>
      </c>
    </row>
    <row r="945" spans="1:51" ht="15" customHeight="1">
      <c r="A945" s="64"/>
      <c r="B945" s="11"/>
      <c r="C945" s="58" t="s">
        <v>5209</v>
      </c>
      <c r="D945" s="1020" t="str">
        <f>IF(CNGE_2025_M1_Secc5_Sub1!$D93="","",CNGE_2025_M1_Secc5_Sub1!$D93)</f>
        <v/>
      </c>
      <c r="E945" s="889"/>
      <c r="F945" s="889"/>
      <c r="G945" s="889"/>
      <c r="H945" s="889"/>
      <c r="I945" s="889"/>
      <c r="J945" s="889"/>
      <c r="K945" s="889"/>
      <c r="L945" s="889"/>
      <c r="M945" s="889"/>
      <c r="N945" s="890"/>
      <c r="O945" s="1041"/>
      <c r="P945" s="1043"/>
      <c r="Q945" s="1041"/>
      <c r="R945" s="1043"/>
      <c r="S945" s="1041"/>
      <c r="T945" s="1043"/>
      <c r="U945" s="1041"/>
      <c r="V945" s="1043"/>
      <c r="W945" s="1041"/>
      <c r="X945" s="1043"/>
      <c r="Y945" s="1041"/>
      <c r="Z945" s="1043"/>
      <c r="AA945" s="1041"/>
      <c r="AB945" s="1043"/>
      <c r="AC945" s="1041"/>
      <c r="AD945" s="1043"/>
      <c r="AG945" s="481">
        <f t="shared" si="132"/>
        <v>0</v>
      </c>
      <c r="AH945" s="338">
        <f t="shared" si="133"/>
        <v>0</v>
      </c>
      <c r="AI945" s="294" t="str">
        <f>IF(AH945=0,"",
IF(SUM($AH$882:AH945)=1,AJ945,
IF($AH$1003&gt;SUM($AH$882:AH945),_xlfn.CONCAT(", ",AJ945),
IF($AH$1003=SUM($AH$882:AH945),_xlfn.CONCAT(" y ",AJ945)))))</f>
        <v/>
      </c>
      <c r="AJ945" s="368" t="s">
        <v>5210</v>
      </c>
      <c r="AK945" s="374">
        <f t="shared" si="134"/>
        <v>0</v>
      </c>
      <c r="AL945" s="375">
        <f t="shared" si="135"/>
        <v>0</v>
      </c>
      <c r="AM945" s="376">
        <f t="shared" si="136"/>
        <v>0</v>
      </c>
      <c r="AN945" s="482">
        <f t="shared" si="137"/>
        <v>0</v>
      </c>
      <c r="AO945" s="488">
        <f t="shared" si="138"/>
        <v>0</v>
      </c>
      <c r="AP945" s="492">
        <f t="shared" si="139"/>
        <v>0</v>
      </c>
      <c r="AQ945" s="490">
        <f t="shared" si="140"/>
        <v>0</v>
      </c>
      <c r="AR945" s="293">
        <f t="shared" si="129"/>
        <v>0</v>
      </c>
      <c r="AS945" s="294" t="str">
        <f>IF(AR945=0,"",
IF(SUM($AR$882:AR945)=1,AT945,
IF($AR$1003&gt;SUM($AR$882:AR945),_xlfn.CONCAT(", ",AT945),
IF($AR$1003=SUM($AR$882:AR945),_xlfn.CONCAT(" y ",AT945)))))</f>
        <v/>
      </c>
      <c r="AT945" s="89" t="s">
        <v>5210</v>
      </c>
      <c r="AV945" s="290">
        <f t="shared" si="142"/>
        <v>0</v>
      </c>
      <c r="AW945" s="293">
        <f t="shared" si="141"/>
        <v>0</v>
      </c>
      <c r="AX945" s="294" t="str">
        <f>IF(AW945=0,"",
IF(SUM($AW$882:AW945)=1,AY945,
IF($AW$1003&gt;SUM($AW$882:AW945),_xlfn.CONCAT(", ",AY945),
IF($AW$1003=SUM($AW$882:AW945),_xlfn.CONCAT(" y ",AY945)))))</f>
        <v/>
      </c>
      <c r="AY945" s="89" t="s">
        <v>5210</v>
      </c>
    </row>
    <row r="946" spans="1:51" ht="15" customHeight="1">
      <c r="A946" s="64"/>
      <c r="B946" s="11"/>
      <c r="C946" s="58" t="s">
        <v>5211</v>
      </c>
      <c r="D946" s="1020" t="str">
        <f>IF(CNGE_2025_M1_Secc5_Sub1!$D94="","",CNGE_2025_M1_Secc5_Sub1!$D94)</f>
        <v/>
      </c>
      <c r="E946" s="889"/>
      <c r="F946" s="889"/>
      <c r="G946" s="889"/>
      <c r="H946" s="889"/>
      <c r="I946" s="889"/>
      <c r="J946" s="889"/>
      <c r="K946" s="889"/>
      <c r="L946" s="889"/>
      <c r="M946" s="889"/>
      <c r="N946" s="890"/>
      <c r="O946" s="1041"/>
      <c r="P946" s="1043"/>
      <c r="Q946" s="1041"/>
      <c r="R946" s="1043"/>
      <c r="S946" s="1041"/>
      <c r="T946" s="1043"/>
      <c r="U946" s="1041"/>
      <c r="V946" s="1043"/>
      <c r="W946" s="1041"/>
      <c r="X946" s="1043"/>
      <c r="Y946" s="1041"/>
      <c r="Z946" s="1043"/>
      <c r="AA946" s="1041"/>
      <c r="AB946" s="1043"/>
      <c r="AC946" s="1041"/>
      <c r="AD946" s="1043"/>
      <c r="AG946" s="481">
        <f t="shared" ref="AG946:AG977" si="143">IF(OR(O946="NS",Q946="NS",S946="NS",U946="NS",W946="NS",Y946="NS",AA946="NS",AC946="NS"),0,IF(AND(O946="NA",Q946="NA",S946="NA",U946="NA",W946="NA",Y946="NA",AA946="NA",AC946="NA"),0,IF(O946&lt;=SUM(Q946:AD946),0,1)))</f>
        <v>0</v>
      </c>
      <c r="AH946" s="338">
        <f t="shared" ref="AH946:AH977" si="144">IF(SUM(AG946)=0,0,1)</f>
        <v>0</v>
      </c>
      <c r="AI946" s="294" t="str">
        <f>IF(AH946=0,"",
IF(SUM($AH$882:AH946)=1,AJ946,
IF($AH$1003&gt;SUM($AH$882:AH946),_xlfn.CONCAT(", ",AJ946),
IF($AH$1003=SUM($AH$882:AH946),_xlfn.CONCAT(" y ",AJ946)))))</f>
        <v/>
      </c>
      <c r="AJ946" s="368" t="s">
        <v>5212</v>
      </c>
      <c r="AK946" s="374">
        <f t="shared" ref="AK946:AK977" si="145">IF(OR(Q946="NS",$O946="NS"),0,IF(AND(Q946="NA",$O946="NA"),0,IF(Q946&lt;=$O946,0,1)))</f>
        <v>0</v>
      </c>
      <c r="AL946" s="375">
        <f t="shared" ref="AL946:AL977" si="146">IF(OR(S946="NS",$O946="NS"),0,IF(AND(S946="NA",$O946="NA"),0,IF(S946&lt;=$O946,0,1)))</f>
        <v>0</v>
      </c>
      <c r="AM946" s="376">
        <f t="shared" ref="AM946:AM977" si="147">IF(OR(U946="NS",$O946="NS"),0,IF(AND(U946="NA",$O946="NA"),0,IF(U946&lt;=$O946,0,1)))</f>
        <v>0</v>
      </c>
      <c r="AN946" s="482">
        <f t="shared" ref="AN946:AN977" si="148">IF(OR(W946="NS",$O946="NS"),0,IF(AND(W946="NA",$O946="NA"),0,IF(W946&lt;=$O946,0,1)))</f>
        <v>0</v>
      </c>
      <c r="AO946" s="488">
        <f t="shared" ref="AO946:AO977" si="149">IF(OR(Y946="NS",$O946="NS"),0,IF(AND(Y946="NA",$O946="NA"),0,IF(Y946&lt;=$O946,0,1)))</f>
        <v>0</v>
      </c>
      <c r="AP946" s="492">
        <f t="shared" ref="AP946:AP977" si="150">IF(OR(AA946="NS",$O946="NS"),0,IF(AND(AA946="NA",$O946="NA"),0,IF(AA946&lt;=$O946,0,1)))</f>
        <v>0</v>
      </c>
      <c r="AQ946" s="490">
        <f t="shared" ref="AQ946:AQ977" si="151">IF(OR(AC946="NS",$O946="NS"),0,IF(AND(AC946="NA",$O946="NA"),0,IF(AC946&lt;=$O946,0,1)))</f>
        <v>0</v>
      </c>
      <c r="AR946" s="293">
        <f t="shared" si="129"/>
        <v>0</v>
      </c>
      <c r="AS946" s="294" t="str">
        <f>IF(AR946=0,"",
IF(SUM($AR$882:AR946)=1,AT946,
IF($AR$1003&gt;SUM($AR$882:AR946),_xlfn.CONCAT(", ",AT946),
IF($AR$1003=SUM($AR$882:AR946),_xlfn.CONCAT(" y ",AT946)))))</f>
        <v/>
      </c>
      <c r="AT946" s="89" t="s">
        <v>5212</v>
      </c>
      <c r="AV946" s="290">
        <f t="shared" si="142"/>
        <v>0</v>
      </c>
      <c r="AW946" s="293">
        <f t="shared" ref="AW946:AW977" si="152">IF(AV946=0,0,1)</f>
        <v>0</v>
      </c>
      <c r="AX946" s="294" t="str">
        <f>IF(AW946=0,"",
IF(SUM($AW$882:AW946)=1,AY946,
IF($AW$1003&gt;SUM($AW$882:AW946),_xlfn.CONCAT(", ",AY946),
IF($AW$1003=SUM($AW$882:AW946),_xlfn.CONCAT(" y ",AY946)))))</f>
        <v/>
      </c>
      <c r="AY946" s="89" t="s">
        <v>5212</v>
      </c>
    </row>
    <row r="947" spans="1:51" ht="15" customHeight="1">
      <c r="A947" s="64"/>
      <c r="B947" s="11"/>
      <c r="C947" s="58" t="s">
        <v>5213</v>
      </c>
      <c r="D947" s="1020" t="str">
        <f>IF(CNGE_2025_M1_Secc5_Sub1!$D95="","",CNGE_2025_M1_Secc5_Sub1!$D95)</f>
        <v/>
      </c>
      <c r="E947" s="889"/>
      <c r="F947" s="889"/>
      <c r="G947" s="889"/>
      <c r="H947" s="889"/>
      <c r="I947" s="889"/>
      <c r="J947" s="889"/>
      <c r="K947" s="889"/>
      <c r="L947" s="889"/>
      <c r="M947" s="889"/>
      <c r="N947" s="890"/>
      <c r="O947" s="1041"/>
      <c r="P947" s="1043"/>
      <c r="Q947" s="1041"/>
      <c r="R947" s="1043"/>
      <c r="S947" s="1041"/>
      <c r="T947" s="1043"/>
      <c r="U947" s="1041"/>
      <c r="V947" s="1043"/>
      <c r="W947" s="1041"/>
      <c r="X947" s="1043"/>
      <c r="Y947" s="1041"/>
      <c r="Z947" s="1043"/>
      <c r="AA947" s="1041"/>
      <c r="AB947" s="1043"/>
      <c r="AC947" s="1041"/>
      <c r="AD947" s="1043"/>
      <c r="AG947" s="481">
        <f t="shared" si="143"/>
        <v>0</v>
      </c>
      <c r="AH947" s="338">
        <f t="shared" si="144"/>
        <v>0</v>
      </c>
      <c r="AI947" s="294" t="str">
        <f>IF(AH947=0,"",
IF(SUM($AH$882:AH947)=1,AJ947,
IF($AH$1003&gt;SUM($AH$882:AH947),_xlfn.CONCAT(", ",AJ947),
IF($AH$1003=SUM($AH$882:AH947),_xlfn.CONCAT(" y ",AJ947)))))</f>
        <v/>
      </c>
      <c r="AJ947" s="368" t="s">
        <v>5214</v>
      </c>
      <c r="AK947" s="374">
        <f t="shared" si="145"/>
        <v>0</v>
      </c>
      <c r="AL947" s="375">
        <f t="shared" si="146"/>
        <v>0</v>
      </c>
      <c r="AM947" s="376">
        <f t="shared" si="147"/>
        <v>0</v>
      </c>
      <c r="AN947" s="482">
        <f t="shared" si="148"/>
        <v>0</v>
      </c>
      <c r="AO947" s="488">
        <f t="shared" si="149"/>
        <v>0</v>
      </c>
      <c r="AP947" s="492">
        <f t="shared" si="150"/>
        <v>0</v>
      </c>
      <c r="AQ947" s="490">
        <f t="shared" si="151"/>
        <v>0</v>
      </c>
      <c r="AR947" s="293">
        <f t="shared" ref="AR947:AR1002" si="153">IF(SUM(AK947:AQ947)=0,0,1)</f>
        <v>0</v>
      </c>
      <c r="AS947" s="294" t="str">
        <f>IF(AR947=0,"",
IF(SUM($AR$882:AR947)=1,AT947,
IF($AR$1003&gt;SUM($AR$882:AR947),_xlfn.CONCAT(", ",AT947),
IF($AR$1003=SUM($AR$882:AR947),_xlfn.CONCAT(" y ",AT947)))))</f>
        <v/>
      </c>
      <c r="AT947" s="89" t="s">
        <v>5214</v>
      </c>
      <c r="AV947" s="290">
        <f t="shared" ref="AV947:AV978" si="154">IF(AND(COUNTBLANK(D947)=0,COUNTA(O947:AD947)=8),0,IF(AND(COUNTBLANK(D947)=1,COUNTA(O947:AD947)=0),0,1))</f>
        <v>0</v>
      </c>
      <c r="AW947" s="293">
        <f t="shared" si="152"/>
        <v>0</v>
      </c>
      <c r="AX947" s="294" t="str">
        <f>IF(AW947=0,"",
IF(SUM($AW$882:AW947)=1,AY947,
IF($AW$1003&gt;SUM($AW$882:AW947),_xlfn.CONCAT(", ",AY947),
IF($AW$1003=SUM($AW$882:AW947),_xlfn.CONCAT(" y ",AY947)))))</f>
        <v/>
      </c>
      <c r="AY947" s="89" t="s">
        <v>5214</v>
      </c>
    </row>
    <row r="948" spans="1:51" ht="15" customHeight="1">
      <c r="A948" s="64"/>
      <c r="B948" s="11"/>
      <c r="C948" s="58" t="s">
        <v>5215</v>
      </c>
      <c r="D948" s="1020" t="str">
        <f>IF(CNGE_2025_M1_Secc5_Sub1!$D96="","",CNGE_2025_M1_Secc5_Sub1!$D96)</f>
        <v/>
      </c>
      <c r="E948" s="889"/>
      <c r="F948" s="889"/>
      <c r="G948" s="889"/>
      <c r="H948" s="889"/>
      <c r="I948" s="889"/>
      <c r="J948" s="889"/>
      <c r="K948" s="889"/>
      <c r="L948" s="889"/>
      <c r="M948" s="889"/>
      <c r="N948" s="890"/>
      <c r="O948" s="1041"/>
      <c r="P948" s="1043"/>
      <c r="Q948" s="1041"/>
      <c r="R948" s="1043"/>
      <c r="S948" s="1041"/>
      <c r="T948" s="1043"/>
      <c r="U948" s="1041"/>
      <c r="V948" s="1043"/>
      <c r="W948" s="1041"/>
      <c r="X948" s="1043"/>
      <c r="Y948" s="1041"/>
      <c r="Z948" s="1043"/>
      <c r="AA948" s="1041"/>
      <c r="AB948" s="1043"/>
      <c r="AC948" s="1041"/>
      <c r="AD948" s="1043"/>
      <c r="AG948" s="481">
        <f t="shared" si="143"/>
        <v>0</v>
      </c>
      <c r="AH948" s="338">
        <f t="shared" si="144"/>
        <v>0</v>
      </c>
      <c r="AI948" s="294" t="str">
        <f>IF(AH948=0,"",
IF(SUM($AH$882:AH948)=1,AJ948,
IF($AH$1003&gt;SUM($AH$882:AH948),_xlfn.CONCAT(", ",AJ948),
IF($AH$1003=SUM($AH$882:AH948),_xlfn.CONCAT(" y ",AJ948)))))</f>
        <v/>
      </c>
      <c r="AJ948" s="368" t="s">
        <v>5216</v>
      </c>
      <c r="AK948" s="374">
        <f t="shared" si="145"/>
        <v>0</v>
      </c>
      <c r="AL948" s="375">
        <f t="shared" si="146"/>
        <v>0</v>
      </c>
      <c r="AM948" s="376">
        <f t="shared" si="147"/>
        <v>0</v>
      </c>
      <c r="AN948" s="482">
        <f t="shared" si="148"/>
        <v>0</v>
      </c>
      <c r="AO948" s="488">
        <f t="shared" si="149"/>
        <v>0</v>
      </c>
      <c r="AP948" s="492">
        <f t="shared" si="150"/>
        <v>0</v>
      </c>
      <c r="AQ948" s="490">
        <f t="shared" si="151"/>
        <v>0</v>
      </c>
      <c r="AR948" s="293">
        <f t="shared" si="153"/>
        <v>0</v>
      </c>
      <c r="AS948" s="294" t="str">
        <f>IF(AR948=0,"",
IF(SUM($AR$882:AR948)=1,AT948,
IF($AR$1003&gt;SUM($AR$882:AR948),_xlfn.CONCAT(", ",AT948),
IF($AR$1003=SUM($AR$882:AR948),_xlfn.CONCAT(" y ",AT948)))))</f>
        <v/>
      </c>
      <c r="AT948" s="89" t="s">
        <v>5216</v>
      </c>
      <c r="AV948" s="290">
        <f t="shared" si="154"/>
        <v>0</v>
      </c>
      <c r="AW948" s="293">
        <f t="shared" si="152"/>
        <v>0</v>
      </c>
      <c r="AX948" s="294" t="str">
        <f>IF(AW948=0,"",
IF(SUM($AW$882:AW948)=1,AY948,
IF($AW$1003&gt;SUM($AW$882:AW948),_xlfn.CONCAT(", ",AY948),
IF($AW$1003=SUM($AW$882:AW948),_xlfn.CONCAT(" y ",AY948)))))</f>
        <v/>
      </c>
      <c r="AY948" s="89" t="s">
        <v>5216</v>
      </c>
    </row>
    <row r="949" spans="1:51" ht="15" customHeight="1">
      <c r="A949" s="64"/>
      <c r="B949" s="11"/>
      <c r="C949" s="58" t="s">
        <v>5217</v>
      </c>
      <c r="D949" s="1020" t="str">
        <f>IF(CNGE_2025_M1_Secc5_Sub1!$D97="","",CNGE_2025_M1_Secc5_Sub1!$D97)</f>
        <v/>
      </c>
      <c r="E949" s="889"/>
      <c r="F949" s="889"/>
      <c r="G949" s="889"/>
      <c r="H949" s="889"/>
      <c r="I949" s="889"/>
      <c r="J949" s="889"/>
      <c r="K949" s="889"/>
      <c r="L949" s="889"/>
      <c r="M949" s="889"/>
      <c r="N949" s="890"/>
      <c r="O949" s="1041"/>
      <c r="P949" s="1043"/>
      <c r="Q949" s="1041"/>
      <c r="R949" s="1043"/>
      <c r="S949" s="1041"/>
      <c r="T949" s="1043"/>
      <c r="U949" s="1041"/>
      <c r="V949" s="1043"/>
      <c r="W949" s="1041"/>
      <c r="X949" s="1043"/>
      <c r="Y949" s="1041"/>
      <c r="Z949" s="1043"/>
      <c r="AA949" s="1041"/>
      <c r="AB949" s="1043"/>
      <c r="AC949" s="1041"/>
      <c r="AD949" s="1043"/>
      <c r="AG949" s="481">
        <f t="shared" si="143"/>
        <v>0</v>
      </c>
      <c r="AH949" s="338">
        <f t="shared" si="144"/>
        <v>0</v>
      </c>
      <c r="AI949" s="294" t="str">
        <f>IF(AH949=0,"",
IF(SUM($AH$882:AH949)=1,AJ949,
IF($AH$1003&gt;SUM($AH$882:AH949),_xlfn.CONCAT(", ",AJ949),
IF($AH$1003=SUM($AH$882:AH949),_xlfn.CONCAT(" y ",AJ949)))))</f>
        <v/>
      </c>
      <c r="AJ949" s="368" t="s">
        <v>5218</v>
      </c>
      <c r="AK949" s="374">
        <f t="shared" si="145"/>
        <v>0</v>
      </c>
      <c r="AL949" s="375">
        <f t="shared" si="146"/>
        <v>0</v>
      </c>
      <c r="AM949" s="376">
        <f t="shared" si="147"/>
        <v>0</v>
      </c>
      <c r="AN949" s="482">
        <f t="shared" si="148"/>
        <v>0</v>
      </c>
      <c r="AO949" s="488">
        <f t="shared" si="149"/>
        <v>0</v>
      </c>
      <c r="AP949" s="492">
        <f t="shared" si="150"/>
        <v>0</v>
      </c>
      <c r="AQ949" s="490">
        <f t="shared" si="151"/>
        <v>0</v>
      </c>
      <c r="AR949" s="293">
        <f t="shared" si="153"/>
        <v>0</v>
      </c>
      <c r="AS949" s="294" t="str">
        <f>IF(AR949=0,"",
IF(SUM($AR$882:AR949)=1,AT949,
IF($AR$1003&gt;SUM($AR$882:AR949),_xlfn.CONCAT(", ",AT949),
IF($AR$1003=SUM($AR$882:AR949),_xlfn.CONCAT(" y ",AT949)))))</f>
        <v/>
      </c>
      <c r="AT949" s="89" t="s">
        <v>5218</v>
      </c>
      <c r="AV949" s="290">
        <f t="shared" si="154"/>
        <v>0</v>
      </c>
      <c r="AW949" s="293">
        <f t="shared" si="152"/>
        <v>0</v>
      </c>
      <c r="AX949" s="294" t="str">
        <f>IF(AW949=0,"",
IF(SUM($AW$882:AW949)=1,AY949,
IF($AW$1003&gt;SUM($AW$882:AW949),_xlfn.CONCAT(", ",AY949),
IF($AW$1003=SUM($AW$882:AW949),_xlfn.CONCAT(" y ",AY949)))))</f>
        <v/>
      </c>
      <c r="AY949" s="89" t="s">
        <v>5218</v>
      </c>
    </row>
    <row r="950" spans="1:51" ht="15" customHeight="1">
      <c r="A950" s="64"/>
      <c r="B950" s="11"/>
      <c r="C950" s="58" t="s">
        <v>5219</v>
      </c>
      <c r="D950" s="1020" t="str">
        <f>IF(CNGE_2025_M1_Secc5_Sub1!$D98="","",CNGE_2025_M1_Secc5_Sub1!$D98)</f>
        <v/>
      </c>
      <c r="E950" s="889"/>
      <c r="F950" s="889"/>
      <c r="G950" s="889"/>
      <c r="H950" s="889"/>
      <c r="I950" s="889"/>
      <c r="J950" s="889"/>
      <c r="K950" s="889"/>
      <c r="L950" s="889"/>
      <c r="M950" s="889"/>
      <c r="N950" s="890"/>
      <c r="O950" s="1041"/>
      <c r="P950" s="1043"/>
      <c r="Q950" s="1041"/>
      <c r="R950" s="1043"/>
      <c r="S950" s="1041"/>
      <c r="T950" s="1043"/>
      <c r="U950" s="1041"/>
      <c r="V950" s="1043"/>
      <c r="W950" s="1041"/>
      <c r="X950" s="1043"/>
      <c r="Y950" s="1041"/>
      <c r="Z950" s="1043"/>
      <c r="AA950" s="1041"/>
      <c r="AB950" s="1043"/>
      <c r="AC950" s="1041"/>
      <c r="AD950" s="1043"/>
      <c r="AG950" s="481">
        <f t="shared" si="143"/>
        <v>0</v>
      </c>
      <c r="AH950" s="338">
        <f t="shared" si="144"/>
        <v>0</v>
      </c>
      <c r="AI950" s="294" t="str">
        <f>IF(AH950=0,"",
IF(SUM($AH$882:AH950)=1,AJ950,
IF($AH$1003&gt;SUM($AH$882:AH950),_xlfn.CONCAT(", ",AJ950),
IF($AH$1003=SUM($AH$882:AH950),_xlfn.CONCAT(" y ",AJ950)))))</f>
        <v/>
      </c>
      <c r="AJ950" s="368" t="s">
        <v>5220</v>
      </c>
      <c r="AK950" s="374">
        <f t="shared" si="145"/>
        <v>0</v>
      </c>
      <c r="AL950" s="375">
        <f t="shared" si="146"/>
        <v>0</v>
      </c>
      <c r="AM950" s="376">
        <f t="shared" si="147"/>
        <v>0</v>
      </c>
      <c r="AN950" s="482">
        <f t="shared" si="148"/>
        <v>0</v>
      </c>
      <c r="AO950" s="488">
        <f t="shared" si="149"/>
        <v>0</v>
      </c>
      <c r="AP950" s="492">
        <f t="shared" si="150"/>
        <v>0</v>
      </c>
      <c r="AQ950" s="490">
        <f t="shared" si="151"/>
        <v>0</v>
      </c>
      <c r="AR950" s="293">
        <f t="shared" si="153"/>
        <v>0</v>
      </c>
      <c r="AS950" s="294" t="str">
        <f>IF(AR950=0,"",
IF(SUM($AR$882:AR950)=1,AT950,
IF($AR$1003&gt;SUM($AR$882:AR950),_xlfn.CONCAT(", ",AT950),
IF($AR$1003=SUM($AR$882:AR950),_xlfn.CONCAT(" y ",AT950)))))</f>
        <v/>
      </c>
      <c r="AT950" s="89" t="s">
        <v>5220</v>
      </c>
      <c r="AV950" s="290">
        <f t="shared" si="154"/>
        <v>0</v>
      </c>
      <c r="AW950" s="293">
        <f t="shared" si="152"/>
        <v>0</v>
      </c>
      <c r="AX950" s="294" t="str">
        <f>IF(AW950=0,"",
IF(SUM($AW$882:AW950)=1,AY950,
IF($AW$1003&gt;SUM($AW$882:AW950),_xlfn.CONCAT(", ",AY950),
IF($AW$1003=SUM($AW$882:AW950),_xlfn.CONCAT(" y ",AY950)))))</f>
        <v/>
      </c>
      <c r="AY950" s="89" t="s">
        <v>5220</v>
      </c>
    </row>
    <row r="951" spans="1:51" ht="15" customHeight="1">
      <c r="A951" s="64"/>
      <c r="B951" s="11"/>
      <c r="C951" s="58" t="s">
        <v>5221</v>
      </c>
      <c r="D951" s="1020" t="str">
        <f>IF(CNGE_2025_M1_Secc5_Sub1!$D99="","",CNGE_2025_M1_Secc5_Sub1!$D99)</f>
        <v/>
      </c>
      <c r="E951" s="889"/>
      <c r="F951" s="889"/>
      <c r="G951" s="889"/>
      <c r="H951" s="889"/>
      <c r="I951" s="889"/>
      <c r="J951" s="889"/>
      <c r="K951" s="889"/>
      <c r="L951" s="889"/>
      <c r="M951" s="889"/>
      <c r="N951" s="890"/>
      <c r="O951" s="1041"/>
      <c r="P951" s="1043"/>
      <c r="Q951" s="1041"/>
      <c r="R951" s="1043"/>
      <c r="S951" s="1041"/>
      <c r="T951" s="1043"/>
      <c r="U951" s="1041"/>
      <c r="V951" s="1043"/>
      <c r="W951" s="1041"/>
      <c r="X951" s="1043"/>
      <c r="Y951" s="1041"/>
      <c r="Z951" s="1043"/>
      <c r="AA951" s="1041"/>
      <c r="AB951" s="1043"/>
      <c r="AC951" s="1041"/>
      <c r="AD951" s="1043"/>
      <c r="AG951" s="481">
        <f t="shared" si="143"/>
        <v>0</v>
      </c>
      <c r="AH951" s="338">
        <f t="shared" si="144"/>
        <v>0</v>
      </c>
      <c r="AI951" s="294" t="str">
        <f>IF(AH951=0,"",
IF(SUM($AH$882:AH951)=1,AJ951,
IF($AH$1003&gt;SUM($AH$882:AH951),_xlfn.CONCAT(", ",AJ951),
IF($AH$1003=SUM($AH$882:AH951),_xlfn.CONCAT(" y ",AJ951)))))</f>
        <v/>
      </c>
      <c r="AJ951" s="368" t="s">
        <v>5222</v>
      </c>
      <c r="AK951" s="374">
        <f t="shared" si="145"/>
        <v>0</v>
      </c>
      <c r="AL951" s="375">
        <f t="shared" si="146"/>
        <v>0</v>
      </c>
      <c r="AM951" s="376">
        <f t="shared" si="147"/>
        <v>0</v>
      </c>
      <c r="AN951" s="482">
        <f t="shared" si="148"/>
        <v>0</v>
      </c>
      <c r="AO951" s="488">
        <f t="shared" si="149"/>
        <v>0</v>
      </c>
      <c r="AP951" s="492">
        <f t="shared" si="150"/>
        <v>0</v>
      </c>
      <c r="AQ951" s="490">
        <f t="shared" si="151"/>
        <v>0</v>
      </c>
      <c r="AR951" s="293">
        <f t="shared" si="153"/>
        <v>0</v>
      </c>
      <c r="AS951" s="294" t="str">
        <f>IF(AR951=0,"",
IF(SUM($AR$882:AR951)=1,AT951,
IF($AR$1003&gt;SUM($AR$882:AR951),_xlfn.CONCAT(", ",AT951),
IF($AR$1003=SUM($AR$882:AR951),_xlfn.CONCAT(" y ",AT951)))))</f>
        <v/>
      </c>
      <c r="AT951" s="89" t="s">
        <v>5222</v>
      </c>
      <c r="AV951" s="290">
        <f t="shared" si="154"/>
        <v>0</v>
      </c>
      <c r="AW951" s="293">
        <f t="shared" si="152"/>
        <v>0</v>
      </c>
      <c r="AX951" s="294" t="str">
        <f>IF(AW951=0,"",
IF(SUM($AW$882:AW951)=1,AY951,
IF($AW$1003&gt;SUM($AW$882:AW951),_xlfn.CONCAT(", ",AY951),
IF($AW$1003=SUM($AW$882:AW951),_xlfn.CONCAT(" y ",AY951)))))</f>
        <v/>
      </c>
      <c r="AY951" s="89" t="s">
        <v>5222</v>
      </c>
    </row>
    <row r="952" spans="1:51" ht="15" customHeight="1">
      <c r="A952" s="64"/>
      <c r="B952" s="11"/>
      <c r="C952" s="58" t="s">
        <v>5223</v>
      </c>
      <c r="D952" s="1020" t="str">
        <f>IF(CNGE_2025_M1_Secc5_Sub1!$D100="","",CNGE_2025_M1_Secc5_Sub1!$D100)</f>
        <v/>
      </c>
      <c r="E952" s="889"/>
      <c r="F952" s="889"/>
      <c r="G952" s="889"/>
      <c r="H952" s="889"/>
      <c r="I952" s="889"/>
      <c r="J952" s="889"/>
      <c r="K952" s="889"/>
      <c r="L952" s="889"/>
      <c r="M952" s="889"/>
      <c r="N952" s="890"/>
      <c r="O952" s="1041"/>
      <c r="P952" s="1043"/>
      <c r="Q952" s="1041"/>
      <c r="R952" s="1043"/>
      <c r="S952" s="1041"/>
      <c r="T952" s="1043"/>
      <c r="U952" s="1041"/>
      <c r="V952" s="1043"/>
      <c r="W952" s="1041"/>
      <c r="X952" s="1043"/>
      <c r="Y952" s="1041"/>
      <c r="Z952" s="1043"/>
      <c r="AA952" s="1041"/>
      <c r="AB952" s="1043"/>
      <c r="AC952" s="1041"/>
      <c r="AD952" s="1043"/>
      <c r="AG952" s="481">
        <f t="shared" si="143"/>
        <v>0</v>
      </c>
      <c r="AH952" s="338">
        <f t="shared" si="144"/>
        <v>0</v>
      </c>
      <c r="AI952" s="294" t="str">
        <f>IF(AH952=0,"",
IF(SUM($AH$882:AH952)=1,AJ952,
IF($AH$1003&gt;SUM($AH$882:AH952),_xlfn.CONCAT(", ",AJ952),
IF($AH$1003=SUM($AH$882:AH952),_xlfn.CONCAT(" y ",AJ952)))))</f>
        <v/>
      </c>
      <c r="AJ952" s="368" t="s">
        <v>5224</v>
      </c>
      <c r="AK952" s="374">
        <f t="shared" si="145"/>
        <v>0</v>
      </c>
      <c r="AL952" s="375">
        <f t="shared" si="146"/>
        <v>0</v>
      </c>
      <c r="AM952" s="376">
        <f t="shared" si="147"/>
        <v>0</v>
      </c>
      <c r="AN952" s="482">
        <f t="shared" si="148"/>
        <v>0</v>
      </c>
      <c r="AO952" s="488">
        <f t="shared" si="149"/>
        <v>0</v>
      </c>
      <c r="AP952" s="492">
        <f t="shared" si="150"/>
        <v>0</v>
      </c>
      <c r="AQ952" s="490">
        <f t="shared" si="151"/>
        <v>0</v>
      </c>
      <c r="AR952" s="293">
        <f t="shared" si="153"/>
        <v>0</v>
      </c>
      <c r="AS952" s="294" t="str">
        <f>IF(AR952=0,"",
IF(SUM($AR$882:AR952)=1,AT952,
IF($AR$1003&gt;SUM($AR$882:AR952),_xlfn.CONCAT(", ",AT952),
IF($AR$1003=SUM($AR$882:AR952),_xlfn.CONCAT(" y ",AT952)))))</f>
        <v/>
      </c>
      <c r="AT952" s="89" t="s">
        <v>5224</v>
      </c>
      <c r="AV952" s="290">
        <f t="shared" si="154"/>
        <v>0</v>
      </c>
      <c r="AW952" s="293">
        <f t="shared" si="152"/>
        <v>0</v>
      </c>
      <c r="AX952" s="294" t="str">
        <f>IF(AW952=0,"",
IF(SUM($AW$882:AW952)=1,AY952,
IF($AW$1003&gt;SUM($AW$882:AW952),_xlfn.CONCAT(", ",AY952),
IF($AW$1003=SUM($AW$882:AW952),_xlfn.CONCAT(" y ",AY952)))))</f>
        <v/>
      </c>
      <c r="AY952" s="89" t="s">
        <v>5224</v>
      </c>
    </row>
    <row r="953" spans="1:51" ht="15" customHeight="1">
      <c r="A953" s="64"/>
      <c r="B953" s="11"/>
      <c r="C953" s="58" t="s">
        <v>5225</v>
      </c>
      <c r="D953" s="1020" t="str">
        <f>IF(CNGE_2025_M1_Secc5_Sub1!$D101="","",CNGE_2025_M1_Secc5_Sub1!$D101)</f>
        <v/>
      </c>
      <c r="E953" s="889"/>
      <c r="F953" s="889"/>
      <c r="G953" s="889"/>
      <c r="H953" s="889"/>
      <c r="I953" s="889"/>
      <c r="J953" s="889"/>
      <c r="K953" s="889"/>
      <c r="L953" s="889"/>
      <c r="M953" s="889"/>
      <c r="N953" s="890"/>
      <c r="O953" s="1041"/>
      <c r="P953" s="1043"/>
      <c r="Q953" s="1041"/>
      <c r="R953" s="1043"/>
      <c r="S953" s="1041"/>
      <c r="T953" s="1043"/>
      <c r="U953" s="1041"/>
      <c r="V953" s="1043"/>
      <c r="W953" s="1041"/>
      <c r="X953" s="1043"/>
      <c r="Y953" s="1041"/>
      <c r="Z953" s="1043"/>
      <c r="AA953" s="1041"/>
      <c r="AB953" s="1043"/>
      <c r="AC953" s="1041"/>
      <c r="AD953" s="1043"/>
      <c r="AG953" s="481">
        <f t="shared" si="143"/>
        <v>0</v>
      </c>
      <c r="AH953" s="338">
        <f t="shared" si="144"/>
        <v>0</v>
      </c>
      <c r="AI953" s="294" t="str">
        <f>IF(AH953=0,"",
IF(SUM($AH$882:AH953)=1,AJ953,
IF($AH$1003&gt;SUM($AH$882:AH953),_xlfn.CONCAT(", ",AJ953),
IF($AH$1003=SUM($AH$882:AH953),_xlfn.CONCAT(" y ",AJ953)))))</f>
        <v/>
      </c>
      <c r="AJ953" s="368" t="s">
        <v>5226</v>
      </c>
      <c r="AK953" s="374">
        <f t="shared" si="145"/>
        <v>0</v>
      </c>
      <c r="AL953" s="375">
        <f t="shared" si="146"/>
        <v>0</v>
      </c>
      <c r="AM953" s="376">
        <f t="shared" si="147"/>
        <v>0</v>
      </c>
      <c r="AN953" s="482">
        <f t="shared" si="148"/>
        <v>0</v>
      </c>
      <c r="AO953" s="488">
        <f t="shared" si="149"/>
        <v>0</v>
      </c>
      <c r="AP953" s="492">
        <f t="shared" si="150"/>
        <v>0</v>
      </c>
      <c r="AQ953" s="490">
        <f t="shared" si="151"/>
        <v>0</v>
      </c>
      <c r="AR953" s="293">
        <f t="shared" si="153"/>
        <v>0</v>
      </c>
      <c r="AS953" s="294" t="str">
        <f>IF(AR953=0,"",
IF(SUM($AR$882:AR953)=1,AT953,
IF($AR$1003&gt;SUM($AR$882:AR953),_xlfn.CONCAT(", ",AT953),
IF($AR$1003=SUM($AR$882:AR953),_xlfn.CONCAT(" y ",AT953)))))</f>
        <v/>
      </c>
      <c r="AT953" s="89" t="s">
        <v>5226</v>
      </c>
      <c r="AV953" s="290">
        <f t="shared" si="154"/>
        <v>0</v>
      </c>
      <c r="AW953" s="293">
        <f t="shared" si="152"/>
        <v>0</v>
      </c>
      <c r="AX953" s="294" t="str">
        <f>IF(AW953=0,"",
IF(SUM($AW$882:AW953)=1,AY953,
IF($AW$1003&gt;SUM($AW$882:AW953),_xlfn.CONCAT(", ",AY953),
IF($AW$1003=SUM($AW$882:AW953),_xlfn.CONCAT(" y ",AY953)))))</f>
        <v/>
      </c>
      <c r="AY953" s="89" t="s">
        <v>5226</v>
      </c>
    </row>
    <row r="954" spans="1:51" ht="15" customHeight="1">
      <c r="A954" s="64"/>
      <c r="B954" s="11"/>
      <c r="C954" s="58" t="s">
        <v>5227</v>
      </c>
      <c r="D954" s="1020" t="str">
        <f>IF(CNGE_2025_M1_Secc5_Sub1!$D102="","",CNGE_2025_M1_Secc5_Sub1!$D102)</f>
        <v/>
      </c>
      <c r="E954" s="889"/>
      <c r="F954" s="889"/>
      <c r="G954" s="889"/>
      <c r="H954" s="889"/>
      <c r="I954" s="889"/>
      <c r="J954" s="889"/>
      <c r="K954" s="889"/>
      <c r="L954" s="889"/>
      <c r="M954" s="889"/>
      <c r="N954" s="890"/>
      <c r="O954" s="1041"/>
      <c r="P954" s="1043"/>
      <c r="Q954" s="1041"/>
      <c r="R954" s="1043"/>
      <c r="S954" s="1041"/>
      <c r="T954" s="1043"/>
      <c r="U954" s="1041"/>
      <c r="V954" s="1043"/>
      <c r="W954" s="1041"/>
      <c r="X954" s="1043"/>
      <c r="Y954" s="1041"/>
      <c r="Z954" s="1043"/>
      <c r="AA954" s="1041"/>
      <c r="AB954" s="1043"/>
      <c r="AC954" s="1041"/>
      <c r="AD954" s="1043"/>
      <c r="AG954" s="481">
        <f t="shared" si="143"/>
        <v>0</v>
      </c>
      <c r="AH954" s="338">
        <f t="shared" si="144"/>
        <v>0</v>
      </c>
      <c r="AI954" s="294" t="str">
        <f>IF(AH954=0,"",
IF(SUM($AH$882:AH954)=1,AJ954,
IF($AH$1003&gt;SUM($AH$882:AH954),_xlfn.CONCAT(", ",AJ954),
IF($AH$1003=SUM($AH$882:AH954),_xlfn.CONCAT(" y ",AJ954)))))</f>
        <v/>
      </c>
      <c r="AJ954" s="368" t="s">
        <v>5228</v>
      </c>
      <c r="AK954" s="374">
        <f t="shared" si="145"/>
        <v>0</v>
      </c>
      <c r="AL954" s="375">
        <f t="shared" si="146"/>
        <v>0</v>
      </c>
      <c r="AM954" s="376">
        <f t="shared" si="147"/>
        <v>0</v>
      </c>
      <c r="AN954" s="482">
        <f t="shared" si="148"/>
        <v>0</v>
      </c>
      <c r="AO954" s="488">
        <f t="shared" si="149"/>
        <v>0</v>
      </c>
      <c r="AP954" s="492">
        <f t="shared" si="150"/>
        <v>0</v>
      </c>
      <c r="AQ954" s="490">
        <f t="shared" si="151"/>
        <v>0</v>
      </c>
      <c r="AR954" s="293">
        <f t="shared" si="153"/>
        <v>0</v>
      </c>
      <c r="AS954" s="294" t="str">
        <f>IF(AR954=0,"",
IF(SUM($AR$882:AR954)=1,AT954,
IF($AR$1003&gt;SUM($AR$882:AR954),_xlfn.CONCAT(", ",AT954),
IF($AR$1003=SUM($AR$882:AR954),_xlfn.CONCAT(" y ",AT954)))))</f>
        <v/>
      </c>
      <c r="AT954" s="89" t="s">
        <v>5228</v>
      </c>
      <c r="AV954" s="290">
        <f t="shared" si="154"/>
        <v>0</v>
      </c>
      <c r="AW954" s="293">
        <f t="shared" si="152"/>
        <v>0</v>
      </c>
      <c r="AX954" s="294" t="str">
        <f>IF(AW954=0,"",
IF(SUM($AW$882:AW954)=1,AY954,
IF($AW$1003&gt;SUM($AW$882:AW954),_xlfn.CONCAT(", ",AY954),
IF($AW$1003=SUM($AW$882:AW954),_xlfn.CONCAT(" y ",AY954)))))</f>
        <v/>
      </c>
      <c r="AY954" s="89" t="s">
        <v>5228</v>
      </c>
    </row>
    <row r="955" spans="1:51" ht="15" customHeight="1">
      <c r="A955" s="64"/>
      <c r="B955" s="11"/>
      <c r="C955" s="58" t="s">
        <v>5229</v>
      </c>
      <c r="D955" s="1020" t="str">
        <f>IF(CNGE_2025_M1_Secc5_Sub1!$D103="","",CNGE_2025_M1_Secc5_Sub1!$D103)</f>
        <v/>
      </c>
      <c r="E955" s="889"/>
      <c r="F955" s="889"/>
      <c r="G955" s="889"/>
      <c r="H955" s="889"/>
      <c r="I955" s="889"/>
      <c r="J955" s="889"/>
      <c r="K955" s="889"/>
      <c r="L955" s="889"/>
      <c r="M955" s="889"/>
      <c r="N955" s="890"/>
      <c r="O955" s="1041"/>
      <c r="P955" s="1043"/>
      <c r="Q955" s="1041"/>
      <c r="R955" s="1043"/>
      <c r="S955" s="1041"/>
      <c r="T955" s="1043"/>
      <c r="U955" s="1041"/>
      <c r="V955" s="1043"/>
      <c r="W955" s="1041"/>
      <c r="X955" s="1043"/>
      <c r="Y955" s="1041"/>
      <c r="Z955" s="1043"/>
      <c r="AA955" s="1041"/>
      <c r="AB955" s="1043"/>
      <c r="AC955" s="1041"/>
      <c r="AD955" s="1043"/>
      <c r="AG955" s="481">
        <f t="shared" si="143"/>
        <v>0</v>
      </c>
      <c r="AH955" s="338">
        <f t="shared" si="144"/>
        <v>0</v>
      </c>
      <c r="AI955" s="294" t="str">
        <f>IF(AH955=0,"",
IF(SUM($AH$882:AH955)=1,AJ955,
IF($AH$1003&gt;SUM($AH$882:AH955),_xlfn.CONCAT(", ",AJ955),
IF($AH$1003=SUM($AH$882:AH955),_xlfn.CONCAT(" y ",AJ955)))))</f>
        <v/>
      </c>
      <c r="AJ955" s="368" t="s">
        <v>5230</v>
      </c>
      <c r="AK955" s="374">
        <f t="shared" si="145"/>
        <v>0</v>
      </c>
      <c r="AL955" s="375">
        <f t="shared" si="146"/>
        <v>0</v>
      </c>
      <c r="AM955" s="376">
        <f t="shared" si="147"/>
        <v>0</v>
      </c>
      <c r="AN955" s="482">
        <f t="shared" si="148"/>
        <v>0</v>
      </c>
      <c r="AO955" s="488">
        <f t="shared" si="149"/>
        <v>0</v>
      </c>
      <c r="AP955" s="492">
        <f t="shared" si="150"/>
        <v>0</v>
      </c>
      <c r="AQ955" s="490">
        <f t="shared" si="151"/>
        <v>0</v>
      </c>
      <c r="AR955" s="293">
        <f t="shared" si="153"/>
        <v>0</v>
      </c>
      <c r="AS955" s="294" t="str">
        <f>IF(AR955=0,"",
IF(SUM($AR$882:AR955)=1,AT955,
IF($AR$1003&gt;SUM($AR$882:AR955),_xlfn.CONCAT(", ",AT955),
IF($AR$1003=SUM($AR$882:AR955),_xlfn.CONCAT(" y ",AT955)))))</f>
        <v/>
      </c>
      <c r="AT955" s="89" t="s">
        <v>5230</v>
      </c>
      <c r="AV955" s="290">
        <f t="shared" si="154"/>
        <v>0</v>
      </c>
      <c r="AW955" s="293">
        <f t="shared" si="152"/>
        <v>0</v>
      </c>
      <c r="AX955" s="294" t="str">
        <f>IF(AW955=0,"",
IF(SUM($AW$882:AW955)=1,AY955,
IF($AW$1003&gt;SUM($AW$882:AW955),_xlfn.CONCAT(", ",AY955),
IF($AW$1003=SUM($AW$882:AW955),_xlfn.CONCAT(" y ",AY955)))))</f>
        <v/>
      </c>
      <c r="AY955" s="89" t="s">
        <v>5230</v>
      </c>
    </row>
    <row r="956" spans="1:51" ht="15" customHeight="1">
      <c r="A956" s="64"/>
      <c r="B956" s="11"/>
      <c r="C956" s="58" t="s">
        <v>5231</v>
      </c>
      <c r="D956" s="1020" t="str">
        <f>IF(CNGE_2025_M1_Secc5_Sub1!$D104="","",CNGE_2025_M1_Secc5_Sub1!$D104)</f>
        <v/>
      </c>
      <c r="E956" s="889"/>
      <c r="F956" s="889"/>
      <c r="G956" s="889"/>
      <c r="H956" s="889"/>
      <c r="I956" s="889"/>
      <c r="J956" s="889"/>
      <c r="K956" s="889"/>
      <c r="L956" s="889"/>
      <c r="M956" s="889"/>
      <c r="N956" s="890"/>
      <c r="O956" s="1041"/>
      <c r="P956" s="1043"/>
      <c r="Q956" s="1041"/>
      <c r="R956" s="1043"/>
      <c r="S956" s="1041"/>
      <c r="T956" s="1043"/>
      <c r="U956" s="1041"/>
      <c r="V956" s="1043"/>
      <c r="W956" s="1041"/>
      <c r="X956" s="1043"/>
      <c r="Y956" s="1041"/>
      <c r="Z956" s="1043"/>
      <c r="AA956" s="1041"/>
      <c r="AB956" s="1043"/>
      <c r="AC956" s="1041"/>
      <c r="AD956" s="1043"/>
      <c r="AG956" s="481">
        <f t="shared" si="143"/>
        <v>0</v>
      </c>
      <c r="AH956" s="338">
        <f t="shared" si="144"/>
        <v>0</v>
      </c>
      <c r="AI956" s="294" t="str">
        <f>IF(AH956=0,"",
IF(SUM($AH$882:AH956)=1,AJ956,
IF($AH$1003&gt;SUM($AH$882:AH956),_xlfn.CONCAT(", ",AJ956),
IF($AH$1003=SUM($AH$882:AH956),_xlfn.CONCAT(" y ",AJ956)))))</f>
        <v/>
      </c>
      <c r="AJ956" s="368" t="s">
        <v>5232</v>
      </c>
      <c r="AK956" s="374">
        <f t="shared" si="145"/>
        <v>0</v>
      </c>
      <c r="AL956" s="375">
        <f t="shared" si="146"/>
        <v>0</v>
      </c>
      <c r="AM956" s="376">
        <f t="shared" si="147"/>
        <v>0</v>
      </c>
      <c r="AN956" s="482">
        <f t="shared" si="148"/>
        <v>0</v>
      </c>
      <c r="AO956" s="488">
        <f t="shared" si="149"/>
        <v>0</v>
      </c>
      <c r="AP956" s="492">
        <f t="shared" si="150"/>
        <v>0</v>
      </c>
      <c r="AQ956" s="490">
        <f t="shared" si="151"/>
        <v>0</v>
      </c>
      <c r="AR956" s="293">
        <f t="shared" si="153"/>
        <v>0</v>
      </c>
      <c r="AS956" s="294" t="str">
        <f>IF(AR956=0,"",
IF(SUM($AR$882:AR956)=1,AT956,
IF($AR$1003&gt;SUM($AR$882:AR956),_xlfn.CONCAT(", ",AT956),
IF($AR$1003=SUM($AR$882:AR956),_xlfn.CONCAT(" y ",AT956)))))</f>
        <v/>
      </c>
      <c r="AT956" s="89" t="s">
        <v>5232</v>
      </c>
      <c r="AV956" s="290">
        <f t="shared" si="154"/>
        <v>0</v>
      </c>
      <c r="AW956" s="293">
        <f t="shared" si="152"/>
        <v>0</v>
      </c>
      <c r="AX956" s="294" t="str">
        <f>IF(AW956=0,"",
IF(SUM($AW$882:AW956)=1,AY956,
IF($AW$1003&gt;SUM($AW$882:AW956),_xlfn.CONCAT(", ",AY956),
IF($AW$1003=SUM($AW$882:AW956),_xlfn.CONCAT(" y ",AY956)))))</f>
        <v/>
      </c>
      <c r="AY956" s="89" t="s">
        <v>5232</v>
      </c>
    </row>
    <row r="957" spans="1:51" ht="15" customHeight="1">
      <c r="A957" s="64"/>
      <c r="B957" s="11"/>
      <c r="C957" s="58" t="s">
        <v>5233</v>
      </c>
      <c r="D957" s="1020" t="str">
        <f>IF(CNGE_2025_M1_Secc5_Sub1!$D105="","",CNGE_2025_M1_Secc5_Sub1!$D105)</f>
        <v/>
      </c>
      <c r="E957" s="889"/>
      <c r="F957" s="889"/>
      <c r="G957" s="889"/>
      <c r="H957" s="889"/>
      <c r="I957" s="889"/>
      <c r="J957" s="889"/>
      <c r="K957" s="889"/>
      <c r="L957" s="889"/>
      <c r="M957" s="889"/>
      <c r="N957" s="890"/>
      <c r="O957" s="1041"/>
      <c r="P957" s="1043"/>
      <c r="Q957" s="1041"/>
      <c r="R957" s="1043"/>
      <c r="S957" s="1041"/>
      <c r="T957" s="1043"/>
      <c r="U957" s="1041"/>
      <c r="V957" s="1043"/>
      <c r="W957" s="1041"/>
      <c r="X957" s="1043"/>
      <c r="Y957" s="1041"/>
      <c r="Z957" s="1043"/>
      <c r="AA957" s="1041"/>
      <c r="AB957" s="1043"/>
      <c r="AC957" s="1041"/>
      <c r="AD957" s="1043"/>
      <c r="AG957" s="481">
        <f t="shared" si="143"/>
        <v>0</v>
      </c>
      <c r="AH957" s="338">
        <f t="shared" si="144"/>
        <v>0</v>
      </c>
      <c r="AI957" s="294" t="str">
        <f>IF(AH957=0,"",
IF(SUM($AH$882:AH957)=1,AJ957,
IF($AH$1003&gt;SUM($AH$882:AH957),_xlfn.CONCAT(", ",AJ957),
IF($AH$1003=SUM($AH$882:AH957),_xlfn.CONCAT(" y ",AJ957)))))</f>
        <v/>
      </c>
      <c r="AJ957" s="368" t="s">
        <v>5234</v>
      </c>
      <c r="AK957" s="374">
        <f t="shared" si="145"/>
        <v>0</v>
      </c>
      <c r="AL957" s="375">
        <f t="shared" si="146"/>
        <v>0</v>
      </c>
      <c r="AM957" s="376">
        <f t="shared" si="147"/>
        <v>0</v>
      </c>
      <c r="AN957" s="482">
        <f t="shared" si="148"/>
        <v>0</v>
      </c>
      <c r="AO957" s="488">
        <f t="shared" si="149"/>
        <v>0</v>
      </c>
      <c r="AP957" s="492">
        <f t="shared" si="150"/>
        <v>0</v>
      </c>
      <c r="AQ957" s="490">
        <f t="shared" si="151"/>
        <v>0</v>
      </c>
      <c r="AR957" s="293">
        <f t="shared" si="153"/>
        <v>0</v>
      </c>
      <c r="AS957" s="294" t="str">
        <f>IF(AR957=0,"",
IF(SUM($AR$882:AR957)=1,AT957,
IF($AR$1003&gt;SUM($AR$882:AR957),_xlfn.CONCAT(", ",AT957),
IF($AR$1003=SUM($AR$882:AR957),_xlfn.CONCAT(" y ",AT957)))))</f>
        <v/>
      </c>
      <c r="AT957" s="89" t="s">
        <v>5234</v>
      </c>
      <c r="AV957" s="290">
        <f t="shared" si="154"/>
        <v>0</v>
      </c>
      <c r="AW957" s="293">
        <f t="shared" si="152"/>
        <v>0</v>
      </c>
      <c r="AX957" s="294" t="str">
        <f>IF(AW957=0,"",
IF(SUM($AW$882:AW957)=1,AY957,
IF($AW$1003&gt;SUM($AW$882:AW957),_xlfn.CONCAT(", ",AY957),
IF($AW$1003=SUM($AW$882:AW957),_xlfn.CONCAT(" y ",AY957)))))</f>
        <v/>
      </c>
      <c r="AY957" s="89" t="s">
        <v>5234</v>
      </c>
    </row>
    <row r="958" spans="1:51" ht="15" customHeight="1">
      <c r="A958" s="64"/>
      <c r="B958" s="11"/>
      <c r="C958" s="58" t="s">
        <v>5235</v>
      </c>
      <c r="D958" s="1020" t="str">
        <f>IF(CNGE_2025_M1_Secc5_Sub1!$D106="","",CNGE_2025_M1_Secc5_Sub1!$D106)</f>
        <v/>
      </c>
      <c r="E958" s="889"/>
      <c r="F958" s="889"/>
      <c r="G958" s="889"/>
      <c r="H958" s="889"/>
      <c r="I958" s="889"/>
      <c r="J958" s="889"/>
      <c r="K958" s="889"/>
      <c r="L958" s="889"/>
      <c r="M958" s="889"/>
      <c r="N958" s="890"/>
      <c r="O958" s="1041"/>
      <c r="P958" s="1043"/>
      <c r="Q958" s="1041"/>
      <c r="R958" s="1043"/>
      <c r="S958" s="1041"/>
      <c r="T958" s="1043"/>
      <c r="U958" s="1041"/>
      <c r="V958" s="1043"/>
      <c r="W958" s="1041"/>
      <c r="X958" s="1043"/>
      <c r="Y958" s="1041"/>
      <c r="Z958" s="1043"/>
      <c r="AA958" s="1041"/>
      <c r="AB958" s="1043"/>
      <c r="AC958" s="1041"/>
      <c r="AD958" s="1043"/>
      <c r="AG958" s="481">
        <f t="shared" si="143"/>
        <v>0</v>
      </c>
      <c r="AH958" s="338">
        <f t="shared" si="144"/>
        <v>0</v>
      </c>
      <c r="AI958" s="294" t="str">
        <f>IF(AH958=0,"",
IF(SUM($AH$882:AH958)=1,AJ958,
IF($AH$1003&gt;SUM($AH$882:AH958),_xlfn.CONCAT(", ",AJ958),
IF($AH$1003=SUM($AH$882:AH958),_xlfn.CONCAT(" y ",AJ958)))))</f>
        <v/>
      </c>
      <c r="AJ958" s="368" t="s">
        <v>5236</v>
      </c>
      <c r="AK958" s="374">
        <f t="shared" si="145"/>
        <v>0</v>
      </c>
      <c r="AL958" s="375">
        <f t="shared" si="146"/>
        <v>0</v>
      </c>
      <c r="AM958" s="376">
        <f t="shared" si="147"/>
        <v>0</v>
      </c>
      <c r="AN958" s="482">
        <f t="shared" si="148"/>
        <v>0</v>
      </c>
      <c r="AO958" s="488">
        <f t="shared" si="149"/>
        <v>0</v>
      </c>
      <c r="AP958" s="492">
        <f t="shared" si="150"/>
        <v>0</v>
      </c>
      <c r="AQ958" s="490">
        <f t="shared" si="151"/>
        <v>0</v>
      </c>
      <c r="AR958" s="293">
        <f t="shared" si="153"/>
        <v>0</v>
      </c>
      <c r="AS958" s="294" t="str">
        <f>IF(AR958=0,"",
IF(SUM($AR$882:AR958)=1,AT958,
IF($AR$1003&gt;SUM($AR$882:AR958),_xlfn.CONCAT(", ",AT958),
IF($AR$1003=SUM($AR$882:AR958),_xlfn.CONCAT(" y ",AT958)))))</f>
        <v/>
      </c>
      <c r="AT958" s="89" t="s">
        <v>5236</v>
      </c>
      <c r="AV958" s="290">
        <f t="shared" si="154"/>
        <v>0</v>
      </c>
      <c r="AW958" s="293">
        <f t="shared" si="152"/>
        <v>0</v>
      </c>
      <c r="AX958" s="294" t="str">
        <f>IF(AW958=0,"",
IF(SUM($AW$882:AW958)=1,AY958,
IF($AW$1003&gt;SUM($AW$882:AW958),_xlfn.CONCAT(", ",AY958),
IF($AW$1003=SUM($AW$882:AW958),_xlfn.CONCAT(" y ",AY958)))))</f>
        <v/>
      </c>
      <c r="AY958" s="89" t="s">
        <v>5236</v>
      </c>
    </row>
    <row r="959" spans="1:51" ht="15" customHeight="1">
      <c r="A959" s="64"/>
      <c r="B959" s="11"/>
      <c r="C959" s="58" t="s">
        <v>5237</v>
      </c>
      <c r="D959" s="1020" t="str">
        <f>IF(CNGE_2025_M1_Secc5_Sub1!$D107="","",CNGE_2025_M1_Secc5_Sub1!$D107)</f>
        <v/>
      </c>
      <c r="E959" s="889"/>
      <c r="F959" s="889"/>
      <c r="G959" s="889"/>
      <c r="H959" s="889"/>
      <c r="I959" s="889"/>
      <c r="J959" s="889"/>
      <c r="K959" s="889"/>
      <c r="L959" s="889"/>
      <c r="M959" s="889"/>
      <c r="N959" s="890"/>
      <c r="O959" s="1041"/>
      <c r="P959" s="1043"/>
      <c r="Q959" s="1041"/>
      <c r="R959" s="1043"/>
      <c r="S959" s="1041"/>
      <c r="T959" s="1043"/>
      <c r="U959" s="1041"/>
      <c r="V959" s="1043"/>
      <c r="W959" s="1041"/>
      <c r="X959" s="1043"/>
      <c r="Y959" s="1041"/>
      <c r="Z959" s="1043"/>
      <c r="AA959" s="1041"/>
      <c r="AB959" s="1043"/>
      <c r="AC959" s="1041"/>
      <c r="AD959" s="1043"/>
      <c r="AG959" s="481">
        <f t="shared" si="143"/>
        <v>0</v>
      </c>
      <c r="AH959" s="338">
        <f t="shared" si="144"/>
        <v>0</v>
      </c>
      <c r="AI959" s="294" t="str">
        <f>IF(AH959=0,"",
IF(SUM($AH$882:AH959)=1,AJ959,
IF($AH$1003&gt;SUM($AH$882:AH959),_xlfn.CONCAT(", ",AJ959),
IF($AH$1003=SUM($AH$882:AH959),_xlfn.CONCAT(" y ",AJ959)))))</f>
        <v/>
      </c>
      <c r="AJ959" s="368" t="s">
        <v>5238</v>
      </c>
      <c r="AK959" s="374">
        <f t="shared" si="145"/>
        <v>0</v>
      </c>
      <c r="AL959" s="375">
        <f t="shared" si="146"/>
        <v>0</v>
      </c>
      <c r="AM959" s="376">
        <f t="shared" si="147"/>
        <v>0</v>
      </c>
      <c r="AN959" s="482">
        <f t="shared" si="148"/>
        <v>0</v>
      </c>
      <c r="AO959" s="488">
        <f t="shared" si="149"/>
        <v>0</v>
      </c>
      <c r="AP959" s="492">
        <f t="shared" si="150"/>
        <v>0</v>
      </c>
      <c r="AQ959" s="490">
        <f t="shared" si="151"/>
        <v>0</v>
      </c>
      <c r="AR959" s="293">
        <f t="shared" si="153"/>
        <v>0</v>
      </c>
      <c r="AS959" s="294" t="str">
        <f>IF(AR959=0,"",
IF(SUM($AR$882:AR959)=1,AT959,
IF($AR$1003&gt;SUM($AR$882:AR959),_xlfn.CONCAT(", ",AT959),
IF($AR$1003=SUM($AR$882:AR959),_xlfn.CONCAT(" y ",AT959)))))</f>
        <v/>
      </c>
      <c r="AT959" s="89" t="s">
        <v>5238</v>
      </c>
      <c r="AV959" s="290">
        <f t="shared" si="154"/>
        <v>0</v>
      </c>
      <c r="AW959" s="293">
        <f t="shared" si="152"/>
        <v>0</v>
      </c>
      <c r="AX959" s="294" t="str">
        <f>IF(AW959=0,"",
IF(SUM($AW$882:AW959)=1,AY959,
IF($AW$1003&gt;SUM($AW$882:AW959),_xlfn.CONCAT(", ",AY959),
IF($AW$1003=SUM($AW$882:AW959),_xlfn.CONCAT(" y ",AY959)))))</f>
        <v/>
      </c>
      <c r="AY959" s="89" t="s">
        <v>5238</v>
      </c>
    </row>
    <row r="960" spans="1:51" ht="15" customHeight="1">
      <c r="A960" s="64"/>
      <c r="B960" s="11"/>
      <c r="C960" s="58" t="s">
        <v>5239</v>
      </c>
      <c r="D960" s="1020" t="str">
        <f>IF(CNGE_2025_M1_Secc5_Sub1!$D108="","",CNGE_2025_M1_Secc5_Sub1!$D108)</f>
        <v/>
      </c>
      <c r="E960" s="889"/>
      <c r="F960" s="889"/>
      <c r="G960" s="889"/>
      <c r="H960" s="889"/>
      <c r="I960" s="889"/>
      <c r="J960" s="889"/>
      <c r="K960" s="889"/>
      <c r="L960" s="889"/>
      <c r="M960" s="889"/>
      <c r="N960" s="890"/>
      <c r="O960" s="1041"/>
      <c r="P960" s="1043"/>
      <c r="Q960" s="1041"/>
      <c r="R960" s="1043"/>
      <c r="S960" s="1041"/>
      <c r="T960" s="1043"/>
      <c r="U960" s="1041"/>
      <c r="V960" s="1043"/>
      <c r="W960" s="1041"/>
      <c r="X960" s="1043"/>
      <c r="Y960" s="1041"/>
      <c r="Z960" s="1043"/>
      <c r="AA960" s="1041"/>
      <c r="AB960" s="1043"/>
      <c r="AC960" s="1041"/>
      <c r="AD960" s="1043"/>
      <c r="AG960" s="481">
        <f t="shared" si="143"/>
        <v>0</v>
      </c>
      <c r="AH960" s="338">
        <f t="shared" si="144"/>
        <v>0</v>
      </c>
      <c r="AI960" s="294" t="str">
        <f>IF(AH960=0,"",
IF(SUM($AH$882:AH960)=1,AJ960,
IF($AH$1003&gt;SUM($AH$882:AH960),_xlfn.CONCAT(", ",AJ960),
IF($AH$1003=SUM($AH$882:AH960),_xlfn.CONCAT(" y ",AJ960)))))</f>
        <v/>
      </c>
      <c r="AJ960" s="368" t="s">
        <v>5240</v>
      </c>
      <c r="AK960" s="374">
        <f t="shared" si="145"/>
        <v>0</v>
      </c>
      <c r="AL960" s="375">
        <f t="shared" si="146"/>
        <v>0</v>
      </c>
      <c r="AM960" s="376">
        <f t="shared" si="147"/>
        <v>0</v>
      </c>
      <c r="AN960" s="482">
        <f t="shared" si="148"/>
        <v>0</v>
      </c>
      <c r="AO960" s="488">
        <f t="shared" si="149"/>
        <v>0</v>
      </c>
      <c r="AP960" s="492">
        <f t="shared" si="150"/>
        <v>0</v>
      </c>
      <c r="AQ960" s="490">
        <f t="shared" si="151"/>
        <v>0</v>
      </c>
      <c r="AR960" s="293">
        <f t="shared" si="153"/>
        <v>0</v>
      </c>
      <c r="AS960" s="294" t="str">
        <f>IF(AR960=0,"",
IF(SUM($AR$882:AR960)=1,AT960,
IF($AR$1003&gt;SUM($AR$882:AR960),_xlfn.CONCAT(", ",AT960),
IF($AR$1003=SUM($AR$882:AR960),_xlfn.CONCAT(" y ",AT960)))))</f>
        <v/>
      </c>
      <c r="AT960" s="89" t="s">
        <v>5240</v>
      </c>
      <c r="AV960" s="290">
        <f t="shared" si="154"/>
        <v>0</v>
      </c>
      <c r="AW960" s="293">
        <f t="shared" si="152"/>
        <v>0</v>
      </c>
      <c r="AX960" s="294" t="str">
        <f>IF(AW960=0,"",
IF(SUM($AW$882:AW960)=1,AY960,
IF($AW$1003&gt;SUM($AW$882:AW960),_xlfn.CONCAT(", ",AY960),
IF($AW$1003=SUM($AW$882:AW960),_xlfn.CONCAT(" y ",AY960)))))</f>
        <v/>
      </c>
      <c r="AY960" s="89" t="s">
        <v>5240</v>
      </c>
    </row>
    <row r="961" spans="1:51" ht="15" customHeight="1">
      <c r="A961" s="64"/>
      <c r="B961" s="11"/>
      <c r="C961" s="58" t="s">
        <v>5241</v>
      </c>
      <c r="D961" s="1020" t="str">
        <f>IF(CNGE_2025_M1_Secc5_Sub1!$D109="","",CNGE_2025_M1_Secc5_Sub1!$D109)</f>
        <v/>
      </c>
      <c r="E961" s="889"/>
      <c r="F961" s="889"/>
      <c r="G961" s="889"/>
      <c r="H961" s="889"/>
      <c r="I961" s="889"/>
      <c r="J961" s="889"/>
      <c r="K961" s="889"/>
      <c r="L961" s="889"/>
      <c r="M961" s="889"/>
      <c r="N961" s="890"/>
      <c r="O961" s="1041"/>
      <c r="P961" s="1043"/>
      <c r="Q961" s="1041"/>
      <c r="R961" s="1043"/>
      <c r="S961" s="1041"/>
      <c r="T961" s="1043"/>
      <c r="U961" s="1041"/>
      <c r="V961" s="1043"/>
      <c r="W961" s="1041"/>
      <c r="X961" s="1043"/>
      <c r="Y961" s="1041"/>
      <c r="Z961" s="1043"/>
      <c r="AA961" s="1041"/>
      <c r="AB961" s="1043"/>
      <c r="AC961" s="1041"/>
      <c r="AD961" s="1043"/>
      <c r="AG961" s="481">
        <f t="shared" si="143"/>
        <v>0</v>
      </c>
      <c r="AH961" s="338">
        <f t="shared" si="144"/>
        <v>0</v>
      </c>
      <c r="AI961" s="294" t="str">
        <f>IF(AH961=0,"",
IF(SUM($AH$882:AH961)=1,AJ961,
IF($AH$1003&gt;SUM($AH$882:AH961),_xlfn.CONCAT(", ",AJ961),
IF($AH$1003=SUM($AH$882:AH961),_xlfn.CONCAT(" y ",AJ961)))))</f>
        <v/>
      </c>
      <c r="AJ961" s="368" t="s">
        <v>5242</v>
      </c>
      <c r="AK961" s="374">
        <f t="shared" si="145"/>
        <v>0</v>
      </c>
      <c r="AL961" s="375">
        <f t="shared" si="146"/>
        <v>0</v>
      </c>
      <c r="AM961" s="376">
        <f t="shared" si="147"/>
        <v>0</v>
      </c>
      <c r="AN961" s="482">
        <f t="shared" si="148"/>
        <v>0</v>
      </c>
      <c r="AO961" s="488">
        <f t="shared" si="149"/>
        <v>0</v>
      </c>
      <c r="AP961" s="492">
        <f t="shared" si="150"/>
        <v>0</v>
      </c>
      <c r="AQ961" s="490">
        <f t="shared" si="151"/>
        <v>0</v>
      </c>
      <c r="AR961" s="293">
        <f t="shared" si="153"/>
        <v>0</v>
      </c>
      <c r="AS961" s="294" t="str">
        <f>IF(AR961=0,"",
IF(SUM($AR$882:AR961)=1,AT961,
IF($AR$1003&gt;SUM($AR$882:AR961),_xlfn.CONCAT(", ",AT961),
IF($AR$1003=SUM($AR$882:AR961),_xlfn.CONCAT(" y ",AT961)))))</f>
        <v/>
      </c>
      <c r="AT961" s="89" t="s">
        <v>5242</v>
      </c>
      <c r="AV961" s="290">
        <f t="shared" si="154"/>
        <v>0</v>
      </c>
      <c r="AW961" s="293">
        <f t="shared" si="152"/>
        <v>0</v>
      </c>
      <c r="AX961" s="294" t="str">
        <f>IF(AW961=0,"",
IF(SUM($AW$882:AW961)=1,AY961,
IF($AW$1003&gt;SUM($AW$882:AW961),_xlfn.CONCAT(", ",AY961),
IF($AW$1003=SUM($AW$882:AW961),_xlfn.CONCAT(" y ",AY961)))))</f>
        <v/>
      </c>
      <c r="AY961" s="89" t="s">
        <v>5242</v>
      </c>
    </row>
    <row r="962" spans="1:51" ht="15" customHeight="1">
      <c r="A962" s="64"/>
      <c r="B962" s="11"/>
      <c r="C962" s="58" t="s">
        <v>5243</v>
      </c>
      <c r="D962" s="1020" t="str">
        <f>IF(CNGE_2025_M1_Secc5_Sub1!$D110="","",CNGE_2025_M1_Secc5_Sub1!$D110)</f>
        <v/>
      </c>
      <c r="E962" s="889"/>
      <c r="F962" s="889"/>
      <c r="G962" s="889"/>
      <c r="H962" s="889"/>
      <c r="I962" s="889"/>
      <c r="J962" s="889"/>
      <c r="K962" s="889"/>
      <c r="L962" s="889"/>
      <c r="M962" s="889"/>
      <c r="N962" s="890"/>
      <c r="O962" s="1041"/>
      <c r="P962" s="1043"/>
      <c r="Q962" s="1041"/>
      <c r="R962" s="1043"/>
      <c r="S962" s="1041"/>
      <c r="T962" s="1043"/>
      <c r="U962" s="1041"/>
      <c r="V962" s="1043"/>
      <c r="W962" s="1041"/>
      <c r="X962" s="1043"/>
      <c r="Y962" s="1041"/>
      <c r="Z962" s="1043"/>
      <c r="AA962" s="1041"/>
      <c r="AB962" s="1043"/>
      <c r="AC962" s="1041"/>
      <c r="AD962" s="1043"/>
      <c r="AG962" s="481">
        <f t="shared" si="143"/>
        <v>0</v>
      </c>
      <c r="AH962" s="338">
        <f t="shared" si="144"/>
        <v>0</v>
      </c>
      <c r="AI962" s="294" t="str">
        <f>IF(AH962=0,"",
IF(SUM($AH$882:AH962)=1,AJ962,
IF($AH$1003&gt;SUM($AH$882:AH962),_xlfn.CONCAT(", ",AJ962),
IF($AH$1003=SUM($AH$882:AH962),_xlfn.CONCAT(" y ",AJ962)))))</f>
        <v/>
      </c>
      <c r="AJ962" s="368" t="s">
        <v>5244</v>
      </c>
      <c r="AK962" s="374">
        <f t="shared" si="145"/>
        <v>0</v>
      </c>
      <c r="AL962" s="375">
        <f t="shared" si="146"/>
        <v>0</v>
      </c>
      <c r="AM962" s="376">
        <f t="shared" si="147"/>
        <v>0</v>
      </c>
      <c r="AN962" s="482">
        <f t="shared" si="148"/>
        <v>0</v>
      </c>
      <c r="AO962" s="488">
        <f t="shared" si="149"/>
        <v>0</v>
      </c>
      <c r="AP962" s="492">
        <f t="shared" si="150"/>
        <v>0</v>
      </c>
      <c r="AQ962" s="490">
        <f t="shared" si="151"/>
        <v>0</v>
      </c>
      <c r="AR962" s="293">
        <f t="shared" si="153"/>
        <v>0</v>
      </c>
      <c r="AS962" s="294" t="str">
        <f>IF(AR962=0,"",
IF(SUM($AR$882:AR962)=1,AT962,
IF($AR$1003&gt;SUM($AR$882:AR962),_xlfn.CONCAT(", ",AT962),
IF($AR$1003=SUM($AR$882:AR962),_xlfn.CONCAT(" y ",AT962)))))</f>
        <v/>
      </c>
      <c r="AT962" s="89" t="s">
        <v>5244</v>
      </c>
      <c r="AV962" s="290">
        <f t="shared" si="154"/>
        <v>0</v>
      </c>
      <c r="AW962" s="293">
        <f t="shared" si="152"/>
        <v>0</v>
      </c>
      <c r="AX962" s="294" t="str">
        <f>IF(AW962=0,"",
IF(SUM($AW$882:AW962)=1,AY962,
IF($AW$1003&gt;SUM($AW$882:AW962),_xlfn.CONCAT(", ",AY962),
IF($AW$1003=SUM($AW$882:AW962),_xlfn.CONCAT(" y ",AY962)))))</f>
        <v/>
      </c>
      <c r="AY962" s="89" t="s">
        <v>5244</v>
      </c>
    </row>
    <row r="963" spans="1:51" ht="15" customHeight="1">
      <c r="A963" s="64"/>
      <c r="B963" s="11"/>
      <c r="C963" s="58" t="s">
        <v>5245</v>
      </c>
      <c r="D963" s="1020" t="str">
        <f>IF(CNGE_2025_M1_Secc5_Sub1!$D111="","",CNGE_2025_M1_Secc5_Sub1!$D111)</f>
        <v/>
      </c>
      <c r="E963" s="889"/>
      <c r="F963" s="889"/>
      <c r="G963" s="889"/>
      <c r="H963" s="889"/>
      <c r="I963" s="889"/>
      <c r="J963" s="889"/>
      <c r="K963" s="889"/>
      <c r="L963" s="889"/>
      <c r="M963" s="889"/>
      <c r="N963" s="890"/>
      <c r="O963" s="1041"/>
      <c r="P963" s="1043"/>
      <c r="Q963" s="1041"/>
      <c r="R963" s="1043"/>
      <c r="S963" s="1041"/>
      <c r="T963" s="1043"/>
      <c r="U963" s="1041"/>
      <c r="V963" s="1043"/>
      <c r="W963" s="1041"/>
      <c r="X963" s="1043"/>
      <c r="Y963" s="1041"/>
      <c r="Z963" s="1043"/>
      <c r="AA963" s="1041"/>
      <c r="AB963" s="1043"/>
      <c r="AC963" s="1041"/>
      <c r="AD963" s="1043"/>
      <c r="AG963" s="481">
        <f t="shared" si="143"/>
        <v>0</v>
      </c>
      <c r="AH963" s="338">
        <f t="shared" si="144"/>
        <v>0</v>
      </c>
      <c r="AI963" s="294" t="str">
        <f>IF(AH963=0,"",
IF(SUM($AH$882:AH963)=1,AJ963,
IF($AH$1003&gt;SUM($AH$882:AH963),_xlfn.CONCAT(", ",AJ963),
IF($AH$1003=SUM($AH$882:AH963),_xlfn.CONCAT(" y ",AJ963)))))</f>
        <v/>
      </c>
      <c r="AJ963" s="368" t="s">
        <v>5246</v>
      </c>
      <c r="AK963" s="374">
        <f t="shared" si="145"/>
        <v>0</v>
      </c>
      <c r="AL963" s="375">
        <f t="shared" si="146"/>
        <v>0</v>
      </c>
      <c r="AM963" s="376">
        <f t="shared" si="147"/>
        <v>0</v>
      </c>
      <c r="AN963" s="482">
        <f t="shared" si="148"/>
        <v>0</v>
      </c>
      <c r="AO963" s="488">
        <f t="shared" si="149"/>
        <v>0</v>
      </c>
      <c r="AP963" s="492">
        <f t="shared" si="150"/>
        <v>0</v>
      </c>
      <c r="AQ963" s="490">
        <f t="shared" si="151"/>
        <v>0</v>
      </c>
      <c r="AR963" s="293">
        <f t="shared" si="153"/>
        <v>0</v>
      </c>
      <c r="AS963" s="294" t="str">
        <f>IF(AR963=0,"",
IF(SUM($AR$882:AR963)=1,AT963,
IF($AR$1003&gt;SUM($AR$882:AR963),_xlfn.CONCAT(", ",AT963),
IF($AR$1003=SUM($AR$882:AR963),_xlfn.CONCAT(" y ",AT963)))))</f>
        <v/>
      </c>
      <c r="AT963" s="89" t="s">
        <v>5246</v>
      </c>
      <c r="AV963" s="290">
        <f t="shared" si="154"/>
        <v>0</v>
      </c>
      <c r="AW963" s="293">
        <f t="shared" si="152"/>
        <v>0</v>
      </c>
      <c r="AX963" s="294" t="str">
        <f>IF(AW963=0,"",
IF(SUM($AW$882:AW963)=1,AY963,
IF($AW$1003&gt;SUM($AW$882:AW963),_xlfn.CONCAT(", ",AY963),
IF($AW$1003=SUM($AW$882:AW963),_xlfn.CONCAT(" y ",AY963)))))</f>
        <v/>
      </c>
      <c r="AY963" s="89" t="s">
        <v>5246</v>
      </c>
    </row>
    <row r="964" spans="1:51" ht="15" customHeight="1">
      <c r="A964" s="64"/>
      <c r="B964" s="11"/>
      <c r="C964" s="58" t="s">
        <v>5247</v>
      </c>
      <c r="D964" s="1020" t="str">
        <f>IF(CNGE_2025_M1_Secc5_Sub1!$D112="","",CNGE_2025_M1_Secc5_Sub1!$D112)</f>
        <v/>
      </c>
      <c r="E964" s="889"/>
      <c r="F964" s="889"/>
      <c r="G964" s="889"/>
      <c r="H964" s="889"/>
      <c r="I964" s="889"/>
      <c r="J964" s="889"/>
      <c r="K964" s="889"/>
      <c r="L964" s="889"/>
      <c r="M964" s="889"/>
      <c r="N964" s="890"/>
      <c r="O964" s="1041"/>
      <c r="P964" s="1043"/>
      <c r="Q964" s="1041"/>
      <c r="R964" s="1043"/>
      <c r="S964" s="1041"/>
      <c r="T964" s="1043"/>
      <c r="U964" s="1041"/>
      <c r="V964" s="1043"/>
      <c r="W964" s="1041"/>
      <c r="X964" s="1043"/>
      <c r="Y964" s="1041"/>
      <c r="Z964" s="1043"/>
      <c r="AA964" s="1041"/>
      <c r="AB964" s="1043"/>
      <c r="AC964" s="1041"/>
      <c r="AD964" s="1043"/>
      <c r="AG964" s="481">
        <f t="shared" si="143"/>
        <v>0</v>
      </c>
      <c r="AH964" s="338">
        <f t="shared" si="144"/>
        <v>0</v>
      </c>
      <c r="AI964" s="294" t="str">
        <f>IF(AH964=0,"",
IF(SUM($AH$882:AH964)=1,AJ964,
IF($AH$1003&gt;SUM($AH$882:AH964),_xlfn.CONCAT(", ",AJ964),
IF($AH$1003=SUM($AH$882:AH964),_xlfn.CONCAT(" y ",AJ964)))))</f>
        <v/>
      </c>
      <c r="AJ964" s="368" t="s">
        <v>5248</v>
      </c>
      <c r="AK964" s="374">
        <f t="shared" si="145"/>
        <v>0</v>
      </c>
      <c r="AL964" s="375">
        <f t="shared" si="146"/>
        <v>0</v>
      </c>
      <c r="AM964" s="376">
        <f t="shared" si="147"/>
        <v>0</v>
      </c>
      <c r="AN964" s="482">
        <f t="shared" si="148"/>
        <v>0</v>
      </c>
      <c r="AO964" s="488">
        <f t="shared" si="149"/>
        <v>0</v>
      </c>
      <c r="AP964" s="492">
        <f t="shared" si="150"/>
        <v>0</v>
      </c>
      <c r="AQ964" s="490">
        <f t="shared" si="151"/>
        <v>0</v>
      </c>
      <c r="AR964" s="293">
        <f t="shared" si="153"/>
        <v>0</v>
      </c>
      <c r="AS964" s="294" t="str">
        <f>IF(AR964=0,"",
IF(SUM($AR$882:AR964)=1,AT964,
IF($AR$1003&gt;SUM($AR$882:AR964),_xlfn.CONCAT(", ",AT964),
IF($AR$1003=SUM($AR$882:AR964),_xlfn.CONCAT(" y ",AT964)))))</f>
        <v/>
      </c>
      <c r="AT964" s="89" t="s">
        <v>5248</v>
      </c>
      <c r="AV964" s="290">
        <f t="shared" si="154"/>
        <v>0</v>
      </c>
      <c r="AW964" s="293">
        <f t="shared" si="152"/>
        <v>0</v>
      </c>
      <c r="AX964" s="294" t="str">
        <f>IF(AW964=0,"",
IF(SUM($AW$882:AW964)=1,AY964,
IF($AW$1003&gt;SUM($AW$882:AW964),_xlfn.CONCAT(", ",AY964),
IF($AW$1003=SUM($AW$882:AW964),_xlfn.CONCAT(" y ",AY964)))))</f>
        <v/>
      </c>
      <c r="AY964" s="89" t="s">
        <v>5248</v>
      </c>
    </row>
    <row r="965" spans="1:51" ht="15" customHeight="1">
      <c r="A965" s="64"/>
      <c r="B965" s="11"/>
      <c r="C965" s="58" t="s">
        <v>5249</v>
      </c>
      <c r="D965" s="1020" t="str">
        <f>IF(CNGE_2025_M1_Secc5_Sub1!$D113="","",CNGE_2025_M1_Secc5_Sub1!$D113)</f>
        <v/>
      </c>
      <c r="E965" s="889"/>
      <c r="F965" s="889"/>
      <c r="G965" s="889"/>
      <c r="H965" s="889"/>
      <c r="I965" s="889"/>
      <c r="J965" s="889"/>
      <c r="K965" s="889"/>
      <c r="L965" s="889"/>
      <c r="M965" s="889"/>
      <c r="N965" s="890"/>
      <c r="O965" s="1041"/>
      <c r="P965" s="1043"/>
      <c r="Q965" s="1041"/>
      <c r="R965" s="1043"/>
      <c r="S965" s="1041"/>
      <c r="T965" s="1043"/>
      <c r="U965" s="1041"/>
      <c r="V965" s="1043"/>
      <c r="W965" s="1041"/>
      <c r="X965" s="1043"/>
      <c r="Y965" s="1041"/>
      <c r="Z965" s="1043"/>
      <c r="AA965" s="1041"/>
      <c r="AB965" s="1043"/>
      <c r="AC965" s="1041"/>
      <c r="AD965" s="1043"/>
      <c r="AG965" s="481">
        <f t="shared" si="143"/>
        <v>0</v>
      </c>
      <c r="AH965" s="338">
        <f t="shared" si="144"/>
        <v>0</v>
      </c>
      <c r="AI965" s="294" t="str">
        <f>IF(AH965=0,"",
IF(SUM($AH$882:AH965)=1,AJ965,
IF($AH$1003&gt;SUM($AH$882:AH965),_xlfn.CONCAT(", ",AJ965),
IF($AH$1003=SUM($AH$882:AH965),_xlfn.CONCAT(" y ",AJ965)))))</f>
        <v/>
      </c>
      <c r="AJ965" s="368" t="s">
        <v>5250</v>
      </c>
      <c r="AK965" s="374">
        <f t="shared" si="145"/>
        <v>0</v>
      </c>
      <c r="AL965" s="375">
        <f t="shared" si="146"/>
        <v>0</v>
      </c>
      <c r="AM965" s="376">
        <f t="shared" si="147"/>
        <v>0</v>
      </c>
      <c r="AN965" s="482">
        <f t="shared" si="148"/>
        <v>0</v>
      </c>
      <c r="AO965" s="488">
        <f t="shared" si="149"/>
        <v>0</v>
      </c>
      <c r="AP965" s="492">
        <f t="shared" si="150"/>
        <v>0</v>
      </c>
      <c r="AQ965" s="490">
        <f t="shared" si="151"/>
        <v>0</v>
      </c>
      <c r="AR965" s="293">
        <f t="shared" si="153"/>
        <v>0</v>
      </c>
      <c r="AS965" s="294" t="str">
        <f>IF(AR965=0,"",
IF(SUM($AR$882:AR965)=1,AT965,
IF($AR$1003&gt;SUM($AR$882:AR965),_xlfn.CONCAT(", ",AT965),
IF($AR$1003=SUM($AR$882:AR965),_xlfn.CONCAT(" y ",AT965)))))</f>
        <v/>
      </c>
      <c r="AT965" s="89" t="s">
        <v>5250</v>
      </c>
      <c r="AV965" s="290">
        <f t="shared" si="154"/>
        <v>0</v>
      </c>
      <c r="AW965" s="293">
        <f t="shared" si="152"/>
        <v>0</v>
      </c>
      <c r="AX965" s="294" t="str">
        <f>IF(AW965=0,"",
IF(SUM($AW$882:AW965)=1,AY965,
IF($AW$1003&gt;SUM($AW$882:AW965),_xlfn.CONCAT(", ",AY965),
IF($AW$1003=SUM($AW$882:AW965),_xlfn.CONCAT(" y ",AY965)))))</f>
        <v/>
      </c>
      <c r="AY965" s="89" t="s">
        <v>5250</v>
      </c>
    </row>
    <row r="966" spans="1:51" ht="15" customHeight="1">
      <c r="A966" s="64"/>
      <c r="B966" s="11"/>
      <c r="C966" s="58" t="s">
        <v>5251</v>
      </c>
      <c r="D966" s="1020" t="str">
        <f>IF(CNGE_2025_M1_Secc5_Sub1!$D114="","",CNGE_2025_M1_Secc5_Sub1!$D114)</f>
        <v/>
      </c>
      <c r="E966" s="889"/>
      <c r="F966" s="889"/>
      <c r="G966" s="889"/>
      <c r="H966" s="889"/>
      <c r="I966" s="889"/>
      <c r="J966" s="889"/>
      <c r="K966" s="889"/>
      <c r="L966" s="889"/>
      <c r="M966" s="889"/>
      <c r="N966" s="890"/>
      <c r="O966" s="1041"/>
      <c r="P966" s="1043"/>
      <c r="Q966" s="1041"/>
      <c r="R966" s="1043"/>
      <c r="S966" s="1041"/>
      <c r="T966" s="1043"/>
      <c r="U966" s="1041"/>
      <c r="V966" s="1043"/>
      <c r="W966" s="1041"/>
      <c r="X966" s="1043"/>
      <c r="Y966" s="1041"/>
      <c r="Z966" s="1043"/>
      <c r="AA966" s="1041"/>
      <c r="AB966" s="1043"/>
      <c r="AC966" s="1041"/>
      <c r="AD966" s="1043"/>
      <c r="AG966" s="481">
        <f t="shared" si="143"/>
        <v>0</v>
      </c>
      <c r="AH966" s="338">
        <f t="shared" si="144"/>
        <v>0</v>
      </c>
      <c r="AI966" s="294" t="str">
        <f>IF(AH966=0,"",
IF(SUM($AH$882:AH966)=1,AJ966,
IF($AH$1003&gt;SUM($AH$882:AH966),_xlfn.CONCAT(", ",AJ966),
IF($AH$1003=SUM($AH$882:AH966),_xlfn.CONCAT(" y ",AJ966)))))</f>
        <v/>
      </c>
      <c r="AJ966" s="368" t="s">
        <v>5252</v>
      </c>
      <c r="AK966" s="374">
        <f t="shared" si="145"/>
        <v>0</v>
      </c>
      <c r="AL966" s="375">
        <f t="shared" si="146"/>
        <v>0</v>
      </c>
      <c r="AM966" s="376">
        <f t="shared" si="147"/>
        <v>0</v>
      </c>
      <c r="AN966" s="482">
        <f t="shared" si="148"/>
        <v>0</v>
      </c>
      <c r="AO966" s="488">
        <f t="shared" si="149"/>
        <v>0</v>
      </c>
      <c r="AP966" s="492">
        <f t="shared" si="150"/>
        <v>0</v>
      </c>
      <c r="AQ966" s="490">
        <f t="shared" si="151"/>
        <v>0</v>
      </c>
      <c r="AR966" s="293">
        <f t="shared" si="153"/>
        <v>0</v>
      </c>
      <c r="AS966" s="294" t="str">
        <f>IF(AR966=0,"",
IF(SUM($AR$882:AR966)=1,AT966,
IF($AR$1003&gt;SUM($AR$882:AR966),_xlfn.CONCAT(", ",AT966),
IF($AR$1003=SUM($AR$882:AR966),_xlfn.CONCAT(" y ",AT966)))))</f>
        <v/>
      </c>
      <c r="AT966" s="89" t="s">
        <v>5252</v>
      </c>
      <c r="AV966" s="290">
        <f t="shared" si="154"/>
        <v>0</v>
      </c>
      <c r="AW966" s="293">
        <f t="shared" si="152"/>
        <v>0</v>
      </c>
      <c r="AX966" s="294" t="str">
        <f>IF(AW966=0,"",
IF(SUM($AW$882:AW966)=1,AY966,
IF($AW$1003&gt;SUM($AW$882:AW966),_xlfn.CONCAT(", ",AY966),
IF($AW$1003=SUM($AW$882:AW966),_xlfn.CONCAT(" y ",AY966)))))</f>
        <v/>
      </c>
      <c r="AY966" s="89" t="s">
        <v>5252</v>
      </c>
    </row>
    <row r="967" spans="1:51" ht="15" customHeight="1">
      <c r="A967" s="64"/>
      <c r="B967" s="11"/>
      <c r="C967" s="58" t="s">
        <v>5253</v>
      </c>
      <c r="D967" s="1020" t="str">
        <f>IF(CNGE_2025_M1_Secc5_Sub1!$D115="","",CNGE_2025_M1_Secc5_Sub1!$D115)</f>
        <v/>
      </c>
      <c r="E967" s="889"/>
      <c r="F967" s="889"/>
      <c r="G967" s="889"/>
      <c r="H967" s="889"/>
      <c r="I967" s="889"/>
      <c r="J967" s="889"/>
      <c r="K967" s="889"/>
      <c r="L967" s="889"/>
      <c r="M967" s="889"/>
      <c r="N967" s="890"/>
      <c r="O967" s="1041"/>
      <c r="P967" s="1043"/>
      <c r="Q967" s="1041"/>
      <c r="R967" s="1043"/>
      <c r="S967" s="1041"/>
      <c r="T967" s="1043"/>
      <c r="U967" s="1041"/>
      <c r="V967" s="1043"/>
      <c r="W967" s="1041"/>
      <c r="X967" s="1043"/>
      <c r="Y967" s="1041"/>
      <c r="Z967" s="1043"/>
      <c r="AA967" s="1041"/>
      <c r="AB967" s="1043"/>
      <c r="AC967" s="1041"/>
      <c r="AD967" s="1043"/>
      <c r="AG967" s="481">
        <f t="shared" si="143"/>
        <v>0</v>
      </c>
      <c r="AH967" s="338">
        <f t="shared" si="144"/>
        <v>0</v>
      </c>
      <c r="AI967" s="294" t="str">
        <f>IF(AH967=0,"",
IF(SUM($AH$882:AH967)=1,AJ967,
IF($AH$1003&gt;SUM($AH$882:AH967),_xlfn.CONCAT(", ",AJ967),
IF($AH$1003=SUM($AH$882:AH967),_xlfn.CONCAT(" y ",AJ967)))))</f>
        <v/>
      </c>
      <c r="AJ967" s="368" t="s">
        <v>5254</v>
      </c>
      <c r="AK967" s="374">
        <f t="shared" si="145"/>
        <v>0</v>
      </c>
      <c r="AL967" s="375">
        <f t="shared" si="146"/>
        <v>0</v>
      </c>
      <c r="AM967" s="376">
        <f t="shared" si="147"/>
        <v>0</v>
      </c>
      <c r="AN967" s="482">
        <f t="shared" si="148"/>
        <v>0</v>
      </c>
      <c r="AO967" s="488">
        <f t="shared" si="149"/>
        <v>0</v>
      </c>
      <c r="AP967" s="492">
        <f t="shared" si="150"/>
        <v>0</v>
      </c>
      <c r="AQ967" s="490">
        <f t="shared" si="151"/>
        <v>0</v>
      </c>
      <c r="AR967" s="293">
        <f t="shared" si="153"/>
        <v>0</v>
      </c>
      <c r="AS967" s="294" t="str">
        <f>IF(AR967=0,"",
IF(SUM($AR$882:AR967)=1,AT967,
IF($AR$1003&gt;SUM($AR$882:AR967),_xlfn.CONCAT(", ",AT967),
IF($AR$1003=SUM($AR$882:AR967),_xlfn.CONCAT(" y ",AT967)))))</f>
        <v/>
      </c>
      <c r="AT967" s="89" t="s">
        <v>5254</v>
      </c>
      <c r="AV967" s="290">
        <f t="shared" si="154"/>
        <v>0</v>
      </c>
      <c r="AW967" s="293">
        <f t="shared" si="152"/>
        <v>0</v>
      </c>
      <c r="AX967" s="294" t="str">
        <f>IF(AW967=0,"",
IF(SUM($AW$882:AW967)=1,AY967,
IF($AW$1003&gt;SUM($AW$882:AW967),_xlfn.CONCAT(", ",AY967),
IF($AW$1003=SUM($AW$882:AW967),_xlfn.CONCAT(" y ",AY967)))))</f>
        <v/>
      </c>
      <c r="AY967" s="89" t="s">
        <v>5254</v>
      </c>
    </row>
    <row r="968" spans="1:51" ht="15" customHeight="1">
      <c r="A968" s="64"/>
      <c r="B968" s="11"/>
      <c r="C968" s="58" t="s">
        <v>5255</v>
      </c>
      <c r="D968" s="1020" t="str">
        <f>IF(CNGE_2025_M1_Secc5_Sub1!$D116="","",CNGE_2025_M1_Secc5_Sub1!$D116)</f>
        <v/>
      </c>
      <c r="E968" s="889"/>
      <c r="F968" s="889"/>
      <c r="G968" s="889"/>
      <c r="H968" s="889"/>
      <c r="I968" s="889"/>
      <c r="J968" s="889"/>
      <c r="K968" s="889"/>
      <c r="L968" s="889"/>
      <c r="M968" s="889"/>
      <c r="N968" s="890"/>
      <c r="O968" s="1041"/>
      <c r="P968" s="1043"/>
      <c r="Q968" s="1041"/>
      <c r="R968" s="1043"/>
      <c r="S968" s="1041"/>
      <c r="T968" s="1043"/>
      <c r="U968" s="1041"/>
      <c r="V968" s="1043"/>
      <c r="W968" s="1041"/>
      <c r="X968" s="1043"/>
      <c r="Y968" s="1041"/>
      <c r="Z968" s="1043"/>
      <c r="AA968" s="1041"/>
      <c r="AB968" s="1043"/>
      <c r="AC968" s="1041"/>
      <c r="AD968" s="1043"/>
      <c r="AG968" s="481">
        <f t="shared" si="143"/>
        <v>0</v>
      </c>
      <c r="AH968" s="338">
        <f t="shared" si="144"/>
        <v>0</v>
      </c>
      <c r="AI968" s="294" t="str">
        <f>IF(AH968=0,"",
IF(SUM($AH$882:AH968)=1,AJ968,
IF($AH$1003&gt;SUM($AH$882:AH968),_xlfn.CONCAT(", ",AJ968),
IF($AH$1003=SUM($AH$882:AH968),_xlfn.CONCAT(" y ",AJ968)))))</f>
        <v/>
      </c>
      <c r="AJ968" s="368" t="s">
        <v>5256</v>
      </c>
      <c r="AK968" s="374">
        <f t="shared" si="145"/>
        <v>0</v>
      </c>
      <c r="AL968" s="375">
        <f t="shared" si="146"/>
        <v>0</v>
      </c>
      <c r="AM968" s="376">
        <f t="shared" si="147"/>
        <v>0</v>
      </c>
      <c r="AN968" s="482">
        <f t="shared" si="148"/>
        <v>0</v>
      </c>
      <c r="AO968" s="488">
        <f t="shared" si="149"/>
        <v>0</v>
      </c>
      <c r="AP968" s="492">
        <f t="shared" si="150"/>
        <v>0</v>
      </c>
      <c r="AQ968" s="490">
        <f t="shared" si="151"/>
        <v>0</v>
      </c>
      <c r="AR968" s="293">
        <f t="shared" si="153"/>
        <v>0</v>
      </c>
      <c r="AS968" s="294" t="str">
        <f>IF(AR968=0,"",
IF(SUM($AR$882:AR968)=1,AT968,
IF($AR$1003&gt;SUM($AR$882:AR968),_xlfn.CONCAT(", ",AT968),
IF($AR$1003=SUM($AR$882:AR968),_xlfn.CONCAT(" y ",AT968)))))</f>
        <v/>
      </c>
      <c r="AT968" s="89" t="s">
        <v>5256</v>
      </c>
      <c r="AV968" s="290">
        <f t="shared" si="154"/>
        <v>0</v>
      </c>
      <c r="AW968" s="293">
        <f t="shared" si="152"/>
        <v>0</v>
      </c>
      <c r="AX968" s="294" t="str">
        <f>IF(AW968=0,"",
IF(SUM($AW$882:AW968)=1,AY968,
IF($AW$1003&gt;SUM($AW$882:AW968),_xlfn.CONCAT(", ",AY968),
IF($AW$1003=SUM($AW$882:AW968),_xlfn.CONCAT(" y ",AY968)))))</f>
        <v/>
      </c>
      <c r="AY968" s="89" t="s">
        <v>5256</v>
      </c>
    </row>
    <row r="969" spans="1:51" ht="15" customHeight="1">
      <c r="A969" s="64"/>
      <c r="B969" s="11"/>
      <c r="C969" s="58" t="s">
        <v>5257</v>
      </c>
      <c r="D969" s="1020" t="str">
        <f>IF(CNGE_2025_M1_Secc5_Sub1!$D117="","",CNGE_2025_M1_Secc5_Sub1!$D117)</f>
        <v/>
      </c>
      <c r="E969" s="889"/>
      <c r="F969" s="889"/>
      <c r="G969" s="889"/>
      <c r="H969" s="889"/>
      <c r="I969" s="889"/>
      <c r="J969" s="889"/>
      <c r="K969" s="889"/>
      <c r="L969" s="889"/>
      <c r="M969" s="889"/>
      <c r="N969" s="890"/>
      <c r="O969" s="1041"/>
      <c r="P969" s="1043"/>
      <c r="Q969" s="1041"/>
      <c r="R969" s="1043"/>
      <c r="S969" s="1041"/>
      <c r="T969" s="1043"/>
      <c r="U969" s="1041"/>
      <c r="V969" s="1043"/>
      <c r="W969" s="1041"/>
      <c r="X969" s="1043"/>
      <c r="Y969" s="1041"/>
      <c r="Z969" s="1043"/>
      <c r="AA969" s="1041"/>
      <c r="AB969" s="1043"/>
      <c r="AC969" s="1041"/>
      <c r="AD969" s="1043"/>
      <c r="AG969" s="481">
        <f t="shared" si="143"/>
        <v>0</v>
      </c>
      <c r="AH969" s="338">
        <f t="shared" si="144"/>
        <v>0</v>
      </c>
      <c r="AI969" s="294" t="str">
        <f>IF(AH969=0,"",
IF(SUM($AH$882:AH969)=1,AJ969,
IF($AH$1003&gt;SUM($AH$882:AH969),_xlfn.CONCAT(", ",AJ969),
IF($AH$1003=SUM($AH$882:AH969),_xlfn.CONCAT(" y ",AJ969)))))</f>
        <v/>
      </c>
      <c r="AJ969" s="368" t="s">
        <v>5258</v>
      </c>
      <c r="AK969" s="374">
        <f t="shared" si="145"/>
        <v>0</v>
      </c>
      <c r="AL969" s="375">
        <f t="shared" si="146"/>
        <v>0</v>
      </c>
      <c r="AM969" s="376">
        <f t="shared" si="147"/>
        <v>0</v>
      </c>
      <c r="AN969" s="482">
        <f t="shared" si="148"/>
        <v>0</v>
      </c>
      <c r="AO969" s="488">
        <f t="shared" si="149"/>
        <v>0</v>
      </c>
      <c r="AP969" s="492">
        <f t="shared" si="150"/>
        <v>0</v>
      </c>
      <c r="AQ969" s="490">
        <f t="shared" si="151"/>
        <v>0</v>
      </c>
      <c r="AR969" s="293">
        <f t="shared" si="153"/>
        <v>0</v>
      </c>
      <c r="AS969" s="294" t="str">
        <f>IF(AR969=0,"",
IF(SUM($AR$882:AR969)=1,AT969,
IF($AR$1003&gt;SUM($AR$882:AR969),_xlfn.CONCAT(", ",AT969),
IF($AR$1003=SUM($AR$882:AR969),_xlfn.CONCAT(" y ",AT969)))))</f>
        <v/>
      </c>
      <c r="AT969" s="89" t="s">
        <v>5258</v>
      </c>
      <c r="AV969" s="290">
        <f t="shared" si="154"/>
        <v>0</v>
      </c>
      <c r="AW969" s="293">
        <f t="shared" si="152"/>
        <v>0</v>
      </c>
      <c r="AX969" s="294" t="str">
        <f>IF(AW969=0,"",
IF(SUM($AW$882:AW969)=1,AY969,
IF($AW$1003&gt;SUM($AW$882:AW969),_xlfn.CONCAT(", ",AY969),
IF($AW$1003=SUM($AW$882:AW969),_xlfn.CONCAT(" y ",AY969)))))</f>
        <v/>
      </c>
      <c r="AY969" s="89" t="s">
        <v>5258</v>
      </c>
    </row>
    <row r="970" spans="1:51" ht="15" customHeight="1">
      <c r="A970" s="64"/>
      <c r="B970" s="11"/>
      <c r="C970" s="58" t="s">
        <v>5259</v>
      </c>
      <c r="D970" s="1020" t="str">
        <f>IF(CNGE_2025_M1_Secc5_Sub1!$D118="","",CNGE_2025_M1_Secc5_Sub1!$D118)</f>
        <v/>
      </c>
      <c r="E970" s="889"/>
      <c r="F970" s="889"/>
      <c r="G970" s="889"/>
      <c r="H970" s="889"/>
      <c r="I970" s="889"/>
      <c r="J970" s="889"/>
      <c r="K970" s="889"/>
      <c r="L970" s="889"/>
      <c r="M970" s="889"/>
      <c r="N970" s="890"/>
      <c r="O970" s="1041"/>
      <c r="P970" s="1043"/>
      <c r="Q970" s="1041"/>
      <c r="R970" s="1043"/>
      <c r="S970" s="1041"/>
      <c r="T970" s="1043"/>
      <c r="U970" s="1041"/>
      <c r="V970" s="1043"/>
      <c r="W970" s="1041"/>
      <c r="X970" s="1043"/>
      <c r="Y970" s="1041"/>
      <c r="Z970" s="1043"/>
      <c r="AA970" s="1041"/>
      <c r="AB970" s="1043"/>
      <c r="AC970" s="1041"/>
      <c r="AD970" s="1043"/>
      <c r="AG970" s="481">
        <f t="shared" si="143"/>
        <v>0</v>
      </c>
      <c r="AH970" s="338">
        <f t="shared" si="144"/>
        <v>0</v>
      </c>
      <c r="AI970" s="294" t="str">
        <f>IF(AH970=0,"",
IF(SUM($AH$882:AH970)=1,AJ970,
IF($AH$1003&gt;SUM($AH$882:AH970),_xlfn.CONCAT(", ",AJ970),
IF($AH$1003=SUM($AH$882:AH970),_xlfn.CONCAT(" y ",AJ970)))))</f>
        <v/>
      </c>
      <c r="AJ970" s="368" t="s">
        <v>5260</v>
      </c>
      <c r="AK970" s="374">
        <f t="shared" si="145"/>
        <v>0</v>
      </c>
      <c r="AL970" s="375">
        <f t="shared" si="146"/>
        <v>0</v>
      </c>
      <c r="AM970" s="376">
        <f t="shared" si="147"/>
        <v>0</v>
      </c>
      <c r="AN970" s="482">
        <f t="shared" si="148"/>
        <v>0</v>
      </c>
      <c r="AO970" s="488">
        <f t="shared" si="149"/>
        <v>0</v>
      </c>
      <c r="AP970" s="492">
        <f t="shared" si="150"/>
        <v>0</v>
      </c>
      <c r="AQ970" s="490">
        <f t="shared" si="151"/>
        <v>0</v>
      </c>
      <c r="AR970" s="293">
        <f t="shared" si="153"/>
        <v>0</v>
      </c>
      <c r="AS970" s="294" t="str">
        <f>IF(AR970=0,"",
IF(SUM($AR$882:AR970)=1,AT970,
IF($AR$1003&gt;SUM($AR$882:AR970),_xlfn.CONCAT(", ",AT970),
IF($AR$1003=SUM($AR$882:AR970),_xlfn.CONCAT(" y ",AT970)))))</f>
        <v/>
      </c>
      <c r="AT970" s="89" t="s">
        <v>5260</v>
      </c>
      <c r="AV970" s="290">
        <f t="shared" si="154"/>
        <v>0</v>
      </c>
      <c r="AW970" s="293">
        <f t="shared" si="152"/>
        <v>0</v>
      </c>
      <c r="AX970" s="294" t="str">
        <f>IF(AW970=0,"",
IF(SUM($AW$882:AW970)=1,AY970,
IF($AW$1003&gt;SUM($AW$882:AW970),_xlfn.CONCAT(", ",AY970),
IF($AW$1003=SUM($AW$882:AW970),_xlfn.CONCAT(" y ",AY970)))))</f>
        <v/>
      </c>
      <c r="AY970" s="89" t="s">
        <v>5260</v>
      </c>
    </row>
    <row r="971" spans="1:51" ht="15" customHeight="1">
      <c r="A971" s="64"/>
      <c r="B971" s="11"/>
      <c r="C971" s="58" t="s">
        <v>5261</v>
      </c>
      <c r="D971" s="1020" t="str">
        <f>IF(CNGE_2025_M1_Secc5_Sub1!$D119="","",CNGE_2025_M1_Secc5_Sub1!$D119)</f>
        <v/>
      </c>
      <c r="E971" s="889"/>
      <c r="F971" s="889"/>
      <c r="G971" s="889"/>
      <c r="H971" s="889"/>
      <c r="I971" s="889"/>
      <c r="J971" s="889"/>
      <c r="K971" s="889"/>
      <c r="L971" s="889"/>
      <c r="M971" s="889"/>
      <c r="N971" s="890"/>
      <c r="O971" s="1041"/>
      <c r="P971" s="1043"/>
      <c r="Q971" s="1041"/>
      <c r="R971" s="1043"/>
      <c r="S971" s="1041"/>
      <c r="T971" s="1043"/>
      <c r="U971" s="1041"/>
      <c r="V971" s="1043"/>
      <c r="W971" s="1041"/>
      <c r="X971" s="1043"/>
      <c r="Y971" s="1041"/>
      <c r="Z971" s="1043"/>
      <c r="AA971" s="1041"/>
      <c r="AB971" s="1043"/>
      <c r="AC971" s="1041"/>
      <c r="AD971" s="1043"/>
      <c r="AG971" s="481">
        <f t="shared" si="143"/>
        <v>0</v>
      </c>
      <c r="AH971" s="338">
        <f t="shared" si="144"/>
        <v>0</v>
      </c>
      <c r="AI971" s="294" t="str">
        <f>IF(AH971=0,"",
IF(SUM($AH$882:AH971)=1,AJ971,
IF($AH$1003&gt;SUM($AH$882:AH971),_xlfn.CONCAT(", ",AJ971),
IF($AH$1003=SUM($AH$882:AH971),_xlfn.CONCAT(" y ",AJ971)))))</f>
        <v/>
      </c>
      <c r="AJ971" s="368" t="s">
        <v>5262</v>
      </c>
      <c r="AK971" s="374">
        <f t="shared" si="145"/>
        <v>0</v>
      </c>
      <c r="AL971" s="375">
        <f t="shared" si="146"/>
        <v>0</v>
      </c>
      <c r="AM971" s="376">
        <f t="shared" si="147"/>
        <v>0</v>
      </c>
      <c r="AN971" s="482">
        <f t="shared" si="148"/>
        <v>0</v>
      </c>
      <c r="AO971" s="488">
        <f t="shared" si="149"/>
        <v>0</v>
      </c>
      <c r="AP971" s="492">
        <f t="shared" si="150"/>
        <v>0</v>
      </c>
      <c r="AQ971" s="490">
        <f t="shared" si="151"/>
        <v>0</v>
      </c>
      <c r="AR971" s="293">
        <f t="shared" si="153"/>
        <v>0</v>
      </c>
      <c r="AS971" s="294" t="str">
        <f>IF(AR971=0,"",
IF(SUM($AR$882:AR971)=1,AT971,
IF($AR$1003&gt;SUM($AR$882:AR971),_xlfn.CONCAT(", ",AT971),
IF($AR$1003=SUM($AR$882:AR971),_xlfn.CONCAT(" y ",AT971)))))</f>
        <v/>
      </c>
      <c r="AT971" s="89" t="s">
        <v>5262</v>
      </c>
      <c r="AV971" s="290">
        <f t="shared" si="154"/>
        <v>0</v>
      </c>
      <c r="AW971" s="293">
        <f t="shared" si="152"/>
        <v>0</v>
      </c>
      <c r="AX971" s="294" t="str">
        <f>IF(AW971=0,"",
IF(SUM($AW$882:AW971)=1,AY971,
IF($AW$1003&gt;SUM($AW$882:AW971),_xlfn.CONCAT(", ",AY971),
IF($AW$1003=SUM($AW$882:AW971),_xlfn.CONCAT(" y ",AY971)))))</f>
        <v/>
      </c>
      <c r="AY971" s="89" t="s">
        <v>5262</v>
      </c>
    </row>
    <row r="972" spans="1:51" ht="15" customHeight="1">
      <c r="A972" s="64"/>
      <c r="B972" s="11"/>
      <c r="C972" s="58" t="s">
        <v>5263</v>
      </c>
      <c r="D972" s="1020" t="str">
        <f>IF(CNGE_2025_M1_Secc5_Sub1!$D120="","",CNGE_2025_M1_Secc5_Sub1!$D120)</f>
        <v/>
      </c>
      <c r="E972" s="889"/>
      <c r="F972" s="889"/>
      <c r="G972" s="889"/>
      <c r="H972" s="889"/>
      <c r="I972" s="889"/>
      <c r="J972" s="889"/>
      <c r="K972" s="889"/>
      <c r="L972" s="889"/>
      <c r="M972" s="889"/>
      <c r="N972" s="890"/>
      <c r="O972" s="1041"/>
      <c r="P972" s="1043"/>
      <c r="Q972" s="1041"/>
      <c r="R972" s="1043"/>
      <c r="S972" s="1041"/>
      <c r="T972" s="1043"/>
      <c r="U972" s="1041"/>
      <c r="V972" s="1043"/>
      <c r="W972" s="1041"/>
      <c r="X972" s="1043"/>
      <c r="Y972" s="1041"/>
      <c r="Z972" s="1043"/>
      <c r="AA972" s="1041"/>
      <c r="AB972" s="1043"/>
      <c r="AC972" s="1041"/>
      <c r="AD972" s="1043"/>
      <c r="AG972" s="481">
        <f t="shared" si="143"/>
        <v>0</v>
      </c>
      <c r="AH972" s="338">
        <f t="shared" si="144"/>
        <v>0</v>
      </c>
      <c r="AI972" s="294" t="str">
        <f>IF(AH972=0,"",
IF(SUM($AH$882:AH972)=1,AJ972,
IF($AH$1003&gt;SUM($AH$882:AH972),_xlfn.CONCAT(", ",AJ972),
IF($AH$1003=SUM($AH$882:AH972),_xlfn.CONCAT(" y ",AJ972)))))</f>
        <v/>
      </c>
      <c r="AJ972" s="368" t="s">
        <v>5264</v>
      </c>
      <c r="AK972" s="374">
        <f t="shared" si="145"/>
        <v>0</v>
      </c>
      <c r="AL972" s="375">
        <f t="shared" si="146"/>
        <v>0</v>
      </c>
      <c r="AM972" s="376">
        <f t="shared" si="147"/>
        <v>0</v>
      </c>
      <c r="AN972" s="482">
        <f t="shared" si="148"/>
        <v>0</v>
      </c>
      <c r="AO972" s="488">
        <f t="shared" si="149"/>
        <v>0</v>
      </c>
      <c r="AP972" s="492">
        <f t="shared" si="150"/>
        <v>0</v>
      </c>
      <c r="AQ972" s="490">
        <f t="shared" si="151"/>
        <v>0</v>
      </c>
      <c r="AR972" s="293">
        <f t="shared" si="153"/>
        <v>0</v>
      </c>
      <c r="AS972" s="294" t="str">
        <f>IF(AR972=0,"",
IF(SUM($AR$882:AR972)=1,AT972,
IF($AR$1003&gt;SUM($AR$882:AR972),_xlfn.CONCAT(", ",AT972),
IF($AR$1003=SUM($AR$882:AR972),_xlfn.CONCAT(" y ",AT972)))))</f>
        <v/>
      </c>
      <c r="AT972" s="89" t="s">
        <v>5264</v>
      </c>
      <c r="AV972" s="290">
        <f t="shared" si="154"/>
        <v>0</v>
      </c>
      <c r="AW972" s="293">
        <f t="shared" si="152"/>
        <v>0</v>
      </c>
      <c r="AX972" s="294" t="str">
        <f>IF(AW972=0,"",
IF(SUM($AW$882:AW972)=1,AY972,
IF($AW$1003&gt;SUM($AW$882:AW972),_xlfn.CONCAT(", ",AY972),
IF($AW$1003=SUM($AW$882:AW972),_xlfn.CONCAT(" y ",AY972)))))</f>
        <v/>
      </c>
      <c r="AY972" s="89" t="s">
        <v>5264</v>
      </c>
    </row>
    <row r="973" spans="1:51" ht="15" customHeight="1">
      <c r="A973" s="64"/>
      <c r="B973" s="11"/>
      <c r="C973" s="58" t="s">
        <v>5265</v>
      </c>
      <c r="D973" s="1020" t="str">
        <f>IF(CNGE_2025_M1_Secc5_Sub1!$D121="","",CNGE_2025_M1_Secc5_Sub1!$D121)</f>
        <v/>
      </c>
      <c r="E973" s="889"/>
      <c r="F973" s="889"/>
      <c r="G973" s="889"/>
      <c r="H973" s="889"/>
      <c r="I973" s="889"/>
      <c r="J973" s="889"/>
      <c r="K973" s="889"/>
      <c r="L973" s="889"/>
      <c r="M973" s="889"/>
      <c r="N973" s="890"/>
      <c r="O973" s="1041"/>
      <c r="P973" s="1043"/>
      <c r="Q973" s="1041"/>
      <c r="R973" s="1043"/>
      <c r="S973" s="1041"/>
      <c r="T973" s="1043"/>
      <c r="U973" s="1041"/>
      <c r="V973" s="1043"/>
      <c r="W973" s="1041"/>
      <c r="X973" s="1043"/>
      <c r="Y973" s="1041"/>
      <c r="Z973" s="1043"/>
      <c r="AA973" s="1041"/>
      <c r="AB973" s="1043"/>
      <c r="AC973" s="1041"/>
      <c r="AD973" s="1043"/>
      <c r="AG973" s="481">
        <f t="shared" si="143"/>
        <v>0</v>
      </c>
      <c r="AH973" s="338">
        <f t="shared" si="144"/>
        <v>0</v>
      </c>
      <c r="AI973" s="294" t="str">
        <f>IF(AH973=0,"",
IF(SUM($AH$882:AH973)=1,AJ973,
IF($AH$1003&gt;SUM($AH$882:AH973),_xlfn.CONCAT(", ",AJ973),
IF($AH$1003=SUM($AH$882:AH973),_xlfn.CONCAT(" y ",AJ973)))))</f>
        <v/>
      </c>
      <c r="AJ973" s="368" t="s">
        <v>5266</v>
      </c>
      <c r="AK973" s="374">
        <f t="shared" si="145"/>
        <v>0</v>
      </c>
      <c r="AL973" s="375">
        <f t="shared" si="146"/>
        <v>0</v>
      </c>
      <c r="AM973" s="376">
        <f t="shared" si="147"/>
        <v>0</v>
      </c>
      <c r="AN973" s="482">
        <f t="shared" si="148"/>
        <v>0</v>
      </c>
      <c r="AO973" s="488">
        <f t="shared" si="149"/>
        <v>0</v>
      </c>
      <c r="AP973" s="492">
        <f t="shared" si="150"/>
        <v>0</v>
      </c>
      <c r="AQ973" s="490">
        <f t="shared" si="151"/>
        <v>0</v>
      </c>
      <c r="AR973" s="293">
        <f t="shared" si="153"/>
        <v>0</v>
      </c>
      <c r="AS973" s="294" t="str">
        <f>IF(AR973=0,"",
IF(SUM($AR$882:AR973)=1,AT973,
IF($AR$1003&gt;SUM($AR$882:AR973),_xlfn.CONCAT(", ",AT973),
IF($AR$1003=SUM($AR$882:AR973),_xlfn.CONCAT(" y ",AT973)))))</f>
        <v/>
      </c>
      <c r="AT973" s="89" t="s">
        <v>5266</v>
      </c>
      <c r="AV973" s="290">
        <f t="shared" si="154"/>
        <v>0</v>
      </c>
      <c r="AW973" s="293">
        <f t="shared" si="152"/>
        <v>0</v>
      </c>
      <c r="AX973" s="294" t="str">
        <f>IF(AW973=0,"",
IF(SUM($AW$882:AW973)=1,AY973,
IF($AW$1003&gt;SUM($AW$882:AW973),_xlfn.CONCAT(", ",AY973),
IF($AW$1003=SUM($AW$882:AW973),_xlfn.CONCAT(" y ",AY973)))))</f>
        <v/>
      </c>
      <c r="AY973" s="89" t="s">
        <v>5266</v>
      </c>
    </row>
    <row r="974" spans="1:51" ht="15" customHeight="1">
      <c r="A974" s="64"/>
      <c r="B974" s="11"/>
      <c r="C974" s="58" t="s">
        <v>5267</v>
      </c>
      <c r="D974" s="1020" t="str">
        <f>IF(CNGE_2025_M1_Secc5_Sub1!$D122="","",CNGE_2025_M1_Secc5_Sub1!$D122)</f>
        <v/>
      </c>
      <c r="E974" s="889"/>
      <c r="F974" s="889"/>
      <c r="G974" s="889"/>
      <c r="H974" s="889"/>
      <c r="I974" s="889"/>
      <c r="J974" s="889"/>
      <c r="K974" s="889"/>
      <c r="L974" s="889"/>
      <c r="M974" s="889"/>
      <c r="N974" s="890"/>
      <c r="O974" s="1041"/>
      <c r="P974" s="1043"/>
      <c r="Q974" s="1041"/>
      <c r="R974" s="1043"/>
      <c r="S974" s="1041"/>
      <c r="T974" s="1043"/>
      <c r="U974" s="1041"/>
      <c r="V974" s="1043"/>
      <c r="W974" s="1041"/>
      <c r="X974" s="1043"/>
      <c r="Y974" s="1041"/>
      <c r="Z974" s="1043"/>
      <c r="AA974" s="1041"/>
      <c r="AB974" s="1043"/>
      <c r="AC974" s="1041"/>
      <c r="AD974" s="1043"/>
      <c r="AG974" s="481">
        <f t="shared" si="143"/>
        <v>0</v>
      </c>
      <c r="AH974" s="338">
        <f t="shared" si="144"/>
        <v>0</v>
      </c>
      <c r="AI974" s="294" t="str">
        <f>IF(AH974=0,"",
IF(SUM($AH$882:AH974)=1,AJ974,
IF($AH$1003&gt;SUM($AH$882:AH974),_xlfn.CONCAT(", ",AJ974),
IF($AH$1003=SUM($AH$882:AH974),_xlfn.CONCAT(" y ",AJ974)))))</f>
        <v/>
      </c>
      <c r="AJ974" s="368" t="s">
        <v>5268</v>
      </c>
      <c r="AK974" s="374">
        <f t="shared" si="145"/>
        <v>0</v>
      </c>
      <c r="AL974" s="375">
        <f t="shared" si="146"/>
        <v>0</v>
      </c>
      <c r="AM974" s="376">
        <f t="shared" si="147"/>
        <v>0</v>
      </c>
      <c r="AN974" s="482">
        <f t="shared" si="148"/>
        <v>0</v>
      </c>
      <c r="AO974" s="488">
        <f t="shared" si="149"/>
        <v>0</v>
      </c>
      <c r="AP974" s="492">
        <f t="shared" si="150"/>
        <v>0</v>
      </c>
      <c r="AQ974" s="490">
        <f t="shared" si="151"/>
        <v>0</v>
      </c>
      <c r="AR974" s="293">
        <f t="shared" si="153"/>
        <v>0</v>
      </c>
      <c r="AS974" s="294" t="str">
        <f>IF(AR974=0,"",
IF(SUM($AR$882:AR974)=1,AT974,
IF($AR$1003&gt;SUM($AR$882:AR974),_xlfn.CONCAT(", ",AT974),
IF($AR$1003=SUM($AR$882:AR974),_xlfn.CONCAT(" y ",AT974)))))</f>
        <v/>
      </c>
      <c r="AT974" s="89" t="s">
        <v>5268</v>
      </c>
      <c r="AV974" s="290">
        <f t="shared" si="154"/>
        <v>0</v>
      </c>
      <c r="AW974" s="293">
        <f t="shared" si="152"/>
        <v>0</v>
      </c>
      <c r="AX974" s="294" t="str">
        <f>IF(AW974=0,"",
IF(SUM($AW$882:AW974)=1,AY974,
IF($AW$1003&gt;SUM($AW$882:AW974),_xlfn.CONCAT(", ",AY974),
IF($AW$1003=SUM($AW$882:AW974),_xlfn.CONCAT(" y ",AY974)))))</f>
        <v/>
      </c>
      <c r="AY974" s="89" t="s">
        <v>5268</v>
      </c>
    </row>
    <row r="975" spans="1:51" ht="15" customHeight="1">
      <c r="A975" s="64"/>
      <c r="B975" s="11"/>
      <c r="C975" s="58" t="s">
        <v>5269</v>
      </c>
      <c r="D975" s="1020" t="str">
        <f>IF(CNGE_2025_M1_Secc5_Sub1!$D123="","",CNGE_2025_M1_Secc5_Sub1!$D123)</f>
        <v/>
      </c>
      <c r="E975" s="889"/>
      <c r="F975" s="889"/>
      <c r="G975" s="889"/>
      <c r="H975" s="889"/>
      <c r="I975" s="889"/>
      <c r="J975" s="889"/>
      <c r="K975" s="889"/>
      <c r="L975" s="889"/>
      <c r="M975" s="889"/>
      <c r="N975" s="890"/>
      <c r="O975" s="1041"/>
      <c r="P975" s="1043"/>
      <c r="Q975" s="1041"/>
      <c r="R975" s="1043"/>
      <c r="S975" s="1041"/>
      <c r="T975" s="1043"/>
      <c r="U975" s="1041"/>
      <c r="V975" s="1043"/>
      <c r="W975" s="1041"/>
      <c r="X975" s="1043"/>
      <c r="Y975" s="1041"/>
      <c r="Z975" s="1043"/>
      <c r="AA975" s="1041"/>
      <c r="AB975" s="1043"/>
      <c r="AC975" s="1041"/>
      <c r="AD975" s="1043"/>
      <c r="AG975" s="481">
        <f t="shared" si="143"/>
        <v>0</v>
      </c>
      <c r="AH975" s="338">
        <f t="shared" si="144"/>
        <v>0</v>
      </c>
      <c r="AI975" s="294" t="str">
        <f>IF(AH975=0,"",
IF(SUM($AH$882:AH975)=1,AJ975,
IF($AH$1003&gt;SUM($AH$882:AH975),_xlfn.CONCAT(", ",AJ975),
IF($AH$1003=SUM($AH$882:AH975),_xlfn.CONCAT(" y ",AJ975)))))</f>
        <v/>
      </c>
      <c r="AJ975" s="368" t="s">
        <v>5270</v>
      </c>
      <c r="AK975" s="374">
        <f t="shared" si="145"/>
        <v>0</v>
      </c>
      <c r="AL975" s="375">
        <f t="shared" si="146"/>
        <v>0</v>
      </c>
      <c r="AM975" s="376">
        <f t="shared" si="147"/>
        <v>0</v>
      </c>
      <c r="AN975" s="482">
        <f t="shared" si="148"/>
        <v>0</v>
      </c>
      <c r="AO975" s="488">
        <f t="shared" si="149"/>
        <v>0</v>
      </c>
      <c r="AP975" s="492">
        <f t="shared" si="150"/>
        <v>0</v>
      </c>
      <c r="AQ975" s="490">
        <f t="shared" si="151"/>
        <v>0</v>
      </c>
      <c r="AR975" s="293">
        <f t="shared" si="153"/>
        <v>0</v>
      </c>
      <c r="AS975" s="294" t="str">
        <f>IF(AR975=0,"",
IF(SUM($AR$882:AR975)=1,AT975,
IF($AR$1003&gt;SUM($AR$882:AR975),_xlfn.CONCAT(", ",AT975),
IF($AR$1003=SUM($AR$882:AR975),_xlfn.CONCAT(" y ",AT975)))))</f>
        <v/>
      </c>
      <c r="AT975" s="89" t="s">
        <v>5270</v>
      </c>
      <c r="AV975" s="290">
        <f t="shared" si="154"/>
        <v>0</v>
      </c>
      <c r="AW975" s="293">
        <f t="shared" si="152"/>
        <v>0</v>
      </c>
      <c r="AX975" s="294" t="str">
        <f>IF(AW975=0,"",
IF(SUM($AW$882:AW975)=1,AY975,
IF($AW$1003&gt;SUM($AW$882:AW975),_xlfn.CONCAT(", ",AY975),
IF($AW$1003=SUM($AW$882:AW975),_xlfn.CONCAT(" y ",AY975)))))</f>
        <v/>
      </c>
      <c r="AY975" s="89" t="s">
        <v>5270</v>
      </c>
    </row>
    <row r="976" spans="1:51" ht="15" customHeight="1">
      <c r="A976" s="64"/>
      <c r="B976" s="11"/>
      <c r="C976" s="58" t="s">
        <v>5271</v>
      </c>
      <c r="D976" s="1020" t="str">
        <f>IF(CNGE_2025_M1_Secc5_Sub1!$D124="","",CNGE_2025_M1_Secc5_Sub1!$D124)</f>
        <v/>
      </c>
      <c r="E976" s="889"/>
      <c r="F976" s="889"/>
      <c r="G976" s="889"/>
      <c r="H976" s="889"/>
      <c r="I976" s="889"/>
      <c r="J976" s="889"/>
      <c r="K976" s="889"/>
      <c r="L976" s="889"/>
      <c r="M976" s="889"/>
      <c r="N976" s="890"/>
      <c r="O976" s="1041"/>
      <c r="P976" s="1043"/>
      <c r="Q976" s="1041"/>
      <c r="R976" s="1043"/>
      <c r="S976" s="1041"/>
      <c r="T976" s="1043"/>
      <c r="U976" s="1041"/>
      <c r="V976" s="1043"/>
      <c r="W976" s="1041"/>
      <c r="X976" s="1043"/>
      <c r="Y976" s="1041"/>
      <c r="Z976" s="1043"/>
      <c r="AA976" s="1041"/>
      <c r="AB976" s="1043"/>
      <c r="AC976" s="1041"/>
      <c r="AD976" s="1043"/>
      <c r="AG976" s="481">
        <f t="shared" si="143"/>
        <v>0</v>
      </c>
      <c r="AH976" s="338">
        <f t="shared" si="144"/>
        <v>0</v>
      </c>
      <c r="AI976" s="294" t="str">
        <f>IF(AH976=0,"",
IF(SUM($AH$882:AH976)=1,AJ976,
IF($AH$1003&gt;SUM($AH$882:AH976),_xlfn.CONCAT(", ",AJ976),
IF($AH$1003=SUM($AH$882:AH976),_xlfn.CONCAT(" y ",AJ976)))))</f>
        <v/>
      </c>
      <c r="AJ976" s="368" t="s">
        <v>5272</v>
      </c>
      <c r="AK976" s="374">
        <f t="shared" si="145"/>
        <v>0</v>
      </c>
      <c r="AL976" s="375">
        <f t="shared" si="146"/>
        <v>0</v>
      </c>
      <c r="AM976" s="376">
        <f t="shared" si="147"/>
        <v>0</v>
      </c>
      <c r="AN976" s="482">
        <f t="shared" si="148"/>
        <v>0</v>
      </c>
      <c r="AO976" s="488">
        <f t="shared" si="149"/>
        <v>0</v>
      </c>
      <c r="AP976" s="492">
        <f t="shared" si="150"/>
        <v>0</v>
      </c>
      <c r="AQ976" s="490">
        <f t="shared" si="151"/>
        <v>0</v>
      </c>
      <c r="AR976" s="293">
        <f t="shared" si="153"/>
        <v>0</v>
      </c>
      <c r="AS976" s="294" t="str">
        <f>IF(AR976=0,"",
IF(SUM($AR$882:AR976)=1,AT976,
IF($AR$1003&gt;SUM($AR$882:AR976),_xlfn.CONCAT(", ",AT976),
IF($AR$1003=SUM($AR$882:AR976),_xlfn.CONCAT(" y ",AT976)))))</f>
        <v/>
      </c>
      <c r="AT976" s="89" t="s">
        <v>5272</v>
      </c>
      <c r="AV976" s="290">
        <f t="shared" si="154"/>
        <v>0</v>
      </c>
      <c r="AW976" s="293">
        <f t="shared" si="152"/>
        <v>0</v>
      </c>
      <c r="AX976" s="294" t="str">
        <f>IF(AW976=0,"",
IF(SUM($AW$882:AW976)=1,AY976,
IF($AW$1003&gt;SUM($AW$882:AW976),_xlfn.CONCAT(", ",AY976),
IF($AW$1003=SUM($AW$882:AW976),_xlfn.CONCAT(" y ",AY976)))))</f>
        <v/>
      </c>
      <c r="AY976" s="89" t="s">
        <v>5272</v>
      </c>
    </row>
    <row r="977" spans="1:51" ht="15" customHeight="1">
      <c r="A977" s="64"/>
      <c r="B977" s="11"/>
      <c r="C977" s="58" t="s">
        <v>5273</v>
      </c>
      <c r="D977" s="1020" t="str">
        <f>IF(CNGE_2025_M1_Secc5_Sub1!$D125="","",CNGE_2025_M1_Secc5_Sub1!$D125)</f>
        <v/>
      </c>
      <c r="E977" s="889"/>
      <c r="F977" s="889"/>
      <c r="G977" s="889"/>
      <c r="H977" s="889"/>
      <c r="I977" s="889"/>
      <c r="J977" s="889"/>
      <c r="K977" s="889"/>
      <c r="L977" s="889"/>
      <c r="M977" s="889"/>
      <c r="N977" s="890"/>
      <c r="O977" s="1041"/>
      <c r="P977" s="1043"/>
      <c r="Q977" s="1041"/>
      <c r="R977" s="1043"/>
      <c r="S977" s="1041"/>
      <c r="T977" s="1043"/>
      <c r="U977" s="1041"/>
      <c r="V977" s="1043"/>
      <c r="W977" s="1041"/>
      <c r="X977" s="1043"/>
      <c r="Y977" s="1041"/>
      <c r="Z977" s="1043"/>
      <c r="AA977" s="1041"/>
      <c r="AB977" s="1043"/>
      <c r="AC977" s="1041"/>
      <c r="AD977" s="1043"/>
      <c r="AG977" s="481">
        <f t="shared" si="143"/>
        <v>0</v>
      </c>
      <c r="AH977" s="338">
        <f t="shared" si="144"/>
        <v>0</v>
      </c>
      <c r="AI977" s="294" t="str">
        <f>IF(AH977=0,"",
IF(SUM($AH$882:AH977)=1,AJ977,
IF($AH$1003&gt;SUM($AH$882:AH977),_xlfn.CONCAT(", ",AJ977),
IF($AH$1003=SUM($AH$882:AH977),_xlfn.CONCAT(" y ",AJ977)))))</f>
        <v/>
      </c>
      <c r="AJ977" s="368" t="s">
        <v>5274</v>
      </c>
      <c r="AK977" s="374">
        <f t="shared" si="145"/>
        <v>0</v>
      </c>
      <c r="AL977" s="375">
        <f t="shared" si="146"/>
        <v>0</v>
      </c>
      <c r="AM977" s="376">
        <f t="shared" si="147"/>
        <v>0</v>
      </c>
      <c r="AN977" s="482">
        <f t="shared" si="148"/>
        <v>0</v>
      </c>
      <c r="AO977" s="488">
        <f t="shared" si="149"/>
        <v>0</v>
      </c>
      <c r="AP977" s="492">
        <f t="shared" si="150"/>
        <v>0</v>
      </c>
      <c r="AQ977" s="490">
        <f t="shared" si="151"/>
        <v>0</v>
      </c>
      <c r="AR977" s="293">
        <f t="shared" si="153"/>
        <v>0</v>
      </c>
      <c r="AS977" s="294" t="str">
        <f>IF(AR977=0,"",
IF(SUM($AR$882:AR977)=1,AT977,
IF($AR$1003&gt;SUM($AR$882:AR977),_xlfn.CONCAT(", ",AT977),
IF($AR$1003=SUM($AR$882:AR977),_xlfn.CONCAT(" y ",AT977)))))</f>
        <v/>
      </c>
      <c r="AT977" s="89" t="s">
        <v>5274</v>
      </c>
      <c r="AV977" s="290">
        <f t="shared" si="154"/>
        <v>0</v>
      </c>
      <c r="AW977" s="293">
        <f t="shared" si="152"/>
        <v>0</v>
      </c>
      <c r="AX977" s="294" t="str">
        <f>IF(AW977=0,"",
IF(SUM($AW$882:AW977)=1,AY977,
IF($AW$1003&gt;SUM($AW$882:AW977),_xlfn.CONCAT(", ",AY977),
IF($AW$1003=SUM($AW$882:AW977),_xlfn.CONCAT(" y ",AY977)))))</f>
        <v/>
      </c>
      <c r="AY977" s="89" t="s">
        <v>5274</v>
      </c>
    </row>
    <row r="978" spans="1:51" ht="15" customHeight="1">
      <c r="A978" s="64"/>
      <c r="B978" s="11"/>
      <c r="C978" s="58" t="s">
        <v>5275</v>
      </c>
      <c r="D978" s="1020" t="str">
        <f>IF(CNGE_2025_M1_Secc5_Sub1!$D126="","",CNGE_2025_M1_Secc5_Sub1!$D126)</f>
        <v/>
      </c>
      <c r="E978" s="889"/>
      <c r="F978" s="889"/>
      <c r="G978" s="889"/>
      <c r="H978" s="889"/>
      <c r="I978" s="889"/>
      <c r="J978" s="889"/>
      <c r="K978" s="889"/>
      <c r="L978" s="889"/>
      <c r="M978" s="889"/>
      <c r="N978" s="890"/>
      <c r="O978" s="1041"/>
      <c r="P978" s="1043"/>
      <c r="Q978" s="1041"/>
      <c r="R978" s="1043"/>
      <c r="S978" s="1041"/>
      <c r="T978" s="1043"/>
      <c r="U978" s="1041"/>
      <c r="V978" s="1043"/>
      <c r="W978" s="1041"/>
      <c r="X978" s="1043"/>
      <c r="Y978" s="1041"/>
      <c r="Z978" s="1043"/>
      <c r="AA978" s="1041"/>
      <c r="AB978" s="1043"/>
      <c r="AC978" s="1041"/>
      <c r="AD978" s="1043"/>
      <c r="AG978" s="481">
        <f t="shared" ref="AG978:AG1002" si="155">IF(OR(O978="NS",Q978="NS",S978="NS",U978="NS",W978="NS",Y978="NS",AA978="NS",AC978="NS"),0,IF(AND(O978="NA",Q978="NA",S978="NA",U978="NA",W978="NA",Y978="NA",AA978="NA",AC978="NA"),0,IF(O978&lt;=SUM(Q978:AD978),0,1)))</f>
        <v>0</v>
      </c>
      <c r="AH978" s="338">
        <f t="shared" ref="AH978:AH1002" si="156">IF(SUM(AG978)=0,0,1)</f>
        <v>0</v>
      </c>
      <c r="AI978" s="294" t="str">
        <f>IF(AH978=0,"",
IF(SUM($AH$882:AH978)=1,AJ978,
IF($AH$1003&gt;SUM($AH$882:AH978),_xlfn.CONCAT(", ",AJ978),
IF($AH$1003=SUM($AH$882:AH978),_xlfn.CONCAT(" y ",AJ978)))))</f>
        <v/>
      </c>
      <c r="AJ978" s="368" t="s">
        <v>5276</v>
      </c>
      <c r="AK978" s="374">
        <f t="shared" ref="AK978:AK1002" si="157">IF(OR(Q978="NS",$O978="NS"),0,IF(AND(Q978="NA",$O978="NA"),0,IF(Q978&lt;=$O978,0,1)))</f>
        <v>0</v>
      </c>
      <c r="AL978" s="375">
        <f t="shared" ref="AL978:AL1002" si="158">IF(OR(S978="NS",$O978="NS"),0,IF(AND(S978="NA",$O978="NA"),0,IF(S978&lt;=$O978,0,1)))</f>
        <v>0</v>
      </c>
      <c r="AM978" s="376">
        <f t="shared" ref="AM978:AM1002" si="159">IF(OR(U978="NS",$O978="NS"),0,IF(AND(U978="NA",$O978="NA"),0,IF(U978&lt;=$O978,0,1)))</f>
        <v>0</v>
      </c>
      <c r="AN978" s="482">
        <f t="shared" ref="AN978:AN1002" si="160">IF(OR(W978="NS",$O978="NS"),0,IF(AND(W978="NA",$O978="NA"),0,IF(W978&lt;=$O978,0,1)))</f>
        <v>0</v>
      </c>
      <c r="AO978" s="488">
        <f t="shared" ref="AO978:AO1002" si="161">IF(OR(Y978="NS",$O978="NS"),0,IF(AND(Y978="NA",$O978="NA"),0,IF(Y978&lt;=$O978,0,1)))</f>
        <v>0</v>
      </c>
      <c r="AP978" s="492">
        <f t="shared" ref="AP978:AP1002" si="162">IF(OR(AA978="NS",$O978="NS"),0,IF(AND(AA978="NA",$O978="NA"),0,IF(AA978&lt;=$O978,0,1)))</f>
        <v>0</v>
      </c>
      <c r="AQ978" s="490">
        <f t="shared" ref="AQ978:AQ1002" si="163">IF(OR(AC978="NS",$O978="NS"),0,IF(AND(AC978="NA",$O978="NA"),0,IF(AC978&lt;=$O978,0,1)))</f>
        <v>0</v>
      </c>
      <c r="AR978" s="293">
        <f t="shared" si="153"/>
        <v>0</v>
      </c>
      <c r="AS978" s="294" t="str">
        <f>IF(AR978=0,"",
IF(SUM($AR$882:AR978)=1,AT978,
IF($AR$1003&gt;SUM($AR$882:AR978),_xlfn.CONCAT(", ",AT978),
IF($AR$1003=SUM($AR$882:AR978),_xlfn.CONCAT(" y ",AT978)))))</f>
        <v/>
      </c>
      <c r="AT978" s="89" t="s">
        <v>5276</v>
      </c>
      <c r="AV978" s="290">
        <f t="shared" si="154"/>
        <v>0</v>
      </c>
      <c r="AW978" s="293">
        <f t="shared" ref="AW978:AW1002" si="164">IF(AV978=0,0,1)</f>
        <v>0</v>
      </c>
      <c r="AX978" s="294" t="str">
        <f>IF(AW978=0,"",
IF(SUM($AW$882:AW978)=1,AY978,
IF($AW$1003&gt;SUM($AW$882:AW978),_xlfn.CONCAT(", ",AY978),
IF($AW$1003=SUM($AW$882:AW978),_xlfn.CONCAT(" y ",AY978)))))</f>
        <v/>
      </c>
      <c r="AY978" s="89" t="s">
        <v>5276</v>
      </c>
    </row>
    <row r="979" spans="1:51" ht="15" customHeight="1">
      <c r="A979" s="64"/>
      <c r="B979" s="11"/>
      <c r="C979" s="58" t="s">
        <v>5277</v>
      </c>
      <c r="D979" s="1020" t="str">
        <f>IF(CNGE_2025_M1_Secc5_Sub1!$D127="","",CNGE_2025_M1_Secc5_Sub1!$D127)</f>
        <v/>
      </c>
      <c r="E979" s="889"/>
      <c r="F979" s="889"/>
      <c r="G979" s="889"/>
      <c r="H979" s="889"/>
      <c r="I979" s="889"/>
      <c r="J979" s="889"/>
      <c r="K979" s="889"/>
      <c r="L979" s="889"/>
      <c r="M979" s="889"/>
      <c r="N979" s="890"/>
      <c r="O979" s="1041"/>
      <c r="P979" s="1043"/>
      <c r="Q979" s="1041"/>
      <c r="R979" s="1043"/>
      <c r="S979" s="1041"/>
      <c r="T979" s="1043"/>
      <c r="U979" s="1041"/>
      <c r="V979" s="1043"/>
      <c r="W979" s="1041"/>
      <c r="X979" s="1043"/>
      <c r="Y979" s="1041"/>
      <c r="Z979" s="1043"/>
      <c r="AA979" s="1041"/>
      <c r="AB979" s="1043"/>
      <c r="AC979" s="1041"/>
      <c r="AD979" s="1043"/>
      <c r="AG979" s="481">
        <f t="shared" si="155"/>
        <v>0</v>
      </c>
      <c r="AH979" s="338">
        <f t="shared" si="156"/>
        <v>0</v>
      </c>
      <c r="AI979" s="294" t="str">
        <f>IF(AH979=0,"",
IF(SUM($AH$882:AH979)=1,AJ979,
IF($AH$1003&gt;SUM($AH$882:AH979),_xlfn.CONCAT(", ",AJ979),
IF($AH$1003=SUM($AH$882:AH979),_xlfn.CONCAT(" y ",AJ979)))))</f>
        <v/>
      </c>
      <c r="AJ979" s="368" t="s">
        <v>5278</v>
      </c>
      <c r="AK979" s="374">
        <f t="shared" si="157"/>
        <v>0</v>
      </c>
      <c r="AL979" s="375">
        <f t="shared" si="158"/>
        <v>0</v>
      </c>
      <c r="AM979" s="376">
        <f t="shared" si="159"/>
        <v>0</v>
      </c>
      <c r="AN979" s="482">
        <f t="shared" si="160"/>
        <v>0</v>
      </c>
      <c r="AO979" s="488">
        <f t="shared" si="161"/>
        <v>0</v>
      </c>
      <c r="AP979" s="492">
        <f t="shared" si="162"/>
        <v>0</v>
      </c>
      <c r="AQ979" s="490">
        <f t="shared" si="163"/>
        <v>0</v>
      </c>
      <c r="AR979" s="293">
        <f t="shared" si="153"/>
        <v>0</v>
      </c>
      <c r="AS979" s="294" t="str">
        <f>IF(AR979=0,"",
IF(SUM($AR$882:AR979)=1,AT979,
IF($AR$1003&gt;SUM($AR$882:AR979),_xlfn.CONCAT(", ",AT979),
IF($AR$1003=SUM($AR$882:AR979),_xlfn.CONCAT(" y ",AT979)))))</f>
        <v/>
      </c>
      <c r="AT979" s="89" t="s">
        <v>5278</v>
      </c>
      <c r="AV979" s="290">
        <f t="shared" ref="AV979:AV1002" si="165">IF(AND(COUNTBLANK(D979)=0,COUNTA(O979:AD979)=8),0,IF(AND(COUNTBLANK(D979)=1,COUNTA(O979:AD979)=0),0,1))</f>
        <v>0</v>
      </c>
      <c r="AW979" s="293">
        <f t="shared" si="164"/>
        <v>0</v>
      </c>
      <c r="AX979" s="294" t="str">
        <f>IF(AW979=0,"",
IF(SUM($AW$882:AW979)=1,AY979,
IF($AW$1003&gt;SUM($AW$882:AW979),_xlfn.CONCAT(", ",AY979),
IF($AW$1003=SUM($AW$882:AW979),_xlfn.CONCAT(" y ",AY979)))))</f>
        <v/>
      </c>
      <c r="AY979" s="89" t="s">
        <v>5278</v>
      </c>
    </row>
    <row r="980" spans="1:51" ht="15" customHeight="1">
      <c r="A980" s="64"/>
      <c r="B980" s="11"/>
      <c r="C980" s="58" t="s">
        <v>5279</v>
      </c>
      <c r="D980" s="1020" t="str">
        <f>IF(CNGE_2025_M1_Secc5_Sub1!$D128="","",CNGE_2025_M1_Secc5_Sub1!$D128)</f>
        <v/>
      </c>
      <c r="E980" s="889"/>
      <c r="F980" s="889"/>
      <c r="G980" s="889"/>
      <c r="H980" s="889"/>
      <c r="I980" s="889"/>
      <c r="J980" s="889"/>
      <c r="K980" s="889"/>
      <c r="L980" s="889"/>
      <c r="M980" s="889"/>
      <c r="N980" s="890"/>
      <c r="O980" s="1041"/>
      <c r="P980" s="1043"/>
      <c r="Q980" s="1041"/>
      <c r="R980" s="1043"/>
      <c r="S980" s="1041"/>
      <c r="T980" s="1043"/>
      <c r="U980" s="1041"/>
      <c r="V980" s="1043"/>
      <c r="W980" s="1041"/>
      <c r="X980" s="1043"/>
      <c r="Y980" s="1041"/>
      <c r="Z980" s="1043"/>
      <c r="AA980" s="1041"/>
      <c r="AB980" s="1043"/>
      <c r="AC980" s="1041"/>
      <c r="AD980" s="1043"/>
      <c r="AG980" s="481">
        <f t="shared" si="155"/>
        <v>0</v>
      </c>
      <c r="AH980" s="338">
        <f t="shared" si="156"/>
        <v>0</v>
      </c>
      <c r="AI980" s="294" t="str">
        <f>IF(AH980=0,"",
IF(SUM($AH$882:AH980)=1,AJ980,
IF($AH$1003&gt;SUM($AH$882:AH980),_xlfn.CONCAT(", ",AJ980),
IF($AH$1003=SUM($AH$882:AH980),_xlfn.CONCAT(" y ",AJ980)))))</f>
        <v/>
      </c>
      <c r="AJ980" s="368" t="s">
        <v>5280</v>
      </c>
      <c r="AK980" s="374">
        <f t="shared" si="157"/>
        <v>0</v>
      </c>
      <c r="AL980" s="375">
        <f t="shared" si="158"/>
        <v>0</v>
      </c>
      <c r="AM980" s="376">
        <f t="shared" si="159"/>
        <v>0</v>
      </c>
      <c r="AN980" s="482">
        <f t="shared" si="160"/>
        <v>0</v>
      </c>
      <c r="AO980" s="488">
        <f t="shared" si="161"/>
        <v>0</v>
      </c>
      <c r="AP980" s="492">
        <f t="shared" si="162"/>
        <v>0</v>
      </c>
      <c r="AQ980" s="490">
        <f t="shared" si="163"/>
        <v>0</v>
      </c>
      <c r="AR980" s="293">
        <f t="shared" si="153"/>
        <v>0</v>
      </c>
      <c r="AS980" s="294" t="str">
        <f>IF(AR980=0,"",
IF(SUM($AR$882:AR980)=1,AT980,
IF($AR$1003&gt;SUM($AR$882:AR980),_xlfn.CONCAT(", ",AT980),
IF($AR$1003=SUM($AR$882:AR980),_xlfn.CONCAT(" y ",AT980)))))</f>
        <v/>
      </c>
      <c r="AT980" s="89" t="s">
        <v>5280</v>
      </c>
      <c r="AV980" s="290">
        <f t="shared" si="165"/>
        <v>0</v>
      </c>
      <c r="AW980" s="293">
        <f t="shared" si="164"/>
        <v>0</v>
      </c>
      <c r="AX980" s="294" t="str">
        <f>IF(AW980=0,"",
IF(SUM($AW$882:AW980)=1,AY980,
IF($AW$1003&gt;SUM($AW$882:AW980),_xlfn.CONCAT(", ",AY980),
IF($AW$1003=SUM($AW$882:AW980),_xlfn.CONCAT(" y ",AY980)))))</f>
        <v/>
      </c>
      <c r="AY980" s="89" t="s">
        <v>5280</v>
      </c>
    </row>
    <row r="981" spans="1:51" ht="15" customHeight="1">
      <c r="A981" s="64"/>
      <c r="B981" s="11"/>
      <c r="C981" s="58" t="s">
        <v>5281</v>
      </c>
      <c r="D981" s="1020" t="str">
        <f>IF(CNGE_2025_M1_Secc5_Sub1!$D129="","",CNGE_2025_M1_Secc5_Sub1!$D129)</f>
        <v/>
      </c>
      <c r="E981" s="889"/>
      <c r="F981" s="889"/>
      <c r="G981" s="889"/>
      <c r="H981" s="889"/>
      <c r="I981" s="889"/>
      <c r="J981" s="889"/>
      <c r="K981" s="889"/>
      <c r="L981" s="889"/>
      <c r="M981" s="889"/>
      <c r="N981" s="890"/>
      <c r="O981" s="1041"/>
      <c r="P981" s="1043"/>
      <c r="Q981" s="1041"/>
      <c r="R981" s="1043"/>
      <c r="S981" s="1041"/>
      <c r="T981" s="1043"/>
      <c r="U981" s="1041"/>
      <c r="V981" s="1043"/>
      <c r="W981" s="1041"/>
      <c r="X981" s="1043"/>
      <c r="Y981" s="1041"/>
      <c r="Z981" s="1043"/>
      <c r="AA981" s="1041"/>
      <c r="AB981" s="1043"/>
      <c r="AC981" s="1041"/>
      <c r="AD981" s="1043"/>
      <c r="AG981" s="481">
        <f t="shared" si="155"/>
        <v>0</v>
      </c>
      <c r="AH981" s="338">
        <f t="shared" si="156"/>
        <v>0</v>
      </c>
      <c r="AI981" s="294" t="str">
        <f>IF(AH981=0,"",
IF(SUM($AH$882:AH981)=1,AJ981,
IF($AH$1003&gt;SUM($AH$882:AH981),_xlfn.CONCAT(", ",AJ981),
IF($AH$1003=SUM($AH$882:AH981),_xlfn.CONCAT(" y ",AJ981)))))</f>
        <v/>
      </c>
      <c r="AJ981" s="368" t="s">
        <v>5282</v>
      </c>
      <c r="AK981" s="374">
        <f t="shared" si="157"/>
        <v>0</v>
      </c>
      <c r="AL981" s="375">
        <f t="shared" si="158"/>
        <v>0</v>
      </c>
      <c r="AM981" s="376">
        <f t="shared" si="159"/>
        <v>0</v>
      </c>
      <c r="AN981" s="482">
        <f t="shared" si="160"/>
        <v>0</v>
      </c>
      <c r="AO981" s="488">
        <f t="shared" si="161"/>
        <v>0</v>
      </c>
      <c r="AP981" s="492">
        <f t="shared" si="162"/>
        <v>0</v>
      </c>
      <c r="AQ981" s="490">
        <f t="shared" si="163"/>
        <v>0</v>
      </c>
      <c r="AR981" s="293">
        <f t="shared" si="153"/>
        <v>0</v>
      </c>
      <c r="AS981" s="294" t="str">
        <f>IF(AR981=0,"",
IF(SUM($AR$882:AR981)=1,AT981,
IF($AR$1003&gt;SUM($AR$882:AR981),_xlfn.CONCAT(", ",AT981),
IF($AR$1003=SUM($AR$882:AR981),_xlfn.CONCAT(" y ",AT981)))))</f>
        <v/>
      </c>
      <c r="AT981" s="89" t="s">
        <v>5282</v>
      </c>
      <c r="AV981" s="290">
        <f t="shared" si="165"/>
        <v>0</v>
      </c>
      <c r="AW981" s="293">
        <f t="shared" si="164"/>
        <v>0</v>
      </c>
      <c r="AX981" s="294" t="str">
        <f>IF(AW981=0,"",
IF(SUM($AW$882:AW981)=1,AY981,
IF($AW$1003&gt;SUM($AW$882:AW981),_xlfn.CONCAT(", ",AY981),
IF($AW$1003=SUM($AW$882:AW981),_xlfn.CONCAT(" y ",AY981)))))</f>
        <v/>
      </c>
      <c r="AY981" s="89" t="s">
        <v>5282</v>
      </c>
    </row>
    <row r="982" spans="1:51" ht="15" customHeight="1">
      <c r="A982" s="64"/>
      <c r="B982" s="11"/>
      <c r="C982" s="58" t="s">
        <v>5283</v>
      </c>
      <c r="D982" s="1020" t="str">
        <f>IF(CNGE_2025_M1_Secc5_Sub1!$D130="","",CNGE_2025_M1_Secc5_Sub1!$D130)</f>
        <v/>
      </c>
      <c r="E982" s="889"/>
      <c r="F982" s="889"/>
      <c r="G982" s="889"/>
      <c r="H982" s="889"/>
      <c r="I982" s="889"/>
      <c r="J982" s="889"/>
      <c r="K982" s="889"/>
      <c r="L982" s="889"/>
      <c r="M982" s="889"/>
      <c r="N982" s="890"/>
      <c r="O982" s="1041"/>
      <c r="P982" s="1043"/>
      <c r="Q982" s="1041"/>
      <c r="R982" s="1043"/>
      <c r="S982" s="1041"/>
      <c r="T982" s="1043"/>
      <c r="U982" s="1041"/>
      <c r="V982" s="1043"/>
      <c r="W982" s="1041"/>
      <c r="X982" s="1043"/>
      <c r="Y982" s="1041"/>
      <c r="Z982" s="1043"/>
      <c r="AA982" s="1041"/>
      <c r="AB982" s="1043"/>
      <c r="AC982" s="1041"/>
      <c r="AD982" s="1043"/>
      <c r="AG982" s="481">
        <f t="shared" si="155"/>
        <v>0</v>
      </c>
      <c r="AH982" s="338">
        <f t="shared" si="156"/>
        <v>0</v>
      </c>
      <c r="AI982" s="294" t="str">
        <f>IF(AH982=0,"",
IF(SUM($AH$882:AH982)=1,AJ982,
IF($AH$1003&gt;SUM($AH$882:AH982),_xlfn.CONCAT(", ",AJ982),
IF($AH$1003=SUM($AH$882:AH982),_xlfn.CONCAT(" y ",AJ982)))))</f>
        <v/>
      </c>
      <c r="AJ982" s="368" t="s">
        <v>5284</v>
      </c>
      <c r="AK982" s="374">
        <f t="shared" si="157"/>
        <v>0</v>
      </c>
      <c r="AL982" s="375">
        <f t="shared" si="158"/>
        <v>0</v>
      </c>
      <c r="AM982" s="376">
        <f t="shared" si="159"/>
        <v>0</v>
      </c>
      <c r="AN982" s="482">
        <f t="shared" si="160"/>
        <v>0</v>
      </c>
      <c r="AO982" s="488">
        <f t="shared" si="161"/>
        <v>0</v>
      </c>
      <c r="AP982" s="492">
        <f t="shared" si="162"/>
        <v>0</v>
      </c>
      <c r="AQ982" s="490">
        <f t="shared" si="163"/>
        <v>0</v>
      </c>
      <c r="AR982" s="293">
        <f t="shared" si="153"/>
        <v>0</v>
      </c>
      <c r="AS982" s="294" t="str">
        <f>IF(AR982=0,"",
IF(SUM($AR$882:AR982)=1,AT982,
IF($AR$1003&gt;SUM($AR$882:AR982),_xlfn.CONCAT(", ",AT982),
IF($AR$1003=SUM($AR$882:AR982),_xlfn.CONCAT(" y ",AT982)))))</f>
        <v/>
      </c>
      <c r="AT982" s="89" t="s">
        <v>5284</v>
      </c>
      <c r="AV982" s="290">
        <f t="shared" si="165"/>
        <v>0</v>
      </c>
      <c r="AW982" s="293">
        <f t="shared" si="164"/>
        <v>0</v>
      </c>
      <c r="AX982" s="294" t="str">
        <f>IF(AW982=0,"",
IF(SUM($AW$882:AW982)=1,AY982,
IF($AW$1003&gt;SUM($AW$882:AW982),_xlfn.CONCAT(", ",AY982),
IF($AW$1003=SUM($AW$882:AW982),_xlfn.CONCAT(" y ",AY982)))))</f>
        <v/>
      </c>
      <c r="AY982" s="89" t="s">
        <v>5284</v>
      </c>
    </row>
    <row r="983" spans="1:51" ht="15" customHeight="1">
      <c r="A983" s="64"/>
      <c r="B983" s="11"/>
      <c r="C983" s="61" t="s">
        <v>5285</v>
      </c>
      <c r="D983" s="1020" t="str">
        <f>IF(CNGE_2025_M1_Secc5_Sub1!$D131="","",CNGE_2025_M1_Secc5_Sub1!$D131)</f>
        <v/>
      </c>
      <c r="E983" s="889"/>
      <c r="F983" s="889"/>
      <c r="G983" s="889"/>
      <c r="H983" s="889"/>
      <c r="I983" s="889"/>
      <c r="J983" s="889"/>
      <c r="K983" s="889"/>
      <c r="L983" s="889"/>
      <c r="M983" s="889"/>
      <c r="N983" s="890"/>
      <c r="O983" s="1041"/>
      <c r="P983" s="1043"/>
      <c r="Q983" s="1041"/>
      <c r="R983" s="1043"/>
      <c r="S983" s="1041"/>
      <c r="T983" s="1043"/>
      <c r="U983" s="1041"/>
      <c r="V983" s="1043"/>
      <c r="W983" s="1041"/>
      <c r="X983" s="1043"/>
      <c r="Y983" s="1041"/>
      <c r="Z983" s="1043"/>
      <c r="AA983" s="1041"/>
      <c r="AB983" s="1043"/>
      <c r="AC983" s="1041"/>
      <c r="AD983" s="1043"/>
      <c r="AG983" s="481">
        <f t="shared" si="155"/>
        <v>0</v>
      </c>
      <c r="AH983" s="338">
        <f t="shared" si="156"/>
        <v>0</v>
      </c>
      <c r="AI983" s="294" t="str">
        <f>IF(AH983=0,"",
IF(SUM($AH$882:AH983)=1,AJ983,
IF($AH$1003&gt;SUM($AH$882:AH983),_xlfn.CONCAT(", ",AJ983),
IF($AH$1003=SUM($AH$882:AH983),_xlfn.CONCAT(" y ",AJ983)))))</f>
        <v/>
      </c>
      <c r="AJ983" s="368" t="s">
        <v>5286</v>
      </c>
      <c r="AK983" s="374">
        <f t="shared" si="157"/>
        <v>0</v>
      </c>
      <c r="AL983" s="375">
        <f t="shared" si="158"/>
        <v>0</v>
      </c>
      <c r="AM983" s="376">
        <f t="shared" si="159"/>
        <v>0</v>
      </c>
      <c r="AN983" s="482">
        <f t="shared" si="160"/>
        <v>0</v>
      </c>
      <c r="AO983" s="488">
        <f t="shared" si="161"/>
        <v>0</v>
      </c>
      <c r="AP983" s="492">
        <f t="shared" si="162"/>
        <v>0</v>
      </c>
      <c r="AQ983" s="490">
        <f t="shared" si="163"/>
        <v>0</v>
      </c>
      <c r="AR983" s="293">
        <f t="shared" si="153"/>
        <v>0</v>
      </c>
      <c r="AS983" s="294" t="str">
        <f>IF(AR983=0,"",
IF(SUM($AR$882:AR983)=1,AT983,
IF($AR$1003&gt;SUM($AR$882:AR983),_xlfn.CONCAT(", ",AT983),
IF($AR$1003=SUM($AR$882:AR983),_xlfn.CONCAT(" y ",AT983)))))</f>
        <v/>
      </c>
      <c r="AT983" s="89" t="s">
        <v>5286</v>
      </c>
      <c r="AV983" s="290">
        <f t="shared" si="165"/>
        <v>0</v>
      </c>
      <c r="AW983" s="293">
        <f t="shared" si="164"/>
        <v>0</v>
      </c>
      <c r="AX983" s="294" t="str">
        <f>IF(AW983=0,"",
IF(SUM($AW$882:AW983)=1,AY983,
IF($AW$1003&gt;SUM($AW$882:AW983),_xlfn.CONCAT(", ",AY983),
IF($AW$1003=SUM($AW$882:AW983),_xlfn.CONCAT(" y ",AY983)))))</f>
        <v/>
      </c>
      <c r="AY983" s="89" t="s">
        <v>5286</v>
      </c>
    </row>
    <row r="984" spans="1:51" ht="15" customHeight="1">
      <c r="A984" s="64"/>
      <c r="B984" s="11"/>
      <c r="C984" s="61" t="s">
        <v>5287</v>
      </c>
      <c r="D984" s="1020" t="str">
        <f>IF(CNGE_2025_M1_Secc5_Sub1!$D132="","",CNGE_2025_M1_Secc5_Sub1!$D132)</f>
        <v/>
      </c>
      <c r="E984" s="889"/>
      <c r="F984" s="889"/>
      <c r="G984" s="889"/>
      <c r="H984" s="889"/>
      <c r="I984" s="889"/>
      <c r="J984" s="889"/>
      <c r="K984" s="889"/>
      <c r="L984" s="889"/>
      <c r="M984" s="889"/>
      <c r="N984" s="890"/>
      <c r="O984" s="1041"/>
      <c r="P984" s="1043"/>
      <c r="Q984" s="1041"/>
      <c r="R984" s="1043"/>
      <c r="S984" s="1041"/>
      <c r="T984" s="1043"/>
      <c r="U984" s="1041"/>
      <c r="V984" s="1043"/>
      <c r="W984" s="1041"/>
      <c r="X984" s="1043"/>
      <c r="Y984" s="1041"/>
      <c r="Z984" s="1043"/>
      <c r="AA984" s="1041"/>
      <c r="AB984" s="1043"/>
      <c r="AC984" s="1041"/>
      <c r="AD984" s="1043"/>
      <c r="AG984" s="481">
        <f t="shared" si="155"/>
        <v>0</v>
      </c>
      <c r="AH984" s="338">
        <f t="shared" si="156"/>
        <v>0</v>
      </c>
      <c r="AI984" s="294" t="str">
        <f>IF(AH984=0,"",
IF(SUM($AH$882:AH984)=1,AJ984,
IF($AH$1003&gt;SUM($AH$882:AH984),_xlfn.CONCAT(", ",AJ984),
IF($AH$1003=SUM($AH$882:AH984),_xlfn.CONCAT(" y ",AJ984)))))</f>
        <v/>
      </c>
      <c r="AJ984" s="368" t="s">
        <v>5288</v>
      </c>
      <c r="AK984" s="374">
        <f t="shared" si="157"/>
        <v>0</v>
      </c>
      <c r="AL984" s="375">
        <f t="shared" si="158"/>
        <v>0</v>
      </c>
      <c r="AM984" s="376">
        <f t="shared" si="159"/>
        <v>0</v>
      </c>
      <c r="AN984" s="482">
        <f t="shared" si="160"/>
        <v>0</v>
      </c>
      <c r="AO984" s="488">
        <f t="shared" si="161"/>
        <v>0</v>
      </c>
      <c r="AP984" s="492">
        <f t="shared" si="162"/>
        <v>0</v>
      </c>
      <c r="AQ984" s="490">
        <f t="shared" si="163"/>
        <v>0</v>
      </c>
      <c r="AR984" s="293">
        <f t="shared" si="153"/>
        <v>0</v>
      </c>
      <c r="AS984" s="294" t="str">
        <f>IF(AR984=0,"",
IF(SUM($AR$882:AR984)=1,AT984,
IF($AR$1003&gt;SUM($AR$882:AR984),_xlfn.CONCAT(", ",AT984),
IF($AR$1003=SUM($AR$882:AR984),_xlfn.CONCAT(" y ",AT984)))))</f>
        <v/>
      </c>
      <c r="AT984" s="89" t="s">
        <v>5288</v>
      </c>
      <c r="AV984" s="290">
        <f t="shared" si="165"/>
        <v>0</v>
      </c>
      <c r="AW984" s="293">
        <f t="shared" si="164"/>
        <v>0</v>
      </c>
      <c r="AX984" s="294" t="str">
        <f>IF(AW984=0,"",
IF(SUM($AW$882:AW984)=1,AY984,
IF($AW$1003&gt;SUM($AW$882:AW984),_xlfn.CONCAT(", ",AY984),
IF($AW$1003=SUM($AW$882:AW984),_xlfn.CONCAT(" y ",AY984)))))</f>
        <v/>
      </c>
      <c r="AY984" s="89" t="s">
        <v>5288</v>
      </c>
    </row>
    <row r="985" spans="1:51" ht="15" customHeight="1">
      <c r="A985" s="64"/>
      <c r="B985" s="11"/>
      <c r="C985" s="61" t="s">
        <v>5289</v>
      </c>
      <c r="D985" s="1020" t="str">
        <f>IF(CNGE_2025_M1_Secc5_Sub1!$D133="","",CNGE_2025_M1_Secc5_Sub1!$D133)</f>
        <v/>
      </c>
      <c r="E985" s="889"/>
      <c r="F985" s="889"/>
      <c r="G985" s="889"/>
      <c r="H985" s="889"/>
      <c r="I985" s="889"/>
      <c r="J985" s="889"/>
      <c r="K985" s="889"/>
      <c r="L985" s="889"/>
      <c r="M985" s="889"/>
      <c r="N985" s="890"/>
      <c r="O985" s="1041"/>
      <c r="P985" s="1043"/>
      <c r="Q985" s="1041"/>
      <c r="R985" s="1043"/>
      <c r="S985" s="1041"/>
      <c r="T985" s="1043"/>
      <c r="U985" s="1041"/>
      <c r="V985" s="1043"/>
      <c r="W985" s="1041"/>
      <c r="X985" s="1043"/>
      <c r="Y985" s="1041"/>
      <c r="Z985" s="1043"/>
      <c r="AA985" s="1041"/>
      <c r="AB985" s="1043"/>
      <c r="AC985" s="1041"/>
      <c r="AD985" s="1043"/>
      <c r="AG985" s="481">
        <f t="shared" si="155"/>
        <v>0</v>
      </c>
      <c r="AH985" s="338">
        <f t="shared" si="156"/>
        <v>0</v>
      </c>
      <c r="AI985" s="294" t="str">
        <f>IF(AH985=0,"",
IF(SUM($AH$882:AH985)=1,AJ985,
IF($AH$1003&gt;SUM($AH$882:AH985),_xlfn.CONCAT(", ",AJ985),
IF($AH$1003=SUM($AH$882:AH985),_xlfn.CONCAT(" y ",AJ985)))))</f>
        <v/>
      </c>
      <c r="AJ985" s="368" t="s">
        <v>5290</v>
      </c>
      <c r="AK985" s="374">
        <f t="shared" si="157"/>
        <v>0</v>
      </c>
      <c r="AL985" s="375">
        <f t="shared" si="158"/>
        <v>0</v>
      </c>
      <c r="AM985" s="376">
        <f t="shared" si="159"/>
        <v>0</v>
      </c>
      <c r="AN985" s="482">
        <f t="shared" si="160"/>
        <v>0</v>
      </c>
      <c r="AO985" s="488">
        <f t="shared" si="161"/>
        <v>0</v>
      </c>
      <c r="AP985" s="492">
        <f t="shared" si="162"/>
        <v>0</v>
      </c>
      <c r="AQ985" s="490">
        <f t="shared" si="163"/>
        <v>0</v>
      </c>
      <c r="AR985" s="293">
        <f t="shared" si="153"/>
        <v>0</v>
      </c>
      <c r="AS985" s="294" t="str">
        <f>IF(AR985=0,"",
IF(SUM($AR$882:AR985)=1,AT985,
IF($AR$1003&gt;SUM($AR$882:AR985),_xlfn.CONCAT(", ",AT985),
IF($AR$1003=SUM($AR$882:AR985),_xlfn.CONCAT(" y ",AT985)))))</f>
        <v/>
      </c>
      <c r="AT985" s="89" t="s">
        <v>5290</v>
      </c>
      <c r="AV985" s="290">
        <f t="shared" si="165"/>
        <v>0</v>
      </c>
      <c r="AW985" s="293">
        <f t="shared" si="164"/>
        <v>0</v>
      </c>
      <c r="AX985" s="294" t="str">
        <f>IF(AW985=0,"",
IF(SUM($AW$882:AW985)=1,AY985,
IF($AW$1003&gt;SUM($AW$882:AW985),_xlfn.CONCAT(", ",AY985),
IF($AW$1003=SUM($AW$882:AW985),_xlfn.CONCAT(" y ",AY985)))))</f>
        <v/>
      </c>
      <c r="AY985" s="89" t="s">
        <v>5290</v>
      </c>
    </row>
    <row r="986" spans="1:51" ht="15" customHeight="1">
      <c r="A986" s="64"/>
      <c r="B986" s="11"/>
      <c r="C986" s="61" t="s">
        <v>5291</v>
      </c>
      <c r="D986" s="1020" t="str">
        <f>IF(CNGE_2025_M1_Secc5_Sub1!$D134="","",CNGE_2025_M1_Secc5_Sub1!$D134)</f>
        <v/>
      </c>
      <c r="E986" s="889"/>
      <c r="F986" s="889"/>
      <c r="G986" s="889"/>
      <c r="H986" s="889"/>
      <c r="I986" s="889"/>
      <c r="J986" s="889"/>
      <c r="K986" s="889"/>
      <c r="L986" s="889"/>
      <c r="M986" s="889"/>
      <c r="N986" s="890"/>
      <c r="O986" s="1041"/>
      <c r="P986" s="1043"/>
      <c r="Q986" s="1041"/>
      <c r="R986" s="1043"/>
      <c r="S986" s="1041"/>
      <c r="T986" s="1043"/>
      <c r="U986" s="1041"/>
      <c r="V986" s="1043"/>
      <c r="W986" s="1041"/>
      <c r="X986" s="1043"/>
      <c r="Y986" s="1041"/>
      <c r="Z986" s="1043"/>
      <c r="AA986" s="1041"/>
      <c r="AB986" s="1043"/>
      <c r="AC986" s="1041"/>
      <c r="AD986" s="1043"/>
      <c r="AG986" s="481">
        <f t="shared" si="155"/>
        <v>0</v>
      </c>
      <c r="AH986" s="338">
        <f t="shared" si="156"/>
        <v>0</v>
      </c>
      <c r="AI986" s="294" t="str">
        <f>IF(AH986=0,"",
IF(SUM($AH$882:AH986)=1,AJ986,
IF($AH$1003&gt;SUM($AH$882:AH986),_xlfn.CONCAT(", ",AJ986),
IF($AH$1003=SUM($AH$882:AH986),_xlfn.CONCAT(" y ",AJ986)))))</f>
        <v/>
      </c>
      <c r="AJ986" s="368" t="s">
        <v>5292</v>
      </c>
      <c r="AK986" s="374">
        <f t="shared" si="157"/>
        <v>0</v>
      </c>
      <c r="AL986" s="375">
        <f t="shared" si="158"/>
        <v>0</v>
      </c>
      <c r="AM986" s="376">
        <f t="shared" si="159"/>
        <v>0</v>
      </c>
      <c r="AN986" s="482">
        <f t="shared" si="160"/>
        <v>0</v>
      </c>
      <c r="AO986" s="488">
        <f t="shared" si="161"/>
        <v>0</v>
      </c>
      <c r="AP986" s="492">
        <f t="shared" si="162"/>
        <v>0</v>
      </c>
      <c r="AQ986" s="490">
        <f t="shared" si="163"/>
        <v>0</v>
      </c>
      <c r="AR986" s="293">
        <f t="shared" si="153"/>
        <v>0</v>
      </c>
      <c r="AS986" s="294" t="str">
        <f>IF(AR986=0,"",
IF(SUM($AR$882:AR986)=1,AT986,
IF($AR$1003&gt;SUM($AR$882:AR986),_xlfn.CONCAT(", ",AT986),
IF($AR$1003=SUM($AR$882:AR986),_xlfn.CONCAT(" y ",AT986)))))</f>
        <v/>
      </c>
      <c r="AT986" s="89" t="s">
        <v>5292</v>
      </c>
      <c r="AV986" s="290">
        <f t="shared" si="165"/>
        <v>0</v>
      </c>
      <c r="AW986" s="293">
        <f t="shared" si="164"/>
        <v>0</v>
      </c>
      <c r="AX986" s="294" t="str">
        <f>IF(AW986=0,"",
IF(SUM($AW$882:AW986)=1,AY986,
IF($AW$1003&gt;SUM($AW$882:AW986),_xlfn.CONCAT(", ",AY986),
IF($AW$1003=SUM($AW$882:AW986),_xlfn.CONCAT(" y ",AY986)))))</f>
        <v/>
      </c>
      <c r="AY986" s="89" t="s">
        <v>5292</v>
      </c>
    </row>
    <row r="987" spans="1:51" ht="15" customHeight="1">
      <c r="A987" s="64"/>
      <c r="B987" s="11"/>
      <c r="C987" s="61" t="s">
        <v>5293</v>
      </c>
      <c r="D987" s="1020" t="str">
        <f>IF(CNGE_2025_M1_Secc5_Sub1!$D135="","",CNGE_2025_M1_Secc5_Sub1!$D135)</f>
        <v/>
      </c>
      <c r="E987" s="889"/>
      <c r="F987" s="889"/>
      <c r="G987" s="889"/>
      <c r="H987" s="889"/>
      <c r="I987" s="889"/>
      <c r="J987" s="889"/>
      <c r="K987" s="889"/>
      <c r="L987" s="889"/>
      <c r="M987" s="889"/>
      <c r="N987" s="890"/>
      <c r="O987" s="1041"/>
      <c r="P987" s="1043"/>
      <c r="Q987" s="1041"/>
      <c r="R987" s="1043"/>
      <c r="S987" s="1041"/>
      <c r="T987" s="1043"/>
      <c r="U987" s="1041"/>
      <c r="V987" s="1043"/>
      <c r="W987" s="1041"/>
      <c r="X987" s="1043"/>
      <c r="Y987" s="1041"/>
      <c r="Z987" s="1043"/>
      <c r="AA987" s="1041"/>
      <c r="AB987" s="1043"/>
      <c r="AC987" s="1041"/>
      <c r="AD987" s="1043"/>
      <c r="AG987" s="481">
        <f t="shared" si="155"/>
        <v>0</v>
      </c>
      <c r="AH987" s="338">
        <f t="shared" si="156"/>
        <v>0</v>
      </c>
      <c r="AI987" s="294" t="str">
        <f>IF(AH987=0,"",
IF(SUM($AH$882:AH987)=1,AJ987,
IF($AH$1003&gt;SUM($AH$882:AH987),_xlfn.CONCAT(", ",AJ987),
IF($AH$1003=SUM($AH$882:AH987),_xlfn.CONCAT(" y ",AJ987)))))</f>
        <v/>
      </c>
      <c r="AJ987" s="368" t="s">
        <v>5294</v>
      </c>
      <c r="AK987" s="374">
        <f t="shared" si="157"/>
        <v>0</v>
      </c>
      <c r="AL987" s="375">
        <f t="shared" si="158"/>
        <v>0</v>
      </c>
      <c r="AM987" s="376">
        <f t="shared" si="159"/>
        <v>0</v>
      </c>
      <c r="AN987" s="482">
        <f t="shared" si="160"/>
        <v>0</v>
      </c>
      <c r="AO987" s="488">
        <f t="shared" si="161"/>
        <v>0</v>
      </c>
      <c r="AP987" s="492">
        <f t="shared" si="162"/>
        <v>0</v>
      </c>
      <c r="AQ987" s="490">
        <f t="shared" si="163"/>
        <v>0</v>
      </c>
      <c r="AR987" s="293">
        <f t="shared" si="153"/>
        <v>0</v>
      </c>
      <c r="AS987" s="294" t="str">
        <f>IF(AR987=0,"",
IF(SUM($AR$882:AR987)=1,AT987,
IF($AR$1003&gt;SUM($AR$882:AR987),_xlfn.CONCAT(", ",AT987),
IF($AR$1003=SUM($AR$882:AR987),_xlfn.CONCAT(" y ",AT987)))))</f>
        <v/>
      </c>
      <c r="AT987" s="89" t="s">
        <v>5294</v>
      </c>
      <c r="AV987" s="290">
        <f t="shared" si="165"/>
        <v>0</v>
      </c>
      <c r="AW987" s="293">
        <f t="shared" si="164"/>
        <v>0</v>
      </c>
      <c r="AX987" s="294" t="str">
        <f>IF(AW987=0,"",
IF(SUM($AW$882:AW987)=1,AY987,
IF($AW$1003&gt;SUM($AW$882:AW987),_xlfn.CONCAT(", ",AY987),
IF($AW$1003=SUM($AW$882:AW987),_xlfn.CONCAT(" y ",AY987)))))</f>
        <v/>
      </c>
      <c r="AY987" s="89" t="s">
        <v>5294</v>
      </c>
    </row>
    <row r="988" spans="1:51" ht="15" customHeight="1">
      <c r="A988" s="64"/>
      <c r="B988" s="11"/>
      <c r="C988" s="61" t="s">
        <v>5295</v>
      </c>
      <c r="D988" s="1020" t="str">
        <f>IF(CNGE_2025_M1_Secc5_Sub1!$D136="","",CNGE_2025_M1_Secc5_Sub1!$D136)</f>
        <v/>
      </c>
      <c r="E988" s="889"/>
      <c r="F988" s="889"/>
      <c r="G988" s="889"/>
      <c r="H988" s="889"/>
      <c r="I988" s="889"/>
      <c r="J988" s="889"/>
      <c r="K988" s="889"/>
      <c r="L988" s="889"/>
      <c r="M988" s="889"/>
      <c r="N988" s="890"/>
      <c r="O988" s="1041"/>
      <c r="P988" s="1043"/>
      <c r="Q988" s="1041"/>
      <c r="R988" s="1043"/>
      <c r="S988" s="1041"/>
      <c r="T988" s="1043"/>
      <c r="U988" s="1041"/>
      <c r="V988" s="1043"/>
      <c r="W988" s="1041"/>
      <c r="X988" s="1043"/>
      <c r="Y988" s="1041"/>
      <c r="Z988" s="1043"/>
      <c r="AA988" s="1041"/>
      <c r="AB988" s="1043"/>
      <c r="AC988" s="1041"/>
      <c r="AD988" s="1043"/>
      <c r="AG988" s="481">
        <f t="shared" si="155"/>
        <v>0</v>
      </c>
      <c r="AH988" s="338">
        <f t="shared" si="156"/>
        <v>0</v>
      </c>
      <c r="AI988" s="294" t="str">
        <f>IF(AH988=0,"",
IF(SUM($AH$882:AH988)=1,AJ988,
IF($AH$1003&gt;SUM($AH$882:AH988),_xlfn.CONCAT(", ",AJ988),
IF($AH$1003=SUM($AH$882:AH988),_xlfn.CONCAT(" y ",AJ988)))))</f>
        <v/>
      </c>
      <c r="AJ988" s="368" t="s">
        <v>5296</v>
      </c>
      <c r="AK988" s="374">
        <f t="shared" si="157"/>
        <v>0</v>
      </c>
      <c r="AL988" s="375">
        <f t="shared" si="158"/>
        <v>0</v>
      </c>
      <c r="AM988" s="376">
        <f t="shared" si="159"/>
        <v>0</v>
      </c>
      <c r="AN988" s="482">
        <f t="shared" si="160"/>
        <v>0</v>
      </c>
      <c r="AO988" s="488">
        <f t="shared" si="161"/>
        <v>0</v>
      </c>
      <c r="AP988" s="492">
        <f t="shared" si="162"/>
        <v>0</v>
      </c>
      <c r="AQ988" s="490">
        <f t="shared" si="163"/>
        <v>0</v>
      </c>
      <c r="AR988" s="293">
        <f t="shared" si="153"/>
        <v>0</v>
      </c>
      <c r="AS988" s="294" t="str">
        <f>IF(AR988=0,"",
IF(SUM($AR$882:AR988)=1,AT988,
IF($AR$1003&gt;SUM($AR$882:AR988),_xlfn.CONCAT(", ",AT988),
IF($AR$1003=SUM($AR$882:AR988),_xlfn.CONCAT(" y ",AT988)))))</f>
        <v/>
      </c>
      <c r="AT988" s="89" t="s">
        <v>5296</v>
      </c>
      <c r="AV988" s="290">
        <f t="shared" si="165"/>
        <v>0</v>
      </c>
      <c r="AW988" s="293">
        <f t="shared" si="164"/>
        <v>0</v>
      </c>
      <c r="AX988" s="294" t="str">
        <f>IF(AW988=0,"",
IF(SUM($AW$882:AW988)=1,AY988,
IF($AW$1003&gt;SUM($AW$882:AW988),_xlfn.CONCAT(", ",AY988),
IF($AW$1003=SUM($AW$882:AW988),_xlfn.CONCAT(" y ",AY988)))))</f>
        <v/>
      </c>
      <c r="AY988" s="89" t="s">
        <v>5296</v>
      </c>
    </row>
    <row r="989" spans="1:51" ht="15" customHeight="1">
      <c r="A989" s="64"/>
      <c r="B989" s="11"/>
      <c r="C989" s="61" t="s">
        <v>5297</v>
      </c>
      <c r="D989" s="1020" t="str">
        <f>IF(CNGE_2025_M1_Secc5_Sub1!$D137="","",CNGE_2025_M1_Secc5_Sub1!$D137)</f>
        <v/>
      </c>
      <c r="E989" s="889"/>
      <c r="F989" s="889"/>
      <c r="G989" s="889"/>
      <c r="H989" s="889"/>
      <c r="I989" s="889"/>
      <c r="J989" s="889"/>
      <c r="K989" s="889"/>
      <c r="L989" s="889"/>
      <c r="M989" s="889"/>
      <c r="N989" s="890"/>
      <c r="O989" s="1041"/>
      <c r="P989" s="1043"/>
      <c r="Q989" s="1041"/>
      <c r="R989" s="1043"/>
      <c r="S989" s="1041"/>
      <c r="T989" s="1043"/>
      <c r="U989" s="1041"/>
      <c r="V989" s="1043"/>
      <c r="W989" s="1041"/>
      <c r="X989" s="1043"/>
      <c r="Y989" s="1041"/>
      <c r="Z989" s="1043"/>
      <c r="AA989" s="1041"/>
      <c r="AB989" s="1043"/>
      <c r="AC989" s="1041"/>
      <c r="AD989" s="1043"/>
      <c r="AG989" s="481">
        <f t="shared" si="155"/>
        <v>0</v>
      </c>
      <c r="AH989" s="338">
        <f t="shared" si="156"/>
        <v>0</v>
      </c>
      <c r="AI989" s="294" t="str">
        <f>IF(AH989=0,"",
IF(SUM($AH$882:AH989)=1,AJ989,
IF($AH$1003&gt;SUM($AH$882:AH989),_xlfn.CONCAT(", ",AJ989),
IF($AH$1003=SUM($AH$882:AH989),_xlfn.CONCAT(" y ",AJ989)))))</f>
        <v/>
      </c>
      <c r="AJ989" s="368" t="s">
        <v>5298</v>
      </c>
      <c r="AK989" s="374">
        <f t="shared" si="157"/>
        <v>0</v>
      </c>
      <c r="AL989" s="375">
        <f t="shared" si="158"/>
        <v>0</v>
      </c>
      <c r="AM989" s="376">
        <f t="shared" si="159"/>
        <v>0</v>
      </c>
      <c r="AN989" s="482">
        <f t="shared" si="160"/>
        <v>0</v>
      </c>
      <c r="AO989" s="488">
        <f t="shared" si="161"/>
        <v>0</v>
      </c>
      <c r="AP989" s="492">
        <f t="shared" si="162"/>
        <v>0</v>
      </c>
      <c r="AQ989" s="490">
        <f t="shared" si="163"/>
        <v>0</v>
      </c>
      <c r="AR989" s="293">
        <f t="shared" si="153"/>
        <v>0</v>
      </c>
      <c r="AS989" s="294" t="str">
        <f>IF(AR989=0,"",
IF(SUM($AR$882:AR989)=1,AT989,
IF($AR$1003&gt;SUM($AR$882:AR989),_xlfn.CONCAT(", ",AT989),
IF($AR$1003=SUM($AR$882:AR989),_xlfn.CONCAT(" y ",AT989)))))</f>
        <v/>
      </c>
      <c r="AT989" s="89" t="s">
        <v>5298</v>
      </c>
      <c r="AV989" s="290">
        <f t="shared" si="165"/>
        <v>0</v>
      </c>
      <c r="AW989" s="293">
        <f t="shared" si="164"/>
        <v>0</v>
      </c>
      <c r="AX989" s="294" t="str">
        <f>IF(AW989=0,"",
IF(SUM($AW$882:AW989)=1,AY989,
IF($AW$1003&gt;SUM($AW$882:AW989),_xlfn.CONCAT(", ",AY989),
IF($AW$1003=SUM($AW$882:AW989),_xlfn.CONCAT(" y ",AY989)))))</f>
        <v/>
      </c>
      <c r="AY989" s="89" t="s">
        <v>5298</v>
      </c>
    </row>
    <row r="990" spans="1:51" ht="15" customHeight="1">
      <c r="A990" s="64"/>
      <c r="B990" s="11"/>
      <c r="C990" s="61" t="s">
        <v>5299</v>
      </c>
      <c r="D990" s="1020" t="str">
        <f>IF(CNGE_2025_M1_Secc5_Sub1!$D138="","",CNGE_2025_M1_Secc5_Sub1!$D138)</f>
        <v/>
      </c>
      <c r="E990" s="889"/>
      <c r="F990" s="889"/>
      <c r="G990" s="889"/>
      <c r="H990" s="889"/>
      <c r="I990" s="889"/>
      <c r="J990" s="889"/>
      <c r="K990" s="889"/>
      <c r="L990" s="889"/>
      <c r="M990" s="889"/>
      <c r="N990" s="890"/>
      <c r="O990" s="1041"/>
      <c r="P990" s="1043"/>
      <c r="Q990" s="1041"/>
      <c r="R990" s="1043"/>
      <c r="S990" s="1041"/>
      <c r="T990" s="1043"/>
      <c r="U990" s="1041"/>
      <c r="V990" s="1043"/>
      <c r="W990" s="1041"/>
      <c r="X990" s="1043"/>
      <c r="Y990" s="1041"/>
      <c r="Z990" s="1043"/>
      <c r="AA990" s="1041"/>
      <c r="AB990" s="1043"/>
      <c r="AC990" s="1041"/>
      <c r="AD990" s="1043"/>
      <c r="AG990" s="481">
        <f t="shared" si="155"/>
        <v>0</v>
      </c>
      <c r="AH990" s="338">
        <f t="shared" si="156"/>
        <v>0</v>
      </c>
      <c r="AI990" s="294" t="str">
        <f>IF(AH990=0,"",
IF(SUM($AH$882:AH990)=1,AJ990,
IF($AH$1003&gt;SUM($AH$882:AH990),_xlfn.CONCAT(", ",AJ990),
IF($AH$1003=SUM($AH$882:AH990),_xlfn.CONCAT(" y ",AJ990)))))</f>
        <v/>
      </c>
      <c r="AJ990" s="368" t="s">
        <v>5300</v>
      </c>
      <c r="AK990" s="374">
        <f t="shared" si="157"/>
        <v>0</v>
      </c>
      <c r="AL990" s="375">
        <f t="shared" si="158"/>
        <v>0</v>
      </c>
      <c r="AM990" s="376">
        <f t="shared" si="159"/>
        <v>0</v>
      </c>
      <c r="AN990" s="482">
        <f t="shared" si="160"/>
        <v>0</v>
      </c>
      <c r="AO990" s="488">
        <f t="shared" si="161"/>
        <v>0</v>
      </c>
      <c r="AP990" s="492">
        <f t="shared" si="162"/>
        <v>0</v>
      </c>
      <c r="AQ990" s="490">
        <f t="shared" si="163"/>
        <v>0</v>
      </c>
      <c r="AR990" s="293">
        <f t="shared" si="153"/>
        <v>0</v>
      </c>
      <c r="AS990" s="294" t="str">
        <f>IF(AR990=0,"",
IF(SUM($AR$882:AR990)=1,AT990,
IF($AR$1003&gt;SUM($AR$882:AR990),_xlfn.CONCAT(", ",AT990),
IF($AR$1003=SUM($AR$882:AR990),_xlfn.CONCAT(" y ",AT990)))))</f>
        <v/>
      </c>
      <c r="AT990" s="89" t="s">
        <v>5300</v>
      </c>
      <c r="AV990" s="290">
        <f t="shared" si="165"/>
        <v>0</v>
      </c>
      <c r="AW990" s="293">
        <f t="shared" si="164"/>
        <v>0</v>
      </c>
      <c r="AX990" s="294" t="str">
        <f>IF(AW990=0,"",
IF(SUM($AW$882:AW990)=1,AY990,
IF($AW$1003&gt;SUM($AW$882:AW990),_xlfn.CONCAT(", ",AY990),
IF($AW$1003=SUM($AW$882:AW990),_xlfn.CONCAT(" y ",AY990)))))</f>
        <v/>
      </c>
      <c r="AY990" s="89" t="s">
        <v>5300</v>
      </c>
    </row>
    <row r="991" spans="1:51" ht="15" customHeight="1">
      <c r="A991" s="64"/>
      <c r="B991" s="11"/>
      <c r="C991" s="61" t="s">
        <v>5301</v>
      </c>
      <c r="D991" s="1020" t="str">
        <f>IF(CNGE_2025_M1_Secc5_Sub1!$D139="","",CNGE_2025_M1_Secc5_Sub1!$D139)</f>
        <v/>
      </c>
      <c r="E991" s="889"/>
      <c r="F991" s="889"/>
      <c r="G991" s="889"/>
      <c r="H991" s="889"/>
      <c r="I991" s="889"/>
      <c r="J991" s="889"/>
      <c r="K991" s="889"/>
      <c r="L991" s="889"/>
      <c r="M991" s="889"/>
      <c r="N991" s="890"/>
      <c r="O991" s="1041"/>
      <c r="P991" s="1043"/>
      <c r="Q991" s="1041"/>
      <c r="R991" s="1043"/>
      <c r="S991" s="1041"/>
      <c r="T991" s="1043"/>
      <c r="U991" s="1041"/>
      <c r="V991" s="1043"/>
      <c r="W991" s="1041"/>
      <c r="X991" s="1043"/>
      <c r="Y991" s="1041"/>
      <c r="Z991" s="1043"/>
      <c r="AA991" s="1041"/>
      <c r="AB991" s="1043"/>
      <c r="AC991" s="1041"/>
      <c r="AD991" s="1043"/>
      <c r="AG991" s="481">
        <f t="shared" si="155"/>
        <v>0</v>
      </c>
      <c r="AH991" s="338">
        <f t="shared" si="156"/>
        <v>0</v>
      </c>
      <c r="AI991" s="294" t="str">
        <f>IF(AH991=0,"",
IF(SUM($AH$882:AH991)=1,AJ991,
IF($AH$1003&gt;SUM($AH$882:AH991),_xlfn.CONCAT(", ",AJ991),
IF($AH$1003=SUM($AH$882:AH991),_xlfn.CONCAT(" y ",AJ991)))))</f>
        <v/>
      </c>
      <c r="AJ991" s="368" t="s">
        <v>5302</v>
      </c>
      <c r="AK991" s="374">
        <f t="shared" si="157"/>
        <v>0</v>
      </c>
      <c r="AL991" s="375">
        <f t="shared" si="158"/>
        <v>0</v>
      </c>
      <c r="AM991" s="376">
        <f t="shared" si="159"/>
        <v>0</v>
      </c>
      <c r="AN991" s="482">
        <f t="shared" si="160"/>
        <v>0</v>
      </c>
      <c r="AO991" s="488">
        <f t="shared" si="161"/>
        <v>0</v>
      </c>
      <c r="AP991" s="492">
        <f t="shared" si="162"/>
        <v>0</v>
      </c>
      <c r="AQ991" s="490">
        <f t="shared" si="163"/>
        <v>0</v>
      </c>
      <c r="AR991" s="293">
        <f t="shared" si="153"/>
        <v>0</v>
      </c>
      <c r="AS991" s="294" t="str">
        <f>IF(AR991=0,"",
IF(SUM($AR$882:AR991)=1,AT991,
IF($AR$1003&gt;SUM($AR$882:AR991),_xlfn.CONCAT(", ",AT991),
IF($AR$1003=SUM($AR$882:AR991),_xlfn.CONCAT(" y ",AT991)))))</f>
        <v/>
      </c>
      <c r="AT991" s="89" t="s">
        <v>5302</v>
      </c>
      <c r="AV991" s="290">
        <f t="shared" si="165"/>
        <v>0</v>
      </c>
      <c r="AW991" s="293">
        <f t="shared" si="164"/>
        <v>0</v>
      </c>
      <c r="AX991" s="294" t="str">
        <f>IF(AW991=0,"",
IF(SUM($AW$882:AW991)=1,AY991,
IF($AW$1003&gt;SUM($AW$882:AW991),_xlfn.CONCAT(", ",AY991),
IF($AW$1003=SUM($AW$882:AW991),_xlfn.CONCAT(" y ",AY991)))))</f>
        <v/>
      </c>
      <c r="AY991" s="89" t="s">
        <v>5302</v>
      </c>
    </row>
    <row r="992" spans="1:51" ht="15" customHeight="1">
      <c r="A992" s="64"/>
      <c r="B992" s="11"/>
      <c r="C992" s="61" t="s">
        <v>5303</v>
      </c>
      <c r="D992" s="1020" t="str">
        <f>IF(CNGE_2025_M1_Secc5_Sub1!$D140="","",CNGE_2025_M1_Secc5_Sub1!$D140)</f>
        <v/>
      </c>
      <c r="E992" s="889"/>
      <c r="F992" s="889"/>
      <c r="G992" s="889"/>
      <c r="H992" s="889"/>
      <c r="I992" s="889"/>
      <c r="J992" s="889"/>
      <c r="K992" s="889"/>
      <c r="L992" s="889"/>
      <c r="M992" s="889"/>
      <c r="N992" s="890"/>
      <c r="O992" s="1041"/>
      <c r="P992" s="1043"/>
      <c r="Q992" s="1041"/>
      <c r="R992" s="1043"/>
      <c r="S992" s="1041"/>
      <c r="T992" s="1043"/>
      <c r="U992" s="1041"/>
      <c r="V992" s="1043"/>
      <c r="W992" s="1041"/>
      <c r="X992" s="1043"/>
      <c r="Y992" s="1041"/>
      <c r="Z992" s="1043"/>
      <c r="AA992" s="1041"/>
      <c r="AB992" s="1043"/>
      <c r="AC992" s="1041"/>
      <c r="AD992" s="1043"/>
      <c r="AG992" s="481">
        <f t="shared" si="155"/>
        <v>0</v>
      </c>
      <c r="AH992" s="338">
        <f t="shared" si="156"/>
        <v>0</v>
      </c>
      <c r="AI992" s="294" t="str">
        <f>IF(AH992=0,"",
IF(SUM($AH$882:AH992)=1,AJ992,
IF($AH$1003&gt;SUM($AH$882:AH992),_xlfn.CONCAT(", ",AJ992),
IF($AH$1003=SUM($AH$882:AH992),_xlfn.CONCAT(" y ",AJ992)))))</f>
        <v/>
      </c>
      <c r="AJ992" s="368" t="s">
        <v>5304</v>
      </c>
      <c r="AK992" s="374">
        <f t="shared" si="157"/>
        <v>0</v>
      </c>
      <c r="AL992" s="375">
        <f t="shared" si="158"/>
        <v>0</v>
      </c>
      <c r="AM992" s="376">
        <f t="shared" si="159"/>
        <v>0</v>
      </c>
      <c r="AN992" s="482">
        <f t="shared" si="160"/>
        <v>0</v>
      </c>
      <c r="AO992" s="488">
        <f t="shared" si="161"/>
        <v>0</v>
      </c>
      <c r="AP992" s="492">
        <f t="shared" si="162"/>
        <v>0</v>
      </c>
      <c r="AQ992" s="490">
        <f t="shared" si="163"/>
        <v>0</v>
      </c>
      <c r="AR992" s="293">
        <f t="shared" si="153"/>
        <v>0</v>
      </c>
      <c r="AS992" s="294" t="str">
        <f>IF(AR992=0,"",
IF(SUM($AR$882:AR992)=1,AT992,
IF($AR$1003&gt;SUM($AR$882:AR992),_xlfn.CONCAT(", ",AT992),
IF($AR$1003=SUM($AR$882:AR992),_xlfn.CONCAT(" y ",AT992)))))</f>
        <v/>
      </c>
      <c r="AT992" s="89" t="s">
        <v>5304</v>
      </c>
      <c r="AV992" s="290">
        <f t="shared" si="165"/>
        <v>0</v>
      </c>
      <c r="AW992" s="293">
        <f t="shared" si="164"/>
        <v>0</v>
      </c>
      <c r="AX992" s="294" t="str">
        <f>IF(AW992=0,"",
IF(SUM($AW$882:AW992)=1,AY992,
IF($AW$1003&gt;SUM($AW$882:AW992),_xlfn.CONCAT(", ",AY992),
IF($AW$1003=SUM($AW$882:AW992),_xlfn.CONCAT(" y ",AY992)))))</f>
        <v/>
      </c>
      <c r="AY992" s="89" t="s">
        <v>5304</v>
      </c>
    </row>
    <row r="993" spans="1:51" ht="15" customHeight="1">
      <c r="A993" s="64"/>
      <c r="B993" s="11"/>
      <c r="C993" s="61" t="s">
        <v>5305</v>
      </c>
      <c r="D993" s="1020" t="str">
        <f>IF(CNGE_2025_M1_Secc5_Sub1!$D141="","",CNGE_2025_M1_Secc5_Sub1!$D141)</f>
        <v/>
      </c>
      <c r="E993" s="889"/>
      <c r="F993" s="889"/>
      <c r="G993" s="889"/>
      <c r="H993" s="889"/>
      <c r="I993" s="889"/>
      <c r="J993" s="889"/>
      <c r="K993" s="889"/>
      <c r="L993" s="889"/>
      <c r="M993" s="889"/>
      <c r="N993" s="890"/>
      <c r="O993" s="1041"/>
      <c r="P993" s="1043"/>
      <c r="Q993" s="1041"/>
      <c r="R993" s="1043"/>
      <c r="S993" s="1041"/>
      <c r="T993" s="1043"/>
      <c r="U993" s="1041"/>
      <c r="V993" s="1043"/>
      <c r="W993" s="1041"/>
      <c r="X993" s="1043"/>
      <c r="Y993" s="1041"/>
      <c r="Z993" s="1043"/>
      <c r="AA993" s="1041"/>
      <c r="AB993" s="1043"/>
      <c r="AC993" s="1041"/>
      <c r="AD993" s="1043"/>
      <c r="AG993" s="481">
        <f t="shared" si="155"/>
        <v>0</v>
      </c>
      <c r="AH993" s="338">
        <f t="shared" si="156"/>
        <v>0</v>
      </c>
      <c r="AI993" s="294" t="str">
        <f>IF(AH993=0,"",
IF(SUM($AH$882:AH993)=1,AJ993,
IF($AH$1003&gt;SUM($AH$882:AH993),_xlfn.CONCAT(", ",AJ993),
IF($AH$1003=SUM($AH$882:AH993),_xlfn.CONCAT(" y ",AJ993)))))</f>
        <v/>
      </c>
      <c r="AJ993" s="368" t="s">
        <v>5306</v>
      </c>
      <c r="AK993" s="374">
        <f t="shared" si="157"/>
        <v>0</v>
      </c>
      <c r="AL993" s="375">
        <f t="shared" si="158"/>
        <v>0</v>
      </c>
      <c r="AM993" s="376">
        <f t="shared" si="159"/>
        <v>0</v>
      </c>
      <c r="AN993" s="482">
        <f t="shared" si="160"/>
        <v>0</v>
      </c>
      <c r="AO993" s="488">
        <f t="shared" si="161"/>
        <v>0</v>
      </c>
      <c r="AP993" s="492">
        <f t="shared" si="162"/>
        <v>0</v>
      </c>
      <c r="AQ993" s="490">
        <f t="shared" si="163"/>
        <v>0</v>
      </c>
      <c r="AR993" s="293">
        <f t="shared" si="153"/>
        <v>0</v>
      </c>
      <c r="AS993" s="294" t="str">
        <f>IF(AR993=0,"",
IF(SUM($AR$882:AR993)=1,AT993,
IF($AR$1003&gt;SUM($AR$882:AR993),_xlfn.CONCAT(", ",AT993),
IF($AR$1003=SUM($AR$882:AR993),_xlfn.CONCAT(" y ",AT993)))))</f>
        <v/>
      </c>
      <c r="AT993" s="89" t="s">
        <v>5306</v>
      </c>
      <c r="AV993" s="290">
        <f t="shared" si="165"/>
        <v>0</v>
      </c>
      <c r="AW993" s="293">
        <f t="shared" si="164"/>
        <v>0</v>
      </c>
      <c r="AX993" s="294" t="str">
        <f>IF(AW993=0,"",
IF(SUM($AW$882:AW993)=1,AY993,
IF($AW$1003&gt;SUM($AW$882:AW993),_xlfn.CONCAT(", ",AY993),
IF($AW$1003=SUM($AW$882:AW993),_xlfn.CONCAT(" y ",AY993)))))</f>
        <v/>
      </c>
      <c r="AY993" s="89" t="s">
        <v>5306</v>
      </c>
    </row>
    <row r="994" spans="1:51" ht="15" customHeight="1">
      <c r="A994" s="64"/>
      <c r="B994" s="11"/>
      <c r="C994" s="61" t="s">
        <v>5307</v>
      </c>
      <c r="D994" s="1020" t="str">
        <f>IF(CNGE_2025_M1_Secc5_Sub1!$D142="","",CNGE_2025_M1_Secc5_Sub1!$D142)</f>
        <v/>
      </c>
      <c r="E994" s="889"/>
      <c r="F994" s="889"/>
      <c r="G994" s="889"/>
      <c r="H994" s="889"/>
      <c r="I994" s="889"/>
      <c r="J994" s="889"/>
      <c r="K994" s="889"/>
      <c r="L994" s="889"/>
      <c r="M994" s="889"/>
      <c r="N994" s="890"/>
      <c r="O994" s="1041"/>
      <c r="P994" s="1043"/>
      <c r="Q994" s="1041"/>
      <c r="R994" s="1043"/>
      <c r="S994" s="1041"/>
      <c r="T994" s="1043"/>
      <c r="U994" s="1041"/>
      <c r="V994" s="1043"/>
      <c r="W994" s="1041"/>
      <c r="X994" s="1043"/>
      <c r="Y994" s="1041"/>
      <c r="Z994" s="1043"/>
      <c r="AA994" s="1041"/>
      <c r="AB994" s="1043"/>
      <c r="AC994" s="1041"/>
      <c r="AD994" s="1043"/>
      <c r="AG994" s="481">
        <f t="shared" si="155"/>
        <v>0</v>
      </c>
      <c r="AH994" s="338">
        <f t="shared" si="156"/>
        <v>0</v>
      </c>
      <c r="AI994" s="294" t="str">
        <f>IF(AH994=0,"",
IF(SUM($AH$882:AH994)=1,AJ994,
IF($AH$1003&gt;SUM($AH$882:AH994),_xlfn.CONCAT(", ",AJ994),
IF($AH$1003=SUM($AH$882:AH994),_xlfn.CONCAT(" y ",AJ994)))))</f>
        <v/>
      </c>
      <c r="AJ994" s="368" t="s">
        <v>5308</v>
      </c>
      <c r="AK994" s="374">
        <f t="shared" si="157"/>
        <v>0</v>
      </c>
      <c r="AL994" s="375">
        <f t="shared" si="158"/>
        <v>0</v>
      </c>
      <c r="AM994" s="376">
        <f t="shared" si="159"/>
        <v>0</v>
      </c>
      <c r="AN994" s="482">
        <f t="shared" si="160"/>
        <v>0</v>
      </c>
      <c r="AO994" s="488">
        <f t="shared" si="161"/>
        <v>0</v>
      </c>
      <c r="AP994" s="492">
        <f t="shared" si="162"/>
        <v>0</v>
      </c>
      <c r="AQ994" s="490">
        <f t="shared" si="163"/>
        <v>0</v>
      </c>
      <c r="AR994" s="293">
        <f t="shared" si="153"/>
        <v>0</v>
      </c>
      <c r="AS994" s="294" t="str">
        <f>IF(AR994=0,"",
IF(SUM($AR$882:AR994)=1,AT994,
IF($AR$1003&gt;SUM($AR$882:AR994),_xlfn.CONCAT(", ",AT994),
IF($AR$1003=SUM($AR$882:AR994),_xlfn.CONCAT(" y ",AT994)))))</f>
        <v/>
      </c>
      <c r="AT994" s="89" t="s">
        <v>5308</v>
      </c>
      <c r="AV994" s="290">
        <f t="shared" si="165"/>
        <v>0</v>
      </c>
      <c r="AW994" s="293">
        <f t="shared" si="164"/>
        <v>0</v>
      </c>
      <c r="AX994" s="294" t="str">
        <f>IF(AW994=0,"",
IF(SUM($AW$882:AW994)=1,AY994,
IF($AW$1003&gt;SUM($AW$882:AW994),_xlfn.CONCAT(", ",AY994),
IF($AW$1003=SUM($AW$882:AW994),_xlfn.CONCAT(" y ",AY994)))))</f>
        <v/>
      </c>
      <c r="AY994" s="89" t="s">
        <v>5308</v>
      </c>
    </row>
    <row r="995" spans="1:51" ht="15" customHeight="1">
      <c r="A995" s="64"/>
      <c r="B995" s="11"/>
      <c r="C995" s="61" t="s">
        <v>5309</v>
      </c>
      <c r="D995" s="1020" t="str">
        <f>IF(CNGE_2025_M1_Secc5_Sub1!$D143="","",CNGE_2025_M1_Secc5_Sub1!$D143)</f>
        <v/>
      </c>
      <c r="E995" s="889"/>
      <c r="F995" s="889"/>
      <c r="G995" s="889"/>
      <c r="H995" s="889"/>
      <c r="I995" s="889"/>
      <c r="J995" s="889"/>
      <c r="K995" s="889"/>
      <c r="L995" s="889"/>
      <c r="M995" s="889"/>
      <c r="N995" s="890"/>
      <c r="O995" s="1041"/>
      <c r="P995" s="1043"/>
      <c r="Q995" s="1041"/>
      <c r="R995" s="1043"/>
      <c r="S995" s="1041"/>
      <c r="T995" s="1043"/>
      <c r="U995" s="1041"/>
      <c r="V995" s="1043"/>
      <c r="W995" s="1041"/>
      <c r="X995" s="1043"/>
      <c r="Y995" s="1041"/>
      <c r="Z995" s="1043"/>
      <c r="AA995" s="1041"/>
      <c r="AB995" s="1043"/>
      <c r="AC995" s="1041"/>
      <c r="AD995" s="1043"/>
      <c r="AG995" s="481">
        <f t="shared" si="155"/>
        <v>0</v>
      </c>
      <c r="AH995" s="338">
        <f t="shared" si="156"/>
        <v>0</v>
      </c>
      <c r="AI995" s="294" t="str">
        <f>IF(AH995=0,"",
IF(SUM($AH$882:AH995)=1,AJ995,
IF($AH$1003&gt;SUM($AH$882:AH995),_xlfn.CONCAT(", ",AJ995),
IF($AH$1003=SUM($AH$882:AH995),_xlfn.CONCAT(" y ",AJ995)))))</f>
        <v/>
      </c>
      <c r="AJ995" s="368" t="s">
        <v>5310</v>
      </c>
      <c r="AK995" s="374">
        <f t="shared" si="157"/>
        <v>0</v>
      </c>
      <c r="AL995" s="375">
        <f t="shared" si="158"/>
        <v>0</v>
      </c>
      <c r="AM995" s="376">
        <f t="shared" si="159"/>
        <v>0</v>
      </c>
      <c r="AN995" s="482">
        <f t="shared" si="160"/>
        <v>0</v>
      </c>
      <c r="AO995" s="488">
        <f t="shared" si="161"/>
        <v>0</v>
      </c>
      <c r="AP995" s="492">
        <f t="shared" si="162"/>
        <v>0</v>
      </c>
      <c r="AQ995" s="490">
        <f t="shared" si="163"/>
        <v>0</v>
      </c>
      <c r="AR995" s="293">
        <f t="shared" si="153"/>
        <v>0</v>
      </c>
      <c r="AS995" s="294" t="str">
        <f>IF(AR995=0,"",
IF(SUM($AR$882:AR995)=1,AT995,
IF($AR$1003&gt;SUM($AR$882:AR995),_xlfn.CONCAT(", ",AT995),
IF($AR$1003=SUM($AR$882:AR995),_xlfn.CONCAT(" y ",AT995)))))</f>
        <v/>
      </c>
      <c r="AT995" s="89" t="s">
        <v>5310</v>
      </c>
      <c r="AV995" s="290">
        <f t="shared" si="165"/>
        <v>0</v>
      </c>
      <c r="AW995" s="293">
        <f t="shared" si="164"/>
        <v>0</v>
      </c>
      <c r="AX995" s="294" t="str">
        <f>IF(AW995=0,"",
IF(SUM($AW$882:AW995)=1,AY995,
IF($AW$1003&gt;SUM($AW$882:AW995),_xlfn.CONCAT(", ",AY995),
IF($AW$1003=SUM($AW$882:AW995),_xlfn.CONCAT(" y ",AY995)))))</f>
        <v/>
      </c>
      <c r="AY995" s="89" t="s">
        <v>5310</v>
      </c>
    </row>
    <row r="996" spans="1:51" ht="15" customHeight="1">
      <c r="A996" s="64"/>
      <c r="B996" s="11"/>
      <c r="C996" s="61" t="s">
        <v>5311</v>
      </c>
      <c r="D996" s="1020" t="str">
        <f>IF(CNGE_2025_M1_Secc5_Sub1!$D144="","",CNGE_2025_M1_Secc5_Sub1!$D144)</f>
        <v/>
      </c>
      <c r="E996" s="889"/>
      <c r="F996" s="889"/>
      <c r="G996" s="889"/>
      <c r="H996" s="889"/>
      <c r="I996" s="889"/>
      <c r="J996" s="889"/>
      <c r="K996" s="889"/>
      <c r="L996" s="889"/>
      <c r="M996" s="889"/>
      <c r="N996" s="890"/>
      <c r="O996" s="1041"/>
      <c r="P996" s="1043"/>
      <c r="Q996" s="1041"/>
      <c r="R996" s="1043"/>
      <c r="S996" s="1041"/>
      <c r="T996" s="1043"/>
      <c r="U996" s="1041"/>
      <c r="V996" s="1043"/>
      <c r="W996" s="1041"/>
      <c r="X996" s="1043"/>
      <c r="Y996" s="1041"/>
      <c r="Z996" s="1043"/>
      <c r="AA996" s="1041"/>
      <c r="AB996" s="1043"/>
      <c r="AC996" s="1041"/>
      <c r="AD996" s="1043"/>
      <c r="AG996" s="481">
        <f t="shared" si="155"/>
        <v>0</v>
      </c>
      <c r="AH996" s="338">
        <f t="shared" si="156"/>
        <v>0</v>
      </c>
      <c r="AI996" s="294" t="str">
        <f>IF(AH996=0,"",
IF(SUM($AH$882:AH996)=1,AJ996,
IF($AH$1003&gt;SUM($AH$882:AH996),_xlfn.CONCAT(", ",AJ996),
IF($AH$1003=SUM($AH$882:AH996),_xlfn.CONCAT(" y ",AJ996)))))</f>
        <v/>
      </c>
      <c r="AJ996" s="368" t="s">
        <v>5312</v>
      </c>
      <c r="AK996" s="374">
        <f t="shared" si="157"/>
        <v>0</v>
      </c>
      <c r="AL996" s="375">
        <f t="shared" si="158"/>
        <v>0</v>
      </c>
      <c r="AM996" s="376">
        <f t="shared" si="159"/>
        <v>0</v>
      </c>
      <c r="AN996" s="482">
        <f t="shared" si="160"/>
        <v>0</v>
      </c>
      <c r="AO996" s="488">
        <f t="shared" si="161"/>
        <v>0</v>
      </c>
      <c r="AP996" s="492">
        <f t="shared" si="162"/>
        <v>0</v>
      </c>
      <c r="AQ996" s="490">
        <f t="shared" si="163"/>
        <v>0</v>
      </c>
      <c r="AR996" s="293">
        <f t="shared" si="153"/>
        <v>0</v>
      </c>
      <c r="AS996" s="294" t="str">
        <f>IF(AR996=0,"",
IF(SUM($AR$882:AR996)=1,AT996,
IF($AR$1003&gt;SUM($AR$882:AR996),_xlfn.CONCAT(", ",AT996),
IF($AR$1003=SUM($AR$882:AR996),_xlfn.CONCAT(" y ",AT996)))))</f>
        <v/>
      </c>
      <c r="AT996" s="89" t="s">
        <v>5312</v>
      </c>
      <c r="AV996" s="290">
        <f t="shared" si="165"/>
        <v>0</v>
      </c>
      <c r="AW996" s="293">
        <f t="shared" si="164"/>
        <v>0</v>
      </c>
      <c r="AX996" s="294" t="str">
        <f>IF(AW996=0,"",
IF(SUM($AW$882:AW996)=1,AY996,
IF($AW$1003&gt;SUM($AW$882:AW996),_xlfn.CONCAT(", ",AY996),
IF($AW$1003=SUM($AW$882:AW996),_xlfn.CONCAT(" y ",AY996)))))</f>
        <v/>
      </c>
      <c r="AY996" s="89" t="s">
        <v>5312</v>
      </c>
    </row>
    <row r="997" spans="1:51" ht="15" customHeight="1">
      <c r="A997" s="64"/>
      <c r="B997" s="11"/>
      <c r="C997" s="61" t="s">
        <v>5313</v>
      </c>
      <c r="D997" s="1020" t="str">
        <f>IF(CNGE_2025_M1_Secc5_Sub1!$D145="","",CNGE_2025_M1_Secc5_Sub1!$D145)</f>
        <v/>
      </c>
      <c r="E997" s="889"/>
      <c r="F997" s="889"/>
      <c r="G997" s="889"/>
      <c r="H997" s="889"/>
      <c r="I997" s="889"/>
      <c r="J997" s="889"/>
      <c r="K997" s="889"/>
      <c r="L997" s="889"/>
      <c r="M997" s="889"/>
      <c r="N997" s="890"/>
      <c r="O997" s="1041"/>
      <c r="P997" s="1043"/>
      <c r="Q997" s="1041"/>
      <c r="R997" s="1043"/>
      <c r="S997" s="1041"/>
      <c r="T997" s="1043"/>
      <c r="U997" s="1041"/>
      <c r="V997" s="1043"/>
      <c r="W997" s="1041"/>
      <c r="X997" s="1043"/>
      <c r="Y997" s="1041"/>
      <c r="Z997" s="1043"/>
      <c r="AA997" s="1041"/>
      <c r="AB997" s="1043"/>
      <c r="AC997" s="1041"/>
      <c r="AD997" s="1043"/>
      <c r="AG997" s="481">
        <f t="shared" si="155"/>
        <v>0</v>
      </c>
      <c r="AH997" s="338">
        <f t="shared" si="156"/>
        <v>0</v>
      </c>
      <c r="AI997" s="294" t="str">
        <f>IF(AH997=0,"",
IF(SUM($AH$882:AH997)=1,AJ997,
IF($AH$1003&gt;SUM($AH$882:AH997),_xlfn.CONCAT(", ",AJ997),
IF($AH$1003=SUM($AH$882:AH997),_xlfn.CONCAT(" y ",AJ997)))))</f>
        <v/>
      </c>
      <c r="AJ997" s="368" t="s">
        <v>5314</v>
      </c>
      <c r="AK997" s="374">
        <f t="shared" si="157"/>
        <v>0</v>
      </c>
      <c r="AL997" s="375">
        <f t="shared" si="158"/>
        <v>0</v>
      </c>
      <c r="AM997" s="376">
        <f t="shared" si="159"/>
        <v>0</v>
      </c>
      <c r="AN997" s="482">
        <f t="shared" si="160"/>
        <v>0</v>
      </c>
      <c r="AO997" s="488">
        <f t="shared" si="161"/>
        <v>0</v>
      </c>
      <c r="AP997" s="492">
        <f t="shared" si="162"/>
        <v>0</v>
      </c>
      <c r="AQ997" s="490">
        <f t="shared" si="163"/>
        <v>0</v>
      </c>
      <c r="AR997" s="293">
        <f t="shared" si="153"/>
        <v>0</v>
      </c>
      <c r="AS997" s="294" t="str">
        <f>IF(AR997=0,"",
IF(SUM($AR$882:AR997)=1,AT997,
IF($AR$1003&gt;SUM($AR$882:AR997),_xlfn.CONCAT(", ",AT997),
IF($AR$1003=SUM($AR$882:AR997),_xlfn.CONCAT(" y ",AT997)))))</f>
        <v/>
      </c>
      <c r="AT997" s="89" t="s">
        <v>5314</v>
      </c>
      <c r="AV997" s="290">
        <f t="shared" si="165"/>
        <v>0</v>
      </c>
      <c r="AW997" s="293">
        <f t="shared" si="164"/>
        <v>0</v>
      </c>
      <c r="AX997" s="294" t="str">
        <f>IF(AW997=0,"",
IF(SUM($AW$882:AW997)=1,AY997,
IF($AW$1003&gt;SUM($AW$882:AW997),_xlfn.CONCAT(", ",AY997),
IF($AW$1003=SUM($AW$882:AW997),_xlfn.CONCAT(" y ",AY997)))))</f>
        <v/>
      </c>
      <c r="AY997" s="89" t="s">
        <v>5314</v>
      </c>
    </row>
    <row r="998" spans="1:51" ht="15" customHeight="1">
      <c r="A998" s="64"/>
      <c r="B998" s="11"/>
      <c r="C998" s="61" t="s">
        <v>5315</v>
      </c>
      <c r="D998" s="1020" t="str">
        <f>IF(CNGE_2025_M1_Secc5_Sub1!$D146="","",CNGE_2025_M1_Secc5_Sub1!$D146)</f>
        <v/>
      </c>
      <c r="E998" s="889"/>
      <c r="F998" s="889"/>
      <c r="G998" s="889"/>
      <c r="H998" s="889"/>
      <c r="I998" s="889"/>
      <c r="J998" s="889"/>
      <c r="K998" s="889"/>
      <c r="L998" s="889"/>
      <c r="M998" s="889"/>
      <c r="N998" s="890"/>
      <c r="O998" s="1041"/>
      <c r="P998" s="1043"/>
      <c r="Q998" s="1041"/>
      <c r="R998" s="1043"/>
      <c r="S998" s="1041"/>
      <c r="T998" s="1043"/>
      <c r="U998" s="1041"/>
      <c r="V998" s="1043"/>
      <c r="W998" s="1041"/>
      <c r="X998" s="1043"/>
      <c r="Y998" s="1041"/>
      <c r="Z998" s="1043"/>
      <c r="AA998" s="1041"/>
      <c r="AB998" s="1043"/>
      <c r="AC998" s="1041"/>
      <c r="AD998" s="1043"/>
      <c r="AG998" s="481">
        <f t="shared" si="155"/>
        <v>0</v>
      </c>
      <c r="AH998" s="338">
        <f t="shared" si="156"/>
        <v>0</v>
      </c>
      <c r="AI998" s="294" t="str">
        <f>IF(AH998=0,"",
IF(SUM($AH$882:AH998)=1,AJ998,
IF($AH$1003&gt;SUM($AH$882:AH998),_xlfn.CONCAT(", ",AJ998),
IF($AH$1003=SUM($AH$882:AH998),_xlfn.CONCAT(" y ",AJ998)))))</f>
        <v/>
      </c>
      <c r="AJ998" s="368" t="s">
        <v>5316</v>
      </c>
      <c r="AK998" s="374">
        <f t="shared" si="157"/>
        <v>0</v>
      </c>
      <c r="AL998" s="375">
        <f t="shared" si="158"/>
        <v>0</v>
      </c>
      <c r="AM998" s="376">
        <f t="shared" si="159"/>
        <v>0</v>
      </c>
      <c r="AN998" s="482">
        <f t="shared" si="160"/>
        <v>0</v>
      </c>
      <c r="AO998" s="488">
        <f t="shared" si="161"/>
        <v>0</v>
      </c>
      <c r="AP998" s="492">
        <f t="shared" si="162"/>
        <v>0</v>
      </c>
      <c r="AQ998" s="490">
        <f t="shared" si="163"/>
        <v>0</v>
      </c>
      <c r="AR998" s="293">
        <f t="shared" si="153"/>
        <v>0</v>
      </c>
      <c r="AS998" s="294" t="str">
        <f>IF(AR998=0,"",
IF(SUM($AR$882:AR998)=1,AT998,
IF($AR$1003&gt;SUM($AR$882:AR998),_xlfn.CONCAT(", ",AT998),
IF($AR$1003=SUM($AR$882:AR998),_xlfn.CONCAT(" y ",AT998)))))</f>
        <v/>
      </c>
      <c r="AT998" s="89" t="s">
        <v>5316</v>
      </c>
      <c r="AV998" s="290">
        <f t="shared" si="165"/>
        <v>0</v>
      </c>
      <c r="AW998" s="293">
        <f t="shared" si="164"/>
        <v>0</v>
      </c>
      <c r="AX998" s="294" t="str">
        <f>IF(AW998=0,"",
IF(SUM($AW$882:AW998)=1,AY998,
IF($AW$1003&gt;SUM($AW$882:AW998),_xlfn.CONCAT(", ",AY998),
IF($AW$1003=SUM($AW$882:AW998),_xlfn.CONCAT(" y ",AY998)))))</f>
        <v/>
      </c>
      <c r="AY998" s="89" t="s">
        <v>5316</v>
      </c>
    </row>
    <row r="999" spans="1:51" ht="15" customHeight="1">
      <c r="A999" s="64"/>
      <c r="B999" s="11"/>
      <c r="C999" s="61" t="s">
        <v>5317</v>
      </c>
      <c r="D999" s="1020" t="str">
        <f>IF(CNGE_2025_M1_Secc5_Sub1!$D147="","",CNGE_2025_M1_Secc5_Sub1!$D147)</f>
        <v/>
      </c>
      <c r="E999" s="889"/>
      <c r="F999" s="889"/>
      <c r="G999" s="889"/>
      <c r="H999" s="889"/>
      <c r="I999" s="889"/>
      <c r="J999" s="889"/>
      <c r="K999" s="889"/>
      <c r="L999" s="889"/>
      <c r="M999" s="889"/>
      <c r="N999" s="890"/>
      <c r="O999" s="1041"/>
      <c r="P999" s="1043"/>
      <c r="Q999" s="1041"/>
      <c r="R999" s="1043"/>
      <c r="S999" s="1041"/>
      <c r="T999" s="1043"/>
      <c r="U999" s="1041"/>
      <c r="V999" s="1043"/>
      <c r="W999" s="1041"/>
      <c r="X999" s="1043"/>
      <c r="Y999" s="1041"/>
      <c r="Z999" s="1043"/>
      <c r="AA999" s="1041"/>
      <c r="AB999" s="1043"/>
      <c r="AC999" s="1041"/>
      <c r="AD999" s="1043"/>
      <c r="AG999" s="481">
        <f t="shared" si="155"/>
        <v>0</v>
      </c>
      <c r="AH999" s="338">
        <f t="shared" si="156"/>
        <v>0</v>
      </c>
      <c r="AI999" s="294" t="str">
        <f>IF(AH999=0,"",
IF(SUM($AH$882:AH999)=1,AJ999,
IF($AH$1003&gt;SUM($AH$882:AH999),_xlfn.CONCAT(", ",AJ999),
IF($AH$1003=SUM($AH$882:AH999),_xlfn.CONCAT(" y ",AJ999)))))</f>
        <v/>
      </c>
      <c r="AJ999" s="368" t="s">
        <v>5318</v>
      </c>
      <c r="AK999" s="374">
        <f t="shared" si="157"/>
        <v>0</v>
      </c>
      <c r="AL999" s="375">
        <f t="shared" si="158"/>
        <v>0</v>
      </c>
      <c r="AM999" s="376">
        <f t="shared" si="159"/>
        <v>0</v>
      </c>
      <c r="AN999" s="482">
        <f t="shared" si="160"/>
        <v>0</v>
      </c>
      <c r="AO999" s="488">
        <f t="shared" si="161"/>
        <v>0</v>
      </c>
      <c r="AP999" s="492">
        <f t="shared" si="162"/>
        <v>0</v>
      </c>
      <c r="AQ999" s="490">
        <f t="shared" si="163"/>
        <v>0</v>
      </c>
      <c r="AR999" s="293">
        <f t="shared" si="153"/>
        <v>0</v>
      </c>
      <c r="AS999" s="294" t="str">
        <f>IF(AR999=0,"",
IF(SUM($AR$882:AR999)=1,AT999,
IF($AR$1003&gt;SUM($AR$882:AR999),_xlfn.CONCAT(", ",AT999),
IF($AR$1003=SUM($AR$882:AR999),_xlfn.CONCAT(" y ",AT999)))))</f>
        <v/>
      </c>
      <c r="AT999" s="89" t="s">
        <v>5318</v>
      </c>
      <c r="AV999" s="290">
        <f t="shared" si="165"/>
        <v>0</v>
      </c>
      <c r="AW999" s="293">
        <f t="shared" si="164"/>
        <v>0</v>
      </c>
      <c r="AX999" s="294" t="str">
        <f>IF(AW999=0,"",
IF(SUM($AW$882:AW999)=1,AY999,
IF($AW$1003&gt;SUM($AW$882:AW999),_xlfn.CONCAT(", ",AY999),
IF($AW$1003=SUM($AW$882:AW999),_xlfn.CONCAT(" y ",AY999)))))</f>
        <v/>
      </c>
      <c r="AY999" s="89" t="s">
        <v>5318</v>
      </c>
    </row>
    <row r="1000" spans="1:51" ht="15" customHeight="1">
      <c r="A1000" s="64"/>
      <c r="B1000" s="11"/>
      <c r="C1000" s="61" t="s">
        <v>5319</v>
      </c>
      <c r="D1000" s="1020" t="str">
        <f>IF(CNGE_2025_M1_Secc5_Sub1!$D148="","",CNGE_2025_M1_Secc5_Sub1!$D148)</f>
        <v/>
      </c>
      <c r="E1000" s="889"/>
      <c r="F1000" s="889"/>
      <c r="G1000" s="889"/>
      <c r="H1000" s="889"/>
      <c r="I1000" s="889"/>
      <c r="J1000" s="889"/>
      <c r="K1000" s="889"/>
      <c r="L1000" s="889"/>
      <c r="M1000" s="889"/>
      <c r="N1000" s="890"/>
      <c r="O1000" s="1041"/>
      <c r="P1000" s="1043"/>
      <c r="Q1000" s="1041"/>
      <c r="R1000" s="1043"/>
      <c r="S1000" s="1041"/>
      <c r="T1000" s="1043"/>
      <c r="U1000" s="1041"/>
      <c r="V1000" s="1043"/>
      <c r="W1000" s="1041"/>
      <c r="X1000" s="1043"/>
      <c r="Y1000" s="1041"/>
      <c r="Z1000" s="1043"/>
      <c r="AA1000" s="1041"/>
      <c r="AB1000" s="1043"/>
      <c r="AC1000" s="1041"/>
      <c r="AD1000" s="1043"/>
      <c r="AG1000" s="481">
        <f t="shared" si="155"/>
        <v>0</v>
      </c>
      <c r="AH1000" s="338">
        <f t="shared" si="156"/>
        <v>0</v>
      </c>
      <c r="AI1000" s="294" t="str">
        <f>IF(AH1000=0,"",
IF(SUM($AH$882:AH1000)=1,AJ1000,
IF($AH$1003&gt;SUM($AH$882:AH1000),_xlfn.CONCAT(", ",AJ1000),
IF($AH$1003=SUM($AH$882:AH1000),_xlfn.CONCAT(" y ",AJ1000)))))</f>
        <v/>
      </c>
      <c r="AJ1000" s="368" t="s">
        <v>5320</v>
      </c>
      <c r="AK1000" s="374">
        <f t="shared" si="157"/>
        <v>0</v>
      </c>
      <c r="AL1000" s="375">
        <f t="shared" si="158"/>
        <v>0</v>
      </c>
      <c r="AM1000" s="376">
        <f t="shared" si="159"/>
        <v>0</v>
      </c>
      <c r="AN1000" s="482">
        <f t="shared" si="160"/>
        <v>0</v>
      </c>
      <c r="AO1000" s="488">
        <f t="shared" si="161"/>
        <v>0</v>
      </c>
      <c r="AP1000" s="492">
        <f t="shared" si="162"/>
        <v>0</v>
      </c>
      <c r="AQ1000" s="490">
        <f t="shared" si="163"/>
        <v>0</v>
      </c>
      <c r="AR1000" s="293">
        <f t="shared" si="153"/>
        <v>0</v>
      </c>
      <c r="AS1000" s="294" t="str">
        <f>IF(AR1000=0,"",
IF(SUM($AR$882:AR1000)=1,AT1000,
IF($AR$1003&gt;SUM($AR$882:AR1000),_xlfn.CONCAT(", ",AT1000),
IF($AR$1003=SUM($AR$882:AR1000),_xlfn.CONCAT(" y ",AT1000)))))</f>
        <v/>
      </c>
      <c r="AT1000" s="89" t="s">
        <v>5320</v>
      </c>
      <c r="AV1000" s="290">
        <f t="shared" si="165"/>
        <v>0</v>
      </c>
      <c r="AW1000" s="293">
        <f t="shared" si="164"/>
        <v>0</v>
      </c>
      <c r="AX1000" s="294" t="str">
        <f>IF(AW1000=0,"",
IF(SUM($AW$882:AW1000)=1,AY1000,
IF($AW$1003&gt;SUM($AW$882:AW1000),_xlfn.CONCAT(", ",AY1000),
IF($AW$1003=SUM($AW$882:AW1000),_xlfn.CONCAT(" y ",AY1000)))))</f>
        <v/>
      </c>
      <c r="AY1000" s="89" t="s">
        <v>5320</v>
      </c>
    </row>
    <row r="1001" spans="1:51" ht="15" customHeight="1">
      <c r="A1001" s="64"/>
      <c r="B1001" s="11"/>
      <c r="C1001" s="61" t="s">
        <v>5321</v>
      </c>
      <c r="D1001" s="1020" t="str">
        <f>IF(CNGE_2025_M1_Secc5_Sub1!$D149="","",CNGE_2025_M1_Secc5_Sub1!$D149)</f>
        <v/>
      </c>
      <c r="E1001" s="889"/>
      <c r="F1001" s="889"/>
      <c r="G1001" s="889"/>
      <c r="H1001" s="889"/>
      <c r="I1001" s="889"/>
      <c r="J1001" s="889"/>
      <c r="K1001" s="889"/>
      <c r="L1001" s="889"/>
      <c r="M1001" s="889"/>
      <c r="N1001" s="890"/>
      <c r="O1001" s="1041"/>
      <c r="P1001" s="1043"/>
      <c r="Q1001" s="1041"/>
      <c r="R1001" s="1043"/>
      <c r="S1001" s="1041"/>
      <c r="T1001" s="1043"/>
      <c r="U1001" s="1041"/>
      <c r="V1001" s="1043"/>
      <c r="W1001" s="1041"/>
      <c r="X1001" s="1043"/>
      <c r="Y1001" s="1041"/>
      <c r="Z1001" s="1043"/>
      <c r="AA1001" s="1041"/>
      <c r="AB1001" s="1043"/>
      <c r="AC1001" s="1041"/>
      <c r="AD1001" s="1043"/>
      <c r="AG1001" s="481">
        <f t="shared" si="155"/>
        <v>0</v>
      </c>
      <c r="AH1001" s="338">
        <f t="shared" si="156"/>
        <v>0</v>
      </c>
      <c r="AI1001" s="294" t="str">
        <f>IF(AH1001=0,"",
IF(SUM($AH$882:AH1001)=1,AJ1001,
IF($AH$1003&gt;SUM($AH$882:AH1001),_xlfn.CONCAT(", ",AJ1001),
IF($AH$1003=SUM($AH$882:AH1001),_xlfn.CONCAT(" y ",AJ1001)))))</f>
        <v/>
      </c>
      <c r="AJ1001" s="368" t="s">
        <v>5322</v>
      </c>
      <c r="AK1001" s="374">
        <f t="shared" si="157"/>
        <v>0</v>
      </c>
      <c r="AL1001" s="375">
        <f t="shared" si="158"/>
        <v>0</v>
      </c>
      <c r="AM1001" s="376">
        <f t="shared" si="159"/>
        <v>0</v>
      </c>
      <c r="AN1001" s="482">
        <f t="shared" si="160"/>
        <v>0</v>
      </c>
      <c r="AO1001" s="488">
        <f t="shared" si="161"/>
        <v>0</v>
      </c>
      <c r="AP1001" s="492">
        <f t="shared" si="162"/>
        <v>0</v>
      </c>
      <c r="AQ1001" s="490">
        <f t="shared" si="163"/>
        <v>0</v>
      </c>
      <c r="AR1001" s="293">
        <f t="shared" si="153"/>
        <v>0</v>
      </c>
      <c r="AS1001" s="294" t="str">
        <f>IF(AR1001=0,"",
IF(SUM($AR$882:AR1001)=1,AT1001,
IF($AR$1003&gt;SUM($AR$882:AR1001),_xlfn.CONCAT(", ",AT1001),
IF($AR$1003=SUM($AR$882:AR1001),_xlfn.CONCAT(" y ",AT1001)))))</f>
        <v/>
      </c>
      <c r="AT1001" s="89" t="s">
        <v>5322</v>
      </c>
      <c r="AV1001" s="290">
        <f t="shared" si="165"/>
        <v>0</v>
      </c>
      <c r="AW1001" s="293">
        <f t="shared" si="164"/>
        <v>0</v>
      </c>
      <c r="AX1001" s="294" t="str">
        <f>IF(AW1001=0,"",
IF(SUM($AW$882:AW1001)=1,AY1001,
IF($AW$1003&gt;SUM($AW$882:AW1001),_xlfn.CONCAT(", ",AY1001),
IF($AW$1003=SUM($AW$882:AW1001),_xlfn.CONCAT(" y ",AY1001)))))</f>
        <v/>
      </c>
      <c r="AY1001" s="89" t="s">
        <v>5322</v>
      </c>
    </row>
    <row r="1002" spans="1:51" ht="15" customHeight="1">
      <c r="A1002" s="64"/>
      <c r="B1002" s="11"/>
      <c r="C1002" s="61" t="s">
        <v>5323</v>
      </c>
      <c r="D1002" s="1020" t="str">
        <f>IF(CNGE_2025_M1_Secc5_Sub1!$D150="","",CNGE_2025_M1_Secc5_Sub1!$D150)</f>
        <v/>
      </c>
      <c r="E1002" s="889"/>
      <c r="F1002" s="889"/>
      <c r="G1002" s="889"/>
      <c r="H1002" s="889"/>
      <c r="I1002" s="889"/>
      <c r="J1002" s="889"/>
      <c r="K1002" s="889"/>
      <c r="L1002" s="889"/>
      <c r="M1002" s="889"/>
      <c r="N1002" s="890"/>
      <c r="O1002" s="1041"/>
      <c r="P1002" s="1043"/>
      <c r="Q1002" s="1041"/>
      <c r="R1002" s="1043"/>
      <c r="S1002" s="1041"/>
      <c r="T1002" s="1043"/>
      <c r="U1002" s="1041"/>
      <c r="V1002" s="1043"/>
      <c r="W1002" s="1041"/>
      <c r="X1002" s="1043"/>
      <c r="Y1002" s="1041"/>
      <c r="Z1002" s="1043"/>
      <c r="AA1002" s="1041"/>
      <c r="AB1002" s="1043"/>
      <c r="AC1002" s="1041"/>
      <c r="AD1002" s="1043"/>
      <c r="AG1002" s="481">
        <f t="shared" si="155"/>
        <v>0</v>
      </c>
      <c r="AH1002" s="338">
        <f t="shared" si="156"/>
        <v>0</v>
      </c>
      <c r="AI1002" s="294" t="str">
        <f>IF(AH1002=0,"",
IF(SUM($AH$882:AH1002)=1,AJ1002,
IF($AH$1003&gt;SUM($AH$882:AH1002),_xlfn.CONCAT(", ",AJ1002),
IF($AH$1003=SUM($AH$882:AH1002),_xlfn.CONCAT(" y ",AJ1002)))))</f>
        <v/>
      </c>
      <c r="AJ1002" s="368" t="s">
        <v>5324</v>
      </c>
      <c r="AK1002" s="374">
        <f t="shared" si="157"/>
        <v>0</v>
      </c>
      <c r="AL1002" s="375">
        <f t="shared" si="158"/>
        <v>0</v>
      </c>
      <c r="AM1002" s="376">
        <f t="shared" si="159"/>
        <v>0</v>
      </c>
      <c r="AN1002" s="482">
        <f t="shared" si="160"/>
        <v>0</v>
      </c>
      <c r="AO1002" s="488">
        <f t="shared" si="161"/>
        <v>0</v>
      </c>
      <c r="AP1002" s="492">
        <f t="shared" si="162"/>
        <v>0</v>
      </c>
      <c r="AQ1002" s="490">
        <f t="shared" si="163"/>
        <v>0</v>
      </c>
      <c r="AR1002" s="293">
        <f t="shared" si="153"/>
        <v>0</v>
      </c>
      <c r="AS1002" s="294" t="str">
        <f>IF(AR1002=0,"",
IF(SUM($AR$882:AR1002)=1,AT1002,
IF($AR$1003&gt;SUM($AR$882:AR1002),_xlfn.CONCAT(", ",AT1002),
IF($AR$1003=SUM($AR$882:AR1002),_xlfn.CONCAT(" y ",AT1002)))))</f>
        <v/>
      </c>
      <c r="AT1002" s="89" t="s">
        <v>5324</v>
      </c>
      <c r="AV1002" s="290">
        <f t="shared" si="165"/>
        <v>0</v>
      </c>
      <c r="AW1002" s="293">
        <f t="shared" si="164"/>
        <v>0</v>
      </c>
      <c r="AX1002" s="294" t="str">
        <f>IF(AW1002=0,"",
IF(SUM($AW$882:AW1002)=1,AY1002,
IF($AW$1003&gt;SUM($AW$882:AW1002),_xlfn.CONCAT(", ",AY1002),
IF($AW$1003=SUM($AW$882:AW1002),_xlfn.CONCAT(" y ",AY1002)))))</f>
        <v/>
      </c>
      <c r="AY1002" s="89" t="s">
        <v>5324</v>
      </c>
    </row>
    <row r="1003" spans="1:51" ht="15" customHeight="1">
      <c r="A1003" s="64"/>
      <c r="B1003" s="11"/>
      <c r="C1003" s="11"/>
      <c r="D1003" s="11"/>
      <c r="E1003" s="11"/>
      <c r="F1003" s="96"/>
      <c r="G1003" s="35"/>
      <c r="H1003" s="35"/>
      <c r="I1003" s="35"/>
      <c r="J1003" s="26"/>
      <c r="K1003" s="11"/>
      <c r="L1003" s="11"/>
      <c r="M1003" s="11"/>
      <c r="N1003" s="96" t="s">
        <v>5571</v>
      </c>
      <c r="O1003" s="1021">
        <f>IF(AND(SUM(O882:O1002)=0,COUNTIF(O882:O1002,"NS")&gt;0),"NS",IF(AND(SUM(O882:O1002)=0,COUNTIF(O882:O1002,0)&gt;0),0,IF(AND(SUM(O882:O1002)=0,COUNTIF(O882:O1002,"NA")&gt;0),"NA",SUM(O882:O1002))))</f>
        <v>0</v>
      </c>
      <c r="P1003" s="890"/>
      <c r="Q1003" s="1021">
        <f>IF(AND(SUM(Q882:Q1002)=0,COUNTIF(Q882:Q1002,"NS")&gt;0),"NS",IF(AND(SUM(Q882:Q1002)=0,COUNTIF(Q882:Q1002,0)&gt;0),0,IF(AND(SUM(Q882:Q1002)=0,COUNTIF(Q882:Q1002,"NA")&gt;0),"NA",SUM(Q882:Q1002))))</f>
        <v>0</v>
      </c>
      <c r="R1003" s="890"/>
      <c r="S1003" s="1021">
        <f>IF(AND(SUM(S882:S1002)=0,COUNTIF(S882:S1002,"NS")&gt;0),"NS",IF(AND(SUM(S882:S1002)=0,COUNTIF(S882:S1002,0)&gt;0),0,IF(AND(SUM(S882:S1002)=0,COUNTIF(S882:S1002,"NA")&gt;0),"NA",SUM(S882:S1002))))</f>
        <v>0</v>
      </c>
      <c r="T1003" s="890"/>
      <c r="U1003" s="1021">
        <f>IF(AND(SUM(U882:U1002)=0,COUNTIF(U882:U1002,"NS")&gt;0),"NS",IF(AND(SUM(U882:U1002)=0,COUNTIF(U882:U1002,0)&gt;0),0,IF(AND(SUM(U882:U1002)=0,COUNTIF(U882:U1002,"NA")&gt;0),"NA",SUM(U882:U1002))))</f>
        <v>0</v>
      </c>
      <c r="V1003" s="890"/>
      <c r="W1003" s="1021">
        <f>IF(AND(SUM(W882:W1002)=0,COUNTIF(W882:W1002,"NS")&gt;0),"NS",IF(AND(SUM(W882:W1002)=0,COUNTIF(W882:W1002,0)&gt;0),0,IF(AND(SUM(W882:W1002)=0,COUNTIF(W882:W1002,"NA")&gt;0),"NA",SUM(W882:W1002))))</f>
        <v>0</v>
      </c>
      <c r="X1003" s="890"/>
      <c r="Y1003" s="1021">
        <f>IF(AND(SUM(Y882:Y1002)=0,COUNTIF(Y882:Y1002,"NS")&gt;0),"NS",IF(AND(SUM(Y882:Y1002)=0,COUNTIF(Y882:Y1002,0)&gt;0),0,IF(AND(SUM(Y882:Y1002)=0,COUNTIF(Y882:Y1002,"NA")&gt;0),"NA",SUM(Y882:Y1002))))</f>
        <v>0</v>
      </c>
      <c r="Z1003" s="890"/>
      <c r="AA1003" s="1021">
        <f>IF(AND(SUM(AA882:AA1002)=0,COUNTIF(AA882:AA1002,"NS")&gt;0),"NS",IF(AND(SUM(AA882:AA1002)=0,COUNTIF(AA882:AA1002,0)&gt;0),0,IF(AND(SUM(AA882:AA1002)=0,COUNTIF(AA882:AA1002,"NA")&gt;0),"NA",SUM(AA882:AA1002))))</f>
        <v>0</v>
      </c>
      <c r="AB1003" s="890"/>
      <c r="AC1003" s="1021">
        <f>IF(AND(SUM(AC882:AC1002)=0,COUNTIF(AC882:AC1002,"NS")&gt;0),"NS",IF(AND(SUM(AC882:AC1002)=0,COUNTIF(AC882:AC1002,0)&gt;0),0,IF(AND(SUM(AC882:AC1002)=0,COUNTIF(AC882:AC1002,"NA")&gt;0),"NA",SUM(AC882:AC1002))))</f>
        <v>0</v>
      </c>
      <c r="AD1003" s="890"/>
      <c r="AG1003" s="479">
        <f>SUM(AG882:AG1002)</f>
        <v>0</v>
      </c>
      <c r="AH1003" s="372">
        <f>SUM(AH882:AH1002)</f>
        <v>0</v>
      </c>
      <c r="AI1003" s="296" t="str">
        <f>IF(AH1003=0,"",_xlfn.CONCAT(AI882:AI1002))</f>
        <v/>
      </c>
      <c r="AJ1003" s="297" t="str">
        <f>IF(AH1003=0,"",
IF(AH1003=1,_xlfn.CONCAT("Favor de revisar la instrucción 2, debido a que no se cumplen con los criterios mencionados en el numeral: ",AI1003),_xlfn.CONCAT("Favor de revisar la instrucción 2, debido a que no se cumplen con los criterios mencionados en los numerales: ",AI1003)))</f>
        <v/>
      </c>
      <c r="AQ1003" s="493">
        <f>SUM(AK882:AQ1002)</f>
        <v>0</v>
      </c>
      <c r="AR1003" s="372">
        <f>SUM(AR882:AR1002)</f>
        <v>0</v>
      </c>
      <c r="AS1003" s="296" t="str">
        <f>IF(AR1003=0,"",_xlfn.CONCAT(AS882:AS1002))</f>
        <v/>
      </c>
      <c r="AT1003" s="379" t="str">
        <f>IF(AR1003=0,"",
IF(AR1003=1,_xlfn.CONCAT("Alerta: debe de proporcionar una justificación de acuerdo a lo establecido en la instrucción 3 en el numeral:",AS1003),_xlfn.CONCAT("Alerta: debe de proporcionar una justificación de acuerdo a lo establecido en la instrucción 3 en los numerales:",AS1003)))</f>
        <v/>
      </c>
      <c r="AW1003" s="296">
        <f>SUM(AW882:AW1002)</f>
        <v>0</v>
      </c>
      <c r="AX1003" s="296" t="str">
        <f>IF(AW1003=0,"",_xlfn.CONCAT(AX882:AX1002))</f>
        <v/>
      </c>
      <c r="AY1003" s="297" t="str">
        <f>IF(AW1003=0,"",
IF(AW1003&gt;10,"Favor de ingresar toda la información requerida en la pregunta",
IF(AW1003=1,_xlfn.CONCAT("Favor de revisar la información capturada en el numeral: ",AX1003),_xlfn.CONCAT("Favor de revisar la información capturada en los numerales: ",AX1003))))</f>
        <v/>
      </c>
    </row>
    <row r="1004" spans="1:51" ht="15" customHeight="1">
      <c r="A1004" s="64"/>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row>
    <row r="1005" spans="1:51" ht="45" customHeight="1">
      <c r="A1005" s="64"/>
      <c r="B1005" s="11"/>
      <c r="C1005" s="1074" t="s">
        <v>5412</v>
      </c>
      <c r="D1005" s="866"/>
      <c r="E1005" s="952"/>
      <c r="F1005" s="1027"/>
      <c r="G1005" s="884"/>
      <c r="H1005" s="884"/>
      <c r="I1005" s="884"/>
      <c r="J1005" s="884"/>
      <c r="K1005" s="884"/>
      <c r="L1005" s="884"/>
      <c r="M1005" s="884"/>
      <c r="N1005" s="884"/>
      <c r="O1005" s="884"/>
      <c r="P1005" s="884"/>
      <c r="Q1005" s="884"/>
      <c r="R1005" s="884"/>
      <c r="S1005" s="884"/>
      <c r="T1005" s="884"/>
      <c r="U1005" s="884"/>
      <c r="V1005" s="884"/>
      <c r="W1005" s="884"/>
      <c r="X1005" s="884"/>
      <c r="Y1005" s="884"/>
      <c r="Z1005" s="884"/>
      <c r="AA1005" s="884"/>
      <c r="AB1005" s="884"/>
      <c r="AC1005" s="884"/>
      <c r="AD1005" s="885"/>
    </row>
    <row r="1006" spans="1:51" ht="15" customHeight="1">
      <c r="A1006" s="64"/>
      <c r="B1006" s="1032" t="str">
        <f>IF(AND(AU882&gt;0,F1005=""),"Ha registrado un número mayor a cero en la col. Otro tipo debe anotar el nombre de dicho(s) tipo(s) de conclusión ","")</f>
        <v/>
      </c>
      <c r="C1006" s="1032"/>
      <c r="D1006" s="1032"/>
      <c r="E1006" s="1032"/>
      <c r="F1006" s="1032"/>
      <c r="G1006" s="1032"/>
      <c r="H1006" s="1032"/>
      <c r="I1006" s="1032"/>
      <c r="J1006" s="1032"/>
      <c r="K1006" s="1032"/>
      <c r="L1006" s="1032"/>
      <c r="M1006" s="1032"/>
      <c r="N1006" s="1032"/>
      <c r="O1006" s="1032"/>
      <c r="P1006" s="1032"/>
      <c r="Q1006" s="1032"/>
      <c r="R1006" s="1032"/>
      <c r="S1006" s="1032"/>
      <c r="T1006" s="1032"/>
      <c r="U1006" s="1032"/>
      <c r="V1006" s="1032"/>
      <c r="W1006" s="1032"/>
      <c r="X1006" s="1032"/>
      <c r="Y1006" s="1032"/>
      <c r="Z1006" s="1032"/>
      <c r="AA1006" s="1032"/>
      <c r="AB1006" s="1032"/>
      <c r="AC1006" s="1032"/>
      <c r="AD1006" s="1032"/>
      <c r="AE1006" s="1032"/>
    </row>
    <row r="1007" spans="1:51" ht="24" customHeight="1">
      <c r="A1007" s="64"/>
      <c r="B1007" s="11"/>
      <c r="C1007" s="1000" t="s">
        <v>5325</v>
      </c>
      <c r="D1007" s="866"/>
      <c r="E1007" s="866"/>
      <c r="F1007" s="866"/>
      <c r="G1007" s="866"/>
      <c r="H1007" s="866"/>
      <c r="I1007" s="866"/>
      <c r="J1007" s="866"/>
      <c r="K1007" s="866"/>
      <c r="L1007" s="866"/>
      <c r="M1007" s="866"/>
      <c r="N1007" s="866"/>
      <c r="O1007" s="866"/>
      <c r="P1007" s="866"/>
      <c r="Q1007" s="866"/>
      <c r="R1007" s="866"/>
      <c r="S1007" s="866"/>
      <c r="T1007" s="866"/>
      <c r="U1007" s="866"/>
      <c r="V1007" s="866"/>
      <c r="W1007" s="866"/>
      <c r="X1007" s="866"/>
      <c r="Y1007" s="866"/>
      <c r="Z1007" s="866"/>
      <c r="AA1007" s="866"/>
      <c r="AB1007" s="866"/>
      <c r="AC1007" s="866"/>
      <c r="AD1007" s="866"/>
    </row>
    <row r="1008" spans="1:51" ht="60" customHeight="1">
      <c r="A1008" s="64"/>
      <c r="B1008" s="11"/>
      <c r="C1008" s="1019"/>
      <c r="D1008" s="884"/>
      <c r="E1008" s="884"/>
      <c r="F1008" s="884"/>
      <c r="G1008" s="884"/>
      <c r="H1008" s="884"/>
      <c r="I1008" s="884"/>
      <c r="J1008" s="884"/>
      <c r="K1008" s="884"/>
      <c r="L1008" s="884"/>
      <c r="M1008" s="884"/>
      <c r="N1008" s="884"/>
      <c r="O1008" s="884"/>
      <c r="P1008" s="884"/>
      <c r="Q1008" s="884"/>
      <c r="R1008" s="884"/>
      <c r="S1008" s="884"/>
      <c r="T1008" s="884"/>
      <c r="U1008" s="884"/>
      <c r="V1008" s="884"/>
      <c r="W1008" s="884"/>
      <c r="X1008" s="884"/>
      <c r="Y1008" s="884"/>
      <c r="Z1008" s="884"/>
      <c r="AA1008" s="884"/>
      <c r="AB1008" s="884"/>
      <c r="AC1008" s="884"/>
      <c r="AD1008" s="885"/>
    </row>
    <row r="1009" spans="1:36" ht="15" customHeight="1">
      <c r="A1009" s="64"/>
      <c r="B1009" s="988" t="str">
        <f>AY1003</f>
        <v/>
      </c>
      <c r="C1009" s="866"/>
      <c r="D1009" s="866"/>
      <c r="E1009" s="866"/>
      <c r="F1009" s="866"/>
      <c r="G1009" s="866"/>
      <c r="H1009" s="866"/>
      <c r="I1009" s="866"/>
      <c r="J1009" s="866"/>
      <c r="K1009" s="866"/>
      <c r="L1009" s="866"/>
      <c r="M1009" s="866"/>
      <c r="N1009" s="866"/>
      <c r="O1009" s="866"/>
      <c r="P1009" s="866"/>
      <c r="Q1009" s="866"/>
      <c r="R1009" s="866"/>
      <c r="S1009" s="866"/>
      <c r="T1009" s="866"/>
      <c r="U1009" s="866"/>
      <c r="V1009" s="866"/>
      <c r="W1009" s="866"/>
      <c r="X1009" s="866"/>
      <c r="Y1009" s="866"/>
      <c r="Z1009" s="866"/>
      <c r="AA1009" s="866"/>
      <c r="AB1009" s="866"/>
      <c r="AC1009" s="866"/>
      <c r="AD1009" s="866"/>
    </row>
    <row r="1010" spans="1:36" ht="15" customHeight="1">
      <c r="A1010" s="64"/>
      <c r="B1010" s="1005" t="str">
        <f>IF(SUM(COUNTIF(O882:AD1002,"NS"))&lt;&gt;0,"Alerta: debido a que cuenta con registros NS, debe proporcionar una justificación en  el area de comentarios al final de la pregunta","")</f>
        <v/>
      </c>
      <c r="C1010" s="866"/>
      <c r="D1010" s="866"/>
      <c r="E1010" s="866"/>
      <c r="F1010" s="866"/>
      <c r="G1010" s="866"/>
      <c r="H1010" s="866"/>
      <c r="I1010" s="866"/>
      <c r="J1010" s="866"/>
      <c r="K1010" s="866"/>
      <c r="L1010" s="866"/>
      <c r="M1010" s="866"/>
      <c r="N1010" s="866"/>
      <c r="O1010" s="866"/>
      <c r="P1010" s="866"/>
      <c r="Q1010" s="866"/>
      <c r="R1010" s="866"/>
      <c r="S1010" s="866"/>
      <c r="T1010" s="866"/>
      <c r="U1010" s="866"/>
      <c r="V1010" s="866"/>
      <c r="W1010" s="866"/>
      <c r="X1010" s="866"/>
      <c r="Y1010" s="866"/>
      <c r="Z1010" s="866"/>
      <c r="AA1010" s="866"/>
      <c r="AB1010" s="866"/>
      <c r="AC1010" s="866"/>
      <c r="AD1010" s="866"/>
      <c r="AE1010" s="866"/>
    </row>
    <row r="1011" spans="1:36" ht="15" customHeight="1">
      <c r="A1011" s="64"/>
      <c r="B1011" s="1032" t="str">
        <f>AJ1003</f>
        <v/>
      </c>
      <c r="C1011" s="866"/>
      <c r="D1011" s="866"/>
      <c r="E1011" s="866"/>
      <c r="F1011" s="866"/>
      <c r="G1011" s="866"/>
      <c r="H1011" s="866"/>
      <c r="I1011" s="866"/>
      <c r="J1011" s="866"/>
      <c r="K1011" s="866"/>
      <c r="L1011" s="866"/>
      <c r="M1011" s="866"/>
      <c r="N1011" s="866"/>
      <c r="O1011" s="866"/>
      <c r="P1011" s="866"/>
      <c r="Q1011" s="866"/>
      <c r="R1011" s="866"/>
      <c r="S1011" s="866"/>
      <c r="T1011" s="866"/>
      <c r="U1011" s="866"/>
      <c r="V1011" s="866"/>
      <c r="W1011" s="866"/>
      <c r="X1011" s="866"/>
      <c r="Y1011" s="866"/>
      <c r="Z1011" s="866"/>
      <c r="AA1011" s="866"/>
      <c r="AB1011" s="866"/>
      <c r="AC1011" s="866"/>
      <c r="AD1011" s="866"/>
      <c r="AE1011" s="866"/>
    </row>
    <row r="1012" spans="1:36" ht="15" customHeight="1">
      <c r="A1012" s="64"/>
      <c r="B1012" s="1039" t="str">
        <f>AT1003</f>
        <v/>
      </c>
      <c r="C1012" s="1039"/>
      <c r="D1012" s="1039"/>
      <c r="E1012" s="1039"/>
      <c r="F1012" s="1039"/>
      <c r="G1012" s="1039"/>
      <c r="H1012" s="1039"/>
      <c r="I1012" s="1039"/>
      <c r="J1012" s="1039"/>
      <c r="K1012" s="1039"/>
      <c r="L1012" s="1039"/>
      <c r="M1012" s="1039"/>
      <c r="N1012" s="1039"/>
      <c r="O1012" s="1039"/>
      <c r="P1012" s="1039"/>
      <c r="Q1012" s="1039"/>
      <c r="R1012" s="1039"/>
      <c r="S1012" s="1039"/>
      <c r="T1012" s="1039"/>
      <c r="U1012" s="1039"/>
      <c r="V1012" s="1039"/>
      <c r="W1012" s="1039"/>
      <c r="X1012" s="1039"/>
      <c r="Y1012" s="1039"/>
      <c r="Z1012" s="1039"/>
      <c r="AA1012" s="1039"/>
      <c r="AB1012" s="1039"/>
      <c r="AC1012" s="1039"/>
      <c r="AD1012" s="1039"/>
      <c r="AE1012" s="1039"/>
    </row>
    <row r="1013" spans="1:36" ht="15" customHeight="1">
      <c r="A1013" s="64"/>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c r="AA1013" s="11"/>
      <c r="AB1013" s="11"/>
      <c r="AC1013" s="11"/>
      <c r="AD1013" s="11"/>
    </row>
    <row r="1014" spans="1:36" ht="15" customHeight="1">
      <c r="A1014" s="64"/>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c r="AA1014" s="11"/>
      <c r="AB1014" s="11"/>
      <c r="AC1014" s="11"/>
      <c r="AD1014" s="11"/>
    </row>
    <row r="1015" spans="1:36" ht="36" customHeight="1">
      <c r="A1015" s="32" t="s">
        <v>5804</v>
      </c>
      <c r="B1015" s="994" t="s">
        <v>5805</v>
      </c>
      <c r="C1015" s="866"/>
      <c r="D1015" s="866"/>
      <c r="E1015" s="866"/>
      <c r="F1015" s="866"/>
      <c r="G1015" s="866"/>
      <c r="H1015" s="866"/>
      <c r="I1015" s="866"/>
      <c r="J1015" s="866"/>
      <c r="K1015" s="866"/>
      <c r="L1015" s="866"/>
      <c r="M1015" s="866"/>
      <c r="N1015" s="866"/>
      <c r="O1015" s="866"/>
      <c r="P1015" s="866"/>
      <c r="Q1015" s="866"/>
      <c r="R1015" s="866"/>
      <c r="S1015" s="866"/>
      <c r="T1015" s="866"/>
      <c r="U1015" s="866"/>
      <c r="V1015" s="866"/>
      <c r="W1015" s="866"/>
      <c r="X1015" s="866"/>
      <c r="Y1015" s="866"/>
      <c r="Z1015" s="866"/>
      <c r="AA1015" s="866"/>
      <c r="AB1015" s="866"/>
      <c r="AC1015" s="866"/>
      <c r="AD1015" s="866"/>
    </row>
    <row r="1016" spans="1:36" ht="36" customHeight="1">
      <c r="A1016" s="32"/>
      <c r="B1016" s="54"/>
      <c r="C1016" s="1000" t="s">
        <v>5806</v>
      </c>
      <c r="D1016" s="866"/>
      <c r="E1016" s="866"/>
      <c r="F1016" s="866"/>
      <c r="G1016" s="866"/>
      <c r="H1016" s="866"/>
      <c r="I1016" s="866"/>
      <c r="J1016" s="866"/>
      <c r="K1016" s="866"/>
      <c r="L1016" s="866"/>
      <c r="M1016" s="866"/>
      <c r="N1016" s="866"/>
      <c r="O1016" s="866"/>
      <c r="P1016" s="866"/>
      <c r="Q1016" s="866"/>
      <c r="R1016" s="866"/>
      <c r="S1016" s="866"/>
      <c r="T1016" s="866"/>
      <c r="U1016" s="866"/>
      <c r="V1016" s="866"/>
      <c r="W1016" s="866"/>
      <c r="X1016" s="866"/>
      <c r="Y1016" s="866"/>
      <c r="Z1016" s="866"/>
      <c r="AA1016" s="866"/>
      <c r="AB1016" s="866"/>
      <c r="AC1016" s="866"/>
      <c r="AD1016" s="866"/>
    </row>
    <row r="1017" spans="1:36" ht="14.25">
      <c r="A1017" s="32"/>
      <c r="B1017" s="11"/>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1"/>
      <c r="Y1017" s="11"/>
      <c r="Z1017" s="11"/>
      <c r="AA1017" s="11"/>
      <c r="AB1017" s="11"/>
      <c r="AC1017" s="11"/>
      <c r="AD1017" s="11"/>
      <c r="AG1017" s="63"/>
      <c r="AH1017" s="986" t="s">
        <v>5108</v>
      </c>
      <c r="AI1017" s="987"/>
      <c r="AJ1017" s="987"/>
    </row>
    <row r="1018" spans="1:36" ht="48" customHeight="1">
      <c r="A1018" s="64"/>
      <c r="B1018" s="11"/>
      <c r="C1018" s="995" t="s">
        <v>5109</v>
      </c>
      <c r="D1018" s="889"/>
      <c r="E1018" s="889"/>
      <c r="F1018" s="889"/>
      <c r="G1018" s="889"/>
      <c r="H1018" s="889"/>
      <c r="I1018" s="889"/>
      <c r="J1018" s="889"/>
      <c r="K1018" s="889"/>
      <c r="L1018" s="889"/>
      <c r="M1018" s="889"/>
      <c r="N1018" s="889"/>
      <c r="O1018" s="889"/>
      <c r="P1018" s="889"/>
      <c r="Q1018" s="889"/>
      <c r="R1018" s="889"/>
      <c r="S1018" s="889"/>
      <c r="T1018" s="889"/>
      <c r="U1018" s="889"/>
      <c r="V1018" s="889"/>
      <c r="W1018" s="889"/>
      <c r="X1018" s="890"/>
      <c r="Y1018" s="995" t="s">
        <v>5807</v>
      </c>
      <c r="Z1018" s="889"/>
      <c r="AA1018" s="889"/>
      <c r="AB1018" s="889"/>
      <c r="AC1018" s="889"/>
      <c r="AD1018" s="890"/>
      <c r="AG1018" s="289" t="s">
        <v>5116</v>
      </c>
      <c r="AH1018" s="291" t="s">
        <v>5117</v>
      </c>
      <c r="AI1018" s="298" t="s">
        <v>5118</v>
      </c>
      <c r="AJ1018" s="295" t="s">
        <v>5119</v>
      </c>
    </row>
    <row r="1019" spans="1:36" ht="15" customHeight="1">
      <c r="A1019" s="64"/>
      <c r="B1019" s="11"/>
      <c r="C1019" s="267" t="s">
        <v>5743</v>
      </c>
      <c r="D1019" s="1020" t="s">
        <v>5744</v>
      </c>
      <c r="E1019" s="889"/>
      <c r="F1019" s="889"/>
      <c r="G1019" s="889"/>
      <c r="H1019" s="889"/>
      <c r="I1019" s="889"/>
      <c r="J1019" s="889"/>
      <c r="K1019" s="889"/>
      <c r="L1019" s="889"/>
      <c r="M1019" s="889"/>
      <c r="N1019" s="889"/>
      <c r="O1019" s="889"/>
      <c r="P1019" s="889"/>
      <c r="Q1019" s="889"/>
      <c r="R1019" s="889"/>
      <c r="S1019" s="889"/>
      <c r="T1019" s="889"/>
      <c r="U1019" s="889"/>
      <c r="V1019" s="889"/>
      <c r="W1019" s="889"/>
      <c r="X1019" s="890"/>
      <c r="Y1019" s="1041"/>
      <c r="Z1019" s="1042"/>
      <c r="AA1019" s="1042"/>
      <c r="AB1019" s="1042"/>
      <c r="AC1019" s="1042"/>
      <c r="AD1019" s="1043"/>
      <c r="AG1019" s="290">
        <f>IF(AND(COUNTBLANK(D1019)=0,OR(COUNTA(Y1019)=1,COUNTA(Y1019)=0)),0,1)</f>
        <v>0</v>
      </c>
      <c r="AH1019" s="293">
        <f>IF(AG1019=0,0,1)</f>
        <v>0</v>
      </c>
      <c r="AI1019" s="294" t="str">
        <f>IF(AH1019=0,"",
IF(SUM(AH1019:AH1019)=1,AJ1019,
IF(AH1140&gt;SUM(AH1019:AH1019),_xlfn.CONCAT(", ",AJ1019),
IF(AH1140=SUM(AH1019:AH1019),_xlfn.CONCAT(" y ",AJ1019)))))</f>
        <v/>
      </c>
      <c r="AJ1019" s="89" t="s">
        <v>5745</v>
      </c>
    </row>
    <row r="1020" spans="1:36" ht="15" customHeight="1">
      <c r="A1020" s="64"/>
      <c r="B1020" s="11"/>
      <c r="C1020" s="58" t="s">
        <v>5043</v>
      </c>
      <c r="D1020" s="1020" t="str">
        <f>IF(CNGE_2025_M1_Secc5_Sub1!$D31="","",CNGE_2025_M1_Secc5_Sub1!$D31)</f>
        <v/>
      </c>
      <c r="E1020" s="889"/>
      <c r="F1020" s="889"/>
      <c r="G1020" s="889"/>
      <c r="H1020" s="889"/>
      <c r="I1020" s="889"/>
      <c r="J1020" s="889"/>
      <c r="K1020" s="889"/>
      <c r="L1020" s="889"/>
      <c r="M1020" s="889"/>
      <c r="N1020" s="889"/>
      <c r="O1020" s="889"/>
      <c r="P1020" s="889"/>
      <c r="Q1020" s="889"/>
      <c r="R1020" s="889"/>
      <c r="S1020" s="889"/>
      <c r="T1020" s="889"/>
      <c r="U1020" s="889"/>
      <c r="V1020" s="889"/>
      <c r="W1020" s="889"/>
      <c r="X1020" s="890"/>
      <c r="Y1020" s="1041"/>
      <c r="Z1020" s="1042"/>
      <c r="AA1020" s="1042"/>
      <c r="AB1020" s="1042"/>
      <c r="AC1020" s="1042"/>
      <c r="AD1020" s="1043"/>
      <c r="AG1020" s="290">
        <f>IF(AND(COUNTBLANK(D1020)=0,COUNTA(Y1020)=1),0,IF(AND(COUNTBLANK(D1020)=1,COUNTA(Y1020)=0),0,1))</f>
        <v>0</v>
      </c>
      <c r="AH1020" s="293">
        <f t="shared" ref="AH1020:AH1083" si="166">IF(AG1020=0,0,1)</f>
        <v>0</v>
      </c>
      <c r="AI1020" s="294" t="str">
        <f>IF(AH1020=0,"",
IF(SUM($AH$1019:AH1020)=1,AJ1020,
IF($AH$1140&gt;SUM($AH$1019:AH1020),_xlfn.CONCAT(", ",AJ1020),
IF($AH$1140=SUM($AH$1019:AH1020),_xlfn.CONCAT(" y ",AJ1020)))))</f>
        <v/>
      </c>
      <c r="AJ1020" s="89" t="s">
        <v>5120</v>
      </c>
    </row>
    <row r="1021" spans="1:36" ht="15" customHeight="1">
      <c r="A1021" s="64"/>
      <c r="B1021" s="11"/>
      <c r="C1021" s="58">
        <v>2</v>
      </c>
      <c r="D1021" s="1020" t="str">
        <f>IF(CNGE_2025_M1_Secc5_Sub1!$D32="","",CNGE_2025_M1_Secc5_Sub1!$D32)</f>
        <v/>
      </c>
      <c r="E1021" s="889"/>
      <c r="F1021" s="889"/>
      <c r="G1021" s="889"/>
      <c r="H1021" s="889"/>
      <c r="I1021" s="889"/>
      <c r="J1021" s="889"/>
      <c r="K1021" s="889"/>
      <c r="L1021" s="889"/>
      <c r="M1021" s="889"/>
      <c r="N1021" s="889"/>
      <c r="O1021" s="889"/>
      <c r="P1021" s="889"/>
      <c r="Q1021" s="889"/>
      <c r="R1021" s="889"/>
      <c r="S1021" s="889"/>
      <c r="T1021" s="889"/>
      <c r="U1021" s="889"/>
      <c r="V1021" s="889"/>
      <c r="W1021" s="889"/>
      <c r="X1021" s="890"/>
      <c r="Y1021" s="1041"/>
      <c r="Z1021" s="1042"/>
      <c r="AA1021" s="1042"/>
      <c r="AB1021" s="1042"/>
      <c r="AC1021" s="1042"/>
      <c r="AD1021" s="1043"/>
      <c r="AG1021" s="290">
        <f t="shared" ref="AG1021:AG1084" si="167">IF(AND(COUNTBLANK(D1021)=0,COUNTA(Y1021)=1),0,IF(AND(COUNTBLANK(D1021)=1,COUNTA(Y1021)=0),0,1))</f>
        <v>0</v>
      </c>
      <c r="AH1021" s="293">
        <f t="shared" si="166"/>
        <v>0</v>
      </c>
      <c r="AI1021" s="294" t="str">
        <f>IF(AH1021=0,"",
IF(SUM($AH$1019:AH1021)=1,AJ1021,
IF($AH$1140&gt;SUM($AH$1019:AH1021),_xlfn.CONCAT(", ",AJ1021),
IF($AH$1140=SUM($AH$1019:AH1021),_xlfn.CONCAT(" y ",AJ1021)))))</f>
        <v/>
      </c>
      <c r="AJ1021" s="89" t="s">
        <v>5121</v>
      </c>
    </row>
    <row r="1022" spans="1:36" ht="15" customHeight="1">
      <c r="A1022" s="64"/>
      <c r="B1022" s="11"/>
      <c r="C1022" s="58" t="s">
        <v>5047</v>
      </c>
      <c r="D1022" s="1020" t="str">
        <f>IF(CNGE_2025_M1_Secc5_Sub1!$D33="","",CNGE_2025_M1_Secc5_Sub1!$D33)</f>
        <v/>
      </c>
      <c r="E1022" s="889"/>
      <c r="F1022" s="889"/>
      <c r="G1022" s="889"/>
      <c r="H1022" s="889"/>
      <c r="I1022" s="889"/>
      <c r="J1022" s="889"/>
      <c r="K1022" s="889"/>
      <c r="L1022" s="889"/>
      <c r="M1022" s="889"/>
      <c r="N1022" s="889"/>
      <c r="O1022" s="889"/>
      <c r="P1022" s="889"/>
      <c r="Q1022" s="889"/>
      <c r="R1022" s="889"/>
      <c r="S1022" s="889"/>
      <c r="T1022" s="889"/>
      <c r="U1022" s="889"/>
      <c r="V1022" s="889"/>
      <c r="W1022" s="889"/>
      <c r="X1022" s="890"/>
      <c r="Y1022" s="1041"/>
      <c r="Z1022" s="1042"/>
      <c r="AA1022" s="1042"/>
      <c r="AB1022" s="1042"/>
      <c r="AC1022" s="1042"/>
      <c r="AD1022" s="1043"/>
      <c r="AG1022" s="290">
        <f t="shared" si="167"/>
        <v>0</v>
      </c>
      <c r="AH1022" s="293">
        <f t="shared" si="166"/>
        <v>0</v>
      </c>
      <c r="AI1022" s="294" t="str">
        <f>IF(AH1022=0,"",
IF(SUM($AH$1019:AH1022)=1,AJ1022,
IF($AH$1140&gt;SUM($AH$1019:AH1022),_xlfn.CONCAT(", ",AJ1022),
IF($AH$1140=SUM($AH$1019:AH1022),_xlfn.CONCAT(" y ",AJ1022)))))</f>
        <v/>
      </c>
      <c r="AJ1022" s="89" t="s">
        <v>5122</v>
      </c>
    </row>
    <row r="1023" spans="1:36" ht="15" customHeight="1">
      <c r="A1023" s="64"/>
      <c r="B1023" s="11"/>
      <c r="C1023" s="58" t="s">
        <v>5049</v>
      </c>
      <c r="D1023" s="1020" t="str">
        <f>IF(CNGE_2025_M1_Secc5_Sub1!$D34="","",CNGE_2025_M1_Secc5_Sub1!$D34)</f>
        <v/>
      </c>
      <c r="E1023" s="889"/>
      <c r="F1023" s="889"/>
      <c r="G1023" s="889"/>
      <c r="H1023" s="889"/>
      <c r="I1023" s="889"/>
      <c r="J1023" s="889"/>
      <c r="K1023" s="889"/>
      <c r="L1023" s="889"/>
      <c r="M1023" s="889"/>
      <c r="N1023" s="889"/>
      <c r="O1023" s="889"/>
      <c r="P1023" s="889"/>
      <c r="Q1023" s="889"/>
      <c r="R1023" s="889"/>
      <c r="S1023" s="889"/>
      <c r="T1023" s="889"/>
      <c r="U1023" s="889"/>
      <c r="V1023" s="889"/>
      <c r="W1023" s="889"/>
      <c r="X1023" s="890"/>
      <c r="Y1023" s="1041"/>
      <c r="Z1023" s="1042"/>
      <c r="AA1023" s="1042"/>
      <c r="AB1023" s="1042"/>
      <c r="AC1023" s="1042"/>
      <c r="AD1023" s="1043"/>
      <c r="AG1023" s="290">
        <f t="shared" si="167"/>
        <v>0</v>
      </c>
      <c r="AH1023" s="293">
        <f t="shared" si="166"/>
        <v>0</v>
      </c>
      <c r="AI1023" s="294" t="str">
        <f>IF(AH1023=0,"",
IF(SUM($AH$1019:AH1023)=1,AJ1023,
IF($AH$1140&gt;SUM($AH$1019:AH1023),_xlfn.CONCAT(", ",AJ1023),
IF($AH$1140=SUM($AH$1019:AH1023),_xlfn.CONCAT(" y ",AJ1023)))))</f>
        <v/>
      </c>
      <c r="AJ1023" s="89" t="s">
        <v>5123</v>
      </c>
    </row>
    <row r="1024" spans="1:36" ht="15" customHeight="1">
      <c r="A1024" s="64"/>
      <c r="B1024" s="11"/>
      <c r="C1024" s="58" t="s">
        <v>5051</v>
      </c>
      <c r="D1024" s="1020" t="str">
        <f>IF(CNGE_2025_M1_Secc5_Sub1!$D35="","",CNGE_2025_M1_Secc5_Sub1!$D35)</f>
        <v/>
      </c>
      <c r="E1024" s="889"/>
      <c r="F1024" s="889"/>
      <c r="G1024" s="889"/>
      <c r="H1024" s="889"/>
      <c r="I1024" s="889"/>
      <c r="J1024" s="889"/>
      <c r="K1024" s="889"/>
      <c r="L1024" s="889"/>
      <c r="M1024" s="889"/>
      <c r="N1024" s="889"/>
      <c r="O1024" s="889"/>
      <c r="P1024" s="889"/>
      <c r="Q1024" s="889"/>
      <c r="R1024" s="889"/>
      <c r="S1024" s="889"/>
      <c r="T1024" s="889"/>
      <c r="U1024" s="889"/>
      <c r="V1024" s="889"/>
      <c r="W1024" s="889"/>
      <c r="X1024" s="890"/>
      <c r="Y1024" s="1041"/>
      <c r="Z1024" s="1042"/>
      <c r="AA1024" s="1042"/>
      <c r="AB1024" s="1042"/>
      <c r="AC1024" s="1042"/>
      <c r="AD1024" s="1043"/>
      <c r="AG1024" s="290">
        <f t="shared" si="167"/>
        <v>0</v>
      </c>
      <c r="AH1024" s="293">
        <f t="shared" si="166"/>
        <v>0</v>
      </c>
      <c r="AI1024" s="294" t="str">
        <f>IF(AH1024=0,"",
IF(SUM($AH$1019:AH1024)=1,AJ1024,
IF($AH$1140&gt;SUM($AH$1019:AH1024),_xlfn.CONCAT(", ",AJ1024),
IF($AH$1140=SUM($AH$1019:AH1024),_xlfn.CONCAT(" y ",AJ1024)))))</f>
        <v/>
      </c>
      <c r="AJ1024" s="89" t="s">
        <v>5124</v>
      </c>
    </row>
    <row r="1025" spans="1:36" ht="15" customHeight="1">
      <c r="A1025" s="64"/>
      <c r="B1025" s="11"/>
      <c r="C1025" s="58" t="s">
        <v>5053</v>
      </c>
      <c r="D1025" s="1020" t="str">
        <f>IF(CNGE_2025_M1_Secc5_Sub1!$D36="","",CNGE_2025_M1_Secc5_Sub1!$D36)</f>
        <v/>
      </c>
      <c r="E1025" s="889"/>
      <c r="F1025" s="889"/>
      <c r="G1025" s="889"/>
      <c r="H1025" s="889"/>
      <c r="I1025" s="889"/>
      <c r="J1025" s="889"/>
      <c r="K1025" s="889"/>
      <c r="L1025" s="889"/>
      <c r="M1025" s="889"/>
      <c r="N1025" s="889"/>
      <c r="O1025" s="889"/>
      <c r="P1025" s="889"/>
      <c r="Q1025" s="889"/>
      <c r="R1025" s="889"/>
      <c r="S1025" s="889"/>
      <c r="T1025" s="889"/>
      <c r="U1025" s="889"/>
      <c r="V1025" s="889"/>
      <c r="W1025" s="889"/>
      <c r="X1025" s="890"/>
      <c r="Y1025" s="1041"/>
      <c r="Z1025" s="1042"/>
      <c r="AA1025" s="1042"/>
      <c r="AB1025" s="1042"/>
      <c r="AC1025" s="1042"/>
      <c r="AD1025" s="1043"/>
      <c r="AG1025" s="290">
        <f t="shared" si="167"/>
        <v>0</v>
      </c>
      <c r="AH1025" s="293">
        <f t="shared" si="166"/>
        <v>0</v>
      </c>
      <c r="AI1025" s="294" t="str">
        <f>IF(AH1025=0,"",
IF(SUM($AH$1019:AH1025)=1,AJ1025,
IF($AH$1140&gt;SUM($AH$1019:AH1025),_xlfn.CONCAT(", ",AJ1025),
IF($AH$1140=SUM($AH$1019:AH1025),_xlfn.CONCAT(" y ",AJ1025)))))</f>
        <v/>
      </c>
      <c r="AJ1025" s="89" t="s">
        <v>5125</v>
      </c>
    </row>
    <row r="1026" spans="1:36" ht="15" customHeight="1">
      <c r="A1026" s="64"/>
      <c r="B1026" s="11"/>
      <c r="C1026" s="58" t="s">
        <v>5055</v>
      </c>
      <c r="D1026" s="1020" t="str">
        <f>IF(CNGE_2025_M1_Secc5_Sub1!$D37="","",CNGE_2025_M1_Secc5_Sub1!$D37)</f>
        <v/>
      </c>
      <c r="E1026" s="889"/>
      <c r="F1026" s="889"/>
      <c r="G1026" s="889"/>
      <c r="H1026" s="889"/>
      <c r="I1026" s="889"/>
      <c r="J1026" s="889"/>
      <c r="K1026" s="889"/>
      <c r="L1026" s="889"/>
      <c r="M1026" s="889"/>
      <c r="N1026" s="889"/>
      <c r="O1026" s="889"/>
      <c r="P1026" s="889"/>
      <c r="Q1026" s="889"/>
      <c r="R1026" s="889"/>
      <c r="S1026" s="889"/>
      <c r="T1026" s="889"/>
      <c r="U1026" s="889"/>
      <c r="V1026" s="889"/>
      <c r="W1026" s="889"/>
      <c r="X1026" s="890"/>
      <c r="Y1026" s="1041"/>
      <c r="Z1026" s="1042"/>
      <c r="AA1026" s="1042"/>
      <c r="AB1026" s="1042"/>
      <c r="AC1026" s="1042"/>
      <c r="AD1026" s="1043"/>
      <c r="AG1026" s="290">
        <f t="shared" si="167"/>
        <v>0</v>
      </c>
      <c r="AH1026" s="293">
        <f t="shared" si="166"/>
        <v>0</v>
      </c>
      <c r="AI1026" s="294" t="str">
        <f>IF(AH1026=0,"",
IF(SUM($AH$1019:AH1026)=1,AJ1026,
IF($AH$1140&gt;SUM($AH$1019:AH1026),_xlfn.CONCAT(", ",AJ1026),
IF($AH$1140=SUM($AH$1019:AH1026),_xlfn.CONCAT(" y ",AJ1026)))))</f>
        <v/>
      </c>
      <c r="AJ1026" s="89" t="s">
        <v>5126</v>
      </c>
    </row>
    <row r="1027" spans="1:36" ht="15" customHeight="1">
      <c r="A1027" s="64"/>
      <c r="B1027" s="11"/>
      <c r="C1027" s="58" t="s">
        <v>5057</v>
      </c>
      <c r="D1027" s="1020" t="str">
        <f>IF(CNGE_2025_M1_Secc5_Sub1!$D38="","",CNGE_2025_M1_Secc5_Sub1!$D38)</f>
        <v/>
      </c>
      <c r="E1027" s="889"/>
      <c r="F1027" s="889"/>
      <c r="G1027" s="889"/>
      <c r="H1027" s="889"/>
      <c r="I1027" s="889"/>
      <c r="J1027" s="889"/>
      <c r="K1027" s="889"/>
      <c r="L1027" s="889"/>
      <c r="M1027" s="889"/>
      <c r="N1027" s="889"/>
      <c r="O1027" s="889"/>
      <c r="P1027" s="889"/>
      <c r="Q1027" s="889"/>
      <c r="R1027" s="889"/>
      <c r="S1027" s="889"/>
      <c r="T1027" s="889"/>
      <c r="U1027" s="889"/>
      <c r="V1027" s="889"/>
      <c r="W1027" s="889"/>
      <c r="X1027" s="890"/>
      <c r="Y1027" s="1041"/>
      <c r="Z1027" s="1042"/>
      <c r="AA1027" s="1042"/>
      <c r="AB1027" s="1042"/>
      <c r="AC1027" s="1042"/>
      <c r="AD1027" s="1043"/>
      <c r="AG1027" s="290">
        <f t="shared" si="167"/>
        <v>0</v>
      </c>
      <c r="AH1027" s="293">
        <f t="shared" si="166"/>
        <v>0</v>
      </c>
      <c r="AI1027" s="294" t="str">
        <f>IF(AH1027=0,"",
IF(SUM($AH$1019:AH1027)=1,AJ1027,
IF($AH$1140&gt;SUM($AH$1019:AH1027),_xlfn.CONCAT(", ",AJ1027),
IF($AH$1140=SUM($AH$1019:AH1027),_xlfn.CONCAT(" y ",AJ1027)))))</f>
        <v/>
      </c>
      <c r="AJ1027" s="89" t="s">
        <v>5127</v>
      </c>
    </row>
    <row r="1028" spans="1:36" ht="15" customHeight="1">
      <c r="A1028" s="64"/>
      <c r="B1028" s="11"/>
      <c r="C1028" s="58" t="s">
        <v>5059</v>
      </c>
      <c r="D1028" s="1020" t="str">
        <f>IF(CNGE_2025_M1_Secc5_Sub1!$D39="","",CNGE_2025_M1_Secc5_Sub1!$D39)</f>
        <v/>
      </c>
      <c r="E1028" s="889"/>
      <c r="F1028" s="889"/>
      <c r="G1028" s="889"/>
      <c r="H1028" s="889"/>
      <c r="I1028" s="889"/>
      <c r="J1028" s="889"/>
      <c r="K1028" s="889"/>
      <c r="L1028" s="889"/>
      <c r="M1028" s="889"/>
      <c r="N1028" s="889"/>
      <c r="O1028" s="889"/>
      <c r="P1028" s="889"/>
      <c r="Q1028" s="889"/>
      <c r="R1028" s="889"/>
      <c r="S1028" s="889"/>
      <c r="T1028" s="889"/>
      <c r="U1028" s="889"/>
      <c r="V1028" s="889"/>
      <c r="W1028" s="889"/>
      <c r="X1028" s="890"/>
      <c r="Y1028" s="1041"/>
      <c r="Z1028" s="1042"/>
      <c r="AA1028" s="1042"/>
      <c r="AB1028" s="1042"/>
      <c r="AC1028" s="1042"/>
      <c r="AD1028" s="1043"/>
      <c r="AG1028" s="290">
        <f t="shared" si="167"/>
        <v>0</v>
      </c>
      <c r="AH1028" s="293">
        <f t="shared" si="166"/>
        <v>0</v>
      </c>
      <c r="AI1028" s="294" t="str">
        <f>IF(AH1028=0,"",
IF(SUM($AH$1019:AH1028)=1,AJ1028,
IF($AH$1140&gt;SUM($AH$1019:AH1028),_xlfn.CONCAT(", ",AJ1028),
IF($AH$1140=SUM($AH$1019:AH1028),_xlfn.CONCAT(" y ",AJ1028)))))</f>
        <v/>
      </c>
      <c r="AJ1028" s="89" t="s">
        <v>5128</v>
      </c>
    </row>
    <row r="1029" spans="1:36" ht="15" customHeight="1">
      <c r="A1029" s="64"/>
      <c r="B1029" s="11"/>
      <c r="C1029" s="58" t="s">
        <v>5060</v>
      </c>
      <c r="D1029" s="1020" t="str">
        <f>IF(CNGE_2025_M1_Secc5_Sub1!$D40="","",CNGE_2025_M1_Secc5_Sub1!$D40)</f>
        <v/>
      </c>
      <c r="E1029" s="889"/>
      <c r="F1029" s="889"/>
      <c r="G1029" s="889"/>
      <c r="H1029" s="889"/>
      <c r="I1029" s="889"/>
      <c r="J1029" s="889"/>
      <c r="K1029" s="889"/>
      <c r="L1029" s="889"/>
      <c r="M1029" s="889"/>
      <c r="N1029" s="889"/>
      <c r="O1029" s="889"/>
      <c r="P1029" s="889"/>
      <c r="Q1029" s="889"/>
      <c r="R1029" s="889"/>
      <c r="S1029" s="889"/>
      <c r="T1029" s="889"/>
      <c r="U1029" s="889"/>
      <c r="V1029" s="889"/>
      <c r="W1029" s="889"/>
      <c r="X1029" s="890"/>
      <c r="Y1029" s="1041"/>
      <c r="Z1029" s="1042"/>
      <c r="AA1029" s="1042"/>
      <c r="AB1029" s="1042"/>
      <c r="AC1029" s="1042"/>
      <c r="AD1029" s="1043"/>
      <c r="AG1029" s="290">
        <f t="shared" si="167"/>
        <v>0</v>
      </c>
      <c r="AH1029" s="293">
        <f t="shared" si="166"/>
        <v>0</v>
      </c>
      <c r="AI1029" s="294" t="str">
        <f>IF(AH1029=0,"",
IF(SUM($AH$1019:AH1029)=1,AJ1029,
IF($AH$1140&gt;SUM($AH$1019:AH1029),_xlfn.CONCAT(", ",AJ1029),
IF($AH$1140=SUM($AH$1019:AH1029),_xlfn.CONCAT(" y ",AJ1029)))))</f>
        <v/>
      </c>
      <c r="AJ1029" s="89" t="s">
        <v>5129</v>
      </c>
    </row>
    <row r="1030" spans="1:36" ht="15" customHeight="1">
      <c r="A1030" s="64"/>
      <c r="B1030" s="11"/>
      <c r="C1030" s="58" t="s">
        <v>5062</v>
      </c>
      <c r="D1030" s="1020" t="str">
        <f>IF(CNGE_2025_M1_Secc5_Sub1!$D41="","",CNGE_2025_M1_Secc5_Sub1!$D41)</f>
        <v/>
      </c>
      <c r="E1030" s="889"/>
      <c r="F1030" s="889"/>
      <c r="G1030" s="889"/>
      <c r="H1030" s="889"/>
      <c r="I1030" s="889"/>
      <c r="J1030" s="889"/>
      <c r="K1030" s="889"/>
      <c r="L1030" s="889"/>
      <c r="M1030" s="889"/>
      <c r="N1030" s="889"/>
      <c r="O1030" s="889"/>
      <c r="P1030" s="889"/>
      <c r="Q1030" s="889"/>
      <c r="R1030" s="889"/>
      <c r="S1030" s="889"/>
      <c r="T1030" s="889"/>
      <c r="U1030" s="889"/>
      <c r="V1030" s="889"/>
      <c r="W1030" s="889"/>
      <c r="X1030" s="890"/>
      <c r="Y1030" s="1041"/>
      <c r="Z1030" s="1042"/>
      <c r="AA1030" s="1042"/>
      <c r="AB1030" s="1042"/>
      <c r="AC1030" s="1042"/>
      <c r="AD1030" s="1043"/>
      <c r="AG1030" s="290">
        <f t="shared" si="167"/>
        <v>0</v>
      </c>
      <c r="AH1030" s="293">
        <f t="shared" si="166"/>
        <v>0</v>
      </c>
      <c r="AI1030" s="294" t="str">
        <f>IF(AH1030=0,"",
IF(SUM($AH$1019:AH1030)=1,AJ1030,
IF($AH$1140&gt;SUM($AH$1019:AH1030),_xlfn.CONCAT(", ",AJ1030),
IF($AH$1140=SUM($AH$1019:AH1030),_xlfn.CONCAT(" y ",AJ1030)))))</f>
        <v/>
      </c>
      <c r="AJ1030" s="89" t="s">
        <v>5130</v>
      </c>
    </row>
    <row r="1031" spans="1:36" ht="15" customHeight="1">
      <c r="A1031" s="64"/>
      <c r="B1031" s="11"/>
      <c r="C1031" s="58" t="s">
        <v>5063</v>
      </c>
      <c r="D1031" s="1020" t="str">
        <f>IF(CNGE_2025_M1_Secc5_Sub1!$D42="","",CNGE_2025_M1_Secc5_Sub1!$D42)</f>
        <v/>
      </c>
      <c r="E1031" s="889"/>
      <c r="F1031" s="889"/>
      <c r="G1031" s="889"/>
      <c r="H1031" s="889"/>
      <c r="I1031" s="889"/>
      <c r="J1031" s="889"/>
      <c r="K1031" s="889"/>
      <c r="L1031" s="889"/>
      <c r="M1031" s="889"/>
      <c r="N1031" s="889"/>
      <c r="O1031" s="889"/>
      <c r="P1031" s="889"/>
      <c r="Q1031" s="889"/>
      <c r="R1031" s="889"/>
      <c r="S1031" s="889"/>
      <c r="T1031" s="889"/>
      <c r="U1031" s="889"/>
      <c r="V1031" s="889"/>
      <c r="W1031" s="889"/>
      <c r="X1031" s="890"/>
      <c r="Y1031" s="1041"/>
      <c r="Z1031" s="1042"/>
      <c r="AA1031" s="1042"/>
      <c r="AB1031" s="1042"/>
      <c r="AC1031" s="1042"/>
      <c r="AD1031" s="1043"/>
      <c r="AG1031" s="290">
        <f t="shared" si="167"/>
        <v>0</v>
      </c>
      <c r="AH1031" s="293">
        <f t="shared" si="166"/>
        <v>0</v>
      </c>
      <c r="AI1031" s="294" t="str">
        <f>IF(AH1031=0,"",
IF(SUM($AH$1019:AH1031)=1,AJ1031,
IF($AH$1140&gt;SUM($AH$1019:AH1031),_xlfn.CONCAT(", ",AJ1031),
IF($AH$1140=SUM($AH$1019:AH1031),_xlfn.CONCAT(" y ",AJ1031)))))</f>
        <v/>
      </c>
      <c r="AJ1031" s="89" t="s">
        <v>5131</v>
      </c>
    </row>
    <row r="1032" spans="1:36" ht="15" customHeight="1">
      <c r="A1032" s="64"/>
      <c r="B1032" s="11"/>
      <c r="C1032" s="58" t="s">
        <v>5064</v>
      </c>
      <c r="D1032" s="1020" t="str">
        <f>IF(CNGE_2025_M1_Secc5_Sub1!$D43="","",CNGE_2025_M1_Secc5_Sub1!$D43)</f>
        <v/>
      </c>
      <c r="E1032" s="889"/>
      <c r="F1032" s="889"/>
      <c r="G1032" s="889"/>
      <c r="H1032" s="889"/>
      <c r="I1032" s="889"/>
      <c r="J1032" s="889"/>
      <c r="K1032" s="889"/>
      <c r="L1032" s="889"/>
      <c r="M1032" s="889"/>
      <c r="N1032" s="889"/>
      <c r="O1032" s="889"/>
      <c r="P1032" s="889"/>
      <c r="Q1032" s="889"/>
      <c r="R1032" s="889"/>
      <c r="S1032" s="889"/>
      <c r="T1032" s="889"/>
      <c r="U1032" s="889"/>
      <c r="V1032" s="889"/>
      <c r="W1032" s="889"/>
      <c r="X1032" s="890"/>
      <c r="Y1032" s="1041"/>
      <c r="Z1032" s="1042"/>
      <c r="AA1032" s="1042"/>
      <c r="AB1032" s="1042"/>
      <c r="AC1032" s="1042"/>
      <c r="AD1032" s="1043"/>
      <c r="AG1032" s="290">
        <f t="shared" si="167"/>
        <v>0</v>
      </c>
      <c r="AH1032" s="293">
        <f t="shared" si="166"/>
        <v>0</v>
      </c>
      <c r="AI1032" s="294" t="str">
        <f>IF(AH1032=0,"",
IF(SUM($AH$1019:AH1032)=1,AJ1032,
IF($AH$1140&gt;SUM($AH$1019:AH1032),_xlfn.CONCAT(", ",AJ1032),
IF($AH$1140=SUM($AH$1019:AH1032),_xlfn.CONCAT(" y ",AJ1032)))))</f>
        <v/>
      </c>
      <c r="AJ1032" s="89" t="s">
        <v>5132</v>
      </c>
    </row>
    <row r="1033" spans="1:36" ht="15" customHeight="1">
      <c r="A1033" s="64"/>
      <c r="B1033" s="11"/>
      <c r="C1033" s="58" t="s">
        <v>5065</v>
      </c>
      <c r="D1033" s="1020" t="str">
        <f>IF(CNGE_2025_M1_Secc5_Sub1!$D44="","",CNGE_2025_M1_Secc5_Sub1!$D44)</f>
        <v/>
      </c>
      <c r="E1033" s="889"/>
      <c r="F1033" s="889"/>
      <c r="G1033" s="889"/>
      <c r="H1033" s="889"/>
      <c r="I1033" s="889"/>
      <c r="J1033" s="889"/>
      <c r="K1033" s="889"/>
      <c r="L1033" s="889"/>
      <c r="M1033" s="889"/>
      <c r="N1033" s="889"/>
      <c r="O1033" s="889"/>
      <c r="P1033" s="889"/>
      <c r="Q1033" s="889"/>
      <c r="R1033" s="889"/>
      <c r="S1033" s="889"/>
      <c r="T1033" s="889"/>
      <c r="U1033" s="889"/>
      <c r="V1033" s="889"/>
      <c r="W1033" s="889"/>
      <c r="X1033" s="890"/>
      <c r="Y1033" s="1041"/>
      <c r="Z1033" s="1042"/>
      <c r="AA1033" s="1042"/>
      <c r="AB1033" s="1042"/>
      <c r="AC1033" s="1042"/>
      <c r="AD1033" s="1043"/>
      <c r="AG1033" s="290">
        <f t="shared" si="167"/>
        <v>0</v>
      </c>
      <c r="AH1033" s="293">
        <f t="shared" si="166"/>
        <v>0</v>
      </c>
      <c r="AI1033" s="294" t="str">
        <f>IF(AH1033=0,"",
IF(SUM($AH$1019:AH1033)=1,AJ1033,
IF($AH$1140&gt;SUM($AH$1019:AH1033),_xlfn.CONCAT(", ",AJ1033),
IF($AH$1140=SUM($AH$1019:AH1033),_xlfn.CONCAT(" y ",AJ1033)))))</f>
        <v/>
      </c>
      <c r="AJ1033" s="89" t="s">
        <v>5133</v>
      </c>
    </row>
    <row r="1034" spans="1:36" ht="15" customHeight="1">
      <c r="A1034" s="64"/>
      <c r="B1034" s="11"/>
      <c r="C1034" s="58" t="s">
        <v>5066</v>
      </c>
      <c r="D1034" s="1020" t="str">
        <f>IF(CNGE_2025_M1_Secc5_Sub1!$D45="","",CNGE_2025_M1_Secc5_Sub1!$D45)</f>
        <v/>
      </c>
      <c r="E1034" s="889"/>
      <c r="F1034" s="889"/>
      <c r="G1034" s="889"/>
      <c r="H1034" s="889"/>
      <c r="I1034" s="889"/>
      <c r="J1034" s="889"/>
      <c r="K1034" s="889"/>
      <c r="L1034" s="889"/>
      <c r="M1034" s="889"/>
      <c r="N1034" s="889"/>
      <c r="O1034" s="889"/>
      <c r="P1034" s="889"/>
      <c r="Q1034" s="889"/>
      <c r="R1034" s="889"/>
      <c r="S1034" s="889"/>
      <c r="T1034" s="889"/>
      <c r="U1034" s="889"/>
      <c r="V1034" s="889"/>
      <c r="W1034" s="889"/>
      <c r="X1034" s="890"/>
      <c r="Y1034" s="1041"/>
      <c r="Z1034" s="1042"/>
      <c r="AA1034" s="1042"/>
      <c r="AB1034" s="1042"/>
      <c r="AC1034" s="1042"/>
      <c r="AD1034" s="1043"/>
      <c r="AG1034" s="290">
        <f t="shared" si="167"/>
        <v>0</v>
      </c>
      <c r="AH1034" s="293">
        <f t="shared" si="166"/>
        <v>0</v>
      </c>
      <c r="AI1034" s="294" t="str">
        <f>IF(AH1034=0,"",
IF(SUM($AH$1019:AH1034)=1,AJ1034,
IF($AH$1140&gt;SUM($AH$1019:AH1034),_xlfn.CONCAT(", ",AJ1034),
IF($AH$1140=SUM($AH$1019:AH1034),_xlfn.CONCAT(" y ",AJ1034)))))</f>
        <v/>
      </c>
      <c r="AJ1034" s="89" t="s">
        <v>5134</v>
      </c>
    </row>
    <row r="1035" spans="1:36" ht="15" customHeight="1">
      <c r="A1035" s="64"/>
      <c r="B1035" s="11"/>
      <c r="C1035" s="58" t="s">
        <v>5067</v>
      </c>
      <c r="D1035" s="1020" t="str">
        <f>IF(CNGE_2025_M1_Secc5_Sub1!$D46="","",CNGE_2025_M1_Secc5_Sub1!$D46)</f>
        <v/>
      </c>
      <c r="E1035" s="889"/>
      <c r="F1035" s="889"/>
      <c r="G1035" s="889"/>
      <c r="H1035" s="889"/>
      <c r="I1035" s="889"/>
      <c r="J1035" s="889"/>
      <c r="K1035" s="889"/>
      <c r="L1035" s="889"/>
      <c r="M1035" s="889"/>
      <c r="N1035" s="889"/>
      <c r="O1035" s="889"/>
      <c r="P1035" s="889"/>
      <c r="Q1035" s="889"/>
      <c r="R1035" s="889"/>
      <c r="S1035" s="889"/>
      <c r="T1035" s="889"/>
      <c r="U1035" s="889"/>
      <c r="V1035" s="889"/>
      <c r="W1035" s="889"/>
      <c r="X1035" s="890"/>
      <c r="Y1035" s="1041"/>
      <c r="Z1035" s="1042"/>
      <c r="AA1035" s="1042"/>
      <c r="AB1035" s="1042"/>
      <c r="AC1035" s="1042"/>
      <c r="AD1035" s="1043"/>
      <c r="AG1035" s="290">
        <f t="shared" si="167"/>
        <v>0</v>
      </c>
      <c r="AH1035" s="293">
        <f t="shared" si="166"/>
        <v>0</v>
      </c>
      <c r="AI1035" s="294" t="str">
        <f>IF(AH1035=0,"",
IF(SUM($AH$1019:AH1035)=1,AJ1035,
IF($AH$1140&gt;SUM($AH$1019:AH1035),_xlfn.CONCAT(", ",AJ1035),
IF($AH$1140=SUM($AH$1019:AH1035),_xlfn.CONCAT(" y ",AJ1035)))))</f>
        <v/>
      </c>
      <c r="AJ1035" s="89" t="s">
        <v>5135</v>
      </c>
    </row>
    <row r="1036" spans="1:36" ht="15" customHeight="1">
      <c r="A1036" s="64"/>
      <c r="B1036" s="11"/>
      <c r="C1036" s="58" t="s">
        <v>5068</v>
      </c>
      <c r="D1036" s="1020" t="str">
        <f>IF(CNGE_2025_M1_Secc5_Sub1!$D47="","",CNGE_2025_M1_Secc5_Sub1!$D47)</f>
        <v/>
      </c>
      <c r="E1036" s="889"/>
      <c r="F1036" s="889"/>
      <c r="G1036" s="889"/>
      <c r="H1036" s="889"/>
      <c r="I1036" s="889"/>
      <c r="J1036" s="889"/>
      <c r="K1036" s="889"/>
      <c r="L1036" s="889"/>
      <c r="M1036" s="889"/>
      <c r="N1036" s="889"/>
      <c r="O1036" s="889"/>
      <c r="P1036" s="889"/>
      <c r="Q1036" s="889"/>
      <c r="R1036" s="889"/>
      <c r="S1036" s="889"/>
      <c r="T1036" s="889"/>
      <c r="U1036" s="889"/>
      <c r="V1036" s="889"/>
      <c r="W1036" s="889"/>
      <c r="X1036" s="890"/>
      <c r="Y1036" s="1041"/>
      <c r="Z1036" s="1042"/>
      <c r="AA1036" s="1042"/>
      <c r="AB1036" s="1042"/>
      <c r="AC1036" s="1042"/>
      <c r="AD1036" s="1043"/>
      <c r="AG1036" s="290">
        <f t="shared" si="167"/>
        <v>0</v>
      </c>
      <c r="AH1036" s="293">
        <f t="shared" si="166"/>
        <v>0</v>
      </c>
      <c r="AI1036" s="294" t="str">
        <f>IF(AH1036=0,"",
IF(SUM($AH$1019:AH1036)=1,AJ1036,
IF($AH$1140&gt;SUM($AH$1019:AH1036),_xlfn.CONCAT(", ",AJ1036),
IF($AH$1140=SUM($AH$1019:AH1036),_xlfn.CONCAT(" y ",AJ1036)))))</f>
        <v/>
      </c>
      <c r="AJ1036" s="89" t="s">
        <v>5136</v>
      </c>
    </row>
    <row r="1037" spans="1:36" ht="15" customHeight="1">
      <c r="A1037" s="64"/>
      <c r="B1037" s="11"/>
      <c r="C1037" s="58" t="s">
        <v>5069</v>
      </c>
      <c r="D1037" s="1020" t="str">
        <f>IF(CNGE_2025_M1_Secc5_Sub1!$D48="","",CNGE_2025_M1_Secc5_Sub1!$D48)</f>
        <v/>
      </c>
      <c r="E1037" s="889"/>
      <c r="F1037" s="889"/>
      <c r="G1037" s="889"/>
      <c r="H1037" s="889"/>
      <c r="I1037" s="889"/>
      <c r="J1037" s="889"/>
      <c r="K1037" s="889"/>
      <c r="L1037" s="889"/>
      <c r="M1037" s="889"/>
      <c r="N1037" s="889"/>
      <c r="O1037" s="889"/>
      <c r="P1037" s="889"/>
      <c r="Q1037" s="889"/>
      <c r="R1037" s="889"/>
      <c r="S1037" s="889"/>
      <c r="T1037" s="889"/>
      <c r="U1037" s="889"/>
      <c r="V1037" s="889"/>
      <c r="W1037" s="889"/>
      <c r="X1037" s="890"/>
      <c r="Y1037" s="1041"/>
      <c r="Z1037" s="1042"/>
      <c r="AA1037" s="1042"/>
      <c r="AB1037" s="1042"/>
      <c r="AC1037" s="1042"/>
      <c r="AD1037" s="1043"/>
      <c r="AG1037" s="290">
        <f t="shared" si="167"/>
        <v>0</v>
      </c>
      <c r="AH1037" s="293">
        <f t="shared" si="166"/>
        <v>0</v>
      </c>
      <c r="AI1037" s="294" t="str">
        <f>IF(AH1037=0,"",
IF(SUM($AH$1019:AH1037)=1,AJ1037,
IF($AH$1140&gt;SUM($AH$1019:AH1037),_xlfn.CONCAT(", ",AJ1037),
IF($AH$1140=SUM($AH$1019:AH1037),_xlfn.CONCAT(" y ",AJ1037)))))</f>
        <v/>
      </c>
      <c r="AJ1037" s="89" t="s">
        <v>5137</v>
      </c>
    </row>
    <row r="1038" spans="1:36" ht="15" customHeight="1">
      <c r="A1038" s="64"/>
      <c r="B1038" s="11"/>
      <c r="C1038" s="58" t="s">
        <v>5070</v>
      </c>
      <c r="D1038" s="1020" t="str">
        <f>IF(CNGE_2025_M1_Secc5_Sub1!$D49="","",CNGE_2025_M1_Secc5_Sub1!$D49)</f>
        <v/>
      </c>
      <c r="E1038" s="889"/>
      <c r="F1038" s="889"/>
      <c r="G1038" s="889"/>
      <c r="H1038" s="889"/>
      <c r="I1038" s="889"/>
      <c r="J1038" s="889"/>
      <c r="K1038" s="889"/>
      <c r="L1038" s="889"/>
      <c r="M1038" s="889"/>
      <c r="N1038" s="889"/>
      <c r="O1038" s="889"/>
      <c r="P1038" s="889"/>
      <c r="Q1038" s="889"/>
      <c r="R1038" s="889"/>
      <c r="S1038" s="889"/>
      <c r="T1038" s="889"/>
      <c r="U1038" s="889"/>
      <c r="V1038" s="889"/>
      <c r="W1038" s="889"/>
      <c r="X1038" s="890"/>
      <c r="Y1038" s="1041"/>
      <c r="Z1038" s="1042"/>
      <c r="AA1038" s="1042"/>
      <c r="AB1038" s="1042"/>
      <c r="AC1038" s="1042"/>
      <c r="AD1038" s="1043"/>
      <c r="AG1038" s="290">
        <f t="shared" si="167"/>
        <v>0</v>
      </c>
      <c r="AH1038" s="293">
        <f t="shared" si="166"/>
        <v>0</v>
      </c>
      <c r="AI1038" s="294" t="str">
        <f>IF(AH1038=0,"",
IF(SUM($AH$1019:AH1038)=1,AJ1038,
IF($AH$1140&gt;SUM($AH$1019:AH1038),_xlfn.CONCAT(", ",AJ1038),
IF($AH$1140=SUM($AH$1019:AH1038),_xlfn.CONCAT(" y ",AJ1038)))))</f>
        <v/>
      </c>
      <c r="AJ1038" s="89" t="s">
        <v>5138</v>
      </c>
    </row>
    <row r="1039" spans="1:36" ht="15" customHeight="1">
      <c r="A1039" s="64"/>
      <c r="B1039" s="11"/>
      <c r="C1039" s="58" t="s">
        <v>5071</v>
      </c>
      <c r="D1039" s="1020" t="str">
        <f>IF(CNGE_2025_M1_Secc5_Sub1!$D50="","",CNGE_2025_M1_Secc5_Sub1!$D50)</f>
        <v/>
      </c>
      <c r="E1039" s="889"/>
      <c r="F1039" s="889"/>
      <c r="G1039" s="889"/>
      <c r="H1039" s="889"/>
      <c r="I1039" s="889"/>
      <c r="J1039" s="889"/>
      <c r="K1039" s="889"/>
      <c r="L1039" s="889"/>
      <c r="M1039" s="889"/>
      <c r="N1039" s="889"/>
      <c r="O1039" s="889"/>
      <c r="P1039" s="889"/>
      <c r="Q1039" s="889"/>
      <c r="R1039" s="889"/>
      <c r="S1039" s="889"/>
      <c r="T1039" s="889"/>
      <c r="U1039" s="889"/>
      <c r="V1039" s="889"/>
      <c r="W1039" s="889"/>
      <c r="X1039" s="890"/>
      <c r="Y1039" s="1041"/>
      <c r="Z1039" s="1042"/>
      <c r="AA1039" s="1042"/>
      <c r="AB1039" s="1042"/>
      <c r="AC1039" s="1042"/>
      <c r="AD1039" s="1043"/>
      <c r="AG1039" s="290">
        <f t="shared" si="167"/>
        <v>0</v>
      </c>
      <c r="AH1039" s="293">
        <f t="shared" si="166"/>
        <v>0</v>
      </c>
      <c r="AI1039" s="294" t="str">
        <f>IF(AH1039=0,"",
IF(SUM($AH$1019:AH1039)=1,AJ1039,
IF($AH$1140&gt;SUM($AH$1019:AH1039),_xlfn.CONCAT(", ",AJ1039),
IF($AH$1140=SUM($AH$1019:AH1039),_xlfn.CONCAT(" y ",AJ1039)))))</f>
        <v/>
      </c>
      <c r="AJ1039" s="89" t="s">
        <v>5139</v>
      </c>
    </row>
    <row r="1040" spans="1:36" ht="15" customHeight="1">
      <c r="A1040" s="64"/>
      <c r="B1040" s="11"/>
      <c r="C1040" s="58" t="s">
        <v>5072</v>
      </c>
      <c r="D1040" s="1020" t="str">
        <f>IF(CNGE_2025_M1_Secc5_Sub1!$D51="","",CNGE_2025_M1_Secc5_Sub1!$D51)</f>
        <v/>
      </c>
      <c r="E1040" s="889"/>
      <c r="F1040" s="889"/>
      <c r="G1040" s="889"/>
      <c r="H1040" s="889"/>
      <c r="I1040" s="889"/>
      <c r="J1040" s="889"/>
      <c r="K1040" s="889"/>
      <c r="L1040" s="889"/>
      <c r="M1040" s="889"/>
      <c r="N1040" s="889"/>
      <c r="O1040" s="889"/>
      <c r="P1040" s="889"/>
      <c r="Q1040" s="889"/>
      <c r="R1040" s="889"/>
      <c r="S1040" s="889"/>
      <c r="T1040" s="889"/>
      <c r="U1040" s="889"/>
      <c r="V1040" s="889"/>
      <c r="W1040" s="889"/>
      <c r="X1040" s="890"/>
      <c r="Y1040" s="1041"/>
      <c r="Z1040" s="1042"/>
      <c r="AA1040" s="1042"/>
      <c r="AB1040" s="1042"/>
      <c r="AC1040" s="1042"/>
      <c r="AD1040" s="1043"/>
      <c r="AG1040" s="290">
        <f t="shared" si="167"/>
        <v>0</v>
      </c>
      <c r="AH1040" s="293">
        <f t="shared" si="166"/>
        <v>0</v>
      </c>
      <c r="AI1040" s="294" t="str">
        <f>IF(AH1040=0,"",
IF(SUM($AH$1019:AH1040)=1,AJ1040,
IF($AH$1140&gt;SUM($AH$1019:AH1040),_xlfn.CONCAT(", ",AJ1040),
IF($AH$1140=SUM($AH$1019:AH1040),_xlfn.CONCAT(" y ",AJ1040)))))</f>
        <v/>
      </c>
      <c r="AJ1040" s="89" t="s">
        <v>5140</v>
      </c>
    </row>
    <row r="1041" spans="1:36" ht="15" customHeight="1">
      <c r="A1041" s="64"/>
      <c r="B1041" s="11"/>
      <c r="C1041" s="58" t="s">
        <v>5073</v>
      </c>
      <c r="D1041" s="1020" t="str">
        <f>IF(CNGE_2025_M1_Secc5_Sub1!$D52="","",CNGE_2025_M1_Secc5_Sub1!$D52)</f>
        <v/>
      </c>
      <c r="E1041" s="889"/>
      <c r="F1041" s="889"/>
      <c r="G1041" s="889"/>
      <c r="H1041" s="889"/>
      <c r="I1041" s="889"/>
      <c r="J1041" s="889"/>
      <c r="K1041" s="889"/>
      <c r="L1041" s="889"/>
      <c r="M1041" s="889"/>
      <c r="N1041" s="889"/>
      <c r="O1041" s="889"/>
      <c r="P1041" s="889"/>
      <c r="Q1041" s="889"/>
      <c r="R1041" s="889"/>
      <c r="S1041" s="889"/>
      <c r="T1041" s="889"/>
      <c r="U1041" s="889"/>
      <c r="V1041" s="889"/>
      <c r="W1041" s="889"/>
      <c r="X1041" s="890"/>
      <c r="Y1041" s="1041"/>
      <c r="Z1041" s="1042"/>
      <c r="AA1041" s="1042"/>
      <c r="AB1041" s="1042"/>
      <c r="AC1041" s="1042"/>
      <c r="AD1041" s="1043"/>
      <c r="AG1041" s="290">
        <f t="shared" si="167"/>
        <v>0</v>
      </c>
      <c r="AH1041" s="293">
        <f t="shared" si="166"/>
        <v>0</v>
      </c>
      <c r="AI1041" s="294" t="str">
        <f>IF(AH1041=0,"",
IF(SUM($AH$1019:AH1041)=1,AJ1041,
IF($AH$1140&gt;SUM($AH$1019:AH1041),_xlfn.CONCAT(", ",AJ1041),
IF($AH$1140=SUM($AH$1019:AH1041),_xlfn.CONCAT(" y ",AJ1041)))))</f>
        <v/>
      </c>
      <c r="AJ1041" s="89" t="s">
        <v>5141</v>
      </c>
    </row>
    <row r="1042" spans="1:36" ht="15" customHeight="1">
      <c r="A1042" s="64"/>
      <c r="B1042" s="11"/>
      <c r="C1042" s="58" t="s">
        <v>5074</v>
      </c>
      <c r="D1042" s="1020" t="str">
        <f>IF(CNGE_2025_M1_Secc5_Sub1!$D53="","",CNGE_2025_M1_Secc5_Sub1!$D53)</f>
        <v/>
      </c>
      <c r="E1042" s="889"/>
      <c r="F1042" s="889"/>
      <c r="G1042" s="889"/>
      <c r="H1042" s="889"/>
      <c r="I1042" s="889"/>
      <c r="J1042" s="889"/>
      <c r="K1042" s="889"/>
      <c r="L1042" s="889"/>
      <c r="M1042" s="889"/>
      <c r="N1042" s="889"/>
      <c r="O1042" s="889"/>
      <c r="P1042" s="889"/>
      <c r="Q1042" s="889"/>
      <c r="R1042" s="889"/>
      <c r="S1042" s="889"/>
      <c r="T1042" s="889"/>
      <c r="U1042" s="889"/>
      <c r="V1042" s="889"/>
      <c r="W1042" s="889"/>
      <c r="X1042" s="890"/>
      <c r="Y1042" s="1041"/>
      <c r="Z1042" s="1042"/>
      <c r="AA1042" s="1042"/>
      <c r="AB1042" s="1042"/>
      <c r="AC1042" s="1042"/>
      <c r="AD1042" s="1043"/>
      <c r="AG1042" s="290">
        <f t="shared" si="167"/>
        <v>0</v>
      </c>
      <c r="AH1042" s="293">
        <f t="shared" si="166"/>
        <v>0</v>
      </c>
      <c r="AI1042" s="294" t="str">
        <f>IF(AH1042=0,"",
IF(SUM($AH$1019:AH1042)=1,AJ1042,
IF($AH$1140&gt;SUM($AH$1019:AH1042),_xlfn.CONCAT(", ",AJ1042),
IF($AH$1140=SUM($AH$1019:AH1042),_xlfn.CONCAT(" y ",AJ1042)))))</f>
        <v/>
      </c>
      <c r="AJ1042" s="89" t="s">
        <v>5142</v>
      </c>
    </row>
    <row r="1043" spans="1:36" ht="15" customHeight="1">
      <c r="A1043" s="64"/>
      <c r="B1043" s="11"/>
      <c r="C1043" s="58" t="s">
        <v>5075</v>
      </c>
      <c r="D1043" s="1020" t="str">
        <f>IF(CNGE_2025_M1_Secc5_Sub1!$D54="","",CNGE_2025_M1_Secc5_Sub1!$D54)</f>
        <v/>
      </c>
      <c r="E1043" s="889"/>
      <c r="F1043" s="889"/>
      <c r="G1043" s="889"/>
      <c r="H1043" s="889"/>
      <c r="I1043" s="889"/>
      <c r="J1043" s="889"/>
      <c r="K1043" s="889"/>
      <c r="L1043" s="889"/>
      <c r="M1043" s="889"/>
      <c r="N1043" s="889"/>
      <c r="O1043" s="889"/>
      <c r="P1043" s="889"/>
      <c r="Q1043" s="889"/>
      <c r="R1043" s="889"/>
      <c r="S1043" s="889"/>
      <c r="T1043" s="889"/>
      <c r="U1043" s="889"/>
      <c r="V1043" s="889"/>
      <c r="W1043" s="889"/>
      <c r="X1043" s="890"/>
      <c r="Y1043" s="1041"/>
      <c r="Z1043" s="1042"/>
      <c r="AA1043" s="1042"/>
      <c r="AB1043" s="1042"/>
      <c r="AC1043" s="1042"/>
      <c r="AD1043" s="1043"/>
      <c r="AG1043" s="290">
        <f t="shared" si="167"/>
        <v>0</v>
      </c>
      <c r="AH1043" s="293">
        <f t="shared" si="166"/>
        <v>0</v>
      </c>
      <c r="AI1043" s="294" t="str">
        <f>IF(AH1043=0,"",
IF(SUM($AH$1019:AH1043)=1,AJ1043,
IF($AH$1140&gt;SUM($AH$1019:AH1043),_xlfn.CONCAT(", ",AJ1043),
IF($AH$1140=SUM($AH$1019:AH1043),_xlfn.CONCAT(" y ",AJ1043)))))</f>
        <v/>
      </c>
      <c r="AJ1043" s="89" t="s">
        <v>5143</v>
      </c>
    </row>
    <row r="1044" spans="1:36" ht="15" customHeight="1">
      <c r="A1044" s="64"/>
      <c r="B1044" s="11"/>
      <c r="C1044" s="58" t="s">
        <v>5076</v>
      </c>
      <c r="D1044" s="1020" t="str">
        <f>IF(CNGE_2025_M1_Secc5_Sub1!$D55="","",CNGE_2025_M1_Secc5_Sub1!$D55)</f>
        <v/>
      </c>
      <c r="E1044" s="889"/>
      <c r="F1044" s="889"/>
      <c r="G1044" s="889"/>
      <c r="H1044" s="889"/>
      <c r="I1044" s="889"/>
      <c r="J1044" s="889"/>
      <c r="K1044" s="889"/>
      <c r="L1044" s="889"/>
      <c r="M1044" s="889"/>
      <c r="N1044" s="889"/>
      <c r="O1044" s="889"/>
      <c r="P1044" s="889"/>
      <c r="Q1044" s="889"/>
      <c r="R1044" s="889"/>
      <c r="S1044" s="889"/>
      <c r="T1044" s="889"/>
      <c r="U1044" s="889"/>
      <c r="V1044" s="889"/>
      <c r="W1044" s="889"/>
      <c r="X1044" s="890"/>
      <c r="Y1044" s="1041"/>
      <c r="Z1044" s="1042"/>
      <c r="AA1044" s="1042"/>
      <c r="AB1044" s="1042"/>
      <c r="AC1044" s="1042"/>
      <c r="AD1044" s="1043"/>
      <c r="AG1044" s="290">
        <f t="shared" si="167"/>
        <v>0</v>
      </c>
      <c r="AH1044" s="293">
        <f t="shared" si="166"/>
        <v>0</v>
      </c>
      <c r="AI1044" s="294" t="str">
        <f>IF(AH1044=0,"",
IF(SUM($AH$1019:AH1044)=1,AJ1044,
IF($AH$1140&gt;SUM($AH$1019:AH1044),_xlfn.CONCAT(", ",AJ1044),
IF($AH$1140=SUM($AH$1019:AH1044),_xlfn.CONCAT(" y ",AJ1044)))))</f>
        <v/>
      </c>
      <c r="AJ1044" s="89" t="s">
        <v>5144</v>
      </c>
    </row>
    <row r="1045" spans="1:36" ht="15" customHeight="1">
      <c r="A1045" s="64"/>
      <c r="B1045" s="11"/>
      <c r="C1045" s="58" t="s">
        <v>5077</v>
      </c>
      <c r="D1045" s="1020" t="str">
        <f>IF(CNGE_2025_M1_Secc5_Sub1!$D56="","",CNGE_2025_M1_Secc5_Sub1!$D56)</f>
        <v/>
      </c>
      <c r="E1045" s="889"/>
      <c r="F1045" s="889"/>
      <c r="G1045" s="889"/>
      <c r="H1045" s="889"/>
      <c r="I1045" s="889"/>
      <c r="J1045" s="889"/>
      <c r="K1045" s="889"/>
      <c r="L1045" s="889"/>
      <c r="M1045" s="889"/>
      <c r="N1045" s="889"/>
      <c r="O1045" s="889"/>
      <c r="P1045" s="889"/>
      <c r="Q1045" s="889"/>
      <c r="R1045" s="889"/>
      <c r="S1045" s="889"/>
      <c r="T1045" s="889"/>
      <c r="U1045" s="889"/>
      <c r="V1045" s="889"/>
      <c r="W1045" s="889"/>
      <c r="X1045" s="890"/>
      <c r="Y1045" s="1041"/>
      <c r="Z1045" s="1042"/>
      <c r="AA1045" s="1042"/>
      <c r="AB1045" s="1042"/>
      <c r="AC1045" s="1042"/>
      <c r="AD1045" s="1043"/>
      <c r="AG1045" s="290">
        <f t="shared" si="167"/>
        <v>0</v>
      </c>
      <c r="AH1045" s="293">
        <f t="shared" si="166"/>
        <v>0</v>
      </c>
      <c r="AI1045" s="294" t="str">
        <f>IF(AH1045=0,"",
IF(SUM($AH$1019:AH1045)=1,AJ1045,
IF($AH$1140&gt;SUM($AH$1019:AH1045),_xlfn.CONCAT(", ",AJ1045),
IF($AH$1140=SUM($AH$1019:AH1045),_xlfn.CONCAT(" y ",AJ1045)))))</f>
        <v/>
      </c>
      <c r="AJ1045" s="89" t="s">
        <v>5145</v>
      </c>
    </row>
    <row r="1046" spans="1:36" ht="15" customHeight="1">
      <c r="A1046" s="64"/>
      <c r="B1046" s="11"/>
      <c r="C1046" s="58" t="s">
        <v>5078</v>
      </c>
      <c r="D1046" s="1020" t="str">
        <f>IF(CNGE_2025_M1_Secc5_Sub1!$D57="","",CNGE_2025_M1_Secc5_Sub1!$D57)</f>
        <v/>
      </c>
      <c r="E1046" s="889"/>
      <c r="F1046" s="889"/>
      <c r="G1046" s="889"/>
      <c r="H1046" s="889"/>
      <c r="I1046" s="889"/>
      <c r="J1046" s="889"/>
      <c r="K1046" s="889"/>
      <c r="L1046" s="889"/>
      <c r="M1046" s="889"/>
      <c r="N1046" s="889"/>
      <c r="O1046" s="889"/>
      <c r="P1046" s="889"/>
      <c r="Q1046" s="889"/>
      <c r="R1046" s="889"/>
      <c r="S1046" s="889"/>
      <c r="T1046" s="889"/>
      <c r="U1046" s="889"/>
      <c r="V1046" s="889"/>
      <c r="W1046" s="889"/>
      <c r="X1046" s="890"/>
      <c r="Y1046" s="1041"/>
      <c r="Z1046" s="1042"/>
      <c r="AA1046" s="1042"/>
      <c r="AB1046" s="1042"/>
      <c r="AC1046" s="1042"/>
      <c r="AD1046" s="1043"/>
      <c r="AG1046" s="290">
        <f t="shared" si="167"/>
        <v>0</v>
      </c>
      <c r="AH1046" s="293">
        <f t="shared" si="166"/>
        <v>0</v>
      </c>
      <c r="AI1046" s="294" t="str">
        <f>IF(AH1046=0,"",
IF(SUM($AH$1019:AH1046)=1,AJ1046,
IF($AH$1140&gt;SUM($AH$1019:AH1046),_xlfn.CONCAT(", ",AJ1046),
IF($AH$1140=SUM($AH$1019:AH1046),_xlfn.CONCAT(" y ",AJ1046)))))</f>
        <v/>
      </c>
      <c r="AJ1046" s="89" t="s">
        <v>5146</v>
      </c>
    </row>
    <row r="1047" spans="1:36" ht="15" customHeight="1">
      <c r="A1047" s="64"/>
      <c r="B1047" s="11"/>
      <c r="C1047" s="58" t="s">
        <v>5079</v>
      </c>
      <c r="D1047" s="1020" t="str">
        <f>IF(CNGE_2025_M1_Secc5_Sub1!$D58="","",CNGE_2025_M1_Secc5_Sub1!$D58)</f>
        <v/>
      </c>
      <c r="E1047" s="889"/>
      <c r="F1047" s="889"/>
      <c r="G1047" s="889"/>
      <c r="H1047" s="889"/>
      <c r="I1047" s="889"/>
      <c r="J1047" s="889"/>
      <c r="K1047" s="889"/>
      <c r="L1047" s="889"/>
      <c r="M1047" s="889"/>
      <c r="N1047" s="889"/>
      <c r="O1047" s="889"/>
      <c r="P1047" s="889"/>
      <c r="Q1047" s="889"/>
      <c r="R1047" s="889"/>
      <c r="S1047" s="889"/>
      <c r="T1047" s="889"/>
      <c r="U1047" s="889"/>
      <c r="V1047" s="889"/>
      <c r="W1047" s="889"/>
      <c r="X1047" s="890"/>
      <c r="Y1047" s="1041"/>
      <c r="Z1047" s="1042"/>
      <c r="AA1047" s="1042"/>
      <c r="AB1047" s="1042"/>
      <c r="AC1047" s="1042"/>
      <c r="AD1047" s="1043"/>
      <c r="AG1047" s="290">
        <f t="shared" si="167"/>
        <v>0</v>
      </c>
      <c r="AH1047" s="293">
        <f t="shared" si="166"/>
        <v>0</v>
      </c>
      <c r="AI1047" s="294" t="str">
        <f>IF(AH1047=0,"",
IF(SUM($AH$1019:AH1047)=1,AJ1047,
IF($AH$1140&gt;SUM($AH$1019:AH1047),_xlfn.CONCAT(", ",AJ1047),
IF($AH$1140=SUM($AH$1019:AH1047),_xlfn.CONCAT(" y ",AJ1047)))))</f>
        <v/>
      </c>
      <c r="AJ1047" s="89" t="s">
        <v>5147</v>
      </c>
    </row>
    <row r="1048" spans="1:36" ht="15" customHeight="1">
      <c r="A1048" s="64"/>
      <c r="B1048" s="11"/>
      <c r="C1048" s="58" t="s">
        <v>5080</v>
      </c>
      <c r="D1048" s="1020" t="str">
        <f>IF(CNGE_2025_M1_Secc5_Sub1!$D59="","",CNGE_2025_M1_Secc5_Sub1!$D59)</f>
        <v/>
      </c>
      <c r="E1048" s="889"/>
      <c r="F1048" s="889"/>
      <c r="G1048" s="889"/>
      <c r="H1048" s="889"/>
      <c r="I1048" s="889"/>
      <c r="J1048" s="889"/>
      <c r="K1048" s="889"/>
      <c r="L1048" s="889"/>
      <c r="M1048" s="889"/>
      <c r="N1048" s="889"/>
      <c r="O1048" s="889"/>
      <c r="P1048" s="889"/>
      <c r="Q1048" s="889"/>
      <c r="R1048" s="889"/>
      <c r="S1048" s="889"/>
      <c r="T1048" s="889"/>
      <c r="U1048" s="889"/>
      <c r="V1048" s="889"/>
      <c r="W1048" s="889"/>
      <c r="X1048" s="890"/>
      <c r="Y1048" s="1041"/>
      <c r="Z1048" s="1042"/>
      <c r="AA1048" s="1042"/>
      <c r="AB1048" s="1042"/>
      <c r="AC1048" s="1042"/>
      <c r="AD1048" s="1043"/>
      <c r="AG1048" s="290">
        <f t="shared" si="167"/>
        <v>0</v>
      </c>
      <c r="AH1048" s="293">
        <f t="shared" si="166"/>
        <v>0</v>
      </c>
      <c r="AI1048" s="294" t="str">
        <f>IF(AH1048=0,"",
IF(SUM($AH$1019:AH1048)=1,AJ1048,
IF($AH$1140&gt;SUM($AH$1019:AH1048),_xlfn.CONCAT(", ",AJ1048),
IF($AH$1140=SUM($AH$1019:AH1048),_xlfn.CONCAT(" y ",AJ1048)))))</f>
        <v/>
      </c>
      <c r="AJ1048" s="89" t="s">
        <v>5148</v>
      </c>
    </row>
    <row r="1049" spans="1:36" ht="15" customHeight="1">
      <c r="A1049" s="64"/>
      <c r="B1049" s="11"/>
      <c r="C1049" s="58" t="s">
        <v>5081</v>
      </c>
      <c r="D1049" s="1020" t="str">
        <f>IF(CNGE_2025_M1_Secc5_Sub1!$D60="","",CNGE_2025_M1_Secc5_Sub1!$D60)</f>
        <v/>
      </c>
      <c r="E1049" s="889"/>
      <c r="F1049" s="889"/>
      <c r="G1049" s="889"/>
      <c r="H1049" s="889"/>
      <c r="I1049" s="889"/>
      <c r="J1049" s="889"/>
      <c r="K1049" s="889"/>
      <c r="L1049" s="889"/>
      <c r="M1049" s="889"/>
      <c r="N1049" s="889"/>
      <c r="O1049" s="889"/>
      <c r="P1049" s="889"/>
      <c r="Q1049" s="889"/>
      <c r="R1049" s="889"/>
      <c r="S1049" s="889"/>
      <c r="T1049" s="889"/>
      <c r="U1049" s="889"/>
      <c r="V1049" s="889"/>
      <c r="W1049" s="889"/>
      <c r="X1049" s="890"/>
      <c r="Y1049" s="1041"/>
      <c r="Z1049" s="1042"/>
      <c r="AA1049" s="1042"/>
      <c r="AB1049" s="1042"/>
      <c r="AC1049" s="1042"/>
      <c r="AD1049" s="1043"/>
      <c r="AG1049" s="290">
        <f t="shared" si="167"/>
        <v>0</v>
      </c>
      <c r="AH1049" s="293">
        <f t="shared" si="166"/>
        <v>0</v>
      </c>
      <c r="AI1049" s="294" t="str">
        <f>IF(AH1049=0,"",
IF(SUM($AH$1019:AH1049)=1,AJ1049,
IF($AH$1140&gt;SUM($AH$1019:AH1049),_xlfn.CONCAT(", ",AJ1049),
IF($AH$1140=SUM($AH$1019:AH1049),_xlfn.CONCAT(" y ",AJ1049)))))</f>
        <v/>
      </c>
      <c r="AJ1049" s="89" t="s">
        <v>5149</v>
      </c>
    </row>
    <row r="1050" spans="1:36" ht="15" customHeight="1">
      <c r="A1050" s="64"/>
      <c r="B1050" s="11"/>
      <c r="C1050" s="58" t="s">
        <v>5082</v>
      </c>
      <c r="D1050" s="1020" t="str">
        <f>IF(CNGE_2025_M1_Secc5_Sub1!$D61="","",CNGE_2025_M1_Secc5_Sub1!$D61)</f>
        <v/>
      </c>
      <c r="E1050" s="889"/>
      <c r="F1050" s="889"/>
      <c r="G1050" s="889"/>
      <c r="H1050" s="889"/>
      <c r="I1050" s="889"/>
      <c r="J1050" s="889"/>
      <c r="K1050" s="889"/>
      <c r="L1050" s="889"/>
      <c r="M1050" s="889"/>
      <c r="N1050" s="889"/>
      <c r="O1050" s="889"/>
      <c r="P1050" s="889"/>
      <c r="Q1050" s="889"/>
      <c r="R1050" s="889"/>
      <c r="S1050" s="889"/>
      <c r="T1050" s="889"/>
      <c r="U1050" s="889"/>
      <c r="V1050" s="889"/>
      <c r="W1050" s="889"/>
      <c r="X1050" s="890"/>
      <c r="Y1050" s="1041"/>
      <c r="Z1050" s="1042"/>
      <c r="AA1050" s="1042"/>
      <c r="AB1050" s="1042"/>
      <c r="AC1050" s="1042"/>
      <c r="AD1050" s="1043"/>
      <c r="AG1050" s="290">
        <f t="shared" si="167"/>
        <v>0</v>
      </c>
      <c r="AH1050" s="293">
        <f t="shared" si="166"/>
        <v>0</v>
      </c>
      <c r="AI1050" s="294" t="str">
        <f>IF(AH1050=0,"",
IF(SUM($AH$1019:AH1050)=1,AJ1050,
IF($AH$1140&gt;SUM($AH$1019:AH1050),_xlfn.CONCAT(", ",AJ1050),
IF($AH$1140=SUM($AH$1019:AH1050),_xlfn.CONCAT(" y ",AJ1050)))))</f>
        <v/>
      </c>
      <c r="AJ1050" s="89" t="s">
        <v>5150</v>
      </c>
    </row>
    <row r="1051" spans="1:36" ht="15" customHeight="1">
      <c r="A1051" s="64"/>
      <c r="B1051" s="11"/>
      <c r="C1051" s="58" t="s">
        <v>5083</v>
      </c>
      <c r="D1051" s="1020" t="str">
        <f>IF(CNGE_2025_M1_Secc5_Sub1!$D62="","",CNGE_2025_M1_Secc5_Sub1!$D62)</f>
        <v/>
      </c>
      <c r="E1051" s="889"/>
      <c r="F1051" s="889"/>
      <c r="G1051" s="889"/>
      <c r="H1051" s="889"/>
      <c r="I1051" s="889"/>
      <c r="J1051" s="889"/>
      <c r="K1051" s="889"/>
      <c r="L1051" s="889"/>
      <c r="M1051" s="889"/>
      <c r="N1051" s="889"/>
      <c r="O1051" s="889"/>
      <c r="P1051" s="889"/>
      <c r="Q1051" s="889"/>
      <c r="R1051" s="889"/>
      <c r="S1051" s="889"/>
      <c r="T1051" s="889"/>
      <c r="U1051" s="889"/>
      <c r="V1051" s="889"/>
      <c r="W1051" s="889"/>
      <c r="X1051" s="890"/>
      <c r="Y1051" s="1041"/>
      <c r="Z1051" s="1042"/>
      <c r="AA1051" s="1042"/>
      <c r="AB1051" s="1042"/>
      <c r="AC1051" s="1042"/>
      <c r="AD1051" s="1043"/>
      <c r="AG1051" s="290">
        <f t="shared" si="167"/>
        <v>0</v>
      </c>
      <c r="AH1051" s="293">
        <f t="shared" si="166"/>
        <v>0</v>
      </c>
      <c r="AI1051" s="294" t="str">
        <f>IF(AH1051=0,"",
IF(SUM($AH$1019:AH1051)=1,AJ1051,
IF($AH$1140&gt;SUM($AH$1019:AH1051),_xlfn.CONCAT(", ",AJ1051),
IF($AH$1140=SUM($AH$1019:AH1051),_xlfn.CONCAT(" y ",AJ1051)))))</f>
        <v/>
      </c>
      <c r="AJ1051" s="89" t="s">
        <v>5151</v>
      </c>
    </row>
    <row r="1052" spans="1:36" ht="15" customHeight="1">
      <c r="A1052" s="64"/>
      <c r="B1052" s="11"/>
      <c r="C1052" s="58" t="s">
        <v>5084</v>
      </c>
      <c r="D1052" s="1020" t="str">
        <f>IF(CNGE_2025_M1_Secc5_Sub1!$D63="","",CNGE_2025_M1_Secc5_Sub1!$D63)</f>
        <v/>
      </c>
      <c r="E1052" s="889"/>
      <c r="F1052" s="889"/>
      <c r="G1052" s="889"/>
      <c r="H1052" s="889"/>
      <c r="I1052" s="889"/>
      <c r="J1052" s="889"/>
      <c r="K1052" s="889"/>
      <c r="L1052" s="889"/>
      <c r="M1052" s="889"/>
      <c r="N1052" s="889"/>
      <c r="O1052" s="889"/>
      <c r="P1052" s="889"/>
      <c r="Q1052" s="889"/>
      <c r="R1052" s="889"/>
      <c r="S1052" s="889"/>
      <c r="T1052" s="889"/>
      <c r="U1052" s="889"/>
      <c r="V1052" s="889"/>
      <c r="W1052" s="889"/>
      <c r="X1052" s="890"/>
      <c r="Y1052" s="1041"/>
      <c r="Z1052" s="1042"/>
      <c r="AA1052" s="1042"/>
      <c r="AB1052" s="1042"/>
      <c r="AC1052" s="1042"/>
      <c r="AD1052" s="1043"/>
      <c r="AG1052" s="290">
        <f t="shared" si="167"/>
        <v>0</v>
      </c>
      <c r="AH1052" s="293">
        <f t="shared" si="166"/>
        <v>0</v>
      </c>
      <c r="AI1052" s="294" t="str">
        <f>IF(AH1052=0,"",
IF(SUM($AH$1019:AH1052)=1,AJ1052,
IF($AH$1140&gt;SUM($AH$1019:AH1052),_xlfn.CONCAT(", ",AJ1052),
IF($AH$1140=SUM($AH$1019:AH1052),_xlfn.CONCAT(" y ",AJ1052)))))</f>
        <v/>
      </c>
      <c r="AJ1052" s="89" t="s">
        <v>5152</v>
      </c>
    </row>
    <row r="1053" spans="1:36" ht="15" customHeight="1">
      <c r="A1053" s="64"/>
      <c r="B1053" s="11"/>
      <c r="C1053" s="58" t="s">
        <v>5085</v>
      </c>
      <c r="D1053" s="1020" t="str">
        <f>IF(CNGE_2025_M1_Secc5_Sub1!$D64="","",CNGE_2025_M1_Secc5_Sub1!$D64)</f>
        <v/>
      </c>
      <c r="E1053" s="889"/>
      <c r="F1053" s="889"/>
      <c r="G1053" s="889"/>
      <c r="H1053" s="889"/>
      <c r="I1053" s="889"/>
      <c r="J1053" s="889"/>
      <c r="K1053" s="889"/>
      <c r="L1053" s="889"/>
      <c r="M1053" s="889"/>
      <c r="N1053" s="889"/>
      <c r="O1053" s="889"/>
      <c r="P1053" s="889"/>
      <c r="Q1053" s="889"/>
      <c r="R1053" s="889"/>
      <c r="S1053" s="889"/>
      <c r="T1053" s="889"/>
      <c r="U1053" s="889"/>
      <c r="V1053" s="889"/>
      <c r="W1053" s="889"/>
      <c r="X1053" s="890"/>
      <c r="Y1053" s="1041"/>
      <c r="Z1053" s="1042"/>
      <c r="AA1053" s="1042"/>
      <c r="AB1053" s="1042"/>
      <c r="AC1053" s="1042"/>
      <c r="AD1053" s="1043"/>
      <c r="AG1053" s="290">
        <f t="shared" si="167"/>
        <v>0</v>
      </c>
      <c r="AH1053" s="293">
        <f t="shared" si="166"/>
        <v>0</v>
      </c>
      <c r="AI1053" s="294" t="str">
        <f>IF(AH1053=0,"",
IF(SUM($AH$1019:AH1053)=1,AJ1053,
IF($AH$1140&gt;SUM($AH$1019:AH1053),_xlfn.CONCAT(", ",AJ1053),
IF($AH$1140=SUM($AH$1019:AH1053),_xlfn.CONCAT(" y ",AJ1053)))))</f>
        <v/>
      </c>
      <c r="AJ1053" s="89" t="s">
        <v>5153</v>
      </c>
    </row>
    <row r="1054" spans="1:36" ht="15" customHeight="1">
      <c r="A1054" s="64"/>
      <c r="B1054" s="11"/>
      <c r="C1054" s="58" t="s">
        <v>5086</v>
      </c>
      <c r="D1054" s="1020" t="str">
        <f>IF(CNGE_2025_M1_Secc5_Sub1!$D65="","",CNGE_2025_M1_Secc5_Sub1!$D65)</f>
        <v/>
      </c>
      <c r="E1054" s="889"/>
      <c r="F1054" s="889"/>
      <c r="G1054" s="889"/>
      <c r="H1054" s="889"/>
      <c r="I1054" s="889"/>
      <c r="J1054" s="889"/>
      <c r="K1054" s="889"/>
      <c r="L1054" s="889"/>
      <c r="M1054" s="889"/>
      <c r="N1054" s="889"/>
      <c r="O1054" s="889"/>
      <c r="P1054" s="889"/>
      <c r="Q1054" s="889"/>
      <c r="R1054" s="889"/>
      <c r="S1054" s="889"/>
      <c r="T1054" s="889"/>
      <c r="U1054" s="889"/>
      <c r="V1054" s="889"/>
      <c r="W1054" s="889"/>
      <c r="X1054" s="890"/>
      <c r="Y1054" s="1041"/>
      <c r="Z1054" s="1042"/>
      <c r="AA1054" s="1042"/>
      <c r="AB1054" s="1042"/>
      <c r="AC1054" s="1042"/>
      <c r="AD1054" s="1043"/>
      <c r="AG1054" s="290">
        <f t="shared" si="167"/>
        <v>0</v>
      </c>
      <c r="AH1054" s="293">
        <f t="shared" si="166"/>
        <v>0</v>
      </c>
      <c r="AI1054" s="294" t="str">
        <f>IF(AH1054=0,"",
IF(SUM($AH$1019:AH1054)=1,AJ1054,
IF($AH$1140&gt;SUM($AH$1019:AH1054),_xlfn.CONCAT(", ",AJ1054),
IF($AH$1140=SUM($AH$1019:AH1054),_xlfn.CONCAT(" y ",AJ1054)))))</f>
        <v/>
      </c>
      <c r="AJ1054" s="89" t="s">
        <v>5154</v>
      </c>
    </row>
    <row r="1055" spans="1:36" ht="15" customHeight="1">
      <c r="A1055" s="64"/>
      <c r="B1055" s="11"/>
      <c r="C1055" s="58" t="s">
        <v>5155</v>
      </c>
      <c r="D1055" s="1020" t="str">
        <f>IF(CNGE_2025_M1_Secc5_Sub1!$D66="","",CNGE_2025_M1_Secc5_Sub1!$D66)</f>
        <v/>
      </c>
      <c r="E1055" s="889"/>
      <c r="F1055" s="889"/>
      <c r="G1055" s="889"/>
      <c r="H1055" s="889"/>
      <c r="I1055" s="889"/>
      <c r="J1055" s="889"/>
      <c r="K1055" s="889"/>
      <c r="L1055" s="889"/>
      <c r="M1055" s="889"/>
      <c r="N1055" s="889"/>
      <c r="O1055" s="889"/>
      <c r="P1055" s="889"/>
      <c r="Q1055" s="889"/>
      <c r="R1055" s="889"/>
      <c r="S1055" s="889"/>
      <c r="T1055" s="889"/>
      <c r="U1055" s="889"/>
      <c r="V1055" s="889"/>
      <c r="W1055" s="889"/>
      <c r="X1055" s="890"/>
      <c r="Y1055" s="1041"/>
      <c r="Z1055" s="1042"/>
      <c r="AA1055" s="1042"/>
      <c r="AB1055" s="1042"/>
      <c r="AC1055" s="1042"/>
      <c r="AD1055" s="1043"/>
      <c r="AG1055" s="290">
        <f t="shared" si="167"/>
        <v>0</v>
      </c>
      <c r="AH1055" s="293">
        <f t="shared" si="166"/>
        <v>0</v>
      </c>
      <c r="AI1055" s="294" t="str">
        <f>IF(AH1055=0,"",
IF(SUM($AH$1019:AH1055)=1,AJ1055,
IF($AH$1140&gt;SUM($AH$1019:AH1055),_xlfn.CONCAT(", ",AJ1055),
IF($AH$1140=SUM($AH$1019:AH1055),_xlfn.CONCAT(" y ",AJ1055)))))</f>
        <v/>
      </c>
      <c r="AJ1055" s="89" t="s">
        <v>5156</v>
      </c>
    </row>
    <row r="1056" spans="1:36" ht="15" customHeight="1">
      <c r="A1056" s="64"/>
      <c r="B1056" s="11"/>
      <c r="C1056" s="58" t="s">
        <v>5157</v>
      </c>
      <c r="D1056" s="1020" t="str">
        <f>IF(CNGE_2025_M1_Secc5_Sub1!$D67="","",CNGE_2025_M1_Secc5_Sub1!$D67)</f>
        <v/>
      </c>
      <c r="E1056" s="889"/>
      <c r="F1056" s="889"/>
      <c r="G1056" s="889"/>
      <c r="H1056" s="889"/>
      <c r="I1056" s="889"/>
      <c r="J1056" s="889"/>
      <c r="K1056" s="889"/>
      <c r="L1056" s="889"/>
      <c r="M1056" s="889"/>
      <c r="N1056" s="889"/>
      <c r="O1056" s="889"/>
      <c r="P1056" s="889"/>
      <c r="Q1056" s="889"/>
      <c r="R1056" s="889"/>
      <c r="S1056" s="889"/>
      <c r="T1056" s="889"/>
      <c r="U1056" s="889"/>
      <c r="V1056" s="889"/>
      <c r="W1056" s="889"/>
      <c r="X1056" s="890"/>
      <c r="Y1056" s="1041"/>
      <c r="Z1056" s="1042"/>
      <c r="AA1056" s="1042"/>
      <c r="AB1056" s="1042"/>
      <c r="AC1056" s="1042"/>
      <c r="AD1056" s="1043"/>
      <c r="AG1056" s="290">
        <f t="shared" si="167"/>
        <v>0</v>
      </c>
      <c r="AH1056" s="293">
        <f t="shared" si="166"/>
        <v>0</v>
      </c>
      <c r="AI1056" s="294" t="str">
        <f>IF(AH1056=0,"",
IF(SUM($AH$1019:AH1056)=1,AJ1056,
IF($AH$1140&gt;SUM($AH$1019:AH1056),_xlfn.CONCAT(", ",AJ1056),
IF($AH$1140=SUM($AH$1019:AH1056),_xlfn.CONCAT(" y ",AJ1056)))))</f>
        <v/>
      </c>
      <c r="AJ1056" s="89" t="s">
        <v>5158</v>
      </c>
    </row>
    <row r="1057" spans="1:36" ht="15" customHeight="1">
      <c r="A1057" s="64"/>
      <c r="B1057" s="11"/>
      <c r="C1057" s="58" t="s">
        <v>5159</v>
      </c>
      <c r="D1057" s="1020" t="str">
        <f>IF(CNGE_2025_M1_Secc5_Sub1!$D68="","",CNGE_2025_M1_Secc5_Sub1!$D68)</f>
        <v/>
      </c>
      <c r="E1057" s="889"/>
      <c r="F1057" s="889"/>
      <c r="G1057" s="889"/>
      <c r="H1057" s="889"/>
      <c r="I1057" s="889"/>
      <c r="J1057" s="889"/>
      <c r="K1057" s="889"/>
      <c r="L1057" s="889"/>
      <c r="M1057" s="889"/>
      <c r="N1057" s="889"/>
      <c r="O1057" s="889"/>
      <c r="P1057" s="889"/>
      <c r="Q1057" s="889"/>
      <c r="R1057" s="889"/>
      <c r="S1057" s="889"/>
      <c r="T1057" s="889"/>
      <c r="U1057" s="889"/>
      <c r="V1057" s="889"/>
      <c r="W1057" s="889"/>
      <c r="X1057" s="890"/>
      <c r="Y1057" s="1041"/>
      <c r="Z1057" s="1042"/>
      <c r="AA1057" s="1042"/>
      <c r="AB1057" s="1042"/>
      <c r="AC1057" s="1042"/>
      <c r="AD1057" s="1043"/>
      <c r="AG1057" s="290">
        <f t="shared" si="167"/>
        <v>0</v>
      </c>
      <c r="AH1057" s="293">
        <f t="shared" si="166"/>
        <v>0</v>
      </c>
      <c r="AI1057" s="294" t="str">
        <f>IF(AH1057=0,"",
IF(SUM($AH$1019:AH1057)=1,AJ1057,
IF($AH$1140&gt;SUM($AH$1019:AH1057),_xlfn.CONCAT(", ",AJ1057),
IF($AH$1140=SUM($AH$1019:AH1057),_xlfn.CONCAT(" y ",AJ1057)))))</f>
        <v/>
      </c>
      <c r="AJ1057" s="89" t="s">
        <v>5160</v>
      </c>
    </row>
    <row r="1058" spans="1:36" ht="15" customHeight="1">
      <c r="A1058" s="64"/>
      <c r="B1058" s="11"/>
      <c r="C1058" s="58" t="s">
        <v>5161</v>
      </c>
      <c r="D1058" s="1020" t="str">
        <f>IF(CNGE_2025_M1_Secc5_Sub1!$D69="","",CNGE_2025_M1_Secc5_Sub1!$D69)</f>
        <v/>
      </c>
      <c r="E1058" s="889"/>
      <c r="F1058" s="889"/>
      <c r="G1058" s="889"/>
      <c r="H1058" s="889"/>
      <c r="I1058" s="889"/>
      <c r="J1058" s="889"/>
      <c r="K1058" s="889"/>
      <c r="L1058" s="889"/>
      <c r="M1058" s="889"/>
      <c r="N1058" s="889"/>
      <c r="O1058" s="889"/>
      <c r="P1058" s="889"/>
      <c r="Q1058" s="889"/>
      <c r="R1058" s="889"/>
      <c r="S1058" s="889"/>
      <c r="T1058" s="889"/>
      <c r="U1058" s="889"/>
      <c r="V1058" s="889"/>
      <c r="W1058" s="889"/>
      <c r="X1058" s="890"/>
      <c r="Y1058" s="1041"/>
      <c r="Z1058" s="1042"/>
      <c r="AA1058" s="1042"/>
      <c r="AB1058" s="1042"/>
      <c r="AC1058" s="1042"/>
      <c r="AD1058" s="1043"/>
      <c r="AG1058" s="290">
        <f t="shared" si="167"/>
        <v>0</v>
      </c>
      <c r="AH1058" s="293">
        <f t="shared" si="166"/>
        <v>0</v>
      </c>
      <c r="AI1058" s="294" t="str">
        <f>IF(AH1058=0,"",
IF(SUM($AH$1019:AH1058)=1,AJ1058,
IF($AH$1140&gt;SUM($AH$1019:AH1058),_xlfn.CONCAT(", ",AJ1058),
IF($AH$1140=SUM($AH$1019:AH1058),_xlfn.CONCAT(" y ",AJ1058)))))</f>
        <v/>
      </c>
      <c r="AJ1058" s="89" t="s">
        <v>5162</v>
      </c>
    </row>
    <row r="1059" spans="1:36" ht="15" customHeight="1">
      <c r="A1059" s="64"/>
      <c r="B1059" s="11"/>
      <c r="C1059" s="58" t="s">
        <v>5163</v>
      </c>
      <c r="D1059" s="1020" t="str">
        <f>IF(CNGE_2025_M1_Secc5_Sub1!$D70="","",CNGE_2025_M1_Secc5_Sub1!$D70)</f>
        <v/>
      </c>
      <c r="E1059" s="889"/>
      <c r="F1059" s="889"/>
      <c r="G1059" s="889"/>
      <c r="H1059" s="889"/>
      <c r="I1059" s="889"/>
      <c r="J1059" s="889"/>
      <c r="K1059" s="889"/>
      <c r="L1059" s="889"/>
      <c r="M1059" s="889"/>
      <c r="N1059" s="889"/>
      <c r="O1059" s="889"/>
      <c r="P1059" s="889"/>
      <c r="Q1059" s="889"/>
      <c r="R1059" s="889"/>
      <c r="S1059" s="889"/>
      <c r="T1059" s="889"/>
      <c r="U1059" s="889"/>
      <c r="V1059" s="889"/>
      <c r="W1059" s="889"/>
      <c r="X1059" s="890"/>
      <c r="Y1059" s="1041"/>
      <c r="Z1059" s="1042"/>
      <c r="AA1059" s="1042"/>
      <c r="AB1059" s="1042"/>
      <c r="AC1059" s="1042"/>
      <c r="AD1059" s="1043"/>
      <c r="AG1059" s="290">
        <f t="shared" si="167"/>
        <v>0</v>
      </c>
      <c r="AH1059" s="293">
        <f t="shared" si="166"/>
        <v>0</v>
      </c>
      <c r="AI1059" s="294" t="str">
        <f>IF(AH1059=0,"",
IF(SUM($AH$1019:AH1059)=1,AJ1059,
IF($AH$1140&gt;SUM($AH$1019:AH1059),_xlfn.CONCAT(", ",AJ1059),
IF($AH$1140=SUM($AH$1019:AH1059),_xlfn.CONCAT(" y ",AJ1059)))))</f>
        <v/>
      </c>
      <c r="AJ1059" s="89" t="s">
        <v>5164</v>
      </c>
    </row>
    <row r="1060" spans="1:36" ht="15" customHeight="1">
      <c r="A1060" s="64"/>
      <c r="B1060" s="11"/>
      <c r="C1060" s="58" t="s">
        <v>5165</v>
      </c>
      <c r="D1060" s="1020" t="str">
        <f>IF(CNGE_2025_M1_Secc5_Sub1!$D71="","",CNGE_2025_M1_Secc5_Sub1!$D71)</f>
        <v/>
      </c>
      <c r="E1060" s="889"/>
      <c r="F1060" s="889"/>
      <c r="G1060" s="889"/>
      <c r="H1060" s="889"/>
      <c r="I1060" s="889"/>
      <c r="J1060" s="889"/>
      <c r="K1060" s="889"/>
      <c r="L1060" s="889"/>
      <c r="M1060" s="889"/>
      <c r="N1060" s="889"/>
      <c r="O1060" s="889"/>
      <c r="P1060" s="889"/>
      <c r="Q1060" s="889"/>
      <c r="R1060" s="889"/>
      <c r="S1060" s="889"/>
      <c r="T1060" s="889"/>
      <c r="U1060" s="889"/>
      <c r="V1060" s="889"/>
      <c r="W1060" s="889"/>
      <c r="X1060" s="890"/>
      <c r="Y1060" s="1041"/>
      <c r="Z1060" s="1042"/>
      <c r="AA1060" s="1042"/>
      <c r="AB1060" s="1042"/>
      <c r="AC1060" s="1042"/>
      <c r="AD1060" s="1043"/>
      <c r="AG1060" s="290">
        <f t="shared" si="167"/>
        <v>0</v>
      </c>
      <c r="AH1060" s="293">
        <f t="shared" si="166"/>
        <v>0</v>
      </c>
      <c r="AI1060" s="294" t="str">
        <f>IF(AH1060=0,"",
IF(SUM($AH$1019:AH1060)=1,AJ1060,
IF($AH$1140&gt;SUM($AH$1019:AH1060),_xlfn.CONCAT(", ",AJ1060),
IF($AH$1140=SUM($AH$1019:AH1060),_xlfn.CONCAT(" y ",AJ1060)))))</f>
        <v/>
      </c>
      <c r="AJ1060" s="89" t="s">
        <v>5166</v>
      </c>
    </row>
    <row r="1061" spans="1:36" ht="15" customHeight="1">
      <c r="A1061" s="64"/>
      <c r="B1061" s="11"/>
      <c r="C1061" s="58" t="s">
        <v>5167</v>
      </c>
      <c r="D1061" s="1020" t="str">
        <f>IF(CNGE_2025_M1_Secc5_Sub1!$D72="","",CNGE_2025_M1_Secc5_Sub1!$D72)</f>
        <v/>
      </c>
      <c r="E1061" s="889"/>
      <c r="F1061" s="889"/>
      <c r="G1061" s="889"/>
      <c r="H1061" s="889"/>
      <c r="I1061" s="889"/>
      <c r="J1061" s="889"/>
      <c r="K1061" s="889"/>
      <c r="L1061" s="889"/>
      <c r="M1061" s="889"/>
      <c r="N1061" s="889"/>
      <c r="O1061" s="889"/>
      <c r="P1061" s="889"/>
      <c r="Q1061" s="889"/>
      <c r="R1061" s="889"/>
      <c r="S1061" s="889"/>
      <c r="T1061" s="889"/>
      <c r="U1061" s="889"/>
      <c r="V1061" s="889"/>
      <c r="W1061" s="889"/>
      <c r="X1061" s="890"/>
      <c r="Y1061" s="1041"/>
      <c r="Z1061" s="1042"/>
      <c r="AA1061" s="1042"/>
      <c r="AB1061" s="1042"/>
      <c r="AC1061" s="1042"/>
      <c r="AD1061" s="1043"/>
      <c r="AG1061" s="290">
        <f t="shared" si="167"/>
        <v>0</v>
      </c>
      <c r="AH1061" s="293">
        <f t="shared" si="166"/>
        <v>0</v>
      </c>
      <c r="AI1061" s="294" t="str">
        <f>IF(AH1061=0,"",
IF(SUM($AH$1019:AH1061)=1,AJ1061,
IF($AH$1140&gt;SUM($AH$1019:AH1061),_xlfn.CONCAT(", ",AJ1061),
IF($AH$1140=SUM($AH$1019:AH1061),_xlfn.CONCAT(" y ",AJ1061)))))</f>
        <v/>
      </c>
      <c r="AJ1061" s="89" t="s">
        <v>5168</v>
      </c>
    </row>
    <row r="1062" spans="1:36" ht="15" customHeight="1">
      <c r="A1062" s="64"/>
      <c r="B1062" s="11"/>
      <c r="C1062" s="58" t="s">
        <v>5169</v>
      </c>
      <c r="D1062" s="1020" t="str">
        <f>IF(CNGE_2025_M1_Secc5_Sub1!$D73="","",CNGE_2025_M1_Secc5_Sub1!$D73)</f>
        <v/>
      </c>
      <c r="E1062" s="889"/>
      <c r="F1062" s="889"/>
      <c r="G1062" s="889"/>
      <c r="H1062" s="889"/>
      <c r="I1062" s="889"/>
      <c r="J1062" s="889"/>
      <c r="K1062" s="889"/>
      <c r="L1062" s="889"/>
      <c r="M1062" s="889"/>
      <c r="N1062" s="889"/>
      <c r="O1062" s="889"/>
      <c r="P1062" s="889"/>
      <c r="Q1062" s="889"/>
      <c r="R1062" s="889"/>
      <c r="S1062" s="889"/>
      <c r="T1062" s="889"/>
      <c r="U1062" s="889"/>
      <c r="V1062" s="889"/>
      <c r="W1062" s="889"/>
      <c r="X1062" s="890"/>
      <c r="Y1062" s="1041"/>
      <c r="Z1062" s="1042"/>
      <c r="AA1062" s="1042"/>
      <c r="AB1062" s="1042"/>
      <c r="AC1062" s="1042"/>
      <c r="AD1062" s="1043"/>
      <c r="AG1062" s="290">
        <f t="shared" si="167"/>
        <v>0</v>
      </c>
      <c r="AH1062" s="293">
        <f t="shared" si="166"/>
        <v>0</v>
      </c>
      <c r="AI1062" s="294" t="str">
        <f>IF(AH1062=0,"",
IF(SUM($AH$1019:AH1062)=1,AJ1062,
IF($AH$1140&gt;SUM($AH$1019:AH1062),_xlfn.CONCAT(", ",AJ1062),
IF($AH$1140=SUM($AH$1019:AH1062),_xlfn.CONCAT(" y ",AJ1062)))))</f>
        <v/>
      </c>
      <c r="AJ1062" s="89" t="s">
        <v>5170</v>
      </c>
    </row>
    <row r="1063" spans="1:36" ht="15" customHeight="1">
      <c r="A1063" s="64"/>
      <c r="B1063" s="11"/>
      <c r="C1063" s="58" t="s">
        <v>5171</v>
      </c>
      <c r="D1063" s="1020" t="str">
        <f>IF(CNGE_2025_M1_Secc5_Sub1!$D74="","",CNGE_2025_M1_Secc5_Sub1!$D74)</f>
        <v/>
      </c>
      <c r="E1063" s="889"/>
      <c r="F1063" s="889"/>
      <c r="G1063" s="889"/>
      <c r="H1063" s="889"/>
      <c r="I1063" s="889"/>
      <c r="J1063" s="889"/>
      <c r="K1063" s="889"/>
      <c r="L1063" s="889"/>
      <c r="M1063" s="889"/>
      <c r="N1063" s="889"/>
      <c r="O1063" s="889"/>
      <c r="P1063" s="889"/>
      <c r="Q1063" s="889"/>
      <c r="R1063" s="889"/>
      <c r="S1063" s="889"/>
      <c r="T1063" s="889"/>
      <c r="U1063" s="889"/>
      <c r="V1063" s="889"/>
      <c r="W1063" s="889"/>
      <c r="X1063" s="890"/>
      <c r="Y1063" s="1041"/>
      <c r="Z1063" s="1042"/>
      <c r="AA1063" s="1042"/>
      <c r="AB1063" s="1042"/>
      <c r="AC1063" s="1042"/>
      <c r="AD1063" s="1043"/>
      <c r="AG1063" s="290">
        <f t="shared" si="167"/>
        <v>0</v>
      </c>
      <c r="AH1063" s="293">
        <f t="shared" si="166"/>
        <v>0</v>
      </c>
      <c r="AI1063" s="294" t="str">
        <f>IF(AH1063=0,"",
IF(SUM($AH$1019:AH1063)=1,AJ1063,
IF($AH$1140&gt;SUM($AH$1019:AH1063),_xlfn.CONCAT(", ",AJ1063),
IF($AH$1140=SUM($AH$1019:AH1063),_xlfn.CONCAT(" y ",AJ1063)))))</f>
        <v/>
      </c>
      <c r="AJ1063" s="89" t="s">
        <v>5172</v>
      </c>
    </row>
    <row r="1064" spans="1:36" ht="15" customHeight="1">
      <c r="A1064" s="64"/>
      <c r="B1064" s="11"/>
      <c r="C1064" s="58" t="s">
        <v>5173</v>
      </c>
      <c r="D1064" s="1020" t="str">
        <f>IF(CNGE_2025_M1_Secc5_Sub1!$D75="","",CNGE_2025_M1_Secc5_Sub1!$D75)</f>
        <v/>
      </c>
      <c r="E1064" s="889"/>
      <c r="F1064" s="889"/>
      <c r="G1064" s="889"/>
      <c r="H1064" s="889"/>
      <c r="I1064" s="889"/>
      <c r="J1064" s="889"/>
      <c r="K1064" s="889"/>
      <c r="L1064" s="889"/>
      <c r="M1064" s="889"/>
      <c r="N1064" s="889"/>
      <c r="O1064" s="889"/>
      <c r="P1064" s="889"/>
      <c r="Q1064" s="889"/>
      <c r="R1064" s="889"/>
      <c r="S1064" s="889"/>
      <c r="T1064" s="889"/>
      <c r="U1064" s="889"/>
      <c r="V1064" s="889"/>
      <c r="W1064" s="889"/>
      <c r="X1064" s="890"/>
      <c r="Y1064" s="1041"/>
      <c r="Z1064" s="1042"/>
      <c r="AA1064" s="1042"/>
      <c r="AB1064" s="1042"/>
      <c r="AC1064" s="1042"/>
      <c r="AD1064" s="1043"/>
      <c r="AG1064" s="290">
        <f t="shared" si="167"/>
        <v>0</v>
      </c>
      <c r="AH1064" s="293">
        <f t="shared" si="166"/>
        <v>0</v>
      </c>
      <c r="AI1064" s="294" t="str">
        <f>IF(AH1064=0,"",
IF(SUM($AH$1019:AH1064)=1,AJ1064,
IF($AH$1140&gt;SUM($AH$1019:AH1064),_xlfn.CONCAT(", ",AJ1064),
IF($AH$1140=SUM($AH$1019:AH1064),_xlfn.CONCAT(" y ",AJ1064)))))</f>
        <v/>
      </c>
      <c r="AJ1064" s="89" t="s">
        <v>5174</v>
      </c>
    </row>
    <row r="1065" spans="1:36" ht="15" customHeight="1">
      <c r="A1065" s="64"/>
      <c r="B1065" s="11"/>
      <c r="C1065" s="58" t="s">
        <v>5175</v>
      </c>
      <c r="D1065" s="1020" t="str">
        <f>IF(CNGE_2025_M1_Secc5_Sub1!$D76="","",CNGE_2025_M1_Secc5_Sub1!$D76)</f>
        <v/>
      </c>
      <c r="E1065" s="889"/>
      <c r="F1065" s="889"/>
      <c r="G1065" s="889"/>
      <c r="H1065" s="889"/>
      <c r="I1065" s="889"/>
      <c r="J1065" s="889"/>
      <c r="K1065" s="889"/>
      <c r="L1065" s="889"/>
      <c r="M1065" s="889"/>
      <c r="N1065" s="889"/>
      <c r="O1065" s="889"/>
      <c r="P1065" s="889"/>
      <c r="Q1065" s="889"/>
      <c r="R1065" s="889"/>
      <c r="S1065" s="889"/>
      <c r="T1065" s="889"/>
      <c r="U1065" s="889"/>
      <c r="V1065" s="889"/>
      <c r="W1065" s="889"/>
      <c r="X1065" s="890"/>
      <c r="Y1065" s="1041"/>
      <c r="Z1065" s="1042"/>
      <c r="AA1065" s="1042"/>
      <c r="AB1065" s="1042"/>
      <c r="AC1065" s="1042"/>
      <c r="AD1065" s="1043"/>
      <c r="AG1065" s="290">
        <f t="shared" si="167"/>
        <v>0</v>
      </c>
      <c r="AH1065" s="293">
        <f t="shared" si="166"/>
        <v>0</v>
      </c>
      <c r="AI1065" s="294" t="str">
        <f>IF(AH1065=0,"",
IF(SUM($AH$1019:AH1065)=1,AJ1065,
IF($AH$1140&gt;SUM($AH$1019:AH1065),_xlfn.CONCAT(", ",AJ1065),
IF($AH$1140=SUM($AH$1019:AH1065),_xlfn.CONCAT(" y ",AJ1065)))))</f>
        <v/>
      </c>
      <c r="AJ1065" s="89" t="s">
        <v>5176</v>
      </c>
    </row>
    <row r="1066" spans="1:36" ht="15" customHeight="1">
      <c r="A1066" s="64"/>
      <c r="B1066" s="11"/>
      <c r="C1066" s="58" t="s">
        <v>5177</v>
      </c>
      <c r="D1066" s="1020" t="str">
        <f>IF(CNGE_2025_M1_Secc5_Sub1!$D77="","",CNGE_2025_M1_Secc5_Sub1!$D77)</f>
        <v/>
      </c>
      <c r="E1066" s="889"/>
      <c r="F1066" s="889"/>
      <c r="G1066" s="889"/>
      <c r="H1066" s="889"/>
      <c r="I1066" s="889"/>
      <c r="J1066" s="889"/>
      <c r="K1066" s="889"/>
      <c r="L1066" s="889"/>
      <c r="M1066" s="889"/>
      <c r="N1066" s="889"/>
      <c r="O1066" s="889"/>
      <c r="P1066" s="889"/>
      <c r="Q1066" s="889"/>
      <c r="R1066" s="889"/>
      <c r="S1066" s="889"/>
      <c r="T1066" s="889"/>
      <c r="U1066" s="889"/>
      <c r="V1066" s="889"/>
      <c r="W1066" s="889"/>
      <c r="X1066" s="890"/>
      <c r="Y1066" s="1041"/>
      <c r="Z1066" s="1042"/>
      <c r="AA1066" s="1042"/>
      <c r="AB1066" s="1042"/>
      <c r="AC1066" s="1042"/>
      <c r="AD1066" s="1043"/>
      <c r="AG1066" s="290">
        <f t="shared" si="167"/>
        <v>0</v>
      </c>
      <c r="AH1066" s="293">
        <f t="shared" si="166"/>
        <v>0</v>
      </c>
      <c r="AI1066" s="294" t="str">
        <f>IF(AH1066=0,"",
IF(SUM($AH$1019:AH1066)=1,AJ1066,
IF($AH$1140&gt;SUM($AH$1019:AH1066),_xlfn.CONCAT(", ",AJ1066),
IF($AH$1140=SUM($AH$1019:AH1066),_xlfn.CONCAT(" y ",AJ1066)))))</f>
        <v/>
      </c>
      <c r="AJ1066" s="89" t="s">
        <v>5178</v>
      </c>
    </row>
    <row r="1067" spans="1:36" ht="15" customHeight="1">
      <c r="A1067" s="64"/>
      <c r="B1067" s="11"/>
      <c r="C1067" s="58" t="s">
        <v>5179</v>
      </c>
      <c r="D1067" s="1020" t="str">
        <f>IF(CNGE_2025_M1_Secc5_Sub1!$D78="","",CNGE_2025_M1_Secc5_Sub1!$D78)</f>
        <v/>
      </c>
      <c r="E1067" s="889"/>
      <c r="F1067" s="889"/>
      <c r="G1067" s="889"/>
      <c r="H1067" s="889"/>
      <c r="I1067" s="889"/>
      <c r="J1067" s="889"/>
      <c r="K1067" s="889"/>
      <c r="L1067" s="889"/>
      <c r="M1067" s="889"/>
      <c r="N1067" s="889"/>
      <c r="O1067" s="889"/>
      <c r="P1067" s="889"/>
      <c r="Q1067" s="889"/>
      <c r="R1067" s="889"/>
      <c r="S1067" s="889"/>
      <c r="T1067" s="889"/>
      <c r="U1067" s="889"/>
      <c r="V1067" s="889"/>
      <c r="W1067" s="889"/>
      <c r="X1067" s="890"/>
      <c r="Y1067" s="1041"/>
      <c r="Z1067" s="1042"/>
      <c r="AA1067" s="1042"/>
      <c r="AB1067" s="1042"/>
      <c r="AC1067" s="1042"/>
      <c r="AD1067" s="1043"/>
      <c r="AG1067" s="290">
        <f t="shared" si="167"/>
        <v>0</v>
      </c>
      <c r="AH1067" s="293">
        <f t="shared" si="166"/>
        <v>0</v>
      </c>
      <c r="AI1067" s="294" t="str">
        <f>IF(AH1067=0,"",
IF(SUM($AH$1019:AH1067)=1,AJ1067,
IF($AH$1140&gt;SUM($AH$1019:AH1067),_xlfn.CONCAT(", ",AJ1067),
IF($AH$1140=SUM($AH$1019:AH1067),_xlfn.CONCAT(" y ",AJ1067)))))</f>
        <v/>
      </c>
      <c r="AJ1067" s="89" t="s">
        <v>5180</v>
      </c>
    </row>
    <row r="1068" spans="1:36" ht="15" customHeight="1">
      <c r="A1068" s="64"/>
      <c r="B1068" s="11"/>
      <c r="C1068" s="58" t="s">
        <v>5181</v>
      </c>
      <c r="D1068" s="1020" t="str">
        <f>IF(CNGE_2025_M1_Secc5_Sub1!$D79="","",CNGE_2025_M1_Secc5_Sub1!$D79)</f>
        <v/>
      </c>
      <c r="E1068" s="889"/>
      <c r="F1068" s="889"/>
      <c r="G1068" s="889"/>
      <c r="H1068" s="889"/>
      <c r="I1068" s="889"/>
      <c r="J1068" s="889"/>
      <c r="K1068" s="889"/>
      <c r="L1068" s="889"/>
      <c r="M1068" s="889"/>
      <c r="N1068" s="889"/>
      <c r="O1068" s="889"/>
      <c r="P1068" s="889"/>
      <c r="Q1068" s="889"/>
      <c r="R1068" s="889"/>
      <c r="S1068" s="889"/>
      <c r="T1068" s="889"/>
      <c r="U1068" s="889"/>
      <c r="V1068" s="889"/>
      <c r="W1068" s="889"/>
      <c r="X1068" s="890"/>
      <c r="Y1068" s="1041"/>
      <c r="Z1068" s="1042"/>
      <c r="AA1068" s="1042"/>
      <c r="AB1068" s="1042"/>
      <c r="AC1068" s="1042"/>
      <c r="AD1068" s="1043"/>
      <c r="AG1068" s="290">
        <f t="shared" si="167"/>
        <v>0</v>
      </c>
      <c r="AH1068" s="293">
        <f t="shared" si="166"/>
        <v>0</v>
      </c>
      <c r="AI1068" s="294" t="str">
        <f>IF(AH1068=0,"",
IF(SUM($AH$1019:AH1068)=1,AJ1068,
IF($AH$1140&gt;SUM($AH$1019:AH1068),_xlfn.CONCAT(", ",AJ1068),
IF($AH$1140=SUM($AH$1019:AH1068),_xlfn.CONCAT(" y ",AJ1068)))))</f>
        <v/>
      </c>
      <c r="AJ1068" s="89" t="s">
        <v>5182</v>
      </c>
    </row>
    <row r="1069" spans="1:36" ht="15" customHeight="1">
      <c r="A1069" s="64"/>
      <c r="B1069" s="11"/>
      <c r="C1069" s="58" t="s">
        <v>5183</v>
      </c>
      <c r="D1069" s="1020" t="str">
        <f>IF(CNGE_2025_M1_Secc5_Sub1!$D80="","",CNGE_2025_M1_Secc5_Sub1!$D80)</f>
        <v/>
      </c>
      <c r="E1069" s="889"/>
      <c r="F1069" s="889"/>
      <c r="G1069" s="889"/>
      <c r="H1069" s="889"/>
      <c r="I1069" s="889"/>
      <c r="J1069" s="889"/>
      <c r="K1069" s="889"/>
      <c r="L1069" s="889"/>
      <c r="M1069" s="889"/>
      <c r="N1069" s="889"/>
      <c r="O1069" s="889"/>
      <c r="P1069" s="889"/>
      <c r="Q1069" s="889"/>
      <c r="R1069" s="889"/>
      <c r="S1069" s="889"/>
      <c r="T1069" s="889"/>
      <c r="U1069" s="889"/>
      <c r="V1069" s="889"/>
      <c r="W1069" s="889"/>
      <c r="X1069" s="890"/>
      <c r="Y1069" s="1041"/>
      <c r="Z1069" s="1042"/>
      <c r="AA1069" s="1042"/>
      <c r="AB1069" s="1042"/>
      <c r="AC1069" s="1042"/>
      <c r="AD1069" s="1043"/>
      <c r="AG1069" s="290">
        <f t="shared" si="167"/>
        <v>0</v>
      </c>
      <c r="AH1069" s="293">
        <f t="shared" si="166"/>
        <v>0</v>
      </c>
      <c r="AI1069" s="294" t="str">
        <f>IF(AH1069=0,"",
IF(SUM($AH$1019:AH1069)=1,AJ1069,
IF($AH$1140&gt;SUM($AH$1019:AH1069),_xlfn.CONCAT(", ",AJ1069),
IF($AH$1140=SUM($AH$1019:AH1069),_xlfn.CONCAT(" y ",AJ1069)))))</f>
        <v/>
      </c>
      <c r="AJ1069" s="89" t="s">
        <v>5184</v>
      </c>
    </row>
    <row r="1070" spans="1:36" ht="15" customHeight="1">
      <c r="A1070" s="64"/>
      <c r="B1070" s="11"/>
      <c r="C1070" s="58" t="s">
        <v>5185</v>
      </c>
      <c r="D1070" s="1020" t="str">
        <f>IF(CNGE_2025_M1_Secc5_Sub1!$D81="","",CNGE_2025_M1_Secc5_Sub1!$D81)</f>
        <v/>
      </c>
      <c r="E1070" s="889"/>
      <c r="F1070" s="889"/>
      <c r="G1070" s="889"/>
      <c r="H1070" s="889"/>
      <c r="I1070" s="889"/>
      <c r="J1070" s="889"/>
      <c r="K1070" s="889"/>
      <c r="L1070" s="889"/>
      <c r="M1070" s="889"/>
      <c r="N1070" s="889"/>
      <c r="O1070" s="889"/>
      <c r="P1070" s="889"/>
      <c r="Q1070" s="889"/>
      <c r="R1070" s="889"/>
      <c r="S1070" s="889"/>
      <c r="T1070" s="889"/>
      <c r="U1070" s="889"/>
      <c r="V1070" s="889"/>
      <c r="W1070" s="889"/>
      <c r="X1070" s="890"/>
      <c r="Y1070" s="1041"/>
      <c r="Z1070" s="1042"/>
      <c r="AA1070" s="1042"/>
      <c r="AB1070" s="1042"/>
      <c r="AC1070" s="1042"/>
      <c r="AD1070" s="1043"/>
      <c r="AG1070" s="290">
        <f t="shared" si="167"/>
        <v>0</v>
      </c>
      <c r="AH1070" s="293">
        <f t="shared" si="166"/>
        <v>0</v>
      </c>
      <c r="AI1070" s="294" t="str">
        <f>IF(AH1070=0,"",
IF(SUM($AH$1019:AH1070)=1,AJ1070,
IF($AH$1140&gt;SUM($AH$1019:AH1070),_xlfn.CONCAT(", ",AJ1070),
IF($AH$1140=SUM($AH$1019:AH1070),_xlfn.CONCAT(" y ",AJ1070)))))</f>
        <v/>
      </c>
      <c r="AJ1070" s="89" t="s">
        <v>5186</v>
      </c>
    </row>
    <row r="1071" spans="1:36" ht="15" customHeight="1">
      <c r="A1071" s="64"/>
      <c r="B1071" s="11"/>
      <c r="C1071" s="58" t="s">
        <v>5187</v>
      </c>
      <c r="D1071" s="1020" t="str">
        <f>IF(CNGE_2025_M1_Secc5_Sub1!$D82="","",CNGE_2025_M1_Secc5_Sub1!$D82)</f>
        <v/>
      </c>
      <c r="E1071" s="889"/>
      <c r="F1071" s="889"/>
      <c r="G1071" s="889"/>
      <c r="H1071" s="889"/>
      <c r="I1071" s="889"/>
      <c r="J1071" s="889"/>
      <c r="K1071" s="889"/>
      <c r="L1071" s="889"/>
      <c r="M1071" s="889"/>
      <c r="N1071" s="889"/>
      <c r="O1071" s="889"/>
      <c r="P1071" s="889"/>
      <c r="Q1071" s="889"/>
      <c r="R1071" s="889"/>
      <c r="S1071" s="889"/>
      <c r="T1071" s="889"/>
      <c r="U1071" s="889"/>
      <c r="V1071" s="889"/>
      <c r="W1071" s="889"/>
      <c r="X1071" s="890"/>
      <c r="Y1071" s="1041"/>
      <c r="Z1071" s="1042"/>
      <c r="AA1071" s="1042"/>
      <c r="AB1071" s="1042"/>
      <c r="AC1071" s="1042"/>
      <c r="AD1071" s="1043"/>
      <c r="AG1071" s="290">
        <f t="shared" si="167"/>
        <v>0</v>
      </c>
      <c r="AH1071" s="293">
        <f t="shared" si="166"/>
        <v>0</v>
      </c>
      <c r="AI1071" s="294" t="str">
        <f>IF(AH1071=0,"",
IF(SUM($AH$1019:AH1071)=1,AJ1071,
IF($AH$1140&gt;SUM($AH$1019:AH1071),_xlfn.CONCAT(", ",AJ1071),
IF($AH$1140=SUM($AH$1019:AH1071),_xlfn.CONCAT(" y ",AJ1071)))))</f>
        <v/>
      </c>
      <c r="AJ1071" s="89" t="s">
        <v>5188</v>
      </c>
    </row>
    <row r="1072" spans="1:36" ht="15" customHeight="1">
      <c r="A1072" s="64"/>
      <c r="B1072" s="11"/>
      <c r="C1072" s="58" t="s">
        <v>5189</v>
      </c>
      <c r="D1072" s="1020" t="str">
        <f>IF(CNGE_2025_M1_Secc5_Sub1!$D83="","",CNGE_2025_M1_Secc5_Sub1!$D83)</f>
        <v/>
      </c>
      <c r="E1072" s="889"/>
      <c r="F1072" s="889"/>
      <c r="G1072" s="889"/>
      <c r="H1072" s="889"/>
      <c r="I1072" s="889"/>
      <c r="J1072" s="889"/>
      <c r="K1072" s="889"/>
      <c r="L1072" s="889"/>
      <c r="M1072" s="889"/>
      <c r="N1072" s="889"/>
      <c r="O1072" s="889"/>
      <c r="P1072" s="889"/>
      <c r="Q1072" s="889"/>
      <c r="R1072" s="889"/>
      <c r="S1072" s="889"/>
      <c r="T1072" s="889"/>
      <c r="U1072" s="889"/>
      <c r="V1072" s="889"/>
      <c r="W1072" s="889"/>
      <c r="X1072" s="890"/>
      <c r="Y1072" s="1041"/>
      <c r="Z1072" s="1042"/>
      <c r="AA1072" s="1042"/>
      <c r="AB1072" s="1042"/>
      <c r="AC1072" s="1042"/>
      <c r="AD1072" s="1043"/>
      <c r="AG1072" s="290">
        <f t="shared" si="167"/>
        <v>0</v>
      </c>
      <c r="AH1072" s="293">
        <f t="shared" si="166"/>
        <v>0</v>
      </c>
      <c r="AI1072" s="294" t="str">
        <f>IF(AH1072=0,"",
IF(SUM($AH$1019:AH1072)=1,AJ1072,
IF($AH$1140&gt;SUM($AH$1019:AH1072),_xlfn.CONCAT(", ",AJ1072),
IF($AH$1140=SUM($AH$1019:AH1072),_xlfn.CONCAT(" y ",AJ1072)))))</f>
        <v/>
      </c>
      <c r="AJ1072" s="89" t="s">
        <v>5190</v>
      </c>
    </row>
    <row r="1073" spans="1:36" ht="15" customHeight="1">
      <c r="A1073" s="64"/>
      <c r="B1073" s="11"/>
      <c r="C1073" s="58" t="s">
        <v>5191</v>
      </c>
      <c r="D1073" s="1020" t="str">
        <f>IF(CNGE_2025_M1_Secc5_Sub1!$D84="","",CNGE_2025_M1_Secc5_Sub1!$D84)</f>
        <v/>
      </c>
      <c r="E1073" s="889"/>
      <c r="F1073" s="889"/>
      <c r="G1073" s="889"/>
      <c r="H1073" s="889"/>
      <c r="I1073" s="889"/>
      <c r="J1073" s="889"/>
      <c r="K1073" s="889"/>
      <c r="L1073" s="889"/>
      <c r="M1073" s="889"/>
      <c r="N1073" s="889"/>
      <c r="O1073" s="889"/>
      <c r="P1073" s="889"/>
      <c r="Q1073" s="889"/>
      <c r="R1073" s="889"/>
      <c r="S1073" s="889"/>
      <c r="T1073" s="889"/>
      <c r="U1073" s="889"/>
      <c r="V1073" s="889"/>
      <c r="W1073" s="889"/>
      <c r="X1073" s="890"/>
      <c r="Y1073" s="1041"/>
      <c r="Z1073" s="1042"/>
      <c r="AA1073" s="1042"/>
      <c r="AB1073" s="1042"/>
      <c r="AC1073" s="1042"/>
      <c r="AD1073" s="1043"/>
      <c r="AG1073" s="290">
        <f t="shared" si="167"/>
        <v>0</v>
      </c>
      <c r="AH1073" s="293">
        <f t="shared" si="166"/>
        <v>0</v>
      </c>
      <c r="AI1073" s="294" t="str">
        <f>IF(AH1073=0,"",
IF(SUM($AH$1019:AH1073)=1,AJ1073,
IF($AH$1140&gt;SUM($AH$1019:AH1073),_xlfn.CONCAT(", ",AJ1073),
IF($AH$1140=SUM($AH$1019:AH1073),_xlfn.CONCAT(" y ",AJ1073)))))</f>
        <v/>
      </c>
      <c r="AJ1073" s="89" t="s">
        <v>5192</v>
      </c>
    </row>
    <row r="1074" spans="1:36" ht="15" customHeight="1">
      <c r="A1074" s="64"/>
      <c r="B1074" s="11"/>
      <c r="C1074" s="58" t="s">
        <v>5193</v>
      </c>
      <c r="D1074" s="1020" t="str">
        <f>IF(CNGE_2025_M1_Secc5_Sub1!$D85="","",CNGE_2025_M1_Secc5_Sub1!$D85)</f>
        <v/>
      </c>
      <c r="E1074" s="889"/>
      <c r="F1074" s="889"/>
      <c r="G1074" s="889"/>
      <c r="H1074" s="889"/>
      <c r="I1074" s="889"/>
      <c r="J1074" s="889"/>
      <c r="K1074" s="889"/>
      <c r="L1074" s="889"/>
      <c r="M1074" s="889"/>
      <c r="N1074" s="889"/>
      <c r="O1074" s="889"/>
      <c r="P1074" s="889"/>
      <c r="Q1074" s="889"/>
      <c r="R1074" s="889"/>
      <c r="S1074" s="889"/>
      <c r="T1074" s="889"/>
      <c r="U1074" s="889"/>
      <c r="V1074" s="889"/>
      <c r="W1074" s="889"/>
      <c r="X1074" s="890"/>
      <c r="Y1074" s="1041"/>
      <c r="Z1074" s="1042"/>
      <c r="AA1074" s="1042"/>
      <c r="AB1074" s="1042"/>
      <c r="AC1074" s="1042"/>
      <c r="AD1074" s="1043"/>
      <c r="AG1074" s="290">
        <f t="shared" si="167"/>
        <v>0</v>
      </c>
      <c r="AH1074" s="293">
        <f t="shared" si="166"/>
        <v>0</v>
      </c>
      <c r="AI1074" s="294" t="str">
        <f>IF(AH1074=0,"",
IF(SUM($AH$1019:AH1074)=1,AJ1074,
IF($AH$1140&gt;SUM($AH$1019:AH1074),_xlfn.CONCAT(", ",AJ1074),
IF($AH$1140=SUM($AH$1019:AH1074),_xlfn.CONCAT(" y ",AJ1074)))))</f>
        <v/>
      </c>
      <c r="AJ1074" s="89" t="s">
        <v>5194</v>
      </c>
    </row>
    <row r="1075" spans="1:36" ht="15" customHeight="1">
      <c r="A1075" s="64"/>
      <c r="B1075" s="11"/>
      <c r="C1075" s="58" t="s">
        <v>5195</v>
      </c>
      <c r="D1075" s="1020" t="str">
        <f>IF(CNGE_2025_M1_Secc5_Sub1!$D86="","",CNGE_2025_M1_Secc5_Sub1!$D86)</f>
        <v/>
      </c>
      <c r="E1075" s="889"/>
      <c r="F1075" s="889"/>
      <c r="G1075" s="889"/>
      <c r="H1075" s="889"/>
      <c r="I1075" s="889"/>
      <c r="J1075" s="889"/>
      <c r="K1075" s="889"/>
      <c r="L1075" s="889"/>
      <c r="M1075" s="889"/>
      <c r="N1075" s="889"/>
      <c r="O1075" s="889"/>
      <c r="P1075" s="889"/>
      <c r="Q1075" s="889"/>
      <c r="R1075" s="889"/>
      <c r="S1075" s="889"/>
      <c r="T1075" s="889"/>
      <c r="U1075" s="889"/>
      <c r="V1075" s="889"/>
      <c r="W1075" s="889"/>
      <c r="X1075" s="890"/>
      <c r="Y1075" s="1041"/>
      <c r="Z1075" s="1042"/>
      <c r="AA1075" s="1042"/>
      <c r="AB1075" s="1042"/>
      <c r="AC1075" s="1042"/>
      <c r="AD1075" s="1043"/>
      <c r="AG1075" s="290">
        <f t="shared" si="167"/>
        <v>0</v>
      </c>
      <c r="AH1075" s="293">
        <f t="shared" si="166"/>
        <v>0</v>
      </c>
      <c r="AI1075" s="294" t="str">
        <f>IF(AH1075=0,"",
IF(SUM($AH$1019:AH1075)=1,AJ1075,
IF($AH$1140&gt;SUM($AH$1019:AH1075),_xlfn.CONCAT(", ",AJ1075),
IF($AH$1140=SUM($AH$1019:AH1075),_xlfn.CONCAT(" y ",AJ1075)))))</f>
        <v/>
      </c>
      <c r="AJ1075" s="89" t="s">
        <v>5196</v>
      </c>
    </row>
    <row r="1076" spans="1:36" ht="15" customHeight="1">
      <c r="A1076" s="64"/>
      <c r="B1076" s="11"/>
      <c r="C1076" s="58" t="s">
        <v>5197</v>
      </c>
      <c r="D1076" s="1020" t="str">
        <f>IF(CNGE_2025_M1_Secc5_Sub1!$D87="","",CNGE_2025_M1_Secc5_Sub1!$D87)</f>
        <v/>
      </c>
      <c r="E1076" s="889"/>
      <c r="F1076" s="889"/>
      <c r="G1076" s="889"/>
      <c r="H1076" s="889"/>
      <c r="I1076" s="889"/>
      <c r="J1076" s="889"/>
      <c r="K1076" s="889"/>
      <c r="L1076" s="889"/>
      <c r="M1076" s="889"/>
      <c r="N1076" s="889"/>
      <c r="O1076" s="889"/>
      <c r="P1076" s="889"/>
      <c r="Q1076" s="889"/>
      <c r="R1076" s="889"/>
      <c r="S1076" s="889"/>
      <c r="T1076" s="889"/>
      <c r="U1076" s="889"/>
      <c r="V1076" s="889"/>
      <c r="W1076" s="889"/>
      <c r="X1076" s="890"/>
      <c r="Y1076" s="1041"/>
      <c r="Z1076" s="1042"/>
      <c r="AA1076" s="1042"/>
      <c r="AB1076" s="1042"/>
      <c r="AC1076" s="1042"/>
      <c r="AD1076" s="1043"/>
      <c r="AG1076" s="290">
        <f t="shared" si="167"/>
        <v>0</v>
      </c>
      <c r="AH1076" s="293">
        <f t="shared" si="166"/>
        <v>0</v>
      </c>
      <c r="AI1076" s="294" t="str">
        <f>IF(AH1076=0,"",
IF(SUM($AH$1019:AH1076)=1,AJ1076,
IF($AH$1140&gt;SUM($AH$1019:AH1076),_xlfn.CONCAT(", ",AJ1076),
IF($AH$1140=SUM($AH$1019:AH1076),_xlfn.CONCAT(" y ",AJ1076)))))</f>
        <v/>
      </c>
      <c r="AJ1076" s="89" t="s">
        <v>5198</v>
      </c>
    </row>
    <row r="1077" spans="1:36" ht="15" customHeight="1">
      <c r="A1077" s="64"/>
      <c r="B1077" s="11"/>
      <c r="C1077" s="58" t="s">
        <v>5199</v>
      </c>
      <c r="D1077" s="1020" t="str">
        <f>IF(CNGE_2025_M1_Secc5_Sub1!$D88="","",CNGE_2025_M1_Secc5_Sub1!$D88)</f>
        <v/>
      </c>
      <c r="E1077" s="889"/>
      <c r="F1077" s="889"/>
      <c r="G1077" s="889"/>
      <c r="H1077" s="889"/>
      <c r="I1077" s="889"/>
      <c r="J1077" s="889"/>
      <c r="K1077" s="889"/>
      <c r="L1077" s="889"/>
      <c r="M1077" s="889"/>
      <c r="N1077" s="889"/>
      <c r="O1077" s="889"/>
      <c r="P1077" s="889"/>
      <c r="Q1077" s="889"/>
      <c r="R1077" s="889"/>
      <c r="S1077" s="889"/>
      <c r="T1077" s="889"/>
      <c r="U1077" s="889"/>
      <c r="V1077" s="889"/>
      <c r="W1077" s="889"/>
      <c r="X1077" s="890"/>
      <c r="Y1077" s="1041"/>
      <c r="Z1077" s="1042"/>
      <c r="AA1077" s="1042"/>
      <c r="AB1077" s="1042"/>
      <c r="AC1077" s="1042"/>
      <c r="AD1077" s="1043"/>
      <c r="AG1077" s="290">
        <f t="shared" si="167"/>
        <v>0</v>
      </c>
      <c r="AH1077" s="293">
        <f t="shared" si="166"/>
        <v>0</v>
      </c>
      <c r="AI1077" s="294" t="str">
        <f>IF(AH1077=0,"",
IF(SUM($AH$1019:AH1077)=1,AJ1077,
IF($AH$1140&gt;SUM($AH$1019:AH1077),_xlfn.CONCAT(", ",AJ1077),
IF($AH$1140=SUM($AH$1019:AH1077),_xlfn.CONCAT(" y ",AJ1077)))))</f>
        <v/>
      </c>
      <c r="AJ1077" s="89" t="s">
        <v>5200</v>
      </c>
    </row>
    <row r="1078" spans="1:36" ht="15" customHeight="1">
      <c r="A1078" s="64"/>
      <c r="B1078" s="11"/>
      <c r="C1078" s="58" t="s">
        <v>5201</v>
      </c>
      <c r="D1078" s="1020" t="str">
        <f>IF(CNGE_2025_M1_Secc5_Sub1!$D89="","",CNGE_2025_M1_Secc5_Sub1!$D89)</f>
        <v/>
      </c>
      <c r="E1078" s="889"/>
      <c r="F1078" s="889"/>
      <c r="G1078" s="889"/>
      <c r="H1078" s="889"/>
      <c r="I1078" s="889"/>
      <c r="J1078" s="889"/>
      <c r="K1078" s="889"/>
      <c r="L1078" s="889"/>
      <c r="M1078" s="889"/>
      <c r="N1078" s="889"/>
      <c r="O1078" s="889"/>
      <c r="P1078" s="889"/>
      <c r="Q1078" s="889"/>
      <c r="R1078" s="889"/>
      <c r="S1078" s="889"/>
      <c r="T1078" s="889"/>
      <c r="U1078" s="889"/>
      <c r="V1078" s="889"/>
      <c r="W1078" s="889"/>
      <c r="X1078" s="890"/>
      <c r="Y1078" s="1041"/>
      <c r="Z1078" s="1042"/>
      <c r="AA1078" s="1042"/>
      <c r="AB1078" s="1042"/>
      <c r="AC1078" s="1042"/>
      <c r="AD1078" s="1043"/>
      <c r="AG1078" s="290">
        <f t="shared" si="167"/>
        <v>0</v>
      </c>
      <c r="AH1078" s="293">
        <f t="shared" si="166"/>
        <v>0</v>
      </c>
      <c r="AI1078" s="294" t="str">
        <f>IF(AH1078=0,"",
IF(SUM($AH$1019:AH1078)=1,AJ1078,
IF($AH$1140&gt;SUM($AH$1019:AH1078),_xlfn.CONCAT(", ",AJ1078),
IF($AH$1140=SUM($AH$1019:AH1078),_xlfn.CONCAT(" y ",AJ1078)))))</f>
        <v/>
      </c>
      <c r="AJ1078" s="89" t="s">
        <v>5202</v>
      </c>
    </row>
    <row r="1079" spans="1:36" ht="15" customHeight="1">
      <c r="A1079" s="64"/>
      <c r="B1079" s="11"/>
      <c r="C1079" s="58" t="s">
        <v>5203</v>
      </c>
      <c r="D1079" s="1020" t="str">
        <f>IF(CNGE_2025_M1_Secc5_Sub1!$D90="","",CNGE_2025_M1_Secc5_Sub1!$D90)</f>
        <v/>
      </c>
      <c r="E1079" s="889"/>
      <c r="F1079" s="889"/>
      <c r="G1079" s="889"/>
      <c r="H1079" s="889"/>
      <c r="I1079" s="889"/>
      <c r="J1079" s="889"/>
      <c r="K1079" s="889"/>
      <c r="L1079" s="889"/>
      <c r="M1079" s="889"/>
      <c r="N1079" s="889"/>
      <c r="O1079" s="889"/>
      <c r="P1079" s="889"/>
      <c r="Q1079" s="889"/>
      <c r="R1079" s="889"/>
      <c r="S1079" s="889"/>
      <c r="T1079" s="889"/>
      <c r="U1079" s="889"/>
      <c r="V1079" s="889"/>
      <c r="W1079" s="889"/>
      <c r="X1079" s="890"/>
      <c r="Y1079" s="1041"/>
      <c r="Z1079" s="1042"/>
      <c r="AA1079" s="1042"/>
      <c r="AB1079" s="1042"/>
      <c r="AC1079" s="1042"/>
      <c r="AD1079" s="1043"/>
      <c r="AG1079" s="290">
        <f t="shared" si="167"/>
        <v>0</v>
      </c>
      <c r="AH1079" s="293">
        <f t="shared" si="166"/>
        <v>0</v>
      </c>
      <c r="AI1079" s="294" t="str">
        <f>IF(AH1079=0,"",
IF(SUM($AH$1019:AH1079)=1,AJ1079,
IF($AH$1140&gt;SUM($AH$1019:AH1079),_xlfn.CONCAT(", ",AJ1079),
IF($AH$1140=SUM($AH$1019:AH1079),_xlfn.CONCAT(" y ",AJ1079)))))</f>
        <v/>
      </c>
      <c r="AJ1079" s="89" t="s">
        <v>5204</v>
      </c>
    </row>
    <row r="1080" spans="1:36" ht="15" customHeight="1">
      <c r="A1080" s="64"/>
      <c r="B1080" s="11"/>
      <c r="C1080" s="58" t="s">
        <v>5205</v>
      </c>
      <c r="D1080" s="1020" t="str">
        <f>IF(CNGE_2025_M1_Secc5_Sub1!$D91="","",CNGE_2025_M1_Secc5_Sub1!$D91)</f>
        <v/>
      </c>
      <c r="E1080" s="889"/>
      <c r="F1080" s="889"/>
      <c r="G1080" s="889"/>
      <c r="H1080" s="889"/>
      <c r="I1080" s="889"/>
      <c r="J1080" s="889"/>
      <c r="K1080" s="889"/>
      <c r="L1080" s="889"/>
      <c r="M1080" s="889"/>
      <c r="N1080" s="889"/>
      <c r="O1080" s="889"/>
      <c r="P1080" s="889"/>
      <c r="Q1080" s="889"/>
      <c r="R1080" s="889"/>
      <c r="S1080" s="889"/>
      <c r="T1080" s="889"/>
      <c r="U1080" s="889"/>
      <c r="V1080" s="889"/>
      <c r="W1080" s="889"/>
      <c r="X1080" s="890"/>
      <c r="Y1080" s="1041"/>
      <c r="Z1080" s="1042"/>
      <c r="AA1080" s="1042"/>
      <c r="AB1080" s="1042"/>
      <c r="AC1080" s="1042"/>
      <c r="AD1080" s="1043"/>
      <c r="AG1080" s="290">
        <f t="shared" si="167"/>
        <v>0</v>
      </c>
      <c r="AH1080" s="293">
        <f t="shared" si="166"/>
        <v>0</v>
      </c>
      <c r="AI1080" s="294" t="str">
        <f>IF(AH1080=0,"",
IF(SUM($AH$1019:AH1080)=1,AJ1080,
IF($AH$1140&gt;SUM($AH$1019:AH1080),_xlfn.CONCAT(", ",AJ1080),
IF($AH$1140=SUM($AH$1019:AH1080),_xlfn.CONCAT(" y ",AJ1080)))))</f>
        <v/>
      </c>
      <c r="AJ1080" s="89" t="s">
        <v>5206</v>
      </c>
    </row>
    <row r="1081" spans="1:36" ht="15" customHeight="1">
      <c r="A1081" s="64"/>
      <c r="B1081" s="11"/>
      <c r="C1081" s="58" t="s">
        <v>5207</v>
      </c>
      <c r="D1081" s="1020" t="str">
        <f>IF(CNGE_2025_M1_Secc5_Sub1!$D92="","",CNGE_2025_M1_Secc5_Sub1!$D92)</f>
        <v/>
      </c>
      <c r="E1081" s="889"/>
      <c r="F1081" s="889"/>
      <c r="G1081" s="889"/>
      <c r="H1081" s="889"/>
      <c r="I1081" s="889"/>
      <c r="J1081" s="889"/>
      <c r="K1081" s="889"/>
      <c r="L1081" s="889"/>
      <c r="M1081" s="889"/>
      <c r="N1081" s="889"/>
      <c r="O1081" s="889"/>
      <c r="P1081" s="889"/>
      <c r="Q1081" s="889"/>
      <c r="R1081" s="889"/>
      <c r="S1081" s="889"/>
      <c r="T1081" s="889"/>
      <c r="U1081" s="889"/>
      <c r="V1081" s="889"/>
      <c r="W1081" s="889"/>
      <c r="X1081" s="890"/>
      <c r="Y1081" s="1041"/>
      <c r="Z1081" s="1042"/>
      <c r="AA1081" s="1042"/>
      <c r="AB1081" s="1042"/>
      <c r="AC1081" s="1042"/>
      <c r="AD1081" s="1043"/>
      <c r="AG1081" s="290">
        <f t="shared" si="167"/>
        <v>0</v>
      </c>
      <c r="AH1081" s="293">
        <f t="shared" si="166"/>
        <v>0</v>
      </c>
      <c r="AI1081" s="294" t="str">
        <f>IF(AH1081=0,"",
IF(SUM($AH$1019:AH1081)=1,AJ1081,
IF($AH$1140&gt;SUM($AH$1019:AH1081),_xlfn.CONCAT(", ",AJ1081),
IF($AH$1140=SUM($AH$1019:AH1081),_xlfn.CONCAT(" y ",AJ1081)))))</f>
        <v/>
      </c>
      <c r="AJ1081" s="89" t="s">
        <v>5208</v>
      </c>
    </row>
    <row r="1082" spans="1:36" ht="15" customHeight="1">
      <c r="A1082" s="64"/>
      <c r="B1082" s="11"/>
      <c r="C1082" s="58" t="s">
        <v>5209</v>
      </c>
      <c r="D1082" s="1020" t="str">
        <f>IF(CNGE_2025_M1_Secc5_Sub1!$D93="","",CNGE_2025_M1_Secc5_Sub1!$D93)</f>
        <v/>
      </c>
      <c r="E1082" s="889"/>
      <c r="F1082" s="889"/>
      <c r="G1082" s="889"/>
      <c r="H1082" s="889"/>
      <c r="I1082" s="889"/>
      <c r="J1082" s="889"/>
      <c r="K1082" s="889"/>
      <c r="L1082" s="889"/>
      <c r="M1082" s="889"/>
      <c r="N1082" s="889"/>
      <c r="O1082" s="889"/>
      <c r="P1082" s="889"/>
      <c r="Q1082" s="889"/>
      <c r="R1082" s="889"/>
      <c r="S1082" s="889"/>
      <c r="T1082" s="889"/>
      <c r="U1082" s="889"/>
      <c r="V1082" s="889"/>
      <c r="W1082" s="889"/>
      <c r="X1082" s="890"/>
      <c r="Y1082" s="1041"/>
      <c r="Z1082" s="1042"/>
      <c r="AA1082" s="1042"/>
      <c r="AB1082" s="1042"/>
      <c r="AC1082" s="1042"/>
      <c r="AD1082" s="1043"/>
      <c r="AG1082" s="290">
        <f t="shared" si="167"/>
        <v>0</v>
      </c>
      <c r="AH1082" s="293">
        <f t="shared" si="166"/>
        <v>0</v>
      </c>
      <c r="AI1082" s="294" t="str">
        <f>IF(AH1082=0,"",
IF(SUM($AH$1019:AH1082)=1,AJ1082,
IF($AH$1140&gt;SUM($AH$1019:AH1082),_xlfn.CONCAT(", ",AJ1082),
IF($AH$1140=SUM($AH$1019:AH1082),_xlfn.CONCAT(" y ",AJ1082)))))</f>
        <v/>
      </c>
      <c r="AJ1082" s="89" t="s">
        <v>5210</v>
      </c>
    </row>
    <row r="1083" spans="1:36" ht="15" customHeight="1">
      <c r="A1083" s="64"/>
      <c r="B1083" s="11"/>
      <c r="C1083" s="58" t="s">
        <v>5211</v>
      </c>
      <c r="D1083" s="1020" t="str">
        <f>IF(CNGE_2025_M1_Secc5_Sub1!$D94="","",CNGE_2025_M1_Secc5_Sub1!$D94)</f>
        <v/>
      </c>
      <c r="E1083" s="889"/>
      <c r="F1083" s="889"/>
      <c r="G1083" s="889"/>
      <c r="H1083" s="889"/>
      <c r="I1083" s="889"/>
      <c r="J1083" s="889"/>
      <c r="K1083" s="889"/>
      <c r="L1083" s="889"/>
      <c r="M1083" s="889"/>
      <c r="N1083" s="889"/>
      <c r="O1083" s="889"/>
      <c r="P1083" s="889"/>
      <c r="Q1083" s="889"/>
      <c r="R1083" s="889"/>
      <c r="S1083" s="889"/>
      <c r="T1083" s="889"/>
      <c r="U1083" s="889"/>
      <c r="V1083" s="889"/>
      <c r="W1083" s="889"/>
      <c r="X1083" s="890"/>
      <c r="Y1083" s="1041"/>
      <c r="Z1083" s="1042"/>
      <c r="AA1083" s="1042"/>
      <c r="AB1083" s="1042"/>
      <c r="AC1083" s="1042"/>
      <c r="AD1083" s="1043"/>
      <c r="AG1083" s="290">
        <f t="shared" si="167"/>
        <v>0</v>
      </c>
      <c r="AH1083" s="293">
        <f t="shared" si="166"/>
        <v>0</v>
      </c>
      <c r="AI1083" s="294" t="str">
        <f>IF(AH1083=0,"",
IF(SUM($AH$1019:AH1083)=1,AJ1083,
IF($AH$1140&gt;SUM($AH$1019:AH1083),_xlfn.CONCAT(", ",AJ1083),
IF($AH$1140=SUM($AH$1019:AH1083),_xlfn.CONCAT(" y ",AJ1083)))))</f>
        <v/>
      </c>
      <c r="AJ1083" s="89" t="s">
        <v>5212</v>
      </c>
    </row>
    <row r="1084" spans="1:36" ht="15" customHeight="1">
      <c r="A1084" s="64"/>
      <c r="B1084" s="11"/>
      <c r="C1084" s="58" t="s">
        <v>5213</v>
      </c>
      <c r="D1084" s="1020" t="str">
        <f>IF(CNGE_2025_M1_Secc5_Sub1!$D95="","",CNGE_2025_M1_Secc5_Sub1!$D95)</f>
        <v/>
      </c>
      <c r="E1084" s="889"/>
      <c r="F1084" s="889"/>
      <c r="G1084" s="889"/>
      <c r="H1084" s="889"/>
      <c r="I1084" s="889"/>
      <c r="J1084" s="889"/>
      <c r="K1084" s="889"/>
      <c r="L1084" s="889"/>
      <c r="M1084" s="889"/>
      <c r="N1084" s="889"/>
      <c r="O1084" s="889"/>
      <c r="P1084" s="889"/>
      <c r="Q1084" s="889"/>
      <c r="R1084" s="889"/>
      <c r="S1084" s="889"/>
      <c r="T1084" s="889"/>
      <c r="U1084" s="889"/>
      <c r="V1084" s="889"/>
      <c r="W1084" s="889"/>
      <c r="X1084" s="890"/>
      <c r="Y1084" s="1041"/>
      <c r="Z1084" s="1042"/>
      <c r="AA1084" s="1042"/>
      <c r="AB1084" s="1042"/>
      <c r="AC1084" s="1042"/>
      <c r="AD1084" s="1043"/>
      <c r="AG1084" s="290">
        <f t="shared" si="167"/>
        <v>0</v>
      </c>
      <c r="AH1084" s="293">
        <f t="shared" ref="AH1084:AH1138" si="168">IF(AG1084=0,0,1)</f>
        <v>0</v>
      </c>
      <c r="AI1084" s="294" t="str">
        <f>IF(AH1084=0,"",
IF(SUM($AH$1019:AH1084)=1,AJ1084,
IF($AH$1140&gt;SUM($AH$1019:AH1084),_xlfn.CONCAT(", ",AJ1084),
IF($AH$1140=SUM($AH$1019:AH1084),_xlfn.CONCAT(" y ",AJ1084)))))</f>
        <v/>
      </c>
      <c r="AJ1084" s="89" t="s">
        <v>5214</v>
      </c>
    </row>
    <row r="1085" spans="1:36" ht="15" customHeight="1">
      <c r="A1085" s="64"/>
      <c r="B1085" s="11"/>
      <c r="C1085" s="58" t="s">
        <v>5215</v>
      </c>
      <c r="D1085" s="1020" t="str">
        <f>IF(CNGE_2025_M1_Secc5_Sub1!$D96="","",CNGE_2025_M1_Secc5_Sub1!$D96)</f>
        <v/>
      </c>
      <c r="E1085" s="889"/>
      <c r="F1085" s="889"/>
      <c r="G1085" s="889"/>
      <c r="H1085" s="889"/>
      <c r="I1085" s="889"/>
      <c r="J1085" s="889"/>
      <c r="K1085" s="889"/>
      <c r="L1085" s="889"/>
      <c r="M1085" s="889"/>
      <c r="N1085" s="889"/>
      <c r="O1085" s="889"/>
      <c r="P1085" s="889"/>
      <c r="Q1085" s="889"/>
      <c r="R1085" s="889"/>
      <c r="S1085" s="889"/>
      <c r="T1085" s="889"/>
      <c r="U1085" s="889"/>
      <c r="V1085" s="889"/>
      <c r="W1085" s="889"/>
      <c r="X1085" s="890"/>
      <c r="Y1085" s="1041"/>
      <c r="Z1085" s="1042"/>
      <c r="AA1085" s="1042"/>
      <c r="AB1085" s="1042"/>
      <c r="AC1085" s="1042"/>
      <c r="AD1085" s="1043"/>
      <c r="AG1085" s="290">
        <f t="shared" ref="AG1085:AG1139" si="169">IF(AND(COUNTBLANK(D1085)=0,COUNTA(Y1085)=1),0,IF(AND(COUNTBLANK(D1085)=1,COUNTA(Y1085)=0),0,1))</f>
        <v>0</v>
      </c>
      <c r="AH1085" s="293">
        <f t="shared" si="168"/>
        <v>0</v>
      </c>
      <c r="AI1085" s="294" t="str">
        <f>IF(AH1085=0,"",
IF(SUM($AH$1019:AH1085)=1,AJ1085,
IF($AH$1140&gt;SUM($AH$1019:AH1085),_xlfn.CONCAT(", ",AJ1085),
IF($AH$1140=SUM($AH$1019:AH1085),_xlfn.CONCAT(" y ",AJ1085)))))</f>
        <v/>
      </c>
      <c r="AJ1085" s="89" t="s">
        <v>5216</v>
      </c>
    </row>
    <row r="1086" spans="1:36" ht="15" customHeight="1">
      <c r="A1086" s="64"/>
      <c r="B1086" s="11"/>
      <c r="C1086" s="58" t="s">
        <v>5217</v>
      </c>
      <c r="D1086" s="1020" t="str">
        <f>IF(CNGE_2025_M1_Secc5_Sub1!$D97="","",CNGE_2025_M1_Secc5_Sub1!$D97)</f>
        <v/>
      </c>
      <c r="E1086" s="889"/>
      <c r="F1086" s="889"/>
      <c r="G1086" s="889"/>
      <c r="H1086" s="889"/>
      <c r="I1086" s="889"/>
      <c r="J1086" s="889"/>
      <c r="K1086" s="889"/>
      <c r="L1086" s="889"/>
      <c r="M1086" s="889"/>
      <c r="N1086" s="889"/>
      <c r="O1086" s="889"/>
      <c r="P1086" s="889"/>
      <c r="Q1086" s="889"/>
      <c r="R1086" s="889"/>
      <c r="S1086" s="889"/>
      <c r="T1086" s="889"/>
      <c r="U1086" s="889"/>
      <c r="V1086" s="889"/>
      <c r="W1086" s="889"/>
      <c r="X1086" s="890"/>
      <c r="Y1086" s="1041"/>
      <c r="Z1086" s="1042"/>
      <c r="AA1086" s="1042"/>
      <c r="AB1086" s="1042"/>
      <c r="AC1086" s="1042"/>
      <c r="AD1086" s="1043"/>
      <c r="AG1086" s="290">
        <f t="shared" si="169"/>
        <v>0</v>
      </c>
      <c r="AH1086" s="293">
        <f t="shared" si="168"/>
        <v>0</v>
      </c>
      <c r="AI1086" s="294" t="str">
        <f>IF(AH1086=0,"",
IF(SUM($AH$1019:AH1086)=1,AJ1086,
IF($AH$1140&gt;SUM($AH$1019:AH1086),_xlfn.CONCAT(", ",AJ1086),
IF($AH$1140=SUM($AH$1019:AH1086),_xlfn.CONCAT(" y ",AJ1086)))))</f>
        <v/>
      </c>
      <c r="AJ1086" s="89" t="s">
        <v>5218</v>
      </c>
    </row>
    <row r="1087" spans="1:36" ht="15" customHeight="1">
      <c r="A1087" s="64"/>
      <c r="B1087" s="11"/>
      <c r="C1087" s="58" t="s">
        <v>5219</v>
      </c>
      <c r="D1087" s="1020" t="str">
        <f>IF(CNGE_2025_M1_Secc5_Sub1!$D98="","",CNGE_2025_M1_Secc5_Sub1!$D98)</f>
        <v/>
      </c>
      <c r="E1087" s="889"/>
      <c r="F1087" s="889"/>
      <c r="G1087" s="889"/>
      <c r="H1087" s="889"/>
      <c r="I1087" s="889"/>
      <c r="J1087" s="889"/>
      <c r="K1087" s="889"/>
      <c r="L1087" s="889"/>
      <c r="M1087" s="889"/>
      <c r="N1087" s="889"/>
      <c r="O1087" s="889"/>
      <c r="P1087" s="889"/>
      <c r="Q1087" s="889"/>
      <c r="R1087" s="889"/>
      <c r="S1087" s="889"/>
      <c r="T1087" s="889"/>
      <c r="U1087" s="889"/>
      <c r="V1087" s="889"/>
      <c r="W1087" s="889"/>
      <c r="X1087" s="890"/>
      <c r="Y1087" s="1041"/>
      <c r="Z1087" s="1042"/>
      <c r="AA1087" s="1042"/>
      <c r="AB1087" s="1042"/>
      <c r="AC1087" s="1042"/>
      <c r="AD1087" s="1043"/>
      <c r="AG1087" s="290">
        <f t="shared" si="169"/>
        <v>0</v>
      </c>
      <c r="AH1087" s="293">
        <f t="shared" si="168"/>
        <v>0</v>
      </c>
      <c r="AI1087" s="294" t="str">
        <f>IF(AH1087=0,"",
IF(SUM($AH$1019:AH1087)=1,AJ1087,
IF($AH$1140&gt;SUM($AH$1019:AH1087),_xlfn.CONCAT(", ",AJ1087),
IF($AH$1140=SUM($AH$1019:AH1087),_xlfn.CONCAT(" y ",AJ1087)))))</f>
        <v/>
      </c>
      <c r="AJ1087" s="89" t="s">
        <v>5220</v>
      </c>
    </row>
    <row r="1088" spans="1:36" ht="15" customHeight="1">
      <c r="A1088" s="64"/>
      <c r="B1088" s="11"/>
      <c r="C1088" s="58" t="s">
        <v>5221</v>
      </c>
      <c r="D1088" s="1020" t="str">
        <f>IF(CNGE_2025_M1_Secc5_Sub1!$D99="","",CNGE_2025_M1_Secc5_Sub1!$D99)</f>
        <v/>
      </c>
      <c r="E1088" s="889"/>
      <c r="F1088" s="889"/>
      <c r="G1088" s="889"/>
      <c r="H1088" s="889"/>
      <c r="I1088" s="889"/>
      <c r="J1088" s="889"/>
      <c r="K1088" s="889"/>
      <c r="L1088" s="889"/>
      <c r="M1088" s="889"/>
      <c r="N1088" s="889"/>
      <c r="O1088" s="889"/>
      <c r="P1088" s="889"/>
      <c r="Q1088" s="889"/>
      <c r="R1088" s="889"/>
      <c r="S1088" s="889"/>
      <c r="T1088" s="889"/>
      <c r="U1088" s="889"/>
      <c r="V1088" s="889"/>
      <c r="W1088" s="889"/>
      <c r="X1088" s="890"/>
      <c r="Y1088" s="1041"/>
      <c r="Z1088" s="1042"/>
      <c r="AA1088" s="1042"/>
      <c r="AB1088" s="1042"/>
      <c r="AC1088" s="1042"/>
      <c r="AD1088" s="1043"/>
      <c r="AG1088" s="290">
        <f t="shared" si="169"/>
        <v>0</v>
      </c>
      <c r="AH1088" s="293">
        <f t="shared" si="168"/>
        <v>0</v>
      </c>
      <c r="AI1088" s="294" t="str">
        <f>IF(AH1088=0,"",
IF(SUM($AH$1019:AH1088)=1,AJ1088,
IF($AH$1140&gt;SUM($AH$1019:AH1088),_xlfn.CONCAT(", ",AJ1088),
IF($AH$1140=SUM($AH$1019:AH1088),_xlfn.CONCAT(" y ",AJ1088)))))</f>
        <v/>
      </c>
      <c r="AJ1088" s="89" t="s">
        <v>5222</v>
      </c>
    </row>
    <row r="1089" spans="1:36" ht="15" customHeight="1">
      <c r="A1089" s="64"/>
      <c r="B1089" s="11"/>
      <c r="C1089" s="58" t="s">
        <v>5223</v>
      </c>
      <c r="D1089" s="1020" t="str">
        <f>IF(CNGE_2025_M1_Secc5_Sub1!$D100="","",CNGE_2025_M1_Secc5_Sub1!$D100)</f>
        <v/>
      </c>
      <c r="E1089" s="889"/>
      <c r="F1089" s="889"/>
      <c r="G1089" s="889"/>
      <c r="H1089" s="889"/>
      <c r="I1089" s="889"/>
      <c r="J1089" s="889"/>
      <c r="K1089" s="889"/>
      <c r="L1089" s="889"/>
      <c r="M1089" s="889"/>
      <c r="N1089" s="889"/>
      <c r="O1089" s="889"/>
      <c r="P1089" s="889"/>
      <c r="Q1089" s="889"/>
      <c r="R1089" s="889"/>
      <c r="S1089" s="889"/>
      <c r="T1089" s="889"/>
      <c r="U1089" s="889"/>
      <c r="V1089" s="889"/>
      <c r="W1089" s="889"/>
      <c r="X1089" s="890"/>
      <c r="Y1089" s="1041"/>
      <c r="Z1089" s="1042"/>
      <c r="AA1089" s="1042"/>
      <c r="AB1089" s="1042"/>
      <c r="AC1089" s="1042"/>
      <c r="AD1089" s="1043"/>
      <c r="AG1089" s="290">
        <f t="shared" si="169"/>
        <v>0</v>
      </c>
      <c r="AH1089" s="293">
        <f t="shared" si="168"/>
        <v>0</v>
      </c>
      <c r="AI1089" s="294" t="str">
        <f>IF(AH1089=0,"",
IF(SUM($AH$1019:AH1089)=1,AJ1089,
IF($AH$1140&gt;SUM($AH$1019:AH1089),_xlfn.CONCAT(", ",AJ1089),
IF($AH$1140=SUM($AH$1019:AH1089),_xlfn.CONCAT(" y ",AJ1089)))))</f>
        <v/>
      </c>
      <c r="AJ1089" s="89" t="s">
        <v>5224</v>
      </c>
    </row>
    <row r="1090" spans="1:36" ht="15" customHeight="1">
      <c r="A1090" s="64"/>
      <c r="B1090" s="11"/>
      <c r="C1090" s="58" t="s">
        <v>5225</v>
      </c>
      <c r="D1090" s="1020" t="str">
        <f>IF(CNGE_2025_M1_Secc5_Sub1!$D101="","",CNGE_2025_M1_Secc5_Sub1!$D101)</f>
        <v/>
      </c>
      <c r="E1090" s="889"/>
      <c r="F1090" s="889"/>
      <c r="G1090" s="889"/>
      <c r="H1090" s="889"/>
      <c r="I1090" s="889"/>
      <c r="J1090" s="889"/>
      <c r="K1090" s="889"/>
      <c r="L1090" s="889"/>
      <c r="M1090" s="889"/>
      <c r="N1090" s="889"/>
      <c r="O1090" s="889"/>
      <c r="P1090" s="889"/>
      <c r="Q1090" s="889"/>
      <c r="R1090" s="889"/>
      <c r="S1090" s="889"/>
      <c r="T1090" s="889"/>
      <c r="U1090" s="889"/>
      <c r="V1090" s="889"/>
      <c r="W1090" s="889"/>
      <c r="X1090" s="890"/>
      <c r="Y1090" s="1041"/>
      <c r="Z1090" s="1042"/>
      <c r="AA1090" s="1042"/>
      <c r="AB1090" s="1042"/>
      <c r="AC1090" s="1042"/>
      <c r="AD1090" s="1043"/>
      <c r="AG1090" s="290">
        <f t="shared" si="169"/>
        <v>0</v>
      </c>
      <c r="AH1090" s="293">
        <f t="shared" si="168"/>
        <v>0</v>
      </c>
      <c r="AI1090" s="294" t="str">
        <f>IF(AH1090=0,"",
IF(SUM($AH$1019:AH1090)=1,AJ1090,
IF($AH$1140&gt;SUM($AH$1019:AH1090),_xlfn.CONCAT(", ",AJ1090),
IF($AH$1140=SUM($AH$1019:AH1090),_xlfn.CONCAT(" y ",AJ1090)))))</f>
        <v/>
      </c>
      <c r="AJ1090" s="89" t="s">
        <v>5226</v>
      </c>
    </row>
    <row r="1091" spans="1:36" ht="15" customHeight="1">
      <c r="A1091" s="64"/>
      <c r="B1091" s="11"/>
      <c r="C1091" s="58" t="s">
        <v>5227</v>
      </c>
      <c r="D1091" s="1020" t="str">
        <f>IF(CNGE_2025_M1_Secc5_Sub1!$D102="","",CNGE_2025_M1_Secc5_Sub1!$D102)</f>
        <v/>
      </c>
      <c r="E1091" s="889"/>
      <c r="F1091" s="889"/>
      <c r="G1091" s="889"/>
      <c r="H1091" s="889"/>
      <c r="I1091" s="889"/>
      <c r="J1091" s="889"/>
      <c r="K1091" s="889"/>
      <c r="L1091" s="889"/>
      <c r="M1091" s="889"/>
      <c r="N1091" s="889"/>
      <c r="O1091" s="889"/>
      <c r="P1091" s="889"/>
      <c r="Q1091" s="889"/>
      <c r="R1091" s="889"/>
      <c r="S1091" s="889"/>
      <c r="T1091" s="889"/>
      <c r="U1091" s="889"/>
      <c r="V1091" s="889"/>
      <c r="W1091" s="889"/>
      <c r="X1091" s="890"/>
      <c r="Y1091" s="1041"/>
      <c r="Z1091" s="1042"/>
      <c r="AA1091" s="1042"/>
      <c r="AB1091" s="1042"/>
      <c r="AC1091" s="1042"/>
      <c r="AD1091" s="1043"/>
      <c r="AG1091" s="290">
        <f t="shared" si="169"/>
        <v>0</v>
      </c>
      <c r="AH1091" s="293">
        <f t="shared" si="168"/>
        <v>0</v>
      </c>
      <c r="AI1091" s="294" t="str">
        <f>IF(AH1091=0,"",
IF(SUM($AH$1019:AH1091)=1,AJ1091,
IF($AH$1140&gt;SUM($AH$1019:AH1091),_xlfn.CONCAT(", ",AJ1091),
IF($AH$1140=SUM($AH$1019:AH1091),_xlfn.CONCAT(" y ",AJ1091)))))</f>
        <v/>
      </c>
      <c r="AJ1091" s="89" t="s">
        <v>5228</v>
      </c>
    </row>
    <row r="1092" spans="1:36" ht="15" customHeight="1">
      <c r="A1092" s="64"/>
      <c r="B1092" s="11"/>
      <c r="C1092" s="58" t="s">
        <v>5229</v>
      </c>
      <c r="D1092" s="1020" t="str">
        <f>IF(CNGE_2025_M1_Secc5_Sub1!$D103="","",CNGE_2025_M1_Secc5_Sub1!$D103)</f>
        <v/>
      </c>
      <c r="E1092" s="889"/>
      <c r="F1092" s="889"/>
      <c r="G1092" s="889"/>
      <c r="H1092" s="889"/>
      <c r="I1092" s="889"/>
      <c r="J1092" s="889"/>
      <c r="K1092" s="889"/>
      <c r="L1092" s="889"/>
      <c r="M1092" s="889"/>
      <c r="N1092" s="889"/>
      <c r="O1092" s="889"/>
      <c r="P1092" s="889"/>
      <c r="Q1092" s="889"/>
      <c r="R1092" s="889"/>
      <c r="S1092" s="889"/>
      <c r="T1092" s="889"/>
      <c r="U1092" s="889"/>
      <c r="V1092" s="889"/>
      <c r="W1092" s="889"/>
      <c r="X1092" s="890"/>
      <c r="Y1092" s="1041"/>
      <c r="Z1092" s="1042"/>
      <c r="AA1092" s="1042"/>
      <c r="AB1092" s="1042"/>
      <c r="AC1092" s="1042"/>
      <c r="AD1092" s="1043"/>
      <c r="AG1092" s="290">
        <f t="shared" si="169"/>
        <v>0</v>
      </c>
      <c r="AH1092" s="293">
        <f t="shared" si="168"/>
        <v>0</v>
      </c>
      <c r="AI1092" s="294" t="str">
        <f>IF(AH1092=0,"",
IF(SUM($AH$1019:AH1092)=1,AJ1092,
IF($AH$1140&gt;SUM($AH$1019:AH1092),_xlfn.CONCAT(", ",AJ1092),
IF($AH$1140=SUM($AH$1019:AH1092),_xlfn.CONCAT(" y ",AJ1092)))))</f>
        <v/>
      </c>
      <c r="AJ1092" s="89" t="s">
        <v>5230</v>
      </c>
    </row>
    <row r="1093" spans="1:36" ht="15" customHeight="1">
      <c r="A1093" s="64"/>
      <c r="B1093" s="11"/>
      <c r="C1093" s="58" t="s">
        <v>5231</v>
      </c>
      <c r="D1093" s="1020" t="str">
        <f>IF(CNGE_2025_M1_Secc5_Sub1!$D104="","",CNGE_2025_M1_Secc5_Sub1!$D104)</f>
        <v/>
      </c>
      <c r="E1093" s="889"/>
      <c r="F1093" s="889"/>
      <c r="G1093" s="889"/>
      <c r="H1093" s="889"/>
      <c r="I1093" s="889"/>
      <c r="J1093" s="889"/>
      <c r="K1093" s="889"/>
      <c r="L1093" s="889"/>
      <c r="M1093" s="889"/>
      <c r="N1093" s="889"/>
      <c r="O1093" s="889"/>
      <c r="P1093" s="889"/>
      <c r="Q1093" s="889"/>
      <c r="R1093" s="889"/>
      <c r="S1093" s="889"/>
      <c r="T1093" s="889"/>
      <c r="U1093" s="889"/>
      <c r="V1093" s="889"/>
      <c r="W1093" s="889"/>
      <c r="X1093" s="890"/>
      <c r="Y1093" s="1041"/>
      <c r="Z1093" s="1042"/>
      <c r="AA1093" s="1042"/>
      <c r="AB1093" s="1042"/>
      <c r="AC1093" s="1042"/>
      <c r="AD1093" s="1043"/>
      <c r="AG1093" s="290">
        <f t="shared" si="169"/>
        <v>0</v>
      </c>
      <c r="AH1093" s="293">
        <f t="shared" si="168"/>
        <v>0</v>
      </c>
      <c r="AI1093" s="294" t="str">
        <f>IF(AH1093=0,"",
IF(SUM($AH$1019:AH1093)=1,AJ1093,
IF($AH$1140&gt;SUM($AH$1019:AH1093),_xlfn.CONCAT(", ",AJ1093),
IF($AH$1140=SUM($AH$1019:AH1093),_xlfn.CONCAT(" y ",AJ1093)))))</f>
        <v/>
      </c>
      <c r="AJ1093" s="89" t="s">
        <v>5232</v>
      </c>
    </row>
    <row r="1094" spans="1:36" ht="15" customHeight="1">
      <c r="A1094" s="64"/>
      <c r="B1094" s="11"/>
      <c r="C1094" s="58" t="s">
        <v>5233</v>
      </c>
      <c r="D1094" s="1020" t="str">
        <f>IF(CNGE_2025_M1_Secc5_Sub1!$D105="","",CNGE_2025_M1_Secc5_Sub1!$D105)</f>
        <v/>
      </c>
      <c r="E1094" s="889"/>
      <c r="F1094" s="889"/>
      <c r="G1094" s="889"/>
      <c r="H1094" s="889"/>
      <c r="I1094" s="889"/>
      <c r="J1094" s="889"/>
      <c r="K1094" s="889"/>
      <c r="L1094" s="889"/>
      <c r="M1094" s="889"/>
      <c r="N1094" s="889"/>
      <c r="O1094" s="889"/>
      <c r="P1094" s="889"/>
      <c r="Q1094" s="889"/>
      <c r="R1094" s="889"/>
      <c r="S1094" s="889"/>
      <c r="T1094" s="889"/>
      <c r="U1094" s="889"/>
      <c r="V1094" s="889"/>
      <c r="W1094" s="889"/>
      <c r="X1094" s="890"/>
      <c r="Y1094" s="1041"/>
      <c r="Z1094" s="1042"/>
      <c r="AA1094" s="1042"/>
      <c r="AB1094" s="1042"/>
      <c r="AC1094" s="1042"/>
      <c r="AD1094" s="1043"/>
      <c r="AG1094" s="290">
        <f t="shared" si="169"/>
        <v>0</v>
      </c>
      <c r="AH1094" s="293">
        <f t="shared" si="168"/>
        <v>0</v>
      </c>
      <c r="AI1094" s="294" t="str">
        <f>IF(AH1094=0,"",
IF(SUM($AH$1019:AH1094)=1,AJ1094,
IF($AH$1140&gt;SUM($AH$1019:AH1094),_xlfn.CONCAT(", ",AJ1094),
IF($AH$1140=SUM($AH$1019:AH1094),_xlfn.CONCAT(" y ",AJ1094)))))</f>
        <v/>
      </c>
      <c r="AJ1094" s="89" t="s">
        <v>5234</v>
      </c>
    </row>
    <row r="1095" spans="1:36" ht="15" customHeight="1">
      <c r="A1095" s="64"/>
      <c r="B1095" s="11"/>
      <c r="C1095" s="58" t="s">
        <v>5235</v>
      </c>
      <c r="D1095" s="1020" t="str">
        <f>IF(CNGE_2025_M1_Secc5_Sub1!$D106="","",CNGE_2025_M1_Secc5_Sub1!$D106)</f>
        <v/>
      </c>
      <c r="E1095" s="889"/>
      <c r="F1095" s="889"/>
      <c r="G1095" s="889"/>
      <c r="H1095" s="889"/>
      <c r="I1095" s="889"/>
      <c r="J1095" s="889"/>
      <c r="K1095" s="889"/>
      <c r="L1095" s="889"/>
      <c r="M1095" s="889"/>
      <c r="N1095" s="889"/>
      <c r="O1095" s="889"/>
      <c r="P1095" s="889"/>
      <c r="Q1095" s="889"/>
      <c r="R1095" s="889"/>
      <c r="S1095" s="889"/>
      <c r="T1095" s="889"/>
      <c r="U1095" s="889"/>
      <c r="V1095" s="889"/>
      <c r="W1095" s="889"/>
      <c r="X1095" s="890"/>
      <c r="Y1095" s="1041"/>
      <c r="Z1095" s="1042"/>
      <c r="AA1095" s="1042"/>
      <c r="AB1095" s="1042"/>
      <c r="AC1095" s="1042"/>
      <c r="AD1095" s="1043"/>
      <c r="AG1095" s="290">
        <f t="shared" si="169"/>
        <v>0</v>
      </c>
      <c r="AH1095" s="293">
        <f t="shared" si="168"/>
        <v>0</v>
      </c>
      <c r="AI1095" s="294" t="str">
        <f>IF(AH1095=0,"",
IF(SUM($AH$1019:AH1095)=1,AJ1095,
IF($AH$1140&gt;SUM($AH$1019:AH1095),_xlfn.CONCAT(", ",AJ1095),
IF($AH$1140=SUM($AH$1019:AH1095),_xlfn.CONCAT(" y ",AJ1095)))))</f>
        <v/>
      </c>
      <c r="AJ1095" s="89" t="s">
        <v>5236</v>
      </c>
    </row>
    <row r="1096" spans="1:36" ht="15" customHeight="1">
      <c r="A1096" s="64"/>
      <c r="B1096" s="11"/>
      <c r="C1096" s="58" t="s">
        <v>5237</v>
      </c>
      <c r="D1096" s="1020" t="str">
        <f>IF(CNGE_2025_M1_Secc5_Sub1!$D107="","",CNGE_2025_M1_Secc5_Sub1!$D107)</f>
        <v/>
      </c>
      <c r="E1096" s="889"/>
      <c r="F1096" s="889"/>
      <c r="G1096" s="889"/>
      <c r="H1096" s="889"/>
      <c r="I1096" s="889"/>
      <c r="J1096" s="889"/>
      <c r="K1096" s="889"/>
      <c r="L1096" s="889"/>
      <c r="M1096" s="889"/>
      <c r="N1096" s="889"/>
      <c r="O1096" s="889"/>
      <c r="P1096" s="889"/>
      <c r="Q1096" s="889"/>
      <c r="R1096" s="889"/>
      <c r="S1096" s="889"/>
      <c r="T1096" s="889"/>
      <c r="U1096" s="889"/>
      <c r="V1096" s="889"/>
      <c r="W1096" s="889"/>
      <c r="X1096" s="890"/>
      <c r="Y1096" s="1041"/>
      <c r="Z1096" s="1042"/>
      <c r="AA1096" s="1042"/>
      <c r="AB1096" s="1042"/>
      <c r="AC1096" s="1042"/>
      <c r="AD1096" s="1043"/>
      <c r="AG1096" s="290">
        <f t="shared" si="169"/>
        <v>0</v>
      </c>
      <c r="AH1096" s="293">
        <f t="shared" si="168"/>
        <v>0</v>
      </c>
      <c r="AI1096" s="294" t="str">
        <f>IF(AH1096=0,"",
IF(SUM($AH$1019:AH1096)=1,AJ1096,
IF($AH$1140&gt;SUM($AH$1019:AH1096),_xlfn.CONCAT(", ",AJ1096),
IF($AH$1140=SUM($AH$1019:AH1096),_xlfn.CONCAT(" y ",AJ1096)))))</f>
        <v/>
      </c>
      <c r="AJ1096" s="89" t="s">
        <v>5238</v>
      </c>
    </row>
    <row r="1097" spans="1:36" ht="15" customHeight="1">
      <c r="A1097" s="64"/>
      <c r="B1097" s="11"/>
      <c r="C1097" s="58" t="s">
        <v>5239</v>
      </c>
      <c r="D1097" s="1020" t="str">
        <f>IF(CNGE_2025_M1_Secc5_Sub1!$D108="","",CNGE_2025_M1_Secc5_Sub1!$D108)</f>
        <v/>
      </c>
      <c r="E1097" s="889"/>
      <c r="F1097" s="889"/>
      <c r="G1097" s="889"/>
      <c r="H1097" s="889"/>
      <c r="I1097" s="889"/>
      <c r="J1097" s="889"/>
      <c r="K1097" s="889"/>
      <c r="L1097" s="889"/>
      <c r="M1097" s="889"/>
      <c r="N1097" s="889"/>
      <c r="O1097" s="889"/>
      <c r="P1097" s="889"/>
      <c r="Q1097" s="889"/>
      <c r="R1097" s="889"/>
      <c r="S1097" s="889"/>
      <c r="T1097" s="889"/>
      <c r="U1097" s="889"/>
      <c r="V1097" s="889"/>
      <c r="W1097" s="889"/>
      <c r="X1097" s="890"/>
      <c r="Y1097" s="1041"/>
      <c r="Z1097" s="1042"/>
      <c r="AA1097" s="1042"/>
      <c r="AB1097" s="1042"/>
      <c r="AC1097" s="1042"/>
      <c r="AD1097" s="1043"/>
      <c r="AG1097" s="290">
        <f t="shared" si="169"/>
        <v>0</v>
      </c>
      <c r="AH1097" s="293">
        <f t="shared" si="168"/>
        <v>0</v>
      </c>
      <c r="AI1097" s="294" t="str">
        <f>IF(AH1097=0,"",
IF(SUM($AH$1019:AH1097)=1,AJ1097,
IF($AH$1140&gt;SUM($AH$1019:AH1097),_xlfn.CONCAT(", ",AJ1097),
IF($AH$1140=SUM($AH$1019:AH1097),_xlfn.CONCAT(" y ",AJ1097)))))</f>
        <v/>
      </c>
      <c r="AJ1097" s="89" t="s">
        <v>5240</v>
      </c>
    </row>
    <row r="1098" spans="1:36" ht="15" customHeight="1">
      <c r="A1098" s="64"/>
      <c r="B1098" s="11"/>
      <c r="C1098" s="58" t="s">
        <v>5241</v>
      </c>
      <c r="D1098" s="1020" t="str">
        <f>IF(CNGE_2025_M1_Secc5_Sub1!$D109="","",CNGE_2025_M1_Secc5_Sub1!$D109)</f>
        <v/>
      </c>
      <c r="E1098" s="889"/>
      <c r="F1098" s="889"/>
      <c r="G1098" s="889"/>
      <c r="H1098" s="889"/>
      <c r="I1098" s="889"/>
      <c r="J1098" s="889"/>
      <c r="K1098" s="889"/>
      <c r="L1098" s="889"/>
      <c r="M1098" s="889"/>
      <c r="N1098" s="889"/>
      <c r="O1098" s="889"/>
      <c r="P1098" s="889"/>
      <c r="Q1098" s="889"/>
      <c r="R1098" s="889"/>
      <c r="S1098" s="889"/>
      <c r="T1098" s="889"/>
      <c r="U1098" s="889"/>
      <c r="V1098" s="889"/>
      <c r="W1098" s="889"/>
      <c r="X1098" s="890"/>
      <c r="Y1098" s="1041"/>
      <c r="Z1098" s="1042"/>
      <c r="AA1098" s="1042"/>
      <c r="AB1098" s="1042"/>
      <c r="AC1098" s="1042"/>
      <c r="AD1098" s="1043"/>
      <c r="AG1098" s="290">
        <f t="shared" si="169"/>
        <v>0</v>
      </c>
      <c r="AH1098" s="293">
        <f t="shared" si="168"/>
        <v>0</v>
      </c>
      <c r="AI1098" s="294" t="str">
        <f>IF(AH1098=0,"",
IF(SUM($AH$1019:AH1098)=1,AJ1098,
IF($AH$1140&gt;SUM($AH$1019:AH1098),_xlfn.CONCAT(", ",AJ1098),
IF($AH$1140=SUM($AH$1019:AH1098),_xlfn.CONCAT(" y ",AJ1098)))))</f>
        <v/>
      </c>
      <c r="AJ1098" s="89" t="s">
        <v>5242</v>
      </c>
    </row>
    <row r="1099" spans="1:36" ht="15" customHeight="1">
      <c r="A1099" s="64"/>
      <c r="B1099" s="11"/>
      <c r="C1099" s="58" t="s">
        <v>5243</v>
      </c>
      <c r="D1099" s="1020" t="str">
        <f>IF(CNGE_2025_M1_Secc5_Sub1!$D110="","",CNGE_2025_M1_Secc5_Sub1!$D110)</f>
        <v/>
      </c>
      <c r="E1099" s="889"/>
      <c r="F1099" s="889"/>
      <c r="G1099" s="889"/>
      <c r="H1099" s="889"/>
      <c r="I1099" s="889"/>
      <c r="J1099" s="889"/>
      <c r="K1099" s="889"/>
      <c r="L1099" s="889"/>
      <c r="M1099" s="889"/>
      <c r="N1099" s="889"/>
      <c r="O1099" s="889"/>
      <c r="P1099" s="889"/>
      <c r="Q1099" s="889"/>
      <c r="R1099" s="889"/>
      <c r="S1099" s="889"/>
      <c r="T1099" s="889"/>
      <c r="U1099" s="889"/>
      <c r="V1099" s="889"/>
      <c r="W1099" s="889"/>
      <c r="X1099" s="890"/>
      <c r="Y1099" s="1041"/>
      <c r="Z1099" s="1042"/>
      <c r="AA1099" s="1042"/>
      <c r="AB1099" s="1042"/>
      <c r="AC1099" s="1042"/>
      <c r="AD1099" s="1043"/>
      <c r="AG1099" s="290">
        <f t="shared" si="169"/>
        <v>0</v>
      </c>
      <c r="AH1099" s="293">
        <f t="shared" si="168"/>
        <v>0</v>
      </c>
      <c r="AI1099" s="294" t="str">
        <f>IF(AH1099=0,"",
IF(SUM($AH$1019:AH1099)=1,AJ1099,
IF($AH$1140&gt;SUM($AH$1019:AH1099),_xlfn.CONCAT(", ",AJ1099),
IF($AH$1140=SUM($AH$1019:AH1099),_xlfn.CONCAT(" y ",AJ1099)))))</f>
        <v/>
      </c>
      <c r="AJ1099" s="89" t="s">
        <v>5244</v>
      </c>
    </row>
    <row r="1100" spans="1:36" ht="15" customHeight="1">
      <c r="A1100" s="64"/>
      <c r="B1100" s="11"/>
      <c r="C1100" s="58" t="s">
        <v>5245</v>
      </c>
      <c r="D1100" s="1020" t="str">
        <f>IF(CNGE_2025_M1_Secc5_Sub1!$D111="","",CNGE_2025_M1_Secc5_Sub1!$D111)</f>
        <v/>
      </c>
      <c r="E1100" s="889"/>
      <c r="F1100" s="889"/>
      <c r="G1100" s="889"/>
      <c r="H1100" s="889"/>
      <c r="I1100" s="889"/>
      <c r="J1100" s="889"/>
      <c r="K1100" s="889"/>
      <c r="L1100" s="889"/>
      <c r="M1100" s="889"/>
      <c r="N1100" s="889"/>
      <c r="O1100" s="889"/>
      <c r="P1100" s="889"/>
      <c r="Q1100" s="889"/>
      <c r="R1100" s="889"/>
      <c r="S1100" s="889"/>
      <c r="T1100" s="889"/>
      <c r="U1100" s="889"/>
      <c r="V1100" s="889"/>
      <c r="W1100" s="889"/>
      <c r="X1100" s="890"/>
      <c r="Y1100" s="1041"/>
      <c r="Z1100" s="1042"/>
      <c r="AA1100" s="1042"/>
      <c r="AB1100" s="1042"/>
      <c r="AC1100" s="1042"/>
      <c r="AD1100" s="1043"/>
      <c r="AG1100" s="290">
        <f t="shared" si="169"/>
        <v>0</v>
      </c>
      <c r="AH1100" s="293">
        <f t="shared" si="168"/>
        <v>0</v>
      </c>
      <c r="AI1100" s="294" t="str">
        <f>IF(AH1100=0,"",
IF(SUM($AH$1019:AH1100)=1,AJ1100,
IF($AH$1140&gt;SUM($AH$1019:AH1100),_xlfn.CONCAT(", ",AJ1100),
IF($AH$1140=SUM($AH$1019:AH1100),_xlfn.CONCAT(" y ",AJ1100)))))</f>
        <v/>
      </c>
      <c r="AJ1100" s="89" t="s">
        <v>5246</v>
      </c>
    </row>
    <row r="1101" spans="1:36" ht="15" customHeight="1">
      <c r="A1101" s="64"/>
      <c r="B1101" s="11"/>
      <c r="C1101" s="58" t="s">
        <v>5247</v>
      </c>
      <c r="D1101" s="1020" t="str">
        <f>IF(CNGE_2025_M1_Secc5_Sub1!$D112="","",CNGE_2025_M1_Secc5_Sub1!$D112)</f>
        <v/>
      </c>
      <c r="E1101" s="889"/>
      <c r="F1101" s="889"/>
      <c r="G1101" s="889"/>
      <c r="H1101" s="889"/>
      <c r="I1101" s="889"/>
      <c r="J1101" s="889"/>
      <c r="K1101" s="889"/>
      <c r="L1101" s="889"/>
      <c r="M1101" s="889"/>
      <c r="N1101" s="889"/>
      <c r="O1101" s="889"/>
      <c r="P1101" s="889"/>
      <c r="Q1101" s="889"/>
      <c r="R1101" s="889"/>
      <c r="S1101" s="889"/>
      <c r="T1101" s="889"/>
      <c r="U1101" s="889"/>
      <c r="V1101" s="889"/>
      <c r="W1101" s="889"/>
      <c r="X1101" s="890"/>
      <c r="Y1101" s="1041"/>
      <c r="Z1101" s="1042"/>
      <c r="AA1101" s="1042"/>
      <c r="AB1101" s="1042"/>
      <c r="AC1101" s="1042"/>
      <c r="AD1101" s="1043"/>
      <c r="AG1101" s="290">
        <f t="shared" si="169"/>
        <v>0</v>
      </c>
      <c r="AH1101" s="293">
        <f t="shared" si="168"/>
        <v>0</v>
      </c>
      <c r="AI1101" s="294" t="str">
        <f>IF(AH1101=0,"",
IF(SUM($AH$1019:AH1101)=1,AJ1101,
IF($AH$1140&gt;SUM($AH$1019:AH1101),_xlfn.CONCAT(", ",AJ1101),
IF($AH$1140=SUM($AH$1019:AH1101),_xlfn.CONCAT(" y ",AJ1101)))))</f>
        <v/>
      </c>
      <c r="AJ1101" s="89" t="s">
        <v>5248</v>
      </c>
    </row>
    <row r="1102" spans="1:36" ht="15" customHeight="1">
      <c r="A1102" s="64"/>
      <c r="B1102" s="11"/>
      <c r="C1102" s="58" t="s">
        <v>5249</v>
      </c>
      <c r="D1102" s="1020" t="str">
        <f>IF(CNGE_2025_M1_Secc5_Sub1!$D113="","",CNGE_2025_M1_Secc5_Sub1!$D113)</f>
        <v/>
      </c>
      <c r="E1102" s="889"/>
      <c r="F1102" s="889"/>
      <c r="G1102" s="889"/>
      <c r="H1102" s="889"/>
      <c r="I1102" s="889"/>
      <c r="J1102" s="889"/>
      <c r="K1102" s="889"/>
      <c r="L1102" s="889"/>
      <c r="M1102" s="889"/>
      <c r="N1102" s="889"/>
      <c r="O1102" s="889"/>
      <c r="P1102" s="889"/>
      <c r="Q1102" s="889"/>
      <c r="R1102" s="889"/>
      <c r="S1102" s="889"/>
      <c r="T1102" s="889"/>
      <c r="U1102" s="889"/>
      <c r="V1102" s="889"/>
      <c r="W1102" s="889"/>
      <c r="X1102" s="890"/>
      <c r="Y1102" s="1041"/>
      <c r="Z1102" s="1042"/>
      <c r="AA1102" s="1042"/>
      <c r="AB1102" s="1042"/>
      <c r="AC1102" s="1042"/>
      <c r="AD1102" s="1043"/>
      <c r="AG1102" s="290">
        <f t="shared" si="169"/>
        <v>0</v>
      </c>
      <c r="AH1102" s="293">
        <f t="shared" si="168"/>
        <v>0</v>
      </c>
      <c r="AI1102" s="294" t="str">
        <f>IF(AH1102=0,"",
IF(SUM($AH$1019:AH1102)=1,AJ1102,
IF($AH$1140&gt;SUM($AH$1019:AH1102),_xlfn.CONCAT(", ",AJ1102),
IF($AH$1140=SUM($AH$1019:AH1102),_xlfn.CONCAT(" y ",AJ1102)))))</f>
        <v/>
      </c>
      <c r="AJ1102" s="89" t="s">
        <v>5250</v>
      </c>
    </row>
    <row r="1103" spans="1:36" ht="15" customHeight="1">
      <c r="A1103" s="64"/>
      <c r="B1103" s="11"/>
      <c r="C1103" s="58" t="s">
        <v>5251</v>
      </c>
      <c r="D1103" s="1020" t="str">
        <f>IF(CNGE_2025_M1_Secc5_Sub1!$D114="","",CNGE_2025_M1_Secc5_Sub1!$D114)</f>
        <v/>
      </c>
      <c r="E1103" s="889"/>
      <c r="F1103" s="889"/>
      <c r="G1103" s="889"/>
      <c r="H1103" s="889"/>
      <c r="I1103" s="889"/>
      <c r="J1103" s="889"/>
      <c r="K1103" s="889"/>
      <c r="L1103" s="889"/>
      <c r="M1103" s="889"/>
      <c r="N1103" s="889"/>
      <c r="O1103" s="889"/>
      <c r="P1103" s="889"/>
      <c r="Q1103" s="889"/>
      <c r="R1103" s="889"/>
      <c r="S1103" s="889"/>
      <c r="T1103" s="889"/>
      <c r="U1103" s="889"/>
      <c r="V1103" s="889"/>
      <c r="W1103" s="889"/>
      <c r="X1103" s="890"/>
      <c r="Y1103" s="1041"/>
      <c r="Z1103" s="1042"/>
      <c r="AA1103" s="1042"/>
      <c r="AB1103" s="1042"/>
      <c r="AC1103" s="1042"/>
      <c r="AD1103" s="1043"/>
      <c r="AG1103" s="290">
        <f t="shared" si="169"/>
        <v>0</v>
      </c>
      <c r="AH1103" s="293">
        <f t="shared" si="168"/>
        <v>0</v>
      </c>
      <c r="AI1103" s="294" t="str">
        <f>IF(AH1103=0,"",
IF(SUM($AH$1019:AH1103)=1,AJ1103,
IF($AH$1140&gt;SUM($AH$1019:AH1103),_xlfn.CONCAT(", ",AJ1103),
IF($AH$1140=SUM($AH$1019:AH1103),_xlfn.CONCAT(" y ",AJ1103)))))</f>
        <v/>
      </c>
      <c r="AJ1103" s="89" t="s">
        <v>5252</v>
      </c>
    </row>
    <row r="1104" spans="1:36" ht="15" customHeight="1">
      <c r="A1104" s="64"/>
      <c r="B1104" s="11"/>
      <c r="C1104" s="58" t="s">
        <v>5253</v>
      </c>
      <c r="D1104" s="1020" t="str">
        <f>IF(CNGE_2025_M1_Secc5_Sub1!$D115="","",CNGE_2025_M1_Secc5_Sub1!$D115)</f>
        <v/>
      </c>
      <c r="E1104" s="889"/>
      <c r="F1104" s="889"/>
      <c r="G1104" s="889"/>
      <c r="H1104" s="889"/>
      <c r="I1104" s="889"/>
      <c r="J1104" s="889"/>
      <c r="K1104" s="889"/>
      <c r="L1104" s="889"/>
      <c r="M1104" s="889"/>
      <c r="N1104" s="889"/>
      <c r="O1104" s="889"/>
      <c r="P1104" s="889"/>
      <c r="Q1104" s="889"/>
      <c r="R1104" s="889"/>
      <c r="S1104" s="889"/>
      <c r="T1104" s="889"/>
      <c r="U1104" s="889"/>
      <c r="V1104" s="889"/>
      <c r="W1104" s="889"/>
      <c r="X1104" s="890"/>
      <c r="Y1104" s="1041"/>
      <c r="Z1104" s="1042"/>
      <c r="AA1104" s="1042"/>
      <c r="AB1104" s="1042"/>
      <c r="AC1104" s="1042"/>
      <c r="AD1104" s="1043"/>
      <c r="AG1104" s="290">
        <f t="shared" si="169"/>
        <v>0</v>
      </c>
      <c r="AH1104" s="293">
        <f t="shared" si="168"/>
        <v>0</v>
      </c>
      <c r="AI1104" s="294" t="str">
        <f>IF(AH1104=0,"",
IF(SUM($AH$1019:AH1104)=1,AJ1104,
IF($AH$1140&gt;SUM($AH$1019:AH1104),_xlfn.CONCAT(", ",AJ1104),
IF($AH$1140=SUM($AH$1019:AH1104),_xlfn.CONCAT(" y ",AJ1104)))))</f>
        <v/>
      </c>
      <c r="AJ1104" s="89" t="s">
        <v>5254</v>
      </c>
    </row>
    <row r="1105" spans="1:36" ht="15" customHeight="1">
      <c r="A1105" s="64"/>
      <c r="B1105" s="11"/>
      <c r="C1105" s="58" t="s">
        <v>5255</v>
      </c>
      <c r="D1105" s="1020" t="str">
        <f>IF(CNGE_2025_M1_Secc5_Sub1!$D116="","",CNGE_2025_M1_Secc5_Sub1!$D116)</f>
        <v/>
      </c>
      <c r="E1105" s="889"/>
      <c r="F1105" s="889"/>
      <c r="G1105" s="889"/>
      <c r="H1105" s="889"/>
      <c r="I1105" s="889"/>
      <c r="J1105" s="889"/>
      <c r="K1105" s="889"/>
      <c r="L1105" s="889"/>
      <c r="M1105" s="889"/>
      <c r="N1105" s="889"/>
      <c r="O1105" s="889"/>
      <c r="P1105" s="889"/>
      <c r="Q1105" s="889"/>
      <c r="R1105" s="889"/>
      <c r="S1105" s="889"/>
      <c r="T1105" s="889"/>
      <c r="U1105" s="889"/>
      <c r="V1105" s="889"/>
      <c r="W1105" s="889"/>
      <c r="X1105" s="890"/>
      <c r="Y1105" s="1041"/>
      <c r="Z1105" s="1042"/>
      <c r="AA1105" s="1042"/>
      <c r="AB1105" s="1042"/>
      <c r="AC1105" s="1042"/>
      <c r="AD1105" s="1043"/>
      <c r="AG1105" s="290">
        <f t="shared" si="169"/>
        <v>0</v>
      </c>
      <c r="AH1105" s="293">
        <f t="shared" si="168"/>
        <v>0</v>
      </c>
      <c r="AI1105" s="294" t="str">
        <f>IF(AH1105=0,"",
IF(SUM($AH$1019:AH1105)=1,AJ1105,
IF($AH$1140&gt;SUM($AH$1019:AH1105),_xlfn.CONCAT(", ",AJ1105),
IF($AH$1140=SUM($AH$1019:AH1105),_xlfn.CONCAT(" y ",AJ1105)))))</f>
        <v/>
      </c>
      <c r="AJ1105" s="89" t="s">
        <v>5256</v>
      </c>
    </row>
    <row r="1106" spans="1:36" ht="15" customHeight="1">
      <c r="A1106" s="64"/>
      <c r="B1106" s="11"/>
      <c r="C1106" s="58" t="s">
        <v>5257</v>
      </c>
      <c r="D1106" s="1020" t="str">
        <f>IF(CNGE_2025_M1_Secc5_Sub1!$D117="","",CNGE_2025_M1_Secc5_Sub1!$D117)</f>
        <v/>
      </c>
      <c r="E1106" s="889"/>
      <c r="F1106" s="889"/>
      <c r="G1106" s="889"/>
      <c r="H1106" s="889"/>
      <c r="I1106" s="889"/>
      <c r="J1106" s="889"/>
      <c r="K1106" s="889"/>
      <c r="L1106" s="889"/>
      <c r="M1106" s="889"/>
      <c r="N1106" s="889"/>
      <c r="O1106" s="889"/>
      <c r="P1106" s="889"/>
      <c r="Q1106" s="889"/>
      <c r="R1106" s="889"/>
      <c r="S1106" s="889"/>
      <c r="T1106" s="889"/>
      <c r="U1106" s="889"/>
      <c r="V1106" s="889"/>
      <c r="W1106" s="889"/>
      <c r="X1106" s="890"/>
      <c r="Y1106" s="1041"/>
      <c r="Z1106" s="1042"/>
      <c r="AA1106" s="1042"/>
      <c r="AB1106" s="1042"/>
      <c r="AC1106" s="1042"/>
      <c r="AD1106" s="1043"/>
      <c r="AG1106" s="290">
        <f t="shared" si="169"/>
        <v>0</v>
      </c>
      <c r="AH1106" s="293">
        <f t="shared" si="168"/>
        <v>0</v>
      </c>
      <c r="AI1106" s="294" t="str">
        <f>IF(AH1106=0,"",
IF(SUM($AH$1019:AH1106)=1,AJ1106,
IF($AH$1140&gt;SUM($AH$1019:AH1106),_xlfn.CONCAT(", ",AJ1106),
IF($AH$1140=SUM($AH$1019:AH1106),_xlfn.CONCAT(" y ",AJ1106)))))</f>
        <v/>
      </c>
      <c r="AJ1106" s="89" t="s">
        <v>5258</v>
      </c>
    </row>
    <row r="1107" spans="1:36" ht="15" customHeight="1">
      <c r="A1107" s="64"/>
      <c r="B1107" s="11"/>
      <c r="C1107" s="58" t="s">
        <v>5259</v>
      </c>
      <c r="D1107" s="1020" t="str">
        <f>IF(CNGE_2025_M1_Secc5_Sub1!$D118="","",CNGE_2025_M1_Secc5_Sub1!$D118)</f>
        <v/>
      </c>
      <c r="E1107" s="889"/>
      <c r="F1107" s="889"/>
      <c r="G1107" s="889"/>
      <c r="H1107" s="889"/>
      <c r="I1107" s="889"/>
      <c r="J1107" s="889"/>
      <c r="K1107" s="889"/>
      <c r="L1107" s="889"/>
      <c r="M1107" s="889"/>
      <c r="N1107" s="889"/>
      <c r="O1107" s="889"/>
      <c r="P1107" s="889"/>
      <c r="Q1107" s="889"/>
      <c r="R1107" s="889"/>
      <c r="S1107" s="889"/>
      <c r="T1107" s="889"/>
      <c r="U1107" s="889"/>
      <c r="V1107" s="889"/>
      <c r="W1107" s="889"/>
      <c r="X1107" s="890"/>
      <c r="Y1107" s="1041"/>
      <c r="Z1107" s="1042"/>
      <c r="AA1107" s="1042"/>
      <c r="AB1107" s="1042"/>
      <c r="AC1107" s="1042"/>
      <c r="AD1107" s="1043"/>
      <c r="AG1107" s="290">
        <f t="shared" si="169"/>
        <v>0</v>
      </c>
      <c r="AH1107" s="293">
        <f t="shared" si="168"/>
        <v>0</v>
      </c>
      <c r="AI1107" s="294" t="str">
        <f>IF(AH1107=0,"",
IF(SUM($AH$1019:AH1107)=1,AJ1107,
IF($AH$1140&gt;SUM($AH$1019:AH1107),_xlfn.CONCAT(", ",AJ1107),
IF($AH$1140=SUM($AH$1019:AH1107),_xlfn.CONCAT(" y ",AJ1107)))))</f>
        <v/>
      </c>
      <c r="AJ1107" s="89" t="s">
        <v>5260</v>
      </c>
    </row>
    <row r="1108" spans="1:36" ht="15" customHeight="1">
      <c r="A1108" s="64"/>
      <c r="B1108" s="11"/>
      <c r="C1108" s="58" t="s">
        <v>5261</v>
      </c>
      <c r="D1108" s="1020" t="str">
        <f>IF(CNGE_2025_M1_Secc5_Sub1!$D119="","",CNGE_2025_M1_Secc5_Sub1!$D119)</f>
        <v/>
      </c>
      <c r="E1108" s="889"/>
      <c r="F1108" s="889"/>
      <c r="G1108" s="889"/>
      <c r="H1108" s="889"/>
      <c r="I1108" s="889"/>
      <c r="J1108" s="889"/>
      <c r="K1108" s="889"/>
      <c r="L1108" s="889"/>
      <c r="M1108" s="889"/>
      <c r="N1108" s="889"/>
      <c r="O1108" s="889"/>
      <c r="P1108" s="889"/>
      <c r="Q1108" s="889"/>
      <c r="R1108" s="889"/>
      <c r="S1108" s="889"/>
      <c r="T1108" s="889"/>
      <c r="U1108" s="889"/>
      <c r="V1108" s="889"/>
      <c r="W1108" s="889"/>
      <c r="X1108" s="890"/>
      <c r="Y1108" s="1041"/>
      <c r="Z1108" s="1042"/>
      <c r="AA1108" s="1042"/>
      <c r="AB1108" s="1042"/>
      <c r="AC1108" s="1042"/>
      <c r="AD1108" s="1043"/>
      <c r="AG1108" s="290">
        <f t="shared" si="169"/>
        <v>0</v>
      </c>
      <c r="AH1108" s="293">
        <f t="shared" si="168"/>
        <v>0</v>
      </c>
      <c r="AI1108" s="294" t="str">
        <f>IF(AH1108=0,"",
IF(SUM($AH$1019:AH1108)=1,AJ1108,
IF($AH$1140&gt;SUM($AH$1019:AH1108),_xlfn.CONCAT(", ",AJ1108),
IF($AH$1140=SUM($AH$1019:AH1108),_xlfn.CONCAT(" y ",AJ1108)))))</f>
        <v/>
      </c>
      <c r="AJ1108" s="89" t="s">
        <v>5262</v>
      </c>
    </row>
    <row r="1109" spans="1:36" ht="15" customHeight="1">
      <c r="A1109" s="64"/>
      <c r="B1109" s="11"/>
      <c r="C1109" s="58" t="s">
        <v>5263</v>
      </c>
      <c r="D1109" s="1020" t="str">
        <f>IF(CNGE_2025_M1_Secc5_Sub1!$D120="","",CNGE_2025_M1_Secc5_Sub1!$D120)</f>
        <v/>
      </c>
      <c r="E1109" s="889"/>
      <c r="F1109" s="889"/>
      <c r="G1109" s="889"/>
      <c r="H1109" s="889"/>
      <c r="I1109" s="889"/>
      <c r="J1109" s="889"/>
      <c r="K1109" s="889"/>
      <c r="L1109" s="889"/>
      <c r="M1109" s="889"/>
      <c r="N1109" s="889"/>
      <c r="O1109" s="889"/>
      <c r="P1109" s="889"/>
      <c r="Q1109" s="889"/>
      <c r="R1109" s="889"/>
      <c r="S1109" s="889"/>
      <c r="T1109" s="889"/>
      <c r="U1109" s="889"/>
      <c r="V1109" s="889"/>
      <c r="W1109" s="889"/>
      <c r="X1109" s="890"/>
      <c r="Y1109" s="1041"/>
      <c r="Z1109" s="1042"/>
      <c r="AA1109" s="1042"/>
      <c r="AB1109" s="1042"/>
      <c r="AC1109" s="1042"/>
      <c r="AD1109" s="1043"/>
      <c r="AG1109" s="290">
        <f t="shared" si="169"/>
        <v>0</v>
      </c>
      <c r="AH1109" s="293">
        <f t="shared" si="168"/>
        <v>0</v>
      </c>
      <c r="AI1109" s="294" t="str">
        <f>IF(AH1109=0,"",
IF(SUM($AH$1019:AH1109)=1,AJ1109,
IF($AH$1140&gt;SUM($AH$1019:AH1109),_xlfn.CONCAT(", ",AJ1109),
IF($AH$1140=SUM($AH$1019:AH1109),_xlfn.CONCAT(" y ",AJ1109)))))</f>
        <v/>
      </c>
      <c r="AJ1109" s="89" t="s">
        <v>5264</v>
      </c>
    </row>
    <row r="1110" spans="1:36" ht="15" customHeight="1">
      <c r="A1110" s="64"/>
      <c r="B1110" s="11"/>
      <c r="C1110" s="58" t="s">
        <v>5265</v>
      </c>
      <c r="D1110" s="1020" t="str">
        <f>IF(CNGE_2025_M1_Secc5_Sub1!$D121="","",CNGE_2025_M1_Secc5_Sub1!$D121)</f>
        <v/>
      </c>
      <c r="E1110" s="889"/>
      <c r="F1110" s="889"/>
      <c r="G1110" s="889"/>
      <c r="H1110" s="889"/>
      <c r="I1110" s="889"/>
      <c r="J1110" s="889"/>
      <c r="K1110" s="889"/>
      <c r="L1110" s="889"/>
      <c r="M1110" s="889"/>
      <c r="N1110" s="889"/>
      <c r="O1110" s="889"/>
      <c r="P1110" s="889"/>
      <c r="Q1110" s="889"/>
      <c r="R1110" s="889"/>
      <c r="S1110" s="889"/>
      <c r="T1110" s="889"/>
      <c r="U1110" s="889"/>
      <c r="V1110" s="889"/>
      <c r="W1110" s="889"/>
      <c r="X1110" s="890"/>
      <c r="Y1110" s="1041"/>
      <c r="Z1110" s="1042"/>
      <c r="AA1110" s="1042"/>
      <c r="AB1110" s="1042"/>
      <c r="AC1110" s="1042"/>
      <c r="AD1110" s="1043"/>
      <c r="AG1110" s="290">
        <f t="shared" si="169"/>
        <v>0</v>
      </c>
      <c r="AH1110" s="293">
        <f t="shared" si="168"/>
        <v>0</v>
      </c>
      <c r="AI1110" s="294" t="str">
        <f>IF(AH1110=0,"",
IF(SUM($AH$1019:AH1110)=1,AJ1110,
IF($AH$1140&gt;SUM($AH$1019:AH1110),_xlfn.CONCAT(", ",AJ1110),
IF($AH$1140=SUM($AH$1019:AH1110),_xlfn.CONCAT(" y ",AJ1110)))))</f>
        <v/>
      </c>
      <c r="AJ1110" s="89" t="s">
        <v>5266</v>
      </c>
    </row>
    <row r="1111" spans="1:36" ht="15" customHeight="1">
      <c r="A1111" s="64"/>
      <c r="B1111" s="11"/>
      <c r="C1111" s="58" t="s">
        <v>5267</v>
      </c>
      <c r="D1111" s="1020" t="str">
        <f>IF(CNGE_2025_M1_Secc5_Sub1!$D122="","",CNGE_2025_M1_Secc5_Sub1!$D122)</f>
        <v/>
      </c>
      <c r="E1111" s="889"/>
      <c r="F1111" s="889"/>
      <c r="G1111" s="889"/>
      <c r="H1111" s="889"/>
      <c r="I1111" s="889"/>
      <c r="J1111" s="889"/>
      <c r="K1111" s="889"/>
      <c r="L1111" s="889"/>
      <c r="M1111" s="889"/>
      <c r="N1111" s="889"/>
      <c r="O1111" s="889"/>
      <c r="P1111" s="889"/>
      <c r="Q1111" s="889"/>
      <c r="R1111" s="889"/>
      <c r="S1111" s="889"/>
      <c r="T1111" s="889"/>
      <c r="U1111" s="889"/>
      <c r="V1111" s="889"/>
      <c r="W1111" s="889"/>
      <c r="X1111" s="890"/>
      <c r="Y1111" s="1041"/>
      <c r="Z1111" s="1042"/>
      <c r="AA1111" s="1042"/>
      <c r="AB1111" s="1042"/>
      <c r="AC1111" s="1042"/>
      <c r="AD1111" s="1043"/>
      <c r="AG1111" s="290">
        <f t="shared" si="169"/>
        <v>0</v>
      </c>
      <c r="AH1111" s="293">
        <f t="shared" si="168"/>
        <v>0</v>
      </c>
      <c r="AI1111" s="294" t="str">
        <f>IF(AH1111=0,"",
IF(SUM($AH$1019:AH1111)=1,AJ1111,
IF($AH$1140&gt;SUM($AH$1019:AH1111),_xlfn.CONCAT(", ",AJ1111),
IF($AH$1140=SUM($AH$1019:AH1111),_xlfn.CONCAT(" y ",AJ1111)))))</f>
        <v/>
      </c>
      <c r="AJ1111" s="89" t="s">
        <v>5268</v>
      </c>
    </row>
    <row r="1112" spans="1:36" ht="15" customHeight="1">
      <c r="A1112" s="64"/>
      <c r="B1112" s="11"/>
      <c r="C1112" s="58" t="s">
        <v>5269</v>
      </c>
      <c r="D1112" s="1020" t="str">
        <f>IF(CNGE_2025_M1_Secc5_Sub1!$D123="","",CNGE_2025_M1_Secc5_Sub1!$D123)</f>
        <v/>
      </c>
      <c r="E1112" s="889"/>
      <c r="F1112" s="889"/>
      <c r="G1112" s="889"/>
      <c r="H1112" s="889"/>
      <c r="I1112" s="889"/>
      <c r="J1112" s="889"/>
      <c r="K1112" s="889"/>
      <c r="L1112" s="889"/>
      <c r="M1112" s="889"/>
      <c r="N1112" s="889"/>
      <c r="O1112" s="889"/>
      <c r="P1112" s="889"/>
      <c r="Q1112" s="889"/>
      <c r="R1112" s="889"/>
      <c r="S1112" s="889"/>
      <c r="T1112" s="889"/>
      <c r="U1112" s="889"/>
      <c r="V1112" s="889"/>
      <c r="W1112" s="889"/>
      <c r="X1112" s="890"/>
      <c r="Y1112" s="1041"/>
      <c r="Z1112" s="1042"/>
      <c r="AA1112" s="1042"/>
      <c r="AB1112" s="1042"/>
      <c r="AC1112" s="1042"/>
      <c r="AD1112" s="1043"/>
      <c r="AG1112" s="290">
        <f t="shared" si="169"/>
        <v>0</v>
      </c>
      <c r="AH1112" s="293">
        <f t="shared" si="168"/>
        <v>0</v>
      </c>
      <c r="AI1112" s="294" t="str">
        <f>IF(AH1112=0,"",
IF(SUM($AH$1019:AH1112)=1,AJ1112,
IF($AH$1140&gt;SUM($AH$1019:AH1112),_xlfn.CONCAT(", ",AJ1112),
IF($AH$1140=SUM($AH$1019:AH1112),_xlfn.CONCAT(" y ",AJ1112)))))</f>
        <v/>
      </c>
      <c r="AJ1112" s="89" t="s">
        <v>5270</v>
      </c>
    </row>
    <row r="1113" spans="1:36" ht="15" customHeight="1">
      <c r="A1113" s="64"/>
      <c r="B1113" s="11"/>
      <c r="C1113" s="58" t="s">
        <v>5271</v>
      </c>
      <c r="D1113" s="1020" t="str">
        <f>IF(CNGE_2025_M1_Secc5_Sub1!$D124="","",CNGE_2025_M1_Secc5_Sub1!$D124)</f>
        <v/>
      </c>
      <c r="E1113" s="889"/>
      <c r="F1113" s="889"/>
      <c r="G1113" s="889"/>
      <c r="H1113" s="889"/>
      <c r="I1113" s="889"/>
      <c r="J1113" s="889"/>
      <c r="K1113" s="889"/>
      <c r="L1113" s="889"/>
      <c r="M1113" s="889"/>
      <c r="N1113" s="889"/>
      <c r="O1113" s="889"/>
      <c r="P1113" s="889"/>
      <c r="Q1113" s="889"/>
      <c r="R1113" s="889"/>
      <c r="S1113" s="889"/>
      <c r="T1113" s="889"/>
      <c r="U1113" s="889"/>
      <c r="V1113" s="889"/>
      <c r="W1113" s="889"/>
      <c r="X1113" s="890"/>
      <c r="Y1113" s="1041"/>
      <c r="Z1113" s="1042"/>
      <c r="AA1113" s="1042"/>
      <c r="AB1113" s="1042"/>
      <c r="AC1113" s="1042"/>
      <c r="AD1113" s="1043"/>
      <c r="AG1113" s="290">
        <f t="shared" si="169"/>
        <v>0</v>
      </c>
      <c r="AH1113" s="293">
        <f t="shared" si="168"/>
        <v>0</v>
      </c>
      <c r="AI1113" s="294" t="str">
        <f>IF(AH1113=0,"",
IF(SUM($AH$1019:AH1113)=1,AJ1113,
IF($AH$1140&gt;SUM($AH$1019:AH1113),_xlfn.CONCAT(", ",AJ1113),
IF($AH$1140=SUM($AH$1019:AH1113),_xlfn.CONCAT(" y ",AJ1113)))))</f>
        <v/>
      </c>
      <c r="AJ1113" s="89" t="s">
        <v>5272</v>
      </c>
    </row>
    <row r="1114" spans="1:36" ht="15" customHeight="1">
      <c r="A1114" s="64"/>
      <c r="B1114" s="11"/>
      <c r="C1114" s="58" t="s">
        <v>5273</v>
      </c>
      <c r="D1114" s="1020" t="str">
        <f>IF(CNGE_2025_M1_Secc5_Sub1!$D125="","",CNGE_2025_M1_Secc5_Sub1!$D125)</f>
        <v/>
      </c>
      <c r="E1114" s="889"/>
      <c r="F1114" s="889"/>
      <c r="G1114" s="889"/>
      <c r="H1114" s="889"/>
      <c r="I1114" s="889"/>
      <c r="J1114" s="889"/>
      <c r="K1114" s="889"/>
      <c r="L1114" s="889"/>
      <c r="M1114" s="889"/>
      <c r="N1114" s="889"/>
      <c r="O1114" s="889"/>
      <c r="P1114" s="889"/>
      <c r="Q1114" s="889"/>
      <c r="R1114" s="889"/>
      <c r="S1114" s="889"/>
      <c r="T1114" s="889"/>
      <c r="U1114" s="889"/>
      <c r="V1114" s="889"/>
      <c r="W1114" s="889"/>
      <c r="X1114" s="890"/>
      <c r="Y1114" s="1041"/>
      <c r="Z1114" s="1042"/>
      <c r="AA1114" s="1042"/>
      <c r="AB1114" s="1042"/>
      <c r="AC1114" s="1042"/>
      <c r="AD1114" s="1043"/>
      <c r="AG1114" s="290">
        <f t="shared" si="169"/>
        <v>0</v>
      </c>
      <c r="AH1114" s="293">
        <f t="shared" si="168"/>
        <v>0</v>
      </c>
      <c r="AI1114" s="294" t="str">
        <f>IF(AH1114=0,"",
IF(SUM($AH$1019:AH1114)=1,AJ1114,
IF($AH$1140&gt;SUM($AH$1019:AH1114),_xlfn.CONCAT(", ",AJ1114),
IF($AH$1140=SUM($AH$1019:AH1114),_xlfn.CONCAT(" y ",AJ1114)))))</f>
        <v/>
      </c>
      <c r="AJ1114" s="89" t="s">
        <v>5274</v>
      </c>
    </row>
    <row r="1115" spans="1:36" ht="15" customHeight="1">
      <c r="A1115" s="64"/>
      <c r="B1115" s="11"/>
      <c r="C1115" s="58" t="s">
        <v>5275</v>
      </c>
      <c r="D1115" s="1020" t="str">
        <f>IF(CNGE_2025_M1_Secc5_Sub1!$D126="","",CNGE_2025_M1_Secc5_Sub1!$D126)</f>
        <v/>
      </c>
      <c r="E1115" s="889"/>
      <c r="F1115" s="889"/>
      <c r="G1115" s="889"/>
      <c r="H1115" s="889"/>
      <c r="I1115" s="889"/>
      <c r="J1115" s="889"/>
      <c r="K1115" s="889"/>
      <c r="L1115" s="889"/>
      <c r="M1115" s="889"/>
      <c r="N1115" s="889"/>
      <c r="O1115" s="889"/>
      <c r="P1115" s="889"/>
      <c r="Q1115" s="889"/>
      <c r="R1115" s="889"/>
      <c r="S1115" s="889"/>
      <c r="T1115" s="889"/>
      <c r="U1115" s="889"/>
      <c r="V1115" s="889"/>
      <c r="W1115" s="889"/>
      <c r="X1115" s="890"/>
      <c r="Y1115" s="1041"/>
      <c r="Z1115" s="1042"/>
      <c r="AA1115" s="1042"/>
      <c r="AB1115" s="1042"/>
      <c r="AC1115" s="1042"/>
      <c r="AD1115" s="1043"/>
      <c r="AG1115" s="290">
        <f t="shared" si="169"/>
        <v>0</v>
      </c>
      <c r="AH1115" s="293">
        <f t="shared" si="168"/>
        <v>0</v>
      </c>
      <c r="AI1115" s="294" t="str">
        <f>IF(AH1115=0,"",
IF(SUM($AH$1019:AH1115)=1,AJ1115,
IF($AH$1140&gt;SUM($AH$1019:AH1115),_xlfn.CONCAT(", ",AJ1115),
IF($AH$1140=SUM($AH$1019:AH1115),_xlfn.CONCAT(" y ",AJ1115)))))</f>
        <v/>
      </c>
      <c r="AJ1115" s="89" t="s">
        <v>5276</v>
      </c>
    </row>
    <row r="1116" spans="1:36" ht="15" customHeight="1">
      <c r="A1116" s="64"/>
      <c r="B1116" s="11"/>
      <c r="C1116" s="58" t="s">
        <v>5277</v>
      </c>
      <c r="D1116" s="1020" t="str">
        <f>IF(CNGE_2025_M1_Secc5_Sub1!$D127="","",CNGE_2025_M1_Secc5_Sub1!$D127)</f>
        <v/>
      </c>
      <c r="E1116" s="889"/>
      <c r="F1116" s="889"/>
      <c r="G1116" s="889"/>
      <c r="H1116" s="889"/>
      <c r="I1116" s="889"/>
      <c r="J1116" s="889"/>
      <c r="K1116" s="889"/>
      <c r="L1116" s="889"/>
      <c r="M1116" s="889"/>
      <c r="N1116" s="889"/>
      <c r="O1116" s="889"/>
      <c r="P1116" s="889"/>
      <c r="Q1116" s="889"/>
      <c r="R1116" s="889"/>
      <c r="S1116" s="889"/>
      <c r="T1116" s="889"/>
      <c r="U1116" s="889"/>
      <c r="V1116" s="889"/>
      <c r="W1116" s="889"/>
      <c r="X1116" s="890"/>
      <c r="Y1116" s="1041"/>
      <c r="Z1116" s="1042"/>
      <c r="AA1116" s="1042"/>
      <c r="AB1116" s="1042"/>
      <c r="AC1116" s="1042"/>
      <c r="AD1116" s="1043"/>
      <c r="AG1116" s="290">
        <f t="shared" si="169"/>
        <v>0</v>
      </c>
      <c r="AH1116" s="293">
        <f t="shared" si="168"/>
        <v>0</v>
      </c>
      <c r="AI1116" s="294" t="str">
        <f>IF(AH1116=0,"",
IF(SUM($AH$1019:AH1116)=1,AJ1116,
IF($AH$1140&gt;SUM($AH$1019:AH1116),_xlfn.CONCAT(", ",AJ1116),
IF($AH$1140=SUM($AH$1019:AH1116),_xlfn.CONCAT(" y ",AJ1116)))))</f>
        <v/>
      </c>
      <c r="AJ1116" s="89" t="s">
        <v>5278</v>
      </c>
    </row>
    <row r="1117" spans="1:36" ht="15" customHeight="1">
      <c r="A1117" s="64"/>
      <c r="B1117" s="11"/>
      <c r="C1117" s="58" t="s">
        <v>5279</v>
      </c>
      <c r="D1117" s="1020" t="str">
        <f>IF(CNGE_2025_M1_Secc5_Sub1!$D128="","",CNGE_2025_M1_Secc5_Sub1!$D128)</f>
        <v/>
      </c>
      <c r="E1117" s="889"/>
      <c r="F1117" s="889"/>
      <c r="G1117" s="889"/>
      <c r="H1117" s="889"/>
      <c r="I1117" s="889"/>
      <c r="J1117" s="889"/>
      <c r="K1117" s="889"/>
      <c r="L1117" s="889"/>
      <c r="M1117" s="889"/>
      <c r="N1117" s="889"/>
      <c r="O1117" s="889"/>
      <c r="P1117" s="889"/>
      <c r="Q1117" s="889"/>
      <c r="R1117" s="889"/>
      <c r="S1117" s="889"/>
      <c r="T1117" s="889"/>
      <c r="U1117" s="889"/>
      <c r="V1117" s="889"/>
      <c r="W1117" s="889"/>
      <c r="X1117" s="890"/>
      <c r="Y1117" s="1041"/>
      <c r="Z1117" s="1042"/>
      <c r="AA1117" s="1042"/>
      <c r="AB1117" s="1042"/>
      <c r="AC1117" s="1042"/>
      <c r="AD1117" s="1043"/>
      <c r="AG1117" s="290">
        <f t="shared" si="169"/>
        <v>0</v>
      </c>
      <c r="AH1117" s="293">
        <f t="shared" si="168"/>
        <v>0</v>
      </c>
      <c r="AI1117" s="294" t="str">
        <f>IF(AH1117=0,"",
IF(SUM($AH$1019:AH1117)=1,AJ1117,
IF($AH$1140&gt;SUM($AH$1019:AH1117),_xlfn.CONCAT(", ",AJ1117),
IF($AH$1140=SUM($AH$1019:AH1117),_xlfn.CONCAT(" y ",AJ1117)))))</f>
        <v/>
      </c>
      <c r="AJ1117" s="89" t="s">
        <v>5280</v>
      </c>
    </row>
    <row r="1118" spans="1:36" ht="15" customHeight="1">
      <c r="A1118" s="64"/>
      <c r="B1118" s="11"/>
      <c r="C1118" s="58" t="s">
        <v>5281</v>
      </c>
      <c r="D1118" s="1020" t="str">
        <f>IF(CNGE_2025_M1_Secc5_Sub1!$D129="","",CNGE_2025_M1_Secc5_Sub1!$D129)</f>
        <v/>
      </c>
      <c r="E1118" s="889"/>
      <c r="F1118" s="889"/>
      <c r="G1118" s="889"/>
      <c r="H1118" s="889"/>
      <c r="I1118" s="889"/>
      <c r="J1118" s="889"/>
      <c r="K1118" s="889"/>
      <c r="L1118" s="889"/>
      <c r="M1118" s="889"/>
      <c r="N1118" s="889"/>
      <c r="O1118" s="889"/>
      <c r="P1118" s="889"/>
      <c r="Q1118" s="889"/>
      <c r="R1118" s="889"/>
      <c r="S1118" s="889"/>
      <c r="T1118" s="889"/>
      <c r="U1118" s="889"/>
      <c r="V1118" s="889"/>
      <c r="W1118" s="889"/>
      <c r="X1118" s="890"/>
      <c r="Y1118" s="1041"/>
      <c r="Z1118" s="1042"/>
      <c r="AA1118" s="1042"/>
      <c r="AB1118" s="1042"/>
      <c r="AC1118" s="1042"/>
      <c r="AD1118" s="1043"/>
      <c r="AG1118" s="290">
        <f t="shared" si="169"/>
        <v>0</v>
      </c>
      <c r="AH1118" s="293">
        <f t="shared" si="168"/>
        <v>0</v>
      </c>
      <c r="AI1118" s="294" t="str">
        <f>IF(AH1118=0,"",
IF(SUM($AH$1019:AH1118)=1,AJ1118,
IF($AH$1140&gt;SUM($AH$1019:AH1118),_xlfn.CONCAT(", ",AJ1118),
IF($AH$1140=SUM($AH$1019:AH1118),_xlfn.CONCAT(" y ",AJ1118)))))</f>
        <v/>
      </c>
      <c r="AJ1118" s="89" t="s">
        <v>5282</v>
      </c>
    </row>
    <row r="1119" spans="1:36" ht="15" customHeight="1">
      <c r="A1119" s="64"/>
      <c r="B1119" s="11"/>
      <c r="C1119" s="58" t="s">
        <v>5283</v>
      </c>
      <c r="D1119" s="1020" t="str">
        <f>IF(CNGE_2025_M1_Secc5_Sub1!$D130="","",CNGE_2025_M1_Secc5_Sub1!$D130)</f>
        <v/>
      </c>
      <c r="E1119" s="889"/>
      <c r="F1119" s="889"/>
      <c r="G1119" s="889"/>
      <c r="H1119" s="889"/>
      <c r="I1119" s="889"/>
      <c r="J1119" s="889"/>
      <c r="K1119" s="889"/>
      <c r="L1119" s="889"/>
      <c r="M1119" s="889"/>
      <c r="N1119" s="889"/>
      <c r="O1119" s="889"/>
      <c r="P1119" s="889"/>
      <c r="Q1119" s="889"/>
      <c r="R1119" s="889"/>
      <c r="S1119" s="889"/>
      <c r="T1119" s="889"/>
      <c r="U1119" s="889"/>
      <c r="V1119" s="889"/>
      <c r="W1119" s="889"/>
      <c r="X1119" s="890"/>
      <c r="Y1119" s="1041"/>
      <c r="Z1119" s="1042"/>
      <c r="AA1119" s="1042"/>
      <c r="AB1119" s="1042"/>
      <c r="AC1119" s="1042"/>
      <c r="AD1119" s="1043"/>
      <c r="AG1119" s="290">
        <f t="shared" si="169"/>
        <v>0</v>
      </c>
      <c r="AH1119" s="293">
        <f t="shared" si="168"/>
        <v>0</v>
      </c>
      <c r="AI1119" s="294" t="str">
        <f>IF(AH1119=0,"",
IF(SUM($AH$1019:AH1119)=1,AJ1119,
IF($AH$1140&gt;SUM($AH$1019:AH1119),_xlfn.CONCAT(", ",AJ1119),
IF($AH$1140=SUM($AH$1019:AH1119),_xlfn.CONCAT(" y ",AJ1119)))))</f>
        <v/>
      </c>
      <c r="AJ1119" s="89" t="s">
        <v>5284</v>
      </c>
    </row>
    <row r="1120" spans="1:36" ht="15" customHeight="1">
      <c r="A1120" s="64"/>
      <c r="B1120" s="11"/>
      <c r="C1120" s="61" t="s">
        <v>5285</v>
      </c>
      <c r="D1120" s="1020" t="str">
        <f>IF(CNGE_2025_M1_Secc5_Sub1!$D131="","",CNGE_2025_M1_Secc5_Sub1!$D131)</f>
        <v/>
      </c>
      <c r="E1120" s="889"/>
      <c r="F1120" s="889"/>
      <c r="G1120" s="889"/>
      <c r="H1120" s="889"/>
      <c r="I1120" s="889"/>
      <c r="J1120" s="889"/>
      <c r="K1120" s="889"/>
      <c r="L1120" s="889"/>
      <c r="M1120" s="889"/>
      <c r="N1120" s="889"/>
      <c r="O1120" s="889"/>
      <c r="P1120" s="889"/>
      <c r="Q1120" s="889"/>
      <c r="R1120" s="889"/>
      <c r="S1120" s="889"/>
      <c r="T1120" s="889"/>
      <c r="U1120" s="889"/>
      <c r="V1120" s="889"/>
      <c r="W1120" s="889"/>
      <c r="X1120" s="890"/>
      <c r="Y1120" s="1041"/>
      <c r="Z1120" s="1042"/>
      <c r="AA1120" s="1042"/>
      <c r="AB1120" s="1042"/>
      <c r="AC1120" s="1042"/>
      <c r="AD1120" s="1043"/>
      <c r="AG1120" s="290">
        <f t="shared" si="169"/>
        <v>0</v>
      </c>
      <c r="AH1120" s="293">
        <f t="shared" si="168"/>
        <v>0</v>
      </c>
      <c r="AI1120" s="294" t="str">
        <f>IF(AH1120=0,"",
IF(SUM($AH$1019:AH1120)=1,AJ1120,
IF($AH$1140&gt;SUM($AH$1019:AH1120),_xlfn.CONCAT(", ",AJ1120),
IF($AH$1140=SUM($AH$1019:AH1120),_xlfn.CONCAT(" y ",AJ1120)))))</f>
        <v/>
      </c>
      <c r="AJ1120" s="89" t="s">
        <v>5286</v>
      </c>
    </row>
    <row r="1121" spans="1:36" ht="15" customHeight="1">
      <c r="A1121" s="64"/>
      <c r="B1121" s="11"/>
      <c r="C1121" s="61" t="s">
        <v>5287</v>
      </c>
      <c r="D1121" s="1020" t="str">
        <f>IF(CNGE_2025_M1_Secc5_Sub1!$D132="","",CNGE_2025_M1_Secc5_Sub1!$D132)</f>
        <v/>
      </c>
      <c r="E1121" s="889"/>
      <c r="F1121" s="889"/>
      <c r="G1121" s="889"/>
      <c r="H1121" s="889"/>
      <c r="I1121" s="889"/>
      <c r="J1121" s="889"/>
      <c r="K1121" s="889"/>
      <c r="L1121" s="889"/>
      <c r="M1121" s="889"/>
      <c r="N1121" s="889"/>
      <c r="O1121" s="889"/>
      <c r="P1121" s="889"/>
      <c r="Q1121" s="889"/>
      <c r="R1121" s="889"/>
      <c r="S1121" s="889"/>
      <c r="T1121" s="889"/>
      <c r="U1121" s="889"/>
      <c r="V1121" s="889"/>
      <c r="W1121" s="889"/>
      <c r="X1121" s="890"/>
      <c r="Y1121" s="1041"/>
      <c r="Z1121" s="1042"/>
      <c r="AA1121" s="1042"/>
      <c r="AB1121" s="1042"/>
      <c r="AC1121" s="1042"/>
      <c r="AD1121" s="1043"/>
      <c r="AG1121" s="290">
        <f t="shared" si="169"/>
        <v>0</v>
      </c>
      <c r="AH1121" s="293">
        <f t="shared" si="168"/>
        <v>0</v>
      </c>
      <c r="AI1121" s="294" t="str">
        <f>IF(AH1121=0,"",
IF(SUM($AH$1019:AH1121)=1,AJ1121,
IF($AH$1140&gt;SUM($AH$1019:AH1121),_xlfn.CONCAT(", ",AJ1121),
IF($AH$1140=SUM($AH$1019:AH1121),_xlfn.CONCAT(" y ",AJ1121)))))</f>
        <v/>
      </c>
      <c r="AJ1121" s="89" t="s">
        <v>5288</v>
      </c>
    </row>
    <row r="1122" spans="1:36" ht="15" customHeight="1">
      <c r="A1122" s="64"/>
      <c r="B1122" s="11"/>
      <c r="C1122" s="61" t="s">
        <v>5289</v>
      </c>
      <c r="D1122" s="1020" t="str">
        <f>IF(CNGE_2025_M1_Secc5_Sub1!$D133="","",CNGE_2025_M1_Secc5_Sub1!$D133)</f>
        <v/>
      </c>
      <c r="E1122" s="889"/>
      <c r="F1122" s="889"/>
      <c r="G1122" s="889"/>
      <c r="H1122" s="889"/>
      <c r="I1122" s="889"/>
      <c r="J1122" s="889"/>
      <c r="K1122" s="889"/>
      <c r="L1122" s="889"/>
      <c r="M1122" s="889"/>
      <c r="N1122" s="889"/>
      <c r="O1122" s="889"/>
      <c r="P1122" s="889"/>
      <c r="Q1122" s="889"/>
      <c r="R1122" s="889"/>
      <c r="S1122" s="889"/>
      <c r="T1122" s="889"/>
      <c r="U1122" s="889"/>
      <c r="V1122" s="889"/>
      <c r="W1122" s="889"/>
      <c r="X1122" s="890"/>
      <c r="Y1122" s="1041"/>
      <c r="Z1122" s="1042"/>
      <c r="AA1122" s="1042"/>
      <c r="AB1122" s="1042"/>
      <c r="AC1122" s="1042"/>
      <c r="AD1122" s="1043"/>
      <c r="AG1122" s="290">
        <f t="shared" si="169"/>
        <v>0</v>
      </c>
      <c r="AH1122" s="293">
        <f t="shared" si="168"/>
        <v>0</v>
      </c>
      <c r="AI1122" s="294" t="str">
        <f>IF(AH1122=0,"",
IF(SUM($AH$1019:AH1122)=1,AJ1122,
IF($AH$1140&gt;SUM($AH$1019:AH1122),_xlfn.CONCAT(", ",AJ1122),
IF($AH$1140=SUM($AH$1019:AH1122),_xlfn.CONCAT(" y ",AJ1122)))))</f>
        <v/>
      </c>
      <c r="AJ1122" s="89" t="s">
        <v>5290</v>
      </c>
    </row>
    <row r="1123" spans="1:36" ht="15" customHeight="1">
      <c r="A1123" s="64"/>
      <c r="B1123" s="11"/>
      <c r="C1123" s="61" t="s">
        <v>5291</v>
      </c>
      <c r="D1123" s="1020" t="str">
        <f>IF(CNGE_2025_M1_Secc5_Sub1!$D134="","",CNGE_2025_M1_Secc5_Sub1!$D134)</f>
        <v/>
      </c>
      <c r="E1123" s="889"/>
      <c r="F1123" s="889"/>
      <c r="G1123" s="889"/>
      <c r="H1123" s="889"/>
      <c r="I1123" s="889"/>
      <c r="J1123" s="889"/>
      <c r="K1123" s="889"/>
      <c r="L1123" s="889"/>
      <c r="M1123" s="889"/>
      <c r="N1123" s="889"/>
      <c r="O1123" s="889"/>
      <c r="P1123" s="889"/>
      <c r="Q1123" s="889"/>
      <c r="R1123" s="889"/>
      <c r="S1123" s="889"/>
      <c r="T1123" s="889"/>
      <c r="U1123" s="889"/>
      <c r="V1123" s="889"/>
      <c r="W1123" s="889"/>
      <c r="X1123" s="890"/>
      <c r="Y1123" s="1041"/>
      <c r="Z1123" s="1042"/>
      <c r="AA1123" s="1042"/>
      <c r="AB1123" s="1042"/>
      <c r="AC1123" s="1042"/>
      <c r="AD1123" s="1043"/>
      <c r="AG1123" s="290">
        <f t="shared" si="169"/>
        <v>0</v>
      </c>
      <c r="AH1123" s="293">
        <f t="shared" si="168"/>
        <v>0</v>
      </c>
      <c r="AI1123" s="294" t="str">
        <f>IF(AH1123=0,"",
IF(SUM($AH$1019:AH1123)=1,AJ1123,
IF($AH$1140&gt;SUM($AH$1019:AH1123),_xlfn.CONCAT(", ",AJ1123),
IF($AH$1140=SUM($AH$1019:AH1123),_xlfn.CONCAT(" y ",AJ1123)))))</f>
        <v/>
      </c>
      <c r="AJ1123" s="89" t="s">
        <v>5292</v>
      </c>
    </row>
    <row r="1124" spans="1:36" ht="15" customHeight="1">
      <c r="A1124" s="64"/>
      <c r="B1124" s="11"/>
      <c r="C1124" s="61" t="s">
        <v>5293</v>
      </c>
      <c r="D1124" s="1020" t="str">
        <f>IF(CNGE_2025_M1_Secc5_Sub1!$D135="","",CNGE_2025_M1_Secc5_Sub1!$D135)</f>
        <v/>
      </c>
      <c r="E1124" s="889"/>
      <c r="F1124" s="889"/>
      <c r="G1124" s="889"/>
      <c r="H1124" s="889"/>
      <c r="I1124" s="889"/>
      <c r="J1124" s="889"/>
      <c r="K1124" s="889"/>
      <c r="L1124" s="889"/>
      <c r="M1124" s="889"/>
      <c r="N1124" s="889"/>
      <c r="O1124" s="889"/>
      <c r="P1124" s="889"/>
      <c r="Q1124" s="889"/>
      <c r="R1124" s="889"/>
      <c r="S1124" s="889"/>
      <c r="T1124" s="889"/>
      <c r="U1124" s="889"/>
      <c r="V1124" s="889"/>
      <c r="W1124" s="889"/>
      <c r="X1124" s="890"/>
      <c r="Y1124" s="1041"/>
      <c r="Z1124" s="1042"/>
      <c r="AA1124" s="1042"/>
      <c r="AB1124" s="1042"/>
      <c r="AC1124" s="1042"/>
      <c r="AD1124" s="1043"/>
      <c r="AG1124" s="290">
        <f t="shared" si="169"/>
        <v>0</v>
      </c>
      <c r="AH1124" s="293">
        <f t="shared" si="168"/>
        <v>0</v>
      </c>
      <c r="AI1124" s="294" t="str">
        <f>IF(AH1124=0,"",
IF(SUM($AH$1019:AH1124)=1,AJ1124,
IF($AH$1140&gt;SUM($AH$1019:AH1124),_xlfn.CONCAT(", ",AJ1124),
IF($AH$1140=SUM($AH$1019:AH1124),_xlfn.CONCAT(" y ",AJ1124)))))</f>
        <v/>
      </c>
      <c r="AJ1124" s="89" t="s">
        <v>5294</v>
      </c>
    </row>
    <row r="1125" spans="1:36" ht="15" customHeight="1">
      <c r="A1125" s="64"/>
      <c r="B1125" s="11"/>
      <c r="C1125" s="61" t="s">
        <v>5295</v>
      </c>
      <c r="D1125" s="1020" t="str">
        <f>IF(CNGE_2025_M1_Secc5_Sub1!$D136="","",CNGE_2025_M1_Secc5_Sub1!$D136)</f>
        <v/>
      </c>
      <c r="E1125" s="889"/>
      <c r="F1125" s="889"/>
      <c r="G1125" s="889"/>
      <c r="H1125" s="889"/>
      <c r="I1125" s="889"/>
      <c r="J1125" s="889"/>
      <c r="K1125" s="889"/>
      <c r="L1125" s="889"/>
      <c r="M1125" s="889"/>
      <c r="N1125" s="889"/>
      <c r="O1125" s="889"/>
      <c r="P1125" s="889"/>
      <c r="Q1125" s="889"/>
      <c r="R1125" s="889"/>
      <c r="S1125" s="889"/>
      <c r="T1125" s="889"/>
      <c r="U1125" s="889"/>
      <c r="V1125" s="889"/>
      <c r="W1125" s="889"/>
      <c r="X1125" s="890"/>
      <c r="Y1125" s="1041"/>
      <c r="Z1125" s="1042"/>
      <c r="AA1125" s="1042"/>
      <c r="AB1125" s="1042"/>
      <c r="AC1125" s="1042"/>
      <c r="AD1125" s="1043"/>
      <c r="AG1125" s="290">
        <f t="shared" si="169"/>
        <v>0</v>
      </c>
      <c r="AH1125" s="293">
        <f t="shared" si="168"/>
        <v>0</v>
      </c>
      <c r="AI1125" s="294" t="str">
        <f>IF(AH1125=0,"",
IF(SUM($AH$1019:AH1125)=1,AJ1125,
IF($AH$1140&gt;SUM($AH$1019:AH1125),_xlfn.CONCAT(", ",AJ1125),
IF($AH$1140=SUM($AH$1019:AH1125),_xlfn.CONCAT(" y ",AJ1125)))))</f>
        <v/>
      </c>
      <c r="AJ1125" s="89" t="s">
        <v>5296</v>
      </c>
    </row>
    <row r="1126" spans="1:36" ht="15" customHeight="1">
      <c r="A1126" s="64"/>
      <c r="B1126" s="11"/>
      <c r="C1126" s="61" t="s">
        <v>5297</v>
      </c>
      <c r="D1126" s="1020" t="str">
        <f>IF(CNGE_2025_M1_Secc5_Sub1!$D137="","",CNGE_2025_M1_Secc5_Sub1!$D137)</f>
        <v/>
      </c>
      <c r="E1126" s="889"/>
      <c r="F1126" s="889"/>
      <c r="G1126" s="889"/>
      <c r="H1126" s="889"/>
      <c r="I1126" s="889"/>
      <c r="J1126" s="889"/>
      <c r="K1126" s="889"/>
      <c r="L1126" s="889"/>
      <c r="M1126" s="889"/>
      <c r="N1126" s="889"/>
      <c r="O1126" s="889"/>
      <c r="P1126" s="889"/>
      <c r="Q1126" s="889"/>
      <c r="R1126" s="889"/>
      <c r="S1126" s="889"/>
      <c r="T1126" s="889"/>
      <c r="U1126" s="889"/>
      <c r="V1126" s="889"/>
      <c r="W1126" s="889"/>
      <c r="X1126" s="890"/>
      <c r="Y1126" s="1041"/>
      <c r="Z1126" s="1042"/>
      <c r="AA1126" s="1042"/>
      <c r="AB1126" s="1042"/>
      <c r="AC1126" s="1042"/>
      <c r="AD1126" s="1043"/>
      <c r="AG1126" s="290">
        <f t="shared" si="169"/>
        <v>0</v>
      </c>
      <c r="AH1126" s="293">
        <f t="shared" si="168"/>
        <v>0</v>
      </c>
      <c r="AI1126" s="294" t="str">
        <f>IF(AH1126=0,"",
IF(SUM($AH$1019:AH1126)=1,AJ1126,
IF($AH$1140&gt;SUM($AH$1019:AH1126),_xlfn.CONCAT(", ",AJ1126),
IF($AH$1140=SUM($AH$1019:AH1126),_xlfn.CONCAT(" y ",AJ1126)))))</f>
        <v/>
      </c>
      <c r="AJ1126" s="89" t="s">
        <v>5298</v>
      </c>
    </row>
    <row r="1127" spans="1:36" ht="15" customHeight="1">
      <c r="A1127" s="64"/>
      <c r="B1127" s="11"/>
      <c r="C1127" s="61" t="s">
        <v>5299</v>
      </c>
      <c r="D1127" s="1020" t="str">
        <f>IF(CNGE_2025_M1_Secc5_Sub1!$D138="","",CNGE_2025_M1_Secc5_Sub1!$D138)</f>
        <v/>
      </c>
      <c r="E1127" s="889"/>
      <c r="F1127" s="889"/>
      <c r="G1127" s="889"/>
      <c r="H1127" s="889"/>
      <c r="I1127" s="889"/>
      <c r="J1127" s="889"/>
      <c r="K1127" s="889"/>
      <c r="L1127" s="889"/>
      <c r="M1127" s="889"/>
      <c r="N1127" s="889"/>
      <c r="O1127" s="889"/>
      <c r="P1127" s="889"/>
      <c r="Q1127" s="889"/>
      <c r="R1127" s="889"/>
      <c r="S1127" s="889"/>
      <c r="T1127" s="889"/>
      <c r="U1127" s="889"/>
      <c r="V1127" s="889"/>
      <c r="W1127" s="889"/>
      <c r="X1127" s="890"/>
      <c r="Y1127" s="1041"/>
      <c r="Z1127" s="1042"/>
      <c r="AA1127" s="1042"/>
      <c r="AB1127" s="1042"/>
      <c r="AC1127" s="1042"/>
      <c r="AD1127" s="1043"/>
      <c r="AG1127" s="290">
        <f t="shared" si="169"/>
        <v>0</v>
      </c>
      <c r="AH1127" s="293">
        <f t="shared" si="168"/>
        <v>0</v>
      </c>
      <c r="AI1127" s="294" t="str">
        <f>IF(AH1127=0,"",
IF(SUM($AH$1019:AH1127)=1,AJ1127,
IF($AH$1140&gt;SUM($AH$1019:AH1127),_xlfn.CONCAT(", ",AJ1127),
IF($AH$1140=SUM($AH$1019:AH1127),_xlfn.CONCAT(" y ",AJ1127)))))</f>
        <v/>
      </c>
      <c r="AJ1127" s="89" t="s">
        <v>5300</v>
      </c>
    </row>
    <row r="1128" spans="1:36" ht="15" customHeight="1">
      <c r="A1128" s="64"/>
      <c r="B1128" s="11"/>
      <c r="C1128" s="61" t="s">
        <v>5301</v>
      </c>
      <c r="D1128" s="1020" t="str">
        <f>IF(CNGE_2025_M1_Secc5_Sub1!$D139="","",CNGE_2025_M1_Secc5_Sub1!$D139)</f>
        <v/>
      </c>
      <c r="E1128" s="889"/>
      <c r="F1128" s="889"/>
      <c r="G1128" s="889"/>
      <c r="H1128" s="889"/>
      <c r="I1128" s="889"/>
      <c r="J1128" s="889"/>
      <c r="K1128" s="889"/>
      <c r="L1128" s="889"/>
      <c r="M1128" s="889"/>
      <c r="N1128" s="889"/>
      <c r="O1128" s="889"/>
      <c r="P1128" s="889"/>
      <c r="Q1128" s="889"/>
      <c r="R1128" s="889"/>
      <c r="S1128" s="889"/>
      <c r="T1128" s="889"/>
      <c r="U1128" s="889"/>
      <c r="V1128" s="889"/>
      <c r="W1128" s="889"/>
      <c r="X1128" s="890"/>
      <c r="Y1128" s="1041"/>
      <c r="Z1128" s="1042"/>
      <c r="AA1128" s="1042"/>
      <c r="AB1128" s="1042"/>
      <c r="AC1128" s="1042"/>
      <c r="AD1128" s="1043"/>
      <c r="AG1128" s="290">
        <f t="shared" si="169"/>
        <v>0</v>
      </c>
      <c r="AH1128" s="293">
        <f t="shared" si="168"/>
        <v>0</v>
      </c>
      <c r="AI1128" s="294" t="str">
        <f>IF(AH1128=0,"",
IF(SUM($AH$1019:AH1128)=1,AJ1128,
IF($AH$1140&gt;SUM($AH$1019:AH1128),_xlfn.CONCAT(", ",AJ1128),
IF($AH$1140=SUM($AH$1019:AH1128),_xlfn.CONCAT(" y ",AJ1128)))))</f>
        <v/>
      </c>
      <c r="AJ1128" s="89" t="s">
        <v>5302</v>
      </c>
    </row>
    <row r="1129" spans="1:36" ht="15" customHeight="1">
      <c r="A1129" s="64"/>
      <c r="B1129" s="11"/>
      <c r="C1129" s="61" t="s">
        <v>5303</v>
      </c>
      <c r="D1129" s="1020" t="str">
        <f>IF(CNGE_2025_M1_Secc5_Sub1!$D140="","",CNGE_2025_M1_Secc5_Sub1!$D140)</f>
        <v/>
      </c>
      <c r="E1129" s="889"/>
      <c r="F1129" s="889"/>
      <c r="G1129" s="889"/>
      <c r="H1129" s="889"/>
      <c r="I1129" s="889"/>
      <c r="J1129" s="889"/>
      <c r="K1129" s="889"/>
      <c r="L1129" s="889"/>
      <c r="M1129" s="889"/>
      <c r="N1129" s="889"/>
      <c r="O1129" s="889"/>
      <c r="P1129" s="889"/>
      <c r="Q1129" s="889"/>
      <c r="R1129" s="889"/>
      <c r="S1129" s="889"/>
      <c r="T1129" s="889"/>
      <c r="U1129" s="889"/>
      <c r="V1129" s="889"/>
      <c r="W1129" s="889"/>
      <c r="X1129" s="890"/>
      <c r="Y1129" s="1041"/>
      <c r="Z1129" s="1042"/>
      <c r="AA1129" s="1042"/>
      <c r="AB1129" s="1042"/>
      <c r="AC1129" s="1042"/>
      <c r="AD1129" s="1043"/>
      <c r="AG1129" s="290">
        <f t="shared" si="169"/>
        <v>0</v>
      </c>
      <c r="AH1129" s="293">
        <f t="shared" si="168"/>
        <v>0</v>
      </c>
      <c r="AI1129" s="294" t="str">
        <f>IF(AH1129=0,"",
IF(SUM($AH$1019:AH1129)=1,AJ1129,
IF($AH$1140&gt;SUM($AH$1019:AH1129),_xlfn.CONCAT(", ",AJ1129),
IF($AH$1140=SUM($AH$1019:AH1129),_xlfn.CONCAT(" y ",AJ1129)))))</f>
        <v/>
      </c>
      <c r="AJ1129" s="89" t="s">
        <v>5304</v>
      </c>
    </row>
    <row r="1130" spans="1:36" ht="15" customHeight="1">
      <c r="A1130" s="64"/>
      <c r="B1130" s="11"/>
      <c r="C1130" s="61" t="s">
        <v>5305</v>
      </c>
      <c r="D1130" s="1020" t="str">
        <f>IF(CNGE_2025_M1_Secc5_Sub1!$D141="","",CNGE_2025_M1_Secc5_Sub1!$D141)</f>
        <v/>
      </c>
      <c r="E1130" s="889"/>
      <c r="F1130" s="889"/>
      <c r="G1130" s="889"/>
      <c r="H1130" s="889"/>
      <c r="I1130" s="889"/>
      <c r="J1130" s="889"/>
      <c r="K1130" s="889"/>
      <c r="L1130" s="889"/>
      <c r="M1130" s="889"/>
      <c r="N1130" s="889"/>
      <c r="O1130" s="889"/>
      <c r="P1130" s="889"/>
      <c r="Q1130" s="889"/>
      <c r="R1130" s="889"/>
      <c r="S1130" s="889"/>
      <c r="T1130" s="889"/>
      <c r="U1130" s="889"/>
      <c r="V1130" s="889"/>
      <c r="W1130" s="889"/>
      <c r="X1130" s="890"/>
      <c r="Y1130" s="1041"/>
      <c r="Z1130" s="1042"/>
      <c r="AA1130" s="1042"/>
      <c r="AB1130" s="1042"/>
      <c r="AC1130" s="1042"/>
      <c r="AD1130" s="1043"/>
      <c r="AG1130" s="290">
        <f t="shared" si="169"/>
        <v>0</v>
      </c>
      <c r="AH1130" s="293">
        <f t="shared" si="168"/>
        <v>0</v>
      </c>
      <c r="AI1130" s="294" t="str">
        <f>IF(AH1130=0,"",
IF(SUM($AH$1019:AH1130)=1,AJ1130,
IF($AH$1140&gt;SUM($AH$1019:AH1130),_xlfn.CONCAT(", ",AJ1130),
IF($AH$1140=SUM($AH$1019:AH1130),_xlfn.CONCAT(" y ",AJ1130)))))</f>
        <v/>
      </c>
      <c r="AJ1130" s="89" t="s">
        <v>5306</v>
      </c>
    </row>
    <row r="1131" spans="1:36" ht="15" customHeight="1">
      <c r="A1131" s="64"/>
      <c r="B1131" s="11"/>
      <c r="C1131" s="61" t="s">
        <v>5307</v>
      </c>
      <c r="D1131" s="1020" t="str">
        <f>IF(CNGE_2025_M1_Secc5_Sub1!$D142="","",CNGE_2025_M1_Secc5_Sub1!$D142)</f>
        <v/>
      </c>
      <c r="E1131" s="889"/>
      <c r="F1131" s="889"/>
      <c r="G1131" s="889"/>
      <c r="H1131" s="889"/>
      <c r="I1131" s="889"/>
      <c r="J1131" s="889"/>
      <c r="K1131" s="889"/>
      <c r="L1131" s="889"/>
      <c r="M1131" s="889"/>
      <c r="N1131" s="889"/>
      <c r="O1131" s="889"/>
      <c r="P1131" s="889"/>
      <c r="Q1131" s="889"/>
      <c r="R1131" s="889"/>
      <c r="S1131" s="889"/>
      <c r="T1131" s="889"/>
      <c r="U1131" s="889"/>
      <c r="V1131" s="889"/>
      <c r="W1131" s="889"/>
      <c r="X1131" s="890"/>
      <c r="Y1131" s="1041"/>
      <c r="Z1131" s="1042"/>
      <c r="AA1131" s="1042"/>
      <c r="AB1131" s="1042"/>
      <c r="AC1131" s="1042"/>
      <c r="AD1131" s="1043"/>
      <c r="AG1131" s="290">
        <f t="shared" si="169"/>
        <v>0</v>
      </c>
      <c r="AH1131" s="293">
        <f t="shared" si="168"/>
        <v>0</v>
      </c>
      <c r="AI1131" s="294" t="str">
        <f>IF(AH1131=0,"",
IF(SUM($AH$1019:AH1131)=1,AJ1131,
IF($AH$1140&gt;SUM($AH$1019:AH1131),_xlfn.CONCAT(", ",AJ1131),
IF($AH$1140=SUM($AH$1019:AH1131),_xlfn.CONCAT(" y ",AJ1131)))))</f>
        <v/>
      </c>
      <c r="AJ1131" s="89" t="s">
        <v>5308</v>
      </c>
    </row>
    <row r="1132" spans="1:36" ht="15" customHeight="1">
      <c r="A1132" s="64"/>
      <c r="B1132" s="11"/>
      <c r="C1132" s="61" t="s">
        <v>5309</v>
      </c>
      <c r="D1132" s="1020" t="str">
        <f>IF(CNGE_2025_M1_Secc5_Sub1!$D143="","",CNGE_2025_M1_Secc5_Sub1!$D143)</f>
        <v/>
      </c>
      <c r="E1132" s="889"/>
      <c r="F1132" s="889"/>
      <c r="G1132" s="889"/>
      <c r="H1132" s="889"/>
      <c r="I1132" s="889"/>
      <c r="J1132" s="889"/>
      <c r="K1132" s="889"/>
      <c r="L1132" s="889"/>
      <c r="M1132" s="889"/>
      <c r="N1132" s="889"/>
      <c r="O1132" s="889"/>
      <c r="P1132" s="889"/>
      <c r="Q1132" s="889"/>
      <c r="R1132" s="889"/>
      <c r="S1132" s="889"/>
      <c r="T1132" s="889"/>
      <c r="U1132" s="889"/>
      <c r="V1132" s="889"/>
      <c r="W1132" s="889"/>
      <c r="X1132" s="890"/>
      <c r="Y1132" s="1041"/>
      <c r="Z1132" s="1042"/>
      <c r="AA1132" s="1042"/>
      <c r="AB1132" s="1042"/>
      <c r="AC1132" s="1042"/>
      <c r="AD1132" s="1043"/>
      <c r="AG1132" s="290">
        <f t="shared" si="169"/>
        <v>0</v>
      </c>
      <c r="AH1132" s="293">
        <f t="shared" si="168"/>
        <v>0</v>
      </c>
      <c r="AI1132" s="294" t="str">
        <f>IF(AH1132=0,"",
IF(SUM($AH$1019:AH1132)=1,AJ1132,
IF($AH$1140&gt;SUM($AH$1019:AH1132),_xlfn.CONCAT(", ",AJ1132),
IF($AH$1140=SUM($AH$1019:AH1132),_xlfn.CONCAT(" y ",AJ1132)))))</f>
        <v/>
      </c>
      <c r="AJ1132" s="89" t="s">
        <v>5310</v>
      </c>
    </row>
    <row r="1133" spans="1:36" ht="15" customHeight="1">
      <c r="A1133" s="64"/>
      <c r="B1133" s="11"/>
      <c r="C1133" s="61" t="s">
        <v>5311</v>
      </c>
      <c r="D1133" s="1020" t="str">
        <f>IF(CNGE_2025_M1_Secc5_Sub1!$D144="","",CNGE_2025_M1_Secc5_Sub1!$D144)</f>
        <v/>
      </c>
      <c r="E1133" s="889"/>
      <c r="F1133" s="889"/>
      <c r="G1133" s="889"/>
      <c r="H1133" s="889"/>
      <c r="I1133" s="889"/>
      <c r="J1133" s="889"/>
      <c r="K1133" s="889"/>
      <c r="L1133" s="889"/>
      <c r="M1133" s="889"/>
      <c r="N1133" s="889"/>
      <c r="O1133" s="889"/>
      <c r="P1133" s="889"/>
      <c r="Q1133" s="889"/>
      <c r="R1133" s="889"/>
      <c r="S1133" s="889"/>
      <c r="T1133" s="889"/>
      <c r="U1133" s="889"/>
      <c r="V1133" s="889"/>
      <c r="W1133" s="889"/>
      <c r="X1133" s="890"/>
      <c r="Y1133" s="1041"/>
      <c r="Z1133" s="1042"/>
      <c r="AA1133" s="1042"/>
      <c r="AB1133" s="1042"/>
      <c r="AC1133" s="1042"/>
      <c r="AD1133" s="1043"/>
      <c r="AG1133" s="290">
        <f t="shared" si="169"/>
        <v>0</v>
      </c>
      <c r="AH1133" s="293">
        <f t="shared" si="168"/>
        <v>0</v>
      </c>
      <c r="AI1133" s="294" t="str">
        <f>IF(AH1133=0,"",
IF(SUM($AH$1019:AH1133)=1,AJ1133,
IF($AH$1140&gt;SUM($AH$1019:AH1133),_xlfn.CONCAT(", ",AJ1133),
IF($AH$1140=SUM($AH$1019:AH1133),_xlfn.CONCAT(" y ",AJ1133)))))</f>
        <v/>
      </c>
      <c r="AJ1133" s="89" t="s">
        <v>5312</v>
      </c>
    </row>
    <row r="1134" spans="1:36" ht="15" customHeight="1">
      <c r="A1134" s="64"/>
      <c r="B1134" s="11"/>
      <c r="C1134" s="61" t="s">
        <v>5313</v>
      </c>
      <c r="D1134" s="1020" t="str">
        <f>IF(CNGE_2025_M1_Secc5_Sub1!$D145="","",CNGE_2025_M1_Secc5_Sub1!$D145)</f>
        <v/>
      </c>
      <c r="E1134" s="889"/>
      <c r="F1134" s="889"/>
      <c r="G1134" s="889"/>
      <c r="H1134" s="889"/>
      <c r="I1134" s="889"/>
      <c r="J1134" s="889"/>
      <c r="K1134" s="889"/>
      <c r="L1134" s="889"/>
      <c r="M1134" s="889"/>
      <c r="N1134" s="889"/>
      <c r="O1134" s="889"/>
      <c r="P1134" s="889"/>
      <c r="Q1134" s="889"/>
      <c r="R1134" s="889"/>
      <c r="S1134" s="889"/>
      <c r="T1134" s="889"/>
      <c r="U1134" s="889"/>
      <c r="V1134" s="889"/>
      <c r="W1134" s="889"/>
      <c r="X1134" s="890"/>
      <c r="Y1134" s="1041"/>
      <c r="Z1134" s="1042"/>
      <c r="AA1134" s="1042"/>
      <c r="AB1134" s="1042"/>
      <c r="AC1134" s="1042"/>
      <c r="AD1134" s="1043"/>
      <c r="AG1134" s="290">
        <f t="shared" si="169"/>
        <v>0</v>
      </c>
      <c r="AH1134" s="293">
        <f t="shared" si="168"/>
        <v>0</v>
      </c>
      <c r="AI1134" s="294" t="str">
        <f>IF(AH1134=0,"",
IF(SUM($AH$1019:AH1134)=1,AJ1134,
IF($AH$1140&gt;SUM($AH$1019:AH1134),_xlfn.CONCAT(", ",AJ1134),
IF($AH$1140=SUM($AH$1019:AH1134),_xlfn.CONCAT(" y ",AJ1134)))))</f>
        <v/>
      </c>
      <c r="AJ1134" s="89" t="s">
        <v>5314</v>
      </c>
    </row>
    <row r="1135" spans="1:36" ht="15" customHeight="1">
      <c r="A1135" s="64"/>
      <c r="B1135" s="11"/>
      <c r="C1135" s="61" t="s">
        <v>5315</v>
      </c>
      <c r="D1135" s="1020" t="str">
        <f>IF(CNGE_2025_M1_Secc5_Sub1!$D146="","",CNGE_2025_M1_Secc5_Sub1!$D146)</f>
        <v/>
      </c>
      <c r="E1135" s="889"/>
      <c r="F1135" s="889"/>
      <c r="G1135" s="889"/>
      <c r="H1135" s="889"/>
      <c r="I1135" s="889"/>
      <c r="J1135" s="889"/>
      <c r="K1135" s="889"/>
      <c r="L1135" s="889"/>
      <c r="M1135" s="889"/>
      <c r="N1135" s="889"/>
      <c r="O1135" s="889"/>
      <c r="P1135" s="889"/>
      <c r="Q1135" s="889"/>
      <c r="R1135" s="889"/>
      <c r="S1135" s="889"/>
      <c r="T1135" s="889"/>
      <c r="U1135" s="889"/>
      <c r="V1135" s="889"/>
      <c r="W1135" s="889"/>
      <c r="X1135" s="890"/>
      <c r="Y1135" s="1041"/>
      <c r="Z1135" s="1042"/>
      <c r="AA1135" s="1042"/>
      <c r="AB1135" s="1042"/>
      <c r="AC1135" s="1042"/>
      <c r="AD1135" s="1043"/>
      <c r="AG1135" s="290">
        <f t="shared" si="169"/>
        <v>0</v>
      </c>
      <c r="AH1135" s="293">
        <f t="shared" si="168"/>
        <v>0</v>
      </c>
      <c r="AI1135" s="294" t="str">
        <f>IF(AH1135=0,"",
IF(SUM($AH$1019:AH1135)=1,AJ1135,
IF($AH$1140&gt;SUM($AH$1019:AH1135),_xlfn.CONCAT(", ",AJ1135),
IF($AH$1140=SUM($AH$1019:AH1135),_xlfn.CONCAT(" y ",AJ1135)))))</f>
        <v/>
      </c>
      <c r="AJ1135" s="89" t="s">
        <v>5316</v>
      </c>
    </row>
    <row r="1136" spans="1:36" ht="15" customHeight="1">
      <c r="A1136" s="64"/>
      <c r="B1136" s="11"/>
      <c r="C1136" s="61" t="s">
        <v>5317</v>
      </c>
      <c r="D1136" s="1020" t="str">
        <f>IF(CNGE_2025_M1_Secc5_Sub1!$D147="","",CNGE_2025_M1_Secc5_Sub1!$D147)</f>
        <v/>
      </c>
      <c r="E1136" s="889"/>
      <c r="F1136" s="889"/>
      <c r="G1136" s="889"/>
      <c r="H1136" s="889"/>
      <c r="I1136" s="889"/>
      <c r="J1136" s="889"/>
      <c r="K1136" s="889"/>
      <c r="L1136" s="889"/>
      <c r="M1136" s="889"/>
      <c r="N1136" s="889"/>
      <c r="O1136" s="889"/>
      <c r="P1136" s="889"/>
      <c r="Q1136" s="889"/>
      <c r="R1136" s="889"/>
      <c r="S1136" s="889"/>
      <c r="T1136" s="889"/>
      <c r="U1136" s="889"/>
      <c r="V1136" s="889"/>
      <c r="W1136" s="889"/>
      <c r="X1136" s="890"/>
      <c r="Y1136" s="1041"/>
      <c r="Z1136" s="1042"/>
      <c r="AA1136" s="1042"/>
      <c r="AB1136" s="1042"/>
      <c r="AC1136" s="1042"/>
      <c r="AD1136" s="1043"/>
      <c r="AG1136" s="290">
        <f t="shared" si="169"/>
        <v>0</v>
      </c>
      <c r="AH1136" s="293">
        <f t="shared" si="168"/>
        <v>0</v>
      </c>
      <c r="AI1136" s="294" t="str">
        <f>IF(AH1136=0,"",
IF(SUM($AH$1019:AH1136)=1,AJ1136,
IF($AH$1140&gt;SUM($AH$1019:AH1136),_xlfn.CONCAT(", ",AJ1136),
IF($AH$1140=SUM($AH$1019:AH1136),_xlfn.CONCAT(" y ",AJ1136)))))</f>
        <v/>
      </c>
      <c r="AJ1136" s="89" t="s">
        <v>5318</v>
      </c>
    </row>
    <row r="1137" spans="1:36" ht="15" customHeight="1">
      <c r="A1137" s="64"/>
      <c r="B1137" s="11"/>
      <c r="C1137" s="61" t="s">
        <v>5319</v>
      </c>
      <c r="D1137" s="1020" t="str">
        <f>IF(CNGE_2025_M1_Secc5_Sub1!$D148="","",CNGE_2025_M1_Secc5_Sub1!$D148)</f>
        <v/>
      </c>
      <c r="E1137" s="889"/>
      <c r="F1137" s="889"/>
      <c r="G1137" s="889"/>
      <c r="H1137" s="889"/>
      <c r="I1137" s="889"/>
      <c r="J1137" s="889"/>
      <c r="K1137" s="889"/>
      <c r="L1137" s="889"/>
      <c r="M1137" s="889"/>
      <c r="N1137" s="889"/>
      <c r="O1137" s="889"/>
      <c r="P1137" s="889"/>
      <c r="Q1137" s="889"/>
      <c r="R1137" s="889"/>
      <c r="S1137" s="889"/>
      <c r="T1137" s="889"/>
      <c r="U1137" s="889"/>
      <c r="V1137" s="889"/>
      <c r="W1137" s="889"/>
      <c r="X1137" s="890"/>
      <c r="Y1137" s="1041"/>
      <c r="Z1137" s="1042"/>
      <c r="AA1137" s="1042"/>
      <c r="AB1137" s="1042"/>
      <c r="AC1137" s="1042"/>
      <c r="AD1137" s="1043"/>
      <c r="AG1137" s="290">
        <f t="shared" si="169"/>
        <v>0</v>
      </c>
      <c r="AH1137" s="293">
        <f t="shared" si="168"/>
        <v>0</v>
      </c>
      <c r="AI1137" s="294" t="str">
        <f>IF(AH1137=0,"",
IF(SUM($AH$1019:AH1137)=1,AJ1137,
IF($AH$1140&gt;SUM($AH$1019:AH1137),_xlfn.CONCAT(", ",AJ1137),
IF($AH$1140=SUM($AH$1019:AH1137),_xlfn.CONCAT(" y ",AJ1137)))))</f>
        <v/>
      </c>
      <c r="AJ1137" s="89" t="s">
        <v>5320</v>
      </c>
    </row>
    <row r="1138" spans="1:36" ht="15" customHeight="1">
      <c r="A1138" s="64"/>
      <c r="B1138" s="11"/>
      <c r="C1138" s="61" t="s">
        <v>5321</v>
      </c>
      <c r="D1138" s="1020" t="str">
        <f>IF(CNGE_2025_M1_Secc5_Sub1!$D149="","",CNGE_2025_M1_Secc5_Sub1!$D149)</f>
        <v/>
      </c>
      <c r="E1138" s="889"/>
      <c r="F1138" s="889"/>
      <c r="G1138" s="889"/>
      <c r="H1138" s="889"/>
      <c r="I1138" s="889"/>
      <c r="J1138" s="889"/>
      <c r="K1138" s="889"/>
      <c r="L1138" s="889"/>
      <c r="M1138" s="889"/>
      <c r="N1138" s="889"/>
      <c r="O1138" s="889"/>
      <c r="P1138" s="889"/>
      <c r="Q1138" s="889"/>
      <c r="R1138" s="889"/>
      <c r="S1138" s="889"/>
      <c r="T1138" s="889"/>
      <c r="U1138" s="889"/>
      <c r="V1138" s="889"/>
      <c r="W1138" s="889"/>
      <c r="X1138" s="890"/>
      <c r="Y1138" s="1041"/>
      <c r="Z1138" s="1042"/>
      <c r="AA1138" s="1042"/>
      <c r="AB1138" s="1042"/>
      <c r="AC1138" s="1042"/>
      <c r="AD1138" s="1043"/>
      <c r="AG1138" s="290">
        <f t="shared" si="169"/>
        <v>0</v>
      </c>
      <c r="AH1138" s="293">
        <f t="shared" si="168"/>
        <v>0</v>
      </c>
      <c r="AI1138" s="294" t="str">
        <f>IF(AH1138=0,"",
IF(SUM($AH$1019:AH1138)=1,AJ1138,
IF($AH$1140&gt;SUM($AH$1019:AH1138),_xlfn.CONCAT(", ",AJ1138),
IF($AH$1140=SUM($AH$1019:AH1138),_xlfn.CONCAT(" y ",AJ1138)))))</f>
        <v/>
      </c>
      <c r="AJ1138" s="89" t="s">
        <v>5322</v>
      </c>
    </row>
    <row r="1139" spans="1:36" ht="15" customHeight="1">
      <c r="A1139" s="64"/>
      <c r="B1139" s="11"/>
      <c r="C1139" s="61" t="s">
        <v>5323</v>
      </c>
      <c r="D1139" s="1020" t="str">
        <f>IF(CNGE_2025_M1_Secc5_Sub1!$D150="","",CNGE_2025_M1_Secc5_Sub1!$D150)</f>
        <v/>
      </c>
      <c r="E1139" s="889"/>
      <c r="F1139" s="889"/>
      <c r="G1139" s="889"/>
      <c r="H1139" s="889"/>
      <c r="I1139" s="889"/>
      <c r="J1139" s="889"/>
      <c r="K1139" s="889"/>
      <c r="L1139" s="889"/>
      <c r="M1139" s="889"/>
      <c r="N1139" s="889"/>
      <c r="O1139" s="889"/>
      <c r="P1139" s="889"/>
      <c r="Q1139" s="889"/>
      <c r="R1139" s="889"/>
      <c r="S1139" s="889"/>
      <c r="T1139" s="889"/>
      <c r="U1139" s="889"/>
      <c r="V1139" s="889"/>
      <c r="W1139" s="889"/>
      <c r="X1139" s="890"/>
      <c r="Y1139" s="1041"/>
      <c r="Z1139" s="1042"/>
      <c r="AA1139" s="1042"/>
      <c r="AB1139" s="1042"/>
      <c r="AC1139" s="1042"/>
      <c r="AD1139" s="1043"/>
      <c r="AG1139" s="290">
        <f t="shared" si="169"/>
        <v>0</v>
      </c>
      <c r="AH1139" s="293">
        <f>IF(AG1139=0,0,1)</f>
        <v>0</v>
      </c>
      <c r="AI1139" s="294" t="str">
        <f>IF(AH1139=0,"",
IF(SUM($AH$1019:AH1139)=1,AJ1139,
IF($AH$1140&gt;SUM($AH$1019:AH1139),_xlfn.CONCAT(", ",AJ1139),
IF($AH$1140=SUM($AH$1019:AH1139),_xlfn.CONCAT(" y ",AJ1139)))))</f>
        <v/>
      </c>
      <c r="AJ1139" s="89" t="s">
        <v>5324</v>
      </c>
    </row>
    <row r="1140" spans="1:36" ht="15" customHeight="1">
      <c r="A1140" s="64"/>
      <c r="B1140" s="11"/>
      <c r="C1140" s="1"/>
      <c r="D1140" s="1"/>
      <c r="E1140" s="1"/>
      <c r="F1140" s="1"/>
      <c r="G1140" s="1"/>
      <c r="H1140" s="1"/>
      <c r="I1140" s="1"/>
      <c r="J1140" s="26"/>
      <c r="K1140" s="11"/>
      <c r="L1140" s="11"/>
      <c r="M1140" s="11"/>
      <c r="N1140" s="11"/>
      <c r="O1140" s="11"/>
      <c r="P1140" s="11"/>
      <c r="Q1140" s="11"/>
      <c r="R1140" s="11"/>
      <c r="S1140" s="11"/>
      <c r="T1140" s="11"/>
      <c r="U1140" s="11"/>
      <c r="V1140" s="11"/>
      <c r="W1140" s="11"/>
      <c r="X1140" s="96" t="s">
        <v>5571</v>
      </c>
      <c r="Y1140" s="1021">
        <f>IF(AND(SUM(Y1019:Y1139)=0,COUNTIF(Y1019:Y1139,"NS")&gt;0),"NS",IF(AND(SUM(Y1019:Y1139)=0,COUNTIF(Y1019:Y1139,0)&gt;0),0,IF(AND(SUM(Y1019:Y1139)=0,COUNTIF(Y1019:Y1139,"NA")&gt;0),"NA",SUM(Y1019:Y1139))))</f>
        <v>0</v>
      </c>
      <c r="Z1140" s="889"/>
      <c r="AA1140" s="889"/>
      <c r="AB1140" s="889"/>
      <c r="AC1140" s="889"/>
      <c r="AD1140" s="890"/>
      <c r="AH1140" s="296">
        <f>SUM(AH1019:AH1139)</f>
        <v>0</v>
      </c>
      <c r="AI1140" s="296" t="str">
        <f>IF(AH1140=0,"",_xlfn.CONCAT(AI1019:AI1139))</f>
        <v/>
      </c>
      <c r="AJ1140" s="297" t="str">
        <f>IF(AH1140=0,"",
IF(AH1140&gt;10,"Favor de ingresar toda la información requerida en la pregunta",
IF(AH1140=1,_xlfn.CONCAT("Favor de revisar la información capturada en el numeral: ",AI1140),_xlfn.CONCAT("Favor de revisar la información capturada en los numerales: ",AI1140))))</f>
        <v/>
      </c>
    </row>
    <row r="1141" spans="1:36" ht="15" customHeight="1">
      <c r="A1141" s="64"/>
      <c r="B1141" s="11"/>
      <c r="C1141" s="11"/>
      <c r="D1141" s="11"/>
      <c r="E1141" s="11"/>
      <c r="F1141" s="11"/>
      <c r="G1141" s="11"/>
      <c r="H1141" s="11"/>
      <c r="I1141" s="11"/>
      <c r="J1141" s="11"/>
      <c r="K1141" s="11"/>
      <c r="L1141" s="11"/>
      <c r="M1141" s="11"/>
      <c r="N1141" s="11"/>
      <c r="O1141" s="11"/>
      <c r="P1141" s="11"/>
      <c r="Q1141" s="11"/>
      <c r="R1141" s="11"/>
      <c r="S1141" s="11"/>
      <c r="T1141" s="11"/>
      <c r="U1141" s="11"/>
      <c r="V1141" s="11"/>
      <c r="W1141" s="11"/>
      <c r="X1141" s="11"/>
      <c r="Y1141" s="11"/>
      <c r="Z1141" s="11"/>
      <c r="AA1141" s="11"/>
      <c r="AB1141" s="11"/>
      <c r="AC1141" s="11"/>
      <c r="AD1141" s="11"/>
    </row>
    <row r="1142" spans="1:36" ht="24" customHeight="1">
      <c r="A1142" s="32"/>
      <c r="B1142" s="11"/>
      <c r="C1142" s="1000" t="s">
        <v>5325</v>
      </c>
      <c r="D1142" s="866"/>
      <c r="E1142" s="866"/>
      <c r="F1142" s="866"/>
      <c r="G1142" s="866"/>
      <c r="H1142" s="866"/>
      <c r="I1142" s="866"/>
      <c r="J1142" s="866"/>
      <c r="K1142" s="866"/>
      <c r="L1142" s="866"/>
      <c r="M1142" s="866"/>
      <c r="N1142" s="866"/>
      <c r="O1142" s="866"/>
      <c r="P1142" s="866"/>
      <c r="Q1142" s="866"/>
      <c r="R1142" s="866"/>
      <c r="S1142" s="866"/>
      <c r="T1142" s="866"/>
      <c r="U1142" s="866"/>
      <c r="V1142" s="866"/>
      <c r="W1142" s="866"/>
      <c r="X1142" s="866"/>
      <c r="Y1142" s="866"/>
      <c r="Z1142" s="866"/>
      <c r="AA1142" s="866"/>
      <c r="AB1142" s="866"/>
      <c r="AC1142" s="866"/>
      <c r="AD1142" s="866"/>
    </row>
    <row r="1143" spans="1:36" ht="60" customHeight="1">
      <c r="A1143" s="32"/>
      <c r="B1143" s="11"/>
      <c r="C1143" s="1019"/>
      <c r="D1143" s="884"/>
      <c r="E1143" s="884"/>
      <c r="F1143" s="884"/>
      <c r="G1143" s="884"/>
      <c r="H1143" s="884"/>
      <c r="I1143" s="884"/>
      <c r="J1143" s="884"/>
      <c r="K1143" s="884"/>
      <c r="L1143" s="884"/>
      <c r="M1143" s="884"/>
      <c r="N1143" s="884"/>
      <c r="O1143" s="884"/>
      <c r="P1143" s="884"/>
      <c r="Q1143" s="884"/>
      <c r="R1143" s="884"/>
      <c r="S1143" s="884"/>
      <c r="T1143" s="884"/>
      <c r="U1143" s="884"/>
      <c r="V1143" s="884"/>
      <c r="W1143" s="884"/>
      <c r="X1143" s="884"/>
      <c r="Y1143" s="884"/>
      <c r="Z1143" s="884"/>
      <c r="AA1143" s="884"/>
      <c r="AB1143" s="884"/>
      <c r="AC1143" s="884"/>
      <c r="AD1143" s="885"/>
    </row>
    <row r="1144" spans="1:36" ht="15" customHeight="1">
      <c r="A1144" s="64"/>
      <c r="B1144" s="988" t="str">
        <f>AJ1140</f>
        <v/>
      </c>
      <c r="C1144" s="866"/>
      <c r="D1144" s="866"/>
      <c r="E1144" s="866"/>
      <c r="F1144" s="866"/>
      <c r="G1144" s="866"/>
      <c r="H1144" s="866"/>
      <c r="I1144" s="866"/>
      <c r="J1144" s="866"/>
      <c r="K1144" s="866"/>
      <c r="L1144" s="866"/>
      <c r="M1144" s="866"/>
      <c r="N1144" s="866"/>
      <c r="O1144" s="866"/>
      <c r="P1144" s="866"/>
      <c r="Q1144" s="866"/>
      <c r="R1144" s="866"/>
      <c r="S1144" s="866"/>
      <c r="T1144" s="866"/>
      <c r="U1144" s="866"/>
      <c r="V1144" s="866"/>
      <c r="W1144" s="866"/>
      <c r="X1144" s="866"/>
      <c r="Y1144" s="866"/>
      <c r="Z1144" s="866"/>
      <c r="AA1144" s="866"/>
      <c r="AB1144" s="866"/>
      <c r="AC1144" s="866"/>
      <c r="AD1144" s="866"/>
    </row>
    <row r="1145" spans="1:36" ht="15" customHeight="1">
      <c r="A1145" s="64"/>
      <c r="B1145" s="1005" t="str">
        <f>IF(SUM(COUNTIF(Y1019:AD1139,"NS"))&lt;&gt;0,"Alerta: debido a que cuenta con registros NS, debe proporcionar una justificación en el area de comentarios al final de la pregunta","")</f>
        <v/>
      </c>
      <c r="C1145" s="866"/>
      <c r="D1145" s="866"/>
      <c r="E1145" s="866"/>
      <c r="F1145" s="866"/>
      <c r="G1145" s="866"/>
      <c r="H1145" s="866"/>
      <c r="I1145" s="866"/>
      <c r="J1145" s="866"/>
      <c r="K1145" s="866"/>
      <c r="L1145" s="866"/>
      <c r="M1145" s="866"/>
      <c r="N1145" s="866"/>
      <c r="O1145" s="866"/>
      <c r="P1145" s="866"/>
      <c r="Q1145" s="866"/>
      <c r="R1145" s="866"/>
      <c r="S1145" s="866"/>
      <c r="T1145" s="866"/>
      <c r="U1145" s="866"/>
      <c r="V1145" s="866"/>
      <c r="W1145" s="866"/>
      <c r="X1145" s="866"/>
      <c r="Y1145" s="866"/>
      <c r="Z1145" s="866"/>
      <c r="AA1145" s="866"/>
      <c r="AB1145" s="866"/>
      <c r="AC1145" s="866"/>
      <c r="AD1145" s="866"/>
      <c r="AE1145" s="866"/>
    </row>
    <row r="1146" spans="1:36" ht="15" customHeight="1">
      <c r="A1146" s="64"/>
      <c r="B1146" s="11"/>
      <c r="C1146" s="11"/>
      <c r="D1146" s="11"/>
      <c r="E1146" s="11"/>
      <c r="F1146" s="11"/>
      <c r="G1146" s="11"/>
      <c r="H1146" s="11"/>
      <c r="I1146" s="11"/>
      <c r="J1146" s="11"/>
      <c r="K1146" s="11"/>
      <c r="L1146" s="11"/>
      <c r="M1146" s="11"/>
      <c r="N1146" s="11"/>
      <c r="O1146" s="11"/>
      <c r="P1146" s="11"/>
      <c r="Q1146" s="11"/>
      <c r="R1146" s="11"/>
      <c r="S1146" s="11"/>
      <c r="T1146" s="11"/>
      <c r="U1146" s="11"/>
      <c r="V1146" s="11"/>
      <c r="W1146" s="11"/>
      <c r="X1146" s="11"/>
      <c r="Y1146" s="11"/>
      <c r="Z1146" s="11"/>
      <c r="AA1146" s="11"/>
      <c r="AB1146" s="11"/>
      <c r="AC1146" s="11"/>
      <c r="AD1146" s="11"/>
    </row>
    <row r="1147" spans="1:36" ht="15" customHeight="1">
      <c r="A1147" s="64"/>
      <c r="B1147" s="11"/>
      <c r="C1147" s="11"/>
      <c r="D1147" s="11"/>
      <c r="E1147" s="11"/>
      <c r="F1147" s="11"/>
      <c r="G1147" s="11"/>
      <c r="H1147" s="11"/>
      <c r="I1147" s="11"/>
      <c r="J1147" s="11"/>
      <c r="K1147" s="11"/>
      <c r="L1147" s="11"/>
      <c r="M1147" s="11"/>
      <c r="N1147" s="11"/>
      <c r="O1147" s="11"/>
      <c r="P1147" s="11"/>
      <c r="Q1147" s="11"/>
      <c r="R1147" s="11"/>
      <c r="S1147" s="11"/>
      <c r="T1147" s="11"/>
      <c r="U1147" s="11"/>
      <c r="V1147" s="11"/>
      <c r="W1147" s="11"/>
      <c r="X1147" s="11"/>
      <c r="Y1147" s="11"/>
      <c r="Z1147" s="11"/>
      <c r="AA1147" s="11"/>
      <c r="AB1147" s="11"/>
      <c r="AC1147" s="11"/>
      <c r="AD1147" s="11"/>
    </row>
    <row r="1148" spans="1:36" ht="15" customHeight="1">
      <c r="A1148" s="64"/>
      <c r="B1148" s="11"/>
      <c r="C1148" s="11"/>
      <c r="D1148" s="11"/>
      <c r="E1148" s="11"/>
      <c r="F1148" s="11"/>
      <c r="G1148" s="11"/>
      <c r="H1148" s="11"/>
      <c r="I1148" s="11"/>
      <c r="J1148" s="11"/>
      <c r="K1148" s="11"/>
      <c r="L1148" s="11"/>
      <c r="M1148" s="11"/>
      <c r="N1148" s="11"/>
      <c r="O1148" s="11"/>
      <c r="P1148" s="11"/>
      <c r="Q1148" s="11"/>
      <c r="R1148" s="11"/>
      <c r="S1148" s="11"/>
      <c r="T1148" s="11"/>
      <c r="U1148" s="11"/>
      <c r="V1148" s="11"/>
      <c r="W1148" s="11"/>
      <c r="X1148" s="11"/>
      <c r="Y1148" s="11"/>
      <c r="Z1148" s="11"/>
      <c r="AA1148" s="11"/>
      <c r="AB1148" s="11"/>
      <c r="AC1148" s="11"/>
      <c r="AD1148" s="11"/>
    </row>
    <row r="1149" spans="1:36" ht="15" customHeight="1">
      <c r="A1149" s="64"/>
      <c r="B1149" s="11"/>
      <c r="C1149" s="11"/>
      <c r="D1149" s="11"/>
      <c r="E1149" s="11"/>
      <c r="F1149" s="11"/>
      <c r="G1149" s="11"/>
      <c r="H1149" s="11"/>
      <c r="I1149" s="11"/>
      <c r="J1149" s="11"/>
      <c r="K1149" s="11"/>
      <c r="L1149" s="11"/>
      <c r="M1149" s="11"/>
      <c r="N1149" s="11"/>
      <c r="O1149" s="11"/>
      <c r="P1149" s="11"/>
      <c r="Q1149" s="11"/>
      <c r="R1149" s="11"/>
      <c r="S1149" s="11"/>
      <c r="T1149" s="11"/>
      <c r="U1149" s="11"/>
      <c r="V1149" s="11"/>
      <c r="W1149" s="11"/>
      <c r="X1149" s="11"/>
      <c r="Y1149" s="11"/>
      <c r="Z1149" s="11"/>
      <c r="AA1149" s="11"/>
      <c r="AB1149" s="11"/>
      <c r="AC1149" s="11"/>
      <c r="AD1149" s="11"/>
    </row>
    <row r="1150" spans="1:36" ht="36" customHeight="1">
      <c r="A1150" s="69" t="s">
        <v>5808</v>
      </c>
      <c r="B1150" s="1031" t="s">
        <v>5809</v>
      </c>
      <c r="C1150" s="866"/>
      <c r="D1150" s="866"/>
      <c r="E1150" s="866"/>
      <c r="F1150" s="866"/>
      <c r="G1150" s="866"/>
      <c r="H1150" s="866"/>
      <c r="I1150" s="866"/>
      <c r="J1150" s="866"/>
      <c r="K1150" s="866"/>
      <c r="L1150" s="866"/>
      <c r="M1150" s="866"/>
      <c r="N1150" s="866"/>
      <c r="O1150" s="866"/>
      <c r="P1150" s="866"/>
      <c r="Q1150" s="866"/>
      <c r="R1150" s="866"/>
      <c r="S1150" s="866"/>
      <c r="T1150" s="866"/>
      <c r="U1150" s="866"/>
      <c r="V1150" s="866"/>
      <c r="W1150" s="866"/>
      <c r="X1150" s="866"/>
      <c r="Y1150" s="866"/>
      <c r="Z1150" s="866"/>
      <c r="AA1150" s="866"/>
      <c r="AB1150" s="866"/>
      <c r="AC1150" s="866"/>
      <c r="AD1150" s="866"/>
    </row>
    <row r="1151" spans="1:36" ht="36" customHeight="1">
      <c r="A1151" s="69"/>
      <c r="B1151" s="55"/>
      <c r="C1151" s="1000" t="s">
        <v>5810</v>
      </c>
      <c r="D1151" s="866"/>
      <c r="E1151" s="866"/>
      <c r="F1151" s="866"/>
      <c r="G1151" s="866"/>
      <c r="H1151" s="866"/>
      <c r="I1151" s="866"/>
      <c r="J1151" s="866"/>
      <c r="K1151" s="866"/>
      <c r="L1151" s="866"/>
      <c r="M1151" s="866"/>
      <c r="N1151" s="866"/>
      <c r="O1151" s="866"/>
      <c r="P1151" s="866"/>
      <c r="Q1151" s="866"/>
      <c r="R1151" s="866"/>
      <c r="S1151" s="866"/>
      <c r="T1151" s="866"/>
      <c r="U1151" s="866"/>
      <c r="V1151" s="866"/>
      <c r="W1151" s="866"/>
      <c r="X1151" s="866"/>
      <c r="Y1151" s="866"/>
      <c r="Z1151" s="866"/>
      <c r="AA1151" s="866"/>
      <c r="AB1151" s="866"/>
      <c r="AC1151" s="866"/>
      <c r="AD1151" s="866"/>
    </row>
    <row r="1152" spans="1:36" ht="15" customHeight="1">
      <c r="A1152" s="64"/>
      <c r="B1152" s="11"/>
      <c r="C1152" s="11"/>
      <c r="D1152" s="11"/>
      <c r="E1152" s="11"/>
      <c r="F1152" s="11"/>
      <c r="G1152" s="11"/>
      <c r="H1152" s="11"/>
      <c r="I1152" s="11"/>
      <c r="J1152" s="11"/>
      <c r="K1152" s="11"/>
      <c r="L1152" s="11"/>
      <c r="M1152" s="11"/>
      <c r="N1152" s="11"/>
      <c r="O1152" s="11"/>
      <c r="P1152" s="11"/>
      <c r="Q1152" s="11"/>
      <c r="R1152" s="11"/>
      <c r="S1152" s="11"/>
      <c r="T1152" s="11"/>
      <c r="U1152" s="11"/>
      <c r="V1152" s="11"/>
      <c r="W1152" s="11"/>
      <c r="X1152" s="11"/>
      <c r="Y1152" s="11"/>
      <c r="Z1152" s="11"/>
      <c r="AA1152" s="11"/>
      <c r="AB1152" s="11"/>
      <c r="AC1152" s="11"/>
      <c r="AD1152" s="11"/>
    </row>
    <row r="1153" spans="1:69" ht="24" customHeight="1">
      <c r="A1153" s="64"/>
      <c r="B1153" s="11"/>
      <c r="C1153" s="1006" t="s">
        <v>5109</v>
      </c>
      <c r="D1153" s="1009"/>
      <c r="E1153" s="1009"/>
      <c r="F1153" s="1009"/>
      <c r="G1153" s="1009"/>
      <c r="H1153" s="1009"/>
      <c r="I1153" s="1009"/>
      <c r="J1153" s="1009"/>
      <c r="K1153" s="1009"/>
      <c r="L1153" s="1009"/>
      <c r="M1153" s="1009"/>
      <c r="N1153" s="1009"/>
      <c r="O1153" s="1009"/>
      <c r="P1153" s="1009"/>
      <c r="Q1153" s="1009"/>
      <c r="R1153" s="1010"/>
      <c r="S1153" s="1006" t="s">
        <v>5811</v>
      </c>
      <c r="T1153" s="889"/>
      <c r="U1153" s="889"/>
      <c r="V1153" s="889"/>
      <c r="W1153" s="889"/>
      <c r="X1153" s="889"/>
      <c r="Y1153" s="889"/>
      <c r="Z1153" s="889"/>
      <c r="AA1153" s="889"/>
      <c r="AB1153" s="889"/>
      <c r="AC1153" s="889"/>
      <c r="AD1153" s="890"/>
    </row>
    <row r="1154" spans="1:69" ht="120" customHeight="1">
      <c r="A1154" s="64"/>
      <c r="B1154" s="11"/>
      <c r="C1154" s="1044"/>
      <c r="D1154" s="866"/>
      <c r="E1154" s="866"/>
      <c r="F1154" s="866"/>
      <c r="G1154" s="866"/>
      <c r="H1154" s="866"/>
      <c r="I1154" s="866"/>
      <c r="J1154" s="866"/>
      <c r="K1154" s="866"/>
      <c r="L1154" s="866"/>
      <c r="M1154" s="866"/>
      <c r="N1154" s="866"/>
      <c r="O1154" s="866"/>
      <c r="P1154" s="866"/>
      <c r="Q1154" s="866"/>
      <c r="R1154" s="952"/>
      <c r="S1154" s="1047" t="s">
        <v>5400</v>
      </c>
      <c r="T1154" s="1023" t="s">
        <v>5437</v>
      </c>
      <c r="U1154" s="1023" t="s">
        <v>5438</v>
      </c>
      <c r="V1154" s="1023" t="s">
        <v>5812</v>
      </c>
      <c r="W1154" s="889"/>
      <c r="X1154" s="890"/>
      <c r="Y1154" s="1023" t="s">
        <v>5813</v>
      </c>
      <c r="Z1154" s="889"/>
      <c r="AA1154" s="890"/>
      <c r="AB1154" s="1023" t="s">
        <v>5814</v>
      </c>
      <c r="AC1154" s="889"/>
      <c r="AD1154" s="890"/>
      <c r="AY1154" s="1116" t="s">
        <v>5407</v>
      </c>
      <c r="AZ1154" s="889"/>
      <c r="BA1154" s="889"/>
      <c r="BB1154" s="890"/>
      <c r="BC1154" s="1117" t="s">
        <v>5498</v>
      </c>
      <c r="BD1154" s="889"/>
      <c r="BE1154" s="889"/>
      <c r="BF1154" s="890"/>
      <c r="BG1154" s="1116" t="s">
        <v>5499</v>
      </c>
      <c r="BH1154" s="889"/>
      <c r="BI1154" s="889"/>
      <c r="BJ1154" s="890"/>
      <c r="BK1154" s="1037" t="s">
        <v>5445</v>
      </c>
      <c r="BL1154" s="889"/>
      <c r="BM1154" s="890"/>
      <c r="BN1154" s="63"/>
      <c r="BO1154" s="986" t="s">
        <v>5108</v>
      </c>
      <c r="BP1154" s="987"/>
      <c r="BQ1154" s="987"/>
    </row>
    <row r="1155" spans="1:69" ht="48" customHeight="1">
      <c r="A1155" s="64"/>
      <c r="B1155" s="11"/>
      <c r="C1155" s="1022"/>
      <c r="D1155" s="974"/>
      <c r="E1155" s="974"/>
      <c r="F1155" s="974"/>
      <c r="G1155" s="974"/>
      <c r="H1155" s="974"/>
      <c r="I1155" s="974"/>
      <c r="J1155" s="974"/>
      <c r="K1155" s="974"/>
      <c r="L1155" s="974"/>
      <c r="M1155" s="974"/>
      <c r="N1155" s="974"/>
      <c r="O1155" s="974"/>
      <c r="P1155" s="974"/>
      <c r="Q1155" s="974"/>
      <c r="R1155" s="975"/>
      <c r="S1155" s="1063"/>
      <c r="T1155" s="1063"/>
      <c r="U1155" s="1063"/>
      <c r="V1155" s="80" t="s">
        <v>5446</v>
      </c>
      <c r="W1155" s="81" t="s">
        <v>5437</v>
      </c>
      <c r="X1155" s="81" t="s">
        <v>5438</v>
      </c>
      <c r="Y1155" s="80" t="s">
        <v>5446</v>
      </c>
      <c r="Z1155" s="81" t="s">
        <v>5437</v>
      </c>
      <c r="AA1155" s="81" t="s">
        <v>5438</v>
      </c>
      <c r="AB1155" s="80" t="s">
        <v>5446</v>
      </c>
      <c r="AC1155" s="81" t="s">
        <v>5437</v>
      </c>
      <c r="AD1155" s="81" t="s">
        <v>5438</v>
      </c>
      <c r="AI1155" t="s">
        <v>5458</v>
      </c>
      <c r="AJ1155" t="s">
        <v>5459</v>
      </c>
      <c r="AK1155" t="s">
        <v>5460</v>
      </c>
      <c r="AL1155" t="s">
        <v>5461</v>
      </c>
      <c r="AM1155" t="s">
        <v>5462</v>
      </c>
      <c r="AN1155" t="s">
        <v>5463</v>
      </c>
      <c r="AO1155" t="s">
        <v>5464</v>
      </c>
      <c r="AP1155" t="s">
        <v>5465</v>
      </c>
      <c r="AQ1155" t="s">
        <v>5466</v>
      </c>
      <c r="AR1155" t="s">
        <v>5467</v>
      </c>
      <c r="AS1155" t="s">
        <v>5468</v>
      </c>
      <c r="AT1155" t="s">
        <v>5469</v>
      </c>
      <c r="AU1155" t="s">
        <v>5470</v>
      </c>
      <c r="AV1155" t="s">
        <v>5471</v>
      </c>
      <c r="AW1155" t="s">
        <v>5472</v>
      </c>
      <c r="AX1155" t="s">
        <v>5473</v>
      </c>
      <c r="AY1155" s="298" t="s">
        <v>5407</v>
      </c>
      <c r="AZ1155" s="495" t="s">
        <v>5671</v>
      </c>
      <c r="BA1155" s="496" t="s">
        <v>5672</v>
      </c>
      <c r="BB1155" s="497" t="s">
        <v>5673</v>
      </c>
      <c r="BC1155" s="298" t="s">
        <v>5407</v>
      </c>
      <c r="BD1155" s="495" t="s">
        <v>5671</v>
      </c>
      <c r="BE1155" s="496" t="s">
        <v>5672</v>
      </c>
      <c r="BF1155" s="497" t="s">
        <v>5673</v>
      </c>
      <c r="BG1155" s="298" t="s">
        <v>5407</v>
      </c>
      <c r="BH1155" s="495" t="s">
        <v>5671</v>
      </c>
      <c r="BI1155" s="496" t="s">
        <v>5672</v>
      </c>
      <c r="BJ1155" s="497" t="s">
        <v>5673</v>
      </c>
      <c r="BK1155" s="498" t="s">
        <v>5482</v>
      </c>
      <c r="BL1155" s="292" t="s">
        <v>5118</v>
      </c>
      <c r="BM1155" s="499" t="s">
        <v>5119</v>
      </c>
      <c r="BN1155" s="289" t="s">
        <v>5116</v>
      </c>
      <c r="BO1155" s="291" t="s">
        <v>5117</v>
      </c>
      <c r="BP1155" s="298" t="s">
        <v>5118</v>
      </c>
      <c r="BQ1155" s="295" t="s">
        <v>5119</v>
      </c>
    </row>
    <row r="1156" spans="1:69" ht="14.25">
      <c r="A1156" s="64"/>
      <c r="B1156" s="11"/>
      <c r="C1156" s="267" t="s">
        <v>5743</v>
      </c>
      <c r="D1156" s="1122" t="s">
        <v>5761</v>
      </c>
      <c r="E1156" s="889"/>
      <c r="F1156" s="889"/>
      <c r="G1156" s="889"/>
      <c r="H1156" s="889"/>
      <c r="I1156" s="889"/>
      <c r="J1156" s="889"/>
      <c r="K1156" s="889"/>
      <c r="L1156" s="889"/>
      <c r="M1156" s="889"/>
      <c r="N1156" s="889"/>
      <c r="O1156" s="889"/>
      <c r="P1156" s="889"/>
      <c r="Q1156" s="889"/>
      <c r="R1156" s="890"/>
      <c r="S1156" s="813"/>
      <c r="T1156" s="813"/>
      <c r="U1156" s="813"/>
      <c r="V1156" s="813"/>
      <c r="W1156" s="813"/>
      <c r="X1156" s="813"/>
      <c r="Y1156" s="813"/>
      <c r="Z1156" s="813"/>
      <c r="AA1156" s="813"/>
      <c r="AB1156" s="813"/>
      <c r="AC1156" s="813"/>
      <c r="AD1156" s="813"/>
      <c r="AI1156">
        <f>S1156</f>
        <v>0</v>
      </c>
      <c r="AJ1156">
        <f>COUNTIF(T1156:U1156,"NS")</f>
        <v>0</v>
      </c>
      <c r="AK1156">
        <f>SUM(T1156:U1156)</f>
        <v>0</v>
      </c>
      <c r="AL1156">
        <f>IF(COUNTIF(S1156:U1156,"NA")=3,0,IF(OR(AND(AI1156=0,AJ1156&gt;0),AND(AI1156="NS",AK1156&gt;0), AND(AI1156="NS", AJ1156=0,AK1156=0)), 1, IF(OR(AND(AI1156&gt;0,AJ1156&gt;1,AI1156&gt;AK1156), AND(AI1156="NS",AJ1156=2), AND(AI1156="NS",AK1156=0,AJ1156&gt;0),AI1156=AK1156), 0, 1)))</f>
        <v>0</v>
      </c>
      <c r="AM1156">
        <f>V1156</f>
        <v>0</v>
      </c>
      <c r="AN1156">
        <f>COUNTIF(W1156:X1156,"NS")</f>
        <v>0</v>
      </c>
      <c r="AO1156">
        <f>SUM(W1156:X1156)</f>
        <v>0</v>
      </c>
      <c r="AP1156">
        <f>IF(COUNTIF(V1156:X1156,"NA")=3,0,IF(OR(AND(AM1156=0,AN1156&gt;0),AND(AM1156="NS",AO1156&gt;0), AND(AM1156="NS", AN1156=0,AO1156=0)), 1, IF(OR(AND(AM1156&gt;0,AN1156&gt;1,AM1156&gt;AO1156), AND(AM1156="NS",AN1156=2), AND(AM1156="NS",AO1156=0,AN1156&gt;0),AM1156=AO1156), 0, 1)))</f>
        <v>0</v>
      </c>
      <c r="AQ1156">
        <f>Y1156</f>
        <v>0</v>
      </c>
      <c r="AR1156">
        <f>COUNTIF(Z1156:AA1156,"NS")</f>
        <v>0</v>
      </c>
      <c r="AS1156">
        <f>SUM(Z1156:AA1156)</f>
        <v>0</v>
      </c>
      <c r="AT1156">
        <f>IF(COUNTIF(Y1156:AA1156,"NA")=3,0,IF(OR(AND(AQ1156=0,AR1156&gt;0),AND(AQ1156="NS",AS1156&gt;0), AND(AQ1156="NS", AR1156=0,AS1156=0)), 1, IF(OR(AND(AQ1156&gt;0,AR1156&gt;1,AQ1156&gt;AS1156), AND(AQ1156="NS",AR1156=2), AND(AQ1156="NS",AS1156=0,AR1156&gt;0),AQ1156=AS1156), 0, 1)))</f>
        <v>0</v>
      </c>
      <c r="AU1156">
        <f>AB1156</f>
        <v>0</v>
      </c>
      <c r="AV1156">
        <f>COUNTIF(AC1156:AD1156,"NS")</f>
        <v>0</v>
      </c>
      <c r="AW1156">
        <f>SUM(AC1156:AD1156)</f>
        <v>0</v>
      </c>
      <c r="AX1156">
        <f>IF(COUNTIF(AB1156:AD1156,"NA")=3,0,IF(OR(AND(AU1156=0,AV1156&gt;0),AND(AU1156="NS",AW1156&gt;0), AND(AU1156="NS", AV1156=0,AW1156=0)), 1, IF(OR(AND(AU1156&gt;0,AV1156&gt;1,AU1156&gt;AW1156), AND(AU1156="NS",AV1156=2), AND(AU1156="NS",AW1156=0,AV1156&gt;0),AU1156=AW1156), 0, 1)))</f>
        <v>0</v>
      </c>
      <c r="AY1156" s="500">
        <f>S1156</f>
        <v>0</v>
      </c>
      <c r="AZ1156" s="501">
        <f>COUNTIF(V1156,"NS")+COUNTIF(Y1156,"NS")+COUNTIF(AB1156,"NS")</f>
        <v>0</v>
      </c>
      <c r="BA1156" s="502">
        <f>SUM(V1156,Y1156,AB1156)</f>
        <v>0</v>
      </c>
      <c r="BB1156" s="503">
        <f>IF(OR(AND(AY1156=0, AZ1156&gt;0),AND(AY1156="NS", BA1156&gt;0), AND(AY1156="NS", AZ1156=0, BA1156=0)), 1, IF(OR(AND(AY1156&gt;0, AZ1156&gt;1,AY1156&gt;BA1156), AND(AY1156="NS", AZ1156=2), AND(AY1156="NS", BA1156=0, AZ1156&gt;0), SUM(AY1156)=SUM(BA1156)), 0,IF(AY1156="",0,1)))</f>
        <v>0</v>
      </c>
      <c r="BC1156" s="500">
        <f>T1156</f>
        <v>0</v>
      </c>
      <c r="BD1156" s="501">
        <f>COUNTIF(W1156,"NS")+COUNTIF(Z1156,"NS")+COUNTIF(AC1156,"NS")</f>
        <v>0</v>
      </c>
      <c r="BE1156" s="502">
        <f>SUM(W1156,Z1156,AC1156)</f>
        <v>0</v>
      </c>
      <c r="BF1156" s="503">
        <f>IF(OR(AND(BC1156=0, BD1156&gt;0),AND(BC1156="NS", BE1156&gt;0), AND(BC1156="NS", BD1156=0, BE1156=0)), 1, IF(OR(AND(BC1156&gt;0, BD1156&gt;1,BC1156&gt;BE1156), AND(BC1156="NS", BD1156=2), AND(BC1156="NS", BE1156=0, BD1156&gt;0), SUM(BC1156)=SUM(BE1156)), 0,IF(BC1156="",0,1)))</f>
        <v>0</v>
      </c>
      <c r="BG1156" s="500">
        <f>U1156</f>
        <v>0</v>
      </c>
      <c r="BH1156" s="501">
        <f>COUNTIF(X1156,"NS")+COUNTIF(AA1156,"NS")+COUNTIF(AD1156,"NS")</f>
        <v>0</v>
      </c>
      <c r="BI1156" s="502">
        <f>SUM(X1156,AA1156,AD1156)</f>
        <v>0</v>
      </c>
      <c r="BJ1156" s="503">
        <f>IF(OR(AND(BG1156=0, BH1156&gt;0),AND(BG1156="NS", BI1156&gt;0), AND(BG1156="NS", BH1156=0, BI1156=0)), 1, IF(OR(AND(BG1156&gt;0, BH1156&gt;1,BG1156&gt;BI1156), AND(BG1156="NS", BH1156=2), AND(BG1156="NS", BI1156=0, BH1156&gt;0), SUM(BG1156)=SUM(BI1156)), 0,IF(BG1156="",0,1)))</f>
        <v>0</v>
      </c>
      <c r="BK1156" s="293">
        <f>IF(SUM(AL1156,AP1156,AT1156,AX1156,BB1156,BF1156,BJ1156)=0,0,1)</f>
        <v>0</v>
      </c>
      <c r="BL1156" s="504" t="str">
        <f>IF(BK1156=0,"",
IF(SUM(BK1156:BK1156)=1,BM1156,
IF(BK1277&gt;SUM(BK1156:BK1156),_xlfn.CONCAT(", ",BM1156),
IF(BK1277=SUM(BK1156:BK1156),_xlfn.CONCAT(" y ",BM1156)))))</f>
        <v/>
      </c>
      <c r="BM1156" s="505" t="s">
        <v>5745</v>
      </c>
      <c r="BN1156" s="290">
        <f>IF(AND(COUNTBLANK(D1156)=0,OR(COUNTA(S1156:AD1156)=12,COUNTA(S1156:AD1156)=0)),0,1)</f>
        <v>0</v>
      </c>
      <c r="BO1156" s="293">
        <f>IF(BN1156=0,0,1)</f>
        <v>0</v>
      </c>
      <c r="BP1156" s="294" t="str">
        <f>IF(BO1156=0,"",
IF(SUM(BO1156:BO1156)=1,BQ1156,
IF(BO1277&gt;SUM(BO1156:BO1156),_xlfn.CONCAT(", ",BQ1156),
IF(BO1277=SUM(BO1156:BO1156),_xlfn.CONCAT(" y ",BQ1156)))))</f>
        <v/>
      </c>
      <c r="BQ1156" s="89" t="s">
        <v>5745</v>
      </c>
    </row>
    <row r="1157" spans="1:69" ht="14.25">
      <c r="A1157" s="64"/>
      <c r="B1157" s="11"/>
      <c r="C1157" s="58" t="s">
        <v>5043</v>
      </c>
      <c r="D1157" s="1122" t="str">
        <f>IF(CNGE_2025_M1_Secc5_Sub1!$D31="","",CNGE_2025_M1_Secc5_Sub1!$D31)</f>
        <v/>
      </c>
      <c r="E1157" s="889"/>
      <c r="F1157" s="889"/>
      <c r="G1157" s="889"/>
      <c r="H1157" s="889"/>
      <c r="I1157" s="889"/>
      <c r="J1157" s="889"/>
      <c r="K1157" s="889"/>
      <c r="L1157" s="889"/>
      <c r="M1157" s="889"/>
      <c r="N1157" s="889"/>
      <c r="O1157" s="889"/>
      <c r="P1157" s="889"/>
      <c r="Q1157" s="889"/>
      <c r="R1157" s="890"/>
      <c r="S1157" s="813"/>
      <c r="T1157" s="813"/>
      <c r="U1157" s="813"/>
      <c r="V1157" s="813"/>
      <c r="W1157" s="813"/>
      <c r="X1157" s="813"/>
      <c r="Y1157" s="813"/>
      <c r="Z1157" s="813"/>
      <c r="AA1157" s="813"/>
      <c r="AB1157" s="813"/>
      <c r="AC1157" s="813"/>
      <c r="AD1157" s="813"/>
      <c r="AI1157">
        <f t="shared" ref="AI1157:AI1187" si="170">S1157</f>
        <v>0</v>
      </c>
      <c r="AJ1157">
        <f t="shared" ref="AJ1157:AJ1187" si="171">COUNTIF(T1157:U1157,"NS")</f>
        <v>0</v>
      </c>
      <c r="AK1157">
        <f t="shared" ref="AK1157:AK1187" si="172">SUM(T1157:U1157)</f>
        <v>0</v>
      </c>
      <c r="AL1157">
        <f t="shared" ref="AL1157:AL1187" si="173">IF(COUNTIF(S1157:U1157,"NA")=3,0,IF(OR(AND(AI1157=0,AJ1157&gt;0),AND(AI1157="NS",AK1157&gt;0), AND(AI1157="NS", AJ1157=0,AK1157=0)), 1, IF(OR(AND(AI1157&gt;0,AJ1157&gt;1,AI1157&gt;AK1157), AND(AI1157="NS",AJ1157=2), AND(AI1157="NS",AK1157=0,AJ1157&gt;0),AI1157=AK1157), 0, 1)))</f>
        <v>0</v>
      </c>
      <c r="AM1157">
        <f t="shared" ref="AM1157:AM1187" si="174">V1157</f>
        <v>0</v>
      </c>
      <c r="AN1157">
        <f t="shared" ref="AN1157:AN1187" si="175">COUNTIF(W1157:X1157,"NS")</f>
        <v>0</v>
      </c>
      <c r="AO1157">
        <f t="shared" ref="AO1157:AO1187" si="176">SUM(W1157:X1157)</f>
        <v>0</v>
      </c>
      <c r="AP1157">
        <f t="shared" ref="AP1157:AP1187" si="177">IF(COUNTIF(V1157:X1157,"NA")=3,0,IF(OR(AND(AM1157=0,AN1157&gt;0),AND(AM1157="NS",AO1157&gt;0), AND(AM1157="NS", AN1157=0,AO1157=0)), 1, IF(OR(AND(AM1157&gt;0,AN1157&gt;1,AM1157&gt;AO1157), AND(AM1157="NS",AN1157=2), AND(AM1157="NS",AO1157=0,AN1157&gt;0),AM1157=AO1157), 0, 1)))</f>
        <v>0</v>
      </c>
      <c r="AQ1157">
        <f t="shared" ref="AQ1157:AQ1187" si="178">Y1157</f>
        <v>0</v>
      </c>
      <c r="AR1157">
        <f t="shared" ref="AR1157:AR1187" si="179">COUNTIF(Z1157:AA1157,"NS")</f>
        <v>0</v>
      </c>
      <c r="AS1157">
        <f t="shared" ref="AS1157:AS1187" si="180">SUM(Z1157:AA1157)</f>
        <v>0</v>
      </c>
      <c r="AT1157">
        <f t="shared" ref="AT1157:AT1187" si="181">IF(COUNTIF(Y1157:AA1157,"NA")=3,0,IF(OR(AND(AQ1157=0,AR1157&gt;0),AND(AQ1157="NS",AS1157&gt;0), AND(AQ1157="NS", AR1157=0,AS1157=0)), 1, IF(OR(AND(AQ1157&gt;0,AR1157&gt;1,AQ1157&gt;AS1157), AND(AQ1157="NS",AR1157=2), AND(AQ1157="NS",AS1157=0,AR1157&gt;0),AQ1157=AS1157), 0, 1)))</f>
        <v>0</v>
      </c>
      <c r="AU1157">
        <f t="shared" ref="AU1157:AU1187" si="182">AB1157</f>
        <v>0</v>
      </c>
      <c r="AV1157">
        <f t="shared" ref="AV1157:AV1187" si="183">COUNTIF(AC1157:AD1157,"NS")</f>
        <v>0</v>
      </c>
      <c r="AW1157">
        <f t="shared" ref="AW1157:AW1187" si="184">SUM(AC1157:AD1157)</f>
        <v>0</v>
      </c>
      <c r="AX1157">
        <f t="shared" ref="AX1157:AX1187" si="185">IF(COUNTIF(AB1157:AD1157,"NA")=3,0,IF(OR(AND(AU1157=0,AV1157&gt;0),AND(AU1157="NS",AW1157&gt;0), AND(AU1157="NS", AV1157=0,AW1157=0)), 1, IF(OR(AND(AU1157&gt;0,AV1157&gt;1,AU1157&gt;AW1157), AND(AU1157="NS",AV1157=2), AND(AU1157="NS",AW1157=0,AV1157&gt;0),AU1157=AW1157), 0, 1)))</f>
        <v>0</v>
      </c>
      <c r="AY1157" s="500">
        <f>S1157</f>
        <v>0</v>
      </c>
      <c r="AZ1157" s="501">
        <f>COUNTIF(V1157,"NS")+COUNTIF(Y1157,"NS")+COUNTIF(AB1157,"NS")</f>
        <v>0</v>
      </c>
      <c r="BA1157" s="502">
        <f>SUM(V1157,Y1157,AB1157)</f>
        <v>0</v>
      </c>
      <c r="BB1157" s="503">
        <f t="shared" ref="BB1157:BB1220" si="186">IF(OR(AND(AY1157=0, AZ1157&gt;0),AND(AY1157="NS", BA1157&gt;0), AND(AY1157="NS", AZ1157=0, BA1157=0)), 1, IF(OR(AND(AY1157&gt;0, AZ1157&gt;1,AY1157&gt;BA1157), AND(AY1157="NS", AZ1157=2), AND(AY1157="NS", BA1157=0, AZ1157&gt;0), SUM(AY1157)=SUM(BA1157)), 0,IF(AY1157="",0,1)))</f>
        <v>0</v>
      </c>
      <c r="BC1157" s="500">
        <f>T1157</f>
        <v>0</v>
      </c>
      <c r="BD1157" s="501">
        <f>COUNTIF(W1157,"NS")+COUNTIF(Z1157,"NS")+COUNTIF(AC1157,"NS")</f>
        <v>0</v>
      </c>
      <c r="BE1157" s="502">
        <f t="shared" ref="BE1157:BE1220" si="187">SUM(W1157,Z1157,AC1157)</f>
        <v>0</v>
      </c>
      <c r="BF1157" s="503">
        <f t="shared" ref="BF1157:BF1220" si="188">IF(OR(AND(BC1157=0, BD1157&gt;0),AND(BC1157="NS", BE1157&gt;0), AND(BC1157="NS", BD1157=0, BE1157=0)), 1, IF(OR(AND(BC1157&gt;0, BD1157&gt;1,BC1157&gt;BE1157), AND(BC1157="NS", BD1157=2), AND(BC1157="NS", BE1157=0, BD1157&gt;0), SUM(BC1157)=SUM(BE1157)), 0,IF(BC1157="",0,1)))</f>
        <v>0</v>
      </c>
      <c r="BG1157" s="500">
        <f t="shared" ref="BG1157:BG1220" si="189">U1157</f>
        <v>0</v>
      </c>
      <c r="BH1157" s="501">
        <f t="shared" ref="BH1157:BH1220" si="190">COUNTIF(X1157,"NS")+COUNTIF(AA1157,"NS")+COUNTIF(AD1157,"NS")</f>
        <v>0</v>
      </c>
      <c r="BI1157" s="502">
        <f t="shared" ref="BI1157:BI1220" si="191">SUM(X1157,AA1157,AD1157)</f>
        <v>0</v>
      </c>
      <c r="BJ1157" s="503">
        <f t="shared" ref="BJ1157:BJ1220" si="192">IF(OR(AND(BG1157=0, BH1157&gt;0),AND(BG1157="NS", BI1157&gt;0), AND(BG1157="NS", BH1157=0, BI1157=0)), 1, IF(OR(AND(BG1157&gt;0, BH1157&gt;1,BG1157&gt;BI1157), AND(BG1157="NS", BH1157=2), AND(BG1157="NS", BI1157=0, BH1157&gt;0), SUM(BG1157)=SUM(BI1157)), 0,IF(BG1157="",0,1)))</f>
        <v>0</v>
      </c>
      <c r="BK1157" s="293">
        <f t="shared" ref="BK1157:BK1220" si="193">IF(SUM(AL1157,AP1157,AT1157,AX1157,BB1157,BF1157,BJ1157)=0,0,1)</f>
        <v>0</v>
      </c>
      <c r="BL1157" s="504" t="str">
        <f>IF(BK1157=0,"",
IF(SUM($BK$1156:BK1157)=1,BM1157,
IF($BK$1277&gt;SUM($BK$1156:BK1157),_xlfn.CONCAT(", ",BM1157),
IF($BK$1277=SUM($BK$1156:BK1157),_xlfn.CONCAT(" y ",BM1157)))))</f>
        <v/>
      </c>
      <c r="BM1157" s="505" t="s">
        <v>5120</v>
      </c>
      <c r="BN1157" s="290">
        <f>IF(AND(COUNTBLANK(D1157)=0,COUNTA(S1157:AD1157)=12),0,IF(AND(COUNTBLANK(D1157)=1,COUNTA(S1157:AD1157)=0),0,1))</f>
        <v>0</v>
      </c>
      <c r="BO1157" s="293">
        <f t="shared" ref="BO1157:BO1220" si="194">IF(BN1157=0,0,1)</f>
        <v>0</v>
      </c>
      <c r="BP1157" s="294" t="str">
        <f>IF(BO1157=0,"",
IF(SUM($BO$1156:BO1157)=1,BQ1157,
IF($BO$1277&gt;SUM($BO$1156:BO1157),_xlfn.CONCAT(", ",BQ1157),
IF($BO$1277=SUM($BO$1156:BO1157),_xlfn.CONCAT(" y ",BQ1157)))))</f>
        <v/>
      </c>
      <c r="BQ1157" s="89" t="s">
        <v>5120</v>
      </c>
    </row>
    <row r="1158" spans="1:69" ht="15" customHeight="1">
      <c r="A1158" s="64"/>
      <c r="B1158" s="11"/>
      <c r="C1158" s="58" t="s">
        <v>5045</v>
      </c>
      <c r="D1158" s="1122" t="str">
        <f>IF(CNGE_2025_M1_Secc5_Sub1!$D32="","",CNGE_2025_M1_Secc5_Sub1!$D32)</f>
        <v/>
      </c>
      <c r="E1158" s="889"/>
      <c r="F1158" s="889"/>
      <c r="G1158" s="889"/>
      <c r="H1158" s="889"/>
      <c r="I1158" s="889"/>
      <c r="J1158" s="889"/>
      <c r="K1158" s="889"/>
      <c r="L1158" s="889"/>
      <c r="M1158" s="889"/>
      <c r="N1158" s="889"/>
      <c r="O1158" s="889"/>
      <c r="P1158" s="889"/>
      <c r="Q1158" s="889"/>
      <c r="R1158" s="890"/>
      <c r="S1158" s="813"/>
      <c r="T1158" s="813"/>
      <c r="U1158" s="813"/>
      <c r="V1158" s="813"/>
      <c r="W1158" s="813"/>
      <c r="X1158" s="813"/>
      <c r="Y1158" s="813"/>
      <c r="Z1158" s="813"/>
      <c r="AA1158" s="813"/>
      <c r="AB1158" s="813"/>
      <c r="AC1158" s="813"/>
      <c r="AD1158" s="813"/>
      <c r="AI1158">
        <f t="shared" si="170"/>
        <v>0</v>
      </c>
      <c r="AJ1158">
        <f t="shared" si="171"/>
        <v>0</v>
      </c>
      <c r="AK1158">
        <f t="shared" si="172"/>
        <v>0</v>
      </c>
      <c r="AL1158">
        <f t="shared" si="173"/>
        <v>0</v>
      </c>
      <c r="AM1158">
        <f t="shared" si="174"/>
        <v>0</v>
      </c>
      <c r="AN1158">
        <f t="shared" si="175"/>
        <v>0</v>
      </c>
      <c r="AO1158">
        <f t="shared" si="176"/>
        <v>0</v>
      </c>
      <c r="AP1158">
        <f t="shared" si="177"/>
        <v>0</v>
      </c>
      <c r="AQ1158">
        <f t="shared" si="178"/>
        <v>0</v>
      </c>
      <c r="AR1158">
        <f t="shared" si="179"/>
        <v>0</v>
      </c>
      <c r="AS1158">
        <f t="shared" si="180"/>
        <v>0</v>
      </c>
      <c r="AT1158">
        <f t="shared" si="181"/>
        <v>0</v>
      </c>
      <c r="AU1158">
        <f t="shared" si="182"/>
        <v>0</v>
      </c>
      <c r="AV1158">
        <f t="shared" si="183"/>
        <v>0</v>
      </c>
      <c r="AW1158">
        <f t="shared" si="184"/>
        <v>0</v>
      </c>
      <c r="AX1158">
        <f t="shared" si="185"/>
        <v>0</v>
      </c>
      <c r="AY1158" s="500">
        <f t="shared" ref="AY1158:AY1220" si="195">S1158</f>
        <v>0</v>
      </c>
      <c r="AZ1158" s="501">
        <f t="shared" ref="AZ1158:AZ1220" si="196">COUNTIF(V1158,"NS")+COUNTIF(Y1158,"NS")+COUNTIF(AB1158,"NS")</f>
        <v>0</v>
      </c>
      <c r="BA1158" s="502">
        <f t="shared" ref="BA1158:BA1220" si="197">SUM(V1158,Y1158,AB1158)</f>
        <v>0</v>
      </c>
      <c r="BB1158" s="503">
        <f t="shared" si="186"/>
        <v>0</v>
      </c>
      <c r="BC1158" s="500">
        <f t="shared" ref="BC1158:BC1220" si="198">T1158</f>
        <v>0</v>
      </c>
      <c r="BD1158" s="501">
        <f t="shared" ref="BD1158:BD1220" si="199">COUNTIF(W1158,"NS")+COUNTIF(Z1158,"NS")+COUNTIF(AC1158,"NS")</f>
        <v>0</v>
      </c>
      <c r="BE1158" s="502">
        <f t="shared" si="187"/>
        <v>0</v>
      </c>
      <c r="BF1158" s="503">
        <f t="shared" si="188"/>
        <v>0</v>
      </c>
      <c r="BG1158" s="500">
        <f t="shared" si="189"/>
        <v>0</v>
      </c>
      <c r="BH1158" s="501">
        <f t="shared" si="190"/>
        <v>0</v>
      </c>
      <c r="BI1158" s="502">
        <f t="shared" si="191"/>
        <v>0</v>
      </c>
      <c r="BJ1158" s="503">
        <f t="shared" si="192"/>
        <v>0</v>
      </c>
      <c r="BK1158" s="293">
        <f t="shared" si="193"/>
        <v>0</v>
      </c>
      <c r="BL1158" s="504" t="str">
        <f>IF(BK1158=0,"",
IF(SUM($BK$1156:BK1158)=1,BM1158,
IF($BK$1277&gt;SUM($BK$1156:BK1158),_xlfn.CONCAT(", ",BM1158),
IF($BK$1277=SUM($BK$1156:BK1158),_xlfn.CONCAT(" y ",BM1158)))))</f>
        <v/>
      </c>
      <c r="BM1158" s="505" t="s">
        <v>5121</v>
      </c>
      <c r="BN1158" s="290">
        <f t="shared" ref="BN1158:BN1221" si="200">IF(AND(COUNTBLANK(D1158)=0,COUNTA(S1158:AD1158)=12),0,IF(AND(COUNTBLANK(D1158)=1,COUNTA(S1158:AD1158)=0),0,1))</f>
        <v>0</v>
      </c>
      <c r="BO1158" s="293">
        <f t="shared" si="194"/>
        <v>0</v>
      </c>
      <c r="BP1158" s="294" t="str">
        <f>IF(BO1158=0,"",
IF(SUM($BO$1156:BO1158)=1,BQ1158,
IF($BO$1277&gt;SUM($BO$1156:BO1158),_xlfn.CONCAT(", ",BQ1158),
IF($BO$1277=SUM($BO$1156:BO1158),_xlfn.CONCAT(" y ",BQ1158)))))</f>
        <v/>
      </c>
      <c r="BQ1158" s="89" t="s">
        <v>5121</v>
      </c>
    </row>
    <row r="1159" spans="1:69" ht="15" customHeight="1">
      <c r="A1159" s="64"/>
      <c r="B1159" s="11"/>
      <c r="C1159" s="58" t="s">
        <v>5047</v>
      </c>
      <c r="D1159" s="1122" t="str">
        <f>IF(CNGE_2025_M1_Secc5_Sub1!$D33="","",CNGE_2025_M1_Secc5_Sub1!$D33)</f>
        <v/>
      </c>
      <c r="E1159" s="889"/>
      <c r="F1159" s="889"/>
      <c r="G1159" s="889"/>
      <c r="H1159" s="889"/>
      <c r="I1159" s="889"/>
      <c r="J1159" s="889"/>
      <c r="K1159" s="889"/>
      <c r="L1159" s="889"/>
      <c r="M1159" s="889"/>
      <c r="N1159" s="889"/>
      <c r="O1159" s="889"/>
      <c r="P1159" s="889"/>
      <c r="Q1159" s="889"/>
      <c r="R1159" s="890"/>
      <c r="S1159" s="813"/>
      <c r="T1159" s="813"/>
      <c r="U1159" s="813"/>
      <c r="V1159" s="813"/>
      <c r="W1159" s="813"/>
      <c r="X1159" s="813"/>
      <c r="Y1159" s="813"/>
      <c r="Z1159" s="813"/>
      <c r="AA1159" s="813"/>
      <c r="AB1159" s="813"/>
      <c r="AC1159" s="813"/>
      <c r="AD1159" s="813"/>
      <c r="AI1159">
        <f t="shared" si="170"/>
        <v>0</v>
      </c>
      <c r="AJ1159">
        <f t="shared" si="171"/>
        <v>0</v>
      </c>
      <c r="AK1159">
        <f t="shared" si="172"/>
        <v>0</v>
      </c>
      <c r="AL1159">
        <f t="shared" si="173"/>
        <v>0</v>
      </c>
      <c r="AM1159">
        <f t="shared" si="174"/>
        <v>0</v>
      </c>
      <c r="AN1159">
        <f t="shared" si="175"/>
        <v>0</v>
      </c>
      <c r="AO1159">
        <f t="shared" si="176"/>
        <v>0</v>
      </c>
      <c r="AP1159">
        <f t="shared" si="177"/>
        <v>0</v>
      </c>
      <c r="AQ1159">
        <f t="shared" si="178"/>
        <v>0</v>
      </c>
      <c r="AR1159">
        <f t="shared" si="179"/>
        <v>0</v>
      </c>
      <c r="AS1159">
        <f t="shared" si="180"/>
        <v>0</v>
      </c>
      <c r="AT1159">
        <f t="shared" si="181"/>
        <v>0</v>
      </c>
      <c r="AU1159">
        <f t="shared" si="182"/>
        <v>0</v>
      </c>
      <c r="AV1159">
        <f t="shared" si="183"/>
        <v>0</v>
      </c>
      <c r="AW1159">
        <f t="shared" si="184"/>
        <v>0</v>
      </c>
      <c r="AX1159">
        <f t="shared" si="185"/>
        <v>0</v>
      </c>
      <c r="AY1159" s="500">
        <f t="shared" si="195"/>
        <v>0</v>
      </c>
      <c r="AZ1159" s="501">
        <f t="shared" si="196"/>
        <v>0</v>
      </c>
      <c r="BA1159" s="502">
        <f t="shared" si="197"/>
        <v>0</v>
      </c>
      <c r="BB1159" s="503">
        <f t="shared" si="186"/>
        <v>0</v>
      </c>
      <c r="BC1159" s="500">
        <f t="shared" si="198"/>
        <v>0</v>
      </c>
      <c r="BD1159" s="501">
        <f t="shared" si="199"/>
        <v>0</v>
      </c>
      <c r="BE1159" s="502">
        <f t="shared" si="187"/>
        <v>0</v>
      </c>
      <c r="BF1159" s="503">
        <f t="shared" si="188"/>
        <v>0</v>
      </c>
      <c r="BG1159" s="500">
        <f t="shared" si="189"/>
        <v>0</v>
      </c>
      <c r="BH1159" s="501">
        <f t="shared" si="190"/>
        <v>0</v>
      </c>
      <c r="BI1159" s="502">
        <f t="shared" si="191"/>
        <v>0</v>
      </c>
      <c r="BJ1159" s="503">
        <f t="shared" si="192"/>
        <v>0</v>
      </c>
      <c r="BK1159" s="293">
        <f t="shared" si="193"/>
        <v>0</v>
      </c>
      <c r="BL1159" s="504" t="str">
        <f>IF(BK1159=0,"",
IF(SUM($BK$1156:BK1159)=1,BM1159,
IF($BK$1277&gt;SUM($BK$1156:BK1159),_xlfn.CONCAT(", ",BM1159),
IF($BK$1277=SUM($BK$1156:BK1159),_xlfn.CONCAT(" y ",BM1159)))))</f>
        <v/>
      </c>
      <c r="BM1159" s="505" t="s">
        <v>5122</v>
      </c>
      <c r="BN1159" s="290">
        <f t="shared" si="200"/>
        <v>0</v>
      </c>
      <c r="BO1159" s="293">
        <f t="shared" si="194"/>
        <v>0</v>
      </c>
      <c r="BP1159" s="294" t="str">
        <f>IF(BO1159=0,"",
IF(SUM($BO$1156:BO1159)=1,BQ1159,
IF($BO$1277&gt;SUM($BO$1156:BO1159),_xlfn.CONCAT(", ",BQ1159),
IF($BO$1277=SUM($BO$1156:BO1159),_xlfn.CONCAT(" y ",BQ1159)))))</f>
        <v/>
      </c>
      <c r="BQ1159" s="89" t="s">
        <v>5122</v>
      </c>
    </row>
    <row r="1160" spans="1:69" ht="15" customHeight="1">
      <c r="A1160" s="64"/>
      <c r="B1160" s="11"/>
      <c r="C1160" s="58" t="s">
        <v>5049</v>
      </c>
      <c r="D1160" s="1122" t="str">
        <f>IF(CNGE_2025_M1_Secc5_Sub1!$D34="","",CNGE_2025_M1_Secc5_Sub1!$D34)</f>
        <v/>
      </c>
      <c r="E1160" s="889"/>
      <c r="F1160" s="889"/>
      <c r="G1160" s="889"/>
      <c r="H1160" s="889"/>
      <c r="I1160" s="889"/>
      <c r="J1160" s="889"/>
      <c r="K1160" s="889"/>
      <c r="L1160" s="889"/>
      <c r="M1160" s="889"/>
      <c r="N1160" s="889"/>
      <c r="O1160" s="889"/>
      <c r="P1160" s="889"/>
      <c r="Q1160" s="889"/>
      <c r="R1160" s="890"/>
      <c r="S1160" s="813"/>
      <c r="T1160" s="813"/>
      <c r="U1160" s="813"/>
      <c r="V1160" s="813"/>
      <c r="W1160" s="813"/>
      <c r="X1160" s="813"/>
      <c r="Y1160" s="813"/>
      <c r="Z1160" s="813"/>
      <c r="AA1160" s="813"/>
      <c r="AB1160" s="813"/>
      <c r="AC1160" s="813"/>
      <c r="AD1160" s="813"/>
      <c r="AI1160">
        <f t="shared" si="170"/>
        <v>0</v>
      </c>
      <c r="AJ1160">
        <f t="shared" si="171"/>
        <v>0</v>
      </c>
      <c r="AK1160">
        <f t="shared" si="172"/>
        <v>0</v>
      </c>
      <c r="AL1160">
        <f t="shared" si="173"/>
        <v>0</v>
      </c>
      <c r="AM1160">
        <f t="shared" si="174"/>
        <v>0</v>
      </c>
      <c r="AN1160">
        <f t="shared" si="175"/>
        <v>0</v>
      </c>
      <c r="AO1160">
        <f t="shared" si="176"/>
        <v>0</v>
      </c>
      <c r="AP1160">
        <f t="shared" si="177"/>
        <v>0</v>
      </c>
      <c r="AQ1160">
        <f t="shared" si="178"/>
        <v>0</v>
      </c>
      <c r="AR1160">
        <f t="shared" si="179"/>
        <v>0</v>
      </c>
      <c r="AS1160">
        <f t="shared" si="180"/>
        <v>0</v>
      </c>
      <c r="AT1160">
        <f t="shared" si="181"/>
        <v>0</v>
      </c>
      <c r="AU1160">
        <f t="shared" si="182"/>
        <v>0</v>
      </c>
      <c r="AV1160">
        <f t="shared" si="183"/>
        <v>0</v>
      </c>
      <c r="AW1160">
        <f t="shared" si="184"/>
        <v>0</v>
      </c>
      <c r="AX1160">
        <f t="shared" si="185"/>
        <v>0</v>
      </c>
      <c r="AY1160" s="500">
        <f t="shared" si="195"/>
        <v>0</v>
      </c>
      <c r="AZ1160" s="501">
        <f t="shared" si="196"/>
        <v>0</v>
      </c>
      <c r="BA1160" s="502">
        <f t="shared" si="197"/>
        <v>0</v>
      </c>
      <c r="BB1160" s="503">
        <f t="shared" si="186"/>
        <v>0</v>
      </c>
      <c r="BC1160" s="500">
        <f t="shared" si="198"/>
        <v>0</v>
      </c>
      <c r="BD1160" s="501">
        <f t="shared" si="199"/>
        <v>0</v>
      </c>
      <c r="BE1160" s="502">
        <f t="shared" si="187"/>
        <v>0</v>
      </c>
      <c r="BF1160" s="503">
        <f t="shared" si="188"/>
        <v>0</v>
      </c>
      <c r="BG1160" s="500">
        <f t="shared" si="189"/>
        <v>0</v>
      </c>
      <c r="BH1160" s="501">
        <f t="shared" si="190"/>
        <v>0</v>
      </c>
      <c r="BI1160" s="502">
        <f t="shared" si="191"/>
        <v>0</v>
      </c>
      <c r="BJ1160" s="503">
        <f t="shared" si="192"/>
        <v>0</v>
      </c>
      <c r="BK1160" s="293">
        <f t="shared" si="193"/>
        <v>0</v>
      </c>
      <c r="BL1160" s="504" t="str">
        <f>IF(BK1160=0,"",
IF(SUM($BK$1156:BK1160)=1,BM1160,
IF($BK$1277&gt;SUM($BK$1156:BK1160),_xlfn.CONCAT(", ",BM1160),
IF($BK$1277=SUM($BK$1156:BK1160),_xlfn.CONCAT(" y ",BM1160)))))</f>
        <v/>
      </c>
      <c r="BM1160" s="505" t="s">
        <v>5123</v>
      </c>
      <c r="BN1160" s="290">
        <f t="shared" si="200"/>
        <v>0</v>
      </c>
      <c r="BO1160" s="293">
        <f t="shared" si="194"/>
        <v>0</v>
      </c>
      <c r="BP1160" s="294" t="str">
        <f>IF(BO1160=0,"",
IF(SUM($BO$1156:BO1160)=1,BQ1160,
IF($BO$1277&gt;SUM($BO$1156:BO1160),_xlfn.CONCAT(", ",BQ1160),
IF($BO$1277=SUM($BO$1156:BO1160),_xlfn.CONCAT(" y ",BQ1160)))))</f>
        <v/>
      </c>
      <c r="BQ1160" s="89" t="s">
        <v>5123</v>
      </c>
    </row>
    <row r="1161" spans="1:69" ht="15" customHeight="1">
      <c r="A1161" s="64"/>
      <c r="B1161" s="11"/>
      <c r="C1161" s="58" t="s">
        <v>5051</v>
      </c>
      <c r="D1161" s="1122" t="str">
        <f>IF(CNGE_2025_M1_Secc5_Sub1!$D35="","",CNGE_2025_M1_Secc5_Sub1!$D35)</f>
        <v/>
      </c>
      <c r="E1161" s="889"/>
      <c r="F1161" s="889"/>
      <c r="G1161" s="889"/>
      <c r="H1161" s="889"/>
      <c r="I1161" s="889"/>
      <c r="J1161" s="889"/>
      <c r="K1161" s="889"/>
      <c r="L1161" s="889"/>
      <c r="M1161" s="889"/>
      <c r="N1161" s="889"/>
      <c r="O1161" s="889"/>
      <c r="P1161" s="889"/>
      <c r="Q1161" s="889"/>
      <c r="R1161" s="890"/>
      <c r="S1161" s="813"/>
      <c r="T1161" s="813"/>
      <c r="U1161" s="813"/>
      <c r="V1161" s="813"/>
      <c r="W1161" s="813"/>
      <c r="X1161" s="813"/>
      <c r="Y1161" s="813"/>
      <c r="Z1161" s="813"/>
      <c r="AA1161" s="813"/>
      <c r="AB1161" s="813"/>
      <c r="AC1161" s="813"/>
      <c r="AD1161" s="813"/>
      <c r="AI1161">
        <f t="shared" si="170"/>
        <v>0</v>
      </c>
      <c r="AJ1161">
        <f t="shared" si="171"/>
        <v>0</v>
      </c>
      <c r="AK1161">
        <f t="shared" si="172"/>
        <v>0</v>
      </c>
      <c r="AL1161">
        <f t="shared" si="173"/>
        <v>0</v>
      </c>
      <c r="AM1161">
        <f t="shared" si="174"/>
        <v>0</v>
      </c>
      <c r="AN1161">
        <f t="shared" si="175"/>
        <v>0</v>
      </c>
      <c r="AO1161">
        <f t="shared" si="176"/>
        <v>0</v>
      </c>
      <c r="AP1161">
        <f t="shared" si="177"/>
        <v>0</v>
      </c>
      <c r="AQ1161">
        <f t="shared" si="178"/>
        <v>0</v>
      </c>
      <c r="AR1161">
        <f t="shared" si="179"/>
        <v>0</v>
      </c>
      <c r="AS1161">
        <f t="shared" si="180"/>
        <v>0</v>
      </c>
      <c r="AT1161">
        <f t="shared" si="181"/>
        <v>0</v>
      </c>
      <c r="AU1161">
        <f t="shared" si="182"/>
        <v>0</v>
      </c>
      <c r="AV1161">
        <f t="shared" si="183"/>
        <v>0</v>
      </c>
      <c r="AW1161">
        <f t="shared" si="184"/>
        <v>0</v>
      </c>
      <c r="AX1161">
        <f t="shared" si="185"/>
        <v>0</v>
      </c>
      <c r="AY1161" s="500">
        <f t="shared" si="195"/>
        <v>0</v>
      </c>
      <c r="AZ1161" s="501">
        <f t="shared" si="196"/>
        <v>0</v>
      </c>
      <c r="BA1161" s="502">
        <f t="shared" si="197"/>
        <v>0</v>
      </c>
      <c r="BB1161" s="503">
        <f t="shared" si="186"/>
        <v>0</v>
      </c>
      <c r="BC1161" s="500">
        <f t="shared" si="198"/>
        <v>0</v>
      </c>
      <c r="BD1161" s="501">
        <f t="shared" si="199"/>
        <v>0</v>
      </c>
      <c r="BE1161" s="502">
        <f t="shared" si="187"/>
        <v>0</v>
      </c>
      <c r="BF1161" s="503">
        <f t="shared" si="188"/>
        <v>0</v>
      </c>
      <c r="BG1161" s="500">
        <f t="shared" si="189"/>
        <v>0</v>
      </c>
      <c r="BH1161" s="501">
        <f t="shared" si="190"/>
        <v>0</v>
      </c>
      <c r="BI1161" s="502">
        <f t="shared" si="191"/>
        <v>0</v>
      </c>
      <c r="BJ1161" s="503">
        <f t="shared" si="192"/>
        <v>0</v>
      </c>
      <c r="BK1161" s="293">
        <f t="shared" si="193"/>
        <v>0</v>
      </c>
      <c r="BL1161" s="504" t="str">
        <f>IF(BK1161=0,"",
IF(SUM($BK$1156:BK1161)=1,BM1161,
IF($BK$1277&gt;SUM($BK$1156:BK1161),_xlfn.CONCAT(", ",BM1161),
IF($BK$1277=SUM($BK$1156:BK1161),_xlfn.CONCAT(" y ",BM1161)))))</f>
        <v/>
      </c>
      <c r="BM1161" s="505" t="s">
        <v>5124</v>
      </c>
      <c r="BN1161" s="290">
        <f t="shared" si="200"/>
        <v>0</v>
      </c>
      <c r="BO1161" s="293">
        <f t="shared" si="194"/>
        <v>0</v>
      </c>
      <c r="BP1161" s="294" t="str">
        <f>IF(BO1161=0,"",
IF(SUM($BO$1156:BO1161)=1,BQ1161,
IF($BO$1277&gt;SUM($BO$1156:BO1161),_xlfn.CONCAT(", ",BQ1161),
IF($BO$1277=SUM($BO$1156:BO1161),_xlfn.CONCAT(" y ",BQ1161)))))</f>
        <v/>
      </c>
      <c r="BQ1161" s="89" t="s">
        <v>5124</v>
      </c>
    </row>
    <row r="1162" spans="1:69" ht="15" customHeight="1">
      <c r="A1162" s="64"/>
      <c r="B1162" s="11"/>
      <c r="C1162" s="58" t="s">
        <v>5053</v>
      </c>
      <c r="D1162" s="1122" t="str">
        <f>IF(CNGE_2025_M1_Secc5_Sub1!$D36="","",CNGE_2025_M1_Secc5_Sub1!$D36)</f>
        <v/>
      </c>
      <c r="E1162" s="889"/>
      <c r="F1162" s="889"/>
      <c r="G1162" s="889"/>
      <c r="H1162" s="889"/>
      <c r="I1162" s="889"/>
      <c r="J1162" s="889"/>
      <c r="K1162" s="889"/>
      <c r="L1162" s="889"/>
      <c r="M1162" s="889"/>
      <c r="N1162" s="889"/>
      <c r="O1162" s="889"/>
      <c r="P1162" s="889"/>
      <c r="Q1162" s="889"/>
      <c r="R1162" s="890"/>
      <c r="S1162" s="813"/>
      <c r="T1162" s="813"/>
      <c r="U1162" s="813"/>
      <c r="V1162" s="813"/>
      <c r="W1162" s="813"/>
      <c r="X1162" s="813"/>
      <c r="Y1162" s="813"/>
      <c r="Z1162" s="813"/>
      <c r="AA1162" s="813"/>
      <c r="AB1162" s="813"/>
      <c r="AC1162" s="813"/>
      <c r="AD1162" s="813"/>
      <c r="AI1162">
        <f t="shared" si="170"/>
        <v>0</v>
      </c>
      <c r="AJ1162">
        <f t="shared" si="171"/>
        <v>0</v>
      </c>
      <c r="AK1162">
        <f t="shared" si="172"/>
        <v>0</v>
      </c>
      <c r="AL1162">
        <f t="shared" si="173"/>
        <v>0</v>
      </c>
      <c r="AM1162">
        <f t="shared" si="174"/>
        <v>0</v>
      </c>
      <c r="AN1162">
        <f t="shared" si="175"/>
        <v>0</v>
      </c>
      <c r="AO1162">
        <f t="shared" si="176"/>
        <v>0</v>
      </c>
      <c r="AP1162">
        <f t="shared" si="177"/>
        <v>0</v>
      </c>
      <c r="AQ1162">
        <f t="shared" si="178"/>
        <v>0</v>
      </c>
      <c r="AR1162">
        <f t="shared" si="179"/>
        <v>0</v>
      </c>
      <c r="AS1162">
        <f t="shared" si="180"/>
        <v>0</v>
      </c>
      <c r="AT1162">
        <f t="shared" si="181"/>
        <v>0</v>
      </c>
      <c r="AU1162">
        <f t="shared" si="182"/>
        <v>0</v>
      </c>
      <c r="AV1162">
        <f t="shared" si="183"/>
        <v>0</v>
      </c>
      <c r="AW1162">
        <f t="shared" si="184"/>
        <v>0</v>
      </c>
      <c r="AX1162">
        <f t="shared" si="185"/>
        <v>0</v>
      </c>
      <c r="AY1162" s="500">
        <f t="shared" si="195"/>
        <v>0</v>
      </c>
      <c r="AZ1162" s="501">
        <f t="shared" si="196"/>
        <v>0</v>
      </c>
      <c r="BA1162" s="502">
        <f t="shared" si="197"/>
        <v>0</v>
      </c>
      <c r="BB1162" s="503">
        <f t="shared" si="186"/>
        <v>0</v>
      </c>
      <c r="BC1162" s="500">
        <f t="shared" si="198"/>
        <v>0</v>
      </c>
      <c r="BD1162" s="501">
        <f t="shared" si="199"/>
        <v>0</v>
      </c>
      <c r="BE1162" s="502">
        <f t="shared" si="187"/>
        <v>0</v>
      </c>
      <c r="BF1162" s="503">
        <f t="shared" si="188"/>
        <v>0</v>
      </c>
      <c r="BG1162" s="500">
        <f t="shared" si="189"/>
        <v>0</v>
      </c>
      <c r="BH1162" s="501">
        <f t="shared" si="190"/>
        <v>0</v>
      </c>
      <c r="BI1162" s="502">
        <f t="shared" si="191"/>
        <v>0</v>
      </c>
      <c r="BJ1162" s="503">
        <f t="shared" si="192"/>
        <v>0</v>
      </c>
      <c r="BK1162" s="293">
        <f t="shared" si="193"/>
        <v>0</v>
      </c>
      <c r="BL1162" s="504" t="str">
        <f>IF(BK1162=0,"",
IF(SUM($BK$1156:BK1162)=1,BM1162,
IF($BK$1277&gt;SUM($BK$1156:BK1162),_xlfn.CONCAT(", ",BM1162),
IF($BK$1277=SUM($BK$1156:BK1162),_xlfn.CONCAT(" y ",BM1162)))))</f>
        <v/>
      </c>
      <c r="BM1162" s="505" t="s">
        <v>5125</v>
      </c>
      <c r="BN1162" s="290">
        <f t="shared" si="200"/>
        <v>0</v>
      </c>
      <c r="BO1162" s="293">
        <f t="shared" si="194"/>
        <v>0</v>
      </c>
      <c r="BP1162" s="294" t="str">
        <f>IF(BO1162=0,"",
IF(SUM($BO$1156:BO1162)=1,BQ1162,
IF($BO$1277&gt;SUM($BO$1156:BO1162),_xlfn.CONCAT(", ",BQ1162),
IF($BO$1277=SUM($BO$1156:BO1162),_xlfn.CONCAT(" y ",BQ1162)))))</f>
        <v/>
      </c>
      <c r="BQ1162" s="89" t="s">
        <v>5125</v>
      </c>
    </row>
    <row r="1163" spans="1:69" ht="15" customHeight="1">
      <c r="A1163" s="64"/>
      <c r="B1163" s="11"/>
      <c r="C1163" s="58" t="s">
        <v>5055</v>
      </c>
      <c r="D1163" s="1122" t="str">
        <f>IF(CNGE_2025_M1_Secc5_Sub1!$D37="","",CNGE_2025_M1_Secc5_Sub1!$D37)</f>
        <v/>
      </c>
      <c r="E1163" s="889"/>
      <c r="F1163" s="889"/>
      <c r="G1163" s="889"/>
      <c r="H1163" s="889"/>
      <c r="I1163" s="889"/>
      <c r="J1163" s="889"/>
      <c r="K1163" s="889"/>
      <c r="L1163" s="889"/>
      <c r="M1163" s="889"/>
      <c r="N1163" s="889"/>
      <c r="O1163" s="889"/>
      <c r="P1163" s="889"/>
      <c r="Q1163" s="889"/>
      <c r="R1163" s="890"/>
      <c r="S1163" s="813"/>
      <c r="T1163" s="813"/>
      <c r="U1163" s="813"/>
      <c r="V1163" s="813"/>
      <c r="W1163" s="813"/>
      <c r="X1163" s="813"/>
      <c r="Y1163" s="813"/>
      <c r="Z1163" s="813"/>
      <c r="AA1163" s="813"/>
      <c r="AB1163" s="813"/>
      <c r="AC1163" s="813"/>
      <c r="AD1163" s="813"/>
      <c r="AI1163">
        <f t="shared" si="170"/>
        <v>0</v>
      </c>
      <c r="AJ1163">
        <f t="shared" si="171"/>
        <v>0</v>
      </c>
      <c r="AK1163">
        <f t="shared" si="172"/>
        <v>0</v>
      </c>
      <c r="AL1163">
        <f t="shared" si="173"/>
        <v>0</v>
      </c>
      <c r="AM1163">
        <f t="shared" si="174"/>
        <v>0</v>
      </c>
      <c r="AN1163">
        <f t="shared" si="175"/>
        <v>0</v>
      </c>
      <c r="AO1163">
        <f t="shared" si="176"/>
        <v>0</v>
      </c>
      <c r="AP1163">
        <f t="shared" si="177"/>
        <v>0</v>
      </c>
      <c r="AQ1163">
        <f t="shared" si="178"/>
        <v>0</v>
      </c>
      <c r="AR1163">
        <f t="shared" si="179"/>
        <v>0</v>
      </c>
      <c r="AS1163">
        <f t="shared" si="180"/>
        <v>0</v>
      </c>
      <c r="AT1163">
        <f t="shared" si="181"/>
        <v>0</v>
      </c>
      <c r="AU1163">
        <f t="shared" si="182"/>
        <v>0</v>
      </c>
      <c r="AV1163">
        <f t="shared" si="183"/>
        <v>0</v>
      </c>
      <c r="AW1163">
        <f t="shared" si="184"/>
        <v>0</v>
      </c>
      <c r="AX1163">
        <f t="shared" si="185"/>
        <v>0</v>
      </c>
      <c r="AY1163" s="500">
        <f t="shared" si="195"/>
        <v>0</v>
      </c>
      <c r="AZ1163" s="501">
        <f t="shared" si="196"/>
        <v>0</v>
      </c>
      <c r="BA1163" s="502">
        <f t="shared" si="197"/>
        <v>0</v>
      </c>
      <c r="BB1163" s="503">
        <f t="shared" si="186"/>
        <v>0</v>
      </c>
      <c r="BC1163" s="500">
        <f t="shared" si="198"/>
        <v>0</v>
      </c>
      <c r="BD1163" s="501">
        <f t="shared" si="199"/>
        <v>0</v>
      </c>
      <c r="BE1163" s="502">
        <f t="shared" si="187"/>
        <v>0</v>
      </c>
      <c r="BF1163" s="503">
        <f t="shared" si="188"/>
        <v>0</v>
      </c>
      <c r="BG1163" s="500">
        <f t="shared" si="189"/>
        <v>0</v>
      </c>
      <c r="BH1163" s="501">
        <f t="shared" si="190"/>
        <v>0</v>
      </c>
      <c r="BI1163" s="502">
        <f t="shared" si="191"/>
        <v>0</v>
      </c>
      <c r="BJ1163" s="503">
        <f t="shared" si="192"/>
        <v>0</v>
      </c>
      <c r="BK1163" s="293">
        <f t="shared" si="193"/>
        <v>0</v>
      </c>
      <c r="BL1163" s="504" t="str">
        <f>IF(BK1163=0,"",
IF(SUM($BK$1156:BK1163)=1,BM1163,
IF($BK$1277&gt;SUM($BK$1156:BK1163),_xlfn.CONCAT(", ",BM1163),
IF($BK$1277=SUM($BK$1156:BK1163),_xlfn.CONCAT(" y ",BM1163)))))</f>
        <v/>
      </c>
      <c r="BM1163" s="505" t="s">
        <v>5126</v>
      </c>
      <c r="BN1163" s="290">
        <f t="shared" si="200"/>
        <v>0</v>
      </c>
      <c r="BO1163" s="293">
        <f t="shared" si="194"/>
        <v>0</v>
      </c>
      <c r="BP1163" s="294" t="str">
        <f>IF(BO1163=0,"",
IF(SUM($BO$1156:BO1163)=1,BQ1163,
IF($BO$1277&gt;SUM($BO$1156:BO1163),_xlfn.CONCAT(", ",BQ1163),
IF($BO$1277=SUM($BO$1156:BO1163),_xlfn.CONCAT(" y ",BQ1163)))))</f>
        <v/>
      </c>
      <c r="BQ1163" s="89" t="s">
        <v>5126</v>
      </c>
    </row>
    <row r="1164" spans="1:69" ht="15" customHeight="1">
      <c r="A1164" s="64"/>
      <c r="B1164" s="11"/>
      <c r="C1164" s="58" t="s">
        <v>5057</v>
      </c>
      <c r="D1164" s="1122" t="str">
        <f>IF(CNGE_2025_M1_Secc5_Sub1!$D38="","",CNGE_2025_M1_Secc5_Sub1!$D38)</f>
        <v/>
      </c>
      <c r="E1164" s="889"/>
      <c r="F1164" s="889"/>
      <c r="G1164" s="889"/>
      <c r="H1164" s="889"/>
      <c r="I1164" s="889"/>
      <c r="J1164" s="889"/>
      <c r="K1164" s="889"/>
      <c r="L1164" s="889"/>
      <c r="M1164" s="889"/>
      <c r="N1164" s="889"/>
      <c r="O1164" s="889"/>
      <c r="P1164" s="889"/>
      <c r="Q1164" s="889"/>
      <c r="R1164" s="890"/>
      <c r="S1164" s="813"/>
      <c r="T1164" s="813"/>
      <c r="U1164" s="813"/>
      <c r="V1164" s="813"/>
      <c r="W1164" s="813"/>
      <c r="X1164" s="813"/>
      <c r="Y1164" s="813"/>
      <c r="Z1164" s="813"/>
      <c r="AA1164" s="813"/>
      <c r="AB1164" s="813"/>
      <c r="AC1164" s="813"/>
      <c r="AD1164" s="813"/>
      <c r="AI1164">
        <f t="shared" si="170"/>
        <v>0</v>
      </c>
      <c r="AJ1164">
        <f t="shared" si="171"/>
        <v>0</v>
      </c>
      <c r="AK1164">
        <f t="shared" si="172"/>
        <v>0</v>
      </c>
      <c r="AL1164">
        <f t="shared" si="173"/>
        <v>0</v>
      </c>
      <c r="AM1164">
        <f t="shared" si="174"/>
        <v>0</v>
      </c>
      <c r="AN1164">
        <f t="shared" si="175"/>
        <v>0</v>
      </c>
      <c r="AO1164">
        <f t="shared" si="176"/>
        <v>0</v>
      </c>
      <c r="AP1164">
        <f t="shared" si="177"/>
        <v>0</v>
      </c>
      <c r="AQ1164">
        <f t="shared" si="178"/>
        <v>0</v>
      </c>
      <c r="AR1164">
        <f t="shared" si="179"/>
        <v>0</v>
      </c>
      <c r="AS1164">
        <f t="shared" si="180"/>
        <v>0</v>
      </c>
      <c r="AT1164">
        <f t="shared" si="181"/>
        <v>0</v>
      </c>
      <c r="AU1164">
        <f t="shared" si="182"/>
        <v>0</v>
      </c>
      <c r="AV1164">
        <f t="shared" si="183"/>
        <v>0</v>
      </c>
      <c r="AW1164">
        <f t="shared" si="184"/>
        <v>0</v>
      </c>
      <c r="AX1164">
        <f t="shared" si="185"/>
        <v>0</v>
      </c>
      <c r="AY1164" s="500">
        <f t="shared" si="195"/>
        <v>0</v>
      </c>
      <c r="AZ1164" s="501">
        <f t="shared" si="196"/>
        <v>0</v>
      </c>
      <c r="BA1164" s="502">
        <f t="shared" si="197"/>
        <v>0</v>
      </c>
      <c r="BB1164" s="503">
        <f t="shared" si="186"/>
        <v>0</v>
      </c>
      <c r="BC1164" s="500">
        <f t="shared" si="198"/>
        <v>0</v>
      </c>
      <c r="BD1164" s="501">
        <f t="shared" si="199"/>
        <v>0</v>
      </c>
      <c r="BE1164" s="502">
        <f t="shared" si="187"/>
        <v>0</v>
      </c>
      <c r="BF1164" s="503">
        <f t="shared" si="188"/>
        <v>0</v>
      </c>
      <c r="BG1164" s="500">
        <f t="shared" si="189"/>
        <v>0</v>
      </c>
      <c r="BH1164" s="501">
        <f t="shared" si="190"/>
        <v>0</v>
      </c>
      <c r="BI1164" s="502">
        <f t="shared" si="191"/>
        <v>0</v>
      </c>
      <c r="BJ1164" s="503">
        <f t="shared" si="192"/>
        <v>0</v>
      </c>
      <c r="BK1164" s="293">
        <f t="shared" si="193"/>
        <v>0</v>
      </c>
      <c r="BL1164" s="504" t="str">
        <f>IF(BK1164=0,"",
IF(SUM($BK$1156:BK1164)=1,BM1164,
IF($BK$1277&gt;SUM($BK$1156:BK1164),_xlfn.CONCAT(", ",BM1164),
IF($BK$1277=SUM($BK$1156:BK1164),_xlfn.CONCAT(" y ",BM1164)))))</f>
        <v/>
      </c>
      <c r="BM1164" s="505" t="s">
        <v>5127</v>
      </c>
      <c r="BN1164" s="290">
        <f t="shared" si="200"/>
        <v>0</v>
      </c>
      <c r="BO1164" s="293">
        <f t="shared" si="194"/>
        <v>0</v>
      </c>
      <c r="BP1164" s="294" t="str">
        <f>IF(BO1164=0,"",
IF(SUM($BO$1156:BO1164)=1,BQ1164,
IF($BO$1277&gt;SUM($BO$1156:BO1164),_xlfn.CONCAT(", ",BQ1164),
IF($BO$1277=SUM($BO$1156:BO1164),_xlfn.CONCAT(" y ",BQ1164)))))</f>
        <v/>
      </c>
      <c r="BQ1164" s="89" t="s">
        <v>5127</v>
      </c>
    </row>
    <row r="1165" spans="1:69" ht="15" customHeight="1">
      <c r="A1165" s="64"/>
      <c r="B1165" s="11"/>
      <c r="C1165" s="58" t="s">
        <v>5059</v>
      </c>
      <c r="D1165" s="1122" t="str">
        <f>IF(CNGE_2025_M1_Secc5_Sub1!$D39="","",CNGE_2025_M1_Secc5_Sub1!$D39)</f>
        <v/>
      </c>
      <c r="E1165" s="889"/>
      <c r="F1165" s="889"/>
      <c r="G1165" s="889"/>
      <c r="H1165" s="889"/>
      <c r="I1165" s="889"/>
      <c r="J1165" s="889"/>
      <c r="K1165" s="889"/>
      <c r="L1165" s="889"/>
      <c r="M1165" s="889"/>
      <c r="N1165" s="889"/>
      <c r="O1165" s="889"/>
      <c r="P1165" s="889"/>
      <c r="Q1165" s="889"/>
      <c r="R1165" s="890"/>
      <c r="S1165" s="813"/>
      <c r="T1165" s="813"/>
      <c r="U1165" s="813"/>
      <c r="V1165" s="813"/>
      <c r="W1165" s="813"/>
      <c r="X1165" s="813"/>
      <c r="Y1165" s="813"/>
      <c r="Z1165" s="813"/>
      <c r="AA1165" s="813"/>
      <c r="AB1165" s="813"/>
      <c r="AC1165" s="813"/>
      <c r="AD1165" s="813"/>
      <c r="AI1165">
        <f t="shared" si="170"/>
        <v>0</v>
      </c>
      <c r="AJ1165">
        <f t="shared" si="171"/>
        <v>0</v>
      </c>
      <c r="AK1165">
        <f t="shared" si="172"/>
        <v>0</v>
      </c>
      <c r="AL1165">
        <f t="shared" si="173"/>
        <v>0</v>
      </c>
      <c r="AM1165">
        <f t="shared" si="174"/>
        <v>0</v>
      </c>
      <c r="AN1165">
        <f t="shared" si="175"/>
        <v>0</v>
      </c>
      <c r="AO1165">
        <f t="shared" si="176"/>
        <v>0</v>
      </c>
      <c r="AP1165">
        <f t="shared" si="177"/>
        <v>0</v>
      </c>
      <c r="AQ1165">
        <f t="shared" si="178"/>
        <v>0</v>
      </c>
      <c r="AR1165">
        <f t="shared" si="179"/>
        <v>0</v>
      </c>
      <c r="AS1165">
        <f t="shared" si="180"/>
        <v>0</v>
      </c>
      <c r="AT1165">
        <f t="shared" si="181"/>
        <v>0</v>
      </c>
      <c r="AU1165">
        <f t="shared" si="182"/>
        <v>0</v>
      </c>
      <c r="AV1165">
        <f t="shared" si="183"/>
        <v>0</v>
      </c>
      <c r="AW1165">
        <f t="shared" si="184"/>
        <v>0</v>
      </c>
      <c r="AX1165">
        <f t="shared" si="185"/>
        <v>0</v>
      </c>
      <c r="AY1165" s="500">
        <f t="shared" si="195"/>
        <v>0</v>
      </c>
      <c r="AZ1165" s="501">
        <f t="shared" si="196"/>
        <v>0</v>
      </c>
      <c r="BA1165" s="502">
        <f t="shared" si="197"/>
        <v>0</v>
      </c>
      <c r="BB1165" s="503">
        <f t="shared" si="186"/>
        <v>0</v>
      </c>
      <c r="BC1165" s="500">
        <f t="shared" si="198"/>
        <v>0</v>
      </c>
      <c r="BD1165" s="501">
        <f t="shared" si="199"/>
        <v>0</v>
      </c>
      <c r="BE1165" s="502">
        <f t="shared" si="187"/>
        <v>0</v>
      </c>
      <c r="BF1165" s="503">
        <f t="shared" si="188"/>
        <v>0</v>
      </c>
      <c r="BG1165" s="500">
        <f t="shared" si="189"/>
        <v>0</v>
      </c>
      <c r="BH1165" s="501">
        <f t="shared" si="190"/>
        <v>0</v>
      </c>
      <c r="BI1165" s="502">
        <f t="shared" si="191"/>
        <v>0</v>
      </c>
      <c r="BJ1165" s="503">
        <f t="shared" si="192"/>
        <v>0</v>
      </c>
      <c r="BK1165" s="293">
        <f t="shared" si="193"/>
        <v>0</v>
      </c>
      <c r="BL1165" s="504" t="str">
        <f>IF(BK1165=0,"",
IF(SUM($BK$1156:BK1165)=1,BM1165,
IF($BK$1277&gt;SUM($BK$1156:BK1165),_xlfn.CONCAT(", ",BM1165),
IF($BK$1277=SUM($BK$1156:BK1165),_xlfn.CONCAT(" y ",BM1165)))))</f>
        <v/>
      </c>
      <c r="BM1165" s="505" t="s">
        <v>5128</v>
      </c>
      <c r="BN1165" s="290">
        <f t="shared" si="200"/>
        <v>0</v>
      </c>
      <c r="BO1165" s="293">
        <f t="shared" si="194"/>
        <v>0</v>
      </c>
      <c r="BP1165" s="294" t="str">
        <f>IF(BO1165=0,"",
IF(SUM($BO$1156:BO1165)=1,BQ1165,
IF($BO$1277&gt;SUM($BO$1156:BO1165),_xlfn.CONCAT(", ",BQ1165),
IF($BO$1277=SUM($BO$1156:BO1165),_xlfn.CONCAT(" y ",BQ1165)))))</f>
        <v/>
      </c>
      <c r="BQ1165" s="89" t="s">
        <v>5128</v>
      </c>
    </row>
    <row r="1166" spans="1:69" ht="15" customHeight="1">
      <c r="A1166" s="64"/>
      <c r="B1166" s="11"/>
      <c r="C1166" s="58" t="s">
        <v>5060</v>
      </c>
      <c r="D1166" s="1122" t="str">
        <f>IF(CNGE_2025_M1_Secc5_Sub1!$D40="","",CNGE_2025_M1_Secc5_Sub1!$D40)</f>
        <v/>
      </c>
      <c r="E1166" s="889"/>
      <c r="F1166" s="889"/>
      <c r="G1166" s="889"/>
      <c r="H1166" s="889"/>
      <c r="I1166" s="889"/>
      <c r="J1166" s="889"/>
      <c r="K1166" s="889"/>
      <c r="L1166" s="889"/>
      <c r="M1166" s="889"/>
      <c r="N1166" s="889"/>
      <c r="O1166" s="889"/>
      <c r="P1166" s="889"/>
      <c r="Q1166" s="889"/>
      <c r="R1166" s="890"/>
      <c r="S1166" s="813"/>
      <c r="T1166" s="813"/>
      <c r="U1166" s="813"/>
      <c r="V1166" s="813"/>
      <c r="W1166" s="813"/>
      <c r="X1166" s="813"/>
      <c r="Y1166" s="813"/>
      <c r="Z1166" s="813"/>
      <c r="AA1166" s="813"/>
      <c r="AB1166" s="813"/>
      <c r="AC1166" s="813"/>
      <c r="AD1166" s="813"/>
      <c r="AI1166">
        <f t="shared" si="170"/>
        <v>0</v>
      </c>
      <c r="AJ1166">
        <f t="shared" si="171"/>
        <v>0</v>
      </c>
      <c r="AK1166">
        <f t="shared" si="172"/>
        <v>0</v>
      </c>
      <c r="AL1166">
        <f t="shared" si="173"/>
        <v>0</v>
      </c>
      <c r="AM1166">
        <f t="shared" si="174"/>
        <v>0</v>
      </c>
      <c r="AN1166">
        <f t="shared" si="175"/>
        <v>0</v>
      </c>
      <c r="AO1166">
        <f t="shared" si="176"/>
        <v>0</v>
      </c>
      <c r="AP1166">
        <f t="shared" si="177"/>
        <v>0</v>
      </c>
      <c r="AQ1166">
        <f t="shared" si="178"/>
        <v>0</v>
      </c>
      <c r="AR1166">
        <f t="shared" si="179"/>
        <v>0</v>
      </c>
      <c r="AS1166">
        <f t="shared" si="180"/>
        <v>0</v>
      </c>
      <c r="AT1166">
        <f t="shared" si="181"/>
        <v>0</v>
      </c>
      <c r="AU1166">
        <f t="shared" si="182"/>
        <v>0</v>
      </c>
      <c r="AV1166">
        <f t="shared" si="183"/>
        <v>0</v>
      </c>
      <c r="AW1166">
        <f t="shared" si="184"/>
        <v>0</v>
      </c>
      <c r="AX1166">
        <f t="shared" si="185"/>
        <v>0</v>
      </c>
      <c r="AY1166" s="500">
        <f t="shared" si="195"/>
        <v>0</v>
      </c>
      <c r="AZ1166" s="501">
        <f t="shared" si="196"/>
        <v>0</v>
      </c>
      <c r="BA1166" s="502">
        <f t="shared" si="197"/>
        <v>0</v>
      </c>
      <c r="BB1166" s="503">
        <f t="shared" si="186"/>
        <v>0</v>
      </c>
      <c r="BC1166" s="500">
        <f t="shared" si="198"/>
        <v>0</v>
      </c>
      <c r="BD1166" s="501">
        <f t="shared" si="199"/>
        <v>0</v>
      </c>
      <c r="BE1166" s="502">
        <f t="shared" si="187"/>
        <v>0</v>
      </c>
      <c r="BF1166" s="503">
        <f t="shared" si="188"/>
        <v>0</v>
      </c>
      <c r="BG1166" s="500">
        <f t="shared" si="189"/>
        <v>0</v>
      </c>
      <c r="BH1166" s="501">
        <f t="shared" si="190"/>
        <v>0</v>
      </c>
      <c r="BI1166" s="502">
        <f t="shared" si="191"/>
        <v>0</v>
      </c>
      <c r="BJ1166" s="503">
        <f t="shared" si="192"/>
        <v>0</v>
      </c>
      <c r="BK1166" s="293">
        <f t="shared" si="193"/>
        <v>0</v>
      </c>
      <c r="BL1166" s="504" t="str">
        <f>IF(BK1166=0,"",
IF(SUM($BK$1156:BK1166)=1,BM1166,
IF($BK$1277&gt;SUM($BK$1156:BK1166),_xlfn.CONCAT(", ",BM1166),
IF($BK$1277=SUM($BK$1156:BK1166),_xlfn.CONCAT(" y ",BM1166)))))</f>
        <v/>
      </c>
      <c r="BM1166" s="505" t="s">
        <v>5129</v>
      </c>
      <c r="BN1166" s="290">
        <f t="shared" si="200"/>
        <v>0</v>
      </c>
      <c r="BO1166" s="293">
        <f t="shared" si="194"/>
        <v>0</v>
      </c>
      <c r="BP1166" s="294" t="str">
        <f>IF(BO1166=0,"",
IF(SUM($BO$1156:BO1166)=1,BQ1166,
IF($BO$1277&gt;SUM($BO$1156:BO1166),_xlfn.CONCAT(", ",BQ1166),
IF($BO$1277=SUM($BO$1156:BO1166),_xlfn.CONCAT(" y ",BQ1166)))))</f>
        <v/>
      </c>
      <c r="BQ1166" s="89" t="s">
        <v>5129</v>
      </c>
    </row>
    <row r="1167" spans="1:69" ht="15" customHeight="1">
      <c r="A1167" s="64"/>
      <c r="B1167" s="11"/>
      <c r="C1167" s="58" t="s">
        <v>5062</v>
      </c>
      <c r="D1167" s="1122" t="str">
        <f>IF(CNGE_2025_M1_Secc5_Sub1!$D41="","",CNGE_2025_M1_Secc5_Sub1!$D41)</f>
        <v/>
      </c>
      <c r="E1167" s="889"/>
      <c r="F1167" s="889"/>
      <c r="G1167" s="889"/>
      <c r="H1167" s="889"/>
      <c r="I1167" s="889"/>
      <c r="J1167" s="889"/>
      <c r="K1167" s="889"/>
      <c r="L1167" s="889"/>
      <c r="M1167" s="889"/>
      <c r="N1167" s="889"/>
      <c r="O1167" s="889"/>
      <c r="P1167" s="889"/>
      <c r="Q1167" s="889"/>
      <c r="R1167" s="890"/>
      <c r="S1167" s="813"/>
      <c r="T1167" s="813"/>
      <c r="U1167" s="813"/>
      <c r="V1167" s="813"/>
      <c r="W1167" s="813"/>
      <c r="X1167" s="813"/>
      <c r="Y1167" s="813"/>
      <c r="Z1167" s="813"/>
      <c r="AA1167" s="813"/>
      <c r="AB1167" s="813"/>
      <c r="AC1167" s="813"/>
      <c r="AD1167" s="813"/>
      <c r="AI1167">
        <f t="shared" si="170"/>
        <v>0</v>
      </c>
      <c r="AJ1167">
        <f t="shared" si="171"/>
        <v>0</v>
      </c>
      <c r="AK1167">
        <f t="shared" si="172"/>
        <v>0</v>
      </c>
      <c r="AL1167">
        <f t="shared" si="173"/>
        <v>0</v>
      </c>
      <c r="AM1167">
        <f t="shared" si="174"/>
        <v>0</v>
      </c>
      <c r="AN1167">
        <f t="shared" si="175"/>
        <v>0</v>
      </c>
      <c r="AO1167">
        <f t="shared" si="176"/>
        <v>0</v>
      </c>
      <c r="AP1167">
        <f t="shared" si="177"/>
        <v>0</v>
      </c>
      <c r="AQ1167">
        <f t="shared" si="178"/>
        <v>0</v>
      </c>
      <c r="AR1167">
        <f t="shared" si="179"/>
        <v>0</v>
      </c>
      <c r="AS1167">
        <f t="shared" si="180"/>
        <v>0</v>
      </c>
      <c r="AT1167">
        <f t="shared" si="181"/>
        <v>0</v>
      </c>
      <c r="AU1167">
        <f t="shared" si="182"/>
        <v>0</v>
      </c>
      <c r="AV1167">
        <f t="shared" si="183"/>
        <v>0</v>
      </c>
      <c r="AW1167">
        <f t="shared" si="184"/>
        <v>0</v>
      </c>
      <c r="AX1167">
        <f t="shared" si="185"/>
        <v>0</v>
      </c>
      <c r="AY1167" s="500">
        <f t="shared" si="195"/>
        <v>0</v>
      </c>
      <c r="AZ1167" s="501">
        <f t="shared" si="196"/>
        <v>0</v>
      </c>
      <c r="BA1167" s="502">
        <f t="shared" si="197"/>
        <v>0</v>
      </c>
      <c r="BB1167" s="503">
        <f t="shared" si="186"/>
        <v>0</v>
      </c>
      <c r="BC1167" s="500">
        <f t="shared" si="198"/>
        <v>0</v>
      </c>
      <c r="BD1167" s="501">
        <f t="shared" si="199"/>
        <v>0</v>
      </c>
      <c r="BE1167" s="502">
        <f t="shared" si="187"/>
        <v>0</v>
      </c>
      <c r="BF1167" s="503">
        <f t="shared" si="188"/>
        <v>0</v>
      </c>
      <c r="BG1167" s="500">
        <f t="shared" si="189"/>
        <v>0</v>
      </c>
      <c r="BH1167" s="501">
        <f t="shared" si="190"/>
        <v>0</v>
      </c>
      <c r="BI1167" s="502">
        <f t="shared" si="191"/>
        <v>0</v>
      </c>
      <c r="BJ1167" s="503">
        <f t="shared" si="192"/>
        <v>0</v>
      </c>
      <c r="BK1167" s="293">
        <f t="shared" si="193"/>
        <v>0</v>
      </c>
      <c r="BL1167" s="504" t="str">
        <f>IF(BK1167=0,"",
IF(SUM($BK$1156:BK1167)=1,BM1167,
IF($BK$1277&gt;SUM($BK$1156:BK1167),_xlfn.CONCAT(", ",BM1167),
IF($BK$1277=SUM($BK$1156:BK1167),_xlfn.CONCAT(" y ",BM1167)))))</f>
        <v/>
      </c>
      <c r="BM1167" s="505" t="s">
        <v>5130</v>
      </c>
      <c r="BN1167" s="290">
        <f t="shared" si="200"/>
        <v>0</v>
      </c>
      <c r="BO1167" s="293">
        <f t="shared" si="194"/>
        <v>0</v>
      </c>
      <c r="BP1167" s="294" t="str">
        <f>IF(BO1167=0,"",
IF(SUM($BO$1156:BO1167)=1,BQ1167,
IF($BO$1277&gt;SUM($BO$1156:BO1167),_xlfn.CONCAT(", ",BQ1167),
IF($BO$1277=SUM($BO$1156:BO1167),_xlfn.CONCAT(" y ",BQ1167)))))</f>
        <v/>
      </c>
      <c r="BQ1167" s="89" t="s">
        <v>5130</v>
      </c>
    </row>
    <row r="1168" spans="1:69" ht="15" customHeight="1">
      <c r="A1168" s="64"/>
      <c r="B1168" s="11"/>
      <c r="C1168" s="58" t="s">
        <v>5063</v>
      </c>
      <c r="D1168" s="1122" t="str">
        <f>IF(CNGE_2025_M1_Secc5_Sub1!$D42="","",CNGE_2025_M1_Secc5_Sub1!$D42)</f>
        <v/>
      </c>
      <c r="E1168" s="889"/>
      <c r="F1168" s="889"/>
      <c r="G1168" s="889"/>
      <c r="H1168" s="889"/>
      <c r="I1168" s="889"/>
      <c r="J1168" s="889"/>
      <c r="K1168" s="889"/>
      <c r="L1168" s="889"/>
      <c r="M1168" s="889"/>
      <c r="N1168" s="889"/>
      <c r="O1168" s="889"/>
      <c r="P1168" s="889"/>
      <c r="Q1168" s="889"/>
      <c r="R1168" s="890"/>
      <c r="S1168" s="813"/>
      <c r="T1168" s="813"/>
      <c r="U1168" s="813"/>
      <c r="V1168" s="813"/>
      <c r="W1168" s="813"/>
      <c r="X1168" s="813"/>
      <c r="Y1168" s="813"/>
      <c r="Z1168" s="813"/>
      <c r="AA1168" s="813"/>
      <c r="AB1168" s="813"/>
      <c r="AC1168" s="813"/>
      <c r="AD1168" s="813"/>
      <c r="AI1168">
        <f t="shared" si="170"/>
        <v>0</v>
      </c>
      <c r="AJ1168">
        <f t="shared" si="171"/>
        <v>0</v>
      </c>
      <c r="AK1168">
        <f t="shared" si="172"/>
        <v>0</v>
      </c>
      <c r="AL1168">
        <f t="shared" si="173"/>
        <v>0</v>
      </c>
      <c r="AM1168">
        <f t="shared" si="174"/>
        <v>0</v>
      </c>
      <c r="AN1168">
        <f t="shared" si="175"/>
        <v>0</v>
      </c>
      <c r="AO1168">
        <f t="shared" si="176"/>
        <v>0</v>
      </c>
      <c r="AP1168">
        <f t="shared" si="177"/>
        <v>0</v>
      </c>
      <c r="AQ1168">
        <f t="shared" si="178"/>
        <v>0</v>
      </c>
      <c r="AR1168">
        <f t="shared" si="179"/>
        <v>0</v>
      </c>
      <c r="AS1168">
        <f t="shared" si="180"/>
        <v>0</v>
      </c>
      <c r="AT1168">
        <f t="shared" si="181"/>
        <v>0</v>
      </c>
      <c r="AU1168">
        <f t="shared" si="182"/>
        <v>0</v>
      </c>
      <c r="AV1168">
        <f t="shared" si="183"/>
        <v>0</v>
      </c>
      <c r="AW1168">
        <f t="shared" si="184"/>
        <v>0</v>
      </c>
      <c r="AX1168">
        <f t="shared" si="185"/>
        <v>0</v>
      </c>
      <c r="AY1168" s="500">
        <f t="shared" si="195"/>
        <v>0</v>
      </c>
      <c r="AZ1168" s="501">
        <f t="shared" si="196"/>
        <v>0</v>
      </c>
      <c r="BA1168" s="502">
        <f t="shared" si="197"/>
        <v>0</v>
      </c>
      <c r="BB1168" s="503">
        <f t="shared" si="186"/>
        <v>0</v>
      </c>
      <c r="BC1168" s="500">
        <f t="shared" si="198"/>
        <v>0</v>
      </c>
      <c r="BD1168" s="501">
        <f t="shared" si="199"/>
        <v>0</v>
      </c>
      <c r="BE1168" s="502">
        <f t="shared" si="187"/>
        <v>0</v>
      </c>
      <c r="BF1168" s="503">
        <f t="shared" si="188"/>
        <v>0</v>
      </c>
      <c r="BG1168" s="500">
        <f t="shared" si="189"/>
        <v>0</v>
      </c>
      <c r="BH1168" s="501">
        <f t="shared" si="190"/>
        <v>0</v>
      </c>
      <c r="BI1168" s="502">
        <f t="shared" si="191"/>
        <v>0</v>
      </c>
      <c r="BJ1168" s="503">
        <f t="shared" si="192"/>
        <v>0</v>
      </c>
      <c r="BK1168" s="293">
        <f t="shared" si="193"/>
        <v>0</v>
      </c>
      <c r="BL1168" s="504" t="str">
        <f>IF(BK1168=0,"",
IF(SUM($BK$1156:BK1168)=1,BM1168,
IF($BK$1277&gt;SUM($BK$1156:BK1168),_xlfn.CONCAT(", ",BM1168),
IF($BK$1277=SUM($BK$1156:BK1168),_xlfn.CONCAT(" y ",BM1168)))))</f>
        <v/>
      </c>
      <c r="BM1168" s="505" t="s">
        <v>5131</v>
      </c>
      <c r="BN1168" s="290">
        <f t="shared" si="200"/>
        <v>0</v>
      </c>
      <c r="BO1168" s="293">
        <f t="shared" si="194"/>
        <v>0</v>
      </c>
      <c r="BP1168" s="294" t="str">
        <f>IF(BO1168=0,"",
IF(SUM($BO$1156:BO1168)=1,BQ1168,
IF($BO$1277&gt;SUM($BO$1156:BO1168),_xlfn.CONCAT(", ",BQ1168),
IF($BO$1277=SUM($BO$1156:BO1168),_xlfn.CONCAT(" y ",BQ1168)))))</f>
        <v/>
      </c>
      <c r="BQ1168" s="89" t="s">
        <v>5131</v>
      </c>
    </row>
    <row r="1169" spans="1:69" ht="15" customHeight="1">
      <c r="A1169" s="64"/>
      <c r="B1169" s="11"/>
      <c r="C1169" s="58" t="s">
        <v>5064</v>
      </c>
      <c r="D1169" s="1122" t="str">
        <f>IF(CNGE_2025_M1_Secc5_Sub1!$D43="","",CNGE_2025_M1_Secc5_Sub1!$D43)</f>
        <v/>
      </c>
      <c r="E1169" s="889"/>
      <c r="F1169" s="889"/>
      <c r="G1169" s="889"/>
      <c r="H1169" s="889"/>
      <c r="I1169" s="889"/>
      <c r="J1169" s="889"/>
      <c r="K1169" s="889"/>
      <c r="L1169" s="889"/>
      <c r="M1169" s="889"/>
      <c r="N1169" s="889"/>
      <c r="O1169" s="889"/>
      <c r="P1169" s="889"/>
      <c r="Q1169" s="889"/>
      <c r="R1169" s="890"/>
      <c r="S1169" s="813"/>
      <c r="T1169" s="813"/>
      <c r="U1169" s="813"/>
      <c r="V1169" s="813"/>
      <c r="W1169" s="813"/>
      <c r="X1169" s="813"/>
      <c r="Y1169" s="813"/>
      <c r="Z1169" s="813"/>
      <c r="AA1169" s="813"/>
      <c r="AB1169" s="813"/>
      <c r="AC1169" s="813"/>
      <c r="AD1169" s="813"/>
      <c r="AI1169">
        <f t="shared" si="170"/>
        <v>0</v>
      </c>
      <c r="AJ1169">
        <f t="shared" si="171"/>
        <v>0</v>
      </c>
      <c r="AK1169">
        <f t="shared" si="172"/>
        <v>0</v>
      </c>
      <c r="AL1169">
        <f t="shared" si="173"/>
        <v>0</v>
      </c>
      <c r="AM1169">
        <f t="shared" si="174"/>
        <v>0</v>
      </c>
      <c r="AN1169">
        <f t="shared" si="175"/>
        <v>0</v>
      </c>
      <c r="AO1169">
        <f t="shared" si="176"/>
        <v>0</v>
      </c>
      <c r="AP1169">
        <f t="shared" si="177"/>
        <v>0</v>
      </c>
      <c r="AQ1169">
        <f t="shared" si="178"/>
        <v>0</v>
      </c>
      <c r="AR1169">
        <f t="shared" si="179"/>
        <v>0</v>
      </c>
      <c r="AS1169">
        <f t="shared" si="180"/>
        <v>0</v>
      </c>
      <c r="AT1169">
        <f t="shared" si="181"/>
        <v>0</v>
      </c>
      <c r="AU1169">
        <f t="shared" si="182"/>
        <v>0</v>
      </c>
      <c r="AV1169">
        <f t="shared" si="183"/>
        <v>0</v>
      </c>
      <c r="AW1169">
        <f t="shared" si="184"/>
        <v>0</v>
      </c>
      <c r="AX1169">
        <f t="shared" si="185"/>
        <v>0</v>
      </c>
      <c r="AY1169" s="500">
        <f t="shared" si="195"/>
        <v>0</v>
      </c>
      <c r="AZ1169" s="501">
        <f t="shared" si="196"/>
        <v>0</v>
      </c>
      <c r="BA1169" s="502">
        <f t="shared" si="197"/>
        <v>0</v>
      </c>
      <c r="BB1169" s="503">
        <f t="shared" si="186"/>
        <v>0</v>
      </c>
      <c r="BC1169" s="500">
        <f t="shared" si="198"/>
        <v>0</v>
      </c>
      <c r="BD1169" s="501">
        <f t="shared" si="199"/>
        <v>0</v>
      </c>
      <c r="BE1169" s="502">
        <f t="shared" si="187"/>
        <v>0</v>
      </c>
      <c r="BF1169" s="503">
        <f t="shared" si="188"/>
        <v>0</v>
      </c>
      <c r="BG1169" s="500">
        <f t="shared" si="189"/>
        <v>0</v>
      </c>
      <c r="BH1169" s="501">
        <f t="shared" si="190"/>
        <v>0</v>
      </c>
      <c r="BI1169" s="502">
        <f t="shared" si="191"/>
        <v>0</v>
      </c>
      <c r="BJ1169" s="503">
        <f t="shared" si="192"/>
        <v>0</v>
      </c>
      <c r="BK1169" s="293">
        <f t="shared" si="193"/>
        <v>0</v>
      </c>
      <c r="BL1169" s="504" t="str">
        <f>IF(BK1169=0,"",
IF(SUM($BK$1156:BK1169)=1,BM1169,
IF($BK$1277&gt;SUM($BK$1156:BK1169),_xlfn.CONCAT(", ",BM1169),
IF($BK$1277=SUM($BK$1156:BK1169),_xlfn.CONCAT(" y ",BM1169)))))</f>
        <v/>
      </c>
      <c r="BM1169" s="505" t="s">
        <v>5132</v>
      </c>
      <c r="BN1169" s="290">
        <f t="shared" si="200"/>
        <v>0</v>
      </c>
      <c r="BO1169" s="293">
        <f t="shared" si="194"/>
        <v>0</v>
      </c>
      <c r="BP1169" s="294" t="str">
        <f>IF(BO1169=0,"",
IF(SUM($BO$1156:BO1169)=1,BQ1169,
IF($BO$1277&gt;SUM($BO$1156:BO1169),_xlfn.CONCAT(", ",BQ1169),
IF($BO$1277=SUM($BO$1156:BO1169),_xlfn.CONCAT(" y ",BQ1169)))))</f>
        <v/>
      </c>
      <c r="BQ1169" s="89" t="s">
        <v>5132</v>
      </c>
    </row>
    <row r="1170" spans="1:69" ht="15" customHeight="1">
      <c r="A1170" s="64"/>
      <c r="B1170" s="11"/>
      <c r="C1170" s="58" t="s">
        <v>5065</v>
      </c>
      <c r="D1170" s="1122" t="str">
        <f>IF(CNGE_2025_M1_Secc5_Sub1!$D44="","",CNGE_2025_M1_Secc5_Sub1!$D44)</f>
        <v/>
      </c>
      <c r="E1170" s="889"/>
      <c r="F1170" s="889"/>
      <c r="G1170" s="889"/>
      <c r="H1170" s="889"/>
      <c r="I1170" s="889"/>
      <c r="J1170" s="889"/>
      <c r="K1170" s="889"/>
      <c r="L1170" s="889"/>
      <c r="M1170" s="889"/>
      <c r="N1170" s="889"/>
      <c r="O1170" s="889"/>
      <c r="P1170" s="889"/>
      <c r="Q1170" s="889"/>
      <c r="R1170" s="890"/>
      <c r="S1170" s="813"/>
      <c r="T1170" s="813"/>
      <c r="U1170" s="813"/>
      <c r="V1170" s="813"/>
      <c r="W1170" s="813"/>
      <c r="X1170" s="813"/>
      <c r="Y1170" s="813"/>
      <c r="Z1170" s="813"/>
      <c r="AA1170" s="813"/>
      <c r="AB1170" s="813"/>
      <c r="AC1170" s="813"/>
      <c r="AD1170" s="813"/>
      <c r="AI1170">
        <f t="shared" si="170"/>
        <v>0</v>
      </c>
      <c r="AJ1170">
        <f t="shared" si="171"/>
        <v>0</v>
      </c>
      <c r="AK1170">
        <f t="shared" si="172"/>
        <v>0</v>
      </c>
      <c r="AL1170">
        <f t="shared" si="173"/>
        <v>0</v>
      </c>
      <c r="AM1170">
        <f t="shared" si="174"/>
        <v>0</v>
      </c>
      <c r="AN1170">
        <f t="shared" si="175"/>
        <v>0</v>
      </c>
      <c r="AO1170">
        <f t="shared" si="176"/>
        <v>0</v>
      </c>
      <c r="AP1170">
        <f t="shared" si="177"/>
        <v>0</v>
      </c>
      <c r="AQ1170">
        <f t="shared" si="178"/>
        <v>0</v>
      </c>
      <c r="AR1170">
        <f t="shared" si="179"/>
        <v>0</v>
      </c>
      <c r="AS1170">
        <f t="shared" si="180"/>
        <v>0</v>
      </c>
      <c r="AT1170">
        <f t="shared" si="181"/>
        <v>0</v>
      </c>
      <c r="AU1170">
        <f t="shared" si="182"/>
        <v>0</v>
      </c>
      <c r="AV1170">
        <f t="shared" si="183"/>
        <v>0</v>
      </c>
      <c r="AW1170">
        <f t="shared" si="184"/>
        <v>0</v>
      </c>
      <c r="AX1170">
        <f t="shared" si="185"/>
        <v>0</v>
      </c>
      <c r="AY1170" s="500">
        <f t="shared" si="195"/>
        <v>0</v>
      </c>
      <c r="AZ1170" s="501">
        <f t="shared" si="196"/>
        <v>0</v>
      </c>
      <c r="BA1170" s="502">
        <f t="shared" si="197"/>
        <v>0</v>
      </c>
      <c r="BB1170" s="503">
        <f t="shared" si="186"/>
        <v>0</v>
      </c>
      <c r="BC1170" s="500">
        <f t="shared" si="198"/>
        <v>0</v>
      </c>
      <c r="BD1170" s="501">
        <f t="shared" si="199"/>
        <v>0</v>
      </c>
      <c r="BE1170" s="502">
        <f t="shared" si="187"/>
        <v>0</v>
      </c>
      <c r="BF1170" s="503">
        <f t="shared" si="188"/>
        <v>0</v>
      </c>
      <c r="BG1170" s="500">
        <f t="shared" si="189"/>
        <v>0</v>
      </c>
      <c r="BH1170" s="501">
        <f t="shared" si="190"/>
        <v>0</v>
      </c>
      <c r="BI1170" s="502">
        <f t="shared" si="191"/>
        <v>0</v>
      </c>
      <c r="BJ1170" s="503">
        <f t="shared" si="192"/>
        <v>0</v>
      </c>
      <c r="BK1170" s="293">
        <f t="shared" si="193"/>
        <v>0</v>
      </c>
      <c r="BL1170" s="504" t="str">
        <f>IF(BK1170=0,"",
IF(SUM($BK$1156:BK1170)=1,BM1170,
IF($BK$1277&gt;SUM($BK$1156:BK1170),_xlfn.CONCAT(", ",BM1170),
IF($BK$1277=SUM($BK$1156:BK1170),_xlfn.CONCAT(" y ",BM1170)))))</f>
        <v/>
      </c>
      <c r="BM1170" s="505" t="s">
        <v>5133</v>
      </c>
      <c r="BN1170" s="290">
        <f t="shared" si="200"/>
        <v>0</v>
      </c>
      <c r="BO1170" s="293">
        <f t="shared" si="194"/>
        <v>0</v>
      </c>
      <c r="BP1170" s="294" t="str">
        <f>IF(BO1170=0,"",
IF(SUM($BO$1156:BO1170)=1,BQ1170,
IF($BO$1277&gt;SUM($BO$1156:BO1170),_xlfn.CONCAT(", ",BQ1170),
IF($BO$1277=SUM($BO$1156:BO1170),_xlfn.CONCAT(" y ",BQ1170)))))</f>
        <v/>
      </c>
      <c r="BQ1170" s="89" t="s">
        <v>5133</v>
      </c>
    </row>
    <row r="1171" spans="1:69" ht="15" customHeight="1">
      <c r="A1171" s="64"/>
      <c r="B1171" s="11"/>
      <c r="C1171" s="58" t="s">
        <v>5066</v>
      </c>
      <c r="D1171" s="1122" t="str">
        <f>IF(CNGE_2025_M1_Secc5_Sub1!$D45="","",CNGE_2025_M1_Secc5_Sub1!$D45)</f>
        <v/>
      </c>
      <c r="E1171" s="889"/>
      <c r="F1171" s="889"/>
      <c r="G1171" s="889"/>
      <c r="H1171" s="889"/>
      <c r="I1171" s="889"/>
      <c r="J1171" s="889"/>
      <c r="K1171" s="889"/>
      <c r="L1171" s="889"/>
      <c r="M1171" s="889"/>
      <c r="N1171" s="889"/>
      <c r="O1171" s="889"/>
      <c r="P1171" s="889"/>
      <c r="Q1171" s="889"/>
      <c r="R1171" s="890"/>
      <c r="S1171" s="813"/>
      <c r="T1171" s="813"/>
      <c r="U1171" s="813"/>
      <c r="V1171" s="813"/>
      <c r="W1171" s="813"/>
      <c r="X1171" s="813"/>
      <c r="Y1171" s="813"/>
      <c r="Z1171" s="813"/>
      <c r="AA1171" s="813"/>
      <c r="AB1171" s="813"/>
      <c r="AC1171" s="813"/>
      <c r="AD1171" s="813"/>
      <c r="AI1171">
        <f t="shared" si="170"/>
        <v>0</v>
      </c>
      <c r="AJ1171">
        <f t="shared" si="171"/>
        <v>0</v>
      </c>
      <c r="AK1171">
        <f t="shared" si="172"/>
        <v>0</v>
      </c>
      <c r="AL1171">
        <f t="shared" si="173"/>
        <v>0</v>
      </c>
      <c r="AM1171">
        <f t="shared" si="174"/>
        <v>0</v>
      </c>
      <c r="AN1171">
        <f t="shared" si="175"/>
        <v>0</v>
      </c>
      <c r="AO1171">
        <f t="shared" si="176"/>
        <v>0</v>
      </c>
      <c r="AP1171">
        <f t="shared" si="177"/>
        <v>0</v>
      </c>
      <c r="AQ1171">
        <f t="shared" si="178"/>
        <v>0</v>
      </c>
      <c r="AR1171">
        <f t="shared" si="179"/>
        <v>0</v>
      </c>
      <c r="AS1171">
        <f t="shared" si="180"/>
        <v>0</v>
      </c>
      <c r="AT1171">
        <f t="shared" si="181"/>
        <v>0</v>
      </c>
      <c r="AU1171">
        <f t="shared" si="182"/>
        <v>0</v>
      </c>
      <c r="AV1171">
        <f t="shared" si="183"/>
        <v>0</v>
      </c>
      <c r="AW1171">
        <f t="shared" si="184"/>
        <v>0</v>
      </c>
      <c r="AX1171">
        <f t="shared" si="185"/>
        <v>0</v>
      </c>
      <c r="AY1171" s="500">
        <f t="shared" si="195"/>
        <v>0</v>
      </c>
      <c r="AZ1171" s="501">
        <f t="shared" si="196"/>
        <v>0</v>
      </c>
      <c r="BA1171" s="502">
        <f t="shared" si="197"/>
        <v>0</v>
      </c>
      <c r="BB1171" s="503">
        <f t="shared" si="186"/>
        <v>0</v>
      </c>
      <c r="BC1171" s="500">
        <f t="shared" si="198"/>
        <v>0</v>
      </c>
      <c r="BD1171" s="501">
        <f t="shared" si="199"/>
        <v>0</v>
      </c>
      <c r="BE1171" s="502">
        <f t="shared" si="187"/>
        <v>0</v>
      </c>
      <c r="BF1171" s="503">
        <f t="shared" si="188"/>
        <v>0</v>
      </c>
      <c r="BG1171" s="500">
        <f t="shared" si="189"/>
        <v>0</v>
      </c>
      <c r="BH1171" s="501">
        <f t="shared" si="190"/>
        <v>0</v>
      </c>
      <c r="BI1171" s="502">
        <f t="shared" si="191"/>
        <v>0</v>
      </c>
      <c r="BJ1171" s="503">
        <f t="shared" si="192"/>
        <v>0</v>
      </c>
      <c r="BK1171" s="293">
        <f t="shared" si="193"/>
        <v>0</v>
      </c>
      <c r="BL1171" s="504" t="str">
        <f>IF(BK1171=0,"",
IF(SUM($BK$1156:BK1171)=1,BM1171,
IF($BK$1277&gt;SUM($BK$1156:BK1171),_xlfn.CONCAT(", ",BM1171),
IF($BK$1277=SUM($BK$1156:BK1171),_xlfn.CONCAT(" y ",BM1171)))))</f>
        <v/>
      </c>
      <c r="BM1171" s="505" t="s">
        <v>5134</v>
      </c>
      <c r="BN1171" s="290">
        <f t="shared" si="200"/>
        <v>0</v>
      </c>
      <c r="BO1171" s="293">
        <f t="shared" si="194"/>
        <v>0</v>
      </c>
      <c r="BP1171" s="294" t="str">
        <f>IF(BO1171=0,"",
IF(SUM($BO$1156:BO1171)=1,BQ1171,
IF($BO$1277&gt;SUM($BO$1156:BO1171),_xlfn.CONCAT(", ",BQ1171),
IF($BO$1277=SUM($BO$1156:BO1171),_xlfn.CONCAT(" y ",BQ1171)))))</f>
        <v/>
      </c>
      <c r="BQ1171" s="89" t="s">
        <v>5134</v>
      </c>
    </row>
    <row r="1172" spans="1:69" ht="15" customHeight="1">
      <c r="A1172" s="64"/>
      <c r="B1172" s="11"/>
      <c r="C1172" s="58" t="s">
        <v>5067</v>
      </c>
      <c r="D1172" s="1122" t="str">
        <f>IF(CNGE_2025_M1_Secc5_Sub1!$D46="","",CNGE_2025_M1_Secc5_Sub1!$D46)</f>
        <v/>
      </c>
      <c r="E1172" s="889"/>
      <c r="F1172" s="889"/>
      <c r="G1172" s="889"/>
      <c r="H1172" s="889"/>
      <c r="I1172" s="889"/>
      <c r="J1172" s="889"/>
      <c r="K1172" s="889"/>
      <c r="L1172" s="889"/>
      <c r="M1172" s="889"/>
      <c r="N1172" s="889"/>
      <c r="O1172" s="889"/>
      <c r="P1172" s="889"/>
      <c r="Q1172" s="889"/>
      <c r="R1172" s="890"/>
      <c r="S1172" s="813"/>
      <c r="T1172" s="813"/>
      <c r="U1172" s="813"/>
      <c r="V1172" s="813"/>
      <c r="W1172" s="813"/>
      <c r="X1172" s="813"/>
      <c r="Y1172" s="813"/>
      <c r="Z1172" s="813"/>
      <c r="AA1172" s="813"/>
      <c r="AB1172" s="813"/>
      <c r="AC1172" s="813"/>
      <c r="AD1172" s="813"/>
      <c r="AI1172">
        <f t="shared" si="170"/>
        <v>0</v>
      </c>
      <c r="AJ1172">
        <f t="shared" si="171"/>
        <v>0</v>
      </c>
      <c r="AK1172">
        <f t="shared" si="172"/>
        <v>0</v>
      </c>
      <c r="AL1172">
        <f t="shared" si="173"/>
        <v>0</v>
      </c>
      <c r="AM1172">
        <f t="shared" si="174"/>
        <v>0</v>
      </c>
      <c r="AN1172">
        <f t="shared" si="175"/>
        <v>0</v>
      </c>
      <c r="AO1172">
        <f t="shared" si="176"/>
        <v>0</v>
      </c>
      <c r="AP1172">
        <f t="shared" si="177"/>
        <v>0</v>
      </c>
      <c r="AQ1172">
        <f t="shared" si="178"/>
        <v>0</v>
      </c>
      <c r="AR1172">
        <f t="shared" si="179"/>
        <v>0</v>
      </c>
      <c r="AS1172">
        <f t="shared" si="180"/>
        <v>0</v>
      </c>
      <c r="AT1172">
        <f t="shared" si="181"/>
        <v>0</v>
      </c>
      <c r="AU1172">
        <f t="shared" si="182"/>
        <v>0</v>
      </c>
      <c r="AV1172">
        <f t="shared" si="183"/>
        <v>0</v>
      </c>
      <c r="AW1172">
        <f t="shared" si="184"/>
        <v>0</v>
      </c>
      <c r="AX1172">
        <f t="shared" si="185"/>
        <v>0</v>
      </c>
      <c r="AY1172" s="500">
        <f t="shared" si="195"/>
        <v>0</v>
      </c>
      <c r="AZ1172" s="501">
        <f t="shared" si="196"/>
        <v>0</v>
      </c>
      <c r="BA1172" s="502">
        <f t="shared" si="197"/>
        <v>0</v>
      </c>
      <c r="BB1172" s="503">
        <f t="shared" si="186"/>
        <v>0</v>
      </c>
      <c r="BC1172" s="500">
        <f t="shared" si="198"/>
        <v>0</v>
      </c>
      <c r="BD1172" s="501">
        <f t="shared" si="199"/>
        <v>0</v>
      </c>
      <c r="BE1172" s="502">
        <f t="shared" si="187"/>
        <v>0</v>
      </c>
      <c r="BF1172" s="503">
        <f t="shared" si="188"/>
        <v>0</v>
      </c>
      <c r="BG1172" s="500">
        <f t="shared" si="189"/>
        <v>0</v>
      </c>
      <c r="BH1172" s="501">
        <f t="shared" si="190"/>
        <v>0</v>
      </c>
      <c r="BI1172" s="502">
        <f t="shared" si="191"/>
        <v>0</v>
      </c>
      <c r="BJ1172" s="503">
        <f t="shared" si="192"/>
        <v>0</v>
      </c>
      <c r="BK1172" s="293">
        <f t="shared" si="193"/>
        <v>0</v>
      </c>
      <c r="BL1172" s="504" t="str">
        <f>IF(BK1172=0,"",
IF(SUM($BK$1156:BK1172)=1,BM1172,
IF($BK$1277&gt;SUM($BK$1156:BK1172),_xlfn.CONCAT(", ",BM1172),
IF($BK$1277=SUM($BK$1156:BK1172),_xlfn.CONCAT(" y ",BM1172)))))</f>
        <v/>
      </c>
      <c r="BM1172" s="505" t="s">
        <v>5135</v>
      </c>
      <c r="BN1172" s="290">
        <f t="shared" si="200"/>
        <v>0</v>
      </c>
      <c r="BO1172" s="293">
        <f t="shared" si="194"/>
        <v>0</v>
      </c>
      <c r="BP1172" s="294" t="str">
        <f>IF(BO1172=0,"",
IF(SUM($BO$1156:BO1172)=1,BQ1172,
IF($BO$1277&gt;SUM($BO$1156:BO1172),_xlfn.CONCAT(", ",BQ1172),
IF($BO$1277=SUM($BO$1156:BO1172),_xlfn.CONCAT(" y ",BQ1172)))))</f>
        <v/>
      </c>
      <c r="BQ1172" s="89" t="s">
        <v>5135</v>
      </c>
    </row>
    <row r="1173" spans="1:69" ht="15" customHeight="1">
      <c r="A1173" s="64"/>
      <c r="B1173" s="11"/>
      <c r="C1173" s="58" t="s">
        <v>5068</v>
      </c>
      <c r="D1173" s="1122" t="str">
        <f>IF(CNGE_2025_M1_Secc5_Sub1!$D47="","",CNGE_2025_M1_Secc5_Sub1!$D47)</f>
        <v/>
      </c>
      <c r="E1173" s="889"/>
      <c r="F1173" s="889"/>
      <c r="G1173" s="889"/>
      <c r="H1173" s="889"/>
      <c r="I1173" s="889"/>
      <c r="J1173" s="889"/>
      <c r="K1173" s="889"/>
      <c r="L1173" s="889"/>
      <c r="M1173" s="889"/>
      <c r="N1173" s="889"/>
      <c r="O1173" s="889"/>
      <c r="P1173" s="889"/>
      <c r="Q1173" s="889"/>
      <c r="R1173" s="890"/>
      <c r="S1173" s="813"/>
      <c r="T1173" s="813"/>
      <c r="U1173" s="813"/>
      <c r="V1173" s="813"/>
      <c r="W1173" s="813"/>
      <c r="X1173" s="813"/>
      <c r="Y1173" s="813"/>
      <c r="Z1173" s="813"/>
      <c r="AA1173" s="813"/>
      <c r="AB1173" s="813"/>
      <c r="AC1173" s="813"/>
      <c r="AD1173" s="813"/>
      <c r="AI1173">
        <f t="shared" si="170"/>
        <v>0</v>
      </c>
      <c r="AJ1173">
        <f t="shared" si="171"/>
        <v>0</v>
      </c>
      <c r="AK1173">
        <f t="shared" si="172"/>
        <v>0</v>
      </c>
      <c r="AL1173">
        <f t="shared" si="173"/>
        <v>0</v>
      </c>
      <c r="AM1173">
        <f t="shared" si="174"/>
        <v>0</v>
      </c>
      <c r="AN1173">
        <f t="shared" si="175"/>
        <v>0</v>
      </c>
      <c r="AO1173">
        <f t="shared" si="176"/>
        <v>0</v>
      </c>
      <c r="AP1173">
        <f t="shared" si="177"/>
        <v>0</v>
      </c>
      <c r="AQ1173">
        <f t="shared" si="178"/>
        <v>0</v>
      </c>
      <c r="AR1173">
        <f t="shared" si="179"/>
        <v>0</v>
      </c>
      <c r="AS1173">
        <f t="shared" si="180"/>
        <v>0</v>
      </c>
      <c r="AT1173">
        <f t="shared" si="181"/>
        <v>0</v>
      </c>
      <c r="AU1173">
        <f t="shared" si="182"/>
        <v>0</v>
      </c>
      <c r="AV1173">
        <f t="shared" si="183"/>
        <v>0</v>
      </c>
      <c r="AW1173">
        <f t="shared" si="184"/>
        <v>0</v>
      </c>
      <c r="AX1173">
        <f t="shared" si="185"/>
        <v>0</v>
      </c>
      <c r="AY1173" s="500">
        <f t="shared" si="195"/>
        <v>0</v>
      </c>
      <c r="AZ1173" s="501">
        <f t="shared" si="196"/>
        <v>0</v>
      </c>
      <c r="BA1173" s="502">
        <f t="shared" si="197"/>
        <v>0</v>
      </c>
      <c r="BB1173" s="503">
        <f t="shared" si="186"/>
        <v>0</v>
      </c>
      <c r="BC1173" s="500">
        <f t="shared" si="198"/>
        <v>0</v>
      </c>
      <c r="BD1173" s="501">
        <f t="shared" si="199"/>
        <v>0</v>
      </c>
      <c r="BE1173" s="502">
        <f t="shared" si="187"/>
        <v>0</v>
      </c>
      <c r="BF1173" s="503">
        <f t="shared" si="188"/>
        <v>0</v>
      </c>
      <c r="BG1173" s="500">
        <f t="shared" si="189"/>
        <v>0</v>
      </c>
      <c r="BH1173" s="501">
        <f t="shared" si="190"/>
        <v>0</v>
      </c>
      <c r="BI1173" s="502">
        <f t="shared" si="191"/>
        <v>0</v>
      </c>
      <c r="BJ1173" s="503">
        <f t="shared" si="192"/>
        <v>0</v>
      </c>
      <c r="BK1173" s="293">
        <f t="shared" si="193"/>
        <v>0</v>
      </c>
      <c r="BL1173" s="504" t="str">
        <f>IF(BK1173=0,"",
IF(SUM($BK$1156:BK1173)=1,BM1173,
IF($BK$1277&gt;SUM($BK$1156:BK1173),_xlfn.CONCAT(", ",BM1173),
IF($BK$1277=SUM($BK$1156:BK1173),_xlfn.CONCAT(" y ",BM1173)))))</f>
        <v/>
      </c>
      <c r="BM1173" s="505" t="s">
        <v>5136</v>
      </c>
      <c r="BN1173" s="290">
        <f t="shared" si="200"/>
        <v>0</v>
      </c>
      <c r="BO1173" s="293">
        <f t="shared" si="194"/>
        <v>0</v>
      </c>
      <c r="BP1173" s="294" t="str">
        <f>IF(BO1173=0,"",
IF(SUM($BO$1156:BO1173)=1,BQ1173,
IF($BO$1277&gt;SUM($BO$1156:BO1173),_xlfn.CONCAT(", ",BQ1173),
IF($BO$1277=SUM($BO$1156:BO1173),_xlfn.CONCAT(" y ",BQ1173)))))</f>
        <v/>
      </c>
      <c r="BQ1173" s="89" t="s">
        <v>5136</v>
      </c>
    </row>
    <row r="1174" spans="1:69" ht="15" customHeight="1">
      <c r="A1174" s="64"/>
      <c r="B1174" s="11"/>
      <c r="C1174" s="58" t="s">
        <v>5069</v>
      </c>
      <c r="D1174" s="1122" t="str">
        <f>IF(CNGE_2025_M1_Secc5_Sub1!$D48="","",CNGE_2025_M1_Secc5_Sub1!$D48)</f>
        <v/>
      </c>
      <c r="E1174" s="889"/>
      <c r="F1174" s="889"/>
      <c r="G1174" s="889"/>
      <c r="H1174" s="889"/>
      <c r="I1174" s="889"/>
      <c r="J1174" s="889"/>
      <c r="K1174" s="889"/>
      <c r="L1174" s="889"/>
      <c r="M1174" s="889"/>
      <c r="N1174" s="889"/>
      <c r="O1174" s="889"/>
      <c r="P1174" s="889"/>
      <c r="Q1174" s="889"/>
      <c r="R1174" s="890"/>
      <c r="S1174" s="813"/>
      <c r="T1174" s="813"/>
      <c r="U1174" s="813"/>
      <c r="V1174" s="813"/>
      <c r="W1174" s="813"/>
      <c r="X1174" s="813"/>
      <c r="Y1174" s="813"/>
      <c r="Z1174" s="813"/>
      <c r="AA1174" s="813"/>
      <c r="AB1174" s="813"/>
      <c r="AC1174" s="813"/>
      <c r="AD1174" s="813"/>
      <c r="AI1174">
        <f t="shared" si="170"/>
        <v>0</v>
      </c>
      <c r="AJ1174">
        <f t="shared" si="171"/>
        <v>0</v>
      </c>
      <c r="AK1174">
        <f t="shared" si="172"/>
        <v>0</v>
      </c>
      <c r="AL1174">
        <f t="shared" si="173"/>
        <v>0</v>
      </c>
      <c r="AM1174">
        <f t="shared" si="174"/>
        <v>0</v>
      </c>
      <c r="AN1174">
        <f t="shared" si="175"/>
        <v>0</v>
      </c>
      <c r="AO1174">
        <f t="shared" si="176"/>
        <v>0</v>
      </c>
      <c r="AP1174">
        <f t="shared" si="177"/>
        <v>0</v>
      </c>
      <c r="AQ1174">
        <f t="shared" si="178"/>
        <v>0</v>
      </c>
      <c r="AR1174">
        <f t="shared" si="179"/>
        <v>0</v>
      </c>
      <c r="AS1174">
        <f t="shared" si="180"/>
        <v>0</v>
      </c>
      <c r="AT1174">
        <f t="shared" si="181"/>
        <v>0</v>
      </c>
      <c r="AU1174">
        <f t="shared" si="182"/>
        <v>0</v>
      </c>
      <c r="AV1174">
        <f t="shared" si="183"/>
        <v>0</v>
      </c>
      <c r="AW1174">
        <f t="shared" si="184"/>
        <v>0</v>
      </c>
      <c r="AX1174">
        <f t="shared" si="185"/>
        <v>0</v>
      </c>
      <c r="AY1174" s="500">
        <f t="shared" si="195"/>
        <v>0</v>
      </c>
      <c r="AZ1174" s="501">
        <f t="shared" si="196"/>
        <v>0</v>
      </c>
      <c r="BA1174" s="502">
        <f t="shared" si="197"/>
        <v>0</v>
      </c>
      <c r="BB1174" s="503">
        <f t="shared" si="186"/>
        <v>0</v>
      </c>
      <c r="BC1174" s="500">
        <f t="shared" si="198"/>
        <v>0</v>
      </c>
      <c r="BD1174" s="501">
        <f t="shared" si="199"/>
        <v>0</v>
      </c>
      <c r="BE1174" s="502">
        <f t="shared" si="187"/>
        <v>0</v>
      </c>
      <c r="BF1174" s="503">
        <f t="shared" si="188"/>
        <v>0</v>
      </c>
      <c r="BG1174" s="500">
        <f t="shared" si="189"/>
        <v>0</v>
      </c>
      <c r="BH1174" s="501">
        <f t="shared" si="190"/>
        <v>0</v>
      </c>
      <c r="BI1174" s="502">
        <f t="shared" si="191"/>
        <v>0</v>
      </c>
      <c r="BJ1174" s="503">
        <f t="shared" si="192"/>
        <v>0</v>
      </c>
      <c r="BK1174" s="293">
        <f t="shared" si="193"/>
        <v>0</v>
      </c>
      <c r="BL1174" s="504" t="str">
        <f>IF(BK1174=0,"",
IF(SUM($BK$1156:BK1174)=1,BM1174,
IF($BK$1277&gt;SUM($BK$1156:BK1174),_xlfn.CONCAT(", ",BM1174),
IF($BK$1277=SUM($BK$1156:BK1174),_xlfn.CONCAT(" y ",BM1174)))))</f>
        <v/>
      </c>
      <c r="BM1174" s="505" t="s">
        <v>5137</v>
      </c>
      <c r="BN1174" s="290">
        <f t="shared" si="200"/>
        <v>0</v>
      </c>
      <c r="BO1174" s="293">
        <f t="shared" si="194"/>
        <v>0</v>
      </c>
      <c r="BP1174" s="294" t="str">
        <f>IF(BO1174=0,"",
IF(SUM($BO$1156:BO1174)=1,BQ1174,
IF($BO$1277&gt;SUM($BO$1156:BO1174),_xlfn.CONCAT(", ",BQ1174),
IF($BO$1277=SUM($BO$1156:BO1174),_xlfn.CONCAT(" y ",BQ1174)))))</f>
        <v/>
      </c>
      <c r="BQ1174" s="89" t="s">
        <v>5137</v>
      </c>
    </row>
    <row r="1175" spans="1:69" ht="15" customHeight="1">
      <c r="A1175" s="64"/>
      <c r="B1175" s="11"/>
      <c r="C1175" s="58" t="s">
        <v>5070</v>
      </c>
      <c r="D1175" s="1122" t="str">
        <f>IF(CNGE_2025_M1_Secc5_Sub1!$D49="","",CNGE_2025_M1_Secc5_Sub1!$D49)</f>
        <v/>
      </c>
      <c r="E1175" s="889"/>
      <c r="F1175" s="889"/>
      <c r="G1175" s="889"/>
      <c r="H1175" s="889"/>
      <c r="I1175" s="889"/>
      <c r="J1175" s="889"/>
      <c r="K1175" s="889"/>
      <c r="L1175" s="889"/>
      <c r="M1175" s="889"/>
      <c r="N1175" s="889"/>
      <c r="O1175" s="889"/>
      <c r="P1175" s="889"/>
      <c r="Q1175" s="889"/>
      <c r="R1175" s="890"/>
      <c r="S1175" s="813"/>
      <c r="T1175" s="813"/>
      <c r="U1175" s="813"/>
      <c r="V1175" s="813"/>
      <c r="W1175" s="813"/>
      <c r="X1175" s="813"/>
      <c r="Y1175" s="813"/>
      <c r="Z1175" s="813"/>
      <c r="AA1175" s="813"/>
      <c r="AB1175" s="813"/>
      <c r="AC1175" s="813"/>
      <c r="AD1175" s="813"/>
      <c r="AI1175">
        <f t="shared" si="170"/>
        <v>0</v>
      </c>
      <c r="AJ1175">
        <f t="shared" si="171"/>
        <v>0</v>
      </c>
      <c r="AK1175">
        <f t="shared" si="172"/>
        <v>0</v>
      </c>
      <c r="AL1175">
        <f t="shared" si="173"/>
        <v>0</v>
      </c>
      <c r="AM1175">
        <f t="shared" si="174"/>
        <v>0</v>
      </c>
      <c r="AN1175">
        <f t="shared" si="175"/>
        <v>0</v>
      </c>
      <c r="AO1175">
        <f t="shared" si="176"/>
        <v>0</v>
      </c>
      <c r="AP1175">
        <f t="shared" si="177"/>
        <v>0</v>
      </c>
      <c r="AQ1175">
        <f t="shared" si="178"/>
        <v>0</v>
      </c>
      <c r="AR1175">
        <f t="shared" si="179"/>
        <v>0</v>
      </c>
      <c r="AS1175">
        <f t="shared" si="180"/>
        <v>0</v>
      </c>
      <c r="AT1175">
        <f t="shared" si="181"/>
        <v>0</v>
      </c>
      <c r="AU1175">
        <f t="shared" si="182"/>
        <v>0</v>
      </c>
      <c r="AV1175">
        <f t="shared" si="183"/>
        <v>0</v>
      </c>
      <c r="AW1175">
        <f t="shared" si="184"/>
        <v>0</v>
      </c>
      <c r="AX1175">
        <f t="shared" si="185"/>
        <v>0</v>
      </c>
      <c r="AY1175" s="500">
        <f t="shared" si="195"/>
        <v>0</v>
      </c>
      <c r="AZ1175" s="501">
        <f t="shared" si="196"/>
        <v>0</v>
      </c>
      <c r="BA1175" s="502">
        <f t="shared" si="197"/>
        <v>0</v>
      </c>
      <c r="BB1175" s="503">
        <f t="shared" si="186"/>
        <v>0</v>
      </c>
      <c r="BC1175" s="500">
        <f t="shared" si="198"/>
        <v>0</v>
      </c>
      <c r="BD1175" s="501">
        <f t="shared" si="199"/>
        <v>0</v>
      </c>
      <c r="BE1175" s="502">
        <f t="shared" si="187"/>
        <v>0</v>
      </c>
      <c r="BF1175" s="503">
        <f t="shared" si="188"/>
        <v>0</v>
      </c>
      <c r="BG1175" s="500">
        <f t="shared" si="189"/>
        <v>0</v>
      </c>
      <c r="BH1175" s="501">
        <f t="shared" si="190"/>
        <v>0</v>
      </c>
      <c r="BI1175" s="502">
        <f t="shared" si="191"/>
        <v>0</v>
      </c>
      <c r="BJ1175" s="503">
        <f t="shared" si="192"/>
        <v>0</v>
      </c>
      <c r="BK1175" s="293">
        <f t="shared" si="193"/>
        <v>0</v>
      </c>
      <c r="BL1175" s="504" t="str">
        <f>IF(BK1175=0,"",
IF(SUM($BK$1156:BK1175)=1,BM1175,
IF($BK$1277&gt;SUM($BK$1156:BK1175),_xlfn.CONCAT(", ",BM1175),
IF($BK$1277=SUM($BK$1156:BK1175),_xlfn.CONCAT(" y ",BM1175)))))</f>
        <v/>
      </c>
      <c r="BM1175" s="505" t="s">
        <v>5138</v>
      </c>
      <c r="BN1175" s="290">
        <f t="shared" si="200"/>
        <v>0</v>
      </c>
      <c r="BO1175" s="293">
        <f t="shared" si="194"/>
        <v>0</v>
      </c>
      <c r="BP1175" s="294" t="str">
        <f>IF(BO1175=0,"",
IF(SUM($BO$1156:BO1175)=1,BQ1175,
IF($BO$1277&gt;SUM($BO$1156:BO1175),_xlfn.CONCAT(", ",BQ1175),
IF($BO$1277=SUM($BO$1156:BO1175),_xlfn.CONCAT(" y ",BQ1175)))))</f>
        <v/>
      </c>
      <c r="BQ1175" s="89" t="s">
        <v>5138</v>
      </c>
    </row>
    <row r="1176" spans="1:69" ht="15" customHeight="1">
      <c r="A1176" s="64"/>
      <c r="B1176" s="11"/>
      <c r="C1176" s="58" t="s">
        <v>5071</v>
      </c>
      <c r="D1176" s="1122" t="str">
        <f>IF(CNGE_2025_M1_Secc5_Sub1!$D50="","",CNGE_2025_M1_Secc5_Sub1!$D50)</f>
        <v/>
      </c>
      <c r="E1176" s="889"/>
      <c r="F1176" s="889"/>
      <c r="G1176" s="889"/>
      <c r="H1176" s="889"/>
      <c r="I1176" s="889"/>
      <c r="J1176" s="889"/>
      <c r="K1176" s="889"/>
      <c r="L1176" s="889"/>
      <c r="M1176" s="889"/>
      <c r="N1176" s="889"/>
      <c r="O1176" s="889"/>
      <c r="P1176" s="889"/>
      <c r="Q1176" s="889"/>
      <c r="R1176" s="890"/>
      <c r="S1176" s="813"/>
      <c r="T1176" s="813"/>
      <c r="U1176" s="813"/>
      <c r="V1176" s="813"/>
      <c r="W1176" s="813"/>
      <c r="X1176" s="813"/>
      <c r="Y1176" s="813"/>
      <c r="Z1176" s="813"/>
      <c r="AA1176" s="813"/>
      <c r="AB1176" s="813"/>
      <c r="AC1176" s="813"/>
      <c r="AD1176" s="813"/>
      <c r="AI1176">
        <f t="shared" si="170"/>
        <v>0</v>
      </c>
      <c r="AJ1176">
        <f t="shared" si="171"/>
        <v>0</v>
      </c>
      <c r="AK1176">
        <f t="shared" si="172"/>
        <v>0</v>
      </c>
      <c r="AL1176">
        <f t="shared" si="173"/>
        <v>0</v>
      </c>
      <c r="AM1176">
        <f t="shared" si="174"/>
        <v>0</v>
      </c>
      <c r="AN1176">
        <f t="shared" si="175"/>
        <v>0</v>
      </c>
      <c r="AO1176">
        <f t="shared" si="176"/>
        <v>0</v>
      </c>
      <c r="AP1176">
        <f t="shared" si="177"/>
        <v>0</v>
      </c>
      <c r="AQ1176">
        <f t="shared" si="178"/>
        <v>0</v>
      </c>
      <c r="AR1176">
        <f t="shared" si="179"/>
        <v>0</v>
      </c>
      <c r="AS1176">
        <f t="shared" si="180"/>
        <v>0</v>
      </c>
      <c r="AT1176">
        <f t="shared" si="181"/>
        <v>0</v>
      </c>
      <c r="AU1176">
        <f t="shared" si="182"/>
        <v>0</v>
      </c>
      <c r="AV1176">
        <f t="shared" si="183"/>
        <v>0</v>
      </c>
      <c r="AW1176">
        <f t="shared" si="184"/>
        <v>0</v>
      </c>
      <c r="AX1176">
        <f t="shared" si="185"/>
        <v>0</v>
      </c>
      <c r="AY1176" s="500">
        <f t="shared" si="195"/>
        <v>0</v>
      </c>
      <c r="AZ1176" s="501">
        <f t="shared" si="196"/>
        <v>0</v>
      </c>
      <c r="BA1176" s="502">
        <f t="shared" si="197"/>
        <v>0</v>
      </c>
      <c r="BB1176" s="503">
        <f t="shared" si="186"/>
        <v>0</v>
      </c>
      <c r="BC1176" s="500">
        <f t="shared" si="198"/>
        <v>0</v>
      </c>
      <c r="BD1176" s="501">
        <f t="shared" si="199"/>
        <v>0</v>
      </c>
      <c r="BE1176" s="502">
        <f t="shared" si="187"/>
        <v>0</v>
      </c>
      <c r="BF1176" s="503">
        <f t="shared" si="188"/>
        <v>0</v>
      </c>
      <c r="BG1176" s="500">
        <f t="shared" si="189"/>
        <v>0</v>
      </c>
      <c r="BH1176" s="501">
        <f t="shared" si="190"/>
        <v>0</v>
      </c>
      <c r="BI1176" s="502">
        <f t="shared" si="191"/>
        <v>0</v>
      </c>
      <c r="BJ1176" s="503">
        <f t="shared" si="192"/>
        <v>0</v>
      </c>
      <c r="BK1176" s="293">
        <f t="shared" si="193"/>
        <v>0</v>
      </c>
      <c r="BL1176" s="504" t="str">
        <f>IF(BK1176=0,"",
IF(SUM($BK$1156:BK1176)=1,BM1176,
IF($BK$1277&gt;SUM($BK$1156:BK1176),_xlfn.CONCAT(", ",BM1176),
IF($BK$1277=SUM($BK$1156:BK1176),_xlfn.CONCAT(" y ",BM1176)))))</f>
        <v/>
      </c>
      <c r="BM1176" s="505" t="s">
        <v>5139</v>
      </c>
      <c r="BN1176" s="290">
        <f t="shared" si="200"/>
        <v>0</v>
      </c>
      <c r="BO1176" s="293">
        <f t="shared" si="194"/>
        <v>0</v>
      </c>
      <c r="BP1176" s="294" t="str">
        <f>IF(BO1176=0,"",
IF(SUM($BO$1156:BO1176)=1,BQ1176,
IF($BO$1277&gt;SUM($BO$1156:BO1176),_xlfn.CONCAT(", ",BQ1176),
IF($BO$1277=SUM($BO$1156:BO1176),_xlfn.CONCAT(" y ",BQ1176)))))</f>
        <v/>
      </c>
      <c r="BQ1176" s="89" t="s">
        <v>5139</v>
      </c>
    </row>
    <row r="1177" spans="1:69" ht="15" customHeight="1">
      <c r="A1177" s="64"/>
      <c r="B1177" s="11"/>
      <c r="C1177" s="58" t="s">
        <v>5072</v>
      </c>
      <c r="D1177" s="1122" t="str">
        <f>IF(CNGE_2025_M1_Secc5_Sub1!$D51="","",CNGE_2025_M1_Secc5_Sub1!$D51)</f>
        <v/>
      </c>
      <c r="E1177" s="889"/>
      <c r="F1177" s="889"/>
      <c r="G1177" s="889"/>
      <c r="H1177" s="889"/>
      <c r="I1177" s="889"/>
      <c r="J1177" s="889"/>
      <c r="K1177" s="889"/>
      <c r="L1177" s="889"/>
      <c r="M1177" s="889"/>
      <c r="N1177" s="889"/>
      <c r="O1177" s="889"/>
      <c r="P1177" s="889"/>
      <c r="Q1177" s="889"/>
      <c r="R1177" s="890"/>
      <c r="S1177" s="813"/>
      <c r="T1177" s="813"/>
      <c r="U1177" s="813"/>
      <c r="V1177" s="813"/>
      <c r="W1177" s="813"/>
      <c r="X1177" s="813"/>
      <c r="Y1177" s="813"/>
      <c r="Z1177" s="813"/>
      <c r="AA1177" s="813"/>
      <c r="AB1177" s="813"/>
      <c r="AC1177" s="813"/>
      <c r="AD1177" s="813"/>
      <c r="AI1177">
        <f t="shared" si="170"/>
        <v>0</v>
      </c>
      <c r="AJ1177">
        <f t="shared" si="171"/>
        <v>0</v>
      </c>
      <c r="AK1177">
        <f t="shared" si="172"/>
        <v>0</v>
      </c>
      <c r="AL1177">
        <f t="shared" si="173"/>
        <v>0</v>
      </c>
      <c r="AM1177">
        <f t="shared" si="174"/>
        <v>0</v>
      </c>
      <c r="AN1177">
        <f t="shared" si="175"/>
        <v>0</v>
      </c>
      <c r="AO1177">
        <f t="shared" si="176"/>
        <v>0</v>
      </c>
      <c r="AP1177">
        <f t="shared" si="177"/>
        <v>0</v>
      </c>
      <c r="AQ1177">
        <f t="shared" si="178"/>
        <v>0</v>
      </c>
      <c r="AR1177">
        <f t="shared" si="179"/>
        <v>0</v>
      </c>
      <c r="AS1177">
        <f t="shared" si="180"/>
        <v>0</v>
      </c>
      <c r="AT1177">
        <f t="shared" si="181"/>
        <v>0</v>
      </c>
      <c r="AU1177">
        <f t="shared" si="182"/>
        <v>0</v>
      </c>
      <c r="AV1177">
        <f t="shared" si="183"/>
        <v>0</v>
      </c>
      <c r="AW1177">
        <f t="shared" si="184"/>
        <v>0</v>
      </c>
      <c r="AX1177">
        <f t="shared" si="185"/>
        <v>0</v>
      </c>
      <c r="AY1177" s="500">
        <f t="shared" si="195"/>
        <v>0</v>
      </c>
      <c r="AZ1177" s="501">
        <f t="shared" si="196"/>
        <v>0</v>
      </c>
      <c r="BA1177" s="502">
        <f t="shared" si="197"/>
        <v>0</v>
      </c>
      <c r="BB1177" s="503">
        <f t="shared" si="186"/>
        <v>0</v>
      </c>
      <c r="BC1177" s="500">
        <f t="shared" si="198"/>
        <v>0</v>
      </c>
      <c r="BD1177" s="501">
        <f t="shared" si="199"/>
        <v>0</v>
      </c>
      <c r="BE1177" s="502">
        <f t="shared" si="187"/>
        <v>0</v>
      </c>
      <c r="BF1177" s="503">
        <f t="shared" si="188"/>
        <v>0</v>
      </c>
      <c r="BG1177" s="500">
        <f t="shared" si="189"/>
        <v>0</v>
      </c>
      <c r="BH1177" s="501">
        <f t="shared" si="190"/>
        <v>0</v>
      </c>
      <c r="BI1177" s="502">
        <f t="shared" si="191"/>
        <v>0</v>
      </c>
      <c r="BJ1177" s="503">
        <f t="shared" si="192"/>
        <v>0</v>
      </c>
      <c r="BK1177" s="293">
        <f t="shared" si="193"/>
        <v>0</v>
      </c>
      <c r="BL1177" s="504" t="str">
        <f>IF(BK1177=0,"",
IF(SUM($BK$1156:BK1177)=1,BM1177,
IF($BK$1277&gt;SUM($BK$1156:BK1177),_xlfn.CONCAT(", ",BM1177),
IF($BK$1277=SUM($BK$1156:BK1177),_xlfn.CONCAT(" y ",BM1177)))))</f>
        <v/>
      </c>
      <c r="BM1177" s="505" t="s">
        <v>5140</v>
      </c>
      <c r="BN1177" s="290">
        <f t="shared" si="200"/>
        <v>0</v>
      </c>
      <c r="BO1177" s="293">
        <f t="shared" si="194"/>
        <v>0</v>
      </c>
      <c r="BP1177" s="294" t="str">
        <f>IF(BO1177=0,"",
IF(SUM($BO$1156:BO1177)=1,BQ1177,
IF($BO$1277&gt;SUM($BO$1156:BO1177),_xlfn.CONCAT(", ",BQ1177),
IF($BO$1277=SUM($BO$1156:BO1177),_xlfn.CONCAT(" y ",BQ1177)))))</f>
        <v/>
      </c>
      <c r="BQ1177" s="89" t="s">
        <v>5140</v>
      </c>
    </row>
    <row r="1178" spans="1:69" ht="15" customHeight="1">
      <c r="A1178" s="64"/>
      <c r="B1178" s="11"/>
      <c r="C1178" s="58" t="s">
        <v>5073</v>
      </c>
      <c r="D1178" s="1122" t="str">
        <f>IF(CNGE_2025_M1_Secc5_Sub1!$D52="","",CNGE_2025_M1_Secc5_Sub1!$D52)</f>
        <v/>
      </c>
      <c r="E1178" s="889"/>
      <c r="F1178" s="889"/>
      <c r="G1178" s="889"/>
      <c r="H1178" s="889"/>
      <c r="I1178" s="889"/>
      <c r="J1178" s="889"/>
      <c r="K1178" s="889"/>
      <c r="L1178" s="889"/>
      <c r="M1178" s="889"/>
      <c r="N1178" s="889"/>
      <c r="O1178" s="889"/>
      <c r="P1178" s="889"/>
      <c r="Q1178" s="889"/>
      <c r="R1178" s="890"/>
      <c r="S1178" s="813"/>
      <c r="T1178" s="813"/>
      <c r="U1178" s="813"/>
      <c r="V1178" s="813"/>
      <c r="W1178" s="813"/>
      <c r="X1178" s="813"/>
      <c r="Y1178" s="813"/>
      <c r="Z1178" s="813"/>
      <c r="AA1178" s="813"/>
      <c r="AB1178" s="813"/>
      <c r="AC1178" s="813"/>
      <c r="AD1178" s="813"/>
      <c r="AI1178">
        <f t="shared" si="170"/>
        <v>0</v>
      </c>
      <c r="AJ1178">
        <f t="shared" si="171"/>
        <v>0</v>
      </c>
      <c r="AK1178">
        <f t="shared" si="172"/>
        <v>0</v>
      </c>
      <c r="AL1178">
        <f t="shared" si="173"/>
        <v>0</v>
      </c>
      <c r="AM1178">
        <f t="shared" si="174"/>
        <v>0</v>
      </c>
      <c r="AN1178">
        <f t="shared" si="175"/>
        <v>0</v>
      </c>
      <c r="AO1178">
        <f t="shared" si="176"/>
        <v>0</v>
      </c>
      <c r="AP1178">
        <f t="shared" si="177"/>
        <v>0</v>
      </c>
      <c r="AQ1178">
        <f t="shared" si="178"/>
        <v>0</v>
      </c>
      <c r="AR1178">
        <f t="shared" si="179"/>
        <v>0</v>
      </c>
      <c r="AS1178">
        <f t="shared" si="180"/>
        <v>0</v>
      </c>
      <c r="AT1178">
        <f t="shared" si="181"/>
        <v>0</v>
      </c>
      <c r="AU1178">
        <f t="shared" si="182"/>
        <v>0</v>
      </c>
      <c r="AV1178">
        <f t="shared" si="183"/>
        <v>0</v>
      </c>
      <c r="AW1178">
        <f t="shared" si="184"/>
        <v>0</v>
      </c>
      <c r="AX1178">
        <f t="shared" si="185"/>
        <v>0</v>
      </c>
      <c r="AY1178" s="500">
        <f t="shared" si="195"/>
        <v>0</v>
      </c>
      <c r="AZ1178" s="501">
        <f t="shared" si="196"/>
        <v>0</v>
      </c>
      <c r="BA1178" s="502">
        <f t="shared" si="197"/>
        <v>0</v>
      </c>
      <c r="BB1178" s="503">
        <f t="shared" si="186"/>
        <v>0</v>
      </c>
      <c r="BC1178" s="500">
        <f t="shared" si="198"/>
        <v>0</v>
      </c>
      <c r="BD1178" s="501">
        <f t="shared" si="199"/>
        <v>0</v>
      </c>
      <c r="BE1178" s="502">
        <f t="shared" si="187"/>
        <v>0</v>
      </c>
      <c r="BF1178" s="503">
        <f t="shared" si="188"/>
        <v>0</v>
      </c>
      <c r="BG1178" s="500">
        <f t="shared" si="189"/>
        <v>0</v>
      </c>
      <c r="BH1178" s="501">
        <f t="shared" si="190"/>
        <v>0</v>
      </c>
      <c r="BI1178" s="502">
        <f t="shared" si="191"/>
        <v>0</v>
      </c>
      <c r="BJ1178" s="503">
        <f t="shared" si="192"/>
        <v>0</v>
      </c>
      <c r="BK1178" s="293">
        <f t="shared" si="193"/>
        <v>0</v>
      </c>
      <c r="BL1178" s="504" t="str">
        <f>IF(BK1178=0,"",
IF(SUM($BK$1156:BK1178)=1,BM1178,
IF($BK$1277&gt;SUM($BK$1156:BK1178),_xlfn.CONCAT(", ",BM1178),
IF($BK$1277=SUM($BK$1156:BK1178),_xlfn.CONCAT(" y ",BM1178)))))</f>
        <v/>
      </c>
      <c r="BM1178" s="505" t="s">
        <v>5141</v>
      </c>
      <c r="BN1178" s="290">
        <f t="shared" si="200"/>
        <v>0</v>
      </c>
      <c r="BO1178" s="293">
        <f t="shared" si="194"/>
        <v>0</v>
      </c>
      <c r="BP1178" s="294" t="str">
        <f>IF(BO1178=0,"",
IF(SUM($BO$1156:BO1178)=1,BQ1178,
IF($BO$1277&gt;SUM($BO$1156:BO1178),_xlfn.CONCAT(", ",BQ1178),
IF($BO$1277=SUM($BO$1156:BO1178),_xlfn.CONCAT(" y ",BQ1178)))))</f>
        <v/>
      </c>
      <c r="BQ1178" s="89" t="s">
        <v>5141</v>
      </c>
    </row>
    <row r="1179" spans="1:69" ht="15" customHeight="1">
      <c r="A1179" s="64"/>
      <c r="B1179" s="11"/>
      <c r="C1179" s="58" t="s">
        <v>5074</v>
      </c>
      <c r="D1179" s="1122" t="str">
        <f>IF(CNGE_2025_M1_Secc5_Sub1!$D53="","",CNGE_2025_M1_Secc5_Sub1!$D53)</f>
        <v/>
      </c>
      <c r="E1179" s="889"/>
      <c r="F1179" s="889"/>
      <c r="G1179" s="889"/>
      <c r="H1179" s="889"/>
      <c r="I1179" s="889"/>
      <c r="J1179" s="889"/>
      <c r="K1179" s="889"/>
      <c r="L1179" s="889"/>
      <c r="M1179" s="889"/>
      <c r="N1179" s="889"/>
      <c r="O1179" s="889"/>
      <c r="P1179" s="889"/>
      <c r="Q1179" s="889"/>
      <c r="R1179" s="890"/>
      <c r="S1179" s="813"/>
      <c r="T1179" s="813"/>
      <c r="U1179" s="813"/>
      <c r="V1179" s="813"/>
      <c r="W1179" s="813"/>
      <c r="X1179" s="813"/>
      <c r="Y1179" s="813"/>
      <c r="Z1179" s="813"/>
      <c r="AA1179" s="813"/>
      <c r="AB1179" s="813"/>
      <c r="AC1179" s="813"/>
      <c r="AD1179" s="813"/>
      <c r="AI1179">
        <f t="shared" si="170"/>
        <v>0</v>
      </c>
      <c r="AJ1179">
        <f t="shared" si="171"/>
        <v>0</v>
      </c>
      <c r="AK1179">
        <f t="shared" si="172"/>
        <v>0</v>
      </c>
      <c r="AL1179">
        <f t="shared" si="173"/>
        <v>0</v>
      </c>
      <c r="AM1179">
        <f t="shared" si="174"/>
        <v>0</v>
      </c>
      <c r="AN1179">
        <f t="shared" si="175"/>
        <v>0</v>
      </c>
      <c r="AO1179">
        <f t="shared" si="176"/>
        <v>0</v>
      </c>
      <c r="AP1179">
        <f t="shared" si="177"/>
        <v>0</v>
      </c>
      <c r="AQ1179">
        <f t="shared" si="178"/>
        <v>0</v>
      </c>
      <c r="AR1179">
        <f t="shared" si="179"/>
        <v>0</v>
      </c>
      <c r="AS1179">
        <f t="shared" si="180"/>
        <v>0</v>
      </c>
      <c r="AT1179">
        <f t="shared" si="181"/>
        <v>0</v>
      </c>
      <c r="AU1179">
        <f t="shared" si="182"/>
        <v>0</v>
      </c>
      <c r="AV1179">
        <f t="shared" si="183"/>
        <v>0</v>
      </c>
      <c r="AW1179">
        <f t="shared" si="184"/>
        <v>0</v>
      </c>
      <c r="AX1179">
        <f t="shared" si="185"/>
        <v>0</v>
      </c>
      <c r="AY1179" s="500">
        <f t="shared" si="195"/>
        <v>0</v>
      </c>
      <c r="AZ1179" s="501">
        <f t="shared" si="196"/>
        <v>0</v>
      </c>
      <c r="BA1179" s="502">
        <f t="shared" si="197"/>
        <v>0</v>
      </c>
      <c r="BB1179" s="503">
        <f t="shared" si="186"/>
        <v>0</v>
      </c>
      <c r="BC1179" s="500">
        <f t="shared" si="198"/>
        <v>0</v>
      </c>
      <c r="BD1179" s="501">
        <f t="shared" si="199"/>
        <v>0</v>
      </c>
      <c r="BE1179" s="502">
        <f t="shared" si="187"/>
        <v>0</v>
      </c>
      <c r="BF1179" s="503">
        <f t="shared" si="188"/>
        <v>0</v>
      </c>
      <c r="BG1179" s="500">
        <f t="shared" si="189"/>
        <v>0</v>
      </c>
      <c r="BH1179" s="501">
        <f t="shared" si="190"/>
        <v>0</v>
      </c>
      <c r="BI1179" s="502">
        <f t="shared" si="191"/>
        <v>0</v>
      </c>
      <c r="BJ1179" s="503">
        <f t="shared" si="192"/>
        <v>0</v>
      </c>
      <c r="BK1179" s="293">
        <f t="shared" si="193"/>
        <v>0</v>
      </c>
      <c r="BL1179" s="504" t="str">
        <f>IF(BK1179=0,"",
IF(SUM($BK$1156:BK1179)=1,BM1179,
IF($BK$1277&gt;SUM($BK$1156:BK1179),_xlfn.CONCAT(", ",BM1179),
IF($BK$1277=SUM($BK$1156:BK1179),_xlfn.CONCAT(" y ",BM1179)))))</f>
        <v/>
      </c>
      <c r="BM1179" s="505" t="s">
        <v>5142</v>
      </c>
      <c r="BN1179" s="290">
        <f t="shared" si="200"/>
        <v>0</v>
      </c>
      <c r="BO1179" s="293">
        <f t="shared" si="194"/>
        <v>0</v>
      </c>
      <c r="BP1179" s="294" t="str">
        <f>IF(BO1179=0,"",
IF(SUM($BO$1156:BO1179)=1,BQ1179,
IF($BO$1277&gt;SUM($BO$1156:BO1179),_xlfn.CONCAT(", ",BQ1179),
IF($BO$1277=SUM($BO$1156:BO1179),_xlfn.CONCAT(" y ",BQ1179)))))</f>
        <v/>
      </c>
      <c r="BQ1179" s="89" t="s">
        <v>5142</v>
      </c>
    </row>
    <row r="1180" spans="1:69" ht="15" customHeight="1">
      <c r="A1180" s="64"/>
      <c r="B1180" s="11"/>
      <c r="C1180" s="58" t="s">
        <v>5075</v>
      </c>
      <c r="D1180" s="1122" t="str">
        <f>IF(CNGE_2025_M1_Secc5_Sub1!$D54="","",CNGE_2025_M1_Secc5_Sub1!$D54)</f>
        <v/>
      </c>
      <c r="E1180" s="889"/>
      <c r="F1180" s="889"/>
      <c r="G1180" s="889"/>
      <c r="H1180" s="889"/>
      <c r="I1180" s="889"/>
      <c r="J1180" s="889"/>
      <c r="K1180" s="889"/>
      <c r="L1180" s="889"/>
      <c r="M1180" s="889"/>
      <c r="N1180" s="889"/>
      <c r="O1180" s="889"/>
      <c r="P1180" s="889"/>
      <c r="Q1180" s="889"/>
      <c r="R1180" s="890"/>
      <c r="S1180" s="813"/>
      <c r="T1180" s="813"/>
      <c r="U1180" s="813"/>
      <c r="V1180" s="813"/>
      <c r="W1180" s="813"/>
      <c r="X1180" s="813"/>
      <c r="Y1180" s="813"/>
      <c r="Z1180" s="813"/>
      <c r="AA1180" s="813"/>
      <c r="AB1180" s="813"/>
      <c r="AC1180" s="813"/>
      <c r="AD1180" s="813"/>
      <c r="AI1180">
        <f t="shared" si="170"/>
        <v>0</v>
      </c>
      <c r="AJ1180">
        <f t="shared" si="171"/>
        <v>0</v>
      </c>
      <c r="AK1180">
        <f t="shared" si="172"/>
        <v>0</v>
      </c>
      <c r="AL1180">
        <f t="shared" si="173"/>
        <v>0</v>
      </c>
      <c r="AM1180">
        <f t="shared" si="174"/>
        <v>0</v>
      </c>
      <c r="AN1180">
        <f t="shared" si="175"/>
        <v>0</v>
      </c>
      <c r="AO1180">
        <f t="shared" si="176"/>
        <v>0</v>
      </c>
      <c r="AP1180">
        <f t="shared" si="177"/>
        <v>0</v>
      </c>
      <c r="AQ1180">
        <f t="shared" si="178"/>
        <v>0</v>
      </c>
      <c r="AR1180">
        <f t="shared" si="179"/>
        <v>0</v>
      </c>
      <c r="AS1180">
        <f t="shared" si="180"/>
        <v>0</v>
      </c>
      <c r="AT1180">
        <f t="shared" si="181"/>
        <v>0</v>
      </c>
      <c r="AU1180">
        <f t="shared" si="182"/>
        <v>0</v>
      </c>
      <c r="AV1180">
        <f t="shared" si="183"/>
        <v>0</v>
      </c>
      <c r="AW1180">
        <f t="shared" si="184"/>
        <v>0</v>
      </c>
      <c r="AX1180">
        <f t="shared" si="185"/>
        <v>0</v>
      </c>
      <c r="AY1180" s="500">
        <f t="shared" si="195"/>
        <v>0</v>
      </c>
      <c r="AZ1180" s="501">
        <f t="shared" si="196"/>
        <v>0</v>
      </c>
      <c r="BA1180" s="502">
        <f t="shared" si="197"/>
        <v>0</v>
      </c>
      <c r="BB1180" s="503">
        <f t="shared" si="186"/>
        <v>0</v>
      </c>
      <c r="BC1180" s="500">
        <f t="shared" si="198"/>
        <v>0</v>
      </c>
      <c r="BD1180" s="501">
        <f t="shared" si="199"/>
        <v>0</v>
      </c>
      <c r="BE1180" s="502">
        <f t="shared" si="187"/>
        <v>0</v>
      </c>
      <c r="BF1180" s="503">
        <f t="shared" si="188"/>
        <v>0</v>
      </c>
      <c r="BG1180" s="500">
        <f t="shared" si="189"/>
        <v>0</v>
      </c>
      <c r="BH1180" s="501">
        <f t="shared" si="190"/>
        <v>0</v>
      </c>
      <c r="BI1180" s="502">
        <f t="shared" si="191"/>
        <v>0</v>
      </c>
      <c r="BJ1180" s="503">
        <f t="shared" si="192"/>
        <v>0</v>
      </c>
      <c r="BK1180" s="293">
        <f t="shared" si="193"/>
        <v>0</v>
      </c>
      <c r="BL1180" s="504" t="str">
        <f>IF(BK1180=0,"",
IF(SUM($BK$1156:BK1180)=1,BM1180,
IF($BK$1277&gt;SUM($BK$1156:BK1180),_xlfn.CONCAT(", ",BM1180),
IF($BK$1277=SUM($BK$1156:BK1180),_xlfn.CONCAT(" y ",BM1180)))))</f>
        <v/>
      </c>
      <c r="BM1180" s="505" t="s">
        <v>5143</v>
      </c>
      <c r="BN1180" s="290">
        <f t="shared" si="200"/>
        <v>0</v>
      </c>
      <c r="BO1180" s="293">
        <f t="shared" si="194"/>
        <v>0</v>
      </c>
      <c r="BP1180" s="294" t="str">
        <f>IF(BO1180=0,"",
IF(SUM($BO$1156:BO1180)=1,BQ1180,
IF($BO$1277&gt;SUM($BO$1156:BO1180),_xlfn.CONCAT(", ",BQ1180),
IF($BO$1277=SUM($BO$1156:BO1180),_xlfn.CONCAT(" y ",BQ1180)))))</f>
        <v/>
      </c>
      <c r="BQ1180" s="89" t="s">
        <v>5143</v>
      </c>
    </row>
    <row r="1181" spans="1:69" ht="15" customHeight="1">
      <c r="A1181" s="64"/>
      <c r="B1181" s="11"/>
      <c r="C1181" s="58" t="s">
        <v>5076</v>
      </c>
      <c r="D1181" s="1122" t="str">
        <f>IF(CNGE_2025_M1_Secc5_Sub1!$D55="","",CNGE_2025_M1_Secc5_Sub1!$D55)</f>
        <v/>
      </c>
      <c r="E1181" s="889"/>
      <c r="F1181" s="889"/>
      <c r="G1181" s="889"/>
      <c r="H1181" s="889"/>
      <c r="I1181" s="889"/>
      <c r="J1181" s="889"/>
      <c r="K1181" s="889"/>
      <c r="L1181" s="889"/>
      <c r="M1181" s="889"/>
      <c r="N1181" s="889"/>
      <c r="O1181" s="889"/>
      <c r="P1181" s="889"/>
      <c r="Q1181" s="889"/>
      <c r="R1181" s="890"/>
      <c r="S1181" s="813"/>
      <c r="T1181" s="813"/>
      <c r="U1181" s="813"/>
      <c r="V1181" s="813"/>
      <c r="W1181" s="813"/>
      <c r="X1181" s="813"/>
      <c r="Y1181" s="813"/>
      <c r="Z1181" s="813"/>
      <c r="AA1181" s="813"/>
      <c r="AB1181" s="813"/>
      <c r="AC1181" s="813"/>
      <c r="AD1181" s="813"/>
      <c r="AI1181">
        <f t="shared" si="170"/>
        <v>0</v>
      </c>
      <c r="AJ1181">
        <f t="shared" si="171"/>
        <v>0</v>
      </c>
      <c r="AK1181">
        <f t="shared" si="172"/>
        <v>0</v>
      </c>
      <c r="AL1181">
        <f t="shared" si="173"/>
        <v>0</v>
      </c>
      <c r="AM1181">
        <f t="shared" si="174"/>
        <v>0</v>
      </c>
      <c r="AN1181">
        <f t="shared" si="175"/>
        <v>0</v>
      </c>
      <c r="AO1181">
        <f t="shared" si="176"/>
        <v>0</v>
      </c>
      <c r="AP1181">
        <f t="shared" si="177"/>
        <v>0</v>
      </c>
      <c r="AQ1181">
        <f t="shared" si="178"/>
        <v>0</v>
      </c>
      <c r="AR1181">
        <f t="shared" si="179"/>
        <v>0</v>
      </c>
      <c r="AS1181">
        <f t="shared" si="180"/>
        <v>0</v>
      </c>
      <c r="AT1181">
        <f t="shared" si="181"/>
        <v>0</v>
      </c>
      <c r="AU1181">
        <f t="shared" si="182"/>
        <v>0</v>
      </c>
      <c r="AV1181">
        <f t="shared" si="183"/>
        <v>0</v>
      </c>
      <c r="AW1181">
        <f t="shared" si="184"/>
        <v>0</v>
      </c>
      <c r="AX1181">
        <f t="shared" si="185"/>
        <v>0</v>
      </c>
      <c r="AY1181" s="500">
        <f t="shared" si="195"/>
        <v>0</v>
      </c>
      <c r="AZ1181" s="501">
        <f t="shared" si="196"/>
        <v>0</v>
      </c>
      <c r="BA1181" s="502">
        <f t="shared" si="197"/>
        <v>0</v>
      </c>
      <c r="BB1181" s="503">
        <f t="shared" si="186"/>
        <v>0</v>
      </c>
      <c r="BC1181" s="500">
        <f t="shared" si="198"/>
        <v>0</v>
      </c>
      <c r="BD1181" s="501">
        <f t="shared" si="199"/>
        <v>0</v>
      </c>
      <c r="BE1181" s="502">
        <f t="shared" si="187"/>
        <v>0</v>
      </c>
      <c r="BF1181" s="503">
        <f t="shared" si="188"/>
        <v>0</v>
      </c>
      <c r="BG1181" s="500">
        <f t="shared" si="189"/>
        <v>0</v>
      </c>
      <c r="BH1181" s="501">
        <f t="shared" si="190"/>
        <v>0</v>
      </c>
      <c r="BI1181" s="502">
        <f t="shared" si="191"/>
        <v>0</v>
      </c>
      <c r="BJ1181" s="503">
        <f t="shared" si="192"/>
        <v>0</v>
      </c>
      <c r="BK1181" s="293">
        <f t="shared" si="193"/>
        <v>0</v>
      </c>
      <c r="BL1181" s="504" t="str">
        <f>IF(BK1181=0,"",
IF(SUM($BK$1156:BK1181)=1,BM1181,
IF($BK$1277&gt;SUM($BK$1156:BK1181),_xlfn.CONCAT(", ",BM1181),
IF($BK$1277=SUM($BK$1156:BK1181),_xlfn.CONCAT(" y ",BM1181)))))</f>
        <v/>
      </c>
      <c r="BM1181" s="505" t="s">
        <v>5144</v>
      </c>
      <c r="BN1181" s="290">
        <f t="shared" si="200"/>
        <v>0</v>
      </c>
      <c r="BO1181" s="293">
        <f t="shared" si="194"/>
        <v>0</v>
      </c>
      <c r="BP1181" s="294" t="str">
        <f>IF(BO1181=0,"",
IF(SUM($BO$1156:BO1181)=1,BQ1181,
IF($BO$1277&gt;SUM($BO$1156:BO1181),_xlfn.CONCAT(", ",BQ1181),
IF($BO$1277=SUM($BO$1156:BO1181),_xlfn.CONCAT(" y ",BQ1181)))))</f>
        <v/>
      </c>
      <c r="BQ1181" s="89" t="s">
        <v>5144</v>
      </c>
    </row>
    <row r="1182" spans="1:69" ht="15" customHeight="1">
      <c r="A1182" s="64"/>
      <c r="B1182" s="11"/>
      <c r="C1182" s="58" t="s">
        <v>5077</v>
      </c>
      <c r="D1182" s="1122" t="str">
        <f>IF(CNGE_2025_M1_Secc5_Sub1!$D56="","",CNGE_2025_M1_Secc5_Sub1!$D56)</f>
        <v/>
      </c>
      <c r="E1182" s="889"/>
      <c r="F1182" s="889"/>
      <c r="G1182" s="889"/>
      <c r="H1182" s="889"/>
      <c r="I1182" s="889"/>
      <c r="J1182" s="889"/>
      <c r="K1182" s="889"/>
      <c r="L1182" s="889"/>
      <c r="M1182" s="889"/>
      <c r="N1182" s="889"/>
      <c r="O1182" s="889"/>
      <c r="P1182" s="889"/>
      <c r="Q1182" s="889"/>
      <c r="R1182" s="890"/>
      <c r="S1182" s="813"/>
      <c r="T1182" s="813"/>
      <c r="U1182" s="813"/>
      <c r="V1182" s="813"/>
      <c r="W1182" s="813"/>
      <c r="X1182" s="813"/>
      <c r="Y1182" s="813"/>
      <c r="Z1182" s="813"/>
      <c r="AA1182" s="813"/>
      <c r="AB1182" s="813"/>
      <c r="AC1182" s="813"/>
      <c r="AD1182" s="813"/>
      <c r="AI1182">
        <f t="shared" si="170"/>
        <v>0</v>
      </c>
      <c r="AJ1182">
        <f t="shared" si="171"/>
        <v>0</v>
      </c>
      <c r="AK1182">
        <f t="shared" si="172"/>
        <v>0</v>
      </c>
      <c r="AL1182">
        <f t="shared" si="173"/>
        <v>0</v>
      </c>
      <c r="AM1182">
        <f t="shared" si="174"/>
        <v>0</v>
      </c>
      <c r="AN1182">
        <f t="shared" si="175"/>
        <v>0</v>
      </c>
      <c r="AO1182">
        <f t="shared" si="176"/>
        <v>0</v>
      </c>
      <c r="AP1182">
        <f t="shared" si="177"/>
        <v>0</v>
      </c>
      <c r="AQ1182">
        <f t="shared" si="178"/>
        <v>0</v>
      </c>
      <c r="AR1182">
        <f t="shared" si="179"/>
        <v>0</v>
      </c>
      <c r="AS1182">
        <f t="shared" si="180"/>
        <v>0</v>
      </c>
      <c r="AT1182">
        <f t="shared" si="181"/>
        <v>0</v>
      </c>
      <c r="AU1182">
        <f t="shared" si="182"/>
        <v>0</v>
      </c>
      <c r="AV1182">
        <f t="shared" si="183"/>
        <v>0</v>
      </c>
      <c r="AW1182">
        <f t="shared" si="184"/>
        <v>0</v>
      </c>
      <c r="AX1182">
        <f t="shared" si="185"/>
        <v>0</v>
      </c>
      <c r="AY1182" s="500">
        <f t="shared" si="195"/>
        <v>0</v>
      </c>
      <c r="AZ1182" s="501">
        <f t="shared" si="196"/>
        <v>0</v>
      </c>
      <c r="BA1182" s="502">
        <f t="shared" si="197"/>
        <v>0</v>
      </c>
      <c r="BB1182" s="503">
        <f t="shared" si="186"/>
        <v>0</v>
      </c>
      <c r="BC1182" s="500">
        <f t="shared" si="198"/>
        <v>0</v>
      </c>
      <c r="BD1182" s="501">
        <f t="shared" si="199"/>
        <v>0</v>
      </c>
      <c r="BE1182" s="502">
        <f t="shared" si="187"/>
        <v>0</v>
      </c>
      <c r="BF1182" s="503">
        <f t="shared" si="188"/>
        <v>0</v>
      </c>
      <c r="BG1182" s="500">
        <f t="shared" si="189"/>
        <v>0</v>
      </c>
      <c r="BH1182" s="501">
        <f t="shared" si="190"/>
        <v>0</v>
      </c>
      <c r="BI1182" s="502">
        <f t="shared" si="191"/>
        <v>0</v>
      </c>
      <c r="BJ1182" s="503">
        <f t="shared" si="192"/>
        <v>0</v>
      </c>
      <c r="BK1182" s="293">
        <f t="shared" si="193"/>
        <v>0</v>
      </c>
      <c r="BL1182" s="504" t="str">
        <f>IF(BK1182=0,"",
IF(SUM($BK$1156:BK1182)=1,BM1182,
IF($BK$1277&gt;SUM($BK$1156:BK1182),_xlfn.CONCAT(", ",BM1182),
IF($BK$1277=SUM($BK$1156:BK1182),_xlfn.CONCAT(" y ",BM1182)))))</f>
        <v/>
      </c>
      <c r="BM1182" s="505" t="s">
        <v>5145</v>
      </c>
      <c r="BN1182" s="290">
        <f t="shared" si="200"/>
        <v>0</v>
      </c>
      <c r="BO1182" s="293">
        <f t="shared" si="194"/>
        <v>0</v>
      </c>
      <c r="BP1182" s="294" t="str">
        <f>IF(BO1182=0,"",
IF(SUM($BO$1156:BO1182)=1,BQ1182,
IF($BO$1277&gt;SUM($BO$1156:BO1182),_xlfn.CONCAT(", ",BQ1182),
IF($BO$1277=SUM($BO$1156:BO1182),_xlfn.CONCAT(" y ",BQ1182)))))</f>
        <v/>
      </c>
      <c r="BQ1182" s="89" t="s">
        <v>5145</v>
      </c>
    </row>
    <row r="1183" spans="1:69" ht="15" customHeight="1">
      <c r="A1183" s="64"/>
      <c r="B1183" s="11"/>
      <c r="C1183" s="58" t="s">
        <v>5078</v>
      </c>
      <c r="D1183" s="1122" t="str">
        <f>IF(CNGE_2025_M1_Secc5_Sub1!$D57="","",CNGE_2025_M1_Secc5_Sub1!$D57)</f>
        <v/>
      </c>
      <c r="E1183" s="889"/>
      <c r="F1183" s="889"/>
      <c r="G1183" s="889"/>
      <c r="H1183" s="889"/>
      <c r="I1183" s="889"/>
      <c r="J1183" s="889"/>
      <c r="K1183" s="889"/>
      <c r="L1183" s="889"/>
      <c r="M1183" s="889"/>
      <c r="N1183" s="889"/>
      <c r="O1183" s="889"/>
      <c r="P1183" s="889"/>
      <c r="Q1183" s="889"/>
      <c r="R1183" s="890"/>
      <c r="S1183" s="813"/>
      <c r="T1183" s="813"/>
      <c r="U1183" s="813"/>
      <c r="V1183" s="813"/>
      <c r="W1183" s="813"/>
      <c r="X1183" s="813"/>
      <c r="Y1183" s="813"/>
      <c r="Z1183" s="813"/>
      <c r="AA1183" s="813"/>
      <c r="AB1183" s="813"/>
      <c r="AC1183" s="813"/>
      <c r="AD1183" s="813"/>
      <c r="AI1183">
        <f t="shared" si="170"/>
        <v>0</v>
      </c>
      <c r="AJ1183">
        <f t="shared" si="171"/>
        <v>0</v>
      </c>
      <c r="AK1183">
        <f t="shared" si="172"/>
        <v>0</v>
      </c>
      <c r="AL1183">
        <f t="shared" si="173"/>
        <v>0</v>
      </c>
      <c r="AM1183">
        <f t="shared" si="174"/>
        <v>0</v>
      </c>
      <c r="AN1183">
        <f t="shared" si="175"/>
        <v>0</v>
      </c>
      <c r="AO1183">
        <f t="shared" si="176"/>
        <v>0</v>
      </c>
      <c r="AP1183">
        <f t="shared" si="177"/>
        <v>0</v>
      </c>
      <c r="AQ1183">
        <f t="shared" si="178"/>
        <v>0</v>
      </c>
      <c r="AR1183">
        <f t="shared" si="179"/>
        <v>0</v>
      </c>
      <c r="AS1183">
        <f t="shared" si="180"/>
        <v>0</v>
      </c>
      <c r="AT1183">
        <f t="shared" si="181"/>
        <v>0</v>
      </c>
      <c r="AU1183">
        <f t="shared" si="182"/>
        <v>0</v>
      </c>
      <c r="AV1183">
        <f t="shared" si="183"/>
        <v>0</v>
      </c>
      <c r="AW1183">
        <f t="shared" si="184"/>
        <v>0</v>
      </c>
      <c r="AX1183">
        <f t="shared" si="185"/>
        <v>0</v>
      </c>
      <c r="AY1183" s="500">
        <f t="shared" si="195"/>
        <v>0</v>
      </c>
      <c r="AZ1183" s="501">
        <f t="shared" si="196"/>
        <v>0</v>
      </c>
      <c r="BA1183" s="502">
        <f t="shared" si="197"/>
        <v>0</v>
      </c>
      <c r="BB1183" s="503">
        <f t="shared" si="186"/>
        <v>0</v>
      </c>
      <c r="BC1183" s="500">
        <f t="shared" si="198"/>
        <v>0</v>
      </c>
      <c r="BD1183" s="501">
        <f t="shared" si="199"/>
        <v>0</v>
      </c>
      <c r="BE1183" s="502">
        <f t="shared" si="187"/>
        <v>0</v>
      </c>
      <c r="BF1183" s="503">
        <f t="shared" si="188"/>
        <v>0</v>
      </c>
      <c r="BG1183" s="500">
        <f t="shared" si="189"/>
        <v>0</v>
      </c>
      <c r="BH1183" s="501">
        <f t="shared" si="190"/>
        <v>0</v>
      </c>
      <c r="BI1183" s="502">
        <f t="shared" si="191"/>
        <v>0</v>
      </c>
      <c r="BJ1183" s="503">
        <f t="shared" si="192"/>
        <v>0</v>
      </c>
      <c r="BK1183" s="293">
        <f t="shared" si="193"/>
        <v>0</v>
      </c>
      <c r="BL1183" s="504" t="str">
        <f>IF(BK1183=0,"",
IF(SUM($BK$1156:BK1183)=1,BM1183,
IF($BK$1277&gt;SUM($BK$1156:BK1183),_xlfn.CONCAT(", ",BM1183),
IF($BK$1277=SUM($BK$1156:BK1183),_xlfn.CONCAT(" y ",BM1183)))))</f>
        <v/>
      </c>
      <c r="BM1183" s="505" t="s">
        <v>5146</v>
      </c>
      <c r="BN1183" s="290">
        <f t="shared" si="200"/>
        <v>0</v>
      </c>
      <c r="BO1183" s="293">
        <f t="shared" si="194"/>
        <v>0</v>
      </c>
      <c r="BP1183" s="294" t="str">
        <f>IF(BO1183=0,"",
IF(SUM($BO$1156:BO1183)=1,BQ1183,
IF($BO$1277&gt;SUM($BO$1156:BO1183),_xlfn.CONCAT(", ",BQ1183),
IF($BO$1277=SUM($BO$1156:BO1183),_xlfn.CONCAT(" y ",BQ1183)))))</f>
        <v/>
      </c>
      <c r="BQ1183" s="89" t="s">
        <v>5146</v>
      </c>
    </row>
    <row r="1184" spans="1:69" ht="15" customHeight="1">
      <c r="A1184" s="64"/>
      <c r="B1184" s="11"/>
      <c r="C1184" s="58" t="s">
        <v>5079</v>
      </c>
      <c r="D1184" s="1122" t="str">
        <f>IF(CNGE_2025_M1_Secc5_Sub1!$D58="","",CNGE_2025_M1_Secc5_Sub1!$D58)</f>
        <v/>
      </c>
      <c r="E1184" s="889"/>
      <c r="F1184" s="889"/>
      <c r="G1184" s="889"/>
      <c r="H1184" s="889"/>
      <c r="I1184" s="889"/>
      <c r="J1184" s="889"/>
      <c r="K1184" s="889"/>
      <c r="L1184" s="889"/>
      <c r="M1184" s="889"/>
      <c r="N1184" s="889"/>
      <c r="O1184" s="889"/>
      <c r="P1184" s="889"/>
      <c r="Q1184" s="889"/>
      <c r="R1184" s="890"/>
      <c r="S1184" s="813"/>
      <c r="T1184" s="813"/>
      <c r="U1184" s="813"/>
      <c r="V1184" s="813"/>
      <c r="W1184" s="813"/>
      <c r="X1184" s="813"/>
      <c r="Y1184" s="813"/>
      <c r="Z1184" s="813"/>
      <c r="AA1184" s="813"/>
      <c r="AB1184" s="813"/>
      <c r="AC1184" s="813"/>
      <c r="AD1184" s="813"/>
      <c r="AI1184">
        <f t="shared" si="170"/>
        <v>0</v>
      </c>
      <c r="AJ1184">
        <f t="shared" si="171"/>
        <v>0</v>
      </c>
      <c r="AK1184">
        <f t="shared" si="172"/>
        <v>0</v>
      </c>
      <c r="AL1184">
        <f t="shared" si="173"/>
        <v>0</v>
      </c>
      <c r="AM1184">
        <f t="shared" si="174"/>
        <v>0</v>
      </c>
      <c r="AN1184">
        <f t="shared" si="175"/>
        <v>0</v>
      </c>
      <c r="AO1184">
        <f t="shared" si="176"/>
        <v>0</v>
      </c>
      <c r="AP1184">
        <f t="shared" si="177"/>
        <v>0</v>
      </c>
      <c r="AQ1184">
        <f t="shared" si="178"/>
        <v>0</v>
      </c>
      <c r="AR1184">
        <f t="shared" si="179"/>
        <v>0</v>
      </c>
      <c r="AS1184">
        <f t="shared" si="180"/>
        <v>0</v>
      </c>
      <c r="AT1184">
        <f t="shared" si="181"/>
        <v>0</v>
      </c>
      <c r="AU1184">
        <f t="shared" si="182"/>
        <v>0</v>
      </c>
      <c r="AV1184">
        <f t="shared" si="183"/>
        <v>0</v>
      </c>
      <c r="AW1184">
        <f t="shared" si="184"/>
        <v>0</v>
      </c>
      <c r="AX1184">
        <f t="shared" si="185"/>
        <v>0</v>
      </c>
      <c r="AY1184" s="500">
        <f t="shared" si="195"/>
        <v>0</v>
      </c>
      <c r="AZ1184" s="501">
        <f t="shared" si="196"/>
        <v>0</v>
      </c>
      <c r="BA1184" s="502">
        <f t="shared" si="197"/>
        <v>0</v>
      </c>
      <c r="BB1184" s="503">
        <f t="shared" si="186"/>
        <v>0</v>
      </c>
      <c r="BC1184" s="500">
        <f t="shared" si="198"/>
        <v>0</v>
      </c>
      <c r="BD1184" s="501">
        <f t="shared" si="199"/>
        <v>0</v>
      </c>
      <c r="BE1184" s="502">
        <f t="shared" si="187"/>
        <v>0</v>
      </c>
      <c r="BF1184" s="503">
        <f t="shared" si="188"/>
        <v>0</v>
      </c>
      <c r="BG1184" s="500">
        <f t="shared" si="189"/>
        <v>0</v>
      </c>
      <c r="BH1184" s="501">
        <f t="shared" si="190"/>
        <v>0</v>
      </c>
      <c r="BI1184" s="502">
        <f t="shared" si="191"/>
        <v>0</v>
      </c>
      <c r="BJ1184" s="503">
        <f t="shared" si="192"/>
        <v>0</v>
      </c>
      <c r="BK1184" s="293">
        <f t="shared" si="193"/>
        <v>0</v>
      </c>
      <c r="BL1184" s="504" t="str">
        <f>IF(BK1184=0,"",
IF(SUM($BK$1156:BK1184)=1,BM1184,
IF($BK$1277&gt;SUM($BK$1156:BK1184),_xlfn.CONCAT(", ",BM1184),
IF($BK$1277=SUM($BK$1156:BK1184),_xlfn.CONCAT(" y ",BM1184)))))</f>
        <v/>
      </c>
      <c r="BM1184" s="505" t="s">
        <v>5147</v>
      </c>
      <c r="BN1184" s="290">
        <f t="shared" si="200"/>
        <v>0</v>
      </c>
      <c r="BO1184" s="293">
        <f t="shared" si="194"/>
        <v>0</v>
      </c>
      <c r="BP1184" s="294" t="str">
        <f>IF(BO1184=0,"",
IF(SUM($BO$1156:BO1184)=1,BQ1184,
IF($BO$1277&gt;SUM($BO$1156:BO1184),_xlfn.CONCAT(", ",BQ1184),
IF($BO$1277=SUM($BO$1156:BO1184),_xlfn.CONCAT(" y ",BQ1184)))))</f>
        <v/>
      </c>
      <c r="BQ1184" s="89" t="s">
        <v>5147</v>
      </c>
    </row>
    <row r="1185" spans="1:69" ht="15" customHeight="1">
      <c r="A1185" s="64"/>
      <c r="B1185" s="11"/>
      <c r="C1185" s="58" t="s">
        <v>5080</v>
      </c>
      <c r="D1185" s="1122" t="str">
        <f>IF(CNGE_2025_M1_Secc5_Sub1!$D59="","",CNGE_2025_M1_Secc5_Sub1!$D59)</f>
        <v/>
      </c>
      <c r="E1185" s="889"/>
      <c r="F1185" s="889"/>
      <c r="G1185" s="889"/>
      <c r="H1185" s="889"/>
      <c r="I1185" s="889"/>
      <c r="J1185" s="889"/>
      <c r="K1185" s="889"/>
      <c r="L1185" s="889"/>
      <c r="M1185" s="889"/>
      <c r="N1185" s="889"/>
      <c r="O1185" s="889"/>
      <c r="P1185" s="889"/>
      <c r="Q1185" s="889"/>
      <c r="R1185" s="890"/>
      <c r="S1185" s="813"/>
      <c r="T1185" s="813"/>
      <c r="U1185" s="813"/>
      <c r="V1185" s="813"/>
      <c r="W1185" s="813"/>
      <c r="X1185" s="813"/>
      <c r="Y1185" s="813"/>
      <c r="Z1185" s="813"/>
      <c r="AA1185" s="813"/>
      <c r="AB1185" s="813"/>
      <c r="AC1185" s="813"/>
      <c r="AD1185" s="813"/>
      <c r="AI1185">
        <f t="shared" si="170"/>
        <v>0</v>
      </c>
      <c r="AJ1185">
        <f t="shared" si="171"/>
        <v>0</v>
      </c>
      <c r="AK1185">
        <f t="shared" si="172"/>
        <v>0</v>
      </c>
      <c r="AL1185">
        <f t="shared" si="173"/>
        <v>0</v>
      </c>
      <c r="AM1185">
        <f t="shared" si="174"/>
        <v>0</v>
      </c>
      <c r="AN1185">
        <f t="shared" si="175"/>
        <v>0</v>
      </c>
      <c r="AO1185">
        <f t="shared" si="176"/>
        <v>0</v>
      </c>
      <c r="AP1185">
        <f t="shared" si="177"/>
        <v>0</v>
      </c>
      <c r="AQ1185">
        <f t="shared" si="178"/>
        <v>0</v>
      </c>
      <c r="AR1185">
        <f t="shared" si="179"/>
        <v>0</v>
      </c>
      <c r="AS1185">
        <f t="shared" si="180"/>
        <v>0</v>
      </c>
      <c r="AT1185">
        <f t="shared" si="181"/>
        <v>0</v>
      </c>
      <c r="AU1185">
        <f t="shared" si="182"/>
        <v>0</v>
      </c>
      <c r="AV1185">
        <f t="shared" si="183"/>
        <v>0</v>
      </c>
      <c r="AW1185">
        <f t="shared" si="184"/>
        <v>0</v>
      </c>
      <c r="AX1185">
        <f t="shared" si="185"/>
        <v>0</v>
      </c>
      <c r="AY1185" s="500">
        <f t="shared" si="195"/>
        <v>0</v>
      </c>
      <c r="AZ1185" s="501">
        <f t="shared" si="196"/>
        <v>0</v>
      </c>
      <c r="BA1185" s="502">
        <f t="shared" si="197"/>
        <v>0</v>
      </c>
      <c r="BB1185" s="503">
        <f t="shared" si="186"/>
        <v>0</v>
      </c>
      <c r="BC1185" s="500">
        <f t="shared" si="198"/>
        <v>0</v>
      </c>
      <c r="BD1185" s="501">
        <f t="shared" si="199"/>
        <v>0</v>
      </c>
      <c r="BE1185" s="502">
        <f t="shared" si="187"/>
        <v>0</v>
      </c>
      <c r="BF1185" s="503">
        <f t="shared" si="188"/>
        <v>0</v>
      </c>
      <c r="BG1185" s="500">
        <f t="shared" si="189"/>
        <v>0</v>
      </c>
      <c r="BH1185" s="501">
        <f t="shared" si="190"/>
        <v>0</v>
      </c>
      <c r="BI1185" s="502">
        <f t="shared" si="191"/>
        <v>0</v>
      </c>
      <c r="BJ1185" s="503">
        <f t="shared" si="192"/>
        <v>0</v>
      </c>
      <c r="BK1185" s="293">
        <f t="shared" si="193"/>
        <v>0</v>
      </c>
      <c r="BL1185" s="504" t="str">
        <f>IF(BK1185=0,"",
IF(SUM($BK$1156:BK1185)=1,BM1185,
IF($BK$1277&gt;SUM($BK$1156:BK1185),_xlfn.CONCAT(", ",BM1185),
IF($BK$1277=SUM($BK$1156:BK1185),_xlfn.CONCAT(" y ",BM1185)))))</f>
        <v/>
      </c>
      <c r="BM1185" s="505" t="s">
        <v>5148</v>
      </c>
      <c r="BN1185" s="290">
        <f t="shared" si="200"/>
        <v>0</v>
      </c>
      <c r="BO1185" s="293">
        <f t="shared" si="194"/>
        <v>0</v>
      </c>
      <c r="BP1185" s="294" t="str">
        <f>IF(BO1185=0,"",
IF(SUM($BO$1156:BO1185)=1,BQ1185,
IF($BO$1277&gt;SUM($BO$1156:BO1185),_xlfn.CONCAT(", ",BQ1185),
IF($BO$1277=SUM($BO$1156:BO1185),_xlfn.CONCAT(" y ",BQ1185)))))</f>
        <v/>
      </c>
      <c r="BQ1185" s="89" t="s">
        <v>5148</v>
      </c>
    </row>
    <row r="1186" spans="1:69" ht="15" customHeight="1">
      <c r="A1186" s="64"/>
      <c r="B1186" s="11"/>
      <c r="C1186" s="58" t="s">
        <v>5081</v>
      </c>
      <c r="D1186" s="1122" t="str">
        <f>IF(CNGE_2025_M1_Secc5_Sub1!$D60="","",CNGE_2025_M1_Secc5_Sub1!$D60)</f>
        <v/>
      </c>
      <c r="E1186" s="889"/>
      <c r="F1186" s="889"/>
      <c r="G1186" s="889"/>
      <c r="H1186" s="889"/>
      <c r="I1186" s="889"/>
      <c r="J1186" s="889"/>
      <c r="K1186" s="889"/>
      <c r="L1186" s="889"/>
      <c r="M1186" s="889"/>
      <c r="N1186" s="889"/>
      <c r="O1186" s="889"/>
      <c r="P1186" s="889"/>
      <c r="Q1186" s="889"/>
      <c r="R1186" s="890"/>
      <c r="S1186" s="813"/>
      <c r="T1186" s="813"/>
      <c r="U1186" s="813"/>
      <c r="V1186" s="813"/>
      <c r="W1186" s="813"/>
      <c r="X1186" s="813"/>
      <c r="Y1186" s="813"/>
      <c r="Z1186" s="813"/>
      <c r="AA1186" s="813"/>
      <c r="AB1186" s="813"/>
      <c r="AC1186" s="813"/>
      <c r="AD1186" s="813"/>
      <c r="AI1186">
        <f t="shared" si="170"/>
        <v>0</v>
      </c>
      <c r="AJ1186">
        <f t="shared" si="171"/>
        <v>0</v>
      </c>
      <c r="AK1186">
        <f t="shared" si="172"/>
        <v>0</v>
      </c>
      <c r="AL1186">
        <f t="shared" si="173"/>
        <v>0</v>
      </c>
      <c r="AM1186">
        <f t="shared" si="174"/>
        <v>0</v>
      </c>
      <c r="AN1186">
        <f t="shared" si="175"/>
        <v>0</v>
      </c>
      <c r="AO1186">
        <f t="shared" si="176"/>
        <v>0</v>
      </c>
      <c r="AP1186">
        <f t="shared" si="177"/>
        <v>0</v>
      </c>
      <c r="AQ1186">
        <f t="shared" si="178"/>
        <v>0</v>
      </c>
      <c r="AR1186">
        <f t="shared" si="179"/>
        <v>0</v>
      </c>
      <c r="AS1186">
        <f t="shared" si="180"/>
        <v>0</v>
      </c>
      <c r="AT1186">
        <f t="shared" si="181"/>
        <v>0</v>
      </c>
      <c r="AU1186">
        <f t="shared" si="182"/>
        <v>0</v>
      </c>
      <c r="AV1186">
        <f t="shared" si="183"/>
        <v>0</v>
      </c>
      <c r="AW1186">
        <f t="shared" si="184"/>
        <v>0</v>
      </c>
      <c r="AX1186">
        <f t="shared" si="185"/>
        <v>0</v>
      </c>
      <c r="AY1186" s="500">
        <f t="shared" si="195"/>
        <v>0</v>
      </c>
      <c r="AZ1186" s="501">
        <f t="shared" si="196"/>
        <v>0</v>
      </c>
      <c r="BA1186" s="502">
        <f t="shared" si="197"/>
        <v>0</v>
      </c>
      <c r="BB1186" s="503">
        <f t="shared" si="186"/>
        <v>0</v>
      </c>
      <c r="BC1186" s="500">
        <f t="shared" si="198"/>
        <v>0</v>
      </c>
      <c r="BD1186" s="501">
        <f t="shared" si="199"/>
        <v>0</v>
      </c>
      <c r="BE1186" s="502">
        <f t="shared" si="187"/>
        <v>0</v>
      </c>
      <c r="BF1186" s="503">
        <f t="shared" si="188"/>
        <v>0</v>
      </c>
      <c r="BG1186" s="500">
        <f t="shared" si="189"/>
        <v>0</v>
      </c>
      <c r="BH1186" s="501">
        <f t="shared" si="190"/>
        <v>0</v>
      </c>
      <c r="BI1186" s="502">
        <f t="shared" si="191"/>
        <v>0</v>
      </c>
      <c r="BJ1186" s="503">
        <f t="shared" si="192"/>
        <v>0</v>
      </c>
      <c r="BK1186" s="293">
        <f t="shared" si="193"/>
        <v>0</v>
      </c>
      <c r="BL1186" s="504" t="str">
        <f>IF(BK1186=0,"",
IF(SUM($BK$1156:BK1186)=1,BM1186,
IF($BK$1277&gt;SUM($BK$1156:BK1186),_xlfn.CONCAT(", ",BM1186),
IF($BK$1277=SUM($BK$1156:BK1186),_xlfn.CONCAT(" y ",BM1186)))))</f>
        <v/>
      </c>
      <c r="BM1186" s="505" t="s">
        <v>5149</v>
      </c>
      <c r="BN1186" s="290">
        <f t="shared" si="200"/>
        <v>0</v>
      </c>
      <c r="BO1186" s="293">
        <f t="shared" si="194"/>
        <v>0</v>
      </c>
      <c r="BP1186" s="294" t="str">
        <f>IF(BO1186=0,"",
IF(SUM($BO$1156:BO1186)=1,BQ1186,
IF($BO$1277&gt;SUM($BO$1156:BO1186),_xlfn.CONCAT(", ",BQ1186),
IF($BO$1277=SUM($BO$1156:BO1186),_xlfn.CONCAT(" y ",BQ1186)))))</f>
        <v/>
      </c>
      <c r="BQ1186" s="89" t="s">
        <v>5149</v>
      </c>
    </row>
    <row r="1187" spans="1:69" ht="15" customHeight="1">
      <c r="A1187" s="64"/>
      <c r="B1187" s="11"/>
      <c r="C1187" s="58" t="s">
        <v>5082</v>
      </c>
      <c r="D1187" s="1122" t="str">
        <f>IF(CNGE_2025_M1_Secc5_Sub1!$D61="","",CNGE_2025_M1_Secc5_Sub1!$D61)</f>
        <v/>
      </c>
      <c r="E1187" s="889"/>
      <c r="F1187" s="889"/>
      <c r="G1187" s="889"/>
      <c r="H1187" s="889"/>
      <c r="I1187" s="889"/>
      <c r="J1187" s="889"/>
      <c r="K1187" s="889"/>
      <c r="L1187" s="889"/>
      <c r="M1187" s="889"/>
      <c r="N1187" s="889"/>
      <c r="O1187" s="889"/>
      <c r="P1187" s="889"/>
      <c r="Q1187" s="889"/>
      <c r="R1187" s="890"/>
      <c r="S1187" s="813"/>
      <c r="T1187" s="813"/>
      <c r="U1187" s="813"/>
      <c r="V1187" s="813"/>
      <c r="W1187" s="813"/>
      <c r="X1187" s="813"/>
      <c r="Y1187" s="813"/>
      <c r="Z1187" s="813"/>
      <c r="AA1187" s="813"/>
      <c r="AB1187" s="813"/>
      <c r="AC1187" s="813"/>
      <c r="AD1187" s="813"/>
      <c r="AI1187">
        <f t="shared" si="170"/>
        <v>0</v>
      </c>
      <c r="AJ1187">
        <f t="shared" si="171"/>
        <v>0</v>
      </c>
      <c r="AK1187">
        <f t="shared" si="172"/>
        <v>0</v>
      </c>
      <c r="AL1187">
        <f t="shared" si="173"/>
        <v>0</v>
      </c>
      <c r="AM1187">
        <f t="shared" si="174"/>
        <v>0</v>
      </c>
      <c r="AN1187">
        <f t="shared" si="175"/>
        <v>0</v>
      </c>
      <c r="AO1187">
        <f t="shared" si="176"/>
        <v>0</v>
      </c>
      <c r="AP1187">
        <f t="shared" si="177"/>
        <v>0</v>
      </c>
      <c r="AQ1187">
        <f t="shared" si="178"/>
        <v>0</v>
      </c>
      <c r="AR1187">
        <f t="shared" si="179"/>
        <v>0</v>
      </c>
      <c r="AS1187">
        <f t="shared" si="180"/>
        <v>0</v>
      </c>
      <c r="AT1187">
        <f t="shared" si="181"/>
        <v>0</v>
      </c>
      <c r="AU1187">
        <f t="shared" si="182"/>
        <v>0</v>
      </c>
      <c r="AV1187">
        <f t="shared" si="183"/>
        <v>0</v>
      </c>
      <c r="AW1187">
        <f t="shared" si="184"/>
        <v>0</v>
      </c>
      <c r="AX1187">
        <f t="shared" si="185"/>
        <v>0</v>
      </c>
      <c r="AY1187" s="500">
        <f t="shared" si="195"/>
        <v>0</v>
      </c>
      <c r="AZ1187" s="501">
        <f t="shared" si="196"/>
        <v>0</v>
      </c>
      <c r="BA1187" s="502">
        <f t="shared" si="197"/>
        <v>0</v>
      </c>
      <c r="BB1187" s="503">
        <f t="shared" si="186"/>
        <v>0</v>
      </c>
      <c r="BC1187" s="500">
        <f t="shared" si="198"/>
        <v>0</v>
      </c>
      <c r="BD1187" s="501">
        <f t="shared" si="199"/>
        <v>0</v>
      </c>
      <c r="BE1187" s="502">
        <f t="shared" si="187"/>
        <v>0</v>
      </c>
      <c r="BF1187" s="503">
        <f t="shared" si="188"/>
        <v>0</v>
      </c>
      <c r="BG1187" s="500">
        <f t="shared" si="189"/>
        <v>0</v>
      </c>
      <c r="BH1187" s="501">
        <f t="shared" si="190"/>
        <v>0</v>
      </c>
      <c r="BI1187" s="502">
        <f t="shared" si="191"/>
        <v>0</v>
      </c>
      <c r="BJ1187" s="503">
        <f t="shared" si="192"/>
        <v>0</v>
      </c>
      <c r="BK1187" s="293">
        <f t="shared" si="193"/>
        <v>0</v>
      </c>
      <c r="BL1187" s="504" t="str">
        <f>IF(BK1187=0,"",
IF(SUM($BK$1156:BK1187)=1,BM1187,
IF($BK$1277&gt;SUM($BK$1156:BK1187),_xlfn.CONCAT(", ",BM1187),
IF($BK$1277=SUM($BK$1156:BK1187),_xlfn.CONCAT(" y ",BM1187)))))</f>
        <v/>
      </c>
      <c r="BM1187" s="505" t="s">
        <v>5150</v>
      </c>
      <c r="BN1187" s="290">
        <f t="shared" si="200"/>
        <v>0</v>
      </c>
      <c r="BO1187" s="293">
        <f t="shared" si="194"/>
        <v>0</v>
      </c>
      <c r="BP1187" s="294" t="str">
        <f>IF(BO1187=0,"",
IF(SUM($BO$1156:BO1187)=1,BQ1187,
IF($BO$1277&gt;SUM($BO$1156:BO1187),_xlfn.CONCAT(", ",BQ1187),
IF($BO$1277=SUM($BO$1156:BO1187),_xlfn.CONCAT(" y ",BQ1187)))))</f>
        <v/>
      </c>
      <c r="BQ1187" s="89" t="s">
        <v>5150</v>
      </c>
    </row>
    <row r="1188" spans="1:69" ht="15" customHeight="1">
      <c r="A1188" s="64"/>
      <c r="B1188" s="11"/>
      <c r="C1188" s="58" t="s">
        <v>5083</v>
      </c>
      <c r="D1188" s="1122" t="str">
        <f>IF(CNGE_2025_M1_Secc5_Sub1!$D62="","",CNGE_2025_M1_Secc5_Sub1!$D62)</f>
        <v/>
      </c>
      <c r="E1188" s="889"/>
      <c r="F1188" s="889"/>
      <c r="G1188" s="889"/>
      <c r="H1188" s="889"/>
      <c r="I1188" s="889"/>
      <c r="J1188" s="889"/>
      <c r="K1188" s="889"/>
      <c r="L1188" s="889"/>
      <c r="M1188" s="889"/>
      <c r="N1188" s="889"/>
      <c r="O1188" s="889"/>
      <c r="P1188" s="889"/>
      <c r="Q1188" s="889"/>
      <c r="R1188" s="890"/>
      <c r="S1188" s="813"/>
      <c r="T1188" s="813"/>
      <c r="U1188" s="813"/>
      <c r="V1188" s="813"/>
      <c r="W1188" s="813"/>
      <c r="X1188" s="813"/>
      <c r="Y1188" s="813"/>
      <c r="Z1188" s="813"/>
      <c r="AA1188" s="813"/>
      <c r="AB1188" s="813"/>
      <c r="AC1188" s="813"/>
      <c r="AD1188" s="813"/>
      <c r="AI1188">
        <f t="shared" ref="AI1188:AI1219" si="201">S1188</f>
        <v>0</v>
      </c>
      <c r="AJ1188">
        <f t="shared" ref="AJ1188:AJ1219" si="202">COUNTIF(T1188:U1188,"NS")</f>
        <v>0</v>
      </c>
      <c r="AK1188">
        <f t="shared" ref="AK1188:AK1219" si="203">SUM(T1188:U1188)</f>
        <v>0</v>
      </c>
      <c r="AL1188">
        <f t="shared" ref="AL1188:AL1219" si="204">IF(COUNTIF(S1188:U1188,"NA")=3,0,IF(OR(AND(AI1188=0,AJ1188&gt;0),AND(AI1188="NS",AK1188&gt;0), AND(AI1188="NS", AJ1188=0,AK1188=0)), 1, IF(OR(AND(AI1188&gt;0,AJ1188&gt;1,AI1188&gt;AK1188), AND(AI1188="NS",AJ1188=2), AND(AI1188="NS",AK1188=0,AJ1188&gt;0),AI1188=AK1188), 0, 1)))</f>
        <v>0</v>
      </c>
      <c r="AM1188">
        <f t="shared" ref="AM1188:AM1219" si="205">V1188</f>
        <v>0</v>
      </c>
      <c r="AN1188">
        <f t="shared" ref="AN1188:AN1219" si="206">COUNTIF(W1188:X1188,"NS")</f>
        <v>0</v>
      </c>
      <c r="AO1188">
        <f t="shared" ref="AO1188:AO1219" si="207">SUM(W1188:X1188)</f>
        <v>0</v>
      </c>
      <c r="AP1188">
        <f t="shared" ref="AP1188:AP1219" si="208">IF(COUNTIF(V1188:X1188,"NA")=3,0,IF(OR(AND(AM1188=0,AN1188&gt;0),AND(AM1188="NS",AO1188&gt;0), AND(AM1188="NS", AN1188=0,AO1188=0)), 1, IF(OR(AND(AM1188&gt;0,AN1188&gt;1,AM1188&gt;AO1188), AND(AM1188="NS",AN1188=2), AND(AM1188="NS",AO1188=0,AN1188&gt;0),AM1188=AO1188), 0, 1)))</f>
        <v>0</v>
      </c>
      <c r="AQ1188">
        <f t="shared" ref="AQ1188:AQ1219" si="209">Y1188</f>
        <v>0</v>
      </c>
      <c r="AR1188">
        <f t="shared" ref="AR1188:AR1219" si="210">COUNTIF(Z1188:AA1188,"NS")</f>
        <v>0</v>
      </c>
      <c r="AS1188">
        <f t="shared" ref="AS1188:AS1219" si="211">SUM(Z1188:AA1188)</f>
        <v>0</v>
      </c>
      <c r="AT1188">
        <f t="shared" ref="AT1188:AT1219" si="212">IF(COUNTIF(Y1188:AA1188,"NA")=3,0,IF(OR(AND(AQ1188=0,AR1188&gt;0),AND(AQ1188="NS",AS1188&gt;0), AND(AQ1188="NS", AR1188=0,AS1188=0)), 1, IF(OR(AND(AQ1188&gt;0,AR1188&gt;1,AQ1188&gt;AS1188), AND(AQ1188="NS",AR1188=2), AND(AQ1188="NS",AS1188=0,AR1188&gt;0),AQ1188=AS1188), 0, 1)))</f>
        <v>0</v>
      </c>
      <c r="AU1188">
        <f t="shared" ref="AU1188:AU1219" si="213">AB1188</f>
        <v>0</v>
      </c>
      <c r="AV1188">
        <f t="shared" ref="AV1188:AV1219" si="214">COUNTIF(AC1188:AD1188,"NS")</f>
        <v>0</v>
      </c>
      <c r="AW1188">
        <f t="shared" ref="AW1188:AW1219" si="215">SUM(AC1188:AD1188)</f>
        <v>0</v>
      </c>
      <c r="AX1188">
        <f t="shared" ref="AX1188:AX1219" si="216">IF(COUNTIF(AB1188:AD1188,"NA")=3,0,IF(OR(AND(AU1188=0,AV1188&gt;0),AND(AU1188="NS",AW1188&gt;0), AND(AU1188="NS", AV1188=0,AW1188=0)), 1, IF(OR(AND(AU1188&gt;0,AV1188&gt;1,AU1188&gt;AW1188), AND(AU1188="NS",AV1188=2), AND(AU1188="NS",AW1188=0,AV1188&gt;0),AU1188=AW1188), 0, 1)))</f>
        <v>0</v>
      </c>
      <c r="AY1188" s="500">
        <f t="shared" si="195"/>
        <v>0</v>
      </c>
      <c r="AZ1188" s="501">
        <f t="shared" si="196"/>
        <v>0</v>
      </c>
      <c r="BA1188" s="502">
        <f t="shared" si="197"/>
        <v>0</v>
      </c>
      <c r="BB1188" s="503">
        <f t="shared" si="186"/>
        <v>0</v>
      </c>
      <c r="BC1188" s="500">
        <f t="shared" si="198"/>
        <v>0</v>
      </c>
      <c r="BD1188" s="501">
        <f t="shared" si="199"/>
        <v>0</v>
      </c>
      <c r="BE1188" s="502">
        <f t="shared" si="187"/>
        <v>0</v>
      </c>
      <c r="BF1188" s="503">
        <f t="shared" si="188"/>
        <v>0</v>
      </c>
      <c r="BG1188" s="500">
        <f t="shared" si="189"/>
        <v>0</v>
      </c>
      <c r="BH1188" s="501">
        <f t="shared" si="190"/>
        <v>0</v>
      </c>
      <c r="BI1188" s="502">
        <f t="shared" si="191"/>
        <v>0</v>
      </c>
      <c r="BJ1188" s="503">
        <f t="shared" si="192"/>
        <v>0</v>
      </c>
      <c r="BK1188" s="293">
        <f t="shared" si="193"/>
        <v>0</v>
      </c>
      <c r="BL1188" s="504" t="str">
        <f>IF(BK1188=0,"",
IF(SUM($BK$1156:BK1188)=1,BM1188,
IF($BK$1277&gt;SUM($BK$1156:BK1188),_xlfn.CONCAT(", ",BM1188),
IF($BK$1277=SUM($BK$1156:BK1188),_xlfn.CONCAT(" y ",BM1188)))))</f>
        <v/>
      </c>
      <c r="BM1188" s="505" t="s">
        <v>5151</v>
      </c>
      <c r="BN1188" s="290">
        <f t="shared" si="200"/>
        <v>0</v>
      </c>
      <c r="BO1188" s="293">
        <f t="shared" si="194"/>
        <v>0</v>
      </c>
      <c r="BP1188" s="294" t="str">
        <f>IF(BO1188=0,"",
IF(SUM($BO$1156:BO1188)=1,BQ1188,
IF($BO$1277&gt;SUM($BO$1156:BO1188),_xlfn.CONCAT(", ",BQ1188),
IF($BO$1277=SUM($BO$1156:BO1188),_xlfn.CONCAT(" y ",BQ1188)))))</f>
        <v/>
      </c>
      <c r="BQ1188" s="89" t="s">
        <v>5151</v>
      </c>
    </row>
    <row r="1189" spans="1:69" ht="15" customHeight="1">
      <c r="A1189" s="64"/>
      <c r="B1189" s="11"/>
      <c r="C1189" s="58" t="s">
        <v>5084</v>
      </c>
      <c r="D1189" s="1122" t="str">
        <f>IF(CNGE_2025_M1_Secc5_Sub1!$D63="","",CNGE_2025_M1_Secc5_Sub1!$D63)</f>
        <v/>
      </c>
      <c r="E1189" s="889"/>
      <c r="F1189" s="889"/>
      <c r="G1189" s="889"/>
      <c r="H1189" s="889"/>
      <c r="I1189" s="889"/>
      <c r="J1189" s="889"/>
      <c r="K1189" s="889"/>
      <c r="L1189" s="889"/>
      <c r="M1189" s="889"/>
      <c r="N1189" s="889"/>
      <c r="O1189" s="889"/>
      <c r="P1189" s="889"/>
      <c r="Q1189" s="889"/>
      <c r="R1189" s="890"/>
      <c r="S1189" s="813"/>
      <c r="T1189" s="813"/>
      <c r="U1189" s="813"/>
      <c r="V1189" s="813"/>
      <c r="W1189" s="813"/>
      <c r="X1189" s="813"/>
      <c r="Y1189" s="813"/>
      <c r="Z1189" s="813"/>
      <c r="AA1189" s="813"/>
      <c r="AB1189" s="813"/>
      <c r="AC1189" s="813"/>
      <c r="AD1189" s="813"/>
      <c r="AI1189">
        <f t="shared" si="201"/>
        <v>0</v>
      </c>
      <c r="AJ1189">
        <f t="shared" si="202"/>
        <v>0</v>
      </c>
      <c r="AK1189">
        <f t="shared" si="203"/>
        <v>0</v>
      </c>
      <c r="AL1189">
        <f t="shared" si="204"/>
        <v>0</v>
      </c>
      <c r="AM1189">
        <f t="shared" si="205"/>
        <v>0</v>
      </c>
      <c r="AN1189">
        <f t="shared" si="206"/>
        <v>0</v>
      </c>
      <c r="AO1189">
        <f t="shared" si="207"/>
        <v>0</v>
      </c>
      <c r="AP1189">
        <f t="shared" si="208"/>
        <v>0</v>
      </c>
      <c r="AQ1189">
        <f t="shared" si="209"/>
        <v>0</v>
      </c>
      <c r="AR1189">
        <f t="shared" si="210"/>
        <v>0</v>
      </c>
      <c r="AS1189">
        <f t="shared" si="211"/>
        <v>0</v>
      </c>
      <c r="AT1189">
        <f t="shared" si="212"/>
        <v>0</v>
      </c>
      <c r="AU1189">
        <f t="shared" si="213"/>
        <v>0</v>
      </c>
      <c r="AV1189">
        <f t="shared" si="214"/>
        <v>0</v>
      </c>
      <c r="AW1189">
        <f t="shared" si="215"/>
        <v>0</v>
      </c>
      <c r="AX1189">
        <f t="shared" si="216"/>
        <v>0</v>
      </c>
      <c r="AY1189" s="500">
        <f t="shared" si="195"/>
        <v>0</v>
      </c>
      <c r="AZ1189" s="501">
        <f t="shared" si="196"/>
        <v>0</v>
      </c>
      <c r="BA1189" s="502">
        <f t="shared" si="197"/>
        <v>0</v>
      </c>
      <c r="BB1189" s="503">
        <f t="shared" si="186"/>
        <v>0</v>
      </c>
      <c r="BC1189" s="500">
        <f t="shared" si="198"/>
        <v>0</v>
      </c>
      <c r="BD1189" s="501">
        <f t="shared" si="199"/>
        <v>0</v>
      </c>
      <c r="BE1189" s="502">
        <f t="shared" si="187"/>
        <v>0</v>
      </c>
      <c r="BF1189" s="503">
        <f t="shared" si="188"/>
        <v>0</v>
      </c>
      <c r="BG1189" s="500">
        <f t="shared" si="189"/>
        <v>0</v>
      </c>
      <c r="BH1189" s="501">
        <f t="shared" si="190"/>
        <v>0</v>
      </c>
      <c r="BI1189" s="502">
        <f t="shared" si="191"/>
        <v>0</v>
      </c>
      <c r="BJ1189" s="503">
        <f t="shared" si="192"/>
        <v>0</v>
      </c>
      <c r="BK1189" s="293">
        <f t="shared" si="193"/>
        <v>0</v>
      </c>
      <c r="BL1189" s="504" t="str">
        <f>IF(BK1189=0,"",
IF(SUM($BK$1156:BK1189)=1,BM1189,
IF($BK$1277&gt;SUM($BK$1156:BK1189),_xlfn.CONCAT(", ",BM1189),
IF($BK$1277=SUM($BK$1156:BK1189),_xlfn.CONCAT(" y ",BM1189)))))</f>
        <v/>
      </c>
      <c r="BM1189" s="505" t="s">
        <v>5152</v>
      </c>
      <c r="BN1189" s="290">
        <f t="shared" si="200"/>
        <v>0</v>
      </c>
      <c r="BO1189" s="293">
        <f t="shared" si="194"/>
        <v>0</v>
      </c>
      <c r="BP1189" s="294" t="str">
        <f>IF(BO1189=0,"",
IF(SUM($BO$1156:BO1189)=1,BQ1189,
IF($BO$1277&gt;SUM($BO$1156:BO1189),_xlfn.CONCAT(", ",BQ1189),
IF($BO$1277=SUM($BO$1156:BO1189),_xlfn.CONCAT(" y ",BQ1189)))))</f>
        <v/>
      </c>
      <c r="BQ1189" s="89" t="s">
        <v>5152</v>
      </c>
    </row>
    <row r="1190" spans="1:69" ht="15" customHeight="1">
      <c r="A1190" s="64"/>
      <c r="B1190" s="11"/>
      <c r="C1190" s="58" t="s">
        <v>5085</v>
      </c>
      <c r="D1190" s="1122" t="str">
        <f>IF(CNGE_2025_M1_Secc5_Sub1!$D64="","",CNGE_2025_M1_Secc5_Sub1!$D64)</f>
        <v/>
      </c>
      <c r="E1190" s="889"/>
      <c r="F1190" s="889"/>
      <c r="G1190" s="889"/>
      <c r="H1190" s="889"/>
      <c r="I1190" s="889"/>
      <c r="J1190" s="889"/>
      <c r="K1190" s="889"/>
      <c r="L1190" s="889"/>
      <c r="M1190" s="889"/>
      <c r="N1190" s="889"/>
      <c r="O1190" s="889"/>
      <c r="P1190" s="889"/>
      <c r="Q1190" s="889"/>
      <c r="R1190" s="890"/>
      <c r="S1190" s="813"/>
      <c r="T1190" s="813"/>
      <c r="U1190" s="813"/>
      <c r="V1190" s="813"/>
      <c r="W1190" s="813"/>
      <c r="X1190" s="813"/>
      <c r="Y1190" s="813"/>
      <c r="Z1190" s="813"/>
      <c r="AA1190" s="813"/>
      <c r="AB1190" s="813"/>
      <c r="AC1190" s="813"/>
      <c r="AD1190" s="813"/>
      <c r="AI1190">
        <f t="shared" si="201"/>
        <v>0</v>
      </c>
      <c r="AJ1190">
        <f t="shared" si="202"/>
        <v>0</v>
      </c>
      <c r="AK1190">
        <f t="shared" si="203"/>
        <v>0</v>
      </c>
      <c r="AL1190">
        <f t="shared" si="204"/>
        <v>0</v>
      </c>
      <c r="AM1190">
        <f t="shared" si="205"/>
        <v>0</v>
      </c>
      <c r="AN1190">
        <f t="shared" si="206"/>
        <v>0</v>
      </c>
      <c r="AO1190">
        <f t="shared" si="207"/>
        <v>0</v>
      </c>
      <c r="AP1190">
        <f t="shared" si="208"/>
        <v>0</v>
      </c>
      <c r="AQ1190">
        <f t="shared" si="209"/>
        <v>0</v>
      </c>
      <c r="AR1190">
        <f t="shared" si="210"/>
        <v>0</v>
      </c>
      <c r="AS1190">
        <f t="shared" si="211"/>
        <v>0</v>
      </c>
      <c r="AT1190">
        <f t="shared" si="212"/>
        <v>0</v>
      </c>
      <c r="AU1190">
        <f t="shared" si="213"/>
        <v>0</v>
      </c>
      <c r="AV1190">
        <f t="shared" si="214"/>
        <v>0</v>
      </c>
      <c r="AW1190">
        <f t="shared" si="215"/>
        <v>0</v>
      </c>
      <c r="AX1190">
        <f t="shared" si="216"/>
        <v>0</v>
      </c>
      <c r="AY1190" s="500">
        <f t="shared" si="195"/>
        <v>0</v>
      </c>
      <c r="AZ1190" s="501">
        <f t="shared" si="196"/>
        <v>0</v>
      </c>
      <c r="BA1190" s="502">
        <f t="shared" si="197"/>
        <v>0</v>
      </c>
      <c r="BB1190" s="503">
        <f t="shared" si="186"/>
        <v>0</v>
      </c>
      <c r="BC1190" s="500">
        <f t="shared" si="198"/>
        <v>0</v>
      </c>
      <c r="BD1190" s="501">
        <f t="shared" si="199"/>
        <v>0</v>
      </c>
      <c r="BE1190" s="502">
        <f t="shared" si="187"/>
        <v>0</v>
      </c>
      <c r="BF1190" s="503">
        <f t="shared" si="188"/>
        <v>0</v>
      </c>
      <c r="BG1190" s="500">
        <f t="shared" si="189"/>
        <v>0</v>
      </c>
      <c r="BH1190" s="501">
        <f t="shared" si="190"/>
        <v>0</v>
      </c>
      <c r="BI1190" s="502">
        <f t="shared" si="191"/>
        <v>0</v>
      </c>
      <c r="BJ1190" s="503">
        <f t="shared" si="192"/>
        <v>0</v>
      </c>
      <c r="BK1190" s="293">
        <f t="shared" si="193"/>
        <v>0</v>
      </c>
      <c r="BL1190" s="504" t="str">
        <f>IF(BK1190=0,"",
IF(SUM($BK$1156:BK1190)=1,BM1190,
IF($BK$1277&gt;SUM($BK$1156:BK1190),_xlfn.CONCAT(", ",BM1190),
IF($BK$1277=SUM($BK$1156:BK1190),_xlfn.CONCAT(" y ",BM1190)))))</f>
        <v/>
      </c>
      <c r="BM1190" s="505" t="s">
        <v>5153</v>
      </c>
      <c r="BN1190" s="290">
        <f t="shared" si="200"/>
        <v>0</v>
      </c>
      <c r="BO1190" s="293">
        <f t="shared" si="194"/>
        <v>0</v>
      </c>
      <c r="BP1190" s="294" t="str">
        <f>IF(BO1190=0,"",
IF(SUM($BO$1156:BO1190)=1,BQ1190,
IF($BO$1277&gt;SUM($BO$1156:BO1190),_xlfn.CONCAT(", ",BQ1190),
IF($BO$1277=SUM($BO$1156:BO1190),_xlfn.CONCAT(" y ",BQ1190)))))</f>
        <v/>
      </c>
      <c r="BQ1190" s="89" t="s">
        <v>5153</v>
      </c>
    </row>
    <row r="1191" spans="1:69" ht="15" customHeight="1">
      <c r="A1191" s="64"/>
      <c r="B1191" s="11"/>
      <c r="C1191" s="58" t="s">
        <v>5086</v>
      </c>
      <c r="D1191" s="1122" t="str">
        <f>IF(CNGE_2025_M1_Secc5_Sub1!$D65="","",CNGE_2025_M1_Secc5_Sub1!$D65)</f>
        <v/>
      </c>
      <c r="E1191" s="889"/>
      <c r="F1191" s="889"/>
      <c r="G1191" s="889"/>
      <c r="H1191" s="889"/>
      <c r="I1191" s="889"/>
      <c r="J1191" s="889"/>
      <c r="K1191" s="889"/>
      <c r="L1191" s="889"/>
      <c r="M1191" s="889"/>
      <c r="N1191" s="889"/>
      <c r="O1191" s="889"/>
      <c r="P1191" s="889"/>
      <c r="Q1191" s="889"/>
      <c r="R1191" s="890"/>
      <c r="S1191" s="813"/>
      <c r="T1191" s="813"/>
      <c r="U1191" s="813"/>
      <c r="V1191" s="813"/>
      <c r="W1191" s="813"/>
      <c r="X1191" s="813"/>
      <c r="Y1191" s="813"/>
      <c r="Z1191" s="813"/>
      <c r="AA1191" s="813"/>
      <c r="AB1191" s="813"/>
      <c r="AC1191" s="813"/>
      <c r="AD1191" s="813"/>
      <c r="AI1191">
        <f t="shared" si="201"/>
        <v>0</v>
      </c>
      <c r="AJ1191">
        <f t="shared" si="202"/>
        <v>0</v>
      </c>
      <c r="AK1191">
        <f t="shared" si="203"/>
        <v>0</v>
      </c>
      <c r="AL1191">
        <f t="shared" si="204"/>
        <v>0</v>
      </c>
      <c r="AM1191">
        <f t="shared" si="205"/>
        <v>0</v>
      </c>
      <c r="AN1191">
        <f t="shared" si="206"/>
        <v>0</v>
      </c>
      <c r="AO1191">
        <f t="shared" si="207"/>
        <v>0</v>
      </c>
      <c r="AP1191">
        <f t="shared" si="208"/>
        <v>0</v>
      </c>
      <c r="AQ1191">
        <f t="shared" si="209"/>
        <v>0</v>
      </c>
      <c r="AR1191">
        <f t="shared" si="210"/>
        <v>0</v>
      </c>
      <c r="AS1191">
        <f t="shared" si="211"/>
        <v>0</v>
      </c>
      <c r="AT1191">
        <f t="shared" si="212"/>
        <v>0</v>
      </c>
      <c r="AU1191">
        <f t="shared" si="213"/>
        <v>0</v>
      </c>
      <c r="AV1191">
        <f t="shared" si="214"/>
        <v>0</v>
      </c>
      <c r="AW1191">
        <f t="shared" si="215"/>
        <v>0</v>
      </c>
      <c r="AX1191">
        <f t="shared" si="216"/>
        <v>0</v>
      </c>
      <c r="AY1191" s="500">
        <f t="shared" si="195"/>
        <v>0</v>
      </c>
      <c r="AZ1191" s="501">
        <f t="shared" si="196"/>
        <v>0</v>
      </c>
      <c r="BA1191" s="502">
        <f t="shared" si="197"/>
        <v>0</v>
      </c>
      <c r="BB1191" s="503">
        <f t="shared" si="186"/>
        <v>0</v>
      </c>
      <c r="BC1191" s="500">
        <f t="shared" si="198"/>
        <v>0</v>
      </c>
      <c r="BD1191" s="501">
        <f t="shared" si="199"/>
        <v>0</v>
      </c>
      <c r="BE1191" s="502">
        <f t="shared" si="187"/>
        <v>0</v>
      </c>
      <c r="BF1191" s="503">
        <f t="shared" si="188"/>
        <v>0</v>
      </c>
      <c r="BG1191" s="500">
        <f t="shared" si="189"/>
        <v>0</v>
      </c>
      <c r="BH1191" s="501">
        <f t="shared" si="190"/>
        <v>0</v>
      </c>
      <c r="BI1191" s="502">
        <f t="shared" si="191"/>
        <v>0</v>
      </c>
      <c r="BJ1191" s="503">
        <f t="shared" si="192"/>
        <v>0</v>
      </c>
      <c r="BK1191" s="293">
        <f t="shared" si="193"/>
        <v>0</v>
      </c>
      <c r="BL1191" s="504" t="str">
        <f>IF(BK1191=0,"",
IF(SUM($BK$1156:BK1191)=1,BM1191,
IF($BK$1277&gt;SUM($BK$1156:BK1191),_xlfn.CONCAT(", ",BM1191),
IF($BK$1277=SUM($BK$1156:BK1191),_xlfn.CONCAT(" y ",BM1191)))))</f>
        <v/>
      </c>
      <c r="BM1191" s="505" t="s">
        <v>5154</v>
      </c>
      <c r="BN1191" s="290">
        <f t="shared" si="200"/>
        <v>0</v>
      </c>
      <c r="BO1191" s="293">
        <f t="shared" si="194"/>
        <v>0</v>
      </c>
      <c r="BP1191" s="294" t="str">
        <f>IF(BO1191=0,"",
IF(SUM($BO$1156:BO1191)=1,BQ1191,
IF($BO$1277&gt;SUM($BO$1156:BO1191),_xlfn.CONCAT(", ",BQ1191),
IF($BO$1277=SUM($BO$1156:BO1191),_xlfn.CONCAT(" y ",BQ1191)))))</f>
        <v/>
      </c>
      <c r="BQ1191" s="89" t="s">
        <v>5154</v>
      </c>
    </row>
    <row r="1192" spans="1:69" ht="15" customHeight="1">
      <c r="A1192" s="64"/>
      <c r="B1192" s="11"/>
      <c r="C1192" s="58" t="s">
        <v>5155</v>
      </c>
      <c r="D1192" s="1122" t="str">
        <f>IF(CNGE_2025_M1_Secc5_Sub1!$D66="","",CNGE_2025_M1_Secc5_Sub1!$D66)</f>
        <v/>
      </c>
      <c r="E1192" s="889"/>
      <c r="F1192" s="889"/>
      <c r="G1192" s="889"/>
      <c r="H1192" s="889"/>
      <c r="I1192" s="889"/>
      <c r="J1192" s="889"/>
      <c r="K1192" s="889"/>
      <c r="L1192" s="889"/>
      <c r="M1192" s="889"/>
      <c r="N1192" s="889"/>
      <c r="O1192" s="889"/>
      <c r="P1192" s="889"/>
      <c r="Q1192" s="889"/>
      <c r="R1192" s="890"/>
      <c r="S1192" s="813"/>
      <c r="T1192" s="813"/>
      <c r="U1192" s="813"/>
      <c r="V1192" s="813"/>
      <c r="W1192" s="813"/>
      <c r="X1192" s="813"/>
      <c r="Y1192" s="813"/>
      <c r="Z1192" s="813"/>
      <c r="AA1192" s="813"/>
      <c r="AB1192" s="813"/>
      <c r="AC1192" s="813"/>
      <c r="AD1192" s="813"/>
      <c r="AI1192">
        <f t="shared" si="201"/>
        <v>0</v>
      </c>
      <c r="AJ1192">
        <f t="shared" si="202"/>
        <v>0</v>
      </c>
      <c r="AK1192">
        <f t="shared" si="203"/>
        <v>0</v>
      </c>
      <c r="AL1192">
        <f t="shared" si="204"/>
        <v>0</v>
      </c>
      <c r="AM1192">
        <f t="shared" si="205"/>
        <v>0</v>
      </c>
      <c r="AN1192">
        <f t="shared" si="206"/>
        <v>0</v>
      </c>
      <c r="AO1192">
        <f t="shared" si="207"/>
        <v>0</v>
      </c>
      <c r="AP1192">
        <f t="shared" si="208"/>
        <v>0</v>
      </c>
      <c r="AQ1192">
        <f t="shared" si="209"/>
        <v>0</v>
      </c>
      <c r="AR1192">
        <f t="shared" si="210"/>
        <v>0</v>
      </c>
      <c r="AS1192">
        <f t="shared" si="211"/>
        <v>0</v>
      </c>
      <c r="AT1192">
        <f t="shared" si="212"/>
        <v>0</v>
      </c>
      <c r="AU1192">
        <f t="shared" si="213"/>
        <v>0</v>
      </c>
      <c r="AV1192">
        <f t="shared" si="214"/>
        <v>0</v>
      </c>
      <c r="AW1192">
        <f t="shared" si="215"/>
        <v>0</v>
      </c>
      <c r="AX1192">
        <f t="shared" si="216"/>
        <v>0</v>
      </c>
      <c r="AY1192" s="500">
        <f t="shared" si="195"/>
        <v>0</v>
      </c>
      <c r="AZ1192" s="501">
        <f t="shared" si="196"/>
        <v>0</v>
      </c>
      <c r="BA1192" s="502">
        <f t="shared" si="197"/>
        <v>0</v>
      </c>
      <c r="BB1192" s="503">
        <f t="shared" si="186"/>
        <v>0</v>
      </c>
      <c r="BC1192" s="500">
        <f t="shared" si="198"/>
        <v>0</v>
      </c>
      <c r="BD1192" s="501">
        <f t="shared" si="199"/>
        <v>0</v>
      </c>
      <c r="BE1192" s="502">
        <f t="shared" si="187"/>
        <v>0</v>
      </c>
      <c r="BF1192" s="503">
        <f t="shared" si="188"/>
        <v>0</v>
      </c>
      <c r="BG1192" s="500">
        <f t="shared" si="189"/>
        <v>0</v>
      </c>
      <c r="BH1192" s="501">
        <f t="shared" si="190"/>
        <v>0</v>
      </c>
      <c r="BI1192" s="502">
        <f t="shared" si="191"/>
        <v>0</v>
      </c>
      <c r="BJ1192" s="503">
        <f t="shared" si="192"/>
        <v>0</v>
      </c>
      <c r="BK1192" s="293">
        <f t="shared" si="193"/>
        <v>0</v>
      </c>
      <c r="BL1192" s="504" t="str">
        <f>IF(BK1192=0,"",
IF(SUM($BK$1156:BK1192)=1,BM1192,
IF($BK$1277&gt;SUM($BK$1156:BK1192),_xlfn.CONCAT(", ",BM1192),
IF($BK$1277=SUM($BK$1156:BK1192),_xlfn.CONCAT(" y ",BM1192)))))</f>
        <v/>
      </c>
      <c r="BM1192" s="505" t="s">
        <v>5156</v>
      </c>
      <c r="BN1192" s="290">
        <f t="shared" si="200"/>
        <v>0</v>
      </c>
      <c r="BO1192" s="293">
        <f t="shared" si="194"/>
        <v>0</v>
      </c>
      <c r="BP1192" s="294" t="str">
        <f>IF(BO1192=0,"",
IF(SUM($BO$1156:BO1192)=1,BQ1192,
IF($BO$1277&gt;SUM($BO$1156:BO1192),_xlfn.CONCAT(", ",BQ1192),
IF($BO$1277=SUM($BO$1156:BO1192),_xlfn.CONCAT(" y ",BQ1192)))))</f>
        <v/>
      </c>
      <c r="BQ1192" s="89" t="s">
        <v>5156</v>
      </c>
    </row>
    <row r="1193" spans="1:69" ht="15" customHeight="1">
      <c r="A1193" s="64"/>
      <c r="B1193" s="11"/>
      <c r="C1193" s="58" t="s">
        <v>5157</v>
      </c>
      <c r="D1193" s="1122" t="str">
        <f>IF(CNGE_2025_M1_Secc5_Sub1!$D67="","",CNGE_2025_M1_Secc5_Sub1!$D67)</f>
        <v/>
      </c>
      <c r="E1193" s="889"/>
      <c r="F1193" s="889"/>
      <c r="G1193" s="889"/>
      <c r="H1193" s="889"/>
      <c r="I1193" s="889"/>
      <c r="J1193" s="889"/>
      <c r="K1193" s="889"/>
      <c r="L1193" s="889"/>
      <c r="M1193" s="889"/>
      <c r="N1193" s="889"/>
      <c r="O1193" s="889"/>
      <c r="P1193" s="889"/>
      <c r="Q1193" s="889"/>
      <c r="R1193" s="890"/>
      <c r="S1193" s="813"/>
      <c r="T1193" s="813"/>
      <c r="U1193" s="813"/>
      <c r="V1193" s="813"/>
      <c r="W1193" s="813"/>
      <c r="X1193" s="813"/>
      <c r="Y1193" s="813"/>
      <c r="Z1193" s="813"/>
      <c r="AA1193" s="813"/>
      <c r="AB1193" s="813"/>
      <c r="AC1193" s="813"/>
      <c r="AD1193" s="813"/>
      <c r="AI1193">
        <f t="shared" si="201"/>
        <v>0</v>
      </c>
      <c r="AJ1193">
        <f t="shared" si="202"/>
        <v>0</v>
      </c>
      <c r="AK1193">
        <f t="shared" si="203"/>
        <v>0</v>
      </c>
      <c r="AL1193">
        <f t="shared" si="204"/>
        <v>0</v>
      </c>
      <c r="AM1193">
        <f t="shared" si="205"/>
        <v>0</v>
      </c>
      <c r="AN1193">
        <f t="shared" si="206"/>
        <v>0</v>
      </c>
      <c r="AO1193">
        <f t="shared" si="207"/>
        <v>0</v>
      </c>
      <c r="AP1193">
        <f t="shared" si="208"/>
        <v>0</v>
      </c>
      <c r="AQ1193">
        <f t="shared" si="209"/>
        <v>0</v>
      </c>
      <c r="AR1193">
        <f t="shared" si="210"/>
        <v>0</v>
      </c>
      <c r="AS1193">
        <f t="shared" si="211"/>
        <v>0</v>
      </c>
      <c r="AT1193">
        <f t="shared" si="212"/>
        <v>0</v>
      </c>
      <c r="AU1193">
        <f t="shared" si="213"/>
        <v>0</v>
      </c>
      <c r="AV1193">
        <f t="shared" si="214"/>
        <v>0</v>
      </c>
      <c r="AW1193">
        <f t="shared" si="215"/>
        <v>0</v>
      </c>
      <c r="AX1193">
        <f t="shared" si="216"/>
        <v>0</v>
      </c>
      <c r="AY1193" s="500">
        <f t="shared" si="195"/>
        <v>0</v>
      </c>
      <c r="AZ1193" s="501">
        <f t="shared" si="196"/>
        <v>0</v>
      </c>
      <c r="BA1193" s="502">
        <f t="shared" si="197"/>
        <v>0</v>
      </c>
      <c r="BB1193" s="503">
        <f t="shared" si="186"/>
        <v>0</v>
      </c>
      <c r="BC1193" s="500">
        <f t="shared" si="198"/>
        <v>0</v>
      </c>
      <c r="BD1193" s="501">
        <f t="shared" si="199"/>
        <v>0</v>
      </c>
      <c r="BE1193" s="502">
        <f t="shared" si="187"/>
        <v>0</v>
      </c>
      <c r="BF1193" s="503">
        <f t="shared" si="188"/>
        <v>0</v>
      </c>
      <c r="BG1193" s="500">
        <f t="shared" si="189"/>
        <v>0</v>
      </c>
      <c r="BH1193" s="501">
        <f t="shared" si="190"/>
        <v>0</v>
      </c>
      <c r="BI1193" s="502">
        <f t="shared" si="191"/>
        <v>0</v>
      </c>
      <c r="BJ1193" s="503">
        <f t="shared" si="192"/>
        <v>0</v>
      </c>
      <c r="BK1193" s="293">
        <f t="shared" si="193"/>
        <v>0</v>
      </c>
      <c r="BL1193" s="504" t="str">
        <f>IF(BK1193=0,"",
IF(SUM($BK$1156:BK1193)=1,BM1193,
IF($BK$1277&gt;SUM($BK$1156:BK1193),_xlfn.CONCAT(", ",BM1193),
IF($BK$1277=SUM($BK$1156:BK1193),_xlfn.CONCAT(" y ",BM1193)))))</f>
        <v/>
      </c>
      <c r="BM1193" s="505" t="s">
        <v>5158</v>
      </c>
      <c r="BN1193" s="290">
        <f t="shared" si="200"/>
        <v>0</v>
      </c>
      <c r="BO1193" s="293">
        <f t="shared" si="194"/>
        <v>0</v>
      </c>
      <c r="BP1193" s="294" t="str">
        <f>IF(BO1193=0,"",
IF(SUM($BO$1156:BO1193)=1,BQ1193,
IF($BO$1277&gt;SUM($BO$1156:BO1193),_xlfn.CONCAT(", ",BQ1193),
IF($BO$1277=SUM($BO$1156:BO1193),_xlfn.CONCAT(" y ",BQ1193)))))</f>
        <v/>
      </c>
      <c r="BQ1193" s="89" t="s">
        <v>5158</v>
      </c>
    </row>
    <row r="1194" spans="1:69" ht="15" customHeight="1">
      <c r="A1194" s="64"/>
      <c r="B1194" s="11"/>
      <c r="C1194" s="58" t="s">
        <v>5159</v>
      </c>
      <c r="D1194" s="1122" t="str">
        <f>IF(CNGE_2025_M1_Secc5_Sub1!$D68="","",CNGE_2025_M1_Secc5_Sub1!$D68)</f>
        <v/>
      </c>
      <c r="E1194" s="889"/>
      <c r="F1194" s="889"/>
      <c r="G1194" s="889"/>
      <c r="H1194" s="889"/>
      <c r="I1194" s="889"/>
      <c r="J1194" s="889"/>
      <c r="K1194" s="889"/>
      <c r="L1194" s="889"/>
      <c r="M1194" s="889"/>
      <c r="N1194" s="889"/>
      <c r="O1194" s="889"/>
      <c r="P1194" s="889"/>
      <c r="Q1194" s="889"/>
      <c r="R1194" s="890"/>
      <c r="S1194" s="813"/>
      <c r="T1194" s="813"/>
      <c r="U1194" s="813"/>
      <c r="V1194" s="813"/>
      <c r="W1194" s="813"/>
      <c r="X1194" s="813"/>
      <c r="Y1194" s="813"/>
      <c r="Z1194" s="813"/>
      <c r="AA1194" s="813"/>
      <c r="AB1194" s="813"/>
      <c r="AC1194" s="813"/>
      <c r="AD1194" s="813"/>
      <c r="AI1194">
        <f t="shared" si="201"/>
        <v>0</v>
      </c>
      <c r="AJ1194">
        <f t="shared" si="202"/>
        <v>0</v>
      </c>
      <c r="AK1194">
        <f t="shared" si="203"/>
        <v>0</v>
      </c>
      <c r="AL1194">
        <f t="shared" si="204"/>
        <v>0</v>
      </c>
      <c r="AM1194">
        <f t="shared" si="205"/>
        <v>0</v>
      </c>
      <c r="AN1194">
        <f t="shared" si="206"/>
        <v>0</v>
      </c>
      <c r="AO1194">
        <f t="shared" si="207"/>
        <v>0</v>
      </c>
      <c r="AP1194">
        <f t="shared" si="208"/>
        <v>0</v>
      </c>
      <c r="AQ1194">
        <f t="shared" si="209"/>
        <v>0</v>
      </c>
      <c r="AR1194">
        <f t="shared" si="210"/>
        <v>0</v>
      </c>
      <c r="AS1194">
        <f t="shared" si="211"/>
        <v>0</v>
      </c>
      <c r="AT1194">
        <f t="shared" si="212"/>
        <v>0</v>
      </c>
      <c r="AU1194">
        <f t="shared" si="213"/>
        <v>0</v>
      </c>
      <c r="AV1194">
        <f t="shared" si="214"/>
        <v>0</v>
      </c>
      <c r="AW1194">
        <f t="shared" si="215"/>
        <v>0</v>
      </c>
      <c r="AX1194">
        <f t="shared" si="216"/>
        <v>0</v>
      </c>
      <c r="AY1194" s="500">
        <f t="shared" si="195"/>
        <v>0</v>
      </c>
      <c r="AZ1194" s="501">
        <f t="shared" si="196"/>
        <v>0</v>
      </c>
      <c r="BA1194" s="502">
        <f t="shared" si="197"/>
        <v>0</v>
      </c>
      <c r="BB1194" s="503">
        <f t="shared" si="186"/>
        <v>0</v>
      </c>
      <c r="BC1194" s="500">
        <f t="shared" si="198"/>
        <v>0</v>
      </c>
      <c r="BD1194" s="501">
        <f t="shared" si="199"/>
        <v>0</v>
      </c>
      <c r="BE1194" s="502">
        <f t="shared" si="187"/>
        <v>0</v>
      </c>
      <c r="BF1194" s="503">
        <f t="shared" si="188"/>
        <v>0</v>
      </c>
      <c r="BG1194" s="500">
        <f t="shared" si="189"/>
        <v>0</v>
      </c>
      <c r="BH1194" s="501">
        <f t="shared" si="190"/>
        <v>0</v>
      </c>
      <c r="BI1194" s="502">
        <f t="shared" si="191"/>
        <v>0</v>
      </c>
      <c r="BJ1194" s="503">
        <f t="shared" si="192"/>
        <v>0</v>
      </c>
      <c r="BK1194" s="293">
        <f t="shared" si="193"/>
        <v>0</v>
      </c>
      <c r="BL1194" s="504" t="str">
        <f>IF(BK1194=0,"",
IF(SUM($BK$1156:BK1194)=1,BM1194,
IF($BK$1277&gt;SUM($BK$1156:BK1194),_xlfn.CONCAT(", ",BM1194),
IF($BK$1277=SUM($BK$1156:BK1194),_xlfn.CONCAT(" y ",BM1194)))))</f>
        <v/>
      </c>
      <c r="BM1194" s="505" t="s">
        <v>5160</v>
      </c>
      <c r="BN1194" s="290">
        <f t="shared" si="200"/>
        <v>0</v>
      </c>
      <c r="BO1194" s="293">
        <f t="shared" si="194"/>
        <v>0</v>
      </c>
      <c r="BP1194" s="294" t="str">
        <f>IF(BO1194=0,"",
IF(SUM($BO$1156:BO1194)=1,BQ1194,
IF($BO$1277&gt;SUM($BO$1156:BO1194),_xlfn.CONCAT(", ",BQ1194),
IF($BO$1277=SUM($BO$1156:BO1194),_xlfn.CONCAT(" y ",BQ1194)))))</f>
        <v/>
      </c>
      <c r="BQ1194" s="89" t="s">
        <v>5160</v>
      </c>
    </row>
    <row r="1195" spans="1:69" ht="15" customHeight="1">
      <c r="A1195" s="64"/>
      <c r="B1195" s="11"/>
      <c r="C1195" s="58" t="s">
        <v>5161</v>
      </c>
      <c r="D1195" s="1122" t="str">
        <f>IF(CNGE_2025_M1_Secc5_Sub1!$D69="","",CNGE_2025_M1_Secc5_Sub1!$D69)</f>
        <v/>
      </c>
      <c r="E1195" s="889"/>
      <c r="F1195" s="889"/>
      <c r="G1195" s="889"/>
      <c r="H1195" s="889"/>
      <c r="I1195" s="889"/>
      <c r="J1195" s="889"/>
      <c r="K1195" s="889"/>
      <c r="L1195" s="889"/>
      <c r="M1195" s="889"/>
      <c r="N1195" s="889"/>
      <c r="O1195" s="889"/>
      <c r="P1195" s="889"/>
      <c r="Q1195" s="889"/>
      <c r="R1195" s="890"/>
      <c r="S1195" s="813"/>
      <c r="T1195" s="813"/>
      <c r="U1195" s="813"/>
      <c r="V1195" s="813"/>
      <c r="W1195" s="813"/>
      <c r="X1195" s="813"/>
      <c r="Y1195" s="813"/>
      <c r="Z1195" s="813"/>
      <c r="AA1195" s="813"/>
      <c r="AB1195" s="813"/>
      <c r="AC1195" s="813"/>
      <c r="AD1195" s="813"/>
      <c r="AI1195">
        <f t="shared" si="201"/>
        <v>0</v>
      </c>
      <c r="AJ1195">
        <f t="shared" si="202"/>
        <v>0</v>
      </c>
      <c r="AK1195">
        <f t="shared" si="203"/>
        <v>0</v>
      </c>
      <c r="AL1195">
        <f t="shared" si="204"/>
        <v>0</v>
      </c>
      <c r="AM1195">
        <f t="shared" si="205"/>
        <v>0</v>
      </c>
      <c r="AN1195">
        <f t="shared" si="206"/>
        <v>0</v>
      </c>
      <c r="AO1195">
        <f t="shared" si="207"/>
        <v>0</v>
      </c>
      <c r="AP1195">
        <f t="shared" si="208"/>
        <v>0</v>
      </c>
      <c r="AQ1195">
        <f t="shared" si="209"/>
        <v>0</v>
      </c>
      <c r="AR1195">
        <f t="shared" si="210"/>
        <v>0</v>
      </c>
      <c r="AS1195">
        <f t="shared" si="211"/>
        <v>0</v>
      </c>
      <c r="AT1195">
        <f t="shared" si="212"/>
        <v>0</v>
      </c>
      <c r="AU1195">
        <f t="shared" si="213"/>
        <v>0</v>
      </c>
      <c r="AV1195">
        <f t="shared" si="214"/>
        <v>0</v>
      </c>
      <c r="AW1195">
        <f t="shared" si="215"/>
        <v>0</v>
      </c>
      <c r="AX1195">
        <f t="shared" si="216"/>
        <v>0</v>
      </c>
      <c r="AY1195" s="500">
        <f t="shared" si="195"/>
        <v>0</v>
      </c>
      <c r="AZ1195" s="501">
        <f t="shared" si="196"/>
        <v>0</v>
      </c>
      <c r="BA1195" s="502">
        <f t="shared" si="197"/>
        <v>0</v>
      </c>
      <c r="BB1195" s="503">
        <f t="shared" si="186"/>
        <v>0</v>
      </c>
      <c r="BC1195" s="500">
        <f t="shared" si="198"/>
        <v>0</v>
      </c>
      <c r="BD1195" s="501">
        <f t="shared" si="199"/>
        <v>0</v>
      </c>
      <c r="BE1195" s="502">
        <f t="shared" si="187"/>
        <v>0</v>
      </c>
      <c r="BF1195" s="503">
        <f t="shared" si="188"/>
        <v>0</v>
      </c>
      <c r="BG1195" s="500">
        <f t="shared" si="189"/>
        <v>0</v>
      </c>
      <c r="BH1195" s="501">
        <f t="shared" si="190"/>
        <v>0</v>
      </c>
      <c r="BI1195" s="502">
        <f t="shared" si="191"/>
        <v>0</v>
      </c>
      <c r="BJ1195" s="503">
        <f t="shared" si="192"/>
        <v>0</v>
      </c>
      <c r="BK1195" s="293">
        <f t="shared" si="193"/>
        <v>0</v>
      </c>
      <c r="BL1195" s="504" t="str">
        <f>IF(BK1195=0,"",
IF(SUM($BK$1156:BK1195)=1,BM1195,
IF($BK$1277&gt;SUM($BK$1156:BK1195),_xlfn.CONCAT(", ",BM1195),
IF($BK$1277=SUM($BK$1156:BK1195),_xlfn.CONCAT(" y ",BM1195)))))</f>
        <v/>
      </c>
      <c r="BM1195" s="505" t="s">
        <v>5162</v>
      </c>
      <c r="BN1195" s="290">
        <f t="shared" si="200"/>
        <v>0</v>
      </c>
      <c r="BO1195" s="293">
        <f t="shared" si="194"/>
        <v>0</v>
      </c>
      <c r="BP1195" s="294" t="str">
        <f>IF(BO1195=0,"",
IF(SUM($BO$1156:BO1195)=1,BQ1195,
IF($BO$1277&gt;SUM($BO$1156:BO1195),_xlfn.CONCAT(", ",BQ1195),
IF($BO$1277=SUM($BO$1156:BO1195),_xlfn.CONCAT(" y ",BQ1195)))))</f>
        <v/>
      </c>
      <c r="BQ1195" s="89" t="s">
        <v>5162</v>
      </c>
    </row>
    <row r="1196" spans="1:69" ht="15" customHeight="1">
      <c r="A1196" s="64"/>
      <c r="B1196" s="11"/>
      <c r="C1196" s="58" t="s">
        <v>5163</v>
      </c>
      <c r="D1196" s="1122" t="str">
        <f>IF(CNGE_2025_M1_Secc5_Sub1!$D70="","",CNGE_2025_M1_Secc5_Sub1!$D70)</f>
        <v/>
      </c>
      <c r="E1196" s="889"/>
      <c r="F1196" s="889"/>
      <c r="G1196" s="889"/>
      <c r="H1196" s="889"/>
      <c r="I1196" s="889"/>
      <c r="J1196" s="889"/>
      <c r="K1196" s="889"/>
      <c r="L1196" s="889"/>
      <c r="M1196" s="889"/>
      <c r="N1196" s="889"/>
      <c r="O1196" s="889"/>
      <c r="P1196" s="889"/>
      <c r="Q1196" s="889"/>
      <c r="R1196" s="890"/>
      <c r="S1196" s="813"/>
      <c r="T1196" s="813"/>
      <c r="U1196" s="813"/>
      <c r="V1196" s="813"/>
      <c r="W1196" s="813"/>
      <c r="X1196" s="813"/>
      <c r="Y1196" s="813"/>
      <c r="Z1196" s="813"/>
      <c r="AA1196" s="813"/>
      <c r="AB1196" s="813"/>
      <c r="AC1196" s="813"/>
      <c r="AD1196" s="813"/>
      <c r="AI1196">
        <f t="shared" si="201"/>
        <v>0</v>
      </c>
      <c r="AJ1196">
        <f t="shared" si="202"/>
        <v>0</v>
      </c>
      <c r="AK1196">
        <f t="shared" si="203"/>
        <v>0</v>
      </c>
      <c r="AL1196">
        <f t="shared" si="204"/>
        <v>0</v>
      </c>
      <c r="AM1196">
        <f t="shared" si="205"/>
        <v>0</v>
      </c>
      <c r="AN1196">
        <f t="shared" si="206"/>
        <v>0</v>
      </c>
      <c r="AO1196">
        <f t="shared" si="207"/>
        <v>0</v>
      </c>
      <c r="AP1196">
        <f t="shared" si="208"/>
        <v>0</v>
      </c>
      <c r="AQ1196">
        <f t="shared" si="209"/>
        <v>0</v>
      </c>
      <c r="AR1196">
        <f t="shared" si="210"/>
        <v>0</v>
      </c>
      <c r="AS1196">
        <f t="shared" si="211"/>
        <v>0</v>
      </c>
      <c r="AT1196">
        <f t="shared" si="212"/>
        <v>0</v>
      </c>
      <c r="AU1196">
        <f t="shared" si="213"/>
        <v>0</v>
      </c>
      <c r="AV1196">
        <f t="shared" si="214"/>
        <v>0</v>
      </c>
      <c r="AW1196">
        <f t="shared" si="215"/>
        <v>0</v>
      </c>
      <c r="AX1196">
        <f t="shared" si="216"/>
        <v>0</v>
      </c>
      <c r="AY1196" s="500">
        <f t="shared" si="195"/>
        <v>0</v>
      </c>
      <c r="AZ1196" s="501">
        <f t="shared" si="196"/>
        <v>0</v>
      </c>
      <c r="BA1196" s="502">
        <f t="shared" si="197"/>
        <v>0</v>
      </c>
      <c r="BB1196" s="503">
        <f t="shared" si="186"/>
        <v>0</v>
      </c>
      <c r="BC1196" s="500">
        <f t="shared" si="198"/>
        <v>0</v>
      </c>
      <c r="BD1196" s="501">
        <f t="shared" si="199"/>
        <v>0</v>
      </c>
      <c r="BE1196" s="502">
        <f t="shared" si="187"/>
        <v>0</v>
      </c>
      <c r="BF1196" s="503">
        <f t="shared" si="188"/>
        <v>0</v>
      </c>
      <c r="BG1196" s="500">
        <f t="shared" si="189"/>
        <v>0</v>
      </c>
      <c r="BH1196" s="501">
        <f t="shared" si="190"/>
        <v>0</v>
      </c>
      <c r="BI1196" s="502">
        <f t="shared" si="191"/>
        <v>0</v>
      </c>
      <c r="BJ1196" s="503">
        <f t="shared" si="192"/>
        <v>0</v>
      </c>
      <c r="BK1196" s="293">
        <f t="shared" si="193"/>
        <v>0</v>
      </c>
      <c r="BL1196" s="504" t="str">
        <f>IF(BK1196=0,"",
IF(SUM($BK$1156:BK1196)=1,BM1196,
IF($BK$1277&gt;SUM($BK$1156:BK1196),_xlfn.CONCAT(", ",BM1196),
IF($BK$1277=SUM($BK$1156:BK1196),_xlfn.CONCAT(" y ",BM1196)))))</f>
        <v/>
      </c>
      <c r="BM1196" s="505" t="s">
        <v>5164</v>
      </c>
      <c r="BN1196" s="290">
        <f t="shared" si="200"/>
        <v>0</v>
      </c>
      <c r="BO1196" s="293">
        <f t="shared" si="194"/>
        <v>0</v>
      </c>
      <c r="BP1196" s="294" t="str">
        <f>IF(BO1196=0,"",
IF(SUM($BO$1156:BO1196)=1,BQ1196,
IF($BO$1277&gt;SUM($BO$1156:BO1196),_xlfn.CONCAT(", ",BQ1196),
IF($BO$1277=SUM($BO$1156:BO1196),_xlfn.CONCAT(" y ",BQ1196)))))</f>
        <v/>
      </c>
      <c r="BQ1196" s="89" t="s">
        <v>5164</v>
      </c>
    </row>
    <row r="1197" spans="1:69" ht="15" customHeight="1">
      <c r="A1197" s="64"/>
      <c r="B1197" s="11"/>
      <c r="C1197" s="58" t="s">
        <v>5165</v>
      </c>
      <c r="D1197" s="1122" t="str">
        <f>IF(CNGE_2025_M1_Secc5_Sub1!$D71="","",CNGE_2025_M1_Secc5_Sub1!$D71)</f>
        <v/>
      </c>
      <c r="E1197" s="889"/>
      <c r="F1197" s="889"/>
      <c r="G1197" s="889"/>
      <c r="H1197" s="889"/>
      <c r="I1197" s="889"/>
      <c r="J1197" s="889"/>
      <c r="K1197" s="889"/>
      <c r="L1197" s="889"/>
      <c r="M1197" s="889"/>
      <c r="N1197" s="889"/>
      <c r="O1197" s="889"/>
      <c r="P1197" s="889"/>
      <c r="Q1197" s="889"/>
      <c r="R1197" s="890"/>
      <c r="S1197" s="813"/>
      <c r="T1197" s="813"/>
      <c r="U1197" s="813"/>
      <c r="V1197" s="813"/>
      <c r="W1197" s="813"/>
      <c r="X1197" s="813"/>
      <c r="Y1197" s="813"/>
      <c r="Z1197" s="813"/>
      <c r="AA1197" s="813"/>
      <c r="AB1197" s="813"/>
      <c r="AC1197" s="813"/>
      <c r="AD1197" s="813"/>
      <c r="AI1197">
        <f t="shared" si="201"/>
        <v>0</v>
      </c>
      <c r="AJ1197">
        <f t="shared" si="202"/>
        <v>0</v>
      </c>
      <c r="AK1197">
        <f t="shared" si="203"/>
        <v>0</v>
      </c>
      <c r="AL1197">
        <f t="shared" si="204"/>
        <v>0</v>
      </c>
      <c r="AM1197">
        <f t="shared" si="205"/>
        <v>0</v>
      </c>
      <c r="AN1197">
        <f t="shared" si="206"/>
        <v>0</v>
      </c>
      <c r="AO1197">
        <f t="shared" si="207"/>
        <v>0</v>
      </c>
      <c r="AP1197">
        <f t="shared" si="208"/>
        <v>0</v>
      </c>
      <c r="AQ1197">
        <f t="shared" si="209"/>
        <v>0</v>
      </c>
      <c r="AR1197">
        <f t="shared" si="210"/>
        <v>0</v>
      </c>
      <c r="AS1197">
        <f t="shared" si="211"/>
        <v>0</v>
      </c>
      <c r="AT1197">
        <f t="shared" si="212"/>
        <v>0</v>
      </c>
      <c r="AU1197">
        <f t="shared" si="213"/>
        <v>0</v>
      </c>
      <c r="AV1197">
        <f t="shared" si="214"/>
        <v>0</v>
      </c>
      <c r="AW1197">
        <f t="shared" si="215"/>
        <v>0</v>
      </c>
      <c r="AX1197">
        <f t="shared" si="216"/>
        <v>0</v>
      </c>
      <c r="AY1197" s="500">
        <f t="shared" si="195"/>
        <v>0</v>
      </c>
      <c r="AZ1197" s="501">
        <f t="shared" si="196"/>
        <v>0</v>
      </c>
      <c r="BA1197" s="502">
        <f t="shared" si="197"/>
        <v>0</v>
      </c>
      <c r="BB1197" s="503">
        <f t="shared" si="186"/>
        <v>0</v>
      </c>
      <c r="BC1197" s="500">
        <f t="shared" si="198"/>
        <v>0</v>
      </c>
      <c r="BD1197" s="501">
        <f t="shared" si="199"/>
        <v>0</v>
      </c>
      <c r="BE1197" s="502">
        <f t="shared" si="187"/>
        <v>0</v>
      </c>
      <c r="BF1197" s="503">
        <f t="shared" si="188"/>
        <v>0</v>
      </c>
      <c r="BG1197" s="500">
        <f t="shared" si="189"/>
        <v>0</v>
      </c>
      <c r="BH1197" s="501">
        <f t="shared" si="190"/>
        <v>0</v>
      </c>
      <c r="BI1197" s="502">
        <f t="shared" si="191"/>
        <v>0</v>
      </c>
      <c r="BJ1197" s="503">
        <f t="shared" si="192"/>
        <v>0</v>
      </c>
      <c r="BK1197" s="293">
        <f t="shared" si="193"/>
        <v>0</v>
      </c>
      <c r="BL1197" s="504" t="str">
        <f>IF(BK1197=0,"",
IF(SUM($BK$1156:BK1197)=1,BM1197,
IF($BK$1277&gt;SUM($BK$1156:BK1197),_xlfn.CONCAT(", ",BM1197),
IF($BK$1277=SUM($BK$1156:BK1197),_xlfn.CONCAT(" y ",BM1197)))))</f>
        <v/>
      </c>
      <c r="BM1197" s="505" t="s">
        <v>5166</v>
      </c>
      <c r="BN1197" s="290">
        <f t="shared" si="200"/>
        <v>0</v>
      </c>
      <c r="BO1197" s="293">
        <f t="shared" si="194"/>
        <v>0</v>
      </c>
      <c r="BP1197" s="294" t="str">
        <f>IF(BO1197=0,"",
IF(SUM($BO$1156:BO1197)=1,BQ1197,
IF($BO$1277&gt;SUM($BO$1156:BO1197),_xlfn.CONCAT(", ",BQ1197),
IF($BO$1277=SUM($BO$1156:BO1197),_xlfn.CONCAT(" y ",BQ1197)))))</f>
        <v/>
      </c>
      <c r="BQ1197" s="89" t="s">
        <v>5166</v>
      </c>
    </row>
    <row r="1198" spans="1:69" ht="15" customHeight="1">
      <c r="A1198" s="64"/>
      <c r="B1198" s="11"/>
      <c r="C1198" s="58" t="s">
        <v>5167</v>
      </c>
      <c r="D1198" s="1122" t="str">
        <f>IF(CNGE_2025_M1_Secc5_Sub1!$D72="","",CNGE_2025_M1_Secc5_Sub1!$D72)</f>
        <v/>
      </c>
      <c r="E1198" s="889"/>
      <c r="F1198" s="889"/>
      <c r="G1198" s="889"/>
      <c r="H1198" s="889"/>
      <c r="I1198" s="889"/>
      <c r="J1198" s="889"/>
      <c r="K1198" s="889"/>
      <c r="L1198" s="889"/>
      <c r="M1198" s="889"/>
      <c r="N1198" s="889"/>
      <c r="O1198" s="889"/>
      <c r="P1198" s="889"/>
      <c r="Q1198" s="889"/>
      <c r="R1198" s="890"/>
      <c r="S1198" s="813"/>
      <c r="T1198" s="813"/>
      <c r="U1198" s="813"/>
      <c r="V1198" s="813"/>
      <c r="W1198" s="813"/>
      <c r="X1198" s="813"/>
      <c r="Y1198" s="813"/>
      <c r="Z1198" s="813"/>
      <c r="AA1198" s="813"/>
      <c r="AB1198" s="813"/>
      <c r="AC1198" s="813"/>
      <c r="AD1198" s="813"/>
      <c r="AI1198">
        <f t="shared" si="201"/>
        <v>0</v>
      </c>
      <c r="AJ1198">
        <f t="shared" si="202"/>
        <v>0</v>
      </c>
      <c r="AK1198">
        <f t="shared" si="203"/>
        <v>0</v>
      </c>
      <c r="AL1198">
        <f t="shared" si="204"/>
        <v>0</v>
      </c>
      <c r="AM1198">
        <f t="shared" si="205"/>
        <v>0</v>
      </c>
      <c r="AN1198">
        <f t="shared" si="206"/>
        <v>0</v>
      </c>
      <c r="AO1198">
        <f t="shared" si="207"/>
        <v>0</v>
      </c>
      <c r="AP1198">
        <f t="shared" si="208"/>
        <v>0</v>
      </c>
      <c r="AQ1198">
        <f t="shared" si="209"/>
        <v>0</v>
      </c>
      <c r="AR1198">
        <f t="shared" si="210"/>
        <v>0</v>
      </c>
      <c r="AS1198">
        <f t="shared" si="211"/>
        <v>0</v>
      </c>
      <c r="AT1198">
        <f t="shared" si="212"/>
        <v>0</v>
      </c>
      <c r="AU1198">
        <f t="shared" si="213"/>
        <v>0</v>
      </c>
      <c r="AV1198">
        <f t="shared" si="214"/>
        <v>0</v>
      </c>
      <c r="AW1198">
        <f t="shared" si="215"/>
        <v>0</v>
      </c>
      <c r="AX1198">
        <f t="shared" si="216"/>
        <v>0</v>
      </c>
      <c r="AY1198" s="500">
        <f t="shared" si="195"/>
        <v>0</v>
      </c>
      <c r="AZ1198" s="501">
        <f t="shared" si="196"/>
        <v>0</v>
      </c>
      <c r="BA1198" s="502">
        <f t="shared" si="197"/>
        <v>0</v>
      </c>
      <c r="BB1198" s="503">
        <f t="shared" si="186"/>
        <v>0</v>
      </c>
      <c r="BC1198" s="500">
        <f t="shared" si="198"/>
        <v>0</v>
      </c>
      <c r="BD1198" s="501">
        <f t="shared" si="199"/>
        <v>0</v>
      </c>
      <c r="BE1198" s="502">
        <f t="shared" si="187"/>
        <v>0</v>
      </c>
      <c r="BF1198" s="503">
        <f t="shared" si="188"/>
        <v>0</v>
      </c>
      <c r="BG1198" s="500">
        <f t="shared" si="189"/>
        <v>0</v>
      </c>
      <c r="BH1198" s="501">
        <f t="shared" si="190"/>
        <v>0</v>
      </c>
      <c r="BI1198" s="502">
        <f t="shared" si="191"/>
        <v>0</v>
      </c>
      <c r="BJ1198" s="503">
        <f t="shared" si="192"/>
        <v>0</v>
      </c>
      <c r="BK1198" s="293">
        <f t="shared" si="193"/>
        <v>0</v>
      </c>
      <c r="BL1198" s="504" t="str">
        <f>IF(BK1198=0,"",
IF(SUM($BK$1156:BK1198)=1,BM1198,
IF($BK$1277&gt;SUM($BK$1156:BK1198),_xlfn.CONCAT(", ",BM1198),
IF($BK$1277=SUM($BK$1156:BK1198),_xlfn.CONCAT(" y ",BM1198)))))</f>
        <v/>
      </c>
      <c r="BM1198" s="505" t="s">
        <v>5168</v>
      </c>
      <c r="BN1198" s="290">
        <f t="shared" si="200"/>
        <v>0</v>
      </c>
      <c r="BO1198" s="293">
        <f t="shared" si="194"/>
        <v>0</v>
      </c>
      <c r="BP1198" s="294" t="str">
        <f>IF(BO1198=0,"",
IF(SUM($BO$1156:BO1198)=1,BQ1198,
IF($BO$1277&gt;SUM($BO$1156:BO1198),_xlfn.CONCAT(", ",BQ1198),
IF($BO$1277=SUM($BO$1156:BO1198),_xlfn.CONCAT(" y ",BQ1198)))))</f>
        <v/>
      </c>
      <c r="BQ1198" s="89" t="s">
        <v>5168</v>
      </c>
    </row>
    <row r="1199" spans="1:69" ht="15" customHeight="1">
      <c r="A1199" s="64"/>
      <c r="B1199" s="11"/>
      <c r="C1199" s="58" t="s">
        <v>5169</v>
      </c>
      <c r="D1199" s="1122" t="str">
        <f>IF(CNGE_2025_M1_Secc5_Sub1!$D73="","",CNGE_2025_M1_Secc5_Sub1!$D73)</f>
        <v/>
      </c>
      <c r="E1199" s="889"/>
      <c r="F1199" s="889"/>
      <c r="G1199" s="889"/>
      <c r="H1199" s="889"/>
      <c r="I1199" s="889"/>
      <c r="J1199" s="889"/>
      <c r="K1199" s="889"/>
      <c r="L1199" s="889"/>
      <c r="M1199" s="889"/>
      <c r="N1199" s="889"/>
      <c r="O1199" s="889"/>
      <c r="P1199" s="889"/>
      <c r="Q1199" s="889"/>
      <c r="R1199" s="890"/>
      <c r="S1199" s="813"/>
      <c r="T1199" s="813"/>
      <c r="U1199" s="813"/>
      <c r="V1199" s="813"/>
      <c r="W1199" s="813"/>
      <c r="X1199" s="813"/>
      <c r="Y1199" s="813"/>
      <c r="Z1199" s="813"/>
      <c r="AA1199" s="813"/>
      <c r="AB1199" s="813"/>
      <c r="AC1199" s="813"/>
      <c r="AD1199" s="813"/>
      <c r="AI1199">
        <f t="shared" si="201"/>
        <v>0</v>
      </c>
      <c r="AJ1199">
        <f t="shared" si="202"/>
        <v>0</v>
      </c>
      <c r="AK1199">
        <f t="shared" si="203"/>
        <v>0</v>
      </c>
      <c r="AL1199">
        <f t="shared" si="204"/>
        <v>0</v>
      </c>
      <c r="AM1199">
        <f t="shared" si="205"/>
        <v>0</v>
      </c>
      <c r="AN1199">
        <f t="shared" si="206"/>
        <v>0</v>
      </c>
      <c r="AO1199">
        <f t="shared" si="207"/>
        <v>0</v>
      </c>
      <c r="AP1199">
        <f t="shared" si="208"/>
        <v>0</v>
      </c>
      <c r="AQ1199">
        <f t="shared" si="209"/>
        <v>0</v>
      </c>
      <c r="AR1199">
        <f t="shared" si="210"/>
        <v>0</v>
      </c>
      <c r="AS1199">
        <f t="shared" si="211"/>
        <v>0</v>
      </c>
      <c r="AT1199">
        <f t="shared" si="212"/>
        <v>0</v>
      </c>
      <c r="AU1199">
        <f t="shared" si="213"/>
        <v>0</v>
      </c>
      <c r="AV1199">
        <f t="shared" si="214"/>
        <v>0</v>
      </c>
      <c r="AW1199">
        <f t="shared" si="215"/>
        <v>0</v>
      </c>
      <c r="AX1199">
        <f t="shared" si="216"/>
        <v>0</v>
      </c>
      <c r="AY1199" s="500">
        <f t="shared" si="195"/>
        <v>0</v>
      </c>
      <c r="AZ1199" s="501">
        <f t="shared" si="196"/>
        <v>0</v>
      </c>
      <c r="BA1199" s="502">
        <f t="shared" si="197"/>
        <v>0</v>
      </c>
      <c r="BB1199" s="503">
        <f t="shared" si="186"/>
        <v>0</v>
      </c>
      <c r="BC1199" s="500">
        <f t="shared" si="198"/>
        <v>0</v>
      </c>
      <c r="BD1199" s="501">
        <f t="shared" si="199"/>
        <v>0</v>
      </c>
      <c r="BE1199" s="502">
        <f t="shared" si="187"/>
        <v>0</v>
      </c>
      <c r="BF1199" s="503">
        <f t="shared" si="188"/>
        <v>0</v>
      </c>
      <c r="BG1199" s="500">
        <f t="shared" si="189"/>
        <v>0</v>
      </c>
      <c r="BH1199" s="501">
        <f t="shared" si="190"/>
        <v>0</v>
      </c>
      <c r="BI1199" s="502">
        <f t="shared" si="191"/>
        <v>0</v>
      </c>
      <c r="BJ1199" s="503">
        <f t="shared" si="192"/>
        <v>0</v>
      </c>
      <c r="BK1199" s="293">
        <f t="shared" si="193"/>
        <v>0</v>
      </c>
      <c r="BL1199" s="504" t="str">
        <f>IF(BK1199=0,"",
IF(SUM($BK$1156:BK1199)=1,BM1199,
IF($BK$1277&gt;SUM($BK$1156:BK1199),_xlfn.CONCAT(", ",BM1199),
IF($BK$1277=SUM($BK$1156:BK1199),_xlfn.CONCAT(" y ",BM1199)))))</f>
        <v/>
      </c>
      <c r="BM1199" s="505" t="s">
        <v>5170</v>
      </c>
      <c r="BN1199" s="290">
        <f t="shared" si="200"/>
        <v>0</v>
      </c>
      <c r="BO1199" s="293">
        <f t="shared" si="194"/>
        <v>0</v>
      </c>
      <c r="BP1199" s="294" t="str">
        <f>IF(BO1199=0,"",
IF(SUM($BO$1156:BO1199)=1,BQ1199,
IF($BO$1277&gt;SUM($BO$1156:BO1199),_xlfn.CONCAT(", ",BQ1199),
IF($BO$1277=SUM($BO$1156:BO1199),_xlfn.CONCAT(" y ",BQ1199)))))</f>
        <v/>
      </c>
      <c r="BQ1199" s="89" t="s">
        <v>5170</v>
      </c>
    </row>
    <row r="1200" spans="1:69" ht="15" customHeight="1">
      <c r="A1200" s="64"/>
      <c r="B1200" s="11"/>
      <c r="C1200" s="58" t="s">
        <v>5171</v>
      </c>
      <c r="D1200" s="1122" t="str">
        <f>IF(CNGE_2025_M1_Secc5_Sub1!$D74="","",CNGE_2025_M1_Secc5_Sub1!$D74)</f>
        <v/>
      </c>
      <c r="E1200" s="889"/>
      <c r="F1200" s="889"/>
      <c r="G1200" s="889"/>
      <c r="H1200" s="889"/>
      <c r="I1200" s="889"/>
      <c r="J1200" s="889"/>
      <c r="K1200" s="889"/>
      <c r="L1200" s="889"/>
      <c r="M1200" s="889"/>
      <c r="N1200" s="889"/>
      <c r="O1200" s="889"/>
      <c r="P1200" s="889"/>
      <c r="Q1200" s="889"/>
      <c r="R1200" s="890"/>
      <c r="S1200" s="813"/>
      <c r="T1200" s="813"/>
      <c r="U1200" s="813"/>
      <c r="V1200" s="813"/>
      <c r="W1200" s="813"/>
      <c r="X1200" s="813"/>
      <c r="Y1200" s="813"/>
      <c r="Z1200" s="813"/>
      <c r="AA1200" s="813"/>
      <c r="AB1200" s="813"/>
      <c r="AC1200" s="813"/>
      <c r="AD1200" s="813"/>
      <c r="AI1200">
        <f t="shared" si="201"/>
        <v>0</v>
      </c>
      <c r="AJ1200">
        <f t="shared" si="202"/>
        <v>0</v>
      </c>
      <c r="AK1200">
        <f t="shared" si="203"/>
        <v>0</v>
      </c>
      <c r="AL1200">
        <f t="shared" si="204"/>
        <v>0</v>
      </c>
      <c r="AM1200">
        <f t="shared" si="205"/>
        <v>0</v>
      </c>
      <c r="AN1200">
        <f t="shared" si="206"/>
        <v>0</v>
      </c>
      <c r="AO1200">
        <f t="shared" si="207"/>
        <v>0</v>
      </c>
      <c r="AP1200">
        <f t="shared" si="208"/>
        <v>0</v>
      </c>
      <c r="AQ1200">
        <f t="shared" si="209"/>
        <v>0</v>
      </c>
      <c r="AR1200">
        <f t="shared" si="210"/>
        <v>0</v>
      </c>
      <c r="AS1200">
        <f t="shared" si="211"/>
        <v>0</v>
      </c>
      <c r="AT1200">
        <f t="shared" si="212"/>
        <v>0</v>
      </c>
      <c r="AU1200">
        <f t="shared" si="213"/>
        <v>0</v>
      </c>
      <c r="AV1200">
        <f t="shared" si="214"/>
        <v>0</v>
      </c>
      <c r="AW1200">
        <f t="shared" si="215"/>
        <v>0</v>
      </c>
      <c r="AX1200">
        <f t="shared" si="216"/>
        <v>0</v>
      </c>
      <c r="AY1200" s="500">
        <f t="shared" si="195"/>
        <v>0</v>
      </c>
      <c r="AZ1200" s="501">
        <f t="shared" si="196"/>
        <v>0</v>
      </c>
      <c r="BA1200" s="502">
        <f t="shared" si="197"/>
        <v>0</v>
      </c>
      <c r="BB1200" s="503">
        <f t="shared" si="186"/>
        <v>0</v>
      </c>
      <c r="BC1200" s="500">
        <f t="shared" si="198"/>
        <v>0</v>
      </c>
      <c r="BD1200" s="501">
        <f t="shared" si="199"/>
        <v>0</v>
      </c>
      <c r="BE1200" s="502">
        <f t="shared" si="187"/>
        <v>0</v>
      </c>
      <c r="BF1200" s="503">
        <f t="shared" si="188"/>
        <v>0</v>
      </c>
      <c r="BG1200" s="500">
        <f t="shared" si="189"/>
        <v>0</v>
      </c>
      <c r="BH1200" s="501">
        <f t="shared" si="190"/>
        <v>0</v>
      </c>
      <c r="BI1200" s="502">
        <f t="shared" si="191"/>
        <v>0</v>
      </c>
      <c r="BJ1200" s="503">
        <f t="shared" si="192"/>
        <v>0</v>
      </c>
      <c r="BK1200" s="293">
        <f t="shared" si="193"/>
        <v>0</v>
      </c>
      <c r="BL1200" s="504" t="str">
        <f>IF(BK1200=0,"",
IF(SUM($BK$1156:BK1200)=1,BM1200,
IF($BK$1277&gt;SUM($BK$1156:BK1200),_xlfn.CONCAT(", ",BM1200),
IF($BK$1277=SUM($BK$1156:BK1200),_xlfn.CONCAT(" y ",BM1200)))))</f>
        <v/>
      </c>
      <c r="BM1200" s="505" t="s">
        <v>5172</v>
      </c>
      <c r="BN1200" s="290">
        <f t="shared" si="200"/>
        <v>0</v>
      </c>
      <c r="BO1200" s="293">
        <f t="shared" si="194"/>
        <v>0</v>
      </c>
      <c r="BP1200" s="294" t="str">
        <f>IF(BO1200=0,"",
IF(SUM($BO$1156:BO1200)=1,BQ1200,
IF($BO$1277&gt;SUM($BO$1156:BO1200),_xlfn.CONCAT(", ",BQ1200),
IF($BO$1277=SUM($BO$1156:BO1200),_xlfn.CONCAT(" y ",BQ1200)))))</f>
        <v/>
      </c>
      <c r="BQ1200" s="89" t="s">
        <v>5172</v>
      </c>
    </row>
    <row r="1201" spans="1:69" ht="15" customHeight="1">
      <c r="A1201" s="64"/>
      <c r="B1201" s="11"/>
      <c r="C1201" s="58" t="s">
        <v>5173</v>
      </c>
      <c r="D1201" s="1122" t="str">
        <f>IF(CNGE_2025_M1_Secc5_Sub1!$D75="","",CNGE_2025_M1_Secc5_Sub1!$D75)</f>
        <v/>
      </c>
      <c r="E1201" s="889"/>
      <c r="F1201" s="889"/>
      <c r="G1201" s="889"/>
      <c r="H1201" s="889"/>
      <c r="I1201" s="889"/>
      <c r="J1201" s="889"/>
      <c r="K1201" s="889"/>
      <c r="L1201" s="889"/>
      <c r="M1201" s="889"/>
      <c r="N1201" s="889"/>
      <c r="O1201" s="889"/>
      <c r="P1201" s="889"/>
      <c r="Q1201" s="889"/>
      <c r="R1201" s="890"/>
      <c r="S1201" s="813"/>
      <c r="T1201" s="813"/>
      <c r="U1201" s="813"/>
      <c r="V1201" s="813"/>
      <c r="W1201" s="813"/>
      <c r="X1201" s="813"/>
      <c r="Y1201" s="813"/>
      <c r="Z1201" s="813"/>
      <c r="AA1201" s="813"/>
      <c r="AB1201" s="813"/>
      <c r="AC1201" s="813"/>
      <c r="AD1201" s="813"/>
      <c r="AI1201">
        <f t="shared" si="201"/>
        <v>0</v>
      </c>
      <c r="AJ1201">
        <f t="shared" si="202"/>
        <v>0</v>
      </c>
      <c r="AK1201">
        <f t="shared" si="203"/>
        <v>0</v>
      </c>
      <c r="AL1201">
        <f t="shared" si="204"/>
        <v>0</v>
      </c>
      <c r="AM1201">
        <f t="shared" si="205"/>
        <v>0</v>
      </c>
      <c r="AN1201">
        <f t="shared" si="206"/>
        <v>0</v>
      </c>
      <c r="AO1201">
        <f t="shared" si="207"/>
        <v>0</v>
      </c>
      <c r="AP1201">
        <f t="shared" si="208"/>
        <v>0</v>
      </c>
      <c r="AQ1201">
        <f t="shared" si="209"/>
        <v>0</v>
      </c>
      <c r="AR1201">
        <f t="shared" si="210"/>
        <v>0</v>
      </c>
      <c r="AS1201">
        <f t="shared" si="211"/>
        <v>0</v>
      </c>
      <c r="AT1201">
        <f t="shared" si="212"/>
        <v>0</v>
      </c>
      <c r="AU1201">
        <f t="shared" si="213"/>
        <v>0</v>
      </c>
      <c r="AV1201">
        <f t="shared" si="214"/>
        <v>0</v>
      </c>
      <c r="AW1201">
        <f t="shared" si="215"/>
        <v>0</v>
      </c>
      <c r="AX1201">
        <f t="shared" si="216"/>
        <v>0</v>
      </c>
      <c r="AY1201" s="500">
        <f t="shared" si="195"/>
        <v>0</v>
      </c>
      <c r="AZ1201" s="501">
        <f t="shared" si="196"/>
        <v>0</v>
      </c>
      <c r="BA1201" s="502">
        <f t="shared" si="197"/>
        <v>0</v>
      </c>
      <c r="BB1201" s="503">
        <f t="shared" si="186"/>
        <v>0</v>
      </c>
      <c r="BC1201" s="500">
        <f t="shared" si="198"/>
        <v>0</v>
      </c>
      <c r="BD1201" s="501">
        <f t="shared" si="199"/>
        <v>0</v>
      </c>
      <c r="BE1201" s="502">
        <f t="shared" si="187"/>
        <v>0</v>
      </c>
      <c r="BF1201" s="503">
        <f t="shared" si="188"/>
        <v>0</v>
      </c>
      <c r="BG1201" s="500">
        <f t="shared" si="189"/>
        <v>0</v>
      </c>
      <c r="BH1201" s="501">
        <f t="shared" si="190"/>
        <v>0</v>
      </c>
      <c r="BI1201" s="502">
        <f t="shared" si="191"/>
        <v>0</v>
      </c>
      <c r="BJ1201" s="503">
        <f t="shared" si="192"/>
        <v>0</v>
      </c>
      <c r="BK1201" s="293">
        <f t="shared" si="193"/>
        <v>0</v>
      </c>
      <c r="BL1201" s="504" t="str">
        <f>IF(BK1201=0,"",
IF(SUM($BK$1156:BK1201)=1,BM1201,
IF($BK$1277&gt;SUM($BK$1156:BK1201),_xlfn.CONCAT(", ",BM1201),
IF($BK$1277=SUM($BK$1156:BK1201),_xlfn.CONCAT(" y ",BM1201)))))</f>
        <v/>
      </c>
      <c r="BM1201" s="505" t="s">
        <v>5174</v>
      </c>
      <c r="BN1201" s="290">
        <f t="shared" si="200"/>
        <v>0</v>
      </c>
      <c r="BO1201" s="293">
        <f t="shared" si="194"/>
        <v>0</v>
      </c>
      <c r="BP1201" s="294" t="str">
        <f>IF(BO1201=0,"",
IF(SUM($BO$1156:BO1201)=1,BQ1201,
IF($BO$1277&gt;SUM($BO$1156:BO1201),_xlfn.CONCAT(", ",BQ1201),
IF($BO$1277=SUM($BO$1156:BO1201),_xlfn.CONCAT(" y ",BQ1201)))))</f>
        <v/>
      </c>
      <c r="BQ1201" s="89" t="s">
        <v>5174</v>
      </c>
    </row>
    <row r="1202" spans="1:69" ht="15" customHeight="1">
      <c r="A1202" s="64"/>
      <c r="B1202" s="11"/>
      <c r="C1202" s="58" t="s">
        <v>5175</v>
      </c>
      <c r="D1202" s="1122" t="str">
        <f>IF(CNGE_2025_M1_Secc5_Sub1!$D76="","",CNGE_2025_M1_Secc5_Sub1!$D76)</f>
        <v/>
      </c>
      <c r="E1202" s="889"/>
      <c r="F1202" s="889"/>
      <c r="G1202" s="889"/>
      <c r="H1202" s="889"/>
      <c r="I1202" s="889"/>
      <c r="J1202" s="889"/>
      <c r="K1202" s="889"/>
      <c r="L1202" s="889"/>
      <c r="M1202" s="889"/>
      <c r="N1202" s="889"/>
      <c r="O1202" s="889"/>
      <c r="P1202" s="889"/>
      <c r="Q1202" s="889"/>
      <c r="R1202" s="890"/>
      <c r="S1202" s="813"/>
      <c r="T1202" s="813"/>
      <c r="U1202" s="813"/>
      <c r="V1202" s="813"/>
      <c r="W1202" s="813"/>
      <c r="X1202" s="813"/>
      <c r="Y1202" s="813"/>
      <c r="Z1202" s="813"/>
      <c r="AA1202" s="813"/>
      <c r="AB1202" s="813"/>
      <c r="AC1202" s="813"/>
      <c r="AD1202" s="813"/>
      <c r="AI1202">
        <f t="shared" si="201"/>
        <v>0</v>
      </c>
      <c r="AJ1202">
        <f t="shared" si="202"/>
        <v>0</v>
      </c>
      <c r="AK1202">
        <f t="shared" si="203"/>
        <v>0</v>
      </c>
      <c r="AL1202">
        <f t="shared" si="204"/>
        <v>0</v>
      </c>
      <c r="AM1202">
        <f t="shared" si="205"/>
        <v>0</v>
      </c>
      <c r="AN1202">
        <f t="shared" si="206"/>
        <v>0</v>
      </c>
      <c r="AO1202">
        <f t="shared" si="207"/>
        <v>0</v>
      </c>
      <c r="AP1202">
        <f t="shared" si="208"/>
        <v>0</v>
      </c>
      <c r="AQ1202">
        <f t="shared" si="209"/>
        <v>0</v>
      </c>
      <c r="AR1202">
        <f t="shared" si="210"/>
        <v>0</v>
      </c>
      <c r="AS1202">
        <f t="shared" si="211"/>
        <v>0</v>
      </c>
      <c r="AT1202">
        <f t="shared" si="212"/>
        <v>0</v>
      </c>
      <c r="AU1202">
        <f t="shared" si="213"/>
        <v>0</v>
      </c>
      <c r="AV1202">
        <f t="shared" si="214"/>
        <v>0</v>
      </c>
      <c r="AW1202">
        <f t="shared" si="215"/>
        <v>0</v>
      </c>
      <c r="AX1202">
        <f t="shared" si="216"/>
        <v>0</v>
      </c>
      <c r="AY1202" s="500">
        <f t="shared" si="195"/>
        <v>0</v>
      </c>
      <c r="AZ1202" s="501">
        <f t="shared" si="196"/>
        <v>0</v>
      </c>
      <c r="BA1202" s="502">
        <f t="shared" si="197"/>
        <v>0</v>
      </c>
      <c r="BB1202" s="503">
        <f t="shared" si="186"/>
        <v>0</v>
      </c>
      <c r="BC1202" s="500">
        <f t="shared" si="198"/>
        <v>0</v>
      </c>
      <c r="BD1202" s="501">
        <f t="shared" si="199"/>
        <v>0</v>
      </c>
      <c r="BE1202" s="502">
        <f t="shared" si="187"/>
        <v>0</v>
      </c>
      <c r="BF1202" s="503">
        <f t="shared" si="188"/>
        <v>0</v>
      </c>
      <c r="BG1202" s="500">
        <f t="shared" si="189"/>
        <v>0</v>
      </c>
      <c r="BH1202" s="501">
        <f t="shared" si="190"/>
        <v>0</v>
      </c>
      <c r="BI1202" s="502">
        <f t="shared" si="191"/>
        <v>0</v>
      </c>
      <c r="BJ1202" s="503">
        <f t="shared" si="192"/>
        <v>0</v>
      </c>
      <c r="BK1202" s="293">
        <f t="shared" si="193"/>
        <v>0</v>
      </c>
      <c r="BL1202" s="504" t="str">
        <f>IF(BK1202=0,"",
IF(SUM($BK$1156:BK1202)=1,BM1202,
IF($BK$1277&gt;SUM($BK$1156:BK1202),_xlfn.CONCAT(", ",BM1202),
IF($BK$1277=SUM($BK$1156:BK1202),_xlfn.CONCAT(" y ",BM1202)))))</f>
        <v/>
      </c>
      <c r="BM1202" s="505" t="s">
        <v>5176</v>
      </c>
      <c r="BN1202" s="290">
        <f t="shared" si="200"/>
        <v>0</v>
      </c>
      <c r="BO1202" s="293">
        <f t="shared" si="194"/>
        <v>0</v>
      </c>
      <c r="BP1202" s="294" t="str">
        <f>IF(BO1202=0,"",
IF(SUM($BO$1156:BO1202)=1,BQ1202,
IF($BO$1277&gt;SUM($BO$1156:BO1202),_xlfn.CONCAT(", ",BQ1202),
IF($BO$1277=SUM($BO$1156:BO1202),_xlfn.CONCAT(" y ",BQ1202)))))</f>
        <v/>
      </c>
      <c r="BQ1202" s="89" t="s">
        <v>5176</v>
      </c>
    </row>
    <row r="1203" spans="1:69" ht="15" customHeight="1">
      <c r="A1203" s="64"/>
      <c r="B1203" s="11"/>
      <c r="C1203" s="58" t="s">
        <v>5177</v>
      </c>
      <c r="D1203" s="1122" t="str">
        <f>IF(CNGE_2025_M1_Secc5_Sub1!$D77="","",CNGE_2025_M1_Secc5_Sub1!$D77)</f>
        <v/>
      </c>
      <c r="E1203" s="889"/>
      <c r="F1203" s="889"/>
      <c r="G1203" s="889"/>
      <c r="H1203" s="889"/>
      <c r="I1203" s="889"/>
      <c r="J1203" s="889"/>
      <c r="K1203" s="889"/>
      <c r="L1203" s="889"/>
      <c r="M1203" s="889"/>
      <c r="N1203" s="889"/>
      <c r="O1203" s="889"/>
      <c r="P1203" s="889"/>
      <c r="Q1203" s="889"/>
      <c r="R1203" s="890"/>
      <c r="S1203" s="813"/>
      <c r="T1203" s="813"/>
      <c r="U1203" s="813"/>
      <c r="V1203" s="813"/>
      <c r="W1203" s="813"/>
      <c r="X1203" s="813"/>
      <c r="Y1203" s="813"/>
      <c r="Z1203" s="813"/>
      <c r="AA1203" s="813"/>
      <c r="AB1203" s="813"/>
      <c r="AC1203" s="813"/>
      <c r="AD1203" s="813"/>
      <c r="AI1203">
        <f t="shared" si="201"/>
        <v>0</v>
      </c>
      <c r="AJ1203">
        <f t="shared" si="202"/>
        <v>0</v>
      </c>
      <c r="AK1203">
        <f t="shared" si="203"/>
        <v>0</v>
      </c>
      <c r="AL1203">
        <f t="shared" si="204"/>
        <v>0</v>
      </c>
      <c r="AM1203">
        <f t="shared" si="205"/>
        <v>0</v>
      </c>
      <c r="AN1203">
        <f t="shared" si="206"/>
        <v>0</v>
      </c>
      <c r="AO1203">
        <f t="shared" si="207"/>
        <v>0</v>
      </c>
      <c r="AP1203">
        <f t="shared" si="208"/>
        <v>0</v>
      </c>
      <c r="AQ1203">
        <f t="shared" si="209"/>
        <v>0</v>
      </c>
      <c r="AR1203">
        <f t="shared" si="210"/>
        <v>0</v>
      </c>
      <c r="AS1203">
        <f t="shared" si="211"/>
        <v>0</v>
      </c>
      <c r="AT1203">
        <f t="shared" si="212"/>
        <v>0</v>
      </c>
      <c r="AU1203">
        <f t="shared" si="213"/>
        <v>0</v>
      </c>
      <c r="AV1203">
        <f t="shared" si="214"/>
        <v>0</v>
      </c>
      <c r="AW1203">
        <f t="shared" si="215"/>
        <v>0</v>
      </c>
      <c r="AX1203">
        <f t="shared" si="216"/>
        <v>0</v>
      </c>
      <c r="AY1203" s="500">
        <f t="shared" si="195"/>
        <v>0</v>
      </c>
      <c r="AZ1203" s="501">
        <f t="shared" si="196"/>
        <v>0</v>
      </c>
      <c r="BA1203" s="502">
        <f t="shared" si="197"/>
        <v>0</v>
      </c>
      <c r="BB1203" s="503">
        <f t="shared" si="186"/>
        <v>0</v>
      </c>
      <c r="BC1203" s="500">
        <f t="shared" si="198"/>
        <v>0</v>
      </c>
      <c r="BD1203" s="501">
        <f t="shared" si="199"/>
        <v>0</v>
      </c>
      <c r="BE1203" s="502">
        <f t="shared" si="187"/>
        <v>0</v>
      </c>
      <c r="BF1203" s="503">
        <f t="shared" si="188"/>
        <v>0</v>
      </c>
      <c r="BG1203" s="500">
        <f t="shared" si="189"/>
        <v>0</v>
      </c>
      <c r="BH1203" s="501">
        <f t="shared" si="190"/>
        <v>0</v>
      </c>
      <c r="BI1203" s="502">
        <f t="shared" si="191"/>
        <v>0</v>
      </c>
      <c r="BJ1203" s="503">
        <f t="shared" si="192"/>
        <v>0</v>
      </c>
      <c r="BK1203" s="293">
        <f t="shared" si="193"/>
        <v>0</v>
      </c>
      <c r="BL1203" s="504" t="str">
        <f>IF(BK1203=0,"",
IF(SUM($BK$1156:BK1203)=1,BM1203,
IF($BK$1277&gt;SUM($BK$1156:BK1203),_xlfn.CONCAT(", ",BM1203),
IF($BK$1277=SUM($BK$1156:BK1203),_xlfn.CONCAT(" y ",BM1203)))))</f>
        <v/>
      </c>
      <c r="BM1203" s="505" t="s">
        <v>5178</v>
      </c>
      <c r="BN1203" s="290">
        <f t="shared" si="200"/>
        <v>0</v>
      </c>
      <c r="BO1203" s="293">
        <f t="shared" si="194"/>
        <v>0</v>
      </c>
      <c r="BP1203" s="294" t="str">
        <f>IF(BO1203=0,"",
IF(SUM($BO$1156:BO1203)=1,BQ1203,
IF($BO$1277&gt;SUM($BO$1156:BO1203),_xlfn.CONCAT(", ",BQ1203),
IF($BO$1277=SUM($BO$1156:BO1203),_xlfn.CONCAT(" y ",BQ1203)))))</f>
        <v/>
      </c>
      <c r="BQ1203" s="89" t="s">
        <v>5178</v>
      </c>
    </row>
    <row r="1204" spans="1:69" ht="15" customHeight="1">
      <c r="A1204" s="64"/>
      <c r="B1204" s="11"/>
      <c r="C1204" s="58" t="s">
        <v>5179</v>
      </c>
      <c r="D1204" s="1122" t="str">
        <f>IF(CNGE_2025_M1_Secc5_Sub1!$D78="","",CNGE_2025_M1_Secc5_Sub1!$D78)</f>
        <v/>
      </c>
      <c r="E1204" s="889"/>
      <c r="F1204" s="889"/>
      <c r="G1204" s="889"/>
      <c r="H1204" s="889"/>
      <c r="I1204" s="889"/>
      <c r="J1204" s="889"/>
      <c r="K1204" s="889"/>
      <c r="L1204" s="889"/>
      <c r="M1204" s="889"/>
      <c r="N1204" s="889"/>
      <c r="O1204" s="889"/>
      <c r="P1204" s="889"/>
      <c r="Q1204" s="889"/>
      <c r="R1204" s="890"/>
      <c r="S1204" s="813"/>
      <c r="T1204" s="813"/>
      <c r="U1204" s="813"/>
      <c r="V1204" s="813"/>
      <c r="W1204" s="813"/>
      <c r="X1204" s="813"/>
      <c r="Y1204" s="813"/>
      <c r="Z1204" s="813"/>
      <c r="AA1204" s="813"/>
      <c r="AB1204" s="813"/>
      <c r="AC1204" s="813"/>
      <c r="AD1204" s="813"/>
      <c r="AI1204">
        <f t="shared" si="201"/>
        <v>0</v>
      </c>
      <c r="AJ1204">
        <f t="shared" si="202"/>
        <v>0</v>
      </c>
      <c r="AK1204">
        <f t="shared" si="203"/>
        <v>0</v>
      </c>
      <c r="AL1204">
        <f t="shared" si="204"/>
        <v>0</v>
      </c>
      <c r="AM1204">
        <f t="shared" si="205"/>
        <v>0</v>
      </c>
      <c r="AN1204">
        <f t="shared" si="206"/>
        <v>0</v>
      </c>
      <c r="AO1204">
        <f t="shared" si="207"/>
        <v>0</v>
      </c>
      <c r="AP1204">
        <f t="shared" si="208"/>
        <v>0</v>
      </c>
      <c r="AQ1204">
        <f t="shared" si="209"/>
        <v>0</v>
      </c>
      <c r="AR1204">
        <f t="shared" si="210"/>
        <v>0</v>
      </c>
      <c r="AS1204">
        <f t="shared" si="211"/>
        <v>0</v>
      </c>
      <c r="AT1204">
        <f t="shared" si="212"/>
        <v>0</v>
      </c>
      <c r="AU1204">
        <f t="shared" si="213"/>
        <v>0</v>
      </c>
      <c r="AV1204">
        <f t="shared" si="214"/>
        <v>0</v>
      </c>
      <c r="AW1204">
        <f t="shared" si="215"/>
        <v>0</v>
      </c>
      <c r="AX1204">
        <f t="shared" si="216"/>
        <v>0</v>
      </c>
      <c r="AY1204" s="500">
        <f t="shared" si="195"/>
        <v>0</v>
      </c>
      <c r="AZ1204" s="501">
        <f t="shared" si="196"/>
        <v>0</v>
      </c>
      <c r="BA1204" s="502">
        <f t="shared" si="197"/>
        <v>0</v>
      </c>
      <c r="BB1204" s="503">
        <f t="shared" si="186"/>
        <v>0</v>
      </c>
      <c r="BC1204" s="500">
        <f t="shared" si="198"/>
        <v>0</v>
      </c>
      <c r="BD1204" s="501">
        <f t="shared" si="199"/>
        <v>0</v>
      </c>
      <c r="BE1204" s="502">
        <f t="shared" si="187"/>
        <v>0</v>
      </c>
      <c r="BF1204" s="503">
        <f t="shared" si="188"/>
        <v>0</v>
      </c>
      <c r="BG1204" s="500">
        <f t="shared" si="189"/>
        <v>0</v>
      </c>
      <c r="BH1204" s="501">
        <f t="shared" si="190"/>
        <v>0</v>
      </c>
      <c r="BI1204" s="502">
        <f t="shared" si="191"/>
        <v>0</v>
      </c>
      <c r="BJ1204" s="503">
        <f t="shared" si="192"/>
        <v>0</v>
      </c>
      <c r="BK1204" s="293">
        <f t="shared" si="193"/>
        <v>0</v>
      </c>
      <c r="BL1204" s="504" t="str">
        <f>IF(BK1204=0,"",
IF(SUM($BK$1156:BK1204)=1,BM1204,
IF($BK$1277&gt;SUM($BK$1156:BK1204),_xlfn.CONCAT(", ",BM1204),
IF($BK$1277=SUM($BK$1156:BK1204),_xlfn.CONCAT(" y ",BM1204)))))</f>
        <v/>
      </c>
      <c r="BM1204" s="505" t="s">
        <v>5180</v>
      </c>
      <c r="BN1204" s="290">
        <f t="shared" si="200"/>
        <v>0</v>
      </c>
      <c r="BO1204" s="293">
        <f t="shared" si="194"/>
        <v>0</v>
      </c>
      <c r="BP1204" s="294" t="str">
        <f>IF(BO1204=0,"",
IF(SUM($BO$1156:BO1204)=1,BQ1204,
IF($BO$1277&gt;SUM($BO$1156:BO1204),_xlfn.CONCAT(", ",BQ1204),
IF($BO$1277=SUM($BO$1156:BO1204),_xlfn.CONCAT(" y ",BQ1204)))))</f>
        <v/>
      </c>
      <c r="BQ1204" s="89" t="s">
        <v>5180</v>
      </c>
    </row>
    <row r="1205" spans="1:69" ht="15" customHeight="1">
      <c r="A1205" s="64"/>
      <c r="B1205" s="11"/>
      <c r="C1205" s="58" t="s">
        <v>5181</v>
      </c>
      <c r="D1205" s="1122" t="str">
        <f>IF(CNGE_2025_M1_Secc5_Sub1!$D79="","",CNGE_2025_M1_Secc5_Sub1!$D79)</f>
        <v/>
      </c>
      <c r="E1205" s="889"/>
      <c r="F1205" s="889"/>
      <c r="G1205" s="889"/>
      <c r="H1205" s="889"/>
      <c r="I1205" s="889"/>
      <c r="J1205" s="889"/>
      <c r="K1205" s="889"/>
      <c r="L1205" s="889"/>
      <c r="M1205" s="889"/>
      <c r="N1205" s="889"/>
      <c r="O1205" s="889"/>
      <c r="P1205" s="889"/>
      <c r="Q1205" s="889"/>
      <c r="R1205" s="890"/>
      <c r="S1205" s="813"/>
      <c r="T1205" s="813"/>
      <c r="U1205" s="813"/>
      <c r="V1205" s="813"/>
      <c r="W1205" s="813"/>
      <c r="X1205" s="813"/>
      <c r="Y1205" s="813"/>
      <c r="Z1205" s="813"/>
      <c r="AA1205" s="813"/>
      <c r="AB1205" s="813"/>
      <c r="AC1205" s="813"/>
      <c r="AD1205" s="813"/>
      <c r="AI1205">
        <f t="shared" si="201"/>
        <v>0</v>
      </c>
      <c r="AJ1205">
        <f t="shared" si="202"/>
        <v>0</v>
      </c>
      <c r="AK1205">
        <f t="shared" si="203"/>
        <v>0</v>
      </c>
      <c r="AL1205">
        <f t="shared" si="204"/>
        <v>0</v>
      </c>
      <c r="AM1205">
        <f t="shared" si="205"/>
        <v>0</v>
      </c>
      <c r="AN1205">
        <f t="shared" si="206"/>
        <v>0</v>
      </c>
      <c r="AO1205">
        <f t="shared" si="207"/>
        <v>0</v>
      </c>
      <c r="AP1205">
        <f t="shared" si="208"/>
        <v>0</v>
      </c>
      <c r="AQ1205">
        <f t="shared" si="209"/>
        <v>0</v>
      </c>
      <c r="AR1205">
        <f t="shared" si="210"/>
        <v>0</v>
      </c>
      <c r="AS1205">
        <f t="shared" si="211"/>
        <v>0</v>
      </c>
      <c r="AT1205">
        <f t="shared" si="212"/>
        <v>0</v>
      </c>
      <c r="AU1205">
        <f t="shared" si="213"/>
        <v>0</v>
      </c>
      <c r="AV1205">
        <f t="shared" si="214"/>
        <v>0</v>
      </c>
      <c r="AW1205">
        <f t="shared" si="215"/>
        <v>0</v>
      </c>
      <c r="AX1205">
        <f t="shared" si="216"/>
        <v>0</v>
      </c>
      <c r="AY1205" s="500">
        <f t="shared" si="195"/>
        <v>0</v>
      </c>
      <c r="AZ1205" s="501">
        <f t="shared" si="196"/>
        <v>0</v>
      </c>
      <c r="BA1205" s="502">
        <f t="shared" si="197"/>
        <v>0</v>
      </c>
      <c r="BB1205" s="503">
        <f t="shared" si="186"/>
        <v>0</v>
      </c>
      <c r="BC1205" s="500">
        <f t="shared" si="198"/>
        <v>0</v>
      </c>
      <c r="BD1205" s="501">
        <f t="shared" si="199"/>
        <v>0</v>
      </c>
      <c r="BE1205" s="502">
        <f t="shared" si="187"/>
        <v>0</v>
      </c>
      <c r="BF1205" s="503">
        <f t="shared" si="188"/>
        <v>0</v>
      </c>
      <c r="BG1205" s="500">
        <f t="shared" si="189"/>
        <v>0</v>
      </c>
      <c r="BH1205" s="501">
        <f t="shared" si="190"/>
        <v>0</v>
      </c>
      <c r="BI1205" s="502">
        <f t="shared" si="191"/>
        <v>0</v>
      </c>
      <c r="BJ1205" s="503">
        <f t="shared" si="192"/>
        <v>0</v>
      </c>
      <c r="BK1205" s="293">
        <f t="shared" si="193"/>
        <v>0</v>
      </c>
      <c r="BL1205" s="504" t="str">
        <f>IF(BK1205=0,"",
IF(SUM($BK$1156:BK1205)=1,BM1205,
IF($BK$1277&gt;SUM($BK$1156:BK1205),_xlfn.CONCAT(", ",BM1205),
IF($BK$1277=SUM($BK$1156:BK1205),_xlfn.CONCAT(" y ",BM1205)))))</f>
        <v/>
      </c>
      <c r="BM1205" s="505" t="s">
        <v>5182</v>
      </c>
      <c r="BN1205" s="290">
        <f t="shared" si="200"/>
        <v>0</v>
      </c>
      <c r="BO1205" s="293">
        <f t="shared" si="194"/>
        <v>0</v>
      </c>
      <c r="BP1205" s="294" t="str">
        <f>IF(BO1205=0,"",
IF(SUM($BO$1156:BO1205)=1,BQ1205,
IF($BO$1277&gt;SUM($BO$1156:BO1205),_xlfn.CONCAT(", ",BQ1205),
IF($BO$1277=SUM($BO$1156:BO1205),_xlfn.CONCAT(" y ",BQ1205)))))</f>
        <v/>
      </c>
      <c r="BQ1205" s="89" t="s">
        <v>5182</v>
      </c>
    </row>
    <row r="1206" spans="1:69" ht="15" customHeight="1">
      <c r="A1206" s="64"/>
      <c r="B1206" s="11"/>
      <c r="C1206" s="58" t="s">
        <v>5183</v>
      </c>
      <c r="D1206" s="1122" t="str">
        <f>IF(CNGE_2025_M1_Secc5_Sub1!$D80="","",CNGE_2025_M1_Secc5_Sub1!$D80)</f>
        <v/>
      </c>
      <c r="E1206" s="889"/>
      <c r="F1206" s="889"/>
      <c r="G1206" s="889"/>
      <c r="H1206" s="889"/>
      <c r="I1206" s="889"/>
      <c r="J1206" s="889"/>
      <c r="K1206" s="889"/>
      <c r="L1206" s="889"/>
      <c r="M1206" s="889"/>
      <c r="N1206" s="889"/>
      <c r="O1206" s="889"/>
      <c r="P1206" s="889"/>
      <c r="Q1206" s="889"/>
      <c r="R1206" s="890"/>
      <c r="S1206" s="813"/>
      <c r="T1206" s="813"/>
      <c r="U1206" s="813"/>
      <c r="V1206" s="813"/>
      <c r="W1206" s="813"/>
      <c r="X1206" s="813"/>
      <c r="Y1206" s="813"/>
      <c r="Z1206" s="813"/>
      <c r="AA1206" s="813"/>
      <c r="AB1206" s="813"/>
      <c r="AC1206" s="813"/>
      <c r="AD1206" s="813"/>
      <c r="AI1206">
        <f t="shared" si="201"/>
        <v>0</v>
      </c>
      <c r="AJ1206">
        <f t="shared" si="202"/>
        <v>0</v>
      </c>
      <c r="AK1206">
        <f t="shared" si="203"/>
        <v>0</v>
      </c>
      <c r="AL1206">
        <f t="shared" si="204"/>
        <v>0</v>
      </c>
      <c r="AM1206">
        <f t="shared" si="205"/>
        <v>0</v>
      </c>
      <c r="AN1206">
        <f t="shared" si="206"/>
        <v>0</v>
      </c>
      <c r="AO1206">
        <f t="shared" si="207"/>
        <v>0</v>
      </c>
      <c r="AP1206">
        <f t="shared" si="208"/>
        <v>0</v>
      </c>
      <c r="AQ1206">
        <f t="shared" si="209"/>
        <v>0</v>
      </c>
      <c r="AR1206">
        <f t="shared" si="210"/>
        <v>0</v>
      </c>
      <c r="AS1206">
        <f t="shared" si="211"/>
        <v>0</v>
      </c>
      <c r="AT1206">
        <f t="shared" si="212"/>
        <v>0</v>
      </c>
      <c r="AU1206">
        <f t="shared" si="213"/>
        <v>0</v>
      </c>
      <c r="AV1206">
        <f t="shared" si="214"/>
        <v>0</v>
      </c>
      <c r="AW1206">
        <f t="shared" si="215"/>
        <v>0</v>
      </c>
      <c r="AX1206">
        <f t="shared" si="216"/>
        <v>0</v>
      </c>
      <c r="AY1206" s="500">
        <f t="shared" si="195"/>
        <v>0</v>
      </c>
      <c r="AZ1206" s="501">
        <f t="shared" si="196"/>
        <v>0</v>
      </c>
      <c r="BA1206" s="502">
        <f t="shared" si="197"/>
        <v>0</v>
      </c>
      <c r="BB1206" s="503">
        <f t="shared" si="186"/>
        <v>0</v>
      </c>
      <c r="BC1206" s="500">
        <f t="shared" si="198"/>
        <v>0</v>
      </c>
      <c r="BD1206" s="501">
        <f t="shared" si="199"/>
        <v>0</v>
      </c>
      <c r="BE1206" s="502">
        <f t="shared" si="187"/>
        <v>0</v>
      </c>
      <c r="BF1206" s="503">
        <f t="shared" si="188"/>
        <v>0</v>
      </c>
      <c r="BG1206" s="500">
        <f t="shared" si="189"/>
        <v>0</v>
      </c>
      <c r="BH1206" s="501">
        <f t="shared" si="190"/>
        <v>0</v>
      </c>
      <c r="BI1206" s="502">
        <f t="shared" si="191"/>
        <v>0</v>
      </c>
      <c r="BJ1206" s="503">
        <f t="shared" si="192"/>
        <v>0</v>
      </c>
      <c r="BK1206" s="293">
        <f t="shared" si="193"/>
        <v>0</v>
      </c>
      <c r="BL1206" s="504" t="str">
        <f>IF(BK1206=0,"",
IF(SUM($BK$1156:BK1206)=1,BM1206,
IF($BK$1277&gt;SUM($BK$1156:BK1206),_xlfn.CONCAT(", ",BM1206),
IF($BK$1277=SUM($BK$1156:BK1206),_xlfn.CONCAT(" y ",BM1206)))))</f>
        <v/>
      </c>
      <c r="BM1206" s="505" t="s">
        <v>5184</v>
      </c>
      <c r="BN1206" s="290">
        <f t="shared" si="200"/>
        <v>0</v>
      </c>
      <c r="BO1206" s="293">
        <f t="shared" si="194"/>
        <v>0</v>
      </c>
      <c r="BP1206" s="294" t="str">
        <f>IF(BO1206=0,"",
IF(SUM($BO$1156:BO1206)=1,BQ1206,
IF($BO$1277&gt;SUM($BO$1156:BO1206),_xlfn.CONCAT(", ",BQ1206),
IF($BO$1277=SUM($BO$1156:BO1206),_xlfn.CONCAT(" y ",BQ1206)))))</f>
        <v/>
      </c>
      <c r="BQ1206" s="89" t="s">
        <v>5184</v>
      </c>
    </row>
    <row r="1207" spans="1:69" ht="15" customHeight="1">
      <c r="A1207" s="64"/>
      <c r="B1207" s="11"/>
      <c r="C1207" s="58" t="s">
        <v>5185</v>
      </c>
      <c r="D1207" s="1122" t="str">
        <f>IF(CNGE_2025_M1_Secc5_Sub1!$D81="","",CNGE_2025_M1_Secc5_Sub1!$D81)</f>
        <v/>
      </c>
      <c r="E1207" s="889"/>
      <c r="F1207" s="889"/>
      <c r="G1207" s="889"/>
      <c r="H1207" s="889"/>
      <c r="I1207" s="889"/>
      <c r="J1207" s="889"/>
      <c r="K1207" s="889"/>
      <c r="L1207" s="889"/>
      <c r="M1207" s="889"/>
      <c r="N1207" s="889"/>
      <c r="O1207" s="889"/>
      <c r="P1207" s="889"/>
      <c r="Q1207" s="889"/>
      <c r="R1207" s="890"/>
      <c r="S1207" s="813"/>
      <c r="T1207" s="813"/>
      <c r="U1207" s="813"/>
      <c r="V1207" s="813"/>
      <c r="W1207" s="813"/>
      <c r="X1207" s="813"/>
      <c r="Y1207" s="813"/>
      <c r="Z1207" s="813"/>
      <c r="AA1207" s="813"/>
      <c r="AB1207" s="813"/>
      <c r="AC1207" s="813"/>
      <c r="AD1207" s="813"/>
      <c r="AI1207">
        <f t="shared" si="201"/>
        <v>0</v>
      </c>
      <c r="AJ1207">
        <f t="shared" si="202"/>
        <v>0</v>
      </c>
      <c r="AK1207">
        <f t="shared" si="203"/>
        <v>0</v>
      </c>
      <c r="AL1207">
        <f t="shared" si="204"/>
        <v>0</v>
      </c>
      <c r="AM1207">
        <f t="shared" si="205"/>
        <v>0</v>
      </c>
      <c r="AN1207">
        <f t="shared" si="206"/>
        <v>0</v>
      </c>
      <c r="AO1207">
        <f t="shared" si="207"/>
        <v>0</v>
      </c>
      <c r="AP1207">
        <f t="shared" si="208"/>
        <v>0</v>
      </c>
      <c r="AQ1207">
        <f t="shared" si="209"/>
        <v>0</v>
      </c>
      <c r="AR1207">
        <f t="shared" si="210"/>
        <v>0</v>
      </c>
      <c r="AS1207">
        <f t="shared" si="211"/>
        <v>0</v>
      </c>
      <c r="AT1207">
        <f t="shared" si="212"/>
        <v>0</v>
      </c>
      <c r="AU1207">
        <f t="shared" si="213"/>
        <v>0</v>
      </c>
      <c r="AV1207">
        <f t="shared" si="214"/>
        <v>0</v>
      </c>
      <c r="AW1207">
        <f t="shared" si="215"/>
        <v>0</v>
      </c>
      <c r="AX1207">
        <f t="shared" si="216"/>
        <v>0</v>
      </c>
      <c r="AY1207" s="500">
        <f t="shared" si="195"/>
        <v>0</v>
      </c>
      <c r="AZ1207" s="501">
        <f t="shared" si="196"/>
        <v>0</v>
      </c>
      <c r="BA1207" s="502">
        <f t="shared" si="197"/>
        <v>0</v>
      </c>
      <c r="BB1207" s="503">
        <f t="shared" si="186"/>
        <v>0</v>
      </c>
      <c r="BC1207" s="500">
        <f t="shared" si="198"/>
        <v>0</v>
      </c>
      <c r="BD1207" s="501">
        <f t="shared" si="199"/>
        <v>0</v>
      </c>
      <c r="BE1207" s="502">
        <f t="shared" si="187"/>
        <v>0</v>
      </c>
      <c r="BF1207" s="503">
        <f t="shared" si="188"/>
        <v>0</v>
      </c>
      <c r="BG1207" s="500">
        <f t="shared" si="189"/>
        <v>0</v>
      </c>
      <c r="BH1207" s="501">
        <f t="shared" si="190"/>
        <v>0</v>
      </c>
      <c r="BI1207" s="502">
        <f t="shared" si="191"/>
        <v>0</v>
      </c>
      <c r="BJ1207" s="503">
        <f t="shared" si="192"/>
        <v>0</v>
      </c>
      <c r="BK1207" s="293">
        <f t="shared" si="193"/>
        <v>0</v>
      </c>
      <c r="BL1207" s="504" t="str">
        <f>IF(BK1207=0,"",
IF(SUM($BK$1156:BK1207)=1,BM1207,
IF($BK$1277&gt;SUM($BK$1156:BK1207),_xlfn.CONCAT(", ",BM1207),
IF($BK$1277=SUM($BK$1156:BK1207),_xlfn.CONCAT(" y ",BM1207)))))</f>
        <v/>
      </c>
      <c r="BM1207" s="505" t="s">
        <v>5186</v>
      </c>
      <c r="BN1207" s="290">
        <f t="shared" si="200"/>
        <v>0</v>
      </c>
      <c r="BO1207" s="293">
        <f t="shared" si="194"/>
        <v>0</v>
      </c>
      <c r="BP1207" s="294" t="str">
        <f>IF(BO1207=0,"",
IF(SUM($BO$1156:BO1207)=1,BQ1207,
IF($BO$1277&gt;SUM($BO$1156:BO1207),_xlfn.CONCAT(", ",BQ1207),
IF($BO$1277=SUM($BO$1156:BO1207),_xlfn.CONCAT(" y ",BQ1207)))))</f>
        <v/>
      </c>
      <c r="BQ1207" s="89" t="s">
        <v>5186</v>
      </c>
    </row>
    <row r="1208" spans="1:69" ht="15" customHeight="1">
      <c r="A1208" s="64"/>
      <c r="B1208" s="11"/>
      <c r="C1208" s="58" t="s">
        <v>5187</v>
      </c>
      <c r="D1208" s="1122" t="str">
        <f>IF(CNGE_2025_M1_Secc5_Sub1!$D82="","",CNGE_2025_M1_Secc5_Sub1!$D82)</f>
        <v/>
      </c>
      <c r="E1208" s="889"/>
      <c r="F1208" s="889"/>
      <c r="G1208" s="889"/>
      <c r="H1208" s="889"/>
      <c r="I1208" s="889"/>
      <c r="J1208" s="889"/>
      <c r="K1208" s="889"/>
      <c r="L1208" s="889"/>
      <c r="M1208" s="889"/>
      <c r="N1208" s="889"/>
      <c r="O1208" s="889"/>
      <c r="P1208" s="889"/>
      <c r="Q1208" s="889"/>
      <c r="R1208" s="890"/>
      <c r="S1208" s="813"/>
      <c r="T1208" s="813"/>
      <c r="U1208" s="813"/>
      <c r="V1208" s="813"/>
      <c r="W1208" s="813"/>
      <c r="X1208" s="813"/>
      <c r="Y1208" s="813"/>
      <c r="Z1208" s="813"/>
      <c r="AA1208" s="813"/>
      <c r="AB1208" s="813"/>
      <c r="AC1208" s="813"/>
      <c r="AD1208" s="813"/>
      <c r="AI1208">
        <f t="shared" si="201"/>
        <v>0</v>
      </c>
      <c r="AJ1208">
        <f t="shared" si="202"/>
        <v>0</v>
      </c>
      <c r="AK1208">
        <f t="shared" si="203"/>
        <v>0</v>
      </c>
      <c r="AL1208">
        <f t="shared" si="204"/>
        <v>0</v>
      </c>
      <c r="AM1208">
        <f t="shared" si="205"/>
        <v>0</v>
      </c>
      <c r="AN1208">
        <f t="shared" si="206"/>
        <v>0</v>
      </c>
      <c r="AO1208">
        <f t="shared" si="207"/>
        <v>0</v>
      </c>
      <c r="AP1208">
        <f t="shared" si="208"/>
        <v>0</v>
      </c>
      <c r="AQ1208">
        <f t="shared" si="209"/>
        <v>0</v>
      </c>
      <c r="AR1208">
        <f t="shared" si="210"/>
        <v>0</v>
      </c>
      <c r="AS1208">
        <f t="shared" si="211"/>
        <v>0</v>
      </c>
      <c r="AT1208">
        <f t="shared" si="212"/>
        <v>0</v>
      </c>
      <c r="AU1208">
        <f t="shared" si="213"/>
        <v>0</v>
      </c>
      <c r="AV1208">
        <f t="shared" si="214"/>
        <v>0</v>
      </c>
      <c r="AW1208">
        <f t="shared" si="215"/>
        <v>0</v>
      </c>
      <c r="AX1208">
        <f t="shared" si="216"/>
        <v>0</v>
      </c>
      <c r="AY1208" s="500">
        <f t="shared" si="195"/>
        <v>0</v>
      </c>
      <c r="AZ1208" s="501">
        <f t="shared" si="196"/>
        <v>0</v>
      </c>
      <c r="BA1208" s="502">
        <f t="shared" si="197"/>
        <v>0</v>
      </c>
      <c r="BB1208" s="503">
        <f t="shared" si="186"/>
        <v>0</v>
      </c>
      <c r="BC1208" s="500">
        <f t="shared" si="198"/>
        <v>0</v>
      </c>
      <c r="BD1208" s="501">
        <f t="shared" si="199"/>
        <v>0</v>
      </c>
      <c r="BE1208" s="502">
        <f t="shared" si="187"/>
        <v>0</v>
      </c>
      <c r="BF1208" s="503">
        <f t="shared" si="188"/>
        <v>0</v>
      </c>
      <c r="BG1208" s="500">
        <f t="shared" si="189"/>
        <v>0</v>
      </c>
      <c r="BH1208" s="501">
        <f t="shared" si="190"/>
        <v>0</v>
      </c>
      <c r="BI1208" s="502">
        <f t="shared" si="191"/>
        <v>0</v>
      </c>
      <c r="BJ1208" s="503">
        <f t="shared" si="192"/>
        <v>0</v>
      </c>
      <c r="BK1208" s="293">
        <f t="shared" si="193"/>
        <v>0</v>
      </c>
      <c r="BL1208" s="504" t="str">
        <f>IF(BK1208=0,"",
IF(SUM($BK$1156:BK1208)=1,BM1208,
IF($BK$1277&gt;SUM($BK$1156:BK1208),_xlfn.CONCAT(", ",BM1208),
IF($BK$1277=SUM($BK$1156:BK1208),_xlfn.CONCAT(" y ",BM1208)))))</f>
        <v/>
      </c>
      <c r="BM1208" s="505" t="s">
        <v>5188</v>
      </c>
      <c r="BN1208" s="290">
        <f t="shared" si="200"/>
        <v>0</v>
      </c>
      <c r="BO1208" s="293">
        <f t="shared" si="194"/>
        <v>0</v>
      </c>
      <c r="BP1208" s="294" t="str">
        <f>IF(BO1208=0,"",
IF(SUM($BO$1156:BO1208)=1,BQ1208,
IF($BO$1277&gt;SUM($BO$1156:BO1208),_xlfn.CONCAT(", ",BQ1208),
IF($BO$1277=SUM($BO$1156:BO1208),_xlfn.CONCAT(" y ",BQ1208)))))</f>
        <v/>
      </c>
      <c r="BQ1208" s="89" t="s">
        <v>5188</v>
      </c>
    </row>
    <row r="1209" spans="1:69" ht="15" customHeight="1">
      <c r="A1209" s="64"/>
      <c r="B1209" s="11"/>
      <c r="C1209" s="58" t="s">
        <v>5189</v>
      </c>
      <c r="D1209" s="1122" t="str">
        <f>IF(CNGE_2025_M1_Secc5_Sub1!$D83="","",CNGE_2025_M1_Secc5_Sub1!$D83)</f>
        <v/>
      </c>
      <c r="E1209" s="889"/>
      <c r="F1209" s="889"/>
      <c r="G1209" s="889"/>
      <c r="H1209" s="889"/>
      <c r="I1209" s="889"/>
      <c r="J1209" s="889"/>
      <c r="K1209" s="889"/>
      <c r="L1209" s="889"/>
      <c r="M1209" s="889"/>
      <c r="N1209" s="889"/>
      <c r="O1209" s="889"/>
      <c r="P1209" s="889"/>
      <c r="Q1209" s="889"/>
      <c r="R1209" s="890"/>
      <c r="S1209" s="813"/>
      <c r="T1209" s="813"/>
      <c r="U1209" s="813"/>
      <c r="V1209" s="813"/>
      <c r="W1209" s="813"/>
      <c r="X1209" s="813"/>
      <c r="Y1209" s="813"/>
      <c r="Z1209" s="813"/>
      <c r="AA1209" s="813"/>
      <c r="AB1209" s="813"/>
      <c r="AC1209" s="813"/>
      <c r="AD1209" s="813"/>
      <c r="AI1209">
        <f t="shared" si="201"/>
        <v>0</v>
      </c>
      <c r="AJ1209">
        <f t="shared" si="202"/>
        <v>0</v>
      </c>
      <c r="AK1209">
        <f t="shared" si="203"/>
        <v>0</v>
      </c>
      <c r="AL1209">
        <f t="shared" si="204"/>
        <v>0</v>
      </c>
      <c r="AM1209">
        <f t="shared" si="205"/>
        <v>0</v>
      </c>
      <c r="AN1209">
        <f t="shared" si="206"/>
        <v>0</v>
      </c>
      <c r="AO1209">
        <f t="shared" si="207"/>
        <v>0</v>
      </c>
      <c r="AP1209">
        <f t="shared" si="208"/>
        <v>0</v>
      </c>
      <c r="AQ1209">
        <f t="shared" si="209"/>
        <v>0</v>
      </c>
      <c r="AR1209">
        <f t="shared" si="210"/>
        <v>0</v>
      </c>
      <c r="AS1209">
        <f t="shared" si="211"/>
        <v>0</v>
      </c>
      <c r="AT1209">
        <f t="shared" si="212"/>
        <v>0</v>
      </c>
      <c r="AU1209">
        <f t="shared" si="213"/>
        <v>0</v>
      </c>
      <c r="AV1209">
        <f t="shared" si="214"/>
        <v>0</v>
      </c>
      <c r="AW1209">
        <f t="shared" si="215"/>
        <v>0</v>
      </c>
      <c r="AX1209">
        <f t="shared" si="216"/>
        <v>0</v>
      </c>
      <c r="AY1209" s="500">
        <f t="shared" si="195"/>
        <v>0</v>
      </c>
      <c r="AZ1209" s="501">
        <f t="shared" si="196"/>
        <v>0</v>
      </c>
      <c r="BA1209" s="502">
        <f t="shared" si="197"/>
        <v>0</v>
      </c>
      <c r="BB1209" s="503">
        <f t="shared" si="186"/>
        <v>0</v>
      </c>
      <c r="BC1209" s="500">
        <f t="shared" si="198"/>
        <v>0</v>
      </c>
      <c r="BD1209" s="501">
        <f t="shared" si="199"/>
        <v>0</v>
      </c>
      <c r="BE1209" s="502">
        <f t="shared" si="187"/>
        <v>0</v>
      </c>
      <c r="BF1209" s="503">
        <f t="shared" si="188"/>
        <v>0</v>
      </c>
      <c r="BG1209" s="500">
        <f t="shared" si="189"/>
        <v>0</v>
      </c>
      <c r="BH1209" s="501">
        <f t="shared" si="190"/>
        <v>0</v>
      </c>
      <c r="BI1209" s="502">
        <f t="shared" si="191"/>
        <v>0</v>
      </c>
      <c r="BJ1209" s="503">
        <f t="shared" si="192"/>
        <v>0</v>
      </c>
      <c r="BK1209" s="293">
        <f t="shared" si="193"/>
        <v>0</v>
      </c>
      <c r="BL1209" s="504" t="str">
        <f>IF(BK1209=0,"",
IF(SUM($BK$1156:BK1209)=1,BM1209,
IF($BK$1277&gt;SUM($BK$1156:BK1209),_xlfn.CONCAT(", ",BM1209),
IF($BK$1277=SUM($BK$1156:BK1209),_xlfn.CONCAT(" y ",BM1209)))))</f>
        <v/>
      </c>
      <c r="BM1209" s="505" t="s">
        <v>5190</v>
      </c>
      <c r="BN1209" s="290">
        <f t="shared" si="200"/>
        <v>0</v>
      </c>
      <c r="BO1209" s="293">
        <f t="shared" si="194"/>
        <v>0</v>
      </c>
      <c r="BP1209" s="294" t="str">
        <f>IF(BO1209=0,"",
IF(SUM($BO$1156:BO1209)=1,BQ1209,
IF($BO$1277&gt;SUM($BO$1156:BO1209),_xlfn.CONCAT(", ",BQ1209),
IF($BO$1277=SUM($BO$1156:BO1209),_xlfn.CONCAT(" y ",BQ1209)))))</f>
        <v/>
      </c>
      <c r="BQ1209" s="89" t="s">
        <v>5190</v>
      </c>
    </row>
    <row r="1210" spans="1:69" ht="15" customHeight="1">
      <c r="A1210" s="64"/>
      <c r="B1210" s="11"/>
      <c r="C1210" s="58" t="s">
        <v>5191</v>
      </c>
      <c r="D1210" s="1122" t="str">
        <f>IF(CNGE_2025_M1_Secc5_Sub1!$D84="","",CNGE_2025_M1_Secc5_Sub1!$D84)</f>
        <v/>
      </c>
      <c r="E1210" s="889"/>
      <c r="F1210" s="889"/>
      <c r="G1210" s="889"/>
      <c r="H1210" s="889"/>
      <c r="I1210" s="889"/>
      <c r="J1210" s="889"/>
      <c r="K1210" s="889"/>
      <c r="L1210" s="889"/>
      <c r="M1210" s="889"/>
      <c r="N1210" s="889"/>
      <c r="O1210" s="889"/>
      <c r="P1210" s="889"/>
      <c r="Q1210" s="889"/>
      <c r="R1210" s="890"/>
      <c r="S1210" s="813"/>
      <c r="T1210" s="813"/>
      <c r="U1210" s="813"/>
      <c r="V1210" s="813"/>
      <c r="W1210" s="813"/>
      <c r="X1210" s="813"/>
      <c r="Y1210" s="813"/>
      <c r="Z1210" s="813"/>
      <c r="AA1210" s="813"/>
      <c r="AB1210" s="813"/>
      <c r="AC1210" s="813"/>
      <c r="AD1210" s="813"/>
      <c r="AI1210">
        <f t="shared" si="201"/>
        <v>0</v>
      </c>
      <c r="AJ1210">
        <f t="shared" si="202"/>
        <v>0</v>
      </c>
      <c r="AK1210">
        <f t="shared" si="203"/>
        <v>0</v>
      </c>
      <c r="AL1210">
        <f t="shared" si="204"/>
        <v>0</v>
      </c>
      <c r="AM1210">
        <f t="shared" si="205"/>
        <v>0</v>
      </c>
      <c r="AN1210">
        <f t="shared" si="206"/>
        <v>0</v>
      </c>
      <c r="AO1210">
        <f t="shared" si="207"/>
        <v>0</v>
      </c>
      <c r="AP1210">
        <f t="shared" si="208"/>
        <v>0</v>
      </c>
      <c r="AQ1210">
        <f t="shared" si="209"/>
        <v>0</v>
      </c>
      <c r="AR1210">
        <f t="shared" si="210"/>
        <v>0</v>
      </c>
      <c r="AS1210">
        <f t="shared" si="211"/>
        <v>0</v>
      </c>
      <c r="AT1210">
        <f t="shared" si="212"/>
        <v>0</v>
      </c>
      <c r="AU1210">
        <f t="shared" si="213"/>
        <v>0</v>
      </c>
      <c r="AV1210">
        <f t="shared" si="214"/>
        <v>0</v>
      </c>
      <c r="AW1210">
        <f t="shared" si="215"/>
        <v>0</v>
      </c>
      <c r="AX1210">
        <f t="shared" si="216"/>
        <v>0</v>
      </c>
      <c r="AY1210" s="500">
        <f t="shared" si="195"/>
        <v>0</v>
      </c>
      <c r="AZ1210" s="501">
        <f t="shared" si="196"/>
        <v>0</v>
      </c>
      <c r="BA1210" s="502">
        <f t="shared" si="197"/>
        <v>0</v>
      </c>
      <c r="BB1210" s="503">
        <f t="shared" si="186"/>
        <v>0</v>
      </c>
      <c r="BC1210" s="500">
        <f t="shared" si="198"/>
        <v>0</v>
      </c>
      <c r="BD1210" s="501">
        <f t="shared" si="199"/>
        <v>0</v>
      </c>
      <c r="BE1210" s="502">
        <f t="shared" si="187"/>
        <v>0</v>
      </c>
      <c r="BF1210" s="503">
        <f t="shared" si="188"/>
        <v>0</v>
      </c>
      <c r="BG1210" s="500">
        <f t="shared" si="189"/>
        <v>0</v>
      </c>
      <c r="BH1210" s="501">
        <f t="shared" si="190"/>
        <v>0</v>
      </c>
      <c r="BI1210" s="502">
        <f t="shared" si="191"/>
        <v>0</v>
      </c>
      <c r="BJ1210" s="503">
        <f t="shared" si="192"/>
        <v>0</v>
      </c>
      <c r="BK1210" s="293">
        <f t="shared" si="193"/>
        <v>0</v>
      </c>
      <c r="BL1210" s="504" t="str">
        <f>IF(BK1210=0,"",
IF(SUM($BK$1156:BK1210)=1,BM1210,
IF($BK$1277&gt;SUM($BK$1156:BK1210),_xlfn.CONCAT(", ",BM1210),
IF($BK$1277=SUM($BK$1156:BK1210),_xlfn.CONCAT(" y ",BM1210)))))</f>
        <v/>
      </c>
      <c r="BM1210" s="505" t="s">
        <v>5192</v>
      </c>
      <c r="BN1210" s="290">
        <f t="shared" si="200"/>
        <v>0</v>
      </c>
      <c r="BO1210" s="293">
        <f t="shared" si="194"/>
        <v>0</v>
      </c>
      <c r="BP1210" s="294" t="str">
        <f>IF(BO1210=0,"",
IF(SUM($BO$1156:BO1210)=1,BQ1210,
IF($BO$1277&gt;SUM($BO$1156:BO1210),_xlfn.CONCAT(", ",BQ1210),
IF($BO$1277=SUM($BO$1156:BO1210),_xlfn.CONCAT(" y ",BQ1210)))))</f>
        <v/>
      </c>
      <c r="BQ1210" s="89" t="s">
        <v>5192</v>
      </c>
    </row>
    <row r="1211" spans="1:69" ht="15" customHeight="1">
      <c r="A1211" s="64"/>
      <c r="B1211" s="11"/>
      <c r="C1211" s="58" t="s">
        <v>5193</v>
      </c>
      <c r="D1211" s="1122" t="str">
        <f>IF(CNGE_2025_M1_Secc5_Sub1!$D85="","",CNGE_2025_M1_Secc5_Sub1!$D85)</f>
        <v/>
      </c>
      <c r="E1211" s="889"/>
      <c r="F1211" s="889"/>
      <c r="G1211" s="889"/>
      <c r="H1211" s="889"/>
      <c r="I1211" s="889"/>
      <c r="J1211" s="889"/>
      <c r="K1211" s="889"/>
      <c r="L1211" s="889"/>
      <c r="M1211" s="889"/>
      <c r="N1211" s="889"/>
      <c r="O1211" s="889"/>
      <c r="P1211" s="889"/>
      <c r="Q1211" s="889"/>
      <c r="R1211" s="890"/>
      <c r="S1211" s="813"/>
      <c r="T1211" s="813"/>
      <c r="U1211" s="813"/>
      <c r="V1211" s="813"/>
      <c r="W1211" s="813"/>
      <c r="X1211" s="813"/>
      <c r="Y1211" s="813"/>
      <c r="Z1211" s="813"/>
      <c r="AA1211" s="813"/>
      <c r="AB1211" s="813"/>
      <c r="AC1211" s="813"/>
      <c r="AD1211" s="813"/>
      <c r="AI1211">
        <f t="shared" si="201"/>
        <v>0</v>
      </c>
      <c r="AJ1211">
        <f t="shared" si="202"/>
        <v>0</v>
      </c>
      <c r="AK1211">
        <f t="shared" si="203"/>
        <v>0</v>
      </c>
      <c r="AL1211">
        <f t="shared" si="204"/>
        <v>0</v>
      </c>
      <c r="AM1211">
        <f t="shared" si="205"/>
        <v>0</v>
      </c>
      <c r="AN1211">
        <f t="shared" si="206"/>
        <v>0</v>
      </c>
      <c r="AO1211">
        <f t="shared" si="207"/>
        <v>0</v>
      </c>
      <c r="AP1211">
        <f t="shared" si="208"/>
        <v>0</v>
      </c>
      <c r="AQ1211">
        <f t="shared" si="209"/>
        <v>0</v>
      </c>
      <c r="AR1211">
        <f t="shared" si="210"/>
        <v>0</v>
      </c>
      <c r="AS1211">
        <f t="shared" si="211"/>
        <v>0</v>
      </c>
      <c r="AT1211">
        <f t="shared" si="212"/>
        <v>0</v>
      </c>
      <c r="AU1211">
        <f t="shared" si="213"/>
        <v>0</v>
      </c>
      <c r="AV1211">
        <f t="shared" si="214"/>
        <v>0</v>
      </c>
      <c r="AW1211">
        <f t="shared" si="215"/>
        <v>0</v>
      </c>
      <c r="AX1211">
        <f t="shared" si="216"/>
        <v>0</v>
      </c>
      <c r="AY1211" s="500">
        <f t="shared" si="195"/>
        <v>0</v>
      </c>
      <c r="AZ1211" s="501">
        <f t="shared" si="196"/>
        <v>0</v>
      </c>
      <c r="BA1211" s="502">
        <f t="shared" si="197"/>
        <v>0</v>
      </c>
      <c r="BB1211" s="503">
        <f t="shared" si="186"/>
        <v>0</v>
      </c>
      <c r="BC1211" s="500">
        <f t="shared" si="198"/>
        <v>0</v>
      </c>
      <c r="BD1211" s="501">
        <f t="shared" si="199"/>
        <v>0</v>
      </c>
      <c r="BE1211" s="502">
        <f t="shared" si="187"/>
        <v>0</v>
      </c>
      <c r="BF1211" s="503">
        <f t="shared" si="188"/>
        <v>0</v>
      </c>
      <c r="BG1211" s="500">
        <f t="shared" si="189"/>
        <v>0</v>
      </c>
      <c r="BH1211" s="501">
        <f t="shared" si="190"/>
        <v>0</v>
      </c>
      <c r="BI1211" s="502">
        <f t="shared" si="191"/>
        <v>0</v>
      </c>
      <c r="BJ1211" s="503">
        <f t="shared" si="192"/>
        <v>0</v>
      </c>
      <c r="BK1211" s="293">
        <f t="shared" si="193"/>
        <v>0</v>
      </c>
      <c r="BL1211" s="504" t="str">
        <f>IF(BK1211=0,"",
IF(SUM($BK$1156:BK1211)=1,BM1211,
IF($BK$1277&gt;SUM($BK$1156:BK1211),_xlfn.CONCAT(", ",BM1211),
IF($BK$1277=SUM($BK$1156:BK1211),_xlfn.CONCAT(" y ",BM1211)))))</f>
        <v/>
      </c>
      <c r="BM1211" s="505" t="s">
        <v>5194</v>
      </c>
      <c r="BN1211" s="290">
        <f t="shared" si="200"/>
        <v>0</v>
      </c>
      <c r="BO1211" s="293">
        <f t="shared" si="194"/>
        <v>0</v>
      </c>
      <c r="BP1211" s="294" t="str">
        <f>IF(BO1211=0,"",
IF(SUM($BO$1156:BO1211)=1,BQ1211,
IF($BO$1277&gt;SUM($BO$1156:BO1211),_xlfn.CONCAT(", ",BQ1211),
IF($BO$1277=SUM($BO$1156:BO1211),_xlfn.CONCAT(" y ",BQ1211)))))</f>
        <v/>
      </c>
      <c r="BQ1211" s="89" t="s">
        <v>5194</v>
      </c>
    </row>
    <row r="1212" spans="1:69" ht="15" customHeight="1">
      <c r="A1212" s="64"/>
      <c r="B1212" s="11"/>
      <c r="C1212" s="58" t="s">
        <v>5195</v>
      </c>
      <c r="D1212" s="1122" t="str">
        <f>IF(CNGE_2025_M1_Secc5_Sub1!$D86="","",CNGE_2025_M1_Secc5_Sub1!$D86)</f>
        <v/>
      </c>
      <c r="E1212" s="889"/>
      <c r="F1212" s="889"/>
      <c r="G1212" s="889"/>
      <c r="H1212" s="889"/>
      <c r="I1212" s="889"/>
      <c r="J1212" s="889"/>
      <c r="K1212" s="889"/>
      <c r="L1212" s="889"/>
      <c r="M1212" s="889"/>
      <c r="N1212" s="889"/>
      <c r="O1212" s="889"/>
      <c r="P1212" s="889"/>
      <c r="Q1212" s="889"/>
      <c r="R1212" s="890"/>
      <c r="S1212" s="813"/>
      <c r="T1212" s="813"/>
      <c r="U1212" s="813"/>
      <c r="V1212" s="813"/>
      <c r="W1212" s="813"/>
      <c r="X1212" s="813"/>
      <c r="Y1212" s="813"/>
      <c r="Z1212" s="813"/>
      <c r="AA1212" s="813"/>
      <c r="AB1212" s="813"/>
      <c r="AC1212" s="813"/>
      <c r="AD1212" s="813"/>
      <c r="AI1212">
        <f t="shared" si="201"/>
        <v>0</v>
      </c>
      <c r="AJ1212">
        <f t="shared" si="202"/>
        <v>0</v>
      </c>
      <c r="AK1212">
        <f t="shared" si="203"/>
        <v>0</v>
      </c>
      <c r="AL1212">
        <f t="shared" si="204"/>
        <v>0</v>
      </c>
      <c r="AM1212">
        <f t="shared" si="205"/>
        <v>0</v>
      </c>
      <c r="AN1212">
        <f t="shared" si="206"/>
        <v>0</v>
      </c>
      <c r="AO1212">
        <f t="shared" si="207"/>
        <v>0</v>
      </c>
      <c r="AP1212">
        <f t="shared" si="208"/>
        <v>0</v>
      </c>
      <c r="AQ1212">
        <f t="shared" si="209"/>
        <v>0</v>
      </c>
      <c r="AR1212">
        <f t="shared" si="210"/>
        <v>0</v>
      </c>
      <c r="AS1212">
        <f t="shared" si="211"/>
        <v>0</v>
      </c>
      <c r="AT1212">
        <f t="shared" si="212"/>
        <v>0</v>
      </c>
      <c r="AU1212">
        <f t="shared" si="213"/>
        <v>0</v>
      </c>
      <c r="AV1212">
        <f t="shared" si="214"/>
        <v>0</v>
      </c>
      <c r="AW1212">
        <f t="shared" si="215"/>
        <v>0</v>
      </c>
      <c r="AX1212">
        <f t="shared" si="216"/>
        <v>0</v>
      </c>
      <c r="AY1212" s="500">
        <f t="shared" si="195"/>
        <v>0</v>
      </c>
      <c r="AZ1212" s="501">
        <f t="shared" si="196"/>
        <v>0</v>
      </c>
      <c r="BA1212" s="502">
        <f t="shared" si="197"/>
        <v>0</v>
      </c>
      <c r="BB1212" s="503">
        <f t="shared" si="186"/>
        <v>0</v>
      </c>
      <c r="BC1212" s="500">
        <f t="shared" si="198"/>
        <v>0</v>
      </c>
      <c r="BD1212" s="501">
        <f t="shared" si="199"/>
        <v>0</v>
      </c>
      <c r="BE1212" s="502">
        <f t="shared" si="187"/>
        <v>0</v>
      </c>
      <c r="BF1212" s="503">
        <f t="shared" si="188"/>
        <v>0</v>
      </c>
      <c r="BG1212" s="500">
        <f t="shared" si="189"/>
        <v>0</v>
      </c>
      <c r="BH1212" s="501">
        <f t="shared" si="190"/>
        <v>0</v>
      </c>
      <c r="BI1212" s="502">
        <f t="shared" si="191"/>
        <v>0</v>
      </c>
      <c r="BJ1212" s="503">
        <f t="shared" si="192"/>
        <v>0</v>
      </c>
      <c r="BK1212" s="293">
        <f t="shared" si="193"/>
        <v>0</v>
      </c>
      <c r="BL1212" s="504" t="str">
        <f>IF(BK1212=0,"",
IF(SUM($BK$1156:BK1212)=1,BM1212,
IF($BK$1277&gt;SUM($BK$1156:BK1212),_xlfn.CONCAT(", ",BM1212),
IF($BK$1277=SUM($BK$1156:BK1212),_xlfn.CONCAT(" y ",BM1212)))))</f>
        <v/>
      </c>
      <c r="BM1212" s="505" t="s">
        <v>5196</v>
      </c>
      <c r="BN1212" s="290">
        <f t="shared" si="200"/>
        <v>0</v>
      </c>
      <c r="BO1212" s="293">
        <f t="shared" si="194"/>
        <v>0</v>
      </c>
      <c r="BP1212" s="294" t="str">
        <f>IF(BO1212=0,"",
IF(SUM($BO$1156:BO1212)=1,BQ1212,
IF($BO$1277&gt;SUM($BO$1156:BO1212),_xlfn.CONCAT(", ",BQ1212),
IF($BO$1277=SUM($BO$1156:BO1212),_xlfn.CONCAT(" y ",BQ1212)))))</f>
        <v/>
      </c>
      <c r="BQ1212" s="89" t="s">
        <v>5196</v>
      </c>
    </row>
    <row r="1213" spans="1:69" ht="15" customHeight="1">
      <c r="A1213" s="64"/>
      <c r="B1213" s="11"/>
      <c r="C1213" s="58" t="s">
        <v>5197</v>
      </c>
      <c r="D1213" s="1122" t="str">
        <f>IF(CNGE_2025_M1_Secc5_Sub1!$D87="","",CNGE_2025_M1_Secc5_Sub1!$D87)</f>
        <v/>
      </c>
      <c r="E1213" s="889"/>
      <c r="F1213" s="889"/>
      <c r="G1213" s="889"/>
      <c r="H1213" s="889"/>
      <c r="I1213" s="889"/>
      <c r="J1213" s="889"/>
      <c r="K1213" s="889"/>
      <c r="L1213" s="889"/>
      <c r="M1213" s="889"/>
      <c r="N1213" s="889"/>
      <c r="O1213" s="889"/>
      <c r="P1213" s="889"/>
      <c r="Q1213" s="889"/>
      <c r="R1213" s="890"/>
      <c r="S1213" s="813"/>
      <c r="T1213" s="813"/>
      <c r="U1213" s="813"/>
      <c r="V1213" s="813"/>
      <c r="W1213" s="813"/>
      <c r="X1213" s="813"/>
      <c r="Y1213" s="813"/>
      <c r="Z1213" s="813"/>
      <c r="AA1213" s="813"/>
      <c r="AB1213" s="813"/>
      <c r="AC1213" s="813"/>
      <c r="AD1213" s="813"/>
      <c r="AI1213">
        <f t="shared" si="201"/>
        <v>0</v>
      </c>
      <c r="AJ1213">
        <f t="shared" si="202"/>
        <v>0</v>
      </c>
      <c r="AK1213">
        <f t="shared" si="203"/>
        <v>0</v>
      </c>
      <c r="AL1213">
        <f t="shared" si="204"/>
        <v>0</v>
      </c>
      <c r="AM1213">
        <f t="shared" si="205"/>
        <v>0</v>
      </c>
      <c r="AN1213">
        <f t="shared" si="206"/>
        <v>0</v>
      </c>
      <c r="AO1213">
        <f t="shared" si="207"/>
        <v>0</v>
      </c>
      <c r="AP1213">
        <f t="shared" si="208"/>
        <v>0</v>
      </c>
      <c r="AQ1213">
        <f t="shared" si="209"/>
        <v>0</v>
      </c>
      <c r="AR1213">
        <f t="shared" si="210"/>
        <v>0</v>
      </c>
      <c r="AS1213">
        <f t="shared" si="211"/>
        <v>0</v>
      </c>
      <c r="AT1213">
        <f t="shared" si="212"/>
        <v>0</v>
      </c>
      <c r="AU1213">
        <f t="shared" si="213"/>
        <v>0</v>
      </c>
      <c r="AV1213">
        <f t="shared" si="214"/>
        <v>0</v>
      </c>
      <c r="AW1213">
        <f t="shared" si="215"/>
        <v>0</v>
      </c>
      <c r="AX1213">
        <f t="shared" si="216"/>
        <v>0</v>
      </c>
      <c r="AY1213" s="500">
        <f t="shared" si="195"/>
        <v>0</v>
      </c>
      <c r="AZ1213" s="501">
        <f t="shared" si="196"/>
        <v>0</v>
      </c>
      <c r="BA1213" s="502">
        <f t="shared" si="197"/>
        <v>0</v>
      </c>
      <c r="BB1213" s="503">
        <f t="shared" si="186"/>
        <v>0</v>
      </c>
      <c r="BC1213" s="500">
        <f t="shared" si="198"/>
        <v>0</v>
      </c>
      <c r="BD1213" s="501">
        <f t="shared" si="199"/>
        <v>0</v>
      </c>
      <c r="BE1213" s="502">
        <f t="shared" si="187"/>
        <v>0</v>
      </c>
      <c r="BF1213" s="503">
        <f t="shared" si="188"/>
        <v>0</v>
      </c>
      <c r="BG1213" s="500">
        <f t="shared" si="189"/>
        <v>0</v>
      </c>
      <c r="BH1213" s="501">
        <f t="shared" si="190"/>
        <v>0</v>
      </c>
      <c r="BI1213" s="502">
        <f t="shared" si="191"/>
        <v>0</v>
      </c>
      <c r="BJ1213" s="503">
        <f t="shared" si="192"/>
        <v>0</v>
      </c>
      <c r="BK1213" s="293">
        <f t="shared" si="193"/>
        <v>0</v>
      </c>
      <c r="BL1213" s="504" t="str">
        <f>IF(BK1213=0,"",
IF(SUM($BK$1156:BK1213)=1,BM1213,
IF($BK$1277&gt;SUM($BK$1156:BK1213),_xlfn.CONCAT(", ",BM1213),
IF($BK$1277=SUM($BK$1156:BK1213),_xlfn.CONCAT(" y ",BM1213)))))</f>
        <v/>
      </c>
      <c r="BM1213" s="505" t="s">
        <v>5198</v>
      </c>
      <c r="BN1213" s="290">
        <f t="shared" si="200"/>
        <v>0</v>
      </c>
      <c r="BO1213" s="293">
        <f t="shared" si="194"/>
        <v>0</v>
      </c>
      <c r="BP1213" s="294" t="str">
        <f>IF(BO1213=0,"",
IF(SUM($BO$1156:BO1213)=1,BQ1213,
IF($BO$1277&gt;SUM($BO$1156:BO1213),_xlfn.CONCAT(", ",BQ1213),
IF($BO$1277=SUM($BO$1156:BO1213),_xlfn.CONCAT(" y ",BQ1213)))))</f>
        <v/>
      </c>
      <c r="BQ1213" s="89" t="s">
        <v>5198</v>
      </c>
    </row>
    <row r="1214" spans="1:69" ht="15" customHeight="1">
      <c r="A1214" s="64"/>
      <c r="B1214" s="11"/>
      <c r="C1214" s="58" t="s">
        <v>5199</v>
      </c>
      <c r="D1214" s="1122" t="str">
        <f>IF(CNGE_2025_M1_Secc5_Sub1!$D88="","",CNGE_2025_M1_Secc5_Sub1!$D88)</f>
        <v/>
      </c>
      <c r="E1214" s="889"/>
      <c r="F1214" s="889"/>
      <c r="G1214" s="889"/>
      <c r="H1214" s="889"/>
      <c r="I1214" s="889"/>
      <c r="J1214" s="889"/>
      <c r="K1214" s="889"/>
      <c r="L1214" s="889"/>
      <c r="M1214" s="889"/>
      <c r="N1214" s="889"/>
      <c r="O1214" s="889"/>
      <c r="P1214" s="889"/>
      <c r="Q1214" s="889"/>
      <c r="R1214" s="890"/>
      <c r="S1214" s="813"/>
      <c r="T1214" s="813"/>
      <c r="U1214" s="813"/>
      <c r="V1214" s="813"/>
      <c r="W1214" s="813"/>
      <c r="X1214" s="813"/>
      <c r="Y1214" s="813"/>
      <c r="Z1214" s="813"/>
      <c r="AA1214" s="813"/>
      <c r="AB1214" s="813"/>
      <c r="AC1214" s="813"/>
      <c r="AD1214" s="813"/>
      <c r="AI1214">
        <f t="shared" si="201"/>
        <v>0</v>
      </c>
      <c r="AJ1214">
        <f t="shared" si="202"/>
        <v>0</v>
      </c>
      <c r="AK1214">
        <f t="shared" si="203"/>
        <v>0</v>
      </c>
      <c r="AL1214">
        <f t="shared" si="204"/>
        <v>0</v>
      </c>
      <c r="AM1214">
        <f t="shared" si="205"/>
        <v>0</v>
      </c>
      <c r="AN1214">
        <f t="shared" si="206"/>
        <v>0</v>
      </c>
      <c r="AO1214">
        <f t="shared" si="207"/>
        <v>0</v>
      </c>
      <c r="AP1214">
        <f t="shared" si="208"/>
        <v>0</v>
      </c>
      <c r="AQ1214">
        <f t="shared" si="209"/>
        <v>0</v>
      </c>
      <c r="AR1214">
        <f t="shared" si="210"/>
        <v>0</v>
      </c>
      <c r="AS1214">
        <f t="shared" si="211"/>
        <v>0</v>
      </c>
      <c r="AT1214">
        <f t="shared" si="212"/>
        <v>0</v>
      </c>
      <c r="AU1214">
        <f t="shared" si="213"/>
        <v>0</v>
      </c>
      <c r="AV1214">
        <f t="shared" si="214"/>
        <v>0</v>
      </c>
      <c r="AW1214">
        <f t="shared" si="215"/>
        <v>0</v>
      </c>
      <c r="AX1214">
        <f t="shared" si="216"/>
        <v>0</v>
      </c>
      <c r="AY1214" s="500">
        <f t="shared" si="195"/>
        <v>0</v>
      </c>
      <c r="AZ1214" s="501">
        <f t="shared" si="196"/>
        <v>0</v>
      </c>
      <c r="BA1214" s="502">
        <f t="shared" si="197"/>
        <v>0</v>
      </c>
      <c r="BB1214" s="503">
        <f t="shared" si="186"/>
        <v>0</v>
      </c>
      <c r="BC1214" s="500">
        <f t="shared" si="198"/>
        <v>0</v>
      </c>
      <c r="BD1214" s="501">
        <f t="shared" si="199"/>
        <v>0</v>
      </c>
      <c r="BE1214" s="502">
        <f t="shared" si="187"/>
        <v>0</v>
      </c>
      <c r="BF1214" s="503">
        <f t="shared" si="188"/>
        <v>0</v>
      </c>
      <c r="BG1214" s="500">
        <f t="shared" si="189"/>
        <v>0</v>
      </c>
      <c r="BH1214" s="501">
        <f t="shared" si="190"/>
        <v>0</v>
      </c>
      <c r="BI1214" s="502">
        <f t="shared" si="191"/>
        <v>0</v>
      </c>
      <c r="BJ1214" s="503">
        <f t="shared" si="192"/>
        <v>0</v>
      </c>
      <c r="BK1214" s="293">
        <f t="shared" si="193"/>
        <v>0</v>
      </c>
      <c r="BL1214" s="504" t="str">
        <f>IF(BK1214=0,"",
IF(SUM($BK$1156:BK1214)=1,BM1214,
IF($BK$1277&gt;SUM($BK$1156:BK1214),_xlfn.CONCAT(", ",BM1214),
IF($BK$1277=SUM($BK$1156:BK1214),_xlfn.CONCAT(" y ",BM1214)))))</f>
        <v/>
      </c>
      <c r="BM1214" s="505" t="s">
        <v>5200</v>
      </c>
      <c r="BN1214" s="290">
        <f t="shared" si="200"/>
        <v>0</v>
      </c>
      <c r="BO1214" s="293">
        <f t="shared" si="194"/>
        <v>0</v>
      </c>
      <c r="BP1214" s="294" t="str">
        <f>IF(BO1214=0,"",
IF(SUM($BO$1156:BO1214)=1,BQ1214,
IF($BO$1277&gt;SUM($BO$1156:BO1214),_xlfn.CONCAT(", ",BQ1214),
IF($BO$1277=SUM($BO$1156:BO1214),_xlfn.CONCAT(" y ",BQ1214)))))</f>
        <v/>
      </c>
      <c r="BQ1214" s="89" t="s">
        <v>5200</v>
      </c>
    </row>
    <row r="1215" spans="1:69" ht="15" customHeight="1">
      <c r="A1215" s="64"/>
      <c r="B1215" s="11"/>
      <c r="C1215" s="58" t="s">
        <v>5201</v>
      </c>
      <c r="D1215" s="1122" t="str">
        <f>IF(CNGE_2025_M1_Secc5_Sub1!$D89="","",CNGE_2025_M1_Secc5_Sub1!$D89)</f>
        <v/>
      </c>
      <c r="E1215" s="889"/>
      <c r="F1215" s="889"/>
      <c r="G1215" s="889"/>
      <c r="H1215" s="889"/>
      <c r="I1215" s="889"/>
      <c r="J1215" s="889"/>
      <c r="K1215" s="889"/>
      <c r="L1215" s="889"/>
      <c r="M1215" s="889"/>
      <c r="N1215" s="889"/>
      <c r="O1215" s="889"/>
      <c r="P1215" s="889"/>
      <c r="Q1215" s="889"/>
      <c r="R1215" s="890"/>
      <c r="S1215" s="813"/>
      <c r="T1215" s="813"/>
      <c r="U1215" s="813"/>
      <c r="V1215" s="813"/>
      <c r="W1215" s="813"/>
      <c r="X1215" s="813"/>
      <c r="Y1215" s="813"/>
      <c r="Z1215" s="813"/>
      <c r="AA1215" s="813"/>
      <c r="AB1215" s="813"/>
      <c r="AC1215" s="813"/>
      <c r="AD1215" s="813"/>
      <c r="AI1215">
        <f t="shared" si="201"/>
        <v>0</v>
      </c>
      <c r="AJ1215">
        <f t="shared" si="202"/>
        <v>0</v>
      </c>
      <c r="AK1215">
        <f t="shared" si="203"/>
        <v>0</v>
      </c>
      <c r="AL1215">
        <f t="shared" si="204"/>
        <v>0</v>
      </c>
      <c r="AM1215">
        <f t="shared" si="205"/>
        <v>0</v>
      </c>
      <c r="AN1215">
        <f t="shared" si="206"/>
        <v>0</v>
      </c>
      <c r="AO1215">
        <f t="shared" si="207"/>
        <v>0</v>
      </c>
      <c r="AP1215">
        <f t="shared" si="208"/>
        <v>0</v>
      </c>
      <c r="AQ1215">
        <f t="shared" si="209"/>
        <v>0</v>
      </c>
      <c r="AR1215">
        <f t="shared" si="210"/>
        <v>0</v>
      </c>
      <c r="AS1215">
        <f t="shared" si="211"/>
        <v>0</v>
      </c>
      <c r="AT1215">
        <f t="shared" si="212"/>
        <v>0</v>
      </c>
      <c r="AU1215">
        <f t="shared" si="213"/>
        <v>0</v>
      </c>
      <c r="AV1215">
        <f t="shared" si="214"/>
        <v>0</v>
      </c>
      <c r="AW1215">
        <f t="shared" si="215"/>
        <v>0</v>
      </c>
      <c r="AX1215">
        <f t="shared" si="216"/>
        <v>0</v>
      </c>
      <c r="AY1215" s="500">
        <f t="shared" si="195"/>
        <v>0</v>
      </c>
      <c r="AZ1215" s="501">
        <f t="shared" si="196"/>
        <v>0</v>
      </c>
      <c r="BA1215" s="502">
        <f t="shared" si="197"/>
        <v>0</v>
      </c>
      <c r="BB1215" s="503">
        <f t="shared" si="186"/>
        <v>0</v>
      </c>
      <c r="BC1215" s="500">
        <f t="shared" si="198"/>
        <v>0</v>
      </c>
      <c r="BD1215" s="501">
        <f t="shared" si="199"/>
        <v>0</v>
      </c>
      <c r="BE1215" s="502">
        <f t="shared" si="187"/>
        <v>0</v>
      </c>
      <c r="BF1215" s="503">
        <f t="shared" si="188"/>
        <v>0</v>
      </c>
      <c r="BG1215" s="500">
        <f t="shared" si="189"/>
        <v>0</v>
      </c>
      <c r="BH1215" s="501">
        <f t="shared" si="190"/>
        <v>0</v>
      </c>
      <c r="BI1215" s="502">
        <f t="shared" si="191"/>
        <v>0</v>
      </c>
      <c r="BJ1215" s="503">
        <f t="shared" si="192"/>
        <v>0</v>
      </c>
      <c r="BK1215" s="293">
        <f t="shared" si="193"/>
        <v>0</v>
      </c>
      <c r="BL1215" s="504" t="str">
        <f>IF(BK1215=0,"",
IF(SUM($BK$1156:BK1215)=1,BM1215,
IF($BK$1277&gt;SUM($BK$1156:BK1215),_xlfn.CONCAT(", ",BM1215),
IF($BK$1277=SUM($BK$1156:BK1215),_xlfn.CONCAT(" y ",BM1215)))))</f>
        <v/>
      </c>
      <c r="BM1215" s="505" t="s">
        <v>5202</v>
      </c>
      <c r="BN1215" s="290">
        <f t="shared" si="200"/>
        <v>0</v>
      </c>
      <c r="BO1215" s="293">
        <f t="shared" si="194"/>
        <v>0</v>
      </c>
      <c r="BP1215" s="294" t="str">
        <f>IF(BO1215=0,"",
IF(SUM($BO$1156:BO1215)=1,BQ1215,
IF($BO$1277&gt;SUM($BO$1156:BO1215),_xlfn.CONCAT(", ",BQ1215),
IF($BO$1277=SUM($BO$1156:BO1215),_xlfn.CONCAT(" y ",BQ1215)))))</f>
        <v/>
      </c>
      <c r="BQ1215" s="89" t="s">
        <v>5202</v>
      </c>
    </row>
    <row r="1216" spans="1:69" ht="15" customHeight="1">
      <c r="A1216" s="64"/>
      <c r="B1216" s="11"/>
      <c r="C1216" s="58" t="s">
        <v>5203</v>
      </c>
      <c r="D1216" s="1122" t="str">
        <f>IF(CNGE_2025_M1_Secc5_Sub1!$D90="","",CNGE_2025_M1_Secc5_Sub1!$D90)</f>
        <v/>
      </c>
      <c r="E1216" s="889"/>
      <c r="F1216" s="889"/>
      <c r="G1216" s="889"/>
      <c r="H1216" s="889"/>
      <c r="I1216" s="889"/>
      <c r="J1216" s="889"/>
      <c r="K1216" s="889"/>
      <c r="L1216" s="889"/>
      <c r="M1216" s="889"/>
      <c r="N1216" s="889"/>
      <c r="O1216" s="889"/>
      <c r="P1216" s="889"/>
      <c r="Q1216" s="889"/>
      <c r="R1216" s="890"/>
      <c r="S1216" s="813"/>
      <c r="T1216" s="813"/>
      <c r="U1216" s="813"/>
      <c r="V1216" s="813"/>
      <c r="W1216" s="813"/>
      <c r="X1216" s="813"/>
      <c r="Y1216" s="813"/>
      <c r="Z1216" s="813"/>
      <c r="AA1216" s="813"/>
      <c r="AB1216" s="813"/>
      <c r="AC1216" s="813"/>
      <c r="AD1216" s="813"/>
      <c r="AI1216">
        <f t="shared" si="201"/>
        <v>0</v>
      </c>
      <c r="AJ1216">
        <f t="shared" si="202"/>
        <v>0</v>
      </c>
      <c r="AK1216">
        <f t="shared" si="203"/>
        <v>0</v>
      </c>
      <c r="AL1216">
        <f t="shared" si="204"/>
        <v>0</v>
      </c>
      <c r="AM1216">
        <f t="shared" si="205"/>
        <v>0</v>
      </c>
      <c r="AN1216">
        <f t="shared" si="206"/>
        <v>0</v>
      </c>
      <c r="AO1216">
        <f t="shared" si="207"/>
        <v>0</v>
      </c>
      <c r="AP1216">
        <f t="shared" si="208"/>
        <v>0</v>
      </c>
      <c r="AQ1216">
        <f t="shared" si="209"/>
        <v>0</v>
      </c>
      <c r="AR1216">
        <f t="shared" si="210"/>
        <v>0</v>
      </c>
      <c r="AS1216">
        <f t="shared" si="211"/>
        <v>0</v>
      </c>
      <c r="AT1216">
        <f t="shared" si="212"/>
        <v>0</v>
      </c>
      <c r="AU1216">
        <f t="shared" si="213"/>
        <v>0</v>
      </c>
      <c r="AV1216">
        <f t="shared" si="214"/>
        <v>0</v>
      </c>
      <c r="AW1216">
        <f t="shared" si="215"/>
        <v>0</v>
      </c>
      <c r="AX1216">
        <f t="shared" si="216"/>
        <v>0</v>
      </c>
      <c r="AY1216" s="500">
        <f t="shared" si="195"/>
        <v>0</v>
      </c>
      <c r="AZ1216" s="501">
        <f t="shared" si="196"/>
        <v>0</v>
      </c>
      <c r="BA1216" s="502">
        <f t="shared" si="197"/>
        <v>0</v>
      </c>
      <c r="BB1216" s="503">
        <f t="shared" si="186"/>
        <v>0</v>
      </c>
      <c r="BC1216" s="500">
        <f t="shared" si="198"/>
        <v>0</v>
      </c>
      <c r="BD1216" s="501">
        <f t="shared" si="199"/>
        <v>0</v>
      </c>
      <c r="BE1216" s="502">
        <f t="shared" si="187"/>
        <v>0</v>
      </c>
      <c r="BF1216" s="503">
        <f t="shared" si="188"/>
        <v>0</v>
      </c>
      <c r="BG1216" s="500">
        <f t="shared" si="189"/>
        <v>0</v>
      </c>
      <c r="BH1216" s="501">
        <f t="shared" si="190"/>
        <v>0</v>
      </c>
      <c r="BI1216" s="502">
        <f t="shared" si="191"/>
        <v>0</v>
      </c>
      <c r="BJ1216" s="503">
        <f t="shared" si="192"/>
        <v>0</v>
      </c>
      <c r="BK1216" s="293">
        <f t="shared" si="193"/>
        <v>0</v>
      </c>
      <c r="BL1216" s="504" t="str">
        <f>IF(BK1216=0,"",
IF(SUM($BK$1156:BK1216)=1,BM1216,
IF($BK$1277&gt;SUM($BK$1156:BK1216),_xlfn.CONCAT(", ",BM1216),
IF($BK$1277=SUM($BK$1156:BK1216),_xlfn.CONCAT(" y ",BM1216)))))</f>
        <v/>
      </c>
      <c r="BM1216" s="505" t="s">
        <v>5204</v>
      </c>
      <c r="BN1216" s="290">
        <f t="shared" si="200"/>
        <v>0</v>
      </c>
      <c r="BO1216" s="293">
        <f t="shared" si="194"/>
        <v>0</v>
      </c>
      <c r="BP1216" s="294" t="str">
        <f>IF(BO1216=0,"",
IF(SUM($BO$1156:BO1216)=1,BQ1216,
IF($BO$1277&gt;SUM($BO$1156:BO1216),_xlfn.CONCAT(", ",BQ1216),
IF($BO$1277=SUM($BO$1156:BO1216),_xlfn.CONCAT(" y ",BQ1216)))))</f>
        <v/>
      </c>
      <c r="BQ1216" s="89" t="s">
        <v>5204</v>
      </c>
    </row>
    <row r="1217" spans="1:69" ht="15" customHeight="1">
      <c r="A1217" s="64"/>
      <c r="B1217" s="11"/>
      <c r="C1217" s="58" t="s">
        <v>5205</v>
      </c>
      <c r="D1217" s="1122" t="str">
        <f>IF(CNGE_2025_M1_Secc5_Sub1!$D91="","",CNGE_2025_M1_Secc5_Sub1!$D91)</f>
        <v/>
      </c>
      <c r="E1217" s="889"/>
      <c r="F1217" s="889"/>
      <c r="G1217" s="889"/>
      <c r="H1217" s="889"/>
      <c r="I1217" s="889"/>
      <c r="J1217" s="889"/>
      <c r="K1217" s="889"/>
      <c r="L1217" s="889"/>
      <c r="M1217" s="889"/>
      <c r="N1217" s="889"/>
      <c r="O1217" s="889"/>
      <c r="P1217" s="889"/>
      <c r="Q1217" s="889"/>
      <c r="R1217" s="890"/>
      <c r="S1217" s="813"/>
      <c r="T1217" s="813"/>
      <c r="U1217" s="813"/>
      <c r="V1217" s="813"/>
      <c r="W1217" s="813"/>
      <c r="X1217" s="813"/>
      <c r="Y1217" s="813"/>
      <c r="Z1217" s="813"/>
      <c r="AA1217" s="813"/>
      <c r="AB1217" s="813"/>
      <c r="AC1217" s="813"/>
      <c r="AD1217" s="813"/>
      <c r="AI1217">
        <f t="shared" si="201"/>
        <v>0</v>
      </c>
      <c r="AJ1217">
        <f t="shared" si="202"/>
        <v>0</v>
      </c>
      <c r="AK1217">
        <f t="shared" si="203"/>
        <v>0</v>
      </c>
      <c r="AL1217">
        <f t="shared" si="204"/>
        <v>0</v>
      </c>
      <c r="AM1217">
        <f t="shared" si="205"/>
        <v>0</v>
      </c>
      <c r="AN1217">
        <f t="shared" si="206"/>
        <v>0</v>
      </c>
      <c r="AO1217">
        <f t="shared" si="207"/>
        <v>0</v>
      </c>
      <c r="AP1217">
        <f t="shared" si="208"/>
        <v>0</v>
      </c>
      <c r="AQ1217">
        <f t="shared" si="209"/>
        <v>0</v>
      </c>
      <c r="AR1217">
        <f t="shared" si="210"/>
        <v>0</v>
      </c>
      <c r="AS1217">
        <f t="shared" si="211"/>
        <v>0</v>
      </c>
      <c r="AT1217">
        <f t="shared" si="212"/>
        <v>0</v>
      </c>
      <c r="AU1217">
        <f t="shared" si="213"/>
        <v>0</v>
      </c>
      <c r="AV1217">
        <f t="shared" si="214"/>
        <v>0</v>
      </c>
      <c r="AW1217">
        <f t="shared" si="215"/>
        <v>0</v>
      </c>
      <c r="AX1217">
        <f t="shared" si="216"/>
        <v>0</v>
      </c>
      <c r="AY1217" s="500">
        <f t="shared" si="195"/>
        <v>0</v>
      </c>
      <c r="AZ1217" s="501">
        <f t="shared" si="196"/>
        <v>0</v>
      </c>
      <c r="BA1217" s="502">
        <f t="shared" si="197"/>
        <v>0</v>
      </c>
      <c r="BB1217" s="503">
        <f t="shared" si="186"/>
        <v>0</v>
      </c>
      <c r="BC1217" s="500">
        <f t="shared" si="198"/>
        <v>0</v>
      </c>
      <c r="BD1217" s="501">
        <f t="shared" si="199"/>
        <v>0</v>
      </c>
      <c r="BE1217" s="502">
        <f t="shared" si="187"/>
        <v>0</v>
      </c>
      <c r="BF1217" s="503">
        <f t="shared" si="188"/>
        <v>0</v>
      </c>
      <c r="BG1217" s="500">
        <f t="shared" si="189"/>
        <v>0</v>
      </c>
      <c r="BH1217" s="501">
        <f t="shared" si="190"/>
        <v>0</v>
      </c>
      <c r="BI1217" s="502">
        <f t="shared" si="191"/>
        <v>0</v>
      </c>
      <c r="BJ1217" s="503">
        <f t="shared" si="192"/>
        <v>0</v>
      </c>
      <c r="BK1217" s="293">
        <f t="shared" si="193"/>
        <v>0</v>
      </c>
      <c r="BL1217" s="504" t="str">
        <f>IF(BK1217=0,"",
IF(SUM($BK$1156:BK1217)=1,BM1217,
IF($BK$1277&gt;SUM($BK$1156:BK1217),_xlfn.CONCAT(", ",BM1217),
IF($BK$1277=SUM($BK$1156:BK1217),_xlfn.CONCAT(" y ",BM1217)))))</f>
        <v/>
      </c>
      <c r="BM1217" s="505" t="s">
        <v>5206</v>
      </c>
      <c r="BN1217" s="290">
        <f t="shared" si="200"/>
        <v>0</v>
      </c>
      <c r="BO1217" s="293">
        <f t="shared" si="194"/>
        <v>0</v>
      </c>
      <c r="BP1217" s="294" t="str">
        <f>IF(BO1217=0,"",
IF(SUM($BO$1156:BO1217)=1,BQ1217,
IF($BO$1277&gt;SUM($BO$1156:BO1217),_xlfn.CONCAT(", ",BQ1217),
IF($BO$1277=SUM($BO$1156:BO1217),_xlfn.CONCAT(" y ",BQ1217)))))</f>
        <v/>
      </c>
      <c r="BQ1217" s="89" t="s">
        <v>5206</v>
      </c>
    </row>
    <row r="1218" spans="1:69" ht="15" customHeight="1">
      <c r="A1218" s="64"/>
      <c r="B1218" s="11"/>
      <c r="C1218" s="58" t="s">
        <v>5207</v>
      </c>
      <c r="D1218" s="1122" t="str">
        <f>IF(CNGE_2025_M1_Secc5_Sub1!$D92="","",CNGE_2025_M1_Secc5_Sub1!$D92)</f>
        <v/>
      </c>
      <c r="E1218" s="889"/>
      <c r="F1218" s="889"/>
      <c r="G1218" s="889"/>
      <c r="H1218" s="889"/>
      <c r="I1218" s="889"/>
      <c r="J1218" s="889"/>
      <c r="K1218" s="889"/>
      <c r="L1218" s="889"/>
      <c r="M1218" s="889"/>
      <c r="N1218" s="889"/>
      <c r="O1218" s="889"/>
      <c r="P1218" s="889"/>
      <c r="Q1218" s="889"/>
      <c r="R1218" s="890"/>
      <c r="S1218" s="813"/>
      <c r="T1218" s="813"/>
      <c r="U1218" s="813"/>
      <c r="V1218" s="813"/>
      <c r="W1218" s="813"/>
      <c r="X1218" s="813"/>
      <c r="Y1218" s="813"/>
      <c r="Z1218" s="813"/>
      <c r="AA1218" s="813"/>
      <c r="AB1218" s="813"/>
      <c r="AC1218" s="813"/>
      <c r="AD1218" s="813"/>
      <c r="AI1218">
        <f t="shared" si="201"/>
        <v>0</v>
      </c>
      <c r="AJ1218">
        <f t="shared" si="202"/>
        <v>0</v>
      </c>
      <c r="AK1218">
        <f t="shared" si="203"/>
        <v>0</v>
      </c>
      <c r="AL1218">
        <f t="shared" si="204"/>
        <v>0</v>
      </c>
      <c r="AM1218">
        <f t="shared" si="205"/>
        <v>0</v>
      </c>
      <c r="AN1218">
        <f t="shared" si="206"/>
        <v>0</v>
      </c>
      <c r="AO1218">
        <f t="shared" si="207"/>
        <v>0</v>
      </c>
      <c r="AP1218">
        <f t="shared" si="208"/>
        <v>0</v>
      </c>
      <c r="AQ1218">
        <f t="shared" si="209"/>
        <v>0</v>
      </c>
      <c r="AR1218">
        <f t="shared" si="210"/>
        <v>0</v>
      </c>
      <c r="AS1218">
        <f t="shared" si="211"/>
        <v>0</v>
      </c>
      <c r="AT1218">
        <f t="shared" si="212"/>
        <v>0</v>
      </c>
      <c r="AU1218">
        <f t="shared" si="213"/>
        <v>0</v>
      </c>
      <c r="AV1218">
        <f t="shared" si="214"/>
        <v>0</v>
      </c>
      <c r="AW1218">
        <f t="shared" si="215"/>
        <v>0</v>
      </c>
      <c r="AX1218">
        <f t="shared" si="216"/>
        <v>0</v>
      </c>
      <c r="AY1218" s="500">
        <f t="shared" si="195"/>
        <v>0</v>
      </c>
      <c r="AZ1218" s="501">
        <f t="shared" si="196"/>
        <v>0</v>
      </c>
      <c r="BA1218" s="502">
        <f t="shared" si="197"/>
        <v>0</v>
      </c>
      <c r="BB1218" s="503">
        <f t="shared" si="186"/>
        <v>0</v>
      </c>
      <c r="BC1218" s="500">
        <f t="shared" si="198"/>
        <v>0</v>
      </c>
      <c r="BD1218" s="501">
        <f t="shared" si="199"/>
        <v>0</v>
      </c>
      <c r="BE1218" s="502">
        <f t="shared" si="187"/>
        <v>0</v>
      </c>
      <c r="BF1218" s="503">
        <f t="shared" si="188"/>
        <v>0</v>
      </c>
      <c r="BG1218" s="500">
        <f t="shared" si="189"/>
        <v>0</v>
      </c>
      <c r="BH1218" s="501">
        <f t="shared" si="190"/>
        <v>0</v>
      </c>
      <c r="BI1218" s="502">
        <f t="shared" si="191"/>
        <v>0</v>
      </c>
      <c r="BJ1218" s="503">
        <f t="shared" si="192"/>
        <v>0</v>
      </c>
      <c r="BK1218" s="293">
        <f t="shared" si="193"/>
        <v>0</v>
      </c>
      <c r="BL1218" s="504" t="str">
        <f>IF(BK1218=0,"",
IF(SUM($BK$1156:BK1218)=1,BM1218,
IF($BK$1277&gt;SUM($BK$1156:BK1218),_xlfn.CONCAT(", ",BM1218),
IF($BK$1277=SUM($BK$1156:BK1218),_xlfn.CONCAT(" y ",BM1218)))))</f>
        <v/>
      </c>
      <c r="BM1218" s="505" t="s">
        <v>5208</v>
      </c>
      <c r="BN1218" s="290">
        <f t="shared" si="200"/>
        <v>0</v>
      </c>
      <c r="BO1218" s="293">
        <f t="shared" si="194"/>
        <v>0</v>
      </c>
      <c r="BP1218" s="294" t="str">
        <f>IF(BO1218=0,"",
IF(SUM($BO$1156:BO1218)=1,BQ1218,
IF($BO$1277&gt;SUM($BO$1156:BO1218),_xlfn.CONCAT(", ",BQ1218),
IF($BO$1277=SUM($BO$1156:BO1218),_xlfn.CONCAT(" y ",BQ1218)))))</f>
        <v/>
      </c>
      <c r="BQ1218" s="89" t="s">
        <v>5208</v>
      </c>
    </row>
    <row r="1219" spans="1:69" ht="15" customHeight="1">
      <c r="A1219" s="64"/>
      <c r="B1219" s="11"/>
      <c r="C1219" s="58" t="s">
        <v>5209</v>
      </c>
      <c r="D1219" s="1122" t="str">
        <f>IF(CNGE_2025_M1_Secc5_Sub1!$D93="","",CNGE_2025_M1_Secc5_Sub1!$D93)</f>
        <v/>
      </c>
      <c r="E1219" s="889"/>
      <c r="F1219" s="889"/>
      <c r="G1219" s="889"/>
      <c r="H1219" s="889"/>
      <c r="I1219" s="889"/>
      <c r="J1219" s="889"/>
      <c r="K1219" s="889"/>
      <c r="L1219" s="889"/>
      <c r="M1219" s="889"/>
      <c r="N1219" s="889"/>
      <c r="O1219" s="889"/>
      <c r="P1219" s="889"/>
      <c r="Q1219" s="889"/>
      <c r="R1219" s="890"/>
      <c r="S1219" s="813"/>
      <c r="T1219" s="813"/>
      <c r="U1219" s="813"/>
      <c r="V1219" s="813"/>
      <c r="W1219" s="813"/>
      <c r="X1219" s="813"/>
      <c r="Y1219" s="813"/>
      <c r="Z1219" s="813"/>
      <c r="AA1219" s="813"/>
      <c r="AB1219" s="813"/>
      <c r="AC1219" s="813"/>
      <c r="AD1219" s="813"/>
      <c r="AI1219">
        <f t="shared" si="201"/>
        <v>0</v>
      </c>
      <c r="AJ1219">
        <f t="shared" si="202"/>
        <v>0</v>
      </c>
      <c r="AK1219">
        <f t="shared" si="203"/>
        <v>0</v>
      </c>
      <c r="AL1219">
        <f t="shared" si="204"/>
        <v>0</v>
      </c>
      <c r="AM1219">
        <f t="shared" si="205"/>
        <v>0</v>
      </c>
      <c r="AN1219">
        <f t="shared" si="206"/>
        <v>0</v>
      </c>
      <c r="AO1219">
        <f t="shared" si="207"/>
        <v>0</v>
      </c>
      <c r="AP1219">
        <f t="shared" si="208"/>
        <v>0</v>
      </c>
      <c r="AQ1219">
        <f t="shared" si="209"/>
        <v>0</v>
      </c>
      <c r="AR1219">
        <f t="shared" si="210"/>
        <v>0</v>
      </c>
      <c r="AS1219">
        <f t="shared" si="211"/>
        <v>0</v>
      </c>
      <c r="AT1219">
        <f t="shared" si="212"/>
        <v>0</v>
      </c>
      <c r="AU1219">
        <f t="shared" si="213"/>
        <v>0</v>
      </c>
      <c r="AV1219">
        <f t="shared" si="214"/>
        <v>0</v>
      </c>
      <c r="AW1219">
        <f t="shared" si="215"/>
        <v>0</v>
      </c>
      <c r="AX1219">
        <f t="shared" si="216"/>
        <v>0</v>
      </c>
      <c r="AY1219" s="500">
        <f t="shared" si="195"/>
        <v>0</v>
      </c>
      <c r="AZ1219" s="501">
        <f t="shared" si="196"/>
        <v>0</v>
      </c>
      <c r="BA1219" s="502">
        <f t="shared" si="197"/>
        <v>0</v>
      </c>
      <c r="BB1219" s="503">
        <f t="shared" si="186"/>
        <v>0</v>
      </c>
      <c r="BC1219" s="500">
        <f t="shared" si="198"/>
        <v>0</v>
      </c>
      <c r="BD1219" s="501">
        <f t="shared" si="199"/>
        <v>0</v>
      </c>
      <c r="BE1219" s="502">
        <f t="shared" si="187"/>
        <v>0</v>
      </c>
      <c r="BF1219" s="503">
        <f t="shared" si="188"/>
        <v>0</v>
      </c>
      <c r="BG1219" s="500">
        <f t="shared" si="189"/>
        <v>0</v>
      </c>
      <c r="BH1219" s="501">
        <f t="shared" si="190"/>
        <v>0</v>
      </c>
      <c r="BI1219" s="502">
        <f t="shared" si="191"/>
        <v>0</v>
      </c>
      <c r="BJ1219" s="503">
        <f t="shared" si="192"/>
        <v>0</v>
      </c>
      <c r="BK1219" s="293">
        <f t="shared" si="193"/>
        <v>0</v>
      </c>
      <c r="BL1219" s="504" t="str">
        <f>IF(BK1219=0,"",
IF(SUM($BK$1156:BK1219)=1,BM1219,
IF($BK$1277&gt;SUM($BK$1156:BK1219),_xlfn.CONCAT(", ",BM1219),
IF($BK$1277=SUM($BK$1156:BK1219),_xlfn.CONCAT(" y ",BM1219)))))</f>
        <v/>
      </c>
      <c r="BM1219" s="505" t="s">
        <v>5210</v>
      </c>
      <c r="BN1219" s="290">
        <f t="shared" si="200"/>
        <v>0</v>
      </c>
      <c r="BO1219" s="293">
        <f t="shared" si="194"/>
        <v>0</v>
      </c>
      <c r="BP1219" s="294" t="str">
        <f>IF(BO1219=0,"",
IF(SUM($BO$1156:BO1219)=1,BQ1219,
IF($BO$1277&gt;SUM($BO$1156:BO1219),_xlfn.CONCAT(", ",BQ1219),
IF($BO$1277=SUM($BO$1156:BO1219),_xlfn.CONCAT(" y ",BQ1219)))))</f>
        <v/>
      </c>
      <c r="BQ1219" s="89" t="s">
        <v>5210</v>
      </c>
    </row>
    <row r="1220" spans="1:69" ht="15" customHeight="1">
      <c r="A1220" s="64"/>
      <c r="B1220" s="11"/>
      <c r="C1220" s="58" t="s">
        <v>5211</v>
      </c>
      <c r="D1220" s="1122" t="str">
        <f>IF(CNGE_2025_M1_Secc5_Sub1!$D94="","",CNGE_2025_M1_Secc5_Sub1!$D94)</f>
        <v/>
      </c>
      <c r="E1220" s="889"/>
      <c r="F1220" s="889"/>
      <c r="G1220" s="889"/>
      <c r="H1220" s="889"/>
      <c r="I1220" s="889"/>
      <c r="J1220" s="889"/>
      <c r="K1220" s="889"/>
      <c r="L1220" s="889"/>
      <c r="M1220" s="889"/>
      <c r="N1220" s="889"/>
      <c r="O1220" s="889"/>
      <c r="P1220" s="889"/>
      <c r="Q1220" s="889"/>
      <c r="R1220" s="890"/>
      <c r="S1220" s="813"/>
      <c r="T1220" s="813"/>
      <c r="U1220" s="813"/>
      <c r="V1220" s="813"/>
      <c r="W1220" s="813"/>
      <c r="X1220" s="813"/>
      <c r="Y1220" s="813"/>
      <c r="Z1220" s="813"/>
      <c r="AA1220" s="813"/>
      <c r="AB1220" s="813"/>
      <c r="AC1220" s="813"/>
      <c r="AD1220" s="813"/>
      <c r="AI1220">
        <f t="shared" ref="AI1220:AI1251" si="217">S1220</f>
        <v>0</v>
      </c>
      <c r="AJ1220">
        <f t="shared" ref="AJ1220:AJ1251" si="218">COUNTIF(T1220:U1220,"NS")</f>
        <v>0</v>
      </c>
      <c r="AK1220">
        <f t="shared" ref="AK1220:AK1251" si="219">SUM(T1220:U1220)</f>
        <v>0</v>
      </c>
      <c r="AL1220">
        <f t="shared" ref="AL1220:AL1251" si="220">IF(COUNTIF(S1220:U1220,"NA")=3,0,IF(OR(AND(AI1220=0,AJ1220&gt;0),AND(AI1220="NS",AK1220&gt;0), AND(AI1220="NS", AJ1220=0,AK1220=0)), 1, IF(OR(AND(AI1220&gt;0,AJ1220&gt;1,AI1220&gt;AK1220), AND(AI1220="NS",AJ1220=2), AND(AI1220="NS",AK1220=0,AJ1220&gt;0),AI1220=AK1220), 0, 1)))</f>
        <v>0</v>
      </c>
      <c r="AM1220">
        <f t="shared" ref="AM1220:AM1251" si="221">V1220</f>
        <v>0</v>
      </c>
      <c r="AN1220">
        <f t="shared" ref="AN1220:AN1251" si="222">COUNTIF(W1220:X1220,"NS")</f>
        <v>0</v>
      </c>
      <c r="AO1220">
        <f t="shared" ref="AO1220:AO1251" si="223">SUM(W1220:X1220)</f>
        <v>0</v>
      </c>
      <c r="AP1220">
        <f t="shared" ref="AP1220:AP1251" si="224">IF(COUNTIF(V1220:X1220,"NA")=3,0,IF(OR(AND(AM1220=0,AN1220&gt;0),AND(AM1220="NS",AO1220&gt;0), AND(AM1220="NS", AN1220=0,AO1220=0)), 1, IF(OR(AND(AM1220&gt;0,AN1220&gt;1,AM1220&gt;AO1220), AND(AM1220="NS",AN1220=2), AND(AM1220="NS",AO1220=0,AN1220&gt;0),AM1220=AO1220), 0, 1)))</f>
        <v>0</v>
      </c>
      <c r="AQ1220">
        <f t="shared" ref="AQ1220:AQ1251" si="225">Y1220</f>
        <v>0</v>
      </c>
      <c r="AR1220">
        <f t="shared" ref="AR1220:AR1251" si="226">COUNTIF(Z1220:AA1220,"NS")</f>
        <v>0</v>
      </c>
      <c r="AS1220">
        <f t="shared" ref="AS1220:AS1251" si="227">SUM(Z1220:AA1220)</f>
        <v>0</v>
      </c>
      <c r="AT1220">
        <f t="shared" ref="AT1220:AT1251" si="228">IF(COUNTIF(Y1220:AA1220,"NA")=3,0,IF(OR(AND(AQ1220=0,AR1220&gt;0),AND(AQ1220="NS",AS1220&gt;0), AND(AQ1220="NS", AR1220=0,AS1220=0)), 1, IF(OR(AND(AQ1220&gt;0,AR1220&gt;1,AQ1220&gt;AS1220), AND(AQ1220="NS",AR1220=2), AND(AQ1220="NS",AS1220=0,AR1220&gt;0),AQ1220=AS1220), 0, 1)))</f>
        <v>0</v>
      </c>
      <c r="AU1220">
        <f t="shared" ref="AU1220:AU1251" si="229">AB1220</f>
        <v>0</v>
      </c>
      <c r="AV1220">
        <f t="shared" ref="AV1220:AV1251" si="230">COUNTIF(AC1220:AD1220,"NS")</f>
        <v>0</v>
      </c>
      <c r="AW1220">
        <f t="shared" ref="AW1220:AW1251" si="231">SUM(AC1220:AD1220)</f>
        <v>0</v>
      </c>
      <c r="AX1220">
        <f t="shared" ref="AX1220:AX1251" si="232">IF(COUNTIF(AB1220:AD1220,"NA")=3,0,IF(OR(AND(AU1220=0,AV1220&gt;0),AND(AU1220="NS",AW1220&gt;0), AND(AU1220="NS", AV1220=0,AW1220=0)), 1, IF(OR(AND(AU1220&gt;0,AV1220&gt;1,AU1220&gt;AW1220), AND(AU1220="NS",AV1220=2), AND(AU1220="NS",AW1220=0,AV1220&gt;0),AU1220=AW1220), 0, 1)))</f>
        <v>0</v>
      </c>
      <c r="AY1220" s="500">
        <f t="shared" si="195"/>
        <v>0</v>
      </c>
      <c r="AZ1220" s="501">
        <f t="shared" si="196"/>
        <v>0</v>
      </c>
      <c r="BA1220" s="502">
        <f t="shared" si="197"/>
        <v>0</v>
      </c>
      <c r="BB1220" s="503">
        <f t="shared" si="186"/>
        <v>0</v>
      </c>
      <c r="BC1220" s="500">
        <f t="shared" si="198"/>
        <v>0</v>
      </c>
      <c r="BD1220" s="501">
        <f t="shared" si="199"/>
        <v>0</v>
      </c>
      <c r="BE1220" s="502">
        <f t="shared" si="187"/>
        <v>0</v>
      </c>
      <c r="BF1220" s="503">
        <f t="shared" si="188"/>
        <v>0</v>
      </c>
      <c r="BG1220" s="500">
        <f t="shared" si="189"/>
        <v>0</v>
      </c>
      <c r="BH1220" s="501">
        <f t="shared" si="190"/>
        <v>0</v>
      </c>
      <c r="BI1220" s="502">
        <f t="shared" si="191"/>
        <v>0</v>
      </c>
      <c r="BJ1220" s="503">
        <f t="shared" si="192"/>
        <v>0</v>
      </c>
      <c r="BK1220" s="293">
        <f t="shared" si="193"/>
        <v>0</v>
      </c>
      <c r="BL1220" s="504" t="str">
        <f>IF(BK1220=0,"",
IF(SUM($BK$1156:BK1220)=1,BM1220,
IF($BK$1277&gt;SUM($BK$1156:BK1220),_xlfn.CONCAT(", ",BM1220),
IF($BK$1277=SUM($BK$1156:BK1220),_xlfn.CONCAT(" y ",BM1220)))))</f>
        <v/>
      </c>
      <c r="BM1220" s="505" t="s">
        <v>5212</v>
      </c>
      <c r="BN1220" s="290">
        <f t="shared" si="200"/>
        <v>0</v>
      </c>
      <c r="BO1220" s="293">
        <f t="shared" si="194"/>
        <v>0</v>
      </c>
      <c r="BP1220" s="294" t="str">
        <f>IF(BO1220=0,"",
IF(SUM($BO$1156:BO1220)=1,BQ1220,
IF($BO$1277&gt;SUM($BO$1156:BO1220),_xlfn.CONCAT(", ",BQ1220),
IF($BO$1277=SUM($BO$1156:BO1220),_xlfn.CONCAT(" y ",BQ1220)))))</f>
        <v/>
      </c>
      <c r="BQ1220" s="89" t="s">
        <v>5212</v>
      </c>
    </row>
    <row r="1221" spans="1:69" ht="15" customHeight="1">
      <c r="A1221" s="64"/>
      <c r="B1221" s="11"/>
      <c r="C1221" s="58" t="s">
        <v>5213</v>
      </c>
      <c r="D1221" s="1122" t="str">
        <f>IF(CNGE_2025_M1_Secc5_Sub1!$D95="","",CNGE_2025_M1_Secc5_Sub1!$D95)</f>
        <v/>
      </c>
      <c r="E1221" s="889"/>
      <c r="F1221" s="889"/>
      <c r="G1221" s="889"/>
      <c r="H1221" s="889"/>
      <c r="I1221" s="889"/>
      <c r="J1221" s="889"/>
      <c r="K1221" s="889"/>
      <c r="L1221" s="889"/>
      <c r="M1221" s="889"/>
      <c r="N1221" s="889"/>
      <c r="O1221" s="889"/>
      <c r="P1221" s="889"/>
      <c r="Q1221" s="889"/>
      <c r="R1221" s="890"/>
      <c r="S1221" s="813"/>
      <c r="T1221" s="813"/>
      <c r="U1221" s="813"/>
      <c r="V1221" s="813"/>
      <c r="W1221" s="813"/>
      <c r="X1221" s="813"/>
      <c r="Y1221" s="813"/>
      <c r="Z1221" s="813"/>
      <c r="AA1221" s="813"/>
      <c r="AB1221" s="813"/>
      <c r="AC1221" s="813"/>
      <c r="AD1221" s="813"/>
      <c r="AI1221">
        <f t="shared" si="217"/>
        <v>0</v>
      </c>
      <c r="AJ1221">
        <f t="shared" si="218"/>
        <v>0</v>
      </c>
      <c r="AK1221">
        <f t="shared" si="219"/>
        <v>0</v>
      </c>
      <c r="AL1221">
        <f t="shared" si="220"/>
        <v>0</v>
      </c>
      <c r="AM1221">
        <f t="shared" si="221"/>
        <v>0</v>
      </c>
      <c r="AN1221">
        <f t="shared" si="222"/>
        <v>0</v>
      </c>
      <c r="AO1221">
        <f t="shared" si="223"/>
        <v>0</v>
      </c>
      <c r="AP1221">
        <f t="shared" si="224"/>
        <v>0</v>
      </c>
      <c r="AQ1221">
        <f t="shared" si="225"/>
        <v>0</v>
      </c>
      <c r="AR1221">
        <f t="shared" si="226"/>
        <v>0</v>
      </c>
      <c r="AS1221">
        <f t="shared" si="227"/>
        <v>0</v>
      </c>
      <c r="AT1221">
        <f t="shared" si="228"/>
        <v>0</v>
      </c>
      <c r="AU1221">
        <f t="shared" si="229"/>
        <v>0</v>
      </c>
      <c r="AV1221">
        <f t="shared" si="230"/>
        <v>0</v>
      </c>
      <c r="AW1221">
        <f t="shared" si="231"/>
        <v>0</v>
      </c>
      <c r="AX1221">
        <f t="shared" si="232"/>
        <v>0</v>
      </c>
      <c r="AY1221" s="500">
        <f t="shared" ref="AY1221:AY1276" si="233">S1221</f>
        <v>0</v>
      </c>
      <c r="AZ1221" s="501">
        <f t="shared" ref="AZ1221:AZ1276" si="234">COUNTIF(V1221,"NS")+COUNTIF(Y1221,"NS")+COUNTIF(AB1221,"NS")</f>
        <v>0</v>
      </c>
      <c r="BA1221" s="502">
        <f t="shared" ref="BA1221:BA1276" si="235">SUM(V1221,Y1221,AB1221)</f>
        <v>0</v>
      </c>
      <c r="BB1221" s="503">
        <f t="shared" ref="BB1221:BB1276" si="236">IF(OR(AND(AY1221=0, AZ1221&gt;0),AND(AY1221="NS", BA1221&gt;0), AND(AY1221="NS", AZ1221=0, BA1221=0)), 1, IF(OR(AND(AY1221&gt;0, AZ1221&gt;1,AY1221&gt;BA1221), AND(AY1221="NS", AZ1221=2), AND(AY1221="NS", BA1221=0, AZ1221&gt;0), SUM(AY1221)=SUM(BA1221)), 0,IF(AY1221="",0,1)))</f>
        <v>0</v>
      </c>
      <c r="BC1221" s="500">
        <f t="shared" ref="BC1221:BC1276" si="237">T1221</f>
        <v>0</v>
      </c>
      <c r="BD1221" s="501">
        <f t="shared" ref="BD1221:BD1276" si="238">COUNTIF(W1221,"NS")+COUNTIF(Z1221,"NS")+COUNTIF(AC1221,"NS")</f>
        <v>0</v>
      </c>
      <c r="BE1221" s="502">
        <f t="shared" ref="BE1221:BE1276" si="239">SUM(W1221,Z1221,AC1221)</f>
        <v>0</v>
      </c>
      <c r="BF1221" s="503">
        <f t="shared" ref="BF1221:BF1276" si="240">IF(OR(AND(BC1221=0, BD1221&gt;0),AND(BC1221="NS", BE1221&gt;0), AND(BC1221="NS", BD1221=0, BE1221=0)), 1, IF(OR(AND(BC1221&gt;0, BD1221&gt;1,BC1221&gt;BE1221), AND(BC1221="NS", BD1221=2), AND(BC1221="NS", BE1221=0, BD1221&gt;0), SUM(BC1221)=SUM(BE1221)), 0,IF(BC1221="",0,1)))</f>
        <v>0</v>
      </c>
      <c r="BG1221" s="500">
        <f t="shared" ref="BG1221:BG1276" si="241">U1221</f>
        <v>0</v>
      </c>
      <c r="BH1221" s="501">
        <f t="shared" ref="BH1221:BH1276" si="242">COUNTIF(X1221,"NS")+COUNTIF(AA1221,"NS")+COUNTIF(AD1221,"NS")</f>
        <v>0</v>
      </c>
      <c r="BI1221" s="502">
        <f t="shared" ref="BI1221:BI1276" si="243">SUM(X1221,AA1221,AD1221)</f>
        <v>0</v>
      </c>
      <c r="BJ1221" s="503">
        <f t="shared" ref="BJ1221:BJ1276" si="244">IF(OR(AND(BG1221=0, BH1221&gt;0),AND(BG1221="NS", BI1221&gt;0), AND(BG1221="NS", BH1221=0, BI1221=0)), 1, IF(OR(AND(BG1221&gt;0, BH1221&gt;1,BG1221&gt;BI1221), AND(BG1221="NS", BH1221=2), AND(BG1221="NS", BI1221=0, BH1221&gt;0), SUM(BG1221)=SUM(BI1221)), 0,IF(BG1221="",0,1)))</f>
        <v>0</v>
      </c>
      <c r="BK1221" s="293">
        <f t="shared" ref="BK1221:BK1276" si="245">IF(SUM(AL1221,AP1221,AT1221,AX1221,BB1221,BF1221,BJ1221)=0,0,1)</f>
        <v>0</v>
      </c>
      <c r="BL1221" s="504" t="str">
        <f>IF(BK1221=0,"",
IF(SUM($BK$1156:BK1221)=1,BM1221,
IF($BK$1277&gt;SUM($BK$1156:BK1221),_xlfn.CONCAT(", ",BM1221),
IF($BK$1277=SUM($BK$1156:BK1221),_xlfn.CONCAT(" y ",BM1221)))))</f>
        <v/>
      </c>
      <c r="BM1221" s="505" t="s">
        <v>5214</v>
      </c>
      <c r="BN1221" s="290">
        <f t="shared" si="200"/>
        <v>0</v>
      </c>
      <c r="BO1221" s="293">
        <f t="shared" ref="BO1221:BO1275" si="246">IF(BN1221=0,0,1)</f>
        <v>0</v>
      </c>
      <c r="BP1221" s="294" t="str">
        <f>IF(BO1221=0,"",
IF(SUM($BO$1156:BO1221)=1,BQ1221,
IF($BO$1277&gt;SUM($BO$1156:BO1221),_xlfn.CONCAT(", ",BQ1221),
IF($BO$1277=SUM($BO$1156:BO1221),_xlfn.CONCAT(" y ",BQ1221)))))</f>
        <v/>
      </c>
      <c r="BQ1221" s="89" t="s">
        <v>5214</v>
      </c>
    </row>
    <row r="1222" spans="1:69" ht="15" customHeight="1">
      <c r="A1222" s="64"/>
      <c r="B1222" s="11"/>
      <c r="C1222" s="58" t="s">
        <v>5215</v>
      </c>
      <c r="D1222" s="1122" t="str">
        <f>IF(CNGE_2025_M1_Secc5_Sub1!$D96="","",CNGE_2025_M1_Secc5_Sub1!$D96)</f>
        <v/>
      </c>
      <c r="E1222" s="889"/>
      <c r="F1222" s="889"/>
      <c r="G1222" s="889"/>
      <c r="H1222" s="889"/>
      <c r="I1222" s="889"/>
      <c r="J1222" s="889"/>
      <c r="K1222" s="889"/>
      <c r="L1222" s="889"/>
      <c r="M1222" s="889"/>
      <c r="N1222" s="889"/>
      <c r="O1222" s="889"/>
      <c r="P1222" s="889"/>
      <c r="Q1222" s="889"/>
      <c r="R1222" s="890"/>
      <c r="S1222" s="813"/>
      <c r="T1222" s="813"/>
      <c r="U1222" s="813"/>
      <c r="V1222" s="813"/>
      <c r="W1222" s="813"/>
      <c r="X1222" s="813"/>
      <c r="Y1222" s="813"/>
      <c r="Z1222" s="813"/>
      <c r="AA1222" s="813"/>
      <c r="AB1222" s="813"/>
      <c r="AC1222" s="813"/>
      <c r="AD1222" s="813"/>
      <c r="AI1222">
        <f t="shared" si="217"/>
        <v>0</v>
      </c>
      <c r="AJ1222">
        <f t="shared" si="218"/>
        <v>0</v>
      </c>
      <c r="AK1222">
        <f t="shared" si="219"/>
        <v>0</v>
      </c>
      <c r="AL1222">
        <f t="shared" si="220"/>
        <v>0</v>
      </c>
      <c r="AM1222">
        <f t="shared" si="221"/>
        <v>0</v>
      </c>
      <c r="AN1222">
        <f t="shared" si="222"/>
        <v>0</v>
      </c>
      <c r="AO1222">
        <f t="shared" si="223"/>
        <v>0</v>
      </c>
      <c r="AP1222">
        <f t="shared" si="224"/>
        <v>0</v>
      </c>
      <c r="AQ1222">
        <f t="shared" si="225"/>
        <v>0</v>
      </c>
      <c r="AR1222">
        <f t="shared" si="226"/>
        <v>0</v>
      </c>
      <c r="AS1222">
        <f t="shared" si="227"/>
        <v>0</v>
      </c>
      <c r="AT1222">
        <f t="shared" si="228"/>
        <v>0</v>
      </c>
      <c r="AU1222">
        <f t="shared" si="229"/>
        <v>0</v>
      </c>
      <c r="AV1222">
        <f t="shared" si="230"/>
        <v>0</v>
      </c>
      <c r="AW1222">
        <f t="shared" si="231"/>
        <v>0</v>
      </c>
      <c r="AX1222">
        <f t="shared" si="232"/>
        <v>0</v>
      </c>
      <c r="AY1222" s="500">
        <f t="shared" si="233"/>
        <v>0</v>
      </c>
      <c r="AZ1222" s="501">
        <f t="shared" si="234"/>
        <v>0</v>
      </c>
      <c r="BA1222" s="502">
        <f t="shared" si="235"/>
        <v>0</v>
      </c>
      <c r="BB1222" s="503">
        <f t="shared" si="236"/>
        <v>0</v>
      </c>
      <c r="BC1222" s="500">
        <f t="shared" si="237"/>
        <v>0</v>
      </c>
      <c r="BD1222" s="501">
        <f t="shared" si="238"/>
        <v>0</v>
      </c>
      <c r="BE1222" s="502">
        <f t="shared" si="239"/>
        <v>0</v>
      </c>
      <c r="BF1222" s="503">
        <f t="shared" si="240"/>
        <v>0</v>
      </c>
      <c r="BG1222" s="500">
        <f t="shared" si="241"/>
        <v>0</v>
      </c>
      <c r="BH1222" s="501">
        <f t="shared" si="242"/>
        <v>0</v>
      </c>
      <c r="BI1222" s="502">
        <f t="shared" si="243"/>
        <v>0</v>
      </c>
      <c r="BJ1222" s="503">
        <f t="shared" si="244"/>
        <v>0</v>
      </c>
      <c r="BK1222" s="293">
        <f t="shared" si="245"/>
        <v>0</v>
      </c>
      <c r="BL1222" s="504" t="str">
        <f>IF(BK1222=0,"",
IF(SUM($BK$1156:BK1222)=1,BM1222,
IF($BK$1277&gt;SUM($BK$1156:BK1222),_xlfn.CONCAT(", ",BM1222),
IF($BK$1277=SUM($BK$1156:BK1222),_xlfn.CONCAT(" y ",BM1222)))))</f>
        <v/>
      </c>
      <c r="BM1222" s="505" t="s">
        <v>5216</v>
      </c>
      <c r="BN1222" s="290">
        <f t="shared" ref="BN1222:BN1275" si="247">IF(AND(COUNTBLANK(D1222)=0,COUNTA(S1222:AD1222)=12),0,IF(AND(COUNTBLANK(D1222)=1,COUNTA(S1222:AD1222)=0),0,1))</f>
        <v>0</v>
      </c>
      <c r="BO1222" s="293">
        <f t="shared" si="246"/>
        <v>0</v>
      </c>
      <c r="BP1222" s="294" t="str">
        <f>IF(BO1222=0,"",
IF(SUM($BO$1156:BO1222)=1,BQ1222,
IF($BO$1277&gt;SUM($BO$1156:BO1222),_xlfn.CONCAT(", ",BQ1222),
IF($BO$1277=SUM($BO$1156:BO1222),_xlfn.CONCAT(" y ",BQ1222)))))</f>
        <v/>
      </c>
      <c r="BQ1222" s="89" t="s">
        <v>5216</v>
      </c>
    </row>
    <row r="1223" spans="1:69" ht="15" customHeight="1">
      <c r="A1223" s="64"/>
      <c r="B1223" s="11"/>
      <c r="C1223" s="58" t="s">
        <v>5217</v>
      </c>
      <c r="D1223" s="1122" t="str">
        <f>IF(CNGE_2025_M1_Secc5_Sub1!$D97="","",CNGE_2025_M1_Secc5_Sub1!$D97)</f>
        <v/>
      </c>
      <c r="E1223" s="889"/>
      <c r="F1223" s="889"/>
      <c r="G1223" s="889"/>
      <c r="H1223" s="889"/>
      <c r="I1223" s="889"/>
      <c r="J1223" s="889"/>
      <c r="K1223" s="889"/>
      <c r="L1223" s="889"/>
      <c r="M1223" s="889"/>
      <c r="N1223" s="889"/>
      <c r="O1223" s="889"/>
      <c r="P1223" s="889"/>
      <c r="Q1223" s="889"/>
      <c r="R1223" s="890"/>
      <c r="S1223" s="813"/>
      <c r="T1223" s="813"/>
      <c r="U1223" s="813"/>
      <c r="V1223" s="813"/>
      <c r="W1223" s="813"/>
      <c r="X1223" s="813"/>
      <c r="Y1223" s="813"/>
      <c r="Z1223" s="813"/>
      <c r="AA1223" s="813"/>
      <c r="AB1223" s="813"/>
      <c r="AC1223" s="813"/>
      <c r="AD1223" s="813"/>
      <c r="AI1223">
        <f t="shared" si="217"/>
        <v>0</v>
      </c>
      <c r="AJ1223">
        <f t="shared" si="218"/>
        <v>0</v>
      </c>
      <c r="AK1223">
        <f t="shared" si="219"/>
        <v>0</v>
      </c>
      <c r="AL1223">
        <f t="shared" si="220"/>
        <v>0</v>
      </c>
      <c r="AM1223">
        <f t="shared" si="221"/>
        <v>0</v>
      </c>
      <c r="AN1223">
        <f t="shared" si="222"/>
        <v>0</v>
      </c>
      <c r="AO1223">
        <f t="shared" si="223"/>
        <v>0</v>
      </c>
      <c r="AP1223">
        <f t="shared" si="224"/>
        <v>0</v>
      </c>
      <c r="AQ1223">
        <f t="shared" si="225"/>
        <v>0</v>
      </c>
      <c r="AR1223">
        <f t="shared" si="226"/>
        <v>0</v>
      </c>
      <c r="AS1223">
        <f t="shared" si="227"/>
        <v>0</v>
      </c>
      <c r="AT1223">
        <f t="shared" si="228"/>
        <v>0</v>
      </c>
      <c r="AU1223">
        <f t="shared" si="229"/>
        <v>0</v>
      </c>
      <c r="AV1223">
        <f t="shared" si="230"/>
        <v>0</v>
      </c>
      <c r="AW1223">
        <f t="shared" si="231"/>
        <v>0</v>
      </c>
      <c r="AX1223">
        <f t="shared" si="232"/>
        <v>0</v>
      </c>
      <c r="AY1223" s="500">
        <f t="shared" si="233"/>
        <v>0</v>
      </c>
      <c r="AZ1223" s="501">
        <f t="shared" si="234"/>
        <v>0</v>
      </c>
      <c r="BA1223" s="502">
        <f t="shared" si="235"/>
        <v>0</v>
      </c>
      <c r="BB1223" s="503">
        <f t="shared" si="236"/>
        <v>0</v>
      </c>
      <c r="BC1223" s="500">
        <f t="shared" si="237"/>
        <v>0</v>
      </c>
      <c r="BD1223" s="501">
        <f t="shared" si="238"/>
        <v>0</v>
      </c>
      <c r="BE1223" s="502">
        <f t="shared" si="239"/>
        <v>0</v>
      </c>
      <c r="BF1223" s="503">
        <f t="shared" si="240"/>
        <v>0</v>
      </c>
      <c r="BG1223" s="500">
        <f t="shared" si="241"/>
        <v>0</v>
      </c>
      <c r="BH1223" s="501">
        <f t="shared" si="242"/>
        <v>0</v>
      </c>
      <c r="BI1223" s="502">
        <f t="shared" si="243"/>
        <v>0</v>
      </c>
      <c r="BJ1223" s="503">
        <f t="shared" si="244"/>
        <v>0</v>
      </c>
      <c r="BK1223" s="293">
        <f t="shared" si="245"/>
        <v>0</v>
      </c>
      <c r="BL1223" s="504" t="str">
        <f>IF(BK1223=0,"",
IF(SUM($BK$1156:BK1223)=1,BM1223,
IF($BK$1277&gt;SUM($BK$1156:BK1223),_xlfn.CONCAT(", ",BM1223),
IF($BK$1277=SUM($BK$1156:BK1223),_xlfn.CONCAT(" y ",BM1223)))))</f>
        <v/>
      </c>
      <c r="BM1223" s="505" t="s">
        <v>5218</v>
      </c>
      <c r="BN1223" s="290">
        <f t="shared" si="247"/>
        <v>0</v>
      </c>
      <c r="BO1223" s="293">
        <f t="shared" si="246"/>
        <v>0</v>
      </c>
      <c r="BP1223" s="294" t="str">
        <f>IF(BO1223=0,"",
IF(SUM($BO$1156:BO1223)=1,BQ1223,
IF($BO$1277&gt;SUM($BO$1156:BO1223),_xlfn.CONCAT(", ",BQ1223),
IF($BO$1277=SUM($BO$1156:BO1223),_xlfn.CONCAT(" y ",BQ1223)))))</f>
        <v/>
      </c>
      <c r="BQ1223" s="89" t="s">
        <v>5218</v>
      </c>
    </row>
    <row r="1224" spans="1:69" ht="15" customHeight="1">
      <c r="A1224" s="64"/>
      <c r="B1224" s="11"/>
      <c r="C1224" s="58" t="s">
        <v>5219</v>
      </c>
      <c r="D1224" s="1122" t="str">
        <f>IF(CNGE_2025_M1_Secc5_Sub1!$D98="","",CNGE_2025_M1_Secc5_Sub1!$D98)</f>
        <v/>
      </c>
      <c r="E1224" s="889"/>
      <c r="F1224" s="889"/>
      <c r="G1224" s="889"/>
      <c r="H1224" s="889"/>
      <c r="I1224" s="889"/>
      <c r="J1224" s="889"/>
      <c r="K1224" s="889"/>
      <c r="L1224" s="889"/>
      <c r="M1224" s="889"/>
      <c r="N1224" s="889"/>
      <c r="O1224" s="889"/>
      <c r="P1224" s="889"/>
      <c r="Q1224" s="889"/>
      <c r="R1224" s="890"/>
      <c r="S1224" s="813"/>
      <c r="T1224" s="813"/>
      <c r="U1224" s="813"/>
      <c r="V1224" s="813"/>
      <c r="W1224" s="813"/>
      <c r="X1224" s="813"/>
      <c r="Y1224" s="813"/>
      <c r="Z1224" s="813"/>
      <c r="AA1224" s="813"/>
      <c r="AB1224" s="813"/>
      <c r="AC1224" s="813"/>
      <c r="AD1224" s="813"/>
      <c r="AI1224">
        <f t="shared" si="217"/>
        <v>0</v>
      </c>
      <c r="AJ1224">
        <f t="shared" si="218"/>
        <v>0</v>
      </c>
      <c r="AK1224">
        <f t="shared" si="219"/>
        <v>0</v>
      </c>
      <c r="AL1224">
        <f t="shared" si="220"/>
        <v>0</v>
      </c>
      <c r="AM1224">
        <f t="shared" si="221"/>
        <v>0</v>
      </c>
      <c r="AN1224">
        <f t="shared" si="222"/>
        <v>0</v>
      </c>
      <c r="AO1224">
        <f t="shared" si="223"/>
        <v>0</v>
      </c>
      <c r="AP1224">
        <f t="shared" si="224"/>
        <v>0</v>
      </c>
      <c r="AQ1224">
        <f t="shared" si="225"/>
        <v>0</v>
      </c>
      <c r="AR1224">
        <f t="shared" si="226"/>
        <v>0</v>
      </c>
      <c r="AS1224">
        <f t="shared" si="227"/>
        <v>0</v>
      </c>
      <c r="AT1224">
        <f t="shared" si="228"/>
        <v>0</v>
      </c>
      <c r="AU1224">
        <f t="shared" si="229"/>
        <v>0</v>
      </c>
      <c r="AV1224">
        <f t="shared" si="230"/>
        <v>0</v>
      </c>
      <c r="AW1224">
        <f t="shared" si="231"/>
        <v>0</v>
      </c>
      <c r="AX1224">
        <f t="shared" si="232"/>
        <v>0</v>
      </c>
      <c r="AY1224" s="500">
        <f t="shared" si="233"/>
        <v>0</v>
      </c>
      <c r="AZ1224" s="501">
        <f t="shared" si="234"/>
        <v>0</v>
      </c>
      <c r="BA1224" s="502">
        <f t="shared" si="235"/>
        <v>0</v>
      </c>
      <c r="BB1224" s="503">
        <f t="shared" si="236"/>
        <v>0</v>
      </c>
      <c r="BC1224" s="500">
        <f t="shared" si="237"/>
        <v>0</v>
      </c>
      <c r="BD1224" s="501">
        <f t="shared" si="238"/>
        <v>0</v>
      </c>
      <c r="BE1224" s="502">
        <f t="shared" si="239"/>
        <v>0</v>
      </c>
      <c r="BF1224" s="503">
        <f t="shared" si="240"/>
        <v>0</v>
      </c>
      <c r="BG1224" s="500">
        <f t="shared" si="241"/>
        <v>0</v>
      </c>
      <c r="BH1224" s="501">
        <f t="shared" si="242"/>
        <v>0</v>
      </c>
      <c r="BI1224" s="502">
        <f t="shared" si="243"/>
        <v>0</v>
      </c>
      <c r="BJ1224" s="503">
        <f t="shared" si="244"/>
        <v>0</v>
      </c>
      <c r="BK1224" s="293">
        <f t="shared" si="245"/>
        <v>0</v>
      </c>
      <c r="BL1224" s="504" t="str">
        <f>IF(BK1224=0,"",
IF(SUM($BK$1156:BK1224)=1,BM1224,
IF($BK$1277&gt;SUM($BK$1156:BK1224),_xlfn.CONCAT(", ",BM1224),
IF($BK$1277=SUM($BK$1156:BK1224),_xlfn.CONCAT(" y ",BM1224)))))</f>
        <v/>
      </c>
      <c r="BM1224" s="505" t="s">
        <v>5220</v>
      </c>
      <c r="BN1224" s="290">
        <f t="shared" si="247"/>
        <v>0</v>
      </c>
      <c r="BO1224" s="293">
        <f t="shared" si="246"/>
        <v>0</v>
      </c>
      <c r="BP1224" s="294" t="str">
        <f>IF(BO1224=0,"",
IF(SUM($BO$1156:BO1224)=1,BQ1224,
IF($BO$1277&gt;SUM($BO$1156:BO1224),_xlfn.CONCAT(", ",BQ1224),
IF($BO$1277=SUM($BO$1156:BO1224),_xlfn.CONCAT(" y ",BQ1224)))))</f>
        <v/>
      </c>
      <c r="BQ1224" s="89" t="s">
        <v>5220</v>
      </c>
    </row>
    <row r="1225" spans="1:69" ht="15" customHeight="1">
      <c r="A1225" s="64"/>
      <c r="B1225" s="11"/>
      <c r="C1225" s="58" t="s">
        <v>5221</v>
      </c>
      <c r="D1225" s="1122" t="str">
        <f>IF(CNGE_2025_M1_Secc5_Sub1!$D99="","",CNGE_2025_M1_Secc5_Sub1!$D99)</f>
        <v/>
      </c>
      <c r="E1225" s="889"/>
      <c r="F1225" s="889"/>
      <c r="G1225" s="889"/>
      <c r="H1225" s="889"/>
      <c r="I1225" s="889"/>
      <c r="J1225" s="889"/>
      <c r="K1225" s="889"/>
      <c r="L1225" s="889"/>
      <c r="M1225" s="889"/>
      <c r="N1225" s="889"/>
      <c r="O1225" s="889"/>
      <c r="P1225" s="889"/>
      <c r="Q1225" s="889"/>
      <c r="R1225" s="890"/>
      <c r="S1225" s="813"/>
      <c r="T1225" s="813"/>
      <c r="U1225" s="813"/>
      <c r="V1225" s="813"/>
      <c r="W1225" s="813"/>
      <c r="X1225" s="813"/>
      <c r="Y1225" s="813"/>
      <c r="Z1225" s="813"/>
      <c r="AA1225" s="813"/>
      <c r="AB1225" s="813"/>
      <c r="AC1225" s="813"/>
      <c r="AD1225" s="813"/>
      <c r="AI1225">
        <f t="shared" si="217"/>
        <v>0</v>
      </c>
      <c r="AJ1225">
        <f t="shared" si="218"/>
        <v>0</v>
      </c>
      <c r="AK1225">
        <f t="shared" si="219"/>
        <v>0</v>
      </c>
      <c r="AL1225">
        <f t="shared" si="220"/>
        <v>0</v>
      </c>
      <c r="AM1225">
        <f t="shared" si="221"/>
        <v>0</v>
      </c>
      <c r="AN1225">
        <f t="shared" si="222"/>
        <v>0</v>
      </c>
      <c r="AO1225">
        <f t="shared" si="223"/>
        <v>0</v>
      </c>
      <c r="AP1225">
        <f t="shared" si="224"/>
        <v>0</v>
      </c>
      <c r="AQ1225">
        <f t="shared" si="225"/>
        <v>0</v>
      </c>
      <c r="AR1225">
        <f t="shared" si="226"/>
        <v>0</v>
      </c>
      <c r="AS1225">
        <f t="shared" si="227"/>
        <v>0</v>
      </c>
      <c r="AT1225">
        <f t="shared" si="228"/>
        <v>0</v>
      </c>
      <c r="AU1225">
        <f t="shared" si="229"/>
        <v>0</v>
      </c>
      <c r="AV1225">
        <f t="shared" si="230"/>
        <v>0</v>
      </c>
      <c r="AW1225">
        <f t="shared" si="231"/>
        <v>0</v>
      </c>
      <c r="AX1225">
        <f t="shared" si="232"/>
        <v>0</v>
      </c>
      <c r="AY1225" s="500">
        <f t="shared" si="233"/>
        <v>0</v>
      </c>
      <c r="AZ1225" s="501">
        <f t="shared" si="234"/>
        <v>0</v>
      </c>
      <c r="BA1225" s="502">
        <f t="shared" si="235"/>
        <v>0</v>
      </c>
      <c r="BB1225" s="503">
        <f t="shared" si="236"/>
        <v>0</v>
      </c>
      <c r="BC1225" s="500">
        <f t="shared" si="237"/>
        <v>0</v>
      </c>
      <c r="BD1225" s="501">
        <f t="shared" si="238"/>
        <v>0</v>
      </c>
      <c r="BE1225" s="502">
        <f t="shared" si="239"/>
        <v>0</v>
      </c>
      <c r="BF1225" s="503">
        <f t="shared" si="240"/>
        <v>0</v>
      </c>
      <c r="BG1225" s="500">
        <f t="shared" si="241"/>
        <v>0</v>
      </c>
      <c r="BH1225" s="501">
        <f t="shared" si="242"/>
        <v>0</v>
      </c>
      <c r="BI1225" s="502">
        <f t="shared" si="243"/>
        <v>0</v>
      </c>
      <c r="BJ1225" s="503">
        <f t="shared" si="244"/>
        <v>0</v>
      </c>
      <c r="BK1225" s="293">
        <f t="shared" si="245"/>
        <v>0</v>
      </c>
      <c r="BL1225" s="504" t="str">
        <f>IF(BK1225=0,"",
IF(SUM($BK$1156:BK1225)=1,BM1225,
IF($BK$1277&gt;SUM($BK$1156:BK1225),_xlfn.CONCAT(", ",BM1225),
IF($BK$1277=SUM($BK$1156:BK1225),_xlfn.CONCAT(" y ",BM1225)))))</f>
        <v/>
      </c>
      <c r="BM1225" s="505" t="s">
        <v>5222</v>
      </c>
      <c r="BN1225" s="290">
        <f t="shared" si="247"/>
        <v>0</v>
      </c>
      <c r="BO1225" s="293">
        <f t="shared" si="246"/>
        <v>0</v>
      </c>
      <c r="BP1225" s="294" t="str">
        <f>IF(BO1225=0,"",
IF(SUM($BO$1156:BO1225)=1,BQ1225,
IF($BO$1277&gt;SUM($BO$1156:BO1225),_xlfn.CONCAT(", ",BQ1225),
IF($BO$1277=SUM($BO$1156:BO1225),_xlfn.CONCAT(" y ",BQ1225)))))</f>
        <v/>
      </c>
      <c r="BQ1225" s="89" t="s">
        <v>5222</v>
      </c>
    </row>
    <row r="1226" spans="1:69" ht="15" customHeight="1">
      <c r="A1226" s="64"/>
      <c r="B1226" s="11"/>
      <c r="C1226" s="58" t="s">
        <v>5223</v>
      </c>
      <c r="D1226" s="1122" t="str">
        <f>IF(CNGE_2025_M1_Secc5_Sub1!$D100="","",CNGE_2025_M1_Secc5_Sub1!$D100)</f>
        <v/>
      </c>
      <c r="E1226" s="889"/>
      <c r="F1226" s="889"/>
      <c r="G1226" s="889"/>
      <c r="H1226" s="889"/>
      <c r="I1226" s="889"/>
      <c r="J1226" s="889"/>
      <c r="K1226" s="889"/>
      <c r="L1226" s="889"/>
      <c r="M1226" s="889"/>
      <c r="N1226" s="889"/>
      <c r="O1226" s="889"/>
      <c r="P1226" s="889"/>
      <c r="Q1226" s="889"/>
      <c r="R1226" s="890"/>
      <c r="S1226" s="813"/>
      <c r="T1226" s="813"/>
      <c r="U1226" s="813"/>
      <c r="V1226" s="813"/>
      <c r="W1226" s="813"/>
      <c r="X1226" s="813"/>
      <c r="Y1226" s="813"/>
      <c r="Z1226" s="813"/>
      <c r="AA1226" s="813"/>
      <c r="AB1226" s="813"/>
      <c r="AC1226" s="813"/>
      <c r="AD1226" s="813"/>
      <c r="AI1226">
        <f t="shared" si="217"/>
        <v>0</v>
      </c>
      <c r="AJ1226">
        <f t="shared" si="218"/>
        <v>0</v>
      </c>
      <c r="AK1226">
        <f t="shared" si="219"/>
        <v>0</v>
      </c>
      <c r="AL1226">
        <f t="shared" si="220"/>
        <v>0</v>
      </c>
      <c r="AM1226">
        <f t="shared" si="221"/>
        <v>0</v>
      </c>
      <c r="AN1226">
        <f t="shared" si="222"/>
        <v>0</v>
      </c>
      <c r="AO1226">
        <f t="shared" si="223"/>
        <v>0</v>
      </c>
      <c r="AP1226">
        <f t="shared" si="224"/>
        <v>0</v>
      </c>
      <c r="AQ1226">
        <f t="shared" si="225"/>
        <v>0</v>
      </c>
      <c r="AR1226">
        <f t="shared" si="226"/>
        <v>0</v>
      </c>
      <c r="AS1226">
        <f t="shared" si="227"/>
        <v>0</v>
      </c>
      <c r="AT1226">
        <f t="shared" si="228"/>
        <v>0</v>
      </c>
      <c r="AU1226">
        <f t="shared" si="229"/>
        <v>0</v>
      </c>
      <c r="AV1226">
        <f t="shared" si="230"/>
        <v>0</v>
      </c>
      <c r="AW1226">
        <f t="shared" si="231"/>
        <v>0</v>
      </c>
      <c r="AX1226">
        <f t="shared" si="232"/>
        <v>0</v>
      </c>
      <c r="AY1226" s="500">
        <f t="shared" si="233"/>
        <v>0</v>
      </c>
      <c r="AZ1226" s="501">
        <f t="shared" si="234"/>
        <v>0</v>
      </c>
      <c r="BA1226" s="502">
        <f t="shared" si="235"/>
        <v>0</v>
      </c>
      <c r="BB1226" s="503">
        <f t="shared" si="236"/>
        <v>0</v>
      </c>
      <c r="BC1226" s="500">
        <f t="shared" si="237"/>
        <v>0</v>
      </c>
      <c r="BD1226" s="501">
        <f t="shared" si="238"/>
        <v>0</v>
      </c>
      <c r="BE1226" s="502">
        <f t="shared" si="239"/>
        <v>0</v>
      </c>
      <c r="BF1226" s="503">
        <f t="shared" si="240"/>
        <v>0</v>
      </c>
      <c r="BG1226" s="500">
        <f t="shared" si="241"/>
        <v>0</v>
      </c>
      <c r="BH1226" s="501">
        <f t="shared" si="242"/>
        <v>0</v>
      </c>
      <c r="BI1226" s="502">
        <f t="shared" si="243"/>
        <v>0</v>
      </c>
      <c r="BJ1226" s="503">
        <f t="shared" si="244"/>
        <v>0</v>
      </c>
      <c r="BK1226" s="293">
        <f t="shared" si="245"/>
        <v>0</v>
      </c>
      <c r="BL1226" s="504" t="str">
        <f>IF(BK1226=0,"",
IF(SUM($BK$1156:BK1226)=1,BM1226,
IF($BK$1277&gt;SUM($BK$1156:BK1226),_xlfn.CONCAT(", ",BM1226),
IF($BK$1277=SUM($BK$1156:BK1226),_xlfn.CONCAT(" y ",BM1226)))))</f>
        <v/>
      </c>
      <c r="BM1226" s="505" t="s">
        <v>5224</v>
      </c>
      <c r="BN1226" s="290">
        <f t="shared" si="247"/>
        <v>0</v>
      </c>
      <c r="BO1226" s="293">
        <f t="shared" si="246"/>
        <v>0</v>
      </c>
      <c r="BP1226" s="294" t="str">
        <f>IF(BO1226=0,"",
IF(SUM($BO$1156:BO1226)=1,BQ1226,
IF($BO$1277&gt;SUM($BO$1156:BO1226),_xlfn.CONCAT(", ",BQ1226),
IF($BO$1277=SUM($BO$1156:BO1226),_xlfn.CONCAT(" y ",BQ1226)))))</f>
        <v/>
      </c>
      <c r="BQ1226" s="89" t="s">
        <v>5224</v>
      </c>
    </row>
    <row r="1227" spans="1:69" ht="15" customHeight="1">
      <c r="A1227" s="64"/>
      <c r="B1227" s="11"/>
      <c r="C1227" s="58" t="s">
        <v>5225</v>
      </c>
      <c r="D1227" s="1122" t="str">
        <f>IF(CNGE_2025_M1_Secc5_Sub1!$D101="","",CNGE_2025_M1_Secc5_Sub1!$D101)</f>
        <v/>
      </c>
      <c r="E1227" s="889"/>
      <c r="F1227" s="889"/>
      <c r="G1227" s="889"/>
      <c r="H1227" s="889"/>
      <c r="I1227" s="889"/>
      <c r="J1227" s="889"/>
      <c r="K1227" s="889"/>
      <c r="L1227" s="889"/>
      <c r="M1227" s="889"/>
      <c r="N1227" s="889"/>
      <c r="O1227" s="889"/>
      <c r="P1227" s="889"/>
      <c r="Q1227" s="889"/>
      <c r="R1227" s="890"/>
      <c r="S1227" s="813"/>
      <c r="T1227" s="813"/>
      <c r="U1227" s="813"/>
      <c r="V1227" s="813"/>
      <c r="W1227" s="813"/>
      <c r="X1227" s="813"/>
      <c r="Y1227" s="813"/>
      <c r="Z1227" s="813"/>
      <c r="AA1227" s="813"/>
      <c r="AB1227" s="813"/>
      <c r="AC1227" s="813"/>
      <c r="AD1227" s="813"/>
      <c r="AI1227">
        <f t="shared" si="217"/>
        <v>0</v>
      </c>
      <c r="AJ1227">
        <f t="shared" si="218"/>
        <v>0</v>
      </c>
      <c r="AK1227">
        <f t="shared" si="219"/>
        <v>0</v>
      </c>
      <c r="AL1227">
        <f t="shared" si="220"/>
        <v>0</v>
      </c>
      <c r="AM1227">
        <f t="shared" si="221"/>
        <v>0</v>
      </c>
      <c r="AN1227">
        <f t="shared" si="222"/>
        <v>0</v>
      </c>
      <c r="AO1227">
        <f t="shared" si="223"/>
        <v>0</v>
      </c>
      <c r="AP1227">
        <f t="shared" si="224"/>
        <v>0</v>
      </c>
      <c r="AQ1227">
        <f t="shared" si="225"/>
        <v>0</v>
      </c>
      <c r="AR1227">
        <f t="shared" si="226"/>
        <v>0</v>
      </c>
      <c r="AS1227">
        <f t="shared" si="227"/>
        <v>0</v>
      </c>
      <c r="AT1227">
        <f t="shared" si="228"/>
        <v>0</v>
      </c>
      <c r="AU1227">
        <f t="shared" si="229"/>
        <v>0</v>
      </c>
      <c r="AV1227">
        <f t="shared" si="230"/>
        <v>0</v>
      </c>
      <c r="AW1227">
        <f t="shared" si="231"/>
        <v>0</v>
      </c>
      <c r="AX1227">
        <f t="shared" si="232"/>
        <v>0</v>
      </c>
      <c r="AY1227" s="500">
        <f t="shared" si="233"/>
        <v>0</v>
      </c>
      <c r="AZ1227" s="501">
        <f t="shared" si="234"/>
        <v>0</v>
      </c>
      <c r="BA1227" s="502">
        <f t="shared" si="235"/>
        <v>0</v>
      </c>
      <c r="BB1227" s="503">
        <f t="shared" si="236"/>
        <v>0</v>
      </c>
      <c r="BC1227" s="500">
        <f t="shared" si="237"/>
        <v>0</v>
      </c>
      <c r="BD1227" s="501">
        <f t="shared" si="238"/>
        <v>0</v>
      </c>
      <c r="BE1227" s="502">
        <f t="shared" si="239"/>
        <v>0</v>
      </c>
      <c r="BF1227" s="503">
        <f t="shared" si="240"/>
        <v>0</v>
      </c>
      <c r="BG1227" s="500">
        <f t="shared" si="241"/>
        <v>0</v>
      </c>
      <c r="BH1227" s="501">
        <f t="shared" si="242"/>
        <v>0</v>
      </c>
      <c r="BI1227" s="502">
        <f t="shared" si="243"/>
        <v>0</v>
      </c>
      <c r="BJ1227" s="503">
        <f t="shared" si="244"/>
        <v>0</v>
      </c>
      <c r="BK1227" s="293">
        <f t="shared" si="245"/>
        <v>0</v>
      </c>
      <c r="BL1227" s="504" t="str">
        <f>IF(BK1227=0,"",
IF(SUM($BK$1156:BK1227)=1,BM1227,
IF($BK$1277&gt;SUM($BK$1156:BK1227),_xlfn.CONCAT(", ",BM1227),
IF($BK$1277=SUM($BK$1156:BK1227),_xlfn.CONCAT(" y ",BM1227)))))</f>
        <v/>
      </c>
      <c r="BM1227" s="505" t="s">
        <v>5226</v>
      </c>
      <c r="BN1227" s="290">
        <f t="shared" si="247"/>
        <v>0</v>
      </c>
      <c r="BO1227" s="293">
        <f t="shared" si="246"/>
        <v>0</v>
      </c>
      <c r="BP1227" s="294" t="str">
        <f>IF(BO1227=0,"",
IF(SUM($BO$1156:BO1227)=1,BQ1227,
IF($BO$1277&gt;SUM($BO$1156:BO1227),_xlfn.CONCAT(", ",BQ1227),
IF($BO$1277=SUM($BO$1156:BO1227),_xlfn.CONCAT(" y ",BQ1227)))))</f>
        <v/>
      </c>
      <c r="BQ1227" s="89" t="s">
        <v>5226</v>
      </c>
    </row>
    <row r="1228" spans="1:69" ht="15" customHeight="1">
      <c r="A1228" s="64"/>
      <c r="B1228" s="11"/>
      <c r="C1228" s="58" t="s">
        <v>5227</v>
      </c>
      <c r="D1228" s="1122" t="str">
        <f>IF(CNGE_2025_M1_Secc5_Sub1!$D102="","",CNGE_2025_M1_Secc5_Sub1!$D102)</f>
        <v/>
      </c>
      <c r="E1228" s="889"/>
      <c r="F1228" s="889"/>
      <c r="G1228" s="889"/>
      <c r="H1228" s="889"/>
      <c r="I1228" s="889"/>
      <c r="J1228" s="889"/>
      <c r="K1228" s="889"/>
      <c r="L1228" s="889"/>
      <c r="M1228" s="889"/>
      <c r="N1228" s="889"/>
      <c r="O1228" s="889"/>
      <c r="P1228" s="889"/>
      <c r="Q1228" s="889"/>
      <c r="R1228" s="890"/>
      <c r="S1228" s="813"/>
      <c r="T1228" s="813"/>
      <c r="U1228" s="813"/>
      <c r="V1228" s="813"/>
      <c r="W1228" s="813"/>
      <c r="X1228" s="813"/>
      <c r="Y1228" s="813"/>
      <c r="Z1228" s="813"/>
      <c r="AA1228" s="813"/>
      <c r="AB1228" s="813"/>
      <c r="AC1228" s="813"/>
      <c r="AD1228" s="813"/>
      <c r="AI1228">
        <f t="shared" si="217"/>
        <v>0</v>
      </c>
      <c r="AJ1228">
        <f t="shared" si="218"/>
        <v>0</v>
      </c>
      <c r="AK1228">
        <f t="shared" si="219"/>
        <v>0</v>
      </c>
      <c r="AL1228">
        <f t="shared" si="220"/>
        <v>0</v>
      </c>
      <c r="AM1228">
        <f t="shared" si="221"/>
        <v>0</v>
      </c>
      <c r="AN1228">
        <f t="shared" si="222"/>
        <v>0</v>
      </c>
      <c r="AO1228">
        <f t="shared" si="223"/>
        <v>0</v>
      </c>
      <c r="AP1228">
        <f t="shared" si="224"/>
        <v>0</v>
      </c>
      <c r="AQ1228">
        <f t="shared" si="225"/>
        <v>0</v>
      </c>
      <c r="AR1228">
        <f t="shared" si="226"/>
        <v>0</v>
      </c>
      <c r="AS1228">
        <f t="shared" si="227"/>
        <v>0</v>
      </c>
      <c r="AT1228">
        <f t="shared" si="228"/>
        <v>0</v>
      </c>
      <c r="AU1228">
        <f t="shared" si="229"/>
        <v>0</v>
      </c>
      <c r="AV1228">
        <f t="shared" si="230"/>
        <v>0</v>
      </c>
      <c r="AW1228">
        <f t="shared" si="231"/>
        <v>0</v>
      </c>
      <c r="AX1228">
        <f t="shared" si="232"/>
        <v>0</v>
      </c>
      <c r="AY1228" s="500">
        <f t="shared" si="233"/>
        <v>0</v>
      </c>
      <c r="AZ1228" s="501">
        <f t="shared" si="234"/>
        <v>0</v>
      </c>
      <c r="BA1228" s="502">
        <f t="shared" si="235"/>
        <v>0</v>
      </c>
      <c r="BB1228" s="503">
        <f t="shared" si="236"/>
        <v>0</v>
      </c>
      <c r="BC1228" s="500">
        <f t="shared" si="237"/>
        <v>0</v>
      </c>
      <c r="BD1228" s="501">
        <f t="shared" si="238"/>
        <v>0</v>
      </c>
      <c r="BE1228" s="502">
        <f t="shared" si="239"/>
        <v>0</v>
      </c>
      <c r="BF1228" s="503">
        <f t="shared" si="240"/>
        <v>0</v>
      </c>
      <c r="BG1228" s="500">
        <f t="shared" si="241"/>
        <v>0</v>
      </c>
      <c r="BH1228" s="501">
        <f t="shared" si="242"/>
        <v>0</v>
      </c>
      <c r="BI1228" s="502">
        <f t="shared" si="243"/>
        <v>0</v>
      </c>
      <c r="BJ1228" s="503">
        <f t="shared" si="244"/>
        <v>0</v>
      </c>
      <c r="BK1228" s="293">
        <f t="shared" si="245"/>
        <v>0</v>
      </c>
      <c r="BL1228" s="504" t="str">
        <f>IF(BK1228=0,"",
IF(SUM($BK$1156:BK1228)=1,BM1228,
IF($BK$1277&gt;SUM($BK$1156:BK1228),_xlfn.CONCAT(", ",BM1228),
IF($BK$1277=SUM($BK$1156:BK1228),_xlfn.CONCAT(" y ",BM1228)))))</f>
        <v/>
      </c>
      <c r="BM1228" s="505" t="s">
        <v>5228</v>
      </c>
      <c r="BN1228" s="290">
        <f t="shared" si="247"/>
        <v>0</v>
      </c>
      <c r="BO1228" s="293">
        <f t="shared" si="246"/>
        <v>0</v>
      </c>
      <c r="BP1228" s="294" t="str">
        <f>IF(BO1228=0,"",
IF(SUM($BO$1156:BO1228)=1,BQ1228,
IF($BO$1277&gt;SUM($BO$1156:BO1228),_xlfn.CONCAT(", ",BQ1228),
IF($BO$1277=SUM($BO$1156:BO1228),_xlfn.CONCAT(" y ",BQ1228)))))</f>
        <v/>
      </c>
      <c r="BQ1228" s="89" t="s">
        <v>5228</v>
      </c>
    </row>
    <row r="1229" spans="1:69" ht="15" customHeight="1">
      <c r="A1229" s="64"/>
      <c r="B1229" s="11"/>
      <c r="C1229" s="58" t="s">
        <v>5229</v>
      </c>
      <c r="D1229" s="1122" t="str">
        <f>IF(CNGE_2025_M1_Secc5_Sub1!$D103="","",CNGE_2025_M1_Secc5_Sub1!$D103)</f>
        <v/>
      </c>
      <c r="E1229" s="889"/>
      <c r="F1229" s="889"/>
      <c r="G1229" s="889"/>
      <c r="H1229" s="889"/>
      <c r="I1229" s="889"/>
      <c r="J1229" s="889"/>
      <c r="K1229" s="889"/>
      <c r="L1229" s="889"/>
      <c r="M1229" s="889"/>
      <c r="N1229" s="889"/>
      <c r="O1229" s="889"/>
      <c r="P1229" s="889"/>
      <c r="Q1229" s="889"/>
      <c r="R1229" s="890"/>
      <c r="S1229" s="813"/>
      <c r="T1229" s="813"/>
      <c r="U1229" s="813"/>
      <c r="V1229" s="813"/>
      <c r="W1229" s="813"/>
      <c r="X1229" s="813"/>
      <c r="Y1229" s="813"/>
      <c r="Z1229" s="813"/>
      <c r="AA1229" s="813"/>
      <c r="AB1229" s="813"/>
      <c r="AC1229" s="813"/>
      <c r="AD1229" s="813"/>
      <c r="AI1229">
        <f t="shared" si="217"/>
        <v>0</v>
      </c>
      <c r="AJ1229">
        <f t="shared" si="218"/>
        <v>0</v>
      </c>
      <c r="AK1229">
        <f t="shared" si="219"/>
        <v>0</v>
      </c>
      <c r="AL1229">
        <f t="shared" si="220"/>
        <v>0</v>
      </c>
      <c r="AM1229">
        <f t="shared" si="221"/>
        <v>0</v>
      </c>
      <c r="AN1229">
        <f t="shared" si="222"/>
        <v>0</v>
      </c>
      <c r="AO1229">
        <f t="shared" si="223"/>
        <v>0</v>
      </c>
      <c r="AP1229">
        <f t="shared" si="224"/>
        <v>0</v>
      </c>
      <c r="AQ1229">
        <f t="shared" si="225"/>
        <v>0</v>
      </c>
      <c r="AR1229">
        <f t="shared" si="226"/>
        <v>0</v>
      </c>
      <c r="AS1229">
        <f t="shared" si="227"/>
        <v>0</v>
      </c>
      <c r="AT1229">
        <f t="shared" si="228"/>
        <v>0</v>
      </c>
      <c r="AU1229">
        <f t="shared" si="229"/>
        <v>0</v>
      </c>
      <c r="AV1229">
        <f t="shared" si="230"/>
        <v>0</v>
      </c>
      <c r="AW1229">
        <f t="shared" si="231"/>
        <v>0</v>
      </c>
      <c r="AX1229">
        <f t="shared" si="232"/>
        <v>0</v>
      </c>
      <c r="AY1229" s="500">
        <f t="shared" si="233"/>
        <v>0</v>
      </c>
      <c r="AZ1229" s="501">
        <f t="shared" si="234"/>
        <v>0</v>
      </c>
      <c r="BA1229" s="502">
        <f t="shared" si="235"/>
        <v>0</v>
      </c>
      <c r="BB1229" s="503">
        <f t="shared" si="236"/>
        <v>0</v>
      </c>
      <c r="BC1229" s="500">
        <f t="shared" si="237"/>
        <v>0</v>
      </c>
      <c r="BD1229" s="501">
        <f t="shared" si="238"/>
        <v>0</v>
      </c>
      <c r="BE1229" s="502">
        <f t="shared" si="239"/>
        <v>0</v>
      </c>
      <c r="BF1229" s="503">
        <f t="shared" si="240"/>
        <v>0</v>
      </c>
      <c r="BG1229" s="500">
        <f t="shared" si="241"/>
        <v>0</v>
      </c>
      <c r="BH1229" s="501">
        <f t="shared" si="242"/>
        <v>0</v>
      </c>
      <c r="BI1229" s="502">
        <f t="shared" si="243"/>
        <v>0</v>
      </c>
      <c r="BJ1229" s="503">
        <f t="shared" si="244"/>
        <v>0</v>
      </c>
      <c r="BK1229" s="293">
        <f t="shared" si="245"/>
        <v>0</v>
      </c>
      <c r="BL1229" s="504" t="str">
        <f>IF(BK1229=0,"",
IF(SUM($BK$1156:BK1229)=1,BM1229,
IF($BK$1277&gt;SUM($BK$1156:BK1229),_xlfn.CONCAT(", ",BM1229),
IF($BK$1277=SUM($BK$1156:BK1229),_xlfn.CONCAT(" y ",BM1229)))))</f>
        <v/>
      </c>
      <c r="BM1229" s="505" t="s">
        <v>5230</v>
      </c>
      <c r="BN1229" s="290">
        <f t="shared" si="247"/>
        <v>0</v>
      </c>
      <c r="BO1229" s="293">
        <f t="shared" si="246"/>
        <v>0</v>
      </c>
      <c r="BP1229" s="294" t="str">
        <f>IF(BO1229=0,"",
IF(SUM($BO$1156:BO1229)=1,BQ1229,
IF($BO$1277&gt;SUM($BO$1156:BO1229),_xlfn.CONCAT(", ",BQ1229),
IF($BO$1277=SUM($BO$1156:BO1229),_xlfn.CONCAT(" y ",BQ1229)))))</f>
        <v/>
      </c>
      <c r="BQ1229" s="89" t="s">
        <v>5230</v>
      </c>
    </row>
    <row r="1230" spans="1:69" ht="15" customHeight="1">
      <c r="A1230" s="64"/>
      <c r="B1230" s="11"/>
      <c r="C1230" s="58" t="s">
        <v>5231</v>
      </c>
      <c r="D1230" s="1122" t="str">
        <f>IF(CNGE_2025_M1_Secc5_Sub1!$D104="","",CNGE_2025_M1_Secc5_Sub1!$D104)</f>
        <v/>
      </c>
      <c r="E1230" s="889"/>
      <c r="F1230" s="889"/>
      <c r="G1230" s="889"/>
      <c r="H1230" s="889"/>
      <c r="I1230" s="889"/>
      <c r="J1230" s="889"/>
      <c r="K1230" s="889"/>
      <c r="L1230" s="889"/>
      <c r="M1230" s="889"/>
      <c r="N1230" s="889"/>
      <c r="O1230" s="889"/>
      <c r="P1230" s="889"/>
      <c r="Q1230" s="889"/>
      <c r="R1230" s="890"/>
      <c r="S1230" s="813"/>
      <c r="T1230" s="813"/>
      <c r="U1230" s="813"/>
      <c r="V1230" s="813"/>
      <c r="W1230" s="813"/>
      <c r="X1230" s="813"/>
      <c r="Y1230" s="813"/>
      <c r="Z1230" s="813"/>
      <c r="AA1230" s="813"/>
      <c r="AB1230" s="813"/>
      <c r="AC1230" s="813"/>
      <c r="AD1230" s="813"/>
      <c r="AI1230">
        <f t="shared" si="217"/>
        <v>0</v>
      </c>
      <c r="AJ1230">
        <f t="shared" si="218"/>
        <v>0</v>
      </c>
      <c r="AK1230">
        <f t="shared" si="219"/>
        <v>0</v>
      </c>
      <c r="AL1230">
        <f t="shared" si="220"/>
        <v>0</v>
      </c>
      <c r="AM1230">
        <f t="shared" si="221"/>
        <v>0</v>
      </c>
      <c r="AN1230">
        <f t="shared" si="222"/>
        <v>0</v>
      </c>
      <c r="AO1230">
        <f t="shared" si="223"/>
        <v>0</v>
      </c>
      <c r="AP1230">
        <f t="shared" si="224"/>
        <v>0</v>
      </c>
      <c r="AQ1230">
        <f t="shared" si="225"/>
        <v>0</v>
      </c>
      <c r="AR1230">
        <f t="shared" si="226"/>
        <v>0</v>
      </c>
      <c r="AS1230">
        <f t="shared" si="227"/>
        <v>0</v>
      </c>
      <c r="AT1230">
        <f t="shared" si="228"/>
        <v>0</v>
      </c>
      <c r="AU1230">
        <f t="shared" si="229"/>
        <v>0</v>
      </c>
      <c r="AV1230">
        <f t="shared" si="230"/>
        <v>0</v>
      </c>
      <c r="AW1230">
        <f t="shared" si="231"/>
        <v>0</v>
      </c>
      <c r="AX1230">
        <f t="shared" si="232"/>
        <v>0</v>
      </c>
      <c r="AY1230" s="500">
        <f t="shared" si="233"/>
        <v>0</v>
      </c>
      <c r="AZ1230" s="501">
        <f t="shared" si="234"/>
        <v>0</v>
      </c>
      <c r="BA1230" s="502">
        <f t="shared" si="235"/>
        <v>0</v>
      </c>
      <c r="BB1230" s="503">
        <f t="shared" si="236"/>
        <v>0</v>
      </c>
      <c r="BC1230" s="500">
        <f t="shared" si="237"/>
        <v>0</v>
      </c>
      <c r="BD1230" s="501">
        <f t="shared" si="238"/>
        <v>0</v>
      </c>
      <c r="BE1230" s="502">
        <f t="shared" si="239"/>
        <v>0</v>
      </c>
      <c r="BF1230" s="503">
        <f t="shared" si="240"/>
        <v>0</v>
      </c>
      <c r="BG1230" s="500">
        <f t="shared" si="241"/>
        <v>0</v>
      </c>
      <c r="BH1230" s="501">
        <f t="shared" si="242"/>
        <v>0</v>
      </c>
      <c r="BI1230" s="502">
        <f t="shared" si="243"/>
        <v>0</v>
      </c>
      <c r="BJ1230" s="503">
        <f t="shared" si="244"/>
        <v>0</v>
      </c>
      <c r="BK1230" s="293">
        <f t="shared" si="245"/>
        <v>0</v>
      </c>
      <c r="BL1230" s="504" t="str">
        <f>IF(BK1230=0,"",
IF(SUM($BK$1156:BK1230)=1,BM1230,
IF($BK$1277&gt;SUM($BK$1156:BK1230),_xlfn.CONCAT(", ",BM1230),
IF($BK$1277=SUM($BK$1156:BK1230),_xlfn.CONCAT(" y ",BM1230)))))</f>
        <v/>
      </c>
      <c r="BM1230" s="505" t="s">
        <v>5232</v>
      </c>
      <c r="BN1230" s="290">
        <f t="shared" si="247"/>
        <v>0</v>
      </c>
      <c r="BO1230" s="293">
        <f t="shared" si="246"/>
        <v>0</v>
      </c>
      <c r="BP1230" s="294" t="str">
        <f>IF(BO1230=0,"",
IF(SUM($BO$1156:BO1230)=1,BQ1230,
IF($BO$1277&gt;SUM($BO$1156:BO1230),_xlfn.CONCAT(", ",BQ1230),
IF($BO$1277=SUM($BO$1156:BO1230),_xlfn.CONCAT(" y ",BQ1230)))))</f>
        <v/>
      </c>
      <c r="BQ1230" s="89" t="s">
        <v>5232</v>
      </c>
    </row>
    <row r="1231" spans="1:69" ht="15" customHeight="1">
      <c r="A1231" s="64"/>
      <c r="B1231" s="11"/>
      <c r="C1231" s="58" t="s">
        <v>5233</v>
      </c>
      <c r="D1231" s="1122" t="str">
        <f>IF(CNGE_2025_M1_Secc5_Sub1!$D105="","",CNGE_2025_M1_Secc5_Sub1!$D105)</f>
        <v/>
      </c>
      <c r="E1231" s="889"/>
      <c r="F1231" s="889"/>
      <c r="G1231" s="889"/>
      <c r="H1231" s="889"/>
      <c r="I1231" s="889"/>
      <c r="J1231" s="889"/>
      <c r="K1231" s="889"/>
      <c r="L1231" s="889"/>
      <c r="M1231" s="889"/>
      <c r="N1231" s="889"/>
      <c r="O1231" s="889"/>
      <c r="P1231" s="889"/>
      <c r="Q1231" s="889"/>
      <c r="R1231" s="890"/>
      <c r="S1231" s="813"/>
      <c r="T1231" s="813"/>
      <c r="U1231" s="813"/>
      <c r="V1231" s="813"/>
      <c r="W1231" s="813"/>
      <c r="X1231" s="813"/>
      <c r="Y1231" s="813"/>
      <c r="Z1231" s="813"/>
      <c r="AA1231" s="813"/>
      <c r="AB1231" s="813"/>
      <c r="AC1231" s="813"/>
      <c r="AD1231" s="813"/>
      <c r="AI1231">
        <f t="shared" si="217"/>
        <v>0</v>
      </c>
      <c r="AJ1231">
        <f t="shared" si="218"/>
        <v>0</v>
      </c>
      <c r="AK1231">
        <f t="shared" si="219"/>
        <v>0</v>
      </c>
      <c r="AL1231">
        <f t="shared" si="220"/>
        <v>0</v>
      </c>
      <c r="AM1231">
        <f t="shared" si="221"/>
        <v>0</v>
      </c>
      <c r="AN1231">
        <f t="shared" si="222"/>
        <v>0</v>
      </c>
      <c r="AO1231">
        <f t="shared" si="223"/>
        <v>0</v>
      </c>
      <c r="AP1231">
        <f t="shared" si="224"/>
        <v>0</v>
      </c>
      <c r="AQ1231">
        <f t="shared" si="225"/>
        <v>0</v>
      </c>
      <c r="AR1231">
        <f t="shared" si="226"/>
        <v>0</v>
      </c>
      <c r="AS1231">
        <f t="shared" si="227"/>
        <v>0</v>
      </c>
      <c r="AT1231">
        <f t="shared" si="228"/>
        <v>0</v>
      </c>
      <c r="AU1231">
        <f t="shared" si="229"/>
        <v>0</v>
      </c>
      <c r="AV1231">
        <f t="shared" si="230"/>
        <v>0</v>
      </c>
      <c r="AW1231">
        <f t="shared" si="231"/>
        <v>0</v>
      </c>
      <c r="AX1231">
        <f t="shared" si="232"/>
        <v>0</v>
      </c>
      <c r="AY1231" s="500">
        <f t="shared" si="233"/>
        <v>0</v>
      </c>
      <c r="AZ1231" s="501">
        <f t="shared" si="234"/>
        <v>0</v>
      </c>
      <c r="BA1231" s="502">
        <f t="shared" si="235"/>
        <v>0</v>
      </c>
      <c r="BB1231" s="503">
        <f t="shared" si="236"/>
        <v>0</v>
      </c>
      <c r="BC1231" s="500">
        <f t="shared" si="237"/>
        <v>0</v>
      </c>
      <c r="BD1231" s="501">
        <f t="shared" si="238"/>
        <v>0</v>
      </c>
      <c r="BE1231" s="502">
        <f t="shared" si="239"/>
        <v>0</v>
      </c>
      <c r="BF1231" s="503">
        <f t="shared" si="240"/>
        <v>0</v>
      </c>
      <c r="BG1231" s="500">
        <f t="shared" si="241"/>
        <v>0</v>
      </c>
      <c r="BH1231" s="501">
        <f t="shared" si="242"/>
        <v>0</v>
      </c>
      <c r="BI1231" s="502">
        <f t="shared" si="243"/>
        <v>0</v>
      </c>
      <c r="BJ1231" s="503">
        <f t="shared" si="244"/>
        <v>0</v>
      </c>
      <c r="BK1231" s="293">
        <f t="shared" si="245"/>
        <v>0</v>
      </c>
      <c r="BL1231" s="504" t="str">
        <f>IF(BK1231=0,"",
IF(SUM($BK$1156:BK1231)=1,BM1231,
IF($BK$1277&gt;SUM($BK$1156:BK1231),_xlfn.CONCAT(", ",BM1231),
IF($BK$1277=SUM($BK$1156:BK1231),_xlfn.CONCAT(" y ",BM1231)))))</f>
        <v/>
      </c>
      <c r="BM1231" s="505" t="s">
        <v>5234</v>
      </c>
      <c r="BN1231" s="290">
        <f t="shared" si="247"/>
        <v>0</v>
      </c>
      <c r="BO1231" s="293">
        <f t="shared" si="246"/>
        <v>0</v>
      </c>
      <c r="BP1231" s="294" t="str">
        <f>IF(BO1231=0,"",
IF(SUM($BO$1156:BO1231)=1,BQ1231,
IF($BO$1277&gt;SUM($BO$1156:BO1231),_xlfn.CONCAT(", ",BQ1231),
IF($BO$1277=SUM($BO$1156:BO1231),_xlfn.CONCAT(" y ",BQ1231)))))</f>
        <v/>
      </c>
      <c r="BQ1231" s="89" t="s">
        <v>5234</v>
      </c>
    </row>
    <row r="1232" spans="1:69" ht="15" customHeight="1">
      <c r="A1232" s="64"/>
      <c r="B1232" s="11"/>
      <c r="C1232" s="58" t="s">
        <v>5235</v>
      </c>
      <c r="D1232" s="1122" t="str">
        <f>IF(CNGE_2025_M1_Secc5_Sub1!$D106="","",CNGE_2025_M1_Secc5_Sub1!$D106)</f>
        <v/>
      </c>
      <c r="E1232" s="889"/>
      <c r="F1232" s="889"/>
      <c r="G1232" s="889"/>
      <c r="H1232" s="889"/>
      <c r="I1232" s="889"/>
      <c r="J1232" s="889"/>
      <c r="K1232" s="889"/>
      <c r="L1232" s="889"/>
      <c r="M1232" s="889"/>
      <c r="N1232" s="889"/>
      <c r="O1232" s="889"/>
      <c r="P1232" s="889"/>
      <c r="Q1232" s="889"/>
      <c r="R1232" s="890"/>
      <c r="S1232" s="813"/>
      <c r="T1232" s="813"/>
      <c r="U1232" s="813"/>
      <c r="V1232" s="813"/>
      <c r="W1232" s="813"/>
      <c r="X1232" s="813"/>
      <c r="Y1232" s="813"/>
      <c r="Z1232" s="813"/>
      <c r="AA1232" s="813"/>
      <c r="AB1232" s="813"/>
      <c r="AC1232" s="813"/>
      <c r="AD1232" s="813"/>
      <c r="AI1232">
        <f t="shared" si="217"/>
        <v>0</v>
      </c>
      <c r="AJ1232">
        <f t="shared" si="218"/>
        <v>0</v>
      </c>
      <c r="AK1232">
        <f t="shared" si="219"/>
        <v>0</v>
      </c>
      <c r="AL1232">
        <f t="shared" si="220"/>
        <v>0</v>
      </c>
      <c r="AM1232">
        <f t="shared" si="221"/>
        <v>0</v>
      </c>
      <c r="AN1232">
        <f t="shared" si="222"/>
        <v>0</v>
      </c>
      <c r="AO1232">
        <f t="shared" si="223"/>
        <v>0</v>
      </c>
      <c r="AP1232">
        <f t="shared" si="224"/>
        <v>0</v>
      </c>
      <c r="AQ1232">
        <f t="shared" si="225"/>
        <v>0</v>
      </c>
      <c r="AR1232">
        <f t="shared" si="226"/>
        <v>0</v>
      </c>
      <c r="AS1232">
        <f t="shared" si="227"/>
        <v>0</v>
      </c>
      <c r="AT1232">
        <f t="shared" si="228"/>
        <v>0</v>
      </c>
      <c r="AU1232">
        <f t="shared" si="229"/>
        <v>0</v>
      </c>
      <c r="AV1232">
        <f t="shared" si="230"/>
        <v>0</v>
      </c>
      <c r="AW1232">
        <f t="shared" si="231"/>
        <v>0</v>
      </c>
      <c r="AX1232">
        <f t="shared" si="232"/>
        <v>0</v>
      </c>
      <c r="AY1232" s="500">
        <f t="shared" si="233"/>
        <v>0</v>
      </c>
      <c r="AZ1232" s="501">
        <f t="shared" si="234"/>
        <v>0</v>
      </c>
      <c r="BA1232" s="502">
        <f t="shared" si="235"/>
        <v>0</v>
      </c>
      <c r="BB1232" s="503">
        <f t="shared" si="236"/>
        <v>0</v>
      </c>
      <c r="BC1232" s="500">
        <f t="shared" si="237"/>
        <v>0</v>
      </c>
      <c r="BD1232" s="501">
        <f t="shared" si="238"/>
        <v>0</v>
      </c>
      <c r="BE1232" s="502">
        <f t="shared" si="239"/>
        <v>0</v>
      </c>
      <c r="BF1232" s="503">
        <f t="shared" si="240"/>
        <v>0</v>
      </c>
      <c r="BG1232" s="500">
        <f t="shared" si="241"/>
        <v>0</v>
      </c>
      <c r="BH1232" s="501">
        <f t="shared" si="242"/>
        <v>0</v>
      </c>
      <c r="BI1232" s="502">
        <f t="shared" si="243"/>
        <v>0</v>
      </c>
      <c r="BJ1232" s="503">
        <f t="shared" si="244"/>
        <v>0</v>
      </c>
      <c r="BK1232" s="293">
        <f t="shared" si="245"/>
        <v>0</v>
      </c>
      <c r="BL1232" s="504" t="str">
        <f>IF(BK1232=0,"",
IF(SUM($BK$1156:BK1232)=1,BM1232,
IF($BK$1277&gt;SUM($BK$1156:BK1232),_xlfn.CONCAT(", ",BM1232),
IF($BK$1277=SUM($BK$1156:BK1232),_xlfn.CONCAT(" y ",BM1232)))))</f>
        <v/>
      </c>
      <c r="BM1232" s="505" t="s">
        <v>5236</v>
      </c>
      <c r="BN1232" s="290">
        <f t="shared" si="247"/>
        <v>0</v>
      </c>
      <c r="BO1232" s="293">
        <f t="shared" si="246"/>
        <v>0</v>
      </c>
      <c r="BP1232" s="294" t="str">
        <f>IF(BO1232=0,"",
IF(SUM($BO$1156:BO1232)=1,BQ1232,
IF($BO$1277&gt;SUM($BO$1156:BO1232),_xlfn.CONCAT(", ",BQ1232),
IF($BO$1277=SUM($BO$1156:BO1232),_xlfn.CONCAT(" y ",BQ1232)))))</f>
        <v/>
      </c>
      <c r="BQ1232" s="89" t="s">
        <v>5236</v>
      </c>
    </row>
    <row r="1233" spans="1:69" ht="15" customHeight="1">
      <c r="A1233" s="64"/>
      <c r="B1233" s="11"/>
      <c r="C1233" s="58" t="s">
        <v>5237</v>
      </c>
      <c r="D1233" s="1122" t="str">
        <f>IF(CNGE_2025_M1_Secc5_Sub1!$D107="","",CNGE_2025_M1_Secc5_Sub1!$D107)</f>
        <v/>
      </c>
      <c r="E1233" s="889"/>
      <c r="F1233" s="889"/>
      <c r="G1233" s="889"/>
      <c r="H1233" s="889"/>
      <c r="I1233" s="889"/>
      <c r="J1233" s="889"/>
      <c r="K1233" s="889"/>
      <c r="L1233" s="889"/>
      <c r="M1233" s="889"/>
      <c r="N1233" s="889"/>
      <c r="O1233" s="889"/>
      <c r="P1233" s="889"/>
      <c r="Q1233" s="889"/>
      <c r="R1233" s="890"/>
      <c r="S1233" s="813"/>
      <c r="T1233" s="813"/>
      <c r="U1233" s="813"/>
      <c r="V1233" s="813"/>
      <c r="W1233" s="813"/>
      <c r="X1233" s="813"/>
      <c r="Y1233" s="813"/>
      <c r="Z1233" s="813"/>
      <c r="AA1233" s="813"/>
      <c r="AB1233" s="813"/>
      <c r="AC1233" s="813"/>
      <c r="AD1233" s="813"/>
      <c r="AI1233">
        <f t="shared" si="217"/>
        <v>0</v>
      </c>
      <c r="AJ1233">
        <f t="shared" si="218"/>
        <v>0</v>
      </c>
      <c r="AK1233">
        <f t="shared" si="219"/>
        <v>0</v>
      </c>
      <c r="AL1233">
        <f t="shared" si="220"/>
        <v>0</v>
      </c>
      <c r="AM1233">
        <f t="shared" si="221"/>
        <v>0</v>
      </c>
      <c r="AN1233">
        <f t="shared" si="222"/>
        <v>0</v>
      </c>
      <c r="AO1233">
        <f t="shared" si="223"/>
        <v>0</v>
      </c>
      <c r="AP1233">
        <f t="shared" si="224"/>
        <v>0</v>
      </c>
      <c r="AQ1233">
        <f t="shared" si="225"/>
        <v>0</v>
      </c>
      <c r="AR1233">
        <f t="shared" si="226"/>
        <v>0</v>
      </c>
      <c r="AS1233">
        <f t="shared" si="227"/>
        <v>0</v>
      </c>
      <c r="AT1233">
        <f t="shared" si="228"/>
        <v>0</v>
      </c>
      <c r="AU1233">
        <f t="shared" si="229"/>
        <v>0</v>
      </c>
      <c r="AV1233">
        <f t="shared" si="230"/>
        <v>0</v>
      </c>
      <c r="AW1233">
        <f t="shared" si="231"/>
        <v>0</v>
      </c>
      <c r="AX1233">
        <f t="shared" si="232"/>
        <v>0</v>
      </c>
      <c r="AY1233" s="500">
        <f t="shared" si="233"/>
        <v>0</v>
      </c>
      <c r="AZ1233" s="501">
        <f t="shared" si="234"/>
        <v>0</v>
      </c>
      <c r="BA1233" s="502">
        <f t="shared" si="235"/>
        <v>0</v>
      </c>
      <c r="BB1233" s="503">
        <f t="shared" si="236"/>
        <v>0</v>
      </c>
      <c r="BC1233" s="500">
        <f t="shared" si="237"/>
        <v>0</v>
      </c>
      <c r="BD1233" s="501">
        <f t="shared" si="238"/>
        <v>0</v>
      </c>
      <c r="BE1233" s="502">
        <f t="shared" si="239"/>
        <v>0</v>
      </c>
      <c r="BF1233" s="503">
        <f t="shared" si="240"/>
        <v>0</v>
      </c>
      <c r="BG1233" s="500">
        <f t="shared" si="241"/>
        <v>0</v>
      </c>
      <c r="BH1233" s="501">
        <f t="shared" si="242"/>
        <v>0</v>
      </c>
      <c r="BI1233" s="502">
        <f t="shared" si="243"/>
        <v>0</v>
      </c>
      <c r="BJ1233" s="503">
        <f t="shared" si="244"/>
        <v>0</v>
      </c>
      <c r="BK1233" s="293">
        <f t="shared" si="245"/>
        <v>0</v>
      </c>
      <c r="BL1233" s="504" t="str">
        <f>IF(BK1233=0,"",
IF(SUM($BK$1156:BK1233)=1,BM1233,
IF($BK$1277&gt;SUM($BK$1156:BK1233),_xlfn.CONCAT(", ",BM1233),
IF($BK$1277=SUM($BK$1156:BK1233),_xlfn.CONCAT(" y ",BM1233)))))</f>
        <v/>
      </c>
      <c r="BM1233" s="505" t="s">
        <v>5238</v>
      </c>
      <c r="BN1233" s="290">
        <f t="shared" si="247"/>
        <v>0</v>
      </c>
      <c r="BO1233" s="293">
        <f t="shared" si="246"/>
        <v>0</v>
      </c>
      <c r="BP1233" s="294" t="str">
        <f>IF(BO1233=0,"",
IF(SUM($BO$1156:BO1233)=1,BQ1233,
IF($BO$1277&gt;SUM($BO$1156:BO1233),_xlfn.CONCAT(", ",BQ1233),
IF($BO$1277=SUM($BO$1156:BO1233),_xlfn.CONCAT(" y ",BQ1233)))))</f>
        <v/>
      </c>
      <c r="BQ1233" s="89" t="s">
        <v>5238</v>
      </c>
    </row>
    <row r="1234" spans="1:69" ht="15" customHeight="1">
      <c r="A1234" s="64"/>
      <c r="B1234" s="11"/>
      <c r="C1234" s="58" t="s">
        <v>5239</v>
      </c>
      <c r="D1234" s="1122" t="str">
        <f>IF(CNGE_2025_M1_Secc5_Sub1!$D108="","",CNGE_2025_M1_Secc5_Sub1!$D108)</f>
        <v/>
      </c>
      <c r="E1234" s="889"/>
      <c r="F1234" s="889"/>
      <c r="G1234" s="889"/>
      <c r="H1234" s="889"/>
      <c r="I1234" s="889"/>
      <c r="J1234" s="889"/>
      <c r="K1234" s="889"/>
      <c r="L1234" s="889"/>
      <c r="M1234" s="889"/>
      <c r="N1234" s="889"/>
      <c r="O1234" s="889"/>
      <c r="P1234" s="889"/>
      <c r="Q1234" s="889"/>
      <c r="R1234" s="890"/>
      <c r="S1234" s="813"/>
      <c r="T1234" s="813"/>
      <c r="U1234" s="813"/>
      <c r="V1234" s="813"/>
      <c r="W1234" s="813"/>
      <c r="X1234" s="813"/>
      <c r="Y1234" s="813"/>
      <c r="Z1234" s="813"/>
      <c r="AA1234" s="813"/>
      <c r="AB1234" s="813"/>
      <c r="AC1234" s="813"/>
      <c r="AD1234" s="813"/>
      <c r="AI1234">
        <f t="shared" si="217"/>
        <v>0</v>
      </c>
      <c r="AJ1234">
        <f t="shared" si="218"/>
        <v>0</v>
      </c>
      <c r="AK1234">
        <f t="shared" si="219"/>
        <v>0</v>
      </c>
      <c r="AL1234">
        <f t="shared" si="220"/>
        <v>0</v>
      </c>
      <c r="AM1234">
        <f t="shared" si="221"/>
        <v>0</v>
      </c>
      <c r="AN1234">
        <f t="shared" si="222"/>
        <v>0</v>
      </c>
      <c r="AO1234">
        <f t="shared" si="223"/>
        <v>0</v>
      </c>
      <c r="AP1234">
        <f t="shared" si="224"/>
        <v>0</v>
      </c>
      <c r="AQ1234">
        <f t="shared" si="225"/>
        <v>0</v>
      </c>
      <c r="AR1234">
        <f t="shared" si="226"/>
        <v>0</v>
      </c>
      <c r="AS1234">
        <f t="shared" si="227"/>
        <v>0</v>
      </c>
      <c r="AT1234">
        <f t="shared" si="228"/>
        <v>0</v>
      </c>
      <c r="AU1234">
        <f t="shared" si="229"/>
        <v>0</v>
      </c>
      <c r="AV1234">
        <f t="shared" si="230"/>
        <v>0</v>
      </c>
      <c r="AW1234">
        <f t="shared" si="231"/>
        <v>0</v>
      </c>
      <c r="AX1234">
        <f t="shared" si="232"/>
        <v>0</v>
      </c>
      <c r="AY1234" s="500">
        <f t="shared" si="233"/>
        <v>0</v>
      </c>
      <c r="AZ1234" s="501">
        <f t="shared" si="234"/>
        <v>0</v>
      </c>
      <c r="BA1234" s="502">
        <f t="shared" si="235"/>
        <v>0</v>
      </c>
      <c r="BB1234" s="503">
        <f t="shared" si="236"/>
        <v>0</v>
      </c>
      <c r="BC1234" s="500">
        <f t="shared" si="237"/>
        <v>0</v>
      </c>
      <c r="BD1234" s="501">
        <f t="shared" si="238"/>
        <v>0</v>
      </c>
      <c r="BE1234" s="502">
        <f t="shared" si="239"/>
        <v>0</v>
      </c>
      <c r="BF1234" s="503">
        <f t="shared" si="240"/>
        <v>0</v>
      </c>
      <c r="BG1234" s="500">
        <f t="shared" si="241"/>
        <v>0</v>
      </c>
      <c r="BH1234" s="501">
        <f t="shared" si="242"/>
        <v>0</v>
      </c>
      <c r="BI1234" s="502">
        <f t="shared" si="243"/>
        <v>0</v>
      </c>
      <c r="BJ1234" s="503">
        <f t="shared" si="244"/>
        <v>0</v>
      </c>
      <c r="BK1234" s="293">
        <f t="shared" si="245"/>
        <v>0</v>
      </c>
      <c r="BL1234" s="504" t="str">
        <f>IF(BK1234=0,"",
IF(SUM($BK$1156:BK1234)=1,BM1234,
IF($BK$1277&gt;SUM($BK$1156:BK1234),_xlfn.CONCAT(", ",BM1234),
IF($BK$1277=SUM($BK$1156:BK1234),_xlfn.CONCAT(" y ",BM1234)))))</f>
        <v/>
      </c>
      <c r="BM1234" s="505" t="s">
        <v>5240</v>
      </c>
      <c r="BN1234" s="290">
        <f t="shared" si="247"/>
        <v>0</v>
      </c>
      <c r="BO1234" s="293">
        <f t="shared" si="246"/>
        <v>0</v>
      </c>
      <c r="BP1234" s="294" t="str">
        <f>IF(BO1234=0,"",
IF(SUM($BO$1156:BO1234)=1,BQ1234,
IF($BO$1277&gt;SUM($BO$1156:BO1234),_xlfn.CONCAT(", ",BQ1234),
IF($BO$1277=SUM($BO$1156:BO1234),_xlfn.CONCAT(" y ",BQ1234)))))</f>
        <v/>
      </c>
      <c r="BQ1234" s="89" t="s">
        <v>5240</v>
      </c>
    </row>
    <row r="1235" spans="1:69" ht="15" customHeight="1">
      <c r="A1235" s="64"/>
      <c r="B1235" s="11"/>
      <c r="C1235" s="58" t="s">
        <v>5241</v>
      </c>
      <c r="D1235" s="1122" t="str">
        <f>IF(CNGE_2025_M1_Secc5_Sub1!$D109="","",CNGE_2025_M1_Secc5_Sub1!$D109)</f>
        <v/>
      </c>
      <c r="E1235" s="889"/>
      <c r="F1235" s="889"/>
      <c r="G1235" s="889"/>
      <c r="H1235" s="889"/>
      <c r="I1235" s="889"/>
      <c r="J1235" s="889"/>
      <c r="K1235" s="889"/>
      <c r="L1235" s="889"/>
      <c r="M1235" s="889"/>
      <c r="N1235" s="889"/>
      <c r="O1235" s="889"/>
      <c r="P1235" s="889"/>
      <c r="Q1235" s="889"/>
      <c r="R1235" s="890"/>
      <c r="S1235" s="813"/>
      <c r="T1235" s="813"/>
      <c r="U1235" s="813"/>
      <c r="V1235" s="813"/>
      <c r="W1235" s="813"/>
      <c r="X1235" s="813"/>
      <c r="Y1235" s="813"/>
      <c r="Z1235" s="813"/>
      <c r="AA1235" s="813"/>
      <c r="AB1235" s="813"/>
      <c r="AC1235" s="813"/>
      <c r="AD1235" s="813"/>
      <c r="AI1235">
        <f t="shared" si="217"/>
        <v>0</v>
      </c>
      <c r="AJ1235">
        <f t="shared" si="218"/>
        <v>0</v>
      </c>
      <c r="AK1235">
        <f t="shared" si="219"/>
        <v>0</v>
      </c>
      <c r="AL1235">
        <f t="shared" si="220"/>
        <v>0</v>
      </c>
      <c r="AM1235">
        <f t="shared" si="221"/>
        <v>0</v>
      </c>
      <c r="AN1235">
        <f t="shared" si="222"/>
        <v>0</v>
      </c>
      <c r="AO1235">
        <f t="shared" si="223"/>
        <v>0</v>
      </c>
      <c r="AP1235">
        <f t="shared" si="224"/>
        <v>0</v>
      </c>
      <c r="AQ1235">
        <f t="shared" si="225"/>
        <v>0</v>
      </c>
      <c r="AR1235">
        <f t="shared" si="226"/>
        <v>0</v>
      </c>
      <c r="AS1235">
        <f t="shared" si="227"/>
        <v>0</v>
      </c>
      <c r="AT1235">
        <f t="shared" si="228"/>
        <v>0</v>
      </c>
      <c r="AU1235">
        <f t="shared" si="229"/>
        <v>0</v>
      </c>
      <c r="AV1235">
        <f t="shared" si="230"/>
        <v>0</v>
      </c>
      <c r="AW1235">
        <f t="shared" si="231"/>
        <v>0</v>
      </c>
      <c r="AX1235">
        <f t="shared" si="232"/>
        <v>0</v>
      </c>
      <c r="AY1235" s="500">
        <f t="shared" si="233"/>
        <v>0</v>
      </c>
      <c r="AZ1235" s="501">
        <f t="shared" si="234"/>
        <v>0</v>
      </c>
      <c r="BA1235" s="502">
        <f t="shared" si="235"/>
        <v>0</v>
      </c>
      <c r="BB1235" s="503">
        <f t="shared" si="236"/>
        <v>0</v>
      </c>
      <c r="BC1235" s="500">
        <f t="shared" si="237"/>
        <v>0</v>
      </c>
      <c r="BD1235" s="501">
        <f t="shared" si="238"/>
        <v>0</v>
      </c>
      <c r="BE1235" s="502">
        <f t="shared" si="239"/>
        <v>0</v>
      </c>
      <c r="BF1235" s="503">
        <f t="shared" si="240"/>
        <v>0</v>
      </c>
      <c r="BG1235" s="500">
        <f t="shared" si="241"/>
        <v>0</v>
      </c>
      <c r="BH1235" s="501">
        <f t="shared" si="242"/>
        <v>0</v>
      </c>
      <c r="BI1235" s="502">
        <f t="shared" si="243"/>
        <v>0</v>
      </c>
      <c r="BJ1235" s="503">
        <f t="shared" si="244"/>
        <v>0</v>
      </c>
      <c r="BK1235" s="293">
        <f t="shared" si="245"/>
        <v>0</v>
      </c>
      <c r="BL1235" s="504" t="str">
        <f>IF(BK1235=0,"",
IF(SUM($BK$1156:BK1235)=1,BM1235,
IF($BK$1277&gt;SUM($BK$1156:BK1235),_xlfn.CONCAT(", ",BM1235),
IF($BK$1277=SUM($BK$1156:BK1235),_xlfn.CONCAT(" y ",BM1235)))))</f>
        <v/>
      </c>
      <c r="BM1235" s="505" t="s">
        <v>5242</v>
      </c>
      <c r="BN1235" s="290">
        <f t="shared" si="247"/>
        <v>0</v>
      </c>
      <c r="BO1235" s="293">
        <f t="shared" si="246"/>
        <v>0</v>
      </c>
      <c r="BP1235" s="294" t="str">
        <f>IF(BO1235=0,"",
IF(SUM($BO$1156:BO1235)=1,BQ1235,
IF($BO$1277&gt;SUM($BO$1156:BO1235),_xlfn.CONCAT(", ",BQ1235),
IF($BO$1277=SUM($BO$1156:BO1235),_xlfn.CONCAT(" y ",BQ1235)))))</f>
        <v/>
      </c>
      <c r="BQ1235" s="89" t="s">
        <v>5242</v>
      </c>
    </row>
    <row r="1236" spans="1:69" ht="15" customHeight="1">
      <c r="A1236" s="64"/>
      <c r="B1236" s="11"/>
      <c r="C1236" s="58" t="s">
        <v>5243</v>
      </c>
      <c r="D1236" s="1122" t="str">
        <f>IF(CNGE_2025_M1_Secc5_Sub1!$D110="","",CNGE_2025_M1_Secc5_Sub1!$D110)</f>
        <v/>
      </c>
      <c r="E1236" s="889"/>
      <c r="F1236" s="889"/>
      <c r="G1236" s="889"/>
      <c r="H1236" s="889"/>
      <c r="I1236" s="889"/>
      <c r="J1236" s="889"/>
      <c r="K1236" s="889"/>
      <c r="L1236" s="889"/>
      <c r="M1236" s="889"/>
      <c r="N1236" s="889"/>
      <c r="O1236" s="889"/>
      <c r="P1236" s="889"/>
      <c r="Q1236" s="889"/>
      <c r="R1236" s="890"/>
      <c r="S1236" s="813"/>
      <c r="T1236" s="813"/>
      <c r="U1236" s="813"/>
      <c r="V1236" s="813"/>
      <c r="W1236" s="813"/>
      <c r="X1236" s="813"/>
      <c r="Y1236" s="813"/>
      <c r="Z1236" s="813"/>
      <c r="AA1236" s="813"/>
      <c r="AB1236" s="813"/>
      <c r="AC1236" s="813"/>
      <c r="AD1236" s="813"/>
      <c r="AI1236">
        <f t="shared" si="217"/>
        <v>0</v>
      </c>
      <c r="AJ1236">
        <f t="shared" si="218"/>
        <v>0</v>
      </c>
      <c r="AK1236">
        <f t="shared" si="219"/>
        <v>0</v>
      </c>
      <c r="AL1236">
        <f t="shared" si="220"/>
        <v>0</v>
      </c>
      <c r="AM1236">
        <f t="shared" si="221"/>
        <v>0</v>
      </c>
      <c r="AN1236">
        <f t="shared" si="222"/>
        <v>0</v>
      </c>
      <c r="AO1236">
        <f t="shared" si="223"/>
        <v>0</v>
      </c>
      <c r="AP1236">
        <f t="shared" si="224"/>
        <v>0</v>
      </c>
      <c r="AQ1236">
        <f t="shared" si="225"/>
        <v>0</v>
      </c>
      <c r="AR1236">
        <f t="shared" si="226"/>
        <v>0</v>
      </c>
      <c r="AS1236">
        <f t="shared" si="227"/>
        <v>0</v>
      </c>
      <c r="AT1236">
        <f t="shared" si="228"/>
        <v>0</v>
      </c>
      <c r="AU1236">
        <f t="shared" si="229"/>
        <v>0</v>
      </c>
      <c r="AV1236">
        <f t="shared" si="230"/>
        <v>0</v>
      </c>
      <c r="AW1236">
        <f t="shared" si="231"/>
        <v>0</v>
      </c>
      <c r="AX1236">
        <f t="shared" si="232"/>
        <v>0</v>
      </c>
      <c r="AY1236" s="500">
        <f t="shared" si="233"/>
        <v>0</v>
      </c>
      <c r="AZ1236" s="501">
        <f t="shared" si="234"/>
        <v>0</v>
      </c>
      <c r="BA1236" s="502">
        <f t="shared" si="235"/>
        <v>0</v>
      </c>
      <c r="BB1236" s="503">
        <f t="shared" si="236"/>
        <v>0</v>
      </c>
      <c r="BC1236" s="500">
        <f t="shared" si="237"/>
        <v>0</v>
      </c>
      <c r="BD1236" s="501">
        <f t="shared" si="238"/>
        <v>0</v>
      </c>
      <c r="BE1236" s="502">
        <f t="shared" si="239"/>
        <v>0</v>
      </c>
      <c r="BF1236" s="503">
        <f t="shared" si="240"/>
        <v>0</v>
      </c>
      <c r="BG1236" s="500">
        <f t="shared" si="241"/>
        <v>0</v>
      </c>
      <c r="BH1236" s="501">
        <f t="shared" si="242"/>
        <v>0</v>
      </c>
      <c r="BI1236" s="502">
        <f t="shared" si="243"/>
        <v>0</v>
      </c>
      <c r="BJ1236" s="503">
        <f t="shared" si="244"/>
        <v>0</v>
      </c>
      <c r="BK1236" s="293">
        <f t="shared" si="245"/>
        <v>0</v>
      </c>
      <c r="BL1236" s="504" t="str">
        <f>IF(BK1236=0,"",
IF(SUM($BK$1156:BK1236)=1,BM1236,
IF($BK$1277&gt;SUM($BK$1156:BK1236),_xlfn.CONCAT(", ",BM1236),
IF($BK$1277=SUM($BK$1156:BK1236),_xlfn.CONCAT(" y ",BM1236)))))</f>
        <v/>
      </c>
      <c r="BM1236" s="505" t="s">
        <v>5244</v>
      </c>
      <c r="BN1236" s="290">
        <f t="shared" si="247"/>
        <v>0</v>
      </c>
      <c r="BO1236" s="293">
        <f t="shared" si="246"/>
        <v>0</v>
      </c>
      <c r="BP1236" s="294" t="str">
        <f>IF(BO1236=0,"",
IF(SUM($BO$1156:BO1236)=1,BQ1236,
IF($BO$1277&gt;SUM($BO$1156:BO1236),_xlfn.CONCAT(", ",BQ1236),
IF($BO$1277=SUM($BO$1156:BO1236),_xlfn.CONCAT(" y ",BQ1236)))))</f>
        <v/>
      </c>
      <c r="BQ1236" s="89" t="s">
        <v>5244</v>
      </c>
    </row>
    <row r="1237" spans="1:69" ht="15" customHeight="1">
      <c r="A1237" s="64"/>
      <c r="B1237" s="11"/>
      <c r="C1237" s="58" t="s">
        <v>5245</v>
      </c>
      <c r="D1237" s="1122" t="str">
        <f>IF(CNGE_2025_M1_Secc5_Sub1!$D111="","",CNGE_2025_M1_Secc5_Sub1!$D111)</f>
        <v/>
      </c>
      <c r="E1237" s="889"/>
      <c r="F1237" s="889"/>
      <c r="G1237" s="889"/>
      <c r="H1237" s="889"/>
      <c r="I1237" s="889"/>
      <c r="J1237" s="889"/>
      <c r="K1237" s="889"/>
      <c r="L1237" s="889"/>
      <c r="M1237" s="889"/>
      <c r="N1237" s="889"/>
      <c r="O1237" s="889"/>
      <c r="P1237" s="889"/>
      <c r="Q1237" s="889"/>
      <c r="R1237" s="890"/>
      <c r="S1237" s="813"/>
      <c r="T1237" s="813"/>
      <c r="U1237" s="813"/>
      <c r="V1237" s="813"/>
      <c r="W1237" s="813"/>
      <c r="X1237" s="813"/>
      <c r="Y1237" s="813"/>
      <c r="Z1237" s="813"/>
      <c r="AA1237" s="813"/>
      <c r="AB1237" s="813"/>
      <c r="AC1237" s="813"/>
      <c r="AD1237" s="813"/>
      <c r="AI1237">
        <f t="shared" si="217"/>
        <v>0</v>
      </c>
      <c r="AJ1237">
        <f t="shared" si="218"/>
        <v>0</v>
      </c>
      <c r="AK1237">
        <f t="shared" si="219"/>
        <v>0</v>
      </c>
      <c r="AL1237">
        <f t="shared" si="220"/>
        <v>0</v>
      </c>
      <c r="AM1237">
        <f t="shared" si="221"/>
        <v>0</v>
      </c>
      <c r="AN1237">
        <f t="shared" si="222"/>
        <v>0</v>
      </c>
      <c r="AO1237">
        <f t="shared" si="223"/>
        <v>0</v>
      </c>
      <c r="AP1237">
        <f t="shared" si="224"/>
        <v>0</v>
      </c>
      <c r="AQ1237">
        <f t="shared" si="225"/>
        <v>0</v>
      </c>
      <c r="AR1237">
        <f t="shared" si="226"/>
        <v>0</v>
      </c>
      <c r="AS1237">
        <f t="shared" si="227"/>
        <v>0</v>
      </c>
      <c r="AT1237">
        <f t="shared" si="228"/>
        <v>0</v>
      </c>
      <c r="AU1237">
        <f t="shared" si="229"/>
        <v>0</v>
      </c>
      <c r="AV1237">
        <f t="shared" si="230"/>
        <v>0</v>
      </c>
      <c r="AW1237">
        <f t="shared" si="231"/>
        <v>0</v>
      </c>
      <c r="AX1237">
        <f t="shared" si="232"/>
        <v>0</v>
      </c>
      <c r="AY1237" s="500">
        <f t="shared" si="233"/>
        <v>0</v>
      </c>
      <c r="AZ1237" s="501">
        <f t="shared" si="234"/>
        <v>0</v>
      </c>
      <c r="BA1237" s="502">
        <f t="shared" si="235"/>
        <v>0</v>
      </c>
      <c r="BB1237" s="503">
        <f t="shared" si="236"/>
        <v>0</v>
      </c>
      <c r="BC1237" s="500">
        <f t="shared" si="237"/>
        <v>0</v>
      </c>
      <c r="BD1237" s="501">
        <f t="shared" si="238"/>
        <v>0</v>
      </c>
      <c r="BE1237" s="502">
        <f t="shared" si="239"/>
        <v>0</v>
      </c>
      <c r="BF1237" s="503">
        <f t="shared" si="240"/>
        <v>0</v>
      </c>
      <c r="BG1237" s="500">
        <f t="shared" si="241"/>
        <v>0</v>
      </c>
      <c r="BH1237" s="501">
        <f t="shared" si="242"/>
        <v>0</v>
      </c>
      <c r="BI1237" s="502">
        <f t="shared" si="243"/>
        <v>0</v>
      </c>
      <c r="BJ1237" s="503">
        <f t="shared" si="244"/>
        <v>0</v>
      </c>
      <c r="BK1237" s="293">
        <f t="shared" si="245"/>
        <v>0</v>
      </c>
      <c r="BL1237" s="504" t="str">
        <f>IF(BK1237=0,"",
IF(SUM($BK$1156:BK1237)=1,BM1237,
IF($BK$1277&gt;SUM($BK$1156:BK1237),_xlfn.CONCAT(", ",BM1237),
IF($BK$1277=SUM($BK$1156:BK1237),_xlfn.CONCAT(" y ",BM1237)))))</f>
        <v/>
      </c>
      <c r="BM1237" s="505" t="s">
        <v>5246</v>
      </c>
      <c r="BN1237" s="290">
        <f t="shared" si="247"/>
        <v>0</v>
      </c>
      <c r="BO1237" s="293">
        <f t="shared" si="246"/>
        <v>0</v>
      </c>
      <c r="BP1237" s="294" t="str">
        <f>IF(BO1237=0,"",
IF(SUM($BO$1156:BO1237)=1,BQ1237,
IF($BO$1277&gt;SUM($BO$1156:BO1237),_xlfn.CONCAT(", ",BQ1237),
IF($BO$1277=SUM($BO$1156:BO1237),_xlfn.CONCAT(" y ",BQ1237)))))</f>
        <v/>
      </c>
      <c r="BQ1237" s="89" t="s">
        <v>5246</v>
      </c>
    </row>
    <row r="1238" spans="1:69" ht="15" customHeight="1">
      <c r="A1238" s="64"/>
      <c r="B1238" s="11"/>
      <c r="C1238" s="58" t="s">
        <v>5247</v>
      </c>
      <c r="D1238" s="1122" t="str">
        <f>IF(CNGE_2025_M1_Secc5_Sub1!$D112="","",CNGE_2025_M1_Secc5_Sub1!$D112)</f>
        <v/>
      </c>
      <c r="E1238" s="889"/>
      <c r="F1238" s="889"/>
      <c r="G1238" s="889"/>
      <c r="H1238" s="889"/>
      <c r="I1238" s="889"/>
      <c r="J1238" s="889"/>
      <c r="K1238" s="889"/>
      <c r="L1238" s="889"/>
      <c r="M1238" s="889"/>
      <c r="N1238" s="889"/>
      <c r="O1238" s="889"/>
      <c r="P1238" s="889"/>
      <c r="Q1238" s="889"/>
      <c r="R1238" s="890"/>
      <c r="S1238" s="813"/>
      <c r="T1238" s="813"/>
      <c r="U1238" s="813"/>
      <c r="V1238" s="813"/>
      <c r="W1238" s="813"/>
      <c r="X1238" s="813"/>
      <c r="Y1238" s="813"/>
      <c r="Z1238" s="813"/>
      <c r="AA1238" s="813"/>
      <c r="AB1238" s="813"/>
      <c r="AC1238" s="813"/>
      <c r="AD1238" s="813"/>
      <c r="AI1238">
        <f t="shared" si="217"/>
        <v>0</v>
      </c>
      <c r="AJ1238">
        <f t="shared" si="218"/>
        <v>0</v>
      </c>
      <c r="AK1238">
        <f t="shared" si="219"/>
        <v>0</v>
      </c>
      <c r="AL1238">
        <f t="shared" si="220"/>
        <v>0</v>
      </c>
      <c r="AM1238">
        <f t="shared" si="221"/>
        <v>0</v>
      </c>
      <c r="AN1238">
        <f t="shared" si="222"/>
        <v>0</v>
      </c>
      <c r="AO1238">
        <f t="shared" si="223"/>
        <v>0</v>
      </c>
      <c r="AP1238">
        <f t="shared" si="224"/>
        <v>0</v>
      </c>
      <c r="AQ1238">
        <f t="shared" si="225"/>
        <v>0</v>
      </c>
      <c r="AR1238">
        <f t="shared" si="226"/>
        <v>0</v>
      </c>
      <c r="AS1238">
        <f t="shared" si="227"/>
        <v>0</v>
      </c>
      <c r="AT1238">
        <f t="shared" si="228"/>
        <v>0</v>
      </c>
      <c r="AU1238">
        <f t="shared" si="229"/>
        <v>0</v>
      </c>
      <c r="AV1238">
        <f t="shared" si="230"/>
        <v>0</v>
      </c>
      <c r="AW1238">
        <f t="shared" si="231"/>
        <v>0</v>
      </c>
      <c r="AX1238">
        <f t="shared" si="232"/>
        <v>0</v>
      </c>
      <c r="AY1238" s="500">
        <f t="shared" si="233"/>
        <v>0</v>
      </c>
      <c r="AZ1238" s="501">
        <f t="shared" si="234"/>
        <v>0</v>
      </c>
      <c r="BA1238" s="502">
        <f t="shared" si="235"/>
        <v>0</v>
      </c>
      <c r="BB1238" s="503">
        <f t="shared" si="236"/>
        <v>0</v>
      </c>
      <c r="BC1238" s="500">
        <f t="shared" si="237"/>
        <v>0</v>
      </c>
      <c r="BD1238" s="501">
        <f t="shared" si="238"/>
        <v>0</v>
      </c>
      <c r="BE1238" s="502">
        <f t="shared" si="239"/>
        <v>0</v>
      </c>
      <c r="BF1238" s="503">
        <f t="shared" si="240"/>
        <v>0</v>
      </c>
      <c r="BG1238" s="500">
        <f t="shared" si="241"/>
        <v>0</v>
      </c>
      <c r="BH1238" s="501">
        <f t="shared" si="242"/>
        <v>0</v>
      </c>
      <c r="BI1238" s="502">
        <f t="shared" si="243"/>
        <v>0</v>
      </c>
      <c r="BJ1238" s="503">
        <f t="shared" si="244"/>
        <v>0</v>
      </c>
      <c r="BK1238" s="293">
        <f t="shared" si="245"/>
        <v>0</v>
      </c>
      <c r="BL1238" s="504" t="str">
        <f>IF(BK1238=0,"",
IF(SUM($BK$1156:BK1238)=1,BM1238,
IF($BK$1277&gt;SUM($BK$1156:BK1238),_xlfn.CONCAT(", ",BM1238),
IF($BK$1277=SUM($BK$1156:BK1238),_xlfn.CONCAT(" y ",BM1238)))))</f>
        <v/>
      </c>
      <c r="BM1238" s="505" t="s">
        <v>5248</v>
      </c>
      <c r="BN1238" s="290">
        <f t="shared" si="247"/>
        <v>0</v>
      </c>
      <c r="BO1238" s="293">
        <f t="shared" si="246"/>
        <v>0</v>
      </c>
      <c r="BP1238" s="294" t="str">
        <f>IF(BO1238=0,"",
IF(SUM($BO$1156:BO1238)=1,BQ1238,
IF($BO$1277&gt;SUM($BO$1156:BO1238),_xlfn.CONCAT(", ",BQ1238),
IF($BO$1277=SUM($BO$1156:BO1238),_xlfn.CONCAT(" y ",BQ1238)))))</f>
        <v/>
      </c>
      <c r="BQ1238" s="89" t="s">
        <v>5248</v>
      </c>
    </row>
    <row r="1239" spans="1:69" ht="15" customHeight="1">
      <c r="A1239" s="64"/>
      <c r="B1239" s="11"/>
      <c r="C1239" s="58" t="s">
        <v>5249</v>
      </c>
      <c r="D1239" s="1122" t="str">
        <f>IF(CNGE_2025_M1_Secc5_Sub1!$D113="","",CNGE_2025_M1_Secc5_Sub1!$D113)</f>
        <v/>
      </c>
      <c r="E1239" s="889"/>
      <c r="F1239" s="889"/>
      <c r="G1239" s="889"/>
      <c r="H1239" s="889"/>
      <c r="I1239" s="889"/>
      <c r="J1239" s="889"/>
      <c r="K1239" s="889"/>
      <c r="L1239" s="889"/>
      <c r="M1239" s="889"/>
      <c r="N1239" s="889"/>
      <c r="O1239" s="889"/>
      <c r="P1239" s="889"/>
      <c r="Q1239" s="889"/>
      <c r="R1239" s="890"/>
      <c r="S1239" s="813"/>
      <c r="T1239" s="813"/>
      <c r="U1239" s="813"/>
      <c r="V1239" s="813"/>
      <c r="W1239" s="813"/>
      <c r="X1239" s="813"/>
      <c r="Y1239" s="813"/>
      <c r="Z1239" s="813"/>
      <c r="AA1239" s="813"/>
      <c r="AB1239" s="813"/>
      <c r="AC1239" s="813"/>
      <c r="AD1239" s="813"/>
      <c r="AI1239">
        <f t="shared" si="217"/>
        <v>0</v>
      </c>
      <c r="AJ1239">
        <f t="shared" si="218"/>
        <v>0</v>
      </c>
      <c r="AK1239">
        <f t="shared" si="219"/>
        <v>0</v>
      </c>
      <c r="AL1239">
        <f t="shared" si="220"/>
        <v>0</v>
      </c>
      <c r="AM1239">
        <f t="shared" si="221"/>
        <v>0</v>
      </c>
      <c r="AN1239">
        <f t="shared" si="222"/>
        <v>0</v>
      </c>
      <c r="AO1239">
        <f t="shared" si="223"/>
        <v>0</v>
      </c>
      <c r="AP1239">
        <f t="shared" si="224"/>
        <v>0</v>
      </c>
      <c r="AQ1239">
        <f t="shared" si="225"/>
        <v>0</v>
      </c>
      <c r="AR1239">
        <f t="shared" si="226"/>
        <v>0</v>
      </c>
      <c r="AS1239">
        <f t="shared" si="227"/>
        <v>0</v>
      </c>
      <c r="AT1239">
        <f t="shared" si="228"/>
        <v>0</v>
      </c>
      <c r="AU1239">
        <f t="shared" si="229"/>
        <v>0</v>
      </c>
      <c r="AV1239">
        <f t="shared" si="230"/>
        <v>0</v>
      </c>
      <c r="AW1239">
        <f t="shared" si="231"/>
        <v>0</v>
      </c>
      <c r="AX1239">
        <f t="shared" si="232"/>
        <v>0</v>
      </c>
      <c r="AY1239" s="500">
        <f t="shared" si="233"/>
        <v>0</v>
      </c>
      <c r="AZ1239" s="501">
        <f t="shared" si="234"/>
        <v>0</v>
      </c>
      <c r="BA1239" s="502">
        <f t="shared" si="235"/>
        <v>0</v>
      </c>
      <c r="BB1239" s="503">
        <f t="shared" si="236"/>
        <v>0</v>
      </c>
      <c r="BC1239" s="500">
        <f t="shared" si="237"/>
        <v>0</v>
      </c>
      <c r="BD1239" s="501">
        <f t="shared" si="238"/>
        <v>0</v>
      </c>
      <c r="BE1239" s="502">
        <f t="shared" si="239"/>
        <v>0</v>
      </c>
      <c r="BF1239" s="503">
        <f t="shared" si="240"/>
        <v>0</v>
      </c>
      <c r="BG1239" s="500">
        <f t="shared" si="241"/>
        <v>0</v>
      </c>
      <c r="BH1239" s="501">
        <f t="shared" si="242"/>
        <v>0</v>
      </c>
      <c r="BI1239" s="502">
        <f t="shared" si="243"/>
        <v>0</v>
      </c>
      <c r="BJ1239" s="503">
        <f t="shared" si="244"/>
        <v>0</v>
      </c>
      <c r="BK1239" s="293">
        <f t="shared" si="245"/>
        <v>0</v>
      </c>
      <c r="BL1239" s="504" t="str">
        <f>IF(BK1239=0,"",
IF(SUM($BK$1156:BK1239)=1,BM1239,
IF($BK$1277&gt;SUM($BK$1156:BK1239),_xlfn.CONCAT(", ",BM1239),
IF($BK$1277=SUM($BK$1156:BK1239),_xlfn.CONCAT(" y ",BM1239)))))</f>
        <v/>
      </c>
      <c r="BM1239" s="505" t="s">
        <v>5250</v>
      </c>
      <c r="BN1239" s="290">
        <f t="shared" si="247"/>
        <v>0</v>
      </c>
      <c r="BO1239" s="293">
        <f t="shared" si="246"/>
        <v>0</v>
      </c>
      <c r="BP1239" s="294" t="str">
        <f>IF(BO1239=0,"",
IF(SUM($BO$1156:BO1239)=1,BQ1239,
IF($BO$1277&gt;SUM($BO$1156:BO1239),_xlfn.CONCAT(", ",BQ1239),
IF($BO$1277=SUM($BO$1156:BO1239),_xlfn.CONCAT(" y ",BQ1239)))))</f>
        <v/>
      </c>
      <c r="BQ1239" s="89" t="s">
        <v>5250</v>
      </c>
    </row>
    <row r="1240" spans="1:69" ht="15" customHeight="1">
      <c r="A1240" s="64"/>
      <c r="B1240" s="11"/>
      <c r="C1240" s="58" t="s">
        <v>5251</v>
      </c>
      <c r="D1240" s="1122" t="str">
        <f>IF(CNGE_2025_M1_Secc5_Sub1!$D114="","",CNGE_2025_M1_Secc5_Sub1!$D114)</f>
        <v/>
      </c>
      <c r="E1240" s="889"/>
      <c r="F1240" s="889"/>
      <c r="G1240" s="889"/>
      <c r="H1240" s="889"/>
      <c r="I1240" s="889"/>
      <c r="J1240" s="889"/>
      <c r="K1240" s="889"/>
      <c r="L1240" s="889"/>
      <c r="M1240" s="889"/>
      <c r="N1240" s="889"/>
      <c r="O1240" s="889"/>
      <c r="P1240" s="889"/>
      <c r="Q1240" s="889"/>
      <c r="R1240" s="890"/>
      <c r="S1240" s="813"/>
      <c r="T1240" s="813"/>
      <c r="U1240" s="813"/>
      <c r="V1240" s="813"/>
      <c r="W1240" s="813"/>
      <c r="X1240" s="813"/>
      <c r="Y1240" s="813"/>
      <c r="Z1240" s="813"/>
      <c r="AA1240" s="813"/>
      <c r="AB1240" s="813"/>
      <c r="AC1240" s="813"/>
      <c r="AD1240" s="813"/>
      <c r="AI1240">
        <f t="shared" si="217"/>
        <v>0</v>
      </c>
      <c r="AJ1240">
        <f t="shared" si="218"/>
        <v>0</v>
      </c>
      <c r="AK1240">
        <f t="shared" si="219"/>
        <v>0</v>
      </c>
      <c r="AL1240">
        <f t="shared" si="220"/>
        <v>0</v>
      </c>
      <c r="AM1240">
        <f t="shared" si="221"/>
        <v>0</v>
      </c>
      <c r="AN1240">
        <f t="shared" si="222"/>
        <v>0</v>
      </c>
      <c r="AO1240">
        <f t="shared" si="223"/>
        <v>0</v>
      </c>
      <c r="AP1240">
        <f t="shared" si="224"/>
        <v>0</v>
      </c>
      <c r="AQ1240">
        <f t="shared" si="225"/>
        <v>0</v>
      </c>
      <c r="AR1240">
        <f t="shared" si="226"/>
        <v>0</v>
      </c>
      <c r="AS1240">
        <f t="shared" si="227"/>
        <v>0</v>
      </c>
      <c r="AT1240">
        <f t="shared" si="228"/>
        <v>0</v>
      </c>
      <c r="AU1240">
        <f t="shared" si="229"/>
        <v>0</v>
      </c>
      <c r="AV1240">
        <f t="shared" si="230"/>
        <v>0</v>
      </c>
      <c r="AW1240">
        <f t="shared" si="231"/>
        <v>0</v>
      </c>
      <c r="AX1240">
        <f t="shared" si="232"/>
        <v>0</v>
      </c>
      <c r="AY1240" s="500">
        <f t="shared" si="233"/>
        <v>0</v>
      </c>
      <c r="AZ1240" s="501">
        <f t="shared" si="234"/>
        <v>0</v>
      </c>
      <c r="BA1240" s="502">
        <f t="shared" si="235"/>
        <v>0</v>
      </c>
      <c r="BB1240" s="503">
        <f t="shared" si="236"/>
        <v>0</v>
      </c>
      <c r="BC1240" s="500">
        <f t="shared" si="237"/>
        <v>0</v>
      </c>
      <c r="BD1240" s="501">
        <f t="shared" si="238"/>
        <v>0</v>
      </c>
      <c r="BE1240" s="502">
        <f t="shared" si="239"/>
        <v>0</v>
      </c>
      <c r="BF1240" s="503">
        <f t="shared" si="240"/>
        <v>0</v>
      </c>
      <c r="BG1240" s="500">
        <f t="shared" si="241"/>
        <v>0</v>
      </c>
      <c r="BH1240" s="501">
        <f t="shared" si="242"/>
        <v>0</v>
      </c>
      <c r="BI1240" s="502">
        <f t="shared" si="243"/>
        <v>0</v>
      </c>
      <c r="BJ1240" s="503">
        <f t="shared" si="244"/>
        <v>0</v>
      </c>
      <c r="BK1240" s="293">
        <f t="shared" si="245"/>
        <v>0</v>
      </c>
      <c r="BL1240" s="504" t="str">
        <f>IF(BK1240=0,"",
IF(SUM($BK$1156:BK1240)=1,BM1240,
IF($BK$1277&gt;SUM($BK$1156:BK1240),_xlfn.CONCAT(", ",BM1240),
IF($BK$1277=SUM($BK$1156:BK1240),_xlfn.CONCAT(" y ",BM1240)))))</f>
        <v/>
      </c>
      <c r="BM1240" s="505" t="s">
        <v>5252</v>
      </c>
      <c r="BN1240" s="290">
        <f t="shared" si="247"/>
        <v>0</v>
      </c>
      <c r="BO1240" s="293">
        <f t="shared" si="246"/>
        <v>0</v>
      </c>
      <c r="BP1240" s="294" t="str">
        <f>IF(BO1240=0,"",
IF(SUM($BO$1156:BO1240)=1,BQ1240,
IF($BO$1277&gt;SUM($BO$1156:BO1240),_xlfn.CONCAT(", ",BQ1240),
IF($BO$1277=SUM($BO$1156:BO1240),_xlfn.CONCAT(" y ",BQ1240)))))</f>
        <v/>
      </c>
      <c r="BQ1240" s="89" t="s">
        <v>5252</v>
      </c>
    </row>
    <row r="1241" spans="1:69" ht="15" customHeight="1">
      <c r="A1241" s="64"/>
      <c r="B1241" s="11"/>
      <c r="C1241" s="58" t="s">
        <v>5253</v>
      </c>
      <c r="D1241" s="1122" t="str">
        <f>IF(CNGE_2025_M1_Secc5_Sub1!$D115="","",CNGE_2025_M1_Secc5_Sub1!$D115)</f>
        <v/>
      </c>
      <c r="E1241" s="889"/>
      <c r="F1241" s="889"/>
      <c r="G1241" s="889"/>
      <c r="H1241" s="889"/>
      <c r="I1241" s="889"/>
      <c r="J1241" s="889"/>
      <c r="K1241" s="889"/>
      <c r="L1241" s="889"/>
      <c r="M1241" s="889"/>
      <c r="N1241" s="889"/>
      <c r="O1241" s="889"/>
      <c r="P1241" s="889"/>
      <c r="Q1241" s="889"/>
      <c r="R1241" s="890"/>
      <c r="S1241" s="813"/>
      <c r="T1241" s="813"/>
      <c r="U1241" s="813"/>
      <c r="V1241" s="813"/>
      <c r="W1241" s="813"/>
      <c r="X1241" s="813"/>
      <c r="Y1241" s="813"/>
      <c r="Z1241" s="813"/>
      <c r="AA1241" s="813"/>
      <c r="AB1241" s="813"/>
      <c r="AC1241" s="813"/>
      <c r="AD1241" s="813"/>
      <c r="AI1241">
        <f t="shared" si="217"/>
        <v>0</v>
      </c>
      <c r="AJ1241">
        <f t="shared" si="218"/>
        <v>0</v>
      </c>
      <c r="AK1241">
        <f t="shared" si="219"/>
        <v>0</v>
      </c>
      <c r="AL1241">
        <f t="shared" si="220"/>
        <v>0</v>
      </c>
      <c r="AM1241">
        <f t="shared" si="221"/>
        <v>0</v>
      </c>
      <c r="AN1241">
        <f t="shared" si="222"/>
        <v>0</v>
      </c>
      <c r="AO1241">
        <f t="shared" si="223"/>
        <v>0</v>
      </c>
      <c r="AP1241">
        <f t="shared" si="224"/>
        <v>0</v>
      </c>
      <c r="AQ1241">
        <f t="shared" si="225"/>
        <v>0</v>
      </c>
      <c r="AR1241">
        <f t="shared" si="226"/>
        <v>0</v>
      </c>
      <c r="AS1241">
        <f t="shared" si="227"/>
        <v>0</v>
      </c>
      <c r="AT1241">
        <f t="shared" si="228"/>
        <v>0</v>
      </c>
      <c r="AU1241">
        <f t="shared" si="229"/>
        <v>0</v>
      </c>
      <c r="AV1241">
        <f t="shared" si="230"/>
        <v>0</v>
      </c>
      <c r="AW1241">
        <f t="shared" si="231"/>
        <v>0</v>
      </c>
      <c r="AX1241">
        <f t="shared" si="232"/>
        <v>0</v>
      </c>
      <c r="AY1241" s="500">
        <f t="shared" si="233"/>
        <v>0</v>
      </c>
      <c r="AZ1241" s="501">
        <f t="shared" si="234"/>
        <v>0</v>
      </c>
      <c r="BA1241" s="502">
        <f t="shared" si="235"/>
        <v>0</v>
      </c>
      <c r="BB1241" s="503">
        <f t="shared" si="236"/>
        <v>0</v>
      </c>
      <c r="BC1241" s="500">
        <f t="shared" si="237"/>
        <v>0</v>
      </c>
      <c r="BD1241" s="501">
        <f t="shared" si="238"/>
        <v>0</v>
      </c>
      <c r="BE1241" s="502">
        <f t="shared" si="239"/>
        <v>0</v>
      </c>
      <c r="BF1241" s="503">
        <f t="shared" si="240"/>
        <v>0</v>
      </c>
      <c r="BG1241" s="500">
        <f t="shared" si="241"/>
        <v>0</v>
      </c>
      <c r="BH1241" s="501">
        <f t="shared" si="242"/>
        <v>0</v>
      </c>
      <c r="BI1241" s="502">
        <f t="shared" si="243"/>
        <v>0</v>
      </c>
      <c r="BJ1241" s="503">
        <f t="shared" si="244"/>
        <v>0</v>
      </c>
      <c r="BK1241" s="293">
        <f t="shared" si="245"/>
        <v>0</v>
      </c>
      <c r="BL1241" s="504" t="str">
        <f>IF(BK1241=0,"",
IF(SUM($BK$1156:BK1241)=1,BM1241,
IF($BK$1277&gt;SUM($BK$1156:BK1241),_xlfn.CONCAT(", ",BM1241),
IF($BK$1277=SUM($BK$1156:BK1241),_xlfn.CONCAT(" y ",BM1241)))))</f>
        <v/>
      </c>
      <c r="BM1241" s="505" t="s">
        <v>5254</v>
      </c>
      <c r="BN1241" s="290">
        <f t="shared" si="247"/>
        <v>0</v>
      </c>
      <c r="BO1241" s="293">
        <f t="shared" si="246"/>
        <v>0</v>
      </c>
      <c r="BP1241" s="294" t="str">
        <f>IF(BO1241=0,"",
IF(SUM($BO$1156:BO1241)=1,BQ1241,
IF($BO$1277&gt;SUM($BO$1156:BO1241),_xlfn.CONCAT(", ",BQ1241),
IF($BO$1277=SUM($BO$1156:BO1241),_xlfn.CONCAT(" y ",BQ1241)))))</f>
        <v/>
      </c>
      <c r="BQ1241" s="89" t="s">
        <v>5254</v>
      </c>
    </row>
    <row r="1242" spans="1:69" ht="15" customHeight="1">
      <c r="A1242" s="64"/>
      <c r="B1242" s="11"/>
      <c r="C1242" s="58" t="s">
        <v>5255</v>
      </c>
      <c r="D1242" s="1122" t="str">
        <f>IF(CNGE_2025_M1_Secc5_Sub1!$D116="","",CNGE_2025_M1_Secc5_Sub1!$D116)</f>
        <v/>
      </c>
      <c r="E1242" s="889"/>
      <c r="F1242" s="889"/>
      <c r="G1242" s="889"/>
      <c r="H1242" s="889"/>
      <c r="I1242" s="889"/>
      <c r="J1242" s="889"/>
      <c r="K1242" s="889"/>
      <c r="L1242" s="889"/>
      <c r="M1242" s="889"/>
      <c r="N1242" s="889"/>
      <c r="O1242" s="889"/>
      <c r="P1242" s="889"/>
      <c r="Q1242" s="889"/>
      <c r="R1242" s="890"/>
      <c r="S1242" s="813"/>
      <c r="T1242" s="813"/>
      <c r="U1242" s="813"/>
      <c r="V1242" s="813"/>
      <c r="W1242" s="813"/>
      <c r="X1242" s="813"/>
      <c r="Y1242" s="813"/>
      <c r="Z1242" s="813"/>
      <c r="AA1242" s="813"/>
      <c r="AB1242" s="813"/>
      <c r="AC1242" s="813"/>
      <c r="AD1242" s="813"/>
      <c r="AI1242">
        <f t="shared" si="217"/>
        <v>0</v>
      </c>
      <c r="AJ1242">
        <f t="shared" si="218"/>
        <v>0</v>
      </c>
      <c r="AK1242">
        <f t="shared" si="219"/>
        <v>0</v>
      </c>
      <c r="AL1242">
        <f t="shared" si="220"/>
        <v>0</v>
      </c>
      <c r="AM1242">
        <f t="shared" si="221"/>
        <v>0</v>
      </c>
      <c r="AN1242">
        <f t="shared" si="222"/>
        <v>0</v>
      </c>
      <c r="AO1242">
        <f t="shared" si="223"/>
        <v>0</v>
      </c>
      <c r="AP1242">
        <f t="shared" si="224"/>
        <v>0</v>
      </c>
      <c r="AQ1242">
        <f t="shared" si="225"/>
        <v>0</v>
      </c>
      <c r="AR1242">
        <f t="shared" si="226"/>
        <v>0</v>
      </c>
      <c r="AS1242">
        <f t="shared" si="227"/>
        <v>0</v>
      </c>
      <c r="AT1242">
        <f t="shared" si="228"/>
        <v>0</v>
      </c>
      <c r="AU1242">
        <f t="shared" si="229"/>
        <v>0</v>
      </c>
      <c r="AV1242">
        <f t="shared" si="230"/>
        <v>0</v>
      </c>
      <c r="AW1242">
        <f t="shared" si="231"/>
        <v>0</v>
      </c>
      <c r="AX1242">
        <f t="shared" si="232"/>
        <v>0</v>
      </c>
      <c r="AY1242" s="500">
        <f t="shared" si="233"/>
        <v>0</v>
      </c>
      <c r="AZ1242" s="501">
        <f t="shared" si="234"/>
        <v>0</v>
      </c>
      <c r="BA1242" s="502">
        <f t="shared" si="235"/>
        <v>0</v>
      </c>
      <c r="BB1242" s="503">
        <f t="shared" si="236"/>
        <v>0</v>
      </c>
      <c r="BC1242" s="500">
        <f t="shared" si="237"/>
        <v>0</v>
      </c>
      <c r="BD1242" s="501">
        <f t="shared" si="238"/>
        <v>0</v>
      </c>
      <c r="BE1242" s="502">
        <f t="shared" si="239"/>
        <v>0</v>
      </c>
      <c r="BF1242" s="503">
        <f t="shared" si="240"/>
        <v>0</v>
      </c>
      <c r="BG1242" s="500">
        <f t="shared" si="241"/>
        <v>0</v>
      </c>
      <c r="BH1242" s="501">
        <f t="shared" si="242"/>
        <v>0</v>
      </c>
      <c r="BI1242" s="502">
        <f t="shared" si="243"/>
        <v>0</v>
      </c>
      <c r="BJ1242" s="503">
        <f t="shared" si="244"/>
        <v>0</v>
      </c>
      <c r="BK1242" s="293">
        <f t="shared" si="245"/>
        <v>0</v>
      </c>
      <c r="BL1242" s="504" t="str">
        <f>IF(BK1242=0,"",
IF(SUM($BK$1156:BK1242)=1,BM1242,
IF($BK$1277&gt;SUM($BK$1156:BK1242),_xlfn.CONCAT(", ",BM1242),
IF($BK$1277=SUM($BK$1156:BK1242),_xlfn.CONCAT(" y ",BM1242)))))</f>
        <v/>
      </c>
      <c r="BM1242" s="505" t="s">
        <v>5256</v>
      </c>
      <c r="BN1242" s="290">
        <f t="shared" si="247"/>
        <v>0</v>
      </c>
      <c r="BO1242" s="293">
        <f t="shared" si="246"/>
        <v>0</v>
      </c>
      <c r="BP1242" s="294" t="str">
        <f>IF(BO1242=0,"",
IF(SUM($BO$1156:BO1242)=1,BQ1242,
IF($BO$1277&gt;SUM($BO$1156:BO1242),_xlfn.CONCAT(", ",BQ1242),
IF($BO$1277=SUM($BO$1156:BO1242),_xlfn.CONCAT(" y ",BQ1242)))))</f>
        <v/>
      </c>
      <c r="BQ1242" s="89" t="s">
        <v>5256</v>
      </c>
    </row>
    <row r="1243" spans="1:69" ht="15" customHeight="1">
      <c r="A1243" s="64"/>
      <c r="B1243" s="11"/>
      <c r="C1243" s="58" t="s">
        <v>5257</v>
      </c>
      <c r="D1243" s="1122" t="str">
        <f>IF(CNGE_2025_M1_Secc5_Sub1!$D117="","",CNGE_2025_M1_Secc5_Sub1!$D117)</f>
        <v/>
      </c>
      <c r="E1243" s="889"/>
      <c r="F1243" s="889"/>
      <c r="G1243" s="889"/>
      <c r="H1243" s="889"/>
      <c r="I1243" s="889"/>
      <c r="J1243" s="889"/>
      <c r="K1243" s="889"/>
      <c r="L1243" s="889"/>
      <c r="M1243" s="889"/>
      <c r="N1243" s="889"/>
      <c r="O1243" s="889"/>
      <c r="P1243" s="889"/>
      <c r="Q1243" s="889"/>
      <c r="R1243" s="890"/>
      <c r="S1243" s="813"/>
      <c r="T1243" s="813"/>
      <c r="U1243" s="813"/>
      <c r="V1243" s="813"/>
      <c r="W1243" s="813"/>
      <c r="X1243" s="813"/>
      <c r="Y1243" s="813"/>
      <c r="Z1243" s="813"/>
      <c r="AA1243" s="813"/>
      <c r="AB1243" s="813"/>
      <c r="AC1243" s="813"/>
      <c r="AD1243" s="813"/>
      <c r="AI1243">
        <f t="shared" si="217"/>
        <v>0</v>
      </c>
      <c r="AJ1243">
        <f t="shared" si="218"/>
        <v>0</v>
      </c>
      <c r="AK1243">
        <f t="shared" si="219"/>
        <v>0</v>
      </c>
      <c r="AL1243">
        <f t="shared" si="220"/>
        <v>0</v>
      </c>
      <c r="AM1243">
        <f t="shared" si="221"/>
        <v>0</v>
      </c>
      <c r="AN1243">
        <f t="shared" si="222"/>
        <v>0</v>
      </c>
      <c r="AO1243">
        <f t="shared" si="223"/>
        <v>0</v>
      </c>
      <c r="AP1243">
        <f t="shared" si="224"/>
        <v>0</v>
      </c>
      <c r="AQ1243">
        <f t="shared" si="225"/>
        <v>0</v>
      </c>
      <c r="AR1243">
        <f t="shared" si="226"/>
        <v>0</v>
      </c>
      <c r="AS1243">
        <f t="shared" si="227"/>
        <v>0</v>
      </c>
      <c r="AT1243">
        <f t="shared" si="228"/>
        <v>0</v>
      </c>
      <c r="AU1243">
        <f t="shared" si="229"/>
        <v>0</v>
      </c>
      <c r="AV1243">
        <f t="shared" si="230"/>
        <v>0</v>
      </c>
      <c r="AW1243">
        <f t="shared" si="231"/>
        <v>0</v>
      </c>
      <c r="AX1243">
        <f t="shared" si="232"/>
        <v>0</v>
      </c>
      <c r="AY1243" s="500">
        <f t="shared" si="233"/>
        <v>0</v>
      </c>
      <c r="AZ1243" s="501">
        <f t="shared" si="234"/>
        <v>0</v>
      </c>
      <c r="BA1243" s="502">
        <f t="shared" si="235"/>
        <v>0</v>
      </c>
      <c r="BB1243" s="503">
        <f t="shared" si="236"/>
        <v>0</v>
      </c>
      <c r="BC1243" s="500">
        <f t="shared" si="237"/>
        <v>0</v>
      </c>
      <c r="BD1243" s="501">
        <f t="shared" si="238"/>
        <v>0</v>
      </c>
      <c r="BE1243" s="502">
        <f t="shared" si="239"/>
        <v>0</v>
      </c>
      <c r="BF1243" s="503">
        <f t="shared" si="240"/>
        <v>0</v>
      </c>
      <c r="BG1243" s="500">
        <f t="shared" si="241"/>
        <v>0</v>
      </c>
      <c r="BH1243" s="501">
        <f t="shared" si="242"/>
        <v>0</v>
      </c>
      <c r="BI1243" s="502">
        <f t="shared" si="243"/>
        <v>0</v>
      </c>
      <c r="BJ1243" s="503">
        <f t="shared" si="244"/>
        <v>0</v>
      </c>
      <c r="BK1243" s="293">
        <f t="shared" si="245"/>
        <v>0</v>
      </c>
      <c r="BL1243" s="504" t="str">
        <f>IF(BK1243=0,"",
IF(SUM($BK$1156:BK1243)=1,BM1243,
IF($BK$1277&gt;SUM($BK$1156:BK1243),_xlfn.CONCAT(", ",BM1243),
IF($BK$1277=SUM($BK$1156:BK1243),_xlfn.CONCAT(" y ",BM1243)))))</f>
        <v/>
      </c>
      <c r="BM1243" s="505" t="s">
        <v>5258</v>
      </c>
      <c r="BN1243" s="290">
        <f t="shared" si="247"/>
        <v>0</v>
      </c>
      <c r="BO1243" s="293">
        <f t="shared" si="246"/>
        <v>0</v>
      </c>
      <c r="BP1243" s="294" t="str">
        <f>IF(BO1243=0,"",
IF(SUM($BO$1156:BO1243)=1,BQ1243,
IF($BO$1277&gt;SUM($BO$1156:BO1243),_xlfn.CONCAT(", ",BQ1243),
IF($BO$1277=SUM($BO$1156:BO1243),_xlfn.CONCAT(" y ",BQ1243)))))</f>
        <v/>
      </c>
      <c r="BQ1243" s="89" t="s">
        <v>5258</v>
      </c>
    </row>
    <row r="1244" spans="1:69" ht="15" customHeight="1">
      <c r="A1244" s="64"/>
      <c r="B1244" s="11"/>
      <c r="C1244" s="58" t="s">
        <v>5259</v>
      </c>
      <c r="D1244" s="1122" t="str">
        <f>IF(CNGE_2025_M1_Secc5_Sub1!$D118="","",CNGE_2025_M1_Secc5_Sub1!$D118)</f>
        <v/>
      </c>
      <c r="E1244" s="889"/>
      <c r="F1244" s="889"/>
      <c r="G1244" s="889"/>
      <c r="H1244" s="889"/>
      <c r="I1244" s="889"/>
      <c r="J1244" s="889"/>
      <c r="K1244" s="889"/>
      <c r="L1244" s="889"/>
      <c r="M1244" s="889"/>
      <c r="N1244" s="889"/>
      <c r="O1244" s="889"/>
      <c r="P1244" s="889"/>
      <c r="Q1244" s="889"/>
      <c r="R1244" s="890"/>
      <c r="S1244" s="813"/>
      <c r="T1244" s="813"/>
      <c r="U1244" s="813"/>
      <c r="V1244" s="813"/>
      <c r="W1244" s="813"/>
      <c r="X1244" s="813"/>
      <c r="Y1244" s="813"/>
      <c r="Z1244" s="813"/>
      <c r="AA1244" s="813"/>
      <c r="AB1244" s="813"/>
      <c r="AC1244" s="813"/>
      <c r="AD1244" s="813"/>
      <c r="AI1244">
        <f t="shared" si="217"/>
        <v>0</v>
      </c>
      <c r="AJ1244">
        <f t="shared" si="218"/>
        <v>0</v>
      </c>
      <c r="AK1244">
        <f t="shared" si="219"/>
        <v>0</v>
      </c>
      <c r="AL1244">
        <f t="shared" si="220"/>
        <v>0</v>
      </c>
      <c r="AM1244">
        <f t="shared" si="221"/>
        <v>0</v>
      </c>
      <c r="AN1244">
        <f t="shared" si="222"/>
        <v>0</v>
      </c>
      <c r="AO1244">
        <f t="shared" si="223"/>
        <v>0</v>
      </c>
      <c r="AP1244">
        <f t="shared" si="224"/>
        <v>0</v>
      </c>
      <c r="AQ1244">
        <f t="shared" si="225"/>
        <v>0</v>
      </c>
      <c r="AR1244">
        <f t="shared" si="226"/>
        <v>0</v>
      </c>
      <c r="AS1244">
        <f t="shared" si="227"/>
        <v>0</v>
      </c>
      <c r="AT1244">
        <f t="shared" si="228"/>
        <v>0</v>
      </c>
      <c r="AU1244">
        <f t="shared" si="229"/>
        <v>0</v>
      </c>
      <c r="AV1244">
        <f t="shared" si="230"/>
        <v>0</v>
      </c>
      <c r="AW1244">
        <f t="shared" si="231"/>
        <v>0</v>
      </c>
      <c r="AX1244">
        <f t="shared" si="232"/>
        <v>0</v>
      </c>
      <c r="AY1244" s="500">
        <f t="shared" si="233"/>
        <v>0</v>
      </c>
      <c r="AZ1244" s="501">
        <f t="shared" si="234"/>
        <v>0</v>
      </c>
      <c r="BA1244" s="502">
        <f t="shared" si="235"/>
        <v>0</v>
      </c>
      <c r="BB1244" s="503">
        <f t="shared" si="236"/>
        <v>0</v>
      </c>
      <c r="BC1244" s="500">
        <f t="shared" si="237"/>
        <v>0</v>
      </c>
      <c r="BD1244" s="501">
        <f t="shared" si="238"/>
        <v>0</v>
      </c>
      <c r="BE1244" s="502">
        <f t="shared" si="239"/>
        <v>0</v>
      </c>
      <c r="BF1244" s="503">
        <f t="shared" si="240"/>
        <v>0</v>
      </c>
      <c r="BG1244" s="500">
        <f t="shared" si="241"/>
        <v>0</v>
      </c>
      <c r="BH1244" s="501">
        <f t="shared" si="242"/>
        <v>0</v>
      </c>
      <c r="BI1244" s="502">
        <f t="shared" si="243"/>
        <v>0</v>
      </c>
      <c r="BJ1244" s="503">
        <f t="shared" si="244"/>
        <v>0</v>
      </c>
      <c r="BK1244" s="293">
        <f t="shared" si="245"/>
        <v>0</v>
      </c>
      <c r="BL1244" s="504" t="str">
        <f>IF(BK1244=0,"",
IF(SUM($BK$1156:BK1244)=1,BM1244,
IF($BK$1277&gt;SUM($BK$1156:BK1244),_xlfn.CONCAT(", ",BM1244),
IF($BK$1277=SUM($BK$1156:BK1244),_xlfn.CONCAT(" y ",BM1244)))))</f>
        <v/>
      </c>
      <c r="BM1244" s="505" t="s">
        <v>5260</v>
      </c>
      <c r="BN1244" s="290">
        <f t="shared" si="247"/>
        <v>0</v>
      </c>
      <c r="BO1244" s="293">
        <f t="shared" si="246"/>
        <v>0</v>
      </c>
      <c r="BP1244" s="294" t="str">
        <f>IF(BO1244=0,"",
IF(SUM($BO$1156:BO1244)=1,BQ1244,
IF($BO$1277&gt;SUM($BO$1156:BO1244),_xlfn.CONCAT(", ",BQ1244),
IF($BO$1277=SUM($BO$1156:BO1244),_xlfn.CONCAT(" y ",BQ1244)))))</f>
        <v/>
      </c>
      <c r="BQ1244" s="89" t="s">
        <v>5260</v>
      </c>
    </row>
    <row r="1245" spans="1:69" ht="15" customHeight="1">
      <c r="A1245" s="64"/>
      <c r="B1245" s="11"/>
      <c r="C1245" s="58" t="s">
        <v>5261</v>
      </c>
      <c r="D1245" s="1122" t="str">
        <f>IF(CNGE_2025_M1_Secc5_Sub1!$D119="","",CNGE_2025_M1_Secc5_Sub1!$D119)</f>
        <v/>
      </c>
      <c r="E1245" s="889"/>
      <c r="F1245" s="889"/>
      <c r="G1245" s="889"/>
      <c r="H1245" s="889"/>
      <c r="I1245" s="889"/>
      <c r="J1245" s="889"/>
      <c r="K1245" s="889"/>
      <c r="L1245" s="889"/>
      <c r="M1245" s="889"/>
      <c r="N1245" s="889"/>
      <c r="O1245" s="889"/>
      <c r="P1245" s="889"/>
      <c r="Q1245" s="889"/>
      <c r="R1245" s="890"/>
      <c r="S1245" s="813"/>
      <c r="T1245" s="813"/>
      <c r="U1245" s="813"/>
      <c r="V1245" s="813"/>
      <c r="W1245" s="813"/>
      <c r="X1245" s="813"/>
      <c r="Y1245" s="813"/>
      <c r="Z1245" s="813"/>
      <c r="AA1245" s="813"/>
      <c r="AB1245" s="813"/>
      <c r="AC1245" s="813"/>
      <c r="AD1245" s="813"/>
      <c r="AI1245">
        <f t="shared" si="217"/>
        <v>0</v>
      </c>
      <c r="AJ1245">
        <f t="shared" si="218"/>
        <v>0</v>
      </c>
      <c r="AK1245">
        <f t="shared" si="219"/>
        <v>0</v>
      </c>
      <c r="AL1245">
        <f t="shared" si="220"/>
        <v>0</v>
      </c>
      <c r="AM1245">
        <f t="shared" si="221"/>
        <v>0</v>
      </c>
      <c r="AN1245">
        <f t="shared" si="222"/>
        <v>0</v>
      </c>
      <c r="AO1245">
        <f t="shared" si="223"/>
        <v>0</v>
      </c>
      <c r="AP1245">
        <f t="shared" si="224"/>
        <v>0</v>
      </c>
      <c r="AQ1245">
        <f t="shared" si="225"/>
        <v>0</v>
      </c>
      <c r="AR1245">
        <f t="shared" si="226"/>
        <v>0</v>
      </c>
      <c r="AS1245">
        <f t="shared" si="227"/>
        <v>0</v>
      </c>
      <c r="AT1245">
        <f t="shared" si="228"/>
        <v>0</v>
      </c>
      <c r="AU1245">
        <f t="shared" si="229"/>
        <v>0</v>
      </c>
      <c r="AV1245">
        <f t="shared" si="230"/>
        <v>0</v>
      </c>
      <c r="AW1245">
        <f t="shared" si="231"/>
        <v>0</v>
      </c>
      <c r="AX1245">
        <f t="shared" si="232"/>
        <v>0</v>
      </c>
      <c r="AY1245" s="500">
        <f t="shared" si="233"/>
        <v>0</v>
      </c>
      <c r="AZ1245" s="501">
        <f t="shared" si="234"/>
        <v>0</v>
      </c>
      <c r="BA1245" s="502">
        <f t="shared" si="235"/>
        <v>0</v>
      </c>
      <c r="BB1245" s="503">
        <f t="shared" si="236"/>
        <v>0</v>
      </c>
      <c r="BC1245" s="500">
        <f t="shared" si="237"/>
        <v>0</v>
      </c>
      <c r="BD1245" s="501">
        <f t="shared" si="238"/>
        <v>0</v>
      </c>
      <c r="BE1245" s="502">
        <f t="shared" si="239"/>
        <v>0</v>
      </c>
      <c r="BF1245" s="503">
        <f t="shared" si="240"/>
        <v>0</v>
      </c>
      <c r="BG1245" s="500">
        <f t="shared" si="241"/>
        <v>0</v>
      </c>
      <c r="BH1245" s="501">
        <f t="shared" si="242"/>
        <v>0</v>
      </c>
      <c r="BI1245" s="502">
        <f t="shared" si="243"/>
        <v>0</v>
      </c>
      <c r="BJ1245" s="503">
        <f t="shared" si="244"/>
        <v>0</v>
      </c>
      <c r="BK1245" s="293">
        <f t="shared" si="245"/>
        <v>0</v>
      </c>
      <c r="BL1245" s="504" t="str">
        <f>IF(BK1245=0,"",
IF(SUM($BK$1156:BK1245)=1,BM1245,
IF($BK$1277&gt;SUM($BK$1156:BK1245),_xlfn.CONCAT(", ",BM1245),
IF($BK$1277=SUM($BK$1156:BK1245),_xlfn.CONCAT(" y ",BM1245)))))</f>
        <v/>
      </c>
      <c r="BM1245" s="505" t="s">
        <v>5262</v>
      </c>
      <c r="BN1245" s="290">
        <f t="shared" si="247"/>
        <v>0</v>
      </c>
      <c r="BO1245" s="293">
        <f t="shared" si="246"/>
        <v>0</v>
      </c>
      <c r="BP1245" s="294" t="str">
        <f>IF(BO1245=0,"",
IF(SUM($BO$1156:BO1245)=1,BQ1245,
IF($BO$1277&gt;SUM($BO$1156:BO1245),_xlfn.CONCAT(", ",BQ1245),
IF($BO$1277=SUM($BO$1156:BO1245),_xlfn.CONCAT(" y ",BQ1245)))))</f>
        <v/>
      </c>
      <c r="BQ1245" s="89" t="s">
        <v>5262</v>
      </c>
    </row>
    <row r="1246" spans="1:69" ht="15" customHeight="1">
      <c r="A1246" s="64"/>
      <c r="B1246" s="11"/>
      <c r="C1246" s="58" t="s">
        <v>5263</v>
      </c>
      <c r="D1246" s="1122" t="str">
        <f>IF(CNGE_2025_M1_Secc5_Sub1!$D120="","",CNGE_2025_M1_Secc5_Sub1!$D120)</f>
        <v/>
      </c>
      <c r="E1246" s="889"/>
      <c r="F1246" s="889"/>
      <c r="G1246" s="889"/>
      <c r="H1246" s="889"/>
      <c r="I1246" s="889"/>
      <c r="J1246" s="889"/>
      <c r="K1246" s="889"/>
      <c r="L1246" s="889"/>
      <c r="M1246" s="889"/>
      <c r="N1246" s="889"/>
      <c r="O1246" s="889"/>
      <c r="P1246" s="889"/>
      <c r="Q1246" s="889"/>
      <c r="R1246" s="890"/>
      <c r="S1246" s="813"/>
      <c r="T1246" s="813"/>
      <c r="U1246" s="813"/>
      <c r="V1246" s="813"/>
      <c r="W1246" s="813"/>
      <c r="X1246" s="813"/>
      <c r="Y1246" s="813"/>
      <c r="Z1246" s="813"/>
      <c r="AA1246" s="813"/>
      <c r="AB1246" s="813"/>
      <c r="AC1246" s="813"/>
      <c r="AD1246" s="813"/>
      <c r="AI1246">
        <f t="shared" si="217"/>
        <v>0</v>
      </c>
      <c r="AJ1246">
        <f t="shared" si="218"/>
        <v>0</v>
      </c>
      <c r="AK1246">
        <f t="shared" si="219"/>
        <v>0</v>
      </c>
      <c r="AL1246">
        <f t="shared" si="220"/>
        <v>0</v>
      </c>
      <c r="AM1246">
        <f t="shared" si="221"/>
        <v>0</v>
      </c>
      <c r="AN1246">
        <f t="shared" si="222"/>
        <v>0</v>
      </c>
      <c r="AO1246">
        <f t="shared" si="223"/>
        <v>0</v>
      </c>
      <c r="AP1246">
        <f t="shared" si="224"/>
        <v>0</v>
      </c>
      <c r="AQ1246">
        <f t="shared" si="225"/>
        <v>0</v>
      </c>
      <c r="AR1246">
        <f t="shared" si="226"/>
        <v>0</v>
      </c>
      <c r="AS1246">
        <f t="shared" si="227"/>
        <v>0</v>
      </c>
      <c r="AT1246">
        <f t="shared" si="228"/>
        <v>0</v>
      </c>
      <c r="AU1246">
        <f t="shared" si="229"/>
        <v>0</v>
      </c>
      <c r="AV1246">
        <f t="shared" si="230"/>
        <v>0</v>
      </c>
      <c r="AW1246">
        <f t="shared" si="231"/>
        <v>0</v>
      </c>
      <c r="AX1246">
        <f t="shared" si="232"/>
        <v>0</v>
      </c>
      <c r="AY1246" s="500">
        <f t="shared" si="233"/>
        <v>0</v>
      </c>
      <c r="AZ1246" s="501">
        <f t="shared" si="234"/>
        <v>0</v>
      </c>
      <c r="BA1246" s="502">
        <f t="shared" si="235"/>
        <v>0</v>
      </c>
      <c r="BB1246" s="503">
        <f t="shared" si="236"/>
        <v>0</v>
      </c>
      <c r="BC1246" s="500">
        <f t="shared" si="237"/>
        <v>0</v>
      </c>
      <c r="BD1246" s="501">
        <f t="shared" si="238"/>
        <v>0</v>
      </c>
      <c r="BE1246" s="502">
        <f t="shared" si="239"/>
        <v>0</v>
      </c>
      <c r="BF1246" s="503">
        <f t="shared" si="240"/>
        <v>0</v>
      </c>
      <c r="BG1246" s="500">
        <f t="shared" si="241"/>
        <v>0</v>
      </c>
      <c r="BH1246" s="501">
        <f t="shared" si="242"/>
        <v>0</v>
      </c>
      <c r="BI1246" s="502">
        <f t="shared" si="243"/>
        <v>0</v>
      </c>
      <c r="BJ1246" s="503">
        <f t="shared" si="244"/>
        <v>0</v>
      </c>
      <c r="BK1246" s="293">
        <f t="shared" si="245"/>
        <v>0</v>
      </c>
      <c r="BL1246" s="504" t="str">
        <f>IF(BK1246=0,"",
IF(SUM($BK$1156:BK1246)=1,BM1246,
IF($BK$1277&gt;SUM($BK$1156:BK1246),_xlfn.CONCAT(", ",BM1246),
IF($BK$1277=SUM($BK$1156:BK1246),_xlfn.CONCAT(" y ",BM1246)))))</f>
        <v/>
      </c>
      <c r="BM1246" s="505" t="s">
        <v>5264</v>
      </c>
      <c r="BN1246" s="290">
        <f t="shared" si="247"/>
        <v>0</v>
      </c>
      <c r="BO1246" s="293">
        <f t="shared" si="246"/>
        <v>0</v>
      </c>
      <c r="BP1246" s="294" t="str">
        <f>IF(BO1246=0,"",
IF(SUM($BO$1156:BO1246)=1,BQ1246,
IF($BO$1277&gt;SUM($BO$1156:BO1246),_xlfn.CONCAT(", ",BQ1246),
IF($BO$1277=SUM($BO$1156:BO1246),_xlfn.CONCAT(" y ",BQ1246)))))</f>
        <v/>
      </c>
      <c r="BQ1246" s="89" t="s">
        <v>5264</v>
      </c>
    </row>
    <row r="1247" spans="1:69" ht="15" customHeight="1">
      <c r="A1247" s="64"/>
      <c r="B1247" s="11"/>
      <c r="C1247" s="58" t="s">
        <v>5265</v>
      </c>
      <c r="D1247" s="1122" t="str">
        <f>IF(CNGE_2025_M1_Secc5_Sub1!$D121="","",CNGE_2025_M1_Secc5_Sub1!$D121)</f>
        <v/>
      </c>
      <c r="E1247" s="889"/>
      <c r="F1247" s="889"/>
      <c r="G1247" s="889"/>
      <c r="H1247" s="889"/>
      <c r="I1247" s="889"/>
      <c r="J1247" s="889"/>
      <c r="K1247" s="889"/>
      <c r="L1247" s="889"/>
      <c r="M1247" s="889"/>
      <c r="N1247" s="889"/>
      <c r="O1247" s="889"/>
      <c r="P1247" s="889"/>
      <c r="Q1247" s="889"/>
      <c r="R1247" s="890"/>
      <c r="S1247" s="813"/>
      <c r="T1247" s="813"/>
      <c r="U1247" s="813"/>
      <c r="V1247" s="813"/>
      <c r="W1247" s="813"/>
      <c r="X1247" s="813"/>
      <c r="Y1247" s="813"/>
      <c r="Z1247" s="813"/>
      <c r="AA1247" s="813"/>
      <c r="AB1247" s="813"/>
      <c r="AC1247" s="813"/>
      <c r="AD1247" s="813"/>
      <c r="AI1247">
        <f t="shared" si="217"/>
        <v>0</v>
      </c>
      <c r="AJ1247">
        <f t="shared" si="218"/>
        <v>0</v>
      </c>
      <c r="AK1247">
        <f t="shared" si="219"/>
        <v>0</v>
      </c>
      <c r="AL1247">
        <f t="shared" si="220"/>
        <v>0</v>
      </c>
      <c r="AM1247">
        <f t="shared" si="221"/>
        <v>0</v>
      </c>
      <c r="AN1247">
        <f t="shared" si="222"/>
        <v>0</v>
      </c>
      <c r="AO1247">
        <f t="shared" si="223"/>
        <v>0</v>
      </c>
      <c r="AP1247">
        <f t="shared" si="224"/>
        <v>0</v>
      </c>
      <c r="AQ1247">
        <f t="shared" si="225"/>
        <v>0</v>
      </c>
      <c r="AR1247">
        <f t="shared" si="226"/>
        <v>0</v>
      </c>
      <c r="AS1247">
        <f t="shared" si="227"/>
        <v>0</v>
      </c>
      <c r="AT1247">
        <f t="shared" si="228"/>
        <v>0</v>
      </c>
      <c r="AU1247">
        <f t="shared" si="229"/>
        <v>0</v>
      </c>
      <c r="AV1247">
        <f t="shared" si="230"/>
        <v>0</v>
      </c>
      <c r="AW1247">
        <f t="shared" si="231"/>
        <v>0</v>
      </c>
      <c r="AX1247">
        <f t="shared" si="232"/>
        <v>0</v>
      </c>
      <c r="AY1247" s="500">
        <f t="shared" si="233"/>
        <v>0</v>
      </c>
      <c r="AZ1247" s="501">
        <f t="shared" si="234"/>
        <v>0</v>
      </c>
      <c r="BA1247" s="502">
        <f t="shared" si="235"/>
        <v>0</v>
      </c>
      <c r="BB1247" s="503">
        <f t="shared" si="236"/>
        <v>0</v>
      </c>
      <c r="BC1247" s="500">
        <f t="shared" si="237"/>
        <v>0</v>
      </c>
      <c r="BD1247" s="501">
        <f t="shared" si="238"/>
        <v>0</v>
      </c>
      <c r="BE1247" s="502">
        <f t="shared" si="239"/>
        <v>0</v>
      </c>
      <c r="BF1247" s="503">
        <f t="shared" si="240"/>
        <v>0</v>
      </c>
      <c r="BG1247" s="500">
        <f t="shared" si="241"/>
        <v>0</v>
      </c>
      <c r="BH1247" s="501">
        <f t="shared" si="242"/>
        <v>0</v>
      </c>
      <c r="BI1247" s="502">
        <f t="shared" si="243"/>
        <v>0</v>
      </c>
      <c r="BJ1247" s="503">
        <f t="shared" si="244"/>
        <v>0</v>
      </c>
      <c r="BK1247" s="293">
        <f t="shared" si="245"/>
        <v>0</v>
      </c>
      <c r="BL1247" s="504" t="str">
        <f>IF(BK1247=0,"",
IF(SUM($BK$1156:BK1247)=1,BM1247,
IF($BK$1277&gt;SUM($BK$1156:BK1247),_xlfn.CONCAT(", ",BM1247),
IF($BK$1277=SUM($BK$1156:BK1247),_xlfn.CONCAT(" y ",BM1247)))))</f>
        <v/>
      </c>
      <c r="BM1247" s="505" t="s">
        <v>5266</v>
      </c>
      <c r="BN1247" s="290">
        <f t="shared" si="247"/>
        <v>0</v>
      </c>
      <c r="BO1247" s="293">
        <f t="shared" si="246"/>
        <v>0</v>
      </c>
      <c r="BP1247" s="294" t="str">
        <f>IF(BO1247=0,"",
IF(SUM($BO$1156:BO1247)=1,BQ1247,
IF($BO$1277&gt;SUM($BO$1156:BO1247),_xlfn.CONCAT(", ",BQ1247),
IF($BO$1277=SUM($BO$1156:BO1247),_xlfn.CONCAT(" y ",BQ1247)))))</f>
        <v/>
      </c>
      <c r="BQ1247" s="89" t="s">
        <v>5266</v>
      </c>
    </row>
    <row r="1248" spans="1:69" ht="15" customHeight="1">
      <c r="A1248" s="64"/>
      <c r="B1248" s="11"/>
      <c r="C1248" s="58" t="s">
        <v>5267</v>
      </c>
      <c r="D1248" s="1122" t="str">
        <f>IF(CNGE_2025_M1_Secc5_Sub1!$D122="","",CNGE_2025_M1_Secc5_Sub1!$D122)</f>
        <v/>
      </c>
      <c r="E1248" s="889"/>
      <c r="F1248" s="889"/>
      <c r="G1248" s="889"/>
      <c r="H1248" s="889"/>
      <c r="I1248" s="889"/>
      <c r="J1248" s="889"/>
      <c r="K1248" s="889"/>
      <c r="L1248" s="889"/>
      <c r="M1248" s="889"/>
      <c r="N1248" s="889"/>
      <c r="O1248" s="889"/>
      <c r="P1248" s="889"/>
      <c r="Q1248" s="889"/>
      <c r="R1248" s="890"/>
      <c r="S1248" s="813"/>
      <c r="T1248" s="813"/>
      <c r="U1248" s="813"/>
      <c r="V1248" s="813"/>
      <c r="W1248" s="813"/>
      <c r="X1248" s="813"/>
      <c r="Y1248" s="813"/>
      <c r="Z1248" s="813"/>
      <c r="AA1248" s="813"/>
      <c r="AB1248" s="813"/>
      <c r="AC1248" s="813"/>
      <c r="AD1248" s="813"/>
      <c r="AI1248">
        <f t="shared" si="217"/>
        <v>0</v>
      </c>
      <c r="AJ1248">
        <f t="shared" si="218"/>
        <v>0</v>
      </c>
      <c r="AK1248">
        <f t="shared" si="219"/>
        <v>0</v>
      </c>
      <c r="AL1248">
        <f t="shared" si="220"/>
        <v>0</v>
      </c>
      <c r="AM1248">
        <f t="shared" si="221"/>
        <v>0</v>
      </c>
      <c r="AN1248">
        <f t="shared" si="222"/>
        <v>0</v>
      </c>
      <c r="AO1248">
        <f t="shared" si="223"/>
        <v>0</v>
      </c>
      <c r="AP1248">
        <f t="shared" si="224"/>
        <v>0</v>
      </c>
      <c r="AQ1248">
        <f t="shared" si="225"/>
        <v>0</v>
      </c>
      <c r="AR1248">
        <f t="shared" si="226"/>
        <v>0</v>
      </c>
      <c r="AS1248">
        <f t="shared" si="227"/>
        <v>0</v>
      </c>
      <c r="AT1248">
        <f t="shared" si="228"/>
        <v>0</v>
      </c>
      <c r="AU1248">
        <f t="shared" si="229"/>
        <v>0</v>
      </c>
      <c r="AV1248">
        <f t="shared" si="230"/>
        <v>0</v>
      </c>
      <c r="AW1248">
        <f t="shared" si="231"/>
        <v>0</v>
      </c>
      <c r="AX1248">
        <f t="shared" si="232"/>
        <v>0</v>
      </c>
      <c r="AY1248" s="500">
        <f t="shared" si="233"/>
        <v>0</v>
      </c>
      <c r="AZ1248" s="501">
        <f t="shared" si="234"/>
        <v>0</v>
      </c>
      <c r="BA1248" s="502">
        <f t="shared" si="235"/>
        <v>0</v>
      </c>
      <c r="BB1248" s="503">
        <f t="shared" si="236"/>
        <v>0</v>
      </c>
      <c r="BC1248" s="500">
        <f t="shared" si="237"/>
        <v>0</v>
      </c>
      <c r="BD1248" s="501">
        <f t="shared" si="238"/>
        <v>0</v>
      </c>
      <c r="BE1248" s="502">
        <f t="shared" si="239"/>
        <v>0</v>
      </c>
      <c r="BF1248" s="503">
        <f t="shared" si="240"/>
        <v>0</v>
      </c>
      <c r="BG1248" s="500">
        <f t="shared" si="241"/>
        <v>0</v>
      </c>
      <c r="BH1248" s="501">
        <f t="shared" si="242"/>
        <v>0</v>
      </c>
      <c r="BI1248" s="502">
        <f t="shared" si="243"/>
        <v>0</v>
      </c>
      <c r="BJ1248" s="503">
        <f t="shared" si="244"/>
        <v>0</v>
      </c>
      <c r="BK1248" s="293">
        <f t="shared" si="245"/>
        <v>0</v>
      </c>
      <c r="BL1248" s="504" t="str">
        <f>IF(BK1248=0,"",
IF(SUM($BK$1156:BK1248)=1,BM1248,
IF($BK$1277&gt;SUM($BK$1156:BK1248),_xlfn.CONCAT(", ",BM1248),
IF($BK$1277=SUM($BK$1156:BK1248),_xlfn.CONCAT(" y ",BM1248)))))</f>
        <v/>
      </c>
      <c r="BM1248" s="505" t="s">
        <v>5268</v>
      </c>
      <c r="BN1248" s="290">
        <f t="shared" si="247"/>
        <v>0</v>
      </c>
      <c r="BO1248" s="293">
        <f t="shared" si="246"/>
        <v>0</v>
      </c>
      <c r="BP1248" s="294" t="str">
        <f>IF(BO1248=0,"",
IF(SUM($BO$1156:BO1248)=1,BQ1248,
IF($BO$1277&gt;SUM($BO$1156:BO1248),_xlfn.CONCAT(", ",BQ1248),
IF($BO$1277=SUM($BO$1156:BO1248),_xlfn.CONCAT(" y ",BQ1248)))))</f>
        <v/>
      </c>
      <c r="BQ1248" s="89" t="s">
        <v>5268</v>
      </c>
    </row>
    <row r="1249" spans="1:69" ht="15" customHeight="1">
      <c r="A1249" s="64"/>
      <c r="B1249" s="11"/>
      <c r="C1249" s="58" t="s">
        <v>5269</v>
      </c>
      <c r="D1249" s="1122" t="str">
        <f>IF(CNGE_2025_M1_Secc5_Sub1!$D123="","",CNGE_2025_M1_Secc5_Sub1!$D123)</f>
        <v/>
      </c>
      <c r="E1249" s="889"/>
      <c r="F1249" s="889"/>
      <c r="G1249" s="889"/>
      <c r="H1249" s="889"/>
      <c r="I1249" s="889"/>
      <c r="J1249" s="889"/>
      <c r="K1249" s="889"/>
      <c r="L1249" s="889"/>
      <c r="M1249" s="889"/>
      <c r="N1249" s="889"/>
      <c r="O1249" s="889"/>
      <c r="P1249" s="889"/>
      <c r="Q1249" s="889"/>
      <c r="R1249" s="890"/>
      <c r="S1249" s="813"/>
      <c r="T1249" s="813"/>
      <c r="U1249" s="813"/>
      <c r="V1249" s="813"/>
      <c r="W1249" s="813"/>
      <c r="X1249" s="813"/>
      <c r="Y1249" s="813"/>
      <c r="Z1249" s="813"/>
      <c r="AA1249" s="813"/>
      <c r="AB1249" s="813"/>
      <c r="AC1249" s="813"/>
      <c r="AD1249" s="813"/>
      <c r="AI1249">
        <f t="shared" si="217"/>
        <v>0</v>
      </c>
      <c r="AJ1249">
        <f t="shared" si="218"/>
        <v>0</v>
      </c>
      <c r="AK1249">
        <f t="shared" si="219"/>
        <v>0</v>
      </c>
      <c r="AL1249">
        <f t="shared" si="220"/>
        <v>0</v>
      </c>
      <c r="AM1249">
        <f t="shared" si="221"/>
        <v>0</v>
      </c>
      <c r="AN1249">
        <f t="shared" si="222"/>
        <v>0</v>
      </c>
      <c r="AO1249">
        <f t="shared" si="223"/>
        <v>0</v>
      </c>
      <c r="AP1249">
        <f t="shared" si="224"/>
        <v>0</v>
      </c>
      <c r="AQ1249">
        <f t="shared" si="225"/>
        <v>0</v>
      </c>
      <c r="AR1249">
        <f t="shared" si="226"/>
        <v>0</v>
      </c>
      <c r="AS1249">
        <f t="shared" si="227"/>
        <v>0</v>
      </c>
      <c r="AT1249">
        <f t="shared" si="228"/>
        <v>0</v>
      </c>
      <c r="AU1249">
        <f t="shared" si="229"/>
        <v>0</v>
      </c>
      <c r="AV1249">
        <f t="shared" si="230"/>
        <v>0</v>
      </c>
      <c r="AW1249">
        <f t="shared" si="231"/>
        <v>0</v>
      </c>
      <c r="AX1249">
        <f t="shared" si="232"/>
        <v>0</v>
      </c>
      <c r="AY1249" s="500">
        <f t="shared" si="233"/>
        <v>0</v>
      </c>
      <c r="AZ1249" s="501">
        <f t="shared" si="234"/>
        <v>0</v>
      </c>
      <c r="BA1249" s="502">
        <f t="shared" si="235"/>
        <v>0</v>
      </c>
      <c r="BB1249" s="503">
        <f t="shared" si="236"/>
        <v>0</v>
      </c>
      <c r="BC1249" s="500">
        <f t="shared" si="237"/>
        <v>0</v>
      </c>
      <c r="BD1249" s="501">
        <f t="shared" si="238"/>
        <v>0</v>
      </c>
      <c r="BE1249" s="502">
        <f t="shared" si="239"/>
        <v>0</v>
      </c>
      <c r="BF1249" s="503">
        <f t="shared" si="240"/>
        <v>0</v>
      </c>
      <c r="BG1249" s="500">
        <f t="shared" si="241"/>
        <v>0</v>
      </c>
      <c r="BH1249" s="501">
        <f t="shared" si="242"/>
        <v>0</v>
      </c>
      <c r="BI1249" s="502">
        <f t="shared" si="243"/>
        <v>0</v>
      </c>
      <c r="BJ1249" s="503">
        <f t="shared" si="244"/>
        <v>0</v>
      </c>
      <c r="BK1249" s="293">
        <f t="shared" si="245"/>
        <v>0</v>
      </c>
      <c r="BL1249" s="504" t="str">
        <f>IF(BK1249=0,"",
IF(SUM($BK$1156:BK1249)=1,BM1249,
IF($BK$1277&gt;SUM($BK$1156:BK1249),_xlfn.CONCAT(", ",BM1249),
IF($BK$1277=SUM($BK$1156:BK1249),_xlfn.CONCAT(" y ",BM1249)))))</f>
        <v/>
      </c>
      <c r="BM1249" s="505" t="s">
        <v>5270</v>
      </c>
      <c r="BN1249" s="290">
        <f t="shared" si="247"/>
        <v>0</v>
      </c>
      <c r="BO1249" s="293">
        <f t="shared" si="246"/>
        <v>0</v>
      </c>
      <c r="BP1249" s="294" t="str">
        <f>IF(BO1249=0,"",
IF(SUM($BO$1156:BO1249)=1,BQ1249,
IF($BO$1277&gt;SUM($BO$1156:BO1249),_xlfn.CONCAT(", ",BQ1249),
IF($BO$1277=SUM($BO$1156:BO1249),_xlfn.CONCAT(" y ",BQ1249)))))</f>
        <v/>
      </c>
      <c r="BQ1249" s="89" t="s">
        <v>5270</v>
      </c>
    </row>
    <row r="1250" spans="1:69" ht="15" customHeight="1">
      <c r="A1250" s="64"/>
      <c r="B1250" s="11"/>
      <c r="C1250" s="58" t="s">
        <v>5271</v>
      </c>
      <c r="D1250" s="1122" t="str">
        <f>IF(CNGE_2025_M1_Secc5_Sub1!$D124="","",CNGE_2025_M1_Secc5_Sub1!$D124)</f>
        <v/>
      </c>
      <c r="E1250" s="889"/>
      <c r="F1250" s="889"/>
      <c r="G1250" s="889"/>
      <c r="H1250" s="889"/>
      <c r="I1250" s="889"/>
      <c r="J1250" s="889"/>
      <c r="K1250" s="889"/>
      <c r="L1250" s="889"/>
      <c r="M1250" s="889"/>
      <c r="N1250" s="889"/>
      <c r="O1250" s="889"/>
      <c r="P1250" s="889"/>
      <c r="Q1250" s="889"/>
      <c r="R1250" s="890"/>
      <c r="S1250" s="813"/>
      <c r="T1250" s="813"/>
      <c r="U1250" s="813"/>
      <c r="V1250" s="813"/>
      <c r="W1250" s="813"/>
      <c r="X1250" s="813"/>
      <c r="Y1250" s="813"/>
      <c r="Z1250" s="813"/>
      <c r="AA1250" s="813"/>
      <c r="AB1250" s="813"/>
      <c r="AC1250" s="813"/>
      <c r="AD1250" s="813"/>
      <c r="AI1250">
        <f t="shared" si="217"/>
        <v>0</v>
      </c>
      <c r="AJ1250">
        <f t="shared" si="218"/>
        <v>0</v>
      </c>
      <c r="AK1250">
        <f t="shared" si="219"/>
        <v>0</v>
      </c>
      <c r="AL1250">
        <f t="shared" si="220"/>
        <v>0</v>
      </c>
      <c r="AM1250">
        <f t="shared" si="221"/>
        <v>0</v>
      </c>
      <c r="AN1250">
        <f t="shared" si="222"/>
        <v>0</v>
      </c>
      <c r="AO1250">
        <f t="shared" si="223"/>
        <v>0</v>
      </c>
      <c r="AP1250">
        <f t="shared" si="224"/>
        <v>0</v>
      </c>
      <c r="AQ1250">
        <f t="shared" si="225"/>
        <v>0</v>
      </c>
      <c r="AR1250">
        <f t="shared" si="226"/>
        <v>0</v>
      </c>
      <c r="AS1250">
        <f t="shared" si="227"/>
        <v>0</v>
      </c>
      <c r="AT1250">
        <f t="shared" si="228"/>
        <v>0</v>
      </c>
      <c r="AU1250">
        <f t="shared" si="229"/>
        <v>0</v>
      </c>
      <c r="AV1250">
        <f t="shared" si="230"/>
        <v>0</v>
      </c>
      <c r="AW1250">
        <f t="shared" si="231"/>
        <v>0</v>
      </c>
      <c r="AX1250">
        <f t="shared" si="232"/>
        <v>0</v>
      </c>
      <c r="AY1250" s="500">
        <f t="shared" si="233"/>
        <v>0</v>
      </c>
      <c r="AZ1250" s="501">
        <f t="shared" si="234"/>
        <v>0</v>
      </c>
      <c r="BA1250" s="502">
        <f t="shared" si="235"/>
        <v>0</v>
      </c>
      <c r="BB1250" s="503">
        <f t="shared" si="236"/>
        <v>0</v>
      </c>
      <c r="BC1250" s="500">
        <f t="shared" si="237"/>
        <v>0</v>
      </c>
      <c r="BD1250" s="501">
        <f t="shared" si="238"/>
        <v>0</v>
      </c>
      <c r="BE1250" s="502">
        <f t="shared" si="239"/>
        <v>0</v>
      </c>
      <c r="BF1250" s="503">
        <f t="shared" si="240"/>
        <v>0</v>
      </c>
      <c r="BG1250" s="500">
        <f t="shared" si="241"/>
        <v>0</v>
      </c>
      <c r="BH1250" s="501">
        <f t="shared" si="242"/>
        <v>0</v>
      </c>
      <c r="BI1250" s="502">
        <f t="shared" si="243"/>
        <v>0</v>
      </c>
      <c r="BJ1250" s="503">
        <f t="shared" si="244"/>
        <v>0</v>
      </c>
      <c r="BK1250" s="293">
        <f t="shared" si="245"/>
        <v>0</v>
      </c>
      <c r="BL1250" s="504" t="str">
        <f>IF(BK1250=0,"",
IF(SUM($BK$1156:BK1250)=1,BM1250,
IF($BK$1277&gt;SUM($BK$1156:BK1250),_xlfn.CONCAT(", ",BM1250),
IF($BK$1277=SUM($BK$1156:BK1250),_xlfn.CONCAT(" y ",BM1250)))))</f>
        <v/>
      </c>
      <c r="BM1250" s="505" t="s">
        <v>5272</v>
      </c>
      <c r="BN1250" s="290">
        <f t="shared" si="247"/>
        <v>0</v>
      </c>
      <c r="BO1250" s="293">
        <f t="shared" si="246"/>
        <v>0</v>
      </c>
      <c r="BP1250" s="294" t="str">
        <f>IF(BO1250=0,"",
IF(SUM($BO$1156:BO1250)=1,BQ1250,
IF($BO$1277&gt;SUM($BO$1156:BO1250),_xlfn.CONCAT(", ",BQ1250),
IF($BO$1277=SUM($BO$1156:BO1250),_xlfn.CONCAT(" y ",BQ1250)))))</f>
        <v/>
      </c>
      <c r="BQ1250" s="89" t="s">
        <v>5272</v>
      </c>
    </row>
    <row r="1251" spans="1:69" ht="15" customHeight="1">
      <c r="A1251" s="64"/>
      <c r="B1251" s="11"/>
      <c r="C1251" s="58" t="s">
        <v>5273</v>
      </c>
      <c r="D1251" s="1122" t="str">
        <f>IF(CNGE_2025_M1_Secc5_Sub1!$D125="","",CNGE_2025_M1_Secc5_Sub1!$D125)</f>
        <v/>
      </c>
      <c r="E1251" s="889"/>
      <c r="F1251" s="889"/>
      <c r="G1251" s="889"/>
      <c r="H1251" s="889"/>
      <c r="I1251" s="889"/>
      <c r="J1251" s="889"/>
      <c r="K1251" s="889"/>
      <c r="L1251" s="889"/>
      <c r="M1251" s="889"/>
      <c r="N1251" s="889"/>
      <c r="O1251" s="889"/>
      <c r="P1251" s="889"/>
      <c r="Q1251" s="889"/>
      <c r="R1251" s="890"/>
      <c r="S1251" s="813"/>
      <c r="T1251" s="813"/>
      <c r="U1251" s="813"/>
      <c r="V1251" s="813"/>
      <c r="W1251" s="813"/>
      <c r="X1251" s="813"/>
      <c r="Y1251" s="813"/>
      <c r="Z1251" s="813"/>
      <c r="AA1251" s="813"/>
      <c r="AB1251" s="813"/>
      <c r="AC1251" s="813"/>
      <c r="AD1251" s="813"/>
      <c r="AI1251">
        <f t="shared" si="217"/>
        <v>0</v>
      </c>
      <c r="AJ1251">
        <f t="shared" si="218"/>
        <v>0</v>
      </c>
      <c r="AK1251">
        <f t="shared" si="219"/>
        <v>0</v>
      </c>
      <c r="AL1251">
        <f t="shared" si="220"/>
        <v>0</v>
      </c>
      <c r="AM1251">
        <f t="shared" si="221"/>
        <v>0</v>
      </c>
      <c r="AN1251">
        <f t="shared" si="222"/>
        <v>0</v>
      </c>
      <c r="AO1251">
        <f t="shared" si="223"/>
        <v>0</v>
      </c>
      <c r="AP1251">
        <f t="shared" si="224"/>
        <v>0</v>
      </c>
      <c r="AQ1251">
        <f t="shared" si="225"/>
        <v>0</v>
      </c>
      <c r="AR1251">
        <f t="shared" si="226"/>
        <v>0</v>
      </c>
      <c r="AS1251">
        <f t="shared" si="227"/>
        <v>0</v>
      </c>
      <c r="AT1251">
        <f t="shared" si="228"/>
        <v>0</v>
      </c>
      <c r="AU1251">
        <f t="shared" si="229"/>
        <v>0</v>
      </c>
      <c r="AV1251">
        <f t="shared" si="230"/>
        <v>0</v>
      </c>
      <c r="AW1251">
        <f t="shared" si="231"/>
        <v>0</v>
      </c>
      <c r="AX1251">
        <f t="shared" si="232"/>
        <v>0</v>
      </c>
      <c r="AY1251" s="500">
        <f t="shared" si="233"/>
        <v>0</v>
      </c>
      <c r="AZ1251" s="501">
        <f t="shared" si="234"/>
        <v>0</v>
      </c>
      <c r="BA1251" s="502">
        <f t="shared" si="235"/>
        <v>0</v>
      </c>
      <c r="BB1251" s="503">
        <f t="shared" si="236"/>
        <v>0</v>
      </c>
      <c r="BC1251" s="500">
        <f t="shared" si="237"/>
        <v>0</v>
      </c>
      <c r="BD1251" s="501">
        <f t="shared" si="238"/>
        <v>0</v>
      </c>
      <c r="BE1251" s="502">
        <f t="shared" si="239"/>
        <v>0</v>
      </c>
      <c r="BF1251" s="503">
        <f t="shared" si="240"/>
        <v>0</v>
      </c>
      <c r="BG1251" s="500">
        <f t="shared" si="241"/>
        <v>0</v>
      </c>
      <c r="BH1251" s="501">
        <f t="shared" si="242"/>
        <v>0</v>
      </c>
      <c r="BI1251" s="502">
        <f t="shared" si="243"/>
        <v>0</v>
      </c>
      <c r="BJ1251" s="503">
        <f t="shared" si="244"/>
        <v>0</v>
      </c>
      <c r="BK1251" s="293">
        <f t="shared" si="245"/>
        <v>0</v>
      </c>
      <c r="BL1251" s="504" t="str">
        <f>IF(BK1251=0,"",
IF(SUM($BK$1156:BK1251)=1,BM1251,
IF($BK$1277&gt;SUM($BK$1156:BK1251),_xlfn.CONCAT(", ",BM1251),
IF($BK$1277=SUM($BK$1156:BK1251),_xlfn.CONCAT(" y ",BM1251)))))</f>
        <v/>
      </c>
      <c r="BM1251" s="505" t="s">
        <v>5274</v>
      </c>
      <c r="BN1251" s="290">
        <f t="shared" si="247"/>
        <v>0</v>
      </c>
      <c r="BO1251" s="293">
        <f t="shared" si="246"/>
        <v>0</v>
      </c>
      <c r="BP1251" s="294" t="str">
        <f>IF(BO1251=0,"",
IF(SUM($BO$1156:BO1251)=1,BQ1251,
IF($BO$1277&gt;SUM($BO$1156:BO1251),_xlfn.CONCAT(", ",BQ1251),
IF($BO$1277=SUM($BO$1156:BO1251),_xlfn.CONCAT(" y ",BQ1251)))))</f>
        <v/>
      </c>
      <c r="BQ1251" s="89" t="s">
        <v>5274</v>
      </c>
    </row>
    <row r="1252" spans="1:69" ht="15" customHeight="1">
      <c r="A1252" s="64"/>
      <c r="B1252" s="11"/>
      <c r="C1252" s="58" t="s">
        <v>5275</v>
      </c>
      <c r="D1252" s="1122" t="str">
        <f>IF(CNGE_2025_M1_Secc5_Sub1!$D126="","",CNGE_2025_M1_Secc5_Sub1!$D126)</f>
        <v/>
      </c>
      <c r="E1252" s="889"/>
      <c r="F1252" s="889"/>
      <c r="G1252" s="889"/>
      <c r="H1252" s="889"/>
      <c r="I1252" s="889"/>
      <c r="J1252" s="889"/>
      <c r="K1252" s="889"/>
      <c r="L1252" s="889"/>
      <c r="M1252" s="889"/>
      <c r="N1252" s="889"/>
      <c r="O1252" s="889"/>
      <c r="P1252" s="889"/>
      <c r="Q1252" s="889"/>
      <c r="R1252" s="890"/>
      <c r="S1252" s="813"/>
      <c r="T1252" s="813"/>
      <c r="U1252" s="813"/>
      <c r="V1252" s="813"/>
      <c r="W1252" s="813"/>
      <c r="X1252" s="813"/>
      <c r="Y1252" s="813"/>
      <c r="Z1252" s="813"/>
      <c r="AA1252" s="813"/>
      <c r="AB1252" s="813"/>
      <c r="AC1252" s="813"/>
      <c r="AD1252" s="813"/>
      <c r="AI1252">
        <f t="shared" ref="AI1252:AI1276" si="248">S1252</f>
        <v>0</v>
      </c>
      <c r="AJ1252">
        <f t="shared" ref="AJ1252:AJ1276" si="249">COUNTIF(T1252:U1252,"NS")</f>
        <v>0</v>
      </c>
      <c r="AK1252">
        <f t="shared" ref="AK1252:AK1276" si="250">SUM(T1252:U1252)</f>
        <v>0</v>
      </c>
      <c r="AL1252">
        <f t="shared" ref="AL1252:AL1276" si="251">IF(COUNTIF(S1252:U1252,"NA")=3,0,IF(OR(AND(AI1252=0,AJ1252&gt;0),AND(AI1252="NS",AK1252&gt;0), AND(AI1252="NS", AJ1252=0,AK1252=0)), 1, IF(OR(AND(AI1252&gt;0,AJ1252&gt;1,AI1252&gt;AK1252), AND(AI1252="NS",AJ1252=2), AND(AI1252="NS",AK1252=0,AJ1252&gt;0),AI1252=AK1252), 0, 1)))</f>
        <v>0</v>
      </c>
      <c r="AM1252">
        <f t="shared" ref="AM1252:AM1276" si="252">V1252</f>
        <v>0</v>
      </c>
      <c r="AN1252">
        <f t="shared" ref="AN1252:AN1276" si="253">COUNTIF(W1252:X1252,"NS")</f>
        <v>0</v>
      </c>
      <c r="AO1252">
        <f t="shared" ref="AO1252:AO1276" si="254">SUM(W1252:X1252)</f>
        <v>0</v>
      </c>
      <c r="AP1252">
        <f t="shared" ref="AP1252:AP1276" si="255">IF(COUNTIF(V1252:X1252,"NA")=3,0,IF(OR(AND(AM1252=0,AN1252&gt;0),AND(AM1252="NS",AO1252&gt;0), AND(AM1252="NS", AN1252=0,AO1252=0)), 1, IF(OR(AND(AM1252&gt;0,AN1252&gt;1,AM1252&gt;AO1252), AND(AM1252="NS",AN1252=2), AND(AM1252="NS",AO1252=0,AN1252&gt;0),AM1252=AO1252), 0, 1)))</f>
        <v>0</v>
      </c>
      <c r="AQ1252">
        <f t="shared" ref="AQ1252:AQ1276" si="256">Y1252</f>
        <v>0</v>
      </c>
      <c r="AR1252">
        <f t="shared" ref="AR1252:AR1276" si="257">COUNTIF(Z1252:AA1252,"NS")</f>
        <v>0</v>
      </c>
      <c r="AS1252">
        <f t="shared" ref="AS1252:AS1276" si="258">SUM(Z1252:AA1252)</f>
        <v>0</v>
      </c>
      <c r="AT1252">
        <f t="shared" ref="AT1252:AT1276" si="259">IF(COUNTIF(Y1252:AA1252,"NA")=3,0,IF(OR(AND(AQ1252=0,AR1252&gt;0),AND(AQ1252="NS",AS1252&gt;0), AND(AQ1252="NS", AR1252=0,AS1252=0)), 1, IF(OR(AND(AQ1252&gt;0,AR1252&gt;1,AQ1252&gt;AS1252), AND(AQ1252="NS",AR1252=2), AND(AQ1252="NS",AS1252=0,AR1252&gt;0),AQ1252=AS1252), 0, 1)))</f>
        <v>0</v>
      </c>
      <c r="AU1252">
        <f t="shared" ref="AU1252:AU1276" si="260">AB1252</f>
        <v>0</v>
      </c>
      <c r="AV1252">
        <f t="shared" ref="AV1252:AV1276" si="261">COUNTIF(AC1252:AD1252,"NS")</f>
        <v>0</v>
      </c>
      <c r="AW1252">
        <f t="shared" ref="AW1252:AW1276" si="262">SUM(AC1252:AD1252)</f>
        <v>0</v>
      </c>
      <c r="AX1252">
        <f t="shared" ref="AX1252:AX1276" si="263">IF(COUNTIF(AB1252:AD1252,"NA")=3,0,IF(OR(AND(AU1252=0,AV1252&gt;0),AND(AU1252="NS",AW1252&gt;0), AND(AU1252="NS", AV1252=0,AW1252=0)), 1, IF(OR(AND(AU1252&gt;0,AV1252&gt;1,AU1252&gt;AW1252), AND(AU1252="NS",AV1252=2), AND(AU1252="NS",AW1252=0,AV1252&gt;0),AU1252=AW1252), 0, 1)))</f>
        <v>0</v>
      </c>
      <c r="AY1252" s="500">
        <f t="shared" si="233"/>
        <v>0</v>
      </c>
      <c r="AZ1252" s="501">
        <f t="shared" si="234"/>
        <v>0</v>
      </c>
      <c r="BA1252" s="502">
        <f t="shared" si="235"/>
        <v>0</v>
      </c>
      <c r="BB1252" s="503">
        <f t="shared" si="236"/>
        <v>0</v>
      </c>
      <c r="BC1252" s="500">
        <f t="shared" si="237"/>
        <v>0</v>
      </c>
      <c r="BD1252" s="501">
        <f t="shared" si="238"/>
        <v>0</v>
      </c>
      <c r="BE1252" s="502">
        <f t="shared" si="239"/>
        <v>0</v>
      </c>
      <c r="BF1252" s="503">
        <f t="shared" si="240"/>
        <v>0</v>
      </c>
      <c r="BG1252" s="500">
        <f t="shared" si="241"/>
        <v>0</v>
      </c>
      <c r="BH1252" s="501">
        <f t="shared" si="242"/>
        <v>0</v>
      </c>
      <c r="BI1252" s="502">
        <f t="shared" si="243"/>
        <v>0</v>
      </c>
      <c r="BJ1252" s="503">
        <f t="shared" si="244"/>
        <v>0</v>
      </c>
      <c r="BK1252" s="293">
        <f t="shared" si="245"/>
        <v>0</v>
      </c>
      <c r="BL1252" s="504" t="str">
        <f>IF(BK1252=0,"",
IF(SUM($BK$1156:BK1252)=1,BM1252,
IF($BK$1277&gt;SUM($BK$1156:BK1252),_xlfn.CONCAT(", ",BM1252),
IF($BK$1277=SUM($BK$1156:BK1252),_xlfn.CONCAT(" y ",BM1252)))))</f>
        <v/>
      </c>
      <c r="BM1252" s="505" t="s">
        <v>5276</v>
      </c>
      <c r="BN1252" s="290">
        <f t="shared" si="247"/>
        <v>0</v>
      </c>
      <c r="BO1252" s="293">
        <f t="shared" si="246"/>
        <v>0</v>
      </c>
      <c r="BP1252" s="294" t="str">
        <f>IF(BO1252=0,"",
IF(SUM($BO$1156:BO1252)=1,BQ1252,
IF($BO$1277&gt;SUM($BO$1156:BO1252),_xlfn.CONCAT(", ",BQ1252),
IF($BO$1277=SUM($BO$1156:BO1252),_xlfn.CONCAT(" y ",BQ1252)))))</f>
        <v/>
      </c>
      <c r="BQ1252" s="89" t="s">
        <v>5276</v>
      </c>
    </row>
    <row r="1253" spans="1:69" ht="15" customHeight="1">
      <c r="A1253" s="64"/>
      <c r="B1253" s="11"/>
      <c r="C1253" s="58" t="s">
        <v>5277</v>
      </c>
      <c r="D1253" s="1122" t="str">
        <f>IF(CNGE_2025_M1_Secc5_Sub1!$D127="","",CNGE_2025_M1_Secc5_Sub1!$D127)</f>
        <v/>
      </c>
      <c r="E1253" s="889"/>
      <c r="F1253" s="889"/>
      <c r="G1253" s="889"/>
      <c r="H1253" s="889"/>
      <c r="I1253" s="889"/>
      <c r="J1253" s="889"/>
      <c r="K1253" s="889"/>
      <c r="L1253" s="889"/>
      <c r="M1253" s="889"/>
      <c r="N1253" s="889"/>
      <c r="O1253" s="889"/>
      <c r="P1253" s="889"/>
      <c r="Q1253" s="889"/>
      <c r="R1253" s="890"/>
      <c r="S1253" s="813"/>
      <c r="T1253" s="813"/>
      <c r="U1253" s="813"/>
      <c r="V1253" s="813"/>
      <c r="W1253" s="813"/>
      <c r="X1253" s="813"/>
      <c r="Y1253" s="813"/>
      <c r="Z1253" s="813"/>
      <c r="AA1253" s="813"/>
      <c r="AB1253" s="813"/>
      <c r="AC1253" s="813"/>
      <c r="AD1253" s="813"/>
      <c r="AI1253">
        <f t="shared" si="248"/>
        <v>0</v>
      </c>
      <c r="AJ1253">
        <f t="shared" si="249"/>
        <v>0</v>
      </c>
      <c r="AK1253">
        <f t="shared" si="250"/>
        <v>0</v>
      </c>
      <c r="AL1253">
        <f t="shared" si="251"/>
        <v>0</v>
      </c>
      <c r="AM1253">
        <f t="shared" si="252"/>
        <v>0</v>
      </c>
      <c r="AN1253">
        <f t="shared" si="253"/>
        <v>0</v>
      </c>
      <c r="AO1253">
        <f t="shared" si="254"/>
        <v>0</v>
      </c>
      <c r="AP1253">
        <f t="shared" si="255"/>
        <v>0</v>
      </c>
      <c r="AQ1253">
        <f t="shared" si="256"/>
        <v>0</v>
      </c>
      <c r="AR1253">
        <f t="shared" si="257"/>
        <v>0</v>
      </c>
      <c r="AS1253">
        <f t="shared" si="258"/>
        <v>0</v>
      </c>
      <c r="AT1253">
        <f t="shared" si="259"/>
        <v>0</v>
      </c>
      <c r="AU1253">
        <f t="shared" si="260"/>
        <v>0</v>
      </c>
      <c r="AV1253">
        <f t="shared" si="261"/>
        <v>0</v>
      </c>
      <c r="AW1253">
        <f t="shared" si="262"/>
        <v>0</v>
      </c>
      <c r="AX1253">
        <f t="shared" si="263"/>
        <v>0</v>
      </c>
      <c r="AY1253" s="500">
        <f t="shared" si="233"/>
        <v>0</v>
      </c>
      <c r="AZ1253" s="501">
        <f t="shared" si="234"/>
        <v>0</v>
      </c>
      <c r="BA1253" s="502">
        <f t="shared" si="235"/>
        <v>0</v>
      </c>
      <c r="BB1253" s="503">
        <f t="shared" si="236"/>
        <v>0</v>
      </c>
      <c r="BC1253" s="500">
        <f t="shared" si="237"/>
        <v>0</v>
      </c>
      <c r="BD1253" s="501">
        <f t="shared" si="238"/>
        <v>0</v>
      </c>
      <c r="BE1253" s="502">
        <f t="shared" si="239"/>
        <v>0</v>
      </c>
      <c r="BF1253" s="503">
        <f t="shared" si="240"/>
        <v>0</v>
      </c>
      <c r="BG1253" s="500">
        <f t="shared" si="241"/>
        <v>0</v>
      </c>
      <c r="BH1253" s="501">
        <f t="shared" si="242"/>
        <v>0</v>
      </c>
      <c r="BI1253" s="502">
        <f t="shared" si="243"/>
        <v>0</v>
      </c>
      <c r="BJ1253" s="503">
        <f t="shared" si="244"/>
        <v>0</v>
      </c>
      <c r="BK1253" s="293">
        <f t="shared" si="245"/>
        <v>0</v>
      </c>
      <c r="BL1253" s="504" t="str">
        <f>IF(BK1253=0,"",
IF(SUM($BK$1156:BK1253)=1,BM1253,
IF($BK$1277&gt;SUM($BK$1156:BK1253),_xlfn.CONCAT(", ",BM1253),
IF($BK$1277=SUM($BK$1156:BK1253),_xlfn.CONCAT(" y ",BM1253)))))</f>
        <v/>
      </c>
      <c r="BM1253" s="505" t="s">
        <v>5278</v>
      </c>
      <c r="BN1253" s="290">
        <f t="shared" si="247"/>
        <v>0</v>
      </c>
      <c r="BO1253" s="293">
        <f t="shared" si="246"/>
        <v>0</v>
      </c>
      <c r="BP1253" s="294" t="str">
        <f>IF(BO1253=0,"",
IF(SUM($BO$1156:BO1253)=1,BQ1253,
IF($BO$1277&gt;SUM($BO$1156:BO1253),_xlfn.CONCAT(", ",BQ1253),
IF($BO$1277=SUM($BO$1156:BO1253),_xlfn.CONCAT(" y ",BQ1253)))))</f>
        <v/>
      </c>
      <c r="BQ1253" s="89" t="s">
        <v>5278</v>
      </c>
    </row>
    <row r="1254" spans="1:69" ht="15" customHeight="1">
      <c r="A1254" s="64"/>
      <c r="B1254" s="11"/>
      <c r="C1254" s="58" t="s">
        <v>5279</v>
      </c>
      <c r="D1254" s="1122" t="str">
        <f>IF(CNGE_2025_M1_Secc5_Sub1!$D128="","",CNGE_2025_M1_Secc5_Sub1!$D128)</f>
        <v/>
      </c>
      <c r="E1254" s="889"/>
      <c r="F1254" s="889"/>
      <c r="G1254" s="889"/>
      <c r="H1254" s="889"/>
      <c r="I1254" s="889"/>
      <c r="J1254" s="889"/>
      <c r="K1254" s="889"/>
      <c r="L1254" s="889"/>
      <c r="M1254" s="889"/>
      <c r="N1254" s="889"/>
      <c r="O1254" s="889"/>
      <c r="P1254" s="889"/>
      <c r="Q1254" s="889"/>
      <c r="R1254" s="890"/>
      <c r="S1254" s="813"/>
      <c r="T1254" s="813"/>
      <c r="U1254" s="813"/>
      <c r="V1254" s="813"/>
      <c r="W1254" s="813"/>
      <c r="X1254" s="813"/>
      <c r="Y1254" s="813"/>
      <c r="Z1254" s="813"/>
      <c r="AA1254" s="813"/>
      <c r="AB1254" s="813"/>
      <c r="AC1254" s="813"/>
      <c r="AD1254" s="813"/>
      <c r="AI1254">
        <f t="shared" si="248"/>
        <v>0</v>
      </c>
      <c r="AJ1254">
        <f t="shared" si="249"/>
        <v>0</v>
      </c>
      <c r="AK1254">
        <f t="shared" si="250"/>
        <v>0</v>
      </c>
      <c r="AL1254">
        <f t="shared" si="251"/>
        <v>0</v>
      </c>
      <c r="AM1254">
        <f t="shared" si="252"/>
        <v>0</v>
      </c>
      <c r="AN1254">
        <f t="shared" si="253"/>
        <v>0</v>
      </c>
      <c r="AO1254">
        <f t="shared" si="254"/>
        <v>0</v>
      </c>
      <c r="AP1254">
        <f t="shared" si="255"/>
        <v>0</v>
      </c>
      <c r="AQ1254">
        <f t="shared" si="256"/>
        <v>0</v>
      </c>
      <c r="AR1254">
        <f t="shared" si="257"/>
        <v>0</v>
      </c>
      <c r="AS1254">
        <f t="shared" si="258"/>
        <v>0</v>
      </c>
      <c r="AT1254">
        <f t="shared" si="259"/>
        <v>0</v>
      </c>
      <c r="AU1254">
        <f t="shared" si="260"/>
        <v>0</v>
      </c>
      <c r="AV1254">
        <f t="shared" si="261"/>
        <v>0</v>
      </c>
      <c r="AW1254">
        <f t="shared" si="262"/>
        <v>0</v>
      </c>
      <c r="AX1254">
        <f t="shared" si="263"/>
        <v>0</v>
      </c>
      <c r="AY1254" s="500">
        <f t="shared" si="233"/>
        <v>0</v>
      </c>
      <c r="AZ1254" s="501">
        <f t="shared" si="234"/>
        <v>0</v>
      </c>
      <c r="BA1254" s="502">
        <f t="shared" si="235"/>
        <v>0</v>
      </c>
      <c r="BB1254" s="503">
        <f t="shared" si="236"/>
        <v>0</v>
      </c>
      <c r="BC1254" s="500">
        <f t="shared" si="237"/>
        <v>0</v>
      </c>
      <c r="BD1254" s="501">
        <f t="shared" si="238"/>
        <v>0</v>
      </c>
      <c r="BE1254" s="502">
        <f t="shared" si="239"/>
        <v>0</v>
      </c>
      <c r="BF1254" s="503">
        <f t="shared" si="240"/>
        <v>0</v>
      </c>
      <c r="BG1254" s="500">
        <f t="shared" si="241"/>
        <v>0</v>
      </c>
      <c r="BH1254" s="501">
        <f t="shared" si="242"/>
        <v>0</v>
      </c>
      <c r="BI1254" s="502">
        <f t="shared" si="243"/>
        <v>0</v>
      </c>
      <c r="BJ1254" s="503">
        <f t="shared" si="244"/>
        <v>0</v>
      </c>
      <c r="BK1254" s="293">
        <f t="shared" si="245"/>
        <v>0</v>
      </c>
      <c r="BL1254" s="504" t="str">
        <f>IF(BK1254=0,"",
IF(SUM($BK$1156:BK1254)=1,BM1254,
IF($BK$1277&gt;SUM($BK$1156:BK1254),_xlfn.CONCAT(", ",BM1254),
IF($BK$1277=SUM($BK$1156:BK1254),_xlfn.CONCAT(" y ",BM1254)))))</f>
        <v/>
      </c>
      <c r="BM1254" s="505" t="s">
        <v>5280</v>
      </c>
      <c r="BN1254" s="290">
        <f t="shared" si="247"/>
        <v>0</v>
      </c>
      <c r="BO1254" s="293">
        <f t="shared" si="246"/>
        <v>0</v>
      </c>
      <c r="BP1254" s="294" t="str">
        <f>IF(BO1254=0,"",
IF(SUM($BO$1156:BO1254)=1,BQ1254,
IF($BO$1277&gt;SUM($BO$1156:BO1254),_xlfn.CONCAT(", ",BQ1254),
IF($BO$1277=SUM($BO$1156:BO1254),_xlfn.CONCAT(" y ",BQ1254)))))</f>
        <v/>
      </c>
      <c r="BQ1254" s="89" t="s">
        <v>5280</v>
      </c>
    </row>
    <row r="1255" spans="1:69" ht="15" customHeight="1">
      <c r="A1255" s="64"/>
      <c r="B1255" s="11"/>
      <c r="C1255" s="58" t="s">
        <v>5281</v>
      </c>
      <c r="D1255" s="1122" t="str">
        <f>IF(CNGE_2025_M1_Secc5_Sub1!$D129="","",CNGE_2025_M1_Secc5_Sub1!$D129)</f>
        <v/>
      </c>
      <c r="E1255" s="889"/>
      <c r="F1255" s="889"/>
      <c r="G1255" s="889"/>
      <c r="H1255" s="889"/>
      <c r="I1255" s="889"/>
      <c r="J1255" s="889"/>
      <c r="K1255" s="889"/>
      <c r="L1255" s="889"/>
      <c r="M1255" s="889"/>
      <c r="N1255" s="889"/>
      <c r="O1255" s="889"/>
      <c r="P1255" s="889"/>
      <c r="Q1255" s="889"/>
      <c r="R1255" s="890"/>
      <c r="S1255" s="813"/>
      <c r="T1255" s="813"/>
      <c r="U1255" s="813"/>
      <c r="V1255" s="813"/>
      <c r="W1255" s="813"/>
      <c r="X1255" s="813"/>
      <c r="Y1255" s="813"/>
      <c r="Z1255" s="813"/>
      <c r="AA1255" s="813"/>
      <c r="AB1255" s="813"/>
      <c r="AC1255" s="813"/>
      <c r="AD1255" s="813"/>
      <c r="AI1255">
        <f t="shared" si="248"/>
        <v>0</v>
      </c>
      <c r="AJ1255">
        <f t="shared" si="249"/>
        <v>0</v>
      </c>
      <c r="AK1255">
        <f t="shared" si="250"/>
        <v>0</v>
      </c>
      <c r="AL1255">
        <f t="shared" si="251"/>
        <v>0</v>
      </c>
      <c r="AM1255">
        <f t="shared" si="252"/>
        <v>0</v>
      </c>
      <c r="AN1255">
        <f t="shared" si="253"/>
        <v>0</v>
      </c>
      <c r="AO1255">
        <f t="shared" si="254"/>
        <v>0</v>
      </c>
      <c r="AP1255">
        <f t="shared" si="255"/>
        <v>0</v>
      </c>
      <c r="AQ1255">
        <f t="shared" si="256"/>
        <v>0</v>
      </c>
      <c r="AR1255">
        <f t="shared" si="257"/>
        <v>0</v>
      </c>
      <c r="AS1255">
        <f t="shared" si="258"/>
        <v>0</v>
      </c>
      <c r="AT1255">
        <f t="shared" si="259"/>
        <v>0</v>
      </c>
      <c r="AU1255">
        <f t="shared" si="260"/>
        <v>0</v>
      </c>
      <c r="AV1255">
        <f t="shared" si="261"/>
        <v>0</v>
      </c>
      <c r="AW1255">
        <f t="shared" si="262"/>
        <v>0</v>
      </c>
      <c r="AX1255">
        <f t="shared" si="263"/>
        <v>0</v>
      </c>
      <c r="AY1255" s="500">
        <f t="shared" si="233"/>
        <v>0</v>
      </c>
      <c r="AZ1255" s="501">
        <f t="shared" si="234"/>
        <v>0</v>
      </c>
      <c r="BA1255" s="502">
        <f t="shared" si="235"/>
        <v>0</v>
      </c>
      <c r="BB1255" s="503">
        <f t="shared" si="236"/>
        <v>0</v>
      </c>
      <c r="BC1255" s="500">
        <f t="shared" si="237"/>
        <v>0</v>
      </c>
      <c r="BD1255" s="501">
        <f t="shared" si="238"/>
        <v>0</v>
      </c>
      <c r="BE1255" s="502">
        <f t="shared" si="239"/>
        <v>0</v>
      </c>
      <c r="BF1255" s="503">
        <f t="shared" si="240"/>
        <v>0</v>
      </c>
      <c r="BG1255" s="500">
        <f t="shared" si="241"/>
        <v>0</v>
      </c>
      <c r="BH1255" s="501">
        <f t="shared" si="242"/>
        <v>0</v>
      </c>
      <c r="BI1255" s="502">
        <f t="shared" si="243"/>
        <v>0</v>
      </c>
      <c r="BJ1255" s="503">
        <f t="shared" si="244"/>
        <v>0</v>
      </c>
      <c r="BK1255" s="293">
        <f t="shared" si="245"/>
        <v>0</v>
      </c>
      <c r="BL1255" s="504" t="str">
        <f>IF(BK1255=0,"",
IF(SUM($BK$1156:BK1255)=1,BM1255,
IF($BK$1277&gt;SUM($BK$1156:BK1255),_xlfn.CONCAT(", ",BM1255),
IF($BK$1277=SUM($BK$1156:BK1255),_xlfn.CONCAT(" y ",BM1255)))))</f>
        <v/>
      </c>
      <c r="BM1255" s="505" t="s">
        <v>5282</v>
      </c>
      <c r="BN1255" s="290">
        <f t="shared" si="247"/>
        <v>0</v>
      </c>
      <c r="BO1255" s="293">
        <f t="shared" si="246"/>
        <v>0</v>
      </c>
      <c r="BP1255" s="294" t="str">
        <f>IF(BO1255=0,"",
IF(SUM($BO$1156:BO1255)=1,BQ1255,
IF($BO$1277&gt;SUM($BO$1156:BO1255),_xlfn.CONCAT(", ",BQ1255),
IF($BO$1277=SUM($BO$1156:BO1255),_xlfn.CONCAT(" y ",BQ1255)))))</f>
        <v/>
      </c>
      <c r="BQ1255" s="89" t="s">
        <v>5282</v>
      </c>
    </row>
    <row r="1256" spans="1:69" ht="15" customHeight="1">
      <c r="A1256" s="64"/>
      <c r="B1256" s="11"/>
      <c r="C1256" s="58" t="s">
        <v>5283</v>
      </c>
      <c r="D1256" s="1122" t="str">
        <f>IF(CNGE_2025_M1_Secc5_Sub1!$D130="","",CNGE_2025_M1_Secc5_Sub1!$D130)</f>
        <v/>
      </c>
      <c r="E1256" s="889"/>
      <c r="F1256" s="889"/>
      <c r="G1256" s="889"/>
      <c r="H1256" s="889"/>
      <c r="I1256" s="889"/>
      <c r="J1256" s="889"/>
      <c r="K1256" s="889"/>
      <c r="L1256" s="889"/>
      <c r="M1256" s="889"/>
      <c r="N1256" s="889"/>
      <c r="O1256" s="889"/>
      <c r="P1256" s="889"/>
      <c r="Q1256" s="889"/>
      <c r="R1256" s="890"/>
      <c r="S1256" s="813"/>
      <c r="T1256" s="813"/>
      <c r="U1256" s="813"/>
      <c r="V1256" s="813"/>
      <c r="W1256" s="813"/>
      <c r="X1256" s="813"/>
      <c r="Y1256" s="813"/>
      <c r="Z1256" s="813"/>
      <c r="AA1256" s="813"/>
      <c r="AB1256" s="813"/>
      <c r="AC1256" s="813"/>
      <c r="AD1256" s="813"/>
      <c r="AI1256">
        <f t="shared" si="248"/>
        <v>0</v>
      </c>
      <c r="AJ1256">
        <f t="shared" si="249"/>
        <v>0</v>
      </c>
      <c r="AK1256">
        <f t="shared" si="250"/>
        <v>0</v>
      </c>
      <c r="AL1256">
        <f t="shared" si="251"/>
        <v>0</v>
      </c>
      <c r="AM1256">
        <f t="shared" si="252"/>
        <v>0</v>
      </c>
      <c r="AN1256">
        <f t="shared" si="253"/>
        <v>0</v>
      </c>
      <c r="AO1256">
        <f t="shared" si="254"/>
        <v>0</v>
      </c>
      <c r="AP1256">
        <f t="shared" si="255"/>
        <v>0</v>
      </c>
      <c r="AQ1256">
        <f t="shared" si="256"/>
        <v>0</v>
      </c>
      <c r="AR1256">
        <f t="shared" si="257"/>
        <v>0</v>
      </c>
      <c r="AS1256">
        <f t="shared" si="258"/>
        <v>0</v>
      </c>
      <c r="AT1256">
        <f t="shared" si="259"/>
        <v>0</v>
      </c>
      <c r="AU1256">
        <f t="shared" si="260"/>
        <v>0</v>
      </c>
      <c r="AV1256">
        <f t="shared" si="261"/>
        <v>0</v>
      </c>
      <c r="AW1256">
        <f t="shared" si="262"/>
        <v>0</v>
      </c>
      <c r="AX1256">
        <f t="shared" si="263"/>
        <v>0</v>
      </c>
      <c r="AY1256" s="500">
        <f t="shared" si="233"/>
        <v>0</v>
      </c>
      <c r="AZ1256" s="501">
        <f t="shared" si="234"/>
        <v>0</v>
      </c>
      <c r="BA1256" s="502">
        <f t="shared" si="235"/>
        <v>0</v>
      </c>
      <c r="BB1256" s="503">
        <f t="shared" si="236"/>
        <v>0</v>
      </c>
      <c r="BC1256" s="500">
        <f t="shared" si="237"/>
        <v>0</v>
      </c>
      <c r="BD1256" s="501">
        <f t="shared" si="238"/>
        <v>0</v>
      </c>
      <c r="BE1256" s="502">
        <f t="shared" si="239"/>
        <v>0</v>
      </c>
      <c r="BF1256" s="503">
        <f t="shared" si="240"/>
        <v>0</v>
      </c>
      <c r="BG1256" s="500">
        <f t="shared" si="241"/>
        <v>0</v>
      </c>
      <c r="BH1256" s="501">
        <f t="shared" si="242"/>
        <v>0</v>
      </c>
      <c r="BI1256" s="502">
        <f t="shared" si="243"/>
        <v>0</v>
      </c>
      <c r="BJ1256" s="503">
        <f t="shared" si="244"/>
        <v>0</v>
      </c>
      <c r="BK1256" s="293">
        <f t="shared" si="245"/>
        <v>0</v>
      </c>
      <c r="BL1256" s="504" t="str">
        <f>IF(BK1256=0,"",
IF(SUM($BK$1156:BK1256)=1,BM1256,
IF($BK$1277&gt;SUM($BK$1156:BK1256),_xlfn.CONCAT(", ",BM1256),
IF($BK$1277=SUM($BK$1156:BK1256),_xlfn.CONCAT(" y ",BM1256)))))</f>
        <v/>
      </c>
      <c r="BM1256" s="505" t="s">
        <v>5284</v>
      </c>
      <c r="BN1256" s="290">
        <f t="shared" si="247"/>
        <v>0</v>
      </c>
      <c r="BO1256" s="293">
        <f t="shared" si="246"/>
        <v>0</v>
      </c>
      <c r="BP1256" s="294" t="str">
        <f>IF(BO1256=0,"",
IF(SUM($BO$1156:BO1256)=1,BQ1256,
IF($BO$1277&gt;SUM($BO$1156:BO1256),_xlfn.CONCAT(", ",BQ1256),
IF($BO$1277=SUM($BO$1156:BO1256),_xlfn.CONCAT(" y ",BQ1256)))))</f>
        <v/>
      </c>
      <c r="BQ1256" s="89" t="s">
        <v>5284</v>
      </c>
    </row>
    <row r="1257" spans="1:69" ht="15" customHeight="1">
      <c r="A1257" s="64"/>
      <c r="B1257" s="11"/>
      <c r="C1257" s="61" t="s">
        <v>5285</v>
      </c>
      <c r="D1257" s="1122" t="str">
        <f>IF(CNGE_2025_M1_Secc5_Sub1!$D131="","",CNGE_2025_M1_Secc5_Sub1!$D131)</f>
        <v/>
      </c>
      <c r="E1257" s="889"/>
      <c r="F1257" s="889"/>
      <c r="G1257" s="889"/>
      <c r="H1257" s="889"/>
      <c r="I1257" s="889"/>
      <c r="J1257" s="889"/>
      <c r="K1257" s="889"/>
      <c r="L1257" s="889"/>
      <c r="M1257" s="889"/>
      <c r="N1257" s="889"/>
      <c r="O1257" s="889"/>
      <c r="P1257" s="889"/>
      <c r="Q1257" s="889"/>
      <c r="R1257" s="890"/>
      <c r="S1257" s="813"/>
      <c r="T1257" s="813"/>
      <c r="U1257" s="813"/>
      <c r="V1257" s="813"/>
      <c r="W1257" s="813"/>
      <c r="X1257" s="813"/>
      <c r="Y1257" s="813"/>
      <c r="Z1257" s="813"/>
      <c r="AA1257" s="813"/>
      <c r="AB1257" s="813"/>
      <c r="AC1257" s="813"/>
      <c r="AD1257" s="813"/>
      <c r="AI1257">
        <f t="shared" si="248"/>
        <v>0</v>
      </c>
      <c r="AJ1257">
        <f t="shared" si="249"/>
        <v>0</v>
      </c>
      <c r="AK1257">
        <f t="shared" si="250"/>
        <v>0</v>
      </c>
      <c r="AL1257">
        <f t="shared" si="251"/>
        <v>0</v>
      </c>
      <c r="AM1257">
        <f t="shared" si="252"/>
        <v>0</v>
      </c>
      <c r="AN1257">
        <f t="shared" si="253"/>
        <v>0</v>
      </c>
      <c r="AO1257">
        <f t="shared" si="254"/>
        <v>0</v>
      </c>
      <c r="AP1257">
        <f t="shared" si="255"/>
        <v>0</v>
      </c>
      <c r="AQ1257">
        <f t="shared" si="256"/>
        <v>0</v>
      </c>
      <c r="AR1257">
        <f t="shared" si="257"/>
        <v>0</v>
      </c>
      <c r="AS1257">
        <f t="shared" si="258"/>
        <v>0</v>
      </c>
      <c r="AT1257">
        <f t="shared" si="259"/>
        <v>0</v>
      </c>
      <c r="AU1257">
        <f t="shared" si="260"/>
        <v>0</v>
      </c>
      <c r="AV1257">
        <f t="shared" si="261"/>
        <v>0</v>
      </c>
      <c r="AW1257">
        <f t="shared" si="262"/>
        <v>0</v>
      </c>
      <c r="AX1257">
        <f t="shared" si="263"/>
        <v>0</v>
      </c>
      <c r="AY1257" s="500">
        <f t="shared" si="233"/>
        <v>0</v>
      </c>
      <c r="AZ1257" s="501">
        <f t="shared" si="234"/>
        <v>0</v>
      </c>
      <c r="BA1257" s="502">
        <f t="shared" si="235"/>
        <v>0</v>
      </c>
      <c r="BB1257" s="503">
        <f t="shared" si="236"/>
        <v>0</v>
      </c>
      <c r="BC1257" s="500">
        <f t="shared" si="237"/>
        <v>0</v>
      </c>
      <c r="BD1257" s="501">
        <f t="shared" si="238"/>
        <v>0</v>
      </c>
      <c r="BE1257" s="502">
        <f t="shared" si="239"/>
        <v>0</v>
      </c>
      <c r="BF1257" s="503">
        <f t="shared" si="240"/>
        <v>0</v>
      </c>
      <c r="BG1257" s="500">
        <f t="shared" si="241"/>
        <v>0</v>
      </c>
      <c r="BH1257" s="501">
        <f t="shared" si="242"/>
        <v>0</v>
      </c>
      <c r="BI1257" s="502">
        <f t="shared" si="243"/>
        <v>0</v>
      </c>
      <c r="BJ1257" s="503">
        <f t="shared" si="244"/>
        <v>0</v>
      </c>
      <c r="BK1257" s="293">
        <f t="shared" si="245"/>
        <v>0</v>
      </c>
      <c r="BL1257" s="504" t="str">
        <f>IF(BK1257=0,"",
IF(SUM($BK$1156:BK1257)=1,BM1257,
IF($BK$1277&gt;SUM($BK$1156:BK1257),_xlfn.CONCAT(", ",BM1257),
IF($BK$1277=SUM($BK$1156:BK1257),_xlfn.CONCAT(" y ",BM1257)))))</f>
        <v/>
      </c>
      <c r="BM1257" s="505" t="s">
        <v>5286</v>
      </c>
      <c r="BN1257" s="290">
        <f t="shared" si="247"/>
        <v>0</v>
      </c>
      <c r="BO1257" s="293">
        <f t="shared" si="246"/>
        <v>0</v>
      </c>
      <c r="BP1257" s="294" t="str">
        <f>IF(BO1257=0,"",
IF(SUM($BO$1156:BO1257)=1,BQ1257,
IF($BO$1277&gt;SUM($BO$1156:BO1257),_xlfn.CONCAT(", ",BQ1257),
IF($BO$1277=SUM($BO$1156:BO1257),_xlfn.CONCAT(" y ",BQ1257)))))</f>
        <v/>
      </c>
      <c r="BQ1257" s="89" t="s">
        <v>5286</v>
      </c>
    </row>
    <row r="1258" spans="1:69" ht="15" customHeight="1">
      <c r="A1258" s="64"/>
      <c r="B1258" s="11"/>
      <c r="C1258" s="61" t="s">
        <v>5287</v>
      </c>
      <c r="D1258" s="1122" t="str">
        <f>IF(CNGE_2025_M1_Secc5_Sub1!$D132="","",CNGE_2025_M1_Secc5_Sub1!$D132)</f>
        <v/>
      </c>
      <c r="E1258" s="889"/>
      <c r="F1258" s="889"/>
      <c r="G1258" s="889"/>
      <c r="H1258" s="889"/>
      <c r="I1258" s="889"/>
      <c r="J1258" s="889"/>
      <c r="K1258" s="889"/>
      <c r="L1258" s="889"/>
      <c r="M1258" s="889"/>
      <c r="N1258" s="889"/>
      <c r="O1258" s="889"/>
      <c r="P1258" s="889"/>
      <c r="Q1258" s="889"/>
      <c r="R1258" s="890"/>
      <c r="S1258" s="813"/>
      <c r="T1258" s="813"/>
      <c r="U1258" s="813"/>
      <c r="V1258" s="813"/>
      <c r="W1258" s="813"/>
      <c r="X1258" s="813"/>
      <c r="Y1258" s="813"/>
      <c r="Z1258" s="813"/>
      <c r="AA1258" s="813"/>
      <c r="AB1258" s="813"/>
      <c r="AC1258" s="813"/>
      <c r="AD1258" s="813"/>
      <c r="AI1258">
        <f t="shared" si="248"/>
        <v>0</v>
      </c>
      <c r="AJ1258">
        <f t="shared" si="249"/>
        <v>0</v>
      </c>
      <c r="AK1258">
        <f t="shared" si="250"/>
        <v>0</v>
      </c>
      <c r="AL1258">
        <f t="shared" si="251"/>
        <v>0</v>
      </c>
      <c r="AM1258">
        <f t="shared" si="252"/>
        <v>0</v>
      </c>
      <c r="AN1258">
        <f t="shared" si="253"/>
        <v>0</v>
      </c>
      <c r="AO1258">
        <f t="shared" si="254"/>
        <v>0</v>
      </c>
      <c r="AP1258">
        <f t="shared" si="255"/>
        <v>0</v>
      </c>
      <c r="AQ1258">
        <f t="shared" si="256"/>
        <v>0</v>
      </c>
      <c r="AR1258">
        <f t="shared" si="257"/>
        <v>0</v>
      </c>
      <c r="AS1258">
        <f t="shared" si="258"/>
        <v>0</v>
      </c>
      <c r="AT1258">
        <f t="shared" si="259"/>
        <v>0</v>
      </c>
      <c r="AU1258">
        <f t="shared" si="260"/>
        <v>0</v>
      </c>
      <c r="AV1258">
        <f t="shared" si="261"/>
        <v>0</v>
      </c>
      <c r="AW1258">
        <f t="shared" si="262"/>
        <v>0</v>
      </c>
      <c r="AX1258">
        <f t="shared" si="263"/>
        <v>0</v>
      </c>
      <c r="AY1258" s="500">
        <f t="shared" si="233"/>
        <v>0</v>
      </c>
      <c r="AZ1258" s="501">
        <f t="shared" si="234"/>
        <v>0</v>
      </c>
      <c r="BA1258" s="502">
        <f t="shared" si="235"/>
        <v>0</v>
      </c>
      <c r="BB1258" s="503">
        <f t="shared" si="236"/>
        <v>0</v>
      </c>
      <c r="BC1258" s="500">
        <f t="shared" si="237"/>
        <v>0</v>
      </c>
      <c r="BD1258" s="501">
        <f t="shared" si="238"/>
        <v>0</v>
      </c>
      <c r="BE1258" s="502">
        <f t="shared" si="239"/>
        <v>0</v>
      </c>
      <c r="BF1258" s="503">
        <f t="shared" si="240"/>
        <v>0</v>
      </c>
      <c r="BG1258" s="500">
        <f t="shared" si="241"/>
        <v>0</v>
      </c>
      <c r="BH1258" s="501">
        <f t="shared" si="242"/>
        <v>0</v>
      </c>
      <c r="BI1258" s="502">
        <f t="shared" si="243"/>
        <v>0</v>
      </c>
      <c r="BJ1258" s="503">
        <f t="shared" si="244"/>
        <v>0</v>
      </c>
      <c r="BK1258" s="293">
        <f t="shared" si="245"/>
        <v>0</v>
      </c>
      <c r="BL1258" s="504" t="str">
        <f>IF(BK1258=0,"",
IF(SUM($BK$1156:BK1258)=1,BM1258,
IF($BK$1277&gt;SUM($BK$1156:BK1258),_xlfn.CONCAT(", ",BM1258),
IF($BK$1277=SUM($BK$1156:BK1258),_xlfn.CONCAT(" y ",BM1258)))))</f>
        <v/>
      </c>
      <c r="BM1258" s="505" t="s">
        <v>5288</v>
      </c>
      <c r="BN1258" s="290">
        <f t="shared" si="247"/>
        <v>0</v>
      </c>
      <c r="BO1258" s="293">
        <f t="shared" si="246"/>
        <v>0</v>
      </c>
      <c r="BP1258" s="294" t="str">
        <f>IF(BO1258=0,"",
IF(SUM($BO$1156:BO1258)=1,BQ1258,
IF($BO$1277&gt;SUM($BO$1156:BO1258),_xlfn.CONCAT(", ",BQ1258),
IF($BO$1277=SUM($BO$1156:BO1258),_xlfn.CONCAT(" y ",BQ1258)))))</f>
        <v/>
      </c>
      <c r="BQ1258" s="89" t="s">
        <v>5288</v>
      </c>
    </row>
    <row r="1259" spans="1:69" ht="15" customHeight="1">
      <c r="A1259" s="64"/>
      <c r="B1259" s="11"/>
      <c r="C1259" s="61" t="s">
        <v>5289</v>
      </c>
      <c r="D1259" s="1122" t="str">
        <f>IF(CNGE_2025_M1_Secc5_Sub1!$D133="","",CNGE_2025_M1_Secc5_Sub1!$D133)</f>
        <v/>
      </c>
      <c r="E1259" s="889"/>
      <c r="F1259" s="889"/>
      <c r="G1259" s="889"/>
      <c r="H1259" s="889"/>
      <c r="I1259" s="889"/>
      <c r="J1259" s="889"/>
      <c r="K1259" s="889"/>
      <c r="L1259" s="889"/>
      <c r="M1259" s="889"/>
      <c r="N1259" s="889"/>
      <c r="O1259" s="889"/>
      <c r="P1259" s="889"/>
      <c r="Q1259" s="889"/>
      <c r="R1259" s="890"/>
      <c r="S1259" s="813"/>
      <c r="T1259" s="813"/>
      <c r="U1259" s="813"/>
      <c r="V1259" s="813"/>
      <c r="W1259" s="813"/>
      <c r="X1259" s="813"/>
      <c r="Y1259" s="813"/>
      <c r="Z1259" s="813"/>
      <c r="AA1259" s="813"/>
      <c r="AB1259" s="813"/>
      <c r="AC1259" s="813"/>
      <c r="AD1259" s="813"/>
      <c r="AI1259">
        <f t="shared" si="248"/>
        <v>0</v>
      </c>
      <c r="AJ1259">
        <f t="shared" si="249"/>
        <v>0</v>
      </c>
      <c r="AK1259">
        <f t="shared" si="250"/>
        <v>0</v>
      </c>
      <c r="AL1259">
        <f t="shared" si="251"/>
        <v>0</v>
      </c>
      <c r="AM1259">
        <f t="shared" si="252"/>
        <v>0</v>
      </c>
      <c r="AN1259">
        <f t="shared" si="253"/>
        <v>0</v>
      </c>
      <c r="AO1259">
        <f t="shared" si="254"/>
        <v>0</v>
      </c>
      <c r="AP1259">
        <f t="shared" si="255"/>
        <v>0</v>
      </c>
      <c r="AQ1259">
        <f t="shared" si="256"/>
        <v>0</v>
      </c>
      <c r="AR1259">
        <f t="shared" si="257"/>
        <v>0</v>
      </c>
      <c r="AS1259">
        <f t="shared" si="258"/>
        <v>0</v>
      </c>
      <c r="AT1259">
        <f t="shared" si="259"/>
        <v>0</v>
      </c>
      <c r="AU1259">
        <f t="shared" si="260"/>
        <v>0</v>
      </c>
      <c r="AV1259">
        <f t="shared" si="261"/>
        <v>0</v>
      </c>
      <c r="AW1259">
        <f t="shared" si="262"/>
        <v>0</v>
      </c>
      <c r="AX1259">
        <f t="shared" si="263"/>
        <v>0</v>
      </c>
      <c r="AY1259" s="500">
        <f t="shared" si="233"/>
        <v>0</v>
      </c>
      <c r="AZ1259" s="501">
        <f t="shared" si="234"/>
        <v>0</v>
      </c>
      <c r="BA1259" s="502">
        <f t="shared" si="235"/>
        <v>0</v>
      </c>
      <c r="BB1259" s="503">
        <f t="shared" si="236"/>
        <v>0</v>
      </c>
      <c r="BC1259" s="500">
        <f t="shared" si="237"/>
        <v>0</v>
      </c>
      <c r="BD1259" s="501">
        <f t="shared" si="238"/>
        <v>0</v>
      </c>
      <c r="BE1259" s="502">
        <f t="shared" si="239"/>
        <v>0</v>
      </c>
      <c r="BF1259" s="503">
        <f t="shared" si="240"/>
        <v>0</v>
      </c>
      <c r="BG1259" s="500">
        <f t="shared" si="241"/>
        <v>0</v>
      </c>
      <c r="BH1259" s="501">
        <f t="shared" si="242"/>
        <v>0</v>
      </c>
      <c r="BI1259" s="502">
        <f t="shared" si="243"/>
        <v>0</v>
      </c>
      <c r="BJ1259" s="503">
        <f t="shared" si="244"/>
        <v>0</v>
      </c>
      <c r="BK1259" s="293">
        <f t="shared" si="245"/>
        <v>0</v>
      </c>
      <c r="BL1259" s="504" t="str">
        <f>IF(BK1259=0,"",
IF(SUM($BK$1156:BK1259)=1,BM1259,
IF($BK$1277&gt;SUM($BK$1156:BK1259),_xlfn.CONCAT(", ",BM1259),
IF($BK$1277=SUM($BK$1156:BK1259),_xlfn.CONCAT(" y ",BM1259)))))</f>
        <v/>
      </c>
      <c r="BM1259" s="505" t="s">
        <v>5290</v>
      </c>
      <c r="BN1259" s="290">
        <f t="shared" si="247"/>
        <v>0</v>
      </c>
      <c r="BO1259" s="293">
        <f t="shared" si="246"/>
        <v>0</v>
      </c>
      <c r="BP1259" s="294" t="str">
        <f>IF(BO1259=0,"",
IF(SUM($BO$1156:BO1259)=1,BQ1259,
IF($BO$1277&gt;SUM($BO$1156:BO1259),_xlfn.CONCAT(", ",BQ1259),
IF($BO$1277=SUM($BO$1156:BO1259),_xlfn.CONCAT(" y ",BQ1259)))))</f>
        <v/>
      </c>
      <c r="BQ1259" s="89" t="s">
        <v>5290</v>
      </c>
    </row>
    <row r="1260" spans="1:69" ht="15" customHeight="1">
      <c r="A1260" s="64"/>
      <c r="B1260" s="11"/>
      <c r="C1260" s="61" t="s">
        <v>5291</v>
      </c>
      <c r="D1260" s="1122" t="str">
        <f>IF(CNGE_2025_M1_Secc5_Sub1!$D134="","",CNGE_2025_M1_Secc5_Sub1!$D134)</f>
        <v/>
      </c>
      <c r="E1260" s="889"/>
      <c r="F1260" s="889"/>
      <c r="G1260" s="889"/>
      <c r="H1260" s="889"/>
      <c r="I1260" s="889"/>
      <c r="J1260" s="889"/>
      <c r="K1260" s="889"/>
      <c r="L1260" s="889"/>
      <c r="M1260" s="889"/>
      <c r="N1260" s="889"/>
      <c r="O1260" s="889"/>
      <c r="P1260" s="889"/>
      <c r="Q1260" s="889"/>
      <c r="R1260" s="890"/>
      <c r="S1260" s="813"/>
      <c r="T1260" s="813"/>
      <c r="U1260" s="813"/>
      <c r="V1260" s="813"/>
      <c r="W1260" s="813"/>
      <c r="X1260" s="813"/>
      <c r="Y1260" s="813"/>
      <c r="Z1260" s="813"/>
      <c r="AA1260" s="813"/>
      <c r="AB1260" s="813"/>
      <c r="AC1260" s="813"/>
      <c r="AD1260" s="813"/>
      <c r="AI1260">
        <f t="shared" si="248"/>
        <v>0</v>
      </c>
      <c r="AJ1260">
        <f t="shared" si="249"/>
        <v>0</v>
      </c>
      <c r="AK1260">
        <f t="shared" si="250"/>
        <v>0</v>
      </c>
      <c r="AL1260">
        <f t="shared" si="251"/>
        <v>0</v>
      </c>
      <c r="AM1260">
        <f t="shared" si="252"/>
        <v>0</v>
      </c>
      <c r="AN1260">
        <f t="shared" si="253"/>
        <v>0</v>
      </c>
      <c r="AO1260">
        <f t="shared" si="254"/>
        <v>0</v>
      </c>
      <c r="AP1260">
        <f t="shared" si="255"/>
        <v>0</v>
      </c>
      <c r="AQ1260">
        <f t="shared" si="256"/>
        <v>0</v>
      </c>
      <c r="AR1260">
        <f t="shared" si="257"/>
        <v>0</v>
      </c>
      <c r="AS1260">
        <f t="shared" si="258"/>
        <v>0</v>
      </c>
      <c r="AT1260">
        <f t="shared" si="259"/>
        <v>0</v>
      </c>
      <c r="AU1260">
        <f t="shared" si="260"/>
        <v>0</v>
      </c>
      <c r="AV1260">
        <f t="shared" si="261"/>
        <v>0</v>
      </c>
      <c r="AW1260">
        <f t="shared" si="262"/>
        <v>0</v>
      </c>
      <c r="AX1260">
        <f t="shared" si="263"/>
        <v>0</v>
      </c>
      <c r="AY1260" s="500">
        <f t="shared" si="233"/>
        <v>0</v>
      </c>
      <c r="AZ1260" s="501">
        <f t="shared" si="234"/>
        <v>0</v>
      </c>
      <c r="BA1260" s="502">
        <f t="shared" si="235"/>
        <v>0</v>
      </c>
      <c r="BB1260" s="503">
        <f t="shared" si="236"/>
        <v>0</v>
      </c>
      <c r="BC1260" s="500">
        <f t="shared" si="237"/>
        <v>0</v>
      </c>
      <c r="BD1260" s="501">
        <f t="shared" si="238"/>
        <v>0</v>
      </c>
      <c r="BE1260" s="502">
        <f t="shared" si="239"/>
        <v>0</v>
      </c>
      <c r="BF1260" s="503">
        <f t="shared" si="240"/>
        <v>0</v>
      </c>
      <c r="BG1260" s="500">
        <f t="shared" si="241"/>
        <v>0</v>
      </c>
      <c r="BH1260" s="501">
        <f t="shared" si="242"/>
        <v>0</v>
      </c>
      <c r="BI1260" s="502">
        <f t="shared" si="243"/>
        <v>0</v>
      </c>
      <c r="BJ1260" s="503">
        <f t="shared" si="244"/>
        <v>0</v>
      </c>
      <c r="BK1260" s="293">
        <f t="shared" si="245"/>
        <v>0</v>
      </c>
      <c r="BL1260" s="504" t="str">
        <f>IF(BK1260=0,"",
IF(SUM($BK$1156:BK1260)=1,BM1260,
IF($BK$1277&gt;SUM($BK$1156:BK1260),_xlfn.CONCAT(", ",BM1260),
IF($BK$1277=SUM($BK$1156:BK1260),_xlfn.CONCAT(" y ",BM1260)))))</f>
        <v/>
      </c>
      <c r="BM1260" s="505" t="s">
        <v>5292</v>
      </c>
      <c r="BN1260" s="290">
        <f t="shared" si="247"/>
        <v>0</v>
      </c>
      <c r="BO1260" s="293">
        <f t="shared" si="246"/>
        <v>0</v>
      </c>
      <c r="BP1260" s="294" t="str">
        <f>IF(BO1260=0,"",
IF(SUM($BO$1156:BO1260)=1,BQ1260,
IF($BO$1277&gt;SUM($BO$1156:BO1260),_xlfn.CONCAT(", ",BQ1260),
IF($BO$1277=SUM($BO$1156:BO1260),_xlfn.CONCAT(" y ",BQ1260)))))</f>
        <v/>
      </c>
      <c r="BQ1260" s="89" t="s">
        <v>5292</v>
      </c>
    </row>
    <row r="1261" spans="1:69" ht="15" customHeight="1">
      <c r="A1261" s="64"/>
      <c r="B1261" s="11"/>
      <c r="C1261" s="61" t="s">
        <v>5293</v>
      </c>
      <c r="D1261" s="1122" t="str">
        <f>IF(CNGE_2025_M1_Secc5_Sub1!$D135="","",CNGE_2025_M1_Secc5_Sub1!$D135)</f>
        <v/>
      </c>
      <c r="E1261" s="889"/>
      <c r="F1261" s="889"/>
      <c r="G1261" s="889"/>
      <c r="H1261" s="889"/>
      <c r="I1261" s="889"/>
      <c r="J1261" s="889"/>
      <c r="K1261" s="889"/>
      <c r="L1261" s="889"/>
      <c r="M1261" s="889"/>
      <c r="N1261" s="889"/>
      <c r="O1261" s="889"/>
      <c r="P1261" s="889"/>
      <c r="Q1261" s="889"/>
      <c r="R1261" s="890"/>
      <c r="S1261" s="813"/>
      <c r="T1261" s="813"/>
      <c r="U1261" s="813"/>
      <c r="V1261" s="813"/>
      <c r="W1261" s="813"/>
      <c r="X1261" s="813"/>
      <c r="Y1261" s="813"/>
      <c r="Z1261" s="813"/>
      <c r="AA1261" s="813"/>
      <c r="AB1261" s="813"/>
      <c r="AC1261" s="813"/>
      <c r="AD1261" s="813"/>
      <c r="AI1261">
        <f t="shared" si="248"/>
        <v>0</v>
      </c>
      <c r="AJ1261">
        <f t="shared" si="249"/>
        <v>0</v>
      </c>
      <c r="AK1261">
        <f t="shared" si="250"/>
        <v>0</v>
      </c>
      <c r="AL1261">
        <f t="shared" si="251"/>
        <v>0</v>
      </c>
      <c r="AM1261">
        <f t="shared" si="252"/>
        <v>0</v>
      </c>
      <c r="AN1261">
        <f t="shared" si="253"/>
        <v>0</v>
      </c>
      <c r="AO1261">
        <f t="shared" si="254"/>
        <v>0</v>
      </c>
      <c r="AP1261">
        <f t="shared" si="255"/>
        <v>0</v>
      </c>
      <c r="AQ1261">
        <f t="shared" si="256"/>
        <v>0</v>
      </c>
      <c r="AR1261">
        <f t="shared" si="257"/>
        <v>0</v>
      </c>
      <c r="AS1261">
        <f t="shared" si="258"/>
        <v>0</v>
      </c>
      <c r="AT1261">
        <f t="shared" si="259"/>
        <v>0</v>
      </c>
      <c r="AU1261">
        <f t="shared" si="260"/>
        <v>0</v>
      </c>
      <c r="AV1261">
        <f t="shared" si="261"/>
        <v>0</v>
      </c>
      <c r="AW1261">
        <f t="shared" si="262"/>
        <v>0</v>
      </c>
      <c r="AX1261">
        <f t="shared" si="263"/>
        <v>0</v>
      </c>
      <c r="AY1261" s="500">
        <f t="shared" si="233"/>
        <v>0</v>
      </c>
      <c r="AZ1261" s="501">
        <f t="shared" si="234"/>
        <v>0</v>
      </c>
      <c r="BA1261" s="502">
        <f t="shared" si="235"/>
        <v>0</v>
      </c>
      <c r="BB1261" s="503">
        <f t="shared" si="236"/>
        <v>0</v>
      </c>
      <c r="BC1261" s="500">
        <f t="shared" si="237"/>
        <v>0</v>
      </c>
      <c r="BD1261" s="501">
        <f t="shared" si="238"/>
        <v>0</v>
      </c>
      <c r="BE1261" s="502">
        <f t="shared" si="239"/>
        <v>0</v>
      </c>
      <c r="BF1261" s="503">
        <f t="shared" si="240"/>
        <v>0</v>
      </c>
      <c r="BG1261" s="500">
        <f t="shared" si="241"/>
        <v>0</v>
      </c>
      <c r="BH1261" s="501">
        <f t="shared" si="242"/>
        <v>0</v>
      </c>
      <c r="BI1261" s="502">
        <f t="shared" si="243"/>
        <v>0</v>
      </c>
      <c r="BJ1261" s="503">
        <f t="shared" si="244"/>
        <v>0</v>
      </c>
      <c r="BK1261" s="293">
        <f t="shared" si="245"/>
        <v>0</v>
      </c>
      <c r="BL1261" s="504" t="str">
        <f>IF(BK1261=0,"",
IF(SUM($BK$1156:BK1261)=1,BM1261,
IF($BK$1277&gt;SUM($BK$1156:BK1261),_xlfn.CONCAT(", ",BM1261),
IF($BK$1277=SUM($BK$1156:BK1261),_xlfn.CONCAT(" y ",BM1261)))))</f>
        <v/>
      </c>
      <c r="BM1261" s="505" t="s">
        <v>5294</v>
      </c>
      <c r="BN1261" s="290">
        <f t="shared" si="247"/>
        <v>0</v>
      </c>
      <c r="BO1261" s="293">
        <f t="shared" si="246"/>
        <v>0</v>
      </c>
      <c r="BP1261" s="294" t="str">
        <f>IF(BO1261=0,"",
IF(SUM($BO$1156:BO1261)=1,BQ1261,
IF($BO$1277&gt;SUM($BO$1156:BO1261),_xlfn.CONCAT(", ",BQ1261),
IF($BO$1277=SUM($BO$1156:BO1261),_xlfn.CONCAT(" y ",BQ1261)))))</f>
        <v/>
      </c>
      <c r="BQ1261" s="89" t="s">
        <v>5294</v>
      </c>
    </row>
    <row r="1262" spans="1:69" ht="15" customHeight="1">
      <c r="A1262" s="64"/>
      <c r="B1262" s="11"/>
      <c r="C1262" s="61" t="s">
        <v>5295</v>
      </c>
      <c r="D1262" s="1122" t="str">
        <f>IF(CNGE_2025_M1_Secc5_Sub1!$D136="","",CNGE_2025_M1_Secc5_Sub1!$D136)</f>
        <v/>
      </c>
      <c r="E1262" s="889"/>
      <c r="F1262" s="889"/>
      <c r="G1262" s="889"/>
      <c r="H1262" s="889"/>
      <c r="I1262" s="889"/>
      <c r="J1262" s="889"/>
      <c r="K1262" s="889"/>
      <c r="L1262" s="889"/>
      <c r="M1262" s="889"/>
      <c r="N1262" s="889"/>
      <c r="O1262" s="889"/>
      <c r="P1262" s="889"/>
      <c r="Q1262" s="889"/>
      <c r="R1262" s="890"/>
      <c r="S1262" s="813"/>
      <c r="T1262" s="813"/>
      <c r="U1262" s="813"/>
      <c r="V1262" s="813"/>
      <c r="W1262" s="813"/>
      <c r="X1262" s="813"/>
      <c r="Y1262" s="813"/>
      <c r="Z1262" s="813"/>
      <c r="AA1262" s="813"/>
      <c r="AB1262" s="813"/>
      <c r="AC1262" s="813"/>
      <c r="AD1262" s="813"/>
      <c r="AI1262">
        <f t="shared" si="248"/>
        <v>0</v>
      </c>
      <c r="AJ1262">
        <f t="shared" si="249"/>
        <v>0</v>
      </c>
      <c r="AK1262">
        <f t="shared" si="250"/>
        <v>0</v>
      </c>
      <c r="AL1262">
        <f t="shared" si="251"/>
        <v>0</v>
      </c>
      <c r="AM1262">
        <f t="shared" si="252"/>
        <v>0</v>
      </c>
      <c r="AN1262">
        <f t="shared" si="253"/>
        <v>0</v>
      </c>
      <c r="AO1262">
        <f t="shared" si="254"/>
        <v>0</v>
      </c>
      <c r="AP1262">
        <f t="shared" si="255"/>
        <v>0</v>
      </c>
      <c r="AQ1262">
        <f t="shared" si="256"/>
        <v>0</v>
      </c>
      <c r="AR1262">
        <f t="shared" si="257"/>
        <v>0</v>
      </c>
      <c r="AS1262">
        <f t="shared" si="258"/>
        <v>0</v>
      </c>
      <c r="AT1262">
        <f t="shared" si="259"/>
        <v>0</v>
      </c>
      <c r="AU1262">
        <f t="shared" si="260"/>
        <v>0</v>
      </c>
      <c r="AV1262">
        <f t="shared" si="261"/>
        <v>0</v>
      </c>
      <c r="AW1262">
        <f t="shared" si="262"/>
        <v>0</v>
      </c>
      <c r="AX1262">
        <f t="shared" si="263"/>
        <v>0</v>
      </c>
      <c r="AY1262" s="500">
        <f t="shared" si="233"/>
        <v>0</v>
      </c>
      <c r="AZ1262" s="501">
        <f t="shared" si="234"/>
        <v>0</v>
      </c>
      <c r="BA1262" s="502">
        <f t="shared" si="235"/>
        <v>0</v>
      </c>
      <c r="BB1262" s="503">
        <f t="shared" si="236"/>
        <v>0</v>
      </c>
      <c r="BC1262" s="500">
        <f t="shared" si="237"/>
        <v>0</v>
      </c>
      <c r="BD1262" s="501">
        <f t="shared" si="238"/>
        <v>0</v>
      </c>
      <c r="BE1262" s="502">
        <f t="shared" si="239"/>
        <v>0</v>
      </c>
      <c r="BF1262" s="503">
        <f t="shared" si="240"/>
        <v>0</v>
      </c>
      <c r="BG1262" s="500">
        <f t="shared" si="241"/>
        <v>0</v>
      </c>
      <c r="BH1262" s="501">
        <f t="shared" si="242"/>
        <v>0</v>
      </c>
      <c r="BI1262" s="502">
        <f t="shared" si="243"/>
        <v>0</v>
      </c>
      <c r="BJ1262" s="503">
        <f t="shared" si="244"/>
        <v>0</v>
      </c>
      <c r="BK1262" s="293">
        <f t="shared" si="245"/>
        <v>0</v>
      </c>
      <c r="BL1262" s="504" t="str">
        <f>IF(BK1262=0,"",
IF(SUM($BK$1156:BK1262)=1,BM1262,
IF($BK$1277&gt;SUM($BK$1156:BK1262),_xlfn.CONCAT(", ",BM1262),
IF($BK$1277=SUM($BK$1156:BK1262),_xlfn.CONCAT(" y ",BM1262)))))</f>
        <v/>
      </c>
      <c r="BM1262" s="505" t="s">
        <v>5296</v>
      </c>
      <c r="BN1262" s="290">
        <f t="shared" si="247"/>
        <v>0</v>
      </c>
      <c r="BO1262" s="293">
        <f t="shared" si="246"/>
        <v>0</v>
      </c>
      <c r="BP1262" s="294" t="str">
        <f>IF(BO1262=0,"",
IF(SUM($BO$1156:BO1262)=1,BQ1262,
IF($BO$1277&gt;SUM($BO$1156:BO1262),_xlfn.CONCAT(", ",BQ1262),
IF($BO$1277=SUM($BO$1156:BO1262),_xlfn.CONCAT(" y ",BQ1262)))))</f>
        <v/>
      </c>
      <c r="BQ1262" s="89" t="s">
        <v>5296</v>
      </c>
    </row>
    <row r="1263" spans="1:69" ht="15" customHeight="1">
      <c r="A1263" s="64"/>
      <c r="B1263" s="11"/>
      <c r="C1263" s="61" t="s">
        <v>5297</v>
      </c>
      <c r="D1263" s="1122" t="str">
        <f>IF(CNGE_2025_M1_Secc5_Sub1!$D137="","",CNGE_2025_M1_Secc5_Sub1!$D137)</f>
        <v/>
      </c>
      <c r="E1263" s="889"/>
      <c r="F1263" s="889"/>
      <c r="G1263" s="889"/>
      <c r="H1263" s="889"/>
      <c r="I1263" s="889"/>
      <c r="J1263" s="889"/>
      <c r="K1263" s="889"/>
      <c r="L1263" s="889"/>
      <c r="M1263" s="889"/>
      <c r="N1263" s="889"/>
      <c r="O1263" s="889"/>
      <c r="P1263" s="889"/>
      <c r="Q1263" s="889"/>
      <c r="R1263" s="890"/>
      <c r="S1263" s="813"/>
      <c r="T1263" s="813"/>
      <c r="U1263" s="813"/>
      <c r="V1263" s="813"/>
      <c r="W1263" s="813"/>
      <c r="X1263" s="813"/>
      <c r="Y1263" s="813"/>
      <c r="Z1263" s="813"/>
      <c r="AA1263" s="813"/>
      <c r="AB1263" s="813"/>
      <c r="AC1263" s="813"/>
      <c r="AD1263" s="813"/>
      <c r="AI1263">
        <f t="shared" si="248"/>
        <v>0</v>
      </c>
      <c r="AJ1263">
        <f t="shared" si="249"/>
        <v>0</v>
      </c>
      <c r="AK1263">
        <f t="shared" si="250"/>
        <v>0</v>
      </c>
      <c r="AL1263">
        <f t="shared" si="251"/>
        <v>0</v>
      </c>
      <c r="AM1263">
        <f t="shared" si="252"/>
        <v>0</v>
      </c>
      <c r="AN1263">
        <f t="shared" si="253"/>
        <v>0</v>
      </c>
      <c r="AO1263">
        <f t="shared" si="254"/>
        <v>0</v>
      </c>
      <c r="AP1263">
        <f t="shared" si="255"/>
        <v>0</v>
      </c>
      <c r="AQ1263">
        <f t="shared" si="256"/>
        <v>0</v>
      </c>
      <c r="AR1263">
        <f t="shared" si="257"/>
        <v>0</v>
      </c>
      <c r="AS1263">
        <f t="shared" si="258"/>
        <v>0</v>
      </c>
      <c r="AT1263">
        <f t="shared" si="259"/>
        <v>0</v>
      </c>
      <c r="AU1263">
        <f t="shared" si="260"/>
        <v>0</v>
      </c>
      <c r="AV1263">
        <f t="shared" si="261"/>
        <v>0</v>
      </c>
      <c r="AW1263">
        <f t="shared" si="262"/>
        <v>0</v>
      </c>
      <c r="AX1263">
        <f t="shared" si="263"/>
        <v>0</v>
      </c>
      <c r="AY1263" s="500">
        <f t="shared" si="233"/>
        <v>0</v>
      </c>
      <c r="AZ1263" s="501">
        <f t="shared" si="234"/>
        <v>0</v>
      </c>
      <c r="BA1263" s="502">
        <f t="shared" si="235"/>
        <v>0</v>
      </c>
      <c r="BB1263" s="503">
        <f t="shared" si="236"/>
        <v>0</v>
      </c>
      <c r="BC1263" s="500">
        <f t="shared" si="237"/>
        <v>0</v>
      </c>
      <c r="BD1263" s="501">
        <f t="shared" si="238"/>
        <v>0</v>
      </c>
      <c r="BE1263" s="502">
        <f t="shared" si="239"/>
        <v>0</v>
      </c>
      <c r="BF1263" s="503">
        <f t="shared" si="240"/>
        <v>0</v>
      </c>
      <c r="BG1263" s="500">
        <f t="shared" si="241"/>
        <v>0</v>
      </c>
      <c r="BH1263" s="501">
        <f t="shared" si="242"/>
        <v>0</v>
      </c>
      <c r="BI1263" s="502">
        <f t="shared" si="243"/>
        <v>0</v>
      </c>
      <c r="BJ1263" s="503">
        <f t="shared" si="244"/>
        <v>0</v>
      </c>
      <c r="BK1263" s="293">
        <f t="shared" si="245"/>
        <v>0</v>
      </c>
      <c r="BL1263" s="504" t="str">
        <f>IF(BK1263=0,"",
IF(SUM($BK$1156:BK1263)=1,BM1263,
IF($BK$1277&gt;SUM($BK$1156:BK1263),_xlfn.CONCAT(", ",BM1263),
IF($BK$1277=SUM($BK$1156:BK1263),_xlfn.CONCAT(" y ",BM1263)))))</f>
        <v/>
      </c>
      <c r="BM1263" s="505" t="s">
        <v>5298</v>
      </c>
      <c r="BN1263" s="290">
        <f t="shared" si="247"/>
        <v>0</v>
      </c>
      <c r="BO1263" s="293">
        <f t="shared" si="246"/>
        <v>0</v>
      </c>
      <c r="BP1263" s="294" t="str">
        <f>IF(BO1263=0,"",
IF(SUM($BO$1156:BO1263)=1,BQ1263,
IF($BO$1277&gt;SUM($BO$1156:BO1263),_xlfn.CONCAT(", ",BQ1263),
IF($BO$1277=SUM($BO$1156:BO1263),_xlfn.CONCAT(" y ",BQ1263)))))</f>
        <v/>
      </c>
      <c r="BQ1263" s="89" t="s">
        <v>5298</v>
      </c>
    </row>
    <row r="1264" spans="1:69" ht="15" customHeight="1">
      <c r="A1264" s="64"/>
      <c r="B1264" s="11"/>
      <c r="C1264" s="61" t="s">
        <v>5299</v>
      </c>
      <c r="D1264" s="1122" t="str">
        <f>IF(CNGE_2025_M1_Secc5_Sub1!$D138="","",CNGE_2025_M1_Secc5_Sub1!$D138)</f>
        <v/>
      </c>
      <c r="E1264" s="889"/>
      <c r="F1264" s="889"/>
      <c r="G1264" s="889"/>
      <c r="H1264" s="889"/>
      <c r="I1264" s="889"/>
      <c r="J1264" s="889"/>
      <c r="K1264" s="889"/>
      <c r="L1264" s="889"/>
      <c r="M1264" s="889"/>
      <c r="N1264" s="889"/>
      <c r="O1264" s="889"/>
      <c r="P1264" s="889"/>
      <c r="Q1264" s="889"/>
      <c r="R1264" s="890"/>
      <c r="S1264" s="813"/>
      <c r="T1264" s="813"/>
      <c r="U1264" s="813"/>
      <c r="V1264" s="813"/>
      <c r="W1264" s="813"/>
      <c r="X1264" s="813"/>
      <c r="Y1264" s="813"/>
      <c r="Z1264" s="813"/>
      <c r="AA1264" s="813"/>
      <c r="AB1264" s="813"/>
      <c r="AC1264" s="813"/>
      <c r="AD1264" s="813"/>
      <c r="AI1264">
        <f t="shared" si="248"/>
        <v>0</v>
      </c>
      <c r="AJ1264">
        <f t="shared" si="249"/>
        <v>0</v>
      </c>
      <c r="AK1264">
        <f t="shared" si="250"/>
        <v>0</v>
      </c>
      <c r="AL1264">
        <f t="shared" si="251"/>
        <v>0</v>
      </c>
      <c r="AM1264">
        <f t="shared" si="252"/>
        <v>0</v>
      </c>
      <c r="AN1264">
        <f t="shared" si="253"/>
        <v>0</v>
      </c>
      <c r="AO1264">
        <f t="shared" si="254"/>
        <v>0</v>
      </c>
      <c r="AP1264">
        <f t="shared" si="255"/>
        <v>0</v>
      </c>
      <c r="AQ1264">
        <f t="shared" si="256"/>
        <v>0</v>
      </c>
      <c r="AR1264">
        <f t="shared" si="257"/>
        <v>0</v>
      </c>
      <c r="AS1264">
        <f t="shared" si="258"/>
        <v>0</v>
      </c>
      <c r="AT1264">
        <f t="shared" si="259"/>
        <v>0</v>
      </c>
      <c r="AU1264">
        <f t="shared" si="260"/>
        <v>0</v>
      </c>
      <c r="AV1264">
        <f t="shared" si="261"/>
        <v>0</v>
      </c>
      <c r="AW1264">
        <f t="shared" si="262"/>
        <v>0</v>
      </c>
      <c r="AX1264">
        <f t="shared" si="263"/>
        <v>0</v>
      </c>
      <c r="AY1264" s="500">
        <f t="shared" si="233"/>
        <v>0</v>
      </c>
      <c r="AZ1264" s="501">
        <f t="shared" si="234"/>
        <v>0</v>
      </c>
      <c r="BA1264" s="502">
        <f t="shared" si="235"/>
        <v>0</v>
      </c>
      <c r="BB1264" s="503">
        <f t="shared" si="236"/>
        <v>0</v>
      </c>
      <c r="BC1264" s="500">
        <f t="shared" si="237"/>
        <v>0</v>
      </c>
      <c r="BD1264" s="501">
        <f t="shared" si="238"/>
        <v>0</v>
      </c>
      <c r="BE1264" s="502">
        <f t="shared" si="239"/>
        <v>0</v>
      </c>
      <c r="BF1264" s="503">
        <f t="shared" si="240"/>
        <v>0</v>
      </c>
      <c r="BG1264" s="500">
        <f t="shared" si="241"/>
        <v>0</v>
      </c>
      <c r="BH1264" s="501">
        <f t="shared" si="242"/>
        <v>0</v>
      </c>
      <c r="BI1264" s="502">
        <f t="shared" si="243"/>
        <v>0</v>
      </c>
      <c r="BJ1264" s="503">
        <f t="shared" si="244"/>
        <v>0</v>
      </c>
      <c r="BK1264" s="293">
        <f t="shared" si="245"/>
        <v>0</v>
      </c>
      <c r="BL1264" s="504" t="str">
        <f>IF(BK1264=0,"",
IF(SUM($BK$1156:BK1264)=1,BM1264,
IF($BK$1277&gt;SUM($BK$1156:BK1264),_xlfn.CONCAT(", ",BM1264),
IF($BK$1277=SUM($BK$1156:BK1264),_xlfn.CONCAT(" y ",BM1264)))))</f>
        <v/>
      </c>
      <c r="BM1264" s="505" t="s">
        <v>5300</v>
      </c>
      <c r="BN1264" s="290">
        <f t="shared" si="247"/>
        <v>0</v>
      </c>
      <c r="BO1264" s="293">
        <f t="shared" si="246"/>
        <v>0</v>
      </c>
      <c r="BP1264" s="294" t="str">
        <f>IF(BO1264=0,"",
IF(SUM($BO$1156:BO1264)=1,BQ1264,
IF($BO$1277&gt;SUM($BO$1156:BO1264),_xlfn.CONCAT(", ",BQ1264),
IF($BO$1277=SUM($BO$1156:BO1264),_xlfn.CONCAT(" y ",BQ1264)))))</f>
        <v/>
      </c>
      <c r="BQ1264" s="89" t="s">
        <v>5300</v>
      </c>
    </row>
    <row r="1265" spans="1:69" ht="15" customHeight="1">
      <c r="A1265" s="64"/>
      <c r="B1265" s="11"/>
      <c r="C1265" s="61" t="s">
        <v>5301</v>
      </c>
      <c r="D1265" s="1122" t="str">
        <f>IF(CNGE_2025_M1_Secc5_Sub1!$D139="","",CNGE_2025_M1_Secc5_Sub1!$D139)</f>
        <v/>
      </c>
      <c r="E1265" s="889"/>
      <c r="F1265" s="889"/>
      <c r="G1265" s="889"/>
      <c r="H1265" s="889"/>
      <c r="I1265" s="889"/>
      <c r="J1265" s="889"/>
      <c r="K1265" s="889"/>
      <c r="L1265" s="889"/>
      <c r="M1265" s="889"/>
      <c r="N1265" s="889"/>
      <c r="O1265" s="889"/>
      <c r="P1265" s="889"/>
      <c r="Q1265" s="889"/>
      <c r="R1265" s="890"/>
      <c r="S1265" s="813"/>
      <c r="T1265" s="813"/>
      <c r="U1265" s="813"/>
      <c r="V1265" s="813"/>
      <c r="W1265" s="813"/>
      <c r="X1265" s="813"/>
      <c r="Y1265" s="813"/>
      <c r="Z1265" s="813"/>
      <c r="AA1265" s="813"/>
      <c r="AB1265" s="813"/>
      <c r="AC1265" s="813"/>
      <c r="AD1265" s="813"/>
      <c r="AI1265">
        <f t="shared" si="248"/>
        <v>0</v>
      </c>
      <c r="AJ1265">
        <f t="shared" si="249"/>
        <v>0</v>
      </c>
      <c r="AK1265">
        <f t="shared" si="250"/>
        <v>0</v>
      </c>
      <c r="AL1265">
        <f t="shared" si="251"/>
        <v>0</v>
      </c>
      <c r="AM1265">
        <f t="shared" si="252"/>
        <v>0</v>
      </c>
      <c r="AN1265">
        <f t="shared" si="253"/>
        <v>0</v>
      </c>
      <c r="AO1265">
        <f t="shared" si="254"/>
        <v>0</v>
      </c>
      <c r="AP1265">
        <f t="shared" si="255"/>
        <v>0</v>
      </c>
      <c r="AQ1265">
        <f t="shared" si="256"/>
        <v>0</v>
      </c>
      <c r="AR1265">
        <f t="shared" si="257"/>
        <v>0</v>
      </c>
      <c r="AS1265">
        <f t="shared" si="258"/>
        <v>0</v>
      </c>
      <c r="AT1265">
        <f t="shared" si="259"/>
        <v>0</v>
      </c>
      <c r="AU1265">
        <f t="shared" si="260"/>
        <v>0</v>
      </c>
      <c r="AV1265">
        <f t="shared" si="261"/>
        <v>0</v>
      </c>
      <c r="AW1265">
        <f t="shared" si="262"/>
        <v>0</v>
      </c>
      <c r="AX1265">
        <f t="shared" si="263"/>
        <v>0</v>
      </c>
      <c r="AY1265" s="500">
        <f t="shared" si="233"/>
        <v>0</v>
      </c>
      <c r="AZ1265" s="501">
        <f t="shared" si="234"/>
        <v>0</v>
      </c>
      <c r="BA1265" s="502">
        <f t="shared" si="235"/>
        <v>0</v>
      </c>
      <c r="BB1265" s="503">
        <f t="shared" si="236"/>
        <v>0</v>
      </c>
      <c r="BC1265" s="500">
        <f t="shared" si="237"/>
        <v>0</v>
      </c>
      <c r="BD1265" s="501">
        <f t="shared" si="238"/>
        <v>0</v>
      </c>
      <c r="BE1265" s="502">
        <f t="shared" si="239"/>
        <v>0</v>
      </c>
      <c r="BF1265" s="503">
        <f t="shared" si="240"/>
        <v>0</v>
      </c>
      <c r="BG1265" s="500">
        <f t="shared" si="241"/>
        <v>0</v>
      </c>
      <c r="BH1265" s="501">
        <f t="shared" si="242"/>
        <v>0</v>
      </c>
      <c r="BI1265" s="502">
        <f t="shared" si="243"/>
        <v>0</v>
      </c>
      <c r="BJ1265" s="503">
        <f t="shared" si="244"/>
        <v>0</v>
      </c>
      <c r="BK1265" s="293">
        <f t="shared" si="245"/>
        <v>0</v>
      </c>
      <c r="BL1265" s="504" t="str">
        <f>IF(BK1265=0,"",
IF(SUM($BK$1156:BK1265)=1,BM1265,
IF($BK$1277&gt;SUM($BK$1156:BK1265),_xlfn.CONCAT(", ",BM1265),
IF($BK$1277=SUM($BK$1156:BK1265),_xlfn.CONCAT(" y ",BM1265)))))</f>
        <v/>
      </c>
      <c r="BM1265" s="505" t="s">
        <v>5302</v>
      </c>
      <c r="BN1265" s="290">
        <f t="shared" si="247"/>
        <v>0</v>
      </c>
      <c r="BO1265" s="293">
        <f t="shared" si="246"/>
        <v>0</v>
      </c>
      <c r="BP1265" s="294" t="str">
        <f>IF(BO1265=0,"",
IF(SUM($BO$1156:BO1265)=1,BQ1265,
IF($BO$1277&gt;SUM($BO$1156:BO1265),_xlfn.CONCAT(", ",BQ1265),
IF($BO$1277=SUM($BO$1156:BO1265),_xlfn.CONCAT(" y ",BQ1265)))))</f>
        <v/>
      </c>
      <c r="BQ1265" s="89" t="s">
        <v>5302</v>
      </c>
    </row>
    <row r="1266" spans="1:69" ht="15" customHeight="1">
      <c r="A1266" s="64"/>
      <c r="B1266" s="11"/>
      <c r="C1266" s="61" t="s">
        <v>5303</v>
      </c>
      <c r="D1266" s="1122" t="str">
        <f>IF(CNGE_2025_M1_Secc5_Sub1!$D140="","",CNGE_2025_M1_Secc5_Sub1!$D140)</f>
        <v/>
      </c>
      <c r="E1266" s="889"/>
      <c r="F1266" s="889"/>
      <c r="G1266" s="889"/>
      <c r="H1266" s="889"/>
      <c r="I1266" s="889"/>
      <c r="J1266" s="889"/>
      <c r="K1266" s="889"/>
      <c r="L1266" s="889"/>
      <c r="M1266" s="889"/>
      <c r="N1266" s="889"/>
      <c r="O1266" s="889"/>
      <c r="P1266" s="889"/>
      <c r="Q1266" s="889"/>
      <c r="R1266" s="890"/>
      <c r="S1266" s="813"/>
      <c r="T1266" s="813"/>
      <c r="U1266" s="813"/>
      <c r="V1266" s="813"/>
      <c r="W1266" s="813"/>
      <c r="X1266" s="813"/>
      <c r="Y1266" s="813"/>
      <c r="Z1266" s="813"/>
      <c r="AA1266" s="813"/>
      <c r="AB1266" s="813"/>
      <c r="AC1266" s="813"/>
      <c r="AD1266" s="813"/>
      <c r="AI1266">
        <f t="shared" si="248"/>
        <v>0</v>
      </c>
      <c r="AJ1266">
        <f t="shared" si="249"/>
        <v>0</v>
      </c>
      <c r="AK1266">
        <f t="shared" si="250"/>
        <v>0</v>
      </c>
      <c r="AL1266">
        <f t="shared" si="251"/>
        <v>0</v>
      </c>
      <c r="AM1266">
        <f t="shared" si="252"/>
        <v>0</v>
      </c>
      <c r="AN1266">
        <f t="shared" si="253"/>
        <v>0</v>
      </c>
      <c r="AO1266">
        <f t="shared" si="254"/>
        <v>0</v>
      </c>
      <c r="AP1266">
        <f t="shared" si="255"/>
        <v>0</v>
      </c>
      <c r="AQ1266">
        <f t="shared" si="256"/>
        <v>0</v>
      </c>
      <c r="AR1266">
        <f t="shared" si="257"/>
        <v>0</v>
      </c>
      <c r="AS1266">
        <f t="shared" si="258"/>
        <v>0</v>
      </c>
      <c r="AT1266">
        <f t="shared" si="259"/>
        <v>0</v>
      </c>
      <c r="AU1266">
        <f t="shared" si="260"/>
        <v>0</v>
      </c>
      <c r="AV1266">
        <f t="shared" si="261"/>
        <v>0</v>
      </c>
      <c r="AW1266">
        <f t="shared" si="262"/>
        <v>0</v>
      </c>
      <c r="AX1266">
        <f t="shared" si="263"/>
        <v>0</v>
      </c>
      <c r="AY1266" s="500">
        <f t="shared" si="233"/>
        <v>0</v>
      </c>
      <c r="AZ1266" s="501">
        <f t="shared" si="234"/>
        <v>0</v>
      </c>
      <c r="BA1266" s="502">
        <f t="shared" si="235"/>
        <v>0</v>
      </c>
      <c r="BB1266" s="503">
        <f t="shared" si="236"/>
        <v>0</v>
      </c>
      <c r="BC1266" s="500">
        <f t="shared" si="237"/>
        <v>0</v>
      </c>
      <c r="BD1266" s="501">
        <f t="shared" si="238"/>
        <v>0</v>
      </c>
      <c r="BE1266" s="502">
        <f t="shared" si="239"/>
        <v>0</v>
      </c>
      <c r="BF1266" s="503">
        <f t="shared" si="240"/>
        <v>0</v>
      </c>
      <c r="BG1266" s="500">
        <f t="shared" si="241"/>
        <v>0</v>
      </c>
      <c r="BH1266" s="501">
        <f t="shared" si="242"/>
        <v>0</v>
      </c>
      <c r="BI1266" s="502">
        <f t="shared" si="243"/>
        <v>0</v>
      </c>
      <c r="BJ1266" s="503">
        <f t="shared" si="244"/>
        <v>0</v>
      </c>
      <c r="BK1266" s="293">
        <f t="shared" si="245"/>
        <v>0</v>
      </c>
      <c r="BL1266" s="504" t="str">
        <f>IF(BK1266=0,"",
IF(SUM($BK$1156:BK1266)=1,BM1266,
IF($BK$1277&gt;SUM($BK$1156:BK1266),_xlfn.CONCAT(", ",BM1266),
IF($BK$1277=SUM($BK$1156:BK1266),_xlfn.CONCAT(" y ",BM1266)))))</f>
        <v/>
      </c>
      <c r="BM1266" s="505" t="s">
        <v>5304</v>
      </c>
      <c r="BN1266" s="290">
        <f t="shared" si="247"/>
        <v>0</v>
      </c>
      <c r="BO1266" s="293">
        <f t="shared" si="246"/>
        <v>0</v>
      </c>
      <c r="BP1266" s="294" t="str">
        <f>IF(BO1266=0,"",
IF(SUM($BO$1156:BO1266)=1,BQ1266,
IF($BO$1277&gt;SUM($BO$1156:BO1266),_xlfn.CONCAT(", ",BQ1266),
IF($BO$1277=SUM($BO$1156:BO1266),_xlfn.CONCAT(" y ",BQ1266)))))</f>
        <v/>
      </c>
      <c r="BQ1266" s="89" t="s">
        <v>5304</v>
      </c>
    </row>
    <row r="1267" spans="1:69" ht="15" customHeight="1">
      <c r="A1267" s="64"/>
      <c r="B1267" s="11"/>
      <c r="C1267" s="61" t="s">
        <v>5305</v>
      </c>
      <c r="D1267" s="1122" t="str">
        <f>IF(CNGE_2025_M1_Secc5_Sub1!$D141="","",CNGE_2025_M1_Secc5_Sub1!$D141)</f>
        <v/>
      </c>
      <c r="E1267" s="889"/>
      <c r="F1267" s="889"/>
      <c r="G1267" s="889"/>
      <c r="H1267" s="889"/>
      <c r="I1267" s="889"/>
      <c r="J1267" s="889"/>
      <c r="K1267" s="889"/>
      <c r="L1267" s="889"/>
      <c r="M1267" s="889"/>
      <c r="N1267" s="889"/>
      <c r="O1267" s="889"/>
      <c r="P1267" s="889"/>
      <c r="Q1267" s="889"/>
      <c r="R1267" s="890"/>
      <c r="S1267" s="813"/>
      <c r="T1267" s="813"/>
      <c r="U1267" s="813"/>
      <c r="V1267" s="813"/>
      <c r="W1267" s="813"/>
      <c r="X1267" s="813"/>
      <c r="Y1267" s="813"/>
      <c r="Z1267" s="813"/>
      <c r="AA1267" s="813"/>
      <c r="AB1267" s="813"/>
      <c r="AC1267" s="813"/>
      <c r="AD1267" s="813"/>
      <c r="AI1267">
        <f t="shared" si="248"/>
        <v>0</v>
      </c>
      <c r="AJ1267">
        <f t="shared" si="249"/>
        <v>0</v>
      </c>
      <c r="AK1267">
        <f t="shared" si="250"/>
        <v>0</v>
      </c>
      <c r="AL1267">
        <f t="shared" si="251"/>
        <v>0</v>
      </c>
      <c r="AM1267">
        <f t="shared" si="252"/>
        <v>0</v>
      </c>
      <c r="AN1267">
        <f t="shared" si="253"/>
        <v>0</v>
      </c>
      <c r="AO1267">
        <f t="shared" si="254"/>
        <v>0</v>
      </c>
      <c r="AP1267">
        <f t="shared" si="255"/>
        <v>0</v>
      </c>
      <c r="AQ1267">
        <f t="shared" si="256"/>
        <v>0</v>
      </c>
      <c r="AR1267">
        <f t="shared" si="257"/>
        <v>0</v>
      </c>
      <c r="AS1267">
        <f t="shared" si="258"/>
        <v>0</v>
      </c>
      <c r="AT1267">
        <f t="shared" si="259"/>
        <v>0</v>
      </c>
      <c r="AU1267">
        <f t="shared" si="260"/>
        <v>0</v>
      </c>
      <c r="AV1267">
        <f t="shared" si="261"/>
        <v>0</v>
      </c>
      <c r="AW1267">
        <f t="shared" si="262"/>
        <v>0</v>
      </c>
      <c r="AX1267">
        <f t="shared" si="263"/>
        <v>0</v>
      </c>
      <c r="AY1267" s="500">
        <f t="shared" si="233"/>
        <v>0</v>
      </c>
      <c r="AZ1267" s="501">
        <f t="shared" si="234"/>
        <v>0</v>
      </c>
      <c r="BA1267" s="502">
        <f t="shared" si="235"/>
        <v>0</v>
      </c>
      <c r="BB1267" s="503">
        <f t="shared" si="236"/>
        <v>0</v>
      </c>
      <c r="BC1267" s="500">
        <f t="shared" si="237"/>
        <v>0</v>
      </c>
      <c r="BD1267" s="501">
        <f t="shared" si="238"/>
        <v>0</v>
      </c>
      <c r="BE1267" s="502">
        <f t="shared" si="239"/>
        <v>0</v>
      </c>
      <c r="BF1267" s="503">
        <f t="shared" si="240"/>
        <v>0</v>
      </c>
      <c r="BG1267" s="500">
        <f t="shared" si="241"/>
        <v>0</v>
      </c>
      <c r="BH1267" s="501">
        <f t="shared" si="242"/>
        <v>0</v>
      </c>
      <c r="BI1267" s="502">
        <f t="shared" si="243"/>
        <v>0</v>
      </c>
      <c r="BJ1267" s="503">
        <f t="shared" si="244"/>
        <v>0</v>
      </c>
      <c r="BK1267" s="293">
        <f t="shared" si="245"/>
        <v>0</v>
      </c>
      <c r="BL1267" s="504" t="str">
        <f>IF(BK1267=0,"",
IF(SUM($BK$1156:BK1267)=1,BM1267,
IF($BK$1277&gt;SUM($BK$1156:BK1267),_xlfn.CONCAT(", ",BM1267),
IF($BK$1277=SUM($BK$1156:BK1267),_xlfn.CONCAT(" y ",BM1267)))))</f>
        <v/>
      </c>
      <c r="BM1267" s="505" t="s">
        <v>5306</v>
      </c>
      <c r="BN1267" s="290">
        <f t="shared" si="247"/>
        <v>0</v>
      </c>
      <c r="BO1267" s="293">
        <f t="shared" si="246"/>
        <v>0</v>
      </c>
      <c r="BP1267" s="294" t="str">
        <f>IF(BO1267=0,"",
IF(SUM($BO$1156:BO1267)=1,BQ1267,
IF($BO$1277&gt;SUM($BO$1156:BO1267),_xlfn.CONCAT(", ",BQ1267),
IF($BO$1277=SUM($BO$1156:BO1267),_xlfn.CONCAT(" y ",BQ1267)))))</f>
        <v/>
      </c>
      <c r="BQ1267" s="89" t="s">
        <v>5306</v>
      </c>
    </row>
    <row r="1268" spans="1:69" ht="15" customHeight="1">
      <c r="A1268" s="64"/>
      <c r="B1268" s="11"/>
      <c r="C1268" s="61" t="s">
        <v>5307</v>
      </c>
      <c r="D1268" s="1122" t="str">
        <f>IF(CNGE_2025_M1_Secc5_Sub1!$D142="","",CNGE_2025_M1_Secc5_Sub1!$D142)</f>
        <v/>
      </c>
      <c r="E1268" s="889"/>
      <c r="F1268" s="889"/>
      <c r="G1268" s="889"/>
      <c r="H1268" s="889"/>
      <c r="I1268" s="889"/>
      <c r="J1268" s="889"/>
      <c r="K1268" s="889"/>
      <c r="L1268" s="889"/>
      <c r="M1268" s="889"/>
      <c r="N1268" s="889"/>
      <c r="O1268" s="889"/>
      <c r="P1268" s="889"/>
      <c r="Q1268" s="889"/>
      <c r="R1268" s="890"/>
      <c r="S1268" s="813"/>
      <c r="T1268" s="813"/>
      <c r="U1268" s="813"/>
      <c r="V1268" s="813"/>
      <c r="W1268" s="813"/>
      <c r="X1268" s="813"/>
      <c r="Y1268" s="813"/>
      <c r="Z1268" s="813"/>
      <c r="AA1268" s="813"/>
      <c r="AB1268" s="813"/>
      <c r="AC1268" s="813"/>
      <c r="AD1268" s="813"/>
      <c r="AI1268">
        <f t="shared" si="248"/>
        <v>0</v>
      </c>
      <c r="AJ1268">
        <f t="shared" si="249"/>
        <v>0</v>
      </c>
      <c r="AK1268">
        <f t="shared" si="250"/>
        <v>0</v>
      </c>
      <c r="AL1268">
        <f t="shared" si="251"/>
        <v>0</v>
      </c>
      <c r="AM1268">
        <f t="shared" si="252"/>
        <v>0</v>
      </c>
      <c r="AN1268">
        <f t="shared" si="253"/>
        <v>0</v>
      </c>
      <c r="AO1268">
        <f t="shared" si="254"/>
        <v>0</v>
      </c>
      <c r="AP1268">
        <f t="shared" si="255"/>
        <v>0</v>
      </c>
      <c r="AQ1268">
        <f t="shared" si="256"/>
        <v>0</v>
      </c>
      <c r="AR1268">
        <f t="shared" si="257"/>
        <v>0</v>
      </c>
      <c r="AS1268">
        <f t="shared" si="258"/>
        <v>0</v>
      </c>
      <c r="AT1268">
        <f t="shared" si="259"/>
        <v>0</v>
      </c>
      <c r="AU1268">
        <f t="shared" si="260"/>
        <v>0</v>
      </c>
      <c r="AV1268">
        <f t="shared" si="261"/>
        <v>0</v>
      </c>
      <c r="AW1268">
        <f t="shared" si="262"/>
        <v>0</v>
      </c>
      <c r="AX1268">
        <f t="shared" si="263"/>
        <v>0</v>
      </c>
      <c r="AY1268" s="500">
        <f t="shared" si="233"/>
        <v>0</v>
      </c>
      <c r="AZ1268" s="501">
        <f t="shared" si="234"/>
        <v>0</v>
      </c>
      <c r="BA1268" s="502">
        <f t="shared" si="235"/>
        <v>0</v>
      </c>
      <c r="BB1268" s="503">
        <f t="shared" si="236"/>
        <v>0</v>
      </c>
      <c r="BC1268" s="500">
        <f t="shared" si="237"/>
        <v>0</v>
      </c>
      <c r="BD1268" s="501">
        <f t="shared" si="238"/>
        <v>0</v>
      </c>
      <c r="BE1268" s="502">
        <f t="shared" si="239"/>
        <v>0</v>
      </c>
      <c r="BF1268" s="503">
        <f t="shared" si="240"/>
        <v>0</v>
      </c>
      <c r="BG1268" s="500">
        <f t="shared" si="241"/>
        <v>0</v>
      </c>
      <c r="BH1268" s="501">
        <f t="shared" si="242"/>
        <v>0</v>
      </c>
      <c r="BI1268" s="502">
        <f t="shared" si="243"/>
        <v>0</v>
      </c>
      <c r="BJ1268" s="503">
        <f t="shared" si="244"/>
        <v>0</v>
      </c>
      <c r="BK1268" s="293">
        <f t="shared" si="245"/>
        <v>0</v>
      </c>
      <c r="BL1268" s="504" t="str">
        <f>IF(BK1268=0,"",
IF(SUM($BK$1156:BK1268)=1,BM1268,
IF($BK$1277&gt;SUM($BK$1156:BK1268),_xlfn.CONCAT(", ",BM1268),
IF($BK$1277=SUM($BK$1156:BK1268),_xlfn.CONCAT(" y ",BM1268)))))</f>
        <v/>
      </c>
      <c r="BM1268" s="505" t="s">
        <v>5308</v>
      </c>
      <c r="BN1268" s="290">
        <f t="shared" si="247"/>
        <v>0</v>
      </c>
      <c r="BO1268" s="293">
        <f t="shared" si="246"/>
        <v>0</v>
      </c>
      <c r="BP1268" s="294" t="str">
        <f>IF(BO1268=0,"",
IF(SUM($BO$1156:BO1268)=1,BQ1268,
IF($BO$1277&gt;SUM($BO$1156:BO1268),_xlfn.CONCAT(", ",BQ1268),
IF($BO$1277=SUM($BO$1156:BO1268),_xlfn.CONCAT(" y ",BQ1268)))))</f>
        <v/>
      </c>
      <c r="BQ1268" s="89" t="s">
        <v>5308</v>
      </c>
    </row>
    <row r="1269" spans="1:69" ht="15" customHeight="1">
      <c r="A1269" s="64"/>
      <c r="B1269" s="11"/>
      <c r="C1269" s="61" t="s">
        <v>5309</v>
      </c>
      <c r="D1269" s="1122" t="str">
        <f>IF(CNGE_2025_M1_Secc5_Sub1!$D143="","",CNGE_2025_M1_Secc5_Sub1!$D143)</f>
        <v/>
      </c>
      <c r="E1269" s="889"/>
      <c r="F1269" s="889"/>
      <c r="G1269" s="889"/>
      <c r="H1269" s="889"/>
      <c r="I1269" s="889"/>
      <c r="J1269" s="889"/>
      <c r="K1269" s="889"/>
      <c r="L1269" s="889"/>
      <c r="M1269" s="889"/>
      <c r="N1269" s="889"/>
      <c r="O1269" s="889"/>
      <c r="P1269" s="889"/>
      <c r="Q1269" s="889"/>
      <c r="R1269" s="890"/>
      <c r="S1269" s="813"/>
      <c r="T1269" s="813"/>
      <c r="U1269" s="813"/>
      <c r="V1269" s="813"/>
      <c r="W1269" s="813"/>
      <c r="X1269" s="813"/>
      <c r="Y1269" s="813"/>
      <c r="Z1269" s="813"/>
      <c r="AA1269" s="813"/>
      <c r="AB1269" s="813"/>
      <c r="AC1269" s="813"/>
      <c r="AD1269" s="813"/>
      <c r="AI1269">
        <f t="shared" si="248"/>
        <v>0</v>
      </c>
      <c r="AJ1269">
        <f t="shared" si="249"/>
        <v>0</v>
      </c>
      <c r="AK1269">
        <f t="shared" si="250"/>
        <v>0</v>
      </c>
      <c r="AL1269">
        <f t="shared" si="251"/>
        <v>0</v>
      </c>
      <c r="AM1269">
        <f t="shared" si="252"/>
        <v>0</v>
      </c>
      <c r="AN1269">
        <f t="shared" si="253"/>
        <v>0</v>
      </c>
      <c r="AO1269">
        <f t="shared" si="254"/>
        <v>0</v>
      </c>
      <c r="AP1269">
        <f t="shared" si="255"/>
        <v>0</v>
      </c>
      <c r="AQ1269">
        <f t="shared" si="256"/>
        <v>0</v>
      </c>
      <c r="AR1269">
        <f t="shared" si="257"/>
        <v>0</v>
      </c>
      <c r="AS1269">
        <f t="shared" si="258"/>
        <v>0</v>
      </c>
      <c r="AT1269">
        <f t="shared" si="259"/>
        <v>0</v>
      </c>
      <c r="AU1269">
        <f t="shared" si="260"/>
        <v>0</v>
      </c>
      <c r="AV1269">
        <f t="shared" si="261"/>
        <v>0</v>
      </c>
      <c r="AW1269">
        <f t="shared" si="262"/>
        <v>0</v>
      </c>
      <c r="AX1269">
        <f t="shared" si="263"/>
        <v>0</v>
      </c>
      <c r="AY1269" s="500">
        <f t="shared" si="233"/>
        <v>0</v>
      </c>
      <c r="AZ1269" s="501">
        <f t="shared" si="234"/>
        <v>0</v>
      </c>
      <c r="BA1269" s="502">
        <f t="shared" si="235"/>
        <v>0</v>
      </c>
      <c r="BB1269" s="503">
        <f t="shared" si="236"/>
        <v>0</v>
      </c>
      <c r="BC1269" s="500">
        <f t="shared" si="237"/>
        <v>0</v>
      </c>
      <c r="BD1269" s="501">
        <f t="shared" si="238"/>
        <v>0</v>
      </c>
      <c r="BE1269" s="502">
        <f t="shared" si="239"/>
        <v>0</v>
      </c>
      <c r="BF1269" s="503">
        <f t="shared" si="240"/>
        <v>0</v>
      </c>
      <c r="BG1269" s="500">
        <f t="shared" si="241"/>
        <v>0</v>
      </c>
      <c r="BH1269" s="501">
        <f t="shared" si="242"/>
        <v>0</v>
      </c>
      <c r="BI1269" s="502">
        <f t="shared" si="243"/>
        <v>0</v>
      </c>
      <c r="BJ1269" s="503">
        <f t="shared" si="244"/>
        <v>0</v>
      </c>
      <c r="BK1269" s="293">
        <f t="shared" si="245"/>
        <v>0</v>
      </c>
      <c r="BL1269" s="504" t="str">
        <f>IF(BK1269=0,"",
IF(SUM($BK$1156:BK1269)=1,BM1269,
IF($BK$1277&gt;SUM($BK$1156:BK1269),_xlfn.CONCAT(", ",BM1269),
IF($BK$1277=SUM($BK$1156:BK1269),_xlfn.CONCAT(" y ",BM1269)))))</f>
        <v/>
      </c>
      <c r="BM1269" s="505" t="s">
        <v>5310</v>
      </c>
      <c r="BN1269" s="290">
        <f t="shared" si="247"/>
        <v>0</v>
      </c>
      <c r="BO1269" s="293">
        <f t="shared" si="246"/>
        <v>0</v>
      </c>
      <c r="BP1269" s="294" t="str">
        <f>IF(BO1269=0,"",
IF(SUM($BO$1156:BO1269)=1,BQ1269,
IF($BO$1277&gt;SUM($BO$1156:BO1269),_xlfn.CONCAT(", ",BQ1269),
IF($BO$1277=SUM($BO$1156:BO1269),_xlfn.CONCAT(" y ",BQ1269)))))</f>
        <v/>
      </c>
      <c r="BQ1269" s="89" t="s">
        <v>5310</v>
      </c>
    </row>
    <row r="1270" spans="1:69" ht="15" customHeight="1">
      <c r="A1270" s="64"/>
      <c r="B1270" s="11"/>
      <c r="C1270" s="61" t="s">
        <v>5311</v>
      </c>
      <c r="D1270" s="1122" t="str">
        <f>IF(CNGE_2025_M1_Secc5_Sub1!$D144="","",CNGE_2025_M1_Secc5_Sub1!$D144)</f>
        <v/>
      </c>
      <c r="E1270" s="889"/>
      <c r="F1270" s="889"/>
      <c r="G1270" s="889"/>
      <c r="H1270" s="889"/>
      <c r="I1270" s="889"/>
      <c r="J1270" s="889"/>
      <c r="K1270" s="889"/>
      <c r="L1270" s="889"/>
      <c r="M1270" s="889"/>
      <c r="N1270" s="889"/>
      <c r="O1270" s="889"/>
      <c r="P1270" s="889"/>
      <c r="Q1270" s="889"/>
      <c r="R1270" s="890"/>
      <c r="S1270" s="813"/>
      <c r="T1270" s="813"/>
      <c r="U1270" s="813"/>
      <c r="V1270" s="813"/>
      <c r="W1270" s="813"/>
      <c r="X1270" s="813"/>
      <c r="Y1270" s="813"/>
      <c r="Z1270" s="813"/>
      <c r="AA1270" s="813"/>
      <c r="AB1270" s="813"/>
      <c r="AC1270" s="813"/>
      <c r="AD1270" s="813"/>
      <c r="AI1270">
        <f t="shared" si="248"/>
        <v>0</v>
      </c>
      <c r="AJ1270">
        <f t="shared" si="249"/>
        <v>0</v>
      </c>
      <c r="AK1270">
        <f t="shared" si="250"/>
        <v>0</v>
      </c>
      <c r="AL1270">
        <f t="shared" si="251"/>
        <v>0</v>
      </c>
      <c r="AM1270">
        <f t="shared" si="252"/>
        <v>0</v>
      </c>
      <c r="AN1270">
        <f t="shared" si="253"/>
        <v>0</v>
      </c>
      <c r="AO1270">
        <f t="shared" si="254"/>
        <v>0</v>
      </c>
      <c r="AP1270">
        <f t="shared" si="255"/>
        <v>0</v>
      </c>
      <c r="AQ1270">
        <f t="shared" si="256"/>
        <v>0</v>
      </c>
      <c r="AR1270">
        <f t="shared" si="257"/>
        <v>0</v>
      </c>
      <c r="AS1270">
        <f t="shared" si="258"/>
        <v>0</v>
      </c>
      <c r="AT1270">
        <f t="shared" si="259"/>
        <v>0</v>
      </c>
      <c r="AU1270">
        <f t="shared" si="260"/>
        <v>0</v>
      </c>
      <c r="AV1270">
        <f t="shared" si="261"/>
        <v>0</v>
      </c>
      <c r="AW1270">
        <f t="shared" si="262"/>
        <v>0</v>
      </c>
      <c r="AX1270">
        <f t="shared" si="263"/>
        <v>0</v>
      </c>
      <c r="AY1270" s="500">
        <f t="shared" si="233"/>
        <v>0</v>
      </c>
      <c r="AZ1270" s="501">
        <f t="shared" si="234"/>
        <v>0</v>
      </c>
      <c r="BA1270" s="502">
        <f t="shared" si="235"/>
        <v>0</v>
      </c>
      <c r="BB1270" s="503">
        <f t="shared" si="236"/>
        <v>0</v>
      </c>
      <c r="BC1270" s="500">
        <f t="shared" si="237"/>
        <v>0</v>
      </c>
      <c r="BD1270" s="501">
        <f t="shared" si="238"/>
        <v>0</v>
      </c>
      <c r="BE1270" s="502">
        <f t="shared" si="239"/>
        <v>0</v>
      </c>
      <c r="BF1270" s="503">
        <f t="shared" si="240"/>
        <v>0</v>
      </c>
      <c r="BG1270" s="500">
        <f t="shared" si="241"/>
        <v>0</v>
      </c>
      <c r="BH1270" s="501">
        <f t="shared" si="242"/>
        <v>0</v>
      </c>
      <c r="BI1270" s="502">
        <f t="shared" si="243"/>
        <v>0</v>
      </c>
      <c r="BJ1270" s="503">
        <f t="shared" si="244"/>
        <v>0</v>
      </c>
      <c r="BK1270" s="293">
        <f t="shared" si="245"/>
        <v>0</v>
      </c>
      <c r="BL1270" s="504" t="str">
        <f>IF(BK1270=0,"",
IF(SUM($BK$1156:BK1270)=1,BM1270,
IF($BK$1277&gt;SUM($BK$1156:BK1270),_xlfn.CONCAT(", ",BM1270),
IF($BK$1277=SUM($BK$1156:BK1270),_xlfn.CONCAT(" y ",BM1270)))))</f>
        <v/>
      </c>
      <c r="BM1270" s="505" t="s">
        <v>5312</v>
      </c>
      <c r="BN1270" s="290">
        <f t="shared" si="247"/>
        <v>0</v>
      </c>
      <c r="BO1270" s="293">
        <f t="shared" si="246"/>
        <v>0</v>
      </c>
      <c r="BP1270" s="294" t="str">
        <f>IF(BO1270=0,"",
IF(SUM($BO$1156:BO1270)=1,BQ1270,
IF($BO$1277&gt;SUM($BO$1156:BO1270),_xlfn.CONCAT(", ",BQ1270),
IF($BO$1277=SUM($BO$1156:BO1270),_xlfn.CONCAT(" y ",BQ1270)))))</f>
        <v/>
      </c>
      <c r="BQ1270" s="89" t="s">
        <v>5312</v>
      </c>
    </row>
    <row r="1271" spans="1:69" ht="15" customHeight="1">
      <c r="A1271" s="64"/>
      <c r="B1271" s="11"/>
      <c r="C1271" s="61" t="s">
        <v>5313</v>
      </c>
      <c r="D1271" s="1122" t="str">
        <f>IF(CNGE_2025_M1_Secc5_Sub1!$D145="","",CNGE_2025_M1_Secc5_Sub1!$D145)</f>
        <v/>
      </c>
      <c r="E1271" s="889"/>
      <c r="F1271" s="889"/>
      <c r="G1271" s="889"/>
      <c r="H1271" s="889"/>
      <c r="I1271" s="889"/>
      <c r="J1271" s="889"/>
      <c r="K1271" s="889"/>
      <c r="L1271" s="889"/>
      <c r="M1271" s="889"/>
      <c r="N1271" s="889"/>
      <c r="O1271" s="889"/>
      <c r="P1271" s="889"/>
      <c r="Q1271" s="889"/>
      <c r="R1271" s="890"/>
      <c r="S1271" s="813"/>
      <c r="T1271" s="813"/>
      <c r="U1271" s="813"/>
      <c r="V1271" s="813"/>
      <c r="W1271" s="813"/>
      <c r="X1271" s="813"/>
      <c r="Y1271" s="813"/>
      <c r="Z1271" s="813"/>
      <c r="AA1271" s="813"/>
      <c r="AB1271" s="813"/>
      <c r="AC1271" s="813"/>
      <c r="AD1271" s="813"/>
      <c r="AI1271">
        <f t="shared" si="248"/>
        <v>0</v>
      </c>
      <c r="AJ1271">
        <f t="shared" si="249"/>
        <v>0</v>
      </c>
      <c r="AK1271">
        <f t="shared" si="250"/>
        <v>0</v>
      </c>
      <c r="AL1271">
        <f t="shared" si="251"/>
        <v>0</v>
      </c>
      <c r="AM1271">
        <f t="shared" si="252"/>
        <v>0</v>
      </c>
      <c r="AN1271">
        <f t="shared" si="253"/>
        <v>0</v>
      </c>
      <c r="AO1271">
        <f t="shared" si="254"/>
        <v>0</v>
      </c>
      <c r="AP1271">
        <f t="shared" si="255"/>
        <v>0</v>
      </c>
      <c r="AQ1271">
        <f t="shared" si="256"/>
        <v>0</v>
      </c>
      <c r="AR1271">
        <f t="shared" si="257"/>
        <v>0</v>
      </c>
      <c r="AS1271">
        <f t="shared" si="258"/>
        <v>0</v>
      </c>
      <c r="AT1271">
        <f t="shared" si="259"/>
        <v>0</v>
      </c>
      <c r="AU1271">
        <f t="shared" si="260"/>
        <v>0</v>
      </c>
      <c r="AV1271">
        <f t="shared" si="261"/>
        <v>0</v>
      </c>
      <c r="AW1271">
        <f t="shared" si="262"/>
        <v>0</v>
      </c>
      <c r="AX1271">
        <f t="shared" si="263"/>
        <v>0</v>
      </c>
      <c r="AY1271" s="500">
        <f t="shared" si="233"/>
        <v>0</v>
      </c>
      <c r="AZ1271" s="501">
        <f t="shared" si="234"/>
        <v>0</v>
      </c>
      <c r="BA1271" s="502">
        <f t="shared" si="235"/>
        <v>0</v>
      </c>
      <c r="BB1271" s="503">
        <f t="shared" si="236"/>
        <v>0</v>
      </c>
      <c r="BC1271" s="500">
        <f t="shared" si="237"/>
        <v>0</v>
      </c>
      <c r="BD1271" s="501">
        <f t="shared" si="238"/>
        <v>0</v>
      </c>
      <c r="BE1271" s="502">
        <f t="shared" si="239"/>
        <v>0</v>
      </c>
      <c r="BF1271" s="503">
        <f t="shared" si="240"/>
        <v>0</v>
      </c>
      <c r="BG1271" s="500">
        <f t="shared" si="241"/>
        <v>0</v>
      </c>
      <c r="BH1271" s="501">
        <f t="shared" si="242"/>
        <v>0</v>
      </c>
      <c r="BI1271" s="502">
        <f t="shared" si="243"/>
        <v>0</v>
      </c>
      <c r="BJ1271" s="503">
        <f t="shared" si="244"/>
        <v>0</v>
      </c>
      <c r="BK1271" s="293">
        <f t="shared" si="245"/>
        <v>0</v>
      </c>
      <c r="BL1271" s="504" t="str">
        <f>IF(BK1271=0,"",
IF(SUM($BK$1156:BK1271)=1,BM1271,
IF($BK$1277&gt;SUM($BK$1156:BK1271),_xlfn.CONCAT(", ",BM1271),
IF($BK$1277=SUM($BK$1156:BK1271),_xlfn.CONCAT(" y ",BM1271)))))</f>
        <v/>
      </c>
      <c r="BM1271" s="505" t="s">
        <v>5314</v>
      </c>
      <c r="BN1271" s="290">
        <f t="shared" si="247"/>
        <v>0</v>
      </c>
      <c r="BO1271" s="293">
        <f t="shared" si="246"/>
        <v>0</v>
      </c>
      <c r="BP1271" s="294" t="str">
        <f>IF(BO1271=0,"",
IF(SUM($BO$1156:BO1271)=1,BQ1271,
IF($BO$1277&gt;SUM($BO$1156:BO1271),_xlfn.CONCAT(", ",BQ1271),
IF($BO$1277=SUM($BO$1156:BO1271),_xlfn.CONCAT(" y ",BQ1271)))))</f>
        <v/>
      </c>
      <c r="BQ1271" s="89" t="s">
        <v>5314</v>
      </c>
    </row>
    <row r="1272" spans="1:69" ht="15" customHeight="1">
      <c r="A1272" s="64"/>
      <c r="B1272" s="11"/>
      <c r="C1272" s="61" t="s">
        <v>5315</v>
      </c>
      <c r="D1272" s="1122" t="str">
        <f>IF(CNGE_2025_M1_Secc5_Sub1!$D146="","",CNGE_2025_M1_Secc5_Sub1!$D146)</f>
        <v/>
      </c>
      <c r="E1272" s="889"/>
      <c r="F1272" s="889"/>
      <c r="G1272" s="889"/>
      <c r="H1272" s="889"/>
      <c r="I1272" s="889"/>
      <c r="J1272" s="889"/>
      <c r="K1272" s="889"/>
      <c r="L1272" s="889"/>
      <c r="M1272" s="889"/>
      <c r="N1272" s="889"/>
      <c r="O1272" s="889"/>
      <c r="P1272" s="889"/>
      <c r="Q1272" s="889"/>
      <c r="R1272" s="890"/>
      <c r="S1272" s="813"/>
      <c r="T1272" s="813"/>
      <c r="U1272" s="813"/>
      <c r="V1272" s="813"/>
      <c r="W1272" s="813"/>
      <c r="X1272" s="813"/>
      <c r="Y1272" s="813"/>
      <c r="Z1272" s="813"/>
      <c r="AA1272" s="813"/>
      <c r="AB1272" s="813"/>
      <c r="AC1272" s="813"/>
      <c r="AD1272" s="813"/>
      <c r="AI1272">
        <f t="shared" si="248"/>
        <v>0</v>
      </c>
      <c r="AJ1272">
        <f t="shared" si="249"/>
        <v>0</v>
      </c>
      <c r="AK1272">
        <f t="shared" si="250"/>
        <v>0</v>
      </c>
      <c r="AL1272">
        <f t="shared" si="251"/>
        <v>0</v>
      </c>
      <c r="AM1272">
        <f t="shared" si="252"/>
        <v>0</v>
      </c>
      <c r="AN1272">
        <f t="shared" si="253"/>
        <v>0</v>
      </c>
      <c r="AO1272">
        <f t="shared" si="254"/>
        <v>0</v>
      </c>
      <c r="AP1272">
        <f t="shared" si="255"/>
        <v>0</v>
      </c>
      <c r="AQ1272">
        <f t="shared" si="256"/>
        <v>0</v>
      </c>
      <c r="AR1272">
        <f t="shared" si="257"/>
        <v>0</v>
      </c>
      <c r="AS1272">
        <f t="shared" si="258"/>
        <v>0</v>
      </c>
      <c r="AT1272">
        <f t="shared" si="259"/>
        <v>0</v>
      </c>
      <c r="AU1272">
        <f t="shared" si="260"/>
        <v>0</v>
      </c>
      <c r="AV1272">
        <f t="shared" si="261"/>
        <v>0</v>
      </c>
      <c r="AW1272">
        <f t="shared" si="262"/>
        <v>0</v>
      </c>
      <c r="AX1272">
        <f t="shared" si="263"/>
        <v>0</v>
      </c>
      <c r="AY1272" s="500">
        <f t="shared" si="233"/>
        <v>0</v>
      </c>
      <c r="AZ1272" s="501">
        <f t="shared" si="234"/>
        <v>0</v>
      </c>
      <c r="BA1272" s="502">
        <f t="shared" si="235"/>
        <v>0</v>
      </c>
      <c r="BB1272" s="503">
        <f t="shared" si="236"/>
        <v>0</v>
      </c>
      <c r="BC1272" s="500">
        <f t="shared" si="237"/>
        <v>0</v>
      </c>
      <c r="BD1272" s="501">
        <f t="shared" si="238"/>
        <v>0</v>
      </c>
      <c r="BE1272" s="502">
        <f t="shared" si="239"/>
        <v>0</v>
      </c>
      <c r="BF1272" s="503">
        <f t="shared" si="240"/>
        <v>0</v>
      </c>
      <c r="BG1272" s="500">
        <f t="shared" si="241"/>
        <v>0</v>
      </c>
      <c r="BH1272" s="501">
        <f t="shared" si="242"/>
        <v>0</v>
      </c>
      <c r="BI1272" s="502">
        <f t="shared" si="243"/>
        <v>0</v>
      </c>
      <c r="BJ1272" s="503">
        <f t="shared" si="244"/>
        <v>0</v>
      </c>
      <c r="BK1272" s="293">
        <f t="shared" si="245"/>
        <v>0</v>
      </c>
      <c r="BL1272" s="504" t="str">
        <f>IF(BK1272=0,"",
IF(SUM($BK$1156:BK1272)=1,BM1272,
IF($BK$1277&gt;SUM($BK$1156:BK1272),_xlfn.CONCAT(", ",BM1272),
IF($BK$1277=SUM($BK$1156:BK1272),_xlfn.CONCAT(" y ",BM1272)))))</f>
        <v/>
      </c>
      <c r="BM1272" s="505" t="s">
        <v>5316</v>
      </c>
      <c r="BN1272" s="290">
        <f t="shared" si="247"/>
        <v>0</v>
      </c>
      <c r="BO1272" s="293">
        <f t="shared" si="246"/>
        <v>0</v>
      </c>
      <c r="BP1272" s="294" t="str">
        <f>IF(BO1272=0,"",
IF(SUM($BO$1156:BO1272)=1,BQ1272,
IF($BO$1277&gt;SUM($BO$1156:BO1272),_xlfn.CONCAT(", ",BQ1272),
IF($BO$1277=SUM($BO$1156:BO1272),_xlfn.CONCAT(" y ",BQ1272)))))</f>
        <v/>
      </c>
      <c r="BQ1272" s="89" t="s">
        <v>5316</v>
      </c>
    </row>
    <row r="1273" spans="1:69" ht="15" customHeight="1">
      <c r="A1273" s="64"/>
      <c r="B1273" s="11"/>
      <c r="C1273" s="61" t="s">
        <v>5317</v>
      </c>
      <c r="D1273" s="1122" t="str">
        <f>IF(CNGE_2025_M1_Secc5_Sub1!$D147="","",CNGE_2025_M1_Secc5_Sub1!$D147)</f>
        <v/>
      </c>
      <c r="E1273" s="889"/>
      <c r="F1273" s="889"/>
      <c r="G1273" s="889"/>
      <c r="H1273" s="889"/>
      <c r="I1273" s="889"/>
      <c r="J1273" s="889"/>
      <c r="K1273" s="889"/>
      <c r="L1273" s="889"/>
      <c r="M1273" s="889"/>
      <c r="N1273" s="889"/>
      <c r="O1273" s="889"/>
      <c r="P1273" s="889"/>
      <c r="Q1273" s="889"/>
      <c r="R1273" s="890"/>
      <c r="S1273" s="813"/>
      <c r="T1273" s="813"/>
      <c r="U1273" s="813"/>
      <c r="V1273" s="813"/>
      <c r="W1273" s="813"/>
      <c r="X1273" s="813"/>
      <c r="Y1273" s="813"/>
      <c r="Z1273" s="813"/>
      <c r="AA1273" s="813"/>
      <c r="AB1273" s="813"/>
      <c r="AC1273" s="813"/>
      <c r="AD1273" s="813"/>
      <c r="AI1273">
        <f t="shared" si="248"/>
        <v>0</v>
      </c>
      <c r="AJ1273">
        <f t="shared" si="249"/>
        <v>0</v>
      </c>
      <c r="AK1273">
        <f t="shared" si="250"/>
        <v>0</v>
      </c>
      <c r="AL1273">
        <f t="shared" si="251"/>
        <v>0</v>
      </c>
      <c r="AM1273">
        <f t="shared" si="252"/>
        <v>0</v>
      </c>
      <c r="AN1273">
        <f t="shared" si="253"/>
        <v>0</v>
      </c>
      <c r="AO1273">
        <f t="shared" si="254"/>
        <v>0</v>
      </c>
      <c r="AP1273">
        <f t="shared" si="255"/>
        <v>0</v>
      </c>
      <c r="AQ1273">
        <f t="shared" si="256"/>
        <v>0</v>
      </c>
      <c r="AR1273">
        <f t="shared" si="257"/>
        <v>0</v>
      </c>
      <c r="AS1273">
        <f t="shared" si="258"/>
        <v>0</v>
      </c>
      <c r="AT1273">
        <f t="shared" si="259"/>
        <v>0</v>
      </c>
      <c r="AU1273">
        <f t="shared" si="260"/>
        <v>0</v>
      </c>
      <c r="AV1273">
        <f t="shared" si="261"/>
        <v>0</v>
      </c>
      <c r="AW1273">
        <f t="shared" si="262"/>
        <v>0</v>
      </c>
      <c r="AX1273">
        <f t="shared" si="263"/>
        <v>0</v>
      </c>
      <c r="AY1273" s="500">
        <f t="shared" si="233"/>
        <v>0</v>
      </c>
      <c r="AZ1273" s="501">
        <f t="shared" si="234"/>
        <v>0</v>
      </c>
      <c r="BA1273" s="502">
        <f t="shared" si="235"/>
        <v>0</v>
      </c>
      <c r="BB1273" s="503">
        <f t="shared" si="236"/>
        <v>0</v>
      </c>
      <c r="BC1273" s="500">
        <f t="shared" si="237"/>
        <v>0</v>
      </c>
      <c r="BD1273" s="501">
        <f t="shared" si="238"/>
        <v>0</v>
      </c>
      <c r="BE1273" s="502">
        <f t="shared" si="239"/>
        <v>0</v>
      </c>
      <c r="BF1273" s="503">
        <f t="shared" si="240"/>
        <v>0</v>
      </c>
      <c r="BG1273" s="500">
        <f t="shared" si="241"/>
        <v>0</v>
      </c>
      <c r="BH1273" s="501">
        <f t="shared" si="242"/>
        <v>0</v>
      </c>
      <c r="BI1273" s="502">
        <f t="shared" si="243"/>
        <v>0</v>
      </c>
      <c r="BJ1273" s="503">
        <f t="shared" si="244"/>
        <v>0</v>
      </c>
      <c r="BK1273" s="293">
        <f t="shared" si="245"/>
        <v>0</v>
      </c>
      <c r="BL1273" s="504" t="str">
        <f>IF(BK1273=0,"",
IF(SUM($BK$1156:BK1273)=1,BM1273,
IF($BK$1277&gt;SUM($BK$1156:BK1273),_xlfn.CONCAT(", ",BM1273),
IF($BK$1277=SUM($BK$1156:BK1273),_xlfn.CONCAT(" y ",BM1273)))))</f>
        <v/>
      </c>
      <c r="BM1273" s="505" t="s">
        <v>5318</v>
      </c>
      <c r="BN1273" s="290">
        <f t="shared" si="247"/>
        <v>0</v>
      </c>
      <c r="BO1273" s="293">
        <f t="shared" si="246"/>
        <v>0</v>
      </c>
      <c r="BP1273" s="294" t="str">
        <f>IF(BO1273=0,"",
IF(SUM($BO$1156:BO1273)=1,BQ1273,
IF($BO$1277&gt;SUM($BO$1156:BO1273),_xlfn.CONCAT(", ",BQ1273),
IF($BO$1277=SUM($BO$1156:BO1273),_xlfn.CONCAT(" y ",BQ1273)))))</f>
        <v/>
      </c>
      <c r="BQ1273" s="89" t="s">
        <v>5318</v>
      </c>
    </row>
    <row r="1274" spans="1:69" ht="15" customHeight="1">
      <c r="A1274" s="64"/>
      <c r="B1274" s="11"/>
      <c r="C1274" s="61" t="s">
        <v>5319</v>
      </c>
      <c r="D1274" s="1122" t="str">
        <f>IF(CNGE_2025_M1_Secc5_Sub1!$D148="","",CNGE_2025_M1_Secc5_Sub1!$D148)</f>
        <v/>
      </c>
      <c r="E1274" s="889"/>
      <c r="F1274" s="889"/>
      <c r="G1274" s="889"/>
      <c r="H1274" s="889"/>
      <c r="I1274" s="889"/>
      <c r="J1274" s="889"/>
      <c r="K1274" s="889"/>
      <c r="L1274" s="889"/>
      <c r="M1274" s="889"/>
      <c r="N1274" s="889"/>
      <c r="O1274" s="889"/>
      <c r="P1274" s="889"/>
      <c r="Q1274" s="889"/>
      <c r="R1274" s="890"/>
      <c r="S1274" s="813"/>
      <c r="T1274" s="813"/>
      <c r="U1274" s="813"/>
      <c r="V1274" s="813"/>
      <c r="W1274" s="813"/>
      <c r="X1274" s="813"/>
      <c r="Y1274" s="813"/>
      <c r="Z1274" s="813"/>
      <c r="AA1274" s="813"/>
      <c r="AB1274" s="813"/>
      <c r="AC1274" s="813"/>
      <c r="AD1274" s="813"/>
      <c r="AI1274">
        <f t="shared" si="248"/>
        <v>0</v>
      </c>
      <c r="AJ1274">
        <f t="shared" si="249"/>
        <v>0</v>
      </c>
      <c r="AK1274">
        <f t="shared" si="250"/>
        <v>0</v>
      </c>
      <c r="AL1274">
        <f t="shared" si="251"/>
        <v>0</v>
      </c>
      <c r="AM1274">
        <f t="shared" si="252"/>
        <v>0</v>
      </c>
      <c r="AN1274">
        <f t="shared" si="253"/>
        <v>0</v>
      </c>
      <c r="AO1274">
        <f t="shared" si="254"/>
        <v>0</v>
      </c>
      <c r="AP1274">
        <f t="shared" si="255"/>
        <v>0</v>
      </c>
      <c r="AQ1274">
        <f t="shared" si="256"/>
        <v>0</v>
      </c>
      <c r="AR1274">
        <f t="shared" si="257"/>
        <v>0</v>
      </c>
      <c r="AS1274">
        <f t="shared" si="258"/>
        <v>0</v>
      </c>
      <c r="AT1274">
        <f t="shared" si="259"/>
        <v>0</v>
      </c>
      <c r="AU1274">
        <f t="shared" si="260"/>
        <v>0</v>
      </c>
      <c r="AV1274">
        <f t="shared" si="261"/>
        <v>0</v>
      </c>
      <c r="AW1274">
        <f t="shared" si="262"/>
        <v>0</v>
      </c>
      <c r="AX1274">
        <f t="shared" si="263"/>
        <v>0</v>
      </c>
      <c r="AY1274" s="500">
        <f t="shared" si="233"/>
        <v>0</v>
      </c>
      <c r="AZ1274" s="501">
        <f t="shared" si="234"/>
        <v>0</v>
      </c>
      <c r="BA1274" s="502">
        <f t="shared" si="235"/>
        <v>0</v>
      </c>
      <c r="BB1274" s="503">
        <f t="shared" si="236"/>
        <v>0</v>
      </c>
      <c r="BC1274" s="500">
        <f t="shared" si="237"/>
        <v>0</v>
      </c>
      <c r="BD1274" s="501">
        <f t="shared" si="238"/>
        <v>0</v>
      </c>
      <c r="BE1274" s="502">
        <f t="shared" si="239"/>
        <v>0</v>
      </c>
      <c r="BF1274" s="503">
        <f t="shared" si="240"/>
        <v>0</v>
      </c>
      <c r="BG1274" s="500">
        <f t="shared" si="241"/>
        <v>0</v>
      </c>
      <c r="BH1274" s="501">
        <f t="shared" si="242"/>
        <v>0</v>
      </c>
      <c r="BI1274" s="502">
        <f t="shared" si="243"/>
        <v>0</v>
      </c>
      <c r="BJ1274" s="503">
        <f t="shared" si="244"/>
        <v>0</v>
      </c>
      <c r="BK1274" s="293">
        <f t="shared" si="245"/>
        <v>0</v>
      </c>
      <c r="BL1274" s="504" t="str">
        <f>IF(BK1274=0,"",
IF(SUM($BK$1156:BK1274)=1,BM1274,
IF($BK$1277&gt;SUM($BK$1156:BK1274),_xlfn.CONCAT(", ",BM1274),
IF($BK$1277=SUM($BK$1156:BK1274),_xlfn.CONCAT(" y ",BM1274)))))</f>
        <v/>
      </c>
      <c r="BM1274" s="505" t="s">
        <v>5320</v>
      </c>
      <c r="BN1274" s="290">
        <f t="shared" si="247"/>
        <v>0</v>
      </c>
      <c r="BO1274" s="293">
        <f t="shared" si="246"/>
        <v>0</v>
      </c>
      <c r="BP1274" s="294" t="str">
        <f>IF(BO1274=0,"",
IF(SUM($BO$1156:BO1274)=1,BQ1274,
IF($BO$1277&gt;SUM($BO$1156:BO1274),_xlfn.CONCAT(", ",BQ1274),
IF($BO$1277=SUM($BO$1156:BO1274),_xlfn.CONCAT(" y ",BQ1274)))))</f>
        <v/>
      </c>
      <c r="BQ1274" s="89" t="s">
        <v>5320</v>
      </c>
    </row>
    <row r="1275" spans="1:69" ht="15" customHeight="1">
      <c r="A1275" s="64"/>
      <c r="B1275" s="11"/>
      <c r="C1275" s="61" t="s">
        <v>5321</v>
      </c>
      <c r="D1275" s="1122" t="str">
        <f>IF(CNGE_2025_M1_Secc5_Sub1!$D149="","",CNGE_2025_M1_Secc5_Sub1!$D149)</f>
        <v/>
      </c>
      <c r="E1275" s="889"/>
      <c r="F1275" s="889"/>
      <c r="G1275" s="889"/>
      <c r="H1275" s="889"/>
      <c r="I1275" s="889"/>
      <c r="J1275" s="889"/>
      <c r="K1275" s="889"/>
      <c r="L1275" s="889"/>
      <c r="M1275" s="889"/>
      <c r="N1275" s="889"/>
      <c r="O1275" s="889"/>
      <c r="P1275" s="889"/>
      <c r="Q1275" s="889"/>
      <c r="R1275" s="890"/>
      <c r="S1275" s="813"/>
      <c r="T1275" s="813"/>
      <c r="U1275" s="813"/>
      <c r="V1275" s="813"/>
      <c r="W1275" s="813"/>
      <c r="X1275" s="813"/>
      <c r="Y1275" s="813"/>
      <c r="Z1275" s="813"/>
      <c r="AA1275" s="813"/>
      <c r="AB1275" s="813"/>
      <c r="AC1275" s="813"/>
      <c r="AD1275" s="813"/>
      <c r="AI1275">
        <f t="shared" si="248"/>
        <v>0</v>
      </c>
      <c r="AJ1275">
        <f t="shared" si="249"/>
        <v>0</v>
      </c>
      <c r="AK1275">
        <f t="shared" si="250"/>
        <v>0</v>
      </c>
      <c r="AL1275">
        <f t="shared" si="251"/>
        <v>0</v>
      </c>
      <c r="AM1275">
        <f t="shared" si="252"/>
        <v>0</v>
      </c>
      <c r="AN1275">
        <f t="shared" si="253"/>
        <v>0</v>
      </c>
      <c r="AO1275">
        <f t="shared" si="254"/>
        <v>0</v>
      </c>
      <c r="AP1275">
        <f t="shared" si="255"/>
        <v>0</v>
      </c>
      <c r="AQ1275">
        <f t="shared" si="256"/>
        <v>0</v>
      </c>
      <c r="AR1275">
        <f t="shared" si="257"/>
        <v>0</v>
      </c>
      <c r="AS1275">
        <f t="shared" si="258"/>
        <v>0</v>
      </c>
      <c r="AT1275">
        <f t="shared" si="259"/>
        <v>0</v>
      </c>
      <c r="AU1275">
        <f t="shared" si="260"/>
        <v>0</v>
      </c>
      <c r="AV1275">
        <f t="shared" si="261"/>
        <v>0</v>
      </c>
      <c r="AW1275">
        <f t="shared" si="262"/>
        <v>0</v>
      </c>
      <c r="AX1275">
        <f t="shared" si="263"/>
        <v>0</v>
      </c>
      <c r="AY1275" s="500">
        <f t="shared" si="233"/>
        <v>0</v>
      </c>
      <c r="AZ1275" s="501">
        <f t="shared" si="234"/>
        <v>0</v>
      </c>
      <c r="BA1275" s="502">
        <f t="shared" si="235"/>
        <v>0</v>
      </c>
      <c r="BB1275" s="503">
        <f t="shared" si="236"/>
        <v>0</v>
      </c>
      <c r="BC1275" s="500">
        <f t="shared" si="237"/>
        <v>0</v>
      </c>
      <c r="BD1275" s="501">
        <f t="shared" si="238"/>
        <v>0</v>
      </c>
      <c r="BE1275" s="502">
        <f t="shared" si="239"/>
        <v>0</v>
      </c>
      <c r="BF1275" s="503">
        <f t="shared" si="240"/>
        <v>0</v>
      </c>
      <c r="BG1275" s="500">
        <f t="shared" si="241"/>
        <v>0</v>
      </c>
      <c r="BH1275" s="501">
        <f t="shared" si="242"/>
        <v>0</v>
      </c>
      <c r="BI1275" s="502">
        <f t="shared" si="243"/>
        <v>0</v>
      </c>
      <c r="BJ1275" s="503">
        <f t="shared" si="244"/>
        <v>0</v>
      </c>
      <c r="BK1275" s="293">
        <f t="shared" si="245"/>
        <v>0</v>
      </c>
      <c r="BL1275" s="504" t="str">
        <f>IF(BK1275=0,"",
IF(SUM($BK$1156:BK1275)=1,BM1275,
IF($BK$1277&gt;SUM($BK$1156:BK1275),_xlfn.CONCAT(", ",BM1275),
IF($BK$1277=SUM($BK$1156:BK1275),_xlfn.CONCAT(" y ",BM1275)))))</f>
        <v/>
      </c>
      <c r="BM1275" s="505" t="s">
        <v>5322</v>
      </c>
      <c r="BN1275" s="290">
        <f t="shared" si="247"/>
        <v>0</v>
      </c>
      <c r="BO1275" s="293">
        <f t="shared" si="246"/>
        <v>0</v>
      </c>
      <c r="BP1275" s="294" t="str">
        <f>IF(BO1275=0,"",
IF(SUM($BO$1156:BO1275)=1,BQ1275,
IF($BO$1277&gt;SUM($BO$1156:BO1275),_xlfn.CONCAT(", ",BQ1275),
IF($BO$1277=SUM($BO$1156:BO1275),_xlfn.CONCAT(" y ",BQ1275)))))</f>
        <v/>
      </c>
      <c r="BQ1275" s="89" t="s">
        <v>5322</v>
      </c>
    </row>
    <row r="1276" spans="1:69" ht="15" customHeight="1">
      <c r="A1276" s="64"/>
      <c r="B1276" s="11"/>
      <c r="C1276" s="61" t="s">
        <v>5323</v>
      </c>
      <c r="D1276" s="1122" t="str">
        <f>IF(CNGE_2025_M1_Secc5_Sub1!$D150="","",CNGE_2025_M1_Secc5_Sub1!$D150)</f>
        <v/>
      </c>
      <c r="E1276" s="889"/>
      <c r="F1276" s="889"/>
      <c r="G1276" s="889"/>
      <c r="H1276" s="889"/>
      <c r="I1276" s="889"/>
      <c r="J1276" s="889"/>
      <c r="K1276" s="889"/>
      <c r="L1276" s="889"/>
      <c r="M1276" s="889"/>
      <c r="N1276" s="889"/>
      <c r="O1276" s="889"/>
      <c r="P1276" s="889"/>
      <c r="Q1276" s="889"/>
      <c r="R1276" s="890"/>
      <c r="S1276" s="813"/>
      <c r="T1276" s="813"/>
      <c r="U1276" s="813"/>
      <c r="V1276" s="813"/>
      <c r="W1276" s="813"/>
      <c r="X1276" s="813"/>
      <c r="Y1276" s="813"/>
      <c r="Z1276" s="813"/>
      <c r="AA1276" s="813"/>
      <c r="AB1276" s="813"/>
      <c r="AC1276" s="813"/>
      <c r="AD1276" s="813"/>
      <c r="AI1276">
        <f t="shared" si="248"/>
        <v>0</v>
      </c>
      <c r="AJ1276">
        <f t="shared" si="249"/>
        <v>0</v>
      </c>
      <c r="AK1276">
        <f t="shared" si="250"/>
        <v>0</v>
      </c>
      <c r="AL1276">
        <f t="shared" si="251"/>
        <v>0</v>
      </c>
      <c r="AM1276">
        <f t="shared" si="252"/>
        <v>0</v>
      </c>
      <c r="AN1276">
        <f t="shared" si="253"/>
        <v>0</v>
      </c>
      <c r="AO1276">
        <f t="shared" si="254"/>
        <v>0</v>
      </c>
      <c r="AP1276">
        <f t="shared" si="255"/>
        <v>0</v>
      </c>
      <c r="AQ1276">
        <f t="shared" si="256"/>
        <v>0</v>
      </c>
      <c r="AR1276">
        <f t="shared" si="257"/>
        <v>0</v>
      </c>
      <c r="AS1276">
        <f t="shared" si="258"/>
        <v>0</v>
      </c>
      <c r="AT1276">
        <f t="shared" si="259"/>
        <v>0</v>
      </c>
      <c r="AU1276">
        <f t="shared" si="260"/>
        <v>0</v>
      </c>
      <c r="AV1276">
        <f t="shared" si="261"/>
        <v>0</v>
      </c>
      <c r="AW1276">
        <f t="shared" si="262"/>
        <v>0</v>
      </c>
      <c r="AX1276">
        <f t="shared" si="263"/>
        <v>0</v>
      </c>
      <c r="AY1276" s="500">
        <f t="shared" si="233"/>
        <v>0</v>
      </c>
      <c r="AZ1276" s="501">
        <f t="shared" si="234"/>
        <v>0</v>
      </c>
      <c r="BA1276" s="502">
        <f t="shared" si="235"/>
        <v>0</v>
      </c>
      <c r="BB1276" s="503">
        <f t="shared" si="236"/>
        <v>0</v>
      </c>
      <c r="BC1276" s="500">
        <f t="shared" si="237"/>
        <v>0</v>
      </c>
      <c r="BD1276" s="501">
        <f t="shared" si="238"/>
        <v>0</v>
      </c>
      <c r="BE1276" s="502">
        <f t="shared" si="239"/>
        <v>0</v>
      </c>
      <c r="BF1276" s="503">
        <f t="shared" si="240"/>
        <v>0</v>
      </c>
      <c r="BG1276" s="500">
        <f t="shared" si="241"/>
        <v>0</v>
      </c>
      <c r="BH1276" s="501">
        <f t="shared" si="242"/>
        <v>0</v>
      </c>
      <c r="BI1276" s="502">
        <f t="shared" si="243"/>
        <v>0</v>
      </c>
      <c r="BJ1276" s="503">
        <f t="shared" si="244"/>
        <v>0</v>
      </c>
      <c r="BK1276" s="293">
        <f t="shared" si="245"/>
        <v>0</v>
      </c>
      <c r="BL1276" s="504" t="str">
        <f>IF(BK1276=0,"",
IF(SUM($BK$1156:BK1276)=1,BM1276,
IF($BK$1277&gt;SUM($BK$1156:BK1276),_xlfn.CONCAT(", ",BM1276),
IF($BK$1277=SUM($BK$1156:BK1276),_xlfn.CONCAT(" y ",BM1276)))))</f>
        <v/>
      </c>
      <c r="BM1276" s="505" t="s">
        <v>5324</v>
      </c>
      <c r="BN1276" s="290">
        <f>IF(AND(COUNTBLANK(D1276)=0,COUNTA(S1276:AD1276)=12),0,IF(AND(COUNTBLANK(D1276)=1,COUNTA(S1276:AD1276)=0),0,1))</f>
        <v>0</v>
      </c>
      <c r="BO1276" s="293">
        <f>IF(BN1276=0,0,1)</f>
        <v>0</v>
      </c>
      <c r="BP1276" s="294" t="str">
        <f>IF(BO1276=0,"",
IF(SUM($BO$1156:BO1276)=1,BQ1276,
IF($BO$1277&gt;SUM($BO$1156:BO1276),_xlfn.CONCAT(", ",BQ1276),
IF($BO$1277=SUM($BO$1156:BO1276),_xlfn.CONCAT(" y ",BQ1276)))))</f>
        <v/>
      </c>
      <c r="BQ1276" s="89" t="s">
        <v>5324</v>
      </c>
    </row>
    <row r="1277" spans="1:69" ht="15" customHeight="1">
      <c r="A1277" s="64"/>
      <c r="B1277" s="11"/>
      <c r="C1277" s="11"/>
      <c r="D1277" s="11"/>
      <c r="E1277" s="11"/>
      <c r="F1277" s="11"/>
      <c r="G1277" s="11"/>
      <c r="H1277" s="11"/>
      <c r="I1277" s="11"/>
      <c r="J1277" s="96"/>
      <c r="K1277" s="35"/>
      <c r="L1277" s="35"/>
      <c r="M1277" s="35"/>
      <c r="N1277" s="35"/>
      <c r="O1277" s="35"/>
      <c r="P1277" s="35"/>
      <c r="Q1277" s="35"/>
      <c r="R1277" s="105" t="s">
        <v>5571</v>
      </c>
      <c r="S1277" s="83">
        <f t="shared" ref="S1277:AD1277" si="264">IF(AND(SUM(S1156:S1276)=0,COUNTIF(S1156:S1276,"NS")&gt;0),"NS",IF(AND(SUM(S1156:S1276)=0,COUNTIF(S1156:S1276,0)&gt;0),0,IF(AND(SUM(S1156:S1276)=0,COUNTIF(S1156:S1276,"NA")&gt;0),"NA",SUM(S1156:S1276))))</f>
        <v>0</v>
      </c>
      <c r="T1277" s="83">
        <f t="shared" si="264"/>
        <v>0</v>
      </c>
      <c r="U1277" s="83">
        <f t="shared" si="264"/>
        <v>0</v>
      </c>
      <c r="V1277" s="83">
        <f t="shared" si="264"/>
        <v>0</v>
      </c>
      <c r="W1277" s="83">
        <f t="shared" si="264"/>
        <v>0</v>
      </c>
      <c r="X1277" s="83">
        <f t="shared" si="264"/>
        <v>0</v>
      </c>
      <c r="Y1277" s="83">
        <f t="shared" si="264"/>
        <v>0</v>
      </c>
      <c r="Z1277" s="83">
        <f t="shared" si="264"/>
        <v>0</v>
      </c>
      <c r="AA1277" s="83">
        <f t="shared" si="264"/>
        <v>0</v>
      </c>
      <c r="AB1277" s="83">
        <f t="shared" si="264"/>
        <v>0</v>
      </c>
      <c r="AC1277" s="83">
        <f t="shared" si="264"/>
        <v>0</v>
      </c>
      <c r="AD1277" s="83">
        <f t="shared" si="264"/>
        <v>0</v>
      </c>
      <c r="AL1277" s="278">
        <f>SUM(AL1156:AL1276)</f>
        <v>0</v>
      </c>
      <c r="AP1277" s="278">
        <f>SUM(AP1156:AP1276)</f>
        <v>0</v>
      </c>
      <c r="AT1277" s="278">
        <f>SUM(AT1156:AT1276)</f>
        <v>0</v>
      </c>
      <c r="AX1277" s="278">
        <f>SUM(AX1156:AX1276)</f>
        <v>0</v>
      </c>
      <c r="BK1277" s="296">
        <f>SUM(BK1156:BK1276)</f>
        <v>0</v>
      </c>
      <c r="BL1277" s="296" t="str">
        <f>IF(BK1277=0,"",_xlfn.CONCAT(BL1156:BL1276))</f>
        <v/>
      </c>
      <c r="BM1277" s="297" t="str">
        <f>IF(BK1277=0,"",
IF(BK1277&gt;1,"Favor de revisar la suma y consistencia de totales y/o subtotales por filas (numéricos y NS)",
IF(BK1277=1,_xlfn.CONCAT("Favor de revisar la sumatoria del total y/o subtotal en el numeral: ",BL1277),_xlfn.CONCAT("Favor de revisar la sumatoria de los totales y/o subtotales en los numerales: ",BL1277))))</f>
        <v/>
      </c>
      <c r="BO1277" s="296">
        <f>SUM(BO1156:BO1276)</f>
        <v>0</v>
      </c>
      <c r="BP1277" s="296" t="str">
        <f>IF(BO1277=0,"",_xlfn.CONCAT(BP1156:BP1276))</f>
        <v/>
      </c>
      <c r="BQ1277" s="297" t="str">
        <f>IF(BO1277=0,"",
IF(BO1277&gt;10,"Favor de ingresar toda la información requerida en la pregunta",
IF(BO1277=1,_xlfn.CONCAT("Favor de revisar la información capturada en el numeral: ",BP1277),_xlfn.CONCAT("Favor de revisar la información capturada en los numerales: ",BP1277))))</f>
        <v/>
      </c>
    </row>
    <row r="1278" spans="1:69" ht="15" customHeight="1">
      <c r="A1278" s="64"/>
      <c r="B1278" s="11"/>
      <c r="C1278" s="11"/>
      <c r="D1278" s="11"/>
      <c r="E1278" s="11"/>
      <c r="F1278" s="11"/>
      <c r="G1278" s="11"/>
      <c r="H1278" s="11"/>
      <c r="I1278" s="11"/>
      <c r="J1278" s="11"/>
      <c r="K1278" s="11"/>
      <c r="L1278" s="11"/>
      <c r="M1278" s="11"/>
      <c r="N1278" s="11"/>
      <c r="O1278" s="11"/>
      <c r="P1278" s="11"/>
      <c r="Q1278" s="11"/>
      <c r="R1278" s="11"/>
      <c r="S1278" s="11"/>
      <c r="T1278" s="11"/>
      <c r="U1278" s="11"/>
      <c r="V1278" s="11"/>
      <c r="W1278" s="11"/>
      <c r="X1278" s="11"/>
      <c r="Y1278" s="11"/>
      <c r="Z1278" s="11"/>
      <c r="AA1278" s="11"/>
      <c r="AB1278" s="11"/>
      <c r="AC1278" s="11"/>
      <c r="AD1278" s="11"/>
      <c r="AI1278" t="s">
        <v>5572</v>
      </c>
      <c r="AJ1278" s="279">
        <f>SUM(AL1277,AP1277,AT1277,AX1277)</f>
        <v>0</v>
      </c>
    </row>
    <row r="1279" spans="1:69" ht="24" customHeight="1">
      <c r="A1279" s="64"/>
      <c r="B1279" s="11"/>
      <c r="C1279" s="1000" t="s">
        <v>5325</v>
      </c>
      <c r="D1279" s="866"/>
      <c r="E1279" s="866"/>
      <c r="F1279" s="866"/>
      <c r="G1279" s="866"/>
      <c r="H1279" s="866"/>
      <c r="I1279" s="866"/>
      <c r="J1279" s="866"/>
      <c r="K1279" s="866"/>
      <c r="L1279" s="866"/>
      <c r="M1279" s="866"/>
      <c r="N1279" s="866"/>
      <c r="O1279" s="866"/>
      <c r="P1279" s="866"/>
      <c r="Q1279" s="866"/>
      <c r="R1279" s="866"/>
      <c r="S1279" s="866"/>
      <c r="T1279" s="866"/>
      <c r="U1279" s="866"/>
      <c r="V1279" s="866"/>
      <c r="W1279" s="866"/>
      <c r="X1279" s="866"/>
      <c r="Y1279" s="866"/>
      <c r="Z1279" s="866"/>
      <c r="AA1279" s="866"/>
      <c r="AB1279" s="866"/>
      <c r="AC1279" s="866"/>
      <c r="AD1279" s="866"/>
    </row>
    <row r="1280" spans="1:69" ht="60" customHeight="1">
      <c r="A1280" s="64"/>
      <c r="B1280" s="11"/>
      <c r="C1280" s="1019"/>
      <c r="D1280" s="884"/>
      <c r="E1280" s="884"/>
      <c r="F1280" s="884"/>
      <c r="G1280" s="884"/>
      <c r="H1280" s="884"/>
      <c r="I1280" s="884"/>
      <c r="J1280" s="884"/>
      <c r="K1280" s="884"/>
      <c r="L1280" s="884"/>
      <c r="M1280" s="884"/>
      <c r="N1280" s="884"/>
      <c r="O1280" s="884"/>
      <c r="P1280" s="884"/>
      <c r="Q1280" s="884"/>
      <c r="R1280" s="884"/>
      <c r="S1280" s="884"/>
      <c r="T1280" s="884"/>
      <c r="U1280" s="884"/>
      <c r="V1280" s="884"/>
      <c r="W1280" s="884"/>
      <c r="X1280" s="884"/>
      <c r="Y1280" s="884"/>
      <c r="Z1280" s="884"/>
      <c r="AA1280" s="884"/>
      <c r="AB1280" s="884"/>
      <c r="AC1280" s="884"/>
      <c r="AD1280" s="885"/>
    </row>
    <row r="1281" spans="1:65" ht="15" customHeight="1">
      <c r="A1281" s="64"/>
      <c r="B1281" s="988" t="str">
        <f>BQ1277</f>
        <v/>
      </c>
      <c r="C1281" s="866"/>
      <c r="D1281" s="866"/>
      <c r="E1281" s="866"/>
      <c r="F1281" s="866"/>
      <c r="G1281" s="866"/>
      <c r="H1281" s="866"/>
      <c r="I1281" s="866"/>
      <c r="J1281" s="866"/>
      <c r="K1281" s="866"/>
      <c r="L1281" s="866"/>
      <c r="M1281" s="866"/>
      <c r="N1281" s="866"/>
      <c r="O1281" s="866"/>
      <c r="P1281" s="866"/>
      <c r="Q1281" s="866"/>
      <c r="R1281" s="866"/>
      <c r="S1281" s="866"/>
      <c r="T1281" s="866"/>
      <c r="U1281" s="866"/>
      <c r="V1281" s="866"/>
      <c r="W1281" s="866"/>
      <c r="X1281" s="866"/>
      <c r="Y1281" s="866"/>
      <c r="Z1281" s="866"/>
      <c r="AA1281" s="866"/>
      <c r="AB1281" s="866"/>
      <c r="AC1281" s="866"/>
      <c r="AD1281" s="866"/>
    </row>
    <row r="1282" spans="1:65" ht="15" customHeight="1">
      <c r="A1282" s="64"/>
      <c r="B1282" s="1005" t="str">
        <f>IF(SUM(COUNTIF(S1156:AD1276,"NS"))&lt;&gt;0,"Alerta: debido a que cuenta con registros NS, debe proporcionar una justificación en el area de comentarios al final de la pregunta","")</f>
        <v/>
      </c>
      <c r="C1282" s="866"/>
      <c r="D1282" s="866"/>
      <c r="E1282" s="866"/>
      <c r="F1282" s="866"/>
      <c r="G1282" s="866"/>
      <c r="H1282" s="866"/>
      <c r="I1282" s="866"/>
      <c r="J1282" s="866"/>
      <c r="K1282" s="866"/>
      <c r="L1282" s="866"/>
      <c r="M1282" s="866"/>
      <c r="N1282" s="866"/>
      <c r="O1282" s="866"/>
      <c r="P1282" s="866"/>
      <c r="Q1282" s="866"/>
      <c r="R1282" s="866"/>
      <c r="S1282" s="866"/>
      <c r="T1282" s="866"/>
      <c r="U1282" s="866"/>
      <c r="V1282" s="866"/>
      <c r="W1282" s="866"/>
      <c r="X1282" s="866"/>
      <c r="Y1282" s="866"/>
      <c r="Z1282" s="866"/>
      <c r="AA1282" s="866"/>
      <c r="AB1282" s="866"/>
      <c r="AC1282" s="866"/>
      <c r="AD1282" s="866"/>
      <c r="AE1282" s="866"/>
    </row>
    <row r="1283" spans="1:65" ht="15" customHeight="1">
      <c r="A1283" s="64"/>
      <c r="B1283" s="1032" t="str">
        <f>BM1277</f>
        <v/>
      </c>
      <c r="C1283" s="866"/>
      <c r="D1283" s="866"/>
      <c r="E1283" s="866"/>
      <c r="F1283" s="866"/>
      <c r="G1283" s="866"/>
      <c r="H1283" s="866"/>
      <c r="I1283" s="866"/>
      <c r="J1283" s="866"/>
      <c r="K1283" s="866"/>
      <c r="L1283" s="866"/>
      <c r="M1283" s="866"/>
      <c r="N1283" s="866"/>
      <c r="O1283" s="866"/>
      <c r="P1283" s="866"/>
      <c r="Q1283" s="866"/>
      <c r="R1283" s="866"/>
      <c r="S1283" s="866"/>
      <c r="T1283" s="866"/>
      <c r="U1283" s="866"/>
      <c r="V1283" s="866"/>
      <c r="W1283" s="866"/>
      <c r="X1283" s="866"/>
      <c r="Y1283" s="866"/>
      <c r="Z1283" s="866"/>
      <c r="AA1283" s="866"/>
      <c r="AB1283" s="866"/>
      <c r="AC1283" s="866"/>
      <c r="AD1283" s="866"/>
      <c r="AE1283" s="866"/>
    </row>
    <row r="1284" spans="1:65" ht="15" customHeight="1">
      <c r="A1284" s="64"/>
      <c r="B1284" s="11"/>
      <c r="C1284" s="11"/>
      <c r="D1284" s="11"/>
      <c r="E1284" s="11"/>
      <c r="F1284" s="11"/>
      <c r="G1284" s="11"/>
      <c r="H1284" s="11"/>
      <c r="I1284" s="11"/>
      <c r="J1284" s="11"/>
      <c r="K1284" s="11"/>
      <c r="L1284" s="11"/>
      <c r="M1284" s="11"/>
      <c r="N1284" s="11"/>
      <c r="O1284" s="11"/>
      <c r="P1284" s="11"/>
      <c r="Q1284" s="11"/>
      <c r="R1284" s="11"/>
      <c r="S1284" s="11"/>
      <c r="T1284" s="11"/>
      <c r="U1284" s="11"/>
      <c r="V1284" s="11"/>
      <c r="W1284" s="11"/>
      <c r="X1284" s="11"/>
      <c r="Y1284" s="11"/>
      <c r="Z1284" s="11"/>
      <c r="AA1284" s="11"/>
      <c r="AB1284" s="11"/>
      <c r="AC1284" s="11"/>
      <c r="AD1284" s="11"/>
    </row>
    <row r="1285" spans="1:65" ht="15" customHeight="1">
      <c r="A1285" s="64"/>
      <c r="B1285" s="11"/>
      <c r="C1285" s="11"/>
      <c r="D1285" s="11"/>
      <c r="E1285" s="11"/>
      <c r="F1285" s="11"/>
      <c r="G1285" s="11"/>
      <c r="H1285" s="11"/>
      <c r="I1285" s="11"/>
      <c r="J1285" s="11"/>
      <c r="K1285" s="11"/>
      <c r="L1285" s="11"/>
      <c r="M1285" s="11"/>
      <c r="N1285" s="11"/>
      <c r="O1285" s="11"/>
      <c r="P1285" s="11"/>
      <c r="Q1285" s="11"/>
      <c r="R1285" s="11"/>
      <c r="S1285" s="11"/>
      <c r="T1285" s="11"/>
      <c r="U1285" s="11"/>
      <c r="V1285" s="11"/>
      <c r="W1285" s="11"/>
      <c r="X1285" s="11"/>
      <c r="Y1285" s="11"/>
      <c r="Z1285" s="11"/>
      <c r="AA1285" s="11"/>
      <c r="AB1285" s="11"/>
      <c r="AC1285" s="11"/>
      <c r="AD1285" s="11"/>
    </row>
    <row r="1286" spans="1:65" ht="15" customHeight="1">
      <c r="A1286" s="64"/>
      <c r="B1286" s="11"/>
      <c r="C1286" s="11"/>
      <c r="D1286" s="11"/>
      <c r="E1286" s="11"/>
      <c r="F1286" s="11"/>
      <c r="G1286" s="11"/>
      <c r="H1286" s="11"/>
      <c r="I1286" s="11"/>
      <c r="J1286" s="11"/>
      <c r="K1286" s="11"/>
      <c r="L1286" s="11"/>
      <c r="M1286" s="11"/>
      <c r="N1286" s="11"/>
      <c r="O1286" s="11"/>
      <c r="P1286" s="11"/>
      <c r="Q1286" s="11"/>
      <c r="R1286" s="11"/>
      <c r="S1286" s="11"/>
      <c r="T1286" s="11"/>
      <c r="U1286" s="11"/>
      <c r="V1286" s="11"/>
      <c r="W1286" s="11"/>
      <c r="X1286" s="11"/>
      <c r="Y1286" s="11"/>
      <c r="Z1286" s="11"/>
      <c r="AA1286" s="11"/>
      <c r="AB1286" s="11"/>
      <c r="AC1286" s="11"/>
      <c r="AD1286" s="11"/>
    </row>
    <row r="1287" spans="1:65" ht="36" customHeight="1">
      <c r="A1287" s="69" t="s">
        <v>5815</v>
      </c>
      <c r="B1287" s="1031" t="s">
        <v>5816</v>
      </c>
      <c r="C1287" s="866"/>
      <c r="D1287" s="866"/>
      <c r="E1287" s="866"/>
      <c r="F1287" s="866"/>
      <c r="G1287" s="866"/>
      <c r="H1287" s="866"/>
      <c r="I1287" s="866"/>
      <c r="J1287" s="866"/>
      <c r="K1287" s="866"/>
      <c r="L1287" s="866"/>
      <c r="M1287" s="866"/>
      <c r="N1287" s="866"/>
      <c r="O1287" s="866"/>
      <c r="P1287" s="866"/>
      <c r="Q1287" s="866"/>
      <c r="R1287" s="866"/>
      <c r="S1287" s="866"/>
      <c r="T1287" s="866"/>
      <c r="U1287" s="866"/>
      <c r="V1287" s="866"/>
      <c r="W1287" s="866"/>
      <c r="X1287" s="866"/>
      <c r="Y1287" s="866"/>
      <c r="Z1287" s="866"/>
      <c r="AA1287" s="866"/>
      <c r="AB1287" s="866"/>
      <c r="AC1287" s="866"/>
      <c r="AD1287" s="866"/>
    </row>
    <row r="1288" spans="1:65" ht="24" customHeight="1">
      <c r="A1288" s="64"/>
      <c r="B1288" s="11"/>
      <c r="C1288" s="1000" t="s">
        <v>5817</v>
      </c>
      <c r="D1288" s="866"/>
      <c r="E1288" s="866"/>
      <c r="F1288" s="866"/>
      <c r="G1288" s="866"/>
      <c r="H1288" s="866"/>
      <c r="I1288" s="866"/>
      <c r="J1288" s="866"/>
      <c r="K1288" s="866"/>
      <c r="L1288" s="866"/>
      <c r="M1288" s="866"/>
      <c r="N1288" s="866"/>
      <c r="O1288" s="866"/>
      <c r="P1288" s="866"/>
      <c r="Q1288" s="866"/>
      <c r="R1288" s="866"/>
      <c r="S1288" s="866"/>
      <c r="T1288" s="866"/>
      <c r="U1288" s="866"/>
      <c r="V1288" s="866"/>
      <c r="W1288" s="866"/>
      <c r="X1288" s="866"/>
      <c r="Y1288" s="866"/>
      <c r="Z1288" s="866"/>
      <c r="AA1288" s="866"/>
      <c r="AB1288" s="866"/>
      <c r="AC1288" s="866"/>
      <c r="AD1288" s="866"/>
    </row>
    <row r="1289" spans="1:65" ht="36" customHeight="1">
      <c r="A1289" s="64"/>
      <c r="B1289" s="11"/>
      <c r="C1289" s="999" t="s">
        <v>5818</v>
      </c>
      <c r="D1289" s="866"/>
      <c r="E1289" s="866"/>
      <c r="F1289" s="866"/>
      <c r="G1289" s="866"/>
      <c r="H1289" s="866"/>
      <c r="I1289" s="866"/>
      <c r="J1289" s="866"/>
      <c r="K1289" s="866"/>
      <c r="L1289" s="866"/>
      <c r="M1289" s="866"/>
      <c r="N1289" s="866"/>
      <c r="O1289" s="866"/>
      <c r="P1289" s="866"/>
      <c r="Q1289" s="866"/>
      <c r="R1289" s="866"/>
      <c r="S1289" s="866"/>
      <c r="T1289" s="866"/>
      <c r="U1289" s="866"/>
      <c r="V1289" s="866"/>
      <c r="W1289" s="866"/>
      <c r="X1289" s="866"/>
      <c r="Y1289" s="866"/>
      <c r="Z1289" s="866"/>
      <c r="AA1289" s="866"/>
      <c r="AB1289" s="866"/>
      <c r="AC1289" s="866"/>
      <c r="AD1289" s="866"/>
    </row>
    <row r="1290" spans="1:65" ht="36" customHeight="1">
      <c r="A1290" s="64"/>
      <c r="B1290" s="11"/>
      <c r="C1290" s="999" t="s">
        <v>5819</v>
      </c>
      <c r="D1290" s="866"/>
      <c r="E1290" s="866"/>
      <c r="F1290" s="866"/>
      <c r="G1290" s="866"/>
      <c r="H1290" s="866"/>
      <c r="I1290" s="866"/>
      <c r="J1290" s="866"/>
      <c r="K1290" s="866"/>
      <c r="L1290" s="866"/>
      <c r="M1290" s="866"/>
      <c r="N1290" s="866"/>
      <c r="O1290" s="866"/>
      <c r="P1290" s="866"/>
      <c r="Q1290" s="866"/>
      <c r="R1290" s="866"/>
      <c r="S1290" s="866"/>
      <c r="T1290" s="866"/>
      <c r="U1290" s="866"/>
      <c r="V1290" s="866"/>
      <c r="W1290" s="866"/>
      <c r="X1290" s="866"/>
      <c r="Y1290" s="866"/>
      <c r="Z1290" s="866"/>
      <c r="AA1290" s="866"/>
      <c r="AB1290" s="866"/>
      <c r="AC1290" s="866"/>
      <c r="AD1290" s="866"/>
    </row>
    <row r="1291" spans="1:65" ht="24" customHeight="1">
      <c r="A1291" s="64"/>
      <c r="B1291" s="11"/>
      <c r="C1291" s="999" t="s">
        <v>5820</v>
      </c>
      <c r="D1291" s="866"/>
      <c r="E1291" s="866"/>
      <c r="F1291" s="866"/>
      <c r="G1291" s="866"/>
      <c r="H1291" s="866"/>
      <c r="I1291" s="866"/>
      <c r="J1291" s="866"/>
      <c r="K1291" s="866"/>
      <c r="L1291" s="866"/>
      <c r="M1291" s="866"/>
      <c r="N1291" s="866"/>
      <c r="O1291" s="866"/>
      <c r="P1291" s="866"/>
      <c r="Q1291" s="866"/>
      <c r="R1291" s="866"/>
      <c r="S1291" s="866"/>
      <c r="T1291" s="866"/>
      <c r="U1291" s="866"/>
      <c r="V1291" s="866"/>
      <c r="W1291" s="866"/>
      <c r="X1291" s="866"/>
      <c r="Y1291" s="866"/>
      <c r="Z1291" s="866"/>
      <c r="AA1291" s="866"/>
      <c r="AB1291" s="866"/>
      <c r="AC1291" s="866"/>
      <c r="AD1291" s="866"/>
    </row>
    <row r="1292" spans="1:65" ht="15" customHeight="1">
      <c r="A1292" s="64"/>
      <c r="B1292" s="11"/>
      <c r="C1292" s="46"/>
      <c r="D1292" s="46"/>
      <c r="E1292" s="46"/>
      <c r="F1292" s="46"/>
      <c r="G1292" s="46"/>
      <c r="H1292" s="46"/>
      <c r="I1292" s="46"/>
      <c r="J1292" s="46"/>
      <c r="K1292" s="46"/>
      <c r="L1292" s="46"/>
      <c r="M1292" s="46"/>
      <c r="N1292" s="46"/>
      <c r="O1292" s="46"/>
      <c r="P1292" s="46"/>
      <c r="Q1292" s="46"/>
      <c r="R1292" s="46"/>
      <c r="S1292" s="46"/>
      <c r="T1292" s="46"/>
      <c r="U1292" s="46"/>
      <c r="V1292" s="46"/>
      <c r="W1292" s="46"/>
      <c r="X1292" s="46"/>
      <c r="Y1292" s="46"/>
      <c r="Z1292" s="46"/>
      <c r="AA1292" s="46"/>
      <c r="AB1292" s="46"/>
      <c r="AC1292" s="46"/>
      <c r="AD1292" s="46"/>
    </row>
    <row r="1293" spans="1:65" ht="15" customHeight="1">
      <c r="A1293" s="64"/>
      <c r="B1293" s="11"/>
      <c r="C1293" s="11"/>
      <c r="D1293" s="11"/>
      <c r="E1293" s="11"/>
      <c r="F1293" s="11"/>
      <c r="G1293" s="11"/>
      <c r="H1293" s="11"/>
      <c r="I1293" s="11"/>
      <c r="J1293" s="11"/>
      <c r="K1293" s="11"/>
      <c r="L1293" s="11"/>
      <c r="M1293" s="11"/>
      <c r="N1293" s="11"/>
      <c r="O1293" s="11"/>
      <c r="P1293" s="11"/>
      <c r="Q1293" s="11"/>
      <c r="R1293" s="11"/>
      <c r="S1293" s="11"/>
      <c r="T1293" s="11"/>
      <c r="U1293" s="11"/>
      <c r="V1293" s="11"/>
      <c r="W1293" s="11"/>
      <c r="X1293" s="11"/>
      <c r="Y1293" s="11"/>
      <c r="Z1293" s="11"/>
      <c r="AA1293" s="1066" t="s">
        <v>5432</v>
      </c>
      <c r="AB1293" s="866"/>
      <c r="AC1293" s="866"/>
      <c r="AD1293" s="866"/>
    </row>
    <row r="1294" spans="1:65" ht="24" customHeight="1">
      <c r="A1294" s="64"/>
      <c r="B1294" s="11"/>
      <c r="C1294" s="1006" t="s">
        <v>5109</v>
      </c>
      <c r="D1294" s="1009"/>
      <c r="E1294" s="1009"/>
      <c r="F1294" s="1009"/>
      <c r="G1294" s="1009"/>
      <c r="H1294" s="1009"/>
      <c r="I1294" s="1009"/>
      <c r="J1294" s="1009"/>
      <c r="K1294" s="1009"/>
      <c r="L1294" s="1009"/>
      <c r="M1294" s="1009"/>
      <c r="N1294" s="1009"/>
      <c r="O1294" s="1009"/>
      <c r="P1294" s="1009"/>
      <c r="Q1294" s="1009"/>
      <c r="R1294" s="1010"/>
      <c r="S1294" s="1006" t="s">
        <v>5821</v>
      </c>
      <c r="T1294" s="889"/>
      <c r="U1294" s="889"/>
      <c r="V1294" s="889"/>
      <c r="W1294" s="889"/>
      <c r="X1294" s="889"/>
      <c r="Y1294" s="889"/>
      <c r="Z1294" s="889"/>
      <c r="AA1294" s="889"/>
      <c r="AB1294" s="889"/>
      <c r="AC1294" s="889"/>
      <c r="AD1294" s="890"/>
    </row>
    <row r="1295" spans="1:65" ht="120" customHeight="1">
      <c r="A1295" s="64"/>
      <c r="B1295" s="11"/>
      <c r="C1295" s="1044"/>
      <c r="D1295" s="866"/>
      <c r="E1295" s="866"/>
      <c r="F1295" s="866"/>
      <c r="G1295" s="866"/>
      <c r="H1295" s="866"/>
      <c r="I1295" s="866"/>
      <c r="J1295" s="866"/>
      <c r="K1295" s="866"/>
      <c r="L1295" s="866"/>
      <c r="M1295" s="866"/>
      <c r="N1295" s="866"/>
      <c r="O1295" s="866"/>
      <c r="P1295" s="866"/>
      <c r="Q1295" s="866"/>
      <c r="R1295" s="952"/>
      <c r="S1295" s="1047" t="s">
        <v>5400</v>
      </c>
      <c r="T1295" s="1023" t="s">
        <v>5437</v>
      </c>
      <c r="U1295" s="1023" t="s">
        <v>5438</v>
      </c>
      <c r="V1295" s="1023" t="s">
        <v>5822</v>
      </c>
      <c r="W1295" s="889"/>
      <c r="X1295" s="890"/>
      <c r="Y1295" s="1023" t="s">
        <v>5823</v>
      </c>
      <c r="Z1295" s="889"/>
      <c r="AA1295" s="890"/>
      <c r="AB1295" s="1023" t="s">
        <v>5824</v>
      </c>
      <c r="AC1295" s="889"/>
      <c r="AD1295" s="890"/>
      <c r="AY1295" s="1116" t="s">
        <v>5407</v>
      </c>
      <c r="AZ1295" s="889"/>
      <c r="BA1295" s="889"/>
      <c r="BB1295" s="890"/>
      <c r="BC1295" s="1117" t="s">
        <v>5498</v>
      </c>
      <c r="BD1295" s="889"/>
      <c r="BE1295" s="889"/>
      <c r="BF1295" s="890"/>
      <c r="BG1295" s="1116" t="s">
        <v>5499</v>
      </c>
      <c r="BH1295" s="889"/>
      <c r="BI1295" s="889"/>
      <c r="BJ1295" s="890"/>
      <c r="BK1295" s="1037" t="s">
        <v>5445</v>
      </c>
      <c r="BL1295" s="889"/>
      <c r="BM1295" s="890"/>
    </row>
    <row r="1296" spans="1:65" ht="48" customHeight="1">
      <c r="A1296" s="64"/>
      <c r="B1296" s="11"/>
      <c r="C1296" s="1022"/>
      <c r="D1296" s="974"/>
      <c r="E1296" s="974"/>
      <c r="F1296" s="974"/>
      <c r="G1296" s="974"/>
      <c r="H1296" s="974"/>
      <c r="I1296" s="974"/>
      <c r="J1296" s="974"/>
      <c r="K1296" s="974"/>
      <c r="L1296" s="974"/>
      <c r="M1296" s="974"/>
      <c r="N1296" s="974"/>
      <c r="O1296" s="974"/>
      <c r="P1296" s="974"/>
      <c r="Q1296" s="974"/>
      <c r="R1296" s="975"/>
      <c r="S1296" s="1063"/>
      <c r="T1296" s="1063"/>
      <c r="U1296" s="1063"/>
      <c r="V1296" s="80" t="s">
        <v>5446</v>
      </c>
      <c r="W1296" s="81" t="s">
        <v>5437</v>
      </c>
      <c r="X1296" s="81" t="s">
        <v>5438</v>
      </c>
      <c r="Y1296" s="80" t="s">
        <v>5446</v>
      </c>
      <c r="Z1296" s="81" t="s">
        <v>5437</v>
      </c>
      <c r="AA1296" s="81" t="s">
        <v>5438</v>
      </c>
      <c r="AB1296" s="80" t="s">
        <v>5446</v>
      </c>
      <c r="AC1296" s="81" t="s">
        <v>5437</v>
      </c>
      <c r="AD1296" s="81" t="s">
        <v>5438</v>
      </c>
      <c r="AI1296" t="s">
        <v>5458</v>
      </c>
      <c r="AJ1296" t="s">
        <v>5459</v>
      </c>
      <c r="AK1296" t="s">
        <v>5460</v>
      </c>
      <c r="AL1296" t="s">
        <v>5461</v>
      </c>
      <c r="AM1296" t="s">
        <v>5462</v>
      </c>
      <c r="AN1296" t="s">
        <v>5463</v>
      </c>
      <c r="AO1296" t="s">
        <v>5464</v>
      </c>
      <c r="AP1296" t="s">
        <v>5465</v>
      </c>
      <c r="AQ1296" t="s">
        <v>5466</v>
      </c>
      <c r="AR1296" t="s">
        <v>5467</v>
      </c>
      <c r="AS1296" t="s">
        <v>5468</v>
      </c>
      <c r="AT1296" t="s">
        <v>5469</v>
      </c>
      <c r="AU1296" t="s">
        <v>5470</v>
      </c>
      <c r="AV1296" t="s">
        <v>5471</v>
      </c>
      <c r="AW1296" t="s">
        <v>5472</v>
      </c>
      <c r="AX1296" t="s">
        <v>5473</v>
      </c>
      <c r="AY1296" s="298" t="s">
        <v>5407</v>
      </c>
      <c r="AZ1296" s="495" t="s">
        <v>5671</v>
      </c>
      <c r="BA1296" s="496" t="s">
        <v>5672</v>
      </c>
      <c r="BB1296" s="497" t="s">
        <v>5673</v>
      </c>
      <c r="BC1296" s="298" t="s">
        <v>5407</v>
      </c>
      <c r="BD1296" s="495" t="s">
        <v>5671</v>
      </c>
      <c r="BE1296" s="496" t="s">
        <v>5672</v>
      </c>
      <c r="BF1296" s="497" t="s">
        <v>5673</v>
      </c>
      <c r="BG1296" s="298" t="s">
        <v>5407</v>
      </c>
      <c r="BH1296" s="495" t="s">
        <v>5671</v>
      </c>
      <c r="BI1296" s="496" t="s">
        <v>5672</v>
      </c>
      <c r="BJ1296" s="497" t="s">
        <v>5673</v>
      </c>
      <c r="BK1296" s="498" t="s">
        <v>5482</v>
      </c>
      <c r="BL1296" s="292" t="s">
        <v>5118</v>
      </c>
      <c r="BM1296" s="499" t="s">
        <v>5119</v>
      </c>
    </row>
    <row r="1297" spans="1:65" ht="15" customHeight="1">
      <c r="A1297" s="64"/>
      <c r="B1297" s="11"/>
      <c r="C1297" s="267" t="s">
        <v>5743</v>
      </c>
      <c r="D1297" s="1122" t="s">
        <v>5761</v>
      </c>
      <c r="E1297" s="889"/>
      <c r="F1297" s="889"/>
      <c r="G1297" s="889"/>
      <c r="H1297" s="889"/>
      <c r="I1297" s="889"/>
      <c r="J1297" s="889"/>
      <c r="K1297" s="889"/>
      <c r="L1297" s="889"/>
      <c r="M1297" s="889"/>
      <c r="N1297" s="889"/>
      <c r="O1297" s="889"/>
      <c r="P1297" s="889"/>
      <c r="Q1297" s="889"/>
      <c r="R1297" s="890"/>
      <c r="S1297" s="813"/>
      <c r="T1297" s="813"/>
      <c r="U1297" s="813"/>
      <c r="V1297" s="813"/>
      <c r="W1297" s="813"/>
      <c r="X1297" s="813"/>
      <c r="Y1297" s="813"/>
      <c r="Z1297" s="813"/>
      <c r="AA1297" s="813"/>
      <c r="AB1297" s="813"/>
      <c r="AC1297" s="813"/>
      <c r="AD1297" s="813"/>
      <c r="AI1297">
        <f>S1297</f>
        <v>0</v>
      </c>
      <c r="AJ1297">
        <f>COUNTIF(T1297:U1297,"NS")</f>
        <v>0</v>
      </c>
      <c r="AK1297">
        <f>SUM(T1297:U1297)</f>
        <v>0</v>
      </c>
      <c r="AL1297">
        <f>IF(COUNTIF(S1297:U1297,"NA")=3,0,IF(OR(AND(AI1297=0,AJ1297&gt;0),AND(AI1297="NS",AK1297&gt;0), AND(AI1297="NS", AJ1297=0,AK1297=0)), 1, IF(OR(AND(AI1297&gt;0,AJ1297&gt;1,AI1297&gt;AK1297), AND(AI1297="NS",AJ1297=2), AND(AI1297="NS",AK1297=0,AJ1297&gt;0),AI1297=AK1297), 0, 1)))</f>
        <v>0</v>
      </c>
      <c r="AM1297">
        <f>V1297</f>
        <v>0</v>
      </c>
      <c r="AN1297">
        <f>COUNTIF(W1297:X1297,"NS")</f>
        <v>0</v>
      </c>
      <c r="AO1297">
        <f>SUM(W1297:X1297)</f>
        <v>0</v>
      </c>
      <c r="AP1297">
        <f>IF(COUNTIF(V1297:X1297,"NA")=3,0,IF(OR(AND(AM1297=0,AN1297&gt;0),AND(AM1297="NS",AO1297&gt;0), AND(AM1297="NS", AN1297=0,AO1297=0)), 1, IF(OR(AND(AM1297&gt;0,AN1297&gt;1,AM1297&gt;AO1297), AND(AM1297="NS",AN1297=2), AND(AM1297="NS",AO1297=0,AN1297&gt;0),AM1297=AO1297), 0, 1)))</f>
        <v>0</v>
      </c>
      <c r="AQ1297">
        <f>Y1297</f>
        <v>0</v>
      </c>
      <c r="AR1297">
        <f>COUNTIF(Z1297:AA1297,"NS")</f>
        <v>0</v>
      </c>
      <c r="AS1297">
        <f>SUM(Z1297:AA1297)</f>
        <v>0</v>
      </c>
      <c r="AT1297">
        <f>IF(COUNTIF(Y1297:AA1297,"NA")=3,0,IF(OR(AND(AQ1297=0,AR1297&gt;0),AND(AQ1297="NS",AS1297&gt;0), AND(AQ1297="NS", AR1297=0,AS1297=0)), 1, IF(OR(AND(AQ1297&gt;0,AR1297&gt;1,AQ1297&gt;AS1297), AND(AQ1297="NS",AR1297=2), AND(AQ1297="NS",AS1297=0,AR1297&gt;0),AQ1297=AS1297), 0, 1)))</f>
        <v>0</v>
      </c>
      <c r="AU1297">
        <f>AB1297</f>
        <v>0</v>
      </c>
      <c r="AV1297">
        <f>COUNTIF(AC1297:AD1297,"NS")</f>
        <v>0</v>
      </c>
      <c r="AW1297">
        <f>SUM(AC1297:AD1297)</f>
        <v>0</v>
      </c>
      <c r="AX1297">
        <f>IF(COUNTIF(AB1297:AD1297,"NA")=3,0,IF(OR(AND(AU1297=0,AV1297&gt;0),AND(AU1297="NS",AW1297&gt;0), AND(AU1297="NS", AV1297=0,AW1297=0)), 1, IF(OR(AND(AU1297&gt;0,AV1297&gt;1,AU1297&gt;AW1297), AND(AU1297="NS",AV1297=2), AND(AU1297="NS",AW1297=0,AV1297&gt;0),AU1297=AW1297), 0, 1)))</f>
        <v>0</v>
      </c>
      <c r="AY1297" s="500">
        <f>S1297</f>
        <v>0</v>
      </c>
      <c r="AZ1297" s="501">
        <f>COUNTIF(V1297,"NS")+COUNTIF(Y1297,"NS")+COUNTIF(AB1297,"NS")+COUNTIF(P1424,"NS")+COUNTIF(S1424,"NS")+COUNTIF(V1424,"NS")+COUNTIF(Y1424,"NS")+COUNTIF(AB1424,"NS")</f>
        <v>0</v>
      </c>
      <c r="BA1297" s="502">
        <f>SUM(V1297,Y1297,AB1297,P1424,S1424,V1424,Y1424,AB1424)</f>
        <v>0</v>
      </c>
      <c r="BB1297" s="503">
        <f>IF(OR(AND(AY1297=0, AZ1297&gt;0),AND(AY1297="NS", BA1297&gt;0), AND(AY1297="NS", AZ1297=0, BA1297=0)), 1, IF(OR(AND(AY1297&gt;0, AZ1297&gt;1,AY1297&gt;BA1297), AND(AY1297="NS", AZ1297=2), AND(AY1297="NS", BA1297=0, AZ1297&gt;0), SUM(AY1297)=SUM(BA1297)), 0,IF(AY1297="",0,1)))</f>
        <v>0</v>
      </c>
      <c r="BC1297" s="500">
        <f>T1297</f>
        <v>0</v>
      </c>
      <c r="BD1297" s="501">
        <f>COUNTIF(W1297,"NS")+COUNTIF(Z1297,"NS")+COUNTIF(AC1297,"NS")+COUNTIF(Q1424,"NS")+COUNTIF(T1424,"NS")+COUNTIF(W1424,"NS")+COUNTIF(Z1424,"NS")+COUNTIF(AC1424,"NS")</f>
        <v>0</v>
      </c>
      <c r="BE1297" s="502">
        <f>SUM(W1297,Z1297,AC1297,Q1424,T1424,W1424,Z1424,AC1424)</f>
        <v>0</v>
      </c>
      <c r="BF1297" s="503">
        <f>IF(OR(AND(BC1297=0, BD1297&gt;0),AND(BC1297="NS", BE1297&gt;0), AND(BC1297="NS", BD1297=0, BE1297=0)), 1, IF(OR(AND(BC1297&gt;0, BD1297&gt;1,BC1297&gt;BE1297), AND(BC1297="NS", BD1297=2), AND(BC1297="NS", BE1297=0, BD1297&gt;0), SUM(BC1297)=SUM(BE1297)), 0,IF(BC1297="",0,1)))</f>
        <v>0</v>
      </c>
      <c r="BG1297" s="500">
        <f>U1297</f>
        <v>0</v>
      </c>
      <c r="BH1297" s="501">
        <f>COUNTIF(X1297,"NS")+COUNTIF(AA1297,"NS")+COUNTIF(AD1297,"NS")+COUNTIF(R1424,"NS")+COUNTIF(U1424,"NS")+COUNTIF(X1424,"NS")+COUNTIF(AA1424,"NS")+COUNTIF(AD1424,"NS")</f>
        <v>0</v>
      </c>
      <c r="BI1297" s="502">
        <f>SUM(X1297,AA1297,AD1297,R1424,U1424,X1424,AA1424,AD1424)</f>
        <v>0</v>
      </c>
      <c r="BJ1297" s="503">
        <f>IF(OR(AND(BG1297=0, BH1297&gt;0),AND(BG1297="NS", BI1297&gt;0), AND(BG1297="NS", BH1297=0, BI1297=0)), 1, IF(OR(AND(BG1297&gt;0, BH1297&gt;1,BG1297&gt;BI1297), AND(BG1297="NS", BH1297=2), AND(BG1297="NS", BI1297=0, BH1297&gt;0), SUM(BG1297)=SUM(BI1297)), 0,IF(BG1297="",0,1)))</f>
        <v>0</v>
      </c>
      <c r="BK1297" s="293">
        <f>IF(SUM(AL1297,AP1297,AT1297,AX1297,BB1297,BF1297,BJ1297,AL1424,AP1424,AT1424,AX1424,BB1424)=0,0,1)</f>
        <v>0</v>
      </c>
      <c r="BL1297" s="504" t="str">
        <f>IF(BK1297=0,"",
IF(SUM(BK1297:BK1297)=1,BM1297,
IF(BK1418&gt;SUM(BK1297:BK1297),_xlfn.CONCAT(", ",BM1297),
IF(BK1418=SUM(BK1297:BK1297),_xlfn.CONCAT(" y ",BM1297)))))</f>
        <v/>
      </c>
      <c r="BM1297" s="505" t="s">
        <v>5745</v>
      </c>
    </row>
    <row r="1298" spans="1:65" ht="15" customHeight="1">
      <c r="A1298" s="64"/>
      <c r="B1298" s="11"/>
      <c r="C1298" s="58" t="s">
        <v>5043</v>
      </c>
      <c r="D1298" s="1122" t="str">
        <f>IF(CNGE_2025_M1_Secc5_Sub1!$D31="","",CNGE_2025_M1_Secc5_Sub1!$D31)</f>
        <v/>
      </c>
      <c r="E1298" s="889"/>
      <c r="F1298" s="889"/>
      <c r="G1298" s="889"/>
      <c r="H1298" s="889"/>
      <c r="I1298" s="889"/>
      <c r="J1298" s="889"/>
      <c r="K1298" s="889"/>
      <c r="L1298" s="889"/>
      <c r="M1298" s="889"/>
      <c r="N1298" s="889"/>
      <c r="O1298" s="889"/>
      <c r="P1298" s="889"/>
      <c r="Q1298" s="889"/>
      <c r="R1298" s="890"/>
      <c r="S1298" s="813"/>
      <c r="T1298" s="813"/>
      <c r="U1298" s="813"/>
      <c r="V1298" s="813"/>
      <c r="W1298" s="813"/>
      <c r="X1298" s="813"/>
      <c r="Y1298" s="813"/>
      <c r="Z1298" s="813"/>
      <c r="AA1298" s="813"/>
      <c r="AB1298" s="813"/>
      <c r="AC1298" s="813"/>
      <c r="AD1298" s="813"/>
      <c r="AI1298">
        <f t="shared" ref="AI1298:AI1328" si="265">S1298</f>
        <v>0</v>
      </c>
      <c r="AJ1298">
        <f t="shared" ref="AJ1298:AJ1328" si="266">COUNTIF(T1298:U1298,"NS")</f>
        <v>0</v>
      </c>
      <c r="AK1298">
        <f t="shared" ref="AK1298:AK1328" si="267">SUM(T1298:U1298)</f>
        <v>0</v>
      </c>
      <c r="AL1298">
        <f t="shared" ref="AL1298:AL1328" si="268">IF(COUNTIF(S1298:U1298,"NA")=3,0,IF(OR(AND(AI1298=0,AJ1298&gt;0),AND(AI1298="NS",AK1298&gt;0), AND(AI1298="NS", AJ1298=0,AK1298=0)), 1, IF(OR(AND(AI1298&gt;0,AJ1298&gt;1,AI1298&gt;AK1298), AND(AI1298="NS",AJ1298=2), AND(AI1298="NS",AK1298=0,AJ1298&gt;0),AI1298=AK1298), 0, 1)))</f>
        <v>0</v>
      </c>
      <c r="AM1298">
        <f t="shared" ref="AM1298:AM1328" si="269">V1298</f>
        <v>0</v>
      </c>
      <c r="AN1298">
        <f t="shared" ref="AN1298:AN1328" si="270">COUNTIF(W1298:X1298,"NS")</f>
        <v>0</v>
      </c>
      <c r="AO1298">
        <f t="shared" ref="AO1298:AO1328" si="271">SUM(W1298:X1298)</f>
        <v>0</v>
      </c>
      <c r="AP1298">
        <f t="shared" ref="AP1298:AP1328" si="272">IF(COUNTIF(V1298:X1298,"NA")=3,0,IF(OR(AND(AM1298=0,AN1298&gt;0),AND(AM1298="NS",AO1298&gt;0), AND(AM1298="NS", AN1298=0,AO1298=0)), 1, IF(OR(AND(AM1298&gt;0,AN1298&gt;1,AM1298&gt;AO1298), AND(AM1298="NS",AN1298=2), AND(AM1298="NS",AO1298=0,AN1298&gt;0),AM1298=AO1298), 0, 1)))</f>
        <v>0</v>
      </c>
      <c r="AQ1298">
        <f t="shared" ref="AQ1298:AQ1328" si="273">Y1298</f>
        <v>0</v>
      </c>
      <c r="AR1298">
        <f t="shared" ref="AR1298:AR1328" si="274">COUNTIF(Z1298:AA1298,"NS")</f>
        <v>0</v>
      </c>
      <c r="AS1298">
        <f t="shared" ref="AS1298:AS1328" si="275">SUM(Z1298:AA1298)</f>
        <v>0</v>
      </c>
      <c r="AT1298">
        <f t="shared" ref="AT1298:AT1328" si="276">IF(COUNTIF(Y1298:AA1298,"NA")=3,0,IF(OR(AND(AQ1298=0,AR1298&gt;0),AND(AQ1298="NS",AS1298&gt;0), AND(AQ1298="NS", AR1298=0,AS1298=0)), 1, IF(OR(AND(AQ1298&gt;0,AR1298&gt;1,AQ1298&gt;AS1298), AND(AQ1298="NS",AR1298=2), AND(AQ1298="NS",AS1298=0,AR1298&gt;0),AQ1298=AS1298), 0, 1)))</f>
        <v>0</v>
      </c>
      <c r="AU1298">
        <f t="shared" ref="AU1298:AU1328" si="277">AB1298</f>
        <v>0</v>
      </c>
      <c r="AV1298">
        <f t="shared" ref="AV1298:AV1328" si="278">COUNTIF(AC1298:AD1298,"NS")</f>
        <v>0</v>
      </c>
      <c r="AW1298">
        <f t="shared" ref="AW1298:AW1328" si="279">SUM(AC1298:AD1298)</f>
        <v>0</v>
      </c>
      <c r="AX1298">
        <f t="shared" ref="AX1298:AX1328" si="280">IF(COUNTIF(AB1298:AD1298,"NA")=3,0,IF(OR(AND(AU1298=0,AV1298&gt;0),AND(AU1298="NS",AW1298&gt;0), AND(AU1298="NS", AV1298=0,AW1298=0)), 1, IF(OR(AND(AU1298&gt;0,AV1298&gt;1,AU1298&gt;AW1298), AND(AU1298="NS",AV1298=2), AND(AU1298="NS",AW1298=0,AV1298&gt;0),AU1298=AW1298), 0, 1)))</f>
        <v>0</v>
      </c>
      <c r="AY1298" s="500">
        <f>S1298</f>
        <v>0</v>
      </c>
      <c r="AZ1298" s="501">
        <f>COUNTIF(V1298,"NS")+COUNTIF(Y1298,"NS")+COUNTIF(AB1298,"NS")+COUNTIF(P1425,"NS")+COUNTIF(S1425,"NS")+COUNTIF(V1425,"NS")+COUNTIF(Y1425,"NS")+COUNTIF(AB1425,"NS")</f>
        <v>0</v>
      </c>
      <c r="BA1298" s="502">
        <f>SUM(V1298,Y1298,AB1298,P1425,S1425,V1425,Y1425,AB1425)</f>
        <v>0</v>
      </c>
      <c r="BB1298" s="503">
        <f t="shared" ref="BB1298:BB1361" si="281">IF(OR(AND(AY1298=0, AZ1298&gt;0),AND(AY1298="NS", BA1298&gt;0), AND(AY1298="NS", AZ1298=0, BA1298=0)), 1, IF(OR(AND(AY1298&gt;0, AZ1298&gt;1,AY1298&gt;BA1298), AND(AY1298="NS", AZ1298=2), AND(AY1298="NS", BA1298=0, AZ1298&gt;0), SUM(AY1298)=SUM(BA1298)), 0,IF(AY1298="",0,1)))</f>
        <v>0</v>
      </c>
      <c r="BC1298" s="500">
        <f>T1298</f>
        <v>0</v>
      </c>
      <c r="BD1298" s="501">
        <f>COUNTIF(W1298,"NS")+COUNTIF(Z1298,"NS")+COUNTIF(AC1298,"NS")+COUNTIF(Q1425,"NS")+COUNTIF(T1425,"NS")+COUNTIF(W1425,"NS")+COUNTIF(Z1425,"NS")+COUNTIF(AC1425,"NS")</f>
        <v>0</v>
      </c>
      <c r="BE1298" s="502">
        <f>SUM(W1298,Z1298,AC1298,Q1425,T1425,W1425,Z1425,AC1425)</f>
        <v>0</v>
      </c>
      <c r="BF1298" s="503">
        <f t="shared" ref="BF1298:BF1361" si="282">IF(OR(AND(BC1298=0, BD1298&gt;0),AND(BC1298="NS", BE1298&gt;0), AND(BC1298="NS", BD1298=0, BE1298=0)), 1, IF(OR(AND(BC1298&gt;0, BD1298&gt;1,BC1298&gt;BE1298), AND(BC1298="NS", BD1298=2), AND(BC1298="NS", BE1298=0, BD1298&gt;0), SUM(BC1298)=SUM(BE1298)), 0,IF(BC1298="",0,1)))</f>
        <v>0</v>
      </c>
      <c r="BG1298" s="500">
        <f>U1298</f>
        <v>0</v>
      </c>
      <c r="BH1298" s="501">
        <f>COUNTIF(X1298,"NS")+COUNTIF(AA1298,"NS")+COUNTIF(AD1298,"NS")+COUNTIF(R1425,"NS")+COUNTIF(U1425,"NS")+COUNTIF(X1425,"NS")+COUNTIF(AA1425,"NS")+COUNTIF(AD1425,"NS")</f>
        <v>0</v>
      </c>
      <c r="BI1298" s="502">
        <f>SUM(X1298,AA1298,AD1298,R1425,U1425,X1425,AA1425,AD1425)</f>
        <v>0</v>
      </c>
      <c r="BJ1298" s="503">
        <f t="shared" ref="BJ1298:BJ1361" si="283">IF(OR(AND(BG1298=0, BH1298&gt;0),AND(BG1298="NS", BI1298&gt;0), AND(BG1298="NS", BH1298=0, BI1298=0)), 1, IF(OR(AND(BG1298&gt;0, BH1298&gt;1,BG1298&gt;BI1298), AND(BG1298="NS", BH1298=2), AND(BG1298="NS", BI1298=0, BH1298&gt;0), SUM(BG1298)=SUM(BI1298)), 0,IF(BG1298="",0,1)))</f>
        <v>0</v>
      </c>
      <c r="BK1298" s="293">
        <f t="shared" ref="BK1298:BK1361" si="284">IF(SUM(AL1298,AP1298,AT1298,AX1298,BB1298,BF1298,BJ1298,AL1425,AP1425,AT1425,AX1425,BB1425)=0,0,1)</f>
        <v>0</v>
      </c>
      <c r="BL1298" s="504" t="str">
        <f>IF(BK1298=0,"",
IF(SUM($BK$1297:BK1298)=1,BM1298,
IF($BK$1418&gt;SUM($BK$1297:BK1298),_xlfn.CONCAT(", ",BM1298),
IF($BK$1418=SUM($BK$1297:BK1298),_xlfn.CONCAT(" y ",BM1298)))))</f>
        <v/>
      </c>
      <c r="BM1298" s="505" t="s">
        <v>5120</v>
      </c>
    </row>
    <row r="1299" spans="1:65" ht="15" customHeight="1">
      <c r="A1299" s="64"/>
      <c r="B1299" s="11"/>
      <c r="C1299" s="58" t="s">
        <v>5045</v>
      </c>
      <c r="D1299" s="1122" t="str">
        <f>IF(CNGE_2025_M1_Secc5_Sub1!$D32="","",CNGE_2025_M1_Secc5_Sub1!$D32)</f>
        <v/>
      </c>
      <c r="E1299" s="889"/>
      <c r="F1299" s="889"/>
      <c r="G1299" s="889"/>
      <c r="H1299" s="889"/>
      <c r="I1299" s="889"/>
      <c r="J1299" s="889"/>
      <c r="K1299" s="889"/>
      <c r="L1299" s="889"/>
      <c r="M1299" s="889"/>
      <c r="N1299" s="889"/>
      <c r="O1299" s="889"/>
      <c r="P1299" s="889"/>
      <c r="Q1299" s="889"/>
      <c r="R1299" s="890"/>
      <c r="S1299" s="813"/>
      <c r="T1299" s="813"/>
      <c r="U1299" s="813"/>
      <c r="V1299" s="813"/>
      <c r="W1299" s="813"/>
      <c r="X1299" s="813"/>
      <c r="Y1299" s="813"/>
      <c r="Z1299" s="813"/>
      <c r="AA1299" s="813"/>
      <c r="AB1299" s="813"/>
      <c r="AC1299" s="813"/>
      <c r="AD1299" s="813"/>
      <c r="AI1299">
        <f t="shared" si="265"/>
        <v>0</v>
      </c>
      <c r="AJ1299">
        <f t="shared" si="266"/>
        <v>0</v>
      </c>
      <c r="AK1299">
        <f t="shared" si="267"/>
        <v>0</v>
      </c>
      <c r="AL1299">
        <f t="shared" si="268"/>
        <v>0</v>
      </c>
      <c r="AM1299">
        <f t="shared" si="269"/>
        <v>0</v>
      </c>
      <c r="AN1299">
        <f t="shared" si="270"/>
        <v>0</v>
      </c>
      <c r="AO1299">
        <f t="shared" si="271"/>
        <v>0</v>
      </c>
      <c r="AP1299">
        <f t="shared" si="272"/>
        <v>0</v>
      </c>
      <c r="AQ1299">
        <f t="shared" si="273"/>
        <v>0</v>
      </c>
      <c r="AR1299">
        <f t="shared" si="274"/>
        <v>0</v>
      </c>
      <c r="AS1299">
        <f t="shared" si="275"/>
        <v>0</v>
      </c>
      <c r="AT1299">
        <f t="shared" si="276"/>
        <v>0</v>
      </c>
      <c r="AU1299">
        <f t="shared" si="277"/>
        <v>0</v>
      </c>
      <c r="AV1299">
        <f t="shared" si="278"/>
        <v>0</v>
      </c>
      <c r="AW1299">
        <f t="shared" si="279"/>
        <v>0</v>
      </c>
      <c r="AX1299">
        <f t="shared" si="280"/>
        <v>0</v>
      </c>
      <c r="AY1299" s="500">
        <f t="shared" ref="AY1299:AY1361" si="285">S1299</f>
        <v>0</v>
      </c>
      <c r="AZ1299" s="501">
        <f t="shared" ref="AZ1299:AZ1361" si="286">COUNTIF(V1299,"NS")+COUNTIF(Y1299,"NS")+COUNTIF(AB1299,"NS")+COUNTIF(P1426,"NS")+COUNTIF(S1426,"NS")+COUNTIF(V1426,"NS")+COUNTIF(Y1426,"NS")+COUNTIF(AB1426,"NS")</f>
        <v>0</v>
      </c>
      <c r="BA1299" s="502">
        <f t="shared" ref="BA1299:BA1361" si="287">SUM(V1299,Y1299,AB1299,P1426,S1426,V1426,Y1426,AB1426)</f>
        <v>0</v>
      </c>
      <c r="BB1299" s="503">
        <f t="shared" si="281"/>
        <v>0</v>
      </c>
      <c r="BC1299" s="500">
        <f t="shared" ref="BC1299:BC1361" si="288">T1299</f>
        <v>0</v>
      </c>
      <c r="BD1299" s="501">
        <f t="shared" ref="BD1299:BD1361" si="289">COUNTIF(W1299,"NS")+COUNTIF(Z1299,"NS")+COUNTIF(AC1299,"NS")+COUNTIF(Q1426,"NS")+COUNTIF(T1426,"NS")+COUNTIF(W1426,"NS")+COUNTIF(Z1426,"NS")+COUNTIF(AC1426,"NS")</f>
        <v>0</v>
      </c>
      <c r="BE1299" s="502">
        <f t="shared" ref="BE1299:BE1361" si="290">SUM(W1299,Z1299,AC1299,Q1426,T1426,W1426,Z1426,AC1426)</f>
        <v>0</v>
      </c>
      <c r="BF1299" s="503">
        <f t="shared" si="282"/>
        <v>0</v>
      </c>
      <c r="BG1299" s="500">
        <f t="shared" ref="BG1299:BG1361" si="291">U1299</f>
        <v>0</v>
      </c>
      <c r="BH1299" s="501">
        <f t="shared" ref="BH1299:BH1361" si="292">COUNTIF(X1299,"NS")+COUNTIF(AA1299,"NS")+COUNTIF(AD1299,"NS")+COUNTIF(R1426,"NS")+COUNTIF(U1426,"NS")+COUNTIF(X1426,"NS")+COUNTIF(AA1426,"NS")+COUNTIF(AD1426,"NS")</f>
        <v>0</v>
      </c>
      <c r="BI1299" s="502">
        <f t="shared" ref="BI1299:BI1361" si="293">SUM(X1299,AA1299,AD1299,R1426,U1426,X1426,AA1426,AD1426)</f>
        <v>0</v>
      </c>
      <c r="BJ1299" s="503">
        <f t="shared" si="283"/>
        <v>0</v>
      </c>
      <c r="BK1299" s="293">
        <f t="shared" si="284"/>
        <v>0</v>
      </c>
      <c r="BL1299" s="504" t="str">
        <f>IF(BK1299=0,"",
IF(SUM($BK$1297:BK1299)=1,BM1299,
IF($BK$1418&gt;SUM($BK$1297:BK1299),_xlfn.CONCAT(", ",BM1299),
IF($BK$1418=SUM($BK$1297:BK1299),_xlfn.CONCAT(" y ",BM1299)))))</f>
        <v/>
      </c>
      <c r="BM1299" s="505" t="s">
        <v>5121</v>
      </c>
    </row>
    <row r="1300" spans="1:65" ht="15" customHeight="1">
      <c r="A1300" s="64"/>
      <c r="B1300" s="11"/>
      <c r="C1300" s="58" t="s">
        <v>5047</v>
      </c>
      <c r="D1300" s="1122" t="str">
        <f>IF(CNGE_2025_M1_Secc5_Sub1!$D33="","",CNGE_2025_M1_Secc5_Sub1!$D33)</f>
        <v/>
      </c>
      <c r="E1300" s="889"/>
      <c r="F1300" s="889"/>
      <c r="G1300" s="889"/>
      <c r="H1300" s="889"/>
      <c r="I1300" s="889"/>
      <c r="J1300" s="889"/>
      <c r="K1300" s="889"/>
      <c r="L1300" s="889"/>
      <c r="M1300" s="889"/>
      <c r="N1300" s="889"/>
      <c r="O1300" s="889"/>
      <c r="P1300" s="889"/>
      <c r="Q1300" s="889"/>
      <c r="R1300" s="890"/>
      <c r="S1300" s="813"/>
      <c r="T1300" s="813"/>
      <c r="U1300" s="813"/>
      <c r="V1300" s="813"/>
      <c r="W1300" s="813"/>
      <c r="X1300" s="813"/>
      <c r="Y1300" s="813"/>
      <c r="Z1300" s="813"/>
      <c r="AA1300" s="813"/>
      <c r="AB1300" s="813"/>
      <c r="AC1300" s="813"/>
      <c r="AD1300" s="813"/>
      <c r="AI1300">
        <f t="shared" si="265"/>
        <v>0</v>
      </c>
      <c r="AJ1300">
        <f t="shared" si="266"/>
        <v>0</v>
      </c>
      <c r="AK1300">
        <f t="shared" si="267"/>
        <v>0</v>
      </c>
      <c r="AL1300">
        <f t="shared" si="268"/>
        <v>0</v>
      </c>
      <c r="AM1300">
        <f t="shared" si="269"/>
        <v>0</v>
      </c>
      <c r="AN1300">
        <f t="shared" si="270"/>
        <v>0</v>
      </c>
      <c r="AO1300">
        <f t="shared" si="271"/>
        <v>0</v>
      </c>
      <c r="AP1300">
        <f t="shared" si="272"/>
        <v>0</v>
      </c>
      <c r="AQ1300">
        <f t="shared" si="273"/>
        <v>0</v>
      </c>
      <c r="AR1300">
        <f t="shared" si="274"/>
        <v>0</v>
      </c>
      <c r="AS1300">
        <f t="shared" si="275"/>
        <v>0</v>
      </c>
      <c r="AT1300">
        <f t="shared" si="276"/>
        <v>0</v>
      </c>
      <c r="AU1300">
        <f t="shared" si="277"/>
        <v>0</v>
      </c>
      <c r="AV1300">
        <f t="shared" si="278"/>
        <v>0</v>
      </c>
      <c r="AW1300">
        <f t="shared" si="279"/>
        <v>0</v>
      </c>
      <c r="AX1300">
        <f t="shared" si="280"/>
        <v>0</v>
      </c>
      <c r="AY1300" s="500">
        <f t="shared" si="285"/>
        <v>0</v>
      </c>
      <c r="AZ1300" s="501">
        <f t="shared" si="286"/>
        <v>0</v>
      </c>
      <c r="BA1300" s="502">
        <f t="shared" si="287"/>
        <v>0</v>
      </c>
      <c r="BB1300" s="503">
        <f t="shared" si="281"/>
        <v>0</v>
      </c>
      <c r="BC1300" s="500">
        <f t="shared" si="288"/>
        <v>0</v>
      </c>
      <c r="BD1300" s="501">
        <f t="shared" si="289"/>
        <v>0</v>
      </c>
      <c r="BE1300" s="502">
        <f t="shared" si="290"/>
        <v>0</v>
      </c>
      <c r="BF1300" s="503">
        <f t="shared" si="282"/>
        <v>0</v>
      </c>
      <c r="BG1300" s="500">
        <f t="shared" si="291"/>
        <v>0</v>
      </c>
      <c r="BH1300" s="501">
        <f t="shared" si="292"/>
        <v>0</v>
      </c>
      <c r="BI1300" s="502">
        <f t="shared" si="293"/>
        <v>0</v>
      </c>
      <c r="BJ1300" s="503">
        <f t="shared" si="283"/>
        <v>0</v>
      </c>
      <c r="BK1300" s="293">
        <f t="shared" si="284"/>
        <v>0</v>
      </c>
      <c r="BL1300" s="504" t="str">
        <f>IF(BK1300=0,"",
IF(SUM($BK$1297:BK1300)=1,BM1300,
IF($BK$1418&gt;SUM($BK$1297:BK1300),_xlfn.CONCAT(", ",BM1300),
IF($BK$1418=SUM($BK$1297:BK1300),_xlfn.CONCAT(" y ",BM1300)))))</f>
        <v/>
      </c>
      <c r="BM1300" s="505" t="s">
        <v>5122</v>
      </c>
    </row>
    <row r="1301" spans="1:65" ht="15" customHeight="1">
      <c r="A1301" s="64"/>
      <c r="B1301" s="11"/>
      <c r="C1301" s="58" t="s">
        <v>5049</v>
      </c>
      <c r="D1301" s="1122" t="str">
        <f>IF(CNGE_2025_M1_Secc5_Sub1!$D34="","",CNGE_2025_M1_Secc5_Sub1!$D34)</f>
        <v/>
      </c>
      <c r="E1301" s="889"/>
      <c r="F1301" s="889"/>
      <c r="G1301" s="889"/>
      <c r="H1301" s="889"/>
      <c r="I1301" s="889"/>
      <c r="J1301" s="889"/>
      <c r="K1301" s="889"/>
      <c r="L1301" s="889"/>
      <c r="M1301" s="889"/>
      <c r="N1301" s="889"/>
      <c r="O1301" s="889"/>
      <c r="P1301" s="889"/>
      <c r="Q1301" s="889"/>
      <c r="R1301" s="890"/>
      <c r="S1301" s="813"/>
      <c r="T1301" s="813"/>
      <c r="U1301" s="813"/>
      <c r="V1301" s="813"/>
      <c r="W1301" s="813"/>
      <c r="X1301" s="813"/>
      <c r="Y1301" s="813"/>
      <c r="Z1301" s="813"/>
      <c r="AA1301" s="813"/>
      <c r="AB1301" s="813"/>
      <c r="AC1301" s="813"/>
      <c r="AD1301" s="813"/>
      <c r="AI1301">
        <f t="shared" si="265"/>
        <v>0</v>
      </c>
      <c r="AJ1301">
        <f t="shared" si="266"/>
        <v>0</v>
      </c>
      <c r="AK1301">
        <f t="shared" si="267"/>
        <v>0</v>
      </c>
      <c r="AL1301">
        <f t="shared" si="268"/>
        <v>0</v>
      </c>
      <c r="AM1301">
        <f t="shared" si="269"/>
        <v>0</v>
      </c>
      <c r="AN1301">
        <f t="shared" si="270"/>
        <v>0</v>
      </c>
      <c r="AO1301">
        <f t="shared" si="271"/>
        <v>0</v>
      </c>
      <c r="AP1301">
        <f t="shared" si="272"/>
        <v>0</v>
      </c>
      <c r="AQ1301">
        <f t="shared" si="273"/>
        <v>0</v>
      </c>
      <c r="AR1301">
        <f t="shared" si="274"/>
        <v>0</v>
      </c>
      <c r="AS1301">
        <f t="shared" si="275"/>
        <v>0</v>
      </c>
      <c r="AT1301">
        <f t="shared" si="276"/>
        <v>0</v>
      </c>
      <c r="AU1301">
        <f t="shared" si="277"/>
        <v>0</v>
      </c>
      <c r="AV1301">
        <f t="shared" si="278"/>
        <v>0</v>
      </c>
      <c r="AW1301">
        <f t="shared" si="279"/>
        <v>0</v>
      </c>
      <c r="AX1301">
        <f t="shared" si="280"/>
        <v>0</v>
      </c>
      <c r="AY1301" s="500">
        <f t="shared" si="285"/>
        <v>0</v>
      </c>
      <c r="AZ1301" s="501">
        <f t="shared" si="286"/>
        <v>0</v>
      </c>
      <c r="BA1301" s="502">
        <f t="shared" si="287"/>
        <v>0</v>
      </c>
      <c r="BB1301" s="503">
        <f t="shared" si="281"/>
        <v>0</v>
      </c>
      <c r="BC1301" s="500">
        <f t="shared" si="288"/>
        <v>0</v>
      </c>
      <c r="BD1301" s="501">
        <f t="shared" si="289"/>
        <v>0</v>
      </c>
      <c r="BE1301" s="502">
        <f t="shared" si="290"/>
        <v>0</v>
      </c>
      <c r="BF1301" s="503">
        <f t="shared" si="282"/>
        <v>0</v>
      </c>
      <c r="BG1301" s="500">
        <f t="shared" si="291"/>
        <v>0</v>
      </c>
      <c r="BH1301" s="501">
        <f t="shared" si="292"/>
        <v>0</v>
      </c>
      <c r="BI1301" s="502">
        <f t="shared" si="293"/>
        <v>0</v>
      </c>
      <c r="BJ1301" s="503">
        <f t="shared" si="283"/>
        <v>0</v>
      </c>
      <c r="BK1301" s="293">
        <f t="shared" si="284"/>
        <v>0</v>
      </c>
      <c r="BL1301" s="504" t="str">
        <f>IF(BK1301=0,"",
IF(SUM($BK$1297:BK1301)=1,BM1301,
IF($BK$1418&gt;SUM($BK$1297:BK1301),_xlfn.CONCAT(", ",BM1301),
IF($BK$1418=SUM($BK$1297:BK1301),_xlfn.CONCAT(" y ",BM1301)))))</f>
        <v/>
      </c>
      <c r="BM1301" s="505" t="s">
        <v>5123</v>
      </c>
    </row>
    <row r="1302" spans="1:65" ht="15" customHeight="1">
      <c r="A1302" s="64"/>
      <c r="B1302" s="11"/>
      <c r="C1302" s="58" t="s">
        <v>5051</v>
      </c>
      <c r="D1302" s="1122" t="str">
        <f>IF(CNGE_2025_M1_Secc5_Sub1!$D35="","",CNGE_2025_M1_Secc5_Sub1!$D35)</f>
        <v/>
      </c>
      <c r="E1302" s="889"/>
      <c r="F1302" s="889"/>
      <c r="G1302" s="889"/>
      <c r="H1302" s="889"/>
      <c r="I1302" s="889"/>
      <c r="J1302" s="889"/>
      <c r="K1302" s="889"/>
      <c r="L1302" s="889"/>
      <c r="M1302" s="889"/>
      <c r="N1302" s="889"/>
      <c r="O1302" s="889"/>
      <c r="P1302" s="889"/>
      <c r="Q1302" s="889"/>
      <c r="R1302" s="890"/>
      <c r="S1302" s="813"/>
      <c r="T1302" s="813"/>
      <c r="U1302" s="813"/>
      <c r="V1302" s="813"/>
      <c r="W1302" s="813"/>
      <c r="X1302" s="813"/>
      <c r="Y1302" s="813"/>
      <c r="Z1302" s="813"/>
      <c r="AA1302" s="813"/>
      <c r="AB1302" s="813"/>
      <c r="AC1302" s="813"/>
      <c r="AD1302" s="813"/>
      <c r="AI1302">
        <f t="shared" si="265"/>
        <v>0</v>
      </c>
      <c r="AJ1302">
        <f t="shared" si="266"/>
        <v>0</v>
      </c>
      <c r="AK1302">
        <f t="shared" si="267"/>
        <v>0</v>
      </c>
      <c r="AL1302">
        <f t="shared" si="268"/>
        <v>0</v>
      </c>
      <c r="AM1302">
        <f t="shared" si="269"/>
        <v>0</v>
      </c>
      <c r="AN1302">
        <f t="shared" si="270"/>
        <v>0</v>
      </c>
      <c r="AO1302">
        <f t="shared" si="271"/>
        <v>0</v>
      </c>
      <c r="AP1302">
        <f t="shared" si="272"/>
        <v>0</v>
      </c>
      <c r="AQ1302">
        <f t="shared" si="273"/>
        <v>0</v>
      </c>
      <c r="AR1302">
        <f t="shared" si="274"/>
        <v>0</v>
      </c>
      <c r="AS1302">
        <f t="shared" si="275"/>
        <v>0</v>
      </c>
      <c r="AT1302">
        <f t="shared" si="276"/>
        <v>0</v>
      </c>
      <c r="AU1302">
        <f t="shared" si="277"/>
        <v>0</v>
      </c>
      <c r="AV1302">
        <f t="shared" si="278"/>
        <v>0</v>
      </c>
      <c r="AW1302">
        <f t="shared" si="279"/>
        <v>0</v>
      </c>
      <c r="AX1302">
        <f t="shared" si="280"/>
        <v>0</v>
      </c>
      <c r="AY1302" s="500">
        <f t="shared" si="285"/>
        <v>0</v>
      </c>
      <c r="AZ1302" s="501">
        <f t="shared" si="286"/>
        <v>0</v>
      </c>
      <c r="BA1302" s="502">
        <f t="shared" si="287"/>
        <v>0</v>
      </c>
      <c r="BB1302" s="503">
        <f t="shared" si="281"/>
        <v>0</v>
      </c>
      <c r="BC1302" s="500">
        <f t="shared" si="288"/>
        <v>0</v>
      </c>
      <c r="BD1302" s="501">
        <f t="shared" si="289"/>
        <v>0</v>
      </c>
      <c r="BE1302" s="502">
        <f t="shared" si="290"/>
        <v>0</v>
      </c>
      <c r="BF1302" s="503">
        <f t="shared" si="282"/>
        <v>0</v>
      </c>
      <c r="BG1302" s="500">
        <f t="shared" si="291"/>
        <v>0</v>
      </c>
      <c r="BH1302" s="501">
        <f t="shared" si="292"/>
        <v>0</v>
      </c>
      <c r="BI1302" s="502">
        <f t="shared" si="293"/>
        <v>0</v>
      </c>
      <c r="BJ1302" s="503">
        <f t="shared" si="283"/>
        <v>0</v>
      </c>
      <c r="BK1302" s="293">
        <f t="shared" si="284"/>
        <v>0</v>
      </c>
      <c r="BL1302" s="504" t="str">
        <f>IF(BK1302=0,"",
IF(SUM($BK$1297:BK1302)=1,BM1302,
IF($BK$1418&gt;SUM($BK$1297:BK1302),_xlfn.CONCAT(", ",BM1302),
IF($BK$1418=SUM($BK$1297:BK1302),_xlfn.CONCAT(" y ",BM1302)))))</f>
        <v/>
      </c>
      <c r="BM1302" s="505" t="s">
        <v>5124</v>
      </c>
    </row>
    <row r="1303" spans="1:65" ht="15" customHeight="1">
      <c r="A1303" s="64"/>
      <c r="B1303" s="11"/>
      <c r="C1303" s="58" t="s">
        <v>5053</v>
      </c>
      <c r="D1303" s="1122" t="str">
        <f>IF(CNGE_2025_M1_Secc5_Sub1!$D36="","",CNGE_2025_M1_Secc5_Sub1!$D36)</f>
        <v/>
      </c>
      <c r="E1303" s="889"/>
      <c r="F1303" s="889"/>
      <c r="G1303" s="889"/>
      <c r="H1303" s="889"/>
      <c r="I1303" s="889"/>
      <c r="J1303" s="889"/>
      <c r="K1303" s="889"/>
      <c r="L1303" s="889"/>
      <c r="M1303" s="889"/>
      <c r="N1303" s="889"/>
      <c r="O1303" s="889"/>
      <c r="P1303" s="889"/>
      <c r="Q1303" s="889"/>
      <c r="R1303" s="890"/>
      <c r="S1303" s="813"/>
      <c r="T1303" s="813"/>
      <c r="U1303" s="813"/>
      <c r="V1303" s="813"/>
      <c r="W1303" s="813"/>
      <c r="X1303" s="813"/>
      <c r="Y1303" s="813"/>
      <c r="Z1303" s="813"/>
      <c r="AA1303" s="813"/>
      <c r="AB1303" s="813"/>
      <c r="AC1303" s="813"/>
      <c r="AD1303" s="813"/>
      <c r="AI1303">
        <f t="shared" si="265"/>
        <v>0</v>
      </c>
      <c r="AJ1303">
        <f t="shared" si="266"/>
        <v>0</v>
      </c>
      <c r="AK1303">
        <f t="shared" si="267"/>
        <v>0</v>
      </c>
      <c r="AL1303">
        <f t="shared" si="268"/>
        <v>0</v>
      </c>
      <c r="AM1303">
        <f t="shared" si="269"/>
        <v>0</v>
      </c>
      <c r="AN1303">
        <f t="shared" si="270"/>
        <v>0</v>
      </c>
      <c r="AO1303">
        <f t="shared" si="271"/>
        <v>0</v>
      </c>
      <c r="AP1303">
        <f t="shared" si="272"/>
        <v>0</v>
      </c>
      <c r="AQ1303">
        <f t="shared" si="273"/>
        <v>0</v>
      </c>
      <c r="AR1303">
        <f t="shared" si="274"/>
        <v>0</v>
      </c>
      <c r="AS1303">
        <f t="shared" si="275"/>
        <v>0</v>
      </c>
      <c r="AT1303">
        <f t="shared" si="276"/>
        <v>0</v>
      </c>
      <c r="AU1303">
        <f t="shared" si="277"/>
        <v>0</v>
      </c>
      <c r="AV1303">
        <f t="shared" si="278"/>
        <v>0</v>
      </c>
      <c r="AW1303">
        <f t="shared" si="279"/>
        <v>0</v>
      </c>
      <c r="AX1303">
        <f t="shared" si="280"/>
        <v>0</v>
      </c>
      <c r="AY1303" s="500">
        <f t="shared" si="285"/>
        <v>0</v>
      </c>
      <c r="AZ1303" s="501">
        <f t="shared" si="286"/>
        <v>0</v>
      </c>
      <c r="BA1303" s="502">
        <f t="shared" si="287"/>
        <v>0</v>
      </c>
      <c r="BB1303" s="503">
        <f t="shared" si="281"/>
        <v>0</v>
      </c>
      <c r="BC1303" s="500">
        <f t="shared" si="288"/>
        <v>0</v>
      </c>
      <c r="BD1303" s="501">
        <f t="shared" si="289"/>
        <v>0</v>
      </c>
      <c r="BE1303" s="502">
        <f t="shared" si="290"/>
        <v>0</v>
      </c>
      <c r="BF1303" s="503">
        <f t="shared" si="282"/>
        <v>0</v>
      </c>
      <c r="BG1303" s="500">
        <f t="shared" si="291"/>
        <v>0</v>
      </c>
      <c r="BH1303" s="501">
        <f t="shared" si="292"/>
        <v>0</v>
      </c>
      <c r="BI1303" s="502">
        <f t="shared" si="293"/>
        <v>0</v>
      </c>
      <c r="BJ1303" s="503">
        <f t="shared" si="283"/>
        <v>0</v>
      </c>
      <c r="BK1303" s="293">
        <f t="shared" si="284"/>
        <v>0</v>
      </c>
      <c r="BL1303" s="504" t="str">
        <f>IF(BK1303=0,"",
IF(SUM($BK$1297:BK1303)=1,BM1303,
IF($BK$1418&gt;SUM($BK$1297:BK1303),_xlfn.CONCAT(", ",BM1303),
IF($BK$1418=SUM($BK$1297:BK1303),_xlfn.CONCAT(" y ",BM1303)))))</f>
        <v/>
      </c>
      <c r="BM1303" s="505" t="s">
        <v>5125</v>
      </c>
    </row>
    <row r="1304" spans="1:65" ht="15" customHeight="1">
      <c r="A1304" s="64"/>
      <c r="B1304" s="11"/>
      <c r="C1304" s="58" t="s">
        <v>5055</v>
      </c>
      <c r="D1304" s="1122" t="str">
        <f>IF(CNGE_2025_M1_Secc5_Sub1!$D37="","",CNGE_2025_M1_Secc5_Sub1!$D37)</f>
        <v/>
      </c>
      <c r="E1304" s="889"/>
      <c r="F1304" s="889"/>
      <c r="G1304" s="889"/>
      <c r="H1304" s="889"/>
      <c r="I1304" s="889"/>
      <c r="J1304" s="889"/>
      <c r="K1304" s="889"/>
      <c r="L1304" s="889"/>
      <c r="M1304" s="889"/>
      <c r="N1304" s="889"/>
      <c r="O1304" s="889"/>
      <c r="P1304" s="889"/>
      <c r="Q1304" s="889"/>
      <c r="R1304" s="890"/>
      <c r="S1304" s="813"/>
      <c r="T1304" s="813"/>
      <c r="U1304" s="813"/>
      <c r="V1304" s="813"/>
      <c r="W1304" s="813"/>
      <c r="X1304" s="813"/>
      <c r="Y1304" s="813"/>
      <c r="Z1304" s="813"/>
      <c r="AA1304" s="813"/>
      <c r="AB1304" s="813"/>
      <c r="AC1304" s="813"/>
      <c r="AD1304" s="813"/>
      <c r="AI1304">
        <f t="shared" si="265"/>
        <v>0</v>
      </c>
      <c r="AJ1304">
        <f t="shared" si="266"/>
        <v>0</v>
      </c>
      <c r="AK1304">
        <f t="shared" si="267"/>
        <v>0</v>
      </c>
      <c r="AL1304">
        <f t="shared" si="268"/>
        <v>0</v>
      </c>
      <c r="AM1304">
        <f t="shared" si="269"/>
        <v>0</v>
      </c>
      <c r="AN1304">
        <f t="shared" si="270"/>
        <v>0</v>
      </c>
      <c r="AO1304">
        <f t="shared" si="271"/>
        <v>0</v>
      </c>
      <c r="AP1304">
        <f t="shared" si="272"/>
        <v>0</v>
      </c>
      <c r="AQ1304">
        <f t="shared" si="273"/>
        <v>0</v>
      </c>
      <c r="AR1304">
        <f t="shared" si="274"/>
        <v>0</v>
      </c>
      <c r="AS1304">
        <f t="shared" si="275"/>
        <v>0</v>
      </c>
      <c r="AT1304">
        <f t="shared" si="276"/>
        <v>0</v>
      </c>
      <c r="AU1304">
        <f t="shared" si="277"/>
        <v>0</v>
      </c>
      <c r="AV1304">
        <f t="shared" si="278"/>
        <v>0</v>
      </c>
      <c r="AW1304">
        <f t="shared" si="279"/>
        <v>0</v>
      </c>
      <c r="AX1304">
        <f t="shared" si="280"/>
        <v>0</v>
      </c>
      <c r="AY1304" s="500">
        <f t="shared" si="285"/>
        <v>0</v>
      </c>
      <c r="AZ1304" s="501">
        <f t="shared" si="286"/>
        <v>0</v>
      </c>
      <c r="BA1304" s="502">
        <f t="shared" si="287"/>
        <v>0</v>
      </c>
      <c r="BB1304" s="503">
        <f t="shared" si="281"/>
        <v>0</v>
      </c>
      <c r="BC1304" s="500">
        <f t="shared" si="288"/>
        <v>0</v>
      </c>
      <c r="BD1304" s="501">
        <f t="shared" si="289"/>
        <v>0</v>
      </c>
      <c r="BE1304" s="502">
        <f t="shared" si="290"/>
        <v>0</v>
      </c>
      <c r="BF1304" s="503">
        <f t="shared" si="282"/>
        <v>0</v>
      </c>
      <c r="BG1304" s="500">
        <f t="shared" si="291"/>
        <v>0</v>
      </c>
      <c r="BH1304" s="501">
        <f t="shared" si="292"/>
        <v>0</v>
      </c>
      <c r="BI1304" s="502">
        <f t="shared" si="293"/>
        <v>0</v>
      </c>
      <c r="BJ1304" s="503">
        <f t="shared" si="283"/>
        <v>0</v>
      </c>
      <c r="BK1304" s="293">
        <f t="shared" si="284"/>
        <v>0</v>
      </c>
      <c r="BL1304" s="504" t="str">
        <f>IF(BK1304=0,"",
IF(SUM($BK$1297:BK1304)=1,BM1304,
IF($BK$1418&gt;SUM($BK$1297:BK1304),_xlfn.CONCAT(", ",BM1304),
IF($BK$1418=SUM($BK$1297:BK1304),_xlfn.CONCAT(" y ",BM1304)))))</f>
        <v/>
      </c>
      <c r="BM1304" s="505" t="s">
        <v>5126</v>
      </c>
    </row>
    <row r="1305" spans="1:65" ht="15" customHeight="1">
      <c r="A1305" s="64"/>
      <c r="B1305" s="11"/>
      <c r="C1305" s="58" t="s">
        <v>5057</v>
      </c>
      <c r="D1305" s="1122" t="str">
        <f>IF(CNGE_2025_M1_Secc5_Sub1!$D38="","",CNGE_2025_M1_Secc5_Sub1!$D38)</f>
        <v/>
      </c>
      <c r="E1305" s="889"/>
      <c r="F1305" s="889"/>
      <c r="G1305" s="889"/>
      <c r="H1305" s="889"/>
      <c r="I1305" s="889"/>
      <c r="J1305" s="889"/>
      <c r="K1305" s="889"/>
      <c r="L1305" s="889"/>
      <c r="M1305" s="889"/>
      <c r="N1305" s="889"/>
      <c r="O1305" s="889"/>
      <c r="P1305" s="889"/>
      <c r="Q1305" s="889"/>
      <c r="R1305" s="890"/>
      <c r="S1305" s="813"/>
      <c r="T1305" s="813"/>
      <c r="U1305" s="813"/>
      <c r="V1305" s="813"/>
      <c r="W1305" s="813"/>
      <c r="X1305" s="813"/>
      <c r="Y1305" s="813"/>
      <c r="Z1305" s="813"/>
      <c r="AA1305" s="813"/>
      <c r="AB1305" s="813"/>
      <c r="AC1305" s="813"/>
      <c r="AD1305" s="813"/>
      <c r="AI1305">
        <f t="shared" si="265"/>
        <v>0</v>
      </c>
      <c r="AJ1305">
        <f t="shared" si="266"/>
        <v>0</v>
      </c>
      <c r="AK1305">
        <f t="shared" si="267"/>
        <v>0</v>
      </c>
      <c r="AL1305">
        <f t="shared" si="268"/>
        <v>0</v>
      </c>
      <c r="AM1305">
        <f t="shared" si="269"/>
        <v>0</v>
      </c>
      <c r="AN1305">
        <f t="shared" si="270"/>
        <v>0</v>
      </c>
      <c r="AO1305">
        <f t="shared" si="271"/>
        <v>0</v>
      </c>
      <c r="AP1305">
        <f t="shared" si="272"/>
        <v>0</v>
      </c>
      <c r="AQ1305">
        <f t="shared" si="273"/>
        <v>0</v>
      </c>
      <c r="AR1305">
        <f t="shared" si="274"/>
        <v>0</v>
      </c>
      <c r="AS1305">
        <f t="shared" si="275"/>
        <v>0</v>
      </c>
      <c r="AT1305">
        <f t="shared" si="276"/>
        <v>0</v>
      </c>
      <c r="AU1305">
        <f t="shared" si="277"/>
        <v>0</v>
      </c>
      <c r="AV1305">
        <f t="shared" si="278"/>
        <v>0</v>
      </c>
      <c r="AW1305">
        <f t="shared" si="279"/>
        <v>0</v>
      </c>
      <c r="AX1305">
        <f t="shared" si="280"/>
        <v>0</v>
      </c>
      <c r="AY1305" s="500">
        <f t="shared" si="285"/>
        <v>0</v>
      </c>
      <c r="AZ1305" s="501">
        <f t="shared" si="286"/>
        <v>0</v>
      </c>
      <c r="BA1305" s="502">
        <f t="shared" si="287"/>
        <v>0</v>
      </c>
      <c r="BB1305" s="503">
        <f t="shared" si="281"/>
        <v>0</v>
      </c>
      <c r="BC1305" s="500">
        <f t="shared" si="288"/>
        <v>0</v>
      </c>
      <c r="BD1305" s="501">
        <f t="shared" si="289"/>
        <v>0</v>
      </c>
      <c r="BE1305" s="502">
        <f t="shared" si="290"/>
        <v>0</v>
      </c>
      <c r="BF1305" s="503">
        <f t="shared" si="282"/>
        <v>0</v>
      </c>
      <c r="BG1305" s="500">
        <f t="shared" si="291"/>
        <v>0</v>
      </c>
      <c r="BH1305" s="501">
        <f t="shared" si="292"/>
        <v>0</v>
      </c>
      <c r="BI1305" s="502">
        <f t="shared" si="293"/>
        <v>0</v>
      </c>
      <c r="BJ1305" s="503">
        <f t="shared" si="283"/>
        <v>0</v>
      </c>
      <c r="BK1305" s="293">
        <f t="shared" si="284"/>
        <v>0</v>
      </c>
      <c r="BL1305" s="504" t="str">
        <f>IF(BK1305=0,"",
IF(SUM($BK$1297:BK1305)=1,BM1305,
IF($BK$1418&gt;SUM($BK$1297:BK1305),_xlfn.CONCAT(", ",BM1305),
IF($BK$1418=SUM($BK$1297:BK1305),_xlfn.CONCAT(" y ",BM1305)))))</f>
        <v/>
      </c>
      <c r="BM1305" s="505" t="s">
        <v>5127</v>
      </c>
    </row>
    <row r="1306" spans="1:65" ht="15" customHeight="1">
      <c r="A1306" s="64"/>
      <c r="B1306" s="11"/>
      <c r="C1306" s="58" t="s">
        <v>5059</v>
      </c>
      <c r="D1306" s="1122" t="str">
        <f>IF(CNGE_2025_M1_Secc5_Sub1!$D39="","",CNGE_2025_M1_Secc5_Sub1!$D39)</f>
        <v/>
      </c>
      <c r="E1306" s="889"/>
      <c r="F1306" s="889"/>
      <c r="G1306" s="889"/>
      <c r="H1306" s="889"/>
      <c r="I1306" s="889"/>
      <c r="J1306" s="889"/>
      <c r="K1306" s="889"/>
      <c r="L1306" s="889"/>
      <c r="M1306" s="889"/>
      <c r="N1306" s="889"/>
      <c r="O1306" s="889"/>
      <c r="P1306" s="889"/>
      <c r="Q1306" s="889"/>
      <c r="R1306" s="890"/>
      <c r="S1306" s="813"/>
      <c r="T1306" s="813"/>
      <c r="U1306" s="813"/>
      <c r="V1306" s="813"/>
      <c r="W1306" s="813"/>
      <c r="X1306" s="813"/>
      <c r="Y1306" s="813"/>
      <c r="Z1306" s="813"/>
      <c r="AA1306" s="813"/>
      <c r="AB1306" s="813"/>
      <c r="AC1306" s="813"/>
      <c r="AD1306" s="813"/>
      <c r="AI1306">
        <f t="shared" si="265"/>
        <v>0</v>
      </c>
      <c r="AJ1306">
        <f t="shared" si="266"/>
        <v>0</v>
      </c>
      <c r="AK1306">
        <f t="shared" si="267"/>
        <v>0</v>
      </c>
      <c r="AL1306">
        <f t="shared" si="268"/>
        <v>0</v>
      </c>
      <c r="AM1306">
        <f t="shared" si="269"/>
        <v>0</v>
      </c>
      <c r="AN1306">
        <f t="shared" si="270"/>
        <v>0</v>
      </c>
      <c r="AO1306">
        <f t="shared" si="271"/>
        <v>0</v>
      </c>
      <c r="AP1306">
        <f t="shared" si="272"/>
        <v>0</v>
      </c>
      <c r="AQ1306">
        <f t="shared" si="273"/>
        <v>0</v>
      </c>
      <c r="AR1306">
        <f t="shared" si="274"/>
        <v>0</v>
      </c>
      <c r="AS1306">
        <f t="shared" si="275"/>
        <v>0</v>
      </c>
      <c r="AT1306">
        <f t="shared" si="276"/>
        <v>0</v>
      </c>
      <c r="AU1306">
        <f t="shared" si="277"/>
        <v>0</v>
      </c>
      <c r="AV1306">
        <f t="shared" si="278"/>
        <v>0</v>
      </c>
      <c r="AW1306">
        <f t="shared" si="279"/>
        <v>0</v>
      </c>
      <c r="AX1306">
        <f t="shared" si="280"/>
        <v>0</v>
      </c>
      <c r="AY1306" s="500">
        <f t="shared" si="285"/>
        <v>0</v>
      </c>
      <c r="AZ1306" s="501">
        <f t="shared" si="286"/>
        <v>0</v>
      </c>
      <c r="BA1306" s="502">
        <f t="shared" si="287"/>
        <v>0</v>
      </c>
      <c r="BB1306" s="503">
        <f t="shared" si="281"/>
        <v>0</v>
      </c>
      <c r="BC1306" s="500">
        <f t="shared" si="288"/>
        <v>0</v>
      </c>
      <c r="BD1306" s="501">
        <f t="shared" si="289"/>
        <v>0</v>
      </c>
      <c r="BE1306" s="502">
        <f t="shared" si="290"/>
        <v>0</v>
      </c>
      <c r="BF1306" s="503">
        <f t="shared" si="282"/>
        <v>0</v>
      </c>
      <c r="BG1306" s="500">
        <f t="shared" si="291"/>
        <v>0</v>
      </c>
      <c r="BH1306" s="501">
        <f t="shared" si="292"/>
        <v>0</v>
      </c>
      <c r="BI1306" s="502">
        <f t="shared" si="293"/>
        <v>0</v>
      </c>
      <c r="BJ1306" s="503">
        <f t="shared" si="283"/>
        <v>0</v>
      </c>
      <c r="BK1306" s="293">
        <f t="shared" si="284"/>
        <v>0</v>
      </c>
      <c r="BL1306" s="504" t="str">
        <f>IF(BK1306=0,"",
IF(SUM($BK$1297:BK1306)=1,BM1306,
IF($BK$1418&gt;SUM($BK$1297:BK1306),_xlfn.CONCAT(", ",BM1306),
IF($BK$1418=SUM($BK$1297:BK1306),_xlfn.CONCAT(" y ",BM1306)))))</f>
        <v/>
      </c>
      <c r="BM1306" s="505" t="s">
        <v>5128</v>
      </c>
    </row>
    <row r="1307" spans="1:65" ht="15" customHeight="1">
      <c r="A1307" s="64"/>
      <c r="B1307" s="11"/>
      <c r="C1307" s="58" t="s">
        <v>5060</v>
      </c>
      <c r="D1307" s="1122" t="str">
        <f>IF(CNGE_2025_M1_Secc5_Sub1!$D40="","",CNGE_2025_M1_Secc5_Sub1!$D40)</f>
        <v/>
      </c>
      <c r="E1307" s="889"/>
      <c r="F1307" s="889"/>
      <c r="G1307" s="889"/>
      <c r="H1307" s="889"/>
      <c r="I1307" s="889"/>
      <c r="J1307" s="889"/>
      <c r="K1307" s="889"/>
      <c r="L1307" s="889"/>
      <c r="M1307" s="889"/>
      <c r="N1307" s="889"/>
      <c r="O1307" s="889"/>
      <c r="P1307" s="889"/>
      <c r="Q1307" s="889"/>
      <c r="R1307" s="890"/>
      <c r="S1307" s="813"/>
      <c r="T1307" s="813"/>
      <c r="U1307" s="813"/>
      <c r="V1307" s="813"/>
      <c r="W1307" s="813"/>
      <c r="X1307" s="813"/>
      <c r="Y1307" s="813"/>
      <c r="Z1307" s="813"/>
      <c r="AA1307" s="813"/>
      <c r="AB1307" s="813"/>
      <c r="AC1307" s="813"/>
      <c r="AD1307" s="813"/>
      <c r="AI1307">
        <f t="shared" si="265"/>
        <v>0</v>
      </c>
      <c r="AJ1307">
        <f t="shared" si="266"/>
        <v>0</v>
      </c>
      <c r="AK1307">
        <f t="shared" si="267"/>
        <v>0</v>
      </c>
      <c r="AL1307">
        <f t="shared" si="268"/>
        <v>0</v>
      </c>
      <c r="AM1307">
        <f t="shared" si="269"/>
        <v>0</v>
      </c>
      <c r="AN1307">
        <f t="shared" si="270"/>
        <v>0</v>
      </c>
      <c r="AO1307">
        <f t="shared" si="271"/>
        <v>0</v>
      </c>
      <c r="AP1307">
        <f t="shared" si="272"/>
        <v>0</v>
      </c>
      <c r="AQ1307">
        <f t="shared" si="273"/>
        <v>0</v>
      </c>
      <c r="AR1307">
        <f t="shared" si="274"/>
        <v>0</v>
      </c>
      <c r="AS1307">
        <f t="shared" si="275"/>
        <v>0</v>
      </c>
      <c r="AT1307">
        <f t="shared" si="276"/>
        <v>0</v>
      </c>
      <c r="AU1307">
        <f t="shared" si="277"/>
        <v>0</v>
      </c>
      <c r="AV1307">
        <f t="shared" si="278"/>
        <v>0</v>
      </c>
      <c r="AW1307">
        <f t="shared" si="279"/>
        <v>0</v>
      </c>
      <c r="AX1307">
        <f t="shared" si="280"/>
        <v>0</v>
      </c>
      <c r="AY1307" s="500">
        <f t="shared" si="285"/>
        <v>0</v>
      </c>
      <c r="AZ1307" s="501">
        <f t="shared" si="286"/>
        <v>0</v>
      </c>
      <c r="BA1307" s="502">
        <f t="shared" si="287"/>
        <v>0</v>
      </c>
      <c r="BB1307" s="503">
        <f t="shared" si="281"/>
        <v>0</v>
      </c>
      <c r="BC1307" s="500">
        <f t="shared" si="288"/>
        <v>0</v>
      </c>
      <c r="BD1307" s="501">
        <f t="shared" si="289"/>
        <v>0</v>
      </c>
      <c r="BE1307" s="502">
        <f t="shared" si="290"/>
        <v>0</v>
      </c>
      <c r="BF1307" s="503">
        <f t="shared" si="282"/>
        <v>0</v>
      </c>
      <c r="BG1307" s="500">
        <f t="shared" si="291"/>
        <v>0</v>
      </c>
      <c r="BH1307" s="501">
        <f t="shared" si="292"/>
        <v>0</v>
      </c>
      <c r="BI1307" s="502">
        <f t="shared" si="293"/>
        <v>0</v>
      </c>
      <c r="BJ1307" s="503">
        <f t="shared" si="283"/>
        <v>0</v>
      </c>
      <c r="BK1307" s="293">
        <f t="shared" si="284"/>
        <v>0</v>
      </c>
      <c r="BL1307" s="504" t="str">
        <f>IF(BK1307=0,"",
IF(SUM($BK$1297:BK1307)=1,BM1307,
IF($BK$1418&gt;SUM($BK$1297:BK1307),_xlfn.CONCAT(", ",BM1307),
IF($BK$1418=SUM($BK$1297:BK1307),_xlfn.CONCAT(" y ",BM1307)))))</f>
        <v/>
      </c>
      <c r="BM1307" s="505" t="s">
        <v>5129</v>
      </c>
    </row>
    <row r="1308" spans="1:65" ht="15" customHeight="1">
      <c r="A1308" s="64"/>
      <c r="B1308" s="11"/>
      <c r="C1308" s="58" t="s">
        <v>5062</v>
      </c>
      <c r="D1308" s="1122" t="str">
        <f>IF(CNGE_2025_M1_Secc5_Sub1!$D41="","",CNGE_2025_M1_Secc5_Sub1!$D41)</f>
        <v/>
      </c>
      <c r="E1308" s="889"/>
      <c r="F1308" s="889"/>
      <c r="G1308" s="889"/>
      <c r="H1308" s="889"/>
      <c r="I1308" s="889"/>
      <c r="J1308" s="889"/>
      <c r="K1308" s="889"/>
      <c r="L1308" s="889"/>
      <c r="M1308" s="889"/>
      <c r="N1308" s="889"/>
      <c r="O1308" s="889"/>
      <c r="P1308" s="889"/>
      <c r="Q1308" s="889"/>
      <c r="R1308" s="890"/>
      <c r="S1308" s="813"/>
      <c r="T1308" s="813"/>
      <c r="U1308" s="813"/>
      <c r="V1308" s="813"/>
      <c r="W1308" s="813"/>
      <c r="X1308" s="813"/>
      <c r="Y1308" s="813"/>
      <c r="Z1308" s="813"/>
      <c r="AA1308" s="813"/>
      <c r="AB1308" s="813"/>
      <c r="AC1308" s="813"/>
      <c r="AD1308" s="813"/>
      <c r="AI1308">
        <f t="shared" si="265"/>
        <v>0</v>
      </c>
      <c r="AJ1308">
        <f t="shared" si="266"/>
        <v>0</v>
      </c>
      <c r="AK1308">
        <f t="shared" si="267"/>
        <v>0</v>
      </c>
      <c r="AL1308">
        <f t="shared" si="268"/>
        <v>0</v>
      </c>
      <c r="AM1308">
        <f t="shared" si="269"/>
        <v>0</v>
      </c>
      <c r="AN1308">
        <f t="shared" si="270"/>
        <v>0</v>
      </c>
      <c r="AO1308">
        <f t="shared" si="271"/>
        <v>0</v>
      </c>
      <c r="AP1308">
        <f t="shared" si="272"/>
        <v>0</v>
      </c>
      <c r="AQ1308">
        <f t="shared" si="273"/>
        <v>0</v>
      </c>
      <c r="AR1308">
        <f t="shared" si="274"/>
        <v>0</v>
      </c>
      <c r="AS1308">
        <f t="shared" si="275"/>
        <v>0</v>
      </c>
      <c r="AT1308">
        <f t="shared" si="276"/>
        <v>0</v>
      </c>
      <c r="AU1308">
        <f t="shared" si="277"/>
        <v>0</v>
      </c>
      <c r="AV1308">
        <f t="shared" si="278"/>
        <v>0</v>
      </c>
      <c r="AW1308">
        <f t="shared" si="279"/>
        <v>0</v>
      </c>
      <c r="AX1308">
        <f t="shared" si="280"/>
        <v>0</v>
      </c>
      <c r="AY1308" s="500">
        <f t="shared" si="285"/>
        <v>0</v>
      </c>
      <c r="AZ1308" s="501">
        <f t="shared" si="286"/>
        <v>0</v>
      </c>
      <c r="BA1308" s="502">
        <f t="shared" si="287"/>
        <v>0</v>
      </c>
      <c r="BB1308" s="503">
        <f t="shared" si="281"/>
        <v>0</v>
      </c>
      <c r="BC1308" s="500">
        <f t="shared" si="288"/>
        <v>0</v>
      </c>
      <c r="BD1308" s="501">
        <f t="shared" si="289"/>
        <v>0</v>
      </c>
      <c r="BE1308" s="502">
        <f t="shared" si="290"/>
        <v>0</v>
      </c>
      <c r="BF1308" s="503">
        <f t="shared" si="282"/>
        <v>0</v>
      </c>
      <c r="BG1308" s="500">
        <f t="shared" si="291"/>
        <v>0</v>
      </c>
      <c r="BH1308" s="501">
        <f t="shared" si="292"/>
        <v>0</v>
      </c>
      <c r="BI1308" s="502">
        <f t="shared" si="293"/>
        <v>0</v>
      </c>
      <c r="BJ1308" s="503">
        <f t="shared" si="283"/>
        <v>0</v>
      </c>
      <c r="BK1308" s="293">
        <f t="shared" si="284"/>
        <v>0</v>
      </c>
      <c r="BL1308" s="504" t="str">
        <f>IF(BK1308=0,"",
IF(SUM($BK$1297:BK1308)=1,BM1308,
IF($BK$1418&gt;SUM($BK$1297:BK1308),_xlfn.CONCAT(", ",BM1308),
IF($BK$1418=SUM($BK$1297:BK1308),_xlfn.CONCAT(" y ",BM1308)))))</f>
        <v/>
      </c>
      <c r="BM1308" s="505" t="s">
        <v>5130</v>
      </c>
    </row>
    <row r="1309" spans="1:65" ht="15" customHeight="1">
      <c r="A1309" s="64"/>
      <c r="B1309" s="11"/>
      <c r="C1309" s="58" t="s">
        <v>5063</v>
      </c>
      <c r="D1309" s="1122" t="str">
        <f>IF(CNGE_2025_M1_Secc5_Sub1!$D42="","",CNGE_2025_M1_Secc5_Sub1!$D42)</f>
        <v/>
      </c>
      <c r="E1309" s="889"/>
      <c r="F1309" s="889"/>
      <c r="G1309" s="889"/>
      <c r="H1309" s="889"/>
      <c r="I1309" s="889"/>
      <c r="J1309" s="889"/>
      <c r="K1309" s="889"/>
      <c r="L1309" s="889"/>
      <c r="M1309" s="889"/>
      <c r="N1309" s="889"/>
      <c r="O1309" s="889"/>
      <c r="P1309" s="889"/>
      <c r="Q1309" s="889"/>
      <c r="R1309" s="890"/>
      <c r="S1309" s="813"/>
      <c r="T1309" s="813"/>
      <c r="U1309" s="813"/>
      <c r="V1309" s="813"/>
      <c r="W1309" s="813"/>
      <c r="X1309" s="813"/>
      <c r="Y1309" s="813"/>
      <c r="Z1309" s="813"/>
      <c r="AA1309" s="813"/>
      <c r="AB1309" s="813"/>
      <c r="AC1309" s="813"/>
      <c r="AD1309" s="813"/>
      <c r="AI1309">
        <f t="shared" si="265"/>
        <v>0</v>
      </c>
      <c r="AJ1309">
        <f t="shared" si="266"/>
        <v>0</v>
      </c>
      <c r="AK1309">
        <f t="shared" si="267"/>
        <v>0</v>
      </c>
      <c r="AL1309">
        <f t="shared" si="268"/>
        <v>0</v>
      </c>
      <c r="AM1309">
        <f t="shared" si="269"/>
        <v>0</v>
      </c>
      <c r="AN1309">
        <f t="shared" si="270"/>
        <v>0</v>
      </c>
      <c r="AO1309">
        <f t="shared" si="271"/>
        <v>0</v>
      </c>
      <c r="AP1309">
        <f t="shared" si="272"/>
        <v>0</v>
      </c>
      <c r="AQ1309">
        <f t="shared" si="273"/>
        <v>0</v>
      </c>
      <c r="AR1309">
        <f t="shared" si="274"/>
        <v>0</v>
      </c>
      <c r="AS1309">
        <f t="shared" si="275"/>
        <v>0</v>
      </c>
      <c r="AT1309">
        <f t="shared" si="276"/>
        <v>0</v>
      </c>
      <c r="AU1309">
        <f t="shared" si="277"/>
        <v>0</v>
      </c>
      <c r="AV1309">
        <f t="shared" si="278"/>
        <v>0</v>
      </c>
      <c r="AW1309">
        <f t="shared" si="279"/>
        <v>0</v>
      </c>
      <c r="AX1309">
        <f t="shared" si="280"/>
        <v>0</v>
      </c>
      <c r="AY1309" s="500">
        <f t="shared" si="285"/>
        <v>0</v>
      </c>
      <c r="AZ1309" s="501">
        <f t="shared" si="286"/>
        <v>0</v>
      </c>
      <c r="BA1309" s="502">
        <f t="shared" si="287"/>
        <v>0</v>
      </c>
      <c r="BB1309" s="503">
        <f t="shared" si="281"/>
        <v>0</v>
      </c>
      <c r="BC1309" s="500">
        <f t="shared" si="288"/>
        <v>0</v>
      </c>
      <c r="BD1309" s="501">
        <f t="shared" si="289"/>
        <v>0</v>
      </c>
      <c r="BE1309" s="502">
        <f t="shared" si="290"/>
        <v>0</v>
      </c>
      <c r="BF1309" s="503">
        <f t="shared" si="282"/>
        <v>0</v>
      </c>
      <c r="BG1309" s="500">
        <f t="shared" si="291"/>
        <v>0</v>
      </c>
      <c r="BH1309" s="501">
        <f t="shared" si="292"/>
        <v>0</v>
      </c>
      <c r="BI1309" s="502">
        <f t="shared" si="293"/>
        <v>0</v>
      </c>
      <c r="BJ1309" s="503">
        <f t="shared" si="283"/>
        <v>0</v>
      </c>
      <c r="BK1309" s="293">
        <f t="shared" si="284"/>
        <v>0</v>
      </c>
      <c r="BL1309" s="504" t="str">
        <f>IF(BK1309=0,"",
IF(SUM($BK$1297:BK1309)=1,BM1309,
IF($BK$1418&gt;SUM($BK$1297:BK1309),_xlfn.CONCAT(", ",BM1309),
IF($BK$1418=SUM($BK$1297:BK1309),_xlfn.CONCAT(" y ",BM1309)))))</f>
        <v/>
      </c>
      <c r="BM1309" s="505" t="s">
        <v>5131</v>
      </c>
    </row>
    <row r="1310" spans="1:65" ht="15" customHeight="1">
      <c r="A1310" s="64"/>
      <c r="B1310" s="11"/>
      <c r="C1310" s="58" t="s">
        <v>5064</v>
      </c>
      <c r="D1310" s="1122" t="str">
        <f>IF(CNGE_2025_M1_Secc5_Sub1!$D43="","",CNGE_2025_M1_Secc5_Sub1!$D43)</f>
        <v/>
      </c>
      <c r="E1310" s="889"/>
      <c r="F1310" s="889"/>
      <c r="G1310" s="889"/>
      <c r="H1310" s="889"/>
      <c r="I1310" s="889"/>
      <c r="J1310" s="889"/>
      <c r="K1310" s="889"/>
      <c r="L1310" s="889"/>
      <c r="M1310" s="889"/>
      <c r="N1310" s="889"/>
      <c r="O1310" s="889"/>
      <c r="P1310" s="889"/>
      <c r="Q1310" s="889"/>
      <c r="R1310" s="890"/>
      <c r="S1310" s="813"/>
      <c r="T1310" s="813"/>
      <c r="U1310" s="813"/>
      <c r="V1310" s="813"/>
      <c r="W1310" s="813"/>
      <c r="X1310" s="813"/>
      <c r="Y1310" s="813"/>
      <c r="Z1310" s="813"/>
      <c r="AA1310" s="813"/>
      <c r="AB1310" s="813"/>
      <c r="AC1310" s="813"/>
      <c r="AD1310" s="813"/>
      <c r="AI1310">
        <f t="shared" si="265"/>
        <v>0</v>
      </c>
      <c r="AJ1310">
        <f t="shared" si="266"/>
        <v>0</v>
      </c>
      <c r="AK1310">
        <f t="shared" si="267"/>
        <v>0</v>
      </c>
      <c r="AL1310">
        <f t="shared" si="268"/>
        <v>0</v>
      </c>
      <c r="AM1310">
        <f t="shared" si="269"/>
        <v>0</v>
      </c>
      <c r="AN1310">
        <f t="shared" si="270"/>
        <v>0</v>
      </c>
      <c r="AO1310">
        <f t="shared" si="271"/>
        <v>0</v>
      </c>
      <c r="AP1310">
        <f t="shared" si="272"/>
        <v>0</v>
      </c>
      <c r="AQ1310">
        <f t="shared" si="273"/>
        <v>0</v>
      </c>
      <c r="AR1310">
        <f t="shared" si="274"/>
        <v>0</v>
      </c>
      <c r="AS1310">
        <f t="shared" si="275"/>
        <v>0</v>
      </c>
      <c r="AT1310">
        <f t="shared" si="276"/>
        <v>0</v>
      </c>
      <c r="AU1310">
        <f t="shared" si="277"/>
        <v>0</v>
      </c>
      <c r="AV1310">
        <f t="shared" si="278"/>
        <v>0</v>
      </c>
      <c r="AW1310">
        <f t="shared" si="279"/>
        <v>0</v>
      </c>
      <c r="AX1310">
        <f t="shared" si="280"/>
        <v>0</v>
      </c>
      <c r="AY1310" s="500">
        <f t="shared" si="285"/>
        <v>0</v>
      </c>
      <c r="AZ1310" s="501">
        <f t="shared" si="286"/>
        <v>0</v>
      </c>
      <c r="BA1310" s="502">
        <f t="shared" si="287"/>
        <v>0</v>
      </c>
      <c r="BB1310" s="503">
        <f t="shared" si="281"/>
        <v>0</v>
      </c>
      <c r="BC1310" s="500">
        <f t="shared" si="288"/>
        <v>0</v>
      </c>
      <c r="BD1310" s="501">
        <f t="shared" si="289"/>
        <v>0</v>
      </c>
      <c r="BE1310" s="502">
        <f t="shared" si="290"/>
        <v>0</v>
      </c>
      <c r="BF1310" s="503">
        <f t="shared" si="282"/>
        <v>0</v>
      </c>
      <c r="BG1310" s="500">
        <f t="shared" si="291"/>
        <v>0</v>
      </c>
      <c r="BH1310" s="501">
        <f t="shared" si="292"/>
        <v>0</v>
      </c>
      <c r="BI1310" s="502">
        <f t="shared" si="293"/>
        <v>0</v>
      </c>
      <c r="BJ1310" s="503">
        <f t="shared" si="283"/>
        <v>0</v>
      </c>
      <c r="BK1310" s="293">
        <f t="shared" si="284"/>
        <v>0</v>
      </c>
      <c r="BL1310" s="504" t="str">
        <f>IF(BK1310=0,"",
IF(SUM($BK$1297:BK1310)=1,BM1310,
IF($BK$1418&gt;SUM($BK$1297:BK1310),_xlfn.CONCAT(", ",BM1310),
IF($BK$1418=SUM($BK$1297:BK1310),_xlfn.CONCAT(" y ",BM1310)))))</f>
        <v/>
      </c>
      <c r="BM1310" s="505" t="s">
        <v>5132</v>
      </c>
    </row>
    <row r="1311" spans="1:65" ht="15" customHeight="1">
      <c r="A1311" s="64"/>
      <c r="B1311" s="11"/>
      <c r="C1311" s="58" t="s">
        <v>5065</v>
      </c>
      <c r="D1311" s="1122" t="str">
        <f>IF(CNGE_2025_M1_Secc5_Sub1!$D44="","",CNGE_2025_M1_Secc5_Sub1!$D44)</f>
        <v/>
      </c>
      <c r="E1311" s="889"/>
      <c r="F1311" s="889"/>
      <c r="G1311" s="889"/>
      <c r="H1311" s="889"/>
      <c r="I1311" s="889"/>
      <c r="J1311" s="889"/>
      <c r="K1311" s="889"/>
      <c r="L1311" s="889"/>
      <c r="M1311" s="889"/>
      <c r="N1311" s="889"/>
      <c r="O1311" s="889"/>
      <c r="P1311" s="889"/>
      <c r="Q1311" s="889"/>
      <c r="R1311" s="890"/>
      <c r="S1311" s="813"/>
      <c r="T1311" s="813"/>
      <c r="U1311" s="813"/>
      <c r="V1311" s="813"/>
      <c r="W1311" s="813"/>
      <c r="X1311" s="813"/>
      <c r="Y1311" s="813"/>
      <c r="Z1311" s="813"/>
      <c r="AA1311" s="813"/>
      <c r="AB1311" s="813"/>
      <c r="AC1311" s="813"/>
      <c r="AD1311" s="813"/>
      <c r="AI1311">
        <f t="shared" si="265"/>
        <v>0</v>
      </c>
      <c r="AJ1311">
        <f t="shared" si="266"/>
        <v>0</v>
      </c>
      <c r="AK1311">
        <f t="shared" si="267"/>
        <v>0</v>
      </c>
      <c r="AL1311">
        <f t="shared" si="268"/>
        <v>0</v>
      </c>
      <c r="AM1311">
        <f t="shared" si="269"/>
        <v>0</v>
      </c>
      <c r="AN1311">
        <f t="shared" si="270"/>
        <v>0</v>
      </c>
      <c r="AO1311">
        <f t="shared" si="271"/>
        <v>0</v>
      </c>
      <c r="AP1311">
        <f t="shared" si="272"/>
        <v>0</v>
      </c>
      <c r="AQ1311">
        <f t="shared" si="273"/>
        <v>0</v>
      </c>
      <c r="AR1311">
        <f t="shared" si="274"/>
        <v>0</v>
      </c>
      <c r="AS1311">
        <f t="shared" si="275"/>
        <v>0</v>
      </c>
      <c r="AT1311">
        <f t="shared" si="276"/>
        <v>0</v>
      </c>
      <c r="AU1311">
        <f t="shared" si="277"/>
        <v>0</v>
      </c>
      <c r="AV1311">
        <f t="shared" si="278"/>
        <v>0</v>
      </c>
      <c r="AW1311">
        <f t="shared" si="279"/>
        <v>0</v>
      </c>
      <c r="AX1311">
        <f t="shared" si="280"/>
        <v>0</v>
      </c>
      <c r="AY1311" s="500">
        <f t="shared" si="285"/>
        <v>0</v>
      </c>
      <c r="AZ1311" s="501">
        <f t="shared" si="286"/>
        <v>0</v>
      </c>
      <c r="BA1311" s="502">
        <f t="shared" si="287"/>
        <v>0</v>
      </c>
      <c r="BB1311" s="503">
        <f t="shared" si="281"/>
        <v>0</v>
      </c>
      <c r="BC1311" s="500">
        <f t="shared" si="288"/>
        <v>0</v>
      </c>
      <c r="BD1311" s="501">
        <f t="shared" si="289"/>
        <v>0</v>
      </c>
      <c r="BE1311" s="502">
        <f t="shared" si="290"/>
        <v>0</v>
      </c>
      <c r="BF1311" s="503">
        <f t="shared" si="282"/>
        <v>0</v>
      </c>
      <c r="BG1311" s="500">
        <f t="shared" si="291"/>
        <v>0</v>
      </c>
      <c r="BH1311" s="501">
        <f t="shared" si="292"/>
        <v>0</v>
      </c>
      <c r="BI1311" s="502">
        <f t="shared" si="293"/>
        <v>0</v>
      </c>
      <c r="BJ1311" s="503">
        <f t="shared" si="283"/>
        <v>0</v>
      </c>
      <c r="BK1311" s="293">
        <f t="shared" si="284"/>
        <v>0</v>
      </c>
      <c r="BL1311" s="504" t="str">
        <f>IF(BK1311=0,"",
IF(SUM($BK$1297:BK1311)=1,BM1311,
IF($BK$1418&gt;SUM($BK$1297:BK1311),_xlfn.CONCAT(", ",BM1311),
IF($BK$1418=SUM($BK$1297:BK1311),_xlfn.CONCAT(" y ",BM1311)))))</f>
        <v/>
      </c>
      <c r="BM1311" s="505" t="s">
        <v>5133</v>
      </c>
    </row>
    <row r="1312" spans="1:65" ht="15" customHeight="1">
      <c r="A1312" s="64"/>
      <c r="B1312" s="11"/>
      <c r="C1312" s="58" t="s">
        <v>5066</v>
      </c>
      <c r="D1312" s="1122" t="str">
        <f>IF(CNGE_2025_M1_Secc5_Sub1!$D45="","",CNGE_2025_M1_Secc5_Sub1!$D45)</f>
        <v/>
      </c>
      <c r="E1312" s="889"/>
      <c r="F1312" s="889"/>
      <c r="G1312" s="889"/>
      <c r="H1312" s="889"/>
      <c r="I1312" s="889"/>
      <c r="J1312" s="889"/>
      <c r="K1312" s="889"/>
      <c r="L1312" s="889"/>
      <c r="M1312" s="889"/>
      <c r="N1312" s="889"/>
      <c r="O1312" s="889"/>
      <c r="P1312" s="889"/>
      <c r="Q1312" s="889"/>
      <c r="R1312" s="890"/>
      <c r="S1312" s="813"/>
      <c r="T1312" s="813"/>
      <c r="U1312" s="813"/>
      <c r="V1312" s="813"/>
      <c r="W1312" s="813"/>
      <c r="X1312" s="813"/>
      <c r="Y1312" s="813"/>
      <c r="Z1312" s="813"/>
      <c r="AA1312" s="813"/>
      <c r="AB1312" s="813"/>
      <c r="AC1312" s="813"/>
      <c r="AD1312" s="813"/>
      <c r="AI1312">
        <f t="shared" si="265"/>
        <v>0</v>
      </c>
      <c r="AJ1312">
        <f t="shared" si="266"/>
        <v>0</v>
      </c>
      <c r="AK1312">
        <f t="shared" si="267"/>
        <v>0</v>
      </c>
      <c r="AL1312">
        <f t="shared" si="268"/>
        <v>0</v>
      </c>
      <c r="AM1312">
        <f t="shared" si="269"/>
        <v>0</v>
      </c>
      <c r="AN1312">
        <f t="shared" si="270"/>
        <v>0</v>
      </c>
      <c r="AO1312">
        <f t="shared" si="271"/>
        <v>0</v>
      </c>
      <c r="AP1312">
        <f t="shared" si="272"/>
        <v>0</v>
      </c>
      <c r="AQ1312">
        <f t="shared" si="273"/>
        <v>0</v>
      </c>
      <c r="AR1312">
        <f t="shared" si="274"/>
        <v>0</v>
      </c>
      <c r="AS1312">
        <f t="shared" si="275"/>
        <v>0</v>
      </c>
      <c r="AT1312">
        <f t="shared" si="276"/>
        <v>0</v>
      </c>
      <c r="AU1312">
        <f t="shared" si="277"/>
        <v>0</v>
      </c>
      <c r="AV1312">
        <f t="shared" si="278"/>
        <v>0</v>
      </c>
      <c r="AW1312">
        <f t="shared" si="279"/>
        <v>0</v>
      </c>
      <c r="AX1312">
        <f t="shared" si="280"/>
        <v>0</v>
      </c>
      <c r="AY1312" s="500">
        <f t="shared" si="285"/>
        <v>0</v>
      </c>
      <c r="AZ1312" s="501">
        <f t="shared" si="286"/>
        <v>0</v>
      </c>
      <c r="BA1312" s="502">
        <f t="shared" si="287"/>
        <v>0</v>
      </c>
      <c r="BB1312" s="503">
        <f t="shared" si="281"/>
        <v>0</v>
      </c>
      <c r="BC1312" s="500">
        <f t="shared" si="288"/>
        <v>0</v>
      </c>
      <c r="BD1312" s="501">
        <f t="shared" si="289"/>
        <v>0</v>
      </c>
      <c r="BE1312" s="502">
        <f t="shared" si="290"/>
        <v>0</v>
      </c>
      <c r="BF1312" s="503">
        <f t="shared" si="282"/>
        <v>0</v>
      </c>
      <c r="BG1312" s="500">
        <f t="shared" si="291"/>
        <v>0</v>
      </c>
      <c r="BH1312" s="501">
        <f t="shared" si="292"/>
        <v>0</v>
      </c>
      <c r="BI1312" s="502">
        <f t="shared" si="293"/>
        <v>0</v>
      </c>
      <c r="BJ1312" s="503">
        <f t="shared" si="283"/>
        <v>0</v>
      </c>
      <c r="BK1312" s="293">
        <f t="shared" si="284"/>
        <v>0</v>
      </c>
      <c r="BL1312" s="504" t="str">
        <f>IF(BK1312=0,"",
IF(SUM($BK$1297:BK1312)=1,BM1312,
IF($BK$1418&gt;SUM($BK$1297:BK1312),_xlfn.CONCAT(", ",BM1312),
IF($BK$1418=SUM($BK$1297:BK1312),_xlfn.CONCAT(" y ",BM1312)))))</f>
        <v/>
      </c>
      <c r="BM1312" s="505" t="s">
        <v>5134</v>
      </c>
    </row>
    <row r="1313" spans="1:65" ht="15" customHeight="1">
      <c r="A1313" s="64"/>
      <c r="B1313" s="11"/>
      <c r="C1313" s="58" t="s">
        <v>5067</v>
      </c>
      <c r="D1313" s="1122" t="str">
        <f>IF(CNGE_2025_M1_Secc5_Sub1!$D46="","",CNGE_2025_M1_Secc5_Sub1!$D46)</f>
        <v/>
      </c>
      <c r="E1313" s="889"/>
      <c r="F1313" s="889"/>
      <c r="G1313" s="889"/>
      <c r="H1313" s="889"/>
      <c r="I1313" s="889"/>
      <c r="J1313" s="889"/>
      <c r="K1313" s="889"/>
      <c r="L1313" s="889"/>
      <c r="M1313" s="889"/>
      <c r="N1313" s="889"/>
      <c r="O1313" s="889"/>
      <c r="P1313" s="889"/>
      <c r="Q1313" s="889"/>
      <c r="R1313" s="890"/>
      <c r="S1313" s="813"/>
      <c r="T1313" s="813"/>
      <c r="U1313" s="813"/>
      <c r="V1313" s="813"/>
      <c r="W1313" s="813"/>
      <c r="X1313" s="813"/>
      <c r="Y1313" s="813"/>
      <c r="Z1313" s="813"/>
      <c r="AA1313" s="813"/>
      <c r="AB1313" s="813"/>
      <c r="AC1313" s="813"/>
      <c r="AD1313" s="813"/>
      <c r="AI1313">
        <f t="shared" si="265"/>
        <v>0</v>
      </c>
      <c r="AJ1313">
        <f t="shared" si="266"/>
        <v>0</v>
      </c>
      <c r="AK1313">
        <f t="shared" si="267"/>
        <v>0</v>
      </c>
      <c r="AL1313">
        <f t="shared" si="268"/>
        <v>0</v>
      </c>
      <c r="AM1313">
        <f t="shared" si="269"/>
        <v>0</v>
      </c>
      <c r="AN1313">
        <f t="shared" si="270"/>
        <v>0</v>
      </c>
      <c r="AO1313">
        <f t="shared" si="271"/>
        <v>0</v>
      </c>
      <c r="AP1313">
        <f t="shared" si="272"/>
        <v>0</v>
      </c>
      <c r="AQ1313">
        <f t="shared" si="273"/>
        <v>0</v>
      </c>
      <c r="AR1313">
        <f t="shared" si="274"/>
        <v>0</v>
      </c>
      <c r="AS1313">
        <f t="shared" si="275"/>
        <v>0</v>
      </c>
      <c r="AT1313">
        <f t="shared" si="276"/>
        <v>0</v>
      </c>
      <c r="AU1313">
        <f t="shared" si="277"/>
        <v>0</v>
      </c>
      <c r="AV1313">
        <f t="shared" si="278"/>
        <v>0</v>
      </c>
      <c r="AW1313">
        <f t="shared" si="279"/>
        <v>0</v>
      </c>
      <c r="AX1313">
        <f t="shared" si="280"/>
        <v>0</v>
      </c>
      <c r="AY1313" s="500">
        <f t="shared" si="285"/>
        <v>0</v>
      </c>
      <c r="AZ1313" s="501">
        <f t="shared" si="286"/>
        <v>0</v>
      </c>
      <c r="BA1313" s="502">
        <f t="shared" si="287"/>
        <v>0</v>
      </c>
      <c r="BB1313" s="503">
        <f t="shared" si="281"/>
        <v>0</v>
      </c>
      <c r="BC1313" s="500">
        <f t="shared" si="288"/>
        <v>0</v>
      </c>
      <c r="BD1313" s="501">
        <f t="shared" si="289"/>
        <v>0</v>
      </c>
      <c r="BE1313" s="502">
        <f t="shared" si="290"/>
        <v>0</v>
      </c>
      <c r="BF1313" s="503">
        <f t="shared" si="282"/>
        <v>0</v>
      </c>
      <c r="BG1313" s="500">
        <f t="shared" si="291"/>
        <v>0</v>
      </c>
      <c r="BH1313" s="501">
        <f t="shared" si="292"/>
        <v>0</v>
      </c>
      <c r="BI1313" s="502">
        <f t="shared" si="293"/>
        <v>0</v>
      </c>
      <c r="BJ1313" s="503">
        <f t="shared" si="283"/>
        <v>0</v>
      </c>
      <c r="BK1313" s="293">
        <f t="shared" si="284"/>
        <v>0</v>
      </c>
      <c r="BL1313" s="504" t="str">
        <f>IF(BK1313=0,"",
IF(SUM($BK$1297:BK1313)=1,BM1313,
IF($BK$1418&gt;SUM($BK$1297:BK1313),_xlfn.CONCAT(", ",BM1313),
IF($BK$1418=SUM($BK$1297:BK1313),_xlfn.CONCAT(" y ",BM1313)))))</f>
        <v/>
      </c>
      <c r="BM1313" s="505" t="s">
        <v>5135</v>
      </c>
    </row>
    <row r="1314" spans="1:65" ht="15" customHeight="1">
      <c r="A1314" s="64"/>
      <c r="B1314" s="11"/>
      <c r="C1314" s="58" t="s">
        <v>5068</v>
      </c>
      <c r="D1314" s="1122" t="str">
        <f>IF(CNGE_2025_M1_Secc5_Sub1!$D47="","",CNGE_2025_M1_Secc5_Sub1!$D47)</f>
        <v/>
      </c>
      <c r="E1314" s="889"/>
      <c r="F1314" s="889"/>
      <c r="G1314" s="889"/>
      <c r="H1314" s="889"/>
      <c r="I1314" s="889"/>
      <c r="J1314" s="889"/>
      <c r="K1314" s="889"/>
      <c r="L1314" s="889"/>
      <c r="M1314" s="889"/>
      <c r="N1314" s="889"/>
      <c r="O1314" s="889"/>
      <c r="P1314" s="889"/>
      <c r="Q1314" s="889"/>
      <c r="R1314" s="890"/>
      <c r="S1314" s="813"/>
      <c r="T1314" s="813"/>
      <c r="U1314" s="813"/>
      <c r="V1314" s="813"/>
      <c r="W1314" s="813"/>
      <c r="X1314" s="813"/>
      <c r="Y1314" s="813"/>
      <c r="Z1314" s="813"/>
      <c r="AA1314" s="813"/>
      <c r="AB1314" s="813"/>
      <c r="AC1314" s="813"/>
      <c r="AD1314" s="813"/>
      <c r="AI1314">
        <f t="shared" si="265"/>
        <v>0</v>
      </c>
      <c r="AJ1314">
        <f t="shared" si="266"/>
        <v>0</v>
      </c>
      <c r="AK1314">
        <f t="shared" si="267"/>
        <v>0</v>
      </c>
      <c r="AL1314">
        <f t="shared" si="268"/>
        <v>0</v>
      </c>
      <c r="AM1314">
        <f t="shared" si="269"/>
        <v>0</v>
      </c>
      <c r="AN1314">
        <f t="shared" si="270"/>
        <v>0</v>
      </c>
      <c r="AO1314">
        <f t="shared" si="271"/>
        <v>0</v>
      </c>
      <c r="AP1314">
        <f t="shared" si="272"/>
        <v>0</v>
      </c>
      <c r="AQ1314">
        <f t="shared" si="273"/>
        <v>0</v>
      </c>
      <c r="AR1314">
        <f t="shared" si="274"/>
        <v>0</v>
      </c>
      <c r="AS1314">
        <f t="shared" si="275"/>
        <v>0</v>
      </c>
      <c r="AT1314">
        <f t="shared" si="276"/>
        <v>0</v>
      </c>
      <c r="AU1314">
        <f t="shared" si="277"/>
        <v>0</v>
      </c>
      <c r="AV1314">
        <f t="shared" si="278"/>
        <v>0</v>
      </c>
      <c r="AW1314">
        <f t="shared" si="279"/>
        <v>0</v>
      </c>
      <c r="AX1314">
        <f t="shared" si="280"/>
        <v>0</v>
      </c>
      <c r="AY1314" s="500">
        <f t="shared" si="285"/>
        <v>0</v>
      </c>
      <c r="AZ1314" s="501">
        <f t="shared" si="286"/>
        <v>0</v>
      </c>
      <c r="BA1314" s="502">
        <f t="shared" si="287"/>
        <v>0</v>
      </c>
      <c r="BB1314" s="503">
        <f t="shared" si="281"/>
        <v>0</v>
      </c>
      <c r="BC1314" s="500">
        <f t="shared" si="288"/>
        <v>0</v>
      </c>
      <c r="BD1314" s="501">
        <f t="shared" si="289"/>
        <v>0</v>
      </c>
      <c r="BE1314" s="502">
        <f t="shared" si="290"/>
        <v>0</v>
      </c>
      <c r="BF1314" s="503">
        <f t="shared" si="282"/>
        <v>0</v>
      </c>
      <c r="BG1314" s="500">
        <f t="shared" si="291"/>
        <v>0</v>
      </c>
      <c r="BH1314" s="501">
        <f t="shared" si="292"/>
        <v>0</v>
      </c>
      <c r="BI1314" s="502">
        <f t="shared" si="293"/>
        <v>0</v>
      </c>
      <c r="BJ1314" s="503">
        <f t="shared" si="283"/>
        <v>0</v>
      </c>
      <c r="BK1314" s="293">
        <f t="shared" si="284"/>
        <v>0</v>
      </c>
      <c r="BL1314" s="504" t="str">
        <f>IF(BK1314=0,"",
IF(SUM($BK$1297:BK1314)=1,BM1314,
IF($BK$1418&gt;SUM($BK$1297:BK1314),_xlfn.CONCAT(", ",BM1314),
IF($BK$1418=SUM($BK$1297:BK1314),_xlfn.CONCAT(" y ",BM1314)))))</f>
        <v/>
      </c>
      <c r="BM1314" s="505" t="s">
        <v>5136</v>
      </c>
    </row>
    <row r="1315" spans="1:65" ht="15" customHeight="1">
      <c r="A1315" s="64"/>
      <c r="B1315" s="11"/>
      <c r="C1315" s="58" t="s">
        <v>5069</v>
      </c>
      <c r="D1315" s="1122" t="str">
        <f>IF(CNGE_2025_M1_Secc5_Sub1!$D48="","",CNGE_2025_M1_Secc5_Sub1!$D48)</f>
        <v/>
      </c>
      <c r="E1315" s="889"/>
      <c r="F1315" s="889"/>
      <c r="G1315" s="889"/>
      <c r="H1315" s="889"/>
      <c r="I1315" s="889"/>
      <c r="J1315" s="889"/>
      <c r="K1315" s="889"/>
      <c r="L1315" s="889"/>
      <c r="M1315" s="889"/>
      <c r="N1315" s="889"/>
      <c r="O1315" s="889"/>
      <c r="P1315" s="889"/>
      <c r="Q1315" s="889"/>
      <c r="R1315" s="890"/>
      <c r="S1315" s="813"/>
      <c r="T1315" s="813"/>
      <c r="U1315" s="813"/>
      <c r="V1315" s="813"/>
      <c r="W1315" s="813"/>
      <c r="X1315" s="813"/>
      <c r="Y1315" s="813"/>
      <c r="Z1315" s="813"/>
      <c r="AA1315" s="813"/>
      <c r="AB1315" s="813"/>
      <c r="AC1315" s="813"/>
      <c r="AD1315" s="813"/>
      <c r="AI1315">
        <f t="shared" si="265"/>
        <v>0</v>
      </c>
      <c r="AJ1315">
        <f t="shared" si="266"/>
        <v>0</v>
      </c>
      <c r="AK1315">
        <f t="shared" si="267"/>
        <v>0</v>
      </c>
      <c r="AL1315">
        <f t="shared" si="268"/>
        <v>0</v>
      </c>
      <c r="AM1315">
        <f t="shared" si="269"/>
        <v>0</v>
      </c>
      <c r="AN1315">
        <f t="shared" si="270"/>
        <v>0</v>
      </c>
      <c r="AO1315">
        <f t="shared" si="271"/>
        <v>0</v>
      </c>
      <c r="AP1315">
        <f t="shared" si="272"/>
        <v>0</v>
      </c>
      <c r="AQ1315">
        <f t="shared" si="273"/>
        <v>0</v>
      </c>
      <c r="AR1315">
        <f t="shared" si="274"/>
        <v>0</v>
      </c>
      <c r="AS1315">
        <f t="shared" si="275"/>
        <v>0</v>
      </c>
      <c r="AT1315">
        <f t="shared" si="276"/>
        <v>0</v>
      </c>
      <c r="AU1315">
        <f t="shared" si="277"/>
        <v>0</v>
      </c>
      <c r="AV1315">
        <f t="shared" si="278"/>
        <v>0</v>
      </c>
      <c r="AW1315">
        <f t="shared" si="279"/>
        <v>0</v>
      </c>
      <c r="AX1315">
        <f t="shared" si="280"/>
        <v>0</v>
      </c>
      <c r="AY1315" s="500">
        <f t="shared" si="285"/>
        <v>0</v>
      </c>
      <c r="AZ1315" s="501">
        <f t="shared" si="286"/>
        <v>0</v>
      </c>
      <c r="BA1315" s="502">
        <f t="shared" si="287"/>
        <v>0</v>
      </c>
      <c r="BB1315" s="503">
        <f t="shared" si="281"/>
        <v>0</v>
      </c>
      <c r="BC1315" s="500">
        <f t="shared" si="288"/>
        <v>0</v>
      </c>
      <c r="BD1315" s="501">
        <f t="shared" si="289"/>
        <v>0</v>
      </c>
      <c r="BE1315" s="502">
        <f t="shared" si="290"/>
        <v>0</v>
      </c>
      <c r="BF1315" s="503">
        <f t="shared" si="282"/>
        <v>0</v>
      </c>
      <c r="BG1315" s="500">
        <f t="shared" si="291"/>
        <v>0</v>
      </c>
      <c r="BH1315" s="501">
        <f t="shared" si="292"/>
        <v>0</v>
      </c>
      <c r="BI1315" s="502">
        <f t="shared" si="293"/>
        <v>0</v>
      </c>
      <c r="BJ1315" s="503">
        <f t="shared" si="283"/>
        <v>0</v>
      </c>
      <c r="BK1315" s="293">
        <f t="shared" si="284"/>
        <v>0</v>
      </c>
      <c r="BL1315" s="504" t="str">
        <f>IF(BK1315=0,"",
IF(SUM($BK$1297:BK1315)=1,BM1315,
IF($BK$1418&gt;SUM($BK$1297:BK1315),_xlfn.CONCAT(", ",BM1315),
IF($BK$1418=SUM($BK$1297:BK1315),_xlfn.CONCAT(" y ",BM1315)))))</f>
        <v/>
      </c>
      <c r="BM1315" s="505" t="s">
        <v>5137</v>
      </c>
    </row>
    <row r="1316" spans="1:65" ht="15" customHeight="1">
      <c r="A1316" s="64"/>
      <c r="B1316" s="11"/>
      <c r="C1316" s="58" t="s">
        <v>5070</v>
      </c>
      <c r="D1316" s="1122" t="str">
        <f>IF(CNGE_2025_M1_Secc5_Sub1!$D49="","",CNGE_2025_M1_Secc5_Sub1!$D49)</f>
        <v/>
      </c>
      <c r="E1316" s="889"/>
      <c r="F1316" s="889"/>
      <c r="G1316" s="889"/>
      <c r="H1316" s="889"/>
      <c r="I1316" s="889"/>
      <c r="J1316" s="889"/>
      <c r="K1316" s="889"/>
      <c r="L1316" s="889"/>
      <c r="M1316" s="889"/>
      <c r="N1316" s="889"/>
      <c r="O1316" s="889"/>
      <c r="P1316" s="889"/>
      <c r="Q1316" s="889"/>
      <c r="R1316" s="890"/>
      <c r="S1316" s="813"/>
      <c r="T1316" s="813"/>
      <c r="U1316" s="813"/>
      <c r="V1316" s="813"/>
      <c r="W1316" s="813"/>
      <c r="X1316" s="813"/>
      <c r="Y1316" s="813"/>
      <c r="Z1316" s="813"/>
      <c r="AA1316" s="813"/>
      <c r="AB1316" s="813"/>
      <c r="AC1316" s="813"/>
      <c r="AD1316" s="813"/>
      <c r="AI1316">
        <f t="shared" si="265"/>
        <v>0</v>
      </c>
      <c r="AJ1316">
        <f t="shared" si="266"/>
        <v>0</v>
      </c>
      <c r="AK1316">
        <f t="shared" si="267"/>
        <v>0</v>
      </c>
      <c r="AL1316">
        <f t="shared" si="268"/>
        <v>0</v>
      </c>
      <c r="AM1316">
        <f t="shared" si="269"/>
        <v>0</v>
      </c>
      <c r="AN1316">
        <f t="shared" si="270"/>
        <v>0</v>
      </c>
      <c r="AO1316">
        <f t="shared" si="271"/>
        <v>0</v>
      </c>
      <c r="AP1316">
        <f t="shared" si="272"/>
        <v>0</v>
      </c>
      <c r="AQ1316">
        <f t="shared" si="273"/>
        <v>0</v>
      </c>
      <c r="AR1316">
        <f t="shared" si="274"/>
        <v>0</v>
      </c>
      <c r="AS1316">
        <f t="shared" si="275"/>
        <v>0</v>
      </c>
      <c r="AT1316">
        <f t="shared" si="276"/>
        <v>0</v>
      </c>
      <c r="AU1316">
        <f t="shared" si="277"/>
        <v>0</v>
      </c>
      <c r="AV1316">
        <f t="shared" si="278"/>
        <v>0</v>
      </c>
      <c r="AW1316">
        <f t="shared" si="279"/>
        <v>0</v>
      </c>
      <c r="AX1316">
        <f t="shared" si="280"/>
        <v>0</v>
      </c>
      <c r="AY1316" s="500">
        <f t="shared" si="285"/>
        <v>0</v>
      </c>
      <c r="AZ1316" s="501">
        <f t="shared" si="286"/>
        <v>0</v>
      </c>
      <c r="BA1316" s="502">
        <f t="shared" si="287"/>
        <v>0</v>
      </c>
      <c r="BB1316" s="503">
        <f t="shared" si="281"/>
        <v>0</v>
      </c>
      <c r="BC1316" s="500">
        <f t="shared" si="288"/>
        <v>0</v>
      </c>
      <c r="BD1316" s="501">
        <f t="shared" si="289"/>
        <v>0</v>
      </c>
      <c r="BE1316" s="502">
        <f t="shared" si="290"/>
        <v>0</v>
      </c>
      <c r="BF1316" s="503">
        <f t="shared" si="282"/>
        <v>0</v>
      </c>
      <c r="BG1316" s="500">
        <f t="shared" si="291"/>
        <v>0</v>
      </c>
      <c r="BH1316" s="501">
        <f t="shared" si="292"/>
        <v>0</v>
      </c>
      <c r="BI1316" s="502">
        <f t="shared" si="293"/>
        <v>0</v>
      </c>
      <c r="BJ1316" s="503">
        <f t="shared" si="283"/>
        <v>0</v>
      </c>
      <c r="BK1316" s="293">
        <f t="shared" si="284"/>
        <v>0</v>
      </c>
      <c r="BL1316" s="504" t="str">
        <f>IF(BK1316=0,"",
IF(SUM($BK$1297:BK1316)=1,BM1316,
IF($BK$1418&gt;SUM($BK$1297:BK1316),_xlfn.CONCAT(", ",BM1316),
IF($BK$1418=SUM($BK$1297:BK1316),_xlfn.CONCAT(" y ",BM1316)))))</f>
        <v/>
      </c>
      <c r="BM1316" s="505" t="s">
        <v>5138</v>
      </c>
    </row>
    <row r="1317" spans="1:65" ht="15" customHeight="1">
      <c r="A1317" s="64"/>
      <c r="B1317" s="11"/>
      <c r="C1317" s="58" t="s">
        <v>5071</v>
      </c>
      <c r="D1317" s="1122" t="str">
        <f>IF(CNGE_2025_M1_Secc5_Sub1!$D50="","",CNGE_2025_M1_Secc5_Sub1!$D50)</f>
        <v/>
      </c>
      <c r="E1317" s="889"/>
      <c r="F1317" s="889"/>
      <c r="G1317" s="889"/>
      <c r="H1317" s="889"/>
      <c r="I1317" s="889"/>
      <c r="J1317" s="889"/>
      <c r="K1317" s="889"/>
      <c r="L1317" s="889"/>
      <c r="M1317" s="889"/>
      <c r="N1317" s="889"/>
      <c r="O1317" s="889"/>
      <c r="P1317" s="889"/>
      <c r="Q1317" s="889"/>
      <c r="R1317" s="890"/>
      <c r="S1317" s="813"/>
      <c r="T1317" s="813"/>
      <c r="U1317" s="813"/>
      <c r="V1317" s="813"/>
      <c r="W1317" s="813"/>
      <c r="X1317" s="813"/>
      <c r="Y1317" s="813"/>
      <c r="Z1317" s="813"/>
      <c r="AA1317" s="813"/>
      <c r="AB1317" s="813"/>
      <c r="AC1317" s="813"/>
      <c r="AD1317" s="813"/>
      <c r="AI1317">
        <f t="shared" si="265"/>
        <v>0</v>
      </c>
      <c r="AJ1317">
        <f t="shared" si="266"/>
        <v>0</v>
      </c>
      <c r="AK1317">
        <f t="shared" si="267"/>
        <v>0</v>
      </c>
      <c r="AL1317">
        <f t="shared" si="268"/>
        <v>0</v>
      </c>
      <c r="AM1317">
        <f t="shared" si="269"/>
        <v>0</v>
      </c>
      <c r="AN1317">
        <f t="shared" si="270"/>
        <v>0</v>
      </c>
      <c r="AO1317">
        <f t="shared" si="271"/>
        <v>0</v>
      </c>
      <c r="AP1317">
        <f t="shared" si="272"/>
        <v>0</v>
      </c>
      <c r="AQ1317">
        <f t="shared" si="273"/>
        <v>0</v>
      </c>
      <c r="AR1317">
        <f t="shared" si="274"/>
        <v>0</v>
      </c>
      <c r="AS1317">
        <f t="shared" si="275"/>
        <v>0</v>
      </c>
      <c r="AT1317">
        <f t="shared" si="276"/>
        <v>0</v>
      </c>
      <c r="AU1317">
        <f t="shared" si="277"/>
        <v>0</v>
      </c>
      <c r="AV1317">
        <f t="shared" si="278"/>
        <v>0</v>
      </c>
      <c r="AW1317">
        <f t="shared" si="279"/>
        <v>0</v>
      </c>
      <c r="AX1317">
        <f t="shared" si="280"/>
        <v>0</v>
      </c>
      <c r="AY1317" s="500">
        <f t="shared" si="285"/>
        <v>0</v>
      </c>
      <c r="AZ1317" s="501">
        <f t="shared" si="286"/>
        <v>0</v>
      </c>
      <c r="BA1317" s="502">
        <f t="shared" si="287"/>
        <v>0</v>
      </c>
      <c r="BB1317" s="503">
        <f t="shared" si="281"/>
        <v>0</v>
      </c>
      <c r="BC1317" s="500">
        <f t="shared" si="288"/>
        <v>0</v>
      </c>
      <c r="BD1317" s="501">
        <f t="shared" si="289"/>
        <v>0</v>
      </c>
      <c r="BE1317" s="502">
        <f t="shared" si="290"/>
        <v>0</v>
      </c>
      <c r="BF1317" s="503">
        <f t="shared" si="282"/>
        <v>0</v>
      </c>
      <c r="BG1317" s="500">
        <f t="shared" si="291"/>
        <v>0</v>
      </c>
      <c r="BH1317" s="501">
        <f t="shared" si="292"/>
        <v>0</v>
      </c>
      <c r="BI1317" s="502">
        <f t="shared" si="293"/>
        <v>0</v>
      </c>
      <c r="BJ1317" s="503">
        <f t="shared" si="283"/>
        <v>0</v>
      </c>
      <c r="BK1317" s="293">
        <f t="shared" si="284"/>
        <v>0</v>
      </c>
      <c r="BL1317" s="504" t="str">
        <f>IF(BK1317=0,"",
IF(SUM($BK$1297:BK1317)=1,BM1317,
IF($BK$1418&gt;SUM($BK$1297:BK1317),_xlfn.CONCAT(", ",BM1317),
IF($BK$1418=SUM($BK$1297:BK1317),_xlfn.CONCAT(" y ",BM1317)))))</f>
        <v/>
      </c>
      <c r="BM1317" s="505" t="s">
        <v>5139</v>
      </c>
    </row>
    <row r="1318" spans="1:65" ht="15" customHeight="1">
      <c r="A1318" s="64"/>
      <c r="B1318" s="11"/>
      <c r="C1318" s="58" t="s">
        <v>5072</v>
      </c>
      <c r="D1318" s="1122" t="str">
        <f>IF(CNGE_2025_M1_Secc5_Sub1!$D51="","",CNGE_2025_M1_Secc5_Sub1!$D51)</f>
        <v/>
      </c>
      <c r="E1318" s="889"/>
      <c r="F1318" s="889"/>
      <c r="G1318" s="889"/>
      <c r="H1318" s="889"/>
      <c r="I1318" s="889"/>
      <c r="J1318" s="889"/>
      <c r="K1318" s="889"/>
      <c r="L1318" s="889"/>
      <c r="M1318" s="889"/>
      <c r="N1318" s="889"/>
      <c r="O1318" s="889"/>
      <c r="P1318" s="889"/>
      <c r="Q1318" s="889"/>
      <c r="R1318" s="890"/>
      <c r="S1318" s="813"/>
      <c r="T1318" s="813"/>
      <c r="U1318" s="813"/>
      <c r="V1318" s="813"/>
      <c r="W1318" s="813"/>
      <c r="X1318" s="813"/>
      <c r="Y1318" s="813"/>
      <c r="Z1318" s="813"/>
      <c r="AA1318" s="813"/>
      <c r="AB1318" s="813"/>
      <c r="AC1318" s="813"/>
      <c r="AD1318" s="813"/>
      <c r="AI1318">
        <f t="shared" si="265"/>
        <v>0</v>
      </c>
      <c r="AJ1318">
        <f t="shared" si="266"/>
        <v>0</v>
      </c>
      <c r="AK1318">
        <f t="shared" si="267"/>
        <v>0</v>
      </c>
      <c r="AL1318">
        <f t="shared" si="268"/>
        <v>0</v>
      </c>
      <c r="AM1318">
        <f t="shared" si="269"/>
        <v>0</v>
      </c>
      <c r="AN1318">
        <f t="shared" si="270"/>
        <v>0</v>
      </c>
      <c r="AO1318">
        <f t="shared" si="271"/>
        <v>0</v>
      </c>
      <c r="AP1318">
        <f t="shared" si="272"/>
        <v>0</v>
      </c>
      <c r="AQ1318">
        <f t="shared" si="273"/>
        <v>0</v>
      </c>
      <c r="AR1318">
        <f t="shared" si="274"/>
        <v>0</v>
      </c>
      <c r="AS1318">
        <f t="shared" si="275"/>
        <v>0</v>
      </c>
      <c r="AT1318">
        <f t="shared" si="276"/>
        <v>0</v>
      </c>
      <c r="AU1318">
        <f t="shared" si="277"/>
        <v>0</v>
      </c>
      <c r="AV1318">
        <f t="shared" si="278"/>
        <v>0</v>
      </c>
      <c r="AW1318">
        <f t="shared" si="279"/>
        <v>0</v>
      </c>
      <c r="AX1318">
        <f t="shared" si="280"/>
        <v>0</v>
      </c>
      <c r="AY1318" s="500">
        <f t="shared" si="285"/>
        <v>0</v>
      </c>
      <c r="AZ1318" s="501">
        <f t="shared" si="286"/>
        <v>0</v>
      </c>
      <c r="BA1318" s="502">
        <f t="shared" si="287"/>
        <v>0</v>
      </c>
      <c r="BB1318" s="503">
        <f t="shared" si="281"/>
        <v>0</v>
      </c>
      <c r="BC1318" s="500">
        <f t="shared" si="288"/>
        <v>0</v>
      </c>
      <c r="BD1318" s="501">
        <f t="shared" si="289"/>
        <v>0</v>
      </c>
      <c r="BE1318" s="502">
        <f t="shared" si="290"/>
        <v>0</v>
      </c>
      <c r="BF1318" s="503">
        <f t="shared" si="282"/>
        <v>0</v>
      </c>
      <c r="BG1318" s="500">
        <f t="shared" si="291"/>
        <v>0</v>
      </c>
      <c r="BH1318" s="501">
        <f t="shared" si="292"/>
        <v>0</v>
      </c>
      <c r="BI1318" s="502">
        <f t="shared" si="293"/>
        <v>0</v>
      </c>
      <c r="BJ1318" s="503">
        <f t="shared" si="283"/>
        <v>0</v>
      </c>
      <c r="BK1318" s="293">
        <f t="shared" si="284"/>
        <v>0</v>
      </c>
      <c r="BL1318" s="504" t="str">
        <f>IF(BK1318=0,"",
IF(SUM($BK$1297:BK1318)=1,BM1318,
IF($BK$1418&gt;SUM($BK$1297:BK1318),_xlfn.CONCAT(", ",BM1318),
IF($BK$1418=SUM($BK$1297:BK1318),_xlfn.CONCAT(" y ",BM1318)))))</f>
        <v/>
      </c>
      <c r="BM1318" s="505" t="s">
        <v>5140</v>
      </c>
    </row>
    <row r="1319" spans="1:65" ht="15" customHeight="1">
      <c r="A1319" s="64"/>
      <c r="B1319" s="11"/>
      <c r="C1319" s="58" t="s">
        <v>5073</v>
      </c>
      <c r="D1319" s="1122" t="str">
        <f>IF(CNGE_2025_M1_Secc5_Sub1!$D52="","",CNGE_2025_M1_Secc5_Sub1!$D52)</f>
        <v/>
      </c>
      <c r="E1319" s="889"/>
      <c r="F1319" s="889"/>
      <c r="G1319" s="889"/>
      <c r="H1319" s="889"/>
      <c r="I1319" s="889"/>
      <c r="J1319" s="889"/>
      <c r="K1319" s="889"/>
      <c r="L1319" s="889"/>
      <c r="M1319" s="889"/>
      <c r="N1319" s="889"/>
      <c r="O1319" s="889"/>
      <c r="P1319" s="889"/>
      <c r="Q1319" s="889"/>
      <c r="R1319" s="890"/>
      <c r="S1319" s="813"/>
      <c r="T1319" s="813"/>
      <c r="U1319" s="813"/>
      <c r="V1319" s="813"/>
      <c r="W1319" s="813"/>
      <c r="X1319" s="813"/>
      <c r="Y1319" s="813"/>
      <c r="Z1319" s="813"/>
      <c r="AA1319" s="813"/>
      <c r="AB1319" s="813"/>
      <c r="AC1319" s="813"/>
      <c r="AD1319" s="813"/>
      <c r="AI1319">
        <f t="shared" si="265"/>
        <v>0</v>
      </c>
      <c r="AJ1319">
        <f t="shared" si="266"/>
        <v>0</v>
      </c>
      <c r="AK1319">
        <f t="shared" si="267"/>
        <v>0</v>
      </c>
      <c r="AL1319">
        <f t="shared" si="268"/>
        <v>0</v>
      </c>
      <c r="AM1319">
        <f t="shared" si="269"/>
        <v>0</v>
      </c>
      <c r="AN1319">
        <f t="shared" si="270"/>
        <v>0</v>
      </c>
      <c r="AO1319">
        <f t="shared" si="271"/>
        <v>0</v>
      </c>
      <c r="AP1319">
        <f t="shared" si="272"/>
        <v>0</v>
      </c>
      <c r="AQ1319">
        <f t="shared" si="273"/>
        <v>0</v>
      </c>
      <c r="AR1319">
        <f t="shared" si="274"/>
        <v>0</v>
      </c>
      <c r="AS1319">
        <f t="shared" si="275"/>
        <v>0</v>
      </c>
      <c r="AT1319">
        <f t="shared" si="276"/>
        <v>0</v>
      </c>
      <c r="AU1319">
        <f t="shared" si="277"/>
        <v>0</v>
      </c>
      <c r="AV1319">
        <f t="shared" si="278"/>
        <v>0</v>
      </c>
      <c r="AW1319">
        <f t="shared" si="279"/>
        <v>0</v>
      </c>
      <c r="AX1319">
        <f t="shared" si="280"/>
        <v>0</v>
      </c>
      <c r="AY1319" s="500">
        <f t="shared" si="285"/>
        <v>0</v>
      </c>
      <c r="AZ1319" s="501">
        <f t="shared" si="286"/>
        <v>0</v>
      </c>
      <c r="BA1319" s="502">
        <f t="shared" si="287"/>
        <v>0</v>
      </c>
      <c r="BB1319" s="503">
        <f t="shared" si="281"/>
        <v>0</v>
      </c>
      <c r="BC1319" s="500">
        <f t="shared" si="288"/>
        <v>0</v>
      </c>
      <c r="BD1319" s="501">
        <f t="shared" si="289"/>
        <v>0</v>
      </c>
      <c r="BE1319" s="502">
        <f t="shared" si="290"/>
        <v>0</v>
      </c>
      <c r="BF1319" s="503">
        <f t="shared" si="282"/>
        <v>0</v>
      </c>
      <c r="BG1319" s="500">
        <f t="shared" si="291"/>
        <v>0</v>
      </c>
      <c r="BH1319" s="501">
        <f t="shared" si="292"/>
        <v>0</v>
      </c>
      <c r="BI1319" s="502">
        <f t="shared" si="293"/>
        <v>0</v>
      </c>
      <c r="BJ1319" s="503">
        <f t="shared" si="283"/>
        <v>0</v>
      </c>
      <c r="BK1319" s="293">
        <f t="shared" si="284"/>
        <v>0</v>
      </c>
      <c r="BL1319" s="504" t="str">
        <f>IF(BK1319=0,"",
IF(SUM($BK$1297:BK1319)=1,BM1319,
IF($BK$1418&gt;SUM($BK$1297:BK1319),_xlfn.CONCAT(", ",BM1319),
IF($BK$1418=SUM($BK$1297:BK1319),_xlfn.CONCAT(" y ",BM1319)))))</f>
        <v/>
      </c>
      <c r="BM1319" s="505" t="s">
        <v>5141</v>
      </c>
    </row>
    <row r="1320" spans="1:65" ht="15" customHeight="1">
      <c r="A1320" s="64"/>
      <c r="B1320" s="11"/>
      <c r="C1320" s="58" t="s">
        <v>5074</v>
      </c>
      <c r="D1320" s="1122" t="str">
        <f>IF(CNGE_2025_M1_Secc5_Sub1!$D53="","",CNGE_2025_M1_Secc5_Sub1!$D53)</f>
        <v/>
      </c>
      <c r="E1320" s="889"/>
      <c r="F1320" s="889"/>
      <c r="G1320" s="889"/>
      <c r="H1320" s="889"/>
      <c r="I1320" s="889"/>
      <c r="J1320" s="889"/>
      <c r="K1320" s="889"/>
      <c r="L1320" s="889"/>
      <c r="M1320" s="889"/>
      <c r="N1320" s="889"/>
      <c r="O1320" s="889"/>
      <c r="P1320" s="889"/>
      <c r="Q1320" s="889"/>
      <c r="R1320" s="890"/>
      <c r="S1320" s="813"/>
      <c r="T1320" s="813"/>
      <c r="U1320" s="813"/>
      <c r="V1320" s="813"/>
      <c r="W1320" s="813"/>
      <c r="X1320" s="813"/>
      <c r="Y1320" s="813"/>
      <c r="Z1320" s="813"/>
      <c r="AA1320" s="813"/>
      <c r="AB1320" s="813"/>
      <c r="AC1320" s="813"/>
      <c r="AD1320" s="813"/>
      <c r="AI1320">
        <f t="shared" si="265"/>
        <v>0</v>
      </c>
      <c r="AJ1320">
        <f t="shared" si="266"/>
        <v>0</v>
      </c>
      <c r="AK1320">
        <f t="shared" si="267"/>
        <v>0</v>
      </c>
      <c r="AL1320">
        <f t="shared" si="268"/>
        <v>0</v>
      </c>
      <c r="AM1320">
        <f t="shared" si="269"/>
        <v>0</v>
      </c>
      <c r="AN1320">
        <f t="shared" si="270"/>
        <v>0</v>
      </c>
      <c r="AO1320">
        <f t="shared" si="271"/>
        <v>0</v>
      </c>
      <c r="AP1320">
        <f t="shared" si="272"/>
        <v>0</v>
      </c>
      <c r="AQ1320">
        <f t="shared" si="273"/>
        <v>0</v>
      </c>
      <c r="AR1320">
        <f t="shared" si="274"/>
        <v>0</v>
      </c>
      <c r="AS1320">
        <f t="shared" si="275"/>
        <v>0</v>
      </c>
      <c r="AT1320">
        <f t="shared" si="276"/>
        <v>0</v>
      </c>
      <c r="AU1320">
        <f t="shared" si="277"/>
        <v>0</v>
      </c>
      <c r="AV1320">
        <f t="shared" si="278"/>
        <v>0</v>
      </c>
      <c r="AW1320">
        <f t="shared" si="279"/>
        <v>0</v>
      </c>
      <c r="AX1320">
        <f t="shared" si="280"/>
        <v>0</v>
      </c>
      <c r="AY1320" s="500">
        <f t="shared" si="285"/>
        <v>0</v>
      </c>
      <c r="AZ1320" s="501">
        <f t="shared" si="286"/>
        <v>0</v>
      </c>
      <c r="BA1320" s="502">
        <f t="shared" si="287"/>
        <v>0</v>
      </c>
      <c r="BB1320" s="503">
        <f t="shared" si="281"/>
        <v>0</v>
      </c>
      <c r="BC1320" s="500">
        <f t="shared" si="288"/>
        <v>0</v>
      </c>
      <c r="BD1320" s="501">
        <f t="shared" si="289"/>
        <v>0</v>
      </c>
      <c r="BE1320" s="502">
        <f t="shared" si="290"/>
        <v>0</v>
      </c>
      <c r="BF1320" s="503">
        <f t="shared" si="282"/>
        <v>0</v>
      </c>
      <c r="BG1320" s="500">
        <f t="shared" si="291"/>
        <v>0</v>
      </c>
      <c r="BH1320" s="501">
        <f t="shared" si="292"/>
        <v>0</v>
      </c>
      <c r="BI1320" s="502">
        <f t="shared" si="293"/>
        <v>0</v>
      </c>
      <c r="BJ1320" s="503">
        <f t="shared" si="283"/>
        <v>0</v>
      </c>
      <c r="BK1320" s="293">
        <f t="shared" si="284"/>
        <v>0</v>
      </c>
      <c r="BL1320" s="504" t="str">
        <f>IF(BK1320=0,"",
IF(SUM($BK$1297:BK1320)=1,BM1320,
IF($BK$1418&gt;SUM($BK$1297:BK1320),_xlfn.CONCAT(", ",BM1320),
IF($BK$1418=SUM($BK$1297:BK1320),_xlfn.CONCAT(" y ",BM1320)))))</f>
        <v/>
      </c>
      <c r="BM1320" s="505" t="s">
        <v>5142</v>
      </c>
    </row>
    <row r="1321" spans="1:65" ht="15" customHeight="1">
      <c r="A1321" s="64"/>
      <c r="B1321" s="11"/>
      <c r="C1321" s="58" t="s">
        <v>5075</v>
      </c>
      <c r="D1321" s="1122" t="str">
        <f>IF(CNGE_2025_M1_Secc5_Sub1!$D54="","",CNGE_2025_M1_Secc5_Sub1!$D54)</f>
        <v/>
      </c>
      <c r="E1321" s="889"/>
      <c r="F1321" s="889"/>
      <c r="G1321" s="889"/>
      <c r="H1321" s="889"/>
      <c r="I1321" s="889"/>
      <c r="J1321" s="889"/>
      <c r="K1321" s="889"/>
      <c r="L1321" s="889"/>
      <c r="M1321" s="889"/>
      <c r="N1321" s="889"/>
      <c r="O1321" s="889"/>
      <c r="P1321" s="889"/>
      <c r="Q1321" s="889"/>
      <c r="R1321" s="890"/>
      <c r="S1321" s="813"/>
      <c r="T1321" s="813"/>
      <c r="U1321" s="813"/>
      <c r="V1321" s="813"/>
      <c r="W1321" s="813"/>
      <c r="X1321" s="813"/>
      <c r="Y1321" s="813"/>
      <c r="Z1321" s="813"/>
      <c r="AA1321" s="813"/>
      <c r="AB1321" s="813"/>
      <c r="AC1321" s="813"/>
      <c r="AD1321" s="813"/>
      <c r="AI1321">
        <f t="shared" si="265"/>
        <v>0</v>
      </c>
      <c r="AJ1321">
        <f t="shared" si="266"/>
        <v>0</v>
      </c>
      <c r="AK1321">
        <f t="shared" si="267"/>
        <v>0</v>
      </c>
      <c r="AL1321">
        <f t="shared" si="268"/>
        <v>0</v>
      </c>
      <c r="AM1321">
        <f t="shared" si="269"/>
        <v>0</v>
      </c>
      <c r="AN1321">
        <f t="shared" si="270"/>
        <v>0</v>
      </c>
      <c r="AO1321">
        <f t="shared" si="271"/>
        <v>0</v>
      </c>
      <c r="AP1321">
        <f t="shared" si="272"/>
        <v>0</v>
      </c>
      <c r="AQ1321">
        <f t="shared" si="273"/>
        <v>0</v>
      </c>
      <c r="AR1321">
        <f t="shared" si="274"/>
        <v>0</v>
      </c>
      <c r="AS1321">
        <f t="shared" si="275"/>
        <v>0</v>
      </c>
      <c r="AT1321">
        <f t="shared" si="276"/>
        <v>0</v>
      </c>
      <c r="AU1321">
        <f t="shared" si="277"/>
        <v>0</v>
      </c>
      <c r="AV1321">
        <f t="shared" si="278"/>
        <v>0</v>
      </c>
      <c r="AW1321">
        <f t="shared" si="279"/>
        <v>0</v>
      </c>
      <c r="AX1321">
        <f t="shared" si="280"/>
        <v>0</v>
      </c>
      <c r="AY1321" s="500">
        <f t="shared" si="285"/>
        <v>0</v>
      </c>
      <c r="AZ1321" s="501">
        <f t="shared" si="286"/>
        <v>0</v>
      </c>
      <c r="BA1321" s="502">
        <f t="shared" si="287"/>
        <v>0</v>
      </c>
      <c r="BB1321" s="503">
        <f t="shared" si="281"/>
        <v>0</v>
      </c>
      <c r="BC1321" s="500">
        <f t="shared" si="288"/>
        <v>0</v>
      </c>
      <c r="BD1321" s="501">
        <f t="shared" si="289"/>
        <v>0</v>
      </c>
      <c r="BE1321" s="502">
        <f t="shared" si="290"/>
        <v>0</v>
      </c>
      <c r="BF1321" s="503">
        <f t="shared" si="282"/>
        <v>0</v>
      </c>
      <c r="BG1321" s="500">
        <f t="shared" si="291"/>
        <v>0</v>
      </c>
      <c r="BH1321" s="501">
        <f t="shared" si="292"/>
        <v>0</v>
      </c>
      <c r="BI1321" s="502">
        <f t="shared" si="293"/>
        <v>0</v>
      </c>
      <c r="BJ1321" s="503">
        <f t="shared" si="283"/>
        <v>0</v>
      </c>
      <c r="BK1321" s="293">
        <f t="shared" si="284"/>
        <v>0</v>
      </c>
      <c r="BL1321" s="504" t="str">
        <f>IF(BK1321=0,"",
IF(SUM($BK$1297:BK1321)=1,BM1321,
IF($BK$1418&gt;SUM($BK$1297:BK1321),_xlfn.CONCAT(", ",BM1321),
IF($BK$1418=SUM($BK$1297:BK1321),_xlfn.CONCAT(" y ",BM1321)))))</f>
        <v/>
      </c>
      <c r="BM1321" s="505" t="s">
        <v>5143</v>
      </c>
    </row>
    <row r="1322" spans="1:65" ht="15" customHeight="1">
      <c r="A1322" s="64"/>
      <c r="B1322" s="11"/>
      <c r="C1322" s="58" t="s">
        <v>5076</v>
      </c>
      <c r="D1322" s="1122" t="str">
        <f>IF(CNGE_2025_M1_Secc5_Sub1!$D55="","",CNGE_2025_M1_Secc5_Sub1!$D55)</f>
        <v/>
      </c>
      <c r="E1322" s="889"/>
      <c r="F1322" s="889"/>
      <c r="G1322" s="889"/>
      <c r="H1322" s="889"/>
      <c r="I1322" s="889"/>
      <c r="J1322" s="889"/>
      <c r="K1322" s="889"/>
      <c r="L1322" s="889"/>
      <c r="M1322" s="889"/>
      <c r="N1322" s="889"/>
      <c r="O1322" s="889"/>
      <c r="P1322" s="889"/>
      <c r="Q1322" s="889"/>
      <c r="R1322" s="890"/>
      <c r="S1322" s="813"/>
      <c r="T1322" s="813"/>
      <c r="U1322" s="813"/>
      <c r="V1322" s="813"/>
      <c r="W1322" s="813"/>
      <c r="X1322" s="813"/>
      <c r="Y1322" s="813"/>
      <c r="Z1322" s="813"/>
      <c r="AA1322" s="813"/>
      <c r="AB1322" s="813"/>
      <c r="AC1322" s="813"/>
      <c r="AD1322" s="813"/>
      <c r="AI1322">
        <f t="shared" si="265"/>
        <v>0</v>
      </c>
      <c r="AJ1322">
        <f t="shared" si="266"/>
        <v>0</v>
      </c>
      <c r="AK1322">
        <f t="shared" si="267"/>
        <v>0</v>
      </c>
      <c r="AL1322">
        <f t="shared" si="268"/>
        <v>0</v>
      </c>
      <c r="AM1322">
        <f t="shared" si="269"/>
        <v>0</v>
      </c>
      <c r="AN1322">
        <f t="shared" si="270"/>
        <v>0</v>
      </c>
      <c r="AO1322">
        <f t="shared" si="271"/>
        <v>0</v>
      </c>
      <c r="AP1322">
        <f t="shared" si="272"/>
        <v>0</v>
      </c>
      <c r="AQ1322">
        <f t="shared" si="273"/>
        <v>0</v>
      </c>
      <c r="AR1322">
        <f t="shared" si="274"/>
        <v>0</v>
      </c>
      <c r="AS1322">
        <f t="shared" si="275"/>
        <v>0</v>
      </c>
      <c r="AT1322">
        <f t="shared" si="276"/>
        <v>0</v>
      </c>
      <c r="AU1322">
        <f t="shared" si="277"/>
        <v>0</v>
      </c>
      <c r="AV1322">
        <f t="shared" si="278"/>
        <v>0</v>
      </c>
      <c r="AW1322">
        <f t="shared" si="279"/>
        <v>0</v>
      </c>
      <c r="AX1322">
        <f t="shared" si="280"/>
        <v>0</v>
      </c>
      <c r="AY1322" s="500">
        <f t="shared" si="285"/>
        <v>0</v>
      </c>
      <c r="AZ1322" s="501">
        <f t="shared" si="286"/>
        <v>0</v>
      </c>
      <c r="BA1322" s="502">
        <f t="shared" si="287"/>
        <v>0</v>
      </c>
      <c r="BB1322" s="503">
        <f t="shared" si="281"/>
        <v>0</v>
      </c>
      <c r="BC1322" s="500">
        <f t="shared" si="288"/>
        <v>0</v>
      </c>
      <c r="BD1322" s="501">
        <f t="shared" si="289"/>
        <v>0</v>
      </c>
      <c r="BE1322" s="502">
        <f t="shared" si="290"/>
        <v>0</v>
      </c>
      <c r="BF1322" s="503">
        <f t="shared" si="282"/>
        <v>0</v>
      </c>
      <c r="BG1322" s="500">
        <f t="shared" si="291"/>
        <v>0</v>
      </c>
      <c r="BH1322" s="501">
        <f t="shared" si="292"/>
        <v>0</v>
      </c>
      <c r="BI1322" s="502">
        <f t="shared" si="293"/>
        <v>0</v>
      </c>
      <c r="BJ1322" s="503">
        <f t="shared" si="283"/>
        <v>0</v>
      </c>
      <c r="BK1322" s="293">
        <f t="shared" si="284"/>
        <v>0</v>
      </c>
      <c r="BL1322" s="504" t="str">
        <f>IF(BK1322=0,"",
IF(SUM($BK$1297:BK1322)=1,BM1322,
IF($BK$1418&gt;SUM($BK$1297:BK1322),_xlfn.CONCAT(", ",BM1322),
IF($BK$1418=SUM($BK$1297:BK1322),_xlfn.CONCAT(" y ",BM1322)))))</f>
        <v/>
      </c>
      <c r="BM1322" s="505" t="s">
        <v>5144</v>
      </c>
    </row>
    <row r="1323" spans="1:65" ht="15" customHeight="1">
      <c r="A1323" s="64"/>
      <c r="B1323" s="11"/>
      <c r="C1323" s="58" t="s">
        <v>5077</v>
      </c>
      <c r="D1323" s="1122" t="str">
        <f>IF(CNGE_2025_M1_Secc5_Sub1!$D56="","",CNGE_2025_M1_Secc5_Sub1!$D56)</f>
        <v/>
      </c>
      <c r="E1323" s="889"/>
      <c r="F1323" s="889"/>
      <c r="G1323" s="889"/>
      <c r="H1323" s="889"/>
      <c r="I1323" s="889"/>
      <c r="J1323" s="889"/>
      <c r="K1323" s="889"/>
      <c r="L1323" s="889"/>
      <c r="M1323" s="889"/>
      <c r="N1323" s="889"/>
      <c r="O1323" s="889"/>
      <c r="P1323" s="889"/>
      <c r="Q1323" s="889"/>
      <c r="R1323" s="890"/>
      <c r="S1323" s="813"/>
      <c r="T1323" s="813"/>
      <c r="U1323" s="813"/>
      <c r="V1323" s="813"/>
      <c r="W1323" s="813"/>
      <c r="X1323" s="813"/>
      <c r="Y1323" s="813"/>
      <c r="Z1323" s="813"/>
      <c r="AA1323" s="813"/>
      <c r="AB1323" s="813"/>
      <c r="AC1323" s="813"/>
      <c r="AD1323" s="813"/>
      <c r="AI1323">
        <f t="shared" si="265"/>
        <v>0</v>
      </c>
      <c r="AJ1323">
        <f t="shared" si="266"/>
        <v>0</v>
      </c>
      <c r="AK1323">
        <f t="shared" si="267"/>
        <v>0</v>
      </c>
      <c r="AL1323">
        <f t="shared" si="268"/>
        <v>0</v>
      </c>
      <c r="AM1323">
        <f t="shared" si="269"/>
        <v>0</v>
      </c>
      <c r="AN1323">
        <f t="shared" si="270"/>
        <v>0</v>
      </c>
      <c r="AO1323">
        <f t="shared" si="271"/>
        <v>0</v>
      </c>
      <c r="AP1323">
        <f t="shared" si="272"/>
        <v>0</v>
      </c>
      <c r="AQ1323">
        <f t="shared" si="273"/>
        <v>0</v>
      </c>
      <c r="AR1323">
        <f t="shared" si="274"/>
        <v>0</v>
      </c>
      <c r="AS1323">
        <f t="shared" si="275"/>
        <v>0</v>
      </c>
      <c r="AT1323">
        <f t="shared" si="276"/>
        <v>0</v>
      </c>
      <c r="AU1323">
        <f t="shared" si="277"/>
        <v>0</v>
      </c>
      <c r="AV1323">
        <f t="shared" si="278"/>
        <v>0</v>
      </c>
      <c r="AW1323">
        <f t="shared" si="279"/>
        <v>0</v>
      </c>
      <c r="AX1323">
        <f t="shared" si="280"/>
        <v>0</v>
      </c>
      <c r="AY1323" s="500">
        <f t="shared" si="285"/>
        <v>0</v>
      </c>
      <c r="AZ1323" s="501">
        <f t="shared" si="286"/>
        <v>0</v>
      </c>
      <c r="BA1323" s="502">
        <f t="shared" si="287"/>
        <v>0</v>
      </c>
      <c r="BB1323" s="503">
        <f t="shared" si="281"/>
        <v>0</v>
      </c>
      <c r="BC1323" s="500">
        <f t="shared" si="288"/>
        <v>0</v>
      </c>
      <c r="BD1323" s="501">
        <f t="shared" si="289"/>
        <v>0</v>
      </c>
      <c r="BE1323" s="502">
        <f t="shared" si="290"/>
        <v>0</v>
      </c>
      <c r="BF1323" s="503">
        <f t="shared" si="282"/>
        <v>0</v>
      </c>
      <c r="BG1323" s="500">
        <f t="shared" si="291"/>
        <v>0</v>
      </c>
      <c r="BH1323" s="501">
        <f t="shared" si="292"/>
        <v>0</v>
      </c>
      <c r="BI1323" s="502">
        <f t="shared" si="293"/>
        <v>0</v>
      </c>
      <c r="BJ1323" s="503">
        <f t="shared" si="283"/>
        <v>0</v>
      </c>
      <c r="BK1323" s="293">
        <f t="shared" si="284"/>
        <v>0</v>
      </c>
      <c r="BL1323" s="504" t="str">
        <f>IF(BK1323=0,"",
IF(SUM($BK$1297:BK1323)=1,BM1323,
IF($BK$1418&gt;SUM($BK$1297:BK1323),_xlfn.CONCAT(", ",BM1323),
IF($BK$1418=SUM($BK$1297:BK1323),_xlfn.CONCAT(" y ",BM1323)))))</f>
        <v/>
      </c>
      <c r="BM1323" s="505" t="s">
        <v>5145</v>
      </c>
    </row>
    <row r="1324" spans="1:65" ht="15" customHeight="1">
      <c r="A1324" s="64"/>
      <c r="B1324" s="11"/>
      <c r="C1324" s="58" t="s">
        <v>5078</v>
      </c>
      <c r="D1324" s="1122" t="str">
        <f>IF(CNGE_2025_M1_Secc5_Sub1!$D57="","",CNGE_2025_M1_Secc5_Sub1!$D57)</f>
        <v/>
      </c>
      <c r="E1324" s="889"/>
      <c r="F1324" s="889"/>
      <c r="G1324" s="889"/>
      <c r="H1324" s="889"/>
      <c r="I1324" s="889"/>
      <c r="J1324" s="889"/>
      <c r="K1324" s="889"/>
      <c r="L1324" s="889"/>
      <c r="M1324" s="889"/>
      <c r="N1324" s="889"/>
      <c r="O1324" s="889"/>
      <c r="P1324" s="889"/>
      <c r="Q1324" s="889"/>
      <c r="R1324" s="890"/>
      <c r="S1324" s="813"/>
      <c r="T1324" s="813"/>
      <c r="U1324" s="813"/>
      <c r="V1324" s="813"/>
      <c r="W1324" s="813"/>
      <c r="X1324" s="813"/>
      <c r="Y1324" s="813"/>
      <c r="Z1324" s="813"/>
      <c r="AA1324" s="813"/>
      <c r="AB1324" s="813"/>
      <c r="AC1324" s="813"/>
      <c r="AD1324" s="813"/>
      <c r="AI1324">
        <f t="shared" si="265"/>
        <v>0</v>
      </c>
      <c r="AJ1324">
        <f t="shared" si="266"/>
        <v>0</v>
      </c>
      <c r="AK1324">
        <f t="shared" si="267"/>
        <v>0</v>
      </c>
      <c r="AL1324">
        <f t="shared" si="268"/>
        <v>0</v>
      </c>
      <c r="AM1324">
        <f t="shared" si="269"/>
        <v>0</v>
      </c>
      <c r="AN1324">
        <f t="shared" si="270"/>
        <v>0</v>
      </c>
      <c r="AO1324">
        <f t="shared" si="271"/>
        <v>0</v>
      </c>
      <c r="AP1324">
        <f t="shared" si="272"/>
        <v>0</v>
      </c>
      <c r="AQ1324">
        <f t="shared" si="273"/>
        <v>0</v>
      </c>
      <c r="AR1324">
        <f t="shared" si="274"/>
        <v>0</v>
      </c>
      <c r="AS1324">
        <f t="shared" si="275"/>
        <v>0</v>
      </c>
      <c r="AT1324">
        <f t="shared" si="276"/>
        <v>0</v>
      </c>
      <c r="AU1324">
        <f t="shared" si="277"/>
        <v>0</v>
      </c>
      <c r="AV1324">
        <f t="shared" si="278"/>
        <v>0</v>
      </c>
      <c r="AW1324">
        <f t="shared" si="279"/>
        <v>0</v>
      </c>
      <c r="AX1324">
        <f t="shared" si="280"/>
        <v>0</v>
      </c>
      <c r="AY1324" s="500">
        <f t="shared" si="285"/>
        <v>0</v>
      </c>
      <c r="AZ1324" s="501">
        <f t="shared" si="286"/>
        <v>0</v>
      </c>
      <c r="BA1324" s="502">
        <f t="shared" si="287"/>
        <v>0</v>
      </c>
      <c r="BB1324" s="503">
        <f t="shared" si="281"/>
        <v>0</v>
      </c>
      <c r="BC1324" s="500">
        <f t="shared" si="288"/>
        <v>0</v>
      </c>
      <c r="BD1324" s="501">
        <f t="shared" si="289"/>
        <v>0</v>
      </c>
      <c r="BE1324" s="502">
        <f t="shared" si="290"/>
        <v>0</v>
      </c>
      <c r="BF1324" s="503">
        <f t="shared" si="282"/>
        <v>0</v>
      </c>
      <c r="BG1324" s="500">
        <f t="shared" si="291"/>
        <v>0</v>
      </c>
      <c r="BH1324" s="501">
        <f t="shared" si="292"/>
        <v>0</v>
      </c>
      <c r="BI1324" s="502">
        <f t="shared" si="293"/>
        <v>0</v>
      </c>
      <c r="BJ1324" s="503">
        <f t="shared" si="283"/>
        <v>0</v>
      </c>
      <c r="BK1324" s="293">
        <f t="shared" si="284"/>
        <v>0</v>
      </c>
      <c r="BL1324" s="504" t="str">
        <f>IF(BK1324=0,"",
IF(SUM($BK$1297:BK1324)=1,BM1324,
IF($BK$1418&gt;SUM($BK$1297:BK1324),_xlfn.CONCAT(", ",BM1324),
IF($BK$1418=SUM($BK$1297:BK1324),_xlfn.CONCAT(" y ",BM1324)))))</f>
        <v/>
      </c>
      <c r="BM1324" s="505" t="s">
        <v>5146</v>
      </c>
    </row>
    <row r="1325" spans="1:65" ht="15" customHeight="1">
      <c r="A1325" s="64"/>
      <c r="B1325" s="11"/>
      <c r="C1325" s="58" t="s">
        <v>5079</v>
      </c>
      <c r="D1325" s="1122" t="str">
        <f>IF(CNGE_2025_M1_Secc5_Sub1!$D58="","",CNGE_2025_M1_Secc5_Sub1!$D58)</f>
        <v/>
      </c>
      <c r="E1325" s="889"/>
      <c r="F1325" s="889"/>
      <c r="G1325" s="889"/>
      <c r="H1325" s="889"/>
      <c r="I1325" s="889"/>
      <c r="J1325" s="889"/>
      <c r="K1325" s="889"/>
      <c r="L1325" s="889"/>
      <c r="M1325" s="889"/>
      <c r="N1325" s="889"/>
      <c r="O1325" s="889"/>
      <c r="P1325" s="889"/>
      <c r="Q1325" s="889"/>
      <c r="R1325" s="890"/>
      <c r="S1325" s="813"/>
      <c r="T1325" s="813"/>
      <c r="U1325" s="813"/>
      <c r="V1325" s="813"/>
      <c r="W1325" s="813"/>
      <c r="X1325" s="813"/>
      <c r="Y1325" s="813"/>
      <c r="Z1325" s="813"/>
      <c r="AA1325" s="813"/>
      <c r="AB1325" s="813"/>
      <c r="AC1325" s="813"/>
      <c r="AD1325" s="813"/>
      <c r="AI1325">
        <f t="shared" si="265"/>
        <v>0</v>
      </c>
      <c r="AJ1325">
        <f t="shared" si="266"/>
        <v>0</v>
      </c>
      <c r="AK1325">
        <f t="shared" si="267"/>
        <v>0</v>
      </c>
      <c r="AL1325">
        <f t="shared" si="268"/>
        <v>0</v>
      </c>
      <c r="AM1325">
        <f t="shared" si="269"/>
        <v>0</v>
      </c>
      <c r="AN1325">
        <f t="shared" si="270"/>
        <v>0</v>
      </c>
      <c r="AO1325">
        <f t="shared" si="271"/>
        <v>0</v>
      </c>
      <c r="AP1325">
        <f t="shared" si="272"/>
        <v>0</v>
      </c>
      <c r="AQ1325">
        <f t="shared" si="273"/>
        <v>0</v>
      </c>
      <c r="AR1325">
        <f t="shared" si="274"/>
        <v>0</v>
      </c>
      <c r="AS1325">
        <f t="shared" si="275"/>
        <v>0</v>
      </c>
      <c r="AT1325">
        <f t="shared" si="276"/>
        <v>0</v>
      </c>
      <c r="AU1325">
        <f t="shared" si="277"/>
        <v>0</v>
      </c>
      <c r="AV1325">
        <f t="shared" si="278"/>
        <v>0</v>
      </c>
      <c r="AW1325">
        <f t="shared" si="279"/>
        <v>0</v>
      </c>
      <c r="AX1325">
        <f t="shared" si="280"/>
        <v>0</v>
      </c>
      <c r="AY1325" s="500">
        <f t="shared" si="285"/>
        <v>0</v>
      </c>
      <c r="AZ1325" s="501">
        <f t="shared" si="286"/>
        <v>0</v>
      </c>
      <c r="BA1325" s="502">
        <f t="shared" si="287"/>
        <v>0</v>
      </c>
      <c r="BB1325" s="503">
        <f t="shared" si="281"/>
        <v>0</v>
      </c>
      <c r="BC1325" s="500">
        <f t="shared" si="288"/>
        <v>0</v>
      </c>
      <c r="BD1325" s="501">
        <f t="shared" si="289"/>
        <v>0</v>
      </c>
      <c r="BE1325" s="502">
        <f t="shared" si="290"/>
        <v>0</v>
      </c>
      <c r="BF1325" s="503">
        <f t="shared" si="282"/>
        <v>0</v>
      </c>
      <c r="BG1325" s="500">
        <f t="shared" si="291"/>
        <v>0</v>
      </c>
      <c r="BH1325" s="501">
        <f t="shared" si="292"/>
        <v>0</v>
      </c>
      <c r="BI1325" s="502">
        <f t="shared" si="293"/>
        <v>0</v>
      </c>
      <c r="BJ1325" s="503">
        <f t="shared" si="283"/>
        <v>0</v>
      </c>
      <c r="BK1325" s="293">
        <f t="shared" si="284"/>
        <v>0</v>
      </c>
      <c r="BL1325" s="504" t="str">
        <f>IF(BK1325=0,"",
IF(SUM($BK$1297:BK1325)=1,BM1325,
IF($BK$1418&gt;SUM($BK$1297:BK1325),_xlfn.CONCAT(", ",BM1325),
IF($BK$1418=SUM($BK$1297:BK1325),_xlfn.CONCAT(" y ",BM1325)))))</f>
        <v/>
      </c>
      <c r="BM1325" s="505" t="s">
        <v>5147</v>
      </c>
    </row>
    <row r="1326" spans="1:65" ht="15" customHeight="1">
      <c r="A1326" s="64"/>
      <c r="B1326" s="11"/>
      <c r="C1326" s="58" t="s">
        <v>5080</v>
      </c>
      <c r="D1326" s="1122" t="str">
        <f>IF(CNGE_2025_M1_Secc5_Sub1!$D59="","",CNGE_2025_M1_Secc5_Sub1!$D59)</f>
        <v/>
      </c>
      <c r="E1326" s="889"/>
      <c r="F1326" s="889"/>
      <c r="G1326" s="889"/>
      <c r="H1326" s="889"/>
      <c r="I1326" s="889"/>
      <c r="J1326" s="889"/>
      <c r="K1326" s="889"/>
      <c r="L1326" s="889"/>
      <c r="M1326" s="889"/>
      <c r="N1326" s="889"/>
      <c r="O1326" s="889"/>
      <c r="P1326" s="889"/>
      <c r="Q1326" s="889"/>
      <c r="R1326" s="890"/>
      <c r="S1326" s="813"/>
      <c r="T1326" s="813"/>
      <c r="U1326" s="813"/>
      <c r="V1326" s="813"/>
      <c r="W1326" s="813"/>
      <c r="X1326" s="813"/>
      <c r="Y1326" s="813"/>
      <c r="Z1326" s="813"/>
      <c r="AA1326" s="813"/>
      <c r="AB1326" s="813"/>
      <c r="AC1326" s="813"/>
      <c r="AD1326" s="813"/>
      <c r="AI1326">
        <f t="shared" si="265"/>
        <v>0</v>
      </c>
      <c r="AJ1326">
        <f t="shared" si="266"/>
        <v>0</v>
      </c>
      <c r="AK1326">
        <f t="shared" si="267"/>
        <v>0</v>
      </c>
      <c r="AL1326">
        <f t="shared" si="268"/>
        <v>0</v>
      </c>
      <c r="AM1326">
        <f t="shared" si="269"/>
        <v>0</v>
      </c>
      <c r="AN1326">
        <f t="shared" si="270"/>
        <v>0</v>
      </c>
      <c r="AO1326">
        <f t="shared" si="271"/>
        <v>0</v>
      </c>
      <c r="AP1326">
        <f t="shared" si="272"/>
        <v>0</v>
      </c>
      <c r="AQ1326">
        <f t="shared" si="273"/>
        <v>0</v>
      </c>
      <c r="AR1326">
        <f t="shared" si="274"/>
        <v>0</v>
      </c>
      <c r="AS1326">
        <f t="shared" si="275"/>
        <v>0</v>
      </c>
      <c r="AT1326">
        <f t="shared" si="276"/>
        <v>0</v>
      </c>
      <c r="AU1326">
        <f t="shared" si="277"/>
        <v>0</v>
      </c>
      <c r="AV1326">
        <f t="shared" si="278"/>
        <v>0</v>
      </c>
      <c r="AW1326">
        <f t="shared" si="279"/>
        <v>0</v>
      </c>
      <c r="AX1326">
        <f t="shared" si="280"/>
        <v>0</v>
      </c>
      <c r="AY1326" s="500">
        <f t="shared" si="285"/>
        <v>0</v>
      </c>
      <c r="AZ1326" s="501">
        <f t="shared" si="286"/>
        <v>0</v>
      </c>
      <c r="BA1326" s="502">
        <f t="shared" si="287"/>
        <v>0</v>
      </c>
      <c r="BB1326" s="503">
        <f t="shared" si="281"/>
        <v>0</v>
      </c>
      <c r="BC1326" s="500">
        <f t="shared" si="288"/>
        <v>0</v>
      </c>
      <c r="BD1326" s="501">
        <f t="shared" si="289"/>
        <v>0</v>
      </c>
      <c r="BE1326" s="502">
        <f t="shared" si="290"/>
        <v>0</v>
      </c>
      <c r="BF1326" s="503">
        <f t="shared" si="282"/>
        <v>0</v>
      </c>
      <c r="BG1326" s="500">
        <f t="shared" si="291"/>
        <v>0</v>
      </c>
      <c r="BH1326" s="501">
        <f t="shared" si="292"/>
        <v>0</v>
      </c>
      <c r="BI1326" s="502">
        <f t="shared" si="293"/>
        <v>0</v>
      </c>
      <c r="BJ1326" s="503">
        <f t="shared" si="283"/>
        <v>0</v>
      </c>
      <c r="BK1326" s="293">
        <f t="shared" si="284"/>
        <v>0</v>
      </c>
      <c r="BL1326" s="504" t="str">
        <f>IF(BK1326=0,"",
IF(SUM($BK$1297:BK1326)=1,BM1326,
IF($BK$1418&gt;SUM($BK$1297:BK1326),_xlfn.CONCAT(", ",BM1326),
IF($BK$1418=SUM($BK$1297:BK1326),_xlfn.CONCAT(" y ",BM1326)))))</f>
        <v/>
      </c>
      <c r="BM1326" s="505" t="s">
        <v>5148</v>
      </c>
    </row>
    <row r="1327" spans="1:65" ht="15" customHeight="1">
      <c r="A1327" s="64"/>
      <c r="B1327" s="11"/>
      <c r="C1327" s="58" t="s">
        <v>5081</v>
      </c>
      <c r="D1327" s="1122" t="str">
        <f>IF(CNGE_2025_M1_Secc5_Sub1!$D60="","",CNGE_2025_M1_Secc5_Sub1!$D60)</f>
        <v/>
      </c>
      <c r="E1327" s="889"/>
      <c r="F1327" s="889"/>
      <c r="G1327" s="889"/>
      <c r="H1327" s="889"/>
      <c r="I1327" s="889"/>
      <c r="J1327" s="889"/>
      <c r="K1327" s="889"/>
      <c r="L1327" s="889"/>
      <c r="M1327" s="889"/>
      <c r="N1327" s="889"/>
      <c r="O1327" s="889"/>
      <c r="P1327" s="889"/>
      <c r="Q1327" s="889"/>
      <c r="R1327" s="890"/>
      <c r="S1327" s="813"/>
      <c r="T1327" s="813"/>
      <c r="U1327" s="813"/>
      <c r="V1327" s="813"/>
      <c r="W1327" s="813"/>
      <c r="X1327" s="813"/>
      <c r="Y1327" s="813"/>
      <c r="Z1327" s="813"/>
      <c r="AA1327" s="813"/>
      <c r="AB1327" s="813"/>
      <c r="AC1327" s="813"/>
      <c r="AD1327" s="813"/>
      <c r="AI1327">
        <f t="shared" si="265"/>
        <v>0</v>
      </c>
      <c r="AJ1327">
        <f t="shared" si="266"/>
        <v>0</v>
      </c>
      <c r="AK1327">
        <f t="shared" si="267"/>
        <v>0</v>
      </c>
      <c r="AL1327">
        <f t="shared" si="268"/>
        <v>0</v>
      </c>
      <c r="AM1327">
        <f t="shared" si="269"/>
        <v>0</v>
      </c>
      <c r="AN1327">
        <f t="shared" si="270"/>
        <v>0</v>
      </c>
      <c r="AO1327">
        <f t="shared" si="271"/>
        <v>0</v>
      </c>
      <c r="AP1327">
        <f t="shared" si="272"/>
        <v>0</v>
      </c>
      <c r="AQ1327">
        <f t="shared" si="273"/>
        <v>0</v>
      </c>
      <c r="AR1327">
        <f t="shared" si="274"/>
        <v>0</v>
      </c>
      <c r="AS1327">
        <f t="shared" si="275"/>
        <v>0</v>
      </c>
      <c r="AT1327">
        <f t="shared" si="276"/>
        <v>0</v>
      </c>
      <c r="AU1327">
        <f t="shared" si="277"/>
        <v>0</v>
      </c>
      <c r="AV1327">
        <f t="shared" si="278"/>
        <v>0</v>
      </c>
      <c r="AW1327">
        <f t="shared" si="279"/>
        <v>0</v>
      </c>
      <c r="AX1327">
        <f t="shared" si="280"/>
        <v>0</v>
      </c>
      <c r="AY1327" s="500">
        <f t="shared" si="285"/>
        <v>0</v>
      </c>
      <c r="AZ1327" s="501">
        <f t="shared" si="286"/>
        <v>0</v>
      </c>
      <c r="BA1327" s="502">
        <f t="shared" si="287"/>
        <v>0</v>
      </c>
      <c r="BB1327" s="503">
        <f t="shared" si="281"/>
        <v>0</v>
      </c>
      <c r="BC1327" s="500">
        <f t="shared" si="288"/>
        <v>0</v>
      </c>
      <c r="BD1327" s="501">
        <f t="shared" si="289"/>
        <v>0</v>
      </c>
      <c r="BE1327" s="502">
        <f t="shared" si="290"/>
        <v>0</v>
      </c>
      <c r="BF1327" s="503">
        <f t="shared" si="282"/>
        <v>0</v>
      </c>
      <c r="BG1327" s="500">
        <f t="shared" si="291"/>
        <v>0</v>
      </c>
      <c r="BH1327" s="501">
        <f t="shared" si="292"/>
        <v>0</v>
      </c>
      <c r="BI1327" s="502">
        <f t="shared" si="293"/>
        <v>0</v>
      </c>
      <c r="BJ1327" s="503">
        <f t="shared" si="283"/>
        <v>0</v>
      </c>
      <c r="BK1327" s="293">
        <f t="shared" si="284"/>
        <v>0</v>
      </c>
      <c r="BL1327" s="504" t="str">
        <f>IF(BK1327=0,"",
IF(SUM($BK$1297:BK1327)=1,BM1327,
IF($BK$1418&gt;SUM($BK$1297:BK1327),_xlfn.CONCAT(", ",BM1327),
IF($BK$1418=SUM($BK$1297:BK1327),_xlfn.CONCAT(" y ",BM1327)))))</f>
        <v/>
      </c>
      <c r="BM1327" s="505" t="s">
        <v>5149</v>
      </c>
    </row>
    <row r="1328" spans="1:65" ht="15" customHeight="1">
      <c r="A1328" s="64"/>
      <c r="B1328" s="11"/>
      <c r="C1328" s="58" t="s">
        <v>5082</v>
      </c>
      <c r="D1328" s="1122" t="str">
        <f>IF(CNGE_2025_M1_Secc5_Sub1!$D61="","",CNGE_2025_M1_Secc5_Sub1!$D61)</f>
        <v/>
      </c>
      <c r="E1328" s="889"/>
      <c r="F1328" s="889"/>
      <c r="G1328" s="889"/>
      <c r="H1328" s="889"/>
      <c r="I1328" s="889"/>
      <c r="J1328" s="889"/>
      <c r="K1328" s="889"/>
      <c r="L1328" s="889"/>
      <c r="M1328" s="889"/>
      <c r="N1328" s="889"/>
      <c r="O1328" s="889"/>
      <c r="P1328" s="889"/>
      <c r="Q1328" s="889"/>
      <c r="R1328" s="890"/>
      <c r="S1328" s="813"/>
      <c r="T1328" s="813"/>
      <c r="U1328" s="813"/>
      <c r="V1328" s="813"/>
      <c r="W1328" s="813"/>
      <c r="X1328" s="813"/>
      <c r="Y1328" s="813"/>
      <c r="Z1328" s="813"/>
      <c r="AA1328" s="813"/>
      <c r="AB1328" s="813"/>
      <c r="AC1328" s="813"/>
      <c r="AD1328" s="813"/>
      <c r="AI1328">
        <f t="shared" si="265"/>
        <v>0</v>
      </c>
      <c r="AJ1328">
        <f t="shared" si="266"/>
        <v>0</v>
      </c>
      <c r="AK1328">
        <f t="shared" si="267"/>
        <v>0</v>
      </c>
      <c r="AL1328">
        <f t="shared" si="268"/>
        <v>0</v>
      </c>
      <c r="AM1328">
        <f t="shared" si="269"/>
        <v>0</v>
      </c>
      <c r="AN1328">
        <f t="shared" si="270"/>
        <v>0</v>
      </c>
      <c r="AO1328">
        <f t="shared" si="271"/>
        <v>0</v>
      </c>
      <c r="AP1328">
        <f t="shared" si="272"/>
        <v>0</v>
      </c>
      <c r="AQ1328">
        <f t="shared" si="273"/>
        <v>0</v>
      </c>
      <c r="AR1328">
        <f t="shared" si="274"/>
        <v>0</v>
      </c>
      <c r="AS1328">
        <f t="shared" si="275"/>
        <v>0</v>
      </c>
      <c r="AT1328">
        <f t="shared" si="276"/>
        <v>0</v>
      </c>
      <c r="AU1328">
        <f t="shared" si="277"/>
        <v>0</v>
      </c>
      <c r="AV1328">
        <f t="shared" si="278"/>
        <v>0</v>
      </c>
      <c r="AW1328">
        <f t="shared" si="279"/>
        <v>0</v>
      </c>
      <c r="AX1328">
        <f t="shared" si="280"/>
        <v>0</v>
      </c>
      <c r="AY1328" s="500">
        <f t="shared" si="285"/>
        <v>0</v>
      </c>
      <c r="AZ1328" s="501">
        <f t="shared" si="286"/>
        <v>0</v>
      </c>
      <c r="BA1328" s="502">
        <f t="shared" si="287"/>
        <v>0</v>
      </c>
      <c r="BB1328" s="503">
        <f t="shared" si="281"/>
        <v>0</v>
      </c>
      <c r="BC1328" s="500">
        <f t="shared" si="288"/>
        <v>0</v>
      </c>
      <c r="BD1328" s="501">
        <f t="shared" si="289"/>
        <v>0</v>
      </c>
      <c r="BE1328" s="502">
        <f t="shared" si="290"/>
        <v>0</v>
      </c>
      <c r="BF1328" s="503">
        <f t="shared" si="282"/>
        <v>0</v>
      </c>
      <c r="BG1328" s="500">
        <f t="shared" si="291"/>
        <v>0</v>
      </c>
      <c r="BH1328" s="501">
        <f t="shared" si="292"/>
        <v>0</v>
      </c>
      <c r="BI1328" s="502">
        <f t="shared" si="293"/>
        <v>0</v>
      </c>
      <c r="BJ1328" s="503">
        <f t="shared" si="283"/>
        <v>0</v>
      </c>
      <c r="BK1328" s="293">
        <f t="shared" si="284"/>
        <v>0</v>
      </c>
      <c r="BL1328" s="504" t="str">
        <f>IF(BK1328=0,"",
IF(SUM($BK$1297:BK1328)=1,BM1328,
IF($BK$1418&gt;SUM($BK$1297:BK1328),_xlfn.CONCAT(", ",BM1328),
IF($BK$1418=SUM($BK$1297:BK1328),_xlfn.CONCAT(" y ",BM1328)))))</f>
        <v/>
      </c>
      <c r="BM1328" s="505" t="s">
        <v>5150</v>
      </c>
    </row>
    <row r="1329" spans="1:65" ht="15" customHeight="1">
      <c r="A1329" s="64"/>
      <c r="B1329" s="11"/>
      <c r="C1329" s="58" t="s">
        <v>5083</v>
      </c>
      <c r="D1329" s="1122" t="str">
        <f>IF(CNGE_2025_M1_Secc5_Sub1!$D62="","",CNGE_2025_M1_Secc5_Sub1!$D62)</f>
        <v/>
      </c>
      <c r="E1329" s="889"/>
      <c r="F1329" s="889"/>
      <c r="G1329" s="889"/>
      <c r="H1329" s="889"/>
      <c r="I1329" s="889"/>
      <c r="J1329" s="889"/>
      <c r="K1329" s="889"/>
      <c r="L1329" s="889"/>
      <c r="M1329" s="889"/>
      <c r="N1329" s="889"/>
      <c r="O1329" s="889"/>
      <c r="P1329" s="889"/>
      <c r="Q1329" s="889"/>
      <c r="R1329" s="890"/>
      <c r="S1329" s="813"/>
      <c r="T1329" s="813"/>
      <c r="U1329" s="813"/>
      <c r="V1329" s="813"/>
      <c r="W1329" s="813"/>
      <c r="X1329" s="813"/>
      <c r="Y1329" s="813"/>
      <c r="Z1329" s="813"/>
      <c r="AA1329" s="813"/>
      <c r="AB1329" s="813"/>
      <c r="AC1329" s="813"/>
      <c r="AD1329" s="813"/>
      <c r="AI1329">
        <f t="shared" ref="AI1329:AI1360" si="294">S1329</f>
        <v>0</v>
      </c>
      <c r="AJ1329">
        <f t="shared" ref="AJ1329:AJ1360" si="295">COUNTIF(T1329:U1329,"NS")</f>
        <v>0</v>
      </c>
      <c r="AK1329">
        <f t="shared" ref="AK1329:AK1360" si="296">SUM(T1329:U1329)</f>
        <v>0</v>
      </c>
      <c r="AL1329">
        <f t="shared" ref="AL1329:AL1360" si="297">IF(COUNTIF(S1329:U1329,"NA")=3,0,IF(OR(AND(AI1329=0,AJ1329&gt;0),AND(AI1329="NS",AK1329&gt;0), AND(AI1329="NS", AJ1329=0,AK1329=0)), 1, IF(OR(AND(AI1329&gt;0,AJ1329&gt;1,AI1329&gt;AK1329), AND(AI1329="NS",AJ1329=2), AND(AI1329="NS",AK1329=0,AJ1329&gt;0),AI1329=AK1329), 0, 1)))</f>
        <v>0</v>
      </c>
      <c r="AM1329">
        <f t="shared" ref="AM1329:AM1360" si="298">V1329</f>
        <v>0</v>
      </c>
      <c r="AN1329">
        <f t="shared" ref="AN1329:AN1360" si="299">COUNTIF(W1329:X1329,"NS")</f>
        <v>0</v>
      </c>
      <c r="AO1329">
        <f t="shared" ref="AO1329:AO1360" si="300">SUM(W1329:X1329)</f>
        <v>0</v>
      </c>
      <c r="AP1329">
        <f t="shared" ref="AP1329:AP1360" si="301">IF(COUNTIF(V1329:X1329,"NA")=3,0,IF(OR(AND(AM1329=0,AN1329&gt;0),AND(AM1329="NS",AO1329&gt;0), AND(AM1329="NS", AN1329=0,AO1329=0)), 1, IF(OR(AND(AM1329&gt;0,AN1329&gt;1,AM1329&gt;AO1329), AND(AM1329="NS",AN1329=2), AND(AM1329="NS",AO1329=0,AN1329&gt;0),AM1329=AO1329), 0, 1)))</f>
        <v>0</v>
      </c>
      <c r="AQ1329">
        <f t="shared" ref="AQ1329:AQ1360" si="302">Y1329</f>
        <v>0</v>
      </c>
      <c r="AR1329">
        <f t="shared" ref="AR1329:AR1360" si="303">COUNTIF(Z1329:AA1329,"NS")</f>
        <v>0</v>
      </c>
      <c r="AS1329">
        <f t="shared" ref="AS1329:AS1360" si="304">SUM(Z1329:AA1329)</f>
        <v>0</v>
      </c>
      <c r="AT1329">
        <f t="shared" ref="AT1329:AT1360" si="305">IF(COUNTIF(Y1329:AA1329,"NA")=3,0,IF(OR(AND(AQ1329=0,AR1329&gt;0),AND(AQ1329="NS",AS1329&gt;0), AND(AQ1329="NS", AR1329=0,AS1329=0)), 1, IF(OR(AND(AQ1329&gt;0,AR1329&gt;1,AQ1329&gt;AS1329), AND(AQ1329="NS",AR1329=2), AND(AQ1329="NS",AS1329=0,AR1329&gt;0),AQ1329=AS1329), 0, 1)))</f>
        <v>0</v>
      </c>
      <c r="AU1329">
        <f t="shared" ref="AU1329:AU1360" si="306">AB1329</f>
        <v>0</v>
      </c>
      <c r="AV1329">
        <f t="shared" ref="AV1329:AV1360" si="307">COUNTIF(AC1329:AD1329,"NS")</f>
        <v>0</v>
      </c>
      <c r="AW1329">
        <f t="shared" ref="AW1329:AW1360" si="308">SUM(AC1329:AD1329)</f>
        <v>0</v>
      </c>
      <c r="AX1329">
        <f t="shared" ref="AX1329:AX1360" si="309">IF(COUNTIF(AB1329:AD1329,"NA")=3,0,IF(OR(AND(AU1329=0,AV1329&gt;0),AND(AU1329="NS",AW1329&gt;0), AND(AU1329="NS", AV1329=0,AW1329=0)), 1, IF(OR(AND(AU1329&gt;0,AV1329&gt;1,AU1329&gt;AW1329), AND(AU1329="NS",AV1329=2), AND(AU1329="NS",AW1329=0,AV1329&gt;0),AU1329=AW1329), 0, 1)))</f>
        <v>0</v>
      </c>
      <c r="AY1329" s="500">
        <f t="shared" si="285"/>
        <v>0</v>
      </c>
      <c r="AZ1329" s="501">
        <f t="shared" si="286"/>
        <v>0</v>
      </c>
      <c r="BA1329" s="502">
        <f t="shared" si="287"/>
        <v>0</v>
      </c>
      <c r="BB1329" s="503">
        <f t="shared" si="281"/>
        <v>0</v>
      </c>
      <c r="BC1329" s="500">
        <f t="shared" si="288"/>
        <v>0</v>
      </c>
      <c r="BD1329" s="501">
        <f t="shared" si="289"/>
        <v>0</v>
      </c>
      <c r="BE1329" s="502">
        <f t="shared" si="290"/>
        <v>0</v>
      </c>
      <c r="BF1329" s="503">
        <f t="shared" si="282"/>
        <v>0</v>
      </c>
      <c r="BG1329" s="500">
        <f t="shared" si="291"/>
        <v>0</v>
      </c>
      <c r="BH1329" s="501">
        <f t="shared" si="292"/>
        <v>0</v>
      </c>
      <c r="BI1329" s="502">
        <f t="shared" si="293"/>
        <v>0</v>
      </c>
      <c r="BJ1329" s="503">
        <f t="shared" si="283"/>
        <v>0</v>
      </c>
      <c r="BK1329" s="293">
        <f t="shared" si="284"/>
        <v>0</v>
      </c>
      <c r="BL1329" s="504" t="str">
        <f>IF(BK1329=0,"",
IF(SUM($BK$1297:BK1329)=1,BM1329,
IF($BK$1418&gt;SUM($BK$1297:BK1329),_xlfn.CONCAT(", ",BM1329),
IF($BK$1418=SUM($BK$1297:BK1329),_xlfn.CONCAT(" y ",BM1329)))))</f>
        <v/>
      </c>
      <c r="BM1329" s="505" t="s">
        <v>5151</v>
      </c>
    </row>
    <row r="1330" spans="1:65" ht="15" customHeight="1">
      <c r="A1330" s="64"/>
      <c r="B1330" s="11"/>
      <c r="C1330" s="58" t="s">
        <v>5084</v>
      </c>
      <c r="D1330" s="1122" t="str">
        <f>IF(CNGE_2025_M1_Secc5_Sub1!$D63="","",CNGE_2025_M1_Secc5_Sub1!$D63)</f>
        <v/>
      </c>
      <c r="E1330" s="889"/>
      <c r="F1330" s="889"/>
      <c r="G1330" s="889"/>
      <c r="H1330" s="889"/>
      <c r="I1330" s="889"/>
      <c r="J1330" s="889"/>
      <c r="K1330" s="889"/>
      <c r="L1330" s="889"/>
      <c r="M1330" s="889"/>
      <c r="N1330" s="889"/>
      <c r="O1330" s="889"/>
      <c r="P1330" s="889"/>
      <c r="Q1330" s="889"/>
      <c r="R1330" s="890"/>
      <c r="S1330" s="813"/>
      <c r="T1330" s="813"/>
      <c r="U1330" s="813"/>
      <c r="V1330" s="813"/>
      <c r="W1330" s="813"/>
      <c r="X1330" s="813"/>
      <c r="Y1330" s="813"/>
      <c r="Z1330" s="813"/>
      <c r="AA1330" s="813"/>
      <c r="AB1330" s="813"/>
      <c r="AC1330" s="813"/>
      <c r="AD1330" s="813"/>
      <c r="AI1330">
        <f t="shared" si="294"/>
        <v>0</v>
      </c>
      <c r="AJ1330">
        <f t="shared" si="295"/>
        <v>0</v>
      </c>
      <c r="AK1330">
        <f t="shared" si="296"/>
        <v>0</v>
      </c>
      <c r="AL1330">
        <f t="shared" si="297"/>
        <v>0</v>
      </c>
      <c r="AM1330">
        <f t="shared" si="298"/>
        <v>0</v>
      </c>
      <c r="AN1330">
        <f t="shared" si="299"/>
        <v>0</v>
      </c>
      <c r="AO1330">
        <f t="shared" si="300"/>
        <v>0</v>
      </c>
      <c r="AP1330">
        <f t="shared" si="301"/>
        <v>0</v>
      </c>
      <c r="AQ1330">
        <f t="shared" si="302"/>
        <v>0</v>
      </c>
      <c r="AR1330">
        <f t="shared" si="303"/>
        <v>0</v>
      </c>
      <c r="AS1330">
        <f t="shared" si="304"/>
        <v>0</v>
      </c>
      <c r="AT1330">
        <f t="shared" si="305"/>
        <v>0</v>
      </c>
      <c r="AU1330">
        <f t="shared" si="306"/>
        <v>0</v>
      </c>
      <c r="AV1330">
        <f t="shared" si="307"/>
        <v>0</v>
      </c>
      <c r="AW1330">
        <f t="shared" si="308"/>
        <v>0</v>
      </c>
      <c r="AX1330">
        <f t="shared" si="309"/>
        <v>0</v>
      </c>
      <c r="AY1330" s="500">
        <f t="shared" si="285"/>
        <v>0</v>
      </c>
      <c r="AZ1330" s="501">
        <f t="shared" si="286"/>
        <v>0</v>
      </c>
      <c r="BA1330" s="502">
        <f t="shared" si="287"/>
        <v>0</v>
      </c>
      <c r="BB1330" s="503">
        <f t="shared" si="281"/>
        <v>0</v>
      </c>
      <c r="BC1330" s="500">
        <f t="shared" si="288"/>
        <v>0</v>
      </c>
      <c r="BD1330" s="501">
        <f t="shared" si="289"/>
        <v>0</v>
      </c>
      <c r="BE1330" s="502">
        <f t="shared" si="290"/>
        <v>0</v>
      </c>
      <c r="BF1330" s="503">
        <f t="shared" si="282"/>
        <v>0</v>
      </c>
      <c r="BG1330" s="500">
        <f t="shared" si="291"/>
        <v>0</v>
      </c>
      <c r="BH1330" s="501">
        <f t="shared" si="292"/>
        <v>0</v>
      </c>
      <c r="BI1330" s="502">
        <f t="shared" si="293"/>
        <v>0</v>
      </c>
      <c r="BJ1330" s="503">
        <f t="shared" si="283"/>
        <v>0</v>
      </c>
      <c r="BK1330" s="293">
        <f t="shared" si="284"/>
        <v>0</v>
      </c>
      <c r="BL1330" s="504" t="str">
        <f>IF(BK1330=0,"",
IF(SUM($BK$1297:BK1330)=1,BM1330,
IF($BK$1418&gt;SUM($BK$1297:BK1330),_xlfn.CONCAT(", ",BM1330),
IF($BK$1418=SUM($BK$1297:BK1330),_xlfn.CONCAT(" y ",BM1330)))))</f>
        <v/>
      </c>
      <c r="BM1330" s="505" t="s">
        <v>5152</v>
      </c>
    </row>
    <row r="1331" spans="1:65" ht="15" customHeight="1">
      <c r="A1331" s="64"/>
      <c r="B1331" s="11"/>
      <c r="C1331" s="58" t="s">
        <v>5085</v>
      </c>
      <c r="D1331" s="1122" t="str">
        <f>IF(CNGE_2025_M1_Secc5_Sub1!$D64="","",CNGE_2025_M1_Secc5_Sub1!$D64)</f>
        <v/>
      </c>
      <c r="E1331" s="889"/>
      <c r="F1331" s="889"/>
      <c r="G1331" s="889"/>
      <c r="H1331" s="889"/>
      <c r="I1331" s="889"/>
      <c r="J1331" s="889"/>
      <c r="K1331" s="889"/>
      <c r="L1331" s="889"/>
      <c r="M1331" s="889"/>
      <c r="N1331" s="889"/>
      <c r="O1331" s="889"/>
      <c r="P1331" s="889"/>
      <c r="Q1331" s="889"/>
      <c r="R1331" s="890"/>
      <c r="S1331" s="813"/>
      <c r="T1331" s="813"/>
      <c r="U1331" s="813"/>
      <c r="V1331" s="813"/>
      <c r="W1331" s="813"/>
      <c r="X1331" s="813"/>
      <c r="Y1331" s="813"/>
      <c r="Z1331" s="813"/>
      <c r="AA1331" s="813"/>
      <c r="AB1331" s="813"/>
      <c r="AC1331" s="813"/>
      <c r="AD1331" s="813"/>
      <c r="AI1331">
        <f t="shared" si="294"/>
        <v>0</v>
      </c>
      <c r="AJ1331">
        <f t="shared" si="295"/>
        <v>0</v>
      </c>
      <c r="AK1331">
        <f t="shared" si="296"/>
        <v>0</v>
      </c>
      <c r="AL1331">
        <f t="shared" si="297"/>
        <v>0</v>
      </c>
      <c r="AM1331">
        <f t="shared" si="298"/>
        <v>0</v>
      </c>
      <c r="AN1331">
        <f t="shared" si="299"/>
        <v>0</v>
      </c>
      <c r="AO1331">
        <f t="shared" si="300"/>
        <v>0</v>
      </c>
      <c r="AP1331">
        <f t="shared" si="301"/>
        <v>0</v>
      </c>
      <c r="AQ1331">
        <f t="shared" si="302"/>
        <v>0</v>
      </c>
      <c r="AR1331">
        <f t="shared" si="303"/>
        <v>0</v>
      </c>
      <c r="AS1331">
        <f t="shared" si="304"/>
        <v>0</v>
      </c>
      <c r="AT1331">
        <f t="shared" si="305"/>
        <v>0</v>
      </c>
      <c r="AU1331">
        <f t="shared" si="306"/>
        <v>0</v>
      </c>
      <c r="AV1331">
        <f t="shared" si="307"/>
        <v>0</v>
      </c>
      <c r="AW1331">
        <f t="shared" si="308"/>
        <v>0</v>
      </c>
      <c r="AX1331">
        <f t="shared" si="309"/>
        <v>0</v>
      </c>
      <c r="AY1331" s="500">
        <f t="shared" si="285"/>
        <v>0</v>
      </c>
      <c r="AZ1331" s="501">
        <f t="shared" si="286"/>
        <v>0</v>
      </c>
      <c r="BA1331" s="502">
        <f t="shared" si="287"/>
        <v>0</v>
      </c>
      <c r="BB1331" s="503">
        <f t="shared" si="281"/>
        <v>0</v>
      </c>
      <c r="BC1331" s="500">
        <f t="shared" si="288"/>
        <v>0</v>
      </c>
      <c r="BD1331" s="501">
        <f t="shared" si="289"/>
        <v>0</v>
      </c>
      <c r="BE1331" s="502">
        <f t="shared" si="290"/>
        <v>0</v>
      </c>
      <c r="BF1331" s="503">
        <f t="shared" si="282"/>
        <v>0</v>
      </c>
      <c r="BG1331" s="500">
        <f t="shared" si="291"/>
        <v>0</v>
      </c>
      <c r="BH1331" s="501">
        <f t="shared" si="292"/>
        <v>0</v>
      </c>
      <c r="BI1331" s="502">
        <f t="shared" si="293"/>
        <v>0</v>
      </c>
      <c r="BJ1331" s="503">
        <f t="shared" si="283"/>
        <v>0</v>
      </c>
      <c r="BK1331" s="293">
        <f t="shared" si="284"/>
        <v>0</v>
      </c>
      <c r="BL1331" s="504" t="str">
        <f>IF(BK1331=0,"",
IF(SUM($BK$1297:BK1331)=1,BM1331,
IF($BK$1418&gt;SUM($BK$1297:BK1331),_xlfn.CONCAT(", ",BM1331),
IF($BK$1418=SUM($BK$1297:BK1331),_xlfn.CONCAT(" y ",BM1331)))))</f>
        <v/>
      </c>
      <c r="BM1331" s="505" t="s">
        <v>5153</v>
      </c>
    </row>
    <row r="1332" spans="1:65" ht="15" customHeight="1">
      <c r="A1332" s="64"/>
      <c r="B1332" s="11"/>
      <c r="C1332" s="58" t="s">
        <v>5086</v>
      </c>
      <c r="D1332" s="1122" t="str">
        <f>IF(CNGE_2025_M1_Secc5_Sub1!$D65="","",CNGE_2025_M1_Secc5_Sub1!$D65)</f>
        <v/>
      </c>
      <c r="E1332" s="889"/>
      <c r="F1332" s="889"/>
      <c r="G1332" s="889"/>
      <c r="H1332" s="889"/>
      <c r="I1332" s="889"/>
      <c r="J1332" s="889"/>
      <c r="K1332" s="889"/>
      <c r="L1332" s="889"/>
      <c r="M1332" s="889"/>
      <c r="N1332" s="889"/>
      <c r="O1332" s="889"/>
      <c r="P1332" s="889"/>
      <c r="Q1332" s="889"/>
      <c r="R1332" s="890"/>
      <c r="S1332" s="813"/>
      <c r="T1332" s="813"/>
      <c r="U1332" s="813"/>
      <c r="V1332" s="813"/>
      <c r="W1332" s="813"/>
      <c r="X1332" s="813"/>
      <c r="Y1332" s="813"/>
      <c r="Z1332" s="813"/>
      <c r="AA1332" s="813"/>
      <c r="AB1332" s="813"/>
      <c r="AC1332" s="813"/>
      <c r="AD1332" s="813"/>
      <c r="AI1332">
        <f t="shared" si="294"/>
        <v>0</v>
      </c>
      <c r="AJ1332">
        <f t="shared" si="295"/>
        <v>0</v>
      </c>
      <c r="AK1332">
        <f t="shared" si="296"/>
        <v>0</v>
      </c>
      <c r="AL1332">
        <f t="shared" si="297"/>
        <v>0</v>
      </c>
      <c r="AM1332">
        <f t="shared" si="298"/>
        <v>0</v>
      </c>
      <c r="AN1332">
        <f t="shared" si="299"/>
        <v>0</v>
      </c>
      <c r="AO1332">
        <f t="shared" si="300"/>
        <v>0</v>
      </c>
      <c r="AP1332">
        <f t="shared" si="301"/>
        <v>0</v>
      </c>
      <c r="AQ1332">
        <f t="shared" si="302"/>
        <v>0</v>
      </c>
      <c r="AR1332">
        <f t="shared" si="303"/>
        <v>0</v>
      </c>
      <c r="AS1332">
        <f t="shared" si="304"/>
        <v>0</v>
      </c>
      <c r="AT1332">
        <f t="shared" si="305"/>
        <v>0</v>
      </c>
      <c r="AU1332">
        <f t="shared" si="306"/>
        <v>0</v>
      </c>
      <c r="AV1332">
        <f t="shared" si="307"/>
        <v>0</v>
      </c>
      <c r="AW1332">
        <f t="shared" si="308"/>
        <v>0</v>
      </c>
      <c r="AX1332">
        <f t="shared" si="309"/>
        <v>0</v>
      </c>
      <c r="AY1332" s="500">
        <f t="shared" si="285"/>
        <v>0</v>
      </c>
      <c r="AZ1332" s="501">
        <f t="shared" si="286"/>
        <v>0</v>
      </c>
      <c r="BA1332" s="502">
        <f t="shared" si="287"/>
        <v>0</v>
      </c>
      <c r="BB1332" s="503">
        <f t="shared" si="281"/>
        <v>0</v>
      </c>
      <c r="BC1332" s="500">
        <f t="shared" si="288"/>
        <v>0</v>
      </c>
      <c r="BD1332" s="501">
        <f t="shared" si="289"/>
        <v>0</v>
      </c>
      <c r="BE1332" s="502">
        <f t="shared" si="290"/>
        <v>0</v>
      </c>
      <c r="BF1332" s="503">
        <f t="shared" si="282"/>
        <v>0</v>
      </c>
      <c r="BG1332" s="500">
        <f t="shared" si="291"/>
        <v>0</v>
      </c>
      <c r="BH1332" s="501">
        <f t="shared" si="292"/>
        <v>0</v>
      </c>
      <c r="BI1332" s="502">
        <f t="shared" si="293"/>
        <v>0</v>
      </c>
      <c r="BJ1332" s="503">
        <f t="shared" si="283"/>
        <v>0</v>
      </c>
      <c r="BK1332" s="293">
        <f t="shared" si="284"/>
        <v>0</v>
      </c>
      <c r="BL1332" s="504" t="str">
        <f>IF(BK1332=0,"",
IF(SUM($BK$1297:BK1332)=1,BM1332,
IF($BK$1418&gt;SUM($BK$1297:BK1332),_xlfn.CONCAT(", ",BM1332),
IF($BK$1418=SUM($BK$1297:BK1332),_xlfn.CONCAT(" y ",BM1332)))))</f>
        <v/>
      </c>
      <c r="BM1332" s="505" t="s">
        <v>5154</v>
      </c>
    </row>
    <row r="1333" spans="1:65" ht="15" customHeight="1">
      <c r="A1333" s="64"/>
      <c r="B1333" s="11"/>
      <c r="C1333" s="58" t="s">
        <v>5155</v>
      </c>
      <c r="D1333" s="1122" t="str">
        <f>IF(CNGE_2025_M1_Secc5_Sub1!$D66="","",CNGE_2025_M1_Secc5_Sub1!$D66)</f>
        <v/>
      </c>
      <c r="E1333" s="889"/>
      <c r="F1333" s="889"/>
      <c r="G1333" s="889"/>
      <c r="H1333" s="889"/>
      <c r="I1333" s="889"/>
      <c r="J1333" s="889"/>
      <c r="K1333" s="889"/>
      <c r="L1333" s="889"/>
      <c r="M1333" s="889"/>
      <c r="N1333" s="889"/>
      <c r="O1333" s="889"/>
      <c r="P1333" s="889"/>
      <c r="Q1333" s="889"/>
      <c r="R1333" s="890"/>
      <c r="S1333" s="813"/>
      <c r="T1333" s="813"/>
      <c r="U1333" s="813"/>
      <c r="V1333" s="813"/>
      <c r="W1333" s="813"/>
      <c r="X1333" s="813"/>
      <c r="Y1333" s="813"/>
      <c r="Z1333" s="813"/>
      <c r="AA1333" s="813"/>
      <c r="AB1333" s="813"/>
      <c r="AC1333" s="813"/>
      <c r="AD1333" s="813"/>
      <c r="AI1333">
        <f t="shared" si="294"/>
        <v>0</v>
      </c>
      <c r="AJ1333">
        <f t="shared" si="295"/>
        <v>0</v>
      </c>
      <c r="AK1333">
        <f t="shared" si="296"/>
        <v>0</v>
      </c>
      <c r="AL1333">
        <f t="shared" si="297"/>
        <v>0</v>
      </c>
      <c r="AM1333">
        <f t="shared" si="298"/>
        <v>0</v>
      </c>
      <c r="AN1333">
        <f t="shared" si="299"/>
        <v>0</v>
      </c>
      <c r="AO1333">
        <f t="shared" si="300"/>
        <v>0</v>
      </c>
      <c r="AP1333">
        <f t="shared" si="301"/>
        <v>0</v>
      </c>
      <c r="AQ1333">
        <f t="shared" si="302"/>
        <v>0</v>
      </c>
      <c r="AR1333">
        <f t="shared" si="303"/>
        <v>0</v>
      </c>
      <c r="AS1333">
        <f t="shared" si="304"/>
        <v>0</v>
      </c>
      <c r="AT1333">
        <f t="shared" si="305"/>
        <v>0</v>
      </c>
      <c r="AU1333">
        <f t="shared" si="306"/>
        <v>0</v>
      </c>
      <c r="AV1333">
        <f t="shared" si="307"/>
        <v>0</v>
      </c>
      <c r="AW1333">
        <f t="shared" si="308"/>
        <v>0</v>
      </c>
      <c r="AX1333">
        <f t="shared" si="309"/>
        <v>0</v>
      </c>
      <c r="AY1333" s="500">
        <f t="shared" si="285"/>
        <v>0</v>
      </c>
      <c r="AZ1333" s="501">
        <f t="shared" si="286"/>
        <v>0</v>
      </c>
      <c r="BA1333" s="502">
        <f t="shared" si="287"/>
        <v>0</v>
      </c>
      <c r="BB1333" s="503">
        <f t="shared" si="281"/>
        <v>0</v>
      </c>
      <c r="BC1333" s="500">
        <f t="shared" si="288"/>
        <v>0</v>
      </c>
      <c r="BD1333" s="501">
        <f t="shared" si="289"/>
        <v>0</v>
      </c>
      <c r="BE1333" s="502">
        <f t="shared" si="290"/>
        <v>0</v>
      </c>
      <c r="BF1333" s="503">
        <f t="shared" si="282"/>
        <v>0</v>
      </c>
      <c r="BG1333" s="500">
        <f t="shared" si="291"/>
        <v>0</v>
      </c>
      <c r="BH1333" s="501">
        <f t="shared" si="292"/>
        <v>0</v>
      </c>
      <c r="BI1333" s="502">
        <f t="shared" si="293"/>
        <v>0</v>
      </c>
      <c r="BJ1333" s="503">
        <f t="shared" si="283"/>
        <v>0</v>
      </c>
      <c r="BK1333" s="293">
        <f t="shared" si="284"/>
        <v>0</v>
      </c>
      <c r="BL1333" s="504" t="str">
        <f>IF(BK1333=0,"",
IF(SUM($BK$1297:BK1333)=1,BM1333,
IF($BK$1418&gt;SUM($BK$1297:BK1333),_xlfn.CONCAT(", ",BM1333),
IF($BK$1418=SUM($BK$1297:BK1333),_xlfn.CONCAT(" y ",BM1333)))))</f>
        <v/>
      </c>
      <c r="BM1333" s="505" t="s">
        <v>5156</v>
      </c>
    </row>
    <row r="1334" spans="1:65" ht="15" customHeight="1">
      <c r="A1334" s="64"/>
      <c r="B1334" s="11"/>
      <c r="C1334" s="58" t="s">
        <v>5157</v>
      </c>
      <c r="D1334" s="1122" t="str">
        <f>IF(CNGE_2025_M1_Secc5_Sub1!$D67="","",CNGE_2025_M1_Secc5_Sub1!$D67)</f>
        <v/>
      </c>
      <c r="E1334" s="889"/>
      <c r="F1334" s="889"/>
      <c r="G1334" s="889"/>
      <c r="H1334" s="889"/>
      <c r="I1334" s="889"/>
      <c r="J1334" s="889"/>
      <c r="K1334" s="889"/>
      <c r="L1334" s="889"/>
      <c r="M1334" s="889"/>
      <c r="N1334" s="889"/>
      <c r="O1334" s="889"/>
      <c r="P1334" s="889"/>
      <c r="Q1334" s="889"/>
      <c r="R1334" s="890"/>
      <c r="S1334" s="813"/>
      <c r="T1334" s="813"/>
      <c r="U1334" s="813"/>
      <c r="V1334" s="813"/>
      <c r="W1334" s="813"/>
      <c r="X1334" s="813"/>
      <c r="Y1334" s="813"/>
      <c r="Z1334" s="813"/>
      <c r="AA1334" s="813"/>
      <c r="AB1334" s="813"/>
      <c r="AC1334" s="813"/>
      <c r="AD1334" s="813"/>
      <c r="AI1334">
        <f t="shared" si="294"/>
        <v>0</v>
      </c>
      <c r="AJ1334">
        <f t="shared" si="295"/>
        <v>0</v>
      </c>
      <c r="AK1334">
        <f t="shared" si="296"/>
        <v>0</v>
      </c>
      <c r="AL1334">
        <f t="shared" si="297"/>
        <v>0</v>
      </c>
      <c r="AM1334">
        <f t="shared" si="298"/>
        <v>0</v>
      </c>
      <c r="AN1334">
        <f t="shared" si="299"/>
        <v>0</v>
      </c>
      <c r="AO1334">
        <f t="shared" si="300"/>
        <v>0</v>
      </c>
      <c r="AP1334">
        <f t="shared" si="301"/>
        <v>0</v>
      </c>
      <c r="AQ1334">
        <f t="shared" si="302"/>
        <v>0</v>
      </c>
      <c r="AR1334">
        <f t="shared" si="303"/>
        <v>0</v>
      </c>
      <c r="AS1334">
        <f t="shared" si="304"/>
        <v>0</v>
      </c>
      <c r="AT1334">
        <f t="shared" si="305"/>
        <v>0</v>
      </c>
      <c r="AU1334">
        <f t="shared" si="306"/>
        <v>0</v>
      </c>
      <c r="AV1334">
        <f t="shared" si="307"/>
        <v>0</v>
      </c>
      <c r="AW1334">
        <f t="shared" si="308"/>
        <v>0</v>
      </c>
      <c r="AX1334">
        <f t="shared" si="309"/>
        <v>0</v>
      </c>
      <c r="AY1334" s="500">
        <f t="shared" si="285"/>
        <v>0</v>
      </c>
      <c r="AZ1334" s="501">
        <f t="shared" si="286"/>
        <v>0</v>
      </c>
      <c r="BA1334" s="502">
        <f t="shared" si="287"/>
        <v>0</v>
      </c>
      <c r="BB1334" s="503">
        <f t="shared" si="281"/>
        <v>0</v>
      </c>
      <c r="BC1334" s="500">
        <f t="shared" si="288"/>
        <v>0</v>
      </c>
      <c r="BD1334" s="501">
        <f t="shared" si="289"/>
        <v>0</v>
      </c>
      <c r="BE1334" s="502">
        <f t="shared" si="290"/>
        <v>0</v>
      </c>
      <c r="BF1334" s="503">
        <f t="shared" si="282"/>
        <v>0</v>
      </c>
      <c r="BG1334" s="500">
        <f t="shared" si="291"/>
        <v>0</v>
      </c>
      <c r="BH1334" s="501">
        <f t="shared" si="292"/>
        <v>0</v>
      </c>
      <c r="BI1334" s="502">
        <f t="shared" si="293"/>
        <v>0</v>
      </c>
      <c r="BJ1334" s="503">
        <f t="shared" si="283"/>
        <v>0</v>
      </c>
      <c r="BK1334" s="293">
        <f t="shared" si="284"/>
        <v>0</v>
      </c>
      <c r="BL1334" s="504" t="str">
        <f>IF(BK1334=0,"",
IF(SUM($BK$1297:BK1334)=1,BM1334,
IF($BK$1418&gt;SUM($BK$1297:BK1334),_xlfn.CONCAT(", ",BM1334),
IF($BK$1418=SUM($BK$1297:BK1334),_xlfn.CONCAT(" y ",BM1334)))))</f>
        <v/>
      </c>
      <c r="BM1334" s="505" t="s">
        <v>5158</v>
      </c>
    </row>
    <row r="1335" spans="1:65" ht="15" customHeight="1">
      <c r="A1335" s="64"/>
      <c r="B1335" s="11"/>
      <c r="C1335" s="58" t="s">
        <v>5159</v>
      </c>
      <c r="D1335" s="1122" t="str">
        <f>IF(CNGE_2025_M1_Secc5_Sub1!$D68="","",CNGE_2025_M1_Secc5_Sub1!$D68)</f>
        <v/>
      </c>
      <c r="E1335" s="889"/>
      <c r="F1335" s="889"/>
      <c r="G1335" s="889"/>
      <c r="H1335" s="889"/>
      <c r="I1335" s="889"/>
      <c r="J1335" s="889"/>
      <c r="K1335" s="889"/>
      <c r="L1335" s="889"/>
      <c r="M1335" s="889"/>
      <c r="N1335" s="889"/>
      <c r="O1335" s="889"/>
      <c r="P1335" s="889"/>
      <c r="Q1335" s="889"/>
      <c r="R1335" s="890"/>
      <c r="S1335" s="813"/>
      <c r="T1335" s="813"/>
      <c r="U1335" s="813"/>
      <c r="V1335" s="813"/>
      <c r="W1335" s="813"/>
      <c r="X1335" s="813"/>
      <c r="Y1335" s="813"/>
      <c r="Z1335" s="813"/>
      <c r="AA1335" s="813"/>
      <c r="AB1335" s="813"/>
      <c r="AC1335" s="813"/>
      <c r="AD1335" s="813"/>
      <c r="AI1335">
        <f t="shared" si="294"/>
        <v>0</v>
      </c>
      <c r="AJ1335">
        <f t="shared" si="295"/>
        <v>0</v>
      </c>
      <c r="AK1335">
        <f t="shared" si="296"/>
        <v>0</v>
      </c>
      <c r="AL1335">
        <f t="shared" si="297"/>
        <v>0</v>
      </c>
      <c r="AM1335">
        <f t="shared" si="298"/>
        <v>0</v>
      </c>
      <c r="AN1335">
        <f t="shared" si="299"/>
        <v>0</v>
      </c>
      <c r="AO1335">
        <f t="shared" si="300"/>
        <v>0</v>
      </c>
      <c r="AP1335">
        <f t="shared" si="301"/>
        <v>0</v>
      </c>
      <c r="AQ1335">
        <f t="shared" si="302"/>
        <v>0</v>
      </c>
      <c r="AR1335">
        <f t="shared" si="303"/>
        <v>0</v>
      </c>
      <c r="AS1335">
        <f t="shared" si="304"/>
        <v>0</v>
      </c>
      <c r="AT1335">
        <f t="shared" si="305"/>
        <v>0</v>
      </c>
      <c r="AU1335">
        <f t="shared" si="306"/>
        <v>0</v>
      </c>
      <c r="AV1335">
        <f t="shared" si="307"/>
        <v>0</v>
      </c>
      <c r="AW1335">
        <f t="shared" si="308"/>
        <v>0</v>
      </c>
      <c r="AX1335">
        <f t="shared" si="309"/>
        <v>0</v>
      </c>
      <c r="AY1335" s="500">
        <f t="shared" si="285"/>
        <v>0</v>
      </c>
      <c r="AZ1335" s="501">
        <f t="shared" si="286"/>
        <v>0</v>
      </c>
      <c r="BA1335" s="502">
        <f t="shared" si="287"/>
        <v>0</v>
      </c>
      <c r="BB1335" s="503">
        <f t="shared" si="281"/>
        <v>0</v>
      </c>
      <c r="BC1335" s="500">
        <f t="shared" si="288"/>
        <v>0</v>
      </c>
      <c r="BD1335" s="501">
        <f t="shared" si="289"/>
        <v>0</v>
      </c>
      <c r="BE1335" s="502">
        <f t="shared" si="290"/>
        <v>0</v>
      </c>
      <c r="BF1335" s="503">
        <f t="shared" si="282"/>
        <v>0</v>
      </c>
      <c r="BG1335" s="500">
        <f t="shared" si="291"/>
        <v>0</v>
      </c>
      <c r="BH1335" s="501">
        <f t="shared" si="292"/>
        <v>0</v>
      </c>
      <c r="BI1335" s="502">
        <f t="shared" si="293"/>
        <v>0</v>
      </c>
      <c r="BJ1335" s="503">
        <f t="shared" si="283"/>
        <v>0</v>
      </c>
      <c r="BK1335" s="293">
        <f t="shared" si="284"/>
        <v>0</v>
      </c>
      <c r="BL1335" s="504" t="str">
        <f>IF(BK1335=0,"",
IF(SUM($BK$1297:BK1335)=1,BM1335,
IF($BK$1418&gt;SUM($BK$1297:BK1335),_xlfn.CONCAT(", ",BM1335),
IF($BK$1418=SUM($BK$1297:BK1335),_xlfn.CONCAT(" y ",BM1335)))))</f>
        <v/>
      </c>
      <c r="BM1335" s="505" t="s">
        <v>5160</v>
      </c>
    </row>
    <row r="1336" spans="1:65" ht="15" customHeight="1">
      <c r="A1336" s="64"/>
      <c r="B1336" s="11"/>
      <c r="C1336" s="58" t="s">
        <v>5161</v>
      </c>
      <c r="D1336" s="1122" t="str">
        <f>IF(CNGE_2025_M1_Secc5_Sub1!$D69="","",CNGE_2025_M1_Secc5_Sub1!$D69)</f>
        <v/>
      </c>
      <c r="E1336" s="889"/>
      <c r="F1336" s="889"/>
      <c r="G1336" s="889"/>
      <c r="H1336" s="889"/>
      <c r="I1336" s="889"/>
      <c r="J1336" s="889"/>
      <c r="K1336" s="889"/>
      <c r="L1336" s="889"/>
      <c r="M1336" s="889"/>
      <c r="N1336" s="889"/>
      <c r="O1336" s="889"/>
      <c r="P1336" s="889"/>
      <c r="Q1336" s="889"/>
      <c r="R1336" s="890"/>
      <c r="S1336" s="813"/>
      <c r="T1336" s="813"/>
      <c r="U1336" s="813"/>
      <c r="V1336" s="813"/>
      <c r="W1336" s="813"/>
      <c r="X1336" s="813"/>
      <c r="Y1336" s="813"/>
      <c r="Z1336" s="813"/>
      <c r="AA1336" s="813"/>
      <c r="AB1336" s="813"/>
      <c r="AC1336" s="813"/>
      <c r="AD1336" s="813"/>
      <c r="AI1336">
        <f t="shared" si="294"/>
        <v>0</v>
      </c>
      <c r="AJ1336">
        <f t="shared" si="295"/>
        <v>0</v>
      </c>
      <c r="AK1336">
        <f t="shared" si="296"/>
        <v>0</v>
      </c>
      <c r="AL1336">
        <f t="shared" si="297"/>
        <v>0</v>
      </c>
      <c r="AM1336">
        <f t="shared" si="298"/>
        <v>0</v>
      </c>
      <c r="AN1336">
        <f t="shared" si="299"/>
        <v>0</v>
      </c>
      <c r="AO1336">
        <f t="shared" si="300"/>
        <v>0</v>
      </c>
      <c r="AP1336">
        <f t="shared" si="301"/>
        <v>0</v>
      </c>
      <c r="AQ1336">
        <f t="shared" si="302"/>
        <v>0</v>
      </c>
      <c r="AR1336">
        <f t="shared" si="303"/>
        <v>0</v>
      </c>
      <c r="AS1336">
        <f t="shared" si="304"/>
        <v>0</v>
      </c>
      <c r="AT1336">
        <f t="shared" si="305"/>
        <v>0</v>
      </c>
      <c r="AU1336">
        <f t="shared" si="306"/>
        <v>0</v>
      </c>
      <c r="AV1336">
        <f t="shared" si="307"/>
        <v>0</v>
      </c>
      <c r="AW1336">
        <f t="shared" si="308"/>
        <v>0</v>
      </c>
      <c r="AX1336">
        <f t="shared" si="309"/>
        <v>0</v>
      </c>
      <c r="AY1336" s="500">
        <f t="shared" si="285"/>
        <v>0</v>
      </c>
      <c r="AZ1336" s="501">
        <f t="shared" si="286"/>
        <v>0</v>
      </c>
      <c r="BA1336" s="502">
        <f t="shared" si="287"/>
        <v>0</v>
      </c>
      <c r="BB1336" s="503">
        <f t="shared" si="281"/>
        <v>0</v>
      </c>
      <c r="BC1336" s="500">
        <f t="shared" si="288"/>
        <v>0</v>
      </c>
      <c r="BD1336" s="501">
        <f t="shared" si="289"/>
        <v>0</v>
      </c>
      <c r="BE1336" s="502">
        <f t="shared" si="290"/>
        <v>0</v>
      </c>
      <c r="BF1336" s="503">
        <f t="shared" si="282"/>
        <v>0</v>
      </c>
      <c r="BG1336" s="500">
        <f t="shared" si="291"/>
        <v>0</v>
      </c>
      <c r="BH1336" s="501">
        <f t="shared" si="292"/>
        <v>0</v>
      </c>
      <c r="BI1336" s="502">
        <f t="shared" si="293"/>
        <v>0</v>
      </c>
      <c r="BJ1336" s="503">
        <f t="shared" si="283"/>
        <v>0</v>
      </c>
      <c r="BK1336" s="293">
        <f t="shared" si="284"/>
        <v>0</v>
      </c>
      <c r="BL1336" s="504" t="str">
        <f>IF(BK1336=0,"",
IF(SUM($BK$1297:BK1336)=1,BM1336,
IF($BK$1418&gt;SUM($BK$1297:BK1336),_xlfn.CONCAT(", ",BM1336),
IF($BK$1418=SUM($BK$1297:BK1336),_xlfn.CONCAT(" y ",BM1336)))))</f>
        <v/>
      </c>
      <c r="BM1336" s="505" t="s">
        <v>5162</v>
      </c>
    </row>
    <row r="1337" spans="1:65" ht="15" customHeight="1">
      <c r="A1337" s="64"/>
      <c r="B1337" s="11"/>
      <c r="C1337" s="58" t="s">
        <v>5163</v>
      </c>
      <c r="D1337" s="1122" t="str">
        <f>IF(CNGE_2025_M1_Secc5_Sub1!$D70="","",CNGE_2025_M1_Secc5_Sub1!$D70)</f>
        <v/>
      </c>
      <c r="E1337" s="889"/>
      <c r="F1337" s="889"/>
      <c r="G1337" s="889"/>
      <c r="H1337" s="889"/>
      <c r="I1337" s="889"/>
      <c r="J1337" s="889"/>
      <c r="K1337" s="889"/>
      <c r="L1337" s="889"/>
      <c r="M1337" s="889"/>
      <c r="N1337" s="889"/>
      <c r="O1337" s="889"/>
      <c r="P1337" s="889"/>
      <c r="Q1337" s="889"/>
      <c r="R1337" s="890"/>
      <c r="S1337" s="813"/>
      <c r="T1337" s="813"/>
      <c r="U1337" s="813"/>
      <c r="V1337" s="813"/>
      <c r="W1337" s="813"/>
      <c r="X1337" s="813"/>
      <c r="Y1337" s="813"/>
      <c r="Z1337" s="813"/>
      <c r="AA1337" s="813"/>
      <c r="AB1337" s="813"/>
      <c r="AC1337" s="813"/>
      <c r="AD1337" s="813"/>
      <c r="AI1337">
        <f t="shared" si="294"/>
        <v>0</v>
      </c>
      <c r="AJ1337">
        <f t="shared" si="295"/>
        <v>0</v>
      </c>
      <c r="AK1337">
        <f t="shared" si="296"/>
        <v>0</v>
      </c>
      <c r="AL1337">
        <f t="shared" si="297"/>
        <v>0</v>
      </c>
      <c r="AM1337">
        <f t="shared" si="298"/>
        <v>0</v>
      </c>
      <c r="AN1337">
        <f t="shared" si="299"/>
        <v>0</v>
      </c>
      <c r="AO1337">
        <f t="shared" si="300"/>
        <v>0</v>
      </c>
      <c r="AP1337">
        <f t="shared" si="301"/>
        <v>0</v>
      </c>
      <c r="AQ1337">
        <f t="shared" si="302"/>
        <v>0</v>
      </c>
      <c r="AR1337">
        <f t="shared" si="303"/>
        <v>0</v>
      </c>
      <c r="AS1337">
        <f t="shared" si="304"/>
        <v>0</v>
      </c>
      <c r="AT1337">
        <f t="shared" si="305"/>
        <v>0</v>
      </c>
      <c r="AU1337">
        <f t="shared" si="306"/>
        <v>0</v>
      </c>
      <c r="AV1337">
        <f t="shared" si="307"/>
        <v>0</v>
      </c>
      <c r="AW1337">
        <f t="shared" si="308"/>
        <v>0</v>
      </c>
      <c r="AX1337">
        <f t="shared" si="309"/>
        <v>0</v>
      </c>
      <c r="AY1337" s="500">
        <f t="shared" si="285"/>
        <v>0</v>
      </c>
      <c r="AZ1337" s="501">
        <f t="shared" si="286"/>
        <v>0</v>
      </c>
      <c r="BA1337" s="502">
        <f t="shared" si="287"/>
        <v>0</v>
      </c>
      <c r="BB1337" s="503">
        <f t="shared" si="281"/>
        <v>0</v>
      </c>
      <c r="BC1337" s="500">
        <f t="shared" si="288"/>
        <v>0</v>
      </c>
      <c r="BD1337" s="501">
        <f t="shared" si="289"/>
        <v>0</v>
      </c>
      <c r="BE1337" s="502">
        <f t="shared" si="290"/>
        <v>0</v>
      </c>
      <c r="BF1337" s="503">
        <f t="shared" si="282"/>
        <v>0</v>
      </c>
      <c r="BG1337" s="500">
        <f t="shared" si="291"/>
        <v>0</v>
      </c>
      <c r="BH1337" s="501">
        <f t="shared" si="292"/>
        <v>0</v>
      </c>
      <c r="BI1337" s="502">
        <f t="shared" si="293"/>
        <v>0</v>
      </c>
      <c r="BJ1337" s="503">
        <f t="shared" si="283"/>
        <v>0</v>
      </c>
      <c r="BK1337" s="293">
        <f t="shared" si="284"/>
        <v>0</v>
      </c>
      <c r="BL1337" s="504" t="str">
        <f>IF(BK1337=0,"",
IF(SUM($BK$1297:BK1337)=1,BM1337,
IF($BK$1418&gt;SUM($BK$1297:BK1337),_xlfn.CONCAT(", ",BM1337),
IF($BK$1418=SUM($BK$1297:BK1337),_xlfn.CONCAT(" y ",BM1337)))))</f>
        <v/>
      </c>
      <c r="BM1337" s="505" t="s">
        <v>5164</v>
      </c>
    </row>
    <row r="1338" spans="1:65" ht="15" customHeight="1">
      <c r="A1338" s="64"/>
      <c r="B1338" s="11"/>
      <c r="C1338" s="58" t="s">
        <v>5165</v>
      </c>
      <c r="D1338" s="1122" t="str">
        <f>IF(CNGE_2025_M1_Secc5_Sub1!$D71="","",CNGE_2025_M1_Secc5_Sub1!$D71)</f>
        <v/>
      </c>
      <c r="E1338" s="889"/>
      <c r="F1338" s="889"/>
      <c r="G1338" s="889"/>
      <c r="H1338" s="889"/>
      <c r="I1338" s="889"/>
      <c r="J1338" s="889"/>
      <c r="K1338" s="889"/>
      <c r="L1338" s="889"/>
      <c r="M1338" s="889"/>
      <c r="N1338" s="889"/>
      <c r="O1338" s="889"/>
      <c r="P1338" s="889"/>
      <c r="Q1338" s="889"/>
      <c r="R1338" s="890"/>
      <c r="S1338" s="813"/>
      <c r="T1338" s="813"/>
      <c r="U1338" s="813"/>
      <c r="V1338" s="813"/>
      <c r="W1338" s="813"/>
      <c r="X1338" s="813"/>
      <c r="Y1338" s="813"/>
      <c r="Z1338" s="813"/>
      <c r="AA1338" s="813"/>
      <c r="AB1338" s="813"/>
      <c r="AC1338" s="813"/>
      <c r="AD1338" s="813"/>
      <c r="AI1338">
        <f t="shared" si="294"/>
        <v>0</v>
      </c>
      <c r="AJ1338">
        <f t="shared" si="295"/>
        <v>0</v>
      </c>
      <c r="AK1338">
        <f t="shared" si="296"/>
        <v>0</v>
      </c>
      <c r="AL1338">
        <f t="shared" si="297"/>
        <v>0</v>
      </c>
      <c r="AM1338">
        <f t="shared" si="298"/>
        <v>0</v>
      </c>
      <c r="AN1338">
        <f t="shared" si="299"/>
        <v>0</v>
      </c>
      <c r="AO1338">
        <f t="shared" si="300"/>
        <v>0</v>
      </c>
      <c r="AP1338">
        <f t="shared" si="301"/>
        <v>0</v>
      </c>
      <c r="AQ1338">
        <f t="shared" si="302"/>
        <v>0</v>
      </c>
      <c r="AR1338">
        <f t="shared" si="303"/>
        <v>0</v>
      </c>
      <c r="AS1338">
        <f t="shared" si="304"/>
        <v>0</v>
      </c>
      <c r="AT1338">
        <f t="shared" si="305"/>
        <v>0</v>
      </c>
      <c r="AU1338">
        <f t="shared" si="306"/>
        <v>0</v>
      </c>
      <c r="AV1338">
        <f t="shared" si="307"/>
        <v>0</v>
      </c>
      <c r="AW1338">
        <f t="shared" si="308"/>
        <v>0</v>
      </c>
      <c r="AX1338">
        <f t="shared" si="309"/>
        <v>0</v>
      </c>
      <c r="AY1338" s="500">
        <f t="shared" si="285"/>
        <v>0</v>
      </c>
      <c r="AZ1338" s="501">
        <f t="shared" si="286"/>
        <v>0</v>
      </c>
      <c r="BA1338" s="502">
        <f t="shared" si="287"/>
        <v>0</v>
      </c>
      <c r="BB1338" s="503">
        <f t="shared" si="281"/>
        <v>0</v>
      </c>
      <c r="BC1338" s="500">
        <f t="shared" si="288"/>
        <v>0</v>
      </c>
      <c r="BD1338" s="501">
        <f t="shared" si="289"/>
        <v>0</v>
      </c>
      <c r="BE1338" s="502">
        <f t="shared" si="290"/>
        <v>0</v>
      </c>
      <c r="BF1338" s="503">
        <f t="shared" si="282"/>
        <v>0</v>
      </c>
      <c r="BG1338" s="500">
        <f t="shared" si="291"/>
        <v>0</v>
      </c>
      <c r="BH1338" s="501">
        <f t="shared" si="292"/>
        <v>0</v>
      </c>
      <c r="BI1338" s="502">
        <f t="shared" si="293"/>
        <v>0</v>
      </c>
      <c r="BJ1338" s="503">
        <f t="shared" si="283"/>
        <v>0</v>
      </c>
      <c r="BK1338" s="293">
        <f t="shared" si="284"/>
        <v>0</v>
      </c>
      <c r="BL1338" s="504" t="str">
        <f>IF(BK1338=0,"",
IF(SUM($BK$1297:BK1338)=1,BM1338,
IF($BK$1418&gt;SUM($BK$1297:BK1338),_xlfn.CONCAT(", ",BM1338),
IF($BK$1418=SUM($BK$1297:BK1338),_xlfn.CONCAT(" y ",BM1338)))))</f>
        <v/>
      </c>
      <c r="BM1338" s="505" t="s">
        <v>5166</v>
      </c>
    </row>
    <row r="1339" spans="1:65" ht="15" customHeight="1">
      <c r="A1339" s="64"/>
      <c r="B1339" s="11"/>
      <c r="C1339" s="58" t="s">
        <v>5167</v>
      </c>
      <c r="D1339" s="1122" t="str">
        <f>IF(CNGE_2025_M1_Secc5_Sub1!$D72="","",CNGE_2025_M1_Secc5_Sub1!$D72)</f>
        <v/>
      </c>
      <c r="E1339" s="889"/>
      <c r="F1339" s="889"/>
      <c r="G1339" s="889"/>
      <c r="H1339" s="889"/>
      <c r="I1339" s="889"/>
      <c r="J1339" s="889"/>
      <c r="K1339" s="889"/>
      <c r="L1339" s="889"/>
      <c r="M1339" s="889"/>
      <c r="N1339" s="889"/>
      <c r="O1339" s="889"/>
      <c r="P1339" s="889"/>
      <c r="Q1339" s="889"/>
      <c r="R1339" s="890"/>
      <c r="S1339" s="813"/>
      <c r="T1339" s="813"/>
      <c r="U1339" s="813"/>
      <c r="V1339" s="813"/>
      <c r="W1339" s="813"/>
      <c r="X1339" s="813"/>
      <c r="Y1339" s="813"/>
      <c r="Z1339" s="813"/>
      <c r="AA1339" s="813"/>
      <c r="AB1339" s="813"/>
      <c r="AC1339" s="813"/>
      <c r="AD1339" s="813"/>
      <c r="AI1339">
        <f t="shared" si="294"/>
        <v>0</v>
      </c>
      <c r="AJ1339">
        <f t="shared" si="295"/>
        <v>0</v>
      </c>
      <c r="AK1339">
        <f t="shared" si="296"/>
        <v>0</v>
      </c>
      <c r="AL1339">
        <f t="shared" si="297"/>
        <v>0</v>
      </c>
      <c r="AM1339">
        <f t="shared" si="298"/>
        <v>0</v>
      </c>
      <c r="AN1339">
        <f t="shared" si="299"/>
        <v>0</v>
      </c>
      <c r="AO1339">
        <f t="shared" si="300"/>
        <v>0</v>
      </c>
      <c r="AP1339">
        <f t="shared" si="301"/>
        <v>0</v>
      </c>
      <c r="AQ1339">
        <f t="shared" si="302"/>
        <v>0</v>
      </c>
      <c r="AR1339">
        <f t="shared" si="303"/>
        <v>0</v>
      </c>
      <c r="AS1339">
        <f t="shared" si="304"/>
        <v>0</v>
      </c>
      <c r="AT1339">
        <f t="shared" si="305"/>
        <v>0</v>
      </c>
      <c r="AU1339">
        <f t="shared" si="306"/>
        <v>0</v>
      </c>
      <c r="AV1339">
        <f t="shared" si="307"/>
        <v>0</v>
      </c>
      <c r="AW1339">
        <f t="shared" si="308"/>
        <v>0</v>
      </c>
      <c r="AX1339">
        <f t="shared" si="309"/>
        <v>0</v>
      </c>
      <c r="AY1339" s="500">
        <f t="shared" si="285"/>
        <v>0</v>
      </c>
      <c r="AZ1339" s="501">
        <f t="shared" si="286"/>
        <v>0</v>
      </c>
      <c r="BA1339" s="502">
        <f t="shared" si="287"/>
        <v>0</v>
      </c>
      <c r="BB1339" s="503">
        <f t="shared" si="281"/>
        <v>0</v>
      </c>
      <c r="BC1339" s="500">
        <f t="shared" si="288"/>
        <v>0</v>
      </c>
      <c r="BD1339" s="501">
        <f t="shared" si="289"/>
        <v>0</v>
      </c>
      <c r="BE1339" s="502">
        <f t="shared" si="290"/>
        <v>0</v>
      </c>
      <c r="BF1339" s="503">
        <f t="shared" si="282"/>
        <v>0</v>
      </c>
      <c r="BG1339" s="500">
        <f t="shared" si="291"/>
        <v>0</v>
      </c>
      <c r="BH1339" s="501">
        <f t="shared" si="292"/>
        <v>0</v>
      </c>
      <c r="BI1339" s="502">
        <f t="shared" si="293"/>
        <v>0</v>
      </c>
      <c r="BJ1339" s="503">
        <f t="shared" si="283"/>
        <v>0</v>
      </c>
      <c r="BK1339" s="293">
        <f t="shared" si="284"/>
        <v>0</v>
      </c>
      <c r="BL1339" s="504" t="str">
        <f>IF(BK1339=0,"",
IF(SUM($BK$1297:BK1339)=1,BM1339,
IF($BK$1418&gt;SUM($BK$1297:BK1339),_xlfn.CONCAT(", ",BM1339),
IF($BK$1418=SUM($BK$1297:BK1339),_xlfn.CONCAT(" y ",BM1339)))))</f>
        <v/>
      </c>
      <c r="BM1339" s="505" t="s">
        <v>5168</v>
      </c>
    </row>
    <row r="1340" spans="1:65" ht="15" customHeight="1">
      <c r="A1340" s="64"/>
      <c r="B1340" s="11"/>
      <c r="C1340" s="58" t="s">
        <v>5169</v>
      </c>
      <c r="D1340" s="1122" t="str">
        <f>IF(CNGE_2025_M1_Secc5_Sub1!$D73="","",CNGE_2025_M1_Secc5_Sub1!$D73)</f>
        <v/>
      </c>
      <c r="E1340" s="889"/>
      <c r="F1340" s="889"/>
      <c r="G1340" s="889"/>
      <c r="H1340" s="889"/>
      <c r="I1340" s="889"/>
      <c r="J1340" s="889"/>
      <c r="K1340" s="889"/>
      <c r="L1340" s="889"/>
      <c r="M1340" s="889"/>
      <c r="N1340" s="889"/>
      <c r="O1340" s="889"/>
      <c r="P1340" s="889"/>
      <c r="Q1340" s="889"/>
      <c r="R1340" s="890"/>
      <c r="S1340" s="813"/>
      <c r="T1340" s="813"/>
      <c r="U1340" s="813"/>
      <c r="V1340" s="813"/>
      <c r="W1340" s="813"/>
      <c r="X1340" s="813"/>
      <c r="Y1340" s="813"/>
      <c r="Z1340" s="813"/>
      <c r="AA1340" s="813"/>
      <c r="AB1340" s="813"/>
      <c r="AC1340" s="813"/>
      <c r="AD1340" s="813"/>
      <c r="AI1340">
        <f t="shared" si="294"/>
        <v>0</v>
      </c>
      <c r="AJ1340">
        <f t="shared" si="295"/>
        <v>0</v>
      </c>
      <c r="AK1340">
        <f t="shared" si="296"/>
        <v>0</v>
      </c>
      <c r="AL1340">
        <f t="shared" si="297"/>
        <v>0</v>
      </c>
      <c r="AM1340">
        <f t="shared" si="298"/>
        <v>0</v>
      </c>
      <c r="AN1340">
        <f t="shared" si="299"/>
        <v>0</v>
      </c>
      <c r="AO1340">
        <f t="shared" si="300"/>
        <v>0</v>
      </c>
      <c r="AP1340">
        <f t="shared" si="301"/>
        <v>0</v>
      </c>
      <c r="AQ1340">
        <f t="shared" si="302"/>
        <v>0</v>
      </c>
      <c r="AR1340">
        <f t="shared" si="303"/>
        <v>0</v>
      </c>
      <c r="AS1340">
        <f t="shared" si="304"/>
        <v>0</v>
      </c>
      <c r="AT1340">
        <f t="shared" si="305"/>
        <v>0</v>
      </c>
      <c r="AU1340">
        <f t="shared" si="306"/>
        <v>0</v>
      </c>
      <c r="AV1340">
        <f t="shared" si="307"/>
        <v>0</v>
      </c>
      <c r="AW1340">
        <f t="shared" si="308"/>
        <v>0</v>
      </c>
      <c r="AX1340">
        <f t="shared" si="309"/>
        <v>0</v>
      </c>
      <c r="AY1340" s="500">
        <f t="shared" si="285"/>
        <v>0</v>
      </c>
      <c r="AZ1340" s="501">
        <f t="shared" si="286"/>
        <v>0</v>
      </c>
      <c r="BA1340" s="502">
        <f t="shared" si="287"/>
        <v>0</v>
      </c>
      <c r="BB1340" s="503">
        <f t="shared" si="281"/>
        <v>0</v>
      </c>
      <c r="BC1340" s="500">
        <f t="shared" si="288"/>
        <v>0</v>
      </c>
      <c r="BD1340" s="501">
        <f t="shared" si="289"/>
        <v>0</v>
      </c>
      <c r="BE1340" s="502">
        <f t="shared" si="290"/>
        <v>0</v>
      </c>
      <c r="BF1340" s="503">
        <f t="shared" si="282"/>
        <v>0</v>
      </c>
      <c r="BG1340" s="500">
        <f t="shared" si="291"/>
        <v>0</v>
      </c>
      <c r="BH1340" s="501">
        <f t="shared" si="292"/>
        <v>0</v>
      </c>
      <c r="BI1340" s="502">
        <f t="shared" si="293"/>
        <v>0</v>
      </c>
      <c r="BJ1340" s="503">
        <f t="shared" si="283"/>
        <v>0</v>
      </c>
      <c r="BK1340" s="293">
        <f t="shared" si="284"/>
        <v>0</v>
      </c>
      <c r="BL1340" s="504" t="str">
        <f>IF(BK1340=0,"",
IF(SUM($BK$1297:BK1340)=1,BM1340,
IF($BK$1418&gt;SUM($BK$1297:BK1340),_xlfn.CONCAT(", ",BM1340),
IF($BK$1418=SUM($BK$1297:BK1340),_xlfn.CONCAT(" y ",BM1340)))))</f>
        <v/>
      </c>
      <c r="BM1340" s="505" t="s">
        <v>5170</v>
      </c>
    </row>
    <row r="1341" spans="1:65" ht="15" customHeight="1">
      <c r="A1341" s="64"/>
      <c r="B1341" s="11"/>
      <c r="C1341" s="58" t="s">
        <v>5171</v>
      </c>
      <c r="D1341" s="1122" t="str">
        <f>IF(CNGE_2025_M1_Secc5_Sub1!$D74="","",CNGE_2025_M1_Secc5_Sub1!$D74)</f>
        <v/>
      </c>
      <c r="E1341" s="889"/>
      <c r="F1341" s="889"/>
      <c r="G1341" s="889"/>
      <c r="H1341" s="889"/>
      <c r="I1341" s="889"/>
      <c r="J1341" s="889"/>
      <c r="K1341" s="889"/>
      <c r="L1341" s="889"/>
      <c r="M1341" s="889"/>
      <c r="N1341" s="889"/>
      <c r="O1341" s="889"/>
      <c r="P1341" s="889"/>
      <c r="Q1341" s="889"/>
      <c r="R1341" s="890"/>
      <c r="S1341" s="813"/>
      <c r="T1341" s="813"/>
      <c r="U1341" s="813"/>
      <c r="V1341" s="813"/>
      <c r="W1341" s="813"/>
      <c r="X1341" s="813"/>
      <c r="Y1341" s="813"/>
      <c r="Z1341" s="813"/>
      <c r="AA1341" s="813"/>
      <c r="AB1341" s="813"/>
      <c r="AC1341" s="813"/>
      <c r="AD1341" s="813"/>
      <c r="AI1341">
        <f t="shared" si="294"/>
        <v>0</v>
      </c>
      <c r="AJ1341">
        <f t="shared" si="295"/>
        <v>0</v>
      </c>
      <c r="AK1341">
        <f t="shared" si="296"/>
        <v>0</v>
      </c>
      <c r="AL1341">
        <f t="shared" si="297"/>
        <v>0</v>
      </c>
      <c r="AM1341">
        <f t="shared" si="298"/>
        <v>0</v>
      </c>
      <c r="AN1341">
        <f t="shared" si="299"/>
        <v>0</v>
      </c>
      <c r="AO1341">
        <f t="shared" si="300"/>
        <v>0</v>
      </c>
      <c r="AP1341">
        <f t="shared" si="301"/>
        <v>0</v>
      </c>
      <c r="AQ1341">
        <f t="shared" si="302"/>
        <v>0</v>
      </c>
      <c r="AR1341">
        <f t="shared" si="303"/>
        <v>0</v>
      </c>
      <c r="AS1341">
        <f t="shared" si="304"/>
        <v>0</v>
      </c>
      <c r="AT1341">
        <f t="shared" si="305"/>
        <v>0</v>
      </c>
      <c r="AU1341">
        <f t="shared" si="306"/>
        <v>0</v>
      </c>
      <c r="AV1341">
        <f t="shared" si="307"/>
        <v>0</v>
      </c>
      <c r="AW1341">
        <f t="shared" si="308"/>
        <v>0</v>
      </c>
      <c r="AX1341">
        <f t="shared" si="309"/>
        <v>0</v>
      </c>
      <c r="AY1341" s="500">
        <f t="shared" si="285"/>
        <v>0</v>
      </c>
      <c r="AZ1341" s="501">
        <f t="shared" si="286"/>
        <v>0</v>
      </c>
      <c r="BA1341" s="502">
        <f t="shared" si="287"/>
        <v>0</v>
      </c>
      <c r="BB1341" s="503">
        <f t="shared" si="281"/>
        <v>0</v>
      </c>
      <c r="BC1341" s="500">
        <f t="shared" si="288"/>
        <v>0</v>
      </c>
      <c r="BD1341" s="501">
        <f t="shared" si="289"/>
        <v>0</v>
      </c>
      <c r="BE1341" s="502">
        <f t="shared" si="290"/>
        <v>0</v>
      </c>
      <c r="BF1341" s="503">
        <f t="shared" si="282"/>
        <v>0</v>
      </c>
      <c r="BG1341" s="500">
        <f t="shared" si="291"/>
        <v>0</v>
      </c>
      <c r="BH1341" s="501">
        <f t="shared" si="292"/>
        <v>0</v>
      </c>
      <c r="BI1341" s="502">
        <f t="shared" si="293"/>
        <v>0</v>
      </c>
      <c r="BJ1341" s="503">
        <f t="shared" si="283"/>
        <v>0</v>
      </c>
      <c r="BK1341" s="293">
        <f t="shared" si="284"/>
        <v>0</v>
      </c>
      <c r="BL1341" s="504" t="str">
        <f>IF(BK1341=0,"",
IF(SUM($BK$1297:BK1341)=1,BM1341,
IF($BK$1418&gt;SUM($BK$1297:BK1341),_xlfn.CONCAT(", ",BM1341),
IF($BK$1418=SUM($BK$1297:BK1341),_xlfn.CONCAT(" y ",BM1341)))))</f>
        <v/>
      </c>
      <c r="BM1341" s="505" t="s">
        <v>5172</v>
      </c>
    </row>
    <row r="1342" spans="1:65" ht="15" customHeight="1">
      <c r="A1342" s="64"/>
      <c r="B1342" s="11"/>
      <c r="C1342" s="58" t="s">
        <v>5173</v>
      </c>
      <c r="D1342" s="1122" t="str">
        <f>IF(CNGE_2025_M1_Secc5_Sub1!$D75="","",CNGE_2025_M1_Secc5_Sub1!$D75)</f>
        <v/>
      </c>
      <c r="E1342" s="889"/>
      <c r="F1342" s="889"/>
      <c r="G1342" s="889"/>
      <c r="H1342" s="889"/>
      <c r="I1342" s="889"/>
      <c r="J1342" s="889"/>
      <c r="K1342" s="889"/>
      <c r="L1342" s="889"/>
      <c r="M1342" s="889"/>
      <c r="N1342" s="889"/>
      <c r="O1342" s="889"/>
      <c r="P1342" s="889"/>
      <c r="Q1342" s="889"/>
      <c r="R1342" s="890"/>
      <c r="S1342" s="813"/>
      <c r="T1342" s="813"/>
      <c r="U1342" s="813"/>
      <c r="V1342" s="813"/>
      <c r="W1342" s="813"/>
      <c r="X1342" s="813"/>
      <c r="Y1342" s="813"/>
      <c r="Z1342" s="813"/>
      <c r="AA1342" s="813"/>
      <c r="AB1342" s="813"/>
      <c r="AC1342" s="813"/>
      <c r="AD1342" s="813"/>
      <c r="AI1342">
        <f t="shared" si="294"/>
        <v>0</v>
      </c>
      <c r="AJ1342">
        <f t="shared" si="295"/>
        <v>0</v>
      </c>
      <c r="AK1342">
        <f t="shared" si="296"/>
        <v>0</v>
      </c>
      <c r="AL1342">
        <f t="shared" si="297"/>
        <v>0</v>
      </c>
      <c r="AM1342">
        <f t="shared" si="298"/>
        <v>0</v>
      </c>
      <c r="AN1342">
        <f t="shared" si="299"/>
        <v>0</v>
      </c>
      <c r="AO1342">
        <f t="shared" si="300"/>
        <v>0</v>
      </c>
      <c r="AP1342">
        <f t="shared" si="301"/>
        <v>0</v>
      </c>
      <c r="AQ1342">
        <f t="shared" si="302"/>
        <v>0</v>
      </c>
      <c r="AR1342">
        <f t="shared" si="303"/>
        <v>0</v>
      </c>
      <c r="AS1342">
        <f t="shared" si="304"/>
        <v>0</v>
      </c>
      <c r="AT1342">
        <f t="shared" si="305"/>
        <v>0</v>
      </c>
      <c r="AU1342">
        <f t="shared" si="306"/>
        <v>0</v>
      </c>
      <c r="AV1342">
        <f t="shared" si="307"/>
        <v>0</v>
      </c>
      <c r="AW1342">
        <f t="shared" si="308"/>
        <v>0</v>
      </c>
      <c r="AX1342">
        <f t="shared" si="309"/>
        <v>0</v>
      </c>
      <c r="AY1342" s="500">
        <f t="shared" si="285"/>
        <v>0</v>
      </c>
      <c r="AZ1342" s="501">
        <f t="shared" si="286"/>
        <v>0</v>
      </c>
      <c r="BA1342" s="502">
        <f t="shared" si="287"/>
        <v>0</v>
      </c>
      <c r="BB1342" s="503">
        <f t="shared" si="281"/>
        <v>0</v>
      </c>
      <c r="BC1342" s="500">
        <f t="shared" si="288"/>
        <v>0</v>
      </c>
      <c r="BD1342" s="501">
        <f t="shared" si="289"/>
        <v>0</v>
      </c>
      <c r="BE1342" s="502">
        <f t="shared" si="290"/>
        <v>0</v>
      </c>
      <c r="BF1342" s="503">
        <f t="shared" si="282"/>
        <v>0</v>
      </c>
      <c r="BG1342" s="500">
        <f t="shared" si="291"/>
        <v>0</v>
      </c>
      <c r="BH1342" s="501">
        <f t="shared" si="292"/>
        <v>0</v>
      </c>
      <c r="BI1342" s="502">
        <f t="shared" si="293"/>
        <v>0</v>
      </c>
      <c r="BJ1342" s="503">
        <f t="shared" si="283"/>
        <v>0</v>
      </c>
      <c r="BK1342" s="293">
        <f t="shared" si="284"/>
        <v>0</v>
      </c>
      <c r="BL1342" s="504" t="str">
        <f>IF(BK1342=0,"",
IF(SUM($BK$1297:BK1342)=1,BM1342,
IF($BK$1418&gt;SUM($BK$1297:BK1342),_xlfn.CONCAT(", ",BM1342),
IF($BK$1418=SUM($BK$1297:BK1342),_xlfn.CONCAT(" y ",BM1342)))))</f>
        <v/>
      </c>
      <c r="BM1342" s="505" t="s">
        <v>5174</v>
      </c>
    </row>
    <row r="1343" spans="1:65" ht="15" customHeight="1">
      <c r="A1343" s="64"/>
      <c r="B1343" s="11"/>
      <c r="C1343" s="58" t="s">
        <v>5175</v>
      </c>
      <c r="D1343" s="1122" t="str">
        <f>IF(CNGE_2025_M1_Secc5_Sub1!$D76="","",CNGE_2025_M1_Secc5_Sub1!$D76)</f>
        <v/>
      </c>
      <c r="E1343" s="889"/>
      <c r="F1343" s="889"/>
      <c r="G1343" s="889"/>
      <c r="H1343" s="889"/>
      <c r="I1343" s="889"/>
      <c r="J1343" s="889"/>
      <c r="K1343" s="889"/>
      <c r="L1343" s="889"/>
      <c r="M1343" s="889"/>
      <c r="N1343" s="889"/>
      <c r="O1343" s="889"/>
      <c r="P1343" s="889"/>
      <c r="Q1343" s="889"/>
      <c r="R1343" s="890"/>
      <c r="S1343" s="813"/>
      <c r="T1343" s="813"/>
      <c r="U1343" s="813"/>
      <c r="V1343" s="813"/>
      <c r="W1343" s="813"/>
      <c r="X1343" s="813"/>
      <c r="Y1343" s="813"/>
      <c r="Z1343" s="813"/>
      <c r="AA1343" s="813"/>
      <c r="AB1343" s="813"/>
      <c r="AC1343" s="813"/>
      <c r="AD1343" s="813"/>
      <c r="AI1343">
        <f t="shared" si="294"/>
        <v>0</v>
      </c>
      <c r="AJ1343">
        <f t="shared" si="295"/>
        <v>0</v>
      </c>
      <c r="AK1343">
        <f t="shared" si="296"/>
        <v>0</v>
      </c>
      <c r="AL1343">
        <f t="shared" si="297"/>
        <v>0</v>
      </c>
      <c r="AM1343">
        <f t="shared" si="298"/>
        <v>0</v>
      </c>
      <c r="AN1343">
        <f t="shared" si="299"/>
        <v>0</v>
      </c>
      <c r="AO1343">
        <f t="shared" si="300"/>
        <v>0</v>
      </c>
      <c r="AP1343">
        <f t="shared" si="301"/>
        <v>0</v>
      </c>
      <c r="AQ1343">
        <f t="shared" si="302"/>
        <v>0</v>
      </c>
      <c r="AR1343">
        <f t="shared" si="303"/>
        <v>0</v>
      </c>
      <c r="AS1343">
        <f t="shared" si="304"/>
        <v>0</v>
      </c>
      <c r="AT1343">
        <f t="shared" si="305"/>
        <v>0</v>
      </c>
      <c r="AU1343">
        <f t="shared" si="306"/>
        <v>0</v>
      </c>
      <c r="AV1343">
        <f t="shared" si="307"/>
        <v>0</v>
      </c>
      <c r="AW1343">
        <f t="shared" si="308"/>
        <v>0</v>
      </c>
      <c r="AX1343">
        <f t="shared" si="309"/>
        <v>0</v>
      </c>
      <c r="AY1343" s="500">
        <f t="shared" si="285"/>
        <v>0</v>
      </c>
      <c r="AZ1343" s="501">
        <f t="shared" si="286"/>
        <v>0</v>
      </c>
      <c r="BA1343" s="502">
        <f t="shared" si="287"/>
        <v>0</v>
      </c>
      <c r="BB1343" s="503">
        <f t="shared" si="281"/>
        <v>0</v>
      </c>
      <c r="BC1343" s="500">
        <f t="shared" si="288"/>
        <v>0</v>
      </c>
      <c r="BD1343" s="501">
        <f t="shared" si="289"/>
        <v>0</v>
      </c>
      <c r="BE1343" s="502">
        <f t="shared" si="290"/>
        <v>0</v>
      </c>
      <c r="BF1343" s="503">
        <f t="shared" si="282"/>
        <v>0</v>
      </c>
      <c r="BG1343" s="500">
        <f t="shared" si="291"/>
        <v>0</v>
      </c>
      <c r="BH1343" s="501">
        <f t="shared" si="292"/>
        <v>0</v>
      </c>
      <c r="BI1343" s="502">
        <f t="shared" si="293"/>
        <v>0</v>
      </c>
      <c r="BJ1343" s="503">
        <f t="shared" si="283"/>
        <v>0</v>
      </c>
      <c r="BK1343" s="293">
        <f t="shared" si="284"/>
        <v>0</v>
      </c>
      <c r="BL1343" s="504" t="str">
        <f>IF(BK1343=0,"",
IF(SUM($BK$1297:BK1343)=1,BM1343,
IF($BK$1418&gt;SUM($BK$1297:BK1343),_xlfn.CONCAT(", ",BM1343),
IF($BK$1418=SUM($BK$1297:BK1343),_xlfn.CONCAT(" y ",BM1343)))))</f>
        <v/>
      </c>
      <c r="BM1343" s="505" t="s">
        <v>5176</v>
      </c>
    </row>
    <row r="1344" spans="1:65" ht="15" customHeight="1">
      <c r="A1344" s="64"/>
      <c r="B1344" s="11"/>
      <c r="C1344" s="58" t="s">
        <v>5177</v>
      </c>
      <c r="D1344" s="1122" t="str">
        <f>IF(CNGE_2025_M1_Secc5_Sub1!$D77="","",CNGE_2025_M1_Secc5_Sub1!$D77)</f>
        <v/>
      </c>
      <c r="E1344" s="889"/>
      <c r="F1344" s="889"/>
      <c r="G1344" s="889"/>
      <c r="H1344" s="889"/>
      <c r="I1344" s="889"/>
      <c r="J1344" s="889"/>
      <c r="K1344" s="889"/>
      <c r="L1344" s="889"/>
      <c r="M1344" s="889"/>
      <c r="N1344" s="889"/>
      <c r="O1344" s="889"/>
      <c r="P1344" s="889"/>
      <c r="Q1344" s="889"/>
      <c r="R1344" s="890"/>
      <c r="S1344" s="813"/>
      <c r="T1344" s="813"/>
      <c r="U1344" s="813"/>
      <c r="V1344" s="813"/>
      <c r="W1344" s="813"/>
      <c r="X1344" s="813"/>
      <c r="Y1344" s="813"/>
      <c r="Z1344" s="813"/>
      <c r="AA1344" s="813"/>
      <c r="AB1344" s="813"/>
      <c r="AC1344" s="813"/>
      <c r="AD1344" s="813"/>
      <c r="AI1344">
        <f t="shared" si="294"/>
        <v>0</v>
      </c>
      <c r="AJ1344">
        <f t="shared" si="295"/>
        <v>0</v>
      </c>
      <c r="AK1344">
        <f t="shared" si="296"/>
        <v>0</v>
      </c>
      <c r="AL1344">
        <f t="shared" si="297"/>
        <v>0</v>
      </c>
      <c r="AM1344">
        <f t="shared" si="298"/>
        <v>0</v>
      </c>
      <c r="AN1344">
        <f t="shared" si="299"/>
        <v>0</v>
      </c>
      <c r="AO1344">
        <f t="shared" si="300"/>
        <v>0</v>
      </c>
      <c r="AP1344">
        <f t="shared" si="301"/>
        <v>0</v>
      </c>
      <c r="AQ1344">
        <f t="shared" si="302"/>
        <v>0</v>
      </c>
      <c r="AR1344">
        <f t="shared" si="303"/>
        <v>0</v>
      </c>
      <c r="AS1344">
        <f t="shared" si="304"/>
        <v>0</v>
      </c>
      <c r="AT1344">
        <f t="shared" si="305"/>
        <v>0</v>
      </c>
      <c r="AU1344">
        <f t="shared" si="306"/>
        <v>0</v>
      </c>
      <c r="AV1344">
        <f t="shared" si="307"/>
        <v>0</v>
      </c>
      <c r="AW1344">
        <f t="shared" si="308"/>
        <v>0</v>
      </c>
      <c r="AX1344">
        <f t="shared" si="309"/>
        <v>0</v>
      </c>
      <c r="AY1344" s="500">
        <f t="shared" si="285"/>
        <v>0</v>
      </c>
      <c r="AZ1344" s="501">
        <f t="shared" si="286"/>
        <v>0</v>
      </c>
      <c r="BA1344" s="502">
        <f t="shared" si="287"/>
        <v>0</v>
      </c>
      <c r="BB1344" s="503">
        <f t="shared" si="281"/>
        <v>0</v>
      </c>
      <c r="BC1344" s="500">
        <f t="shared" si="288"/>
        <v>0</v>
      </c>
      <c r="BD1344" s="501">
        <f t="shared" si="289"/>
        <v>0</v>
      </c>
      <c r="BE1344" s="502">
        <f t="shared" si="290"/>
        <v>0</v>
      </c>
      <c r="BF1344" s="503">
        <f t="shared" si="282"/>
        <v>0</v>
      </c>
      <c r="BG1344" s="500">
        <f t="shared" si="291"/>
        <v>0</v>
      </c>
      <c r="BH1344" s="501">
        <f t="shared" si="292"/>
        <v>0</v>
      </c>
      <c r="BI1344" s="502">
        <f t="shared" si="293"/>
        <v>0</v>
      </c>
      <c r="BJ1344" s="503">
        <f t="shared" si="283"/>
        <v>0</v>
      </c>
      <c r="BK1344" s="293">
        <f t="shared" si="284"/>
        <v>0</v>
      </c>
      <c r="BL1344" s="504" t="str">
        <f>IF(BK1344=0,"",
IF(SUM($BK$1297:BK1344)=1,BM1344,
IF($BK$1418&gt;SUM($BK$1297:BK1344),_xlfn.CONCAT(", ",BM1344),
IF($BK$1418=SUM($BK$1297:BK1344),_xlfn.CONCAT(" y ",BM1344)))))</f>
        <v/>
      </c>
      <c r="BM1344" s="505" t="s">
        <v>5178</v>
      </c>
    </row>
    <row r="1345" spans="1:65" ht="15" customHeight="1">
      <c r="A1345" s="64"/>
      <c r="B1345" s="11"/>
      <c r="C1345" s="58" t="s">
        <v>5179</v>
      </c>
      <c r="D1345" s="1122" t="str">
        <f>IF(CNGE_2025_M1_Secc5_Sub1!$D78="","",CNGE_2025_M1_Secc5_Sub1!$D78)</f>
        <v/>
      </c>
      <c r="E1345" s="889"/>
      <c r="F1345" s="889"/>
      <c r="G1345" s="889"/>
      <c r="H1345" s="889"/>
      <c r="I1345" s="889"/>
      <c r="J1345" s="889"/>
      <c r="K1345" s="889"/>
      <c r="L1345" s="889"/>
      <c r="M1345" s="889"/>
      <c r="N1345" s="889"/>
      <c r="O1345" s="889"/>
      <c r="P1345" s="889"/>
      <c r="Q1345" s="889"/>
      <c r="R1345" s="890"/>
      <c r="S1345" s="813"/>
      <c r="T1345" s="813"/>
      <c r="U1345" s="813"/>
      <c r="V1345" s="813"/>
      <c r="W1345" s="813"/>
      <c r="X1345" s="813"/>
      <c r="Y1345" s="813"/>
      <c r="Z1345" s="813"/>
      <c r="AA1345" s="813"/>
      <c r="AB1345" s="813"/>
      <c r="AC1345" s="813"/>
      <c r="AD1345" s="813"/>
      <c r="AI1345">
        <f t="shared" si="294"/>
        <v>0</v>
      </c>
      <c r="AJ1345">
        <f t="shared" si="295"/>
        <v>0</v>
      </c>
      <c r="AK1345">
        <f t="shared" si="296"/>
        <v>0</v>
      </c>
      <c r="AL1345">
        <f t="shared" si="297"/>
        <v>0</v>
      </c>
      <c r="AM1345">
        <f t="shared" si="298"/>
        <v>0</v>
      </c>
      <c r="AN1345">
        <f t="shared" si="299"/>
        <v>0</v>
      </c>
      <c r="AO1345">
        <f t="shared" si="300"/>
        <v>0</v>
      </c>
      <c r="AP1345">
        <f t="shared" si="301"/>
        <v>0</v>
      </c>
      <c r="AQ1345">
        <f t="shared" si="302"/>
        <v>0</v>
      </c>
      <c r="AR1345">
        <f t="shared" si="303"/>
        <v>0</v>
      </c>
      <c r="AS1345">
        <f t="shared" si="304"/>
        <v>0</v>
      </c>
      <c r="AT1345">
        <f t="shared" si="305"/>
        <v>0</v>
      </c>
      <c r="AU1345">
        <f t="shared" si="306"/>
        <v>0</v>
      </c>
      <c r="AV1345">
        <f t="shared" si="307"/>
        <v>0</v>
      </c>
      <c r="AW1345">
        <f t="shared" si="308"/>
        <v>0</v>
      </c>
      <c r="AX1345">
        <f t="shared" si="309"/>
        <v>0</v>
      </c>
      <c r="AY1345" s="500">
        <f t="shared" si="285"/>
        <v>0</v>
      </c>
      <c r="AZ1345" s="501">
        <f t="shared" si="286"/>
        <v>0</v>
      </c>
      <c r="BA1345" s="502">
        <f t="shared" si="287"/>
        <v>0</v>
      </c>
      <c r="BB1345" s="503">
        <f t="shared" si="281"/>
        <v>0</v>
      </c>
      <c r="BC1345" s="500">
        <f t="shared" si="288"/>
        <v>0</v>
      </c>
      <c r="BD1345" s="501">
        <f t="shared" si="289"/>
        <v>0</v>
      </c>
      <c r="BE1345" s="502">
        <f t="shared" si="290"/>
        <v>0</v>
      </c>
      <c r="BF1345" s="503">
        <f t="shared" si="282"/>
        <v>0</v>
      </c>
      <c r="BG1345" s="500">
        <f t="shared" si="291"/>
        <v>0</v>
      </c>
      <c r="BH1345" s="501">
        <f t="shared" si="292"/>
        <v>0</v>
      </c>
      <c r="BI1345" s="502">
        <f t="shared" si="293"/>
        <v>0</v>
      </c>
      <c r="BJ1345" s="503">
        <f t="shared" si="283"/>
        <v>0</v>
      </c>
      <c r="BK1345" s="293">
        <f t="shared" si="284"/>
        <v>0</v>
      </c>
      <c r="BL1345" s="504" t="str">
        <f>IF(BK1345=0,"",
IF(SUM($BK$1297:BK1345)=1,BM1345,
IF($BK$1418&gt;SUM($BK$1297:BK1345),_xlfn.CONCAT(", ",BM1345),
IF($BK$1418=SUM($BK$1297:BK1345),_xlfn.CONCAT(" y ",BM1345)))))</f>
        <v/>
      </c>
      <c r="BM1345" s="505" t="s">
        <v>5180</v>
      </c>
    </row>
    <row r="1346" spans="1:65" ht="15" customHeight="1">
      <c r="A1346" s="64"/>
      <c r="B1346" s="11"/>
      <c r="C1346" s="58" t="s">
        <v>5181</v>
      </c>
      <c r="D1346" s="1122" t="str">
        <f>IF(CNGE_2025_M1_Secc5_Sub1!$D79="","",CNGE_2025_M1_Secc5_Sub1!$D79)</f>
        <v/>
      </c>
      <c r="E1346" s="889"/>
      <c r="F1346" s="889"/>
      <c r="G1346" s="889"/>
      <c r="H1346" s="889"/>
      <c r="I1346" s="889"/>
      <c r="J1346" s="889"/>
      <c r="K1346" s="889"/>
      <c r="L1346" s="889"/>
      <c r="M1346" s="889"/>
      <c r="N1346" s="889"/>
      <c r="O1346" s="889"/>
      <c r="P1346" s="889"/>
      <c r="Q1346" s="889"/>
      <c r="R1346" s="890"/>
      <c r="S1346" s="813"/>
      <c r="T1346" s="813"/>
      <c r="U1346" s="813"/>
      <c r="V1346" s="813"/>
      <c r="W1346" s="813"/>
      <c r="X1346" s="813"/>
      <c r="Y1346" s="813"/>
      <c r="Z1346" s="813"/>
      <c r="AA1346" s="813"/>
      <c r="AB1346" s="813"/>
      <c r="AC1346" s="813"/>
      <c r="AD1346" s="813"/>
      <c r="AI1346">
        <f t="shared" si="294"/>
        <v>0</v>
      </c>
      <c r="AJ1346">
        <f t="shared" si="295"/>
        <v>0</v>
      </c>
      <c r="AK1346">
        <f t="shared" si="296"/>
        <v>0</v>
      </c>
      <c r="AL1346">
        <f t="shared" si="297"/>
        <v>0</v>
      </c>
      <c r="AM1346">
        <f t="shared" si="298"/>
        <v>0</v>
      </c>
      <c r="AN1346">
        <f t="shared" si="299"/>
        <v>0</v>
      </c>
      <c r="AO1346">
        <f t="shared" si="300"/>
        <v>0</v>
      </c>
      <c r="AP1346">
        <f t="shared" si="301"/>
        <v>0</v>
      </c>
      <c r="AQ1346">
        <f t="shared" si="302"/>
        <v>0</v>
      </c>
      <c r="AR1346">
        <f t="shared" si="303"/>
        <v>0</v>
      </c>
      <c r="AS1346">
        <f t="shared" si="304"/>
        <v>0</v>
      </c>
      <c r="AT1346">
        <f t="shared" si="305"/>
        <v>0</v>
      </c>
      <c r="AU1346">
        <f t="shared" si="306"/>
        <v>0</v>
      </c>
      <c r="AV1346">
        <f t="shared" si="307"/>
        <v>0</v>
      </c>
      <c r="AW1346">
        <f t="shared" si="308"/>
        <v>0</v>
      </c>
      <c r="AX1346">
        <f t="shared" si="309"/>
        <v>0</v>
      </c>
      <c r="AY1346" s="500">
        <f t="shared" si="285"/>
        <v>0</v>
      </c>
      <c r="AZ1346" s="501">
        <f t="shared" si="286"/>
        <v>0</v>
      </c>
      <c r="BA1346" s="502">
        <f t="shared" si="287"/>
        <v>0</v>
      </c>
      <c r="BB1346" s="503">
        <f t="shared" si="281"/>
        <v>0</v>
      </c>
      <c r="BC1346" s="500">
        <f t="shared" si="288"/>
        <v>0</v>
      </c>
      <c r="BD1346" s="501">
        <f t="shared" si="289"/>
        <v>0</v>
      </c>
      <c r="BE1346" s="502">
        <f t="shared" si="290"/>
        <v>0</v>
      </c>
      <c r="BF1346" s="503">
        <f t="shared" si="282"/>
        <v>0</v>
      </c>
      <c r="BG1346" s="500">
        <f t="shared" si="291"/>
        <v>0</v>
      </c>
      <c r="BH1346" s="501">
        <f t="shared" si="292"/>
        <v>0</v>
      </c>
      <c r="BI1346" s="502">
        <f t="shared" si="293"/>
        <v>0</v>
      </c>
      <c r="BJ1346" s="503">
        <f t="shared" si="283"/>
        <v>0</v>
      </c>
      <c r="BK1346" s="293">
        <f t="shared" si="284"/>
        <v>0</v>
      </c>
      <c r="BL1346" s="504" t="str">
        <f>IF(BK1346=0,"",
IF(SUM($BK$1297:BK1346)=1,BM1346,
IF($BK$1418&gt;SUM($BK$1297:BK1346),_xlfn.CONCAT(", ",BM1346),
IF($BK$1418=SUM($BK$1297:BK1346),_xlfn.CONCAT(" y ",BM1346)))))</f>
        <v/>
      </c>
      <c r="BM1346" s="505" t="s">
        <v>5182</v>
      </c>
    </row>
    <row r="1347" spans="1:65" ht="15" customHeight="1">
      <c r="A1347" s="64"/>
      <c r="B1347" s="11"/>
      <c r="C1347" s="58" t="s">
        <v>5183</v>
      </c>
      <c r="D1347" s="1122" t="str">
        <f>IF(CNGE_2025_M1_Secc5_Sub1!$D80="","",CNGE_2025_M1_Secc5_Sub1!$D80)</f>
        <v/>
      </c>
      <c r="E1347" s="889"/>
      <c r="F1347" s="889"/>
      <c r="G1347" s="889"/>
      <c r="H1347" s="889"/>
      <c r="I1347" s="889"/>
      <c r="J1347" s="889"/>
      <c r="K1347" s="889"/>
      <c r="L1347" s="889"/>
      <c r="M1347" s="889"/>
      <c r="N1347" s="889"/>
      <c r="O1347" s="889"/>
      <c r="P1347" s="889"/>
      <c r="Q1347" s="889"/>
      <c r="R1347" s="890"/>
      <c r="S1347" s="813"/>
      <c r="T1347" s="813"/>
      <c r="U1347" s="813"/>
      <c r="V1347" s="813"/>
      <c r="W1347" s="813"/>
      <c r="X1347" s="813"/>
      <c r="Y1347" s="813"/>
      <c r="Z1347" s="813"/>
      <c r="AA1347" s="813"/>
      <c r="AB1347" s="813"/>
      <c r="AC1347" s="813"/>
      <c r="AD1347" s="813"/>
      <c r="AI1347">
        <f t="shared" si="294"/>
        <v>0</v>
      </c>
      <c r="AJ1347">
        <f t="shared" si="295"/>
        <v>0</v>
      </c>
      <c r="AK1347">
        <f t="shared" si="296"/>
        <v>0</v>
      </c>
      <c r="AL1347">
        <f t="shared" si="297"/>
        <v>0</v>
      </c>
      <c r="AM1347">
        <f t="shared" si="298"/>
        <v>0</v>
      </c>
      <c r="AN1347">
        <f t="shared" si="299"/>
        <v>0</v>
      </c>
      <c r="AO1347">
        <f t="shared" si="300"/>
        <v>0</v>
      </c>
      <c r="AP1347">
        <f t="shared" si="301"/>
        <v>0</v>
      </c>
      <c r="AQ1347">
        <f t="shared" si="302"/>
        <v>0</v>
      </c>
      <c r="AR1347">
        <f t="shared" si="303"/>
        <v>0</v>
      </c>
      <c r="AS1347">
        <f t="shared" si="304"/>
        <v>0</v>
      </c>
      <c r="AT1347">
        <f t="shared" si="305"/>
        <v>0</v>
      </c>
      <c r="AU1347">
        <f t="shared" si="306"/>
        <v>0</v>
      </c>
      <c r="AV1347">
        <f t="shared" si="307"/>
        <v>0</v>
      </c>
      <c r="AW1347">
        <f t="shared" si="308"/>
        <v>0</v>
      </c>
      <c r="AX1347">
        <f t="shared" si="309"/>
        <v>0</v>
      </c>
      <c r="AY1347" s="500">
        <f t="shared" si="285"/>
        <v>0</v>
      </c>
      <c r="AZ1347" s="501">
        <f t="shared" si="286"/>
        <v>0</v>
      </c>
      <c r="BA1347" s="502">
        <f t="shared" si="287"/>
        <v>0</v>
      </c>
      <c r="BB1347" s="503">
        <f t="shared" si="281"/>
        <v>0</v>
      </c>
      <c r="BC1347" s="500">
        <f t="shared" si="288"/>
        <v>0</v>
      </c>
      <c r="BD1347" s="501">
        <f t="shared" si="289"/>
        <v>0</v>
      </c>
      <c r="BE1347" s="502">
        <f t="shared" si="290"/>
        <v>0</v>
      </c>
      <c r="BF1347" s="503">
        <f t="shared" si="282"/>
        <v>0</v>
      </c>
      <c r="BG1347" s="500">
        <f t="shared" si="291"/>
        <v>0</v>
      </c>
      <c r="BH1347" s="501">
        <f t="shared" si="292"/>
        <v>0</v>
      </c>
      <c r="BI1347" s="502">
        <f t="shared" si="293"/>
        <v>0</v>
      </c>
      <c r="BJ1347" s="503">
        <f t="shared" si="283"/>
        <v>0</v>
      </c>
      <c r="BK1347" s="293">
        <f t="shared" si="284"/>
        <v>0</v>
      </c>
      <c r="BL1347" s="504" t="str">
        <f>IF(BK1347=0,"",
IF(SUM($BK$1297:BK1347)=1,BM1347,
IF($BK$1418&gt;SUM($BK$1297:BK1347),_xlfn.CONCAT(", ",BM1347),
IF($BK$1418=SUM($BK$1297:BK1347),_xlfn.CONCAT(" y ",BM1347)))))</f>
        <v/>
      </c>
      <c r="BM1347" s="505" t="s">
        <v>5184</v>
      </c>
    </row>
    <row r="1348" spans="1:65" ht="15" customHeight="1">
      <c r="A1348" s="64"/>
      <c r="B1348" s="11"/>
      <c r="C1348" s="58" t="s">
        <v>5185</v>
      </c>
      <c r="D1348" s="1122" t="str">
        <f>IF(CNGE_2025_M1_Secc5_Sub1!$D81="","",CNGE_2025_M1_Secc5_Sub1!$D81)</f>
        <v/>
      </c>
      <c r="E1348" s="889"/>
      <c r="F1348" s="889"/>
      <c r="G1348" s="889"/>
      <c r="H1348" s="889"/>
      <c r="I1348" s="889"/>
      <c r="J1348" s="889"/>
      <c r="K1348" s="889"/>
      <c r="L1348" s="889"/>
      <c r="M1348" s="889"/>
      <c r="N1348" s="889"/>
      <c r="O1348" s="889"/>
      <c r="P1348" s="889"/>
      <c r="Q1348" s="889"/>
      <c r="R1348" s="890"/>
      <c r="S1348" s="813"/>
      <c r="T1348" s="813"/>
      <c r="U1348" s="813"/>
      <c r="V1348" s="813"/>
      <c r="W1348" s="813"/>
      <c r="X1348" s="813"/>
      <c r="Y1348" s="813"/>
      <c r="Z1348" s="813"/>
      <c r="AA1348" s="813"/>
      <c r="AB1348" s="813"/>
      <c r="AC1348" s="813"/>
      <c r="AD1348" s="813"/>
      <c r="AI1348">
        <f t="shared" si="294"/>
        <v>0</v>
      </c>
      <c r="AJ1348">
        <f t="shared" si="295"/>
        <v>0</v>
      </c>
      <c r="AK1348">
        <f t="shared" si="296"/>
        <v>0</v>
      </c>
      <c r="AL1348">
        <f t="shared" si="297"/>
        <v>0</v>
      </c>
      <c r="AM1348">
        <f t="shared" si="298"/>
        <v>0</v>
      </c>
      <c r="AN1348">
        <f t="shared" si="299"/>
        <v>0</v>
      </c>
      <c r="AO1348">
        <f t="shared" si="300"/>
        <v>0</v>
      </c>
      <c r="AP1348">
        <f t="shared" si="301"/>
        <v>0</v>
      </c>
      <c r="AQ1348">
        <f t="shared" si="302"/>
        <v>0</v>
      </c>
      <c r="AR1348">
        <f t="shared" si="303"/>
        <v>0</v>
      </c>
      <c r="AS1348">
        <f t="shared" si="304"/>
        <v>0</v>
      </c>
      <c r="AT1348">
        <f t="shared" si="305"/>
        <v>0</v>
      </c>
      <c r="AU1348">
        <f t="shared" si="306"/>
        <v>0</v>
      </c>
      <c r="AV1348">
        <f t="shared" si="307"/>
        <v>0</v>
      </c>
      <c r="AW1348">
        <f t="shared" si="308"/>
        <v>0</v>
      </c>
      <c r="AX1348">
        <f t="shared" si="309"/>
        <v>0</v>
      </c>
      <c r="AY1348" s="500">
        <f t="shared" si="285"/>
        <v>0</v>
      </c>
      <c r="AZ1348" s="501">
        <f t="shared" si="286"/>
        <v>0</v>
      </c>
      <c r="BA1348" s="502">
        <f t="shared" si="287"/>
        <v>0</v>
      </c>
      <c r="BB1348" s="503">
        <f t="shared" si="281"/>
        <v>0</v>
      </c>
      <c r="BC1348" s="500">
        <f t="shared" si="288"/>
        <v>0</v>
      </c>
      <c r="BD1348" s="501">
        <f t="shared" si="289"/>
        <v>0</v>
      </c>
      <c r="BE1348" s="502">
        <f t="shared" si="290"/>
        <v>0</v>
      </c>
      <c r="BF1348" s="503">
        <f t="shared" si="282"/>
        <v>0</v>
      </c>
      <c r="BG1348" s="500">
        <f t="shared" si="291"/>
        <v>0</v>
      </c>
      <c r="BH1348" s="501">
        <f t="shared" si="292"/>
        <v>0</v>
      </c>
      <c r="BI1348" s="502">
        <f t="shared" si="293"/>
        <v>0</v>
      </c>
      <c r="BJ1348" s="503">
        <f t="shared" si="283"/>
        <v>0</v>
      </c>
      <c r="BK1348" s="293">
        <f t="shared" si="284"/>
        <v>0</v>
      </c>
      <c r="BL1348" s="504" t="str">
        <f>IF(BK1348=0,"",
IF(SUM($BK$1297:BK1348)=1,BM1348,
IF($BK$1418&gt;SUM($BK$1297:BK1348),_xlfn.CONCAT(", ",BM1348),
IF($BK$1418=SUM($BK$1297:BK1348),_xlfn.CONCAT(" y ",BM1348)))))</f>
        <v/>
      </c>
      <c r="BM1348" s="505" t="s">
        <v>5186</v>
      </c>
    </row>
    <row r="1349" spans="1:65" ht="15" customHeight="1">
      <c r="A1349" s="64"/>
      <c r="B1349" s="11"/>
      <c r="C1349" s="58" t="s">
        <v>5187</v>
      </c>
      <c r="D1349" s="1122" t="str">
        <f>IF(CNGE_2025_M1_Secc5_Sub1!$D82="","",CNGE_2025_M1_Secc5_Sub1!$D82)</f>
        <v/>
      </c>
      <c r="E1349" s="889"/>
      <c r="F1349" s="889"/>
      <c r="G1349" s="889"/>
      <c r="H1349" s="889"/>
      <c r="I1349" s="889"/>
      <c r="J1349" s="889"/>
      <c r="K1349" s="889"/>
      <c r="L1349" s="889"/>
      <c r="M1349" s="889"/>
      <c r="N1349" s="889"/>
      <c r="O1349" s="889"/>
      <c r="P1349" s="889"/>
      <c r="Q1349" s="889"/>
      <c r="R1349" s="890"/>
      <c r="S1349" s="813"/>
      <c r="T1349" s="813"/>
      <c r="U1349" s="813"/>
      <c r="V1349" s="813"/>
      <c r="W1349" s="813"/>
      <c r="X1349" s="813"/>
      <c r="Y1349" s="813"/>
      <c r="Z1349" s="813"/>
      <c r="AA1349" s="813"/>
      <c r="AB1349" s="813"/>
      <c r="AC1349" s="813"/>
      <c r="AD1349" s="813"/>
      <c r="AI1349">
        <f t="shared" si="294"/>
        <v>0</v>
      </c>
      <c r="AJ1349">
        <f t="shared" si="295"/>
        <v>0</v>
      </c>
      <c r="AK1349">
        <f t="shared" si="296"/>
        <v>0</v>
      </c>
      <c r="AL1349">
        <f t="shared" si="297"/>
        <v>0</v>
      </c>
      <c r="AM1349">
        <f t="shared" si="298"/>
        <v>0</v>
      </c>
      <c r="AN1349">
        <f t="shared" si="299"/>
        <v>0</v>
      </c>
      <c r="AO1349">
        <f t="shared" si="300"/>
        <v>0</v>
      </c>
      <c r="AP1349">
        <f t="shared" si="301"/>
        <v>0</v>
      </c>
      <c r="AQ1349">
        <f t="shared" si="302"/>
        <v>0</v>
      </c>
      <c r="AR1349">
        <f t="shared" si="303"/>
        <v>0</v>
      </c>
      <c r="AS1349">
        <f t="shared" si="304"/>
        <v>0</v>
      </c>
      <c r="AT1349">
        <f t="shared" si="305"/>
        <v>0</v>
      </c>
      <c r="AU1349">
        <f t="shared" si="306"/>
        <v>0</v>
      </c>
      <c r="AV1349">
        <f t="shared" si="307"/>
        <v>0</v>
      </c>
      <c r="AW1349">
        <f t="shared" si="308"/>
        <v>0</v>
      </c>
      <c r="AX1349">
        <f t="shared" si="309"/>
        <v>0</v>
      </c>
      <c r="AY1349" s="500">
        <f t="shared" si="285"/>
        <v>0</v>
      </c>
      <c r="AZ1349" s="501">
        <f t="shared" si="286"/>
        <v>0</v>
      </c>
      <c r="BA1349" s="502">
        <f t="shared" si="287"/>
        <v>0</v>
      </c>
      <c r="BB1349" s="503">
        <f t="shared" si="281"/>
        <v>0</v>
      </c>
      <c r="BC1349" s="500">
        <f t="shared" si="288"/>
        <v>0</v>
      </c>
      <c r="BD1349" s="501">
        <f t="shared" si="289"/>
        <v>0</v>
      </c>
      <c r="BE1349" s="502">
        <f t="shared" si="290"/>
        <v>0</v>
      </c>
      <c r="BF1349" s="503">
        <f t="shared" si="282"/>
        <v>0</v>
      </c>
      <c r="BG1349" s="500">
        <f t="shared" si="291"/>
        <v>0</v>
      </c>
      <c r="BH1349" s="501">
        <f t="shared" si="292"/>
        <v>0</v>
      </c>
      <c r="BI1349" s="502">
        <f t="shared" si="293"/>
        <v>0</v>
      </c>
      <c r="BJ1349" s="503">
        <f t="shared" si="283"/>
        <v>0</v>
      </c>
      <c r="BK1349" s="293">
        <f t="shared" si="284"/>
        <v>0</v>
      </c>
      <c r="BL1349" s="504" t="str">
        <f>IF(BK1349=0,"",
IF(SUM($BK$1297:BK1349)=1,BM1349,
IF($BK$1418&gt;SUM($BK$1297:BK1349),_xlfn.CONCAT(", ",BM1349),
IF($BK$1418=SUM($BK$1297:BK1349),_xlfn.CONCAT(" y ",BM1349)))))</f>
        <v/>
      </c>
      <c r="BM1349" s="505" t="s">
        <v>5188</v>
      </c>
    </row>
    <row r="1350" spans="1:65" ht="15" customHeight="1">
      <c r="A1350" s="64"/>
      <c r="B1350" s="11"/>
      <c r="C1350" s="58" t="s">
        <v>5189</v>
      </c>
      <c r="D1350" s="1122" t="str">
        <f>IF(CNGE_2025_M1_Secc5_Sub1!$D83="","",CNGE_2025_M1_Secc5_Sub1!$D83)</f>
        <v/>
      </c>
      <c r="E1350" s="889"/>
      <c r="F1350" s="889"/>
      <c r="G1350" s="889"/>
      <c r="H1350" s="889"/>
      <c r="I1350" s="889"/>
      <c r="J1350" s="889"/>
      <c r="K1350" s="889"/>
      <c r="L1350" s="889"/>
      <c r="M1350" s="889"/>
      <c r="N1350" s="889"/>
      <c r="O1350" s="889"/>
      <c r="P1350" s="889"/>
      <c r="Q1350" s="889"/>
      <c r="R1350" s="890"/>
      <c r="S1350" s="813"/>
      <c r="T1350" s="813"/>
      <c r="U1350" s="813"/>
      <c r="V1350" s="813"/>
      <c r="W1350" s="813"/>
      <c r="X1350" s="813"/>
      <c r="Y1350" s="813"/>
      <c r="Z1350" s="813"/>
      <c r="AA1350" s="813"/>
      <c r="AB1350" s="813"/>
      <c r="AC1350" s="813"/>
      <c r="AD1350" s="813"/>
      <c r="AI1350">
        <f t="shared" si="294"/>
        <v>0</v>
      </c>
      <c r="AJ1350">
        <f t="shared" si="295"/>
        <v>0</v>
      </c>
      <c r="AK1350">
        <f t="shared" si="296"/>
        <v>0</v>
      </c>
      <c r="AL1350">
        <f t="shared" si="297"/>
        <v>0</v>
      </c>
      <c r="AM1350">
        <f t="shared" si="298"/>
        <v>0</v>
      </c>
      <c r="AN1350">
        <f t="shared" si="299"/>
        <v>0</v>
      </c>
      <c r="AO1350">
        <f t="shared" si="300"/>
        <v>0</v>
      </c>
      <c r="AP1350">
        <f t="shared" si="301"/>
        <v>0</v>
      </c>
      <c r="AQ1350">
        <f t="shared" si="302"/>
        <v>0</v>
      </c>
      <c r="AR1350">
        <f t="shared" si="303"/>
        <v>0</v>
      </c>
      <c r="AS1350">
        <f t="shared" si="304"/>
        <v>0</v>
      </c>
      <c r="AT1350">
        <f t="shared" si="305"/>
        <v>0</v>
      </c>
      <c r="AU1350">
        <f t="shared" si="306"/>
        <v>0</v>
      </c>
      <c r="AV1350">
        <f t="shared" si="307"/>
        <v>0</v>
      </c>
      <c r="AW1350">
        <f t="shared" si="308"/>
        <v>0</v>
      </c>
      <c r="AX1350">
        <f t="shared" si="309"/>
        <v>0</v>
      </c>
      <c r="AY1350" s="500">
        <f t="shared" si="285"/>
        <v>0</v>
      </c>
      <c r="AZ1350" s="501">
        <f t="shared" si="286"/>
        <v>0</v>
      </c>
      <c r="BA1350" s="502">
        <f t="shared" si="287"/>
        <v>0</v>
      </c>
      <c r="BB1350" s="503">
        <f t="shared" si="281"/>
        <v>0</v>
      </c>
      <c r="BC1350" s="500">
        <f t="shared" si="288"/>
        <v>0</v>
      </c>
      <c r="BD1350" s="501">
        <f t="shared" si="289"/>
        <v>0</v>
      </c>
      <c r="BE1350" s="502">
        <f t="shared" si="290"/>
        <v>0</v>
      </c>
      <c r="BF1350" s="503">
        <f t="shared" si="282"/>
        <v>0</v>
      </c>
      <c r="BG1350" s="500">
        <f t="shared" si="291"/>
        <v>0</v>
      </c>
      <c r="BH1350" s="501">
        <f t="shared" si="292"/>
        <v>0</v>
      </c>
      <c r="BI1350" s="502">
        <f t="shared" si="293"/>
        <v>0</v>
      </c>
      <c r="BJ1350" s="503">
        <f t="shared" si="283"/>
        <v>0</v>
      </c>
      <c r="BK1350" s="293">
        <f t="shared" si="284"/>
        <v>0</v>
      </c>
      <c r="BL1350" s="504" t="str">
        <f>IF(BK1350=0,"",
IF(SUM($BK$1297:BK1350)=1,BM1350,
IF($BK$1418&gt;SUM($BK$1297:BK1350),_xlfn.CONCAT(", ",BM1350),
IF($BK$1418=SUM($BK$1297:BK1350),_xlfn.CONCAT(" y ",BM1350)))))</f>
        <v/>
      </c>
      <c r="BM1350" s="505" t="s">
        <v>5190</v>
      </c>
    </row>
    <row r="1351" spans="1:65" ht="15" customHeight="1">
      <c r="A1351" s="64"/>
      <c r="B1351" s="11"/>
      <c r="C1351" s="58" t="s">
        <v>5191</v>
      </c>
      <c r="D1351" s="1122" t="str">
        <f>IF(CNGE_2025_M1_Secc5_Sub1!$D84="","",CNGE_2025_M1_Secc5_Sub1!$D84)</f>
        <v/>
      </c>
      <c r="E1351" s="889"/>
      <c r="F1351" s="889"/>
      <c r="G1351" s="889"/>
      <c r="H1351" s="889"/>
      <c r="I1351" s="889"/>
      <c r="J1351" s="889"/>
      <c r="K1351" s="889"/>
      <c r="L1351" s="889"/>
      <c r="M1351" s="889"/>
      <c r="N1351" s="889"/>
      <c r="O1351" s="889"/>
      <c r="P1351" s="889"/>
      <c r="Q1351" s="889"/>
      <c r="R1351" s="890"/>
      <c r="S1351" s="813"/>
      <c r="T1351" s="813"/>
      <c r="U1351" s="813"/>
      <c r="V1351" s="813"/>
      <c r="W1351" s="813"/>
      <c r="X1351" s="813"/>
      <c r="Y1351" s="813"/>
      <c r="Z1351" s="813"/>
      <c r="AA1351" s="813"/>
      <c r="AB1351" s="813"/>
      <c r="AC1351" s="813"/>
      <c r="AD1351" s="813"/>
      <c r="AI1351">
        <f t="shared" si="294"/>
        <v>0</v>
      </c>
      <c r="AJ1351">
        <f t="shared" si="295"/>
        <v>0</v>
      </c>
      <c r="AK1351">
        <f t="shared" si="296"/>
        <v>0</v>
      </c>
      <c r="AL1351">
        <f t="shared" si="297"/>
        <v>0</v>
      </c>
      <c r="AM1351">
        <f t="shared" si="298"/>
        <v>0</v>
      </c>
      <c r="AN1351">
        <f t="shared" si="299"/>
        <v>0</v>
      </c>
      <c r="AO1351">
        <f t="shared" si="300"/>
        <v>0</v>
      </c>
      <c r="AP1351">
        <f t="shared" si="301"/>
        <v>0</v>
      </c>
      <c r="AQ1351">
        <f t="shared" si="302"/>
        <v>0</v>
      </c>
      <c r="AR1351">
        <f t="shared" si="303"/>
        <v>0</v>
      </c>
      <c r="AS1351">
        <f t="shared" si="304"/>
        <v>0</v>
      </c>
      <c r="AT1351">
        <f t="shared" si="305"/>
        <v>0</v>
      </c>
      <c r="AU1351">
        <f t="shared" si="306"/>
        <v>0</v>
      </c>
      <c r="AV1351">
        <f t="shared" si="307"/>
        <v>0</v>
      </c>
      <c r="AW1351">
        <f t="shared" si="308"/>
        <v>0</v>
      </c>
      <c r="AX1351">
        <f t="shared" si="309"/>
        <v>0</v>
      </c>
      <c r="AY1351" s="500">
        <f t="shared" si="285"/>
        <v>0</v>
      </c>
      <c r="AZ1351" s="501">
        <f t="shared" si="286"/>
        <v>0</v>
      </c>
      <c r="BA1351" s="502">
        <f t="shared" si="287"/>
        <v>0</v>
      </c>
      <c r="BB1351" s="503">
        <f t="shared" si="281"/>
        <v>0</v>
      </c>
      <c r="BC1351" s="500">
        <f t="shared" si="288"/>
        <v>0</v>
      </c>
      <c r="BD1351" s="501">
        <f t="shared" si="289"/>
        <v>0</v>
      </c>
      <c r="BE1351" s="502">
        <f t="shared" si="290"/>
        <v>0</v>
      </c>
      <c r="BF1351" s="503">
        <f t="shared" si="282"/>
        <v>0</v>
      </c>
      <c r="BG1351" s="500">
        <f t="shared" si="291"/>
        <v>0</v>
      </c>
      <c r="BH1351" s="501">
        <f t="shared" si="292"/>
        <v>0</v>
      </c>
      <c r="BI1351" s="502">
        <f t="shared" si="293"/>
        <v>0</v>
      </c>
      <c r="BJ1351" s="503">
        <f t="shared" si="283"/>
        <v>0</v>
      </c>
      <c r="BK1351" s="293">
        <f t="shared" si="284"/>
        <v>0</v>
      </c>
      <c r="BL1351" s="504" t="str">
        <f>IF(BK1351=0,"",
IF(SUM($BK$1297:BK1351)=1,BM1351,
IF($BK$1418&gt;SUM($BK$1297:BK1351),_xlfn.CONCAT(", ",BM1351),
IF($BK$1418=SUM($BK$1297:BK1351),_xlfn.CONCAT(" y ",BM1351)))))</f>
        <v/>
      </c>
      <c r="BM1351" s="505" t="s">
        <v>5192</v>
      </c>
    </row>
    <row r="1352" spans="1:65" ht="15" customHeight="1">
      <c r="A1352" s="64"/>
      <c r="B1352" s="11"/>
      <c r="C1352" s="58" t="s">
        <v>5193</v>
      </c>
      <c r="D1352" s="1122" t="str">
        <f>IF(CNGE_2025_M1_Secc5_Sub1!$D85="","",CNGE_2025_M1_Secc5_Sub1!$D85)</f>
        <v/>
      </c>
      <c r="E1352" s="889"/>
      <c r="F1352" s="889"/>
      <c r="G1352" s="889"/>
      <c r="H1352" s="889"/>
      <c r="I1352" s="889"/>
      <c r="J1352" s="889"/>
      <c r="K1352" s="889"/>
      <c r="L1352" s="889"/>
      <c r="M1352" s="889"/>
      <c r="N1352" s="889"/>
      <c r="O1352" s="889"/>
      <c r="P1352" s="889"/>
      <c r="Q1352" s="889"/>
      <c r="R1352" s="890"/>
      <c r="S1352" s="813"/>
      <c r="T1352" s="813"/>
      <c r="U1352" s="813"/>
      <c r="V1352" s="813"/>
      <c r="W1352" s="813"/>
      <c r="X1352" s="813"/>
      <c r="Y1352" s="813"/>
      <c r="Z1352" s="813"/>
      <c r="AA1352" s="813"/>
      <c r="AB1352" s="813"/>
      <c r="AC1352" s="813"/>
      <c r="AD1352" s="813"/>
      <c r="AI1352">
        <f t="shared" si="294"/>
        <v>0</v>
      </c>
      <c r="AJ1352">
        <f t="shared" si="295"/>
        <v>0</v>
      </c>
      <c r="AK1352">
        <f t="shared" si="296"/>
        <v>0</v>
      </c>
      <c r="AL1352">
        <f t="shared" si="297"/>
        <v>0</v>
      </c>
      <c r="AM1352">
        <f t="shared" si="298"/>
        <v>0</v>
      </c>
      <c r="AN1352">
        <f t="shared" si="299"/>
        <v>0</v>
      </c>
      <c r="AO1352">
        <f t="shared" si="300"/>
        <v>0</v>
      </c>
      <c r="AP1352">
        <f t="shared" si="301"/>
        <v>0</v>
      </c>
      <c r="AQ1352">
        <f t="shared" si="302"/>
        <v>0</v>
      </c>
      <c r="AR1352">
        <f t="shared" si="303"/>
        <v>0</v>
      </c>
      <c r="AS1352">
        <f t="shared" si="304"/>
        <v>0</v>
      </c>
      <c r="AT1352">
        <f t="shared" si="305"/>
        <v>0</v>
      </c>
      <c r="AU1352">
        <f t="shared" si="306"/>
        <v>0</v>
      </c>
      <c r="AV1352">
        <f t="shared" si="307"/>
        <v>0</v>
      </c>
      <c r="AW1352">
        <f t="shared" si="308"/>
        <v>0</v>
      </c>
      <c r="AX1352">
        <f t="shared" si="309"/>
        <v>0</v>
      </c>
      <c r="AY1352" s="500">
        <f t="shared" si="285"/>
        <v>0</v>
      </c>
      <c r="AZ1352" s="501">
        <f t="shared" si="286"/>
        <v>0</v>
      </c>
      <c r="BA1352" s="502">
        <f t="shared" si="287"/>
        <v>0</v>
      </c>
      <c r="BB1352" s="503">
        <f t="shared" si="281"/>
        <v>0</v>
      </c>
      <c r="BC1352" s="500">
        <f t="shared" si="288"/>
        <v>0</v>
      </c>
      <c r="BD1352" s="501">
        <f t="shared" si="289"/>
        <v>0</v>
      </c>
      <c r="BE1352" s="502">
        <f t="shared" si="290"/>
        <v>0</v>
      </c>
      <c r="BF1352" s="503">
        <f t="shared" si="282"/>
        <v>0</v>
      </c>
      <c r="BG1352" s="500">
        <f t="shared" si="291"/>
        <v>0</v>
      </c>
      <c r="BH1352" s="501">
        <f t="shared" si="292"/>
        <v>0</v>
      </c>
      <c r="BI1352" s="502">
        <f t="shared" si="293"/>
        <v>0</v>
      </c>
      <c r="BJ1352" s="503">
        <f t="shared" si="283"/>
        <v>0</v>
      </c>
      <c r="BK1352" s="293">
        <f t="shared" si="284"/>
        <v>0</v>
      </c>
      <c r="BL1352" s="504" t="str">
        <f>IF(BK1352=0,"",
IF(SUM($BK$1297:BK1352)=1,BM1352,
IF($BK$1418&gt;SUM($BK$1297:BK1352),_xlfn.CONCAT(", ",BM1352),
IF($BK$1418=SUM($BK$1297:BK1352),_xlfn.CONCAT(" y ",BM1352)))))</f>
        <v/>
      </c>
      <c r="BM1352" s="505" t="s">
        <v>5194</v>
      </c>
    </row>
    <row r="1353" spans="1:65" ht="15" customHeight="1">
      <c r="A1353" s="64"/>
      <c r="B1353" s="11"/>
      <c r="C1353" s="58" t="s">
        <v>5195</v>
      </c>
      <c r="D1353" s="1122" t="str">
        <f>IF(CNGE_2025_M1_Secc5_Sub1!$D86="","",CNGE_2025_M1_Secc5_Sub1!$D86)</f>
        <v/>
      </c>
      <c r="E1353" s="889"/>
      <c r="F1353" s="889"/>
      <c r="G1353" s="889"/>
      <c r="H1353" s="889"/>
      <c r="I1353" s="889"/>
      <c r="J1353" s="889"/>
      <c r="K1353" s="889"/>
      <c r="L1353" s="889"/>
      <c r="M1353" s="889"/>
      <c r="N1353" s="889"/>
      <c r="O1353" s="889"/>
      <c r="P1353" s="889"/>
      <c r="Q1353" s="889"/>
      <c r="R1353" s="890"/>
      <c r="S1353" s="813"/>
      <c r="T1353" s="813"/>
      <c r="U1353" s="813"/>
      <c r="V1353" s="813"/>
      <c r="W1353" s="813"/>
      <c r="X1353" s="813"/>
      <c r="Y1353" s="813"/>
      <c r="Z1353" s="813"/>
      <c r="AA1353" s="813"/>
      <c r="AB1353" s="813"/>
      <c r="AC1353" s="813"/>
      <c r="AD1353" s="813"/>
      <c r="AI1353">
        <f t="shared" si="294"/>
        <v>0</v>
      </c>
      <c r="AJ1353">
        <f t="shared" si="295"/>
        <v>0</v>
      </c>
      <c r="AK1353">
        <f t="shared" si="296"/>
        <v>0</v>
      </c>
      <c r="AL1353">
        <f t="shared" si="297"/>
        <v>0</v>
      </c>
      <c r="AM1353">
        <f t="shared" si="298"/>
        <v>0</v>
      </c>
      <c r="AN1353">
        <f t="shared" si="299"/>
        <v>0</v>
      </c>
      <c r="AO1353">
        <f t="shared" si="300"/>
        <v>0</v>
      </c>
      <c r="AP1353">
        <f t="shared" si="301"/>
        <v>0</v>
      </c>
      <c r="AQ1353">
        <f t="shared" si="302"/>
        <v>0</v>
      </c>
      <c r="AR1353">
        <f t="shared" si="303"/>
        <v>0</v>
      </c>
      <c r="AS1353">
        <f t="shared" si="304"/>
        <v>0</v>
      </c>
      <c r="AT1353">
        <f t="shared" si="305"/>
        <v>0</v>
      </c>
      <c r="AU1353">
        <f t="shared" si="306"/>
        <v>0</v>
      </c>
      <c r="AV1353">
        <f t="shared" si="307"/>
        <v>0</v>
      </c>
      <c r="AW1353">
        <f t="shared" si="308"/>
        <v>0</v>
      </c>
      <c r="AX1353">
        <f t="shared" si="309"/>
        <v>0</v>
      </c>
      <c r="AY1353" s="500">
        <f t="shared" si="285"/>
        <v>0</v>
      </c>
      <c r="AZ1353" s="501">
        <f t="shared" si="286"/>
        <v>0</v>
      </c>
      <c r="BA1353" s="502">
        <f t="shared" si="287"/>
        <v>0</v>
      </c>
      <c r="BB1353" s="503">
        <f t="shared" si="281"/>
        <v>0</v>
      </c>
      <c r="BC1353" s="500">
        <f t="shared" si="288"/>
        <v>0</v>
      </c>
      <c r="BD1353" s="501">
        <f t="shared" si="289"/>
        <v>0</v>
      </c>
      <c r="BE1353" s="502">
        <f t="shared" si="290"/>
        <v>0</v>
      </c>
      <c r="BF1353" s="503">
        <f t="shared" si="282"/>
        <v>0</v>
      </c>
      <c r="BG1353" s="500">
        <f t="shared" si="291"/>
        <v>0</v>
      </c>
      <c r="BH1353" s="501">
        <f t="shared" si="292"/>
        <v>0</v>
      </c>
      <c r="BI1353" s="502">
        <f t="shared" si="293"/>
        <v>0</v>
      </c>
      <c r="BJ1353" s="503">
        <f t="shared" si="283"/>
        <v>0</v>
      </c>
      <c r="BK1353" s="293">
        <f t="shared" si="284"/>
        <v>0</v>
      </c>
      <c r="BL1353" s="504" t="str">
        <f>IF(BK1353=0,"",
IF(SUM($BK$1297:BK1353)=1,BM1353,
IF($BK$1418&gt;SUM($BK$1297:BK1353),_xlfn.CONCAT(", ",BM1353),
IF($BK$1418=SUM($BK$1297:BK1353),_xlfn.CONCAT(" y ",BM1353)))))</f>
        <v/>
      </c>
      <c r="BM1353" s="505" t="s">
        <v>5196</v>
      </c>
    </row>
    <row r="1354" spans="1:65" ht="15" customHeight="1">
      <c r="A1354" s="64"/>
      <c r="B1354" s="11"/>
      <c r="C1354" s="58" t="s">
        <v>5197</v>
      </c>
      <c r="D1354" s="1122" t="str">
        <f>IF(CNGE_2025_M1_Secc5_Sub1!$D87="","",CNGE_2025_M1_Secc5_Sub1!$D87)</f>
        <v/>
      </c>
      <c r="E1354" s="889"/>
      <c r="F1354" s="889"/>
      <c r="G1354" s="889"/>
      <c r="H1354" s="889"/>
      <c r="I1354" s="889"/>
      <c r="J1354" s="889"/>
      <c r="K1354" s="889"/>
      <c r="L1354" s="889"/>
      <c r="M1354" s="889"/>
      <c r="N1354" s="889"/>
      <c r="O1354" s="889"/>
      <c r="P1354" s="889"/>
      <c r="Q1354" s="889"/>
      <c r="R1354" s="890"/>
      <c r="S1354" s="813"/>
      <c r="T1354" s="813"/>
      <c r="U1354" s="813"/>
      <c r="V1354" s="813"/>
      <c r="W1354" s="813"/>
      <c r="X1354" s="813"/>
      <c r="Y1354" s="813"/>
      <c r="Z1354" s="813"/>
      <c r="AA1354" s="813"/>
      <c r="AB1354" s="813"/>
      <c r="AC1354" s="813"/>
      <c r="AD1354" s="813"/>
      <c r="AI1354">
        <f t="shared" si="294"/>
        <v>0</v>
      </c>
      <c r="AJ1354">
        <f t="shared" si="295"/>
        <v>0</v>
      </c>
      <c r="AK1354">
        <f t="shared" si="296"/>
        <v>0</v>
      </c>
      <c r="AL1354">
        <f t="shared" si="297"/>
        <v>0</v>
      </c>
      <c r="AM1354">
        <f t="shared" si="298"/>
        <v>0</v>
      </c>
      <c r="AN1354">
        <f t="shared" si="299"/>
        <v>0</v>
      </c>
      <c r="AO1354">
        <f t="shared" si="300"/>
        <v>0</v>
      </c>
      <c r="AP1354">
        <f t="shared" si="301"/>
        <v>0</v>
      </c>
      <c r="AQ1354">
        <f t="shared" si="302"/>
        <v>0</v>
      </c>
      <c r="AR1354">
        <f t="shared" si="303"/>
        <v>0</v>
      </c>
      <c r="AS1354">
        <f t="shared" si="304"/>
        <v>0</v>
      </c>
      <c r="AT1354">
        <f t="shared" si="305"/>
        <v>0</v>
      </c>
      <c r="AU1354">
        <f t="shared" si="306"/>
        <v>0</v>
      </c>
      <c r="AV1354">
        <f t="shared" si="307"/>
        <v>0</v>
      </c>
      <c r="AW1354">
        <f t="shared" si="308"/>
        <v>0</v>
      </c>
      <c r="AX1354">
        <f t="shared" si="309"/>
        <v>0</v>
      </c>
      <c r="AY1354" s="500">
        <f t="shared" si="285"/>
        <v>0</v>
      </c>
      <c r="AZ1354" s="501">
        <f t="shared" si="286"/>
        <v>0</v>
      </c>
      <c r="BA1354" s="502">
        <f t="shared" si="287"/>
        <v>0</v>
      </c>
      <c r="BB1354" s="503">
        <f t="shared" si="281"/>
        <v>0</v>
      </c>
      <c r="BC1354" s="500">
        <f t="shared" si="288"/>
        <v>0</v>
      </c>
      <c r="BD1354" s="501">
        <f t="shared" si="289"/>
        <v>0</v>
      </c>
      <c r="BE1354" s="502">
        <f t="shared" si="290"/>
        <v>0</v>
      </c>
      <c r="BF1354" s="503">
        <f t="shared" si="282"/>
        <v>0</v>
      </c>
      <c r="BG1354" s="500">
        <f t="shared" si="291"/>
        <v>0</v>
      </c>
      <c r="BH1354" s="501">
        <f t="shared" si="292"/>
        <v>0</v>
      </c>
      <c r="BI1354" s="502">
        <f t="shared" si="293"/>
        <v>0</v>
      </c>
      <c r="BJ1354" s="503">
        <f t="shared" si="283"/>
        <v>0</v>
      </c>
      <c r="BK1354" s="293">
        <f t="shared" si="284"/>
        <v>0</v>
      </c>
      <c r="BL1354" s="504" t="str">
        <f>IF(BK1354=0,"",
IF(SUM($BK$1297:BK1354)=1,BM1354,
IF($BK$1418&gt;SUM($BK$1297:BK1354),_xlfn.CONCAT(", ",BM1354),
IF($BK$1418=SUM($BK$1297:BK1354),_xlfn.CONCAT(" y ",BM1354)))))</f>
        <v/>
      </c>
      <c r="BM1354" s="505" t="s">
        <v>5198</v>
      </c>
    </row>
    <row r="1355" spans="1:65" ht="15" customHeight="1">
      <c r="A1355" s="64"/>
      <c r="B1355" s="11"/>
      <c r="C1355" s="58" t="s">
        <v>5199</v>
      </c>
      <c r="D1355" s="1122" t="str">
        <f>IF(CNGE_2025_M1_Secc5_Sub1!$D88="","",CNGE_2025_M1_Secc5_Sub1!$D88)</f>
        <v/>
      </c>
      <c r="E1355" s="889"/>
      <c r="F1355" s="889"/>
      <c r="G1355" s="889"/>
      <c r="H1355" s="889"/>
      <c r="I1355" s="889"/>
      <c r="J1355" s="889"/>
      <c r="K1355" s="889"/>
      <c r="L1355" s="889"/>
      <c r="M1355" s="889"/>
      <c r="N1355" s="889"/>
      <c r="O1355" s="889"/>
      <c r="P1355" s="889"/>
      <c r="Q1355" s="889"/>
      <c r="R1355" s="890"/>
      <c r="S1355" s="813"/>
      <c r="T1355" s="813"/>
      <c r="U1355" s="813"/>
      <c r="V1355" s="813"/>
      <c r="W1355" s="813"/>
      <c r="X1355" s="813"/>
      <c r="Y1355" s="813"/>
      <c r="Z1355" s="813"/>
      <c r="AA1355" s="813"/>
      <c r="AB1355" s="813"/>
      <c r="AC1355" s="813"/>
      <c r="AD1355" s="813"/>
      <c r="AI1355">
        <f t="shared" si="294"/>
        <v>0</v>
      </c>
      <c r="AJ1355">
        <f t="shared" si="295"/>
        <v>0</v>
      </c>
      <c r="AK1355">
        <f t="shared" si="296"/>
        <v>0</v>
      </c>
      <c r="AL1355">
        <f t="shared" si="297"/>
        <v>0</v>
      </c>
      <c r="AM1355">
        <f t="shared" si="298"/>
        <v>0</v>
      </c>
      <c r="AN1355">
        <f t="shared" si="299"/>
        <v>0</v>
      </c>
      <c r="AO1355">
        <f t="shared" si="300"/>
        <v>0</v>
      </c>
      <c r="AP1355">
        <f t="shared" si="301"/>
        <v>0</v>
      </c>
      <c r="AQ1355">
        <f t="shared" si="302"/>
        <v>0</v>
      </c>
      <c r="AR1355">
        <f t="shared" si="303"/>
        <v>0</v>
      </c>
      <c r="AS1355">
        <f t="shared" si="304"/>
        <v>0</v>
      </c>
      <c r="AT1355">
        <f t="shared" si="305"/>
        <v>0</v>
      </c>
      <c r="AU1355">
        <f t="shared" si="306"/>
        <v>0</v>
      </c>
      <c r="AV1355">
        <f t="shared" si="307"/>
        <v>0</v>
      </c>
      <c r="AW1355">
        <f t="shared" si="308"/>
        <v>0</v>
      </c>
      <c r="AX1355">
        <f t="shared" si="309"/>
        <v>0</v>
      </c>
      <c r="AY1355" s="500">
        <f t="shared" si="285"/>
        <v>0</v>
      </c>
      <c r="AZ1355" s="501">
        <f t="shared" si="286"/>
        <v>0</v>
      </c>
      <c r="BA1355" s="502">
        <f t="shared" si="287"/>
        <v>0</v>
      </c>
      <c r="BB1355" s="503">
        <f t="shared" si="281"/>
        <v>0</v>
      </c>
      <c r="BC1355" s="500">
        <f t="shared" si="288"/>
        <v>0</v>
      </c>
      <c r="BD1355" s="501">
        <f t="shared" si="289"/>
        <v>0</v>
      </c>
      <c r="BE1355" s="502">
        <f t="shared" si="290"/>
        <v>0</v>
      </c>
      <c r="BF1355" s="503">
        <f t="shared" si="282"/>
        <v>0</v>
      </c>
      <c r="BG1355" s="500">
        <f t="shared" si="291"/>
        <v>0</v>
      </c>
      <c r="BH1355" s="501">
        <f t="shared" si="292"/>
        <v>0</v>
      </c>
      <c r="BI1355" s="502">
        <f t="shared" si="293"/>
        <v>0</v>
      </c>
      <c r="BJ1355" s="503">
        <f t="shared" si="283"/>
        <v>0</v>
      </c>
      <c r="BK1355" s="293">
        <f t="shared" si="284"/>
        <v>0</v>
      </c>
      <c r="BL1355" s="504" t="str">
        <f>IF(BK1355=0,"",
IF(SUM($BK$1297:BK1355)=1,BM1355,
IF($BK$1418&gt;SUM($BK$1297:BK1355),_xlfn.CONCAT(", ",BM1355),
IF($BK$1418=SUM($BK$1297:BK1355),_xlfn.CONCAT(" y ",BM1355)))))</f>
        <v/>
      </c>
      <c r="BM1355" s="505" t="s">
        <v>5200</v>
      </c>
    </row>
    <row r="1356" spans="1:65" ht="15" customHeight="1">
      <c r="A1356" s="64"/>
      <c r="B1356" s="11"/>
      <c r="C1356" s="58" t="s">
        <v>5201</v>
      </c>
      <c r="D1356" s="1122" t="str">
        <f>IF(CNGE_2025_M1_Secc5_Sub1!$D89="","",CNGE_2025_M1_Secc5_Sub1!$D89)</f>
        <v/>
      </c>
      <c r="E1356" s="889"/>
      <c r="F1356" s="889"/>
      <c r="G1356" s="889"/>
      <c r="H1356" s="889"/>
      <c r="I1356" s="889"/>
      <c r="J1356" s="889"/>
      <c r="K1356" s="889"/>
      <c r="L1356" s="889"/>
      <c r="M1356" s="889"/>
      <c r="N1356" s="889"/>
      <c r="O1356" s="889"/>
      <c r="P1356" s="889"/>
      <c r="Q1356" s="889"/>
      <c r="R1356" s="890"/>
      <c r="S1356" s="813"/>
      <c r="T1356" s="813"/>
      <c r="U1356" s="813"/>
      <c r="V1356" s="813"/>
      <c r="W1356" s="813"/>
      <c r="X1356" s="813"/>
      <c r="Y1356" s="813"/>
      <c r="Z1356" s="813"/>
      <c r="AA1356" s="813"/>
      <c r="AB1356" s="813"/>
      <c r="AC1356" s="813"/>
      <c r="AD1356" s="813"/>
      <c r="AI1356">
        <f t="shared" si="294"/>
        <v>0</v>
      </c>
      <c r="AJ1356">
        <f t="shared" si="295"/>
        <v>0</v>
      </c>
      <c r="AK1356">
        <f t="shared" si="296"/>
        <v>0</v>
      </c>
      <c r="AL1356">
        <f t="shared" si="297"/>
        <v>0</v>
      </c>
      <c r="AM1356">
        <f t="shared" si="298"/>
        <v>0</v>
      </c>
      <c r="AN1356">
        <f t="shared" si="299"/>
        <v>0</v>
      </c>
      <c r="AO1356">
        <f t="shared" si="300"/>
        <v>0</v>
      </c>
      <c r="AP1356">
        <f t="shared" si="301"/>
        <v>0</v>
      </c>
      <c r="AQ1356">
        <f t="shared" si="302"/>
        <v>0</v>
      </c>
      <c r="AR1356">
        <f t="shared" si="303"/>
        <v>0</v>
      </c>
      <c r="AS1356">
        <f t="shared" si="304"/>
        <v>0</v>
      </c>
      <c r="AT1356">
        <f t="shared" si="305"/>
        <v>0</v>
      </c>
      <c r="AU1356">
        <f t="shared" si="306"/>
        <v>0</v>
      </c>
      <c r="AV1356">
        <f t="shared" si="307"/>
        <v>0</v>
      </c>
      <c r="AW1356">
        <f t="shared" si="308"/>
        <v>0</v>
      </c>
      <c r="AX1356">
        <f t="shared" si="309"/>
        <v>0</v>
      </c>
      <c r="AY1356" s="500">
        <f t="shared" si="285"/>
        <v>0</v>
      </c>
      <c r="AZ1356" s="501">
        <f t="shared" si="286"/>
        <v>0</v>
      </c>
      <c r="BA1356" s="502">
        <f t="shared" si="287"/>
        <v>0</v>
      </c>
      <c r="BB1356" s="503">
        <f t="shared" si="281"/>
        <v>0</v>
      </c>
      <c r="BC1356" s="500">
        <f t="shared" si="288"/>
        <v>0</v>
      </c>
      <c r="BD1356" s="501">
        <f t="shared" si="289"/>
        <v>0</v>
      </c>
      <c r="BE1356" s="502">
        <f t="shared" si="290"/>
        <v>0</v>
      </c>
      <c r="BF1356" s="503">
        <f t="shared" si="282"/>
        <v>0</v>
      </c>
      <c r="BG1356" s="500">
        <f t="shared" si="291"/>
        <v>0</v>
      </c>
      <c r="BH1356" s="501">
        <f t="shared" si="292"/>
        <v>0</v>
      </c>
      <c r="BI1356" s="502">
        <f t="shared" si="293"/>
        <v>0</v>
      </c>
      <c r="BJ1356" s="503">
        <f t="shared" si="283"/>
        <v>0</v>
      </c>
      <c r="BK1356" s="293">
        <f t="shared" si="284"/>
        <v>0</v>
      </c>
      <c r="BL1356" s="504" t="str">
        <f>IF(BK1356=0,"",
IF(SUM($BK$1297:BK1356)=1,BM1356,
IF($BK$1418&gt;SUM($BK$1297:BK1356),_xlfn.CONCAT(", ",BM1356),
IF($BK$1418=SUM($BK$1297:BK1356),_xlfn.CONCAT(" y ",BM1356)))))</f>
        <v/>
      </c>
      <c r="BM1356" s="505" t="s">
        <v>5202</v>
      </c>
    </row>
    <row r="1357" spans="1:65" ht="15" customHeight="1">
      <c r="A1357" s="64"/>
      <c r="B1357" s="11"/>
      <c r="C1357" s="58" t="s">
        <v>5203</v>
      </c>
      <c r="D1357" s="1122" t="str">
        <f>IF(CNGE_2025_M1_Secc5_Sub1!$D90="","",CNGE_2025_M1_Secc5_Sub1!$D90)</f>
        <v/>
      </c>
      <c r="E1357" s="889"/>
      <c r="F1357" s="889"/>
      <c r="G1357" s="889"/>
      <c r="H1357" s="889"/>
      <c r="I1357" s="889"/>
      <c r="J1357" s="889"/>
      <c r="K1357" s="889"/>
      <c r="L1357" s="889"/>
      <c r="M1357" s="889"/>
      <c r="N1357" s="889"/>
      <c r="O1357" s="889"/>
      <c r="P1357" s="889"/>
      <c r="Q1357" s="889"/>
      <c r="R1357" s="890"/>
      <c r="S1357" s="813"/>
      <c r="T1357" s="813"/>
      <c r="U1357" s="813"/>
      <c r="V1357" s="813"/>
      <c r="W1357" s="813"/>
      <c r="X1357" s="813"/>
      <c r="Y1357" s="813"/>
      <c r="Z1357" s="813"/>
      <c r="AA1357" s="813"/>
      <c r="AB1357" s="813"/>
      <c r="AC1357" s="813"/>
      <c r="AD1357" s="813"/>
      <c r="AI1357">
        <f t="shared" si="294"/>
        <v>0</v>
      </c>
      <c r="AJ1357">
        <f t="shared" si="295"/>
        <v>0</v>
      </c>
      <c r="AK1357">
        <f t="shared" si="296"/>
        <v>0</v>
      </c>
      <c r="AL1357">
        <f t="shared" si="297"/>
        <v>0</v>
      </c>
      <c r="AM1357">
        <f t="shared" si="298"/>
        <v>0</v>
      </c>
      <c r="AN1357">
        <f t="shared" si="299"/>
        <v>0</v>
      </c>
      <c r="AO1357">
        <f t="shared" si="300"/>
        <v>0</v>
      </c>
      <c r="AP1357">
        <f t="shared" si="301"/>
        <v>0</v>
      </c>
      <c r="AQ1357">
        <f t="shared" si="302"/>
        <v>0</v>
      </c>
      <c r="AR1357">
        <f t="shared" si="303"/>
        <v>0</v>
      </c>
      <c r="AS1357">
        <f t="shared" si="304"/>
        <v>0</v>
      </c>
      <c r="AT1357">
        <f t="shared" si="305"/>
        <v>0</v>
      </c>
      <c r="AU1357">
        <f t="shared" si="306"/>
        <v>0</v>
      </c>
      <c r="AV1357">
        <f t="shared" si="307"/>
        <v>0</v>
      </c>
      <c r="AW1357">
        <f t="shared" si="308"/>
        <v>0</v>
      </c>
      <c r="AX1357">
        <f t="shared" si="309"/>
        <v>0</v>
      </c>
      <c r="AY1357" s="500">
        <f t="shared" si="285"/>
        <v>0</v>
      </c>
      <c r="AZ1357" s="501">
        <f t="shared" si="286"/>
        <v>0</v>
      </c>
      <c r="BA1357" s="502">
        <f t="shared" si="287"/>
        <v>0</v>
      </c>
      <c r="BB1357" s="503">
        <f t="shared" si="281"/>
        <v>0</v>
      </c>
      <c r="BC1357" s="500">
        <f t="shared" si="288"/>
        <v>0</v>
      </c>
      <c r="BD1357" s="501">
        <f t="shared" si="289"/>
        <v>0</v>
      </c>
      <c r="BE1357" s="502">
        <f t="shared" si="290"/>
        <v>0</v>
      </c>
      <c r="BF1357" s="503">
        <f t="shared" si="282"/>
        <v>0</v>
      </c>
      <c r="BG1357" s="500">
        <f t="shared" si="291"/>
        <v>0</v>
      </c>
      <c r="BH1357" s="501">
        <f t="shared" si="292"/>
        <v>0</v>
      </c>
      <c r="BI1357" s="502">
        <f t="shared" si="293"/>
        <v>0</v>
      </c>
      <c r="BJ1357" s="503">
        <f t="shared" si="283"/>
        <v>0</v>
      </c>
      <c r="BK1357" s="293">
        <f t="shared" si="284"/>
        <v>0</v>
      </c>
      <c r="BL1357" s="504" t="str">
        <f>IF(BK1357=0,"",
IF(SUM($BK$1297:BK1357)=1,BM1357,
IF($BK$1418&gt;SUM($BK$1297:BK1357),_xlfn.CONCAT(", ",BM1357),
IF($BK$1418=SUM($BK$1297:BK1357),_xlfn.CONCAT(" y ",BM1357)))))</f>
        <v/>
      </c>
      <c r="BM1357" s="505" t="s">
        <v>5204</v>
      </c>
    </row>
    <row r="1358" spans="1:65" ht="15" customHeight="1">
      <c r="A1358" s="64"/>
      <c r="B1358" s="11"/>
      <c r="C1358" s="58" t="s">
        <v>5205</v>
      </c>
      <c r="D1358" s="1122" t="str">
        <f>IF(CNGE_2025_M1_Secc5_Sub1!$D91="","",CNGE_2025_M1_Secc5_Sub1!$D91)</f>
        <v/>
      </c>
      <c r="E1358" s="889"/>
      <c r="F1358" s="889"/>
      <c r="G1358" s="889"/>
      <c r="H1358" s="889"/>
      <c r="I1358" s="889"/>
      <c r="J1358" s="889"/>
      <c r="K1358" s="889"/>
      <c r="L1358" s="889"/>
      <c r="M1358" s="889"/>
      <c r="N1358" s="889"/>
      <c r="O1358" s="889"/>
      <c r="P1358" s="889"/>
      <c r="Q1358" s="889"/>
      <c r="R1358" s="890"/>
      <c r="S1358" s="813"/>
      <c r="T1358" s="813"/>
      <c r="U1358" s="813"/>
      <c r="V1358" s="813"/>
      <c r="W1358" s="813"/>
      <c r="X1358" s="813"/>
      <c r="Y1358" s="813"/>
      <c r="Z1358" s="813"/>
      <c r="AA1358" s="813"/>
      <c r="AB1358" s="813"/>
      <c r="AC1358" s="813"/>
      <c r="AD1358" s="813"/>
      <c r="AI1358">
        <f t="shared" si="294"/>
        <v>0</v>
      </c>
      <c r="AJ1358">
        <f t="shared" si="295"/>
        <v>0</v>
      </c>
      <c r="AK1358">
        <f t="shared" si="296"/>
        <v>0</v>
      </c>
      <c r="AL1358">
        <f t="shared" si="297"/>
        <v>0</v>
      </c>
      <c r="AM1358">
        <f t="shared" si="298"/>
        <v>0</v>
      </c>
      <c r="AN1358">
        <f t="shared" si="299"/>
        <v>0</v>
      </c>
      <c r="AO1358">
        <f t="shared" si="300"/>
        <v>0</v>
      </c>
      <c r="AP1358">
        <f t="shared" si="301"/>
        <v>0</v>
      </c>
      <c r="AQ1358">
        <f t="shared" si="302"/>
        <v>0</v>
      </c>
      <c r="AR1358">
        <f t="shared" si="303"/>
        <v>0</v>
      </c>
      <c r="AS1358">
        <f t="shared" si="304"/>
        <v>0</v>
      </c>
      <c r="AT1358">
        <f t="shared" si="305"/>
        <v>0</v>
      </c>
      <c r="AU1358">
        <f t="shared" si="306"/>
        <v>0</v>
      </c>
      <c r="AV1358">
        <f t="shared" si="307"/>
        <v>0</v>
      </c>
      <c r="AW1358">
        <f t="shared" si="308"/>
        <v>0</v>
      </c>
      <c r="AX1358">
        <f t="shared" si="309"/>
        <v>0</v>
      </c>
      <c r="AY1358" s="500">
        <f t="shared" si="285"/>
        <v>0</v>
      </c>
      <c r="AZ1358" s="501">
        <f t="shared" si="286"/>
        <v>0</v>
      </c>
      <c r="BA1358" s="502">
        <f t="shared" si="287"/>
        <v>0</v>
      </c>
      <c r="BB1358" s="503">
        <f t="shared" si="281"/>
        <v>0</v>
      </c>
      <c r="BC1358" s="500">
        <f t="shared" si="288"/>
        <v>0</v>
      </c>
      <c r="BD1358" s="501">
        <f t="shared" si="289"/>
        <v>0</v>
      </c>
      <c r="BE1358" s="502">
        <f t="shared" si="290"/>
        <v>0</v>
      </c>
      <c r="BF1358" s="503">
        <f t="shared" si="282"/>
        <v>0</v>
      </c>
      <c r="BG1358" s="500">
        <f t="shared" si="291"/>
        <v>0</v>
      </c>
      <c r="BH1358" s="501">
        <f t="shared" si="292"/>
        <v>0</v>
      </c>
      <c r="BI1358" s="502">
        <f t="shared" si="293"/>
        <v>0</v>
      </c>
      <c r="BJ1358" s="503">
        <f t="shared" si="283"/>
        <v>0</v>
      </c>
      <c r="BK1358" s="293">
        <f t="shared" si="284"/>
        <v>0</v>
      </c>
      <c r="BL1358" s="504" t="str">
        <f>IF(BK1358=0,"",
IF(SUM($BK$1297:BK1358)=1,BM1358,
IF($BK$1418&gt;SUM($BK$1297:BK1358),_xlfn.CONCAT(", ",BM1358),
IF($BK$1418=SUM($BK$1297:BK1358),_xlfn.CONCAT(" y ",BM1358)))))</f>
        <v/>
      </c>
      <c r="BM1358" s="505" t="s">
        <v>5206</v>
      </c>
    </row>
    <row r="1359" spans="1:65" ht="15" customHeight="1">
      <c r="A1359" s="64"/>
      <c r="B1359" s="11"/>
      <c r="C1359" s="58" t="s">
        <v>5207</v>
      </c>
      <c r="D1359" s="1122" t="str">
        <f>IF(CNGE_2025_M1_Secc5_Sub1!$D92="","",CNGE_2025_M1_Secc5_Sub1!$D92)</f>
        <v/>
      </c>
      <c r="E1359" s="889"/>
      <c r="F1359" s="889"/>
      <c r="G1359" s="889"/>
      <c r="H1359" s="889"/>
      <c r="I1359" s="889"/>
      <c r="J1359" s="889"/>
      <c r="K1359" s="889"/>
      <c r="L1359" s="889"/>
      <c r="M1359" s="889"/>
      <c r="N1359" s="889"/>
      <c r="O1359" s="889"/>
      <c r="P1359" s="889"/>
      <c r="Q1359" s="889"/>
      <c r="R1359" s="890"/>
      <c r="S1359" s="813"/>
      <c r="T1359" s="813"/>
      <c r="U1359" s="813"/>
      <c r="V1359" s="813"/>
      <c r="W1359" s="813"/>
      <c r="X1359" s="813"/>
      <c r="Y1359" s="813"/>
      <c r="Z1359" s="813"/>
      <c r="AA1359" s="813"/>
      <c r="AB1359" s="813"/>
      <c r="AC1359" s="813"/>
      <c r="AD1359" s="813"/>
      <c r="AI1359">
        <f t="shared" si="294"/>
        <v>0</v>
      </c>
      <c r="AJ1359">
        <f t="shared" si="295"/>
        <v>0</v>
      </c>
      <c r="AK1359">
        <f t="shared" si="296"/>
        <v>0</v>
      </c>
      <c r="AL1359">
        <f t="shared" si="297"/>
        <v>0</v>
      </c>
      <c r="AM1359">
        <f t="shared" si="298"/>
        <v>0</v>
      </c>
      <c r="AN1359">
        <f t="shared" si="299"/>
        <v>0</v>
      </c>
      <c r="AO1359">
        <f t="shared" si="300"/>
        <v>0</v>
      </c>
      <c r="AP1359">
        <f t="shared" si="301"/>
        <v>0</v>
      </c>
      <c r="AQ1359">
        <f t="shared" si="302"/>
        <v>0</v>
      </c>
      <c r="AR1359">
        <f t="shared" si="303"/>
        <v>0</v>
      </c>
      <c r="AS1359">
        <f t="shared" si="304"/>
        <v>0</v>
      </c>
      <c r="AT1359">
        <f t="shared" si="305"/>
        <v>0</v>
      </c>
      <c r="AU1359">
        <f t="shared" si="306"/>
        <v>0</v>
      </c>
      <c r="AV1359">
        <f t="shared" si="307"/>
        <v>0</v>
      </c>
      <c r="AW1359">
        <f t="shared" si="308"/>
        <v>0</v>
      </c>
      <c r="AX1359">
        <f t="shared" si="309"/>
        <v>0</v>
      </c>
      <c r="AY1359" s="500">
        <f t="shared" si="285"/>
        <v>0</v>
      </c>
      <c r="AZ1359" s="501">
        <f t="shared" si="286"/>
        <v>0</v>
      </c>
      <c r="BA1359" s="502">
        <f t="shared" si="287"/>
        <v>0</v>
      </c>
      <c r="BB1359" s="503">
        <f t="shared" si="281"/>
        <v>0</v>
      </c>
      <c r="BC1359" s="500">
        <f t="shared" si="288"/>
        <v>0</v>
      </c>
      <c r="BD1359" s="501">
        <f t="shared" si="289"/>
        <v>0</v>
      </c>
      <c r="BE1359" s="502">
        <f t="shared" si="290"/>
        <v>0</v>
      </c>
      <c r="BF1359" s="503">
        <f t="shared" si="282"/>
        <v>0</v>
      </c>
      <c r="BG1359" s="500">
        <f t="shared" si="291"/>
        <v>0</v>
      </c>
      <c r="BH1359" s="501">
        <f t="shared" si="292"/>
        <v>0</v>
      </c>
      <c r="BI1359" s="502">
        <f t="shared" si="293"/>
        <v>0</v>
      </c>
      <c r="BJ1359" s="503">
        <f t="shared" si="283"/>
        <v>0</v>
      </c>
      <c r="BK1359" s="293">
        <f t="shared" si="284"/>
        <v>0</v>
      </c>
      <c r="BL1359" s="504" t="str">
        <f>IF(BK1359=0,"",
IF(SUM($BK$1297:BK1359)=1,BM1359,
IF($BK$1418&gt;SUM($BK$1297:BK1359),_xlfn.CONCAT(", ",BM1359),
IF($BK$1418=SUM($BK$1297:BK1359),_xlfn.CONCAT(" y ",BM1359)))))</f>
        <v/>
      </c>
      <c r="BM1359" s="505" t="s">
        <v>5208</v>
      </c>
    </row>
    <row r="1360" spans="1:65" ht="15" customHeight="1">
      <c r="A1360" s="64"/>
      <c r="B1360" s="11"/>
      <c r="C1360" s="58" t="s">
        <v>5209</v>
      </c>
      <c r="D1360" s="1122" t="str">
        <f>IF(CNGE_2025_M1_Secc5_Sub1!$D93="","",CNGE_2025_M1_Secc5_Sub1!$D93)</f>
        <v/>
      </c>
      <c r="E1360" s="889"/>
      <c r="F1360" s="889"/>
      <c r="G1360" s="889"/>
      <c r="H1360" s="889"/>
      <c r="I1360" s="889"/>
      <c r="J1360" s="889"/>
      <c r="K1360" s="889"/>
      <c r="L1360" s="889"/>
      <c r="M1360" s="889"/>
      <c r="N1360" s="889"/>
      <c r="O1360" s="889"/>
      <c r="P1360" s="889"/>
      <c r="Q1360" s="889"/>
      <c r="R1360" s="890"/>
      <c r="S1360" s="813"/>
      <c r="T1360" s="813"/>
      <c r="U1360" s="813"/>
      <c r="V1360" s="813"/>
      <c r="W1360" s="813"/>
      <c r="X1360" s="813"/>
      <c r="Y1360" s="813"/>
      <c r="Z1360" s="813"/>
      <c r="AA1360" s="813"/>
      <c r="AB1360" s="813"/>
      <c r="AC1360" s="813"/>
      <c r="AD1360" s="813"/>
      <c r="AI1360">
        <f t="shared" si="294"/>
        <v>0</v>
      </c>
      <c r="AJ1360">
        <f t="shared" si="295"/>
        <v>0</v>
      </c>
      <c r="AK1360">
        <f t="shared" si="296"/>
        <v>0</v>
      </c>
      <c r="AL1360">
        <f t="shared" si="297"/>
        <v>0</v>
      </c>
      <c r="AM1360">
        <f t="shared" si="298"/>
        <v>0</v>
      </c>
      <c r="AN1360">
        <f t="shared" si="299"/>
        <v>0</v>
      </c>
      <c r="AO1360">
        <f t="shared" si="300"/>
        <v>0</v>
      </c>
      <c r="AP1360">
        <f t="shared" si="301"/>
        <v>0</v>
      </c>
      <c r="AQ1360">
        <f t="shared" si="302"/>
        <v>0</v>
      </c>
      <c r="AR1360">
        <f t="shared" si="303"/>
        <v>0</v>
      </c>
      <c r="AS1360">
        <f t="shared" si="304"/>
        <v>0</v>
      </c>
      <c r="AT1360">
        <f t="shared" si="305"/>
        <v>0</v>
      </c>
      <c r="AU1360">
        <f t="shared" si="306"/>
        <v>0</v>
      </c>
      <c r="AV1360">
        <f t="shared" si="307"/>
        <v>0</v>
      </c>
      <c r="AW1360">
        <f t="shared" si="308"/>
        <v>0</v>
      </c>
      <c r="AX1360">
        <f t="shared" si="309"/>
        <v>0</v>
      </c>
      <c r="AY1360" s="500">
        <f t="shared" si="285"/>
        <v>0</v>
      </c>
      <c r="AZ1360" s="501">
        <f t="shared" si="286"/>
        <v>0</v>
      </c>
      <c r="BA1360" s="502">
        <f t="shared" si="287"/>
        <v>0</v>
      </c>
      <c r="BB1360" s="503">
        <f t="shared" si="281"/>
        <v>0</v>
      </c>
      <c r="BC1360" s="500">
        <f t="shared" si="288"/>
        <v>0</v>
      </c>
      <c r="BD1360" s="501">
        <f t="shared" si="289"/>
        <v>0</v>
      </c>
      <c r="BE1360" s="502">
        <f t="shared" si="290"/>
        <v>0</v>
      </c>
      <c r="BF1360" s="503">
        <f t="shared" si="282"/>
        <v>0</v>
      </c>
      <c r="BG1360" s="500">
        <f t="shared" si="291"/>
        <v>0</v>
      </c>
      <c r="BH1360" s="501">
        <f t="shared" si="292"/>
        <v>0</v>
      </c>
      <c r="BI1360" s="502">
        <f t="shared" si="293"/>
        <v>0</v>
      </c>
      <c r="BJ1360" s="503">
        <f t="shared" si="283"/>
        <v>0</v>
      </c>
      <c r="BK1360" s="293">
        <f t="shared" si="284"/>
        <v>0</v>
      </c>
      <c r="BL1360" s="504" t="str">
        <f>IF(BK1360=0,"",
IF(SUM($BK$1297:BK1360)=1,BM1360,
IF($BK$1418&gt;SUM($BK$1297:BK1360),_xlfn.CONCAT(", ",BM1360),
IF($BK$1418=SUM($BK$1297:BK1360),_xlfn.CONCAT(" y ",BM1360)))))</f>
        <v/>
      </c>
      <c r="BM1360" s="505" t="s">
        <v>5210</v>
      </c>
    </row>
    <row r="1361" spans="1:65" ht="15" customHeight="1">
      <c r="A1361" s="64"/>
      <c r="B1361" s="11"/>
      <c r="C1361" s="58" t="s">
        <v>5211</v>
      </c>
      <c r="D1361" s="1122" t="str">
        <f>IF(CNGE_2025_M1_Secc5_Sub1!$D94="","",CNGE_2025_M1_Secc5_Sub1!$D94)</f>
        <v/>
      </c>
      <c r="E1361" s="889"/>
      <c r="F1361" s="889"/>
      <c r="G1361" s="889"/>
      <c r="H1361" s="889"/>
      <c r="I1361" s="889"/>
      <c r="J1361" s="889"/>
      <c r="K1361" s="889"/>
      <c r="L1361" s="889"/>
      <c r="M1361" s="889"/>
      <c r="N1361" s="889"/>
      <c r="O1361" s="889"/>
      <c r="P1361" s="889"/>
      <c r="Q1361" s="889"/>
      <c r="R1361" s="890"/>
      <c r="S1361" s="813"/>
      <c r="T1361" s="813"/>
      <c r="U1361" s="813"/>
      <c r="V1361" s="813"/>
      <c r="W1361" s="813"/>
      <c r="X1361" s="813"/>
      <c r="Y1361" s="813"/>
      <c r="Z1361" s="813"/>
      <c r="AA1361" s="813"/>
      <c r="AB1361" s="813"/>
      <c r="AC1361" s="813"/>
      <c r="AD1361" s="813"/>
      <c r="AI1361">
        <f t="shared" ref="AI1361:AI1392" si="310">S1361</f>
        <v>0</v>
      </c>
      <c r="AJ1361">
        <f t="shared" ref="AJ1361:AJ1392" si="311">COUNTIF(T1361:U1361,"NS")</f>
        <v>0</v>
      </c>
      <c r="AK1361">
        <f t="shared" ref="AK1361:AK1392" si="312">SUM(T1361:U1361)</f>
        <v>0</v>
      </c>
      <c r="AL1361">
        <f t="shared" ref="AL1361:AL1392" si="313">IF(COUNTIF(S1361:U1361,"NA")=3,0,IF(OR(AND(AI1361=0,AJ1361&gt;0),AND(AI1361="NS",AK1361&gt;0), AND(AI1361="NS", AJ1361=0,AK1361=0)), 1, IF(OR(AND(AI1361&gt;0,AJ1361&gt;1,AI1361&gt;AK1361), AND(AI1361="NS",AJ1361=2), AND(AI1361="NS",AK1361=0,AJ1361&gt;0),AI1361=AK1361), 0, 1)))</f>
        <v>0</v>
      </c>
      <c r="AM1361">
        <f t="shared" ref="AM1361:AM1392" si="314">V1361</f>
        <v>0</v>
      </c>
      <c r="AN1361">
        <f t="shared" ref="AN1361:AN1392" si="315">COUNTIF(W1361:X1361,"NS")</f>
        <v>0</v>
      </c>
      <c r="AO1361">
        <f t="shared" ref="AO1361:AO1392" si="316">SUM(W1361:X1361)</f>
        <v>0</v>
      </c>
      <c r="AP1361">
        <f t="shared" ref="AP1361:AP1392" si="317">IF(COUNTIF(V1361:X1361,"NA")=3,0,IF(OR(AND(AM1361=0,AN1361&gt;0),AND(AM1361="NS",AO1361&gt;0), AND(AM1361="NS", AN1361=0,AO1361=0)), 1, IF(OR(AND(AM1361&gt;0,AN1361&gt;1,AM1361&gt;AO1361), AND(AM1361="NS",AN1361=2), AND(AM1361="NS",AO1361=0,AN1361&gt;0),AM1361=AO1361), 0, 1)))</f>
        <v>0</v>
      </c>
      <c r="AQ1361">
        <f t="shared" ref="AQ1361:AQ1392" si="318">Y1361</f>
        <v>0</v>
      </c>
      <c r="AR1361">
        <f t="shared" ref="AR1361:AR1392" si="319">COUNTIF(Z1361:AA1361,"NS")</f>
        <v>0</v>
      </c>
      <c r="AS1361">
        <f t="shared" ref="AS1361:AS1392" si="320">SUM(Z1361:AA1361)</f>
        <v>0</v>
      </c>
      <c r="AT1361">
        <f t="shared" ref="AT1361:AT1392" si="321">IF(COUNTIF(Y1361:AA1361,"NA")=3,0,IF(OR(AND(AQ1361=0,AR1361&gt;0),AND(AQ1361="NS",AS1361&gt;0), AND(AQ1361="NS", AR1361=0,AS1361=0)), 1, IF(OR(AND(AQ1361&gt;0,AR1361&gt;1,AQ1361&gt;AS1361), AND(AQ1361="NS",AR1361=2), AND(AQ1361="NS",AS1361=0,AR1361&gt;0),AQ1361=AS1361), 0, 1)))</f>
        <v>0</v>
      </c>
      <c r="AU1361">
        <f t="shared" ref="AU1361:AU1392" si="322">AB1361</f>
        <v>0</v>
      </c>
      <c r="AV1361">
        <f t="shared" ref="AV1361:AV1392" si="323">COUNTIF(AC1361:AD1361,"NS")</f>
        <v>0</v>
      </c>
      <c r="AW1361">
        <f t="shared" ref="AW1361:AW1392" si="324">SUM(AC1361:AD1361)</f>
        <v>0</v>
      </c>
      <c r="AX1361">
        <f t="shared" ref="AX1361:AX1392" si="325">IF(COUNTIF(AB1361:AD1361,"NA")=3,0,IF(OR(AND(AU1361=0,AV1361&gt;0),AND(AU1361="NS",AW1361&gt;0), AND(AU1361="NS", AV1361=0,AW1361=0)), 1, IF(OR(AND(AU1361&gt;0,AV1361&gt;1,AU1361&gt;AW1361), AND(AU1361="NS",AV1361=2), AND(AU1361="NS",AW1361=0,AV1361&gt;0),AU1361=AW1361), 0, 1)))</f>
        <v>0</v>
      </c>
      <c r="AY1361" s="500">
        <f t="shared" si="285"/>
        <v>0</v>
      </c>
      <c r="AZ1361" s="501">
        <f t="shared" si="286"/>
        <v>0</v>
      </c>
      <c r="BA1361" s="502">
        <f t="shared" si="287"/>
        <v>0</v>
      </c>
      <c r="BB1361" s="503">
        <f t="shared" si="281"/>
        <v>0</v>
      </c>
      <c r="BC1361" s="500">
        <f t="shared" si="288"/>
        <v>0</v>
      </c>
      <c r="BD1361" s="501">
        <f t="shared" si="289"/>
        <v>0</v>
      </c>
      <c r="BE1361" s="502">
        <f t="shared" si="290"/>
        <v>0</v>
      </c>
      <c r="BF1361" s="503">
        <f t="shared" si="282"/>
        <v>0</v>
      </c>
      <c r="BG1361" s="500">
        <f t="shared" si="291"/>
        <v>0</v>
      </c>
      <c r="BH1361" s="501">
        <f t="shared" si="292"/>
        <v>0</v>
      </c>
      <c r="BI1361" s="502">
        <f t="shared" si="293"/>
        <v>0</v>
      </c>
      <c r="BJ1361" s="503">
        <f t="shared" si="283"/>
        <v>0</v>
      </c>
      <c r="BK1361" s="293">
        <f t="shared" si="284"/>
        <v>0</v>
      </c>
      <c r="BL1361" s="504" t="str">
        <f>IF(BK1361=0,"",
IF(SUM($BK$1297:BK1361)=1,BM1361,
IF($BK$1418&gt;SUM($BK$1297:BK1361),_xlfn.CONCAT(", ",BM1361),
IF($BK$1418=SUM($BK$1297:BK1361),_xlfn.CONCAT(" y ",BM1361)))))</f>
        <v/>
      </c>
      <c r="BM1361" s="505" t="s">
        <v>5212</v>
      </c>
    </row>
    <row r="1362" spans="1:65" ht="15" customHeight="1">
      <c r="A1362" s="64"/>
      <c r="B1362" s="11"/>
      <c r="C1362" s="58" t="s">
        <v>5213</v>
      </c>
      <c r="D1362" s="1122" t="str">
        <f>IF(CNGE_2025_M1_Secc5_Sub1!$D95="","",CNGE_2025_M1_Secc5_Sub1!$D95)</f>
        <v/>
      </c>
      <c r="E1362" s="889"/>
      <c r="F1362" s="889"/>
      <c r="G1362" s="889"/>
      <c r="H1362" s="889"/>
      <c r="I1362" s="889"/>
      <c r="J1362" s="889"/>
      <c r="K1362" s="889"/>
      <c r="L1362" s="889"/>
      <c r="M1362" s="889"/>
      <c r="N1362" s="889"/>
      <c r="O1362" s="889"/>
      <c r="P1362" s="889"/>
      <c r="Q1362" s="889"/>
      <c r="R1362" s="890"/>
      <c r="S1362" s="813"/>
      <c r="T1362" s="813"/>
      <c r="U1362" s="813"/>
      <c r="V1362" s="813"/>
      <c r="W1362" s="813"/>
      <c r="X1362" s="813"/>
      <c r="Y1362" s="813"/>
      <c r="Z1362" s="813"/>
      <c r="AA1362" s="813"/>
      <c r="AB1362" s="813"/>
      <c r="AC1362" s="813"/>
      <c r="AD1362" s="813"/>
      <c r="AI1362">
        <f t="shared" si="310"/>
        <v>0</v>
      </c>
      <c r="AJ1362">
        <f t="shared" si="311"/>
        <v>0</v>
      </c>
      <c r="AK1362">
        <f t="shared" si="312"/>
        <v>0</v>
      </c>
      <c r="AL1362">
        <f t="shared" si="313"/>
        <v>0</v>
      </c>
      <c r="AM1362">
        <f t="shared" si="314"/>
        <v>0</v>
      </c>
      <c r="AN1362">
        <f t="shared" si="315"/>
        <v>0</v>
      </c>
      <c r="AO1362">
        <f t="shared" si="316"/>
        <v>0</v>
      </c>
      <c r="AP1362">
        <f t="shared" si="317"/>
        <v>0</v>
      </c>
      <c r="AQ1362">
        <f t="shared" si="318"/>
        <v>0</v>
      </c>
      <c r="AR1362">
        <f t="shared" si="319"/>
        <v>0</v>
      </c>
      <c r="AS1362">
        <f t="shared" si="320"/>
        <v>0</v>
      </c>
      <c r="AT1362">
        <f t="shared" si="321"/>
        <v>0</v>
      </c>
      <c r="AU1362">
        <f t="shared" si="322"/>
        <v>0</v>
      </c>
      <c r="AV1362">
        <f t="shared" si="323"/>
        <v>0</v>
      </c>
      <c r="AW1362">
        <f t="shared" si="324"/>
        <v>0</v>
      </c>
      <c r="AX1362">
        <f t="shared" si="325"/>
        <v>0</v>
      </c>
      <c r="AY1362" s="500">
        <f t="shared" ref="AY1362:AY1417" si="326">S1362</f>
        <v>0</v>
      </c>
      <c r="AZ1362" s="501">
        <f t="shared" ref="AZ1362:AZ1417" si="327">COUNTIF(V1362,"NS")+COUNTIF(Y1362,"NS")+COUNTIF(AB1362,"NS")+COUNTIF(P1489,"NS")+COUNTIF(S1489,"NS")+COUNTIF(V1489,"NS")+COUNTIF(Y1489,"NS")+COUNTIF(AB1489,"NS")</f>
        <v>0</v>
      </c>
      <c r="BA1362" s="502">
        <f t="shared" ref="BA1362:BA1417" si="328">SUM(V1362,Y1362,AB1362,P1489,S1489,V1489,Y1489,AB1489)</f>
        <v>0</v>
      </c>
      <c r="BB1362" s="503">
        <f t="shared" ref="BB1362:BB1417" si="329">IF(OR(AND(AY1362=0, AZ1362&gt;0),AND(AY1362="NS", BA1362&gt;0), AND(AY1362="NS", AZ1362=0, BA1362=0)), 1, IF(OR(AND(AY1362&gt;0, AZ1362&gt;1,AY1362&gt;BA1362), AND(AY1362="NS", AZ1362=2), AND(AY1362="NS", BA1362=0, AZ1362&gt;0), SUM(AY1362)=SUM(BA1362)), 0,IF(AY1362="",0,1)))</f>
        <v>0</v>
      </c>
      <c r="BC1362" s="500">
        <f t="shared" ref="BC1362:BC1417" si="330">T1362</f>
        <v>0</v>
      </c>
      <c r="BD1362" s="501">
        <f t="shared" ref="BD1362:BD1417" si="331">COUNTIF(W1362,"NS")+COUNTIF(Z1362,"NS")+COUNTIF(AC1362,"NS")+COUNTIF(Q1489,"NS")+COUNTIF(T1489,"NS")+COUNTIF(W1489,"NS")+COUNTIF(Z1489,"NS")+COUNTIF(AC1489,"NS")</f>
        <v>0</v>
      </c>
      <c r="BE1362" s="502">
        <f t="shared" ref="BE1362:BE1417" si="332">SUM(W1362,Z1362,AC1362,Q1489,T1489,W1489,Z1489,AC1489)</f>
        <v>0</v>
      </c>
      <c r="BF1362" s="503">
        <f t="shared" ref="BF1362:BF1417" si="333">IF(OR(AND(BC1362=0, BD1362&gt;0),AND(BC1362="NS", BE1362&gt;0), AND(BC1362="NS", BD1362=0, BE1362=0)), 1, IF(OR(AND(BC1362&gt;0, BD1362&gt;1,BC1362&gt;BE1362), AND(BC1362="NS", BD1362=2), AND(BC1362="NS", BE1362=0, BD1362&gt;0), SUM(BC1362)=SUM(BE1362)), 0,IF(BC1362="",0,1)))</f>
        <v>0</v>
      </c>
      <c r="BG1362" s="500">
        <f t="shared" ref="BG1362:BG1417" si="334">U1362</f>
        <v>0</v>
      </c>
      <c r="BH1362" s="501">
        <f t="shared" ref="BH1362:BH1417" si="335">COUNTIF(X1362,"NS")+COUNTIF(AA1362,"NS")+COUNTIF(AD1362,"NS")+COUNTIF(R1489,"NS")+COUNTIF(U1489,"NS")+COUNTIF(X1489,"NS")+COUNTIF(AA1489,"NS")+COUNTIF(AD1489,"NS")</f>
        <v>0</v>
      </c>
      <c r="BI1362" s="502">
        <f t="shared" ref="BI1362:BI1417" si="336">SUM(X1362,AA1362,AD1362,R1489,U1489,X1489,AA1489,AD1489)</f>
        <v>0</v>
      </c>
      <c r="BJ1362" s="503">
        <f t="shared" ref="BJ1362:BJ1417" si="337">IF(OR(AND(BG1362=0, BH1362&gt;0),AND(BG1362="NS", BI1362&gt;0), AND(BG1362="NS", BH1362=0, BI1362=0)), 1, IF(OR(AND(BG1362&gt;0, BH1362&gt;1,BG1362&gt;BI1362), AND(BG1362="NS", BH1362=2), AND(BG1362="NS", BI1362=0, BH1362&gt;0), SUM(BG1362)=SUM(BI1362)), 0,IF(BG1362="",0,1)))</f>
        <v>0</v>
      </c>
      <c r="BK1362" s="293">
        <f t="shared" ref="BK1362:BK1417" si="338">IF(SUM(AL1362,AP1362,AT1362,AX1362,BB1362,BF1362,BJ1362,AL1489,AP1489,AT1489,AX1489,BB1489)=0,0,1)</f>
        <v>0</v>
      </c>
      <c r="BL1362" s="504" t="str">
        <f>IF(BK1362=0,"",
IF(SUM($BK$1297:BK1362)=1,BM1362,
IF($BK$1418&gt;SUM($BK$1297:BK1362),_xlfn.CONCAT(", ",BM1362),
IF($BK$1418=SUM($BK$1297:BK1362),_xlfn.CONCAT(" y ",BM1362)))))</f>
        <v/>
      </c>
      <c r="BM1362" s="505" t="s">
        <v>5214</v>
      </c>
    </row>
    <row r="1363" spans="1:65" ht="15" customHeight="1">
      <c r="A1363" s="64"/>
      <c r="B1363" s="11"/>
      <c r="C1363" s="58" t="s">
        <v>5215</v>
      </c>
      <c r="D1363" s="1122" t="str">
        <f>IF(CNGE_2025_M1_Secc5_Sub1!$D96="","",CNGE_2025_M1_Secc5_Sub1!$D96)</f>
        <v/>
      </c>
      <c r="E1363" s="889"/>
      <c r="F1363" s="889"/>
      <c r="G1363" s="889"/>
      <c r="H1363" s="889"/>
      <c r="I1363" s="889"/>
      <c r="J1363" s="889"/>
      <c r="K1363" s="889"/>
      <c r="L1363" s="889"/>
      <c r="M1363" s="889"/>
      <c r="N1363" s="889"/>
      <c r="O1363" s="889"/>
      <c r="P1363" s="889"/>
      <c r="Q1363" s="889"/>
      <c r="R1363" s="890"/>
      <c r="S1363" s="813"/>
      <c r="T1363" s="813"/>
      <c r="U1363" s="813"/>
      <c r="V1363" s="813"/>
      <c r="W1363" s="813"/>
      <c r="X1363" s="813"/>
      <c r="Y1363" s="813"/>
      <c r="Z1363" s="813"/>
      <c r="AA1363" s="813"/>
      <c r="AB1363" s="813"/>
      <c r="AC1363" s="813"/>
      <c r="AD1363" s="813"/>
      <c r="AI1363">
        <f t="shared" si="310"/>
        <v>0</v>
      </c>
      <c r="AJ1363">
        <f t="shared" si="311"/>
        <v>0</v>
      </c>
      <c r="AK1363">
        <f t="shared" si="312"/>
        <v>0</v>
      </c>
      <c r="AL1363">
        <f t="shared" si="313"/>
        <v>0</v>
      </c>
      <c r="AM1363">
        <f t="shared" si="314"/>
        <v>0</v>
      </c>
      <c r="AN1363">
        <f t="shared" si="315"/>
        <v>0</v>
      </c>
      <c r="AO1363">
        <f t="shared" si="316"/>
        <v>0</v>
      </c>
      <c r="AP1363">
        <f t="shared" si="317"/>
        <v>0</v>
      </c>
      <c r="AQ1363">
        <f t="shared" si="318"/>
        <v>0</v>
      </c>
      <c r="AR1363">
        <f t="shared" si="319"/>
        <v>0</v>
      </c>
      <c r="AS1363">
        <f t="shared" si="320"/>
        <v>0</v>
      </c>
      <c r="AT1363">
        <f t="shared" si="321"/>
        <v>0</v>
      </c>
      <c r="AU1363">
        <f t="shared" si="322"/>
        <v>0</v>
      </c>
      <c r="AV1363">
        <f t="shared" si="323"/>
        <v>0</v>
      </c>
      <c r="AW1363">
        <f t="shared" si="324"/>
        <v>0</v>
      </c>
      <c r="AX1363">
        <f t="shared" si="325"/>
        <v>0</v>
      </c>
      <c r="AY1363" s="500">
        <f t="shared" si="326"/>
        <v>0</v>
      </c>
      <c r="AZ1363" s="501">
        <f t="shared" si="327"/>
        <v>0</v>
      </c>
      <c r="BA1363" s="502">
        <f t="shared" si="328"/>
        <v>0</v>
      </c>
      <c r="BB1363" s="503">
        <f t="shared" si="329"/>
        <v>0</v>
      </c>
      <c r="BC1363" s="500">
        <f t="shared" si="330"/>
        <v>0</v>
      </c>
      <c r="BD1363" s="501">
        <f t="shared" si="331"/>
        <v>0</v>
      </c>
      <c r="BE1363" s="502">
        <f t="shared" si="332"/>
        <v>0</v>
      </c>
      <c r="BF1363" s="503">
        <f t="shared" si="333"/>
        <v>0</v>
      </c>
      <c r="BG1363" s="500">
        <f t="shared" si="334"/>
        <v>0</v>
      </c>
      <c r="BH1363" s="501">
        <f t="shared" si="335"/>
        <v>0</v>
      </c>
      <c r="BI1363" s="502">
        <f t="shared" si="336"/>
        <v>0</v>
      </c>
      <c r="BJ1363" s="503">
        <f t="shared" si="337"/>
        <v>0</v>
      </c>
      <c r="BK1363" s="293">
        <f t="shared" si="338"/>
        <v>0</v>
      </c>
      <c r="BL1363" s="504" t="str">
        <f>IF(BK1363=0,"",
IF(SUM($BK$1297:BK1363)=1,BM1363,
IF($BK$1418&gt;SUM($BK$1297:BK1363),_xlfn.CONCAT(", ",BM1363),
IF($BK$1418=SUM($BK$1297:BK1363),_xlfn.CONCAT(" y ",BM1363)))))</f>
        <v/>
      </c>
      <c r="BM1363" s="505" t="s">
        <v>5216</v>
      </c>
    </row>
    <row r="1364" spans="1:65" ht="15" customHeight="1">
      <c r="A1364" s="64"/>
      <c r="B1364" s="11"/>
      <c r="C1364" s="58" t="s">
        <v>5217</v>
      </c>
      <c r="D1364" s="1122" t="str">
        <f>IF(CNGE_2025_M1_Secc5_Sub1!$D97="","",CNGE_2025_M1_Secc5_Sub1!$D97)</f>
        <v/>
      </c>
      <c r="E1364" s="889"/>
      <c r="F1364" s="889"/>
      <c r="G1364" s="889"/>
      <c r="H1364" s="889"/>
      <c r="I1364" s="889"/>
      <c r="J1364" s="889"/>
      <c r="K1364" s="889"/>
      <c r="L1364" s="889"/>
      <c r="M1364" s="889"/>
      <c r="N1364" s="889"/>
      <c r="O1364" s="889"/>
      <c r="P1364" s="889"/>
      <c r="Q1364" s="889"/>
      <c r="R1364" s="890"/>
      <c r="S1364" s="813"/>
      <c r="T1364" s="813"/>
      <c r="U1364" s="813"/>
      <c r="V1364" s="813"/>
      <c r="W1364" s="813"/>
      <c r="X1364" s="813"/>
      <c r="Y1364" s="813"/>
      <c r="Z1364" s="813"/>
      <c r="AA1364" s="813"/>
      <c r="AB1364" s="813"/>
      <c r="AC1364" s="813"/>
      <c r="AD1364" s="813"/>
      <c r="AI1364">
        <f t="shared" si="310"/>
        <v>0</v>
      </c>
      <c r="AJ1364">
        <f t="shared" si="311"/>
        <v>0</v>
      </c>
      <c r="AK1364">
        <f t="shared" si="312"/>
        <v>0</v>
      </c>
      <c r="AL1364">
        <f t="shared" si="313"/>
        <v>0</v>
      </c>
      <c r="AM1364">
        <f t="shared" si="314"/>
        <v>0</v>
      </c>
      <c r="AN1364">
        <f t="shared" si="315"/>
        <v>0</v>
      </c>
      <c r="AO1364">
        <f t="shared" si="316"/>
        <v>0</v>
      </c>
      <c r="AP1364">
        <f t="shared" si="317"/>
        <v>0</v>
      </c>
      <c r="AQ1364">
        <f t="shared" si="318"/>
        <v>0</v>
      </c>
      <c r="AR1364">
        <f t="shared" si="319"/>
        <v>0</v>
      </c>
      <c r="AS1364">
        <f t="shared" si="320"/>
        <v>0</v>
      </c>
      <c r="AT1364">
        <f t="shared" si="321"/>
        <v>0</v>
      </c>
      <c r="AU1364">
        <f t="shared" si="322"/>
        <v>0</v>
      </c>
      <c r="AV1364">
        <f t="shared" si="323"/>
        <v>0</v>
      </c>
      <c r="AW1364">
        <f t="shared" si="324"/>
        <v>0</v>
      </c>
      <c r="AX1364">
        <f t="shared" si="325"/>
        <v>0</v>
      </c>
      <c r="AY1364" s="500">
        <f t="shared" si="326"/>
        <v>0</v>
      </c>
      <c r="AZ1364" s="501">
        <f t="shared" si="327"/>
        <v>0</v>
      </c>
      <c r="BA1364" s="502">
        <f t="shared" si="328"/>
        <v>0</v>
      </c>
      <c r="BB1364" s="503">
        <f t="shared" si="329"/>
        <v>0</v>
      </c>
      <c r="BC1364" s="500">
        <f t="shared" si="330"/>
        <v>0</v>
      </c>
      <c r="BD1364" s="501">
        <f t="shared" si="331"/>
        <v>0</v>
      </c>
      <c r="BE1364" s="502">
        <f t="shared" si="332"/>
        <v>0</v>
      </c>
      <c r="BF1364" s="503">
        <f t="shared" si="333"/>
        <v>0</v>
      </c>
      <c r="BG1364" s="500">
        <f t="shared" si="334"/>
        <v>0</v>
      </c>
      <c r="BH1364" s="501">
        <f t="shared" si="335"/>
        <v>0</v>
      </c>
      <c r="BI1364" s="502">
        <f t="shared" si="336"/>
        <v>0</v>
      </c>
      <c r="BJ1364" s="503">
        <f t="shared" si="337"/>
        <v>0</v>
      </c>
      <c r="BK1364" s="293">
        <f t="shared" si="338"/>
        <v>0</v>
      </c>
      <c r="BL1364" s="504" t="str">
        <f>IF(BK1364=0,"",
IF(SUM($BK$1297:BK1364)=1,BM1364,
IF($BK$1418&gt;SUM($BK$1297:BK1364),_xlfn.CONCAT(", ",BM1364),
IF($BK$1418=SUM($BK$1297:BK1364),_xlfn.CONCAT(" y ",BM1364)))))</f>
        <v/>
      </c>
      <c r="BM1364" s="505" t="s">
        <v>5218</v>
      </c>
    </row>
    <row r="1365" spans="1:65" ht="15" customHeight="1">
      <c r="A1365" s="64"/>
      <c r="B1365" s="11"/>
      <c r="C1365" s="58" t="s">
        <v>5219</v>
      </c>
      <c r="D1365" s="1122" t="str">
        <f>IF(CNGE_2025_M1_Secc5_Sub1!$D98="","",CNGE_2025_M1_Secc5_Sub1!$D98)</f>
        <v/>
      </c>
      <c r="E1365" s="889"/>
      <c r="F1365" s="889"/>
      <c r="G1365" s="889"/>
      <c r="H1365" s="889"/>
      <c r="I1365" s="889"/>
      <c r="J1365" s="889"/>
      <c r="K1365" s="889"/>
      <c r="L1365" s="889"/>
      <c r="M1365" s="889"/>
      <c r="N1365" s="889"/>
      <c r="O1365" s="889"/>
      <c r="P1365" s="889"/>
      <c r="Q1365" s="889"/>
      <c r="R1365" s="890"/>
      <c r="S1365" s="813"/>
      <c r="T1365" s="813"/>
      <c r="U1365" s="813"/>
      <c r="V1365" s="813"/>
      <c r="W1365" s="813"/>
      <c r="X1365" s="813"/>
      <c r="Y1365" s="813"/>
      <c r="Z1365" s="813"/>
      <c r="AA1365" s="813"/>
      <c r="AB1365" s="813"/>
      <c r="AC1365" s="813"/>
      <c r="AD1365" s="813"/>
      <c r="AI1365">
        <f t="shared" si="310"/>
        <v>0</v>
      </c>
      <c r="AJ1365">
        <f t="shared" si="311"/>
        <v>0</v>
      </c>
      <c r="AK1365">
        <f t="shared" si="312"/>
        <v>0</v>
      </c>
      <c r="AL1365">
        <f t="shared" si="313"/>
        <v>0</v>
      </c>
      <c r="AM1365">
        <f t="shared" si="314"/>
        <v>0</v>
      </c>
      <c r="AN1365">
        <f t="shared" si="315"/>
        <v>0</v>
      </c>
      <c r="AO1365">
        <f t="shared" si="316"/>
        <v>0</v>
      </c>
      <c r="AP1365">
        <f t="shared" si="317"/>
        <v>0</v>
      </c>
      <c r="AQ1365">
        <f t="shared" si="318"/>
        <v>0</v>
      </c>
      <c r="AR1365">
        <f t="shared" si="319"/>
        <v>0</v>
      </c>
      <c r="AS1365">
        <f t="shared" si="320"/>
        <v>0</v>
      </c>
      <c r="AT1365">
        <f t="shared" si="321"/>
        <v>0</v>
      </c>
      <c r="AU1365">
        <f t="shared" si="322"/>
        <v>0</v>
      </c>
      <c r="AV1365">
        <f t="shared" si="323"/>
        <v>0</v>
      </c>
      <c r="AW1365">
        <f t="shared" si="324"/>
        <v>0</v>
      </c>
      <c r="AX1365">
        <f t="shared" si="325"/>
        <v>0</v>
      </c>
      <c r="AY1365" s="500">
        <f t="shared" si="326"/>
        <v>0</v>
      </c>
      <c r="AZ1365" s="501">
        <f t="shared" si="327"/>
        <v>0</v>
      </c>
      <c r="BA1365" s="502">
        <f t="shared" si="328"/>
        <v>0</v>
      </c>
      <c r="BB1365" s="503">
        <f t="shared" si="329"/>
        <v>0</v>
      </c>
      <c r="BC1365" s="500">
        <f t="shared" si="330"/>
        <v>0</v>
      </c>
      <c r="BD1365" s="501">
        <f t="shared" si="331"/>
        <v>0</v>
      </c>
      <c r="BE1365" s="502">
        <f t="shared" si="332"/>
        <v>0</v>
      </c>
      <c r="BF1365" s="503">
        <f t="shared" si="333"/>
        <v>0</v>
      </c>
      <c r="BG1365" s="500">
        <f t="shared" si="334"/>
        <v>0</v>
      </c>
      <c r="BH1365" s="501">
        <f t="shared" si="335"/>
        <v>0</v>
      </c>
      <c r="BI1365" s="502">
        <f t="shared" si="336"/>
        <v>0</v>
      </c>
      <c r="BJ1365" s="503">
        <f t="shared" si="337"/>
        <v>0</v>
      </c>
      <c r="BK1365" s="293">
        <f t="shared" si="338"/>
        <v>0</v>
      </c>
      <c r="BL1365" s="504" t="str">
        <f>IF(BK1365=0,"",
IF(SUM($BK$1297:BK1365)=1,BM1365,
IF($BK$1418&gt;SUM($BK$1297:BK1365),_xlfn.CONCAT(", ",BM1365),
IF($BK$1418=SUM($BK$1297:BK1365),_xlfn.CONCAT(" y ",BM1365)))))</f>
        <v/>
      </c>
      <c r="BM1365" s="505" t="s">
        <v>5220</v>
      </c>
    </row>
    <row r="1366" spans="1:65" ht="15" customHeight="1">
      <c r="A1366" s="64"/>
      <c r="B1366" s="11"/>
      <c r="C1366" s="58" t="s">
        <v>5221</v>
      </c>
      <c r="D1366" s="1122" t="str">
        <f>IF(CNGE_2025_M1_Secc5_Sub1!$D99="","",CNGE_2025_M1_Secc5_Sub1!$D99)</f>
        <v/>
      </c>
      <c r="E1366" s="889"/>
      <c r="F1366" s="889"/>
      <c r="G1366" s="889"/>
      <c r="H1366" s="889"/>
      <c r="I1366" s="889"/>
      <c r="J1366" s="889"/>
      <c r="K1366" s="889"/>
      <c r="L1366" s="889"/>
      <c r="M1366" s="889"/>
      <c r="N1366" s="889"/>
      <c r="O1366" s="889"/>
      <c r="P1366" s="889"/>
      <c r="Q1366" s="889"/>
      <c r="R1366" s="890"/>
      <c r="S1366" s="813"/>
      <c r="T1366" s="813"/>
      <c r="U1366" s="813"/>
      <c r="V1366" s="813"/>
      <c r="W1366" s="813"/>
      <c r="X1366" s="813"/>
      <c r="Y1366" s="813"/>
      <c r="Z1366" s="813"/>
      <c r="AA1366" s="813"/>
      <c r="AB1366" s="813"/>
      <c r="AC1366" s="813"/>
      <c r="AD1366" s="813"/>
      <c r="AI1366">
        <f t="shared" si="310"/>
        <v>0</v>
      </c>
      <c r="AJ1366">
        <f t="shared" si="311"/>
        <v>0</v>
      </c>
      <c r="AK1366">
        <f t="shared" si="312"/>
        <v>0</v>
      </c>
      <c r="AL1366">
        <f t="shared" si="313"/>
        <v>0</v>
      </c>
      <c r="AM1366">
        <f t="shared" si="314"/>
        <v>0</v>
      </c>
      <c r="AN1366">
        <f t="shared" si="315"/>
        <v>0</v>
      </c>
      <c r="AO1366">
        <f t="shared" si="316"/>
        <v>0</v>
      </c>
      <c r="AP1366">
        <f t="shared" si="317"/>
        <v>0</v>
      </c>
      <c r="AQ1366">
        <f t="shared" si="318"/>
        <v>0</v>
      </c>
      <c r="AR1366">
        <f t="shared" si="319"/>
        <v>0</v>
      </c>
      <c r="AS1366">
        <f t="shared" si="320"/>
        <v>0</v>
      </c>
      <c r="AT1366">
        <f t="shared" si="321"/>
        <v>0</v>
      </c>
      <c r="AU1366">
        <f t="shared" si="322"/>
        <v>0</v>
      </c>
      <c r="AV1366">
        <f t="shared" si="323"/>
        <v>0</v>
      </c>
      <c r="AW1366">
        <f t="shared" si="324"/>
        <v>0</v>
      </c>
      <c r="AX1366">
        <f t="shared" si="325"/>
        <v>0</v>
      </c>
      <c r="AY1366" s="500">
        <f t="shared" si="326"/>
        <v>0</v>
      </c>
      <c r="AZ1366" s="501">
        <f t="shared" si="327"/>
        <v>0</v>
      </c>
      <c r="BA1366" s="502">
        <f t="shared" si="328"/>
        <v>0</v>
      </c>
      <c r="BB1366" s="503">
        <f t="shared" si="329"/>
        <v>0</v>
      </c>
      <c r="BC1366" s="500">
        <f t="shared" si="330"/>
        <v>0</v>
      </c>
      <c r="BD1366" s="501">
        <f t="shared" si="331"/>
        <v>0</v>
      </c>
      <c r="BE1366" s="502">
        <f t="shared" si="332"/>
        <v>0</v>
      </c>
      <c r="BF1366" s="503">
        <f t="shared" si="333"/>
        <v>0</v>
      </c>
      <c r="BG1366" s="500">
        <f t="shared" si="334"/>
        <v>0</v>
      </c>
      <c r="BH1366" s="501">
        <f t="shared" si="335"/>
        <v>0</v>
      </c>
      <c r="BI1366" s="502">
        <f t="shared" si="336"/>
        <v>0</v>
      </c>
      <c r="BJ1366" s="503">
        <f t="shared" si="337"/>
        <v>0</v>
      </c>
      <c r="BK1366" s="293">
        <f t="shared" si="338"/>
        <v>0</v>
      </c>
      <c r="BL1366" s="504" t="str">
        <f>IF(BK1366=0,"",
IF(SUM($BK$1297:BK1366)=1,BM1366,
IF($BK$1418&gt;SUM($BK$1297:BK1366),_xlfn.CONCAT(", ",BM1366),
IF($BK$1418=SUM($BK$1297:BK1366),_xlfn.CONCAT(" y ",BM1366)))))</f>
        <v/>
      </c>
      <c r="BM1366" s="505" t="s">
        <v>5222</v>
      </c>
    </row>
    <row r="1367" spans="1:65" ht="15" customHeight="1">
      <c r="A1367" s="64"/>
      <c r="B1367" s="11"/>
      <c r="C1367" s="58" t="s">
        <v>5223</v>
      </c>
      <c r="D1367" s="1122" t="str">
        <f>IF(CNGE_2025_M1_Secc5_Sub1!$D100="","",CNGE_2025_M1_Secc5_Sub1!$D100)</f>
        <v/>
      </c>
      <c r="E1367" s="889"/>
      <c r="F1367" s="889"/>
      <c r="G1367" s="889"/>
      <c r="H1367" s="889"/>
      <c r="I1367" s="889"/>
      <c r="J1367" s="889"/>
      <c r="K1367" s="889"/>
      <c r="L1367" s="889"/>
      <c r="M1367" s="889"/>
      <c r="N1367" s="889"/>
      <c r="O1367" s="889"/>
      <c r="P1367" s="889"/>
      <c r="Q1367" s="889"/>
      <c r="R1367" s="890"/>
      <c r="S1367" s="813"/>
      <c r="T1367" s="813"/>
      <c r="U1367" s="813"/>
      <c r="V1367" s="813"/>
      <c r="W1367" s="813"/>
      <c r="X1367" s="813"/>
      <c r="Y1367" s="813"/>
      <c r="Z1367" s="813"/>
      <c r="AA1367" s="813"/>
      <c r="AB1367" s="813"/>
      <c r="AC1367" s="813"/>
      <c r="AD1367" s="813"/>
      <c r="AI1367">
        <f t="shared" si="310"/>
        <v>0</v>
      </c>
      <c r="AJ1367">
        <f t="shared" si="311"/>
        <v>0</v>
      </c>
      <c r="AK1367">
        <f t="shared" si="312"/>
        <v>0</v>
      </c>
      <c r="AL1367">
        <f t="shared" si="313"/>
        <v>0</v>
      </c>
      <c r="AM1367">
        <f t="shared" si="314"/>
        <v>0</v>
      </c>
      <c r="AN1367">
        <f t="shared" si="315"/>
        <v>0</v>
      </c>
      <c r="AO1367">
        <f t="shared" si="316"/>
        <v>0</v>
      </c>
      <c r="AP1367">
        <f t="shared" si="317"/>
        <v>0</v>
      </c>
      <c r="AQ1367">
        <f t="shared" si="318"/>
        <v>0</v>
      </c>
      <c r="AR1367">
        <f t="shared" si="319"/>
        <v>0</v>
      </c>
      <c r="AS1367">
        <f t="shared" si="320"/>
        <v>0</v>
      </c>
      <c r="AT1367">
        <f t="shared" si="321"/>
        <v>0</v>
      </c>
      <c r="AU1367">
        <f t="shared" si="322"/>
        <v>0</v>
      </c>
      <c r="AV1367">
        <f t="shared" si="323"/>
        <v>0</v>
      </c>
      <c r="AW1367">
        <f t="shared" si="324"/>
        <v>0</v>
      </c>
      <c r="AX1367">
        <f t="shared" si="325"/>
        <v>0</v>
      </c>
      <c r="AY1367" s="500">
        <f t="shared" si="326"/>
        <v>0</v>
      </c>
      <c r="AZ1367" s="501">
        <f t="shared" si="327"/>
        <v>0</v>
      </c>
      <c r="BA1367" s="502">
        <f t="shared" si="328"/>
        <v>0</v>
      </c>
      <c r="BB1367" s="503">
        <f t="shared" si="329"/>
        <v>0</v>
      </c>
      <c r="BC1367" s="500">
        <f t="shared" si="330"/>
        <v>0</v>
      </c>
      <c r="BD1367" s="501">
        <f t="shared" si="331"/>
        <v>0</v>
      </c>
      <c r="BE1367" s="502">
        <f t="shared" si="332"/>
        <v>0</v>
      </c>
      <c r="BF1367" s="503">
        <f t="shared" si="333"/>
        <v>0</v>
      </c>
      <c r="BG1367" s="500">
        <f t="shared" si="334"/>
        <v>0</v>
      </c>
      <c r="BH1367" s="501">
        <f t="shared" si="335"/>
        <v>0</v>
      </c>
      <c r="BI1367" s="502">
        <f t="shared" si="336"/>
        <v>0</v>
      </c>
      <c r="BJ1367" s="503">
        <f t="shared" si="337"/>
        <v>0</v>
      </c>
      <c r="BK1367" s="293">
        <f t="shared" si="338"/>
        <v>0</v>
      </c>
      <c r="BL1367" s="504" t="str">
        <f>IF(BK1367=0,"",
IF(SUM($BK$1297:BK1367)=1,BM1367,
IF($BK$1418&gt;SUM($BK$1297:BK1367),_xlfn.CONCAT(", ",BM1367),
IF($BK$1418=SUM($BK$1297:BK1367),_xlfn.CONCAT(" y ",BM1367)))))</f>
        <v/>
      </c>
      <c r="BM1367" s="505" t="s">
        <v>5224</v>
      </c>
    </row>
    <row r="1368" spans="1:65" ht="15" customHeight="1">
      <c r="A1368" s="64"/>
      <c r="B1368" s="11"/>
      <c r="C1368" s="58" t="s">
        <v>5225</v>
      </c>
      <c r="D1368" s="1122" t="str">
        <f>IF(CNGE_2025_M1_Secc5_Sub1!$D101="","",CNGE_2025_M1_Secc5_Sub1!$D101)</f>
        <v/>
      </c>
      <c r="E1368" s="889"/>
      <c r="F1368" s="889"/>
      <c r="G1368" s="889"/>
      <c r="H1368" s="889"/>
      <c r="I1368" s="889"/>
      <c r="J1368" s="889"/>
      <c r="K1368" s="889"/>
      <c r="L1368" s="889"/>
      <c r="M1368" s="889"/>
      <c r="N1368" s="889"/>
      <c r="O1368" s="889"/>
      <c r="P1368" s="889"/>
      <c r="Q1368" s="889"/>
      <c r="R1368" s="890"/>
      <c r="S1368" s="813"/>
      <c r="T1368" s="813"/>
      <c r="U1368" s="813"/>
      <c r="V1368" s="813"/>
      <c r="W1368" s="813"/>
      <c r="X1368" s="813"/>
      <c r="Y1368" s="813"/>
      <c r="Z1368" s="813"/>
      <c r="AA1368" s="813"/>
      <c r="AB1368" s="813"/>
      <c r="AC1368" s="813"/>
      <c r="AD1368" s="813"/>
      <c r="AI1368">
        <f t="shared" si="310"/>
        <v>0</v>
      </c>
      <c r="AJ1368">
        <f t="shared" si="311"/>
        <v>0</v>
      </c>
      <c r="AK1368">
        <f t="shared" si="312"/>
        <v>0</v>
      </c>
      <c r="AL1368">
        <f t="shared" si="313"/>
        <v>0</v>
      </c>
      <c r="AM1368">
        <f t="shared" si="314"/>
        <v>0</v>
      </c>
      <c r="AN1368">
        <f t="shared" si="315"/>
        <v>0</v>
      </c>
      <c r="AO1368">
        <f t="shared" si="316"/>
        <v>0</v>
      </c>
      <c r="AP1368">
        <f t="shared" si="317"/>
        <v>0</v>
      </c>
      <c r="AQ1368">
        <f t="shared" si="318"/>
        <v>0</v>
      </c>
      <c r="AR1368">
        <f t="shared" si="319"/>
        <v>0</v>
      </c>
      <c r="AS1368">
        <f t="shared" si="320"/>
        <v>0</v>
      </c>
      <c r="AT1368">
        <f t="shared" si="321"/>
        <v>0</v>
      </c>
      <c r="AU1368">
        <f t="shared" si="322"/>
        <v>0</v>
      </c>
      <c r="AV1368">
        <f t="shared" si="323"/>
        <v>0</v>
      </c>
      <c r="AW1368">
        <f t="shared" si="324"/>
        <v>0</v>
      </c>
      <c r="AX1368">
        <f t="shared" si="325"/>
        <v>0</v>
      </c>
      <c r="AY1368" s="500">
        <f t="shared" si="326"/>
        <v>0</v>
      </c>
      <c r="AZ1368" s="501">
        <f t="shared" si="327"/>
        <v>0</v>
      </c>
      <c r="BA1368" s="502">
        <f t="shared" si="328"/>
        <v>0</v>
      </c>
      <c r="BB1368" s="503">
        <f t="shared" si="329"/>
        <v>0</v>
      </c>
      <c r="BC1368" s="500">
        <f t="shared" si="330"/>
        <v>0</v>
      </c>
      <c r="BD1368" s="501">
        <f t="shared" si="331"/>
        <v>0</v>
      </c>
      <c r="BE1368" s="502">
        <f t="shared" si="332"/>
        <v>0</v>
      </c>
      <c r="BF1368" s="503">
        <f t="shared" si="333"/>
        <v>0</v>
      </c>
      <c r="BG1368" s="500">
        <f t="shared" si="334"/>
        <v>0</v>
      </c>
      <c r="BH1368" s="501">
        <f t="shared" si="335"/>
        <v>0</v>
      </c>
      <c r="BI1368" s="502">
        <f t="shared" si="336"/>
        <v>0</v>
      </c>
      <c r="BJ1368" s="503">
        <f t="shared" si="337"/>
        <v>0</v>
      </c>
      <c r="BK1368" s="293">
        <f t="shared" si="338"/>
        <v>0</v>
      </c>
      <c r="BL1368" s="504" t="str">
        <f>IF(BK1368=0,"",
IF(SUM($BK$1297:BK1368)=1,BM1368,
IF($BK$1418&gt;SUM($BK$1297:BK1368),_xlfn.CONCAT(", ",BM1368),
IF($BK$1418=SUM($BK$1297:BK1368),_xlfn.CONCAT(" y ",BM1368)))))</f>
        <v/>
      </c>
      <c r="BM1368" s="505" t="s">
        <v>5226</v>
      </c>
    </row>
    <row r="1369" spans="1:65" ht="15" customHeight="1">
      <c r="A1369" s="64"/>
      <c r="B1369" s="11"/>
      <c r="C1369" s="58" t="s">
        <v>5227</v>
      </c>
      <c r="D1369" s="1122" t="str">
        <f>IF(CNGE_2025_M1_Secc5_Sub1!$D102="","",CNGE_2025_M1_Secc5_Sub1!$D102)</f>
        <v/>
      </c>
      <c r="E1369" s="889"/>
      <c r="F1369" s="889"/>
      <c r="G1369" s="889"/>
      <c r="H1369" s="889"/>
      <c r="I1369" s="889"/>
      <c r="J1369" s="889"/>
      <c r="K1369" s="889"/>
      <c r="L1369" s="889"/>
      <c r="M1369" s="889"/>
      <c r="N1369" s="889"/>
      <c r="O1369" s="889"/>
      <c r="P1369" s="889"/>
      <c r="Q1369" s="889"/>
      <c r="R1369" s="890"/>
      <c r="S1369" s="813"/>
      <c r="T1369" s="813"/>
      <c r="U1369" s="813"/>
      <c r="V1369" s="813"/>
      <c r="W1369" s="813"/>
      <c r="X1369" s="813"/>
      <c r="Y1369" s="813"/>
      <c r="Z1369" s="813"/>
      <c r="AA1369" s="813"/>
      <c r="AB1369" s="813"/>
      <c r="AC1369" s="813"/>
      <c r="AD1369" s="813"/>
      <c r="AI1369">
        <f t="shared" si="310"/>
        <v>0</v>
      </c>
      <c r="AJ1369">
        <f t="shared" si="311"/>
        <v>0</v>
      </c>
      <c r="AK1369">
        <f t="shared" si="312"/>
        <v>0</v>
      </c>
      <c r="AL1369">
        <f t="shared" si="313"/>
        <v>0</v>
      </c>
      <c r="AM1369">
        <f t="shared" si="314"/>
        <v>0</v>
      </c>
      <c r="AN1369">
        <f t="shared" si="315"/>
        <v>0</v>
      </c>
      <c r="AO1369">
        <f t="shared" si="316"/>
        <v>0</v>
      </c>
      <c r="AP1369">
        <f t="shared" si="317"/>
        <v>0</v>
      </c>
      <c r="AQ1369">
        <f t="shared" si="318"/>
        <v>0</v>
      </c>
      <c r="AR1369">
        <f t="shared" si="319"/>
        <v>0</v>
      </c>
      <c r="AS1369">
        <f t="shared" si="320"/>
        <v>0</v>
      </c>
      <c r="AT1369">
        <f t="shared" si="321"/>
        <v>0</v>
      </c>
      <c r="AU1369">
        <f t="shared" si="322"/>
        <v>0</v>
      </c>
      <c r="AV1369">
        <f t="shared" si="323"/>
        <v>0</v>
      </c>
      <c r="AW1369">
        <f t="shared" si="324"/>
        <v>0</v>
      </c>
      <c r="AX1369">
        <f t="shared" si="325"/>
        <v>0</v>
      </c>
      <c r="AY1369" s="500">
        <f t="shared" si="326"/>
        <v>0</v>
      </c>
      <c r="AZ1369" s="501">
        <f t="shared" si="327"/>
        <v>0</v>
      </c>
      <c r="BA1369" s="502">
        <f t="shared" si="328"/>
        <v>0</v>
      </c>
      <c r="BB1369" s="503">
        <f t="shared" si="329"/>
        <v>0</v>
      </c>
      <c r="BC1369" s="500">
        <f t="shared" si="330"/>
        <v>0</v>
      </c>
      <c r="BD1369" s="501">
        <f t="shared" si="331"/>
        <v>0</v>
      </c>
      <c r="BE1369" s="502">
        <f t="shared" si="332"/>
        <v>0</v>
      </c>
      <c r="BF1369" s="503">
        <f t="shared" si="333"/>
        <v>0</v>
      </c>
      <c r="BG1369" s="500">
        <f t="shared" si="334"/>
        <v>0</v>
      </c>
      <c r="BH1369" s="501">
        <f t="shared" si="335"/>
        <v>0</v>
      </c>
      <c r="BI1369" s="502">
        <f t="shared" si="336"/>
        <v>0</v>
      </c>
      <c r="BJ1369" s="503">
        <f t="shared" si="337"/>
        <v>0</v>
      </c>
      <c r="BK1369" s="293">
        <f t="shared" si="338"/>
        <v>0</v>
      </c>
      <c r="BL1369" s="504" t="str">
        <f>IF(BK1369=0,"",
IF(SUM($BK$1297:BK1369)=1,BM1369,
IF($BK$1418&gt;SUM($BK$1297:BK1369),_xlfn.CONCAT(", ",BM1369),
IF($BK$1418=SUM($BK$1297:BK1369),_xlfn.CONCAT(" y ",BM1369)))))</f>
        <v/>
      </c>
      <c r="BM1369" s="505" t="s">
        <v>5228</v>
      </c>
    </row>
    <row r="1370" spans="1:65" ht="15" customHeight="1">
      <c r="A1370" s="64"/>
      <c r="B1370" s="11"/>
      <c r="C1370" s="58" t="s">
        <v>5229</v>
      </c>
      <c r="D1370" s="1122" t="str">
        <f>IF(CNGE_2025_M1_Secc5_Sub1!$D103="","",CNGE_2025_M1_Secc5_Sub1!$D103)</f>
        <v/>
      </c>
      <c r="E1370" s="889"/>
      <c r="F1370" s="889"/>
      <c r="G1370" s="889"/>
      <c r="H1370" s="889"/>
      <c r="I1370" s="889"/>
      <c r="J1370" s="889"/>
      <c r="K1370" s="889"/>
      <c r="L1370" s="889"/>
      <c r="M1370" s="889"/>
      <c r="N1370" s="889"/>
      <c r="O1370" s="889"/>
      <c r="P1370" s="889"/>
      <c r="Q1370" s="889"/>
      <c r="R1370" s="890"/>
      <c r="S1370" s="813"/>
      <c r="T1370" s="813"/>
      <c r="U1370" s="813"/>
      <c r="V1370" s="813"/>
      <c r="W1370" s="813"/>
      <c r="X1370" s="813"/>
      <c r="Y1370" s="813"/>
      <c r="Z1370" s="813"/>
      <c r="AA1370" s="813"/>
      <c r="AB1370" s="813"/>
      <c r="AC1370" s="813"/>
      <c r="AD1370" s="813"/>
      <c r="AI1370">
        <f t="shared" si="310"/>
        <v>0</v>
      </c>
      <c r="AJ1370">
        <f t="shared" si="311"/>
        <v>0</v>
      </c>
      <c r="AK1370">
        <f t="shared" si="312"/>
        <v>0</v>
      </c>
      <c r="AL1370">
        <f t="shared" si="313"/>
        <v>0</v>
      </c>
      <c r="AM1370">
        <f t="shared" si="314"/>
        <v>0</v>
      </c>
      <c r="AN1370">
        <f t="shared" si="315"/>
        <v>0</v>
      </c>
      <c r="AO1370">
        <f t="shared" si="316"/>
        <v>0</v>
      </c>
      <c r="AP1370">
        <f t="shared" si="317"/>
        <v>0</v>
      </c>
      <c r="AQ1370">
        <f t="shared" si="318"/>
        <v>0</v>
      </c>
      <c r="AR1370">
        <f t="shared" si="319"/>
        <v>0</v>
      </c>
      <c r="AS1370">
        <f t="shared" si="320"/>
        <v>0</v>
      </c>
      <c r="AT1370">
        <f t="shared" si="321"/>
        <v>0</v>
      </c>
      <c r="AU1370">
        <f t="shared" si="322"/>
        <v>0</v>
      </c>
      <c r="AV1370">
        <f t="shared" si="323"/>
        <v>0</v>
      </c>
      <c r="AW1370">
        <f t="shared" si="324"/>
        <v>0</v>
      </c>
      <c r="AX1370">
        <f t="shared" si="325"/>
        <v>0</v>
      </c>
      <c r="AY1370" s="500">
        <f t="shared" si="326"/>
        <v>0</v>
      </c>
      <c r="AZ1370" s="501">
        <f t="shared" si="327"/>
        <v>0</v>
      </c>
      <c r="BA1370" s="502">
        <f t="shared" si="328"/>
        <v>0</v>
      </c>
      <c r="BB1370" s="503">
        <f t="shared" si="329"/>
        <v>0</v>
      </c>
      <c r="BC1370" s="500">
        <f t="shared" si="330"/>
        <v>0</v>
      </c>
      <c r="BD1370" s="501">
        <f t="shared" si="331"/>
        <v>0</v>
      </c>
      <c r="BE1370" s="502">
        <f t="shared" si="332"/>
        <v>0</v>
      </c>
      <c r="BF1370" s="503">
        <f t="shared" si="333"/>
        <v>0</v>
      </c>
      <c r="BG1370" s="500">
        <f t="shared" si="334"/>
        <v>0</v>
      </c>
      <c r="BH1370" s="501">
        <f t="shared" si="335"/>
        <v>0</v>
      </c>
      <c r="BI1370" s="502">
        <f t="shared" si="336"/>
        <v>0</v>
      </c>
      <c r="BJ1370" s="503">
        <f t="shared" si="337"/>
        <v>0</v>
      </c>
      <c r="BK1370" s="293">
        <f t="shared" si="338"/>
        <v>0</v>
      </c>
      <c r="BL1370" s="504" t="str">
        <f>IF(BK1370=0,"",
IF(SUM($BK$1297:BK1370)=1,BM1370,
IF($BK$1418&gt;SUM($BK$1297:BK1370),_xlfn.CONCAT(", ",BM1370),
IF($BK$1418=SUM($BK$1297:BK1370),_xlfn.CONCAT(" y ",BM1370)))))</f>
        <v/>
      </c>
      <c r="BM1370" s="505" t="s">
        <v>5230</v>
      </c>
    </row>
    <row r="1371" spans="1:65" ht="15" customHeight="1">
      <c r="A1371" s="64"/>
      <c r="B1371" s="11"/>
      <c r="C1371" s="58" t="s">
        <v>5231</v>
      </c>
      <c r="D1371" s="1122" t="str">
        <f>IF(CNGE_2025_M1_Secc5_Sub1!$D104="","",CNGE_2025_M1_Secc5_Sub1!$D104)</f>
        <v/>
      </c>
      <c r="E1371" s="889"/>
      <c r="F1371" s="889"/>
      <c r="G1371" s="889"/>
      <c r="H1371" s="889"/>
      <c r="I1371" s="889"/>
      <c r="J1371" s="889"/>
      <c r="K1371" s="889"/>
      <c r="L1371" s="889"/>
      <c r="M1371" s="889"/>
      <c r="N1371" s="889"/>
      <c r="O1371" s="889"/>
      <c r="P1371" s="889"/>
      <c r="Q1371" s="889"/>
      <c r="R1371" s="890"/>
      <c r="S1371" s="813"/>
      <c r="T1371" s="813"/>
      <c r="U1371" s="813"/>
      <c r="V1371" s="813"/>
      <c r="W1371" s="813"/>
      <c r="X1371" s="813"/>
      <c r="Y1371" s="813"/>
      <c r="Z1371" s="813"/>
      <c r="AA1371" s="813"/>
      <c r="AB1371" s="813"/>
      <c r="AC1371" s="813"/>
      <c r="AD1371" s="813"/>
      <c r="AI1371">
        <f t="shared" si="310"/>
        <v>0</v>
      </c>
      <c r="AJ1371">
        <f t="shared" si="311"/>
        <v>0</v>
      </c>
      <c r="AK1371">
        <f t="shared" si="312"/>
        <v>0</v>
      </c>
      <c r="AL1371">
        <f t="shared" si="313"/>
        <v>0</v>
      </c>
      <c r="AM1371">
        <f t="shared" si="314"/>
        <v>0</v>
      </c>
      <c r="AN1371">
        <f t="shared" si="315"/>
        <v>0</v>
      </c>
      <c r="AO1371">
        <f t="shared" si="316"/>
        <v>0</v>
      </c>
      <c r="AP1371">
        <f t="shared" si="317"/>
        <v>0</v>
      </c>
      <c r="AQ1371">
        <f t="shared" si="318"/>
        <v>0</v>
      </c>
      <c r="AR1371">
        <f t="shared" si="319"/>
        <v>0</v>
      </c>
      <c r="AS1371">
        <f t="shared" si="320"/>
        <v>0</v>
      </c>
      <c r="AT1371">
        <f t="shared" si="321"/>
        <v>0</v>
      </c>
      <c r="AU1371">
        <f t="shared" si="322"/>
        <v>0</v>
      </c>
      <c r="AV1371">
        <f t="shared" si="323"/>
        <v>0</v>
      </c>
      <c r="AW1371">
        <f t="shared" si="324"/>
        <v>0</v>
      </c>
      <c r="AX1371">
        <f t="shared" si="325"/>
        <v>0</v>
      </c>
      <c r="AY1371" s="500">
        <f t="shared" si="326"/>
        <v>0</v>
      </c>
      <c r="AZ1371" s="501">
        <f t="shared" si="327"/>
        <v>0</v>
      </c>
      <c r="BA1371" s="502">
        <f t="shared" si="328"/>
        <v>0</v>
      </c>
      <c r="BB1371" s="503">
        <f t="shared" si="329"/>
        <v>0</v>
      </c>
      <c r="BC1371" s="500">
        <f t="shared" si="330"/>
        <v>0</v>
      </c>
      <c r="BD1371" s="501">
        <f t="shared" si="331"/>
        <v>0</v>
      </c>
      <c r="BE1371" s="502">
        <f t="shared" si="332"/>
        <v>0</v>
      </c>
      <c r="BF1371" s="503">
        <f t="shared" si="333"/>
        <v>0</v>
      </c>
      <c r="BG1371" s="500">
        <f t="shared" si="334"/>
        <v>0</v>
      </c>
      <c r="BH1371" s="501">
        <f t="shared" si="335"/>
        <v>0</v>
      </c>
      <c r="BI1371" s="502">
        <f t="shared" si="336"/>
        <v>0</v>
      </c>
      <c r="BJ1371" s="503">
        <f t="shared" si="337"/>
        <v>0</v>
      </c>
      <c r="BK1371" s="293">
        <f t="shared" si="338"/>
        <v>0</v>
      </c>
      <c r="BL1371" s="504" t="str">
        <f>IF(BK1371=0,"",
IF(SUM($BK$1297:BK1371)=1,BM1371,
IF($BK$1418&gt;SUM($BK$1297:BK1371),_xlfn.CONCAT(", ",BM1371),
IF($BK$1418=SUM($BK$1297:BK1371),_xlfn.CONCAT(" y ",BM1371)))))</f>
        <v/>
      </c>
      <c r="BM1371" s="505" t="s">
        <v>5232</v>
      </c>
    </row>
    <row r="1372" spans="1:65" ht="15" customHeight="1">
      <c r="A1372" s="64"/>
      <c r="B1372" s="11"/>
      <c r="C1372" s="58" t="s">
        <v>5233</v>
      </c>
      <c r="D1372" s="1122" t="str">
        <f>IF(CNGE_2025_M1_Secc5_Sub1!$D105="","",CNGE_2025_M1_Secc5_Sub1!$D105)</f>
        <v/>
      </c>
      <c r="E1372" s="889"/>
      <c r="F1372" s="889"/>
      <c r="G1372" s="889"/>
      <c r="H1372" s="889"/>
      <c r="I1372" s="889"/>
      <c r="J1372" s="889"/>
      <c r="K1372" s="889"/>
      <c r="L1372" s="889"/>
      <c r="M1372" s="889"/>
      <c r="N1372" s="889"/>
      <c r="O1372" s="889"/>
      <c r="P1372" s="889"/>
      <c r="Q1372" s="889"/>
      <c r="R1372" s="890"/>
      <c r="S1372" s="813"/>
      <c r="T1372" s="813"/>
      <c r="U1372" s="813"/>
      <c r="V1372" s="813"/>
      <c r="W1372" s="813"/>
      <c r="X1372" s="813"/>
      <c r="Y1372" s="813"/>
      <c r="Z1372" s="813"/>
      <c r="AA1372" s="813"/>
      <c r="AB1372" s="813"/>
      <c r="AC1372" s="813"/>
      <c r="AD1372" s="813"/>
      <c r="AI1372">
        <f t="shared" si="310"/>
        <v>0</v>
      </c>
      <c r="AJ1372">
        <f t="shared" si="311"/>
        <v>0</v>
      </c>
      <c r="AK1372">
        <f t="shared" si="312"/>
        <v>0</v>
      </c>
      <c r="AL1372">
        <f t="shared" si="313"/>
        <v>0</v>
      </c>
      <c r="AM1372">
        <f t="shared" si="314"/>
        <v>0</v>
      </c>
      <c r="AN1372">
        <f t="shared" si="315"/>
        <v>0</v>
      </c>
      <c r="AO1372">
        <f t="shared" si="316"/>
        <v>0</v>
      </c>
      <c r="AP1372">
        <f t="shared" si="317"/>
        <v>0</v>
      </c>
      <c r="AQ1372">
        <f t="shared" si="318"/>
        <v>0</v>
      </c>
      <c r="AR1372">
        <f t="shared" si="319"/>
        <v>0</v>
      </c>
      <c r="AS1372">
        <f t="shared" si="320"/>
        <v>0</v>
      </c>
      <c r="AT1372">
        <f t="shared" si="321"/>
        <v>0</v>
      </c>
      <c r="AU1372">
        <f t="shared" si="322"/>
        <v>0</v>
      </c>
      <c r="AV1372">
        <f t="shared" si="323"/>
        <v>0</v>
      </c>
      <c r="AW1372">
        <f t="shared" si="324"/>
        <v>0</v>
      </c>
      <c r="AX1372">
        <f t="shared" si="325"/>
        <v>0</v>
      </c>
      <c r="AY1372" s="500">
        <f t="shared" si="326"/>
        <v>0</v>
      </c>
      <c r="AZ1372" s="501">
        <f t="shared" si="327"/>
        <v>0</v>
      </c>
      <c r="BA1372" s="502">
        <f t="shared" si="328"/>
        <v>0</v>
      </c>
      <c r="BB1372" s="503">
        <f t="shared" si="329"/>
        <v>0</v>
      </c>
      <c r="BC1372" s="500">
        <f t="shared" si="330"/>
        <v>0</v>
      </c>
      <c r="BD1372" s="501">
        <f t="shared" si="331"/>
        <v>0</v>
      </c>
      <c r="BE1372" s="502">
        <f t="shared" si="332"/>
        <v>0</v>
      </c>
      <c r="BF1372" s="503">
        <f t="shared" si="333"/>
        <v>0</v>
      </c>
      <c r="BG1372" s="500">
        <f t="shared" si="334"/>
        <v>0</v>
      </c>
      <c r="BH1372" s="501">
        <f t="shared" si="335"/>
        <v>0</v>
      </c>
      <c r="BI1372" s="502">
        <f t="shared" si="336"/>
        <v>0</v>
      </c>
      <c r="BJ1372" s="503">
        <f t="shared" si="337"/>
        <v>0</v>
      </c>
      <c r="BK1372" s="293">
        <f t="shared" si="338"/>
        <v>0</v>
      </c>
      <c r="BL1372" s="504" t="str">
        <f>IF(BK1372=0,"",
IF(SUM($BK$1297:BK1372)=1,BM1372,
IF($BK$1418&gt;SUM($BK$1297:BK1372),_xlfn.CONCAT(", ",BM1372),
IF($BK$1418=SUM($BK$1297:BK1372),_xlfn.CONCAT(" y ",BM1372)))))</f>
        <v/>
      </c>
      <c r="BM1372" s="505" t="s">
        <v>5234</v>
      </c>
    </row>
    <row r="1373" spans="1:65" ht="15" customHeight="1">
      <c r="A1373" s="64"/>
      <c r="B1373" s="11"/>
      <c r="C1373" s="58" t="s">
        <v>5235</v>
      </c>
      <c r="D1373" s="1122" t="str">
        <f>IF(CNGE_2025_M1_Secc5_Sub1!$D106="","",CNGE_2025_M1_Secc5_Sub1!$D106)</f>
        <v/>
      </c>
      <c r="E1373" s="889"/>
      <c r="F1373" s="889"/>
      <c r="G1373" s="889"/>
      <c r="H1373" s="889"/>
      <c r="I1373" s="889"/>
      <c r="J1373" s="889"/>
      <c r="K1373" s="889"/>
      <c r="L1373" s="889"/>
      <c r="M1373" s="889"/>
      <c r="N1373" s="889"/>
      <c r="O1373" s="889"/>
      <c r="P1373" s="889"/>
      <c r="Q1373" s="889"/>
      <c r="R1373" s="890"/>
      <c r="S1373" s="813"/>
      <c r="T1373" s="813"/>
      <c r="U1373" s="813"/>
      <c r="V1373" s="813"/>
      <c r="W1373" s="813"/>
      <c r="X1373" s="813"/>
      <c r="Y1373" s="813"/>
      <c r="Z1373" s="813"/>
      <c r="AA1373" s="813"/>
      <c r="AB1373" s="813"/>
      <c r="AC1373" s="813"/>
      <c r="AD1373" s="813"/>
      <c r="AI1373">
        <f t="shared" si="310"/>
        <v>0</v>
      </c>
      <c r="AJ1373">
        <f t="shared" si="311"/>
        <v>0</v>
      </c>
      <c r="AK1373">
        <f t="shared" si="312"/>
        <v>0</v>
      </c>
      <c r="AL1373">
        <f t="shared" si="313"/>
        <v>0</v>
      </c>
      <c r="AM1373">
        <f t="shared" si="314"/>
        <v>0</v>
      </c>
      <c r="AN1373">
        <f t="shared" si="315"/>
        <v>0</v>
      </c>
      <c r="AO1373">
        <f t="shared" si="316"/>
        <v>0</v>
      </c>
      <c r="AP1373">
        <f t="shared" si="317"/>
        <v>0</v>
      </c>
      <c r="AQ1373">
        <f t="shared" si="318"/>
        <v>0</v>
      </c>
      <c r="AR1373">
        <f t="shared" si="319"/>
        <v>0</v>
      </c>
      <c r="AS1373">
        <f t="shared" si="320"/>
        <v>0</v>
      </c>
      <c r="AT1373">
        <f t="shared" si="321"/>
        <v>0</v>
      </c>
      <c r="AU1373">
        <f t="shared" si="322"/>
        <v>0</v>
      </c>
      <c r="AV1373">
        <f t="shared" si="323"/>
        <v>0</v>
      </c>
      <c r="AW1373">
        <f t="shared" si="324"/>
        <v>0</v>
      </c>
      <c r="AX1373">
        <f t="shared" si="325"/>
        <v>0</v>
      </c>
      <c r="AY1373" s="500">
        <f t="shared" si="326"/>
        <v>0</v>
      </c>
      <c r="AZ1373" s="501">
        <f t="shared" si="327"/>
        <v>0</v>
      </c>
      <c r="BA1373" s="502">
        <f t="shared" si="328"/>
        <v>0</v>
      </c>
      <c r="BB1373" s="503">
        <f t="shared" si="329"/>
        <v>0</v>
      </c>
      <c r="BC1373" s="500">
        <f t="shared" si="330"/>
        <v>0</v>
      </c>
      <c r="BD1373" s="501">
        <f t="shared" si="331"/>
        <v>0</v>
      </c>
      <c r="BE1373" s="502">
        <f t="shared" si="332"/>
        <v>0</v>
      </c>
      <c r="BF1373" s="503">
        <f t="shared" si="333"/>
        <v>0</v>
      </c>
      <c r="BG1373" s="500">
        <f t="shared" si="334"/>
        <v>0</v>
      </c>
      <c r="BH1373" s="501">
        <f t="shared" si="335"/>
        <v>0</v>
      </c>
      <c r="BI1373" s="502">
        <f t="shared" si="336"/>
        <v>0</v>
      </c>
      <c r="BJ1373" s="503">
        <f t="shared" si="337"/>
        <v>0</v>
      </c>
      <c r="BK1373" s="293">
        <f t="shared" si="338"/>
        <v>0</v>
      </c>
      <c r="BL1373" s="504" t="str">
        <f>IF(BK1373=0,"",
IF(SUM($BK$1297:BK1373)=1,BM1373,
IF($BK$1418&gt;SUM($BK$1297:BK1373),_xlfn.CONCAT(", ",BM1373),
IF($BK$1418=SUM($BK$1297:BK1373),_xlfn.CONCAT(" y ",BM1373)))))</f>
        <v/>
      </c>
      <c r="BM1373" s="505" t="s">
        <v>5236</v>
      </c>
    </row>
    <row r="1374" spans="1:65" ht="15" customHeight="1">
      <c r="A1374" s="64"/>
      <c r="B1374" s="11"/>
      <c r="C1374" s="58" t="s">
        <v>5237</v>
      </c>
      <c r="D1374" s="1122" t="str">
        <f>IF(CNGE_2025_M1_Secc5_Sub1!$D107="","",CNGE_2025_M1_Secc5_Sub1!$D107)</f>
        <v/>
      </c>
      <c r="E1374" s="889"/>
      <c r="F1374" s="889"/>
      <c r="G1374" s="889"/>
      <c r="H1374" s="889"/>
      <c r="I1374" s="889"/>
      <c r="J1374" s="889"/>
      <c r="K1374" s="889"/>
      <c r="L1374" s="889"/>
      <c r="M1374" s="889"/>
      <c r="N1374" s="889"/>
      <c r="O1374" s="889"/>
      <c r="P1374" s="889"/>
      <c r="Q1374" s="889"/>
      <c r="R1374" s="890"/>
      <c r="S1374" s="813"/>
      <c r="T1374" s="813"/>
      <c r="U1374" s="813"/>
      <c r="V1374" s="813"/>
      <c r="W1374" s="813"/>
      <c r="X1374" s="813"/>
      <c r="Y1374" s="813"/>
      <c r="Z1374" s="813"/>
      <c r="AA1374" s="813"/>
      <c r="AB1374" s="813"/>
      <c r="AC1374" s="813"/>
      <c r="AD1374" s="813"/>
      <c r="AI1374">
        <f t="shared" si="310"/>
        <v>0</v>
      </c>
      <c r="AJ1374">
        <f t="shared" si="311"/>
        <v>0</v>
      </c>
      <c r="AK1374">
        <f t="shared" si="312"/>
        <v>0</v>
      </c>
      <c r="AL1374">
        <f t="shared" si="313"/>
        <v>0</v>
      </c>
      <c r="AM1374">
        <f t="shared" si="314"/>
        <v>0</v>
      </c>
      <c r="AN1374">
        <f t="shared" si="315"/>
        <v>0</v>
      </c>
      <c r="AO1374">
        <f t="shared" si="316"/>
        <v>0</v>
      </c>
      <c r="AP1374">
        <f t="shared" si="317"/>
        <v>0</v>
      </c>
      <c r="AQ1374">
        <f t="shared" si="318"/>
        <v>0</v>
      </c>
      <c r="AR1374">
        <f t="shared" si="319"/>
        <v>0</v>
      </c>
      <c r="AS1374">
        <f t="shared" si="320"/>
        <v>0</v>
      </c>
      <c r="AT1374">
        <f t="shared" si="321"/>
        <v>0</v>
      </c>
      <c r="AU1374">
        <f t="shared" si="322"/>
        <v>0</v>
      </c>
      <c r="AV1374">
        <f t="shared" si="323"/>
        <v>0</v>
      </c>
      <c r="AW1374">
        <f t="shared" si="324"/>
        <v>0</v>
      </c>
      <c r="AX1374">
        <f t="shared" si="325"/>
        <v>0</v>
      </c>
      <c r="AY1374" s="500">
        <f t="shared" si="326"/>
        <v>0</v>
      </c>
      <c r="AZ1374" s="501">
        <f t="shared" si="327"/>
        <v>0</v>
      </c>
      <c r="BA1374" s="502">
        <f t="shared" si="328"/>
        <v>0</v>
      </c>
      <c r="BB1374" s="503">
        <f t="shared" si="329"/>
        <v>0</v>
      </c>
      <c r="BC1374" s="500">
        <f t="shared" si="330"/>
        <v>0</v>
      </c>
      <c r="BD1374" s="501">
        <f t="shared" si="331"/>
        <v>0</v>
      </c>
      <c r="BE1374" s="502">
        <f t="shared" si="332"/>
        <v>0</v>
      </c>
      <c r="BF1374" s="503">
        <f t="shared" si="333"/>
        <v>0</v>
      </c>
      <c r="BG1374" s="500">
        <f t="shared" si="334"/>
        <v>0</v>
      </c>
      <c r="BH1374" s="501">
        <f t="shared" si="335"/>
        <v>0</v>
      </c>
      <c r="BI1374" s="502">
        <f t="shared" si="336"/>
        <v>0</v>
      </c>
      <c r="BJ1374" s="503">
        <f t="shared" si="337"/>
        <v>0</v>
      </c>
      <c r="BK1374" s="293">
        <f t="shared" si="338"/>
        <v>0</v>
      </c>
      <c r="BL1374" s="504" t="str">
        <f>IF(BK1374=0,"",
IF(SUM($BK$1297:BK1374)=1,BM1374,
IF($BK$1418&gt;SUM($BK$1297:BK1374),_xlfn.CONCAT(", ",BM1374),
IF($BK$1418=SUM($BK$1297:BK1374),_xlfn.CONCAT(" y ",BM1374)))))</f>
        <v/>
      </c>
      <c r="BM1374" s="505" t="s">
        <v>5238</v>
      </c>
    </row>
    <row r="1375" spans="1:65" ht="15" customHeight="1">
      <c r="A1375" s="64"/>
      <c r="B1375" s="11"/>
      <c r="C1375" s="58" t="s">
        <v>5239</v>
      </c>
      <c r="D1375" s="1122" t="str">
        <f>IF(CNGE_2025_M1_Secc5_Sub1!$D108="","",CNGE_2025_M1_Secc5_Sub1!$D108)</f>
        <v/>
      </c>
      <c r="E1375" s="889"/>
      <c r="F1375" s="889"/>
      <c r="G1375" s="889"/>
      <c r="H1375" s="889"/>
      <c r="I1375" s="889"/>
      <c r="J1375" s="889"/>
      <c r="K1375" s="889"/>
      <c r="L1375" s="889"/>
      <c r="M1375" s="889"/>
      <c r="N1375" s="889"/>
      <c r="O1375" s="889"/>
      <c r="P1375" s="889"/>
      <c r="Q1375" s="889"/>
      <c r="R1375" s="890"/>
      <c r="S1375" s="813"/>
      <c r="T1375" s="813"/>
      <c r="U1375" s="813"/>
      <c r="V1375" s="813"/>
      <c r="W1375" s="813"/>
      <c r="X1375" s="813"/>
      <c r="Y1375" s="813"/>
      <c r="Z1375" s="813"/>
      <c r="AA1375" s="813"/>
      <c r="AB1375" s="813"/>
      <c r="AC1375" s="813"/>
      <c r="AD1375" s="813"/>
      <c r="AI1375">
        <f t="shared" si="310"/>
        <v>0</v>
      </c>
      <c r="AJ1375">
        <f t="shared" si="311"/>
        <v>0</v>
      </c>
      <c r="AK1375">
        <f t="shared" si="312"/>
        <v>0</v>
      </c>
      <c r="AL1375">
        <f t="shared" si="313"/>
        <v>0</v>
      </c>
      <c r="AM1375">
        <f t="shared" si="314"/>
        <v>0</v>
      </c>
      <c r="AN1375">
        <f t="shared" si="315"/>
        <v>0</v>
      </c>
      <c r="AO1375">
        <f t="shared" si="316"/>
        <v>0</v>
      </c>
      <c r="AP1375">
        <f t="shared" si="317"/>
        <v>0</v>
      </c>
      <c r="AQ1375">
        <f t="shared" si="318"/>
        <v>0</v>
      </c>
      <c r="AR1375">
        <f t="shared" si="319"/>
        <v>0</v>
      </c>
      <c r="AS1375">
        <f t="shared" si="320"/>
        <v>0</v>
      </c>
      <c r="AT1375">
        <f t="shared" si="321"/>
        <v>0</v>
      </c>
      <c r="AU1375">
        <f t="shared" si="322"/>
        <v>0</v>
      </c>
      <c r="AV1375">
        <f t="shared" si="323"/>
        <v>0</v>
      </c>
      <c r="AW1375">
        <f t="shared" si="324"/>
        <v>0</v>
      </c>
      <c r="AX1375">
        <f t="shared" si="325"/>
        <v>0</v>
      </c>
      <c r="AY1375" s="500">
        <f t="shared" si="326"/>
        <v>0</v>
      </c>
      <c r="AZ1375" s="501">
        <f t="shared" si="327"/>
        <v>0</v>
      </c>
      <c r="BA1375" s="502">
        <f t="shared" si="328"/>
        <v>0</v>
      </c>
      <c r="BB1375" s="503">
        <f t="shared" si="329"/>
        <v>0</v>
      </c>
      <c r="BC1375" s="500">
        <f t="shared" si="330"/>
        <v>0</v>
      </c>
      <c r="BD1375" s="501">
        <f t="shared" si="331"/>
        <v>0</v>
      </c>
      <c r="BE1375" s="502">
        <f t="shared" si="332"/>
        <v>0</v>
      </c>
      <c r="BF1375" s="503">
        <f t="shared" si="333"/>
        <v>0</v>
      </c>
      <c r="BG1375" s="500">
        <f t="shared" si="334"/>
        <v>0</v>
      </c>
      <c r="BH1375" s="501">
        <f t="shared" si="335"/>
        <v>0</v>
      </c>
      <c r="BI1375" s="502">
        <f t="shared" si="336"/>
        <v>0</v>
      </c>
      <c r="BJ1375" s="503">
        <f t="shared" si="337"/>
        <v>0</v>
      </c>
      <c r="BK1375" s="293">
        <f t="shared" si="338"/>
        <v>0</v>
      </c>
      <c r="BL1375" s="504" t="str">
        <f>IF(BK1375=0,"",
IF(SUM($BK$1297:BK1375)=1,BM1375,
IF($BK$1418&gt;SUM($BK$1297:BK1375),_xlfn.CONCAT(", ",BM1375),
IF($BK$1418=SUM($BK$1297:BK1375),_xlfn.CONCAT(" y ",BM1375)))))</f>
        <v/>
      </c>
      <c r="BM1375" s="505" t="s">
        <v>5240</v>
      </c>
    </row>
    <row r="1376" spans="1:65" ht="15" customHeight="1">
      <c r="A1376" s="64"/>
      <c r="B1376" s="11"/>
      <c r="C1376" s="58" t="s">
        <v>5241</v>
      </c>
      <c r="D1376" s="1122" t="str">
        <f>IF(CNGE_2025_M1_Secc5_Sub1!$D109="","",CNGE_2025_M1_Secc5_Sub1!$D109)</f>
        <v/>
      </c>
      <c r="E1376" s="889"/>
      <c r="F1376" s="889"/>
      <c r="G1376" s="889"/>
      <c r="H1376" s="889"/>
      <c r="I1376" s="889"/>
      <c r="J1376" s="889"/>
      <c r="K1376" s="889"/>
      <c r="L1376" s="889"/>
      <c r="M1376" s="889"/>
      <c r="N1376" s="889"/>
      <c r="O1376" s="889"/>
      <c r="P1376" s="889"/>
      <c r="Q1376" s="889"/>
      <c r="R1376" s="890"/>
      <c r="S1376" s="813"/>
      <c r="T1376" s="813"/>
      <c r="U1376" s="813"/>
      <c r="V1376" s="813"/>
      <c r="W1376" s="813"/>
      <c r="X1376" s="813"/>
      <c r="Y1376" s="813"/>
      <c r="Z1376" s="813"/>
      <c r="AA1376" s="813"/>
      <c r="AB1376" s="813"/>
      <c r="AC1376" s="813"/>
      <c r="AD1376" s="813"/>
      <c r="AI1376">
        <f t="shared" si="310"/>
        <v>0</v>
      </c>
      <c r="AJ1376">
        <f t="shared" si="311"/>
        <v>0</v>
      </c>
      <c r="AK1376">
        <f t="shared" si="312"/>
        <v>0</v>
      </c>
      <c r="AL1376">
        <f t="shared" si="313"/>
        <v>0</v>
      </c>
      <c r="AM1376">
        <f t="shared" si="314"/>
        <v>0</v>
      </c>
      <c r="AN1376">
        <f t="shared" si="315"/>
        <v>0</v>
      </c>
      <c r="AO1376">
        <f t="shared" si="316"/>
        <v>0</v>
      </c>
      <c r="AP1376">
        <f t="shared" si="317"/>
        <v>0</v>
      </c>
      <c r="AQ1376">
        <f t="shared" si="318"/>
        <v>0</v>
      </c>
      <c r="AR1376">
        <f t="shared" si="319"/>
        <v>0</v>
      </c>
      <c r="AS1376">
        <f t="shared" si="320"/>
        <v>0</v>
      </c>
      <c r="AT1376">
        <f t="shared" si="321"/>
        <v>0</v>
      </c>
      <c r="AU1376">
        <f t="shared" si="322"/>
        <v>0</v>
      </c>
      <c r="AV1376">
        <f t="shared" si="323"/>
        <v>0</v>
      </c>
      <c r="AW1376">
        <f t="shared" si="324"/>
        <v>0</v>
      </c>
      <c r="AX1376">
        <f t="shared" si="325"/>
        <v>0</v>
      </c>
      <c r="AY1376" s="500">
        <f t="shared" si="326"/>
        <v>0</v>
      </c>
      <c r="AZ1376" s="501">
        <f t="shared" si="327"/>
        <v>0</v>
      </c>
      <c r="BA1376" s="502">
        <f t="shared" si="328"/>
        <v>0</v>
      </c>
      <c r="BB1376" s="503">
        <f t="shared" si="329"/>
        <v>0</v>
      </c>
      <c r="BC1376" s="500">
        <f t="shared" si="330"/>
        <v>0</v>
      </c>
      <c r="BD1376" s="501">
        <f t="shared" si="331"/>
        <v>0</v>
      </c>
      <c r="BE1376" s="502">
        <f t="shared" si="332"/>
        <v>0</v>
      </c>
      <c r="BF1376" s="503">
        <f t="shared" si="333"/>
        <v>0</v>
      </c>
      <c r="BG1376" s="500">
        <f t="shared" si="334"/>
        <v>0</v>
      </c>
      <c r="BH1376" s="501">
        <f t="shared" si="335"/>
        <v>0</v>
      </c>
      <c r="BI1376" s="502">
        <f t="shared" si="336"/>
        <v>0</v>
      </c>
      <c r="BJ1376" s="503">
        <f t="shared" si="337"/>
        <v>0</v>
      </c>
      <c r="BK1376" s="293">
        <f t="shared" si="338"/>
        <v>0</v>
      </c>
      <c r="BL1376" s="504" t="str">
        <f>IF(BK1376=0,"",
IF(SUM($BK$1297:BK1376)=1,BM1376,
IF($BK$1418&gt;SUM($BK$1297:BK1376),_xlfn.CONCAT(", ",BM1376),
IF($BK$1418=SUM($BK$1297:BK1376),_xlfn.CONCAT(" y ",BM1376)))))</f>
        <v/>
      </c>
      <c r="BM1376" s="505" t="s">
        <v>5242</v>
      </c>
    </row>
    <row r="1377" spans="1:65" ht="15" customHeight="1">
      <c r="A1377" s="64"/>
      <c r="B1377" s="11"/>
      <c r="C1377" s="58" t="s">
        <v>5243</v>
      </c>
      <c r="D1377" s="1122" t="str">
        <f>IF(CNGE_2025_M1_Secc5_Sub1!$D110="","",CNGE_2025_M1_Secc5_Sub1!$D110)</f>
        <v/>
      </c>
      <c r="E1377" s="889"/>
      <c r="F1377" s="889"/>
      <c r="G1377" s="889"/>
      <c r="H1377" s="889"/>
      <c r="I1377" s="889"/>
      <c r="J1377" s="889"/>
      <c r="K1377" s="889"/>
      <c r="L1377" s="889"/>
      <c r="M1377" s="889"/>
      <c r="N1377" s="889"/>
      <c r="O1377" s="889"/>
      <c r="P1377" s="889"/>
      <c r="Q1377" s="889"/>
      <c r="R1377" s="890"/>
      <c r="S1377" s="813"/>
      <c r="T1377" s="813"/>
      <c r="U1377" s="813"/>
      <c r="V1377" s="813"/>
      <c r="W1377" s="813"/>
      <c r="X1377" s="813"/>
      <c r="Y1377" s="813"/>
      <c r="Z1377" s="813"/>
      <c r="AA1377" s="813"/>
      <c r="AB1377" s="813"/>
      <c r="AC1377" s="813"/>
      <c r="AD1377" s="813"/>
      <c r="AI1377">
        <f t="shared" si="310"/>
        <v>0</v>
      </c>
      <c r="AJ1377">
        <f t="shared" si="311"/>
        <v>0</v>
      </c>
      <c r="AK1377">
        <f t="shared" si="312"/>
        <v>0</v>
      </c>
      <c r="AL1377">
        <f t="shared" si="313"/>
        <v>0</v>
      </c>
      <c r="AM1377">
        <f t="shared" si="314"/>
        <v>0</v>
      </c>
      <c r="AN1377">
        <f t="shared" si="315"/>
        <v>0</v>
      </c>
      <c r="AO1377">
        <f t="shared" si="316"/>
        <v>0</v>
      </c>
      <c r="AP1377">
        <f t="shared" si="317"/>
        <v>0</v>
      </c>
      <c r="AQ1377">
        <f t="shared" si="318"/>
        <v>0</v>
      </c>
      <c r="AR1377">
        <f t="shared" si="319"/>
        <v>0</v>
      </c>
      <c r="AS1377">
        <f t="shared" si="320"/>
        <v>0</v>
      </c>
      <c r="AT1377">
        <f t="shared" si="321"/>
        <v>0</v>
      </c>
      <c r="AU1377">
        <f t="shared" si="322"/>
        <v>0</v>
      </c>
      <c r="AV1377">
        <f t="shared" si="323"/>
        <v>0</v>
      </c>
      <c r="AW1377">
        <f t="shared" si="324"/>
        <v>0</v>
      </c>
      <c r="AX1377">
        <f t="shared" si="325"/>
        <v>0</v>
      </c>
      <c r="AY1377" s="500">
        <f t="shared" si="326"/>
        <v>0</v>
      </c>
      <c r="AZ1377" s="501">
        <f t="shared" si="327"/>
        <v>0</v>
      </c>
      <c r="BA1377" s="502">
        <f t="shared" si="328"/>
        <v>0</v>
      </c>
      <c r="BB1377" s="503">
        <f t="shared" si="329"/>
        <v>0</v>
      </c>
      <c r="BC1377" s="500">
        <f t="shared" si="330"/>
        <v>0</v>
      </c>
      <c r="BD1377" s="501">
        <f t="shared" si="331"/>
        <v>0</v>
      </c>
      <c r="BE1377" s="502">
        <f t="shared" si="332"/>
        <v>0</v>
      </c>
      <c r="BF1377" s="503">
        <f t="shared" si="333"/>
        <v>0</v>
      </c>
      <c r="BG1377" s="500">
        <f t="shared" si="334"/>
        <v>0</v>
      </c>
      <c r="BH1377" s="501">
        <f t="shared" si="335"/>
        <v>0</v>
      </c>
      <c r="BI1377" s="502">
        <f t="shared" si="336"/>
        <v>0</v>
      </c>
      <c r="BJ1377" s="503">
        <f t="shared" si="337"/>
        <v>0</v>
      </c>
      <c r="BK1377" s="293">
        <f t="shared" si="338"/>
        <v>0</v>
      </c>
      <c r="BL1377" s="504" t="str">
        <f>IF(BK1377=0,"",
IF(SUM($BK$1297:BK1377)=1,BM1377,
IF($BK$1418&gt;SUM($BK$1297:BK1377),_xlfn.CONCAT(", ",BM1377),
IF($BK$1418=SUM($BK$1297:BK1377),_xlfn.CONCAT(" y ",BM1377)))))</f>
        <v/>
      </c>
      <c r="BM1377" s="505" t="s">
        <v>5244</v>
      </c>
    </row>
    <row r="1378" spans="1:65" ht="15" customHeight="1">
      <c r="A1378" s="64"/>
      <c r="B1378" s="11"/>
      <c r="C1378" s="58" t="s">
        <v>5245</v>
      </c>
      <c r="D1378" s="1122" t="str">
        <f>IF(CNGE_2025_M1_Secc5_Sub1!$D111="","",CNGE_2025_M1_Secc5_Sub1!$D111)</f>
        <v/>
      </c>
      <c r="E1378" s="889"/>
      <c r="F1378" s="889"/>
      <c r="G1378" s="889"/>
      <c r="H1378" s="889"/>
      <c r="I1378" s="889"/>
      <c r="J1378" s="889"/>
      <c r="K1378" s="889"/>
      <c r="L1378" s="889"/>
      <c r="M1378" s="889"/>
      <c r="N1378" s="889"/>
      <c r="O1378" s="889"/>
      <c r="P1378" s="889"/>
      <c r="Q1378" s="889"/>
      <c r="R1378" s="890"/>
      <c r="S1378" s="813"/>
      <c r="T1378" s="813"/>
      <c r="U1378" s="813"/>
      <c r="V1378" s="813"/>
      <c r="W1378" s="813"/>
      <c r="X1378" s="813"/>
      <c r="Y1378" s="813"/>
      <c r="Z1378" s="813"/>
      <c r="AA1378" s="813"/>
      <c r="AB1378" s="813"/>
      <c r="AC1378" s="813"/>
      <c r="AD1378" s="813"/>
      <c r="AI1378">
        <f t="shared" si="310"/>
        <v>0</v>
      </c>
      <c r="AJ1378">
        <f t="shared" si="311"/>
        <v>0</v>
      </c>
      <c r="AK1378">
        <f t="shared" si="312"/>
        <v>0</v>
      </c>
      <c r="AL1378">
        <f t="shared" si="313"/>
        <v>0</v>
      </c>
      <c r="AM1378">
        <f t="shared" si="314"/>
        <v>0</v>
      </c>
      <c r="AN1378">
        <f t="shared" si="315"/>
        <v>0</v>
      </c>
      <c r="AO1378">
        <f t="shared" si="316"/>
        <v>0</v>
      </c>
      <c r="AP1378">
        <f t="shared" si="317"/>
        <v>0</v>
      </c>
      <c r="AQ1378">
        <f t="shared" si="318"/>
        <v>0</v>
      </c>
      <c r="AR1378">
        <f t="shared" si="319"/>
        <v>0</v>
      </c>
      <c r="AS1378">
        <f t="shared" si="320"/>
        <v>0</v>
      </c>
      <c r="AT1378">
        <f t="shared" si="321"/>
        <v>0</v>
      </c>
      <c r="AU1378">
        <f t="shared" si="322"/>
        <v>0</v>
      </c>
      <c r="AV1378">
        <f t="shared" si="323"/>
        <v>0</v>
      </c>
      <c r="AW1378">
        <f t="shared" si="324"/>
        <v>0</v>
      </c>
      <c r="AX1378">
        <f t="shared" si="325"/>
        <v>0</v>
      </c>
      <c r="AY1378" s="500">
        <f t="shared" si="326"/>
        <v>0</v>
      </c>
      <c r="AZ1378" s="501">
        <f t="shared" si="327"/>
        <v>0</v>
      </c>
      <c r="BA1378" s="502">
        <f t="shared" si="328"/>
        <v>0</v>
      </c>
      <c r="BB1378" s="503">
        <f t="shared" si="329"/>
        <v>0</v>
      </c>
      <c r="BC1378" s="500">
        <f t="shared" si="330"/>
        <v>0</v>
      </c>
      <c r="BD1378" s="501">
        <f t="shared" si="331"/>
        <v>0</v>
      </c>
      <c r="BE1378" s="502">
        <f t="shared" si="332"/>
        <v>0</v>
      </c>
      <c r="BF1378" s="503">
        <f t="shared" si="333"/>
        <v>0</v>
      </c>
      <c r="BG1378" s="500">
        <f t="shared" si="334"/>
        <v>0</v>
      </c>
      <c r="BH1378" s="501">
        <f t="shared" si="335"/>
        <v>0</v>
      </c>
      <c r="BI1378" s="502">
        <f t="shared" si="336"/>
        <v>0</v>
      </c>
      <c r="BJ1378" s="503">
        <f t="shared" si="337"/>
        <v>0</v>
      </c>
      <c r="BK1378" s="293">
        <f t="shared" si="338"/>
        <v>0</v>
      </c>
      <c r="BL1378" s="504" t="str">
        <f>IF(BK1378=0,"",
IF(SUM($BK$1297:BK1378)=1,BM1378,
IF($BK$1418&gt;SUM($BK$1297:BK1378),_xlfn.CONCAT(", ",BM1378),
IF($BK$1418=SUM($BK$1297:BK1378),_xlfn.CONCAT(" y ",BM1378)))))</f>
        <v/>
      </c>
      <c r="BM1378" s="505" t="s">
        <v>5246</v>
      </c>
    </row>
    <row r="1379" spans="1:65" ht="15" customHeight="1">
      <c r="A1379" s="64"/>
      <c r="B1379" s="11"/>
      <c r="C1379" s="58" t="s">
        <v>5247</v>
      </c>
      <c r="D1379" s="1122" t="str">
        <f>IF(CNGE_2025_M1_Secc5_Sub1!$D112="","",CNGE_2025_M1_Secc5_Sub1!$D112)</f>
        <v/>
      </c>
      <c r="E1379" s="889"/>
      <c r="F1379" s="889"/>
      <c r="G1379" s="889"/>
      <c r="H1379" s="889"/>
      <c r="I1379" s="889"/>
      <c r="J1379" s="889"/>
      <c r="K1379" s="889"/>
      <c r="L1379" s="889"/>
      <c r="M1379" s="889"/>
      <c r="N1379" s="889"/>
      <c r="O1379" s="889"/>
      <c r="P1379" s="889"/>
      <c r="Q1379" s="889"/>
      <c r="R1379" s="890"/>
      <c r="S1379" s="813"/>
      <c r="T1379" s="813"/>
      <c r="U1379" s="813"/>
      <c r="V1379" s="813"/>
      <c r="W1379" s="813"/>
      <c r="X1379" s="813"/>
      <c r="Y1379" s="813"/>
      <c r="Z1379" s="813"/>
      <c r="AA1379" s="813"/>
      <c r="AB1379" s="813"/>
      <c r="AC1379" s="813"/>
      <c r="AD1379" s="813"/>
      <c r="AI1379">
        <f t="shared" si="310"/>
        <v>0</v>
      </c>
      <c r="AJ1379">
        <f t="shared" si="311"/>
        <v>0</v>
      </c>
      <c r="AK1379">
        <f t="shared" si="312"/>
        <v>0</v>
      </c>
      <c r="AL1379">
        <f t="shared" si="313"/>
        <v>0</v>
      </c>
      <c r="AM1379">
        <f t="shared" si="314"/>
        <v>0</v>
      </c>
      <c r="AN1379">
        <f t="shared" si="315"/>
        <v>0</v>
      </c>
      <c r="AO1379">
        <f t="shared" si="316"/>
        <v>0</v>
      </c>
      <c r="AP1379">
        <f t="shared" si="317"/>
        <v>0</v>
      </c>
      <c r="AQ1379">
        <f t="shared" si="318"/>
        <v>0</v>
      </c>
      <c r="AR1379">
        <f t="shared" si="319"/>
        <v>0</v>
      </c>
      <c r="AS1379">
        <f t="shared" si="320"/>
        <v>0</v>
      </c>
      <c r="AT1379">
        <f t="shared" si="321"/>
        <v>0</v>
      </c>
      <c r="AU1379">
        <f t="shared" si="322"/>
        <v>0</v>
      </c>
      <c r="AV1379">
        <f t="shared" si="323"/>
        <v>0</v>
      </c>
      <c r="AW1379">
        <f t="shared" si="324"/>
        <v>0</v>
      </c>
      <c r="AX1379">
        <f t="shared" si="325"/>
        <v>0</v>
      </c>
      <c r="AY1379" s="500">
        <f t="shared" si="326"/>
        <v>0</v>
      </c>
      <c r="AZ1379" s="501">
        <f t="shared" si="327"/>
        <v>0</v>
      </c>
      <c r="BA1379" s="502">
        <f t="shared" si="328"/>
        <v>0</v>
      </c>
      <c r="BB1379" s="503">
        <f t="shared" si="329"/>
        <v>0</v>
      </c>
      <c r="BC1379" s="500">
        <f t="shared" si="330"/>
        <v>0</v>
      </c>
      <c r="BD1379" s="501">
        <f t="shared" si="331"/>
        <v>0</v>
      </c>
      <c r="BE1379" s="502">
        <f t="shared" si="332"/>
        <v>0</v>
      </c>
      <c r="BF1379" s="503">
        <f t="shared" si="333"/>
        <v>0</v>
      </c>
      <c r="BG1379" s="500">
        <f t="shared" si="334"/>
        <v>0</v>
      </c>
      <c r="BH1379" s="501">
        <f t="shared" si="335"/>
        <v>0</v>
      </c>
      <c r="BI1379" s="502">
        <f t="shared" si="336"/>
        <v>0</v>
      </c>
      <c r="BJ1379" s="503">
        <f t="shared" si="337"/>
        <v>0</v>
      </c>
      <c r="BK1379" s="293">
        <f t="shared" si="338"/>
        <v>0</v>
      </c>
      <c r="BL1379" s="504" t="str">
        <f>IF(BK1379=0,"",
IF(SUM($BK$1297:BK1379)=1,BM1379,
IF($BK$1418&gt;SUM($BK$1297:BK1379),_xlfn.CONCAT(", ",BM1379),
IF($BK$1418=SUM($BK$1297:BK1379),_xlfn.CONCAT(" y ",BM1379)))))</f>
        <v/>
      </c>
      <c r="BM1379" s="505" t="s">
        <v>5248</v>
      </c>
    </row>
    <row r="1380" spans="1:65" ht="15" customHeight="1">
      <c r="A1380" s="64"/>
      <c r="B1380" s="11"/>
      <c r="C1380" s="58" t="s">
        <v>5249</v>
      </c>
      <c r="D1380" s="1122" t="str">
        <f>IF(CNGE_2025_M1_Secc5_Sub1!$D113="","",CNGE_2025_M1_Secc5_Sub1!$D113)</f>
        <v/>
      </c>
      <c r="E1380" s="889"/>
      <c r="F1380" s="889"/>
      <c r="G1380" s="889"/>
      <c r="H1380" s="889"/>
      <c r="I1380" s="889"/>
      <c r="J1380" s="889"/>
      <c r="K1380" s="889"/>
      <c r="L1380" s="889"/>
      <c r="M1380" s="889"/>
      <c r="N1380" s="889"/>
      <c r="O1380" s="889"/>
      <c r="P1380" s="889"/>
      <c r="Q1380" s="889"/>
      <c r="R1380" s="890"/>
      <c r="S1380" s="813"/>
      <c r="T1380" s="813"/>
      <c r="U1380" s="813"/>
      <c r="V1380" s="813"/>
      <c r="W1380" s="813"/>
      <c r="X1380" s="813"/>
      <c r="Y1380" s="813"/>
      <c r="Z1380" s="813"/>
      <c r="AA1380" s="813"/>
      <c r="AB1380" s="813"/>
      <c r="AC1380" s="813"/>
      <c r="AD1380" s="813"/>
      <c r="AI1380">
        <f t="shared" si="310"/>
        <v>0</v>
      </c>
      <c r="AJ1380">
        <f t="shared" si="311"/>
        <v>0</v>
      </c>
      <c r="AK1380">
        <f t="shared" si="312"/>
        <v>0</v>
      </c>
      <c r="AL1380">
        <f t="shared" si="313"/>
        <v>0</v>
      </c>
      <c r="AM1380">
        <f t="shared" si="314"/>
        <v>0</v>
      </c>
      <c r="AN1380">
        <f t="shared" si="315"/>
        <v>0</v>
      </c>
      <c r="AO1380">
        <f t="shared" si="316"/>
        <v>0</v>
      </c>
      <c r="AP1380">
        <f t="shared" si="317"/>
        <v>0</v>
      </c>
      <c r="AQ1380">
        <f t="shared" si="318"/>
        <v>0</v>
      </c>
      <c r="AR1380">
        <f t="shared" si="319"/>
        <v>0</v>
      </c>
      <c r="AS1380">
        <f t="shared" si="320"/>
        <v>0</v>
      </c>
      <c r="AT1380">
        <f t="shared" si="321"/>
        <v>0</v>
      </c>
      <c r="AU1380">
        <f t="shared" si="322"/>
        <v>0</v>
      </c>
      <c r="AV1380">
        <f t="shared" si="323"/>
        <v>0</v>
      </c>
      <c r="AW1380">
        <f t="shared" si="324"/>
        <v>0</v>
      </c>
      <c r="AX1380">
        <f t="shared" si="325"/>
        <v>0</v>
      </c>
      <c r="AY1380" s="500">
        <f t="shared" si="326"/>
        <v>0</v>
      </c>
      <c r="AZ1380" s="501">
        <f t="shared" si="327"/>
        <v>0</v>
      </c>
      <c r="BA1380" s="502">
        <f t="shared" si="328"/>
        <v>0</v>
      </c>
      <c r="BB1380" s="503">
        <f t="shared" si="329"/>
        <v>0</v>
      </c>
      <c r="BC1380" s="500">
        <f t="shared" si="330"/>
        <v>0</v>
      </c>
      <c r="BD1380" s="501">
        <f t="shared" si="331"/>
        <v>0</v>
      </c>
      <c r="BE1380" s="502">
        <f t="shared" si="332"/>
        <v>0</v>
      </c>
      <c r="BF1380" s="503">
        <f t="shared" si="333"/>
        <v>0</v>
      </c>
      <c r="BG1380" s="500">
        <f t="shared" si="334"/>
        <v>0</v>
      </c>
      <c r="BH1380" s="501">
        <f t="shared" si="335"/>
        <v>0</v>
      </c>
      <c r="BI1380" s="502">
        <f t="shared" si="336"/>
        <v>0</v>
      </c>
      <c r="BJ1380" s="503">
        <f t="shared" si="337"/>
        <v>0</v>
      </c>
      <c r="BK1380" s="293">
        <f t="shared" si="338"/>
        <v>0</v>
      </c>
      <c r="BL1380" s="504" t="str">
        <f>IF(BK1380=0,"",
IF(SUM($BK$1297:BK1380)=1,BM1380,
IF($BK$1418&gt;SUM($BK$1297:BK1380),_xlfn.CONCAT(", ",BM1380),
IF($BK$1418=SUM($BK$1297:BK1380),_xlfn.CONCAT(" y ",BM1380)))))</f>
        <v/>
      </c>
      <c r="BM1380" s="505" t="s">
        <v>5250</v>
      </c>
    </row>
    <row r="1381" spans="1:65" ht="15" customHeight="1">
      <c r="A1381" s="64"/>
      <c r="B1381" s="11"/>
      <c r="C1381" s="58" t="s">
        <v>5251</v>
      </c>
      <c r="D1381" s="1122" t="str">
        <f>IF(CNGE_2025_M1_Secc5_Sub1!$D114="","",CNGE_2025_M1_Secc5_Sub1!$D114)</f>
        <v/>
      </c>
      <c r="E1381" s="889"/>
      <c r="F1381" s="889"/>
      <c r="G1381" s="889"/>
      <c r="H1381" s="889"/>
      <c r="I1381" s="889"/>
      <c r="J1381" s="889"/>
      <c r="K1381" s="889"/>
      <c r="L1381" s="889"/>
      <c r="M1381" s="889"/>
      <c r="N1381" s="889"/>
      <c r="O1381" s="889"/>
      <c r="P1381" s="889"/>
      <c r="Q1381" s="889"/>
      <c r="R1381" s="890"/>
      <c r="S1381" s="813"/>
      <c r="T1381" s="813"/>
      <c r="U1381" s="813"/>
      <c r="V1381" s="813"/>
      <c r="W1381" s="813"/>
      <c r="X1381" s="813"/>
      <c r="Y1381" s="813"/>
      <c r="Z1381" s="813"/>
      <c r="AA1381" s="813"/>
      <c r="AB1381" s="813"/>
      <c r="AC1381" s="813"/>
      <c r="AD1381" s="813"/>
      <c r="AI1381">
        <f t="shared" si="310"/>
        <v>0</v>
      </c>
      <c r="AJ1381">
        <f t="shared" si="311"/>
        <v>0</v>
      </c>
      <c r="AK1381">
        <f t="shared" si="312"/>
        <v>0</v>
      </c>
      <c r="AL1381">
        <f t="shared" si="313"/>
        <v>0</v>
      </c>
      <c r="AM1381">
        <f t="shared" si="314"/>
        <v>0</v>
      </c>
      <c r="AN1381">
        <f t="shared" si="315"/>
        <v>0</v>
      </c>
      <c r="AO1381">
        <f t="shared" si="316"/>
        <v>0</v>
      </c>
      <c r="AP1381">
        <f t="shared" si="317"/>
        <v>0</v>
      </c>
      <c r="AQ1381">
        <f t="shared" si="318"/>
        <v>0</v>
      </c>
      <c r="AR1381">
        <f t="shared" si="319"/>
        <v>0</v>
      </c>
      <c r="AS1381">
        <f t="shared" si="320"/>
        <v>0</v>
      </c>
      <c r="AT1381">
        <f t="shared" si="321"/>
        <v>0</v>
      </c>
      <c r="AU1381">
        <f t="shared" si="322"/>
        <v>0</v>
      </c>
      <c r="AV1381">
        <f t="shared" si="323"/>
        <v>0</v>
      </c>
      <c r="AW1381">
        <f t="shared" si="324"/>
        <v>0</v>
      </c>
      <c r="AX1381">
        <f t="shared" si="325"/>
        <v>0</v>
      </c>
      <c r="AY1381" s="500">
        <f t="shared" si="326"/>
        <v>0</v>
      </c>
      <c r="AZ1381" s="501">
        <f t="shared" si="327"/>
        <v>0</v>
      </c>
      <c r="BA1381" s="502">
        <f t="shared" si="328"/>
        <v>0</v>
      </c>
      <c r="BB1381" s="503">
        <f t="shared" si="329"/>
        <v>0</v>
      </c>
      <c r="BC1381" s="500">
        <f t="shared" si="330"/>
        <v>0</v>
      </c>
      <c r="BD1381" s="501">
        <f t="shared" si="331"/>
        <v>0</v>
      </c>
      <c r="BE1381" s="502">
        <f t="shared" si="332"/>
        <v>0</v>
      </c>
      <c r="BF1381" s="503">
        <f t="shared" si="333"/>
        <v>0</v>
      </c>
      <c r="BG1381" s="500">
        <f t="shared" si="334"/>
        <v>0</v>
      </c>
      <c r="BH1381" s="501">
        <f t="shared" si="335"/>
        <v>0</v>
      </c>
      <c r="BI1381" s="502">
        <f t="shared" si="336"/>
        <v>0</v>
      </c>
      <c r="BJ1381" s="503">
        <f t="shared" si="337"/>
        <v>0</v>
      </c>
      <c r="BK1381" s="293">
        <f t="shared" si="338"/>
        <v>0</v>
      </c>
      <c r="BL1381" s="504" t="str">
        <f>IF(BK1381=0,"",
IF(SUM($BK$1297:BK1381)=1,BM1381,
IF($BK$1418&gt;SUM($BK$1297:BK1381),_xlfn.CONCAT(", ",BM1381),
IF($BK$1418=SUM($BK$1297:BK1381),_xlfn.CONCAT(" y ",BM1381)))))</f>
        <v/>
      </c>
      <c r="BM1381" s="505" t="s">
        <v>5252</v>
      </c>
    </row>
    <row r="1382" spans="1:65" ht="15" customHeight="1">
      <c r="A1382" s="64"/>
      <c r="B1382" s="11"/>
      <c r="C1382" s="58" t="s">
        <v>5253</v>
      </c>
      <c r="D1382" s="1122" t="str">
        <f>IF(CNGE_2025_M1_Secc5_Sub1!$D115="","",CNGE_2025_M1_Secc5_Sub1!$D115)</f>
        <v/>
      </c>
      <c r="E1382" s="889"/>
      <c r="F1382" s="889"/>
      <c r="G1382" s="889"/>
      <c r="H1382" s="889"/>
      <c r="I1382" s="889"/>
      <c r="J1382" s="889"/>
      <c r="K1382" s="889"/>
      <c r="L1382" s="889"/>
      <c r="M1382" s="889"/>
      <c r="N1382" s="889"/>
      <c r="O1382" s="889"/>
      <c r="P1382" s="889"/>
      <c r="Q1382" s="889"/>
      <c r="R1382" s="890"/>
      <c r="S1382" s="813"/>
      <c r="T1382" s="813"/>
      <c r="U1382" s="813"/>
      <c r="V1382" s="813"/>
      <c r="W1382" s="813"/>
      <c r="X1382" s="813"/>
      <c r="Y1382" s="813"/>
      <c r="Z1382" s="813"/>
      <c r="AA1382" s="813"/>
      <c r="AB1382" s="813"/>
      <c r="AC1382" s="813"/>
      <c r="AD1382" s="813"/>
      <c r="AI1382">
        <f t="shared" si="310"/>
        <v>0</v>
      </c>
      <c r="AJ1382">
        <f t="shared" si="311"/>
        <v>0</v>
      </c>
      <c r="AK1382">
        <f t="shared" si="312"/>
        <v>0</v>
      </c>
      <c r="AL1382">
        <f t="shared" si="313"/>
        <v>0</v>
      </c>
      <c r="AM1382">
        <f t="shared" si="314"/>
        <v>0</v>
      </c>
      <c r="AN1382">
        <f t="shared" si="315"/>
        <v>0</v>
      </c>
      <c r="AO1382">
        <f t="shared" si="316"/>
        <v>0</v>
      </c>
      <c r="AP1382">
        <f t="shared" si="317"/>
        <v>0</v>
      </c>
      <c r="AQ1382">
        <f t="shared" si="318"/>
        <v>0</v>
      </c>
      <c r="AR1382">
        <f t="shared" si="319"/>
        <v>0</v>
      </c>
      <c r="AS1382">
        <f t="shared" si="320"/>
        <v>0</v>
      </c>
      <c r="AT1382">
        <f t="shared" si="321"/>
        <v>0</v>
      </c>
      <c r="AU1382">
        <f t="shared" si="322"/>
        <v>0</v>
      </c>
      <c r="AV1382">
        <f t="shared" si="323"/>
        <v>0</v>
      </c>
      <c r="AW1382">
        <f t="shared" si="324"/>
        <v>0</v>
      </c>
      <c r="AX1382">
        <f t="shared" si="325"/>
        <v>0</v>
      </c>
      <c r="AY1382" s="500">
        <f t="shared" si="326"/>
        <v>0</v>
      </c>
      <c r="AZ1382" s="501">
        <f t="shared" si="327"/>
        <v>0</v>
      </c>
      <c r="BA1382" s="502">
        <f t="shared" si="328"/>
        <v>0</v>
      </c>
      <c r="BB1382" s="503">
        <f t="shared" si="329"/>
        <v>0</v>
      </c>
      <c r="BC1382" s="500">
        <f t="shared" si="330"/>
        <v>0</v>
      </c>
      <c r="BD1382" s="501">
        <f t="shared" si="331"/>
        <v>0</v>
      </c>
      <c r="BE1382" s="502">
        <f t="shared" si="332"/>
        <v>0</v>
      </c>
      <c r="BF1382" s="503">
        <f t="shared" si="333"/>
        <v>0</v>
      </c>
      <c r="BG1382" s="500">
        <f t="shared" si="334"/>
        <v>0</v>
      </c>
      <c r="BH1382" s="501">
        <f t="shared" si="335"/>
        <v>0</v>
      </c>
      <c r="BI1382" s="502">
        <f t="shared" si="336"/>
        <v>0</v>
      </c>
      <c r="BJ1382" s="503">
        <f t="shared" si="337"/>
        <v>0</v>
      </c>
      <c r="BK1382" s="293">
        <f t="shared" si="338"/>
        <v>0</v>
      </c>
      <c r="BL1382" s="504" t="str">
        <f>IF(BK1382=0,"",
IF(SUM($BK$1297:BK1382)=1,BM1382,
IF($BK$1418&gt;SUM($BK$1297:BK1382),_xlfn.CONCAT(", ",BM1382),
IF($BK$1418=SUM($BK$1297:BK1382),_xlfn.CONCAT(" y ",BM1382)))))</f>
        <v/>
      </c>
      <c r="BM1382" s="505" t="s">
        <v>5254</v>
      </c>
    </row>
    <row r="1383" spans="1:65" ht="15" customHeight="1">
      <c r="A1383" s="64"/>
      <c r="B1383" s="11"/>
      <c r="C1383" s="58" t="s">
        <v>5255</v>
      </c>
      <c r="D1383" s="1122" t="str">
        <f>IF(CNGE_2025_M1_Secc5_Sub1!$D116="","",CNGE_2025_M1_Secc5_Sub1!$D116)</f>
        <v/>
      </c>
      <c r="E1383" s="889"/>
      <c r="F1383" s="889"/>
      <c r="G1383" s="889"/>
      <c r="H1383" s="889"/>
      <c r="I1383" s="889"/>
      <c r="J1383" s="889"/>
      <c r="K1383" s="889"/>
      <c r="L1383" s="889"/>
      <c r="M1383" s="889"/>
      <c r="N1383" s="889"/>
      <c r="O1383" s="889"/>
      <c r="P1383" s="889"/>
      <c r="Q1383" s="889"/>
      <c r="R1383" s="890"/>
      <c r="S1383" s="813"/>
      <c r="T1383" s="813"/>
      <c r="U1383" s="813"/>
      <c r="V1383" s="813"/>
      <c r="W1383" s="813"/>
      <c r="X1383" s="813"/>
      <c r="Y1383" s="813"/>
      <c r="Z1383" s="813"/>
      <c r="AA1383" s="813"/>
      <c r="AB1383" s="813"/>
      <c r="AC1383" s="813"/>
      <c r="AD1383" s="813"/>
      <c r="AI1383">
        <f t="shared" si="310"/>
        <v>0</v>
      </c>
      <c r="AJ1383">
        <f t="shared" si="311"/>
        <v>0</v>
      </c>
      <c r="AK1383">
        <f t="shared" si="312"/>
        <v>0</v>
      </c>
      <c r="AL1383">
        <f t="shared" si="313"/>
        <v>0</v>
      </c>
      <c r="AM1383">
        <f t="shared" si="314"/>
        <v>0</v>
      </c>
      <c r="AN1383">
        <f t="shared" si="315"/>
        <v>0</v>
      </c>
      <c r="AO1383">
        <f t="shared" si="316"/>
        <v>0</v>
      </c>
      <c r="AP1383">
        <f t="shared" si="317"/>
        <v>0</v>
      </c>
      <c r="AQ1383">
        <f t="shared" si="318"/>
        <v>0</v>
      </c>
      <c r="AR1383">
        <f t="shared" si="319"/>
        <v>0</v>
      </c>
      <c r="AS1383">
        <f t="shared" si="320"/>
        <v>0</v>
      </c>
      <c r="AT1383">
        <f t="shared" si="321"/>
        <v>0</v>
      </c>
      <c r="AU1383">
        <f t="shared" si="322"/>
        <v>0</v>
      </c>
      <c r="AV1383">
        <f t="shared" si="323"/>
        <v>0</v>
      </c>
      <c r="AW1383">
        <f t="shared" si="324"/>
        <v>0</v>
      </c>
      <c r="AX1383">
        <f t="shared" si="325"/>
        <v>0</v>
      </c>
      <c r="AY1383" s="500">
        <f t="shared" si="326"/>
        <v>0</v>
      </c>
      <c r="AZ1383" s="501">
        <f t="shared" si="327"/>
        <v>0</v>
      </c>
      <c r="BA1383" s="502">
        <f t="shared" si="328"/>
        <v>0</v>
      </c>
      <c r="BB1383" s="503">
        <f t="shared" si="329"/>
        <v>0</v>
      </c>
      <c r="BC1383" s="500">
        <f t="shared" si="330"/>
        <v>0</v>
      </c>
      <c r="BD1383" s="501">
        <f t="shared" si="331"/>
        <v>0</v>
      </c>
      <c r="BE1383" s="502">
        <f t="shared" si="332"/>
        <v>0</v>
      </c>
      <c r="BF1383" s="503">
        <f t="shared" si="333"/>
        <v>0</v>
      </c>
      <c r="BG1383" s="500">
        <f t="shared" si="334"/>
        <v>0</v>
      </c>
      <c r="BH1383" s="501">
        <f t="shared" si="335"/>
        <v>0</v>
      </c>
      <c r="BI1383" s="502">
        <f t="shared" si="336"/>
        <v>0</v>
      </c>
      <c r="BJ1383" s="503">
        <f t="shared" si="337"/>
        <v>0</v>
      </c>
      <c r="BK1383" s="293">
        <f t="shared" si="338"/>
        <v>0</v>
      </c>
      <c r="BL1383" s="504" t="str">
        <f>IF(BK1383=0,"",
IF(SUM($BK$1297:BK1383)=1,BM1383,
IF($BK$1418&gt;SUM($BK$1297:BK1383),_xlfn.CONCAT(", ",BM1383),
IF($BK$1418=SUM($BK$1297:BK1383),_xlfn.CONCAT(" y ",BM1383)))))</f>
        <v/>
      </c>
      <c r="BM1383" s="505" t="s">
        <v>5256</v>
      </c>
    </row>
    <row r="1384" spans="1:65" ht="15" customHeight="1">
      <c r="A1384" s="64"/>
      <c r="B1384" s="11"/>
      <c r="C1384" s="58" t="s">
        <v>5257</v>
      </c>
      <c r="D1384" s="1122" t="str">
        <f>IF(CNGE_2025_M1_Secc5_Sub1!$D117="","",CNGE_2025_M1_Secc5_Sub1!$D117)</f>
        <v/>
      </c>
      <c r="E1384" s="889"/>
      <c r="F1384" s="889"/>
      <c r="G1384" s="889"/>
      <c r="H1384" s="889"/>
      <c r="I1384" s="889"/>
      <c r="J1384" s="889"/>
      <c r="K1384" s="889"/>
      <c r="L1384" s="889"/>
      <c r="M1384" s="889"/>
      <c r="N1384" s="889"/>
      <c r="O1384" s="889"/>
      <c r="P1384" s="889"/>
      <c r="Q1384" s="889"/>
      <c r="R1384" s="890"/>
      <c r="S1384" s="813"/>
      <c r="T1384" s="813"/>
      <c r="U1384" s="813"/>
      <c r="V1384" s="813"/>
      <c r="W1384" s="813"/>
      <c r="X1384" s="813"/>
      <c r="Y1384" s="813"/>
      <c r="Z1384" s="813"/>
      <c r="AA1384" s="813"/>
      <c r="AB1384" s="813"/>
      <c r="AC1384" s="813"/>
      <c r="AD1384" s="813"/>
      <c r="AI1384">
        <f t="shared" si="310"/>
        <v>0</v>
      </c>
      <c r="AJ1384">
        <f t="shared" si="311"/>
        <v>0</v>
      </c>
      <c r="AK1384">
        <f t="shared" si="312"/>
        <v>0</v>
      </c>
      <c r="AL1384">
        <f t="shared" si="313"/>
        <v>0</v>
      </c>
      <c r="AM1384">
        <f t="shared" si="314"/>
        <v>0</v>
      </c>
      <c r="AN1384">
        <f t="shared" si="315"/>
        <v>0</v>
      </c>
      <c r="AO1384">
        <f t="shared" si="316"/>
        <v>0</v>
      </c>
      <c r="AP1384">
        <f t="shared" si="317"/>
        <v>0</v>
      </c>
      <c r="AQ1384">
        <f t="shared" si="318"/>
        <v>0</v>
      </c>
      <c r="AR1384">
        <f t="shared" si="319"/>
        <v>0</v>
      </c>
      <c r="AS1384">
        <f t="shared" si="320"/>
        <v>0</v>
      </c>
      <c r="AT1384">
        <f t="shared" si="321"/>
        <v>0</v>
      </c>
      <c r="AU1384">
        <f t="shared" si="322"/>
        <v>0</v>
      </c>
      <c r="AV1384">
        <f t="shared" si="323"/>
        <v>0</v>
      </c>
      <c r="AW1384">
        <f t="shared" si="324"/>
        <v>0</v>
      </c>
      <c r="AX1384">
        <f t="shared" si="325"/>
        <v>0</v>
      </c>
      <c r="AY1384" s="500">
        <f t="shared" si="326"/>
        <v>0</v>
      </c>
      <c r="AZ1384" s="501">
        <f t="shared" si="327"/>
        <v>0</v>
      </c>
      <c r="BA1384" s="502">
        <f t="shared" si="328"/>
        <v>0</v>
      </c>
      <c r="BB1384" s="503">
        <f t="shared" si="329"/>
        <v>0</v>
      </c>
      <c r="BC1384" s="500">
        <f t="shared" si="330"/>
        <v>0</v>
      </c>
      <c r="BD1384" s="501">
        <f t="shared" si="331"/>
        <v>0</v>
      </c>
      <c r="BE1384" s="502">
        <f t="shared" si="332"/>
        <v>0</v>
      </c>
      <c r="BF1384" s="503">
        <f t="shared" si="333"/>
        <v>0</v>
      </c>
      <c r="BG1384" s="500">
        <f t="shared" si="334"/>
        <v>0</v>
      </c>
      <c r="BH1384" s="501">
        <f t="shared" si="335"/>
        <v>0</v>
      </c>
      <c r="BI1384" s="502">
        <f t="shared" si="336"/>
        <v>0</v>
      </c>
      <c r="BJ1384" s="503">
        <f t="shared" si="337"/>
        <v>0</v>
      </c>
      <c r="BK1384" s="293">
        <f t="shared" si="338"/>
        <v>0</v>
      </c>
      <c r="BL1384" s="504" t="str">
        <f>IF(BK1384=0,"",
IF(SUM($BK$1297:BK1384)=1,BM1384,
IF($BK$1418&gt;SUM($BK$1297:BK1384),_xlfn.CONCAT(", ",BM1384),
IF($BK$1418=SUM($BK$1297:BK1384),_xlfn.CONCAT(" y ",BM1384)))))</f>
        <v/>
      </c>
      <c r="BM1384" s="505" t="s">
        <v>5258</v>
      </c>
    </row>
    <row r="1385" spans="1:65" ht="15" customHeight="1">
      <c r="A1385" s="64"/>
      <c r="B1385" s="11"/>
      <c r="C1385" s="58" t="s">
        <v>5259</v>
      </c>
      <c r="D1385" s="1122" t="str">
        <f>IF(CNGE_2025_M1_Secc5_Sub1!$D118="","",CNGE_2025_M1_Secc5_Sub1!$D118)</f>
        <v/>
      </c>
      <c r="E1385" s="889"/>
      <c r="F1385" s="889"/>
      <c r="G1385" s="889"/>
      <c r="H1385" s="889"/>
      <c r="I1385" s="889"/>
      <c r="J1385" s="889"/>
      <c r="K1385" s="889"/>
      <c r="L1385" s="889"/>
      <c r="M1385" s="889"/>
      <c r="N1385" s="889"/>
      <c r="O1385" s="889"/>
      <c r="P1385" s="889"/>
      <c r="Q1385" s="889"/>
      <c r="R1385" s="890"/>
      <c r="S1385" s="813"/>
      <c r="T1385" s="813"/>
      <c r="U1385" s="813"/>
      <c r="V1385" s="813"/>
      <c r="W1385" s="813"/>
      <c r="X1385" s="813"/>
      <c r="Y1385" s="813"/>
      <c r="Z1385" s="813"/>
      <c r="AA1385" s="813"/>
      <c r="AB1385" s="813"/>
      <c r="AC1385" s="813"/>
      <c r="AD1385" s="813"/>
      <c r="AI1385">
        <f t="shared" si="310"/>
        <v>0</v>
      </c>
      <c r="AJ1385">
        <f t="shared" si="311"/>
        <v>0</v>
      </c>
      <c r="AK1385">
        <f t="shared" si="312"/>
        <v>0</v>
      </c>
      <c r="AL1385">
        <f t="shared" si="313"/>
        <v>0</v>
      </c>
      <c r="AM1385">
        <f t="shared" si="314"/>
        <v>0</v>
      </c>
      <c r="AN1385">
        <f t="shared" si="315"/>
        <v>0</v>
      </c>
      <c r="AO1385">
        <f t="shared" si="316"/>
        <v>0</v>
      </c>
      <c r="AP1385">
        <f t="shared" si="317"/>
        <v>0</v>
      </c>
      <c r="AQ1385">
        <f t="shared" si="318"/>
        <v>0</v>
      </c>
      <c r="AR1385">
        <f t="shared" si="319"/>
        <v>0</v>
      </c>
      <c r="AS1385">
        <f t="shared" si="320"/>
        <v>0</v>
      </c>
      <c r="AT1385">
        <f t="shared" si="321"/>
        <v>0</v>
      </c>
      <c r="AU1385">
        <f t="shared" si="322"/>
        <v>0</v>
      </c>
      <c r="AV1385">
        <f t="shared" si="323"/>
        <v>0</v>
      </c>
      <c r="AW1385">
        <f t="shared" si="324"/>
        <v>0</v>
      </c>
      <c r="AX1385">
        <f t="shared" si="325"/>
        <v>0</v>
      </c>
      <c r="AY1385" s="500">
        <f t="shared" si="326"/>
        <v>0</v>
      </c>
      <c r="AZ1385" s="501">
        <f t="shared" si="327"/>
        <v>0</v>
      </c>
      <c r="BA1385" s="502">
        <f t="shared" si="328"/>
        <v>0</v>
      </c>
      <c r="BB1385" s="503">
        <f t="shared" si="329"/>
        <v>0</v>
      </c>
      <c r="BC1385" s="500">
        <f t="shared" si="330"/>
        <v>0</v>
      </c>
      <c r="BD1385" s="501">
        <f t="shared" si="331"/>
        <v>0</v>
      </c>
      <c r="BE1385" s="502">
        <f t="shared" si="332"/>
        <v>0</v>
      </c>
      <c r="BF1385" s="503">
        <f t="shared" si="333"/>
        <v>0</v>
      </c>
      <c r="BG1385" s="500">
        <f t="shared" si="334"/>
        <v>0</v>
      </c>
      <c r="BH1385" s="501">
        <f t="shared" si="335"/>
        <v>0</v>
      </c>
      <c r="BI1385" s="502">
        <f t="shared" si="336"/>
        <v>0</v>
      </c>
      <c r="BJ1385" s="503">
        <f t="shared" si="337"/>
        <v>0</v>
      </c>
      <c r="BK1385" s="293">
        <f t="shared" si="338"/>
        <v>0</v>
      </c>
      <c r="BL1385" s="504" t="str">
        <f>IF(BK1385=0,"",
IF(SUM($BK$1297:BK1385)=1,BM1385,
IF($BK$1418&gt;SUM($BK$1297:BK1385),_xlfn.CONCAT(", ",BM1385),
IF($BK$1418=SUM($BK$1297:BK1385),_xlfn.CONCAT(" y ",BM1385)))))</f>
        <v/>
      </c>
      <c r="BM1385" s="505" t="s">
        <v>5260</v>
      </c>
    </row>
    <row r="1386" spans="1:65" ht="15" customHeight="1">
      <c r="A1386" s="64"/>
      <c r="B1386" s="11"/>
      <c r="C1386" s="58" t="s">
        <v>5261</v>
      </c>
      <c r="D1386" s="1122" t="str">
        <f>IF(CNGE_2025_M1_Secc5_Sub1!$D119="","",CNGE_2025_M1_Secc5_Sub1!$D119)</f>
        <v/>
      </c>
      <c r="E1386" s="889"/>
      <c r="F1386" s="889"/>
      <c r="G1386" s="889"/>
      <c r="H1386" s="889"/>
      <c r="I1386" s="889"/>
      <c r="J1386" s="889"/>
      <c r="K1386" s="889"/>
      <c r="L1386" s="889"/>
      <c r="M1386" s="889"/>
      <c r="N1386" s="889"/>
      <c r="O1386" s="889"/>
      <c r="P1386" s="889"/>
      <c r="Q1386" s="889"/>
      <c r="R1386" s="890"/>
      <c r="S1386" s="813"/>
      <c r="T1386" s="813"/>
      <c r="U1386" s="813"/>
      <c r="V1386" s="813"/>
      <c r="W1386" s="813"/>
      <c r="X1386" s="813"/>
      <c r="Y1386" s="813"/>
      <c r="Z1386" s="813"/>
      <c r="AA1386" s="813"/>
      <c r="AB1386" s="813"/>
      <c r="AC1386" s="813"/>
      <c r="AD1386" s="813"/>
      <c r="AI1386">
        <f t="shared" si="310"/>
        <v>0</v>
      </c>
      <c r="AJ1386">
        <f t="shared" si="311"/>
        <v>0</v>
      </c>
      <c r="AK1386">
        <f t="shared" si="312"/>
        <v>0</v>
      </c>
      <c r="AL1386">
        <f t="shared" si="313"/>
        <v>0</v>
      </c>
      <c r="AM1386">
        <f t="shared" si="314"/>
        <v>0</v>
      </c>
      <c r="AN1386">
        <f t="shared" si="315"/>
        <v>0</v>
      </c>
      <c r="AO1386">
        <f t="shared" si="316"/>
        <v>0</v>
      </c>
      <c r="AP1386">
        <f t="shared" si="317"/>
        <v>0</v>
      </c>
      <c r="AQ1386">
        <f t="shared" si="318"/>
        <v>0</v>
      </c>
      <c r="AR1386">
        <f t="shared" si="319"/>
        <v>0</v>
      </c>
      <c r="AS1386">
        <f t="shared" si="320"/>
        <v>0</v>
      </c>
      <c r="AT1386">
        <f t="shared" si="321"/>
        <v>0</v>
      </c>
      <c r="AU1386">
        <f t="shared" si="322"/>
        <v>0</v>
      </c>
      <c r="AV1386">
        <f t="shared" si="323"/>
        <v>0</v>
      </c>
      <c r="AW1386">
        <f t="shared" si="324"/>
        <v>0</v>
      </c>
      <c r="AX1386">
        <f t="shared" si="325"/>
        <v>0</v>
      </c>
      <c r="AY1386" s="500">
        <f t="shared" si="326"/>
        <v>0</v>
      </c>
      <c r="AZ1386" s="501">
        <f t="shared" si="327"/>
        <v>0</v>
      </c>
      <c r="BA1386" s="502">
        <f t="shared" si="328"/>
        <v>0</v>
      </c>
      <c r="BB1386" s="503">
        <f t="shared" si="329"/>
        <v>0</v>
      </c>
      <c r="BC1386" s="500">
        <f t="shared" si="330"/>
        <v>0</v>
      </c>
      <c r="BD1386" s="501">
        <f t="shared" si="331"/>
        <v>0</v>
      </c>
      <c r="BE1386" s="502">
        <f t="shared" si="332"/>
        <v>0</v>
      </c>
      <c r="BF1386" s="503">
        <f t="shared" si="333"/>
        <v>0</v>
      </c>
      <c r="BG1386" s="500">
        <f t="shared" si="334"/>
        <v>0</v>
      </c>
      <c r="BH1386" s="501">
        <f t="shared" si="335"/>
        <v>0</v>
      </c>
      <c r="BI1386" s="502">
        <f t="shared" si="336"/>
        <v>0</v>
      </c>
      <c r="BJ1386" s="503">
        <f t="shared" si="337"/>
        <v>0</v>
      </c>
      <c r="BK1386" s="293">
        <f t="shared" si="338"/>
        <v>0</v>
      </c>
      <c r="BL1386" s="504" t="str">
        <f>IF(BK1386=0,"",
IF(SUM($BK$1297:BK1386)=1,BM1386,
IF($BK$1418&gt;SUM($BK$1297:BK1386),_xlfn.CONCAT(", ",BM1386),
IF($BK$1418=SUM($BK$1297:BK1386),_xlfn.CONCAT(" y ",BM1386)))))</f>
        <v/>
      </c>
      <c r="BM1386" s="505" t="s">
        <v>5262</v>
      </c>
    </row>
    <row r="1387" spans="1:65" ht="15" customHeight="1">
      <c r="A1387" s="64"/>
      <c r="B1387" s="11"/>
      <c r="C1387" s="58" t="s">
        <v>5263</v>
      </c>
      <c r="D1387" s="1122" t="str">
        <f>IF(CNGE_2025_M1_Secc5_Sub1!$D120="","",CNGE_2025_M1_Secc5_Sub1!$D120)</f>
        <v/>
      </c>
      <c r="E1387" s="889"/>
      <c r="F1387" s="889"/>
      <c r="G1387" s="889"/>
      <c r="H1387" s="889"/>
      <c r="I1387" s="889"/>
      <c r="J1387" s="889"/>
      <c r="K1387" s="889"/>
      <c r="L1387" s="889"/>
      <c r="M1387" s="889"/>
      <c r="N1387" s="889"/>
      <c r="O1387" s="889"/>
      <c r="P1387" s="889"/>
      <c r="Q1387" s="889"/>
      <c r="R1387" s="890"/>
      <c r="S1387" s="813"/>
      <c r="T1387" s="813"/>
      <c r="U1387" s="813"/>
      <c r="V1387" s="813"/>
      <c r="W1387" s="813"/>
      <c r="X1387" s="813"/>
      <c r="Y1387" s="813"/>
      <c r="Z1387" s="813"/>
      <c r="AA1387" s="813"/>
      <c r="AB1387" s="813"/>
      <c r="AC1387" s="813"/>
      <c r="AD1387" s="813"/>
      <c r="AI1387">
        <f t="shared" si="310"/>
        <v>0</v>
      </c>
      <c r="AJ1387">
        <f t="shared" si="311"/>
        <v>0</v>
      </c>
      <c r="AK1387">
        <f t="shared" si="312"/>
        <v>0</v>
      </c>
      <c r="AL1387">
        <f t="shared" si="313"/>
        <v>0</v>
      </c>
      <c r="AM1387">
        <f t="shared" si="314"/>
        <v>0</v>
      </c>
      <c r="AN1387">
        <f t="shared" si="315"/>
        <v>0</v>
      </c>
      <c r="AO1387">
        <f t="shared" si="316"/>
        <v>0</v>
      </c>
      <c r="AP1387">
        <f t="shared" si="317"/>
        <v>0</v>
      </c>
      <c r="AQ1387">
        <f t="shared" si="318"/>
        <v>0</v>
      </c>
      <c r="AR1387">
        <f t="shared" si="319"/>
        <v>0</v>
      </c>
      <c r="AS1387">
        <f t="shared" si="320"/>
        <v>0</v>
      </c>
      <c r="AT1387">
        <f t="shared" si="321"/>
        <v>0</v>
      </c>
      <c r="AU1387">
        <f t="shared" si="322"/>
        <v>0</v>
      </c>
      <c r="AV1387">
        <f t="shared" si="323"/>
        <v>0</v>
      </c>
      <c r="AW1387">
        <f t="shared" si="324"/>
        <v>0</v>
      </c>
      <c r="AX1387">
        <f t="shared" si="325"/>
        <v>0</v>
      </c>
      <c r="AY1387" s="500">
        <f t="shared" si="326"/>
        <v>0</v>
      </c>
      <c r="AZ1387" s="501">
        <f t="shared" si="327"/>
        <v>0</v>
      </c>
      <c r="BA1387" s="502">
        <f t="shared" si="328"/>
        <v>0</v>
      </c>
      <c r="BB1387" s="503">
        <f t="shared" si="329"/>
        <v>0</v>
      </c>
      <c r="BC1387" s="500">
        <f t="shared" si="330"/>
        <v>0</v>
      </c>
      <c r="BD1387" s="501">
        <f t="shared" si="331"/>
        <v>0</v>
      </c>
      <c r="BE1387" s="502">
        <f t="shared" si="332"/>
        <v>0</v>
      </c>
      <c r="BF1387" s="503">
        <f t="shared" si="333"/>
        <v>0</v>
      </c>
      <c r="BG1387" s="500">
        <f t="shared" si="334"/>
        <v>0</v>
      </c>
      <c r="BH1387" s="501">
        <f t="shared" si="335"/>
        <v>0</v>
      </c>
      <c r="BI1387" s="502">
        <f t="shared" si="336"/>
        <v>0</v>
      </c>
      <c r="BJ1387" s="503">
        <f t="shared" si="337"/>
        <v>0</v>
      </c>
      <c r="BK1387" s="293">
        <f t="shared" si="338"/>
        <v>0</v>
      </c>
      <c r="BL1387" s="504" t="str">
        <f>IF(BK1387=0,"",
IF(SUM($BK$1297:BK1387)=1,BM1387,
IF($BK$1418&gt;SUM($BK$1297:BK1387),_xlfn.CONCAT(", ",BM1387),
IF($BK$1418=SUM($BK$1297:BK1387),_xlfn.CONCAT(" y ",BM1387)))))</f>
        <v/>
      </c>
      <c r="BM1387" s="505" t="s">
        <v>5264</v>
      </c>
    </row>
    <row r="1388" spans="1:65" ht="15" customHeight="1">
      <c r="A1388" s="64"/>
      <c r="B1388" s="11"/>
      <c r="C1388" s="58" t="s">
        <v>5265</v>
      </c>
      <c r="D1388" s="1122" t="str">
        <f>IF(CNGE_2025_M1_Secc5_Sub1!$D121="","",CNGE_2025_M1_Secc5_Sub1!$D121)</f>
        <v/>
      </c>
      <c r="E1388" s="889"/>
      <c r="F1388" s="889"/>
      <c r="G1388" s="889"/>
      <c r="H1388" s="889"/>
      <c r="I1388" s="889"/>
      <c r="J1388" s="889"/>
      <c r="K1388" s="889"/>
      <c r="L1388" s="889"/>
      <c r="M1388" s="889"/>
      <c r="N1388" s="889"/>
      <c r="O1388" s="889"/>
      <c r="P1388" s="889"/>
      <c r="Q1388" s="889"/>
      <c r="R1388" s="890"/>
      <c r="S1388" s="813"/>
      <c r="T1388" s="813"/>
      <c r="U1388" s="813"/>
      <c r="V1388" s="813"/>
      <c r="W1388" s="813"/>
      <c r="X1388" s="813"/>
      <c r="Y1388" s="813"/>
      <c r="Z1388" s="813"/>
      <c r="AA1388" s="813"/>
      <c r="AB1388" s="813"/>
      <c r="AC1388" s="813"/>
      <c r="AD1388" s="813"/>
      <c r="AI1388">
        <f t="shared" si="310"/>
        <v>0</v>
      </c>
      <c r="AJ1388">
        <f t="shared" si="311"/>
        <v>0</v>
      </c>
      <c r="AK1388">
        <f t="shared" si="312"/>
        <v>0</v>
      </c>
      <c r="AL1388">
        <f t="shared" si="313"/>
        <v>0</v>
      </c>
      <c r="AM1388">
        <f t="shared" si="314"/>
        <v>0</v>
      </c>
      <c r="AN1388">
        <f t="shared" si="315"/>
        <v>0</v>
      </c>
      <c r="AO1388">
        <f t="shared" si="316"/>
        <v>0</v>
      </c>
      <c r="AP1388">
        <f t="shared" si="317"/>
        <v>0</v>
      </c>
      <c r="AQ1388">
        <f t="shared" si="318"/>
        <v>0</v>
      </c>
      <c r="AR1388">
        <f t="shared" si="319"/>
        <v>0</v>
      </c>
      <c r="AS1388">
        <f t="shared" si="320"/>
        <v>0</v>
      </c>
      <c r="AT1388">
        <f t="shared" si="321"/>
        <v>0</v>
      </c>
      <c r="AU1388">
        <f t="shared" si="322"/>
        <v>0</v>
      </c>
      <c r="AV1388">
        <f t="shared" si="323"/>
        <v>0</v>
      </c>
      <c r="AW1388">
        <f t="shared" si="324"/>
        <v>0</v>
      </c>
      <c r="AX1388">
        <f t="shared" si="325"/>
        <v>0</v>
      </c>
      <c r="AY1388" s="500">
        <f t="shared" si="326"/>
        <v>0</v>
      </c>
      <c r="AZ1388" s="501">
        <f t="shared" si="327"/>
        <v>0</v>
      </c>
      <c r="BA1388" s="502">
        <f t="shared" si="328"/>
        <v>0</v>
      </c>
      <c r="BB1388" s="503">
        <f t="shared" si="329"/>
        <v>0</v>
      </c>
      <c r="BC1388" s="500">
        <f t="shared" si="330"/>
        <v>0</v>
      </c>
      <c r="BD1388" s="501">
        <f t="shared" si="331"/>
        <v>0</v>
      </c>
      <c r="BE1388" s="502">
        <f t="shared" si="332"/>
        <v>0</v>
      </c>
      <c r="BF1388" s="503">
        <f t="shared" si="333"/>
        <v>0</v>
      </c>
      <c r="BG1388" s="500">
        <f t="shared" si="334"/>
        <v>0</v>
      </c>
      <c r="BH1388" s="501">
        <f t="shared" si="335"/>
        <v>0</v>
      </c>
      <c r="BI1388" s="502">
        <f t="shared" si="336"/>
        <v>0</v>
      </c>
      <c r="BJ1388" s="503">
        <f t="shared" si="337"/>
        <v>0</v>
      </c>
      <c r="BK1388" s="293">
        <f t="shared" si="338"/>
        <v>0</v>
      </c>
      <c r="BL1388" s="504" t="str">
        <f>IF(BK1388=0,"",
IF(SUM($BK$1297:BK1388)=1,BM1388,
IF($BK$1418&gt;SUM($BK$1297:BK1388),_xlfn.CONCAT(", ",BM1388),
IF($BK$1418=SUM($BK$1297:BK1388),_xlfn.CONCAT(" y ",BM1388)))))</f>
        <v/>
      </c>
      <c r="BM1388" s="505" t="s">
        <v>5266</v>
      </c>
    </row>
    <row r="1389" spans="1:65" ht="15" customHeight="1">
      <c r="A1389" s="64"/>
      <c r="B1389" s="11"/>
      <c r="C1389" s="58" t="s">
        <v>5267</v>
      </c>
      <c r="D1389" s="1122" t="str">
        <f>IF(CNGE_2025_M1_Secc5_Sub1!$D122="","",CNGE_2025_M1_Secc5_Sub1!$D122)</f>
        <v/>
      </c>
      <c r="E1389" s="889"/>
      <c r="F1389" s="889"/>
      <c r="G1389" s="889"/>
      <c r="H1389" s="889"/>
      <c r="I1389" s="889"/>
      <c r="J1389" s="889"/>
      <c r="K1389" s="889"/>
      <c r="L1389" s="889"/>
      <c r="M1389" s="889"/>
      <c r="N1389" s="889"/>
      <c r="O1389" s="889"/>
      <c r="P1389" s="889"/>
      <c r="Q1389" s="889"/>
      <c r="R1389" s="890"/>
      <c r="S1389" s="813"/>
      <c r="T1389" s="813"/>
      <c r="U1389" s="813"/>
      <c r="V1389" s="813"/>
      <c r="W1389" s="813"/>
      <c r="X1389" s="813"/>
      <c r="Y1389" s="813"/>
      <c r="Z1389" s="813"/>
      <c r="AA1389" s="813"/>
      <c r="AB1389" s="813"/>
      <c r="AC1389" s="813"/>
      <c r="AD1389" s="813"/>
      <c r="AI1389">
        <f t="shared" si="310"/>
        <v>0</v>
      </c>
      <c r="AJ1389">
        <f t="shared" si="311"/>
        <v>0</v>
      </c>
      <c r="AK1389">
        <f t="shared" si="312"/>
        <v>0</v>
      </c>
      <c r="AL1389">
        <f t="shared" si="313"/>
        <v>0</v>
      </c>
      <c r="AM1389">
        <f t="shared" si="314"/>
        <v>0</v>
      </c>
      <c r="AN1389">
        <f t="shared" si="315"/>
        <v>0</v>
      </c>
      <c r="AO1389">
        <f t="shared" si="316"/>
        <v>0</v>
      </c>
      <c r="AP1389">
        <f t="shared" si="317"/>
        <v>0</v>
      </c>
      <c r="AQ1389">
        <f t="shared" si="318"/>
        <v>0</v>
      </c>
      <c r="AR1389">
        <f t="shared" si="319"/>
        <v>0</v>
      </c>
      <c r="AS1389">
        <f t="shared" si="320"/>
        <v>0</v>
      </c>
      <c r="AT1389">
        <f t="shared" si="321"/>
        <v>0</v>
      </c>
      <c r="AU1389">
        <f t="shared" si="322"/>
        <v>0</v>
      </c>
      <c r="AV1389">
        <f t="shared" si="323"/>
        <v>0</v>
      </c>
      <c r="AW1389">
        <f t="shared" si="324"/>
        <v>0</v>
      </c>
      <c r="AX1389">
        <f t="shared" si="325"/>
        <v>0</v>
      </c>
      <c r="AY1389" s="500">
        <f t="shared" si="326"/>
        <v>0</v>
      </c>
      <c r="AZ1389" s="501">
        <f t="shared" si="327"/>
        <v>0</v>
      </c>
      <c r="BA1389" s="502">
        <f t="shared" si="328"/>
        <v>0</v>
      </c>
      <c r="BB1389" s="503">
        <f t="shared" si="329"/>
        <v>0</v>
      </c>
      <c r="BC1389" s="500">
        <f t="shared" si="330"/>
        <v>0</v>
      </c>
      <c r="BD1389" s="501">
        <f t="shared" si="331"/>
        <v>0</v>
      </c>
      <c r="BE1389" s="502">
        <f t="shared" si="332"/>
        <v>0</v>
      </c>
      <c r="BF1389" s="503">
        <f t="shared" si="333"/>
        <v>0</v>
      </c>
      <c r="BG1389" s="500">
        <f t="shared" si="334"/>
        <v>0</v>
      </c>
      <c r="BH1389" s="501">
        <f t="shared" si="335"/>
        <v>0</v>
      </c>
      <c r="BI1389" s="502">
        <f t="shared" si="336"/>
        <v>0</v>
      </c>
      <c r="BJ1389" s="503">
        <f t="shared" si="337"/>
        <v>0</v>
      </c>
      <c r="BK1389" s="293">
        <f t="shared" si="338"/>
        <v>0</v>
      </c>
      <c r="BL1389" s="504" t="str">
        <f>IF(BK1389=0,"",
IF(SUM($BK$1297:BK1389)=1,BM1389,
IF($BK$1418&gt;SUM($BK$1297:BK1389),_xlfn.CONCAT(", ",BM1389),
IF($BK$1418=SUM($BK$1297:BK1389),_xlfn.CONCAT(" y ",BM1389)))))</f>
        <v/>
      </c>
      <c r="BM1389" s="505" t="s">
        <v>5268</v>
      </c>
    </row>
    <row r="1390" spans="1:65" ht="15" customHeight="1">
      <c r="A1390" s="64"/>
      <c r="B1390" s="11"/>
      <c r="C1390" s="58" t="s">
        <v>5269</v>
      </c>
      <c r="D1390" s="1122" t="str">
        <f>IF(CNGE_2025_M1_Secc5_Sub1!$D123="","",CNGE_2025_M1_Secc5_Sub1!$D123)</f>
        <v/>
      </c>
      <c r="E1390" s="889"/>
      <c r="F1390" s="889"/>
      <c r="G1390" s="889"/>
      <c r="H1390" s="889"/>
      <c r="I1390" s="889"/>
      <c r="J1390" s="889"/>
      <c r="K1390" s="889"/>
      <c r="L1390" s="889"/>
      <c r="M1390" s="889"/>
      <c r="N1390" s="889"/>
      <c r="O1390" s="889"/>
      <c r="P1390" s="889"/>
      <c r="Q1390" s="889"/>
      <c r="R1390" s="890"/>
      <c r="S1390" s="813"/>
      <c r="T1390" s="813"/>
      <c r="U1390" s="813"/>
      <c r="V1390" s="813"/>
      <c r="W1390" s="813"/>
      <c r="X1390" s="813"/>
      <c r="Y1390" s="813"/>
      <c r="Z1390" s="813"/>
      <c r="AA1390" s="813"/>
      <c r="AB1390" s="813"/>
      <c r="AC1390" s="813"/>
      <c r="AD1390" s="813"/>
      <c r="AI1390">
        <f t="shared" si="310"/>
        <v>0</v>
      </c>
      <c r="AJ1390">
        <f t="shared" si="311"/>
        <v>0</v>
      </c>
      <c r="AK1390">
        <f t="shared" si="312"/>
        <v>0</v>
      </c>
      <c r="AL1390">
        <f t="shared" si="313"/>
        <v>0</v>
      </c>
      <c r="AM1390">
        <f t="shared" si="314"/>
        <v>0</v>
      </c>
      <c r="AN1390">
        <f t="shared" si="315"/>
        <v>0</v>
      </c>
      <c r="AO1390">
        <f t="shared" si="316"/>
        <v>0</v>
      </c>
      <c r="AP1390">
        <f t="shared" si="317"/>
        <v>0</v>
      </c>
      <c r="AQ1390">
        <f t="shared" si="318"/>
        <v>0</v>
      </c>
      <c r="AR1390">
        <f t="shared" si="319"/>
        <v>0</v>
      </c>
      <c r="AS1390">
        <f t="shared" si="320"/>
        <v>0</v>
      </c>
      <c r="AT1390">
        <f t="shared" si="321"/>
        <v>0</v>
      </c>
      <c r="AU1390">
        <f t="shared" si="322"/>
        <v>0</v>
      </c>
      <c r="AV1390">
        <f t="shared" si="323"/>
        <v>0</v>
      </c>
      <c r="AW1390">
        <f t="shared" si="324"/>
        <v>0</v>
      </c>
      <c r="AX1390">
        <f t="shared" si="325"/>
        <v>0</v>
      </c>
      <c r="AY1390" s="500">
        <f t="shared" si="326"/>
        <v>0</v>
      </c>
      <c r="AZ1390" s="501">
        <f t="shared" si="327"/>
        <v>0</v>
      </c>
      <c r="BA1390" s="502">
        <f t="shared" si="328"/>
        <v>0</v>
      </c>
      <c r="BB1390" s="503">
        <f t="shared" si="329"/>
        <v>0</v>
      </c>
      <c r="BC1390" s="500">
        <f t="shared" si="330"/>
        <v>0</v>
      </c>
      <c r="BD1390" s="501">
        <f t="shared" si="331"/>
        <v>0</v>
      </c>
      <c r="BE1390" s="502">
        <f t="shared" si="332"/>
        <v>0</v>
      </c>
      <c r="BF1390" s="503">
        <f t="shared" si="333"/>
        <v>0</v>
      </c>
      <c r="BG1390" s="500">
        <f t="shared" si="334"/>
        <v>0</v>
      </c>
      <c r="BH1390" s="501">
        <f t="shared" si="335"/>
        <v>0</v>
      </c>
      <c r="BI1390" s="502">
        <f t="shared" si="336"/>
        <v>0</v>
      </c>
      <c r="BJ1390" s="503">
        <f t="shared" si="337"/>
        <v>0</v>
      </c>
      <c r="BK1390" s="293">
        <f t="shared" si="338"/>
        <v>0</v>
      </c>
      <c r="BL1390" s="504" t="str">
        <f>IF(BK1390=0,"",
IF(SUM($BK$1297:BK1390)=1,BM1390,
IF($BK$1418&gt;SUM($BK$1297:BK1390),_xlfn.CONCAT(", ",BM1390),
IF($BK$1418=SUM($BK$1297:BK1390),_xlfn.CONCAT(" y ",BM1390)))))</f>
        <v/>
      </c>
      <c r="BM1390" s="505" t="s">
        <v>5270</v>
      </c>
    </row>
    <row r="1391" spans="1:65" ht="15" customHeight="1">
      <c r="A1391" s="64"/>
      <c r="B1391" s="11"/>
      <c r="C1391" s="58" t="s">
        <v>5271</v>
      </c>
      <c r="D1391" s="1122" t="str">
        <f>IF(CNGE_2025_M1_Secc5_Sub1!$D124="","",CNGE_2025_M1_Secc5_Sub1!$D124)</f>
        <v/>
      </c>
      <c r="E1391" s="889"/>
      <c r="F1391" s="889"/>
      <c r="G1391" s="889"/>
      <c r="H1391" s="889"/>
      <c r="I1391" s="889"/>
      <c r="J1391" s="889"/>
      <c r="K1391" s="889"/>
      <c r="L1391" s="889"/>
      <c r="M1391" s="889"/>
      <c r="N1391" s="889"/>
      <c r="O1391" s="889"/>
      <c r="P1391" s="889"/>
      <c r="Q1391" s="889"/>
      <c r="R1391" s="890"/>
      <c r="S1391" s="813"/>
      <c r="T1391" s="813"/>
      <c r="U1391" s="813"/>
      <c r="V1391" s="813"/>
      <c r="W1391" s="813"/>
      <c r="X1391" s="813"/>
      <c r="Y1391" s="813"/>
      <c r="Z1391" s="813"/>
      <c r="AA1391" s="813"/>
      <c r="AB1391" s="813"/>
      <c r="AC1391" s="813"/>
      <c r="AD1391" s="813"/>
      <c r="AI1391">
        <f t="shared" si="310"/>
        <v>0</v>
      </c>
      <c r="AJ1391">
        <f t="shared" si="311"/>
        <v>0</v>
      </c>
      <c r="AK1391">
        <f t="shared" si="312"/>
        <v>0</v>
      </c>
      <c r="AL1391">
        <f t="shared" si="313"/>
        <v>0</v>
      </c>
      <c r="AM1391">
        <f t="shared" si="314"/>
        <v>0</v>
      </c>
      <c r="AN1391">
        <f t="shared" si="315"/>
        <v>0</v>
      </c>
      <c r="AO1391">
        <f t="shared" si="316"/>
        <v>0</v>
      </c>
      <c r="AP1391">
        <f t="shared" si="317"/>
        <v>0</v>
      </c>
      <c r="AQ1391">
        <f t="shared" si="318"/>
        <v>0</v>
      </c>
      <c r="AR1391">
        <f t="shared" si="319"/>
        <v>0</v>
      </c>
      <c r="AS1391">
        <f t="shared" si="320"/>
        <v>0</v>
      </c>
      <c r="AT1391">
        <f t="shared" si="321"/>
        <v>0</v>
      </c>
      <c r="AU1391">
        <f t="shared" si="322"/>
        <v>0</v>
      </c>
      <c r="AV1391">
        <f t="shared" si="323"/>
        <v>0</v>
      </c>
      <c r="AW1391">
        <f t="shared" si="324"/>
        <v>0</v>
      </c>
      <c r="AX1391">
        <f t="shared" si="325"/>
        <v>0</v>
      </c>
      <c r="AY1391" s="500">
        <f t="shared" si="326"/>
        <v>0</v>
      </c>
      <c r="AZ1391" s="501">
        <f t="shared" si="327"/>
        <v>0</v>
      </c>
      <c r="BA1391" s="502">
        <f t="shared" si="328"/>
        <v>0</v>
      </c>
      <c r="BB1391" s="503">
        <f t="shared" si="329"/>
        <v>0</v>
      </c>
      <c r="BC1391" s="500">
        <f t="shared" si="330"/>
        <v>0</v>
      </c>
      <c r="BD1391" s="501">
        <f t="shared" si="331"/>
        <v>0</v>
      </c>
      <c r="BE1391" s="502">
        <f t="shared" si="332"/>
        <v>0</v>
      </c>
      <c r="BF1391" s="503">
        <f t="shared" si="333"/>
        <v>0</v>
      </c>
      <c r="BG1391" s="500">
        <f t="shared" si="334"/>
        <v>0</v>
      </c>
      <c r="BH1391" s="501">
        <f t="shared" si="335"/>
        <v>0</v>
      </c>
      <c r="BI1391" s="502">
        <f t="shared" si="336"/>
        <v>0</v>
      </c>
      <c r="BJ1391" s="503">
        <f t="shared" si="337"/>
        <v>0</v>
      </c>
      <c r="BK1391" s="293">
        <f t="shared" si="338"/>
        <v>0</v>
      </c>
      <c r="BL1391" s="504" t="str">
        <f>IF(BK1391=0,"",
IF(SUM($BK$1297:BK1391)=1,BM1391,
IF($BK$1418&gt;SUM($BK$1297:BK1391),_xlfn.CONCAT(", ",BM1391),
IF($BK$1418=SUM($BK$1297:BK1391),_xlfn.CONCAT(" y ",BM1391)))))</f>
        <v/>
      </c>
      <c r="BM1391" s="505" t="s">
        <v>5272</v>
      </c>
    </row>
    <row r="1392" spans="1:65" ht="15" customHeight="1">
      <c r="A1392" s="64"/>
      <c r="B1392" s="11"/>
      <c r="C1392" s="58" t="s">
        <v>5273</v>
      </c>
      <c r="D1392" s="1122" t="str">
        <f>IF(CNGE_2025_M1_Secc5_Sub1!$D125="","",CNGE_2025_M1_Secc5_Sub1!$D125)</f>
        <v/>
      </c>
      <c r="E1392" s="889"/>
      <c r="F1392" s="889"/>
      <c r="G1392" s="889"/>
      <c r="H1392" s="889"/>
      <c r="I1392" s="889"/>
      <c r="J1392" s="889"/>
      <c r="K1392" s="889"/>
      <c r="L1392" s="889"/>
      <c r="M1392" s="889"/>
      <c r="N1392" s="889"/>
      <c r="O1392" s="889"/>
      <c r="P1392" s="889"/>
      <c r="Q1392" s="889"/>
      <c r="R1392" s="890"/>
      <c r="S1392" s="813"/>
      <c r="T1392" s="813"/>
      <c r="U1392" s="813"/>
      <c r="V1392" s="813"/>
      <c r="W1392" s="813"/>
      <c r="X1392" s="813"/>
      <c r="Y1392" s="813"/>
      <c r="Z1392" s="813"/>
      <c r="AA1392" s="813"/>
      <c r="AB1392" s="813"/>
      <c r="AC1392" s="813"/>
      <c r="AD1392" s="813"/>
      <c r="AI1392">
        <f t="shared" si="310"/>
        <v>0</v>
      </c>
      <c r="AJ1392">
        <f t="shared" si="311"/>
        <v>0</v>
      </c>
      <c r="AK1392">
        <f t="shared" si="312"/>
        <v>0</v>
      </c>
      <c r="AL1392">
        <f t="shared" si="313"/>
        <v>0</v>
      </c>
      <c r="AM1392">
        <f t="shared" si="314"/>
        <v>0</v>
      </c>
      <c r="AN1392">
        <f t="shared" si="315"/>
        <v>0</v>
      </c>
      <c r="AO1392">
        <f t="shared" si="316"/>
        <v>0</v>
      </c>
      <c r="AP1392">
        <f t="shared" si="317"/>
        <v>0</v>
      </c>
      <c r="AQ1392">
        <f t="shared" si="318"/>
        <v>0</v>
      </c>
      <c r="AR1392">
        <f t="shared" si="319"/>
        <v>0</v>
      </c>
      <c r="AS1392">
        <f t="shared" si="320"/>
        <v>0</v>
      </c>
      <c r="AT1392">
        <f t="shared" si="321"/>
        <v>0</v>
      </c>
      <c r="AU1392">
        <f t="shared" si="322"/>
        <v>0</v>
      </c>
      <c r="AV1392">
        <f t="shared" si="323"/>
        <v>0</v>
      </c>
      <c r="AW1392">
        <f t="shared" si="324"/>
        <v>0</v>
      </c>
      <c r="AX1392">
        <f t="shared" si="325"/>
        <v>0</v>
      </c>
      <c r="AY1392" s="500">
        <f t="shared" si="326"/>
        <v>0</v>
      </c>
      <c r="AZ1392" s="501">
        <f t="shared" si="327"/>
        <v>0</v>
      </c>
      <c r="BA1392" s="502">
        <f t="shared" si="328"/>
        <v>0</v>
      </c>
      <c r="BB1392" s="503">
        <f t="shared" si="329"/>
        <v>0</v>
      </c>
      <c r="BC1392" s="500">
        <f t="shared" si="330"/>
        <v>0</v>
      </c>
      <c r="BD1392" s="501">
        <f t="shared" si="331"/>
        <v>0</v>
      </c>
      <c r="BE1392" s="502">
        <f t="shared" si="332"/>
        <v>0</v>
      </c>
      <c r="BF1392" s="503">
        <f t="shared" si="333"/>
        <v>0</v>
      </c>
      <c r="BG1392" s="500">
        <f t="shared" si="334"/>
        <v>0</v>
      </c>
      <c r="BH1392" s="501">
        <f t="shared" si="335"/>
        <v>0</v>
      </c>
      <c r="BI1392" s="502">
        <f t="shared" si="336"/>
        <v>0</v>
      </c>
      <c r="BJ1392" s="503">
        <f t="shared" si="337"/>
        <v>0</v>
      </c>
      <c r="BK1392" s="293">
        <f t="shared" si="338"/>
        <v>0</v>
      </c>
      <c r="BL1392" s="504" t="str">
        <f>IF(BK1392=0,"",
IF(SUM($BK$1297:BK1392)=1,BM1392,
IF($BK$1418&gt;SUM($BK$1297:BK1392),_xlfn.CONCAT(", ",BM1392),
IF($BK$1418=SUM($BK$1297:BK1392),_xlfn.CONCAT(" y ",BM1392)))))</f>
        <v/>
      </c>
      <c r="BM1392" s="505" t="s">
        <v>5274</v>
      </c>
    </row>
    <row r="1393" spans="1:65" ht="15" customHeight="1">
      <c r="A1393" s="64"/>
      <c r="B1393" s="11"/>
      <c r="C1393" s="58" t="s">
        <v>5275</v>
      </c>
      <c r="D1393" s="1122" t="str">
        <f>IF(CNGE_2025_M1_Secc5_Sub1!$D126="","",CNGE_2025_M1_Secc5_Sub1!$D126)</f>
        <v/>
      </c>
      <c r="E1393" s="889"/>
      <c r="F1393" s="889"/>
      <c r="G1393" s="889"/>
      <c r="H1393" s="889"/>
      <c r="I1393" s="889"/>
      <c r="J1393" s="889"/>
      <c r="K1393" s="889"/>
      <c r="L1393" s="889"/>
      <c r="M1393" s="889"/>
      <c r="N1393" s="889"/>
      <c r="O1393" s="889"/>
      <c r="P1393" s="889"/>
      <c r="Q1393" s="889"/>
      <c r="R1393" s="890"/>
      <c r="S1393" s="813"/>
      <c r="T1393" s="813"/>
      <c r="U1393" s="813"/>
      <c r="V1393" s="813"/>
      <c r="W1393" s="813"/>
      <c r="X1393" s="813"/>
      <c r="Y1393" s="813"/>
      <c r="Z1393" s="813"/>
      <c r="AA1393" s="813"/>
      <c r="AB1393" s="813"/>
      <c r="AC1393" s="813"/>
      <c r="AD1393" s="813"/>
      <c r="AI1393">
        <f t="shared" ref="AI1393:AI1417" si="339">S1393</f>
        <v>0</v>
      </c>
      <c r="AJ1393">
        <f t="shared" ref="AJ1393:AJ1417" si="340">COUNTIF(T1393:U1393,"NS")</f>
        <v>0</v>
      </c>
      <c r="AK1393">
        <f t="shared" ref="AK1393:AK1417" si="341">SUM(T1393:U1393)</f>
        <v>0</v>
      </c>
      <c r="AL1393">
        <f t="shared" ref="AL1393:AL1417" si="342">IF(COUNTIF(S1393:U1393,"NA")=3,0,IF(OR(AND(AI1393=0,AJ1393&gt;0),AND(AI1393="NS",AK1393&gt;0), AND(AI1393="NS", AJ1393=0,AK1393=0)), 1, IF(OR(AND(AI1393&gt;0,AJ1393&gt;1,AI1393&gt;AK1393), AND(AI1393="NS",AJ1393=2), AND(AI1393="NS",AK1393=0,AJ1393&gt;0),AI1393=AK1393), 0, 1)))</f>
        <v>0</v>
      </c>
      <c r="AM1393">
        <f t="shared" ref="AM1393:AM1417" si="343">V1393</f>
        <v>0</v>
      </c>
      <c r="AN1393">
        <f t="shared" ref="AN1393:AN1417" si="344">COUNTIF(W1393:X1393,"NS")</f>
        <v>0</v>
      </c>
      <c r="AO1393">
        <f t="shared" ref="AO1393:AO1417" si="345">SUM(W1393:X1393)</f>
        <v>0</v>
      </c>
      <c r="AP1393">
        <f t="shared" ref="AP1393:AP1417" si="346">IF(COUNTIF(V1393:X1393,"NA")=3,0,IF(OR(AND(AM1393=0,AN1393&gt;0),AND(AM1393="NS",AO1393&gt;0), AND(AM1393="NS", AN1393=0,AO1393=0)), 1, IF(OR(AND(AM1393&gt;0,AN1393&gt;1,AM1393&gt;AO1393), AND(AM1393="NS",AN1393=2), AND(AM1393="NS",AO1393=0,AN1393&gt;0),AM1393=AO1393), 0, 1)))</f>
        <v>0</v>
      </c>
      <c r="AQ1393">
        <f t="shared" ref="AQ1393:AQ1417" si="347">Y1393</f>
        <v>0</v>
      </c>
      <c r="AR1393">
        <f t="shared" ref="AR1393:AR1417" si="348">COUNTIF(Z1393:AA1393,"NS")</f>
        <v>0</v>
      </c>
      <c r="AS1393">
        <f t="shared" ref="AS1393:AS1417" si="349">SUM(Z1393:AA1393)</f>
        <v>0</v>
      </c>
      <c r="AT1393">
        <f t="shared" ref="AT1393:AT1417" si="350">IF(COUNTIF(Y1393:AA1393,"NA")=3,0,IF(OR(AND(AQ1393=0,AR1393&gt;0),AND(AQ1393="NS",AS1393&gt;0), AND(AQ1393="NS", AR1393=0,AS1393=0)), 1, IF(OR(AND(AQ1393&gt;0,AR1393&gt;1,AQ1393&gt;AS1393), AND(AQ1393="NS",AR1393=2), AND(AQ1393="NS",AS1393=0,AR1393&gt;0),AQ1393=AS1393), 0, 1)))</f>
        <v>0</v>
      </c>
      <c r="AU1393">
        <f t="shared" ref="AU1393:AU1417" si="351">AB1393</f>
        <v>0</v>
      </c>
      <c r="AV1393">
        <f t="shared" ref="AV1393:AV1417" si="352">COUNTIF(AC1393:AD1393,"NS")</f>
        <v>0</v>
      </c>
      <c r="AW1393">
        <f t="shared" ref="AW1393:AW1417" si="353">SUM(AC1393:AD1393)</f>
        <v>0</v>
      </c>
      <c r="AX1393">
        <f t="shared" ref="AX1393:AX1417" si="354">IF(COUNTIF(AB1393:AD1393,"NA")=3,0,IF(OR(AND(AU1393=0,AV1393&gt;0),AND(AU1393="NS",AW1393&gt;0), AND(AU1393="NS", AV1393=0,AW1393=0)), 1, IF(OR(AND(AU1393&gt;0,AV1393&gt;1,AU1393&gt;AW1393), AND(AU1393="NS",AV1393=2), AND(AU1393="NS",AW1393=0,AV1393&gt;0),AU1393=AW1393), 0, 1)))</f>
        <v>0</v>
      </c>
      <c r="AY1393" s="500">
        <f t="shared" si="326"/>
        <v>0</v>
      </c>
      <c r="AZ1393" s="501">
        <f t="shared" si="327"/>
        <v>0</v>
      </c>
      <c r="BA1393" s="502">
        <f t="shared" si="328"/>
        <v>0</v>
      </c>
      <c r="BB1393" s="503">
        <f t="shared" si="329"/>
        <v>0</v>
      </c>
      <c r="BC1393" s="500">
        <f t="shared" si="330"/>
        <v>0</v>
      </c>
      <c r="BD1393" s="501">
        <f t="shared" si="331"/>
        <v>0</v>
      </c>
      <c r="BE1393" s="502">
        <f t="shared" si="332"/>
        <v>0</v>
      </c>
      <c r="BF1393" s="503">
        <f t="shared" si="333"/>
        <v>0</v>
      </c>
      <c r="BG1393" s="500">
        <f t="shared" si="334"/>
        <v>0</v>
      </c>
      <c r="BH1393" s="501">
        <f t="shared" si="335"/>
        <v>0</v>
      </c>
      <c r="BI1393" s="502">
        <f t="shared" si="336"/>
        <v>0</v>
      </c>
      <c r="BJ1393" s="503">
        <f t="shared" si="337"/>
        <v>0</v>
      </c>
      <c r="BK1393" s="293">
        <f t="shared" si="338"/>
        <v>0</v>
      </c>
      <c r="BL1393" s="504" t="str">
        <f>IF(BK1393=0,"",
IF(SUM($BK$1297:BK1393)=1,BM1393,
IF($BK$1418&gt;SUM($BK$1297:BK1393),_xlfn.CONCAT(", ",BM1393),
IF($BK$1418=SUM($BK$1297:BK1393),_xlfn.CONCAT(" y ",BM1393)))))</f>
        <v/>
      </c>
      <c r="BM1393" s="505" t="s">
        <v>5276</v>
      </c>
    </row>
    <row r="1394" spans="1:65" ht="15" customHeight="1">
      <c r="A1394" s="64"/>
      <c r="B1394" s="11"/>
      <c r="C1394" s="58" t="s">
        <v>5277</v>
      </c>
      <c r="D1394" s="1122" t="str">
        <f>IF(CNGE_2025_M1_Secc5_Sub1!$D127="","",CNGE_2025_M1_Secc5_Sub1!$D127)</f>
        <v/>
      </c>
      <c r="E1394" s="889"/>
      <c r="F1394" s="889"/>
      <c r="G1394" s="889"/>
      <c r="H1394" s="889"/>
      <c r="I1394" s="889"/>
      <c r="J1394" s="889"/>
      <c r="K1394" s="889"/>
      <c r="L1394" s="889"/>
      <c r="M1394" s="889"/>
      <c r="N1394" s="889"/>
      <c r="O1394" s="889"/>
      <c r="P1394" s="889"/>
      <c r="Q1394" s="889"/>
      <c r="R1394" s="890"/>
      <c r="S1394" s="813"/>
      <c r="T1394" s="813"/>
      <c r="U1394" s="813"/>
      <c r="V1394" s="813"/>
      <c r="W1394" s="813"/>
      <c r="X1394" s="813"/>
      <c r="Y1394" s="813"/>
      <c r="Z1394" s="813"/>
      <c r="AA1394" s="813"/>
      <c r="AB1394" s="813"/>
      <c r="AC1394" s="813"/>
      <c r="AD1394" s="813"/>
      <c r="AI1394">
        <f t="shared" si="339"/>
        <v>0</v>
      </c>
      <c r="AJ1394">
        <f t="shared" si="340"/>
        <v>0</v>
      </c>
      <c r="AK1394">
        <f t="shared" si="341"/>
        <v>0</v>
      </c>
      <c r="AL1394">
        <f t="shared" si="342"/>
        <v>0</v>
      </c>
      <c r="AM1394">
        <f t="shared" si="343"/>
        <v>0</v>
      </c>
      <c r="AN1394">
        <f t="shared" si="344"/>
        <v>0</v>
      </c>
      <c r="AO1394">
        <f t="shared" si="345"/>
        <v>0</v>
      </c>
      <c r="AP1394">
        <f t="shared" si="346"/>
        <v>0</v>
      </c>
      <c r="AQ1394">
        <f t="shared" si="347"/>
        <v>0</v>
      </c>
      <c r="AR1394">
        <f t="shared" si="348"/>
        <v>0</v>
      </c>
      <c r="AS1394">
        <f t="shared" si="349"/>
        <v>0</v>
      </c>
      <c r="AT1394">
        <f t="shared" si="350"/>
        <v>0</v>
      </c>
      <c r="AU1394">
        <f t="shared" si="351"/>
        <v>0</v>
      </c>
      <c r="AV1394">
        <f t="shared" si="352"/>
        <v>0</v>
      </c>
      <c r="AW1394">
        <f t="shared" si="353"/>
        <v>0</v>
      </c>
      <c r="AX1394">
        <f t="shared" si="354"/>
        <v>0</v>
      </c>
      <c r="AY1394" s="500">
        <f t="shared" si="326"/>
        <v>0</v>
      </c>
      <c r="AZ1394" s="501">
        <f t="shared" si="327"/>
        <v>0</v>
      </c>
      <c r="BA1394" s="502">
        <f t="shared" si="328"/>
        <v>0</v>
      </c>
      <c r="BB1394" s="503">
        <f t="shared" si="329"/>
        <v>0</v>
      </c>
      <c r="BC1394" s="500">
        <f t="shared" si="330"/>
        <v>0</v>
      </c>
      <c r="BD1394" s="501">
        <f t="shared" si="331"/>
        <v>0</v>
      </c>
      <c r="BE1394" s="502">
        <f t="shared" si="332"/>
        <v>0</v>
      </c>
      <c r="BF1394" s="503">
        <f t="shared" si="333"/>
        <v>0</v>
      </c>
      <c r="BG1394" s="500">
        <f t="shared" si="334"/>
        <v>0</v>
      </c>
      <c r="BH1394" s="501">
        <f t="shared" si="335"/>
        <v>0</v>
      </c>
      <c r="BI1394" s="502">
        <f t="shared" si="336"/>
        <v>0</v>
      </c>
      <c r="BJ1394" s="503">
        <f t="shared" si="337"/>
        <v>0</v>
      </c>
      <c r="BK1394" s="293">
        <f t="shared" si="338"/>
        <v>0</v>
      </c>
      <c r="BL1394" s="504" t="str">
        <f>IF(BK1394=0,"",
IF(SUM($BK$1297:BK1394)=1,BM1394,
IF($BK$1418&gt;SUM($BK$1297:BK1394),_xlfn.CONCAT(", ",BM1394),
IF($BK$1418=SUM($BK$1297:BK1394),_xlfn.CONCAT(" y ",BM1394)))))</f>
        <v/>
      </c>
      <c r="BM1394" s="505" t="s">
        <v>5278</v>
      </c>
    </row>
    <row r="1395" spans="1:65" ht="15" customHeight="1">
      <c r="A1395" s="64"/>
      <c r="B1395" s="11"/>
      <c r="C1395" s="58" t="s">
        <v>5279</v>
      </c>
      <c r="D1395" s="1122" t="str">
        <f>IF(CNGE_2025_M1_Secc5_Sub1!$D128="","",CNGE_2025_M1_Secc5_Sub1!$D128)</f>
        <v/>
      </c>
      <c r="E1395" s="889"/>
      <c r="F1395" s="889"/>
      <c r="G1395" s="889"/>
      <c r="H1395" s="889"/>
      <c r="I1395" s="889"/>
      <c r="J1395" s="889"/>
      <c r="K1395" s="889"/>
      <c r="L1395" s="889"/>
      <c r="M1395" s="889"/>
      <c r="N1395" s="889"/>
      <c r="O1395" s="889"/>
      <c r="P1395" s="889"/>
      <c r="Q1395" s="889"/>
      <c r="R1395" s="890"/>
      <c r="S1395" s="813"/>
      <c r="T1395" s="813"/>
      <c r="U1395" s="813"/>
      <c r="V1395" s="813"/>
      <c r="W1395" s="813"/>
      <c r="X1395" s="813"/>
      <c r="Y1395" s="813"/>
      <c r="Z1395" s="813"/>
      <c r="AA1395" s="813"/>
      <c r="AB1395" s="813"/>
      <c r="AC1395" s="813"/>
      <c r="AD1395" s="813"/>
      <c r="AI1395">
        <f t="shared" si="339"/>
        <v>0</v>
      </c>
      <c r="AJ1395">
        <f t="shared" si="340"/>
        <v>0</v>
      </c>
      <c r="AK1395">
        <f t="shared" si="341"/>
        <v>0</v>
      </c>
      <c r="AL1395">
        <f t="shared" si="342"/>
        <v>0</v>
      </c>
      <c r="AM1395">
        <f t="shared" si="343"/>
        <v>0</v>
      </c>
      <c r="AN1395">
        <f t="shared" si="344"/>
        <v>0</v>
      </c>
      <c r="AO1395">
        <f t="shared" si="345"/>
        <v>0</v>
      </c>
      <c r="AP1395">
        <f t="shared" si="346"/>
        <v>0</v>
      </c>
      <c r="AQ1395">
        <f t="shared" si="347"/>
        <v>0</v>
      </c>
      <c r="AR1395">
        <f t="shared" si="348"/>
        <v>0</v>
      </c>
      <c r="AS1395">
        <f t="shared" si="349"/>
        <v>0</v>
      </c>
      <c r="AT1395">
        <f t="shared" si="350"/>
        <v>0</v>
      </c>
      <c r="AU1395">
        <f t="shared" si="351"/>
        <v>0</v>
      </c>
      <c r="AV1395">
        <f t="shared" si="352"/>
        <v>0</v>
      </c>
      <c r="AW1395">
        <f t="shared" si="353"/>
        <v>0</v>
      </c>
      <c r="AX1395">
        <f t="shared" si="354"/>
        <v>0</v>
      </c>
      <c r="AY1395" s="500">
        <f t="shared" si="326"/>
        <v>0</v>
      </c>
      <c r="AZ1395" s="501">
        <f t="shared" si="327"/>
        <v>0</v>
      </c>
      <c r="BA1395" s="502">
        <f t="shared" si="328"/>
        <v>0</v>
      </c>
      <c r="BB1395" s="503">
        <f t="shared" si="329"/>
        <v>0</v>
      </c>
      <c r="BC1395" s="500">
        <f t="shared" si="330"/>
        <v>0</v>
      </c>
      <c r="BD1395" s="501">
        <f t="shared" si="331"/>
        <v>0</v>
      </c>
      <c r="BE1395" s="502">
        <f t="shared" si="332"/>
        <v>0</v>
      </c>
      <c r="BF1395" s="503">
        <f t="shared" si="333"/>
        <v>0</v>
      </c>
      <c r="BG1395" s="500">
        <f t="shared" si="334"/>
        <v>0</v>
      </c>
      <c r="BH1395" s="501">
        <f t="shared" si="335"/>
        <v>0</v>
      </c>
      <c r="BI1395" s="502">
        <f t="shared" si="336"/>
        <v>0</v>
      </c>
      <c r="BJ1395" s="503">
        <f t="shared" si="337"/>
        <v>0</v>
      </c>
      <c r="BK1395" s="293">
        <f t="shared" si="338"/>
        <v>0</v>
      </c>
      <c r="BL1395" s="504" t="str">
        <f>IF(BK1395=0,"",
IF(SUM($BK$1297:BK1395)=1,BM1395,
IF($BK$1418&gt;SUM($BK$1297:BK1395),_xlfn.CONCAT(", ",BM1395),
IF($BK$1418=SUM($BK$1297:BK1395),_xlfn.CONCAT(" y ",BM1395)))))</f>
        <v/>
      </c>
      <c r="BM1395" s="505" t="s">
        <v>5280</v>
      </c>
    </row>
    <row r="1396" spans="1:65" ht="15" customHeight="1">
      <c r="A1396" s="64"/>
      <c r="B1396" s="11"/>
      <c r="C1396" s="58" t="s">
        <v>5281</v>
      </c>
      <c r="D1396" s="1122" t="str">
        <f>IF(CNGE_2025_M1_Secc5_Sub1!$D129="","",CNGE_2025_M1_Secc5_Sub1!$D129)</f>
        <v/>
      </c>
      <c r="E1396" s="889"/>
      <c r="F1396" s="889"/>
      <c r="G1396" s="889"/>
      <c r="H1396" s="889"/>
      <c r="I1396" s="889"/>
      <c r="J1396" s="889"/>
      <c r="K1396" s="889"/>
      <c r="L1396" s="889"/>
      <c r="M1396" s="889"/>
      <c r="N1396" s="889"/>
      <c r="O1396" s="889"/>
      <c r="P1396" s="889"/>
      <c r="Q1396" s="889"/>
      <c r="R1396" s="890"/>
      <c r="S1396" s="813"/>
      <c r="T1396" s="813"/>
      <c r="U1396" s="813"/>
      <c r="V1396" s="813"/>
      <c r="W1396" s="813"/>
      <c r="X1396" s="813"/>
      <c r="Y1396" s="813"/>
      <c r="Z1396" s="813"/>
      <c r="AA1396" s="813"/>
      <c r="AB1396" s="813"/>
      <c r="AC1396" s="813"/>
      <c r="AD1396" s="813"/>
      <c r="AI1396">
        <f t="shared" si="339"/>
        <v>0</v>
      </c>
      <c r="AJ1396">
        <f t="shared" si="340"/>
        <v>0</v>
      </c>
      <c r="AK1396">
        <f t="shared" si="341"/>
        <v>0</v>
      </c>
      <c r="AL1396">
        <f t="shared" si="342"/>
        <v>0</v>
      </c>
      <c r="AM1396">
        <f t="shared" si="343"/>
        <v>0</v>
      </c>
      <c r="AN1396">
        <f t="shared" si="344"/>
        <v>0</v>
      </c>
      <c r="AO1396">
        <f t="shared" si="345"/>
        <v>0</v>
      </c>
      <c r="AP1396">
        <f t="shared" si="346"/>
        <v>0</v>
      </c>
      <c r="AQ1396">
        <f t="shared" si="347"/>
        <v>0</v>
      </c>
      <c r="AR1396">
        <f t="shared" si="348"/>
        <v>0</v>
      </c>
      <c r="AS1396">
        <f t="shared" si="349"/>
        <v>0</v>
      </c>
      <c r="AT1396">
        <f t="shared" si="350"/>
        <v>0</v>
      </c>
      <c r="AU1396">
        <f t="shared" si="351"/>
        <v>0</v>
      </c>
      <c r="AV1396">
        <f t="shared" si="352"/>
        <v>0</v>
      </c>
      <c r="AW1396">
        <f t="shared" si="353"/>
        <v>0</v>
      </c>
      <c r="AX1396">
        <f t="shared" si="354"/>
        <v>0</v>
      </c>
      <c r="AY1396" s="500">
        <f t="shared" si="326"/>
        <v>0</v>
      </c>
      <c r="AZ1396" s="501">
        <f t="shared" si="327"/>
        <v>0</v>
      </c>
      <c r="BA1396" s="502">
        <f t="shared" si="328"/>
        <v>0</v>
      </c>
      <c r="BB1396" s="503">
        <f t="shared" si="329"/>
        <v>0</v>
      </c>
      <c r="BC1396" s="500">
        <f t="shared" si="330"/>
        <v>0</v>
      </c>
      <c r="BD1396" s="501">
        <f t="shared" si="331"/>
        <v>0</v>
      </c>
      <c r="BE1396" s="502">
        <f t="shared" si="332"/>
        <v>0</v>
      </c>
      <c r="BF1396" s="503">
        <f t="shared" si="333"/>
        <v>0</v>
      </c>
      <c r="BG1396" s="500">
        <f t="shared" si="334"/>
        <v>0</v>
      </c>
      <c r="BH1396" s="501">
        <f t="shared" si="335"/>
        <v>0</v>
      </c>
      <c r="BI1396" s="502">
        <f t="shared" si="336"/>
        <v>0</v>
      </c>
      <c r="BJ1396" s="503">
        <f t="shared" si="337"/>
        <v>0</v>
      </c>
      <c r="BK1396" s="293">
        <f t="shared" si="338"/>
        <v>0</v>
      </c>
      <c r="BL1396" s="504" t="str">
        <f>IF(BK1396=0,"",
IF(SUM($BK$1297:BK1396)=1,BM1396,
IF($BK$1418&gt;SUM($BK$1297:BK1396),_xlfn.CONCAT(", ",BM1396),
IF($BK$1418=SUM($BK$1297:BK1396),_xlfn.CONCAT(" y ",BM1396)))))</f>
        <v/>
      </c>
      <c r="BM1396" s="505" t="s">
        <v>5282</v>
      </c>
    </row>
    <row r="1397" spans="1:65" ht="15" customHeight="1">
      <c r="A1397" s="64"/>
      <c r="B1397" s="11"/>
      <c r="C1397" s="58" t="s">
        <v>5283</v>
      </c>
      <c r="D1397" s="1122" t="str">
        <f>IF(CNGE_2025_M1_Secc5_Sub1!$D130="","",CNGE_2025_M1_Secc5_Sub1!$D130)</f>
        <v/>
      </c>
      <c r="E1397" s="889"/>
      <c r="F1397" s="889"/>
      <c r="G1397" s="889"/>
      <c r="H1397" s="889"/>
      <c r="I1397" s="889"/>
      <c r="J1397" s="889"/>
      <c r="K1397" s="889"/>
      <c r="L1397" s="889"/>
      <c r="M1397" s="889"/>
      <c r="N1397" s="889"/>
      <c r="O1397" s="889"/>
      <c r="P1397" s="889"/>
      <c r="Q1397" s="889"/>
      <c r="R1397" s="890"/>
      <c r="S1397" s="813"/>
      <c r="T1397" s="813"/>
      <c r="U1397" s="813"/>
      <c r="V1397" s="813"/>
      <c r="W1397" s="813"/>
      <c r="X1397" s="813"/>
      <c r="Y1397" s="813"/>
      <c r="Z1397" s="813"/>
      <c r="AA1397" s="813"/>
      <c r="AB1397" s="813"/>
      <c r="AC1397" s="813"/>
      <c r="AD1397" s="813"/>
      <c r="AI1397">
        <f t="shared" si="339"/>
        <v>0</v>
      </c>
      <c r="AJ1397">
        <f t="shared" si="340"/>
        <v>0</v>
      </c>
      <c r="AK1397">
        <f t="shared" si="341"/>
        <v>0</v>
      </c>
      <c r="AL1397">
        <f t="shared" si="342"/>
        <v>0</v>
      </c>
      <c r="AM1397">
        <f t="shared" si="343"/>
        <v>0</v>
      </c>
      <c r="AN1397">
        <f t="shared" si="344"/>
        <v>0</v>
      </c>
      <c r="AO1397">
        <f t="shared" si="345"/>
        <v>0</v>
      </c>
      <c r="AP1397">
        <f t="shared" si="346"/>
        <v>0</v>
      </c>
      <c r="AQ1397">
        <f t="shared" si="347"/>
        <v>0</v>
      </c>
      <c r="AR1397">
        <f t="shared" si="348"/>
        <v>0</v>
      </c>
      <c r="AS1397">
        <f t="shared" si="349"/>
        <v>0</v>
      </c>
      <c r="AT1397">
        <f t="shared" si="350"/>
        <v>0</v>
      </c>
      <c r="AU1397">
        <f t="shared" si="351"/>
        <v>0</v>
      </c>
      <c r="AV1397">
        <f t="shared" si="352"/>
        <v>0</v>
      </c>
      <c r="AW1397">
        <f t="shared" si="353"/>
        <v>0</v>
      </c>
      <c r="AX1397">
        <f t="shared" si="354"/>
        <v>0</v>
      </c>
      <c r="AY1397" s="500">
        <f t="shared" si="326"/>
        <v>0</v>
      </c>
      <c r="AZ1397" s="501">
        <f t="shared" si="327"/>
        <v>0</v>
      </c>
      <c r="BA1397" s="502">
        <f t="shared" si="328"/>
        <v>0</v>
      </c>
      <c r="BB1397" s="503">
        <f t="shared" si="329"/>
        <v>0</v>
      </c>
      <c r="BC1397" s="500">
        <f t="shared" si="330"/>
        <v>0</v>
      </c>
      <c r="BD1397" s="501">
        <f t="shared" si="331"/>
        <v>0</v>
      </c>
      <c r="BE1397" s="502">
        <f t="shared" si="332"/>
        <v>0</v>
      </c>
      <c r="BF1397" s="503">
        <f t="shared" si="333"/>
        <v>0</v>
      </c>
      <c r="BG1397" s="500">
        <f t="shared" si="334"/>
        <v>0</v>
      </c>
      <c r="BH1397" s="501">
        <f t="shared" si="335"/>
        <v>0</v>
      </c>
      <c r="BI1397" s="502">
        <f t="shared" si="336"/>
        <v>0</v>
      </c>
      <c r="BJ1397" s="503">
        <f t="shared" si="337"/>
        <v>0</v>
      </c>
      <c r="BK1397" s="293">
        <f t="shared" si="338"/>
        <v>0</v>
      </c>
      <c r="BL1397" s="504" t="str">
        <f>IF(BK1397=0,"",
IF(SUM($BK$1297:BK1397)=1,BM1397,
IF($BK$1418&gt;SUM($BK$1297:BK1397),_xlfn.CONCAT(", ",BM1397),
IF($BK$1418=SUM($BK$1297:BK1397),_xlfn.CONCAT(" y ",BM1397)))))</f>
        <v/>
      </c>
      <c r="BM1397" s="505" t="s">
        <v>5284</v>
      </c>
    </row>
    <row r="1398" spans="1:65" ht="15" customHeight="1">
      <c r="A1398" s="64"/>
      <c r="B1398" s="11"/>
      <c r="C1398" s="61" t="s">
        <v>5285</v>
      </c>
      <c r="D1398" s="1122" t="str">
        <f>IF(CNGE_2025_M1_Secc5_Sub1!$D131="","",CNGE_2025_M1_Secc5_Sub1!$D131)</f>
        <v/>
      </c>
      <c r="E1398" s="889"/>
      <c r="F1398" s="889"/>
      <c r="G1398" s="889"/>
      <c r="H1398" s="889"/>
      <c r="I1398" s="889"/>
      <c r="J1398" s="889"/>
      <c r="K1398" s="889"/>
      <c r="L1398" s="889"/>
      <c r="M1398" s="889"/>
      <c r="N1398" s="889"/>
      <c r="O1398" s="889"/>
      <c r="P1398" s="889"/>
      <c r="Q1398" s="889"/>
      <c r="R1398" s="890"/>
      <c r="S1398" s="813"/>
      <c r="T1398" s="813"/>
      <c r="U1398" s="813"/>
      <c r="V1398" s="813"/>
      <c r="W1398" s="813"/>
      <c r="X1398" s="813"/>
      <c r="Y1398" s="813"/>
      <c r="Z1398" s="813"/>
      <c r="AA1398" s="813"/>
      <c r="AB1398" s="813"/>
      <c r="AC1398" s="813"/>
      <c r="AD1398" s="813"/>
      <c r="AI1398">
        <f t="shared" si="339"/>
        <v>0</v>
      </c>
      <c r="AJ1398">
        <f t="shared" si="340"/>
        <v>0</v>
      </c>
      <c r="AK1398">
        <f t="shared" si="341"/>
        <v>0</v>
      </c>
      <c r="AL1398">
        <f t="shared" si="342"/>
        <v>0</v>
      </c>
      <c r="AM1398">
        <f t="shared" si="343"/>
        <v>0</v>
      </c>
      <c r="AN1398">
        <f t="shared" si="344"/>
        <v>0</v>
      </c>
      <c r="AO1398">
        <f t="shared" si="345"/>
        <v>0</v>
      </c>
      <c r="AP1398">
        <f t="shared" si="346"/>
        <v>0</v>
      </c>
      <c r="AQ1398">
        <f t="shared" si="347"/>
        <v>0</v>
      </c>
      <c r="AR1398">
        <f t="shared" si="348"/>
        <v>0</v>
      </c>
      <c r="AS1398">
        <f t="shared" si="349"/>
        <v>0</v>
      </c>
      <c r="AT1398">
        <f t="shared" si="350"/>
        <v>0</v>
      </c>
      <c r="AU1398">
        <f t="shared" si="351"/>
        <v>0</v>
      </c>
      <c r="AV1398">
        <f t="shared" si="352"/>
        <v>0</v>
      </c>
      <c r="AW1398">
        <f t="shared" si="353"/>
        <v>0</v>
      </c>
      <c r="AX1398">
        <f t="shared" si="354"/>
        <v>0</v>
      </c>
      <c r="AY1398" s="500">
        <f t="shared" si="326"/>
        <v>0</v>
      </c>
      <c r="AZ1398" s="501">
        <f t="shared" si="327"/>
        <v>0</v>
      </c>
      <c r="BA1398" s="502">
        <f t="shared" si="328"/>
        <v>0</v>
      </c>
      <c r="BB1398" s="503">
        <f t="shared" si="329"/>
        <v>0</v>
      </c>
      <c r="BC1398" s="500">
        <f t="shared" si="330"/>
        <v>0</v>
      </c>
      <c r="BD1398" s="501">
        <f t="shared" si="331"/>
        <v>0</v>
      </c>
      <c r="BE1398" s="502">
        <f t="shared" si="332"/>
        <v>0</v>
      </c>
      <c r="BF1398" s="503">
        <f t="shared" si="333"/>
        <v>0</v>
      </c>
      <c r="BG1398" s="500">
        <f t="shared" si="334"/>
        <v>0</v>
      </c>
      <c r="BH1398" s="501">
        <f t="shared" si="335"/>
        <v>0</v>
      </c>
      <c r="BI1398" s="502">
        <f t="shared" si="336"/>
        <v>0</v>
      </c>
      <c r="BJ1398" s="503">
        <f t="shared" si="337"/>
        <v>0</v>
      </c>
      <c r="BK1398" s="293">
        <f t="shared" si="338"/>
        <v>0</v>
      </c>
      <c r="BL1398" s="504" t="str">
        <f>IF(BK1398=0,"",
IF(SUM($BK$1297:BK1398)=1,BM1398,
IF($BK$1418&gt;SUM($BK$1297:BK1398),_xlfn.CONCAT(", ",BM1398),
IF($BK$1418=SUM($BK$1297:BK1398),_xlfn.CONCAT(" y ",BM1398)))))</f>
        <v/>
      </c>
      <c r="BM1398" s="505" t="s">
        <v>5286</v>
      </c>
    </row>
    <row r="1399" spans="1:65" ht="15" customHeight="1">
      <c r="A1399" s="64"/>
      <c r="B1399" s="11"/>
      <c r="C1399" s="61" t="s">
        <v>5287</v>
      </c>
      <c r="D1399" s="1122" t="str">
        <f>IF(CNGE_2025_M1_Secc5_Sub1!$D132="","",CNGE_2025_M1_Secc5_Sub1!$D132)</f>
        <v/>
      </c>
      <c r="E1399" s="889"/>
      <c r="F1399" s="889"/>
      <c r="G1399" s="889"/>
      <c r="H1399" s="889"/>
      <c r="I1399" s="889"/>
      <c r="J1399" s="889"/>
      <c r="K1399" s="889"/>
      <c r="L1399" s="889"/>
      <c r="M1399" s="889"/>
      <c r="N1399" s="889"/>
      <c r="O1399" s="889"/>
      <c r="P1399" s="889"/>
      <c r="Q1399" s="889"/>
      <c r="R1399" s="890"/>
      <c r="S1399" s="813"/>
      <c r="T1399" s="813"/>
      <c r="U1399" s="813"/>
      <c r="V1399" s="813"/>
      <c r="W1399" s="813"/>
      <c r="X1399" s="813"/>
      <c r="Y1399" s="813"/>
      <c r="Z1399" s="813"/>
      <c r="AA1399" s="813"/>
      <c r="AB1399" s="813"/>
      <c r="AC1399" s="813"/>
      <c r="AD1399" s="813"/>
      <c r="AI1399">
        <f t="shared" si="339"/>
        <v>0</v>
      </c>
      <c r="AJ1399">
        <f t="shared" si="340"/>
        <v>0</v>
      </c>
      <c r="AK1399">
        <f t="shared" si="341"/>
        <v>0</v>
      </c>
      <c r="AL1399">
        <f t="shared" si="342"/>
        <v>0</v>
      </c>
      <c r="AM1399">
        <f t="shared" si="343"/>
        <v>0</v>
      </c>
      <c r="AN1399">
        <f t="shared" si="344"/>
        <v>0</v>
      </c>
      <c r="AO1399">
        <f t="shared" si="345"/>
        <v>0</v>
      </c>
      <c r="AP1399">
        <f t="shared" si="346"/>
        <v>0</v>
      </c>
      <c r="AQ1399">
        <f t="shared" si="347"/>
        <v>0</v>
      </c>
      <c r="AR1399">
        <f t="shared" si="348"/>
        <v>0</v>
      </c>
      <c r="AS1399">
        <f t="shared" si="349"/>
        <v>0</v>
      </c>
      <c r="AT1399">
        <f t="shared" si="350"/>
        <v>0</v>
      </c>
      <c r="AU1399">
        <f t="shared" si="351"/>
        <v>0</v>
      </c>
      <c r="AV1399">
        <f t="shared" si="352"/>
        <v>0</v>
      </c>
      <c r="AW1399">
        <f t="shared" si="353"/>
        <v>0</v>
      </c>
      <c r="AX1399">
        <f t="shared" si="354"/>
        <v>0</v>
      </c>
      <c r="AY1399" s="500">
        <f t="shared" si="326"/>
        <v>0</v>
      </c>
      <c r="AZ1399" s="501">
        <f t="shared" si="327"/>
        <v>0</v>
      </c>
      <c r="BA1399" s="502">
        <f t="shared" si="328"/>
        <v>0</v>
      </c>
      <c r="BB1399" s="503">
        <f t="shared" si="329"/>
        <v>0</v>
      </c>
      <c r="BC1399" s="500">
        <f t="shared" si="330"/>
        <v>0</v>
      </c>
      <c r="BD1399" s="501">
        <f t="shared" si="331"/>
        <v>0</v>
      </c>
      <c r="BE1399" s="502">
        <f t="shared" si="332"/>
        <v>0</v>
      </c>
      <c r="BF1399" s="503">
        <f t="shared" si="333"/>
        <v>0</v>
      </c>
      <c r="BG1399" s="500">
        <f t="shared" si="334"/>
        <v>0</v>
      </c>
      <c r="BH1399" s="501">
        <f t="shared" si="335"/>
        <v>0</v>
      </c>
      <c r="BI1399" s="502">
        <f t="shared" si="336"/>
        <v>0</v>
      </c>
      <c r="BJ1399" s="503">
        <f t="shared" si="337"/>
        <v>0</v>
      </c>
      <c r="BK1399" s="293">
        <f t="shared" si="338"/>
        <v>0</v>
      </c>
      <c r="BL1399" s="504" t="str">
        <f>IF(BK1399=0,"",
IF(SUM($BK$1297:BK1399)=1,BM1399,
IF($BK$1418&gt;SUM($BK$1297:BK1399),_xlfn.CONCAT(", ",BM1399),
IF($BK$1418=SUM($BK$1297:BK1399),_xlfn.CONCAT(" y ",BM1399)))))</f>
        <v/>
      </c>
      <c r="BM1399" s="505" t="s">
        <v>5288</v>
      </c>
    </row>
    <row r="1400" spans="1:65" ht="15" customHeight="1">
      <c r="A1400" s="64"/>
      <c r="B1400" s="11"/>
      <c r="C1400" s="61" t="s">
        <v>5289</v>
      </c>
      <c r="D1400" s="1122" t="str">
        <f>IF(CNGE_2025_M1_Secc5_Sub1!$D133="","",CNGE_2025_M1_Secc5_Sub1!$D133)</f>
        <v/>
      </c>
      <c r="E1400" s="889"/>
      <c r="F1400" s="889"/>
      <c r="G1400" s="889"/>
      <c r="H1400" s="889"/>
      <c r="I1400" s="889"/>
      <c r="J1400" s="889"/>
      <c r="K1400" s="889"/>
      <c r="L1400" s="889"/>
      <c r="M1400" s="889"/>
      <c r="N1400" s="889"/>
      <c r="O1400" s="889"/>
      <c r="P1400" s="889"/>
      <c r="Q1400" s="889"/>
      <c r="R1400" s="890"/>
      <c r="S1400" s="813"/>
      <c r="T1400" s="813"/>
      <c r="U1400" s="813"/>
      <c r="V1400" s="813"/>
      <c r="W1400" s="813"/>
      <c r="X1400" s="813"/>
      <c r="Y1400" s="813"/>
      <c r="Z1400" s="813"/>
      <c r="AA1400" s="813"/>
      <c r="AB1400" s="813"/>
      <c r="AC1400" s="813"/>
      <c r="AD1400" s="813"/>
      <c r="AI1400">
        <f t="shared" si="339"/>
        <v>0</v>
      </c>
      <c r="AJ1400">
        <f t="shared" si="340"/>
        <v>0</v>
      </c>
      <c r="AK1400">
        <f t="shared" si="341"/>
        <v>0</v>
      </c>
      <c r="AL1400">
        <f t="shared" si="342"/>
        <v>0</v>
      </c>
      <c r="AM1400">
        <f t="shared" si="343"/>
        <v>0</v>
      </c>
      <c r="AN1400">
        <f t="shared" si="344"/>
        <v>0</v>
      </c>
      <c r="AO1400">
        <f t="shared" si="345"/>
        <v>0</v>
      </c>
      <c r="AP1400">
        <f t="shared" si="346"/>
        <v>0</v>
      </c>
      <c r="AQ1400">
        <f t="shared" si="347"/>
        <v>0</v>
      </c>
      <c r="AR1400">
        <f t="shared" si="348"/>
        <v>0</v>
      </c>
      <c r="AS1400">
        <f t="shared" si="349"/>
        <v>0</v>
      </c>
      <c r="AT1400">
        <f t="shared" si="350"/>
        <v>0</v>
      </c>
      <c r="AU1400">
        <f t="shared" si="351"/>
        <v>0</v>
      </c>
      <c r="AV1400">
        <f t="shared" si="352"/>
        <v>0</v>
      </c>
      <c r="AW1400">
        <f t="shared" si="353"/>
        <v>0</v>
      </c>
      <c r="AX1400">
        <f t="shared" si="354"/>
        <v>0</v>
      </c>
      <c r="AY1400" s="500">
        <f t="shared" si="326"/>
        <v>0</v>
      </c>
      <c r="AZ1400" s="501">
        <f t="shared" si="327"/>
        <v>0</v>
      </c>
      <c r="BA1400" s="502">
        <f t="shared" si="328"/>
        <v>0</v>
      </c>
      <c r="BB1400" s="503">
        <f t="shared" si="329"/>
        <v>0</v>
      </c>
      <c r="BC1400" s="500">
        <f t="shared" si="330"/>
        <v>0</v>
      </c>
      <c r="BD1400" s="501">
        <f t="shared" si="331"/>
        <v>0</v>
      </c>
      <c r="BE1400" s="502">
        <f t="shared" si="332"/>
        <v>0</v>
      </c>
      <c r="BF1400" s="503">
        <f t="shared" si="333"/>
        <v>0</v>
      </c>
      <c r="BG1400" s="500">
        <f t="shared" si="334"/>
        <v>0</v>
      </c>
      <c r="BH1400" s="501">
        <f t="shared" si="335"/>
        <v>0</v>
      </c>
      <c r="BI1400" s="502">
        <f t="shared" si="336"/>
        <v>0</v>
      </c>
      <c r="BJ1400" s="503">
        <f t="shared" si="337"/>
        <v>0</v>
      </c>
      <c r="BK1400" s="293">
        <f t="shared" si="338"/>
        <v>0</v>
      </c>
      <c r="BL1400" s="504" t="str">
        <f>IF(BK1400=0,"",
IF(SUM($BK$1297:BK1400)=1,BM1400,
IF($BK$1418&gt;SUM($BK$1297:BK1400),_xlfn.CONCAT(", ",BM1400),
IF($BK$1418=SUM($BK$1297:BK1400),_xlfn.CONCAT(" y ",BM1400)))))</f>
        <v/>
      </c>
      <c r="BM1400" s="505" t="s">
        <v>5290</v>
      </c>
    </row>
    <row r="1401" spans="1:65" ht="15" customHeight="1">
      <c r="A1401" s="64"/>
      <c r="B1401" s="11"/>
      <c r="C1401" s="61" t="s">
        <v>5291</v>
      </c>
      <c r="D1401" s="1122" t="str">
        <f>IF(CNGE_2025_M1_Secc5_Sub1!$D134="","",CNGE_2025_M1_Secc5_Sub1!$D134)</f>
        <v/>
      </c>
      <c r="E1401" s="889"/>
      <c r="F1401" s="889"/>
      <c r="G1401" s="889"/>
      <c r="H1401" s="889"/>
      <c r="I1401" s="889"/>
      <c r="J1401" s="889"/>
      <c r="K1401" s="889"/>
      <c r="L1401" s="889"/>
      <c r="M1401" s="889"/>
      <c r="N1401" s="889"/>
      <c r="O1401" s="889"/>
      <c r="P1401" s="889"/>
      <c r="Q1401" s="889"/>
      <c r="R1401" s="890"/>
      <c r="S1401" s="813"/>
      <c r="T1401" s="813"/>
      <c r="U1401" s="813"/>
      <c r="V1401" s="813"/>
      <c r="W1401" s="813"/>
      <c r="X1401" s="813"/>
      <c r="Y1401" s="813"/>
      <c r="Z1401" s="813"/>
      <c r="AA1401" s="813"/>
      <c r="AB1401" s="813"/>
      <c r="AC1401" s="813"/>
      <c r="AD1401" s="813"/>
      <c r="AI1401">
        <f t="shared" si="339"/>
        <v>0</v>
      </c>
      <c r="AJ1401">
        <f t="shared" si="340"/>
        <v>0</v>
      </c>
      <c r="AK1401">
        <f t="shared" si="341"/>
        <v>0</v>
      </c>
      <c r="AL1401">
        <f t="shared" si="342"/>
        <v>0</v>
      </c>
      <c r="AM1401">
        <f t="shared" si="343"/>
        <v>0</v>
      </c>
      <c r="AN1401">
        <f t="shared" si="344"/>
        <v>0</v>
      </c>
      <c r="AO1401">
        <f t="shared" si="345"/>
        <v>0</v>
      </c>
      <c r="AP1401">
        <f t="shared" si="346"/>
        <v>0</v>
      </c>
      <c r="AQ1401">
        <f t="shared" si="347"/>
        <v>0</v>
      </c>
      <c r="AR1401">
        <f t="shared" si="348"/>
        <v>0</v>
      </c>
      <c r="AS1401">
        <f t="shared" si="349"/>
        <v>0</v>
      </c>
      <c r="AT1401">
        <f t="shared" si="350"/>
        <v>0</v>
      </c>
      <c r="AU1401">
        <f t="shared" si="351"/>
        <v>0</v>
      </c>
      <c r="AV1401">
        <f t="shared" si="352"/>
        <v>0</v>
      </c>
      <c r="AW1401">
        <f t="shared" si="353"/>
        <v>0</v>
      </c>
      <c r="AX1401">
        <f t="shared" si="354"/>
        <v>0</v>
      </c>
      <c r="AY1401" s="500">
        <f t="shared" si="326"/>
        <v>0</v>
      </c>
      <c r="AZ1401" s="501">
        <f t="shared" si="327"/>
        <v>0</v>
      </c>
      <c r="BA1401" s="502">
        <f t="shared" si="328"/>
        <v>0</v>
      </c>
      <c r="BB1401" s="503">
        <f t="shared" si="329"/>
        <v>0</v>
      </c>
      <c r="BC1401" s="500">
        <f t="shared" si="330"/>
        <v>0</v>
      </c>
      <c r="BD1401" s="501">
        <f t="shared" si="331"/>
        <v>0</v>
      </c>
      <c r="BE1401" s="502">
        <f t="shared" si="332"/>
        <v>0</v>
      </c>
      <c r="BF1401" s="503">
        <f t="shared" si="333"/>
        <v>0</v>
      </c>
      <c r="BG1401" s="500">
        <f t="shared" si="334"/>
        <v>0</v>
      </c>
      <c r="BH1401" s="501">
        <f t="shared" si="335"/>
        <v>0</v>
      </c>
      <c r="BI1401" s="502">
        <f t="shared" si="336"/>
        <v>0</v>
      </c>
      <c r="BJ1401" s="503">
        <f t="shared" si="337"/>
        <v>0</v>
      </c>
      <c r="BK1401" s="293">
        <f t="shared" si="338"/>
        <v>0</v>
      </c>
      <c r="BL1401" s="504" t="str">
        <f>IF(BK1401=0,"",
IF(SUM($BK$1297:BK1401)=1,BM1401,
IF($BK$1418&gt;SUM($BK$1297:BK1401),_xlfn.CONCAT(", ",BM1401),
IF($BK$1418=SUM($BK$1297:BK1401),_xlfn.CONCAT(" y ",BM1401)))))</f>
        <v/>
      </c>
      <c r="BM1401" s="505" t="s">
        <v>5292</v>
      </c>
    </row>
    <row r="1402" spans="1:65" ht="15" customHeight="1">
      <c r="A1402" s="64"/>
      <c r="B1402" s="11"/>
      <c r="C1402" s="61" t="s">
        <v>5293</v>
      </c>
      <c r="D1402" s="1122" t="str">
        <f>IF(CNGE_2025_M1_Secc5_Sub1!$D135="","",CNGE_2025_M1_Secc5_Sub1!$D135)</f>
        <v/>
      </c>
      <c r="E1402" s="889"/>
      <c r="F1402" s="889"/>
      <c r="G1402" s="889"/>
      <c r="H1402" s="889"/>
      <c r="I1402" s="889"/>
      <c r="J1402" s="889"/>
      <c r="K1402" s="889"/>
      <c r="L1402" s="889"/>
      <c r="M1402" s="889"/>
      <c r="N1402" s="889"/>
      <c r="O1402" s="889"/>
      <c r="P1402" s="889"/>
      <c r="Q1402" s="889"/>
      <c r="R1402" s="890"/>
      <c r="S1402" s="813"/>
      <c r="T1402" s="813"/>
      <c r="U1402" s="813"/>
      <c r="V1402" s="813"/>
      <c r="W1402" s="813"/>
      <c r="X1402" s="813"/>
      <c r="Y1402" s="813"/>
      <c r="Z1402" s="813"/>
      <c r="AA1402" s="813"/>
      <c r="AB1402" s="813"/>
      <c r="AC1402" s="813"/>
      <c r="AD1402" s="813"/>
      <c r="AI1402">
        <f t="shared" si="339"/>
        <v>0</v>
      </c>
      <c r="AJ1402">
        <f t="shared" si="340"/>
        <v>0</v>
      </c>
      <c r="AK1402">
        <f t="shared" si="341"/>
        <v>0</v>
      </c>
      <c r="AL1402">
        <f t="shared" si="342"/>
        <v>0</v>
      </c>
      <c r="AM1402">
        <f t="shared" si="343"/>
        <v>0</v>
      </c>
      <c r="AN1402">
        <f t="shared" si="344"/>
        <v>0</v>
      </c>
      <c r="AO1402">
        <f t="shared" si="345"/>
        <v>0</v>
      </c>
      <c r="AP1402">
        <f t="shared" si="346"/>
        <v>0</v>
      </c>
      <c r="AQ1402">
        <f t="shared" si="347"/>
        <v>0</v>
      </c>
      <c r="AR1402">
        <f t="shared" si="348"/>
        <v>0</v>
      </c>
      <c r="AS1402">
        <f t="shared" si="349"/>
        <v>0</v>
      </c>
      <c r="AT1402">
        <f t="shared" si="350"/>
        <v>0</v>
      </c>
      <c r="AU1402">
        <f t="shared" si="351"/>
        <v>0</v>
      </c>
      <c r="AV1402">
        <f t="shared" si="352"/>
        <v>0</v>
      </c>
      <c r="AW1402">
        <f t="shared" si="353"/>
        <v>0</v>
      </c>
      <c r="AX1402">
        <f t="shared" si="354"/>
        <v>0</v>
      </c>
      <c r="AY1402" s="500">
        <f t="shared" si="326"/>
        <v>0</v>
      </c>
      <c r="AZ1402" s="501">
        <f t="shared" si="327"/>
        <v>0</v>
      </c>
      <c r="BA1402" s="502">
        <f t="shared" si="328"/>
        <v>0</v>
      </c>
      <c r="BB1402" s="503">
        <f t="shared" si="329"/>
        <v>0</v>
      </c>
      <c r="BC1402" s="500">
        <f t="shared" si="330"/>
        <v>0</v>
      </c>
      <c r="BD1402" s="501">
        <f t="shared" si="331"/>
        <v>0</v>
      </c>
      <c r="BE1402" s="502">
        <f t="shared" si="332"/>
        <v>0</v>
      </c>
      <c r="BF1402" s="503">
        <f t="shared" si="333"/>
        <v>0</v>
      </c>
      <c r="BG1402" s="500">
        <f t="shared" si="334"/>
        <v>0</v>
      </c>
      <c r="BH1402" s="501">
        <f t="shared" si="335"/>
        <v>0</v>
      </c>
      <c r="BI1402" s="502">
        <f t="shared" si="336"/>
        <v>0</v>
      </c>
      <c r="BJ1402" s="503">
        <f t="shared" si="337"/>
        <v>0</v>
      </c>
      <c r="BK1402" s="293">
        <f t="shared" si="338"/>
        <v>0</v>
      </c>
      <c r="BL1402" s="504" t="str">
        <f>IF(BK1402=0,"",
IF(SUM($BK$1297:BK1402)=1,BM1402,
IF($BK$1418&gt;SUM($BK$1297:BK1402),_xlfn.CONCAT(", ",BM1402),
IF($BK$1418=SUM($BK$1297:BK1402),_xlfn.CONCAT(" y ",BM1402)))))</f>
        <v/>
      </c>
      <c r="BM1402" s="505" t="s">
        <v>5294</v>
      </c>
    </row>
    <row r="1403" spans="1:65" ht="15" customHeight="1">
      <c r="A1403" s="64"/>
      <c r="B1403" s="11"/>
      <c r="C1403" s="61" t="s">
        <v>5295</v>
      </c>
      <c r="D1403" s="1122" t="str">
        <f>IF(CNGE_2025_M1_Secc5_Sub1!$D136="","",CNGE_2025_M1_Secc5_Sub1!$D136)</f>
        <v/>
      </c>
      <c r="E1403" s="889"/>
      <c r="F1403" s="889"/>
      <c r="G1403" s="889"/>
      <c r="H1403" s="889"/>
      <c r="I1403" s="889"/>
      <c r="J1403" s="889"/>
      <c r="K1403" s="889"/>
      <c r="L1403" s="889"/>
      <c r="M1403" s="889"/>
      <c r="N1403" s="889"/>
      <c r="O1403" s="889"/>
      <c r="P1403" s="889"/>
      <c r="Q1403" s="889"/>
      <c r="R1403" s="890"/>
      <c r="S1403" s="813"/>
      <c r="T1403" s="813"/>
      <c r="U1403" s="813"/>
      <c r="V1403" s="813"/>
      <c r="W1403" s="813"/>
      <c r="X1403" s="813"/>
      <c r="Y1403" s="813"/>
      <c r="Z1403" s="813"/>
      <c r="AA1403" s="813"/>
      <c r="AB1403" s="813"/>
      <c r="AC1403" s="813"/>
      <c r="AD1403" s="813"/>
      <c r="AI1403">
        <f t="shared" si="339"/>
        <v>0</v>
      </c>
      <c r="AJ1403">
        <f t="shared" si="340"/>
        <v>0</v>
      </c>
      <c r="AK1403">
        <f t="shared" si="341"/>
        <v>0</v>
      </c>
      <c r="AL1403">
        <f t="shared" si="342"/>
        <v>0</v>
      </c>
      <c r="AM1403">
        <f t="shared" si="343"/>
        <v>0</v>
      </c>
      <c r="AN1403">
        <f t="shared" si="344"/>
        <v>0</v>
      </c>
      <c r="AO1403">
        <f t="shared" si="345"/>
        <v>0</v>
      </c>
      <c r="AP1403">
        <f t="shared" si="346"/>
        <v>0</v>
      </c>
      <c r="AQ1403">
        <f t="shared" si="347"/>
        <v>0</v>
      </c>
      <c r="AR1403">
        <f t="shared" si="348"/>
        <v>0</v>
      </c>
      <c r="AS1403">
        <f t="shared" si="349"/>
        <v>0</v>
      </c>
      <c r="AT1403">
        <f t="shared" si="350"/>
        <v>0</v>
      </c>
      <c r="AU1403">
        <f t="shared" si="351"/>
        <v>0</v>
      </c>
      <c r="AV1403">
        <f t="shared" si="352"/>
        <v>0</v>
      </c>
      <c r="AW1403">
        <f t="shared" si="353"/>
        <v>0</v>
      </c>
      <c r="AX1403">
        <f t="shared" si="354"/>
        <v>0</v>
      </c>
      <c r="AY1403" s="500">
        <f t="shared" si="326"/>
        <v>0</v>
      </c>
      <c r="AZ1403" s="501">
        <f t="shared" si="327"/>
        <v>0</v>
      </c>
      <c r="BA1403" s="502">
        <f t="shared" si="328"/>
        <v>0</v>
      </c>
      <c r="BB1403" s="503">
        <f t="shared" si="329"/>
        <v>0</v>
      </c>
      <c r="BC1403" s="500">
        <f t="shared" si="330"/>
        <v>0</v>
      </c>
      <c r="BD1403" s="501">
        <f t="shared" si="331"/>
        <v>0</v>
      </c>
      <c r="BE1403" s="502">
        <f t="shared" si="332"/>
        <v>0</v>
      </c>
      <c r="BF1403" s="503">
        <f t="shared" si="333"/>
        <v>0</v>
      </c>
      <c r="BG1403" s="500">
        <f t="shared" si="334"/>
        <v>0</v>
      </c>
      <c r="BH1403" s="501">
        <f t="shared" si="335"/>
        <v>0</v>
      </c>
      <c r="BI1403" s="502">
        <f t="shared" si="336"/>
        <v>0</v>
      </c>
      <c r="BJ1403" s="503">
        <f t="shared" si="337"/>
        <v>0</v>
      </c>
      <c r="BK1403" s="293">
        <f t="shared" si="338"/>
        <v>0</v>
      </c>
      <c r="BL1403" s="504" t="str">
        <f>IF(BK1403=0,"",
IF(SUM($BK$1297:BK1403)=1,BM1403,
IF($BK$1418&gt;SUM($BK$1297:BK1403),_xlfn.CONCAT(", ",BM1403),
IF($BK$1418=SUM($BK$1297:BK1403),_xlfn.CONCAT(" y ",BM1403)))))</f>
        <v/>
      </c>
      <c r="BM1403" s="505" t="s">
        <v>5296</v>
      </c>
    </row>
    <row r="1404" spans="1:65" ht="15" customHeight="1">
      <c r="A1404" s="64"/>
      <c r="B1404" s="11"/>
      <c r="C1404" s="61" t="s">
        <v>5297</v>
      </c>
      <c r="D1404" s="1122" t="str">
        <f>IF(CNGE_2025_M1_Secc5_Sub1!$D137="","",CNGE_2025_M1_Secc5_Sub1!$D137)</f>
        <v/>
      </c>
      <c r="E1404" s="889"/>
      <c r="F1404" s="889"/>
      <c r="G1404" s="889"/>
      <c r="H1404" s="889"/>
      <c r="I1404" s="889"/>
      <c r="J1404" s="889"/>
      <c r="K1404" s="889"/>
      <c r="L1404" s="889"/>
      <c r="M1404" s="889"/>
      <c r="N1404" s="889"/>
      <c r="O1404" s="889"/>
      <c r="P1404" s="889"/>
      <c r="Q1404" s="889"/>
      <c r="R1404" s="890"/>
      <c r="S1404" s="813"/>
      <c r="T1404" s="813"/>
      <c r="U1404" s="813"/>
      <c r="V1404" s="813"/>
      <c r="W1404" s="813"/>
      <c r="X1404" s="813"/>
      <c r="Y1404" s="813"/>
      <c r="Z1404" s="813"/>
      <c r="AA1404" s="813"/>
      <c r="AB1404" s="813"/>
      <c r="AC1404" s="813"/>
      <c r="AD1404" s="813"/>
      <c r="AI1404">
        <f t="shared" si="339"/>
        <v>0</v>
      </c>
      <c r="AJ1404">
        <f t="shared" si="340"/>
        <v>0</v>
      </c>
      <c r="AK1404">
        <f t="shared" si="341"/>
        <v>0</v>
      </c>
      <c r="AL1404">
        <f t="shared" si="342"/>
        <v>0</v>
      </c>
      <c r="AM1404">
        <f t="shared" si="343"/>
        <v>0</v>
      </c>
      <c r="AN1404">
        <f t="shared" si="344"/>
        <v>0</v>
      </c>
      <c r="AO1404">
        <f t="shared" si="345"/>
        <v>0</v>
      </c>
      <c r="AP1404">
        <f t="shared" si="346"/>
        <v>0</v>
      </c>
      <c r="AQ1404">
        <f t="shared" si="347"/>
        <v>0</v>
      </c>
      <c r="AR1404">
        <f t="shared" si="348"/>
        <v>0</v>
      </c>
      <c r="AS1404">
        <f t="shared" si="349"/>
        <v>0</v>
      </c>
      <c r="AT1404">
        <f t="shared" si="350"/>
        <v>0</v>
      </c>
      <c r="AU1404">
        <f t="shared" si="351"/>
        <v>0</v>
      </c>
      <c r="AV1404">
        <f t="shared" si="352"/>
        <v>0</v>
      </c>
      <c r="AW1404">
        <f t="shared" si="353"/>
        <v>0</v>
      </c>
      <c r="AX1404">
        <f t="shared" si="354"/>
        <v>0</v>
      </c>
      <c r="AY1404" s="500">
        <f t="shared" si="326"/>
        <v>0</v>
      </c>
      <c r="AZ1404" s="501">
        <f t="shared" si="327"/>
        <v>0</v>
      </c>
      <c r="BA1404" s="502">
        <f t="shared" si="328"/>
        <v>0</v>
      </c>
      <c r="BB1404" s="503">
        <f t="shared" si="329"/>
        <v>0</v>
      </c>
      <c r="BC1404" s="500">
        <f t="shared" si="330"/>
        <v>0</v>
      </c>
      <c r="BD1404" s="501">
        <f t="shared" si="331"/>
        <v>0</v>
      </c>
      <c r="BE1404" s="502">
        <f t="shared" si="332"/>
        <v>0</v>
      </c>
      <c r="BF1404" s="503">
        <f t="shared" si="333"/>
        <v>0</v>
      </c>
      <c r="BG1404" s="500">
        <f t="shared" si="334"/>
        <v>0</v>
      </c>
      <c r="BH1404" s="501">
        <f t="shared" si="335"/>
        <v>0</v>
      </c>
      <c r="BI1404" s="502">
        <f t="shared" si="336"/>
        <v>0</v>
      </c>
      <c r="BJ1404" s="503">
        <f t="shared" si="337"/>
        <v>0</v>
      </c>
      <c r="BK1404" s="293">
        <f t="shared" si="338"/>
        <v>0</v>
      </c>
      <c r="BL1404" s="504" t="str">
        <f>IF(BK1404=0,"",
IF(SUM($BK$1297:BK1404)=1,BM1404,
IF($BK$1418&gt;SUM($BK$1297:BK1404),_xlfn.CONCAT(", ",BM1404),
IF($BK$1418=SUM($BK$1297:BK1404),_xlfn.CONCAT(" y ",BM1404)))))</f>
        <v/>
      </c>
      <c r="BM1404" s="505" t="s">
        <v>5298</v>
      </c>
    </row>
    <row r="1405" spans="1:65" ht="15" customHeight="1">
      <c r="A1405" s="64"/>
      <c r="B1405" s="11"/>
      <c r="C1405" s="61" t="s">
        <v>5299</v>
      </c>
      <c r="D1405" s="1122" t="str">
        <f>IF(CNGE_2025_M1_Secc5_Sub1!$D138="","",CNGE_2025_M1_Secc5_Sub1!$D138)</f>
        <v/>
      </c>
      <c r="E1405" s="889"/>
      <c r="F1405" s="889"/>
      <c r="G1405" s="889"/>
      <c r="H1405" s="889"/>
      <c r="I1405" s="889"/>
      <c r="J1405" s="889"/>
      <c r="K1405" s="889"/>
      <c r="L1405" s="889"/>
      <c r="M1405" s="889"/>
      <c r="N1405" s="889"/>
      <c r="O1405" s="889"/>
      <c r="P1405" s="889"/>
      <c r="Q1405" s="889"/>
      <c r="R1405" s="890"/>
      <c r="S1405" s="813"/>
      <c r="T1405" s="813"/>
      <c r="U1405" s="813"/>
      <c r="V1405" s="813"/>
      <c r="W1405" s="813"/>
      <c r="X1405" s="813"/>
      <c r="Y1405" s="813"/>
      <c r="Z1405" s="813"/>
      <c r="AA1405" s="813"/>
      <c r="AB1405" s="813"/>
      <c r="AC1405" s="813"/>
      <c r="AD1405" s="813"/>
      <c r="AI1405">
        <f t="shared" si="339"/>
        <v>0</v>
      </c>
      <c r="AJ1405">
        <f t="shared" si="340"/>
        <v>0</v>
      </c>
      <c r="AK1405">
        <f t="shared" si="341"/>
        <v>0</v>
      </c>
      <c r="AL1405">
        <f t="shared" si="342"/>
        <v>0</v>
      </c>
      <c r="AM1405">
        <f t="shared" si="343"/>
        <v>0</v>
      </c>
      <c r="AN1405">
        <f t="shared" si="344"/>
        <v>0</v>
      </c>
      <c r="AO1405">
        <f t="shared" si="345"/>
        <v>0</v>
      </c>
      <c r="AP1405">
        <f t="shared" si="346"/>
        <v>0</v>
      </c>
      <c r="AQ1405">
        <f t="shared" si="347"/>
        <v>0</v>
      </c>
      <c r="AR1405">
        <f t="shared" si="348"/>
        <v>0</v>
      </c>
      <c r="AS1405">
        <f t="shared" si="349"/>
        <v>0</v>
      </c>
      <c r="AT1405">
        <f t="shared" si="350"/>
        <v>0</v>
      </c>
      <c r="AU1405">
        <f t="shared" si="351"/>
        <v>0</v>
      </c>
      <c r="AV1405">
        <f t="shared" si="352"/>
        <v>0</v>
      </c>
      <c r="AW1405">
        <f t="shared" si="353"/>
        <v>0</v>
      </c>
      <c r="AX1405">
        <f t="shared" si="354"/>
        <v>0</v>
      </c>
      <c r="AY1405" s="500">
        <f t="shared" si="326"/>
        <v>0</v>
      </c>
      <c r="AZ1405" s="501">
        <f t="shared" si="327"/>
        <v>0</v>
      </c>
      <c r="BA1405" s="502">
        <f t="shared" si="328"/>
        <v>0</v>
      </c>
      <c r="BB1405" s="503">
        <f t="shared" si="329"/>
        <v>0</v>
      </c>
      <c r="BC1405" s="500">
        <f t="shared" si="330"/>
        <v>0</v>
      </c>
      <c r="BD1405" s="501">
        <f t="shared" si="331"/>
        <v>0</v>
      </c>
      <c r="BE1405" s="502">
        <f t="shared" si="332"/>
        <v>0</v>
      </c>
      <c r="BF1405" s="503">
        <f t="shared" si="333"/>
        <v>0</v>
      </c>
      <c r="BG1405" s="500">
        <f t="shared" si="334"/>
        <v>0</v>
      </c>
      <c r="BH1405" s="501">
        <f t="shared" si="335"/>
        <v>0</v>
      </c>
      <c r="BI1405" s="502">
        <f t="shared" si="336"/>
        <v>0</v>
      </c>
      <c r="BJ1405" s="503">
        <f t="shared" si="337"/>
        <v>0</v>
      </c>
      <c r="BK1405" s="293">
        <f t="shared" si="338"/>
        <v>0</v>
      </c>
      <c r="BL1405" s="504" t="str">
        <f>IF(BK1405=0,"",
IF(SUM($BK$1297:BK1405)=1,BM1405,
IF($BK$1418&gt;SUM($BK$1297:BK1405),_xlfn.CONCAT(", ",BM1405),
IF($BK$1418=SUM($BK$1297:BK1405),_xlfn.CONCAT(" y ",BM1405)))))</f>
        <v/>
      </c>
      <c r="BM1405" s="505" t="s">
        <v>5300</v>
      </c>
    </row>
    <row r="1406" spans="1:65" ht="15" customHeight="1">
      <c r="A1406" s="64"/>
      <c r="B1406" s="11"/>
      <c r="C1406" s="61" t="s">
        <v>5301</v>
      </c>
      <c r="D1406" s="1122" t="str">
        <f>IF(CNGE_2025_M1_Secc5_Sub1!$D139="","",CNGE_2025_M1_Secc5_Sub1!$D139)</f>
        <v/>
      </c>
      <c r="E1406" s="889"/>
      <c r="F1406" s="889"/>
      <c r="G1406" s="889"/>
      <c r="H1406" s="889"/>
      <c r="I1406" s="889"/>
      <c r="J1406" s="889"/>
      <c r="K1406" s="889"/>
      <c r="L1406" s="889"/>
      <c r="M1406" s="889"/>
      <c r="N1406" s="889"/>
      <c r="O1406" s="889"/>
      <c r="P1406" s="889"/>
      <c r="Q1406" s="889"/>
      <c r="R1406" s="890"/>
      <c r="S1406" s="813"/>
      <c r="T1406" s="813"/>
      <c r="U1406" s="813"/>
      <c r="V1406" s="813"/>
      <c r="W1406" s="813"/>
      <c r="X1406" s="813"/>
      <c r="Y1406" s="813"/>
      <c r="Z1406" s="813"/>
      <c r="AA1406" s="813"/>
      <c r="AB1406" s="813"/>
      <c r="AC1406" s="813"/>
      <c r="AD1406" s="813"/>
      <c r="AI1406">
        <f t="shared" si="339"/>
        <v>0</v>
      </c>
      <c r="AJ1406">
        <f t="shared" si="340"/>
        <v>0</v>
      </c>
      <c r="AK1406">
        <f t="shared" si="341"/>
        <v>0</v>
      </c>
      <c r="AL1406">
        <f t="shared" si="342"/>
        <v>0</v>
      </c>
      <c r="AM1406">
        <f t="shared" si="343"/>
        <v>0</v>
      </c>
      <c r="AN1406">
        <f t="shared" si="344"/>
        <v>0</v>
      </c>
      <c r="AO1406">
        <f t="shared" si="345"/>
        <v>0</v>
      </c>
      <c r="AP1406">
        <f t="shared" si="346"/>
        <v>0</v>
      </c>
      <c r="AQ1406">
        <f t="shared" si="347"/>
        <v>0</v>
      </c>
      <c r="AR1406">
        <f t="shared" si="348"/>
        <v>0</v>
      </c>
      <c r="AS1406">
        <f t="shared" si="349"/>
        <v>0</v>
      </c>
      <c r="AT1406">
        <f t="shared" si="350"/>
        <v>0</v>
      </c>
      <c r="AU1406">
        <f t="shared" si="351"/>
        <v>0</v>
      </c>
      <c r="AV1406">
        <f t="shared" si="352"/>
        <v>0</v>
      </c>
      <c r="AW1406">
        <f t="shared" si="353"/>
        <v>0</v>
      </c>
      <c r="AX1406">
        <f t="shared" si="354"/>
        <v>0</v>
      </c>
      <c r="AY1406" s="500">
        <f t="shared" si="326"/>
        <v>0</v>
      </c>
      <c r="AZ1406" s="501">
        <f t="shared" si="327"/>
        <v>0</v>
      </c>
      <c r="BA1406" s="502">
        <f t="shared" si="328"/>
        <v>0</v>
      </c>
      <c r="BB1406" s="503">
        <f t="shared" si="329"/>
        <v>0</v>
      </c>
      <c r="BC1406" s="500">
        <f t="shared" si="330"/>
        <v>0</v>
      </c>
      <c r="BD1406" s="501">
        <f t="shared" si="331"/>
        <v>0</v>
      </c>
      <c r="BE1406" s="502">
        <f t="shared" si="332"/>
        <v>0</v>
      </c>
      <c r="BF1406" s="503">
        <f t="shared" si="333"/>
        <v>0</v>
      </c>
      <c r="BG1406" s="500">
        <f t="shared" si="334"/>
        <v>0</v>
      </c>
      <c r="BH1406" s="501">
        <f t="shared" si="335"/>
        <v>0</v>
      </c>
      <c r="BI1406" s="502">
        <f t="shared" si="336"/>
        <v>0</v>
      </c>
      <c r="BJ1406" s="503">
        <f t="shared" si="337"/>
        <v>0</v>
      </c>
      <c r="BK1406" s="293">
        <f t="shared" si="338"/>
        <v>0</v>
      </c>
      <c r="BL1406" s="504" t="str">
        <f>IF(BK1406=0,"",
IF(SUM($BK$1297:BK1406)=1,BM1406,
IF($BK$1418&gt;SUM($BK$1297:BK1406),_xlfn.CONCAT(", ",BM1406),
IF($BK$1418=SUM($BK$1297:BK1406),_xlfn.CONCAT(" y ",BM1406)))))</f>
        <v/>
      </c>
      <c r="BM1406" s="505" t="s">
        <v>5302</v>
      </c>
    </row>
    <row r="1407" spans="1:65" ht="15" customHeight="1">
      <c r="A1407" s="64"/>
      <c r="B1407" s="11"/>
      <c r="C1407" s="61" t="s">
        <v>5303</v>
      </c>
      <c r="D1407" s="1122" t="str">
        <f>IF(CNGE_2025_M1_Secc5_Sub1!$D140="","",CNGE_2025_M1_Secc5_Sub1!$D140)</f>
        <v/>
      </c>
      <c r="E1407" s="889"/>
      <c r="F1407" s="889"/>
      <c r="G1407" s="889"/>
      <c r="H1407" s="889"/>
      <c r="I1407" s="889"/>
      <c r="J1407" s="889"/>
      <c r="K1407" s="889"/>
      <c r="L1407" s="889"/>
      <c r="M1407" s="889"/>
      <c r="N1407" s="889"/>
      <c r="O1407" s="889"/>
      <c r="P1407" s="889"/>
      <c r="Q1407" s="889"/>
      <c r="R1407" s="890"/>
      <c r="S1407" s="813"/>
      <c r="T1407" s="813"/>
      <c r="U1407" s="813"/>
      <c r="V1407" s="813"/>
      <c r="W1407" s="813"/>
      <c r="X1407" s="813"/>
      <c r="Y1407" s="813"/>
      <c r="Z1407" s="813"/>
      <c r="AA1407" s="813"/>
      <c r="AB1407" s="813"/>
      <c r="AC1407" s="813"/>
      <c r="AD1407" s="813"/>
      <c r="AI1407">
        <f t="shared" si="339"/>
        <v>0</v>
      </c>
      <c r="AJ1407">
        <f t="shared" si="340"/>
        <v>0</v>
      </c>
      <c r="AK1407">
        <f t="shared" si="341"/>
        <v>0</v>
      </c>
      <c r="AL1407">
        <f t="shared" si="342"/>
        <v>0</v>
      </c>
      <c r="AM1407">
        <f t="shared" si="343"/>
        <v>0</v>
      </c>
      <c r="AN1407">
        <f t="shared" si="344"/>
        <v>0</v>
      </c>
      <c r="AO1407">
        <f t="shared" si="345"/>
        <v>0</v>
      </c>
      <c r="AP1407">
        <f t="shared" si="346"/>
        <v>0</v>
      </c>
      <c r="AQ1407">
        <f t="shared" si="347"/>
        <v>0</v>
      </c>
      <c r="AR1407">
        <f t="shared" si="348"/>
        <v>0</v>
      </c>
      <c r="AS1407">
        <f t="shared" si="349"/>
        <v>0</v>
      </c>
      <c r="AT1407">
        <f t="shared" si="350"/>
        <v>0</v>
      </c>
      <c r="AU1407">
        <f t="shared" si="351"/>
        <v>0</v>
      </c>
      <c r="AV1407">
        <f t="shared" si="352"/>
        <v>0</v>
      </c>
      <c r="AW1407">
        <f t="shared" si="353"/>
        <v>0</v>
      </c>
      <c r="AX1407">
        <f t="shared" si="354"/>
        <v>0</v>
      </c>
      <c r="AY1407" s="500">
        <f t="shared" si="326"/>
        <v>0</v>
      </c>
      <c r="AZ1407" s="501">
        <f t="shared" si="327"/>
        <v>0</v>
      </c>
      <c r="BA1407" s="502">
        <f t="shared" si="328"/>
        <v>0</v>
      </c>
      <c r="BB1407" s="503">
        <f t="shared" si="329"/>
        <v>0</v>
      </c>
      <c r="BC1407" s="500">
        <f t="shared" si="330"/>
        <v>0</v>
      </c>
      <c r="BD1407" s="501">
        <f t="shared" si="331"/>
        <v>0</v>
      </c>
      <c r="BE1407" s="502">
        <f t="shared" si="332"/>
        <v>0</v>
      </c>
      <c r="BF1407" s="503">
        <f t="shared" si="333"/>
        <v>0</v>
      </c>
      <c r="BG1407" s="500">
        <f t="shared" si="334"/>
        <v>0</v>
      </c>
      <c r="BH1407" s="501">
        <f t="shared" si="335"/>
        <v>0</v>
      </c>
      <c r="BI1407" s="502">
        <f t="shared" si="336"/>
        <v>0</v>
      </c>
      <c r="BJ1407" s="503">
        <f t="shared" si="337"/>
        <v>0</v>
      </c>
      <c r="BK1407" s="293">
        <f t="shared" si="338"/>
        <v>0</v>
      </c>
      <c r="BL1407" s="504" t="str">
        <f>IF(BK1407=0,"",
IF(SUM($BK$1297:BK1407)=1,BM1407,
IF($BK$1418&gt;SUM($BK$1297:BK1407),_xlfn.CONCAT(", ",BM1407),
IF($BK$1418=SUM($BK$1297:BK1407),_xlfn.CONCAT(" y ",BM1407)))))</f>
        <v/>
      </c>
      <c r="BM1407" s="505" t="s">
        <v>5304</v>
      </c>
    </row>
    <row r="1408" spans="1:65" ht="15" customHeight="1">
      <c r="A1408" s="64"/>
      <c r="B1408" s="11"/>
      <c r="C1408" s="61" t="s">
        <v>5305</v>
      </c>
      <c r="D1408" s="1122" t="str">
        <f>IF(CNGE_2025_M1_Secc5_Sub1!$D141="","",CNGE_2025_M1_Secc5_Sub1!$D141)</f>
        <v/>
      </c>
      <c r="E1408" s="889"/>
      <c r="F1408" s="889"/>
      <c r="G1408" s="889"/>
      <c r="H1408" s="889"/>
      <c r="I1408" s="889"/>
      <c r="J1408" s="889"/>
      <c r="K1408" s="889"/>
      <c r="L1408" s="889"/>
      <c r="M1408" s="889"/>
      <c r="N1408" s="889"/>
      <c r="O1408" s="889"/>
      <c r="P1408" s="889"/>
      <c r="Q1408" s="889"/>
      <c r="R1408" s="890"/>
      <c r="S1408" s="813"/>
      <c r="T1408" s="813"/>
      <c r="U1408" s="813"/>
      <c r="V1408" s="813"/>
      <c r="W1408" s="813"/>
      <c r="X1408" s="813"/>
      <c r="Y1408" s="813"/>
      <c r="Z1408" s="813"/>
      <c r="AA1408" s="813"/>
      <c r="AB1408" s="813"/>
      <c r="AC1408" s="813"/>
      <c r="AD1408" s="813"/>
      <c r="AI1408">
        <f t="shared" si="339"/>
        <v>0</v>
      </c>
      <c r="AJ1408">
        <f t="shared" si="340"/>
        <v>0</v>
      </c>
      <c r="AK1408">
        <f t="shared" si="341"/>
        <v>0</v>
      </c>
      <c r="AL1408">
        <f t="shared" si="342"/>
        <v>0</v>
      </c>
      <c r="AM1408">
        <f t="shared" si="343"/>
        <v>0</v>
      </c>
      <c r="AN1408">
        <f t="shared" si="344"/>
        <v>0</v>
      </c>
      <c r="AO1408">
        <f t="shared" si="345"/>
        <v>0</v>
      </c>
      <c r="AP1408">
        <f t="shared" si="346"/>
        <v>0</v>
      </c>
      <c r="AQ1408">
        <f t="shared" si="347"/>
        <v>0</v>
      </c>
      <c r="AR1408">
        <f t="shared" si="348"/>
        <v>0</v>
      </c>
      <c r="AS1408">
        <f t="shared" si="349"/>
        <v>0</v>
      </c>
      <c r="AT1408">
        <f t="shared" si="350"/>
        <v>0</v>
      </c>
      <c r="AU1408">
        <f t="shared" si="351"/>
        <v>0</v>
      </c>
      <c r="AV1408">
        <f t="shared" si="352"/>
        <v>0</v>
      </c>
      <c r="AW1408">
        <f t="shared" si="353"/>
        <v>0</v>
      </c>
      <c r="AX1408">
        <f t="shared" si="354"/>
        <v>0</v>
      </c>
      <c r="AY1408" s="500">
        <f t="shared" si="326"/>
        <v>0</v>
      </c>
      <c r="AZ1408" s="501">
        <f t="shared" si="327"/>
        <v>0</v>
      </c>
      <c r="BA1408" s="502">
        <f t="shared" si="328"/>
        <v>0</v>
      </c>
      <c r="BB1408" s="503">
        <f t="shared" si="329"/>
        <v>0</v>
      </c>
      <c r="BC1408" s="500">
        <f t="shared" si="330"/>
        <v>0</v>
      </c>
      <c r="BD1408" s="501">
        <f t="shared" si="331"/>
        <v>0</v>
      </c>
      <c r="BE1408" s="502">
        <f t="shared" si="332"/>
        <v>0</v>
      </c>
      <c r="BF1408" s="503">
        <f t="shared" si="333"/>
        <v>0</v>
      </c>
      <c r="BG1408" s="500">
        <f t="shared" si="334"/>
        <v>0</v>
      </c>
      <c r="BH1408" s="501">
        <f t="shared" si="335"/>
        <v>0</v>
      </c>
      <c r="BI1408" s="502">
        <f t="shared" si="336"/>
        <v>0</v>
      </c>
      <c r="BJ1408" s="503">
        <f t="shared" si="337"/>
        <v>0</v>
      </c>
      <c r="BK1408" s="293">
        <f t="shared" si="338"/>
        <v>0</v>
      </c>
      <c r="BL1408" s="504" t="str">
        <f>IF(BK1408=0,"",
IF(SUM($BK$1297:BK1408)=1,BM1408,
IF($BK$1418&gt;SUM($BK$1297:BK1408),_xlfn.CONCAT(", ",BM1408),
IF($BK$1418=SUM($BK$1297:BK1408),_xlfn.CONCAT(" y ",BM1408)))))</f>
        <v/>
      </c>
      <c r="BM1408" s="505" t="s">
        <v>5306</v>
      </c>
    </row>
    <row r="1409" spans="1:93" ht="15" customHeight="1">
      <c r="A1409" s="64"/>
      <c r="B1409" s="11"/>
      <c r="C1409" s="61" t="s">
        <v>5307</v>
      </c>
      <c r="D1409" s="1122" t="str">
        <f>IF(CNGE_2025_M1_Secc5_Sub1!$D142="","",CNGE_2025_M1_Secc5_Sub1!$D142)</f>
        <v/>
      </c>
      <c r="E1409" s="889"/>
      <c r="F1409" s="889"/>
      <c r="G1409" s="889"/>
      <c r="H1409" s="889"/>
      <c r="I1409" s="889"/>
      <c r="J1409" s="889"/>
      <c r="K1409" s="889"/>
      <c r="L1409" s="889"/>
      <c r="M1409" s="889"/>
      <c r="N1409" s="889"/>
      <c r="O1409" s="889"/>
      <c r="P1409" s="889"/>
      <c r="Q1409" s="889"/>
      <c r="R1409" s="890"/>
      <c r="S1409" s="813"/>
      <c r="T1409" s="813"/>
      <c r="U1409" s="813"/>
      <c r="V1409" s="813"/>
      <c r="W1409" s="813"/>
      <c r="X1409" s="813"/>
      <c r="Y1409" s="813"/>
      <c r="Z1409" s="813"/>
      <c r="AA1409" s="813"/>
      <c r="AB1409" s="813"/>
      <c r="AC1409" s="813"/>
      <c r="AD1409" s="813"/>
      <c r="AI1409">
        <f t="shared" si="339"/>
        <v>0</v>
      </c>
      <c r="AJ1409">
        <f t="shared" si="340"/>
        <v>0</v>
      </c>
      <c r="AK1409">
        <f t="shared" si="341"/>
        <v>0</v>
      </c>
      <c r="AL1409">
        <f t="shared" si="342"/>
        <v>0</v>
      </c>
      <c r="AM1409">
        <f t="shared" si="343"/>
        <v>0</v>
      </c>
      <c r="AN1409">
        <f t="shared" si="344"/>
        <v>0</v>
      </c>
      <c r="AO1409">
        <f t="shared" si="345"/>
        <v>0</v>
      </c>
      <c r="AP1409">
        <f t="shared" si="346"/>
        <v>0</v>
      </c>
      <c r="AQ1409">
        <f t="shared" si="347"/>
        <v>0</v>
      </c>
      <c r="AR1409">
        <f t="shared" si="348"/>
        <v>0</v>
      </c>
      <c r="AS1409">
        <f t="shared" si="349"/>
        <v>0</v>
      </c>
      <c r="AT1409">
        <f t="shared" si="350"/>
        <v>0</v>
      </c>
      <c r="AU1409">
        <f t="shared" si="351"/>
        <v>0</v>
      </c>
      <c r="AV1409">
        <f t="shared" si="352"/>
        <v>0</v>
      </c>
      <c r="AW1409">
        <f t="shared" si="353"/>
        <v>0</v>
      </c>
      <c r="AX1409">
        <f t="shared" si="354"/>
        <v>0</v>
      </c>
      <c r="AY1409" s="500">
        <f t="shared" si="326"/>
        <v>0</v>
      </c>
      <c r="AZ1409" s="501">
        <f t="shared" si="327"/>
        <v>0</v>
      </c>
      <c r="BA1409" s="502">
        <f t="shared" si="328"/>
        <v>0</v>
      </c>
      <c r="BB1409" s="503">
        <f t="shared" si="329"/>
        <v>0</v>
      </c>
      <c r="BC1409" s="500">
        <f t="shared" si="330"/>
        <v>0</v>
      </c>
      <c r="BD1409" s="501">
        <f t="shared" si="331"/>
        <v>0</v>
      </c>
      <c r="BE1409" s="502">
        <f t="shared" si="332"/>
        <v>0</v>
      </c>
      <c r="BF1409" s="503">
        <f t="shared" si="333"/>
        <v>0</v>
      </c>
      <c r="BG1409" s="500">
        <f t="shared" si="334"/>
        <v>0</v>
      </c>
      <c r="BH1409" s="501">
        <f t="shared" si="335"/>
        <v>0</v>
      </c>
      <c r="BI1409" s="502">
        <f t="shared" si="336"/>
        <v>0</v>
      </c>
      <c r="BJ1409" s="503">
        <f t="shared" si="337"/>
        <v>0</v>
      </c>
      <c r="BK1409" s="293">
        <f t="shared" si="338"/>
        <v>0</v>
      </c>
      <c r="BL1409" s="504" t="str">
        <f>IF(BK1409=0,"",
IF(SUM($BK$1297:BK1409)=1,BM1409,
IF($BK$1418&gt;SUM($BK$1297:BK1409),_xlfn.CONCAT(", ",BM1409),
IF($BK$1418=SUM($BK$1297:BK1409),_xlfn.CONCAT(" y ",BM1409)))))</f>
        <v/>
      </c>
      <c r="BM1409" s="505" t="s">
        <v>5308</v>
      </c>
    </row>
    <row r="1410" spans="1:93" ht="15" customHeight="1">
      <c r="A1410" s="64"/>
      <c r="B1410" s="11"/>
      <c r="C1410" s="61" t="s">
        <v>5309</v>
      </c>
      <c r="D1410" s="1122" t="str">
        <f>IF(CNGE_2025_M1_Secc5_Sub1!$D143="","",CNGE_2025_M1_Secc5_Sub1!$D143)</f>
        <v/>
      </c>
      <c r="E1410" s="889"/>
      <c r="F1410" s="889"/>
      <c r="G1410" s="889"/>
      <c r="H1410" s="889"/>
      <c r="I1410" s="889"/>
      <c r="J1410" s="889"/>
      <c r="K1410" s="889"/>
      <c r="L1410" s="889"/>
      <c r="M1410" s="889"/>
      <c r="N1410" s="889"/>
      <c r="O1410" s="889"/>
      <c r="P1410" s="889"/>
      <c r="Q1410" s="889"/>
      <c r="R1410" s="890"/>
      <c r="S1410" s="813"/>
      <c r="T1410" s="813"/>
      <c r="U1410" s="813"/>
      <c r="V1410" s="813"/>
      <c r="W1410" s="813"/>
      <c r="X1410" s="813"/>
      <c r="Y1410" s="813"/>
      <c r="Z1410" s="813"/>
      <c r="AA1410" s="813"/>
      <c r="AB1410" s="813"/>
      <c r="AC1410" s="813"/>
      <c r="AD1410" s="813"/>
      <c r="AI1410">
        <f t="shared" si="339"/>
        <v>0</v>
      </c>
      <c r="AJ1410">
        <f t="shared" si="340"/>
        <v>0</v>
      </c>
      <c r="AK1410">
        <f t="shared" si="341"/>
        <v>0</v>
      </c>
      <c r="AL1410">
        <f t="shared" si="342"/>
        <v>0</v>
      </c>
      <c r="AM1410">
        <f t="shared" si="343"/>
        <v>0</v>
      </c>
      <c r="AN1410">
        <f t="shared" si="344"/>
        <v>0</v>
      </c>
      <c r="AO1410">
        <f t="shared" si="345"/>
        <v>0</v>
      </c>
      <c r="AP1410">
        <f t="shared" si="346"/>
        <v>0</v>
      </c>
      <c r="AQ1410">
        <f t="shared" si="347"/>
        <v>0</v>
      </c>
      <c r="AR1410">
        <f t="shared" si="348"/>
        <v>0</v>
      </c>
      <c r="AS1410">
        <f t="shared" si="349"/>
        <v>0</v>
      </c>
      <c r="AT1410">
        <f t="shared" si="350"/>
        <v>0</v>
      </c>
      <c r="AU1410">
        <f t="shared" si="351"/>
        <v>0</v>
      </c>
      <c r="AV1410">
        <f t="shared" si="352"/>
        <v>0</v>
      </c>
      <c r="AW1410">
        <f t="shared" si="353"/>
        <v>0</v>
      </c>
      <c r="AX1410">
        <f t="shared" si="354"/>
        <v>0</v>
      </c>
      <c r="AY1410" s="500">
        <f t="shared" si="326"/>
        <v>0</v>
      </c>
      <c r="AZ1410" s="501">
        <f t="shared" si="327"/>
        <v>0</v>
      </c>
      <c r="BA1410" s="502">
        <f t="shared" si="328"/>
        <v>0</v>
      </c>
      <c r="BB1410" s="503">
        <f t="shared" si="329"/>
        <v>0</v>
      </c>
      <c r="BC1410" s="500">
        <f t="shared" si="330"/>
        <v>0</v>
      </c>
      <c r="BD1410" s="501">
        <f t="shared" si="331"/>
        <v>0</v>
      </c>
      <c r="BE1410" s="502">
        <f t="shared" si="332"/>
        <v>0</v>
      </c>
      <c r="BF1410" s="503">
        <f t="shared" si="333"/>
        <v>0</v>
      </c>
      <c r="BG1410" s="500">
        <f t="shared" si="334"/>
        <v>0</v>
      </c>
      <c r="BH1410" s="501">
        <f t="shared" si="335"/>
        <v>0</v>
      </c>
      <c r="BI1410" s="502">
        <f t="shared" si="336"/>
        <v>0</v>
      </c>
      <c r="BJ1410" s="503">
        <f t="shared" si="337"/>
        <v>0</v>
      </c>
      <c r="BK1410" s="293">
        <f t="shared" si="338"/>
        <v>0</v>
      </c>
      <c r="BL1410" s="504" t="str">
        <f>IF(BK1410=0,"",
IF(SUM($BK$1297:BK1410)=1,BM1410,
IF($BK$1418&gt;SUM($BK$1297:BK1410),_xlfn.CONCAT(", ",BM1410),
IF($BK$1418=SUM($BK$1297:BK1410),_xlfn.CONCAT(" y ",BM1410)))))</f>
        <v/>
      </c>
      <c r="BM1410" s="505" t="s">
        <v>5310</v>
      </c>
    </row>
    <row r="1411" spans="1:93" ht="15" customHeight="1">
      <c r="A1411" s="64"/>
      <c r="B1411" s="11"/>
      <c r="C1411" s="61" t="s">
        <v>5311</v>
      </c>
      <c r="D1411" s="1122" t="str">
        <f>IF(CNGE_2025_M1_Secc5_Sub1!$D144="","",CNGE_2025_M1_Secc5_Sub1!$D144)</f>
        <v/>
      </c>
      <c r="E1411" s="889"/>
      <c r="F1411" s="889"/>
      <c r="G1411" s="889"/>
      <c r="H1411" s="889"/>
      <c r="I1411" s="889"/>
      <c r="J1411" s="889"/>
      <c r="K1411" s="889"/>
      <c r="L1411" s="889"/>
      <c r="M1411" s="889"/>
      <c r="N1411" s="889"/>
      <c r="O1411" s="889"/>
      <c r="P1411" s="889"/>
      <c r="Q1411" s="889"/>
      <c r="R1411" s="890"/>
      <c r="S1411" s="813"/>
      <c r="T1411" s="813"/>
      <c r="U1411" s="813"/>
      <c r="V1411" s="813"/>
      <c r="W1411" s="813"/>
      <c r="X1411" s="813"/>
      <c r="Y1411" s="813"/>
      <c r="Z1411" s="813"/>
      <c r="AA1411" s="813"/>
      <c r="AB1411" s="813"/>
      <c r="AC1411" s="813"/>
      <c r="AD1411" s="813"/>
      <c r="AI1411">
        <f t="shared" si="339"/>
        <v>0</v>
      </c>
      <c r="AJ1411">
        <f t="shared" si="340"/>
        <v>0</v>
      </c>
      <c r="AK1411">
        <f t="shared" si="341"/>
        <v>0</v>
      </c>
      <c r="AL1411">
        <f t="shared" si="342"/>
        <v>0</v>
      </c>
      <c r="AM1411">
        <f t="shared" si="343"/>
        <v>0</v>
      </c>
      <c r="AN1411">
        <f t="shared" si="344"/>
        <v>0</v>
      </c>
      <c r="AO1411">
        <f t="shared" si="345"/>
        <v>0</v>
      </c>
      <c r="AP1411">
        <f t="shared" si="346"/>
        <v>0</v>
      </c>
      <c r="AQ1411">
        <f t="shared" si="347"/>
        <v>0</v>
      </c>
      <c r="AR1411">
        <f t="shared" si="348"/>
        <v>0</v>
      </c>
      <c r="AS1411">
        <f t="shared" si="349"/>
        <v>0</v>
      </c>
      <c r="AT1411">
        <f t="shared" si="350"/>
        <v>0</v>
      </c>
      <c r="AU1411">
        <f t="shared" si="351"/>
        <v>0</v>
      </c>
      <c r="AV1411">
        <f t="shared" si="352"/>
        <v>0</v>
      </c>
      <c r="AW1411">
        <f t="shared" si="353"/>
        <v>0</v>
      </c>
      <c r="AX1411">
        <f t="shared" si="354"/>
        <v>0</v>
      </c>
      <c r="AY1411" s="500">
        <f t="shared" si="326"/>
        <v>0</v>
      </c>
      <c r="AZ1411" s="501">
        <f t="shared" si="327"/>
        <v>0</v>
      </c>
      <c r="BA1411" s="502">
        <f t="shared" si="328"/>
        <v>0</v>
      </c>
      <c r="BB1411" s="503">
        <f t="shared" si="329"/>
        <v>0</v>
      </c>
      <c r="BC1411" s="500">
        <f t="shared" si="330"/>
        <v>0</v>
      </c>
      <c r="BD1411" s="501">
        <f t="shared" si="331"/>
        <v>0</v>
      </c>
      <c r="BE1411" s="502">
        <f t="shared" si="332"/>
        <v>0</v>
      </c>
      <c r="BF1411" s="503">
        <f t="shared" si="333"/>
        <v>0</v>
      </c>
      <c r="BG1411" s="500">
        <f t="shared" si="334"/>
        <v>0</v>
      </c>
      <c r="BH1411" s="501">
        <f t="shared" si="335"/>
        <v>0</v>
      </c>
      <c r="BI1411" s="502">
        <f t="shared" si="336"/>
        <v>0</v>
      </c>
      <c r="BJ1411" s="503">
        <f t="shared" si="337"/>
        <v>0</v>
      </c>
      <c r="BK1411" s="293">
        <f t="shared" si="338"/>
        <v>0</v>
      </c>
      <c r="BL1411" s="504" t="str">
        <f>IF(BK1411=0,"",
IF(SUM($BK$1297:BK1411)=1,BM1411,
IF($BK$1418&gt;SUM($BK$1297:BK1411),_xlfn.CONCAT(", ",BM1411),
IF($BK$1418=SUM($BK$1297:BK1411),_xlfn.CONCAT(" y ",BM1411)))))</f>
        <v/>
      </c>
      <c r="BM1411" s="505" t="s">
        <v>5312</v>
      </c>
    </row>
    <row r="1412" spans="1:93" ht="15" customHeight="1">
      <c r="A1412" s="64"/>
      <c r="B1412" s="11"/>
      <c r="C1412" s="61" t="s">
        <v>5313</v>
      </c>
      <c r="D1412" s="1122" t="str">
        <f>IF(CNGE_2025_M1_Secc5_Sub1!$D145="","",CNGE_2025_M1_Secc5_Sub1!$D145)</f>
        <v/>
      </c>
      <c r="E1412" s="889"/>
      <c r="F1412" s="889"/>
      <c r="G1412" s="889"/>
      <c r="H1412" s="889"/>
      <c r="I1412" s="889"/>
      <c r="J1412" s="889"/>
      <c r="K1412" s="889"/>
      <c r="L1412" s="889"/>
      <c r="M1412" s="889"/>
      <c r="N1412" s="889"/>
      <c r="O1412" s="889"/>
      <c r="P1412" s="889"/>
      <c r="Q1412" s="889"/>
      <c r="R1412" s="890"/>
      <c r="S1412" s="813"/>
      <c r="T1412" s="813"/>
      <c r="U1412" s="813"/>
      <c r="V1412" s="813"/>
      <c r="W1412" s="813"/>
      <c r="X1412" s="813"/>
      <c r="Y1412" s="813"/>
      <c r="Z1412" s="813"/>
      <c r="AA1412" s="813"/>
      <c r="AB1412" s="813"/>
      <c r="AC1412" s="813"/>
      <c r="AD1412" s="813"/>
      <c r="AI1412">
        <f t="shared" si="339"/>
        <v>0</v>
      </c>
      <c r="AJ1412">
        <f t="shared" si="340"/>
        <v>0</v>
      </c>
      <c r="AK1412">
        <f t="shared" si="341"/>
        <v>0</v>
      </c>
      <c r="AL1412">
        <f t="shared" si="342"/>
        <v>0</v>
      </c>
      <c r="AM1412">
        <f t="shared" si="343"/>
        <v>0</v>
      </c>
      <c r="AN1412">
        <f t="shared" si="344"/>
        <v>0</v>
      </c>
      <c r="AO1412">
        <f t="shared" si="345"/>
        <v>0</v>
      </c>
      <c r="AP1412">
        <f t="shared" si="346"/>
        <v>0</v>
      </c>
      <c r="AQ1412">
        <f t="shared" si="347"/>
        <v>0</v>
      </c>
      <c r="AR1412">
        <f t="shared" si="348"/>
        <v>0</v>
      </c>
      <c r="AS1412">
        <f t="shared" si="349"/>
        <v>0</v>
      </c>
      <c r="AT1412">
        <f t="shared" si="350"/>
        <v>0</v>
      </c>
      <c r="AU1412">
        <f t="shared" si="351"/>
        <v>0</v>
      </c>
      <c r="AV1412">
        <f t="shared" si="352"/>
        <v>0</v>
      </c>
      <c r="AW1412">
        <f t="shared" si="353"/>
        <v>0</v>
      </c>
      <c r="AX1412">
        <f t="shared" si="354"/>
        <v>0</v>
      </c>
      <c r="AY1412" s="500">
        <f t="shared" si="326"/>
        <v>0</v>
      </c>
      <c r="AZ1412" s="501">
        <f t="shared" si="327"/>
        <v>0</v>
      </c>
      <c r="BA1412" s="502">
        <f t="shared" si="328"/>
        <v>0</v>
      </c>
      <c r="BB1412" s="503">
        <f t="shared" si="329"/>
        <v>0</v>
      </c>
      <c r="BC1412" s="500">
        <f t="shared" si="330"/>
        <v>0</v>
      </c>
      <c r="BD1412" s="501">
        <f t="shared" si="331"/>
        <v>0</v>
      </c>
      <c r="BE1412" s="502">
        <f t="shared" si="332"/>
        <v>0</v>
      </c>
      <c r="BF1412" s="503">
        <f t="shared" si="333"/>
        <v>0</v>
      </c>
      <c r="BG1412" s="500">
        <f t="shared" si="334"/>
        <v>0</v>
      </c>
      <c r="BH1412" s="501">
        <f t="shared" si="335"/>
        <v>0</v>
      </c>
      <c r="BI1412" s="502">
        <f t="shared" si="336"/>
        <v>0</v>
      </c>
      <c r="BJ1412" s="503">
        <f t="shared" si="337"/>
        <v>0</v>
      </c>
      <c r="BK1412" s="293">
        <f t="shared" si="338"/>
        <v>0</v>
      </c>
      <c r="BL1412" s="504" t="str">
        <f>IF(BK1412=0,"",
IF(SUM($BK$1297:BK1412)=1,BM1412,
IF($BK$1418&gt;SUM($BK$1297:BK1412),_xlfn.CONCAT(", ",BM1412),
IF($BK$1418=SUM($BK$1297:BK1412),_xlfn.CONCAT(" y ",BM1412)))))</f>
        <v/>
      </c>
      <c r="BM1412" s="505" t="s">
        <v>5314</v>
      </c>
    </row>
    <row r="1413" spans="1:93" ht="15" customHeight="1">
      <c r="A1413" s="64"/>
      <c r="B1413" s="11"/>
      <c r="C1413" s="61" t="s">
        <v>5315</v>
      </c>
      <c r="D1413" s="1122" t="str">
        <f>IF(CNGE_2025_M1_Secc5_Sub1!$D146="","",CNGE_2025_M1_Secc5_Sub1!$D146)</f>
        <v/>
      </c>
      <c r="E1413" s="889"/>
      <c r="F1413" s="889"/>
      <c r="G1413" s="889"/>
      <c r="H1413" s="889"/>
      <c r="I1413" s="889"/>
      <c r="J1413" s="889"/>
      <c r="K1413" s="889"/>
      <c r="L1413" s="889"/>
      <c r="M1413" s="889"/>
      <c r="N1413" s="889"/>
      <c r="O1413" s="889"/>
      <c r="P1413" s="889"/>
      <c r="Q1413" s="889"/>
      <c r="R1413" s="890"/>
      <c r="S1413" s="813"/>
      <c r="T1413" s="813"/>
      <c r="U1413" s="813"/>
      <c r="V1413" s="813"/>
      <c r="W1413" s="813"/>
      <c r="X1413" s="813"/>
      <c r="Y1413" s="813"/>
      <c r="Z1413" s="813"/>
      <c r="AA1413" s="813"/>
      <c r="AB1413" s="813"/>
      <c r="AC1413" s="813"/>
      <c r="AD1413" s="813"/>
      <c r="AI1413">
        <f t="shared" si="339"/>
        <v>0</v>
      </c>
      <c r="AJ1413">
        <f t="shared" si="340"/>
        <v>0</v>
      </c>
      <c r="AK1413">
        <f t="shared" si="341"/>
        <v>0</v>
      </c>
      <c r="AL1413">
        <f t="shared" si="342"/>
        <v>0</v>
      </c>
      <c r="AM1413">
        <f t="shared" si="343"/>
        <v>0</v>
      </c>
      <c r="AN1413">
        <f t="shared" si="344"/>
        <v>0</v>
      </c>
      <c r="AO1413">
        <f t="shared" si="345"/>
        <v>0</v>
      </c>
      <c r="AP1413">
        <f t="shared" si="346"/>
        <v>0</v>
      </c>
      <c r="AQ1413">
        <f t="shared" si="347"/>
        <v>0</v>
      </c>
      <c r="AR1413">
        <f t="shared" si="348"/>
        <v>0</v>
      </c>
      <c r="AS1413">
        <f t="shared" si="349"/>
        <v>0</v>
      </c>
      <c r="AT1413">
        <f t="shared" si="350"/>
        <v>0</v>
      </c>
      <c r="AU1413">
        <f t="shared" si="351"/>
        <v>0</v>
      </c>
      <c r="AV1413">
        <f t="shared" si="352"/>
        <v>0</v>
      </c>
      <c r="AW1413">
        <f t="shared" si="353"/>
        <v>0</v>
      </c>
      <c r="AX1413">
        <f t="shared" si="354"/>
        <v>0</v>
      </c>
      <c r="AY1413" s="500">
        <f t="shared" si="326"/>
        <v>0</v>
      </c>
      <c r="AZ1413" s="501">
        <f t="shared" si="327"/>
        <v>0</v>
      </c>
      <c r="BA1413" s="502">
        <f t="shared" si="328"/>
        <v>0</v>
      </c>
      <c r="BB1413" s="503">
        <f t="shared" si="329"/>
        <v>0</v>
      </c>
      <c r="BC1413" s="500">
        <f t="shared" si="330"/>
        <v>0</v>
      </c>
      <c r="BD1413" s="501">
        <f t="shared" si="331"/>
        <v>0</v>
      </c>
      <c r="BE1413" s="502">
        <f t="shared" si="332"/>
        <v>0</v>
      </c>
      <c r="BF1413" s="503">
        <f t="shared" si="333"/>
        <v>0</v>
      </c>
      <c r="BG1413" s="500">
        <f t="shared" si="334"/>
        <v>0</v>
      </c>
      <c r="BH1413" s="501">
        <f t="shared" si="335"/>
        <v>0</v>
      </c>
      <c r="BI1413" s="502">
        <f t="shared" si="336"/>
        <v>0</v>
      </c>
      <c r="BJ1413" s="503">
        <f t="shared" si="337"/>
        <v>0</v>
      </c>
      <c r="BK1413" s="293">
        <f t="shared" si="338"/>
        <v>0</v>
      </c>
      <c r="BL1413" s="504" t="str">
        <f>IF(BK1413=0,"",
IF(SUM($BK$1297:BK1413)=1,BM1413,
IF($BK$1418&gt;SUM($BK$1297:BK1413),_xlfn.CONCAT(", ",BM1413),
IF($BK$1418=SUM($BK$1297:BK1413),_xlfn.CONCAT(" y ",BM1413)))))</f>
        <v/>
      </c>
      <c r="BM1413" s="505" t="s">
        <v>5316</v>
      </c>
    </row>
    <row r="1414" spans="1:93" ht="15" customHeight="1">
      <c r="A1414" s="64"/>
      <c r="B1414" s="11"/>
      <c r="C1414" s="61" t="s">
        <v>5317</v>
      </c>
      <c r="D1414" s="1122" t="str">
        <f>IF(CNGE_2025_M1_Secc5_Sub1!$D147="","",CNGE_2025_M1_Secc5_Sub1!$D147)</f>
        <v/>
      </c>
      <c r="E1414" s="889"/>
      <c r="F1414" s="889"/>
      <c r="G1414" s="889"/>
      <c r="H1414" s="889"/>
      <c r="I1414" s="889"/>
      <c r="J1414" s="889"/>
      <c r="K1414" s="889"/>
      <c r="L1414" s="889"/>
      <c r="M1414" s="889"/>
      <c r="N1414" s="889"/>
      <c r="O1414" s="889"/>
      <c r="P1414" s="889"/>
      <c r="Q1414" s="889"/>
      <c r="R1414" s="890"/>
      <c r="S1414" s="813"/>
      <c r="T1414" s="813"/>
      <c r="U1414" s="813"/>
      <c r="V1414" s="813"/>
      <c r="W1414" s="813"/>
      <c r="X1414" s="813"/>
      <c r="Y1414" s="813"/>
      <c r="Z1414" s="813"/>
      <c r="AA1414" s="813"/>
      <c r="AB1414" s="813"/>
      <c r="AC1414" s="813"/>
      <c r="AD1414" s="813"/>
      <c r="AI1414">
        <f t="shared" si="339"/>
        <v>0</v>
      </c>
      <c r="AJ1414">
        <f t="shared" si="340"/>
        <v>0</v>
      </c>
      <c r="AK1414">
        <f t="shared" si="341"/>
        <v>0</v>
      </c>
      <c r="AL1414">
        <f t="shared" si="342"/>
        <v>0</v>
      </c>
      <c r="AM1414">
        <f t="shared" si="343"/>
        <v>0</v>
      </c>
      <c r="AN1414">
        <f t="shared" si="344"/>
        <v>0</v>
      </c>
      <c r="AO1414">
        <f t="shared" si="345"/>
        <v>0</v>
      </c>
      <c r="AP1414">
        <f t="shared" si="346"/>
        <v>0</v>
      </c>
      <c r="AQ1414">
        <f t="shared" si="347"/>
        <v>0</v>
      </c>
      <c r="AR1414">
        <f t="shared" si="348"/>
        <v>0</v>
      </c>
      <c r="AS1414">
        <f t="shared" si="349"/>
        <v>0</v>
      </c>
      <c r="AT1414">
        <f t="shared" si="350"/>
        <v>0</v>
      </c>
      <c r="AU1414">
        <f t="shared" si="351"/>
        <v>0</v>
      </c>
      <c r="AV1414">
        <f t="shared" si="352"/>
        <v>0</v>
      </c>
      <c r="AW1414">
        <f t="shared" si="353"/>
        <v>0</v>
      </c>
      <c r="AX1414">
        <f t="shared" si="354"/>
        <v>0</v>
      </c>
      <c r="AY1414" s="500">
        <f t="shared" si="326"/>
        <v>0</v>
      </c>
      <c r="AZ1414" s="501">
        <f t="shared" si="327"/>
        <v>0</v>
      </c>
      <c r="BA1414" s="502">
        <f t="shared" si="328"/>
        <v>0</v>
      </c>
      <c r="BB1414" s="503">
        <f t="shared" si="329"/>
        <v>0</v>
      </c>
      <c r="BC1414" s="500">
        <f t="shared" si="330"/>
        <v>0</v>
      </c>
      <c r="BD1414" s="501">
        <f t="shared" si="331"/>
        <v>0</v>
      </c>
      <c r="BE1414" s="502">
        <f t="shared" si="332"/>
        <v>0</v>
      </c>
      <c r="BF1414" s="503">
        <f t="shared" si="333"/>
        <v>0</v>
      </c>
      <c r="BG1414" s="500">
        <f t="shared" si="334"/>
        <v>0</v>
      </c>
      <c r="BH1414" s="501">
        <f t="shared" si="335"/>
        <v>0</v>
      </c>
      <c r="BI1414" s="502">
        <f t="shared" si="336"/>
        <v>0</v>
      </c>
      <c r="BJ1414" s="503">
        <f t="shared" si="337"/>
        <v>0</v>
      </c>
      <c r="BK1414" s="293">
        <f t="shared" si="338"/>
        <v>0</v>
      </c>
      <c r="BL1414" s="504" t="str">
        <f>IF(BK1414=0,"",
IF(SUM($BK$1297:BK1414)=1,BM1414,
IF($BK$1418&gt;SUM($BK$1297:BK1414),_xlfn.CONCAT(", ",BM1414),
IF($BK$1418=SUM($BK$1297:BK1414),_xlfn.CONCAT(" y ",BM1414)))))</f>
        <v/>
      </c>
      <c r="BM1414" s="505" t="s">
        <v>5318</v>
      </c>
    </row>
    <row r="1415" spans="1:93" ht="15" customHeight="1">
      <c r="A1415" s="64"/>
      <c r="B1415" s="11"/>
      <c r="C1415" s="61" t="s">
        <v>5319</v>
      </c>
      <c r="D1415" s="1122" t="str">
        <f>IF(CNGE_2025_M1_Secc5_Sub1!$D148="","",CNGE_2025_M1_Secc5_Sub1!$D148)</f>
        <v/>
      </c>
      <c r="E1415" s="889"/>
      <c r="F1415" s="889"/>
      <c r="G1415" s="889"/>
      <c r="H1415" s="889"/>
      <c r="I1415" s="889"/>
      <c r="J1415" s="889"/>
      <c r="K1415" s="889"/>
      <c r="L1415" s="889"/>
      <c r="M1415" s="889"/>
      <c r="N1415" s="889"/>
      <c r="O1415" s="889"/>
      <c r="P1415" s="889"/>
      <c r="Q1415" s="889"/>
      <c r="R1415" s="890"/>
      <c r="S1415" s="813"/>
      <c r="T1415" s="813"/>
      <c r="U1415" s="813"/>
      <c r="V1415" s="813"/>
      <c r="W1415" s="813"/>
      <c r="X1415" s="813"/>
      <c r="Y1415" s="813"/>
      <c r="Z1415" s="813"/>
      <c r="AA1415" s="813"/>
      <c r="AB1415" s="813"/>
      <c r="AC1415" s="813"/>
      <c r="AD1415" s="813"/>
      <c r="AI1415">
        <f t="shared" si="339"/>
        <v>0</v>
      </c>
      <c r="AJ1415">
        <f t="shared" si="340"/>
        <v>0</v>
      </c>
      <c r="AK1415">
        <f t="shared" si="341"/>
        <v>0</v>
      </c>
      <c r="AL1415">
        <f t="shared" si="342"/>
        <v>0</v>
      </c>
      <c r="AM1415">
        <f t="shared" si="343"/>
        <v>0</v>
      </c>
      <c r="AN1415">
        <f t="shared" si="344"/>
        <v>0</v>
      </c>
      <c r="AO1415">
        <f t="shared" si="345"/>
        <v>0</v>
      </c>
      <c r="AP1415">
        <f t="shared" si="346"/>
        <v>0</v>
      </c>
      <c r="AQ1415">
        <f t="shared" si="347"/>
        <v>0</v>
      </c>
      <c r="AR1415">
        <f t="shared" si="348"/>
        <v>0</v>
      </c>
      <c r="AS1415">
        <f t="shared" si="349"/>
        <v>0</v>
      </c>
      <c r="AT1415">
        <f t="shared" si="350"/>
        <v>0</v>
      </c>
      <c r="AU1415">
        <f t="shared" si="351"/>
        <v>0</v>
      </c>
      <c r="AV1415">
        <f t="shared" si="352"/>
        <v>0</v>
      </c>
      <c r="AW1415">
        <f t="shared" si="353"/>
        <v>0</v>
      </c>
      <c r="AX1415">
        <f t="shared" si="354"/>
        <v>0</v>
      </c>
      <c r="AY1415" s="500">
        <f t="shared" si="326"/>
        <v>0</v>
      </c>
      <c r="AZ1415" s="501">
        <f t="shared" si="327"/>
        <v>0</v>
      </c>
      <c r="BA1415" s="502">
        <f t="shared" si="328"/>
        <v>0</v>
      </c>
      <c r="BB1415" s="503">
        <f t="shared" si="329"/>
        <v>0</v>
      </c>
      <c r="BC1415" s="500">
        <f t="shared" si="330"/>
        <v>0</v>
      </c>
      <c r="BD1415" s="501">
        <f t="shared" si="331"/>
        <v>0</v>
      </c>
      <c r="BE1415" s="502">
        <f t="shared" si="332"/>
        <v>0</v>
      </c>
      <c r="BF1415" s="503">
        <f t="shared" si="333"/>
        <v>0</v>
      </c>
      <c r="BG1415" s="500">
        <f t="shared" si="334"/>
        <v>0</v>
      </c>
      <c r="BH1415" s="501">
        <f t="shared" si="335"/>
        <v>0</v>
      </c>
      <c r="BI1415" s="502">
        <f t="shared" si="336"/>
        <v>0</v>
      </c>
      <c r="BJ1415" s="503">
        <f t="shared" si="337"/>
        <v>0</v>
      </c>
      <c r="BK1415" s="293">
        <f t="shared" si="338"/>
        <v>0</v>
      </c>
      <c r="BL1415" s="504" t="str">
        <f>IF(BK1415=0,"",
IF(SUM($BK$1297:BK1415)=1,BM1415,
IF($BK$1418&gt;SUM($BK$1297:BK1415),_xlfn.CONCAT(", ",BM1415),
IF($BK$1418=SUM($BK$1297:BK1415),_xlfn.CONCAT(" y ",BM1415)))))</f>
        <v/>
      </c>
      <c r="BM1415" s="505" t="s">
        <v>5320</v>
      </c>
    </row>
    <row r="1416" spans="1:93" ht="15" customHeight="1">
      <c r="A1416" s="64"/>
      <c r="B1416" s="11"/>
      <c r="C1416" s="61" t="s">
        <v>5321</v>
      </c>
      <c r="D1416" s="1122" t="str">
        <f>IF(CNGE_2025_M1_Secc5_Sub1!$D149="","",CNGE_2025_M1_Secc5_Sub1!$D149)</f>
        <v/>
      </c>
      <c r="E1416" s="889"/>
      <c r="F1416" s="889"/>
      <c r="G1416" s="889"/>
      <c r="H1416" s="889"/>
      <c r="I1416" s="889"/>
      <c r="J1416" s="889"/>
      <c r="K1416" s="889"/>
      <c r="L1416" s="889"/>
      <c r="M1416" s="889"/>
      <c r="N1416" s="889"/>
      <c r="O1416" s="889"/>
      <c r="P1416" s="889"/>
      <c r="Q1416" s="889"/>
      <c r="R1416" s="890"/>
      <c r="S1416" s="813"/>
      <c r="T1416" s="813"/>
      <c r="U1416" s="813"/>
      <c r="V1416" s="813"/>
      <c r="W1416" s="813"/>
      <c r="X1416" s="813"/>
      <c r="Y1416" s="813"/>
      <c r="Z1416" s="813"/>
      <c r="AA1416" s="813"/>
      <c r="AB1416" s="813"/>
      <c r="AC1416" s="813"/>
      <c r="AD1416" s="813"/>
      <c r="AI1416">
        <f t="shared" si="339"/>
        <v>0</v>
      </c>
      <c r="AJ1416">
        <f t="shared" si="340"/>
        <v>0</v>
      </c>
      <c r="AK1416">
        <f t="shared" si="341"/>
        <v>0</v>
      </c>
      <c r="AL1416">
        <f t="shared" si="342"/>
        <v>0</v>
      </c>
      <c r="AM1416">
        <f t="shared" si="343"/>
        <v>0</v>
      </c>
      <c r="AN1416">
        <f t="shared" si="344"/>
        <v>0</v>
      </c>
      <c r="AO1416">
        <f t="shared" si="345"/>
        <v>0</v>
      </c>
      <c r="AP1416">
        <f t="shared" si="346"/>
        <v>0</v>
      </c>
      <c r="AQ1416">
        <f t="shared" si="347"/>
        <v>0</v>
      </c>
      <c r="AR1416">
        <f t="shared" si="348"/>
        <v>0</v>
      </c>
      <c r="AS1416">
        <f t="shared" si="349"/>
        <v>0</v>
      </c>
      <c r="AT1416">
        <f t="shared" si="350"/>
        <v>0</v>
      </c>
      <c r="AU1416">
        <f t="shared" si="351"/>
        <v>0</v>
      </c>
      <c r="AV1416">
        <f t="shared" si="352"/>
        <v>0</v>
      </c>
      <c r="AW1416">
        <f t="shared" si="353"/>
        <v>0</v>
      </c>
      <c r="AX1416">
        <f t="shared" si="354"/>
        <v>0</v>
      </c>
      <c r="AY1416" s="500">
        <f t="shared" si="326"/>
        <v>0</v>
      </c>
      <c r="AZ1416" s="501">
        <f t="shared" si="327"/>
        <v>0</v>
      </c>
      <c r="BA1416" s="502">
        <f t="shared" si="328"/>
        <v>0</v>
      </c>
      <c r="BB1416" s="503">
        <f t="shared" si="329"/>
        <v>0</v>
      </c>
      <c r="BC1416" s="500">
        <f t="shared" si="330"/>
        <v>0</v>
      </c>
      <c r="BD1416" s="501">
        <f t="shared" si="331"/>
        <v>0</v>
      </c>
      <c r="BE1416" s="502">
        <f t="shared" si="332"/>
        <v>0</v>
      </c>
      <c r="BF1416" s="503">
        <f t="shared" si="333"/>
        <v>0</v>
      </c>
      <c r="BG1416" s="500">
        <f t="shared" si="334"/>
        <v>0</v>
      </c>
      <c r="BH1416" s="501">
        <f t="shared" si="335"/>
        <v>0</v>
      </c>
      <c r="BI1416" s="502">
        <f t="shared" si="336"/>
        <v>0</v>
      </c>
      <c r="BJ1416" s="503">
        <f t="shared" si="337"/>
        <v>0</v>
      </c>
      <c r="BK1416" s="293">
        <f t="shared" si="338"/>
        <v>0</v>
      </c>
      <c r="BL1416" s="504" t="str">
        <f>IF(BK1416=0,"",
IF(SUM($BK$1297:BK1416)=1,BM1416,
IF($BK$1418&gt;SUM($BK$1297:BK1416),_xlfn.CONCAT(", ",BM1416),
IF($BK$1418=SUM($BK$1297:BK1416),_xlfn.CONCAT(" y ",BM1416)))))</f>
        <v/>
      </c>
      <c r="BM1416" s="505" t="s">
        <v>5322</v>
      </c>
    </row>
    <row r="1417" spans="1:93" ht="15" customHeight="1">
      <c r="A1417" s="64"/>
      <c r="B1417" s="11"/>
      <c r="C1417" s="61" t="s">
        <v>5323</v>
      </c>
      <c r="D1417" s="1122" t="str">
        <f>IF(CNGE_2025_M1_Secc5_Sub1!$D150="","",CNGE_2025_M1_Secc5_Sub1!$D150)</f>
        <v/>
      </c>
      <c r="E1417" s="889"/>
      <c r="F1417" s="889"/>
      <c r="G1417" s="889"/>
      <c r="H1417" s="889"/>
      <c r="I1417" s="889"/>
      <c r="J1417" s="889"/>
      <c r="K1417" s="889"/>
      <c r="L1417" s="889"/>
      <c r="M1417" s="889"/>
      <c r="N1417" s="889"/>
      <c r="O1417" s="889"/>
      <c r="P1417" s="889"/>
      <c r="Q1417" s="889"/>
      <c r="R1417" s="890"/>
      <c r="S1417" s="813"/>
      <c r="T1417" s="813"/>
      <c r="U1417" s="813"/>
      <c r="V1417" s="813"/>
      <c r="W1417" s="813"/>
      <c r="X1417" s="813"/>
      <c r="Y1417" s="813"/>
      <c r="Z1417" s="813"/>
      <c r="AA1417" s="813"/>
      <c r="AB1417" s="813"/>
      <c r="AC1417" s="813"/>
      <c r="AD1417" s="813"/>
      <c r="AI1417">
        <f t="shared" si="339"/>
        <v>0</v>
      </c>
      <c r="AJ1417">
        <f t="shared" si="340"/>
        <v>0</v>
      </c>
      <c r="AK1417">
        <f t="shared" si="341"/>
        <v>0</v>
      </c>
      <c r="AL1417">
        <f t="shared" si="342"/>
        <v>0</v>
      </c>
      <c r="AM1417">
        <f t="shared" si="343"/>
        <v>0</v>
      </c>
      <c r="AN1417">
        <f t="shared" si="344"/>
        <v>0</v>
      </c>
      <c r="AO1417">
        <f t="shared" si="345"/>
        <v>0</v>
      </c>
      <c r="AP1417">
        <f t="shared" si="346"/>
        <v>0</v>
      </c>
      <c r="AQ1417">
        <f t="shared" si="347"/>
        <v>0</v>
      </c>
      <c r="AR1417">
        <f t="shared" si="348"/>
        <v>0</v>
      </c>
      <c r="AS1417">
        <f t="shared" si="349"/>
        <v>0</v>
      </c>
      <c r="AT1417">
        <f t="shared" si="350"/>
        <v>0</v>
      </c>
      <c r="AU1417">
        <f t="shared" si="351"/>
        <v>0</v>
      </c>
      <c r="AV1417">
        <f t="shared" si="352"/>
        <v>0</v>
      </c>
      <c r="AW1417">
        <f t="shared" si="353"/>
        <v>0</v>
      </c>
      <c r="AX1417">
        <f t="shared" si="354"/>
        <v>0</v>
      </c>
      <c r="AY1417" s="500">
        <f t="shared" si="326"/>
        <v>0</v>
      </c>
      <c r="AZ1417" s="501">
        <f t="shared" si="327"/>
        <v>0</v>
      </c>
      <c r="BA1417" s="502">
        <f t="shared" si="328"/>
        <v>0</v>
      </c>
      <c r="BB1417" s="503">
        <f t="shared" si="329"/>
        <v>0</v>
      </c>
      <c r="BC1417" s="500">
        <f t="shared" si="330"/>
        <v>0</v>
      </c>
      <c r="BD1417" s="501">
        <f t="shared" si="331"/>
        <v>0</v>
      </c>
      <c r="BE1417" s="502">
        <f t="shared" si="332"/>
        <v>0</v>
      </c>
      <c r="BF1417" s="503">
        <f t="shared" si="333"/>
        <v>0</v>
      </c>
      <c r="BG1417" s="500">
        <f t="shared" si="334"/>
        <v>0</v>
      </c>
      <c r="BH1417" s="501">
        <f t="shared" si="335"/>
        <v>0</v>
      </c>
      <c r="BI1417" s="502">
        <f t="shared" si="336"/>
        <v>0</v>
      </c>
      <c r="BJ1417" s="503">
        <f t="shared" si="337"/>
        <v>0</v>
      </c>
      <c r="BK1417" s="293">
        <f t="shared" si="338"/>
        <v>0</v>
      </c>
      <c r="BL1417" s="504" t="str">
        <f>IF(BK1417=0,"",
IF(SUM($BK$1297:BK1417)=1,BM1417,
IF($BK$1418&gt;SUM($BK$1297:BK1417),_xlfn.CONCAT(", ",BM1417),
IF($BK$1418=SUM($BK$1297:BK1417),_xlfn.CONCAT(" y ",BM1417)))))</f>
        <v/>
      </c>
      <c r="BM1417" s="505" t="s">
        <v>5324</v>
      </c>
    </row>
    <row r="1418" spans="1:93" ht="15" customHeight="1">
      <c r="A1418" s="64"/>
      <c r="B1418" s="11"/>
      <c r="C1418" s="11"/>
      <c r="D1418" s="11"/>
      <c r="E1418" s="11"/>
      <c r="F1418" s="26"/>
      <c r="G1418" s="11"/>
      <c r="H1418" s="11"/>
      <c r="I1418" s="11"/>
      <c r="J1418" s="11"/>
      <c r="K1418" s="11"/>
      <c r="L1418" s="11"/>
      <c r="M1418" s="11"/>
      <c r="N1418" s="11"/>
      <c r="O1418" s="96"/>
      <c r="P1418" s="35"/>
      <c r="Q1418" s="35"/>
      <c r="R1418" s="105" t="s">
        <v>5571</v>
      </c>
      <c r="S1418" s="83">
        <f t="shared" ref="S1418:AD1418" si="355">IF(AND(SUM(S1297:S1417)=0,COUNTIF(S1297:S1417,"NS")&gt;0),"NS",IF(AND(SUM(S1297:S1417)=0,COUNTIF(S1297:S1417,0)&gt;0),0,IF(AND(SUM(S1297:S1417)=0,COUNTIF(S1297:S1417,"NA")&gt;0),"NA",SUM(S1297:S1417))))</f>
        <v>0</v>
      </c>
      <c r="T1418" s="83">
        <f t="shared" si="355"/>
        <v>0</v>
      </c>
      <c r="U1418" s="83">
        <f t="shared" si="355"/>
        <v>0</v>
      </c>
      <c r="V1418" s="83">
        <f t="shared" si="355"/>
        <v>0</v>
      </c>
      <c r="W1418" s="83">
        <f t="shared" si="355"/>
        <v>0</v>
      </c>
      <c r="X1418" s="83">
        <f t="shared" si="355"/>
        <v>0</v>
      </c>
      <c r="Y1418" s="83">
        <f t="shared" si="355"/>
        <v>0</v>
      </c>
      <c r="Z1418" s="83">
        <f t="shared" si="355"/>
        <v>0</v>
      </c>
      <c r="AA1418" s="83">
        <f t="shared" si="355"/>
        <v>0</v>
      </c>
      <c r="AB1418" s="83">
        <f t="shared" si="355"/>
        <v>0</v>
      </c>
      <c r="AC1418" s="83">
        <f t="shared" si="355"/>
        <v>0</v>
      </c>
      <c r="AD1418" s="83">
        <f t="shared" si="355"/>
        <v>0</v>
      </c>
      <c r="AL1418" s="278">
        <f>SUM(AL1297:AL1417)</f>
        <v>0</v>
      </c>
      <c r="AP1418" s="278">
        <f>SUM(AP1297:AP1417)</f>
        <v>0</v>
      </c>
      <c r="AT1418" s="278">
        <f>SUM(AT1297:AT1417)</f>
        <v>0</v>
      </c>
      <c r="AX1418" s="278">
        <f>SUM(AX1297:AX1417)</f>
        <v>0</v>
      </c>
      <c r="BK1418" s="296">
        <f>SUM(BK1297:BK1417)</f>
        <v>0</v>
      </c>
      <c r="BL1418" s="296" t="str">
        <f>IF(BK1418=0,"",_xlfn.CONCAT(BL1297:BL1417))</f>
        <v/>
      </c>
      <c r="BM1418" s="297" t="str">
        <f>IF(BK1418=0,"",
IF(BK1418&gt;1,"Favor de revisar la suma y consistencia de totales y/o subtotales por filas (numéricos y NS)",
IF(BK1418=1,_xlfn.CONCAT("Favor de revisar la sumatoria del total y/o subtotal en el numeral: ",BL1418),_xlfn.CONCAT("Favor de revisar la sumatoria de los totales y/o subtotales en los numerales: ",BL1418))))</f>
        <v/>
      </c>
    </row>
    <row r="1419" spans="1:93" ht="15" customHeight="1">
      <c r="A1419" s="64"/>
      <c r="B1419" s="11"/>
      <c r="C1419" s="11"/>
      <c r="D1419" s="11"/>
      <c r="E1419" s="11"/>
      <c r="F1419" s="11"/>
      <c r="G1419" s="11"/>
      <c r="H1419" s="11"/>
      <c r="I1419" s="11"/>
      <c r="J1419" s="11"/>
      <c r="K1419" s="11"/>
      <c r="L1419" s="11"/>
      <c r="M1419" s="11"/>
      <c r="N1419" s="11"/>
      <c r="O1419" s="11"/>
      <c r="P1419" s="11"/>
      <c r="Q1419" s="11"/>
      <c r="R1419" s="11"/>
      <c r="S1419" s="11"/>
      <c r="T1419" s="11"/>
      <c r="U1419" s="11"/>
      <c r="V1419" s="11"/>
      <c r="W1419" s="11"/>
      <c r="X1419" s="11"/>
      <c r="Y1419" s="11"/>
      <c r="Z1419" s="11"/>
      <c r="AA1419" s="11"/>
      <c r="AB1419" s="11"/>
      <c r="AC1419" s="11"/>
      <c r="AD1419" s="11"/>
    </row>
    <row r="1420" spans="1:93" ht="15" customHeight="1">
      <c r="A1420" s="64"/>
      <c r="B1420" s="11"/>
      <c r="C1420" s="11"/>
      <c r="D1420" s="11"/>
      <c r="E1420" s="11"/>
      <c r="F1420" s="11"/>
      <c r="G1420" s="11"/>
      <c r="H1420" s="11"/>
      <c r="I1420" s="11"/>
      <c r="J1420" s="11"/>
      <c r="K1420" s="11"/>
      <c r="L1420" s="11"/>
      <c r="M1420" s="11"/>
      <c r="N1420" s="11"/>
      <c r="O1420" s="11"/>
      <c r="P1420" s="11"/>
      <c r="Q1420" s="11"/>
      <c r="R1420" s="11"/>
      <c r="S1420" s="11"/>
      <c r="T1420" s="11"/>
      <c r="U1420" s="11"/>
      <c r="V1420" s="11"/>
      <c r="W1420" s="11"/>
      <c r="X1420" s="11"/>
      <c r="Y1420" s="11"/>
      <c r="Z1420" s="11"/>
      <c r="AA1420" s="1066" t="s">
        <v>5483</v>
      </c>
      <c r="AB1420" s="866"/>
      <c r="AC1420" s="866"/>
      <c r="AD1420" s="866"/>
    </row>
    <row r="1421" spans="1:93" ht="24" customHeight="1">
      <c r="A1421" s="64"/>
      <c r="B1421" s="11"/>
      <c r="C1421" s="1006" t="s">
        <v>5109</v>
      </c>
      <c r="D1421" s="1009"/>
      <c r="E1421" s="1009"/>
      <c r="F1421" s="1009"/>
      <c r="G1421" s="1009"/>
      <c r="H1421" s="1009"/>
      <c r="I1421" s="1009"/>
      <c r="J1421" s="1009"/>
      <c r="K1421" s="1009"/>
      <c r="L1421" s="1009"/>
      <c r="M1421" s="1009"/>
      <c r="N1421" s="1009"/>
      <c r="O1421" s="1010"/>
      <c r="P1421" s="995" t="s">
        <v>5821</v>
      </c>
      <c r="Q1421" s="889"/>
      <c r="R1421" s="889"/>
      <c r="S1421" s="889"/>
      <c r="T1421" s="889"/>
      <c r="U1421" s="889"/>
      <c r="V1421" s="889"/>
      <c r="W1421" s="889"/>
      <c r="X1421" s="889"/>
      <c r="Y1421" s="889"/>
      <c r="Z1421" s="889"/>
      <c r="AA1421" s="889"/>
      <c r="AB1421" s="889"/>
      <c r="AC1421" s="889"/>
      <c r="AD1421" s="890"/>
      <c r="BH1421" s="1108" t="s">
        <v>5379</v>
      </c>
      <c r="BI1421" s="1108"/>
      <c r="BJ1421" s="1108"/>
      <c r="BK1421" s="43"/>
      <c r="BL1421" s="43"/>
      <c r="BM1421" s="43"/>
      <c r="BN1421" s="1114" t="s">
        <v>5106</v>
      </c>
      <c r="BO1421" s="1114"/>
      <c r="BP1421" s="1114"/>
      <c r="BQ1421" s="1114"/>
      <c r="BR1421" s="1114"/>
      <c r="BS1421" s="1114"/>
      <c r="BT1421" s="1114"/>
      <c r="BU1421" s="1114"/>
      <c r="BV1421" s="1114"/>
      <c r="BW1421" s="1114"/>
      <c r="BX1421" s="1114"/>
      <c r="BY1421" s="1114"/>
      <c r="BZ1421" s="1114"/>
      <c r="CA1421" s="1114"/>
      <c r="CB1421" s="1114"/>
      <c r="CC1421" s="1114"/>
      <c r="CD1421" s="1114"/>
      <c r="CE1421" s="1114"/>
      <c r="CF1421" s="1114"/>
      <c r="CG1421" s="1114"/>
      <c r="CH1421" s="1114"/>
      <c r="CI1421" s="1114"/>
      <c r="CJ1421" s="1114"/>
      <c r="CK1421" s="1114"/>
      <c r="CO1421" s="777" t="s">
        <v>5351</v>
      </c>
    </row>
    <row r="1422" spans="1:93" ht="120" customHeight="1">
      <c r="A1422" s="64"/>
      <c r="B1422" s="11"/>
      <c r="C1422" s="1044"/>
      <c r="D1422" s="866"/>
      <c r="E1422" s="866"/>
      <c r="F1422" s="866"/>
      <c r="G1422" s="866"/>
      <c r="H1422" s="866"/>
      <c r="I1422" s="866"/>
      <c r="J1422" s="866"/>
      <c r="K1422" s="866"/>
      <c r="L1422" s="866"/>
      <c r="M1422" s="866"/>
      <c r="N1422" s="866"/>
      <c r="O1422" s="952"/>
      <c r="P1422" s="1023" t="s">
        <v>5825</v>
      </c>
      <c r="Q1422" s="889"/>
      <c r="R1422" s="890"/>
      <c r="S1422" s="1023" t="s">
        <v>5826</v>
      </c>
      <c r="T1422" s="889"/>
      <c r="U1422" s="890"/>
      <c r="V1422" s="1023" t="s">
        <v>5827</v>
      </c>
      <c r="W1422" s="889"/>
      <c r="X1422" s="890"/>
      <c r="Y1422" s="1023" t="s">
        <v>5828</v>
      </c>
      <c r="Z1422" s="889"/>
      <c r="AA1422" s="890"/>
      <c r="AB1422" s="1023" t="s">
        <v>5606</v>
      </c>
      <c r="AC1422" s="889"/>
      <c r="AD1422" s="890"/>
      <c r="BC1422" s="299" t="s">
        <v>5350</v>
      </c>
      <c r="BD1422" s="63"/>
      <c r="BE1422" s="986" t="s">
        <v>5108</v>
      </c>
      <c r="BF1422" s="987"/>
      <c r="BG1422" s="987"/>
      <c r="BH1422" s="1108" t="s">
        <v>5675</v>
      </c>
      <c r="BI1422" s="1108"/>
      <c r="BJ1422" s="1108"/>
      <c r="BK1422" s="1109" t="s">
        <v>5790</v>
      </c>
      <c r="BL1422" s="1038"/>
      <c r="BM1422" s="1038"/>
      <c r="BN1422" s="1110" t="s">
        <v>5829</v>
      </c>
      <c r="BO1422" s="1110"/>
      <c r="BP1422" s="1110"/>
      <c r="BQ1422" s="1111" t="s">
        <v>5830</v>
      </c>
      <c r="BR1422" s="1111"/>
      <c r="BS1422" s="1111"/>
      <c r="BT1422" s="1110" t="s">
        <v>5831</v>
      </c>
      <c r="BU1422" s="1110"/>
      <c r="BV1422" s="1110"/>
      <c r="BW1422" s="1111" t="s">
        <v>5832</v>
      </c>
      <c r="BX1422" s="1111"/>
      <c r="BY1422" s="1111"/>
      <c r="BZ1422" s="1110" t="s">
        <v>5833</v>
      </c>
      <c r="CA1422" s="1110"/>
      <c r="CB1422" s="1110"/>
      <c r="CC1422" s="1111" t="s">
        <v>5834</v>
      </c>
      <c r="CD1422" s="1111"/>
      <c r="CE1422" s="1111"/>
      <c r="CF1422" s="1110" t="s">
        <v>5835</v>
      </c>
      <c r="CG1422" s="1110"/>
      <c r="CH1422" s="1110"/>
      <c r="CI1422" s="1111" t="s">
        <v>5410</v>
      </c>
      <c r="CJ1422" s="1111"/>
      <c r="CK1422" s="1111"/>
      <c r="CL1422" s="1045" t="s">
        <v>5791</v>
      </c>
      <c r="CM1422" s="889"/>
      <c r="CN1422" s="890"/>
      <c r="CO1422" s="777" t="s">
        <v>5410</v>
      </c>
    </row>
    <row r="1423" spans="1:93" ht="48" customHeight="1">
      <c r="A1423" s="64"/>
      <c r="B1423" s="11"/>
      <c r="C1423" s="1022"/>
      <c r="D1423" s="974"/>
      <c r="E1423" s="974"/>
      <c r="F1423" s="974"/>
      <c r="G1423" s="974"/>
      <c r="H1423" s="974"/>
      <c r="I1423" s="974"/>
      <c r="J1423" s="974"/>
      <c r="K1423" s="974"/>
      <c r="L1423" s="974"/>
      <c r="M1423" s="974"/>
      <c r="N1423" s="974"/>
      <c r="O1423" s="975"/>
      <c r="P1423" s="80" t="s">
        <v>5446</v>
      </c>
      <c r="Q1423" s="81" t="s">
        <v>5437</v>
      </c>
      <c r="R1423" s="81" t="s">
        <v>5438</v>
      </c>
      <c r="S1423" s="80" t="s">
        <v>5446</v>
      </c>
      <c r="T1423" s="81" t="s">
        <v>5437</v>
      </c>
      <c r="U1423" s="81" t="s">
        <v>5438</v>
      </c>
      <c r="V1423" s="80" t="s">
        <v>5446</v>
      </c>
      <c r="W1423" s="81" t="s">
        <v>5437</v>
      </c>
      <c r="X1423" s="81" t="s">
        <v>5438</v>
      </c>
      <c r="Y1423" s="80" t="s">
        <v>5446</v>
      </c>
      <c r="Z1423" s="81" t="s">
        <v>5437</v>
      </c>
      <c r="AA1423" s="81" t="s">
        <v>5438</v>
      </c>
      <c r="AB1423" s="80" t="s">
        <v>5446</v>
      </c>
      <c r="AC1423" s="81" t="s">
        <v>5437</v>
      </c>
      <c r="AD1423" s="81" t="s">
        <v>5438</v>
      </c>
      <c r="AI1423" t="s">
        <v>5474</v>
      </c>
      <c r="AJ1423" t="s">
        <v>5475</v>
      </c>
      <c r="AK1423" t="s">
        <v>5476</v>
      </c>
      <c r="AL1423" t="s">
        <v>5477</v>
      </c>
      <c r="AM1423" t="s">
        <v>5478</v>
      </c>
      <c r="AN1423" t="s">
        <v>5479</v>
      </c>
      <c r="AO1423" t="s">
        <v>5480</v>
      </c>
      <c r="AP1423" t="s">
        <v>5481</v>
      </c>
      <c r="AQ1423" t="s">
        <v>5836</v>
      </c>
      <c r="AR1423" t="s">
        <v>5837</v>
      </c>
      <c r="AS1423" t="s">
        <v>5838</v>
      </c>
      <c r="AT1423" t="s">
        <v>5839</v>
      </c>
      <c r="AU1423" t="s">
        <v>5840</v>
      </c>
      <c r="AV1423" t="s">
        <v>5841</v>
      </c>
      <c r="AW1423" t="s">
        <v>5842</v>
      </c>
      <c r="AX1423" t="s">
        <v>5843</v>
      </c>
      <c r="AY1423" t="s">
        <v>5844</v>
      </c>
      <c r="AZ1423" t="s">
        <v>5845</v>
      </c>
      <c r="BA1423" t="s">
        <v>5846</v>
      </c>
      <c r="BB1423" t="s">
        <v>5847</v>
      </c>
      <c r="BC1423" s="299" t="s">
        <v>5848</v>
      </c>
      <c r="BD1423" s="289" t="s">
        <v>5116</v>
      </c>
      <c r="BE1423" s="291" t="s">
        <v>5117</v>
      </c>
      <c r="BF1423" s="298" t="s">
        <v>5118</v>
      </c>
      <c r="BG1423" s="295" t="s">
        <v>5119</v>
      </c>
      <c r="BH1423" s="514" t="s">
        <v>5407</v>
      </c>
      <c r="BI1423" s="513" t="s">
        <v>5498</v>
      </c>
      <c r="BJ1423" s="516" t="s">
        <v>5499</v>
      </c>
      <c r="BK1423" s="291" t="s">
        <v>5482</v>
      </c>
      <c r="BL1423" s="292" t="s">
        <v>5118</v>
      </c>
      <c r="BM1423" s="295" t="s">
        <v>5119</v>
      </c>
      <c r="BN1423" s="518" t="s">
        <v>5501</v>
      </c>
      <c r="BO1423" s="520" t="s">
        <v>5498</v>
      </c>
      <c r="BP1423" s="428" t="s">
        <v>5499</v>
      </c>
      <c r="BQ1423" s="522" t="s">
        <v>5501</v>
      </c>
      <c r="BR1423" s="523" t="s">
        <v>5498</v>
      </c>
      <c r="BS1423" s="410" t="s">
        <v>5499</v>
      </c>
      <c r="BT1423" s="518" t="s">
        <v>5501</v>
      </c>
      <c r="BU1423" s="520" t="s">
        <v>5498</v>
      </c>
      <c r="BV1423" s="428" t="s">
        <v>5499</v>
      </c>
      <c r="BW1423" s="522" t="s">
        <v>5501</v>
      </c>
      <c r="BX1423" s="523" t="s">
        <v>5498</v>
      </c>
      <c r="BY1423" s="410" t="s">
        <v>5499</v>
      </c>
      <c r="BZ1423" s="518" t="s">
        <v>5501</v>
      </c>
      <c r="CA1423" s="520" t="s">
        <v>5498</v>
      </c>
      <c r="CB1423" s="428" t="s">
        <v>5499</v>
      </c>
      <c r="CC1423" s="522" t="s">
        <v>5501</v>
      </c>
      <c r="CD1423" s="523" t="s">
        <v>5498</v>
      </c>
      <c r="CE1423" s="410" t="s">
        <v>5499</v>
      </c>
      <c r="CF1423" s="518" t="s">
        <v>5501</v>
      </c>
      <c r="CG1423" s="520" t="s">
        <v>5498</v>
      </c>
      <c r="CH1423" s="428" t="s">
        <v>5499</v>
      </c>
      <c r="CI1423" s="522" t="s">
        <v>5501</v>
      </c>
      <c r="CJ1423" s="523" t="s">
        <v>5498</v>
      </c>
      <c r="CK1423" s="410" t="s">
        <v>5499</v>
      </c>
      <c r="CL1423" s="291" t="s">
        <v>5482</v>
      </c>
      <c r="CM1423" s="292" t="s">
        <v>5500</v>
      </c>
      <c r="CN1423" s="295" t="s">
        <v>5119</v>
      </c>
      <c r="CO1423" s="778">
        <f>IF(SUM(AB1424:AD1544)&gt;0,1,0)</f>
        <v>0</v>
      </c>
    </row>
    <row r="1424" spans="1:93" ht="15" customHeight="1">
      <c r="A1424" s="64"/>
      <c r="B1424" s="11"/>
      <c r="C1424" s="267" t="s">
        <v>5743</v>
      </c>
      <c r="D1424" s="1125" t="s">
        <v>5761</v>
      </c>
      <c r="E1424" s="889"/>
      <c r="F1424" s="889"/>
      <c r="G1424" s="889"/>
      <c r="H1424" s="889"/>
      <c r="I1424" s="889"/>
      <c r="J1424" s="889"/>
      <c r="K1424" s="889"/>
      <c r="L1424" s="889"/>
      <c r="M1424" s="889"/>
      <c r="N1424" s="889"/>
      <c r="O1424" s="890"/>
      <c r="P1424" s="812"/>
      <c r="Q1424" s="812"/>
      <c r="R1424" s="812"/>
      <c r="S1424" s="813"/>
      <c r="T1424" s="813"/>
      <c r="U1424" s="813"/>
      <c r="V1424" s="813"/>
      <c r="W1424" s="813"/>
      <c r="X1424" s="813"/>
      <c r="Y1424" s="813"/>
      <c r="Z1424" s="813"/>
      <c r="AA1424" s="813"/>
      <c r="AB1424" s="813"/>
      <c r="AC1424" s="813"/>
      <c r="AD1424" s="813"/>
      <c r="AI1424">
        <f>P1424</f>
        <v>0</v>
      </c>
      <c r="AJ1424">
        <f>COUNTIF(Q1424:R1424,"NS")</f>
        <v>0</v>
      </c>
      <c r="AK1424">
        <f>SUM(Q1424:R1424)</f>
        <v>0</v>
      </c>
      <c r="AL1424">
        <f>IF(COUNTIF(P1424:R1424,"NA")=3,0,IF(OR(AND(AI1424=0,AJ1424&gt;0),AND(AI1424="NS",AK1424&gt;0), AND(AI1424="NS", AJ1424=0,AK1424=0)), 1, IF(OR(AND(AI1424&gt;0,AJ1424&gt;1,AI1424&gt;AK1424), AND(AI1424="NS",AJ1424=2), AND(AI1424="NS",AK1424=0,AJ1424&gt;0),AI1424=AK1424), 0, 1)))</f>
        <v>0</v>
      </c>
      <c r="AM1424">
        <f>S1424</f>
        <v>0</v>
      </c>
      <c r="AN1424">
        <f>COUNTIF(T1424:U1424,"NS")</f>
        <v>0</v>
      </c>
      <c r="AO1424">
        <f>SUM(T1424:U1424)</f>
        <v>0</v>
      </c>
      <c r="AP1424">
        <f>IF(COUNTIF(S1424:U1424,"NA")=3,0,IF(OR(AND(AM1424=0,AN1424&gt;0),AND(AM1424="NS",AO1424&gt;0), AND(AM1424="NS", AN1424=0,AO1424=0)), 1, IF(OR(AND(AM1424&gt;0,AN1424&gt;1,AM1424&gt;AO1424), AND(AM1424="NS",AN1424=2), AND(AM1424="NS",AO1424=0,AN1424&gt;0),AM1424=AO1424), 0, 1)))</f>
        <v>0</v>
      </c>
      <c r="AQ1424">
        <f>V1424</f>
        <v>0</v>
      </c>
      <c r="AR1424">
        <f>COUNTIF(W1424:X1424,"NS")</f>
        <v>0</v>
      </c>
      <c r="AS1424">
        <f>SUM(W1424:X1424)</f>
        <v>0</v>
      </c>
      <c r="AT1424">
        <f>IF(COUNTIF(V1424:X1424,"NA")=3,0,IF(OR(AND(AQ1424=0,AR1424&gt;0),AND(AQ1424="NS",AS1424&gt;0), AND(AQ1424="NS", AR1424=0,AS1424=0)), 1, IF(OR(AND(AQ1424&gt;0,AR1424&gt;1,AQ1424&gt;AS1424), AND(AQ1424="NS",AR1424=2), AND(AQ1424="NS",AS1424=0,AR1424&gt;0),AQ1424=AS1424), 0, 1)))</f>
        <v>0</v>
      </c>
      <c r="AU1424">
        <f>Y1424</f>
        <v>0</v>
      </c>
      <c r="AV1424">
        <f>COUNTIF(Z1424:AA1424,"NS")</f>
        <v>0</v>
      </c>
      <c r="AW1424">
        <f>SUM(Z1424:AA1424)</f>
        <v>0</v>
      </c>
      <c r="AX1424">
        <f>IF(COUNTIF(Y1424:AA1424,"NA")=3,0,IF(OR(AND(AU1424=0,AV1424&gt;0),AND(AU1424="NS",AW1424&gt;0), AND(AU1424="NS", AV1424=0,AW1424=0)), 1, IF(OR(AND(AU1424&gt;0,AV1424&gt;1,AU1424&gt;AW1424), AND(AU1424="NS",AV1424=2), AND(AU1424="NS",AW1424=0,AV1424&gt;0),AU1424=AW1424), 0, 1)))</f>
        <v>0</v>
      </c>
      <c r="AY1424">
        <f>AB1424</f>
        <v>0</v>
      </c>
      <c r="AZ1424">
        <f>COUNTIF(AC1424:AD1424,"NS")</f>
        <v>0</v>
      </c>
      <c r="BA1424">
        <f>SUM(AC1424:AD1424)</f>
        <v>0</v>
      </c>
      <c r="BB1424">
        <f>IF(COUNTIF(AB1424:AD1424,"NA")=3,0,IF(OR(AND(AY1424=0,AZ1424&gt;0),AND(AY1424="NS",BA1424&gt;0), AND(AY1424="NS", AZ1424=0,BA1424=0)), 1, IF(OR(AND(AY1424&gt;0,AZ1424&gt;1,AY1424&gt;BA1424), AND(AY1424="NS",AZ1424=2), AND(AY1424="NS",BA1424=0,AZ1424&gt;0),AY1424=BA1424), 0, 1)))</f>
        <v>0</v>
      </c>
      <c r="BC1424" s="302">
        <f>IF(AND(SUM($S1156)=0,COUNTA(S1297:AD1297,P1424:AD1424)&gt;0),1,0)</f>
        <v>0</v>
      </c>
      <c r="BD1424" s="290">
        <f>IF(AND(SUM($S1156)=0,COUNTBLANK(D1424)=0,COUNTA(S1297:AD1297,P1424:AD1424)=0),0,IF(AND(SUM($S1156)&gt;0,COUNTBLANK(D1424)=0,COUNTA(S1297:AD1297,P1424:AD1424)=27),0,IF(AND(COUNTBLANK(D1424)=1,COUNTA(P1424:AD1424)=0),0,1)))</f>
        <v>0</v>
      </c>
      <c r="BE1424" s="293">
        <f>IF(BD1424=0,0,1)</f>
        <v>0</v>
      </c>
      <c r="BF1424" s="294" t="str">
        <f>IF(BE1424=0,"",
IF(SUM($BE$1424:BE1424)=1,BG1424,
IF($BE$1545&gt;SUM($BE$1424:BE1424),_xlfn.CONCAT(", ",BG1424),
IF($BE$1545=SUM($BE$1424:BE1424),_xlfn.CONCAT(" y ",BG1424)))))</f>
        <v/>
      </c>
      <c r="BG1424" s="89" t="s">
        <v>5745</v>
      </c>
      <c r="BH1424" s="515">
        <f>IF(OR(S1297="NS",S1156="NS"),0,IF(AND(S1297="NA",S1156="NA"),0,IF(S1297&gt;=SUM(S1156),0,1)))</f>
        <v>0</v>
      </c>
      <c r="BI1424" s="512">
        <f>IF(OR(T1297="NS",T1156="NS"),0,IF(AND(T1297="NA",T1156="NA"),0,IF(T1297&gt;=SUM(T1156),0,1)))</f>
        <v>0</v>
      </c>
      <c r="BJ1424" s="281">
        <f>IF(OR(U1297="NS",U1156="NS"),0,IF(AND(U1297="NA",U1156="NA"),0,IF(U1297&gt;=SUM(U1156),0,1)))</f>
        <v>0</v>
      </c>
      <c r="BK1424" s="338">
        <f>IF(SUM(BH1424:BJ1424)=0,0,1)</f>
        <v>0</v>
      </c>
      <c r="BL1424" s="294" t="str">
        <f>IF(BK1424=0,"",
IF(SUM(BK1424:BK1424)=1,BM1424,
IF(BK1545&gt;SUM(BK1424:BK1424),_xlfn.CONCAT(", ",BM1424),
IF(BK1545=SUM(BK1424:BK1424),_xlfn.CONCAT(" y ",BM1424)))))</f>
        <v/>
      </c>
      <c r="BM1424" s="89" t="s">
        <v>5745</v>
      </c>
      <c r="BN1424" s="519">
        <f>IF(OR(V1297="NS",$S1156="NS"),0,IF(AND(V1297="NA",$S1156="NA"),0,IF(V1297&lt;=$S1156,0,1)))</f>
        <v>0</v>
      </c>
      <c r="BO1424" s="521">
        <f>IF(OR(W1297="NS",$T1156="NS"),0,IF(AND(W1297="NA",$T1156="NA"),0,IF(W1297&lt;=$T1156,0,1)))</f>
        <v>0</v>
      </c>
      <c r="BP1424" s="452">
        <f>IF(OR(X1297="NS",$U1156="NS"),0,IF(AND(X1297="NA",$U1156="NA"),0,IF(X1297&lt;=$U1156,0,1)))</f>
        <v>0</v>
      </c>
      <c r="BQ1424" s="511">
        <f>IF(OR(Y1297="NS",$S1156="NS"),0,IF(AND(Y1297="NA",$S1156="NA"),0,IF(Y1297&lt;=$S1156,0,1)))</f>
        <v>0</v>
      </c>
      <c r="BR1424" s="524">
        <f>IF(OR(Z1297="NS",$T1156="NS"),0,IF(AND(Z1297="NA",$T1156="NA"),0,IF(Z1297&lt;=$T1156,0,1)))</f>
        <v>0</v>
      </c>
      <c r="BS1424" s="525">
        <f>IF(OR(AA1297="NS",$U1156="NS"),0,IF(AND(AA1297="NA",$U1156="NA"),0,IF(AA1297&lt;=$U1156,0,1)))</f>
        <v>0</v>
      </c>
      <c r="BT1424" s="519">
        <f>IF(OR(AB1297="NS",$S1156="NS"),0,IF(AND(AB1297="NA",$S1156="NA"),0,IF(AB1297&lt;=$S1156,0,1)))</f>
        <v>0</v>
      </c>
      <c r="BU1424" s="521">
        <f>IF(OR(AC1297="NS",$T1156="NS"),0,IF(AND(AC1297="NA",$T1156="NA"),0,IF(AC1297&lt;=$T1156,0,1)))</f>
        <v>0</v>
      </c>
      <c r="BV1424" s="452">
        <f>IF(OR(AD1297="NS",$U1156="NS"),0,IF(AND(AD1297="NA",$U1156="NA"),0,IF(AD1297&lt;=$U1156,0,1)))</f>
        <v>0</v>
      </c>
      <c r="BW1424" s="511">
        <f>IF(OR(P1424="NS",$S1156="NS"),0,IF(AND(P1424="NA",$S1156="NA"),0,IF(P1424&lt;=$S1156,0,1)))</f>
        <v>0</v>
      </c>
      <c r="BX1424" s="524">
        <f>IF(OR(Q1424="NS",$T1156="NS"),0,IF(AND(Q1424="NA",$T1156="NA"),0,IF(Q1424&lt;=$T1156,0,1)))</f>
        <v>0</v>
      </c>
      <c r="BY1424" s="525">
        <f>IF(OR(R1424="NS",$U1156="NS"),0,IF(AND(R1424="NA",$U1156="NA"),0,IF(R1424&lt;=$U1156,0,1)))</f>
        <v>0</v>
      </c>
      <c r="BZ1424" s="519">
        <f>IF(OR(S1424="NS",$S1156="NS"),0,IF(AND(S1424="NA",$S1156="NA"),0,IF(S1424&lt;=$S1156,0,1)))</f>
        <v>0</v>
      </c>
      <c r="CA1424" s="521">
        <f>IF(OR(T1424="NS",$T1156="NS"),0,IF(AND(T1424="NA",$T1156="NA"),0,IF(T1424&lt;=$T1156,0,1)))</f>
        <v>0</v>
      </c>
      <c r="CB1424" s="452">
        <f>IF(OR(U1424="NS",$U1156="NS"),0,IF(AND(U1424="NA",$U1156="NA"),0,IF(U1424&lt;=$U1156,0,1)))</f>
        <v>0</v>
      </c>
      <c r="CC1424" s="511">
        <f>IF(OR(V1424="NS",$S1156="NS"),0,IF(AND(V1424="NA",$S1156="NA"),0,IF(V1424&lt;=$S1156,0,1)))</f>
        <v>0</v>
      </c>
      <c r="CD1424" s="524">
        <f>IF(OR(W1424="NS",$T1156="NS"),0,IF(AND(W1424="NA",$T1156="NA"),0,IF(W1424&lt;=$T1156,0,1)))</f>
        <v>0</v>
      </c>
      <c r="CE1424" s="525">
        <f>IF(OR(X1424="NS",$U1156="NS"),0,IF(AND(X1424="NA",$U1156="NA"),0,IF(X1424&lt;=$U1156,0,1)))</f>
        <v>0</v>
      </c>
      <c r="CF1424" s="519">
        <f>IF(OR(Y1424="NS",$S1156="NS"),0,IF(AND(Y1424="NA",$S1156="NA"),0,IF(Y1424&lt;=$S1156,0,1)))</f>
        <v>0</v>
      </c>
      <c r="CG1424" s="521">
        <f>IF(OR(Z1424="NS",$T1156="NS"),0,IF(AND(Z1424="NA",$T1156="NA"),0,IF(Z1424&lt;=$T1156,0,1)))</f>
        <v>0</v>
      </c>
      <c r="CH1424" s="452">
        <f>IF(OR(AA1424="NS",$U1156="NS"),0,IF(AND(AA1424="NA",$U1156="NA"),0,IF(AA1424&lt;=$U1156,0,1)))</f>
        <v>0</v>
      </c>
      <c r="CI1424" s="511">
        <f>IF(OR(AB1424="NS",$S1156="NS"),0,IF(AND(AB1424="NA",$S1156="NA"),0,IF(AB1424&lt;=$S1156,0,1)))</f>
        <v>0</v>
      </c>
      <c r="CJ1424" s="524">
        <f>IF(OR(AC1424="NS",$T1156="NS"),0,IF(AND(AC1424="NA",$T1156="NA"),0,IF(AC1424&lt;=$T1156,0,1)))</f>
        <v>0</v>
      </c>
      <c r="CK1424" s="525">
        <f>IF(OR(AD1424="NS",$U1156="NS"),0,IF(AND(AD1424="NA",$U1156="NA"),0,IF(AD1424&lt;=$U1156,0,1)))</f>
        <v>0</v>
      </c>
      <c r="CL1424" s="293">
        <f>IF(SUM(BN1424:CK1424)=0,0,1)</f>
        <v>0</v>
      </c>
      <c r="CM1424" s="294" t="str">
        <f>IF(CL1424=0,"",
IF(SUM($CL$1424:CL1424)=1,CN1424,
IF($CL$1545&gt;SUM($CL$1424:CL1424),_xlfn.CONCAT(", ",CN1424),
IF($CL$1545=SUM($CL$1424:CL1424),_xlfn.CONCAT(" y ",CN1424)))))</f>
        <v/>
      </c>
      <c r="CN1424" s="89" t="s">
        <v>5745</v>
      </c>
    </row>
    <row r="1425" spans="1:92" ht="15" customHeight="1">
      <c r="A1425" s="64"/>
      <c r="B1425" s="11"/>
      <c r="C1425" s="58" t="s">
        <v>5043</v>
      </c>
      <c r="D1425" s="1020" t="str">
        <f>IF(CNGE_2025_M1_Secc5_Sub1!$D31="","",CNGE_2025_M1_Secc5_Sub1!$D31)</f>
        <v/>
      </c>
      <c r="E1425" s="889"/>
      <c r="F1425" s="889"/>
      <c r="G1425" s="889"/>
      <c r="H1425" s="889"/>
      <c r="I1425" s="889"/>
      <c r="J1425" s="889"/>
      <c r="K1425" s="889"/>
      <c r="L1425" s="889"/>
      <c r="M1425" s="889"/>
      <c r="N1425" s="889"/>
      <c r="O1425" s="890"/>
      <c r="P1425" s="813"/>
      <c r="Q1425" s="813"/>
      <c r="R1425" s="813"/>
      <c r="S1425" s="813"/>
      <c r="T1425" s="813"/>
      <c r="U1425" s="813"/>
      <c r="V1425" s="813"/>
      <c r="W1425" s="813"/>
      <c r="X1425" s="813"/>
      <c r="Y1425" s="813"/>
      <c r="Z1425" s="813"/>
      <c r="AA1425" s="813"/>
      <c r="AB1425" s="813"/>
      <c r="AC1425" s="813"/>
      <c r="AD1425" s="813"/>
      <c r="AI1425">
        <f t="shared" ref="AI1425:AI1455" si="356">P1425</f>
        <v>0</v>
      </c>
      <c r="AJ1425">
        <f t="shared" ref="AJ1425:AJ1455" si="357">COUNTIF(Q1425:R1425,"NS")</f>
        <v>0</v>
      </c>
      <c r="AK1425">
        <f t="shared" ref="AK1425:AK1455" si="358">SUM(Q1425:R1425)</f>
        <v>0</v>
      </c>
      <c r="AL1425">
        <f t="shared" ref="AL1425:AL1455" si="359">IF(COUNTIF(P1425:R1425,"NA")=3,0,IF(OR(AND(AI1425=0,AJ1425&gt;0),AND(AI1425="NS",AK1425&gt;0), AND(AI1425="NS", AJ1425=0,AK1425=0)), 1, IF(OR(AND(AI1425&gt;0,AJ1425&gt;1,AI1425&gt;AK1425), AND(AI1425="NS",AJ1425=2), AND(AI1425="NS",AK1425=0,AJ1425&gt;0),AI1425=AK1425), 0, 1)))</f>
        <v>0</v>
      </c>
      <c r="AM1425">
        <f t="shared" ref="AM1425:AM1455" si="360">S1425</f>
        <v>0</v>
      </c>
      <c r="AN1425">
        <f t="shared" ref="AN1425:AN1455" si="361">COUNTIF(T1425:U1425,"NS")</f>
        <v>0</v>
      </c>
      <c r="AO1425">
        <f t="shared" ref="AO1425:AO1455" si="362">SUM(T1425:U1425)</f>
        <v>0</v>
      </c>
      <c r="AP1425">
        <f t="shared" ref="AP1425:AP1455" si="363">IF(COUNTIF(S1425:U1425,"NA")=3,0,IF(OR(AND(AM1425=0,AN1425&gt;0),AND(AM1425="NS",AO1425&gt;0), AND(AM1425="NS", AN1425=0,AO1425=0)), 1, IF(OR(AND(AM1425&gt;0,AN1425&gt;1,AM1425&gt;AO1425), AND(AM1425="NS",AN1425=2), AND(AM1425="NS",AO1425=0,AN1425&gt;0),AM1425=AO1425), 0, 1)))</f>
        <v>0</v>
      </c>
      <c r="AQ1425">
        <f t="shared" ref="AQ1425:AQ1455" si="364">V1425</f>
        <v>0</v>
      </c>
      <c r="AR1425">
        <f t="shared" ref="AR1425:AR1455" si="365">COUNTIF(W1425:X1425,"NS")</f>
        <v>0</v>
      </c>
      <c r="AS1425">
        <f t="shared" ref="AS1425:AS1455" si="366">SUM(W1425:X1425)</f>
        <v>0</v>
      </c>
      <c r="AT1425">
        <f t="shared" ref="AT1425:AT1455" si="367">IF(COUNTIF(V1425:X1425,"NA")=3,0,IF(OR(AND(AQ1425=0,AR1425&gt;0),AND(AQ1425="NS",AS1425&gt;0), AND(AQ1425="NS", AR1425=0,AS1425=0)), 1, IF(OR(AND(AQ1425&gt;0,AR1425&gt;1,AQ1425&gt;AS1425), AND(AQ1425="NS",AR1425=2), AND(AQ1425="NS",AS1425=0,AR1425&gt;0),AQ1425=AS1425), 0, 1)))</f>
        <v>0</v>
      </c>
      <c r="AU1425">
        <f t="shared" ref="AU1425:AU1455" si="368">Y1425</f>
        <v>0</v>
      </c>
      <c r="AV1425">
        <f t="shared" ref="AV1425:AV1455" si="369">COUNTIF(Z1425:AA1425,"NS")</f>
        <v>0</v>
      </c>
      <c r="AW1425">
        <f t="shared" ref="AW1425:AW1455" si="370">SUM(Z1425:AA1425)</f>
        <v>0</v>
      </c>
      <c r="AX1425">
        <f t="shared" ref="AX1425:AX1455" si="371">IF(COUNTIF(Y1425:AA1425,"NA")=3,0,IF(OR(AND(AU1425=0,AV1425&gt;0),AND(AU1425="NS",AW1425&gt;0), AND(AU1425="NS", AV1425=0,AW1425=0)), 1, IF(OR(AND(AU1425&gt;0,AV1425&gt;1,AU1425&gt;AW1425), AND(AU1425="NS",AV1425=2), AND(AU1425="NS",AW1425=0,AV1425&gt;0),AU1425=AW1425), 0, 1)))</f>
        <v>0</v>
      </c>
      <c r="AY1425">
        <f t="shared" ref="AY1425:AY1455" si="372">AB1425</f>
        <v>0</v>
      </c>
      <c r="AZ1425">
        <f t="shared" ref="AZ1425:AZ1455" si="373">COUNTIF(AC1425:AD1425,"NS")</f>
        <v>0</v>
      </c>
      <c r="BA1425">
        <f t="shared" ref="BA1425:BA1455" si="374">SUM(AC1425:AD1425)</f>
        <v>0</v>
      </c>
      <c r="BB1425">
        <f t="shared" ref="BB1425:BB1455" si="375">IF(COUNTIF(AB1425:AD1425,"NA")=3,0,IF(OR(AND(AY1425=0,AZ1425&gt;0),AND(AY1425="NS",BA1425&gt;0), AND(AY1425="NS", AZ1425=0,BA1425=0)), 1, IF(OR(AND(AY1425&gt;0,AZ1425&gt;1,AY1425&gt;BA1425), AND(AY1425="NS",AZ1425=2), AND(AY1425="NS",BA1425=0,AZ1425&gt;0),AY1425=BA1425), 0, 1)))</f>
        <v>0</v>
      </c>
      <c r="BC1425" s="302">
        <f t="shared" ref="BC1425:BC1488" si="376">IF(AND(SUM($S1157)=0,COUNTA(S1298:AD1298,P1425:AD1425)&gt;0),1,0)</f>
        <v>0</v>
      </c>
      <c r="BD1425" s="290">
        <f t="shared" ref="BD1425:BD1488" si="377">IF(AND(SUM($S1157)=0,COUNTBLANK(D1425)=0,COUNTA(S1298:AD1298,P1425:AD1425)=0),0,IF(AND(SUM($S1157)&gt;0,COUNTBLANK(D1425)=0,COUNTA(S1298:AD1298,P1425:AD1425)=27),0,IF(AND(COUNTBLANK(D1425)=1,COUNTA(P1425:AD1425)=0),0,1)))</f>
        <v>0</v>
      </c>
      <c r="BE1425" s="293">
        <f t="shared" ref="BE1425:BE1488" si="378">IF(BD1425=0,0,1)</f>
        <v>0</v>
      </c>
      <c r="BF1425" s="294" t="str">
        <f>IF(BE1425=0,"",
IF(SUM($BE$1424:BE1425)=1,BG1425,
IF($BE$1545&gt;SUM($BE$1424:BE1425),_xlfn.CONCAT(", ",BG1425),
IF($BE$1545=SUM($BE$1424:BE1425),_xlfn.CONCAT(" y ",BG1425)))))</f>
        <v/>
      </c>
      <c r="BG1425" s="89" t="s">
        <v>5120</v>
      </c>
      <c r="BH1425" s="515">
        <f t="shared" ref="BH1425:BJ1425" si="379">IF(OR(S1298="NS",S1157="NS"),0,IF(AND(S1298="NA",S1157="NA"),0,IF(S1298&gt;=SUM(S1157),0,1)))</f>
        <v>0</v>
      </c>
      <c r="BI1425" s="512">
        <f t="shared" si="379"/>
        <v>0</v>
      </c>
      <c r="BJ1425" s="281">
        <f t="shared" si="379"/>
        <v>0</v>
      </c>
      <c r="BK1425" s="338">
        <f t="shared" ref="BK1425:BK1488" si="380">IF(SUM(BH1425:BJ1425)=0,0,1)</f>
        <v>0</v>
      </c>
      <c r="BL1425" s="294" t="str">
        <f>IF(BK1425=0,"",
IF(SUM($BK$1424:BK1425)=1,BM1425,
IF($BK$1545&gt;SUM($BK$1424:BK1425),_xlfn.CONCAT(", ",BM1425),
IF($BK$1545=SUM($BK$1424:BK1425),_xlfn.CONCAT(" y ",BM1425)))))</f>
        <v/>
      </c>
      <c r="BM1425" s="89" t="s">
        <v>5120</v>
      </c>
      <c r="BN1425" s="519">
        <f t="shared" ref="BN1425:BN1488" si="381">IF(OR(V1298="NS",$S1157="NS"),0,IF(AND(V1298="NA",$S1157="NA"),0,IF(V1298&lt;=$S1157,0,1)))</f>
        <v>0</v>
      </c>
      <c r="BO1425" s="521">
        <f t="shared" ref="BO1425:BO1488" si="382">IF(OR(W1298="NS",$T1157="NS"),0,IF(AND(W1298="NA",$T1157="NA"),0,IF(W1298&lt;=$T1157,0,1)))</f>
        <v>0</v>
      </c>
      <c r="BP1425" s="452">
        <f t="shared" ref="BP1425:BP1488" si="383">IF(OR(X1298="NS",$U1157="NS"),0,IF(AND(X1298="NA",$U1157="NA"),0,IF(X1298&lt;=$U1157,0,1)))</f>
        <v>0</v>
      </c>
      <c r="BQ1425" s="511">
        <f t="shared" ref="BQ1425:BQ1488" si="384">IF(OR(Y1298="NS",$S1157="NS"),0,IF(AND(Y1298="NA",$S1157="NA"),0,IF(Y1298&lt;=$S1157,0,1)))</f>
        <v>0</v>
      </c>
      <c r="BR1425" s="524">
        <f t="shared" ref="BR1425:BR1488" si="385">IF(OR(Z1298="NS",$T1157="NS"),0,IF(AND(Z1298="NA",$T1157="NA"),0,IF(Z1298&lt;=$T1157,0,1)))</f>
        <v>0</v>
      </c>
      <c r="BS1425" s="525">
        <f t="shared" ref="BS1425:BS1488" si="386">IF(OR(AA1298="NS",$U1157="NS"),0,IF(AND(AA1298="NA",$U1157="NA"),0,IF(AA1298&lt;=$U1157,0,1)))</f>
        <v>0</v>
      </c>
      <c r="BT1425" s="519">
        <f t="shared" ref="BT1425:BT1488" si="387">IF(OR(AB1298="NS",$S1157="NS"),0,IF(AND(AB1298="NA",$S1157="NA"),0,IF(AB1298&lt;=$S1157,0,1)))</f>
        <v>0</v>
      </c>
      <c r="BU1425" s="521">
        <f t="shared" ref="BU1425:BU1488" si="388">IF(OR(AC1298="NS",$T1157="NS"),0,IF(AND(AC1298="NA",$T1157="NA"),0,IF(AC1298&lt;=$T1157,0,1)))</f>
        <v>0</v>
      </c>
      <c r="BV1425" s="452">
        <f t="shared" ref="BV1425:BV1488" si="389">IF(OR(AD1298="NS",$U1157="NS"),0,IF(AND(AD1298="NA",$U1157="NA"),0,IF(AD1298&lt;=$U1157,0,1)))</f>
        <v>0</v>
      </c>
      <c r="BW1425" s="511">
        <f t="shared" ref="BW1425:BW1488" si="390">IF(OR(P1425="NS",$S1157="NS"),0,IF(AND(P1425="NA",$S1157="NA"),0,IF(P1425&lt;=$S1157,0,1)))</f>
        <v>0</v>
      </c>
      <c r="BX1425" s="524">
        <f t="shared" ref="BX1425:BX1488" si="391">IF(OR(Q1425="NS",$T1157="NS"),0,IF(AND(Q1425="NA",$T1157="NA"),0,IF(Q1425&lt;=$T1157,0,1)))</f>
        <v>0</v>
      </c>
      <c r="BY1425" s="525">
        <f t="shared" ref="BY1425:BY1488" si="392">IF(OR(R1425="NS",$U1157="NS"),0,IF(AND(R1425="NA",$U1157="NA"),0,IF(R1425&lt;=$U1157,0,1)))</f>
        <v>0</v>
      </c>
      <c r="BZ1425" s="519">
        <f t="shared" ref="BZ1425:BZ1488" si="393">IF(OR(S1425="NS",$S1157="NS"),0,IF(AND(S1425="NA",$S1157="NA"),0,IF(S1425&lt;=$S1157,0,1)))</f>
        <v>0</v>
      </c>
      <c r="CA1425" s="521">
        <f t="shared" ref="CA1425:CA1488" si="394">IF(OR(T1425="NS",$T1157="NS"),0,IF(AND(T1425="NA",$T1157="NA"),0,IF(T1425&lt;=$T1157,0,1)))</f>
        <v>0</v>
      </c>
      <c r="CB1425" s="452">
        <f t="shared" ref="CB1425:CB1488" si="395">IF(OR(U1425="NS",$U1157="NS"),0,IF(AND(U1425="NA",$U1157="NA"),0,IF(U1425&lt;=$U1157,0,1)))</f>
        <v>0</v>
      </c>
      <c r="CC1425" s="511">
        <f t="shared" ref="CC1425:CC1488" si="396">IF(OR(V1425="NS",$S1157="NS"),0,IF(AND(V1425="NA",$S1157="NA"),0,IF(V1425&lt;=$S1157,0,1)))</f>
        <v>0</v>
      </c>
      <c r="CD1425" s="524">
        <f t="shared" ref="CD1425:CD1488" si="397">IF(OR(W1425="NS",$T1157="NS"),0,IF(AND(W1425="NA",$T1157="NA"),0,IF(W1425&lt;=$T1157,0,1)))</f>
        <v>0</v>
      </c>
      <c r="CE1425" s="525">
        <f t="shared" ref="CE1425:CE1488" si="398">IF(OR(X1425="NS",$U1157="NS"),0,IF(AND(X1425="NA",$U1157="NA"),0,IF(X1425&lt;=$U1157,0,1)))</f>
        <v>0</v>
      </c>
      <c r="CF1425" s="519">
        <f t="shared" ref="CF1425:CF1488" si="399">IF(OR(Y1425="NS",$S1157="NS"),0,IF(AND(Y1425="NA",$S1157="NA"),0,IF(Y1425&lt;=$S1157,0,1)))</f>
        <v>0</v>
      </c>
      <c r="CG1425" s="521">
        <f t="shared" ref="CG1425:CG1488" si="400">IF(OR(Z1425="NS",$T1157="NS"),0,IF(AND(Z1425="NA",$T1157="NA"),0,IF(Z1425&lt;=$T1157,0,1)))</f>
        <v>0</v>
      </c>
      <c r="CH1425" s="452">
        <f t="shared" ref="CH1425:CH1488" si="401">IF(OR(AA1425="NS",$U1157="NS"),0,IF(AND(AA1425="NA",$U1157="NA"),0,IF(AA1425&lt;=$U1157,0,1)))</f>
        <v>0</v>
      </c>
      <c r="CI1425" s="511">
        <f t="shared" ref="CI1425:CI1488" si="402">IF(OR(AB1425="NS",$S1157="NS"),0,IF(AND(AB1425="NA",$S1157="NA"),0,IF(AB1425&lt;=$S1157,0,1)))</f>
        <v>0</v>
      </c>
      <c r="CJ1425" s="524">
        <f t="shared" ref="CJ1425:CJ1488" si="403">IF(OR(AC1425="NS",$T1157="NS"),0,IF(AND(AC1425="NA",$T1157="NA"),0,IF(AC1425&lt;=$T1157,0,1)))</f>
        <v>0</v>
      </c>
      <c r="CK1425" s="525">
        <f t="shared" ref="CK1425:CK1488" si="404">IF(OR(AD1425="NS",$U1157="NS"),0,IF(AND(AD1425="NA",$U1157="NA"),0,IF(AD1425&lt;=$U1157,0,1)))</f>
        <v>0</v>
      </c>
      <c r="CL1425" s="293">
        <f t="shared" ref="CL1425:CL1488" si="405">IF(SUM(BN1425:CK1425)=0,0,1)</f>
        <v>0</v>
      </c>
      <c r="CM1425" s="294" t="str">
        <f>IF(CL1425=0,"",
IF(SUM($CL$1424:CL1425)=1,CN1425,
IF($CL$1545&gt;SUM($CL$1424:CL1425),_xlfn.CONCAT(", ",CN1425),
IF($CL$1545=SUM($CL$1424:CL1425),_xlfn.CONCAT(" y ",CN1425)))))</f>
        <v/>
      </c>
      <c r="CN1425" s="89" t="s">
        <v>5120</v>
      </c>
    </row>
    <row r="1426" spans="1:92" ht="15" customHeight="1">
      <c r="A1426" s="64"/>
      <c r="B1426" s="11"/>
      <c r="C1426" s="58" t="s">
        <v>5045</v>
      </c>
      <c r="D1426" s="1020" t="str">
        <f>IF(CNGE_2025_M1_Secc5_Sub1!$D32="","",CNGE_2025_M1_Secc5_Sub1!$D32)</f>
        <v/>
      </c>
      <c r="E1426" s="889"/>
      <c r="F1426" s="889"/>
      <c r="G1426" s="889"/>
      <c r="H1426" s="889"/>
      <c r="I1426" s="889"/>
      <c r="J1426" s="889"/>
      <c r="K1426" s="889"/>
      <c r="L1426" s="889"/>
      <c r="M1426" s="889"/>
      <c r="N1426" s="889"/>
      <c r="O1426" s="890"/>
      <c r="P1426" s="813"/>
      <c r="Q1426" s="813"/>
      <c r="R1426" s="813"/>
      <c r="S1426" s="813"/>
      <c r="T1426" s="813"/>
      <c r="U1426" s="813"/>
      <c r="V1426" s="813"/>
      <c r="W1426" s="813"/>
      <c r="X1426" s="813"/>
      <c r="Y1426" s="813"/>
      <c r="Z1426" s="813"/>
      <c r="AA1426" s="813"/>
      <c r="AB1426" s="813"/>
      <c r="AC1426" s="813"/>
      <c r="AD1426" s="813"/>
      <c r="AI1426">
        <f t="shared" si="356"/>
        <v>0</v>
      </c>
      <c r="AJ1426">
        <f t="shared" si="357"/>
        <v>0</v>
      </c>
      <c r="AK1426">
        <f t="shared" si="358"/>
        <v>0</v>
      </c>
      <c r="AL1426">
        <f t="shared" si="359"/>
        <v>0</v>
      </c>
      <c r="AM1426">
        <f t="shared" si="360"/>
        <v>0</v>
      </c>
      <c r="AN1426">
        <f t="shared" si="361"/>
        <v>0</v>
      </c>
      <c r="AO1426">
        <f t="shared" si="362"/>
        <v>0</v>
      </c>
      <c r="AP1426">
        <f t="shared" si="363"/>
        <v>0</v>
      </c>
      <c r="AQ1426">
        <f t="shared" si="364"/>
        <v>0</v>
      </c>
      <c r="AR1426">
        <f t="shared" si="365"/>
        <v>0</v>
      </c>
      <c r="AS1426">
        <f t="shared" si="366"/>
        <v>0</v>
      </c>
      <c r="AT1426">
        <f t="shared" si="367"/>
        <v>0</v>
      </c>
      <c r="AU1426">
        <f t="shared" si="368"/>
        <v>0</v>
      </c>
      <c r="AV1426">
        <f t="shared" si="369"/>
        <v>0</v>
      </c>
      <c r="AW1426">
        <f t="shared" si="370"/>
        <v>0</v>
      </c>
      <c r="AX1426">
        <f t="shared" si="371"/>
        <v>0</v>
      </c>
      <c r="AY1426">
        <f t="shared" si="372"/>
        <v>0</v>
      </c>
      <c r="AZ1426">
        <f t="shared" si="373"/>
        <v>0</v>
      </c>
      <c r="BA1426">
        <f t="shared" si="374"/>
        <v>0</v>
      </c>
      <c r="BB1426">
        <f t="shared" si="375"/>
        <v>0</v>
      </c>
      <c r="BC1426" s="302">
        <f t="shared" si="376"/>
        <v>0</v>
      </c>
      <c r="BD1426" s="290">
        <f t="shared" si="377"/>
        <v>0</v>
      </c>
      <c r="BE1426" s="293">
        <f t="shared" si="378"/>
        <v>0</v>
      </c>
      <c r="BF1426" s="294" t="str">
        <f>IF(BE1426=0,"",
IF(SUM($BE$1424:BE1426)=1,BG1426,
IF($BE$1545&gt;SUM($BE$1424:BE1426),_xlfn.CONCAT(", ",BG1426),
IF($BE$1545=SUM($BE$1424:BE1426),_xlfn.CONCAT(" y ",BG1426)))))</f>
        <v/>
      </c>
      <c r="BG1426" s="89" t="s">
        <v>5121</v>
      </c>
      <c r="BH1426" s="515">
        <f t="shared" ref="BH1426:BJ1426" si="406">IF(OR(S1299="NS",S1158="NS"),0,IF(AND(S1299="NA",S1158="NA"),0,IF(S1299&gt;=SUM(S1158),0,1)))</f>
        <v>0</v>
      </c>
      <c r="BI1426" s="512">
        <f t="shared" si="406"/>
        <v>0</v>
      </c>
      <c r="BJ1426" s="281">
        <f t="shared" si="406"/>
        <v>0</v>
      </c>
      <c r="BK1426" s="338">
        <f t="shared" si="380"/>
        <v>0</v>
      </c>
      <c r="BL1426" s="294" t="str">
        <f>IF(BK1426=0,"",
IF(SUM($BK$1424:BK1426)=1,BM1426,
IF($BK$1545&gt;SUM($BK$1424:BK1426),_xlfn.CONCAT(", ",BM1426),
IF($BK$1545=SUM($BK$1424:BK1426),_xlfn.CONCAT(" y ",BM1426)))))</f>
        <v/>
      </c>
      <c r="BM1426" s="89" t="s">
        <v>5121</v>
      </c>
      <c r="BN1426" s="519">
        <f t="shared" si="381"/>
        <v>0</v>
      </c>
      <c r="BO1426" s="521">
        <f t="shared" si="382"/>
        <v>0</v>
      </c>
      <c r="BP1426" s="452">
        <f t="shared" si="383"/>
        <v>0</v>
      </c>
      <c r="BQ1426" s="511">
        <f t="shared" si="384"/>
        <v>0</v>
      </c>
      <c r="BR1426" s="524">
        <f t="shared" si="385"/>
        <v>0</v>
      </c>
      <c r="BS1426" s="525">
        <f t="shared" si="386"/>
        <v>0</v>
      </c>
      <c r="BT1426" s="519">
        <f t="shared" si="387"/>
        <v>0</v>
      </c>
      <c r="BU1426" s="521">
        <f t="shared" si="388"/>
        <v>0</v>
      </c>
      <c r="BV1426" s="452">
        <f t="shared" si="389"/>
        <v>0</v>
      </c>
      <c r="BW1426" s="511">
        <f t="shared" si="390"/>
        <v>0</v>
      </c>
      <c r="BX1426" s="524">
        <f t="shared" si="391"/>
        <v>0</v>
      </c>
      <c r="BY1426" s="525">
        <f t="shared" si="392"/>
        <v>0</v>
      </c>
      <c r="BZ1426" s="519">
        <f t="shared" si="393"/>
        <v>0</v>
      </c>
      <c r="CA1426" s="521">
        <f t="shared" si="394"/>
        <v>0</v>
      </c>
      <c r="CB1426" s="452">
        <f t="shared" si="395"/>
        <v>0</v>
      </c>
      <c r="CC1426" s="511">
        <f t="shared" si="396"/>
        <v>0</v>
      </c>
      <c r="CD1426" s="524">
        <f t="shared" si="397"/>
        <v>0</v>
      </c>
      <c r="CE1426" s="525">
        <f t="shared" si="398"/>
        <v>0</v>
      </c>
      <c r="CF1426" s="519">
        <f t="shared" si="399"/>
        <v>0</v>
      </c>
      <c r="CG1426" s="521">
        <f t="shared" si="400"/>
        <v>0</v>
      </c>
      <c r="CH1426" s="452">
        <f t="shared" si="401"/>
        <v>0</v>
      </c>
      <c r="CI1426" s="511">
        <f t="shared" si="402"/>
        <v>0</v>
      </c>
      <c r="CJ1426" s="524">
        <f t="shared" si="403"/>
        <v>0</v>
      </c>
      <c r="CK1426" s="525">
        <f t="shared" si="404"/>
        <v>0</v>
      </c>
      <c r="CL1426" s="293">
        <f t="shared" si="405"/>
        <v>0</v>
      </c>
      <c r="CM1426" s="294" t="str">
        <f>IF(CL1426=0,"",
IF(SUM($CL$1424:CL1426)=1,CN1426,
IF($CL$1545&gt;SUM($CL$1424:CL1426),_xlfn.CONCAT(", ",CN1426),
IF($CL$1545=SUM($CL$1424:CL1426),_xlfn.CONCAT(" y ",CN1426)))))</f>
        <v/>
      </c>
      <c r="CN1426" s="89" t="s">
        <v>5121</v>
      </c>
    </row>
    <row r="1427" spans="1:92" ht="15" customHeight="1">
      <c r="A1427" s="64"/>
      <c r="B1427" s="11"/>
      <c r="C1427" s="58" t="s">
        <v>5047</v>
      </c>
      <c r="D1427" s="1020" t="str">
        <f>IF(CNGE_2025_M1_Secc5_Sub1!$D33="","",CNGE_2025_M1_Secc5_Sub1!$D33)</f>
        <v/>
      </c>
      <c r="E1427" s="889"/>
      <c r="F1427" s="889"/>
      <c r="G1427" s="889"/>
      <c r="H1427" s="889"/>
      <c r="I1427" s="889"/>
      <c r="J1427" s="889"/>
      <c r="K1427" s="889"/>
      <c r="L1427" s="889"/>
      <c r="M1427" s="889"/>
      <c r="N1427" s="889"/>
      <c r="O1427" s="890"/>
      <c r="P1427" s="813"/>
      <c r="Q1427" s="813"/>
      <c r="R1427" s="813"/>
      <c r="S1427" s="813"/>
      <c r="T1427" s="813"/>
      <c r="U1427" s="813"/>
      <c r="V1427" s="813"/>
      <c r="W1427" s="813"/>
      <c r="X1427" s="813"/>
      <c r="Y1427" s="813"/>
      <c r="Z1427" s="813"/>
      <c r="AA1427" s="813"/>
      <c r="AB1427" s="813"/>
      <c r="AC1427" s="813"/>
      <c r="AD1427" s="813"/>
      <c r="AI1427">
        <f t="shared" si="356"/>
        <v>0</v>
      </c>
      <c r="AJ1427">
        <f t="shared" si="357"/>
        <v>0</v>
      </c>
      <c r="AK1427">
        <f t="shared" si="358"/>
        <v>0</v>
      </c>
      <c r="AL1427">
        <f t="shared" si="359"/>
        <v>0</v>
      </c>
      <c r="AM1427">
        <f t="shared" si="360"/>
        <v>0</v>
      </c>
      <c r="AN1427">
        <f t="shared" si="361"/>
        <v>0</v>
      </c>
      <c r="AO1427">
        <f t="shared" si="362"/>
        <v>0</v>
      </c>
      <c r="AP1427">
        <f t="shared" si="363"/>
        <v>0</v>
      </c>
      <c r="AQ1427">
        <f t="shared" si="364"/>
        <v>0</v>
      </c>
      <c r="AR1427">
        <f t="shared" si="365"/>
        <v>0</v>
      </c>
      <c r="AS1427">
        <f t="shared" si="366"/>
        <v>0</v>
      </c>
      <c r="AT1427">
        <f t="shared" si="367"/>
        <v>0</v>
      </c>
      <c r="AU1427">
        <f t="shared" si="368"/>
        <v>0</v>
      </c>
      <c r="AV1427">
        <f t="shared" si="369"/>
        <v>0</v>
      </c>
      <c r="AW1427">
        <f t="shared" si="370"/>
        <v>0</v>
      </c>
      <c r="AX1427">
        <f t="shared" si="371"/>
        <v>0</v>
      </c>
      <c r="AY1427">
        <f t="shared" si="372"/>
        <v>0</v>
      </c>
      <c r="AZ1427">
        <f t="shared" si="373"/>
        <v>0</v>
      </c>
      <c r="BA1427">
        <f t="shared" si="374"/>
        <v>0</v>
      </c>
      <c r="BB1427">
        <f t="shared" si="375"/>
        <v>0</v>
      </c>
      <c r="BC1427" s="302">
        <f t="shared" si="376"/>
        <v>0</v>
      </c>
      <c r="BD1427" s="290">
        <f t="shared" si="377"/>
        <v>0</v>
      </c>
      <c r="BE1427" s="293">
        <f t="shared" si="378"/>
        <v>0</v>
      </c>
      <c r="BF1427" s="294" t="str">
        <f>IF(BE1427=0,"",
IF(SUM($BE$1424:BE1427)=1,BG1427,
IF($BE$1545&gt;SUM($BE$1424:BE1427),_xlfn.CONCAT(", ",BG1427),
IF($BE$1545=SUM($BE$1424:BE1427),_xlfn.CONCAT(" y ",BG1427)))))</f>
        <v/>
      </c>
      <c r="BG1427" s="89" t="s">
        <v>5122</v>
      </c>
      <c r="BH1427" s="515">
        <f t="shared" ref="BH1427:BJ1427" si="407">IF(OR(S1300="NS",S1159="NS"),0,IF(AND(S1300="NA",S1159="NA"),0,IF(S1300&gt;=SUM(S1159),0,1)))</f>
        <v>0</v>
      </c>
      <c r="BI1427" s="512">
        <f t="shared" si="407"/>
        <v>0</v>
      </c>
      <c r="BJ1427" s="281">
        <f t="shared" si="407"/>
        <v>0</v>
      </c>
      <c r="BK1427" s="338">
        <f t="shared" si="380"/>
        <v>0</v>
      </c>
      <c r="BL1427" s="294" t="str">
        <f>IF(BK1427=0,"",
IF(SUM($BK$1424:BK1427)=1,BM1427,
IF($BK$1545&gt;SUM($BK$1424:BK1427),_xlfn.CONCAT(", ",BM1427),
IF($BK$1545=SUM($BK$1424:BK1427),_xlfn.CONCAT(" y ",BM1427)))))</f>
        <v/>
      </c>
      <c r="BM1427" s="89" t="s">
        <v>5122</v>
      </c>
      <c r="BN1427" s="519">
        <f t="shared" si="381"/>
        <v>0</v>
      </c>
      <c r="BO1427" s="521">
        <f t="shared" si="382"/>
        <v>0</v>
      </c>
      <c r="BP1427" s="452">
        <f t="shared" si="383"/>
        <v>0</v>
      </c>
      <c r="BQ1427" s="511">
        <f t="shared" si="384"/>
        <v>0</v>
      </c>
      <c r="BR1427" s="524">
        <f t="shared" si="385"/>
        <v>0</v>
      </c>
      <c r="BS1427" s="525">
        <f t="shared" si="386"/>
        <v>0</v>
      </c>
      <c r="BT1427" s="519">
        <f t="shared" si="387"/>
        <v>0</v>
      </c>
      <c r="BU1427" s="521">
        <f t="shared" si="388"/>
        <v>0</v>
      </c>
      <c r="BV1427" s="452">
        <f t="shared" si="389"/>
        <v>0</v>
      </c>
      <c r="BW1427" s="511">
        <f t="shared" si="390"/>
        <v>0</v>
      </c>
      <c r="BX1427" s="524">
        <f t="shared" si="391"/>
        <v>0</v>
      </c>
      <c r="BY1427" s="525">
        <f t="shared" si="392"/>
        <v>0</v>
      </c>
      <c r="BZ1427" s="519">
        <f t="shared" si="393"/>
        <v>0</v>
      </c>
      <c r="CA1427" s="521">
        <f t="shared" si="394"/>
        <v>0</v>
      </c>
      <c r="CB1427" s="452">
        <f t="shared" si="395"/>
        <v>0</v>
      </c>
      <c r="CC1427" s="511">
        <f t="shared" si="396"/>
        <v>0</v>
      </c>
      <c r="CD1427" s="524">
        <f t="shared" si="397"/>
        <v>0</v>
      </c>
      <c r="CE1427" s="525">
        <f t="shared" si="398"/>
        <v>0</v>
      </c>
      <c r="CF1427" s="519">
        <f t="shared" si="399"/>
        <v>0</v>
      </c>
      <c r="CG1427" s="521">
        <f t="shared" si="400"/>
        <v>0</v>
      </c>
      <c r="CH1427" s="452">
        <f t="shared" si="401"/>
        <v>0</v>
      </c>
      <c r="CI1427" s="511">
        <f t="shared" si="402"/>
        <v>0</v>
      </c>
      <c r="CJ1427" s="524">
        <f t="shared" si="403"/>
        <v>0</v>
      </c>
      <c r="CK1427" s="525">
        <f t="shared" si="404"/>
        <v>0</v>
      </c>
      <c r="CL1427" s="293">
        <f t="shared" si="405"/>
        <v>0</v>
      </c>
      <c r="CM1427" s="294" t="str">
        <f>IF(CL1427=0,"",
IF(SUM($CL$1424:CL1427)=1,CN1427,
IF($CL$1545&gt;SUM($CL$1424:CL1427),_xlfn.CONCAT(", ",CN1427),
IF($CL$1545=SUM($CL$1424:CL1427),_xlfn.CONCAT(" y ",CN1427)))))</f>
        <v/>
      </c>
      <c r="CN1427" s="89" t="s">
        <v>5122</v>
      </c>
    </row>
    <row r="1428" spans="1:92" ht="15" customHeight="1">
      <c r="A1428" s="64"/>
      <c r="B1428" s="11"/>
      <c r="C1428" s="58" t="s">
        <v>5049</v>
      </c>
      <c r="D1428" s="1020" t="str">
        <f>IF(CNGE_2025_M1_Secc5_Sub1!$D34="","",CNGE_2025_M1_Secc5_Sub1!$D34)</f>
        <v/>
      </c>
      <c r="E1428" s="889"/>
      <c r="F1428" s="889"/>
      <c r="G1428" s="889"/>
      <c r="H1428" s="889"/>
      <c r="I1428" s="889"/>
      <c r="J1428" s="889"/>
      <c r="K1428" s="889"/>
      <c r="L1428" s="889"/>
      <c r="M1428" s="889"/>
      <c r="N1428" s="889"/>
      <c r="O1428" s="890"/>
      <c r="P1428" s="813"/>
      <c r="Q1428" s="813"/>
      <c r="R1428" s="813"/>
      <c r="S1428" s="813"/>
      <c r="T1428" s="813"/>
      <c r="U1428" s="813"/>
      <c r="V1428" s="813"/>
      <c r="W1428" s="813"/>
      <c r="X1428" s="813"/>
      <c r="Y1428" s="813"/>
      <c r="Z1428" s="813"/>
      <c r="AA1428" s="813"/>
      <c r="AB1428" s="813"/>
      <c r="AC1428" s="813"/>
      <c r="AD1428" s="813"/>
      <c r="AI1428">
        <f t="shared" si="356"/>
        <v>0</v>
      </c>
      <c r="AJ1428">
        <f t="shared" si="357"/>
        <v>0</v>
      </c>
      <c r="AK1428">
        <f t="shared" si="358"/>
        <v>0</v>
      </c>
      <c r="AL1428">
        <f t="shared" si="359"/>
        <v>0</v>
      </c>
      <c r="AM1428">
        <f t="shared" si="360"/>
        <v>0</v>
      </c>
      <c r="AN1428">
        <f t="shared" si="361"/>
        <v>0</v>
      </c>
      <c r="AO1428">
        <f t="shared" si="362"/>
        <v>0</v>
      </c>
      <c r="AP1428">
        <f t="shared" si="363"/>
        <v>0</v>
      </c>
      <c r="AQ1428">
        <f t="shared" si="364"/>
        <v>0</v>
      </c>
      <c r="AR1428">
        <f t="shared" si="365"/>
        <v>0</v>
      </c>
      <c r="AS1428">
        <f t="shared" si="366"/>
        <v>0</v>
      </c>
      <c r="AT1428">
        <f t="shared" si="367"/>
        <v>0</v>
      </c>
      <c r="AU1428">
        <f t="shared" si="368"/>
        <v>0</v>
      </c>
      <c r="AV1428">
        <f t="shared" si="369"/>
        <v>0</v>
      </c>
      <c r="AW1428">
        <f t="shared" si="370"/>
        <v>0</v>
      </c>
      <c r="AX1428">
        <f t="shared" si="371"/>
        <v>0</v>
      </c>
      <c r="AY1428">
        <f t="shared" si="372"/>
        <v>0</v>
      </c>
      <c r="AZ1428">
        <f t="shared" si="373"/>
        <v>0</v>
      </c>
      <c r="BA1428">
        <f t="shared" si="374"/>
        <v>0</v>
      </c>
      <c r="BB1428">
        <f t="shared" si="375"/>
        <v>0</v>
      </c>
      <c r="BC1428" s="302">
        <f t="shared" si="376"/>
        <v>0</v>
      </c>
      <c r="BD1428" s="290">
        <f t="shared" si="377"/>
        <v>0</v>
      </c>
      <c r="BE1428" s="293">
        <f t="shared" si="378"/>
        <v>0</v>
      </c>
      <c r="BF1428" s="294" t="str">
        <f>IF(BE1428=0,"",
IF(SUM($BE$1424:BE1428)=1,BG1428,
IF($BE$1545&gt;SUM($BE$1424:BE1428),_xlfn.CONCAT(", ",BG1428),
IF($BE$1545=SUM($BE$1424:BE1428),_xlfn.CONCAT(" y ",BG1428)))))</f>
        <v/>
      </c>
      <c r="BG1428" s="89" t="s">
        <v>5123</v>
      </c>
      <c r="BH1428" s="515">
        <f t="shared" ref="BH1428:BJ1428" si="408">IF(OR(S1301="NS",S1160="NS"),0,IF(AND(S1301="NA",S1160="NA"),0,IF(S1301&gt;=SUM(S1160),0,1)))</f>
        <v>0</v>
      </c>
      <c r="BI1428" s="512">
        <f t="shared" si="408"/>
        <v>0</v>
      </c>
      <c r="BJ1428" s="281">
        <f t="shared" si="408"/>
        <v>0</v>
      </c>
      <c r="BK1428" s="338">
        <f t="shared" si="380"/>
        <v>0</v>
      </c>
      <c r="BL1428" s="294" t="str">
        <f>IF(BK1428=0,"",
IF(SUM($BK$1424:BK1428)=1,BM1428,
IF($BK$1545&gt;SUM($BK$1424:BK1428),_xlfn.CONCAT(", ",BM1428),
IF($BK$1545=SUM($BK$1424:BK1428),_xlfn.CONCAT(" y ",BM1428)))))</f>
        <v/>
      </c>
      <c r="BM1428" s="89" t="s">
        <v>5123</v>
      </c>
      <c r="BN1428" s="519">
        <f t="shared" si="381"/>
        <v>0</v>
      </c>
      <c r="BO1428" s="521">
        <f t="shared" si="382"/>
        <v>0</v>
      </c>
      <c r="BP1428" s="452">
        <f t="shared" si="383"/>
        <v>0</v>
      </c>
      <c r="BQ1428" s="511">
        <f t="shared" si="384"/>
        <v>0</v>
      </c>
      <c r="BR1428" s="524">
        <f t="shared" si="385"/>
        <v>0</v>
      </c>
      <c r="BS1428" s="525">
        <f t="shared" si="386"/>
        <v>0</v>
      </c>
      <c r="BT1428" s="519">
        <f t="shared" si="387"/>
        <v>0</v>
      </c>
      <c r="BU1428" s="521">
        <f t="shared" si="388"/>
        <v>0</v>
      </c>
      <c r="BV1428" s="452">
        <f t="shared" si="389"/>
        <v>0</v>
      </c>
      <c r="BW1428" s="511">
        <f t="shared" si="390"/>
        <v>0</v>
      </c>
      <c r="BX1428" s="524">
        <f t="shared" si="391"/>
        <v>0</v>
      </c>
      <c r="BY1428" s="525">
        <f t="shared" si="392"/>
        <v>0</v>
      </c>
      <c r="BZ1428" s="519">
        <f t="shared" si="393"/>
        <v>0</v>
      </c>
      <c r="CA1428" s="521">
        <f t="shared" si="394"/>
        <v>0</v>
      </c>
      <c r="CB1428" s="452">
        <f t="shared" si="395"/>
        <v>0</v>
      </c>
      <c r="CC1428" s="511">
        <f t="shared" si="396"/>
        <v>0</v>
      </c>
      <c r="CD1428" s="524">
        <f t="shared" si="397"/>
        <v>0</v>
      </c>
      <c r="CE1428" s="525">
        <f t="shared" si="398"/>
        <v>0</v>
      </c>
      <c r="CF1428" s="519">
        <f t="shared" si="399"/>
        <v>0</v>
      </c>
      <c r="CG1428" s="521">
        <f t="shared" si="400"/>
        <v>0</v>
      </c>
      <c r="CH1428" s="452">
        <f t="shared" si="401"/>
        <v>0</v>
      </c>
      <c r="CI1428" s="511">
        <f t="shared" si="402"/>
        <v>0</v>
      </c>
      <c r="CJ1428" s="524">
        <f t="shared" si="403"/>
        <v>0</v>
      </c>
      <c r="CK1428" s="525">
        <f t="shared" si="404"/>
        <v>0</v>
      </c>
      <c r="CL1428" s="293">
        <f t="shared" si="405"/>
        <v>0</v>
      </c>
      <c r="CM1428" s="294" t="str">
        <f>IF(CL1428=0,"",
IF(SUM($CL$1424:CL1428)=1,CN1428,
IF($CL$1545&gt;SUM($CL$1424:CL1428),_xlfn.CONCAT(", ",CN1428),
IF($CL$1545=SUM($CL$1424:CL1428),_xlfn.CONCAT(" y ",CN1428)))))</f>
        <v/>
      </c>
      <c r="CN1428" s="89" t="s">
        <v>5123</v>
      </c>
    </row>
    <row r="1429" spans="1:92" ht="15" customHeight="1">
      <c r="A1429" s="64"/>
      <c r="B1429" s="11"/>
      <c r="C1429" s="58" t="s">
        <v>5051</v>
      </c>
      <c r="D1429" s="1020" t="str">
        <f>IF(CNGE_2025_M1_Secc5_Sub1!$D35="","",CNGE_2025_M1_Secc5_Sub1!$D35)</f>
        <v/>
      </c>
      <c r="E1429" s="889"/>
      <c r="F1429" s="889"/>
      <c r="G1429" s="889"/>
      <c r="H1429" s="889"/>
      <c r="I1429" s="889"/>
      <c r="J1429" s="889"/>
      <c r="K1429" s="889"/>
      <c r="L1429" s="889"/>
      <c r="M1429" s="889"/>
      <c r="N1429" s="889"/>
      <c r="O1429" s="890"/>
      <c r="P1429" s="813"/>
      <c r="Q1429" s="813"/>
      <c r="R1429" s="813"/>
      <c r="S1429" s="813"/>
      <c r="T1429" s="813"/>
      <c r="U1429" s="813"/>
      <c r="V1429" s="813"/>
      <c r="W1429" s="813"/>
      <c r="X1429" s="813"/>
      <c r="Y1429" s="813"/>
      <c r="Z1429" s="813"/>
      <c r="AA1429" s="813"/>
      <c r="AB1429" s="813"/>
      <c r="AC1429" s="813"/>
      <c r="AD1429" s="813"/>
      <c r="AI1429">
        <f t="shared" si="356"/>
        <v>0</v>
      </c>
      <c r="AJ1429">
        <f t="shared" si="357"/>
        <v>0</v>
      </c>
      <c r="AK1429">
        <f t="shared" si="358"/>
        <v>0</v>
      </c>
      <c r="AL1429">
        <f t="shared" si="359"/>
        <v>0</v>
      </c>
      <c r="AM1429">
        <f t="shared" si="360"/>
        <v>0</v>
      </c>
      <c r="AN1429">
        <f t="shared" si="361"/>
        <v>0</v>
      </c>
      <c r="AO1429">
        <f t="shared" si="362"/>
        <v>0</v>
      </c>
      <c r="AP1429">
        <f t="shared" si="363"/>
        <v>0</v>
      </c>
      <c r="AQ1429">
        <f t="shared" si="364"/>
        <v>0</v>
      </c>
      <c r="AR1429">
        <f t="shared" si="365"/>
        <v>0</v>
      </c>
      <c r="AS1429">
        <f t="shared" si="366"/>
        <v>0</v>
      </c>
      <c r="AT1429">
        <f t="shared" si="367"/>
        <v>0</v>
      </c>
      <c r="AU1429">
        <f t="shared" si="368"/>
        <v>0</v>
      </c>
      <c r="AV1429">
        <f t="shared" si="369"/>
        <v>0</v>
      </c>
      <c r="AW1429">
        <f t="shared" si="370"/>
        <v>0</v>
      </c>
      <c r="AX1429">
        <f t="shared" si="371"/>
        <v>0</v>
      </c>
      <c r="AY1429">
        <f t="shared" si="372"/>
        <v>0</v>
      </c>
      <c r="AZ1429">
        <f t="shared" si="373"/>
        <v>0</v>
      </c>
      <c r="BA1429">
        <f t="shared" si="374"/>
        <v>0</v>
      </c>
      <c r="BB1429">
        <f t="shared" si="375"/>
        <v>0</v>
      </c>
      <c r="BC1429" s="302">
        <f t="shared" si="376"/>
        <v>0</v>
      </c>
      <c r="BD1429" s="290">
        <f t="shared" si="377"/>
        <v>0</v>
      </c>
      <c r="BE1429" s="293">
        <f t="shared" si="378"/>
        <v>0</v>
      </c>
      <c r="BF1429" s="294" t="str">
        <f>IF(BE1429=0,"",
IF(SUM($BE$1424:BE1429)=1,BG1429,
IF($BE$1545&gt;SUM($BE$1424:BE1429),_xlfn.CONCAT(", ",BG1429),
IF($BE$1545=SUM($BE$1424:BE1429),_xlfn.CONCAT(" y ",BG1429)))))</f>
        <v/>
      </c>
      <c r="BG1429" s="89" t="s">
        <v>5124</v>
      </c>
      <c r="BH1429" s="515">
        <f t="shared" ref="BH1429:BJ1429" si="409">IF(OR(S1302="NS",S1161="NS"),0,IF(AND(S1302="NA",S1161="NA"),0,IF(S1302&gt;=SUM(S1161),0,1)))</f>
        <v>0</v>
      </c>
      <c r="BI1429" s="512">
        <f t="shared" si="409"/>
        <v>0</v>
      </c>
      <c r="BJ1429" s="281">
        <f t="shared" si="409"/>
        <v>0</v>
      </c>
      <c r="BK1429" s="338">
        <f t="shared" si="380"/>
        <v>0</v>
      </c>
      <c r="BL1429" s="294" t="str">
        <f>IF(BK1429=0,"",
IF(SUM($BK$1424:BK1429)=1,BM1429,
IF($BK$1545&gt;SUM($BK$1424:BK1429),_xlfn.CONCAT(", ",BM1429),
IF($BK$1545=SUM($BK$1424:BK1429),_xlfn.CONCAT(" y ",BM1429)))))</f>
        <v/>
      </c>
      <c r="BM1429" s="89" t="s">
        <v>5124</v>
      </c>
      <c r="BN1429" s="519">
        <f t="shared" si="381"/>
        <v>0</v>
      </c>
      <c r="BO1429" s="521">
        <f t="shared" si="382"/>
        <v>0</v>
      </c>
      <c r="BP1429" s="452">
        <f t="shared" si="383"/>
        <v>0</v>
      </c>
      <c r="BQ1429" s="511">
        <f t="shared" si="384"/>
        <v>0</v>
      </c>
      <c r="BR1429" s="524">
        <f t="shared" si="385"/>
        <v>0</v>
      </c>
      <c r="BS1429" s="525">
        <f t="shared" si="386"/>
        <v>0</v>
      </c>
      <c r="BT1429" s="519">
        <f t="shared" si="387"/>
        <v>0</v>
      </c>
      <c r="BU1429" s="521">
        <f t="shared" si="388"/>
        <v>0</v>
      </c>
      <c r="BV1429" s="452">
        <f t="shared" si="389"/>
        <v>0</v>
      </c>
      <c r="BW1429" s="511">
        <f t="shared" si="390"/>
        <v>0</v>
      </c>
      <c r="BX1429" s="524">
        <f t="shared" si="391"/>
        <v>0</v>
      </c>
      <c r="BY1429" s="525">
        <f t="shared" si="392"/>
        <v>0</v>
      </c>
      <c r="BZ1429" s="519">
        <f t="shared" si="393"/>
        <v>0</v>
      </c>
      <c r="CA1429" s="521">
        <f t="shared" si="394"/>
        <v>0</v>
      </c>
      <c r="CB1429" s="452">
        <f t="shared" si="395"/>
        <v>0</v>
      </c>
      <c r="CC1429" s="511">
        <f t="shared" si="396"/>
        <v>0</v>
      </c>
      <c r="CD1429" s="524">
        <f t="shared" si="397"/>
        <v>0</v>
      </c>
      <c r="CE1429" s="525">
        <f t="shared" si="398"/>
        <v>0</v>
      </c>
      <c r="CF1429" s="519">
        <f t="shared" si="399"/>
        <v>0</v>
      </c>
      <c r="CG1429" s="521">
        <f t="shared" si="400"/>
        <v>0</v>
      </c>
      <c r="CH1429" s="452">
        <f t="shared" si="401"/>
        <v>0</v>
      </c>
      <c r="CI1429" s="511">
        <f t="shared" si="402"/>
        <v>0</v>
      </c>
      <c r="CJ1429" s="524">
        <f t="shared" si="403"/>
        <v>0</v>
      </c>
      <c r="CK1429" s="525">
        <f t="shared" si="404"/>
        <v>0</v>
      </c>
      <c r="CL1429" s="293">
        <f t="shared" si="405"/>
        <v>0</v>
      </c>
      <c r="CM1429" s="294" t="str">
        <f>IF(CL1429=0,"",
IF(SUM($CL$1424:CL1429)=1,CN1429,
IF($CL$1545&gt;SUM($CL$1424:CL1429),_xlfn.CONCAT(", ",CN1429),
IF($CL$1545=SUM($CL$1424:CL1429),_xlfn.CONCAT(" y ",CN1429)))))</f>
        <v/>
      </c>
      <c r="CN1429" s="89" t="s">
        <v>5124</v>
      </c>
    </row>
    <row r="1430" spans="1:92" ht="15" customHeight="1">
      <c r="A1430" s="64"/>
      <c r="B1430" s="11"/>
      <c r="C1430" s="58" t="s">
        <v>5053</v>
      </c>
      <c r="D1430" s="1020" t="str">
        <f>IF(CNGE_2025_M1_Secc5_Sub1!$D36="","",CNGE_2025_M1_Secc5_Sub1!$D36)</f>
        <v/>
      </c>
      <c r="E1430" s="889"/>
      <c r="F1430" s="889"/>
      <c r="G1430" s="889"/>
      <c r="H1430" s="889"/>
      <c r="I1430" s="889"/>
      <c r="J1430" s="889"/>
      <c r="K1430" s="889"/>
      <c r="L1430" s="889"/>
      <c r="M1430" s="889"/>
      <c r="N1430" s="889"/>
      <c r="O1430" s="890"/>
      <c r="P1430" s="813"/>
      <c r="Q1430" s="813"/>
      <c r="R1430" s="813"/>
      <c r="S1430" s="813"/>
      <c r="T1430" s="813"/>
      <c r="U1430" s="813"/>
      <c r="V1430" s="813"/>
      <c r="W1430" s="813"/>
      <c r="X1430" s="813"/>
      <c r="Y1430" s="813"/>
      <c r="Z1430" s="813"/>
      <c r="AA1430" s="813"/>
      <c r="AB1430" s="813"/>
      <c r="AC1430" s="813"/>
      <c r="AD1430" s="813"/>
      <c r="AI1430">
        <f t="shared" si="356"/>
        <v>0</v>
      </c>
      <c r="AJ1430">
        <f t="shared" si="357"/>
        <v>0</v>
      </c>
      <c r="AK1430">
        <f t="shared" si="358"/>
        <v>0</v>
      </c>
      <c r="AL1430">
        <f t="shared" si="359"/>
        <v>0</v>
      </c>
      <c r="AM1430">
        <f t="shared" si="360"/>
        <v>0</v>
      </c>
      <c r="AN1430">
        <f t="shared" si="361"/>
        <v>0</v>
      </c>
      <c r="AO1430">
        <f t="shared" si="362"/>
        <v>0</v>
      </c>
      <c r="AP1430">
        <f t="shared" si="363"/>
        <v>0</v>
      </c>
      <c r="AQ1430">
        <f t="shared" si="364"/>
        <v>0</v>
      </c>
      <c r="AR1430">
        <f t="shared" si="365"/>
        <v>0</v>
      </c>
      <c r="AS1430">
        <f t="shared" si="366"/>
        <v>0</v>
      </c>
      <c r="AT1430">
        <f t="shared" si="367"/>
        <v>0</v>
      </c>
      <c r="AU1430">
        <f t="shared" si="368"/>
        <v>0</v>
      </c>
      <c r="AV1430">
        <f t="shared" si="369"/>
        <v>0</v>
      </c>
      <c r="AW1430">
        <f t="shared" si="370"/>
        <v>0</v>
      </c>
      <c r="AX1430">
        <f t="shared" si="371"/>
        <v>0</v>
      </c>
      <c r="AY1430">
        <f t="shared" si="372"/>
        <v>0</v>
      </c>
      <c r="AZ1430">
        <f t="shared" si="373"/>
        <v>0</v>
      </c>
      <c r="BA1430">
        <f t="shared" si="374"/>
        <v>0</v>
      </c>
      <c r="BB1430">
        <f t="shared" si="375"/>
        <v>0</v>
      </c>
      <c r="BC1430" s="302">
        <f t="shared" si="376"/>
        <v>0</v>
      </c>
      <c r="BD1430" s="290">
        <f t="shared" si="377"/>
        <v>0</v>
      </c>
      <c r="BE1430" s="293">
        <f t="shared" si="378"/>
        <v>0</v>
      </c>
      <c r="BF1430" s="294" t="str">
        <f>IF(BE1430=0,"",
IF(SUM($BE$1424:BE1430)=1,BG1430,
IF($BE$1545&gt;SUM($BE$1424:BE1430),_xlfn.CONCAT(", ",BG1430),
IF($BE$1545=SUM($BE$1424:BE1430),_xlfn.CONCAT(" y ",BG1430)))))</f>
        <v/>
      </c>
      <c r="BG1430" s="89" t="s">
        <v>5125</v>
      </c>
      <c r="BH1430" s="515">
        <f t="shared" ref="BH1430:BJ1430" si="410">IF(OR(S1303="NS",S1162="NS"),0,IF(AND(S1303="NA",S1162="NA"),0,IF(S1303&gt;=SUM(S1162),0,1)))</f>
        <v>0</v>
      </c>
      <c r="BI1430" s="512">
        <f t="shared" si="410"/>
        <v>0</v>
      </c>
      <c r="BJ1430" s="281">
        <f t="shared" si="410"/>
        <v>0</v>
      </c>
      <c r="BK1430" s="338">
        <f t="shared" si="380"/>
        <v>0</v>
      </c>
      <c r="BL1430" s="294" t="str">
        <f>IF(BK1430=0,"",
IF(SUM($BK$1424:BK1430)=1,BM1430,
IF($BK$1545&gt;SUM($BK$1424:BK1430),_xlfn.CONCAT(", ",BM1430),
IF($BK$1545=SUM($BK$1424:BK1430),_xlfn.CONCAT(" y ",BM1430)))))</f>
        <v/>
      </c>
      <c r="BM1430" s="89" t="s">
        <v>5125</v>
      </c>
      <c r="BN1430" s="519">
        <f t="shared" si="381"/>
        <v>0</v>
      </c>
      <c r="BO1430" s="521">
        <f t="shared" si="382"/>
        <v>0</v>
      </c>
      <c r="BP1430" s="452">
        <f t="shared" si="383"/>
        <v>0</v>
      </c>
      <c r="BQ1430" s="511">
        <f t="shared" si="384"/>
        <v>0</v>
      </c>
      <c r="BR1430" s="524">
        <f t="shared" si="385"/>
        <v>0</v>
      </c>
      <c r="BS1430" s="525">
        <f t="shared" si="386"/>
        <v>0</v>
      </c>
      <c r="BT1430" s="519">
        <f t="shared" si="387"/>
        <v>0</v>
      </c>
      <c r="BU1430" s="521">
        <f t="shared" si="388"/>
        <v>0</v>
      </c>
      <c r="BV1430" s="452">
        <f t="shared" si="389"/>
        <v>0</v>
      </c>
      <c r="BW1430" s="511">
        <f t="shared" si="390"/>
        <v>0</v>
      </c>
      <c r="BX1430" s="524">
        <f t="shared" si="391"/>
        <v>0</v>
      </c>
      <c r="BY1430" s="525">
        <f t="shared" si="392"/>
        <v>0</v>
      </c>
      <c r="BZ1430" s="519">
        <f t="shared" si="393"/>
        <v>0</v>
      </c>
      <c r="CA1430" s="521">
        <f t="shared" si="394"/>
        <v>0</v>
      </c>
      <c r="CB1430" s="452">
        <f t="shared" si="395"/>
        <v>0</v>
      </c>
      <c r="CC1430" s="511">
        <f t="shared" si="396"/>
        <v>0</v>
      </c>
      <c r="CD1430" s="524">
        <f t="shared" si="397"/>
        <v>0</v>
      </c>
      <c r="CE1430" s="525">
        <f t="shared" si="398"/>
        <v>0</v>
      </c>
      <c r="CF1430" s="519">
        <f t="shared" si="399"/>
        <v>0</v>
      </c>
      <c r="CG1430" s="521">
        <f t="shared" si="400"/>
        <v>0</v>
      </c>
      <c r="CH1430" s="452">
        <f t="shared" si="401"/>
        <v>0</v>
      </c>
      <c r="CI1430" s="511">
        <f t="shared" si="402"/>
        <v>0</v>
      </c>
      <c r="CJ1430" s="524">
        <f t="shared" si="403"/>
        <v>0</v>
      </c>
      <c r="CK1430" s="525">
        <f t="shared" si="404"/>
        <v>0</v>
      </c>
      <c r="CL1430" s="293">
        <f t="shared" si="405"/>
        <v>0</v>
      </c>
      <c r="CM1430" s="294" t="str">
        <f>IF(CL1430=0,"",
IF(SUM($CL$1424:CL1430)=1,CN1430,
IF($CL$1545&gt;SUM($CL$1424:CL1430),_xlfn.CONCAT(", ",CN1430),
IF($CL$1545=SUM($CL$1424:CL1430),_xlfn.CONCAT(" y ",CN1430)))))</f>
        <v/>
      </c>
      <c r="CN1430" s="89" t="s">
        <v>5125</v>
      </c>
    </row>
    <row r="1431" spans="1:92" ht="15" customHeight="1">
      <c r="A1431" s="64"/>
      <c r="B1431" s="11"/>
      <c r="C1431" s="58" t="s">
        <v>5055</v>
      </c>
      <c r="D1431" s="1020" t="str">
        <f>IF(CNGE_2025_M1_Secc5_Sub1!$D37="","",CNGE_2025_M1_Secc5_Sub1!$D37)</f>
        <v/>
      </c>
      <c r="E1431" s="889"/>
      <c r="F1431" s="889"/>
      <c r="G1431" s="889"/>
      <c r="H1431" s="889"/>
      <c r="I1431" s="889"/>
      <c r="J1431" s="889"/>
      <c r="K1431" s="889"/>
      <c r="L1431" s="889"/>
      <c r="M1431" s="889"/>
      <c r="N1431" s="889"/>
      <c r="O1431" s="890"/>
      <c r="P1431" s="813"/>
      <c r="Q1431" s="813"/>
      <c r="R1431" s="813"/>
      <c r="S1431" s="813"/>
      <c r="T1431" s="813"/>
      <c r="U1431" s="813"/>
      <c r="V1431" s="813"/>
      <c r="W1431" s="813"/>
      <c r="X1431" s="813"/>
      <c r="Y1431" s="813"/>
      <c r="Z1431" s="813"/>
      <c r="AA1431" s="813"/>
      <c r="AB1431" s="813"/>
      <c r="AC1431" s="813"/>
      <c r="AD1431" s="813"/>
      <c r="AI1431">
        <f t="shared" si="356"/>
        <v>0</v>
      </c>
      <c r="AJ1431">
        <f t="shared" si="357"/>
        <v>0</v>
      </c>
      <c r="AK1431">
        <f t="shared" si="358"/>
        <v>0</v>
      </c>
      <c r="AL1431">
        <f t="shared" si="359"/>
        <v>0</v>
      </c>
      <c r="AM1431">
        <f t="shared" si="360"/>
        <v>0</v>
      </c>
      <c r="AN1431">
        <f t="shared" si="361"/>
        <v>0</v>
      </c>
      <c r="AO1431">
        <f t="shared" si="362"/>
        <v>0</v>
      </c>
      <c r="AP1431">
        <f t="shared" si="363"/>
        <v>0</v>
      </c>
      <c r="AQ1431">
        <f t="shared" si="364"/>
        <v>0</v>
      </c>
      <c r="AR1431">
        <f t="shared" si="365"/>
        <v>0</v>
      </c>
      <c r="AS1431">
        <f t="shared" si="366"/>
        <v>0</v>
      </c>
      <c r="AT1431">
        <f t="shared" si="367"/>
        <v>0</v>
      </c>
      <c r="AU1431">
        <f t="shared" si="368"/>
        <v>0</v>
      </c>
      <c r="AV1431">
        <f t="shared" si="369"/>
        <v>0</v>
      </c>
      <c r="AW1431">
        <f t="shared" si="370"/>
        <v>0</v>
      </c>
      <c r="AX1431">
        <f t="shared" si="371"/>
        <v>0</v>
      </c>
      <c r="AY1431">
        <f t="shared" si="372"/>
        <v>0</v>
      </c>
      <c r="AZ1431">
        <f t="shared" si="373"/>
        <v>0</v>
      </c>
      <c r="BA1431">
        <f t="shared" si="374"/>
        <v>0</v>
      </c>
      <c r="BB1431">
        <f t="shared" si="375"/>
        <v>0</v>
      </c>
      <c r="BC1431" s="302">
        <f t="shared" si="376"/>
        <v>0</v>
      </c>
      <c r="BD1431" s="290">
        <f t="shared" si="377"/>
        <v>0</v>
      </c>
      <c r="BE1431" s="293">
        <f t="shared" si="378"/>
        <v>0</v>
      </c>
      <c r="BF1431" s="294" t="str">
        <f>IF(BE1431=0,"",
IF(SUM($BE$1424:BE1431)=1,BG1431,
IF($BE$1545&gt;SUM($BE$1424:BE1431),_xlfn.CONCAT(", ",BG1431),
IF($BE$1545=SUM($BE$1424:BE1431),_xlfn.CONCAT(" y ",BG1431)))))</f>
        <v/>
      </c>
      <c r="BG1431" s="89" t="s">
        <v>5126</v>
      </c>
      <c r="BH1431" s="515">
        <f t="shared" ref="BH1431:BJ1431" si="411">IF(OR(S1304="NS",S1163="NS"),0,IF(AND(S1304="NA",S1163="NA"),0,IF(S1304&gt;=SUM(S1163),0,1)))</f>
        <v>0</v>
      </c>
      <c r="BI1431" s="512">
        <f t="shared" si="411"/>
        <v>0</v>
      </c>
      <c r="BJ1431" s="281">
        <f t="shared" si="411"/>
        <v>0</v>
      </c>
      <c r="BK1431" s="338">
        <f t="shared" si="380"/>
        <v>0</v>
      </c>
      <c r="BL1431" s="294" t="str">
        <f>IF(BK1431=0,"",
IF(SUM($BK$1424:BK1431)=1,BM1431,
IF($BK$1545&gt;SUM($BK$1424:BK1431),_xlfn.CONCAT(", ",BM1431),
IF($BK$1545=SUM($BK$1424:BK1431),_xlfn.CONCAT(" y ",BM1431)))))</f>
        <v/>
      </c>
      <c r="BM1431" s="89" t="s">
        <v>5126</v>
      </c>
      <c r="BN1431" s="519">
        <f t="shared" si="381"/>
        <v>0</v>
      </c>
      <c r="BO1431" s="521">
        <f t="shared" si="382"/>
        <v>0</v>
      </c>
      <c r="BP1431" s="452">
        <f t="shared" si="383"/>
        <v>0</v>
      </c>
      <c r="BQ1431" s="511">
        <f t="shared" si="384"/>
        <v>0</v>
      </c>
      <c r="BR1431" s="524">
        <f t="shared" si="385"/>
        <v>0</v>
      </c>
      <c r="BS1431" s="525">
        <f t="shared" si="386"/>
        <v>0</v>
      </c>
      <c r="BT1431" s="519">
        <f t="shared" si="387"/>
        <v>0</v>
      </c>
      <c r="BU1431" s="521">
        <f t="shared" si="388"/>
        <v>0</v>
      </c>
      <c r="BV1431" s="452">
        <f t="shared" si="389"/>
        <v>0</v>
      </c>
      <c r="BW1431" s="511">
        <f t="shared" si="390"/>
        <v>0</v>
      </c>
      <c r="BX1431" s="524">
        <f t="shared" si="391"/>
        <v>0</v>
      </c>
      <c r="BY1431" s="525">
        <f t="shared" si="392"/>
        <v>0</v>
      </c>
      <c r="BZ1431" s="519">
        <f t="shared" si="393"/>
        <v>0</v>
      </c>
      <c r="CA1431" s="521">
        <f t="shared" si="394"/>
        <v>0</v>
      </c>
      <c r="CB1431" s="452">
        <f t="shared" si="395"/>
        <v>0</v>
      </c>
      <c r="CC1431" s="511">
        <f t="shared" si="396"/>
        <v>0</v>
      </c>
      <c r="CD1431" s="524">
        <f t="shared" si="397"/>
        <v>0</v>
      </c>
      <c r="CE1431" s="525">
        <f t="shared" si="398"/>
        <v>0</v>
      </c>
      <c r="CF1431" s="519">
        <f t="shared" si="399"/>
        <v>0</v>
      </c>
      <c r="CG1431" s="521">
        <f t="shared" si="400"/>
        <v>0</v>
      </c>
      <c r="CH1431" s="452">
        <f t="shared" si="401"/>
        <v>0</v>
      </c>
      <c r="CI1431" s="511">
        <f t="shared" si="402"/>
        <v>0</v>
      </c>
      <c r="CJ1431" s="524">
        <f t="shared" si="403"/>
        <v>0</v>
      </c>
      <c r="CK1431" s="525">
        <f t="shared" si="404"/>
        <v>0</v>
      </c>
      <c r="CL1431" s="293">
        <f t="shared" si="405"/>
        <v>0</v>
      </c>
      <c r="CM1431" s="294" t="str">
        <f>IF(CL1431=0,"",
IF(SUM($CL$1424:CL1431)=1,CN1431,
IF($CL$1545&gt;SUM($CL$1424:CL1431),_xlfn.CONCAT(", ",CN1431),
IF($CL$1545=SUM($CL$1424:CL1431),_xlfn.CONCAT(" y ",CN1431)))))</f>
        <v/>
      </c>
      <c r="CN1431" s="89" t="s">
        <v>5126</v>
      </c>
    </row>
    <row r="1432" spans="1:92" ht="15" customHeight="1">
      <c r="A1432" s="64"/>
      <c r="B1432" s="11"/>
      <c r="C1432" s="58" t="s">
        <v>5057</v>
      </c>
      <c r="D1432" s="1020" t="str">
        <f>IF(CNGE_2025_M1_Secc5_Sub1!$D38="","",CNGE_2025_M1_Secc5_Sub1!$D38)</f>
        <v/>
      </c>
      <c r="E1432" s="889"/>
      <c r="F1432" s="889"/>
      <c r="G1432" s="889"/>
      <c r="H1432" s="889"/>
      <c r="I1432" s="889"/>
      <c r="J1432" s="889"/>
      <c r="K1432" s="889"/>
      <c r="L1432" s="889"/>
      <c r="M1432" s="889"/>
      <c r="N1432" s="889"/>
      <c r="O1432" s="890"/>
      <c r="P1432" s="813"/>
      <c r="Q1432" s="813"/>
      <c r="R1432" s="813"/>
      <c r="S1432" s="813"/>
      <c r="T1432" s="813"/>
      <c r="U1432" s="813"/>
      <c r="V1432" s="813"/>
      <c r="W1432" s="813"/>
      <c r="X1432" s="813"/>
      <c r="Y1432" s="813"/>
      <c r="Z1432" s="813"/>
      <c r="AA1432" s="813"/>
      <c r="AB1432" s="813"/>
      <c r="AC1432" s="813"/>
      <c r="AD1432" s="813"/>
      <c r="AI1432">
        <f t="shared" si="356"/>
        <v>0</v>
      </c>
      <c r="AJ1432">
        <f t="shared" si="357"/>
        <v>0</v>
      </c>
      <c r="AK1432">
        <f t="shared" si="358"/>
        <v>0</v>
      </c>
      <c r="AL1432">
        <f t="shared" si="359"/>
        <v>0</v>
      </c>
      <c r="AM1432">
        <f t="shared" si="360"/>
        <v>0</v>
      </c>
      <c r="AN1432">
        <f t="shared" si="361"/>
        <v>0</v>
      </c>
      <c r="AO1432">
        <f t="shared" si="362"/>
        <v>0</v>
      </c>
      <c r="AP1432">
        <f t="shared" si="363"/>
        <v>0</v>
      </c>
      <c r="AQ1432">
        <f t="shared" si="364"/>
        <v>0</v>
      </c>
      <c r="AR1432">
        <f t="shared" si="365"/>
        <v>0</v>
      </c>
      <c r="AS1432">
        <f t="shared" si="366"/>
        <v>0</v>
      </c>
      <c r="AT1432">
        <f t="shared" si="367"/>
        <v>0</v>
      </c>
      <c r="AU1432">
        <f t="shared" si="368"/>
        <v>0</v>
      </c>
      <c r="AV1432">
        <f t="shared" si="369"/>
        <v>0</v>
      </c>
      <c r="AW1432">
        <f t="shared" si="370"/>
        <v>0</v>
      </c>
      <c r="AX1432">
        <f t="shared" si="371"/>
        <v>0</v>
      </c>
      <c r="AY1432">
        <f t="shared" si="372"/>
        <v>0</v>
      </c>
      <c r="AZ1432">
        <f t="shared" si="373"/>
        <v>0</v>
      </c>
      <c r="BA1432">
        <f t="shared" si="374"/>
        <v>0</v>
      </c>
      <c r="BB1432">
        <f t="shared" si="375"/>
        <v>0</v>
      </c>
      <c r="BC1432" s="302">
        <f t="shared" si="376"/>
        <v>0</v>
      </c>
      <c r="BD1432" s="290">
        <f t="shared" si="377"/>
        <v>0</v>
      </c>
      <c r="BE1432" s="293">
        <f t="shared" si="378"/>
        <v>0</v>
      </c>
      <c r="BF1432" s="294" t="str">
        <f>IF(BE1432=0,"",
IF(SUM($BE$1424:BE1432)=1,BG1432,
IF($BE$1545&gt;SUM($BE$1424:BE1432),_xlfn.CONCAT(", ",BG1432),
IF($BE$1545=SUM($BE$1424:BE1432),_xlfn.CONCAT(" y ",BG1432)))))</f>
        <v/>
      </c>
      <c r="BG1432" s="89" t="s">
        <v>5127</v>
      </c>
      <c r="BH1432" s="515">
        <f t="shared" ref="BH1432:BJ1432" si="412">IF(OR(S1305="NS",S1164="NS"),0,IF(AND(S1305="NA",S1164="NA"),0,IF(S1305&gt;=SUM(S1164),0,1)))</f>
        <v>0</v>
      </c>
      <c r="BI1432" s="512">
        <f t="shared" si="412"/>
        <v>0</v>
      </c>
      <c r="BJ1432" s="281">
        <f t="shared" si="412"/>
        <v>0</v>
      </c>
      <c r="BK1432" s="338">
        <f t="shared" si="380"/>
        <v>0</v>
      </c>
      <c r="BL1432" s="294" t="str">
        <f>IF(BK1432=0,"",
IF(SUM($BK$1424:BK1432)=1,BM1432,
IF($BK$1545&gt;SUM($BK$1424:BK1432),_xlfn.CONCAT(", ",BM1432),
IF($BK$1545=SUM($BK$1424:BK1432),_xlfn.CONCAT(" y ",BM1432)))))</f>
        <v/>
      </c>
      <c r="BM1432" s="89" t="s">
        <v>5127</v>
      </c>
      <c r="BN1432" s="519">
        <f t="shared" si="381"/>
        <v>0</v>
      </c>
      <c r="BO1432" s="521">
        <f t="shared" si="382"/>
        <v>0</v>
      </c>
      <c r="BP1432" s="452">
        <f t="shared" si="383"/>
        <v>0</v>
      </c>
      <c r="BQ1432" s="511">
        <f t="shared" si="384"/>
        <v>0</v>
      </c>
      <c r="BR1432" s="524">
        <f t="shared" si="385"/>
        <v>0</v>
      </c>
      <c r="BS1432" s="525">
        <f t="shared" si="386"/>
        <v>0</v>
      </c>
      <c r="BT1432" s="519">
        <f t="shared" si="387"/>
        <v>0</v>
      </c>
      <c r="BU1432" s="521">
        <f t="shared" si="388"/>
        <v>0</v>
      </c>
      <c r="BV1432" s="452">
        <f t="shared" si="389"/>
        <v>0</v>
      </c>
      <c r="BW1432" s="511">
        <f t="shared" si="390"/>
        <v>0</v>
      </c>
      <c r="BX1432" s="524">
        <f t="shared" si="391"/>
        <v>0</v>
      </c>
      <c r="BY1432" s="525">
        <f t="shared" si="392"/>
        <v>0</v>
      </c>
      <c r="BZ1432" s="519">
        <f t="shared" si="393"/>
        <v>0</v>
      </c>
      <c r="CA1432" s="521">
        <f t="shared" si="394"/>
        <v>0</v>
      </c>
      <c r="CB1432" s="452">
        <f t="shared" si="395"/>
        <v>0</v>
      </c>
      <c r="CC1432" s="511">
        <f t="shared" si="396"/>
        <v>0</v>
      </c>
      <c r="CD1432" s="524">
        <f t="shared" si="397"/>
        <v>0</v>
      </c>
      <c r="CE1432" s="525">
        <f t="shared" si="398"/>
        <v>0</v>
      </c>
      <c r="CF1432" s="519">
        <f t="shared" si="399"/>
        <v>0</v>
      </c>
      <c r="CG1432" s="521">
        <f t="shared" si="400"/>
        <v>0</v>
      </c>
      <c r="CH1432" s="452">
        <f t="shared" si="401"/>
        <v>0</v>
      </c>
      <c r="CI1432" s="511">
        <f t="shared" si="402"/>
        <v>0</v>
      </c>
      <c r="CJ1432" s="524">
        <f t="shared" si="403"/>
        <v>0</v>
      </c>
      <c r="CK1432" s="525">
        <f t="shared" si="404"/>
        <v>0</v>
      </c>
      <c r="CL1432" s="293">
        <f t="shared" si="405"/>
        <v>0</v>
      </c>
      <c r="CM1432" s="294" t="str">
        <f>IF(CL1432=0,"",
IF(SUM($CL$1424:CL1432)=1,CN1432,
IF($CL$1545&gt;SUM($CL$1424:CL1432),_xlfn.CONCAT(", ",CN1432),
IF($CL$1545=SUM($CL$1424:CL1432),_xlfn.CONCAT(" y ",CN1432)))))</f>
        <v/>
      </c>
      <c r="CN1432" s="89" t="s">
        <v>5127</v>
      </c>
    </row>
    <row r="1433" spans="1:92" ht="15" customHeight="1">
      <c r="A1433" s="64"/>
      <c r="B1433" s="11"/>
      <c r="C1433" s="58" t="s">
        <v>5059</v>
      </c>
      <c r="D1433" s="1020" t="str">
        <f>IF(CNGE_2025_M1_Secc5_Sub1!$D39="","",CNGE_2025_M1_Secc5_Sub1!$D39)</f>
        <v/>
      </c>
      <c r="E1433" s="889"/>
      <c r="F1433" s="889"/>
      <c r="G1433" s="889"/>
      <c r="H1433" s="889"/>
      <c r="I1433" s="889"/>
      <c r="J1433" s="889"/>
      <c r="K1433" s="889"/>
      <c r="L1433" s="889"/>
      <c r="M1433" s="889"/>
      <c r="N1433" s="889"/>
      <c r="O1433" s="890"/>
      <c r="P1433" s="813"/>
      <c r="Q1433" s="813"/>
      <c r="R1433" s="813"/>
      <c r="S1433" s="813"/>
      <c r="T1433" s="813"/>
      <c r="U1433" s="813"/>
      <c r="V1433" s="813"/>
      <c r="W1433" s="813"/>
      <c r="X1433" s="813"/>
      <c r="Y1433" s="813"/>
      <c r="Z1433" s="813"/>
      <c r="AA1433" s="813"/>
      <c r="AB1433" s="813"/>
      <c r="AC1433" s="813"/>
      <c r="AD1433" s="813"/>
      <c r="AI1433">
        <f t="shared" si="356"/>
        <v>0</v>
      </c>
      <c r="AJ1433">
        <f t="shared" si="357"/>
        <v>0</v>
      </c>
      <c r="AK1433">
        <f t="shared" si="358"/>
        <v>0</v>
      </c>
      <c r="AL1433">
        <f t="shared" si="359"/>
        <v>0</v>
      </c>
      <c r="AM1433">
        <f t="shared" si="360"/>
        <v>0</v>
      </c>
      <c r="AN1433">
        <f t="shared" si="361"/>
        <v>0</v>
      </c>
      <c r="AO1433">
        <f t="shared" si="362"/>
        <v>0</v>
      </c>
      <c r="AP1433">
        <f t="shared" si="363"/>
        <v>0</v>
      </c>
      <c r="AQ1433">
        <f t="shared" si="364"/>
        <v>0</v>
      </c>
      <c r="AR1433">
        <f t="shared" si="365"/>
        <v>0</v>
      </c>
      <c r="AS1433">
        <f t="shared" si="366"/>
        <v>0</v>
      </c>
      <c r="AT1433">
        <f t="shared" si="367"/>
        <v>0</v>
      </c>
      <c r="AU1433">
        <f t="shared" si="368"/>
        <v>0</v>
      </c>
      <c r="AV1433">
        <f t="shared" si="369"/>
        <v>0</v>
      </c>
      <c r="AW1433">
        <f t="shared" si="370"/>
        <v>0</v>
      </c>
      <c r="AX1433">
        <f t="shared" si="371"/>
        <v>0</v>
      </c>
      <c r="AY1433">
        <f t="shared" si="372"/>
        <v>0</v>
      </c>
      <c r="AZ1433">
        <f t="shared" si="373"/>
        <v>0</v>
      </c>
      <c r="BA1433">
        <f t="shared" si="374"/>
        <v>0</v>
      </c>
      <c r="BB1433">
        <f t="shared" si="375"/>
        <v>0</v>
      </c>
      <c r="BC1433" s="302">
        <f t="shared" si="376"/>
        <v>0</v>
      </c>
      <c r="BD1433" s="290">
        <f t="shared" si="377"/>
        <v>0</v>
      </c>
      <c r="BE1433" s="293">
        <f t="shared" si="378"/>
        <v>0</v>
      </c>
      <c r="BF1433" s="294" t="str">
        <f>IF(BE1433=0,"",
IF(SUM($BE$1424:BE1433)=1,BG1433,
IF($BE$1545&gt;SUM($BE$1424:BE1433),_xlfn.CONCAT(", ",BG1433),
IF($BE$1545=SUM($BE$1424:BE1433),_xlfn.CONCAT(" y ",BG1433)))))</f>
        <v/>
      </c>
      <c r="BG1433" s="89" t="s">
        <v>5128</v>
      </c>
      <c r="BH1433" s="515">
        <f t="shared" ref="BH1433:BJ1433" si="413">IF(OR(S1306="NS",S1165="NS"),0,IF(AND(S1306="NA",S1165="NA"),0,IF(S1306&gt;=SUM(S1165),0,1)))</f>
        <v>0</v>
      </c>
      <c r="BI1433" s="512">
        <f t="shared" si="413"/>
        <v>0</v>
      </c>
      <c r="BJ1433" s="281">
        <f t="shared" si="413"/>
        <v>0</v>
      </c>
      <c r="BK1433" s="338">
        <f t="shared" si="380"/>
        <v>0</v>
      </c>
      <c r="BL1433" s="294" t="str">
        <f>IF(BK1433=0,"",
IF(SUM($BK$1424:BK1433)=1,BM1433,
IF($BK$1545&gt;SUM($BK$1424:BK1433),_xlfn.CONCAT(", ",BM1433),
IF($BK$1545=SUM($BK$1424:BK1433),_xlfn.CONCAT(" y ",BM1433)))))</f>
        <v/>
      </c>
      <c r="BM1433" s="89" t="s">
        <v>5128</v>
      </c>
      <c r="BN1433" s="519">
        <f t="shared" si="381"/>
        <v>0</v>
      </c>
      <c r="BO1433" s="521">
        <f t="shared" si="382"/>
        <v>0</v>
      </c>
      <c r="BP1433" s="452">
        <f t="shared" si="383"/>
        <v>0</v>
      </c>
      <c r="BQ1433" s="511">
        <f t="shared" si="384"/>
        <v>0</v>
      </c>
      <c r="BR1433" s="524">
        <f t="shared" si="385"/>
        <v>0</v>
      </c>
      <c r="BS1433" s="525">
        <f t="shared" si="386"/>
        <v>0</v>
      </c>
      <c r="BT1433" s="519">
        <f t="shared" si="387"/>
        <v>0</v>
      </c>
      <c r="BU1433" s="521">
        <f t="shared" si="388"/>
        <v>0</v>
      </c>
      <c r="BV1433" s="452">
        <f t="shared" si="389"/>
        <v>0</v>
      </c>
      <c r="BW1433" s="511">
        <f t="shared" si="390"/>
        <v>0</v>
      </c>
      <c r="BX1433" s="524">
        <f t="shared" si="391"/>
        <v>0</v>
      </c>
      <c r="BY1433" s="525">
        <f t="shared" si="392"/>
        <v>0</v>
      </c>
      <c r="BZ1433" s="519">
        <f t="shared" si="393"/>
        <v>0</v>
      </c>
      <c r="CA1433" s="521">
        <f t="shared" si="394"/>
        <v>0</v>
      </c>
      <c r="CB1433" s="452">
        <f t="shared" si="395"/>
        <v>0</v>
      </c>
      <c r="CC1433" s="511">
        <f t="shared" si="396"/>
        <v>0</v>
      </c>
      <c r="CD1433" s="524">
        <f t="shared" si="397"/>
        <v>0</v>
      </c>
      <c r="CE1433" s="525">
        <f t="shared" si="398"/>
        <v>0</v>
      </c>
      <c r="CF1433" s="519">
        <f t="shared" si="399"/>
        <v>0</v>
      </c>
      <c r="CG1433" s="521">
        <f t="shared" si="400"/>
        <v>0</v>
      </c>
      <c r="CH1433" s="452">
        <f t="shared" si="401"/>
        <v>0</v>
      </c>
      <c r="CI1433" s="511">
        <f t="shared" si="402"/>
        <v>0</v>
      </c>
      <c r="CJ1433" s="524">
        <f t="shared" si="403"/>
        <v>0</v>
      </c>
      <c r="CK1433" s="525">
        <f t="shared" si="404"/>
        <v>0</v>
      </c>
      <c r="CL1433" s="293">
        <f t="shared" si="405"/>
        <v>0</v>
      </c>
      <c r="CM1433" s="294" t="str">
        <f>IF(CL1433=0,"",
IF(SUM($CL$1424:CL1433)=1,CN1433,
IF($CL$1545&gt;SUM($CL$1424:CL1433),_xlfn.CONCAT(", ",CN1433),
IF($CL$1545=SUM($CL$1424:CL1433),_xlfn.CONCAT(" y ",CN1433)))))</f>
        <v/>
      </c>
      <c r="CN1433" s="89" t="s">
        <v>5128</v>
      </c>
    </row>
    <row r="1434" spans="1:92" ht="15" customHeight="1">
      <c r="A1434" s="64"/>
      <c r="B1434" s="11"/>
      <c r="C1434" s="58" t="s">
        <v>5060</v>
      </c>
      <c r="D1434" s="1020" t="str">
        <f>IF(CNGE_2025_M1_Secc5_Sub1!$D40="","",CNGE_2025_M1_Secc5_Sub1!$D40)</f>
        <v/>
      </c>
      <c r="E1434" s="889"/>
      <c r="F1434" s="889"/>
      <c r="G1434" s="889"/>
      <c r="H1434" s="889"/>
      <c r="I1434" s="889"/>
      <c r="J1434" s="889"/>
      <c r="K1434" s="889"/>
      <c r="L1434" s="889"/>
      <c r="M1434" s="889"/>
      <c r="N1434" s="889"/>
      <c r="O1434" s="890"/>
      <c r="P1434" s="813"/>
      <c r="Q1434" s="813"/>
      <c r="R1434" s="813"/>
      <c r="S1434" s="813"/>
      <c r="T1434" s="813"/>
      <c r="U1434" s="813"/>
      <c r="V1434" s="813"/>
      <c r="W1434" s="813"/>
      <c r="X1434" s="813"/>
      <c r="Y1434" s="813"/>
      <c r="Z1434" s="813"/>
      <c r="AA1434" s="813"/>
      <c r="AB1434" s="813"/>
      <c r="AC1434" s="813"/>
      <c r="AD1434" s="813"/>
      <c r="AI1434">
        <f t="shared" si="356"/>
        <v>0</v>
      </c>
      <c r="AJ1434">
        <f t="shared" si="357"/>
        <v>0</v>
      </c>
      <c r="AK1434">
        <f t="shared" si="358"/>
        <v>0</v>
      </c>
      <c r="AL1434">
        <f t="shared" si="359"/>
        <v>0</v>
      </c>
      <c r="AM1434">
        <f t="shared" si="360"/>
        <v>0</v>
      </c>
      <c r="AN1434">
        <f t="shared" si="361"/>
        <v>0</v>
      </c>
      <c r="AO1434">
        <f t="shared" si="362"/>
        <v>0</v>
      </c>
      <c r="AP1434">
        <f t="shared" si="363"/>
        <v>0</v>
      </c>
      <c r="AQ1434">
        <f t="shared" si="364"/>
        <v>0</v>
      </c>
      <c r="AR1434">
        <f t="shared" si="365"/>
        <v>0</v>
      </c>
      <c r="AS1434">
        <f t="shared" si="366"/>
        <v>0</v>
      </c>
      <c r="AT1434">
        <f t="shared" si="367"/>
        <v>0</v>
      </c>
      <c r="AU1434">
        <f t="shared" si="368"/>
        <v>0</v>
      </c>
      <c r="AV1434">
        <f t="shared" si="369"/>
        <v>0</v>
      </c>
      <c r="AW1434">
        <f t="shared" si="370"/>
        <v>0</v>
      </c>
      <c r="AX1434">
        <f t="shared" si="371"/>
        <v>0</v>
      </c>
      <c r="AY1434">
        <f t="shared" si="372"/>
        <v>0</v>
      </c>
      <c r="AZ1434">
        <f t="shared" si="373"/>
        <v>0</v>
      </c>
      <c r="BA1434">
        <f t="shared" si="374"/>
        <v>0</v>
      </c>
      <c r="BB1434">
        <f t="shared" si="375"/>
        <v>0</v>
      </c>
      <c r="BC1434" s="302">
        <f t="shared" si="376"/>
        <v>0</v>
      </c>
      <c r="BD1434" s="290">
        <f t="shared" si="377"/>
        <v>0</v>
      </c>
      <c r="BE1434" s="293">
        <f t="shared" si="378"/>
        <v>0</v>
      </c>
      <c r="BF1434" s="294" t="str">
        <f>IF(BE1434=0,"",
IF(SUM($BE$1424:BE1434)=1,BG1434,
IF($BE$1545&gt;SUM($BE$1424:BE1434),_xlfn.CONCAT(", ",BG1434),
IF($BE$1545=SUM($BE$1424:BE1434),_xlfn.CONCAT(" y ",BG1434)))))</f>
        <v/>
      </c>
      <c r="BG1434" s="89" t="s">
        <v>5129</v>
      </c>
      <c r="BH1434" s="515">
        <f t="shared" ref="BH1434:BJ1434" si="414">IF(OR(S1307="NS",S1166="NS"),0,IF(AND(S1307="NA",S1166="NA"),0,IF(S1307&gt;=SUM(S1166),0,1)))</f>
        <v>0</v>
      </c>
      <c r="BI1434" s="512">
        <f t="shared" si="414"/>
        <v>0</v>
      </c>
      <c r="BJ1434" s="281">
        <f t="shared" si="414"/>
        <v>0</v>
      </c>
      <c r="BK1434" s="338">
        <f t="shared" si="380"/>
        <v>0</v>
      </c>
      <c r="BL1434" s="294" t="str">
        <f>IF(BK1434=0,"",
IF(SUM($BK$1424:BK1434)=1,BM1434,
IF($BK$1545&gt;SUM($BK$1424:BK1434),_xlfn.CONCAT(", ",BM1434),
IF($BK$1545=SUM($BK$1424:BK1434),_xlfn.CONCAT(" y ",BM1434)))))</f>
        <v/>
      </c>
      <c r="BM1434" s="89" t="s">
        <v>5129</v>
      </c>
      <c r="BN1434" s="519">
        <f t="shared" si="381"/>
        <v>0</v>
      </c>
      <c r="BO1434" s="521">
        <f t="shared" si="382"/>
        <v>0</v>
      </c>
      <c r="BP1434" s="452">
        <f t="shared" si="383"/>
        <v>0</v>
      </c>
      <c r="BQ1434" s="511">
        <f t="shared" si="384"/>
        <v>0</v>
      </c>
      <c r="BR1434" s="524">
        <f t="shared" si="385"/>
        <v>0</v>
      </c>
      <c r="BS1434" s="525">
        <f t="shared" si="386"/>
        <v>0</v>
      </c>
      <c r="BT1434" s="519">
        <f t="shared" si="387"/>
        <v>0</v>
      </c>
      <c r="BU1434" s="521">
        <f t="shared" si="388"/>
        <v>0</v>
      </c>
      <c r="BV1434" s="452">
        <f t="shared" si="389"/>
        <v>0</v>
      </c>
      <c r="BW1434" s="511">
        <f t="shared" si="390"/>
        <v>0</v>
      </c>
      <c r="BX1434" s="524">
        <f t="shared" si="391"/>
        <v>0</v>
      </c>
      <c r="BY1434" s="525">
        <f t="shared" si="392"/>
        <v>0</v>
      </c>
      <c r="BZ1434" s="519">
        <f t="shared" si="393"/>
        <v>0</v>
      </c>
      <c r="CA1434" s="521">
        <f t="shared" si="394"/>
        <v>0</v>
      </c>
      <c r="CB1434" s="452">
        <f t="shared" si="395"/>
        <v>0</v>
      </c>
      <c r="CC1434" s="511">
        <f t="shared" si="396"/>
        <v>0</v>
      </c>
      <c r="CD1434" s="524">
        <f t="shared" si="397"/>
        <v>0</v>
      </c>
      <c r="CE1434" s="525">
        <f t="shared" si="398"/>
        <v>0</v>
      </c>
      <c r="CF1434" s="519">
        <f t="shared" si="399"/>
        <v>0</v>
      </c>
      <c r="CG1434" s="521">
        <f t="shared" si="400"/>
        <v>0</v>
      </c>
      <c r="CH1434" s="452">
        <f t="shared" si="401"/>
        <v>0</v>
      </c>
      <c r="CI1434" s="511">
        <f t="shared" si="402"/>
        <v>0</v>
      </c>
      <c r="CJ1434" s="524">
        <f t="shared" si="403"/>
        <v>0</v>
      </c>
      <c r="CK1434" s="525">
        <f t="shared" si="404"/>
        <v>0</v>
      </c>
      <c r="CL1434" s="293">
        <f t="shared" si="405"/>
        <v>0</v>
      </c>
      <c r="CM1434" s="294" t="str">
        <f>IF(CL1434=0,"",
IF(SUM($CL$1424:CL1434)=1,CN1434,
IF($CL$1545&gt;SUM($CL$1424:CL1434),_xlfn.CONCAT(", ",CN1434),
IF($CL$1545=SUM($CL$1424:CL1434),_xlfn.CONCAT(" y ",CN1434)))))</f>
        <v/>
      </c>
      <c r="CN1434" s="89" t="s">
        <v>5129</v>
      </c>
    </row>
    <row r="1435" spans="1:92" ht="15" customHeight="1">
      <c r="A1435" s="64"/>
      <c r="B1435" s="11"/>
      <c r="C1435" s="58" t="s">
        <v>5062</v>
      </c>
      <c r="D1435" s="1020" t="str">
        <f>IF(CNGE_2025_M1_Secc5_Sub1!$D41="","",CNGE_2025_M1_Secc5_Sub1!$D41)</f>
        <v/>
      </c>
      <c r="E1435" s="889"/>
      <c r="F1435" s="889"/>
      <c r="G1435" s="889"/>
      <c r="H1435" s="889"/>
      <c r="I1435" s="889"/>
      <c r="J1435" s="889"/>
      <c r="K1435" s="889"/>
      <c r="L1435" s="889"/>
      <c r="M1435" s="889"/>
      <c r="N1435" s="889"/>
      <c r="O1435" s="890"/>
      <c r="P1435" s="813"/>
      <c r="Q1435" s="813"/>
      <c r="R1435" s="813"/>
      <c r="S1435" s="813"/>
      <c r="T1435" s="813"/>
      <c r="U1435" s="813"/>
      <c r="V1435" s="813"/>
      <c r="W1435" s="813"/>
      <c r="X1435" s="813"/>
      <c r="Y1435" s="813"/>
      <c r="Z1435" s="813"/>
      <c r="AA1435" s="813"/>
      <c r="AB1435" s="813"/>
      <c r="AC1435" s="813"/>
      <c r="AD1435" s="813"/>
      <c r="AI1435">
        <f t="shared" si="356"/>
        <v>0</v>
      </c>
      <c r="AJ1435">
        <f t="shared" si="357"/>
        <v>0</v>
      </c>
      <c r="AK1435">
        <f t="shared" si="358"/>
        <v>0</v>
      </c>
      <c r="AL1435">
        <f t="shared" si="359"/>
        <v>0</v>
      </c>
      <c r="AM1435">
        <f t="shared" si="360"/>
        <v>0</v>
      </c>
      <c r="AN1435">
        <f t="shared" si="361"/>
        <v>0</v>
      </c>
      <c r="AO1435">
        <f t="shared" si="362"/>
        <v>0</v>
      </c>
      <c r="AP1435">
        <f t="shared" si="363"/>
        <v>0</v>
      </c>
      <c r="AQ1435">
        <f t="shared" si="364"/>
        <v>0</v>
      </c>
      <c r="AR1435">
        <f t="shared" si="365"/>
        <v>0</v>
      </c>
      <c r="AS1435">
        <f t="shared" si="366"/>
        <v>0</v>
      </c>
      <c r="AT1435">
        <f t="shared" si="367"/>
        <v>0</v>
      </c>
      <c r="AU1435">
        <f t="shared" si="368"/>
        <v>0</v>
      </c>
      <c r="AV1435">
        <f t="shared" si="369"/>
        <v>0</v>
      </c>
      <c r="AW1435">
        <f t="shared" si="370"/>
        <v>0</v>
      </c>
      <c r="AX1435">
        <f t="shared" si="371"/>
        <v>0</v>
      </c>
      <c r="AY1435">
        <f t="shared" si="372"/>
        <v>0</v>
      </c>
      <c r="AZ1435">
        <f t="shared" si="373"/>
        <v>0</v>
      </c>
      <c r="BA1435">
        <f t="shared" si="374"/>
        <v>0</v>
      </c>
      <c r="BB1435">
        <f t="shared" si="375"/>
        <v>0</v>
      </c>
      <c r="BC1435" s="302">
        <f t="shared" si="376"/>
        <v>0</v>
      </c>
      <c r="BD1435" s="290">
        <f t="shared" si="377"/>
        <v>0</v>
      </c>
      <c r="BE1435" s="293">
        <f t="shared" si="378"/>
        <v>0</v>
      </c>
      <c r="BF1435" s="294" t="str">
        <f>IF(BE1435=0,"",
IF(SUM($BE$1424:BE1435)=1,BG1435,
IF($BE$1545&gt;SUM($BE$1424:BE1435),_xlfn.CONCAT(", ",BG1435),
IF($BE$1545=SUM($BE$1424:BE1435),_xlfn.CONCAT(" y ",BG1435)))))</f>
        <v/>
      </c>
      <c r="BG1435" s="89" t="s">
        <v>5130</v>
      </c>
      <c r="BH1435" s="515">
        <f t="shared" ref="BH1435:BJ1435" si="415">IF(OR(S1308="NS",S1167="NS"),0,IF(AND(S1308="NA",S1167="NA"),0,IF(S1308&gt;=SUM(S1167),0,1)))</f>
        <v>0</v>
      </c>
      <c r="BI1435" s="512">
        <f t="shared" si="415"/>
        <v>0</v>
      </c>
      <c r="BJ1435" s="281">
        <f t="shared" si="415"/>
        <v>0</v>
      </c>
      <c r="BK1435" s="338">
        <f t="shared" si="380"/>
        <v>0</v>
      </c>
      <c r="BL1435" s="294" t="str">
        <f>IF(BK1435=0,"",
IF(SUM($BK$1424:BK1435)=1,BM1435,
IF($BK$1545&gt;SUM($BK$1424:BK1435),_xlfn.CONCAT(", ",BM1435),
IF($BK$1545=SUM($BK$1424:BK1435),_xlfn.CONCAT(" y ",BM1435)))))</f>
        <v/>
      </c>
      <c r="BM1435" s="89" t="s">
        <v>5130</v>
      </c>
      <c r="BN1435" s="519">
        <f t="shared" si="381"/>
        <v>0</v>
      </c>
      <c r="BO1435" s="521">
        <f t="shared" si="382"/>
        <v>0</v>
      </c>
      <c r="BP1435" s="452">
        <f t="shared" si="383"/>
        <v>0</v>
      </c>
      <c r="BQ1435" s="511">
        <f t="shared" si="384"/>
        <v>0</v>
      </c>
      <c r="BR1435" s="524">
        <f t="shared" si="385"/>
        <v>0</v>
      </c>
      <c r="BS1435" s="525">
        <f t="shared" si="386"/>
        <v>0</v>
      </c>
      <c r="BT1435" s="519">
        <f t="shared" si="387"/>
        <v>0</v>
      </c>
      <c r="BU1435" s="521">
        <f t="shared" si="388"/>
        <v>0</v>
      </c>
      <c r="BV1435" s="452">
        <f t="shared" si="389"/>
        <v>0</v>
      </c>
      <c r="BW1435" s="511">
        <f t="shared" si="390"/>
        <v>0</v>
      </c>
      <c r="BX1435" s="524">
        <f t="shared" si="391"/>
        <v>0</v>
      </c>
      <c r="BY1435" s="525">
        <f t="shared" si="392"/>
        <v>0</v>
      </c>
      <c r="BZ1435" s="519">
        <f t="shared" si="393"/>
        <v>0</v>
      </c>
      <c r="CA1435" s="521">
        <f t="shared" si="394"/>
        <v>0</v>
      </c>
      <c r="CB1435" s="452">
        <f t="shared" si="395"/>
        <v>0</v>
      </c>
      <c r="CC1435" s="511">
        <f t="shared" si="396"/>
        <v>0</v>
      </c>
      <c r="CD1435" s="524">
        <f t="shared" si="397"/>
        <v>0</v>
      </c>
      <c r="CE1435" s="525">
        <f t="shared" si="398"/>
        <v>0</v>
      </c>
      <c r="CF1435" s="519">
        <f t="shared" si="399"/>
        <v>0</v>
      </c>
      <c r="CG1435" s="521">
        <f t="shared" si="400"/>
        <v>0</v>
      </c>
      <c r="CH1435" s="452">
        <f t="shared" si="401"/>
        <v>0</v>
      </c>
      <c r="CI1435" s="511">
        <f t="shared" si="402"/>
        <v>0</v>
      </c>
      <c r="CJ1435" s="524">
        <f t="shared" si="403"/>
        <v>0</v>
      </c>
      <c r="CK1435" s="525">
        <f t="shared" si="404"/>
        <v>0</v>
      </c>
      <c r="CL1435" s="293">
        <f t="shared" si="405"/>
        <v>0</v>
      </c>
      <c r="CM1435" s="294" t="str">
        <f>IF(CL1435=0,"",
IF(SUM($CL$1424:CL1435)=1,CN1435,
IF($CL$1545&gt;SUM($CL$1424:CL1435),_xlfn.CONCAT(", ",CN1435),
IF($CL$1545=SUM($CL$1424:CL1435),_xlfn.CONCAT(" y ",CN1435)))))</f>
        <v/>
      </c>
      <c r="CN1435" s="89" t="s">
        <v>5130</v>
      </c>
    </row>
    <row r="1436" spans="1:92" ht="15" customHeight="1">
      <c r="A1436" s="64"/>
      <c r="B1436" s="11"/>
      <c r="C1436" s="58" t="s">
        <v>5063</v>
      </c>
      <c r="D1436" s="1020" t="str">
        <f>IF(CNGE_2025_M1_Secc5_Sub1!$D42="","",CNGE_2025_M1_Secc5_Sub1!$D42)</f>
        <v/>
      </c>
      <c r="E1436" s="889"/>
      <c r="F1436" s="889"/>
      <c r="G1436" s="889"/>
      <c r="H1436" s="889"/>
      <c r="I1436" s="889"/>
      <c r="J1436" s="889"/>
      <c r="K1436" s="889"/>
      <c r="L1436" s="889"/>
      <c r="M1436" s="889"/>
      <c r="N1436" s="889"/>
      <c r="O1436" s="890"/>
      <c r="P1436" s="813"/>
      <c r="Q1436" s="813"/>
      <c r="R1436" s="813"/>
      <c r="S1436" s="813"/>
      <c r="T1436" s="813"/>
      <c r="U1436" s="813"/>
      <c r="V1436" s="813"/>
      <c r="W1436" s="813"/>
      <c r="X1436" s="813"/>
      <c r="Y1436" s="813"/>
      <c r="Z1436" s="813"/>
      <c r="AA1436" s="813"/>
      <c r="AB1436" s="813"/>
      <c r="AC1436" s="813"/>
      <c r="AD1436" s="813"/>
      <c r="AI1436">
        <f t="shared" si="356"/>
        <v>0</v>
      </c>
      <c r="AJ1436">
        <f t="shared" si="357"/>
        <v>0</v>
      </c>
      <c r="AK1436">
        <f t="shared" si="358"/>
        <v>0</v>
      </c>
      <c r="AL1436">
        <f t="shared" si="359"/>
        <v>0</v>
      </c>
      <c r="AM1436">
        <f t="shared" si="360"/>
        <v>0</v>
      </c>
      <c r="AN1436">
        <f t="shared" si="361"/>
        <v>0</v>
      </c>
      <c r="AO1436">
        <f t="shared" si="362"/>
        <v>0</v>
      </c>
      <c r="AP1436">
        <f t="shared" si="363"/>
        <v>0</v>
      </c>
      <c r="AQ1436">
        <f t="shared" si="364"/>
        <v>0</v>
      </c>
      <c r="AR1436">
        <f t="shared" si="365"/>
        <v>0</v>
      </c>
      <c r="AS1436">
        <f t="shared" si="366"/>
        <v>0</v>
      </c>
      <c r="AT1436">
        <f t="shared" si="367"/>
        <v>0</v>
      </c>
      <c r="AU1436">
        <f t="shared" si="368"/>
        <v>0</v>
      </c>
      <c r="AV1436">
        <f t="shared" si="369"/>
        <v>0</v>
      </c>
      <c r="AW1436">
        <f t="shared" si="370"/>
        <v>0</v>
      </c>
      <c r="AX1436">
        <f t="shared" si="371"/>
        <v>0</v>
      </c>
      <c r="AY1436">
        <f t="shared" si="372"/>
        <v>0</v>
      </c>
      <c r="AZ1436">
        <f t="shared" si="373"/>
        <v>0</v>
      </c>
      <c r="BA1436">
        <f t="shared" si="374"/>
        <v>0</v>
      </c>
      <c r="BB1436">
        <f t="shared" si="375"/>
        <v>0</v>
      </c>
      <c r="BC1436" s="302">
        <f t="shared" si="376"/>
        <v>0</v>
      </c>
      <c r="BD1436" s="290">
        <f t="shared" si="377"/>
        <v>0</v>
      </c>
      <c r="BE1436" s="293">
        <f t="shared" si="378"/>
        <v>0</v>
      </c>
      <c r="BF1436" s="294" t="str">
        <f>IF(BE1436=0,"",
IF(SUM($BE$1424:BE1436)=1,BG1436,
IF($BE$1545&gt;SUM($BE$1424:BE1436),_xlfn.CONCAT(", ",BG1436),
IF($BE$1545=SUM($BE$1424:BE1436),_xlfn.CONCAT(" y ",BG1436)))))</f>
        <v/>
      </c>
      <c r="BG1436" s="89" t="s">
        <v>5131</v>
      </c>
      <c r="BH1436" s="515">
        <f t="shared" ref="BH1436:BJ1436" si="416">IF(OR(S1309="NS",S1168="NS"),0,IF(AND(S1309="NA",S1168="NA"),0,IF(S1309&gt;=SUM(S1168),0,1)))</f>
        <v>0</v>
      </c>
      <c r="BI1436" s="512">
        <f t="shared" si="416"/>
        <v>0</v>
      </c>
      <c r="BJ1436" s="281">
        <f t="shared" si="416"/>
        <v>0</v>
      </c>
      <c r="BK1436" s="338">
        <f t="shared" si="380"/>
        <v>0</v>
      </c>
      <c r="BL1436" s="294" t="str">
        <f>IF(BK1436=0,"",
IF(SUM($BK$1424:BK1436)=1,BM1436,
IF($BK$1545&gt;SUM($BK$1424:BK1436),_xlfn.CONCAT(", ",BM1436),
IF($BK$1545=SUM($BK$1424:BK1436),_xlfn.CONCAT(" y ",BM1436)))))</f>
        <v/>
      </c>
      <c r="BM1436" s="89" t="s">
        <v>5131</v>
      </c>
      <c r="BN1436" s="519">
        <f t="shared" si="381"/>
        <v>0</v>
      </c>
      <c r="BO1436" s="521">
        <f t="shared" si="382"/>
        <v>0</v>
      </c>
      <c r="BP1436" s="452">
        <f t="shared" si="383"/>
        <v>0</v>
      </c>
      <c r="BQ1436" s="511">
        <f t="shared" si="384"/>
        <v>0</v>
      </c>
      <c r="BR1436" s="524">
        <f t="shared" si="385"/>
        <v>0</v>
      </c>
      <c r="BS1436" s="525">
        <f t="shared" si="386"/>
        <v>0</v>
      </c>
      <c r="BT1436" s="519">
        <f t="shared" si="387"/>
        <v>0</v>
      </c>
      <c r="BU1436" s="521">
        <f t="shared" si="388"/>
        <v>0</v>
      </c>
      <c r="BV1436" s="452">
        <f t="shared" si="389"/>
        <v>0</v>
      </c>
      <c r="BW1436" s="511">
        <f t="shared" si="390"/>
        <v>0</v>
      </c>
      <c r="BX1436" s="524">
        <f t="shared" si="391"/>
        <v>0</v>
      </c>
      <c r="BY1436" s="525">
        <f t="shared" si="392"/>
        <v>0</v>
      </c>
      <c r="BZ1436" s="519">
        <f t="shared" si="393"/>
        <v>0</v>
      </c>
      <c r="CA1436" s="521">
        <f t="shared" si="394"/>
        <v>0</v>
      </c>
      <c r="CB1436" s="452">
        <f t="shared" si="395"/>
        <v>0</v>
      </c>
      <c r="CC1436" s="511">
        <f t="shared" si="396"/>
        <v>0</v>
      </c>
      <c r="CD1436" s="524">
        <f t="shared" si="397"/>
        <v>0</v>
      </c>
      <c r="CE1436" s="525">
        <f t="shared" si="398"/>
        <v>0</v>
      </c>
      <c r="CF1436" s="519">
        <f t="shared" si="399"/>
        <v>0</v>
      </c>
      <c r="CG1436" s="521">
        <f t="shared" si="400"/>
        <v>0</v>
      </c>
      <c r="CH1436" s="452">
        <f t="shared" si="401"/>
        <v>0</v>
      </c>
      <c r="CI1436" s="511">
        <f t="shared" si="402"/>
        <v>0</v>
      </c>
      <c r="CJ1436" s="524">
        <f t="shared" si="403"/>
        <v>0</v>
      </c>
      <c r="CK1436" s="525">
        <f t="shared" si="404"/>
        <v>0</v>
      </c>
      <c r="CL1436" s="293">
        <f t="shared" si="405"/>
        <v>0</v>
      </c>
      <c r="CM1436" s="294" t="str">
        <f>IF(CL1436=0,"",
IF(SUM($CL$1424:CL1436)=1,CN1436,
IF($CL$1545&gt;SUM($CL$1424:CL1436),_xlfn.CONCAT(", ",CN1436),
IF($CL$1545=SUM($CL$1424:CL1436),_xlfn.CONCAT(" y ",CN1436)))))</f>
        <v/>
      </c>
      <c r="CN1436" s="89" t="s">
        <v>5131</v>
      </c>
    </row>
    <row r="1437" spans="1:92" ht="15" customHeight="1">
      <c r="A1437" s="64"/>
      <c r="B1437" s="11"/>
      <c r="C1437" s="58" t="s">
        <v>5064</v>
      </c>
      <c r="D1437" s="1020" t="str">
        <f>IF(CNGE_2025_M1_Secc5_Sub1!$D43="","",CNGE_2025_M1_Secc5_Sub1!$D43)</f>
        <v/>
      </c>
      <c r="E1437" s="889"/>
      <c r="F1437" s="889"/>
      <c r="G1437" s="889"/>
      <c r="H1437" s="889"/>
      <c r="I1437" s="889"/>
      <c r="J1437" s="889"/>
      <c r="K1437" s="889"/>
      <c r="L1437" s="889"/>
      <c r="M1437" s="889"/>
      <c r="N1437" s="889"/>
      <c r="O1437" s="890"/>
      <c r="P1437" s="813"/>
      <c r="Q1437" s="813"/>
      <c r="R1437" s="813"/>
      <c r="S1437" s="813"/>
      <c r="T1437" s="813"/>
      <c r="U1437" s="813"/>
      <c r="V1437" s="813"/>
      <c r="W1437" s="813"/>
      <c r="X1437" s="813"/>
      <c r="Y1437" s="813"/>
      <c r="Z1437" s="813"/>
      <c r="AA1437" s="813"/>
      <c r="AB1437" s="813"/>
      <c r="AC1437" s="813"/>
      <c r="AD1437" s="813"/>
      <c r="AI1437">
        <f t="shared" si="356"/>
        <v>0</v>
      </c>
      <c r="AJ1437">
        <f t="shared" si="357"/>
        <v>0</v>
      </c>
      <c r="AK1437">
        <f t="shared" si="358"/>
        <v>0</v>
      </c>
      <c r="AL1437">
        <f t="shared" si="359"/>
        <v>0</v>
      </c>
      <c r="AM1437">
        <f t="shared" si="360"/>
        <v>0</v>
      </c>
      <c r="AN1437">
        <f t="shared" si="361"/>
        <v>0</v>
      </c>
      <c r="AO1437">
        <f t="shared" si="362"/>
        <v>0</v>
      </c>
      <c r="AP1437">
        <f t="shared" si="363"/>
        <v>0</v>
      </c>
      <c r="AQ1437">
        <f t="shared" si="364"/>
        <v>0</v>
      </c>
      <c r="AR1437">
        <f t="shared" si="365"/>
        <v>0</v>
      </c>
      <c r="AS1437">
        <f t="shared" si="366"/>
        <v>0</v>
      </c>
      <c r="AT1437">
        <f t="shared" si="367"/>
        <v>0</v>
      </c>
      <c r="AU1437">
        <f t="shared" si="368"/>
        <v>0</v>
      </c>
      <c r="AV1437">
        <f t="shared" si="369"/>
        <v>0</v>
      </c>
      <c r="AW1437">
        <f t="shared" si="370"/>
        <v>0</v>
      </c>
      <c r="AX1437">
        <f t="shared" si="371"/>
        <v>0</v>
      </c>
      <c r="AY1437">
        <f t="shared" si="372"/>
        <v>0</v>
      </c>
      <c r="AZ1437">
        <f t="shared" si="373"/>
        <v>0</v>
      </c>
      <c r="BA1437">
        <f t="shared" si="374"/>
        <v>0</v>
      </c>
      <c r="BB1437">
        <f t="shared" si="375"/>
        <v>0</v>
      </c>
      <c r="BC1437" s="302">
        <f t="shared" si="376"/>
        <v>0</v>
      </c>
      <c r="BD1437" s="290">
        <f t="shared" si="377"/>
        <v>0</v>
      </c>
      <c r="BE1437" s="293">
        <f t="shared" si="378"/>
        <v>0</v>
      </c>
      <c r="BF1437" s="294" t="str">
        <f>IF(BE1437=0,"",
IF(SUM($BE$1424:BE1437)=1,BG1437,
IF($BE$1545&gt;SUM($BE$1424:BE1437),_xlfn.CONCAT(", ",BG1437),
IF($BE$1545=SUM($BE$1424:BE1437),_xlfn.CONCAT(" y ",BG1437)))))</f>
        <v/>
      </c>
      <c r="BG1437" s="89" t="s">
        <v>5132</v>
      </c>
      <c r="BH1437" s="515">
        <f t="shared" ref="BH1437:BJ1437" si="417">IF(OR(S1310="NS",S1169="NS"),0,IF(AND(S1310="NA",S1169="NA"),0,IF(S1310&gt;=SUM(S1169),0,1)))</f>
        <v>0</v>
      </c>
      <c r="BI1437" s="512">
        <f t="shared" si="417"/>
        <v>0</v>
      </c>
      <c r="BJ1437" s="281">
        <f t="shared" si="417"/>
        <v>0</v>
      </c>
      <c r="BK1437" s="338">
        <f t="shared" si="380"/>
        <v>0</v>
      </c>
      <c r="BL1437" s="294" t="str">
        <f>IF(BK1437=0,"",
IF(SUM($BK$1424:BK1437)=1,BM1437,
IF($BK$1545&gt;SUM($BK$1424:BK1437),_xlfn.CONCAT(", ",BM1437),
IF($BK$1545=SUM($BK$1424:BK1437),_xlfn.CONCAT(" y ",BM1437)))))</f>
        <v/>
      </c>
      <c r="BM1437" s="89" t="s">
        <v>5132</v>
      </c>
      <c r="BN1437" s="519">
        <f t="shared" si="381"/>
        <v>0</v>
      </c>
      <c r="BO1437" s="521">
        <f t="shared" si="382"/>
        <v>0</v>
      </c>
      <c r="BP1437" s="452">
        <f t="shared" si="383"/>
        <v>0</v>
      </c>
      <c r="BQ1437" s="511">
        <f t="shared" si="384"/>
        <v>0</v>
      </c>
      <c r="BR1437" s="524">
        <f t="shared" si="385"/>
        <v>0</v>
      </c>
      <c r="BS1437" s="525">
        <f t="shared" si="386"/>
        <v>0</v>
      </c>
      <c r="BT1437" s="519">
        <f t="shared" si="387"/>
        <v>0</v>
      </c>
      <c r="BU1437" s="521">
        <f t="shared" si="388"/>
        <v>0</v>
      </c>
      <c r="BV1437" s="452">
        <f t="shared" si="389"/>
        <v>0</v>
      </c>
      <c r="BW1437" s="511">
        <f t="shared" si="390"/>
        <v>0</v>
      </c>
      <c r="BX1437" s="524">
        <f t="shared" si="391"/>
        <v>0</v>
      </c>
      <c r="BY1437" s="525">
        <f t="shared" si="392"/>
        <v>0</v>
      </c>
      <c r="BZ1437" s="519">
        <f t="shared" si="393"/>
        <v>0</v>
      </c>
      <c r="CA1437" s="521">
        <f t="shared" si="394"/>
        <v>0</v>
      </c>
      <c r="CB1437" s="452">
        <f t="shared" si="395"/>
        <v>0</v>
      </c>
      <c r="CC1437" s="511">
        <f t="shared" si="396"/>
        <v>0</v>
      </c>
      <c r="CD1437" s="524">
        <f t="shared" si="397"/>
        <v>0</v>
      </c>
      <c r="CE1437" s="525">
        <f t="shared" si="398"/>
        <v>0</v>
      </c>
      <c r="CF1437" s="519">
        <f t="shared" si="399"/>
        <v>0</v>
      </c>
      <c r="CG1437" s="521">
        <f t="shared" si="400"/>
        <v>0</v>
      </c>
      <c r="CH1437" s="452">
        <f t="shared" si="401"/>
        <v>0</v>
      </c>
      <c r="CI1437" s="511">
        <f t="shared" si="402"/>
        <v>0</v>
      </c>
      <c r="CJ1437" s="524">
        <f t="shared" si="403"/>
        <v>0</v>
      </c>
      <c r="CK1437" s="525">
        <f t="shared" si="404"/>
        <v>0</v>
      </c>
      <c r="CL1437" s="293">
        <f t="shared" si="405"/>
        <v>0</v>
      </c>
      <c r="CM1437" s="294" t="str">
        <f>IF(CL1437=0,"",
IF(SUM($CL$1424:CL1437)=1,CN1437,
IF($CL$1545&gt;SUM($CL$1424:CL1437),_xlfn.CONCAT(", ",CN1437),
IF($CL$1545=SUM($CL$1424:CL1437),_xlfn.CONCAT(" y ",CN1437)))))</f>
        <v/>
      </c>
      <c r="CN1437" s="89" t="s">
        <v>5132</v>
      </c>
    </row>
    <row r="1438" spans="1:92" ht="15" customHeight="1">
      <c r="A1438" s="64"/>
      <c r="B1438" s="11"/>
      <c r="C1438" s="58" t="s">
        <v>5065</v>
      </c>
      <c r="D1438" s="1020" t="str">
        <f>IF(CNGE_2025_M1_Secc5_Sub1!$D44="","",CNGE_2025_M1_Secc5_Sub1!$D44)</f>
        <v/>
      </c>
      <c r="E1438" s="889"/>
      <c r="F1438" s="889"/>
      <c r="G1438" s="889"/>
      <c r="H1438" s="889"/>
      <c r="I1438" s="889"/>
      <c r="J1438" s="889"/>
      <c r="K1438" s="889"/>
      <c r="L1438" s="889"/>
      <c r="M1438" s="889"/>
      <c r="N1438" s="889"/>
      <c r="O1438" s="890"/>
      <c r="P1438" s="813"/>
      <c r="Q1438" s="813"/>
      <c r="R1438" s="813"/>
      <c r="S1438" s="813"/>
      <c r="T1438" s="813"/>
      <c r="U1438" s="813"/>
      <c r="V1438" s="813"/>
      <c r="W1438" s="813"/>
      <c r="X1438" s="813"/>
      <c r="Y1438" s="813"/>
      <c r="Z1438" s="813"/>
      <c r="AA1438" s="813"/>
      <c r="AB1438" s="813"/>
      <c r="AC1438" s="813"/>
      <c r="AD1438" s="813"/>
      <c r="AI1438">
        <f t="shared" si="356"/>
        <v>0</v>
      </c>
      <c r="AJ1438">
        <f t="shared" si="357"/>
        <v>0</v>
      </c>
      <c r="AK1438">
        <f t="shared" si="358"/>
        <v>0</v>
      </c>
      <c r="AL1438">
        <f t="shared" si="359"/>
        <v>0</v>
      </c>
      <c r="AM1438">
        <f t="shared" si="360"/>
        <v>0</v>
      </c>
      <c r="AN1438">
        <f t="shared" si="361"/>
        <v>0</v>
      </c>
      <c r="AO1438">
        <f t="shared" si="362"/>
        <v>0</v>
      </c>
      <c r="AP1438">
        <f t="shared" si="363"/>
        <v>0</v>
      </c>
      <c r="AQ1438">
        <f t="shared" si="364"/>
        <v>0</v>
      </c>
      <c r="AR1438">
        <f t="shared" si="365"/>
        <v>0</v>
      </c>
      <c r="AS1438">
        <f t="shared" si="366"/>
        <v>0</v>
      </c>
      <c r="AT1438">
        <f t="shared" si="367"/>
        <v>0</v>
      </c>
      <c r="AU1438">
        <f t="shared" si="368"/>
        <v>0</v>
      </c>
      <c r="AV1438">
        <f t="shared" si="369"/>
        <v>0</v>
      </c>
      <c r="AW1438">
        <f t="shared" si="370"/>
        <v>0</v>
      </c>
      <c r="AX1438">
        <f t="shared" si="371"/>
        <v>0</v>
      </c>
      <c r="AY1438">
        <f t="shared" si="372"/>
        <v>0</v>
      </c>
      <c r="AZ1438">
        <f t="shared" si="373"/>
        <v>0</v>
      </c>
      <c r="BA1438">
        <f t="shared" si="374"/>
        <v>0</v>
      </c>
      <c r="BB1438">
        <f t="shared" si="375"/>
        <v>0</v>
      </c>
      <c r="BC1438" s="302">
        <f t="shared" si="376"/>
        <v>0</v>
      </c>
      <c r="BD1438" s="290">
        <f t="shared" si="377"/>
        <v>0</v>
      </c>
      <c r="BE1438" s="293">
        <f t="shared" si="378"/>
        <v>0</v>
      </c>
      <c r="BF1438" s="294" t="str">
        <f>IF(BE1438=0,"",
IF(SUM($BE$1424:BE1438)=1,BG1438,
IF($BE$1545&gt;SUM($BE$1424:BE1438),_xlfn.CONCAT(", ",BG1438),
IF($BE$1545=SUM($BE$1424:BE1438),_xlfn.CONCAT(" y ",BG1438)))))</f>
        <v/>
      </c>
      <c r="BG1438" s="89" t="s">
        <v>5133</v>
      </c>
      <c r="BH1438" s="515">
        <f t="shared" ref="BH1438:BJ1438" si="418">IF(OR(S1311="NS",S1170="NS"),0,IF(AND(S1311="NA",S1170="NA"),0,IF(S1311&gt;=SUM(S1170),0,1)))</f>
        <v>0</v>
      </c>
      <c r="BI1438" s="512">
        <f t="shared" si="418"/>
        <v>0</v>
      </c>
      <c r="BJ1438" s="281">
        <f t="shared" si="418"/>
        <v>0</v>
      </c>
      <c r="BK1438" s="338">
        <f t="shared" si="380"/>
        <v>0</v>
      </c>
      <c r="BL1438" s="294" t="str">
        <f>IF(BK1438=0,"",
IF(SUM($BK$1424:BK1438)=1,BM1438,
IF($BK$1545&gt;SUM($BK$1424:BK1438),_xlfn.CONCAT(", ",BM1438),
IF($BK$1545=SUM($BK$1424:BK1438),_xlfn.CONCAT(" y ",BM1438)))))</f>
        <v/>
      </c>
      <c r="BM1438" s="89" t="s">
        <v>5133</v>
      </c>
      <c r="BN1438" s="519">
        <f t="shared" si="381"/>
        <v>0</v>
      </c>
      <c r="BO1438" s="521">
        <f t="shared" si="382"/>
        <v>0</v>
      </c>
      <c r="BP1438" s="452">
        <f t="shared" si="383"/>
        <v>0</v>
      </c>
      <c r="BQ1438" s="511">
        <f t="shared" si="384"/>
        <v>0</v>
      </c>
      <c r="BR1438" s="524">
        <f t="shared" si="385"/>
        <v>0</v>
      </c>
      <c r="BS1438" s="525">
        <f t="shared" si="386"/>
        <v>0</v>
      </c>
      <c r="BT1438" s="519">
        <f t="shared" si="387"/>
        <v>0</v>
      </c>
      <c r="BU1438" s="521">
        <f t="shared" si="388"/>
        <v>0</v>
      </c>
      <c r="BV1438" s="452">
        <f t="shared" si="389"/>
        <v>0</v>
      </c>
      <c r="BW1438" s="511">
        <f t="shared" si="390"/>
        <v>0</v>
      </c>
      <c r="BX1438" s="524">
        <f t="shared" si="391"/>
        <v>0</v>
      </c>
      <c r="BY1438" s="525">
        <f t="shared" si="392"/>
        <v>0</v>
      </c>
      <c r="BZ1438" s="519">
        <f t="shared" si="393"/>
        <v>0</v>
      </c>
      <c r="CA1438" s="521">
        <f t="shared" si="394"/>
        <v>0</v>
      </c>
      <c r="CB1438" s="452">
        <f t="shared" si="395"/>
        <v>0</v>
      </c>
      <c r="CC1438" s="511">
        <f t="shared" si="396"/>
        <v>0</v>
      </c>
      <c r="CD1438" s="524">
        <f t="shared" si="397"/>
        <v>0</v>
      </c>
      <c r="CE1438" s="525">
        <f t="shared" si="398"/>
        <v>0</v>
      </c>
      <c r="CF1438" s="519">
        <f t="shared" si="399"/>
        <v>0</v>
      </c>
      <c r="CG1438" s="521">
        <f t="shared" si="400"/>
        <v>0</v>
      </c>
      <c r="CH1438" s="452">
        <f t="shared" si="401"/>
        <v>0</v>
      </c>
      <c r="CI1438" s="511">
        <f t="shared" si="402"/>
        <v>0</v>
      </c>
      <c r="CJ1438" s="524">
        <f t="shared" si="403"/>
        <v>0</v>
      </c>
      <c r="CK1438" s="525">
        <f t="shared" si="404"/>
        <v>0</v>
      </c>
      <c r="CL1438" s="293">
        <f t="shared" si="405"/>
        <v>0</v>
      </c>
      <c r="CM1438" s="294" t="str">
        <f>IF(CL1438=0,"",
IF(SUM($CL$1424:CL1438)=1,CN1438,
IF($CL$1545&gt;SUM($CL$1424:CL1438),_xlfn.CONCAT(", ",CN1438),
IF($CL$1545=SUM($CL$1424:CL1438),_xlfn.CONCAT(" y ",CN1438)))))</f>
        <v/>
      </c>
      <c r="CN1438" s="89" t="s">
        <v>5133</v>
      </c>
    </row>
    <row r="1439" spans="1:92" ht="15" customHeight="1">
      <c r="A1439" s="64"/>
      <c r="B1439" s="11"/>
      <c r="C1439" s="58" t="s">
        <v>5066</v>
      </c>
      <c r="D1439" s="1020" t="str">
        <f>IF(CNGE_2025_M1_Secc5_Sub1!$D45="","",CNGE_2025_M1_Secc5_Sub1!$D45)</f>
        <v/>
      </c>
      <c r="E1439" s="889"/>
      <c r="F1439" s="889"/>
      <c r="G1439" s="889"/>
      <c r="H1439" s="889"/>
      <c r="I1439" s="889"/>
      <c r="J1439" s="889"/>
      <c r="K1439" s="889"/>
      <c r="L1439" s="889"/>
      <c r="M1439" s="889"/>
      <c r="N1439" s="889"/>
      <c r="O1439" s="890"/>
      <c r="P1439" s="813"/>
      <c r="Q1439" s="813"/>
      <c r="R1439" s="813"/>
      <c r="S1439" s="813"/>
      <c r="T1439" s="813"/>
      <c r="U1439" s="813"/>
      <c r="V1439" s="813"/>
      <c r="W1439" s="813"/>
      <c r="X1439" s="813"/>
      <c r="Y1439" s="813"/>
      <c r="Z1439" s="813"/>
      <c r="AA1439" s="813"/>
      <c r="AB1439" s="813"/>
      <c r="AC1439" s="813"/>
      <c r="AD1439" s="813"/>
      <c r="AI1439">
        <f t="shared" si="356"/>
        <v>0</v>
      </c>
      <c r="AJ1439">
        <f t="shared" si="357"/>
        <v>0</v>
      </c>
      <c r="AK1439">
        <f t="shared" si="358"/>
        <v>0</v>
      </c>
      <c r="AL1439">
        <f t="shared" si="359"/>
        <v>0</v>
      </c>
      <c r="AM1439">
        <f t="shared" si="360"/>
        <v>0</v>
      </c>
      <c r="AN1439">
        <f t="shared" si="361"/>
        <v>0</v>
      </c>
      <c r="AO1439">
        <f t="shared" si="362"/>
        <v>0</v>
      </c>
      <c r="AP1439">
        <f t="shared" si="363"/>
        <v>0</v>
      </c>
      <c r="AQ1439">
        <f t="shared" si="364"/>
        <v>0</v>
      </c>
      <c r="AR1439">
        <f t="shared" si="365"/>
        <v>0</v>
      </c>
      <c r="AS1439">
        <f t="shared" si="366"/>
        <v>0</v>
      </c>
      <c r="AT1439">
        <f t="shared" si="367"/>
        <v>0</v>
      </c>
      <c r="AU1439">
        <f t="shared" si="368"/>
        <v>0</v>
      </c>
      <c r="AV1439">
        <f t="shared" si="369"/>
        <v>0</v>
      </c>
      <c r="AW1439">
        <f t="shared" si="370"/>
        <v>0</v>
      </c>
      <c r="AX1439">
        <f t="shared" si="371"/>
        <v>0</v>
      </c>
      <c r="AY1439">
        <f t="shared" si="372"/>
        <v>0</v>
      </c>
      <c r="AZ1439">
        <f t="shared" si="373"/>
        <v>0</v>
      </c>
      <c r="BA1439">
        <f t="shared" si="374"/>
        <v>0</v>
      </c>
      <c r="BB1439">
        <f t="shared" si="375"/>
        <v>0</v>
      </c>
      <c r="BC1439" s="302">
        <f t="shared" si="376"/>
        <v>0</v>
      </c>
      <c r="BD1439" s="290">
        <f t="shared" si="377"/>
        <v>0</v>
      </c>
      <c r="BE1439" s="293">
        <f t="shared" si="378"/>
        <v>0</v>
      </c>
      <c r="BF1439" s="294" t="str">
        <f>IF(BE1439=0,"",
IF(SUM($BE$1424:BE1439)=1,BG1439,
IF($BE$1545&gt;SUM($BE$1424:BE1439),_xlfn.CONCAT(", ",BG1439),
IF($BE$1545=SUM($BE$1424:BE1439),_xlfn.CONCAT(" y ",BG1439)))))</f>
        <v/>
      </c>
      <c r="BG1439" s="89" t="s">
        <v>5134</v>
      </c>
      <c r="BH1439" s="515">
        <f t="shared" ref="BH1439:BJ1439" si="419">IF(OR(S1312="NS",S1171="NS"),0,IF(AND(S1312="NA",S1171="NA"),0,IF(S1312&gt;=SUM(S1171),0,1)))</f>
        <v>0</v>
      </c>
      <c r="BI1439" s="512">
        <f t="shared" si="419"/>
        <v>0</v>
      </c>
      <c r="BJ1439" s="281">
        <f t="shared" si="419"/>
        <v>0</v>
      </c>
      <c r="BK1439" s="338">
        <f t="shared" si="380"/>
        <v>0</v>
      </c>
      <c r="BL1439" s="294" t="str">
        <f>IF(BK1439=0,"",
IF(SUM($BK$1424:BK1439)=1,BM1439,
IF($BK$1545&gt;SUM($BK$1424:BK1439),_xlfn.CONCAT(", ",BM1439),
IF($BK$1545=SUM($BK$1424:BK1439),_xlfn.CONCAT(" y ",BM1439)))))</f>
        <v/>
      </c>
      <c r="BM1439" s="89" t="s">
        <v>5134</v>
      </c>
      <c r="BN1439" s="519">
        <f t="shared" si="381"/>
        <v>0</v>
      </c>
      <c r="BO1439" s="521">
        <f t="shared" si="382"/>
        <v>0</v>
      </c>
      <c r="BP1439" s="452">
        <f t="shared" si="383"/>
        <v>0</v>
      </c>
      <c r="BQ1439" s="511">
        <f t="shared" si="384"/>
        <v>0</v>
      </c>
      <c r="BR1439" s="524">
        <f t="shared" si="385"/>
        <v>0</v>
      </c>
      <c r="BS1439" s="525">
        <f t="shared" si="386"/>
        <v>0</v>
      </c>
      <c r="BT1439" s="519">
        <f t="shared" si="387"/>
        <v>0</v>
      </c>
      <c r="BU1439" s="521">
        <f t="shared" si="388"/>
        <v>0</v>
      </c>
      <c r="BV1439" s="452">
        <f t="shared" si="389"/>
        <v>0</v>
      </c>
      <c r="BW1439" s="511">
        <f t="shared" si="390"/>
        <v>0</v>
      </c>
      <c r="BX1439" s="524">
        <f t="shared" si="391"/>
        <v>0</v>
      </c>
      <c r="BY1439" s="525">
        <f t="shared" si="392"/>
        <v>0</v>
      </c>
      <c r="BZ1439" s="519">
        <f t="shared" si="393"/>
        <v>0</v>
      </c>
      <c r="CA1439" s="521">
        <f t="shared" si="394"/>
        <v>0</v>
      </c>
      <c r="CB1439" s="452">
        <f t="shared" si="395"/>
        <v>0</v>
      </c>
      <c r="CC1439" s="511">
        <f t="shared" si="396"/>
        <v>0</v>
      </c>
      <c r="CD1439" s="524">
        <f t="shared" si="397"/>
        <v>0</v>
      </c>
      <c r="CE1439" s="525">
        <f t="shared" si="398"/>
        <v>0</v>
      </c>
      <c r="CF1439" s="519">
        <f t="shared" si="399"/>
        <v>0</v>
      </c>
      <c r="CG1439" s="521">
        <f t="shared" si="400"/>
        <v>0</v>
      </c>
      <c r="CH1439" s="452">
        <f t="shared" si="401"/>
        <v>0</v>
      </c>
      <c r="CI1439" s="511">
        <f t="shared" si="402"/>
        <v>0</v>
      </c>
      <c r="CJ1439" s="524">
        <f t="shared" si="403"/>
        <v>0</v>
      </c>
      <c r="CK1439" s="525">
        <f t="shared" si="404"/>
        <v>0</v>
      </c>
      <c r="CL1439" s="293">
        <f t="shared" si="405"/>
        <v>0</v>
      </c>
      <c r="CM1439" s="294" t="str">
        <f>IF(CL1439=0,"",
IF(SUM($CL$1424:CL1439)=1,CN1439,
IF($CL$1545&gt;SUM($CL$1424:CL1439),_xlfn.CONCAT(", ",CN1439),
IF($CL$1545=SUM($CL$1424:CL1439),_xlfn.CONCAT(" y ",CN1439)))))</f>
        <v/>
      </c>
      <c r="CN1439" s="89" t="s">
        <v>5134</v>
      </c>
    </row>
    <row r="1440" spans="1:92" ht="15" customHeight="1">
      <c r="A1440" s="64"/>
      <c r="B1440" s="11"/>
      <c r="C1440" s="58" t="s">
        <v>5067</v>
      </c>
      <c r="D1440" s="1020" t="str">
        <f>IF(CNGE_2025_M1_Secc5_Sub1!$D46="","",CNGE_2025_M1_Secc5_Sub1!$D46)</f>
        <v/>
      </c>
      <c r="E1440" s="889"/>
      <c r="F1440" s="889"/>
      <c r="G1440" s="889"/>
      <c r="H1440" s="889"/>
      <c r="I1440" s="889"/>
      <c r="J1440" s="889"/>
      <c r="K1440" s="889"/>
      <c r="L1440" s="889"/>
      <c r="M1440" s="889"/>
      <c r="N1440" s="889"/>
      <c r="O1440" s="890"/>
      <c r="P1440" s="813"/>
      <c r="Q1440" s="813"/>
      <c r="R1440" s="813"/>
      <c r="S1440" s="813"/>
      <c r="T1440" s="813"/>
      <c r="U1440" s="813"/>
      <c r="V1440" s="813"/>
      <c r="W1440" s="813"/>
      <c r="X1440" s="813"/>
      <c r="Y1440" s="813"/>
      <c r="Z1440" s="813"/>
      <c r="AA1440" s="813"/>
      <c r="AB1440" s="813"/>
      <c r="AC1440" s="813"/>
      <c r="AD1440" s="813"/>
      <c r="AI1440">
        <f t="shared" si="356"/>
        <v>0</v>
      </c>
      <c r="AJ1440">
        <f t="shared" si="357"/>
        <v>0</v>
      </c>
      <c r="AK1440">
        <f t="shared" si="358"/>
        <v>0</v>
      </c>
      <c r="AL1440">
        <f t="shared" si="359"/>
        <v>0</v>
      </c>
      <c r="AM1440">
        <f t="shared" si="360"/>
        <v>0</v>
      </c>
      <c r="AN1440">
        <f t="shared" si="361"/>
        <v>0</v>
      </c>
      <c r="AO1440">
        <f t="shared" si="362"/>
        <v>0</v>
      </c>
      <c r="AP1440">
        <f t="shared" si="363"/>
        <v>0</v>
      </c>
      <c r="AQ1440">
        <f t="shared" si="364"/>
        <v>0</v>
      </c>
      <c r="AR1440">
        <f t="shared" si="365"/>
        <v>0</v>
      </c>
      <c r="AS1440">
        <f t="shared" si="366"/>
        <v>0</v>
      </c>
      <c r="AT1440">
        <f t="shared" si="367"/>
        <v>0</v>
      </c>
      <c r="AU1440">
        <f t="shared" si="368"/>
        <v>0</v>
      </c>
      <c r="AV1440">
        <f t="shared" si="369"/>
        <v>0</v>
      </c>
      <c r="AW1440">
        <f t="shared" si="370"/>
        <v>0</v>
      </c>
      <c r="AX1440">
        <f t="shared" si="371"/>
        <v>0</v>
      </c>
      <c r="AY1440">
        <f t="shared" si="372"/>
        <v>0</v>
      </c>
      <c r="AZ1440">
        <f t="shared" si="373"/>
        <v>0</v>
      </c>
      <c r="BA1440">
        <f t="shared" si="374"/>
        <v>0</v>
      </c>
      <c r="BB1440">
        <f t="shared" si="375"/>
        <v>0</v>
      </c>
      <c r="BC1440" s="302">
        <f t="shared" si="376"/>
        <v>0</v>
      </c>
      <c r="BD1440" s="290">
        <f t="shared" si="377"/>
        <v>0</v>
      </c>
      <c r="BE1440" s="293">
        <f t="shared" si="378"/>
        <v>0</v>
      </c>
      <c r="BF1440" s="294" t="str">
        <f>IF(BE1440=0,"",
IF(SUM($BE$1424:BE1440)=1,BG1440,
IF($BE$1545&gt;SUM($BE$1424:BE1440),_xlfn.CONCAT(", ",BG1440),
IF($BE$1545=SUM($BE$1424:BE1440),_xlfn.CONCAT(" y ",BG1440)))))</f>
        <v/>
      </c>
      <c r="BG1440" s="89" t="s">
        <v>5135</v>
      </c>
      <c r="BH1440" s="515">
        <f t="shared" ref="BH1440:BJ1440" si="420">IF(OR(S1313="NS",S1172="NS"),0,IF(AND(S1313="NA",S1172="NA"),0,IF(S1313&gt;=SUM(S1172),0,1)))</f>
        <v>0</v>
      </c>
      <c r="BI1440" s="512">
        <f t="shared" si="420"/>
        <v>0</v>
      </c>
      <c r="BJ1440" s="281">
        <f t="shared" si="420"/>
        <v>0</v>
      </c>
      <c r="BK1440" s="338">
        <f t="shared" si="380"/>
        <v>0</v>
      </c>
      <c r="BL1440" s="294" t="str">
        <f>IF(BK1440=0,"",
IF(SUM($BK$1424:BK1440)=1,BM1440,
IF($BK$1545&gt;SUM($BK$1424:BK1440),_xlfn.CONCAT(", ",BM1440),
IF($BK$1545=SUM($BK$1424:BK1440),_xlfn.CONCAT(" y ",BM1440)))))</f>
        <v/>
      </c>
      <c r="BM1440" s="89" t="s">
        <v>5135</v>
      </c>
      <c r="BN1440" s="519">
        <f t="shared" si="381"/>
        <v>0</v>
      </c>
      <c r="BO1440" s="521">
        <f t="shared" si="382"/>
        <v>0</v>
      </c>
      <c r="BP1440" s="452">
        <f t="shared" si="383"/>
        <v>0</v>
      </c>
      <c r="BQ1440" s="511">
        <f t="shared" si="384"/>
        <v>0</v>
      </c>
      <c r="BR1440" s="524">
        <f t="shared" si="385"/>
        <v>0</v>
      </c>
      <c r="BS1440" s="525">
        <f t="shared" si="386"/>
        <v>0</v>
      </c>
      <c r="BT1440" s="519">
        <f t="shared" si="387"/>
        <v>0</v>
      </c>
      <c r="BU1440" s="521">
        <f t="shared" si="388"/>
        <v>0</v>
      </c>
      <c r="BV1440" s="452">
        <f t="shared" si="389"/>
        <v>0</v>
      </c>
      <c r="BW1440" s="511">
        <f t="shared" si="390"/>
        <v>0</v>
      </c>
      <c r="BX1440" s="524">
        <f t="shared" si="391"/>
        <v>0</v>
      </c>
      <c r="BY1440" s="525">
        <f t="shared" si="392"/>
        <v>0</v>
      </c>
      <c r="BZ1440" s="519">
        <f t="shared" si="393"/>
        <v>0</v>
      </c>
      <c r="CA1440" s="521">
        <f t="shared" si="394"/>
        <v>0</v>
      </c>
      <c r="CB1440" s="452">
        <f t="shared" si="395"/>
        <v>0</v>
      </c>
      <c r="CC1440" s="511">
        <f t="shared" si="396"/>
        <v>0</v>
      </c>
      <c r="CD1440" s="524">
        <f t="shared" si="397"/>
        <v>0</v>
      </c>
      <c r="CE1440" s="525">
        <f t="shared" si="398"/>
        <v>0</v>
      </c>
      <c r="CF1440" s="519">
        <f t="shared" si="399"/>
        <v>0</v>
      </c>
      <c r="CG1440" s="521">
        <f t="shared" si="400"/>
        <v>0</v>
      </c>
      <c r="CH1440" s="452">
        <f t="shared" si="401"/>
        <v>0</v>
      </c>
      <c r="CI1440" s="511">
        <f t="shared" si="402"/>
        <v>0</v>
      </c>
      <c r="CJ1440" s="524">
        <f t="shared" si="403"/>
        <v>0</v>
      </c>
      <c r="CK1440" s="525">
        <f t="shared" si="404"/>
        <v>0</v>
      </c>
      <c r="CL1440" s="293">
        <f t="shared" si="405"/>
        <v>0</v>
      </c>
      <c r="CM1440" s="294" t="str">
        <f>IF(CL1440=0,"",
IF(SUM($CL$1424:CL1440)=1,CN1440,
IF($CL$1545&gt;SUM($CL$1424:CL1440),_xlfn.CONCAT(", ",CN1440),
IF($CL$1545=SUM($CL$1424:CL1440),_xlfn.CONCAT(" y ",CN1440)))))</f>
        <v/>
      </c>
      <c r="CN1440" s="89" t="s">
        <v>5135</v>
      </c>
    </row>
    <row r="1441" spans="1:92" ht="15" customHeight="1">
      <c r="A1441" s="64"/>
      <c r="B1441" s="11"/>
      <c r="C1441" s="58" t="s">
        <v>5068</v>
      </c>
      <c r="D1441" s="1020" t="str">
        <f>IF(CNGE_2025_M1_Secc5_Sub1!$D47="","",CNGE_2025_M1_Secc5_Sub1!$D47)</f>
        <v/>
      </c>
      <c r="E1441" s="889"/>
      <c r="F1441" s="889"/>
      <c r="G1441" s="889"/>
      <c r="H1441" s="889"/>
      <c r="I1441" s="889"/>
      <c r="J1441" s="889"/>
      <c r="K1441" s="889"/>
      <c r="L1441" s="889"/>
      <c r="M1441" s="889"/>
      <c r="N1441" s="889"/>
      <c r="O1441" s="890"/>
      <c r="P1441" s="813"/>
      <c r="Q1441" s="813"/>
      <c r="R1441" s="813"/>
      <c r="S1441" s="813"/>
      <c r="T1441" s="813"/>
      <c r="U1441" s="813"/>
      <c r="V1441" s="813"/>
      <c r="W1441" s="813"/>
      <c r="X1441" s="813"/>
      <c r="Y1441" s="813"/>
      <c r="Z1441" s="813"/>
      <c r="AA1441" s="813"/>
      <c r="AB1441" s="813"/>
      <c r="AC1441" s="813"/>
      <c r="AD1441" s="813"/>
      <c r="AI1441">
        <f t="shared" si="356"/>
        <v>0</v>
      </c>
      <c r="AJ1441">
        <f t="shared" si="357"/>
        <v>0</v>
      </c>
      <c r="AK1441">
        <f t="shared" si="358"/>
        <v>0</v>
      </c>
      <c r="AL1441">
        <f t="shared" si="359"/>
        <v>0</v>
      </c>
      <c r="AM1441">
        <f t="shared" si="360"/>
        <v>0</v>
      </c>
      <c r="AN1441">
        <f t="shared" si="361"/>
        <v>0</v>
      </c>
      <c r="AO1441">
        <f t="shared" si="362"/>
        <v>0</v>
      </c>
      <c r="AP1441">
        <f t="shared" si="363"/>
        <v>0</v>
      </c>
      <c r="AQ1441">
        <f t="shared" si="364"/>
        <v>0</v>
      </c>
      <c r="AR1441">
        <f t="shared" si="365"/>
        <v>0</v>
      </c>
      <c r="AS1441">
        <f t="shared" si="366"/>
        <v>0</v>
      </c>
      <c r="AT1441">
        <f t="shared" si="367"/>
        <v>0</v>
      </c>
      <c r="AU1441">
        <f t="shared" si="368"/>
        <v>0</v>
      </c>
      <c r="AV1441">
        <f t="shared" si="369"/>
        <v>0</v>
      </c>
      <c r="AW1441">
        <f t="shared" si="370"/>
        <v>0</v>
      </c>
      <c r="AX1441">
        <f t="shared" si="371"/>
        <v>0</v>
      </c>
      <c r="AY1441">
        <f t="shared" si="372"/>
        <v>0</v>
      </c>
      <c r="AZ1441">
        <f t="shared" si="373"/>
        <v>0</v>
      </c>
      <c r="BA1441">
        <f t="shared" si="374"/>
        <v>0</v>
      </c>
      <c r="BB1441">
        <f t="shared" si="375"/>
        <v>0</v>
      </c>
      <c r="BC1441" s="302">
        <f t="shared" si="376"/>
        <v>0</v>
      </c>
      <c r="BD1441" s="290">
        <f t="shared" si="377"/>
        <v>0</v>
      </c>
      <c r="BE1441" s="293">
        <f t="shared" si="378"/>
        <v>0</v>
      </c>
      <c r="BF1441" s="294" t="str">
        <f>IF(BE1441=0,"",
IF(SUM($BE$1424:BE1441)=1,BG1441,
IF($BE$1545&gt;SUM($BE$1424:BE1441),_xlfn.CONCAT(", ",BG1441),
IF($BE$1545=SUM($BE$1424:BE1441),_xlfn.CONCAT(" y ",BG1441)))))</f>
        <v/>
      </c>
      <c r="BG1441" s="89" t="s">
        <v>5136</v>
      </c>
      <c r="BH1441" s="515">
        <f t="shared" ref="BH1441:BJ1441" si="421">IF(OR(S1314="NS",S1173="NS"),0,IF(AND(S1314="NA",S1173="NA"),0,IF(S1314&gt;=SUM(S1173),0,1)))</f>
        <v>0</v>
      </c>
      <c r="BI1441" s="512">
        <f t="shared" si="421"/>
        <v>0</v>
      </c>
      <c r="BJ1441" s="281">
        <f t="shared" si="421"/>
        <v>0</v>
      </c>
      <c r="BK1441" s="338">
        <f t="shared" si="380"/>
        <v>0</v>
      </c>
      <c r="BL1441" s="294" t="str">
        <f>IF(BK1441=0,"",
IF(SUM($BK$1424:BK1441)=1,BM1441,
IF($BK$1545&gt;SUM($BK$1424:BK1441),_xlfn.CONCAT(", ",BM1441),
IF($BK$1545=SUM($BK$1424:BK1441),_xlfn.CONCAT(" y ",BM1441)))))</f>
        <v/>
      </c>
      <c r="BM1441" s="89" t="s">
        <v>5136</v>
      </c>
      <c r="BN1441" s="519">
        <f t="shared" si="381"/>
        <v>0</v>
      </c>
      <c r="BO1441" s="521">
        <f t="shared" si="382"/>
        <v>0</v>
      </c>
      <c r="BP1441" s="452">
        <f t="shared" si="383"/>
        <v>0</v>
      </c>
      <c r="BQ1441" s="511">
        <f t="shared" si="384"/>
        <v>0</v>
      </c>
      <c r="BR1441" s="524">
        <f t="shared" si="385"/>
        <v>0</v>
      </c>
      <c r="BS1441" s="525">
        <f t="shared" si="386"/>
        <v>0</v>
      </c>
      <c r="BT1441" s="519">
        <f t="shared" si="387"/>
        <v>0</v>
      </c>
      <c r="BU1441" s="521">
        <f t="shared" si="388"/>
        <v>0</v>
      </c>
      <c r="BV1441" s="452">
        <f t="shared" si="389"/>
        <v>0</v>
      </c>
      <c r="BW1441" s="511">
        <f t="shared" si="390"/>
        <v>0</v>
      </c>
      <c r="BX1441" s="524">
        <f t="shared" si="391"/>
        <v>0</v>
      </c>
      <c r="BY1441" s="525">
        <f t="shared" si="392"/>
        <v>0</v>
      </c>
      <c r="BZ1441" s="519">
        <f t="shared" si="393"/>
        <v>0</v>
      </c>
      <c r="CA1441" s="521">
        <f t="shared" si="394"/>
        <v>0</v>
      </c>
      <c r="CB1441" s="452">
        <f t="shared" si="395"/>
        <v>0</v>
      </c>
      <c r="CC1441" s="511">
        <f t="shared" si="396"/>
        <v>0</v>
      </c>
      <c r="CD1441" s="524">
        <f t="shared" si="397"/>
        <v>0</v>
      </c>
      <c r="CE1441" s="525">
        <f t="shared" si="398"/>
        <v>0</v>
      </c>
      <c r="CF1441" s="519">
        <f t="shared" si="399"/>
        <v>0</v>
      </c>
      <c r="CG1441" s="521">
        <f t="shared" si="400"/>
        <v>0</v>
      </c>
      <c r="CH1441" s="452">
        <f t="shared" si="401"/>
        <v>0</v>
      </c>
      <c r="CI1441" s="511">
        <f t="shared" si="402"/>
        <v>0</v>
      </c>
      <c r="CJ1441" s="524">
        <f t="shared" si="403"/>
        <v>0</v>
      </c>
      <c r="CK1441" s="525">
        <f t="shared" si="404"/>
        <v>0</v>
      </c>
      <c r="CL1441" s="293">
        <f t="shared" si="405"/>
        <v>0</v>
      </c>
      <c r="CM1441" s="294" t="str">
        <f>IF(CL1441=0,"",
IF(SUM($CL$1424:CL1441)=1,CN1441,
IF($CL$1545&gt;SUM($CL$1424:CL1441),_xlfn.CONCAT(", ",CN1441),
IF($CL$1545=SUM($CL$1424:CL1441),_xlfn.CONCAT(" y ",CN1441)))))</f>
        <v/>
      </c>
      <c r="CN1441" s="89" t="s">
        <v>5136</v>
      </c>
    </row>
    <row r="1442" spans="1:92" ht="15" customHeight="1">
      <c r="A1442" s="64"/>
      <c r="B1442" s="11"/>
      <c r="C1442" s="58" t="s">
        <v>5069</v>
      </c>
      <c r="D1442" s="1020" t="str">
        <f>IF(CNGE_2025_M1_Secc5_Sub1!$D48="","",CNGE_2025_M1_Secc5_Sub1!$D48)</f>
        <v/>
      </c>
      <c r="E1442" s="889"/>
      <c r="F1442" s="889"/>
      <c r="G1442" s="889"/>
      <c r="H1442" s="889"/>
      <c r="I1442" s="889"/>
      <c r="J1442" s="889"/>
      <c r="K1442" s="889"/>
      <c r="L1442" s="889"/>
      <c r="M1442" s="889"/>
      <c r="N1442" s="889"/>
      <c r="O1442" s="890"/>
      <c r="P1442" s="813"/>
      <c r="Q1442" s="813"/>
      <c r="R1442" s="813"/>
      <c r="S1442" s="813"/>
      <c r="T1442" s="813"/>
      <c r="U1442" s="813"/>
      <c r="V1442" s="813"/>
      <c r="W1442" s="813"/>
      <c r="X1442" s="813"/>
      <c r="Y1442" s="813"/>
      <c r="Z1442" s="813"/>
      <c r="AA1442" s="813"/>
      <c r="AB1442" s="813"/>
      <c r="AC1442" s="813"/>
      <c r="AD1442" s="813"/>
      <c r="AI1442">
        <f t="shared" si="356"/>
        <v>0</v>
      </c>
      <c r="AJ1442">
        <f t="shared" si="357"/>
        <v>0</v>
      </c>
      <c r="AK1442">
        <f t="shared" si="358"/>
        <v>0</v>
      </c>
      <c r="AL1442">
        <f t="shared" si="359"/>
        <v>0</v>
      </c>
      <c r="AM1442">
        <f t="shared" si="360"/>
        <v>0</v>
      </c>
      <c r="AN1442">
        <f t="shared" si="361"/>
        <v>0</v>
      </c>
      <c r="AO1442">
        <f t="shared" si="362"/>
        <v>0</v>
      </c>
      <c r="AP1442">
        <f t="shared" si="363"/>
        <v>0</v>
      </c>
      <c r="AQ1442">
        <f t="shared" si="364"/>
        <v>0</v>
      </c>
      <c r="AR1442">
        <f t="shared" si="365"/>
        <v>0</v>
      </c>
      <c r="AS1442">
        <f t="shared" si="366"/>
        <v>0</v>
      </c>
      <c r="AT1442">
        <f t="shared" si="367"/>
        <v>0</v>
      </c>
      <c r="AU1442">
        <f t="shared" si="368"/>
        <v>0</v>
      </c>
      <c r="AV1442">
        <f t="shared" si="369"/>
        <v>0</v>
      </c>
      <c r="AW1442">
        <f t="shared" si="370"/>
        <v>0</v>
      </c>
      <c r="AX1442">
        <f t="shared" si="371"/>
        <v>0</v>
      </c>
      <c r="AY1442">
        <f t="shared" si="372"/>
        <v>0</v>
      </c>
      <c r="AZ1442">
        <f t="shared" si="373"/>
        <v>0</v>
      </c>
      <c r="BA1442">
        <f t="shared" si="374"/>
        <v>0</v>
      </c>
      <c r="BB1442">
        <f t="shared" si="375"/>
        <v>0</v>
      </c>
      <c r="BC1442" s="302">
        <f t="shared" si="376"/>
        <v>0</v>
      </c>
      <c r="BD1442" s="290">
        <f t="shared" si="377"/>
        <v>0</v>
      </c>
      <c r="BE1442" s="293">
        <f t="shared" si="378"/>
        <v>0</v>
      </c>
      <c r="BF1442" s="294" t="str">
        <f>IF(BE1442=0,"",
IF(SUM($BE$1424:BE1442)=1,BG1442,
IF($BE$1545&gt;SUM($BE$1424:BE1442),_xlfn.CONCAT(", ",BG1442),
IF($BE$1545=SUM($BE$1424:BE1442),_xlfn.CONCAT(" y ",BG1442)))))</f>
        <v/>
      </c>
      <c r="BG1442" s="89" t="s">
        <v>5137</v>
      </c>
      <c r="BH1442" s="515">
        <f t="shared" ref="BH1442:BJ1442" si="422">IF(OR(S1315="NS",S1174="NS"),0,IF(AND(S1315="NA",S1174="NA"),0,IF(S1315&gt;=SUM(S1174),0,1)))</f>
        <v>0</v>
      </c>
      <c r="BI1442" s="512">
        <f t="shared" si="422"/>
        <v>0</v>
      </c>
      <c r="BJ1442" s="281">
        <f t="shared" si="422"/>
        <v>0</v>
      </c>
      <c r="BK1442" s="338">
        <f t="shared" si="380"/>
        <v>0</v>
      </c>
      <c r="BL1442" s="294" t="str">
        <f>IF(BK1442=0,"",
IF(SUM($BK$1424:BK1442)=1,BM1442,
IF($BK$1545&gt;SUM($BK$1424:BK1442),_xlfn.CONCAT(", ",BM1442),
IF($BK$1545=SUM($BK$1424:BK1442),_xlfn.CONCAT(" y ",BM1442)))))</f>
        <v/>
      </c>
      <c r="BM1442" s="89" t="s">
        <v>5137</v>
      </c>
      <c r="BN1442" s="519">
        <f t="shared" si="381"/>
        <v>0</v>
      </c>
      <c r="BO1442" s="521">
        <f t="shared" si="382"/>
        <v>0</v>
      </c>
      <c r="BP1442" s="452">
        <f t="shared" si="383"/>
        <v>0</v>
      </c>
      <c r="BQ1442" s="511">
        <f t="shared" si="384"/>
        <v>0</v>
      </c>
      <c r="BR1442" s="524">
        <f t="shared" si="385"/>
        <v>0</v>
      </c>
      <c r="BS1442" s="525">
        <f t="shared" si="386"/>
        <v>0</v>
      </c>
      <c r="BT1442" s="519">
        <f t="shared" si="387"/>
        <v>0</v>
      </c>
      <c r="BU1442" s="521">
        <f t="shared" si="388"/>
        <v>0</v>
      </c>
      <c r="BV1442" s="452">
        <f t="shared" si="389"/>
        <v>0</v>
      </c>
      <c r="BW1442" s="511">
        <f t="shared" si="390"/>
        <v>0</v>
      </c>
      <c r="BX1442" s="524">
        <f t="shared" si="391"/>
        <v>0</v>
      </c>
      <c r="BY1442" s="525">
        <f t="shared" si="392"/>
        <v>0</v>
      </c>
      <c r="BZ1442" s="519">
        <f t="shared" si="393"/>
        <v>0</v>
      </c>
      <c r="CA1442" s="521">
        <f t="shared" si="394"/>
        <v>0</v>
      </c>
      <c r="CB1442" s="452">
        <f t="shared" si="395"/>
        <v>0</v>
      </c>
      <c r="CC1442" s="511">
        <f t="shared" si="396"/>
        <v>0</v>
      </c>
      <c r="CD1442" s="524">
        <f t="shared" si="397"/>
        <v>0</v>
      </c>
      <c r="CE1442" s="525">
        <f t="shared" si="398"/>
        <v>0</v>
      </c>
      <c r="CF1442" s="519">
        <f t="shared" si="399"/>
        <v>0</v>
      </c>
      <c r="CG1442" s="521">
        <f t="shared" si="400"/>
        <v>0</v>
      </c>
      <c r="CH1442" s="452">
        <f t="shared" si="401"/>
        <v>0</v>
      </c>
      <c r="CI1442" s="511">
        <f t="shared" si="402"/>
        <v>0</v>
      </c>
      <c r="CJ1442" s="524">
        <f t="shared" si="403"/>
        <v>0</v>
      </c>
      <c r="CK1442" s="525">
        <f t="shared" si="404"/>
        <v>0</v>
      </c>
      <c r="CL1442" s="293">
        <f t="shared" si="405"/>
        <v>0</v>
      </c>
      <c r="CM1442" s="294" t="str">
        <f>IF(CL1442=0,"",
IF(SUM($CL$1424:CL1442)=1,CN1442,
IF($CL$1545&gt;SUM($CL$1424:CL1442),_xlfn.CONCAT(", ",CN1442),
IF($CL$1545=SUM($CL$1424:CL1442),_xlfn.CONCAT(" y ",CN1442)))))</f>
        <v/>
      </c>
      <c r="CN1442" s="89" t="s">
        <v>5137</v>
      </c>
    </row>
    <row r="1443" spans="1:92" ht="15" customHeight="1">
      <c r="A1443" s="64"/>
      <c r="B1443" s="11"/>
      <c r="C1443" s="58" t="s">
        <v>5070</v>
      </c>
      <c r="D1443" s="1020" t="str">
        <f>IF(CNGE_2025_M1_Secc5_Sub1!$D49="","",CNGE_2025_M1_Secc5_Sub1!$D49)</f>
        <v/>
      </c>
      <c r="E1443" s="889"/>
      <c r="F1443" s="889"/>
      <c r="G1443" s="889"/>
      <c r="H1443" s="889"/>
      <c r="I1443" s="889"/>
      <c r="J1443" s="889"/>
      <c r="K1443" s="889"/>
      <c r="L1443" s="889"/>
      <c r="M1443" s="889"/>
      <c r="N1443" s="889"/>
      <c r="O1443" s="890"/>
      <c r="P1443" s="813"/>
      <c r="Q1443" s="813"/>
      <c r="R1443" s="813"/>
      <c r="S1443" s="813"/>
      <c r="T1443" s="813"/>
      <c r="U1443" s="813"/>
      <c r="V1443" s="813"/>
      <c r="W1443" s="813"/>
      <c r="X1443" s="813"/>
      <c r="Y1443" s="813"/>
      <c r="Z1443" s="813"/>
      <c r="AA1443" s="813"/>
      <c r="AB1443" s="813"/>
      <c r="AC1443" s="813"/>
      <c r="AD1443" s="813"/>
      <c r="AI1443">
        <f t="shared" si="356"/>
        <v>0</v>
      </c>
      <c r="AJ1443">
        <f t="shared" si="357"/>
        <v>0</v>
      </c>
      <c r="AK1443">
        <f t="shared" si="358"/>
        <v>0</v>
      </c>
      <c r="AL1443">
        <f t="shared" si="359"/>
        <v>0</v>
      </c>
      <c r="AM1443">
        <f t="shared" si="360"/>
        <v>0</v>
      </c>
      <c r="AN1443">
        <f t="shared" si="361"/>
        <v>0</v>
      </c>
      <c r="AO1443">
        <f t="shared" si="362"/>
        <v>0</v>
      </c>
      <c r="AP1443">
        <f t="shared" si="363"/>
        <v>0</v>
      </c>
      <c r="AQ1443">
        <f t="shared" si="364"/>
        <v>0</v>
      </c>
      <c r="AR1443">
        <f t="shared" si="365"/>
        <v>0</v>
      </c>
      <c r="AS1443">
        <f t="shared" si="366"/>
        <v>0</v>
      </c>
      <c r="AT1443">
        <f t="shared" si="367"/>
        <v>0</v>
      </c>
      <c r="AU1443">
        <f t="shared" si="368"/>
        <v>0</v>
      </c>
      <c r="AV1443">
        <f t="shared" si="369"/>
        <v>0</v>
      </c>
      <c r="AW1443">
        <f t="shared" si="370"/>
        <v>0</v>
      </c>
      <c r="AX1443">
        <f t="shared" si="371"/>
        <v>0</v>
      </c>
      <c r="AY1443">
        <f t="shared" si="372"/>
        <v>0</v>
      </c>
      <c r="AZ1443">
        <f t="shared" si="373"/>
        <v>0</v>
      </c>
      <c r="BA1443">
        <f t="shared" si="374"/>
        <v>0</v>
      </c>
      <c r="BB1443">
        <f t="shared" si="375"/>
        <v>0</v>
      </c>
      <c r="BC1443" s="302">
        <f t="shared" si="376"/>
        <v>0</v>
      </c>
      <c r="BD1443" s="290">
        <f t="shared" si="377"/>
        <v>0</v>
      </c>
      <c r="BE1443" s="293">
        <f t="shared" si="378"/>
        <v>0</v>
      </c>
      <c r="BF1443" s="294" t="str">
        <f>IF(BE1443=0,"",
IF(SUM($BE$1424:BE1443)=1,BG1443,
IF($BE$1545&gt;SUM($BE$1424:BE1443),_xlfn.CONCAT(", ",BG1443),
IF($BE$1545=SUM($BE$1424:BE1443),_xlfn.CONCAT(" y ",BG1443)))))</f>
        <v/>
      </c>
      <c r="BG1443" s="89" t="s">
        <v>5138</v>
      </c>
      <c r="BH1443" s="515">
        <f t="shared" ref="BH1443:BJ1443" si="423">IF(OR(S1316="NS",S1175="NS"),0,IF(AND(S1316="NA",S1175="NA"),0,IF(S1316&gt;=SUM(S1175),0,1)))</f>
        <v>0</v>
      </c>
      <c r="BI1443" s="512">
        <f t="shared" si="423"/>
        <v>0</v>
      </c>
      <c r="BJ1443" s="281">
        <f t="shared" si="423"/>
        <v>0</v>
      </c>
      <c r="BK1443" s="338">
        <f t="shared" si="380"/>
        <v>0</v>
      </c>
      <c r="BL1443" s="294" t="str">
        <f>IF(BK1443=0,"",
IF(SUM($BK$1424:BK1443)=1,BM1443,
IF($BK$1545&gt;SUM($BK$1424:BK1443),_xlfn.CONCAT(", ",BM1443),
IF($BK$1545=SUM($BK$1424:BK1443),_xlfn.CONCAT(" y ",BM1443)))))</f>
        <v/>
      </c>
      <c r="BM1443" s="89" t="s">
        <v>5138</v>
      </c>
      <c r="BN1443" s="519">
        <f t="shared" si="381"/>
        <v>0</v>
      </c>
      <c r="BO1443" s="521">
        <f t="shared" si="382"/>
        <v>0</v>
      </c>
      <c r="BP1443" s="452">
        <f t="shared" si="383"/>
        <v>0</v>
      </c>
      <c r="BQ1443" s="511">
        <f t="shared" si="384"/>
        <v>0</v>
      </c>
      <c r="BR1443" s="524">
        <f t="shared" si="385"/>
        <v>0</v>
      </c>
      <c r="BS1443" s="525">
        <f t="shared" si="386"/>
        <v>0</v>
      </c>
      <c r="BT1443" s="519">
        <f t="shared" si="387"/>
        <v>0</v>
      </c>
      <c r="BU1443" s="521">
        <f t="shared" si="388"/>
        <v>0</v>
      </c>
      <c r="BV1443" s="452">
        <f t="shared" si="389"/>
        <v>0</v>
      </c>
      <c r="BW1443" s="511">
        <f t="shared" si="390"/>
        <v>0</v>
      </c>
      <c r="BX1443" s="524">
        <f t="shared" si="391"/>
        <v>0</v>
      </c>
      <c r="BY1443" s="525">
        <f t="shared" si="392"/>
        <v>0</v>
      </c>
      <c r="BZ1443" s="519">
        <f t="shared" si="393"/>
        <v>0</v>
      </c>
      <c r="CA1443" s="521">
        <f t="shared" si="394"/>
        <v>0</v>
      </c>
      <c r="CB1443" s="452">
        <f t="shared" si="395"/>
        <v>0</v>
      </c>
      <c r="CC1443" s="511">
        <f t="shared" si="396"/>
        <v>0</v>
      </c>
      <c r="CD1443" s="524">
        <f t="shared" si="397"/>
        <v>0</v>
      </c>
      <c r="CE1443" s="525">
        <f t="shared" si="398"/>
        <v>0</v>
      </c>
      <c r="CF1443" s="519">
        <f t="shared" si="399"/>
        <v>0</v>
      </c>
      <c r="CG1443" s="521">
        <f t="shared" si="400"/>
        <v>0</v>
      </c>
      <c r="CH1443" s="452">
        <f t="shared" si="401"/>
        <v>0</v>
      </c>
      <c r="CI1443" s="511">
        <f t="shared" si="402"/>
        <v>0</v>
      </c>
      <c r="CJ1443" s="524">
        <f t="shared" si="403"/>
        <v>0</v>
      </c>
      <c r="CK1443" s="525">
        <f t="shared" si="404"/>
        <v>0</v>
      </c>
      <c r="CL1443" s="293">
        <f t="shared" si="405"/>
        <v>0</v>
      </c>
      <c r="CM1443" s="294" t="str">
        <f>IF(CL1443=0,"",
IF(SUM($CL$1424:CL1443)=1,CN1443,
IF($CL$1545&gt;SUM($CL$1424:CL1443),_xlfn.CONCAT(", ",CN1443),
IF($CL$1545=SUM($CL$1424:CL1443),_xlfn.CONCAT(" y ",CN1443)))))</f>
        <v/>
      </c>
      <c r="CN1443" s="89" t="s">
        <v>5138</v>
      </c>
    </row>
    <row r="1444" spans="1:92" ht="15" customHeight="1">
      <c r="A1444" s="64"/>
      <c r="B1444" s="11"/>
      <c r="C1444" s="58" t="s">
        <v>5071</v>
      </c>
      <c r="D1444" s="1020" t="str">
        <f>IF(CNGE_2025_M1_Secc5_Sub1!$D50="","",CNGE_2025_M1_Secc5_Sub1!$D50)</f>
        <v/>
      </c>
      <c r="E1444" s="889"/>
      <c r="F1444" s="889"/>
      <c r="G1444" s="889"/>
      <c r="H1444" s="889"/>
      <c r="I1444" s="889"/>
      <c r="J1444" s="889"/>
      <c r="K1444" s="889"/>
      <c r="L1444" s="889"/>
      <c r="M1444" s="889"/>
      <c r="N1444" s="889"/>
      <c r="O1444" s="890"/>
      <c r="P1444" s="813"/>
      <c r="Q1444" s="813"/>
      <c r="R1444" s="813"/>
      <c r="S1444" s="813"/>
      <c r="T1444" s="813"/>
      <c r="U1444" s="813"/>
      <c r="V1444" s="813"/>
      <c r="W1444" s="813"/>
      <c r="X1444" s="813"/>
      <c r="Y1444" s="813"/>
      <c r="Z1444" s="813"/>
      <c r="AA1444" s="813"/>
      <c r="AB1444" s="813"/>
      <c r="AC1444" s="813"/>
      <c r="AD1444" s="813"/>
      <c r="AI1444">
        <f t="shared" si="356"/>
        <v>0</v>
      </c>
      <c r="AJ1444">
        <f t="shared" si="357"/>
        <v>0</v>
      </c>
      <c r="AK1444">
        <f t="shared" si="358"/>
        <v>0</v>
      </c>
      <c r="AL1444">
        <f t="shared" si="359"/>
        <v>0</v>
      </c>
      <c r="AM1444">
        <f t="shared" si="360"/>
        <v>0</v>
      </c>
      <c r="AN1444">
        <f t="shared" si="361"/>
        <v>0</v>
      </c>
      <c r="AO1444">
        <f t="shared" si="362"/>
        <v>0</v>
      </c>
      <c r="AP1444">
        <f t="shared" si="363"/>
        <v>0</v>
      </c>
      <c r="AQ1444">
        <f t="shared" si="364"/>
        <v>0</v>
      </c>
      <c r="AR1444">
        <f t="shared" si="365"/>
        <v>0</v>
      </c>
      <c r="AS1444">
        <f t="shared" si="366"/>
        <v>0</v>
      </c>
      <c r="AT1444">
        <f t="shared" si="367"/>
        <v>0</v>
      </c>
      <c r="AU1444">
        <f t="shared" si="368"/>
        <v>0</v>
      </c>
      <c r="AV1444">
        <f t="shared" si="369"/>
        <v>0</v>
      </c>
      <c r="AW1444">
        <f t="shared" si="370"/>
        <v>0</v>
      </c>
      <c r="AX1444">
        <f t="shared" si="371"/>
        <v>0</v>
      </c>
      <c r="AY1444">
        <f t="shared" si="372"/>
        <v>0</v>
      </c>
      <c r="AZ1444">
        <f t="shared" si="373"/>
        <v>0</v>
      </c>
      <c r="BA1444">
        <f t="shared" si="374"/>
        <v>0</v>
      </c>
      <c r="BB1444">
        <f t="shared" si="375"/>
        <v>0</v>
      </c>
      <c r="BC1444" s="302">
        <f t="shared" si="376"/>
        <v>0</v>
      </c>
      <c r="BD1444" s="290">
        <f t="shared" si="377"/>
        <v>0</v>
      </c>
      <c r="BE1444" s="293">
        <f t="shared" si="378"/>
        <v>0</v>
      </c>
      <c r="BF1444" s="294" t="str">
        <f>IF(BE1444=0,"",
IF(SUM($BE$1424:BE1444)=1,BG1444,
IF($BE$1545&gt;SUM($BE$1424:BE1444),_xlfn.CONCAT(", ",BG1444),
IF($BE$1545=SUM($BE$1424:BE1444),_xlfn.CONCAT(" y ",BG1444)))))</f>
        <v/>
      </c>
      <c r="BG1444" s="89" t="s">
        <v>5139</v>
      </c>
      <c r="BH1444" s="515">
        <f t="shared" ref="BH1444:BJ1444" si="424">IF(OR(S1317="NS",S1176="NS"),0,IF(AND(S1317="NA",S1176="NA"),0,IF(S1317&gt;=SUM(S1176),0,1)))</f>
        <v>0</v>
      </c>
      <c r="BI1444" s="512">
        <f t="shared" si="424"/>
        <v>0</v>
      </c>
      <c r="BJ1444" s="281">
        <f t="shared" si="424"/>
        <v>0</v>
      </c>
      <c r="BK1444" s="338">
        <f t="shared" si="380"/>
        <v>0</v>
      </c>
      <c r="BL1444" s="294" t="str">
        <f>IF(BK1444=0,"",
IF(SUM($BK$1424:BK1444)=1,BM1444,
IF($BK$1545&gt;SUM($BK$1424:BK1444),_xlfn.CONCAT(", ",BM1444),
IF($BK$1545=SUM($BK$1424:BK1444),_xlfn.CONCAT(" y ",BM1444)))))</f>
        <v/>
      </c>
      <c r="BM1444" s="89" t="s">
        <v>5139</v>
      </c>
      <c r="BN1444" s="519">
        <f t="shared" si="381"/>
        <v>0</v>
      </c>
      <c r="BO1444" s="521">
        <f t="shared" si="382"/>
        <v>0</v>
      </c>
      <c r="BP1444" s="452">
        <f t="shared" si="383"/>
        <v>0</v>
      </c>
      <c r="BQ1444" s="511">
        <f t="shared" si="384"/>
        <v>0</v>
      </c>
      <c r="BR1444" s="524">
        <f t="shared" si="385"/>
        <v>0</v>
      </c>
      <c r="BS1444" s="525">
        <f t="shared" si="386"/>
        <v>0</v>
      </c>
      <c r="BT1444" s="519">
        <f t="shared" si="387"/>
        <v>0</v>
      </c>
      <c r="BU1444" s="521">
        <f t="shared" si="388"/>
        <v>0</v>
      </c>
      <c r="BV1444" s="452">
        <f t="shared" si="389"/>
        <v>0</v>
      </c>
      <c r="BW1444" s="511">
        <f t="shared" si="390"/>
        <v>0</v>
      </c>
      <c r="BX1444" s="524">
        <f t="shared" si="391"/>
        <v>0</v>
      </c>
      <c r="BY1444" s="525">
        <f t="shared" si="392"/>
        <v>0</v>
      </c>
      <c r="BZ1444" s="519">
        <f t="shared" si="393"/>
        <v>0</v>
      </c>
      <c r="CA1444" s="521">
        <f t="shared" si="394"/>
        <v>0</v>
      </c>
      <c r="CB1444" s="452">
        <f t="shared" si="395"/>
        <v>0</v>
      </c>
      <c r="CC1444" s="511">
        <f t="shared" si="396"/>
        <v>0</v>
      </c>
      <c r="CD1444" s="524">
        <f t="shared" si="397"/>
        <v>0</v>
      </c>
      <c r="CE1444" s="525">
        <f t="shared" si="398"/>
        <v>0</v>
      </c>
      <c r="CF1444" s="519">
        <f t="shared" si="399"/>
        <v>0</v>
      </c>
      <c r="CG1444" s="521">
        <f t="shared" si="400"/>
        <v>0</v>
      </c>
      <c r="CH1444" s="452">
        <f t="shared" si="401"/>
        <v>0</v>
      </c>
      <c r="CI1444" s="511">
        <f t="shared" si="402"/>
        <v>0</v>
      </c>
      <c r="CJ1444" s="524">
        <f t="shared" si="403"/>
        <v>0</v>
      </c>
      <c r="CK1444" s="525">
        <f t="shared" si="404"/>
        <v>0</v>
      </c>
      <c r="CL1444" s="293">
        <f t="shared" si="405"/>
        <v>0</v>
      </c>
      <c r="CM1444" s="294" t="str">
        <f>IF(CL1444=0,"",
IF(SUM($CL$1424:CL1444)=1,CN1444,
IF($CL$1545&gt;SUM($CL$1424:CL1444),_xlfn.CONCAT(", ",CN1444),
IF($CL$1545=SUM($CL$1424:CL1444),_xlfn.CONCAT(" y ",CN1444)))))</f>
        <v/>
      </c>
      <c r="CN1444" s="89" t="s">
        <v>5139</v>
      </c>
    </row>
    <row r="1445" spans="1:92" ht="15" customHeight="1">
      <c r="A1445" s="64"/>
      <c r="B1445" s="11"/>
      <c r="C1445" s="58" t="s">
        <v>5072</v>
      </c>
      <c r="D1445" s="1020" t="str">
        <f>IF(CNGE_2025_M1_Secc5_Sub1!$D51="","",CNGE_2025_M1_Secc5_Sub1!$D51)</f>
        <v/>
      </c>
      <c r="E1445" s="889"/>
      <c r="F1445" s="889"/>
      <c r="G1445" s="889"/>
      <c r="H1445" s="889"/>
      <c r="I1445" s="889"/>
      <c r="J1445" s="889"/>
      <c r="K1445" s="889"/>
      <c r="L1445" s="889"/>
      <c r="M1445" s="889"/>
      <c r="N1445" s="889"/>
      <c r="O1445" s="890"/>
      <c r="P1445" s="813"/>
      <c r="Q1445" s="813"/>
      <c r="R1445" s="813"/>
      <c r="S1445" s="813"/>
      <c r="T1445" s="813"/>
      <c r="U1445" s="813"/>
      <c r="V1445" s="813"/>
      <c r="W1445" s="813"/>
      <c r="X1445" s="813"/>
      <c r="Y1445" s="813"/>
      <c r="Z1445" s="813"/>
      <c r="AA1445" s="813"/>
      <c r="AB1445" s="813"/>
      <c r="AC1445" s="813"/>
      <c r="AD1445" s="813"/>
      <c r="AI1445">
        <f t="shared" si="356"/>
        <v>0</v>
      </c>
      <c r="AJ1445">
        <f t="shared" si="357"/>
        <v>0</v>
      </c>
      <c r="AK1445">
        <f t="shared" si="358"/>
        <v>0</v>
      </c>
      <c r="AL1445">
        <f t="shared" si="359"/>
        <v>0</v>
      </c>
      <c r="AM1445">
        <f t="shared" si="360"/>
        <v>0</v>
      </c>
      <c r="AN1445">
        <f t="shared" si="361"/>
        <v>0</v>
      </c>
      <c r="AO1445">
        <f t="shared" si="362"/>
        <v>0</v>
      </c>
      <c r="AP1445">
        <f t="shared" si="363"/>
        <v>0</v>
      </c>
      <c r="AQ1445">
        <f t="shared" si="364"/>
        <v>0</v>
      </c>
      <c r="AR1445">
        <f t="shared" si="365"/>
        <v>0</v>
      </c>
      <c r="AS1445">
        <f t="shared" si="366"/>
        <v>0</v>
      </c>
      <c r="AT1445">
        <f t="shared" si="367"/>
        <v>0</v>
      </c>
      <c r="AU1445">
        <f t="shared" si="368"/>
        <v>0</v>
      </c>
      <c r="AV1445">
        <f t="shared" si="369"/>
        <v>0</v>
      </c>
      <c r="AW1445">
        <f t="shared" si="370"/>
        <v>0</v>
      </c>
      <c r="AX1445">
        <f t="shared" si="371"/>
        <v>0</v>
      </c>
      <c r="AY1445">
        <f t="shared" si="372"/>
        <v>0</v>
      </c>
      <c r="AZ1445">
        <f t="shared" si="373"/>
        <v>0</v>
      </c>
      <c r="BA1445">
        <f t="shared" si="374"/>
        <v>0</v>
      </c>
      <c r="BB1445">
        <f t="shared" si="375"/>
        <v>0</v>
      </c>
      <c r="BC1445" s="302">
        <f t="shared" si="376"/>
        <v>0</v>
      </c>
      <c r="BD1445" s="290">
        <f t="shared" si="377"/>
        <v>0</v>
      </c>
      <c r="BE1445" s="293">
        <f t="shared" si="378"/>
        <v>0</v>
      </c>
      <c r="BF1445" s="294" t="str">
        <f>IF(BE1445=0,"",
IF(SUM($BE$1424:BE1445)=1,BG1445,
IF($BE$1545&gt;SUM($BE$1424:BE1445),_xlfn.CONCAT(", ",BG1445),
IF($BE$1545=SUM($BE$1424:BE1445),_xlfn.CONCAT(" y ",BG1445)))))</f>
        <v/>
      </c>
      <c r="BG1445" s="89" t="s">
        <v>5140</v>
      </c>
      <c r="BH1445" s="515">
        <f t="shared" ref="BH1445:BJ1445" si="425">IF(OR(S1318="NS",S1177="NS"),0,IF(AND(S1318="NA",S1177="NA"),0,IF(S1318&gt;=SUM(S1177),0,1)))</f>
        <v>0</v>
      </c>
      <c r="BI1445" s="512">
        <f t="shared" si="425"/>
        <v>0</v>
      </c>
      <c r="BJ1445" s="281">
        <f t="shared" si="425"/>
        <v>0</v>
      </c>
      <c r="BK1445" s="338">
        <f t="shared" si="380"/>
        <v>0</v>
      </c>
      <c r="BL1445" s="294" t="str">
        <f>IF(BK1445=0,"",
IF(SUM($BK$1424:BK1445)=1,BM1445,
IF($BK$1545&gt;SUM($BK$1424:BK1445),_xlfn.CONCAT(", ",BM1445),
IF($BK$1545=SUM($BK$1424:BK1445),_xlfn.CONCAT(" y ",BM1445)))))</f>
        <v/>
      </c>
      <c r="BM1445" s="89" t="s">
        <v>5140</v>
      </c>
      <c r="BN1445" s="519">
        <f t="shared" si="381"/>
        <v>0</v>
      </c>
      <c r="BO1445" s="521">
        <f t="shared" si="382"/>
        <v>0</v>
      </c>
      <c r="BP1445" s="452">
        <f t="shared" si="383"/>
        <v>0</v>
      </c>
      <c r="BQ1445" s="511">
        <f t="shared" si="384"/>
        <v>0</v>
      </c>
      <c r="BR1445" s="524">
        <f t="shared" si="385"/>
        <v>0</v>
      </c>
      <c r="BS1445" s="525">
        <f t="shared" si="386"/>
        <v>0</v>
      </c>
      <c r="BT1445" s="519">
        <f t="shared" si="387"/>
        <v>0</v>
      </c>
      <c r="BU1445" s="521">
        <f t="shared" si="388"/>
        <v>0</v>
      </c>
      <c r="BV1445" s="452">
        <f t="shared" si="389"/>
        <v>0</v>
      </c>
      <c r="BW1445" s="511">
        <f t="shared" si="390"/>
        <v>0</v>
      </c>
      <c r="BX1445" s="524">
        <f t="shared" si="391"/>
        <v>0</v>
      </c>
      <c r="BY1445" s="525">
        <f t="shared" si="392"/>
        <v>0</v>
      </c>
      <c r="BZ1445" s="519">
        <f t="shared" si="393"/>
        <v>0</v>
      </c>
      <c r="CA1445" s="521">
        <f t="shared" si="394"/>
        <v>0</v>
      </c>
      <c r="CB1445" s="452">
        <f t="shared" si="395"/>
        <v>0</v>
      </c>
      <c r="CC1445" s="511">
        <f t="shared" si="396"/>
        <v>0</v>
      </c>
      <c r="CD1445" s="524">
        <f t="shared" si="397"/>
        <v>0</v>
      </c>
      <c r="CE1445" s="525">
        <f t="shared" si="398"/>
        <v>0</v>
      </c>
      <c r="CF1445" s="519">
        <f t="shared" si="399"/>
        <v>0</v>
      </c>
      <c r="CG1445" s="521">
        <f t="shared" si="400"/>
        <v>0</v>
      </c>
      <c r="CH1445" s="452">
        <f t="shared" si="401"/>
        <v>0</v>
      </c>
      <c r="CI1445" s="511">
        <f t="shared" si="402"/>
        <v>0</v>
      </c>
      <c r="CJ1445" s="524">
        <f t="shared" si="403"/>
        <v>0</v>
      </c>
      <c r="CK1445" s="525">
        <f t="shared" si="404"/>
        <v>0</v>
      </c>
      <c r="CL1445" s="293">
        <f t="shared" si="405"/>
        <v>0</v>
      </c>
      <c r="CM1445" s="294" t="str">
        <f>IF(CL1445=0,"",
IF(SUM($CL$1424:CL1445)=1,CN1445,
IF($CL$1545&gt;SUM($CL$1424:CL1445),_xlfn.CONCAT(", ",CN1445),
IF($CL$1545=SUM($CL$1424:CL1445),_xlfn.CONCAT(" y ",CN1445)))))</f>
        <v/>
      </c>
      <c r="CN1445" s="89" t="s">
        <v>5140</v>
      </c>
    </row>
    <row r="1446" spans="1:92" ht="15" customHeight="1">
      <c r="A1446" s="64"/>
      <c r="B1446" s="11"/>
      <c r="C1446" s="58" t="s">
        <v>5073</v>
      </c>
      <c r="D1446" s="1020" t="str">
        <f>IF(CNGE_2025_M1_Secc5_Sub1!$D52="","",CNGE_2025_M1_Secc5_Sub1!$D52)</f>
        <v/>
      </c>
      <c r="E1446" s="889"/>
      <c r="F1446" s="889"/>
      <c r="G1446" s="889"/>
      <c r="H1446" s="889"/>
      <c r="I1446" s="889"/>
      <c r="J1446" s="889"/>
      <c r="K1446" s="889"/>
      <c r="L1446" s="889"/>
      <c r="M1446" s="889"/>
      <c r="N1446" s="889"/>
      <c r="O1446" s="890"/>
      <c r="P1446" s="813"/>
      <c r="Q1446" s="813"/>
      <c r="R1446" s="813"/>
      <c r="S1446" s="813"/>
      <c r="T1446" s="813"/>
      <c r="U1446" s="813"/>
      <c r="V1446" s="813"/>
      <c r="W1446" s="813"/>
      <c r="X1446" s="813"/>
      <c r="Y1446" s="813"/>
      <c r="Z1446" s="813"/>
      <c r="AA1446" s="813"/>
      <c r="AB1446" s="813"/>
      <c r="AC1446" s="813"/>
      <c r="AD1446" s="813"/>
      <c r="AI1446">
        <f t="shared" si="356"/>
        <v>0</v>
      </c>
      <c r="AJ1446">
        <f t="shared" si="357"/>
        <v>0</v>
      </c>
      <c r="AK1446">
        <f t="shared" si="358"/>
        <v>0</v>
      </c>
      <c r="AL1446">
        <f t="shared" si="359"/>
        <v>0</v>
      </c>
      <c r="AM1446">
        <f t="shared" si="360"/>
        <v>0</v>
      </c>
      <c r="AN1446">
        <f t="shared" si="361"/>
        <v>0</v>
      </c>
      <c r="AO1446">
        <f t="shared" si="362"/>
        <v>0</v>
      </c>
      <c r="AP1446">
        <f t="shared" si="363"/>
        <v>0</v>
      </c>
      <c r="AQ1446">
        <f t="shared" si="364"/>
        <v>0</v>
      </c>
      <c r="AR1446">
        <f t="shared" si="365"/>
        <v>0</v>
      </c>
      <c r="AS1446">
        <f t="shared" si="366"/>
        <v>0</v>
      </c>
      <c r="AT1446">
        <f t="shared" si="367"/>
        <v>0</v>
      </c>
      <c r="AU1446">
        <f t="shared" si="368"/>
        <v>0</v>
      </c>
      <c r="AV1446">
        <f t="shared" si="369"/>
        <v>0</v>
      </c>
      <c r="AW1446">
        <f t="shared" si="370"/>
        <v>0</v>
      </c>
      <c r="AX1446">
        <f t="shared" si="371"/>
        <v>0</v>
      </c>
      <c r="AY1446">
        <f t="shared" si="372"/>
        <v>0</v>
      </c>
      <c r="AZ1446">
        <f t="shared" si="373"/>
        <v>0</v>
      </c>
      <c r="BA1446">
        <f t="shared" si="374"/>
        <v>0</v>
      </c>
      <c r="BB1446">
        <f t="shared" si="375"/>
        <v>0</v>
      </c>
      <c r="BC1446" s="302">
        <f t="shared" si="376"/>
        <v>0</v>
      </c>
      <c r="BD1446" s="290">
        <f t="shared" si="377"/>
        <v>0</v>
      </c>
      <c r="BE1446" s="293">
        <f t="shared" si="378"/>
        <v>0</v>
      </c>
      <c r="BF1446" s="294" t="str">
        <f>IF(BE1446=0,"",
IF(SUM($BE$1424:BE1446)=1,BG1446,
IF($BE$1545&gt;SUM($BE$1424:BE1446),_xlfn.CONCAT(", ",BG1446),
IF($BE$1545=SUM($BE$1424:BE1446),_xlfn.CONCAT(" y ",BG1446)))))</f>
        <v/>
      </c>
      <c r="BG1446" s="89" t="s">
        <v>5141</v>
      </c>
      <c r="BH1446" s="515">
        <f t="shared" ref="BH1446:BJ1446" si="426">IF(OR(S1319="NS",S1178="NS"),0,IF(AND(S1319="NA",S1178="NA"),0,IF(S1319&gt;=SUM(S1178),0,1)))</f>
        <v>0</v>
      </c>
      <c r="BI1446" s="512">
        <f t="shared" si="426"/>
        <v>0</v>
      </c>
      <c r="BJ1446" s="281">
        <f t="shared" si="426"/>
        <v>0</v>
      </c>
      <c r="BK1446" s="338">
        <f t="shared" si="380"/>
        <v>0</v>
      </c>
      <c r="BL1446" s="294" t="str">
        <f>IF(BK1446=0,"",
IF(SUM($BK$1424:BK1446)=1,BM1446,
IF($BK$1545&gt;SUM($BK$1424:BK1446),_xlfn.CONCAT(", ",BM1446),
IF($BK$1545=SUM($BK$1424:BK1446),_xlfn.CONCAT(" y ",BM1446)))))</f>
        <v/>
      </c>
      <c r="BM1446" s="89" t="s">
        <v>5141</v>
      </c>
      <c r="BN1446" s="519">
        <f t="shared" si="381"/>
        <v>0</v>
      </c>
      <c r="BO1446" s="521">
        <f t="shared" si="382"/>
        <v>0</v>
      </c>
      <c r="BP1446" s="452">
        <f t="shared" si="383"/>
        <v>0</v>
      </c>
      <c r="BQ1446" s="511">
        <f t="shared" si="384"/>
        <v>0</v>
      </c>
      <c r="BR1446" s="524">
        <f t="shared" si="385"/>
        <v>0</v>
      </c>
      <c r="BS1446" s="525">
        <f t="shared" si="386"/>
        <v>0</v>
      </c>
      <c r="BT1446" s="519">
        <f t="shared" si="387"/>
        <v>0</v>
      </c>
      <c r="BU1446" s="521">
        <f t="shared" si="388"/>
        <v>0</v>
      </c>
      <c r="BV1446" s="452">
        <f t="shared" si="389"/>
        <v>0</v>
      </c>
      <c r="BW1446" s="511">
        <f t="shared" si="390"/>
        <v>0</v>
      </c>
      <c r="BX1446" s="524">
        <f t="shared" si="391"/>
        <v>0</v>
      </c>
      <c r="BY1446" s="525">
        <f t="shared" si="392"/>
        <v>0</v>
      </c>
      <c r="BZ1446" s="519">
        <f t="shared" si="393"/>
        <v>0</v>
      </c>
      <c r="CA1446" s="521">
        <f t="shared" si="394"/>
        <v>0</v>
      </c>
      <c r="CB1446" s="452">
        <f t="shared" si="395"/>
        <v>0</v>
      </c>
      <c r="CC1446" s="511">
        <f t="shared" si="396"/>
        <v>0</v>
      </c>
      <c r="CD1446" s="524">
        <f t="shared" si="397"/>
        <v>0</v>
      </c>
      <c r="CE1446" s="525">
        <f t="shared" si="398"/>
        <v>0</v>
      </c>
      <c r="CF1446" s="519">
        <f t="shared" si="399"/>
        <v>0</v>
      </c>
      <c r="CG1446" s="521">
        <f t="shared" si="400"/>
        <v>0</v>
      </c>
      <c r="CH1446" s="452">
        <f t="shared" si="401"/>
        <v>0</v>
      </c>
      <c r="CI1446" s="511">
        <f t="shared" si="402"/>
        <v>0</v>
      </c>
      <c r="CJ1446" s="524">
        <f t="shared" si="403"/>
        <v>0</v>
      </c>
      <c r="CK1446" s="525">
        <f t="shared" si="404"/>
        <v>0</v>
      </c>
      <c r="CL1446" s="293">
        <f t="shared" si="405"/>
        <v>0</v>
      </c>
      <c r="CM1446" s="294" t="str">
        <f>IF(CL1446=0,"",
IF(SUM($CL$1424:CL1446)=1,CN1446,
IF($CL$1545&gt;SUM($CL$1424:CL1446),_xlfn.CONCAT(", ",CN1446),
IF($CL$1545=SUM($CL$1424:CL1446),_xlfn.CONCAT(" y ",CN1446)))))</f>
        <v/>
      </c>
      <c r="CN1446" s="89" t="s">
        <v>5141</v>
      </c>
    </row>
    <row r="1447" spans="1:92" ht="15" customHeight="1">
      <c r="A1447" s="64"/>
      <c r="B1447" s="11"/>
      <c r="C1447" s="58" t="s">
        <v>5074</v>
      </c>
      <c r="D1447" s="1020" t="str">
        <f>IF(CNGE_2025_M1_Secc5_Sub1!$D53="","",CNGE_2025_M1_Secc5_Sub1!$D53)</f>
        <v/>
      </c>
      <c r="E1447" s="889"/>
      <c r="F1447" s="889"/>
      <c r="G1447" s="889"/>
      <c r="H1447" s="889"/>
      <c r="I1447" s="889"/>
      <c r="J1447" s="889"/>
      <c r="K1447" s="889"/>
      <c r="L1447" s="889"/>
      <c r="M1447" s="889"/>
      <c r="N1447" s="889"/>
      <c r="O1447" s="890"/>
      <c r="P1447" s="813"/>
      <c r="Q1447" s="813"/>
      <c r="R1447" s="813"/>
      <c r="S1447" s="813"/>
      <c r="T1447" s="813"/>
      <c r="U1447" s="813"/>
      <c r="V1447" s="813"/>
      <c r="W1447" s="813"/>
      <c r="X1447" s="813"/>
      <c r="Y1447" s="813"/>
      <c r="Z1447" s="813"/>
      <c r="AA1447" s="813"/>
      <c r="AB1447" s="813"/>
      <c r="AC1447" s="813"/>
      <c r="AD1447" s="813"/>
      <c r="AI1447">
        <f t="shared" si="356"/>
        <v>0</v>
      </c>
      <c r="AJ1447">
        <f t="shared" si="357"/>
        <v>0</v>
      </c>
      <c r="AK1447">
        <f t="shared" si="358"/>
        <v>0</v>
      </c>
      <c r="AL1447">
        <f t="shared" si="359"/>
        <v>0</v>
      </c>
      <c r="AM1447">
        <f t="shared" si="360"/>
        <v>0</v>
      </c>
      <c r="AN1447">
        <f t="shared" si="361"/>
        <v>0</v>
      </c>
      <c r="AO1447">
        <f t="shared" si="362"/>
        <v>0</v>
      </c>
      <c r="AP1447">
        <f t="shared" si="363"/>
        <v>0</v>
      </c>
      <c r="AQ1447">
        <f t="shared" si="364"/>
        <v>0</v>
      </c>
      <c r="AR1447">
        <f t="shared" si="365"/>
        <v>0</v>
      </c>
      <c r="AS1447">
        <f t="shared" si="366"/>
        <v>0</v>
      </c>
      <c r="AT1447">
        <f t="shared" si="367"/>
        <v>0</v>
      </c>
      <c r="AU1447">
        <f t="shared" si="368"/>
        <v>0</v>
      </c>
      <c r="AV1447">
        <f t="shared" si="369"/>
        <v>0</v>
      </c>
      <c r="AW1447">
        <f t="shared" si="370"/>
        <v>0</v>
      </c>
      <c r="AX1447">
        <f t="shared" si="371"/>
        <v>0</v>
      </c>
      <c r="AY1447">
        <f t="shared" si="372"/>
        <v>0</v>
      </c>
      <c r="AZ1447">
        <f t="shared" si="373"/>
        <v>0</v>
      </c>
      <c r="BA1447">
        <f t="shared" si="374"/>
        <v>0</v>
      </c>
      <c r="BB1447">
        <f t="shared" si="375"/>
        <v>0</v>
      </c>
      <c r="BC1447" s="302">
        <f t="shared" si="376"/>
        <v>0</v>
      </c>
      <c r="BD1447" s="290">
        <f t="shared" si="377"/>
        <v>0</v>
      </c>
      <c r="BE1447" s="293">
        <f t="shared" si="378"/>
        <v>0</v>
      </c>
      <c r="BF1447" s="294" t="str">
        <f>IF(BE1447=0,"",
IF(SUM($BE$1424:BE1447)=1,BG1447,
IF($BE$1545&gt;SUM($BE$1424:BE1447),_xlfn.CONCAT(", ",BG1447),
IF($BE$1545=SUM($BE$1424:BE1447),_xlfn.CONCAT(" y ",BG1447)))))</f>
        <v/>
      </c>
      <c r="BG1447" s="89" t="s">
        <v>5142</v>
      </c>
      <c r="BH1447" s="515">
        <f t="shared" ref="BH1447:BJ1447" si="427">IF(OR(S1320="NS",S1179="NS"),0,IF(AND(S1320="NA",S1179="NA"),0,IF(S1320&gt;=SUM(S1179),0,1)))</f>
        <v>0</v>
      </c>
      <c r="BI1447" s="512">
        <f t="shared" si="427"/>
        <v>0</v>
      </c>
      <c r="BJ1447" s="281">
        <f t="shared" si="427"/>
        <v>0</v>
      </c>
      <c r="BK1447" s="338">
        <f t="shared" si="380"/>
        <v>0</v>
      </c>
      <c r="BL1447" s="294" t="str">
        <f>IF(BK1447=0,"",
IF(SUM($BK$1424:BK1447)=1,BM1447,
IF($BK$1545&gt;SUM($BK$1424:BK1447),_xlfn.CONCAT(", ",BM1447),
IF($BK$1545=SUM($BK$1424:BK1447),_xlfn.CONCAT(" y ",BM1447)))))</f>
        <v/>
      </c>
      <c r="BM1447" s="89" t="s">
        <v>5142</v>
      </c>
      <c r="BN1447" s="519">
        <f t="shared" si="381"/>
        <v>0</v>
      </c>
      <c r="BO1447" s="521">
        <f t="shared" si="382"/>
        <v>0</v>
      </c>
      <c r="BP1447" s="452">
        <f t="shared" si="383"/>
        <v>0</v>
      </c>
      <c r="BQ1447" s="511">
        <f t="shared" si="384"/>
        <v>0</v>
      </c>
      <c r="BR1447" s="524">
        <f t="shared" si="385"/>
        <v>0</v>
      </c>
      <c r="BS1447" s="525">
        <f t="shared" si="386"/>
        <v>0</v>
      </c>
      <c r="BT1447" s="519">
        <f t="shared" si="387"/>
        <v>0</v>
      </c>
      <c r="BU1447" s="521">
        <f t="shared" si="388"/>
        <v>0</v>
      </c>
      <c r="BV1447" s="452">
        <f t="shared" si="389"/>
        <v>0</v>
      </c>
      <c r="BW1447" s="511">
        <f t="shared" si="390"/>
        <v>0</v>
      </c>
      <c r="BX1447" s="524">
        <f t="shared" si="391"/>
        <v>0</v>
      </c>
      <c r="BY1447" s="525">
        <f t="shared" si="392"/>
        <v>0</v>
      </c>
      <c r="BZ1447" s="519">
        <f t="shared" si="393"/>
        <v>0</v>
      </c>
      <c r="CA1447" s="521">
        <f t="shared" si="394"/>
        <v>0</v>
      </c>
      <c r="CB1447" s="452">
        <f t="shared" si="395"/>
        <v>0</v>
      </c>
      <c r="CC1447" s="511">
        <f t="shared" si="396"/>
        <v>0</v>
      </c>
      <c r="CD1447" s="524">
        <f t="shared" si="397"/>
        <v>0</v>
      </c>
      <c r="CE1447" s="525">
        <f t="shared" si="398"/>
        <v>0</v>
      </c>
      <c r="CF1447" s="519">
        <f t="shared" si="399"/>
        <v>0</v>
      </c>
      <c r="CG1447" s="521">
        <f t="shared" si="400"/>
        <v>0</v>
      </c>
      <c r="CH1447" s="452">
        <f t="shared" si="401"/>
        <v>0</v>
      </c>
      <c r="CI1447" s="511">
        <f t="shared" si="402"/>
        <v>0</v>
      </c>
      <c r="CJ1447" s="524">
        <f t="shared" si="403"/>
        <v>0</v>
      </c>
      <c r="CK1447" s="525">
        <f t="shared" si="404"/>
        <v>0</v>
      </c>
      <c r="CL1447" s="293">
        <f t="shared" si="405"/>
        <v>0</v>
      </c>
      <c r="CM1447" s="294" t="str">
        <f>IF(CL1447=0,"",
IF(SUM($CL$1424:CL1447)=1,CN1447,
IF($CL$1545&gt;SUM($CL$1424:CL1447),_xlfn.CONCAT(", ",CN1447),
IF($CL$1545=SUM($CL$1424:CL1447),_xlfn.CONCAT(" y ",CN1447)))))</f>
        <v/>
      </c>
      <c r="CN1447" s="89" t="s">
        <v>5142</v>
      </c>
    </row>
    <row r="1448" spans="1:92" ht="15" customHeight="1">
      <c r="A1448" s="64"/>
      <c r="B1448" s="11"/>
      <c r="C1448" s="58" t="s">
        <v>5075</v>
      </c>
      <c r="D1448" s="1020" t="str">
        <f>IF(CNGE_2025_M1_Secc5_Sub1!$D54="","",CNGE_2025_M1_Secc5_Sub1!$D54)</f>
        <v/>
      </c>
      <c r="E1448" s="889"/>
      <c r="F1448" s="889"/>
      <c r="G1448" s="889"/>
      <c r="H1448" s="889"/>
      <c r="I1448" s="889"/>
      <c r="J1448" s="889"/>
      <c r="K1448" s="889"/>
      <c r="L1448" s="889"/>
      <c r="M1448" s="889"/>
      <c r="N1448" s="889"/>
      <c r="O1448" s="890"/>
      <c r="P1448" s="813"/>
      <c r="Q1448" s="813"/>
      <c r="R1448" s="813"/>
      <c r="S1448" s="813"/>
      <c r="T1448" s="813"/>
      <c r="U1448" s="813"/>
      <c r="V1448" s="813"/>
      <c r="W1448" s="813"/>
      <c r="X1448" s="813"/>
      <c r="Y1448" s="813"/>
      <c r="Z1448" s="813"/>
      <c r="AA1448" s="813"/>
      <c r="AB1448" s="813"/>
      <c r="AC1448" s="813"/>
      <c r="AD1448" s="813"/>
      <c r="AI1448">
        <f t="shared" si="356"/>
        <v>0</v>
      </c>
      <c r="AJ1448">
        <f t="shared" si="357"/>
        <v>0</v>
      </c>
      <c r="AK1448">
        <f t="shared" si="358"/>
        <v>0</v>
      </c>
      <c r="AL1448">
        <f t="shared" si="359"/>
        <v>0</v>
      </c>
      <c r="AM1448">
        <f t="shared" si="360"/>
        <v>0</v>
      </c>
      <c r="AN1448">
        <f t="shared" si="361"/>
        <v>0</v>
      </c>
      <c r="AO1448">
        <f t="shared" si="362"/>
        <v>0</v>
      </c>
      <c r="AP1448">
        <f t="shared" si="363"/>
        <v>0</v>
      </c>
      <c r="AQ1448">
        <f t="shared" si="364"/>
        <v>0</v>
      </c>
      <c r="AR1448">
        <f t="shared" si="365"/>
        <v>0</v>
      </c>
      <c r="AS1448">
        <f t="shared" si="366"/>
        <v>0</v>
      </c>
      <c r="AT1448">
        <f t="shared" si="367"/>
        <v>0</v>
      </c>
      <c r="AU1448">
        <f t="shared" si="368"/>
        <v>0</v>
      </c>
      <c r="AV1448">
        <f t="shared" si="369"/>
        <v>0</v>
      </c>
      <c r="AW1448">
        <f t="shared" si="370"/>
        <v>0</v>
      </c>
      <c r="AX1448">
        <f t="shared" si="371"/>
        <v>0</v>
      </c>
      <c r="AY1448">
        <f t="shared" si="372"/>
        <v>0</v>
      </c>
      <c r="AZ1448">
        <f t="shared" si="373"/>
        <v>0</v>
      </c>
      <c r="BA1448">
        <f t="shared" si="374"/>
        <v>0</v>
      </c>
      <c r="BB1448">
        <f t="shared" si="375"/>
        <v>0</v>
      </c>
      <c r="BC1448" s="302">
        <f t="shared" si="376"/>
        <v>0</v>
      </c>
      <c r="BD1448" s="290">
        <f t="shared" si="377"/>
        <v>0</v>
      </c>
      <c r="BE1448" s="293">
        <f t="shared" si="378"/>
        <v>0</v>
      </c>
      <c r="BF1448" s="294" t="str">
        <f>IF(BE1448=0,"",
IF(SUM($BE$1424:BE1448)=1,BG1448,
IF($BE$1545&gt;SUM($BE$1424:BE1448),_xlfn.CONCAT(", ",BG1448),
IF($BE$1545=SUM($BE$1424:BE1448),_xlfn.CONCAT(" y ",BG1448)))))</f>
        <v/>
      </c>
      <c r="BG1448" s="89" t="s">
        <v>5143</v>
      </c>
      <c r="BH1448" s="515">
        <f t="shared" ref="BH1448:BJ1448" si="428">IF(OR(S1321="NS",S1180="NS"),0,IF(AND(S1321="NA",S1180="NA"),0,IF(S1321&gt;=SUM(S1180),0,1)))</f>
        <v>0</v>
      </c>
      <c r="BI1448" s="512">
        <f t="shared" si="428"/>
        <v>0</v>
      </c>
      <c r="BJ1448" s="281">
        <f t="shared" si="428"/>
        <v>0</v>
      </c>
      <c r="BK1448" s="338">
        <f t="shared" si="380"/>
        <v>0</v>
      </c>
      <c r="BL1448" s="294" t="str">
        <f>IF(BK1448=0,"",
IF(SUM($BK$1424:BK1448)=1,BM1448,
IF($BK$1545&gt;SUM($BK$1424:BK1448),_xlfn.CONCAT(", ",BM1448),
IF($BK$1545=SUM($BK$1424:BK1448),_xlfn.CONCAT(" y ",BM1448)))))</f>
        <v/>
      </c>
      <c r="BM1448" s="89" t="s">
        <v>5143</v>
      </c>
      <c r="BN1448" s="519">
        <f t="shared" si="381"/>
        <v>0</v>
      </c>
      <c r="BO1448" s="521">
        <f t="shared" si="382"/>
        <v>0</v>
      </c>
      <c r="BP1448" s="452">
        <f t="shared" si="383"/>
        <v>0</v>
      </c>
      <c r="BQ1448" s="511">
        <f t="shared" si="384"/>
        <v>0</v>
      </c>
      <c r="BR1448" s="524">
        <f t="shared" si="385"/>
        <v>0</v>
      </c>
      <c r="BS1448" s="525">
        <f t="shared" si="386"/>
        <v>0</v>
      </c>
      <c r="BT1448" s="519">
        <f t="shared" si="387"/>
        <v>0</v>
      </c>
      <c r="BU1448" s="521">
        <f t="shared" si="388"/>
        <v>0</v>
      </c>
      <c r="BV1448" s="452">
        <f t="shared" si="389"/>
        <v>0</v>
      </c>
      <c r="BW1448" s="511">
        <f t="shared" si="390"/>
        <v>0</v>
      </c>
      <c r="BX1448" s="524">
        <f t="shared" si="391"/>
        <v>0</v>
      </c>
      <c r="BY1448" s="525">
        <f t="shared" si="392"/>
        <v>0</v>
      </c>
      <c r="BZ1448" s="519">
        <f t="shared" si="393"/>
        <v>0</v>
      </c>
      <c r="CA1448" s="521">
        <f t="shared" si="394"/>
        <v>0</v>
      </c>
      <c r="CB1448" s="452">
        <f t="shared" si="395"/>
        <v>0</v>
      </c>
      <c r="CC1448" s="511">
        <f t="shared" si="396"/>
        <v>0</v>
      </c>
      <c r="CD1448" s="524">
        <f t="shared" si="397"/>
        <v>0</v>
      </c>
      <c r="CE1448" s="525">
        <f t="shared" si="398"/>
        <v>0</v>
      </c>
      <c r="CF1448" s="519">
        <f t="shared" si="399"/>
        <v>0</v>
      </c>
      <c r="CG1448" s="521">
        <f t="shared" si="400"/>
        <v>0</v>
      </c>
      <c r="CH1448" s="452">
        <f t="shared" si="401"/>
        <v>0</v>
      </c>
      <c r="CI1448" s="511">
        <f t="shared" si="402"/>
        <v>0</v>
      </c>
      <c r="CJ1448" s="524">
        <f t="shared" si="403"/>
        <v>0</v>
      </c>
      <c r="CK1448" s="525">
        <f t="shared" si="404"/>
        <v>0</v>
      </c>
      <c r="CL1448" s="293">
        <f t="shared" si="405"/>
        <v>0</v>
      </c>
      <c r="CM1448" s="294" t="str">
        <f>IF(CL1448=0,"",
IF(SUM($CL$1424:CL1448)=1,CN1448,
IF($CL$1545&gt;SUM($CL$1424:CL1448),_xlfn.CONCAT(", ",CN1448),
IF($CL$1545=SUM($CL$1424:CL1448),_xlfn.CONCAT(" y ",CN1448)))))</f>
        <v/>
      </c>
      <c r="CN1448" s="89" t="s">
        <v>5143</v>
      </c>
    </row>
    <row r="1449" spans="1:92" ht="15" customHeight="1">
      <c r="A1449" s="64"/>
      <c r="B1449" s="11"/>
      <c r="C1449" s="58" t="s">
        <v>5076</v>
      </c>
      <c r="D1449" s="1020" t="str">
        <f>IF(CNGE_2025_M1_Secc5_Sub1!$D55="","",CNGE_2025_M1_Secc5_Sub1!$D55)</f>
        <v/>
      </c>
      <c r="E1449" s="889"/>
      <c r="F1449" s="889"/>
      <c r="G1449" s="889"/>
      <c r="H1449" s="889"/>
      <c r="I1449" s="889"/>
      <c r="J1449" s="889"/>
      <c r="K1449" s="889"/>
      <c r="L1449" s="889"/>
      <c r="M1449" s="889"/>
      <c r="N1449" s="889"/>
      <c r="O1449" s="890"/>
      <c r="P1449" s="813"/>
      <c r="Q1449" s="813"/>
      <c r="R1449" s="813"/>
      <c r="S1449" s="813"/>
      <c r="T1449" s="813"/>
      <c r="U1449" s="813"/>
      <c r="V1449" s="813"/>
      <c r="W1449" s="813"/>
      <c r="X1449" s="813"/>
      <c r="Y1449" s="813"/>
      <c r="Z1449" s="813"/>
      <c r="AA1449" s="813"/>
      <c r="AB1449" s="813"/>
      <c r="AC1449" s="813"/>
      <c r="AD1449" s="813"/>
      <c r="AI1449">
        <f t="shared" si="356"/>
        <v>0</v>
      </c>
      <c r="AJ1449">
        <f t="shared" si="357"/>
        <v>0</v>
      </c>
      <c r="AK1449">
        <f t="shared" si="358"/>
        <v>0</v>
      </c>
      <c r="AL1449">
        <f t="shared" si="359"/>
        <v>0</v>
      </c>
      <c r="AM1449">
        <f t="shared" si="360"/>
        <v>0</v>
      </c>
      <c r="AN1449">
        <f t="shared" si="361"/>
        <v>0</v>
      </c>
      <c r="AO1449">
        <f t="shared" si="362"/>
        <v>0</v>
      </c>
      <c r="AP1449">
        <f t="shared" si="363"/>
        <v>0</v>
      </c>
      <c r="AQ1449">
        <f t="shared" si="364"/>
        <v>0</v>
      </c>
      <c r="AR1449">
        <f t="shared" si="365"/>
        <v>0</v>
      </c>
      <c r="AS1449">
        <f t="shared" si="366"/>
        <v>0</v>
      </c>
      <c r="AT1449">
        <f t="shared" si="367"/>
        <v>0</v>
      </c>
      <c r="AU1449">
        <f t="shared" si="368"/>
        <v>0</v>
      </c>
      <c r="AV1449">
        <f t="shared" si="369"/>
        <v>0</v>
      </c>
      <c r="AW1449">
        <f t="shared" si="370"/>
        <v>0</v>
      </c>
      <c r="AX1449">
        <f t="shared" si="371"/>
        <v>0</v>
      </c>
      <c r="AY1449">
        <f t="shared" si="372"/>
        <v>0</v>
      </c>
      <c r="AZ1449">
        <f t="shared" si="373"/>
        <v>0</v>
      </c>
      <c r="BA1449">
        <f t="shared" si="374"/>
        <v>0</v>
      </c>
      <c r="BB1449">
        <f t="shared" si="375"/>
        <v>0</v>
      </c>
      <c r="BC1449" s="302">
        <f t="shared" si="376"/>
        <v>0</v>
      </c>
      <c r="BD1449" s="290">
        <f t="shared" si="377"/>
        <v>0</v>
      </c>
      <c r="BE1449" s="293">
        <f t="shared" si="378"/>
        <v>0</v>
      </c>
      <c r="BF1449" s="294" t="str">
        <f>IF(BE1449=0,"",
IF(SUM($BE$1424:BE1449)=1,BG1449,
IF($BE$1545&gt;SUM($BE$1424:BE1449),_xlfn.CONCAT(", ",BG1449),
IF($BE$1545=SUM($BE$1424:BE1449),_xlfn.CONCAT(" y ",BG1449)))))</f>
        <v/>
      </c>
      <c r="BG1449" s="89" t="s">
        <v>5144</v>
      </c>
      <c r="BH1449" s="515">
        <f t="shared" ref="BH1449:BJ1449" si="429">IF(OR(S1322="NS",S1181="NS"),0,IF(AND(S1322="NA",S1181="NA"),0,IF(S1322&gt;=SUM(S1181),0,1)))</f>
        <v>0</v>
      </c>
      <c r="BI1449" s="512">
        <f t="shared" si="429"/>
        <v>0</v>
      </c>
      <c r="BJ1449" s="281">
        <f t="shared" si="429"/>
        <v>0</v>
      </c>
      <c r="BK1449" s="338">
        <f t="shared" si="380"/>
        <v>0</v>
      </c>
      <c r="BL1449" s="294" t="str">
        <f>IF(BK1449=0,"",
IF(SUM($BK$1424:BK1449)=1,BM1449,
IF($BK$1545&gt;SUM($BK$1424:BK1449),_xlfn.CONCAT(", ",BM1449),
IF($BK$1545=SUM($BK$1424:BK1449),_xlfn.CONCAT(" y ",BM1449)))))</f>
        <v/>
      </c>
      <c r="BM1449" s="89" t="s">
        <v>5144</v>
      </c>
      <c r="BN1449" s="519">
        <f t="shared" si="381"/>
        <v>0</v>
      </c>
      <c r="BO1449" s="521">
        <f t="shared" si="382"/>
        <v>0</v>
      </c>
      <c r="BP1449" s="452">
        <f t="shared" si="383"/>
        <v>0</v>
      </c>
      <c r="BQ1449" s="511">
        <f t="shared" si="384"/>
        <v>0</v>
      </c>
      <c r="BR1449" s="524">
        <f t="shared" si="385"/>
        <v>0</v>
      </c>
      <c r="BS1449" s="525">
        <f t="shared" si="386"/>
        <v>0</v>
      </c>
      <c r="BT1449" s="519">
        <f t="shared" si="387"/>
        <v>0</v>
      </c>
      <c r="BU1449" s="521">
        <f t="shared" si="388"/>
        <v>0</v>
      </c>
      <c r="BV1449" s="452">
        <f t="shared" si="389"/>
        <v>0</v>
      </c>
      <c r="BW1449" s="511">
        <f t="shared" si="390"/>
        <v>0</v>
      </c>
      <c r="BX1449" s="524">
        <f t="shared" si="391"/>
        <v>0</v>
      </c>
      <c r="BY1449" s="525">
        <f t="shared" si="392"/>
        <v>0</v>
      </c>
      <c r="BZ1449" s="519">
        <f t="shared" si="393"/>
        <v>0</v>
      </c>
      <c r="CA1449" s="521">
        <f t="shared" si="394"/>
        <v>0</v>
      </c>
      <c r="CB1449" s="452">
        <f t="shared" si="395"/>
        <v>0</v>
      </c>
      <c r="CC1449" s="511">
        <f t="shared" si="396"/>
        <v>0</v>
      </c>
      <c r="CD1449" s="524">
        <f t="shared" si="397"/>
        <v>0</v>
      </c>
      <c r="CE1449" s="525">
        <f t="shared" si="398"/>
        <v>0</v>
      </c>
      <c r="CF1449" s="519">
        <f t="shared" si="399"/>
        <v>0</v>
      </c>
      <c r="CG1449" s="521">
        <f t="shared" si="400"/>
        <v>0</v>
      </c>
      <c r="CH1449" s="452">
        <f t="shared" si="401"/>
        <v>0</v>
      </c>
      <c r="CI1449" s="511">
        <f t="shared" si="402"/>
        <v>0</v>
      </c>
      <c r="CJ1449" s="524">
        <f t="shared" si="403"/>
        <v>0</v>
      </c>
      <c r="CK1449" s="525">
        <f t="shared" si="404"/>
        <v>0</v>
      </c>
      <c r="CL1449" s="293">
        <f t="shared" si="405"/>
        <v>0</v>
      </c>
      <c r="CM1449" s="294" t="str">
        <f>IF(CL1449=0,"",
IF(SUM($CL$1424:CL1449)=1,CN1449,
IF($CL$1545&gt;SUM($CL$1424:CL1449),_xlfn.CONCAT(", ",CN1449),
IF($CL$1545=SUM($CL$1424:CL1449),_xlfn.CONCAT(" y ",CN1449)))))</f>
        <v/>
      </c>
      <c r="CN1449" s="89" t="s">
        <v>5144</v>
      </c>
    </row>
    <row r="1450" spans="1:92" ht="15" customHeight="1">
      <c r="A1450" s="64"/>
      <c r="B1450" s="11"/>
      <c r="C1450" s="58" t="s">
        <v>5077</v>
      </c>
      <c r="D1450" s="1020" t="str">
        <f>IF(CNGE_2025_M1_Secc5_Sub1!$D56="","",CNGE_2025_M1_Secc5_Sub1!$D56)</f>
        <v/>
      </c>
      <c r="E1450" s="889"/>
      <c r="F1450" s="889"/>
      <c r="G1450" s="889"/>
      <c r="H1450" s="889"/>
      <c r="I1450" s="889"/>
      <c r="J1450" s="889"/>
      <c r="K1450" s="889"/>
      <c r="L1450" s="889"/>
      <c r="M1450" s="889"/>
      <c r="N1450" s="889"/>
      <c r="O1450" s="890"/>
      <c r="P1450" s="813"/>
      <c r="Q1450" s="813"/>
      <c r="R1450" s="813"/>
      <c r="S1450" s="813"/>
      <c r="T1450" s="813"/>
      <c r="U1450" s="813"/>
      <c r="V1450" s="813"/>
      <c r="W1450" s="813"/>
      <c r="X1450" s="813"/>
      <c r="Y1450" s="813"/>
      <c r="Z1450" s="813"/>
      <c r="AA1450" s="813"/>
      <c r="AB1450" s="813"/>
      <c r="AC1450" s="813"/>
      <c r="AD1450" s="813"/>
      <c r="AI1450">
        <f t="shared" si="356"/>
        <v>0</v>
      </c>
      <c r="AJ1450">
        <f t="shared" si="357"/>
        <v>0</v>
      </c>
      <c r="AK1450">
        <f t="shared" si="358"/>
        <v>0</v>
      </c>
      <c r="AL1450">
        <f t="shared" si="359"/>
        <v>0</v>
      </c>
      <c r="AM1450">
        <f t="shared" si="360"/>
        <v>0</v>
      </c>
      <c r="AN1450">
        <f t="shared" si="361"/>
        <v>0</v>
      </c>
      <c r="AO1450">
        <f t="shared" si="362"/>
        <v>0</v>
      </c>
      <c r="AP1450">
        <f t="shared" si="363"/>
        <v>0</v>
      </c>
      <c r="AQ1450">
        <f t="shared" si="364"/>
        <v>0</v>
      </c>
      <c r="AR1450">
        <f t="shared" si="365"/>
        <v>0</v>
      </c>
      <c r="AS1450">
        <f t="shared" si="366"/>
        <v>0</v>
      </c>
      <c r="AT1450">
        <f t="shared" si="367"/>
        <v>0</v>
      </c>
      <c r="AU1450">
        <f t="shared" si="368"/>
        <v>0</v>
      </c>
      <c r="AV1450">
        <f t="shared" si="369"/>
        <v>0</v>
      </c>
      <c r="AW1450">
        <f t="shared" si="370"/>
        <v>0</v>
      </c>
      <c r="AX1450">
        <f t="shared" si="371"/>
        <v>0</v>
      </c>
      <c r="AY1450">
        <f t="shared" si="372"/>
        <v>0</v>
      </c>
      <c r="AZ1450">
        <f t="shared" si="373"/>
        <v>0</v>
      </c>
      <c r="BA1450">
        <f t="shared" si="374"/>
        <v>0</v>
      </c>
      <c r="BB1450">
        <f t="shared" si="375"/>
        <v>0</v>
      </c>
      <c r="BC1450" s="302">
        <f t="shared" si="376"/>
        <v>0</v>
      </c>
      <c r="BD1450" s="290">
        <f t="shared" si="377"/>
        <v>0</v>
      </c>
      <c r="BE1450" s="293">
        <f t="shared" si="378"/>
        <v>0</v>
      </c>
      <c r="BF1450" s="294" t="str">
        <f>IF(BE1450=0,"",
IF(SUM($BE$1424:BE1450)=1,BG1450,
IF($BE$1545&gt;SUM($BE$1424:BE1450),_xlfn.CONCAT(", ",BG1450),
IF($BE$1545=SUM($BE$1424:BE1450),_xlfn.CONCAT(" y ",BG1450)))))</f>
        <v/>
      </c>
      <c r="BG1450" s="89" t="s">
        <v>5145</v>
      </c>
      <c r="BH1450" s="515">
        <f t="shared" ref="BH1450:BJ1450" si="430">IF(OR(S1323="NS",S1182="NS"),0,IF(AND(S1323="NA",S1182="NA"),0,IF(S1323&gt;=SUM(S1182),0,1)))</f>
        <v>0</v>
      </c>
      <c r="BI1450" s="512">
        <f t="shared" si="430"/>
        <v>0</v>
      </c>
      <c r="BJ1450" s="281">
        <f t="shared" si="430"/>
        <v>0</v>
      </c>
      <c r="BK1450" s="338">
        <f t="shared" si="380"/>
        <v>0</v>
      </c>
      <c r="BL1450" s="294" t="str">
        <f>IF(BK1450=0,"",
IF(SUM($BK$1424:BK1450)=1,BM1450,
IF($BK$1545&gt;SUM($BK$1424:BK1450),_xlfn.CONCAT(", ",BM1450),
IF($BK$1545=SUM($BK$1424:BK1450),_xlfn.CONCAT(" y ",BM1450)))))</f>
        <v/>
      </c>
      <c r="BM1450" s="89" t="s">
        <v>5145</v>
      </c>
      <c r="BN1450" s="519">
        <f t="shared" si="381"/>
        <v>0</v>
      </c>
      <c r="BO1450" s="521">
        <f t="shared" si="382"/>
        <v>0</v>
      </c>
      <c r="BP1450" s="452">
        <f t="shared" si="383"/>
        <v>0</v>
      </c>
      <c r="BQ1450" s="511">
        <f t="shared" si="384"/>
        <v>0</v>
      </c>
      <c r="BR1450" s="524">
        <f t="shared" si="385"/>
        <v>0</v>
      </c>
      <c r="BS1450" s="525">
        <f t="shared" si="386"/>
        <v>0</v>
      </c>
      <c r="BT1450" s="519">
        <f t="shared" si="387"/>
        <v>0</v>
      </c>
      <c r="BU1450" s="521">
        <f t="shared" si="388"/>
        <v>0</v>
      </c>
      <c r="BV1450" s="452">
        <f t="shared" si="389"/>
        <v>0</v>
      </c>
      <c r="BW1450" s="511">
        <f t="shared" si="390"/>
        <v>0</v>
      </c>
      <c r="BX1450" s="524">
        <f t="shared" si="391"/>
        <v>0</v>
      </c>
      <c r="BY1450" s="525">
        <f t="shared" si="392"/>
        <v>0</v>
      </c>
      <c r="BZ1450" s="519">
        <f t="shared" si="393"/>
        <v>0</v>
      </c>
      <c r="CA1450" s="521">
        <f t="shared" si="394"/>
        <v>0</v>
      </c>
      <c r="CB1450" s="452">
        <f t="shared" si="395"/>
        <v>0</v>
      </c>
      <c r="CC1450" s="511">
        <f t="shared" si="396"/>
        <v>0</v>
      </c>
      <c r="CD1450" s="524">
        <f t="shared" si="397"/>
        <v>0</v>
      </c>
      <c r="CE1450" s="525">
        <f t="shared" si="398"/>
        <v>0</v>
      </c>
      <c r="CF1450" s="519">
        <f t="shared" si="399"/>
        <v>0</v>
      </c>
      <c r="CG1450" s="521">
        <f t="shared" si="400"/>
        <v>0</v>
      </c>
      <c r="CH1450" s="452">
        <f t="shared" si="401"/>
        <v>0</v>
      </c>
      <c r="CI1450" s="511">
        <f t="shared" si="402"/>
        <v>0</v>
      </c>
      <c r="CJ1450" s="524">
        <f t="shared" si="403"/>
        <v>0</v>
      </c>
      <c r="CK1450" s="525">
        <f t="shared" si="404"/>
        <v>0</v>
      </c>
      <c r="CL1450" s="293">
        <f t="shared" si="405"/>
        <v>0</v>
      </c>
      <c r="CM1450" s="294" t="str">
        <f>IF(CL1450=0,"",
IF(SUM($CL$1424:CL1450)=1,CN1450,
IF($CL$1545&gt;SUM($CL$1424:CL1450),_xlfn.CONCAT(", ",CN1450),
IF($CL$1545=SUM($CL$1424:CL1450),_xlfn.CONCAT(" y ",CN1450)))))</f>
        <v/>
      </c>
      <c r="CN1450" s="89" t="s">
        <v>5145</v>
      </c>
    </row>
    <row r="1451" spans="1:92" ht="15" customHeight="1">
      <c r="A1451" s="64"/>
      <c r="B1451" s="11"/>
      <c r="C1451" s="58" t="s">
        <v>5078</v>
      </c>
      <c r="D1451" s="1020" t="str">
        <f>IF(CNGE_2025_M1_Secc5_Sub1!$D57="","",CNGE_2025_M1_Secc5_Sub1!$D57)</f>
        <v/>
      </c>
      <c r="E1451" s="889"/>
      <c r="F1451" s="889"/>
      <c r="G1451" s="889"/>
      <c r="H1451" s="889"/>
      <c r="I1451" s="889"/>
      <c r="J1451" s="889"/>
      <c r="K1451" s="889"/>
      <c r="L1451" s="889"/>
      <c r="M1451" s="889"/>
      <c r="N1451" s="889"/>
      <c r="O1451" s="890"/>
      <c r="P1451" s="813"/>
      <c r="Q1451" s="813"/>
      <c r="R1451" s="813"/>
      <c r="S1451" s="813"/>
      <c r="T1451" s="813"/>
      <c r="U1451" s="813"/>
      <c r="V1451" s="813"/>
      <c r="W1451" s="813"/>
      <c r="X1451" s="813"/>
      <c r="Y1451" s="813"/>
      <c r="Z1451" s="813"/>
      <c r="AA1451" s="813"/>
      <c r="AB1451" s="813"/>
      <c r="AC1451" s="813"/>
      <c r="AD1451" s="813"/>
      <c r="AI1451">
        <f t="shared" si="356"/>
        <v>0</v>
      </c>
      <c r="AJ1451">
        <f t="shared" si="357"/>
        <v>0</v>
      </c>
      <c r="AK1451">
        <f t="shared" si="358"/>
        <v>0</v>
      </c>
      <c r="AL1451">
        <f t="shared" si="359"/>
        <v>0</v>
      </c>
      <c r="AM1451">
        <f t="shared" si="360"/>
        <v>0</v>
      </c>
      <c r="AN1451">
        <f t="shared" si="361"/>
        <v>0</v>
      </c>
      <c r="AO1451">
        <f t="shared" si="362"/>
        <v>0</v>
      </c>
      <c r="AP1451">
        <f t="shared" si="363"/>
        <v>0</v>
      </c>
      <c r="AQ1451">
        <f t="shared" si="364"/>
        <v>0</v>
      </c>
      <c r="AR1451">
        <f t="shared" si="365"/>
        <v>0</v>
      </c>
      <c r="AS1451">
        <f t="shared" si="366"/>
        <v>0</v>
      </c>
      <c r="AT1451">
        <f t="shared" si="367"/>
        <v>0</v>
      </c>
      <c r="AU1451">
        <f t="shared" si="368"/>
        <v>0</v>
      </c>
      <c r="AV1451">
        <f t="shared" si="369"/>
        <v>0</v>
      </c>
      <c r="AW1451">
        <f t="shared" si="370"/>
        <v>0</v>
      </c>
      <c r="AX1451">
        <f t="shared" si="371"/>
        <v>0</v>
      </c>
      <c r="AY1451">
        <f t="shared" si="372"/>
        <v>0</v>
      </c>
      <c r="AZ1451">
        <f t="shared" si="373"/>
        <v>0</v>
      </c>
      <c r="BA1451">
        <f t="shared" si="374"/>
        <v>0</v>
      </c>
      <c r="BB1451">
        <f t="shared" si="375"/>
        <v>0</v>
      </c>
      <c r="BC1451" s="302">
        <f t="shared" si="376"/>
        <v>0</v>
      </c>
      <c r="BD1451" s="290">
        <f t="shared" si="377"/>
        <v>0</v>
      </c>
      <c r="BE1451" s="293">
        <f t="shared" si="378"/>
        <v>0</v>
      </c>
      <c r="BF1451" s="294" t="str">
        <f>IF(BE1451=0,"",
IF(SUM($BE$1424:BE1451)=1,BG1451,
IF($BE$1545&gt;SUM($BE$1424:BE1451),_xlfn.CONCAT(", ",BG1451),
IF($BE$1545=SUM($BE$1424:BE1451),_xlfn.CONCAT(" y ",BG1451)))))</f>
        <v/>
      </c>
      <c r="BG1451" s="89" t="s">
        <v>5146</v>
      </c>
      <c r="BH1451" s="515">
        <f t="shared" ref="BH1451:BJ1451" si="431">IF(OR(S1324="NS",S1183="NS"),0,IF(AND(S1324="NA",S1183="NA"),0,IF(S1324&gt;=SUM(S1183),0,1)))</f>
        <v>0</v>
      </c>
      <c r="BI1451" s="512">
        <f t="shared" si="431"/>
        <v>0</v>
      </c>
      <c r="BJ1451" s="281">
        <f t="shared" si="431"/>
        <v>0</v>
      </c>
      <c r="BK1451" s="338">
        <f t="shared" si="380"/>
        <v>0</v>
      </c>
      <c r="BL1451" s="294" t="str">
        <f>IF(BK1451=0,"",
IF(SUM($BK$1424:BK1451)=1,BM1451,
IF($BK$1545&gt;SUM($BK$1424:BK1451),_xlfn.CONCAT(", ",BM1451),
IF($BK$1545=SUM($BK$1424:BK1451),_xlfn.CONCAT(" y ",BM1451)))))</f>
        <v/>
      </c>
      <c r="BM1451" s="89" t="s">
        <v>5146</v>
      </c>
      <c r="BN1451" s="519">
        <f t="shared" si="381"/>
        <v>0</v>
      </c>
      <c r="BO1451" s="521">
        <f t="shared" si="382"/>
        <v>0</v>
      </c>
      <c r="BP1451" s="452">
        <f t="shared" si="383"/>
        <v>0</v>
      </c>
      <c r="BQ1451" s="511">
        <f t="shared" si="384"/>
        <v>0</v>
      </c>
      <c r="BR1451" s="524">
        <f t="shared" si="385"/>
        <v>0</v>
      </c>
      <c r="BS1451" s="525">
        <f t="shared" si="386"/>
        <v>0</v>
      </c>
      <c r="BT1451" s="519">
        <f t="shared" si="387"/>
        <v>0</v>
      </c>
      <c r="BU1451" s="521">
        <f t="shared" si="388"/>
        <v>0</v>
      </c>
      <c r="BV1451" s="452">
        <f t="shared" si="389"/>
        <v>0</v>
      </c>
      <c r="BW1451" s="511">
        <f t="shared" si="390"/>
        <v>0</v>
      </c>
      <c r="BX1451" s="524">
        <f t="shared" si="391"/>
        <v>0</v>
      </c>
      <c r="BY1451" s="525">
        <f t="shared" si="392"/>
        <v>0</v>
      </c>
      <c r="BZ1451" s="519">
        <f t="shared" si="393"/>
        <v>0</v>
      </c>
      <c r="CA1451" s="521">
        <f t="shared" si="394"/>
        <v>0</v>
      </c>
      <c r="CB1451" s="452">
        <f t="shared" si="395"/>
        <v>0</v>
      </c>
      <c r="CC1451" s="511">
        <f t="shared" si="396"/>
        <v>0</v>
      </c>
      <c r="CD1451" s="524">
        <f t="shared" si="397"/>
        <v>0</v>
      </c>
      <c r="CE1451" s="525">
        <f t="shared" si="398"/>
        <v>0</v>
      </c>
      <c r="CF1451" s="519">
        <f t="shared" si="399"/>
        <v>0</v>
      </c>
      <c r="CG1451" s="521">
        <f t="shared" si="400"/>
        <v>0</v>
      </c>
      <c r="CH1451" s="452">
        <f t="shared" si="401"/>
        <v>0</v>
      </c>
      <c r="CI1451" s="511">
        <f t="shared" si="402"/>
        <v>0</v>
      </c>
      <c r="CJ1451" s="524">
        <f t="shared" si="403"/>
        <v>0</v>
      </c>
      <c r="CK1451" s="525">
        <f t="shared" si="404"/>
        <v>0</v>
      </c>
      <c r="CL1451" s="293">
        <f t="shared" si="405"/>
        <v>0</v>
      </c>
      <c r="CM1451" s="294" t="str">
        <f>IF(CL1451=0,"",
IF(SUM($CL$1424:CL1451)=1,CN1451,
IF($CL$1545&gt;SUM($CL$1424:CL1451),_xlfn.CONCAT(", ",CN1451),
IF($CL$1545=SUM($CL$1424:CL1451),_xlfn.CONCAT(" y ",CN1451)))))</f>
        <v/>
      </c>
      <c r="CN1451" s="89" t="s">
        <v>5146</v>
      </c>
    </row>
    <row r="1452" spans="1:92" ht="15" customHeight="1">
      <c r="A1452" s="64"/>
      <c r="B1452" s="11"/>
      <c r="C1452" s="58" t="s">
        <v>5079</v>
      </c>
      <c r="D1452" s="1020" t="str">
        <f>IF(CNGE_2025_M1_Secc5_Sub1!$D58="","",CNGE_2025_M1_Secc5_Sub1!$D58)</f>
        <v/>
      </c>
      <c r="E1452" s="889"/>
      <c r="F1452" s="889"/>
      <c r="G1452" s="889"/>
      <c r="H1452" s="889"/>
      <c r="I1452" s="889"/>
      <c r="J1452" s="889"/>
      <c r="K1452" s="889"/>
      <c r="L1452" s="889"/>
      <c r="M1452" s="889"/>
      <c r="N1452" s="889"/>
      <c r="O1452" s="890"/>
      <c r="P1452" s="813"/>
      <c r="Q1452" s="813"/>
      <c r="R1452" s="813"/>
      <c r="S1452" s="813"/>
      <c r="T1452" s="813"/>
      <c r="U1452" s="813"/>
      <c r="V1452" s="813"/>
      <c r="W1452" s="813"/>
      <c r="X1452" s="813"/>
      <c r="Y1452" s="813"/>
      <c r="Z1452" s="813"/>
      <c r="AA1452" s="813"/>
      <c r="AB1452" s="813"/>
      <c r="AC1452" s="813"/>
      <c r="AD1452" s="813"/>
      <c r="AI1452">
        <f t="shared" si="356"/>
        <v>0</v>
      </c>
      <c r="AJ1452">
        <f t="shared" si="357"/>
        <v>0</v>
      </c>
      <c r="AK1452">
        <f t="shared" si="358"/>
        <v>0</v>
      </c>
      <c r="AL1452">
        <f t="shared" si="359"/>
        <v>0</v>
      </c>
      <c r="AM1452">
        <f t="shared" si="360"/>
        <v>0</v>
      </c>
      <c r="AN1452">
        <f t="shared" si="361"/>
        <v>0</v>
      </c>
      <c r="AO1452">
        <f t="shared" si="362"/>
        <v>0</v>
      </c>
      <c r="AP1452">
        <f t="shared" si="363"/>
        <v>0</v>
      </c>
      <c r="AQ1452">
        <f t="shared" si="364"/>
        <v>0</v>
      </c>
      <c r="AR1452">
        <f t="shared" si="365"/>
        <v>0</v>
      </c>
      <c r="AS1452">
        <f t="shared" si="366"/>
        <v>0</v>
      </c>
      <c r="AT1452">
        <f t="shared" si="367"/>
        <v>0</v>
      </c>
      <c r="AU1452">
        <f t="shared" si="368"/>
        <v>0</v>
      </c>
      <c r="AV1452">
        <f t="shared" si="369"/>
        <v>0</v>
      </c>
      <c r="AW1452">
        <f t="shared" si="370"/>
        <v>0</v>
      </c>
      <c r="AX1452">
        <f t="shared" si="371"/>
        <v>0</v>
      </c>
      <c r="AY1452">
        <f t="shared" si="372"/>
        <v>0</v>
      </c>
      <c r="AZ1452">
        <f t="shared" si="373"/>
        <v>0</v>
      </c>
      <c r="BA1452">
        <f t="shared" si="374"/>
        <v>0</v>
      </c>
      <c r="BB1452">
        <f t="shared" si="375"/>
        <v>0</v>
      </c>
      <c r="BC1452" s="302">
        <f t="shared" si="376"/>
        <v>0</v>
      </c>
      <c r="BD1452" s="290">
        <f t="shared" si="377"/>
        <v>0</v>
      </c>
      <c r="BE1452" s="293">
        <f t="shared" si="378"/>
        <v>0</v>
      </c>
      <c r="BF1452" s="294" t="str">
        <f>IF(BE1452=0,"",
IF(SUM($BE$1424:BE1452)=1,BG1452,
IF($BE$1545&gt;SUM($BE$1424:BE1452),_xlfn.CONCAT(", ",BG1452),
IF($BE$1545=SUM($BE$1424:BE1452),_xlfn.CONCAT(" y ",BG1452)))))</f>
        <v/>
      </c>
      <c r="BG1452" s="89" t="s">
        <v>5147</v>
      </c>
      <c r="BH1452" s="515">
        <f t="shared" ref="BH1452:BJ1452" si="432">IF(OR(S1325="NS",S1184="NS"),0,IF(AND(S1325="NA",S1184="NA"),0,IF(S1325&gt;=SUM(S1184),0,1)))</f>
        <v>0</v>
      </c>
      <c r="BI1452" s="512">
        <f t="shared" si="432"/>
        <v>0</v>
      </c>
      <c r="BJ1452" s="281">
        <f t="shared" si="432"/>
        <v>0</v>
      </c>
      <c r="BK1452" s="338">
        <f t="shared" si="380"/>
        <v>0</v>
      </c>
      <c r="BL1452" s="294" t="str">
        <f>IF(BK1452=0,"",
IF(SUM($BK$1424:BK1452)=1,BM1452,
IF($BK$1545&gt;SUM($BK$1424:BK1452),_xlfn.CONCAT(", ",BM1452),
IF($BK$1545=SUM($BK$1424:BK1452),_xlfn.CONCAT(" y ",BM1452)))))</f>
        <v/>
      </c>
      <c r="BM1452" s="89" t="s">
        <v>5147</v>
      </c>
      <c r="BN1452" s="519">
        <f t="shared" si="381"/>
        <v>0</v>
      </c>
      <c r="BO1452" s="521">
        <f t="shared" si="382"/>
        <v>0</v>
      </c>
      <c r="BP1452" s="452">
        <f t="shared" si="383"/>
        <v>0</v>
      </c>
      <c r="BQ1452" s="511">
        <f t="shared" si="384"/>
        <v>0</v>
      </c>
      <c r="BR1452" s="524">
        <f t="shared" si="385"/>
        <v>0</v>
      </c>
      <c r="BS1452" s="525">
        <f t="shared" si="386"/>
        <v>0</v>
      </c>
      <c r="BT1452" s="519">
        <f t="shared" si="387"/>
        <v>0</v>
      </c>
      <c r="BU1452" s="521">
        <f t="shared" si="388"/>
        <v>0</v>
      </c>
      <c r="BV1452" s="452">
        <f t="shared" si="389"/>
        <v>0</v>
      </c>
      <c r="BW1452" s="511">
        <f t="shared" si="390"/>
        <v>0</v>
      </c>
      <c r="BX1452" s="524">
        <f t="shared" si="391"/>
        <v>0</v>
      </c>
      <c r="BY1452" s="525">
        <f t="shared" si="392"/>
        <v>0</v>
      </c>
      <c r="BZ1452" s="519">
        <f t="shared" si="393"/>
        <v>0</v>
      </c>
      <c r="CA1452" s="521">
        <f t="shared" si="394"/>
        <v>0</v>
      </c>
      <c r="CB1452" s="452">
        <f t="shared" si="395"/>
        <v>0</v>
      </c>
      <c r="CC1452" s="511">
        <f t="shared" si="396"/>
        <v>0</v>
      </c>
      <c r="CD1452" s="524">
        <f t="shared" si="397"/>
        <v>0</v>
      </c>
      <c r="CE1452" s="525">
        <f t="shared" si="398"/>
        <v>0</v>
      </c>
      <c r="CF1452" s="519">
        <f t="shared" si="399"/>
        <v>0</v>
      </c>
      <c r="CG1452" s="521">
        <f t="shared" si="400"/>
        <v>0</v>
      </c>
      <c r="CH1452" s="452">
        <f t="shared" si="401"/>
        <v>0</v>
      </c>
      <c r="CI1452" s="511">
        <f t="shared" si="402"/>
        <v>0</v>
      </c>
      <c r="CJ1452" s="524">
        <f t="shared" si="403"/>
        <v>0</v>
      </c>
      <c r="CK1452" s="525">
        <f t="shared" si="404"/>
        <v>0</v>
      </c>
      <c r="CL1452" s="293">
        <f t="shared" si="405"/>
        <v>0</v>
      </c>
      <c r="CM1452" s="294" t="str">
        <f>IF(CL1452=0,"",
IF(SUM($CL$1424:CL1452)=1,CN1452,
IF($CL$1545&gt;SUM($CL$1424:CL1452),_xlfn.CONCAT(", ",CN1452),
IF($CL$1545=SUM($CL$1424:CL1452),_xlfn.CONCAT(" y ",CN1452)))))</f>
        <v/>
      </c>
      <c r="CN1452" s="89" t="s">
        <v>5147</v>
      </c>
    </row>
    <row r="1453" spans="1:92" ht="15" customHeight="1">
      <c r="A1453" s="64"/>
      <c r="B1453" s="11"/>
      <c r="C1453" s="58" t="s">
        <v>5080</v>
      </c>
      <c r="D1453" s="1020" t="str">
        <f>IF(CNGE_2025_M1_Secc5_Sub1!$D59="","",CNGE_2025_M1_Secc5_Sub1!$D59)</f>
        <v/>
      </c>
      <c r="E1453" s="889"/>
      <c r="F1453" s="889"/>
      <c r="G1453" s="889"/>
      <c r="H1453" s="889"/>
      <c r="I1453" s="889"/>
      <c r="J1453" s="889"/>
      <c r="K1453" s="889"/>
      <c r="L1453" s="889"/>
      <c r="M1453" s="889"/>
      <c r="N1453" s="889"/>
      <c r="O1453" s="890"/>
      <c r="P1453" s="813"/>
      <c r="Q1453" s="813"/>
      <c r="R1453" s="813"/>
      <c r="S1453" s="813"/>
      <c r="T1453" s="813"/>
      <c r="U1453" s="813"/>
      <c r="V1453" s="813"/>
      <c r="W1453" s="813"/>
      <c r="X1453" s="813"/>
      <c r="Y1453" s="813"/>
      <c r="Z1453" s="813"/>
      <c r="AA1453" s="813"/>
      <c r="AB1453" s="813"/>
      <c r="AC1453" s="813"/>
      <c r="AD1453" s="813"/>
      <c r="AI1453">
        <f t="shared" si="356"/>
        <v>0</v>
      </c>
      <c r="AJ1453">
        <f t="shared" si="357"/>
        <v>0</v>
      </c>
      <c r="AK1453">
        <f t="shared" si="358"/>
        <v>0</v>
      </c>
      <c r="AL1453">
        <f t="shared" si="359"/>
        <v>0</v>
      </c>
      <c r="AM1453">
        <f t="shared" si="360"/>
        <v>0</v>
      </c>
      <c r="AN1453">
        <f t="shared" si="361"/>
        <v>0</v>
      </c>
      <c r="AO1453">
        <f t="shared" si="362"/>
        <v>0</v>
      </c>
      <c r="AP1453">
        <f t="shared" si="363"/>
        <v>0</v>
      </c>
      <c r="AQ1453">
        <f t="shared" si="364"/>
        <v>0</v>
      </c>
      <c r="AR1453">
        <f t="shared" si="365"/>
        <v>0</v>
      </c>
      <c r="AS1453">
        <f t="shared" si="366"/>
        <v>0</v>
      </c>
      <c r="AT1453">
        <f t="shared" si="367"/>
        <v>0</v>
      </c>
      <c r="AU1453">
        <f t="shared" si="368"/>
        <v>0</v>
      </c>
      <c r="AV1453">
        <f t="shared" si="369"/>
        <v>0</v>
      </c>
      <c r="AW1453">
        <f t="shared" si="370"/>
        <v>0</v>
      </c>
      <c r="AX1453">
        <f t="shared" si="371"/>
        <v>0</v>
      </c>
      <c r="AY1453">
        <f t="shared" si="372"/>
        <v>0</v>
      </c>
      <c r="AZ1453">
        <f t="shared" si="373"/>
        <v>0</v>
      </c>
      <c r="BA1453">
        <f t="shared" si="374"/>
        <v>0</v>
      </c>
      <c r="BB1453">
        <f t="shared" si="375"/>
        <v>0</v>
      </c>
      <c r="BC1453" s="302">
        <f t="shared" si="376"/>
        <v>0</v>
      </c>
      <c r="BD1453" s="290">
        <f t="shared" si="377"/>
        <v>0</v>
      </c>
      <c r="BE1453" s="293">
        <f t="shared" si="378"/>
        <v>0</v>
      </c>
      <c r="BF1453" s="294" t="str">
        <f>IF(BE1453=0,"",
IF(SUM($BE$1424:BE1453)=1,BG1453,
IF($BE$1545&gt;SUM($BE$1424:BE1453),_xlfn.CONCAT(", ",BG1453),
IF($BE$1545=SUM($BE$1424:BE1453),_xlfn.CONCAT(" y ",BG1453)))))</f>
        <v/>
      </c>
      <c r="BG1453" s="89" t="s">
        <v>5148</v>
      </c>
      <c r="BH1453" s="515">
        <f t="shared" ref="BH1453:BJ1453" si="433">IF(OR(S1326="NS",S1185="NS"),0,IF(AND(S1326="NA",S1185="NA"),0,IF(S1326&gt;=SUM(S1185),0,1)))</f>
        <v>0</v>
      </c>
      <c r="BI1453" s="512">
        <f t="shared" si="433"/>
        <v>0</v>
      </c>
      <c r="BJ1453" s="281">
        <f t="shared" si="433"/>
        <v>0</v>
      </c>
      <c r="BK1453" s="338">
        <f t="shared" si="380"/>
        <v>0</v>
      </c>
      <c r="BL1453" s="294" t="str">
        <f>IF(BK1453=0,"",
IF(SUM($BK$1424:BK1453)=1,BM1453,
IF($BK$1545&gt;SUM($BK$1424:BK1453),_xlfn.CONCAT(", ",BM1453),
IF($BK$1545=SUM($BK$1424:BK1453),_xlfn.CONCAT(" y ",BM1453)))))</f>
        <v/>
      </c>
      <c r="BM1453" s="89" t="s">
        <v>5148</v>
      </c>
      <c r="BN1453" s="519">
        <f t="shared" si="381"/>
        <v>0</v>
      </c>
      <c r="BO1453" s="521">
        <f t="shared" si="382"/>
        <v>0</v>
      </c>
      <c r="BP1453" s="452">
        <f t="shared" si="383"/>
        <v>0</v>
      </c>
      <c r="BQ1453" s="511">
        <f t="shared" si="384"/>
        <v>0</v>
      </c>
      <c r="BR1453" s="524">
        <f t="shared" si="385"/>
        <v>0</v>
      </c>
      <c r="BS1453" s="525">
        <f t="shared" si="386"/>
        <v>0</v>
      </c>
      <c r="BT1453" s="519">
        <f t="shared" si="387"/>
        <v>0</v>
      </c>
      <c r="BU1453" s="521">
        <f t="shared" si="388"/>
        <v>0</v>
      </c>
      <c r="BV1453" s="452">
        <f t="shared" si="389"/>
        <v>0</v>
      </c>
      <c r="BW1453" s="511">
        <f t="shared" si="390"/>
        <v>0</v>
      </c>
      <c r="BX1453" s="524">
        <f t="shared" si="391"/>
        <v>0</v>
      </c>
      <c r="BY1453" s="525">
        <f t="shared" si="392"/>
        <v>0</v>
      </c>
      <c r="BZ1453" s="519">
        <f t="shared" si="393"/>
        <v>0</v>
      </c>
      <c r="CA1453" s="521">
        <f t="shared" si="394"/>
        <v>0</v>
      </c>
      <c r="CB1453" s="452">
        <f t="shared" si="395"/>
        <v>0</v>
      </c>
      <c r="CC1453" s="511">
        <f t="shared" si="396"/>
        <v>0</v>
      </c>
      <c r="CD1453" s="524">
        <f t="shared" si="397"/>
        <v>0</v>
      </c>
      <c r="CE1453" s="525">
        <f t="shared" si="398"/>
        <v>0</v>
      </c>
      <c r="CF1453" s="519">
        <f t="shared" si="399"/>
        <v>0</v>
      </c>
      <c r="CG1453" s="521">
        <f t="shared" si="400"/>
        <v>0</v>
      </c>
      <c r="CH1453" s="452">
        <f t="shared" si="401"/>
        <v>0</v>
      </c>
      <c r="CI1453" s="511">
        <f t="shared" si="402"/>
        <v>0</v>
      </c>
      <c r="CJ1453" s="524">
        <f t="shared" si="403"/>
        <v>0</v>
      </c>
      <c r="CK1453" s="525">
        <f t="shared" si="404"/>
        <v>0</v>
      </c>
      <c r="CL1453" s="293">
        <f t="shared" si="405"/>
        <v>0</v>
      </c>
      <c r="CM1453" s="294" t="str">
        <f>IF(CL1453=0,"",
IF(SUM($CL$1424:CL1453)=1,CN1453,
IF($CL$1545&gt;SUM($CL$1424:CL1453),_xlfn.CONCAT(", ",CN1453),
IF($CL$1545=SUM($CL$1424:CL1453),_xlfn.CONCAT(" y ",CN1453)))))</f>
        <v/>
      </c>
      <c r="CN1453" s="89" t="s">
        <v>5148</v>
      </c>
    </row>
    <row r="1454" spans="1:92" ht="15" customHeight="1">
      <c r="A1454" s="64"/>
      <c r="B1454" s="11"/>
      <c r="C1454" s="58" t="s">
        <v>5081</v>
      </c>
      <c r="D1454" s="1020" t="str">
        <f>IF(CNGE_2025_M1_Secc5_Sub1!$D60="","",CNGE_2025_M1_Secc5_Sub1!$D60)</f>
        <v/>
      </c>
      <c r="E1454" s="889"/>
      <c r="F1454" s="889"/>
      <c r="G1454" s="889"/>
      <c r="H1454" s="889"/>
      <c r="I1454" s="889"/>
      <c r="J1454" s="889"/>
      <c r="K1454" s="889"/>
      <c r="L1454" s="889"/>
      <c r="M1454" s="889"/>
      <c r="N1454" s="889"/>
      <c r="O1454" s="890"/>
      <c r="P1454" s="813"/>
      <c r="Q1454" s="813"/>
      <c r="R1454" s="813"/>
      <c r="S1454" s="813"/>
      <c r="T1454" s="813"/>
      <c r="U1454" s="813"/>
      <c r="V1454" s="813"/>
      <c r="W1454" s="813"/>
      <c r="X1454" s="813"/>
      <c r="Y1454" s="813"/>
      <c r="Z1454" s="813"/>
      <c r="AA1454" s="813"/>
      <c r="AB1454" s="813"/>
      <c r="AC1454" s="813"/>
      <c r="AD1454" s="813"/>
      <c r="AI1454">
        <f t="shared" si="356"/>
        <v>0</v>
      </c>
      <c r="AJ1454">
        <f t="shared" si="357"/>
        <v>0</v>
      </c>
      <c r="AK1454">
        <f t="shared" si="358"/>
        <v>0</v>
      </c>
      <c r="AL1454">
        <f t="shared" si="359"/>
        <v>0</v>
      </c>
      <c r="AM1454">
        <f t="shared" si="360"/>
        <v>0</v>
      </c>
      <c r="AN1454">
        <f t="shared" si="361"/>
        <v>0</v>
      </c>
      <c r="AO1454">
        <f t="shared" si="362"/>
        <v>0</v>
      </c>
      <c r="AP1454">
        <f t="shared" si="363"/>
        <v>0</v>
      </c>
      <c r="AQ1454">
        <f t="shared" si="364"/>
        <v>0</v>
      </c>
      <c r="AR1454">
        <f t="shared" si="365"/>
        <v>0</v>
      </c>
      <c r="AS1454">
        <f t="shared" si="366"/>
        <v>0</v>
      </c>
      <c r="AT1454">
        <f t="shared" si="367"/>
        <v>0</v>
      </c>
      <c r="AU1454">
        <f t="shared" si="368"/>
        <v>0</v>
      </c>
      <c r="AV1454">
        <f t="shared" si="369"/>
        <v>0</v>
      </c>
      <c r="AW1454">
        <f t="shared" si="370"/>
        <v>0</v>
      </c>
      <c r="AX1454">
        <f t="shared" si="371"/>
        <v>0</v>
      </c>
      <c r="AY1454">
        <f t="shared" si="372"/>
        <v>0</v>
      </c>
      <c r="AZ1454">
        <f t="shared" si="373"/>
        <v>0</v>
      </c>
      <c r="BA1454">
        <f t="shared" si="374"/>
        <v>0</v>
      </c>
      <c r="BB1454">
        <f t="shared" si="375"/>
        <v>0</v>
      </c>
      <c r="BC1454" s="302">
        <f t="shared" si="376"/>
        <v>0</v>
      </c>
      <c r="BD1454" s="290">
        <f t="shared" si="377"/>
        <v>0</v>
      </c>
      <c r="BE1454" s="293">
        <f t="shared" si="378"/>
        <v>0</v>
      </c>
      <c r="BF1454" s="294" t="str">
        <f>IF(BE1454=0,"",
IF(SUM($BE$1424:BE1454)=1,BG1454,
IF($BE$1545&gt;SUM($BE$1424:BE1454),_xlfn.CONCAT(", ",BG1454),
IF($BE$1545=SUM($BE$1424:BE1454),_xlfn.CONCAT(" y ",BG1454)))))</f>
        <v/>
      </c>
      <c r="BG1454" s="89" t="s">
        <v>5149</v>
      </c>
      <c r="BH1454" s="515">
        <f t="shared" ref="BH1454:BJ1454" si="434">IF(OR(S1327="NS",S1186="NS"),0,IF(AND(S1327="NA",S1186="NA"),0,IF(S1327&gt;=SUM(S1186),0,1)))</f>
        <v>0</v>
      </c>
      <c r="BI1454" s="512">
        <f t="shared" si="434"/>
        <v>0</v>
      </c>
      <c r="BJ1454" s="281">
        <f t="shared" si="434"/>
        <v>0</v>
      </c>
      <c r="BK1454" s="338">
        <f t="shared" si="380"/>
        <v>0</v>
      </c>
      <c r="BL1454" s="294" t="str">
        <f>IF(BK1454=0,"",
IF(SUM($BK$1424:BK1454)=1,BM1454,
IF($BK$1545&gt;SUM($BK$1424:BK1454),_xlfn.CONCAT(", ",BM1454),
IF($BK$1545=SUM($BK$1424:BK1454),_xlfn.CONCAT(" y ",BM1454)))))</f>
        <v/>
      </c>
      <c r="BM1454" s="89" t="s">
        <v>5149</v>
      </c>
      <c r="BN1454" s="519">
        <f t="shared" si="381"/>
        <v>0</v>
      </c>
      <c r="BO1454" s="521">
        <f t="shared" si="382"/>
        <v>0</v>
      </c>
      <c r="BP1454" s="452">
        <f t="shared" si="383"/>
        <v>0</v>
      </c>
      <c r="BQ1454" s="511">
        <f t="shared" si="384"/>
        <v>0</v>
      </c>
      <c r="BR1454" s="524">
        <f t="shared" si="385"/>
        <v>0</v>
      </c>
      <c r="BS1454" s="525">
        <f t="shared" si="386"/>
        <v>0</v>
      </c>
      <c r="BT1454" s="519">
        <f t="shared" si="387"/>
        <v>0</v>
      </c>
      <c r="BU1454" s="521">
        <f t="shared" si="388"/>
        <v>0</v>
      </c>
      <c r="BV1454" s="452">
        <f t="shared" si="389"/>
        <v>0</v>
      </c>
      <c r="BW1454" s="511">
        <f t="shared" si="390"/>
        <v>0</v>
      </c>
      <c r="BX1454" s="524">
        <f t="shared" si="391"/>
        <v>0</v>
      </c>
      <c r="BY1454" s="525">
        <f t="shared" si="392"/>
        <v>0</v>
      </c>
      <c r="BZ1454" s="519">
        <f t="shared" si="393"/>
        <v>0</v>
      </c>
      <c r="CA1454" s="521">
        <f t="shared" si="394"/>
        <v>0</v>
      </c>
      <c r="CB1454" s="452">
        <f t="shared" si="395"/>
        <v>0</v>
      </c>
      <c r="CC1454" s="511">
        <f t="shared" si="396"/>
        <v>0</v>
      </c>
      <c r="CD1454" s="524">
        <f t="shared" si="397"/>
        <v>0</v>
      </c>
      <c r="CE1454" s="525">
        <f t="shared" si="398"/>
        <v>0</v>
      </c>
      <c r="CF1454" s="519">
        <f t="shared" si="399"/>
        <v>0</v>
      </c>
      <c r="CG1454" s="521">
        <f t="shared" si="400"/>
        <v>0</v>
      </c>
      <c r="CH1454" s="452">
        <f t="shared" si="401"/>
        <v>0</v>
      </c>
      <c r="CI1454" s="511">
        <f t="shared" si="402"/>
        <v>0</v>
      </c>
      <c r="CJ1454" s="524">
        <f t="shared" si="403"/>
        <v>0</v>
      </c>
      <c r="CK1454" s="525">
        <f t="shared" si="404"/>
        <v>0</v>
      </c>
      <c r="CL1454" s="293">
        <f t="shared" si="405"/>
        <v>0</v>
      </c>
      <c r="CM1454" s="294" t="str">
        <f>IF(CL1454=0,"",
IF(SUM($CL$1424:CL1454)=1,CN1454,
IF($CL$1545&gt;SUM($CL$1424:CL1454),_xlfn.CONCAT(", ",CN1454),
IF($CL$1545=SUM($CL$1424:CL1454),_xlfn.CONCAT(" y ",CN1454)))))</f>
        <v/>
      </c>
      <c r="CN1454" s="89" t="s">
        <v>5149</v>
      </c>
    </row>
    <row r="1455" spans="1:92" ht="15" customHeight="1">
      <c r="A1455" s="64"/>
      <c r="B1455" s="11"/>
      <c r="C1455" s="58" t="s">
        <v>5082</v>
      </c>
      <c r="D1455" s="1020" t="str">
        <f>IF(CNGE_2025_M1_Secc5_Sub1!$D61="","",CNGE_2025_M1_Secc5_Sub1!$D61)</f>
        <v/>
      </c>
      <c r="E1455" s="889"/>
      <c r="F1455" s="889"/>
      <c r="G1455" s="889"/>
      <c r="H1455" s="889"/>
      <c r="I1455" s="889"/>
      <c r="J1455" s="889"/>
      <c r="K1455" s="889"/>
      <c r="L1455" s="889"/>
      <c r="M1455" s="889"/>
      <c r="N1455" s="889"/>
      <c r="O1455" s="890"/>
      <c r="P1455" s="813"/>
      <c r="Q1455" s="813"/>
      <c r="R1455" s="813"/>
      <c r="S1455" s="813"/>
      <c r="T1455" s="813"/>
      <c r="U1455" s="813"/>
      <c r="V1455" s="813"/>
      <c r="W1455" s="813"/>
      <c r="X1455" s="813"/>
      <c r="Y1455" s="813"/>
      <c r="Z1455" s="813"/>
      <c r="AA1455" s="813"/>
      <c r="AB1455" s="813"/>
      <c r="AC1455" s="813"/>
      <c r="AD1455" s="813"/>
      <c r="AI1455">
        <f t="shared" si="356"/>
        <v>0</v>
      </c>
      <c r="AJ1455">
        <f t="shared" si="357"/>
        <v>0</v>
      </c>
      <c r="AK1455">
        <f t="shared" si="358"/>
        <v>0</v>
      </c>
      <c r="AL1455">
        <f t="shared" si="359"/>
        <v>0</v>
      </c>
      <c r="AM1455">
        <f t="shared" si="360"/>
        <v>0</v>
      </c>
      <c r="AN1455">
        <f t="shared" si="361"/>
        <v>0</v>
      </c>
      <c r="AO1455">
        <f t="shared" si="362"/>
        <v>0</v>
      </c>
      <c r="AP1455">
        <f t="shared" si="363"/>
        <v>0</v>
      </c>
      <c r="AQ1455">
        <f t="shared" si="364"/>
        <v>0</v>
      </c>
      <c r="AR1455">
        <f t="shared" si="365"/>
        <v>0</v>
      </c>
      <c r="AS1455">
        <f t="shared" si="366"/>
        <v>0</v>
      </c>
      <c r="AT1455">
        <f t="shared" si="367"/>
        <v>0</v>
      </c>
      <c r="AU1455">
        <f t="shared" si="368"/>
        <v>0</v>
      </c>
      <c r="AV1455">
        <f t="shared" si="369"/>
        <v>0</v>
      </c>
      <c r="AW1455">
        <f t="shared" si="370"/>
        <v>0</v>
      </c>
      <c r="AX1455">
        <f t="shared" si="371"/>
        <v>0</v>
      </c>
      <c r="AY1455">
        <f t="shared" si="372"/>
        <v>0</v>
      </c>
      <c r="AZ1455">
        <f t="shared" si="373"/>
        <v>0</v>
      </c>
      <c r="BA1455">
        <f t="shared" si="374"/>
        <v>0</v>
      </c>
      <c r="BB1455">
        <f t="shared" si="375"/>
        <v>0</v>
      </c>
      <c r="BC1455" s="302">
        <f t="shared" si="376"/>
        <v>0</v>
      </c>
      <c r="BD1455" s="290">
        <f t="shared" si="377"/>
        <v>0</v>
      </c>
      <c r="BE1455" s="293">
        <f t="shared" si="378"/>
        <v>0</v>
      </c>
      <c r="BF1455" s="294" t="str">
        <f>IF(BE1455=0,"",
IF(SUM($BE$1424:BE1455)=1,BG1455,
IF($BE$1545&gt;SUM($BE$1424:BE1455),_xlfn.CONCAT(", ",BG1455),
IF($BE$1545=SUM($BE$1424:BE1455),_xlfn.CONCAT(" y ",BG1455)))))</f>
        <v/>
      </c>
      <c r="BG1455" s="89" t="s">
        <v>5150</v>
      </c>
      <c r="BH1455" s="515">
        <f t="shared" ref="BH1455:BJ1455" si="435">IF(OR(S1328="NS",S1187="NS"),0,IF(AND(S1328="NA",S1187="NA"),0,IF(S1328&gt;=SUM(S1187),0,1)))</f>
        <v>0</v>
      </c>
      <c r="BI1455" s="512">
        <f t="shared" si="435"/>
        <v>0</v>
      </c>
      <c r="BJ1455" s="281">
        <f t="shared" si="435"/>
        <v>0</v>
      </c>
      <c r="BK1455" s="338">
        <f t="shared" si="380"/>
        <v>0</v>
      </c>
      <c r="BL1455" s="294" t="str">
        <f>IF(BK1455=0,"",
IF(SUM($BK$1424:BK1455)=1,BM1455,
IF($BK$1545&gt;SUM($BK$1424:BK1455),_xlfn.CONCAT(", ",BM1455),
IF($BK$1545=SUM($BK$1424:BK1455),_xlfn.CONCAT(" y ",BM1455)))))</f>
        <v/>
      </c>
      <c r="BM1455" s="89" t="s">
        <v>5150</v>
      </c>
      <c r="BN1455" s="519">
        <f t="shared" si="381"/>
        <v>0</v>
      </c>
      <c r="BO1455" s="521">
        <f t="shared" si="382"/>
        <v>0</v>
      </c>
      <c r="BP1455" s="452">
        <f t="shared" si="383"/>
        <v>0</v>
      </c>
      <c r="BQ1455" s="511">
        <f t="shared" si="384"/>
        <v>0</v>
      </c>
      <c r="BR1455" s="524">
        <f t="shared" si="385"/>
        <v>0</v>
      </c>
      <c r="BS1455" s="525">
        <f t="shared" si="386"/>
        <v>0</v>
      </c>
      <c r="BT1455" s="519">
        <f t="shared" si="387"/>
        <v>0</v>
      </c>
      <c r="BU1455" s="521">
        <f t="shared" si="388"/>
        <v>0</v>
      </c>
      <c r="BV1455" s="452">
        <f t="shared" si="389"/>
        <v>0</v>
      </c>
      <c r="BW1455" s="511">
        <f t="shared" si="390"/>
        <v>0</v>
      </c>
      <c r="BX1455" s="524">
        <f t="shared" si="391"/>
        <v>0</v>
      </c>
      <c r="BY1455" s="525">
        <f t="shared" si="392"/>
        <v>0</v>
      </c>
      <c r="BZ1455" s="519">
        <f t="shared" si="393"/>
        <v>0</v>
      </c>
      <c r="CA1455" s="521">
        <f t="shared" si="394"/>
        <v>0</v>
      </c>
      <c r="CB1455" s="452">
        <f t="shared" si="395"/>
        <v>0</v>
      </c>
      <c r="CC1455" s="511">
        <f t="shared" si="396"/>
        <v>0</v>
      </c>
      <c r="CD1455" s="524">
        <f t="shared" si="397"/>
        <v>0</v>
      </c>
      <c r="CE1455" s="525">
        <f t="shared" si="398"/>
        <v>0</v>
      </c>
      <c r="CF1455" s="519">
        <f t="shared" si="399"/>
        <v>0</v>
      </c>
      <c r="CG1455" s="521">
        <f t="shared" si="400"/>
        <v>0</v>
      </c>
      <c r="CH1455" s="452">
        <f t="shared" si="401"/>
        <v>0</v>
      </c>
      <c r="CI1455" s="511">
        <f t="shared" si="402"/>
        <v>0</v>
      </c>
      <c r="CJ1455" s="524">
        <f t="shared" si="403"/>
        <v>0</v>
      </c>
      <c r="CK1455" s="525">
        <f t="shared" si="404"/>
        <v>0</v>
      </c>
      <c r="CL1455" s="293">
        <f t="shared" si="405"/>
        <v>0</v>
      </c>
      <c r="CM1455" s="294" t="str">
        <f>IF(CL1455=0,"",
IF(SUM($CL$1424:CL1455)=1,CN1455,
IF($CL$1545&gt;SUM($CL$1424:CL1455),_xlfn.CONCAT(", ",CN1455),
IF($CL$1545=SUM($CL$1424:CL1455),_xlfn.CONCAT(" y ",CN1455)))))</f>
        <v/>
      </c>
      <c r="CN1455" s="89" t="s">
        <v>5150</v>
      </c>
    </row>
    <row r="1456" spans="1:92" ht="15" customHeight="1">
      <c r="A1456" s="64"/>
      <c r="B1456" s="11"/>
      <c r="C1456" s="58" t="s">
        <v>5083</v>
      </c>
      <c r="D1456" s="1020" t="str">
        <f>IF(CNGE_2025_M1_Secc5_Sub1!$D62="","",CNGE_2025_M1_Secc5_Sub1!$D62)</f>
        <v/>
      </c>
      <c r="E1456" s="889"/>
      <c r="F1456" s="889"/>
      <c r="G1456" s="889"/>
      <c r="H1456" s="889"/>
      <c r="I1456" s="889"/>
      <c r="J1456" s="889"/>
      <c r="K1456" s="889"/>
      <c r="L1456" s="889"/>
      <c r="M1456" s="889"/>
      <c r="N1456" s="889"/>
      <c r="O1456" s="890"/>
      <c r="P1456" s="813"/>
      <c r="Q1456" s="813"/>
      <c r="R1456" s="813"/>
      <c r="S1456" s="813"/>
      <c r="T1456" s="813"/>
      <c r="U1456" s="813"/>
      <c r="V1456" s="813"/>
      <c r="W1456" s="813"/>
      <c r="X1456" s="813"/>
      <c r="Y1456" s="813"/>
      <c r="Z1456" s="813"/>
      <c r="AA1456" s="813"/>
      <c r="AB1456" s="813"/>
      <c r="AC1456" s="813"/>
      <c r="AD1456" s="813"/>
      <c r="AI1456">
        <f t="shared" ref="AI1456:AI1487" si="436">P1456</f>
        <v>0</v>
      </c>
      <c r="AJ1456">
        <f t="shared" ref="AJ1456:AJ1487" si="437">COUNTIF(Q1456:R1456,"NS")</f>
        <v>0</v>
      </c>
      <c r="AK1456">
        <f t="shared" ref="AK1456:AK1487" si="438">SUM(Q1456:R1456)</f>
        <v>0</v>
      </c>
      <c r="AL1456">
        <f t="shared" ref="AL1456:AL1487" si="439">IF(COUNTIF(P1456:R1456,"NA")=3,0,IF(OR(AND(AI1456=0,AJ1456&gt;0),AND(AI1456="NS",AK1456&gt;0), AND(AI1456="NS", AJ1456=0,AK1456=0)), 1, IF(OR(AND(AI1456&gt;0,AJ1456&gt;1,AI1456&gt;AK1456), AND(AI1456="NS",AJ1456=2), AND(AI1456="NS",AK1456=0,AJ1456&gt;0),AI1456=AK1456), 0, 1)))</f>
        <v>0</v>
      </c>
      <c r="AM1456">
        <f t="shared" ref="AM1456:AM1487" si="440">S1456</f>
        <v>0</v>
      </c>
      <c r="AN1456">
        <f t="shared" ref="AN1456:AN1487" si="441">COUNTIF(T1456:U1456,"NS")</f>
        <v>0</v>
      </c>
      <c r="AO1456">
        <f t="shared" ref="AO1456:AO1487" si="442">SUM(T1456:U1456)</f>
        <v>0</v>
      </c>
      <c r="AP1456">
        <f t="shared" ref="AP1456:AP1487" si="443">IF(COUNTIF(S1456:U1456,"NA")=3,0,IF(OR(AND(AM1456=0,AN1456&gt;0),AND(AM1456="NS",AO1456&gt;0), AND(AM1456="NS", AN1456=0,AO1456=0)), 1, IF(OR(AND(AM1456&gt;0,AN1456&gt;1,AM1456&gt;AO1456), AND(AM1456="NS",AN1456=2), AND(AM1456="NS",AO1456=0,AN1456&gt;0),AM1456=AO1456), 0, 1)))</f>
        <v>0</v>
      </c>
      <c r="AQ1456">
        <f t="shared" ref="AQ1456:AQ1487" si="444">V1456</f>
        <v>0</v>
      </c>
      <c r="AR1456">
        <f t="shared" ref="AR1456:AR1487" si="445">COUNTIF(W1456:X1456,"NS")</f>
        <v>0</v>
      </c>
      <c r="AS1456">
        <f t="shared" ref="AS1456:AS1487" si="446">SUM(W1456:X1456)</f>
        <v>0</v>
      </c>
      <c r="AT1456">
        <f t="shared" ref="AT1456:AT1487" si="447">IF(COUNTIF(V1456:X1456,"NA")=3,0,IF(OR(AND(AQ1456=0,AR1456&gt;0),AND(AQ1456="NS",AS1456&gt;0), AND(AQ1456="NS", AR1456=0,AS1456=0)), 1, IF(OR(AND(AQ1456&gt;0,AR1456&gt;1,AQ1456&gt;AS1456), AND(AQ1456="NS",AR1456=2), AND(AQ1456="NS",AS1456=0,AR1456&gt;0),AQ1456=AS1456), 0, 1)))</f>
        <v>0</v>
      </c>
      <c r="AU1456">
        <f t="shared" ref="AU1456:AU1487" si="448">Y1456</f>
        <v>0</v>
      </c>
      <c r="AV1456">
        <f t="shared" ref="AV1456:AV1487" si="449">COUNTIF(Z1456:AA1456,"NS")</f>
        <v>0</v>
      </c>
      <c r="AW1456">
        <f t="shared" ref="AW1456:AW1487" si="450">SUM(Z1456:AA1456)</f>
        <v>0</v>
      </c>
      <c r="AX1456">
        <f t="shared" ref="AX1456:AX1487" si="451">IF(COUNTIF(Y1456:AA1456,"NA")=3,0,IF(OR(AND(AU1456=0,AV1456&gt;0),AND(AU1456="NS",AW1456&gt;0), AND(AU1456="NS", AV1456=0,AW1456=0)), 1, IF(OR(AND(AU1456&gt;0,AV1456&gt;1,AU1456&gt;AW1456), AND(AU1456="NS",AV1456=2), AND(AU1456="NS",AW1456=0,AV1456&gt;0),AU1456=AW1456), 0, 1)))</f>
        <v>0</v>
      </c>
      <c r="AY1456">
        <f t="shared" ref="AY1456:AY1487" si="452">AB1456</f>
        <v>0</v>
      </c>
      <c r="AZ1456">
        <f t="shared" ref="AZ1456:AZ1487" si="453">COUNTIF(AC1456:AD1456,"NS")</f>
        <v>0</v>
      </c>
      <c r="BA1456">
        <f t="shared" ref="BA1456:BA1487" si="454">SUM(AC1456:AD1456)</f>
        <v>0</v>
      </c>
      <c r="BB1456">
        <f t="shared" ref="BB1456:BB1487" si="455">IF(COUNTIF(AB1456:AD1456,"NA")=3,0,IF(OR(AND(AY1456=0,AZ1456&gt;0),AND(AY1456="NS",BA1456&gt;0), AND(AY1456="NS", AZ1456=0,BA1456=0)), 1, IF(OR(AND(AY1456&gt;0,AZ1456&gt;1,AY1456&gt;BA1456), AND(AY1456="NS",AZ1456=2), AND(AY1456="NS",BA1456=0,AZ1456&gt;0),AY1456=BA1456), 0, 1)))</f>
        <v>0</v>
      </c>
      <c r="BC1456" s="302">
        <f t="shared" si="376"/>
        <v>0</v>
      </c>
      <c r="BD1456" s="290">
        <f t="shared" si="377"/>
        <v>0</v>
      </c>
      <c r="BE1456" s="293">
        <f t="shared" si="378"/>
        <v>0</v>
      </c>
      <c r="BF1456" s="294" t="str">
        <f>IF(BE1456=0,"",
IF(SUM($BE$1424:BE1456)=1,BG1456,
IF($BE$1545&gt;SUM($BE$1424:BE1456),_xlfn.CONCAT(", ",BG1456),
IF($BE$1545=SUM($BE$1424:BE1456),_xlfn.CONCAT(" y ",BG1456)))))</f>
        <v/>
      </c>
      <c r="BG1456" s="89" t="s">
        <v>5151</v>
      </c>
      <c r="BH1456" s="515">
        <f t="shared" ref="BH1456:BJ1456" si="456">IF(OR(S1329="NS",S1188="NS"),0,IF(AND(S1329="NA",S1188="NA"),0,IF(S1329&gt;=SUM(S1188),0,1)))</f>
        <v>0</v>
      </c>
      <c r="BI1456" s="512">
        <f t="shared" si="456"/>
        <v>0</v>
      </c>
      <c r="BJ1456" s="281">
        <f t="shared" si="456"/>
        <v>0</v>
      </c>
      <c r="BK1456" s="338">
        <f t="shared" si="380"/>
        <v>0</v>
      </c>
      <c r="BL1456" s="294" t="str">
        <f>IF(BK1456=0,"",
IF(SUM($BK$1424:BK1456)=1,BM1456,
IF($BK$1545&gt;SUM($BK$1424:BK1456),_xlfn.CONCAT(", ",BM1456),
IF($BK$1545=SUM($BK$1424:BK1456),_xlfn.CONCAT(" y ",BM1456)))))</f>
        <v/>
      </c>
      <c r="BM1456" s="89" t="s">
        <v>5151</v>
      </c>
      <c r="BN1456" s="519">
        <f t="shared" si="381"/>
        <v>0</v>
      </c>
      <c r="BO1456" s="521">
        <f t="shared" si="382"/>
        <v>0</v>
      </c>
      <c r="BP1456" s="452">
        <f t="shared" si="383"/>
        <v>0</v>
      </c>
      <c r="BQ1456" s="511">
        <f t="shared" si="384"/>
        <v>0</v>
      </c>
      <c r="BR1456" s="524">
        <f t="shared" si="385"/>
        <v>0</v>
      </c>
      <c r="BS1456" s="525">
        <f t="shared" si="386"/>
        <v>0</v>
      </c>
      <c r="BT1456" s="519">
        <f t="shared" si="387"/>
        <v>0</v>
      </c>
      <c r="BU1456" s="521">
        <f t="shared" si="388"/>
        <v>0</v>
      </c>
      <c r="BV1456" s="452">
        <f t="shared" si="389"/>
        <v>0</v>
      </c>
      <c r="BW1456" s="511">
        <f t="shared" si="390"/>
        <v>0</v>
      </c>
      <c r="BX1456" s="524">
        <f t="shared" si="391"/>
        <v>0</v>
      </c>
      <c r="BY1456" s="525">
        <f t="shared" si="392"/>
        <v>0</v>
      </c>
      <c r="BZ1456" s="519">
        <f t="shared" si="393"/>
        <v>0</v>
      </c>
      <c r="CA1456" s="521">
        <f t="shared" si="394"/>
        <v>0</v>
      </c>
      <c r="CB1456" s="452">
        <f t="shared" si="395"/>
        <v>0</v>
      </c>
      <c r="CC1456" s="511">
        <f t="shared" si="396"/>
        <v>0</v>
      </c>
      <c r="CD1456" s="524">
        <f t="shared" si="397"/>
        <v>0</v>
      </c>
      <c r="CE1456" s="525">
        <f t="shared" si="398"/>
        <v>0</v>
      </c>
      <c r="CF1456" s="519">
        <f t="shared" si="399"/>
        <v>0</v>
      </c>
      <c r="CG1456" s="521">
        <f t="shared" si="400"/>
        <v>0</v>
      </c>
      <c r="CH1456" s="452">
        <f t="shared" si="401"/>
        <v>0</v>
      </c>
      <c r="CI1456" s="511">
        <f t="shared" si="402"/>
        <v>0</v>
      </c>
      <c r="CJ1456" s="524">
        <f t="shared" si="403"/>
        <v>0</v>
      </c>
      <c r="CK1456" s="525">
        <f t="shared" si="404"/>
        <v>0</v>
      </c>
      <c r="CL1456" s="293">
        <f t="shared" si="405"/>
        <v>0</v>
      </c>
      <c r="CM1456" s="294" t="str">
        <f>IF(CL1456=0,"",
IF(SUM($CL$1424:CL1456)=1,CN1456,
IF($CL$1545&gt;SUM($CL$1424:CL1456),_xlfn.CONCAT(", ",CN1456),
IF($CL$1545=SUM($CL$1424:CL1456),_xlfn.CONCAT(" y ",CN1456)))))</f>
        <v/>
      </c>
      <c r="CN1456" s="89" t="s">
        <v>5151</v>
      </c>
    </row>
    <row r="1457" spans="1:92" ht="15" customHeight="1">
      <c r="A1457" s="64"/>
      <c r="B1457" s="11"/>
      <c r="C1457" s="58" t="s">
        <v>5084</v>
      </c>
      <c r="D1457" s="1020" t="str">
        <f>IF(CNGE_2025_M1_Secc5_Sub1!$D63="","",CNGE_2025_M1_Secc5_Sub1!$D63)</f>
        <v/>
      </c>
      <c r="E1457" s="889"/>
      <c r="F1457" s="889"/>
      <c r="G1457" s="889"/>
      <c r="H1457" s="889"/>
      <c r="I1457" s="889"/>
      <c r="J1457" s="889"/>
      <c r="K1457" s="889"/>
      <c r="L1457" s="889"/>
      <c r="M1457" s="889"/>
      <c r="N1457" s="889"/>
      <c r="O1457" s="890"/>
      <c r="P1457" s="813"/>
      <c r="Q1457" s="813"/>
      <c r="R1457" s="813"/>
      <c r="S1457" s="813"/>
      <c r="T1457" s="813"/>
      <c r="U1457" s="813"/>
      <c r="V1457" s="813"/>
      <c r="W1457" s="813"/>
      <c r="X1457" s="813"/>
      <c r="Y1457" s="813"/>
      <c r="Z1457" s="813"/>
      <c r="AA1457" s="813"/>
      <c r="AB1457" s="813"/>
      <c r="AC1457" s="813"/>
      <c r="AD1457" s="813"/>
      <c r="AI1457">
        <f t="shared" si="436"/>
        <v>0</v>
      </c>
      <c r="AJ1457">
        <f t="shared" si="437"/>
        <v>0</v>
      </c>
      <c r="AK1457">
        <f t="shared" si="438"/>
        <v>0</v>
      </c>
      <c r="AL1457">
        <f t="shared" si="439"/>
        <v>0</v>
      </c>
      <c r="AM1457">
        <f t="shared" si="440"/>
        <v>0</v>
      </c>
      <c r="AN1457">
        <f t="shared" si="441"/>
        <v>0</v>
      </c>
      <c r="AO1457">
        <f t="shared" si="442"/>
        <v>0</v>
      </c>
      <c r="AP1457">
        <f t="shared" si="443"/>
        <v>0</v>
      </c>
      <c r="AQ1457">
        <f t="shared" si="444"/>
        <v>0</v>
      </c>
      <c r="AR1457">
        <f t="shared" si="445"/>
        <v>0</v>
      </c>
      <c r="AS1457">
        <f t="shared" si="446"/>
        <v>0</v>
      </c>
      <c r="AT1457">
        <f t="shared" si="447"/>
        <v>0</v>
      </c>
      <c r="AU1457">
        <f t="shared" si="448"/>
        <v>0</v>
      </c>
      <c r="AV1457">
        <f t="shared" si="449"/>
        <v>0</v>
      </c>
      <c r="AW1457">
        <f t="shared" si="450"/>
        <v>0</v>
      </c>
      <c r="AX1457">
        <f t="shared" si="451"/>
        <v>0</v>
      </c>
      <c r="AY1457">
        <f t="shared" si="452"/>
        <v>0</v>
      </c>
      <c r="AZ1457">
        <f t="shared" si="453"/>
        <v>0</v>
      </c>
      <c r="BA1457">
        <f t="shared" si="454"/>
        <v>0</v>
      </c>
      <c r="BB1457">
        <f t="shared" si="455"/>
        <v>0</v>
      </c>
      <c r="BC1457" s="302">
        <f t="shared" si="376"/>
        <v>0</v>
      </c>
      <c r="BD1457" s="290">
        <f t="shared" si="377"/>
        <v>0</v>
      </c>
      <c r="BE1457" s="293">
        <f t="shared" si="378"/>
        <v>0</v>
      </c>
      <c r="BF1457" s="294" t="str">
        <f>IF(BE1457=0,"",
IF(SUM($BE$1424:BE1457)=1,BG1457,
IF($BE$1545&gt;SUM($BE$1424:BE1457),_xlfn.CONCAT(", ",BG1457),
IF($BE$1545=SUM($BE$1424:BE1457),_xlfn.CONCAT(" y ",BG1457)))))</f>
        <v/>
      </c>
      <c r="BG1457" s="89" t="s">
        <v>5152</v>
      </c>
      <c r="BH1457" s="515">
        <f t="shared" ref="BH1457:BJ1457" si="457">IF(OR(S1330="NS",S1189="NS"),0,IF(AND(S1330="NA",S1189="NA"),0,IF(S1330&gt;=SUM(S1189),0,1)))</f>
        <v>0</v>
      </c>
      <c r="BI1457" s="512">
        <f t="shared" si="457"/>
        <v>0</v>
      </c>
      <c r="BJ1457" s="281">
        <f t="shared" si="457"/>
        <v>0</v>
      </c>
      <c r="BK1457" s="338">
        <f t="shared" si="380"/>
        <v>0</v>
      </c>
      <c r="BL1457" s="294" t="str">
        <f>IF(BK1457=0,"",
IF(SUM($BK$1424:BK1457)=1,BM1457,
IF($BK$1545&gt;SUM($BK$1424:BK1457),_xlfn.CONCAT(", ",BM1457),
IF($BK$1545=SUM($BK$1424:BK1457),_xlfn.CONCAT(" y ",BM1457)))))</f>
        <v/>
      </c>
      <c r="BM1457" s="89" t="s">
        <v>5152</v>
      </c>
      <c r="BN1457" s="519">
        <f t="shared" si="381"/>
        <v>0</v>
      </c>
      <c r="BO1457" s="521">
        <f t="shared" si="382"/>
        <v>0</v>
      </c>
      <c r="BP1457" s="452">
        <f t="shared" si="383"/>
        <v>0</v>
      </c>
      <c r="BQ1457" s="511">
        <f t="shared" si="384"/>
        <v>0</v>
      </c>
      <c r="BR1457" s="524">
        <f t="shared" si="385"/>
        <v>0</v>
      </c>
      <c r="BS1457" s="525">
        <f t="shared" si="386"/>
        <v>0</v>
      </c>
      <c r="BT1457" s="519">
        <f t="shared" si="387"/>
        <v>0</v>
      </c>
      <c r="BU1457" s="521">
        <f t="shared" si="388"/>
        <v>0</v>
      </c>
      <c r="BV1457" s="452">
        <f t="shared" si="389"/>
        <v>0</v>
      </c>
      <c r="BW1457" s="511">
        <f t="shared" si="390"/>
        <v>0</v>
      </c>
      <c r="BX1457" s="524">
        <f t="shared" si="391"/>
        <v>0</v>
      </c>
      <c r="BY1457" s="525">
        <f t="shared" si="392"/>
        <v>0</v>
      </c>
      <c r="BZ1457" s="519">
        <f t="shared" si="393"/>
        <v>0</v>
      </c>
      <c r="CA1457" s="521">
        <f t="shared" si="394"/>
        <v>0</v>
      </c>
      <c r="CB1457" s="452">
        <f t="shared" si="395"/>
        <v>0</v>
      </c>
      <c r="CC1457" s="511">
        <f t="shared" si="396"/>
        <v>0</v>
      </c>
      <c r="CD1457" s="524">
        <f t="shared" si="397"/>
        <v>0</v>
      </c>
      <c r="CE1457" s="525">
        <f t="shared" si="398"/>
        <v>0</v>
      </c>
      <c r="CF1457" s="519">
        <f t="shared" si="399"/>
        <v>0</v>
      </c>
      <c r="CG1457" s="521">
        <f t="shared" si="400"/>
        <v>0</v>
      </c>
      <c r="CH1457" s="452">
        <f t="shared" si="401"/>
        <v>0</v>
      </c>
      <c r="CI1457" s="511">
        <f t="shared" si="402"/>
        <v>0</v>
      </c>
      <c r="CJ1457" s="524">
        <f t="shared" si="403"/>
        <v>0</v>
      </c>
      <c r="CK1457" s="525">
        <f t="shared" si="404"/>
        <v>0</v>
      </c>
      <c r="CL1457" s="293">
        <f t="shared" si="405"/>
        <v>0</v>
      </c>
      <c r="CM1457" s="294" t="str">
        <f>IF(CL1457=0,"",
IF(SUM($CL$1424:CL1457)=1,CN1457,
IF($CL$1545&gt;SUM($CL$1424:CL1457),_xlfn.CONCAT(", ",CN1457),
IF($CL$1545=SUM($CL$1424:CL1457),_xlfn.CONCAT(" y ",CN1457)))))</f>
        <v/>
      </c>
      <c r="CN1457" s="89" t="s">
        <v>5152</v>
      </c>
    </row>
    <row r="1458" spans="1:92" ht="15" customHeight="1">
      <c r="A1458" s="64"/>
      <c r="B1458" s="11"/>
      <c r="C1458" s="58" t="s">
        <v>5085</v>
      </c>
      <c r="D1458" s="1020" t="str">
        <f>IF(CNGE_2025_M1_Secc5_Sub1!$D64="","",CNGE_2025_M1_Secc5_Sub1!$D64)</f>
        <v/>
      </c>
      <c r="E1458" s="889"/>
      <c r="F1458" s="889"/>
      <c r="G1458" s="889"/>
      <c r="H1458" s="889"/>
      <c r="I1458" s="889"/>
      <c r="J1458" s="889"/>
      <c r="K1458" s="889"/>
      <c r="L1458" s="889"/>
      <c r="M1458" s="889"/>
      <c r="N1458" s="889"/>
      <c r="O1458" s="890"/>
      <c r="P1458" s="813"/>
      <c r="Q1458" s="813"/>
      <c r="R1458" s="813"/>
      <c r="S1458" s="813"/>
      <c r="T1458" s="813"/>
      <c r="U1458" s="813"/>
      <c r="V1458" s="813"/>
      <c r="W1458" s="813"/>
      <c r="X1458" s="813"/>
      <c r="Y1458" s="813"/>
      <c r="Z1458" s="813"/>
      <c r="AA1458" s="813"/>
      <c r="AB1458" s="813"/>
      <c r="AC1458" s="813"/>
      <c r="AD1458" s="813"/>
      <c r="AI1458">
        <f t="shared" si="436"/>
        <v>0</v>
      </c>
      <c r="AJ1458">
        <f t="shared" si="437"/>
        <v>0</v>
      </c>
      <c r="AK1458">
        <f t="shared" si="438"/>
        <v>0</v>
      </c>
      <c r="AL1458">
        <f t="shared" si="439"/>
        <v>0</v>
      </c>
      <c r="AM1458">
        <f t="shared" si="440"/>
        <v>0</v>
      </c>
      <c r="AN1458">
        <f t="shared" si="441"/>
        <v>0</v>
      </c>
      <c r="AO1458">
        <f t="shared" si="442"/>
        <v>0</v>
      </c>
      <c r="AP1458">
        <f t="shared" si="443"/>
        <v>0</v>
      </c>
      <c r="AQ1458">
        <f t="shared" si="444"/>
        <v>0</v>
      </c>
      <c r="AR1458">
        <f t="shared" si="445"/>
        <v>0</v>
      </c>
      <c r="AS1458">
        <f t="shared" si="446"/>
        <v>0</v>
      </c>
      <c r="AT1458">
        <f t="shared" si="447"/>
        <v>0</v>
      </c>
      <c r="AU1458">
        <f t="shared" si="448"/>
        <v>0</v>
      </c>
      <c r="AV1458">
        <f t="shared" si="449"/>
        <v>0</v>
      </c>
      <c r="AW1458">
        <f t="shared" si="450"/>
        <v>0</v>
      </c>
      <c r="AX1458">
        <f t="shared" si="451"/>
        <v>0</v>
      </c>
      <c r="AY1458">
        <f t="shared" si="452"/>
        <v>0</v>
      </c>
      <c r="AZ1458">
        <f t="shared" si="453"/>
        <v>0</v>
      </c>
      <c r="BA1458">
        <f t="shared" si="454"/>
        <v>0</v>
      </c>
      <c r="BB1458">
        <f t="shared" si="455"/>
        <v>0</v>
      </c>
      <c r="BC1458" s="302">
        <f t="shared" si="376"/>
        <v>0</v>
      </c>
      <c r="BD1458" s="290">
        <f t="shared" si="377"/>
        <v>0</v>
      </c>
      <c r="BE1458" s="293">
        <f t="shared" si="378"/>
        <v>0</v>
      </c>
      <c r="BF1458" s="294" t="str">
        <f>IF(BE1458=0,"",
IF(SUM($BE$1424:BE1458)=1,BG1458,
IF($BE$1545&gt;SUM($BE$1424:BE1458),_xlfn.CONCAT(", ",BG1458),
IF($BE$1545=SUM($BE$1424:BE1458),_xlfn.CONCAT(" y ",BG1458)))))</f>
        <v/>
      </c>
      <c r="BG1458" s="89" t="s">
        <v>5153</v>
      </c>
      <c r="BH1458" s="515">
        <f t="shared" ref="BH1458:BJ1458" si="458">IF(OR(S1331="NS",S1190="NS"),0,IF(AND(S1331="NA",S1190="NA"),0,IF(S1331&gt;=SUM(S1190),0,1)))</f>
        <v>0</v>
      </c>
      <c r="BI1458" s="512">
        <f t="shared" si="458"/>
        <v>0</v>
      </c>
      <c r="BJ1458" s="281">
        <f t="shared" si="458"/>
        <v>0</v>
      </c>
      <c r="BK1458" s="338">
        <f t="shared" si="380"/>
        <v>0</v>
      </c>
      <c r="BL1458" s="294" t="str">
        <f>IF(BK1458=0,"",
IF(SUM($BK$1424:BK1458)=1,BM1458,
IF($BK$1545&gt;SUM($BK$1424:BK1458),_xlfn.CONCAT(", ",BM1458),
IF($BK$1545=SUM($BK$1424:BK1458),_xlfn.CONCAT(" y ",BM1458)))))</f>
        <v/>
      </c>
      <c r="BM1458" s="89" t="s">
        <v>5153</v>
      </c>
      <c r="BN1458" s="519">
        <f t="shared" si="381"/>
        <v>0</v>
      </c>
      <c r="BO1458" s="521">
        <f t="shared" si="382"/>
        <v>0</v>
      </c>
      <c r="BP1458" s="452">
        <f t="shared" si="383"/>
        <v>0</v>
      </c>
      <c r="BQ1458" s="511">
        <f t="shared" si="384"/>
        <v>0</v>
      </c>
      <c r="BR1458" s="524">
        <f t="shared" si="385"/>
        <v>0</v>
      </c>
      <c r="BS1458" s="525">
        <f t="shared" si="386"/>
        <v>0</v>
      </c>
      <c r="BT1458" s="519">
        <f t="shared" si="387"/>
        <v>0</v>
      </c>
      <c r="BU1458" s="521">
        <f t="shared" si="388"/>
        <v>0</v>
      </c>
      <c r="BV1458" s="452">
        <f t="shared" si="389"/>
        <v>0</v>
      </c>
      <c r="BW1458" s="511">
        <f t="shared" si="390"/>
        <v>0</v>
      </c>
      <c r="BX1458" s="524">
        <f t="shared" si="391"/>
        <v>0</v>
      </c>
      <c r="BY1458" s="525">
        <f t="shared" si="392"/>
        <v>0</v>
      </c>
      <c r="BZ1458" s="519">
        <f t="shared" si="393"/>
        <v>0</v>
      </c>
      <c r="CA1458" s="521">
        <f t="shared" si="394"/>
        <v>0</v>
      </c>
      <c r="CB1458" s="452">
        <f t="shared" si="395"/>
        <v>0</v>
      </c>
      <c r="CC1458" s="511">
        <f t="shared" si="396"/>
        <v>0</v>
      </c>
      <c r="CD1458" s="524">
        <f t="shared" si="397"/>
        <v>0</v>
      </c>
      <c r="CE1458" s="525">
        <f t="shared" si="398"/>
        <v>0</v>
      </c>
      <c r="CF1458" s="519">
        <f t="shared" si="399"/>
        <v>0</v>
      </c>
      <c r="CG1458" s="521">
        <f t="shared" si="400"/>
        <v>0</v>
      </c>
      <c r="CH1458" s="452">
        <f t="shared" si="401"/>
        <v>0</v>
      </c>
      <c r="CI1458" s="511">
        <f t="shared" si="402"/>
        <v>0</v>
      </c>
      <c r="CJ1458" s="524">
        <f t="shared" si="403"/>
        <v>0</v>
      </c>
      <c r="CK1458" s="525">
        <f t="shared" si="404"/>
        <v>0</v>
      </c>
      <c r="CL1458" s="293">
        <f t="shared" si="405"/>
        <v>0</v>
      </c>
      <c r="CM1458" s="294" t="str">
        <f>IF(CL1458=0,"",
IF(SUM($CL$1424:CL1458)=1,CN1458,
IF($CL$1545&gt;SUM($CL$1424:CL1458),_xlfn.CONCAT(", ",CN1458),
IF($CL$1545=SUM($CL$1424:CL1458),_xlfn.CONCAT(" y ",CN1458)))))</f>
        <v/>
      </c>
      <c r="CN1458" s="89" t="s">
        <v>5153</v>
      </c>
    </row>
    <row r="1459" spans="1:92" ht="15" customHeight="1">
      <c r="A1459" s="64"/>
      <c r="B1459" s="11"/>
      <c r="C1459" s="58" t="s">
        <v>5086</v>
      </c>
      <c r="D1459" s="1020" t="str">
        <f>IF(CNGE_2025_M1_Secc5_Sub1!$D65="","",CNGE_2025_M1_Secc5_Sub1!$D65)</f>
        <v/>
      </c>
      <c r="E1459" s="889"/>
      <c r="F1459" s="889"/>
      <c r="G1459" s="889"/>
      <c r="H1459" s="889"/>
      <c r="I1459" s="889"/>
      <c r="J1459" s="889"/>
      <c r="K1459" s="889"/>
      <c r="L1459" s="889"/>
      <c r="M1459" s="889"/>
      <c r="N1459" s="889"/>
      <c r="O1459" s="890"/>
      <c r="P1459" s="813"/>
      <c r="Q1459" s="813"/>
      <c r="R1459" s="813"/>
      <c r="S1459" s="813"/>
      <c r="T1459" s="813"/>
      <c r="U1459" s="813"/>
      <c r="V1459" s="813"/>
      <c r="W1459" s="813"/>
      <c r="X1459" s="813"/>
      <c r="Y1459" s="813"/>
      <c r="Z1459" s="813"/>
      <c r="AA1459" s="813"/>
      <c r="AB1459" s="813"/>
      <c r="AC1459" s="813"/>
      <c r="AD1459" s="813"/>
      <c r="AI1459">
        <f t="shared" si="436"/>
        <v>0</v>
      </c>
      <c r="AJ1459">
        <f t="shared" si="437"/>
        <v>0</v>
      </c>
      <c r="AK1459">
        <f t="shared" si="438"/>
        <v>0</v>
      </c>
      <c r="AL1459">
        <f t="shared" si="439"/>
        <v>0</v>
      </c>
      <c r="AM1459">
        <f t="shared" si="440"/>
        <v>0</v>
      </c>
      <c r="AN1459">
        <f t="shared" si="441"/>
        <v>0</v>
      </c>
      <c r="AO1459">
        <f t="shared" si="442"/>
        <v>0</v>
      </c>
      <c r="AP1459">
        <f t="shared" si="443"/>
        <v>0</v>
      </c>
      <c r="AQ1459">
        <f t="shared" si="444"/>
        <v>0</v>
      </c>
      <c r="AR1459">
        <f t="shared" si="445"/>
        <v>0</v>
      </c>
      <c r="AS1459">
        <f t="shared" si="446"/>
        <v>0</v>
      </c>
      <c r="AT1459">
        <f t="shared" si="447"/>
        <v>0</v>
      </c>
      <c r="AU1459">
        <f t="shared" si="448"/>
        <v>0</v>
      </c>
      <c r="AV1459">
        <f t="shared" si="449"/>
        <v>0</v>
      </c>
      <c r="AW1459">
        <f t="shared" si="450"/>
        <v>0</v>
      </c>
      <c r="AX1459">
        <f t="shared" si="451"/>
        <v>0</v>
      </c>
      <c r="AY1459">
        <f t="shared" si="452"/>
        <v>0</v>
      </c>
      <c r="AZ1459">
        <f t="shared" si="453"/>
        <v>0</v>
      </c>
      <c r="BA1459">
        <f t="shared" si="454"/>
        <v>0</v>
      </c>
      <c r="BB1459">
        <f t="shared" si="455"/>
        <v>0</v>
      </c>
      <c r="BC1459" s="302">
        <f t="shared" si="376"/>
        <v>0</v>
      </c>
      <c r="BD1459" s="290">
        <f t="shared" si="377"/>
        <v>0</v>
      </c>
      <c r="BE1459" s="293">
        <f t="shared" si="378"/>
        <v>0</v>
      </c>
      <c r="BF1459" s="294" t="str">
        <f>IF(BE1459=0,"",
IF(SUM($BE$1424:BE1459)=1,BG1459,
IF($BE$1545&gt;SUM($BE$1424:BE1459),_xlfn.CONCAT(", ",BG1459),
IF($BE$1545=SUM($BE$1424:BE1459),_xlfn.CONCAT(" y ",BG1459)))))</f>
        <v/>
      </c>
      <c r="BG1459" s="89" t="s">
        <v>5154</v>
      </c>
      <c r="BH1459" s="515">
        <f t="shared" ref="BH1459:BJ1459" si="459">IF(OR(S1332="NS",S1191="NS"),0,IF(AND(S1332="NA",S1191="NA"),0,IF(S1332&gt;=SUM(S1191),0,1)))</f>
        <v>0</v>
      </c>
      <c r="BI1459" s="512">
        <f t="shared" si="459"/>
        <v>0</v>
      </c>
      <c r="BJ1459" s="281">
        <f t="shared" si="459"/>
        <v>0</v>
      </c>
      <c r="BK1459" s="338">
        <f t="shared" si="380"/>
        <v>0</v>
      </c>
      <c r="BL1459" s="294" t="str">
        <f>IF(BK1459=0,"",
IF(SUM($BK$1424:BK1459)=1,BM1459,
IF($BK$1545&gt;SUM($BK$1424:BK1459),_xlfn.CONCAT(", ",BM1459),
IF($BK$1545=SUM($BK$1424:BK1459),_xlfn.CONCAT(" y ",BM1459)))))</f>
        <v/>
      </c>
      <c r="BM1459" s="89" t="s">
        <v>5154</v>
      </c>
      <c r="BN1459" s="519">
        <f t="shared" si="381"/>
        <v>0</v>
      </c>
      <c r="BO1459" s="521">
        <f t="shared" si="382"/>
        <v>0</v>
      </c>
      <c r="BP1459" s="452">
        <f t="shared" si="383"/>
        <v>0</v>
      </c>
      <c r="BQ1459" s="511">
        <f t="shared" si="384"/>
        <v>0</v>
      </c>
      <c r="BR1459" s="524">
        <f t="shared" si="385"/>
        <v>0</v>
      </c>
      <c r="BS1459" s="525">
        <f t="shared" si="386"/>
        <v>0</v>
      </c>
      <c r="BT1459" s="519">
        <f t="shared" si="387"/>
        <v>0</v>
      </c>
      <c r="BU1459" s="521">
        <f t="shared" si="388"/>
        <v>0</v>
      </c>
      <c r="BV1459" s="452">
        <f t="shared" si="389"/>
        <v>0</v>
      </c>
      <c r="BW1459" s="511">
        <f t="shared" si="390"/>
        <v>0</v>
      </c>
      <c r="BX1459" s="524">
        <f t="shared" si="391"/>
        <v>0</v>
      </c>
      <c r="BY1459" s="525">
        <f t="shared" si="392"/>
        <v>0</v>
      </c>
      <c r="BZ1459" s="519">
        <f t="shared" si="393"/>
        <v>0</v>
      </c>
      <c r="CA1459" s="521">
        <f t="shared" si="394"/>
        <v>0</v>
      </c>
      <c r="CB1459" s="452">
        <f t="shared" si="395"/>
        <v>0</v>
      </c>
      <c r="CC1459" s="511">
        <f t="shared" si="396"/>
        <v>0</v>
      </c>
      <c r="CD1459" s="524">
        <f t="shared" si="397"/>
        <v>0</v>
      </c>
      <c r="CE1459" s="525">
        <f t="shared" si="398"/>
        <v>0</v>
      </c>
      <c r="CF1459" s="519">
        <f t="shared" si="399"/>
        <v>0</v>
      </c>
      <c r="CG1459" s="521">
        <f t="shared" si="400"/>
        <v>0</v>
      </c>
      <c r="CH1459" s="452">
        <f t="shared" si="401"/>
        <v>0</v>
      </c>
      <c r="CI1459" s="511">
        <f t="shared" si="402"/>
        <v>0</v>
      </c>
      <c r="CJ1459" s="524">
        <f t="shared" si="403"/>
        <v>0</v>
      </c>
      <c r="CK1459" s="525">
        <f t="shared" si="404"/>
        <v>0</v>
      </c>
      <c r="CL1459" s="293">
        <f t="shared" si="405"/>
        <v>0</v>
      </c>
      <c r="CM1459" s="294" t="str">
        <f>IF(CL1459=0,"",
IF(SUM($CL$1424:CL1459)=1,CN1459,
IF($CL$1545&gt;SUM($CL$1424:CL1459),_xlfn.CONCAT(", ",CN1459),
IF($CL$1545=SUM($CL$1424:CL1459),_xlfn.CONCAT(" y ",CN1459)))))</f>
        <v/>
      </c>
      <c r="CN1459" s="89" t="s">
        <v>5154</v>
      </c>
    </row>
    <row r="1460" spans="1:92" ht="15" customHeight="1">
      <c r="A1460" s="64"/>
      <c r="B1460" s="11"/>
      <c r="C1460" s="58" t="s">
        <v>5155</v>
      </c>
      <c r="D1460" s="1020" t="str">
        <f>IF(CNGE_2025_M1_Secc5_Sub1!$D66="","",CNGE_2025_M1_Secc5_Sub1!$D66)</f>
        <v/>
      </c>
      <c r="E1460" s="889"/>
      <c r="F1460" s="889"/>
      <c r="G1460" s="889"/>
      <c r="H1460" s="889"/>
      <c r="I1460" s="889"/>
      <c r="J1460" s="889"/>
      <c r="K1460" s="889"/>
      <c r="L1460" s="889"/>
      <c r="M1460" s="889"/>
      <c r="N1460" s="889"/>
      <c r="O1460" s="890"/>
      <c r="P1460" s="813"/>
      <c r="Q1460" s="813"/>
      <c r="R1460" s="813"/>
      <c r="S1460" s="813"/>
      <c r="T1460" s="813"/>
      <c r="U1460" s="813"/>
      <c r="V1460" s="813"/>
      <c r="W1460" s="813"/>
      <c r="X1460" s="813"/>
      <c r="Y1460" s="813"/>
      <c r="Z1460" s="813"/>
      <c r="AA1460" s="813"/>
      <c r="AB1460" s="813"/>
      <c r="AC1460" s="813"/>
      <c r="AD1460" s="813"/>
      <c r="AI1460">
        <f t="shared" si="436"/>
        <v>0</v>
      </c>
      <c r="AJ1460">
        <f t="shared" si="437"/>
        <v>0</v>
      </c>
      <c r="AK1460">
        <f t="shared" si="438"/>
        <v>0</v>
      </c>
      <c r="AL1460">
        <f t="shared" si="439"/>
        <v>0</v>
      </c>
      <c r="AM1460">
        <f t="shared" si="440"/>
        <v>0</v>
      </c>
      <c r="AN1460">
        <f t="shared" si="441"/>
        <v>0</v>
      </c>
      <c r="AO1460">
        <f t="shared" si="442"/>
        <v>0</v>
      </c>
      <c r="AP1460">
        <f t="shared" si="443"/>
        <v>0</v>
      </c>
      <c r="AQ1460">
        <f t="shared" si="444"/>
        <v>0</v>
      </c>
      <c r="AR1460">
        <f t="shared" si="445"/>
        <v>0</v>
      </c>
      <c r="AS1460">
        <f t="shared" si="446"/>
        <v>0</v>
      </c>
      <c r="AT1460">
        <f t="shared" si="447"/>
        <v>0</v>
      </c>
      <c r="AU1460">
        <f t="shared" si="448"/>
        <v>0</v>
      </c>
      <c r="AV1460">
        <f t="shared" si="449"/>
        <v>0</v>
      </c>
      <c r="AW1460">
        <f t="shared" si="450"/>
        <v>0</v>
      </c>
      <c r="AX1460">
        <f t="shared" si="451"/>
        <v>0</v>
      </c>
      <c r="AY1460">
        <f t="shared" si="452"/>
        <v>0</v>
      </c>
      <c r="AZ1460">
        <f t="shared" si="453"/>
        <v>0</v>
      </c>
      <c r="BA1460">
        <f t="shared" si="454"/>
        <v>0</v>
      </c>
      <c r="BB1460">
        <f t="shared" si="455"/>
        <v>0</v>
      </c>
      <c r="BC1460" s="302">
        <f t="shared" si="376"/>
        <v>0</v>
      </c>
      <c r="BD1460" s="290">
        <f t="shared" si="377"/>
        <v>0</v>
      </c>
      <c r="BE1460" s="293">
        <f t="shared" si="378"/>
        <v>0</v>
      </c>
      <c r="BF1460" s="294" t="str">
        <f>IF(BE1460=0,"",
IF(SUM($BE$1424:BE1460)=1,BG1460,
IF($BE$1545&gt;SUM($BE$1424:BE1460),_xlfn.CONCAT(", ",BG1460),
IF($BE$1545=SUM($BE$1424:BE1460),_xlfn.CONCAT(" y ",BG1460)))))</f>
        <v/>
      </c>
      <c r="BG1460" s="89" t="s">
        <v>5156</v>
      </c>
      <c r="BH1460" s="515">
        <f t="shared" ref="BH1460:BJ1460" si="460">IF(OR(S1333="NS",S1192="NS"),0,IF(AND(S1333="NA",S1192="NA"),0,IF(S1333&gt;=SUM(S1192),0,1)))</f>
        <v>0</v>
      </c>
      <c r="BI1460" s="512">
        <f t="shared" si="460"/>
        <v>0</v>
      </c>
      <c r="BJ1460" s="281">
        <f t="shared" si="460"/>
        <v>0</v>
      </c>
      <c r="BK1460" s="338">
        <f t="shared" si="380"/>
        <v>0</v>
      </c>
      <c r="BL1460" s="294" t="str">
        <f>IF(BK1460=0,"",
IF(SUM($BK$1424:BK1460)=1,BM1460,
IF($BK$1545&gt;SUM($BK$1424:BK1460),_xlfn.CONCAT(", ",BM1460),
IF($BK$1545=SUM($BK$1424:BK1460),_xlfn.CONCAT(" y ",BM1460)))))</f>
        <v/>
      </c>
      <c r="BM1460" s="89" t="s">
        <v>5156</v>
      </c>
      <c r="BN1460" s="519">
        <f t="shared" si="381"/>
        <v>0</v>
      </c>
      <c r="BO1460" s="521">
        <f t="shared" si="382"/>
        <v>0</v>
      </c>
      <c r="BP1460" s="452">
        <f t="shared" si="383"/>
        <v>0</v>
      </c>
      <c r="BQ1460" s="511">
        <f t="shared" si="384"/>
        <v>0</v>
      </c>
      <c r="BR1460" s="524">
        <f t="shared" si="385"/>
        <v>0</v>
      </c>
      <c r="BS1460" s="525">
        <f t="shared" si="386"/>
        <v>0</v>
      </c>
      <c r="BT1460" s="519">
        <f t="shared" si="387"/>
        <v>0</v>
      </c>
      <c r="BU1460" s="521">
        <f t="shared" si="388"/>
        <v>0</v>
      </c>
      <c r="BV1460" s="452">
        <f t="shared" si="389"/>
        <v>0</v>
      </c>
      <c r="BW1460" s="511">
        <f t="shared" si="390"/>
        <v>0</v>
      </c>
      <c r="BX1460" s="524">
        <f t="shared" si="391"/>
        <v>0</v>
      </c>
      <c r="BY1460" s="525">
        <f t="shared" si="392"/>
        <v>0</v>
      </c>
      <c r="BZ1460" s="519">
        <f t="shared" si="393"/>
        <v>0</v>
      </c>
      <c r="CA1460" s="521">
        <f t="shared" si="394"/>
        <v>0</v>
      </c>
      <c r="CB1460" s="452">
        <f t="shared" si="395"/>
        <v>0</v>
      </c>
      <c r="CC1460" s="511">
        <f t="shared" si="396"/>
        <v>0</v>
      </c>
      <c r="CD1460" s="524">
        <f t="shared" si="397"/>
        <v>0</v>
      </c>
      <c r="CE1460" s="525">
        <f t="shared" si="398"/>
        <v>0</v>
      </c>
      <c r="CF1460" s="519">
        <f t="shared" si="399"/>
        <v>0</v>
      </c>
      <c r="CG1460" s="521">
        <f t="shared" si="400"/>
        <v>0</v>
      </c>
      <c r="CH1460" s="452">
        <f t="shared" si="401"/>
        <v>0</v>
      </c>
      <c r="CI1460" s="511">
        <f t="shared" si="402"/>
        <v>0</v>
      </c>
      <c r="CJ1460" s="524">
        <f t="shared" si="403"/>
        <v>0</v>
      </c>
      <c r="CK1460" s="525">
        <f t="shared" si="404"/>
        <v>0</v>
      </c>
      <c r="CL1460" s="293">
        <f t="shared" si="405"/>
        <v>0</v>
      </c>
      <c r="CM1460" s="294" t="str">
        <f>IF(CL1460=0,"",
IF(SUM($CL$1424:CL1460)=1,CN1460,
IF($CL$1545&gt;SUM($CL$1424:CL1460),_xlfn.CONCAT(", ",CN1460),
IF($CL$1545=SUM($CL$1424:CL1460),_xlfn.CONCAT(" y ",CN1460)))))</f>
        <v/>
      </c>
      <c r="CN1460" s="89" t="s">
        <v>5156</v>
      </c>
    </row>
    <row r="1461" spans="1:92" ht="15" customHeight="1">
      <c r="A1461" s="64"/>
      <c r="B1461" s="11"/>
      <c r="C1461" s="58" t="s">
        <v>5157</v>
      </c>
      <c r="D1461" s="1020" t="str">
        <f>IF(CNGE_2025_M1_Secc5_Sub1!$D67="","",CNGE_2025_M1_Secc5_Sub1!$D67)</f>
        <v/>
      </c>
      <c r="E1461" s="889"/>
      <c r="F1461" s="889"/>
      <c r="G1461" s="889"/>
      <c r="H1461" s="889"/>
      <c r="I1461" s="889"/>
      <c r="J1461" s="889"/>
      <c r="K1461" s="889"/>
      <c r="L1461" s="889"/>
      <c r="M1461" s="889"/>
      <c r="N1461" s="889"/>
      <c r="O1461" s="890"/>
      <c r="P1461" s="813"/>
      <c r="Q1461" s="813"/>
      <c r="R1461" s="813"/>
      <c r="S1461" s="813"/>
      <c r="T1461" s="813"/>
      <c r="U1461" s="813"/>
      <c r="V1461" s="813"/>
      <c r="W1461" s="813"/>
      <c r="X1461" s="813"/>
      <c r="Y1461" s="813"/>
      <c r="Z1461" s="813"/>
      <c r="AA1461" s="813"/>
      <c r="AB1461" s="813"/>
      <c r="AC1461" s="813"/>
      <c r="AD1461" s="813"/>
      <c r="AI1461">
        <f t="shared" si="436"/>
        <v>0</v>
      </c>
      <c r="AJ1461">
        <f t="shared" si="437"/>
        <v>0</v>
      </c>
      <c r="AK1461">
        <f t="shared" si="438"/>
        <v>0</v>
      </c>
      <c r="AL1461">
        <f t="shared" si="439"/>
        <v>0</v>
      </c>
      <c r="AM1461">
        <f t="shared" si="440"/>
        <v>0</v>
      </c>
      <c r="AN1461">
        <f t="shared" si="441"/>
        <v>0</v>
      </c>
      <c r="AO1461">
        <f t="shared" si="442"/>
        <v>0</v>
      </c>
      <c r="AP1461">
        <f t="shared" si="443"/>
        <v>0</v>
      </c>
      <c r="AQ1461">
        <f t="shared" si="444"/>
        <v>0</v>
      </c>
      <c r="AR1461">
        <f t="shared" si="445"/>
        <v>0</v>
      </c>
      <c r="AS1461">
        <f t="shared" si="446"/>
        <v>0</v>
      </c>
      <c r="AT1461">
        <f t="shared" si="447"/>
        <v>0</v>
      </c>
      <c r="AU1461">
        <f t="shared" si="448"/>
        <v>0</v>
      </c>
      <c r="AV1461">
        <f t="shared" si="449"/>
        <v>0</v>
      </c>
      <c r="AW1461">
        <f t="shared" si="450"/>
        <v>0</v>
      </c>
      <c r="AX1461">
        <f t="shared" si="451"/>
        <v>0</v>
      </c>
      <c r="AY1461">
        <f t="shared" si="452"/>
        <v>0</v>
      </c>
      <c r="AZ1461">
        <f t="shared" si="453"/>
        <v>0</v>
      </c>
      <c r="BA1461">
        <f t="shared" si="454"/>
        <v>0</v>
      </c>
      <c r="BB1461">
        <f t="shared" si="455"/>
        <v>0</v>
      </c>
      <c r="BC1461" s="302">
        <f t="shared" si="376"/>
        <v>0</v>
      </c>
      <c r="BD1461" s="290">
        <f t="shared" si="377"/>
        <v>0</v>
      </c>
      <c r="BE1461" s="293">
        <f t="shared" si="378"/>
        <v>0</v>
      </c>
      <c r="BF1461" s="294" t="str">
        <f>IF(BE1461=0,"",
IF(SUM($BE$1424:BE1461)=1,BG1461,
IF($BE$1545&gt;SUM($BE$1424:BE1461),_xlfn.CONCAT(", ",BG1461),
IF($BE$1545=SUM($BE$1424:BE1461),_xlfn.CONCAT(" y ",BG1461)))))</f>
        <v/>
      </c>
      <c r="BG1461" s="89" t="s">
        <v>5158</v>
      </c>
      <c r="BH1461" s="515">
        <f t="shared" ref="BH1461:BJ1461" si="461">IF(OR(S1334="NS",S1193="NS"),0,IF(AND(S1334="NA",S1193="NA"),0,IF(S1334&gt;=SUM(S1193),0,1)))</f>
        <v>0</v>
      </c>
      <c r="BI1461" s="512">
        <f t="shared" si="461"/>
        <v>0</v>
      </c>
      <c r="BJ1461" s="281">
        <f t="shared" si="461"/>
        <v>0</v>
      </c>
      <c r="BK1461" s="338">
        <f t="shared" si="380"/>
        <v>0</v>
      </c>
      <c r="BL1461" s="294" t="str">
        <f>IF(BK1461=0,"",
IF(SUM($BK$1424:BK1461)=1,BM1461,
IF($BK$1545&gt;SUM($BK$1424:BK1461),_xlfn.CONCAT(", ",BM1461),
IF($BK$1545=SUM($BK$1424:BK1461),_xlfn.CONCAT(" y ",BM1461)))))</f>
        <v/>
      </c>
      <c r="BM1461" s="89" t="s">
        <v>5158</v>
      </c>
      <c r="BN1461" s="519">
        <f t="shared" si="381"/>
        <v>0</v>
      </c>
      <c r="BO1461" s="521">
        <f t="shared" si="382"/>
        <v>0</v>
      </c>
      <c r="BP1461" s="452">
        <f t="shared" si="383"/>
        <v>0</v>
      </c>
      <c r="BQ1461" s="511">
        <f t="shared" si="384"/>
        <v>0</v>
      </c>
      <c r="BR1461" s="524">
        <f t="shared" si="385"/>
        <v>0</v>
      </c>
      <c r="BS1461" s="525">
        <f t="shared" si="386"/>
        <v>0</v>
      </c>
      <c r="BT1461" s="519">
        <f t="shared" si="387"/>
        <v>0</v>
      </c>
      <c r="BU1461" s="521">
        <f t="shared" si="388"/>
        <v>0</v>
      </c>
      <c r="BV1461" s="452">
        <f t="shared" si="389"/>
        <v>0</v>
      </c>
      <c r="BW1461" s="511">
        <f t="shared" si="390"/>
        <v>0</v>
      </c>
      <c r="BX1461" s="524">
        <f t="shared" si="391"/>
        <v>0</v>
      </c>
      <c r="BY1461" s="525">
        <f t="shared" si="392"/>
        <v>0</v>
      </c>
      <c r="BZ1461" s="519">
        <f t="shared" si="393"/>
        <v>0</v>
      </c>
      <c r="CA1461" s="521">
        <f t="shared" si="394"/>
        <v>0</v>
      </c>
      <c r="CB1461" s="452">
        <f t="shared" si="395"/>
        <v>0</v>
      </c>
      <c r="CC1461" s="511">
        <f t="shared" si="396"/>
        <v>0</v>
      </c>
      <c r="CD1461" s="524">
        <f t="shared" si="397"/>
        <v>0</v>
      </c>
      <c r="CE1461" s="525">
        <f t="shared" si="398"/>
        <v>0</v>
      </c>
      <c r="CF1461" s="519">
        <f t="shared" si="399"/>
        <v>0</v>
      </c>
      <c r="CG1461" s="521">
        <f t="shared" si="400"/>
        <v>0</v>
      </c>
      <c r="CH1461" s="452">
        <f t="shared" si="401"/>
        <v>0</v>
      </c>
      <c r="CI1461" s="511">
        <f t="shared" si="402"/>
        <v>0</v>
      </c>
      <c r="CJ1461" s="524">
        <f t="shared" si="403"/>
        <v>0</v>
      </c>
      <c r="CK1461" s="525">
        <f t="shared" si="404"/>
        <v>0</v>
      </c>
      <c r="CL1461" s="293">
        <f t="shared" si="405"/>
        <v>0</v>
      </c>
      <c r="CM1461" s="294" t="str">
        <f>IF(CL1461=0,"",
IF(SUM($CL$1424:CL1461)=1,CN1461,
IF($CL$1545&gt;SUM($CL$1424:CL1461),_xlfn.CONCAT(", ",CN1461),
IF($CL$1545=SUM($CL$1424:CL1461),_xlfn.CONCAT(" y ",CN1461)))))</f>
        <v/>
      </c>
      <c r="CN1461" s="89" t="s">
        <v>5158</v>
      </c>
    </row>
    <row r="1462" spans="1:92" ht="15" customHeight="1">
      <c r="A1462" s="64"/>
      <c r="B1462" s="11"/>
      <c r="C1462" s="58" t="s">
        <v>5159</v>
      </c>
      <c r="D1462" s="1020" t="str">
        <f>IF(CNGE_2025_M1_Secc5_Sub1!$D68="","",CNGE_2025_M1_Secc5_Sub1!$D68)</f>
        <v/>
      </c>
      <c r="E1462" s="889"/>
      <c r="F1462" s="889"/>
      <c r="G1462" s="889"/>
      <c r="H1462" s="889"/>
      <c r="I1462" s="889"/>
      <c r="J1462" s="889"/>
      <c r="K1462" s="889"/>
      <c r="L1462" s="889"/>
      <c r="M1462" s="889"/>
      <c r="N1462" s="889"/>
      <c r="O1462" s="890"/>
      <c r="P1462" s="813"/>
      <c r="Q1462" s="813"/>
      <c r="R1462" s="813"/>
      <c r="S1462" s="813"/>
      <c r="T1462" s="813"/>
      <c r="U1462" s="813"/>
      <c r="V1462" s="813"/>
      <c r="W1462" s="813"/>
      <c r="X1462" s="813"/>
      <c r="Y1462" s="813"/>
      <c r="Z1462" s="813"/>
      <c r="AA1462" s="813"/>
      <c r="AB1462" s="813"/>
      <c r="AC1462" s="813"/>
      <c r="AD1462" s="813"/>
      <c r="AI1462">
        <f t="shared" si="436"/>
        <v>0</v>
      </c>
      <c r="AJ1462">
        <f t="shared" si="437"/>
        <v>0</v>
      </c>
      <c r="AK1462">
        <f t="shared" si="438"/>
        <v>0</v>
      </c>
      <c r="AL1462">
        <f t="shared" si="439"/>
        <v>0</v>
      </c>
      <c r="AM1462">
        <f t="shared" si="440"/>
        <v>0</v>
      </c>
      <c r="AN1462">
        <f t="shared" si="441"/>
        <v>0</v>
      </c>
      <c r="AO1462">
        <f t="shared" si="442"/>
        <v>0</v>
      </c>
      <c r="AP1462">
        <f t="shared" si="443"/>
        <v>0</v>
      </c>
      <c r="AQ1462">
        <f t="shared" si="444"/>
        <v>0</v>
      </c>
      <c r="AR1462">
        <f t="shared" si="445"/>
        <v>0</v>
      </c>
      <c r="AS1462">
        <f t="shared" si="446"/>
        <v>0</v>
      </c>
      <c r="AT1462">
        <f t="shared" si="447"/>
        <v>0</v>
      </c>
      <c r="AU1462">
        <f t="shared" si="448"/>
        <v>0</v>
      </c>
      <c r="AV1462">
        <f t="shared" si="449"/>
        <v>0</v>
      </c>
      <c r="AW1462">
        <f t="shared" si="450"/>
        <v>0</v>
      </c>
      <c r="AX1462">
        <f t="shared" si="451"/>
        <v>0</v>
      </c>
      <c r="AY1462">
        <f t="shared" si="452"/>
        <v>0</v>
      </c>
      <c r="AZ1462">
        <f t="shared" si="453"/>
        <v>0</v>
      </c>
      <c r="BA1462">
        <f t="shared" si="454"/>
        <v>0</v>
      </c>
      <c r="BB1462">
        <f t="shared" si="455"/>
        <v>0</v>
      </c>
      <c r="BC1462" s="302">
        <f t="shared" si="376"/>
        <v>0</v>
      </c>
      <c r="BD1462" s="290">
        <f t="shared" si="377"/>
        <v>0</v>
      </c>
      <c r="BE1462" s="293">
        <f t="shared" si="378"/>
        <v>0</v>
      </c>
      <c r="BF1462" s="294" t="str">
        <f>IF(BE1462=0,"",
IF(SUM($BE$1424:BE1462)=1,BG1462,
IF($BE$1545&gt;SUM($BE$1424:BE1462),_xlfn.CONCAT(", ",BG1462),
IF($BE$1545=SUM($BE$1424:BE1462),_xlfn.CONCAT(" y ",BG1462)))))</f>
        <v/>
      </c>
      <c r="BG1462" s="89" t="s">
        <v>5160</v>
      </c>
      <c r="BH1462" s="515">
        <f t="shared" ref="BH1462:BJ1462" si="462">IF(OR(S1335="NS",S1194="NS"),0,IF(AND(S1335="NA",S1194="NA"),0,IF(S1335&gt;=SUM(S1194),0,1)))</f>
        <v>0</v>
      </c>
      <c r="BI1462" s="512">
        <f t="shared" si="462"/>
        <v>0</v>
      </c>
      <c r="BJ1462" s="281">
        <f t="shared" si="462"/>
        <v>0</v>
      </c>
      <c r="BK1462" s="338">
        <f t="shared" si="380"/>
        <v>0</v>
      </c>
      <c r="BL1462" s="294" t="str">
        <f>IF(BK1462=0,"",
IF(SUM($BK$1424:BK1462)=1,BM1462,
IF($BK$1545&gt;SUM($BK$1424:BK1462),_xlfn.CONCAT(", ",BM1462),
IF($BK$1545=SUM($BK$1424:BK1462),_xlfn.CONCAT(" y ",BM1462)))))</f>
        <v/>
      </c>
      <c r="BM1462" s="89" t="s">
        <v>5160</v>
      </c>
      <c r="BN1462" s="519">
        <f t="shared" si="381"/>
        <v>0</v>
      </c>
      <c r="BO1462" s="521">
        <f t="shared" si="382"/>
        <v>0</v>
      </c>
      <c r="BP1462" s="452">
        <f t="shared" si="383"/>
        <v>0</v>
      </c>
      <c r="BQ1462" s="511">
        <f t="shared" si="384"/>
        <v>0</v>
      </c>
      <c r="BR1462" s="524">
        <f t="shared" si="385"/>
        <v>0</v>
      </c>
      <c r="BS1462" s="525">
        <f t="shared" si="386"/>
        <v>0</v>
      </c>
      <c r="BT1462" s="519">
        <f t="shared" si="387"/>
        <v>0</v>
      </c>
      <c r="BU1462" s="521">
        <f t="shared" si="388"/>
        <v>0</v>
      </c>
      <c r="BV1462" s="452">
        <f t="shared" si="389"/>
        <v>0</v>
      </c>
      <c r="BW1462" s="511">
        <f t="shared" si="390"/>
        <v>0</v>
      </c>
      <c r="BX1462" s="524">
        <f t="shared" si="391"/>
        <v>0</v>
      </c>
      <c r="BY1462" s="525">
        <f t="shared" si="392"/>
        <v>0</v>
      </c>
      <c r="BZ1462" s="519">
        <f t="shared" si="393"/>
        <v>0</v>
      </c>
      <c r="CA1462" s="521">
        <f t="shared" si="394"/>
        <v>0</v>
      </c>
      <c r="CB1462" s="452">
        <f t="shared" si="395"/>
        <v>0</v>
      </c>
      <c r="CC1462" s="511">
        <f t="shared" si="396"/>
        <v>0</v>
      </c>
      <c r="CD1462" s="524">
        <f t="shared" si="397"/>
        <v>0</v>
      </c>
      <c r="CE1462" s="525">
        <f t="shared" si="398"/>
        <v>0</v>
      </c>
      <c r="CF1462" s="519">
        <f t="shared" si="399"/>
        <v>0</v>
      </c>
      <c r="CG1462" s="521">
        <f t="shared" si="400"/>
        <v>0</v>
      </c>
      <c r="CH1462" s="452">
        <f t="shared" si="401"/>
        <v>0</v>
      </c>
      <c r="CI1462" s="511">
        <f t="shared" si="402"/>
        <v>0</v>
      </c>
      <c r="CJ1462" s="524">
        <f t="shared" si="403"/>
        <v>0</v>
      </c>
      <c r="CK1462" s="525">
        <f t="shared" si="404"/>
        <v>0</v>
      </c>
      <c r="CL1462" s="293">
        <f t="shared" si="405"/>
        <v>0</v>
      </c>
      <c r="CM1462" s="294" t="str">
        <f>IF(CL1462=0,"",
IF(SUM($CL$1424:CL1462)=1,CN1462,
IF($CL$1545&gt;SUM($CL$1424:CL1462),_xlfn.CONCAT(", ",CN1462),
IF($CL$1545=SUM($CL$1424:CL1462),_xlfn.CONCAT(" y ",CN1462)))))</f>
        <v/>
      </c>
      <c r="CN1462" s="89" t="s">
        <v>5160</v>
      </c>
    </row>
    <row r="1463" spans="1:92" ht="15" customHeight="1">
      <c r="A1463" s="64"/>
      <c r="B1463" s="11"/>
      <c r="C1463" s="58" t="s">
        <v>5161</v>
      </c>
      <c r="D1463" s="1020" t="str">
        <f>IF(CNGE_2025_M1_Secc5_Sub1!$D69="","",CNGE_2025_M1_Secc5_Sub1!$D69)</f>
        <v/>
      </c>
      <c r="E1463" s="889"/>
      <c r="F1463" s="889"/>
      <c r="G1463" s="889"/>
      <c r="H1463" s="889"/>
      <c r="I1463" s="889"/>
      <c r="J1463" s="889"/>
      <c r="K1463" s="889"/>
      <c r="L1463" s="889"/>
      <c r="M1463" s="889"/>
      <c r="N1463" s="889"/>
      <c r="O1463" s="890"/>
      <c r="P1463" s="813"/>
      <c r="Q1463" s="813"/>
      <c r="R1463" s="813"/>
      <c r="S1463" s="813"/>
      <c r="T1463" s="813"/>
      <c r="U1463" s="813"/>
      <c r="V1463" s="813"/>
      <c r="W1463" s="813"/>
      <c r="X1463" s="813"/>
      <c r="Y1463" s="813"/>
      <c r="Z1463" s="813"/>
      <c r="AA1463" s="813"/>
      <c r="AB1463" s="813"/>
      <c r="AC1463" s="813"/>
      <c r="AD1463" s="813"/>
      <c r="AI1463">
        <f t="shared" si="436"/>
        <v>0</v>
      </c>
      <c r="AJ1463">
        <f t="shared" si="437"/>
        <v>0</v>
      </c>
      <c r="AK1463">
        <f t="shared" si="438"/>
        <v>0</v>
      </c>
      <c r="AL1463">
        <f t="shared" si="439"/>
        <v>0</v>
      </c>
      <c r="AM1463">
        <f t="shared" si="440"/>
        <v>0</v>
      </c>
      <c r="AN1463">
        <f t="shared" si="441"/>
        <v>0</v>
      </c>
      <c r="AO1463">
        <f t="shared" si="442"/>
        <v>0</v>
      </c>
      <c r="AP1463">
        <f t="shared" si="443"/>
        <v>0</v>
      </c>
      <c r="AQ1463">
        <f t="shared" si="444"/>
        <v>0</v>
      </c>
      <c r="AR1463">
        <f t="shared" si="445"/>
        <v>0</v>
      </c>
      <c r="AS1463">
        <f t="shared" si="446"/>
        <v>0</v>
      </c>
      <c r="AT1463">
        <f t="shared" si="447"/>
        <v>0</v>
      </c>
      <c r="AU1463">
        <f t="shared" si="448"/>
        <v>0</v>
      </c>
      <c r="AV1463">
        <f t="shared" si="449"/>
        <v>0</v>
      </c>
      <c r="AW1463">
        <f t="shared" si="450"/>
        <v>0</v>
      </c>
      <c r="AX1463">
        <f t="shared" si="451"/>
        <v>0</v>
      </c>
      <c r="AY1463">
        <f t="shared" si="452"/>
        <v>0</v>
      </c>
      <c r="AZ1463">
        <f t="shared" si="453"/>
        <v>0</v>
      </c>
      <c r="BA1463">
        <f t="shared" si="454"/>
        <v>0</v>
      </c>
      <c r="BB1463">
        <f t="shared" si="455"/>
        <v>0</v>
      </c>
      <c r="BC1463" s="302">
        <f t="shared" si="376"/>
        <v>0</v>
      </c>
      <c r="BD1463" s="290">
        <f t="shared" si="377"/>
        <v>0</v>
      </c>
      <c r="BE1463" s="293">
        <f t="shared" si="378"/>
        <v>0</v>
      </c>
      <c r="BF1463" s="294" t="str">
        <f>IF(BE1463=0,"",
IF(SUM($BE$1424:BE1463)=1,BG1463,
IF($BE$1545&gt;SUM($BE$1424:BE1463),_xlfn.CONCAT(", ",BG1463),
IF($BE$1545=SUM($BE$1424:BE1463),_xlfn.CONCAT(" y ",BG1463)))))</f>
        <v/>
      </c>
      <c r="BG1463" s="89" t="s">
        <v>5162</v>
      </c>
      <c r="BH1463" s="515">
        <f t="shared" ref="BH1463:BJ1463" si="463">IF(OR(S1336="NS",S1195="NS"),0,IF(AND(S1336="NA",S1195="NA"),0,IF(S1336&gt;=SUM(S1195),0,1)))</f>
        <v>0</v>
      </c>
      <c r="BI1463" s="512">
        <f t="shared" si="463"/>
        <v>0</v>
      </c>
      <c r="BJ1463" s="281">
        <f t="shared" si="463"/>
        <v>0</v>
      </c>
      <c r="BK1463" s="338">
        <f t="shared" si="380"/>
        <v>0</v>
      </c>
      <c r="BL1463" s="294" t="str">
        <f>IF(BK1463=0,"",
IF(SUM($BK$1424:BK1463)=1,BM1463,
IF($BK$1545&gt;SUM($BK$1424:BK1463),_xlfn.CONCAT(", ",BM1463),
IF($BK$1545=SUM($BK$1424:BK1463),_xlfn.CONCAT(" y ",BM1463)))))</f>
        <v/>
      </c>
      <c r="BM1463" s="89" t="s">
        <v>5162</v>
      </c>
      <c r="BN1463" s="519">
        <f t="shared" si="381"/>
        <v>0</v>
      </c>
      <c r="BO1463" s="521">
        <f t="shared" si="382"/>
        <v>0</v>
      </c>
      <c r="BP1463" s="452">
        <f t="shared" si="383"/>
        <v>0</v>
      </c>
      <c r="BQ1463" s="511">
        <f t="shared" si="384"/>
        <v>0</v>
      </c>
      <c r="BR1463" s="524">
        <f t="shared" si="385"/>
        <v>0</v>
      </c>
      <c r="BS1463" s="525">
        <f t="shared" si="386"/>
        <v>0</v>
      </c>
      <c r="BT1463" s="519">
        <f t="shared" si="387"/>
        <v>0</v>
      </c>
      <c r="BU1463" s="521">
        <f t="shared" si="388"/>
        <v>0</v>
      </c>
      <c r="BV1463" s="452">
        <f t="shared" si="389"/>
        <v>0</v>
      </c>
      <c r="BW1463" s="511">
        <f t="shared" si="390"/>
        <v>0</v>
      </c>
      <c r="BX1463" s="524">
        <f t="shared" si="391"/>
        <v>0</v>
      </c>
      <c r="BY1463" s="525">
        <f t="shared" si="392"/>
        <v>0</v>
      </c>
      <c r="BZ1463" s="519">
        <f t="shared" si="393"/>
        <v>0</v>
      </c>
      <c r="CA1463" s="521">
        <f t="shared" si="394"/>
        <v>0</v>
      </c>
      <c r="CB1463" s="452">
        <f t="shared" si="395"/>
        <v>0</v>
      </c>
      <c r="CC1463" s="511">
        <f t="shared" si="396"/>
        <v>0</v>
      </c>
      <c r="CD1463" s="524">
        <f t="shared" si="397"/>
        <v>0</v>
      </c>
      <c r="CE1463" s="525">
        <f t="shared" si="398"/>
        <v>0</v>
      </c>
      <c r="CF1463" s="519">
        <f t="shared" si="399"/>
        <v>0</v>
      </c>
      <c r="CG1463" s="521">
        <f t="shared" si="400"/>
        <v>0</v>
      </c>
      <c r="CH1463" s="452">
        <f t="shared" si="401"/>
        <v>0</v>
      </c>
      <c r="CI1463" s="511">
        <f t="shared" si="402"/>
        <v>0</v>
      </c>
      <c r="CJ1463" s="524">
        <f t="shared" si="403"/>
        <v>0</v>
      </c>
      <c r="CK1463" s="525">
        <f t="shared" si="404"/>
        <v>0</v>
      </c>
      <c r="CL1463" s="293">
        <f t="shared" si="405"/>
        <v>0</v>
      </c>
      <c r="CM1463" s="294" t="str">
        <f>IF(CL1463=0,"",
IF(SUM($CL$1424:CL1463)=1,CN1463,
IF($CL$1545&gt;SUM($CL$1424:CL1463),_xlfn.CONCAT(", ",CN1463),
IF($CL$1545=SUM($CL$1424:CL1463),_xlfn.CONCAT(" y ",CN1463)))))</f>
        <v/>
      </c>
      <c r="CN1463" s="89" t="s">
        <v>5162</v>
      </c>
    </row>
    <row r="1464" spans="1:92" ht="15" customHeight="1">
      <c r="A1464" s="64"/>
      <c r="B1464" s="11"/>
      <c r="C1464" s="58" t="s">
        <v>5163</v>
      </c>
      <c r="D1464" s="1020" t="str">
        <f>IF(CNGE_2025_M1_Secc5_Sub1!$D70="","",CNGE_2025_M1_Secc5_Sub1!$D70)</f>
        <v/>
      </c>
      <c r="E1464" s="889"/>
      <c r="F1464" s="889"/>
      <c r="G1464" s="889"/>
      <c r="H1464" s="889"/>
      <c r="I1464" s="889"/>
      <c r="J1464" s="889"/>
      <c r="K1464" s="889"/>
      <c r="L1464" s="889"/>
      <c r="M1464" s="889"/>
      <c r="N1464" s="889"/>
      <c r="O1464" s="890"/>
      <c r="P1464" s="813"/>
      <c r="Q1464" s="813"/>
      <c r="R1464" s="813"/>
      <c r="S1464" s="813"/>
      <c r="T1464" s="813"/>
      <c r="U1464" s="813"/>
      <c r="V1464" s="813"/>
      <c r="W1464" s="813"/>
      <c r="X1464" s="813"/>
      <c r="Y1464" s="813"/>
      <c r="Z1464" s="813"/>
      <c r="AA1464" s="813"/>
      <c r="AB1464" s="813"/>
      <c r="AC1464" s="813"/>
      <c r="AD1464" s="813"/>
      <c r="AI1464">
        <f t="shared" si="436"/>
        <v>0</v>
      </c>
      <c r="AJ1464">
        <f t="shared" si="437"/>
        <v>0</v>
      </c>
      <c r="AK1464">
        <f t="shared" si="438"/>
        <v>0</v>
      </c>
      <c r="AL1464">
        <f t="shared" si="439"/>
        <v>0</v>
      </c>
      <c r="AM1464">
        <f t="shared" si="440"/>
        <v>0</v>
      </c>
      <c r="AN1464">
        <f t="shared" si="441"/>
        <v>0</v>
      </c>
      <c r="AO1464">
        <f t="shared" si="442"/>
        <v>0</v>
      </c>
      <c r="AP1464">
        <f t="shared" si="443"/>
        <v>0</v>
      </c>
      <c r="AQ1464">
        <f t="shared" si="444"/>
        <v>0</v>
      </c>
      <c r="AR1464">
        <f t="shared" si="445"/>
        <v>0</v>
      </c>
      <c r="AS1464">
        <f t="shared" si="446"/>
        <v>0</v>
      </c>
      <c r="AT1464">
        <f t="shared" si="447"/>
        <v>0</v>
      </c>
      <c r="AU1464">
        <f t="shared" si="448"/>
        <v>0</v>
      </c>
      <c r="AV1464">
        <f t="shared" si="449"/>
        <v>0</v>
      </c>
      <c r="AW1464">
        <f t="shared" si="450"/>
        <v>0</v>
      </c>
      <c r="AX1464">
        <f t="shared" si="451"/>
        <v>0</v>
      </c>
      <c r="AY1464">
        <f t="shared" si="452"/>
        <v>0</v>
      </c>
      <c r="AZ1464">
        <f t="shared" si="453"/>
        <v>0</v>
      </c>
      <c r="BA1464">
        <f t="shared" si="454"/>
        <v>0</v>
      </c>
      <c r="BB1464">
        <f t="shared" si="455"/>
        <v>0</v>
      </c>
      <c r="BC1464" s="302">
        <f t="shared" si="376"/>
        <v>0</v>
      </c>
      <c r="BD1464" s="290">
        <f t="shared" si="377"/>
        <v>0</v>
      </c>
      <c r="BE1464" s="293">
        <f t="shared" si="378"/>
        <v>0</v>
      </c>
      <c r="BF1464" s="294" t="str">
        <f>IF(BE1464=0,"",
IF(SUM($BE$1424:BE1464)=1,BG1464,
IF($BE$1545&gt;SUM($BE$1424:BE1464),_xlfn.CONCAT(", ",BG1464),
IF($BE$1545=SUM($BE$1424:BE1464),_xlfn.CONCAT(" y ",BG1464)))))</f>
        <v/>
      </c>
      <c r="BG1464" s="89" t="s">
        <v>5164</v>
      </c>
      <c r="BH1464" s="515">
        <f t="shared" ref="BH1464:BJ1464" si="464">IF(OR(S1337="NS",S1196="NS"),0,IF(AND(S1337="NA",S1196="NA"),0,IF(S1337&gt;=SUM(S1196),0,1)))</f>
        <v>0</v>
      </c>
      <c r="BI1464" s="512">
        <f t="shared" si="464"/>
        <v>0</v>
      </c>
      <c r="BJ1464" s="281">
        <f t="shared" si="464"/>
        <v>0</v>
      </c>
      <c r="BK1464" s="338">
        <f t="shared" si="380"/>
        <v>0</v>
      </c>
      <c r="BL1464" s="294" t="str">
        <f>IF(BK1464=0,"",
IF(SUM($BK$1424:BK1464)=1,BM1464,
IF($BK$1545&gt;SUM($BK$1424:BK1464),_xlfn.CONCAT(", ",BM1464),
IF($BK$1545=SUM($BK$1424:BK1464),_xlfn.CONCAT(" y ",BM1464)))))</f>
        <v/>
      </c>
      <c r="BM1464" s="89" t="s">
        <v>5164</v>
      </c>
      <c r="BN1464" s="519">
        <f t="shared" si="381"/>
        <v>0</v>
      </c>
      <c r="BO1464" s="521">
        <f t="shared" si="382"/>
        <v>0</v>
      </c>
      <c r="BP1464" s="452">
        <f t="shared" si="383"/>
        <v>0</v>
      </c>
      <c r="BQ1464" s="511">
        <f t="shared" si="384"/>
        <v>0</v>
      </c>
      <c r="BR1464" s="524">
        <f t="shared" si="385"/>
        <v>0</v>
      </c>
      <c r="BS1464" s="525">
        <f t="shared" si="386"/>
        <v>0</v>
      </c>
      <c r="BT1464" s="519">
        <f t="shared" si="387"/>
        <v>0</v>
      </c>
      <c r="BU1464" s="521">
        <f t="shared" si="388"/>
        <v>0</v>
      </c>
      <c r="BV1464" s="452">
        <f t="shared" si="389"/>
        <v>0</v>
      </c>
      <c r="BW1464" s="511">
        <f t="shared" si="390"/>
        <v>0</v>
      </c>
      <c r="BX1464" s="524">
        <f t="shared" si="391"/>
        <v>0</v>
      </c>
      <c r="BY1464" s="525">
        <f t="shared" si="392"/>
        <v>0</v>
      </c>
      <c r="BZ1464" s="519">
        <f t="shared" si="393"/>
        <v>0</v>
      </c>
      <c r="CA1464" s="521">
        <f t="shared" si="394"/>
        <v>0</v>
      </c>
      <c r="CB1464" s="452">
        <f t="shared" si="395"/>
        <v>0</v>
      </c>
      <c r="CC1464" s="511">
        <f t="shared" si="396"/>
        <v>0</v>
      </c>
      <c r="CD1464" s="524">
        <f t="shared" si="397"/>
        <v>0</v>
      </c>
      <c r="CE1464" s="525">
        <f t="shared" si="398"/>
        <v>0</v>
      </c>
      <c r="CF1464" s="519">
        <f t="shared" si="399"/>
        <v>0</v>
      </c>
      <c r="CG1464" s="521">
        <f t="shared" si="400"/>
        <v>0</v>
      </c>
      <c r="CH1464" s="452">
        <f t="shared" si="401"/>
        <v>0</v>
      </c>
      <c r="CI1464" s="511">
        <f t="shared" si="402"/>
        <v>0</v>
      </c>
      <c r="CJ1464" s="524">
        <f t="shared" si="403"/>
        <v>0</v>
      </c>
      <c r="CK1464" s="525">
        <f t="shared" si="404"/>
        <v>0</v>
      </c>
      <c r="CL1464" s="293">
        <f t="shared" si="405"/>
        <v>0</v>
      </c>
      <c r="CM1464" s="294" t="str">
        <f>IF(CL1464=0,"",
IF(SUM($CL$1424:CL1464)=1,CN1464,
IF($CL$1545&gt;SUM($CL$1424:CL1464),_xlfn.CONCAT(", ",CN1464),
IF($CL$1545=SUM($CL$1424:CL1464),_xlfn.CONCAT(" y ",CN1464)))))</f>
        <v/>
      </c>
      <c r="CN1464" s="89" t="s">
        <v>5164</v>
      </c>
    </row>
    <row r="1465" spans="1:92" ht="15" customHeight="1">
      <c r="A1465" s="64"/>
      <c r="B1465" s="11"/>
      <c r="C1465" s="58" t="s">
        <v>5165</v>
      </c>
      <c r="D1465" s="1020" t="str">
        <f>IF(CNGE_2025_M1_Secc5_Sub1!$D71="","",CNGE_2025_M1_Secc5_Sub1!$D71)</f>
        <v/>
      </c>
      <c r="E1465" s="889"/>
      <c r="F1465" s="889"/>
      <c r="G1465" s="889"/>
      <c r="H1465" s="889"/>
      <c r="I1465" s="889"/>
      <c r="J1465" s="889"/>
      <c r="K1465" s="889"/>
      <c r="L1465" s="889"/>
      <c r="M1465" s="889"/>
      <c r="N1465" s="889"/>
      <c r="O1465" s="890"/>
      <c r="P1465" s="813"/>
      <c r="Q1465" s="813"/>
      <c r="R1465" s="813"/>
      <c r="S1465" s="813"/>
      <c r="T1465" s="813"/>
      <c r="U1465" s="813"/>
      <c r="V1465" s="813"/>
      <c r="W1465" s="813"/>
      <c r="X1465" s="813"/>
      <c r="Y1465" s="813"/>
      <c r="Z1465" s="813"/>
      <c r="AA1465" s="813"/>
      <c r="AB1465" s="813"/>
      <c r="AC1465" s="813"/>
      <c r="AD1465" s="813"/>
      <c r="AI1465">
        <f t="shared" si="436"/>
        <v>0</v>
      </c>
      <c r="AJ1465">
        <f t="shared" si="437"/>
        <v>0</v>
      </c>
      <c r="AK1465">
        <f t="shared" si="438"/>
        <v>0</v>
      </c>
      <c r="AL1465">
        <f t="shared" si="439"/>
        <v>0</v>
      </c>
      <c r="AM1465">
        <f t="shared" si="440"/>
        <v>0</v>
      </c>
      <c r="AN1465">
        <f t="shared" si="441"/>
        <v>0</v>
      </c>
      <c r="AO1465">
        <f t="shared" si="442"/>
        <v>0</v>
      </c>
      <c r="AP1465">
        <f t="shared" si="443"/>
        <v>0</v>
      </c>
      <c r="AQ1465">
        <f t="shared" si="444"/>
        <v>0</v>
      </c>
      <c r="AR1465">
        <f t="shared" si="445"/>
        <v>0</v>
      </c>
      <c r="AS1465">
        <f t="shared" si="446"/>
        <v>0</v>
      </c>
      <c r="AT1465">
        <f t="shared" si="447"/>
        <v>0</v>
      </c>
      <c r="AU1465">
        <f t="shared" si="448"/>
        <v>0</v>
      </c>
      <c r="AV1465">
        <f t="shared" si="449"/>
        <v>0</v>
      </c>
      <c r="AW1465">
        <f t="shared" si="450"/>
        <v>0</v>
      </c>
      <c r="AX1465">
        <f t="shared" si="451"/>
        <v>0</v>
      </c>
      <c r="AY1465">
        <f t="shared" si="452"/>
        <v>0</v>
      </c>
      <c r="AZ1465">
        <f t="shared" si="453"/>
        <v>0</v>
      </c>
      <c r="BA1465">
        <f t="shared" si="454"/>
        <v>0</v>
      </c>
      <c r="BB1465">
        <f t="shared" si="455"/>
        <v>0</v>
      </c>
      <c r="BC1465" s="302">
        <f t="shared" si="376"/>
        <v>0</v>
      </c>
      <c r="BD1465" s="290">
        <f t="shared" si="377"/>
        <v>0</v>
      </c>
      <c r="BE1465" s="293">
        <f t="shared" si="378"/>
        <v>0</v>
      </c>
      <c r="BF1465" s="294" t="str">
        <f>IF(BE1465=0,"",
IF(SUM($BE$1424:BE1465)=1,BG1465,
IF($BE$1545&gt;SUM($BE$1424:BE1465),_xlfn.CONCAT(", ",BG1465),
IF($BE$1545=SUM($BE$1424:BE1465),_xlfn.CONCAT(" y ",BG1465)))))</f>
        <v/>
      </c>
      <c r="BG1465" s="89" t="s">
        <v>5166</v>
      </c>
      <c r="BH1465" s="515">
        <f t="shared" ref="BH1465:BJ1465" si="465">IF(OR(S1338="NS",S1197="NS"),0,IF(AND(S1338="NA",S1197="NA"),0,IF(S1338&gt;=SUM(S1197),0,1)))</f>
        <v>0</v>
      </c>
      <c r="BI1465" s="512">
        <f t="shared" si="465"/>
        <v>0</v>
      </c>
      <c r="BJ1465" s="281">
        <f t="shared" si="465"/>
        <v>0</v>
      </c>
      <c r="BK1465" s="338">
        <f t="shared" si="380"/>
        <v>0</v>
      </c>
      <c r="BL1465" s="294" t="str">
        <f>IF(BK1465=0,"",
IF(SUM($BK$1424:BK1465)=1,BM1465,
IF($BK$1545&gt;SUM($BK$1424:BK1465),_xlfn.CONCAT(", ",BM1465),
IF($BK$1545=SUM($BK$1424:BK1465),_xlfn.CONCAT(" y ",BM1465)))))</f>
        <v/>
      </c>
      <c r="BM1465" s="89" t="s">
        <v>5166</v>
      </c>
      <c r="BN1465" s="519">
        <f t="shared" si="381"/>
        <v>0</v>
      </c>
      <c r="BO1465" s="521">
        <f t="shared" si="382"/>
        <v>0</v>
      </c>
      <c r="BP1465" s="452">
        <f t="shared" si="383"/>
        <v>0</v>
      </c>
      <c r="BQ1465" s="511">
        <f t="shared" si="384"/>
        <v>0</v>
      </c>
      <c r="BR1465" s="524">
        <f t="shared" si="385"/>
        <v>0</v>
      </c>
      <c r="BS1465" s="525">
        <f t="shared" si="386"/>
        <v>0</v>
      </c>
      <c r="BT1465" s="519">
        <f t="shared" si="387"/>
        <v>0</v>
      </c>
      <c r="BU1465" s="521">
        <f t="shared" si="388"/>
        <v>0</v>
      </c>
      <c r="BV1465" s="452">
        <f t="shared" si="389"/>
        <v>0</v>
      </c>
      <c r="BW1465" s="511">
        <f t="shared" si="390"/>
        <v>0</v>
      </c>
      <c r="BX1465" s="524">
        <f t="shared" si="391"/>
        <v>0</v>
      </c>
      <c r="BY1465" s="525">
        <f t="shared" si="392"/>
        <v>0</v>
      </c>
      <c r="BZ1465" s="519">
        <f t="shared" si="393"/>
        <v>0</v>
      </c>
      <c r="CA1465" s="521">
        <f t="shared" si="394"/>
        <v>0</v>
      </c>
      <c r="CB1465" s="452">
        <f t="shared" si="395"/>
        <v>0</v>
      </c>
      <c r="CC1465" s="511">
        <f t="shared" si="396"/>
        <v>0</v>
      </c>
      <c r="CD1465" s="524">
        <f t="shared" si="397"/>
        <v>0</v>
      </c>
      <c r="CE1465" s="525">
        <f t="shared" si="398"/>
        <v>0</v>
      </c>
      <c r="CF1465" s="519">
        <f t="shared" si="399"/>
        <v>0</v>
      </c>
      <c r="CG1465" s="521">
        <f t="shared" si="400"/>
        <v>0</v>
      </c>
      <c r="CH1465" s="452">
        <f t="shared" si="401"/>
        <v>0</v>
      </c>
      <c r="CI1465" s="511">
        <f t="shared" si="402"/>
        <v>0</v>
      </c>
      <c r="CJ1465" s="524">
        <f t="shared" si="403"/>
        <v>0</v>
      </c>
      <c r="CK1465" s="525">
        <f t="shared" si="404"/>
        <v>0</v>
      </c>
      <c r="CL1465" s="293">
        <f t="shared" si="405"/>
        <v>0</v>
      </c>
      <c r="CM1465" s="294" t="str">
        <f>IF(CL1465=0,"",
IF(SUM($CL$1424:CL1465)=1,CN1465,
IF($CL$1545&gt;SUM($CL$1424:CL1465),_xlfn.CONCAT(", ",CN1465),
IF($CL$1545=SUM($CL$1424:CL1465),_xlfn.CONCAT(" y ",CN1465)))))</f>
        <v/>
      </c>
      <c r="CN1465" s="89" t="s">
        <v>5166</v>
      </c>
    </row>
    <row r="1466" spans="1:92" ht="15" customHeight="1">
      <c r="A1466" s="64"/>
      <c r="B1466" s="11"/>
      <c r="C1466" s="58" t="s">
        <v>5167</v>
      </c>
      <c r="D1466" s="1020" t="str">
        <f>IF(CNGE_2025_M1_Secc5_Sub1!$D72="","",CNGE_2025_M1_Secc5_Sub1!$D72)</f>
        <v/>
      </c>
      <c r="E1466" s="889"/>
      <c r="F1466" s="889"/>
      <c r="G1466" s="889"/>
      <c r="H1466" s="889"/>
      <c r="I1466" s="889"/>
      <c r="J1466" s="889"/>
      <c r="K1466" s="889"/>
      <c r="L1466" s="889"/>
      <c r="M1466" s="889"/>
      <c r="N1466" s="889"/>
      <c r="O1466" s="890"/>
      <c r="P1466" s="813"/>
      <c r="Q1466" s="813"/>
      <c r="R1466" s="813"/>
      <c r="S1466" s="813"/>
      <c r="T1466" s="813"/>
      <c r="U1466" s="813"/>
      <c r="V1466" s="813"/>
      <c r="W1466" s="813"/>
      <c r="X1466" s="813"/>
      <c r="Y1466" s="813"/>
      <c r="Z1466" s="813"/>
      <c r="AA1466" s="813"/>
      <c r="AB1466" s="813"/>
      <c r="AC1466" s="813"/>
      <c r="AD1466" s="813"/>
      <c r="AI1466">
        <f t="shared" si="436"/>
        <v>0</v>
      </c>
      <c r="AJ1466">
        <f t="shared" si="437"/>
        <v>0</v>
      </c>
      <c r="AK1466">
        <f t="shared" si="438"/>
        <v>0</v>
      </c>
      <c r="AL1466">
        <f t="shared" si="439"/>
        <v>0</v>
      </c>
      <c r="AM1466">
        <f t="shared" si="440"/>
        <v>0</v>
      </c>
      <c r="AN1466">
        <f t="shared" si="441"/>
        <v>0</v>
      </c>
      <c r="AO1466">
        <f t="shared" si="442"/>
        <v>0</v>
      </c>
      <c r="AP1466">
        <f t="shared" si="443"/>
        <v>0</v>
      </c>
      <c r="AQ1466">
        <f t="shared" si="444"/>
        <v>0</v>
      </c>
      <c r="AR1466">
        <f t="shared" si="445"/>
        <v>0</v>
      </c>
      <c r="AS1466">
        <f t="shared" si="446"/>
        <v>0</v>
      </c>
      <c r="AT1466">
        <f t="shared" si="447"/>
        <v>0</v>
      </c>
      <c r="AU1466">
        <f t="shared" si="448"/>
        <v>0</v>
      </c>
      <c r="AV1466">
        <f t="shared" si="449"/>
        <v>0</v>
      </c>
      <c r="AW1466">
        <f t="shared" si="450"/>
        <v>0</v>
      </c>
      <c r="AX1466">
        <f t="shared" si="451"/>
        <v>0</v>
      </c>
      <c r="AY1466">
        <f t="shared" si="452"/>
        <v>0</v>
      </c>
      <c r="AZ1466">
        <f t="shared" si="453"/>
        <v>0</v>
      </c>
      <c r="BA1466">
        <f t="shared" si="454"/>
        <v>0</v>
      </c>
      <c r="BB1466">
        <f t="shared" si="455"/>
        <v>0</v>
      </c>
      <c r="BC1466" s="302">
        <f t="shared" si="376"/>
        <v>0</v>
      </c>
      <c r="BD1466" s="290">
        <f t="shared" si="377"/>
        <v>0</v>
      </c>
      <c r="BE1466" s="293">
        <f t="shared" si="378"/>
        <v>0</v>
      </c>
      <c r="BF1466" s="294" t="str">
        <f>IF(BE1466=0,"",
IF(SUM($BE$1424:BE1466)=1,BG1466,
IF($BE$1545&gt;SUM($BE$1424:BE1466),_xlfn.CONCAT(", ",BG1466),
IF($BE$1545=SUM($BE$1424:BE1466),_xlfn.CONCAT(" y ",BG1466)))))</f>
        <v/>
      </c>
      <c r="BG1466" s="89" t="s">
        <v>5168</v>
      </c>
      <c r="BH1466" s="515">
        <f t="shared" ref="BH1466:BJ1466" si="466">IF(OR(S1339="NS",S1198="NS"),0,IF(AND(S1339="NA",S1198="NA"),0,IF(S1339&gt;=SUM(S1198),0,1)))</f>
        <v>0</v>
      </c>
      <c r="BI1466" s="512">
        <f t="shared" si="466"/>
        <v>0</v>
      </c>
      <c r="BJ1466" s="281">
        <f t="shared" si="466"/>
        <v>0</v>
      </c>
      <c r="BK1466" s="338">
        <f t="shared" si="380"/>
        <v>0</v>
      </c>
      <c r="BL1466" s="294" t="str">
        <f>IF(BK1466=0,"",
IF(SUM($BK$1424:BK1466)=1,BM1466,
IF($BK$1545&gt;SUM($BK$1424:BK1466),_xlfn.CONCAT(", ",BM1466),
IF($BK$1545=SUM($BK$1424:BK1466),_xlfn.CONCAT(" y ",BM1466)))))</f>
        <v/>
      </c>
      <c r="BM1466" s="89" t="s">
        <v>5168</v>
      </c>
      <c r="BN1466" s="519">
        <f t="shared" si="381"/>
        <v>0</v>
      </c>
      <c r="BO1466" s="521">
        <f t="shared" si="382"/>
        <v>0</v>
      </c>
      <c r="BP1466" s="452">
        <f t="shared" si="383"/>
        <v>0</v>
      </c>
      <c r="BQ1466" s="511">
        <f t="shared" si="384"/>
        <v>0</v>
      </c>
      <c r="BR1466" s="524">
        <f t="shared" si="385"/>
        <v>0</v>
      </c>
      <c r="BS1466" s="525">
        <f t="shared" si="386"/>
        <v>0</v>
      </c>
      <c r="BT1466" s="519">
        <f t="shared" si="387"/>
        <v>0</v>
      </c>
      <c r="BU1466" s="521">
        <f t="shared" si="388"/>
        <v>0</v>
      </c>
      <c r="BV1466" s="452">
        <f t="shared" si="389"/>
        <v>0</v>
      </c>
      <c r="BW1466" s="511">
        <f t="shared" si="390"/>
        <v>0</v>
      </c>
      <c r="BX1466" s="524">
        <f t="shared" si="391"/>
        <v>0</v>
      </c>
      <c r="BY1466" s="525">
        <f t="shared" si="392"/>
        <v>0</v>
      </c>
      <c r="BZ1466" s="519">
        <f t="shared" si="393"/>
        <v>0</v>
      </c>
      <c r="CA1466" s="521">
        <f t="shared" si="394"/>
        <v>0</v>
      </c>
      <c r="CB1466" s="452">
        <f t="shared" si="395"/>
        <v>0</v>
      </c>
      <c r="CC1466" s="511">
        <f t="shared" si="396"/>
        <v>0</v>
      </c>
      <c r="CD1466" s="524">
        <f t="shared" si="397"/>
        <v>0</v>
      </c>
      <c r="CE1466" s="525">
        <f t="shared" si="398"/>
        <v>0</v>
      </c>
      <c r="CF1466" s="519">
        <f t="shared" si="399"/>
        <v>0</v>
      </c>
      <c r="CG1466" s="521">
        <f t="shared" si="400"/>
        <v>0</v>
      </c>
      <c r="CH1466" s="452">
        <f t="shared" si="401"/>
        <v>0</v>
      </c>
      <c r="CI1466" s="511">
        <f t="shared" si="402"/>
        <v>0</v>
      </c>
      <c r="CJ1466" s="524">
        <f t="shared" si="403"/>
        <v>0</v>
      </c>
      <c r="CK1466" s="525">
        <f t="shared" si="404"/>
        <v>0</v>
      </c>
      <c r="CL1466" s="293">
        <f t="shared" si="405"/>
        <v>0</v>
      </c>
      <c r="CM1466" s="294" t="str">
        <f>IF(CL1466=0,"",
IF(SUM($CL$1424:CL1466)=1,CN1466,
IF($CL$1545&gt;SUM($CL$1424:CL1466),_xlfn.CONCAT(", ",CN1466),
IF($CL$1545=SUM($CL$1424:CL1466),_xlfn.CONCAT(" y ",CN1466)))))</f>
        <v/>
      </c>
      <c r="CN1466" s="89" t="s">
        <v>5168</v>
      </c>
    </row>
    <row r="1467" spans="1:92" ht="15" customHeight="1">
      <c r="A1467" s="64"/>
      <c r="B1467" s="11"/>
      <c r="C1467" s="58" t="s">
        <v>5169</v>
      </c>
      <c r="D1467" s="1020" t="str">
        <f>IF(CNGE_2025_M1_Secc5_Sub1!$D73="","",CNGE_2025_M1_Secc5_Sub1!$D73)</f>
        <v/>
      </c>
      <c r="E1467" s="889"/>
      <c r="F1467" s="889"/>
      <c r="G1467" s="889"/>
      <c r="H1467" s="889"/>
      <c r="I1467" s="889"/>
      <c r="J1467" s="889"/>
      <c r="K1467" s="889"/>
      <c r="L1467" s="889"/>
      <c r="M1467" s="889"/>
      <c r="N1467" s="889"/>
      <c r="O1467" s="890"/>
      <c r="P1467" s="813"/>
      <c r="Q1467" s="813"/>
      <c r="R1467" s="813"/>
      <c r="S1467" s="813"/>
      <c r="T1467" s="813"/>
      <c r="U1467" s="813"/>
      <c r="V1467" s="813"/>
      <c r="W1467" s="813"/>
      <c r="X1467" s="813"/>
      <c r="Y1467" s="813"/>
      <c r="Z1467" s="813"/>
      <c r="AA1467" s="813"/>
      <c r="AB1467" s="813"/>
      <c r="AC1467" s="813"/>
      <c r="AD1467" s="813"/>
      <c r="AI1467">
        <f t="shared" si="436"/>
        <v>0</v>
      </c>
      <c r="AJ1467">
        <f t="shared" si="437"/>
        <v>0</v>
      </c>
      <c r="AK1467">
        <f t="shared" si="438"/>
        <v>0</v>
      </c>
      <c r="AL1467">
        <f t="shared" si="439"/>
        <v>0</v>
      </c>
      <c r="AM1467">
        <f t="shared" si="440"/>
        <v>0</v>
      </c>
      <c r="AN1467">
        <f t="shared" si="441"/>
        <v>0</v>
      </c>
      <c r="AO1467">
        <f t="shared" si="442"/>
        <v>0</v>
      </c>
      <c r="AP1467">
        <f t="shared" si="443"/>
        <v>0</v>
      </c>
      <c r="AQ1467">
        <f t="shared" si="444"/>
        <v>0</v>
      </c>
      <c r="AR1467">
        <f t="shared" si="445"/>
        <v>0</v>
      </c>
      <c r="AS1467">
        <f t="shared" si="446"/>
        <v>0</v>
      </c>
      <c r="AT1467">
        <f t="shared" si="447"/>
        <v>0</v>
      </c>
      <c r="AU1467">
        <f t="shared" si="448"/>
        <v>0</v>
      </c>
      <c r="AV1467">
        <f t="shared" si="449"/>
        <v>0</v>
      </c>
      <c r="AW1467">
        <f t="shared" si="450"/>
        <v>0</v>
      </c>
      <c r="AX1467">
        <f t="shared" si="451"/>
        <v>0</v>
      </c>
      <c r="AY1467">
        <f t="shared" si="452"/>
        <v>0</v>
      </c>
      <c r="AZ1467">
        <f t="shared" si="453"/>
        <v>0</v>
      </c>
      <c r="BA1467">
        <f t="shared" si="454"/>
        <v>0</v>
      </c>
      <c r="BB1467">
        <f t="shared" si="455"/>
        <v>0</v>
      </c>
      <c r="BC1467" s="302">
        <f t="shared" si="376"/>
        <v>0</v>
      </c>
      <c r="BD1467" s="290">
        <f t="shared" si="377"/>
        <v>0</v>
      </c>
      <c r="BE1467" s="293">
        <f t="shared" si="378"/>
        <v>0</v>
      </c>
      <c r="BF1467" s="294" t="str">
        <f>IF(BE1467=0,"",
IF(SUM($BE$1424:BE1467)=1,BG1467,
IF($BE$1545&gt;SUM($BE$1424:BE1467),_xlfn.CONCAT(", ",BG1467),
IF($BE$1545=SUM($BE$1424:BE1467),_xlfn.CONCAT(" y ",BG1467)))))</f>
        <v/>
      </c>
      <c r="BG1467" s="89" t="s">
        <v>5170</v>
      </c>
      <c r="BH1467" s="515">
        <f t="shared" ref="BH1467:BJ1467" si="467">IF(OR(S1340="NS",S1199="NS"),0,IF(AND(S1340="NA",S1199="NA"),0,IF(S1340&gt;=SUM(S1199),0,1)))</f>
        <v>0</v>
      </c>
      <c r="BI1467" s="512">
        <f t="shared" si="467"/>
        <v>0</v>
      </c>
      <c r="BJ1467" s="281">
        <f t="shared" si="467"/>
        <v>0</v>
      </c>
      <c r="BK1467" s="338">
        <f t="shared" si="380"/>
        <v>0</v>
      </c>
      <c r="BL1467" s="294" t="str">
        <f>IF(BK1467=0,"",
IF(SUM($BK$1424:BK1467)=1,BM1467,
IF($BK$1545&gt;SUM($BK$1424:BK1467),_xlfn.CONCAT(", ",BM1467),
IF($BK$1545=SUM($BK$1424:BK1467),_xlfn.CONCAT(" y ",BM1467)))))</f>
        <v/>
      </c>
      <c r="BM1467" s="89" t="s">
        <v>5170</v>
      </c>
      <c r="BN1467" s="519">
        <f t="shared" si="381"/>
        <v>0</v>
      </c>
      <c r="BO1467" s="521">
        <f t="shared" si="382"/>
        <v>0</v>
      </c>
      <c r="BP1467" s="452">
        <f t="shared" si="383"/>
        <v>0</v>
      </c>
      <c r="BQ1467" s="511">
        <f t="shared" si="384"/>
        <v>0</v>
      </c>
      <c r="BR1467" s="524">
        <f t="shared" si="385"/>
        <v>0</v>
      </c>
      <c r="BS1467" s="525">
        <f t="shared" si="386"/>
        <v>0</v>
      </c>
      <c r="BT1467" s="519">
        <f t="shared" si="387"/>
        <v>0</v>
      </c>
      <c r="BU1467" s="521">
        <f t="shared" si="388"/>
        <v>0</v>
      </c>
      <c r="BV1467" s="452">
        <f t="shared" si="389"/>
        <v>0</v>
      </c>
      <c r="BW1467" s="511">
        <f t="shared" si="390"/>
        <v>0</v>
      </c>
      <c r="BX1467" s="524">
        <f t="shared" si="391"/>
        <v>0</v>
      </c>
      <c r="BY1467" s="525">
        <f t="shared" si="392"/>
        <v>0</v>
      </c>
      <c r="BZ1467" s="519">
        <f t="shared" si="393"/>
        <v>0</v>
      </c>
      <c r="CA1467" s="521">
        <f t="shared" si="394"/>
        <v>0</v>
      </c>
      <c r="CB1467" s="452">
        <f t="shared" si="395"/>
        <v>0</v>
      </c>
      <c r="CC1467" s="511">
        <f t="shared" si="396"/>
        <v>0</v>
      </c>
      <c r="CD1467" s="524">
        <f t="shared" si="397"/>
        <v>0</v>
      </c>
      <c r="CE1467" s="525">
        <f t="shared" si="398"/>
        <v>0</v>
      </c>
      <c r="CF1467" s="519">
        <f t="shared" si="399"/>
        <v>0</v>
      </c>
      <c r="CG1467" s="521">
        <f t="shared" si="400"/>
        <v>0</v>
      </c>
      <c r="CH1467" s="452">
        <f t="shared" si="401"/>
        <v>0</v>
      </c>
      <c r="CI1467" s="511">
        <f t="shared" si="402"/>
        <v>0</v>
      </c>
      <c r="CJ1467" s="524">
        <f t="shared" si="403"/>
        <v>0</v>
      </c>
      <c r="CK1467" s="525">
        <f t="shared" si="404"/>
        <v>0</v>
      </c>
      <c r="CL1467" s="293">
        <f t="shared" si="405"/>
        <v>0</v>
      </c>
      <c r="CM1467" s="294" t="str">
        <f>IF(CL1467=0,"",
IF(SUM($CL$1424:CL1467)=1,CN1467,
IF($CL$1545&gt;SUM($CL$1424:CL1467),_xlfn.CONCAT(", ",CN1467),
IF($CL$1545=SUM($CL$1424:CL1467),_xlfn.CONCAT(" y ",CN1467)))))</f>
        <v/>
      </c>
      <c r="CN1467" s="89" t="s">
        <v>5170</v>
      </c>
    </row>
    <row r="1468" spans="1:92" ht="15" customHeight="1">
      <c r="A1468" s="64"/>
      <c r="B1468" s="11"/>
      <c r="C1468" s="58" t="s">
        <v>5171</v>
      </c>
      <c r="D1468" s="1020" t="str">
        <f>IF(CNGE_2025_M1_Secc5_Sub1!$D74="","",CNGE_2025_M1_Secc5_Sub1!$D74)</f>
        <v/>
      </c>
      <c r="E1468" s="889"/>
      <c r="F1468" s="889"/>
      <c r="G1468" s="889"/>
      <c r="H1468" s="889"/>
      <c r="I1468" s="889"/>
      <c r="J1468" s="889"/>
      <c r="K1468" s="889"/>
      <c r="L1468" s="889"/>
      <c r="M1468" s="889"/>
      <c r="N1468" s="889"/>
      <c r="O1468" s="890"/>
      <c r="P1468" s="813"/>
      <c r="Q1468" s="813"/>
      <c r="R1468" s="813"/>
      <c r="S1468" s="813"/>
      <c r="T1468" s="813"/>
      <c r="U1468" s="813"/>
      <c r="V1468" s="813"/>
      <c r="W1468" s="813"/>
      <c r="X1468" s="813"/>
      <c r="Y1468" s="813"/>
      <c r="Z1468" s="813"/>
      <c r="AA1468" s="813"/>
      <c r="AB1468" s="813"/>
      <c r="AC1468" s="813"/>
      <c r="AD1468" s="813"/>
      <c r="AI1468">
        <f t="shared" si="436"/>
        <v>0</v>
      </c>
      <c r="AJ1468">
        <f t="shared" si="437"/>
        <v>0</v>
      </c>
      <c r="AK1468">
        <f t="shared" si="438"/>
        <v>0</v>
      </c>
      <c r="AL1468">
        <f t="shared" si="439"/>
        <v>0</v>
      </c>
      <c r="AM1468">
        <f t="shared" si="440"/>
        <v>0</v>
      </c>
      <c r="AN1468">
        <f t="shared" si="441"/>
        <v>0</v>
      </c>
      <c r="AO1468">
        <f t="shared" si="442"/>
        <v>0</v>
      </c>
      <c r="AP1468">
        <f t="shared" si="443"/>
        <v>0</v>
      </c>
      <c r="AQ1468">
        <f t="shared" si="444"/>
        <v>0</v>
      </c>
      <c r="AR1468">
        <f t="shared" si="445"/>
        <v>0</v>
      </c>
      <c r="AS1468">
        <f t="shared" si="446"/>
        <v>0</v>
      </c>
      <c r="AT1468">
        <f t="shared" si="447"/>
        <v>0</v>
      </c>
      <c r="AU1468">
        <f t="shared" si="448"/>
        <v>0</v>
      </c>
      <c r="AV1468">
        <f t="shared" si="449"/>
        <v>0</v>
      </c>
      <c r="AW1468">
        <f t="shared" si="450"/>
        <v>0</v>
      </c>
      <c r="AX1468">
        <f t="shared" si="451"/>
        <v>0</v>
      </c>
      <c r="AY1468">
        <f t="shared" si="452"/>
        <v>0</v>
      </c>
      <c r="AZ1468">
        <f t="shared" si="453"/>
        <v>0</v>
      </c>
      <c r="BA1468">
        <f t="shared" si="454"/>
        <v>0</v>
      </c>
      <c r="BB1468">
        <f t="shared" si="455"/>
        <v>0</v>
      </c>
      <c r="BC1468" s="302">
        <f t="shared" si="376"/>
        <v>0</v>
      </c>
      <c r="BD1468" s="290">
        <f t="shared" si="377"/>
        <v>0</v>
      </c>
      <c r="BE1468" s="293">
        <f t="shared" si="378"/>
        <v>0</v>
      </c>
      <c r="BF1468" s="294" t="str">
        <f>IF(BE1468=0,"",
IF(SUM($BE$1424:BE1468)=1,BG1468,
IF($BE$1545&gt;SUM($BE$1424:BE1468),_xlfn.CONCAT(", ",BG1468),
IF($BE$1545=SUM($BE$1424:BE1468),_xlfn.CONCAT(" y ",BG1468)))))</f>
        <v/>
      </c>
      <c r="BG1468" s="89" t="s">
        <v>5172</v>
      </c>
      <c r="BH1468" s="515">
        <f t="shared" ref="BH1468:BJ1468" si="468">IF(OR(S1341="NS",S1200="NS"),0,IF(AND(S1341="NA",S1200="NA"),0,IF(S1341&gt;=SUM(S1200),0,1)))</f>
        <v>0</v>
      </c>
      <c r="BI1468" s="512">
        <f t="shared" si="468"/>
        <v>0</v>
      </c>
      <c r="BJ1468" s="281">
        <f t="shared" si="468"/>
        <v>0</v>
      </c>
      <c r="BK1468" s="338">
        <f t="shared" si="380"/>
        <v>0</v>
      </c>
      <c r="BL1468" s="294" t="str">
        <f>IF(BK1468=0,"",
IF(SUM($BK$1424:BK1468)=1,BM1468,
IF($BK$1545&gt;SUM($BK$1424:BK1468),_xlfn.CONCAT(", ",BM1468),
IF($BK$1545=SUM($BK$1424:BK1468),_xlfn.CONCAT(" y ",BM1468)))))</f>
        <v/>
      </c>
      <c r="BM1468" s="89" t="s">
        <v>5172</v>
      </c>
      <c r="BN1468" s="519">
        <f t="shared" si="381"/>
        <v>0</v>
      </c>
      <c r="BO1468" s="521">
        <f t="shared" si="382"/>
        <v>0</v>
      </c>
      <c r="BP1468" s="452">
        <f t="shared" si="383"/>
        <v>0</v>
      </c>
      <c r="BQ1468" s="511">
        <f t="shared" si="384"/>
        <v>0</v>
      </c>
      <c r="BR1468" s="524">
        <f t="shared" si="385"/>
        <v>0</v>
      </c>
      <c r="BS1468" s="525">
        <f t="shared" si="386"/>
        <v>0</v>
      </c>
      <c r="BT1468" s="519">
        <f t="shared" si="387"/>
        <v>0</v>
      </c>
      <c r="BU1468" s="521">
        <f t="shared" si="388"/>
        <v>0</v>
      </c>
      <c r="BV1468" s="452">
        <f t="shared" si="389"/>
        <v>0</v>
      </c>
      <c r="BW1468" s="511">
        <f t="shared" si="390"/>
        <v>0</v>
      </c>
      <c r="BX1468" s="524">
        <f t="shared" si="391"/>
        <v>0</v>
      </c>
      <c r="BY1468" s="525">
        <f t="shared" si="392"/>
        <v>0</v>
      </c>
      <c r="BZ1468" s="519">
        <f t="shared" si="393"/>
        <v>0</v>
      </c>
      <c r="CA1468" s="521">
        <f t="shared" si="394"/>
        <v>0</v>
      </c>
      <c r="CB1468" s="452">
        <f t="shared" si="395"/>
        <v>0</v>
      </c>
      <c r="CC1468" s="511">
        <f t="shared" si="396"/>
        <v>0</v>
      </c>
      <c r="CD1468" s="524">
        <f t="shared" si="397"/>
        <v>0</v>
      </c>
      <c r="CE1468" s="525">
        <f t="shared" si="398"/>
        <v>0</v>
      </c>
      <c r="CF1468" s="519">
        <f t="shared" si="399"/>
        <v>0</v>
      </c>
      <c r="CG1468" s="521">
        <f t="shared" si="400"/>
        <v>0</v>
      </c>
      <c r="CH1468" s="452">
        <f t="shared" si="401"/>
        <v>0</v>
      </c>
      <c r="CI1468" s="511">
        <f t="shared" si="402"/>
        <v>0</v>
      </c>
      <c r="CJ1468" s="524">
        <f t="shared" si="403"/>
        <v>0</v>
      </c>
      <c r="CK1468" s="525">
        <f t="shared" si="404"/>
        <v>0</v>
      </c>
      <c r="CL1468" s="293">
        <f t="shared" si="405"/>
        <v>0</v>
      </c>
      <c r="CM1468" s="294" t="str">
        <f>IF(CL1468=0,"",
IF(SUM($CL$1424:CL1468)=1,CN1468,
IF($CL$1545&gt;SUM($CL$1424:CL1468),_xlfn.CONCAT(", ",CN1468),
IF($CL$1545=SUM($CL$1424:CL1468),_xlfn.CONCAT(" y ",CN1468)))))</f>
        <v/>
      </c>
      <c r="CN1468" s="89" t="s">
        <v>5172</v>
      </c>
    </row>
    <row r="1469" spans="1:92" ht="15" customHeight="1">
      <c r="A1469" s="64"/>
      <c r="B1469" s="11"/>
      <c r="C1469" s="58" t="s">
        <v>5173</v>
      </c>
      <c r="D1469" s="1020" t="str">
        <f>IF(CNGE_2025_M1_Secc5_Sub1!$D75="","",CNGE_2025_M1_Secc5_Sub1!$D75)</f>
        <v/>
      </c>
      <c r="E1469" s="889"/>
      <c r="F1469" s="889"/>
      <c r="G1469" s="889"/>
      <c r="H1469" s="889"/>
      <c r="I1469" s="889"/>
      <c r="J1469" s="889"/>
      <c r="K1469" s="889"/>
      <c r="L1469" s="889"/>
      <c r="M1469" s="889"/>
      <c r="N1469" s="889"/>
      <c r="O1469" s="890"/>
      <c r="P1469" s="813"/>
      <c r="Q1469" s="813"/>
      <c r="R1469" s="813"/>
      <c r="S1469" s="813"/>
      <c r="T1469" s="813"/>
      <c r="U1469" s="813"/>
      <c r="V1469" s="813"/>
      <c r="W1469" s="813"/>
      <c r="X1469" s="813"/>
      <c r="Y1469" s="813"/>
      <c r="Z1469" s="813"/>
      <c r="AA1469" s="813"/>
      <c r="AB1469" s="813"/>
      <c r="AC1469" s="813"/>
      <c r="AD1469" s="813"/>
      <c r="AI1469">
        <f t="shared" si="436"/>
        <v>0</v>
      </c>
      <c r="AJ1469">
        <f t="shared" si="437"/>
        <v>0</v>
      </c>
      <c r="AK1469">
        <f t="shared" si="438"/>
        <v>0</v>
      </c>
      <c r="AL1469">
        <f t="shared" si="439"/>
        <v>0</v>
      </c>
      <c r="AM1469">
        <f t="shared" si="440"/>
        <v>0</v>
      </c>
      <c r="AN1469">
        <f t="shared" si="441"/>
        <v>0</v>
      </c>
      <c r="AO1469">
        <f t="shared" si="442"/>
        <v>0</v>
      </c>
      <c r="AP1469">
        <f t="shared" si="443"/>
        <v>0</v>
      </c>
      <c r="AQ1469">
        <f t="shared" si="444"/>
        <v>0</v>
      </c>
      <c r="AR1469">
        <f t="shared" si="445"/>
        <v>0</v>
      </c>
      <c r="AS1469">
        <f t="shared" si="446"/>
        <v>0</v>
      </c>
      <c r="AT1469">
        <f t="shared" si="447"/>
        <v>0</v>
      </c>
      <c r="AU1469">
        <f t="shared" si="448"/>
        <v>0</v>
      </c>
      <c r="AV1469">
        <f t="shared" si="449"/>
        <v>0</v>
      </c>
      <c r="AW1469">
        <f t="shared" si="450"/>
        <v>0</v>
      </c>
      <c r="AX1469">
        <f t="shared" si="451"/>
        <v>0</v>
      </c>
      <c r="AY1469">
        <f t="shared" si="452"/>
        <v>0</v>
      </c>
      <c r="AZ1469">
        <f t="shared" si="453"/>
        <v>0</v>
      </c>
      <c r="BA1469">
        <f t="shared" si="454"/>
        <v>0</v>
      </c>
      <c r="BB1469">
        <f t="shared" si="455"/>
        <v>0</v>
      </c>
      <c r="BC1469" s="302">
        <f t="shared" si="376"/>
        <v>0</v>
      </c>
      <c r="BD1469" s="290">
        <f t="shared" si="377"/>
        <v>0</v>
      </c>
      <c r="BE1469" s="293">
        <f t="shared" si="378"/>
        <v>0</v>
      </c>
      <c r="BF1469" s="294" t="str">
        <f>IF(BE1469=0,"",
IF(SUM($BE$1424:BE1469)=1,BG1469,
IF($BE$1545&gt;SUM($BE$1424:BE1469),_xlfn.CONCAT(", ",BG1469),
IF($BE$1545=SUM($BE$1424:BE1469),_xlfn.CONCAT(" y ",BG1469)))))</f>
        <v/>
      </c>
      <c r="BG1469" s="89" t="s">
        <v>5174</v>
      </c>
      <c r="BH1469" s="515">
        <f t="shared" ref="BH1469:BJ1469" si="469">IF(OR(S1342="NS",S1201="NS"),0,IF(AND(S1342="NA",S1201="NA"),0,IF(S1342&gt;=SUM(S1201),0,1)))</f>
        <v>0</v>
      </c>
      <c r="BI1469" s="512">
        <f t="shared" si="469"/>
        <v>0</v>
      </c>
      <c r="BJ1469" s="281">
        <f t="shared" si="469"/>
        <v>0</v>
      </c>
      <c r="BK1469" s="338">
        <f t="shared" si="380"/>
        <v>0</v>
      </c>
      <c r="BL1469" s="294" t="str">
        <f>IF(BK1469=0,"",
IF(SUM($BK$1424:BK1469)=1,BM1469,
IF($BK$1545&gt;SUM($BK$1424:BK1469),_xlfn.CONCAT(", ",BM1469),
IF($BK$1545=SUM($BK$1424:BK1469),_xlfn.CONCAT(" y ",BM1469)))))</f>
        <v/>
      </c>
      <c r="BM1469" s="89" t="s">
        <v>5174</v>
      </c>
      <c r="BN1469" s="519">
        <f t="shared" si="381"/>
        <v>0</v>
      </c>
      <c r="BO1469" s="521">
        <f t="shared" si="382"/>
        <v>0</v>
      </c>
      <c r="BP1469" s="452">
        <f t="shared" si="383"/>
        <v>0</v>
      </c>
      <c r="BQ1469" s="511">
        <f t="shared" si="384"/>
        <v>0</v>
      </c>
      <c r="BR1469" s="524">
        <f t="shared" si="385"/>
        <v>0</v>
      </c>
      <c r="BS1469" s="525">
        <f t="shared" si="386"/>
        <v>0</v>
      </c>
      <c r="BT1469" s="519">
        <f t="shared" si="387"/>
        <v>0</v>
      </c>
      <c r="BU1469" s="521">
        <f t="shared" si="388"/>
        <v>0</v>
      </c>
      <c r="BV1469" s="452">
        <f t="shared" si="389"/>
        <v>0</v>
      </c>
      <c r="BW1469" s="511">
        <f t="shared" si="390"/>
        <v>0</v>
      </c>
      <c r="BX1469" s="524">
        <f t="shared" si="391"/>
        <v>0</v>
      </c>
      <c r="BY1469" s="525">
        <f t="shared" si="392"/>
        <v>0</v>
      </c>
      <c r="BZ1469" s="519">
        <f t="shared" si="393"/>
        <v>0</v>
      </c>
      <c r="CA1469" s="521">
        <f t="shared" si="394"/>
        <v>0</v>
      </c>
      <c r="CB1469" s="452">
        <f t="shared" si="395"/>
        <v>0</v>
      </c>
      <c r="CC1469" s="511">
        <f t="shared" si="396"/>
        <v>0</v>
      </c>
      <c r="CD1469" s="524">
        <f t="shared" si="397"/>
        <v>0</v>
      </c>
      <c r="CE1469" s="525">
        <f t="shared" si="398"/>
        <v>0</v>
      </c>
      <c r="CF1469" s="519">
        <f t="shared" si="399"/>
        <v>0</v>
      </c>
      <c r="CG1469" s="521">
        <f t="shared" si="400"/>
        <v>0</v>
      </c>
      <c r="CH1469" s="452">
        <f t="shared" si="401"/>
        <v>0</v>
      </c>
      <c r="CI1469" s="511">
        <f t="shared" si="402"/>
        <v>0</v>
      </c>
      <c r="CJ1469" s="524">
        <f t="shared" si="403"/>
        <v>0</v>
      </c>
      <c r="CK1469" s="525">
        <f t="shared" si="404"/>
        <v>0</v>
      </c>
      <c r="CL1469" s="293">
        <f t="shared" si="405"/>
        <v>0</v>
      </c>
      <c r="CM1469" s="294" t="str">
        <f>IF(CL1469=0,"",
IF(SUM($CL$1424:CL1469)=1,CN1469,
IF($CL$1545&gt;SUM($CL$1424:CL1469),_xlfn.CONCAT(", ",CN1469),
IF($CL$1545=SUM($CL$1424:CL1469),_xlfn.CONCAT(" y ",CN1469)))))</f>
        <v/>
      </c>
      <c r="CN1469" s="89" t="s">
        <v>5174</v>
      </c>
    </row>
    <row r="1470" spans="1:92" ht="15" customHeight="1">
      <c r="A1470" s="64"/>
      <c r="B1470" s="11"/>
      <c r="C1470" s="58" t="s">
        <v>5175</v>
      </c>
      <c r="D1470" s="1020" t="str">
        <f>IF(CNGE_2025_M1_Secc5_Sub1!$D76="","",CNGE_2025_M1_Secc5_Sub1!$D76)</f>
        <v/>
      </c>
      <c r="E1470" s="889"/>
      <c r="F1470" s="889"/>
      <c r="G1470" s="889"/>
      <c r="H1470" s="889"/>
      <c r="I1470" s="889"/>
      <c r="J1470" s="889"/>
      <c r="K1470" s="889"/>
      <c r="L1470" s="889"/>
      <c r="M1470" s="889"/>
      <c r="N1470" s="889"/>
      <c r="O1470" s="890"/>
      <c r="P1470" s="813"/>
      <c r="Q1470" s="813"/>
      <c r="R1470" s="813"/>
      <c r="S1470" s="813"/>
      <c r="T1470" s="813"/>
      <c r="U1470" s="813"/>
      <c r="V1470" s="813"/>
      <c r="W1470" s="813"/>
      <c r="X1470" s="813"/>
      <c r="Y1470" s="813"/>
      <c r="Z1470" s="813"/>
      <c r="AA1470" s="813"/>
      <c r="AB1470" s="813"/>
      <c r="AC1470" s="813"/>
      <c r="AD1470" s="813"/>
      <c r="AI1470">
        <f t="shared" si="436"/>
        <v>0</v>
      </c>
      <c r="AJ1470">
        <f t="shared" si="437"/>
        <v>0</v>
      </c>
      <c r="AK1470">
        <f t="shared" si="438"/>
        <v>0</v>
      </c>
      <c r="AL1470">
        <f t="shared" si="439"/>
        <v>0</v>
      </c>
      <c r="AM1470">
        <f t="shared" si="440"/>
        <v>0</v>
      </c>
      <c r="AN1470">
        <f t="shared" si="441"/>
        <v>0</v>
      </c>
      <c r="AO1470">
        <f t="shared" si="442"/>
        <v>0</v>
      </c>
      <c r="AP1470">
        <f t="shared" si="443"/>
        <v>0</v>
      </c>
      <c r="AQ1470">
        <f t="shared" si="444"/>
        <v>0</v>
      </c>
      <c r="AR1470">
        <f t="shared" si="445"/>
        <v>0</v>
      </c>
      <c r="AS1470">
        <f t="shared" si="446"/>
        <v>0</v>
      </c>
      <c r="AT1470">
        <f t="shared" si="447"/>
        <v>0</v>
      </c>
      <c r="AU1470">
        <f t="shared" si="448"/>
        <v>0</v>
      </c>
      <c r="AV1470">
        <f t="shared" si="449"/>
        <v>0</v>
      </c>
      <c r="AW1470">
        <f t="shared" si="450"/>
        <v>0</v>
      </c>
      <c r="AX1470">
        <f t="shared" si="451"/>
        <v>0</v>
      </c>
      <c r="AY1470">
        <f t="shared" si="452"/>
        <v>0</v>
      </c>
      <c r="AZ1470">
        <f t="shared" si="453"/>
        <v>0</v>
      </c>
      <c r="BA1470">
        <f t="shared" si="454"/>
        <v>0</v>
      </c>
      <c r="BB1470">
        <f t="shared" si="455"/>
        <v>0</v>
      </c>
      <c r="BC1470" s="302">
        <f t="shared" si="376"/>
        <v>0</v>
      </c>
      <c r="BD1470" s="290">
        <f t="shared" si="377"/>
        <v>0</v>
      </c>
      <c r="BE1470" s="293">
        <f t="shared" si="378"/>
        <v>0</v>
      </c>
      <c r="BF1470" s="294" t="str">
        <f>IF(BE1470=0,"",
IF(SUM($BE$1424:BE1470)=1,BG1470,
IF($BE$1545&gt;SUM($BE$1424:BE1470),_xlfn.CONCAT(", ",BG1470),
IF($BE$1545=SUM($BE$1424:BE1470),_xlfn.CONCAT(" y ",BG1470)))))</f>
        <v/>
      </c>
      <c r="BG1470" s="89" t="s">
        <v>5176</v>
      </c>
      <c r="BH1470" s="515">
        <f t="shared" ref="BH1470:BJ1470" si="470">IF(OR(S1343="NS",S1202="NS"),0,IF(AND(S1343="NA",S1202="NA"),0,IF(S1343&gt;=SUM(S1202),0,1)))</f>
        <v>0</v>
      </c>
      <c r="BI1470" s="512">
        <f t="shared" si="470"/>
        <v>0</v>
      </c>
      <c r="BJ1470" s="281">
        <f t="shared" si="470"/>
        <v>0</v>
      </c>
      <c r="BK1470" s="338">
        <f t="shared" si="380"/>
        <v>0</v>
      </c>
      <c r="BL1470" s="294" t="str">
        <f>IF(BK1470=0,"",
IF(SUM($BK$1424:BK1470)=1,BM1470,
IF($BK$1545&gt;SUM($BK$1424:BK1470),_xlfn.CONCAT(", ",BM1470),
IF($BK$1545=SUM($BK$1424:BK1470),_xlfn.CONCAT(" y ",BM1470)))))</f>
        <v/>
      </c>
      <c r="BM1470" s="89" t="s">
        <v>5176</v>
      </c>
      <c r="BN1470" s="519">
        <f t="shared" si="381"/>
        <v>0</v>
      </c>
      <c r="BO1470" s="521">
        <f t="shared" si="382"/>
        <v>0</v>
      </c>
      <c r="BP1470" s="452">
        <f t="shared" si="383"/>
        <v>0</v>
      </c>
      <c r="BQ1470" s="511">
        <f t="shared" si="384"/>
        <v>0</v>
      </c>
      <c r="BR1470" s="524">
        <f t="shared" si="385"/>
        <v>0</v>
      </c>
      <c r="BS1470" s="525">
        <f t="shared" si="386"/>
        <v>0</v>
      </c>
      <c r="BT1470" s="519">
        <f t="shared" si="387"/>
        <v>0</v>
      </c>
      <c r="BU1470" s="521">
        <f t="shared" si="388"/>
        <v>0</v>
      </c>
      <c r="BV1470" s="452">
        <f t="shared" si="389"/>
        <v>0</v>
      </c>
      <c r="BW1470" s="511">
        <f t="shared" si="390"/>
        <v>0</v>
      </c>
      <c r="BX1470" s="524">
        <f t="shared" si="391"/>
        <v>0</v>
      </c>
      <c r="BY1470" s="525">
        <f t="shared" si="392"/>
        <v>0</v>
      </c>
      <c r="BZ1470" s="519">
        <f t="shared" si="393"/>
        <v>0</v>
      </c>
      <c r="CA1470" s="521">
        <f t="shared" si="394"/>
        <v>0</v>
      </c>
      <c r="CB1470" s="452">
        <f t="shared" si="395"/>
        <v>0</v>
      </c>
      <c r="CC1470" s="511">
        <f t="shared" si="396"/>
        <v>0</v>
      </c>
      <c r="CD1470" s="524">
        <f t="shared" si="397"/>
        <v>0</v>
      </c>
      <c r="CE1470" s="525">
        <f t="shared" si="398"/>
        <v>0</v>
      </c>
      <c r="CF1470" s="519">
        <f t="shared" si="399"/>
        <v>0</v>
      </c>
      <c r="CG1470" s="521">
        <f t="shared" si="400"/>
        <v>0</v>
      </c>
      <c r="CH1470" s="452">
        <f t="shared" si="401"/>
        <v>0</v>
      </c>
      <c r="CI1470" s="511">
        <f t="shared" si="402"/>
        <v>0</v>
      </c>
      <c r="CJ1470" s="524">
        <f t="shared" si="403"/>
        <v>0</v>
      </c>
      <c r="CK1470" s="525">
        <f t="shared" si="404"/>
        <v>0</v>
      </c>
      <c r="CL1470" s="293">
        <f t="shared" si="405"/>
        <v>0</v>
      </c>
      <c r="CM1470" s="294" t="str">
        <f>IF(CL1470=0,"",
IF(SUM($CL$1424:CL1470)=1,CN1470,
IF($CL$1545&gt;SUM($CL$1424:CL1470),_xlfn.CONCAT(", ",CN1470),
IF($CL$1545=SUM($CL$1424:CL1470),_xlfn.CONCAT(" y ",CN1470)))))</f>
        <v/>
      </c>
      <c r="CN1470" s="89" t="s">
        <v>5176</v>
      </c>
    </row>
    <row r="1471" spans="1:92" ht="15" customHeight="1">
      <c r="A1471" s="64"/>
      <c r="B1471" s="11"/>
      <c r="C1471" s="58" t="s">
        <v>5177</v>
      </c>
      <c r="D1471" s="1020" t="str">
        <f>IF(CNGE_2025_M1_Secc5_Sub1!$D77="","",CNGE_2025_M1_Secc5_Sub1!$D77)</f>
        <v/>
      </c>
      <c r="E1471" s="889"/>
      <c r="F1471" s="889"/>
      <c r="G1471" s="889"/>
      <c r="H1471" s="889"/>
      <c r="I1471" s="889"/>
      <c r="J1471" s="889"/>
      <c r="K1471" s="889"/>
      <c r="L1471" s="889"/>
      <c r="M1471" s="889"/>
      <c r="N1471" s="889"/>
      <c r="O1471" s="890"/>
      <c r="P1471" s="813"/>
      <c r="Q1471" s="813"/>
      <c r="R1471" s="813"/>
      <c r="S1471" s="813"/>
      <c r="T1471" s="813"/>
      <c r="U1471" s="813"/>
      <c r="V1471" s="813"/>
      <c r="W1471" s="813"/>
      <c r="X1471" s="813"/>
      <c r="Y1471" s="813"/>
      <c r="Z1471" s="813"/>
      <c r="AA1471" s="813"/>
      <c r="AB1471" s="813"/>
      <c r="AC1471" s="813"/>
      <c r="AD1471" s="813"/>
      <c r="AI1471">
        <f t="shared" si="436"/>
        <v>0</v>
      </c>
      <c r="AJ1471">
        <f t="shared" si="437"/>
        <v>0</v>
      </c>
      <c r="AK1471">
        <f t="shared" si="438"/>
        <v>0</v>
      </c>
      <c r="AL1471">
        <f t="shared" si="439"/>
        <v>0</v>
      </c>
      <c r="AM1471">
        <f t="shared" si="440"/>
        <v>0</v>
      </c>
      <c r="AN1471">
        <f t="shared" si="441"/>
        <v>0</v>
      </c>
      <c r="AO1471">
        <f t="shared" si="442"/>
        <v>0</v>
      </c>
      <c r="AP1471">
        <f t="shared" si="443"/>
        <v>0</v>
      </c>
      <c r="AQ1471">
        <f t="shared" si="444"/>
        <v>0</v>
      </c>
      <c r="AR1471">
        <f t="shared" si="445"/>
        <v>0</v>
      </c>
      <c r="AS1471">
        <f t="shared" si="446"/>
        <v>0</v>
      </c>
      <c r="AT1471">
        <f t="shared" si="447"/>
        <v>0</v>
      </c>
      <c r="AU1471">
        <f t="shared" si="448"/>
        <v>0</v>
      </c>
      <c r="AV1471">
        <f t="shared" si="449"/>
        <v>0</v>
      </c>
      <c r="AW1471">
        <f t="shared" si="450"/>
        <v>0</v>
      </c>
      <c r="AX1471">
        <f t="shared" si="451"/>
        <v>0</v>
      </c>
      <c r="AY1471">
        <f t="shared" si="452"/>
        <v>0</v>
      </c>
      <c r="AZ1471">
        <f t="shared" si="453"/>
        <v>0</v>
      </c>
      <c r="BA1471">
        <f t="shared" si="454"/>
        <v>0</v>
      </c>
      <c r="BB1471">
        <f t="shared" si="455"/>
        <v>0</v>
      </c>
      <c r="BC1471" s="302">
        <f t="shared" si="376"/>
        <v>0</v>
      </c>
      <c r="BD1471" s="290">
        <f t="shared" si="377"/>
        <v>0</v>
      </c>
      <c r="BE1471" s="293">
        <f t="shared" si="378"/>
        <v>0</v>
      </c>
      <c r="BF1471" s="294" t="str">
        <f>IF(BE1471=0,"",
IF(SUM($BE$1424:BE1471)=1,BG1471,
IF($BE$1545&gt;SUM($BE$1424:BE1471),_xlfn.CONCAT(", ",BG1471),
IF($BE$1545=SUM($BE$1424:BE1471),_xlfn.CONCAT(" y ",BG1471)))))</f>
        <v/>
      </c>
      <c r="BG1471" s="89" t="s">
        <v>5178</v>
      </c>
      <c r="BH1471" s="515">
        <f t="shared" ref="BH1471:BJ1471" si="471">IF(OR(S1344="NS",S1203="NS"),0,IF(AND(S1344="NA",S1203="NA"),0,IF(S1344&gt;=SUM(S1203),0,1)))</f>
        <v>0</v>
      </c>
      <c r="BI1471" s="512">
        <f t="shared" si="471"/>
        <v>0</v>
      </c>
      <c r="BJ1471" s="281">
        <f t="shared" si="471"/>
        <v>0</v>
      </c>
      <c r="BK1471" s="338">
        <f t="shared" si="380"/>
        <v>0</v>
      </c>
      <c r="BL1471" s="294" t="str">
        <f>IF(BK1471=0,"",
IF(SUM($BK$1424:BK1471)=1,BM1471,
IF($BK$1545&gt;SUM($BK$1424:BK1471),_xlfn.CONCAT(", ",BM1471),
IF($BK$1545=SUM($BK$1424:BK1471),_xlfn.CONCAT(" y ",BM1471)))))</f>
        <v/>
      </c>
      <c r="BM1471" s="89" t="s">
        <v>5178</v>
      </c>
      <c r="BN1471" s="519">
        <f t="shared" si="381"/>
        <v>0</v>
      </c>
      <c r="BO1471" s="521">
        <f t="shared" si="382"/>
        <v>0</v>
      </c>
      <c r="BP1471" s="452">
        <f t="shared" si="383"/>
        <v>0</v>
      </c>
      <c r="BQ1471" s="511">
        <f t="shared" si="384"/>
        <v>0</v>
      </c>
      <c r="BR1471" s="524">
        <f t="shared" si="385"/>
        <v>0</v>
      </c>
      <c r="BS1471" s="525">
        <f t="shared" si="386"/>
        <v>0</v>
      </c>
      <c r="BT1471" s="519">
        <f t="shared" si="387"/>
        <v>0</v>
      </c>
      <c r="BU1471" s="521">
        <f t="shared" si="388"/>
        <v>0</v>
      </c>
      <c r="BV1471" s="452">
        <f t="shared" si="389"/>
        <v>0</v>
      </c>
      <c r="BW1471" s="511">
        <f t="shared" si="390"/>
        <v>0</v>
      </c>
      <c r="BX1471" s="524">
        <f t="shared" si="391"/>
        <v>0</v>
      </c>
      <c r="BY1471" s="525">
        <f t="shared" si="392"/>
        <v>0</v>
      </c>
      <c r="BZ1471" s="519">
        <f t="shared" si="393"/>
        <v>0</v>
      </c>
      <c r="CA1471" s="521">
        <f t="shared" si="394"/>
        <v>0</v>
      </c>
      <c r="CB1471" s="452">
        <f t="shared" si="395"/>
        <v>0</v>
      </c>
      <c r="CC1471" s="511">
        <f t="shared" si="396"/>
        <v>0</v>
      </c>
      <c r="CD1471" s="524">
        <f t="shared" si="397"/>
        <v>0</v>
      </c>
      <c r="CE1471" s="525">
        <f t="shared" si="398"/>
        <v>0</v>
      </c>
      <c r="CF1471" s="519">
        <f t="shared" si="399"/>
        <v>0</v>
      </c>
      <c r="CG1471" s="521">
        <f t="shared" si="400"/>
        <v>0</v>
      </c>
      <c r="CH1471" s="452">
        <f t="shared" si="401"/>
        <v>0</v>
      </c>
      <c r="CI1471" s="511">
        <f t="shared" si="402"/>
        <v>0</v>
      </c>
      <c r="CJ1471" s="524">
        <f t="shared" si="403"/>
        <v>0</v>
      </c>
      <c r="CK1471" s="525">
        <f t="shared" si="404"/>
        <v>0</v>
      </c>
      <c r="CL1471" s="293">
        <f t="shared" si="405"/>
        <v>0</v>
      </c>
      <c r="CM1471" s="294" t="str">
        <f>IF(CL1471=0,"",
IF(SUM($CL$1424:CL1471)=1,CN1471,
IF($CL$1545&gt;SUM($CL$1424:CL1471),_xlfn.CONCAT(", ",CN1471),
IF($CL$1545=SUM($CL$1424:CL1471),_xlfn.CONCAT(" y ",CN1471)))))</f>
        <v/>
      </c>
      <c r="CN1471" s="89" t="s">
        <v>5178</v>
      </c>
    </row>
    <row r="1472" spans="1:92" ht="15" customHeight="1">
      <c r="A1472" s="64"/>
      <c r="B1472" s="11"/>
      <c r="C1472" s="58" t="s">
        <v>5179</v>
      </c>
      <c r="D1472" s="1020" t="str">
        <f>IF(CNGE_2025_M1_Secc5_Sub1!$D78="","",CNGE_2025_M1_Secc5_Sub1!$D78)</f>
        <v/>
      </c>
      <c r="E1472" s="889"/>
      <c r="F1472" s="889"/>
      <c r="G1472" s="889"/>
      <c r="H1472" s="889"/>
      <c r="I1472" s="889"/>
      <c r="J1472" s="889"/>
      <c r="K1472" s="889"/>
      <c r="L1472" s="889"/>
      <c r="M1472" s="889"/>
      <c r="N1472" s="889"/>
      <c r="O1472" s="890"/>
      <c r="P1472" s="813"/>
      <c r="Q1472" s="813"/>
      <c r="R1472" s="813"/>
      <c r="S1472" s="813"/>
      <c r="T1472" s="813"/>
      <c r="U1472" s="813"/>
      <c r="V1472" s="813"/>
      <c r="W1472" s="813"/>
      <c r="X1472" s="813"/>
      <c r="Y1472" s="813"/>
      <c r="Z1472" s="813"/>
      <c r="AA1472" s="813"/>
      <c r="AB1472" s="813"/>
      <c r="AC1472" s="813"/>
      <c r="AD1472" s="813"/>
      <c r="AI1472">
        <f t="shared" si="436"/>
        <v>0</v>
      </c>
      <c r="AJ1472">
        <f t="shared" si="437"/>
        <v>0</v>
      </c>
      <c r="AK1472">
        <f t="shared" si="438"/>
        <v>0</v>
      </c>
      <c r="AL1472">
        <f t="shared" si="439"/>
        <v>0</v>
      </c>
      <c r="AM1472">
        <f t="shared" si="440"/>
        <v>0</v>
      </c>
      <c r="AN1472">
        <f t="shared" si="441"/>
        <v>0</v>
      </c>
      <c r="AO1472">
        <f t="shared" si="442"/>
        <v>0</v>
      </c>
      <c r="AP1472">
        <f t="shared" si="443"/>
        <v>0</v>
      </c>
      <c r="AQ1472">
        <f t="shared" si="444"/>
        <v>0</v>
      </c>
      <c r="AR1472">
        <f t="shared" si="445"/>
        <v>0</v>
      </c>
      <c r="AS1472">
        <f t="shared" si="446"/>
        <v>0</v>
      </c>
      <c r="AT1472">
        <f t="shared" si="447"/>
        <v>0</v>
      </c>
      <c r="AU1472">
        <f t="shared" si="448"/>
        <v>0</v>
      </c>
      <c r="AV1472">
        <f t="shared" si="449"/>
        <v>0</v>
      </c>
      <c r="AW1472">
        <f t="shared" si="450"/>
        <v>0</v>
      </c>
      <c r="AX1472">
        <f t="shared" si="451"/>
        <v>0</v>
      </c>
      <c r="AY1472">
        <f t="shared" si="452"/>
        <v>0</v>
      </c>
      <c r="AZ1472">
        <f t="shared" si="453"/>
        <v>0</v>
      </c>
      <c r="BA1472">
        <f t="shared" si="454"/>
        <v>0</v>
      </c>
      <c r="BB1472">
        <f t="shared" si="455"/>
        <v>0</v>
      </c>
      <c r="BC1472" s="302">
        <f t="shared" si="376"/>
        <v>0</v>
      </c>
      <c r="BD1472" s="290">
        <f t="shared" si="377"/>
        <v>0</v>
      </c>
      <c r="BE1472" s="293">
        <f t="shared" si="378"/>
        <v>0</v>
      </c>
      <c r="BF1472" s="294" t="str">
        <f>IF(BE1472=0,"",
IF(SUM($BE$1424:BE1472)=1,BG1472,
IF($BE$1545&gt;SUM($BE$1424:BE1472),_xlfn.CONCAT(", ",BG1472),
IF($BE$1545=SUM($BE$1424:BE1472),_xlfn.CONCAT(" y ",BG1472)))))</f>
        <v/>
      </c>
      <c r="BG1472" s="89" t="s">
        <v>5180</v>
      </c>
      <c r="BH1472" s="515">
        <f t="shared" ref="BH1472:BJ1472" si="472">IF(OR(S1345="NS",S1204="NS"),0,IF(AND(S1345="NA",S1204="NA"),0,IF(S1345&gt;=SUM(S1204),0,1)))</f>
        <v>0</v>
      </c>
      <c r="BI1472" s="512">
        <f t="shared" si="472"/>
        <v>0</v>
      </c>
      <c r="BJ1472" s="281">
        <f t="shared" si="472"/>
        <v>0</v>
      </c>
      <c r="BK1472" s="338">
        <f t="shared" si="380"/>
        <v>0</v>
      </c>
      <c r="BL1472" s="294" t="str">
        <f>IF(BK1472=0,"",
IF(SUM($BK$1424:BK1472)=1,BM1472,
IF($BK$1545&gt;SUM($BK$1424:BK1472),_xlfn.CONCAT(", ",BM1472),
IF($BK$1545=SUM($BK$1424:BK1472),_xlfn.CONCAT(" y ",BM1472)))))</f>
        <v/>
      </c>
      <c r="BM1472" s="89" t="s">
        <v>5180</v>
      </c>
      <c r="BN1472" s="519">
        <f t="shared" si="381"/>
        <v>0</v>
      </c>
      <c r="BO1472" s="521">
        <f t="shared" si="382"/>
        <v>0</v>
      </c>
      <c r="BP1472" s="452">
        <f t="shared" si="383"/>
        <v>0</v>
      </c>
      <c r="BQ1472" s="511">
        <f t="shared" si="384"/>
        <v>0</v>
      </c>
      <c r="BR1472" s="524">
        <f t="shared" si="385"/>
        <v>0</v>
      </c>
      <c r="BS1472" s="525">
        <f t="shared" si="386"/>
        <v>0</v>
      </c>
      <c r="BT1472" s="519">
        <f t="shared" si="387"/>
        <v>0</v>
      </c>
      <c r="BU1472" s="521">
        <f t="shared" si="388"/>
        <v>0</v>
      </c>
      <c r="BV1472" s="452">
        <f t="shared" si="389"/>
        <v>0</v>
      </c>
      <c r="BW1472" s="511">
        <f t="shared" si="390"/>
        <v>0</v>
      </c>
      <c r="BX1472" s="524">
        <f t="shared" si="391"/>
        <v>0</v>
      </c>
      <c r="BY1472" s="525">
        <f t="shared" si="392"/>
        <v>0</v>
      </c>
      <c r="BZ1472" s="519">
        <f t="shared" si="393"/>
        <v>0</v>
      </c>
      <c r="CA1472" s="521">
        <f t="shared" si="394"/>
        <v>0</v>
      </c>
      <c r="CB1472" s="452">
        <f t="shared" si="395"/>
        <v>0</v>
      </c>
      <c r="CC1472" s="511">
        <f t="shared" si="396"/>
        <v>0</v>
      </c>
      <c r="CD1472" s="524">
        <f t="shared" si="397"/>
        <v>0</v>
      </c>
      <c r="CE1472" s="525">
        <f t="shared" si="398"/>
        <v>0</v>
      </c>
      <c r="CF1472" s="519">
        <f t="shared" si="399"/>
        <v>0</v>
      </c>
      <c r="CG1472" s="521">
        <f t="shared" si="400"/>
        <v>0</v>
      </c>
      <c r="CH1472" s="452">
        <f t="shared" si="401"/>
        <v>0</v>
      </c>
      <c r="CI1472" s="511">
        <f t="shared" si="402"/>
        <v>0</v>
      </c>
      <c r="CJ1472" s="524">
        <f t="shared" si="403"/>
        <v>0</v>
      </c>
      <c r="CK1472" s="525">
        <f t="shared" si="404"/>
        <v>0</v>
      </c>
      <c r="CL1472" s="293">
        <f t="shared" si="405"/>
        <v>0</v>
      </c>
      <c r="CM1472" s="294" t="str">
        <f>IF(CL1472=0,"",
IF(SUM($CL$1424:CL1472)=1,CN1472,
IF($CL$1545&gt;SUM($CL$1424:CL1472),_xlfn.CONCAT(", ",CN1472),
IF($CL$1545=SUM($CL$1424:CL1472),_xlfn.CONCAT(" y ",CN1472)))))</f>
        <v/>
      </c>
      <c r="CN1472" s="89" t="s">
        <v>5180</v>
      </c>
    </row>
    <row r="1473" spans="1:92" ht="15" customHeight="1">
      <c r="A1473" s="64"/>
      <c r="B1473" s="11"/>
      <c r="C1473" s="58" t="s">
        <v>5181</v>
      </c>
      <c r="D1473" s="1020" t="str">
        <f>IF(CNGE_2025_M1_Secc5_Sub1!$D79="","",CNGE_2025_M1_Secc5_Sub1!$D79)</f>
        <v/>
      </c>
      <c r="E1473" s="889"/>
      <c r="F1473" s="889"/>
      <c r="G1473" s="889"/>
      <c r="H1473" s="889"/>
      <c r="I1473" s="889"/>
      <c r="J1473" s="889"/>
      <c r="K1473" s="889"/>
      <c r="L1473" s="889"/>
      <c r="M1473" s="889"/>
      <c r="N1473" s="889"/>
      <c r="O1473" s="890"/>
      <c r="P1473" s="813"/>
      <c r="Q1473" s="813"/>
      <c r="R1473" s="813"/>
      <c r="S1473" s="813"/>
      <c r="T1473" s="813"/>
      <c r="U1473" s="813"/>
      <c r="V1473" s="813"/>
      <c r="W1473" s="813"/>
      <c r="X1473" s="813"/>
      <c r="Y1473" s="813"/>
      <c r="Z1473" s="813"/>
      <c r="AA1473" s="813"/>
      <c r="AB1473" s="813"/>
      <c r="AC1473" s="813"/>
      <c r="AD1473" s="813"/>
      <c r="AI1473">
        <f t="shared" si="436"/>
        <v>0</v>
      </c>
      <c r="AJ1473">
        <f t="shared" si="437"/>
        <v>0</v>
      </c>
      <c r="AK1473">
        <f t="shared" si="438"/>
        <v>0</v>
      </c>
      <c r="AL1473">
        <f t="shared" si="439"/>
        <v>0</v>
      </c>
      <c r="AM1473">
        <f t="shared" si="440"/>
        <v>0</v>
      </c>
      <c r="AN1473">
        <f t="shared" si="441"/>
        <v>0</v>
      </c>
      <c r="AO1473">
        <f t="shared" si="442"/>
        <v>0</v>
      </c>
      <c r="AP1473">
        <f t="shared" si="443"/>
        <v>0</v>
      </c>
      <c r="AQ1473">
        <f t="shared" si="444"/>
        <v>0</v>
      </c>
      <c r="AR1473">
        <f t="shared" si="445"/>
        <v>0</v>
      </c>
      <c r="AS1473">
        <f t="shared" si="446"/>
        <v>0</v>
      </c>
      <c r="AT1473">
        <f t="shared" si="447"/>
        <v>0</v>
      </c>
      <c r="AU1473">
        <f t="shared" si="448"/>
        <v>0</v>
      </c>
      <c r="AV1473">
        <f t="shared" si="449"/>
        <v>0</v>
      </c>
      <c r="AW1473">
        <f t="shared" si="450"/>
        <v>0</v>
      </c>
      <c r="AX1473">
        <f t="shared" si="451"/>
        <v>0</v>
      </c>
      <c r="AY1473">
        <f t="shared" si="452"/>
        <v>0</v>
      </c>
      <c r="AZ1473">
        <f t="shared" si="453"/>
        <v>0</v>
      </c>
      <c r="BA1473">
        <f t="shared" si="454"/>
        <v>0</v>
      </c>
      <c r="BB1473">
        <f t="shared" si="455"/>
        <v>0</v>
      </c>
      <c r="BC1473" s="302">
        <f t="shared" si="376"/>
        <v>0</v>
      </c>
      <c r="BD1473" s="290">
        <f t="shared" si="377"/>
        <v>0</v>
      </c>
      <c r="BE1473" s="293">
        <f t="shared" si="378"/>
        <v>0</v>
      </c>
      <c r="BF1473" s="294" t="str">
        <f>IF(BE1473=0,"",
IF(SUM($BE$1424:BE1473)=1,BG1473,
IF($BE$1545&gt;SUM($BE$1424:BE1473),_xlfn.CONCAT(", ",BG1473),
IF($BE$1545=SUM($BE$1424:BE1473),_xlfn.CONCAT(" y ",BG1473)))))</f>
        <v/>
      </c>
      <c r="BG1473" s="89" t="s">
        <v>5182</v>
      </c>
      <c r="BH1473" s="515">
        <f t="shared" ref="BH1473:BJ1473" si="473">IF(OR(S1346="NS",S1205="NS"),0,IF(AND(S1346="NA",S1205="NA"),0,IF(S1346&gt;=SUM(S1205),0,1)))</f>
        <v>0</v>
      </c>
      <c r="BI1473" s="512">
        <f t="shared" si="473"/>
        <v>0</v>
      </c>
      <c r="BJ1473" s="281">
        <f t="shared" si="473"/>
        <v>0</v>
      </c>
      <c r="BK1473" s="338">
        <f t="shared" si="380"/>
        <v>0</v>
      </c>
      <c r="BL1473" s="294" t="str">
        <f>IF(BK1473=0,"",
IF(SUM($BK$1424:BK1473)=1,BM1473,
IF($BK$1545&gt;SUM($BK$1424:BK1473),_xlfn.CONCAT(", ",BM1473),
IF($BK$1545=SUM($BK$1424:BK1473),_xlfn.CONCAT(" y ",BM1473)))))</f>
        <v/>
      </c>
      <c r="BM1473" s="89" t="s">
        <v>5182</v>
      </c>
      <c r="BN1473" s="519">
        <f t="shared" si="381"/>
        <v>0</v>
      </c>
      <c r="BO1473" s="521">
        <f t="shared" si="382"/>
        <v>0</v>
      </c>
      <c r="BP1473" s="452">
        <f t="shared" si="383"/>
        <v>0</v>
      </c>
      <c r="BQ1473" s="511">
        <f t="shared" si="384"/>
        <v>0</v>
      </c>
      <c r="BR1473" s="524">
        <f t="shared" si="385"/>
        <v>0</v>
      </c>
      <c r="BS1473" s="525">
        <f t="shared" si="386"/>
        <v>0</v>
      </c>
      <c r="BT1473" s="519">
        <f t="shared" si="387"/>
        <v>0</v>
      </c>
      <c r="BU1473" s="521">
        <f t="shared" si="388"/>
        <v>0</v>
      </c>
      <c r="BV1473" s="452">
        <f t="shared" si="389"/>
        <v>0</v>
      </c>
      <c r="BW1473" s="511">
        <f t="shared" si="390"/>
        <v>0</v>
      </c>
      <c r="BX1473" s="524">
        <f t="shared" si="391"/>
        <v>0</v>
      </c>
      <c r="BY1473" s="525">
        <f t="shared" si="392"/>
        <v>0</v>
      </c>
      <c r="BZ1473" s="519">
        <f t="shared" si="393"/>
        <v>0</v>
      </c>
      <c r="CA1473" s="521">
        <f t="shared" si="394"/>
        <v>0</v>
      </c>
      <c r="CB1473" s="452">
        <f t="shared" si="395"/>
        <v>0</v>
      </c>
      <c r="CC1473" s="511">
        <f t="shared" si="396"/>
        <v>0</v>
      </c>
      <c r="CD1473" s="524">
        <f t="shared" si="397"/>
        <v>0</v>
      </c>
      <c r="CE1473" s="525">
        <f t="shared" si="398"/>
        <v>0</v>
      </c>
      <c r="CF1473" s="519">
        <f t="shared" si="399"/>
        <v>0</v>
      </c>
      <c r="CG1473" s="521">
        <f t="shared" si="400"/>
        <v>0</v>
      </c>
      <c r="CH1473" s="452">
        <f t="shared" si="401"/>
        <v>0</v>
      </c>
      <c r="CI1473" s="511">
        <f t="shared" si="402"/>
        <v>0</v>
      </c>
      <c r="CJ1473" s="524">
        <f t="shared" si="403"/>
        <v>0</v>
      </c>
      <c r="CK1473" s="525">
        <f t="shared" si="404"/>
        <v>0</v>
      </c>
      <c r="CL1473" s="293">
        <f t="shared" si="405"/>
        <v>0</v>
      </c>
      <c r="CM1473" s="294" t="str">
        <f>IF(CL1473=0,"",
IF(SUM($CL$1424:CL1473)=1,CN1473,
IF($CL$1545&gt;SUM($CL$1424:CL1473),_xlfn.CONCAT(", ",CN1473),
IF($CL$1545=SUM($CL$1424:CL1473),_xlfn.CONCAT(" y ",CN1473)))))</f>
        <v/>
      </c>
      <c r="CN1473" s="89" t="s">
        <v>5182</v>
      </c>
    </row>
    <row r="1474" spans="1:92" ht="15" customHeight="1">
      <c r="A1474" s="64"/>
      <c r="B1474" s="11"/>
      <c r="C1474" s="58" t="s">
        <v>5183</v>
      </c>
      <c r="D1474" s="1020" t="str">
        <f>IF(CNGE_2025_M1_Secc5_Sub1!$D80="","",CNGE_2025_M1_Secc5_Sub1!$D80)</f>
        <v/>
      </c>
      <c r="E1474" s="889"/>
      <c r="F1474" s="889"/>
      <c r="G1474" s="889"/>
      <c r="H1474" s="889"/>
      <c r="I1474" s="889"/>
      <c r="J1474" s="889"/>
      <c r="K1474" s="889"/>
      <c r="L1474" s="889"/>
      <c r="M1474" s="889"/>
      <c r="N1474" s="889"/>
      <c r="O1474" s="890"/>
      <c r="P1474" s="813"/>
      <c r="Q1474" s="813"/>
      <c r="R1474" s="813"/>
      <c r="S1474" s="813"/>
      <c r="T1474" s="813"/>
      <c r="U1474" s="813"/>
      <c r="V1474" s="813"/>
      <c r="W1474" s="813"/>
      <c r="X1474" s="813"/>
      <c r="Y1474" s="813"/>
      <c r="Z1474" s="813"/>
      <c r="AA1474" s="813"/>
      <c r="AB1474" s="813"/>
      <c r="AC1474" s="813"/>
      <c r="AD1474" s="813"/>
      <c r="AI1474">
        <f t="shared" si="436"/>
        <v>0</v>
      </c>
      <c r="AJ1474">
        <f t="shared" si="437"/>
        <v>0</v>
      </c>
      <c r="AK1474">
        <f t="shared" si="438"/>
        <v>0</v>
      </c>
      <c r="AL1474">
        <f t="shared" si="439"/>
        <v>0</v>
      </c>
      <c r="AM1474">
        <f t="shared" si="440"/>
        <v>0</v>
      </c>
      <c r="AN1474">
        <f t="shared" si="441"/>
        <v>0</v>
      </c>
      <c r="AO1474">
        <f t="shared" si="442"/>
        <v>0</v>
      </c>
      <c r="AP1474">
        <f t="shared" si="443"/>
        <v>0</v>
      </c>
      <c r="AQ1474">
        <f t="shared" si="444"/>
        <v>0</v>
      </c>
      <c r="AR1474">
        <f t="shared" si="445"/>
        <v>0</v>
      </c>
      <c r="AS1474">
        <f t="shared" si="446"/>
        <v>0</v>
      </c>
      <c r="AT1474">
        <f t="shared" si="447"/>
        <v>0</v>
      </c>
      <c r="AU1474">
        <f t="shared" si="448"/>
        <v>0</v>
      </c>
      <c r="AV1474">
        <f t="shared" si="449"/>
        <v>0</v>
      </c>
      <c r="AW1474">
        <f t="shared" si="450"/>
        <v>0</v>
      </c>
      <c r="AX1474">
        <f t="shared" si="451"/>
        <v>0</v>
      </c>
      <c r="AY1474">
        <f t="shared" si="452"/>
        <v>0</v>
      </c>
      <c r="AZ1474">
        <f t="shared" si="453"/>
        <v>0</v>
      </c>
      <c r="BA1474">
        <f t="shared" si="454"/>
        <v>0</v>
      </c>
      <c r="BB1474">
        <f t="shared" si="455"/>
        <v>0</v>
      </c>
      <c r="BC1474" s="302">
        <f t="shared" si="376"/>
        <v>0</v>
      </c>
      <c r="BD1474" s="290">
        <f t="shared" si="377"/>
        <v>0</v>
      </c>
      <c r="BE1474" s="293">
        <f t="shared" si="378"/>
        <v>0</v>
      </c>
      <c r="BF1474" s="294" t="str">
        <f>IF(BE1474=0,"",
IF(SUM($BE$1424:BE1474)=1,BG1474,
IF($BE$1545&gt;SUM($BE$1424:BE1474),_xlfn.CONCAT(", ",BG1474),
IF($BE$1545=SUM($BE$1424:BE1474),_xlfn.CONCAT(" y ",BG1474)))))</f>
        <v/>
      </c>
      <c r="BG1474" s="89" t="s">
        <v>5184</v>
      </c>
      <c r="BH1474" s="515">
        <f t="shared" ref="BH1474:BJ1474" si="474">IF(OR(S1347="NS",S1206="NS"),0,IF(AND(S1347="NA",S1206="NA"),0,IF(S1347&gt;=SUM(S1206),0,1)))</f>
        <v>0</v>
      </c>
      <c r="BI1474" s="512">
        <f t="shared" si="474"/>
        <v>0</v>
      </c>
      <c r="BJ1474" s="281">
        <f t="shared" si="474"/>
        <v>0</v>
      </c>
      <c r="BK1474" s="338">
        <f t="shared" si="380"/>
        <v>0</v>
      </c>
      <c r="BL1474" s="294" t="str">
        <f>IF(BK1474=0,"",
IF(SUM($BK$1424:BK1474)=1,BM1474,
IF($BK$1545&gt;SUM($BK$1424:BK1474),_xlfn.CONCAT(", ",BM1474),
IF($BK$1545=SUM($BK$1424:BK1474),_xlfn.CONCAT(" y ",BM1474)))))</f>
        <v/>
      </c>
      <c r="BM1474" s="89" t="s">
        <v>5184</v>
      </c>
      <c r="BN1474" s="519">
        <f t="shared" si="381"/>
        <v>0</v>
      </c>
      <c r="BO1474" s="521">
        <f t="shared" si="382"/>
        <v>0</v>
      </c>
      <c r="BP1474" s="452">
        <f t="shared" si="383"/>
        <v>0</v>
      </c>
      <c r="BQ1474" s="511">
        <f t="shared" si="384"/>
        <v>0</v>
      </c>
      <c r="BR1474" s="524">
        <f t="shared" si="385"/>
        <v>0</v>
      </c>
      <c r="BS1474" s="525">
        <f t="shared" si="386"/>
        <v>0</v>
      </c>
      <c r="BT1474" s="519">
        <f t="shared" si="387"/>
        <v>0</v>
      </c>
      <c r="BU1474" s="521">
        <f t="shared" si="388"/>
        <v>0</v>
      </c>
      <c r="BV1474" s="452">
        <f t="shared" si="389"/>
        <v>0</v>
      </c>
      <c r="BW1474" s="511">
        <f t="shared" si="390"/>
        <v>0</v>
      </c>
      <c r="BX1474" s="524">
        <f t="shared" si="391"/>
        <v>0</v>
      </c>
      <c r="BY1474" s="525">
        <f t="shared" si="392"/>
        <v>0</v>
      </c>
      <c r="BZ1474" s="519">
        <f t="shared" si="393"/>
        <v>0</v>
      </c>
      <c r="CA1474" s="521">
        <f t="shared" si="394"/>
        <v>0</v>
      </c>
      <c r="CB1474" s="452">
        <f t="shared" si="395"/>
        <v>0</v>
      </c>
      <c r="CC1474" s="511">
        <f t="shared" si="396"/>
        <v>0</v>
      </c>
      <c r="CD1474" s="524">
        <f t="shared" si="397"/>
        <v>0</v>
      </c>
      <c r="CE1474" s="525">
        <f t="shared" si="398"/>
        <v>0</v>
      </c>
      <c r="CF1474" s="519">
        <f t="shared" si="399"/>
        <v>0</v>
      </c>
      <c r="CG1474" s="521">
        <f t="shared" si="400"/>
        <v>0</v>
      </c>
      <c r="CH1474" s="452">
        <f t="shared" si="401"/>
        <v>0</v>
      </c>
      <c r="CI1474" s="511">
        <f t="shared" si="402"/>
        <v>0</v>
      </c>
      <c r="CJ1474" s="524">
        <f t="shared" si="403"/>
        <v>0</v>
      </c>
      <c r="CK1474" s="525">
        <f t="shared" si="404"/>
        <v>0</v>
      </c>
      <c r="CL1474" s="293">
        <f t="shared" si="405"/>
        <v>0</v>
      </c>
      <c r="CM1474" s="294" t="str">
        <f>IF(CL1474=0,"",
IF(SUM($CL$1424:CL1474)=1,CN1474,
IF($CL$1545&gt;SUM($CL$1424:CL1474),_xlfn.CONCAT(", ",CN1474),
IF($CL$1545=SUM($CL$1424:CL1474),_xlfn.CONCAT(" y ",CN1474)))))</f>
        <v/>
      </c>
      <c r="CN1474" s="89" t="s">
        <v>5184</v>
      </c>
    </row>
    <row r="1475" spans="1:92" ht="15" customHeight="1">
      <c r="A1475" s="64"/>
      <c r="B1475" s="11"/>
      <c r="C1475" s="58" t="s">
        <v>5185</v>
      </c>
      <c r="D1475" s="1020" t="str">
        <f>IF(CNGE_2025_M1_Secc5_Sub1!$D81="","",CNGE_2025_M1_Secc5_Sub1!$D81)</f>
        <v/>
      </c>
      <c r="E1475" s="889"/>
      <c r="F1475" s="889"/>
      <c r="G1475" s="889"/>
      <c r="H1475" s="889"/>
      <c r="I1475" s="889"/>
      <c r="J1475" s="889"/>
      <c r="K1475" s="889"/>
      <c r="L1475" s="889"/>
      <c r="M1475" s="889"/>
      <c r="N1475" s="889"/>
      <c r="O1475" s="890"/>
      <c r="P1475" s="813"/>
      <c r="Q1475" s="813"/>
      <c r="R1475" s="813"/>
      <c r="S1475" s="813"/>
      <c r="T1475" s="813"/>
      <c r="U1475" s="813"/>
      <c r="V1475" s="813"/>
      <c r="W1475" s="813"/>
      <c r="X1475" s="813"/>
      <c r="Y1475" s="813"/>
      <c r="Z1475" s="813"/>
      <c r="AA1475" s="813"/>
      <c r="AB1475" s="813"/>
      <c r="AC1475" s="813"/>
      <c r="AD1475" s="813"/>
      <c r="AI1475">
        <f t="shared" si="436"/>
        <v>0</v>
      </c>
      <c r="AJ1475">
        <f t="shared" si="437"/>
        <v>0</v>
      </c>
      <c r="AK1475">
        <f t="shared" si="438"/>
        <v>0</v>
      </c>
      <c r="AL1475">
        <f t="shared" si="439"/>
        <v>0</v>
      </c>
      <c r="AM1475">
        <f t="shared" si="440"/>
        <v>0</v>
      </c>
      <c r="AN1475">
        <f t="shared" si="441"/>
        <v>0</v>
      </c>
      <c r="AO1475">
        <f t="shared" si="442"/>
        <v>0</v>
      </c>
      <c r="AP1475">
        <f t="shared" si="443"/>
        <v>0</v>
      </c>
      <c r="AQ1475">
        <f t="shared" si="444"/>
        <v>0</v>
      </c>
      <c r="AR1475">
        <f t="shared" si="445"/>
        <v>0</v>
      </c>
      <c r="AS1475">
        <f t="shared" si="446"/>
        <v>0</v>
      </c>
      <c r="AT1475">
        <f t="shared" si="447"/>
        <v>0</v>
      </c>
      <c r="AU1475">
        <f t="shared" si="448"/>
        <v>0</v>
      </c>
      <c r="AV1475">
        <f t="shared" si="449"/>
        <v>0</v>
      </c>
      <c r="AW1475">
        <f t="shared" si="450"/>
        <v>0</v>
      </c>
      <c r="AX1475">
        <f t="shared" si="451"/>
        <v>0</v>
      </c>
      <c r="AY1475">
        <f t="shared" si="452"/>
        <v>0</v>
      </c>
      <c r="AZ1475">
        <f t="shared" si="453"/>
        <v>0</v>
      </c>
      <c r="BA1475">
        <f t="shared" si="454"/>
        <v>0</v>
      </c>
      <c r="BB1475">
        <f t="shared" si="455"/>
        <v>0</v>
      </c>
      <c r="BC1475" s="302">
        <f t="shared" si="376"/>
        <v>0</v>
      </c>
      <c r="BD1475" s="290">
        <f t="shared" si="377"/>
        <v>0</v>
      </c>
      <c r="BE1475" s="293">
        <f t="shared" si="378"/>
        <v>0</v>
      </c>
      <c r="BF1475" s="294" t="str">
        <f>IF(BE1475=0,"",
IF(SUM($BE$1424:BE1475)=1,BG1475,
IF($BE$1545&gt;SUM($BE$1424:BE1475),_xlfn.CONCAT(", ",BG1475),
IF($BE$1545=SUM($BE$1424:BE1475),_xlfn.CONCAT(" y ",BG1475)))))</f>
        <v/>
      </c>
      <c r="BG1475" s="89" t="s">
        <v>5186</v>
      </c>
      <c r="BH1475" s="515">
        <f t="shared" ref="BH1475:BJ1475" si="475">IF(OR(S1348="NS",S1207="NS"),0,IF(AND(S1348="NA",S1207="NA"),0,IF(S1348&gt;=SUM(S1207),0,1)))</f>
        <v>0</v>
      </c>
      <c r="BI1475" s="512">
        <f t="shared" si="475"/>
        <v>0</v>
      </c>
      <c r="BJ1475" s="281">
        <f t="shared" si="475"/>
        <v>0</v>
      </c>
      <c r="BK1475" s="338">
        <f t="shared" si="380"/>
        <v>0</v>
      </c>
      <c r="BL1475" s="294" t="str">
        <f>IF(BK1475=0,"",
IF(SUM($BK$1424:BK1475)=1,BM1475,
IF($BK$1545&gt;SUM($BK$1424:BK1475),_xlfn.CONCAT(", ",BM1475),
IF($BK$1545=SUM($BK$1424:BK1475),_xlfn.CONCAT(" y ",BM1475)))))</f>
        <v/>
      </c>
      <c r="BM1475" s="89" t="s">
        <v>5186</v>
      </c>
      <c r="BN1475" s="519">
        <f t="shared" si="381"/>
        <v>0</v>
      </c>
      <c r="BO1475" s="521">
        <f t="shared" si="382"/>
        <v>0</v>
      </c>
      <c r="BP1475" s="452">
        <f t="shared" si="383"/>
        <v>0</v>
      </c>
      <c r="BQ1475" s="511">
        <f t="shared" si="384"/>
        <v>0</v>
      </c>
      <c r="BR1475" s="524">
        <f t="shared" si="385"/>
        <v>0</v>
      </c>
      <c r="BS1475" s="525">
        <f t="shared" si="386"/>
        <v>0</v>
      </c>
      <c r="BT1475" s="519">
        <f t="shared" si="387"/>
        <v>0</v>
      </c>
      <c r="BU1475" s="521">
        <f t="shared" si="388"/>
        <v>0</v>
      </c>
      <c r="BV1475" s="452">
        <f t="shared" si="389"/>
        <v>0</v>
      </c>
      <c r="BW1475" s="511">
        <f t="shared" si="390"/>
        <v>0</v>
      </c>
      <c r="BX1475" s="524">
        <f t="shared" si="391"/>
        <v>0</v>
      </c>
      <c r="BY1475" s="525">
        <f t="shared" si="392"/>
        <v>0</v>
      </c>
      <c r="BZ1475" s="519">
        <f t="shared" si="393"/>
        <v>0</v>
      </c>
      <c r="CA1475" s="521">
        <f t="shared" si="394"/>
        <v>0</v>
      </c>
      <c r="CB1475" s="452">
        <f t="shared" si="395"/>
        <v>0</v>
      </c>
      <c r="CC1475" s="511">
        <f t="shared" si="396"/>
        <v>0</v>
      </c>
      <c r="CD1475" s="524">
        <f t="shared" si="397"/>
        <v>0</v>
      </c>
      <c r="CE1475" s="525">
        <f t="shared" si="398"/>
        <v>0</v>
      </c>
      <c r="CF1475" s="519">
        <f t="shared" si="399"/>
        <v>0</v>
      </c>
      <c r="CG1475" s="521">
        <f t="shared" si="400"/>
        <v>0</v>
      </c>
      <c r="CH1475" s="452">
        <f t="shared" si="401"/>
        <v>0</v>
      </c>
      <c r="CI1475" s="511">
        <f t="shared" si="402"/>
        <v>0</v>
      </c>
      <c r="CJ1475" s="524">
        <f t="shared" si="403"/>
        <v>0</v>
      </c>
      <c r="CK1475" s="525">
        <f t="shared" si="404"/>
        <v>0</v>
      </c>
      <c r="CL1475" s="293">
        <f t="shared" si="405"/>
        <v>0</v>
      </c>
      <c r="CM1475" s="294" t="str">
        <f>IF(CL1475=0,"",
IF(SUM($CL$1424:CL1475)=1,CN1475,
IF($CL$1545&gt;SUM($CL$1424:CL1475),_xlfn.CONCAT(", ",CN1475),
IF($CL$1545=SUM($CL$1424:CL1475),_xlfn.CONCAT(" y ",CN1475)))))</f>
        <v/>
      </c>
      <c r="CN1475" s="89" t="s">
        <v>5186</v>
      </c>
    </row>
    <row r="1476" spans="1:92" ht="15" customHeight="1">
      <c r="A1476" s="64"/>
      <c r="B1476" s="11"/>
      <c r="C1476" s="58" t="s">
        <v>5187</v>
      </c>
      <c r="D1476" s="1020" t="str">
        <f>IF(CNGE_2025_M1_Secc5_Sub1!$D82="","",CNGE_2025_M1_Secc5_Sub1!$D82)</f>
        <v/>
      </c>
      <c r="E1476" s="889"/>
      <c r="F1476" s="889"/>
      <c r="G1476" s="889"/>
      <c r="H1476" s="889"/>
      <c r="I1476" s="889"/>
      <c r="J1476" s="889"/>
      <c r="K1476" s="889"/>
      <c r="L1476" s="889"/>
      <c r="M1476" s="889"/>
      <c r="N1476" s="889"/>
      <c r="O1476" s="890"/>
      <c r="P1476" s="813"/>
      <c r="Q1476" s="813"/>
      <c r="R1476" s="813"/>
      <c r="S1476" s="813"/>
      <c r="T1476" s="813"/>
      <c r="U1476" s="813"/>
      <c r="V1476" s="813"/>
      <c r="W1476" s="813"/>
      <c r="X1476" s="813"/>
      <c r="Y1476" s="813"/>
      <c r="Z1476" s="813"/>
      <c r="AA1476" s="813"/>
      <c r="AB1476" s="813"/>
      <c r="AC1476" s="813"/>
      <c r="AD1476" s="813"/>
      <c r="AI1476">
        <f t="shared" si="436"/>
        <v>0</v>
      </c>
      <c r="AJ1476">
        <f t="shared" si="437"/>
        <v>0</v>
      </c>
      <c r="AK1476">
        <f t="shared" si="438"/>
        <v>0</v>
      </c>
      <c r="AL1476">
        <f t="shared" si="439"/>
        <v>0</v>
      </c>
      <c r="AM1476">
        <f t="shared" si="440"/>
        <v>0</v>
      </c>
      <c r="AN1476">
        <f t="shared" si="441"/>
        <v>0</v>
      </c>
      <c r="AO1476">
        <f t="shared" si="442"/>
        <v>0</v>
      </c>
      <c r="AP1476">
        <f t="shared" si="443"/>
        <v>0</v>
      </c>
      <c r="AQ1476">
        <f t="shared" si="444"/>
        <v>0</v>
      </c>
      <c r="AR1476">
        <f t="shared" si="445"/>
        <v>0</v>
      </c>
      <c r="AS1476">
        <f t="shared" si="446"/>
        <v>0</v>
      </c>
      <c r="AT1476">
        <f t="shared" si="447"/>
        <v>0</v>
      </c>
      <c r="AU1476">
        <f t="shared" si="448"/>
        <v>0</v>
      </c>
      <c r="AV1476">
        <f t="shared" si="449"/>
        <v>0</v>
      </c>
      <c r="AW1476">
        <f t="shared" si="450"/>
        <v>0</v>
      </c>
      <c r="AX1476">
        <f t="shared" si="451"/>
        <v>0</v>
      </c>
      <c r="AY1476">
        <f t="shared" si="452"/>
        <v>0</v>
      </c>
      <c r="AZ1476">
        <f t="shared" si="453"/>
        <v>0</v>
      </c>
      <c r="BA1476">
        <f t="shared" si="454"/>
        <v>0</v>
      </c>
      <c r="BB1476">
        <f t="shared" si="455"/>
        <v>0</v>
      </c>
      <c r="BC1476" s="302">
        <f t="shared" si="376"/>
        <v>0</v>
      </c>
      <c r="BD1476" s="290">
        <f t="shared" si="377"/>
        <v>0</v>
      </c>
      <c r="BE1476" s="293">
        <f t="shared" si="378"/>
        <v>0</v>
      </c>
      <c r="BF1476" s="294" t="str">
        <f>IF(BE1476=0,"",
IF(SUM($BE$1424:BE1476)=1,BG1476,
IF($BE$1545&gt;SUM($BE$1424:BE1476),_xlfn.CONCAT(", ",BG1476),
IF($BE$1545=SUM($BE$1424:BE1476),_xlfn.CONCAT(" y ",BG1476)))))</f>
        <v/>
      </c>
      <c r="BG1476" s="89" t="s">
        <v>5188</v>
      </c>
      <c r="BH1476" s="515">
        <f t="shared" ref="BH1476:BJ1476" si="476">IF(OR(S1349="NS",S1208="NS"),0,IF(AND(S1349="NA",S1208="NA"),0,IF(S1349&gt;=SUM(S1208),0,1)))</f>
        <v>0</v>
      </c>
      <c r="BI1476" s="512">
        <f t="shared" si="476"/>
        <v>0</v>
      </c>
      <c r="BJ1476" s="281">
        <f t="shared" si="476"/>
        <v>0</v>
      </c>
      <c r="BK1476" s="338">
        <f t="shared" si="380"/>
        <v>0</v>
      </c>
      <c r="BL1476" s="294" t="str">
        <f>IF(BK1476=0,"",
IF(SUM($BK$1424:BK1476)=1,BM1476,
IF($BK$1545&gt;SUM($BK$1424:BK1476),_xlfn.CONCAT(", ",BM1476),
IF($BK$1545=SUM($BK$1424:BK1476),_xlfn.CONCAT(" y ",BM1476)))))</f>
        <v/>
      </c>
      <c r="BM1476" s="89" t="s">
        <v>5188</v>
      </c>
      <c r="BN1476" s="519">
        <f t="shared" si="381"/>
        <v>0</v>
      </c>
      <c r="BO1476" s="521">
        <f t="shared" si="382"/>
        <v>0</v>
      </c>
      <c r="BP1476" s="452">
        <f t="shared" si="383"/>
        <v>0</v>
      </c>
      <c r="BQ1476" s="511">
        <f t="shared" si="384"/>
        <v>0</v>
      </c>
      <c r="BR1476" s="524">
        <f t="shared" si="385"/>
        <v>0</v>
      </c>
      <c r="BS1476" s="525">
        <f t="shared" si="386"/>
        <v>0</v>
      </c>
      <c r="BT1476" s="519">
        <f t="shared" si="387"/>
        <v>0</v>
      </c>
      <c r="BU1476" s="521">
        <f t="shared" si="388"/>
        <v>0</v>
      </c>
      <c r="BV1476" s="452">
        <f t="shared" si="389"/>
        <v>0</v>
      </c>
      <c r="BW1476" s="511">
        <f t="shared" si="390"/>
        <v>0</v>
      </c>
      <c r="BX1476" s="524">
        <f t="shared" si="391"/>
        <v>0</v>
      </c>
      <c r="BY1476" s="525">
        <f t="shared" si="392"/>
        <v>0</v>
      </c>
      <c r="BZ1476" s="519">
        <f t="shared" si="393"/>
        <v>0</v>
      </c>
      <c r="CA1476" s="521">
        <f t="shared" si="394"/>
        <v>0</v>
      </c>
      <c r="CB1476" s="452">
        <f t="shared" si="395"/>
        <v>0</v>
      </c>
      <c r="CC1476" s="511">
        <f t="shared" si="396"/>
        <v>0</v>
      </c>
      <c r="CD1476" s="524">
        <f t="shared" si="397"/>
        <v>0</v>
      </c>
      <c r="CE1476" s="525">
        <f t="shared" si="398"/>
        <v>0</v>
      </c>
      <c r="CF1476" s="519">
        <f t="shared" si="399"/>
        <v>0</v>
      </c>
      <c r="CG1476" s="521">
        <f t="shared" si="400"/>
        <v>0</v>
      </c>
      <c r="CH1476" s="452">
        <f t="shared" si="401"/>
        <v>0</v>
      </c>
      <c r="CI1476" s="511">
        <f t="shared" si="402"/>
        <v>0</v>
      </c>
      <c r="CJ1476" s="524">
        <f t="shared" si="403"/>
        <v>0</v>
      </c>
      <c r="CK1476" s="525">
        <f t="shared" si="404"/>
        <v>0</v>
      </c>
      <c r="CL1476" s="293">
        <f t="shared" si="405"/>
        <v>0</v>
      </c>
      <c r="CM1476" s="294" t="str">
        <f>IF(CL1476=0,"",
IF(SUM($CL$1424:CL1476)=1,CN1476,
IF($CL$1545&gt;SUM($CL$1424:CL1476),_xlfn.CONCAT(", ",CN1476),
IF($CL$1545=SUM($CL$1424:CL1476),_xlfn.CONCAT(" y ",CN1476)))))</f>
        <v/>
      </c>
      <c r="CN1476" s="89" t="s">
        <v>5188</v>
      </c>
    </row>
    <row r="1477" spans="1:92" ht="15" customHeight="1">
      <c r="A1477" s="64"/>
      <c r="B1477" s="11"/>
      <c r="C1477" s="58" t="s">
        <v>5189</v>
      </c>
      <c r="D1477" s="1020" t="str">
        <f>IF(CNGE_2025_M1_Secc5_Sub1!$D83="","",CNGE_2025_M1_Secc5_Sub1!$D83)</f>
        <v/>
      </c>
      <c r="E1477" s="889"/>
      <c r="F1477" s="889"/>
      <c r="G1477" s="889"/>
      <c r="H1477" s="889"/>
      <c r="I1477" s="889"/>
      <c r="J1477" s="889"/>
      <c r="K1477" s="889"/>
      <c r="L1477" s="889"/>
      <c r="M1477" s="889"/>
      <c r="N1477" s="889"/>
      <c r="O1477" s="890"/>
      <c r="P1477" s="813"/>
      <c r="Q1477" s="813"/>
      <c r="R1477" s="813"/>
      <c r="S1477" s="813"/>
      <c r="T1477" s="813"/>
      <c r="U1477" s="813"/>
      <c r="V1477" s="813"/>
      <c r="W1477" s="813"/>
      <c r="X1477" s="813"/>
      <c r="Y1477" s="813"/>
      <c r="Z1477" s="813"/>
      <c r="AA1477" s="813"/>
      <c r="AB1477" s="813"/>
      <c r="AC1477" s="813"/>
      <c r="AD1477" s="813"/>
      <c r="AI1477">
        <f t="shared" si="436"/>
        <v>0</v>
      </c>
      <c r="AJ1477">
        <f t="shared" si="437"/>
        <v>0</v>
      </c>
      <c r="AK1477">
        <f t="shared" si="438"/>
        <v>0</v>
      </c>
      <c r="AL1477">
        <f t="shared" si="439"/>
        <v>0</v>
      </c>
      <c r="AM1477">
        <f t="shared" si="440"/>
        <v>0</v>
      </c>
      <c r="AN1477">
        <f t="shared" si="441"/>
        <v>0</v>
      </c>
      <c r="AO1477">
        <f t="shared" si="442"/>
        <v>0</v>
      </c>
      <c r="AP1477">
        <f t="shared" si="443"/>
        <v>0</v>
      </c>
      <c r="AQ1477">
        <f t="shared" si="444"/>
        <v>0</v>
      </c>
      <c r="AR1477">
        <f t="shared" si="445"/>
        <v>0</v>
      </c>
      <c r="AS1477">
        <f t="shared" si="446"/>
        <v>0</v>
      </c>
      <c r="AT1477">
        <f t="shared" si="447"/>
        <v>0</v>
      </c>
      <c r="AU1477">
        <f t="shared" si="448"/>
        <v>0</v>
      </c>
      <c r="AV1477">
        <f t="shared" si="449"/>
        <v>0</v>
      </c>
      <c r="AW1477">
        <f t="shared" si="450"/>
        <v>0</v>
      </c>
      <c r="AX1477">
        <f t="shared" si="451"/>
        <v>0</v>
      </c>
      <c r="AY1477">
        <f t="shared" si="452"/>
        <v>0</v>
      </c>
      <c r="AZ1477">
        <f t="shared" si="453"/>
        <v>0</v>
      </c>
      <c r="BA1477">
        <f t="shared" si="454"/>
        <v>0</v>
      </c>
      <c r="BB1477">
        <f t="shared" si="455"/>
        <v>0</v>
      </c>
      <c r="BC1477" s="302">
        <f t="shared" si="376"/>
        <v>0</v>
      </c>
      <c r="BD1477" s="290">
        <f t="shared" si="377"/>
        <v>0</v>
      </c>
      <c r="BE1477" s="293">
        <f t="shared" si="378"/>
        <v>0</v>
      </c>
      <c r="BF1477" s="294" t="str">
        <f>IF(BE1477=0,"",
IF(SUM($BE$1424:BE1477)=1,BG1477,
IF($BE$1545&gt;SUM($BE$1424:BE1477),_xlfn.CONCAT(", ",BG1477),
IF($BE$1545=SUM($BE$1424:BE1477),_xlfn.CONCAT(" y ",BG1477)))))</f>
        <v/>
      </c>
      <c r="BG1477" s="89" t="s">
        <v>5190</v>
      </c>
      <c r="BH1477" s="515">
        <f t="shared" ref="BH1477:BJ1477" si="477">IF(OR(S1350="NS",S1209="NS"),0,IF(AND(S1350="NA",S1209="NA"),0,IF(S1350&gt;=SUM(S1209),0,1)))</f>
        <v>0</v>
      </c>
      <c r="BI1477" s="512">
        <f t="shared" si="477"/>
        <v>0</v>
      </c>
      <c r="BJ1477" s="281">
        <f t="shared" si="477"/>
        <v>0</v>
      </c>
      <c r="BK1477" s="338">
        <f t="shared" si="380"/>
        <v>0</v>
      </c>
      <c r="BL1477" s="294" t="str">
        <f>IF(BK1477=0,"",
IF(SUM($BK$1424:BK1477)=1,BM1477,
IF($BK$1545&gt;SUM($BK$1424:BK1477),_xlfn.CONCAT(", ",BM1477),
IF($BK$1545=SUM($BK$1424:BK1477),_xlfn.CONCAT(" y ",BM1477)))))</f>
        <v/>
      </c>
      <c r="BM1477" s="89" t="s">
        <v>5190</v>
      </c>
      <c r="BN1477" s="519">
        <f t="shared" si="381"/>
        <v>0</v>
      </c>
      <c r="BO1477" s="521">
        <f t="shared" si="382"/>
        <v>0</v>
      </c>
      <c r="BP1477" s="452">
        <f t="shared" si="383"/>
        <v>0</v>
      </c>
      <c r="BQ1477" s="511">
        <f t="shared" si="384"/>
        <v>0</v>
      </c>
      <c r="BR1477" s="524">
        <f t="shared" si="385"/>
        <v>0</v>
      </c>
      <c r="BS1477" s="525">
        <f t="shared" si="386"/>
        <v>0</v>
      </c>
      <c r="BT1477" s="519">
        <f t="shared" si="387"/>
        <v>0</v>
      </c>
      <c r="BU1477" s="521">
        <f t="shared" si="388"/>
        <v>0</v>
      </c>
      <c r="BV1477" s="452">
        <f t="shared" si="389"/>
        <v>0</v>
      </c>
      <c r="BW1477" s="511">
        <f t="shared" si="390"/>
        <v>0</v>
      </c>
      <c r="BX1477" s="524">
        <f t="shared" si="391"/>
        <v>0</v>
      </c>
      <c r="BY1477" s="525">
        <f t="shared" si="392"/>
        <v>0</v>
      </c>
      <c r="BZ1477" s="519">
        <f t="shared" si="393"/>
        <v>0</v>
      </c>
      <c r="CA1477" s="521">
        <f t="shared" si="394"/>
        <v>0</v>
      </c>
      <c r="CB1477" s="452">
        <f t="shared" si="395"/>
        <v>0</v>
      </c>
      <c r="CC1477" s="511">
        <f t="shared" si="396"/>
        <v>0</v>
      </c>
      <c r="CD1477" s="524">
        <f t="shared" si="397"/>
        <v>0</v>
      </c>
      <c r="CE1477" s="525">
        <f t="shared" si="398"/>
        <v>0</v>
      </c>
      <c r="CF1477" s="519">
        <f t="shared" si="399"/>
        <v>0</v>
      </c>
      <c r="CG1477" s="521">
        <f t="shared" si="400"/>
        <v>0</v>
      </c>
      <c r="CH1477" s="452">
        <f t="shared" si="401"/>
        <v>0</v>
      </c>
      <c r="CI1477" s="511">
        <f t="shared" si="402"/>
        <v>0</v>
      </c>
      <c r="CJ1477" s="524">
        <f t="shared" si="403"/>
        <v>0</v>
      </c>
      <c r="CK1477" s="525">
        <f t="shared" si="404"/>
        <v>0</v>
      </c>
      <c r="CL1477" s="293">
        <f t="shared" si="405"/>
        <v>0</v>
      </c>
      <c r="CM1477" s="294" t="str">
        <f>IF(CL1477=0,"",
IF(SUM($CL$1424:CL1477)=1,CN1477,
IF($CL$1545&gt;SUM($CL$1424:CL1477),_xlfn.CONCAT(", ",CN1477),
IF($CL$1545=SUM($CL$1424:CL1477),_xlfn.CONCAT(" y ",CN1477)))))</f>
        <v/>
      </c>
      <c r="CN1477" s="89" t="s">
        <v>5190</v>
      </c>
    </row>
    <row r="1478" spans="1:92" ht="15" customHeight="1">
      <c r="A1478" s="64"/>
      <c r="B1478" s="11"/>
      <c r="C1478" s="58" t="s">
        <v>5191</v>
      </c>
      <c r="D1478" s="1020" t="str">
        <f>IF(CNGE_2025_M1_Secc5_Sub1!$D84="","",CNGE_2025_M1_Secc5_Sub1!$D84)</f>
        <v/>
      </c>
      <c r="E1478" s="889"/>
      <c r="F1478" s="889"/>
      <c r="G1478" s="889"/>
      <c r="H1478" s="889"/>
      <c r="I1478" s="889"/>
      <c r="J1478" s="889"/>
      <c r="K1478" s="889"/>
      <c r="L1478" s="889"/>
      <c r="M1478" s="889"/>
      <c r="N1478" s="889"/>
      <c r="O1478" s="890"/>
      <c r="P1478" s="813"/>
      <c r="Q1478" s="813"/>
      <c r="R1478" s="813"/>
      <c r="S1478" s="813"/>
      <c r="T1478" s="813"/>
      <c r="U1478" s="813"/>
      <c r="V1478" s="813"/>
      <c r="W1478" s="813"/>
      <c r="X1478" s="813"/>
      <c r="Y1478" s="813"/>
      <c r="Z1478" s="813"/>
      <c r="AA1478" s="813"/>
      <c r="AB1478" s="813"/>
      <c r="AC1478" s="813"/>
      <c r="AD1478" s="813"/>
      <c r="AI1478">
        <f t="shared" si="436"/>
        <v>0</v>
      </c>
      <c r="AJ1478">
        <f t="shared" si="437"/>
        <v>0</v>
      </c>
      <c r="AK1478">
        <f t="shared" si="438"/>
        <v>0</v>
      </c>
      <c r="AL1478">
        <f t="shared" si="439"/>
        <v>0</v>
      </c>
      <c r="AM1478">
        <f t="shared" si="440"/>
        <v>0</v>
      </c>
      <c r="AN1478">
        <f t="shared" si="441"/>
        <v>0</v>
      </c>
      <c r="AO1478">
        <f t="shared" si="442"/>
        <v>0</v>
      </c>
      <c r="AP1478">
        <f t="shared" si="443"/>
        <v>0</v>
      </c>
      <c r="AQ1478">
        <f t="shared" si="444"/>
        <v>0</v>
      </c>
      <c r="AR1478">
        <f t="shared" si="445"/>
        <v>0</v>
      </c>
      <c r="AS1478">
        <f t="shared" si="446"/>
        <v>0</v>
      </c>
      <c r="AT1478">
        <f t="shared" si="447"/>
        <v>0</v>
      </c>
      <c r="AU1478">
        <f t="shared" si="448"/>
        <v>0</v>
      </c>
      <c r="AV1478">
        <f t="shared" si="449"/>
        <v>0</v>
      </c>
      <c r="AW1478">
        <f t="shared" si="450"/>
        <v>0</v>
      </c>
      <c r="AX1478">
        <f t="shared" si="451"/>
        <v>0</v>
      </c>
      <c r="AY1478">
        <f t="shared" si="452"/>
        <v>0</v>
      </c>
      <c r="AZ1478">
        <f t="shared" si="453"/>
        <v>0</v>
      </c>
      <c r="BA1478">
        <f t="shared" si="454"/>
        <v>0</v>
      </c>
      <c r="BB1478">
        <f t="shared" si="455"/>
        <v>0</v>
      </c>
      <c r="BC1478" s="302">
        <f t="shared" si="376"/>
        <v>0</v>
      </c>
      <c r="BD1478" s="290">
        <f t="shared" si="377"/>
        <v>0</v>
      </c>
      <c r="BE1478" s="293">
        <f t="shared" si="378"/>
        <v>0</v>
      </c>
      <c r="BF1478" s="294" t="str">
        <f>IF(BE1478=0,"",
IF(SUM($BE$1424:BE1478)=1,BG1478,
IF($BE$1545&gt;SUM($BE$1424:BE1478),_xlfn.CONCAT(", ",BG1478),
IF($BE$1545=SUM($BE$1424:BE1478),_xlfn.CONCAT(" y ",BG1478)))))</f>
        <v/>
      </c>
      <c r="BG1478" s="89" t="s">
        <v>5192</v>
      </c>
      <c r="BH1478" s="515">
        <f t="shared" ref="BH1478:BJ1478" si="478">IF(OR(S1351="NS",S1210="NS"),0,IF(AND(S1351="NA",S1210="NA"),0,IF(S1351&gt;=SUM(S1210),0,1)))</f>
        <v>0</v>
      </c>
      <c r="BI1478" s="512">
        <f t="shared" si="478"/>
        <v>0</v>
      </c>
      <c r="BJ1478" s="281">
        <f t="shared" si="478"/>
        <v>0</v>
      </c>
      <c r="BK1478" s="338">
        <f t="shared" si="380"/>
        <v>0</v>
      </c>
      <c r="BL1478" s="294" t="str">
        <f>IF(BK1478=0,"",
IF(SUM($BK$1424:BK1478)=1,BM1478,
IF($BK$1545&gt;SUM($BK$1424:BK1478),_xlfn.CONCAT(", ",BM1478),
IF($BK$1545=SUM($BK$1424:BK1478),_xlfn.CONCAT(" y ",BM1478)))))</f>
        <v/>
      </c>
      <c r="BM1478" s="89" t="s">
        <v>5192</v>
      </c>
      <c r="BN1478" s="519">
        <f t="shared" si="381"/>
        <v>0</v>
      </c>
      <c r="BO1478" s="521">
        <f t="shared" si="382"/>
        <v>0</v>
      </c>
      <c r="BP1478" s="452">
        <f t="shared" si="383"/>
        <v>0</v>
      </c>
      <c r="BQ1478" s="511">
        <f t="shared" si="384"/>
        <v>0</v>
      </c>
      <c r="BR1478" s="524">
        <f t="shared" si="385"/>
        <v>0</v>
      </c>
      <c r="BS1478" s="525">
        <f t="shared" si="386"/>
        <v>0</v>
      </c>
      <c r="BT1478" s="519">
        <f t="shared" si="387"/>
        <v>0</v>
      </c>
      <c r="BU1478" s="521">
        <f t="shared" si="388"/>
        <v>0</v>
      </c>
      <c r="BV1478" s="452">
        <f t="shared" si="389"/>
        <v>0</v>
      </c>
      <c r="BW1478" s="511">
        <f t="shared" si="390"/>
        <v>0</v>
      </c>
      <c r="BX1478" s="524">
        <f t="shared" si="391"/>
        <v>0</v>
      </c>
      <c r="BY1478" s="525">
        <f t="shared" si="392"/>
        <v>0</v>
      </c>
      <c r="BZ1478" s="519">
        <f t="shared" si="393"/>
        <v>0</v>
      </c>
      <c r="CA1478" s="521">
        <f t="shared" si="394"/>
        <v>0</v>
      </c>
      <c r="CB1478" s="452">
        <f t="shared" si="395"/>
        <v>0</v>
      </c>
      <c r="CC1478" s="511">
        <f t="shared" si="396"/>
        <v>0</v>
      </c>
      <c r="CD1478" s="524">
        <f t="shared" si="397"/>
        <v>0</v>
      </c>
      <c r="CE1478" s="525">
        <f t="shared" si="398"/>
        <v>0</v>
      </c>
      <c r="CF1478" s="519">
        <f t="shared" si="399"/>
        <v>0</v>
      </c>
      <c r="CG1478" s="521">
        <f t="shared" si="400"/>
        <v>0</v>
      </c>
      <c r="CH1478" s="452">
        <f t="shared" si="401"/>
        <v>0</v>
      </c>
      <c r="CI1478" s="511">
        <f t="shared" si="402"/>
        <v>0</v>
      </c>
      <c r="CJ1478" s="524">
        <f t="shared" si="403"/>
        <v>0</v>
      </c>
      <c r="CK1478" s="525">
        <f t="shared" si="404"/>
        <v>0</v>
      </c>
      <c r="CL1478" s="293">
        <f t="shared" si="405"/>
        <v>0</v>
      </c>
      <c r="CM1478" s="294" t="str">
        <f>IF(CL1478=0,"",
IF(SUM($CL$1424:CL1478)=1,CN1478,
IF($CL$1545&gt;SUM($CL$1424:CL1478),_xlfn.CONCAT(", ",CN1478),
IF($CL$1545=SUM($CL$1424:CL1478),_xlfn.CONCAT(" y ",CN1478)))))</f>
        <v/>
      </c>
      <c r="CN1478" s="89" t="s">
        <v>5192</v>
      </c>
    </row>
    <row r="1479" spans="1:92" ht="15" customHeight="1">
      <c r="A1479" s="64"/>
      <c r="B1479" s="11"/>
      <c r="C1479" s="58" t="s">
        <v>5193</v>
      </c>
      <c r="D1479" s="1020" t="str">
        <f>IF(CNGE_2025_M1_Secc5_Sub1!$D85="","",CNGE_2025_M1_Secc5_Sub1!$D85)</f>
        <v/>
      </c>
      <c r="E1479" s="889"/>
      <c r="F1479" s="889"/>
      <c r="G1479" s="889"/>
      <c r="H1479" s="889"/>
      <c r="I1479" s="889"/>
      <c r="J1479" s="889"/>
      <c r="K1479" s="889"/>
      <c r="L1479" s="889"/>
      <c r="M1479" s="889"/>
      <c r="N1479" s="889"/>
      <c r="O1479" s="890"/>
      <c r="P1479" s="813"/>
      <c r="Q1479" s="813"/>
      <c r="R1479" s="813"/>
      <c r="S1479" s="813"/>
      <c r="T1479" s="813"/>
      <c r="U1479" s="813"/>
      <c r="V1479" s="813"/>
      <c r="W1479" s="813"/>
      <c r="X1479" s="813"/>
      <c r="Y1479" s="813"/>
      <c r="Z1479" s="813"/>
      <c r="AA1479" s="813"/>
      <c r="AB1479" s="813"/>
      <c r="AC1479" s="813"/>
      <c r="AD1479" s="813"/>
      <c r="AI1479">
        <f t="shared" si="436"/>
        <v>0</v>
      </c>
      <c r="AJ1479">
        <f t="shared" si="437"/>
        <v>0</v>
      </c>
      <c r="AK1479">
        <f t="shared" si="438"/>
        <v>0</v>
      </c>
      <c r="AL1479">
        <f t="shared" si="439"/>
        <v>0</v>
      </c>
      <c r="AM1479">
        <f t="shared" si="440"/>
        <v>0</v>
      </c>
      <c r="AN1479">
        <f t="shared" si="441"/>
        <v>0</v>
      </c>
      <c r="AO1479">
        <f t="shared" si="442"/>
        <v>0</v>
      </c>
      <c r="AP1479">
        <f t="shared" si="443"/>
        <v>0</v>
      </c>
      <c r="AQ1479">
        <f t="shared" si="444"/>
        <v>0</v>
      </c>
      <c r="AR1479">
        <f t="shared" si="445"/>
        <v>0</v>
      </c>
      <c r="AS1479">
        <f t="shared" si="446"/>
        <v>0</v>
      </c>
      <c r="AT1479">
        <f t="shared" si="447"/>
        <v>0</v>
      </c>
      <c r="AU1479">
        <f t="shared" si="448"/>
        <v>0</v>
      </c>
      <c r="AV1479">
        <f t="shared" si="449"/>
        <v>0</v>
      </c>
      <c r="AW1479">
        <f t="shared" si="450"/>
        <v>0</v>
      </c>
      <c r="AX1479">
        <f t="shared" si="451"/>
        <v>0</v>
      </c>
      <c r="AY1479">
        <f t="shared" si="452"/>
        <v>0</v>
      </c>
      <c r="AZ1479">
        <f t="shared" si="453"/>
        <v>0</v>
      </c>
      <c r="BA1479">
        <f t="shared" si="454"/>
        <v>0</v>
      </c>
      <c r="BB1479">
        <f t="shared" si="455"/>
        <v>0</v>
      </c>
      <c r="BC1479" s="302">
        <f t="shared" si="376"/>
        <v>0</v>
      </c>
      <c r="BD1479" s="290">
        <f t="shared" si="377"/>
        <v>0</v>
      </c>
      <c r="BE1479" s="293">
        <f t="shared" si="378"/>
        <v>0</v>
      </c>
      <c r="BF1479" s="294" t="str">
        <f>IF(BE1479=0,"",
IF(SUM($BE$1424:BE1479)=1,BG1479,
IF($BE$1545&gt;SUM($BE$1424:BE1479),_xlfn.CONCAT(", ",BG1479),
IF($BE$1545=SUM($BE$1424:BE1479),_xlfn.CONCAT(" y ",BG1479)))))</f>
        <v/>
      </c>
      <c r="BG1479" s="89" t="s">
        <v>5194</v>
      </c>
      <c r="BH1479" s="515">
        <f t="shared" ref="BH1479:BJ1479" si="479">IF(OR(S1352="NS",S1211="NS"),0,IF(AND(S1352="NA",S1211="NA"),0,IF(S1352&gt;=SUM(S1211),0,1)))</f>
        <v>0</v>
      </c>
      <c r="BI1479" s="512">
        <f t="shared" si="479"/>
        <v>0</v>
      </c>
      <c r="BJ1479" s="281">
        <f t="shared" si="479"/>
        <v>0</v>
      </c>
      <c r="BK1479" s="338">
        <f t="shared" si="380"/>
        <v>0</v>
      </c>
      <c r="BL1479" s="294" t="str">
        <f>IF(BK1479=0,"",
IF(SUM($BK$1424:BK1479)=1,BM1479,
IF($BK$1545&gt;SUM($BK$1424:BK1479),_xlfn.CONCAT(", ",BM1479),
IF($BK$1545=SUM($BK$1424:BK1479),_xlfn.CONCAT(" y ",BM1479)))))</f>
        <v/>
      </c>
      <c r="BM1479" s="89" t="s">
        <v>5194</v>
      </c>
      <c r="BN1479" s="519">
        <f t="shared" si="381"/>
        <v>0</v>
      </c>
      <c r="BO1479" s="521">
        <f t="shared" si="382"/>
        <v>0</v>
      </c>
      <c r="BP1479" s="452">
        <f t="shared" si="383"/>
        <v>0</v>
      </c>
      <c r="BQ1479" s="511">
        <f t="shared" si="384"/>
        <v>0</v>
      </c>
      <c r="BR1479" s="524">
        <f t="shared" si="385"/>
        <v>0</v>
      </c>
      <c r="BS1479" s="525">
        <f t="shared" si="386"/>
        <v>0</v>
      </c>
      <c r="BT1479" s="519">
        <f t="shared" si="387"/>
        <v>0</v>
      </c>
      <c r="BU1479" s="521">
        <f t="shared" si="388"/>
        <v>0</v>
      </c>
      <c r="BV1479" s="452">
        <f t="shared" si="389"/>
        <v>0</v>
      </c>
      <c r="BW1479" s="511">
        <f t="shared" si="390"/>
        <v>0</v>
      </c>
      <c r="BX1479" s="524">
        <f t="shared" si="391"/>
        <v>0</v>
      </c>
      <c r="BY1479" s="525">
        <f t="shared" si="392"/>
        <v>0</v>
      </c>
      <c r="BZ1479" s="519">
        <f t="shared" si="393"/>
        <v>0</v>
      </c>
      <c r="CA1479" s="521">
        <f t="shared" si="394"/>
        <v>0</v>
      </c>
      <c r="CB1479" s="452">
        <f t="shared" si="395"/>
        <v>0</v>
      </c>
      <c r="CC1479" s="511">
        <f t="shared" si="396"/>
        <v>0</v>
      </c>
      <c r="CD1479" s="524">
        <f t="shared" si="397"/>
        <v>0</v>
      </c>
      <c r="CE1479" s="525">
        <f t="shared" si="398"/>
        <v>0</v>
      </c>
      <c r="CF1479" s="519">
        <f t="shared" si="399"/>
        <v>0</v>
      </c>
      <c r="CG1479" s="521">
        <f t="shared" si="400"/>
        <v>0</v>
      </c>
      <c r="CH1479" s="452">
        <f t="shared" si="401"/>
        <v>0</v>
      </c>
      <c r="CI1479" s="511">
        <f t="shared" si="402"/>
        <v>0</v>
      </c>
      <c r="CJ1479" s="524">
        <f t="shared" si="403"/>
        <v>0</v>
      </c>
      <c r="CK1479" s="525">
        <f t="shared" si="404"/>
        <v>0</v>
      </c>
      <c r="CL1479" s="293">
        <f t="shared" si="405"/>
        <v>0</v>
      </c>
      <c r="CM1479" s="294" t="str">
        <f>IF(CL1479=0,"",
IF(SUM($CL$1424:CL1479)=1,CN1479,
IF($CL$1545&gt;SUM($CL$1424:CL1479),_xlfn.CONCAT(", ",CN1479),
IF($CL$1545=SUM($CL$1424:CL1479),_xlfn.CONCAT(" y ",CN1479)))))</f>
        <v/>
      </c>
      <c r="CN1479" s="89" t="s">
        <v>5194</v>
      </c>
    </row>
    <row r="1480" spans="1:92" ht="15" customHeight="1">
      <c r="A1480" s="64"/>
      <c r="B1480" s="11"/>
      <c r="C1480" s="58" t="s">
        <v>5195</v>
      </c>
      <c r="D1480" s="1020" t="str">
        <f>IF(CNGE_2025_M1_Secc5_Sub1!$D86="","",CNGE_2025_M1_Secc5_Sub1!$D86)</f>
        <v/>
      </c>
      <c r="E1480" s="889"/>
      <c r="F1480" s="889"/>
      <c r="G1480" s="889"/>
      <c r="H1480" s="889"/>
      <c r="I1480" s="889"/>
      <c r="J1480" s="889"/>
      <c r="K1480" s="889"/>
      <c r="L1480" s="889"/>
      <c r="M1480" s="889"/>
      <c r="N1480" s="889"/>
      <c r="O1480" s="890"/>
      <c r="P1480" s="813"/>
      <c r="Q1480" s="813"/>
      <c r="R1480" s="813"/>
      <c r="S1480" s="813"/>
      <c r="T1480" s="813"/>
      <c r="U1480" s="813"/>
      <c r="V1480" s="813"/>
      <c r="W1480" s="813"/>
      <c r="X1480" s="813"/>
      <c r="Y1480" s="813"/>
      <c r="Z1480" s="813"/>
      <c r="AA1480" s="813"/>
      <c r="AB1480" s="813"/>
      <c r="AC1480" s="813"/>
      <c r="AD1480" s="813"/>
      <c r="AI1480">
        <f t="shared" si="436"/>
        <v>0</v>
      </c>
      <c r="AJ1480">
        <f t="shared" si="437"/>
        <v>0</v>
      </c>
      <c r="AK1480">
        <f t="shared" si="438"/>
        <v>0</v>
      </c>
      <c r="AL1480">
        <f t="shared" si="439"/>
        <v>0</v>
      </c>
      <c r="AM1480">
        <f t="shared" si="440"/>
        <v>0</v>
      </c>
      <c r="AN1480">
        <f t="shared" si="441"/>
        <v>0</v>
      </c>
      <c r="AO1480">
        <f t="shared" si="442"/>
        <v>0</v>
      </c>
      <c r="AP1480">
        <f t="shared" si="443"/>
        <v>0</v>
      </c>
      <c r="AQ1480">
        <f t="shared" si="444"/>
        <v>0</v>
      </c>
      <c r="AR1480">
        <f t="shared" si="445"/>
        <v>0</v>
      </c>
      <c r="AS1480">
        <f t="shared" si="446"/>
        <v>0</v>
      </c>
      <c r="AT1480">
        <f t="shared" si="447"/>
        <v>0</v>
      </c>
      <c r="AU1480">
        <f t="shared" si="448"/>
        <v>0</v>
      </c>
      <c r="AV1480">
        <f t="shared" si="449"/>
        <v>0</v>
      </c>
      <c r="AW1480">
        <f t="shared" si="450"/>
        <v>0</v>
      </c>
      <c r="AX1480">
        <f t="shared" si="451"/>
        <v>0</v>
      </c>
      <c r="AY1480">
        <f t="shared" si="452"/>
        <v>0</v>
      </c>
      <c r="AZ1480">
        <f t="shared" si="453"/>
        <v>0</v>
      </c>
      <c r="BA1480">
        <f t="shared" si="454"/>
        <v>0</v>
      </c>
      <c r="BB1480">
        <f t="shared" si="455"/>
        <v>0</v>
      </c>
      <c r="BC1480" s="302">
        <f t="shared" si="376"/>
        <v>0</v>
      </c>
      <c r="BD1480" s="290">
        <f t="shared" si="377"/>
        <v>0</v>
      </c>
      <c r="BE1480" s="293">
        <f t="shared" si="378"/>
        <v>0</v>
      </c>
      <c r="BF1480" s="294" t="str">
        <f>IF(BE1480=0,"",
IF(SUM($BE$1424:BE1480)=1,BG1480,
IF($BE$1545&gt;SUM($BE$1424:BE1480),_xlfn.CONCAT(", ",BG1480),
IF($BE$1545=SUM($BE$1424:BE1480),_xlfn.CONCAT(" y ",BG1480)))))</f>
        <v/>
      </c>
      <c r="BG1480" s="89" t="s">
        <v>5196</v>
      </c>
      <c r="BH1480" s="515">
        <f t="shared" ref="BH1480:BJ1480" si="480">IF(OR(S1353="NS",S1212="NS"),0,IF(AND(S1353="NA",S1212="NA"),0,IF(S1353&gt;=SUM(S1212),0,1)))</f>
        <v>0</v>
      </c>
      <c r="BI1480" s="512">
        <f t="shared" si="480"/>
        <v>0</v>
      </c>
      <c r="BJ1480" s="281">
        <f t="shared" si="480"/>
        <v>0</v>
      </c>
      <c r="BK1480" s="338">
        <f t="shared" si="380"/>
        <v>0</v>
      </c>
      <c r="BL1480" s="294" t="str">
        <f>IF(BK1480=0,"",
IF(SUM($BK$1424:BK1480)=1,BM1480,
IF($BK$1545&gt;SUM($BK$1424:BK1480),_xlfn.CONCAT(", ",BM1480),
IF($BK$1545=SUM($BK$1424:BK1480),_xlfn.CONCAT(" y ",BM1480)))))</f>
        <v/>
      </c>
      <c r="BM1480" s="89" t="s">
        <v>5196</v>
      </c>
      <c r="BN1480" s="519">
        <f t="shared" si="381"/>
        <v>0</v>
      </c>
      <c r="BO1480" s="521">
        <f t="shared" si="382"/>
        <v>0</v>
      </c>
      <c r="BP1480" s="452">
        <f t="shared" si="383"/>
        <v>0</v>
      </c>
      <c r="BQ1480" s="511">
        <f t="shared" si="384"/>
        <v>0</v>
      </c>
      <c r="BR1480" s="524">
        <f t="shared" si="385"/>
        <v>0</v>
      </c>
      <c r="BS1480" s="525">
        <f t="shared" si="386"/>
        <v>0</v>
      </c>
      <c r="BT1480" s="519">
        <f t="shared" si="387"/>
        <v>0</v>
      </c>
      <c r="BU1480" s="521">
        <f t="shared" si="388"/>
        <v>0</v>
      </c>
      <c r="BV1480" s="452">
        <f t="shared" si="389"/>
        <v>0</v>
      </c>
      <c r="BW1480" s="511">
        <f t="shared" si="390"/>
        <v>0</v>
      </c>
      <c r="BX1480" s="524">
        <f t="shared" si="391"/>
        <v>0</v>
      </c>
      <c r="BY1480" s="525">
        <f t="shared" si="392"/>
        <v>0</v>
      </c>
      <c r="BZ1480" s="519">
        <f t="shared" si="393"/>
        <v>0</v>
      </c>
      <c r="CA1480" s="521">
        <f t="shared" si="394"/>
        <v>0</v>
      </c>
      <c r="CB1480" s="452">
        <f t="shared" si="395"/>
        <v>0</v>
      </c>
      <c r="CC1480" s="511">
        <f t="shared" si="396"/>
        <v>0</v>
      </c>
      <c r="CD1480" s="524">
        <f t="shared" si="397"/>
        <v>0</v>
      </c>
      <c r="CE1480" s="525">
        <f t="shared" si="398"/>
        <v>0</v>
      </c>
      <c r="CF1480" s="519">
        <f t="shared" si="399"/>
        <v>0</v>
      </c>
      <c r="CG1480" s="521">
        <f t="shared" si="400"/>
        <v>0</v>
      </c>
      <c r="CH1480" s="452">
        <f t="shared" si="401"/>
        <v>0</v>
      </c>
      <c r="CI1480" s="511">
        <f t="shared" si="402"/>
        <v>0</v>
      </c>
      <c r="CJ1480" s="524">
        <f t="shared" si="403"/>
        <v>0</v>
      </c>
      <c r="CK1480" s="525">
        <f t="shared" si="404"/>
        <v>0</v>
      </c>
      <c r="CL1480" s="293">
        <f t="shared" si="405"/>
        <v>0</v>
      </c>
      <c r="CM1480" s="294" t="str">
        <f>IF(CL1480=0,"",
IF(SUM($CL$1424:CL1480)=1,CN1480,
IF($CL$1545&gt;SUM($CL$1424:CL1480),_xlfn.CONCAT(", ",CN1480),
IF($CL$1545=SUM($CL$1424:CL1480),_xlfn.CONCAT(" y ",CN1480)))))</f>
        <v/>
      </c>
      <c r="CN1480" s="89" t="s">
        <v>5196</v>
      </c>
    </row>
    <row r="1481" spans="1:92" ht="15" customHeight="1">
      <c r="A1481" s="64"/>
      <c r="B1481" s="11"/>
      <c r="C1481" s="58" t="s">
        <v>5197</v>
      </c>
      <c r="D1481" s="1020" t="str">
        <f>IF(CNGE_2025_M1_Secc5_Sub1!$D87="","",CNGE_2025_M1_Secc5_Sub1!$D87)</f>
        <v/>
      </c>
      <c r="E1481" s="889"/>
      <c r="F1481" s="889"/>
      <c r="G1481" s="889"/>
      <c r="H1481" s="889"/>
      <c r="I1481" s="889"/>
      <c r="J1481" s="889"/>
      <c r="K1481" s="889"/>
      <c r="L1481" s="889"/>
      <c r="M1481" s="889"/>
      <c r="N1481" s="889"/>
      <c r="O1481" s="890"/>
      <c r="P1481" s="813"/>
      <c r="Q1481" s="813"/>
      <c r="R1481" s="813"/>
      <c r="S1481" s="813"/>
      <c r="T1481" s="813"/>
      <c r="U1481" s="813"/>
      <c r="V1481" s="813"/>
      <c r="W1481" s="813"/>
      <c r="X1481" s="813"/>
      <c r="Y1481" s="813"/>
      <c r="Z1481" s="813"/>
      <c r="AA1481" s="813"/>
      <c r="AB1481" s="813"/>
      <c r="AC1481" s="813"/>
      <c r="AD1481" s="813"/>
      <c r="AI1481">
        <f t="shared" si="436"/>
        <v>0</v>
      </c>
      <c r="AJ1481">
        <f t="shared" si="437"/>
        <v>0</v>
      </c>
      <c r="AK1481">
        <f t="shared" si="438"/>
        <v>0</v>
      </c>
      <c r="AL1481">
        <f t="shared" si="439"/>
        <v>0</v>
      </c>
      <c r="AM1481">
        <f t="shared" si="440"/>
        <v>0</v>
      </c>
      <c r="AN1481">
        <f t="shared" si="441"/>
        <v>0</v>
      </c>
      <c r="AO1481">
        <f t="shared" si="442"/>
        <v>0</v>
      </c>
      <c r="AP1481">
        <f t="shared" si="443"/>
        <v>0</v>
      </c>
      <c r="AQ1481">
        <f t="shared" si="444"/>
        <v>0</v>
      </c>
      <c r="AR1481">
        <f t="shared" si="445"/>
        <v>0</v>
      </c>
      <c r="AS1481">
        <f t="shared" si="446"/>
        <v>0</v>
      </c>
      <c r="AT1481">
        <f t="shared" si="447"/>
        <v>0</v>
      </c>
      <c r="AU1481">
        <f t="shared" si="448"/>
        <v>0</v>
      </c>
      <c r="AV1481">
        <f t="shared" si="449"/>
        <v>0</v>
      </c>
      <c r="AW1481">
        <f t="shared" si="450"/>
        <v>0</v>
      </c>
      <c r="AX1481">
        <f t="shared" si="451"/>
        <v>0</v>
      </c>
      <c r="AY1481">
        <f t="shared" si="452"/>
        <v>0</v>
      </c>
      <c r="AZ1481">
        <f t="shared" si="453"/>
        <v>0</v>
      </c>
      <c r="BA1481">
        <f t="shared" si="454"/>
        <v>0</v>
      </c>
      <c r="BB1481">
        <f t="shared" si="455"/>
        <v>0</v>
      </c>
      <c r="BC1481" s="302">
        <f t="shared" si="376"/>
        <v>0</v>
      </c>
      <c r="BD1481" s="290">
        <f t="shared" si="377"/>
        <v>0</v>
      </c>
      <c r="BE1481" s="293">
        <f t="shared" si="378"/>
        <v>0</v>
      </c>
      <c r="BF1481" s="294" t="str">
        <f>IF(BE1481=0,"",
IF(SUM($BE$1424:BE1481)=1,BG1481,
IF($BE$1545&gt;SUM($BE$1424:BE1481),_xlfn.CONCAT(", ",BG1481),
IF($BE$1545=SUM($BE$1424:BE1481),_xlfn.CONCAT(" y ",BG1481)))))</f>
        <v/>
      </c>
      <c r="BG1481" s="89" t="s">
        <v>5198</v>
      </c>
      <c r="BH1481" s="515">
        <f t="shared" ref="BH1481:BJ1481" si="481">IF(OR(S1354="NS",S1213="NS"),0,IF(AND(S1354="NA",S1213="NA"),0,IF(S1354&gt;=SUM(S1213),0,1)))</f>
        <v>0</v>
      </c>
      <c r="BI1481" s="512">
        <f t="shared" si="481"/>
        <v>0</v>
      </c>
      <c r="BJ1481" s="281">
        <f t="shared" si="481"/>
        <v>0</v>
      </c>
      <c r="BK1481" s="338">
        <f t="shared" si="380"/>
        <v>0</v>
      </c>
      <c r="BL1481" s="294" t="str">
        <f>IF(BK1481=0,"",
IF(SUM($BK$1424:BK1481)=1,BM1481,
IF($BK$1545&gt;SUM($BK$1424:BK1481),_xlfn.CONCAT(", ",BM1481),
IF($BK$1545=SUM($BK$1424:BK1481),_xlfn.CONCAT(" y ",BM1481)))))</f>
        <v/>
      </c>
      <c r="BM1481" s="89" t="s">
        <v>5198</v>
      </c>
      <c r="BN1481" s="519">
        <f t="shared" si="381"/>
        <v>0</v>
      </c>
      <c r="BO1481" s="521">
        <f t="shared" si="382"/>
        <v>0</v>
      </c>
      <c r="BP1481" s="452">
        <f t="shared" si="383"/>
        <v>0</v>
      </c>
      <c r="BQ1481" s="511">
        <f t="shared" si="384"/>
        <v>0</v>
      </c>
      <c r="BR1481" s="524">
        <f t="shared" si="385"/>
        <v>0</v>
      </c>
      <c r="BS1481" s="525">
        <f t="shared" si="386"/>
        <v>0</v>
      </c>
      <c r="BT1481" s="519">
        <f t="shared" si="387"/>
        <v>0</v>
      </c>
      <c r="BU1481" s="521">
        <f t="shared" si="388"/>
        <v>0</v>
      </c>
      <c r="BV1481" s="452">
        <f t="shared" si="389"/>
        <v>0</v>
      </c>
      <c r="BW1481" s="511">
        <f t="shared" si="390"/>
        <v>0</v>
      </c>
      <c r="BX1481" s="524">
        <f t="shared" si="391"/>
        <v>0</v>
      </c>
      <c r="BY1481" s="525">
        <f t="shared" si="392"/>
        <v>0</v>
      </c>
      <c r="BZ1481" s="519">
        <f t="shared" si="393"/>
        <v>0</v>
      </c>
      <c r="CA1481" s="521">
        <f t="shared" si="394"/>
        <v>0</v>
      </c>
      <c r="CB1481" s="452">
        <f t="shared" si="395"/>
        <v>0</v>
      </c>
      <c r="CC1481" s="511">
        <f t="shared" si="396"/>
        <v>0</v>
      </c>
      <c r="CD1481" s="524">
        <f t="shared" si="397"/>
        <v>0</v>
      </c>
      <c r="CE1481" s="525">
        <f t="shared" si="398"/>
        <v>0</v>
      </c>
      <c r="CF1481" s="519">
        <f t="shared" si="399"/>
        <v>0</v>
      </c>
      <c r="CG1481" s="521">
        <f t="shared" si="400"/>
        <v>0</v>
      </c>
      <c r="CH1481" s="452">
        <f t="shared" si="401"/>
        <v>0</v>
      </c>
      <c r="CI1481" s="511">
        <f t="shared" si="402"/>
        <v>0</v>
      </c>
      <c r="CJ1481" s="524">
        <f t="shared" si="403"/>
        <v>0</v>
      </c>
      <c r="CK1481" s="525">
        <f t="shared" si="404"/>
        <v>0</v>
      </c>
      <c r="CL1481" s="293">
        <f t="shared" si="405"/>
        <v>0</v>
      </c>
      <c r="CM1481" s="294" t="str">
        <f>IF(CL1481=0,"",
IF(SUM($CL$1424:CL1481)=1,CN1481,
IF($CL$1545&gt;SUM($CL$1424:CL1481),_xlfn.CONCAT(", ",CN1481),
IF($CL$1545=SUM($CL$1424:CL1481),_xlfn.CONCAT(" y ",CN1481)))))</f>
        <v/>
      </c>
      <c r="CN1481" s="89" t="s">
        <v>5198</v>
      </c>
    </row>
    <row r="1482" spans="1:92" ht="15" customHeight="1">
      <c r="A1482" s="64"/>
      <c r="B1482" s="11"/>
      <c r="C1482" s="58" t="s">
        <v>5199</v>
      </c>
      <c r="D1482" s="1020" t="str">
        <f>IF(CNGE_2025_M1_Secc5_Sub1!$D88="","",CNGE_2025_M1_Secc5_Sub1!$D88)</f>
        <v/>
      </c>
      <c r="E1482" s="889"/>
      <c r="F1482" s="889"/>
      <c r="G1482" s="889"/>
      <c r="H1482" s="889"/>
      <c r="I1482" s="889"/>
      <c r="J1482" s="889"/>
      <c r="K1482" s="889"/>
      <c r="L1482" s="889"/>
      <c r="M1482" s="889"/>
      <c r="N1482" s="889"/>
      <c r="O1482" s="890"/>
      <c r="P1482" s="813"/>
      <c r="Q1482" s="813"/>
      <c r="R1482" s="813"/>
      <c r="S1482" s="813"/>
      <c r="T1482" s="813"/>
      <c r="U1482" s="813"/>
      <c r="V1482" s="813"/>
      <c r="W1482" s="813"/>
      <c r="X1482" s="813"/>
      <c r="Y1482" s="813"/>
      <c r="Z1482" s="813"/>
      <c r="AA1482" s="813"/>
      <c r="AB1482" s="813"/>
      <c r="AC1482" s="813"/>
      <c r="AD1482" s="813"/>
      <c r="AI1482">
        <f t="shared" si="436"/>
        <v>0</v>
      </c>
      <c r="AJ1482">
        <f t="shared" si="437"/>
        <v>0</v>
      </c>
      <c r="AK1482">
        <f t="shared" si="438"/>
        <v>0</v>
      </c>
      <c r="AL1482">
        <f t="shared" si="439"/>
        <v>0</v>
      </c>
      <c r="AM1482">
        <f t="shared" si="440"/>
        <v>0</v>
      </c>
      <c r="AN1482">
        <f t="shared" si="441"/>
        <v>0</v>
      </c>
      <c r="AO1482">
        <f t="shared" si="442"/>
        <v>0</v>
      </c>
      <c r="AP1482">
        <f t="shared" si="443"/>
        <v>0</v>
      </c>
      <c r="AQ1482">
        <f t="shared" si="444"/>
        <v>0</v>
      </c>
      <c r="AR1482">
        <f t="shared" si="445"/>
        <v>0</v>
      </c>
      <c r="AS1482">
        <f t="shared" si="446"/>
        <v>0</v>
      </c>
      <c r="AT1482">
        <f t="shared" si="447"/>
        <v>0</v>
      </c>
      <c r="AU1482">
        <f t="shared" si="448"/>
        <v>0</v>
      </c>
      <c r="AV1482">
        <f t="shared" si="449"/>
        <v>0</v>
      </c>
      <c r="AW1482">
        <f t="shared" si="450"/>
        <v>0</v>
      </c>
      <c r="AX1482">
        <f t="shared" si="451"/>
        <v>0</v>
      </c>
      <c r="AY1482">
        <f t="shared" si="452"/>
        <v>0</v>
      </c>
      <c r="AZ1482">
        <f t="shared" si="453"/>
        <v>0</v>
      </c>
      <c r="BA1482">
        <f t="shared" si="454"/>
        <v>0</v>
      </c>
      <c r="BB1482">
        <f t="shared" si="455"/>
        <v>0</v>
      </c>
      <c r="BC1482" s="302">
        <f t="shared" si="376"/>
        <v>0</v>
      </c>
      <c r="BD1482" s="290">
        <f t="shared" si="377"/>
        <v>0</v>
      </c>
      <c r="BE1482" s="293">
        <f t="shared" si="378"/>
        <v>0</v>
      </c>
      <c r="BF1482" s="294" t="str">
        <f>IF(BE1482=0,"",
IF(SUM($BE$1424:BE1482)=1,BG1482,
IF($BE$1545&gt;SUM($BE$1424:BE1482),_xlfn.CONCAT(", ",BG1482),
IF($BE$1545=SUM($BE$1424:BE1482),_xlfn.CONCAT(" y ",BG1482)))))</f>
        <v/>
      </c>
      <c r="BG1482" s="89" t="s">
        <v>5200</v>
      </c>
      <c r="BH1482" s="515">
        <f t="shared" ref="BH1482:BJ1482" si="482">IF(OR(S1355="NS",S1214="NS"),0,IF(AND(S1355="NA",S1214="NA"),0,IF(S1355&gt;=SUM(S1214),0,1)))</f>
        <v>0</v>
      </c>
      <c r="BI1482" s="512">
        <f t="shared" si="482"/>
        <v>0</v>
      </c>
      <c r="BJ1482" s="281">
        <f t="shared" si="482"/>
        <v>0</v>
      </c>
      <c r="BK1482" s="338">
        <f t="shared" si="380"/>
        <v>0</v>
      </c>
      <c r="BL1482" s="294" t="str">
        <f>IF(BK1482=0,"",
IF(SUM($BK$1424:BK1482)=1,BM1482,
IF($BK$1545&gt;SUM($BK$1424:BK1482),_xlfn.CONCAT(", ",BM1482),
IF($BK$1545=SUM($BK$1424:BK1482),_xlfn.CONCAT(" y ",BM1482)))))</f>
        <v/>
      </c>
      <c r="BM1482" s="89" t="s">
        <v>5200</v>
      </c>
      <c r="BN1482" s="519">
        <f t="shared" si="381"/>
        <v>0</v>
      </c>
      <c r="BO1482" s="521">
        <f t="shared" si="382"/>
        <v>0</v>
      </c>
      <c r="BP1482" s="452">
        <f t="shared" si="383"/>
        <v>0</v>
      </c>
      <c r="BQ1482" s="511">
        <f t="shared" si="384"/>
        <v>0</v>
      </c>
      <c r="BR1482" s="524">
        <f t="shared" si="385"/>
        <v>0</v>
      </c>
      <c r="BS1482" s="525">
        <f t="shared" si="386"/>
        <v>0</v>
      </c>
      <c r="BT1482" s="519">
        <f t="shared" si="387"/>
        <v>0</v>
      </c>
      <c r="BU1482" s="521">
        <f t="shared" si="388"/>
        <v>0</v>
      </c>
      <c r="BV1482" s="452">
        <f t="shared" si="389"/>
        <v>0</v>
      </c>
      <c r="BW1482" s="511">
        <f t="shared" si="390"/>
        <v>0</v>
      </c>
      <c r="BX1482" s="524">
        <f t="shared" si="391"/>
        <v>0</v>
      </c>
      <c r="BY1482" s="525">
        <f t="shared" si="392"/>
        <v>0</v>
      </c>
      <c r="BZ1482" s="519">
        <f t="shared" si="393"/>
        <v>0</v>
      </c>
      <c r="CA1482" s="521">
        <f t="shared" si="394"/>
        <v>0</v>
      </c>
      <c r="CB1482" s="452">
        <f t="shared" si="395"/>
        <v>0</v>
      </c>
      <c r="CC1482" s="511">
        <f t="shared" si="396"/>
        <v>0</v>
      </c>
      <c r="CD1482" s="524">
        <f t="shared" si="397"/>
        <v>0</v>
      </c>
      <c r="CE1482" s="525">
        <f t="shared" si="398"/>
        <v>0</v>
      </c>
      <c r="CF1482" s="519">
        <f t="shared" si="399"/>
        <v>0</v>
      </c>
      <c r="CG1482" s="521">
        <f t="shared" si="400"/>
        <v>0</v>
      </c>
      <c r="CH1482" s="452">
        <f t="shared" si="401"/>
        <v>0</v>
      </c>
      <c r="CI1482" s="511">
        <f t="shared" si="402"/>
        <v>0</v>
      </c>
      <c r="CJ1482" s="524">
        <f t="shared" si="403"/>
        <v>0</v>
      </c>
      <c r="CK1482" s="525">
        <f t="shared" si="404"/>
        <v>0</v>
      </c>
      <c r="CL1482" s="293">
        <f t="shared" si="405"/>
        <v>0</v>
      </c>
      <c r="CM1482" s="294" t="str">
        <f>IF(CL1482=0,"",
IF(SUM($CL$1424:CL1482)=1,CN1482,
IF($CL$1545&gt;SUM($CL$1424:CL1482),_xlfn.CONCAT(", ",CN1482),
IF($CL$1545=SUM($CL$1424:CL1482),_xlfn.CONCAT(" y ",CN1482)))))</f>
        <v/>
      </c>
      <c r="CN1482" s="89" t="s">
        <v>5200</v>
      </c>
    </row>
    <row r="1483" spans="1:92" ht="15" customHeight="1">
      <c r="A1483" s="64"/>
      <c r="B1483" s="11"/>
      <c r="C1483" s="58" t="s">
        <v>5201</v>
      </c>
      <c r="D1483" s="1020" t="str">
        <f>IF(CNGE_2025_M1_Secc5_Sub1!$D89="","",CNGE_2025_M1_Secc5_Sub1!$D89)</f>
        <v/>
      </c>
      <c r="E1483" s="889"/>
      <c r="F1483" s="889"/>
      <c r="G1483" s="889"/>
      <c r="H1483" s="889"/>
      <c r="I1483" s="889"/>
      <c r="J1483" s="889"/>
      <c r="K1483" s="889"/>
      <c r="L1483" s="889"/>
      <c r="M1483" s="889"/>
      <c r="N1483" s="889"/>
      <c r="O1483" s="890"/>
      <c r="P1483" s="813"/>
      <c r="Q1483" s="813"/>
      <c r="R1483" s="813"/>
      <c r="S1483" s="813"/>
      <c r="T1483" s="813"/>
      <c r="U1483" s="813"/>
      <c r="V1483" s="813"/>
      <c r="W1483" s="813"/>
      <c r="X1483" s="813"/>
      <c r="Y1483" s="813"/>
      <c r="Z1483" s="813"/>
      <c r="AA1483" s="813"/>
      <c r="AB1483" s="813"/>
      <c r="AC1483" s="813"/>
      <c r="AD1483" s="813"/>
      <c r="AI1483">
        <f t="shared" si="436"/>
        <v>0</v>
      </c>
      <c r="AJ1483">
        <f t="shared" si="437"/>
        <v>0</v>
      </c>
      <c r="AK1483">
        <f t="shared" si="438"/>
        <v>0</v>
      </c>
      <c r="AL1483">
        <f t="shared" si="439"/>
        <v>0</v>
      </c>
      <c r="AM1483">
        <f t="shared" si="440"/>
        <v>0</v>
      </c>
      <c r="AN1483">
        <f t="shared" si="441"/>
        <v>0</v>
      </c>
      <c r="AO1483">
        <f t="shared" si="442"/>
        <v>0</v>
      </c>
      <c r="AP1483">
        <f t="shared" si="443"/>
        <v>0</v>
      </c>
      <c r="AQ1483">
        <f t="shared" si="444"/>
        <v>0</v>
      </c>
      <c r="AR1483">
        <f t="shared" si="445"/>
        <v>0</v>
      </c>
      <c r="AS1483">
        <f t="shared" si="446"/>
        <v>0</v>
      </c>
      <c r="AT1483">
        <f t="shared" si="447"/>
        <v>0</v>
      </c>
      <c r="AU1483">
        <f t="shared" si="448"/>
        <v>0</v>
      </c>
      <c r="AV1483">
        <f t="shared" si="449"/>
        <v>0</v>
      </c>
      <c r="AW1483">
        <f t="shared" si="450"/>
        <v>0</v>
      </c>
      <c r="AX1483">
        <f t="shared" si="451"/>
        <v>0</v>
      </c>
      <c r="AY1483">
        <f t="shared" si="452"/>
        <v>0</v>
      </c>
      <c r="AZ1483">
        <f t="shared" si="453"/>
        <v>0</v>
      </c>
      <c r="BA1483">
        <f t="shared" si="454"/>
        <v>0</v>
      </c>
      <c r="BB1483">
        <f t="shared" si="455"/>
        <v>0</v>
      </c>
      <c r="BC1483" s="302">
        <f t="shared" si="376"/>
        <v>0</v>
      </c>
      <c r="BD1483" s="290">
        <f t="shared" si="377"/>
        <v>0</v>
      </c>
      <c r="BE1483" s="293">
        <f t="shared" si="378"/>
        <v>0</v>
      </c>
      <c r="BF1483" s="294" t="str">
        <f>IF(BE1483=0,"",
IF(SUM($BE$1424:BE1483)=1,BG1483,
IF($BE$1545&gt;SUM($BE$1424:BE1483),_xlfn.CONCAT(", ",BG1483),
IF($BE$1545=SUM($BE$1424:BE1483),_xlfn.CONCAT(" y ",BG1483)))))</f>
        <v/>
      </c>
      <c r="BG1483" s="89" t="s">
        <v>5202</v>
      </c>
      <c r="BH1483" s="515">
        <f t="shared" ref="BH1483:BJ1483" si="483">IF(OR(S1356="NS",S1215="NS"),0,IF(AND(S1356="NA",S1215="NA"),0,IF(S1356&gt;=SUM(S1215),0,1)))</f>
        <v>0</v>
      </c>
      <c r="BI1483" s="512">
        <f t="shared" si="483"/>
        <v>0</v>
      </c>
      <c r="BJ1483" s="281">
        <f t="shared" si="483"/>
        <v>0</v>
      </c>
      <c r="BK1483" s="338">
        <f t="shared" si="380"/>
        <v>0</v>
      </c>
      <c r="BL1483" s="294" t="str">
        <f>IF(BK1483=0,"",
IF(SUM($BK$1424:BK1483)=1,BM1483,
IF($BK$1545&gt;SUM($BK$1424:BK1483),_xlfn.CONCAT(", ",BM1483),
IF($BK$1545=SUM($BK$1424:BK1483),_xlfn.CONCAT(" y ",BM1483)))))</f>
        <v/>
      </c>
      <c r="BM1483" s="89" t="s">
        <v>5202</v>
      </c>
      <c r="BN1483" s="519">
        <f t="shared" si="381"/>
        <v>0</v>
      </c>
      <c r="BO1483" s="521">
        <f t="shared" si="382"/>
        <v>0</v>
      </c>
      <c r="BP1483" s="452">
        <f t="shared" si="383"/>
        <v>0</v>
      </c>
      <c r="BQ1483" s="511">
        <f t="shared" si="384"/>
        <v>0</v>
      </c>
      <c r="BR1483" s="524">
        <f t="shared" si="385"/>
        <v>0</v>
      </c>
      <c r="BS1483" s="525">
        <f t="shared" si="386"/>
        <v>0</v>
      </c>
      <c r="BT1483" s="519">
        <f t="shared" si="387"/>
        <v>0</v>
      </c>
      <c r="BU1483" s="521">
        <f t="shared" si="388"/>
        <v>0</v>
      </c>
      <c r="BV1483" s="452">
        <f t="shared" si="389"/>
        <v>0</v>
      </c>
      <c r="BW1483" s="511">
        <f t="shared" si="390"/>
        <v>0</v>
      </c>
      <c r="BX1483" s="524">
        <f t="shared" si="391"/>
        <v>0</v>
      </c>
      <c r="BY1483" s="525">
        <f t="shared" si="392"/>
        <v>0</v>
      </c>
      <c r="BZ1483" s="519">
        <f t="shared" si="393"/>
        <v>0</v>
      </c>
      <c r="CA1483" s="521">
        <f t="shared" si="394"/>
        <v>0</v>
      </c>
      <c r="CB1483" s="452">
        <f t="shared" si="395"/>
        <v>0</v>
      </c>
      <c r="CC1483" s="511">
        <f t="shared" si="396"/>
        <v>0</v>
      </c>
      <c r="CD1483" s="524">
        <f t="shared" si="397"/>
        <v>0</v>
      </c>
      <c r="CE1483" s="525">
        <f t="shared" si="398"/>
        <v>0</v>
      </c>
      <c r="CF1483" s="519">
        <f t="shared" si="399"/>
        <v>0</v>
      </c>
      <c r="CG1483" s="521">
        <f t="shared" si="400"/>
        <v>0</v>
      </c>
      <c r="CH1483" s="452">
        <f t="shared" si="401"/>
        <v>0</v>
      </c>
      <c r="CI1483" s="511">
        <f t="shared" si="402"/>
        <v>0</v>
      </c>
      <c r="CJ1483" s="524">
        <f t="shared" si="403"/>
        <v>0</v>
      </c>
      <c r="CK1483" s="525">
        <f t="shared" si="404"/>
        <v>0</v>
      </c>
      <c r="CL1483" s="293">
        <f t="shared" si="405"/>
        <v>0</v>
      </c>
      <c r="CM1483" s="294" t="str">
        <f>IF(CL1483=0,"",
IF(SUM($CL$1424:CL1483)=1,CN1483,
IF($CL$1545&gt;SUM($CL$1424:CL1483),_xlfn.CONCAT(", ",CN1483),
IF($CL$1545=SUM($CL$1424:CL1483),_xlfn.CONCAT(" y ",CN1483)))))</f>
        <v/>
      </c>
      <c r="CN1483" s="89" t="s">
        <v>5202</v>
      </c>
    </row>
    <row r="1484" spans="1:92" ht="15" customHeight="1">
      <c r="A1484" s="64"/>
      <c r="B1484" s="11"/>
      <c r="C1484" s="58" t="s">
        <v>5203</v>
      </c>
      <c r="D1484" s="1020" t="str">
        <f>IF(CNGE_2025_M1_Secc5_Sub1!$D90="","",CNGE_2025_M1_Secc5_Sub1!$D90)</f>
        <v/>
      </c>
      <c r="E1484" s="889"/>
      <c r="F1484" s="889"/>
      <c r="G1484" s="889"/>
      <c r="H1484" s="889"/>
      <c r="I1484" s="889"/>
      <c r="J1484" s="889"/>
      <c r="K1484" s="889"/>
      <c r="L1484" s="889"/>
      <c r="M1484" s="889"/>
      <c r="N1484" s="889"/>
      <c r="O1484" s="890"/>
      <c r="P1484" s="813"/>
      <c r="Q1484" s="813"/>
      <c r="R1484" s="813"/>
      <c r="S1484" s="813"/>
      <c r="T1484" s="813"/>
      <c r="U1484" s="813"/>
      <c r="V1484" s="813"/>
      <c r="W1484" s="813"/>
      <c r="X1484" s="813"/>
      <c r="Y1484" s="813"/>
      <c r="Z1484" s="813"/>
      <c r="AA1484" s="813"/>
      <c r="AB1484" s="813"/>
      <c r="AC1484" s="813"/>
      <c r="AD1484" s="813"/>
      <c r="AI1484">
        <f t="shared" si="436"/>
        <v>0</v>
      </c>
      <c r="AJ1484">
        <f t="shared" si="437"/>
        <v>0</v>
      </c>
      <c r="AK1484">
        <f t="shared" si="438"/>
        <v>0</v>
      </c>
      <c r="AL1484">
        <f t="shared" si="439"/>
        <v>0</v>
      </c>
      <c r="AM1484">
        <f t="shared" si="440"/>
        <v>0</v>
      </c>
      <c r="AN1484">
        <f t="shared" si="441"/>
        <v>0</v>
      </c>
      <c r="AO1484">
        <f t="shared" si="442"/>
        <v>0</v>
      </c>
      <c r="AP1484">
        <f t="shared" si="443"/>
        <v>0</v>
      </c>
      <c r="AQ1484">
        <f t="shared" si="444"/>
        <v>0</v>
      </c>
      <c r="AR1484">
        <f t="shared" si="445"/>
        <v>0</v>
      </c>
      <c r="AS1484">
        <f t="shared" si="446"/>
        <v>0</v>
      </c>
      <c r="AT1484">
        <f t="shared" si="447"/>
        <v>0</v>
      </c>
      <c r="AU1484">
        <f t="shared" si="448"/>
        <v>0</v>
      </c>
      <c r="AV1484">
        <f t="shared" si="449"/>
        <v>0</v>
      </c>
      <c r="AW1484">
        <f t="shared" si="450"/>
        <v>0</v>
      </c>
      <c r="AX1484">
        <f t="shared" si="451"/>
        <v>0</v>
      </c>
      <c r="AY1484">
        <f t="shared" si="452"/>
        <v>0</v>
      </c>
      <c r="AZ1484">
        <f t="shared" si="453"/>
        <v>0</v>
      </c>
      <c r="BA1484">
        <f t="shared" si="454"/>
        <v>0</v>
      </c>
      <c r="BB1484">
        <f t="shared" si="455"/>
        <v>0</v>
      </c>
      <c r="BC1484" s="302">
        <f t="shared" si="376"/>
        <v>0</v>
      </c>
      <c r="BD1484" s="290">
        <f t="shared" si="377"/>
        <v>0</v>
      </c>
      <c r="BE1484" s="293">
        <f t="shared" si="378"/>
        <v>0</v>
      </c>
      <c r="BF1484" s="294" t="str">
        <f>IF(BE1484=0,"",
IF(SUM($BE$1424:BE1484)=1,BG1484,
IF($BE$1545&gt;SUM($BE$1424:BE1484),_xlfn.CONCAT(", ",BG1484),
IF($BE$1545=SUM($BE$1424:BE1484),_xlfn.CONCAT(" y ",BG1484)))))</f>
        <v/>
      </c>
      <c r="BG1484" s="89" t="s">
        <v>5204</v>
      </c>
      <c r="BH1484" s="515">
        <f t="shared" ref="BH1484:BJ1484" si="484">IF(OR(S1357="NS",S1216="NS"),0,IF(AND(S1357="NA",S1216="NA"),0,IF(S1357&gt;=SUM(S1216),0,1)))</f>
        <v>0</v>
      </c>
      <c r="BI1484" s="512">
        <f t="shared" si="484"/>
        <v>0</v>
      </c>
      <c r="BJ1484" s="281">
        <f t="shared" si="484"/>
        <v>0</v>
      </c>
      <c r="BK1484" s="338">
        <f t="shared" si="380"/>
        <v>0</v>
      </c>
      <c r="BL1484" s="294" t="str">
        <f>IF(BK1484=0,"",
IF(SUM($BK$1424:BK1484)=1,BM1484,
IF($BK$1545&gt;SUM($BK$1424:BK1484),_xlfn.CONCAT(", ",BM1484),
IF($BK$1545=SUM($BK$1424:BK1484),_xlfn.CONCAT(" y ",BM1484)))))</f>
        <v/>
      </c>
      <c r="BM1484" s="89" t="s">
        <v>5204</v>
      </c>
      <c r="BN1484" s="519">
        <f t="shared" si="381"/>
        <v>0</v>
      </c>
      <c r="BO1484" s="521">
        <f t="shared" si="382"/>
        <v>0</v>
      </c>
      <c r="BP1484" s="452">
        <f t="shared" si="383"/>
        <v>0</v>
      </c>
      <c r="BQ1484" s="511">
        <f t="shared" si="384"/>
        <v>0</v>
      </c>
      <c r="BR1484" s="524">
        <f t="shared" si="385"/>
        <v>0</v>
      </c>
      <c r="BS1484" s="525">
        <f t="shared" si="386"/>
        <v>0</v>
      </c>
      <c r="BT1484" s="519">
        <f t="shared" si="387"/>
        <v>0</v>
      </c>
      <c r="BU1484" s="521">
        <f t="shared" si="388"/>
        <v>0</v>
      </c>
      <c r="BV1484" s="452">
        <f t="shared" si="389"/>
        <v>0</v>
      </c>
      <c r="BW1484" s="511">
        <f t="shared" si="390"/>
        <v>0</v>
      </c>
      <c r="BX1484" s="524">
        <f t="shared" si="391"/>
        <v>0</v>
      </c>
      <c r="BY1484" s="525">
        <f t="shared" si="392"/>
        <v>0</v>
      </c>
      <c r="BZ1484" s="519">
        <f t="shared" si="393"/>
        <v>0</v>
      </c>
      <c r="CA1484" s="521">
        <f t="shared" si="394"/>
        <v>0</v>
      </c>
      <c r="CB1484" s="452">
        <f t="shared" si="395"/>
        <v>0</v>
      </c>
      <c r="CC1484" s="511">
        <f t="shared" si="396"/>
        <v>0</v>
      </c>
      <c r="CD1484" s="524">
        <f t="shared" si="397"/>
        <v>0</v>
      </c>
      <c r="CE1484" s="525">
        <f t="shared" si="398"/>
        <v>0</v>
      </c>
      <c r="CF1484" s="519">
        <f t="shared" si="399"/>
        <v>0</v>
      </c>
      <c r="CG1484" s="521">
        <f t="shared" si="400"/>
        <v>0</v>
      </c>
      <c r="CH1484" s="452">
        <f t="shared" si="401"/>
        <v>0</v>
      </c>
      <c r="CI1484" s="511">
        <f t="shared" si="402"/>
        <v>0</v>
      </c>
      <c r="CJ1484" s="524">
        <f t="shared" si="403"/>
        <v>0</v>
      </c>
      <c r="CK1484" s="525">
        <f t="shared" si="404"/>
        <v>0</v>
      </c>
      <c r="CL1484" s="293">
        <f t="shared" si="405"/>
        <v>0</v>
      </c>
      <c r="CM1484" s="294" t="str">
        <f>IF(CL1484=0,"",
IF(SUM($CL$1424:CL1484)=1,CN1484,
IF($CL$1545&gt;SUM($CL$1424:CL1484),_xlfn.CONCAT(", ",CN1484),
IF($CL$1545=SUM($CL$1424:CL1484),_xlfn.CONCAT(" y ",CN1484)))))</f>
        <v/>
      </c>
      <c r="CN1484" s="89" t="s">
        <v>5204</v>
      </c>
    </row>
    <row r="1485" spans="1:92" ht="15" customHeight="1">
      <c r="A1485" s="64"/>
      <c r="B1485" s="11"/>
      <c r="C1485" s="58" t="s">
        <v>5205</v>
      </c>
      <c r="D1485" s="1020" t="str">
        <f>IF(CNGE_2025_M1_Secc5_Sub1!$D91="","",CNGE_2025_M1_Secc5_Sub1!$D91)</f>
        <v/>
      </c>
      <c r="E1485" s="889"/>
      <c r="F1485" s="889"/>
      <c r="G1485" s="889"/>
      <c r="H1485" s="889"/>
      <c r="I1485" s="889"/>
      <c r="J1485" s="889"/>
      <c r="K1485" s="889"/>
      <c r="L1485" s="889"/>
      <c r="M1485" s="889"/>
      <c r="N1485" s="889"/>
      <c r="O1485" s="890"/>
      <c r="P1485" s="813"/>
      <c r="Q1485" s="813"/>
      <c r="R1485" s="813"/>
      <c r="S1485" s="813"/>
      <c r="T1485" s="813"/>
      <c r="U1485" s="813"/>
      <c r="V1485" s="813"/>
      <c r="W1485" s="813"/>
      <c r="X1485" s="813"/>
      <c r="Y1485" s="813"/>
      <c r="Z1485" s="813"/>
      <c r="AA1485" s="813"/>
      <c r="AB1485" s="813"/>
      <c r="AC1485" s="813"/>
      <c r="AD1485" s="813"/>
      <c r="AI1485">
        <f t="shared" si="436"/>
        <v>0</v>
      </c>
      <c r="AJ1485">
        <f t="shared" si="437"/>
        <v>0</v>
      </c>
      <c r="AK1485">
        <f t="shared" si="438"/>
        <v>0</v>
      </c>
      <c r="AL1485">
        <f t="shared" si="439"/>
        <v>0</v>
      </c>
      <c r="AM1485">
        <f t="shared" si="440"/>
        <v>0</v>
      </c>
      <c r="AN1485">
        <f t="shared" si="441"/>
        <v>0</v>
      </c>
      <c r="AO1485">
        <f t="shared" si="442"/>
        <v>0</v>
      </c>
      <c r="AP1485">
        <f t="shared" si="443"/>
        <v>0</v>
      </c>
      <c r="AQ1485">
        <f t="shared" si="444"/>
        <v>0</v>
      </c>
      <c r="AR1485">
        <f t="shared" si="445"/>
        <v>0</v>
      </c>
      <c r="AS1485">
        <f t="shared" si="446"/>
        <v>0</v>
      </c>
      <c r="AT1485">
        <f t="shared" si="447"/>
        <v>0</v>
      </c>
      <c r="AU1485">
        <f t="shared" si="448"/>
        <v>0</v>
      </c>
      <c r="AV1485">
        <f t="shared" si="449"/>
        <v>0</v>
      </c>
      <c r="AW1485">
        <f t="shared" si="450"/>
        <v>0</v>
      </c>
      <c r="AX1485">
        <f t="shared" si="451"/>
        <v>0</v>
      </c>
      <c r="AY1485">
        <f t="shared" si="452"/>
        <v>0</v>
      </c>
      <c r="AZ1485">
        <f t="shared" si="453"/>
        <v>0</v>
      </c>
      <c r="BA1485">
        <f t="shared" si="454"/>
        <v>0</v>
      </c>
      <c r="BB1485">
        <f t="shared" si="455"/>
        <v>0</v>
      </c>
      <c r="BC1485" s="302">
        <f t="shared" si="376"/>
        <v>0</v>
      </c>
      <c r="BD1485" s="290">
        <f t="shared" si="377"/>
        <v>0</v>
      </c>
      <c r="BE1485" s="293">
        <f t="shared" si="378"/>
        <v>0</v>
      </c>
      <c r="BF1485" s="294" t="str">
        <f>IF(BE1485=0,"",
IF(SUM($BE$1424:BE1485)=1,BG1485,
IF($BE$1545&gt;SUM($BE$1424:BE1485),_xlfn.CONCAT(", ",BG1485),
IF($BE$1545=SUM($BE$1424:BE1485),_xlfn.CONCAT(" y ",BG1485)))))</f>
        <v/>
      </c>
      <c r="BG1485" s="89" t="s">
        <v>5206</v>
      </c>
      <c r="BH1485" s="515">
        <f t="shared" ref="BH1485:BJ1485" si="485">IF(OR(S1358="NS",S1217="NS"),0,IF(AND(S1358="NA",S1217="NA"),0,IF(S1358&gt;=SUM(S1217),0,1)))</f>
        <v>0</v>
      </c>
      <c r="BI1485" s="512">
        <f t="shared" si="485"/>
        <v>0</v>
      </c>
      <c r="BJ1485" s="281">
        <f t="shared" si="485"/>
        <v>0</v>
      </c>
      <c r="BK1485" s="338">
        <f t="shared" si="380"/>
        <v>0</v>
      </c>
      <c r="BL1485" s="294" t="str">
        <f>IF(BK1485=0,"",
IF(SUM($BK$1424:BK1485)=1,BM1485,
IF($BK$1545&gt;SUM($BK$1424:BK1485),_xlfn.CONCAT(", ",BM1485),
IF($BK$1545=SUM($BK$1424:BK1485),_xlfn.CONCAT(" y ",BM1485)))))</f>
        <v/>
      </c>
      <c r="BM1485" s="89" t="s">
        <v>5206</v>
      </c>
      <c r="BN1485" s="519">
        <f t="shared" si="381"/>
        <v>0</v>
      </c>
      <c r="BO1485" s="521">
        <f t="shared" si="382"/>
        <v>0</v>
      </c>
      <c r="BP1485" s="452">
        <f t="shared" si="383"/>
        <v>0</v>
      </c>
      <c r="BQ1485" s="511">
        <f t="shared" si="384"/>
        <v>0</v>
      </c>
      <c r="BR1485" s="524">
        <f t="shared" si="385"/>
        <v>0</v>
      </c>
      <c r="BS1485" s="525">
        <f t="shared" si="386"/>
        <v>0</v>
      </c>
      <c r="BT1485" s="519">
        <f t="shared" si="387"/>
        <v>0</v>
      </c>
      <c r="BU1485" s="521">
        <f t="shared" si="388"/>
        <v>0</v>
      </c>
      <c r="BV1485" s="452">
        <f t="shared" si="389"/>
        <v>0</v>
      </c>
      <c r="BW1485" s="511">
        <f t="shared" si="390"/>
        <v>0</v>
      </c>
      <c r="BX1485" s="524">
        <f t="shared" si="391"/>
        <v>0</v>
      </c>
      <c r="BY1485" s="525">
        <f t="shared" si="392"/>
        <v>0</v>
      </c>
      <c r="BZ1485" s="519">
        <f t="shared" si="393"/>
        <v>0</v>
      </c>
      <c r="CA1485" s="521">
        <f t="shared" si="394"/>
        <v>0</v>
      </c>
      <c r="CB1485" s="452">
        <f t="shared" si="395"/>
        <v>0</v>
      </c>
      <c r="CC1485" s="511">
        <f t="shared" si="396"/>
        <v>0</v>
      </c>
      <c r="CD1485" s="524">
        <f t="shared" si="397"/>
        <v>0</v>
      </c>
      <c r="CE1485" s="525">
        <f t="shared" si="398"/>
        <v>0</v>
      </c>
      <c r="CF1485" s="519">
        <f t="shared" si="399"/>
        <v>0</v>
      </c>
      <c r="CG1485" s="521">
        <f t="shared" si="400"/>
        <v>0</v>
      </c>
      <c r="CH1485" s="452">
        <f t="shared" si="401"/>
        <v>0</v>
      </c>
      <c r="CI1485" s="511">
        <f t="shared" si="402"/>
        <v>0</v>
      </c>
      <c r="CJ1485" s="524">
        <f t="shared" si="403"/>
        <v>0</v>
      </c>
      <c r="CK1485" s="525">
        <f t="shared" si="404"/>
        <v>0</v>
      </c>
      <c r="CL1485" s="293">
        <f t="shared" si="405"/>
        <v>0</v>
      </c>
      <c r="CM1485" s="294" t="str">
        <f>IF(CL1485=0,"",
IF(SUM($CL$1424:CL1485)=1,CN1485,
IF($CL$1545&gt;SUM($CL$1424:CL1485),_xlfn.CONCAT(", ",CN1485),
IF($CL$1545=SUM($CL$1424:CL1485),_xlfn.CONCAT(" y ",CN1485)))))</f>
        <v/>
      </c>
      <c r="CN1485" s="89" t="s">
        <v>5206</v>
      </c>
    </row>
    <row r="1486" spans="1:92" ht="15" customHeight="1">
      <c r="A1486" s="64"/>
      <c r="B1486" s="11"/>
      <c r="C1486" s="58" t="s">
        <v>5207</v>
      </c>
      <c r="D1486" s="1020" t="str">
        <f>IF(CNGE_2025_M1_Secc5_Sub1!$D92="","",CNGE_2025_M1_Secc5_Sub1!$D92)</f>
        <v/>
      </c>
      <c r="E1486" s="889"/>
      <c r="F1486" s="889"/>
      <c r="G1486" s="889"/>
      <c r="H1486" s="889"/>
      <c r="I1486" s="889"/>
      <c r="J1486" s="889"/>
      <c r="K1486" s="889"/>
      <c r="L1486" s="889"/>
      <c r="M1486" s="889"/>
      <c r="N1486" s="889"/>
      <c r="O1486" s="890"/>
      <c r="P1486" s="813"/>
      <c r="Q1486" s="813"/>
      <c r="R1486" s="813"/>
      <c r="S1486" s="813"/>
      <c r="T1486" s="813"/>
      <c r="U1486" s="813"/>
      <c r="V1486" s="813"/>
      <c r="W1486" s="813"/>
      <c r="X1486" s="813"/>
      <c r="Y1486" s="813"/>
      <c r="Z1486" s="813"/>
      <c r="AA1486" s="813"/>
      <c r="AB1486" s="813"/>
      <c r="AC1486" s="813"/>
      <c r="AD1486" s="813"/>
      <c r="AI1486">
        <f t="shared" si="436"/>
        <v>0</v>
      </c>
      <c r="AJ1486">
        <f t="shared" si="437"/>
        <v>0</v>
      </c>
      <c r="AK1486">
        <f t="shared" si="438"/>
        <v>0</v>
      </c>
      <c r="AL1486">
        <f t="shared" si="439"/>
        <v>0</v>
      </c>
      <c r="AM1486">
        <f t="shared" si="440"/>
        <v>0</v>
      </c>
      <c r="AN1486">
        <f t="shared" si="441"/>
        <v>0</v>
      </c>
      <c r="AO1486">
        <f t="shared" si="442"/>
        <v>0</v>
      </c>
      <c r="AP1486">
        <f t="shared" si="443"/>
        <v>0</v>
      </c>
      <c r="AQ1486">
        <f t="shared" si="444"/>
        <v>0</v>
      </c>
      <c r="AR1486">
        <f t="shared" si="445"/>
        <v>0</v>
      </c>
      <c r="AS1486">
        <f t="shared" si="446"/>
        <v>0</v>
      </c>
      <c r="AT1486">
        <f t="shared" si="447"/>
        <v>0</v>
      </c>
      <c r="AU1486">
        <f t="shared" si="448"/>
        <v>0</v>
      </c>
      <c r="AV1486">
        <f t="shared" si="449"/>
        <v>0</v>
      </c>
      <c r="AW1486">
        <f t="shared" si="450"/>
        <v>0</v>
      </c>
      <c r="AX1486">
        <f t="shared" si="451"/>
        <v>0</v>
      </c>
      <c r="AY1486">
        <f t="shared" si="452"/>
        <v>0</v>
      </c>
      <c r="AZ1486">
        <f t="shared" si="453"/>
        <v>0</v>
      </c>
      <c r="BA1486">
        <f t="shared" si="454"/>
        <v>0</v>
      </c>
      <c r="BB1486">
        <f t="shared" si="455"/>
        <v>0</v>
      </c>
      <c r="BC1486" s="302">
        <f t="shared" si="376"/>
        <v>0</v>
      </c>
      <c r="BD1486" s="290">
        <f t="shared" si="377"/>
        <v>0</v>
      </c>
      <c r="BE1486" s="293">
        <f t="shared" si="378"/>
        <v>0</v>
      </c>
      <c r="BF1486" s="294" t="str">
        <f>IF(BE1486=0,"",
IF(SUM($BE$1424:BE1486)=1,BG1486,
IF($BE$1545&gt;SUM($BE$1424:BE1486),_xlfn.CONCAT(", ",BG1486),
IF($BE$1545=SUM($BE$1424:BE1486),_xlfn.CONCAT(" y ",BG1486)))))</f>
        <v/>
      </c>
      <c r="BG1486" s="89" t="s">
        <v>5208</v>
      </c>
      <c r="BH1486" s="515">
        <f t="shared" ref="BH1486:BJ1486" si="486">IF(OR(S1359="NS",S1218="NS"),0,IF(AND(S1359="NA",S1218="NA"),0,IF(S1359&gt;=SUM(S1218),0,1)))</f>
        <v>0</v>
      </c>
      <c r="BI1486" s="512">
        <f t="shared" si="486"/>
        <v>0</v>
      </c>
      <c r="BJ1486" s="281">
        <f t="shared" si="486"/>
        <v>0</v>
      </c>
      <c r="BK1486" s="338">
        <f t="shared" si="380"/>
        <v>0</v>
      </c>
      <c r="BL1486" s="294" t="str">
        <f>IF(BK1486=0,"",
IF(SUM($BK$1424:BK1486)=1,BM1486,
IF($BK$1545&gt;SUM($BK$1424:BK1486),_xlfn.CONCAT(", ",BM1486),
IF($BK$1545=SUM($BK$1424:BK1486),_xlfn.CONCAT(" y ",BM1486)))))</f>
        <v/>
      </c>
      <c r="BM1486" s="89" t="s">
        <v>5208</v>
      </c>
      <c r="BN1486" s="519">
        <f t="shared" si="381"/>
        <v>0</v>
      </c>
      <c r="BO1486" s="521">
        <f t="shared" si="382"/>
        <v>0</v>
      </c>
      <c r="BP1486" s="452">
        <f t="shared" si="383"/>
        <v>0</v>
      </c>
      <c r="BQ1486" s="511">
        <f t="shared" si="384"/>
        <v>0</v>
      </c>
      <c r="BR1486" s="524">
        <f t="shared" si="385"/>
        <v>0</v>
      </c>
      <c r="BS1486" s="525">
        <f t="shared" si="386"/>
        <v>0</v>
      </c>
      <c r="BT1486" s="519">
        <f t="shared" si="387"/>
        <v>0</v>
      </c>
      <c r="BU1486" s="521">
        <f t="shared" si="388"/>
        <v>0</v>
      </c>
      <c r="BV1486" s="452">
        <f t="shared" si="389"/>
        <v>0</v>
      </c>
      <c r="BW1486" s="511">
        <f t="shared" si="390"/>
        <v>0</v>
      </c>
      <c r="BX1486" s="524">
        <f t="shared" si="391"/>
        <v>0</v>
      </c>
      <c r="BY1486" s="525">
        <f t="shared" si="392"/>
        <v>0</v>
      </c>
      <c r="BZ1486" s="519">
        <f t="shared" si="393"/>
        <v>0</v>
      </c>
      <c r="CA1486" s="521">
        <f t="shared" si="394"/>
        <v>0</v>
      </c>
      <c r="CB1486" s="452">
        <f t="shared" si="395"/>
        <v>0</v>
      </c>
      <c r="CC1486" s="511">
        <f t="shared" si="396"/>
        <v>0</v>
      </c>
      <c r="CD1486" s="524">
        <f t="shared" si="397"/>
        <v>0</v>
      </c>
      <c r="CE1486" s="525">
        <f t="shared" si="398"/>
        <v>0</v>
      </c>
      <c r="CF1486" s="519">
        <f t="shared" si="399"/>
        <v>0</v>
      </c>
      <c r="CG1486" s="521">
        <f t="shared" si="400"/>
        <v>0</v>
      </c>
      <c r="CH1486" s="452">
        <f t="shared" si="401"/>
        <v>0</v>
      </c>
      <c r="CI1486" s="511">
        <f t="shared" si="402"/>
        <v>0</v>
      </c>
      <c r="CJ1486" s="524">
        <f t="shared" si="403"/>
        <v>0</v>
      </c>
      <c r="CK1486" s="525">
        <f t="shared" si="404"/>
        <v>0</v>
      </c>
      <c r="CL1486" s="293">
        <f t="shared" si="405"/>
        <v>0</v>
      </c>
      <c r="CM1486" s="294" t="str">
        <f>IF(CL1486=0,"",
IF(SUM($CL$1424:CL1486)=1,CN1486,
IF($CL$1545&gt;SUM($CL$1424:CL1486),_xlfn.CONCAT(", ",CN1486),
IF($CL$1545=SUM($CL$1424:CL1486),_xlfn.CONCAT(" y ",CN1486)))))</f>
        <v/>
      </c>
      <c r="CN1486" s="89" t="s">
        <v>5208</v>
      </c>
    </row>
    <row r="1487" spans="1:92" ht="15" customHeight="1">
      <c r="A1487" s="64"/>
      <c r="B1487" s="11"/>
      <c r="C1487" s="58" t="s">
        <v>5209</v>
      </c>
      <c r="D1487" s="1020" t="str">
        <f>IF(CNGE_2025_M1_Secc5_Sub1!$D93="","",CNGE_2025_M1_Secc5_Sub1!$D93)</f>
        <v/>
      </c>
      <c r="E1487" s="889"/>
      <c r="F1487" s="889"/>
      <c r="G1487" s="889"/>
      <c r="H1487" s="889"/>
      <c r="I1487" s="889"/>
      <c r="J1487" s="889"/>
      <c r="K1487" s="889"/>
      <c r="L1487" s="889"/>
      <c r="M1487" s="889"/>
      <c r="N1487" s="889"/>
      <c r="O1487" s="890"/>
      <c r="P1487" s="813"/>
      <c r="Q1487" s="813"/>
      <c r="R1487" s="813"/>
      <c r="S1487" s="813"/>
      <c r="T1487" s="813"/>
      <c r="U1487" s="813"/>
      <c r="V1487" s="813"/>
      <c r="W1487" s="813"/>
      <c r="X1487" s="813"/>
      <c r="Y1487" s="813"/>
      <c r="Z1487" s="813"/>
      <c r="AA1487" s="813"/>
      <c r="AB1487" s="813"/>
      <c r="AC1487" s="813"/>
      <c r="AD1487" s="813"/>
      <c r="AI1487">
        <f t="shared" si="436"/>
        <v>0</v>
      </c>
      <c r="AJ1487">
        <f t="shared" si="437"/>
        <v>0</v>
      </c>
      <c r="AK1487">
        <f t="shared" si="438"/>
        <v>0</v>
      </c>
      <c r="AL1487">
        <f t="shared" si="439"/>
        <v>0</v>
      </c>
      <c r="AM1487">
        <f t="shared" si="440"/>
        <v>0</v>
      </c>
      <c r="AN1487">
        <f t="shared" si="441"/>
        <v>0</v>
      </c>
      <c r="AO1487">
        <f t="shared" si="442"/>
        <v>0</v>
      </c>
      <c r="AP1487">
        <f t="shared" si="443"/>
        <v>0</v>
      </c>
      <c r="AQ1487">
        <f t="shared" si="444"/>
        <v>0</v>
      </c>
      <c r="AR1487">
        <f t="shared" si="445"/>
        <v>0</v>
      </c>
      <c r="AS1487">
        <f t="shared" si="446"/>
        <v>0</v>
      </c>
      <c r="AT1487">
        <f t="shared" si="447"/>
        <v>0</v>
      </c>
      <c r="AU1487">
        <f t="shared" si="448"/>
        <v>0</v>
      </c>
      <c r="AV1487">
        <f t="shared" si="449"/>
        <v>0</v>
      </c>
      <c r="AW1487">
        <f t="shared" si="450"/>
        <v>0</v>
      </c>
      <c r="AX1487">
        <f t="shared" si="451"/>
        <v>0</v>
      </c>
      <c r="AY1487">
        <f t="shared" si="452"/>
        <v>0</v>
      </c>
      <c r="AZ1487">
        <f t="shared" si="453"/>
        <v>0</v>
      </c>
      <c r="BA1487">
        <f t="shared" si="454"/>
        <v>0</v>
      </c>
      <c r="BB1487">
        <f t="shared" si="455"/>
        <v>0</v>
      </c>
      <c r="BC1487" s="302">
        <f t="shared" si="376"/>
        <v>0</v>
      </c>
      <c r="BD1487" s="290">
        <f t="shared" si="377"/>
        <v>0</v>
      </c>
      <c r="BE1487" s="293">
        <f t="shared" si="378"/>
        <v>0</v>
      </c>
      <c r="BF1487" s="294" t="str">
        <f>IF(BE1487=0,"",
IF(SUM($BE$1424:BE1487)=1,BG1487,
IF($BE$1545&gt;SUM($BE$1424:BE1487),_xlfn.CONCAT(", ",BG1487),
IF($BE$1545=SUM($BE$1424:BE1487),_xlfn.CONCAT(" y ",BG1487)))))</f>
        <v/>
      </c>
      <c r="BG1487" s="89" t="s">
        <v>5210</v>
      </c>
      <c r="BH1487" s="515">
        <f t="shared" ref="BH1487:BJ1487" si="487">IF(OR(S1360="NS",S1219="NS"),0,IF(AND(S1360="NA",S1219="NA"),0,IF(S1360&gt;=SUM(S1219),0,1)))</f>
        <v>0</v>
      </c>
      <c r="BI1487" s="512">
        <f t="shared" si="487"/>
        <v>0</v>
      </c>
      <c r="BJ1487" s="281">
        <f t="shared" si="487"/>
        <v>0</v>
      </c>
      <c r="BK1487" s="338">
        <f t="shared" si="380"/>
        <v>0</v>
      </c>
      <c r="BL1487" s="294" t="str">
        <f>IF(BK1487=0,"",
IF(SUM($BK$1424:BK1487)=1,BM1487,
IF($BK$1545&gt;SUM($BK$1424:BK1487),_xlfn.CONCAT(", ",BM1487),
IF($BK$1545=SUM($BK$1424:BK1487),_xlfn.CONCAT(" y ",BM1487)))))</f>
        <v/>
      </c>
      <c r="BM1487" s="89" t="s">
        <v>5210</v>
      </c>
      <c r="BN1487" s="519">
        <f t="shared" si="381"/>
        <v>0</v>
      </c>
      <c r="BO1487" s="521">
        <f t="shared" si="382"/>
        <v>0</v>
      </c>
      <c r="BP1487" s="452">
        <f t="shared" si="383"/>
        <v>0</v>
      </c>
      <c r="BQ1487" s="511">
        <f t="shared" si="384"/>
        <v>0</v>
      </c>
      <c r="BR1487" s="524">
        <f t="shared" si="385"/>
        <v>0</v>
      </c>
      <c r="BS1487" s="525">
        <f t="shared" si="386"/>
        <v>0</v>
      </c>
      <c r="BT1487" s="519">
        <f t="shared" si="387"/>
        <v>0</v>
      </c>
      <c r="BU1487" s="521">
        <f t="shared" si="388"/>
        <v>0</v>
      </c>
      <c r="BV1487" s="452">
        <f t="shared" si="389"/>
        <v>0</v>
      </c>
      <c r="BW1487" s="511">
        <f t="shared" si="390"/>
        <v>0</v>
      </c>
      <c r="BX1487" s="524">
        <f t="shared" si="391"/>
        <v>0</v>
      </c>
      <c r="BY1487" s="525">
        <f t="shared" si="392"/>
        <v>0</v>
      </c>
      <c r="BZ1487" s="519">
        <f t="shared" si="393"/>
        <v>0</v>
      </c>
      <c r="CA1487" s="521">
        <f t="shared" si="394"/>
        <v>0</v>
      </c>
      <c r="CB1487" s="452">
        <f t="shared" si="395"/>
        <v>0</v>
      </c>
      <c r="CC1487" s="511">
        <f t="shared" si="396"/>
        <v>0</v>
      </c>
      <c r="CD1487" s="524">
        <f t="shared" si="397"/>
        <v>0</v>
      </c>
      <c r="CE1487" s="525">
        <f t="shared" si="398"/>
        <v>0</v>
      </c>
      <c r="CF1487" s="519">
        <f t="shared" si="399"/>
        <v>0</v>
      </c>
      <c r="CG1487" s="521">
        <f t="shared" si="400"/>
        <v>0</v>
      </c>
      <c r="CH1487" s="452">
        <f t="shared" si="401"/>
        <v>0</v>
      </c>
      <c r="CI1487" s="511">
        <f t="shared" si="402"/>
        <v>0</v>
      </c>
      <c r="CJ1487" s="524">
        <f t="shared" si="403"/>
        <v>0</v>
      </c>
      <c r="CK1487" s="525">
        <f t="shared" si="404"/>
        <v>0</v>
      </c>
      <c r="CL1487" s="293">
        <f t="shared" si="405"/>
        <v>0</v>
      </c>
      <c r="CM1487" s="294" t="str">
        <f>IF(CL1487=0,"",
IF(SUM($CL$1424:CL1487)=1,CN1487,
IF($CL$1545&gt;SUM($CL$1424:CL1487),_xlfn.CONCAT(", ",CN1487),
IF($CL$1545=SUM($CL$1424:CL1487),_xlfn.CONCAT(" y ",CN1487)))))</f>
        <v/>
      </c>
      <c r="CN1487" s="89" t="s">
        <v>5210</v>
      </c>
    </row>
    <row r="1488" spans="1:92" ht="15" customHeight="1">
      <c r="A1488" s="64"/>
      <c r="B1488" s="11"/>
      <c r="C1488" s="58" t="s">
        <v>5211</v>
      </c>
      <c r="D1488" s="1020" t="str">
        <f>IF(CNGE_2025_M1_Secc5_Sub1!$D94="","",CNGE_2025_M1_Secc5_Sub1!$D94)</f>
        <v/>
      </c>
      <c r="E1488" s="889"/>
      <c r="F1488" s="889"/>
      <c r="G1488" s="889"/>
      <c r="H1488" s="889"/>
      <c r="I1488" s="889"/>
      <c r="J1488" s="889"/>
      <c r="K1488" s="889"/>
      <c r="L1488" s="889"/>
      <c r="M1488" s="889"/>
      <c r="N1488" s="889"/>
      <c r="O1488" s="890"/>
      <c r="P1488" s="813"/>
      <c r="Q1488" s="813"/>
      <c r="R1488" s="813"/>
      <c r="S1488" s="813"/>
      <c r="T1488" s="813"/>
      <c r="U1488" s="813"/>
      <c r="V1488" s="813"/>
      <c r="W1488" s="813"/>
      <c r="X1488" s="813"/>
      <c r="Y1488" s="813"/>
      <c r="Z1488" s="813"/>
      <c r="AA1488" s="813"/>
      <c r="AB1488" s="813"/>
      <c r="AC1488" s="813"/>
      <c r="AD1488" s="813"/>
      <c r="AI1488">
        <f t="shared" ref="AI1488:AI1519" si="488">P1488</f>
        <v>0</v>
      </c>
      <c r="AJ1488">
        <f t="shared" ref="AJ1488:AJ1519" si="489">COUNTIF(Q1488:R1488,"NS")</f>
        <v>0</v>
      </c>
      <c r="AK1488">
        <f t="shared" ref="AK1488:AK1519" si="490">SUM(Q1488:R1488)</f>
        <v>0</v>
      </c>
      <c r="AL1488">
        <f t="shared" ref="AL1488:AL1519" si="491">IF(COUNTIF(P1488:R1488,"NA")=3,0,IF(OR(AND(AI1488=0,AJ1488&gt;0),AND(AI1488="NS",AK1488&gt;0), AND(AI1488="NS", AJ1488=0,AK1488=0)), 1, IF(OR(AND(AI1488&gt;0,AJ1488&gt;1,AI1488&gt;AK1488), AND(AI1488="NS",AJ1488=2), AND(AI1488="NS",AK1488=0,AJ1488&gt;0),AI1488=AK1488), 0, 1)))</f>
        <v>0</v>
      </c>
      <c r="AM1488">
        <f t="shared" ref="AM1488:AM1519" si="492">S1488</f>
        <v>0</v>
      </c>
      <c r="AN1488">
        <f t="shared" ref="AN1488:AN1519" si="493">COUNTIF(T1488:U1488,"NS")</f>
        <v>0</v>
      </c>
      <c r="AO1488">
        <f t="shared" ref="AO1488:AO1519" si="494">SUM(T1488:U1488)</f>
        <v>0</v>
      </c>
      <c r="AP1488">
        <f t="shared" ref="AP1488:AP1519" si="495">IF(COUNTIF(S1488:U1488,"NA")=3,0,IF(OR(AND(AM1488=0,AN1488&gt;0),AND(AM1488="NS",AO1488&gt;0), AND(AM1488="NS", AN1488=0,AO1488=0)), 1, IF(OR(AND(AM1488&gt;0,AN1488&gt;1,AM1488&gt;AO1488), AND(AM1488="NS",AN1488=2), AND(AM1488="NS",AO1488=0,AN1488&gt;0),AM1488=AO1488), 0, 1)))</f>
        <v>0</v>
      </c>
      <c r="AQ1488">
        <f t="shared" ref="AQ1488:AQ1519" si="496">V1488</f>
        <v>0</v>
      </c>
      <c r="AR1488">
        <f t="shared" ref="AR1488:AR1519" si="497">COUNTIF(W1488:X1488,"NS")</f>
        <v>0</v>
      </c>
      <c r="AS1488">
        <f t="shared" ref="AS1488:AS1519" si="498">SUM(W1488:X1488)</f>
        <v>0</v>
      </c>
      <c r="AT1488">
        <f t="shared" ref="AT1488:AT1519" si="499">IF(COUNTIF(V1488:X1488,"NA")=3,0,IF(OR(AND(AQ1488=0,AR1488&gt;0),AND(AQ1488="NS",AS1488&gt;0), AND(AQ1488="NS", AR1488=0,AS1488=0)), 1, IF(OR(AND(AQ1488&gt;0,AR1488&gt;1,AQ1488&gt;AS1488), AND(AQ1488="NS",AR1488=2), AND(AQ1488="NS",AS1488=0,AR1488&gt;0),AQ1488=AS1488), 0, 1)))</f>
        <v>0</v>
      </c>
      <c r="AU1488">
        <f t="shared" ref="AU1488:AU1519" si="500">Y1488</f>
        <v>0</v>
      </c>
      <c r="AV1488">
        <f t="shared" ref="AV1488:AV1519" si="501">COUNTIF(Z1488:AA1488,"NS")</f>
        <v>0</v>
      </c>
      <c r="AW1488">
        <f t="shared" ref="AW1488:AW1519" si="502">SUM(Z1488:AA1488)</f>
        <v>0</v>
      </c>
      <c r="AX1488">
        <f t="shared" ref="AX1488:AX1519" si="503">IF(COUNTIF(Y1488:AA1488,"NA")=3,0,IF(OR(AND(AU1488=0,AV1488&gt;0),AND(AU1488="NS",AW1488&gt;0), AND(AU1488="NS", AV1488=0,AW1488=0)), 1, IF(OR(AND(AU1488&gt;0,AV1488&gt;1,AU1488&gt;AW1488), AND(AU1488="NS",AV1488=2), AND(AU1488="NS",AW1488=0,AV1488&gt;0),AU1488=AW1488), 0, 1)))</f>
        <v>0</v>
      </c>
      <c r="AY1488">
        <f t="shared" ref="AY1488:AY1519" si="504">AB1488</f>
        <v>0</v>
      </c>
      <c r="AZ1488">
        <f t="shared" ref="AZ1488:AZ1519" si="505">COUNTIF(AC1488:AD1488,"NS")</f>
        <v>0</v>
      </c>
      <c r="BA1488">
        <f t="shared" ref="BA1488:BA1519" si="506">SUM(AC1488:AD1488)</f>
        <v>0</v>
      </c>
      <c r="BB1488">
        <f t="shared" ref="BB1488:BB1519" si="507">IF(COUNTIF(AB1488:AD1488,"NA")=3,0,IF(OR(AND(AY1488=0,AZ1488&gt;0),AND(AY1488="NS",BA1488&gt;0), AND(AY1488="NS", AZ1488=0,BA1488=0)), 1, IF(OR(AND(AY1488&gt;0,AZ1488&gt;1,AY1488&gt;BA1488), AND(AY1488="NS",AZ1488=2), AND(AY1488="NS",BA1488=0,AZ1488&gt;0),AY1488=BA1488), 0, 1)))</f>
        <v>0</v>
      </c>
      <c r="BC1488" s="302">
        <f t="shared" si="376"/>
        <v>0</v>
      </c>
      <c r="BD1488" s="290">
        <f t="shared" si="377"/>
        <v>0</v>
      </c>
      <c r="BE1488" s="293">
        <f t="shared" si="378"/>
        <v>0</v>
      </c>
      <c r="BF1488" s="294" t="str">
        <f>IF(BE1488=0,"",
IF(SUM($BE$1424:BE1488)=1,BG1488,
IF($BE$1545&gt;SUM($BE$1424:BE1488),_xlfn.CONCAT(", ",BG1488),
IF($BE$1545=SUM($BE$1424:BE1488),_xlfn.CONCAT(" y ",BG1488)))))</f>
        <v/>
      </c>
      <c r="BG1488" s="89" t="s">
        <v>5212</v>
      </c>
      <c r="BH1488" s="515">
        <f t="shared" ref="BH1488:BJ1488" si="508">IF(OR(S1361="NS",S1220="NS"),0,IF(AND(S1361="NA",S1220="NA"),0,IF(S1361&gt;=SUM(S1220),0,1)))</f>
        <v>0</v>
      </c>
      <c r="BI1488" s="512">
        <f t="shared" si="508"/>
        <v>0</v>
      </c>
      <c r="BJ1488" s="281">
        <f t="shared" si="508"/>
        <v>0</v>
      </c>
      <c r="BK1488" s="338">
        <f t="shared" si="380"/>
        <v>0</v>
      </c>
      <c r="BL1488" s="294" t="str">
        <f>IF(BK1488=0,"",
IF(SUM($BK$1424:BK1488)=1,BM1488,
IF($BK$1545&gt;SUM($BK$1424:BK1488),_xlfn.CONCAT(", ",BM1488),
IF($BK$1545=SUM($BK$1424:BK1488),_xlfn.CONCAT(" y ",BM1488)))))</f>
        <v/>
      </c>
      <c r="BM1488" s="89" t="s">
        <v>5212</v>
      </c>
      <c r="BN1488" s="519">
        <f t="shared" si="381"/>
        <v>0</v>
      </c>
      <c r="BO1488" s="521">
        <f t="shared" si="382"/>
        <v>0</v>
      </c>
      <c r="BP1488" s="452">
        <f t="shared" si="383"/>
        <v>0</v>
      </c>
      <c r="BQ1488" s="511">
        <f t="shared" si="384"/>
        <v>0</v>
      </c>
      <c r="BR1488" s="524">
        <f t="shared" si="385"/>
        <v>0</v>
      </c>
      <c r="BS1488" s="525">
        <f t="shared" si="386"/>
        <v>0</v>
      </c>
      <c r="BT1488" s="519">
        <f t="shared" si="387"/>
        <v>0</v>
      </c>
      <c r="BU1488" s="521">
        <f t="shared" si="388"/>
        <v>0</v>
      </c>
      <c r="BV1488" s="452">
        <f t="shared" si="389"/>
        <v>0</v>
      </c>
      <c r="BW1488" s="511">
        <f t="shared" si="390"/>
        <v>0</v>
      </c>
      <c r="BX1488" s="524">
        <f t="shared" si="391"/>
        <v>0</v>
      </c>
      <c r="BY1488" s="525">
        <f t="shared" si="392"/>
        <v>0</v>
      </c>
      <c r="BZ1488" s="519">
        <f t="shared" si="393"/>
        <v>0</v>
      </c>
      <c r="CA1488" s="521">
        <f t="shared" si="394"/>
        <v>0</v>
      </c>
      <c r="CB1488" s="452">
        <f t="shared" si="395"/>
        <v>0</v>
      </c>
      <c r="CC1488" s="511">
        <f t="shared" si="396"/>
        <v>0</v>
      </c>
      <c r="CD1488" s="524">
        <f t="shared" si="397"/>
        <v>0</v>
      </c>
      <c r="CE1488" s="525">
        <f t="shared" si="398"/>
        <v>0</v>
      </c>
      <c r="CF1488" s="519">
        <f t="shared" si="399"/>
        <v>0</v>
      </c>
      <c r="CG1488" s="521">
        <f t="shared" si="400"/>
        <v>0</v>
      </c>
      <c r="CH1488" s="452">
        <f t="shared" si="401"/>
        <v>0</v>
      </c>
      <c r="CI1488" s="511">
        <f t="shared" si="402"/>
        <v>0</v>
      </c>
      <c r="CJ1488" s="524">
        <f t="shared" si="403"/>
        <v>0</v>
      </c>
      <c r="CK1488" s="525">
        <f t="shared" si="404"/>
        <v>0</v>
      </c>
      <c r="CL1488" s="293">
        <f t="shared" si="405"/>
        <v>0</v>
      </c>
      <c r="CM1488" s="294" t="str">
        <f>IF(CL1488=0,"",
IF(SUM($CL$1424:CL1488)=1,CN1488,
IF($CL$1545&gt;SUM($CL$1424:CL1488),_xlfn.CONCAT(", ",CN1488),
IF($CL$1545=SUM($CL$1424:CL1488),_xlfn.CONCAT(" y ",CN1488)))))</f>
        <v/>
      </c>
      <c r="CN1488" s="89" t="s">
        <v>5212</v>
      </c>
    </row>
    <row r="1489" spans="1:92" ht="15" customHeight="1">
      <c r="A1489" s="64"/>
      <c r="B1489" s="11"/>
      <c r="C1489" s="58" t="s">
        <v>5213</v>
      </c>
      <c r="D1489" s="1020" t="str">
        <f>IF(CNGE_2025_M1_Secc5_Sub1!$D95="","",CNGE_2025_M1_Secc5_Sub1!$D95)</f>
        <v/>
      </c>
      <c r="E1489" s="889"/>
      <c r="F1489" s="889"/>
      <c r="G1489" s="889"/>
      <c r="H1489" s="889"/>
      <c r="I1489" s="889"/>
      <c r="J1489" s="889"/>
      <c r="K1489" s="889"/>
      <c r="L1489" s="889"/>
      <c r="M1489" s="889"/>
      <c r="N1489" s="889"/>
      <c r="O1489" s="890"/>
      <c r="P1489" s="813"/>
      <c r="Q1489" s="813"/>
      <c r="R1489" s="813"/>
      <c r="S1489" s="813"/>
      <c r="T1489" s="813"/>
      <c r="U1489" s="813"/>
      <c r="V1489" s="813"/>
      <c r="W1489" s="813"/>
      <c r="X1489" s="813"/>
      <c r="Y1489" s="813"/>
      <c r="Z1489" s="813"/>
      <c r="AA1489" s="813"/>
      <c r="AB1489" s="813"/>
      <c r="AC1489" s="813"/>
      <c r="AD1489" s="813"/>
      <c r="AI1489">
        <f t="shared" si="488"/>
        <v>0</v>
      </c>
      <c r="AJ1489">
        <f t="shared" si="489"/>
        <v>0</v>
      </c>
      <c r="AK1489">
        <f t="shared" si="490"/>
        <v>0</v>
      </c>
      <c r="AL1489">
        <f t="shared" si="491"/>
        <v>0</v>
      </c>
      <c r="AM1489">
        <f t="shared" si="492"/>
        <v>0</v>
      </c>
      <c r="AN1489">
        <f t="shared" si="493"/>
        <v>0</v>
      </c>
      <c r="AO1489">
        <f t="shared" si="494"/>
        <v>0</v>
      </c>
      <c r="AP1489">
        <f t="shared" si="495"/>
        <v>0</v>
      </c>
      <c r="AQ1489">
        <f t="shared" si="496"/>
        <v>0</v>
      </c>
      <c r="AR1489">
        <f t="shared" si="497"/>
        <v>0</v>
      </c>
      <c r="AS1489">
        <f t="shared" si="498"/>
        <v>0</v>
      </c>
      <c r="AT1489">
        <f t="shared" si="499"/>
        <v>0</v>
      </c>
      <c r="AU1489">
        <f t="shared" si="500"/>
        <v>0</v>
      </c>
      <c r="AV1489">
        <f t="shared" si="501"/>
        <v>0</v>
      </c>
      <c r="AW1489">
        <f t="shared" si="502"/>
        <v>0</v>
      </c>
      <c r="AX1489">
        <f t="shared" si="503"/>
        <v>0</v>
      </c>
      <c r="AY1489">
        <f t="shared" si="504"/>
        <v>0</v>
      </c>
      <c r="AZ1489">
        <f t="shared" si="505"/>
        <v>0</v>
      </c>
      <c r="BA1489">
        <f t="shared" si="506"/>
        <v>0</v>
      </c>
      <c r="BB1489">
        <f t="shared" si="507"/>
        <v>0</v>
      </c>
      <c r="BC1489" s="302">
        <f t="shared" ref="BC1489:BC1543" si="509">IF(AND(SUM($S1221)=0,COUNTA(S1362:AD1362,P1489:AD1489)&gt;0),1,0)</f>
        <v>0</v>
      </c>
      <c r="BD1489" s="290">
        <f t="shared" ref="BD1489:BD1544" si="510">IF(AND(SUM($S1221)=0,COUNTBLANK(D1489)=0,COUNTA(S1362:AD1362,P1489:AD1489)=0),0,IF(AND(SUM($S1221)&gt;0,COUNTBLANK(D1489)=0,COUNTA(S1362:AD1362,P1489:AD1489)=27),0,IF(AND(COUNTBLANK(D1489)=1,COUNTA(P1489:AD1489)=0),0,1)))</f>
        <v>0</v>
      </c>
      <c r="BE1489" s="293">
        <f t="shared" ref="BE1489:BE1544" si="511">IF(BD1489=0,0,1)</f>
        <v>0</v>
      </c>
      <c r="BF1489" s="294" t="str">
        <f>IF(BE1489=0,"",
IF(SUM($BE$1424:BE1489)=1,BG1489,
IF($BE$1545&gt;SUM($BE$1424:BE1489),_xlfn.CONCAT(", ",BG1489),
IF($BE$1545=SUM($BE$1424:BE1489),_xlfn.CONCAT(" y ",BG1489)))))</f>
        <v/>
      </c>
      <c r="BG1489" s="89" t="s">
        <v>5214</v>
      </c>
      <c r="BH1489" s="515">
        <f t="shared" ref="BH1489:BJ1489" si="512">IF(OR(S1362="NS",S1221="NS"),0,IF(AND(S1362="NA",S1221="NA"),0,IF(S1362&gt;=SUM(S1221),0,1)))</f>
        <v>0</v>
      </c>
      <c r="BI1489" s="512">
        <f t="shared" si="512"/>
        <v>0</v>
      </c>
      <c r="BJ1489" s="281">
        <f t="shared" si="512"/>
        <v>0</v>
      </c>
      <c r="BK1489" s="338">
        <f t="shared" ref="BK1489:BK1544" si="513">IF(SUM(BH1489:BJ1489)=0,0,1)</f>
        <v>0</v>
      </c>
      <c r="BL1489" s="294" t="str">
        <f>IF(BK1489=0,"",
IF(SUM($BK$1424:BK1489)=1,BM1489,
IF($BK$1545&gt;SUM($BK$1424:BK1489),_xlfn.CONCAT(", ",BM1489),
IF($BK$1545=SUM($BK$1424:BK1489),_xlfn.CONCAT(" y ",BM1489)))))</f>
        <v/>
      </c>
      <c r="BM1489" s="89" t="s">
        <v>5214</v>
      </c>
      <c r="BN1489" s="519">
        <f t="shared" ref="BN1489:BN1544" si="514">IF(OR(V1362="NS",$S1221="NS"),0,IF(AND(V1362="NA",$S1221="NA"),0,IF(V1362&lt;=$S1221,0,1)))</f>
        <v>0</v>
      </c>
      <c r="BO1489" s="521">
        <f t="shared" ref="BO1489:BO1544" si="515">IF(OR(W1362="NS",$T1221="NS"),0,IF(AND(W1362="NA",$T1221="NA"),0,IF(W1362&lt;=$T1221,0,1)))</f>
        <v>0</v>
      </c>
      <c r="BP1489" s="452">
        <f t="shared" ref="BP1489:BP1544" si="516">IF(OR(X1362="NS",$U1221="NS"),0,IF(AND(X1362="NA",$U1221="NA"),0,IF(X1362&lt;=$U1221,0,1)))</f>
        <v>0</v>
      </c>
      <c r="BQ1489" s="511">
        <f t="shared" ref="BQ1489:BQ1544" si="517">IF(OR(Y1362="NS",$S1221="NS"),0,IF(AND(Y1362="NA",$S1221="NA"),0,IF(Y1362&lt;=$S1221,0,1)))</f>
        <v>0</v>
      </c>
      <c r="BR1489" s="524">
        <f t="shared" ref="BR1489:BR1544" si="518">IF(OR(Z1362="NS",$T1221="NS"),0,IF(AND(Z1362="NA",$T1221="NA"),0,IF(Z1362&lt;=$T1221,0,1)))</f>
        <v>0</v>
      </c>
      <c r="BS1489" s="525">
        <f t="shared" ref="BS1489:BS1544" si="519">IF(OR(AA1362="NS",$U1221="NS"),0,IF(AND(AA1362="NA",$U1221="NA"),0,IF(AA1362&lt;=$U1221,0,1)))</f>
        <v>0</v>
      </c>
      <c r="BT1489" s="519">
        <f t="shared" ref="BT1489:BT1544" si="520">IF(OR(AB1362="NS",$S1221="NS"),0,IF(AND(AB1362="NA",$S1221="NA"),0,IF(AB1362&lt;=$S1221,0,1)))</f>
        <v>0</v>
      </c>
      <c r="BU1489" s="521">
        <f t="shared" ref="BU1489:BU1544" si="521">IF(OR(AC1362="NS",$T1221="NS"),0,IF(AND(AC1362="NA",$T1221="NA"),0,IF(AC1362&lt;=$T1221,0,1)))</f>
        <v>0</v>
      </c>
      <c r="BV1489" s="452">
        <f t="shared" ref="BV1489:BV1543" si="522">IF(OR(AD1362="NS",$U1221="NS"),0,IF(AND(AD1362="NA",$U1221="NA"),0,IF(AD1362&lt;=$U1221,0,1)))</f>
        <v>0</v>
      </c>
      <c r="BW1489" s="511">
        <f t="shared" ref="BW1489:BW1544" si="523">IF(OR(P1489="NS",$S1221="NS"),0,IF(AND(P1489="NA",$S1221="NA"),0,IF(P1489&lt;=$S1221,0,1)))</f>
        <v>0</v>
      </c>
      <c r="BX1489" s="524">
        <f t="shared" ref="BX1489:BX1544" si="524">IF(OR(Q1489="NS",$T1221="NS"),0,IF(AND(Q1489="NA",$T1221="NA"),0,IF(Q1489&lt;=$T1221,0,1)))</f>
        <v>0</v>
      </c>
      <c r="BY1489" s="525">
        <f t="shared" ref="BY1489:BY1544" si="525">IF(OR(R1489="NS",$U1221="NS"),0,IF(AND(R1489="NA",$U1221="NA"),0,IF(R1489&lt;=$U1221,0,1)))</f>
        <v>0</v>
      </c>
      <c r="BZ1489" s="519">
        <f t="shared" ref="BZ1489:BZ1544" si="526">IF(OR(S1489="NS",$S1221="NS"),0,IF(AND(S1489="NA",$S1221="NA"),0,IF(S1489&lt;=$S1221,0,1)))</f>
        <v>0</v>
      </c>
      <c r="CA1489" s="521">
        <f t="shared" ref="CA1489:CA1544" si="527">IF(OR(T1489="NS",$T1221="NS"),0,IF(AND(T1489="NA",$T1221="NA"),0,IF(T1489&lt;=$T1221,0,1)))</f>
        <v>0</v>
      </c>
      <c r="CB1489" s="452">
        <f t="shared" ref="CB1489:CB1544" si="528">IF(OR(U1489="NS",$U1221="NS"),0,IF(AND(U1489="NA",$U1221="NA"),0,IF(U1489&lt;=$U1221,0,1)))</f>
        <v>0</v>
      </c>
      <c r="CC1489" s="511">
        <f t="shared" ref="CC1489:CC1544" si="529">IF(OR(V1489="NS",$S1221="NS"),0,IF(AND(V1489="NA",$S1221="NA"),0,IF(V1489&lt;=$S1221,0,1)))</f>
        <v>0</v>
      </c>
      <c r="CD1489" s="524">
        <f t="shared" ref="CD1489:CD1544" si="530">IF(OR(W1489="NS",$T1221="NS"),0,IF(AND(W1489="NA",$T1221="NA"),0,IF(W1489&lt;=$T1221,0,1)))</f>
        <v>0</v>
      </c>
      <c r="CE1489" s="525">
        <f t="shared" ref="CE1489:CE1544" si="531">IF(OR(X1489="NS",$U1221="NS"),0,IF(AND(X1489="NA",$U1221="NA"),0,IF(X1489&lt;=$U1221,0,1)))</f>
        <v>0</v>
      </c>
      <c r="CF1489" s="519">
        <f t="shared" ref="CF1489:CF1544" si="532">IF(OR(Y1489="NS",$S1221="NS"),0,IF(AND(Y1489="NA",$S1221="NA"),0,IF(Y1489&lt;=$S1221,0,1)))</f>
        <v>0</v>
      </c>
      <c r="CG1489" s="521">
        <f t="shared" ref="CG1489:CG1544" si="533">IF(OR(Z1489="NS",$T1221="NS"),0,IF(AND(Z1489="NA",$T1221="NA"),0,IF(Z1489&lt;=$T1221,0,1)))</f>
        <v>0</v>
      </c>
      <c r="CH1489" s="452">
        <f t="shared" ref="CH1489:CH1544" si="534">IF(OR(AA1489="NS",$U1221="NS"),0,IF(AND(AA1489="NA",$U1221="NA"),0,IF(AA1489&lt;=$U1221,0,1)))</f>
        <v>0</v>
      </c>
      <c r="CI1489" s="511">
        <f t="shared" ref="CI1489:CI1544" si="535">IF(OR(AB1489="NS",$S1221="NS"),0,IF(AND(AB1489="NA",$S1221="NA"),0,IF(AB1489&lt;=$S1221,0,1)))</f>
        <v>0</v>
      </c>
      <c r="CJ1489" s="524">
        <f t="shared" ref="CJ1489:CJ1544" si="536">IF(OR(AC1489="NS",$T1221="NS"),0,IF(AND(AC1489="NA",$T1221="NA"),0,IF(AC1489&lt;=$T1221,0,1)))</f>
        <v>0</v>
      </c>
      <c r="CK1489" s="525">
        <f t="shared" ref="CK1489:CK1544" si="537">IF(OR(AD1489="NS",$U1221="NS"),0,IF(AND(AD1489="NA",$U1221="NA"),0,IF(AD1489&lt;=$U1221,0,1)))</f>
        <v>0</v>
      </c>
      <c r="CL1489" s="293">
        <f t="shared" ref="CL1489:CL1544" si="538">IF(SUM(BN1489:CK1489)=0,0,1)</f>
        <v>0</v>
      </c>
      <c r="CM1489" s="294" t="str">
        <f>IF(CL1489=0,"",
IF(SUM($CL$1424:CL1489)=1,CN1489,
IF($CL$1545&gt;SUM($CL$1424:CL1489),_xlfn.CONCAT(", ",CN1489),
IF($CL$1545=SUM($CL$1424:CL1489),_xlfn.CONCAT(" y ",CN1489)))))</f>
        <v/>
      </c>
      <c r="CN1489" s="89" t="s">
        <v>5214</v>
      </c>
    </row>
    <row r="1490" spans="1:92" ht="15" customHeight="1">
      <c r="A1490" s="64"/>
      <c r="B1490" s="11"/>
      <c r="C1490" s="58" t="s">
        <v>5215</v>
      </c>
      <c r="D1490" s="1020" t="str">
        <f>IF(CNGE_2025_M1_Secc5_Sub1!$D96="","",CNGE_2025_M1_Secc5_Sub1!$D96)</f>
        <v/>
      </c>
      <c r="E1490" s="889"/>
      <c r="F1490" s="889"/>
      <c r="G1490" s="889"/>
      <c r="H1490" s="889"/>
      <c r="I1490" s="889"/>
      <c r="J1490" s="889"/>
      <c r="K1490" s="889"/>
      <c r="L1490" s="889"/>
      <c r="M1490" s="889"/>
      <c r="N1490" s="889"/>
      <c r="O1490" s="890"/>
      <c r="P1490" s="813"/>
      <c r="Q1490" s="813"/>
      <c r="R1490" s="813"/>
      <c r="S1490" s="813"/>
      <c r="T1490" s="813"/>
      <c r="U1490" s="813"/>
      <c r="V1490" s="813"/>
      <c r="W1490" s="813"/>
      <c r="X1490" s="813"/>
      <c r="Y1490" s="813"/>
      <c r="Z1490" s="813"/>
      <c r="AA1490" s="813"/>
      <c r="AB1490" s="813"/>
      <c r="AC1490" s="813"/>
      <c r="AD1490" s="813"/>
      <c r="AI1490">
        <f t="shared" si="488"/>
        <v>0</v>
      </c>
      <c r="AJ1490">
        <f t="shared" si="489"/>
        <v>0</v>
      </c>
      <c r="AK1490">
        <f t="shared" si="490"/>
        <v>0</v>
      </c>
      <c r="AL1490">
        <f t="shared" si="491"/>
        <v>0</v>
      </c>
      <c r="AM1490">
        <f t="shared" si="492"/>
        <v>0</v>
      </c>
      <c r="AN1490">
        <f t="shared" si="493"/>
        <v>0</v>
      </c>
      <c r="AO1490">
        <f t="shared" si="494"/>
        <v>0</v>
      </c>
      <c r="AP1490">
        <f t="shared" si="495"/>
        <v>0</v>
      </c>
      <c r="AQ1490">
        <f t="shared" si="496"/>
        <v>0</v>
      </c>
      <c r="AR1490">
        <f t="shared" si="497"/>
        <v>0</v>
      </c>
      <c r="AS1490">
        <f t="shared" si="498"/>
        <v>0</v>
      </c>
      <c r="AT1490">
        <f t="shared" si="499"/>
        <v>0</v>
      </c>
      <c r="AU1490">
        <f t="shared" si="500"/>
        <v>0</v>
      </c>
      <c r="AV1490">
        <f t="shared" si="501"/>
        <v>0</v>
      </c>
      <c r="AW1490">
        <f t="shared" si="502"/>
        <v>0</v>
      </c>
      <c r="AX1490">
        <f t="shared" si="503"/>
        <v>0</v>
      </c>
      <c r="AY1490">
        <f t="shared" si="504"/>
        <v>0</v>
      </c>
      <c r="AZ1490">
        <f t="shared" si="505"/>
        <v>0</v>
      </c>
      <c r="BA1490">
        <f t="shared" si="506"/>
        <v>0</v>
      </c>
      <c r="BB1490">
        <f t="shared" si="507"/>
        <v>0</v>
      </c>
      <c r="BC1490" s="302">
        <f t="shared" si="509"/>
        <v>0</v>
      </c>
      <c r="BD1490" s="290">
        <f t="shared" si="510"/>
        <v>0</v>
      </c>
      <c r="BE1490" s="293">
        <f t="shared" si="511"/>
        <v>0</v>
      </c>
      <c r="BF1490" s="294" t="str">
        <f>IF(BE1490=0,"",
IF(SUM($BE$1424:BE1490)=1,BG1490,
IF($BE$1545&gt;SUM($BE$1424:BE1490),_xlfn.CONCAT(", ",BG1490),
IF($BE$1545=SUM($BE$1424:BE1490),_xlfn.CONCAT(" y ",BG1490)))))</f>
        <v/>
      </c>
      <c r="BG1490" s="89" t="s">
        <v>5216</v>
      </c>
      <c r="BH1490" s="515">
        <f t="shared" ref="BH1490:BJ1490" si="539">IF(OR(S1363="NS",S1222="NS"),0,IF(AND(S1363="NA",S1222="NA"),0,IF(S1363&gt;=SUM(S1222),0,1)))</f>
        <v>0</v>
      </c>
      <c r="BI1490" s="512">
        <f t="shared" si="539"/>
        <v>0</v>
      </c>
      <c r="BJ1490" s="281">
        <f t="shared" si="539"/>
        <v>0</v>
      </c>
      <c r="BK1490" s="338">
        <f t="shared" si="513"/>
        <v>0</v>
      </c>
      <c r="BL1490" s="294" t="str">
        <f>IF(BK1490=0,"",
IF(SUM($BK$1424:BK1490)=1,BM1490,
IF($BK$1545&gt;SUM($BK$1424:BK1490),_xlfn.CONCAT(", ",BM1490),
IF($BK$1545=SUM($BK$1424:BK1490),_xlfn.CONCAT(" y ",BM1490)))))</f>
        <v/>
      </c>
      <c r="BM1490" s="89" t="s">
        <v>5216</v>
      </c>
      <c r="BN1490" s="519">
        <f t="shared" si="514"/>
        <v>0</v>
      </c>
      <c r="BO1490" s="521">
        <f t="shared" si="515"/>
        <v>0</v>
      </c>
      <c r="BP1490" s="452">
        <f t="shared" si="516"/>
        <v>0</v>
      </c>
      <c r="BQ1490" s="511">
        <f t="shared" si="517"/>
        <v>0</v>
      </c>
      <c r="BR1490" s="524">
        <f t="shared" si="518"/>
        <v>0</v>
      </c>
      <c r="BS1490" s="525">
        <f t="shared" si="519"/>
        <v>0</v>
      </c>
      <c r="BT1490" s="519">
        <f t="shared" si="520"/>
        <v>0</v>
      </c>
      <c r="BU1490" s="521">
        <f t="shared" si="521"/>
        <v>0</v>
      </c>
      <c r="BV1490" s="452">
        <f t="shared" si="522"/>
        <v>0</v>
      </c>
      <c r="BW1490" s="511">
        <f t="shared" si="523"/>
        <v>0</v>
      </c>
      <c r="BX1490" s="524">
        <f t="shared" si="524"/>
        <v>0</v>
      </c>
      <c r="BY1490" s="525">
        <f t="shared" si="525"/>
        <v>0</v>
      </c>
      <c r="BZ1490" s="519">
        <f t="shared" si="526"/>
        <v>0</v>
      </c>
      <c r="CA1490" s="521">
        <f t="shared" si="527"/>
        <v>0</v>
      </c>
      <c r="CB1490" s="452">
        <f t="shared" si="528"/>
        <v>0</v>
      </c>
      <c r="CC1490" s="511">
        <f t="shared" si="529"/>
        <v>0</v>
      </c>
      <c r="CD1490" s="524">
        <f t="shared" si="530"/>
        <v>0</v>
      </c>
      <c r="CE1490" s="525">
        <f t="shared" si="531"/>
        <v>0</v>
      </c>
      <c r="CF1490" s="519">
        <f t="shared" si="532"/>
        <v>0</v>
      </c>
      <c r="CG1490" s="521">
        <f t="shared" si="533"/>
        <v>0</v>
      </c>
      <c r="CH1490" s="452">
        <f t="shared" si="534"/>
        <v>0</v>
      </c>
      <c r="CI1490" s="511">
        <f t="shared" si="535"/>
        <v>0</v>
      </c>
      <c r="CJ1490" s="524">
        <f t="shared" si="536"/>
        <v>0</v>
      </c>
      <c r="CK1490" s="525">
        <f t="shared" si="537"/>
        <v>0</v>
      </c>
      <c r="CL1490" s="293">
        <f t="shared" si="538"/>
        <v>0</v>
      </c>
      <c r="CM1490" s="294" t="str">
        <f>IF(CL1490=0,"",
IF(SUM($CL$1424:CL1490)=1,CN1490,
IF($CL$1545&gt;SUM($CL$1424:CL1490),_xlfn.CONCAT(", ",CN1490),
IF($CL$1545=SUM($CL$1424:CL1490),_xlfn.CONCAT(" y ",CN1490)))))</f>
        <v/>
      </c>
      <c r="CN1490" s="89" t="s">
        <v>5216</v>
      </c>
    </row>
    <row r="1491" spans="1:92" ht="15" customHeight="1">
      <c r="A1491" s="64"/>
      <c r="B1491" s="11"/>
      <c r="C1491" s="58" t="s">
        <v>5217</v>
      </c>
      <c r="D1491" s="1020" t="str">
        <f>IF(CNGE_2025_M1_Secc5_Sub1!$D97="","",CNGE_2025_M1_Secc5_Sub1!$D97)</f>
        <v/>
      </c>
      <c r="E1491" s="889"/>
      <c r="F1491" s="889"/>
      <c r="G1491" s="889"/>
      <c r="H1491" s="889"/>
      <c r="I1491" s="889"/>
      <c r="J1491" s="889"/>
      <c r="K1491" s="889"/>
      <c r="L1491" s="889"/>
      <c r="M1491" s="889"/>
      <c r="N1491" s="889"/>
      <c r="O1491" s="890"/>
      <c r="P1491" s="813"/>
      <c r="Q1491" s="813"/>
      <c r="R1491" s="813"/>
      <c r="S1491" s="813"/>
      <c r="T1491" s="813"/>
      <c r="U1491" s="813"/>
      <c r="V1491" s="813"/>
      <c r="W1491" s="813"/>
      <c r="X1491" s="813"/>
      <c r="Y1491" s="813"/>
      <c r="Z1491" s="813"/>
      <c r="AA1491" s="813"/>
      <c r="AB1491" s="813"/>
      <c r="AC1491" s="813"/>
      <c r="AD1491" s="813"/>
      <c r="AI1491">
        <f t="shared" si="488"/>
        <v>0</v>
      </c>
      <c r="AJ1491">
        <f t="shared" si="489"/>
        <v>0</v>
      </c>
      <c r="AK1491">
        <f t="shared" si="490"/>
        <v>0</v>
      </c>
      <c r="AL1491">
        <f t="shared" si="491"/>
        <v>0</v>
      </c>
      <c r="AM1491">
        <f t="shared" si="492"/>
        <v>0</v>
      </c>
      <c r="AN1491">
        <f t="shared" si="493"/>
        <v>0</v>
      </c>
      <c r="AO1491">
        <f t="shared" si="494"/>
        <v>0</v>
      </c>
      <c r="AP1491">
        <f t="shared" si="495"/>
        <v>0</v>
      </c>
      <c r="AQ1491">
        <f t="shared" si="496"/>
        <v>0</v>
      </c>
      <c r="AR1491">
        <f t="shared" si="497"/>
        <v>0</v>
      </c>
      <c r="AS1491">
        <f t="shared" si="498"/>
        <v>0</v>
      </c>
      <c r="AT1491">
        <f t="shared" si="499"/>
        <v>0</v>
      </c>
      <c r="AU1491">
        <f t="shared" si="500"/>
        <v>0</v>
      </c>
      <c r="AV1491">
        <f t="shared" si="501"/>
        <v>0</v>
      </c>
      <c r="AW1491">
        <f t="shared" si="502"/>
        <v>0</v>
      </c>
      <c r="AX1491">
        <f t="shared" si="503"/>
        <v>0</v>
      </c>
      <c r="AY1491">
        <f t="shared" si="504"/>
        <v>0</v>
      </c>
      <c r="AZ1491">
        <f t="shared" si="505"/>
        <v>0</v>
      </c>
      <c r="BA1491">
        <f t="shared" si="506"/>
        <v>0</v>
      </c>
      <c r="BB1491">
        <f t="shared" si="507"/>
        <v>0</v>
      </c>
      <c r="BC1491" s="302">
        <f t="shared" si="509"/>
        <v>0</v>
      </c>
      <c r="BD1491" s="290">
        <f t="shared" si="510"/>
        <v>0</v>
      </c>
      <c r="BE1491" s="293">
        <f t="shared" si="511"/>
        <v>0</v>
      </c>
      <c r="BF1491" s="294" t="str">
        <f>IF(BE1491=0,"",
IF(SUM($BE$1424:BE1491)=1,BG1491,
IF($BE$1545&gt;SUM($BE$1424:BE1491),_xlfn.CONCAT(", ",BG1491),
IF($BE$1545=SUM($BE$1424:BE1491),_xlfn.CONCAT(" y ",BG1491)))))</f>
        <v/>
      </c>
      <c r="BG1491" s="89" t="s">
        <v>5218</v>
      </c>
      <c r="BH1491" s="515">
        <f t="shared" ref="BH1491:BJ1491" si="540">IF(OR(S1364="NS",S1223="NS"),0,IF(AND(S1364="NA",S1223="NA"),0,IF(S1364&gt;=SUM(S1223),0,1)))</f>
        <v>0</v>
      </c>
      <c r="BI1491" s="512">
        <f t="shared" si="540"/>
        <v>0</v>
      </c>
      <c r="BJ1491" s="281">
        <f t="shared" si="540"/>
        <v>0</v>
      </c>
      <c r="BK1491" s="338">
        <f t="shared" si="513"/>
        <v>0</v>
      </c>
      <c r="BL1491" s="294" t="str">
        <f>IF(BK1491=0,"",
IF(SUM($BK$1424:BK1491)=1,BM1491,
IF($BK$1545&gt;SUM($BK$1424:BK1491),_xlfn.CONCAT(", ",BM1491),
IF($BK$1545=SUM($BK$1424:BK1491),_xlfn.CONCAT(" y ",BM1491)))))</f>
        <v/>
      </c>
      <c r="BM1491" s="89" t="s">
        <v>5218</v>
      </c>
      <c r="BN1491" s="519">
        <f t="shared" si="514"/>
        <v>0</v>
      </c>
      <c r="BO1491" s="521">
        <f t="shared" si="515"/>
        <v>0</v>
      </c>
      <c r="BP1491" s="452">
        <f t="shared" si="516"/>
        <v>0</v>
      </c>
      <c r="BQ1491" s="511">
        <f t="shared" si="517"/>
        <v>0</v>
      </c>
      <c r="BR1491" s="524">
        <f t="shared" si="518"/>
        <v>0</v>
      </c>
      <c r="BS1491" s="525">
        <f t="shared" si="519"/>
        <v>0</v>
      </c>
      <c r="BT1491" s="519">
        <f t="shared" si="520"/>
        <v>0</v>
      </c>
      <c r="BU1491" s="521">
        <f t="shared" si="521"/>
        <v>0</v>
      </c>
      <c r="BV1491" s="452">
        <f t="shared" si="522"/>
        <v>0</v>
      </c>
      <c r="BW1491" s="511">
        <f t="shared" si="523"/>
        <v>0</v>
      </c>
      <c r="BX1491" s="524">
        <f t="shared" si="524"/>
        <v>0</v>
      </c>
      <c r="BY1491" s="525">
        <f t="shared" si="525"/>
        <v>0</v>
      </c>
      <c r="BZ1491" s="519">
        <f t="shared" si="526"/>
        <v>0</v>
      </c>
      <c r="CA1491" s="521">
        <f t="shared" si="527"/>
        <v>0</v>
      </c>
      <c r="CB1491" s="452">
        <f t="shared" si="528"/>
        <v>0</v>
      </c>
      <c r="CC1491" s="511">
        <f t="shared" si="529"/>
        <v>0</v>
      </c>
      <c r="CD1491" s="524">
        <f t="shared" si="530"/>
        <v>0</v>
      </c>
      <c r="CE1491" s="525">
        <f t="shared" si="531"/>
        <v>0</v>
      </c>
      <c r="CF1491" s="519">
        <f t="shared" si="532"/>
        <v>0</v>
      </c>
      <c r="CG1491" s="521">
        <f t="shared" si="533"/>
        <v>0</v>
      </c>
      <c r="CH1491" s="452">
        <f t="shared" si="534"/>
        <v>0</v>
      </c>
      <c r="CI1491" s="511">
        <f t="shared" si="535"/>
        <v>0</v>
      </c>
      <c r="CJ1491" s="524">
        <f t="shared" si="536"/>
        <v>0</v>
      </c>
      <c r="CK1491" s="525">
        <f t="shared" si="537"/>
        <v>0</v>
      </c>
      <c r="CL1491" s="293">
        <f t="shared" si="538"/>
        <v>0</v>
      </c>
      <c r="CM1491" s="294" t="str">
        <f>IF(CL1491=0,"",
IF(SUM($CL$1424:CL1491)=1,CN1491,
IF($CL$1545&gt;SUM($CL$1424:CL1491),_xlfn.CONCAT(", ",CN1491),
IF($CL$1545=SUM($CL$1424:CL1491),_xlfn.CONCAT(" y ",CN1491)))))</f>
        <v/>
      </c>
      <c r="CN1491" s="89" t="s">
        <v>5218</v>
      </c>
    </row>
    <row r="1492" spans="1:92" ht="15" customHeight="1">
      <c r="A1492" s="64"/>
      <c r="B1492" s="11"/>
      <c r="C1492" s="58" t="s">
        <v>5219</v>
      </c>
      <c r="D1492" s="1020" t="str">
        <f>IF(CNGE_2025_M1_Secc5_Sub1!$D98="","",CNGE_2025_M1_Secc5_Sub1!$D98)</f>
        <v/>
      </c>
      <c r="E1492" s="889"/>
      <c r="F1492" s="889"/>
      <c r="G1492" s="889"/>
      <c r="H1492" s="889"/>
      <c r="I1492" s="889"/>
      <c r="J1492" s="889"/>
      <c r="K1492" s="889"/>
      <c r="L1492" s="889"/>
      <c r="M1492" s="889"/>
      <c r="N1492" s="889"/>
      <c r="O1492" s="890"/>
      <c r="P1492" s="813"/>
      <c r="Q1492" s="813"/>
      <c r="R1492" s="813"/>
      <c r="S1492" s="813"/>
      <c r="T1492" s="813"/>
      <c r="U1492" s="813"/>
      <c r="V1492" s="813"/>
      <c r="W1492" s="813"/>
      <c r="X1492" s="813"/>
      <c r="Y1492" s="813"/>
      <c r="Z1492" s="813"/>
      <c r="AA1492" s="813"/>
      <c r="AB1492" s="813"/>
      <c r="AC1492" s="813"/>
      <c r="AD1492" s="813"/>
      <c r="AI1492">
        <f t="shared" si="488"/>
        <v>0</v>
      </c>
      <c r="AJ1492">
        <f t="shared" si="489"/>
        <v>0</v>
      </c>
      <c r="AK1492">
        <f t="shared" si="490"/>
        <v>0</v>
      </c>
      <c r="AL1492">
        <f t="shared" si="491"/>
        <v>0</v>
      </c>
      <c r="AM1492">
        <f t="shared" si="492"/>
        <v>0</v>
      </c>
      <c r="AN1492">
        <f t="shared" si="493"/>
        <v>0</v>
      </c>
      <c r="AO1492">
        <f t="shared" si="494"/>
        <v>0</v>
      </c>
      <c r="AP1492">
        <f t="shared" si="495"/>
        <v>0</v>
      </c>
      <c r="AQ1492">
        <f t="shared" si="496"/>
        <v>0</v>
      </c>
      <c r="AR1492">
        <f t="shared" si="497"/>
        <v>0</v>
      </c>
      <c r="AS1492">
        <f t="shared" si="498"/>
        <v>0</v>
      </c>
      <c r="AT1492">
        <f t="shared" si="499"/>
        <v>0</v>
      </c>
      <c r="AU1492">
        <f t="shared" si="500"/>
        <v>0</v>
      </c>
      <c r="AV1492">
        <f t="shared" si="501"/>
        <v>0</v>
      </c>
      <c r="AW1492">
        <f t="shared" si="502"/>
        <v>0</v>
      </c>
      <c r="AX1492">
        <f t="shared" si="503"/>
        <v>0</v>
      </c>
      <c r="AY1492">
        <f t="shared" si="504"/>
        <v>0</v>
      </c>
      <c r="AZ1492">
        <f t="shared" si="505"/>
        <v>0</v>
      </c>
      <c r="BA1492">
        <f t="shared" si="506"/>
        <v>0</v>
      </c>
      <c r="BB1492">
        <f t="shared" si="507"/>
        <v>0</v>
      </c>
      <c r="BC1492" s="302">
        <f t="shared" si="509"/>
        <v>0</v>
      </c>
      <c r="BD1492" s="290">
        <f t="shared" si="510"/>
        <v>0</v>
      </c>
      <c r="BE1492" s="293">
        <f t="shared" si="511"/>
        <v>0</v>
      </c>
      <c r="BF1492" s="294" t="str">
        <f>IF(BE1492=0,"",
IF(SUM($BE$1424:BE1492)=1,BG1492,
IF($BE$1545&gt;SUM($BE$1424:BE1492),_xlfn.CONCAT(", ",BG1492),
IF($BE$1545=SUM($BE$1424:BE1492),_xlfn.CONCAT(" y ",BG1492)))))</f>
        <v/>
      </c>
      <c r="BG1492" s="89" t="s">
        <v>5220</v>
      </c>
      <c r="BH1492" s="515">
        <f t="shared" ref="BH1492:BJ1492" si="541">IF(OR(S1365="NS",S1224="NS"),0,IF(AND(S1365="NA",S1224="NA"),0,IF(S1365&gt;=SUM(S1224),0,1)))</f>
        <v>0</v>
      </c>
      <c r="BI1492" s="512">
        <f t="shared" si="541"/>
        <v>0</v>
      </c>
      <c r="BJ1492" s="281">
        <f t="shared" si="541"/>
        <v>0</v>
      </c>
      <c r="BK1492" s="338">
        <f t="shared" si="513"/>
        <v>0</v>
      </c>
      <c r="BL1492" s="294" t="str">
        <f>IF(BK1492=0,"",
IF(SUM($BK$1424:BK1492)=1,BM1492,
IF($BK$1545&gt;SUM($BK$1424:BK1492),_xlfn.CONCAT(", ",BM1492),
IF($BK$1545=SUM($BK$1424:BK1492),_xlfn.CONCAT(" y ",BM1492)))))</f>
        <v/>
      </c>
      <c r="BM1492" s="89" t="s">
        <v>5220</v>
      </c>
      <c r="BN1492" s="519">
        <f t="shared" si="514"/>
        <v>0</v>
      </c>
      <c r="BO1492" s="521">
        <f t="shared" si="515"/>
        <v>0</v>
      </c>
      <c r="BP1492" s="452">
        <f t="shared" si="516"/>
        <v>0</v>
      </c>
      <c r="BQ1492" s="511">
        <f t="shared" si="517"/>
        <v>0</v>
      </c>
      <c r="BR1492" s="524">
        <f t="shared" si="518"/>
        <v>0</v>
      </c>
      <c r="BS1492" s="525">
        <f t="shared" si="519"/>
        <v>0</v>
      </c>
      <c r="BT1492" s="519">
        <f t="shared" si="520"/>
        <v>0</v>
      </c>
      <c r="BU1492" s="521">
        <f t="shared" si="521"/>
        <v>0</v>
      </c>
      <c r="BV1492" s="452">
        <f t="shared" si="522"/>
        <v>0</v>
      </c>
      <c r="BW1492" s="511">
        <f t="shared" si="523"/>
        <v>0</v>
      </c>
      <c r="BX1492" s="524">
        <f t="shared" si="524"/>
        <v>0</v>
      </c>
      <c r="BY1492" s="525">
        <f t="shared" si="525"/>
        <v>0</v>
      </c>
      <c r="BZ1492" s="519">
        <f t="shared" si="526"/>
        <v>0</v>
      </c>
      <c r="CA1492" s="521">
        <f t="shared" si="527"/>
        <v>0</v>
      </c>
      <c r="CB1492" s="452">
        <f t="shared" si="528"/>
        <v>0</v>
      </c>
      <c r="CC1492" s="511">
        <f t="shared" si="529"/>
        <v>0</v>
      </c>
      <c r="CD1492" s="524">
        <f t="shared" si="530"/>
        <v>0</v>
      </c>
      <c r="CE1492" s="525">
        <f t="shared" si="531"/>
        <v>0</v>
      </c>
      <c r="CF1492" s="519">
        <f t="shared" si="532"/>
        <v>0</v>
      </c>
      <c r="CG1492" s="521">
        <f t="shared" si="533"/>
        <v>0</v>
      </c>
      <c r="CH1492" s="452">
        <f t="shared" si="534"/>
        <v>0</v>
      </c>
      <c r="CI1492" s="511">
        <f t="shared" si="535"/>
        <v>0</v>
      </c>
      <c r="CJ1492" s="524">
        <f t="shared" si="536"/>
        <v>0</v>
      </c>
      <c r="CK1492" s="525">
        <f t="shared" si="537"/>
        <v>0</v>
      </c>
      <c r="CL1492" s="293">
        <f t="shared" si="538"/>
        <v>0</v>
      </c>
      <c r="CM1492" s="294" t="str">
        <f>IF(CL1492=0,"",
IF(SUM($CL$1424:CL1492)=1,CN1492,
IF($CL$1545&gt;SUM($CL$1424:CL1492),_xlfn.CONCAT(", ",CN1492),
IF($CL$1545=SUM($CL$1424:CL1492),_xlfn.CONCAT(" y ",CN1492)))))</f>
        <v/>
      </c>
      <c r="CN1492" s="89" t="s">
        <v>5220</v>
      </c>
    </row>
    <row r="1493" spans="1:92" ht="15" customHeight="1">
      <c r="A1493" s="64"/>
      <c r="B1493" s="11"/>
      <c r="C1493" s="58" t="s">
        <v>5221</v>
      </c>
      <c r="D1493" s="1020" t="str">
        <f>IF(CNGE_2025_M1_Secc5_Sub1!$D99="","",CNGE_2025_M1_Secc5_Sub1!$D99)</f>
        <v/>
      </c>
      <c r="E1493" s="889"/>
      <c r="F1493" s="889"/>
      <c r="G1493" s="889"/>
      <c r="H1493" s="889"/>
      <c r="I1493" s="889"/>
      <c r="J1493" s="889"/>
      <c r="K1493" s="889"/>
      <c r="L1493" s="889"/>
      <c r="M1493" s="889"/>
      <c r="N1493" s="889"/>
      <c r="O1493" s="890"/>
      <c r="P1493" s="813"/>
      <c r="Q1493" s="813"/>
      <c r="R1493" s="813"/>
      <c r="S1493" s="813"/>
      <c r="T1493" s="813"/>
      <c r="U1493" s="813"/>
      <c r="V1493" s="813"/>
      <c r="W1493" s="813"/>
      <c r="X1493" s="813"/>
      <c r="Y1493" s="813"/>
      <c r="Z1493" s="813"/>
      <c r="AA1493" s="813"/>
      <c r="AB1493" s="813"/>
      <c r="AC1493" s="813"/>
      <c r="AD1493" s="813"/>
      <c r="AI1493">
        <f t="shared" si="488"/>
        <v>0</v>
      </c>
      <c r="AJ1493">
        <f t="shared" si="489"/>
        <v>0</v>
      </c>
      <c r="AK1493">
        <f t="shared" si="490"/>
        <v>0</v>
      </c>
      <c r="AL1493">
        <f t="shared" si="491"/>
        <v>0</v>
      </c>
      <c r="AM1493">
        <f t="shared" si="492"/>
        <v>0</v>
      </c>
      <c r="AN1493">
        <f t="shared" si="493"/>
        <v>0</v>
      </c>
      <c r="AO1493">
        <f t="shared" si="494"/>
        <v>0</v>
      </c>
      <c r="AP1493">
        <f t="shared" si="495"/>
        <v>0</v>
      </c>
      <c r="AQ1493">
        <f t="shared" si="496"/>
        <v>0</v>
      </c>
      <c r="AR1493">
        <f t="shared" si="497"/>
        <v>0</v>
      </c>
      <c r="AS1493">
        <f t="shared" si="498"/>
        <v>0</v>
      </c>
      <c r="AT1493">
        <f t="shared" si="499"/>
        <v>0</v>
      </c>
      <c r="AU1493">
        <f t="shared" si="500"/>
        <v>0</v>
      </c>
      <c r="AV1493">
        <f t="shared" si="501"/>
        <v>0</v>
      </c>
      <c r="AW1493">
        <f t="shared" si="502"/>
        <v>0</v>
      </c>
      <c r="AX1493">
        <f t="shared" si="503"/>
        <v>0</v>
      </c>
      <c r="AY1493">
        <f t="shared" si="504"/>
        <v>0</v>
      </c>
      <c r="AZ1493">
        <f t="shared" si="505"/>
        <v>0</v>
      </c>
      <c r="BA1493">
        <f t="shared" si="506"/>
        <v>0</v>
      </c>
      <c r="BB1493">
        <f t="shared" si="507"/>
        <v>0</v>
      </c>
      <c r="BC1493" s="302">
        <f t="shared" si="509"/>
        <v>0</v>
      </c>
      <c r="BD1493" s="290">
        <f t="shared" si="510"/>
        <v>0</v>
      </c>
      <c r="BE1493" s="293">
        <f t="shared" si="511"/>
        <v>0</v>
      </c>
      <c r="BF1493" s="294" t="str">
        <f>IF(BE1493=0,"",
IF(SUM($BE$1424:BE1493)=1,BG1493,
IF($BE$1545&gt;SUM($BE$1424:BE1493),_xlfn.CONCAT(", ",BG1493),
IF($BE$1545=SUM($BE$1424:BE1493),_xlfn.CONCAT(" y ",BG1493)))))</f>
        <v/>
      </c>
      <c r="BG1493" s="89" t="s">
        <v>5222</v>
      </c>
      <c r="BH1493" s="515">
        <f t="shared" ref="BH1493:BJ1493" si="542">IF(OR(S1366="NS",S1225="NS"),0,IF(AND(S1366="NA",S1225="NA"),0,IF(S1366&gt;=SUM(S1225),0,1)))</f>
        <v>0</v>
      </c>
      <c r="BI1493" s="512">
        <f t="shared" si="542"/>
        <v>0</v>
      </c>
      <c r="BJ1493" s="281">
        <f t="shared" si="542"/>
        <v>0</v>
      </c>
      <c r="BK1493" s="338">
        <f t="shared" si="513"/>
        <v>0</v>
      </c>
      <c r="BL1493" s="294" t="str">
        <f>IF(BK1493=0,"",
IF(SUM($BK$1424:BK1493)=1,BM1493,
IF($BK$1545&gt;SUM($BK$1424:BK1493),_xlfn.CONCAT(", ",BM1493),
IF($BK$1545=SUM($BK$1424:BK1493),_xlfn.CONCAT(" y ",BM1493)))))</f>
        <v/>
      </c>
      <c r="BM1493" s="89" t="s">
        <v>5222</v>
      </c>
      <c r="BN1493" s="519">
        <f t="shared" si="514"/>
        <v>0</v>
      </c>
      <c r="BO1493" s="521">
        <f t="shared" si="515"/>
        <v>0</v>
      </c>
      <c r="BP1493" s="452">
        <f t="shared" si="516"/>
        <v>0</v>
      </c>
      <c r="BQ1493" s="511">
        <f t="shared" si="517"/>
        <v>0</v>
      </c>
      <c r="BR1493" s="524">
        <f t="shared" si="518"/>
        <v>0</v>
      </c>
      <c r="BS1493" s="525">
        <f t="shared" si="519"/>
        <v>0</v>
      </c>
      <c r="BT1493" s="519">
        <f t="shared" si="520"/>
        <v>0</v>
      </c>
      <c r="BU1493" s="521">
        <f t="shared" si="521"/>
        <v>0</v>
      </c>
      <c r="BV1493" s="452">
        <f t="shared" si="522"/>
        <v>0</v>
      </c>
      <c r="BW1493" s="511">
        <f t="shared" si="523"/>
        <v>0</v>
      </c>
      <c r="BX1493" s="524">
        <f t="shared" si="524"/>
        <v>0</v>
      </c>
      <c r="BY1493" s="525">
        <f t="shared" si="525"/>
        <v>0</v>
      </c>
      <c r="BZ1493" s="519">
        <f t="shared" si="526"/>
        <v>0</v>
      </c>
      <c r="CA1493" s="521">
        <f t="shared" si="527"/>
        <v>0</v>
      </c>
      <c r="CB1493" s="452">
        <f t="shared" si="528"/>
        <v>0</v>
      </c>
      <c r="CC1493" s="511">
        <f t="shared" si="529"/>
        <v>0</v>
      </c>
      <c r="CD1493" s="524">
        <f t="shared" si="530"/>
        <v>0</v>
      </c>
      <c r="CE1493" s="525">
        <f t="shared" si="531"/>
        <v>0</v>
      </c>
      <c r="CF1493" s="519">
        <f t="shared" si="532"/>
        <v>0</v>
      </c>
      <c r="CG1493" s="521">
        <f t="shared" si="533"/>
        <v>0</v>
      </c>
      <c r="CH1493" s="452">
        <f t="shared" si="534"/>
        <v>0</v>
      </c>
      <c r="CI1493" s="511">
        <f t="shared" si="535"/>
        <v>0</v>
      </c>
      <c r="CJ1493" s="524">
        <f t="shared" si="536"/>
        <v>0</v>
      </c>
      <c r="CK1493" s="525">
        <f t="shared" si="537"/>
        <v>0</v>
      </c>
      <c r="CL1493" s="293">
        <f t="shared" si="538"/>
        <v>0</v>
      </c>
      <c r="CM1493" s="294" t="str">
        <f>IF(CL1493=0,"",
IF(SUM($CL$1424:CL1493)=1,CN1493,
IF($CL$1545&gt;SUM($CL$1424:CL1493),_xlfn.CONCAT(", ",CN1493),
IF($CL$1545=SUM($CL$1424:CL1493),_xlfn.CONCAT(" y ",CN1493)))))</f>
        <v/>
      </c>
      <c r="CN1493" s="89" t="s">
        <v>5222</v>
      </c>
    </row>
    <row r="1494" spans="1:92" ht="15" customHeight="1">
      <c r="A1494" s="64"/>
      <c r="B1494" s="11"/>
      <c r="C1494" s="58" t="s">
        <v>5223</v>
      </c>
      <c r="D1494" s="1020" t="str">
        <f>IF(CNGE_2025_M1_Secc5_Sub1!$D100="","",CNGE_2025_M1_Secc5_Sub1!$D100)</f>
        <v/>
      </c>
      <c r="E1494" s="889"/>
      <c r="F1494" s="889"/>
      <c r="G1494" s="889"/>
      <c r="H1494" s="889"/>
      <c r="I1494" s="889"/>
      <c r="J1494" s="889"/>
      <c r="K1494" s="889"/>
      <c r="L1494" s="889"/>
      <c r="M1494" s="889"/>
      <c r="N1494" s="889"/>
      <c r="O1494" s="890"/>
      <c r="P1494" s="813"/>
      <c r="Q1494" s="813"/>
      <c r="R1494" s="813"/>
      <c r="S1494" s="813"/>
      <c r="T1494" s="813"/>
      <c r="U1494" s="813"/>
      <c r="V1494" s="813"/>
      <c r="W1494" s="813"/>
      <c r="X1494" s="813"/>
      <c r="Y1494" s="813"/>
      <c r="Z1494" s="813"/>
      <c r="AA1494" s="813"/>
      <c r="AB1494" s="813"/>
      <c r="AC1494" s="813"/>
      <c r="AD1494" s="813"/>
      <c r="AI1494">
        <f t="shared" si="488"/>
        <v>0</v>
      </c>
      <c r="AJ1494">
        <f t="shared" si="489"/>
        <v>0</v>
      </c>
      <c r="AK1494">
        <f t="shared" si="490"/>
        <v>0</v>
      </c>
      <c r="AL1494">
        <f t="shared" si="491"/>
        <v>0</v>
      </c>
      <c r="AM1494">
        <f t="shared" si="492"/>
        <v>0</v>
      </c>
      <c r="AN1494">
        <f t="shared" si="493"/>
        <v>0</v>
      </c>
      <c r="AO1494">
        <f t="shared" si="494"/>
        <v>0</v>
      </c>
      <c r="AP1494">
        <f t="shared" si="495"/>
        <v>0</v>
      </c>
      <c r="AQ1494">
        <f t="shared" si="496"/>
        <v>0</v>
      </c>
      <c r="AR1494">
        <f t="shared" si="497"/>
        <v>0</v>
      </c>
      <c r="AS1494">
        <f t="shared" si="498"/>
        <v>0</v>
      </c>
      <c r="AT1494">
        <f t="shared" si="499"/>
        <v>0</v>
      </c>
      <c r="AU1494">
        <f t="shared" si="500"/>
        <v>0</v>
      </c>
      <c r="AV1494">
        <f t="shared" si="501"/>
        <v>0</v>
      </c>
      <c r="AW1494">
        <f t="shared" si="502"/>
        <v>0</v>
      </c>
      <c r="AX1494">
        <f t="shared" si="503"/>
        <v>0</v>
      </c>
      <c r="AY1494">
        <f t="shared" si="504"/>
        <v>0</v>
      </c>
      <c r="AZ1494">
        <f t="shared" si="505"/>
        <v>0</v>
      </c>
      <c r="BA1494">
        <f t="shared" si="506"/>
        <v>0</v>
      </c>
      <c r="BB1494">
        <f t="shared" si="507"/>
        <v>0</v>
      </c>
      <c r="BC1494" s="302">
        <f t="shared" si="509"/>
        <v>0</v>
      </c>
      <c r="BD1494" s="290">
        <f t="shared" si="510"/>
        <v>0</v>
      </c>
      <c r="BE1494" s="293">
        <f t="shared" si="511"/>
        <v>0</v>
      </c>
      <c r="BF1494" s="294" t="str">
        <f>IF(BE1494=0,"",
IF(SUM($BE$1424:BE1494)=1,BG1494,
IF($BE$1545&gt;SUM($BE$1424:BE1494),_xlfn.CONCAT(", ",BG1494),
IF($BE$1545=SUM($BE$1424:BE1494),_xlfn.CONCAT(" y ",BG1494)))))</f>
        <v/>
      </c>
      <c r="BG1494" s="89" t="s">
        <v>5224</v>
      </c>
      <c r="BH1494" s="515">
        <f t="shared" ref="BH1494:BJ1494" si="543">IF(OR(S1367="NS",S1226="NS"),0,IF(AND(S1367="NA",S1226="NA"),0,IF(S1367&gt;=SUM(S1226),0,1)))</f>
        <v>0</v>
      </c>
      <c r="BI1494" s="512">
        <f t="shared" si="543"/>
        <v>0</v>
      </c>
      <c r="BJ1494" s="281">
        <f t="shared" si="543"/>
        <v>0</v>
      </c>
      <c r="BK1494" s="338">
        <f t="shared" si="513"/>
        <v>0</v>
      </c>
      <c r="BL1494" s="294" t="str">
        <f>IF(BK1494=0,"",
IF(SUM($BK$1424:BK1494)=1,BM1494,
IF($BK$1545&gt;SUM($BK$1424:BK1494),_xlfn.CONCAT(", ",BM1494),
IF($BK$1545=SUM($BK$1424:BK1494),_xlfn.CONCAT(" y ",BM1494)))))</f>
        <v/>
      </c>
      <c r="BM1494" s="89" t="s">
        <v>5224</v>
      </c>
      <c r="BN1494" s="519">
        <f t="shared" si="514"/>
        <v>0</v>
      </c>
      <c r="BO1494" s="521">
        <f t="shared" si="515"/>
        <v>0</v>
      </c>
      <c r="BP1494" s="452">
        <f t="shared" si="516"/>
        <v>0</v>
      </c>
      <c r="BQ1494" s="511">
        <f t="shared" si="517"/>
        <v>0</v>
      </c>
      <c r="BR1494" s="524">
        <f t="shared" si="518"/>
        <v>0</v>
      </c>
      <c r="BS1494" s="525">
        <f t="shared" si="519"/>
        <v>0</v>
      </c>
      <c r="BT1494" s="519">
        <f t="shared" si="520"/>
        <v>0</v>
      </c>
      <c r="BU1494" s="521">
        <f t="shared" si="521"/>
        <v>0</v>
      </c>
      <c r="BV1494" s="452">
        <f t="shared" si="522"/>
        <v>0</v>
      </c>
      <c r="BW1494" s="511">
        <f t="shared" si="523"/>
        <v>0</v>
      </c>
      <c r="BX1494" s="524">
        <f t="shared" si="524"/>
        <v>0</v>
      </c>
      <c r="BY1494" s="525">
        <f t="shared" si="525"/>
        <v>0</v>
      </c>
      <c r="BZ1494" s="519">
        <f t="shared" si="526"/>
        <v>0</v>
      </c>
      <c r="CA1494" s="521">
        <f t="shared" si="527"/>
        <v>0</v>
      </c>
      <c r="CB1494" s="452">
        <f t="shared" si="528"/>
        <v>0</v>
      </c>
      <c r="CC1494" s="511">
        <f t="shared" si="529"/>
        <v>0</v>
      </c>
      <c r="CD1494" s="524">
        <f t="shared" si="530"/>
        <v>0</v>
      </c>
      <c r="CE1494" s="525">
        <f t="shared" si="531"/>
        <v>0</v>
      </c>
      <c r="CF1494" s="519">
        <f t="shared" si="532"/>
        <v>0</v>
      </c>
      <c r="CG1494" s="521">
        <f t="shared" si="533"/>
        <v>0</v>
      </c>
      <c r="CH1494" s="452">
        <f t="shared" si="534"/>
        <v>0</v>
      </c>
      <c r="CI1494" s="511">
        <f t="shared" si="535"/>
        <v>0</v>
      </c>
      <c r="CJ1494" s="524">
        <f t="shared" si="536"/>
        <v>0</v>
      </c>
      <c r="CK1494" s="525">
        <f t="shared" si="537"/>
        <v>0</v>
      </c>
      <c r="CL1494" s="293">
        <f t="shared" si="538"/>
        <v>0</v>
      </c>
      <c r="CM1494" s="294" t="str">
        <f>IF(CL1494=0,"",
IF(SUM($CL$1424:CL1494)=1,CN1494,
IF($CL$1545&gt;SUM($CL$1424:CL1494),_xlfn.CONCAT(", ",CN1494),
IF($CL$1545=SUM($CL$1424:CL1494),_xlfn.CONCAT(" y ",CN1494)))))</f>
        <v/>
      </c>
      <c r="CN1494" s="89" t="s">
        <v>5224</v>
      </c>
    </row>
    <row r="1495" spans="1:92" ht="15" customHeight="1">
      <c r="A1495" s="64"/>
      <c r="B1495" s="11"/>
      <c r="C1495" s="58" t="s">
        <v>5225</v>
      </c>
      <c r="D1495" s="1020" t="str">
        <f>IF(CNGE_2025_M1_Secc5_Sub1!$D101="","",CNGE_2025_M1_Secc5_Sub1!$D101)</f>
        <v/>
      </c>
      <c r="E1495" s="889"/>
      <c r="F1495" s="889"/>
      <c r="G1495" s="889"/>
      <c r="H1495" s="889"/>
      <c r="I1495" s="889"/>
      <c r="J1495" s="889"/>
      <c r="K1495" s="889"/>
      <c r="L1495" s="889"/>
      <c r="M1495" s="889"/>
      <c r="N1495" s="889"/>
      <c r="O1495" s="890"/>
      <c r="P1495" s="813"/>
      <c r="Q1495" s="813"/>
      <c r="R1495" s="813"/>
      <c r="S1495" s="813"/>
      <c r="T1495" s="813"/>
      <c r="U1495" s="813"/>
      <c r="V1495" s="813"/>
      <c r="W1495" s="813"/>
      <c r="X1495" s="813"/>
      <c r="Y1495" s="813"/>
      <c r="Z1495" s="813"/>
      <c r="AA1495" s="813"/>
      <c r="AB1495" s="813"/>
      <c r="AC1495" s="813"/>
      <c r="AD1495" s="813"/>
      <c r="AI1495">
        <f t="shared" si="488"/>
        <v>0</v>
      </c>
      <c r="AJ1495">
        <f t="shared" si="489"/>
        <v>0</v>
      </c>
      <c r="AK1495">
        <f t="shared" si="490"/>
        <v>0</v>
      </c>
      <c r="AL1495">
        <f t="shared" si="491"/>
        <v>0</v>
      </c>
      <c r="AM1495">
        <f t="shared" si="492"/>
        <v>0</v>
      </c>
      <c r="AN1495">
        <f t="shared" si="493"/>
        <v>0</v>
      </c>
      <c r="AO1495">
        <f t="shared" si="494"/>
        <v>0</v>
      </c>
      <c r="AP1495">
        <f t="shared" si="495"/>
        <v>0</v>
      </c>
      <c r="AQ1495">
        <f t="shared" si="496"/>
        <v>0</v>
      </c>
      <c r="AR1495">
        <f t="shared" si="497"/>
        <v>0</v>
      </c>
      <c r="AS1495">
        <f t="shared" si="498"/>
        <v>0</v>
      </c>
      <c r="AT1495">
        <f t="shared" si="499"/>
        <v>0</v>
      </c>
      <c r="AU1495">
        <f t="shared" si="500"/>
        <v>0</v>
      </c>
      <c r="AV1495">
        <f t="shared" si="501"/>
        <v>0</v>
      </c>
      <c r="AW1495">
        <f t="shared" si="502"/>
        <v>0</v>
      </c>
      <c r="AX1495">
        <f t="shared" si="503"/>
        <v>0</v>
      </c>
      <c r="AY1495">
        <f t="shared" si="504"/>
        <v>0</v>
      </c>
      <c r="AZ1495">
        <f t="shared" si="505"/>
        <v>0</v>
      </c>
      <c r="BA1495">
        <f t="shared" si="506"/>
        <v>0</v>
      </c>
      <c r="BB1495">
        <f t="shared" si="507"/>
        <v>0</v>
      </c>
      <c r="BC1495" s="302">
        <f t="shared" si="509"/>
        <v>0</v>
      </c>
      <c r="BD1495" s="290">
        <f t="shared" si="510"/>
        <v>0</v>
      </c>
      <c r="BE1495" s="293">
        <f t="shared" si="511"/>
        <v>0</v>
      </c>
      <c r="BF1495" s="294" t="str">
        <f>IF(BE1495=0,"",
IF(SUM($BE$1424:BE1495)=1,BG1495,
IF($BE$1545&gt;SUM($BE$1424:BE1495),_xlfn.CONCAT(", ",BG1495),
IF($BE$1545=SUM($BE$1424:BE1495),_xlfn.CONCAT(" y ",BG1495)))))</f>
        <v/>
      </c>
      <c r="BG1495" s="89" t="s">
        <v>5226</v>
      </c>
      <c r="BH1495" s="515">
        <f t="shared" ref="BH1495:BJ1495" si="544">IF(OR(S1368="NS",S1227="NS"),0,IF(AND(S1368="NA",S1227="NA"),0,IF(S1368&gt;=SUM(S1227),0,1)))</f>
        <v>0</v>
      </c>
      <c r="BI1495" s="512">
        <f t="shared" si="544"/>
        <v>0</v>
      </c>
      <c r="BJ1495" s="281">
        <f t="shared" si="544"/>
        <v>0</v>
      </c>
      <c r="BK1495" s="338">
        <f t="shared" si="513"/>
        <v>0</v>
      </c>
      <c r="BL1495" s="294" t="str">
        <f>IF(BK1495=0,"",
IF(SUM($BK$1424:BK1495)=1,BM1495,
IF($BK$1545&gt;SUM($BK$1424:BK1495),_xlfn.CONCAT(", ",BM1495),
IF($BK$1545=SUM($BK$1424:BK1495),_xlfn.CONCAT(" y ",BM1495)))))</f>
        <v/>
      </c>
      <c r="BM1495" s="89" t="s">
        <v>5226</v>
      </c>
      <c r="BN1495" s="519">
        <f t="shared" si="514"/>
        <v>0</v>
      </c>
      <c r="BO1495" s="521">
        <f t="shared" si="515"/>
        <v>0</v>
      </c>
      <c r="BP1495" s="452">
        <f t="shared" si="516"/>
        <v>0</v>
      </c>
      <c r="BQ1495" s="511">
        <f t="shared" si="517"/>
        <v>0</v>
      </c>
      <c r="BR1495" s="524">
        <f t="shared" si="518"/>
        <v>0</v>
      </c>
      <c r="BS1495" s="525">
        <f t="shared" si="519"/>
        <v>0</v>
      </c>
      <c r="BT1495" s="519">
        <f t="shared" si="520"/>
        <v>0</v>
      </c>
      <c r="BU1495" s="521">
        <f t="shared" si="521"/>
        <v>0</v>
      </c>
      <c r="BV1495" s="452">
        <f t="shared" si="522"/>
        <v>0</v>
      </c>
      <c r="BW1495" s="511">
        <f t="shared" si="523"/>
        <v>0</v>
      </c>
      <c r="BX1495" s="524">
        <f t="shared" si="524"/>
        <v>0</v>
      </c>
      <c r="BY1495" s="525">
        <f t="shared" si="525"/>
        <v>0</v>
      </c>
      <c r="BZ1495" s="519">
        <f t="shared" si="526"/>
        <v>0</v>
      </c>
      <c r="CA1495" s="521">
        <f t="shared" si="527"/>
        <v>0</v>
      </c>
      <c r="CB1495" s="452">
        <f t="shared" si="528"/>
        <v>0</v>
      </c>
      <c r="CC1495" s="511">
        <f t="shared" si="529"/>
        <v>0</v>
      </c>
      <c r="CD1495" s="524">
        <f t="shared" si="530"/>
        <v>0</v>
      </c>
      <c r="CE1495" s="525">
        <f t="shared" si="531"/>
        <v>0</v>
      </c>
      <c r="CF1495" s="519">
        <f t="shared" si="532"/>
        <v>0</v>
      </c>
      <c r="CG1495" s="521">
        <f t="shared" si="533"/>
        <v>0</v>
      </c>
      <c r="CH1495" s="452">
        <f t="shared" si="534"/>
        <v>0</v>
      </c>
      <c r="CI1495" s="511">
        <f t="shared" si="535"/>
        <v>0</v>
      </c>
      <c r="CJ1495" s="524">
        <f t="shared" si="536"/>
        <v>0</v>
      </c>
      <c r="CK1495" s="525">
        <f t="shared" si="537"/>
        <v>0</v>
      </c>
      <c r="CL1495" s="293">
        <f t="shared" si="538"/>
        <v>0</v>
      </c>
      <c r="CM1495" s="294" t="str">
        <f>IF(CL1495=0,"",
IF(SUM($CL$1424:CL1495)=1,CN1495,
IF($CL$1545&gt;SUM($CL$1424:CL1495),_xlfn.CONCAT(", ",CN1495),
IF($CL$1545=SUM($CL$1424:CL1495),_xlfn.CONCAT(" y ",CN1495)))))</f>
        <v/>
      </c>
      <c r="CN1495" s="89" t="s">
        <v>5226</v>
      </c>
    </row>
    <row r="1496" spans="1:92" ht="15" customHeight="1">
      <c r="A1496" s="64"/>
      <c r="B1496" s="11"/>
      <c r="C1496" s="58" t="s">
        <v>5227</v>
      </c>
      <c r="D1496" s="1020" t="str">
        <f>IF(CNGE_2025_M1_Secc5_Sub1!$D102="","",CNGE_2025_M1_Secc5_Sub1!$D102)</f>
        <v/>
      </c>
      <c r="E1496" s="889"/>
      <c r="F1496" s="889"/>
      <c r="G1496" s="889"/>
      <c r="H1496" s="889"/>
      <c r="I1496" s="889"/>
      <c r="J1496" s="889"/>
      <c r="K1496" s="889"/>
      <c r="L1496" s="889"/>
      <c r="M1496" s="889"/>
      <c r="N1496" s="889"/>
      <c r="O1496" s="890"/>
      <c r="P1496" s="813"/>
      <c r="Q1496" s="813"/>
      <c r="R1496" s="813"/>
      <c r="S1496" s="813"/>
      <c r="T1496" s="813"/>
      <c r="U1496" s="813"/>
      <c r="V1496" s="813"/>
      <c r="W1496" s="813"/>
      <c r="X1496" s="813"/>
      <c r="Y1496" s="813"/>
      <c r="Z1496" s="813"/>
      <c r="AA1496" s="813"/>
      <c r="AB1496" s="813"/>
      <c r="AC1496" s="813"/>
      <c r="AD1496" s="813"/>
      <c r="AI1496">
        <f t="shared" si="488"/>
        <v>0</v>
      </c>
      <c r="AJ1496">
        <f t="shared" si="489"/>
        <v>0</v>
      </c>
      <c r="AK1496">
        <f t="shared" si="490"/>
        <v>0</v>
      </c>
      <c r="AL1496">
        <f t="shared" si="491"/>
        <v>0</v>
      </c>
      <c r="AM1496">
        <f t="shared" si="492"/>
        <v>0</v>
      </c>
      <c r="AN1496">
        <f t="shared" si="493"/>
        <v>0</v>
      </c>
      <c r="AO1496">
        <f t="shared" si="494"/>
        <v>0</v>
      </c>
      <c r="AP1496">
        <f t="shared" si="495"/>
        <v>0</v>
      </c>
      <c r="AQ1496">
        <f t="shared" si="496"/>
        <v>0</v>
      </c>
      <c r="AR1496">
        <f t="shared" si="497"/>
        <v>0</v>
      </c>
      <c r="AS1496">
        <f t="shared" si="498"/>
        <v>0</v>
      </c>
      <c r="AT1496">
        <f t="shared" si="499"/>
        <v>0</v>
      </c>
      <c r="AU1496">
        <f t="shared" si="500"/>
        <v>0</v>
      </c>
      <c r="AV1496">
        <f t="shared" si="501"/>
        <v>0</v>
      </c>
      <c r="AW1496">
        <f t="shared" si="502"/>
        <v>0</v>
      </c>
      <c r="AX1496">
        <f t="shared" si="503"/>
        <v>0</v>
      </c>
      <c r="AY1496">
        <f t="shared" si="504"/>
        <v>0</v>
      </c>
      <c r="AZ1496">
        <f t="shared" si="505"/>
        <v>0</v>
      </c>
      <c r="BA1496">
        <f t="shared" si="506"/>
        <v>0</v>
      </c>
      <c r="BB1496">
        <f t="shared" si="507"/>
        <v>0</v>
      </c>
      <c r="BC1496" s="302">
        <f t="shared" si="509"/>
        <v>0</v>
      </c>
      <c r="BD1496" s="290">
        <f t="shared" si="510"/>
        <v>0</v>
      </c>
      <c r="BE1496" s="293">
        <f t="shared" si="511"/>
        <v>0</v>
      </c>
      <c r="BF1496" s="294" t="str">
        <f>IF(BE1496=0,"",
IF(SUM($BE$1424:BE1496)=1,BG1496,
IF($BE$1545&gt;SUM($BE$1424:BE1496),_xlfn.CONCAT(", ",BG1496),
IF($BE$1545=SUM($BE$1424:BE1496),_xlfn.CONCAT(" y ",BG1496)))))</f>
        <v/>
      </c>
      <c r="BG1496" s="89" t="s">
        <v>5228</v>
      </c>
      <c r="BH1496" s="515">
        <f t="shared" ref="BH1496:BJ1496" si="545">IF(OR(S1369="NS",S1228="NS"),0,IF(AND(S1369="NA",S1228="NA"),0,IF(S1369&gt;=SUM(S1228),0,1)))</f>
        <v>0</v>
      </c>
      <c r="BI1496" s="512">
        <f t="shared" si="545"/>
        <v>0</v>
      </c>
      <c r="BJ1496" s="281">
        <f t="shared" si="545"/>
        <v>0</v>
      </c>
      <c r="BK1496" s="338">
        <f t="shared" si="513"/>
        <v>0</v>
      </c>
      <c r="BL1496" s="294" t="str">
        <f>IF(BK1496=0,"",
IF(SUM($BK$1424:BK1496)=1,BM1496,
IF($BK$1545&gt;SUM($BK$1424:BK1496),_xlfn.CONCAT(", ",BM1496),
IF($BK$1545=SUM($BK$1424:BK1496),_xlfn.CONCAT(" y ",BM1496)))))</f>
        <v/>
      </c>
      <c r="BM1496" s="89" t="s">
        <v>5228</v>
      </c>
      <c r="BN1496" s="519">
        <f t="shared" si="514"/>
        <v>0</v>
      </c>
      <c r="BO1496" s="521">
        <f t="shared" si="515"/>
        <v>0</v>
      </c>
      <c r="BP1496" s="452">
        <f t="shared" si="516"/>
        <v>0</v>
      </c>
      <c r="BQ1496" s="511">
        <f t="shared" si="517"/>
        <v>0</v>
      </c>
      <c r="BR1496" s="524">
        <f t="shared" si="518"/>
        <v>0</v>
      </c>
      <c r="BS1496" s="525">
        <f t="shared" si="519"/>
        <v>0</v>
      </c>
      <c r="BT1496" s="519">
        <f t="shared" si="520"/>
        <v>0</v>
      </c>
      <c r="BU1496" s="521">
        <f t="shared" si="521"/>
        <v>0</v>
      </c>
      <c r="BV1496" s="452">
        <f t="shared" si="522"/>
        <v>0</v>
      </c>
      <c r="BW1496" s="511">
        <f t="shared" si="523"/>
        <v>0</v>
      </c>
      <c r="BX1496" s="524">
        <f t="shared" si="524"/>
        <v>0</v>
      </c>
      <c r="BY1496" s="525">
        <f t="shared" si="525"/>
        <v>0</v>
      </c>
      <c r="BZ1496" s="519">
        <f t="shared" si="526"/>
        <v>0</v>
      </c>
      <c r="CA1496" s="521">
        <f t="shared" si="527"/>
        <v>0</v>
      </c>
      <c r="CB1496" s="452">
        <f t="shared" si="528"/>
        <v>0</v>
      </c>
      <c r="CC1496" s="511">
        <f t="shared" si="529"/>
        <v>0</v>
      </c>
      <c r="CD1496" s="524">
        <f t="shared" si="530"/>
        <v>0</v>
      </c>
      <c r="CE1496" s="525">
        <f t="shared" si="531"/>
        <v>0</v>
      </c>
      <c r="CF1496" s="519">
        <f t="shared" si="532"/>
        <v>0</v>
      </c>
      <c r="CG1496" s="521">
        <f t="shared" si="533"/>
        <v>0</v>
      </c>
      <c r="CH1496" s="452">
        <f t="shared" si="534"/>
        <v>0</v>
      </c>
      <c r="CI1496" s="511">
        <f t="shared" si="535"/>
        <v>0</v>
      </c>
      <c r="CJ1496" s="524">
        <f t="shared" si="536"/>
        <v>0</v>
      </c>
      <c r="CK1496" s="525">
        <f t="shared" si="537"/>
        <v>0</v>
      </c>
      <c r="CL1496" s="293">
        <f t="shared" si="538"/>
        <v>0</v>
      </c>
      <c r="CM1496" s="294" t="str">
        <f>IF(CL1496=0,"",
IF(SUM($CL$1424:CL1496)=1,CN1496,
IF($CL$1545&gt;SUM($CL$1424:CL1496),_xlfn.CONCAT(", ",CN1496),
IF($CL$1545=SUM($CL$1424:CL1496),_xlfn.CONCAT(" y ",CN1496)))))</f>
        <v/>
      </c>
      <c r="CN1496" s="89" t="s">
        <v>5228</v>
      </c>
    </row>
    <row r="1497" spans="1:92" ht="15" customHeight="1">
      <c r="A1497" s="64"/>
      <c r="B1497" s="11"/>
      <c r="C1497" s="58" t="s">
        <v>5229</v>
      </c>
      <c r="D1497" s="1020" t="str">
        <f>IF(CNGE_2025_M1_Secc5_Sub1!$D103="","",CNGE_2025_M1_Secc5_Sub1!$D103)</f>
        <v/>
      </c>
      <c r="E1497" s="889"/>
      <c r="F1497" s="889"/>
      <c r="G1497" s="889"/>
      <c r="H1497" s="889"/>
      <c r="I1497" s="889"/>
      <c r="J1497" s="889"/>
      <c r="K1497" s="889"/>
      <c r="L1497" s="889"/>
      <c r="M1497" s="889"/>
      <c r="N1497" s="889"/>
      <c r="O1497" s="890"/>
      <c r="P1497" s="813"/>
      <c r="Q1497" s="813"/>
      <c r="R1497" s="813"/>
      <c r="S1497" s="813"/>
      <c r="T1497" s="813"/>
      <c r="U1497" s="813"/>
      <c r="V1497" s="813"/>
      <c r="W1497" s="813"/>
      <c r="X1497" s="813"/>
      <c r="Y1497" s="813"/>
      <c r="Z1497" s="813"/>
      <c r="AA1497" s="813"/>
      <c r="AB1497" s="813"/>
      <c r="AC1497" s="813"/>
      <c r="AD1497" s="813"/>
      <c r="AI1497">
        <f t="shared" si="488"/>
        <v>0</v>
      </c>
      <c r="AJ1497">
        <f t="shared" si="489"/>
        <v>0</v>
      </c>
      <c r="AK1497">
        <f t="shared" si="490"/>
        <v>0</v>
      </c>
      <c r="AL1497">
        <f t="shared" si="491"/>
        <v>0</v>
      </c>
      <c r="AM1497">
        <f t="shared" si="492"/>
        <v>0</v>
      </c>
      <c r="AN1497">
        <f t="shared" si="493"/>
        <v>0</v>
      </c>
      <c r="AO1497">
        <f t="shared" si="494"/>
        <v>0</v>
      </c>
      <c r="AP1497">
        <f t="shared" si="495"/>
        <v>0</v>
      </c>
      <c r="AQ1497">
        <f t="shared" si="496"/>
        <v>0</v>
      </c>
      <c r="AR1497">
        <f t="shared" si="497"/>
        <v>0</v>
      </c>
      <c r="AS1497">
        <f t="shared" si="498"/>
        <v>0</v>
      </c>
      <c r="AT1497">
        <f t="shared" si="499"/>
        <v>0</v>
      </c>
      <c r="AU1497">
        <f t="shared" si="500"/>
        <v>0</v>
      </c>
      <c r="AV1497">
        <f t="shared" si="501"/>
        <v>0</v>
      </c>
      <c r="AW1497">
        <f t="shared" si="502"/>
        <v>0</v>
      </c>
      <c r="AX1497">
        <f t="shared" si="503"/>
        <v>0</v>
      </c>
      <c r="AY1497">
        <f t="shared" si="504"/>
        <v>0</v>
      </c>
      <c r="AZ1497">
        <f t="shared" si="505"/>
        <v>0</v>
      </c>
      <c r="BA1497">
        <f t="shared" si="506"/>
        <v>0</v>
      </c>
      <c r="BB1497">
        <f t="shared" si="507"/>
        <v>0</v>
      </c>
      <c r="BC1497" s="302">
        <f t="shared" si="509"/>
        <v>0</v>
      </c>
      <c r="BD1497" s="290">
        <f t="shared" si="510"/>
        <v>0</v>
      </c>
      <c r="BE1497" s="293">
        <f t="shared" si="511"/>
        <v>0</v>
      </c>
      <c r="BF1497" s="294" t="str">
        <f>IF(BE1497=0,"",
IF(SUM($BE$1424:BE1497)=1,BG1497,
IF($BE$1545&gt;SUM($BE$1424:BE1497),_xlfn.CONCAT(", ",BG1497),
IF($BE$1545=SUM($BE$1424:BE1497),_xlfn.CONCAT(" y ",BG1497)))))</f>
        <v/>
      </c>
      <c r="BG1497" s="89" t="s">
        <v>5230</v>
      </c>
      <c r="BH1497" s="515">
        <f t="shared" ref="BH1497:BJ1497" si="546">IF(OR(S1370="NS",S1229="NS"),0,IF(AND(S1370="NA",S1229="NA"),0,IF(S1370&gt;=SUM(S1229),0,1)))</f>
        <v>0</v>
      </c>
      <c r="BI1497" s="512">
        <f t="shared" si="546"/>
        <v>0</v>
      </c>
      <c r="BJ1497" s="281">
        <f t="shared" si="546"/>
        <v>0</v>
      </c>
      <c r="BK1497" s="338">
        <f t="shared" si="513"/>
        <v>0</v>
      </c>
      <c r="BL1497" s="294" t="str">
        <f>IF(BK1497=0,"",
IF(SUM($BK$1424:BK1497)=1,BM1497,
IF($BK$1545&gt;SUM($BK$1424:BK1497),_xlfn.CONCAT(", ",BM1497),
IF($BK$1545=SUM($BK$1424:BK1497),_xlfn.CONCAT(" y ",BM1497)))))</f>
        <v/>
      </c>
      <c r="BM1497" s="89" t="s">
        <v>5230</v>
      </c>
      <c r="BN1497" s="519">
        <f t="shared" si="514"/>
        <v>0</v>
      </c>
      <c r="BO1497" s="521">
        <f t="shared" si="515"/>
        <v>0</v>
      </c>
      <c r="BP1497" s="452">
        <f t="shared" si="516"/>
        <v>0</v>
      </c>
      <c r="BQ1497" s="511">
        <f t="shared" si="517"/>
        <v>0</v>
      </c>
      <c r="BR1497" s="524">
        <f t="shared" si="518"/>
        <v>0</v>
      </c>
      <c r="BS1497" s="525">
        <f t="shared" si="519"/>
        <v>0</v>
      </c>
      <c r="BT1497" s="519">
        <f t="shared" si="520"/>
        <v>0</v>
      </c>
      <c r="BU1497" s="521">
        <f t="shared" si="521"/>
        <v>0</v>
      </c>
      <c r="BV1497" s="452">
        <f t="shared" si="522"/>
        <v>0</v>
      </c>
      <c r="BW1497" s="511">
        <f t="shared" si="523"/>
        <v>0</v>
      </c>
      <c r="BX1497" s="524">
        <f t="shared" si="524"/>
        <v>0</v>
      </c>
      <c r="BY1497" s="525">
        <f t="shared" si="525"/>
        <v>0</v>
      </c>
      <c r="BZ1497" s="519">
        <f t="shared" si="526"/>
        <v>0</v>
      </c>
      <c r="CA1497" s="521">
        <f t="shared" si="527"/>
        <v>0</v>
      </c>
      <c r="CB1497" s="452">
        <f t="shared" si="528"/>
        <v>0</v>
      </c>
      <c r="CC1497" s="511">
        <f t="shared" si="529"/>
        <v>0</v>
      </c>
      <c r="CD1497" s="524">
        <f t="shared" si="530"/>
        <v>0</v>
      </c>
      <c r="CE1497" s="525">
        <f t="shared" si="531"/>
        <v>0</v>
      </c>
      <c r="CF1497" s="519">
        <f t="shared" si="532"/>
        <v>0</v>
      </c>
      <c r="CG1497" s="521">
        <f t="shared" si="533"/>
        <v>0</v>
      </c>
      <c r="CH1497" s="452">
        <f t="shared" si="534"/>
        <v>0</v>
      </c>
      <c r="CI1497" s="511">
        <f t="shared" si="535"/>
        <v>0</v>
      </c>
      <c r="CJ1497" s="524">
        <f t="shared" si="536"/>
        <v>0</v>
      </c>
      <c r="CK1497" s="525">
        <f t="shared" si="537"/>
        <v>0</v>
      </c>
      <c r="CL1497" s="293">
        <f t="shared" si="538"/>
        <v>0</v>
      </c>
      <c r="CM1497" s="294" t="str">
        <f>IF(CL1497=0,"",
IF(SUM($CL$1424:CL1497)=1,CN1497,
IF($CL$1545&gt;SUM($CL$1424:CL1497),_xlfn.CONCAT(", ",CN1497),
IF($CL$1545=SUM($CL$1424:CL1497),_xlfn.CONCAT(" y ",CN1497)))))</f>
        <v/>
      </c>
      <c r="CN1497" s="89" t="s">
        <v>5230</v>
      </c>
    </row>
    <row r="1498" spans="1:92" ht="15" customHeight="1">
      <c r="A1498" s="64"/>
      <c r="B1498" s="11"/>
      <c r="C1498" s="58" t="s">
        <v>5231</v>
      </c>
      <c r="D1498" s="1020" t="str">
        <f>IF(CNGE_2025_M1_Secc5_Sub1!$D104="","",CNGE_2025_M1_Secc5_Sub1!$D104)</f>
        <v/>
      </c>
      <c r="E1498" s="889"/>
      <c r="F1498" s="889"/>
      <c r="G1498" s="889"/>
      <c r="H1498" s="889"/>
      <c r="I1498" s="889"/>
      <c r="J1498" s="889"/>
      <c r="K1498" s="889"/>
      <c r="L1498" s="889"/>
      <c r="M1498" s="889"/>
      <c r="N1498" s="889"/>
      <c r="O1498" s="890"/>
      <c r="P1498" s="813"/>
      <c r="Q1498" s="813"/>
      <c r="R1498" s="813"/>
      <c r="S1498" s="813"/>
      <c r="T1498" s="813"/>
      <c r="U1498" s="813"/>
      <c r="V1498" s="813"/>
      <c r="W1498" s="813"/>
      <c r="X1498" s="813"/>
      <c r="Y1498" s="813"/>
      <c r="Z1498" s="813"/>
      <c r="AA1498" s="813"/>
      <c r="AB1498" s="813"/>
      <c r="AC1498" s="813"/>
      <c r="AD1498" s="813"/>
      <c r="AI1498">
        <f t="shared" si="488"/>
        <v>0</v>
      </c>
      <c r="AJ1498">
        <f t="shared" si="489"/>
        <v>0</v>
      </c>
      <c r="AK1498">
        <f t="shared" si="490"/>
        <v>0</v>
      </c>
      <c r="AL1498">
        <f t="shared" si="491"/>
        <v>0</v>
      </c>
      <c r="AM1498">
        <f t="shared" si="492"/>
        <v>0</v>
      </c>
      <c r="AN1498">
        <f t="shared" si="493"/>
        <v>0</v>
      </c>
      <c r="AO1498">
        <f t="shared" si="494"/>
        <v>0</v>
      </c>
      <c r="AP1498">
        <f t="shared" si="495"/>
        <v>0</v>
      </c>
      <c r="AQ1498">
        <f t="shared" si="496"/>
        <v>0</v>
      </c>
      <c r="AR1498">
        <f t="shared" si="497"/>
        <v>0</v>
      </c>
      <c r="AS1498">
        <f t="shared" si="498"/>
        <v>0</v>
      </c>
      <c r="AT1498">
        <f t="shared" si="499"/>
        <v>0</v>
      </c>
      <c r="AU1498">
        <f t="shared" si="500"/>
        <v>0</v>
      </c>
      <c r="AV1498">
        <f t="shared" si="501"/>
        <v>0</v>
      </c>
      <c r="AW1498">
        <f t="shared" si="502"/>
        <v>0</v>
      </c>
      <c r="AX1498">
        <f t="shared" si="503"/>
        <v>0</v>
      </c>
      <c r="AY1498">
        <f t="shared" si="504"/>
        <v>0</v>
      </c>
      <c r="AZ1498">
        <f t="shared" si="505"/>
        <v>0</v>
      </c>
      <c r="BA1498">
        <f t="shared" si="506"/>
        <v>0</v>
      </c>
      <c r="BB1498">
        <f t="shared" si="507"/>
        <v>0</v>
      </c>
      <c r="BC1498" s="302">
        <f t="shared" si="509"/>
        <v>0</v>
      </c>
      <c r="BD1498" s="290">
        <f t="shared" si="510"/>
        <v>0</v>
      </c>
      <c r="BE1498" s="293">
        <f t="shared" si="511"/>
        <v>0</v>
      </c>
      <c r="BF1498" s="294" t="str">
        <f>IF(BE1498=0,"",
IF(SUM($BE$1424:BE1498)=1,BG1498,
IF($BE$1545&gt;SUM($BE$1424:BE1498),_xlfn.CONCAT(", ",BG1498),
IF($BE$1545=SUM($BE$1424:BE1498),_xlfn.CONCAT(" y ",BG1498)))))</f>
        <v/>
      </c>
      <c r="BG1498" s="89" t="s">
        <v>5232</v>
      </c>
      <c r="BH1498" s="515">
        <f t="shared" ref="BH1498:BJ1498" si="547">IF(OR(S1371="NS",S1230="NS"),0,IF(AND(S1371="NA",S1230="NA"),0,IF(S1371&gt;=SUM(S1230),0,1)))</f>
        <v>0</v>
      </c>
      <c r="BI1498" s="512">
        <f t="shared" si="547"/>
        <v>0</v>
      </c>
      <c r="BJ1498" s="281">
        <f t="shared" si="547"/>
        <v>0</v>
      </c>
      <c r="BK1498" s="338">
        <f t="shared" si="513"/>
        <v>0</v>
      </c>
      <c r="BL1498" s="294" t="str">
        <f>IF(BK1498=0,"",
IF(SUM($BK$1424:BK1498)=1,BM1498,
IF($BK$1545&gt;SUM($BK$1424:BK1498),_xlfn.CONCAT(", ",BM1498),
IF($BK$1545=SUM($BK$1424:BK1498),_xlfn.CONCAT(" y ",BM1498)))))</f>
        <v/>
      </c>
      <c r="BM1498" s="89" t="s">
        <v>5232</v>
      </c>
      <c r="BN1498" s="519">
        <f t="shared" si="514"/>
        <v>0</v>
      </c>
      <c r="BO1498" s="521">
        <f t="shared" si="515"/>
        <v>0</v>
      </c>
      <c r="BP1498" s="452">
        <f t="shared" si="516"/>
        <v>0</v>
      </c>
      <c r="BQ1498" s="511">
        <f t="shared" si="517"/>
        <v>0</v>
      </c>
      <c r="BR1498" s="524">
        <f t="shared" si="518"/>
        <v>0</v>
      </c>
      <c r="BS1498" s="525">
        <f t="shared" si="519"/>
        <v>0</v>
      </c>
      <c r="BT1498" s="519">
        <f t="shared" si="520"/>
        <v>0</v>
      </c>
      <c r="BU1498" s="521">
        <f t="shared" si="521"/>
        <v>0</v>
      </c>
      <c r="BV1498" s="452">
        <f t="shared" si="522"/>
        <v>0</v>
      </c>
      <c r="BW1498" s="511">
        <f t="shared" si="523"/>
        <v>0</v>
      </c>
      <c r="BX1498" s="524">
        <f t="shared" si="524"/>
        <v>0</v>
      </c>
      <c r="BY1498" s="525">
        <f t="shared" si="525"/>
        <v>0</v>
      </c>
      <c r="BZ1498" s="519">
        <f t="shared" si="526"/>
        <v>0</v>
      </c>
      <c r="CA1498" s="521">
        <f t="shared" si="527"/>
        <v>0</v>
      </c>
      <c r="CB1498" s="452">
        <f t="shared" si="528"/>
        <v>0</v>
      </c>
      <c r="CC1498" s="511">
        <f t="shared" si="529"/>
        <v>0</v>
      </c>
      <c r="CD1498" s="524">
        <f t="shared" si="530"/>
        <v>0</v>
      </c>
      <c r="CE1498" s="525">
        <f t="shared" si="531"/>
        <v>0</v>
      </c>
      <c r="CF1498" s="519">
        <f t="shared" si="532"/>
        <v>0</v>
      </c>
      <c r="CG1498" s="521">
        <f t="shared" si="533"/>
        <v>0</v>
      </c>
      <c r="CH1498" s="452">
        <f t="shared" si="534"/>
        <v>0</v>
      </c>
      <c r="CI1498" s="511">
        <f t="shared" si="535"/>
        <v>0</v>
      </c>
      <c r="CJ1498" s="524">
        <f t="shared" si="536"/>
        <v>0</v>
      </c>
      <c r="CK1498" s="525">
        <f t="shared" si="537"/>
        <v>0</v>
      </c>
      <c r="CL1498" s="293">
        <f t="shared" si="538"/>
        <v>0</v>
      </c>
      <c r="CM1498" s="294" t="str">
        <f>IF(CL1498=0,"",
IF(SUM($CL$1424:CL1498)=1,CN1498,
IF($CL$1545&gt;SUM($CL$1424:CL1498),_xlfn.CONCAT(", ",CN1498),
IF($CL$1545=SUM($CL$1424:CL1498),_xlfn.CONCAT(" y ",CN1498)))))</f>
        <v/>
      </c>
      <c r="CN1498" s="89" t="s">
        <v>5232</v>
      </c>
    </row>
    <row r="1499" spans="1:92" ht="15" customHeight="1">
      <c r="A1499" s="64"/>
      <c r="B1499" s="11"/>
      <c r="C1499" s="58" t="s">
        <v>5233</v>
      </c>
      <c r="D1499" s="1020" t="str">
        <f>IF(CNGE_2025_M1_Secc5_Sub1!$D105="","",CNGE_2025_M1_Secc5_Sub1!$D105)</f>
        <v/>
      </c>
      <c r="E1499" s="889"/>
      <c r="F1499" s="889"/>
      <c r="G1499" s="889"/>
      <c r="H1499" s="889"/>
      <c r="I1499" s="889"/>
      <c r="J1499" s="889"/>
      <c r="K1499" s="889"/>
      <c r="L1499" s="889"/>
      <c r="M1499" s="889"/>
      <c r="N1499" s="889"/>
      <c r="O1499" s="890"/>
      <c r="P1499" s="813"/>
      <c r="Q1499" s="813"/>
      <c r="R1499" s="813"/>
      <c r="S1499" s="813"/>
      <c r="T1499" s="813"/>
      <c r="U1499" s="813"/>
      <c r="V1499" s="813"/>
      <c r="W1499" s="813"/>
      <c r="X1499" s="813"/>
      <c r="Y1499" s="813"/>
      <c r="Z1499" s="813"/>
      <c r="AA1499" s="813"/>
      <c r="AB1499" s="813"/>
      <c r="AC1499" s="813"/>
      <c r="AD1499" s="813"/>
      <c r="AI1499">
        <f t="shared" si="488"/>
        <v>0</v>
      </c>
      <c r="AJ1499">
        <f t="shared" si="489"/>
        <v>0</v>
      </c>
      <c r="AK1499">
        <f t="shared" si="490"/>
        <v>0</v>
      </c>
      <c r="AL1499">
        <f t="shared" si="491"/>
        <v>0</v>
      </c>
      <c r="AM1499">
        <f t="shared" si="492"/>
        <v>0</v>
      </c>
      <c r="AN1499">
        <f t="shared" si="493"/>
        <v>0</v>
      </c>
      <c r="AO1499">
        <f t="shared" si="494"/>
        <v>0</v>
      </c>
      <c r="AP1499">
        <f t="shared" si="495"/>
        <v>0</v>
      </c>
      <c r="AQ1499">
        <f t="shared" si="496"/>
        <v>0</v>
      </c>
      <c r="AR1499">
        <f t="shared" si="497"/>
        <v>0</v>
      </c>
      <c r="AS1499">
        <f t="shared" si="498"/>
        <v>0</v>
      </c>
      <c r="AT1499">
        <f t="shared" si="499"/>
        <v>0</v>
      </c>
      <c r="AU1499">
        <f t="shared" si="500"/>
        <v>0</v>
      </c>
      <c r="AV1499">
        <f t="shared" si="501"/>
        <v>0</v>
      </c>
      <c r="AW1499">
        <f t="shared" si="502"/>
        <v>0</v>
      </c>
      <c r="AX1499">
        <f t="shared" si="503"/>
        <v>0</v>
      </c>
      <c r="AY1499">
        <f t="shared" si="504"/>
        <v>0</v>
      </c>
      <c r="AZ1499">
        <f t="shared" si="505"/>
        <v>0</v>
      </c>
      <c r="BA1499">
        <f t="shared" si="506"/>
        <v>0</v>
      </c>
      <c r="BB1499">
        <f t="shared" si="507"/>
        <v>0</v>
      </c>
      <c r="BC1499" s="302">
        <f t="shared" si="509"/>
        <v>0</v>
      </c>
      <c r="BD1499" s="290">
        <f t="shared" si="510"/>
        <v>0</v>
      </c>
      <c r="BE1499" s="293">
        <f t="shared" si="511"/>
        <v>0</v>
      </c>
      <c r="BF1499" s="294" t="str">
        <f>IF(BE1499=0,"",
IF(SUM($BE$1424:BE1499)=1,BG1499,
IF($BE$1545&gt;SUM($BE$1424:BE1499),_xlfn.CONCAT(", ",BG1499),
IF($BE$1545=SUM($BE$1424:BE1499),_xlfn.CONCAT(" y ",BG1499)))))</f>
        <v/>
      </c>
      <c r="BG1499" s="89" t="s">
        <v>5234</v>
      </c>
      <c r="BH1499" s="515">
        <f t="shared" ref="BH1499:BJ1499" si="548">IF(OR(S1372="NS",S1231="NS"),0,IF(AND(S1372="NA",S1231="NA"),0,IF(S1372&gt;=SUM(S1231),0,1)))</f>
        <v>0</v>
      </c>
      <c r="BI1499" s="512">
        <f t="shared" si="548"/>
        <v>0</v>
      </c>
      <c r="BJ1499" s="281">
        <f t="shared" si="548"/>
        <v>0</v>
      </c>
      <c r="BK1499" s="338">
        <f t="shared" si="513"/>
        <v>0</v>
      </c>
      <c r="BL1499" s="294" t="str">
        <f>IF(BK1499=0,"",
IF(SUM($BK$1424:BK1499)=1,BM1499,
IF($BK$1545&gt;SUM($BK$1424:BK1499),_xlfn.CONCAT(", ",BM1499),
IF($BK$1545=SUM($BK$1424:BK1499),_xlfn.CONCAT(" y ",BM1499)))))</f>
        <v/>
      </c>
      <c r="BM1499" s="89" t="s">
        <v>5234</v>
      </c>
      <c r="BN1499" s="519">
        <f t="shared" si="514"/>
        <v>0</v>
      </c>
      <c r="BO1499" s="521">
        <f t="shared" si="515"/>
        <v>0</v>
      </c>
      <c r="BP1499" s="452">
        <f t="shared" si="516"/>
        <v>0</v>
      </c>
      <c r="BQ1499" s="511">
        <f t="shared" si="517"/>
        <v>0</v>
      </c>
      <c r="BR1499" s="524">
        <f t="shared" si="518"/>
        <v>0</v>
      </c>
      <c r="BS1499" s="525">
        <f t="shared" si="519"/>
        <v>0</v>
      </c>
      <c r="BT1499" s="519">
        <f t="shared" si="520"/>
        <v>0</v>
      </c>
      <c r="BU1499" s="521">
        <f t="shared" si="521"/>
        <v>0</v>
      </c>
      <c r="BV1499" s="452">
        <f t="shared" si="522"/>
        <v>0</v>
      </c>
      <c r="BW1499" s="511">
        <f t="shared" si="523"/>
        <v>0</v>
      </c>
      <c r="BX1499" s="524">
        <f t="shared" si="524"/>
        <v>0</v>
      </c>
      <c r="BY1499" s="525">
        <f t="shared" si="525"/>
        <v>0</v>
      </c>
      <c r="BZ1499" s="519">
        <f t="shared" si="526"/>
        <v>0</v>
      </c>
      <c r="CA1499" s="521">
        <f t="shared" si="527"/>
        <v>0</v>
      </c>
      <c r="CB1499" s="452">
        <f t="shared" si="528"/>
        <v>0</v>
      </c>
      <c r="CC1499" s="511">
        <f t="shared" si="529"/>
        <v>0</v>
      </c>
      <c r="CD1499" s="524">
        <f t="shared" si="530"/>
        <v>0</v>
      </c>
      <c r="CE1499" s="525">
        <f t="shared" si="531"/>
        <v>0</v>
      </c>
      <c r="CF1499" s="519">
        <f t="shared" si="532"/>
        <v>0</v>
      </c>
      <c r="CG1499" s="521">
        <f t="shared" si="533"/>
        <v>0</v>
      </c>
      <c r="CH1499" s="452">
        <f t="shared" si="534"/>
        <v>0</v>
      </c>
      <c r="CI1499" s="511">
        <f t="shared" si="535"/>
        <v>0</v>
      </c>
      <c r="CJ1499" s="524">
        <f t="shared" si="536"/>
        <v>0</v>
      </c>
      <c r="CK1499" s="525">
        <f t="shared" si="537"/>
        <v>0</v>
      </c>
      <c r="CL1499" s="293">
        <f t="shared" si="538"/>
        <v>0</v>
      </c>
      <c r="CM1499" s="294" t="str">
        <f>IF(CL1499=0,"",
IF(SUM($CL$1424:CL1499)=1,CN1499,
IF($CL$1545&gt;SUM($CL$1424:CL1499),_xlfn.CONCAT(", ",CN1499),
IF($CL$1545=SUM($CL$1424:CL1499),_xlfn.CONCAT(" y ",CN1499)))))</f>
        <v/>
      </c>
      <c r="CN1499" s="89" t="s">
        <v>5234</v>
      </c>
    </row>
    <row r="1500" spans="1:92" ht="15" customHeight="1">
      <c r="A1500" s="64"/>
      <c r="B1500" s="11"/>
      <c r="C1500" s="58" t="s">
        <v>5235</v>
      </c>
      <c r="D1500" s="1020" t="str">
        <f>IF(CNGE_2025_M1_Secc5_Sub1!$D106="","",CNGE_2025_M1_Secc5_Sub1!$D106)</f>
        <v/>
      </c>
      <c r="E1500" s="889"/>
      <c r="F1500" s="889"/>
      <c r="G1500" s="889"/>
      <c r="H1500" s="889"/>
      <c r="I1500" s="889"/>
      <c r="J1500" s="889"/>
      <c r="K1500" s="889"/>
      <c r="L1500" s="889"/>
      <c r="M1500" s="889"/>
      <c r="N1500" s="889"/>
      <c r="O1500" s="890"/>
      <c r="P1500" s="813"/>
      <c r="Q1500" s="813"/>
      <c r="R1500" s="813"/>
      <c r="S1500" s="813"/>
      <c r="T1500" s="813"/>
      <c r="U1500" s="813"/>
      <c r="V1500" s="813"/>
      <c r="W1500" s="813"/>
      <c r="X1500" s="813"/>
      <c r="Y1500" s="813"/>
      <c r="Z1500" s="813"/>
      <c r="AA1500" s="813"/>
      <c r="AB1500" s="813"/>
      <c r="AC1500" s="813"/>
      <c r="AD1500" s="813"/>
      <c r="AI1500">
        <f t="shared" si="488"/>
        <v>0</v>
      </c>
      <c r="AJ1500">
        <f t="shared" si="489"/>
        <v>0</v>
      </c>
      <c r="AK1500">
        <f t="shared" si="490"/>
        <v>0</v>
      </c>
      <c r="AL1500">
        <f t="shared" si="491"/>
        <v>0</v>
      </c>
      <c r="AM1500">
        <f t="shared" si="492"/>
        <v>0</v>
      </c>
      <c r="AN1500">
        <f t="shared" si="493"/>
        <v>0</v>
      </c>
      <c r="AO1500">
        <f t="shared" si="494"/>
        <v>0</v>
      </c>
      <c r="AP1500">
        <f t="shared" si="495"/>
        <v>0</v>
      </c>
      <c r="AQ1500">
        <f t="shared" si="496"/>
        <v>0</v>
      </c>
      <c r="AR1500">
        <f t="shared" si="497"/>
        <v>0</v>
      </c>
      <c r="AS1500">
        <f t="shared" si="498"/>
        <v>0</v>
      </c>
      <c r="AT1500">
        <f t="shared" si="499"/>
        <v>0</v>
      </c>
      <c r="AU1500">
        <f t="shared" si="500"/>
        <v>0</v>
      </c>
      <c r="AV1500">
        <f t="shared" si="501"/>
        <v>0</v>
      </c>
      <c r="AW1500">
        <f t="shared" si="502"/>
        <v>0</v>
      </c>
      <c r="AX1500">
        <f t="shared" si="503"/>
        <v>0</v>
      </c>
      <c r="AY1500">
        <f t="shared" si="504"/>
        <v>0</v>
      </c>
      <c r="AZ1500">
        <f t="shared" si="505"/>
        <v>0</v>
      </c>
      <c r="BA1500">
        <f t="shared" si="506"/>
        <v>0</v>
      </c>
      <c r="BB1500">
        <f t="shared" si="507"/>
        <v>0</v>
      </c>
      <c r="BC1500" s="302">
        <f t="shared" si="509"/>
        <v>0</v>
      </c>
      <c r="BD1500" s="290">
        <f t="shared" si="510"/>
        <v>0</v>
      </c>
      <c r="BE1500" s="293">
        <f t="shared" si="511"/>
        <v>0</v>
      </c>
      <c r="BF1500" s="294" t="str">
        <f>IF(BE1500=0,"",
IF(SUM($BE$1424:BE1500)=1,BG1500,
IF($BE$1545&gt;SUM($BE$1424:BE1500),_xlfn.CONCAT(", ",BG1500),
IF($BE$1545=SUM($BE$1424:BE1500),_xlfn.CONCAT(" y ",BG1500)))))</f>
        <v/>
      </c>
      <c r="BG1500" s="89" t="s">
        <v>5236</v>
      </c>
      <c r="BH1500" s="515">
        <f t="shared" ref="BH1500:BJ1500" si="549">IF(OR(S1373="NS",S1232="NS"),0,IF(AND(S1373="NA",S1232="NA"),0,IF(S1373&gt;=SUM(S1232),0,1)))</f>
        <v>0</v>
      </c>
      <c r="BI1500" s="512">
        <f t="shared" si="549"/>
        <v>0</v>
      </c>
      <c r="BJ1500" s="281">
        <f t="shared" si="549"/>
        <v>0</v>
      </c>
      <c r="BK1500" s="338">
        <f t="shared" si="513"/>
        <v>0</v>
      </c>
      <c r="BL1500" s="294" t="str">
        <f>IF(BK1500=0,"",
IF(SUM($BK$1424:BK1500)=1,BM1500,
IF($BK$1545&gt;SUM($BK$1424:BK1500),_xlfn.CONCAT(", ",BM1500),
IF($BK$1545=SUM($BK$1424:BK1500),_xlfn.CONCAT(" y ",BM1500)))))</f>
        <v/>
      </c>
      <c r="BM1500" s="89" t="s">
        <v>5236</v>
      </c>
      <c r="BN1500" s="519">
        <f t="shared" si="514"/>
        <v>0</v>
      </c>
      <c r="BO1500" s="521">
        <f t="shared" si="515"/>
        <v>0</v>
      </c>
      <c r="BP1500" s="452">
        <f t="shared" si="516"/>
        <v>0</v>
      </c>
      <c r="BQ1500" s="511">
        <f t="shared" si="517"/>
        <v>0</v>
      </c>
      <c r="BR1500" s="524">
        <f t="shared" si="518"/>
        <v>0</v>
      </c>
      <c r="BS1500" s="525">
        <f t="shared" si="519"/>
        <v>0</v>
      </c>
      <c r="BT1500" s="519">
        <f t="shared" si="520"/>
        <v>0</v>
      </c>
      <c r="BU1500" s="521">
        <f t="shared" si="521"/>
        <v>0</v>
      </c>
      <c r="BV1500" s="452">
        <f t="shared" si="522"/>
        <v>0</v>
      </c>
      <c r="BW1500" s="511">
        <f t="shared" si="523"/>
        <v>0</v>
      </c>
      <c r="BX1500" s="524">
        <f t="shared" si="524"/>
        <v>0</v>
      </c>
      <c r="BY1500" s="525">
        <f t="shared" si="525"/>
        <v>0</v>
      </c>
      <c r="BZ1500" s="519">
        <f t="shared" si="526"/>
        <v>0</v>
      </c>
      <c r="CA1500" s="521">
        <f t="shared" si="527"/>
        <v>0</v>
      </c>
      <c r="CB1500" s="452">
        <f t="shared" si="528"/>
        <v>0</v>
      </c>
      <c r="CC1500" s="511">
        <f t="shared" si="529"/>
        <v>0</v>
      </c>
      <c r="CD1500" s="524">
        <f t="shared" si="530"/>
        <v>0</v>
      </c>
      <c r="CE1500" s="525">
        <f t="shared" si="531"/>
        <v>0</v>
      </c>
      <c r="CF1500" s="519">
        <f t="shared" si="532"/>
        <v>0</v>
      </c>
      <c r="CG1500" s="521">
        <f t="shared" si="533"/>
        <v>0</v>
      </c>
      <c r="CH1500" s="452">
        <f t="shared" si="534"/>
        <v>0</v>
      </c>
      <c r="CI1500" s="511">
        <f t="shared" si="535"/>
        <v>0</v>
      </c>
      <c r="CJ1500" s="524">
        <f t="shared" si="536"/>
        <v>0</v>
      </c>
      <c r="CK1500" s="525">
        <f t="shared" si="537"/>
        <v>0</v>
      </c>
      <c r="CL1500" s="293">
        <f t="shared" si="538"/>
        <v>0</v>
      </c>
      <c r="CM1500" s="294" t="str">
        <f>IF(CL1500=0,"",
IF(SUM($CL$1424:CL1500)=1,CN1500,
IF($CL$1545&gt;SUM($CL$1424:CL1500),_xlfn.CONCAT(", ",CN1500),
IF($CL$1545=SUM($CL$1424:CL1500),_xlfn.CONCAT(" y ",CN1500)))))</f>
        <v/>
      </c>
      <c r="CN1500" s="89" t="s">
        <v>5236</v>
      </c>
    </row>
    <row r="1501" spans="1:92" ht="15" customHeight="1">
      <c r="A1501" s="64"/>
      <c r="B1501" s="11"/>
      <c r="C1501" s="58" t="s">
        <v>5237</v>
      </c>
      <c r="D1501" s="1020" t="str">
        <f>IF(CNGE_2025_M1_Secc5_Sub1!$D107="","",CNGE_2025_M1_Secc5_Sub1!$D107)</f>
        <v/>
      </c>
      <c r="E1501" s="889"/>
      <c r="F1501" s="889"/>
      <c r="G1501" s="889"/>
      <c r="H1501" s="889"/>
      <c r="I1501" s="889"/>
      <c r="J1501" s="889"/>
      <c r="K1501" s="889"/>
      <c r="L1501" s="889"/>
      <c r="M1501" s="889"/>
      <c r="N1501" s="889"/>
      <c r="O1501" s="890"/>
      <c r="P1501" s="813"/>
      <c r="Q1501" s="813"/>
      <c r="R1501" s="813"/>
      <c r="S1501" s="813"/>
      <c r="T1501" s="813"/>
      <c r="U1501" s="813"/>
      <c r="V1501" s="813"/>
      <c r="W1501" s="813"/>
      <c r="X1501" s="813"/>
      <c r="Y1501" s="813"/>
      <c r="Z1501" s="813"/>
      <c r="AA1501" s="813"/>
      <c r="AB1501" s="813"/>
      <c r="AC1501" s="813"/>
      <c r="AD1501" s="813"/>
      <c r="AI1501">
        <f t="shared" si="488"/>
        <v>0</v>
      </c>
      <c r="AJ1501">
        <f t="shared" si="489"/>
        <v>0</v>
      </c>
      <c r="AK1501">
        <f t="shared" si="490"/>
        <v>0</v>
      </c>
      <c r="AL1501">
        <f t="shared" si="491"/>
        <v>0</v>
      </c>
      <c r="AM1501">
        <f t="shared" si="492"/>
        <v>0</v>
      </c>
      <c r="AN1501">
        <f t="shared" si="493"/>
        <v>0</v>
      </c>
      <c r="AO1501">
        <f t="shared" si="494"/>
        <v>0</v>
      </c>
      <c r="AP1501">
        <f t="shared" si="495"/>
        <v>0</v>
      </c>
      <c r="AQ1501">
        <f t="shared" si="496"/>
        <v>0</v>
      </c>
      <c r="AR1501">
        <f t="shared" si="497"/>
        <v>0</v>
      </c>
      <c r="AS1501">
        <f t="shared" si="498"/>
        <v>0</v>
      </c>
      <c r="AT1501">
        <f t="shared" si="499"/>
        <v>0</v>
      </c>
      <c r="AU1501">
        <f t="shared" si="500"/>
        <v>0</v>
      </c>
      <c r="AV1501">
        <f t="shared" si="501"/>
        <v>0</v>
      </c>
      <c r="AW1501">
        <f t="shared" si="502"/>
        <v>0</v>
      </c>
      <c r="AX1501">
        <f t="shared" si="503"/>
        <v>0</v>
      </c>
      <c r="AY1501">
        <f t="shared" si="504"/>
        <v>0</v>
      </c>
      <c r="AZ1501">
        <f t="shared" si="505"/>
        <v>0</v>
      </c>
      <c r="BA1501">
        <f t="shared" si="506"/>
        <v>0</v>
      </c>
      <c r="BB1501">
        <f t="shared" si="507"/>
        <v>0</v>
      </c>
      <c r="BC1501" s="302">
        <f t="shared" si="509"/>
        <v>0</v>
      </c>
      <c r="BD1501" s="290">
        <f t="shared" si="510"/>
        <v>0</v>
      </c>
      <c r="BE1501" s="293">
        <f t="shared" si="511"/>
        <v>0</v>
      </c>
      <c r="BF1501" s="294" t="str">
        <f>IF(BE1501=0,"",
IF(SUM($BE$1424:BE1501)=1,BG1501,
IF($BE$1545&gt;SUM($BE$1424:BE1501),_xlfn.CONCAT(", ",BG1501),
IF($BE$1545=SUM($BE$1424:BE1501),_xlfn.CONCAT(" y ",BG1501)))))</f>
        <v/>
      </c>
      <c r="BG1501" s="89" t="s">
        <v>5238</v>
      </c>
      <c r="BH1501" s="515">
        <f t="shared" ref="BH1501:BJ1501" si="550">IF(OR(S1374="NS",S1233="NS"),0,IF(AND(S1374="NA",S1233="NA"),0,IF(S1374&gt;=SUM(S1233),0,1)))</f>
        <v>0</v>
      </c>
      <c r="BI1501" s="512">
        <f t="shared" si="550"/>
        <v>0</v>
      </c>
      <c r="BJ1501" s="281">
        <f t="shared" si="550"/>
        <v>0</v>
      </c>
      <c r="BK1501" s="338">
        <f t="shared" si="513"/>
        <v>0</v>
      </c>
      <c r="BL1501" s="294" t="str">
        <f>IF(BK1501=0,"",
IF(SUM($BK$1424:BK1501)=1,BM1501,
IF($BK$1545&gt;SUM($BK$1424:BK1501),_xlfn.CONCAT(", ",BM1501),
IF($BK$1545=SUM($BK$1424:BK1501),_xlfn.CONCAT(" y ",BM1501)))))</f>
        <v/>
      </c>
      <c r="BM1501" s="89" t="s">
        <v>5238</v>
      </c>
      <c r="BN1501" s="519">
        <f t="shared" si="514"/>
        <v>0</v>
      </c>
      <c r="BO1501" s="521">
        <f t="shared" si="515"/>
        <v>0</v>
      </c>
      <c r="BP1501" s="452">
        <f t="shared" si="516"/>
        <v>0</v>
      </c>
      <c r="BQ1501" s="511">
        <f t="shared" si="517"/>
        <v>0</v>
      </c>
      <c r="BR1501" s="524">
        <f t="shared" si="518"/>
        <v>0</v>
      </c>
      <c r="BS1501" s="525">
        <f t="shared" si="519"/>
        <v>0</v>
      </c>
      <c r="BT1501" s="519">
        <f t="shared" si="520"/>
        <v>0</v>
      </c>
      <c r="BU1501" s="521">
        <f t="shared" si="521"/>
        <v>0</v>
      </c>
      <c r="BV1501" s="452">
        <f t="shared" si="522"/>
        <v>0</v>
      </c>
      <c r="BW1501" s="511">
        <f t="shared" si="523"/>
        <v>0</v>
      </c>
      <c r="BX1501" s="524">
        <f t="shared" si="524"/>
        <v>0</v>
      </c>
      <c r="BY1501" s="525">
        <f t="shared" si="525"/>
        <v>0</v>
      </c>
      <c r="BZ1501" s="519">
        <f t="shared" si="526"/>
        <v>0</v>
      </c>
      <c r="CA1501" s="521">
        <f t="shared" si="527"/>
        <v>0</v>
      </c>
      <c r="CB1501" s="452">
        <f t="shared" si="528"/>
        <v>0</v>
      </c>
      <c r="CC1501" s="511">
        <f t="shared" si="529"/>
        <v>0</v>
      </c>
      <c r="CD1501" s="524">
        <f t="shared" si="530"/>
        <v>0</v>
      </c>
      <c r="CE1501" s="525">
        <f t="shared" si="531"/>
        <v>0</v>
      </c>
      <c r="CF1501" s="519">
        <f t="shared" si="532"/>
        <v>0</v>
      </c>
      <c r="CG1501" s="521">
        <f t="shared" si="533"/>
        <v>0</v>
      </c>
      <c r="CH1501" s="452">
        <f t="shared" si="534"/>
        <v>0</v>
      </c>
      <c r="CI1501" s="511">
        <f t="shared" si="535"/>
        <v>0</v>
      </c>
      <c r="CJ1501" s="524">
        <f t="shared" si="536"/>
        <v>0</v>
      </c>
      <c r="CK1501" s="525">
        <f t="shared" si="537"/>
        <v>0</v>
      </c>
      <c r="CL1501" s="293">
        <f t="shared" si="538"/>
        <v>0</v>
      </c>
      <c r="CM1501" s="294" t="str">
        <f>IF(CL1501=0,"",
IF(SUM($CL$1424:CL1501)=1,CN1501,
IF($CL$1545&gt;SUM($CL$1424:CL1501),_xlfn.CONCAT(", ",CN1501),
IF($CL$1545=SUM($CL$1424:CL1501),_xlfn.CONCAT(" y ",CN1501)))))</f>
        <v/>
      </c>
      <c r="CN1501" s="89" t="s">
        <v>5238</v>
      </c>
    </row>
    <row r="1502" spans="1:92" ht="15" customHeight="1">
      <c r="A1502" s="64"/>
      <c r="B1502" s="11"/>
      <c r="C1502" s="58" t="s">
        <v>5239</v>
      </c>
      <c r="D1502" s="1020" t="str">
        <f>IF(CNGE_2025_M1_Secc5_Sub1!$D108="","",CNGE_2025_M1_Secc5_Sub1!$D108)</f>
        <v/>
      </c>
      <c r="E1502" s="889"/>
      <c r="F1502" s="889"/>
      <c r="G1502" s="889"/>
      <c r="H1502" s="889"/>
      <c r="I1502" s="889"/>
      <c r="J1502" s="889"/>
      <c r="K1502" s="889"/>
      <c r="L1502" s="889"/>
      <c r="M1502" s="889"/>
      <c r="N1502" s="889"/>
      <c r="O1502" s="890"/>
      <c r="P1502" s="813"/>
      <c r="Q1502" s="813"/>
      <c r="R1502" s="813"/>
      <c r="S1502" s="813"/>
      <c r="T1502" s="813"/>
      <c r="U1502" s="813"/>
      <c r="V1502" s="813"/>
      <c r="W1502" s="813"/>
      <c r="X1502" s="813"/>
      <c r="Y1502" s="813"/>
      <c r="Z1502" s="813"/>
      <c r="AA1502" s="813"/>
      <c r="AB1502" s="813"/>
      <c r="AC1502" s="813"/>
      <c r="AD1502" s="813"/>
      <c r="AI1502">
        <f t="shared" si="488"/>
        <v>0</v>
      </c>
      <c r="AJ1502">
        <f t="shared" si="489"/>
        <v>0</v>
      </c>
      <c r="AK1502">
        <f t="shared" si="490"/>
        <v>0</v>
      </c>
      <c r="AL1502">
        <f t="shared" si="491"/>
        <v>0</v>
      </c>
      <c r="AM1502">
        <f t="shared" si="492"/>
        <v>0</v>
      </c>
      <c r="AN1502">
        <f t="shared" si="493"/>
        <v>0</v>
      </c>
      <c r="AO1502">
        <f t="shared" si="494"/>
        <v>0</v>
      </c>
      <c r="AP1502">
        <f t="shared" si="495"/>
        <v>0</v>
      </c>
      <c r="AQ1502">
        <f t="shared" si="496"/>
        <v>0</v>
      </c>
      <c r="AR1502">
        <f t="shared" si="497"/>
        <v>0</v>
      </c>
      <c r="AS1502">
        <f t="shared" si="498"/>
        <v>0</v>
      </c>
      <c r="AT1502">
        <f t="shared" si="499"/>
        <v>0</v>
      </c>
      <c r="AU1502">
        <f t="shared" si="500"/>
        <v>0</v>
      </c>
      <c r="AV1502">
        <f t="shared" si="501"/>
        <v>0</v>
      </c>
      <c r="AW1502">
        <f t="shared" si="502"/>
        <v>0</v>
      </c>
      <c r="AX1502">
        <f t="shared" si="503"/>
        <v>0</v>
      </c>
      <c r="AY1502">
        <f t="shared" si="504"/>
        <v>0</v>
      </c>
      <c r="AZ1502">
        <f t="shared" si="505"/>
        <v>0</v>
      </c>
      <c r="BA1502">
        <f t="shared" si="506"/>
        <v>0</v>
      </c>
      <c r="BB1502">
        <f t="shared" si="507"/>
        <v>0</v>
      </c>
      <c r="BC1502" s="302">
        <f t="shared" si="509"/>
        <v>0</v>
      </c>
      <c r="BD1502" s="290">
        <f t="shared" si="510"/>
        <v>0</v>
      </c>
      <c r="BE1502" s="293">
        <f t="shared" si="511"/>
        <v>0</v>
      </c>
      <c r="BF1502" s="294" t="str">
        <f>IF(BE1502=0,"",
IF(SUM($BE$1424:BE1502)=1,BG1502,
IF($BE$1545&gt;SUM($BE$1424:BE1502),_xlfn.CONCAT(", ",BG1502),
IF($BE$1545=SUM($BE$1424:BE1502),_xlfn.CONCAT(" y ",BG1502)))))</f>
        <v/>
      </c>
      <c r="BG1502" s="89" t="s">
        <v>5240</v>
      </c>
      <c r="BH1502" s="515">
        <f t="shared" ref="BH1502:BJ1502" si="551">IF(OR(S1375="NS",S1234="NS"),0,IF(AND(S1375="NA",S1234="NA"),0,IF(S1375&gt;=SUM(S1234),0,1)))</f>
        <v>0</v>
      </c>
      <c r="BI1502" s="512">
        <f t="shared" si="551"/>
        <v>0</v>
      </c>
      <c r="BJ1502" s="281">
        <f t="shared" si="551"/>
        <v>0</v>
      </c>
      <c r="BK1502" s="338">
        <f t="shared" si="513"/>
        <v>0</v>
      </c>
      <c r="BL1502" s="294" t="str">
        <f>IF(BK1502=0,"",
IF(SUM($BK$1424:BK1502)=1,BM1502,
IF($BK$1545&gt;SUM($BK$1424:BK1502),_xlfn.CONCAT(", ",BM1502),
IF($BK$1545=SUM($BK$1424:BK1502),_xlfn.CONCAT(" y ",BM1502)))))</f>
        <v/>
      </c>
      <c r="BM1502" s="89" t="s">
        <v>5240</v>
      </c>
      <c r="BN1502" s="519">
        <f t="shared" si="514"/>
        <v>0</v>
      </c>
      <c r="BO1502" s="521">
        <f t="shared" si="515"/>
        <v>0</v>
      </c>
      <c r="BP1502" s="452">
        <f t="shared" si="516"/>
        <v>0</v>
      </c>
      <c r="BQ1502" s="511">
        <f t="shared" si="517"/>
        <v>0</v>
      </c>
      <c r="BR1502" s="524">
        <f t="shared" si="518"/>
        <v>0</v>
      </c>
      <c r="BS1502" s="525">
        <f t="shared" si="519"/>
        <v>0</v>
      </c>
      <c r="BT1502" s="519">
        <f t="shared" si="520"/>
        <v>0</v>
      </c>
      <c r="BU1502" s="521">
        <f t="shared" si="521"/>
        <v>0</v>
      </c>
      <c r="BV1502" s="452">
        <f t="shared" si="522"/>
        <v>0</v>
      </c>
      <c r="BW1502" s="511">
        <f t="shared" si="523"/>
        <v>0</v>
      </c>
      <c r="BX1502" s="524">
        <f t="shared" si="524"/>
        <v>0</v>
      </c>
      <c r="BY1502" s="525">
        <f t="shared" si="525"/>
        <v>0</v>
      </c>
      <c r="BZ1502" s="519">
        <f t="shared" si="526"/>
        <v>0</v>
      </c>
      <c r="CA1502" s="521">
        <f t="shared" si="527"/>
        <v>0</v>
      </c>
      <c r="CB1502" s="452">
        <f t="shared" si="528"/>
        <v>0</v>
      </c>
      <c r="CC1502" s="511">
        <f t="shared" si="529"/>
        <v>0</v>
      </c>
      <c r="CD1502" s="524">
        <f t="shared" si="530"/>
        <v>0</v>
      </c>
      <c r="CE1502" s="525">
        <f t="shared" si="531"/>
        <v>0</v>
      </c>
      <c r="CF1502" s="519">
        <f t="shared" si="532"/>
        <v>0</v>
      </c>
      <c r="CG1502" s="521">
        <f t="shared" si="533"/>
        <v>0</v>
      </c>
      <c r="CH1502" s="452">
        <f t="shared" si="534"/>
        <v>0</v>
      </c>
      <c r="CI1502" s="511">
        <f t="shared" si="535"/>
        <v>0</v>
      </c>
      <c r="CJ1502" s="524">
        <f t="shared" si="536"/>
        <v>0</v>
      </c>
      <c r="CK1502" s="525">
        <f t="shared" si="537"/>
        <v>0</v>
      </c>
      <c r="CL1502" s="293">
        <f t="shared" si="538"/>
        <v>0</v>
      </c>
      <c r="CM1502" s="294" t="str">
        <f>IF(CL1502=0,"",
IF(SUM($CL$1424:CL1502)=1,CN1502,
IF($CL$1545&gt;SUM($CL$1424:CL1502),_xlfn.CONCAT(", ",CN1502),
IF($CL$1545=SUM($CL$1424:CL1502),_xlfn.CONCAT(" y ",CN1502)))))</f>
        <v/>
      </c>
      <c r="CN1502" s="89" t="s">
        <v>5240</v>
      </c>
    </row>
    <row r="1503" spans="1:92" ht="15" customHeight="1">
      <c r="A1503" s="64"/>
      <c r="B1503" s="11"/>
      <c r="C1503" s="58" t="s">
        <v>5241</v>
      </c>
      <c r="D1503" s="1020" t="str">
        <f>IF(CNGE_2025_M1_Secc5_Sub1!$D109="","",CNGE_2025_M1_Secc5_Sub1!$D109)</f>
        <v/>
      </c>
      <c r="E1503" s="889"/>
      <c r="F1503" s="889"/>
      <c r="G1503" s="889"/>
      <c r="H1503" s="889"/>
      <c r="I1503" s="889"/>
      <c r="J1503" s="889"/>
      <c r="K1503" s="889"/>
      <c r="L1503" s="889"/>
      <c r="M1503" s="889"/>
      <c r="N1503" s="889"/>
      <c r="O1503" s="890"/>
      <c r="P1503" s="813"/>
      <c r="Q1503" s="813"/>
      <c r="R1503" s="813"/>
      <c r="S1503" s="813"/>
      <c r="T1503" s="813"/>
      <c r="U1503" s="813"/>
      <c r="V1503" s="813"/>
      <c r="W1503" s="813"/>
      <c r="X1503" s="813"/>
      <c r="Y1503" s="813"/>
      <c r="Z1503" s="813"/>
      <c r="AA1503" s="813"/>
      <c r="AB1503" s="813"/>
      <c r="AC1503" s="813"/>
      <c r="AD1503" s="813"/>
      <c r="AI1503">
        <f t="shared" si="488"/>
        <v>0</v>
      </c>
      <c r="AJ1503">
        <f t="shared" si="489"/>
        <v>0</v>
      </c>
      <c r="AK1503">
        <f t="shared" si="490"/>
        <v>0</v>
      </c>
      <c r="AL1503">
        <f t="shared" si="491"/>
        <v>0</v>
      </c>
      <c r="AM1503">
        <f t="shared" si="492"/>
        <v>0</v>
      </c>
      <c r="AN1503">
        <f t="shared" si="493"/>
        <v>0</v>
      </c>
      <c r="AO1503">
        <f t="shared" si="494"/>
        <v>0</v>
      </c>
      <c r="AP1503">
        <f t="shared" si="495"/>
        <v>0</v>
      </c>
      <c r="AQ1503">
        <f t="shared" si="496"/>
        <v>0</v>
      </c>
      <c r="AR1503">
        <f t="shared" si="497"/>
        <v>0</v>
      </c>
      <c r="AS1503">
        <f t="shared" si="498"/>
        <v>0</v>
      </c>
      <c r="AT1503">
        <f t="shared" si="499"/>
        <v>0</v>
      </c>
      <c r="AU1503">
        <f t="shared" si="500"/>
        <v>0</v>
      </c>
      <c r="AV1503">
        <f t="shared" si="501"/>
        <v>0</v>
      </c>
      <c r="AW1503">
        <f t="shared" si="502"/>
        <v>0</v>
      </c>
      <c r="AX1503">
        <f t="shared" si="503"/>
        <v>0</v>
      </c>
      <c r="AY1503">
        <f t="shared" si="504"/>
        <v>0</v>
      </c>
      <c r="AZ1503">
        <f t="shared" si="505"/>
        <v>0</v>
      </c>
      <c r="BA1503">
        <f t="shared" si="506"/>
        <v>0</v>
      </c>
      <c r="BB1503">
        <f t="shared" si="507"/>
        <v>0</v>
      </c>
      <c r="BC1503" s="302">
        <f t="shared" si="509"/>
        <v>0</v>
      </c>
      <c r="BD1503" s="290">
        <f t="shared" si="510"/>
        <v>0</v>
      </c>
      <c r="BE1503" s="293">
        <f t="shared" si="511"/>
        <v>0</v>
      </c>
      <c r="BF1503" s="294" t="str">
        <f>IF(BE1503=0,"",
IF(SUM($BE$1424:BE1503)=1,BG1503,
IF($BE$1545&gt;SUM($BE$1424:BE1503),_xlfn.CONCAT(", ",BG1503),
IF($BE$1545=SUM($BE$1424:BE1503),_xlfn.CONCAT(" y ",BG1503)))))</f>
        <v/>
      </c>
      <c r="BG1503" s="89" t="s">
        <v>5242</v>
      </c>
      <c r="BH1503" s="515">
        <f t="shared" ref="BH1503:BJ1503" si="552">IF(OR(S1376="NS",S1235="NS"),0,IF(AND(S1376="NA",S1235="NA"),0,IF(S1376&gt;=SUM(S1235),0,1)))</f>
        <v>0</v>
      </c>
      <c r="BI1503" s="512">
        <f t="shared" si="552"/>
        <v>0</v>
      </c>
      <c r="BJ1503" s="281">
        <f t="shared" si="552"/>
        <v>0</v>
      </c>
      <c r="BK1503" s="338">
        <f t="shared" si="513"/>
        <v>0</v>
      </c>
      <c r="BL1503" s="294" t="str">
        <f>IF(BK1503=0,"",
IF(SUM($BK$1424:BK1503)=1,BM1503,
IF($BK$1545&gt;SUM($BK$1424:BK1503),_xlfn.CONCAT(", ",BM1503),
IF($BK$1545=SUM($BK$1424:BK1503),_xlfn.CONCAT(" y ",BM1503)))))</f>
        <v/>
      </c>
      <c r="BM1503" s="89" t="s">
        <v>5242</v>
      </c>
      <c r="BN1503" s="519">
        <f t="shared" si="514"/>
        <v>0</v>
      </c>
      <c r="BO1503" s="521">
        <f t="shared" si="515"/>
        <v>0</v>
      </c>
      <c r="BP1503" s="452">
        <f t="shared" si="516"/>
        <v>0</v>
      </c>
      <c r="BQ1503" s="511">
        <f t="shared" si="517"/>
        <v>0</v>
      </c>
      <c r="BR1503" s="524">
        <f t="shared" si="518"/>
        <v>0</v>
      </c>
      <c r="BS1503" s="525">
        <f t="shared" si="519"/>
        <v>0</v>
      </c>
      <c r="BT1503" s="519">
        <f t="shared" si="520"/>
        <v>0</v>
      </c>
      <c r="BU1503" s="521">
        <f t="shared" si="521"/>
        <v>0</v>
      </c>
      <c r="BV1503" s="452">
        <f t="shared" si="522"/>
        <v>0</v>
      </c>
      <c r="BW1503" s="511">
        <f t="shared" si="523"/>
        <v>0</v>
      </c>
      <c r="BX1503" s="524">
        <f t="shared" si="524"/>
        <v>0</v>
      </c>
      <c r="BY1503" s="525">
        <f t="shared" si="525"/>
        <v>0</v>
      </c>
      <c r="BZ1503" s="519">
        <f t="shared" si="526"/>
        <v>0</v>
      </c>
      <c r="CA1503" s="521">
        <f t="shared" si="527"/>
        <v>0</v>
      </c>
      <c r="CB1503" s="452">
        <f t="shared" si="528"/>
        <v>0</v>
      </c>
      <c r="CC1503" s="511">
        <f t="shared" si="529"/>
        <v>0</v>
      </c>
      <c r="CD1503" s="524">
        <f t="shared" si="530"/>
        <v>0</v>
      </c>
      <c r="CE1503" s="525">
        <f t="shared" si="531"/>
        <v>0</v>
      </c>
      <c r="CF1503" s="519">
        <f t="shared" si="532"/>
        <v>0</v>
      </c>
      <c r="CG1503" s="521">
        <f t="shared" si="533"/>
        <v>0</v>
      </c>
      <c r="CH1503" s="452">
        <f t="shared" si="534"/>
        <v>0</v>
      </c>
      <c r="CI1503" s="511">
        <f t="shared" si="535"/>
        <v>0</v>
      </c>
      <c r="CJ1503" s="524">
        <f t="shared" si="536"/>
        <v>0</v>
      </c>
      <c r="CK1503" s="525">
        <f t="shared" si="537"/>
        <v>0</v>
      </c>
      <c r="CL1503" s="293">
        <f t="shared" si="538"/>
        <v>0</v>
      </c>
      <c r="CM1503" s="294" t="str">
        <f>IF(CL1503=0,"",
IF(SUM($CL$1424:CL1503)=1,CN1503,
IF($CL$1545&gt;SUM($CL$1424:CL1503),_xlfn.CONCAT(", ",CN1503),
IF($CL$1545=SUM($CL$1424:CL1503),_xlfn.CONCAT(" y ",CN1503)))))</f>
        <v/>
      </c>
      <c r="CN1503" s="89" t="s">
        <v>5242</v>
      </c>
    </row>
    <row r="1504" spans="1:92" ht="15" customHeight="1">
      <c r="A1504" s="64"/>
      <c r="B1504" s="11"/>
      <c r="C1504" s="58" t="s">
        <v>5243</v>
      </c>
      <c r="D1504" s="1020" t="str">
        <f>IF(CNGE_2025_M1_Secc5_Sub1!$D110="","",CNGE_2025_M1_Secc5_Sub1!$D110)</f>
        <v/>
      </c>
      <c r="E1504" s="889"/>
      <c r="F1504" s="889"/>
      <c r="G1504" s="889"/>
      <c r="H1504" s="889"/>
      <c r="I1504" s="889"/>
      <c r="J1504" s="889"/>
      <c r="K1504" s="889"/>
      <c r="L1504" s="889"/>
      <c r="M1504" s="889"/>
      <c r="N1504" s="889"/>
      <c r="O1504" s="890"/>
      <c r="P1504" s="813"/>
      <c r="Q1504" s="813"/>
      <c r="R1504" s="813"/>
      <c r="S1504" s="813"/>
      <c r="T1504" s="813"/>
      <c r="U1504" s="813"/>
      <c r="V1504" s="813"/>
      <c r="W1504" s="813"/>
      <c r="X1504" s="813"/>
      <c r="Y1504" s="813"/>
      <c r="Z1504" s="813"/>
      <c r="AA1504" s="813"/>
      <c r="AB1504" s="813"/>
      <c r="AC1504" s="813"/>
      <c r="AD1504" s="813"/>
      <c r="AI1504">
        <f t="shared" si="488"/>
        <v>0</v>
      </c>
      <c r="AJ1504">
        <f t="shared" si="489"/>
        <v>0</v>
      </c>
      <c r="AK1504">
        <f t="shared" si="490"/>
        <v>0</v>
      </c>
      <c r="AL1504">
        <f t="shared" si="491"/>
        <v>0</v>
      </c>
      <c r="AM1504">
        <f t="shared" si="492"/>
        <v>0</v>
      </c>
      <c r="AN1504">
        <f t="shared" si="493"/>
        <v>0</v>
      </c>
      <c r="AO1504">
        <f t="shared" si="494"/>
        <v>0</v>
      </c>
      <c r="AP1504">
        <f t="shared" si="495"/>
        <v>0</v>
      </c>
      <c r="AQ1504">
        <f t="shared" si="496"/>
        <v>0</v>
      </c>
      <c r="AR1504">
        <f t="shared" si="497"/>
        <v>0</v>
      </c>
      <c r="AS1504">
        <f t="shared" si="498"/>
        <v>0</v>
      </c>
      <c r="AT1504">
        <f t="shared" si="499"/>
        <v>0</v>
      </c>
      <c r="AU1504">
        <f t="shared" si="500"/>
        <v>0</v>
      </c>
      <c r="AV1504">
        <f t="shared" si="501"/>
        <v>0</v>
      </c>
      <c r="AW1504">
        <f t="shared" si="502"/>
        <v>0</v>
      </c>
      <c r="AX1504">
        <f t="shared" si="503"/>
        <v>0</v>
      </c>
      <c r="AY1504">
        <f t="shared" si="504"/>
        <v>0</v>
      </c>
      <c r="AZ1504">
        <f t="shared" si="505"/>
        <v>0</v>
      </c>
      <c r="BA1504">
        <f t="shared" si="506"/>
        <v>0</v>
      </c>
      <c r="BB1504">
        <f t="shared" si="507"/>
        <v>0</v>
      </c>
      <c r="BC1504" s="302">
        <f t="shared" si="509"/>
        <v>0</v>
      </c>
      <c r="BD1504" s="290">
        <f t="shared" si="510"/>
        <v>0</v>
      </c>
      <c r="BE1504" s="293">
        <f t="shared" si="511"/>
        <v>0</v>
      </c>
      <c r="BF1504" s="294" t="str">
        <f>IF(BE1504=0,"",
IF(SUM($BE$1424:BE1504)=1,BG1504,
IF($BE$1545&gt;SUM($BE$1424:BE1504),_xlfn.CONCAT(", ",BG1504),
IF($BE$1545=SUM($BE$1424:BE1504),_xlfn.CONCAT(" y ",BG1504)))))</f>
        <v/>
      </c>
      <c r="BG1504" s="89" t="s">
        <v>5244</v>
      </c>
      <c r="BH1504" s="515">
        <f t="shared" ref="BH1504:BJ1504" si="553">IF(OR(S1377="NS",S1236="NS"),0,IF(AND(S1377="NA",S1236="NA"),0,IF(S1377&gt;=SUM(S1236),0,1)))</f>
        <v>0</v>
      </c>
      <c r="BI1504" s="512">
        <f t="shared" si="553"/>
        <v>0</v>
      </c>
      <c r="BJ1504" s="281">
        <f t="shared" si="553"/>
        <v>0</v>
      </c>
      <c r="BK1504" s="338">
        <f t="shared" si="513"/>
        <v>0</v>
      </c>
      <c r="BL1504" s="294" t="str">
        <f>IF(BK1504=0,"",
IF(SUM($BK$1424:BK1504)=1,BM1504,
IF($BK$1545&gt;SUM($BK$1424:BK1504),_xlfn.CONCAT(", ",BM1504),
IF($BK$1545=SUM($BK$1424:BK1504),_xlfn.CONCAT(" y ",BM1504)))))</f>
        <v/>
      </c>
      <c r="BM1504" s="89" t="s">
        <v>5244</v>
      </c>
      <c r="BN1504" s="519">
        <f t="shared" si="514"/>
        <v>0</v>
      </c>
      <c r="BO1504" s="521">
        <f t="shared" si="515"/>
        <v>0</v>
      </c>
      <c r="BP1504" s="452">
        <f t="shared" si="516"/>
        <v>0</v>
      </c>
      <c r="BQ1504" s="511">
        <f t="shared" si="517"/>
        <v>0</v>
      </c>
      <c r="BR1504" s="524">
        <f t="shared" si="518"/>
        <v>0</v>
      </c>
      <c r="BS1504" s="525">
        <f t="shared" si="519"/>
        <v>0</v>
      </c>
      <c r="BT1504" s="519">
        <f t="shared" si="520"/>
        <v>0</v>
      </c>
      <c r="BU1504" s="521">
        <f t="shared" si="521"/>
        <v>0</v>
      </c>
      <c r="BV1504" s="452">
        <f t="shared" si="522"/>
        <v>0</v>
      </c>
      <c r="BW1504" s="511">
        <f t="shared" si="523"/>
        <v>0</v>
      </c>
      <c r="BX1504" s="524">
        <f t="shared" si="524"/>
        <v>0</v>
      </c>
      <c r="BY1504" s="525">
        <f t="shared" si="525"/>
        <v>0</v>
      </c>
      <c r="BZ1504" s="519">
        <f t="shared" si="526"/>
        <v>0</v>
      </c>
      <c r="CA1504" s="521">
        <f t="shared" si="527"/>
        <v>0</v>
      </c>
      <c r="CB1504" s="452">
        <f t="shared" si="528"/>
        <v>0</v>
      </c>
      <c r="CC1504" s="511">
        <f t="shared" si="529"/>
        <v>0</v>
      </c>
      <c r="CD1504" s="524">
        <f t="shared" si="530"/>
        <v>0</v>
      </c>
      <c r="CE1504" s="525">
        <f t="shared" si="531"/>
        <v>0</v>
      </c>
      <c r="CF1504" s="519">
        <f t="shared" si="532"/>
        <v>0</v>
      </c>
      <c r="CG1504" s="521">
        <f t="shared" si="533"/>
        <v>0</v>
      </c>
      <c r="CH1504" s="452">
        <f t="shared" si="534"/>
        <v>0</v>
      </c>
      <c r="CI1504" s="511">
        <f t="shared" si="535"/>
        <v>0</v>
      </c>
      <c r="CJ1504" s="524">
        <f t="shared" si="536"/>
        <v>0</v>
      </c>
      <c r="CK1504" s="525">
        <f t="shared" si="537"/>
        <v>0</v>
      </c>
      <c r="CL1504" s="293">
        <f t="shared" si="538"/>
        <v>0</v>
      </c>
      <c r="CM1504" s="294" t="str">
        <f>IF(CL1504=0,"",
IF(SUM($CL$1424:CL1504)=1,CN1504,
IF($CL$1545&gt;SUM($CL$1424:CL1504),_xlfn.CONCAT(", ",CN1504),
IF($CL$1545=SUM($CL$1424:CL1504),_xlfn.CONCAT(" y ",CN1504)))))</f>
        <v/>
      </c>
      <c r="CN1504" s="89" t="s">
        <v>5244</v>
      </c>
    </row>
    <row r="1505" spans="1:92" ht="15" customHeight="1">
      <c r="A1505" s="64"/>
      <c r="B1505" s="11"/>
      <c r="C1505" s="58" t="s">
        <v>5245</v>
      </c>
      <c r="D1505" s="1020" t="str">
        <f>IF(CNGE_2025_M1_Secc5_Sub1!$D111="","",CNGE_2025_M1_Secc5_Sub1!$D111)</f>
        <v/>
      </c>
      <c r="E1505" s="889"/>
      <c r="F1505" s="889"/>
      <c r="G1505" s="889"/>
      <c r="H1505" s="889"/>
      <c r="I1505" s="889"/>
      <c r="J1505" s="889"/>
      <c r="K1505" s="889"/>
      <c r="L1505" s="889"/>
      <c r="M1505" s="889"/>
      <c r="N1505" s="889"/>
      <c r="O1505" s="890"/>
      <c r="P1505" s="813"/>
      <c r="Q1505" s="813"/>
      <c r="R1505" s="813"/>
      <c r="S1505" s="813"/>
      <c r="T1505" s="813"/>
      <c r="U1505" s="813"/>
      <c r="V1505" s="813"/>
      <c r="W1505" s="813"/>
      <c r="X1505" s="813"/>
      <c r="Y1505" s="813"/>
      <c r="Z1505" s="813"/>
      <c r="AA1505" s="813"/>
      <c r="AB1505" s="813"/>
      <c r="AC1505" s="813"/>
      <c r="AD1505" s="813"/>
      <c r="AI1505">
        <f t="shared" si="488"/>
        <v>0</v>
      </c>
      <c r="AJ1505">
        <f t="shared" si="489"/>
        <v>0</v>
      </c>
      <c r="AK1505">
        <f t="shared" si="490"/>
        <v>0</v>
      </c>
      <c r="AL1505">
        <f t="shared" si="491"/>
        <v>0</v>
      </c>
      <c r="AM1505">
        <f t="shared" si="492"/>
        <v>0</v>
      </c>
      <c r="AN1505">
        <f t="shared" si="493"/>
        <v>0</v>
      </c>
      <c r="AO1505">
        <f t="shared" si="494"/>
        <v>0</v>
      </c>
      <c r="AP1505">
        <f t="shared" si="495"/>
        <v>0</v>
      </c>
      <c r="AQ1505">
        <f t="shared" si="496"/>
        <v>0</v>
      </c>
      <c r="AR1505">
        <f t="shared" si="497"/>
        <v>0</v>
      </c>
      <c r="AS1505">
        <f t="shared" si="498"/>
        <v>0</v>
      </c>
      <c r="AT1505">
        <f t="shared" si="499"/>
        <v>0</v>
      </c>
      <c r="AU1505">
        <f t="shared" si="500"/>
        <v>0</v>
      </c>
      <c r="AV1505">
        <f t="shared" si="501"/>
        <v>0</v>
      </c>
      <c r="AW1505">
        <f t="shared" si="502"/>
        <v>0</v>
      </c>
      <c r="AX1505">
        <f t="shared" si="503"/>
        <v>0</v>
      </c>
      <c r="AY1505">
        <f t="shared" si="504"/>
        <v>0</v>
      </c>
      <c r="AZ1505">
        <f t="shared" si="505"/>
        <v>0</v>
      </c>
      <c r="BA1505">
        <f t="shared" si="506"/>
        <v>0</v>
      </c>
      <c r="BB1505">
        <f t="shared" si="507"/>
        <v>0</v>
      </c>
      <c r="BC1505" s="302">
        <f t="shared" si="509"/>
        <v>0</v>
      </c>
      <c r="BD1505" s="290">
        <f t="shared" si="510"/>
        <v>0</v>
      </c>
      <c r="BE1505" s="293">
        <f t="shared" si="511"/>
        <v>0</v>
      </c>
      <c r="BF1505" s="294" t="str">
        <f>IF(BE1505=0,"",
IF(SUM($BE$1424:BE1505)=1,BG1505,
IF($BE$1545&gt;SUM($BE$1424:BE1505),_xlfn.CONCAT(", ",BG1505),
IF($BE$1545=SUM($BE$1424:BE1505),_xlfn.CONCAT(" y ",BG1505)))))</f>
        <v/>
      </c>
      <c r="BG1505" s="89" t="s">
        <v>5246</v>
      </c>
      <c r="BH1505" s="515">
        <f t="shared" ref="BH1505:BJ1505" si="554">IF(OR(S1378="NS",S1237="NS"),0,IF(AND(S1378="NA",S1237="NA"),0,IF(S1378&gt;=SUM(S1237),0,1)))</f>
        <v>0</v>
      </c>
      <c r="BI1505" s="512">
        <f t="shared" si="554"/>
        <v>0</v>
      </c>
      <c r="BJ1505" s="281">
        <f t="shared" si="554"/>
        <v>0</v>
      </c>
      <c r="BK1505" s="338">
        <f t="shared" si="513"/>
        <v>0</v>
      </c>
      <c r="BL1505" s="294" t="str">
        <f>IF(BK1505=0,"",
IF(SUM($BK$1424:BK1505)=1,BM1505,
IF($BK$1545&gt;SUM($BK$1424:BK1505),_xlfn.CONCAT(", ",BM1505),
IF($BK$1545=SUM($BK$1424:BK1505),_xlfn.CONCAT(" y ",BM1505)))))</f>
        <v/>
      </c>
      <c r="BM1505" s="89" t="s">
        <v>5246</v>
      </c>
      <c r="BN1505" s="519">
        <f t="shared" si="514"/>
        <v>0</v>
      </c>
      <c r="BO1505" s="521">
        <f t="shared" si="515"/>
        <v>0</v>
      </c>
      <c r="BP1505" s="452">
        <f t="shared" si="516"/>
        <v>0</v>
      </c>
      <c r="BQ1505" s="511">
        <f t="shared" si="517"/>
        <v>0</v>
      </c>
      <c r="BR1505" s="524">
        <f t="shared" si="518"/>
        <v>0</v>
      </c>
      <c r="BS1505" s="525">
        <f t="shared" si="519"/>
        <v>0</v>
      </c>
      <c r="BT1505" s="519">
        <f t="shared" si="520"/>
        <v>0</v>
      </c>
      <c r="BU1505" s="521">
        <f t="shared" si="521"/>
        <v>0</v>
      </c>
      <c r="BV1505" s="452">
        <f t="shared" si="522"/>
        <v>0</v>
      </c>
      <c r="BW1505" s="511">
        <f t="shared" si="523"/>
        <v>0</v>
      </c>
      <c r="BX1505" s="524">
        <f t="shared" si="524"/>
        <v>0</v>
      </c>
      <c r="BY1505" s="525">
        <f t="shared" si="525"/>
        <v>0</v>
      </c>
      <c r="BZ1505" s="519">
        <f t="shared" si="526"/>
        <v>0</v>
      </c>
      <c r="CA1505" s="521">
        <f t="shared" si="527"/>
        <v>0</v>
      </c>
      <c r="CB1505" s="452">
        <f t="shared" si="528"/>
        <v>0</v>
      </c>
      <c r="CC1505" s="511">
        <f t="shared" si="529"/>
        <v>0</v>
      </c>
      <c r="CD1505" s="524">
        <f t="shared" si="530"/>
        <v>0</v>
      </c>
      <c r="CE1505" s="525">
        <f t="shared" si="531"/>
        <v>0</v>
      </c>
      <c r="CF1505" s="519">
        <f t="shared" si="532"/>
        <v>0</v>
      </c>
      <c r="CG1505" s="521">
        <f t="shared" si="533"/>
        <v>0</v>
      </c>
      <c r="CH1505" s="452">
        <f t="shared" si="534"/>
        <v>0</v>
      </c>
      <c r="CI1505" s="511">
        <f t="shared" si="535"/>
        <v>0</v>
      </c>
      <c r="CJ1505" s="524">
        <f t="shared" si="536"/>
        <v>0</v>
      </c>
      <c r="CK1505" s="525">
        <f t="shared" si="537"/>
        <v>0</v>
      </c>
      <c r="CL1505" s="293">
        <f t="shared" si="538"/>
        <v>0</v>
      </c>
      <c r="CM1505" s="294" t="str">
        <f>IF(CL1505=0,"",
IF(SUM($CL$1424:CL1505)=1,CN1505,
IF($CL$1545&gt;SUM($CL$1424:CL1505),_xlfn.CONCAT(", ",CN1505),
IF($CL$1545=SUM($CL$1424:CL1505),_xlfn.CONCAT(" y ",CN1505)))))</f>
        <v/>
      </c>
      <c r="CN1505" s="89" t="s">
        <v>5246</v>
      </c>
    </row>
    <row r="1506" spans="1:92" ht="15" customHeight="1">
      <c r="A1506" s="64"/>
      <c r="B1506" s="11"/>
      <c r="C1506" s="58" t="s">
        <v>5247</v>
      </c>
      <c r="D1506" s="1020" t="str">
        <f>IF(CNGE_2025_M1_Secc5_Sub1!$D112="","",CNGE_2025_M1_Secc5_Sub1!$D112)</f>
        <v/>
      </c>
      <c r="E1506" s="889"/>
      <c r="F1506" s="889"/>
      <c r="G1506" s="889"/>
      <c r="H1506" s="889"/>
      <c r="I1506" s="889"/>
      <c r="J1506" s="889"/>
      <c r="K1506" s="889"/>
      <c r="L1506" s="889"/>
      <c r="M1506" s="889"/>
      <c r="N1506" s="889"/>
      <c r="O1506" s="890"/>
      <c r="P1506" s="813"/>
      <c r="Q1506" s="813"/>
      <c r="R1506" s="813"/>
      <c r="S1506" s="813"/>
      <c r="T1506" s="813"/>
      <c r="U1506" s="813"/>
      <c r="V1506" s="813"/>
      <c r="W1506" s="813"/>
      <c r="X1506" s="813"/>
      <c r="Y1506" s="813"/>
      <c r="Z1506" s="813"/>
      <c r="AA1506" s="813"/>
      <c r="AB1506" s="813"/>
      <c r="AC1506" s="813"/>
      <c r="AD1506" s="813"/>
      <c r="AI1506">
        <f t="shared" si="488"/>
        <v>0</v>
      </c>
      <c r="AJ1506">
        <f t="shared" si="489"/>
        <v>0</v>
      </c>
      <c r="AK1506">
        <f t="shared" si="490"/>
        <v>0</v>
      </c>
      <c r="AL1506">
        <f t="shared" si="491"/>
        <v>0</v>
      </c>
      <c r="AM1506">
        <f t="shared" si="492"/>
        <v>0</v>
      </c>
      <c r="AN1506">
        <f t="shared" si="493"/>
        <v>0</v>
      </c>
      <c r="AO1506">
        <f t="shared" si="494"/>
        <v>0</v>
      </c>
      <c r="AP1506">
        <f t="shared" si="495"/>
        <v>0</v>
      </c>
      <c r="AQ1506">
        <f t="shared" si="496"/>
        <v>0</v>
      </c>
      <c r="AR1506">
        <f t="shared" si="497"/>
        <v>0</v>
      </c>
      <c r="AS1506">
        <f t="shared" si="498"/>
        <v>0</v>
      </c>
      <c r="AT1506">
        <f t="shared" si="499"/>
        <v>0</v>
      </c>
      <c r="AU1506">
        <f t="shared" si="500"/>
        <v>0</v>
      </c>
      <c r="AV1506">
        <f t="shared" si="501"/>
        <v>0</v>
      </c>
      <c r="AW1506">
        <f t="shared" si="502"/>
        <v>0</v>
      </c>
      <c r="AX1506">
        <f t="shared" si="503"/>
        <v>0</v>
      </c>
      <c r="AY1506">
        <f t="shared" si="504"/>
        <v>0</v>
      </c>
      <c r="AZ1506">
        <f t="shared" si="505"/>
        <v>0</v>
      </c>
      <c r="BA1506">
        <f t="shared" si="506"/>
        <v>0</v>
      </c>
      <c r="BB1506">
        <f t="shared" si="507"/>
        <v>0</v>
      </c>
      <c r="BC1506" s="302">
        <f t="shared" si="509"/>
        <v>0</v>
      </c>
      <c r="BD1506" s="290">
        <f t="shared" si="510"/>
        <v>0</v>
      </c>
      <c r="BE1506" s="293">
        <f t="shared" si="511"/>
        <v>0</v>
      </c>
      <c r="BF1506" s="294" t="str">
        <f>IF(BE1506=0,"",
IF(SUM($BE$1424:BE1506)=1,BG1506,
IF($BE$1545&gt;SUM($BE$1424:BE1506),_xlfn.CONCAT(", ",BG1506),
IF($BE$1545=SUM($BE$1424:BE1506),_xlfn.CONCAT(" y ",BG1506)))))</f>
        <v/>
      </c>
      <c r="BG1506" s="89" t="s">
        <v>5248</v>
      </c>
      <c r="BH1506" s="515">
        <f t="shared" ref="BH1506:BJ1506" si="555">IF(OR(S1379="NS",S1238="NS"),0,IF(AND(S1379="NA",S1238="NA"),0,IF(S1379&gt;=SUM(S1238),0,1)))</f>
        <v>0</v>
      </c>
      <c r="BI1506" s="512">
        <f t="shared" si="555"/>
        <v>0</v>
      </c>
      <c r="BJ1506" s="281">
        <f t="shared" si="555"/>
        <v>0</v>
      </c>
      <c r="BK1506" s="338">
        <f t="shared" si="513"/>
        <v>0</v>
      </c>
      <c r="BL1506" s="294" t="str">
        <f>IF(BK1506=0,"",
IF(SUM($BK$1424:BK1506)=1,BM1506,
IF($BK$1545&gt;SUM($BK$1424:BK1506),_xlfn.CONCAT(", ",BM1506),
IF($BK$1545=SUM($BK$1424:BK1506),_xlfn.CONCAT(" y ",BM1506)))))</f>
        <v/>
      </c>
      <c r="BM1506" s="89" t="s">
        <v>5248</v>
      </c>
      <c r="BN1506" s="519">
        <f t="shared" si="514"/>
        <v>0</v>
      </c>
      <c r="BO1506" s="521">
        <f t="shared" si="515"/>
        <v>0</v>
      </c>
      <c r="BP1506" s="452">
        <f t="shared" si="516"/>
        <v>0</v>
      </c>
      <c r="BQ1506" s="511">
        <f t="shared" si="517"/>
        <v>0</v>
      </c>
      <c r="BR1506" s="524">
        <f t="shared" si="518"/>
        <v>0</v>
      </c>
      <c r="BS1506" s="525">
        <f t="shared" si="519"/>
        <v>0</v>
      </c>
      <c r="BT1506" s="519">
        <f t="shared" si="520"/>
        <v>0</v>
      </c>
      <c r="BU1506" s="521">
        <f t="shared" si="521"/>
        <v>0</v>
      </c>
      <c r="BV1506" s="452">
        <f t="shared" si="522"/>
        <v>0</v>
      </c>
      <c r="BW1506" s="511">
        <f t="shared" si="523"/>
        <v>0</v>
      </c>
      <c r="BX1506" s="524">
        <f t="shared" si="524"/>
        <v>0</v>
      </c>
      <c r="BY1506" s="525">
        <f t="shared" si="525"/>
        <v>0</v>
      </c>
      <c r="BZ1506" s="519">
        <f t="shared" si="526"/>
        <v>0</v>
      </c>
      <c r="CA1506" s="521">
        <f t="shared" si="527"/>
        <v>0</v>
      </c>
      <c r="CB1506" s="452">
        <f t="shared" si="528"/>
        <v>0</v>
      </c>
      <c r="CC1506" s="511">
        <f t="shared" si="529"/>
        <v>0</v>
      </c>
      <c r="CD1506" s="524">
        <f t="shared" si="530"/>
        <v>0</v>
      </c>
      <c r="CE1506" s="525">
        <f t="shared" si="531"/>
        <v>0</v>
      </c>
      <c r="CF1506" s="519">
        <f t="shared" si="532"/>
        <v>0</v>
      </c>
      <c r="CG1506" s="521">
        <f t="shared" si="533"/>
        <v>0</v>
      </c>
      <c r="CH1506" s="452">
        <f t="shared" si="534"/>
        <v>0</v>
      </c>
      <c r="CI1506" s="511">
        <f t="shared" si="535"/>
        <v>0</v>
      </c>
      <c r="CJ1506" s="524">
        <f t="shared" si="536"/>
        <v>0</v>
      </c>
      <c r="CK1506" s="525">
        <f t="shared" si="537"/>
        <v>0</v>
      </c>
      <c r="CL1506" s="293">
        <f t="shared" si="538"/>
        <v>0</v>
      </c>
      <c r="CM1506" s="294" t="str">
        <f>IF(CL1506=0,"",
IF(SUM($CL$1424:CL1506)=1,CN1506,
IF($CL$1545&gt;SUM($CL$1424:CL1506),_xlfn.CONCAT(", ",CN1506),
IF($CL$1545=SUM($CL$1424:CL1506),_xlfn.CONCAT(" y ",CN1506)))))</f>
        <v/>
      </c>
      <c r="CN1506" s="89" t="s">
        <v>5248</v>
      </c>
    </row>
    <row r="1507" spans="1:92" ht="15" customHeight="1">
      <c r="A1507" s="64"/>
      <c r="B1507" s="11"/>
      <c r="C1507" s="58" t="s">
        <v>5249</v>
      </c>
      <c r="D1507" s="1020" t="str">
        <f>IF(CNGE_2025_M1_Secc5_Sub1!$D113="","",CNGE_2025_M1_Secc5_Sub1!$D113)</f>
        <v/>
      </c>
      <c r="E1507" s="889"/>
      <c r="F1507" s="889"/>
      <c r="G1507" s="889"/>
      <c r="H1507" s="889"/>
      <c r="I1507" s="889"/>
      <c r="J1507" s="889"/>
      <c r="K1507" s="889"/>
      <c r="L1507" s="889"/>
      <c r="M1507" s="889"/>
      <c r="N1507" s="889"/>
      <c r="O1507" s="890"/>
      <c r="P1507" s="813"/>
      <c r="Q1507" s="813"/>
      <c r="R1507" s="813"/>
      <c r="S1507" s="813"/>
      <c r="T1507" s="813"/>
      <c r="U1507" s="813"/>
      <c r="V1507" s="813"/>
      <c r="W1507" s="813"/>
      <c r="X1507" s="813"/>
      <c r="Y1507" s="813"/>
      <c r="Z1507" s="813"/>
      <c r="AA1507" s="813"/>
      <c r="AB1507" s="813"/>
      <c r="AC1507" s="813"/>
      <c r="AD1507" s="813"/>
      <c r="AI1507">
        <f t="shared" si="488"/>
        <v>0</v>
      </c>
      <c r="AJ1507">
        <f t="shared" si="489"/>
        <v>0</v>
      </c>
      <c r="AK1507">
        <f t="shared" si="490"/>
        <v>0</v>
      </c>
      <c r="AL1507">
        <f t="shared" si="491"/>
        <v>0</v>
      </c>
      <c r="AM1507">
        <f t="shared" si="492"/>
        <v>0</v>
      </c>
      <c r="AN1507">
        <f t="shared" si="493"/>
        <v>0</v>
      </c>
      <c r="AO1507">
        <f t="shared" si="494"/>
        <v>0</v>
      </c>
      <c r="AP1507">
        <f t="shared" si="495"/>
        <v>0</v>
      </c>
      <c r="AQ1507">
        <f t="shared" si="496"/>
        <v>0</v>
      </c>
      <c r="AR1507">
        <f t="shared" si="497"/>
        <v>0</v>
      </c>
      <c r="AS1507">
        <f t="shared" si="498"/>
        <v>0</v>
      </c>
      <c r="AT1507">
        <f t="shared" si="499"/>
        <v>0</v>
      </c>
      <c r="AU1507">
        <f t="shared" si="500"/>
        <v>0</v>
      </c>
      <c r="AV1507">
        <f t="shared" si="501"/>
        <v>0</v>
      </c>
      <c r="AW1507">
        <f t="shared" si="502"/>
        <v>0</v>
      </c>
      <c r="AX1507">
        <f t="shared" si="503"/>
        <v>0</v>
      </c>
      <c r="AY1507">
        <f t="shared" si="504"/>
        <v>0</v>
      </c>
      <c r="AZ1507">
        <f t="shared" si="505"/>
        <v>0</v>
      </c>
      <c r="BA1507">
        <f t="shared" si="506"/>
        <v>0</v>
      </c>
      <c r="BB1507">
        <f t="shared" si="507"/>
        <v>0</v>
      </c>
      <c r="BC1507" s="302">
        <f t="shared" si="509"/>
        <v>0</v>
      </c>
      <c r="BD1507" s="290">
        <f t="shared" si="510"/>
        <v>0</v>
      </c>
      <c r="BE1507" s="293">
        <f t="shared" si="511"/>
        <v>0</v>
      </c>
      <c r="BF1507" s="294" t="str">
        <f>IF(BE1507=0,"",
IF(SUM($BE$1424:BE1507)=1,BG1507,
IF($BE$1545&gt;SUM($BE$1424:BE1507),_xlfn.CONCAT(", ",BG1507),
IF($BE$1545=SUM($BE$1424:BE1507),_xlfn.CONCAT(" y ",BG1507)))))</f>
        <v/>
      </c>
      <c r="BG1507" s="89" t="s">
        <v>5250</v>
      </c>
      <c r="BH1507" s="515">
        <f t="shared" ref="BH1507:BJ1507" si="556">IF(OR(S1380="NS",S1239="NS"),0,IF(AND(S1380="NA",S1239="NA"),0,IF(S1380&gt;=SUM(S1239),0,1)))</f>
        <v>0</v>
      </c>
      <c r="BI1507" s="512">
        <f t="shared" si="556"/>
        <v>0</v>
      </c>
      <c r="BJ1507" s="281">
        <f t="shared" si="556"/>
        <v>0</v>
      </c>
      <c r="BK1507" s="338">
        <f t="shared" si="513"/>
        <v>0</v>
      </c>
      <c r="BL1507" s="294" t="str">
        <f>IF(BK1507=0,"",
IF(SUM($BK$1424:BK1507)=1,BM1507,
IF($BK$1545&gt;SUM($BK$1424:BK1507),_xlfn.CONCAT(", ",BM1507),
IF($BK$1545=SUM($BK$1424:BK1507),_xlfn.CONCAT(" y ",BM1507)))))</f>
        <v/>
      </c>
      <c r="BM1507" s="89" t="s">
        <v>5250</v>
      </c>
      <c r="BN1507" s="519">
        <f t="shared" si="514"/>
        <v>0</v>
      </c>
      <c r="BO1507" s="521">
        <f t="shared" si="515"/>
        <v>0</v>
      </c>
      <c r="BP1507" s="452">
        <f t="shared" si="516"/>
        <v>0</v>
      </c>
      <c r="BQ1507" s="511">
        <f t="shared" si="517"/>
        <v>0</v>
      </c>
      <c r="BR1507" s="524">
        <f t="shared" si="518"/>
        <v>0</v>
      </c>
      <c r="BS1507" s="525">
        <f t="shared" si="519"/>
        <v>0</v>
      </c>
      <c r="BT1507" s="519">
        <f t="shared" si="520"/>
        <v>0</v>
      </c>
      <c r="BU1507" s="521">
        <f t="shared" si="521"/>
        <v>0</v>
      </c>
      <c r="BV1507" s="452">
        <f t="shared" si="522"/>
        <v>0</v>
      </c>
      <c r="BW1507" s="511">
        <f t="shared" si="523"/>
        <v>0</v>
      </c>
      <c r="BX1507" s="524">
        <f t="shared" si="524"/>
        <v>0</v>
      </c>
      <c r="BY1507" s="525">
        <f t="shared" si="525"/>
        <v>0</v>
      </c>
      <c r="BZ1507" s="519">
        <f t="shared" si="526"/>
        <v>0</v>
      </c>
      <c r="CA1507" s="521">
        <f t="shared" si="527"/>
        <v>0</v>
      </c>
      <c r="CB1507" s="452">
        <f t="shared" si="528"/>
        <v>0</v>
      </c>
      <c r="CC1507" s="511">
        <f t="shared" si="529"/>
        <v>0</v>
      </c>
      <c r="CD1507" s="524">
        <f t="shared" si="530"/>
        <v>0</v>
      </c>
      <c r="CE1507" s="525">
        <f t="shared" si="531"/>
        <v>0</v>
      </c>
      <c r="CF1507" s="519">
        <f t="shared" si="532"/>
        <v>0</v>
      </c>
      <c r="CG1507" s="521">
        <f t="shared" si="533"/>
        <v>0</v>
      </c>
      <c r="CH1507" s="452">
        <f t="shared" si="534"/>
        <v>0</v>
      </c>
      <c r="CI1507" s="511">
        <f t="shared" si="535"/>
        <v>0</v>
      </c>
      <c r="CJ1507" s="524">
        <f t="shared" si="536"/>
        <v>0</v>
      </c>
      <c r="CK1507" s="525">
        <f t="shared" si="537"/>
        <v>0</v>
      </c>
      <c r="CL1507" s="293">
        <f t="shared" si="538"/>
        <v>0</v>
      </c>
      <c r="CM1507" s="294" t="str">
        <f>IF(CL1507=0,"",
IF(SUM($CL$1424:CL1507)=1,CN1507,
IF($CL$1545&gt;SUM($CL$1424:CL1507),_xlfn.CONCAT(", ",CN1507),
IF($CL$1545=SUM($CL$1424:CL1507),_xlfn.CONCAT(" y ",CN1507)))))</f>
        <v/>
      </c>
      <c r="CN1507" s="89" t="s">
        <v>5250</v>
      </c>
    </row>
    <row r="1508" spans="1:92" ht="15" customHeight="1">
      <c r="A1508" s="64"/>
      <c r="B1508" s="11"/>
      <c r="C1508" s="58" t="s">
        <v>5251</v>
      </c>
      <c r="D1508" s="1020" t="str">
        <f>IF(CNGE_2025_M1_Secc5_Sub1!$D114="","",CNGE_2025_M1_Secc5_Sub1!$D114)</f>
        <v/>
      </c>
      <c r="E1508" s="889"/>
      <c r="F1508" s="889"/>
      <c r="G1508" s="889"/>
      <c r="H1508" s="889"/>
      <c r="I1508" s="889"/>
      <c r="J1508" s="889"/>
      <c r="K1508" s="889"/>
      <c r="L1508" s="889"/>
      <c r="M1508" s="889"/>
      <c r="N1508" s="889"/>
      <c r="O1508" s="890"/>
      <c r="P1508" s="813"/>
      <c r="Q1508" s="813"/>
      <c r="R1508" s="813"/>
      <c r="S1508" s="813"/>
      <c r="T1508" s="813"/>
      <c r="U1508" s="813"/>
      <c r="V1508" s="813"/>
      <c r="W1508" s="813"/>
      <c r="X1508" s="813"/>
      <c r="Y1508" s="813"/>
      <c r="Z1508" s="813"/>
      <c r="AA1508" s="813"/>
      <c r="AB1508" s="813"/>
      <c r="AC1508" s="813"/>
      <c r="AD1508" s="813"/>
      <c r="AI1508">
        <f t="shared" si="488"/>
        <v>0</v>
      </c>
      <c r="AJ1508">
        <f t="shared" si="489"/>
        <v>0</v>
      </c>
      <c r="AK1508">
        <f t="shared" si="490"/>
        <v>0</v>
      </c>
      <c r="AL1508">
        <f t="shared" si="491"/>
        <v>0</v>
      </c>
      <c r="AM1508">
        <f t="shared" si="492"/>
        <v>0</v>
      </c>
      <c r="AN1508">
        <f t="shared" si="493"/>
        <v>0</v>
      </c>
      <c r="AO1508">
        <f t="shared" si="494"/>
        <v>0</v>
      </c>
      <c r="AP1508">
        <f t="shared" si="495"/>
        <v>0</v>
      </c>
      <c r="AQ1508">
        <f t="shared" si="496"/>
        <v>0</v>
      </c>
      <c r="AR1508">
        <f t="shared" si="497"/>
        <v>0</v>
      </c>
      <c r="AS1508">
        <f t="shared" si="498"/>
        <v>0</v>
      </c>
      <c r="AT1508">
        <f t="shared" si="499"/>
        <v>0</v>
      </c>
      <c r="AU1508">
        <f t="shared" si="500"/>
        <v>0</v>
      </c>
      <c r="AV1508">
        <f t="shared" si="501"/>
        <v>0</v>
      </c>
      <c r="AW1508">
        <f t="shared" si="502"/>
        <v>0</v>
      </c>
      <c r="AX1508">
        <f t="shared" si="503"/>
        <v>0</v>
      </c>
      <c r="AY1508">
        <f t="shared" si="504"/>
        <v>0</v>
      </c>
      <c r="AZ1508">
        <f t="shared" si="505"/>
        <v>0</v>
      </c>
      <c r="BA1508">
        <f t="shared" si="506"/>
        <v>0</v>
      </c>
      <c r="BB1508">
        <f t="shared" si="507"/>
        <v>0</v>
      </c>
      <c r="BC1508" s="302">
        <f t="shared" si="509"/>
        <v>0</v>
      </c>
      <c r="BD1508" s="290">
        <f t="shared" si="510"/>
        <v>0</v>
      </c>
      <c r="BE1508" s="293">
        <f t="shared" si="511"/>
        <v>0</v>
      </c>
      <c r="BF1508" s="294" t="str">
        <f>IF(BE1508=0,"",
IF(SUM($BE$1424:BE1508)=1,BG1508,
IF($BE$1545&gt;SUM($BE$1424:BE1508),_xlfn.CONCAT(", ",BG1508),
IF($BE$1545=SUM($BE$1424:BE1508),_xlfn.CONCAT(" y ",BG1508)))))</f>
        <v/>
      </c>
      <c r="BG1508" s="89" t="s">
        <v>5252</v>
      </c>
      <c r="BH1508" s="515">
        <f t="shared" ref="BH1508:BJ1508" si="557">IF(OR(S1381="NS",S1240="NS"),0,IF(AND(S1381="NA",S1240="NA"),0,IF(S1381&gt;=SUM(S1240),0,1)))</f>
        <v>0</v>
      </c>
      <c r="BI1508" s="512">
        <f t="shared" si="557"/>
        <v>0</v>
      </c>
      <c r="BJ1508" s="281">
        <f t="shared" si="557"/>
        <v>0</v>
      </c>
      <c r="BK1508" s="338">
        <f t="shared" si="513"/>
        <v>0</v>
      </c>
      <c r="BL1508" s="294" t="str">
        <f>IF(BK1508=0,"",
IF(SUM($BK$1424:BK1508)=1,BM1508,
IF($BK$1545&gt;SUM($BK$1424:BK1508),_xlfn.CONCAT(", ",BM1508),
IF($BK$1545=SUM($BK$1424:BK1508),_xlfn.CONCAT(" y ",BM1508)))))</f>
        <v/>
      </c>
      <c r="BM1508" s="89" t="s">
        <v>5252</v>
      </c>
      <c r="BN1508" s="519">
        <f t="shared" si="514"/>
        <v>0</v>
      </c>
      <c r="BO1508" s="521">
        <f t="shared" si="515"/>
        <v>0</v>
      </c>
      <c r="BP1508" s="452">
        <f t="shared" si="516"/>
        <v>0</v>
      </c>
      <c r="BQ1508" s="511">
        <f t="shared" si="517"/>
        <v>0</v>
      </c>
      <c r="BR1508" s="524">
        <f t="shared" si="518"/>
        <v>0</v>
      </c>
      <c r="BS1508" s="525">
        <f t="shared" si="519"/>
        <v>0</v>
      </c>
      <c r="BT1508" s="519">
        <f t="shared" si="520"/>
        <v>0</v>
      </c>
      <c r="BU1508" s="521">
        <f t="shared" si="521"/>
        <v>0</v>
      </c>
      <c r="BV1508" s="452">
        <f t="shared" si="522"/>
        <v>0</v>
      </c>
      <c r="BW1508" s="511">
        <f t="shared" si="523"/>
        <v>0</v>
      </c>
      <c r="BX1508" s="524">
        <f t="shared" si="524"/>
        <v>0</v>
      </c>
      <c r="BY1508" s="525">
        <f t="shared" si="525"/>
        <v>0</v>
      </c>
      <c r="BZ1508" s="519">
        <f t="shared" si="526"/>
        <v>0</v>
      </c>
      <c r="CA1508" s="521">
        <f t="shared" si="527"/>
        <v>0</v>
      </c>
      <c r="CB1508" s="452">
        <f t="shared" si="528"/>
        <v>0</v>
      </c>
      <c r="CC1508" s="511">
        <f t="shared" si="529"/>
        <v>0</v>
      </c>
      <c r="CD1508" s="524">
        <f t="shared" si="530"/>
        <v>0</v>
      </c>
      <c r="CE1508" s="525">
        <f t="shared" si="531"/>
        <v>0</v>
      </c>
      <c r="CF1508" s="519">
        <f t="shared" si="532"/>
        <v>0</v>
      </c>
      <c r="CG1508" s="521">
        <f t="shared" si="533"/>
        <v>0</v>
      </c>
      <c r="CH1508" s="452">
        <f t="shared" si="534"/>
        <v>0</v>
      </c>
      <c r="CI1508" s="511">
        <f t="shared" si="535"/>
        <v>0</v>
      </c>
      <c r="CJ1508" s="524">
        <f t="shared" si="536"/>
        <v>0</v>
      </c>
      <c r="CK1508" s="525">
        <f t="shared" si="537"/>
        <v>0</v>
      </c>
      <c r="CL1508" s="293">
        <f t="shared" si="538"/>
        <v>0</v>
      </c>
      <c r="CM1508" s="294" t="str">
        <f>IF(CL1508=0,"",
IF(SUM($CL$1424:CL1508)=1,CN1508,
IF($CL$1545&gt;SUM($CL$1424:CL1508),_xlfn.CONCAT(", ",CN1508),
IF($CL$1545=SUM($CL$1424:CL1508),_xlfn.CONCAT(" y ",CN1508)))))</f>
        <v/>
      </c>
      <c r="CN1508" s="89" t="s">
        <v>5252</v>
      </c>
    </row>
    <row r="1509" spans="1:92" ht="15" customHeight="1">
      <c r="A1509" s="64"/>
      <c r="B1509" s="11"/>
      <c r="C1509" s="58" t="s">
        <v>5253</v>
      </c>
      <c r="D1509" s="1020" t="str">
        <f>IF(CNGE_2025_M1_Secc5_Sub1!$D115="","",CNGE_2025_M1_Secc5_Sub1!$D115)</f>
        <v/>
      </c>
      <c r="E1509" s="889"/>
      <c r="F1509" s="889"/>
      <c r="G1509" s="889"/>
      <c r="H1509" s="889"/>
      <c r="I1509" s="889"/>
      <c r="J1509" s="889"/>
      <c r="K1509" s="889"/>
      <c r="L1509" s="889"/>
      <c r="M1509" s="889"/>
      <c r="N1509" s="889"/>
      <c r="O1509" s="890"/>
      <c r="P1509" s="813"/>
      <c r="Q1509" s="813"/>
      <c r="R1509" s="813"/>
      <c r="S1509" s="813"/>
      <c r="T1509" s="813"/>
      <c r="U1509" s="813"/>
      <c r="V1509" s="813"/>
      <c r="W1509" s="813"/>
      <c r="X1509" s="813"/>
      <c r="Y1509" s="813"/>
      <c r="Z1509" s="813"/>
      <c r="AA1509" s="813"/>
      <c r="AB1509" s="813"/>
      <c r="AC1509" s="813"/>
      <c r="AD1509" s="813"/>
      <c r="AI1509">
        <f t="shared" si="488"/>
        <v>0</v>
      </c>
      <c r="AJ1509">
        <f t="shared" si="489"/>
        <v>0</v>
      </c>
      <c r="AK1509">
        <f t="shared" si="490"/>
        <v>0</v>
      </c>
      <c r="AL1509">
        <f t="shared" si="491"/>
        <v>0</v>
      </c>
      <c r="AM1509">
        <f t="shared" si="492"/>
        <v>0</v>
      </c>
      <c r="AN1509">
        <f t="shared" si="493"/>
        <v>0</v>
      </c>
      <c r="AO1509">
        <f t="shared" si="494"/>
        <v>0</v>
      </c>
      <c r="AP1509">
        <f t="shared" si="495"/>
        <v>0</v>
      </c>
      <c r="AQ1509">
        <f t="shared" si="496"/>
        <v>0</v>
      </c>
      <c r="AR1509">
        <f t="shared" si="497"/>
        <v>0</v>
      </c>
      <c r="AS1509">
        <f t="shared" si="498"/>
        <v>0</v>
      </c>
      <c r="AT1509">
        <f t="shared" si="499"/>
        <v>0</v>
      </c>
      <c r="AU1509">
        <f t="shared" si="500"/>
        <v>0</v>
      </c>
      <c r="AV1509">
        <f t="shared" si="501"/>
        <v>0</v>
      </c>
      <c r="AW1509">
        <f t="shared" si="502"/>
        <v>0</v>
      </c>
      <c r="AX1509">
        <f t="shared" si="503"/>
        <v>0</v>
      </c>
      <c r="AY1509">
        <f t="shared" si="504"/>
        <v>0</v>
      </c>
      <c r="AZ1509">
        <f t="shared" si="505"/>
        <v>0</v>
      </c>
      <c r="BA1509">
        <f t="shared" si="506"/>
        <v>0</v>
      </c>
      <c r="BB1509">
        <f t="shared" si="507"/>
        <v>0</v>
      </c>
      <c r="BC1509" s="302">
        <f t="shared" si="509"/>
        <v>0</v>
      </c>
      <c r="BD1509" s="290">
        <f t="shared" si="510"/>
        <v>0</v>
      </c>
      <c r="BE1509" s="293">
        <f t="shared" si="511"/>
        <v>0</v>
      </c>
      <c r="BF1509" s="294" t="str">
        <f>IF(BE1509=0,"",
IF(SUM($BE$1424:BE1509)=1,BG1509,
IF($BE$1545&gt;SUM($BE$1424:BE1509),_xlfn.CONCAT(", ",BG1509),
IF($BE$1545=SUM($BE$1424:BE1509),_xlfn.CONCAT(" y ",BG1509)))))</f>
        <v/>
      </c>
      <c r="BG1509" s="89" t="s">
        <v>5254</v>
      </c>
      <c r="BH1509" s="515">
        <f t="shared" ref="BH1509:BJ1509" si="558">IF(OR(S1382="NS",S1241="NS"),0,IF(AND(S1382="NA",S1241="NA"),0,IF(S1382&gt;=SUM(S1241),0,1)))</f>
        <v>0</v>
      </c>
      <c r="BI1509" s="512">
        <f t="shared" si="558"/>
        <v>0</v>
      </c>
      <c r="BJ1509" s="281">
        <f t="shared" si="558"/>
        <v>0</v>
      </c>
      <c r="BK1509" s="338">
        <f t="shared" si="513"/>
        <v>0</v>
      </c>
      <c r="BL1509" s="294" t="str">
        <f>IF(BK1509=0,"",
IF(SUM($BK$1424:BK1509)=1,BM1509,
IF($BK$1545&gt;SUM($BK$1424:BK1509),_xlfn.CONCAT(", ",BM1509),
IF($BK$1545=SUM($BK$1424:BK1509),_xlfn.CONCAT(" y ",BM1509)))))</f>
        <v/>
      </c>
      <c r="BM1509" s="89" t="s">
        <v>5254</v>
      </c>
      <c r="BN1509" s="519">
        <f t="shared" si="514"/>
        <v>0</v>
      </c>
      <c r="BO1509" s="521">
        <f t="shared" si="515"/>
        <v>0</v>
      </c>
      <c r="BP1509" s="452">
        <f t="shared" si="516"/>
        <v>0</v>
      </c>
      <c r="BQ1509" s="511">
        <f t="shared" si="517"/>
        <v>0</v>
      </c>
      <c r="BR1509" s="524">
        <f t="shared" si="518"/>
        <v>0</v>
      </c>
      <c r="BS1509" s="525">
        <f t="shared" si="519"/>
        <v>0</v>
      </c>
      <c r="BT1509" s="519">
        <f t="shared" si="520"/>
        <v>0</v>
      </c>
      <c r="BU1509" s="521">
        <f t="shared" si="521"/>
        <v>0</v>
      </c>
      <c r="BV1509" s="452">
        <f t="shared" si="522"/>
        <v>0</v>
      </c>
      <c r="BW1509" s="511">
        <f t="shared" si="523"/>
        <v>0</v>
      </c>
      <c r="BX1509" s="524">
        <f t="shared" si="524"/>
        <v>0</v>
      </c>
      <c r="BY1509" s="525">
        <f t="shared" si="525"/>
        <v>0</v>
      </c>
      <c r="BZ1509" s="519">
        <f t="shared" si="526"/>
        <v>0</v>
      </c>
      <c r="CA1509" s="521">
        <f t="shared" si="527"/>
        <v>0</v>
      </c>
      <c r="CB1509" s="452">
        <f t="shared" si="528"/>
        <v>0</v>
      </c>
      <c r="CC1509" s="511">
        <f t="shared" si="529"/>
        <v>0</v>
      </c>
      <c r="CD1509" s="524">
        <f t="shared" si="530"/>
        <v>0</v>
      </c>
      <c r="CE1509" s="525">
        <f t="shared" si="531"/>
        <v>0</v>
      </c>
      <c r="CF1509" s="519">
        <f t="shared" si="532"/>
        <v>0</v>
      </c>
      <c r="CG1509" s="521">
        <f t="shared" si="533"/>
        <v>0</v>
      </c>
      <c r="CH1509" s="452">
        <f t="shared" si="534"/>
        <v>0</v>
      </c>
      <c r="CI1509" s="511">
        <f t="shared" si="535"/>
        <v>0</v>
      </c>
      <c r="CJ1509" s="524">
        <f t="shared" si="536"/>
        <v>0</v>
      </c>
      <c r="CK1509" s="525">
        <f t="shared" si="537"/>
        <v>0</v>
      </c>
      <c r="CL1509" s="293">
        <f t="shared" si="538"/>
        <v>0</v>
      </c>
      <c r="CM1509" s="294" t="str">
        <f>IF(CL1509=0,"",
IF(SUM($CL$1424:CL1509)=1,CN1509,
IF($CL$1545&gt;SUM($CL$1424:CL1509),_xlfn.CONCAT(", ",CN1509),
IF($CL$1545=SUM($CL$1424:CL1509),_xlfn.CONCAT(" y ",CN1509)))))</f>
        <v/>
      </c>
      <c r="CN1509" s="89" t="s">
        <v>5254</v>
      </c>
    </row>
    <row r="1510" spans="1:92" ht="15" customHeight="1">
      <c r="A1510" s="64"/>
      <c r="B1510" s="11"/>
      <c r="C1510" s="58" t="s">
        <v>5255</v>
      </c>
      <c r="D1510" s="1020" t="str">
        <f>IF(CNGE_2025_M1_Secc5_Sub1!$D116="","",CNGE_2025_M1_Secc5_Sub1!$D116)</f>
        <v/>
      </c>
      <c r="E1510" s="889"/>
      <c r="F1510" s="889"/>
      <c r="G1510" s="889"/>
      <c r="H1510" s="889"/>
      <c r="I1510" s="889"/>
      <c r="J1510" s="889"/>
      <c r="K1510" s="889"/>
      <c r="L1510" s="889"/>
      <c r="M1510" s="889"/>
      <c r="N1510" s="889"/>
      <c r="O1510" s="890"/>
      <c r="P1510" s="813"/>
      <c r="Q1510" s="813"/>
      <c r="R1510" s="813"/>
      <c r="S1510" s="813"/>
      <c r="T1510" s="813"/>
      <c r="U1510" s="813"/>
      <c r="V1510" s="813"/>
      <c r="W1510" s="813"/>
      <c r="X1510" s="813"/>
      <c r="Y1510" s="813"/>
      <c r="Z1510" s="813"/>
      <c r="AA1510" s="813"/>
      <c r="AB1510" s="813"/>
      <c r="AC1510" s="813"/>
      <c r="AD1510" s="813"/>
      <c r="AI1510">
        <f t="shared" si="488"/>
        <v>0</v>
      </c>
      <c r="AJ1510">
        <f t="shared" si="489"/>
        <v>0</v>
      </c>
      <c r="AK1510">
        <f t="shared" si="490"/>
        <v>0</v>
      </c>
      <c r="AL1510">
        <f t="shared" si="491"/>
        <v>0</v>
      </c>
      <c r="AM1510">
        <f t="shared" si="492"/>
        <v>0</v>
      </c>
      <c r="AN1510">
        <f t="shared" si="493"/>
        <v>0</v>
      </c>
      <c r="AO1510">
        <f t="shared" si="494"/>
        <v>0</v>
      </c>
      <c r="AP1510">
        <f t="shared" si="495"/>
        <v>0</v>
      </c>
      <c r="AQ1510">
        <f t="shared" si="496"/>
        <v>0</v>
      </c>
      <c r="AR1510">
        <f t="shared" si="497"/>
        <v>0</v>
      </c>
      <c r="AS1510">
        <f t="shared" si="498"/>
        <v>0</v>
      </c>
      <c r="AT1510">
        <f t="shared" si="499"/>
        <v>0</v>
      </c>
      <c r="AU1510">
        <f t="shared" si="500"/>
        <v>0</v>
      </c>
      <c r="AV1510">
        <f t="shared" si="501"/>
        <v>0</v>
      </c>
      <c r="AW1510">
        <f t="shared" si="502"/>
        <v>0</v>
      </c>
      <c r="AX1510">
        <f t="shared" si="503"/>
        <v>0</v>
      </c>
      <c r="AY1510">
        <f t="shared" si="504"/>
        <v>0</v>
      </c>
      <c r="AZ1510">
        <f t="shared" si="505"/>
        <v>0</v>
      </c>
      <c r="BA1510">
        <f t="shared" si="506"/>
        <v>0</v>
      </c>
      <c r="BB1510">
        <f t="shared" si="507"/>
        <v>0</v>
      </c>
      <c r="BC1510" s="302">
        <f t="shared" si="509"/>
        <v>0</v>
      </c>
      <c r="BD1510" s="290">
        <f t="shared" si="510"/>
        <v>0</v>
      </c>
      <c r="BE1510" s="293">
        <f t="shared" si="511"/>
        <v>0</v>
      </c>
      <c r="BF1510" s="294" t="str">
        <f>IF(BE1510=0,"",
IF(SUM($BE$1424:BE1510)=1,BG1510,
IF($BE$1545&gt;SUM($BE$1424:BE1510),_xlfn.CONCAT(", ",BG1510),
IF($BE$1545=SUM($BE$1424:BE1510),_xlfn.CONCAT(" y ",BG1510)))))</f>
        <v/>
      </c>
      <c r="BG1510" s="89" t="s">
        <v>5256</v>
      </c>
      <c r="BH1510" s="515">
        <f t="shared" ref="BH1510:BJ1510" si="559">IF(OR(S1383="NS",S1242="NS"),0,IF(AND(S1383="NA",S1242="NA"),0,IF(S1383&gt;=SUM(S1242),0,1)))</f>
        <v>0</v>
      </c>
      <c r="BI1510" s="512">
        <f t="shared" si="559"/>
        <v>0</v>
      </c>
      <c r="BJ1510" s="281">
        <f t="shared" si="559"/>
        <v>0</v>
      </c>
      <c r="BK1510" s="338">
        <f t="shared" si="513"/>
        <v>0</v>
      </c>
      <c r="BL1510" s="294" t="str">
        <f>IF(BK1510=0,"",
IF(SUM($BK$1424:BK1510)=1,BM1510,
IF($BK$1545&gt;SUM($BK$1424:BK1510),_xlfn.CONCAT(", ",BM1510),
IF($BK$1545=SUM($BK$1424:BK1510),_xlfn.CONCAT(" y ",BM1510)))))</f>
        <v/>
      </c>
      <c r="BM1510" s="89" t="s">
        <v>5256</v>
      </c>
      <c r="BN1510" s="519">
        <f t="shared" si="514"/>
        <v>0</v>
      </c>
      <c r="BO1510" s="521">
        <f t="shared" si="515"/>
        <v>0</v>
      </c>
      <c r="BP1510" s="452">
        <f t="shared" si="516"/>
        <v>0</v>
      </c>
      <c r="BQ1510" s="511">
        <f t="shared" si="517"/>
        <v>0</v>
      </c>
      <c r="BR1510" s="524">
        <f t="shared" si="518"/>
        <v>0</v>
      </c>
      <c r="BS1510" s="525">
        <f t="shared" si="519"/>
        <v>0</v>
      </c>
      <c r="BT1510" s="519">
        <f t="shared" si="520"/>
        <v>0</v>
      </c>
      <c r="BU1510" s="521">
        <f t="shared" si="521"/>
        <v>0</v>
      </c>
      <c r="BV1510" s="452">
        <f t="shared" si="522"/>
        <v>0</v>
      </c>
      <c r="BW1510" s="511">
        <f t="shared" si="523"/>
        <v>0</v>
      </c>
      <c r="BX1510" s="524">
        <f t="shared" si="524"/>
        <v>0</v>
      </c>
      <c r="BY1510" s="525">
        <f t="shared" si="525"/>
        <v>0</v>
      </c>
      <c r="BZ1510" s="519">
        <f t="shared" si="526"/>
        <v>0</v>
      </c>
      <c r="CA1510" s="521">
        <f t="shared" si="527"/>
        <v>0</v>
      </c>
      <c r="CB1510" s="452">
        <f t="shared" si="528"/>
        <v>0</v>
      </c>
      <c r="CC1510" s="511">
        <f t="shared" si="529"/>
        <v>0</v>
      </c>
      <c r="CD1510" s="524">
        <f t="shared" si="530"/>
        <v>0</v>
      </c>
      <c r="CE1510" s="525">
        <f t="shared" si="531"/>
        <v>0</v>
      </c>
      <c r="CF1510" s="519">
        <f t="shared" si="532"/>
        <v>0</v>
      </c>
      <c r="CG1510" s="521">
        <f t="shared" si="533"/>
        <v>0</v>
      </c>
      <c r="CH1510" s="452">
        <f t="shared" si="534"/>
        <v>0</v>
      </c>
      <c r="CI1510" s="511">
        <f t="shared" si="535"/>
        <v>0</v>
      </c>
      <c r="CJ1510" s="524">
        <f t="shared" si="536"/>
        <v>0</v>
      </c>
      <c r="CK1510" s="525">
        <f t="shared" si="537"/>
        <v>0</v>
      </c>
      <c r="CL1510" s="293">
        <f t="shared" si="538"/>
        <v>0</v>
      </c>
      <c r="CM1510" s="294" t="str">
        <f>IF(CL1510=0,"",
IF(SUM($CL$1424:CL1510)=1,CN1510,
IF($CL$1545&gt;SUM($CL$1424:CL1510),_xlfn.CONCAT(", ",CN1510),
IF($CL$1545=SUM($CL$1424:CL1510),_xlfn.CONCAT(" y ",CN1510)))))</f>
        <v/>
      </c>
      <c r="CN1510" s="89" t="s">
        <v>5256</v>
      </c>
    </row>
    <row r="1511" spans="1:92" ht="15" customHeight="1">
      <c r="A1511" s="64"/>
      <c r="B1511" s="11"/>
      <c r="C1511" s="58" t="s">
        <v>5257</v>
      </c>
      <c r="D1511" s="1020" t="str">
        <f>IF(CNGE_2025_M1_Secc5_Sub1!$D117="","",CNGE_2025_M1_Secc5_Sub1!$D117)</f>
        <v/>
      </c>
      <c r="E1511" s="889"/>
      <c r="F1511" s="889"/>
      <c r="G1511" s="889"/>
      <c r="H1511" s="889"/>
      <c r="I1511" s="889"/>
      <c r="J1511" s="889"/>
      <c r="K1511" s="889"/>
      <c r="L1511" s="889"/>
      <c r="M1511" s="889"/>
      <c r="N1511" s="889"/>
      <c r="O1511" s="890"/>
      <c r="P1511" s="813"/>
      <c r="Q1511" s="813"/>
      <c r="R1511" s="813"/>
      <c r="S1511" s="813"/>
      <c r="T1511" s="813"/>
      <c r="U1511" s="813"/>
      <c r="V1511" s="813"/>
      <c r="W1511" s="813"/>
      <c r="X1511" s="813"/>
      <c r="Y1511" s="813"/>
      <c r="Z1511" s="813"/>
      <c r="AA1511" s="813"/>
      <c r="AB1511" s="813"/>
      <c r="AC1511" s="813"/>
      <c r="AD1511" s="813"/>
      <c r="AI1511">
        <f t="shared" si="488"/>
        <v>0</v>
      </c>
      <c r="AJ1511">
        <f t="shared" si="489"/>
        <v>0</v>
      </c>
      <c r="AK1511">
        <f t="shared" si="490"/>
        <v>0</v>
      </c>
      <c r="AL1511">
        <f t="shared" si="491"/>
        <v>0</v>
      </c>
      <c r="AM1511">
        <f t="shared" si="492"/>
        <v>0</v>
      </c>
      <c r="AN1511">
        <f t="shared" si="493"/>
        <v>0</v>
      </c>
      <c r="AO1511">
        <f t="shared" si="494"/>
        <v>0</v>
      </c>
      <c r="AP1511">
        <f t="shared" si="495"/>
        <v>0</v>
      </c>
      <c r="AQ1511">
        <f t="shared" si="496"/>
        <v>0</v>
      </c>
      <c r="AR1511">
        <f t="shared" si="497"/>
        <v>0</v>
      </c>
      <c r="AS1511">
        <f t="shared" si="498"/>
        <v>0</v>
      </c>
      <c r="AT1511">
        <f t="shared" si="499"/>
        <v>0</v>
      </c>
      <c r="AU1511">
        <f t="shared" si="500"/>
        <v>0</v>
      </c>
      <c r="AV1511">
        <f t="shared" si="501"/>
        <v>0</v>
      </c>
      <c r="AW1511">
        <f t="shared" si="502"/>
        <v>0</v>
      </c>
      <c r="AX1511">
        <f t="shared" si="503"/>
        <v>0</v>
      </c>
      <c r="AY1511">
        <f t="shared" si="504"/>
        <v>0</v>
      </c>
      <c r="AZ1511">
        <f t="shared" si="505"/>
        <v>0</v>
      </c>
      <c r="BA1511">
        <f t="shared" si="506"/>
        <v>0</v>
      </c>
      <c r="BB1511">
        <f t="shared" si="507"/>
        <v>0</v>
      </c>
      <c r="BC1511" s="302">
        <f t="shared" si="509"/>
        <v>0</v>
      </c>
      <c r="BD1511" s="290">
        <f t="shared" si="510"/>
        <v>0</v>
      </c>
      <c r="BE1511" s="293">
        <f t="shared" si="511"/>
        <v>0</v>
      </c>
      <c r="BF1511" s="294" t="str">
        <f>IF(BE1511=0,"",
IF(SUM($BE$1424:BE1511)=1,BG1511,
IF($BE$1545&gt;SUM($BE$1424:BE1511),_xlfn.CONCAT(", ",BG1511),
IF($BE$1545=SUM($BE$1424:BE1511),_xlfn.CONCAT(" y ",BG1511)))))</f>
        <v/>
      </c>
      <c r="BG1511" s="89" t="s">
        <v>5258</v>
      </c>
      <c r="BH1511" s="515">
        <f t="shared" ref="BH1511:BJ1511" si="560">IF(OR(S1384="NS",S1243="NS"),0,IF(AND(S1384="NA",S1243="NA"),0,IF(S1384&gt;=SUM(S1243),0,1)))</f>
        <v>0</v>
      </c>
      <c r="BI1511" s="512">
        <f t="shared" si="560"/>
        <v>0</v>
      </c>
      <c r="BJ1511" s="281">
        <f t="shared" si="560"/>
        <v>0</v>
      </c>
      <c r="BK1511" s="338">
        <f t="shared" si="513"/>
        <v>0</v>
      </c>
      <c r="BL1511" s="294" t="str">
        <f>IF(BK1511=0,"",
IF(SUM($BK$1424:BK1511)=1,BM1511,
IF($BK$1545&gt;SUM($BK$1424:BK1511),_xlfn.CONCAT(", ",BM1511),
IF($BK$1545=SUM($BK$1424:BK1511),_xlfn.CONCAT(" y ",BM1511)))))</f>
        <v/>
      </c>
      <c r="BM1511" s="89" t="s">
        <v>5258</v>
      </c>
      <c r="BN1511" s="519">
        <f t="shared" si="514"/>
        <v>0</v>
      </c>
      <c r="BO1511" s="521">
        <f t="shared" si="515"/>
        <v>0</v>
      </c>
      <c r="BP1511" s="452">
        <f t="shared" si="516"/>
        <v>0</v>
      </c>
      <c r="BQ1511" s="511">
        <f t="shared" si="517"/>
        <v>0</v>
      </c>
      <c r="BR1511" s="524">
        <f t="shared" si="518"/>
        <v>0</v>
      </c>
      <c r="BS1511" s="525">
        <f t="shared" si="519"/>
        <v>0</v>
      </c>
      <c r="BT1511" s="519">
        <f t="shared" si="520"/>
        <v>0</v>
      </c>
      <c r="BU1511" s="521">
        <f t="shared" si="521"/>
        <v>0</v>
      </c>
      <c r="BV1511" s="452">
        <f t="shared" si="522"/>
        <v>0</v>
      </c>
      <c r="BW1511" s="511">
        <f t="shared" si="523"/>
        <v>0</v>
      </c>
      <c r="BX1511" s="524">
        <f t="shared" si="524"/>
        <v>0</v>
      </c>
      <c r="BY1511" s="525">
        <f t="shared" si="525"/>
        <v>0</v>
      </c>
      <c r="BZ1511" s="519">
        <f t="shared" si="526"/>
        <v>0</v>
      </c>
      <c r="CA1511" s="521">
        <f t="shared" si="527"/>
        <v>0</v>
      </c>
      <c r="CB1511" s="452">
        <f t="shared" si="528"/>
        <v>0</v>
      </c>
      <c r="CC1511" s="511">
        <f t="shared" si="529"/>
        <v>0</v>
      </c>
      <c r="CD1511" s="524">
        <f t="shared" si="530"/>
        <v>0</v>
      </c>
      <c r="CE1511" s="525">
        <f t="shared" si="531"/>
        <v>0</v>
      </c>
      <c r="CF1511" s="519">
        <f t="shared" si="532"/>
        <v>0</v>
      </c>
      <c r="CG1511" s="521">
        <f t="shared" si="533"/>
        <v>0</v>
      </c>
      <c r="CH1511" s="452">
        <f t="shared" si="534"/>
        <v>0</v>
      </c>
      <c r="CI1511" s="511">
        <f t="shared" si="535"/>
        <v>0</v>
      </c>
      <c r="CJ1511" s="524">
        <f t="shared" si="536"/>
        <v>0</v>
      </c>
      <c r="CK1511" s="525">
        <f t="shared" si="537"/>
        <v>0</v>
      </c>
      <c r="CL1511" s="293">
        <f t="shared" si="538"/>
        <v>0</v>
      </c>
      <c r="CM1511" s="294" t="str">
        <f>IF(CL1511=0,"",
IF(SUM($CL$1424:CL1511)=1,CN1511,
IF($CL$1545&gt;SUM($CL$1424:CL1511),_xlfn.CONCAT(", ",CN1511),
IF($CL$1545=SUM($CL$1424:CL1511),_xlfn.CONCAT(" y ",CN1511)))))</f>
        <v/>
      </c>
      <c r="CN1511" s="89" t="s">
        <v>5258</v>
      </c>
    </row>
    <row r="1512" spans="1:92" ht="15" customHeight="1">
      <c r="A1512" s="64"/>
      <c r="B1512" s="11"/>
      <c r="C1512" s="58" t="s">
        <v>5259</v>
      </c>
      <c r="D1512" s="1020" t="str">
        <f>IF(CNGE_2025_M1_Secc5_Sub1!$D118="","",CNGE_2025_M1_Secc5_Sub1!$D118)</f>
        <v/>
      </c>
      <c r="E1512" s="889"/>
      <c r="F1512" s="889"/>
      <c r="G1512" s="889"/>
      <c r="H1512" s="889"/>
      <c r="I1512" s="889"/>
      <c r="J1512" s="889"/>
      <c r="K1512" s="889"/>
      <c r="L1512" s="889"/>
      <c r="M1512" s="889"/>
      <c r="N1512" s="889"/>
      <c r="O1512" s="890"/>
      <c r="P1512" s="813"/>
      <c r="Q1512" s="813"/>
      <c r="R1512" s="813"/>
      <c r="S1512" s="813"/>
      <c r="T1512" s="813"/>
      <c r="U1512" s="813"/>
      <c r="V1512" s="813"/>
      <c r="W1512" s="813"/>
      <c r="X1512" s="813"/>
      <c r="Y1512" s="813"/>
      <c r="Z1512" s="813"/>
      <c r="AA1512" s="813"/>
      <c r="AB1512" s="813"/>
      <c r="AC1512" s="813"/>
      <c r="AD1512" s="813"/>
      <c r="AI1512">
        <f t="shared" si="488"/>
        <v>0</v>
      </c>
      <c r="AJ1512">
        <f t="shared" si="489"/>
        <v>0</v>
      </c>
      <c r="AK1512">
        <f t="shared" si="490"/>
        <v>0</v>
      </c>
      <c r="AL1512">
        <f t="shared" si="491"/>
        <v>0</v>
      </c>
      <c r="AM1512">
        <f t="shared" si="492"/>
        <v>0</v>
      </c>
      <c r="AN1512">
        <f t="shared" si="493"/>
        <v>0</v>
      </c>
      <c r="AO1512">
        <f t="shared" si="494"/>
        <v>0</v>
      </c>
      <c r="AP1512">
        <f t="shared" si="495"/>
        <v>0</v>
      </c>
      <c r="AQ1512">
        <f t="shared" si="496"/>
        <v>0</v>
      </c>
      <c r="AR1512">
        <f t="shared" si="497"/>
        <v>0</v>
      </c>
      <c r="AS1512">
        <f t="shared" si="498"/>
        <v>0</v>
      </c>
      <c r="AT1512">
        <f t="shared" si="499"/>
        <v>0</v>
      </c>
      <c r="AU1512">
        <f t="shared" si="500"/>
        <v>0</v>
      </c>
      <c r="AV1512">
        <f t="shared" si="501"/>
        <v>0</v>
      </c>
      <c r="AW1512">
        <f t="shared" si="502"/>
        <v>0</v>
      </c>
      <c r="AX1512">
        <f t="shared" si="503"/>
        <v>0</v>
      </c>
      <c r="AY1512">
        <f t="shared" si="504"/>
        <v>0</v>
      </c>
      <c r="AZ1512">
        <f t="shared" si="505"/>
        <v>0</v>
      </c>
      <c r="BA1512">
        <f t="shared" si="506"/>
        <v>0</v>
      </c>
      <c r="BB1512">
        <f t="shared" si="507"/>
        <v>0</v>
      </c>
      <c r="BC1512" s="302">
        <f t="shared" si="509"/>
        <v>0</v>
      </c>
      <c r="BD1512" s="290">
        <f t="shared" si="510"/>
        <v>0</v>
      </c>
      <c r="BE1512" s="293">
        <f t="shared" si="511"/>
        <v>0</v>
      </c>
      <c r="BF1512" s="294" t="str">
        <f>IF(BE1512=0,"",
IF(SUM($BE$1424:BE1512)=1,BG1512,
IF($BE$1545&gt;SUM($BE$1424:BE1512),_xlfn.CONCAT(", ",BG1512),
IF($BE$1545=SUM($BE$1424:BE1512),_xlfn.CONCAT(" y ",BG1512)))))</f>
        <v/>
      </c>
      <c r="BG1512" s="89" t="s">
        <v>5260</v>
      </c>
      <c r="BH1512" s="515">
        <f t="shared" ref="BH1512:BJ1512" si="561">IF(OR(S1385="NS",S1244="NS"),0,IF(AND(S1385="NA",S1244="NA"),0,IF(S1385&gt;=SUM(S1244),0,1)))</f>
        <v>0</v>
      </c>
      <c r="BI1512" s="512">
        <f t="shared" si="561"/>
        <v>0</v>
      </c>
      <c r="BJ1512" s="281">
        <f t="shared" si="561"/>
        <v>0</v>
      </c>
      <c r="BK1512" s="338">
        <f t="shared" si="513"/>
        <v>0</v>
      </c>
      <c r="BL1512" s="294" t="str">
        <f>IF(BK1512=0,"",
IF(SUM($BK$1424:BK1512)=1,BM1512,
IF($BK$1545&gt;SUM($BK$1424:BK1512),_xlfn.CONCAT(", ",BM1512),
IF($BK$1545=SUM($BK$1424:BK1512),_xlfn.CONCAT(" y ",BM1512)))))</f>
        <v/>
      </c>
      <c r="BM1512" s="89" t="s">
        <v>5260</v>
      </c>
      <c r="BN1512" s="519">
        <f t="shared" si="514"/>
        <v>0</v>
      </c>
      <c r="BO1512" s="521">
        <f t="shared" si="515"/>
        <v>0</v>
      </c>
      <c r="BP1512" s="452">
        <f t="shared" si="516"/>
        <v>0</v>
      </c>
      <c r="BQ1512" s="511">
        <f t="shared" si="517"/>
        <v>0</v>
      </c>
      <c r="BR1512" s="524">
        <f t="shared" si="518"/>
        <v>0</v>
      </c>
      <c r="BS1512" s="525">
        <f t="shared" si="519"/>
        <v>0</v>
      </c>
      <c r="BT1512" s="519">
        <f t="shared" si="520"/>
        <v>0</v>
      </c>
      <c r="BU1512" s="521">
        <f t="shared" si="521"/>
        <v>0</v>
      </c>
      <c r="BV1512" s="452">
        <f t="shared" si="522"/>
        <v>0</v>
      </c>
      <c r="BW1512" s="511">
        <f t="shared" si="523"/>
        <v>0</v>
      </c>
      <c r="BX1512" s="524">
        <f t="shared" si="524"/>
        <v>0</v>
      </c>
      <c r="BY1512" s="525">
        <f t="shared" si="525"/>
        <v>0</v>
      </c>
      <c r="BZ1512" s="519">
        <f t="shared" si="526"/>
        <v>0</v>
      </c>
      <c r="CA1512" s="521">
        <f t="shared" si="527"/>
        <v>0</v>
      </c>
      <c r="CB1512" s="452">
        <f t="shared" si="528"/>
        <v>0</v>
      </c>
      <c r="CC1512" s="511">
        <f t="shared" si="529"/>
        <v>0</v>
      </c>
      <c r="CD1512" s="524">
        <f t="shared" si="530"/>
        <v>0</v>
      </c>
      <c r="CE1512" s="525">
        <f t="shared" si="531"/>
        <v>0</v>
      </c>
      <c r="CF1512" s="519">
        <f t="shared" si="532"/>
        <v>0</v>
      </c>
      <c r="CG1512" s="521">
        <f t="shared" si="533"/>
        <v>0</v>
      </c>
      <c r="CH1512" s="452">
        <f t="shared" si="534"/>
        <v>0</v>
      </c>
      <c r="CI1512" s="511">
        <f t="shared" si="535"/>
        <v>0</v>
      </c>
      <c r="CJ1512" s="524">
        <f t="shared" si="536"/>
        <v>0</v>
      </c>
      <c r="CK1512" s="525">
        <f t="shared" si="537"/>
        <v>0</v>
      </c>
      <c r="CL1512" s="293">
        <f t="shared" si="538"/>
        <v>0</v>
      </c>
      <c r="CM1512" s="294" t="str">
        <f>IF(CL1512=0,"",
IF(SUM($CL$1424:CL1512)=1,CN1512,
IF($CL$1545&gt;SUM($CL$1424:CL1512),_xlfn.CONCAT(", ",CN1512),
IF($CL$1545=SUM($CL$1424:CL1512),_xlfn.CONCAT(" y ",CN1512)))))</f>
        <v/>
      </c>
      <c r="CN1512" s="89" t="s">
        <v>5260</v>
      </c>
    </row>
    <row r="1513" spans="1:92" ht="15" customHeight="1">
      <c r="A1513" s="64"/>
      <c r="B1513" s="11"/>
      <c r="C1513" s="58" t="s">
        <v>5261</v>
      </c>
      <c r="D1513" s="1020" t="str">
        <f>IF(CNGE_2025_M1_Secc5_Sub1!$D119="","",CNGE_2025_M1_Secc5_Sub1!$D119)</f>
        <v/>
      </c>
      <c r="E1513" s="889"/>
      <c r="F1513" s="889"/>
      <c r="G1513" s="889"/>
      <c r="H1513" s="889"/>
      <c r="I1513" s="889"/>
      <c r="J1513" s="889"/>
      <c r="K1513" s="889"/>
      <c r="L1513" s="889"/>
      <c r="M1513" s="889"/>
      <c r="N1513" s="889"/>
      <c r="O1513" s="890"/>
      <c r="P1513" s="813"/>
      <c r="Q1513" s="813"/>
      <c r="R1513" s="813"/>
      <c r="S1513" s="813"/>
      <c r="T1513" s="813"/>
      <c r="U1513" s="813"/>
      <c r="V1513" s="813"/>
      <c r="W1513" s="813"/>
      <c r="X1513" s="813"/>
      <c r="Y1513" s="813"/>
      <c r="Z1513" s="813"/>
      <c r="AA1513" s="813"/>
      <c r="AB1513" s="813"/>
      <c r="AC1513" s="813"/>
      <c r="AD1513" s="813"/>
      <c r="AI1513">
        <f t="shared" si="488"/>
        <v>0</v>
      </c>
      <c r="AJ1513">
        <f t="shared" si="489"/>
        <v>0</v>
      </c>
      <c r="AK1513">
        <f t="shared" si="490"/>
        <v>0</v>
      </c>
      <c r="AL1513">
        <f t="shared" si="491"/>
        <v>0</v>
      </c>
      <c r="AM1513">
        <f t="shared" si="492"/>
        <v>0</v>
      </c>
      <c r="AN1513">
        <f t="shared" si="493"/>
        <v>0</v>
      </c>
      <c r="AO1513">
        <f t="shared" si="494"/>
        <v>0</v>
      </c>
      <c r="AP1513">
        <f t="shared" si="495"/>
        <v>0</v>
      </c>
      <c r="AQ1513">
        <f t="shared" si="496"/>
        <v>0</v>
      </c>
      <c r="AR1513">
        <f t="shared" si="497"/>
        <v>0</v>
      </c>
      <c r="AS1513">
        <f t="shared" si="498"/>
        <v>0</v>
      </c>
      <c r="AT1513">
        <f t="shared" si="499"/>
        <v>0</v>
      </c>
      <c r="AU1513">
        <f t="shared" si="500"/>
        <v>0</v>
      </c>
      <c r="AV1513">
        <f t="shared" si="501"/>
        <v>0</v>
      </c>
      <c r="AW1513">
        <f t="shared" si="502"/>
        <v>0</v>
      </c>
      <c r="AX1513">
        <f t="shared" si="503"/>
        <v>0</v>
      </c>
      <c r="AY1513">
        <f t="shared" si="504"/>
        <v>0</v>
      </c>
      <c r="AZ1513">
        <f t="shared" si="505"/>
        <v>0</v>
      </c>
      <c r="BA1513">
        <f t="shared" si="506"/>
        <v>0</v>
      </c>
      <c r="BB1513">
        <f t="shared" si="507"/>
        <v>0</v>
      </c>
      <c r="BC1513" s="302">
        <f t="shared" si="509"/>
        <v>0</v>
      </c>
      <c r="BD1513" s="290">
        <f t="shared" si="510"/>
        <v>0</v>
      </c>
      <c r="BE1513" s="293">
        <f t="shared" si="511"/>
        <v>0</v>
      </c>
      <c r="BF1513" s="294" t="str">
        <f>IF(BE1513=0,"",
IF(SUM($BE$1424:BE1513)=1,BG1513,
IF($BE$1545&gt;SUM($BE$1424:BE1513),_xlfn.CONCAT(", ",BG1513),
IF($BE$1545=SUM($BE$1424:BE1513),_xlfn.CONCAT(" y ",BG1513)))))</f>
        <v/>
      </c>
      <c r="BG1513" s="89" t="s">
        <v>5262</v>
      </c>
      <c r="BH1513" s="515">
        <f t="shared" ref="BH1513:BJ1513" si="562">IF(OR(S1386="NS",S1245="NS"),0,IF(AND(S1386="NA",S1245="NA"),0,IF(S1386&gt;=SUM(S1245),0,1)))</f>
        <v>0</v>
      </c>
      <c r="BI1513" s="512">
        <f t="shared" si="562"/>
        <v>0</v>
      </c>
      <c r="BJ1513" s="281">
        <f t="shared" si="562"/>
        <v>0</v>
      </c>
      <c r="BK1513" s="338">
        <f t="shared" si="513"/>
        <v>0</v>
      </c>
      <c r="BL1513" s="294" t="str">
        <f>IF(BK1513=0,"",
IF(SUM($BK$1424:BK1513)=1,BM1513,
IF($BK$1545&gt;SUM($BK$1424:BK1513),_xlfn.CONCAT(", ",BM1513),
IF($BK$1545=SUM($BK$1424:BK1513),_xlfn.CONCAT(" y ",BM1513)))))</f>
        <v/>
      </c>
      <c r="BM1513" s="89" t="s">
        <v>5262</v>
      </c>
      <c r="BN1513" s="519">
        <f t="shared" si="514"/>
        <v>0</v>
      </c>
      <c r="BO1513" s="521">
        <f t="shared" si="515"/>
        <v>0</v>
      </c>
      <c r="BP1513" s="452">
        <f t="shared" si="516"/>
        <v>0</v>
      </c>
      <c r="BQ1513" s="511">
        <f t="shared" si="517"/>
        <v>0</v>
      </c>
      <c r="BR1513" s="524">
        <f t="shared" si="518"/>
        <v>0</v>
      </c>
      <c r="BS1513" s="525">
        <f t="shared" si="519"/>
        <v>0</v>
      </c>
      <c r="BT1513" s="519">
        <f t="shared" si="520"/>
        <v>0</v>
      </c>
      <c r="BU1513" s="521">
        <f t="shared" si="521"/>
        <v>0</v>
      </c>
      <c r="BV1513" s="452">
        <f t="shared" si="522"/>
        <v>0</v>
      </c>
      <c r="BW1513" s="511">
        <f t="shared" si="523"/>
        <v>0</v>
      </c>
      <c r="BX1513" s="524">
        <f t="shared" si="524"/>
        <v>0</v>
      </c>
      <c r="BY1513" s="525">
        <f t="shared" si="525"/>
        <v>0</v>
      </c>
      <c r="BZ1513" s="519">
        <f t="shared" si="526"/>
        <v>0</v>
      </c>
      <c r="CA1513" s="521">
        <f t="shared" si="527"/>
        <v>0</v>
      </c>
      <c r="CB1513" s="452">
        <f t="shared" si="528"/>
        <v>0</v>
      </c>
      <c r="CC1513" s="511">
        <f t="shared" si="529"/>
        <v>0</v>
      </c>
      <c r="CD1513" s="524">
        <f t="shared" si="530"/>
        <v>0</v>
      </c>
      <c r="CE1513" s="525">
        <f t="shared" si="531"/>
        <v>0</v>
      </c>
      <c r="CF1513" s="519">
        <f t="shared" si="532"/>
        <v>0</v>
      </c>
      <c r="CG1513" s="521">
        <f t="shared" si="533"/>
        <v>0</v>
      </c>
      <c r="CH1513" s="452">
        <f t="shared" si="534"/>
        <v>0</v>
      </c>
      <c r="CI1513" s="511">
        <f t="shared" si="535"/>
        <v>0</v>
      </c>
      <c r="CJ1513" s="524">
        <f t="shared" si="536"/>
        <v>0</v>
      </c>
      <c r="CK1513" s="525">
        <f t="shared" si="537"/>
        <v>0</v>
      </c>
      <c r="CL1513" s="293">
        <f t="shared" si="538"/>
        <v>0</v>
      </c>
      <c r="CM1513" s="294" t="str">
        <f>IF(CL1513=0,"",
IF(SUM($CL$1424:CL1513)=1,CN1513,
IF($CL$1545&gt;SUM($CL$1424:CL1513),_xlfn.CONCAT(", ",CN1513),
IF($CL$1545=SUM($CL$1424:CL1513),_xlfn.CONCAT(" y ",CN1513)))))</f>
        <v/>
      </c>
      <c r="CN1513" s="89" t="s">
        <v>5262</v>
      </c>
    </row>
    <row r="1514" spans="1:92" ht="15" customHeight="1">
      <c r="A1514" s="64"/>
      <c r="B1514" s="11"/>
      <c r="C1514" s="58" t="s">
        <v>5263</v>
      </c>
      <c r="D1514" s="1020" t="str">
        <f>IF(CNGE_2025_M1_Secc5_Sub1!$D120="","",CNGE_2025_M1_Secc5_Sub1!$D120)</f>
        <v/>
      </c>
      <c r="E1514" s="889"/>
      <c r="F1514" s="889"/>
      <c r="G1514" s="889"/>
      <c r="H1514" s="889"/>
      <c r="I1514" s="889"/>
      <c r="J1514" s="889"/>
      <c r="K1514" s="889"/>
      <c r="L1514" s="889"/>
      <c r="M1514" s="889"/>
      <c r="N1514" s="889"/>
      <c r="O1514" s="890"/>
      <c r="P1514" s="813"/>
      <c r="Q1514" s="813"/>
      <c r="R1514" s="813"/>
      <c r="S1514" s="813"/>
      <c r="T1514" s="813"/>
      <c r="U1514" s="813"/>
      <c r="V1514" s="813"/>
      <c r="W1514" s="813"/>
      <c r="X1514" s="813"/>
      <c r="Y1514" s="813"/>
      <c r="Z1514" s="813"/>
      <c r="AA1514" s="813"/>
      <c r="AB1514" s="813"/>
      <c r="AC1514" s="813"/>
      <c r="AD1514" s="813"/>
      <c r="AI1514">
        <f t="shared" si="488"/>
        <v>0</v>
      </c>
      <c r="AJ1514">
        <f t="shared" si="489"/>
        <v>0</v>
      </c>
      <c r="AK1514">
        <f t="shared" si="490"/>
        <v>0</v>
      </c>
      <c r="AL1514">
        <f t="shared" si="491"/>
        <v>0</v>
      </c>
      <c r="AM1514">
        <f t="shared" si="492"/>
        <v>0</v>
      </c>
      <c r="AN1514">
        <f t="shared" si="493"/>
        <v>0</v>
      </c>
      <c r="AO1514">
        <f t="shared" si="494"/>
        <v>0</v>
      </c>
      <c r="AP1514">
        <f t="shared" si="495"/>
        <v>0</v>
      </c>
      <c r="AQ1514">
        <f t="shared" si="496"/>
        <v>0</v>
      </c>
      <c r="AR1514">
        <f t="shared" si="497"/>
        <v>0</v>
      </c>
      <c r="AS1514">
        <f t="shared" si="498"/>
        <v>0</v>
      </c>
      <c r="AT1514">
        <f t="shared" si="499"/>
        <v>0</v>
      </c>
      <c r="AU1514">
        <f t="shared" si="500"/>
        <v>0</v>
      </c>
      <c r="AV1514">
        <f t="shared" si="501"/>
        <v>0</v>
      </c>
      <c r="AW1514">
        <f t="shared" si="502"/>
        <v>0</v>
      </c>
      <c r="AX1514">
        <f t="shared" si="503"/>
        <v>0</v>
      </c>
      <c r="AY1514">
        <f t="shared" si="504"/>
        <v>0</v>
      </c>
      <c r="AZ1514">
        <f t="shared" si="505"/>
        <v>0</v>
      </c>
      <c r="BA1514">
        <f t="shared" si="506"/>
        <v>0</v>
      </c>
      <c r="BB1514">
        <f t="shared" si="507"/>
        <v>0</v>
      </c>
      <c r="BC1514" s="302">
        <f t="shared" si="509"/>
        <v>0</v>
      </c>
      <c r="BD1514" s="290">
        <f t="shared" si="510"/>
        <v>0</v>
      </c>
      <c r="BE1514" s="293">
        <f t="shared" si="511"/>
        <v>0</v>
      </c>
      <c r="BF1514" s="294" t="str">
        <f>IF(BE1514=0,"",
IF(SUM($BE$1424:BE1514)=1,BG1514,
IF($BE$1545&gt;SUM($BE$1424:BE1514),_xlfn.CONCAT(", ",BG1514),
IF($BE$1545=SUM($BE$1424:BE1514),_xlfn.CONCAT(" y ",BG1514)))))</f>
        <v/>
      </c>
      <c r="BG1514" s="89" t="s">
        <v>5264</v>
      </c>
      <c r="BH1514" s="515">
        <f t="shared" ref="BH1514:BJ1514" si="563">IF(OR(S1387="NS",S1246="NS"),0,IF(AND(S1387="NA",S1246="NA"),0,IF(S1387&gt;=SUM(S1246),0,1)))</f>
        <v>0</v>
      </c>
      <c r="BI1514" s="512">
        <f t="shared" si="563"/>
        <v>0</v>
      </c>
      <c r="BJ1514" s="281">
        <f t="shared" si="563"/>
        <v>0</v>
      </c>
      <c r="BK1514" s="338">
        <f t="shared" si="513"/>
        <v>0</v>
      </c>
      <c r="BL1514" s="294" t="str">
        <f>IF(BK1514=0,"",
IF(SUM($BK$1424:BK1514)=1,BM1514,
IF($BK$1545&gt;SUM($BK$1424:BK1514),_xlfn.CONCAT(", ",BM1514),
IF($BK$1545=SUM($BK$1424:BK1514),_xlfn.CONCAT(" y ",BM1514)))))</f>
        <v/>
      </c>
      <c r="BM1514" s="89" t="s">
        <v>5264</v>
      </c>
      <c r="BN1514" s="519">
        <f t="shared" si="514"/>
        <v>0</v>
      </c>
      <c r="BO1514" s="521">
        <f t="shared" si="515"/>
        <v>0</v>
      </c>
      <c r="BP1514" s="452">
        <f t="shared" si="516"/>
        <v>0</v>
      </c>
      <c r="BQ1514" s="511">
        <f t="shared" si="517"/>
        <v>0</v>
      </c>
      <c r="BR1514" s="524">
        <f t="shared" si="518"/>
        <v>0</v>
      </c>
      <c r="BS1514" s="525">
        <f t="shared" si="519"/>
        <v>0</v>
      </c>
      <c r="BT1514" s="519">
        <f t="shared" si="520"/>
        <v>0</v>
      </c>
      <c r="BU1514" s="521">
        <f t="shared" si="521"/>
        <v>0</v>
      </c>
      <c r="BV1514" s="452">
        <f t="shared" si="522"/>
        <v>0</v>
      </c>
      <c r="BW1514" s="511">
        <f t="shared" si="523"/>
        <v>0</v>
      </c>
      <c r="BX1514" s="524">
        <f t="shared" si="524"/>
        <v>0</v>
      </c>
      <c r="BY1514" s="525">
        <f t="shared" si="525"/>
        <v>0</v>
      </c>
      <c r="BZ1514" s="519">
        <f t="shared" si="526"/>
        <v>0</v>
      </c>
      <c r="CA1514" s="521">
        <f t="shared" si="527"/>
        <v>0</v>
      </c>
      <c r="CB1514" s="452">
        <f t="shared" si="528"/>
        <v>0</v>
      </c>
      <c r="CC1514" s="511">
        <f t="shared" si="529"/>
        <v>0</v>
      </c>
      <c r="CD1514" s="524">
        <f t="shared" si="530"/>
        <v>0</v>
      </c>
      <c r="CE1514" s="525">
        <f t="shared" si="531"/>
        <v>0</v>
      </c>
      <c r="CF1514" s="519">
        <f t="shared" si="532"/>
        <v>0</v>
      </c>
      <c r="CG1514" s="521">
        <f t="shared" si="533"/>
        <v>0</v>
      </c>
      <c r="CH1514" s="452">
        <f t="shared" si="534"/>
        <v>0</v>
      </c>
      <c r="CI1514" s="511">
        <f t="shared" si="535"/>
        <v>0</v>
      </c>
      <c r="CJ1514" s="524">
        <f t="shared" si="536"/>
        <v>0</v>
      </c>
      <c r="CK1514" s="525">
        <f t="shared" si="537"/>
        <v>0</v>
      </c>
      <c r="CL1514" s="293">
        <f t="shared" si="538"/>
        <v>0</v>
      </c>
      <c r="CM1514" s="294" t="str">
        <f>IF(CL1514=0,"",
IF(SUM($CL$1424:CL1514)=1,CN1514,
IF($CL$1545&gt;SUM($CL$1424:CL1514),_xlfn.CONCAT(", ",CN1514),
IF($CL$1545=SUM($CL$1424:CL1514),_xlfn.CONCAT(" y ",CN1514)))))</f>
        <v/>
      </c>
      <c r="CN1514" s="89" t="s">
        <v>5264</v>
      </c>
    </row>
    <row r="1515" spans="1:92" ht="15" customHeight="1">
      <c r="A1515" s="64"/>
      <c r="B1515" s="11"/>
      <c r="C1515" s="58" t="s">
        <v>5265</v>
      </c>
      <c r="D1515" s="1020" t="str">
        <f>IF(CNGE_2025_M1_Secc5_Sub1!$D121="","",CNGE_2025_M1_Secc5_Sub1!$D121)</f>
        <v/>
      </c>
      <c r="E1515" s="889"/>
      <c r="F1515" s="889"/>
      <c r="G1515" s="889"/>
      <c r="H1515" s="889"/>
      <c r="I1515" s="889"/>
      <c r="J1515" s="889"/>
      <c r="K1515" s="889"/>
      <c r="L1515" s="889"/>
      <c r="M1515" s="889"/>
      <c r="N1515" s="889"/>
      <c r="O1515" s="890"/>
      <c r="P1515" s="813"/>
      <c r="Q1515" s="813"/>
      <c r="R1515" s="813"/>
      <c r="S1515" s="813"/>
      <c r="T1515" s="813"/>
      <c r="U1515" s="813"/>
      <c r="V1515" s="813"/>
      <c r="W1515" s="813"/>
      <c r="X1515" s="813"/>
      <c r="Y1515" s="813"/>
      <c r="Z1515" s="813"/>
      <c r="AA1515" s="813"/>
      <c r="AB1515" s="813"/>
      <c r="AC1515" s="813"/>
      <c r="AD1515" s="813"/>
      <c r="AI1515">
        <f t="shared" si="488"/>
        <v>0</v>
      </c>
      <c r="AJ1515">
        <f t="shared" si="489"/>
        <v>0</v>
      </c>
      <c r="AK1515">
        <f t="shared" si="490"/>
        <v>0</v>
      </c>
      <c r="AL1515">
        <f t="shared" si="491"/>
        <v>0</v>
      </c>
      <c r="AM1515">
        <f t="shared" si="492"/>
        <v>0</v>
      </c>
      <c r="AN1515">
        <f t="shared" si="493"/>
        <v>0</v>
      </c>
      <c r="AO1515">
        <f t="shared" si="494"/>
        <v>0</v>
      </c>
      <c r="AP1515">
        <f t="shared" si="495"/>
        <v>0</v>
      </c>
      <c r="AQ1515">
        <f t="shared" si="496"/>
        <v>0</v>
      </c>
      <c r="AR1515">
        <f t="shared" si="497"/>
        <v>0</v>
      </c>
      <c r="AS1515">
        <f t="shared" si="498"/>
        <v>0</v>
      </c>
      <c r="AT1515">
        <f t="shared" si="499"/>
        <v>0</v>
      </c>
      <c r="AU1515">
        <f t="shared" si="500"/>
        <v>0</v>
      </c>
      <c r="AV1515">
        <f t="shared" si="501"/>
        <v>0</v>
      </c>
      <c r="AW1515">
        <f t="shared" si="502"/>
        <v>0</v>
      </c>
      <c r="AX1515">
        <f t="shared" si="503"/>
        <v>0</v>
      </c>
      <c r="AY1515">
        <f t="shared" si="504"/>
        <v>0</v>
      </c>
      <c r="AZ1515">
        <f t="shared" si="505"/>
        <v>0</v>
      </c>
      <c r="BA1515">
        <f t="shared" si="506"/>
        <v>0</v>
      </c>
      <c r="BB1515">
        <f t="shared" si="507"/>
        <v>0</v>
      </c>
      <c r="BC1515" s="302">
        <f t="shared" si="509"/>
        <v>0</v>
      </c>
      <c r="BD1515" s="290">
        <f t="shared" si="510"/>
        <v>0</v>
      </c>
      <c r="BE1515" s="293">
        <f t="shared" si="511"/>
        <v>0</v>
      </c>
      <c r="BF1515" s="294" t="str">
        <f>IF(BE1515=0,"",
IF(SUM($BE$1424:BE1515)=1,BG1515,
IF($BE$1545&gt;SUM($BE$1424:BE1515),_xlfn.CONCAT(", ",BG1515),
IF($BE$1545=SUM($BE$1424:BE1515),_xlfn.CONCAT(" y ",BG1515)))))</f>
        <v/>
      </c>
      <c r="BG1515" s="89" t="s">
        <v>5266</v>
      </c>
      <c r="BH1515" s="515">
        <f t="shared" ref="BH1515:BJ1515" si="564">IF(OR(S1388="NS",S1247="NS"),0,IF(AND(S1388="NA",S1247="NA"),0,IF(S1388&gt;=SUM(S1247),0,1)))</f>
        <v>0</v>
      </c>
      <c r="BI1515" s="512">
        <f t="shared" si="564"/>
        <v>0</v>
      </c>
      <c r="BJ1515" s="281">
        <f t="shared" si="564"/>
        <v>0</v>
      </c>
      <c r="BK1515" s="338">
        <f t="shared" si="513"/>
        <v>0</v>
      </c>
      <c r="BL1515" s="294" t="str">
        <f>IF(BK1515=0,"",
IF(SUM($BK$1424:BK1515)=1,BM1515,
IF($BK$1545&gt;SUM($BK$1424:BK1515),_xlfn.CONCAT(", ",BM1515),
IF($BK$1545=SUM($BK$1424:BK1515),_xlfn.CONCAT(" y ",BM1515)))))</f>
        <v/>
      </c>
      <c r="BM1515" s="89" t="s">
        <v>5266</v>
      </c>
      <c r="BN1515" s="519">
        <f t="shared" si="514"/>
        <v>0</v>
      </c>
      <c r="BO1515" s="521">
        <f t="shared" si="515"/>
        <v>0</v>
      </c>
      <c r="BP1515" s="452">
        <f t="shared" si="516"/>
        <v>0</v>
      </c>
      <c r="BQ1515" s="511">
        <f t="shared" si="517"/>
        <v>0</v>
      </c>
      <c r="BR1515" s="524">
        <f t="shared" si="518"/>
        <v>0</v>
      </c>
      <c r="BS1515" s="525">
        <f t="shared" si="519"/>
        <v>0</v>
      </c>
      <c r="BT1515" s="519">
        <f t="shared" si="520"/>
        <v>0</v>
      </c>
      <c r="BU1515" s="521">
        <f t="shared" si="521"/>
        <v>0</v>
      </c>
      <c r="BV1515" s="452">
        <f t="shared" si="522"/>
        <v>0</v>
      </c>
      <c r="BW1515" s="511">
        <f t="shared" si="523"/>
        <v>0</v>
      </c>
      <c r="BX1515" s="524">
        <f t="shared" si="524"/>
        <v>0</v>
      </c>
      <c r="BY1515" s="525">
        <f t="shared" si="525"/>
        <v>0</v>
      </c>
      <c r="BZ1515" s="519">
        <f t="shared" si="526"/>
        <v>0</v>
      </c>
      <c r="CA1515" s="521">
        <f t="shared" si="527"/>
        <v>0</v>
      </c>
      <c r="CB1515" s="452">
        <f t="shared" si="528"/>
        <v>0</v>
      </c>
      <c r="CC1515" s="511">
        <f t="shared" si="529"/>
        <v>0</v>
      </c>
      <c r="CD1515" s="524">
        <f t="shared" si="530"/>
        <v>0</v>
      </c>
      <c r="CE1515" s="525">
        <f t="shared" si="531"/>
        <v>0</v>
      </c>
      <c r="CF1515" s="519">
        <f t="shared" si="532"/>
        <v>0</v>
      </c>
      <c r="CG1515" s="521">
        <f t="shared" si="533"/>
        <v>0</v>
      </c>
      <c r="CH1515" s="452">
        <f t="shared" si="534"/>
        <v>0</v>
      </c>
      <c r="CI1515" s="511">
        <f t="shared" si="535"/>
        <v>0</v>
      </c>
      <c r="CJ1515" s="524">
        <f t="shared" si="536"/>
        <v>0</v>
      </c>
      <c r="CK1515" s="525">
        <f t="shared" si="537"/>
        <v>0</v>
      </c>
      <c r="CL1515" s="293">
        <f t="shared" si="538"/>
        <v>0</v>
      </c>
      <c r="CM1515" s="294" t="str">
        <f>IF(CL1515=0,"",
IF(SUM($CL$1424:CL1515)=1,CN1515,
IF($CL$1545&gt;SUM($CL$1424:CL1515),_xlfn.CONCAT(", ",CN1515),
IF($CL$1545=SUM($CL$1424:CL1515),_xlfn.CONCAT(" y ",CN1515)))))</f>
        <v/>
      </c>
      <c r="CN1515" s="89" t="s">
        <v>5266</v>
      </c>
    </row>
    <row r="1516" spans="1:92" ht="15" customHeight="1">
      <c r="A1516" s="64"/>
      <c r="B1516" s="11"/>
      <c r="C1516" s="58" t="s">
        <v>5267</v>
      </c>
      <c r="D1516" s="1020" t="str">
        <f>IF(CNGE_2025_M1_Secc5_Sub1!$D122="","",CNGE_2025_M1_Secc5_Sub1!$D122)</f>
        <v/>
      </c>
      <c r="E1516" s="889"/>
      <c r="F1516" s="889"/>
      <c r="G1516" s="889"/>
      <c r="H1516" s="889"/>
      <c r="I1516" s="889"/>
      <c r="J1516" s="889"/>
      <c r="K1516" s="889"/>
      <c r="L1516" s="889"/>
      <c r="M1516" s="889"/>
      <c r="N1516" s="889"/>
      <c r="O1516" s="890"/>
      <c r="P1516" s="813"/>
      <c r="Q1516" s="813"/>
      <c r="R1516" s="813"/>
      <c r="S1516" s="813"/>
      <c r="T1516" s="813"/>
      <c r="U1516" s="813"/>
      <c r="V1516" s="813"/>
      <c r="W1516" s="813"/>
      <c r="X1516" s="813"/>
      <c r="Y1516" s="813"/>
      <c r="Z1516" s="813"/>
      <c r="AA1516" s="813"/>
      <c r="AB1516" s="813"/>
      <c r="AC1516" s="813"/>
      <c r="AD1516" s="813"/>
      <c r="AI1516">
        <f t="shared" si="488"/>
        <v>0</v>
      </c>
      <c r="AJ1516">
        <f t="shared" si="489"/>
        <v>0</v>
      </c>
      <c r="AK1516">
        <f t="shared" si="490"/>
        <v>0</v>
      </c>
      <c r="AL1516">
        <f t="shared" si="491"/>
        <v>0</v>
      </c>
      <c r="AM1516">
        <f t="shared" si="492"/>
        <v>0</v>
      </c>
      <c r="AN1516">
        <f t="shared" si="493"/>
        <v>0</v>
      </c>
      <c r="AO1516">
        <f t="shared" si="494"/>
        <v>0</v>
      </c>
      <c r="AP1516">
        <f t="shared" si="495"/>
        <v>0</v>
      </c>
      <c r="AQ1516">
        <f t="shared" si="496"/>
        <v>0</v>
      </c>
      <c r="AR1516">
        <f t="shared" si="497"/>
        <v>0</v>
      </c>
      <c r="AS1516">
        <f t="shared" si="498"/>
        <v>0</v>
      </c>
      <c r="AT1516">
        <f t="shared" si="499"/>
        <v>0</v>
      </c>
      <c r="AU1516">
        <f t="shared" si="500"/>
        <v>0</v>
      </c>
      <c r="AV1516">
        <f t="shared" si="501"/>
        <v>0</v>
      </c>
      <c r="AW1516">
        <f t="shared" si="502"/>
        <v>0</v>
      </c>
      <c r="AX1516">
        <f t="shared" si="503"/>
        <v>0</v>
      </c>
      <c r="AY1516">
        <f t="shared" si="504"/>
        <v>0</v>
      </c>
      <c r="AZ1516">
        <f t="shared" si="505"/>
        <v>0</v>
      </c>
      <c r="BA1516">
        <f t="shared" si="506"/>
        <v>0</v>
      </c>
      <c r="BB1516">
        <f t="shared" si="507"/>
        <v>0</v>
      </c>
      <c r="BC1516" s="302">
        <f t="shared" si="509"/>
        <v>0</v>
      </c>
      <c r="BD1516" s="290">
        <f t="shared" si="510"/>
        <v>0</v>
      </c>
      <c r="BE1516" s="293">
        <f t="shared" si="511"/>
        <v>0</v>
      </c>
      <c r="BF1516" s="294" t="str">
        <f>IF(BE1516=0,"",
IF(SUM($BE$1424:BE1516)=1,BG1516,
IF($BE$1545&gt;SUM($BE$1424:BE1516),_xlfn.CONCAT(", ",BG1516),
IF($BE$1545=SUM($BE$1424:BE1516),_xlfn.CONCAT(" y ",BG1516)))))</f>
        <v/>
      </c>
      <c r="BG1516" s="89" t="s">
        <v>5268</v>
      </c>
      <c r="BH1516" s="515">
        <f t="shared" ref="BH1516:BJ1516" si="565">IF(OR(S1389="NS",S1248="NS"),0,IF(AND(S1389="NA",S1248="NA"),0,IF(S1389&gt;=SUM(S1248),0,1)))</f>
        <v>0</v>
      </c>
      <c r="BI1516" s="512">
        <f t="shared" si="565"/>
        <v>0</v>
      </c>
      <c r="BJ1516" s="281">
        <f t="shared" si="565"/>
        <v>0</v>
      </c>
      <c r="BK1516" s="338">
        <f t="shared" si="513"/>
        <v>0</v>
      </c>
      <c r="BL1516" s="294" t="str">
        <f>IF(BK1516=0,"",
IF(SUM($BK$1424:BK1516)=1,BM1516,
IF($BK$1545&gt;SUM($BK$1424:BK1516),_xlfn.CONCAT(", ",BM1516),
IF($BK$1545=SUM($BK$1424:BK1516),_xlfn.CONCAT(" y ",BM1516)))))</f>
        <v/>
      </c>
      <c r="BM1516" s="89" t="s">
        <v>5268</v>
      </c>
      <c r="BN1516" s="519">
        <f t="shared" si="514"/>
        <v>0</v>
      </c>
      <c r="BO1516" s="521">
        <f t="shared" si="515"/>
        <v>0</v>
      </c>
      <c r="BP1516" s="452">
        <f t="shared" si="516"/>
        <v>0</v>
      </c>
      <c r="BQ1516" s="511">
        <f t="shared" si="517"/>
        <v>0</v>
      </c>
      <c r="BR1516" s="524">
        <f t="shared" si="518"/>
        <v>0</v>
      </c>
      <c r="BS1516" s="525">
        <f t="shared" si="519"/>
        <v>0</v>
      </c>
      <c r="BT1516" s="519">
        <f t="shared" si="520"/>
        <v>0</v>
      </c>
      <c r="BU1516" s="521">
        <f t="shared" si="521"/>
        <v>0</v>
      </c>
      <c r="BV1516" s="452">
        <f t="shared" si="522"/>
        <v>0</v>
      </c>
      <c r="BW1516" s="511">
        <f t="shared" si="523"/>
        <v>0</v>
      </c>
      <c r="BX1516" s="524">
        <f t="shared" si="524"/>
        <v>0</v>
      </c>
      <c r="BY1516" s="525">
        <f t="shared" si="525"/>
        <v>0</v>
      </c>
      <c r="BZ1516" s="519">
        <f t="shared" si="526"/>
        <v>0</v>
      </c>
      <c r="CA1516" s="521">
        <f t="shared" si="527"/>
        <v>0</v>
      </c>
      <c r="CB1516" s="452">
        <f t="shared" si="528"/>
        <v>0</v>
      </c>
      <c r="CC1516" s="511">
        <f t="shared" si="529"/>
        <v>0</v>
      </c>
      <c r="CD1516" s="524">
        <f t="shared" si="530"/>
        <v>0</v>
      </c>
      <c r="CE1516" s="525">
        <f t="shared" si="531"/>
        <v>0</v>
      </c>
      <c r="CF1516" s="519">
        <f t="shared" si="532"/>
        <v>0</v>
      </c>
      <c r="CG1516" s="521">
        <f t="shared" si="533"/>
        <v>0</v>
      </c>
      <c r="CH1516" s="452">
        <f t="shared" si="534"/>
        <v>0</v>
      </c>
      <c r="CI1516" s="511">
        <f t="shared" si="535"/>
        <v>0</v>
      </c>
      <c r="CJ1516" s="524">
        <f t="shared" si="536"/>
        <v>0</v>
      </c>
      <c r="CK1516" s="525">
        <f t="shared" si="537"/>
        <v>0</v>
      </c>
      <c r="CL1516" s="293">
        <f t="shared" si="538"/>
        <v>0</v>
      </c>
      <c r="CM1516" s="294" t="str">
        <f>IF(CL1516=0,"",
IF(SUM($CL$1424:CL1516)=1,CN1516,
IF($CL$1545&gt;SUM($CL$1424:CL1516),_xlfn.CONCAT(", ",CN1516),
IF($CL$1545=SUM($CL$1424:CL1516),_xlfn.CONCAT(" y ",CN1516)))))</f>
        <v/>
      </c>
      <c r="CN1516" s="89" t="s">
        <v>5268</v>
      </c>
    </row>
    <row r="1517" spans="1:92" ht="15" customHeight="1">
      <c r="A1517" s="64"/>
      <c r="B1517" s="11"/>
      <c r="C1517" s="58" t="s">
        <v>5269</v>
      </c>
      <c r="D1517" s="1020" t="str">
        <f>IF(CNGE_2025_M1_Secc5_Sub1!$D123="","",CNGE_2025_M1_Secc5_Sub1!$D123)</f>
        <v/>
      </c>
      <c r="E1517" s="889"/>
      <c r="F1517" s="889"/>
      <c r="G1517" s="889"/>
      <c r="H1517" s="889"/>
      <c r="I1517" s="889"/>
      <c r="J1517" s="889"/>
      <c r="K1517" s="889"/>
      <c r="L1517" s="889"/>
      <c r="M1517" s="889"/>
      <c r="N1517" s="889"/>
      <c r="O1517" s="890"/>
      <c r="P1517" s="813"/>
      <c r="Q1517" s="813"/>
      <c r="R1517" s="813"/>
      <c r="S1517" s="813"/>
      <c r="T1517" s="813"/>
      <c r="U1517" s="813"/>
      <c r="V1517" s="813"/>
      <c r="W1517" s="813"/>
      <c r="X1517" s="813"/>
      <c r="Y1517" s="813"/>
      <c r="Z1517" s="813"/>
      <c r="AA1517" s="813"/>
      <c r="AB1517" s="813"/>
      <c r="AC1517" s="813"/>
      <c r="AD1517" s="813"/>
      <c r="AI1517">
        <f t="shared" si="488"/>
        <v>0</v>
      </c>
      <c r="AJ1517">
        <f t="shared" si="489"/>
        <v>0</v>
      </c>
      <c r="AK1517">
        <f t="shared" si="490"/>
        <v>0</v>
      </c>
      <c r="AL1517">
        <f t="shared" si="491"/>
        <v>0</v>
      </c>
      <c r="AM1517">
        <f t="shared" si="492"/>
        <v>0</v>
      </c>
      <c r="AN1517">
        <f t="shared" si="493"/>
        <v>0</v>
      </c>
      <c r="AO1517">
        <f t="shared" si="494"/>
        <v>0</v>
      </c>
      <c r="AP1517">
        <f t="shared" si="495"/>
        <v>0</v>
      </c>
      <c r="AQ1517">
        <f t="shared" si="496"/>
        <v>0</v>
      </c>
      <c r="AR1517">
        <f t="shared" si="497"/>
        <v>0</v>
      </c>
      <c r="AS1517">
        <f t="shared" si="498"/>
        <v>0</v>
      </c>
      <c r="AT1517">
        <f t="shared" si="499"/>
        <v>0</v>
      </c>
      <c r="AU1517">
        <f t="shared" si="500"/>
        <v>0</v>
      </c>
      <c r="AV1517">
        <f t="shared" si="501"/>
        <v>0</v>
      </c>
      <c r="AW1517">
        <f t="shared" si="502"/>
        <v>0</v>
      </c>
      <c r="AX1517">
        <f t="shared" si="503"/>
        <v>0</v>
      </c>
      <c r="AY1517">
        <f t="shared" si="504"/>
        <v>0</v>
      </c>
      <c r="AZ1517">
        <f t="shared" si="505"/>
        <v>0</v>
      </c>
      <c r="BA1517">
        <f t="shared" si="506"/>
        <v>0</v>
      </c>
      <c r="BB1517">
        <f t="shared" si="507"/>
        <v>0</v>
      </c>
      <c r="BC1517" s="302">
        <f t="shared" si="509"/>
        <v>0</v>
      </c>
      <c r="BD1517" s="290">
        <f t="shared" si="510"/>
        <v>0</v>
      </c>
      <c r="BE1517" s="293">
        <f t="shared" si="511"/>
        <v>0</v>
      </c>
      <c r="BF1517" s="294" t="str">
        <f>IF(BE1517=0,"",
IF(SUM($BE$1424:BE1517)=1,BG1517,
IF($BE$1545&gt;SUM($BE$1424:BE1517),_xlfn.CONCAT(", ",BG1517),
IF($BE$1545=SUM($BE$1424:BE1517),_xlfn.CONCAT(" y ",BG1517)))))</f>
        <v/>
      </c>
      <c r="BG1517" s="89" t="s">
        <v>5270</v>
      </c>
      <c r="BH1517" s="515">
        <f t="shared" ref="BH1517:BJ1517" si="566">IF(OR(S1390="NS",S1249="NS"),0,IF(AND(S1390="NA",S1249="NA"),0,IF(S1390&gt;=SUM(S1249),0,1)))</f>
        <v>0</v>
      </c>
      <c r="BI1517" s="512">
        <f t="shared" si="566"/>
        <v>0</v>
      </c>
      <c r="BJ1517" s="281">
        <f t="shared" si="566"/>
        <v>0</v>
      </c>
      <c r="BK1517" s="338">
        <f t="shared" si="513"/>
        <v>0</v>
      </c>
      <c r="BL1517" s="294" t="str">
        <f>IF(BK1517=0,"",
IF(SUM($BK$1424:BK1517)=1,BM1517,
IF($BK$1545&gt;SUM($BK$1424:BK1517),_xlfn.CONCAT(", ",BM1517),
IF($BK$1545=SUM($BK$1424:BK1517),_xlfn.CONCAT(" y ",BM1517)))))</f>
        <v/>
      </c>
      <c r="BM1517" s="89" t="s">
        <v>5270</v>
      </c>
      <c r="BN1517" s="519">
        <f t="shared" si="514"/>
        <v>0</v>
      </c>
      <c r="BO1517" s="521">
        <f t="shared" si="515"/>
        <v>0</v>
      </c>
      <c r="BP1517" s="452">
        <f t="shared" si="516"/>
        <v>0</v>
      </c>
      <c r="BQ1517" s="511">
        <f t="shared" si="517"/>
        <v>0</v>
      </c>
      <c r="BR1517" s="524">
        <f t="shared" si="518"/>
        <v>0</v>
      </c>
      <c r="BS1517" s="525">
        <f t="shared" si="519"/>
        <v>0</v>
      </c>
      <c r="BT1517" s="519">
        <f t="shared" si="520"/>
        <v>0</v>
      </c>
      <c r="BU1517" s="521">
        <f t="shared" si="521"/>
        <v>0</v>
      </c>
      <c r="BV1517" s="452">
        <f t="shared" si="522"/>
        <v>0</v>
      </c>
      <c r="BW1517" s="511">
        <f t="shared" si="523"/>
        <v>0</v>
      </c>
      <c r="BX1517" s="524">
        <f t="shared" si="524"/>
        <v>0</v>
      </c>
      <c r="BY1517" s="525">
        <f t="shared" si="525"/>
        <v>0</v>
      </c>
      <c r="BZ1517" s="519">
        <f t="shared" si="526"/>
        <v>0</v>
      </c>
      <c r="CA1517" s="521">
        <f t="shared" si="527"/>
        <v>0</v>
      </c>
      <c r="CB1517" s="452">
        <f t="shared" si="528"/>
        <v>0</v>
      </c>
      <c r="CC1517" s="511">
        <f t="shared" si="529"/>
        <v>0</v>
      </c>
      <c r="CD1517" s="524">
        <f t="shared" si="530"/>
        <v>0</v>
      </c>
      <c r="CE1517" s="525">
        <f t="shared" si="531"/>
        <v>0</v>
      </c>
      <c r="CF1517" s="519">
        <f t="shared" si="532"/>
        <v>0</v>
      </c>
      <c r="CG1517" s="521">
        <f t="shared" si="533"/>
        <v>0</v>
      </c>
      <c r="CH1517" s="452">
        <f t="shared" si="534"/>
        <v>0</v>
      </c>
      <c r="CI1517" s="511">
        <f t="shared" si="535"/>
        <v>0</v>
      </c>
      <c r="CJ1517" s="524">
        <f t="shared" si="536"/>
        <v>0</v>
      </c>
      <c r="CK1517" s="525">
        <f t="shared" si="537"/>
        <v>0</v>
      </c>
      <c r="CL1517" s="293">
        <f t="shared" si="538"/>
        <v>0</v>
      </c>
      <c r="CM1517" s="294" t="str">
        <f>IF(CL1517=0,"",
IF(SUM($CL$1424:CL1517)=1,CN1517,
IF($CL$1545&gt;SUM($CL$1424:CL1517),_xlfn.CONCAT(", ",CN1517),
IF($CL$1545=SUM($CL$1424:CL1517),_xlfn.CONCAT(" y ",CN1517)))))</f>
        <v/>
      </c>
      <c r="CN1517" s="89" t="s">
        <v>5270</v>
      </c>
    </row>
    <row r="1518" spans="1:92" ht="15" customHeight="1">
      <c r="A1518" s="64"/>
      <c r="B1518" s="11"/>
      <c r="C1518" s="58" t="s">
        <v>5271</v>
      </c>
      <c r="D1518" s="1020" t="str">
        <f>IF(CNGE_2025_M1_Secc5_Sub1!$D124="","",CNGE_2025_M1_Secc5_Sub1!$D124)</f>
        <v/>
      </c>
      <c r="E1518" s="889"/>
      <c r="F1518" s="889"/>
      <c r="G1518" s="889"/>
      <c r="H1518" s="889"/>
      <c r="I1518" s="889"/>
      <c r="J1518" s="889"/>
      <c r="K1518" s="889"/>
      <c r="L1518" s="889"/>
      <c r="M1518" s="889"/>
      <c r="N1518" s="889"/>
      <c r="O1518" s="890"/>
      <c r="P1518" s="813"/>
      <c r="Q1518" s="813"/>
      <c r="R1518" s="813"/>
      <c r="S1518" s="813"/>
      <c r="T1518" s="813"/>
      <c r="U1518" s="813"/>
      <c r="V1518" s="813"/>
      <c r="W1518" s="813"/>
      <c r="X1518" s="813"/>
      <c r="Y1518" s="813"/>
      <c r="Z1518" s="813"/>
      <c r="AA1518" s="813"/>
      <c r="AB1518" s="813"/>
      <c r="AC1518" s="813"/>
      <c r="AD1518" s="813"/>
      <c r="AI1518">
        <f t="shared" si="488"/>
        <v>0</v>
      </c>
      <c r="AJ1518">
        <f t="shared" si="489"/>
        <v>0</v>
      </c>
      <c r="AK1518">
        <f t="shared" si="490"/>
        <v>0</v>
      </c>
      <c r="AL1518">
        <f t="shared" si="491"/>
        <v>0</v>
      </c>
      <c r="AM1518">
        <f t="shared" si="492"/>
        <v>0</v>
      </c>
      <c r="AN1518">
        <f t="shared" si="493"/>
        <v>0</v>
      </c>
      <c r="AO1518">
        <f t="shared" si="494"/>
        <v>0</v>
      </c>
      <c r="AP1518">
        <f t="shared" si="495"/>
        <v>0</v>
      </c>
      <c r="AQ1518">
        <f t="shared" si="496"/>
        <v>0</v>
      </c>
      <c r="AR1518">
        <f t="shared" si="497"/>
        <v>0</v>
      </c>
      <c r="AS1518">
        <f t="shared" si="498"/>
        <v>0</v>
      </c>
      <c r="AT1518">
        <f t="shared" si="499"/>
        <v>0</v>
      </c>
      <c r="AU1518">
        <f t="shared" si="500"/>
        <v>0</v>
      </c>
      <c r="AV1518">
        <f t="shared" si="501"/>
        <v>0</v>
      </c>
      <c r="AW1518">
        <f t="shared" si="502"/>
        <v>0</v>
      </c>
      <c r="AX1518">
        <f t="shared" si="503"/>
        <v>0</v>
      </c>
      <c r="AY1518">
        <f t="shared" si="504"/>
        <v>0</v>
      </c>
      <c r="AZ1518">
        <f t="shared" si="505"/>
        <v>0</v>
      </c>
      <c r="BA1518">
        <f t="shared" si="506"/>
        <v>0</v>
      </c>
      <c r="BB1518">
        <f t="shared" si="507"/>
        <v>0</v>
      </c>
      <c r="BC1518" s="302">
        <f t="shared" si="509"/>
        <v>0</v>
      </c>
      <c r="BD1518" s="290">
        <f t="shared" si="510"/>
        <v>0</v>
      </c>
      <c r="BE1518" s="293">
        <f t="shared" si="511"/>
        <v>0</v>
      </c>
      <c r="BF1518" s="294" t="str">
        <f>IF(BE1518=0,"",
IF(SUM($BE$1424:BE1518)=1,BG1518,
IF($BE$1545&gt;SUM($BE$1424:BE1518),_xlfn.CONCAT(", ",BG1518),
IF($BE$1545=SUM($BE$1424:BE1518),_xlfn.CONCAT(" y ",BG1518)))))</f>
        <v/>
      </c>
      <c r="BG1518" s="89" t="s">
        <v>5272</v>
      </c>
      <c r="BH1518" s="515">
        <f t="shared" ref="BH1518:BJ1518" si="567">IF(OR(S1391="NS",S1250="NS"),0,IF(AND(S1391="NA",S1250="NA"),0,IF(S1391&gt;=SUM(S1250),0,1)))</f>
        <v>0</v>
      </c>
      <c r="BI1518" s="512">
        <f t="shared" si="567"/>
        <v>0</v>
      </c>
      <c r="BJ1518" s="281">
        <f t="shared" si="567"/>
        <v>0</v>
      </c>
      <c r="BK1518" s="338">
        <f t="shared" si="513"/>
        <v>0</v>
      </c>
      <c r="BL1518" s="294" t="str">
        <f>IF(BK1518=0,"",
IF(SUM($BK$1424:BK1518)=1,BM1518,
IF($BK$1545&gt;SUM($BK$1424:BK1518),_xlfn.CONCAT(", ",BM1518),
IF($BK$1545=SUM($BK$1424:BK1518),_xlfn.CONCAT(" y ",BM1518)))))</f>
        <v/>
      </c>
      <c r="BM1518" s="89" t="s">
        <v>5272</v>
      </c>
      <c r="BN1518" s="519">
        <f t="shared" si="514"/>
        <v>0</v>
      </c>
      <c r="BO1518" s="521">
        <f t="shared" si="515"/>
        <v>0</v>
      </c>
      <c r="BP1518" s="452">
        <f t="shared" si="516"/>
        <v>0</v>
      </c>
      <c r="BQ1518" s="511">
        <f t="shared" si="517"/>
        <v>0</v>
      </c>
      <c r="BR1518" s="524">
        <f t="shared" si="518"/>
        <v>0</v>
      </c>
      <c r="BS1518" s="525">
        <f t="shared" si="519"/>
        <v>0</v>
      </c>
      <c r="BT1518" s="519">
        <f t="shared" si="520"/>
        <v>0</v>
      </c>
      <c r="BU1518" s="521">
        <f t="shared" si="521"/>
        <v>0</v>
      </c>
      <c r="BV1518" s="452">
        <f t="shared" si="522"/>
        <v>0</v>
      </c>
      <c r="BW1518" s="511">
        <f t="shared" si="523"/>
        <v>0</v>
      </c>
      <c r="BX1518" s="524">
        <f t="shared" si="524"/>
        <v>0</v>
      </c>
      <c r="BY1518" s="525">
        <f t="shared" si="525"/>
        <v>0</v>
      </c>
      <c r="BZ1518" s="519">
        <f t="shared" si="526"/>
        <v>0</v>
      </c>
      <c r="CA1518" s="521">
        <f t="shared" si="527"/>
        <v>0</v>
      </c>
      <c r="CB1518" s="452">
        <f t="shared" si="528"/>
        <v>0</v>
      </c>
      <c r="CC1518" s="511">
        <f t="shared" si="529"/>
        <v>0</v>
      </c>
      <c r="CD1518" s="524">
        <f t="shared" si="530"/>
        <v>0</v>
      </c>
      <c r="CE1518" s="525">
        <f t="shared" si="531"/>
        <v>0</v>
      </c>
      <c r="CF1518" s="519">
        <f t="shared" si="532"/>
        <v>0</v>
      </c>
      <c r="CG1518" s="521">
        <f t="shared" si="533"/>
        <v>0</v>
      </c>
      <c r="CH1518" s="452">
        <f t="shared" si="534"/>
        <v>0</v>
      </c>
      <c r="CI1518" s="511">
        <f t="shared" si="535"/>
        <v>0</v>
      </c>
      <c r="CJ1518" s="524">
        <f t="shared" si="536"/>
        <v>0</v>
      </c>
      <c r="CK1518" s="525">
        <f t="shared" si="537"/>
        <v>0</v>
      </c>
      <c r="CL1518" s="293">
        <f t="shared" si="538"/>
        <v>0</v>
      </c>
      <c r="CM1518" s="294" t="str">
        <f>IF(CL1518=0,"",
IF(SUM($CL$1424:CL1518)=1,CN1518,
IF($CL$1545&gt;SUM($CL$1424:CL1518),_xlfn.CONCAT(", ",CN1518),
IF($CL$1545=SUM($CL$1424:CL1518),_xlfn.CONCAT(" y ",CN1518)))))</f>
        <v/>
      </c>
      <c r="CN1518" s="89" t="s">
        <v>5272</v>
      </c>
    </row>
    <row r="1519" spans="1:92" ht="15" customHeight="1">
      <c r="A1519" s="64"/>
      <c r="B1519" s="11"/>
      <c r="C1519" s="58" t="s">
        <v>5273</v>
      </c>
      <c r="D1519" s="1020" t="str">
        <f>IF(CNGE_2025_M1_Secc5_Sub1!$D125="","",CNGE_2025_M1_Secc5_Sub1!$D125)</f>
        <v/>
      </c>
      <c r="E1519" s="889"/>
      <c r="F1519" s="889"/>
      <c r="G1519" s="889"/>
      <c r="H1519" s="889"/>
      <c r="I1519" s="889"/>
      <c r="J1519" s="889"/>
      <c r="K1519" s="889"/>
      <c r="L1519" s="889"/>
      <c r="M1519" s="889"/>
      <c r="N1519" s="889"/>
      <c r="O1519" s="890"/>
      <c r="P1519" s="813"/>
      <c r="Q1519" s="813"/>
      <c r="R1519" s="813"/>
      <c r="S1519" s="813"/>
      <c r="T1519" s="813"/>
      <c r="U1519" s="813"/>
      <c r="V1519" s="813"/>
      <c r="W1519" s="813"/>
      <c r="X1519" s="813"/>
      <c r="Y1519" s="813"/>
      <c r="Z1519" s="813"/>
      <c r="AA1519" s="813"/>
      <c r="AB1519" s="813"/>
      <c r="AC1519" s="813"/>
      <c r="AD1519" s="813"/>
      <c r="AI1519">
        <f t="shared" si="488"/>
        <v>0</v>
      </c>
      <c r="AJ1519">
        <f t="shared" si="489"/>
        <v>0</v>
      </c>
      <c r="AK1519">
        <f t="shared" si="490"/>
        <v>0</v>
      </c>
      <c r="AL1519">
        <f t="shared" si="491"/>
        <v>0</v>
      </c>
      <c r="AM1519">
        <f t="shared" si="492"/>
        <v>0</v>
      </c>
      <c r="AN1519">
        <f t="shared" si="493"/>
        <v>0</v>
      </c>
      <c r="AO1519">
        <f t="shared" si="494"/>
        <v>0</v>
      </c>
      <c r="AP1519">
        <f t="shared" si="495"/>
        <v>0</v>
      </c>
      <c r="AQ1519">
        <f t="shared" si="496"/>
        <v>0</v>
      </c>
      <c r="AR1519">
        <f t="shared" si="497"/>
        <v>0</v>
      </c>
      <c r="AS1519">
        <f t="shared" si="498"/>
        <v>0</v>
      </c>
      <c r="AT1519">
        <f t="shared" si="499"/>
        <v>0</v>
      </c>
      <c r="AU1519">
        <f t="shared" si="500"/>
        <v>0</v>
      </c>
      <c r="AV1519">
        <f t="shared" si="501"/>
        <v>0</v>
      </c>
      <c r="AW1519">
        <f t="shared" si="502"/>
        <v>0</v>
      </c>
      <c r="AX1519">
        <f t="shared" si="503"/>
        <v>0</v>
      </c>
      <c r="AY1519">
        <f t="shared" si="504"/>
        <v>0</v>
      </c>
      <c r="AZ1519">
        <f t="shared" si="505"/>
        <v>0</v>
      </c>
      <c r="BA1519">
        <f t="shared" si="506"/>
        <v>0</v>
      </c>
      <c r="BB1519">
        <f t="shared" si="507"/>
        <v>0</v>
      </c>
      <c r="BC1519" s="302">
        <f t="shared" si="509"/>
        <v>0</v>
      </c>
      <c r="BD1519" s="290">
        <f t="shared" si="510"/>
        <v>0</v>
      </c>
      <c r="BE1519" s="293">
        <f t="shared" si="511"/>
        <v>0</v>
      </c>
      <c r="BF1519" s="294" t="str">
        <f>IF(BE1519=0,"",
IF(SUM($BE$1424:BE1519)=1,BG1519,
IF($BE$1545&gt;SUM($BE$1424:BE1519),_xlfn.CONCAT(", ",BG1519),
IF($BE$1545=SUM($BE$1424:BE1519),_xlfn.CONCAT(" y ",BG1519)))))</f>
        <v/>
      </c>
      <c r="BG1519" s="89" t="s">
        <v>5274</v>
      </c>
      <c r="BH1519" s="515">
        <f t="shared" ref="BH1519:BJ1519" si="568">IF(OR(S1392="NS",S1251="NS"),0,IF(AND(S1392="NA",S1251="NA"),0,IF(S1392&gt;=SUM(S1251),0,1)))</f>
        <v>0</v>
      </c>
      <c r="BI1519" s="512">
        <f t="shared" si="568"/>
        <v>0</v>
      </c>
      <c r="BJ1519" s="281">
        <f t="shared" si="568"/>
        <v>0</v>
      </c>
      <c r="BK1519" s="338">
        <f t="shared" si="513"/>
        <v>0</v>
      </c>
      <c r="BL1519" s="294" t="str">
        <f>IF(BK1519=0,"",
IF(SUM($BK$1424:BK1519)=1,BM1519,
IF($BK$1545&gt;SUM($BK$1424:BK1519),_xlfn.CONCAT(", ",BM1519),
IF($BK$1545=SUM($BK$1424:BK1519),_xlfn.CONCAT(" y ",BM1519)))))</f>
        <v/>
      </c>
      <c r="BM1519" s="89" t="s">
        <v>5274</v>
      </c>
      <c r="BN1519" s="519">
        <f t="shared" si="514"/>
        <v>0</v>
      </c>
      <c r="BO1519" s="521">
        <f t="shared" si="515"/>
        <v>0</v>
      </c>
      <c r="BP1519" s="452">
        <f t="shared" si="516"/>
        <v>0</v>
      </c>
      <c r="BQ1519" s="511">
        <f t="shared" si="517"/>
        <v>0</v>
      </c>
      <c r="BR1519" s="524">
        <f t="shared" si="518"/>
        <v>0</v>
      </c>
      <c r="BS1519" s="525">
        <f t="shared" si="519"/>
        <v>0</v>
      </c>
      <c r="BT1519" s="519">
        <f t="shared" si="520"/>
        <v>0</v>
      </c>
      <c r="BU1519" s="521">
        <f t="shared" si="521"/>
        <v>0</v>
      </c>
      <c r="BV1519" s="452">
        <f t="shared" si="522"/>
        <v>0</v>
      </c>
      <c r="BW1519" s="511">
        <f t="shared" si="523"/>
        <v>0</v>
      </c>
      <c r="BX1519" s="524">
        <f t="shared" si="524"/>
        <v>0</v>
      </c>
      <c r="BY1519" s="525">
        <f t="shared" si="525"/>
        <v>0</v>
      </c>
      <c r="BZ1519" s="519">
        <f t="shared" si="526"/>
        <v>0</v>
      </c>
      <c r="CA1519" s="521">
        <f t="shared" si="527"/>
        <v>0</v>
      </c>
      <c r="CB1519" s="452">
        <f t="shared" si="528"/>
        <v>0</v>
      </c>
      <c r="CC1519" s="511">
        <f t="shared" si="529"/>
        <v>0</v>
      </c>
      <c r="CD1519" s="524">
        <f t="shared" si="530"/>
        <v>0</v>
      </c>
      <c r="CE1519" s="525">
        <f t="shared" si="531"/>
        <v>0</v>
      </c>
      <c r="CF1519" s="519">
        <f t="shared" si="532"/>
        <v>0</v>
      </c>
      <c r="CG1519" s="521">
        <f t="shared" si="533"/>
        <v>0</v>
      </c>
      <c r="CH1519" s="452">
        <f t="shared" si="534"/>
        <v>0</v>
      </c>
      <c r="CI1519" s="511">
        <f t="shared" si="535"/>
        <v>0</v>
      </c>
      <c r="CJ1519" s="524">
        <f t="shared" si="536"/>
        <v>0</v>
      </c>
      <c r="CK1519" s="525">
        <f t="shared" si="537"/>
        <v>0</v>
      </c>
      <c r="CL1519" s="293">
        <f t="shared" si="538"/>
        <v>0</v>
      </c>
      <c r="CM1519" s="294" t="str">
        <f>IF(CL1519=0,"",
IF(SUM($CL$1424:CL1519)=1,CN1519,
IF($CL$1545&gt;SUM($CL$1424:CL1519),_xlfn.CONCAT(", ",CN1519),
IF($CL$1545=SUM($CL$1424:CL1519),_xlfn.CONCAT(" y ",CN1519)))))</f>
        <v/>
      </c>
      <c r="CN1519" s="89" t="s">
        <v>5274</v>
      </c>
    </row>
    <row r="1520" spans="1:92" ht="15" customHeight="1">
      <c r="A1520" s="64"/>
      <c r="B1520" s="11"/>
      <c r="C1520" s="58" t="s">
        <v>5275</v>
      </c>
      <c r="D1520" s="1020" t="str">
        <f>IF(CNGE_2025_M1_Secc5_Sub1!$D126="","",CNGE_2025_M1_Secc5_Sub1!$D126)</f>
        <v/>
      </c>
      <c r="E1520" s="889"/>
      <c r="F1520" s="889"/>
      <c r="G1520" s="889"/>
      <c r="H1520" s="889"/>
      <c r="I1520" s="889"/>
      <c r="J1520" s="889"/>
      <c r="K1520" s="889"/>
      <c r="L1520" s="889"/>
      <c r="M1520" s="889"/>
      <c r="N1520" s="889"/>
      <c r="O1520" s="890"/>
      <c r="P1520" s="813"/>
      <c r="Q1520" s="813"/>
      <c r="R1520" s="813"/>
      <c r="S1520" s="813"/>
      <c r="T1520" s="813"/>
      <c r="U1520" s="813"/>
      <c r="V1520" s="813"/>
      <c r="W1520" s="813"/>
      <c r="X1520" s="813"/>
      <c r="Y1520" s="813"/>
      <c r="Z1520" s="813"/>
      <c r="AA1520" s="813"/>
      <c r="AB1520" s="813"/>
      <c r="AC1520" s="813"/>
      <c r="AD1520" s="813"/>
      <c r="AI1520">
        <f t="shared" ref="AI1520:AI1544" si="569">P1520</f>
        <v>0</v>
      </c>
      <c r="AJ1520">
        <f t="shared" ref="AJ1520:AJ1544" si="570">COUNTIF(Q1520:R1520,"NS")</f>
        <v>0</v>
      </c>
      <c r="AK1520">
        <f t="shared" ref="AK1520:AK1544" si="571">SUM(Q1520:R1520)</f>
        <v>0</v>
      </c>
      <c r="AL1520">
        <f t="shared" ref="AL1520:AL1544" si="572">IF(COUNTIF(P1520:R1520,"NA")=3,0,IF(OR(AND(AI1520=0,AJ1520&gt;0),AND(AI1520="NS",AK1520&gt;0), AND(AI1520="NS", AJ1520=0,AK1520=0)), 1, IF(OR(AND(AI1520&gt;0,AJ1520&gt;1,AI1520&gt;AK1520), AND(AI1520="NS",AJ1520=2), AND(AI1520="NS",AK1520=0,AJ1520&gt;0),AI1520=AK1520), 0, 1)))</f>
        <v>0</v>
      </c>
      <c r="AM1520">
        <f t="shared" ref="AM1520:AM1544" si="573">S1520</f>
        <v>0</v>
      </c>
      <c r="AN1520">
        <f t="shared" ref="AN1520:AN1544" si="574">COUNTIF(T1520:U1520,"NS")</f>
        <v>0</v>
      </c>
      <c r="AO1520">
        <f t="shared" ref="AO1520:AO1544" si="575">SUM(T1520:U1520)</f>
        <v>0</v>
      </c>
      <c r="AP1520">
        <f t="shared" ref="AP1520:AP1544" si="576">IF(COUNTIF(S1520:U1520,"NA")=3,0,IF(OR(AND(AM1520=0,AN1520&gt;0),AND(AM1520="NS",AO1520&gt;0), AND(AM1520="NS", AN1520=0,AO1520=0)), 1, IF(OR(AND(AM1520&gt;0,AN1520&gt;1,AM1520&gt;AO1520), AND(AM1520="NS",AN1520=2), AND(AM1520="NS",AO1520=0,AN1520&gt;0),AM1520=AO1520), 0, 1)))</f>
        <v>0</v>
      </c>
      <c r="AQ1520">
        <f t="shared" ref="AQ1520:AQ1544" si="577">V1520</f>
        <v>0</v>
      </c>
      <c r="AR1520">
        <f t="shared" ref="AR1520:AR1544" si="578">COUNTIF(W1520:X1520,"NS")</f>
        <v>0</v>
      </c>
      <c r="AS1520">
        <f t="shared" ref="AS1520:AS1544" si="579">SUM(W1520:X1520)</f>
        <v>0</v>
      </c>
      <c r="AT1520">
        <f t="shared" ref="AT1520:AT1544" si="580">IF(COUNTIF(V1520:X1520,"NA")=3,0,IF(OR(AND(AQ1520=0,AR1520&gt;0),AND(AQ1520="NS",AS1520&gt;0), AND(AQ1520="NS", AR1520=0,AS1520=0)), 1, IF(OR(AND(AQ1520&gt;0,AR1520&gt;1,AQ1520&gt;AS1520), AND(AQ1520="NS",AR1520=2), AND(AQ1520="NS",AS1520=0,AR1520&gt;0),AQ1520=AS1520), 0, 1)))</f>
        <v>0</v>
      </c>
      <c r="AU1520">
        <f t="shared" ref="AU1520:AU1544" si="581">Y1520</f>
        <v>0</v>
      </c>
      <c r="AV1520">
        <f t="shared" ref="AV1520:AV1544" si="582">COUNTIF(Z1520:AA1520,"NS")</f>
        <v>0</v>
      </c>
      <c r="AW1520">
        <f t="shared" ref="AW1520:AW1544" si="583">SUM(Z1520:AA1520)</f>
        <v>0</v>
      </c>
      <c r="AX1520">
        <f t="shared" ref="AX1520:AX1544" si="584">IF(COUNTIF(Y1520:AA1520,"NA")=3,0,IF(OR(AND(AU1520=0,AV1520&gt;0),AND(AU1520="NS",AW1520&gt;0), AND(AU1520="NS", AV1520=0,AW1520=0)), 1, IF(OR(AND(AU1520&gt;0,AV1520&gt;1,AU1520&gt;AW1520), AND(AU1520="NS",AV1520=2), AND(AU1520="NS",AW1520=0,AV1520&gt;0),AU1520=AW1520), 0, 1)))</f>
        <v>0</v>
      </c>
      <c r="AY1520">
        <f t="shared" ref="AY1520:AY1544" si="585">AB1520</f>
        <v>0</v>
      </c>
      <c r="AZ1520">
        <f t="shared" ref="AZ1520:AZ1544" si="586">COUNTIF(AC1520:AD1520,"NS")</f>
        <v>0</v>
      </c>
      <c r="BA1520">
        <f t="shared" ref="BA1520:BA1544" si="587">SUM(AC1520:AD1520)</f>
        <v>0</v>
      </c>
      <c r="BB1520">
        <f t="shared" ref="BB1520:BB1544" si="588">IF(COUNTIF(AB1520:AD1520,"NA")=3,0,IF(OR(AND(AY1520=0,AZ1520&gt;0),AND(AY1520="NS",BA1520&gt;0), AND(AY1520="NS", AZ1520=0,BA1520=0)), 1, IF(OR(AND(AY1520&gt;0,AZ1520&gt;1,AY1520&gt;BA1520), AND(AY1520="NS",AZ1520=2), AND(AY1520="NS",BA1520=0,AZ1520&gt;0),AY1520=BA1520), 0, 1)))</f>
        <v>0</v>
      </c>
      <c r="BC1520" s="302">
        <f t="shared" si="509"/>
        <v>0</v>
      </c>
      <c r="BD1520" s="290">
        <f t="shared" si="510"/>
        <v>0</v>
      </c>
      <c r="BE1520" s="293">
        <f t="shared" si="511"/>
        <v>0</v>
      </c>
      <c r="BF1520" s="294" t="str">
        <f>IF(BE1520=0,"",
IF(SUM($BE$1424:BE1520)=1,BG1520,
IF($BE$1545&gt;SUM($BE$1424:BE1520),_xlfn.CONCAT(", ",BG1520),
IF($BE$1545=SUM($BE$1424:BE1520),_xlfn.CONCAT(" y ",BG1520)))))</f>
        <v/>
      </c>
      <c r="BG1520" s="89" t="s">
        <v>5276</v>
      </c>
      <c r="BH1520" s="515">
        <f t="shared" ref="BH1520:BJ1520" si="589">IF(OR(S1393="NS",S1252="NS"),0,IF(AND(S1393="NA",S1252="NA"),0,IF(S1393&gt;=SUM(S1252),0,1)))</f>
        <v>0</v>
      </c>
      <c r="BI1520" s="512">
        <f t="shared" si="589"/>
        <v>0</v>
      </c>
      <c r="BJ1520" s="281">
        <f t="shared" si="589"/>
        <v>0</v>
      </c>
      <c r="BK1520" s="338">
        <f t="shared" si="513"/>
        <v>0</v>
      </c>
      <c r="BL1520" s="294" t="str">
        <f>IF(BK1520=0,"",
IF(SUM($BK$1424:BK1520)=1,BM1520,
IF($BK$1545&gt;SUM($BK$1424:BK1520),_xlfn.CONCAT(", ",BM1520),
IF($BK$1545=SUM($BK$1424:BK1520),_xlfn.CONCAT(" y ",BM1520)))))</f>
        <v/>
      </c>
      <c r="BM1520" s="89" t="s">
        <v>5276</v>
      </c>
      <c r="BN1520" s="519">
        <f t="shared" si="514"/>
        <v>0</v>
      </c>
      <c r="BO1520" s="521">
        <f t="shared" si="515"/>
        <v>0</v>
      </c>
      <c r="BP1520" s="452">
        <f t="shared" si="516"/>
        <v>0</v>
      </c>
      <c r="BQ1520" s="511">
        <f t="shared" si="517"/>
        <v>0</v>
      </c>
      <c r="BR1520" s="524">
        <f t="shared" si="518"/>
        <v>0</v>
      </c>
      <c r="BS1520" s="525">
        <f t="shared" si="519"/>
        <v>0</v>
      </c>
      <c r="BT1520" s="519">
        <f t="shared" si="520"/>
        <v>0</v>
      </c>
      <c r="BU1520" s="521">
        <f t="shared" si="521"/>
        <v>0</v>
      </c>
      <c r="BV1520" s="452">
        <f t="shared" si="522"/>
        <v>0</v>
      </c>
      <c r="BW1520" s="511">
        <f t="shared" si="523"/>
        <v>0</v>
      </c>
      <c r="BX1520" s="524">
        <f t="shared" si="524"/>
        <v>0</v>
      </c>
      <c r="BY1520" s="525">
        <f t="shared" si="525"/>
        <v>0</v>
      </c>
      <c r="BZ1520" s="519">
        <f t="shared" si="526"/>
        <v>0</v>
      </c>
      <c r="CA1520" s="521">
        <f t="shared" si="527"/>
        <v>0</v>
      </c>
      <c r="CB1520" s="452">
        <f t="shared" si="528"/>
        <v>0</v>
      </c>
      <c r="CC1520" s="511">
        <f t="shared" si="529"/>
        <v>0</v>
      </c>
      <c r="CD1520" s="524">
        <f t="shared" si="530"/>
        <v>0</v>
      </c>
      <c r="CE1520" s="525">
        <f t="shared" si="531"/>
        <v>0</v>
      </c>
      <c r="CF1520" s="519">
        <f t="shared" si="532"/>
        <v>0</v>
      </c>
      <c r="CG1520" s="521">
        <f t="shared" si="533"/>
        <v>0</v>
      </c>
      <c r="CH1520" s="452">
        <f t="shared" si="534"/>
        <v>0</v>
      </c>
      <c r="CI1520" s="511">
        <f t="shared" si="535"/>
        <v>0</v>
      </c>
      <c r="CJ1520" s="524">
        <f t="shared" si="536"/>
        <v>0</v>
      </c>
      <c r="CK1520" s="525">
        <f t="shared" si="537"/>
        <v>0</v>
      </c>
      <c r="CL1520" s="293">
        <f t="shared" si="538"/>
        <v>0</v>
      </c>
      <c r="CM1520" s="294" t="str">
        <f>IF(CL1520=0,"",
IF(SUM($CL$1424:CL1520)=1,CN1520,
IF($CL$1545&gt;SUM($CL$1424:CL1520),_xlfn.CONCAT(", ",CN1520),
IF($CL$1545=SUM($CL$1424:CL1520),_xlfn.CONCAT(" y ",CN1520)))))</f>
        <v/>
      </c>
      <c r="CN1520" s="89" t="s">
        <v>5276</v>
      </c>
    </row>
    <row r="1521" spans="1:92" ht="15" customHeight="1">
      <c r="A1521" s="64"/>
      <c r="B1521" s="11"/>
      <c r="C1521" s="58" t="s">
        <v>5277</v>
      </c>
      <c r="D1521" s="1020" t="str">
        <f>IF(CNGE_2025_M1_Secc5_Sub1!$D127="","",CNGE_2025_M1_Secc5_Sub1!$D127)</f>
        <v/>
      </c>
      <c r="E1521" s="889"/>
      <c r="F1521" s="889"/>
      <c r="G1521" s="889"/>
      <c r="H1521" s="889"/>
      <c r="I1521" s="889"/>
      <c r="J1521" s="889"/>
      <c r="K1521" s="889"/>
      <c r="L1521" s="889"/>
      <c r="M1521" s="889"/>
      <c r="N1521" s="889"/>
      <c r="O1521" s="890"/>
      <c r="P1521" s="813"/>
      <c r="Q1521" s="813"/>
      <c r="R1521" s="813"/>
      <c r="S1521" s="813"/>
      <c r="T1521" s="813"/>
      <c r="U1521" s="813"/>
      <c r="V1521" s="813"/>
      <c r="W1521" s="813"/>
      <c r="X1521" s="813"/>
      <c r="Y1521" s="813"/>
      <c r="Z1521" s="813"/>
      <c r="AA1521" s="813"/>
      <c r="AB1521" s="813"/>
      <c r="AC1521" s="813"/>
      <c r="AD1521" s="813"/>
      <c r="AI1521">
        <f t="shared" si="569"/>
        <v>0</v>
      </c>
      <c r="AJ1521">
        <f t="shared" si="570"/>
        <v>0</v>
      </c>
      <c r="AK1521">
        <f t="shared" si="571"/>
        <v>0</v>
      </c>
      <c r="AL1521">
        <f t="shared" si="572"/>
        <v>0</v>
      </c>
      <c r="AM1521">
        <f t="shared" si="573"/>
        <v>0</v>
      </c>
      <c r="AN1521">
        <f t="shared" si="574"/>
        <v>0</v>
      </c>
      <c r="AO1521">
        <f t="shared" si="575"/>
        <v>0</v>
      </c>
      <c r="AP1521">
        <f t="shared" si="576"/>
        <v>0</v>
      </c>
      <c r="AQ1521">
        <f t="shared" si="577"/>
        <v>0</v>
      </c>
      <c r="AR1521">
        <f t="shared" si="578"/>
        <v>0</v>
      </c>
      <c r="AS1521">
        <f t="shared" si="579"/>
        <v>0</v>
      </c>
      <c r="AT1521">
        <f t="shared" si="580"/>
        <v>0</v>
      </c>
      <c r="AU1521">
        <f t="shared" si="581"/>
        <v>0</v>
      </c>
      <c r="AV1521">
        <f t="shared" si="582"/>
        <v>0</v>
      </c>
      <c r="AW1521">
        <f t="shared" si="583"/>
        <v>0</v>
      </c>
      <c r="AX1521">
        <f t="shared" si="584"/>
        <v>0</v>
      </c>
      <c r="AY1521">
        <f t="shared" si="585"/>
        <v>0</v>
      </c>
      <c r="AZ1521">
        <f t="shared" si="586"/>
        <v>0</v>
      </c>
      <c r="BA1521">
        <f t="shared" si="587"/>
        <v>0</v>
      </c>
      <c r="BB1521">
        <f t="shared" si="588"/>
        <v>0</v>
      </c>
      <c r="BC1521" s="302">
        <f t="shared" si="509"/>
        <v>0</v>
      </c>
      <c r="BD1521" s="290">
        <f t="shared" si="510"/>
        <v>0</v>
      </c>
      <c r="BE1521" s="293">
        <f t="shared" si="511"/>
        <v>0</v>
      </c>
      <c r="BF1521" s="294" t="str">
        <f>IF(BE1521=0,"",
IF(SUM($BE$1424:BE1521)=1,BG1521,
IF($BE$1545&gt;SUM($BE$1424:BE1521),_xlfn.CONCAT(", ",BG1521),
IF($BE$1545=SUM($BE$1424:BE1521),_xlfn.CONCAT(" y ",BG1521)))))</f>
        <v/>
      </c>
      <c r="BG1521" s="89" t="s">
        <v>5278</v>
      </c>
      <c r="BH1521" s="515">
        <f t="shared" ref="BH1521:BJ1521" si="590">IF(OR(S1394="NS",S1253="NS"),0,IF(AND(S1394="NA",S1253="NA"),0,IF(S1394&gt;=SUM(S1253),0,1)))</f>
        <v>0</v>
      </c>
      <c r="BI1521" s="512">
        <f t="shared" si="590"/>
        <v>0</v>
      </c>
      <c r="BJ1521" s="281">
        <f t="shared" si="590"/>
        <v>0</v>
      </c>
      <c r="BK1521" s="338">
        <f t="shared" si="513"/>
        <v>0</v>
      </c>
      <c r="BL1521" s="294" t="str">
        <f>IF(BK1521=0,"",
IF(SUM($BK$1424:BK1521)=1,BM1521,
IF($BK$1545&gt;SUM($BK$1424:BK1521),_xlfn.CONCAT(", ",BM1521),
IF($BK$1545=SUM($BK$1424:BK1521),_xlfn.CONCAT(" y ",BM1521)))))</f>
        <v/>
      </c>
      <c r="BM1521" s="89" t="s">
        <v>5278</v>
      </c>
      <c r="BN1521" s="519">
        <f t="shared" si="514"/>
        <v>0</v>
      </c>
      <c r="BO1521" s="521">
        <f t="shared" si="515"/>
        <v>0</v>
      </c>
      <c r="BP1521" s="452">
        <f t="shared" si="516"/>
        <v>0</v>
      </c>
      <c r="BQ1521" s="511">
        <f t="shared" si="517"/>
        <v>0</v>
      </c>
      <c r="BR1521" s="524">
        <f t="shared" si="518"/>
        <v>0</v>
      </c>
      <c r="BS1521" s="525">
        <f t="shared" si="519"/>
        <v>0</v>
      </c>
      <c r="BT1521" s="519">
        <f t="shared" si="520"/>
        <v>0</v>
      </c>
      <c r="BU1521" s="521">
        <f t="shared" si="521"/>
        <v>0</v>
      </c>
      <c r="BV1521" s="452">
        <f t="shared" si="522"/>
        <v>0</v>
      </c>
      <c r="BW1521" s="511">
        <f t="shared" si="523"/>
        <v>0</v>
      </c>
      <c r="BX1521" s="524">
        <f t="shared" si="524"/>
        <v>0</v>
      </c>
      <c r="BY1521" s="525">
        <f t="shared" si="525"/>
        <v>0</v>
      </c>
      <c r="BZ1521" s="519">
        <f t="shared" si="526"/>
        <v>0</v>
      </c>
      <c r="CA1521" s="521">
        <f t="shared" si="527"/>
        <v>0</v>
      </c>
      <c r="CB1521" s="452">
        <f t="shared" si="528"/>
        <v>0</v>
      </c>
      <c r="CC1521" s="511">
        <f t="shared" si="529"/>
        <v>0</v>
      </c>
      <c r="CD1521" s="524">
        <f t="shared" si="530"/>
        <v>0</v>
      </c>
      <c r="CE1521" s="525">
        <f t="shared" si="531"/>
        <v>0</v>
      </c>
      <c r="CF1521" s="519">
        <f t="shared" si="532"/>
        <v>0</v>
      </c>
      <c r="CG1521" s="521">
        <f t="shared" si="533"/>
        <v>0</v>
      </c>
      <c r="CH1521" s="452">
        <f t="shared" si="534"/>
        <v>0</v>
      </c>
      <c r="CI1521" s="511">
        <f t="shared" si="535"/>
        <v>0</v>
      </c>
      <c r="CJ1521" s="524">
        <f t="shared" si="536"/>
        <v>0</v>
      </c>
      <c r="CK1521" s="525">
        <f t="shared" si="537"/>
        <v>0</v>
      </c>
      <c r="CL1521" s="293">
        <f t="shared" si="538"/>
        <v>0</v>
      </c>
      <c r="CM1521" s="294" t="str">
        <f>IF(CL1521=0,"",
IF(SUM($CL$1424:CL1521)=1,CN1521,
IF($CL$1545&gt;SUM($CL$1424:CL1521),_xlfn.CONCAT(", ",CN1521),
IF($CL$1545=SUM($CL$1424:CL1521),_xlfn.CONCAT(" y ",CN1521)))))</f>
        <v/>
      </c>
      <c r="CN1521" s="89" t="s">
        <v>5278</v>
      </c>
    </row>
    <row r="1522" spans="1:92" ht="15" customHeight="1">
      <c r="A1522" s="64"/>
      <c r="B1522" s="11"/>
      <c r="C1522" s="58" t="s">
        <v>5279</v>
      </c>
      <c r="D1522" s="1020" t="str">
        <f>IF(CNGE_2025_M1_Secc5_Sub1!$D128="","",CNGE_2025_M1_Secc5_Sub1!$D128)</f>
        <v/>
      </c>
      <c r="E1522" s="889"/>
      <c r="F1522" s="889"/>
      <c r="G1522" s="889"/>
      <c r="H1522" s="889"/>
      <c r="I1522" s="889"/>
      <c r="J1522" s="889"/>
      <c r="K1522" s="889"/>
      <c r="L1522" s="889"/>
      <c r="M1522" s="889"/>
      <c r="N1522" s="889"/>
      <c r="O1522" s="890"/>
      <c r="P1522" s="813"/>
      <c r="Q1522" s="813"/>
      <c r="R1522" s="813"/>
      <c r="S1522" s="813"/>
      <c r="T1522" s="813"/>
      <c r="U1522" s="813"/>
      <c r="V1522" s="813"/>
      <c r="W1522" s="813"/>
      <c r="X1522" s="813"/>
      <c r="Y1522" s="813"/>
      <c r="Z1522" s="813"/>
      <c r="AA1522" s="813"/>
      <c r="AB1522" s="813"/>
      <c r="AC1522" s="813"/>
      <c r="AD1522" s="813"/>
      <c r="AI1522">
        <f t="shared" si="569"/>
        <v>0</v>
      </c>
      <c r="AJ1522">
        <f t="shared" si="570"/>
        <v>0</v>
      </c>
      <c r="AK1522">
        <f t="shared" si="571"/>
        <v>0</v>
      </c>
      <c r="AL1522">
        <f t="shared" si="572"/>
        <v>0</v>
      </c>
      <c r="AM1522">
        <f t="shared" si="573"/>
        <v>0</v>
      </c>
      <c r="AN1522">
        <f t="shared" si="574"/>
        <v>0</v>
      </c>
      <c r="AO1522">
        <f t="shared" si="575"/>
        <v>0</v>
      </c>
      <c r="AP1522">
        <f t="shared" si="576"/>
        <v>0</v>
      </c>
      <c r="AQ1522">
        <f t="shared" si="577"/>
        <v>0</v>
      </c>
      <c r="AR1522">
        <f t="shared" si="578"/>
        <v>0</v>
      </c>
      <c r="AS1522">
        <f t="shared" si="579"/>
        <v>0</v>
      </c>
      <c r="AT1522">
        <f t="shared" si="580"/>
        <v>0</v>
      </c>
      <c r="AU1522">
        <f t="shared" si="581"/>
        <v>0</v>
      </c>
      <c r="AV1522">
        <f t="shared" si="582"/>
        <v>0</v>
      </c>
      <c r="AW1522">
        <f t="shared" si="583"/>
        <v>0</v>
      </c>
      <c r="AX1522">
        <f t="shared" si="584"/>
        <v>0</v>
      </c>
      <c r="AY1522">
        <f t="shared" si="585"/>
        <v>0</v>
      </c>
      <c r="AZ1522">
        <f t="shared" si="586"/>
        <v>0</v>
      </c>
      <c r="BA1522">
        <f t="shared" si="587"/>
        <v>0</v>
      </c>
      <c r="BB1522">
        <f t="shared" si="588"/>
        <v>0</v>
      </c>
      <c r="BC1522" s="302">
        <f t="shared" si="509"/>
        <v>0</v>
      </c>
      <c r="BD1522" s="290">
        <f t="shared" si="510"/>
        <v>0</v>
      </c>
      <c r="BE1522" s="293">
        <f t="shared" si="511"/>
        <v>0</v>
      </c>
      <c r="BF1522" s="294" t="str">
        <f>IF(BE1522=0,"",
IF(SUM($BE$1424:BE1522)=1,BG1522,
IF($BE$1545&gt;SUM($BE$1424:BE1522),_xlfn.CONCAT(", ",BG1522),
IF($BE$1545=SUM($BE$1424:BE1522),_xlfn.CONCAT(" y ",BG1522)))))</f>
        <v/>
      </c>
      <c r="BG1522" s="89" t="s">
        <v>5280</v>
      </c>
      <c r="BH1522" s="515">
        <f t="shared" ref="BH1522:BJ1522" si="591">IF(OR(S1395="NS",S1254="NS"),0,IF(AND(S1395="NA",S1254="NA"),0,IF(S1395&gt;=SUM(S1254),0,1)))</f>
        <v>0</v>
      </c>
      <c r="BI1522" s="512">
        <f t="shared" si="591"/>
        <v>0</v>
      </c>
      <c r="BJ1522" s="281">
        <f t="shared" si="591"/>
        <v>0</v>
      </c>
      <c r="BK1522" s="338">
        <f t="shared" si="513"/>
        <v>0</v>
      </c>
      <c r="BL1522" s="294" t="str">
        <f>IF(BK1522=0,"",
IF(SUM($BK$1424:BK1522)=1,BM1522,
IF($BK$1545&gt;SUM($BK$1424:BK1522),_xlfn.CONCAT(", ",BM1522),
IF($BK$1545=SUM($BK$1424:BK1522),_xlfn.CONCAT(" y ",BM1522)))))</f>
        <v/>
      </c>
      <c r="BM1522" s="89" t="s">
        <v>5280</v>
      </c>
      <c r="BN1522" s="519">
        <f t="shared" si="514"/>
        <v>0</v>
      </c>
      <c r="BO1522" s="521">
        <f t="shared" si="515"/>
        <v>0</v>
      </c>
      <c r="BP1522" s="452">
        <f t="shared" si="516"/>
        <v>0</v>
      </c>
      <c r="BQ1522" s="511">
        <f t="shared" si="517"/>
        <v>0</v>
      </c>
      <c r="BR1522" s="524">
        <f t="shared" si="518"/>
        <v>0</v>
      </c>
      <c r="BS1522" s="525">
        <f t="shared" si="519"/>
        <v>0</v>
      </c>
      <c r="BT1522" s="519">
        <f t="shared" si="520"/>
        <v>0</v>
      </c>
      <c r="BU1522" s="521">
        <f t="shared" si="521"/>
        <v>0</v>
      </c>
      <c r="BV1522" s="452">
        <f t="shared" si="522"/>
        <v>0</v>
      </c>
      <c r="BW1522" s="511">
        <f t="shared" si="523"/>
        <v>0</v>
      </c>
      <c r="BX1522" s="524">
        <f t="shared" si="524"/>
        <v>0</v>
      </c>
      <c r="BY1522" s="525">
        <f t="shared" si="525"/>
        <v>0</v>
      </c>
      <c r="BZ1522" s="519">
        <f t="shared" si="526"/>
        <v>0</v>
      </c>
      <c r="CA1522" s="521">
        <f t="shared" si="527"/>
        <v>0</v>
      </c>
      <c r="CB1522" s="452">
        <f t="shared" si="528"/>
        <v>0</v>
      </c>
      <c r="CC1522" s="511">
        <f t="shared" si="529"/>
        <v>0</v>
      </c>
      <c r="CD1522" s="524">
        <f t="shared" si="530"/>
        <v>0</v>
      </c>
      <c r="CE1522" s="525">
        <f t="shared" si="531"/>
        <v>0</v>
      </c>
      <c r="CF1522" s="519">
        <f t="shared" si="532"/>
        <v>0</v>
      </c>
      <c r="CG1522" s="521">
        <f t="shared" si="533"/>
        <v>0</v>
      </c>
      <c r="CH1522" s="452">
        <f t="shared" si="534"/>
        <v>0</v>
      </c>
      <c r="CI1522" s="511">
        <f t="shared" si="535"/>
        <v>0</v>
      </c>
      <c r="CJ1522" s="524">
        <f t="shared" si="536"/>
        <v>0</v>
      </c>
      <c r="CK1522" s="525">
        <f t="shared" si="537"/>
        <v>0</v>
      </c>
      <c r="CL1522" s="293">
        <f t="shared" si="538"/>
        <v>0</v>
      </c>
      <c r="CM1522" s="294" t="str">
        <f>IF(CL1522=0,"",
IF(SUM($CL$1424:CL1522)=1,CN1522,
IF($CL$1545&gt;SUM($CL$1424:CL1522),_xlfn.CONCAT(", ",CN1522),
IF($CL$1545=SUM($CL$1424:CL1522),_xlfn.CONCAT(" y ",CN1522)))))</f>
        <v/>
      </c>
      <c r="CN1522" s="89" t="s">
        <v>5280</v>
      </c>
    </row>
    <row r="1523" spans="1:92" ht="15" customHeight="1">
      <c r="A1523" s="64"/>
      <c r="B1523" s="11"/>
      <c r="C1523" s="58" t="s">
        <v>5281</v>
      </c>
      <c r="D1523" s="1020" t="str">
        <f>IF(CNGE_2025_M1_Secc5_Sub1!$D129="","",CNGE_2025_M1_Secc5_Sub1!$D129)</f>
        <v/>
      </c>
      <c r="E1523" s="889"/>
      <c r="F1523" s="889"/>
      <c r="G1523" s="889"/>
      <c r="H1523" s="889"/>
      <c r="I1523" s="889"/>
      <c r="J1523" s="889"/>
      <c r="K1523" s="889"/>
      <c r="L1523" s="889"/>
      <c r="M1523" s="889"/>
      <c r="N1523" s="889"/>
      <c r="O1523" s="890"/>
      <c r="P1523" s="813"/>
      <c r="Q1523" s="813"/>
      <c r="R1523" s="813"/>
      <c r="S1523" s="813"/>
      <c r="T1523" s="813"/>
      <c r="U1523" s="813"/>
      <c r="V1523" s="813"/>
      <c r="W1523" s="813"/>
      <c r="X1523" s="813"/>
      <c r="Y1523" s="813"/>
      <c r="Z1523" s="813"/>
      <c r="AA1523" s="813"/>
      <c r="AB1523" s="813"/>
      <c r="AC1523" s="813"/>
      <c r="AD1523" s="813"/>
      <c r="AI1523">
        <f t="shared" si="569"/>
        <v>0</v>
      </c>
      <c r="AJ1523">
        <f t="shared" si="570"/>
        <v>0</v>
      </c>
      <c r="AK1523">
        <f t="shared" si="571"/>
        <v>0</v>
      </c>
      <c r="AL1523">
        <f t="shared" si="572"/>
        <v>0</v>
      </c>
      <c r="AM1523">
        <f t="shared" si="573"/>
        <v>0</v>
      </c>
      <c r="AN1523">
        <f t="shared" si="574"/>
        <v>0</v>
      </c>
      <c r="AO1523">
        <f t="shared" si="575"/>
        <v>0</v>
      </c>
      <c r="AP1523">
        <f t="shared" si="576"/>
        <v>0</v>
      </c>
      <c r="AQ1523">
        <f t="shared" si="577"/>
        <v>0</v>
      </c>
      <c r="AR1523">
        <f t="shared" si="578"/>
        <v>0</v>
      </c>
      <c r="AS1523">
        <f t="shared" si="579"/>
        <v>0</v>
      </c>
      <c r="AT1523">
        <f t="shared" si="580"/>
        <v>0</v>
      </c>
      <c r="AU1523">
        <f t="shared" si="581"/>
        <v>0</v>
      </c>
      <c r="AV1523">
        <f t="shared" si="582"/>
        <v>0</v>
      </c>
      <c r="AW1523">
        <f t="shared" si="583"/>
        <v>0</v>
      </c>
      <c r="AX1523">
        <f t="shared" si="584"/>
        <v>0</v>
      </c>
      <c r="AY1523">
        <f t="shared" si="585"/>
        <v>0</v>
      </c>
      <c r="AZ1523">
        <f t="shared" si="586"/>
        <v>0</v>
      </c>
      <c r="BA1523">
        <f t="shared" si="587"/>
        <v>0</v>
      </c>
      <c r="BB1523">
        <f t="shared" si="588"/>
        <v>0</v>
      </c>
      <c r="BC1523" s="302">
        <f t="shared" si="509"/>
        <v>0</v>
      </c>
      <c r="BD1523" s="290">
        <f t="shared" si="510"/>
        <v>0</v>
      </c>
      <c r="BE1523" s="293">
        <f t="shared" si="511"/>
        <v>0</v>
      </c>
      <c r="BF1523" s="294" t="str">
        <f>IF(BE1523=0,"",
IF(SUM($BE$1424:BE1523)=1,BG1523,
IF($BE$1545&gt;SUM($BE$1424:BE1523),_xlfn.CONCAT(", ",BG1523),
IF($BE$1545=SUM($BE$1424:BE1523),_xlfn.CONCAT(" y ",BG1523)))))</f>
        <v/>
      </c>
      <c r="BG1523" s="89" t="s">
        <v>5282</v>
      </c>
      <c r="BH1523" s="515">
        <f t="shared" ref="BH1523:BJ1523" si="592">IF(OR(S1396="NS",S1255="NS"),0,IF(AND(S1396="NA",S1255="NA"),0,IF(S1396&gt;=SUM(S1255),0,1)))</f>
        <v>0</v>
      </c>
      <c r="BI1523" s="512">
        <f t="shared" si="592"/>
        <v>0</v>
      </c>
      <c r="BJ1523" s="281">
        <f t="shared" si="592"/>
        <v>0</v>
      </c>
      <c r="BK1523" s="338">
        <f t="shared" si="513"/>
        <v>0</v>
      </c>
      <c r="BL1523" s="294" t="str">
        <f>IF(BK1523=0,"",
IF(SUM($BK$1424:BK1523)=1,BM1523,
IF($BK$1545&gt;SUM($BK$1424:BK1523),_xlfn.CONCAT(", ",BM1523),
IF($BK$1545=SUM($BK$1424:BK1523),_xlfn.CONCAT(" y ",BM1523)))))</f>
        <v/>
      </c>
      <c r="BM1523" s="89" t="s">
        <v>5282</v>
      </c>
      <c r="BN1523" s="519">
        <f t="shared" si="514"/>
        <v>0</v>
      </c>
      <c r="BO1523" s="521">
        <f t="shared" si="515"/>
        <v>0</v>
      </c>
      <c r="BP1523" s="452">
        <f t="shared" si="516"/>
        <v>0</v>
      </c>
      <c r="BQ1523" s="511">
        <f t="shared" si="517"/>
        <v>0</v>
      </c>
      <c r="BR1523" s="524">
        <f t="shared" si="518"/>
        <v>0</v>
      </c>
      <c r="BS1523" s="525">
        <f t="shared" si="519"/>
        <v>0</v>
      </c>
      <c r="BT1523" s="519">
        <f t="shared" si="520"/>
        <v>0</v>
      </c>
      <c r="BU1523" s="521">
        <f t="shared" si="521"/>
        <v>0</v>
      </c>
      <c r="BV1523" s="452">
        <f t="shared" si="522"/>
        <v>0</v>
      </c>
      <c r="BW1523" s="511">
        <f t="shared" si="523"/>
        <v>0</v>
      </c>
      <c r="BX1523" s="524">
        <f t="shared" si="524"/>
        <v>0</v>
      </c>
      <c r="BY1523" s="525">
        <f t="shared" si="525"/>
        <v>0</v>
      </c>
      <c r="BZ1523" s="519">
        <f t="shared" si="526"/>
        <v>0</v>
      </c>
      <c r="CA1523" s="521">
        <f t="shared" si="527"/>
        <v>0</v>
      </c>
      <c r="CB1523" s="452">
        <f t="shared" si="528"/>
        <v>0</v>
      </c>
      <c r="CC1523" s="511">
        <f t="shared" si="529"/>
        <v>0</v>
      </c>
      <c r="CD1523" s="524">
        <f t="shared" si="530"/>
        <v>0</v>
      </c>
      <c r="CE1523" s="525">
        <f t="shared" si="531"/>
        <v>0</v>
      </c>
      <c r="CF1523" s="519">
        <f t="shared" si="532"/>
        <v>0</v>
      </c>
      <c r="CG1523" s="521">
        <f t="shared" si="533"/>
        <v>0</v>
      </c>
      <c r="CH1523" s="452">
        <f t="shared" si="534"/>
        <v>0</v>
      </c>
      <c r="CI1523" s="511">
        <f t="shared" si="535"/>
        <v>0</v>
      </c>
      <c r="CJ1523" s="524">
        <f t="shared" si="536"/>
        <v>0</v>
      </c>
      <c r="CK1523" s="525">
        <f t="shared" si="537"/>
        <v>0</v>
      </c>
      <c r="CL1523" s="293">
        <f t="shared" si="538"/>
        <v>0</v>
      </c>
      <c r="CM1523" s="294" t="str">
        <f>IF(CL1523=0,"",
IF(SUM($CL$1424:CL1523)=1,CN1523,
IF($CL$1545&gt;SUM($CL$1424:CL1523),_xlfn.CONCAT(", ",CN1523),
IF($CL$1545=SUM($CL$1424:CL1523),_xlfn.CONCAT(" y ",CN1523)))))</f>
        <v/>
      </c>
      <c r="CN1523" s="89" t="s">
        <v>5282</v>
      </c>
    </row>
    <row r="1524" spans="1:92" ht="15" customHeight="1">
      <c r="A1524" s="64"/>
      <c r="B1524" s="11"/>
      <c r="C1524" s="58" t="s">
        <v>5283</v>
      </c>
      <c r="D1524" s="1020" t="str">
        <f>IF(CNGE_2025_M1_Secc5_Sub1!$D130="","",CNGE_2025_M1_Secc5_Sub1!$D130)</f>
        <v/>
      </c>
      <c r="E1524" s="889"/>
      <c r="F1524" s="889"/>
      <c r="G1524" s="889"/>
      <c r="H1524" s="889"/>
      <c r="I1524" s="889"/>
      <c r="J1524" s="889"/>
      <c r="K1524" s="889"/>
      <c r="L1524" s="889"/>
      <c r="M1524" s="889"/>
      <c r="N1524" s="889"/>
      <c r="O1524" s="890"/>
      <c r="P1524" s="813"/>
      <c r="Q1524" s="813"/>
      <c r="R1524" s="813"/>
      <c r="S1524" s="813"/>
      <c r="T1524" s="813"/>
      <c r="U1524" s="813"/>
      <c r="V1524" s="813"/>
      <c r="W1524" s="813"/>
      <c r="X1524" s="813"/>
      <c r="Y1524" s="813"/>
      <c r="Z1524" s="813"/>
      <c r="AA1524" s="813"/>
      <c r="AB1524" s="813"/>
      <c r="AC1524" s="813"/>
      <c r="AD1524" s="813"/>
      <c r="AI1524">
        <f t="shared" si="569"/>
        <v>0</v>
      </c>
      <c r="AJ1524">
        <f t="shared" si="570"/>
        <v>0</v>
      </c>
      <c r="AK1524">
        <f t="shared" si="571"/>
        <v>0</v>
      </c>
      <c r="AL1524">
        <f t="shared" si="572"/>
        <v>0</v>
      </c>
      <c r="AM1524">
        <f t="shared" si="573"/>
        <v>0</v>
      </c>
      <c r="AN1524">
        <f t="shared" si="574"/>
        <v>0</v>
      </c>
      <c r="AO1524">
        <f t="shared" si="575"/>
        <v>0</v>
      </c>
      <c r="AP1524">
        <f t="shared" si="576"/>
        <v>0</v>
      </c>
      <c r="AQ1524">
        <f t="shared" si="577"/>
        <v>0</v>
      </c>
      <c r="AR1524">
        <f t="shared" si="578"/>
        <v>0</v>
      </c>
      <c r="AS1524">
        <f t="shared" si="579"/>
        <v>0</v>
      </c>
      <c r="AT1524">
        <f t="shared" si="580"/>
        <v>0</v>
      </c>
      <c r="AU1524">
        <f t="shared" si="581"/>
        <v>0</v>
      </c>
      <c r="AV1524">
        <f t="shared" si="582"/>
        <v>0</v>
      </c>
      <c r="AW1524">
        <f t="shared" si="583"/>
        <v>0</v>
      </c>
      <c r="AX1524">
        <f t="shared" si="584"/>
        <v>0</v>
      </c>
      <c r="AY1524">
        <f t="shared" si="585"/>
        <v>0</v>
      </c>
      <c r="AZ1524">
        <f t="shared" si="586"/>
        <v>0</v>
      </c>
      <c r="BA1524">
        <f t="shared" si="587"/>
        <v>0</v>
      </c>
      <c r="BB1524">
        <f t="shared" si="588"/>
        <v>0</v>
      </c>
      <c r="BC1524" s="302">
        <f t="shared" si="509"/>
        <v>0</v>
      </c>
      <c r="BD1524" s="290">
        <f t="shared" si="510"/>
        <v>0</v>
      </c>
      <c r="BE1524" s="293">
        <f t="shared" si="511"/>
        <v>0</v>
      </c>
      <c r="BF1524" s="294" t="str">
        <f>IF(BE1524=0,"",
IF(SUM($BE$1424:BE1524)=1,BG1524,
IF($BE$1545&gt;SUM($BE$1424:BE1524),_xlfn.CONCAT(", ",BG1524),
IF($BE$1545=SUM($BE$1424:BE1524),_xlfn.CONCAT(" y ",BG1524)))))</f>
        <v/>
      </c>
      <c r="BG1524" s="89" t="s">
        <v>5284</v>
      </c>
      <c r="BH1524" s="515">
        <f t="shared" ref="BH1524:BJ1524" si="593">IF(OR(S1397="NS",S1256="NS"),0,IF(AND(S1397="NA",S1256="NA"),0,IF(S1397&gt;=SUM(S1256),0,1)))</f>
        <v>0</v>
      </c>
      <c r="BI1524" s="512">
        <f t="shared" si="593"/>
        <v>0</v>
      </c>
      <c r="BJ1524" s="281">
        <f t="shared" si="593"/>
        <v>0</v>
      </c>
      <c r="BK1524" s="338">
        <f t="shared" si="513"/>
        <v>0</v>
      </c>
      <c r="BL1524" s="294" t="str">
        <f>IF(BK1524=0,"",
IF(SUM($BK$1424:BK1524)=1,BM1524,
IF($BK$1545&gt;SUM($BK$1424:BK1524),_xlfn.CONCAT(", ",BM1524),
IF($BK$1545=SUM($BK$1424:BK1524),_xlfn.CONCAT(" y ",BM1524)))))</f>
        <v/>
      </c>
      <c r="BM1524" s="89" t="s">
        <v>5284</v>
      </c>
      <c r="BN1524" s="519">
        <f t="shared" si="514"/>
        <v>0</v>
      </c>
      <c r="BO1524" s="521">
        <f t="shared" si="515"/>
        <v>0</v>
      </c>
      <c r="BP1524" s="452">
        <f t="shared" si="516"/>
        <v>0</v>
      </c>
      <c r="BQ1524" s="511">
        <f t="shared" si="517"/>
        <v>0</v>
      </c>
      <c r="BR1524" s="524">
        <f t="shared" si="518"/>
        <v>0</v>
      </c>
      <c r="BS1524" s="525">
        <f t="shared" si="519"/>
        <v>0</v>
      </c>
      <c r="BT1524" s="519">
        <f t="shared" si="520"/>
        <v>0</v>
      </c>
      <c r="BU1524" s="521">
        <f t="shared" si="521"/>
        <v>0</v>
      </c>
      <c r="BV1524" s="452">
        <f t="shared" si="522"/>
        <v>0</v>
      </c>
      <c r="BW1524" s="511">
        <f t="shared" si="523"/>
        <v>0</v>
      </c>
      <c r="BX1524" s="524">
        <f t="shared" si="524"/>
        <v>0</v>
      </c>
      <c r="BY1524" s="525">
        <f t="shared" si="525"/>
        <v>0</v>
      </c>
      <c r="BZ1524" s="519">
        <f t="shared" si="526"/>
        <v>0</v>
      </c>
      <c r="CA1524" s="521">
        <f t="shared" si="527"/>
        <v>0</v>
      </c>
      <c r="CB1524" s="452">
        <f t="shared" si="528"/>
        <v>0</v>
      </c>
      <c r="CC1524" s="511">
        <f t="shared" si="529"/>
        <v>0</v>
      </c>
      <c r="CD1524" s="524">
        <f t="shared" si="530"/>
        <v>0</v>
      </c>
      <c r="CE1524" s="525">
        <f t="shared" si="531"/>
        <v>0</v>
      </c>
      <c r="CF1524" s="519">
        <f t="shared" si="532"/>
        <v>0</v>
      </c>
      <c r="CG1524" s="521">
        <f t="shared" si="533"/>
        <v>0</v>
      </c>
      <c r="CH1524" s="452">
        <f t="shared" si="534"/>
        <v>0</v>
      </c>
      <c r="CI1524" s="511">
        <f t="shared" si="535"/>
        <v>0</v>
      </c>
      <c r="CJ1524" s="524">
        <f t="shared" si="536"/>
        <v>0</v>
      </c>
      <c r="CK1524" s="525">
        <f t="shared" si="537"/>
        <v>0</v>
      </c>
      <c r="CL1524" s="293">
        <f t="shared" si="538"/>
        <v>0</v>
      </c>
      <c r="CM1524" s="294" t="str">
        <f>IF(CL1524=0,"",
IF(SUM($CL$1424:CL1524)=1,CN1524,
IF($CL$1545&gt;SUM($CL$1424:CL1524),_xlfn.CONCAT(", ",CN1524),
IF($CL$1545=SUM($CL$1424:CL1524),_xlfn.CONCAT(" y ",CN1524)))))</f>
        <v/>
      </c>
      <c r="CN1524" s="89" t="s">
        <v>5284</v>
      </c>
    </row>
    <row r="1525" spans="1:92" ht="15" customHeight="1">
      <c r="A1525" s="64"/>
      <c r="B1525" s="11"/>
      <c r="C1525" s="61" t="s">
        <v>5285</v>
      </c>
      <c r="D1525" s="1020" t="str">
        <f>IF(CNGE_2025_M1_Secc5_Sub1!$D131="","",CNGE_2025_M1_Secc5_Sub1!$D131)</f>
        <v/>
      </c>
      <c r="E1525" s="889"/>
      <c r="F1525" s="889"/>
      <c r="G1525" s="889"/>
      <c r="H1525" s="889"/>
      <c r="I1525" s="889"/>
      <c r="J1525" s="889"/>
      <c r="K1525" s="889"/>
      <c r="L1525" s="889"/>
      <c r="M1525" s="889"/>
      <c r="N1525" s="889"/>
      <c r="O1525" s="890"/>
      <c r="P1525" s="813"/>
      <c r="Q1525" s="813"/>
      <c r="R1525" s="813"/>
      <c r="S1525" s="813"/>
      <c r="T1525" s="813"/>
      <c r="U1525" s="813"/>
      <c r="V1525" s="813"/>
      <c r="W1525" s="813"/>
      <c r="X1525" s="813"/>
      <c r="Y1525" s="813"/>
      <c r="Z1525" s="813"/>
      <c r="AA1525" s="813"/>
      <c r="AB1525" s="813"/>
      <c r="AC1525" s="813"/>
      <c r="AD1525" s="813"/>
      <c r="AI1525">
        <f t="shared" si="569"/>
        <v>0</v>
      </c>
      <c r="AJ1525">
        <f t="shared" si="570"/>
        <v>0</v>
      </c>
      <c r="AK1525">
        <f t="shared" si="571"/>
        <v>0</v>
      </c>
      <c r="AL1525">
        <f t="shared" si="572"/>
        <v>0</v>
      </c>
      <c r="AM1525">
        <f t="shared" si="573"/>
        <v>0</v>
      </c>
      <c r="AN1525">
        <f t="shared" si="574"/>
        <v>0</v>
      </c>
      <c r="AO1525">
        <f t="shared" si="575"/>
        <v>0</v>
      </c>
      <c r="AP1525">
        <f t="shared" si="576"/>
        <v>0</v>
      </c>
      <c r="AQ1525">
        <f t="shared" si="577"/>
        <v>0</v>
      </c>
      <c r="AR1525">
        <f t="shared" si="578"/>
        <v>0</v>
      </c>
      <c r="AS1525">
        <f t="shared" si="579"/>
        <v>0</v>
      </c>
      <c r="AT1525">
        <f t="shared" si="580"/>
        <v>0</v>
      </c>
      <c r="AU1525">
        <f t="shared" si="581"/>
        <v>0</v>
      </c>
      <c r="AV1525">
        <f t="shared" si="582"/>
        <v>0</v>
      </c>
      <c r="AW1525">
        <f t="shared" si="583"/>
        <v>0</v>
      </c>
      <c r="AX1525">
        <f t="shared" si="584"/>
        <v>0</v>
      </c>
      <c r="AY1525">
        <f t="shared" si="585"/>
        <v>0</v>
      </c>
      <c r="AZ1525">
        <f t="shared" si="586"/>
        <v>0</v>
      </c>
      <c r="BA1525">
        <f t="shared" si="587"/>
        <v>0</v>
      </c>
      <c r="BB1525">
        <f t="shared" si="588"/>
        <v>0</v>
      </c>
      <c r="BC1525" s="302">
        <f t="shared" si="509"/>
        <v>0</v>
      </c>
      <c r="BD1525" s="290">
        <f t="shared" si="510"/>
        <v>0</v>
      </c>
      <c r="BE1525" s="293">
        <f t="shared" si="511"/>
        <v>0</v>
      </c>
      <c r="BF1525" s="294" t="str">
        <f>IF(BE1525=0,"",
IF(SUM($BE$1424:BE1525)=1,BG1525,
IF($BE$1545&gt;SUM($BE$1424:BE1525),_xlfn.CONCAT(", ",BG1525),
IF($BE$1545=SUM($BE$1424:BE1525),_xlfn.CONCAT(" y ",BG1525)))))</f>
        <v/>
      </c>
      <c r="BG1525" s="89" t="s">
        <v>5286</v>
      </c>
      <c r="BH1525" s="515">
        <f t="shared" ref="BH1525:BJ1525" si="594">IF(OR(S1398="NS",S1257="NS"),0,IF(AND(S1398="NA",S1257="NA"),0,IF(S1398&gt;=SUM(S1257),0,1)))</f>
        <v>0</v>
      </c>
      <c r="BI1525" s="512">
        <f t="shared" si="594"/>
        <v>0</v>
      </c>
      <c r="BJ1525" s="281">
        <f t="shared" si="594"/>
        <v>0</v>
      </c>
      <c r="BK1525" s="338">
        <f t="shared" si="513"/>
        <v>0</v>
      </c>
      <c r="BL1525" s="294" t="str">
        <f>IF(BK1525=0,"",
IF(SUM($BK$1424:BK1525)=1,BM1525,
IF($BK$1545&gt;SUM($BK$1424:BK1525),_xlfn.CONCAT(", ",BM1525),
IF($BK$1545=SUM($BK$1424:BK1525),_xlfn.CONCAT(" y ",BM1525)))))</f>
        <v/>
      </c>
      <c r="BM1525" s="89" t="s">
        <v>5286</v>
      </c>
      <c r="BN1525" s="519">
        <f t="shared" si="514"/>
        <v>0</v>
      </c>
      <c r="BO1525" s="521">
        <f t="shared" si="515"/>
        <v>0</v>
      </c>
      <c r="BP1525" s="452">
        <f t="shared" si="516"/>
        <v>0</v>
      </c>
      <c r="BQ1525" s="511">
        <f t="shared" si="517"/>
        <v>0</v>
      </c>
      <c r="BR1525" s="524">
        <f t="shared" si="518"/>
        <v>0</v>
      </c>
      <c r="BS1525" s="525">
        <f t="shared" si="519"/>
        <v>0</v>
      </c>
      <c r="BT1525" s="519">
        <f t="shared" si="520"/>
        <v>0</v>
      </c>
      <c r="BU1525" s="521">
        <f t="shared" si="521"/>
        <v>0</v>
      </c>
      <c r="BV1525" s="452">
        <f t="shared" si="522"/>
        <v>0</v>
      </c>
      <c r="BW1525" s="511">
        <f t="shared" si="523"/>
        <v>0</v>
      </c>
      <c r="BX1525" s="524">
        <f t="shared" si="524"/>
        <v>0</v>
      </c>
      <c r="BY1525" s="525">
        <f t="shared" si="525"/>
        <v>0</v>
      </c>
      <c r="BZ1525" s="519">
        <f t="shared" si="526"/>
        <v>0</v>
      </c>
      <c r="CA1525" s="521">
        <f t="shared" si="527"/>
        <v>0</v>
      </c>
      <c r="CB1525" s="452">
        <f t="shared" si="528"/>
        <v>0</v>
      </c>
      <c r="CC1525" s="511">
        <f t="shared" si="529"/>
        <v>0</v>
      </c>
      <c r="CD1525" s="524">
        <f t="shared" si="530"/>
        <v>0</v>
      </c>
      <c r="CE1525" s="525">
        <f t="shared" si="531"/>
        <v>0</v>
      </c>
      <c r="CF1525" s="519">
        <f t="shared" si="532"/>
        <v>0</v>
      </c>
      <c r="CG1525" s="521">
        <f t="shared" si="533"/>
        <v>0</v>
      </c>
      <c r="CH1525" s="452">
        <f t="shared" si="534"/>
        <v>0</v>
      </c>
      <c r="CI1525" s="511">
        <f t="shared" si="535"/>
        <v>0</v>
      </c>
      <c r="CJ1525" s="524">
        <f t="shared" si="536"/>
        <v>0</v>
      </c>
      <c r="CK1525" s="525">
        <f t="shared" si="537"/>
        <v>0</v>
      </c>
      <c r="CL1525" s="293">
        <f t="shared" si="538"/>
        <v>0</v>
      </c>
      <c r="CM1525" s="294" t="str">
        <f>IF(CL1525=0,"",
IF(SUM($CL$1424:CL1525)=1,CN1525,
IF($CL$1545&gt;SUM($CL$1424:CL1525),_xlfn.CONCAT(", ",CN1525),
IF($CL$1545=SUM($CL$1424:CL1525),_xlfn.CONCAT(" y ",CN1525)))))</f>
        <v/>
      </c>
      <c r="CN1525" s="89" t="s">
        <v>5286</v>
      </c>
    </row>
    <row r="1526" spans="1:92" ht="15" customHeight="1">
      <c r="A1526" s="64"/>
      <c r="B1526" s="11"/>
      <c r="C1526" s="61" t="s">
        <v>5287</v>
      </c>
      <c r="D1526" s="1020" t="str">
        <f>IF(CNGE_2025_M1_Secc5_Sub1!$D132="","",CNGE_2025_M1_Secc5_Sub1!$D132)</f>
        <v/>
      </c>
      <c r="E1526" s="889"/>
      <c r="F1526" s="889"/>
      <c r="G1526" s="889"/>
      <c r="H1526" s="889"/>
      <c r="I1526" s="889"/>
      <c r="J1526" s="889"/>
      <c r="K1526" s="889"/>
      <c r="L1526" s="889"/>
      <c r="M1526" s="889"/>
      <c r="N1526" s="889"/>
      <c r="O1526" s="890"/>
      <c r="P1526" s="813"/>
      <c r="Q1526" s="813"/>
      <c r="R1526" s="813"/>
      <c r="S1526" s="813"/>
      <c r="T1526" s="813"/>
      <c r="U1526" s="813"/>
      <c r="V1526" s="813"/>
      <c r="W1526" s="813"/>
      <c r="X1526" s="813"/>
      <c r="Y1526" s="813"/>
      <c r="Z1526" s="813"/>
      <c r="AA1526" s="813"/>
      <c r="AB1526" s="813"/>
      <c r="AC1526" s="813"/>
      <c r="AD1526" s="813"/>
      <c r="AI1526">
        <f t="shared" si="569"/>
        <v>0</v>
      </c>
      <c r="AJ1526">
        <f t="shared" si="570"/>
        <v>0</v>
      </c>
      <c r="AK1526">
        <f t="shared" si="571"/>
        <v>0</v>
      </c>
      <c r="AL1526">
        <f t="shared" si="572"/>
        <v>0</v>
      </c>
      <c r="AM1526">
        <f t="shared" si="573"/>
        <v>0</v>
      </c>
      <c r="AN1526">
        <f t="shared" si="574"/>
        <v>0</v>
      </c>
      <c r="AO1526">
        <f t="shared" si="575"/>
        <v>0</v>
      </c>
      <c r="AP1526">
        <f t="shared" si="576"/>
        <v>0</v>
      </c>
      <c r="AQ1526">
        <f t="shared" si="577"/>
        <v>0</v>
      </c>
      <c r="AR1526">
        <f t="shared" si="578"/>
        <v>0</v>
      </c>
      <c r="AS1526">
        <f t="shared" si="579"/>
        <v>0</v>
      </c>
      <c r="AT1526">
        <f t="shared" si="580"/>
        <v>0</v>
      </c>
      <c r="AU1526">
        <f t="shared" si="581"/>
        <v>0</v>
      </c>
      <c r="AV1526">
        <f t="shared" si="582"/>
        <v>0</v>
      </c>
      <c r="AW1526">
        <f t="shared" si="583"/>
        <v>0</v>
      </c>
      <c r="AX1526">
        <f t="shared" si="584"/>
        <v>0</v>
      </c>
      <c r="AY1526">
        <f t="shared" si="585"/>
        <v>0</v>
      </c>
      <c r="AZ1526">
        <f t="shared" si="586"/>
        <v>0</v>
      </c>
      <c r="BA1526">
        <f t="shared" si="587"/>
        <v>0</v>
      </c>
      <c r="BB1526">
        <f t="shared" si="588"/>
        <v>0</v>
      </c>
      <c r="BC1526" s="302">
        <f t="shared" si="509"/>
        <v>0</v>
      </c>
      <c r="BD1526" s="290">
        <f t="shared" si="510"/>
        <v>0</v>
      </c>
      <c r="BE1526" s="293">
        <f t="shared" si="511"/>
        <v>0</v>
      </c>
      <c r="BF1526" s="294" t="str">
        <f>IF(BE1526=0,"",
IF(SUM($BE$1424:BE1526)=1,BG1526,
IF($BE$1545&gt;SUM($BE$1424:BE1526),_xlfn.CONCAT(", ",BG1526),
IF($BE$1545=SUM($BE$1424:BE1526),_xlfn.CONCAT(" y ",BG1526)))))</f>
        <v/>
      </c>
      <c r="BG1526" s="89" t="s">
        <v>5288</v>
      </c>
      <c r="BH1526" s="515">
        <f t="shared" ref="BH1526:BJ1526" si="595">IF(OR(S1399="NS",S1258="NS"),0,IF(AND(S1399="NA",S1258="NA"),0,IF(S1399&gt;=SUM(S1258),0,1)))</f>
        <v>0</v>
      </c>
      <c r="BI1526" s="512">
        <f t="shared" si="595"/>
        <v>0</v>
      </c>
      <c r="BJ1526" s="281">
        <f t="shared" si="595"/>
        <v>0</v>
      </c>
      <c r="BK1526" s="338">
        <f t="shared" si="513"/>
        <v>0</v>
      </c>
      <c r="BL1526" s="294" t="str">
        <f>IF(BK1526=0,"",
IF(SUM($BK$1424:BK1526)=1,BM1526,
IF($BK$1545&gt;SUM($BK$1424:BK1526),_xlfn.CONCAT(", ",BM1526),
IF($BK$1545=SUM($BK$1424:BK1526),_xlfn.CONCAT(" y ",BM1526)))))</f>
        <v/>
      </c>
      <c r="BM1526" s="89" t="s">
        <v>5288</v>
      </c>
      <c r="BN1526" s="519">
        <f t="shared" si="514"/>
        <v>0</v>
      </c>
      <c r="BO1526" s="521">
        <f t="shared" si="515"/>
        <v>0</v>
      </c>
      <c r="BP1526" s="452">
        <f t="shared" si="516"/>
        <v>0</v>
      </c>
      <c r="BQ1526" s="511">
        <f t="shared" si="517"/>
        <v>0</v>
      </c>
      <c r="BR1526" s="524">
        <f t="shared" si="518"/>
        <v>0</v>
      </c>
      <c r="BS1526" s="525">
        <f t="shared" si="519"/>
        <v>0</v>
      </c>
      <c r="BT1526" s="519">
        <f t="shared" si="520"/>
        <v>0</v>
      </c>
      <c r="BU1526" s="521">
        <f t="shared" si="521"/>
        <v>0</v>
      </c>
      <c r="BV1526" s="452">
        <f t="shared" si="522"/>
        <v>0</v>
      </c>
      <c r="BW1526" s="511">
        <f t="shared" si="523"/>
        <v>0</v>
      </c>
      <c r="BX1526" s="524">
        <f t="shared" si="524"/>
        <v>0</v>
      </c>
      <c r="BY1526" s="525">
        <f t="shared" si="525"/>
        <v>0</v>
      </c>
      <c r="BZ1526" s="519">
        <f t="shared" si="526"/>
        <v>0</v>
      </c>
      <c r="CA1526" s="521">
        <f t="shared" si="527"/>
        <v>0</v>
      </c>
      <c r="CB1526" s="452">
        <f t="shared" si="528"/>
        <v>0</v>
      </c>
      <c r="CC1526" s="511">
        <f t="shared" si="529"/>
        <v>0</v>
      </c>
      <c r="CD1526" s="524">
        <f t="shared" si="530"/>
        <v>0</v>
      </c>
      <c r="CE1526" s="525">
        <f t="shared" si="531"/>
        <v>0</v>
      </c>
      <c r="CF1526" s="519">
        <f t="shared" si="532"/>
        <v>0</v>
      </c>
      <c r="CG1526" s="521">
        <f t="shared" si="533"/>
        <v>0</v>
      </c>
      <c r="CH1526" s="452">
        <f t="shared" si="534"/>
        <v>0</v>
      </c>
      <c r="CI1526" s="511">
        <f t="shared" si="535"/>
        <v>0</v>
      </c>
      <c r="CJ1526" s="524">
        <f t="shared" si="536"/>
        <v>0</v>
      </c>
      <c r="CK1526" s="525">
        <f t="shared" si="537"/>
        <v>0</v>
      </c>
      <c r="CL1526" s="293">
        <f t="shared" si="538"/>
        <v>0</v>
      </c>
      <c r="CM1526" s="294" t="str">
        <f>IF(CL1526=0,"",
IF(SUM($CL$1424:CL1526)=1,CN1526,
IF($CL$1545&gt;SUM($CL$1424:CL1526),_xlfn.CONCAT(", ",CN1526),
IF($CL$1545=SUM($CL$1424:CL1526),_xlfn.CONCAT(" y ",CN1526)))))</f>
        <v/>
      </c>
      <c r="CN1526" s="89" t="s">
        <v>5288</v>
      </c>
    </row>
    <row r="1527" spans="1:92" ht="15" customHeight="1">
      <c r="A1527" s="64"/>
      <c r="B1527" s="11"/>
      <c r="C1527" s="61" t="s">
        <v>5289</v>
      </c>
      <c r="D1527" s="1020" t="str">
        <f>IF(CNGE_2025_M1_Secc5_Sub1!$D133="","",CNGE_2025_M1_Secc5_Sub1!$D133)</f>
        <v/>
      </c>
      <c r="E1527" s="889"/>
      <c r="F1527" s="889"/>
      <c r="G1527" s="889"/>
      <c r="H1527" s="889"/>
      <c r="I1527" s="889"/>
      <c r="J1527" s="889"/>
      <c r="K1527" s="889"/>
      <c r="L1527" s="889"/>
      <c r="M1527" s="889"/>
      <c r="N1527" s="889"/>
      <c r="O1527" s="890"/>
      <c r="P1527" s="813"/>
      <c r="Q1527" s="813"/>
      <c r="R1527" s="813"/>
      <c r="S1527" s="813"/>
      <c r="T1527" s="813"/>
      <c r="U1527" s="813"/>
      <c r="V1527" s="813"/>
      <c r="W1527" s="813"/>
      <c r="X1527" s="813"/>
      <c r="Y1527" s="813"/>
      <c r="Z1527" s="813"/>
      <c r="AA1527" s="813"/>
      <c r="AB1527" s="813"/>
      <c r="AC1527" s="813"/>
      <c r="AD1527" s="813"/>
      <c r="AI1527">
        <f t="shared" si="569"/>
        <v>0</v>
      </c>
      <c r="AJ1527">
        <f t="shared" si="570"/>
        <v>0</v>
      </c>
      <c r="AK1527">
        <f t="shared" si="571"/>
        <v>0</v>
      </c>
      <c r="AL1527">
        <f t="shared" si="572"/>
        <v>0</v>
      </c>
      <c r="AM1527">
        <f t="shared" si="573"/>
        <v>0</v>
      </c>
      <c r="AN1527">
        <f t="shared" si="574"/>
        <v>0</v>
      </c>
      <c r="AO1527">
        <f t="shared" si="575"/>
        <v>0</v>
      </c>
      <c r="AP1527">
        <f t="shared" si="576"/>
        <v>0</v>
      </c>
      <c r="AQ1527">
        <f t="shared" si="577"/>
        <v>0</v>
      </c>
      <c r="AR1527">
        <f t="shared" si="578"/>
        <v>0</v>
      </c>
      <c r="AS1527">
        <f t="shared" si="579"/>
        <v>0</v>
      </c>
      <c r="AT1527">
        <f t="shared" si="580"/>
        <v>0</v>
      </c>
      <c r="AU1527">
        <f t="shared" si="581"/>
        <v>0</v>
      </c>
      <c r="AV1527">
        <f t="shared" si="582"/>
        <v>0</v>
      </c>
      <c r="AW1527">
        <f t="shared" si="583"/>
        <v>0</v>
      </c>
      <c r="AX1527">
        <f t="shared" si="584"/>
        <v>0</v>
      </c>
      <c r="AY1527">
        <f t="shared" si="585"/>
        <v>0</v>
      </c>
      <c r="AZ1527">
        <f t="shared" si="586"/>
        <v>0</v>
      </c>
      <c r="BA1527">
        <f t="shared" si="587"/>
        <v>0</v>
      </c>
      <c r="BB1527">
        <f t="shared" si="588"/>
        <v>0</v>
      </c>
      <c r="BC1527" s="302">
        <f t="shared" si="509"/>
        <v>0</v>
      </c>
      <c r="BD1527" s="290">
        <f t="shared" si="510"/>
        <v>0</v>
      </c>
      <c r="BE1527" s="293">
        <f t="shared" si="511"/>
        <v>0</v>
      </c>
      <c r="BF1527" s="294" t="str">
        <f>IF(BE1527=0,"",
IF(SUM($BE$1424:BE1527)=1,BG1527,
IF($BE$1545&gt;SUM($BE$1424:BE1527),_xlfn.CONCAT(", ",BG1527),
IF($BE$1545=SUM($BE$1424:BE1527),_xlfn.CONCAT(" y ",BG1527)))))</f>
        <v/>
      </c>
      <c r="BG1527" s="89" t="s">
        <v>5290</v>
      </c>
      <c r="BH1527" s="515">
        <f t="shared" ref="BH1527:BJ1527" si="596">IF(OR(S1400="NS",S1259="NS"),0,IF(AND(S1400="NA",S1259="NA"),0,IF(S1400&gt;=SUM(S1259),0,1)))</f>
        <v>0</v>
      </c>
      <c r="BI1527" s="512">
        <f t="shared" si="596"/>
        <v>0</v>
      </c>
      <c r="BJ1527" s="281">
        <f t="shared" si="596"/>
        <v>0</v>
      </c>
      <c r="BK1527" s="338">
        <f t="shared" si="513"/>
        <v>0</v>
      </c>
      <c r="BL1527" s="294" t="str">
        <f>IF(BK1527=0,"",
IF(SUM($BK$1424:BK1527)=1,BM1527,
IF($BK$1545&gt;SUM($BK$1424:BK1527),_xlfn.CONCAT(", ",BM1527),
IF($BK$1545=SUM($BK$1424:BK1527),_xlfn.CONCAT(" y ",BM1527)))))</f>
        <v/>
      </c>
      <c r="BM1527" s="89" t="s">
        <v>5290</v>
      </c>
      <c r="BN1527" s="519">
        <f t="shared" si="514"/>
        <v>0</v>
      </c>
      <c r="BO1527" s="521">
        <f t="shared" si="515"/>
        <v>0</v>
      </c>
      <c r="BP1527" s="452">
        <f t="shared" si="516"/>
        <v>0</v>
      </c>
      <c r="BQ1527" s="511">
        <f t="shared" si="517"/>
        <v>0</v>
      </c>
      <c r="BR1527" s="524">
        <f t="shared" si="518"/>
        <v>0</v>
      </c>
      <c r="BS1527" s="525">
        <f t="shared" si="519"/>
        <v>0</v>
      </c>
      <c r="BT1527" s="519">
        <f t="shared" si="520"/>
        <v>0</v>
      </c>
      <c r="BU1527" s="521">
        <f t="shared" si="521"/>
        <v>0</v>
      </c>
      <c r="BV1527" s="452">
        <f t="shared" si="522"/>
        <v>0</v>
      </c>
      <c r="BW1527" s="511">
        <f t="shared" si="523"/>
        <v>0</v>
      </c>
      <c r="BX1527" s="524">
        <f t="shared" si="524"/>
        <v>0</v>
      </c>
      <c r="BY1527" s="525">
        <f t="shared" si="525"/>
        <v>0</v>
      </c>
      <c r="BZ1527" s="519">
        <f t="shared" si="526"/>
        <v>0</v>
      </c>
      <c r="CA1527" s="521">
        <f t="shared" si="527"/>
        <v>0</v>
      </c>
      <c r="CB1527" s="452">
        <f t="shared" si="528"/>
        <v>0</v>
      </c>
      <c r="CC1527" s="511">
        <f t="shared" si="529"/>
        <v>0</v>
      </c>
      <c r="CD1527" s="524">
        <f t="shared" si="530"/>
        <v>0</v>
      </c>
      <c r="CE1527" s="525">
        <f t="shared" si="531"/>
        <v>0</v>
      </c>
      <c r="CF1527" s="519">
        <f t="shared" si="532"/>
        <v>0</v>
      </c>
      <c r="CG1527" s="521">
        <f t="shared" si="533"/>
        <v>0</v>
      </c>
      <c r="CH1527" s="452">
        <f t="shared" si="534"/>
        <v>0</v>
      </c>
      <c r="CI1527" s="511">
        <f t="shared" si="535"/>
        <v>0</v>
      </c>
      <c r="CJ1527" s="524">
        <f t="shared" si="536"/>
        <v>0</v>
      </c>
      <c r="CK1527" s="525">
        <f t="shared" si="537"/>
        <v>0</v>
      </c>
      <c r="CL1527" s="293">
        <f t="shared" si="538"/>
        <v>0</v>
      </c>
      <c r="CM1527" s="294" t="str">
        <f>IF(CL1527=0,"",
IF(SUM($CL$1424:CL1527)=1,CN1527,
IF($CL$1545&gt;SUM($CL$1424:CL1527),_xlfn.CONCAT(", ",CN1527),
IF($CL$1545=SUM($CL$1424:CL1527),_xlfn.CONCAT(" y ",CN1527)))))</f>
        <v/>
      </c>
      <c r="CN1527" s="89" t="s">
        <v>5290</v>
      </c>
    </row>
    <row r="1528" spans="1:92" ht="15" customHeight="1">
      <c r="A1528" s="64"/>
      <c r="B1528" s="11"/>
      <c r="C1528" s="61" t="s">
        <v>5291</v>
      </c>
      <c r="D1528" s="1020" t="str">
        <f>IF(CNGE_2025_M1_Secc5_Sub1!$D134="","",CNGE_2025_M1_Secc5_Sub1!$D134)</f>
        <v/>
      </c>
      <c r="E1528" s="889"/>
      <c r="F1528" s="889"/>
      <c r="G1528" s="889"/>
      <c r="H1528" s="889"/>
      <c r="I1528" s="889"/>
      <c r="J1528" s="889"/>
      <c r="K1528" s="889"/>
      <c r="L1528" s="889"/>
      <c r="M1528" s="889"/>
      <c r="N1528" s="889"/>
      <c r="O1528" s="890"/>
      <c r="P1528" s="813"/>
      <c r="Q1528" s="813"/>
      <c r="R1528" s="813"/>
      <c r="S1528" s="813"/>
      <c r="T1528" s="813"/>
      <c r="U1528" s="813"/>
      <c r="V1528" s="813"/>
      <c r="W1528" s="813"/>
      <c r="X1528" s="813"/>
      <c r="Y1528" s="813"/>
      <c r="Z1528" s="813"/>
      <c r="AA1528" s="813"/>
      <c r="AB1528" s="813"/>
      <c r="AC1528" s="813"/>
      <c r="AD1528" s="813"/>
      <c r="AI1528">
        <f t="shared" si="569"/>
        <v>0</v>
      </c>
      <c r="AJ1528">
        <f t="shared" si="570"/>
        <v>0</v>
      </c>
      <c r="AK1528">
        <f t="shared" si="571"/>
        <v>0</v>
      </c>
      <c r="AL1528">
        <f t="shared" si="572"/>
        <v>0</v>
      </c>
      <c r="AM1528">
        <f t="shared" si="573"/>
        <v>0</v>
      </c>
      <c r="AN1528">
        <f t="shared" si="574"/>
        <v>0</v>
      </c>
      <c r="AO1528">
        <f t="shared" si="575"/>
        <v>0</v>
      </c>
      <c r="AP1528">
        <f t="shared" si="576"/>
        <v>0</v>
      </c>
      <c r="AQ1528">
        <f t="shared" si="577"/>
        <v>0</v>
      </c>
      <c r="AR1528">
        <f t="shared" si="578"/>
        <v>0</v>
      </c>
      <c r="AS1528">
        <f t="shared" si="579"/>
        <v>0</v>
      </c>
      <c r="AT1528">
        <f t="shared" si="580"/>
        <v>0</v>
      </c>
      <c r="AU1528">
        <f t="shared" si="581"/>
        <v>0</v>
      </c>
      <c r="AV1528">
        <f t="shared" si="582"/>
        <v>0</v>
      </c>
      <c r="AW1528">
        <f t="shared" si="583"/>
        <v>0</v>
      </c>
      <c r="AX1528">
        <f t="shared" si="584"/>
        <v>0</v>
      </c>
      <c r="AY1528">
        <f t="shared" si="585"/>
        <v>0</v>
      </c>
      <c r="AZ1528">
        <f t="shared" si="586"/>
        <v>0</v>
      </c>
      <c r="BA1528">
        <f t="shared" si="587"/>
        <v>0</v>
      </c>
      <c r="BB1528">
        <f t="shared" si="588"/>
        <v>0</v>
      </c>
      <c r="BC1528" s="302">
        <f t="shared" si="509"/>
        <v>0</v>
      </c>
      <c r="BD1528" s="290">
        <f t="shared" si="510"/>
        <v>0</v>
      </c>
      <c r="BE1528" s="293">
        <f t="shared" si="511"/>
        <v>0</v>
      </c>
      <c r="BF1528" s="294" t="str">
        <f>IF(BE1528=0,"",
IF(SUM($BE$1424:BE1528)=1,BG1528,
IF($BE$1545&gt;SUM($BE$1424:BE1528),_xlfn.CONCAT(", ",BG1528),
IF($BE$1545=SUM($BE$1424:BE1528),_xlfn.CONCAT(" y ",BG1528)))))</f>
        <v/>
      </c>
      <c r="BG1528" s="89" t="s">
        <v>5292</v>
      </c>
      <c r="BH1528" s="515">
        <f t="shared" ref="BH1528:BJ1528" si="597">IF(OR(S1401="NS",S1260="NS"),0,IF(AND(S1401="NA",S1260="NA"),0,IF(S1401&gt;=SUM(S1260),0,1)))</f>
        <v>0</v>
      </c>
      <c r="BI1528" s="512">
        <f t="shared" si="597"/>
        <v>0</v>
      </c>
      <c r="BJ1528" s="281">
        <f t="shared" si="597"/>
        <v>0</v>
      </c>
      <c r="BK1528" s="338">
        <f t="shared" si="513"/>
        <v>0</v>
      </c>
      <c r="BL1528" s="294" t="str">
        <f>IF(BK1528=0,"",
IF(SUM($BK$1424:BK1528)=1,BM1528,
IF($BK$1545&gt;SUM($BK$1424:BK1528),_xlfn.CONCAT(", ",BM1528),
IF($BK$1545=SUM($BK$1424:BK1528),_xlfn.CONCAT(" y ",BM1528)))))</f>
        <v/>
      </c>
      <c r="BM1528" s="89" t="s">
        <v>5292</v>
      </c>
      <c r="BN1528" s="519">
        <f t="shared" si="514"/>
        <v>0</v>
      </c>
      <c r="BO1528" s="521">
        <f t="shared" si="515"/>
        <v>0</v>
      </c>
      <c r="BP1528" s="452">
        <f t="shared" si="516"/>
        <v>0</v>
      </c>
      <c r="BQ1528" s="511">
        <f t="shared" si="517"/>
        <v>0</v>
      </c>
      <c r="BR1528" s="524">
        <f t="shared" si="518"/>
        <v>0</v>
      </c>
      <c r="BS1528" s="525">
        <f t="shared" si="519"/>
        <v>0</v>
      </c>
      <c r="BT1528" s="519">
        <f t="shared" si="520"/>
        <v>0</v>
      </c>
      <c r="BU1528" s="521">
        <f t="shared" si="521"/>
        <v>0</v>
      </c>
      <c r="BV1528" s="452">
        <f t="shared" si="522"/>
        <v>0</v>
      </c>
      <c r="BW1528" s="511">
        <f t="shared" si="523"/>
        <v>0</v>
      </c>
      <c r="BX1528" s="524">
        <f t="shared" si="524"/>
        <v>0</v>
      </c>
      <c r="BY1528" s="525">
        <f t="shared" si="525"/>
        <v>0</v>
      </c>
      <c r="BZ1528" s="519">
        <f t="shared" si="526"/>
        <v>0</v>
      </c>
      <c r="CA1528" s="521">
        <f t="shared" si="527"/>
        <v>0</v>
      </c>
      <c r="CB1528" s="452">
        <f t="shared" si="528"/>
        <v>0</v>
      </c>
      <c r="CC1528" s="511">
        <f t="shared" si="529"/>
        <v>0</v>
      </c>
      <c r="CD1528" s="524">
        <f t="shared" si="530"/>
        <v>0</v>
      </c>
      <c r="CE1528" s="525">
        <f t="shared" si="531"/>
        <v>0</v>
      </c>
      <c r="CF1528" s="519">
        <f t="shared" si="532"/>
        <v>0</v>
      </c>
      <c r="CG1528" s="521">
        <f t="shared" si="533"/>
        <v>0</v>
      </c>
      <c r="CH1528" s="452">
        <f t="shared" si="534"/>
        <v>0</v>
      </c>
      <c r="CI1528" s="511">
        <f t="shared" si="535"/>
        <v>0</v>
      </c>
      <c r="CJ1528" s="524">
        <f t="shared" si="536"/>
        <v>0</v>
      </c>
      <c r="CK1528" s="525">
        <f t="shared" si="537"/>
        <v>0</v>
      </c>
      <c r="CL1528" s="293">
        <f t="shared" si="538"/>
        <v>0</v>
      </c>
      <c r="CM1528" s="294" t="str">
        <f>IF(CL1528=0,"",
IF(SUM($CL$1424:CL1528)=1,CN1528,
IF($CL$1545&gt;SUM($CL$1424:CL1528),_xlfn.CONCAT(", ",CN1528),
IF($CL$1545=SUM($CL$1424:CL1528),_xlfn.CONCAT(" y ",CN1528)))))</f>
        <v/>
      </c>
      <c r="CN1528" s="89" t="s">
        <v>5292</v>
      </c>
    </row>
    <row r="1529" spans="1:92" ht="15" customHeight="1">
      <c r="A1529" s="64"/>
      <c r="B1529" s="11"/>
      <c r="C1529" s="61" t="s">
        <v>5293</v>
      </c>
      <c r="D1529" s="1020" t="str">
        <f>IF(CNGE_2025_M1_Secc5_Sub1!$D135="","",CNGE_2025_M1_Secc5_Sub1!$D135)</f>
        <v/>
      </c>
      <c r="E1529" s="889"/>
      <c r="F1529" s="889"/>
      <c r="G1529" s="889"/>
      <c r="H1529" s="889"/>
      <c r="I1529" s="889"/>
      <c r="J1529" s="889"/>
      <c r="K1529" s="889"/>
      <c r="L1529" s="889"/>
      <c r="M1529" s="889"/>
      <c r="N1529" s="889"/>
      <c r="O1529" s="890"/>
      <c r="P1529" s="813"/>
      <c r="Q1529" s="813"/>
      <c r="R1529" s="813"/>
      <c r="S1529" s="813"/>
      <c r="T1529" s="813"/>
      <c r="U1529" s="813"/>
      <c r="V1529" s="813"/>
      <c r="W1529" s="813"/>
      <c r="X1529" s="813"/>
      <c r="Y1529" s="813"/>
      <c r="Z1529" s="813"/>
      <c r="AA1529" s="813"/>
      <c r="AB1529" s="813"/>
      <c r="AC1529" s="813"/>
      <c r="AD1529" s="813"/>
      <c r="AI1529">
        <f t="shared" si="569"/>
        <v>0</v>
      </c>
      <c r="AJ1529">
        <f t="shared" si="570"/>
        <v>0</v>
      </c>
      <c r="AK1529">
        <f t="shared" si="571"/>
        <v>0</v>
      </c>
      <c r="AL1529">
        <f t="shared" si="572"/>
        <v>0</v>
      </c>
      <c r="AM1529">
        <f t="shared" si="573"/>
        <v>0</v>
      </c>
      <c r="AN1529">
        <f t="shared" si="574"/>
        <v>0</v>
      </c>
      <c r="AO1529">
        <f t="shared" si="575"/>
        <v>0</v>
      </c>
      <c r="AP1529">
        <f t="shared" si="576"/>
        <v>0</v>
      </c>
      <c r="AQ1529">
        <f t="shared" si="577"/>
        <v>0</v>
      </c>
      <c r="AR1529">
        <f t="shared" si="578"/>
        <v>0</v>
      </c>
      <c r="AS1529">
        <f t="shared" si="579"/>
        <v>0</v>
      </c>
      <c r="AT1529">
        <f t="shared" si="580"/>
        <v>0</v>
      </c>
      <c r="AU1529">
        <f t="shared" si="581"/>
        <v>0</v>
      </c>
      <c r="AV1529">
        <f t="shared" si="582"/>
        <v>0</v>
      </c>
      <c r="AW1529">
        <f t="shared" si="583"/>
        <v>0</v>
      </c>
      <c r="AX1529">
        <f t="shared" si="584"/>
        <v>0</v>
      </c>
      <c r="AY1529">
        <f t="shared" si="585"/>
        <v>0</v>
      </c>
      <c r="AZ1529">
        <f t="shared" si="586"/>
        <v>0</v>
      </c>
      <c r="BA1529">
        <f t="shared" si="587"/>
        <v>0</v>
      </c>
      <c r="BB1529">
        <f t="shared" si="588"/>
        <v>0</v>
      </c>
      <c r="BC1529" s="302">
        <f t="shared" si="509"/>
        <v>0</v>
      </c>
      <c r="BD1529" s="290">
        <f t="shared" si="510"/>
        <v>0</v>
      </c>
      <c r="BE1529" s="293">
        <f t="shared" si="511"/>
        <v>0</v>
      </c>
      <c r="BF1529" s="294" t="str">
        <f>IF(BE1529=0,"",
IF(SUM($BE$1424:BE1529)=1,BG1529,
IF($BE$1545&gt;SUM($BE$1424:BE1529),_xlfn.CONCAT(", ",BG1529),
IF($BE$1545=SUM($BE$1424:BE1529),_xlfn.CONCAT(" y ",BG1529)))))</f>
        <v/>
      </c>
      <c r="BG1529" s="89" t="s">
        <v>5294</v>
      </c>
      <c r="BH1529" s="515">
        <f t="shared" ref="BH1529:BJ1529" si="598">IF(OR(S1402="NS",S1261="NS"),0,IF(AND(S1402="NA",S1261="NA"),0,IF(S1402&gt;=SUM(S1261),0,1)))</f>
        <v>0</v>
      </c>
      <c r="BI1529" s="512">
        <f t="shared" si="598"/>
        <v>0</v>
      </c>
      <c r="BJ1529" s="281">
        <f t="shared" si="598"/>
        <v>0</v>
      </c>
      <c r="BK1529" s="338">
        <f t="shared" si="513"/>
        <v>0</v>
      </c>
      <c r="BL1529" s="294" t="str">
        <f>IF(BK1529=0,"",
IF(SUM($BK$1424:BK1529)=1,BM1529,
IF($BK$1545&gt;SUM($BK$1424:BK1529),_xlfn.CONCAT(", ",BM1529),
IF($BK$1545=SUM($BK$1424:BK1529),_xlfn.CONCAT(" y ",BM1529)))))</f>
        <v/>
      </c>
      <c r="BM1529" s="89" t="s">
        <v>5294</v>
      </c>
      <c r="BN1529" s="519">
        <f t="shared" si="514"/>
        <v>0</v>
      </c>
      <c r="BO1529" s="521">
        <f t="shared" si="515"/>
        <v>0</v>
      </c>
      <c r="BP1529" s="452">
        <f t="shared" si="516"/>
        <v>0</v>
      </c>
      <c r="BQ1529" s="511">
        <f t="shared" si="517"/>
        <v>0</v>
      </c>
      <c r="BR1529" s="524">
        <f t="shared" si="518"/>
        <v>0</v>
      </c>
      <c r="BS1529" s="525">
        <f t="shared" si="519"/>
        <v>0</v>
      </c>
      <c r="BT1529" s="519">
        <f t="shared" si="520"/>
        <v>0</v>
      </c>
      <c r="BU1529" s="521">
        <f t="shared" si="521"/>
        <v>0</v>
      </c>
      <c r="BV1529" s="452">
        <f t="shared" si="522"/>
        <v>0</v>
      </c>
      <c r="BW1529" s="511">
        <f t="shared" si="523"/>
        <v>0</v>
      </c>
      <c r="BX1529" s="524">
        <f t="shared" si="524"/>
        <v>0</v>
      </c>
      <c r="BY1529" s="525">
        <f t="shared" si="525"/>
        <v>0</v>
      </c>
      <c r="BZ1529" s="519">
        <f t="shared" si="526"/>
        <v>0</v>
      </c>
      <c r="CA1529" s="521">
        <f t="shared" si="527"/>
        <v>0</v>
      </c>
      <c r="CB1529" s="452">
        <f t="shared" si="528"/>
        <v>0</v>
      </c>
      <c r="CC1529" s="511">
        <f t="shared" si="529"/>
        <v>0</v>
      </c>
      <c r="CD1529" s="524">
        <f t="shared" si="530"/>
        <v>0</v>
      </c>
      <c r="CE1529" s="525">
        <f t="shared" si="531"/>
        <v>0</v>
      </c>
      <c r="CF1529" s="519">
        <f t="shared" si="532"/>
        <v>0</v>
      </c>
      <c r="CG1529" s="521">
        <f t="shared" si="533"/>
        <v>0</v>
      </c>
      <c r="CH1529" s="452">
        <f t="shared" si="534"/>
        <v>0</v>
      </c>
      <c r="CI1529" s="511">
        <f t="shared" si="535"/>
        <v>0</v>
      </c>
      <c r="CJ1529" s="524">
        <f t="shared" si="536"/>
        <v>0</v>
      </c>
      <c r="CK1529" s="525">
        <f t="shared" si="537"/>
        <v>0</v>
      </c>
      <c r="CL1529" s="293">
        <f t="shared" si="538"/>
        <v>0</v>
      </c>
      <c r="CM1529" s="294" t="str">
        <f>IF(CL1529=0,"",
IF(SUM($CL$1424:CL1529)=1,CN1529,
IF($CL$1545&gt;SUM($CL$1424:CL1529),_xlfn.CONCAT(", ",CN1529),
IF($CL$1545=SUM($CL$1424:CL1529),_xlfn.CONCAT(" y ",CN1529)))))</f>
        <v/>
      </c>
      <c r="CN1529" s="89" t="s">
        <v>5294</v>
      </c>
    </row>
    <row r="1530" spans="1:92" ht="15" customHeight="1">
      <c r="A1530" s="64"/>
      <c r="B1530" s="11"/>
      <c r="C1530" s="61" t="s">
        <v>5295</v>
      </c>
      <c r="D1530" s="1020" t="str">
        <f>IF(CNGE_2025_M1_Secc5_Sub1!$D136="","",CNGE_2025_M1_Secc5_Sub1!$D136)</f>
        <v/>
      </c>
      <c r="E1530" s="889"/>
      <c r="F1530" s="889"/>
      <c r="G1530" s="889"/>
      <c r="H1530" s="889"/>
      <c r="I1530" s="889"/>
      <c r="J1530" s="889"/>
      <c r="K1530" s="889"/>
      <c r="L1530" s="889"/>
      <c r="M1530" s="889"/>
      <c r="N1530" s="889"/>
      <c r="O1530" s="890"/>
      <c r="P1530" s="813"/>
      <c r="Q1530" s="813"/>
      <c r="R1530" s="813"/>
      <c r="S1530" s="813"/>
      <c r="T1530" s="813"/>
      <c r="U1530" s="813"/>
      <c r="V1530" s="813"/>
      <c r="W1530" s="813"/>
      <c r="X1530" s="813"/>
      <c r="Y1530" s="813"/>
      <c r="Z1530" s="813"/>
      <c r="AA1530" s="813"/>
      <c r="AB1530" s="813"/>
      <c r="AC1530" s="813"/>
      <c r="AD1530" s="813"/>
      <c r="AI1530">
        <f t="shared" si="569"/>
        <v>0</v>
      </c>
      <c r="AJ1530">
        <f t="shared" si="570"/>
        <v>0</v>
      </c>
      <c r="AK1530">
        <f t="shared" si="571"/>
        <v>0</v>
      </c>
      <c r="AL1530">
        <f t="shared" si="572"/>
        <v>0</v>
      </c>
      <c r="AM1530">
        <f t="shared" si="573"/>
        <v>0</v>
      </c>
      <c r="AN1530">
        <f t="shared" si="574"/>
        <v>0</v>
      </c>
      <c r="AO1530">
        <f t="shared" si="575"/>
        <v>0</v>
      </c>
      <c r="AP1530">
        <f t="shared" si="576"/>
        <v>0</v>
      </c>
      <c r="AQ1530">
        <f t="shared" si="577"/>
        <v>0</v>
      </c>
      <c r="AR1530">
        <f t="shared" si="578"/>
        <v>0</v>
      </c>
      <c r="AS1530">
        <f t="shared" si="579"/>
        <v>0</v>
      </c>
      <c r="AT1530">
        <f t="shared" si="580"/>
        <v>0</v>
      </c>
      <c r="AU1530">
        <f t="shared" si="581"/>
        <v>0</v>
      </c>
      <c r="AV1530">
        <f t="shared" si="582"/>
        <v>0</v>
      </c>
      <c r="AW1530">
        <f t="shared" si="583"/>
        <v>0</v>
      </c>
      <c r="AX1530">
        <f t="shared" si="584"/>
        <v>0</v>
      </c>
      <c r="AY1530">
        <f t="shared" si="585"/>
        <v>0</v>
      </c>
      <c r="AZ1530">
        <f t="shared" si="586"/>
        <v>0</v>
      </c>
      <c r="BA1530">
        <f t="shared" si="587"/>
        <v>0</v>
      </c>
      <c r="BB1530">
        <f t="shared" si="588"/>
        <v>0</v>
      </c>
      <c r="BC1530" s="302">
        <f t="shared" si="509"/>
        <v>0</v>
      </c>
      <c r="BD1530" s="290">
        <f t="shared" si="510"/>
        <v>0</v>
      </c>
      <c r="BE1530" s="293">
        <f t="shared" si="511"/>
        <v>0</v>
      </c>
      <c r="BF1530" s="294" t="str">
        <f>IF(BE1530=0,"",
IF(SUM($BE$1424:BE1530)=1,BG1530,
IF($BE$1545&gt;SUM($BE$1424:BE1530),_xlfn.CONCAT(", ",BG1530),
IF($BE$1545=SUM($BE$1424:BE1530),_xlfn.CONCAT(" y ",BG1530)))))</f>
        <v/>
      </c>
      <c r="BG1530" s="89" t="s">
        <v>5296</v>
      </c>
      <c r="BH1530" s="515">
        <f t="shared" ref="BH1530:BJ1530" si="599">IF(OR(S1403="NS",S1262="NS"),0,IF(AND(S1403="NA",S1262="NA"),0,IF(S1403&gt;=SUM(S1262),0,1)))</f>
        <v>0</v>
      </c>
      <c r="BI1530" s="512">
        <f t="shared" si="599"/>
        <v>0</v>
      </c>
      <c r="BJ1530" s="281">
        <f t="shared" si="599"/>
        <v>0</v>
      </c>
      <c r="BK1530" s="338">
        <f t="shared" si="513"/>
        <v>0</v>
      </c>
      <c r="BL1530" s="294" t="str">
        <f>IF(BK1530=0,"",
IF(SUM($BK$1424:BK1530)=1,BM1530,
IF($BK$1545&gt;SUM($BK$1424:BK1530),_xlfn.CONCAT(", ",BM1530),
IF($BK$1545=SUM($BK$1424:BK1530),_xlfn.CONCAT(" y ",BM1530)))))</f>
        <v/>
      </c>
      <c r="BM1530" s="89" t="s">
        <v>5296</v>
      </c>
      <c r="BN1530" s="519">
        <f t="shared" si="514"/>
        <v>0</v>
      </c>
      <c r="BO1530" s="521">
        <f t="shared" si="515"/>
        <v>0</v>
      </c>
      <c r="BP1530" s="452">
        <f t="shared" si="516"/>
        <v>0</v>
      </c>
      <c r="BQ1530" s="511">
        <f t="shared" si="517"/>
        <v>0</v>
      </c>
      <c r="BR1530" s="524">
        <f t="shared" si="518"/>
        <v>0</v>
      </c>
      <c r="BS1530" s="525">
        <f t="shared" si="519"/>
        <v>0</v>
      </c>
      <c r="BT1530" s="519">
        <f t="shared" si="520"/>
        <v>0</v>
      </c>
      <c r="BU1530" s="521">
        <f t="shared" si="521"/>
        <v>0</v>
      </c>
      <c r="BV1530" s="452">
        <f t="shared" si="522"/>
        <v>0</v>
      </c>
      <c r="BW1530" s="511">
        <f t="shared" si="523"/>
        <v>0</v>
      </c>
      <c r="BX1530" s="524">
        <f t="shared" si="524"/>
        <v>0</v>
      </c>
      <c r="BY1530" s="525">
        <f t="shared" si="525"/>
        <v>0</v>
      </c>
      <c r="BZ1530" s="519">
        <f t="shared" si="526"/>
        <v>0</v>
      </c>
      <c r="CA1530" s="521">
        <f t="shared" si="527"/>
        <v>0</v>
      </c>
      <c r="CB1530" s="452">
        <f t="shared" si="528"/>
        <v>0</v>
      </c>
      <c r="CC1530" s="511">
        <f t="shared" si="529"/>
        <v>0</v>
      </c>
      <c r="CD1530" s="524">
        <f t="shared" si="530"/>
        <v>0</v>
      </c>
      <c r="CE1530" s="525">
        <f t="shared" si="531"/>
        <v>0</v>
      </c>
      <c r="CF1530" s="519">
        <f t="shared" si="532"/>
        <v>0</v>
      </c>
      <c r="CG1530" s="521">
        <f t="shared" si="533"/>
        <v>0</v>
      </c>
      <c r="CH1530" s="452">
        <f t="shared" si="534"/>
        <v>0</v>
      </c>
      <c r="CI1530" s="511">
        <f t="shared" si="535"/>
        <v>0</v>
      </c>
      <c r="CJ1530" s="524">
        <f t="shared" si="536"/>
        <v>0</v>
      </c>
      <c r="CK1530" s="525">
        <f t="shared" si="537"/>
        <v>0</v>
      </c>
      <c r="CL1530" s="293">
        <f t="shared" si="538"/>
        <v>0</v>
      </c>
      <c r="CM1530" s="294" t="str">
        <f>IF(CL1530=0,"",
IF(SUM($CL$1424:CL1530)=1,CN1530,
IF($CL$1545&gt;SUM($CL$1424:CL1530),_xlfn.CONCAT(", ",CN1530),
IF($CL$1545=SUM($CL$1424:CL1530),_xlfn.CONCAT(" y ",CN1530)))))</f>
        <v/>
      </c>
      <c r="CN1530" s="89" t="s">
        <v>5296</v>
      </c>
    </row>
    <row r="1531" spans="1:92" ht="15" customHeight="1">
      <c r="A1531" s="64"/>
      <c r="B1531" s="11"/>
      <c r="C1531" s="61" t="s">
        <v>5297</v>
      </c>
      <c r="D1531" s="1020" t="str">
        <f>IF(CNGE_2025_M1_Secc5_Sub1!$D137="","",CNGE_2025_M1_Secc5_Sub1!$D137)</f>
        <v/>
      </c>
      <c r="E1531" s="889"/>
      <c r="F1531" s="889"/>
      <c r="G1531" s="889"/>
      <c r="H1531" s="889"/>
      <c r="I1531" s="889"/>
      <c r="J1531" s="889"/>
      <c r="K1531" s="889"/>
      <c r="L1531" s="889"/>
      <c r="M1531" s="889"/>
      <c r="N1531" s="889"/>
      <c r="O1531" s="890"/>
      <c r="P1531" s="813"/>
      <c r="Q1531" s="813"/>
      <c r="R1531" s="813"/>
      <c r="S1531" s="813"/>
      <c r="T1531" s="813"/>
      <c r="U1531" s="813"/>
      <c r="V1531" s="813"/>
      <c r="W1531" s="813"/>
      <c r="X1531" s="813"/>
      <c r="Y1531" s="813"/>
      <c r="Z1531" s="813"/>
      <c r="AA1531" s="813"/>
      <c r="AB1531" s="813"/>
      <c r="AC1531" s="813"/>
      <c r="AD1531" s="813"/>
      <c r="AI1531">
        <f t="shared" si="569"/>
        <v>0</v>
      </c>
      <c r="AJ1531">
        <f t="shared" si="570"/>
        <v>0</v>
      </c>
      <c r="AK1531">
        <f t="shared" si="571"/>
        <v>0</v>
      </c>
      <c r="AL1531">
        <f t="shared" si="572"/>
        <v>0</v>
      </c>
      <c r="AM1531">
        <f t="shared" si="573"/>
        <v>0</v>
      </c>
      <c r="AN1531">
        <f t="shared" si="574"/>
        <v>0</v>
      </c>
      <c r="AO1531">
        <f t="shared" si="575"/>
        <v>0</v>
      </c>
      <c r="AP1531">
        <f t="shared" si="576"/>
        <v>0</v>
      </c>
      <c r="AQ1531">
        <f t="shared" si="577"/>
        <v>0</v>
      </c>
      <c r="AR1531">
        <f t="shared" si="578"/>
        <v>0</v>
      </c>
      <c r="AS1531">
        <f t="shared" si="579"/>
        <v>0</v>
      </c>
      <c r="AT1531">
        <f t="shared" si="580"/>
        <v>0</v>
      </c>
      <c r="AU1531">
        <f t="shared" si="581"/>
        <v>0</v>
      </c>
      <c r="AV1531">
        <f t="shared" si="582"/>
        <v>0</v>
      </c>
      <c r="AW1531">
        <f t="shared" si="583"/>
        <v>0</v>
      </c>
      <c r="AX1531">
        <f t="shared" si="584"/>
        <v>0</v>
      </c>
      <c r="AY1531">
        <f t="shared" si="585"/>
        <v>0</v>
      </c>
      <c r="AZ1531">
        <f t="shared" si="586"/>
        <v>0</v>
      </c>
      <c r="BA1531">
        <f t="shared" si="587"/>
        <v>0</v>
      </c>
      <c r="BB1531">
        <f t="shared" si="588"/>
        <v>0</v>
      </c>
      <c r="BC1531" s="302">
        <f t="shared" si="509"/>
        <v>0</v>
      </c>
      <c r="BD1531" s="290">
        <f t="shared" si="510"/>
        <v>0</v>
      </c>
      <c r="BE1531" s="293">
        <f t="shared" si="511"/>
        <v>0</v>
      </c>
      <c r="BF1531" s="294" t="str">
        <f>IF(BE1531=0,"",
IF(SUM($BE$1424:BE1531)=1,BG1531,
IF($BE$1545&gt;SUM($BE$1424:BE1531),_xlfn.CONCAT(", ",BG1531),
IF($BE$1545=SUM($BE$1424:BE1531),_xlfn.CONCAT(" y ",BG1531)))))</f>
        <v/>
      </c>
      <c r="BG1531" s="89" t="s">
        <v>5298</v>
      </c>
      <c r="BH1531" s="515">
        <f t="shared" ref="BH1531:BJ1531" si="600">IF(OR(S1404="NS",S1263="NS"),0,IF(AND(S1404="NA",S1263="NA"),0,IF(S1404&gt;=SUM(S1263),0,1)))</f>
        <v>0</v>
      </c>
      <c r="BI1531" s="512">
        <f t="shared" si="600"/>
        <v>0</v>
      </c>
      <c r="BJ1531" s="281">
        <f t="shared" si="600"/>
        <v>0</v>
      </c>
      <c r="BK1531" s="338">
        <f t="shared" si="513"/>
        <v>0</v>
      </c>
      <c r="BL1531" s="294" t="str">
        <f>IF(BK1531=0,"",
IF(SUM($BK$1424:BK1531)=1,BM1531,
IF($BK$1545&gt;SUM($BK$1424:BK1531),_xlfn.CONCAT(", ",BM1531),
IF($BK$1545=SUM($BK$1424:BK1531),_xlfn.CONCAT(" y ",BM1531)))))</f>
        <v/>
      </c>
      <c r="BM1531" s="89" t="s">
        <v>5298</v>
      </c>
      <c r="BN1531" s="519">
        <f t="shared" si="514"/>
        <v>0</v>
      </c>
      <c r="BO1531" s="521">
        <f t="shared" si="515"/>
        <v>0</v>
      </c>
      <c r="BP1531" s="452">
        <f t="shared" si="516"/>
        <v>0</v>
      </c>
      <c r="BQ1531" s="511">
        <f t="shared" si="517"/>
        <v>0</v>
      </c>
      <c r="BR1531" s="524">
        <f t="shared" si="518"/>
        <v>0</v>
      </c>
      <c r="BS1531" s="525">
        <f t="shared" si="519"/>
        <v>0</v>
      </c>
      <c r="BT1531" s="519">
        <f t="shared" si="520"/>
        <v>0</v>
      </c>
      <c r="BU1531" s="521">
        <f t="shared" si="521"/>
        <v>0</v>
      </c>
      <c r="BV1531" s="452">
        <f t="shared" si="522"/>
        <v>0</v>
      </c>
      <c r="BW1531" s="511">
        <f t="shared" si="523"/>
        <v>0</v>
      </c>
      <c r="BX1531" s="524">
        <f t="shared" si="524"/>
        <v>0</v>
      </c>
      <c r="BY1531" s="525">
        <f t="shared" si="525"/>
        <v>0</v>
      </c>
      <c r="BZ1531" s="519">
        <f t="shared" si="526"/>
        <v>0</v>
      </c>
      <c r="CA1531" s="521">
        <f t="shared" si="527"/>
        <v>0</v>
      </c>
      <c r="CB1531" s="452">
        <f t="shared" si="528"/>
        <v>0</v>
      </c>
      <c r="CC1531" s="511">
        <f t="shared" si="529"/>
        <v>0</v>
      </c>
      <c r="CD1531" s="524">
        <f t="shared" si="530"/>
        <v>0</v>
      </c>
      <c r="CE1531" s="525">
        <f t="shared" si="531"/>
        <v>0</v>
      </c>
      <c r="CF1531" s="519">
        <f t="shared" si="532"/>
        <v>0</v>
      </c>
      <c r="CG1531" s="521">
        <f t="shared" si="533"/>
        <v>0</v>
      </c>
      <c r="CH1531" s="452">
        <f t="shared" si="534"/>
        <v>0</v>
      </c>
      <c r="CI1531" s="511">
        <f t="shared" si="535"/>
        <v>0</v>
      </c>
      <c r="CJ1531" s="524">
        <f t="shared" si="536"/>
        <v>0</v>
      </c>
      <c r="CK1531" s="525">
        <f t="shared" si="537"/>
        <v>0</v>
      </c>
      <c r="CL1531" s="293">
        <f t="shared" si="538"/>
        <v>0</v>
      </c>
      <c r="CM1531" s="294" t="str">
        <f>IF(CL1531=0,"",
IF(SUM($CL$1424:CL1531)=1,CN1531,
IF($CL$1545&gt;SUM($CL$1424:CL1531),_xlfn.CONCAT(", ",CN1531),
IF($CL$1545=SUM($CL$1424:CL1531),_xlfn.CONCAT(" y ",CN1531)))))</f>
        <v/>
      </c>
      <c r="CN1531" s="89" t="s">
        <v>5298</v>
      </c>
    </row>
    <row r="1532" spans="1:92" ht="15" customHeight="1">
      <c r="A1532" s="64"/>
      <c r="B1532" s="11"/>
      <c r="C1532" s="61" t="s">
        <v>5299</v>
      </c>
      <c r="D1532" s="1020" t="str">
        <f>IF(CNGE_2025_M1_Secc5_Sub1!$D138="","",CNGE_2025_M1_Secc5_Sub1!$D138)</f>
        <v/>
      </c>
      <c r="E1532" s="889"/>
      <c r="F1532" s="889"/>
      <c r="G1532" s="889"/>
      <c r="H1532" s="889"/>
      <c r="I1532" s="889"/>
      <c r="J1532" s="889"/>
      <c r="K1532" s="889"/>
      <c r="L1532" s="889"/>
      <c r="M1532" s="889"/>
      <c r="N1532" s="889"/>
      <c r="O1532" s="890"/>
      <c r="P1532" s="813"/>
      <c r="Q1532" s="813"/>
      <c r="R1532" s="813"/>
      <c r="S1532" s="813"/>
      <c r="T1532" s="813"/>
      <c r="U1532" s="813"/>
      <c r="V1532" s="813"/>
      <c r="W1532" s="813"/>
      <c r="X1532" s="813"/>
      <c r="Y1532" s="813"/>
      <c r="Z1532" s="813"/>
      <c r="AA1532" s="813"/>
      <c r="AB1532" s="813"/>
      <c r="AC1532" s="813"/>
      <c r="AD1532" s="813"/>
      <c r="AI1532">
        <f t="shared" si="569"/>
        <v>0</v>
      </c>
      <c r="AJ1532">
        <f t="shared" si="570"/>
        <v>0</v>
      </c>
      <c r="AK1532">
        <f t="shared" si="571"/>
        <v>0</v>
      </c>
      <c r="AL1532">
        <f t="shared" si="572"/>
        <v>0</v>
      </c>
      <c r="AM1532">
        <f t="shared" si="573"/>
        <v>0</v>
      </c>
      <c r="AN1532">
        <f t="shared" si="574"/>
        <v>0</v>
      </c>
      <c r="AO1532">
        <f t="shared" si="575"/>
        <v>0</v>
      </c>
      <c r="AP1532">
        <f t="shared" si="576"/>
        <v>0</v>
      </c>
      <c r="AQ1532">
        <f t="shared" si="577"/>
        <v>0</v>
      </c>
      <c r="AR1532">
        <f t="shared" si="578"/>
        <v>0</v>
      </c>
      <c r="AS1532">
        <f t="shared" si="579"/>
        <v>0</v>
      </c>
      <c r="AT1532">
        <f t="shared" si="580"/>
        <v>0</v>
      </c>
      <c r="AU1532">
        <f t="shared" si="581"/>
        <v>0</v>
      </c>
      <c r="AV1532">
        <f t="shared" si="582"/>
        <v>0</v>
      </c>
      <c r="AW1532">
        <f t="shared" si="583"/>
        <v>0</v>
      </c>
      <c r="AX1532">
        <f t="shared" si="584"/>
        <v>0</v>
      </c>
      <c r="AY1532">
        <f t="shared" si="585"/>
        <v>0</v>
      </c>
      <c r="AZ1532">
        <f t="shared" si="586"/>
        <v>0</v>
      </c>
      <c r="BA1532">
        <f t="shared" si="587"/>
        <v>0</v>
      </c>
      <c r="BB1532">
        <f t="shared" si="588"/>
        <v>0</v>
      </c>
      <c r="BC1532" s="302">
        <f t="shared" si="509"/>
        <v>0</v>
      </c>
      <c r="BD1532" s="290">
        <f t="shared" si="510"/>
        <v>0</v>
      </c>
      <c r="BE1532" s="293">
        <f t="shared" si="511"/>
        <v>0</v>
      </c>
      <c r="BF1532" s="294" t="str">
        <f>IF(BE1532=0,"",
IF(SUM($BE$1424:BE1532)=1,BG1532,
IF($BE$1545&gt;SUM($BE$1424:BE1532),_xlfn.CONCAT(", ",BG1532),
IF($BE$1545=SUM($BE$1424:BE1532),_xlfn.CONCAT(" y ",BG1532)))))</f>
        <v/>
      </c>
      <c r="BG1532" s="89" t="s">
        <v>5300</v>
      </c>
      <c r="BH1532" s="515">
        <f t="shared" ref="BH1532:BJ1532" si="601">IF(OR(S1405="NS",S1264="NS"),0,IF(AND(S1405="NA",S1264="NA"),0,IF(S1405&gt;=SUM(S1264),0,1)))</f>
        <v>0</v>
      </c>
      <c r="BI1532" s="512">
        <f t="shared" si="601"/>
        <v>0</v>
      </c>
      <c r="BJ1532" s="281">
        <f t="shared" si="601"/>
        <v>0</v>
      </c>
      <c r="BK1532" s="338">
        <f t="shared" si="513"/>
        <v>0</v>
      </c>
      <c r="BL1532" s="294" t="str">
        <f>IF(BK1532=0,"",
IF(SUM($BK$1424:BK1532)=1,BM1532,
IF($BK$1545&gt;SUM($BK$1424:BK1532),_xlfn.CONCAT(", ",BM1532),
IF($BK$1545=SUM($BK$1424:BK1532),_xlfn.CONCAT(" y ",BM1532)))))</f>
        <v/>
      </c>
      <c r="BM1532" s="89" t="s">
        <v>5300</v>
      </c>
      <c r="BN1532" s="519">
        <f t="shared" si="514"/>
        <v>0</v>
      </c>
      <c r="BO1532" s="521">
        <f t="shared" si="515"/>
        <v>0</v>
      </c>
      <c r="BP1532" s="452">
        <f t="shared" si="516"/>
        <v>0</v>
      </c>
      <c r="BQ1532" s="511">
        <f t="shared" si="517"/>
        <v>0</v>
      </c>
      <c r="BR1532" s="524">
        <f t="shared" si="518"/>
        <v>0</v>
      </c>
      <c r="BS1532" s="525">
        <f t="shared" si="519"/>
        <v>0</v>
      </c>
      <c r="BT1532" s="519">
        <f t="shared" si="520"/>
        <v>0</v>
      </c>
      <c r="BU1532" s="521">
        <f t="shared" si="521"/>
        <v>0</v>
      </c>
      <c r="BV1532" s="452">
        <f t="shared" si="522"/>
        <v>0</v>
      </c>
      <c r="BW1532" s="511">
        <f t="shared" si="523"/>
        <v>0</v>
      </c>
      <c r="BX1532" s="524">
        <f t="shared" si="524"/>
        <v>0</v>
      </c>
      <c r="BY1532" s="525">
        <f t="shared" si="525"/>
        <v>0</v>
      </c>
      <c r="BZ1532" s="519">
        <f t="shared" si="526"/>
        <v>0</v>
      </c>
      <c r="CA1532" s="521">
        <f t="shared" si="527"/>
        <v>0</v>
      </c>
      <c r="CB1532" s="452">
        <f t="shared" si="528"/>
        <v>0</v>
      </c>
      <c r="CC1532" s="511">
        <f t="shared" si="529"/>
        <v>0</v>
      </c>
      <c r="CD1532" s="524">
        <f t="shared" si="530"/>
        <v>0</v>
      </c>
      <c r="CE1532" s="525">
        <f t="shared" si="531"/>
        <v>0</v>
      </c>
      <c r="CF1532" s="519">
        <f t="shared" si="532"/>
        <v>0</v>
      </c>
      <c r="CG1532" s="521">
        <f t="shared" si="533"/>
        <v>0</v>
      </c>
      <c r="CH1532" s="452">
        <f t="shared" si="534"/>
        <v>0</v>
      </c>
      <c r="CI1532" s="511">
        <f t="shared" si="535"/>
        <v>0</v>
      </c>
      <c r="CJ1532" s="524">
        <f t="shared" si="536"/>
        <v>0</v>
      </c>
      <c r="CK1532" s="525">
        <f t="shared" si="537"/>
        <v>0</v>
      </c>
      <c r="CL1532" s="293">
        <f t="shared" si="538"/>
        <v>0</v>
      </c>
      <c r="CM1532" s="294" t="str">
        <f>IF(CL1532=0,"",
IF(SUM($CL$1424:CL1532)=1,CN1532,
IF($CL$1545&gt;SUM($CL$1424:CL1532),_xlfn.CONCAT(", ",CN1532),
IF($CL$1545=SUM($CL$1424:CL1532),_xlfn.CONCAT(" y ",CN1532)))))</f>
        <v/>
      </c>
      <c r="CN1532" s="89" t="s">
        <v>5300</v>
      </c>
    </row>
    <row r="1533" spans="1:92" ht="15" customHeight="1">
      <c r="A1533" s="64"/>
      <c r="B1533" s="11"/>
      <c r="C1533" s="61" t="s">
        <v>5301</v>
      </c>
      <c r="D1533" s="1020" t="str">
        <f>IF(CNGE_2025_M1_Secc5_Sub1!$D139="","",CNGE_2025_M1_Secc5_Sub1!$D139)</f>
        <v/>
      </c>
      <c r="E1533" s="889"/>
      <c r="F1533" s="889"/>
      <c r="G1533" s="889"/>
      <c r="H1533" s="889"/>
      <c r="I1533" s="889"/>
      <c r="J1533" s="889"/>
      <c r="K1533" s="889"/>
      <c r="L1533" s="889"/>
      <c r="M1533" s="889"/>
      <c r="N1533" s="889"/>
      <c r="O1533" s="890"/>
      <c r="P1533" s="813"/>
      <c r="Q1533" s="813"/>
      <c r="R1533" s="813"/>
      <c r="S1533" s="813"/>
      <c r="T1533" s="813"/>
      <c r="U1533" s="813"/>
      <c r="V1533" s="813"/>
      <c r="W1533" s="813"/>
      <c r="X1533" s="813"/>
      <c r="Y1533" s="813"/>
      <c r="Z1533" s="813"/>
      <c r="AA1533" s="813"/>
      <c r="AB1533" s="813"/>
      <c r="AC1533" s="813"/>
      <c r="AD1533" s="813"/>
      <c r="AI1533">
        <f t="shared" si="569"/>
        <v>0</v>
      </c>
      <c r="AJ1533">
        <f t="shared" si="570"/>
        <v>0</v>
      </c>
      <c r="AK1533">
        <f t="shared" si="571"/>
        <v>0</v>
      </c>
      <c r="AL1533">
        <f t="shared" si="572"/>
        <v>0</v>
      </c>
      <c r="AM1533">
        <f t="shared" si="573"/>
        <v>0</v>
      </c>
      <c r="AN1533">
        <f t="shared" si="574"/>
        <v>0</v>
      </c>
      <c r="AO1533">
        <f t="shared" si="575"/>
        <v>0</v>
      </c>
      <c r="AP1533">
        <f t="shared" si="576"/>
        <v>0</v>
      </c>
      <c r="AQ1533">
        <f t="shared" si="577"/>
        <v>0</v>
      </c>
      <c r="AR1533">
        <f t="shared" si="578"/>
        <v>0</v>
      </c>
      <c r="AS1533">
        <f t="shared" si="579"/>
        <v>0</v>
      </c>
      <c r="AT1533">
        <f t="shared" si="580"/>
        <v>0</v>
      </c>
      <c r="AU1533">
        <f t="shared" si="581"/>
        <v>0</v>
      </c>
      <c r="AV1533">
        <f t="shared" si="582"/>
        <v>0</v>
      </c>
      <c r="AW1533">
        <f t="shared" si="583"/>
        <v>0</v>
      </c>
      <c r="AX1533">
        <f t="shared" si="584"/>
        <v>0</v>
      </c>
      <c r="AY1533">
        <f t="shared" si="585"/>
        <v>0</v>
      </c>
      <c r="AZ1533">
        <f t="shared" si="586"/>
        <v>0</v>
      </c>
      <c r="BA1533">
        <f t="shared" si="587"/>
        <v>0</v>
      </c>
      <c r="BB1533">
        <f t="shared" si="588"/>
        <v>0</v>
      </c>
      <c r="BC1533" s="302">
        <f t="shared" si="509"/>
        <v>0</v>
      </c>
      <c r="BD1533" s="290">
        <f t="shared" si="510"/>
        <v>0</v>
      </c>
      <c r="BE1533" s="293">
        <f t="shared" si="511"/>
        <v>0</v>
      </c>
      <c r="BF1533" s="294" t="str">
        <f>IF(BE1533=0,"",
IF(SUM($BE$1424:BE1533)=1,BG1533,
IF($BE$1545&gt;SUM($BE$1424:BE1533),_xlfn.CONCAT(", ",BG1533),
IF($BE$1545=SUM($BE$1424:BE1533),_xlfn.CONCAT(" y ",BG1533)))))</f>
        <v/>
      </c>
      <c r="BG1533" s="89" t="s">
        <v>5302</v>
      </c>
      <c r="BH1533" s="515">
        <f t="shared" ref="BH1533:BJ1533" si="602">IF(OR(S1406="NS",S1265="NS"),0,IF(AND(S1406="NA",S1265="NA"),0,IF(S1406&gt;=SUM(S1265),0,1)))</f>
        <v>0</v>
      </c>
      <c r="BI1533" s="512">
        <f t="shared" si="602"/>
        <v>0</v>
      </c>
      <c r="BJ1533" s="281">
        <f t="shared" si="602"/>
        <v>0</v>
      </c>
      <c r="BK1533" s="338">
        <f t="shared" si="513"/>
        <v>0</v>
      </c>
      <c r="BL1533" s="294" t="str">
        <f>IF(BK1533=0,"",
IF(SUM($BK$1424:BK1533)=1,BM1533,
IF($BK$1545&gt;SUM($BK$1424:BK1533),_xlfn.CONCAT(", ",BM1533),
IF($BK$1545=SUM($BK$1424:BK1533),_xlfn.CONCAT(" y ",BM1533)))))</f>
        <v/>
      </c>
      <c r="BM1533" s="89" t="s">
        <v>5302</v>
      </c>
      <c r="BN1533" s="519">
        <f t="shared" si="514"/>
        <v>0</v>
      </c>
      <c r="BO1533" s="521">
        <f t="shared" si="515"/>
        <v>0</v>
      </c>
      <c r="BP1533" s="452">
        <f t="shared" si="516"/>
        <v>0</v>
      </c>
      <c r="BQ1533" s="511">
        <f t="shared" si="517"/>
        <v>0</v>
      </c>
      <c r="BR1533" s="524">
        <f t="shared" si="518"/>
        <v>0</v>
      </c>
      <c r="BS1533" s="525">
        <f t="shared" si="519"/>
        <v>0</v>
      </c>
      <c r="BT1533" s="519">
        <f t="shared" si="520"/>
        <v>0</v>
      </c>
      <c r="BU1533" s="521">
        <f t="shared" si="521"/>
        <v>0</v>
      </c>
      <c r="BV1533" s="452">
        <f t="shared" si="522"/>
        <v>0</v>
      </c>
      <c r="BW1533" s="511">
        <f t="shared" si="523"/>
        <v>0</v>
      </c>
      <c r="BX1533" s="524">
        <f t="shared" si="524"/>
        <v>0</v>
      </c>
      <c r="BY1533" s="525">
        <f t="shared" si="525"/>
        <v>0</v>
      </c>
      <c r="BZ1533" s="519">
        <f t="shared" si="526"/>
        <v>0</v>
      </c>
      <c r="CA1533" s="521">
        <f t="shared" si="527"/>
        <v>0</v>
      </c>
      <c r="CB1533" s="452">
        <f t="shared" si="528"/>
        <v>0</v>
      </c>
      <c r="CC1533" s="511">
        <f t="shared" si="529"/>
        <v>0</v>
      </c>
      <c r="CD1533" s="524">
        <f t="shared" si="530"/>
        <v>0</v>
      </c>
      <c r="CE1533" s="525">
        <f t="shared" si="531"/>
        <v>0</v>
      </c>
      <c r="CF1533" s="519">
        <f t="shared" si="532"/>
        <v>0</v>
      </c>
      <c r="CG1533" s="521">
        <f t="shared" si="533"/>
        <v>0</v>
      </c>
      <c r="CH1533" s="452">
        <f t="shared" si="534"/>
        <v>0</v>
      </c>
      <c r="CI1533" s="511">
        <f t="shared" si="535"/>
        <v>0</v>
      </c>
      <c r="CJ1533" s="524">
        <f t="shared" si="536"/>
        <v>0</v>
      </c>
      <c r="CK1533" s="525">
        <f t="shared" si="537"/>
        <v>0</v>
      </c>
      <c r="CL1533" s="293">
        <f t="shared" si="538"/>
        <v>0</v>
      </c>
      <c r="CM1533" s="294" t="str">
        <f>IF(CL1533=0,"",
IF(SUM($CL$1424:CL1533)=1,CN1533,
IF($CL$1545&gt;SUM($CL$1424:CL1533),_xlfn.CONCAT(", ",CN1533),
IF($CL$1545=SUM($CL$1424:CL1533),_xlfn.CONCAT(" y ",CN1533)))))</f>
        <v/>
      </c>
      <c r="CN1533" s="89" t="s">
        <v>5302</v>
      </c>
    </row>
    <row r="1534" spans="1:92" ht="15" customHeight="1">
      <c r="A1534" s="64"/>
      <c r="B1534" s="11"/>
      <c r="C1534" s="61" t="s">
        <v>5303</v>
      </c>
      <c r="D1534" s="1020" t="str">
        <f>IF(CNGE_2025_M1_Secc5_Sub1!$D140="","",CNGE_2025_M1_Secc5_Sub1!$D140)</f>
        <v/>
      </c>
      <c r="E1534" s="889"/>
      <c r="F1534" s="889"/>
      <c r="G1534" s="889"/>
      <c r="H1534" s="889"/>
      <c r="I1534" s="889"/>
      <c r="J1534" s="889"/>
      <c r="K1534" s="889"/>
      <c r="L1534" s="889"/>
      <c r="M1534" s="889"/>
      <c r="N1534" s="889"/>
      <c r="O1534" s="890"/>
      <c r="P1534" s="813"/>
      <c r="Q1534" s="813"/>
      <c r="R1534" s="813"/>
      <c r="S1534" s="813"/>
      <c r="T1534" s="813"/>
      <c r="U1534" s="813"/>
      <c r="V1534" s="813"/>
      <c r="W1534" s="813"/>
      <c r="X1534" s="813"/>
      <c r="Y1534" s="813"/>
      <c r="Z1534" s="813"/>
      <c r="AA1534" s="813"/>
      <c r="AB1534" s="813"/>
      <c r="AC1534" s="813"/>
      <c r="AD1534" s="813"/>
      <c r="AI1534">
        <f t="shared" si="569"/>
        <v>0</v>
      </c>
      <c r="AJ1534">
        <f t="shared" si="570"/>
        <v>0</v>
      </c>
      <c r="AK1534">
        <f t="shared" si="571"/>
        <v>0</v>
      </c>
      <c r="AL1534">
        <f t="shared" si="572"/>
        <v>0</v>
      </c>
      <c r="AM1534">
        <f t="shared" si="573"/>
        <v>0</v>
      </c>
      <c r="AN1534">
        <f t="shared" si="574"/>
        <v>0</v>
      </c>
      <c r="AO1534">
        <f t="shared" si="575"/>
        <v>0</v>
      </c>
      <c r="AP1534">
        <f t="shared" si="576"/>
        <v>0</v>
      </c>
      <c r="AQ1534">
        <f t="shared" si="577"/>
        <v>0</v>
      </c>
      <c r="AR1534">
        <f t="shared" si="578"/>
        <v>0</v>
      </c>
      <c r="AS1534">
        <f t="shared" si="579"/>
        <v>0</v>
      </c>
      <c r="AT1534">
        <f t="shared" si="580"/>
        <v>0</v>
      </c>
      <c r="AU1534">
        <f t="shared" si="581"/>
        <v>0</v>
      </c>
      <c r="AV1534">
        <f t="shared" si="582"/>
        <v>0</v>
      </c>
      <c r="AW1534">
        <f t="shared" si="583"/>
        <v>0</v>
      </c>
      <c r="AX1534">
        <f t="shared" si="584"/>
        <v>0</v>
      </c>
      <c r="AY1534">
        <f t="shared" si="585"/>
        <v>0</v>
      </c>
      <c r="AZ1534">
        <f t="shared" si="586"/>
        <v>0</v>
      </c>
      <c r="BA1534">
        <f t="shared" si="587"/>
        <v>0</v>
      </c>
      <c r="BB1534">
        <f t="shared" si="588"/>
        <v>0</v>
      </c>
      <c r="BC1534" s="302">
        <f t="shared" si="509"/>
        <v>0</v>
      </c>
      <c r="BD1534" s="290">
        <f t="shared" si="510"/>
        <v>0</v>
      </c>
      <c r="BE1534" s="293">
        <f t="shared" si="511"/>
        <v>0</v>
      </c>
      <c r="BF1534" s="294" t="str">
        <f>IF(BE1534=0,"",
IF(SUM($BE$1424:BE1534)=1,BG1534,
IF($BE$1545&gt;SUM($BE$1424:BE1534),_xlfn.CONCAT(", ",BG1534),
IF($BE$1545=SUM($BE$1424:BE1534),_xlfn.CONCAT(" y ",BG1534)))))</f>
        <v/>
      </c>
      <c r="BG1534" s="89" t="s">
        <v>5304</v>
      </c>
      <c r="BH1534" s="515">
        <f t="shared" ref="BH1534:BJ1534" si="603">IF(OR(S1407="NS",S1266="NS"),0,IF(AND(S1407="NA",S1266="NA"),0,IF(S1407&gt;=SUM(S1266),0,1)))</f>
        <v>0</v>
      </c>
      <c r="BI1534" s="512">
        <f t="shared" si="603"/>
        <v>0</v>
      </c>
      <c r="BJ1534" s="281">
        <f t="shared" si="603"/>
        <v>0</v>
      </c>
      <c r="BK1534" s="338">
        <f t="shared" si="513"/>
        <v>0</v>
      </c>
      <c r="BL1534" s="294" t="str">
        <f>IF(BK1534=0,"",
IF(SUM($BK$1424:BK1534)=1,BM1534,
IF($BK$1545&gt;SUM($BK$1424:BK1534),_xlfn.CONCAT(", ",BM1534),
IF($BK$1545=SUM($BK$1424:BK1534),_xlfn.CONCAT(" y ",BM1534)))))</f>
        <v/>
      </c>
      <c r="BM1534" s="89" t="s">
        <v>5304</v>
      </c>
      <c r="BN1534" s="519">
        <f t="shared" si="514"/>
        <v>0</v>
      </c>
      <c r="BO1534" s="521">
        <f t="shared" si="515"/>
        <v>0</v>
      </c>
      <c r="BP1534" s="452">
        <f t="shared" si="516"/>
        <v>0</v>
      </c>
      <c r="BQ1534" s="511">
        <f t="shared" si="517"/>
        <v>0</v>
      </c>
      <c r="BR1534" s="524">
        <f t="shared" si="518"/>
        <v>0</v>
      </c>
      <c r="BS1534" s="525">
        <f t="shared" si="519"/>
        <v>0</v>
      </c>
      <c r="BT1534" s="519">
        <f t="shared" si="520"/>
        <v>0</v>
      </c>
      <c r="BU1534" s="521">
        <f t="shared" si="521"/>
        <v>0</v>
      </c>
      <c r="BV1534" s="452">
        <f t="shared" si="522"/>
        <v>0</v>
      </c>
      <c r="BW1534" s="511">
        <f t="shared" si="523"/>
        <v>0</v>
      </c>
      <c r="BX1534" s="524">
        <f t="shared" si="524"/>
        <v>0</v>
      </c>
      <c r="BY1534" s="525">
        <f t="shared" si="525"/>
        <v>0</v>
      </c>
      <c r="BZ1534" s="519">
        <f t="shared" si="526"/>
        <v>0</v>
      </c>
      <c r="CA1534" s="521">
        <f t="shared" si="527"/>
        <v>0</v>
      </c>
      <c r="CB1534" s="452">
        <f t="shared" si="528"/>
        <v>0</v>
      </c>
      <c r="CC1534" s="511">
        <f t="shared" si="529"/>
        <v>0</v>
      </c>
      <c r="CD1534" s="524">
        <f t="shared" si="530"/>
        <v>0</v>
      </c>
      <c r="CE1534" s="525">
        <f t="shared" si="531"/>
        <v>0</v>
      </c>
      <c r="CF1534" s="519">
        <f t="shared" si="532"/>
        <v>0</v>
      </c>
      <c r="CG1534" s="521">
        <f t="shared" si="533"/>
        <v>0</v>
      </c>
      <c r="CH1534" s="452">
        <f t="shared" si="534"/>
        <v>0</v>
      </c>
      <c r="CI1534" s="511">
        <f t="shared" si="535"/>
        <v>0</v>
      </c>
      <c r="CJ1534" s="524">
        <f t="shared" si="536"/>
        <v>0</v>
      </c>
      <c r="CK1534" s="525">
        <f t="shared" si="537"/>
        <v>0</v>
      </c>
      <c r="CL1534" s="293">
        <f t="shared" si="538"/>
        <v>0</v>
      </c>
      <c r="CM1534" s="294" t="str">
        <f>IF(CL1534=0,"",
IF(SUM($CL$1424:CL1534)=1,CN1534,
IF($CL$1545&gt;SUM($CL$1424:CL1534),_xlfn.CONCAT(", ",CN1534),
IF($CL$1545=SUM($CL$1424:CL1534),_xlfn.CONCAT(" y ",CN1534)))))</f>
        <v/>
      </c>
      <c r="CN1534" s="89" t="s">
        <v>5304</v>
      </c>
    </row>
    <row r="1535" spans="1:92" ht="15" customHeight="1">
      <c r="A1535" s="64"/>
      <c r="B1535" s="11"/>
      <c r="C1535" s="61" t="s">
        <v>5305</v>
      </c>
      <c r="D1535" s="1020" t="str">
        <f>IF(CNGE_2025_M1_Secc5_Sub1!$D141="","",CNGE_2025_M1_Secc5_Sub1!$D141)</f>
        <v/>
      </c>
      <c r="E1535" s="889"/>
      <c r="F1535" s="889"/>
      <c r="G1535" s="889"/>
      <c r="H1535" s="889"/>
      <c r="I1535" s="889"/>
      <c r="J1535" s="889"/>
      <c r="K1535" s="889"/>
      <c r="L1535" s="889"/>
      <c r="M1535" s="889"/>
      <c r="N1535" s="889"/>
      <c r="O1535" s="890"/>
      <c r="P1535" s="813"/>
      <c r="Q1535" s="813"/>
      <c r="R1535" s="813"/>
      <c r="S1535" s="813"/>
      <c r="T1535" s="813"/>
      <c r="U1535" s="813"/>
      <c r="V1535" s="813"/>
      <c r="W1535" s="813"/>
      <c r="X1535" s="813"/>
      <c r="Y1535" s="813"/>
      <c r="Z1535" s="813"/>
      <c r="AA1535" s="813"/>
      <c r="AB1535" s="813"/>
      <c r="AC1535" s="813"/>
      <c r="AD1535" s="813"/>
      <c r="AI1535">
        <f t="shared" si="569"/>
        <v>0</v>
      </c>
      <c r="AJ1535">
        <f t="shared" si="570"/>
        <v>0</v>
      </c>
      <c r="AK1535">
        <f t="shared" si="571"/>
        <v>0</v>
      </c>
      <c r="AL1535">
        <f t="shared" si="572"/>
        <v>0</v>
      </c>
      <c r="AM1535">
        <f t="shared" si="573"/>
        <v>0</v>
      </c>
      <c r="AN1535">
        <f t="shared" si="574"/>
        <v>0</v>
      </c>
      <c r="AO1535">
        <f t="shared" si="575"/>
        <v>0</v>
      </c>
      <c r="AP1535">
        <f t="shared" si="576"/>
        <v>0</v>
      </c>
      <c r="AQ1535">
        <f t="shared" si="577"/>
        <v>0</v>
      </c>
      <c r="AR1535">
        <f t="shared" si="578"/>
        <v>0</v>
      </c>
      <c r="AS1535">
        <f t="shared" si="579"/>
        <v>0</v>
      </c>
      <c r="AT1535">
        <f t="shared" si="580"/>
        <v>0</v>
      </c>
      <c r="AU1535">
        <f t="shared" si="581"/>
        <v>0</v>
      </c>
      <c r="AV1535">
        <f t="shared" si="582"/>
        <v>0</v>
      </c>
      <c r="AW1535">
        <f t="shared" si="583"/>
        <v>0</v>
      </c>
      <c r="AX1535">
        <f t="shared" si="584"/>
        <v>0</v>
      </c>
      <c r="AY1535">
        <f t="shared" si="585"/>
        <v>0</v>
      </c>
      <c r="AZ1535">
        <f t="shared" si="586"/>
        <v>0</v>
      </c>
      <c r="BA1535">
        <f t="shared" si="587"/>
        <v>0</v>
      </c>
      <c r="BB1535">
        <f t="shared" si="588"/>
        <v>0</v>
      </c>
      <c r="BC1535" s="302">
        <f t="shared" si="509"/>
        <v>0</v>
      </c>
      <c r="BD1535" s="290">
        <f t="shared" si="510"/>
        <v>0</v>
      </c>
      <c r="BE1535" s="293">
        <f t="shared" si="511"/>
        <v>0</v>
      </c>
      <c r="BF1535" s="294" t="str">
        <f>IF(BE1535=0,"",
IF(SUM($BE$1424:BE1535)=1,BG1535,
IF($BE$1545&gt;SUM($BE$1424:BE1535),_xlfn.CONCAT(", ",BG1535),
IF($BE$1545=SUM($BE$1424:BE1535),_xlfn.CONCAT(" y ",BG1535)))))</f>
        <v/>
      </c>
      <c r="BG1535" s="89" t="s">
        <v>5306</v>
      </c>
      <c r="BH1535" s="515">
        <f t="shared" ref="BH1535:BJ1535" si="604">IF(OR(S1408="NS",S1267="NS"),0,IF(AND(S1408="NA",S1267="NA"),0,IF(S1408&gt;=SUM(S1267),0,1)))</f>
        <v>0</v>
      </c>
      <c r="BI1535" s="512">
        <f t="shared" si="604"/>
        <v>0</v>
      </c>
      <c r="BJ1535" s="281">
        <f t="shared" si="604"/>
        <v>0</v>
      </c>
      <c r="BK1535" s="338">
        <f t="shared" si="513"/>
        <v>0</v>
      </c>
      <c r="BL1535" s="294" t="str">
        <f>IF(BK1535=0,"",
IF(SUM($BK$1424:BK1535)=1,BM1535,
IF($BK$1545&gt;SUM($BK$1424:BK1535),_xlfn.CONCAT(", ",BM1535),
IF($BK$1545=SUM($BK$1424:BK1535),_xlfn.CONCAT(" y ",BM1535)))))</f>
        <v/>
      </c>
      <c r="BM1535" s="89" t="s">
        <v>5306</v>
      </c>
      <c r="BN1535" s="519">
        <f t="shared" si="514"/>
        <v>0</v>
      </c>
      <c r="BO1535" s="521">
        <f t="shared" si="515"/>
        <v>0</v>
      </c>
      <c r="BP1535" s="452">
        <f t="shared" si="516"/>
        <v>0</v>
      </c>
      <c r="BQ1535" s="511">
        <f t="shared" si="517"/>
        <v>0</v>
      </c>
      <c r="BR1535" s="524">
        <f t="shared" si="518"/>
        <v>0</v>
      </c>
      <c r="BS1535" s="525">
        <f t="shared" si="519"/>
        <v>0</v>
      </c>
      <c r="BT1535" s="519">
        <f t="shared" si="520"/>
        <v>0</v>
      </c>
      <c r="BU1535" s="521">
        <f t="shared" si="521"/>
        <v>0</v>
      </c>
      <c r="BV1535" s="452">
        <f t="shared" si="522"/>
        <v>0</v>
      </c>
      <c r="BW1535" s="511">
        <f t="shared" si="523"/>
        <v>0</v>
      </c>
      <c r="BX1535" s="524">
        <f t="shared" si="524"/>
        <v>0</v>
      </c>
      <c r="BY1535" s="525">
        <f t="shared" si="525"/>
        <v>0</v>
      </c>
      <c r="BZ1535" s="519">
        <f t="shared" si="526"/>
        <v>0</v>
      </c>
      <c r="CA1535" s="521">
        <f t="shared" si="527"/>
        <v>0</v>
      </c>
      <c r="CB1535" s="452">
        <f t="shared" si="528"/>
        <v>0</v>
      </c>
      <c r="CC1535" s="511">
        <f t="shared" si="529"/>
        <v>0</v>
      </c>
      <c r="CD1535" s="524">
        <f t="shared" si="530"/>
        <v>0</v>
      </c>
      <c r="CE1535" s="525">
        <f t="shared" si="531"/>
        <v>0</v>
      </c>
      <c r="CF1535" s="519">
        <f t="shared" si="532"/>
        <v>0</v>
      </c>
      <c r="CG1535" s="521">
        <f t="shared" si="533"/>
        <v>0</v>
      </c>
      <c r="CH1535" s="452">
        <f t="shared" si="534"/>
        <v>0</v>
      </c>
      <c r="CI1535" s="511">
        <f t="shared" si="535"/>
        <v>0</v>
      </c>
      <c r="CJ1535" s="524">
        <f t="shared" si="536"/>
        <v>0</v>
      </c>
      <c r="CK1535" s="525">
        <f t="shared" si="537"/>
        <v>0</v>
      </c>
      <c r="CL1535" s="293">
        <f t="shared" si="538"/>
        <v>0</v>
      </c>
      <c r="CM1535" s="294" t="str">
        <f>IF(CL1535=0,"",
IF(SUM($CL$1424:CL1535)=1,CN1535,
IF($CL$1545&gt;SUM($CL$1424:CL1535),_xlfn.CONCAT(", ",CN1535),
IF($CL$1545=SUM($CL$1424:CL1535),_xlfn.CONCAT(" y ",CN1535)))))</f>
        <v/>
      </c>
      <c r="CN1535" s="89" t="s">
        <v>5306</v>
      </c>
    </row>
    <row r="1536" spans="1:92" ht="15" customHeight="1">
      <c r="A1536" s="64"/>
      <c r="B1536" s="11"/>
      <c r="C1536" s="61" t="s">
        <v>5307</v>
      </c>
      <c r="D1536" s="1020" t="str">
        <f>IF(CNGE_2025_M1_Secc5_Sub1!$D142="","",CNGE_2025_M1_Secc5_Sub1!$D142)</f>
        <v/>
      </c>
      <c r="E1536" s="889"/>
      <c r="F1536" s="889"/>
      <c r="G1536" s="889"/>
      <c r="H1536" s="889"/>
      <c r="I1536" s="889"/>
      <c r="J1536" s="889"/>
      <c r="K1536" s="889"/>
      <c r="L1536" s="889"/>
      <c r="M1536" s="889"/>
      <c r="N1536" s="889"/>
      <c r="O1536" s="890"/>
      <c r="P1536" s="813"/>
      <c r="Q1536" s="813"/>
      <c r="R1536" s="813"/>
      <c r="S1536" s="813"/>
      <c r="T1536" s="813"/>
      <c r="U1536" s="813"/>
      <c r="V1536" s="813"/>
      <c r="W1536" s="813"/>
      <c r="X1536" s="813"/>
      <c r="Y1536" s="813"/>
      <c r="Z1536" s="813"/>
      <c r="AA1536" s="813"/>
      <c r="AB1536" s="813"/>
      <c r="AC1536" s="813"/>
      <c r="AD1536" s="813"/>
      <c r="AI1536">
        <f t="shared" si="569"/>
        <v>0</v>
      </c>
      <c r="AJ1536">
        <f t="shared" si="570"/>
        <v>0</v>
      </c>
      <c r="AK1536">
        <f t="shared" si="571"/>
        <v>0</v>
      </c>
      <c r="AL1536">
        <f t="shared" si="572"/>
        <v>0</v>
      </c>
      <c r="AM1536">
        <f t="shared" si="573"/>
        <v>0</v>
      </c>
      <c r="AN1536">
        <f t="shared" si="574"/>
        <v>0</v>
      </c>
      <c r="AO1536">
        <f t="shared" si="575"/>
        <v>0</v>
      </c>
      <c r="AP1536">
        <f t="shared" si="576"/>
        <v>0</v>
      </c>
      <c r="AQ1536">
        <f t="shared" si="577"/>
        <v>0</v>
      </c>
      <c r="AR1536">
        <f t="shared" si="578"/>
        <v>0</v>
      </c>
      <c r="AS1536">
        <f t="shared" si="579"/>
        <v>0</v>
      </c>
      <c r="AT1536">
        <f t="shared" si="580"/>
        <v>0</v>
      </c>
      <c r="AU1536">
        <f t="shared" si="581"/>
        <v>0</v>
      </c>
      <c r="AV1536">
        <f t="shared" si="582"/>
        <v>0</v>
      </c>
      <c r="AW1536">
        <f t="shared" si="583"/>
        <v>0</v>
      </c>
      <c r="AX1536">
        <f t="shared" si="584"/>
        <v>0</v>
      </c>
      <c r="AY1536">
        <f t="shared" si="585"/>
        <v>0</v>
      </c>
      <c r="AZ1536">
        <f t="shared" si="586"/>
        <v>0</v>
      </c>
      <c r="BA1536">
        <f t="shared" si="587"/>
        <v>0</v>
      </c>
      <c r="BB1536">
        <f t="shared" si="588"/>
        <v>0</v>
      </c>
      <c r="BC1536" s="302">
        <f t="shared" si="509"/>
        <v>0</v>
      </c>
      <c r="BD1536" s="290">
        <f t="shared" si="510"/>
        <v>0</v>
      </c>
      <c r="BE1536" s="293">
        <f t="shared" si="511"/>
        <v>0</v>
      </c>
      <c r="BF1536" s="294" t="str">
        <f>IF(BE1536=0,"",
IF(SUM($BE$1424:BE1536)=1,BG1536,
IF($BE$1545&gt;SUM($BE$1424:BE1536),_xlfn.CONCAT(", ",BG1536),
IF($BE$1545=SUM($BE$1424:BE1536),_xlfn.CONCAT(" y ",BG1536)))))</f>
        <v/>
      </c>
      <c r="BG1536" s="89" t="s">
        <v>5308</v>
      </c>
      <c r="BH1536" s="515">
        <f t="shared" ref="BH1536:BJ1536" si="605">IF(OR(S1409="NS",S1268="NS"),0,IF(AND(S1409="NA",S1268="NA"),0,IF(S1409&gt;=SUM(S1268),0,1)))</f>
        <v>0</v>
      </c>
      <c r="BI1536" s="512">
        <f t="shared" si="605"/>
        <v>0</v>
      </c>
      <c r="BJ1536" s="281">
        <f t="shared" si="605"/>
        <v>0</v>
      </c>
      <c r="BK1536" s="338">
        <f t="shared" si="513"/>
        <v>0</v>
      </c>
      <c r="BL1536" s="294" t="str">
        <f>IF(BK1536=0,"",
IF(SUM($BK$1424:BK1536)=1,BM1536,
IF($BK$1545&gt;SUM($BK$1424:BK1536),_xlfn.CONCAT(", ",BM1536),
IF($BK$1545=SUM($BK$1424:BK1536),_xlfn.CONCAT(" y ",BM1536)))))</f>
        <v/>
      </c>
      <c r="BM1536" s="89" t="s">
        <v>5308</v>
      </c>
      <c r="BN1536" s="519">
        <f t="shared" si="514"/>
        <v>0</v>
      </c>
      <c r="BO1536" s="521">
        <f t="shared" si="515"/>
        <v>0</v>
      </c>
      <c r="BP1536" s="452">
        <f t="shared" si="516"/>
        <v>0</v>
      </c>
      <c r="BQ1536" s="511">
        <f t="shared" si="517"/>
        <v>0</v>
      </c>
      <c r="BR1536" s="524">
        <f t="shared" si="518"/>
        <v>0</v>
      </c>
      <c r="BS1536" s="525">
        <f t="shared" si="519"/>
        <v>0</v>
      </c>
      <c r="BT1536" s="519">
        <f t="shared" si="520"/>
        <v>0</v>
      </c>
      <c r="BU1536" s="521">
        <f t="shared" si="521"/>
        <v>0</v>
      </c>
      <c r="BV1536" s="452">
        <f t="shared" si="522"/>
        <v>0</v>
      </c>
      <c r="BW1536" s="511">
        <f t="shared" si="523"/>
        <v>0</v>
      </c>
      <c r="BX1536" s="524">
        <f t="shared" si="524"/>
        <v>0</v>
      </c>
      <c r="BY1536" s="525">
        <f t="shared" si="525"/>
        <v>0</v>
      </c>
      <c r="BZ1536" s="519">
        <f t="shared" si="526"/>
        <v>0</v>
      </c>
      <c r="CA1536" s="521">
        <f t="shared" si="527"/>
        <v>0</v>
      </c>
      <c r="CB1536" s="452">
        <f t="shared" si="528"/>
        <v>0</v>
      </c>
      <c r="CC1536" s="511">
        <f t="shared" si="529"/>
        <v>0</v>
      </c>
      <c r="CD1536" s="524">
        <f t="shared" si="530"/>
        <v>0</v>
      </c>
      <c r="CE1536" s="525">
        <f t="shared" si="531"/>
        <v>0</v>
      </c>
      <c r="CF1536" s="519">
        <f t="shared" si="532"/>
        <v>0</v>
      </c>
      <c r="CG1536" s="521">
        <f t="shared" si="533"/>
        <v>0</v>
      </c>
      <c r="CH1536" s="452">
        <f t="shared" si="534"/>
        <v>0</v>
      </c>
      <c r="CI1536" s="511">
        <f t="shared" si="535"/>
        <v>0</v>
      </c>
      <c r="CJ1536" s="524">
        <f t="shared" si="536"/>
        <v>0</v>
      </c>
      <c r="CK1536" s="525">
        <f t="shared" si="537"/>
        <v>0</v>
      </c>
      <c r="CL1536" s="293">
        <f t="shared" si="538"/>
        <v>0</v>
      </c>
      <c r="CM1536" s="294" t="str">
        <f>IF(CL1536=0,"",
IF(SUM($CL$1424:CL1536)=1,CN1536,
IF($CL$1545&gt;SUM($CL$1424:CL1536),_xlfn.CONCAT(", ",CN1536),
IF($CL$1545=SUM($CL$1424:CL1536),_xlfn.CONCAT(" y ",CN1536)))))</f>
        <v/>
      </c>
      <c r="CN1536" s="89" t="s">
        <v>5308</v>
      </c>
    </row>
    <row r="1537" spans="1:92" ht="15" customHeight="1">
      <c r="A1537" s="64"/>
      <c r="B1537" s="11"/>
      <c r="C1537" s="61" t="s">
        <v>5309</v>
      </c>
      <c r="D1537" s="1020" t="str">
        <f>IF(CNGE_2025_M1_Secc5_Sub1!$D143="","",CNGE_2025_M1_Secc5_Sub1!$D143)</f>
        <v/>
      </c>
      <c r="E1537" s="889"/>
      <c r="F1537" s="889"/>
      <c r="G1537" s="889"/>
      <c r="H1537" s="889"/>
      <c r="I1537" s="889"/>
      <c r="J1537" s="889"/>
      <c r="K1537" s="889"/>
      <c r="L1537" s="889"/>
      <c r="M1537" s="889"/>
      <c r="N1537" s="889"/>
      <c r="O1537" s="890"/>
      <c r="P1537" s="813"/>
      <c r="Q1537" s="813"/>
      <c r="R1537" s="813"/>
      <c r="S1537" s="813"/>
      <c r="T1537" s="813"/>
      <c r="U1537" s="813"/>
      <c r="V1537" s="813"/>
      <c r="W1537" s="813"/>
      <c r="X1537" s="813"/>
      <c r="Y1537" s="813"/>
      <c r="Z1537" s="813"/>
      <c r="AA1537" s="813"/>
      <c r="AB1537" s="813"/>
      <c r="AC1537" s="813"/>
      <c r="AD1537" s="813"/>
      <c r="AI1537">
        <f t="shared" si="569"/>
        <v>0</v>
      </c>
      <c r="AJ1537">
        <f t="shared" si="570"/>
        <v>0</v>
      </c>
      <c r="AK1537">
        <f t="shared" si="571"/>
        <v>0</v>
      </c>
      <c r="AL1537">
        <f t="shared" si="572"/>
        <v>0</v>
      </c>
      <c r="AM1537">
        <f t="shared" si="573"/>
        <v>0</v>
      </c>
      <c r="AN1537">
        <f t="shared" si="574"/>
        <v>0</v>
      </c>
      <c r="AO1537">
        <f t="shared" si="575"/>
        <v>0</v>
      </c>
      <c r="AP1537">
        <f t="shared" si="576"/>
        <v>0</v>
      </c>
      <c r="AQ1537">
        <f t="shared" si="577"/>
        <v>0</v>
      </c>
      <c r="AR1537">
        <f t="shared" si="578"/>
        <v>0</v>
      </c>
      <c r="AS1537">
        <f t="shared" si="579"/>
        <v>0</v>
      </c>
      <c r="AT1537">
        <f t="shared" si="580"/>
        <v>0</v>
      </c>
      <c r="AU1537">
        <f t="shared" si="581"/>
        <v>0</v>
      </c>
      <c r="AV1537">
        <f t="shared" si="582"/>
        <v>0</v>
      </c>
      <c r="AW1537">
        <f t="shared" si="583"/>
        <v>0</v>
      </c>
      <c r="AX1537">
        <f t="shared" si="584"/>
        <v>0</v>
      </c>
      <c r="AY1537">
        <f t="shared" si="585"/>
        <v>0</v>
      </c>
      <c r="AZ1537">
        <f t="shared" si="586"/>
        <v>0</v>
      </c>
      <c r="BA1537">
        <f t="shared" si="587"/>
        <v>0</v>
      </c>
      <c r="BB1537">
        <f t="shared" si="588"/>
        <v>0</v>
      </c>
      <c r="BC1537" s="302">
        <f t="shared" si="509"/>
        <v>0</v>
      </c>
      <c r="BD1537" s="290">
        <f t="shared" si="510"/>
        <v>0</v>
      </c>
      <c r="BE1537" s="293">
        <f t="shared" si="511"/>
        <v>0</v>
      </c>
      <c r="BF1537" s="294" t="str">
        <f>IF(BE1537=0,"",
IF(SUM($BE$1424:BE1537)=1,BG1537,
IF($BE$1545&gt;SUM($BE$1424:BE1537),_xlfn.CONCAT(", ",BG1537),
IF($BE$1545=SUM($BE$1424:BE1537),_xlfn.CONCAT(" y ",BG1537)))))</f>
        <v/>
      </c>
      <c r="BG1537" s="89" t="s">
        <v>5310</v>
      </c>
      <c r="BH1537" s="515">
        <f t="shared" ref="BH1537:BJ1537" si="606">IF(OR(S1410="NS",S1269="NS"),0,IF(AND(S1410="NA",S1269="NA"),0,IF(S1410&gt;=SUM(S1269),0,1)))</f>
        <v>0</v>
      </c>
      <c r="BI1537" s="512">
        <f t="shared" si="606"/>
        <v>0</v>
      </c>
      <c r="BJ1537" s="281">
        <f t="shared" si="606"/>
        <v>0</v>
      </c>
      <c r="BK1537" s="338">
        <f t="shared" si="513"/>
        <v>0</v>
      </c>
      <c r="BL1537" s="294" t="str">
        <f>IF(BK1537=0,"",
IF(SUM($BK$1424:BK1537)=1,BM1537,
IF($BK$1545&gt;SUM($BK$1424:BK1537),_xlfn.CONCAT(", ",BM1537),
IF($BK$1545=SUM($BK$1424:BK1537),_xlfn.CONCAT(" y ",BM1537)))))</f>
        <v/>
      </c>
      <c r="BM1537" s="89" t="s">
        <v>5310</v>
      </c>
      <c r="BN1537" s="519">
        <f t="shared" si="514"/>
        <v>0</v>
      </c>
      <c r="BO1537" s="521">
        <f t="shared" si="515"/>
        <v>0</v>
      </c>
      <c r="BP1537" s="452">
        <f t="shared" si="516"/>
        <v>0</v>
      </c>
      <c r="BQ1537" s="511">
        <f t="shared" si="517"/>
        <v>0</v>
      </c>
      <c r="BR1537" s="524">
        <f t="shared" si="518"/>
        <v>0</v>
      </c>
      <c r="BS1537" s="525">
        <f t="shared" si="519"/>
        <v>0</v>
      </c>
      <c r="BT1537" s="519">
        <f t="shared" si="520"/>
        <v>0</v>
      </c>
      <c r="BU1537" s="521">
        <f t="shared" si="521"/>
        <v>0</v>
      </c>
      <c r="BV1537" s="452">
        <f t="shared" si="522"/>
        <v>0</v>
      </c>
      <c r="BW1537" s="511">
        <f t="shared" si="523"/>
        <v>0</v>
      </c>
      <c r="BX1537" s="524">
        <f t="shared" si="524"/>
        <v>0</v>
      </c>
      <c r="BY1537" s="525">
        <f t="shared" si="525"/>
        <v>0</v>
      </c>
      <c r="BZ1537" s="519">
        <f t="shared" si="526"/>
        <v>0</v>
      </c>
      <c r="CA1537" s="521">
        <f t="shared" si="527"/>
        <v>0</v>
      </c>
      <c r="CB1537" s="452">
        <f t="shared" si="528"/>
        <v>0</v>
      </c>
      <c r="CC1537" s="511">
        <f t="shared" si="529"/>
        <v>0</v>
      </c>
      <c r="CD1537" s="524">
        <f t="shared" si="530"/>
        <v>0</v>
      </c>
      <c r="CE1537" s="525">
        <f t="shared" si="531"/>
        <v>0</v>
      </c>
      <c r="CF1537" s="519">
        <f t="shared" si="532"/>
        <v>0</v>
      </c>
      <c r="CG1537" s="521">
        <f t="shared" si="533"/>
        <v>0</v>
      </c>
      <c r="CH1537" s="452">
        <f t="shared" si="534"/>
        <v>0</v>
      </c>
      <c r="CI1537" s="511">
        <f t="shared" si="535"/>
        <v>0</v>
      </c>
      <c r="CJ1537" s="524">
        <f t="shared" si="536"/>
        <v>0</v>
      </c>
      <c r="CK1537" s="525">
        <f t="shared" si="537"/>
        <v>0</v>
      </c>
      <c r="CL1537" s="293">
        <f t="shared" si="538"/>
        <v>0</v>
      </c>
      <c r="CM1537" s="294" t="str">
        <f>IF(CL1537=0,"",
IF(SUM($CL$1424:CL1537)=1,CN1537,
IF($CL$1545&gt;SUM($CL$1424:CL1537),_xlfn.CONCAT(", ",CN1537),
IF($CL$1545=SUM($CL$1424:CL1537),_xlfn.CONCAT(" y ",CN1537)))))</f>
        <v/>
      </c>
      <c r="CN1537" s="89" t="s">
        <v>5310</v>
      </c>
    </row>
    <row r="1538" spans="1:92" ht="15" customHeight="1">
      <c r="A1538" s="64"/>
      <c r="B1538" s="11"/>
      <c r="C1538" s="61" t="s">
        <v>5311</v>
      </c>
      <c r="D1538" s="1020" t="str">
        <f>IF(CNGE_2025_M1_Secc5_Sub1!$D144="","",CNGE_2025_M1_Secc5_Sub1!$D144)</f>
        <v/>
      </c>
      <c r="E1538" s="889"/>
      <c r="F1538" s="889"/>
      <c r="G1538" s="889"/>
      <c r="H1538" s="889"/>
      <c r="I1538" s="889"/>
      <c r="J1538" s="889"/>
      <c r="K1538" s="889"/>
      <c r="L1538" s="889"/>
      <c r="M1538" s="889"/>
      <c r="N1538" s="889"/>
      <c r="O1538" s="890"/>
      <c r="P1538" s="813"/>
      <c r="Q1538" s="813"/>
      <c r="R1538" s="813"/>
      <c r="S1538" s="813"/>
      <c r="T1538" s="813"/>
      <c r="U1538" s="813"/>
      <c r="V1538" s="813"/>
      <c r="W1538" s="813"/>
      <c r="X1538" s="813"/>
      <c r="Y1538" s="813"/>
      <c r="Z1538" s="813"/>
      <c r="AA1538" s="813"/>
      <c r="AB1538" s="813"/>
      <c r="AC1538" s="813"/>
      <c r="AD1538" s="813"/>
      <c r="AI1538">
        <f t="shared" si="569"/>
        <v>0</v>
      </c>
      <c r="AJ1538">
        <f t="shared" si="570"/>
        <v>0</v>
      </c>
      <c r="AK1538">
        <f t="shared" si="571"/>
        <v>0</v>
      </c>
      <c r="AL1538">
        <f t="shared" si="572"/>
        <v>0</v>
      </c>
      <c r="AM1538">
        <f t="shared" si="573"/>
        <v>0</v>
      </c>
      <c r="AN1538">
        <f t="shared" si="574"/>
        <v>0</v>
      </c>
      <c r="AO1538">
        <f t="shared" si="575"/>
        <v>0</v>
      </c>
      <c r="AP1538">
        <f t="shared" si="576"/>
        <v>0</v>
      </c>
      <c r="AQ1538">
        <f t="shared" si="577"/>
        <v>0</v>
      </c>
      <c r="AR1538">
        <f t="shared" si="578"/>
        <v>0</v>
      </c>
      <c r="AS1538">
        <f t="shared" si="579"/>
        <v>0</v>
      </c>
      <c r="AT1538">
        <f t="shared" si="580"/>
        <v>0</v>
      </c>
      <c r="AU1538">
        <f t="shared" si="581"/>
        <v>0</v>
      </c>
      <c r="AV1538">
        <f t="shared" si="582"/>
        <v>0</v>
      </c>
      <c r="AW1538">
        <f t="shared" si="583"/>
        <v>0</v>
      </c>
      <c r="AX1538">
        <f t="shared" si="584"/>
        <v>0</v>
      </c>
      <c r="AY1538">
        <f t="shared" si="585"/>
        <v>0</v>
      </c>
      <c r="AZ1538">
        <f t="shared" si="586"/>
        <v>0</v>
      </c>
      <c r="BA1538">
        <f t="shared" si="587"/>
        <v>0</v>
      </c>
      <c r="BB1538">
        <f t="shared" si="588"/>
        <v>0</v>
      </c>
      <c r="BC1538" s="302">
        <f t="shared" si="509"/>
        <v>0</v>
      </c>
      <c r="BD1538" s="290">
        <f t="shared" si="510"/>
        <v>0</v>
      </c>
      <c r="BE1538" s="293">
        <f t="shared" si="511"/>
        <v>0</v>
      </c>
      <c r="BF1538" s="294" t="str">
        <f>IF(BE1538=0,"",
IF(SUM($BE$1424:BE1538)=1,BG1538,
IF($BE$1545&gt;SUM($BE$1424:BE1538),_xlfn.CONCAT(", ",BG1538),
IF($BE$1545=SUM($BE$1424:BE1538),_xlfn.CONCAT(" y ",BG1538)))))</f>
        <v/>
      </c>
      <c r="BG1538" s="89" t="s">
        <v>5312</v>
      </c>
      <c r="BH1538" s="515">
        <f t="shared" ref="BH1538:BJ1538" si="607">IF(OR(S1411="NS",S1270="NS"),0,IF(AND(S1411="NA",S1270="NA"),0,IF(S1411&gt;=SUM(S1270),0,1)))</f>
        <v>0</v>
      </c>
      <c r="BI1538" s="512">
        <f t="shared" si="607"/>
        <v>0</v>
      </c>
      <c r="BJ1538" s="281">
        <f t="shared" si="607"/>
        <v>0</v>
      </c>
      <c r="BK1538" s="338">
        <f t="shared" si="513"/>
        <v>0</v>
      </c>
      <c r="BL1538" s="294" t="str">
        <f>IF(BK1538=0,"",
IF(SUM($BK$1424:BK1538)=1,BM1538,
IF($BK$1545&gt;SUM($BK$1424:BK1538),_xlfn.CONCAT(", ",BM1538),
IF($BK$1545=SUM($BK$1424:BK1538),_xlfn.CONCAT(" y ",BM1538)))))</f>
        <v/>
      </c>
      <c r="BM1538" s="89" t="s">
        <v>5312</v>
      </c>
      <c r="BN1538" s="519">
        <f t="shared" si="514"/>
        <v>0</v>
      </c>
      <c r="BO1538" s="521">
        <f t="shared" si="515"/>
        <v>0</v>
      </c>
      <c r="BP1538" s="452">
        <f t="shared" si="516"/>
        <v>0</v>
      </c>
      <c r="BQ1538" s="511">
        <f t="shared" si="517"/>
        <v>0</v>
      </c>
      <c r="BR1538" s="524">
        <f t="shared" si="518"/>
        <v>0</v>
      </c>
      <c r="BS1538" s="525">
        <f t="shared" si="519"/>
        <v>0</v>
      </c>
      <c r="BT1538" s="519">
        <f t="shared" si="520"/>
        <v>0</v>
      </c>
      <c r="BU1538" s="521">
        <f t="shared" si="521"/>
        <v>0</v>
      </c>
      <c r="BV1538" s="452">
        <f t="shared" si="522"/>
        <v>0</v>
      </c>
      <c r="BW1538" s="511">
        <f t="shared" si="523"/>
        <v>0</v>
      </c>
      <c r="BX1538" s="524">
        <f t="shared" si="524"/>
        <v>0</v>
      </c>
      <c r="BY1538" s="525">
        <f t="shared" si="525"/>
        <v>0</v>
      </c>
      <c r="BZ1538" s="519">
        <f t="shared" si="526"/>
        <v>0</v>
      </c>
      <c r="CA1538" s="521">
        <f t="shared" si="527"/>
        <v>0</v>
      </c>
      <c r="CB1538" s="452">
        <f t="shared" si="528"/>
        <v>0</v>
      </c>
      <c r="CC1538" s="511">
        <f t="shared" si="529"/>
        <v>0</v>
      </c>
      <c r="CD1538" s="524">
        <f t="shared" si="530"/>
        <v>0</v>
      </c>
      <c r="CE1538" s="525">
        <f t="shared" si="531"/>
        <v>0</v>
      </c>
      <c r="CF1538" s="519">
        <f t="shared" si="532"/>
        <v>0</v>
      </c>
      <c r="CG1538" s="521">
        <f t="shared" si="533"/>
        <v>0</v>
      </c>
      <c r="CH1538" s="452">
        <f t="shared" si="534"/>
        <v>0</v>
      </c>
      <c r="CI1538" s="511">
        <f t="shared" si="535"/>
        <v>0</v>
      </c>
      <c r="CJ1538" s="524">
        <f t="shared" si="536"/>
        <v>0</v>
      </c>
      <c r="CK1538" s="525">
        <f t="shared" si="537"/>
        <v>0</v>
      </c>
      <c r="CL1538" s="293">
        <f t="shared" si="538"/>
        <v>0</v>
      </c>
      <c r="CM1538" s="294" t="str">
        <f>IF(CL1538=0,"",
IF(SUM($CL$1424:CL1538)=1,CN1538,
IF($CL$1545&gt;SUM($CL$1424:CL1538),_xlfn.CONCAT(", ",CN1538),
IF($CL$1545=SUM($CL$1424:CL1538),_xlfn.CONCAT(" y ",CN1538)))))</f>
        <v/>
      </c>
      <c r="CN1538" s="89" t="s">
        <v>5312</v>
      </c>
    </row>
    <row r="1539" spans="1:92" ht="15" customHeight="1">
      <c r="A1539" s="64"/>
      <c r="B1539" s="11"/>
      <c r="C1539" s="61" t="s">
        <v>5313</v>
      </c>
      <c r="D1539" s="1020" t="str">
        <f>IF(CNGE_2025_M1_Secc5_Sub1!$D145="","",CNGE_2025_M1_Secc5_Sub1!$D145)</f>
        <v/>
      </c>
      <c r="E1539" s="889"/>
      <c r="F1539" s="889"/>
      <c r="G1539" s="889"/>
      <c r="H1539" s="889"/>
      <c r="I1539" s="889"/>
      <c r="J1539" s="889"/>
      <c r="K1539" s="889"/>
      <c r="L1539" s="889"/>
      <c r="M1539" s="889"/>
      <c r="N1539" s="889"/>
      <c r="O1539" s="890"/>
      <c r="P1539" s="813"/>
      <c r="Q1539" s="813"/>
      <c r="R1539" s="813"/>
      <c r="S1539" s="813"/>
      <c r="T1539" s="813"/>
      <c r="U1539" s="813"/>
      <c r="V1539" s="813"/>
      <c r="W1539" s="813"/>
      <c r="X1539" s="813"/>
      <c r="Y1539" s="813"/>
      <c r="Z1539" s="813"/>
      <c r="AA1539" s="813"/>
      <c r="AB1539" s="813"/>
      <c r="AC1539" s="813"/>
      <c r="AD1539" s="813"/>
      <c r="AI1539">
        <f t="shared" si="569"/>
        <v>0</v>
      </c>
      <c r="AJ1539">
        <f t="shared" si="570"/>
        <v>0</v>
      </c>
      <c r="AK1539">
        <f t="shared" si="571"/>
        <v>0</v>
      </c>
      <c r="AL1539">
        <f t="shared" si="572"/>
        <v>0</v>
      </c>
      <c r="AM1539">
        <f t="shared" si="573"/>
        <v>0</v>
      </c>
      <c r="AN1539">
        <f t="shared" si="574"/>
        <v>0</v>
      </c>
      <c r="AO1539">
        <f t="shared" si="575"/>
        <v>0</v>
      </c>
      <c r="AP1539">
        <f t="shared" si="576"/>
        <v>0</v>
      </c>
      <c r="AQ1539">
        <f t="shared" si="577"/>
        <v>0</v>
      </c>
      <c r="AR1539">
        <f t="shared" si="578"/>
        <v>0</v>
      </c>
      <c r="AS1539">
        <f t="shared" si="579"/>
        <v>0</v>
      </c>
      <c r="AT1539">
        <f t="shared" si="580"/>
        <v>0</v>
      </c>
      <c r="AU1539">
        <f t="shared" si="581"/>
        <v>0</v>
      </c>
      <c r="AV1539">
        <f t="shared" si="582"/>
        <v>0</v>
      </c>
      <c r="AW1539">
        <f t="shared" si="583"/>
        <v>0</v>
      </c>
      <c r="AX1539">
        <f t="shared" si="584"/>
        <v>0</v>
      </c>
      <c r="AY1539">
        <f t="shared" si="585"/>
        <v>0</v>
      </c>
      <c r="AZ1539">
        <f t="shared" si="586"/>
        <v>0</v>
      </c>
      <c r="BA1539">
        <f t="shared" si="587"/>
        <v>0</v>
      </c>
      <c r="BB1539">
        <f t="shared" si="588"/>
        <v>0</v>
      </c>
      <c r="BC1539" s="302">
        <f t="shared" si="509"/>
        <v>0</v>
      </c>
      <c r="BD1539" s="290">
        <f t="shared" si="510"/>
        <v>0</v>
      </c>
      <c r="BE1539" s="293">
        <f t="shared" si="511"/>
        <v>0</v>
      </c>
      <c r="BF1539" s="294" t="str">
        <f>IF(BE1539=0,"",
IF(SUM($BE$1424:BE1539)=1,BG1539,
IF($BE$1545&gt;SUM($BE$1424:BE1539),_xlfn.CONCAT(", ",BG1539),
IF($BE$1545=SUM($BE$1424:BE1539),_xlfn.CONCAT(" y ",BG1539)))))</f>
        <v/>
      </c>
      <c r="BG1539" s="89" t="s">
        <v>5314</v>
      </c>
      <c r="BH1539" s="515">
        <f t="shared" ref="BH1539:BJ1539" si="608">IF(OR(S1412="NS",S1271="NS"),0,IF(AND(S1412="NA",S1271="NA"),0,IF(S1412&gt;=SUM(S1271),0,1)))</f>
        <v>0</v>
      </c>
      <c r="BI1539" s="512">
        <f t="shared" si="608"/>
        <v>0</v>
      </c>
      <c r="BJ1539" s="281">
        <f t="shared" si="608"/>
        <v>0</v>
      </c>
      <c r="BK1539" s="338">
        <f t="shared" si="513"/>
        <v>0</v>
      </c>
      <c r="BL1539" s="294" t="str">
        <f>IF(BK1539=0,"",
IF(SUM($BK$1424:BK1539)=1,BM1539,
IF($BK$1545&gt;SUM($BK$1424:BK1539),_xlfn.CONCAT(", ",BM1539),
IF($BK$1545=SUM($BK$1424:BK1539),_xlfn.CONCAT(" y ",BM1539)))))</f>
        <v/>
      </c>
      <c r="BM1539" s="89" t="s">
        <v>5314</v>
      </c>
      <c r="BN1539" s="519">
        <f t="shared" si="514"/>
        <v>0</v>
      </c>
      <c r="BO1539" s="521">
        <f t="shared" si="515"/>
        <v>0</v>
      </c>
      <c r="BP1539" s="452">
        <f t="shared" si="516"/>
        <v>0</v>
      </c>
      <c r="BQ1539" s="511">
        <f t="shared" si="517"/>
        <v>0</v>
      </c>
      <c r="BR1539" s="524">
        <f t="shared" si="518"/>
        <v>0</v>
      </c>
      <c r="BS1539" s="525">
        <f t="shared" si="519"/>
        <v>0</v>
      </c>
      <c r="BT1539" s="519">
        <f t="shared" si="520"/>
        <v>0</v>
      </c>
      <c r="BU1539" s="521">
        <f t="shared" si="521"/>
        <v>0</v>
      </c>
      <c r="BV1539" s="452">
        <f t="shared" si="522"/>
        <v>0</v>
      </c>
      <c r="BW1539" s="511">
        <f t="shared" si="523"/>
        <v>0</v>
      </c>
      <c r="BX1539" s="524">
        <f t="shared" si="524"/>
        <v>0</v>
      </c>
      <c r="BY1539" s="525">
        <f t="shared" si="525"/>
        <v>0</v>
      </c>
      <c r="BZ1539" s="519">
        <f t="shared" si="526"/>
        <v>0</v>
      </c>
      <c r="CA1539" s="521">
        <f t="shared" si="527"/>
        <v>0</v>
      </c>
      <c r="CB1539" s="452">
        <f t="shared" si="528"/>
        <v>0</v>
      </c>
      <c r="CC1539" s="511">
        <f t="shared" si="529"/>
        <v>0</v>
      </c>
      <c r="CD1539" s="524">
        <f t="shared" si="530"/>
        <v>0</v>
      </c>
      <c r="CE1539" s="525">
        <f t="shared" si="531"/>
        <v>0</v>
      </c>
      <c r="CF1539" s="519">
        <f t="shared" si="532"/>
        <v>0</v>
      </c>
      <c r="CG1539" s="521">
        <f t="shared" si="533"/>
        <v>0</v>
      </c>
      <c r="CH1539" s="452">
        <f t="shared" si="534"/>
        <v>0</v>
      </c>
      <c r="CI1539" s="511">
        <f t="shared" si="535"/>
        <v>0</v>
      </c>
      <c r="CJ1539" s="524">
        <f t="shared" si="536"/>
        <v>0</v>
      </c>
      <c r="CK1539" s="525">
        <f t="shared" si="537"/>
        <v>0</v>
      </c>
      <c r="CL1539" s="293">
        <f t="shared" si="538"/>
        <v>0</v>
      </c>
      <c r="CM1539" s="294" t="str">
        <f>IF(CL1539=0,"",
IF(SUM($CL$1424:CL1539)=1,CN1539,
IF($CL$1545&gt;SUM($CL$1424:CL1539),_xlfn.CONCAT(", ",CN1539),
IF($CL$1545=SUM($CL$1424:CL1539),_xlfn.CONCAT(" y ",CN1539)))))</f>
        <v/>
      </c>
      <c r="CN1539" s="89" t="s">
        <v>5314</v>
      </c>
    </row>
    <row r="1540" spans="1:92" ht="15" customHeight="1">
      <c r="A1540" s="64"/>
      <c r="B1540" s="11"/>
      <c r="C1540" s="61" t="s">
        <v>5315</v>
      </c>
      <c r="D1540" s="1020" t="str">
        <f>IF(CNGE_2025_M1_Secc5_Sub1!$D146="","",CNGE_2025_M1_Secc5_Sub1!$D146)</f>
        <v/>
      </c>
      <c r="E1540" s="889"/>
      <c r="F1540" s="889"/>
      <c r="G1540" s="889"/>
      <c r="H1540" s="889"/>
      <c r="I1540" s="889"/>
      <c r="J1540" s="889"/>
      <c r="K1540" s="889"/>
      <c r="L1540" s="889"/>
      <c r="M1540" s="889"/>
      <c r="N1540" s="889"/>
      <c r="O1540" s="890"/>
      <c r="P1540" s="813"/>
      <c r="Q1540" s="813"/>
      <c r="R1540" s="813"/>
      <c r="S1540" s="813"/>
      <c r="T1540" s="813"/>
      <c r="U1540" s="813"/>
      <c r="V1540" s="813"/>
      <c r="W1540" s="813"/>
      <c r="X1540" s="813"/>
      <c r="Y1540" s="813"/>
      <c r="Z1540" s="813"/>
      <c r="AA1540" s="813"/>
      <c r="AB1540" s="813"/>
      <c r="AC1540" s="813"/>
      <c r="AD1540" s="813"/>
      <c r="AI1540">
        <f t="shared" si="569"/>
        <v>0</v>
      </c>
      <c r="AJ1540">
        <f t="shared" si="570"/>
        <v>0</v>
      </c>
      <c r="AK1540">
        <f t="shared" si="571"/>
        <v>0</v>
      </c>
      <c r="AL1540">
        <f t="shared" si="572"/>
        <v>0</v>
      </c>
      <c r="AM1540">
        <f t="shared" si="573"/>
        <v>0</v>
      </c>
      <c r="AN1540">
        <f t="shared" si="574"/>
        <v>0</v>
      </c>
      <c r="AO1540">
        <f t="shared" si="575"/>
        <v>0</v>
      </c>
      <c r="AP1540">
        <f t="shared" si="576"/>
        <v>0</v>
      </c>
      <c r="AQ1540">
        <f t="shared" si="577"/>
        <v>0</v>
      </c>
      <c r="AR1540">
        <f t="shared" si="578"/>
        <v>0</v>
      </c>
      <c r="AS1540">
        <f t="shared" si="579"/>
        <v>0</v>
      </c>
      <c r="AT1540">
        <f t="shared" si="580"/>
        <v>0</v>
      </c>
      <c r="AU1540">
        <f t="shared" si="581"/>
        <v>0</v>
      </c>
      <c r="AV1540">
        <f t="shared" si="582"/>
        <v>0</v>
      </c>
      <c r="AW1540">
        <f t="shared" si="583"/>
        <v>0</v>
      </c>
      <c r="AX1540">
        <f t="shared" si="584"/>
        <v>0</v>
      </c>
      <c r="AY1540">
        <f t="shared" si="585"/>
        <v>0</v>
      </c>
      <c r="AZ1540">
        <f t="shared" si="586"/>
        <v>0</v>
      </c>
      <c r="BA1540">
        <f t="shared" si="587"/>
        <v>0</v>
      </c>
      <c r="BB1540">
        <f t="shared" si="588"/>
        <v>0</v>
      </c>
      <c r="BC1540" s="302">
        <f t="shared" si="509"/>
        <v>0</v>
      </c>
      <c r="BD1540" s="290">
        <f t="shared" si="510"/>
        <v>0</v>
      </c>
      <c r="BE1540" s="293">
        <f t="shared" si="511"/>
        <v>0</v>
      </c>
      <c r="BF1540" s="294" t="str">
        <f>IF(BE1540=0,"",
IF(SUM($BE$1424:BE1540)=1,BG1540,
IF($BE$1545&gt;SUM($BE$1424:BE1540),_xlfn.CONCAT(", ",BG1540),
IF($BE$1545=SUM($BE$1424:BE1540),_xlfn.CONCAT(" y ",BG1540)))))</f>
        <v/>
      </c>
      <c r="BG1540" s="89" t="s">
        <v>5316</v>
      </c>
      <c r="BH1540" s="515">
        <f t="shared" ref="BH1540:BJ1540" si="609">IF(OR(S1413="NS",S1272="NS"),0,IF(AND(S1413="NA",S1272="NA"),0,IF(S1413&gt;=SUM(S1272),0,1)))</f>
        <v>0</v>
      </c>
      <c r="BI1540" s="512">
        <f t="shared" si="609"/>
        <v>0</v>
      </c>
      <c r="BJ1540" s="281">
        <f t="shared" si="609"/>
        <v>0</v>
      </c>
      <c r="BK1540" s="338">
        <f t="shared" si="513"/>
        <v>0</v>
      </c>
      <c r="BL1540" s="294" t="str">
        <f>IF(BK1540=0,"",
IF(SUM($BK$1424:BK1540)=1,BM1540,
IF($BK$1545&gt;SUM($BK$1424:BK1540),_xlfn.CONCAT(", ",BM1540),
IF($BK$1545=SUM($BK$1424:BK1540),_xlfn.CONCAT(" y ",BM1540)))))</f>
        <v/>
      </c>
      <c r="BM1540" s="89" t="s">
        <v>5316</v>
      </c>
      <c r="BN1540" s="519">
        <f t="shared" si="514"/>
        <v>0</v>
      </c>
      <c r="BO1540" s="521">
        <f t="shared" si="515"/>
        <v>0</v>
      </c>
      <c r="BP1540" s="452">
        <f t="shared" si="516"/>
        <v>0</v>
      </c>
      <c r="BQ1540" s="511">
        <f t="shared" si="517"/>
        <v>0</v>
      </c>
      <c r="BR1540" s="524">
        <f t="shared" si="518"/>
        <v>0</v>
      </c>
      <c r="BS1540" s="525">
        <f t="shared" si="519"/>
        <v>0</v>
      </c>
      <c r="BT1540" s="519">
        <f t="shared" si="520"/>
        <v>0</v>
      </c>
      <c r="BU1540" s="521">
        <f t="shared" si="521"/>
        <v>0</v>
      </c>
      <c r="BV1540" s="452">
        <f t="shared" si="522"/>
        <v>0</v>
      </c>
      <c r="BW1540" s="511">
        <f t="shared" si="523"/>
        <v>0</v>
      </c>
      <c r="BX1540" s="524">
        <f t="shared" si="524"/>
        <v>0</v>
      </c>
      <c r="BY1540" s="525">
        <f t="shared" si="525"/>
        <v>0</v>
      </c>
      <c r="BZ1540" s="519">
        <f t="shared" si="526"/>
        <v>0</v>
      </c>
      <c r="CA1540" s="521">
        <f t="shared" si="527"/>
        <v>0</v>
      </c>
      <c r="CB1540" s="452">
        <f t="shared" si="528"/>
        <v>0</v>
      </c>
      <c r="CC1540" s="511">
        <f t="shared" si="529"/>
        <v>0</v>
      </c>
      <c r="CD1540" s="524">
        <f t="shared" si="530"/>
        <v>0</v>
      </c>
      <c r="CE1540" s="525">
        <f t="shared" si="531"/>
        <v>0</v>
      </c>
      <c r="CF1540" s="519">
        <f t="shared" si="532"/>
        <v>0</v>
      </c>
      <c r="CG1540" s="521">
        <f t="shared" si="533"/>
        <v>0</v>
      </c>
      <c r="CH1540" s="452">
        <f t="shared" si="534"/>
        <v>0</v>
      </c>
      <c r="CI1540" s="511">
        <f t="shared" si="535"/>
        <v>0</v>
      </c>
      <c r="CJ1540" s="524">
        <f t="shared" si="536"/>
        <v>0</v>
      </c>
      <c r="CK1540" s="525">
        <f t="shared" si="537"/>
        <v>0</v>
      </c>
      <c r="CL1540" s="293">
        <f t="shared" si="538"/>
        <v>0</v>
      </c>
      <c r="CM1540" s="294" t="str">
        <f>IF(CL1540=0,"",
IF(SUM($CL$1424:CL1540)=1,CN1540,
IF($CL$1545&gt;SUM($CL$1424:CL1540),_xlfn.CONCAT(", ",CN1540),
IF($CL$1545=SUM($CL$1424:CL1540),_xlfn.CONCAT(" y ",CN1540)))))</f>
        <v/>
      </c>
      <c r="CN1540" s="89" t="s">
        <v>5316</v>
      </c>
    </row>
    <row r="1541" spans="1:92" ht="15" customHeight="1">
      <c r="A1541" s="64"/>
      <c r="B1541" s="11"/>
      <c r="C1541" s="61" t="s">
        <v>5317</v>
      </c>
      <c r="D1541" s="1020" t="str">
        <f>IF(CNGE_2025_M1_Secc5_Sub1!$D147="","",CNGE_2025_M1_Secc5_Sub1!$D147)</f>
        <v/>
      </c>
      <c r="E1541" s="889"/>
      <c r="F1541" s="889"/>
      <c r="G1541" s="889"/>
      <c r="H1541" s="889"/>
      <c r="I1541" s="889"/>
      <c r="J1541" s="889"/>
      <c r="K1541" s="889"/>
      <c r="L1541" s="889"/>
      <c r="M1541" s="889"/>
      <c r="N1541" s="889"/>
      <c r="O1541" s="890"/>
      <c r="P1541" s="813"/>
      <c r="Q1541" s="813"/>
      <c r="R1541" s="813"/>
      <c r="S1541" s="813"/>
      <c r="T1541" s="813"/>
      <c r="U1541" s="813"/>
      <c r="V1541" s="813"/>
      <c r="W1541" s="813"/>
      <c r="X1541" s="813"/>
      <c r="Y1541" s="813"/>
      <c r="Z1541" s="813"/>
      <c r="AA1541" s="813"/>
      <c r="AB1541" s="813"/>
      <c r="AC1541" s="813"/>
      <c r="AD1541" s="813"/>
      <c r="AI1541">
        <f t="shared" si="569"/>
        <v>0</v>
      </c>
      <c r="AJ1541">
        <f t="shared" si="570"/>
        <v>0</v>
      </c>
      <c r="AK1541">
        <f t="shared" si="571"/>
        <v>0</v>
      </c>
      <c r="AL1541">
        <f t="shared" si="572"/>
        <v>0</v>
      </c>
      <c r="AM1541">
        <f t="shared" si="573"/>
        <v>0</v>
      </c>
      <c r="AN1541">
        <f t="shared" si="574"/>
        <v>0</v>
      </c>
      <c r="AO1541">
        <f t="shared" si="575"/>
        <v>0</v>
      </c>
      <c r="AP1541">
        <f t="shared" si="576"/>
        <v>0</v>
      </c>
      <c r="AQ1541">
        <f t="shared" si="577"/>
        <v>0</v>
      </c>
      <c r="AR1541">
        <f t="shared" si="578"/>
        <v>0</v>
      </c>
      <c r="AS1541">
        <f t="shared" si="579"/>
        <v>0</v>
      </c>
      <c r="AT1541">
        <f t="shared" si="580"/>
        <v>0</v>
      </c>
      <c r="AU1541">
        <f t="shared" si="581"/>
        <v>0</v>
      </c>
      <c r="AV1541">
        <f t="shared" si="582"/>
        <v>0</v>
      </c>
      <c r="AW1541">
        <f t="shared" si="583"/>
        <v>0</v>
      </c>
      <c r="AX1541">
        <f t="shared" si="584"/>
        <v>0</v>
      </c>
      <c r="AY1541">
        <f t="shared" si="585"/>
        <v>0</v>
      </c>
      <c r="AZ1541">
        <f t="shared" si="586"/>
        <v>0</v>
      </c>
      <c r="BA1541">
        <f t="shared" si="587"/>
        <v>0</v>
      </c>
      <c r="BB1541">
        <f t="shared" si="588"/>
        <v>0</v>
      </c>
      <c r="BC1541" s="302">
        <f t="shared" si="509"/>
        <v>0</v>
      </c>
      <c r="BD1541" s="290">
        <f t="shared" si="510"/>
        <v>0</v>
      </c>
      <c r="BE1541" s="293">
        <f t="shared" si="511"/>
        <v>0</v>
      </c>
      <c r="BF1541" s="294" t="str">
        <f>IF(BE1541=0,"",
IF(SUM($BE$1424:BE1541)=1,BG1541,
IF($BE$1545&gt;SUM($BE$1424:BE1541),_xlfn.CONCAT(", ",BG1541),
IF($BE$1545=SUM($BE$1424:BE1541),_xlfn.CONCAT(" y ",BG1541)))))</f>
        <v/>
      </c>
      <c r="BG1541" s="89" t="s">
        <v>5318</v>
      </c>
      <c r="BH1541" s="515">
        <f t="shared" ref="BH1541:BJ1541" si="610">IF(OR(S1414="NS",S1273="NS"),0,IF(AND(S1414="NA",S1273="NA"),0,IF(S1414&gt;=SUM(S1273),0,1)))</f>
        <v>0</v>
      </c>
      <c r="BI1541" s="512">
        <f t="shared" si="610"/>
        <v>0</v>
      </c>
      <c r="BJ1541" s="281">
        <f t="shared" si="610"/>
        <v>0</v>
      </c>
      <c r="BK1541" s="338">
        <f t="shared" si="513"/>
        <v>0</v>
      </c>
      <c r="BL1541" s="294" t="str">
        <f>IF(BK1541=0,"",
IF(SUM($BK$1424:BK1541)=1,BM1541,
IF($BK$1545&gt;SUM($BK$1424:BK1541),_xlfn.CONCAT(", ",BM1541),
IF($BK$1545=SUM($BK$1424:BK1541),_xlfn.CONCAT(" y ",BM1541)))))</f>
        <v/>
      </c>
      <c r="BM1541" s="89" t="s">
        <v>5318</v>
      </c>
      <c r="BN1541" s="519">
        <f t="shared" si="514"/>
        <v>0</v>
      </c>
      <c r="BO1541" s="521">
        <f t="shared" si="515"/>
        <v>0</v>
      </c>
      <c r="BP1541" s="452">
        <f t="shared" si="516"/>
        <v>0</v>
      </c>
      <c r="BQ1541" s="511">
        <f t="shared" si="517"/>
        <v>0</v>
      </c>
      <c r="BR1541" s="524">
        <f t="shared" si="518"/>
        <v>0</v>
      </c>
      <c r="BS1541" s="525">
        <f t="shared" si="519"/>
        <v>0</v>
      </c>
      <c r="BT1541" s="519">
        <f t="shared" si="520"/>
        <v>0</v>
      </c>
      <c r="BU1541" s="521">
        <f t="shared" si="521"/>
        <v>0</v>
      </c>
      <c r="BV1541" s="452">
        <f t="shared" si="522"/>
        <v>0</v>
      </c>
      <c r="BW1541" s="511">
        <f t="shared" si="523"/>
        <v>0</v>
      </c>
      <c r="BX1541" s="524">
        <f t="shared" si="524"/>
        <v>0</v>
      </c>
      <c r="BY1541" s="525">
        <f t="shared" si="525"/>
        <v>0</v>
      </c>
      <c r="BZ1541" s="519">
        <f t="shared" si="526"/>
        <v>0</v>
      </c>
      <c r="CA1541" s="521">
        <f t="shared" si="527"/>
        <v>0</v>
      </c>
      <c r="CB1541" s="452">
        <f t="shared" si="528"/>
        <v>0</v>
      </c>
      <c r="CC1541" s="511">
        <f t="shared" si="529"/>
        <v>0</v>
      </c>
      <c r="CD1541" s="524">
        <f t="shared" si="530"/>
        <v>0</v>
      </c>
      <c r="CE1541" s="525">
        <f t="shared" si="531"/>
        <v>0</v>
      </c>
      <c r="CF1541" s="519">
        <f t="shared" si="532"/>
        <v>0</v>
      </c>
      <c r="CG1541" s="521">
        <f t="shared" si="533"/>
        <v>0</v>
      </c>
      <c r="CH1541" s="452">
        <f t="shared" si="534"/>
        <v>0</v>
      </c>
      <c r="CI1541" s="511">
        <f t="shared" si="535"/>
        <v>0</v>
      </c>
      <c r="CJ1541" s="524">
        <f t="shared" si="536"/>
        <v>0</v>
      </c>
      <c r="CK1541" s="525">
        <f t="shared" si="537"/>
        <v>0</v>
      </c>
      <c r="CL1541" s="293">
        <f t="shared" si="538"/>
        <v>0</v>
      </c>
      <c r="CM1541" s="294" t="str">
        <f>IF(CL1541=0,"",
IF(SUM($CL$1424:CL1541)=1,CN1541,
IF($CL$1545&gt;SUM($CL$1424:CL1541),_xlfn.CONCAT(", ",CN1541),
IF($CL$1545=SUM($CL$1424:CL1541),_xlfn.CONCAT(" y ",CN1541)))))</f>
        <v/>
      </c>
      <c r="CN1541" s="89" t="s">
        <v>5318</v>
      </c>
    </row>
    <row r="1542" spans="1:92" ht="15" customHeight="1">
      <c r="A1542" s="64"/>
      <c r="B1542" s="11"/>
      <c r="C1542" s="61" t="s">
        <v>5319</v>
      </c>
      <c r="D1542" s="1020" t="str">
        <f>IF(CNGE_2025_M1_Secc5_Sub1!$D148="","",CNGE_2025_M1_Secc5_Sub1!$D148)</f>
        <v/>
      </c>
      <c r="E1542" s="889"/>
      <c r="F1542" s="889"/>
      <c r="G1542" s="889"/>
      <c r="H1542" s="889"/>
      <c r="I1542" s="889"/>
      <c r="J1542" s="889"/>
      <c r="K1542" s="889"/>
      <c r="L1542" s="889"/>
      <c r="M1542" s="889"/>
      <c r="N1542" s="889"/>
      <c r="O1542" s="890"/>
      <c r="P1542" s="813"/>
      <c r="Q1542" s="813"/>
      <c r="R1542" s="813"/>
      <c r="S1542" s="813"/>
      <c r="T1542" s="813"/>
      <c r="U1542" s="813"/>
      <c r="V1542" s="813"/>
      <c r="W1542" s="813"/>
      <c r="X1542" s="813"/>
      <c r="Y1542" s="813"/>
      <c r="Z1542" s="813"/>
      <c r="AA1542" s="813"/>
      <c r="AB1542" s="813"/>
      <c r="AC1542" s="813"/>
      <c r="AD1542" s="813"/>
      <c r="AI1542">
        <f t="shared" si="569"/>
        <v>0</v>
      </c>
      <c r="AJ1542">
        <f t="shared" si="570"/>
        <v>0</v>
      </c>
      <c r="AK1542">
        <f t="shared" si="571"/>
        <v>0</v>
      </c>
      <c r="AL1542">
        <f t="shared" si="572"/>
        <v>0</v>
      </c>
      <c r="AM1542">
        <f t="shared" si="573"/>
        <v>0</v>
      </c>
      <c r="AN1542">
        <f t="shared" si="574"/>
        <v>0</v>
      </c>
      <c r="AO1542">
        <f t="shared" si="575"/>
        <v>0</v>
      </c>
      <c r="AP1542">
        <f t="shared" si="576"/>
        <v>0</v>
      </c>
      <c r="AQ1542">
        <f t="shared" si="577"/>
        <v>0</v>
      </c>
      <c r="AR1542">
        <f t="shared" si="578"/>
        <v>0</v>
      </c>
      <c r="AS1542">
        <f t="shared" si="579"/>
        <v>0</v>
      </c>
      <c r="AT1542">
        <f t="shared" si="580"/>
        <v>0</v>
      </c>
      <c r="AU1542">
        <f t="shared" si="581"/>
        <v>0</v>
      </c>
      <c r="AV1542">
        <f t="shared" si="582"/>
        <v>0</v>
      </c>
      <c r="AW1542">
        <f t="shared" si="583"/>
        <v>0</v>
      </c>
      <c r="AX1542">
        <f t="shared" si="584"/>
        <v>0</v>
      </c>
      <c r="AY1542">
        <f t="shared" si="585"/>
        <v>0</v>
      </c>
      <c r="AZ1542">
        <f t="shared" si="586"/>
        <v>0</v>
      </c>
      <c r="BA1542">
        <f t="shared" si="587"/>
        <v>0</v>
      </c>
      <c r="BB1542">
        <f t="shared" si="588"/>
        <v>0</v>
      </c>
      <c r="BC1542" s="302">
        <f t="shared" si="509"/>
        <v>0</v>
      </c>
      <c r="BD1542" s="290">
        <f t="shared" si="510"/>
        <v>0</v>
      </c>
      <c r="BE1542" s="293">
        <f t="shared" si="511"/>
        <v>0</v>
      </c>
      <c r="BF1542" s="294" t="str">
        <f>IF(BE1542=0,"",
IF(SUM($BE$1424:BE1542)=1,BG1542,
IF($BE$1545&gt;SUM($BE$1424:BE1542),_xlfn.CONCAT(", ",BG1542),
IF($BE$1545=SUM($BE$1424:BE1542),_xlfn.CONCAT(" y ",BG1542)))))</f>
        <v/>
      </c>
      <c r="BG1542" s="89" t="s">
        <v>5320</v>
      </c>
      <c r="BH1542" s="515">
        <f t="shared" ref="BH1542:BJ1542" si="611">IF(OR(S1415="NS",S1274="NS"),0,IF(AND(S1415="NA",S1274="NA"),0,IF(S1415&gt;=SUM(S1274),0,1)))</f>
        <v>0</v>
      </c>
      <c r="BI1542" s="512">
        <f t="shared" si="611"/>
        <v>0</v>
      </c>
      <c r="BJ1542" s="281">
        <f t="shared" si="611"/>
        <v>0</v>
      </c>
      <c r="BK1542" s="338">
        <f t="shared" si="513"/>
        <v>0</v>
      </c>
      <c r="BL1542" s="294" t="str">
        <f>IF(BK1542=0,"",
IF(SUM($BK$1424:BK1542)=1,BM1542,
IF($BK$1545&gt;SUM($BK$1424:BK1542),_xlfn.CONCAT(", ",BM1542),
IF($BK$1545=SUM($BK$1424:BK1542),_xlfn.CONCAT(" y ",BM1542)))))</f>
        <v/>
      </c>
      <c r="BM1542" s="89" t="s">
        <v>5320</v>
      </c>
      <c r="BN1542" s="519">
        <f t="shared" si="514"/>
        <v>0</v>
      </c>
      <c r="BO1542" s="521">
        <f t="shared" si="515"/>
        <v>0</v>
      </c>
      <c r="BP1542" s="452">
        <f t="shared" si="516"/>
        <v>0</v>
      </c>
      <c r="BQ1542" s="511">
        <f t="shared" si="517"/>
        <v>0</v>
      </c>
      <c r="BR1542" s="524">
        <f t="shared" si="518"/>
        <v>0</v>
      </c>
      <c r="BS1542" s="525">
        <f t="shared" si="519"/>
        <v>0</v>
      </c>
      <c r="BT1542" s="519">
        <f t="shared" si="520"/>
        <v>0</v>
      </c>
      <c r="BU1542" s="521">
        <f t="shared" si="521"/>
        <v>0</v>
      </c>
      <c r="BV1542" s="452">
        <f t="shared" si="522"/>
        <v>0</v>
      </c>
      <c r="BW1542" s="511">
        <f t="shared" si="523"/>
        <v>0</v>
      </c>
      <c r="BX1542" s="524">
        <f t="shared" si="524"/>
        <v>0</v>
      </c>
      <c r="BY1542" s="525">
        <f t="shared" si="525"/>
        <v>0</v>
      </c>
      <c r="BZ1542" s="519">
        <f t="shared" si="526"/>
        <v>0</v>
      </c>
      <c r="CA1542" s="521">
        <f t="shared" si="527"/>
        <v>0</v>
      </c>
      <c r="CB1542" s="452">
        <f t="shared" si="528"/>
        <v>0</v>
      </c>
      <c r="CC1542" s="511">
        <f t="shared" si="529"/>
        <v>0</v>
      </c>
      <c r="CD1542" s="524">
        <f t="shared" si="530"/>
        <v>0</v>
      </c>
      <c r="CE1542" s="525">
        <f t="shared" si="531"/>
        <v>0</v>
      </c>
      <c r="CF1542" s="519">
        <f t="shared" si="532"/>
        <v>0</v>
      </c>
      <c r="CG1542" s="521">
        <f t="shared" si="533"/>
        <v>0</v>
      </c>
      <c r="CH1542" s="452">
        <f t="shared" si="534"/>
        <v>0</v>
      </c>
      <c r="CI1542" s="511">
        <f t="shared" si="535"/>
        <v>0</v>
      </c>
      <c r="CJ1542" s="524">
        <f t="shared" si="536"/>
        <v>0</v>
      </c>
      <c r="CK1542" s="525">
        <f t="shared" si="537"/>
        <v>0</v>
      </c>
      <c r="CL1542" s="293">
        <f t="shared" si="538"/>
        <v>0</v>
      </c>
      <c r="CM1542" s="294" t="str">
        <f>IF(CL1542=0,"",
IF(SUM($CL$1424:CL1542)=1,CN1542,
IF($CL$1545&gt;SUM($CL$1424:CL1542),_xlfn.CONCAT(", ",CN1542),
IF($CL$1545=SUM($CL$1424:CL1542),_xlfn.CONCAT(" y ",CN1542)))))</f>
        <v/>
      </c>
      <c r="CN1542" s="89" t="s">
        <v>5320</v>
      </c>
    </row>
    <row r="1543" spans="1:92" ht="15" customHeight="1">
      <c r="A1543" s="64"/>
      <c r="B1543" s="11"/>
      <c r="C1543" s="61" t="s">
        <v>5321</v>
      </c>
      <c r="D1543" s="1020" t="str">
        <f>IF(CNGE_2025_M1_Secc5_Sub1!$D149="","",CNGE_2025_M1_Secc5_Sub1!$D149)</f>
        <v/>
      </c>
      <c r="E1543" s="889"/>
      <c r="F1543" s="889"/>
      <c r="G1543" s="889"/>
      <c r="H1543" s="889"/>
      <c r="I1543" s="889"/>
      <c r="J1543" s="889"/>
      <c r="K1543" s="889"/>
      <c r="L1543" s="889"/>
      <c r="M1543" s="889"/>
      <c r="N1543" s="889"/>
      <c r="O1543" s="890"/>
      <c r="P1543" s="813"/>
      <c r="Q1543" s="813"/>
      <c r="R1543" s="813"/>
      <c r="S1543" s="813"/>
      <c r="T1543" s="813"/>
      <c r="U1543" s="813"/>
      <c r="V1543" s="813"/>
      <c r="W1543" s="813"/>
      <c r="X1543" s="813"/>
      <c r="Y1543" s="813"/>
      <c r="Z1543" s="813"/>
      <c r="AA1543" s="813"/>
      <c r="AB1543" s="813"/>
      <c r="AC1543" s="813"/>
      <c r="AD1543" s="813"/>
      <c r="AI1543">
        <f t="shared" si="569"/>
        <v>0</v>
      </c>
      <c r="AJ1543">
        <f t="shared" si="570"/>
        <v>0</v>
      </c>
      <c r="AK1543">
        <f t="shared" si="571"/>
        <v>0</v>
      </c>
      <c r="AL1543">
        <f t="shared" si="572"/>
        <v>0</v>
      </c>
      <c r="AM1543">
        <f t="shared" si="573"/>
        <v>0</v>
      </c>
      <c r="AN1543">
        <f t="shared" si="574"/>
        <v>0</v>
      </c>
      <c r="AO1543">
        <f t="shared" si="575"/>
        <v>0</v>
      </c>
      <c r="AP1543">
        <f t="shared" si="576"/>
        <v>0</v>
      </c>
      <c r="AQ1543">
        <f t="shared" si="577"/>
        <v>0</v>
      </c>
      <c r="AR1543">
        <f t="shared" si="578"/>
        <v>0</v>
      </c>
      <c r="AS1543">
        <f t="shared" si="579"/>
        <v>0</v>
      </c>
      <c r="AT1543">
        <f t="shared" si="580"/>
        <v>0</v>
      </c>
      <c r="AU1543">
        <f t="shared" si="581"/>
        <v>0</v>
      </c>
      <c r="AV1543">
        <f t="shared" si="582"/>
        <v>0</v>
      </c>
      <c r="AW1543">
        <f t="shared" si="583"/>
        <v>0</v>
      </c>
      <c r="AX1543">
        <f t="shared" si="584"/>
        <v>0</v>
      </c>
      <c r="AY1543">
        <f t="shared" si="585"/>
        <v>0</v>
      </c>
      <c r="AZ1543">
        <f t="shared" si="586"/>
        <v>0</v>
      </c>
      <c r="BA1543">
        <f t="shared" si="587"/>
        <v>0</v>
      </c>
      <c r="BB1543">
        <f t="shared" si="588"/>
        <v>0</v>
      </c>
      <c r="BC1543" s="302">
        <f t="shared" si="509"/>
        <v>0</v>
      </c>
      <c r="BD1543" s="290">
        <f t="shared" si="510"/>
        <v>0</v>
      </c>
      <c r="BE1543" s="293">
        <f t="shared" si="511"/>
        <v>0</v>
      </c>
      <c r="BF1543" s="294" t="str">
        <f>IF(BE1543=0,"",
IF(SUM($BE$1424:BE1543)=1,BG1543,
IF($BE$1545&gt;SUM($BE$1424:BE1543),_xlfn.CONCAT(", ",BG1543),
IF($BE$1545=SUM($BE$1424:BE1543),_xlfn.CONCAT(" y ",BG1543)))))</f>
        <v/>
      </c>
      <c r="BG1543" s="89" t="s">
        <v>5322</v>
      </c>
      <c r="BH1543" s="515">
        <f t="shared" ref="BH1543:BJ1543" si="612">IF(OR(S1416="NS",S1275="NS"),0,IF(AND(S1416="NA",S1275="NA"),0,IF(S1416&gt;=SUM(S1275),0,1)))</f>
        <v>0</v>
      </c>
      <c r="BI1543" s="512">
        <f t="shared" si="612"/>
        <v>0</v>
      </c>
      <c r="BJ1543" s="281">
        <f t="shared" si="612"/>
        <v>0</v>
      </c>
      <c r="BK1543" s="338">
        <f t="shared" si="513"/>
        <v>0</v>
      </c>
      <c r="BL1543" s="294" t="str">
        <f>IF(BK1543=0,"",
IF(SUM($BK$1424:BK1543)=1,BM1543,
IF($BK$1545&gt;SUM($BK$1424:BK1543),_xlfn.CONCAT(", ",BM1543),
IF($BK$1545=SUM($BK$1424:BK1543),_xlfn.CONCAT(" y ",BM1543)))))</f>
        <v/>
      </c>
      <c r="BM1543" s="89" t="s">
        <v>5322</v>
      </c>
      <c r="BN1543" s="519">
        <f t="shared" si="514"/>
        <v>0</v>
      </c>
      <c r="BO1543" s="521">
        <f t="shared" si="515"/>
        <v>0</v>
      </c>
      <c r="BP1543" s="452">
        <f t="shared" si="516"/>
        <v>0</v>
      </c>
      <c r="BQ1543" s="511">
        <f t="shared" si="517"/>
        <v>0</v>
      </c>
      <c r="BR1543" s="524">
        <f t="shared" si="518"/>
        <v>0</v>
      </c>
      <c r="BS1543" s="525">
        <f t="shared" si="519"/>
        <v>0</v>
      </c>
      <c r="BT1543" s="519">
        <f t="shared" si="520"/>
        <v>0</v>
      </c>
      <c r="BU1543" s="521">
        <f t="shared" si="521"/>
        <v>0</v>
      </c>
      <c r="BV1543" s="452">
        <f t="shared" si="522"/>
        <v>0</v>
      </c>
      <c r="BW1543" s="511">
        <f t="shared" si="523"/>
        <v>0</v>
      </c>
      <c r="BX1543" s="524">
        <f t="shared" si="524"/>
        <v>0</v>
      </c>
      <c r="BY1543" s="525">
        <f t="shared" si="525"/>
        <v>0</v>
      </c>
      <c r="BZ1543" s="519">
        <f t="shared" si="526"/>
        <v>0</v>
      </c>
      <c r="CA1543" s="521">
        <f t="shared" si="527"/>
        <v>0</v>
      </c>
      <c r="CB1543" s="452">
        <f t="shared" si="528"/>
        <v>0</v>
      </c>
      <c r="CC1543" s="511">
        <f t="shared" si="529"/>
        <v>0</v>
      </c>
      <c r="CD1543" s="524">
        <f t="shared" si="530"/>
        <v>0</v>
      </c>
      <c r="CE1543" s="525">
        <f t="shared" si="531"/>
        <v>0</v>
      </c>
      <c r="CF1543" s="519">
        <f t="shared" si="532"/>
        <v>0</v>
      </c>
      <c r="CG1543" s="521">
        <f t="shared" si="533"/>
        <v>0</v>
      </c>
      <c r="CH1543" s="452">
        <f t="shared" si="534"/>
        <v>0</v>
      </c>
      <c r="CI1543" s="511">
        <f t="shared" si="535"/>
        <v>0</v>
      </c>
      <c r="CJ1543" s="524">
        <f t="shared" si="536"/>
        <v>0</v>
      </c>
      <c r="CK1543" s="525">
        <f t="shared" si="537"/>
        <v>0</v>
      </c>
      <c r="CL1543" s="293">
        <f t="shared" si="538"/>
        <v>0</v>
      </c>
      <c r="CM1543" s="294" t="str">
        <f>IF(CL1543=0,"",
IF(SUM($CL$1424:CL1543)=1,CN1543,
IF($CL$1545&gt;SUM($CL$1424:CL1543),_xlfn.CONCAT(", ",CN1543),
IF($CL$1545=SUM($CL$1424:CL1543),_xlfn.CONCAT(" y ",CN1543)))))</f>
        <v/>
      </c>
      <c r="CN1543" s="89" t="s">
        <v>5322</v>
      </c>
    </row>
    <row r="1544" spans="1:92" ht="15" customHeight="1">
      <c r="A1544" s="64"/>
      <c r="B1544" s="11"/>
      <c r="C1544" s="61" t="s">
        <v>5323</v>
      </c>
      <c r="D1544" s="1020" t="str">
        <f>IF(CNGE_2025_M1_Secc5_Sub1!$D150="","",CNGE_2025_M1_Secc5_Sub1!$D150)</f>
        <v/>
      </c>
      <c r="E1544" s="889"/>
      <c r="F1544" s="889"/>
      <c r="G1544" s="889"/>
      <c r="H1544" s="889"/>
      <c r="I1544" s="889"/>
      <c r="J1544" s="889"/>
      <c r="K1544" s="889"/>
      <c r="L1544" s="889"/>
      <c r="M1544" s="889"/>
      <c r="N1544" s="889"/>
      <c r="O1544" s="890"/>
      <c r="P1544" s="813"/>
      <c r="Q1544" s="813"/>
      <c r="R1544" s="813"/>
      <c r="S1544" s="813"/>
      <c r="T1544" s="813"/>
      <c r="U1544" s="813"/>
      <c r="V1544" s="813"/>
      <c r="W1544" s="813"/>
      <c r="X1544" s="813"/>
      <c r="Y1544" s="813"/>
      <c r="Z1544" s="813"/>
      <c r="AA1544" s="813"/>
      <c r="AB1544" s="813"/>
      <c r="AC1544" s="813"/>
      <c r="AD1544" s="813"/>
      <c r="AI1544">
        <f t="shared" si="569"/>
        <v>0</v>
      </c>
      <c r="AJ1544">
        <f t="shared" si="570"/>
        <v>0</v>
      </c>
      <c r="AK1544">
        <f t="shared" si="571"/>
        <v>0</v>
      </c>
      <c r="AL1544">
        <f t="shared" si="572"/>
        <v>0</v>
      </c>
      <c r="AM1544">
        <f t="shared" si="573"/>
        <v>0</v>
      </c>
      <c r="AN1544">
        <f t="shared" si="574"/>
        <v>0</v>
      </c>
      <c r="AO1544">
        <f t="shared" si="575"/>
        <v>0</v>
      </c>
      <c r="AP1544">
        <f t="shared" si="576"/>
        <v>0</v>
      </c>
      <c r="AQ1544">
        <f t="shared" si="577"/>
        <v>0</v>
      </c>
      <c r="AR1544">
        <f t="shared" si="578"/>
        <v>0</v>
      </c>
      <c r="AS1544">
        <f t="shared" si="579"/>
        <v>0</v>
      </c>
      <c r="AT1544">
        <f t="shared" si="580"/>
        <v>0</v>
      </c>
      <c r="AU1544">
        <f t="shared" si="581"/>
        <v>0</v>
      </c>
      <c r="AV1544">
        <f t="shared" si="582"/>
        <v>0</v>
      </c>
      <c r="AW1544">
        <f t="shared" si="583"/>
        <v>0</v>
      </c>
      <c r="AX1544">
        <f t="shared" si="584"/>
        <v>0</v>
      </c>
      <c r="AY1544">
        <f t="shared" si="585"/>
        <v>0</v>
      </c>
      <c r="AZ1544">
        <f t="shared" si="586"/>
        <v>0</v>
      </c>
      <c r="BA1544">
        <f t="shared" si="587"/>
        <v>0</v>
      </c>
      <c r="BB1544">
        <f t="shared" si="588"/>
        <v>0</v>
      </c>
      <c r="BC1544" s="302">
        <f>IF(AND(SUM($S1276)=0,COUNTA(S1417:AD1417,P1544:AD1544)&gt;0),1,0)</f>
        <v>0</v>
      </c>
      <c r="BD1544" s="290">
        <f t="shared" si="510"/>
        <v>0</v>
      </c>
      <c r="BE1544" s="293">
        <f t="shared" si="511"/>
        <v>0</v>
      </c>
      <c r="BF1544" s="294" t="str">
        <f>IF(BE1544=0,"",
IF(SUM($BE$1424:BE1544)=1,BG1544,
IF($BE$1545&gt;SUM($BE$1424:BE1544),_xlfn.CONCAT(", ",BG1544),
IF($BE$1545=SUM($BE$1424:BE1544),_xlfn.CONCAT(" y ",BG1544)))))</f>
        <v/>
      </c>
      <c r="BG1544" s="89" t="s">
        <v>5324</v>
      </c>
      <c r="BH1544" s="515">
        <f t="shared" ref="BH1544:BJ1544" si="613">IF(OR(S1417="NS",S1276="NS"),0,IF(AND(S1417="NA",S1276="NA"),0,IF(S1417&gt;=SUM(S1276),0,1)))</f>
        <v>0</v>
      </c>
      <c r="BI1544" s="512">
        <f t="shared" si="613"/>
        <v>0</v>
      </c>
      <c r="BJ1544" s="281">
        <f t="shared" si="613"/>
        <v>0</v>
      </c>
      <c r="BK1544" s="338">
        <f t="shared" si="513"/>
        <v>0</v>
      </c>
      <c r="BL1544" s="294" t="str">
        <f>IF(BK1544=0,"",
IF(SUM($BK$1424:BK1544)=1,BM1544,
IF($BK$1545&gt;SUM($BK$1424:BK1544),_xlfn.CONCAT(", ",BM1544),
IF($BK$1545=SUM($BK$1424:BK1544),_xlfn.CONCAT(" y ",BM1544)))))</f>
        <v/>
      </c>
      <c r="BM1544" s="89" t="s">
        <v>5324</v>
      </c>
      <c r="BN1544" s="519">
        <f t="shared" si="514"/>
        <v>0</v>
      </c>
      <c r="BO1544" s="521">
        <f t="shared" si="515"/>
        <v>0</v>
      </c>
      <c r="BP1544" s="452">
        <f t="shared" si="516"/>
        <v>0</v>
      </c>
      <c r="BQ1544" s="511">
        <f t="shared" si="517"/>
        <v>0</v>
      </c>
      <c r="BR1544" s="524">
        <f t="shared" si="518"/>
        <v>0</v>
      </c>
      <c r="BS1544" s="525">
        <f t="shared" si="519"/>
        <v>0</v>
      </c>
      <c r="BT1544" s="519">
        <f t="shared" si="520"/>
        <v>0</v>
      </c>
      <c r="BU1544" s="521">
        <f t="shared" si="521"/>
        <v>0</v>
      </c>
      <c r="BV1544" s="452">
        <f>IF(OR(AD1417="NS",$U1276="NS"),0,IF(AND(AD1417="NA",$U1276="NA"),0,IF(AD1417&lt;=$U1276,0,1)))</f>
        <v>0</v>
      </c>
      <c r="BW1544" s="511">
        <f t="shared" si="523"/>
        <v>0</v>
      </c>
      <c r="BX1544" s="524">
        <f t="shared" si="524"/>
        <v>0</v>
      </c>
      <c r="BY1544" s="525">
        <f t="shared" si="525"/>
        <v>0</v>
      </c>
      <c r="BZ1544" s="519">
        <f t="shared" si="526"/>
        <v>0</v>
      </c>
      <c r="CA1544" s="521">
        <f t="shared" si="527"/>
        <v>0</v>
      </c>
      <c r="CB1544" s="452">
        <f t="shared" si="528"/>
        <v>0</v>
      </c>
      <c r="CC1544" s="511">
        <f t="shared" si="529"/>
        <v>0</v>
      </c>
      <c r="CD1544" s="524">
        <f t="shared" si="530"/>
        <v>0</v>
      </c>
      <c r="CE1544" s="525">
        <f t="shared" si="531"/>
        <v>0</v>
      </c>
      <c r="CF1544" s="519">
        <f t="shared" si="532"/>
        <v>0</v>
      </c>
      <c r="CG1544" s="521">
        <f t="shared" si="533"/>
        <v>0</v>
      </c>
      <c r="CH1544" s="452">
        <f t="shared" si="534"/>
        <v>0</v>
      </c>
      <c r="CI1544" s="511">
        <f t="shared" si="535"/>
        <v>0</v>
      </c>
      <c r="CJ1544" s="524">
        <f t="shared" si="536"/>
        <v>0</v>
      </c>
      <c r="CK1544" s="525">
        <f t="shared" si="537"/>
        <v>0</v>
      </c>
      <c r="CL1544" s="293">
        <f t="shared" si="538"/>
        <v>0</v>
      </c>
      <c r="CM1544" s="294" t="str">
        <f>IF(CL1544=0,"",
IF(SUM($CL$1424:CL1544)=1,CN1544,
IF($CL$1545&gt;SUM($CL$1424:CL1544),_xlfn.CONCAT(", ",CN1544),
IF($CL$1545=SUM($CL$1424:CL1544),_xlfn.CONCAT(" y ",CN1544)))))</f>
        <v/>
      </c>
      <c r="CN1544" s="89" t="s">
        <v>5324</v>
      </c>
    </row>
    <row r="1545" spans="1:92" ht="15" customHeight="1">
      <c r="A1545" s="64"/>
      <c r="B1545" s="11"/>
      <c r="C1545" s="11"/>
      <c r="D1545" s="11"/>
      <c r="E1545" s="11"/>
      <c r="F1545" s="26"/>
      <c r="G1545" s="11"/>
      <c r="H1545" s="11"/>
      <c r="I1545" s="11"/>
      <c r="J1545" s="11"/>
      <c r="K1545" s="11"/>
      <c r="L1545" s="11"/>
      <c r="M1545" s="11"/>
      <c r="N1545" s="11"/>
      <c r="O1545" s="11"/>
      <c r="P1545" s="83">
        <f t="shared" ref="P1545:AD1545" si="614">IF(AND(SUM(P1424:P1544)=0,COUNTIF(P1424:P1544,"NS")&gt;0),"NS",IF(AND(SUM(P1424:P1544)=0,COUNTIF(P1424:P1544,0)&gt;0),0,IF(AND(SUM(P1424:P1544)=0,COUNTIF(P1424:P1544,"NA")&gt;0),"NA",SUM(P1424:P1544))))</f>
        <v>0</v>
      </c>
      <c r="Q1545" s="83">
        <f t="shared" si="614"/>
        <v>0</v>
      </c>
      <c r="R1545" s="83">
        <f t="shared" si="614"/>
        <v>0</v>
      </c>
      <c r="S1545" s="83">
        <f t="shared" si="614"/>
        <v>0</v>
      </c>
      <c r="T1545" s="83">
        <f t="shared" si="614"/>
        <v>0</v>
      </c>
      <c r="U1545" s="83">
        <f t="shared" si="614"/>
        <v>0</v>
      </c>
      <c r="V1545" s="83">
        <f t="shared" si="614"/>
        <v>0</v>
      </c>
      <c r="W1545" s="83">
        <f t="shared" si="614"/>
        <v>0</v>
      </c>
      <c r="X1545" s="83">
        <f t="shared" si="614"/>
        <v>0</v>
      </c>
      <c r="Y1545" s="83">
        <f t="shared" si="614"/>
        <v>0</v>
      </c>
      <c r="Z1545" s="83">
        <f t="shared" si="614"/>
        <v>0</v>
      </c>
      <c r="AA1545" s="83">
        <f t="shared" si="614"/>
        <v>0</v>
      </c>
      <c r="AB1545" s="83">
        <f t="shared" si="614"/>
        <v>0</v>
      </c>
      <c r="AC1545" s="83">
        <f t="shared" si="614"/>
        <v>0</v>
      </c>
      <c r="AD1545" s="83">
        <f t="shared" si="614"/>
        <v>0</v>
      </c>
      <c r="AL1545" s="278">
        <f>SUM(AL1424:AL1544)</f>
        <v>0</v>
      </c>
      <c r="AP1545" s="278">
        <f>SUM(AP1424:AP1544)</f>
        <v>0</v>
      </c>
      <c r="AT1545" s="278">
        <f>SUM(AT1424:AT1544)</f>
        <v>0</v>
      </c>
      <c r="AX1545" s="278">
        <f>SUM(AX1424:AX1544)</f>
        <v>0</v>
      </c>
      <c r="BB1545" s="278">
        <f>SUM(BB1424:BB1544)</f>
        <v>0</v>
      </c>
      <c r="BC1545" s="506">
        <f>SUM(BC1424:BC1544)</f>
        <v>0</v>
      </c>
      <c r="BE1545" s="296">
        <f>SUM(BE1424:BE1544)</f>
        <v>0</v>
      </c>
      <c r="BF1545" s="296" t="str">
        <f>IF(BE1545=0,"",_xlfn.CONCAT(BF1424:BF1544))</f>
        <v/>
      </c>
      <c r="BG1545" s="297" t="str">
        <f>IF(BE1545=0,"",
IF(BE1545&gt;10,"Favor de ingresar toda la información requerida en la pregunta",
IF(BE1545=1,_xlfn.CONCAT("Favor de revisar la información capturada en el numeral: ",BF1545),_xlfn.CONCAT("Favor de revisar la información capturada en los numerales: ",BF1545))))</f>
        <v/>
      </c>
      <c r="BJ1545" s="282">
        <f>SUM(BH1424:BJ1544)</f>
        <v>0</v>
      </c>
      <c r="BK1545" s="372">
        <f>SUM(BK1424:BK1544)</f>
        <v>0</v>
      </c>
      <c r="BL1545" s="296" t="str">
        <f>IF(BK1545=0,"",_xlfn.CONCAT(BL1424:BL1544))</f>
        <v/>
      </c>
      <c r="BM1545" s="297" t="str">
        <f>IF(BK1545=0,"",
IF(BK1545=1,_xlfn.CONCAT("Favor de revisar la instrucción 2, debido a que no se cumplen con los criterios mencionados en el numeral: ",BL1545),_xlfn.CONCAT("Favor de revisar la instrucción 2, debido a que no se cumplen con los criterios mencionados en los numerales: ",BL1545)))</f>
        <v/>
      </c>
      <c r="CK1545" s="410">
        <f>SUM(BN1424:CK1544)</f>
        <v>0</v>
      </c>
      <c r="CL1545" s="372">
        <f>SUM(CL1424:CL1544)</f>
        <v>0</v>
      </c>
      <c r="CM1545" s="296" t="str">
        <f>IF(CL1545=0,"",_xlfn.CONCAT(CM1424:CM1544))</f>
        <v/>
      </c>
      <c r="CN1545" s="379" t="str">
        <f>IF(CL1545=0,"",
IF(CL1545=1,_xlfn.CONCAT("Alerta: debe de proporcionar una justificación de acuerdo a lo establecido en la instrucción 3 en el numeral: ",CM1545),_xlfn.CONCAT("Alerta: debe de proporcionar una justificación de acuerdo a lo establecido en la instrucción 3 en los numerales: ",CM1545)))</f>
        <v/>
      </c>
    </row>
    <row r="1546" spans="1:92" ht="15" customHeight="1">
      <c r="A1546" s="64"/>
      <c r="B1546" s="11"/>
      <c r="C1546" s="11"/>
      <c r="D1546" s="11"/>
      <c r="E1546" s="11"/>
      <c r="F1546" s="11"/>
      <c r="G1546" s="11"/>
      <c r="H1546" s="11"/>
      <c r="I1546" s="11"/>
      <c r="J1546" s="11"/>
      <c r="K1546" s="11"/>
      <c r="L1546" s="11"/>
      <c r="M1546" s="11"/>
      <c r="N1546" s="11"/>
      <c r="O1546" s="11"/>
      <c r="P1546" s="11"/>
      <c r="Q1546" s="11"/>
      <c r="R1546" s="11"/>
      <c r="S1546" s="11"/>
      <c r="T1546" s="11"/>
      <c r="U1546" s="11"/>
      <c r="V1546" s="11"/>
      <c r="W1546" s="11"/>
      <c r="X1546" s="11"/>
      <c r="Y1546" s="11"/>
      <c r="Z1546" s="11"/>
      <c r="AA1546" s="11"/>
      <c r="AB1546" s="11"/>
      <c r="AC1546" s="11"/>
      <c r="AD1546" s="11"/>
      <c r="AI1546" t="s">
        <v>5572</v>
      </c>
      <c r="AJ1546" s="279">
        <f>SUM(AL1418,AP1418,AT1418,AX1418,AL1545,AP1545,AT1545,AX1545,BB1545)</f>
        <v>0</v>
      </c>
    </row>
    <row r="1547" spans="1:92" ht="45" customHeight="1">
      <c r="A1547" s="64"/>
      <c r="B1547" s="11"/>
      <c r="C1547" s="1132" t="s">
        <v>5849</v>
      </c>
      <c r="D1547" s="866"/>
      <c r="E1547" s="866"/>
      <c r="F1547" s="992"/>
      <c r="G1547" s="884"/>
      <c r="H1547" s="884"/>
      <c r="I1547" s="884"/>
      <c r="J1547" s="884"/>
      <c r="K1547" s="884"/>
      <c r="L1547" s="884"/>
      <c r="M1547" s="884"/>
      <c r="N1547" s="884"/>
      <c r="O1547" s="884"/>
      <c r="P1547" s="884"/>
      <c r="Q1547" s="884"/>
      <c r="R1547" s="884"/>
      <c r="S1547" s="884"/>
      <c r="T1547" s="884"/>
      <c r="U1547" s="884"/>
      <c r="V1547" s="884"/>
      <c r="W1547" s="884"/>
      <c r="X1547" s="884"/>
      <c r="Y1547" s="884"/>
      <c r="Z1547" s="884"/>
      <c r="AA1547" s="884"/>
      <c r="AB1547" s="884"/>
      <c r="AC1547" s="884"/>
      <c r="AD1547" s="885"/>
    </row>
    <row r="1548" spans="1:92" ht="15" customHeight="1">
      <c r="A1548" s="64"/>
      <c r="B1548" s="1032" t="str">
        <f>IF(AND(CO1423&gt;0,F1547=""),"Ha registrado un número mayor a cero en la col. Otro tipo debe anotar el nombre de dicho(s) tipo(s) de sanción(es) administrativa(s)","")</f>
        <v/>
      </c>
      <c r="C1548" s="1032"/>
      <c r="D1548" s="1032"/>
      <c r="E1548" s="1032"/>
      <c r="F1548" s="1032"/>
      <c r="G1548" s="1032"/>
      <c r="H1548" s="1032"/>
      <c r="I1548" s="1032"/>
      <c r="J1548" s="1032"/>
      <c r="K1548" s="1032"/>
      <c r="L1548" s="1032"/>
      <c r="M1548" s="1032"/>
      <c r="N1548" s="1032"/>
      <c r="O1548" s="1032"/>
      <c r="P1548" s="1032"/>
      <c r="Q1548" s="1032"/>
      <c r="R1548" s="1032"/>
      <c r="S1548" s="1032"/>
      <c r="T1548" s="1032"/>
      <c r="U1548" s="1032"/>
      <c r="V1548" s="1032"/>
      <c r="W1548" s="1032"/>
      <c r="X1548" s="1032"/>
      <c r="Y1548" s="1032"/>
      <c r="Z1548" s="1032"/>
      <c r="AA1548" s="1032"/>
      <c r="AB1548" s="1032"/>
      <c r="AC1548" s="1032"/>
      <c r="AD1548" s="1032"/>
      <c r="AE1548" s="1032"/>
    </row>
    <row r="1549" spans="1:92" ht="24" customHeight="1">
      <c r="A1549" s="64"/>
      <c r="B1549" s="11"/>
      <c r="C1549" s="1000" t="s">
        <v>5325</v>
      </c>
      <c r="D1549" s="866"/>
      <c r="E1549" s="866"/>
      <c r="F1549" s="866"/>
      <c r="G1549" s="866"/>
      <c r="H1549" s="866"/>
      <c r="I1549" s="866"/>
      <c r="J1549" s="866"/>
      <c r="K1549" s="866"/>
      <c r="L1549" s="866"/>
      <c r="M1549" s="866"/>
      <c r="N1549" s="866"/>
      <c r="O1549" s="866"/>
      <c r="P1549" s="866"/>
      <c r="Q1549" s="866"/>
      <c r="R1549" s="866"/>
      <c r="S1549" s="866"/>
      <c r="T1549" s="866"/>
      <c r="U1549" s="866"/>
      <c r="V1549" s="866"/>
      <c r="W1549" s="866"/>
      <c r="X1549" s="866"/>
      <c r="Y1549" s="866"/>
      <c r="Z1549" s="866"/>
      <c r="AA1549" s="866"/>
      <c r="AB1549" s="866"/>
      <c r="AC1549" s="866"/>
      <c r="AD1549" s="866"/>
    </row>
    <row r="1550" spans="1:92" ht="60" customHeight="1">
      <c r="A1550" s="64"/>
      <c r="B1550" s="11"/>
      <c r="C1550" s="1019"/>
      <c r="D1550" s="884"/>
      <c r="E1550" s="884"/>
      <c r="F1550" s="884"/>
      <c r="G1550" s="884"/>
      <c r="H1550" s="884"/>
      <c r="I1550" s="884"/>
      <c r="J1550" s="884"/>
      <c r="K1550" s="884"/>
      <c r="L1550" s="884"/>
      <c r="M1550" s="884"/>
      <c r="N1550" s="884"/>
      <c r="O1550" s="884"/>
      <c r="P1550" s="884"/>
      <c r="Q1550" s="884"/>
      <c r="R1550" s="884"/>
      <c r="S1550" s="884"/>
      <c r="T1550" s="884"/>
      <c r="U1550" s="884"/>
      <c r="V1550" s="884"/>
      <c r="W1550" s="884"/>
      <c r="X1550" s="884"/>
      <c r="Y1550" s="884"/>
      <c r="Z1550" s="884"/>
      <c r="AA1550" s="884"/>
      <c r="AB1550" s="884"/>
      <c r="AC1550" s="884"/>
      <c r="AD1550" s="885"/>
    </row>
    <row r="1551" spans="1:92" ht="15" customHeight="1">
      <c r="A1551" s="64"/>
      <c r="B1551" s="988" t="str">
        <f>BG1545</f>
        <v/>
      </c>
      <c r="C1551" s="866"/>
      <c r="D1551" s="866"/>
      <c r="E1551" s="866"/>
      <c r="F1551" s="866"/>
      <c r="G1551" s="866"/>
      <c r="H1551" s="866"/>
      <c r="I1551" s="866"/>
      <c r="J1551" s="866"/>
      <c r="K1551" s="866"/>
      <c r="L1551" s="866"/>
      <c r="M1551" s="866"/>
      <c r="N1551" s="866"/>
      <c r="O1551" s="866"/>
      <c r="P1551" s="866"/>
      <c r="Q1551" s="866"/>
      <c r="R1551" s="866"/>
      <c r="S1551" s="866"/>
      <c r="T1551" s="866"/>
      <c r="U1551" s="866"/>
      <c r="V1551" s="866"/>
      <c r="W1551" s="866"/>
      <c r="X1551" s="866"/>
      <c r="Y1551" s="866"/>
      <c r="Z1551" s="866"/>
      <c r="AA1551" s="866"/>
      <c r="AB1551" s="866"/>
      <c r="AC1551" s="866"/>
      <c r="AD1551" s="866"/>
    </row>
    <row r="1552" spans="1:92" ht="15" customHeight="1">
      <c r="A1552" s="64"/>
      <c r="B1552" s="1005" t="str">
        <f>IF(SUM(COUNTIF(S1297:AD1417,"NS"),COUNTIF(P1424:AD1544,"NS"))&lt;&gt;0,"Alerta: debido a que cuenta con registros NS, debe proporcionar una justificación en el area de comentarios al final de la pregunta","")</f>
        <v/>
      </c>
      <c r="C1552" s="866"/>
      <c r="D1552" s="866"/>
      <c r="E1552" s="866"/>
      <c r="F1552" s="866"/>
      <c r="G1552" s="866"/>
      <c r="H1552" s="866"/>
      <c r="I1552" s="866"/>
      <c r="J1552" s="866"/>
      <c r="K1552" s="866"/>
      <c r="L1552" s="866"/>
      <c r="M1552" s="866"/>
      <c r="N1552" s="866"/>
      <c r="O1552" s="866"/>
      <c r="P1552" s="866"/>
      <c r="Q1552" s="866"/>
      <c r="R1552" s="866"/>
      <c r="S1552" s="866"/>
      <c r="T1552" s="866"/>
      <c r="U1552" s="866"/>
      <c r="V1552" s="866"/>
      <c r="W1552" s="866"/>
      <c r="X1552" s="866"/>
      <c r="Y1552" s="866"/>
      <c r="Z1552" s="866"/>
      <c r="AA1552" s="866"/>
      <c r="AB1552" s="866"/>
      <c r="AC1552" s="866"/>
      <c r="AD1552" s="866"/>
      <c r="AE1552" s="866"/>
    </row>
    <row r="1553" spans="1:42" ht="15" customHeight="1">
      <c r="A1553" s="64"/>
      <c r="B1553" s="1032" t="str">
        <f>BM1418</f>
        <v/>
      </c>
      <c r="C1553" s="866"/>
      <c r="D1553" s="866"/>
      <c r="E1553" s="866"/>
      <c r="F1553" s="866"/>
      <c r="G1553" s="866"/>
      <c r="H1553" s="866"/>
      <c r="I1553" s="866"/>
      <c r="J1553" s="866"/>
      <c r="K1553" s="866"/>
      <c r="L1553" s="866"/>
      <c r="M1553" s="866"/>
      <c r="N1553" s="866"/>
      <c r="O1553" s="866"/>
      <c r="P1553" s="866"/>
      <c r="Q1553" s="866"/>
      <c r="R1553" s="866"/>
      <c r="S1553" s="866"/>
      <c r="T1553" s="866"/>
      <c r="U1553" s="866"/>
      <c r="V1553" s="866"/>
      <c r="W1553" s="866"/>
      <c r="X1553" s="866"/>
      <c r="Y1553" s="866"/>
      <c r="Z1553" s="866"/>
      <c r="AA1553" s="866"/>
      <c r="AB1553" s="866"/>
      <c r="AC1553" s="866"/>
      <c r="AD1553" s="866"/>
      <c r="AE1553" s="866"/>
    </row>
    <row r="1554" spans="1:42" ht="15" customHeight="1">
      <c r="A1554" s="64"/>
      <c r="B1554" s="1032" t="str">
        <f>BM1545</f>
        <v/>
      </c>
      <c r="C1554" s="866"/>
      <c r="D1554" s="866"/>
      <c r="E1554" s="866"/>
      <c r="F1554" s="866"/>
      <c r="G1554" s="866"/>
      <c r="H1554" s="866"/>
      <c r="I1554" s="866"/>
      <c r="J1554" s="866"/>
      <c r="K1554" s="866"/>
      <c r="L1554" s="866"/>
      <c r="M1554" s="866"/>
      <c r="N1554" s="866"/>
      <c r="O1554" s="866"/>
      <c r="P1554" s="866"/>
      <c r="Q1554" s="866"/>
      <c r="R1554" s="866"/>
      <c r="S1554" s="866"/>
      <c r="T1554" s="866"/>
      <c r="U1554" s="866"/>
      <c r="V1554" s="866"/>
      <c r="W1554" s="866"/>
      <c r="X1554" s="866"/>
      <c r="Y1554" s="866"/>
      <c r="Z1554" s="866"/>
      <c r="AA1554" s="866"/>
      <c r="AB1554" s="866"/>
      <c r="AC1554" s="866"/>
      <c r="AD1554" s="866"/>
      <c r="AE1554" s="866"/>
    </row>
    <row r="1555" spans="1:42" ht="15" customHeight="1">
      <c r="A1555" s="64"/>
      <c r="B1555" s="1039" t="str">
        <f>CN1545</f>
        <v/>
      </c>
      <c r="C1555" s="1039"/>
      <c r="D1555" s="1039"/>
      <c r="E1555" s="1039"/>
      <c r="F1555" s="1039"/>
      <c r="G1555" s="1039"/>
      <c r="H1555" s="1039"/>
      <c r="I1555" s="1039"/>
      <c r="J1555" s="1039"/>
      <c r="K1555" s="1039"/>
      <c r="L1555" s="1039"/>
      <c r="M1555" s="1039"/>
      <c r="N1555" s="1039"/>
      <c r="O1555" s="1039"/>
      <c r="P1555" s="1039"/>
      <c r="Q1555" s="1039"/>
      <c r="R1555" s="1039"/>
      <c r="S1555" s="1039"/>
      <c r="T1555" s="1039"/>
      <c r="U1555" s="1039"/>
      <c r="V1555" s="1039"/>
      <c r="W1555" s="1039"/>
      <c r="X1555" s="1039"/>
      <c r="Y1555" s="1039"/>
      <c r="Z1555" s="1039"/>
      <c r="AA1555" s="1039"/>
      <c r="AB1555" s="1039"/>
      <c r="AC1555" s="1039"/>
      <c r="AD1555" s="1039"/>
      <c r="AE1555" s="1039"/>
    </row>
    <row r="1556" spans="1:42" ht="15" customHeight="1">
      <c r="A1556" s="64"/>
      <c r="B1556" s="989" t="str">
        <f>IF(BC1545&gt;0,"Favor de verificar que no tenga información en celdas sombreadas","")</f>
        <v/>
      </c>
      <c r="C1556" s="990"/>
      <c r="D1556" s="990"/>
      <c r="E1556" s="990"/>
      <c r="F1556" s="990"/>
      <c r="G1556" s="990"/>
      <c r="H1556" s="990"/>
      <c r="I1556" s="990"/>
      <c r="J1556" s="990"/>
      <c r="K1556" s="990"/>
      <c r="L1556" s="990"/>
      <c r="M1556" s="990"/>
      <c r="N1556" s="990"/>
      <c r="O1556" s="990"/>
      <c r="P1556" s="990"/>
      <c r="Q1556" s="990"/>
      <c r="R1556" s="990"/>
      <c r="S1556" s="990"/>
      <c r="T1556" s="990"/>
      <c r="U1556" s="990"/>
      <c r="V1556" s="990"/>
      <c r="W1556" s="990"/>
      <c r="X1556" s="990"/>
      <c r="Y1556" s="990"/>
      <c r="Z1556" s="990"/>
      <c r="AA1556" s="990"/>
      <c r="AB1556" s="990"/>
      <c r="AC1556" s="990"/>
      <c r="AD1556" s="990"/>
    </row>
    <row r="1557" spans="1:42" ht="24" customHeight="1">
      <c r="A1557" s="69" t="s">
        <v>5850</v>
      </c>
      <c r="B1557" s="1031" t="s">
        <v>5851</v>
      </c>
      <c r="C1557" s="866"/>
      <c r="D1557" s="866"/>
      <c r="E1557" s="866"/>
      <c r="F1557" s="866"/>
      <c r="G1557" s="866"/>
      <c r="H1557" s="866"/>
      <c r="I1557" s="866"/>
      <c r="J1557" s="866"/>
      <c r="K1557" s="866"/>
      <c r="L1557" s="866"/>
      <c r="M1557" s="866"/>
      <c r="N1557" s="866"/>
      <c r="O1557" s="866"/>
      <c r="P1557" s="866"/>
      <c r="Q1557" s="866"/>
      <c r="R1557" s="866"/>
      <c r="S1557" s="866"/>
      <c r="T1557" s="866"/>
      <c r="U1557" s="866"/>
      <c r="V1557" s="866"/>
      <c r="W1557" s="866"/>
      <c r="X1557" s="866"/>
      <c r="Y1557" s="866"/>
      <c r="Z1557" s="866"/>
      <c r="AA1557" s="866"/>
      <c r="AB1557" s="866"/>
      <c r="AC1557" s="866"/>
      <c r="AD1557" s="866"/>
    </row>
    <row r="1558" spans="1:42" ht="24" customHeight="1">
      <c r="A1558" s="69"/>
      <c r="B1558" s="55"/>
      <c r="C1558" s="1000" t="s">
        <v>5852</v>
      </c>
      <c r="D1558" s="866"/>
      <c r="E1558" s="866"/>
      <c r="F1558" s="866"/>
      <c r="G1558" s="866"/>
      <c r="H1558" s="866"/>
      <c r="I1558" s="866"/>
      <c r="J1558" s="866"/>
      <c r="K1558" s="866"/>
      <c r="L1558" s="866"/>
      <c r="M1558" s="866"/>
      <c r="N1558" s="866"/>
      <c r="O1558" s="866"/>
      <c r="P1558" s="866"/>
      <c r="Q1558" s="866"/>
      <c r="R1558" s="866"/>
      <c r="S1558" s="866"/>
      <c r="T1558" s="866"/>
      <c r="U1558" s="866"/>
      <c r="V1558" s="866"/>
      <c r="W1558" s="866"/>
      <c r="X1558" s="866"/>
      <c r="Y1558" s="866"/>
      <c r="Z1558" s="866"/>
      <c r="AA1558" s="866"/>
      <c r="AB1558" s="866"/>
      <c r="AC1558" s="866"/>
      <c r="AD1558" s="866"/>
    </row>
    <row r="1559" spans="1:42" ht="36" customHeight="1">
      <c r="A1559" s="57"/>
      <c r="B1559" s="27"/>
      <c r="C1559" s="1064" t="s">
        <v>5853</v>
      </c>
      <c r="D1559" s="866"/>
      <c r="E1559" s="866"/>
      <c r="F1559" s="866"/>
      <c r="G1559" s="866"/>
      <c r="H1559" s="866"/>
      <c r="I1559" s="866"/>
      <c r="J1559" s="866"/>
      <c r="K1559" s="866"/>
      <c r="L1559" s="866"/>
      <c r="M1559" s="866"/>
      <c r="N1559" s="866"/>
      <c r="O1559" s="866"/>
      <c r="P1559" s="866"/>
      <c r="Q1559" s="866"/>
      <c r="R1559" s="866"/>
      <c r="S1559" s="866"/>
      <c r="T1559" s="866"/>
      <c r="U1559" s="866"/>
      <c r="V1559" s="866"/>
      <c r="W1559" s="866"/>
      <c r="X1559" s="866"/>
      <c r="Y1559" s="866"/>
      <c r="Z1559" s="866"/>
      <c r="AA1559" s="866"/>
      <c r="AB1559" s="866"/>
      <c r="AC1559" s="866"/>
      <c r="AD1559" s="866"/>
    </row>
    <row r="1560" spans="1:42" ht="15" customHeight="1">
      <c r="A1560" s="57"/>
      <c r="B1560" s="27"/>
      <c r="C1560" s="47"/>
      <c r="D1560" s="47"/>
      <c r="E1560" s="47"/>
      <c r="F1560" s="47"/>
      <c r="G1560" s="47"/>
      <c r="H1560" s="47"/>
      <c r="I1560" s="47"/>
      <c r="J1560" s="47"/>
      <c r="K1560" s="47"/>
      <c r="L1560" s="47"/>
      <c r="M1560" s="47"/>
      <c r="N1560" s="47"/>
      <c r="O1560" s="47"/>
      <c r="P1560" s="47"/>
      <c r="Q1560" s="47"/>
      <c r="R1560" s="47"/>
      <c r="S1560" s="47"/>
      <c r="T1560" s="47"/>
      <c r="U1560" s="47"/>
      <c r="V1560" s="47"/>
      <c r="W1560" s="47"/>
      <c r="X1560" s="47"/>
      <c r="Y1560" s="47"/>
      <c r="Z1560" s="47"/>
      <c r="AA1560" s="47"/>
      <c r="AB1560" s="47"/>
      <c r="AC1560" s="47"/>
      <c r="AD1560" s="47"/>
      <c r="AO1560" s="1093" t="s">
        <v>5379</v>
      </c>
      <c r="AP1560" s="1093"/>
    </row>
    <row r="1561" spans="1:42" ht="24" customHeight="1">
      <c r="A1561" s="57"/>
      <c r="B1561" s="27"/>
      <c r="C1561" s="1006" t="s">
        <v>5854</v>
      </c>
      <c r="D1561" s="1009"/>
      <c r="E1561" s="1009"/>
      <c r="F1561" s="1009"/>
      <c r="G1561" s="1009"/>
      <c r="H1561" s="1009"/>
      <c r="I1561" s="1009"/>
      <c r="J1561" s="1009"/>
      <c r="K1561" s="1009"/>
      <c r="L1561" s="1010"/>
      <c r="M1561" s="1006" t="s">
        <v>5855</v>
      </c>
      <c r="N1561" s="889"/>
      <c r="O1561" s="889"/>
      <c r="P1561" s="889"/>
      <c r="Q1561" s="889"/>
      <c r="R1561" s="889"/>
      <c r="S1561" s="889"/>
      <c r="T1561" s="889"/>
      <c r="U1561" s="889"/>
      <c r="V1561" s="889"/>
      <c r="W1561" s="889"/>
      <c r="X1561" s="889"/>
      <c r="Y1561" s="889"/>
      <c r="Z1561" s="889"/>
      <c r="AA1561" s="889"/>
      <c r="AB1561" s="889"/>
      <c r="AC1561" s="889"/>
      <c r="AD1561" s="890"/>
      <c r="AM1561" s="299" t="s">
        <v>5350</v>
      </c>
      <c r="AO1561" s="1093" t="s">
        <v>5856</v>
      </c>
      <c r="AP1561" s="1093"/>
    </row>
    <row r="1562" spans="1:42" ht="24" customHeight="1">
      <c r="A1562" s="57"/>
      <c r="B1562" s="27"/>
      <c r="C1562" s="1022"/>
      <c r="D1562" s="974"/>
      <c r="E1562" s="974"/>
      <c r="F1562" s="974"/>
      <c r="G1562" s="974"/>
      <c r="H1562" s="974"/>
      <c r="I1562" s="974"/>
      <c r="J1562" s="974"/>
      <c r="K1562" s="974"/>
      <c r="L1562" s="975"/>
      <c r="M1562" s="1006" t="s">
        <v>5857</v>
      </c>
      <c r="N1562" s="889"/>
      <c r="O1562" s="889"/>
      <c r="P1562" s="889"/>
      <c r="Q1562" s="889"/>
      <c r="R1562" s="890"/>
      <c r="S1562" s="1067" t="s">
        <v>5858</v>
      </c>
      <c r="T1562" s="889"/>
      <c r="U1562" s="889"/>
      <c r="V1562" s="889"/>
      <c r="W1562" s="889"/>
      <c r="X1562" s="890"/>
      <c r="Y1562" s="1067" t="s">
        <v>5859</v>
      </c>
      <c r="Z1562" s="889"/>
      <c r="AA1562" s="889"/>
      <c r="AB1562" s="889"/>
      <c r="AC1562" s="889"/>
      <c r="AD1562" s="890"/>
      <c r="AI1562" t="s">
        <v>5458</v>
      </c>
      <c r="AJ1562" t="s">
        <v>5459</v>
      </c>
      <c r="AK1562" t="s">
        <v>5460</v>
      </c>
      <c r="AL1562" t="s">
        <v>5461</v>
      </c>
      <c r="AM1562" s="299" t="s">
        <v>5860</v>
      </c>
      <c r="AN1562" s="289" t="s">
        <v>5116</v>
      </c>
      <c r="AO1562" s="527" t="s">
        <v>5861</v>
      </c>
      <c r="AP1562" s="528" t="s">
        <v>5488</v>
      </c>
    </row>
    <row r="1563" spans="1:42" ht="15" customHeight="1">
      <c r="A1563" s="57"/>
      <c r="B1563" s="27"/>
      <c r="C1563" s="109" t="s">
        <v>5043</v>
      </c>
      <c r="D1563" s="1020" t="s">
        <v>5862</v>
      </c>
      <c r="E1563" s="889"/>
      <c r="F1563" s="889"/>
      <c r="G1563" s="889"/>
      <c r="H1563" s="889"/>
      <c r="I1563" s="889"/>
      <c r="J1563" s="889"/>
      <c r="K1563" s="889"/>
      <c r="L1563" s="890"/>
      <c r="M1563" s="1041"/>
      <c r="N1563" s="1042"/>
      <c r="O1563" s="1042"/>
      <c r="P1563" s="1042"/>
      <c r="Q1563" s="1042"/>
      <c r="R1563" s="1043"/>
      <c r="S1563" s="1041"/>
      <c r="T1563" s="1042"/>
      <c r="U1563" s="1042"/>
      <c r="V1563" s="1042"/>
      <c r="W1563" s="1042"/>
      <c r="X1563" s="1043"/>
      <c r="Y1563" s="1041"/>
      <c r="Z1563" s="1042"/>
      <c r="AA1563" s="1042"/>
      <c r="AB1563" s="1042"/>
      <c r="AC1563" s="1042"/>
      <c r="AD1563" s="1043"/>
      <c r="AI1563">
        <f t="shared" ref="AI1563:AI1570" si="615">M1563</f>
        <v>0</v>
      </c>
      <c r="AJ1563">
        <f t="shared" ref="AJ1563:AJ1570" si="616">COUNTIF(S1563:AD1563,"NS")</f>
        <v>0</v>
      </c>
      <c r="AK1563">
        <f t="shared" ref="AK1563:AK1570" si="617">SUM(S1563:AD1563)</f>
        <v>0</v>
      </c>
      <c r="AL1563">
        <f t="shared" ref="AL1563:AL1570" si="618">IF(COUNTIF(M1563:AD1563,"NA")=3,0,IF(OR(AND(AI1563=0,AJ1563&gt;0),AND(AI1563="NS",AK1563&gt;0), AND(AI1563="NS", AJ1563=0,AK1563=0)), 1, IF(OR(AND(AI1563&gt;0,AJ1563&gt;1,AI1563&gt;AK1563), AND(AI1563="NS",AJ1563=2), AND(AI1563="NS",AK1563=0,AJ1563&gt;0),AI1563=AK1563), 0, 1)))</f>
        <v>0</v>
      </c>
      <c r="AM1563" s="526">
        <f>IF(AND(SUM($S$1418)=0,COUNTA(M1563:AD1570)&gt;0),1,0)</f>
        <v>0</v>
      </c>
      <c r="AN1563" s="290">
        <f>IF(COUNTA(M1563:AD1570)=0,0,IF(COUNTA(M1563:AD1570)=24,0,1))</f>
        <v>0</v>
      </c>
      <c r="AO1563" s="532" t="s">
        <v>5407</v>
      </c>
      <c r="AP1563" s="530">
        <f>IF(AND(M1571="NS",$S$1418="NS"),0,IF(AND(M1571="NA",$S$1418="NA"),0,IF(M1571=$S$1418,0,1)))</f>
        <v>0</v>
      </c>
    </row>
    <row r="1564" spans="1:42" ht="15" customHeight="1">
      <c r="A1564" s="57"/>
      <c r="B1564" s="27"/>
      <c r="C1564" s="38" t="s">
        <v>5045</v>
      </c>
      <c r="D1564" s="1020" t="s">
        <v>5823</v>
      </c>
      <c r="E1564" s="889"/>
      <c r="F1564" s="889"/>
      <c r="G1564" s="889"/>
      <c r="H1564" s="889"/>
      <c r="I1564" s="889"/>
      <c r="J1564" s="889"/>
      <c r="K1564" s="889"/>
      <c r="L1564" s="890"/>
      <c r="M1564" s="1041"/>
      <c r="N1564" s="1042"/>
      <c r="O1564" s="1042"/>
      <c r="P1564" s="1042"/>
      <c r="Q1564" s="1042"/>
      <c r="R1564" s="1043"/>
      <c r="S1564" s="1041"/>
      <c r="T1564" s="1042"/>
      <c r="U1564" s="1042"/>
      <c r="V1564" s="1042"/>
      <c r="W1564" s="1042"/>
      <c r="X1564" s="1043"/>
      <c r="Y1564" s="1041"/>
      <c r="Z1564" s="1042"/>
      <c r="AA1564" s="1042"/>
      <c r="AB1564" s="1042"/>
      <c r="AC1564" s="1042"/>
      <c r="AD1564" s="1043"/>
      <c r="AI1564">
        <f t="shared" si="615"/>
        <v>0</v>
      </c>
      <c r="AJ1564">
        <f t="shared" si="616"/>
        <v>0</v>
      </c>
      <c r="AK1564">
        <f t="shared" si="617"/>
        <v>0</v>
      </c>
      <c r="AL1564">
        <f t="shared" si="618"/>
        <v>0</v>
      </c>
      <c r="AO1564" s="531" t="s">
        <v>5863</v>
      </c>
      <c r="AP1564" s="529">
        <f>IF(AND(M1563="NS",$V$1418="NS"),0,IF(AND(M1563="NA",$V$1418="NA"),0,IF(M1563=$V$1418,0,1)))</f>
        <v>0</v>
      </c>
    </row>
    <row r="1565" spans="1:42" ht="24" customHeight="1">
      <c r="A1565" s="57"/>
      <c r="B1565" s="27"/>
      <c r="C1565" s="38" t="s">
        <v>5047</v>
      </c>
      <c r="D1565" s="1020" t="s">
        <v>5864</v>
      </c>
      <c r="E1565" s="889"/>
      <c r="F1565" s="889"/>
      <c r="G1565" s="889"/>
      <c r="H1565" s="889"/>
      <c r="I1565" s="889"/>
      <c r="J1565" s="889"/>
      <c r="K1565" s="889"/>
      <c r="L1565" s="890"/>
      <c r="M1565" s="1041"/>
      <c r="N1565" s="1042"/>
      <c r="O1565" s="1042"/>
      <c r="P1565" s="1042"/>
      <c r="Q1565" s="1042"/>
      <c r="R1565" s="1043"/>
      <c r="S1565" s="1041"/>
      <c r="T1565" s="1042"/>
      <c r="U1565" s="1042"/>
      <c r="V1565" s="1042"/>
      <c r="W1565" s="1042"/>
      <c r="X1565" s="1043"/>
      <c r="Y1565" s="1041"/>
      <c r="Z1565" s="1042"/>
      <c r="AA1565" s="1042"/>
      <c r="AB1565" s="1042"/>
      <c r="AC1565" s="1042"/>
      <c r="AD1565" s="1043"/>
      <c r="AI1565">
        <f t="shared" si="615"/>
        <v>0</v>
      </c>
      <c r="AJ1565">
        <f t="shared" si="616"/>
        <v>0</v>
      </c>
      <c r="AK1565">
        <f t="shared" si="617"/>
        <v>0</v>
      </c>
      <c r="AL1565">
        <f t="shared" si="618"/>
        <v>0</v>
      </c>
      <c r="AO1565" s="532" t="s">
        <v>5865</v>
      </c>
      <c r="AP1565" s="530">
        <f>IF(AND(M1564="NS",$Y$1418="NS"),0,IF(AND(M1564="NA",$Y$1418="NA"),0,IF(M1564=$Y$1418,0,1)))</f>
        <v>0</v>
      </c>
    </row>
    <row r="1566" spans="1:42" ht="15" customHeight="1">
      <c r="A1566" s="110"/>
      <c r="B1566" s="27"/>
      <c r="C1566" s="38" t="s">
        <v>5049</v>
      </c>
      <c r="D1566" s="1020" t="s">
        <v>5825</v>
      </c>
      <c r="E1566" s="889"/>
      <c r="F1566" s="889"/>
      <c r="G1566" s="889"/>
      <c r="H1566" s="889"/>
      <c r="I1566" s="889"/>
      <c r="J1566" s="889"/>
      <c r="K1566" s="889"/>
      <c r="L1566" s="890"/>
      <c r="M1566" s="1041"/>
      <c r="N1566" s="1042"/>
      <c r="O1566" s="1042"/>
      <c r="P1566" s="1042"/>
      <c r="Q1566" s="1042"/>
      <c r="R1566" s="1043"/>
      <c r="S1566" s="1041"/>
      <c r="T1566" s="1042"/>
      <c r="U1566" s="1042"/>
      <c r="V1566" s="1042"/>
      <c r="W1566" s="1042"/>
      <c r="X1566" s="1043"/>
      <c r="Y1566" s="1041"/>
      <c r="Z1566" s="1042"/>
      <c r="AA1566" s="1042"/>
      <c r="AB1566" s="1042"/>
      <c r="AC1566" s="1042"/>
      <c r="AD1566" s="1043"/>
      <c r="AI1566">
        <f t="shared" si="615"/>
        <v>0</v>
      </c>
      <c r="AJ1566">
        <f t="shared" si="616"/>
        <v>0</v>
      </c>
      <c r="AK1566">
        <f t="shared" si="617"/>
        <v>0</v>
      </c>
      <c r="AL1566">
        <f t="shared" si="618"/>
        <v>0</v>
      </c>
      <c r="AO1566" s="531" t="s">
        <v>5866</v>
      </c>
      <c r="AP1566" s="529">
        <f>IF(AND(M1565="NS",$AB$1418="NS"),0,IF(AND(M1565="NA",$AB$1418="NA"),0,IF(M1565=$AB$1418,0,1)))</f>
        <v>0</v>
      </c>
    </row>
    <row r="1567" spans="1:42" ht="15" customHeight="1">
      <c r="A1567" s="57"/>
      <c r="B1567" s="27"/>
      <c r="C1567" s="38" t="s">
        <v>5051</v>
      </c>
      <c r="D1567" s="1020" t="s">
        <v>5826</v>
      </c>
      <c r="E1567" s="889"/>
      <c r="F1567" s="889"/>
      <c r="G1567" s="889"/>
      <c r="H1567" s="889"/>
      <c r="I1567" s="889"/>
      <c r="J1567" s="889"/>
      <c r="K1567" s="889"/>
      <c r="L1567" s="890"/>
      <c r="M1567" s="1041"/>
      <c r="N1567" s="1042"/>
      <c r="O1567" s="1042"/>
      <c r="P1567" s="1042"/>
      <c r="Q1567" s="1042"/>
      <c r="R1567" s="1043"/>
      <c r="S1567" s="1041"/>
      <c r="T1567" s="1042"/>
      <c r="U1567" s="1042"/>
      <c r="V1567" s="1042"/>
      <c r="W1567" s="1042"/>
      <c r="X1567" s="1043"/>
      <c r="Y1567" s="1041"/>
      <c r="Z1567" s="1042"/>
      <c r="AA1567" s="1042"/>
      <c r="AB1567" s="1042"/>
      <c r="AC1567" s="1042"/>
      <c r="AD1567" s="1043"/>
      <c r="AI1567">
        <f t="shared" si="615"/>
        <v>0</v>
      </c>
      <c r="AJ1567">
        <f t="shared" si="616"/>
        <v>0</v>
      </c>
      <c r="AK1567">
        <f t="shared" si="617"/>
        <v>0</v>
      </c>
      <c r="AL1567">
        <f t="shared" si="618"/>
        <v>0</v>
      </c>
      <c r="AO1567" s="532" t="s">
        <v>5867</v>
      </c>
      <c r="AP1567" s="530">
        <f>IF(AND(M1566="NS",P1545="NS"),0,IF(AND(M1566="NA",P1545="NA"),0,IF(M1566=P1545,0,1)))</f>
        <v>0</v>
      </c>
    </row>
    <row r="1568" spans="1:42" ht="15" customHeight="1">
      <c r="A1568" s="57"/>
      <c r="B1568" s="27"/>
      <c r="C1568" s="38" t="s">
        <v>5053</v>
      </c>
      <c r="D1568" s="1020" t="s">
        <v>5827</v>
      </c>
      <c r="E1568" s="889"/>
      <c r="F1568" s="889"/>
      <c r="G1568" s="889"/>
      <c r="H1568" s="889"/>
      <c r="I1568" s="889"/>
      <c r="J1568" s="889"/>
      <c r="K1568" s="889"/>
      <c r="L1568" s="890"/>
      <c r="M1568" s="1041"/>
      <c r="N1568" s="1042"/>
      <c r="O1568" s="1042"/>
      <c r="P1568" s="1042"/>
      <c r="Q1568" s="1042"/>
      <c r="R1568" s="1043"/>
      <c r="S1568" s="1041"/>
      <c r="T1568" s="1042"/>
      <c r="U1568" s="1042"/>
      <c r="V1568" s="1042"/>
      <c r="W1568" s="1042"/>
      <c r="X1568" s="1043"/>
      <c r="Y1568" s="1041"/>
      <c r="Z1568" s="1042"/>
      <c r="AA1568" s="1042"/>
      <c r="AB1568" s="1042"/>
      <c r="AC1568" s="1042"/>
      <c r="AD1568" s="1043"/>
      <c r="AI1568">
        <f t="shared" si="615"/>
        <v>0</v>
      </c>
      <c r="AJ1568">
        <f t="shared" si="616"/>
        <v>0</v>
      </c>
      <c r="AK1568">
        <f t="shared" si="617"/>
        <v>0</v>
      </c>
      <c r="AL1568">
        <f t="shared" si="618"/>
        <v>0</v>
      </c>
      <c r="AO1568" s="531" t="s">
        <v>5833</v>
      </c>
      <c r="AP1568" s="529">
        <f>IF(AND(M1567="NS",S1545="NS"),0,IF(AND(M1567="NA",S1545="NA"),0,IF(M1567=S1545,0,1)))</f>
        <v>0</v>
      </c>
    </row>
    <row r="1569" spans="1:42" ht="15" customHeight="1">
      <c r="A1569" s="110"/>
      <c r="B1569" s="27"/>
      <c r="C1569" s="85" t="s">
        <v>5055</v>
      </c>
      <c r="D1569" s="1020" t="s">
        <v>5828</v>
      </c>
      <c r="E1569" s="889"/>
      <c r="F1569" s="889"/>
      <c r="G1569" s="889"/>
      <c r="H1569" s="889"/>
      <c r="I1569" s="889"/>
      <c r="J1569" s="889"/>
      <c r="K1569" s="889"/>
      <c r="L1569" s="890"/>
      <c r="M1569" s="1041"/>
      <c r="N1569" s="1042"/>
      <c r="O1569" s="1042"/>
      <c r="P1569" s="1042"/>
      <c r="Q1569" s="1042"/>
      <c r="R1569" s="1043"/>
      <c r="S1569" s="1041"/>
      <c r="T1569" s="1042"/>
      <c r="U1569" s="1042"/>
      <c r="V1569" s="1042"/>
      <c r="W1569" s="1042"/>
      <c r="X1569" s="1043"/>
      <c r="Y1569" s="1041"/>
      <c r="Z1569" s="1042"/>
      <c r="AA1569" s="1042"/>
      <c r="AB1569" s="1042"/>
      <c r="AC1569" s="1042"/>
      <c r="AD1569" s="1043"/>
      <c r="AI1569">
        <f t="shared" si="615"/>
        <v>0</v>
      </c>
      <c r="AJ1569">
        <f t="shared" si="616"/>
        <v>0</v>
      </c>
      <c r="AK1569">
        <f t="shared" si="617"/>
        <v>0</v>
      </c>
      <c r="AL1569">
        <f t="shared" si="618"/>
        <v>0</v>
      </c>
      <c r="AO1569" s="532" t="s">
        <v>5868</v>
      </c>
      <c r="AP1569" s="530">
        <f>IF(AND(M1568="NS",V1545="NS"),0,IF(AND(M1568="NA",V1545="NA"),0,IF(M1568=V1545,0,1)))</f>
        <v>0</v>
      </c>
    </row>
    <row r="1570" spans="1:42" ht="15" customHeight="1">
      <c r="A1570" s="110"/>
      <c r="B1570" s="27"/>
      <c r="C1570" s="85" t="s">
        <v>5057</v>
      </c>
      <c r="D1570" s="1020" t="s">
        <v>5687</v>
      </c>
      <c r="E1570" s="889"/>
      <c r="F1570" s="889"/>
      <c r="G1570" s="889"/>
      <c r="H1570" s="889"/>
      <c r="I1570" s="889"/>
      <c r="J1570" s="889"/>
      <c r="K1570" s="889"/>
      <c r="L1570" s="890"/>
      <c r="M1570" s="1041"/>
      <c r="N1570" s="1042"/>
      <c r="O1570" s="1042"/>
      <c r="P1570" s="1042"/>
      <c r="Q1570" s="1042"/>
      <c r="R1570" s="1043"/>
      <c r="S1570" s="1041"/>
      <c r="T1570" s="1042"/>
      <c r="U1570" s="1042"/>
      <c r="V1570" s="1042"/>
      <c r="W1570" s="1042"/>
      <c r="X1570" s="1043"/>
      <c r="Y1570" s="1041"/>
      <c r="Z1570" s="1042"/>
      <c r="AA1570" s="1042"/>
      <c r="AB1570" s="1042"/>
      <c r="AC1570" s="1042"/>
      <c r="AD1570" s="1043"/>
      <c r="AI1570">
        <f t="shared" si="615"/>
        <v>0</v>
      </c>
      <c r="AJ1570">
        <f t="shared" si="616"/>
        <v>0</v>
      </c>
      <c r="AK1570">
        <f t="shared" si="617"/>
        <v>0</v>
      </c>
      <c r="AL1570">
        <f t="shared" si="618"/>
        <v>0</v>
      </c>
      <c r="AO1570" s="531" t="s">
        <v>5869</v>
      </c>
      <c r="AP1570" s="529">
        <f>IF(AND(M1569="NS",Y1545="NS"),0,IF(AND(M1569="NA",Y1545="NA"),0,IF(M1569=Y1545,0,1)))</f>
        <v>0</v>
      </c>
    </row>
    <row r="1571" spans="1:42" ht="15" customHeight="1">
      <c r="A1571" s="110"/>
      <c r="B1571" s="27"/>
      <c r="C1571" s="27"/>
      <c r="D1571" s="27"/>
      <c r="E1571" s="27"/>
      <c r="F1571" s="27"/>
      <c r="G1571" s="27"/>
      <c r="H1571" s="27"/>
      <c r="I1571" s="27"/>
      <c r="J1571" s="27"/>
      <c r="K1571" s="27"/>
      <c r="L1571" s="96" t="s">
        <v>5571</v>
      </c>
      <c r="M1571" s="1021">
        <f>IF(AND(SUM(M1563:M1570)=0,COUNTIF(M1563:M1570,"NS")&gt;0),"NS",IF(AND(SUM(M1563:M1570)=0,COUNTIF(M1563:M1570,0)&gt;0),0,IF(AND(SUM(M1563:M1570)=0,COUNTIF(M1563:M1570,"NA")&gt;0),"NA",SUM(M1563:M1570))))</f>
        <v>0</v>
      </c>
      <c r="N1571" s="889"/>
      <c r="O1571" s="889"/>
      <c r="P1571" s="889"/>
      <c r="Q1571" s="889"/>
      <c r="R1571" s="890"/>
      <c r="S1571" s="1021">
        <f>IF(AND(SUM(S1563:S1570)=0,COUNTIF(S1563:S1570,"NS")&gt;0),"NS",IF(AND(SUM(S1563:S1570)=0,COUNTIF(S1563:S1570,0)&gt;0),0,IF(AND(SUM(S1563:S1570)=0,COUNTIF(S1563:S1570,"NA")&gt;0),"NA",SUM(S1563:S1570))))</f>
        <v>0</v>
      </c>
      <c r="T1571" s="889"/>
      <c r="U1571" s="889"/>
      <c r="V1571" s="889"/>
      <c r="W1571" s="889"/>
      <c r="X1571" s="890"/>
      <c r="Y1571" s="1021">
        <f>IF(AND(SUM(Y1563:Y1570)=0,COUNTIF(Y1563:Y1570,"NS")&gt;0),"NS",IF(AND(SUM(Y1563:Y1570)=0,COUNTIF(Y1563:Y1570,0)&gt;0),0,IF(AND(SUM(Y1563:Y1570)=0,COUNTIF(Y1563:Y1570,"NA")&gt;0),"NA",SUM(Y1563:Y1570))))</f>
        <v>0</v>
      </c>
      <c r="Z1571" s="889"/>
      <c r="AA1571" s="889"/>
      <c r="AB1571" s="889"/>
      <c r="AC1571" s="889"/>
      <c r="AD1571" s="890"/>
      <c r="AL1571" s="278">
        <f>SUM(AL1563:AL1570)</f>
        <v>0</v>
      </c>
      <c r="AO1571" s="532" t="s">
        <v>5410</v>
      </c>
      <c r="AP1571" s="530">
        <f>IF(AND(M1570="NS",AB1545="NS"),0,IF(AND(M1570="NA",AB1545="NA"),0,IF(M1570=AB1545,0,1)))</f>
        <v>0</v>
      </c>
    </row>
    <row r="1572" spans="1:42" ht="15" customHeight="1">
      <c r="A1572" s="64"/>
      <c r="B1572" s="11"/>
      <c r="C1572" s="11"/>
      <c r="D1572" s="11"/>
      <c r="E1572" s="11"/>
      <c r="F1572" s="11"/>
      <c r="G1572" s="11"/>
      <c r="H1572" s="11"/>
      <c r="I1572" s="11"/>
      <c r="J1572" s="11"/>
      <c r="K1572" s="11"/>
      <c r="L1572" s="11"/>
      <c r="M1572" s="11"/>
      <c r="N1572" s="11"/>
      <c r="O1572" s="11"/>
      <c r="P1572" s="11"/>
      <c r="Q1572" s="11"/>
      <c r="R1572" s="11"/>
      <c r="S1572" s="11"/>
      <c r="T1572" s="11"/>
      <c r="U1572" s="11"/>
      <c r="V1572" s="11"/>
      <c r="W1572" s="11"/>
      <c r="X1572" s="11"/>
      <c r="Y1572" s="11"/>
      <c r="Z1572" s="11"/>
      <c r="AA1572" s="11"/>
      <c r="AB1572" s="11"/>
      <c r="AC1572" s="11"/>
      <c r="AD1572" s="11"/>
      <c r="AI1572" t="s">
        <v>5572</v>
      </c>
      <c r="AJ1572" s="279">
        <f>SUM(AL1571)</f>
        <v>0</v>
      </c>
      <c r="AP1572" s="533">
        <f>SUM(AP1563:AP1571)</f>
        <v>0</v>
      </c>
    </row>
    <row r="1573" spans="1:42" ht="24" customHeight="1">
      <c r="A1573" s="64"/>
      <c r="B1573" s="11"/>
      <c r="C1573" s="1000" t="s">
        <v>5325</v>
      </c>
      <c r="D1573" s="866"/>
      <c r="E1573" s="866"/>
      <c r="F1573" s="866"/>
      <c r="G1573" s="866"/>
      <c r="H1573" s="866"/>
      <c r="I1573" s="866"/>
      <c r="J1573" s="866"/>
      <c r="K1573" s="866"/>
      <c r="L1573" s="866"/>
      <c r="M1573" s="866"/>
      <c r="N1573" s="866"/>
      <c r="O1573" s="866"/>
      <c r="P1573" s="866"/>
      <c r="Q1573" s="866"/>
      <c r="R1573" s="866"/>
      <c r="S1573" s="866"/>
      <c r="T1573" s="866"/>
      <c r="U1573" s="866"/>
      <c r="V1573" s="866"/>
      <c r="W1573" s="866"/>
      <c r="X1573" s="866"/>
      <c r="Y1573" s="866"/>
      <c r="Z1573" s="866"/>
      <c r="AA1573" s="866"/>
      <c r="AB1573" s="866"/>
      <c r="AC1573" s="866"/>
      <c r="AD1573" s="866"/>
    </row>
    <row r="1574" spans="1:42" ht="60" customHeight="1">
      <c r="A1574" s="64"/>
      <c r="B1574" s="11"/>
      <c r="C1574" s="1019"/>
      <c r="D1574" s="884"/>
      <c r="E1574" s="884"/>
      <c r="F1574" s="884"/>
      <c r="G1574" s="884"/>
      <c r="H1574" s="884"/>
      <c r="I1574" s="884"/>
      <c r="J1574" s="884"/>
      <c r="K1574" s="884"/>
      <c r="L1574" s="884"/>
      <c r="M1574" s="884"/>
      <c r="N1574" s="884"/>
      <c r="O1574" s="884"/>
      <c r="P1574" s="884"/>
      <c r="Q1574" s="884"/>
      <c r="R1574" s="884"/>
      <c r="S1574" s="884"/>
      <c r="T1574" s="884"/>
      <c r="U1574" s="884"/>
      <c r="V1574" s="884"/>
      <c r="W1574" s="884"/>
      <c r="X1574" s="884"/>
      <c r="Y1574" s="884"/>
      <c r="Z1574" s="884"/>
      <c r="AA1574" s="884"/>
      <c r="AB1574" s="884"/>
      <c r="AC1574" s="884"/>
      <c r="AD1574" s="885"/>
    </row>
    <row r="1575" spans="1:42" ht="15" customHeight="1">
      <c r="A1575" s="64"/>
      <c r="B1575" s="988" t="str">
        <f>IF(AN1563&gt;0,"Favor de ingresar toda la información requerida en la pregunta ","")</f>
        <v/>
      </c>
      <c r="C1575" s="866"/>
      <c r="D1575" s="866"/>
      <c r="E1575" s="866"/>
      <c r="F1575" s="866"/>
      <c r="G1575" s="866"/>
      <c r="H1575" s="866"/>
      <c r="I1575" s="866"/>
      <c r="J1575" s="866"/>
      <c r="K1575" s="866"/>
      <c r="L1575" s="866"/>
      <c r="M1575" s="866"/>
      <c r="N1575" s="866"/>
      <c r="O1575" s="866"/>
      <c r="P1575" s="866"/>
      <c r="Q1575" s="866"/>
      <c r="R1575" s="866"/>
      <c r="S1575" s="866"/>
      <c r="T1575" s="866"/>
      <c r="U1575" s="866"/>
      <c r="V1575" s="866"/>
      <c r="W1575" s="866"/>
      <c r="X1575" s="866"/>
      <c r="Y1575" s="866"/>
      <c r="Z1575" s="866"/>
      <c r="AA1575" s="866"/>
      <c r="AB1575" s="866"/>
      <c r="AC1575" s="866"/>
      <c r="AD1575" s="866"/>
    </row>
    <row r="1576" spans="1:42" ht="15" customHeight="1">
      <c r="A1576" s="64"/>
      <c r="B1576" s="1005" t="str">
        <f>IF(SUM(COUNTIF(M1563:AD1570,"NS"))&lt;&gt;0,"Alerta: debido a que cuenta con registros NS, debe proporcionar una justificación en el area de comentarios al final de la pregunta","")</f>
        <v/>
      </c>
      <c r="C1576" s="866"/>
      <c r="D1576" s="866"/>
      <c r="E1576" s="866"/>
      <c r="F1576" s="866"/>
      <c r="G1576" s="866"/>
      <c r="H1576" s="866"/>
      <c r="I1576" s="866"/>
      <c r="J1576" s="866"/>
      <c r="K1576" s="866"/>
      <c r="L1576" s="866"/>
      <c r="M1576" s="866"/>
      <c r="N1576" s="866"/>
      <c r="O1576" s="866"/>
      <c r="P1576" s="866"/>
      <c r="Q1576" s="866"/>
      <c r="R1576" s="866"/>
      <c r="S1576" s="866"/>
      <c r="T1576" s="866"/>
      <c r="U1576" s="866"/>
      <c r="V1576" s="866"/>
      <c r="W1576" s="866"/>
      <c r="X1576" s="866"/>
      <c r="Y1576" s="866"/>
      <c r="Z1576" s="866"/>
      <c r="AA1576" s="866"/>
      <c r="AB1576" s="866"/>
      <c r="AC1576" s="866"/>
      <c r="AD1576" s="866"/>
      <c r="AE1576" s="866"/>
    </row>
    <row r="1577" spans="1:42" ht="15" customHeight="1">
      <c r="A1577" s="64"/>
      <c r="B1577" s="1032" t="str">
        <f>IF(AJ1572&gt;0,"Favor de revisar la suma y consistencia de totales y/o subtotales por filas (numéricos y NS)","")</f>
        <v/>
      </c>
      <c r="C1577" s="866"/>
      <c r="D1577" s="866"/>
      <c r="E1577" s="866"/>
      <c r="F1577" s="866"/>
      <c r="G1577" s="866"/>
      <c r="H1577" s="866"/>
      <c r="I1577" s="866"/>
      <c r="J1577" s="866"/>
      <c r="K1577" s="866"/>
      <c r="L1577" s="866"/>
      <c r="M1577" s="866"/>
      <c r="N1577" s="866"/>
      <c r="O1577" s="866"/>
      <c r="P1577" s="866"/>
      <c r="Q1577" s="866"/>
      <c r="R1577" s="866"/>
      <c r="S1577" s="866"/>
      <c r="T1577" s="866"/>
      <c r="U1577" s="866"/>
      <c r="V1577" s="866"/>
      <c r="W1577" s="866"/>
      <c r="X1577" s="866"/>
      <c r="Y1577" s="866"/>
      <c r="Z1577" s="866"/>
      <c r="AA1577" s="866"/>
      <c r="AB1577" s="866"/>
      <c r="AC1577" s="866"/>
      <c r="AD1577" s="866"/>
      <c r="AE1577" s="866"/>
    </row>
    <row r="1578" spans="1:42" ht="15" customHeight="1">
      <c r="A1578" s="64"/>
      <c r="B1578" s="1026" t="str">
        <f>IF(AP1572&gt;0,"Alerta: debe de proporcionar una justificación de acuerdo a lo establecido en la instrucción 2","")</f>
        <v/>
      </c>
      <c r="C1578" s="866"/>
      <c r="D1578" s="866"/>
      <c r="E1578" s="866"/>
      <c r="F1578" s="866"/>
      <c r="G1578" s="866"/>
      <c r="H1578" s="866"/>
      <c r="I1578" s="866"/>
      <c r="J1578" s="866"/>
      <c r="K1578" s="866"/>
      <c r="L1578" s="866"/>
      <c r="M1578" s="866"/>
      <c r="N1578" s="866"/>
      <c r="O1578" s="866"/>
      <c r="P1578" s="866"/>
      <c r="Q1578" s="866"/>
      <c r="R1578" s="866"/>
      <c r="S1578" s="866"/>
      <c r="T1578" s="866"/>
      <c r="U1578" s="866"/>
      <c r="V1578" s="866"/>
      <c r="W1578" s="866"/>
      <c r="X1578" s="866"/>
      <c r="Y1578" s="866"/>
      <c r="Z1578" s="866"/>
      <c r="AA1578" s="866"/>
      <c r="AB1578" s="866"/>
      <c r="AC1578" s="866"/>
      <c r="AD1578" s="866"/>
      <c r="AE1578" s="866"/>
    </row>
    <row r="1579" spans="1:42" ht="15" customHeight="1">
      <c r="A1579" s="64"/>
      <c r="B1579" s="989" t="str">
        <f>IF(AM1563&gt;0,"Favor de verificar que no tenga información en celdas sombreadas","")</f>
        <v/>
      </c>
      <c r="C1579" s="990"/>
      <c r="D1579" s="990"/>
      <c r="E1579" s="990"/>
      <c r="F1579" s="990"/>
      <c r="G1579" s="990"/>
      <c r="H1579" s="990"/>
      <c r="I1579" s="990"/>
      <c r="J1579" s="990"/>
      <c r="K1579" s="990"/>
      <c r="L1579" s="990"/>
      <c r="M1579" s="990"/>
      <c r="N1579" s="990"/>
      <c r="O1579" s="990"/>
      <c r="P1579" s="990"/>
      <c r="Q1579" s="990"/>
      <c r="R1579" s="990"/>
      <c r="S1579" s="990"/>
      <c r="T1579" s="990"/>
      <c r="U1579" s="990"/>
      <c r="V1579" s="990"/>
      <c r="W1579" s="990"/>
      <c r="X1579" s="990"/>
      <c r="Y1579" s="990"/>
      <c r="Z1579" s="990"/>
      <c r="AA1579" s="990"/>
      <c r="AB1579" s="990"/>
      <c r="AC1579" s="990"/>
      <c r="AD1579" s="990"/>
    </row>
    <row r="1580" spans="1:42" ht="15" customHeight="1">
      <c r="A1580" s="64"/>
      <c r="B1580" s="11"/>
      <c r="C1580" s="11"/>
      <c r="D1580" s="11"/>
      <c r="E1580" s="11"/>
      <c r="F1580" s="11"/>
      <c r="G1580" s="11"/>
      <c r="H1580" s="11"/>
      <c r="I1580" s="11"/>
      <c r="J1580" s="11"/>
      <c r="K1580" s="11"/>
      <c r="L1580" s="11"/>
      <c r="M1580" s="11"/>
      <c r="N1580" s="11"/>
      <c r="O1580" s="11"/>
      <c r="P1580" s="11"/>
      <c r="Q1580" s="11"/>
      <c r="R1580" s="11"/>
      <c r="S1580" s="11"/>
      <c r="T1580" s="11"/>
      <c r="U1580" s="11"/>
      <c r="V1580" s="11"/>
      <c r="W1580" s="11"/>
      <c r="X1580" s="11"/>
      <c r="Y1580" s="11"/>
      <c r="Z1580" s="11"/>
      <c r="AA1580" s="11"/>
      <c r="AB1580" s="11"/>
      <c r="AC1580" s="11"/>
      <c r="AD1580" s="11"/>
    </row>
    <row r="1581" spans="1:42" ht="36" customHeight="1">
      <c r="A1581" s="69" t="s">
        <v>5870</v>
      </c>
      <c r="B1581" s="1031" t="s">
        <v>5871</v>
      </c>
      <c r="C1581" s="866"/>
      <c r="D1581" s="866"/>
      <c r="E1581" s="866"/>
      <c r="F1581" s="866"/>
      <c r="G1581" s="866"/>
      <c r="H1581" s="866"/>
      <c r="I1581" s="866"/>
      <c r="J1581" s="866"/>
      <c r="K1581" s="866"/>
      <c r="L1581" s="866"/>
      <c r="M1581" s="866"/>
      <c r="N1581" s="866"/>
      <c r="O1581" s="866"/>
      <c r="P1581" s="866"/>
      <c r="Q1581" s="866"/>
      <c r="R1581" s="866"/>
      <c r="S1581" s="866"/>
      <c r="T1581" s="866"/>
      <c r="U1581" s="866"/>
      <c r="V1581" s="866"/>
      <c r="W1581" s="866"/>
      <c r="X1581" s="866"/>
      <c r="Y1581" s="866"/>
      <c r="Z1581" s="866"/>
      <c r="AA1581" s="866"/>
      <c r="AB1581" s="866"/>
      <c r="AC1581" s="866"/>
      <c r="AD1581" s="866"/>
    </row>
    <row r="1582" spans="1:42" ht="24" customHeight="1">
      <c r="A1582" s="69"/>
      <c r="B1582" s="68"/>
      <c r="C1582" s="1000" t="s">
        <v>5872</v>
      </c>
      <c r="D1582" s="866"/>
      <c r="E1582" s="866"/>
      <c r="F1582" s="866"/>
      <c r="G1582" s="866"/>
      <c r="H1582" s="866"/>
      <c r="I1582" s="866"/>
      <c r="J1582" s="866"/>
      <c r="K1582" s="866"/>
      <c r="L1582" s="866"/>
      <c r="M1582" s="866"/>
      <c r="N1582" s="866"/>
      <c r="O1582" s="866"/>
      <c r="P1582" s="866"/>
      <c r="Q1582" s="866"/>
      <c r="R1582" s="866"/>
      <c r="S1582" s="866"/>
      <c r="T1582" s="866"/>
      <c r="U1582" s="866"/>
      <c r="V1582" s="866"/>
      <c r="W1582" s="866"/>
      <c r="X1582" s="866"/>
      <c r="Y1582" s="866"/>
      <c r="Z1582" s="866"/>
      <c r="AA1582" s="866"/>
      <c r="AB1582" s="866"/>
      <c r="AC1582" s="866"/>
      <c r="AD1582" s="866"/>
    </row>
    <row r="1583" spans="1:42" ht="24" customHeight="1">
      <c r="A1583" s="57"/>
      <c r="B1583" s="27"/>
      <c r="C1583" s="999" t="s">
        <v>5873</v>
      </c>
      <c r="D1583" s="866"/>
      <c r="E1583" s="866"/>
      <c r="F1583" s="866"/>
      <c r="G1583" s="866"/>
      <c r="H1583" s="866"/>
      <c r="I1583" s="866"/>
      <c r="J1583" s="866"/>
      <c r="K1583" s="866"/>
      <c r="L1583" s="866"/>
      <c r="M1583" s="866"/>
      <c r="N1583" s="866"/>
      <c r="O1583" s="866"/>
      <c r="P1583" s="866"/>
      <c r="Q1583" s="866"/>
      <c r="R1583" s="866"/>
      <c r="S1583" s="866"/>
      <c r="T1583" s="866"/>
      <c r="U1583" s="866"/>
      <c r="V1583" s="866"/>
      <c r="W1583" s="866"/>
      <c r="X1583" s="866"/>
      <c r="Y1583" s="866"/>
      <c r="Z1583" s="866"/>
      <c r="AA1583" s="866"/>
      <c r="AB1583" s="866"/>
      <c r="AC1583" s="866"/>
      <c r="AD1583" s="866"/>
    </row>
    <row r="1584" spans="1:42" ht="15" customHeight="1">
      <c r="A1584" s="99"/>
      <c r="B1584" s="29"/>
      <c r="C1584" s="1000" t="s">
        <v>5874</v>
      </c>
      <c r="D1584" s="866"/>
      <c r="E1584" s="866"/>
      <c r="F1584" s="866"/>
      <c r="G1584" s="866"/>
      <c r="H1584" s="866"/>
      <c r="I1584" s="866"/>
      <c r="J1584" s="866"/>
      <c r="K1584" s="866"/>
      <c r="L1584" s="866"/>
      <c r="M1584" s="866"/>
      <c r="N1584" s="866"/>
      <c r="O1584" s="866"/>
      <c r="P1584" s="866"/>
      <c r="Q1584" s="866"/>
      <c r="R1584" s="866"/>
      <c r="S1584" s="866"/>
      <c r="T1584" s="866"/>
      <c r="U1584" s="866"/>
      <c r="V1584" s="866"/>
      <c r="W1584" s="866"/>
      <c r="X1584" s="866"/>
      <c r="Y1584" s="866"/>
      <c r="Z1584" s="866"/>
      <c r="AA1584" s="866"/>
      <c r="AB1584" s="866"/>
      <c r="AC1584" s="866"/>
      <c r="AD1584" s="866"/>
    </row>
    <row r="1585" spans="1:43" ht="15" customHeight="1">
      <c r="A1585" s="99"/>
      <c r="C1585" s="1000" t="s">
        <v>5875</v>
      </c>
      <c r="D1585" s="866"/>
      <c r="E1585" s="866"/>
      <c r="F1585" s="866"/>
      <c r="G1585" s="866"/>
      <c r="H1585" s="866"/>
      <c r="I1585" s="866"/>
      <c r="J1585" s="866"/>
      <c r="K1585" s="866"/>
      <c r="L1585" s="866"/>
      <c r="M1585" s="866"/>
      <c r="N1585" s="866"/>
      <c r="O1585" s="866"/>
      <c r="P1585" s="866"/>
      <c r="Q1585" s="866"/>
      <c r="R1585" s="866"/>
      <c r="S1585" s="866"/>
      <c r="T1585" s="866"/>
      <c r="U1585" s="866"/>
      <c r="V1585" s="866"/>
      <c r="W1585" s="866"/>
      <c r="X1585" s="866"/>
      <c r="Y1585" s="866"/>
      <c r="Z1585" s="866"/>
      <c r="AA1585" s="866"/>
      <c r="AB1585" s="866"/>
      <c r="AC1585" s="866"/>
      <c r="AD1585" s="866"/>
    </row>
    <row r="1586" spans="1:43" ht="24" customHeight="1">
      <c r="A1586" s="57"/>
      <c r="B1586" s="27"/>
      <c r="C1586" s="999" t="s">
        <v>5876</v>
      </c>
      <c r="D1586" s="866"/>
      <c r="E1586" s="866"/>
      <c r="F1586" s="866"/>
      <c r="G1586" s="866"/>
      <c r="H1586" s="866"/>
      <c r="I1586" s="866"/>
      <c r="J1586" s="866"/>
      <c r="K1586" s="866"/>
      <c r="L1586" s="866"/>
      <c r="M1586" s="866"/>
      <c r="N1586" s="866"/>
      <c r="O1586" s="866"/>
      <c r="P1586" s="866"/>
      <c r="Q1586" s="866"/>
      <c r="R1586" s="866"/>
      <c r="S1586" s="866"/>
      <c r="T1586" s="866"/>
      <c r="U1586" s="866"/>
      <c r="V1586" s="866"/>
      <c r="W1586" s="866"/>
      <c r="X1586" s="866"/>
      <c r="Y1586" s="866"/>
      <c r="Z1586" s="866"/>
      <c r="AA1586" s="866"/>
      <c r="AB1586" s="866"/>
      <c r="AC1586" s="866"/>
      <c r="AD1586" s="866"/>
      <c r="AL1586" s="1112" t="s">
        <v>5351</v>
      </c>
      <c r="AM1586" s="1112"/>
      <c r="AN1586" s="1112"/>
      <c r="AO1586" s="1112"/>
    </row>
    <row r="1587" spans="1:43" ht="15" customHeight="1">
      <c r="A1587" s="64"/>
      <c r="B1587" s="11"/>
      <c r="C1587" s="11"/>
      <c r="D1587" s="11"/>
      <c r="E1587" s="11"/>
      <c r="F1587" s="11"/>
      <c r="G1587" s="11"/>
      <c r="H1587" s="11"/>
      <c r="I1587" s="11"/>
      <c r="J1587" s="11"/>
      <c r="K1587" s="11"/>
      <c r="L1587" s="11"/>
      <c r="M1587" s="11"/>
      <c r="N1587" s="11"/>
      <c r="O1587" s="11"/>
      <c r="P1587" s="11"/>
      <c r="Q1587" s="11"/>
      <c r="R1587" s="11"/>
      <c r="S1587" s="11"/>
      <c r="T1587" s="11"/>
      <c r="U1587" s="11"/>
      <c r="V1587" s="11"/>
      <c r="W1587" s="11"/>
      <c r="X1587" s="11"/>
      <c r="Y1587" s="11"/>
      <c r="Z1587" s="11"/>
      <c r="AA1587" s="11"/>
      <c r="AB1587" s="11"/>
      <c r="AC1587" s="11"/>
      <c r="AD1587" s="11"/>
      <c r="AG1587" s="537" t="s">
        <v>5350</v>
      </c>
      <c r="AH1587" s="538" t="s">
        <v>5379</v>
      </c>
      <c r="AJ1587" s="1123" t="s">
        <v>5106</v>
      </c>
      <c r="AK1587" s="1123"/>
      <c r="AL1587" s="1112" t="s">
        <v>5877</v>
      </c>
      <c r="AM1587" s="1112"/>
      <c r="AN1587" s="1113" t="s">
        <v>5878</v>
      </c>
      <c r="AO1587" s="1113"/>
      <c r="AP1587" s="549" t="s">
        <v>5107</v>
      </c>
      <c r="AQ1587" s="1076" t="s">
        <v>5879</v>
      </c>
    </row>
    <row r="1588" spans="1:43" ht="48" customHeight="1">
      <c r="A1588" s="64"/>
      <c r="B1588" s="11"/>
      <c r="C1588" s="1006" t="s">
        <v>5880</v>
      </c>
      <c r="D1588" s="889"/>
      <c r="E1588" s="889"/>
      <c r="F1588" s="889"/>
      <c r="G1588" s="889"/>
      <c r="H1588" s="889"/>
      <c r="I1588" s="889"/>
      <c r="J1588" s="889"/>
      <c r="K1588" s="889"/>
      <c r="L1588" s="890"/>
      <c r="M1588" s="1006" t="s">
        <v>5881</v>
      </c>
      <c r="N1588" s="889"/>
      <c r="O1588" s="889"/>
      <c r="P1588" s="889"/>
      <c r="Q1588" s="889"/>
      <c r="R1588" s="889"/>
      <c r="S1588" s="889"/>
      <c r="T1588" s="889"/>
      <c r="U1588" s="890"/>
      <c r="V1588" s="1006" t="s">
        <v>5882</v>
      </c>
      <c r="W1588" s="889"/>
      <c r="X1588" s="889"/>
      <c r="Y1588" s="889"/>
      <c r="Z1588" s="889"/>
      <c r="AA1588" s="889"/>
      <c r="AB1588" s="889"/>
      <c r="AC1588" s="889"/>
      <c r="AD1588" s="890"/>
      <c r="AG1588" s="537" t="s">
        <v>5883</v>
      </c>
      <c r="AH1588" s="538" t="s">
        <v>5884</v>
      </c>
      <c r="AI1588" s="305" t="s">
        <v>5116</v>
      </c>
      <c r="AJ1588" s="539" t="s">
        <v>5885</v>
      </c>
      <c r="AK1588" s="540" t="s">
        <v>5886</v>
      </c>
      <c r="AL1588" s="545" t="s">
        <v>5455</v>
      </c>
      <c r="AM1588" s="544" t="s">
        <v>5456</v>
      </c>
      <c r="AN1588" s="546" t="s">
        <v>5455</v>
      </c>
      <c r="AO1588" s="547" t="s">
        <v>5456</v>
      </c>
      <c r="AP1588" s="549" t="s">
        <v>5887</v>
      </c>
      <c r="AQ1588" s="1077"/>
    </row>
    <row r="1589" spans="1:43" ht="14.25">
      <c r="A1589" s="64"/>
      <c r="B1589" s="11"/>
      <c r="C1589" s="1027"/>
      <c r="D1589" s="884"/>
      <c r="E1589" s="884"/>
      <c r="F1589" s="884"/>
      <c r="G1589" s="884"/>
      <c r="H1589" s="884"/>
      <c r="I1589" s="884"/>
      <c r="J1589" s="884"/>
      <c r="K1589" s="884"/>
      <c r="L1589" s="885"/>
      <c r="M1589" s="1088"/>
      <c r="N1589" s="1042"/>
      <c r="O1589" s="1042"/>
      <c r="P1589" s="1042"/>
      <c r="Q1589" s="1042"/>
      <c r="R1589" s="1042"/>
      <c r="S1589" s="1042"/>
      <c r="T1589" s="1042"/>
      <c r="U1589" s="1043"/>
      <c r="V1589" s="1088"/>
      <c r="W1589" s="1042"/>
      <c r="X1589" s="1042"/>
      <c r="Y1589" s="1042"/>
      <c r="Z1589" s="1042"/>
      <c r="AA1589" s="1042"/>
      <c r="AB1589" s="1042"/>
      <c r="AC1589" s="1042"/>
      <c r="AD1589" s="1043"/>
      <c r="AG1589" s="534">
        <f>IF(AND(SUM($M$1568)=0,COUNTA(C1589:AD1589)&gt;0),1,0)</f>
        <v>0</v>
      </c>
      <c r="AH1589" s="535">
        <f>IF(AND($C$1589&lt;&gt;"",$C$1589&lt;&gt;1,COUNTA(M1589:AD1589)&gt;0),1,0)</f>
        <v>0</v>
      </c>
      <c r="AI1589" s="321">
        <f>IF(OR(AND(C1589&lt;&gt;1,COUNTA(M1589:AD1589)=0),AND(C1589=1,COUNTA(M1589:AD1589)=2)),0,IF(COUNTA(M1589:AD1589)=0,0,1))</f>
        <v>0</v>
      </c>
      <c r="AJ1589" s="541">
        <f>IF(ISNUMBER(M1589),0,IF(OR(M1589="",M1589="NA",M1589="NS"),0,1))</f>
        <v>0</v>
      </c>
      <c r="AK1589" s="542">
        <f>IF(ISNUMBER(V1589),0,IF(OR(V1589="",V1589="NA",V1589="NS"),0,1))</f>
        <v>0</v>
      </c>
      <c r="AL1589" s="355">
        <f>IF(OR(M1589="NS",M1589="NA"),0,LEN(M1589)-LEN(INT(M1589)))</f>
        <v>-1</v>
      </c>
      <c r="AM1589" s="356">
        <f>IF(AL1589&lt;=0,0,1)</f>
        <v>0</v>
      </c>
      <c r="AN1589" s="355">
        <f>IF(OR(V1589="NS",V1589="NA"),0,LEN(V1589)-LEN(INT(V1589)))</f>
        <v>-1</v>
      </c>
      <c r="AO1589" s="356">
        <f>IF(AN1589&lt;=0,0,1)</f>
        <v>0</v>
      </c>
      <c r="AP1589" s="548">
        <f>IF(OR(V1589="NS",M1589="NS"),0,IF(AND(V1589="NA",M1589="NA"),0,IF(V1589&lt;=M1589,0,1)))</f>
        <v>0</v>
      </c>
      <c r="AQ1589" s="465">
        <f>IF(AND(C1589=1,M1589&lt;&gt;"",V1589&lt;&gt;"",SUM(M1589:AD1589)=0),1,0)</f>
        <v>0</v>
      </c>
    </row>
    <row r="1590" spans="1:43" ht="14.25">
      <c r="A1590" s="64"/>
      <c r="B1590" s="11"/>
      <c r="C1590" s="11"/>
      <c r="D1590" s="11"/>
      <c r="E1590" s="11"/>
      <c r="F1590" s="11"/>
      <c r="G1590" s="11"/>
      <c r="H1590" s="11"/>
      <c r="I1590" s="11"/>
      <c r="J1590" s="11"/>
      <c r="K1590" s="11"/>
      <c r="L1590" s="11"/>
      <c r="M1590" s="11"/>
      <c r="N1590" s="11"/>
      <c r="O1590" s="11"/>
      <c r="P1590" s="11"/>
      <c r="Q1590" s="11"/>
      <c r="R1590" s="11"/>
      <c r="S1590" s="11"/>
      <c r="T1590" s="11"/>
      <c r="U1590" s="11"/>
      <c r="V1590" s="11"/>
      <c r="W1590" s="11"/>
      <c r="X1590" s="11"/>
      <c r="Y1590" s="11"/>
      <c r="Z1590" s="11"/>
      <c r="AA1590" s="11"/>
      <c r="AB1590" s="11"/>
      <c r="AC1590" s="11"/>
      <c r="AD1590" s="11"/>
      <c r="AH1590" s="536">
        <f>SUM(AG1589:AH1589)</f>
        <v>0</v>
      </c>
      <c r="AK1590" s="543">
        <f>SUM(AJ1589:AK1589)</f>
        <v>0</v>
      </c>
      <c r="AO1590" s="358">
        <f>SUM(AM1589,AO1589)</f>
        <v>0</v>
      </c>
    </row>
    <row r="1591" spans="1:43" ht="24" customHeight="1">
      <c r="A1591" s="64"/>
      <c r="B1591" s="11"/>
      <c r="C1591" s="1000" t="s">
        <v>5325</v>
      </c>
      <c r="D1591" s="866"/>
      <c r="E1591" s="866"/>
      <c r="F1591" s="866"/>
      <c r="G1591" s="866"/>
      <c r="H1591" s="866"/>
      <c r="I1591" s="866"/>
      <c r="J1591" s="866"/>
      <c r="K1591" s="866"/>
      <c r="L1591" s="866"/>
      <c r="M1591" s="866"/>
      <c r="N1591" s="866"/>
      <c r="O1591" s="866"/>
      <c r="P1591" s="866"/>
      <c r="Q1591" s="866"/>
      <c r="R1591" s="866"/>
      <c r="S1591" s="866"/>
      <c r="T1591" s="866"/>
      <c r="U1591" s="866"/>
      <c r="V1591" s="866"/>
      <c r="W1591" s="866"/>
      <c r="X1591" s="866"/>
      <c r="Y1591" s="866"/>
      <c r="Z1591" s="866"/>
      <c r="AA1591" s="866"/>
      <c r="AB1591" s="866"/>
      <c r="AC1591" s="866"/>
      <c r="AD1591" s="866"/>
    </row>
    <row r="1592" spans="1:43" ht="60" customHeight="1">
      <c r="A1592" s="64"/>
      <c r="B1592" s="11"/>
      <c r="C1592" s="1019"/>
      <c r="D1592" s="884"/>
      <c r="E1592" s="884"/>
      <c r="F1592" s="884"/>
      <c r="G1592" s="884"/>
      <c r="H1592" s="884"/>
      <c r="I1592" s="884"/>
      <c r="J1592" s="884"/>
      <c r="K1592" s="884"/>
      <c r="L1592" s="884"/>
      <c r="M1592" s="884"/>
      <c r="N1592" s="884"/>
      <c r="O1592" s="884"/>
      <c r="P1592" s="884"/>
      <c r="Q1592" s="884"/>
      <c r="R1592" s="884"/>
      <c r="S1592" s="884"/>
      <c r="T1592" s="884"/>
      <c r="U1592" s="884"/>
      <c r="V1592" s="884"/>
      <c r="W1592" s="884"/>
      <c r="X1592" s="884"/>
      <c r="Y1592" s="884"/>
      <c r="Z1592" s="884"/>
      <c r="AA1592" s="884"/>
      <c r="AB1592" s="884"/>
      <c r="AC1592" s="884"/>
      <c r="AD1592" s="885"/>
    </row>
    <row r="1593" spans="1:43" ht="15" customHeight="1">
      <c r="A1593" s="64"/>
      <c r="B1593" s="988" t="str">
        <f>IF(AI1589&gt;0,"Favor de ingresar toda la información requerida en la pregunta ","")</f>
        <v/>
      </c>
      <c r="C1593" s="866"/>
      <c r="D1593" s="866"/>
      <c r="E1593" s="866"/>
      <c r="F1593" s="866"/>
      <c r="G1593" s="866"/>
      <c r="H1593" s="866"/>
      <c r="I1593" s="866"/>
      <c r="J1593" s="866"/>
      <c r="K1593" s="866"/>
      <c r="L1593" s="866"/>
      <c r="M1593" s="866"/>
      <c r="N1593" s="866"/>
      <c r="O1593" s="866"/>
      <c r="P1593" s="866"/>
      <c r="Q1593" s="866"/>
      <c r="R1593" s="866"/>
      <c r="S1593" s="866"/>
      <c r="T1593" s="866"/>
      <c r="U1593" s="866"/>
      <c r="V1593" s="866"/>
      <c r="W1593" s="866"/>
      <c r="X1593" s="866"/>
      <c r="Y1593" s="866"/>
      <c r="Z1593" s="866"/>
      <c r="AA1593" s="866"/>
      <c r="AB1593" s="866"/>
      <c r="AC1593" s="866"/>
      <c r="AD1593" s="866"/>
    </row>
    <row r="1594" spans="1:43" ht="15" customHeight="1">
      <c r="A1594" s="64"/>
      <c r="B1594" s="1005" t="str">
        <f>IF(SUM(COUNTIF(M1589:AD1589,"NS"))&lt;&gt;0,"Alerta: debido a que cuenta con registros NS, debe proporcionar una justificación en el area de comentarios al final de la pregunta","")</f>
        <v/>
      </c>
      <c r="C1594" s="866"/>
      <c r="D1594" s="866"/>
      <c r="E1594" s="866"/>
      <c r="F1594" s="866"/>
      <c r="G1594" s="866"/>
      <c r="H1594" s="866"/>
      <c r="I1594" s="866"/>
      <c r="J1594" s="866"/>
      <c r="K1594" s="866"/>
      <c r="L1594" s="866"/>
      <c r="M1594" s="866"/>
      <c r="N1594" s="866"/>
      <c r="O1594" s="866"/>
      <c r="P1594" s="866"/>
      <c r="Q1594" s="866"/>
      <c r="R1594" s="866"/>
      <c r="S1594" s="866"/>
      <c r="T1594" s="866"/>
      <c r="U1594" s="866"/>
      <c r="V1594" s="866"/>
      <c r="W1594" s="866"/>
      <c r="X1594" s="866"/>
      <c r="Y1594" s="866"/>
      <c r="Z1594" s="866"/>
      <c r="AA1594" s="866"/>
      <c r="AB1594" s="866"/>
      <c r="AC1594" s="866"/>
      <c r="AD1594" s="866"/>
      <c r="AE1594" s="866"/>
    </row>
    <row r="1595" spans="1:43" ht="15" customHeight="1">
      <c r="A1595" s="64"/>
      <c r="B1595" s="989" t="str">
        <f>IF(AK1590&gt;0,"Las cifras deben anotarse en pesos mexicanos (no debe agregar la frase “miles o millones de pesos”)",IF(AO1590&gt;0,"No deben considerarse decimales en las cifras registradas",""))</f>
        <v/>
      </c>
      <c r="C1595" s="989"/>
      <c r="D1595" s="989"/>
      <c r="E1595" s="989"/>
      <c r="F1595" s="989"/>
      <c r="G1595" s="989"/>
      <c r="H1595" s="989"/>
      <c r="I1595" s="989"/>
      <c r="J1595" s="989"/>
      <c r="K1595" s="989"/>
      <c r="L1595" s="989"/>
      <c r="M1595" s="989"/>
      <c r="N1595" s="989"/>
      <c r="O1595" s="989"/>
      <c r="P1595" s="989"/>
      <c r="Q1595" s="989"/>
      <c r="R1595" s="989"/>
      <c r="S1595" s="989"/>
      <c r="T1595" s="989"/>
      <c r="U1595" s="989"/>
      <c r="V1595" s="989"/>
      <c r="W1595" s="989"/>
      <c r="X1595" s="989"/>
      <c r="Y1595" s="989"/>
      <c r="Z1595" s="989"/>
      <c r="AA1595" s="989"/>
      <c r="AB1595" s="989"/>
      <c r="AC1595" s="989"/>
      <c r="AD1595" s="989"/>
    </row>
    <row r="1596" spans="1:43" ht="15" customHeight="1">
      <c r="A1596" s="64"/>
      <c r="B1596" s="1032" t="str">
        <f>IF(AP1589&gt;0,"Favor de revisar la instrucción 5 y verifique que se cumplan con los criterios establecidos","")</f>
        <v/>
      </c>
      <c r="C1596" s="1032"/>
      <c r="D1596" s="1032"/>
      <c r="E1596" s="1032"/>
      <c r="F1596" s="1032"/>
      <c r="G1596" s="1032"/>
      <c r="H1596" s="1032"/>
      <c r="I1596" s="1032"/>
      <c r="J1596" s="1032"/>
      <c r="K1596" s="1032"/>
      <c r="L1596" s="1032"/>
      <c r="M1596" s="1032"/>
      <c r="N1596" s="1032"/>
      <c r="O1596" s="1032"/>
      <c r="P1596" s="1032"/>
      <c r="Q1596" s="1032"/>
      <c r="R1596" s="1032"/>
      <c r="S1596" s="1032"/>
      <c r="T1596" s="1032"/>
      <c r="U1596" s="1032"/>
      <c r="V1596" s="1032"/>
      <c r="W1596" s="1032"/>
      <c r="X1596" s="1032"/>
      <c r="Y1596" s="1032"/>
      <c r="Z1596" s="1032"/>
      <c r="AA1596" s="1032"/>
      <c r="AB1596" s="1032"/>
      <c r="AC1596" s="1032"/>
      <c r="AD1596" s="1032"/>
    </row>
    <row r="1597" spans="1:43" ht="15" customHeight="1">
      <c r="A1597" s="64"/>
      <c r="B1597" s="989" t="str">
        <f>IF(AH1590&gt;0,"Favor de verificar que no tenga información en celdas sombreadas","")</f>
        <v/>
      </c>
      <c r="C1597" s="990"/>
      <c r="D1597" s="990"/>
      <c r="E1597" s="990"/>
      <c r="F1597" s="990"/>
      <c r="G1597" s="990"/>
      <c r="H1597" s="990"/>
      <c r="I1597" s="990"/>
      <c r="J1597" s="990"/>
      <c r="K1597" s="990"/>
      <c r="L1597" s="990"/>
      <c r="M1597" s="990"/>
      <c r="N1597" s="990"/>
      <c r="O1597" s="990"/>
      <c r="P1597" s="990"/>
      <c r="Q1597" s="990"/>
      <c r="R1597" s="990"/>
      <c r="S1597" s="990"/>
      <c r="T1597" s="990"/>
      <c r="U1597" s="990"/>
      <c r="V1597" s="990"/>
      <c r="W1597" s="990"/>
      <c r="X1597" s="990"/>
      <c r="Y1597" s="990"/>
      <c r="Z1597" s="990"/>
      <c r="AA1597" s="990"/>
      <c r="AB1597" s="990"/>
      <c r="AC1597" s="990"/>
      <c r="AD1597" s="990"/>
    </row>
    <row r="1598" spans="1:43" ht="15" customHeight="1">
      <c r="A1598" s="64"/>
      <c r="B1598" s="1014" t="str">
        <f>IF(AQ1589&gt;0,"No puede ingresar cero en las cols. Montos debido a que registró el código 1 en la col. ¿Tuvo registro de los montos asociados… ?","")</f>
        <v/>
      </c>
      <c r="C1598" s="1014"/>
      <c r="D1598" s="1014"/>
      <c r="E1598" s="1014"/>
      <c r="F1598" s="1014"/>
      <c r="G1598" s="1014"/>
      <c r="H1598" s="1014"/>
      <c r="I1598" s="1014"/>
      <c r="J1598" s="1014"/>
      <c r="K1598" s="1014"/>
      <c r="L1598" s="1014"/>
      <c r="M1598" s="1014"/>
      <c r="N1598" s="1014"/>
      <c r="O1598" s="1014"/>
      <c r="P1598" s="1014"/>
      <c r="Q1598" s="1014"/>
      <c r="R1598" s="1014"/>
      <c r="S1598" s="1014"/>
      <c r="T1598" s="1014"/>
      <c r="U1598" s="1014"/>
      <c r="V1598" s="1014"/>
      <c r="W1598" s="1014"/>
      <c r="X1598" s="1014"/>
      <c r="Y1598" s="1014"/>
      <c r="Z1598" s="1014"/>
      <c r="AA1598" s="1014"/>
      <c r="AB1598" s="1014"/>
      <c r="AC1598" s="1014"/>
      <c r="AD1598" s="1014"/>
      <c r="AE1598" s="1014"/>
    </row>
    <row r="1599" spans="1:43" ht="24" customHeight="1">
      <c r="A1599" s="69" t="s">
        <v>5888</v>
      </c>
      <c r="B1599" s="1031" t="s">
        <v>5889</v>
      </c>
      <c r="C1599" s="866"/>
      <c r="D1599" s="866"/>
      <c r="E1599" s="866"/>
      <c r="F1599" s="866"/>
      <c r="G1599" s="866"/>
      <c r="H1599" s="866"/>
      <c r="I1599" s="866"/>
      <c r="J1599" s="866"/>
      <c r="K1599" s="866"/>
      <c r="L1599" s="866"/>
      <c r="M1599" s="866"/>
      <c r="N1599" s="866"/>
      <c r="O1599" s="866"/>
      <c r="P1599" s="866"/>
      <c r="Q1599" s="866"/>
      <c r="R1599" s="866"/>
      <c r="S1599" s="866"/>
      <c r="T1599" s="866"/>
      <c r="U1599" s="866"/>
      <c r="V1599" s="866"/>
      <c r="W1599" s="866"/>
      <c r="X1599" s="866"/>
      <c r="Y1599" s="866"/>
      <c r="Z1599" s="866"/>
      <c r="AA1599" s="866"/>
      <c r="AB1599" s="866"/>
      <c r="AC1599" s="866"/>
      <c r="AD1599" s="866"/>
    </row>
    <row r="1600" spans="1:43" ht="36" customHeight="1">
      <c r="A1600" s="32"/>
      <c r="B1600" s="11"/>
      <c r="C1600" s="1000" t="s">
        <v>5890</v>
      </c>
      <c r="D1600" s="866"/>
      <c r="E1600" s="866"/>
      <c r="F1600" s="866"/>
      <c r="G1600" s="866"/>
      <c r="H1600" s="866"/>
      <c r="I1600" s="866"/>
      <c r="J1600" s="866"/>
      <c r="K1600" s="866"/>
      <c r="L1600" s="866"/>
      <c r="M1600" s="866"/>
      <c r="N1600" s="866"/>
      <c r="O1600" s="866"/>
      <c r="P1600" s="866"/>
      <c r="Q1600" s="866"/>
      <c r="R1600" s="866"/>
      <c r="S1600" s="866"/>
      <c r="T1600" s="866"/>
      <c r="U1600" s="866"/>
      <c r="V1600" s="866"/>
      <c r="W1600" s="866"/>
      <c r="X1600" s="866"/>
      <c r="Y1600" s="866"/>
      <c r="Z1600" s="866"/>
      <c r="AA1600" s="866"/>
      <c r="AB1600" s="866"/>
      <c r="AC1600" s="866"/>
      <c r="AD1600" s="866"/>
      <c r="AG1600" s="537" t="s">
        <v>5350</v>
      </c>
    </row>
    <row r="1601" spans="1:37" ht="24" customHeight="1">
      <c r="A1601" s="32"/>
      <c r="B1601" s="11"/>
      <c r="C1601" s="1000" t="s">
        <v>5891</v>
      </c>
      <c r="D1601" s="866"/>
      <c r="E1601" s="866"/>
      <c r="F1601" s="866"/>
      <c r="G1601" s="866"/>
      <c r="H1601" s="866"/>
      <c r="I1601" s="866"/>
      <c r="J1601" s="866"/>
      <c r="K1601" s="866"/>
      <c r="L1601" s="866"/>
      <c r="M1601" s="866"/>
      <c r="N1601" s="866"/>
      <c r="O1601" s="866"/>
      <c r="P1601" s="866"/>
      <c r="Q1601" s="866"/>
      <c r="R1601" s="866"/>
      <c r="S1601" s="866"/>
      <c r="T1601" s="866"/>
      <c r="U1601" s="866"/>
      <c r="V1601" s="866"/>
      <c r="W1601" s="866"/>
      <c r="X1601" s="866"/>
      <c r="Y1601" s="866"/>
      <c r="Z1601" s="866"/>
      <c r="AA1601" s="866"/>
      <c r="AB1601" s="866"/>
      <c r="AC1601" s="866"/>
      <c r="AD1601" s="866"/>
      <c r="AG1601" s="537" t="s">
        <v>5883</v>
      </c>
    </row>
    <row r="1602" spans="1:37" ht="15" customHeight="1">
      <c r="A1602" s="32"/>
      <c r="B1602" s="11"/>
      <c r="C1602" s="1000" t="s">
        <v>5892</v>
      </c>
      <c r="D1602" s="866"/>
      <c r="E1602" s="866"/>
      <c r="F1602" s="866"/>
      <c r="G1602" s="866"/>
      <c r="H1602" s="866"/>
      <c r="I1602" s="866"/>
      <c r="J1602" s="866"/>
      <c r="K1602" s="866"/>
      <c r="L1602" s="866"/>
      <c r="M1602" s="866"/>
      <c r="N1602" s="866"/>
      <c r="O1602" s="866"/>
      <c r="P1602" s="866"/>
      <c r="Q1602" s="866"/>
      <c r="R1602" s="866"/>
      <c r="S1602" s="866"/>
      <c r="T1602" s="866"/>
      <c r="U1602" s="866"/>
      <c r="V1602" s="866"/>
      <c r="W1602" s="866"/>
      <c r="X1602" s="866"/>
      <c r="Y1602" s="866"/>
      <c r="Z1602" s="866"/>
      <c r="AA1602" s="866"/>
      <c r="AB1602" s="866"/>
      <c r="AC1602" s="866"/>
      <c r="AD1602" s="866"/>
      <c r="AG1602" s="534">
        <f>IF(AND(SUM($M$1568)=0,COUNTA(C1606)&gt;0),1,0)</f>
        <v>0</v>
      </c>
      <c r="AI1602" s="1112" t="s">
        <v>5351</v>
      </c>
      <c r="AJ1602" s="1112"/>
    </row>
    <row r="1603" spans="1:37" ht="15" customHeight="1">
      <c r="A1603" s="32"/>
      <c r="B1603" s="11"/>
      <c r="C1603" s="1000" t="s">
        <v>5893</v>
      </c>
      <c r="D1603" s="866"/>
      <c r="E1603" s="866"/>
      <c r="F1603" s="866"/>
      <c r="G1603" s="866"/>
      <c r="H1603" s="866"/>
      <c r="I1603" s="866"/>
      <c r="J1603" s="866"/>
      <c r="K1603" s="866"/>
      <c r="L1603" s="866"/>
      <c r="M1603" s="866"/>
      <c r="N1603" s="866"/>
      <c r="O1603" s="866"/>
      <c r="P1603" s="866"/>
      <c r="Q1603" s="866"/>
      <c r="R1603" s="866"/>
      <c r="S1603" s="866"/>
      <c r="T1603" s="866"/>
      <c r="U1603" s="866"/>
      <c r="V1603" s="866"/>
      <c r="W1603" s="866"/>
      <c r="X1603" s="866"/>
      <c r="Y1603" s="866"/>
      <c r="Z1603" s="866"/>
      <c r="AA1603" s="866"/>
      <c r="AB1603" s="866"/>
      <c r="AC1603" s="866"/>
      <c r="AD1603" s="866"/>
      <c r="AG1603" s="551" t="s">
        <v>5350</v>
      </c>
      <c r="AH1603" s="552" t="s">
        <v>5106</v>
      </c>
      <c r="AI1603" s="1112" t="s">
        <v>5878</v>
      </c>
      <c r="AJ1603" s="1112"/>
      <c r="AK1603" s="553" t="s">
        <v>5107</v>
      </c>
    </row>
    <row r="1604" spans="1:37" ht="24" customHeight="1">
      <c r="A1604" s="32"/>
      <c r="B1604" s="11"/>
      <c r="C1604" s="999" t="s">
        <v>5894</v>
      </c>
      <c r="D1604" s="866"/>
      <c r="E1604" s="866"/>
      <c r="F1604" s="866"/>
      <c r="G1604" s="866"/>
      <c r="H1604" s="866"/>
      <c r="I1604" s="866"/>
      <c r="J1604" s="866"/>
      <c r="K1604" s="866"/>
      <c r="L1604" s="866"/>
      <c r="M1604" s="866"/>
      <c r="N1604" s="866"/>
      <c r="O1604" s="866"/>
      <c r="P1604" s="866"/>
      <c r="Q1604" s="866"/>
      <c r="R1604" s="866"/>
      <c r="S1604" s="866"/>
      <c r="T1604" s="866"/>
      <c r="U1604" s="866"/>
      <c r="V1604" s="866"/>
      <c r="W1604" s="866"/>
      <c r="X1604" s="866"/>
      <c r="Y1604" s="866"/>
      <c r="Z1604" s="866"/>
      <c r="AA1604" s="866"/>
      <c r="AB1604" s="866"/>
      <c r="AC1604" s="866"/>
      <c r="AD1604" s="866"/>
      <c r="AG1604" s="551" t="s">
        <v>5884</v>
      </c>
      <c r="AH1604" s="539" t="s">
        <v>5454</v>
      </c>
      <c r="AI1604" s="545" t="s">
        <v>5455</v>
      </c>
      <c r="AJ1604" s="544" t="s">
        <v>5456</v>
      </c>
      <c r="AK1604" s="553" t="s">
        <v>5887</v>
      </c>
    </row>
    <row r="1605" spans="1:37" ht="15" customHeight="1" thickBot="1">
      <c r="A1605" s="32"/>
      <c r="B1605" s="11"/>
      <c r="C1605" s="11"/>
      <c r="D1605" s="11"/>
      <c r="E1605" s="11"/>
      <c r="F1605" s="11"/>
      <c r="G1605" s="11"/>
      <c r="H1605" s="11"/>
      <c r="I1605" s="11"/>
      <c r="J1605" s="11"/>
      <c r="K1605" s="11"/>
      <c r="L1605" s="11"/>
      <c r="M1605" s="11"/>
      <c r="N1605" s="11"/>
      <c r="O1605" s="11"/>
      <c r="P1605" s="11"/>
      <c r="Q1605" s="11"/>
      <c r="R1605" s="11"/>
      <c r="S1605" s="11"/>
      <c r="T1605" s="11"/>
      <c r="U1605" s="11"/>
      <c r="V1605" s="11"/>
      <c r="W1605" s="11"/>
      <c r="X1605" s="11"/>
      <c r="Y1605" s="11"/>
      <c r="Z1605" s="11"/>
      <c r="AA1605" s="11"/>
      <c r="AB1605" s="11"/>
      <c r="AC1605" s="11"/>
      <c r="AD1605" s="11"/>
      <c r="AG1605" s="550">
        <f>IF(AND($C$1589&lt;&gt;"",$C$1589&lt;&gt;1,COUNTA(C1606)&gt;0),1,0)</f>
        <v>0</v>
      </c>
      <c r="AH1605" s="541">
        <f>IF(ISNUMBER(C1606),0,IF(OR(C1606="",C1606="NA",C1606="NS"),0,1))</f>
        <v>0</v>
      </c>
      <c r="AI1605" s="355">
        <f>IF(OR(C1606="NS",C1606="NA"),0,LEN(C1606)-LEN(INT(C1606)))</f>
        <v>-1</v>
      </c>
      <c r="AJ1605" s="356">
        <f>IF(AI1605&lt;=0,0,1)</f>
        <v>0</v>
      </c>
      <c r="AK1605" s="554">
        <f>IF(OR(C1606="NS",V1589="NS"),0,IF(AND(C1606="NA",V1589="NA"),0,IF(C1606&gt;=V1589,0,1)))</f>
        <v>0</v>
      </c>
    </row>
    <row r="1606" spans="1:37" ht="15" customHeight="1" thickBot="1">
      <c r="A1606" s="32"/>
      <c r="B1606" s="11"/>
      <c r="C1606" s="1133"/>
      <c r="D1606" s="1134"/>
      <c r="E1606" s="1134"/>
      <c r="F1606" s="1135"/>
      <c r="G1606" s="111" t="s">
        <v>5895</v>
      </c>
      <c r="H1606" s="11"/>
      <c r="I1606" s="11"/>
      <c r="J1606" s="11"/>
      <c r="K1606" s="11"/>
      <c r="L1606" s="11"/>
      <c r="M1606" s="11"/>
      <c r="N1606" s="11"/>
      <c r="O1606" s="11"/>
      <c r="P1606" s="11"/>
      <c r="Q1606" s="11"/>
      <c r="R1606" s="11"/>
      <c r="S1606" s="11"/>
      <c r="T1606" s="11"/>
      <c r="U1606" s="11"/>
      <c r="V1606" s="11"/>
      <c r="W1606" s="11"/>
      <c r="X1606" s="11"/>
      <c r="Y1606" s="11"/>
      <c r="Z1606" s="11"/>
      <c r="AA1606" s="11"/>
      <c r="AB1606" s="11"/>
      <c r="AC1606" s="11"/>
      <c r="AD1606" s="11"/>
    </row>
    <row r="1607" spans="1:37" ht="15" customHeight="1">
      <c r="A1607" s="32"/>
      <c r="B1607" s="11"/>
      <c r="C1607" s="11"/>
      <c r="D1607" s="11"/>
      <c r="E1607" s="11"/>
      <c r="F1607" s="11"/>
      <c r="G1607" s="11"/>
      <c r="H1607" s="11"/>
      <c r="I1607" s="11"/>
      <c r="J1607" s="11"/>
      <c r="K1607" s="11"/>
      <c r="L1607" s="11"/>
      <c r="M1607" s="11"/>
      <c r="N1607" s="11"/>
      <c r="O1607" s="11"/>
      <c r="P1607" s="11"/>
      <c r="Q1607" s="11"/>
      <c r="R1607" s="11"/>
      <c r="S1607" s="11"/>
      <c r="T1607" s="11"/>
      <c r="U1607" s="11"/>
      <c r="V1607" s="11"/>
      <c r="W1607" s="11"/>
      <c r="X1607" s="11"/>
      <c r="Y1607" s="11"/>
      <c r="Z1607" s="11"/>
      <c r="AA1607" s="11"/>
      <c r="AB1607" s="11"/>
      <c r="AC1607" s="11"/>
      <c r="AD1607" s="11"/>
    </row>
    <row r="1608" spans="1:37" ht="24" customHeight="1">
      <c r="A1608" s="32"/>
      <c r="B1608" s="11"/>
      <c r="C1608" s="1000" t="s">
        <v>5325</v>
      </c>
      <c r="D1608" s="866"/>
      <c r="E1608" s="866"/>
      <c r="F1608" s="866"/>
      <c r="G1608" s="866"/>
      <c r="H1608" s="866"/>
      <c r="I1608" s="866"/>
      <c r="J1608" s="866"/>
      <c r="K1608" s="866"/>
      <c r="L1608" s="866"/>
      <c r="M1608" s="866"/>
      <c r="N1608" s="866"/>
      <c r="O1608" s="866"/>
      <c r="P1608" s="866"/>
      <c r="Q1608" s="866"/>
      <c r="R1608" s="866"/>
      <c r="S1608" s="866"/>
      <c r="T1608" s="866"/>
      <c r="U1608" s="866"/>
      <c r="V1608" s="866"/>
      <c r="W1608" s="866"/>
      <c r="X1608" s="866"/>
      <c r="Y1608" s="866"/>
      <c r="Z1608" s="866"/>
      <c r="AA1608" s="866"/>
      <c r="AB1608" s="866"/>
      <c r="AC1608" s="866"/>
      <c r="AD1608" s="866"/>
    </row>
    <row r="1609" spans="1:37" ht="60" customHeight="1">
      <c r="A1609" s="32"/>
      <c r="B1609" s="11"/>
      <c r="C1609" s="1019"/>
      <c r="D1609" s="884"/>
      <c r="E1609" s="884"/>
      <c r="F1609" s="884"/>
      <c r="G1609" s="884"/>
      <c r="H1609" s="884"/>
      <c r="I1609" s="884"/>
      <c r="J1609" s="884"/>
      <c r="K1609" s="884"/>
      <c r="L1609" s="884"/>
      <c r="M1609" s="884"/>
      <c r="N1609" s="884"/>
      <c r="O1609" s="884"/>
      <c r="P1609" s="884"/>
      <c r="Q1609" s="884"/>
      <c r="R1609" s="884"/>
      <c r="S1609" s="884"/>
      <c r="T1609" s="884"/>
      <c r="U1609" s="884"/>
      <c r="V1609" s="884"/>
      <c r="W1609" s="884"/>
      <c r="X1609" s="884"/>
      <c r="Y1609" s="884"/>
      <c r="Z1609" s="884"/>
      <c r="AA1609" s="884"/>
      <c r="AB1609" s="884"/>
      <c r="AC1609" s="884"/>
      <c r="AD1609" s="885"/>
    </row>
    <row r="1610" spans="1:37" ht="15" customHeight="1">
      <c r="A1610" s="64"/>
      <c r="B1610" s="1026" t="str">
        <f>IF(AG1605&gt;0,"Alerta: debe de proporcionar una justificación de acuerdo a lo establecido en la instrucción 1","")</f>
        <v/>
      </c>
      <c r="C1610" s="866"/>
      <c r="D1610" s="866"/>
      <c r="E1610" s="866"/>
      <c r="F1610" s="866"/>
      <c r="G1610" s="866"/>
      <c r="H1610" s="866"/>
      <c r="I1610" s="866"/>
      <c r="J1610" s="866"/>
      <c r="K1610" s="866"/>
      <c r="L1610" s="866"/>
      <c r="M1610" s="866"/>
      <c r="N1610" s="866"/>
      <c r="O1610" s="866"/>
      <c r="P1610" s="866"/>
      <c r="Q1610" s="866"/>
      <c r="R1610" s="866"/>
      <c r="S1610" s="866"/>
      <c r="T1610" s="866"/>
      <c r="U1610" s="866"/>
      <c r="V1610" s="866"/>
      <c r="W1610" s="866"/>
      <c r="X1610" s="866"/>
      <c r="Y1610" s="866"/>
      <c r="Z1610" s="866"/>
      <c r="AA1610" s="866"/>
      <c r="AB1610" s="866"/>
      <c r="AC1610" s="866"/>
      <c r="AD1610" s="866"/>
      <c r="AE1610" s="866"/>
    </row>
    <row r="1611" spans="1:37" ht="15" customHeight="1">
      <c r="A1611" s="64"/>
      <c r="B1611" s="1005" t="str">
        <f>IF(SUM(COUNTIF(C1606:F1606,"NS"))&lt;&gt;0,"Alerta: debido a que cuenta con registros NS, debe proporcionar una justificación en el area de comentarios al final de la pregunta","")</f>
        <v/>
      </c>
      <c r="C1611" s="866"/>
      <c r="D1611" s="866"/>
      <c r="E1611" s="866"/>
      <c r="F1611" s="866"/>
      <c r="G1611" s="866"/>
      <c r="H1611" s="866"/>
      <c r="I1611" s="866"/>
      <c r="J1611" s="866"/>
      <c r="K1611" s="866"/>
      <c r="L1611" s="866"/>
      <c r="M1611" s="866"/>
      <c r="N1611" s="866"/>
      <c r="O1611" s="866"/>
      <c r="P1611" s="866"/>
      <c r="Q1611" s="866"/>
      <c r="R1611" s="866"/>
      <c r="S1611" s="866"/>
      <c r="T1611" s="866"/>
      <c r="U1611" s="866"/>
      <c r="V1611" s="866"/>
      <c r="W1611" s="866"/>
      <c r="X1611" s="866"/>
      <c r="Y1611" s="866"/>
      <c r="Z1611" s="866"/>
      <c r="AA1611" s="866"/>
      <c r="AB1611" s="866"/>
      <c r="AC1611" s="866"/>
      <c r="AD1611" s="866"/>
      <c r="AE1611" s="866"/>
    </row>
    <row r="1612" spans="1:37" ht="15" customHeight="1">
      <c r="A1612" s="64"/>
      <c r="B1612" s="989" t="str">
        <f>IF(AH1605&gt;0,"Las cifras deben anotarse en pesos mexicanos (no debe agregar la frase “miles o millones de pesos”)",IF(AJ1605&gt;0,"No deben considerarse decimales en las cifras registradas",""))</f>
        <v/>
      </c>
      <c r="C1612" s="989"/>
      <c r="D1612" s="989"/>
      <c r="E1612" s="989"/>
      <c r="F1612" s="989"/>
      <c r="G1612" s="989"/>
      <c r="H1612" s="989"/>
      <c r="I1612" s="989"/>
      <c r="J1612" s="989"/>
      <c r="K1612" s="989"/>
      <c r="L1612" s="989"/>
      <c r="M1612" s="989"/>
      <c r="N1612" s="989"/>
      <c r="O1612" s="989"/>
      <c r="P1612" s="989"/>
      <c r="Q1612" s="989"/>
      <c r="R1612" s="989"/>
      <c r="S1612" s="989"/>
      <c r="T1612" s="989"/>
      <c r="U1612" s="989"/>
      <c r="V1612" s="989"/>
      <c r="W1612" s="989"/>
      <c r="X1612" s="989"/>
      <c r="Y1612" s="989"/>
      <c r="Z1612" s="989"/>
      <c r="AA1612" s="989"/>
      <c r="AB1612" s="989"/>
      <c r="AC1612" s="989"/>
      <c r="AD1612" s="989"/>
    </row>
    <row r="1613" spans="1:37" ht="15" customHeight="1">
      <c r="A1613" s="64"/>
      <c r="B1613" s="1032" t="str">
        <f>IF(AK1605&gt;0,"Favor de revisar la instrucción 5 y verifique que se cumplan con los criterios establecidos","")</f>
        <v/>
      </c>
      <c r="C1613" s="1032"/>
      <c r="D1613" s="1032"/>
      <c r="E1613" s="1032"/>
      <c r="F1613" s="1032"/>
      <c r="G1613" s="1032"/>
      <c r="H1613" s="1032"/>
      <c r="I1613" s="1032"/>
      <c r="J1613" s="1032"/>
      <c r="K1613" s="1032"/>
      <c r="L1613" s="1032"/>
      <c r="M1613" s="1032"/>
      <c r="N1613" s="1032"/>
      <c r="O1613" s="1032"/>
      <c r="P1613" s="1032"/>
      <c r="Q1613" s="1032"/>
      <c r="R1613" s="1032"/>
      <c r="S1613" s="1032"/>
      <c r="T1613" s="1032"/>
      <c r="U1613" s="1032"/>
      <c r="V1613" s="1032"/>
      <c r="W1613" s="1032"/>
      <c r="X1613" s="1032"/>
      <c r="Y1613" s="1032"/>
      <c r="Z1613" s="1032"/>
      <c r="AA1613" s="1032"/>
      <c r="AB1613" s="1032"/>
      <c r="AC1613" s="1032"/>
      <c r="AD1613" s="1032"/>
    </row>
    <row r="1614" spans="1:37" ht="15" customHeight="1">
      <c r="A1614" s="64"/>
      <c r="B1614" s="989" t="str">
        <f>IF(AG1602&gt;0,"Favor de verificar que no tenga información en celdas sombreadas","")</f>
        <v/>
      </c>
      <c r="C1614" s="990"/>
      <c r="D1614" s="990"/>
      <c r="E1614" s="990"/>
      <c r="F1614" s="990"/>
      <c r="G1614" s="990"/>
      <c r="H1614" s="990"/>
      <c r="I1614" s="990"/>
      <c r="J1614" s="990"/>
      <c r="K1614" s="990"/>
      <c r="L1614" s="990"/>
      <c r="M1614" s="990"/>
      <c r="N1614" s="990"/>
      <c r="O1614" s="990"/>
      <c r="P1614" s="990"/>
      <c r="Q1614" s="990"/>
      <c r="R1614" s="990"/>
      <c r="S1614" s="990"/>
      <c r="T1614" s="990"/>
      <c r="U1614" s="990"/>
      <c r="V1614" s="990"/>
      <c r="W1614" s="990"/>
      <c r="X1614" s="990"/>
      <c r="Y1614" s="990"/>
      <c r="Z1614" s="990"/>
      <c r="AA1614" s="990"/>
      <c r="AB1614" s="990"/>
      <c r="AC1614" s="990"/>
      <c r="AD1614" s="990"/>
    </row>
    <row r="1615" spans="1:37" ht="15" customHeight="1">
      <c r="A1615" s="64"/>
    </row>
    <row r="1616" spans="1:37" ht="36" customHeight="1">
      <c r="A1616" s="69" t="s">
        <v>5896</v>
      </c>
      <c r="B1616" s="1031" t="s">
        <v>5897</v>
      </c>
      <c r="C1616" s="866"/>
      <c r="D1616" s="866"/>
      <c r="E1616" s="866"/>
      <c r="F1616" s="866"/>
      <c r="G1616" s="866"/>
      <c r="H1616" s="866"/>
      <c r="I1616" s="866"/>
      <c r="J1616" s="866"/>
      <c r="K1616" s="866"/>
      <c r="L1616" s="866"/>
      <c r="M1616" s="866"/>
      <c r="N1616" s="866"/>
      <c r="O1616" s="866"/>
      <c r="P1616" s="866"/>
      <c r="Q1616" s="866"/>
      <c r="R1616" s="866"/>
      <c r="S1616" s="866"/>
      <c r="T1616" s="866"/>
      <c r="U1616" s="866"/>
      <c r="V1616" s="866"/>
      <c r="W1616" s="866"/>
      <c r="X1616" s="866"/>
      <c r="Y1616" s="866"/>
      <c r="Z1616" s="866"/>
      <c r="AA1616" s="866"/>
      <c r="AB1616" s="866"/>
      <c r="AC1616" s="866"/>
      <c r="AD1616" s="866"/>
    </row>
    <row r="1617" spans="1:78" ht="36" customHeight="1">
      <c r="A1617" s="64"/>
      <c r="B1617" s="11"/>
      <c r="C1617" s="1000" t="s">
        <v>5898</v>
      </c>
      <c r="D1617" s="866"/>
      <c r="E1617" s="866"/>
      <c r="F1617" s="866"/>
      <c r="G1617" s="866"/>
      <c r="H1617" s="866"/>
      <c r="I1617" s="866"/>
      <c r="J1617" s="866"/>
      <c r="K1617" s="866"/>
      <c r="L1617" s="866"/>
      <c r="M1617" s="866"/>
      <c r="N1617" s="866"/>
      <c r="O1617" s="866"/>
      <c r="P1617" s="866"/>
      <c r="Q1617" s="866"/>
      <c r="R1617" s="866"/>
      <c r="S1617" s="866"/>
      <c r="T1617" s="866"/>
      <c r="U1617" s="866"/>
      <c r="V1617" s="866"/>
      <c r="W1617" s="866"/>
      <c r="X1617" s="866"/>
      <c r="Y1617" s="866"/>
      <c r="Z1617" s="866"/>
      <c r="AA1617" s="866"/>
      <c r="AB1617" s="866"/>
      <c r="AC1617" s="866"/>
      <c r="AD1617" s="866"/>
    </row>
    <row r="1618" spans="1:78" ht="36" customHeight="1">
      <c r="A1618" s="64"/>
      <c r="B1618" s="11"/>
      <c r="C1618" s="1000" t="s">
        <v>5899</v>
      </c>
      <c r="D1618" s="866"/>
      <c r="E1618" s="866"/>
      <c r="F1618" s="866"/>
      <c r="G1618" s="866"/>
      <c r="H1618" s="866"/>
      <c r="I1618" s="866"/>
      <c r="J1618" s="866"/>
      <c r="K1618" s="866"/>
      <c r="L1618" s="866"/>
      <c r="M1618" s="866"/>
      <c r="N1618" s="866"/>
      <c r="O1618" s="866"/>
      <c r="P1618" s="866"/>
      <c r="Q1618" s="866"/>
      <c r="R1618" s="866"/>
      <c r="S1618" s="866"/>
      <c r="T1618" s="866"/>
      <c r="U1618" s="866"/>
      <c r="V1618" s="866"/>
      <c r="W1618" s="866"/>
      <c r="X1618" s="866"/>
      <c r="Y1618" s="866"/>
      <c r="Z1618" s="866"/>
      <c r="AA1618" s="866"/>
      <c r="AB1618" s="866"/>
      <c r="AC1618" s="866"/>
      <c r="AD1618" s="866"/>
    </row>
    <row r="1619" spans="1:78" ht="36" customHeight="1">
      <c r="A1619" s="64"/>
      <c r="B1619" s="11"/>
      <c r="C1619" s="999" t="s">
        <v>5900</v>
      </c>
      <c r="D1619" s="866"/>
      <c r="E1619" s="866"/>
      <c r="F1619" s="866"/>
      <c r="G1619" s="866"/>
      <c r="H1619" s="866"/>
      <c r="I1619" s="866"/>
      <c r="J1619" s="866"/>
      <c r="K1619" s="866"/>
      <c r="L1619" s="866"/>
      <c r="M1619" s="866"/>
      <c r="N1619" s="866"/>
      <c r="O1619" s="866"/>
      <c r="P1619" s="866"/>
      <c r="Q1619" s="866"/>
      <c r="R1619" s="866"/>
      <c r="S1619" s="866"/>
      <c r="T1619" s="866"/>
      <c r="U1619" s="866"/>
      <c r="V1619" s="866"/>
      <c r="W1619" s="866"/>
      <c r="X1619" s="866"/>
      <c r="Y1619" s="866"/>
      <c r="Z1619" s="866"/>
      <c r="AA1619" s="866"/>
      <c r="AB1619" s="866"/>
      <c r="AC1619" s="866"/>
      <c r="AD1619" s="866"/>
    </row>
    <row r="1620" spans="1:78" ht="48" customHeight="1">
      <c r="A1620" s="64"/>
      <c r="B1620" s="11"/>
      <c r="C1620" s="999" t="s">
        <v>5901</v>
      </c>
      <c r="D1620" s="866"/>
      <c r="E1620" s="866"/>
      <c r="F1620" s="866"/>
      <c r="G1620" s="866"/>
      <c r="H1620" s="866"/>
      <c r="I1620" s="866"/>
      <c r="J1620" s="866"/>
      <c r="K1620" s="866"/>
      <c r="L1620" s="866"/>
      <c r="M1620" s="866"/>
      <c r="N1620" s="866"/>
      <c r="O1620" s="866"/>
      <c r="P1620" s="866"/>
      <c r="Q1620" s="866"/>
      <c r="R1620" s="866"/>
      <c r="S1620" s="866"/>
      <c r="T1620" s="866"/>
      <c r="U1620" s="866"/>
      <c r="V1620" s="866"/>
      <c r="W1620" s="866"/>
      <c r="X1620" s="866"/>
      <c r="Y1620" s="866"/>
      <c r="Z1620" s="866"/>
      <c r="AA1620" s="866"/>
      <c r="AB1620" s="866"/>
      <c r="AC1620" s="866"/>
      <c r="AD1620" s="866"/>
    </row>
    <row r="1621" spans="1:78" ht="36" customHeight="1">
      <c r="A1621" s="64"/>
      <c r="B1621" s="11"/>
      <c r="C1621" s="999" t="s">
        <v>5902</v>
      </c>
      <c r="D1621" s="866"/>
      <c r="E1621" s="866"/>
      <c r="F1621" s="866"/>
      <c r="G1621" s="866"/>
      <c r="H1621" s="866"/>
      <c r="I1621" s="866"/>
      <c r="J1621" s="866"/>
      <c r="K1621" s="866"/>
      <c r="L1621" s="866"/>
      <c r="M1621" s="866"/>
      <c r="N1621" s="866"/>
      <c r="O1621" s="866"/>
      <c r="P1621" s="866"/>
      <c r="Q1621" s="866"/>
      <c r="R1621" s="866"/>
      <c r="S1621" s="866"/>
      <c r="T1621" s="866"/>
      <c r="U1621" s="866"/>
      <c r="V1621" s="866"/>
      <c r="W1621" s="866"/>
      <c r="X1621" s="866"/>
      <c r="Y1621" s="866"/>
      <c r="Z1621" s="866"/>
      <c r="AA1621" s="866"/>
      <c r="AB1621" s="866"/>
      <c r="AC1621" s="866"/>
      <c r="AD1621" s="866"/>
    </row>
    <row r="1622" spans="1:78" ht="15" customHeight="1">
      <c r="A1622" s="64"/>
      <c r="B1622" s="11"/>
      <c r="C1622" s="11"/>
      <c r="D1622" s="11"/>
      <c r="E1622" s="11"/>
      <c r="F1622" s="11"/>
      <c r="G1622" s="11"/>
      <c r="H1622" s="11"/>
      <c r="I1622" s="11"/>
      <c r="J1622" s="11"/>
      <c r="K1622" s="11"/>
      <c r="L1622" s="11"/>
      <c r="M1622" s="11"/>
      <c r="N1622" s="11"/>
      <c r="O1622" s="11"/>
      <c r="P1622" s="11"/>
      <c r="Q1622" s="11"/>
      <c r="R1622" s="11"/>
      <c r="S1622" s="11"/>
      <c r="T1622" s="11"/>
      <c r="U1622" s="11"/>
      <c r="V1622" s="11"/>
      <c r="W1622" s="11"/>
      <c r="X1622" s="11"/>
      <c r="Y1622" s="11"/>
      <c r="Z1622" s="11"/>
      <c r="AA1622" s="11"/>
      <c r="AB1622" s="11"/>
      <c r="AC1622" s="11"/>
      <c r="AD1622" s="11"/>
    </row>
    <row r="1623" spans="1:78" ht="15" customHeight="1">
      <c r="A1623" s="64"/>
      <c r="B1623" s="11"/>
      <c r="C1623" s="111" t="s">
        <v>5903</v>
      </c>
      <c r="D1623" s="11"/>
      <c r="E1623" s="11"/>
      <c r="F1623" s="11"/>
      <c r="G1623" s="11"/>
      <c r="H1623" s="11"/>
      <c r="I1623" s="11"/>
      <c r="J1623" s="11"/>
      <c r="K1623" s="11"/>
      <c r="L1623" s="11"/>
      <c r="M1623" s="11"/>
      <c r="N1623" s="11"/>
      <c r="O1623" s="11"/>
      <c r="P1623" s="11"/>
      <c r="Q1623" s="11"/>
      <c r="R1623" s="11"/>
      <c r="S1623" s="11"/>
      <c r="T1623" s="11"/>
      <c r="U1623" s="11"/>
      <c r="V1623" s="11"/>
      <c r="W1623" s="11"/>
      <c r="X1623" s="11"/>
      <c r="Y1623" s="11"/>
      <c r="Z1623" s="11"/>
      <c r="AA1623" s="11"/>
      <c r="AB1623" s="11"/>
      <c r="AC1623" s="11"/>
      <c r="AD1623" s="11"/>
    </row>
    <row r="1624" spans="1:78" ht="15" customHeight="1">
      <c r="A1624" s="64"/>
      <c r="B1624" s="11"/>
      <c r="C1624" s="111"/>
      <c r="D1624" s="11"/>
      <c r="E1624" s="11"/>
      <c r="F1624" s="11"/>
      <c r="G1624" s="11"/>
      <c r="H1624" s="11"/>
      <c r="I1624" s="11"/>
      <c r="J1624" s="11"/>
      <c r="K1624" s="11"/>
      <c r="L1624" s="11"/>
      <c r="M1624" s="11"/>
      <c r="N1624" s="11"/>
      <c r="O1624" s="11"/>
      <c r="P1624" s="11"/>
      <c r="Q1624" s="11"/>
      <c r="R1624" s="11"/>
      <c r="S1624" s="11"/>
      <c r="T1624" s="11"/>
      <c r="U1624" s="11"/>
      <c r="V1624" s="11"/>
      <c r="W1624" s="11"/>
      <c r="X1624" s="11"/>
      <c r="Y1624" s="11"/>
      <c r="Z1624" s="11"/>
      <c r="AA1624" s="11"/>
      <c r="AB1624" s="11"/>
      <c r="AC1624" s="11"/>
      <c r="AD1624" s="11"/>
    </row>
    <row r="1625" spans="1:78" ht="15" customHeight="1">
      <c r="A1625" s="64"/>
      <c r="B1625" s="11"/>
      <c r="C1625" s="11"/>
      <c r="D1625" s="11"/>
      <c r="E1625" s="11"/>
      <c r="F1625" s="11"/>
      <c r="G1625" s="11"/>
      <c r="H1625" s="11"/>
      <c r="I1625" s="11"/>
      <c r="J1625" s="11"/>
      <c r="K1625" s="11"/>
      <c r="L1625" s="112"/>
      <c r="M1625" s="11"/>
      <c r="N1625" s="11"/>
      <c r="O1625" s="11"/>
      <c r="P1625" s="11"/>
      <c r="Q1625" s="11"/>
      <c r="R1625" s="11"/>
      <c r="S1625" s="11"/>
      <c r="T1625" s="11"/>
      <c r="U1625" s="11"/>
      <c r="V1625" s="11"/>
      <c r="W1625" s="11"/>
      <c r="X1625" s="11"/>
      <c r="Y1625" s="11"/>
      <c r="Z1625" s="11"/>
      <c r="AA1625" s="1136" t="s">
        <v>5432</v>
      </c>
      <c r="AB1625" s="974"/>
      <c r="AC1625" s="974"/>
      <c r="AD1625" s="974"/>
    </row>
    <row r="1626" spans="1:78" ht="24" customHeight="1">
      <c r="A1626" s="64"/>
      <c r="B1626" s="11"/>
      <c r="C1626" s="1124" t="s">
        <v>5109</v>
      </c>
      <c r="D1626" s="1009"/>
      <c r="E1626" s="1009"/>
      <c r="F1626" s="1009"/>
      <c r="G1626" s="1009"/>
      <c r="H1626" s="1009"/>
      <c r="I1626" s="1009"/>
      <c r="J1626" s="1009"/>
      <c r="K1626" s="1009"/>
      <c r="L1626" s="1009"/>
      <c r="M1626" s="1006" t="s">
        <v>5904</v>
      </c>
      <c r="N1626" s="889"/>
      <c r="O1626" s="889"/>
      <c r="P1626" s="889"/>
      <c r="Q1626" s="889"/>
      <c r="R1626" s="889"/>
      <c r="S1626" s="889"/>
      <c r="T1626" s="889"/>
      <c r="U1626" s="889"/>
      <c r="V1626" s="889"/>
      <c r="W1626" s="889"/>
      <c r="X1626" s="889"/>
      <c r="Y1626" s="889"/>
      <c r="Z1626" s="889"/>
      <c r="AA1626" s="889"/>
      <c r="AB1626" s="889"/>
      <c r="AC1626" s="889"/>
      <c r="AD1626" s="890"/>
    </row>
    <row r="1627" spans="1:78" ht="159.94999999999999" customHeight="1">
      <c r="A1627" s="64"/>
      <c r="B1627" s="11"/>
      <c r="C1627" s="1044"/>
      <c r="D1627" s="866"/>
      <c r="E1627" s="866"/>
      <c r="F1627" s="866"/>
      <c r="G1627" s="866"/>
      <c r="H1627" s="866"/>
      <c r="I1627" s="866"/>
      <c r="J1627" s="866"/>
      <c r="K1627" s="866"/>
      <c r="L1627" s="866"/>
      <c r="M1627" s="1047" t="s">
        <v>5400</v>
      </c>
      <c r="N1627" s="1023" t="s">
        <v>5437</v>
      </c>
      <c r="O1627" s="1023" t="s">
        <v>5438</v>
      </c>
      <c r="P1627" s="1023" t="s">
        <v>5905</v>
      </c>
      <c r="Q1627" s="889"/>
      <c r="R1627" s="890"/>
      <c r="S1627" s="1023" t="s">
        <v>5906</v>
      </c>
      <c r="T1627" s="889"/>
      <c r="U1627" s="890"/>
      <c r="V1627" s="1023" t="s">
        <v>5907</v>
      </c>
      <c r="W1627" s="889"/>
      <c r="X1627" s="890"/>
      <c r="Y1627" s="1023" t="s">
        <v>5908</v>
      </c>
      <c r="Z1627" s="889"/>
      <c r="AA1627" s="890"/>
      <c r="AB1627" s="1023" t="s">
        <v>5909</v>
      </c>
      <c r="AC1627" s="889"/>
      <c r="AD1627" s="890"/>
      <c r="BG1627" s="1116" t="s">
        <v>5407</v>
      </c>
      <c r="BH1627" s="889"/>
      <c r="BI1627" s="889"/>
      <c r="BJ1627" s="890"/>
      <c r="BK1627" s="1117" t="s">
        <v>5498</v>
      </c>
      <c r="BL1627" s="889"/>
      <c r="BM1627" s="889"/>
      <c r="BN1627" s="890"/>
      <c r="BO1627" s="1116" t="s">
        <v>5499</v>
      </c>
      <c r="BP1627" s="889"/>
      <c r="BQ1627" s="889"/>
      <c r="BR1627" s="890"/>
      <c r="BS1627" s="1037" t="s">
        <v>5445</v>
      </c>
      <c r="BT1627" s="889"/>
      <c r="BU1627" s="890"/>
      <c r="BV1627" s="537" t="s">
        <v>5350</v>
      </c>
      <c r="BX1627" s="986" t="s">
        <v>5108</v>
      </c>
      <c r="BY1627" s="987"/>
      <c r="BZ1627" s="987"/>
    </row>
    <row r="1628" spans="1:78" ht="48" customHeight="1">
      <c r="A1628" s="64"/>
      <c r="B1628" s="11"/>
      <c r="C1628" s="1022"/>
      <c r="D1628" s="974"/>
      <c r="E1628" s="974"/>
      <c r="F1628" s="974"/>
      <c r="G1628" s="974"/>
      <c r="H1628" s="974"/>
      <c r="I1628" s="974"/>
      <c r="J1628" s="974"/>
      <c r="K1628" s="974"/>
      <c r="L1628" s="974"/>
      <c r="M1628" s="1063"/>
      <c r="N1628" s="1063"/>
      <c r="O1628" s="1063"/>
      <c r="P1628" s="80" t="s">
        <v>5446</v>
      </c>
      <c r="Q1628" s="81" t="s">
        <v>5437</v>
      </c>
      <c r="R1628" s="81" t="s">
        <v>5438</v>
      </c>
      <c r="S1628" s="80" t="s">
        <v>5446</v>
      </c>
      <c r="T1628" s="81" t="s">
        <v>5437</v>
      </c>
      <c r="U1628" s="81" t="s">
        <v>5438</v>
      </c>
      <c r="V1628" s="80" t="s">
        <v>5446</v>
      </c>
      <c r="W1628" s="81" t="s">
        <v>5437</v>
      </c>
      <c r="X1628" s="81" t="s">
        <v>5438</v>
      </c>
      <c r="Y1628" s="80" t="s">
        <v>5446</v>
      </c>
      <c r="Z1628" s="81" t="s">
        <v>5437</v>
      </c>
      <c r="AA1628" s="81" t="s">
        <v>5438</v>
      </c>
      <c r="AB1628" s="80" t="s">
        <v>5446</v>
      </c>
      <c r="AC1628" s="81" t="s">
        <v>5437</v>
      </c>
      <c r="AD1628" s="81" t="s">
        <v>5438</v>
      </c>
      <c r="AI1628" t="s">
        <v>5458</v>
      </c>
      <c r="AJ1628" t="s">
        <v>5459</v>
      </c>
      <c r="AK1628" t="s">
        <v>5460</v>
      </c>
      <c r="AL1628" t="s">
        <v>5461</v>
      </c>
      <c r="AM1628" t="s">
        <v>5462</v>
      </c>
      <c r="AN1628" t="s">
        <v>5463</v>
      </c>
      <c r="AO1628" t="s">
        <v>5464</v>
      </c>
      <c r="AP1628" t="s">
        <v>5465</v>
      </c>
      <c r="AQ1628" t="s">
        <v>5466</v>
      </c>
      <c r="AR1628" t="s">
        <v>5467</v>
      </c>
      <c r="AS1628" t="s">
        <v>5468</v>
      </c>
      <c r="AT1628" t="s">
        <v>5469</v>
      </c>
      <c r="AU1628" t="s">
        <v>5470</v>
      </c>
      <c r="AV1628" t="s">
        <v>5471</v>
      </c>
      <c r="AW1628" t="s">
        <v>5472</v>
      </c>
      <c r="AX1628" t="s">
        <v>5473</v>
      </c>
      <c r="AY1628" t="s">
        <v>5474</v>
      </c>
      <c r="AZ1628" t="s">
        <v>5475</v>
      </c>
      <c r="BA1628" t="s">
        <v>5476</v>
      </c>
      <c r="BB1628" t="s">
        <v>5477</v>
      </c>
      <c r="BC1628" t="s">
        <v>5478</v>
      </c>
      <c r="BD1628" t="s">
        <v>5479</v>
      </c>
      <c r="BE1628" t="s">
        <v>5480</v>
      </c>
      <c r="BF1628" t="s">
        <v>5481</v>
      </c>
      <c r="BG1628" s="298" t="s">
        <v>5407</v>
      </c>
      <c r="BH1628" s="495" t="s">
        <v>5671</v>
      </c>
      <c r="BI1628" s="496" t="s">
        <v>5672</v>
      </c>
      <c r="BJ1628" s="497" t="s">
        <v>5673</v>
      </c>
      <c r="BK1628" s="298" t="s">
        <v>5407</v>
      </c>
      <c r="BL1628" s="495" t="s">
        <v>5671</v>
      </c>
      <c r="BM1628" s="496" t="s">
        <v>5672</v>
      </c>
      <c r="BN1628" s="497" t="s">
        <v>5673</v>
      </c>
      <c r="BO1628" s="298" t="s">
        <v>5407</v>
      </c>
      <c r="BP1628" s="495" t="s">
        <v>5671</v>
      </c>
      <c r="BQ1628" s="496" t="s">
        <v>5672</v>
      </c>
      <c r="BR1628" s="497" t="s">
        <v>5673</v>
      </c>
      <c r="BS1628" s="498" t="s">
        <v>5482</v>
      </c>
      <c r="BT1628" s="292" t="s">
        <v>5118</v>
      </c>
      <c r="BU1628" s="499" t="s">
        <v>5119</v>
      </c>
      <c r="BV1628" s="537" t="s">
        <v>5848</v>
      </c>
      <c r="BW1628" s="289" t="s">
        <v>5116</v>
      </c>
      <c r="BX1628" s="291" t="s">
        <v>5117</v>
      </c>
      <c r="BY1628" s="298" t="s">
        <v>5118</v>
      </c>
      <c r="BZ1628" s="295" t="s">
        <v>5119</v>
      </c>
    </row>
    <row r="1629" spans="1:78" ht="15" customHeight="1">
      <c r="A1629" s="64"/>
      <c r="B1629" s="11"/>
      <c r="C1629" s="61" t="s">
        <v>5743</v>
      </c>
      <c r="D1629" s="1020" t="s">
        <v>5761</v>
      </c>
      <c r="E1629" s="889"/>
      <c r="F1629" s="889"/>
      <c r="G1629" s="889"/>
      <c r="H1629" s="889"/>
      <c r="I1629" s="889"/>
      <c r="J1629" s="889"/>
      <c r="K1629" s="889"/>
      <c r="L1629" s="890"/>
      <c r="M1629" s="818"/>
      <c r="N1629" s="818"/>
      <c r="O1629" s="818"/>
      <c r="P1629" s="818"/>
      <c r="Q1629" s="818"/>
      <c r="R1629" s="818"/>
      <c r="S1629" s="818"/>
      <c r="T1629" s="818"/>
      <c r="U1629" s="818"/>
      <c r="V1629" s="818"/>
      <c r="W1629" s="818"/>
      <c r="X1629" s="818"/>
      <c r="Y1629" s="818"/>
      <c r="Z1629" s="818"/>
      <c r="AA1629" s="818"/>
      <c r="AB1629" s="818"/>
      <c r="AC1629" s="818"/>
      <c r="AD1629" s="818"/>
      <c r="AI1629">
        <f t="shared" ref="AI1629:AI1660" si="619">M1629</f>
        <v>0</v>
      </c>
      <c r="AJ1629">
        <f t="shared" ref="AJ1629:AJ1660" si="620">COUNTIF(N1629:O1629,"NS")</f>
        <v>0</v>
      </c>
      <c r="AK1629">
        <f t="shared" ref="AK1629:AK1660" si="621">SUM(N1629:O1629)</f>
        <v>0</v>
      </c>
      <c r="AL1629">
        <f t="shared" ref="AL1629:AL1660" si="622">IF(COUNTIF(M1629:O1629,"NA")=3,0,IF(OR(AND(AI1629=0,AJ1629&gt;0),AND(AI1629="NS",AK1629&gt;0), AND(AI1629="NS", AJ1629=0,AK1629=0)), 1, IF(OR(AND(AI1629&gt;0,AJ1629&gt;1,AI1629&gt;AK1629), AND(AI1629="NS",AJ1629=2), AND(AI1629="NS",AK1629=0,AJ1629&gt;0),AI1629=AK1629), 0, 1)))</f>
        <v>0</v>
      </c>
      <c r="AM1629">
        <f t="shared" ref="AM1629:AM1660" si="623">P1629</f>
        <v>0</v>
      </c>
      <c r="AN1629">
        <f t="shared" ref="AN1629:AN1660" si="624">COUNTIF(Q1629:R1629,"NS")</f>
        <v>0</v>
      </c>
      <c r="AO1629">
        <f t="shared" ref="AO1629:AO1660" si="625">SUM(Q1629:R1629)</f>
        <v>0</v>
      </c>
      <c r="AP1629">
        <f t="shared" ref="AP1629:AP1660" si="626">IF(COUNTIF(P1629:R1629,"NA")=3,0,IF(OR(AND(AM1629=0,AN1629&gt;0),AND(AM1629="NS",AO1629&gt;0), AND(AM1629="NS", AN1629=0,AO1629=0)), 1, IF(OR(AND(AM1629&gt;0,AN1629&gt;1,AM1629&gt;AO1629), AND(AM1629="NS",AN1629=2), AND(AM1629="NS",AO1629=0,AN1629&gt;0),AM1629=AO1629), 0, 1)))</f>
        <v>0</v>
      </c>
      <c r="AQ1629">
        <f t="shared" ref="AQ1629:AQ1660" si="627">S1629</f>
        <v>0</v>
      </c>
      <c r="AR1629">
        <f t="shared" ref="AR1629:AR1660" si="628">COUNTIF(T1629:U1629,"NS")</f>
        <v>0</v>
      </c>
      <c r="AS1629">
        <f t="shared" ref="AS1629:AS1660" si="629">SUM(T1629:U1629)</f>
        <v>0</v>
      </c>
      <c r="AT1629">
        <f t="shared" ref="AT1629:AT1660" si="630">IF(COUNTIF(S1629:U1629,"NA")=3,0,IF(OR(AND(AQ1629=0,AR1629&gt;0),AND(AQ1629="NS",AS1629&gt;0), AND(AQ1629="NS", AR1629=0,AS1629=0)), 1, IF(OR(AND(AQ1629&gt;0,AR1629&gt;1,AQ1629&gt;AS1629), AND(AQ1629="NS",AR1629=2), AND(AQ1629="NS",AS1629=0,AR1629&gt;0),AQ1629=AS1629), 0, 1)))</f>
        <v>0</v>
      </c>
      <c r="AU1629">
        <f t="shared" ref="AU1629:AU1660" si="631">V1629</f>
        <v>0</v>
      </c>
      <c r="AV1629">
        <f t="shared" ref="AV1629:AV1660" si="632">COUNTIF(W1629:X1629,"NS")</f>
        <v>0</v>
      </c>
      <c r="AW1629">
        <f t="shared" ref="AW1629:AW1660" si="633">SUM(W1629:X1629)</f>
        <v>0</v>
      </c>
      <c r="AX1629">
        <f t="shared" ref="AX1629:AX1660" si="634">IF(COUNTIF(V1629:X1629,"NA")=3,0,IF(OR(AND(AU1629=0,AV1629&gt;0),AND(AU1629="NS",AW1629&gt;0), AND(AU1629="NS", AV1629=0,AW1629=0)), 1, IF(OR(AND(AU1629&gt;0,AV1629&gt;1,AU1629&gt;AW1629), AND(AU1629="NS",AV1629=2), AND(AU1629="NS",AW1629=0,AV1629&gt;0),AU1629=AW1629), 0, 1)))</f>
        <v>0</v>
      </c>
      <c r="AY1629">
        <f t="shared" ref="AY1629:AY1660" si="635">Y1629</f>
        <v>0</v>
      </c>
      <c r="AZ1629">
        <f t="shared" ref="AZ1629:AZ1660" si="636">COUNTIF(Z1629:AA1629,"NS")</f>
        <v>0</v>
      </c>
      <c r="BA1629">
        <f t="shared" ref="BA1629:BA1660" si="637">SUM(Z1629:AA1629)</f>
        <v>0</v>
      </c>
      <c r="BB1629">
        <f t="shared" ref="BB1629:BB1660" si="638">IF(COUNTIF(Y1629:AA1629,"NA")=3,0,IF(OR(AND(AY1629=0,AZ1629&gt;0),AND(AY1629="NS",BA1629&gt;0), AND(AY1629="NS", AZ1629=0,BA1629=0)), 1, IF(OR(AND(AY1629&gt;0,AZ1629&gt;1,AY1629&gt;BA1629), AND(AY1629="NS",AZ1629=2), AND(AY1629="NS",BA1629=0,AZ1629&gt;0),AY1629=BA1629), 0, 1)))</f>
        <v>0</v>
      </c>
      <c r="BC1629">
        <f t="shared" ref="BC1629:BC1660" si="639">AB1629</f>
        <v>0</v>
      </c>
      <c r="BD1629">
        <f t="shared" ref="BD1629:BD1660" si="640">COUNTIF(AC1629:AD1629,"NS")</f>
        <v>0</v>
      </c>
      <c r="BE1629">
        <f t="shared" ref="BE1629:BE1660" si="641">SUM(AC1629:AD1629)</f>
        <v>0</v>
      </c>
      <c r="BF1629">
        <f t="shared" ref="BF1629:BF1660" si="642">IF(COUNTIF(AB1629:AD1629,"NA")=3,0,IF(OR(AND(BC1629=0,BD1629&gt;0),AND(BC1629="NS",BE1629&gt;0), AND(BC1629="NS", BD1629=0,BE1629=0)), 1, IF(OR(AND(BC1629&gt;0,BD1629&gt;1,BC1629&gt;BE1629), AND(BC1629="NS",BD1629=2), AND(BC1629="NS",BE1629=0,BD1629&gt;0),BC1629=BE1629), 0, 1)))</f>
        <v>0</v>
      </c>
      <c r="BG1629" s="500">
        <f>M1629</f>
        <v>0</v>
      </c>
      <c r="BH1629" s="501">
        <f>COUNTIF(P1629,"NS")+COUNTIF(S1629,"NS")+COUNTIF(V1629,"NS")+COUNTIF(Y1629,"NS")+COUNTIF(AB1629,"NS")+COUNTIF(M1756,"NS")+COUNTIF(P1756,"NS")+COUNTIF(S1756,"NS")+COUNTIF(V1756,"NS")+COUNTIF(Y1756,"NS")+COUNTIF(AB1756,"NS")</f>
        <v>0</v>
      </c>
      <c r="BI1629" s="502">
        <f>SUM(P1629,S1629,V1629,Y1629,AB1629,M1756,P1756,S1756,V1756,Y1756,AB1756)</f>
        <v>0</v>
      </c>
      <c r="BJ1629" s="503">
        <f>IF(OR(AND(BG1629=0, BH1629&gt;0),AND(BG1629="NS", BI1629&gt;0), AND(BG1629="NS", BH1629=0, BI1629=0)), 1, IF(OR(AND(BG1629&gt;0, BH1629&gt;1,BG1629&gt;BI1629), AND(BG1629="NS", BH1629=2), AND(BG1629="NS", BI1629=0, BH1629&gt;0), SUM(BG1629)=SUM(BI1629)), 0,IF(BG1629="",0,1)))</f>
        <v>0</v>
      </c>
      <c r="BK1629" s="500">
        <f>N1629</f>
        <v>0</v>
      </c>
      <c r="BL1629" s="501">
        <f>COUNTIF(Q1629,"NS")+COUNTIF(T1629,"NS")+COUNTIF(W1629,"NS")+COUNTIF(Z1629,"NS")+COUNTIF(AC1629,"NS")+COUNTIF(N1756,"NS")+COUNTIF(Q1756,"NS")+COUNTIF(T1756,"NS")+COUNTIF(W1756,"NS")+COUNTIF(Z1756,"NS")+COUNTIF(AC1756,"NS")</f>
        <v>0</v>
      </c>
      <c r="BM1629" s="502">
        <f>SUM(Q1629,T1629,W1629,Z1629,AC1629,N1756,Q1756,T1756,W1756,Z1756,AC1756)</f>
        <v>0</v>
      </c>
      <c r="BN1629" s="503">
        <f>IF(OR(AND(BK1629=0, BL1629&gt;0),AND(BK1629="NS", BM1629&gt;0), AND(BK1629="NS", BL1629=0, BM1629=0)), 1, IF(OR(AND(BK1629&gt;0, BL1629&gt;1,BK1629&gt;BM1629), AND(BK1629="NS", BL1629=2), AND(BK1629="NS", BM1629=0, BL1629&gt;0), SUM(BK1629)=SUM(BM1629)), 0,IF(BK1629="",0,1)))</f>
        <v>0</v>
      </c>
      <c r="BO1629" s="500">
        <f>O1629</f>
        <v>0</v>
      </c>
      <c r="BP1629" s="501">
        <f>COUNTIF(R1629,"NS")+COUNTIF(U1629,"NS")+COUNTIF(X1629,"NS")+COUNTIF(AA1629,"NS")+COUNTIF(AD1629,"NS")+COUNTIF(O1756,"NS")+COUNTIF(R1756,"NS")+COUNTIF(U1756,"NS")+COUNTIF(X1756,"NS")+COUNTIF(AA1756,"NS")+COUNTIF(AD1756,"NS")</f>
        <v>0</v>
      </c>
      <c r="BQ1629" s="502">
        <f>SUM(R1629,U1629,X1629,AA1629,AD1629,O1756,R1756,U1756,X1756,AA1756,AD1756)</f>
        <v>0</v>
      </c>
      <c r="BR1629" s="503">
        <f>IF(OR(AND(BO1629=0, BP1629&gt;0),AND(BO1629="NS", BQ1629&gt;0), AND(BO1629="NS", BP1629=0, BQ1629=0)), 1, IF(OR(AND(BO1629&gt;0, BP1629&gt;1,BO1629&gt;BQ1629), AND(BO1629="NS", BP1629=2), AND(BO1629="NS", BQ1629=0, BP1629&gt;0), SUM(BO1629)=SUM(BQ1629)), 0,IF(BO1629="",0,1)))</f>
        <v>0</v>
      </c>
      <c r="BS1629" s="293">
        <f>IF(SUM(AL1629,AP1629,AT1629,AX1629,BB1629,BF1629,BJ1629,BN1629,BR1629,AL1756,AP1756,AT1756,AX1756,BB1756,BF1756)=0,0,1)</f>
        <v>0</v>
      </c>
      <c r="BT1629" s="504" t="str">
        <f>IF(BS1629=0,"",
IF(SUM(BS1629:BS1629)=1,BU1629,
IF(BS1750&gt;SUM(BS1629:BS1629),_xlfn.CONCAT(", ",BU1629),
IF(BS1750=SUM(BS1629:BS1629),_xlfn.CONCAT(" y ",BU1629)))))</f>
        <v/>
      </c>
      <c r="BU1629" s="505" t="s">
        <v>5745</v>
      </c>
      <c r="BV1629" s="534">
        <f>IF(AND(SUM($V1156,$AB1156)=0,COUNTA(M1629:AD1629,M1756:AD1756)&gt;0),1,0)</f>
        <v>0</v>
      </c>
      <c r="BW1629" s="290">
        <f>IF(AND(SUM($V1156,$AB1156)=0,COUNTA(M1629:AD1629,M1756:AD1756)=0),0,IF(AND(SUM($V1156,$AB1156)&gt;0,COUNTA(M1629:AD1629,M1756:AD1756)=36),0,1))</f>
        <v>0</v>
      </c>
      <c r="BX1629" s="293">
        <f>IF(BW1629=0,0,1)</f>
        <v>0</v>
      </c>
      <c r="BY1629" s="294" t="str">
        <f>IF(BX1629=0,"",
IF(SUM(BX1629:BX1629)=1,BZ1629,
IF(BX1750&gt;SUM(BX1629:BX1629),_xlfn.CONCAT(", ",BZ1629),
IF(BX1750=SUM(BX1629:BX1629),_xlfn.CONCAT(" y ",BZ1629)))))</f>
        <v/>
      </c>
      <c r="BZ1629" s="89" t="s">
        <v>5745</v>
      </c>
    </row>
    <row r="1630" spans="1:78" ht="15" customHeight="1">
      <c r="A1630" s="64"/>
      <c r="B1630" s="11"/>
      <c r="C1630" s="109" t="s">
        <v>5043</v>
      </c>
      <c r="D1630" s="1020" t="str">
        <f>IF(CNGE_2025_M1_Secc5_Sub1!$D31="","",CNGE_2025_M1_Secc5_Sub1!$D31)</f>
        <v/>
      </c>
      <c r="E1630" s="889"/>
      <c r="F1630" s="889"/>
      <c r="G1630" s="889"/>
      <c r="H1630" s="889"/>
      <c r="I1630" s="889"/>
      <c r="J1630" s="889"/>
      <c r="K1630" s="889"/>
      <c r="L1630" s="890"/>
      <c r="M1630" s="818"/>
      <c r="N1630" s="818"/>
      <c r="O1630" s="818"/>
      <c r="P1630" s="818"/>
      <c r="Q1630" s="818"/>
      <c r="R1630" s="818"/>
      <c r="S1630" s="818"/>
      <c r="T1630" s="818"/>
      <c r="U1630" s="818"/>
      <c r="V1630" s="818"/>
      <c r="W1630" s="818"/>
      <c r="X1630" s="818"/>
      <c r="Y1630" s="818"/>
      <c r="Z1630" s="818"/>
      <c r="AA1630" s="818"/>
      <c r="AB1630" s="818"/>
      <c r="AC1630" s="818"/>
      <c r="AD1630" s="818"/>
      <c r="AI1630">
        <f t="shared" si="619"/>
        <v>0</v>
      </c>
      <c r="AJ1630">
        <f t="shared" si="620"/>
        <v>0</v>
      </c>
      <c r="AK1630">
        <f t="shared" si="621"/>
        <v>0</v>
      </c>
      <c r="AL1630">
        <f t="shared" si="622"/>
        <v>0</v>
      </c>
      <c r="AM1630">
        <f t="shared" si="623"/>
        <v>0</v>
      </c>
      <c r="AN1630">
        <f t="shared" si="624"/>
        <v>0</v>
      </c>
      <c r="AO1630">
        <f t="shared" si="625"/>
        <v>0</v>
      </c>
      <c r="AP1630">
        <f t="shared" si="626"/>
        <v>0</v>
      </c>
      <c r="AQ1630">
        <f t="shared" si="627"/>
        <v>0</v>
      </c>
      <c r="AR1630">
        <f t="shared" si="628"/>
        <v>0</v>
      </c>
      <c r="AS1630">
        <f t="shared" si="629"/>
        <v>0</v>
      </c>
      <c r="AT1630">
        <f t="shared" si="630"/>
        <v>0</v>
      </c>
      <c r="AU1630">
        <f t="shared" si="631"/>
        <v>0</v>
      </c>
      <c r="AV1630">
        <f t="shared" si="632"/>
        <v>0</v>
      </c>
      <c r="AW1630">
        <f t="shared" si="633"/>
        <v>0</v>
      </c>
      <c r="AX1630">
        <f t="shared" si="634"/>
        <v>0</v>
      </c>
      <c r="AY1630">
        <f t="shared" si="635"/>
        <v>0</v>
      </c>
      <c r="AZ1630">
        <f t="shared" si="636"/>
        <v>0</v>
      </c>
      <c r="BA1630">
        <f t="shared" si="637"/>
        <v>0</v>
      </c>
      <c r="BB1630">
        <f t="shared" si="638"/>
        <v>0</v>
      </c>
      <c r="BC1630">
        <f t="shared" si="639"/>
        <v>0</v>
      </c>
      <c r="BD1630">
        <f t="shared" si="640"/>
        <v>0</v>
      </c>
      <c r="BE1630">
        <f t="shared" si="641"/>
        <v>0</v>
      </c>
      <c r="BF1630">
        <f t="shared" si="642"/>
        <v>0</v>
      </c>
      <c r="BG1630" s="500">
        <f t="shared" ref="BG1630:BG1693" si="643">M1630</f>
        <v>0</v>
      </c>
      <c r="BH1630" s="501">
        <f t="shared" ref="BH1630:BH1693" si="644">COUNTIF(P1630,"NS")+COUNTIF(S1630,"NS")+COUNTIF(V1630,"NS")+COUNTIF(Y1630,"NS")+COUNTIF(AB1630,"NS")+COUNTIF(M1757,"NS")+COUNTIF(P1757,"NS")+COUNTIF(S1757,"NS")+COUNTIF(V1757,"NS")+COUNTIF(Y1757,"NS")+COUNTIF(AB1757,"NS")</f>
        <v>0</v>
      </c>
      <c r="BI1630" s="502">
        <f t="shared" ref="BI1630:BI1693" si="645">SUM(P1630,S1630,V1630,Y1630,AB1630,M1757,P1757,S1757,V1757,Y1757,AB1757)</f>
        <v>0</v>
      </c>
      <c r="BJ1630" s="503">
        <f t="shared" ref="BJ1630:BJ1693" si="646">IF(OR(AND(BG1630=0, BH1630&gt;0),AND(BG1630="NS", BI1630&gt;0), AND(BG1630="NS", BH1630=0, BI1630=0)), 1, IF(OR(AND(BG1630&gt;0, BH1630&gt;1,BG1630&gt;BI1630), AND(BG1630="NS", BH1630=2), AND(BG1630="NS", BI1630=0, BH1630&gt;0), SUM(BG1630)=SUM(BI1630)), 0,IF(BG1630="",0,1)))</f>
        <v>0</v>
      </c>
      <c r="BK1630" s="500">
        <f t="shared" ref="BK1630:BK1693" si="647">N1630</f>
        <v>0</v>
      </c>
      <c r="BL1630" s="501">
        <f t="shared" ref="BL1630:BL1693" si="648">COUNTIF(Q1630,"NS")+COUNTIF(T1630,"NS")+COUNTIF(W1630,"NS")+COUNTIF(Z1630,"NS")+COUNTIF(AC1630,"NS")+COUNTIF(N1757,"NS")+COUNTIF(Q1757,"NS")+COUNTIF(T1757,"NS")+COUNTIF(W1757,"NS")+COUNTIF(Z1757,"NS")+COUNTIF(AC1757,"NS")</f>
        <v>0</v>
      </c>
      <c r="BM1630" s="502">
        <f t="shared" ref="BM1630:BM1693" si="649">SUM(Q1630,T1630,W1630,Z1630,AC1630,N1757,Q1757,T1757,W1757,Z1757,AC1757)</f>
        <v>0</v>
      </c>
      <c r="BN1630" s="503">
        <f t="shared" ref="BN1630:BN1693" si="650">IF(OR(AND(BK1630=0, BL1630&gt;0),AND(BK1630="NS", BM1630&gt;0), AND(BK1630="NS", BL1630=0, BM1630=0)), 1, IF(OR(AND(BK1630&gt;0, BL1630&gt;1,BK1630&gt;BM1630), AND(BK1630="NS", BL1630=2), AND(BK1630="NS", BM1630=0, BL1630&gt;0), SUM(BK1630)=SUM(BM1630)), 0,IF(BK1630="",0,1)))</f>
        <v>0</v>
      </c>
      <c r="BO1630" s="500">
        <f t="shared" ref="BO1630:BO1693" si="651">O1630</f>
        <v>0</v>
      </c>
      <c r="BP1630" s="501">
        <f t="shared" ref="BP1630:BP1693" si="652">COUNTIF(R1630,"NS")+COUNTIF(U1630,"NS")+COUNTIF(X1630,"NS")+COUNTIF(AA1630,"NS")+COUNTIF(AD1630,"NS")+COUNTIF(O1757,"NS")+COUNTIF(R1757,"NS")+COUNTIF(U1757,"NS")+COUNTIF(X1757,"NS")+COUNTIF(AA1757,"NS")+COUNTIF(AD1757,"NS")</f>
        <v>0</v>
      </c>
      <c r="BQ1630" s="502">
        <f t="shared" ref="BQ1630:BQ1693" si="653">SUM(R1630,U1630,X1630,AA1630,AD1630,O1757,R1757,U1757,X1757,AA1757,AD1757)</f>
        <v>0</v>
      </c>
      <c r="BR1630" s="503">
        <f t="shared" ref="BR1630:BR1693" si="654">IF(OR(AND(BO1630=0, BP1630&gt;0),AND(BO1630="NS", BQ1630&gt;0), AND(BO1630="NS", BP1630=0, BQ1630=0)), 1, IF(OR(AND(BO1630&gt;0, BP1630&gt;1,BO1630&gt;BQ1630), AND(BO1630="NS", BP1630=2), AND(BO1630="NS", BQ1630=0, BP1630&gt;0), SUM(BO1630)=SUM(BQ1630)), 0,IF(BO1630="",0,1)))</f>
        <v>0</v>
      </c>
      <c r="BS1630" s="293">
        <f t="shared" ref="BS1630:BS1693" si="655">IF(SUM(AL1630,AP1630,AT1630,AX1630,BB1630,BF1630,BJ1630,BN1630,BR1630,AL1757,AP1757,AT1757,AX1757,BB1757,BF1757)=0,0,1)</f>
        <v>0</v>
      </c>
      <c r="BT1630" s="504" t="str">
        <f>IF(BS1630=0,"",
IF(SUM($BS$1629:BS1630)=1,BU1630,
IF($BS$1750&gt;SUM($BS$1629:BS1630),_xlfn.CONCAT(", ",BU1630),
IF($BS$1750=SUM($BS$1629:BS1630),_xlfn.CONCAT(" y ",BU1630)))))</f>
        <v/>
      </c>
      <c r="BU1630" s="505" t="s">
        <v>5120</v>
      </c>
      <c r="BV1630" s="534">
        <f t="shared" ref="BV1630:BV1693" si="656">IF(AND(SUM($V1157,$AB1157)=0,COUNTA(M1630:AD1630,M1757:AD1757)&gt;0),1,0)</f>
        <v>0</v>
      </c>
      <c r="BW1630" s="290">
        <f>IF(AND(SUM($V1157,$AB1157)=0,COUNTBLANK(D1630)=0,COUNTA(M1630:AD1630,M1757:AD1757)=0),0,IF(AND(SUM($V1157,$AB1157)&gt;0,COUNTBLANK(D1630)=0,COUNTA(M1630:AD1630,M1757:AD1757)=36),0,IF(AND(COUNTBLANK(D1630)=1,COUNTA(M1630:AD1630,M1757:AD1757)=0),0,1)))</f>
        <v>0</v>
      </c>
      <c r="BX1630" s="293">
        <f>IF(BW1630=0,0,1)</f>
        <v>0</v>
      </c>
      <c r="BY1630" s="294" t="str">
        <f>IF(BX1630=0,"",
IF(SUM($BX$1629:BX1630)=1,BZ1630,
IF($BX$1750&gt;SUM($BX$1629:BX1630),_xlfn.CONCAT(", ",BZ1630),
IF($BX$1750=SUM($BX$1629:BX1630),_xlfn.CONCAT(" y ",BZ1630)))))</f>
        <v/>
      </c>
      <c r="BZ1630" s="89" t="s">
        <v>5120</v>
      </c>
    </row>
    <row r="1631" spans="1:78" ht="15" customHeight="1">
      <c r="A1631" s="64"/>
      <c r="B1631" s="11"/>
      <c r="C1631" s="38" t="s">
        <v>5045</v>
      </c>
      <c r="D1631" s="1020" t="str">
        <f>IF(CNGE_2025_M1_Secc5_Sub1!$D32="","",CNGE_2025_M1_Secc5_Sub1!$D32)</f>
        <v/>
      </c>
      <c r="E1631" s="889"/>
      <c r="F1631" s="889"/>
      <c r="G1631" s="889"/>
      <c r="H1631" s="889"/>
      <c r="I1631" s="889"/>
      <c r="J1631" s="889"/>
      <c r="K1631" s="889"/>
      <c r="L1631" s="890"/>
      <c r="M1631" s="818"/>
      <c r="N1631" s="818"/>
      <c r="O1631" s="818"/>
      <c r="P1631" s="818"/>
      <c r="Q1631" s="818"/>
      <c r="R1631" s="818"/>
      <c r="S1631" s="818"/>
      <c r="T1631" s="818"/>
      <c r="U1631" s="818"/>
      <c r="V1631" s="818"/>
      <c r="W1631" s="818"/>
      <c r="X1631" s="818"/>
      <c r="Y1631" s="818"/>
      <c r="Z1631" s="818"/>
      <c r="AA1631" s="818"/>
      <c r="AB1631" s="818"/>
      <c r="AC1631" s="818"/>
      <c r="AD1631" s="818"/>
      <c r="AI1631">
        <f t="shared" si="619"/>
        <v>0</v>
      </c>
      <c r="AJ1631">
        <f t="shared" si="620"/>
        <v>0</v>
      </c>
      <c r="AK1631">
        <f t="shared" si="621"/>
        <v>0</v>
      </c>
      <c r="AL1631">
        <f t="shared" si="622"/>
        <v>0</v>
      </c>
      <c r="AM1631">
        <f t="shared" si="623"/>
        <v>0</v>
      </c>
      <c r="AN1631">
        <f t="shared" si="624"/>
        <v>0</v>
      </c>
      <c r="AO1631">
        <f t="shared" si="625"/>
        <v>0</v>
      </c>
      <c r="AP1631">
        <f t="shared" si="626"/>
        <v>0</v>
      </c>
      <c r="AQ1631">
        <f t="shared" si="627"/>
        <v>0</v>
      </c>
      <c r="AR1631">
        <f t="shared" si="628"/>
        <v>0</v>
      </c>
      <c r="AS1631">
        <f t="shared" si="629"/>
        <v>0</v>
      </c>
      <c r="AT1631">
        <f t="shared" si="630"/>
        <v>0</v>
      </c>
      <c r="AU1631">
        <f t="shared" si="631"/>
        <v>0</v>
      </c>
      <c r="AV1631">
        <f t="shared" si="632"/>
        <v>0</v>
      </c>
      <c r="AW1631">
        <f t="shared" si="633"/>
        <v>0</v>
      </c>
      <c r="AX1631">
        <f t="shared" si="634"/>
        <v>0</v>
      </c>
      <c r="AY1631">
        <f t="shared" si="635"/>
        <v>0</v>
      </c>
      <c r="AZ1631">
        <f t="shared" si="636"/>
        <v>0</v>
      </c>
      <c r="BA1631">
        <f t="shared" si="637"/>
        <v>0</v>
      </c>
      <c r="BB1631">
        <f t="shared" si="638"/>
        <v>0</v>
      </c>
      <c r="BC1631">
        <f t="shared" si="639"/>
        <v>0</v>
      </c>
      <c r="BD1631">
        <f t="shared" si="640"/>
        <v>0</v>
      </c>
      <c r="BE1631">
        <f t="shared" si="641"/>
        <v>0</v>
      </c>
      <c r="BF1631">
        <f t="shared" si="642"/>
        <v>0</v>
      </c>
      <c r="BG1631" s="500">
        <f t="shared" si="643"/>
        <v>0</v>
      </c>
      <c r="BH1631" s="501">
        <f t="shared" si="644"/>
        <v>0</v>
      </c>
      <c r="BI1631" s="502">
        <f t="shared" si="645"/>
        <v>0</v>
      </c>
      <c r="BJ1631" s="503">
        <f t="shared" si="646"/>
        <v>0</v>
      </c>
      <c r="BK1631" s="500">
        <f t="shared" si="647"/>
        <v>0</v>
      </c>
      <c r="BL1631" s="501">
        <f t="shared" si="648"/>
        <v>0</v>
      </c>
      <c r="BM1631" s="502">
        <f t="shared" si="649"/>
        <v>0</v>
      </c>
      <c r="BN1631" s="503">
        <f t="shared" si="650"/>
        <v>0</v>
      </c>
      <c r="BO1631" s="500">
        <f t="shared" si="651"/>
        <v>0</v>
      </c>
      <c r="BP1631" s="501">
        <f t="shared" si="652"/>
        <v>0</v>
      </c>
      <c r="BQ1631" s="502">
        <f t="shared" si="653"/>
        <v>0</v>
      </c>
      <c r="BR1631" s="503">
        <f t="shared" si="654"/>
        <v>0</v>
      </c>
      <c r="BS1631" s="293">
        <f t="shared" si="655"/>
        <v>0</v>
      </c>
      <c r="BT1631" s="504" t="str">
        <f>IF(BS1631=0,"",
IF(SUM($BS$1629:BS1631)=1,BU1631,
IF($BS$1750&gt;SUM($BS$1629:BS1631),_xlfn.CONCAT(", ",BU1631),
IF($BS$1750=SUM($BS$1629:BS1631),_xlfn.CONCAT(" y ",BU1631)))))</f>
        <v/>
      </c>
      <c r="BU1631" s="505" t="s">
        <v>5121</v>
      </c>
      <c r="BV1631" s="534">
        <f t="shared" si="656"/>
        <v>0</v>
      </c>
      <c r="BW1631" s="290">
        <f t="shared" ref="BW1631:BW1694" si="657">IF(AND(SUM($V1158,$AB1158)=0,COUNTBLANK(D1631)=0,COUNTA(M1631:AD1631,M1758:AD1758)=0),0,IF(AND(SUM($V1158,$AB1158)&gt;0,COUNTBLANK(D1631)=0,COUNTA(M1631:AD1631,M1758:AD1758)=36),0,IF(AND(COUNTBLANK(D1631)=1,COUNTA(M1631:AD1631,M1758:AD1758)=0),0,1)))</f>
        <v>0</v>
      </c>
      <c r="BX1631" s="293">
        <f t="shared" ref="BX1631:BX1693" si="658">IF(BW1631=0,0,1)</f>
        <v>0</v>
      </c>
      <c r="BY1631" s="294" t="str">
        <f>IF(BX1631=0,"",
IF(SUM($BX$1629:BX1631)=1,BZ1631,
IF($BX$1750&gt;SUM($BX$1629:BX1631),_xlfn.CONCAT(", ",BZ1631),
IF($BX$1750=SUM($BX$1629:BX1631),_xlfn.CONCAT(" y ",BZ1631)))))</f>
        <v/>
      </c>
      <c r="BZ1631" s="89" t="s">
        <v>5121</v>
      </c>
    </row>
    <row r="1632" spans="1:78" ht="15" customHeight="1">
      <c r="A1632" s="64"/>
      <c r="B1632" s="11"/>
      <c r="C1632" s="38" t="s">
        <v>5047</v>
      </c>
      <c r="D1632" s="1020" t="str">
        <f>IF(CNGE_2025_M1_Secc5_Sub1!$D33="","",CNGE_2025_M1_Secc5_Sub1!$D33)</f>
        <v/>
      </c>
      <c r="E1632" s="889"/>
      <c r="F1632" s="889"/>
      <c r="G1632" s="889"/>
      <c r="H1632" s="889"/>
      <c r="I1632" s="889"/>
      <c r="J1632" s="889"/>
      <c r="K1632" s="889"/>
      <c r="L1632" s="890"/>
      <c r="M1632" s="818"/>
      <c r="N1632" s="818"/>
      <c r="O1632" s="818"/>
      <c r="P1632" s="818"/>
      <c r="Q1632" s="818"/>
      <c r="R1632" s="818"/>
      <c r="S1632" s="818"/>
      <c r="T1632" s="818"/>
      <c r="U1632" s="818"/>
      <c r="V1632" s="818"/>
      <c r="W1632" s="818"/>
      <c r="X1632" s="818"/>
      <c r="Y1632" s="818"/>
      <c r="Z1632" s="818"/>
      <c r="AA1632" s="818"/>
      <c r="AB1632" s="818"/>
      <c r="AC1632" s="818"/>
      <c r="AD1632" s="818"/>
      <c r="AI1632">
        <f t="shared" si="619"/>
        <v>0</v>
      </c>
      <c r="AJ1632">
        <f t="shared" si="620"/>
        <v>0</v>
      </c>
      <c r="AK1632">
        <f t="shared" si="621"/>
        <v>0</v>
      </c>
      <c r="AL1632">
        <f t="shared" si="622"/>
        <v>0</v>
      </c>
      <c r="AM1632">
        <f t="shared" si="623"/>
        <v>0</v>
      </c>
      <c r="AN1632">
        <f t="shared" si="624"/>
        <v>0</v>
      </c>
      <c r="AO1632">
        <f t="shared" si="625"/>
        <v>0</v>
      </c>
      <c r="AP1632">
        <f t="shared" si="626"/>
        <v>0</v>
      </c>
      <c r="AQ1632">
        <f t="shared" si="627"/>
        <v>0</v>
      </c>
      <c r="AR1632">
        <f t="shared" si="628"/>
        <v>0</v>
      </c>
      <c r="AS1632">
        <f t="shared" si="629"/>
        <v>0</v>
      </c>
      <c r="AT1632">
        <f t="shared" si="630"/>
        <v>0</v>
      </c>
      <c r="AU1632">
        <f t="shared" si="631"/>
        <v>0</v>
      </c>
      <c r="AV1632">
        <f t="shared" si="632"/>
        <v>0</v>
      </c>
      <c r="AW1632">
        <f t="shared" si="633"/>
        <v>0</v>
      </c>
      <c r="AX1632">
        <f t="shared" si="634"/>
        <v>0</v>
      </c>
      <c r="AY1632">
        <f t="shared" si="635"/>
        <v>0</v>
      </c>
      <c r="AZ1632">
        <f t="shared" si="636"/>
        <v>0</v>
      </c>
      <c r="BA1632">
        <f t="shared" si="637"/>
        <v>0</v>
      </c>
      <c r="BB1632">
        <f t="shared" si="638"/>
        <v>0</v>
      </c>
      <c r="BC1632">
        <f t="shared" si="639"/>
        <v>0</v>
      </c>
      <c r="BD1632">
        <f t="shared" si="640"/>
        <v>0</v>
      </c>
      <c r="BE1632">
        <f t="shared" si="641"/>
        <v>0</v>
      </c>
      <c r="BF1632">
        <f t="shared" si="642"/>
        <v>0</v>
      </c>
      <c r="BG1632" s="500">
        <f t="shared" si="643"/>
        <v>0</v>
      </c>
      <c r="BH1632" s="501">
        <f t="shared" si="644"/>
        <v>0</v>
      </c>
      <c r="BI1632" s="502">
        <f t="shared" si="645"/>
        <v>0</v>
      </c>
      <c r="BJ1632" s="503">
        <f t="shared" si="646"/>
        <v>0</v>
      </c>
      <c r="BK1632" s="500">
        <f t="shared" si="647"/>
        <v>0</v>
      </c>
      <c r="BL1632" s="501">
        <f t="shared" si="648"/>
        <v>0</v>
      </c>
      <c r="BM1632" s="502">
        <f t="shared" si="649"/>
        <v>0</v>
      </c>
      <c r="BN1632" s="503">
        <f t="shared" si="650"/>
        <v>0</v>
      </c>
      <c r="BO1632" s="500">
        <f t="shared" si="651"/>
        <v>0</v>
      </c>
      <c r="BP1632" s="501">
        <f t="shared" si="652"/>
        <v>0</v>
      </c>
      <c r="BQ1632" s="502">
        <f t="shared" si="653"/>
        <v>0</v>
      </c>
      <c r="BR1632" s="503">
        <f t="shared" si="654"/>
        <v>0</v>
      </c>
      <c r="BS1632" s="293">
        <f t="shared" si="655"/>
        <v>0</v>
      </c>
      <c r="BT1632" s="504" t="str">
        <f>IF(BS1632=0,"",
IF(SUM($BS$1629:BS1632)=1,BU1632,
IF($BS$1750&gt;SUM($BS$1629:BS1632),_xlfn.CONCAT(", ",BU1632),
IF($BS$1750=SUM($BS$1629:BS1632),_xlfn.CONCAT(" y ",BU1632)))))</f>
        <v/>
      </c>
      <c r="BU1632" s="505" t="s">
        <v>5122</v>
      </c>
      <c r="BV1632" s="534">
        <f t="shared" si="656"/>
        <v>0</v>
      </c>
      <c r="BW1632" s="290">
        <f t="shared" si="657"/>
        <v>0</v>
      </c>
      <c r="BX1632" s="293">
        <f t="shared" si="658"/>
        <v>0</v>
      </c>
      <c r="BY1632" s="294" t="str">
        <f>IF(BX1632=0,"",
IF(SUM($BX$1629:BX1632)=1,BZ1632,
IF($BX$1750&gt;SUM($BX$1629:BX1632),_xlfn.CONCAT(", ",BZ1632),
IF($BX$1750=SUM($BX$1629:BX1632),_xlfn.CONCAT(" y ",BZ1632)))))</f>
        <v/>
      </c>
      <c r="BZ1632" s="89" t="s">
        <v>5122</v>
      </c>
    </row>
    <row r="1633" spans="1:78" ht="15" customHeight="1">
      <c r="A1633" s="64"/>
      <c r="B1633" s="11"/>
      <c r="C1633" s="38" t="s">
        <v>5049</v>
      </c>
      <c r="D1633" s="1020" t="str">
        <f>IF(CNGE_2025_M1_Secc5_Sub1!$D34="","",CNGE_2025_M1_Secc5_Sub1!$D34)</f>
        <v/>
      </c>
      <c r="E1633" s="889"/>
      <c r="F1633" s="889"/>
      <c r="G1633" s="889"/>
      <c r="H1633" s="889"/>
      <c r="I1633" s="889"/>
      <c r="J1633" s="889"/>
      <c r="K1633" s="889"/>
      <c r="L1633" s="890"/>
      <c r="M1633" s="818"/>
      <c r="N1633" s="818"/>
      <c r="O1633" s="818"/>
      <c r="P1633" s="818"/>
      <c r="Q1633" s="818"/>
      <c r="R1633" s="818"/>
      <c r="S1633" s="818"/>
      <c r="T1633" s="818"/>
      <c r="U1633" s="818"/>
      <c r="V1633" s="818"/>
      <c r="W1633" s="818"/>
      <c r="X1633" s="818"/>
      <c r="Y1633" s="818"/>
      <c r="Z1633" s="818"/>
      <c r="AA1633" s="818"/>
      <c r="AB1633" s="818"/>
      <c r="AC1633" s="818"/>
      <c r="AD1633" s="818"/>
      <c r="AI1633">
        <f t="shared" si="619"/>
        <v>0</v>
      </c>
      <c r="AJ1633">
        <f t="shared" si="620"/>
        <v>0</v>
      </c>
      <c r="AK1633">
        <f t="shared" si="621"/>
        <v>0</v>
      </c>
      <c r="AL1633">
        <f t="shared" si="622"/>
        <v>0</v>
      </c>
      <c r="AM1633">
        <f t="shared" si="623"/>
        <v>0</v>
      </c>
      <c r="AN1633">
        <f t="shared" si="624"/>
        <v>0</v>
      </c>
      <c r="AO1633">
        <f t="shared" si="625"/>
        <v>0</v>
      </c>
      <c r="AP1633">
        <f t="shared" si="626"/>
        <v>0</v>
      </c>
      <c r="AQ1633">
        <f t="shared" si="627"/>
        <v>0</v>
      </c>
      <c r="AR1633">
        <f t="shared" si="628"/>
        <v>0</v>
      </c>
      <c r="AS1633">
        <f t="shared" si="629"/>
        <v>0</v>
      </c>
      <c r="AT1633">
        <f t="shared" si="630"/>
        <v>0</v>
      </c>
      <c r="AU1633">
        <f t="shared" si="631"/>
        <v>0</v>
      </c>
      <c r="AV1633">
        <f t="shared" si="632"/>
        <v>0</v>
      </c>
      <c r="AW1633">
        <f t="shared" si="633"/>
        <v>0</v>
      </c>
      <c r="AX1633">
        <f t="shared" si="634"/>
        <v>0</v>
      </c>
      <c r="AY1633">
        <f t="shared" si="635"/>
        <v>0</v>
      </c>
      <c r="AZ1633">
        <f t="shared" si="636"/>
        <v>0</v>
      </c>
      <c r="BA1633">
        <f t="shared" si="637"/>
        <v>0</v>
      </c>
      <c r="BB1633">
        <f t="shared" si="638"/>
        <v>0</v>
      </c>
      <c r="BC1633">
        <f t="shared" si="639"/>
        <v>0</v>
      </c>
      <c r="BD1633">
        <f t="shared" si="640"/>
        <v>0</v>
      </c>
      <c r="BE1633">
        <f t="shared" si="641"/>
        <v>0</v>
      </c>
      <c r="BF1633">
        <f t="shared" si="642"/>
        <v>0</v>
      </c>
      <c r="BG1633" s="500">
        <f t="shared" si="643"/>
        <v>0</v>
      </c>
      <c r="BH1633" s="501">
        <f t="shared" si="644"/>
        <v>0</v>
      </c>
      <c r="BI1633" s="502">
        <f t="shared" si="645"/>
        <v>0</v>
      </c>
      <c r="BJ1633" s="503">
        <f t="shared" si="646"/>
        <v>0</v>
      </c>
      <c r="BK1633" s="500">
        <f t="shared" si="647"/>
        <v>0</v>
      </c>
      <c r="BL1633" s="501">
        <f t="shared" si="648"/>
        <v>0</v>
      </c>
      <c r="BM1633" s="502">
        <f t="shared" si="649"/>
        <v>0</v>
      </c>
      <c r="BN1633" s="503">
        <f t="shared" si="650"/>
        <v>0</v>
      </c>
      <c r="BO1633" s="500">
        <f t="shared" si="651"/>
        <v>0</v>
      </c>
      <c r="BP1633" s="501">
        <f t="shared" si="652"/>
        <v>0</v>
      </c>
      <c r="BQ1633" s="502">
        <f t="shared" si="653"/>
        <v>0</v>
      </c>
      <c r="BR1633" s="503">
        <f t="shared" si="654"/>
        <v>0</v>
      </c>
      <c r="BS1633" s="293">
        <f t="shared" si="655"/>
        <v>0</v>
      </c>
      <c r="BT1633" s="504" t="str">
        <f>IF(BS1633=0,"",
IF(SUM($BS$1629:BS1633)=1,BU1633,
IF($BS$1750&gt;SUM($BS$1629:BS1633),_xlfn.CONCAT(", ",BU1633),
IF($BS$1750=SUM($BS$1629:BS1633),_xlfn.CONCAT(" y ",BU1633)))))</f>
        <v/>
      </c>
      <c r="BU1633" s="505" t="s">
        <v>5123</v>
      </c>
      <c r="BV1633" s="534">
        <f t="shared" si="656"/>
        <v>0</v>
      </c>
      <c r="BW1633" s="290">
        <f t="shared" si="657"/>
        <v>0</v>
      </c>
      <c r="BX1633" s="293">
        <f t="shared" si="658"/>
        <v>0</v>
      </c>
      <c r="BY1633" s="294" t="str">
        <f>IF(BX1633=0,"",
IF(SUM($BX$1629:BX1633)=1,BZ1633,
IF($BX$1750&gt;SUM($BX$1629:BX1633),_xlfn.CONCAT(", ",BZ1633),
IF($BX$1750=SUM($BX$1629:BX1633),_xlfn.CONCAT(" y ",BZ1633)))))</f>
        <v/>
      </c>
      <c r="BZ1633" s="89" t="s">
        <v>5123</v>
      </c>
    </row>
    <row r="1634" spans="1:78" ht="15" customHeight="1">
      <c r="A1634" s="64"/>
      <c r="B1634" s="11"/>
      <c r="C1634" s="38" t="s">
        <v>5051</v>
      </c>
      <c r="D1634" s="1020" t="str">
        <f>IF(CNGE_2025_M1_Secc5_Sub1!$D35="","",CNGE_2025_M1_Secc5_Sub1!$D35)</f>
        <v/>
      </c>
      <c r="E1634" s="889"/>
      <c r="F1634" s="889"/>
      <c r="G1634" s="889"/>
      <c r="H1634" s="889"/>
      <c r="I1634" s="889"/>
      <c r="J1634" s="889"/>
      <c r="K1634" s="889"/>
      <c r="L1634" s="890"/>
      <c r="M1634" s="818"/>
      <c r="N1634" s="818"/>
      <c r="O1634" s="818"/>
      <c r="P1634" s="818"/>
      <c r="Q1634" s="818"/>
      <c r="R1634" s="818"/>
      <c r="S1634" s="818"/>
      <c r="T1634" s="818"/>
      <c r="U1634" s="818"/>
      <c r="V1634" s="818"/>
      <c r="W1634" s="818"/>
      <c r="X1634" s="818"/>
      <c r="Y1634" s="818"/>
      <c r="Z1634" s="818"/>
      <c r="AA1634" s="818"/>
      <c r="AB1634" s="818"/>
      <c r="AC1634" s="818"/>
      <c r="AD1634" s="818"/>
      <c r="AI1634">
        <f t="shared" si="619"/>
        <v>0</v>
      </c>
      <c r="AJ1634">
        <f t="shared" si="620"/>
        <v>0</v>
      </c>
      <c r="AK1634">
        <f t="shared" si="621"/>
        <v>0</v>
      </c>
      <c r="AL1634">
        <f t="shared" si="622"/>
        <v>0</v>
      </c>
      <c r="AM1634">
        <f t="shared" si="623"/>
        <v>0</v>
      </c>
      <c r="AN1634">
        <f t="shared" si="624"/>
        <v>0</v>
      </c>
      <c r="AO1634">
        <f t="shared" si="625"/>
        <v>0</v>
      </c>
      <c r="AP1634">
        <f t="shared" si="626"/>
        <v>0</v>
      </c>
      <c r="AQ1634">
        <f t="shared" si="627"/>
        <v>0</v>
      </c>
      <c r="AR1634">
        <f t="shared" si="628"/>
        <v>0</v>
      </c>
      <c r="AS1634">
        <f t="shared" si="629"/>
        <v>0</v>
      </c>
      <c r="AT1634">
        <f t="shared" si="630"/>
        <v>0</v>
      </c>
      <c r="AU1634">
        <f t="shared" si="631"/>
        <v>0</v>
      </c>
      <c r="AV1634">
        <f t="shared" si="632"/>
        <v>0</v>
      </c>
      <c r="AW1634">
        <f t="shared" si="633"/>
        <v>0</v>
      </c>
      <c r="AX1634">
        <f t="shared" si="634"/>
        <v>0</v>
      </c>
      <c r="AY1634">
        <f t="shared" si="635"/>
        <v>0</v>
      </c>
      <c r="AZ1634">
        <f t="shared" si="636"/>
        <v>0</v>
      </c>
      <c r="BA1634">
        <f t="shared" si="637"/>
        <v>0</v>
      </c>
      <c r="BB1634">
        <f t="shared" si="638"/>
        <v>0</v>
      </c>
      <c r="BC1634">
        <f t="shared" si="639"/>
        <v>0</v>
      </c>
      <c r="BD1634">
        <f t="shared" si="640"/>
        <v>0</v>
      </c>
      <c r="BE1634">
        <f t="shared" si="641"/>
        <v>0</v>
      </c>
      <c r="BF1634">
        <f t="shared" si="642"/>
        <v>0</v>
      </c>
      <c r="BG1634" s="500">
        <f t="shared" si="643"/>
        <v>0</v>
      </c>
      <c r="BH1634" s="501">
        <f t="shared" si="644"/>
        <v>0</v>
      </c>
      <c r="BI1634" s="502">
        <f t="shared" si="645"/>
        <v>0</v>
      </c>
      <c r="BJ1634" s="503">
        <f t="shared" si="646"/>
        <v>0</v>
      </c>
      <c r="BK1634" s="500">
        <f t="shared" si="647"/>
        <v>0</v>
      </c>
      <c r="BL1634" s="501">
        <f t="shared" si="648"/>
        <v>0</v>
      </c>
      <c r="BM1634" s="502">
        <f t="shared" si="649"/>
        <v>0</v>
      </c>
      <c r="BN1634" s="503">
        <f t="shared" si="650"/>
        <v>0</v>
      </c>
      <c r="BO1634" s="500">
        <f t="shared" si="651"/>
        <v>0</v>
      </c>
      <c r="BP1634" s="501">
        <f t="shared" si="652"/>
        <v>0</v>
      </c>
      <c r="BQ1634" s="502">
        <f t="shared" si="653"/>
        <v>0</v>
      </c>
      <c r="BR1634" s="503">
        <f t="shared" si="654"/>
        <v>0</v>
      </c>
      <c r="BS1634" s="293">
        <f t="shared" si="655"/>
        <v>0</v>
      </c>
      <c r="BT1634" s="504" t="str">
        <f>IF(BS1634=0,"",
IF(SUM($BS$1629:BS1634)=1,BU1634,
IF($BS$1750&gt;SUM($BS$1629:BS1634),_xlfn.CONCAT(", ",BU1634),
IF($BS$1750=SUM($BS$1629:BS1634),_xlfn.CONCAT(" y ",BU1634)))))</f>
        <v/>
      </c>
      <c r="BU1634" s="505" t="s">
        <v>5124</v>
      </c>
      <c r="BV1634" s="534">
        <f t="shared" si="656"/>
        <v>0</v>
      </c>
      <c r="BW1634" s="290">
        <f t="shared" si="657"/>
        <v>0</v>
      </c>
      <c r="BX1634" s="293">
        <f t="shared" si="658"/>
        <v>0</v>
      </c>
      <c r="BY1634" s="294" t="str">
        <f>IF(BX1634=0,"",
IF(SUM($BX$1629:BX1634)=1,BZ1634,
IF($BX$1750&gt;SUM($BX$1629:BX1634),_xlfn.CONCAT(", ",BZ1634),
IF($BX$1750=SUM($BX$1629:BX1634),_xlfn.CONCAT(" y ",BZ1634)))))</f>
        <v/>
      </c>
      <c r="BZ1634" s="89" t="s">
        <v>5124</v>
      </c>
    </row>
    <row r="1635" spans="1:78" ht="15" customHeight="1">
      <c r="A1635" s="64"/>
      <c r="B1635" s="11"/>
      <c r="C1635" s="38" t="s">
        <v>5053</v>
      </c>
      <c r="D1635" s="1020" t="str">
        <f>IF(CNGE_2025_M1_Secc5_Sub1!$D36="","",CNGE_2025_M1_Secc5_Sub1!$D36)</f>
        <v/>
      </c>
      <c r="E1635" s="889"/>
      <c r="F1635" s="889"/>
      <c r="G1635" s="889"/>
      <c r="H1635" s="889"/>
      <c r="I1635" s="889"/>
      <c r="J1635" s="889"/>
      <c r="K1635" s="889"/>
      <c r="L1635" s="890"/>
      <c r="M1635" s="818"/>
      <c r="N1635" s="818"/>
      <c r="O1635" s="818"/>
      <c r="P1635" s="818"/>
      <c r="Q1635" s="818"/>
      <c r="R1635" s="818"/>
      <c r="S1635" s="818"/>
      <c r="T1635" s="818"/>
      <c r="U1635" s="818"/>
      <c r="V1635" s="818"/>
      <c r="W1635" s="818"/>
      <c r="X1635" s="818"/>
      <c r="Y1635" s="818"/>
      <c r="Z1635" s="818"/>
      <c r="AA1635" s="818"/>
      <c r="AB1635" s="818"/>
      <c r="AC1635" s="818"/>
      <c r="AD1635" s="818"/>
      <c r="AI1635">
        <f t="shared" si="619"/>
        <v>0</v>
      </c>
      <c r="AJ1635">
        <f t="shared" si="620"/>
        <v>0</v>
      </c>
      <c r="AK1635">
        <f t="shared" si="621"/>
        <v>0</v>
      </c>
      <c r="AL1635">
        <f t="shared" si="622"/>
        <v>0</v>
      </c>
      <c r="AM1635">
        <f t="shared" si="623"/>
        <v>0</v>
      </c>
      <c r="AN1635">
        <f t="shared" si="624"/>
        <v>0</v>
      </c>
      <c r="AO1635">
        <f t="shared" si="625"/>
        <v>0</v>
      </c>
      <c r="AP1635">
        <f t="shared" si="626"/>
        <v>0</v>
      </c>
      <c r="AQ1635">
        <f t="shared" si="627"/>
        <v>0</v>
      </c>
      <c r="AR1635">
        <f t="shared" si="628"/>
        <v>0</v>
      </c>
      <c r="AS1635">
        <f t="shared" si="629"/>
        <v>0</v>
      </c>
      <c r="AT1635">
        <f t="shared" si="630"/>
        <v>0</v>
      </c>
      <c r="AU1635">
        <f t="shared" si="631"/>
        <v>0</v>
      </c>
      <c r="AV1635">
        <f t="shared" si="632"/>
        <v>0</v>
      </c>
      <c r="AW1635">
        <f t="shared" si="633"/>
        <v>0</v>
      </c>
      <c r="AX1635">
        <f t="shared" si="634"/>
        <v>0</v>
      </c>
      <c r="AY1635">
        <f t="shared" si="635"/>
        <v>0</v>
      </c>
      <c r="AZ1635">
        <f t="shared" si="636"/>
        <v>0</v>
      </c>
      <c r="BA1635">
        <f t="shared" si="637"/>
        <v>0</v>
      </c>
      <c r="BB1635">
        <f t="shared" si="638"/>
        <v>0</v>
      </c>
      <c r="BC1635">
        <f t="shared" si="639"/>
        <v>0</v>
      </c>
      <c r="BD1635">
        <f t="shared" si="640"/>
        <v>0</v>
      </c>
      <c r="BE1635">
        <f t="shared" si="641"/>
        <v>0</v>
      </c>
      <c r="BF1635">
        <f t="shared" si="642"/>
        <v>0</v>
      </c>
      <c r="BG1635" s="500">
        <f t="shared" si="643"/>
        <v>0</v>
      </c>
      <c r="BH1635" s="501">
        <f t="shared" si="644"/>
        <v>0</v>
      </c>
      <c r="BI1635" s="502">
        <f t="shared" si="645"/>
        <v>0</v>
      </c>
      <c r="BJ1635" s="503">
        <f t="shared" si="646"/>
        <v>0</v>
      </c>
      <c r="BK1635" s="500">
        <f t="shared" si="647"/>
        <v>0</v>
      </c>
      <c r="BL1635" s="501">
        <f t="shared" si="648"/>
        <v>0</v>
      </c>
      <c r="BM1635" s="502">
        <f t="shared" si="649"/>
        <v>0</v>
      </c>
      <c r="BN1635" s="503">
        <f t="shared" si="650"/>
        <v>0</v>
      </c>
      <c r="BO1635" s="500">
        <f t="shared" si="651"/>
        <v>0</v>
      </c>
      <c r="BP1635" s="501">
        <f t="shared" si="652"/>
        <v>0</v>
      </c>
      <c r="BQ1635" s="502">
        <f t="shared" si="653"/>
        <v>0</v>
      </c>
      <c r="BR1635" s="503">
        <f t="shared" si="654"/>
        <v>0</v>
      </c>
      <c r="BS1635" s="293">
        <f t="shared" si="655"/>
        <v>0</v>
      </c>
      <c r="BT1635" s="504" t="str">
        <f>IF(BS1635=0,"",
IF(SUM($BS$1629:BS1635)=1,BU1635,
IF($BS$1750&gt;SUM($BS$1629:BS1635),_xlfn.CONCAT(", ",BU1635),
IF($BS$1750=SUM($BS$1629:BS1635),_xlfn.CONCAT(" y ",BU1635)))))</f>
        <v/>
      </c>
      <c r="BU1635" s="505" t="s">
        <v>5125</v>
      </c>
      <c r="BV1635" s="534">
        <f t="shared" si="656"/>
        <v>0</v>
      </c>
      <c r="BW1635" s="290">
        <f t="shared" si="657"/>
        <v>0</v>
      </c>
      <c r="BX1635" s="293">
        <f t="shared" si="658"/>
        <v>0</v>
      </c>
      <c r="BY1635" s="294" t="str">
        <f>IF(BX1635=0,"",
IF(SUM($BX$1629:BX1635)=1,BZ1635,
IF($BX$1750&gt;SUM($BX$1629:BX1635),_xlfn.CONCAT(", ",BZ1635),
IF($BX$1750=SUM($BX$1629:BX1635),_xlfn.CONCAT(" y ",BZ1635)))))</f>
        <v/>
      </c>
      <c r="BZ1635" s="89" t="s">
        <v>5125</v>
      </c>
    </row>
    <row r="1636" spans="1:78" ht="15" customHeight="1">
      <c r="A1636" s="64"/>
      <c r="B1636" s="11"/>
      <c r="C1636" s="38" t="s">
        <v>5055</v>
      </c>
      <c r="D1636" s="1020" t="str">
        <f>IF(CNGE_2025_M1_Secc5_Sub1!$D37="","",CNGE_2025_M1_Secc5_Sub1!$D37)</f>
        <v/>
      </c>
      <c r="E1636" s="889"/>
      <c r="F1636" s="889"/>
      <c r="G1636" s="889"/>
      <c r="H1636" s="889"/>
      <c r="I1636" s="889"/>
      <c r="J1636" s="889"/>
      <c r="K1636" s="889"/>
      <c r="L1636" s="890"/>
      <c r="M1636" s="818"/>
      <c r="N1636" s="818"/>
      <c r="O1636" s="818"/>
      <c r="P1636" s="818"/>
      <c r="Q1636" s="818"/>
      <c r="R1636" s="818"/>
      <c r="S1636" s="818"/>
      <c r="T1636" s="818"/>
      <c r="U1636" s="818"/>
      <c r="V1636" s="818"/>
      <c r="W1636" s="818"/>
      <c r="X1636" s="818"/>
      <c r="Y1636" s="818"/>
      <c r="Z1636" s="818"/>
      <c r="AA1636" s="818"/>
      <c r="AB1636" s="818"/>
      <c r="AC1636" s="818"/>
      <c r="AD1636" s="818"/>
      <c r="AI1636">
        <f t="shared" si="619"/>
        <v>0</v>
      </c>
      <c r="AJ1636">
        <f t="shared" si="620"/>
        <v>0</v>
      </c>
      <c r="AK1636">
        <f t="shared" si="621"/>
        <v>0</v>
      </c>
      <c r="AL1636">
        <f t="shared" si="622"/>
        <v>0</v>
      </c>
      <c r="AM1636">
        <f t="shared" si="623"/>
        <v>0</v>
      </c>
      <c r="AN1636">
        <f t="shared" si="624"/>
        <v>0</v>
      </c>
      <c r="AO1636">
        <f t="shared" si="625"/>
        <v>0</v>
      </c>
      <c r="AP1636">
        <f t="shared" si="626"/>
        <v>0</v>
      </c>
      <c r="AQ1636">
        <f t="shared" si="627"/>
        <v>0</v>
      </c>
      <c r="AR1636">
        <f t="shared" si="628"/>
        <v>0</v>
      </c>
      <c r="AS1636">
        <f t="shared" si="629"/>
        <v>0</v>
      </c>
      <c r="AT1636">
        <f t="shared" si="630"/>
        <v>0</v>
      </c>
      <c r="AU1636">
        <f t="shared" si="631"/>
        <v>0</v>
      </c>
      <c r="AV1636">
        <f t="shared" si="632"/>
        <v>0</v>
      </c>
      <c r="AW1636">
        <f t="shared" si="633"/>
        <v>0</v>
      </c>
      <c r="AX1636">
        <f t="shared" si="634"/>
        <v>0</v>
      </c>
      <c r="AY1636">
        <f t="shared" si="635"/>
        <v>0</v>
      </c>
      <c r="AZ1636">
        <f t="shared" si="636"/>
        <v>0</v>
      </c>
      <c r="BA1636">
        <f t="shared" si="637"/>
        <v>0</v>
      </c>
      <c r="BB1636">
        <f t="shared" si="638"/>
        <v>0</v>
      </c>
      <c r="BC1636">
        <f t="shared" si="639"/>
        <v>0</v>
      </c>
      <c r="BD1636">
        <f t="shared" si="640"/>
        <v>0</v>
      </c>
      <c r="BE1636">
        <f t="shared" si="641"/>
        <v>0</v>
      </c>
      <c r="BF1636">
        <f t="shared" si="642"/>
        <v>0</v>
      </c>
      <c r="BG1636" s="500">
        <f t="shared" si="643"/>
        <v>0</v>
      </c>
      <c r="BH1636" s="501">
        <f t="shared" si="644"/>
        <v>0</v>
      </c>
      <c r="BI1636" s="502">
        <f t="shared" si="645"/>
        <v>0</v>
      </c>
      <c r="BJ1636" s="503">
        <f t="shared" si="646"/>
        <v>0</v>
      </c>
      <c r="BK1636" s="500">
        <f t="shared" si="647"/>
        <v>0</v>
      </c>
      <c r="BL1636" s="501">
        <f t="shared" si="648"/>
        <v>0</v>
      </c>
      <c r="BM1636" s="502">
        <f t="shared" si="649"/>
        <v>0</v>
      </c>
      <c r="BN1636" s="503">
        <f t="shared" si="650"/>
        <v>0</v>
      </c>
      <c r="BO1636" s="500">
        <f t="shared" si="651"/>
        <v>0</v>
      </c>
      <c r="BP1636" s="501">
        <f t="shared" si="652"/>
        <v>0</v>
      </c>
      <c r="BQ1636" s="502">
        <f t="shared" si="653"/>
        <v>0</v>
      </c>
      <c r="BR1636" s="503">
        <f t="shared" si="654"/>
        <v>0</v>
      </c>
      <c r="BS1636" s="293">
        <f t="shared" si="655"/>
        <v>0</v>
      </c>
      <c r="BT1636" s="504" t="str">
        <f>IF(BS1636=0,"",
IF(SUM($BS$1629:BS1636)=1,BU1636,
IF($BS$1750&gt;SUM($BS$1629:BS1636),_xlfn.CONCAT(", ",BU1636),
IF($BS$1750=SUM($BS$1629:BS1636),_xlfn.CONCAT(" y ",BU1636)))))</f>
        <v/>
      </c>
      <c r="BU1636" s="505" t="s">
        <v>5126</v>
      </c>
      <c r="BV1636" s="534">
        <f t="shared" si="656"/>
        <v>0</v>
      </c>
      <c r="BW1636" s="290">
        <f t="shared" si="657"/>
        <v>0</v>
      </c>
      <c r="BX1636" s="293">
        <f t="shared" si="658"/>
        <v>0</v>
      </c>
      <c r="BY1636" s="294" t="str">
        <f>IF(BX1636=0,"",
IF(SUM($BX$1629:BX1636)=1,BZ1636,
IF($BX$1750&gt;SUM($BX$1629:BX1636),_xlfn.CONCAT(", ",BZ1636),
IF($BX$1750=SUM($BX$1629:BX1636),_xlfn.CONCAT(" y ",BZ1636)))))</f>
        <v/>
      </c>
      <c r="BZ1636" s="89" t="s">
        <v>5126</v>
      </c>
    </row>
    <row r="1637" spans="1:78" ht="15" customHeight="1">
      <c r="A1637" s="64"/>
      <c r="B1637" s="11"/>
      <c r="C1637" s="38" t="s">
        <v>5057</v>
      </c>
      <c r="D1637" s="1020" t="str">
        <f>IF(CNGE_2025_M1_Secc5_Sub1!$D38="","",CNGE_2025_M1_Secc5_Sub1!$D38)</f>
        <v/>
      </c>
      <c r="E1637" s="889"/>
      <c r="F1637" s="889"/>
      <c r="G1637" s="889"/>
      <c r="H1637" s="889"/>
      <c r="I1637" s="889"/>
      <c r="J1637" s="889"/>
      <c r="K1637" s="889"/>
      <c r="L1637" s="890"/>
      <c r="M1637" s="818"/>
      <c r="N1637" s="818"/>
      <c r="O1637" s="818"/>
      <c r="P1637" s="818"/>
      <c r="Q1637" s="818"/>
      <c r="R1637" s="818"/>
      <c r="S1637" s="818"/>
      <c r="T1637" s="818"/>
      <c r="U1637" s="818"/>
      <c r="V1637" s="818"/>
      <c r="W1637" s="818"/>
      <c r="X1637" s="818"/>
      <c r="Y1637" s="818"/>
      <c r="Z1637" s="818"/>
      <c r="AA1637" s="818"/>
      <c r="AB1637" s="818"/>
      <c r="AC1637" s="818"/>
      <c r="AD1637" s="818"/>
      <c r="AI1637">
        <f t="shared" si="619"/>
        <v>0</v>
      </c>
      <c r="AJ1637">
        <f t="shared" si="620"/>
        <v>0</v>
      </c>
      <c r="AK1637">
        <f t="shared" si="621"/>
        <v>0</v>
      </c>
      <c r="AL1637">
        <f t="shared" si="622"/>
        <v>0</v>
      </c>
      <c r="AM1637">
        <f t="shared" si="623"/>
        <v>0</v>
      </c>
      <c r="AN1637">
        <f t="shared" si="624"/>
        <v>0</v>
      </c>
      <c r="AO1637">
        <f t="shared" si="625"/>
        <v>0</v>
      </c>
      <c r="AP1637">
        <f t="shared" si="626"/>
        <v>0</v>
      </c>
      <c r="AQ1637">
        <f t="shared" si="627"/>
        <v>0</v>
      </c>
      <c r="AR1637">
        <f t="shared" si="628"/>
        <v>0</v>
      </c>
      <c r="AS1637">
        <f t="shared" si="629"/>
        <v>0</v>
      </c>
      <c r="AT1637">
        <f t="shared" si="630"/>
        <v>0</v>
      </c>
      <c r="AU1637">
        <f t="shared" si="631"/>
        <v>0</v>
      </c>
      <c r="AV1637">
        <f t="shared" si="632"/>
        <v>0</v>
      </c>
      <c r="AW1637">
        <f t="shared" si="633"/>
        <v>0</v>
      </c>
      <c r="AX1637">
        <f t="shared" si="634"/>
        <v>0</v>
      </c>
      <c r="AY1637">
        <f t="shared" si="635"/>
        <v>0</v>
      </c>
      <c r="AZ1637">
        <f t="shared" si="636"/>
        <v>0</v>
      </c>
      <c r="BA1637">
        <f t="shared" si="637"/>
        <v>0</v>
      </c>
      <c r="BB1637">
        <f t="shared" si="638"/>
        <v>0</v>
      </c>
      <c r="BC1637">
        <f t="shared" si="639"/>
        <v>0</v>
      </c>
      <c r="BD1637">
        <f t="shared" si="640"/>
        <v>0</v>
      </c>
      <c r="BE1637">
        <f t="shared" si="641"/>
        <v>0</v>
      </c>
      <c r="BF1637">
        <f t="shared" si="642"/>
        <v>0</v>
      </c>
      <c r="BG1637" s="500">
        <f t="shared" si="643"/>
        <v>0</v>
      </c>
      <c r="BH1637" s="501">
        <f t="shared" si="644"/>
        <v>0</v>
      </c>
      <c r="BI1637" s="502">
        <f t="shared" si="645"/>
        <v>0</v>
      </c>
      <c r="BJ1637" s="503">
        <f t="shared" si="646"/>
        <v>0</v>
      </c>
      <c r="BK1637" s="500">
        <f t="shared" si="647"/>
        <v>0</v>
      </c>
      <c r="BL1637" s="501">
        <f t="shared" si="648"/>
        <v>0</v>
      </c>
      <c r="BM1637" s="502">
        <f t="shared" si="649"/>
        <v>0</v>
      </c>
      <c r="BN1637" s="503">
        <f t="shared" si="650"/>
        <v>0</v>
      </c>
      <c r="BO1637" s="500">
        <f t="shared" si="651"/>
        <v>0</v>
      </c>
      <c r="BP1637" s="501">
        <f t="shared" si="652"/>
        <v>0</v>
      </c>
      <c r="BQ1637" s="502">
        <f t="shared" si="653"/>
        <v>0</v>
      </c>
      <c r="BR1637" s="503">
        <f t="shared" si="654"/>
        <v>0</v>
      </c>
      <c r="BS1637" s="293">
        <f t="shared" si="655"/>
        <v>0</v>
      </c>
      <c r="BT1637" s="504" t="str">
        <f>IF(BS1637=0,"",
IF(SUM($BS$1629:BS1637)=1,BU1637,
IF($BS$1750&gt;SUM($BS$1629:BS1637),_xlfn.CONCAT(", ",BU1637),
IF($BS$1750=SUM($BS$1629:BS1637),_xlfn.CONCAT(" y ",BU1637)))))</f>
        <v/>
      </c>
      <c r="BU1637" s="505" t="s">
        <v>5127</v>
      </c>
      <c r="BV1637" s="534">
        <f t="shared" si="656"/>
        <v>0</v>
      </c>
      <c r="BW1637" s="290">
        <f t="shared" si="657"/>
        <v>0</v>
      </c>
      <c r="BX1637" s="293">
        <f t="shared" si="658"/>
        <v>0</v>
      </c>
      <c r="BY1637" s="294" t="str">
        <f>IF(BX1637=0,"",
IF(SUM($BX$1629:BX1637)=1,BZ1637,
IF($BX$1750&gt;SUM($BX$1629:BX1637),_xlfn.CONCAT(", ",BZ1637),
IF($BX$1750=SUM($BX$1629:BX1637),_xlfn.CONCAT(" y ",BZ1637)))))</f>
        <v/>
      </c>
      <c r="BZ1637" s="89" t="s">
        <v>5127</v>
      </c>
    </row>
    <row r="1638" spans="1:78" ht="15" customHeight="1">
      <c r="A1638" s="64"/>
      <c r="B1638" s="11"/>
      <c r="C1638" s="38" t="s">
        <v>5059</v>
      </c>
      <c r="D1638" s="1020" t="str">
        <f>IF(CNGE_2025_M1_Secc5_Sub1!$D39="","",CNGE_2025_M1_Secc5_Sub1!$D39)</f>
        <v/>
      </c>
      <c r="E1638" s="889"/>
      <c r="F1638" s="889"/>
      <c r="G1638" s="889"/>
      <c r="H1638" s="889"/>
      <c r="I1638" s="889"/>
      <c r="J1638" s="889"/>
      <c r="K1638" s="889"/>
      <c r="L1638" s="890"/>
      <c r="M1638" s="818"/>
      <c r="N1638" s="818"/>
      <c r="O1638" s="818"/>
      <c r="P1638" s="818"/>
      <c r="Q1638" s="818"/>
      <c r="R1638" s="818"/>
      <c r="S1638" s="818"/>
      <c r="T1638" s="818"/>
      <c r="U1638" s="818"/>
      <c r="V1638" s="818"/>
      <c r="W1638" s="818"/>
      <c r="X1638" s="818"/>
      <c r="Y1638" s="818"/>
      <c r="Z1638" s="818"/>
      <c r="AA1638" s="818"/>
      <c r="AB1638" s="818"/>
      <c r="AC1638" s="818"/>
      <c r="AD1638" s="818"/>
      <c r="AI1638">
        <f t="shared" si="619"/>
        <v>0</v>
      </c>
      <c r="AJ1638">
        <f t="shared" si="620"/>
        <v>0</v>
      </c>
      <c r="AK1638">
        <f t="shared" si="621"/>
        <v>0</v>
      </c>
      <c r="AL1638">
        <f t="shared" si="622"/>
        <v>0</v>
      </c>
      <c r="AM1638">
        <f t="shared" si="623"/>
        <v>0</v>
      </c>
      <c r="AN1638">
        <f t="shared" si="624"/>
        <v>0</v>
      </c>
      <c r="AO1638">
        <f t="shared" si="625"/>
        <v>0</v>
      </c>
      <c r="AP1638">
        <f t="shared" si="626"/>
        <v>0</v>
      </c>
      <c r="AQ1638">
        <f t="shared" si="627"/>
        <v>0</v>
      </c>
      <c r="AR1638">
        <f t="shared" si="628"/>
        <v>0</v>
      </c>
      <c r="AS1638">
        <f t="shared" si="629"/>
        <v>0</v>
      </c>
      <c r="AT1638">
        <f t="shared" si="630"/>
        <v>0</v>
      </c>
      <c r="AU1638">
        <f t="shared" si="631"/>
        <v>0</v>
      </c>
      <c r="AV1638">
        <f t="shared" si="632"/>
        <v>0</v>
      </c>
      <c r="AW1638">
        <f t="shared" si="633"/>
        <v>0</v>
      </c>
      <c r="AX1638">
        <f t="shared" si="634"/>
        <v>0</v>
      </c>
      <c r="AY1638">
        <f t="shared" si="635"/>
        <v>0</v>
      </c>
      <c r="AZ1638">
        <f t="shared" si="636"/>
        <v>0</v>
      </c>
      <c r="BA1638">
        <f t="shared" si="637"/>
        <v>0</v>
      </c>
      <c r="BB1638">
        <f t="shared" si="638"/>
        <v>0</v>
      </c>
      <c r="BC1638">
        <f t="shared" si="639"/>
        <v>0</v>
      </c>
      <c r="BD1638">
        <f t="shared" si="640"/>
        <v>0</v>
      </c>
      <c r="BE1638">
        <f t="shared" si="641"/>
        <v>0</v>
      </c>
      <c r="BF1638">
        <f t="shared" si="642"/>
        <v>0</v>
      </c>
      <c r="BG1638" s="500">
        <f t="shared" si="643"/>
        <v>0</v>
      </c>
      <c r="BH1638" s="501">
        <f t="shared" si="644"/>
        <v>0</v>
      </c>
      <c r="BI1638" s="502">
        <f t="shared" si="645"/>
        <v>0</v>
      </c>
      <c r="BJ1638" s="503">
        <f t="shared" si="646"/>
        <v>0</v>
      </c>
      <c r="BK1638" s="500">
        <f t="shared" si="647"/>
        <v>0</v>
      </c>
      <c r="BL1638" s="501">
        <f t="shared" si="648"/>
        <v>0</v>
      </c>
      <c r="BM1638" s="502">
        <f t="shared" si="649"/>
        <v>0</v>
      </c>
      <c r="BN1638" s="503">
        <f t="shared" si="650"/>
        <v>0</v>
      </c>
      <c r="BO1638" s="500">
        <f t="shared" si="651"/>
        <v>0</v>
      </c>
      <c r="BP1638" s="501">
        <f t="shared" si="652"/>
        <v>0</v>
      </c>
      <c r="BQ1638" s="502">
        <f t="shared" si="653"/>
        <v>0</v>
      </c>
      <c r="BR1638" s="503">
        <f t="shared" si="654"/>
        <v>0</v>
      </c>
      <c r="BS1638" s="293">
        <f t="shared" si="655"/>
        <v>0</v>
      </c>
      <c r="BT1638" s="504" t="str">
        <f>IF(BS1638=0,"",
IF(SUM($BS$1629:BS1638)=1,BU1638,
IF($BS$1750&gt;SUM($BS$1629:BS1638),_xlfn.CONCAT(", ",BU1638),
IF($BS$1750=SUM($BS$1629:BS1638),_xlfn.CONCAT(" y ",BU1638)))))</f>
        <v/>
      </c>
      <c r="BU1638" s="505" t="s">
        <v>5128</v>
      </c>
      <c r="BV1638" s="534">
        <f t="shared" si="656"/>
        <v>0</v>
      </c>
      <c r="BW1638" s="290">
        <f t="shared" si="657"/>
        <v>0</v>
      </c>
      <c r="BX1638" s="293">
        <f t="shared" si="658"/>
        <v>0</v>
      </c>
      <c r="BY1638" s="294" t="str">
        <f>IF(BX1638=0,"",
IF(SUM($BX$1629:BX1638)=1,BZ1638,
IF($BX$1750&gt;SUM($BX$1629:BX1638),_xlfn.CONCAT(", ",BZ1638),
IF($BX$1750=SUM($BX$1629:BX1638),_xlfn.CONCAT(" y ",BZ1638)))))</f>
        <v/>
      </c>
      <c r="BZ1638" s="89" t="s">
        <v>5128</v>
      </c>
    </row>
    <row r="1639" spans="1:78" ht="15" customHeight="1">
      <c r="A1639" s="64"/>
      <c r="B1639" s="11"/>
      <c r="C1639" s="38" t="s">
        <v>5060</v>
      </c>
      <c r="D1639" s="1020" t="str">
        <f>IF(CNGE_2025_M1_Secc5_Sub1!$D40="","",CNGE_2025_M1_Secc5_Sub1!$D40)</f>
        <v/>
      </c>
      <c r="E1639" s="889"/>
      <c r="F1639" s="889"/>
      <c r="G1639" s="889"/>
      <c r="H1639" s="889"/>
      <c r="I1639" s="889"/>
      <c r="J1639" s="889"/>
      <c r="K1639" s="889"/>
      <c r="L1639" s="890"/>
      <c r="M1639" s="818"/>
      <c r="N1639" s="818"/>
      <c r="O1639" s="818"/>
      <c r="P1639" s="818"/>
      <c r="Q1639" s="818"/>
      <c r="R1639" s="818"/>
      <c r="S1639" s="818"/>
      <c r="T1639" s="818"/>
      <c r="U1639" s="818"/>
      <c r="V1639" s="818"/>
      <c r="W1639" s="818"/>
      <c r="X1639" s="818"/>
      <c r="Y1639" s="818"/>
      <c r="Z1639" s="818"/>
      <c r="AA1639" s="818"/>
      <c r="AB1639" s="818"/>
      <c r="AC1639" s="818"/>
      <c r="AD1639" s="818"/>
      <c r="AI1639">
        <f t="shared" si="619"/>
        <v>0</v>
      </c>
      <c r="AJ1639">
        <f t="shared" si="620"/>
        <v>0</v>
      </c>
      <c r="AK1639">
        <f t="shared" si="621"/>
        <v>0</v>
      </c>
      <c r="AL1639">
        <f t="shared" si="622"/>
        <v>0</v>
      </c>
      <c r="AM1639">
        <f t="shared" si="623"/>
        <v>0</v>
      </c>
      <c r="AN1639">
        <f t="shared" si="624"/>
        <v>0</v>
      </c>
      <c r="AO1639">
        <f t="shared" si="625"/>
        <v>0</v>
      </c>
      <c r="AP1639">
        <f t="shared" si="626"/>
        <v>0</v>
      </c>
      <c r="AQ1639">
        <f t="shared" si="627"/>
        <v>0</v>
      </c>
      <c r="AR1639">
        <f t="shared" si="628"/>
        <v>0</v>
      </c>
      <c r="AS1639">
        <f t="shared" si="629"/>
        <v>0</v>
      </c>
      <c r="AT1639">
        <f t="shared" si="630"/>
        <v>0</v>
      </c>
      <c r="AU1639">
        <f t="shared" si="631"/>
        <v>0</v>
      </c>
      <c r="AV1639">
        <f t="shared" si="632"/>
        <v>0</v>
      </c>
      <c r="AW1639">
        <f t="shared" si="633"/>
        <v>0</v>
      </c>
      <c r="AX1639">
        <f t="shared" si="634"/>
        <v>0</v>
      </c>
      <c r="AY1639">
        <f t="shared" si="635"/>
        <v>0</v>
      </c>
      <c r="AZ1639">
        <f t="shared" si="636"/>
        <v>0</v>
      </c>
      <c r="BA1639">
        <f t="shared" si="637"/>
        <v>0</v>
      </c>
      <c r="BB1639">
        <f t="shared" si="638"/>
        <v>0</v>
      </c>
      <c r="BC1639">
        <f t="shared" si="639"/>
        <v>0</v>
      </c>
      <c r="BD1639">
        <f t="shared" si="640"/>
        <v>0</v>
      </c>
      <c r="BE1639">
        <f t="shared" si="641"/>
        <v>0</v>
      </c>
      <c r="BF1639">
        <f t="shared" si="642"/>
        <v>0</v>
      </c>
      <c r="BG1639" s="500">
        <f t="shared" si="643"/>
        <v>0</v>
      </c>
      <c r="BH1639" s="501">
        <f t="shared" si="644"/>
        <v>0</v>
      </c>
      <c r="BI1639" s="502">
        <f t="shared" si="645"/>
        <v>0</v>
      </c>
      <c r="BJ1639" s="503">
        <f t="shared" si="646"/>
        <v>0</v>
      </c>
      <c r="BK1639" s="500">
        <f t="shared" si="647"/>
        <v>0</v>
      </c>
      <c r="BL1639" s="501">
        <f t="shared" si="648"/>
        <v>0</v>
      </c>
      <c r="BM1639" s="502">
        <f t="shared" si="649"/>
        <v>0</v>
      </c>
      <c r="BN1639" s="503">
        <f t="shared" si="650"/>
        <v>0</v>
      </c>
      <c r="BO1639" s="500">
        <f t="shared" si="651"/>
        <v>0</v>
      </c>
      <c r="BP1639" s="501">
        <f t="shared" si="652"/>
        <v>0</v>
      </c>
      <c r="BQ1639" s="502">
        <f t="shared" si="653"/>
        <v>0</v>
      </c>
      <c r="BR1639" s="503">
        <f t="shared" si="654"/>
        <v>0</v>
      </c>
      <c r="BS1639" s="293">
        <f t="shared" si="655"/>
        <v>0</v>
      </c>
      <c r="BT1639" s="504" t="str">
        <f>IF(BS1639=0,"",
IF(SUM($BS$1629:BS1639)=1,BU1639,
IF($BS$1750&gt;SUM($BS$1629:BS1639),_xlfn.CONCAT(", ",BU1639),
IF($BS$1750=SUM($BS$1629:BS1639),_xlfn.CONCAT(" y ",BU1639)))))</f>
        <v/>
      </c>
      <c r="BU1639" s="505" t="s">
        <v>5129</v>
      </c>
      <c r="BV1639" s="534">
        <f t="shared" si="656"/>
        <v>0</v>
      </c>
      <c r="BW1639" s="290">
        <f t="shared" si="657"/>
        <v>0</v>
      </c>
      <c r="BX1639" s="293">
        <f t="shared" si="658"/>
        <v>0</v>
      </c>
      <c r="BY1639" s="294" t="str">
        <f>IF(BX1639=0,"",
IF(SUM($BX$1629:BX1639)=1,BZ1639,
IF($BX$1750&gt;SUM($BX$1629:BX1639),_xlfn.CONCAT(", ",BZ1639),
IF($BX$1750=SUM($BX$1629:BX1639),_xlfn.CONCAT(" y ",BZ1639)))))</f>
        <v/>
      </c>
      <c r="BZ1639" s="89" t="s">
        <v>5129</v>
      </c>
    </row>
    <row r="1640" spans="1:78" ht="15" customHeight="1">
      <c r="A1640" s="64"/>
      <c r="B1640" s="11"/>
      <c r="C1640" s="38" t="s">
        <v>5062</v>
      </c>
      <c r="D1640" s="1020" t="str">
        <f>IF(CNGE_2025_M1_Secc5_Sub1!$D41="","",CNGE_2025_M1_Secc5_Sub1!$D41)</f>
        <v/>
      </c>
      <c r="E1640" s="889"/>
      <c r="F1640" s="889"/>
      <c r="G1640" s="889"/>
      <c r="H1640" s="889"/>
      <c r="I1640" s="889"/>
      <c r="J1640" s="889"/>
      <c r="K1640" s="889"/>
      <c r="L1640" s="890"/>
      <c r="M1640" s="818"/>
      <c r="N1640" s="818"/>
      <c r="O1640" s="818"/>
      <c r="P1640" s="818"/>
      <c r="Q1640" s="818"/>
      <c r="R1640" s="818"/>
      <c r="S1640" s="818"/>
      <c r="T1640" s="818"/>
      <c r="U1640" s="818"/>
      <c r="V1640" s="818"/>
      <c r="W1640" s="818"/>
      <c r="X1640" s="818"/>
      <c r="Y1640" s="818"/>
      <c r="Z1640" s="818"/>
      <c r="AA1640" s="818"/>
      <c r="AB1640" s="818"/>
      <c r="AC1640" s="818"/>
      <c r="AD1640" s="818"/>
      <c r="AI1640">
        <f t="shared" si="619"/>
        <v>0</v>
      </c>
      <c r="AJ1640">
        <f t="shared" si="620"/>
        <v>0</v>
      </c>
      <c r="AK1640">
        <f t="shared" si="621"/>
        <v>0</v>
      </c>
      <c r="AL1640">
        <f t="shared" si="622"/>
        <v>0</v>
      </c>
      <c r="AM1640">
        <f t="shared" si="623"/>
        <v>0</v>
      </c>
      <c r="AN1640">
        <f t="shared" si="624"/>
        <v>0</v>
      </c>
      <c r="AO1640">
        <f t="shared" si="625"/>
        <v>0</v>
      </c>
      <c r="AP1640">
        <f t="shared" si="626"/>
        <v>0</v>
      </c>
      <c r="AQ1640">
        <f t="shared" si="627"/>
        <v>0</v>
      </c>
      <c r="AR1640">
        <f t="shared" si="628"/>
        <v>0</v>
      </c>
      <c r="AS1640">
        <f t="shared" si="629"/>
        <v>0</v>
      </c>
      <c r="AT1640">
        <f t="shared" si="630"/>
        <v>0</v>
      </c>
      <c r="AU1640">
        <f t="shared" si="631"/>
        <v>0</v>
      </c>
      <c r="AV1640">
        <f t="shared" si="632"/>
        <v>0</v>
      </c>
      <c r="AW1640">
        <f t="shared" si="633"/>
        <v>0</v>
      </c>
      <c r="AX1640">
        <f t="shared" si="634"/>
        <v>0</v>
      </c>
      <c r="AY1640">
        <f t="shared" si="635"/>
        <v>0</v>
      </c>
      <c r="AZ1640">
        <f t="shared" si="636"/>
        <v>0</v>
      </c>
      <c r="BA1640">
        <f t="shared" si="637"/>
        <v>0</v>
      </c>
      <c r="BB1640">
        <f t="shared" si="638"/>
        <v>0</v>
      </c>
      <c r="BC1640">
        <f t="shared" si="639"/>
        <v>0</v>
      </c>
      <c r="BD1640">
        <f t="shared" si="640"/>
        <v>0</v>
      </c>
      <c r="BE1640">
        <f t="shared" si="641"/>
        <v>0</v>
      </c>
      <c r="BF1640">
        <f t="shared" si="642"/>
        <v>0</v>
      </c>
      <c r="BG1640" s="500">
        <f t="shared" si="643"/>
        <v>0</v>
      </c>
      <c r="BH1640" s="501">
        <f t="shared" si="644"/>
        <v>0</v>
      </c>
      <c r="BI1640" s="502">
        <f t="shared" si="645"/>
        <v>0</v>
      </c>
      <c r="BJ1640" s="503">
        <f t="shared" si="646"/>
        <v>0</v>
      </c>
      <c r="BK1640" s="500">
        <f t="shared" si="647"/>
        <v>0</v>
      </c>
      <c r="BL1640" s="501">
        <f t="shared" si="648"/>
        <v>0</v>
      </c>
      <c r="BM1640" s="502">
        <f t="shared" si="649"/>
        <v>0</v>
      </c>
      <c r="BN1640" s="503">
        <f t="shared" si="650"/>
        <v>0</v>
      </c>
      <c r="BO1640" s="500">
        <f t="shared" si="651"/>
        <v>0</v>
      </c>
      <c r="BP1640" s="501">
        <f t="shared" si="652"/>
        <v>0</v>
      </c>
      <c r="BQ1640" s="502">
        <f t="shared" si="653"/>
        <v>0</v>
      </c>
      <c r="BR1640" s="503">
        <f t="shared" si="654"/>
        <v>0</v>
      </c>
      <c r="BS1640" s="293">
        <f t="shared" si="655"/>
        <v>0</v>
      </c>
      <c r="BT1640" s="504" t="str">
        <f>IF(BS1640=0,"",
IF(SUM($BS$1629:BS1640)=1,BU1640,
IF($BS$1750&gt;SUM($BS$1629:BS1640),_xlfn.CONCAT(", ",BU1640),
IF($BS$1750=SUM($BS$1629:BS1640),_xlfn.CONCAT(" y ",BU1640)))))</f>
        <v/>
      </c>
      <c r="BU1640" s="505" t="s">
        <v>5130</v>
      </c>
      <c r="BV1640" s="534">
        <f t="shared" si="656"/>
        <v>0</v>
      </c>
      <c r="BW1640" s="290">
        <f t="shared" si="657"/>
        <v>0</v>
      </c>
      <c r="BX1640" s="293">
        <f t="shared" si="658"/>
        <v>0</v>
      </c>
      <c r="BY1640" s="294" t="str">
        <f>IF(BX1640=0,"",
IF(SUM($BX$1629:BX1640)=1,BZ1640,
IF($BX$1750&gt;SUM($BX$1629:BX1640),_xlfn.CONCAT(", ",BZ1640),
IF($BX$1750=SUM($BX$1629:BX1640),_xlfn.CONCAT(" y ",BZ1640)))))</f>
        <v/>
      </c>
      <c r="BZ1640" s="89" t="s">
        <v>5130</v>
      </c>
    </row>
    <row r="1641" spans="1:78" ht="15" customHeight="1">
      <c r="A1641" s="64"/>
      <c r="B1641" s="11"/>
      <c r="C1641" s="38" t="s">
        <v>5063</v>
      </c>
      <c r="D1641" s="1020" t="str">
        <f>IF(CNGE_2025_M1_Secc5_Sub1!$D42="","",CNGE_2025_M1_Secc5_Sub1!$D42)</f>
        <v/>
      </c>
      <c r="E1641" s="889"/>
      <c r="F1641" s="889"/>
      <c r="G1641" s="889"/>
      <c r="H1641" s="889"/>
      <c r="I1641" s="889"/>
      <c r="J1641" s="889"/>
      <c r="K1641" s="889"/>
      <c r="L1641" s="890"/>
      <c r="M1641" s="818"/>
      <c r="N1641" s="818"/>
      <c r="O1641" s="818"/>
      <c r="P1641" s="818"/>
      <c r="Q1641" s="818"/>
      <c r="R1641" s="818"/>
      <c r="S1641" s="818"/>
      <c r="T1641" s="818"/>
      <c r="U1641" s="818"/>
      <c r="V1641" s="818"/>
      <c r="W1641" s="818"/>
      <c r="X1641" s="818"/>
      <c r="Y1641" s="818"/>
      <c r="Z1641" s="818"/>
      <c r="AA1641" s="818"/>
      <c r="AB1641" s="818"/>
      <c r="AC1641" s="818"/>
      <c r="AD1641" s="818"/>
      <c r="AI1641">
        <f t="shared" si="619"/>
        <v>0</v>
      </c>
      <c r="AJ1641">
        <f t="shared" si="620"/>
        <v>0</v>
      </c>
      <c r="AK1641">
        <f t="shared" si="621"/>
        <v>0</v>
      </c>
      <c r="AL1641">
        <f t="shared" si="622"/>
        <v>0</v>
      </c>
      <c r="AM1641">
        <f t="shared" si="623"/>
        <v>0</v>
      </c>
      <c r="AN1641">
        <f t="shared" si="624"/>
        <v>0</v>
      </c>
      <c r="AO1641">
        <f t="shared" si="625"/>
        <v>0</v>
      </c>
      <c r="AP1641">
        <f t="shared" si="626"/>
        <v>0</v>
      </c>
      <c r="AQ1641">
        <f t="shared" si="627"/>
        <v>0</v>
      </c>
      <c r="AR1641">
        <f t="shared" si="628"/>
        <v>0</v>
      </c>
      <c r="AS1641">
        <f t="shared" si="629"/>
        <v>0</v>
      </c>
      <c r="AT1641">
        <f t="shared" si="630"/>
        <v>0</v>
      </c>
      <c r="AU1641">
        <f t="shared" si="631"/>
        <v>0</v>
      </c>
      <c r="AV1641">
        <f t="shared" si="632"/>
        <v>0</v>
      </c>
      <c r="AW1641">
        <f t="shared" si="633"/>
        <v>0</v>
      </c>
      <c r="AX1641">
        <f t="shared" si="634"/>
        <v>0</v>
      </c>
      <c r="AY1641">
        <f t="shared" si="635"/>
        <v>0</v>
      </c>
      <c r="AZ1641">
        <f t="shared" si="636"/>
        <v>0</v>
      </c>
      <c r="BA1641">
        <f t="shared" si="637"/>
        <v>0</v>
      </c>
      <c r="BB1641">
        <f t="shared" si="638"/>
        <v>0</v>
      </c>
      <c r="BC1641">
        <f t="shared" si="639"/>
        <v>0</v>
      </c>
      <c r="BD1641">
        <f t="shared" si="640"/>
        <v>0</v>
      </c>
      <c r="BE1641">
        <f t="shared" si="641"/>
        <v>0</v>
      </c>
      <c r="BF1641">
        <f t="shared" si="642"/>
        <v>0</v>
      </c>
      <c r="BG1641" s="500">
        <f t="shared" si="643"/>
        <v>0</v>
      </c>
      <c r="BH1641" s="501">
        <f t="shared" si="644"/>
        <v>0</v>
      </c>
      <c r="BI1641" s="502">
        <f t="shared" si="645"/>
        <v>0</v>
      </c>
      <c r="BJ1641" s="503">
        <f t="shared" si="646"/>
        <v>0</v>
      </c>
      <c r="BK1641" s="500">
        <f t="shared" si="647"/>
        <v>0</v>
      </c>
      <c r="BL1641" s="501">
        <f t="shared" si="648"/>
        <v>0</v>
      </c>
      <c r="BM1641" s="502">
        <f t="shared" si="649"/>
        <v>0</v>
      </c>
      <c r="BN1641" s="503">
        <f t="shared" si="650"/>
        <v>0</v>
      </c>
      <c r="BO1641" s="500">
        <f t="shared" si="651"/>
        <v>0</v>
      </c>
      <c r="BP1641" s="501">
        <f t="shared" si="652"/>
        <v>0</v>
      </c>
      <c r="BQ1641" s="502">
        <f t="shared" si="653"/>
        <v>0</v>
      </c>
      <c r="BR1641" s="503">
        <f t="shared" si="654"/>
        <v>0</v>
      </c>
      <c r="BS1641" s="293">
        <f t="shared" si="655"/>
        <v>0</v>
      </c>
      <c r="BT1641" s="504" t="str">
        <f>IF(BS1641=0,"",
IF(SUM($BS$1629:BS1641)=1,BU1641,
IF($BS$1750&gt;SUM($BS$1629:BS1641),_xlfn.CONCAT(", ",BU1641),
IF($BS$1750=SUM($BS$1629:BS1641),_xlfn.CONCAT(" y ",BU1641)))))</f>
        <v/>
      </c>
      <c r="BU1641" s="505" t="s">
        <v>5131</v>
      </c>
      <c r="BV1641" s="534">
        <f t="shared" si="656"/>
        <v>0</v>
      </c>
      <c r="BW1641" s="290">
        <f t="shared" si="657"/>
        <v>0</v>
      </c>
      <c r="BX1641" s="293">
        <f t="shared" si="658"/>
        <v>0</v>
      </c>
      <c r="BY1641" s="294" t="str">
        <f>IF(BX1641=0,"",
IF(SUM($BX$1629:BX1641)=1,BZ1641,
IF($BX$1750&gt;SUM($BX$1629:BX1641),_xlfn.CONCAT(", ",BZ1641),
IF($BX$1750=SUM($BX$1629:BX1641),_xlfn.CONCAT(" y ",BZ1641)))))</f>
        <v/>
      </c>
      <c r="BZ1641" s="89" t="s">
        <v>5131</v>
      </c>
    </row>
    <row r="1642" spans="1:78" ht="15" customHeight="1">
      <c r="A1642" s="64"/>
      <c r="B1642" s="11"/>
      <c r="C1642" s="38" t="s">
        <v>5064</v>
      </c>
      <c r="D1642" s="1020" t="str">
        <f>IF(CNGE_2025_M1_Secc5_Sub1!$D43="","",CNGE_2025_M1_Secc5_Sub1!$D43)</f>
        <v/>
      </c>
      <c r="E1642" s="889"/>
      <c r="F1642" s="889"/>
      <c r="G1642" s="889"/>
      <c r="H1642" s="889"/>
      <c r="I1642" s="889"/>
      <c r="J1642" s="889"/>
      <c r="K1642" s="889"/>
      <c r="L1642" s="890"/>
      <c r="M1642" s="818"/>
      <c r="N1642" s="818"/>
      <c r="O1642" s="818"/>
      <c r="P1642" s="818"/>
      <c r="Q1642" s="818"/>
      <c r="R1642" s="818"/>
      <c r="S1642" s="818"/>
      <c r="T1642" s="818"/>
      <c r="U1642" s="818"/>
      <c r="V1642" s="818"/>
      <c r="W1642" s="818"/>
      <c r="X1642" s="818"/>
      <c r="Y1642" s="818"/>
      <c r="Z1642" s="818"/>
      <c r="AA1642" s="818"/>
      <c r="AB1642" s="818"/>
      <c r="AC1642" s="818"/>
      <c r="AD1642" s="818"/>
      <c r="AI1642">
        <f t="shared" si="619"/>
        <v>0</v>
      </c>
      <c r="AJ1642">
        <f t="shared" si="620"/>
        <v>0</v>
      </c>
      <c r="AK1642">
        <f t="shared" si="621"/>
        <v>0</v>
      </c>
      <c r="AL1642">
        <f t="shared" si="622"/>
        <v>0</v>
      </c>
      <c r="AM1642">
        <f t="shared" si="623"/>
        <v>0</v>
      </c>
      <c r="AN1642">
        <f t="shared" si="624"/>
        <v>0</v>
      </c>
      <c r="AO1642">
        <f t="shared" si="625"/>
        <v>0</v>
      </c>
      <c r="AP1642">
        <f t="shared" si="626"/>
        <v>0</v>
      </c>
      <c r="AQ1642">
        <f t="shared" si="627"/>
        <v>0</v>
      </c>
      <c r="AR1642">
        <f t="shared" si="628"/>
        <v>0</v>
      </c>
      <c r="AS1642">
        <f t="shared" si="629"/>
        <v>0</v>
      </c>
      <c r="AT1642">
        <f t="shared" si="630"/>
        <v>0</v>
      </c>
      <c r="AU1642">
        <f t="shared" si="631"/>
        <v>0</v>
      </c>
      <c r="AV1642">
        <f t="shared" si="632"/>
        <v>0</v>
      </c>
      <c r="AW1642">
        <f t="shared" si="633"/>
        <v>0</v>
      </c>
      <c r="AX1642">
        <f t="shared" si="634"/>
        <v>0</v>
      </c>
      <c r="AY1642">
        <f t="shared" si="635"/>
        <v>0</v>
      </c>
      <c r="AZ1642">
        <f t="shared" si="636"/>
        <v>0</v>
      </c>
      <c r="BA1642">
        <f t="shared" si="637"/>
        <v>0</v>
      </c>
      <c r="BB1642">
        <f t="shared" si="638"/>
        <v>0</v>
      </c>
      <c r="BC1642">
        <f t="shared" si="639"/>
        <v>0</v>
      </c>
      <c r="BD1642">
        <f t="shared" si="640"/>
        <v>0</v>
      </c>
      <c r="BE1642">
        <f t="shared" si="641"/>
        <v>0</v>
      </c>
      <c r="BF1642">
        <f t="shared" si="642"/>
        <v>0</v>
      </c>
      <c r="BG1642" s="500">
        <f t="shared" si="643"/>
        <v>0</v>
      </c>
      <c r="BH1642" s="501">
        <f t="shared" si="644"/>
        <v>0</v>
      </c>
      <c r="BI1642" s="502">
        <f t="shared" si="645"/>
        <v>0</v>
      </c>
      <c r="BJ1642" s="503">
        <f t="shared" si="646"/>
        <v>0</v>
      </c>
      <c r="BK1642" s="500">
        <f t="shared" si="647"/>
        <v>0</v>
      </c>
      <c r="BL1642" s="501">
        <f t="shared" si="648"/>
        <v>0</v>
      </c>
      <c r="BM1642" s="502">
        <f t="shared" si="649"/>
        <v>0</v>
      </c>
      <c r="BN1642" s="503">
        <f t="shared" si="650"/>
        <v>0</v>
      </c>
      <c r="BO1642" s="500">
        <f t="shared" si="651"/>
        <v>0</v>
      </c>
      <c r="BP1642" s="501">
        <f t="shared" si="652"/>
        <v>0</v>
      </c>
      <c r="BQ1642" s="502">
        <f t="shared" si="653"/>
        <v>0</v>
      </c>
      <c r="BR1642" s="503">
        <f t="shared" si="654"/>
        <v>0</v>
      </c>
      <c r="BS1642" s="293">
        <f t="shared" si="655"/>
        <v>0</v>
      </c>
      <c r="BT1642" s="504" t="str">
        <f>IF(BS1642=0,"",
IF(SUM($BS$1629:BS1642)=1,BU1642,
IF($BS$1750&gt;SUM($BS$1629:BS1642),_xlfn.CONCAT(", ",BU1642),
IF($BS$1750=SUM($BS$1629:BS1642),_xlfn.CONCAT(" y ",BU1642)))))</f>
        <v/>
      </c>
      <c r="BU1642" s="505" t="s">
        <v>5132</v>
      </c>
      <c r="BV1642" s="534">
        <f t="shared" si="656"/>
        <v>0</v>
      </c>
      <c r="BW1642" s="290">
        <f t="shared" si="657"/>
        <v>0</v>
      </c>
      <c r="BX1642" s="293">
        <f t="shared" si="658"/>
        <v>0</v>
      </c>
      <c r="BY1642" s="294" t="str">
        <f>IF(BX1642=0,"",
IF(SUM($BX$1629:BX1642)=1,BZ1642,
IF($BX$1750&gt;SUM($BX$1629:BX1642),_xlfn.CONCAT(", ",BZ1642),
IF($BX$1750=SUM($BX$1629:BX1642),_xlfn.CONCAT(" y ",BZ1642)))))</f>
        <v/>
      </c>
      <c r="BZ1642" s="89" t="s">
        <v>5132</v>
      </c>
    </row>
    <row r="1643" spans="1:78" ht="15" customHeight="1">
      <c r="A1643" s="64"/>
      <c r="B1643" s="11"/>
      <c r="C1643" s="38" t="s">
        <v>5065</v>
      </c>
      <c r="D1643" s="1020" t="str">
        <f>IF(CNGE_2025_M1_Secc5_Sub1!$D44="","",CNGE_2025_M1_Secc5_Sub1!$D44)</f>
        <v/>
      </c>
      <c r="E1643" s="889"/>
      <c r="F1643" s="889"/>
      <c r="G1643" s="889"/>
      <c r="H1643" s="889"/>
      <c r="I1643" s="889"/>
      <c r="J1643" s="889"/>
      <c r="K1643" s="889"/>
      <c r="L1643" s="890"/>
      <c r="M1643" s="818"/>
      <c r="N1643" s="818"/>
      <c r="O1643" s="818"/>
      <c r="P1643" s="818"/>
      <c r="Q1643" s="818"/>
      <c r="R1643" s="818"/>
      <c r="S1643" s="818"/>
      <c r="T1643" s="818"/>
      <c r="U1643" s="818"/>
      <c r="V1643" s="818"/>
      <c r="W1643" s="818"/>
      <c r="X1643" s="818"/>
      <c r="Y1643" s="818"/>
      <c r="Z1643" s="818"/>
      <c r="AA1643" s="818"/>
      <c r="AB1643" s="818"/>
      <c r="AC1643" s="818"/>
      <c r="AD1643" s="818"/>
      <c r="AI1643">
        <f t="shared" si="619"/>
        <v>0</v>
      </c>
      <c r="AJ1643">
        <f t="shared" si="620"/>
        <v>0</v>
      </c>
      <c r="AK1643">
        <f t="shared" si="621"/>
        <v>0</v>
      </c>
      <c r="AL1643">
        <f t="shared" si="622"/>
        <v>0</v>
      </c>
      <c r="AM1643">
        <f t="shared" si="623"/>
        <v>0</v>
      </c>
      <c r="AN1643">
        <f t="shared" si="624"/>
        <v>0</v>
      </c>
      <c r="AO1643">
        <f t="shared" si="625"/>
        <v>0</v>
      </c>
      <c r="AP1643">
        <f t="shared" si="626"/>
        <v>0</v>
      </c>
      <c r="AQ1643">
        <f t="shared" si="627"/>
        <v>0</v>
      </c>
      <c r="AR1643">
        <f t="shared" si="628"/>
        <v>0</v>
      </c>
      <c r="AS1643">
        <f t="shared" si="629"/>
        <v>0</v>
      </c>
      <c r="AT1643">
        <f t="shared" si="630"/>
        <v>0</v>
      </c>
      <c r="AU1643">
        <f t="shared" si="631"/>
        <v>0</v>
      </c>
      <c r="AV1643">
        <f t="shared" si="632"/>
        <v>0</v>
      </c>
      <c r="AW1643">
        <f t="shared" si="633"/>
        <v>0</v>
      </c>
      <c r="AX1643">
        <f t="shared" si="634"/>
        <v>0</v>
      </c>
      <c r="AY1643">
        <f t="shared" si="635"/>
        <v>0</v>
      </c>
      <c r="AZ1643">
        <f t="shared" si="636"/>
        <v>0</v>
      </c>
      <c r="BA1643">
        <f t="shared" si="637"/>
        <v>0</v>
      </c>
      <c r="BB1643">
        <f t="shared" si="638"/>
        <v>0</v>
      </c>
      <c r="BC1643">
        <f t="shared" si="639"/>
        <v>0</v>
      </c>
      <c r="BD1643">
        <f t="shared" si="640"/>
        <v>0</v>
      </c>
      <c r="BE1643">
        <f t="shared" si="641"/>
        <v>0</v>
      </c>
      <c r="BF1643">
        <f t="shared" si="642"/>
        <v>0</v>
      </c>
      <c r="BG1643" s="500">
        <f t="shared" si="643"/>
        <v>0</v>
      </c>
      <c r="BH1643" s="501">
        <f t="shared" si="644"/>
        <v>0</v>
      </c>
      <c r="BI1643" s="502">
        <f t="shared" si="645"/>
        <v>0</v>
      </c>
      <c r="BJ1643" s="503">
        <f t="shared" si="646"/>
        <v>0</v>
      </c>
      <c r="BK1643" s="500">
        <f t="shared" si="647"/>
        <v>0</v>
      </c>
      <c r="BL1643" s="501">
        <f t="shared" si="648"/>
        <v>0</v>
      </c>
      <c r="BM1643" s="502">
        <f t="shared" si="649"/>
        <v>0</v>
      </c>
      <c r="BN1643" s="503">
        <f t="shared" si="650"/>
        <v>0</v>
      </c>
      <c r="BO1643" s="500">
        <f t="shared" si="651"/>
        <v>0</v>
      </c>
      <c r="BP1643" s="501">
        <f t="shared" si="652"/>
        <v>0</v>
      </c>
      <c r="BQ1643" s="502">
        <f t="shared" si="653"/>
        <v>0</v>
      </c>
      <c r="BR1643" s="503">
        <f t="shared" si="654"/>
        <v>0</v>
      </c>
      <c r="BS1643" s="293">
        <f t="shared" si="655"/>
        <v>0</v>
      </c>
      <c r="BT1643" s="504" t="str">
        <f>IF(BS1643=0,"",
IF(SUM($BS$1629:BS1643)=1,BU1643,
IF($BS$1750&gt;SUM($BS$1629:BS1643),_xlfn.CONCAT(", ",BU1643),
IF($BS$1750=SUM($BS$1629:BS1643),_xlfn.CONCAT(" y ",BU1643)))))</f>
        <v/>
      </c>
      <c r="BU1643" s="505" t="s">
        <v>5133</v>
      </c>
      <c r="BV1643" s="534">
        <f t="shared" si="656"/>
        <v>0</v>
      </c>
      <c r="BW1643" s="290">
        <f t="shared" si="657"/>
        <v>0</v>
      </c>
      <c r="BX1643" s="293">
        <f t="shared" si="658"/>
        <v>0</v>
      </c>
      <c r="BY1643" s="294" t="str">
        <f>IF(BX1643=0,"",
IF(SUM($BX$1629:BX1643)=1,BZ1643,
IF($BX$1750&gt;SUM($BX$1629:BX1643),_xlfn.CONCAT(", ",BZ1643),
IF($BX$1750=SUM($BX$1629:BX1643),_xlfn.CONCAT(" y ",BZ1643)))))</f>
        <v/>
      </c>
      <c r="BZ1643" s="89" t="s">
        <v>5133</v>
      </c>
    </row>
    <row r="1644" spans="1:78" ht="15" customHeight="1">
      <c r="A1644" s="64"/>
      <c r="B1644" s="11"/>
      <c r="C1644" s="38" t="s">
        <v>5066</v>
      </c>
      <c r="D1644" s="1020" t="str">
        <f>IF(CNGE_2025_M1_Secc5_Sub1!$D45="","",CNGE_2025_M1_Secc5_Sub1!$D45)</f>
        <v/>
      </c>
      <c r="E1644" s="889"/>
      <c r="F1644" s="889"/>
      <c r="G1644" s="889"/>
      <c r="H1644" s="889"/>
      <c r="I1644" s="889"/>
      <c r="J1644" s="889"/>
      <c r="K1644" s="889"/>
      <c r="L1644" s="890"/>
      <c r="M1644" s="818"/>
      <c r="N1644" s="818"/>
      <c r="O1644" s="818"/>
      <c r="P1644" s="818"/>
      <c r="Q1644" s="818"/>
      <c r="R1644" s="818"/>
      <c r="S1644" s="818"/>
      <c r="T1644" s="818"/>
      <c r="U1644" s="818"/>
      <c r="V1644" s="818"/>
      <c r="W1644" s="818"/>
      <c r="X1644" s="818"/>
      <c r="Y1644" s="818"/>
      <c r="Z1644" s="818"/>
      <c r="AA1644" s="818"/>
      <c r="AB1644" s="818"/>
      <c r="AC1644" s="818"/>
      <c r="AD1644" s="818"/>
      <c r="AI1644">
        <f t="shared" si="619"/>
        <v>0</v>
      </c>
      <c r="AJ1644">
        <f t="shared" si="620"/>
        <v>0</v>
      </c>
      <c r="AK1644">
        <f t="shared" si="621"/>
        <v>0</v>
      </c>
      <c r="AL1644">
        <f t="shared" si="622"/>
        <v>0</v>
      </c>
      <c r="AM1644">
        <f t="shared" si="623"/>
        <v>0</v>
      </c>
      <c r="AN1644">
        <f t="shared" si="624"/>
        <v>0</v>
      </c>
      <c r="AO1644">
        <f t="shared" si="625"/>
        <v>0</v>
      </c>
      <c r="AP1644">
        <f t="shared" si="626"/>
        <v>0</v>
      </c>
      <c r="AQ1644">
        <f t="shared" si="627"/>
        <v>0</v>
      </c>
      <c r="AR1644">
        <f t="shared" si="628"/>
        <v>0</v>
      </c>
      <c r="AS1644">
        <f t="shared" si="629"/>
        <v>0</v>
      </c>
      <c r="AT1644">
        <f t="shared" si="630"/>
        <v>0</v>
      </c>
      <c r="AU1644">
        <f t="shared" si="631"/>
        <v>0</v>
      </c>
      <c r="AV1644">
        <f t="shared" si="632"/>
        <v>0</v>
      </c>
      <c r="AW1644">
        <f t="shared" si="633"/>
        <v>0</v>
      </c>
      <c r="AX1644">
        <f t="shared" si="634"/>
        <v>0</v>
      </c>
      <c r="AY1644">
        <f t="shared" si="635"/>
        <v>0</v>
      </c>
      <c r="AZ1644">
        <f t="shared" si="636"/>
        <v>0</v>
      </c>
      <c r="BA1644">
        <f t="shared" si="637"/>
        <v>0</v>
      </c>
      <c r="BB1644">
        <f t="shared" si="638"/>
        <v>0</v>
      </c>
      <c r="BC1644">
        <f t="shared" si="639"/>
        <v>0</v>
      </c>
      <c r="BD1644">
        <f t="shared" si="640"/>
        <v>0</v>
      </c>
      <c r="BE1644">
        <f t="shared" si="641"/>
        <v>0</v>
      </c>
      <c r="BF1644">
        <f t="shared" si="642"/>
        <v>0</v>
      </c>
      <c r="BG1644" s="500">
        <f t="shared" si="643"/>
        <v>0</v>
      </c>
      <c r="BH1644" s="501">
        <f t="shared" si="644"/>
        <v>0</v>
      </c>
      <c r="BI1644" s="502">
        <f t="shared" si="645"/>
        <v>0</v>
      </c>
      <c r="BJ1644" s="503">
        <f t="shared" si="646"/>
        <v>0</v>
      </c>
      <c r="BK1644" s="500">
        <f t="shared" si="647"/>
        <v>0</v>
      </c>
      <c r="BL1644" s="501">
        <f t="shared" si="648"/>
        <v>0</v>
      </c>
      <c r="BM1644" s="502">
        <f t="shared" si="649"/>
        <v>0</v>
      </c>
      <c r="BN1644" s="503">
        <f t="shared" si="650"/>
        <v>0</v>
      </c>
      <c r="BO1644" s="500">
        <f t="shared" si="651"/>
        <v>0</v>
      </c>
      <c r="BP1644" s="501">
        <f t="shared" si="652"/>
        <v>0</v>
      </c>
      <c r="BQ1644" s="502">
        <f t="shared" si="653"/>
        <v>0</v>
      </c>
      <c r="BR1644" s="503">
        <f t="shared" si="654"/>
        <v>0</v>
      </c>
      <c r="BS1644" s="293">
        <f t="shared" si="655"/>
        <v>0</v>
      </c>
      <c r="BT1644" s="504" t="str">
        <f>IF(BS1644=0,"",
IF(SUM($BS$1629:BS1644)=1,BU1644,
IF($BS$1750&gt;SUM($BS$1629:BS1644),_xlfn.CONCAT(", ",BU1644),
IF($BS$1750=SUM($BS$1629:BS1644),_xlfn.CONCAT(" y ",BU1644)))))</f>
        <v/>
      </c>
      <c r="BU1644" s="505" t="s">
        <v>5134</v>
      </c>
      <c r="BV1644" s="534">
        <f t="shared" si="656"/>
        <v>0</v>
      </c>
      <c r="BW1644" s="290">
        <f t="shared" si="657"/>
        <v>0</v>
      </c>
      <c r="BX1644" s="293">
        <f t="shared" si="658"/>
        <v>0</v>
      </c>
      <c r="BY1644" s="294" t="str">
        <f>IF(BX1644=0,"",
IF(SUM($BX$1629:BX1644)=1,BZ1644,
IF($BX$1750&gt;SUM($BX$1629:BX1644),_xlfn.CONCAT(", ",BZ1644),
IF($BX$1750=SUM($BX$1629:BX1644),_xlfn.CONCAT(" y ",BZ1644)))))</f>
        <v/>
      </c>
      <c r="BZ1644" s="89" t="s">
        <v>5134</v>
      </c>
    </row>
    <row r="1645" spans="1:78" ht="15" customHeight="1">
      <c r="A1645" s="64"/>
      <c r="B1645" s="11"/>
      <c r="C1645" s="38" t="s">
        <v>5067</v>
      </c>
      <c r="D1645" s="1020" t="str">
        <f>IF(CNGE_2025_M1_Secc5_Sub1!$D46="","",CNGE_2025_M1_Secc5_Sub1!$D46)</f>
        <v/>
      </c>
      <c r="E1645" s="889"/>
      <c r="F1645" s="889"/>
      <c r="G1645" s="889"/>
      <c r="H1645" s="889"/>
      <c r="I1645" s="889"/>
      <c r="J1645" s="889"/>
      <c r="K1645" s="889"/>
      <c r="L1645" s="890"/>
      <c r="M1645" s="818"/>
      <c r="N1645" s="818"/>
      <c r="O1645" s="818"/>
      <c r="P1645" s="818"/>
      <c r="Q1645" s="818"/>
      <c r="R1645" s="818"/>
      <c r="S1645" s="818"/>
      <c r="T1645" s="818"/>
      <c r="U1645" s="818"/>
      <c r="V1645" s="818"/>
      <c r="W1645" s="818"/>
      <c r="X1645" s="818"/>
      <c r="Y1645" s="818"/>
      <c r="Z1645" s="818"/>
      <c r="AA1645" s="818"/>
      <c r="AB1645" s="818"/>
      <c r="AC1645" s="818"/>
      <c r="AD1645" s="818"/>
      <c r="AI1645">
        <f t="shared" si="619"/>
        <v>0</v>
      </c>
      <c r="AJ1645">
        <f t="shared" si="620"/>
        <v>0</v>
      </c>
      <c r="AK1645">
        <f t="shared" si="621"/>
        <v>0</v>
      </c>
      <c r="AL1645">
        <f t="shared" si="622"/>
        <v>0</v>
      </c>
      <c r="AM1645">
        <f t="shared" si="623"/>
        <v>0</v>
      </c>
      <c r="AN1645">
        <f t="shared" si="624"/>
        <v>0</v>
      </c>
      <c r="AO1645">
        <f t="shared" si="625"/>
        <v>0</v>
      </c>
      <c r="AP1645">
        <f t="shared" si="626"/>
        <v>0</v>
      </c>
      <c r="AQ1645">
        <f t="shared" si="627"/>
        <v>0</v>
      </c>
      <c r="AR1645">
        <f t="shared" si="628"/>
        <v>0</v>
      </c>
      <c r="AS1645">
        <f t="shared" si="629"/>
        <v>0</v>
      </c>
      <c r="AT1645">
        <f t="shared" si="630"/>
        <v>0</v>
      </c>
      <c r="AU1645">
        <f t="shared" si="631"/>
        <v>0</v>
      </c>
      <c r="AV1645">
        <f t="shared" si="632"/>
        <v>0</v>
      </c>
      <c r="AW1645">
        <f t="shared" si="633"/>
        <v>0</v>
      </c>
      <c r="AX1645">
        <f t="shared" si="634"/>
        <v>0</v>
      </c>
      <c r="AY1645">
        <f t="shared" si="635"/>
        <v>0</v>
      </c>
      <c r="AZ1645">
        <f t="shared" si="636"/>
        <v>0</v>
      </c>
      <c r="BA1645">
        <f t="shared" si="637"/>
        <v>0</v>
      </c>
      <c r="BB1645">
        <f t="shared" si="638"/>
        <v>0</v>
      </c>
      <c r="BC1645">
        <f t="shared" si="639"/>
        <v>0</v>
      </c>
      <c r="BD1645">
        <f t="shared" si="640"/>
        <v>0</v>
      </c>
      <c r="BE1645">
        <f t="shared" si="641"/>
        <v>0</v>
      </c>
      <c r="BF1645">
        <f t="shared" si="642"/>
        <v>0</v>
      </c>
      <c r="BG1645" s="500">
        <f t="shared" si="643"/>
        <v>0</v>
      </c>
      <c r="BH1645" s="501">
        <f t="shared" si="644"/>
        <v>0</v>
      </c>
      <c r="BI1645" s="502">
        <f t="shared" si="645"/>
        <v>0</v>
      </c>
      <c r="BJ1645" s="503">
        <f t="shared" si="646"/>
        <v>0</v>
      </c>
      <c r="BK1645" s="500">
        <f t="shared" si="647"/>
        <v>0</v>
      </c>
      <c r="BL1645" s="501">
        <f t="shared" si="648"/>
        <v>0</v>
      </c>
      <c r="BM1645" s="502">
        <f t="shared" si="649"/>
        <v>0</v>
      </c>
      <c r="BN1645" s="503">
        <f t="shared" si="650"/>
        <v>0</v>
      </c>
      <c r="BO1645" s="500">
        <f t="shared" si="651"/>
        <v>0</v>
      </c>
      <c r="BP1645" s="501">
        <f t="shared" si="652"/>
        <v>0</v>
      </c>
      <c r="BQ1645" s="502">
        <f t="shared" si="653"/>
        <v>0</v>
      </c>
      <c r="BR1645" s="503">
        <f t="shared" si="654"/>
        <v>0</v>
      </c>
      <c r="BS1645" s="293">
        <f t="shared" si="655"/>
        <v>0</v>
      </c>
      <c r="BT1645" s="504" t="str">
        <f>IF(BS1645=0,"",
IF(SUM($BS$1629:BS1645)=1,BU1645,
IF($BS$1750&gt;SUM($BS$1629:BS1645),_xlfn.CONCAT(", ",BU1645),
IF($BS$1750=SUM($BS$1629:BS1645),_xlfn.CONCAT(" y ",BU1645)))))</f>
        <v/>
      </c>
      <c r="BU1645" s="505" t="s">
        <v>5135</v>
      </c>
      <c r="BV1645" s="534">
        <f t="shared" si="656"/>
        <v>0</v>
      </c>
      <c r="BW1645" s="290">
        <f t="shared" si="657"/>
        <v>0</v>
      </c>
      <c r="BX1645" s="293">
        <f t="shared" si="658"/>
        <v>0</v>
      </c>
      <c r="BY1645" s="294" t="str">
        <f>IF(BX1645=0,"",
IF(SUM($BX$1629:BX1645)=1,BZ1645,
IF($BX$1750&gt;SUM($BX$1629:BX1645),_xlfn.CONCAT(", ",BZ1645),
IF($BX$1750=SUM($BX$1629:BX1645),_xlfn.CONCAT(" y ",BZ1645)))))</f>
        <v/>
      </c>
      <c r="BZ1645" s="89" t="s">
        <v>5135</v>
      </c>
    </row>
    <row r="1646" spans="1:78" ht="15" customHeight="1">
      <c r="A1646" s="64"/>
      <c r="B1646" s="11"/>
      <c r="C1646" s="38" t="s">
        <v>5068</v>
      </c>
      <c r="D1646" s="1020" t="str">
        <f>IF(CNGE_2025_M1_Secc5_Sub1!$D47="","",CNGE_2025_M1_Secc5_Sub1!$D47)</f>
        <v/>
      </c>
      <c r="E1646" s="889"/>
      <c r="F1646" s="889"/>
      <c r="G1646" s="889"/>
      <c r="H1646" s="889"/>
      <c r="I1646" s="889"/>
      <c r="J1646" s="889"/>
      <c r="K1646" s="889"/>
      <c r="L1646" s="890"/>
      <c r="M1646" s="818"/>
      <c r="N1646" s="818"/>
      <c r="O1646" s="818"/>
      <c r="P1646" s="818"/>
      <c r="Q1646" s="818"/>
      <c r="R1646" s="818"/>
      <c r="S1646" s="818"/>
      <c r="T1646" s="818"/>
      <c r="U1646" s="818"/>
      <c r="V1646" s="818"/>
      <c r="W1646" s="818"/>
      <c r="X1646" s="818"/>
      <c r="Y1646" s="818"/>
      <c r="Z1646" s="818"/>
      <c r="AA1646" s="818"/>
      <c r="AB1646" s="818"/>
      <c r="AC1646" s="818"/>
      <c r="AD1646" s="818"/>
      <c r="AI1646">
        <f t="shared" si="619"/>
        <v>0</v>
      </c>
      <c r="AJ1646">
        <f t="shared" si="620"/>
        <v>0</v>
      </c>
      <c r="AK1646">
        <f t="shared" si="621"/>
        <v>0</v>
      </c>
      <c r="AL1646">
        <f t="shared" si="622"/>
        <v>0</v>
      </c>
      <c r="AM1646">
        <f t="shared" si="623"/>
        <v>0</v>
      </c>
      <c r="AN1646">
        <f t="shared" si="624"/>
        <v>0</v>
      </c>
      <c r="AO1646">
        <f t="shared" si="625"/>
        <v>0</v>
      </c>
      <c r="AP1646">
        <f t="shared" si="626"/>
        <v>0</v>
      </c>
      <c r="AQ1646">
        <f t="shared" si="627"/>
        <v>0</v>
      </c>
      <c r="AR1646">
        <f t="shared" si="628"/>
        <v>0</v>
      </c>
      <c r="AS1646">
        <f t="shared" si="629"/>
        <v>0</v>
      </c>
      <c r="AT1646">
        <f t="shared" si="630"/>
        <v>0</v>
      </c>
      <c r="AU1646">
        <f t="shared" si="631"/>
        <v>0</v>
      </c>
      <c r="AV1646">
        <f t="shared" si="632"/>
        <v>0</v>
      </c>
      <c r="AW1646">
        <f t="shared" si="633"/>
        <v>0</v>
      </c>
      <c r="AX1646">
        <f t="shared" si="634"/>
        <v>0</v>
      </c>
      <c r="AY1646">
        <f t="shared" si="635"/>
        <v>0</v>
      </c>
      <c r="AZ1646">
        <f t="shared" si="636"/>
        <v>0</v>
      </c>
      <c r="BA1646">
        <f t="shared" si="637"/>
        <v>0</v>
      </c>
      <c r="BB1646">
        <f t="shared" si="638"/>
        <v>0</v>
      </c>
      <c r="BC1646">
        <f t="shared" si="639"/>
        <v>0</v>
      </c>
      <c r="BD1646">
        <f t="shared" si="640"/>
        <v>0</v>
      </c>
      <c r="BE1646">
        <f t="shared" si="641"/>
        <v>0</v>
      </c>
      <c r="BF1646">
        <f t="shared" si="642"/>
        <v>0</v>
      </c>
      <c r="BG1646" s="500">
        <f t="shared" si="643"/>
        <v>0</v>
      </c>
      <c r="BH1646" s="501">
        <f t="shared" si="644"/>
        <v>0</v>
      </c>
      <c r="BI1646" s="502">
        <f t="shared" si="645"/>
        <v>0</v>
      </c>
      <c r="BJ1646" s="503">
        <f t="shared" si="646"/>
        <v>0</v>
      </c>
      <c r="BK1646" s="500">
        <f t="shared" si="647"/>
        <v>0</v>
      </c>
      <c r="BL1646" s="501">
        <f t="shared" si="648"/>
        <v>0</v>
      </c>
      <c r="BM1646" s="502">
        <f t="shared" si="649"/>
        <v>0</v>
      </c>
      <c r="BN1646" s="503">
        <f t="shared" si="650"/>
        <v>0</v>
      </c>
      <c r="BO1646" s="500">
        <f t="shared" si="651"/>
        <v>0</v>
      </c>
      <c r="BP1646" s="501">
        <f t="shared" si="652"/>
        <v>0</v>
      </c>
      <c r="BQ1646" s="502">
        <f t="shared" si="653"/>
        <v>0</v>
      </c>
      <c r="BR1646" s="503">
        <f t="shared" si="654"/>
        <v>0</v>
      </c>
      <c r="BS1646" s="293">
        <f t="shared" si="655"/>
        <v>0</v>
      </c>
      <c r="BT1646" s="504" t="str">
        <f>IF(BS1646=0,"",
IF(SUM($BS$1629:BS1646)=1,BU1646,
IF($BS$1750&gt;SUM($BS$1629:BS1646),_xlfn.CONCAT(", ",BU1646),
IF($BS$1750=SUM($BS$1629:BS1646),_xlfn.CONCAT(" y ",BU1646)))))</f>
        <v/>
      </c>
      <c r="BU1646" s="505" t="s">
        <v>5136</v>
      </c>
      <c r="BV1646" s="534">
        <f t="shared" si="656"/>
        <v>0</v>
      </c>
      <c r="BW1646" s="290">
        <f t="shared" si="657"/>
        <v>0</v>
      </c>
      <c r="BX1646" s="293">
        <f t="shared" si="658"/>
        <v>0</v>
      </c>
      <c r="BY1646" s="294" t="str">
        <f>IF(BX1646=0,"",
IF(SUM($BX$1629:BX1646)=1,BZ1646,
IF($BX$1750&gt;SUM($BX$1629:BX1646),_xlfn.CONCAT(", ",BZ1646),
IF($BX$1750=SUM($BX$1629:BX1646),_xlfn.CONCAT(" y ",BZ1646)))))</f>
        <v/>
      </c>
      <c r="BZ1646" s="89" t="s">
        <v>5136</v>
      </c>
    </row>
    <row r="1647" spans="1:78" ht="15" customHeight="1">
      <c r="A1647" s="64"/>
      <c r="B1647" s="11"/>
      <c r="C1647" s="38" t="s">
        <v>5069</v>
      </c>
      <c r="D1647" s="1020" t="str">
        <f>IF(CNGE_2025_M1_Secc5_Sub1!$D48="","",CNGE_2025_M1_Secc5_Sub1!$D48)</f>
        <v/>
      </c>
      <c r="E1647" s="889"/>
      <c r="F1647" s="889"/>
      <c r="G1647" s="889"/>
      <c r="H1647" s="889"/>
      <c r="I1647" s="889"/>
      <c r="J1647" s="889"/>
      <c r="K1647" s="889"/>
      <c r="L1647" s="890"/>
      <c r="M1647" s="818"/>
      <c r="N1647" s="818"/>
      <c r="O1647" s="818"/>
      <c r="P1647" s="818"/>
      <c r="Q1647" s="818"/>
      <c r="R1647" s="818"/>
      <c r="S1647" s="818"/>
      <c r="T1647" s="818"/>
      <c r="U1647" s="818"/>
      <c r="V1647" s="818"/>
      <c r="W1647" s="818"/>
      <c r="X1647" s="818"/>
      <c r="Y1647" s="818"/>
      <c r="Z1647" s="818"/>
      <c r="AA1647" s="818"/>
      <c r="AB1647" s="818"/>
      <c r="AC1647" s="818"/>
      <c r="AD1647" s="818"/>
      <c r="AI1647">
        <f t="shared" si="619"/>
        <v>0</v>
      </c>
      <c r="AJ1647">
        <f t="shared" si="620"/>
        <v>0</v>
      </c>
      <c r="AK1647">
        <f t="shared" si="621"/>
        <v>0</v>
      </c>
      <c r="AL1647">
        <f t="shared" si="622"/>
        <v>0</v>
      </c>
      <c r="AM1647">
        <f t="shared" si="623"/>
        <v>0</v>
      </c>
      <c r="AN1647">
        <f t="shared" si="624"/>
        <v>0</v>
      </c>
      <c r="AO1647">
        <f t="shared" si="625"/>
        <v>0</v>
      </c>
      <c r="AP1647">
        <f t="shared" si="626"/>
        <v>0</v>
      </c>
      <c r="AQ1647">
        <f t="shared" si="627"/>
        <v>0</v>
      </c>
      <c r="AR1647">
        <f t="shared" si="628"/>
        <v>0</v>
      </c>
      <c r="AS1647">
        <f t="shared" si="629"/>
        <v>0</v>
      </c>
      <c r="AT1647">
        <f t="shared" si="630"/>
        <v>0</v>
      </c>
      <c r="AU1647">
        <f t="shared" si="631"/>
        <v>0</v>
      </c>
      <c r="AV1647">
        <f t="shared" si="632"/>
        <v>0</v>
      </c>
      <c r="AW1647">
        <f t="shared" si="633"/>
        <v>0</v>
      </c>
      <c r="AX1647">
        <f t="shared" si="634"/>
        <v>0</v>
      </c>
      <c r="AY1647">
        <f t="shared" si="635"/>
        <v>0</v>
      </c>
      <c r="AZ1647">
        <f t="shared" si="636"/>
        <v>0</v>
      </c>
      <c r="BA1647">
        <f t="shared" si="637"/>
        <v>0</v>
      </c>
      <c r="BB1647">
        <f t="shared" si="638"/>
        <v>0</v>
      </c>
      <c r="BC1647">
        <f t="shared" si="639"/>
        <v>0</v>
      </c>
      <c r="BD1647">
        <f t="shared" si="640"/>
        <v>0</v>
      </c>
      <c r="BE1647">
        <f t="shared" si="641"/>
        <v>0</v>
      </c>
      <c r="BF1647">
        <f t="shared" si="642"/>
        <v>0</v>
      </c>
      <c r="BG1647" s="500">
        <f t="shared" si="643"/>
        <v>0</v>
      </c>
      <c r="BH1647" s="501">
        <f t="shared" si="644"/>
        <v>0</v>
      </c>
      <c r="BI1647" s="502">
        <f t="shared" si="645"/>
        <v>0</v>
      </c>
      <c r="BJ1647" s="503">
        <f t="shared" si="646"/>
        <v>0</v>
      </c>
      <c r="BK1647" s="500">
        <f t="shared" si="647"/>
        <v>0</v>
      </c>
      <c r="BL1647" s="501">
        <f t="shared" si="648"/>
        <v>0</v>
      </c>
      <c r="BM1647" s="502">
        <f t="shared" si="649"/>
        <v>0</v>
      </c>
      <c r="BN1647" s="503">
        <f t="shared" si="650"/>
        <v>0</v>
      </c>
      <c r="BO1647" s="500">
        <f t="shared" si="651"/>
        <v>0</v>
      </c>
      <c r="BP1647" s="501">
        <f t="shared" si="652"/>
        <v>0</v>
      </c>
      <c r="BQ1647" s="502">
        <f t="shared" si="653"/>
        <v>0</v>
      </c>
      <c r="BR1647" s="503">
        <f t="shared" si="654"/>
        <v>0</v>
      </c>
      <c r="BS1647" s="293">
        <f t="shared" si="655"/>
        <v>0</v>
      </c>
      <c r="BT1647" s="504" t="str">
        <f>IF(BS1647=0,"",
IF(SUM($BS$1629:BS1647)=1,BU1647,
IF($BS$1750&gt;SUM($BS$1629:BS1647),_xlfn.CONCAT(", ",BU1647),
IF($BS$1750=SUM($BS$1629:BS1647),_xlfn.CONCAT(" y ",BU1647)))))</f>
        <v/>
      </c>
      <c r="BU1647" s="505" t="s">
        <v>5137</v>
      </c>
      <c r="BV1647" s="534">
        <f t="shared" si="656"/>
        <v>0</v>
      </c>
      <c r="BW1647" s="290">
        <f t="shared" si="657"/>
        <v>0</v>
      </c>
      <c r="BX1647" s="293">
        <f t="shared" si="658"/>
        <v>0</v>
      </c>
      <c r="BY1647" s="294" t="str">
        <f>IF(BX1647=0,"",
IF(SUM($BX$1629:BX1647)=1,BZ1647,
IF($BX$1750&gt;SUM($BX$1629:BX1647),_xlfn.CONCAT(", ",BZ1647),
IF($BX$1750=SUM($BX$1629:BX1647),_xlfn.CONCAT(" y ",BZ1647)))))</f>
        <v/>
      </c>
      <c r="BZ1647" s="89" t="s">
        <v>5137</v>
      </c>
    </row>
    <row r="1648" spans="1:78" ht="15" customHeight="1">
      <c r="A1648" s="64"/>
      <c r="B1648" s="11"/>
      <c r="C1648" s="38" t="s">
        <v>5070</v>
      </c>
      <c r="D1648" s="1020" t="str">
        <f>IF(CNGE_2025_M1_Secc5_Sub1!$D49="","",CNGE_2025_M1_Secc5_Sub1!$D49)</f>
        <v/>
      </c>
      <c r="E1648" s="889"/>
      <c r="F1648" s="889"/>
      <c r="G1648" s="889"/>
      <c r="H1648" s="889"/>
      <c r="I1648" s="889"/>
      <c r="J1648" s="889"/>
      <c r="K1648" s="889"/>
      <c r="L1648" s="890"/>
      <c r="M1648" s="818"/>
      <c r="N1648" s="818"/>
      <c r="O1648" s="818"/>
      <c r="P1648" s="818"/>
      <c r="Q1648" s="818"/>
      <c r="R1648" s="818"/>
      <c r="S1648" s="818"/>
      <c r="T1648" s="818"/>
      <c r="U1648" s="818"/>
      <c r="V1648" s="818"/>
      <c r="W1648" s="818"/>
      <c r="X1648" s="818"/>
      <c r="Y1648" s="818"/>
      <c r="Z1648" s="818"/>
      <c r="AA1648" s="818"/>
      <c r="AB1648" s="818"/>
      <c r="AC1648" s="818"/>
      <c r="AD1648" s="818"/>
      <c r="AI1648">
        <f t="shared" si="619"/>
        <v>0</v>
      </c>
      <c r="AJ1648">
        <f t="shared" si="620"/>
        <v>0</v>
      </c>
      <c r="AK1648">
        <f t="shared" si="621"/>
        <v>0</v>
      </c>
      <c r="AL1648">
        <f t="shared" si="622"/>
        <v>0</v>
      </c>
      <c r="AM1648">
        <f t="shared" si="623"/>
        <v>0</v>
      </c>
      <c r="AN1648">
        <f t="shared" si="624"/>
        <v>0</v>
      </c>
      <c r="AO1648">
        <f t="shared" si="625"/>
        <v>0</v>
      </c>
      <c r="AP1648">
        <f t="shared" si="626"/>
        <v>0</v>
      </c>
      <c r="AQ1648">
        <f t="shared" si="627"/>
        <v>0</v>
      </c>
      <c r="AR1648">
        <f t="shared" si="628"/>
        <v>0</v>
      </c>
      <c r="AS1648">
        <f t="shared" si="629"/>
        <v>0</v>
      </c>
      <c r="AT1648">
        <f t="shared" si="630"/>
        <v>0</v>
      </c>
      <c r="AU1648">
        <f t="shared" si="631"/>
        <v>0</v>
      </c>
      <c r="AV1648">
        <f t="shared" si="632"/>
        <v>0</v>
      </c>
      <c r="AW1648">
        <f t="shared" si="633"/>
        <v>0</v>
      </c>
      <c r="AX1648">
        <f t="shared" si="634"/>
        <v>0</v>
      </c>
      <c r="AY1648">
        <f t="shared" si="635"/>
        <v>0</v>
      </c>
      <c r="AZ1648">
        <f t="shared" si="636"/>
        <v>0</v>
      </c>
      <c r="BA1648">
        <f t="shared" si="637"/>
        <v>0</v>
      </c>
      <c r="BB1648">
        <f t="shared" si="638"/>
        <v>0</v>
      </c>
      <c r="BC1648">
        <f t="shared" si="639"/>
        <v>0</v>
      </c>
      <c r="BD1648">
        <f t="shared" si="640"/>
        <v>0</v>
      </c>
      <c r="BE1648">
        <f t="shared" si="641"/>
        <v>0</v>
      </c>
      <c r="BF1648">
        <f t="shared" si="642"/>
        <v>0</v>
      </c>
      <c r="BG1648" s="500">
        <f t="shared" si="643"/>
        <v>0</v>
      </c>
      <c r="BH1648" s="501">
        <f t="shared" si="644"/>
        <v>0</v>
      </c>
      <c r="BI1648" s="502">
        <f t="shared" si="645"/>
        <v>0</v>
      </c>
      <c r="BJ1648" s="503">
        <f t="shared" si="646"/>
        <v>0</v>
      </c>
      <c r="BK1648" s="500">
        <f t="shared" si="647"/>
        <v>0</v>
      </c>
      <c r="BL1648" s="501">
        <f t="shared" si="648"/>
        <v>0</v>
      </c>
      <c r="BM1648" s="502">
        <f t="shared" si="649"/>
        <v>0</v>
      </c>
      <c r="BN1648" s="503">
        <f t="shared" si="650"/>
        <v>0</v>
      </c>
      <c r="BO1648" s="500">
        <f t="shared" si="651"/>
        <v>0</v>
      </c>
      <c r="BP1648" s="501">
        <f t="shared" si="652"/>
        <v>0</v>
      </c>
      <c r="BQ1648" s="502">
        <f t="shared" si="653"/>
        <v>0</v>
      </c>
      <c r="BR1648" s="503">
        <f t="shared" si="654"/>
        <v>0</v>
      </c>
      <c r="BS1648" s="293">
        <f t="shared" si="655"/>
        <v>0</v>
      </c>
      <c r="BT1648" s="504" t="str">
        <f>IF(BS1648=0,"",
IF(SUM($BS$1629:BS1648)=1,BU1648,
IF($BS$1750&gt;SUM($BS$1629:BS1648),_xlfn.CONCAT(", ",BU1648),
IF($BS$1750=SUM($BS$1629:BS1648),_xlfn.CONCAT(" y ",BU1648)))))</f>
        <v/>
      </c>
      <c r="BU1648" s="505" t="s">
        <v>5138</v>
      </c>
      <c r="BV1648" s="534">
        <f t="shared" si="656"/>
        <v>0</v>
      </c>
      <c r="BW1648" s="290">
        <f t="shared" si="657"/>
        <v>0</v>
      </c>
      <c r="BX1648" s="293">
        <f t="shared" si="658"/>
        <v>0</v>
      </c>
      <c r="BY1648" s="294" t="str">
        <f>IF(BX1648=0,"",
IF(SUM($BX$1629:BX1648)=1,BZ1648,
IF($BX$1750&gt;SUM($BX$1629:BX1648),_xlfn.CONCAT(", ",BZ1648),
IF($BX$1750=SUM($BX$1629:BX1648),_xlfn.CONCAT(" y ",BZ1648)))))</f>
        <v/>
      </c>
      <c r="BZ1648" s="89" t="s">
        <v>5138</v>
      </c>
    </row>
    <row r="1649" spans="1:78" ht="15" customHeight="1">
      <c r="A1649" s="64"/>
      <c r="B1649" s="11"/>
      <c r="C1649" s="38" t="s">
        <v>5071</v>
      </c>
      <c r="D1649" s="1020" t="str">
        <f>IF(CNGE_2025_M1_Secc5_Sub1!$D50="","",CNGE_2025_M1_Secc5_Sub1!$D50)</f>
        <v/>
      </c>
      <c r="E1649" s="889"/>
      <c r="F1649" s="889"/>
      <c r="G1649" s="889"/>
      <c r="H1649" s="889"/>
      <c r="I1649" s="889"/>
      <c r="J1649" s="889"/>
      <c r="K1649" s="889"/>
      <c r="L1649" s="890"/>
      <c r="M1649" s="818"/>
      <c r="N1649" s="818"/>
      <c r="O1649" s="818"/>
      <c r="P1649" s="818"/>
      <c r="Q1649" s="818"/>
      <c r="R1649" s="818"/>
      <c r="S1649" s="818"/>
      <c r="T1649" s="818"/>
      <c r="U1649" s="818"/>
      <c r="V1649" s="818"/>
      <c r="W1649" s="818"/>
      <c r="X1649" s="818"/>
      <c r="Y1649" s="818"/>
      <c r="Z1649" s="818"/>
      <c r="AA1649" s="818"/>
      <c r="AB1649" s="818"/>
      <c r="AC1649" s="818"/>
      <c r="AD1649" s="818"/>
      <c r="AI1649">
        <f t="shared" si="619"/>
        <v>0</v>
      </c>
      <c r="AJ1649">
        <f t="shared" si="620"/>
        <v>0</v>
      </c>
      <c r="AK1649">
        <f t="shared" si="621"/>
        <v>0</v>
      </c>
      <c r="AL1649">
        <f t="shared" si="622"/>
        <v>0</v>
      </c>
      <c r="AM1649">
        <f t="shared" si="623"/>
        <v>0</v>
      </c>
      <c r="AN1649">
        <f t="shared" si="624"/>
        <v>0</v>
      </c>
      <c r="AO1649">
        <f t="shared" si="625"/>
        <v>0</v>
      </c>
      <c r="AP1649">
        <f t="shared" si="626"/>
        <v>0</v>
      </c>
      <c r="AQ1649">
        <f t="shared" si="627"/>
        <v>0</v>
      </c>
      <c r="AR1649">
        <f t="shared" si="628"/>
        <v>0</v>
      </c>
      <c r="AS1649">
        <f t="shared" si="629"/>
        <v>0</v>
      </c>
      <c r="AT1649">
        <f t="shared" si="630"/>
        <v>0</v>
      </c>
      <c r="AU1649">
        <f t="shared" si="631"/>
        <v>0</v>
      </c>
      <c r="AV1649">
        <f t="shared" si="632"/>
        <v>0</v>
      </c>
      <c r="AW1649">
        <f t="shared" si="633"/>
        <v>0</v>
      </c>
      <c r="AX1649">
        <f t="shared" si="634"/>
        <v>0</v>
      </c>
      <c r="AY1649">
        <f t="shared" si="635"/>
        <v>0</v>
      </c>
      <c r="AZ1649">
        <f t="shared" si="636"/>
        <v>0</v>
      </c>
      <c r="BA1649">
        <f t="shared" si="637"/>
        <v>0</v>
      </c>
      <c r="BB1649">
        <f t="shared" si="638"/>
        <v>0</v>
      </c>
      <c r="BC1649">
        <f t="shared" si="639"/>
        <v>0</v>
      </c>
      <c r="BD1649">
        <f t="shared" si="640"/>
        <v>0</v>
      </c>
      <c r="BE1649">
        <f t="shared" si="641"/>
        <v>0</v>
      </c>
      <c r="BF1649">
        <f t="shared" si="642"/>
        <v>0</v>
      </c>
      <c r="BG1649" s="500">
        <f t="shared" si="643"/>
        <v>0</v>
      </c>
      <c r="BH1649" s="501">
        <f t="shared" si="644"/>
        <v>0</v>
      </c>
      <c r="BI1649" s="502">
        <f t="shared" si="645"/>
        <v>0</v>
      </c>
      <c r="BJ1649" s="503">
        <f t="shared" si="646"/>
        <v>0</v>
      </c>
      <c r="BK1649" s="500">
        <f t="shared" si="647"/>
        <v>0</v>
      </c>
      <c r="BL1649" s="501">
        <f t="shared" si="648"/>
        <v>0</v>
      </c>
      <c r="BM1649" s="502">
        <f t="shared" si="649"/>
        <v>0</v>
      </c>
      <c r="BN1649" s="503">
        <f t="shared" si="650"/>
        <v>0</v>
      </c>
      <c r="BO1649" s="500">
        <f t="shared" si="651"/>
        <v>0</v>
      </c>
      <c r="BP1649" s="501">
        <f t="shared" si="652"/>
        <v>0</v>
      </c>
      <c r="BQ1649" s="502">
        <f t="shared" si="653"/>
        <v>0</v>
      </c>
      <c r="BR1649" s="503">
        <f t="shared" si="654"/>
        <v>0</v>
      </c>
      <c r="BS1649" s="293">
        <f t="shared" si="655"/>
        <v>0</v>
      </c>
      <c r="BT1649" s="504" t="str">
        <f>IF(BS1649=0,"",
IF(SUM($BS$1629:BS1649)=1,BU1649,
IF($BS$1750&gt;SUM($BS$1629:BS1649),_xlfn.CONCAT(", ",BU1649),
IF($BS$1750=SUM($BS$1629:BS1649),_xlfn.CONCAT(" y ",BU1649)))))</f>
        <v/>
      </c>
      <c r="BU1649" s="505" t="s">
        <v>5139</v>
      </c>
      <c r="BV1649" s="534">
        <f t="shared" si="656"/>
        <v>0</v>
      </c>
      <c r="BW1649" s="290">
        <f t="shared" si="657"/>
        <v>0</v>
      </c>
      <c r="BX1649" s="293">
        <f t="shared" si="658"/>
        <v>0</v>
      </c>
      <c r="BY1649" s="294" t="str">
        <f>IF(BX1649=0,"",
IF(SUM($BX$1629:BX1649)=1,BZ1649,
IF($BX$1750&gt;SUM($BX$1629:BX1649),_xlfn.CONCAT(", ",BZ1649),
IF($BX$1750=SUM($BX$1629:BX1649),_xlfn.CONCAT(" y ",BZ1649)))))</f>
        <v/>
      </c>
      <c r="BZ1649" s="89" t="s">
        <v>5139</v>
      </c>
    </row>
    <row r="1650" spans="1:78" ht="15" customHeight="1">
      <c r="A1650" s="64"/>
      <c r="B1650" s="11"/>
      <c r="C1650" s="38" t="s">
        <v>5072</v>
      </c>
      <c r="D1650" s="1020" t="str">
        <f>IF(CNGE_2025_M1_Secc5_Sub1!$D51="","",CNGE_2025_M1_Secc5_Sub1!$D51)</f>
        <v/>
      </c>
      <c r="E1650" s="889"/>
      <c r="F1650" s="889"/>
      <c r="G1650" s="889"/>
      <c r="H1650" s="889"/>
      <c r="I1650" s="889"/>
      <c r="J1650" s="889"/>
      <c r="K1650" s="889"/>
      <c r="L1650" s="890"/>
      <c r="M1650" s="818"/>
      <c r="N1650" s="818"/>
      <c r="O1650" s="818"/>
      <c r="P1650" s="818"/>
      <c r="Q1650" s="818"/>
      <c r="R1650" s="818"/>
      <c r="S1650" s="818"/>
      <c r="T1650" s="818"/>
      <c r="U1650" s="818"/>
      <c r="V1650" s="818"/>
      <c r="W1650" s="818"/>
      <c r="X1650" s="818"/>
      <c r="Y1650" s="818"/>
      <c r="Z1650" s="818"/>
      <c r="AA1650" s="818"/>
      <c r="AB1650" s="818"/>
      <c r="AC1650" s="818"/>
      <c r="AD1650" s="818"/>
      <c r="AI1650">
        <f t="shared" si="619"/>
        <v>0</v>
      </c>
      <c r="AJ1650">
        <f t="shared" si="620"/>
        <v>0</v>
      </c>
      <c r="AK1650">
        <f t="shared" si="621"/>
        <v>0</v>
      </c>
      <c r="AL1650">
        <f t="shared" si="622"/>
        <v>0</v>
      </c>
      <c r="AM1650">
        <f t="shared" si="623"/>
        <v>0</v>
      </c>
      <c r="AN1650">
        <f t="shared" si="624"/>
        <v>0</v>
      </c>
      <c r="AO1650">
        <f t="shared" si="625"/>
        <v>0</v>
      </c>
      <c r="AP1650">
        <f t="shared" si="626"/>
        <v>0</v>
      </c>
      <c r="AQ1650">
        <f t="shared" si="627"/>
        <v>0</v>
      </c>
      <c r="AR1650">
        <f t="shared" si="628"/>
        <v>0</v>
      </c>
      <c r="AS1650">
        <f t="shared" si="629"/>
        <v>0</v>
      </c>
      <c r="AT1650">
        <f t="shared" si="630"/>
        <v>0</v>
      </c>
      <c r="AU1650">
        <f t="shared" si="631"/>
        <v>0</v>
      </c>
      <c r="AV1650">
        <f t="shared" si="632"/>
        <v>0</v>
      </c>
      <c r="AW1650">
        <f t="shared" si="633"/>
        <v>0</v>
      </c>
      <c r="AX1650">
        <f t="shared" si="634"/>
        <v>0</v>
      </c>
      <c r="AY1650">
        <f t="shared" si="635"/>
        <v>0</v>
      </c>
      <c r="AZ1650">
        <f t="shared" si="636"/>
        <v>0</v>
      </c>
      <c r="BA1650">
        <f t="shared" si="637"/>
        <v>0</v>
      </c>
      <c r="BB1650">
        <f t="shared" si="638"/>
        <v>0</v>
      </c>
      <c r="BC1650">
        <f t="shared" si="639"/>
        <v>0</v>
      </c>
      <c r="BD1650">
        <f t="shared" si="640"/>
        <v>0</v>
      </c>
      <c r="BE1650">
        <f t="shared" si="641"/>
        <v>0</v>
      </c>
      <c r="BF1650">
        <f t="shared" si="642"/>
        <v>0</v>
      </c>
      <c r="BG1650" s="500">
        <f t="shared" si="643"/>
        <v>0</v>
      </c>
      <c r="BH1650" s="501">
        <f t="shared" si="644"/>
        <v>0</v>
      </c>
      <c r="BI1650" s="502">
        <f t="shared" si="645"/>
        <v>0</v>
      </c>
      <c r="BJ1650" s="503">
        <f t="shared" si="646"/>
        <v>0</v>
      </c>
      <c r="BK1650" s="500">
        <f t="shared" si="647"/>
        <v>0</v>
      </c>
      <c r="BL1650" s="501">
        <f t="shared" si="648"/>
        <v>0</v>
      </c>
      <c r="BM1650" s="502">
        <f t="shared" si="649"/>
        <v>0</v>
      </c>
      <c r="BN1650" s="503">
        <f t="shared" si="650"/>
        <v>0</v>
      </c>
      <c r="BO1650" s="500">
        <f t="shared" si="651"/>
        <v>0</v>
      </c>
      <c r="BP1650" s="501">
        <f t="shared" si="652"/>
        <v>0</v>
      </c>
      <c r="BQ1650" s="502">
        <f t="shared" si="653"/>
        <v>0</v>
      </c>
      <c r="BR1650" s="503">
        <f t="shared" si="654"/>
        <v>0</v>
      </c>
      <c r="BS1650" s="293">
        <f t="shared" si="655"/>
        <v>0</v>
      </c>
      <c r="BT1650" s="504" t="str">
        <f>IF(BS1650=0,"",
IF(SUM($BS$1629:BS1650)=1,BU1650,
IF($BS$1750&gt;SUM($BS$1629:BS1650),_xlfn.CONCAT(", ",BU1650),
IF($BS$1750=SUM($BS$1629:BS1650),_xlfn.CONCAT(" y ",BU1650)))))</f>
        <v/>
      </c>
      <c r="BU1650" s="505" t="s">
        <v>5140</v>
      </c>
      <c r="BV1650" s="534">
        <f t="shared" si="656"/>
        <v>0</v>
      </c>
      <c r="BW1650" s="290">
        <f t="shared" si="657"/>
        <v>0</v>
      </c>
      <c r="BX1650" s="293">
        <f t="shared" si="658"/>
        <v>0</v>
      </c>
      <c r="BY1650" s="294" t="str">
        <f>IF(BX1650=0,"",
IF(SUM($BX$1629:BX1650)=1,BZ1650,
IF($BX$1750&gt;SUM($BX$1629:BX1650),_xlfn.CONCAT(", ",BZ1650),
IF($BX$1750=SUM($BX$1629:BX1650),_xlfn.CONCAT(" y ",BZ1650)))))</f>
        <v/>
      </c>
      <c r="BZ1650" s="89" t="s">
        <v>5140</v>
      </c>
    </row>
    <row r="1651" spans="1:78" ht="15" customHeight="1">
      <c r="A1651" s="64"/>
      <c r="B1651" s="11"/>
      <c r="C1651" s="38" t="s">
        <v>5073</v>
      </c>
      <c r="D1651" s="1020" t="str">
        <f>IF(CNGE_2025_M1_Secc5_Sub1!$D52="","",CNGE_2025_M1_Secc5_Sub1!$D52)</f>
        <v/>
      </c>
      <c r="E1651" s="889"/>
      <c r="F1651" s="889"/>
      <c r="G1651" s="889"/>
      <c r="H1651" s="889"/>
      <c r="I1651" s="889"/>
      <c r="J1651" s="889"/>
      <c r="K1651" s="889"/>
      <c r="L1651" s="890"/>
      <c r="M1651" s="818"/>
      <c r="N1651" s="818"/>
      <c r="O1651" s="818"/>
      <c r="P1651" s="818"/>
      <c r="Q1651" s="818"/>
      <c r="R1651" s="818"/>
      <c r="S1651" s="818"/>
      <c r="T1651" s="818"/>
      <c r="U1651" s="818"/>
      <c r="V1651" s="818"/>
      <c r="W1651" s="818"/>
      <c r="X1651" s="818"/>
      <c r="Y1651" s="818"/>
      <c r="Z1651" s="818"/>
      <c r="AA1651" s="818"/>
      <c r="AB1651" s="818"/>
      <c r="AC1651" s="818"/>
      <c r="AD1651" s="818"/>
      <c r="AI1651">
        <f t="shared" si="619"/>
        <v>0</v>
      </c>
      <c r="AJ1651">
        <f t="shared" si="620"/>
        <v>0</v>
      </c>
      <c r="AK1651">
        <f t="shared" si="621"/>
        <v>0</v>
      </c>
      <c r="AL1651">
        <f t="shared" si="622"/>
        <v>0</v>
      </c>
      <c r="AM1651">
        <f t="shared" si="623"/>
        <v>0</v>
      </c>
      <c r="AN1651">
        <f t="shared" si="624"/>
        <v>0</v>
      </c>
      <c r="AO1651">
        <f t="shared" si="625"/>
        <v>0</v>
      </c>
      <c r="AP1651">
        <f t="shared" si="626"/>
        <v>0</v>
      </c>
      <c r="AQ1651">
        <f t="shared" si="627"/>
        <v>0</v>
      </c>
      <c r="AR1651">
        <f t="shared" si="628"/>
        <v>0</v>
      </c>
      <c r="AS1651">
        <f t="shared" si="629"/>
        <v>0</v>
      </c>
      <c r="AT1651">
        <f t="shared" si="630"/>
        <v>0</v>
      </c>
      <c r="AU1651">
        <f t="shared" si="631"/>
        <v>0</v>
      </c>
      <c r="AV1651">
        <f t="shared" si="632"/>
        <v>0</v>
      </c>
      <c r="AW1651">
        <f t="shared" si="633"/>
        <v>0</v>
      </c>
      <c r="AX1651">
        <f t="shared" si="634"/>
        <v>0</v>
      </c>
      <c r="AY1651">
        <f t="shared" si="635"/>
        <v>0</v>
      </c>
      <c r="AZ1651">
        <f t="shared" si="636"/>
        <v>0</v>
      </c>
      <c r="BA1651">
        <f t="shared" si="637"/>
        <v>0</v>
      </c>
      <c r="BB1651">
        <f t="shared" si="638"/>
        <v>0</v>
      </c>
      <c r="BC1651">
        <f t="shared" si="639"/>
        <v>0</v>
      </c>
      <c r="BD1651">
        <f t="shared" si="640"/>
        <v>0</v>
      </c>
      <c r="BE1651">
        <f t="shared" si="641"/>
        <v>0</v>
      </c>
      <c r="BF1651">
        <f t="shared" si="642"/>
        <v>0</v>
      </c>
      <c r="BG1651" s="500">
        <f t="shared" si="643"/>
        <v>0</v>
      </c>
      <c r="BH1651" s="501">
        <f t="shared" si="644"/>
        <v>0</v>
      </c>
      <c r="BI1651" s="502">
        <f t="shared" si="645"/>
        <v>0</v>
      </c>
      <c r="BJ1651" s="503">
        <f t="shared" si="646"/>
        <v>0</v>
      </c>
      <c r="BK1651" s="500">
        <f t="shared" si="647"/>
        <v>0</v>
      </c>
      <c r="BL1651" s="501">
        <f t="shared" si="648"/>
        <v>0</v>
      </c>
      <c r="BM1651" s="502">
        <f t="shared" si="649"/>
        <v>0</v>
      </c>
      <c r="BN1651" s="503">
        <f t="shared" si="650"/>
        <v>0</v>
      </c>
      <c r="BO1651" s="500">
        <f t="shared" si="651"/>
        <v>0</v>
      </c>
      <c r="BP1651" s="501">
        <f t="shared" si="652"/>
        <v>0</v>
      </c>
      <c r="BQ1651" s="502">
        <f t="shared" si="653"/>
        <v>0</v>
      </c>
      <c r="BR1651" s="503">
        <f t="shared" si="654"/>
        <v>0</v>
      </c>
      <c r="BS1651" s="293">
        <f t="shared" si="655"/>
        <v>0</v>
      </c>
      <c r="BT1651" s="504" t="str">
        <f>IF(BS1651=0,"",
IF(SUM($BS$1629:BS1651)=1,BU1651,
IF($BS$1750&gt;SUM($BS$1629:BS1651),_xlfn.CONCAT(", ",BU1651),
IF($BS$1750=SUM($BS$1629:BS1651),_xlfn.CONCAT(" y ",BU1651)))))</f>
        <v/>
      </c>
      <c r="BU1651" s="505" t="s">
        <v>5141</v>
      </c>
      <c r="BV1651" s="534">
        <f t="shared" si="656"/>
        <v>0</v>
      </c>
      <c r="BW1651" s="290">
        <f t="shared" si="657"/>
        <v>0</v>
      </c>
      <c r="BX1651" s="293">
        <f t="shared" si="658"/>
        <v>0</v>
      </c>
      <c r="BY1651" s="294" t="str">
        <f>IF(BX1651=0,"",
IF(SUM($BX$1629:BX1651)=1,BZ1651,
IF($BX$1750&gt;SUM($BX$1629:BX1651),_xlfn.CONCAT(", ",BZ1651),
IF($BX$1750=SUM($BX$1629:BX1651),_xlfn.CONCAT(" y ",BZ1651)))))</f>
        <v/>
      </c>
      <c r="BZ1651" s="89" t="s">
        <v>5141</v>
      </c>
    </row>
    <row r="1652" spans="1:78" ht="15" customHeight="1">
      <c r="A1652" s="64"/>
      <c r="B1652" s="11"/>
      <c r="C1652" s="38" t="s">
        <v>5074</v>
      </c>
      <c r="D1652" s="1020" t="str">
        <f>IF(CNGE_2025_M1_Secc5_Sub1!$D53="","",CNGE_2025_M1_Secc5_Sub1!$D53)</f>
        <v/>
      </c>
      <c r="E1652" s="889"/>
      <c r="F1652" s="889"/>
      <c r="G1652" s="889"/>
      <c r="H1652" s="889"/>
      <c r="I1652" s="889"/>
      <c r="J1652" s="889"/>
      <c r="K1652" s="889"/>
      <c r="L1652" s="890"/>
      <c r="M1652" s="818"/>
      <c r="N1652" s="818"/>
      <c r="O1652" s="818"/>
      <c r="P1652" s="818"/>
      <c r="Q1652" s="818"/>
      <c r="R1652" s="818"/>
      <c r="S1652" s="818"/>
      <c r="T1652" s="818"/>
      <c r="U1652" s="818"/>
      <c r="V1652" s="818"/>
      <c r="W1652" s="818"/>
      <c r="X1652" s="818"/>
      <c r="Y1652" s="818"/>
      <c r="Z1652" s="818"/>
      <c r="AA1652" s="818"/>
      <c r="AB1652" s="818"/>
      <c r="AC1652" s="818"/>
      <c r="AD1652" s="818"/>
      <c r="AI1652">
        <f t="shared" si="619"/>
        <v>0</v>
      </c>
      <c r="AJ1652">
        <f t="shared" si="620"/>
        <v>0</v>
      </c>
      <c r="AK1652">
        <f t="shared" si="621"/>
        <v>0</v>
      </c>
      <c r="AL1652">
        <f t="shared" si="622"/>
        <v>0</v>
      </c>
      <c r="AM1652">
        <f t="shared" si="623"/>
        <v>0</v>
      </c>
      <c r="AN1652">
        <f t="shared" si="624"/>
        <v>0</v>
      </c>
      <c r="AO1652">
        <f t="shared" si="625"/>
        <v>0</v>
      </c>
      <c r="AP1652">
        <f t="shared" si="626"/>
        <v>0</v>
      </c>
      <c r="AQ1652">
        <f t="shared" si="627"/>
        <v>0</v>
      </c>
      <c r="AR1652">
        <f t="shared" si="628"/>
        <v>0</v>
      </c>
      <c r="AS1652">
        <f t="shared" si="629"/>
        <v>0</v>
      </c>
      <c r="AT1652">
        <f t="shared" si="630"/>
        <v>0</v>
      </c>
      <c r="AU1652">
        <f t="shared" si="631"/>
        <v>0</v>
      </c>
      <c r="AV1652">
        <f t="shared" si="632"/>
        <v>0</v>
      </c>
      <c r="AW1652">
        <f t="shared" si="633"/>
        <v>0</v>
      </c>
      <c r="AX1652">
        <f t="shared" si="634"/>
        <v>0</v>
      </c>
      <c r="AY1652">
        <f t="shared" si="635"/>
        <v>0</v>
      </c>
      <c r="AZ1652">
        <f t="shared" si="636"/>
        <v>0</v>
      </c>
      <c r="BA1652">
        <f t="shared" si="637"/>
        <v>0</v>
      </c>
      <c r="BB1652">
        <f t="shared" si="638"/>
        <v>0</v>
      </c>
      <c r="BC1652">
        <f t="shared" si="639"/>
        <v>0</v>
      </c>
      <c r="BD1652">
        <f t="shared" si="640"/>
        <v>0</v>
      </c>
      <c r="BE1652">
        <f t="shared" si="641"/>
        <v>0</v>
      </c>
      <c r="BF1652">
        <f t="shared" si="642"/>
        <v>0</v>
      </c>
      <c r="BG1652" s="500">
        <f t="shared" si="643"/>
        <v>0</v>
      </c>
      <c r="BH1652" s="501">
        <f t="shared" si="644"/>
        <v>0</v>
      </c>
      <c r="BI1652" s="502">
        <f t="shared" si="645"/>
        <v>0</v>
      </c>
      <c r="BJ1652" s="503">
        <f t="shared" si="646"/>
        <v>0</v>
      </c>
      <c r="BK1652" s="500">
        <f t="shared" si="647"/>
        <v>0</v>
      </c>
      <c r="BL1652" s="501">
        <f t="shared" si="648"/>
        <v>0</v>
      </c>
      <c r="BM1652" s="502">
        <f t="shared" si="649"/>
        <v>0</v>
      </c>
      <c r="BN1652" s="503">
        <f t="shared" si="650"/>
        <v>0</v>
      </c>
      <c r="BO1652" s="500">
        <f t="shared" si="651"/>
        <v>0</v>
      </c>
      <c r="BP1652" s="501">
        <f t="shared" si="652"/>
        <v>0</v>
      </c>
      <c r="BQ1652" s="502">
        <f t="shared" si="653"/>
        <v>0</v>
      </c>
      <c r="BR1652" s="503">
        <f t="shared" si="654"/>
        <v>0</v>
      </c>
      <c r="BS1652" s="293">
        <f t="shared" si="655"/>
        <v>0</v>
      </c>
      <c r="BT1652" s="504" t="str">
        <f>IF(BS1652=0,"",
IF(SUM($BS$1629:BS1652)=1,BU1652,
IF($BS$1750&gt;SUM($BS$1629:BS1652),_xlfn.CONCAT(", ",BU1652),
IF($BS$1750=SUM($BS$1629:BS1652),_xlfn.CONCAT(" y ",BU1652)))))</f>
        <v/>
      </c>
      <c r="BU1652" s="505" t="s">
        <v>5142</v>
      </c>
      <c r="BV1652" s="534">
        <f t="shared" si="656"/>
        <v>0</v>
      </c>
      <c r="BW1652" s="290">
        <f t="shared" si="657"/>
        <v>0</v>
      </c>
      <c r="BX1652" s="293">
        <f t="shared" si="658"/>
        <v>0</v>
      </c>
      <c r="BY1652" s="294" t="str">
        <f>IF(BX1652=0,"",
IF(SUM($BX$1629:BX1652)=1,BZ1652,
IF($BX$1750&gt;SUM($BX$1629:BX1652),_xlfn.CONCAT(", ",BZ1652),
IF($BX$1750=SUM($BX$1629:BX1652),_xlfn.CONCAT(" y ",BZ1652)))))</f>
        <v/>
      </c>
      <c r="BZ1652" s="89" t="s">
        <v>5142</v>
      </c>
    </row>
    <row r="1653" spans="1:78" ht="15" customHeight="1">
      <c r="A1653" s="64"/>
      <c r="B1653" s="11"/>
      <c r="C1653" s="38" t="s">
        <v>5075</v>
      </c>
      <c r="D1653" s="1020" t="str">
        <f>IF(CNGE_2025_M1_Secc5_Sub1!$D54="","",CNGE_2025_M1_Secc5_Sub1!$D54)</f>
        <v/>
      </c>
      <c r="E1653" s="889"/>
      <c r="F1653" s="889"/>
      <c r="G1653" s="889"/>
      <c r="H1653" s="889"/>
      <c r="I1653" s="889"/>
      <c r="J1653" s="889"/>
      <c r="K1653" s="889"/>
      <c r="L1653" s="890"/>
      <c r="M1653" s="818"/>
      <c r="N1653" s="818"/>
      <c r="O1653" s="818"/>
      <c r="P1653" s="818"/>
      <c r="Q1653" s="818"/>
      <c r="R1653" s="818"/>
      <c r="S1653" s="818"/>
      <c r="T1653" s="818"/>
      <c r="U1653" s="818"/>
      <c r="V1653" s="818"/>
      <c r="W1653" s="818"/>
      <c r="X1653" s="818"/>
      <c r="Y1653" s="818"/>
      <c r="Z1653" s="818"/>
      <c r="AA1653" s="818"/>
      <c r="AB1653" s="818"/>
      <c r="AC1653" s="818"/>
      <c r="AD1653" s="818"/>
      <c r="AI1653">
        <f t="shared" si="619"/>
        <v>0</v>
      </c>
      <c r="AJ1653">
        <f t="shared" si="620"/>
        <v>0</v>
      </c>
      <c r="AK1653">
        <f t="shared" si="621"/>
        <v>0</v>
      </c>
      <c r="AL1653">
        <f t="shared" si="622"/>
        <v>0</v>
      </c>
      <c r="AM1653">
        <f t="shared" si="623"/>
        <v>0</v>
      </c>
      <c r="AN1653">
        <f t="shared" si="624"/>
        <v>0</v>
      </c>
      <c r="AO1653">
        <f t="shared" si="625"/>
        <v>0</v>
      </c>
      <c r="AP1653">
        <f t="shared" si="626"/>
        <v>0</v>
      </c>
      <c r="AQ1653">
        <f t="shared" si="627"/>
        <v>0</v>
      </c>
      <c r="AR1653">
        <f t="shared" si="628"/>
        <v>0</v>
      </c>
      <c r="AS1653">
        <f t="shared" si="629"/>
        <v>0</v>
      </c>
      <c r="AT1653">
        <f t="shared" si="630"/>
        <v>0</v>
      </c>
      <c r="AU1653">
        <f t="shared" si="631"/>
        <v>0</v>
      </c>
      <c r="AV1653">
        <f t="shared" si="632"/>
        <v>0</v>
      </c>
      <c r="AW1653">
        <f t="shared" si="633"/>
        <v>0</v>
      </c>
      <c r="AX1653">
        <f t="shared" si="634"/>
        <v>0</v>
      </c>
      <c r="AY1653">
        <f t="shared" si="635"/>
        <v>0</v>
      </c>
      <c r="AZ1653">
        <f t="shared" si="636"/>
        <v>0</v>
      </c>
      <c r="BA1653">
        <f t="shared" si="637"/>
        <v>0</v>
      </c>
      <c r="BB1653">
        <f t="shared" si="638"/>
        <v>0</v>
      </c>
      <c r="BC1653">
        <f t="shared" si="639"/>
        <v>0</v>
      </c>
      <c r="BD1653">
        <f t="shared" si="640"/>
        <v>0</v>
      </c>
      <c r="BE1653">
        <f t="shared" si="641"/>
        <v>0</v>
      </c>
      <c r="BF1653">
        <f t="shared" si="642"/>
        <v>0</v>
      </c>
      <c r="BG1653" s="500">
        <f t="shared" si="643"/>
        <v>0</v>
      </c>
      <c r="BH1653" s="501">
        <f t="shared" si="644"/>
        <v>0</v>
      </c>
      <c r="BI1653" s="502">
        <f t="shared" si="645"/>
        <v>0</v>
      </c>
      <c r="BJ1653" s="503">
        <f t="shared" si="646"/>
        <v>0</v>
      </c>
      <c r="BK1653" s="500">
        <f t="shared" si="647"/>
        <v>0</v>
      </c>
      <c r="BL1653" s="501">
        <f t="shared" si="648"/>
        <v>0</v>
      </c>
      <c r="BM1653" s="502">
        <f t="shared" si="649"/>
        <v>0</v>
      </c>
      <c r="BN1653" s="503">
        <f t="shared" si="650"/>
        <v>0</v>
      </c>
      <c r="BO1653" s="500">
        <f t="shared" si="651"/>
        <v>0</v>
      </c>
      <c r="BP1653" s="501">
        <f t="shared" si="652"/>
        <v>0</v>
      </c>
      <c r="BQ1653" s="502">
        <f t="shared" si="653"/>
        <v>0</v>
      </c>
      <c r="BR1653" s="503">
        <f t="shared" si="654"/>
        <v>0</v>
      </c>
      <c r="BS1653" s="293">
        <f t="shared" si="655"/>
        <v>0</v>
      </c>
      <c r="BT1653" s="504" t="str">
        <f>IF(BS1653=0,"",
IF(SUM($BS$1629:BS1653)=1,BU1653,
IF($BS$1750&gt;SUM($BS$1629:BS1653),_xlfn.CONCAT(", ",BU1653),
IF($BS$1750=SUM($BS$1629:BS1653),_xlfn.CONCAT(" y ",BU1653)))))</f>
        <v/>
      </c>
      <c r="BU1653" s="505" t="s">
        <v>5143</v>
      </c>
      <c r="BV1653" s="534">
        <f t="shared" si="656"/>
        <v>0</v>
      </c>
      <c r="BW1653" s="290">
        <f t="shared" si="657"/>
        <v>0</v>
      </c>
      <c r="BX1653" s="293">
        <f t="shared" si="658"/>
        <v>0</v>
      </c>
      <c r="BY1653" s="294" t="str">
        <f>IF(BX1653=0,"",
IF(SUM($BX$1629:BX1653)=1,BZ1653,
IF($BX$1750&gt;SUM($BX$1629:BX1653),_xlfn.CONCAT(", ",BZ1653),
IF($BX$1750=SUM($BX$1629:BX1653),_xlfn.CONCAT(" y ",BZ1653)))))</f>
        <v/>
      </c>
      <c r="BZ1653" s="89" t="s">
        <v>5143</v>
      </c>
    </row>
    <row r="1654" spans="1:78" ht="15" customHeight="1">
      <c r="A1654" s="64"/>
      <c r="B1654" s="11"/>
      <c r="C1654" s="38" t="s">
        <v>5076</v>
      </c>
      <c r="D1654" s="1020" t="str">
        <f>IF(CNGE_2025_M1_Secc5_Sub1!$D55="","",CNGE_2025_M1_Secc5_Sub1!$D55)</f>
        <v/>
      </c>
      <c r="E1654" s="889"/>
      <c r="F1654" s="889"/>
      <c r="G1654" s="889"/>
      <c r="H1654" s="889"/>
      <c r="I1654" s="889"/>
      <c r="J1654" s="889"/>
      <c r="K1654" s="889"/>
      <c r="L1654" s="890"/>
      <c r="M1654" s="818"/>
      <c r="N1654" s="818"/>
      <c r="O1654" s="818"/>
      <c r="P1654" s="818"/>
      <c r="Q1654" s="818"/>
      <c r="R1654" s="818"/>
      <c r="S1654" s="818"/>
      <c r="T1654" s="818"/>
      <c r="U1654" s="818"/>
      <c r="V1654" s="818"/>
      <c r="W1654" s="818"/>
      <c r="X1654" s="818"/>
      <c r="Y1654" s="818"/>
      <c r="Z1654" s="818"/>
      <c r="AA1654" s="818"/>
      <c r="AB1654" s="818"/>
      <c r="AC1654" s="818"/>
      <c r="AD1654" s="818"/>
      <c r="AI1654">
        <f t="shared" si="619"/>
        <v>0</v>
      </c>
      <c r="AJ1654">
        <f t="shared" si="620"/>
        <v>0</v>
      </c>
      <c r="AK1654">
        <f t="shared" si="621"/>
        <v>0</v>
      </c>
      <c r="AL1654">
        <f t="shared" si="622"/>
        <v>0</v>
      </c>
      <c r="AM1654">
        <f t="shared" si="623"/>
        <v>0</v>
      </c>
      <c r="AN1654">
        <f t="shared" si="624"/>
        <v>0</v>
      </c>
      <c r="AO1654">
        <f t="shared" si="625"/>
        <v>0</v>
      </c>
      <c r="AP1654">
        <f t="shared" si="626"/>
        <v>0</v>
      </c>
      <c r="AQ1654">
        <f t="shared" si="627"/>
        <v>0</v>
      </c>
      <c r="AR1654">
        <f t="shared" si="628"/>
        <v>0</v>
      </c>
      <c r="AS1654">
        <f t="shared" si="629"/>
        <v>0</v>
      </c>
      <c r="AT1654">
        <f t="shared" si="630"/>
        <v>0</v>
      </c>
      <c r="AU1654">
        <f t="shared" si="631"/>
        <v>0</v>
      </c>
      <c r="AV1654">
        <f t="shared" si="632"/>
        <v>0</v>
      </c>
      <c r="AW1654">
        <f t="shared" si="633"/>
        <v>0</v>
      </c>
      <c r="AX1654">
        <f t="shared" si="634"/>
        <v>0</v>
      </c>
      <c r="AY1654">
        <f t="shared" si="635"/>
        <v>0</v>
      </c>
      <c r="AZ1654">
        <f t="shared" si="636"/>
        <v>0</v>
      </c>
      <c r="BA1654">
        <f t="shared" si="637"/>
        <v>0</v>
      </c>
      <c r="BB1654">
        <f t="shared" si="638"/>
        <v>0</v>
      </c>
      <c r="BC1654">
        <f t="shared" si="639"/>
        <v>0</v>
      </c>
      <c r="BD1654">
        <f t="shared" si="640"/>
        <v>0</v>
      </c>
      <c r="BE1654">
        <f t="shared" si="641"/>
        <v>0</v>
      </c>
      <c r="BF1654">
        <f t="shared" si="642"/>
        <v>0</v>
      </c>
      <c r="BG1654" s="500">
        <f t="shared" si="643"/>
        <v>0</v>
      </c>
      <c r="BH1654" s="501">
        <f t="shared" si="644"/>
        <v>0</v>
      </c>
      <c r="BI1654" s="502">
        <f t="shared" si="645"/>
        <v>0</v>
      </c>
      <c r="BJ1654" s="503">
        <f t="shared" si="646"/>
        <v>0</v>
      </c>
      <c r="BK1654" s="500">
        <f t="shared" si="647"/>
        <v>0</v>
      </c>
      <c r="BL1654" s="501">
        <f t="shared" si="648"/>
        <v>0</v>
      </c>
      <c r="BM1654" s="502">
        <f t="shared" si="649"/>
        <v>0</v>
      </c>
      <c r="BN1654" s="503">
        <f t="shared" si="650"/>
        <v>0</v>
      </c>
      <c r="BO1654" s="500">
        <f t="shared" si="651"/>
        <v>0</v>
      </c>
      <c r="BP1654" s="501">
        <f t="shared" si="652"/>
        <v>0</v>
      </c>
      <c r="BQ1654" s="502">
        <f t="shared" si="653"/>
        <v>0</v>
      </c>
      <c r="BR1654" s="503">
        <f t="shared" si="654"/>
        <v>0</v>
      </c>
      <c r="BS1654" s="293">
        <f t="shared" si="655"/>
        <v>0</v>
      </c>
      <c r="BT1654" s="504" t="str">
        <f>IF(BS1654=0,"",
IF(SUM($BS$1629:BS1654)=1,BU1654,
IF($BS$1750&gt;SUM($BS$1629:BS1654),_xlfn.CONCAT(", ",BU1654),
IF($BS$1750=SUM($BS$1629:BS1654),_xlfn.CONCAT(" y ",BU1654)))))</f>
        <v/>
      </c>
      <c r="BU1654" s="505" t="s">
        <v>5144</v>
      </c>
      <c r="BV1654" s="534">
        <f t="shared" si="656"/>
        <v>0</v>
      </c>
      <c r="BW1654" s="290">
        <f t="shared" si="657"/>
        <v>0</v>
      </c>
      <c r="BX1654" s="293">
        <f t="shared" si="658"/>
        <v>0</v>
      </c>
      <c r="BY1654" s="294" t="str">
        <f>IF(BX1654=0,"",
IF(SUM($BX$1629:BX1654)=1,BZ1654,
IF($BX$1750&gt;SUM($BX$1629:BX1654),_xlfn.CONCAT(", ",BZ1654),
IF($BX$1750=SUM($BX$1629:BX1654),_xlfn.CONCAT(" y ",BZ1654)))))</f>
        <v/>
      </c>
      <c r="BZ1654" s="89" t="s">
        <v>5144</v>
      </c>
    </row>
    <row r="1655" spans="1:78" ht="15" customHeight="1">
      <c r="A1655" s="64"/>
      <c r="B1655" s="11"/>
      <c r="C1655" s="38" t="s">
        <v>5077</v>
      </c>
      <c r="D1655" s="1020" t="str">
        <f>IF(CNGE_2025_M1_Secc5_Sub1!$D56="","",CNGE_2025_M1_Secc5_Sub1!$D56)</f>
        <v/>
      </c>
      <c r="E1655" s="889"/>
      <c r="F1655" s="889"/>
      <c r="G1655" s="889"/>
      <c r="H1655" s="889"/>
      <c r="I1655" s="889"/>
      <c r="J1655" s="889"/>
      <c r="K1655" s="889"/>
      <c r="L1655" s="890"/>
      <c r="M1655" s="818"/>
      <c r="N1655" s="818"/>
      <c r="O1655" s="818"/>
      <c r="P1655" s="818"/>
      <c r="Q1655" s="818"/>
      <c r="R1655" s="818"/>
      <c r="S1655" s="818"/>
      <c r="T1655" s="818"/>
      <c r="U1655" s="818"/>
      <c r="V1655" s="818"/>
      <c r="W1655" s="818"/>
      <c r="X1655" s="818"/>
      <c r="Y1655" s="818"/>
      <c r="Z1655" s="818"/>
      <c r="AA1655" s="818"/>
      <c r="AB1655" s="818"/>
      <c r="AC1655" s="818"/>
      <c r="AD1655" s="818"/>
      <c r="AI1655">
        <f t="shared" si="619"/>
        <v>0</v>
      </c>
      <c r="AJ1655">
        <f t="shared" si="620"/>
        <v>0</v>
      </c>
      <c r="AK1655">
        <f t="shared" si="621"/>
        <v>0</v>
      </c>
      <c r="AL1655">
        <f t="shared" si="622"/>
        <v>0</v>
      </c>
      <c r="AM1655">
        <f t="shared" si="623"/>
        <v>0</v>
      </c>
      <c r="AN1655">
        <f t="shared" si="624"/>
        <v>0</v>
      </c>
      <c r="AO1655">
        <f t="shared" si="625"/>
        <v>0</v>
      </c>
      <c r="AP1655">
        <f t="shared" si="626"/>
        <v>0</v>
      </c>
      <c r="AQ1655">
        <f t="shared" si="627"/>
        <v>0</v>
      </c>
      <c r="AR1655">
        <f t="shared" si="628"/>
        <v>0</v>
      </c>
      <c r="AS1655">
        <f t="shared" si="629"/>
        <v>0</v>
      </c>
      <c r="AT1655">
        <f t="shared" si="630"/>
        <v>0</v>
      </c>
      <c r="AU1655">
        <f t="shared" si="631"/>
        <v>0</v>
      </c>
      <c r="AV1655">
        <f t="shared" si="632"/>
        <v>0</v>
      </c>
      <c r="AW1655">
        <f t="shared" si="633"/>
        <v>0</v>
      </c>
      <c r="AX1655">
        <f t="shared" si="634"/>
        <v>0</v>
      </c>
      <c r="AY1655">
        <f t="shared" si="635"/>
        <v>0</v>
      </c>
      <c r="AZ1655">
        <f t="shared" si="636"/>
        <v>0</v>
      </c>
      <c r="BA1655">
        <f t="shared" si="637"/>
        <v>0</v>
      </c>
      <c r="BB1655">
        <f t="shared" si="638"/>
        <v>0</v>
      </c>
      <c r="BC1655">
        <f t="shared" si="639"/>
        <v>0</v>
      </c>
      <c r="BD1655">
        <f t="shared" si="640"/>
        <v>0</v>
      </c>
      <c r="BE1655">
        <f t="shared" si="641"/>
        <v>0</v>
      </c>
      <c r="BF1655">
        <f t="shared" si="642"/>
        <v>0</v>
      </c>
      <c r="BG1655" s="500">
        <f t="shared" si="643"/>
        <v>0</v>
      </c>
      <c r="BH1655" s="501">
        <f t="shared" si="644"/>
        <v>0</v>
      </c>
      <c r="BI1655" s="502">
        <f t="shared" si="645"/>
        <v>0</v>
      </c>
      <c r="BJ1655" s="503">
        <f t="shared" si="646"/>
        <v>0</v>
      </c>
      <c r="BK1655" s="500">
        <f t="shared" si="647"/>
        <v>0</v>
      </c>
      <c r="BL1655" s="501">
        <f t="shared" si="648"/>
        <v>0</v>
      </c>
      <c r="BM1655" s="502">
        <f t="shared" si="649"/>
        <v>0</v>
      </c>
      <c r="BN1655" s="503">
        <f t="shared" si="650"/>
        <v>0</v>
      </c>
      <c r="BO1655" s="500">
        <f t="shared" si="651"/>
        <v>0</v>
      </c>
      <c r="BP1655" s="501">
        <f t="shared" si="652"/>
        <v>0</v>
      </c>
      <c r="BQ1655" s="502">
        <f t="shared" si="653"/>
        <v>0</v>
      </c>
      <c r="BR1655" s="503">
        <f t="shared" si="654"/>
        <v>0</v>
      </c>
      <c r="BS1655" s="293">
        <f t="shared" si="655"/>
        <v>0</v>
      </c>
      <c r="BT1655" s="504" t="str">
        <f>IF(BS1655=0,"",
IF(SUM($BS$1629:BS1655)=1,BU1655,
IF($BS$1750&gt;SUM($BS$1629:BS1655),_xlfn.CONCAT(", ",BU1655),
IF($BS$1750=SUM($BS$1629:BS1655),_xlfn.CONCAT(" y ",BU1655)))))</f>
        <v/>
      </c>
      <c r="BU1655" s="505" t="s">
        <v>5145</v>
      </c>
      <c r="BV1655" s="534">
        <f t="shared" si="656"/>
        <v>0</v>
      </c>
      <c r="BW1655" s="290">
        <f t="shared" si="657"/>
        <v>0</v>
      </c>
      <c r="BX1655" s="293">
        <f t="shared" si="658"/>
        <v>0</v>
      </c>
      <c r="BY1655" s="294" t="str">
        <f>IF(BX1655=0,"",
IF(SUM($BX$1629:BX1655)=1,BZ1655,
IF($BX$1750&gt;SUM($BX$1629:BX1655),_xlfn.CONCAT(", ",BZ1655),
IF($BX$1750=SUM($BX$1629:BX1655),_xlfn.CONCAT(" y ",BZ1655)))))</f>
        <v/>
      </c>
      <c r="BZ1655" s="89" t="s">
        <v>5145</v>
      </c>
    </row>
    <row r="1656" spans="1:78" ht="15" customHeight="1">
      <c r="A1656" s="64"/>
      <c r="B1656" s="11"/>
      <c r="C1656" s="38" t="s">
        <v>5078</v>
      </c>
      <c r="D1656" s="1020" t="str">
        <f>IF(CNGE_2025_M1_Secc5_Sub1!$D57="","",CNGE_2025_M1_Secc5_Sub1!$D57)</f>
        <v/>
      </c>
      <c r="E1656" s="889"/>
      <c r="F1656" s="889"/>
      <c r="G1656" s="889"/>
      <c r="H1656" s="889"/>
      <c r="I1656" s="889"/>
      <c r="J1656" s="889"/>
      <c r="K1656" s="889"/>
      <c r="L1656" s="890"/>
      <c r="M1656" s="818"/>
      <c r="N1656" s="818"/>
      <c r="O1656" s="818"/>
      <c r="P1656" s="818"/>
      <c r="Q1656" s="818"/>
      <c r="R1656" s="818"/>
      <c r="S1656" s="818"/>
      <c r="T1656" s="818"/>
      <c r="U1656" s="818"/>
      <c r="V1656" s="818"/>
      <c r="W1656" s="818"/>
      <c r="X1656" s="818"/>
      <c r="Y1656" s="818"/>
      <c r="Z1656" s="818"/>
      <c r="AA1656" s="818"/>
      <c r="AB1656" s="818"/>
      <c r="AC1656" s="818"/>
      <c r="AD1656" s="818"/>
      <c r="AI1656">
        <f t="shared" si="619"/>
        <v>0</v>
      </c>
      <c r="AJ1656">
        <f t="shared" si="620"/>
        <v>0</v>
      </c>
      <c r="AK1656">
        <f t="shared" si="621"/>
        <v>0</v>
      </c>
      <c r="AL1656">
        <f t="shared" si="622"/>
        <v>0</v>
      </c>
      <c r="AM1656">
        <f t="shared" si="623"/>
        <v>0</v>
      </c>
      <c r="AN1656">
        <f t="shared" si="624"/>
        <v>0</v>
      </c>
      <c r="AO1656">
        <f t="shared" si="625"/>
        <v>0</v>
      </c>
      <c r="AP1656">
        <f t="shared" si="626"/>
        <v>0</v>
      </c>
      <c r="AQ1656">
        <f t="shared" si="627"/>
        <v>0</v>
      </c>
      <c r="AR1656">
        <f t="shared" si="628"/>
        <v>0</v>
      </c>
      <c r="AS1656">
        <f t="shared" si="629"/>
        <v>0</v>
      </c>
      <c r="AT1656">
        <f t="shared" si="630"/>
        <v>0</v>
      </c>
      <c r="AU1656">
        <f t="shared" si="631"/>
        <v>0</v>
      </c>
      <c r="AV1656">
        <f t="shared" si="632"/>
        <v>0</v>
      </c>
      <c r="AW1656">
        <f t="shared" si="633"/>
        <v>0</v>
      </c>
      <c r="AX1656">
        <f t="shared" si="634"/>
        <v>0</v>
      </c>
      <c r="AY1656">
        <f t="shared" si="635"/>
        <v>0</v>
      </c>
      <c r="AZ1656">
        <f t="shared" si="636"/>
        <v>0</v>
      </c>
      <c r="BA1656">
        <f t="shared" si="637"/>
        <v>0</v>
      </c>
      <c r="BB1656">
        <f t="shared" si="638"/>
        <v>0</v>
      </c>
      <c r="BC1656">
        <f t="shared" si="639"/>
        <v>0</v>
      </c>
      <c r="BD1656">
        <f t="shared" si="640"/>
        <v>0</v>
      </c>
      <c r="BE1656">
        <f t="shared" si="641"/>
        <v>0</v>
      </c>
      <c r="BF1656">
        <f t="shared" si="642"/>
        <v>0</v>
      </c>
      <c r="BG1656" s="500">
        <f t="shared" si="643"/>
        <v>0</v>
      </c>
      <c r="BH1656" s="501">
        <f t="shared" si="644"/>
        <v>0</v>
      </c>
      <c r="BI1656" s="502">
        <f t="shared" si="645"/>
        <v>0</v>
      </c>
      <c r="BJ1656" s="503">
        <f t="shared" si="646"/>
        <v>0</v>
      </c>
      <c r="BK1656" s="500">
        <f t="shared" si="647"/>
        <v>0</v>
      </c>
      <c r="BL1656" s="501">
        <f t="shared" si="648"/>
        <v>0</v>
      </c>
      <c r="BM1656" s="502">
        <f t="shared" si="649"/>
        <v>0</v>
      </c>
      <c r="BN1656" s="503">
        <f t="shared" si="650"/>
        <v>0</v>
      </c>
      <c r="BO1656" s="500">
        <f t="shared" si="651"/>
        <v>0</v>
      </c>
      <c r="BP1656" s="501">
        <f t="shared" si="652"/>
        <v>0</v>
      </c>
      <c r="BQ1656" s="502">
        <f t="shared" si="653"/>
        <v>0</v>
      </c>
      <c r="BR1656" s="503">
        <f t="shared" si="654"/>
        <v>0</v>
      </c>
      <c r="BS1656" s="293">
        <f t="shared" si="655"/>
        <v>0</v>
      </c>
      <c r="BT1656" s="504" t="str">
        <f>IF(BS1656=0,"",
IF(SUM($BS$1629:BS1656)=1,BU1656,
IF($BS$1750&gt;SUM($BS$1629:BS1656),_xlfn.CONCAT(", ",BU1656),
IF($BS$1750=SUM($BS$1629:BS1656),_xlfn.CONCAT(" y ",BU1656)))))</f>
        <v/>
      </c>
      <c r="BU1656" s="505" t="s">
        <v>5146</v>
      </c>
      <c r="BV1656" s="534">
        <f t="shared" si="656"/>
        <v>0</v>
      </c>
      <c r="BW1656" s="290">
        <f t="shared" si="657"/>
        <v>0</v>
      </c>
      <c r="BX1656" s="293">
        <f t="shared" si="658"/>
        <v>0</v>
      </c>
      <c r="BY1656" s="294" t="str">
        <f>IF(BX1656=0,"",
IF(SUM($BX$1629:BX1656)=1,BZ1656,
IF($BX$1750&gt;SUM($BX$1629:BX1656),_xlfn.CONCAT(", ",BZ1656),
IF($BX$1750=SUM($BX$1629:BX1656),_xlfn.CONCAT(" y ",BZ1656)))))</f>
        <v/>
      </c>
      <c r="BZ1656" s="89" t="s">
        <v>5146</v>
      </c>
    </row>
    <row r="1657" spans="1:78" ht="15" customHeight="1">
      <c r="A1657" s="64"/>
      <c r="B1657" s="11"/>
      <c r="C1657" s="38" t="s">
        <v>5079</v>
      </c>
      <c r="D1657" s="1020" t="str">
        <f>IF(CNGE_2025_M1_Secc5_Sub1!$D58="","",CNGE_2025_M1_Secc5_Sub1!$D58)</f>
        <v/>
      </c>
      <c r="E1657" s="889"/>
      <c r="F1657" s="889"/>
      <c r="G1657" s="889"/>
      <c r="H1657" s="889"/>
      <c r="I1657" s="889"/>
      <c r="J1657" s="889"/>
      <c r="K1657" s="889"/>
      <c r="L1657" s="890"/>
      <c r="M1657" s="818"/>
      <c r="N1657" s="818"/>
      <c r="O1657" s="818"/>
      <c r="P1657" s="818"/>
      <c r="Q1657" s="818"/>
      <c r="R1657" s="818"/>
      <c r="S1657" s="818"/>
      <c r="T1657" s="818"/>
      <c r="U1657" s="818"/>
      <c r="V1657" s="818"/>
      <c r="W1657" s="818"/>
      <c r="X1657" s="818"/>
      <c r="Y1657" s="818"/>
      <c r="Z1657" s="818"/>
      <c r="AA1657" s="818"/>
      <c r="AB1657" s="818"/>
      <c r="AC1657" s="818"/>
      <c r="AD1657" s="818"/>
      <c r="AI1657">
        <f t="shared" si="619"/>
        <v>0</v>
      </c>
      <c r="AJ1657">
        <f t="shared" si="620"/>
        <v>0</v>
      </c>
      <c r="AK1657">
        <f t="shared" si="621"/>
        <v>0</v>
      </c>
      <c r="AL1657">
        <f t="shared" si="622"/>
        <v>0</v>
      </c>
      <c r="AM1657">
        <f t="shared" si="623"/>
        <v>0</v>
      </c>
      <c r="AN1657">
        <f t="shared" si="624"/>
        <v>0</v>
      </c>
      <c r="AO1657">
        <f t="shared" si="625"/>
        <v>0</v>
      </c>
      <c r="AP1657">
        <f t="shared" si="626"/>
        <v>0</v>
      </c>
      <c r="AQ1657">
        <f t="shared" si="627"/>
        <v>0</v>
      </c>
      <c r="AR1657">
        <f t="shared" si="628"/>
        <v>0</v>
      </c>
      <c r="AS1657">
        <f t="shared" si="629"/>
        <v>0</v>
      </c>
      <c r="AT1657">
        <f t="shared" si="630"/>
        <v>0</v>
      </c>
      <c r="AU1657">
        <f t="shared" si="631"/>
        <v>0</v>
      </c>
      <c r="AV1657">
        <f t="shared" si="632"/>
        <v>0</v>
      </c>
      <c r="AW1657">
        <f t="shared" si="633"/>
        <v>0</v>
      </c>
      <c r="AX1657">
        <f t="shared" si="634"/>
        <v>0</v>
      </c>
      <c r="AY1657">
        <f t="shared" si="635"/>
        <v>0</v>
      </c>
      <c r="AZ1657">
        <f t="shared" si="636"/>
        <v>0</v>
      </c>
      <c r="BA1657">
        <f t="shared" si="637"/>
        <v>0</v>
      </c>
      <c r="BB1657">
        <f t="shared" si="638"/>
        <v>0</v>
      </c>
      <c r="BC1657">
        <f t="shared" si="639"/>
        <v>0</v>
      </c>
      <c r="BD1657">
        <f t="shared" si="640"/>
        <v>0</v>
      </c>
      <c r="BE1657">
        <f t="shared" si="641"/>
        <v>0</v>
      </c>
      <c r="BF1657">
        <f t="shared" si="642"/>
        <v>0</v>
      </c>
      <c r="BG1657" s="500">
        <f t="shared" si="643"/>
        <v>0</v>
      </c>
      <c r="BH1657" s="501">
        <f t="shared" si="644"/>
        <v>0</v>
      </c>
      <c r="BI1657" s="502">
        <f t="shared" si="645"/>
        <v>0</v>
      </c>
      <c r="BJ1657" s="503">
        <f t="shared" si="646"/>
        <v>0</v>
      </c>
      <c r="BK1657" s="500">
        <f t="shared" si="647"/>
        <v>0</v>
      </c>
      <c r="BL1657" s="501">
        <f t="shared" si="648"/>
        <v>0</v>
      </c>
      <c r="BM1657" s="502">
        <f t="shared" si="649"/>
        <v>0</v>
      </c>
      <c r="BN1657" s="503">
        <f t="shared" si="650"/>
        <v>0</v>
      </c>
      <c r="BO1657" s="500">
        <f t="shared" si="651"/>
        <v>0</v>
      </c>
      <c r="BP1657" s="501">
        <f t="shared" si="652"/>
        <v>0</v>
      </c>
      <c r="BQ1657" s="502">
        <f t="shared" si="653"/>
        <v>0</v>
      </c>
      <c r="BR1657" s="503">
        <f t="shared" si="654"/>
        <v>0</v>
      </c>
      <c r="BS1657" s="293">
        <f t="shared" si="655"/>
        <v>0</v>
      </c>
      <c r="BT1657" s="504" t="str">
        <f>IF(BS1657=0,"",
IF(SUM($BS$1629:BS1657)=1,BU1657,
IF($BS$1750&gt;SUM($BS$1629:BS1657),_xlfn.CONCAT(", ",BU1657),
IF($BS$1750=SUM($BS$1629:BS1657),_xlfn.CONCAT(" y ",BU1657)))))</f>
        <v/>
      </c>
      <c r="BU1657" s="505" t="s">
        <v>5147</v>
      </c>
      <c r="BV1657" s="534">
        <f t="shared" si="656"/>
        <v>0</v>
      </c>
      <c r="BW1657" s="290">
        <f t="shared" si="657"/>
        <v>0</v>
      </c>
      <c r="BX1657" s="293">
        <f t="shared" si="658"/>
        <v>0</v>
      </c>
      <c r="BY1657" s="294" t="str">
        <f>IF(BX1657=0,"",
IF(SUM($BX$1629:BX1657)=1,BZ1657,
IF($BX$1750&gt;SUM($BX$1629:BX1657),_xlfn.CONCAT(", ",BZ1657),
IF($BX$1750=SUM($BX$1629:BX1657),_xlfn.CONCAT(" y ",BZ1657)))))</f>
        <v/>
      </c>
      <c r="BZ1657" s="89" t="s">
        <v>5147</v>
      </c>
    </row>
    <row r="1658" spans="1:78" ht="15" customHeight="1">
      <c r="A1658" s="64"/>
      <c r="B1658" s="11"/>
      <c r="C1658" s="38" t="s">
        <v>5080</v>
      </c>
      <c r="D1658" s="1020" t="str">
        <f>IF(CNGE_2025_M1_Secc5_Sub1!$D59="","",CNGE_2025_M1_Secc5_Sub1!$D59)</f>
        <v/>
      </c>
      <c r="E1658" s="889"/>
      <c r="F1658" s="889"/>
      <c r="G1658" s="889"/>
      <c r="H1658" s="889"/>
      <c r="I1658" s="889"/>
      <c r="J1658" s="889"/>
      <c r="K1658" s="889"/>
      <c r="L1658" s="890"/>
      <c r="M1658" s="818"/>
      <c r="N1658" s="818"/>
      <c r="O1658" s="818"/>
      <c r="P1658" s="818"/>
      <c r="Q1658" s="818"/>
      <c r="R1658" s="818"/>
      <c r="S1658" s="818"/>
      <c r="T1658" s="818"/>
      <c r="U1658" s="818"/>
      <c r="V1658" s="818"/>
      <c r="W1658" s="818"/>
      <c r="X1658" s="818"/>
      <c r="Y1658" s="818"/>
      <c r="Z1658" s="818"/>
      <c r="AA1658" s="818"/>
      <c r="AB1658" s="818"/>
      <c r="AC1658" s="818"/>
      <c r="AD1658" s="818"/>
      <c r="AI1658">
        <f t="shared" si="619"/>
        <v>0</v>
      </c>
      <c r="AJ1658">
        <f t="shared" si="620"/>
        <v>0</v>
      </c>
      <c r="AK1658">
        <f t="shared" si="621"/>
        <v>0</v>
      </c>
      <c r="AL1658">
        <f t="shared" si="622"/>
        <v>0</v>
      </c>
      <c r="AM1658">
        <f t="shared" si="623"/>
        <v>0</v>
      </c>
      <c r="AN1658">
        <f t="shared" si="624"/>
        <v>0</v>
      </c>
      <c r="AO1658">
        <f t="shared" si="625"/>
        <v>0</v>
      </c>
      <c r="AP1658">
        <f t="shared" si="626"/>
        <v>0</v>
      </c>
      <c r="AQ1658">
        <f t="shared" si="627"/>
        <v>0</v>
      </c>
      <c r="AR1658">
        <f t="shared" si="628"/>
        <v>0</v>
      </c>
      <c r="AS1658">
        <f t="shared" si="629"/>
        <v>0</v>
      </c>
      <c r="AT1658">
        <f t="shared" si="630"/>
        <v>0</v>
      </c>
      <c r="AU1658">
        <f t="shared" si="631"/>
        <v>0</v>
      </c>
      <c r="AV1658">
        <f t="shared" si="632"/>
        <v>0</v>
      </c>
      <c r="AW1658">
        <f t="shared" si="633"/>
        <v>0</v>
      </c>
      <c r="AX1658">
        <f t="shared" si="634"/>
        <v>0</v>
      </c>
      <c r="AY1658">
        <f t="shared" si="635"/>
        <v>0</v>
      </c>
      <c r="AZ1658">
        <f t="shared" si="636"/>
        <v>0</v>
      </c>
      <c r="BA1658">
        <f t="shared" si="637"/>
        <v>0</v>
      </c>
      <c r="BB1658">
        <f t="shared" si="638"/>
        <v>0</v>
      </c>
      <c r="BC1658">
        <f t="shared" si="639"/>
        <v>0</v>
      </c>
      <c r="BD1658">
        <f t="shared" si="640"/>
        <v>0</v>
      </c>
      <c r="BE1658">
        <f t="shared" si="641"/>
        <v>0</v>
      </c>
      <c r="BF1658">
        <f t="shared" si="642"/>
        <v>0</v>
      </c>
      <c r="BG1658" s="500">
        <f t="shared" si="643"/>
        <v>0</v>
      </c>
      <c r="BH1658" s="501">
        <f t="shared" si="644"/>
        <v>0</v>
      </c>
      <c r="BI1658" s="502">
        <f t="shared" si="645"/>
        <v>0</v>
      </c>
      <c r="BJ1658" s="503">
        <f t="shared" si="646"/>
        <v>0</v>
      </c>
      <c r="BK1658" s="500">
        <f t="shared" si="647"/>
        <v>0</v>
      </c>
      <c r="BL1658" s="501">
        <f t="shared" si="648"/>
        <v>0</v>
      </c>
      <c r="BM1658" s="502">
        <f t="shared" si="649"/>
        <v>0</v>
      </c>
      <c r="BN1658" s="503">
        <f t="shared" si="650"/>
        <v>0</v>
      </c>
      <c r="BO1658" s="500">
        <f t="shared" si="651"/>
        <v>0</v>
      </c>
      <c r="BP1658" s="501">
        <f t="shared" si="652"/>
        <v>0</v>
      </c>
      <c r="BQ1658" s="502">
        <f t="shared" si="653"/>
        <v>0</v>
      </c>
      <c r="BR1658" s="503">
        <f t="shared" si="654"/>
        <v>0</v>
      </c>
      <c r="BS1658" s="293">
        <f t="shared" si="655"/>
        <v>0</v>
      </c>
      <c r="BT1658" s="504" t="str">
        <f>IF(BS1658=0,"",
IF(SUM($BS$1629:BS1658)=1,BU1658,
IF($BS$1750&gt;SUM($BS$1629:BS1658),_xlfn.CONCAT(", ",BU1658),
IF($BS$1750=SUM($BS$1629:BS1658),_xlfn.CONCAT(" y ",BU1658)))))</f>
        <v/>
      </c>
      <c r="BU1658" s="505" t="s">
        <v>5148</v>
      </c>
      <c r="BV1658" s="534">
        <f t="shared" si="656"/>
        <v>0</v>
      </c>
      <c r="BW1658" s="290">
        <f t="shared" si="657"/>
        <v>0</v>
      </c>
      <c r="BX1658" s="293">
        <f t="shared" si="658"/>
        <v>0</v>
      </c>
      <c r="BY1658" s="294" t="str">
        <f>IF(BX1658=0,"",
IF(SUM($BX$1629:BX1658)=1,BZ1658,
IF($BX$1750&gt;SUM($BX$1629:BX1658),_xlfn.CONCAT(", ",BZ1658),
IF($BX$1750=SUM($BX$1629:BX1658),_xlfn.CONCAT(" y ",BZ1658)))))</f>
        <v/>
      </c>
      <c r="BZ1658" s="89" t="s">
        <v>5148</v>
      </c>
    </row>
    <row r="1659" spans="1:78" ht="15" customHeight="1">
      <c r="A1659" s="64"/>
      <c r="B1659" s="11"/>
      <c r="C1659" s="38" t="s">
        <v>5081</v>
      </c>
      <c r="D1659" s="1020" t="str">
        <f>IF(CNGE_2025_M1_Secc5_Sub1!$D60="","",CNGE_2025_M1_Secc5_Sub1!$D60)</f>
        <v/>
      </c>
      <c r="E1659" s="889"/>
      <c r="F1659" s="889"/>
      <c r="G1659" s="889"/>
      <c r="H1659" s="889"/>
      <c r="I1659" s="889"/>
      <c r="J1659" s="889"/>
      <c r="K1659" s="889"/>
      <c r="L1659" s="890"/>
      <c r="M1659" s="818"/>
      <c r="N1659" s="818"/>
      <c r="O1659" s="818"/>
      <c r="P1659" s="818"/>
      <c r="Q1659" s="818"/>
      <c r="R1659" s="818"/>
      <c r="S1659" s="818"/>
      <c r="T1659" s="818"/>
      <c r="U1659" s="818"/>
      <c r="V1659" s="818"/>
      <c r="W1659" s="818"/>
      <c r="X1659" s="818"/>
      <c r="Y1659" s="818"/>
      <c r="Z1659" s="818"/>
      <c r="AA1659" s="818"/>
      <c r="AB1659" s="818"/>
      <c r="AC1659" s="818"/>
      <c r="AD1659" s="818"/>
      <c r="AI1659">
        <f t="shared" si="619"/>
        <v>0</v>
      </c>
      <c r="AJ1659">
        <f t="shared" si="620"/>
        <v>0</v>
      </c>
      <c r="AK1659">
        <f t="shared" si="621"/>
        <v>0</v>
      </c>
      <c r="AL1659">
        <f t="shared" si="622"/>
        <v>0</v>
      </c>
      <c r="AM1659">
        <f t="shared" si="623"/>
        <v>0</v>
      </c>
      <c r="AN1659">
        <f t="shared" si="624"/>
        <v>0</v>
      </c>
      <c r="AO1659">
        <f t="shared" si="625"/>
        <v>0</v>
      </c>
      <c r="AP1659">
        <f t="shared" si="626"/>
        <v>0</v>
      </c>
      <c r="AQ1659">
        <f t="shared" si="627"/>
        <v>0</v>
      </c>
      <c r="AR1659">
        <f t="shared" si="628"/>
        <v>0</v>
      </c>
      <c r="AS1659">
        <f t="shared" si="629"/>
        <v>0</v>
      </c>
      <c r="AT1659">
        <f t="shared" si="630"/>
        <v>0</v>
      </c>
      <c r="AU1659">
        <f t="shared" si="631"/>
        <v>0</v>
      </c>
      <c r="AV1659">
        <f t="shared" si="632"/>
        <v>0</v>
      </c>
      <c r="AW1659">
        <f t="shared" si="633"/>
        <v>0</v>
      </c>
      <c r="AX1659">
        <f t="shared" si="634"/>
        <v>0</v>
      </c>
      <c r="AY1659">
        <f t="shared" si="635"/>
        <v>0</v>
      </c>
      <c r="AZ1659">
        <f t="shared" si="636"/>
        <v>0</v>
      </c>
      <c r="BA1659">
        <f t="shared" si="637"/>
        <v>0</v>
      </c>
      <c r="BB1659">
        <f t="shared" si="638"/>
        <v>0</v>
      </c>
      <c r="BC1659">
        <f t="shared" si="639"/>
        <v>0</v>
      </c>
      <c r="BD1659">
        <f t="shared" si="640"/>
        <v>0</v>
      </c>
      <c r="BE1659">
        <f t="shared" si="641"/>
        <v>0</v>
      </c>
      <c r="BF1659">
        <f t="shared" si="642"/>
        <v>0</v>
      </c>
      <c r="BG1659" s="500">
        <f t="shared" si="643"/>
        <v>0</v>
      </c>
      <c r="BH1659" s="501">
        <f t="shared" si="644"/>
        <v>0</v>
      </c>
      <c r="BI1659" s="502">
        <f t="shared" si="645"/>
        <v>0</v>
      </c>
      <c r="BJ1659" s="503">
        <f t="shared" si="646"/>
        <v>0</v>
      </c>
      <c r="BK1659" s="500">
        <f t="shared" si="647"/>
        <v>0</v>
      </c>
      <c r="BL1659" s="501">
        <f t="shared" si="648"/>
        <v>0</v>
      </c>
      <c r="BM1659" s="502">
        <f t="shared" si="649"/>
        <v>0</v>
      </c>
      <c r="BN1659" s="503">
        <f t="shared" si="650"/>
        <v>0</v>
      </c>
      <c r="BO1659" s="500">
        <f t="shared" si="651"/>
        <v>0</v>
      </c>
      <c r="BP1659" s="501">
        <f t="shared" si="652"/>
        <v>0</v>
      </c>
      <c r="BQ1659" s="502">
        <f t="shared" si="653"/>
        <v>0</v>
      </c>
      <c r="BR1659" s="503">
        <f t="shared" si="654"/>
        <v>0</v>
      </c>
      <c r="BS1659" s="293">
        <f t="shared" si="655"/>
        <v>0</v>
      </c>
      <c r="BT1659" s="504" t="str">
        <f>IF(BS1659=0,"",
IF(SUM($BS$1629:BS1659)=1,BU1659,
IF($BS$1750&gt;SUM($BS$1629:BS1659),_xlfn.CONCAT(", ",BU1659),
IF($BS$1750=SUM($BS$1629:BS1659),_xlfn.CONCAT(" y ",BU1659)))))</f>
        <v/>
      </c>
      <c r="BU1659" s="505" t="s">
        <v>5149</v>
      </c>
      <c r="BV1659" s="534">
        <f t="shared" si="656"/>
        <v>0</v>
      </c>
      <c r="BW1659" s="290">
        <f t="shared" si="657"/>
        <v>0</v>
      </c>
      <c r="BX1659" s="293">
        <f t="shared" si="658"/>
        <v>0</v>
      </c>
      <c r="BY1659" s="294" t="str">
        <f>IF(BX1659=0,"",
IF(SUM($BX$1629:BX1659)=1,BZ1659,
IF($BX$1750&gt;SUM($BX$1629:BX1659),_xlfn.CONCAT(", ",BZ1659),
IF($BX$1750=SUM($BX$1629:BX1659),_xlfn.CONCAT(" y ",BZ1659)))))</f>
        <v/>
      </c>
      <c r="BZ1659" s="89" t="s">
        <v>5149</v>
      </c>
    </row>
    <row r="1660" spans="1:78" ht="15" customHeight="1">
      <c r="A1660" s="64"/>
      <c r="B1660" s="11"/>
      <c r="C1660" s="38" t="s">
        <v>5082</v>
      </c>
      <c r="D1660" s="1020" t="str">
        <f>IF(CNGE_2025_M1_Secc5_Sub1!$D61="","",CNGE_2025_M1_Secc5_Sub1!$D61)</f>
        <v/>
      </c>
      <c r="E1660" s="889"/>
      <c r="F1660" s="889"/>
      <c r="G1660" s="889"/>
      <c r="H1660" s="889"/>
      <c r="I1660" s="889"/>
      <c r="J1660" s="889"/>
      <c r="K1660" s="889"/>
      <c r="L1660" s="890"/>
      <c r="M1660" s="818"/>
      <c r="N1660" s="818"/>
      <c r="O1660" s="818"/>
      <c r="P1660" s="818"/>
      <c r="Q1660" s="818"/>
      <c r="R1660" s="818"/>
      <c r="S1660" s="818"/>
      <c r="T1660" s="818"/>
      <c r="U1660" s="818"/>
      <c r="V1660" s="818"/>
      <c r="W1660" s="818"/>
      <c r="X1660" s="818"/>
      <c r="Y1660" s="818"/>
      <c r="Z1660" s="818"/>
      <c r="AA1660" s="818"/>
      <c r="AB1660" s="818"/>
      <c r="AC1660" s="818"/>
      <c r="AD1660" s="818"/>
      <c r="AI1660">
        <f t="shared" si="619"/>
        <v>0</v>
      </c>
      <c r="AJ1660">
        <f t="shared" si="620"/>
        <v>0</v>
      </c>
      <c r="AK1660">
        <f t="shared" si="621"/>
        <v>0</v>
      </c>
      <c r="AL1660">
        <f t="shared" si="622"/>
        <v>0</v>
      </c>
      <c r="AM1660">
        <f t="shared" si="623"/>
        <v>0</v>
      </c>
      <c r="AN1660">
        <f t="shared" si="624"/>
        <v>0</v>
      </c>
      <c r="AO1660">
        <f t="shared" si="625"/>
        <v>0</v>
      </c>
      <c r="AP1660">
        <f t="shared" si="626"/>
        <v>0</v>
      </c>
      <c r="AQ1660">
        <f t="shared" si="627"/>
        <v>0</v>
      </c>
      <c r="AR1660">
        <f t="shared" si="628"/>
        <v>0</v>
      </c>
      <c r="AS1660">
        <f t="shared" si="629"/>
        <v>0</v>
      </c>
      <c r="AT1660">
        <f t="shared" si="630"/>
        <v>0</v>
      </c>
      <c r="AU1660">
        <f t="shared" si="631"/>
        <v>0</v>
      </c>
      <c r="AV1660">
        <f t="shared" si="632"/>
        <v>0</v>
      </c>
      <c r="AW1660">
        <f t="shared" si="633"/>
        <v>0</v>
      </c>
      <c r="AX1660">
        <f t="shared" si="634"/>
        <v>0</v>
      </c>
      <c r="AY1660">
        <f t="shared" si="635"/>
        <v>0</v>
      </c>
      <c r="AZ1660">
        <f t="shared" si="636"/>
        <v>0</v>
      </c>
      <c r="BA1660">
        <f t="shared" si="637"/>
        <v>0</v>
      </c>
      <c r="BB1660">
        <f t="shared" si="638"/>
        <v>0</v>
      </c>
      <c r="BC1660">
        <f t="shared" si="639"/>
        <v>0</v>
      </c>
      <c r="BD1660">
        <f t="shared" si="640"/>
        <v>0</v>
      </c>
      <c r="BE1660">
        <f t="shared" si="641"/>
        <v>0</v>
      </c>
      <c r="BF1660">
        <f t="shared" si="642"/>
        <v>0</v>
      </c>
      <c r="BG1660" s="500">
        <f t="shared" si="643"/>
        <v>0</v>
      </c>
      <c r="BH1660" s="501">
        <f t="shared" si="644"/>
        <v>0</v>
      </c>
      <c r="BI1660" s="502">
        <f t="shared" si="645"/>
        <v>0</v>
      </c>
      <c r="BJ1660" s="503">
        <f t="shared" si="646"/>
        <v>0</v>
      </c>
      <c r="BK1660" s="500">
        <f t="shared" si="647"/>
        <v>0</v>
      </c>
      <c r="BL1660" s="501">
        <f t="shared" si="648"/>
        <v>0</v>
      </c>
      <c r="BM1660" s="502">
        <f t="shared" si="649"/>
        <v>0</v>
      </c>
      <c r="BN1660" s="503">
        <f t="shared" si="650"/>
        <v>0</v>
      </c>
      <c r="BO1660" s="500">
        <f t="shared" si="651"/>
        <v>0</v>
      </c>
      <c r="BP1660" s="501">
        <f t="shared" si="652"/>
        <v>0</v>
      </c>
      <c r="BQ1660" s="502">
        <f t="shared" si="653"/>
        <v>0</v>
      </c>
      <c r="BR1660" s="503">
        <f t="shared" si="654"/>
        <v>0</v>
      </c>
      <c r="BS1660" s="293">
        <f t="shared" si="655"/>
        <v>0</v>
      </c>
      <c r="BT1660" s="504" t="str">
        <f>IF(BS1660=0,"",
IF(SUM($BS$1629:BS1660)=1,BU1660,
IF($BS$1750&gt;SUM($BS$1629:BS1660),_xlfn.CONCAT(", ",BU1660),
IF($BS$1750=SUM($BS$1629:BS1660),_xlfn.CONCAT(" y ",BU1660)))))</f>
        <v/>
      </c>
      <c r="BU1660" s="505" t="s">
        <v>5150</v>
      </c>
      <c r="BV1660" s="534">
        <f t="shared" si="656"/>
        <v>0</v>
      </c>
      <c r="BW1660" s="290">
        <f t="shared" si="657"/>
        <v>0</v>
      </c>
      <c r="BX1660" s="293">
        <f t="shared" si="658"/>
        <v>0</v>
      </c>
      <c r="BY1660" s="294" t="str">
        <f>IF(BX1660=0,"",
IF(SUM($BX$1629:BX1660)=1,BZ1660,
IF($BX$1750&gt;SUM($BX$1629:BX1660),_xlfn.CONCAT(", ",BZ1660),
IF($BX$1750=SUM($BX$1629:BX1660),_xlfn.CONCAT(" y ",BZ1660)))))</f>
        <v/>
      </c>
      <c r="BZ1660" s="89" t="s">
        <v>5150</v>
      </c>
    </row>
    <row r="1661" spans="1:78" ht="15" customHeight="1">
      <c r="A1661" s="64"/>
      <c r="B1661" s="11"/>
      <c r="C1661" s="38" t="s">
        <v>5083</v>
      </c>
      <c r="D1661" s="1020" t="str">
        <f>IF(CNGE_2025_M1_Secc5_Sub1!$D62="","",CNGE_2025_M1_Secc5_Sub1!$D62)</f>
        <v/>
      </c>
      <c r="E1661" s="889"/>
      <c r="F1661" s="889"/>
      <c r="G1661" s="889"/>
      <c r="H1661" s="889"/>
      <c r="I1661" s="889"/>
      <c r="J1661" s="889"/>
      <c r="K1661" s="889"/>
      <c r="L1661" s="890"/>
      <c r="M1661" s="818"/>
      <c r="N1661" s="818"/>
      <c r="O1661" s="818"/>
      <c r="P1661" s="818"/>
      <c r="Q1661" s="818"/>
      <c r="R1661" s="818"/>
      <c r="S1661" s="818"/>
      <c r="T1661" s="818"/>
      <c r="U1661" s="818"/>
      <c r="V1661" s="818"/>
      <c r="W1661" s="818"/>
      <c r="X1661" s="818"/>
      <c r="Y1661" s="818"/>
      <c r="Z1661" s="818"/>
      <c r="AA1661" s="818"/>
      <c r="AB1661" s="818"/>
      <c r="AC1661" s="818"/>
      <c r="AD1661" s="818"/>
      <c r="AI1661">
        <f t="shared" ref="AI1661:AI1692" si="659">M1661</f>
        <v>0</v>
      </c>
      <c r="AJ1661">
        <f t="shared" ref="AJ1661:AJ1692" si="660">COUNTIF(N1661:O1661,"NS")</f>
        <v>0</v>
      </c>
      <c r="AK1661">
        <f t="shared" ref="AK1661:AK1692" si="661">SUM(N1661:O1661)</f>
        <v>0</v>
      </c>
      <c r="AL1661">
        <f t="shared" ref="AL1661:AL1692" si="662">IF(COUNTIF(M1661:O1661,"NA")=3,0,IF(OR(AND(AI1661=0,AJ1661&gt;0),AND(AI1661="NS",AK1661&gt;0), AND(AI1661="NS", AJ1661=0,AK1661=0)), 1, IF(OR(AND(AI1661&gt;0,AJ1661&gt;1,AI1661&gt;AK1661), AND(AI1661="NS",AJ1661=2), AND(AI1661="NS",AK1661=0,AJ1661&gt;0),AI1661=AK1661), 0, 1)))</f>
        <v>0</v>
      </c>
      <c r="AM1661">
        <f t="shared" ref="AM1661:AM1692" si="663">P1661</f>
        <v>0</v>
      </c>
      <c r="AN1661">
        <f t="shared" ref="AN1661:AN1692" si="664">COUNTIF(Q1661:R1661,"NS")</f>
        <v>0</v>
      </c>
      <c r="AO1661">
        <f t="shared" ref="AO1661:AO1692" si="665">SUM(Q1661:R1661)</f>
        <v>0</v>
      </c>
      <c r="AP1661">
        <f t="shared" ref="AP1661:AP1692" si="666">IF(COUNTIF(P1661:R1661,"NA")=3,0,IF(OR(AND(AM1661=0,AN1661&gt;0),AND(AM1661="NS",AO1661&gt;0), AND(AM1661="NS", AN1661=0,AO1661=0)), 1, IF(OR(AND(AM1661&gt;0,AN1661&gt;1,AM1661&gt;AO1661), AND(AM1661="NS",AN1661=2), AND(AM1661="NS",AO1661=0,AN1661&gt;0),AM1661=AO1661), 0, 1)))</f>
        <v>0</v>
      </c>
      <c r="AQ1661">
        <f t="shared" ref="AQ1661:AQ1692" si="667">S1661</f>
        <v>0</v>
      </c>
      <c r="AR1661">
        <f t="shared" ref="AR1661:AR1692" si="668">COUNTIF(T1661:U1661,"NS")</f>
        <v>0</v>
      </c>
      <c r="AS1661">
        <f t="shared" ref="AS1661:AS1692" si="669">SUM(T1661:U1661)</f>
        <v>0</v>
      </c>
      <c r="AT1661">
        <f t="shared" ref="AT1661:AT1692" si="670">IF(COUNTIF(S1661:U1661,"NA")=3,0,IF(OR(AND(AQ1661=0,AR1661&gt;0),AND(AQ1661="NS",AS1661&gt;0), AND(AQ1661="NS", AR1661=0,AS1661=0)), 1, IF(OR(AND(AQ1661&gt;0,AR1661&gt;1,AQ1661&gt;AS1661), AND(AQ1661="NS",AR1661=2), AND(AQ1661="NS",AS1661=0,AR1661&gt;0),AQ1661=AS1661), 0, 1)))</f>
        <v>0</v>
      </c>
      <c r="AU1661">
        <f t="shared" ref="AU1661:AU1692" si="671">V1661</f>
        <v>0</v>
      </c>
      <c r="AV1661">
        <f t="shared" ref="AV1661:AV1692" si="672">COUNTIF(W1661:X1661,"NS")</f>
        <v>0</v>
      </c>
      <c r="AW1661">
        <f t="shared" ref="AW1661:AW1692" si="673">SUM(W1661:X1661)</f>
        <v>0</v>
      </c>
      <c r="AX1661">
        <f t="shared" ref="AX1661:AX1692" si="674">IF(COUNTIF(V1661:X1661,"NA")=3,0,IF(OR(AND(AU1661=0,AV1661&gt;0),AND(AU1661="NS",AW1661&gt;0), AND(AU1661="NS", AV1661=0,AW1661=0)), 1, IF(OR(AND(AU1661&gt;0,AV1661&gt;1,AU1661&gt;AW1661), AND(AU1661="NS",AV1661=2), AND(AU1661="NS",AW1661=0,AV1661&gt;0),AU1661=AW1661), 0, 1)))</f>
        <v>0</v>
      </c>
      <c r="AY1661">
        <f t="shared" ref="AY1661:AY1692" si="675">Y1661</f>
        <v>0</v>
      </c>
      <c r="AZ1661">
        <f t="shared" ref="AZ1661:AZ1692" si="676">COUNTIF(Z1661:AA1661,"NS")</f>
        <v>0</v>
      </c>
      <c r="BA1661">
        <f t="shared" ref="BA1661:BA1692" si="677">SUM(Z1661:AA1661)</f>
        <v>0</v>
      </c>
      <c r="BB1661">
        <f t="shared" ref="BB1661:BB1692" si="678">IF(COUNTIF(Y1661:AA1661,"NA")=3,0,IF(OR(AND(AY1661=0,AZ1661&gt;0),AND(AY1661="NS",BA1661&gt;0), AND(AY1661="NS", AZ1661=0,BA1661=0)), 1, IF(OR(AND(AY1661&gt;0,AZ1661&gt;1,AY1661&gt;BA1661), AND(AY1661="NS",AZ1661=2), AND(AY1661="NS",BA1661=0,AZ1661&gt;0),AY1661=BA1661), 0, 1)))</f>
        <v>0</v>
      </c>
      <c r="BC1661">
        <f t="shared" ref="BC1661:BC1692" si="679">AB1661</f>
        <v>0</v>
      </c>
      <c r="BD1661">
        <f t="shared" ref="BD1661:BD1692" si="680">COUNTIF(AC1661:AD1661,"NS")</f>
        <v>0</v>
      </c>
      <c r="BE1661">
        <f t="shared" ref="BE1661:BE1692" si="681">SUM(AC1661:AD1661)</f>
        <v>0</v>
      </c>
      <c r="BF1661">
        <f t="shared" ref="BF1661:BF1692" si="682">IF(COUNTIF(AB1661:AD1661,"NA")=3,0,IF(OR(AND(BC1661=0,BD1661&gt;0),AND(BC1661="NS",BE1661&gt;0), AND(BC1661="NS", BD1661=0,BE1661=0)), 1, IF(OR(AND(BC1661&gt;0,BD1661&gt;1,BC1661&gt;BE1661), AND(BC1661="NS",BD1661=2), AND(BC1661="NS",BE1661=0,BD1661&gt;0),BC1661=BE1661), 0, 1)))</f>
        <v>0</v>
      </c>
      <c r="BG1661" s="500">
        <f t="shared" si="643"/>
        <v>0</v>
      </c>
      <c r="BH1661" s="501">
        <f t="shared" si="644"/>
        <v>0</v>
      </c>
      <c r="BI1661" s="502">
        <f t="shared" si="645"/>
        <v>0</v>
      </c>
      <c r="BJ1661" s="503">
        <f t="shared" si="646"/>
        <v>0</v>
      </c>
      <c r="BK1661" s="500">
        <f t="shared" si="647"/>
        <v>0</v>
      </c>
      <c r="BL1661" s="501">
        <f t="shared" si="648"/>
        <v>0</v>
      </c>
      <c r="BM1661" s="502">
        <f t="shared" si="649"/>
        <v>0</v>
      </c>
      <c r="BN1661" s="503">
        <f t="shared" si="650"/>
        <v>0</v>
      </c>
      <c r="BO1661" s="500">
        <f t="shared" si="651"/>
        <v>0</v>
      </c>
      <c r="BP1661" s="501">
        <f t="shared" si="652"/>
        <v>0</v>
      </c>
      <c r="BQ1661" s="502">
        <f t="shared" si="653"/>
        <v>0</v>
      </c>
      <c r="BR1661" s="503">
        <f t="shared" si="654"/>
        <v>0</v>
      </c>
      <c r="BS1661" s="293">
        <f t="shared" si="655"/>
        <v>0</v>
      </c>
      <c r="BT1661" s="504" t="str">
        <f>IF(BS1661=0,"",
IF(SUM($BS$1629:BS1661)=1,BU1661,
IF($BS$1750&gt;SUM($BS$1629:BS1661),_xlfn.CONCAT(", ",BU1661),
IF($BS$1750=SUM($BS$1629:BS1661),_xlfn.CONCAT(" y ",BU1661)))))</f>
        <v/>
      </c>
      <c r="BU1661" s="505" t="s">
        <v>5151</v>
      </c>
      <c r="BV1661" s="534">
        <f t="shared" si="656"/>
        <v>0</v>
      </c>
      <c r="BW1661" s="290">
        <f t="shared" si="657"/>
        <v>0</v>
      </c>
      <c r="BX1661" s="293">
        <f t="shared" si="658"/>
        <v>0</v>
      </c>
      <c r="BY1661" s="294" t="str">
        <f>IF(BX1661=0,"",
IF(SUM($BX$1629:BX1661)=1,BZ1661,
IF($BX$1750&gt;SUM($BX$1629:BX1661),_xlfn.CONCAT(", ",BZ1661),
IF($BX$1750=SUM($BX$1629:BX1661),_xlfn.CONCAT(" y ",BZ1661)))))</f>
        <v/>
      </c>
      <c r="BZ1661" s="89" t="s">
        <v>5151</v>
      </c>
    </row>
    <row r="1662" spans="1:78" ht="15" customHeight="1">
      <c r="A1662" s="64"/>
      <c r="B1662" s="11"/>
      <c r="C1662" s="38" t="s">
        <v>5084</v>
      </c>
      <c r="D1662" s="1020" t="str">
        <f>IF(CNGE_2025_M1_Secc5_Sub1!$D63="","",CNGE_2025_M1_Secc5_Sub1!$D63)</f>
        <v/>
      </c>
      <c r="E1662" s="889"/>
      <c r="F1662" s="889"/>
      <c r="G1662" s="889"/>
      <c r="H1662" s="889"/>
      <c r="I1662" s="889"/>
      <c r="J1662" s="889"/>
      <c r="K1662" s="889"/>
      <c r="L1662" s="890"/>
      <c r="M1662" s="818"/>
      <c r="N1662" s="818"/>
      <c r="O1662" s="818"/>
      <c r="P1662" s="818"/>
      <c r="Q1662" s="818"/>
      <c r="R1662" s="818"/>
      <c r="S1662" s="818"/>
      <c r="T1662" s="818"/>
      <c r="U1662" s="818"/>
      <c r="V1662" s="818"/>
      <c r="W1662" s="818"/>
      <c r="X1662" s="818"/>
      <c r="Y1662" s="818"/>
      <c r="Z1662" s="818"/>
      <c r="AA1662" s="818"/>
      <c r="AB1662" s="818"/>
      <c r="AC1662" s="818"/>
      <c r="AD1662" s="818"/>
      <c r="AI1662">
        <f t="shared" si="659"/>
        <v>0</v>
      </c>
      <c r="AJ1662">
        <f t="shared" si="660"/>
        <v>0</v>
      </c>
      <c r="AK1662">
        <f t="shared" si="661"/>
        <v>0</v>
      </c>
      <c r="AL1662">
        <f t="shared" si="662"/>
        <v>0</v>
      </c>
      <c r="AM1662">
        <f t="shared" si="663"/>
        <v>0</v>
      </c>
      <c r="AN1662">
        <f t="shared" si="664"/>
        <v>0</v>
      </c>
      <c r="AO1662">
        <f t="shared" si="665"/>
        <v>0</v>
      </c>
      <c r="AP1662">
        <f t="shared" si="666"/>
        <v>0</v>
      </c>
      <c r="AQ1662">
        <f t="shared" si="667"/>
        <v>0</v>
      </c>
      <c r="AR1662">
        <f t="shared" si="668"/>
        <v>0</v>
      </c>
      <c r="AS1662">
        <f t="shared" si="669"/>
        <v>0</v>
      </c>
      <c r="AT1662">
        <f t="shared" si="670"/>
        <v>0</v>
      </c>
      <c r="AU1662">
        <f t="shared" si="671"/>
        <v>0</v>
      </c>
      <c r="AV1662">
        <f t="shared" si="672"/>
        <v>0</v>
      </c>
      <c r="AW1662">
        <f t="shared" si="673"/>
        <v>0</v>
      </c>
      <c r="AX1662">
        <f t="shared" si="674"/>
        <v>0</v>
      </c>
      <c r="AY1662">
        <f t="shared" si="675"/>
        <v>0</v>
      </c>
      <c r="AZ1662">
        <f t="shared" si="676"/>
        <v>0</v>
      </c>
      <c r="BA1662">
        <f t="shared" si="677"/>
        <v>0</v>
      </c>
      <c r="BB1662">
        <f t="shared" si="678"/>
        <v>0</v>
      </c>
      <c r="BC1662">
        <f t="shared" si="679"/>
        <v>0</v>
      </c>
      <c r="BD1662">
        <f t="shared" si="680"/>
        <v>0</v>
      </c>
      <c r="BE1662">
        <f t="shared" si="681"/>
        <v>0</v>
      </c>
      <c r="BF1662">
        <f t="shared" si="682"/>
        <v>0</v>
      </c>
      <c r="BG1662" s="500">
        <f t="shared" si="643"/>
        <v>0</v>
      </c>
      <c r="BH1662" s="501">
        <f t="shared" si="644"/>
        <v>0</v>
      </c>
      <c r="BI1662" s="502">
        <f t="shared" si="645"/>
        <v>0</v>
      </c>
      <c r="BJ1662" s="503">
        <f t="shared" si="646"/>
        <v>0</v>
      </c>
      <c r="BK1662" s="500">
        <f t="shared" si="647"/>
        <v>0</v>
      </c>
      <c r="BL1662" s="501">
        <f t="shared" si="648"/>
        <v>0</v>
      </c>
      <c r="BM1662" s="502">
        <f t="shared" si="649"/>
        <v>0</v>
      </c>
      <c r="BN1662" s="503">
        <f t="shared" si="650"/>
        <v>0</v>
      </c>
      <c r="BO1662" s="500">
        <f t="shared" si="651"/>
        <v>0</v>
      </c>
      <c r="BP1662" s="501">
        <f t="shared" si="652"/>
        <v>0</v>
      </c>
      <c r="BQ1662" s="502">
        <f t="shared" si="653"/>
        <v>0</v>
      </c>
      <c r="BR1662" s="503">
        <f t="shared" si="654"/>
        <v>0</v>
      </c>
      <c r="BS1662" s="293">
        <f t="shared" si="655"/>
        <v>0</v>
      </c>
      <c r="BT1662" s="504" t="str">
        <f>IF(BS1662=0,"",
IF(SUM($BS$1629:BS1662)=1,BU1662,
IF($BS$1750&gt;SUM($BS$1629:BS1662),_xlfn.CONCAT(", ",BU1662),
IF($BS$1750=SUM($BS$1629:BS1662),_xlfn.CONCAT(" y ",BU1662)))))</f>
        <v/>
      </c>
      <c r="BU1662" s="505" t="s">
        <v>5152</v>
      </c>
      <c r="BV1662" s="534">
        <f t="shared" si="656"/>
        <v>0</v>
      </c>
      <c r="BW1662" s="290">
        <f t="shared" si="657"/>
        <v>0</v>
      </c>
      <c r="BX1662" s="293">
        <f t="shared" si="658"/>
        <v>0</v>
      </c>
      <c r="BY1662" s="294" t="str">
        <f>IF(BX1662=0,"",
IF(SUM($BX$1629:BX1662)=1,BZ1662,
IF($BX$1750&gt;SUM($BX$1629:BX1662),_xlfn.CONCAT(", ",BZ1662),
IF($BX$1750=SUM($BX$1629:BX1662),_xlfn.CONCAT(" y ",BZ1662)))))</f>
        <v/>
      </c>
      <c r="BZ1662" s="89" t="s">
        <v>5152</v>
      </c>
    </row>
    <row r="1663" spans="1:78" ht="15" customHeight="1">
      <c r="A1663" s="64"/>
      <c r="B1663" s="11"/>
      <c r="C1663" s="38" t="s">
        <v>5085</v>
      </c>
      <c r="D1663" s="1020" t="str">
        <f>IF(CNGE_2025_M1_Secc5_Sub1!$D64="","",CNGE_2025_M1_Secc5_Sub1!$D64)</f>
        <v/>
      </c>
      <c r="E1663" s="889"/>
      <c r="F1663" s="889"/>
      <c r="G1663" s="889"/>
      <c r="H1663" s="889"/>
      <c r="I1663" s="889"/>
      <c r="J1663" s="889"/>
      <c r="K1663" s="889"/>
      <c r="L1663" s="890"/>
      <c r="M1663" s="818"/>
      <c r="N1663" s="818"/>
      <c r="O1663" s="818"/>
      <c r="P1663" s="818"/>
      <c r="Q1663" s="818"/>
      <c r="R1663" s="818"/>
      <c r="S1663" s="818"/>
      <c r="T1663" s="818"/>
      <c r="U1663" s="818"/>
      <c r="V1663" s="818"/>
      <c r="W1663" s="818"/>
      <c r="X1663" s="818"/>
      <c r="Y1663" s="818"/>
      <c r="Z1663" s="818"/>
      <c r="AA1663" s="818"/>
      <c r="AB1663" s="818"/>
      <c r="AC1663" s="818"/>
      <c r="AD1663" s="818"/>
      <c r="AI1663">
        <f t="shared" si="659"/>
        <v>0</v>
      </c>
      <c r="AJ1663">
        <f t="shared" si="660"/>
        <v>0</v>
      </c>
      <c r="AK1663">
        <f t="shared" si="661"/>
        <v>0</v>
      </c>
      <c r="AL1663">
        <f t="shared" si="662"/>
        <v>0</v>
      </c>
      <c r="AM1663">
        <f t="shared" si="663"/>
        <v>0</v>
      </c>
      <c r="AN1663">
        <f t="shared" si="664"/>
        <v>0</v>
      </c>
      <c r="AO1663">
        <f t="shared" si="665"/>
        <v>0</v>
      </c>
      <c r="AP1663">
        <f t="shared" si="666"/>
        <v>0</v>
      </c>
      <c r="AQ1663">
        <f t="shared" si="667"/>
        <v>0</v>
      </c>
      <c r="AR1663">
        <f t="shared" si="668"/>
        <v>0</v>
      </c>
      <c r="AS1663">
        <f t="shared" si="669"/>
        <v>0</v>
      </c>
      <c r="AT1663">
        <f t="shared" si="670"/>
        <v>0</v>
      </c>
      <c r="AU1663">
        <f t="shared" si="671"/>
        <v>0</v>
      </c>
      <c r="AV1663">
        <f t="shared" si="672"/>
        <v>0</v>
      </c>
      <c r="AW1663">
        <f t="shared" si="673"/>
        <v>0</v>
      </c>
      <c r="AX1663">
        <f t="shared" si="674"/>
        <v>0</v>
      </c>
      <c r="AY1663">
        <f t="shared" si="675"/>
        <v>0</v>
      </c>
      <c r="AZ1663">
        <f t="shared" si="676"/>
        <v>0</v>
      </c>
      <c r="BA1663">
        <f t="shared" si="677"/>
        <v>0</v>
      </c>
      <c r="BB1663">
        <f t="shared" si="678"/>
        <v>0</v>
      </c>
      <c r="BC1663">
        <f t="shared" si="679"/>
        <v>0</v>
      </c>
      <c r="BD1663">
        <f t="shared" si="680"/>
        <v>0</v>
      </c>
      <c r="BE1663">
        <f t="shared" si="681"/>
        <v>0</v>
      </c>
      <c r="BF1663">
        <f t="shared" si="682"/>
        <v>0</v>
      </c>
      <c r="BG1663" s="500">
        <f t="shared" si="643"/>
        <v>0</v>
      </c>
      <c r="BH1663" s="501">
        <f t="shared" si="644"/>
        <v>0</v>
      </c>
      <c r="BI1663" s="502">
        <f t="shared" si="645"/>
        <v>0</v>
      </c>
      <c r="BJ1663" s="503">
        <f t="shared" si="646"/>
        <v>0</v>
      </c>
      <c r="BK1663" s="500">
        <f t="shared" si="647"/>
        <v>0</v>
      </c>
      <c r="BL1663" s="501">
        <f t="shared" si="648"/>
        <v>0</v>
      </c>
      <c r="BM1663" s="502">
        <f t="shared" si="649"/>
        <v>0</v>
      </c>
      <c r="BN1663" s="503">
        <f t="shared" si="650"/>
        <v>0</v>
      </c>
      <c r="BO1663" s="500">
        <f t="shared" si="651"/>
        <v>0</v>
      </c>
      <c r="BP1663" s="501">
        <f t="shared" si="652"/>
        <v>0</v>
      </c>
      <c r="BQ1663" s="502">
        <f t="shared" si="653"/>
        <v>0</v>
      </c>
      <c r="BR1663" s="503">
        <f t="shared" si="654"/>
        <v>0</v>
      </c>
      <c r="BS1663" s="293">
        <f t="shared" si="655"/>
        <v>0</v>
      </c>
      <c r="BT1663" s="504" t="str">
        <f>IF(BS1663=0,"",
IF(SUM($BS$1629:BS1663)=1,BU1663,
IF($BS$1750&gt;SUM($BS$1629:BS1663),_xlfn.CONCAT(", ",BU1663),
IF($BS$1750=SUM($BS$1629:BS1663),_xlfn.CONCAT(" y ",BU1663)))))</f>
        <v/>
      </c>
      <c r="BU1663" s="505" t="s">
        <v>5153</v>
      </c>
      <c r="BV1663" s="534">
        <f t="shared" si="656"/>
        <v>0</v>
      </c>
      <c r="BW1663" s="290">
        <f t="shared" si="657"/>
        <v>0</v>
      </c>
      <c r="BX1663" s="293">
        <f t="shared" si="658"/>
        <v>0</v>
      </c>
      <c r="BY1663" s="294" t="str">
        <f>IF(BX1663=0,"",
IF(SUM($BX$1629:BX1663)=1,BZ1663,
IF($BX$1750&gt;SUM($BX$1629:BX1663),_xlfn.CONCAT(", ",BZ1663),
IF($BX$1750=SUM($BX$1629:BX1663),_xlfn.CONCAT(" y ",BZ1663)))))</f>
        <v/>
      </c>
      <c r="BZ1663" s="89" t="s">
        <v>5153</v>
      </c>
    </row>
    <row r="1664" spans="1:78" ht="15" customHeight="1">
      <c r="A1664" s="64"/>
      <c r="B1664" s="11"/>
      <c r="C1664" s="38" t="s">
        <v>5086</v>
      </c>
      <c r="D1664" s="1020" t="str">
        <f>IF(CNGE_2025_M1_Secc5_Sub1!$D65="","",CNGE_2025_M1_Secc5_Sub1!$D65)</f>
        <v/>
      </c>
      <c r="E1664" s="889"/>
      <c r="F1664" s="889"/>
      <c r="G1664" s="889"/>
      <c r="H1664" s="889"/>
      <c r="I1664" s="889"/>
      <c r="J1664" s="889"/>
      <c r="K1664" s="889"/>
      <c r="L1664" s="890"/>
      <c r="M1664" s="818"/>
      <c r="N1664" s="818"/>
      <c r="O1664" s="818"/>
      <c r="P1664" s="818"/>
      <c r="Q1664" s="818"/>
      <c r="R1664" s="818"/>
      <c r="S1664" s="818"/>
      <c r="T1664" s="818"/>
      <c r="U1664" s="818"/>
      <c r="V1664" s="818"/>
      <c r="W1664" s="818"/>
      <c r="X1664" s="818"/>
      <c r="Y1664" s="818"/>
      <c r="Z1664" s="818"/>
      <c r="AA1664" s="818"/>
      <c r="AB1664" s="818"/>
      <c r="AC1664" s="818"/>
      <c r="AD1664" s="818"/>
      <c r="AI1664">
        <f t="shared" si="659"/>
        <v>0</v>
      </c>
      <c r="AJ1664">
        <f t="shared" si="660"/>
        <v>0</v>
      </c>
      <c r="AK1664">
        <f t="shared" si="661"/>
        <v>0</v>
      </c>
      <c r="AL1664">
        <f t="shared" si="662"/>
        <v>0</v>
      </c>
      <c r="AM1664">
        <f t="shared" si="663"/>
        <v>0</v>
      </c>
      <c r="AN1664">
        <f t="shared" si="664"/>
        <v>0</v>
      </c>
      <c r="AO1664">
        <f t="shared" si="665"/>
        <v>0</v>
      </c>
      <c r="AP1664">
        <f t="shared" si="666"/>
        <v>0</v>
      </c>
      <c r="AQ1664">
        <f t="shared" si="667"/>
        <v>0</v>
      </c>
      <c r="AR1664">
        <f t="shared" si="668"/>
        <v>0</v>
      </c>
      <c r="AS1664">
        <f t="shared" si="669"/>
        <v>0</v>
      </c>
      <c r="AT1664">
        <f t="shared" si="670"/>
        <v>0</v>
      </c>
      <c r="AU1664">
        <f t="shared" si="671"/>
        <v>0</v>
      </c>
      <c r="AV1664">
        <f t="shared" si="672"/>
        <v>0</v>
      </c>
      <c r="AW1664">
        <f t="shared" si="673"/>
        <v>0</v>
      </c>
      <c r="AX1664">
        <f t="shared" si="674"/>
        <v>0</v>
      </c>
      <c r="AY1664">
        <f t="shared" si="675"/>
        <v>0</v>
      </c>
      <c r="AZ1664">
        <f t="shared" si="676"/>
        <v>0</v>
      </c>
      <c r="BA1664">
        <f t="shared" si="677"/>
        <v>0</v>
      </c>
      <c r="BB1664">
        <f t="shared" si="678"/>
        <v>0</v>
      </c>
      <c r="BC1664">
        <f t="shared" si="679"/>
        <v>0</v>
      </c>
      <c r="BD1664">
        <f t="shared" si="680"/>
        <v>0</v>
      </c>
      <c r="BE1664">
        <f t="shared" si="681"/>
        <v>0</v>
      </c>
      <c r="BF1664">
        <f t="shared" si="682"/>
        <v>0</v>
      </c>
      <c r="BG1664" s="500">
        <f t="shared" si="643"/>
        <v>0</v>
      </c>
      <c r="BH1664" s="501">
        <f t="shared" si="644"/>
        <v>0</v>
      </c>
      <c r="BI1664" s="502">
        <f t="shared" si="645"/>
        <v>0</v>
      </c>
      <c r="BJ1664" s="503">
        <f t="shared" si="646"/>
        <v>0</v>
      </c>
      <c r="BK1664" s="500">
        <f t="shared" si="647"/>
        <v>0</v>
      </c>
      <c r="BL1664" s="501">
        <f t="shared" si="648"/>
        <v>0</v>
      </c>
      <c r="BM1664" s="502">
        <f t="shared" si="649"/>
        <v>0</v>
      </c>
      <c r="BN1664" s="503">
        <f t="shared" si="650"/>
        <v>0</v>
      </c>
      <c r="BO1664" s="500">
        <f t="shared" si="651"/>
        <v>0</v>
      </c>
      <c r="BP1664" s="501">
        <f t="shared" si="652"/>
        <v>0</v>
      </c>
      <c r="BQ1664" s="502">
        <f t="shared" si="653"/>
        <v>0</v>
      </c>
      <c r="BR1664" s="503">
        <f t="shared" si="654"/>
        <v>0</v>
      </c>
      <c r="BS1664" s="293">
        <f t="shared" si="655"/>
        <v>0</v>
      </c>
      <c r="BT1664" s="504" t="str">
        <f>IF(BS1664=0,"",
IF(SUM($BS$1629:BS1664)=1,BU1664,
IF($BS$1750&gt;SUM($BS$1629:BS1664),_xlfn.CONCAT(", ",BU1664),
IF($BS$1750=SUM($BS$1629:BS1664),_xlfn.CONCAT(" y ",BU1664)))))</f>
        <v/>
      </c>
      <c r="BU1664" s="505" t="s">
        <v>5154</v>
      </c>
      <c r="BV1664" s="534">
        <f t="shared" si="656"/>
        <v>0</v>
      </c>
      <c r="BW1664" s="290">
        <f t="shared" si="657"/>
        <v>0</v>
      </c>
      <c r="BX1664" s="293">
        <f t="shared" si="658"/>
        <v>0</v>
      </c>
      <c r="BY1664" s="294" t="str">
        <f>IF(BX1664=0,"",
IF(SUM($BX$1629:BX1664)=1,BZ1664,
IF($BX$1750&gt;SUM($BX$1629:BX1664),_xlfn.CONCAT(", ",BZ1664),
IF($BX$1750=SUM($BX$1629:BX1664),_xlfn.CONCAT(" y ",BZ1664)))))</f>
        <v/>
      </c>
      <c r="BZ1664" s="89" t="s">
        <v>5154</v>
      </c>
    </row>
    <row r="1665" spans="1:78" ht="15" customHeight="1">
      <c r="A1665" s="64"/>
      <c r="B1665" s="11"/>
      <c r="C1665" s="38" t="s">
        <v>5155</v>
      </c>
      <c r="D1665" s="1020" t="str">
        <f>IF(CNGE_2025_M1_Secc5_Sub1!$D66="","",CNGE_2025_M1_Secc5_Sub1!$D66)</f>
        <v/>
      </c>
      <c r="E1665" s="889"/>
      <c r="F1665" s="889"/>
      <c r="G1665" s="889"/>
      <c r="H1665" s="889"/>
      <c r="I1665" s="889"/>
      <c r="J1665" s="889"/>
      <c r="K1665" s="889"/>
      <c r="L1665" s="890"/>
      <c r="M1665" s="818"/>
      <c r="N1665" s="818"/>
      <c r="O1665" s="818"/>
      <c r="P1665" s="818"/>
      <c r="Q1665" s="818"/>
      <c r="R1665" s="818"/>
      <c r="S1665" s="818"/>
      <c r="T1665" s="818"/>
      <c r="U1665" s="818"/>
      <c r="V1665" s="818"/>
      <c r="W1665" s="818"/>
      <c r="X1665" s="818"/>
      <c r="Y1665" s="818"/>
      <c r="Z1665" s="818"/>
      <c r="AA1665" s="818"/>
      <c r="AB1665" s="818"/>
      <c r="AC1665" s="818"/>
      <c r="AD1665" s="818"/>
      <c r="AI1665">
        <f t="shared" si="659"/>
        <v>0</v>
      </c>
      <c r="AJ1665">
        <f t="shared" si="660"/>
        <v>0</v>
      </c>
      <c r="AK1665">
        <f t="shared" si="661"/>
        <v>0</v>
      </c>
      <c r="AL1665">
        <f t="shared" si="662"/>
        <v>0</v>
      </c>
      <c r="AM1665">
        <f t="shared" si="663"/>
        <v>0</v>
      </c>
      <c r="AN1665">
        <f t="shared" si="664"/>
        <v>0</v>
      </c>
      <c r="AO1665">
        <f t="shared" si="665"/>
        <v>0</v>
      </c>
      <c r="AP1665">
        <f t="shared" si="666"/>
        <v>0</v>
      </c>
      <c r="AQ1665">
        <f t="shared" si="667"/>
        <v>0</v>
      </c>
      <c r="AR1665">
        <f t="shared" si="668"/>
        <v>0</v>
      </c>
      <c r="AS1665">
        <f t="shared" si="669"/>
        <v>0</v>
      </c>
      <c r="AT1665">
        <f t="shared" si="670"/>
        <v>0</v>
      </c>
      <c r="AU1665">
        <f t="shared" si="671"/>
        <v>0</v>
      </c>
      <c r="AV1665">
        <f t="shared" si="672"/>
        <v>0</v>
      </c>
      <c r="AW1665">
        <f t="shared" si="673"/>
        <v>0</v>
      </c>
      <c r="AX1665">
        <f t="shared" si="674"/>
        <v>0</v>
      </c>
      <c r="AY1665">
        <f t="shared" si="675"/>
        <v>0</v>
      </c>
      <c r="AZ1665">
        <f t="shared" si="676"/>
        <v>0</v>
      </c>
      <c r="BA1665">
        <f t="shared" si="677"/>
        <v>0</v>
      </c>
      <c r="BB1665">
        <f t="shared" si="678"/>
        <v>0</v>
      </c>
      <c r="BC1665">
        <f t="shared" si="679"/>
        <v>0</v>
      </c>
      <c r="BD1665">
        <f t="shared" si="680"/>
        <v>0</v>
      </c>
      <c r="BE1665">
        <f t="shared" si="681"/>
        <v>0</v>
      </c>
      <c r="BF1665">
        <f t="shared" si="682"/>
        <v>0</v>
      </c>
      <c r="BG1665" s="500">
        <f t="shared" si="643"/>
        <v>0</v>
      </c>
      <c r="BH1665" s="501">
        <f t="shared" si="644"/>
        <v>0</v>
      </c>
      <c r="BI1665" s="502">
        <f t="shared" si="645"/>
        <v>0</v>
      </c>
      <c r="BJ1665" s="503">
        <f t="shared" si="646"/>
        <v>0</v>
      </c>
      <c r="BK1665" s="500">
        <f t="shared" si="647"/>
        <v>0</v>
      </c>
      <c r="BL1665" s="501">
        <f t="shared" si="648"/>
        <v>0</v>
      </c>
      <c r="BM1665" s="502">
        <f t="shared" si="649"/>
        <v>0</v>
      </c>
      <c r="BN1665" s="503">
        <f t="shared" si="650"/>
        <v>0</v>
      </c>
      <c r="BO1665" s="500">
        <f t="shared" si="651"/>
        <v>0</v>
      </c>
      <c r="BP1665" s="501">
        <f t="shared" si="652"/>
        <v>0</v>
      </c>
      <c r="BQ1665" s="502">
        <f t="shared" si="653"/>
        <v>0</v>
      </c>
      <c r="BR1665" s="503">
        <f t="shared" si="654"/>
        <v>0</v>
      </c>
      <c r="BS1665" s="293">
        <f t="shared" si="655"/>
        <v>0</v>
      </c>
      <c r="BT1665" s="504" t="str">
        <f>IF(BS1665=0,"",
IF(SUM($BS$1629:BS1665)=1,BU1665,
IF($BS$1750&gt;SUM($BS$1629:BS1665),_xlfn.CONCAT(", ",BU1665),
IF($BS$1750=SUM($BS$1629:BS1665),_xlfn.CONCAT(" y ",BU1665)))))</f>
        <v/>
      </c>
      <c r="BU1665" s="505" t="s">
        <v>5156</v>
      </c>
      <c r="BV1665" s="534">
        <f t="shared" si="656"/>
        <v>0</v>
      </c>
      <c r="BW1665" s="290">
        <f t="shared" si="657"/>
        <v>0</v>
      </c>
      <c r="BX1665" s="293">
        <f t="shared" si="658"/>
        <v>0</v>
      </c>
      <c r="BY1665" s="294" t="str">
        <f>IF(BX1665=0,"",
IF(SUM($BX$1629:BX1665)=1,BZ1665,
IF($BX$1750&gt;SUM($BX$1629:BX1665),_xlfn.CONCAT(", ",BZ1665),
IF($BX$1750=SUM($BX$1629:BX1665),_xlfn.CONCAT(" y ",BZ1665)))))</f>
        <v/>
      </c>
      <c r="BZ1665" s="89" t="s">
        <v>5156</v>
      </c>
    </row>
    <row r="1666" spans="1:78" ht="15" customHeight="1">
      <c r="A1666" s="64"/>
      <c r="B1666" s="11"/>
      <c r="C1666" s="38" t="s">
        <v>5157</v>
      </c>
      <c r="D1666" s="1020" t="str">
        <f>IF(CNGE_2025_M1_Secc5_Sub1!$D67="","",CNGE_2025_M1_Secc5_Sub1!$D67)</f>
        <v/>
      </c>
      <c r="E1666" s="889"/>
      <c r="F1666" s="889"/>
      <c r="G1666" s="889"/>
      <c r="H1666" s="889"/>
      <c r="I1666" s="889"/>
      <c r="J1666" s="889"/>
      <c r="K1666" s="889"/>
      <c r="L1666" s="890"/>
      <c r="M1666" s="818"/>
      <c r="N1666" s="818"/>
      <c r="O1666" s="818"/>
      <c r="P1666" s="818"/>
      <c r="Q1666" s="818"/>
      <c r="R1666" s="818"/>
      <c r="S1666" s="818"/>
      <c r="T1666" s="818"/>
      <c r="U1666" s="818"/>
      <c r="V1666" s="818"/>
      <c r="W1666" s="818"/>
      <c r="X1666" s="818"/>
      <c r="Y1666" s="818"/>
      <c r="Z1666" s="818"/>
      <c r="AA1666" s="818"/>
      <c r="AB1666" s="818"/>
      <c r="AC1666" s="818"/>
      <c r="AD1666" s="818"/>
      <c r="AI1666">
        <f t="shared" si="659"/>
        <v>0</v>
      </c>
      <c r="AJ1666">
        <f t="shared" si="660"/>
        <v>0</v>
      </c>
      <c r="AK1666">
        <f t="shared" si="661"/>
        <v>0</v>
      </c>
      <c r="AL1666">
        <f t="shared" si="662"/>
        <v>0</v>
      </c>
      <c r="AM1666">
        <f t="shared" si="663"/>
        <v>0</v>
      </c>
      <c r="AN1666">
        <f t="shared" si="664"/>
        <v>0</v>
      </c>
      <c r="AO1666">
        <f t="shared" si="665"/>
        <v>0</v>
      </c>
      <c r="AP1666">
        <f t="shared" si="666"/>
        <v>0</v>
      </c>
      <c r="AQ1666">
        <f t="shared" si="667"/>
        <v>0</v>
      </c>
      <c r="AR1666">
        <f t="shared" si="668"/>
        <v>0</v>
      </c>
      <c r="AS1666">
        <f t="shared" si="669"/>
        <v>0</v>
      </c>
      <c r="AT1666">
        <f t="shared" si="670"/>
        <v>0</v>
      </c>
      <c r="AU1666">
        <f t="shared" si="671"/>
        <v>0</v>
      </c>
      <c r="AV1666">
        <f t="shared" si="672"/>
        <v>0</v>
      </c>
      <c r="AW1666">
        <f t="shared" si="673"/>
        <v>0</v>
      </c>
      <c r="AX1666">
        <f t="shared" si="674"/>
        <v>0</v>
      </c>
      <c r="AY1666">
        <f t="shared" si="675"/>
        <v>0</v>
      </c>
      <c r="AZ1666">
        <f t="shared" si="676"/>
        <v>0</v>
      </c>
      <c r="BA1666">
        <f t="shared" si="677"/>
        <v>0</v>
      </c>
      <c r="BB1666">
        <f t="shared" si="678"/>
        <v>0</v>
      </c>
      <c r="BC1666">
        <f t="shared" si="679"/>
        <v>0</v>
      </c>
      <c r="BD1666">
        <f t="shared" si="680"/>
        <v>0</v>
      </c>
      <c r="BE1666">
        <f t="shared" si="681"/>
        <v>0</v>
      </c>
      <c r="BF1666">
        <f t="shared" si="682"/>
        <v>0</v>
      </c>
      <c r="BG1666" s="500">
        <f t="shared" si="643"/>
        <v>0</v>
      </c>
      <c r="BH1666" s="501">
        <f t="shared" si="644"/>
        <v>0</v>
      </c>
      <c r="BI1666" s="502">
        <f t="shared" si="645"/>
        <v>0</v>
      </c>
      <c r="BJ1666" s="503">
        <f t="shared" si="646"/>
        <v>0</v>
      </c>
      <c r="BK1666" s="500">
        <f t="shared" si="647"/>
        <v>0</v>
      </c>
      <c r="BL1666" s="501">
        <f t="shared" si="648"/>
        <v>0</v>
      </c>
      <c r="BM1666" s="502">
        <f t="shared" si="649"/>
        <v>0</v>
      </c>
      <c r="BN1666" s="503">
        <f t="shared" si="650"/>
        <v>0</v>
      </c>
      <c r="BO1666" s="500">
        <f t="shared" si="651"/>
        <v>0</v>
      </c>
      <c r="BP1666" s="501">
        <f t="shared" si="652"/>
        <v>0</v>
      </c>
      <c r="BQ1666" s="502">
        <f t="shared" si="653"/>
        <v>0</v>
      </c>
      <c r="BR1666" s="503">
        <f t="shared" si="654"/>
        <v>0</v>
      </c>
      <c r="BS1666" s="293">
        <f t="shared" si="655"/>
        <v>0</v>
      </c>
      <c r="BT1666" s="504" t="str">
        <f>IF(BS1666=0,"",
IF(SUM($BS$1629:BS1666)=1,BU1666,
IF($BS$1750&gt;SUM($BS$1629:BS1666),_xlfn.CONCAT(", ",BU1666),
IF($BS$1750=SUM($BS$1629:BS1666),_xlfn.CONCAT(" y ",BU1666)))))</f>
        <v/>
      </c>
      <c r="BU1666" s="505" t="s">
        <v>5158</v>
      </c>
      <c r="BV1666" s="534">
        <f t="shared" si="656"/>
        <v>0</v>
      </c>
      <c r="BW1666" s="290">
        <f t="shared" si="657"/>
        <v>0</v>
      </c>
      <c r="BX1666" s="293">
        <f t="shared" si="658"/>
        <v>0</v>
      </c>
      <c r="BY1666" s="294" t="str">
        <f>IF(BX1666=0,"",
IF(SUM($BX$1629:BX1666)=1,BZ1666,
IF($BX$1750&gt;SUM($BX$1629:BX1666),_xlfn.CONCAT(", ",BZ1666),
IF($BX$1750=SUM($BX$1629:BX1666),_xlfn.CONCAT(" y ",BZ1666)))))</f>
        <v/>
      </c>
      <c r="BZ1666" s="89" t="s">
        <v>5158</v>
      </c>
    </row>
    <row r="1667" spans="1:78" ht="15" customHeight="1">
      <c r="A1667" s="64"/>
      <c r="B1667" s="11"/>
      <c r="C1667" s="38" t="s">
        <v>5159</v>
      </c>
      <c r="D1667" s="1020" t="str">
        <f>IF(CNGE_2025_M1_Secc5_Sub1!$D68="","",CNGE_2025_M1_Secc5_Sub1!$D68)</f>
        <v/>
      </c>
      <c r="E1667" s="889"/>
      <c r="F1667" s="889"/>
      <c r="G1667" s="889"/>
      <c r="H1667" s="889"/>
      <c r="I1667" s="889"/>
      <c r="J1667" s="889"/>
      <c r="K1667" s="889"/>
      <c r="L1667" s="890"/>
      <c r="M1667" s="818"/>
      <c r="N1667" s="818"/>
      <c r="O1667" s="818"/>
      <c r="P1667" s="818"/>
      <c r="Q1667" s="818"/>
      <c r="R1667" s="818"/>
      <c r="S1667" s="818"/>
      <c r="T1667" s="818"/>
      <c r="U1667" s="818"/>
      <c r="V1667" s="818"/>
      <c r="W1667" s="818"/>
      <c r="X1667" s="818"/>
      <c r="Y1667" s="818"/>
      <c r="Z1667" s="818"/>
      <c r="AA1667" s="818"/>
      <c r="AB1667" s="818"/>
      <c r="AC1667" s="818"/>
      <c r="AD1667" s="818"/>
      <c r="AI1667">
        <f t="shared" si="659"/>
        <v>0</v>
      </c>
      <c r="AJ1667">
        <f t="shared" si="660"/>
        <v>0</v>
      </c>
      <c r="AK1667">
        <f t="shared" si="661"/>
        <v>0</v>
      </c>
      <c r="AL1667">
        <f t="shared" si="662"/>
        <v>0</v>
      </c>
      <c r="AM1667">
        <f t="shared" si="663"/>
        <v>0</v>
      </c>
      <c r="AN1667">
        <f t="shared" si="664"/>
        <v>0</v>
      </c>
      <c r="AO1667">
        <f t="shared" si="665"/>
        <v>0</v>
      </c>
      <c r="AP1667">
        <f t="shared" si="666"/>
        <v>0</v>
      </c>
      <c r="AQ1667">
        <f t="shared" si="667"/>
        <v>0</v>
      </c>
      <c r="AR1667">
        <f t="shared" si="668"/>
        <v>0</v>
      </c>
      <c r="AS1667">
        <f t="shared" si="669"/>
        <v>0</v>
      </c>
      <c r="AT1667">
        <f t="shared" si="670"/>
        <v>0</v>
      </c>
      <c r="AU1667">
        <f t="shared" si="671"/>
        <v>0</v>
      </c>
      <c r="AV1667">
        <f t="shared" si="672"/>
        <v>0</v>
      </c>
      <c r="AW1667">
        <f t="shared" si="673"/>
        <v>0</v>
      </c>
      <c r="AX1667">
        <f t="shared" si="674"/>
        <v>0</v>
      </c>
      <c r="AY1667">
        <f t="shared" si="675"/>
        <v>0</v>
      </c>
      <c r="AZ1667">
        <f t="shared" si="676"/>
        <v>0</v>
      </c>
      <c r="BA1667">
        <f t="shared" si="677"/>
        <v>0</v>
      </c>
      <c r="BB1667">
        <f t="shared" si="678"/>
        <v>0</v>
      </c>
      <c r="BC1667">
        <f t="shared" si="679"/>
        <v>0</v>
      </c>
      <c r="BD1667">
        <f t="shared" si="680"/>
        <v>0</v>
      </c>
      <c r="BE1667">
        <f t="shared" si="681"/>
        <v>0</v>
      </c>
      <c r="BF1667">
        <f t="shared" si="682"/>
        <v>0</v>
      </c>
      <c r="BG1667" s="500">
        <f t="shared" si="643"/>
        <v>0</v>
      </c>
      <c r="BH1667" s="501">
        <f t="shared" si="644"/>
        <v>0</v>
      </c>
      <c r="BI1667" s="502">
        <f t="shared" si="645"/>
        <v>0</v>
      </c>
      <c r="BJ1667" s="503">
        <f t="shared" si="646"/>
        <v>0</v>
      </c>
      <c r="BK1667" s="500">
        <f t="shared" si="647"/>
        <v>0</v>
      </c>
      <c r="BL1667" s="501">
        <f t="shared" si="648"/>
        <v>0</v>
      </c>
      <c r="BM1667" s="502">
        <f t="shared" si="649"/>
        <v>0</v>
      </c>
      <c r="BN1667" s="503">
        <f t="shared" si="650"/>
        <v>0</v>
      </c>
      <c r="BO1667" s="500">
        <f t="shared" si="651"/>
        <v>0</v>
      </c>
      <c r="BP1667" s="501">
        <f t="shared" si="652"/>
        <v>0</v>
      </c>
      <c r="BQ1667" s="502">
        <f t="shared" si="653"/>
        <v>0</v>
      </c>
      <c r="BR1667" s="503">
        <f t="shared" si="654"/>
        <v>0</v>
      </c>
      <c r="BS1667" s="293">
        <f t="shared" si="655"/>
        <v>0</v>
      </c>
      <c r="BT1667" s="504" t="str">
        <f>IF(BS1667=0,"",
IF(SUM($BS$1629:BS1667)=1,BU1667,
IF($BS$1750&gt;SUM($BS$1629:BS1667),_xlfn.CONCAT(", ",BU1667),
IF($BS$1750=SUM($BS$1629:BS1667),_xlfn.CONCAT(" y ",BU1667)))))</f>
        <v/>
      </c>
      <c r="BU1667" s="505" t="s">
        <v>5160</v>
      </c>
      <c r="BV1667" s="534">
        <f t="shared" si="656"/>
        <v>0</v>
      </c>
      <c r="BW1667" s="290">
        <f t="shared" si="657"/>
        <v>0</v>
      </c>
      <c r="BX1667" s="293">
        <f t="shared" si="658"/>
        <v>0</v>
      </c>
      <c r="BY1667" s="294" t="str">
        <f>IF(BX1667=0,"",
IF(SUM($BX$1629:BX1667)=1,BZ1667,
IF($BX$1750&gt;SUM($BX$1629:BX1667),_xlfn.CONCAT(", ",BZ1667),
IF($BX$1750=SUM($BX$1629:BX1667),_xlfn.CONCAT(" y ",BZ1667)))))</f>
        <v/>
      </c>
      <c r="BZ1667" s="89" t="s">
        <v>5160</v>
      </c>
    </row>
    <row r="1668" spans="1:78" ht="15" customHeight="1">
      <c r="A1668" s="64"/>
      <c r="B1668" s="11"/>
      <c r="C1668" s="38" t="s">
        <v>5161</v>
      </c>
      <c r="D1668" s="1020" t="str">
        <f>IF(CNGE_2025_M1_Secc5_Sub1!$D69="","",CNGE_2025_M1_Secc5_Sub1!$D69)</f>
        <v/>
      </c>
      <c r="E1668" s="889"/>
      <c r="F1668" s="889"/>
      <c r="G1668" s="889"/>
      <c r="H1668" s="889"/>
      <c r="I1668" s="889"/>
      <c r="J1668" s="889"/>
      <c r="K1668" s="889"/>
      <c r="L1668" s="890"/>
      <c r="M1668" s="818"/>
      <c r="N1668" s="818"/>
      <c r="O1668" s="818"/>
      <c r="P1668" s="818"/>
      <c r="Q1668" s="818"/>
      <c r="R1668" s="818"/>
      <c r="S1668" s="818"/>
      <c r="T1668" s="818"/>
      <c r="U1668" s="818"/>
      <c r="V1668" s="818"/>
      <c r="W1668" s="818"/>
      <c r="X1668" s="818"/>
      <c r="Y1668" s="818"/>
      <c r="Z1668" s="818"/>
      <c r="AA1668" s="818"/>
      <c r="AB1668" s="818"/>
      <c r="AC1668" s="818"/>
      <c r="AD1668" s="818"/>
      <c r="AI1668">
        <f t="shared" si="659"/>
        <v>0</v>
      </c>
      <c r="AJ1668">
        <f t="shared" si="660"/>
        <v>0</v>
      </c>
      <c r="AK1668">
        <f t="shared" si="661"/>
        <v>0</v>
      </c>
      <c r="AL1668">
        <f t="shared" si="662"/>
        <v>0</v>
      </c>
      <c r="AM1668">
        <f t="shared" si="663"/>
        <v>0</v>
      </c>
      <c r="AN1668">
        <f t="shared" si="664"/>
        <v>0</v>
      </c>
      <c r="AO1668">
        <f t="shared" si="665"/>
        <v>0</v>
      </c>
      <c r="AP1668">
        <f t="shared" si="666"/>
        <v>0</v>
      </c>
      <c r="AQ1668">
        <f t="shared" si="667"/>
        <v>0</v>
      </c>
      <c r="AR1668">
        <f t="shared" si="668"/>
        <v>0</v>
      </c>
      <c r="AS1668">
        <f t="shared" si="669"/>
        <v>0</v>
      </c>
      <c r="AT1668">
        <f t="shared" si="670"/>
        <v>0</v>
      </c>
      <c r="AU1668">
        <f t="shared" si="671"/>
        <v>0</v>
      </c>
      <c r="AV1668">
        <f t="shared" si="672"/>
        <v>0</v>
      </c>
      <c r="AW1668">
        <f t="shared" si="673"/>
        <v>0</v>
      </c>
      <c r="AX1668">
        <f t="shared" si="674"/>
        <v>0</v>
      </c>
      <c r="AY1668">
        <f t="shared" si="675"/>
        <v>0</v>
      </c>
      <c r="AZ1668">
        <f t="shared" si="676"/>
        <v>0</v>
      </c>
      <c r="BA1668">
        <f t="shared" si="677"/>
        <v>0</v>
      </c>
      <c r="BB1668">
        <f t="shared" si="678"/>
        <v>0</v>
      </c>
      <c r="BC1668">
        <f t="shared" si="679"/>
        <v>0</v>
      </c>
      <c r="BD1668">
        <f t="shared" si="680"/>
        <v>0</v>
      </c>
      <c r="BE1668">
        <f t="shared" si="681"/>
        <v>0</v>
      </c>
      <c r="BF1668">
        <f t="shared" si="682"/>
        <v>0</v>
      </c>
      <c r="BG1668" s="500">
        <f t="shared" si="643"/>
        <v>0</v>
      </c>
      <c r="BH1668" s="501">
        <f t="shared" si="644"/>
        <v>0</v>
      </c>
      <c r="BI1668" s="502">
        <f t="shared" si="645"/>
        <v>0</v>
      </c>
      <c r="BJ1668" s="503">
        <f t="shared" si="646"/>
        <v>0</v>
      </c>
      <c r="BK1668" s="500">
        <f t="shared" si="647"/>
        <v>0</v>
      </c>
      <c r="BL1668" s="501">
        <f t="shared" si="648"/>
        <v>0</v>
      </c>
      <c r="BM1668" s="502">
        <f t="shared" si="649"/>
        <v>0</v>
      </c>
      <c r="BN1668" s="503">
        <f t="shared" si="650"/>
        <v>0</v>
      </c>
      <c r="BO1668" s="500">
        <f t="shared" si="651"/>
        <v>0</v>
      </c>
      <c r="BP1668" s="501">
        <f t="shared" si="652"/>
        <v>0</v>
      </c>
      <c r="BQ1668" s="502">
        <f t="shared" si="653"/>
        <v>0</v>
      </c>
      <c r="BR1668" s="503">
        <f t="shared" si="654"/>
        <v>0</v>
      </c>
      <c r="BS1668" s="293">
        <f t="shared" si="655"/>
        <v>0</v>
      </c>
      <c r="BT1668" s="504" t="str">
        <f>IF(BS1668=0,"",
IF(SUM($BS$1629:BS1668)=1,BU1668,
IF($BS$1750&gt;SUM($BS$1629:BS1668),_xlfn.CONCAT(", ",BU1668),
IF($BS$1750=SUM($BS$1629:BS1668),_xlfn.CONCAT(" y ",BU1668)))))</f>
        <v/>
      </c>
      <c r="BU1668" s="505" t="s">
        <v>5162</v>
      </c>
      <c r="BV1668" s="534">
        <f t="shared" si="656"/>
        <v>0</v>
      </c>
      <c r="BW1668" s="290">
        <f t="shared" si="657"/>
        <v>0</v>
      </c>
      <c r="BX1668" s="293">
        <f t="shared" si="658"/>
        <v>0</v>
      </c>
      <c r="BY1668" s="294" t="str">
        <f>IF(BX1668=0,"",
IF(SUM($BX$1629:BX1668)=1,BZ1668,
IF($BX$1750&gt;SUM($BX$1629:BX1668),_xlfn.CONCAT(", ",BZ1668),
IF($BX$1750=SUM($BX$1629:BX1668),_xlfn.CONCAT(" y ",BZ1668)))))</f>
        <v/>
      </c>
      <c r="BZ1668" s="89" t="s">
        <v>5162</v>
      </c>
    </row>
    <row r="1669" spans="1:78" ht="15" customHeight="1">
      <c r="A1669" s="64"/>
      <c r="B1669" s="11"/>
      <c r="C1669" s="38" t="s">
        <v>5163</v>
      </c>
      <c r="D1669" s="1020" t="str">
        <f>IF(CNGE_2025_M1_Secc5_Sub1!$D70="","",CNGE_2025_M1_Secc5_Sub1!$D70)</f>
        <v/>
      </c>
      <c r="E1669" s="889"/>
      <c r="F1669" s="889"/>
      <c r="G1669" s="889"/>
      <c r="H1669" s="889"/>
      <c r="I1669" s="889"/>
      <c r="J1669" s="889"/>
      <c r="K1669" s="889"/>
      <c r="L1669" s="890"/>
      <c r="M1669" s="818"/>
      <c r="N1669" s="818"/>
      <c r="O1669" s="818"/>
      <c r="P1669" s="818"/>
      <c r="Q1669" s="818"/>
      <c r="R1669" s="818"/>
      <c r="S1669" s="818"/>
      <c r="T1669" s="818"/>
      <c r="U1669" s="818"/>
      <c r="V1669" s="818"/>
      <c r="W1669" s="818"/>
      <c r="X1669" s="818"/>
      <c r="Y1669" s="818"/>
      <c r="Z1669" s="818"/>
      <c r="AA1669" s="818"/>
      <c r="AB1669" s="818"/>
      <c r="AC1669" s="818"/>
      <c r="AD1669" s="818"/>
      <c r="AI1669">
        <f t="shared" si="659"/>
        <v>0</v>
      </c>
      <c r="AJ1669">
        <f t="shared" si="660"/>
        <v>0</v>
      </c>
      <c r="AK1669">
        <f t="shared" si="661"/>
        <v>0</v>
      </c>
      <c r="AL1669">
        <f t="shared" si="662"/>
        <v>0</v>
      </c>
      <c r="AM1669">
        <f t="shared" si="663"/>
        <v>0</v>
      </c>
      <c r="AN1669">
        <f t="shared" si="664"/>
        <v>0</v>
      </c>
      <c r="AO1669">
        <f t="shared" si="665"/>
        <v>0</v>
      </c>
      <c r="AP1669">
        <f t="shared" si="666"/>
        <v>0</v>
      </c>
      <c r="AQ1669">
        <f t="shared" si="667"/>
        <v>0</v>
      </c>
      <c r="AR1669">
        <f t="shared" si="668"/>
        <v>0</v>
      </c>
      <c r="AS1669">
        <f t="shared" si="669"/>
        <v>0</v>
      </c>
      <c r="AT1669">
        <f t="shared" si="670"/>
        <v>0</v>
      </c>
      <c r="AU1669">
        <f t="shared" si="671"/>
        <v>0</v>
      </c>
      <c r="AV1669">
        <f t="shared" si="672"/>
        <v>0</v>
      </c>
      <c r="AW1669">
        <f t="shared" si="673"/>
        <v>0</v>
      </c>
      <c r="AX1669">
        <f t="shared" si="674"/>
        <v>0</v>
      </c>
      <c r="AY1669">
        <f t="shared" si="675"/>
        <v>0</v>
      </c>
      <c r="AZ1669">
        <f t="shared" si="676"/>
        <v>0</v>
      </c>
      <c r="BA1669">
        <f t="shared" si="677"/>
        <v>0</v>
      </c>
      <c r="BB1669">
        <f t="shared" si="678"/>
        <v>0</v>
      </c>
      <c r="BC1669">
        <f t="shared" si="679"/>
        <v>0</v>
      </c>
      <c r="BD1669">
        <f t="shared" si="680"/>
        <v>0</v>
      </c>
      <c r="BE1669">
        <f t="shared" si="681"/>
        <v>0</v>
      </c>
      <c r="BF1669">
        <f t="shared" si="682"/>
        <v>0</v>
      </c>
      <c r="BG1669" s="500">
        <f t="shared" si="643"/>
        <v>0</v>
      </c>
      <c r="BH1669" s="501">
        <f t="shared" si="644"/>
        <v>0</v>
      </c>
      <c r="BI1669" s="502">
        <f t="shared" si="645"/>
        <v>0</v>
      </c>
      <c r="BJ1669" s="503">
        <f t="shared" si="646"/>
        <v>0</v>
      </c>
      <c r="BK1669" s="500">
        <f t="shared" si="647"/>
        <v>0</v>
      </c>
      <c r="BL1669" s="501">
        <f t="shared" si="648"/>
        <v>0</v>
      </c>
      <c r="BM1669" s="502">
        <f t="shared" si="649"/>
        <v>0</v>
      </c>
      <c r="BN1669" s="503">
        <f t="shared" si="650"/>
        <v>0</v>
      </c>
      <c r="BO1669" s="500">
        <f t="shared" si="651"/>
        <v>0</v>
      </c>
      <c r="BP1669" s="501">
        <f t="shared" si="652"/>
        <v>0</v>
      </c>
      <c r="BQ1669" s="502">
        <f t="shared" si="653"/>
        <v>0</v>
      </c>
      <c r="BR1669" s="503">
        <f t="shared" si="654"/>
        <v>0</v>
      </c>
      <c r="BS1669" s="293">
        <f t="shared" si="655"/>
        <v>0</v>
      </c>
      <c r="BT1669" s="504" t="str">
        <f>IF(BS1669=0,"",
IF(SUM($BS$1629:BS1669)=1,BU1669,
IF($BS$1750&gt;SUM($BS$1629:BS1669),_xlfn.CONCAT(", ",BU1669),
IF($BS$1750=SUM($BS$1629:BS1669),_xlfn.CONCAT(" y ",BU1669)))))</f>
        <v/>
      </c>
      <c r="BU1669" s="505" t="s">
        <v>5164</v>
      </c>
      <c r="BV1669" s="534">
        <f t="shared" si="656"/>
        <v>0</v>
      </c>
      <c r="BW1669" s="290">
        <f t="shared" si="657"/>
        <v>0</v>
      </c>
      <c r="BX1669" s="293">
        <f t="shared" si="658"/>
        <v>0</v>
      </c>
      <c r="BY1669" s="294" t="str">
        <f>IF(BX1669=0,"",
IF(SUM($BX$1629:BX1669)=1,BZ1669,
IF($BX$1750&gt;SUM($BX$1629:BX1669),_xlfn.CONCAT(", ",BZ1669),
IF($BX$1750=SUM($BX$1629:BX1669),_xlfn.CONCAT(" y ",BZ1669)))))</f>
        <v/>
      </c>
      <c r="BZ1669" s="89" t="s">
        <v>5164</v>
      </c>
    </row>
    <row r="1670" spans="1:78" ht="15" customHeight="1">
      <c r="A1670" s="64"/>
      <c r="B1670" s="11"/>
      <c r="C1670" s="38" t="s">
        <v>5165</v>
      </c>
      <c r="D1670" s="1020" t="str">
        <f>IF(CNGE_2025_M1_Secc5_Sub1!$D71="","",CNGE_2025_M1_Secc5_Sub1!$D71)</f>
        <v/>
      </c>
      <c r="E1670" s="889"/>
      <c r="F1670" s="889"/>
      <c r="G1670" s="889"/>
      <c r="H1670" s="889"/>
      <c r="I1670" s="889"/>
      <c r="J1670" s="889"/>
      <c r="K1670" s="889"/>
      <c r="L1670" s="890"/>
      <c r="M1670" s="818"/>
      <c r="N1670" s="818"/>
      <c r="O1670" s="818"/>
      <c r="P1670" s="818"/>
      <c r="Q1670" s="818"/>
      <c r="R1670" s="818"/>
      <c r="S1670" s="818"/>
      <c r="T1670" s="818"/>
      <c r="U1670" s="818"/>
      <c r="V1670" s="818"/>
      <c r="W1670" s="818"/>
      <c r="X1670" s="818"/>
      <c r="Y1670" s="818"/>
      <c r="Z1670" s="818"/>
      <c r="AA1670" s="818"/>
      <c r="AB1670" s="818"/>
      <c r="AC1670" s="818"/>
      <c r="AD1670" s="818"/>
      <c r="AI1670">
        <f t="shared" si="659"/>
        <v>0</v>
      </c>
      <c r="AJ1670">
        <f t="shared" si="660"/>
        <v>0</v>
      </c>
      <c r="AK1670">
        <f t="shared" si="661"/>
        <v>0</v>
      </c>
      <c r="AL1670">
        <f t="shared" si="662"/>
        <v>0</v>
      </c>
      <c r="AM1670">
        <f t="shared" si="663"/>
        <v>0</v>
      </c>
      <c r="AN1670">
        <f t="shared" si="664"/>
        <v>0</v>
      </c>
      <c r="AO1670">
        <f t="shared" si="665"/>
        <v>0</v>
      </c>
      <c r="AP1670">
        <f t="shared" si="666"/>
        <v>0</v>
      </c>
      <c r="AQ1670">
        <f t="shared" si="667"/>
        <v>0</v>
      </c>
      <c r="AR1670">
        <f t="shared" si="668"/>
        <v>0</v>
      </c>
      <c r="AS1670">
        <f t="shared" si="669"/>
        <v>0</v>
      </c>
      <c r="AT1670">
        <f t="shared" si="670"/>
        <v>0</v>
      </c>
      <c r="AU1670">
        <f t="shared" si="671"/>
        <v>0</v>
      </c>
      <c r="AV1670">
        <f t="shared" si="672"/>
        <v>0</v>
      </c>
      <c r="AW1670">
        <f t="shared" si="673"/>
        <v>0</v>
      </c>
      <c r="AX1670">
        <f t="shared" si="674"/>
        <v>0</v>
      </c>
      <c r="AY1670">
        <f t="shared" si="675"/>
        <v>0</v>
      </c>
      <c r="AZ1670">
        <f t="shared" si="676"/>
        <v>0</v>
      </c>
      <c r="BA1670">
        <f t="shared" si="677"/>
        <v>0</v>
      </c>
      <c r="BB1670">
        <f t="shared" si="678"/>
        <v>0</v>
      </c>
      <c r="BC1670">
        <f t="shared" si="679"/>
        <v>0</v>
      </c>
      <c r="BD1670">
        <f t="shared" si="680"/>
        <v>0</v>
      </c>
      <c r="BE1670">
        <f t="shared" si="681"/>
        <v>0</v>
      </c>
      <c r="BF1670">
        <f t="shared" si="682"/>
        <v>0</v>
      </c>
      <c r="BG1670" s="500">
        <f t="shared" si="643"/>
        <v>0</v>
      </c>
      <c r="BH1670" s="501">
        <f t="shared" si="644"/>
        <v>0</v>
      </c>
      <c r="BI1670" s="502">
        <f t="shared" si="645"/>
        <v>0</v>
      </c>
      <c r="BJ1670" s="503">
        <f t="shared" si="646"/>
        <v>0</v>
      </c>
      <c r="BK1670" s="500">
        <f t="shared" si="647"/>
        <v>0</v>
      </c>
      <c r="BL1670" s="501">
        <f t="shared" si="648"/>
        <v>0</v>
      </c>
      <c r="BM1670" s="502">
        <f t="shared" si="649"/>
        <v>0</v>
      </c>
      <c r="BN1670" s="503">
        <f t="shared" si="650"/>
        <v>0</v>
      </c>
      <c r="BO1670" s="500">
        <f t="shared" si="651"/>
        <v>0</v>
      </c>
      <c r="BP1670" s="501">
        <f t="shared" si="652"/>
        <v>0</v>
      </c>
      <c r="BQ1670" s="502">
        <f t="shared" si="653"/>
        <v>0</v>
      </c>
      <c r="BR1670" s="503">
        <f t="shared" si="654"/>
        <v>0</v>
      </c>
      <c r="BS1670" s="293">
        <f t="shared" si="655"/>
        <v>0</v>
      </c>
      <c r="BT1670" s="504" t="str">
        <f>IF(BS1670=0,"",
IF(SUM($BS$1629:BS1670)=1,BU1670,
IF($BS$1750&gt;SUM($BS$1629:BS1670),_xlfn.CONCAT(", ",BU1670),
IF($BS$1750=SUM($BS$1629:BS1670),_xlfn.CONCAT(" y ",BU1670)))))</f>
        <v/>
      </c>
      <c r="BU1670" s="505" t="s">
        <v>5166</v>
      </c>
      <c r="BV1670" s="534">
        <f t="shared" si="656"/>
        <v>0</v>
      </c>
      <c r="BW1670" s="290">
        <f t="shared" si="657"/>
        <v>0</v>
      </c>
      <c r="BX1670" s="293">
        <f t="shared" si="658"/>
        <v>0</v>
      </c>
      <c r="BY1670" s="294" t="str">
        <f>IF(BX1670=0,"",
IF(SUM($BX$1629:BX1670)=1,BZ1670,
IF($BX$1750&gt;SUM($BX$1629:BX1670),_xlfn.CONCAT(", ",BZ1670),
IF($BX$1750=SUM($BX$1629:BX1670),_xlfn.CONCAT(" y ",BZ1670)))))</f>
        <v/>
      </c>
      <c r="BZ1670" s="89" t="s">
        <v>5166</v>
      </c>
    </row>
    <row r="1671" spans="1:78" ht="15" customHeight="1">
      <c r="A1671" s="64"/>
      <c r="B1671" s="11"/>
      <c r="C1671" s="38" t="s">
        <v>5167</v>
      </c>
      <c r="D1671" s="1020" t="str">
        <f>IF(CNGE_2025_M1_Secc5_Sub1!$D72="","",CNGE_2025_M1_Secc5_Sub1!$D72)</f>
        <v/>
      </c>
      <c r="E1671" s="889"/>
      <c r="F1671" s="889"/>
      <c r="G1671" s="889"/>
      <c r="H1671" s="889"/>
      <c r="I1671" s="889"/>
      <c r="J1671" s="889"/>
      <c r="K1671" s="889"/>
      <c r="L1671" s="890"/>
      <c r="M1671" s="818"/>
      <c r="N1671" s="818"/>
      <c r="O1671" s="818"/>
      <c r="P1671" s="818"/>
      <c r="Q1671" s="818"/>
      <c r="R1671" s="818"/>
      <c r="S1671" s="818"/>
      <c r="T1671" s="818"/>
      <c r="U1671" s="818"/>
      <c r="V1671" s="818"/>
      <c r="W1671" s="818"/>
      <c r="X1671" s="818"/>
      <c r="Y1671" s="818"/>
      <c r="Z1671" s="818"/>
      <c r="AA1671" s="818"/>
      <c r="AB1671" s="818"/>
      <c r="AC1671" s="818"/>
      <c r="AD1671" s="818"/>
      <c r="AI1671">
        <f t="shared" si="659"/>
        <v>0</v>
      </c>
      <c r="AJ1671">
        <f t="shared" si="660"/>
        <v>0</v>
      </c>
      <c r="AK1671">
        <f t="shared" si="661"/>
        <v>0</v>
      </c>
      <c r="AL1671">
        <f t="shared" si="662"/>
        <v>0</v>
      </c>
      <c r="AM1671">
        <f t="shared" si="663"/>
        <v>0</v>
      </c>
      <c r="AN1671">
        <f t="shared" si="664"/>
        <v>0</v>
      </c>
      <c r="AO1671">
        <f t="shared" si="665"/>
        <v>0</v>
      </c>
      <c r="AP1671">
        <f t="shared" si="666"/>
        <v>0</v>
      </c>
      <c r="AQ1671">
        <f t="shared" si="667"/>
        <v>0</v>
      </c>
      <c r="AR1671">
        <f t="shared" si="668"/>
        <v>0</v>
      </c>
      <c r="AS1671">
        <f t="shared" si="669"/>
        <v>0</v>
      </c>
      <c r="AT1671">
        <f t="shared" si="670"/>
        <v>0</v>
      </c>
      <c r="AU1671">
        <f t="shared" si="671"/>
        <v>0</v>
      </c>
      <c r="AV1671">
        <f t="shared" si="672"/>
        <v>0</v>
      </c>
      <c r="AW1671">
        <f t="shared" si="673"/>
        <v>0</v>
      </c>
      <c r="AX1671">
        <f t="shared" si="674"/>
        <v>0</v>
      </c>
      <c r="AY1671">
        <f t="shared" si="675"/>
        <v>0</v>
      </c>
      <c r="AZ1671">
        <f t="shared" si="676"/>
        <v>0</v>
      </c>
      <c r="BA1671">
        <f t="shared" si="677"/>
        <v>0</v>
      </c>
      <c r="BB1671">
        <f t="shared" si="678"/>
        <v>0</v>
      </c>
      <c r="BC1671">
        <f t="shared" si="679"/>
        <v>0</v>
      </c>
      <c r="BD1671">
        <f t="shared" si="680"/>
        <v>0</v>
      </c>
      <c r="BE1671">
        <f t="shared" si="681"/>
        <v>0</v>
      </c>
      <c r="BF1671">
        <f t="shared" si="682"/>
        <v>0</v>
      </c>
      <c r="BG1671" s="500">
        <f t="shared" si="643"/>
        <v>0</v>
      </c>
      <c r="BH1671" s="501">
        <f t="shared" si="644"/>
        <v>0</v>
      </c>
      <c r="BI1671" s="502">
        <f t="shared" si="645"/>
        <v>0</v>
      </c>
      <c r="BJ1671" s="503">
        <f t="shared" si="646"/>
        <v>0</v>
      </c>
      <c r="BK1671" s="500">
        <f t="shared" si="647"/>
        <v>0</v>
      </c>
      <c r="BL1671" s="501">
        <f t="shared" si="648"/>
        <v>0</v>
      </c>
      <c r="BM1671" s="502">
        <f t="shared" si="649"/>
        <v>0</v>
      </c>
      <c r="BN1671" s="503">
        <f t="shared" si="650"/>
        <v>0</v>
      </c>
      <c r="BO1671" s="500">
        <f t="shared" si="651"/>
        <v>0</v>
      </c>
      <c r="BP1671" s="501">
        <f t="shared" si="652"/>
        <v>0</v>
      </c>
      <c r="BQ1671" s="502">
        <f t="shared" si="653"/>
        <v>0</v>
      </c>
      <c r="BR1671" s="503">
        <f t="shared" si="654"/>
        <v>0</v>
      </c>
      <c r="BS1671" s="293">
        <f t="shared" si="655"/>
        <v>0</v>
      </c>
      <c r="BT1671" s="504" t="str">
        <f>IF(BS1671=0,"",
IF(SUM($BS$1629:BS1671)=1,BU1671,
IF($BS$1750&gt;SUM($BS$1629:BS1671),_xlfn.CONCAT(", ",BU1671),
IF($BS$1750=SUM($BS$1629:BS1671),_xlfn.CONCAT(" y ",BU1671)))))</f>
        <v/>
      </c>
      <c r="BU1671" s="505" t="s">
        <v>5168</v>
      </c>
      <c r="BV1671" s="534">
        <f t="shared" si="656"/>
        <v>0</v>
      </c>
      <c r="BW1671" s="290">
        <f t="shared" si="657"/>
        <v>0</v>
      </c>
      <c r="BX1671" s="293">
        <f t="shared" si="658"/>
        <v>0</v>
      </c>
      <c r="BY1671" s="294" t="str">
        <f>IF(BX1671=0,"",
IF(SUM($BX$1629:BX1671)=1,BZ1671,
IF($BX$1750&gt;SUM($BX$1629:BX1671),_xlfn.CONCAT(", ",BZ1671),
IF($BX$1750=SUM($BX$1629:BX1671),_xlfn.CONCAT(" y ",BZ1671)))))</f>
        <v/>
      </c>
      <c r="BZ1671" s="89" t="s">
        <v>5168</v>
      </c>
    </row>
    <row r="1672" spans="1:78" ht="15" customHeight="1">
      <c r="A1672" s="64"/>
      <c r="B1672" s="11"/>
      <c r="C1672" s="38" t="s">
        <v>5169</v>
      </c>
      <c r="D1672" s="1020" t="str">
        <f>IF(CNGE_2025_M1_Secc5_Sub1!$D73="","",CNGE_2025_M1_Secc5_Sub1!$D73)</f>
        <v/>
      </c>
      <c r="E1672" s="889"/>
      <c r="F1672" s="889"/>
      <c r="G1672" s="889"/>
      <c r="H1672" s="889"/>
      <c r="I1672" s="889"/>
      <c r="J1672" s="889"/>
      <c r="K1672" s="889"/>
      <c r="L1672" s="890"/>
      <c r="M1672" s="818"/>
      <c r="N1672" s="818"/>
      <c r="O1672" s="818"/>
      <c r="P1672" s="818"/>
      <c r="Q1672" s="818"/>
      <c r="R1672" s="818"/>
      <c r="S1672" s="818"/>
      <c r="T1672" s="818"/>
      <c r="U1672" s="818"/>
      <c r="V1672" s="818"/>
      <c r="W1672" s="818"/>
      <c r="X1672" s="818"/>
      <c r="Y1672" s="818"/>
      <c r="Z1672" s="818"/>
      <c r="AA1672" s="818"/>
      <c r="AB1672" s="818"/>
      <c r="AC1672" s="818"/>
      <c r="AD1672" s="818"/>
      <c r="AI1672">
        <f t="shared" si="659"/>
        <v>0</v>
      </c>
      <c r="AJ1672">
        <f t="shared" si="660"/>
        <v>0</v>
      </c>
      <c r="AK1672">
        <f t="shared" si="661"/>
        <v>0</v>
      </c>
      <c r="AL1672">
        <f t="shared" si="662"/>
        <v>0</v>
      </c>
      <c r="AM1672">
        <f t="shared" si="663"/>
        <v>0</v>
      </c>
      <c r="AN1672">
        <f t="shared" si="664"/>
        <v>0</v>
      </c>
      <c r="AO1672">
        <f t="shared" si="665"/>
        <v>0</v>
      </c>
      <c r="AP1672">
        <f t="shared" si="666"/>
        <v>0</v>
      </c>
      <c r="AQ1672">
        <f t="shared" si="667"/>
        <v>0</v>
      </c>
      <c r="AR1672">
        <f t="shared" si="668"/>
        <v>0</v>
      </c>
      <c r="AS1672">
        <f t="shared" si="669"/>
        <v>0</v>
      </c>
      <c r="AT1672">
        <f t="shared" si="670"/>
        <v>0</v>
      </c>
      <c r="AU1672">
        <f t="shared" si="671"/>
        <v>0</v>
      </c>
      <c r="AV1672">
        <f t="shared" si="672"/>
        <v>0</v>
      </c>
      <c r="AW1672">
        <f t="shared" si="673"/>
        <v>0</v>
      </c>
      <c r="AX1672">
        <f t="shared" si="674"/>
        <v>0</v>
      </c>
      <c r="AY1672">
        <f t="shared" si="675"/>
        <v>0</v>
      </c>
      <c r="AZ1672">
        <f t="shared" si="676"/>
        <v>0</v>
      </c>
      <c r="BA1672">
        <f t="shared" si="677"/>
        <v>0</v>
      </c>
      <c r="BB1672">
        <f t="shared" si="678"/>
        <v>0</v>
      </c>
      <c r="BC1672">
        <f t="shared" si="679"/>
        <v>0</v>
      </c>
      <c r="BD1672">
        <f t="shared" si="680"/>
        <v>0</v>
      </c>
      <c r="BE1672">
        <f t="shared" si="681"/>
        <v>0</v>
      </c>
      <c r="BF1672">
        <f t="shared" si="682"/>
        <v>0</v>
      </c>
      <c r="BG1672" s="500">
        <f t="shared" si="643"/>
        <v>0</v>
      </c>
      <c r="BH1672" s="501">
        <f t="shared" si="644"/>
        <v>0</v>
      </c>
      <c r="BI1672" s="502">
        <f t="shared" si="645"/>
        <v>0</v>
      </c>
      <c r="BJ1672" s="503">
        <f t="shared" si="646"/>
        <v>0</v>
      </c>
      <c r="BK1672" s="500">
        <f t="shared" si="647"/>
        <v>0</v>
      </c>
      <c r="BL1672" s="501">
        <f t="shared" si="648"/>
        <v>0</v>
      </c>
      <c r="BM1672" s="502">
        <f t="shared" si="649"/>
        <v>0</v>
      </c>
      <c r="BN1672" s="503">
        <f t="shared" si="650"/>
        <v>0</v>
      </c>
      <c r="BO1672" s="500">
        <f t="shared" si="651"/>
        <v>0</v>
      </c>
      <c r="BP1672" s="501">
        <f t="shared" si="652"/>
        <v>0</v>
      </c>
      <c r="BQ1672" s="502">
        <f t="shared" si="653"/>
        <v>0</v>
      </c>
      <c r="BR1672" s="503">
        <f t="shared" si="654"/>
        <v>0</v>
      </c>
      <c r="BS1672" s="293">
        <f t="shared" si="655"/>
        <v>0</v>
      </c>
      <c r="BT1672" s="504" t="str">
        <f>IF(BS1672=0,"",
IF(SUM($BS$1629:BS1672)=1,BU1672,
IF($BS$1750&gt;SUM($BS$1629:BS1672),_xlfn.CONCAT(", ",BU1672),
IF($BS$1750=SUM($BS$1629:BS1672),_xlfn.CONCAT(" y ",BU1672)))))</f>
        <v/>
      </c>
      <c r="BU1672" s="505" t="s">
        <v>5170</v>
      </c>
      <c r="BV1672" s="534">
        <f t="shared" si="656"/>
        <v>0</v>
      </c>
      <c r="BW1672" s="290">
        <f t="shared" si="657"/>
        <v>0</v>
      </c>
      <c r="BX1672" s="293">
        <f t="shared" si="658"/>
        <v>0</v>
      </c>
      <c r="BY1672" s="294" t="str">
        <f>IF(BX1672=0,"",
IF(SUM($BX$1629:BX1672)=1,BZ1672,
IF($BX$1750&gt;SUM($BX$1629:BX1672),_xlfn.CONCAT(", ",BZ1672),
IF($BX$1750=SUM($BX$1629:BX1672),_xlfn.CONCAT(" y ",BZ1672)))))</f>
        <v/>
      </c>
      <c r="BZ1672" s="89" t="s">
        <v>5170</v>
      </c>
    </row>
    <row r="1673" spans="1:78" ht="15" customHeight="1">
      <c r="A1673" s="64"/>
      <c r="B1673" s="11"/>
      <c r="C1673" s="38" t="s">
        <v>5171</v>
      </c>
      <c r="D1673" s="1020" t="str">
        <f>IF(CNGE_2025_M1_Secc5_Sub1!$D74="","",CNGE_2025_M1_Secc5_Sub1!$D74)</f>
        <v/>
      </c>
      <c r="E1673" s="889"/>
      <c r="F1673" s="889"/>
      <c r="G1673" s="889"/>
      <c r="H1673" s="889"/>
      <c r="I1673" s="889"/>
      <c r="J1673" s="889"/>
      <c r="K1673" s="889"/>
      <c r="L1673" s="890"/>
      <c r="M1673" s="818"/>
      <c r="N1673" s="818"/>
      <c r="O1673" s="818"/>
      <c r="P1673" s="818"/>
      <c r="Q1673" s="818"/>
      <c r="R1673" s="818"/>
      <c r="S1673" s="818"/>
      <c r="T1673" s="818"/>
      <c r="U1673" s="818"/>
      <c r="V1673" s="818"/>
      <c r="W1673" s="818"/>
      <c r="X1673" s="818"/>
      <c r="Y1673" s="818"/>
      <c r="Z1673" s="818"/>
      <c r="AA1673" s="818"/>
      <c r="AB1673" s="818"/>
      <c r="AC1673" s="818"/>
      <c r="AD1673" s="818"/>
      <c r="AI1673">
        <f t="shared" si="659"/>
        <v>0</v>
      </c>
      <c r="AJ1673">
        <f t="shared" si="660"/>
        <v>0</v>
      </c>
      <c r="AK1673">
        <f t="shared" si="661"/>
        <v>0</v>
      </c>
      <c r="AL1673">
        <f t="shared" si="662"/>
        <v>0</v>
      </c>
      <c r="AM1673">
        <f t="shared" si="663"/>
        <v>0</v>
      </c>
      <c r="AN1673">
        <f t="shared" si="664"/>
        <v>0</v>
      </c>
      <c r="AO1673">
        <f t="shared" si="665"/>
        <v>0</v>
      </c>
      <c r="AP1673">
        <f t="shared" si="666"/>
        <v>0</v>
      </c>
      <c r="AQ1673">
        <f t="shared" si="667"/>
        <v>0</v>
      </c>
      <c r="AR1673">
        <f t="shared" si="668"/>
        <v>0</v>
      </c>
      <c r="AS1673">
        <f t="shared" si="669"/>
        <v>0</v>
      </c>
      <c r="AT1673">
        <f t="shared" si="670"/>
        <v>0</v>
      </c>
      <c r="AU1673">
        <f t="shared" si="671"/>
        <v>0</v>
      </c>
      <c r="AV1673">
        <f t="shared" si="672"/>
        <v>0</v>
      </c>
      <c r="AW1673">
        <f t="shared" si="673"/>
        <v>0</v>
      </c>
      <c r="AX1673">
        <f t="shared" si="674"/>
        <v>0</v>
      </c>
      <c r="AY1673">
        <f t="shared" si="675"/>
        <v>0</v>
      </c>
      <c r="AZ1673">
        <f t="shared" si="676"/>
        <v>0</v>
      </c>
      <c r="BA1673">
        <f t="shared" si="677"/>
        <v>0</v>
      </c>
      <c r="BB1673">
        <f t="shared" si="678"/>
        <v>0</v>
      </c>
      <c r="BC1673">
        <f t="shared" si="679"/>
        <v>0</v>
      </c>
      <c r="BD1673">
        <f t="shared" si="680"/>
        <v>0</v>
      </c>
      <c r="BE1673">
        <f t="shared" si="681"/>
        <v>0</v>
      </c>
      <c r="BF1673">
        <f t="shared" si="682"/>
        <v>0</v>
      </c>
      <c r="BG1673" s="500">
        <f t="shared" si="643"/>
        <v>0</v>
      </c>
      <c r="BH1673" s="501">
        <f t="shared" si="644"/>
        <v>0</v>
      </c>
      <c r="BI1673" s="502">
        <f t="shared" si="645"/>
        <v>0</v>
      </c>
      <c r="BJ1673" s="503">
        <f t="shared" si="646"/>
        <v>0</v>
      </c>
      <c r="BK1673" s="500">
        <f t="shared" si="647"/>
        <v>0</v>
      </c>
      <c r="BL1673" s="501">
        <f t="shared" si="648"/>
        <v>0</v>
      </c>
      <c r="BM1673" s="502">
        <f t="shared" si="649"/>
        <v>0</v>
      </c>
      <c r="BN1673" s="503">
        <f t="shared" si="650"/>
        <v>0</v>
      </c>
      <c r="BO1673" s="500">
        <f t="shared" si="651"/>
        <v>0</v>
      </c>
      <c r="BP1673" s="501">
        <f t="shared" si="652"/>
        <v>0</v>
      </c>
      <c r="BQ1673" s="502">
        <f t="shared" si="653"/>
        <v>0</v>
      </c>
      <c r="BR1673" s="503">
        <f t="shared" si="654"/>
        <v>0</v>
      </c>
      <c r="BS1673" s="293">
        <f t="shared" si="655"/>
        <v>0</v>
      </c>
      <c r="BT1673" s="504" t="str">
        <f>IF(BS1673=0,"",
IF(SUM($BS$1629:BS1673)=1,BU1673,
IF($BS$1750&gt;SUM($BS$1629:BS1673),_xlfn.CONCAT(", ",BU1673),
IF($BS$1750=SUM($BS$1629:BS1673),_xlfn.CONCAT(" y ",BU1673)))))</f>
        <v/>
      </c>
      <c r="BU1673" s="505" t="s">
        <v>5172</v>
      </c>
      <c r="BV1673" s="534">
        <f t="shared" si="656"/>
        <v>0</v>
      </c>
      <c r="BW1673" s="290">
        <f t="shared" si="657"/>
        <v>0</v>
      </c>
      <c r="BX1673" s="293">
        <f t="shared" si="658"/>
        <v>0</v>
      </c>
      <c r="BY1673" s="294" t="str">
        <f>IF(BX1673=0,"",
IF(SUM($BX$1629:BX1673)=1,BZ1673,
IF($BX$1750&gt;SUM($BX$1629:BX1673),_xlfn.CONCAT(", ",BZ1673),
IF($BX$1750=SUM($BX$1629:BX1673),_xlfn.CONCAT(" y ",BZ1673)))))</f>
        <v/>
      </c>
      <c r="BZ1673" s="89" t="s">
        <v>5172</v>
      </c>
    </row>
    <row r="1674" spans="1:78" ht="15" customHeight="1">
      <c r="A1674" s="64"/>
      <c r="B1674" s="11"/>
      <c r="C1674" s="38" t="s">
        <v>5173</v>
      </c>
      <c r="D1674" s="1020" t="str">
        <f>IF(CNGE_2025_M1_Secc5_Sub1!$D75="","",CNGE_2025_M1_Secc5_Sub1!$D75)</f>
        <v/>
      </c>
      <c r="E1674" s="889"/>
      <c r="F1674" s="889"/>
      <c r="G1674" s="889"/>
      <c r="H1674" s="889"/>
      <c r="I1674" s="889"/>
      <c r="J1674" s="889"/>
      <c r="K1674" s="889"/>
      <c r="L1674" s="890"/>
      <c r="M1674" s="818"/>
      <c r="N1674" s="818"/>
      <c r="O1674" s="818"/>
      <c r="P1674" s="818"/>
      <c r="Q1674" s="818"/>
      <c r="R1674" s="818"/>
      <c r="S1674" s="818"/>
      <c r="T1674" s="818"/>
      <c r="U1674" s="818"/>
      <c r="V1674" s="818"/>
      <c r="W1674" s="818"/>
      <c r="X1674" s="818"/>
      <c r="Y1674" s="818"/>
      <c r="Z1674" s="818"/>
      <c r="AA1674" s="818"/>
      <c r="AB1674" s="818"/>
      <c r="AC1674" s="818"/>
      <c r="AD1674" s="818"/>
      <c r="AI1674">
        <f t="shared" si="659"/>
        <v>0</v>
      </c>
      <c r="AJ1674">
        <f t="shared" si="660"/>
        <v>0</v>
      </c>
      <c r="AK1674">
        <f t="shared" si="661"/>
        <v>0</v>
      </c>
      <c r="AL1674">
        <f t="shared" si="662"/>
        <v>0</v>
      </c>
      <c r="AM1674">
        <f t="shared" si="663"/>
        <v>0</v>
      </c>
      <c r="AN1674">
        <f t="shared" si="664"/>
        <v>0</v>
      </c>
      <c r="AO1674">
        <f t="shared" si="665"/>
        <v>0</v>
      </c>
      <c r="AP1674">
        <f t="shared" si="666"/>
        <v>0</v>
      </c>
      <c r="AQ1674">
        <f t="shared" si="667"/>
        <v>0</v>
      </c>
      <c r="AR1674">
        <f t="shared" si="668"/>
        <v>0</v>
      </c>
      <c r="AS1674">
        <f t="shared" si="669"/>
        <v>0</v>
      </c>
      <c r="AT1674">
        <f t="shared" si="670"/>
        <v>0</v>
      </c>
      <c r="AU1674">
        <f t="shared" si="671"/>
        <v>0</v>
      </c>
      <c r="AV1674">
        <f t="shared" si="672"/>
        <v>0</v>
      </c>
      <c r="AW1674">
        <f t="shared" si="673"/>
        <v>0</v>
      </c>
      <c r="AX1674">
        <f t="shared" si="674"/>
        <v>0</v>
      </c>
      <c r="AY1674">
        <f t="shared" si="675"/>
        <v>0</v>
      </c>
      <c r="AZ1674">
        <f t="shared" si="676"/>
        <v>0</v>
      </c>
      <c r="BA1674">
        <f t="shared" si="677"/>
        <v>0</v>
      </c>
      <c r="BB1674">
        <f t="shared" si="678"/>
        <v>0</v>
      </c>
      <c r="BC1674">
        <f t="shared" si="679"/>
        <v>0</v>
      </c>
      <c r="BD1674">
        <f t="shared" si="680"/>
        <v>0</v>
      </c>
      <c r="BE1674">
        <f t="shared" si="681"/>
        <v>0</v>
      </c>
      <c r="BF1674">
        <f t="shared" si="682"/>
        <v>0</v>
      </c>
      <c r="BG1674" s="500">
        <f t="shared" si="643"/>
        <v>0</v>
      </c>
      <c r="BH1674" s="501">
        <f t="shared" si="644"/>
        <v>0</v>
      </c>
      <c r="BI1674" s="502">
        <f t="shared" si="645"/>
        <v>0</v>
      </c>
      <c r="BJ1674" s="503">
        <f t="shared" si="646"/>
        <v>0</v>
      </c>
      <c r="BK1674" s="500">
        <f t="shared" si="647"/>
        <v>0</v>
      </c>
      <c r="BL1674" s="501">
        <f t="shared" si="648"/>
        <v>0</v>
      </c>
      <c r="BM1674" s="502">
        <f t="shared" si="649"/>
        <v>0</v>
      </c>
      <c r="BN1674" s="503">
        <f t="shared" si="650"/>
        <v>0</v>
      </c>
      <c r="BO1674" s="500">
        <f t="shared" si="651"/>
        <v>0</v>
      </c>
      <c r="BP1674" s="501">
        <f t="shared" si="652"/>
        <v>0</v>
      </c>
      <c r="BQ1674" s="502">
        <f t="shared" si="653"/>
        <v>0</v>
      </c>
      <c r="BR1674" s="503">
        <f t="shared" si="654"/>
        <v>0</v>
      </c>
      <c r="BS1674" s="293">
        <f t="shared" si="655"/>
        <v>0</v>
      </c>
      <c r="BT1674" s="504" t="str">
        <f>IF(BS1674=0,"",
IF(SUM($BS$1629:BS1674)=1,BU1674,
IF($BS$1750&gt;SUM($BS$1629:BS1674),_xlfn.CONCAT(", ",BU1674),
IF($BS$1750=SUM($BS$1629:BS1674),_xlfn.CONCAT(" y ",BU1674)))))</f>
        <v/>
      </c>
      <c r="BU1674" s="505" t="s">
        <v>5174</v>
      </c>
      <c r="BV1674" s="534">
        <f t="shared" si="656"/>
        <v>0</v>
      </c>
      <c r="BW1674" s="290">
        <f t="shared" si="657"/>
        <v>0</v>
      </c>
      <c r="BX1674" s="293">
        <f t="shared" si="658"/>
        <v>0</v>
      </c>
      <c r="BY1674" s="294" t="str">
        <f>IF(BX1674=0,"",
IF(SUM($BX$1629:BX1674)=1,BZ1674,
IF($BX$1750&gt;SUM($BX$1629:BX1674),_xlfn.CONCAT(", ",BZ1674),
IF($BX$1750=SUM($BX$1629:BX1674),_xlfn.CONCAT(" y ",BZ1674)))))</f>
        <v/>
      </c>
      <c r="BZ1674" s="89" t="s">
        <v>5174</v>
      </c>
    </row>
    <row r="1675" spans="1:78" ht="15" customHeight="1">
      <c r="A1675" s="64"/>
      <c r="B1675" s="11"/>
      <c r="C1675" s="38" t="s">
        <v>5175</v>
      </c>
      <c r="D1675" s="1020" t="str">
        <f>IF(CNGE_2025_M1_Secc5_Sub1!$D76="","",CNGE_2025_M1_Secc5_Sub1!$D76)</f>
        <v/>
      </c>
      <c r="E1675" s="889"/>
      <c r="F1675" s="889"/>
      <c r="G1675" s="889"/>
      <c r="H1675" s="889"/>
      <c r="I1675" s="889"/>
      <c r="J1675" s="889"/>
      <c r="K1675" s="889"/>
      <c r="L1675" s="890"/>
      <c r="M1675" s="818"/>
      <c r="N1675" s="818"/>
      <c r="O1675" s="818"/>
      <c r="P1675" s="818"/>
      <c r="Q1675" s="818"/>
      <c r="R1675" s="818"/>
      <c r="S1675" s="818"/>
      <c r="T1675" s="818"/>
      <c r="U1675" s="818"/>
      <c r="V1675" s="818"/>
      <c r="W1675" s="818"/>
      <c r="X1675" s="818"/>
      <c r="Y1675" s="818"/>
      <c r="Z1675" s="818"/>
      <c r="AA1675" s="818"/>
      <c r="AB1675" s="818"/>
      <c r="AC1675" s="818"/>
      <c r="AD1675" s="818"/>
      <c r="AI1675">
        <f t="shared" si="659"/>
        <v>0</v>
      </c>
      <c r="AJ1675">
        <f t="shared" si="660"/>
        <v>0</v>
      </c>
      <c r="AK1675">
        <f t="shared" si="661"/>
        <v>0</v>
      </c>
      <c r="AL1675">
        <f t="shared" si="662"/>
        <v>0</v>
      </c>
      <c r="AM1675">
        <f t="shared" si="663"/>
        <v>0</v>
      </c>
      <c r="AN1675">
        <f t="shared" si="664"/>
        <v>0</v>
      </c>
      <c r="AO1675">
        <f t="shared" si="665"/>
        <v>0</v>
      </c>
      <c r="AP1675">
        <f t="shared" si="666"/>
        <v>0</v>
      </c>
      <c r="AQ1675">
        <f t="shared" si="667"/>
        <v>0</v>
      </c>
      <c r="AR1675">
        <f t="shared" si="668"/>
        <v>0</v>
      </c>
      <c r="AS1675">
        <f t="shared" si="669"/>
        <v>0</v>
      </c>
      <c r="AT1675">
        <f t="shared" si="670"/>
        <v>0</v>
      </c>
      <c r="AU1675">
        <f t="shared" si="671"/>
        <v>0</v>
      </c>
      <c r="AV1675">
        <f t="shared" si="672"/>
        <v>0</v>
      </c>
      <c r="AW1675">
        <f t="shared" si="673"/>
        <v>0</v>
      </c>
      <c r="AX1675">
        <f t="shared" si="674"/>
        <v>0</v>
      </c>
      <c r="AY1675">
        <f t="shared" si="675"/>
        <v>0</v>
      </c>
      <c r="AZ1675">
        <f t="shared" si="676"/>
        <v>0</v>
      </c>
      <c r="BA1675">
        <f t="shared" si="677"/>
        <v>0</v>
      </c>
      <c r="BB1675">
        <f t="shared" si="678"/>
        <v>0</v>
      </c>
      <c r="BC1675">
        <f t="shared" si="679"/>
        <v>0</v>
      </c>
      <c r="BD1675">
        <f t="shared" si="680"/>
        <v>0</v>
      </c>
      <c r="BE1675">
        <f t="shared" si="681"/>
        <v>0</v>
      </c>
      <c r="BF1675">
        <f t="shared" si="682"/>
        <v>0</v>
      </c>
      <c r="BG1675" s="500">
        <f t="shared" si="643"/>
        <v>0</v>
      </c>
      <c r="BH1675" s="501">
        <f t="shared" si="644"/>
        <v>0</v>
      </c>
      <c r="BI1675" s="502">
        <f t="shared" si="645"/>
        <v>0</v>
      </c>
      <c r="BJ1675" s="503">
        <f t="shared" si="646"/>
        <v>0</v>
      </c>
      <c r="BK1675" s="500">
        <f t="shared" si="647"/>
        <v>0</v>
      </c>
      <c r="BL1675" s="501">
        <f t="shared" si="648"/>
        <v>0</v>
      </c>
      <c r="BM1675" s="502">
        <f t="shared" si="649"/>
        <v>0</v>
      </c>
      <c r="BN1675" s="503">
        <f t="shared" si="650"/>
        <v>0</v>
      </c>
      <c r="BO1675" s="500">
        <f t="shared" si="651"/>
        <v>0</v>
      </c>
      <c r="BP1675" s="501">
        <f t="shared" si="652"/>
        <v>0</v>
      </c>
      <c r="BQ1675" s="502">
        <f t="shared" si="653"/>
        <v>0</v>
      </c>
      <c r="BR1675" s="503">
        <f t="shared" si="654"/>
        <v>0</v>
      </c>
      <c r="BS1675" s="293">
        <f t="shared" si="655"/>
        <v>0</v>
      </c>
      <c r="BT1675" s="504" t="str">
        <f>IF(BS1675=0,"",
IF(SUM($BS$1629:BS1675)=1,BU1675,
IF($BS$1750&gt;SUM($BS$1629:BS1675),_xlfn.CONCAT(", ",BU1675),
IF($BS$1750=SUM($BS$1629:BS1675),_xlfn.CONCAT(" y ",BU1675)))))</f>
        <v/>
      </c>
      <c r="BU1675" s="505" t="s">
        <v>5176</v>
      </c>
      <c r="BV1675" s="534">
        <f t="shared" si="656"/>
        <v>0</v>
      </c>
      <c r="BW1675" s="290">
        <f t="shared" si="657"/>
        <v>0</v>
      </c>
      <c r="BX1675" s="293">
        <f t="shared" si="658"/>
        <v>0</v>
      </c>
      <c r="BY1675" s="294" t="str">
        <f>IF(BX1675=0,"",
IF(SUM($BX$1629:BX1675)=1,BZ1675,
IF($BX$1750&gt;SUM($BX$1629:BX1675),_xlfn.CONCAT(", ",BZ1675),
IF($BX$1750=SUM($BX$1629:BX1675),_xlfn.CONCAT(" y ",BZ1675)))))</f>
        <v/>
      </c>
      <c r="BZ1675" s="89" t="s">
        <v>5176</v>
      </c>
    </row>
    <row r="1676" spans="1:78" ht="15" customHeight="1">
      <c r="A1676" s="64"/>
      <c r="B1676" s="11"/>
      <c r="C1676" s="38" t="s">
        <v>5177</v>
      </c>
      <c r="D1676" s="1020" t="str">
        <f>IF(CNGE_2025_M1_Secc5_Sub1!$D77="","",CNGE_2025_M1_Secc5_Sub1!$D77)</f>
        <v/>
      </c>
      <c r="E1676" s="889"/>
      <c r="F1676" s="889"/>
      <c r="G1676" s="889"/>
      <c r="H1676" s="889"/>
      <c r="I1676" s="889"/>
      <c r="J1676" s="889"/>
      <c r="K1676" s="889"/>
      <c r="L1676" s="890"/>
      <c r="M1676" s="818"/>
      <c r="N1676" s="818"/>
      <c r="O1676" s="818"/>
      <c r="P1676" s="818"/>
      <c r="Q1676" s="818"/>
      <c r="R1676" s="818"/>
      <c r="S1676" s="818"/>
      <c r="T1676" s="818"/>
      <c r="U1676" s="818"/>
      <c r="V1676" s="818"/>
      <c r="W1676" s="818"/>
      <c r="X1676" s="818"/>
      <c r="Y1676" s="818"/>
      <c r="Z1676" s="818"/>
      <c r="AA1676" s="818"/>
      <c r="AB1676" s="818"/>
      <c r="AC1676" s="818"/>
      <c r="AD1676" s="818"/>
      <c r="AI1676">
        <f t="shared" si="659"/>
        <v>0</v>
      </c>
      <c r="AJ1676">
        <f t="shared" si="660"/>
        <v>0</v>
      </c>
      <c r="AK1676">
        <f t="shared" si="661"/>
        <v>0</v>
      </c>
      <c r="AL1676">
        <f t="shared" si="662"/>
        <v>0</v>
      </c>
      <c r="AM1676">
        <f t="shared" si="663"/>
        <v>0</v>
      </c>
      <c r="AN1676">
        <f t="shared" si="664"/>
        <v>0</v>
      </c>
      <c r="AO1676">
        <f t="shared" si="665"/>
        <v>0</v>
      </c>
      <c r="AP1676">
        <f t="shared" si="666"/>
        <v>0</v>
      </c>
      <c r="AQ1676">
        <f t="shared" si="667"/>
        <v>0</v>
      </c>
      <c r="AR1676">
        <f t="shared" si="668"/>
        <v>0</v>
      </c>
      <c r="AS1676">
        <f t="shared" si="669"/>
        <v>0</v>
      </c>
      <c r="AT1676">
        <f t="shared" si="670"/>
        <v>0</v>
      </c>
      <c r="AU1676">
        <f t="shared" si="671"/>
        <v>0</v>
      </c>
      <c r="AV1676">
        <f t="shared" si="672"/>
        <v>0</v>
      </c>
      <c r="AW1676">
        <f t="shared" si="673"/>
        <v>0</v>
      </c>
      <c r="AX1676">
        <f t="shared" si="674"/>
        <v>0</v>
      </c>
      <c r="AY1676">
        <f t="shared" si="675"/>
        <v>0</v>
      </c>
      <c r="AZ1676">
        <f t="shared" si="676"/>
        <v>0</v>
      </c>
      <c r="BA1676">
        <f t="shared" si="677"/>
        <v>0</v>
      </c>
      <c r="BB1676">
        <f t="shared" si="678"/>
        <v>0</v>
      </c>
      <c r="BC1676">
        <f t="shared" si="679"/>
        <v>0</v>
      </c>
      <c r="BD1676">
        <f t="shared" si="680"/>
        <v>0</v>
      </c>
      <c r="BE1676">
        <f t="shared" si="681"/>
        <v>0</v>
      </c>
      <c r="BF1676">
        <f t="shared" si="682"/>
        <v>0</v>
      </c>
      <c r="BG1676" s="500">
        <f t="shared" si="643"/>
        <v>0</v>
      </c>
      <c r="BH1676" s="501">
        <f t="shared" si="644"/>
        <v>0</v>
      </c>
      <c r="BI1676" s="502">
        <f t="shared" si="645"/>
        <v>0</v>
      </c>
      <c r="BJ1676" s="503">
        <f t="shared" si="646"/>
        <v>0</v>
      </c>
      <c r="BK1676" s="500">
        <f t="shared" si="647"/>
        <v>0</v>
      </c>
      <c r="BL1676" s="501">
        <f t="shared" si="648"/>
        <v>0</v>
      </c>
      <c r="BM1676" s="502">
        <f t="shared" si="649"/>
        <v>0</v>
      </c>
      <c r="BN1676" s="503">
        <f t="shared" si="650"/>
        <v>0</v>
      </c>
      <c r="BO1676" s="500">
        <f t="shared" si="651"/>
        <v>0</v>
      </c>
      <c r="BP1676" s="501">
        <f t="shared" si="652"/>
        <v>0</v>
      </c>
      <c r="BQ1676" s="502">
        <f t="shared" si="653"/>
        <v>0</v>
      </c>
      <c r="BR1676" s="503">
        <f t="shared" si="654"/>
        <v>0</v>
      </c>
      <c r="BS1676" s="293">
        <f t="shared" si="655"/>
        <v>0</v>
      </c>
      <c r="BT1676" s="504" t="str">
        <f>IF(BS1676=0,"",
IF(SUM($BS$1629:BS1676)=1,BU1676,
IF($BS$1750&gt;SUM($BS$1629:BS1676),_xlfn.CONCAT(", ",BU1676),
IF($BS$1750=SUM($BS$1629:BS1676),_xlfn.CONCAT(" y ",BU1676)))))</f>
        <v/>
      </c>
      <c r="BU1676" s="505" t="s">
        <v>5178</v>
      </c>
      <c r="BV1676" s="534">
        <f t="shared" si="656"/>
        <v>0</v>
      </c>
      <c r="BW1676" s="290">
        <f t="shared" si="657"/>
        <v>0</v>
      </c>
      <c r="BX1676" s="293">
        <f t="shared" si="658"/>
        <v>0</v>
      </c>
      <c r="BY1676" s="294" t="str">
        <f>IF(BX1676=0,"",
IF(SUM($BX$1629:BX1676)=1,BZ1676,
IF($BX$1750&gt;SUM($BX$1629:BX1676),_xlfn.CONCAT(", ",BZ1676),
IF($BX$1750=SUM($BX$1629:BX1676),_xlfn.CONCAT(" y ",BZ1676)))))</f>
        <v/>
      </c>
      <c r="BZ1676" s="89" t="s">
        <v>5178</v>
      </c>
    </row>
    <row r="1677" spans="1:78" ht="15" customHeight="1">
      <c r="A1677" s="64"/>
      <c r="B1677" s="11"/>
      <c r="C1677" s="38" t="s">
        <v>5179</v>
      </c>
      <c r="D1677" s="1020" t="str">
        <f>IF(CNGE_2025_M1_Secc5_Sub1!$D78="","",CNGE_2025_M1_Secc5_Sub1!$D78)</f>
        <v/>
      </c>
      <c r="E1677" s="889"/>
      <c r="F1677" s="889"/>
      <c r="G1677" s="889"/>
      <c r="H1677" s="889"/>
      <c r="I1677" s="889"/>
      <c r="J1677" s="889"/>
      <c r="K1677" s="889"/>
      <c r="L1677" s="890"/>
      <c r="M1677" s="818"/>
      <c r="N1677" s="818"/>
      <c r="O1677" s="818"/>
      <c r="P1677" s="818"/>
      <c r="Q1677" s="818"/>
      <c r="R1677" s="818"/>
      <c r="S1677" s="818"/>
      <c r="T1677" s="818"/>
      <c r="U1677" s="818"/>
      <c r="V1677" s="818"/>
      <c r="W1677" s="818"/>
      <c r="X1677" s="818"/>
      <c r="Y1677" s="818"/>
      <c r="Z1677" s="818"/>
      <c r="AA1677" s="818"/>
      <c r="AB1677" s="818"/>
      <c r="AC1677" s="818"/>
      <c r="AD1677" s="818"/>
      <c r="AI1677">
        <f t="shared" si="659"/>
        <v>0</v>
      </c>
      <c r="AJ1677">
        <f t="shared" si="660"/>
        <v>0</v>
      </c>
      <c r="AK1677">
        <f t="shared" si="661"/>
        <v>0</v>
      </c>
      <c r="AL1677">
        <f t="shared" si="662"/>
        <v>0</v>
      </c>
      <c r="AM1677">
        <f t="shared" si="663"/>
        <v>0</v>
      </c>
      <c r="AN1677">
        <f t="shared" si="664"/>
        <v>0</v>
      </c>
      <c r="AO1677">
        <f t="shared" si="665"/>
        <v>0</v>
      </c>
      <c r="AP1677">
        <f t="shared" si="666"/>
        <v>0</v>
      </c>
      <c r="AQ1677">
        <f t="shared" si="667"/>
        <v>0</v>
      </c>
      <c r="AR1677">
        <f t="shared" si="668"/>
        <v>0</v>
      </c>
      <c r="AS1677">
        <f t="shared" si="669"/>
        <v>0</v>
      </c>
      <c r="AT1677">
        <f t="shared" si="670"/>
        <v>0</v>
      </c>
      <c r="AU1677">
        <f t="shared" si="671"/>
        <v>0</v>
      </c>
      <c r="AV1677">
        <f t="shared" si="672"/>
        <v>0</v>
      </c>
      <c r="AW1677">
        <f t="shared" si="673"/>
        <v>0</v>
      </c>
      <c r="AX1677">
        <f t="shared" si="674"/>
        <v>0</v>
      </c>
      <c r="AY1677">
        <f t="shared" si="675"/>
        <v>0</v>
      </c>
      <c r="AZ1677">
        <f t="shared" si="676"/>
        <v>0</v>
      </c>
      <c r="BA1677">
        <f t="shared" si="677"/>
        <v>0</v>
      </c>
      <c r="BB1677">
        <f t="shared" si="678"/>
        <v>0</v>
      </c>
      <c r="BC1677">
        <f t="shared" si="679"/>
        <v>0</v>
      </c>
      <c r="BD1677">
        <f t="shared" si="680"/>
        <v>0</v>
      </c>
      <c r="BE1677">
        <f t="shared" si="681"/>
        <v>0</v>
      </c>
      <c r="BF1677">
        <f t="shared" si="682"/>
        <v>0</v>
      </c>
      <c r="BG1677" s="500">
        <f t="shared" si="643"/>
        <v>0</v>
      </c>
      <c r="BH1677" s="501">
        <f t="shared" si="644"/>
        <v>0</v>
      </c>
      <c r="BI1677" s="502">
        <f t="shared" si="645"/>
        <v>0</v>
      </c>
      <c r="BJ1677" s="503">
        <f t="shared" si="646"/>
        <v>0</v>
      </c>
      <c r="BK1677" s="500">
        <f t="shared" si="647"/>
        <v>0</v>
      </c>
      <c r="BL1677" s="501">
        <f t="shared" si="648"/>
        <v>0</v>
      </c>
      <c r="BM1677" s="502">
        <f t="shared" si="649"/>
        <v>0</v>
      </c>
      <c r="BN1677" s="503">
        <f t="shared" si="650"/>
        <v>0</v>
      </c>
      <c r="BO1677" s="500">
        <f t="shared" si="651"/>
        <v>0</v>
      </c>
      <c r="BP1677" s="501">
        <f t="shared" si="652"/>
        <v>0</v>
      </c>
      <c r="BQ1677" s="502">
        <f t="shared" si="653"/>
        <v>0</v>
      </c>
      <c r="BR1677" s="503">
        <f t="shared" si="654"/>
        <v>0</v>
      </c>
      <c r="BS1677" s="293">
        <f t="shared" si="655"/>
        <v>0</v>
      </c>
      <c r="BT1677" s="504" t="str">
        <f>IF(BS1677=0,"",
IF(SUM($BS$1629:BS1677)=1,BU1677,
IF($BS$1750&gt;SUM($BS$1629:BS1677),_xlfn.CONCAT(", ",BU1677),
IF($BS$1750=SUM($BS$1629:BS1677),_xlfn.CONCAT(" y ",BU1677)))))</f>
        <v/>
      </c>
      <c r="BU1677" s="505" t="s">
        <v>5180</v>
      </c>
      <c r="BV1677" s="534">
        <f t="shared" si="656"/>
        <v>0</v>
      </c>
      <c r="BW1677" s="290">
        <f t="shared" si="657"/>
        <v>0</v>
      </c>
      <c r="BX1677" s="293">
        <f t="shared" si="658"/>
        <v>0</v>
      </c>
      <c r="BY1677" s="294" t="str">
        <f>IF(BX1677=0,"",
IF(SUM($BX$1629:BX1677)=1,BZ1677,
IF($BX$1750&gt;SUM($BX$1629:BX1677),_xlfn.CONCAT(", ",BZ1677),
IF($BX$1750=SUM($BX$1629:BX1677),_xlfn.CONCAT(" y ",BZ1677)))))</f>
        <v/>
      </c>
      <c r="BZ1677" s="89" t="s">
        <v>5180</v>
      </c>
    </row>
    <row r="1678" spans="1:78" ht="15" customHeight="1">
      <c r="A1678" s="64"/>
      <c r="B1678" s="11"/>
      <c r="C1678" s="38" t="s">
        <v>5181</v>
      </c>
      <c r="D1678" s="1020" t="str">
        <f>IF(CNGE_2025_M1_Secc5_Sub1!$D79="","",CNGE_2025_M1_Secc5_Sub1!$D79)</f>
        <v/>
      </c>
      <c r="E1678" s="889"/>
      <c r="F1678" s="889"/>
      <c r="G1678" s="889"/>
      <c r="H1678" s="889"/>
      <c r="I1678" s="889"/>
      <c r="J1678" s="889"/>
      <c r="K1678" s="889"/>
      <c r="L1678" s="890"/>
      <c r="M1678" s="818"/>
      <c r="N1678" s="818"/>
      <c r="O1678" s="818"/>
      <c r="P1678" s="818"/>
      <c r="Q1678" s="818"/>
      <c r="R1678" s="818"/>
      <c r="S1678" s="818"/>
      <c r="T1678" s="818"/>
      <c r="U1678" s="818"/>
      <c r="V1678" s="818"/>
      <c r="W1678" s="818"/>
      <c r="X1678" s="818"/>
      <c r="Y1678" s="818"/>
      <c r="Z1678" s="818"/>
      <c r="AA1678" s="818"/>
      <c r="AB1678" s="818"/>
      <c r="AC1678" s="818"/>
      <c r="AD1678" s="818"/>
      <c r="AI1678">
        <f t="shared" si="659"/>
        <v>0</v>
      </c>
      <c r="AJ1678">
        <f t="shared" si="660"/>
        <v>0</v>
      </c>
      <c r="AK1678">
        <f t="shared" si="661"/>
        <v>0</v>
      </c>
      <c r="AL1678">
        <f t="shared" si="662"/>
        <v>0</v>
      </c>
      <c r="AM1678">
        <f t="shared" si="663"/>
        <v>0</v>
      </c>
      <c r="AN1678">
        <f t="shared" si="664"/>
        <v>0</v>
      </c>
      <c r="AO1678">
        <f t="shared" si="665"/>
        <v>0</v>
      </c>
      <c r="AP1678">
        <f t="shared" si="666"/>
        <v>0</v>
      </c>
      <c r="AQ1678">
        <f t="shared" si="667"/>
        <v>0</v>
      </c>
      <c r="AR1678">
        <f t="shared" si="668"/>
        <v>0</v>
      </c>
      <c r="AS1678">
        <f t="shared" si="669"/>
        <v>0</v>
      </c>
      <c r="AT1678">
        <f t="shared" si="670"/>
        <v>0</v>
      </c>
      <c r="AU1678">
        <f t="shared" si="671"/>
        <v>0</v>
      </c>
      <c r="AV1678">
        <f t="shared" si="672"/>
        <v>0</v>
      </c>
      <c r="AW1678">
        <f t="shared" si="673"/>
        <v>0</v>
      </c>
      <c r="AX1678">
        <f t="shared" si="674"/>
        <v>0</v>
      </c>
      <c r="AY1678">
        <f t="shared" si="675"/>
        <v>0</v>
      </c>
      <c r="AZ1678">
        <f t="shared" si="676"/>
        <v>0</v>
      </c>
      <c r="BA1678">
        <f t="shared" si="677"/>
        <v>0</v>
      </c>
      <c r="BB1678">
        <f t="shared" si="678"/>
        <v>0</v>
      </c>
      <c r="BC1678">
        <f t="shared" si="679"/>
        <v>0</v>
      </c>
      <c r="BD1678">
        <f t="shared" si="680"/>
        <v>0</v>
      </c>
      <c r="BE1678">
        <f t="shared" si="681"/>
        <v>0</v>
      </c>
      <c r="BF1678">
        <f t="shared" si="682"/>
        <v>0</v>
      </c>
      <c r="BG1678" s="500">
        <f t="shared" si="643"/>
        <v>0</v>
      </c>
      <c r="BH1678" s="501">
        <f t="shared" si="644"/>
        <v>0</v>
      </c>
      <c r="BI1678" s="502">
        <f t="shared" si="645"/>
        <v>0</v>
      </c>
      <c r="BJ1678" s="503">
        <f t="shared" si="646"/>
        <v>0</v>
      </c>
      <c r="BK1678" s="500">
        <f t="shared" si="647"/>
        <v>0</v>
      </c>
      <c r="BL1678" s="501">
        <f t="shared" si="648"/>
        <v>0</v>
      </c>
      <c r="BM1678" s="502">
        <f t="shared" si="649"/>
        <v>0</v>
      </c>
      <c r="BN1678" s="503">
        <f t="shared" si="650"/>
        <v>0</v>
      </c>
      <c r="BO1678" s="500">
        <f t="shared" si="651"/>
        <v>0</v>
      </c>
      <c r="BP1678" s="501">
        <f t="shared" si="652"/>
        <v>0</v>
      </c>
      <c r="BQ1678" s="502">
        <f t="shared" si="653"/>
        <v>0</v>
      </c>
      <c r="BR1678" s="503">
        <f t="shared" si="654"/>
        <v>0</v>
      </c>
      <c r="BS1678" s="293">
        <f t="shared" si="655"/>
        <v>0</v>
      </c>
      <c r="BT1678" s="504" t="str">
        <f>IF(BS1678=0,"",
IF(SUM($BS$1629:BS1678)=1,BU1678,
IF($BS$1750&gt;SUM($BS$1629:BS1678),_xlfn.CONCAT(", ",BU1678),
IF($BS$1750=SUM($BS$1629:BS1678),_xlfn.CONCAT(" y ",BU1678)))))</f>
        <v/>
      </c>
      <c r="BU1678" s="505" t="s">
        <v>5182</v>
      </c>
      <c r="BV1678" s="534">
        <f t="shared" si="656"/>
        <v>0</v>
      </c>
      <c r="BW1678" s="290">
        <f t="shared" si="657"/>
        <v>0</v>
      </c>
      <c r="BX1678" s="293">
        <f t="shared" si="658"/>
        <v>0</v>
      </c>
      <c r="BY1678" s="294" t="str">
        <f>IF(BX1678=0,"",
IF(SUM($BX$1629:BX1678)=1,BZ1678,
IF($BX$1750&gt;SUM($BX$1629:BX1678),_xlfn.CONCAT(", ",BZ1678),
IF($BX$1750=SUM($BX$1629:BX1678),_xlfn.CONCAT(" y ",BZ1678)))))</f>
        <v/>
      </c>
      <c r="BZ1678" s="89" t="s">
        <v>5182</v>
      </c>
    </row>
    <row r="1679" spans="1:78" ht="15" customHeight="1">
      <c r="A1679" s="64"/>
      <c r="B1679" s="11"/>
      <c r="C1679" s="38" t="s">
        <v>5183</v>
      </c>
      <c r="D1679" s="1020" t="str">
        <f>IF(CNGE_2025_M1_Secc5_Sub1!$D80="","",CNGE_2025_M1_Secc5_Sub1!$D80)</f>
        <v/>
      </c>
      <c r="E1679" s="889"/>
      <c r="F1679" s="889"/>
      <c r="G1679" s="889"/>
      <c r="H1679" s="889"/>
      <c r="I1679" s="889"/>
      <c r="J1679" s="889"/>
      <c r="K1679" s="889"/>
      <c r="L1679" s="890"/>
      <c r="M1679" s="818"/>
      <c r="N1679" s="818"/>
      <c r="O1679" s="818"/>
      <c r="P1679" s="818"/>
      <c r="Q1679" s="818"/>
      <c r="R1679" s="818"/>
      <c r="S1679" s="818"/>
      <c r="T1679" s="818"/>
      <c r="U1679" s="818"/>
      <c r="V1679" s="818"/>
      <c r="W1679" s="818"/>
      <c r="X1679" s="818"/>
      <c r="Y1679" s="818"/>
      <c r="Z1679" s="818"/>
      <c r="AA1679" s="818"/>
      <c r="AB1679" s="818"/>
      <c r="AC1679" s="818"/>
      <c r="AD1679" s="818"/>
      <c r="AI1679">
        <f t="shared" si="659"/>
        <v>0</v>
      </c>
      <c r="AJ1679">
        <f t="shared" si="660"/>
        <v>0</v>
      </c>
      <c r="AK1679">
        <f t="shared" si="661"/>
        <v>0</v>
      </c>
      <c r="AL1679">
        <f t="shared" si="662"/>
        <v>0</v>
      </c>
      <c r="AM1679">
        <f t="shared" si="663"/>
        <v>0</v>
      </c>
      <c r="AN1679">
        <f t="shared" si="664"/>
        <v>0</v>
      </c>
      <c r="AO1679">
        <f t="shared" si="665"/>
        <v>0</v>
      </c>
      <c r="AP1679">
        <f t="shared" si="666"/>
        <v>0</v>
      </c>
      <c r="AQ1679">
        <f t="shared" si="667"/>
        <v>0</v>
      </c>
      <c r="AR1679">
        <f t="shared" si="668"/>
        <v>0</v>
      </c>
      <c r="AS1679">
        <f t="shared" si="669"/>
        <v>0</v>
      </c>
      <c r="AT1679">
        <f t="shared" si="670"/>
        <v>0</v>
      </c>
      <c r="AU1679">
        <f t="shared" si="671"/>
        <v>0</v>
      </c>
      <c r="AV1679">
        <f t="shared" si="672"/>
        <v>0</v>
      </c>
      <c r="AW1679">
        <f t="shared" si="673"/>
        <v>0</v>
      </c>
      <c r="AX1679">
        <f t="shared" si="674"/>
        <v>0</v>
      </c>
      <c r="AY1679">
        <f t="shared" si="675"/>
        <v>0</v>
      </c>
      <c r="AZ1679">
        <f t="shared" si="676"/>
        <v>0</v>
      </c>
      <c r="BA1679">
        <f t="shared" si="677"/>
        <v>0</v>
      </c>
      <c r="BB1679">
        <f t="shared" si="678"/>
        <v>0</v>
      </c>
      <c r="BC1679">
        <f t="shared" si="679"/>
        <v>0</v>
      </c>
      <c r="BD1679">
        <f t="shared" si="680"/>
        <v>0</v>
      </c>
      <c r="BE1679">
        <f t="shared" si="681"/>
        <v>0</v>
      </c>
      <c r="BF1679">
        <f t="shared" si="682"/>
        <v>0</v>
      </c>
      <c r="BG1679" s="500">
        <f t="shared" si="643"/>
        <v>0</v>
      </c>
      <c r="BH1679" s="501">
        <f t="shared" si="644"/>
        <v>0</v>
      </c>
      <c r="BI1679" s="502">
        <f t="shared" si="645"/>
        <v>0</v>
      </c>
      <c r="BJ1679" s="503">
        <f t="shared" si="646"/>
        <v>0</v>
      </c>
      <c r="BK1679" s="500">
        <f t="shared" si="647"/>
        <v>0</v>
      </c>
      <c r="BL1679" s="501">
        <f t="shared" si="648"/>
        <v>0</v>
      </c>
      <c r="BM1679" s="502">
        <f t="shared" si="649"/>
        <v>0</v>
      </c>
      <c r="BN1679" s="503">
        <f t="shared" si="650"/>
        <v>0</v>
      </c>
      <c r="BO1679" s="500">
        <f t="shared" si="651"/>
        <v>0</v>
      </c>
      <c r="BP1679" s="501">
        <f t="shared" si="652"/>
        <v>0</v>
      </c>
      <c r="BQ1679" s="502">
        <f t="shared" si="653"/>
        <v>0</v>
      </c>
      <c r="BR1679" s="503">
        <f t="shared" si="654"/>
        <v>0</v>
      </c>
      <c r="BS1679" s="293">
        <f t="shared" si="655"/>
        <v>0</v>
      </c>
      <c r="BT1679" s="504" t="str">
        <f>IF(BS1679=0,"",
IF(SUM($BS$1629:BS1679)=1,BU1679,
IF($BS$1750&gt;SUM($BS$1629:BS1679),_xlfn.CONCAT(", ",BU1679),
IF($BS$1750=SUM($BS$1629:BS1679),_xlfn.CONCAT(" y ",BU1679)))))</f>
        <v/>
      </c>
      <c r="BU1679" s="505" t="s">
        <v>5184</v>
      </c>
      <c r="BV1679" s="534">
        <f t="shared" si="656"/>
        <v>0</v>
      </c>
      <c r="BW1679" s="290">
        <f t="shared" si="657"/>
        <v>0</v>
      </c>
      <c r="BX1679" s="293">
        <f t="shared" si="658"/>
        <v>0</v>
      </c>
      <c r="BY1679" s="294" t="str">
        <f>IF(BX1679=0,"",
IF(SUM($BX$1629:BX1679)=1,BZ1679,
IF($BX$1750&gt;SUM($BX$1629:BX1679),_xlfn.CONCAT(", ",BZ1679),
IF($BX$1750=SUM($BX$1629:BX1679),_xlfn.CONCAT(" y ",BZ1679)))))</f>
        <v/>
      </c>
      <c r="BZ1679" s="89" t="s">
        <v>5184</v>
      </c>
    </row>
    <row r="1680" spans="1:78" ht="15" customHeight="1">
      <c r="A1680" s="64"/>
      <c r="B1680" s="11"/>
      <c r="C1680" s="38" t="s">
        <v>5185</v>
      </c>
      <c r="D1680" s="1020" t="str">
        <f>IF(CNGE_2025_M1_Secc5_Sub1!$D81="","",CNGE_2025_M1_Secc5_Sub1!$D81)</f>
        <v/>
      </c>
      <c r="E1680" s="889"/>
      <c r="F1680" s="889"/>
      <c r="G1680" s="889"/>
      <c r="H1680" s="889"/>
      <c r="I1680" s="889"/>
      <c r="J1680" s="889"/>
      <c r="K1680" s="889"/>
      <c r="L1680" s="890"/>
      <c r="M1680" s="818"/>
      <c r="N1680" s="818"/>
      <c r="O1680" s="818"/>
      <c r="P1680" s="818"/>
      <c r="Q1680" s="818"/>
      <c r="R1680" s="818"/>
      <c r="S1680" s="818"/>
      <c r="T1680" s="818"/>
      <c r="U1680" s="818"/>
      <c r="V1680" s="818"/>
      <c r="W1680" s="818"/>
      <c r="X1680" s="818"/>
      <c r="Y1680" s="818"/>
      <c r="Z1680" s="818"/>
      <c r="AA1680" s="818"/>
      <c r="AB1680" s="818"/>
      <c r="AC1680" s="818"/>
      <c r="AD1680" s="818"/>
      <c r="AI1680">
        <f t="shared" si="659"/>
        <v>0</v>
      </c>
      <c r="AJ1680">
        <f t="shared" si="660"/>
        <v>0</v>
      </c>
      <c r="AK1680">
        <f t="shared" si="661"/>
        <v>0</v>
      </c>
      <c r="AL1680">
        <f t="shared" si="662"/>
        <v>0</v>
      </c>
      <c r="AM1680">
        <f t="shared" si="663"/>
        <v>0</v>
      </c>
      <c r="AN1680">
        <f t="shared" si="664"/>
        <v>0</v>
      </c>
      <c r="AO1680">
        <f t="shared" si="665"/>
        <v>0</v>
      </c>
      <c r="AP1680">
        <f t="shared" si="666"/>
        <v>0</v>
      </c>
      <c r="AQ1680">
        <f t="shared" si="667"/>
        <v>0</v>
      </c>
      <c r="AR1680">
        <f t="shared" si="668"/>
        <v>0</v>
      </c>
      <c r="AS1680">
        <f t="shared" si="669"/>
        <v>0</v>
      </c>
      <c r="AT1680">
        <f t="shared" si="670"/>
        <v>0</v>
      </c>
      <c r="AU1680">
        <f t="shared" si="671"/>
        <v>0</v>
      </c>
      <c r="AV1680">
        <f t="shared" si="672"/>
        <v>0</v>
      </c>
      <c r="AW1680">
        <f t="shared" si="673"/>
        <v>0</v>
      </c>
      <c r="AX1680">
        <f t="shared" si="674"/>
        <v>0</v>
      </c>
      <c r="AY1680">
        <f t="shared" si="675"/>
        <v>0</v>
      </c>
      <c r="AZ1680">
        <f t="shared" si="676"/>
        <v>0</v>
      </c>
      <c r="BA1680">
        <f t="shared" si="677"/>
        <v>0</v>
      </c>
      <c r="BB1680">
        <f t="shared" si="678"/>
        <v>0</v>
      </c>
      <c r="BC1680">
        <f t="shared" si="679"/>
        <v>0</v>
      </c>
      <c r="BD1680">
        <f t="shared" si="680"/>
        <v>0</v>
      </c>
      <c r="BE1680">
        <f t="shared" si="681"/>
        <v>0</v>
      </c>
      <c r="BF1680">
        <f t="shared" si="682"/>
        <v>0</v>
      </c>
      <c r="BG1680" s="500">
        <f t="shared" si="643"/>
        <v>0</v>
      </c>
      <c r="BH1680" s="501">
        <f t="shared" si="644"/>
        <v>0</v>
      </c>
      <c r="BI1680" s="502">
        <f t="shared" si="645"/>
        <v>0</v>
      </c>
      <c r="BJ1680" s="503">
        <f t="shared" si="646"/>
        <v>0</v>
      </c>
      <c r="BK1680" s="500">
        <f t="shared" si="647"/>
        <v>0</v>
      </c>
      <c r="BL1680" s="501">
        <f t="shared" si="648"/>
        <v>0</v>
      </c>
      <c r="BM1680" s="502">
        <f t="shared" si="649"/>
        <v>0</v>
      </c>
      <c r="BN1680" s="503">
        <f t="shared" si="650"/>
        <v>0</v>
      </c>
      <c r="BO1680" s="500">
        <f t="shared" si="651"/>
        <v>0</v>
      </c>
      <c r="BP1680" s="501">
        <f t="shared" si="652"/>
        <v>0</v>
      </c>
      <c r="BQ1680" s="502">
        <f t="shared" si="653"/>
        <v>0</v>
      </c>
      <c r="BR1680" s="503">
        <f t="shared" si="654"/>
        <v>0</v>
      </c>
      <c r="BS1680" s="293">
        <f t="shared" si="655"/>
        <v>0</v>
      </c>
      <c r="BT1680" s="504" t="str">
        <f>IF(BS1680=0,"",
IF(SUM($BS$1629:BS1680)=1,BU1680,
IF($BS$1750&gt;SUM($BS$1629:BS1680),_xlfn.CONCAT(", ",BU1680),
IF($BS$1750=SUM($BS$1629:BS1680),_xlfn.CONCAT(" y ",BU1680)))))</f>
        <v/>
      </c>
      <c r="BU1680" s="505" t="s">
        <v>5186</v>
      </c>
      <c r="BV1680" s="534">
        <f t="shared" si="656"/>
        <v>0</v>
      </c>
      <c r="BW1680" s="290">
        <f t="shared" si="657"/>
        <v>0</v>
      </c>
      <c r="BX1680" s="293">
        <f t="shared" si="658"/>
        <v>0</v>
      </c>
      <c r="BY1680" s="294" t="str">
        <f>IF(BX1680=0,"",
IF(SUM($BX$1629:BX1680)=1,BZ1680,
IF($BX$1750&gt;SUM($BX$1629:BX1680),_xlfn.CONCAT(", ",BZ1680),
IF($BX$1750=SUM($BX$1629:BX1680),_xlfn.CONCAT(" y ",BZ1680)))))</f>
        <v/>
      </c>
      <c r="BZ1680" s="89" t="s">
        <v>5186</v>
      </c>
    </row>
    <row r="1681" spans="1:78" ht="15" customHeight="1">
      <c r="A1681" s="64"/>
      <c r="B1681" s="11"/>
      <c r="C1681" s="38" t="s">
        <v>5187</v>
      </c>
      <c r="D1681" s="1020" t="str">
        <f>IF(CNGE_2025_M1_Secc5_Sub1!$D82="","",CNGE_2025_M1_Secc5_Sub1!$D82)</f>
        <v/>
      </c>
      <c r="E1681" s="889"/>
      <c r="F1681" s="889"/>
      <c r="G1681" s="889"/>
      <c r="H1681" s="889"/>
      <c r="I1681" s="889"/>
      <c r="J1681" s="889"/>
      <c r="K1681" s="889"/>
      <c r="L1681" s="890"/>
      <c r="M1681" s="818"/>
      <c r="N1681" s="818"/>
      <c r="O1681" s="818"/>
      <c r="P1681" s="818"/>
      <c r="Q1681" s="818"/>
      <c r="R1681" s="818"/>
      <c r="S1681" s="818"/>
      <c r="T1681" s="818"/>
      <c r="U1681" s="818"/>
      <c r="V1681" s="818"/>
      <c r="W1681" s="818"/>
      <c r="X1681" s="818"/>
      <c r="Y1681" s="818"/>
      <c r="Z1681" s="818"/>
      <c r="AA1681" s="818"/>
      <c r="AB1681" s="818"/>
      <c r="AC1681" s="818"/>
      <c r="AD1681" s="818"/>
      <c r="AI1681">
        <f t="shared" si="659"/>
        <v>0</v>
      </c>
      <c r="AJ1681">
        <f t="shared" si="660"/>
        <v>0</v>
      </c>
      <c r="AK1681">
        <f t="shared" si="661"/>
        <v>0</v>
      </c>
      <c r="AL1681">
        <f t="shared" si="662"/>
        <v>0</v>
      </c>
      <c r="AM1681">
        <f t="shared" si="663"/>
        <v>0</v>
      </c>
      <c r="AN1681">
        <f t="shared" si="664"/>
        <v>0</v>
      </c>
      <c r="AO1681">
        <f t="shared" si="665"/>
        <v>0</v>
      </c>
      <c r="AP1681">
        <f t="shared" si="666"/>
        <v>0</v>
      </c>
      <c r="AQ1681">
        <f t="shared" si="667"/>
        <v>0</v>
      </c>
      <c r="AR1681">
        <f t="shared" si="668"/>
        <v>0</v>
      </c>
      <c r="AS1681">
        <f t="shared" si="669"/>
        <v>0</v>
      </c>
      <c r="AT1681">
        <f t="shared" si="670"/>
        <v>0</v>
      </c>
      <c r="AU1681">
        <f t="shared" si="671"/>
        <v>0</v>
      </c>
      <c r="AV1681">
        <f t="shared" si="672"/>
        <v>0</v>
      </c>
      <c r="AW1681">
        <f t="shared" si="673"/>
        <v>0</v>
      </c>
      <c r="AX1681">
        <f t="shared" si="674"/>
        <v>0</v>
      </c>
      <c r="AY1681">
        <f t="shared" si="675"/>
        <v>0</v>
      </c>
      <c r="AZ1681">
        <f t="shared" si="676"/>
        <v>0</v>
      </c>
      <c r="BA1681">
        <f t="shared" si="677"/>
        <v>0</v>
      </c>
      <c r="BB1681">
        <f t="shared" si="678"/>
        <v>0</v>
      </c>
      <c r="BC1681">
        <f t="shared" si="679"/>
        <v>0</v>
      </c>
      <c r="BD1681">
        <f t="shared" si="680"/>
        <v>0</v>
      </c>
      <c r="BE1681">
        <f t="shared" si="681"/>
        <v>0</v>
      </c>
      <c r="BF1681">
        <f t="shared" si="682"/>
        <v>0</v>
      </c>
      <c r="BG1681" s="500">
        <f t="shared" si="643"/>
        <v>0</v>
      </c>
      <c r="BH1681" s="501">
        <f t="shared" si="644"/>
        <v>0</v>
      </c>
      <c r="BI1681" s="502">
        <f t="shared" si="645"/>
        <v>0</v>
      </c>
      <c r="BJ1681" s="503">
        <f t="shared" si="646"/>
        <v>0</v>
      </c>
      <c r="BK1681" s="500">
        <f t="shared" si="647"/>
        <v>0</v>
      </c>
      <c r="BL1681" s="501">
        <f t="shared" si="648"/>
        <v>0</v>
      </c>
      <c r="BM1681" s="502">
        <f t="shared" si="649"/>
        <v>0</v>
      </c>
      <c r="BN1681" s="503">
        <f t="shared" si="650"/>
        <v>0</v>
      </c>
      <c r="BO1681" s="500">
        <f t="shared" si="651"/>
        <v>0</v>
      </c>
      <c r="BP1681" s="501">
        <f t="shared" si="652"/>
        <v>0</v>
      </c>
      <c r="BQ1681" s="502">
        <f t="shared" si="653"/>
        <v>0</v>
      </c>
      <c r="BR1681" s="503">
        <f t="shared" si="654"/>
        <v>0</v>
      </c>
      <c r="BS1681" s="293">
        <f t="shared" si="655"/>
        <v>0</v>
      </c>
      <c r="BT1681" s="504" t="str">
        <f>IF(BS1681=0,"",
IF(SUM($BS$1629:BS1681)=1,BU1681,
IF($BS$1750&gt;SUM($BS$1629:BS1681),_xlfn.CONCAT(", ",BU1681),
IF($BS$1750=SUM($BS$1629:BS1681),_xlfn.CONCAT(" y ",BU1681)))))</f>
        <v/>
      </c>
      <c r="BU1681" s="505" t="s">
        <v>5188</v>
      </c>
      <c r="BV1681" s="534">
        <f t="shared" si="656"/>
        <v>0</v>
      </c>
      <c r="BW1681" s="290">
        <f t="shared" si="657"/>
        <v>0</v>
      </c>
      <c r="BX1681" s="293">
        <f t="shared" si="658"/>
        <v>0</v>
      </c>
      <c r="BY1681" s="294" t="str">
        <f>IF(BX1681=0,"",
IF(SUM($BX$1629:BX1681)=1,BZ1681,
IF($BX$1750&gt;SUM($BX$1629:BX1681),_xlfn.CONCAT(", ",BZ1681),
IF($BX$1750=SUM($BX$1629:BX1681),_xlfn.CONCAT(" y ",BZ1681)))))</f>
        <v/>
      </c>
      <c r="BZ1681" s="89" t="s">
        <v>5188</v>
      </c>
    </row>
    <row r="1682" spans="1:78" ht="15" customHeight="1">
      <c r="A1682" s="64"/>
      <c r="B1682" s="11"/>
      <c r="C1682" s="38" t="s">
        <v>5189</v>
      </c>
      <c r="D1682" s="1020" t="str">
        <f>IF(CNGE_2025_M1_Secc5_Sub1!$D83="","",CNGE_2025_M1_Secc5_Sub1!$D83)</f>
        <v/>
      </c>
      <c r="E1682" s="889"/>
      <c r="F1682" s="889"/>
      <c r="G1682" s="889"/>
      <c r="H1682" s="889"/>
      <c r="I1682" s="889"/>
      <c r="J1682" s="889"/>
      <c r="K1682" s="889"/>
      <c r="L1682" s="890"/>
      <c r="M1682" s="818"/>
      <c r="N1682" s="818"/>
      <c r="O1682" s="818"/>
      <c r="P1682" s="818"/>
      <c r="Q1682" s="818"/>
      <c r="R1682" s="818"/>
      <c r="S1682" s="818"/>
      <c r="T1682" s="818"/>
      <c r="U1682" s="818"/>
      <c r="V1682" s="818"/>
      <c r="W1682" s="818"/>
      <c r="X1682" s="818"/>
      <c r="Y1682" s="818"/>
      <c r="Z1682" s="818"/>
      <c r="AA1682" s="818"/>
      <c r="AB1682" s="818"/>
      <c r="AC1682" s="818"/>
      <c r="AD1682" s="818"/>
      <c r="AI1682">
        <f t="shared" si="659"/>
        <v>0</v>
      </c>
      <c r="AJ1682">
        <f t="shared" si="660"/>
        <v>0</v>
      </c>
      <c r="AK1682">
        <f t="shared" si="661"/>
        <v>0</v>
      </c>
      <c r="AL1682">
        <f t="shared" si="662"/>
        <v>0</v>
      </c>
      <c r="AM1682">
        <f t="shared" si="663"/>
        <v>0</v>
      </c>
      <c r="AN1682">
        <f t="shared" si="664"/>
        <v>0</v>
      </c>
      <c r="AO1682">
        <f t="shared" si="665"/>
        <v>0</v>
      </c>
      <c r="AP1682">
        <f t="shared" si="666"/>
        <v>0</v>
      </c>
      <c r="AQ1682">
        <f t="shared" si="667"/>
        <v>0</v>
      </c>
      <c r="AR1682">
        <f t="shared" si="668"/>
        <v>0</v>
      </c>
      <c r="AS1682">
        <f t="shared" si="669"/>
        <v>0</v>
      </c>
      <c r="AT1682">
        <f t="shared" si="670"/>
        <v>0</v>
      </c>
      <c r="AU1682">
        <f t="shared" si="671"/>
        <v>0</v>
      </c>
      <c r="AV1682">
        <f t="shared" si="672"/>
        <v>0</v>
      </c>
      <c r="AW1682">
        <f t="shared" si="673"/>
        <v>0</v>
      </c>
      <c r="AX1682">
        <f t="shared" si="674"/>
        <v>0</v>
      </c>
      <c r="AY1682">
        <f t="shared" si="675"/>
        <v>0</v>
      </c>
      <c r="AZ1682">
        <f t="shared" si="676"/>
        <v>0</v>
      </c>
      <c r="BA1682">
        <f t="shared" si="677"/>
        <v>0</v>
      </c>
      <c r="BB1682">
        <f t="shared" si="678"/>
        <v>0</v>
      </c>
      <c r="BC1682">
        <f t="shared" si="679"/>
        <v>0</v>
      </c>
      <c r="BD1682">
        <f t="shared" si="680"/>
        <v>0</v>
      </c>
      <c r="BE1682">
        <f t="shared" si="681"/>
        <v>0</v>
      </c>
      <c r="BF1682">
        <f t="shared" si="682"/>
        <v>0</v>
      </c>
      <c r="BG1682" s="500">
        <f t="shared" si="643"/>
        <v>0</v>
      </c>
      <c r="BH1682" s="501">
        <f t="shared" si="644"/>
        <v>0</v>
      </c>
      <c r="BI1682" s="502">
        <f t="shared" si="645"/>
        <v>0</v>
      </c>
      <c r="BJ1682" s="503">
        <f t="shared" si="646"/>
        <v>0</v>
      </c>
      <c r="BK1682" s="500">
        <f t="shared" si="647"/>
        <v>0</v>
      </c>
      <c r="BL1682" s="501">
        <f t="shared" si="648"/>
        <v>0</v>
      </c>
      <c r="BM1682" s="502">
        <f t="shared" si="649"/>
        <v>0</v>
      </c>
      <c r="BN1682" s="503">
        <f t="shared" si="650"/>
        <v>0</v>
      </c>
      <c r="BO1682" s="500">
        <f t="shared" si="651"/>
        <v>0</v>
      </c>
      <c r="BP1682" s="501">
        <f t="shared" si="652"/>
        <v>0</v>
      </c>
      <c r="BQ1682" s="502">
        <f t="shared" si="653"/>
        <v>0</v>
      </c>
      <c r="BR1682" s="503">
        <f t="shared" si="654"/>
        <v>0</v>
      </c>
      <c r="BS1682" s="293">
        <f t="shared" si="655"/>
        <v>0</v>
      </c>
      <c r="BT1682" s="504" t="str">
        <f>IF(BS1682=0,"",
IF(SUM($BS$1629:BS1682)=1,BU1682,
IF($BS$1750&gt;SUM($BS$1629:BS1682),_xlfn.CONCAT(", ",BU1682),
IF($BS$1750=SUM($BS$1629:BS1682),_xlfn.CONCAT(" y ",BU1682)))))</f>
        <v/>
      </c>
      <c r="BU1682" s="505" t="s">
        <v>5190</v>
      </c>
      <c r="BV1682" s="534">
        <f t="shared" si="656"/>
        <v>0</v>
      </c>
      <c r="BW1682" s="290">
        <f t="shared" si="657"/>
        <v>0</v>
      </c>
      <c r="BX1682" s="293">
        <f t="shared" si="658"/>
        <v>0</v>
      </c>
      <c r="BY1682" s="294" t="str">
        <f>IF(BX1682=0,"",
IF(SUM($BX$1629:BX1682)=1,BZ1682,
IF($BX$1750&gt;SUM($BX$1629:BX1682),_xlfn.CONCAT(", ",BZ1682),
IF($BX$1750=SUM($BX$1629:BX1682),_xlfn.CONCAT(" y ",BZ1682)))))</f>
        <v/>
      </c>
      <c r="BZ1682" s="89" t="s">
        <v>5190</v>
      </c>
    </row>
    <row r="1683" spans="1:78" ht="15" customHeight="1">
      <c r="A1683" s="64"/>
      <c r="B1683" s="11"/>
      <c r="C1683" s="38" t="s">
        <v>5191</v>
      </c>
      <c r="D1683" s="1020" t="str">
        <f>IF(CNGE_2025_M1_Secc5_Sub1!$D84="","",CNGE_2025_M1_Secc5_Sub1!$D84)</f>
        <v/>
      </c>
      <c r="E1683" s="889"/>
      <c r="F1683" s="889"/>
      <c r="G1683" s="889"/>
      <c r="H1683" s="889"/>
      <c r="I1683" s="889"/>
      <c r="J1683" s="889"/>
      <c r="K1683" s="889"/>
      <c r="L1683" s="890"/>
      <c r="M1683" s="818"/>
      <c r="N1683" s="818"/>
      <c r="O1683" s="818"/>
      <c r="P1683" s="818"/>
      <c r="Q1683" s="818"/>
      <c r="R1683" s="818"/>
      <c r="S1683" s="818"/>
      <c r="T1683" s="818"/>
      <c r="U1683" s="818"/>
      <c r="V1683" s="818"/>
      <c r="W1683" s="818"/>
      <c r="X1683" s="818"/>
      <c r="Y1683" s="818"/>
      <c r="Z1683" s="818"/>
      <c r="AA1683" s="818"/>
      <c r="AB1683" s="818"/>
      <c r="AC1683" s="818"/>
      <c r="AD1683" s="818"/>
      <c r="AI1683">
        <f t="shared" si="659"/>
        <v>0</v>
      </c>
      <c r="AJ1683">
        <f t="shared" si="660"/>
        <v>0</v>
      </c>
      <c r="AK1683">
        <f t="shared" si="661"/>
        <v>0</v>
      </c>
      <c r="AL1683">
        <f t="shared" si="662"/>
        <v>0</v>
      </c>
      <c r="AM1683">
        <f t="shared" si="663"/>
        <v>0</v>
      </c>
      <c r="AN1683">
        <f t="shared" si="664"/>
        <v>0</v>
      </c>
      <c r="AO1683">
        <f t="shared" si="665"/>
        <v>0</v>
      </c>
      <c r="AP1683">
        <f t="shared" si="666"/>
        <v>0</v>
      </c>
      <c r="AQ1683">
        <f t="shared" si="667"/>
        <v>0</v>
      </c>
      <c r="AR1683">
        <f t="shared" si="668"/>
        <v>0</v>
      </c>
      <c r="AS1683">
        <f t="shared" si="669"/>
        <v>0</v>
      </c>
      <c r="AT1683">
        <f t="shared" si="670"/>
        <v>0</v>
      </c>
      <c r="AU1683">
        <f t="shared" si="671"/>
        <v>0</v>
      </c>
      <c r="AV1683">
        <f t="shared" si="672"/>
        <v>0</v>
      </c>
      <c r="AW1683">
        <f t="shared" si="673"/>
        <v>0</v>
      </c>
      <c r="AX1683">
        <f t="shared" si="674"/>
        <v>0</v>
      </c>
      <c r="AY1683">
        <f t="shared" si="675"/>
        <v>0</v>
      </c>
      <c r="AZ1683">
        <f t="shared" si="676"/>
        <v>0</v>
      </c>
      <c r="BA1683">
        <f t="shared" si="677"/>
        <v>0</v>
      </c>
      <c r="BB1683">
        <f t="shared" si="678"/>
        <v>0</v>
      </c>
      <c r="BC1683">
        <f t="shared" si="679"/>
        <v>0</v>
      </c>
      <c r="BD1683">
        <f t="shared" si="680"/>
        <v>0</v>
      </c>
      <c r="BE1683">
        <f t="shared" si="681"/>
        <v>0</v>
      </c>
      <c r="BF1683">
        <f t="shared" si="682"/>
        <v>0</v>
      </c>
      <c r="BG1683" s="500">
        <f t="shared" si="643"/>
        <v>0</v>
      </c>
      <c r="BH1683" s="501">
        <f t="shared" si="644"/>
        <v>0</v>
      </c>
      <c r="BI1683" s="502">
        <f t="shared" si="645"/>
        <v>0</v>
      </c>
      <c r="BJ1683" s="503">
        <f t="shared" si="646"/>
        <v>0</v>
      </c>
      <c r="BK1683" s="500">
        <f t="shared" si="647"/>
        <v>0</v>
      </c>
      <c r="BL1683" s="501">
        <f t="shared" si="648"/>
        <v>0</v>
      </c>
      <c r="BM1683" s="502">
        <f t="shared" si="649"/>
        <v>0</v>
      </c>
      <c r="BN1683" s="503">
        <f t="shared" si="650"/>
        <v>0</v>
      </c>
      <c r="BO1683" s="500">
        <f t="shared" si="651"/>
        <v>0</v>
      </c>
      <c r="BP1683" s="501">
        <f t="shared" si="652"/>
        <v>0</v>
      </c>
      <c r="BQ1683" s="502">
        <f t="shared" si="653"/>
        <v>0</v>
      </c>
      <c r="BR1683" s="503">
        <f t="shared" si="654"/>
        <v>0</v>
      </c>
      <c r="BS1683" s="293">
        <f t="shared" si="655"/>
        <v>0</v>
      </c>
      <c r="BT1683" s="504" t="str">
        <f>IF(BS1683=0,"",
IF(SUM($BS$1629:BS1683)=1,BU1683,
IF($BS$1750&gt;SUM($BS$1629:BS1683),_xlfn.CONCAT(", ",BU1683),
IF($BS$1750=SUM($BS$1629:BS1683),_xlfn.CONCAT(" y ",BU1683)))))</f>
        <v/>
      </c>
      <c r="BU1683" s="505" t="s">
        <v>5192</v>
      </c>
      <c r="BV1683" s="534">
        <f t="shared" si="656"/>
        <v>0</v>
      </c>
      <c r="BW1683" s="290">
        <f t="shared" si="657"/>
        <v>0</v>
      </c>
      <c r="BX1683" s="293">
        <f t="shared" si="658"/>
        <v>0</v>
      </c>
      <c r="BY1683" s="294" t="str">
        <f>IF(BX1683=0,"",
IF(SUM($BX$1629:BX1683)=1,BZ1683,
IF($BX$1750&gt;SUM($BX$1629:BX1683),_xlfn.CONCAT(", ",BZ1683),
IF($BX$1750=SUM($BX$1629:BX1683),_xlfn.CONCAT(" y ",BZ1683)))))</f>
        <v/>
      </c>
      <c r="BZ1683" s="89" t="s">
        <v>5192</v>
      </c>
    </row>
    <row r="1684" spans="1:78" ht="15" customHeight="1">
      <c r="A1684" s="64"/>
      <c r="B1684" s="11"/>
      <c r="C1684" s="38" t="s">
        <v>5193</v>
      </c>
      <c r="D1684" s="1020" t="str">
        <f>IF(CNGE_2025_M1_Secc5_Sub1!$D85="","",CNGE_2025_M1_Secc5_Sub1!$D85)</f>
        <v/>
      </c>
      <c r="E1684" s="889"/>
      <c r="F1684" s="889"/>
      <c r="G1684" s="889"/>
      <c r="H1684" s="889"/>
      <c r="I1684" s="889"/>
      <c r="J1684" s="889"/>
      <c r="K1684" s="889"/>
      <c r="L1684" s="890"/>
      <c r="M1684" s="818"/>
      <c r="N1684" s="818"/>
      <c r="O1684" s="818"/>
      <c r="P1684" s="818"/>
      <c r="Q1684" s="818"/>
      <c r="R1684" s="818"/>
      <c r="S1684" s="818"/>
      <c r="T1684" s="818"/>
      <c r="U1684" s="818"/>
      <c r="V1684" s="818"/>
      <c r="W1684" s="818"/>
      <c r="X1684" s="818"/>
      <c r="Y1684" s="818"/>
      <c r="Z1684" s="818"/>
      <c r="AA1684" s="818"/>
      <c r="AB1684" s="818"/>
      <c r="AC1684" s="818"/>
      <c r="AD1684" s="818"/>
      <c r="AI1684">
        <f t="shared" si="659"/>
        <v>0</v>
      </c>
      <c r="AJ1684">
        <f t="shared" si="660"/>
        <v>0</v>
      </c>
      <c r="AK1684">
        <f t="shared" si="661"/>
        <v>0</v>
      </c>
      <c r="AL1684">
        <f t="shared" si="662"/>
        <v>0</v>
      </c>
      <c r="AM1684">
        <f t="shared" si="663"/>
        <v>0</v>
      </c>
      <c r="AN1684">
        <f t="shared" si="664"/>
        <v>0</v>
      </c>
      <c r="AO1684">
        <f t="shared" si="665"/>
        <v>0</v>
      </c>
      <c r="AP1684">
        <f t="shared" si="666"/>
        <v>0</v>
      </c>
      <c r="AQ1684">
        <f t="shared" si="667"/>
        <v>0</v>
      </c>
      <c r="AR1684">
        <f t="shared" si="668"/>
        <v>0</v>
      </c>
      <c r="AS1684">
        <f t="shared" si="669"/>
        <v>0</v>
      </c>
      <c r="AT1684">
        <f t="shared" si="670"/>
        <v>0</v>
      </c>
      <c r="AU1684">
        <f t="shared" si="671"/>
        <v>0</v>
      </c>
      <c r="AV1684">
        <f t="shared" si="672"/>
        <v>0</v>
      </c>
      <c r="AW1684">
        <f t="shared" si="673"/>
        <v>0</v>
      </c>
      <c r="AX1684">
        <f t="shared" si="674"/>
        <v>0</v>
      </c>
      <c r="AY1684">
        <f t="shared" si="675"/>
        <v>0</v>
      </c>
      <c r="AZ1684">
        <f t="shared" si="676"/>
        <v>0</v>
      </c>
      <c r="BA1684">
        <f t="shared" si="677"/>
        <v>0</v>
      </c>
      <c r="BB1684">
        <f t="shared" si="678"/>
        <v>0</v>
      </c>
      <c r="BC1684">
        <f t="shared" si="679"/>
        <v>0</v>
      </c>
      <c r="BD1684">
        <f t="shared" si="680"/>
        <v>0</v>
      </c>
      <c r="BE1684">
        <f t="shared" si="681"/>
        <v>0</v>
      </c>
      <c r="BF1684">
        <f t="shared" si="682"/>
        <v>0</v>
      </c>
      <c r="BG1684" s="500">
        <f t="shared" si="643"/>
        <v>0</v>
      </c>
      <c r="BH1684" s="501">
        <f t="shared" si="644"/>
        <v>0</v>
      </c>
      <c r="BI1684" s="502">
        <f t="shared" si="645"/>
        <v>0</v>
      </c>
      <c r="BJ1684" s="503">
        <f t="shared" si="646"/>
        <v>0</v>
      </c>
      <c r="BK1684" s="500">
        <f t="shared" si="647"/>
        <v>0</v>
      </c>
      <c r="BL1684" s="501">
        <f t="shared" si="648"/>
        <v>0</v>
      </c>
      <c r="BM1684" s="502">
        <f t="shared" si="649"/>
        <v>0</v>
      </c>
      <c r="BN1684" s="503">
        <f t="shared" si="650"/>
        <v>0</v>
      </c>
      <c r="BO1684" s="500">
        <f t="shared" si="651"/>
        <v>0</v>
      </c>
      <c r="BP1684" s="501">
        <f t="shared" si="652"/>
        <v>0</v>
      </c>
      <c r="BQ1684" s="502">
        <f t="shared" si="653"/>
        <v>0</v>
      </c>
      <c r="BR1684" s="503">
        <f t="shared" si="654"/>
        <v>0</v>
      </c>
      <c r="BS1684" s="293">
        <f t="shared" si="655"/>
        <v>0</v>
      </c>
      <c r="BT1684" s="504" t="str">
        <f>IF(BS1684=0,"",
IF(SUM($BS$1629:BS1684)=1,BU1684,
IF($BS$1750&gt;SUM($BS$1629:BS1684),_xlfn.CONCAT(", ",BU1684),
IF($BS$1750=SUM($BS$1629:BS1684),_xlfn.CONCAT(" y ",BU1684)))))</f>
        <v/>
      </c>
      <c r="BU1684" s="505" t="s">
        <v>5194</v>
      </c>
      <c r="BV1684" s="534">
        <f t="shared" si="656"/>
        <v>0</v>
      </c>
      <c r="BW1684" s="290">
        <f t="shared" si="657"/>
        <v>0</v>
      </c>
      <c r="BX1684" s="293">
        <f t="shared" si="658"/>
        <v>0</v>
      </c>
      <c r="BY1684" s="294" t="str">
        <f>IF(BX1684=0,"",
IF(SUM($BX$1629:BX1684)=1,BZ1684,
IF($BX$1750&gt;SUM($BX$1629:BX1684),_xlfn.CONCAT(", ",BZ1684),
IF($BX$1750=SUM($BX$1629:BX1684),_xlfn.CONCAT(" y ",BZ1684)))))</f>
        <v/>
      </c>
      <c r="BZ1684" s="89" t="s">
        <v>5194</v>
      </c>
    </row>
    <row r="1685" spans="1:78" ht="15" customHeight="1">
      <c r="A1685" s="64"/>
      <c r="B1685" s="11"/>
      <c r="C1685" s="38" t="s">
        <v>5195</v>
      </c>
      <c r="D1685" s="1020" t="str">
        <f>IF(CNGE_2025_M1_Secc5_Sub1!$D86="","",CNGE_2025_M1_Secc5_Sub1!$D86)</f>
        <v/>
      </c>
      <c r="E1685" s="889"/>
      <c r="F1685" s="889"/>
      <c r="G1685" s="889"/>
      <c r="H1685" s="889"/>
      <c r="I1685" s="889"/>
      <c r="J1685" s="889"/>
      <c r="K1685" s="889"/>
      <c r="L1685" s="890"/>
      <c r="M1685" s="818"/>
      <c r="N1685" s="818"/>
      <c r="O1685" s="818"/>
      <c r="P1685" s="818"/>
      <c r="Q1685" s="818"/>
      <c r="R1685" s="818"/>
      <c r="S1685" s="818"/>
      <c r="T1685" s="818"/>
      <c r="U1685" s="818"/>
      <c r="V1685" s="818"/>
      <c r="W1685" s="818"/>
      <c r="X1685" s="818"/>
      <c r="Y1685" s="818"/>
      <c r="Z1685" s="818"/>
      <c r="AA1685" s="818"/>
      <c r="AB1685" s="818"/>
      <c r="AC1685" s="818"/>
      <c r="AD1685" s="818"/>
      <c r="AI1685">
        <f t="shared" si="659"/>
        <v>0</v>
      </c>
      <c r="AJ1685">
        <f t="shared" si="660"/>
        <v>0</v>
      </c>
      <c r="AK1685">
        <f t="shared" si="661"/>
        <v>0</v>
      </c>
      <c r="AL1685">
        <f t="shared" si="662"/>
        <v>0</v>
      </c>
      <c r="AM1685">
        <f t="shared" si="663"/>
        <v>0</v>
      </c>
      <c r="AN1685">
        <f t="shared" si="664"/>
        <v>0</v>
      </c>
      <c r="AO1685">
        <f t="shared" si="665"/>
        <v>0</v>
      </c>
      <c r="AP1685">
        <f t="shared" si="666"/>
        <v>0</v>
      </c>
      <c r="AQ1685">
        <f t="shared" si="667"/>
        <v>0</v>
      </c>
      <c r="AR1685">
        <f t="shared" si="668"/>
        <v>0</v>
      </c>
      <c r="AS1685">
        <f t="shared" si="669"/>
        <v>0</v>
      </c>
      <c r="AT1685">
        <f t="shared" si="670"/>
        <v>0</v>
      </c>
      <c r="AU1685">
        <f t="shared" si="671"/>
        <v>0</v>
      </c>
      <c r="AV1685">
        <f t="shared" si="672"/>
        <v>0</v>
      </c>
      <c r="AW1685">
        <f t="shared" si="673"/>
        <v>0</v>
      </c>
      <c r="AX1685">
        <f t="shared" si="674"/>
        <v>0</v>
      </c>
      <c r="AY1685">
        <f t="shared" si="675"/>
        <v>0</v>
      </c>
      <c r="AZ1685">
        <f t="shared" si="676"/>
        <v>0</v>
      </c>
      <c r="BA1685">
        <f t="shared" si="677"/>
        <v>0</v>
      </c>
      <c r="BB1685">
        <f t="shared" si="678"/>
        <v>0</v>
      </c>
      <c r="BC1685">
        <f t="shared" si="679"/>
        <v>0</v>
      </c>
      <c r="BD1685">
        <f t="shared" si="680"/>
        <v>0</v>
      </c>
      <c r="BE1685">
        <f t="shared" si="681"/>
        <v>0</v>
      </c>
      <c r="BF1685">
        <f t="shared" si="682"/>
        <v>0</v>
      </c>
      <c r="BG1685" s="500">
        <f t="shared" si="643"/>
        <v>0</v>
      </c>
      <c r="BH1685" s="501">
        <f t="shared" si="644"/>
        <v>0</v>
      </c>
      <c r="BI1685" s="502">
        <f t="shared" si="645"/>
        <v>0</v>
      </c>
      <c r="BJ1685" s="503">
        <f t="shared" si="646"/>
        <v>0</v>
      </c>
      <c r="BK1685" s="500">
        <f t="shared" si="647"/>
        <v>0</v>
      </c>
      <c r="BL1685" s="501">
        <f t="shared" si="648"/>
        <v>0</v>
      </c>
      <c r="BM1685" s="502">
        <f t="shared" si="649"/>
        <v>0</v>
      </c>
      <c r="BN1685" s="503">
        <f t="shared" si="650"/>
        <v>0</v>
      </c>
      <c r="BO1685" s="500">
        <f t="shared" si="651"/>
        <v>0</v>
      </c>
      <c r="BP1685" s="501">
        <f t="shared" si="652"/>
        <v>0</v>
      </c>
      <c r="BQ1685" s="502">
        <f t="shared" si="653"/>
        <v>0</v>
      </c>
      <c r="BR1685" s="503">
        <f t="shared" si="654"/>
        <v>0</v>
      </c>
      <c r="BS1685" s="293">
        <f t="shared" si="655"/>
        <v>0</v>
      </c>
      <c r="BT1685" s="504" t="str">
        <f>IF(BS1685=0,"",
IF(SUM($BS$1629:BS1685)=1,BU1685,
IF($BS$1750&gt;SUM($BS$1629:BS1685),_xlfn.CONCAT(", ",BU1685),
IF($BS$1750=SUM($BS$1629:BS1685),_xlfn.CONCAT(" y ",BU1685)))))</f>
        <v/>
      </c>
      <c r="BU1685" s="505" t="s">
        <v>5196</v>
      </c>
      <c r="BV1685" s="534">
        <f t="shared" si="656"/>
        <v>0</v>
      </c>
      <c r="BW1685" s="290">
        <f t="shared" si="657"/>
        <v>0</v>
      </c>
      <c r="BX1685" s="293">
        <f t="shared" si="658"/>
        <v>0</v>
      </c>
      <c r="BY1685" s="294" t="str">
        <f>IF(BX1685=0,"",
IF(SUM($BX$1629:BX1685)=1,BZ1685,
IF($BX$1750&gt;SUM($BX$1629:BX1685),_xlfn.CONCAT(", ",BZ1685),
IF($BX$1750=SUM($BX$1629:BX1685),_xlfn.CONCAT(" y ",BZ1685)))))</f>
        <v/>
      </c>
      <c r="BZ1685" s="89" t="s">
        <v>5196</v>
      </c>
    </row>
    <row r="1686" spans="1:78" ht="15" customHeight="1">
      <c r="A1686" s="64"/>
      <c r="B1686" s="11"/>
      <c r="C1686" s="38" t="s">
        <v>5197</v>
      </c>
      <c r="D1686" s="1020" t="str">
        <f>IF(CNGE_2025_M1_Secc5_Sub1!$D87="","",CNGE_2025_M1_Secc5_Sub1!$D87)</f>
        <v/>
      </c>
      <c r="E1686" s="889"/>
      <c r="F1686" s="889"/>
      <c r="G1686" s="889"/>
      <c r="H1686" s="889"/>
      <c r="I1686" s="889"/>
      <c r="J1686" s="889"/>
      <c r="K1686" s="889"/>
      <c r="L1686" s="890"/>
      <c r="M1686" s="818"/>
      <c r="N1686" s="818"/>
      <c r="O1686" s="818"/>
      <c r="P1686" s="818"/>
      <c r="Q1686" s="818"/>
      <c r="R1686" s="818"/>
      <c r="S1686" s="818"/>
      <c r="T1686" s="818"/>
      <c r="U1686" s="818"/>
      <c r="V1686" s="818"/>
      <c r="W1686" s="818"/>
      <c r="X1686" s="818"/>
      <c r="Y1686" s="818"/>
      <c r="Z1686" s="818"/>
      <c r="AA1686" s="818"/>
      <c r="AB1686" s="818"/>
      <c r="AC1686" s="818"/>
      <c r="AD1686" s="818"/>
      <c r="AI1686">
        <f t="shared" si="659"/>
        <v>0</v>
      </c>
      <c r="AJ1686">
        <f t="shared" si="660"/>
        <v>0</v>
      </c>
      <c r="AK1686">
        <f t="shared" si="661"/>
        <v>0</v>
      </c>
      <c r="AL1686">
        <f t="shared" si="662"/>
        <v>0</v>
      </c>
      <c r="AM1686">
        <f t="shared" si="663"/>
        <v>0</v>
      </c>
      <c r="AN1686">
        <f t="shared" si="664"/>
        <v>0</v>
      </c>
      <c r="AO1686">
        <f t="shared" si="665"/>
        <v>0</v>
      </c>
      <c r="AP1686">
        <f t="shared" si="666"/>
        <v>0</v>
      </c>
      <c r="AQ1686">
        <f t="shared" si="667"/>
        <v>0</v>
      </c>
      <c r="AR1686">
        <f t="shared" si="668"/>
        <v>0</v>
      </c>
      <c r="AS1686">
        <f t="shared" si="669"/>
        <v>0</v>
      </c>
      <c r="AT1686">
        <f t="shared" si="670"/>
        <v>0</v>
      </c>
      <c r="AU1686">
        <f t="shared" si="671"/>
        <v>0</v>
      </c>
      <c r="AV1686">
        <f t="shared" si="672"/>
        <v>0</v>
      </c>
      <c r="AW1686">
        <f t="shared" si="673"/>
        <v>0</v>
      </c>
      <c r="AX1686">
        <f t="shared" si="674"/>
        <v>0</v>
      </c>
      <c r="AY1686">
        <f t="shared" si="675"/>
        <v>0</v>
      </c>
      <c r="AZ1686">
        <f t="shared" si="676"/>
        <v>0</v>
      </c>
      <c r="BA1686">
        <f t="shared" si="677"/>
        <v>0</v>
      </c>
      <c r="BB1686">
        <f t="shared" si="678"/>
        <v>0</v>
      </c>
      <c r="BC1686">
        <f t="shared" si="679"/>
        <v>0</v>
      </c>
      <c r="BD1686">
        <f t="shared" si="680"/>
        <v>0</v>
      </c>
      <c r="BE1686">
        <f t="shared" si="681"/>
        <v>0</v>
      </c>
      <c r="BF1686">
        <f t="shared" si="682"/>
        <v>0</v>
      </c>
      <c r="BG1686" s="500">
        <f t="shared" si="643"/>
        <v>0</v>
      </c>
      <c r="BH1686" s="501">
        <f t="shared" si="644"/>
        <v>0</v>
      </c>
      <c r="BI1686" s="502">
        <f t="shared" si="645"/>
        <v>0</v>
      </c>
      <c r="BJ1686" s="503">
        <f t="shared" si="646"/>
        <v>0</v>
      </c>
      <c r="BK1686" s="500">
        <f t="shared" si="647"/>
        <v>0</v>
      </c>
      <c r="BL1686" s="501">
        <f t="shared" si="648"/>
        <v>0</v>
      </c>
      <c r="BM1686" s="502">
        <f t="shared" si="649"/>
        <v>0</v>
      </c>
      <c r="BN1686" s="503">
        <f t="shared" si="650"/>
        <v>0</v>
      </c>
      <c r="BO1686" s="500">
        <f t="shared" si="651"/>
        <v>0</v>
      </c>
      <c r="BP1686" s="501">
        <f t="shared" si="652"/>
        <v>0</v>
      </c>
      <c r="BQ1686" s="502">
        <f t="shared" si="653"/>
        <v>0</v>
      </c>
      <c r="BR1686" s="503">
        <f t="shared" si="654"/>
        <v>0</v>
      </c>
      <c r="BS1686" s="293">
        <f t="shared" si="655"/>
        <v>0</v>
      </c>
      <c r="BT1686" s="504" t="str">
        <f>IF(BS1686=0,"",
IF(SUM($BS$1629:BS1686)=1,BU1686,
IF($BS$1750&gt;SUM($BS$1629:BS1686),_xlfn.CONCAT(", ",BU1686),
IF($BS$1750=SUM($BS$1629:BS1686),_xlfn.CONCAT(" y ",BU1686)))))</f>
        <v/>
      </c>
      <c r="BU1686" s="505" t="s">
        <v>5198</v>
      </c>
      <c r="BV1686" s="534">
        <f t="shared" si="656"/>
        <v>0</v>
      </c>
      <c r="BW1686" s="290">
        <f t="shared" si="657"/>
        <v>0</v>
      </c>
      <c r="BX1686" s="293">
        <f t="shared" si="658"/>
        <v>0</v>
      </c>
      <c r="BY1686" s="294" t="str">
        <f>IF(BX1686=0,"",
IF(SUM($BX$1629:BX1686)=1,BZ1686,
IF($BX$1750&gt;SUM($BX$1629:BX1686),_xlfn.CONCAT(", ",BZ1686),
IF($BX$1750=SUM($BX$1629:BX1686),_xlfn.CONCAT(" y ",BZ1686)))))</f>
        <v/>
      </c>
      <c r="BZ1686" s="89" t="s">
        <v>5198</v>
      </c>
    </row>
    <row r="1687" spans="1:78" ht="15" customHeight="1">
      <c r="A1687" s="64"/>
      <c r="B1687" s="11"/>
      <c r="C1687" s="38" t="s">
        <v>5199</v>
      </c>
      <c r="D1687" s="1020" t="str">
        <f>IF(CNGE_2025_M1_Secc5_Sub1!$D88="","",CNGE_2025_M1_Secc5_Sub1!$D88)</f>
        <v/>
      </c>
      <c r="E1687" s="889"/>
      <c r="F1687" s="889"/>
      <c r="G1687" s="889"/>
      <c r="H1687" s="889"/>
      <c r="I1687" s="889"/>
      <c r="J1687" s="889"/>
      <c r="K1687" s="889"/>
      <c r="L1687" s="890"/>
      <c r="M1687" s="818"/>
      <c r="N1687" s="818"/>
      <c r="O1687" s="818"/>
      <c r="P1687" s="818"/>
      <c r="Q1687" s="818"/>
      <c r="R1687" s="818"/>
      <c r="S1687" s="818"/>
      <c r="T1687" s="818"/>
      <c r="U1687" s="818"/>
      <c r="V1687" s="818"/>
      <c r="W1687" s="818"/>
      <c r="X1687" s="818"/>
      <c r="Y1687" s="818"/>
      <c r="Z1687" s="818"/>
      <c r="AA1687" s="818"/>
      <c r="AB1687" s="818"/>
      <c r="AC1687" s="818"/>
      <c r="AD1687" s="818"/>
      <c r="AI1687">
        <f t="shared" si="659"/>
        <v>0</v>
      </c>
      <c r="AJ1687">
        <f t="shared" si="660"/>
        <v>0</v>
      </c>
      <c r="AK1687">
        <f t="shared" si="661"/>
        <v>0</v>
      </c>
      <c r="AL1687">
        <f t="shared" si="662"/>
        <v>0</v>
      </c>
      <c r="AM1687">
        <f t="shared" si="663"/>
        <v>0</v>
      </c>
      <c r="AN1687">
        <f t="shared" si="664"/>
        <v>0</v>
      </c>
      <c r="AO1687">
        <f t="shared" si="665"/>
        <v>0</v>
      </c>
      <c r="AP1687">
        <f t="shared" si="666"/>
        <v>0</v>
      </c>
      <c r="AQ1687">
        <f t="shared" si="667"/>
        <v>0</v>
      </c>
      <c r="AR1687">
        <f t="shared" si="668"/>
        <v>0</v>
      </c>
      <c r="AS1687">
        <f t="shared" si="669"/>
        <v>0</v>
      </c>
      <c r="AT1687">
        <f t="shared" si="670"/>
        <v>0</v>
      </c>
      <c r="AU1687">
        <f t="shared" si="671"/>
        <v>0</v>
      </c>
      <c r="AV1687">
        <f t="shared" si="672"/>
        <v>0</v>
      </c>
      <c r="AW1687">
        <f t="shared" si="673"/>
        <v>0</v>
      </c>
      <c r="AX1687">
        <f t="shared" si="674"/>
        <v>0</v>
      </c>
      <c r="AY1687">
        <f t="shared" si="675"/>
        <v>0</v>
      </c>
      <c r="AZ1687">
        <f t="shared" si="676"/>
        <v>0</v>
      </c>
      <c r="BA1687">
        <f t="shared" si="677"/>
        <v>0</v>
      </c>
      <c r="BB1687">
        <f t="shared" si="678"/>
        <v>0</v>
      </c>
      <c r="BC1687">
        <f t="shared" si="679"/>
        <v>0</v>
      </c>
      <c r="BD1687">
        <f t="shared" si="680"/>
        <v>0</v>
      </c>
      <c r="BE1687">
        <f t="shared" si="681"/>
        <v>0</v>
      </c>
      <c r="BF1687">
        <f t="shared" si="682"/>
        <v>0</v>
      </c>
      <c r="BG1687" s="500">
        <f t="shared" si="643"/>
        <v>0</v>
      </c>
      <c r="BH1687" s="501">
        <f t="shared" si="644"/>
        <v>0</v>
      </c>
      <c r="BI1687" s="502">
        <f t="shared" si="645"/>
        <v>0</v>
      </c>
      <c r="BJ1687" s="503">
        <f t="shared" si="646"/>
        <v>0</v>
      </c>
      <c r="BK1687" s="500">
        <f t="shared" si="647"/>
        <v>0</v>
      </c>
      <c r="BL1687" s="501">
        <f t="shared" si="648"/>
        <v>0</v>
      </c>
      <c r="BM1687" s="502">
        <f t="shared" si="649"/>
        <v>0</v>
      </c>
      <c r="BN1687" s="503">
        <f t="shared" si="650"/>
        <v>0</v>
      </c>
      <c r="BO1687" s="500">
        <f t="shared" si="651"/>
        <v>0</v>
      </c>
      <c r="BP1687" s="501">
        <f t="shared" si="652"/>
        <v>0</v>
      </c>
      <c r="BQ1687" s="502">
        <f t="shared" si="653"/>
        <v>0</v>
      </c>
      <c r="BR1687" s="503">
        <f t="shared" si="654"/>
        <v>0</v>
      </c>
      <c r="BS1687" s="293">
        <f t="shared" si="655"/>
        <v>0</v>
      </c>
      <c r="BT1687" s="504" t="str">
        <f>IF(BS1687=0,"",
IF(SUM($BS$1629:BS1687)=1,BU1687,
IF($BS$1750&gt;SUM($BS$1629:BS1687),_xlfn.CONCAT(", ",BU1687),
IF($BS$1750=SUM($BS$1629:BS1687),_xlfn.CONCAT(" y ",BU1687)))))</f>
        <v/>
      </c>
      <c r="BU1687" s="505" t="s">
        <v>5200</v>
      </c>
      <c r="BV1687" s="534">
        <f t="shared" si="656"/>
        <v>0</v>
      </c>
      <c r="BW1687" s="290">
        <f t="shared" si="657"/>
        <v>0</v>
      </c>
      <c r="BX1687" s="293">
        <f t="shared" si="658"/>
        <v>0</v>
      </c>
      <c r="BY1687" s="294" t="str">
        <f>IF(BX1687=0,"",
IF(SUM($BX$1629:BX1687)=1,BZ1687,
IF($BX$1750&gt;SUM($BX$1629:BX1687),_xlfn.CONCAT(", ",BZ1687),
IF($BX$1750=SUM($BX$1629:BX1687),_xlfn.CONCAT(" y ",BZ1687)))))</f>
        <v/>
      </c>
      <c r="BZ1687" s="89" t="s">
        <v>5200</v>
      </c>
    </row>
    <row r="1688" spans="1:78" ht="15" customHeight="1">
      <c r="A1688" s="64"/>
      <c r="B1688" s="11"/>
      <c r="C1688" s="38" t="s">
        <v>5201</v>
      </c>
      <c r="D1688" s="1020" t="str">
        <f>IF(CNGE_2025_M1_Secc5_Sub1!$D89="","",CNGE_2025_M1_Secc5_Sub1!$D89)</f>
        <v/>
      </c>
      <c r="E1688" s="889"/>
      <c r="F1688" s="889"/>
      <c r="G1688" s="889"/>
      <c r="H1688" s="889"/>
      <c r="I1688" s="889"/>
      <c r="J1688" s="889"/>
      <c r="K1688" s="889"/>
      <c r="L1688" s="890"/>
      <c r="M1688" s="818"/>
      <c r="N1688" s="818"/>
      <c r="O1688" s="818"/>
      <c r="P1688" s="818"/>
      <c r="Q1688" s="818"/>
      <c r="R1688" s="818"/>
      <c r="S1688" s="818"/>
      <c r="T1688" s="818"/>
      <c r="U1688" s="818"/>
      <c r="V1688" s="818"/>
      <c r="W1688" s="818"/>
      <c r="X1688" s="818"/>
      <c r="Y1688" s="818"/>
      <c r="Z1688" s="818"/>
      <c r="AA1688" s="818"/>
      <c r="AB1688" s="818"/>
      <c r="AC1688" s="818"/>
      <c r="AD1688" s="818"/>
      <c r="AI1688">
        <f t="shared" si="659"/>
        <v>0</v>
      </c>
      <c r="AJ1688">
        <f t="shared" si="660"/>
        <v>0</v>
      </c>
      <c r="AK1688">
        <f t="shared" si="661"/>
        <v>0</v>
      </c>
      <c r="AL1688">
        <f t="shared" si="662"/>
        <v>0</v>
      </c>
      <c r="AM1688">
        <f t="shared" si="663"/>
        <v>0</v>
      </c>
      <c r="AN1688">
        <f t="shared" si="664"/>
        <v>0</v>
      </c>
      <c r="AO1688">
        <f t="shared" si="665"/>
        <v>0</v>
      </c>
      <c r="AP1688">
        <f t="shared" si="666"/>
        <v>0</v>
      </c>
      <c r="AQ1688">
        <f t="shared" si="667"/>
        <v>0</v>
      </c>
      <c r="AR1688">
        <f t="shared" si="668"/>
        <v>0</v>
      </c>
      <c r="AS1688">
        <f t="shared" si="669"/>
        <v>0</v>
      </c>
      <c r="AT1688">
        <f t="shared" si="670"/>
        <v>0</v>
      </c>
      <c r="AU1688">
        <f t="shared" si="671"/>
        <v>0</v>
      </c>
      <c r="AV1688">
        <f t="shared" si="672"/>
        <v>0</v>
      </c>
      <c r="AW1688">
        <f t="shared" si="673"/>
        <v>0</v>
      </c>
      <c r="AX1688">
        <f t="shared" si="674"/>
        <v>0</v>
      </c>
      <c r="AY1688">
        <f t="shared" si="675"/>
        <v>0</v>
      </c>
      <c r="AZ1688">
        <f t="shared" si="676"/>
        <v>0</v>
      </c>
      <c r="BA1688">
        <f t="shared" si="677"/>
        <v>0</v>
      </c>
      <c r="BB1688">
        <f t="shared" si="678"/>
        <v>0</v>
      </c>
      <c r="BC1688">
        <f t="shared" si="679"/>
        <v>0</v>
      </c>
      <c r="BD1688">
        <f t="shared" si="680"/>
        <v>0</v>
      </c>
      <c r="BE1688">
        <f t="shared" si="681"/>
        <v>0</v>
      </c>
      <c r="BF1688">
        <f t="shared" si="682"/>
        <v>0</v>
      </c>
      <c r="BG1688" s="500">
        <f t="shared" si="643"/>
        <v>0</v>
      </c>
      <c r="BH1688" s="501">
        <f t="shared" si="644"/>
        <v>0</v>
      </c>
      <c r="BI1688" s="502">
        <f t="shared" si="645"/>
        <v>0</v>
      </c>
      <c r="BJ1688" s="503">
        <f t="shared" si="646"/>
        <v>0</v>
      </c>
      <c r="BK1688" s="500">
        <f t="shared" si="647"/>
        <v>0</v>
      </c>
      <c r="BL1688" s="501">
        <f t="shared" si="648"/>
        <v>0</v>
      </c>
      <c r="BM1688" s="502">
        <f t="shared" si="649"/>
        <v>0</v>
      </c>
      <c r="BN1688" s="503">
        <f t="shared" si="650"/>
        <v>0</v>
      </c>
      <c r="BO1688" s="500">
        <f t="shared" si="651"/>
        <v>0</v>
      </c>
      <c r="BP1688" s="501">
        <f t="shared" si="652"/>
        <v>0</v>
      </c>
      <c r="BQ1688" s="502">
        <f t="shared" si="653"/>
        <v>0</v>
      </c>
      <c r="BR1688" s="503">
        <f t="shared" si="654"/>
        <v>0</v>
      </c>
      <c r="BS1688" s="293">
        <f t="shared" si="655"/>
        <v>0</v>
      </c>
      <c r="BT1688" s="504" t="str">
        <f>IF(BS1688=0,"",
IF(SUM($BS$1629:BS1688)=1,BU1688,
IF($BS$1750&gt;SUM($BS$1629:BS1688),_xlfn.CONCAT(", ",BU1688),
IF($BS$1750=SUM($BS$1629:BS1688),_xlfn.CONCAT(" y ",BU1688)))))</f>
        <v/>
      </c>
      <c r="BU1688" s="505" t="s">
        <v>5202</v>
      </c>
      <c r="BV1688" s="534">
        <f t="shared" si="656"/>
        <v>0</v>
      </c>
      <c r="BW1688" s="290">
        <f t="shared" si="657"/>
        <v>0</v>
      </c>
      <c r="BX1688" s="293">
        <f t="shared" si="658"/>
        <v>0</v>
      </c>
      <c r="BY1688" s="294" t="str">
        <f>IF(BX1688=0,"",
IF(SUM($BX$1629:BX1688)=1,BZ1688,
IF($BX$1750&gt;SUM($BX$1629:BX1688),_xlfn.CONCAT(", ",BZ1688),
IF($BX$1750=SUM($BX$1629:BX1688),_xlfn.CONCAT(" y ",BZ1688)))))</f>
        <v/>
      </c>
      <c r="BZ1688" s="89" t="s">
        <v>5202</v>
      </c>
    </row>
    <row r="1689" spans="1:78" ht="15" customHeight="1">
      <c r="A1689" s="64"/>
      <c r="B1689" s="11"/>
      <c r="C1689" s="38" t="s">
        <v>5203</v>
      </c>
      <c r="D1689" s="1020" t="str">
        <f>IF(CNGE_2025_M1_Secc5_Sub1!$D90="","",CNGE_2025_M1_Secc5_Sub1!$D90)</f>
        <v/>
      </c>
      <c r="E1689" s="889"/>
      <c r="F1689" s="889"/>
      <c r="G1689" s="889"/>
      <c r="H1689" s="889"/>
      <c r="I1689" s="889"/>
      <c r="J1689" s="889"/>
      <c r="K1689" s="889"/>
      <c r="L1689" s="890"/>
      <c r="M1689" s="818"/>
      <c r="N1689" s="818"/>
      <c r="O1689" s="818"/>
      <c r="P1689" s="818"/>
      <c r="Q1689" s="818"/>
      <c r="R1689" s="818"/>
      <c r="S1689" s="818"/>
      <c r="T1689" s="818"/>
      <c r="U1689" s="818"/>
      <c r="V1689" s="818"/>
      <c r="W1689" s="818"/>
      <c r="X1689" s="818"/>
      <c r="Y1689" s="818"/>
      <c r="Z1689" s="818"/>
      <c r="AA1689" s="818"/>
      <c r="AB1689" s="818"/>
      <c r="AC1689" s="818"/>
      <c r="AD1689" s="818"/>
      <c r="AI1689">
        <f t="shared" si="659"/>
        <v>0</v>
      </c>
      <c r="AJ1689">
        <f t="shared" si="660"/>
        <v>0</v>
      </c>
      <c r="AK1689">
        <f t="shared" si="661"/>
        <v>0</v>
      </c>
      <c r="AL1689">
        <f t="shared" si="662"/>
        <v>0</v>
      </c>
      <c r="AM1689">
        <f t="shared" si="663"/>
        <v>0</v>
      </c>
      <c r="AN1689">
        <f t="shared" si="664"/>
        <v>0</v>
      </c>
      <c r="AO1689">
        <f t="shared" si="665"/>
        <v>0</v>
      </c>
      <c r="AP1689">
        <f t="shared" si="666"/>
        <v>0</v>
      </c>
      <c r="AQ1689">
        <f t="shared" si="667"/>
        <v>0</v>
      </c>
      <c r="AR1689">
        <f t="shared" si="668"/>
        <v>0</v>
      </c>
      <c r="AS1689">
        <f t="shared" si="669"/>
        <v>0</v>
      </c>
      <c r="AT1689">
        <f t="shared" si="670"/>
        <v>0</v>
      </c>
      <c r="AU1689">
        <f t="shared" si="671"/>
        <v>0</v>
      </c>
      <c r="AV1689">
        <f t="shared" si="672"/>
        <v>0</v>
      </c>
      <c r="AW1689">
        <f t="shared" si="673"/>
        <v>0</v>
      </c>
      <c r="AX1689">
        <f t="shared" si="674"/>
        <v>0</v>
      </c>
      <c r="AY1689">
        <f t="shared" si="675"/>
        <v>0</v>
      </c>
      <c r="AZ1689">
        <f t="shared" si="676"/>
        <v>0</v>
      </c>
      <c r="BA1689">
        <f t="shared" si="677"/>
        <v>0</v>
      </c>
      <c r="BB1689">
        <f t="shared" si="678"/>
        <v>0</v>
      </c>
      <c r="BC1689">
        <f t="shared" si="679"/>
        <v>0</v>
      </c>
      <c r="BD1689">
        <f t="shared" si="680"/>
        <v>0</v>
      </c>
      <c r="BE1689">
        <f t="shared" si="681"/>
        <v>0</v>
      </c>
      <c r="BF1689">
        <f t="shared" si="682"/>
        <v>0</v>
      </c>
      <c r="BG1689" s="500">
        <f t="shared" si="643"/>
        <v>0</v>
      </c>
      <c r="BH1689" s="501">
        <f t="shared" si="644"/>
        <v>0</v>
      </c>
      <c r="BI1689" s="502">
        <f t="shared" si="645"/>
        <v>0</v>
      </c>
      <c r="BJ1689" s="503">
        <f t="shared" si="646"/>
        <v>0</v>
      </c>
      <c r="BK1689" s="500">
        <f t="shared" si="647"/>
        <v>0</v>
      </c>
      <c r="BL1689" s="501">
        <f t="shared" si="648"/>
        <v>0</v>
      </c>
      <c r="BM1689" s="502">
        <f t="shared" si="649"/>
        <v>0</v>
      </c>
      <c r="BN1689" s="503">
        <f t="shared" si="650"/>
        <v>0</v>
      </c>
      <c r="BO1689" s="500">
        <f t="shared" si="651"/>
        <v>0</v>
      </c>
      <c r="BP1689" s="501">
        <f t="shared" si="652"/>
        <v>0</v>
      </c>
      <c r="BQ1689" s="502">
        <f t="shared" si="653"/>
        <v>0</v>
      </c>
      <c r="BR1689" s="503">
        <f t="shared" si="654"/>
        <v>0</v>
      </c>
      <c r="BS1689" s="293">
        <f t="shared" si="655"/>
        <v>0</v>
      </c>
      <c r="BT1689" s="504" t="str">
        <f>IF(BS1689=0,"",
IF(SUM($BS$1629:BS1689)=1,BU1689,
IF($BS$1750&gt;SUM($BS$1629:BS1689),_xlfn.CONCAT(", ",BU1689),
IF($BS$1750=SUM($BS$1629:BS1689),_xlfn.CONCAT(" y ",BU1689)))))</f>
        <v/>
      </c>
      <c r="BU1689" s="505" t="s">
        <v>5204</v>
      </c>
      <c r="BV1689" s="534">
        <f t="shared" si="656"/>
        <v>0</v>
      </c>
      <c r="BW1689" s="290">
        <f t="shared" si="657"/>
        <v>0</v>
      </c>
      <c r="BX1689" s="293">
        <f t="shared" si="658"/>
        <v>0</v>
      </c>
      <c r="BY1689" s="294" t="str">
        <f>IF(BX1689=0,"",
IF(SUM($BX$1629:BX1689)=1,BZ1689,
IF($BX$1750&gt;SUM($BX$1629:BX1689),_xlfn.CONCAT(", ",BZ1689),
IF($BX$1750=SUM($BX$1629:BX1689),_xlfn.CONCAT(" y ",BZ1689)))))</f>
        <v/>
      </c>
      <c r="BZ1689" s="89" t="s">
        <v>5204</v>
      </c>
    </row>
    <row r="1690" spans="1:78" ht="15" customHeight="1">
      <c r="A1690" s="64"/>
      <c r="B1690" s="11"/>
      <c r="C1690" s="38" t="s">
        <v>5205</v>
      </c>
      <c r="D1690" s="1020" t="str">
        <f>IF(CNGE_2025_M1_Secc5_Sub1!$D91="","",CNGE_2025_M1_Secc5_Sub1!$D91)</f>
        <v/>
      </c>
      <c r="E1690" s="889"/>
      <c r="F1690" s="889"/>
      <c r="G1690" s="889"/>
      <c r="H1690" s="889"/>
      <c r="I1690" s="889"/>
      <c r="J1690" s="889"/>
      <c r="K1690" s="889"/>
      <c r="L1690" s="890"/>
      <c r="M1690" s="818"/>
      <c r="N1690" s="818"/>
      <c r="O1690" s="818"/>
      <c r="P1690" s="818"/>
      <c r="Q1690" s="818"/>
      <c r="R1690" s="818"/>
      <c r="S1690" s="818"/>
      <c r="T1690" s="818"/>
      <c r="U1690" s="818"/>
      <c r="V1690" s="818"/>
      <c r="W1690" s="818"/>
      <c r="X1690" s="818"/>
      <c r="Y1690" s="818"/>
      <c r="Z1690" s="818"/>
      <c r="AA1690" s="818"/>
      <c r="AB1690" s="818"/>
      <c r="AC1690" s="818"/>
      <c r="AD1690" s="818"/>
      <c r="AI1690">
        <f t="shared" si="659"/>
        <v>0</v>
      </c>
      <c r="AJ1690">
        <f t="shared" si="660"/>
        <v>0</v>
      </c>
      <c r="AK1690">
        <f t="shared" si="661"/>
        <v>0</v>
      </c>
      <c r="AL1690">
        <f t="shared" si="662"/>
        <v>0</v>
      </c>
      <c r="AM1690">
        <f t="shared" si="663"/>
        <v>0</v>
      </c>
      <c r="AN1690">
        <f t="shared" si="664"/>
        <v>0</v>
      </c>
      <c r="AO1690">
        <f t="shared" si="665"/>
        <v>0</v>
      </c>
      <c r="AP1690">
        <f t="shared" si="666"/>
        <v>0</v>
      </c>
      <c r="AQ1690">
        <f t="shared" si="667"/>
        <v>0</v>
      </c>
      <c r="AR1690">
        <f t="shared" si="668"/>
        <v>0</v>
      </c>
      <c r="AS1690">
        <f t="shared" si="669"/>
        <v>0</v>
      </c>
      <c r="AT1690">
        <f t="shared" si="670"/>
        <v>0</v>
      </c>
      <c r="AU1690">
        <f t="shared" si="671"/>
        <v>0</v>
      </c>
      <c r="AV1690">
        <f t="shared" si="672"/>
        <v>0</v>
      </c>
      <c r="AW1690">
        <f t="shared" si="673"/>
        <v>0</v>
      </c>
      <c r="AX1690">
        <f t="shared" si="674"/>
        <v>0</v>
      </c>
      <c r="AY1690">
        <f t="shared" si="675"/>
        <v>0</v>
      </c>
      <c r="AZ1690">
        <f t="shared" si="676"/>
        <v>0</v>
      </c>
      <c r="BA1690">
        <f t="shared" si="677"/>
        <v>0</v>
      </c>
      <c r="BB1690">
        <f t="shared" si="678"/>
        <v>0</v>
      </c>
      <c r="BC1690">
        <f t="shared" si="679"/>
        <v>0</v>
      </c>
      <c r="BD1690">
        <f t="shared" si="680"/>
        <v>0</v>
      </c>
      <c r="BE1690">
        <f t="shared" si="681"/>
        <v>0</v>
      </c>
      <c r="BF1690">
        <f t="shared" si="682"/>
        <v>0</v>
      </c>
      <c r="BG1690" s="500">
        <f t="shared" si="643"/>
        <v>0</v>
      </c>
      <c r="BH1690" s="501">
        <f t="shared" si="644"/>
        <v>0</v>
      </c>
      <c r="BI1690" s="502">
        <f t="shared" si="645"/>
        <v>0</v>
      </c>
      <c r="BJ1690" s="503">
        <f t="shared" si="646"/>
        <v>0</v>
      </c>
      <c r="BK1690" s="500">
        <f t="shared" si="647"/>
        <v>0</v>
      </c>
      <c r="BL1690" s="501">
        <f t="shared" si="648"/>
        <v>0</v>
      </c>
      <c r="BM1690" s="502">
        <f t="shared" si="649"/>
        <v>0</v>
      </c>
      <c r="BN1690" s="503">
        <f t="shared" si="650"/>
        <v>0</v>
      </c>
      <c r="BO1690" s="500">
        <f t="shared" si="651"/>
        <v>0</v>
      </c>
      <c r="BP1690" s="501">
        <f t="shared" si="652"/>
        <v>0</v>
      </c>
      <c r="BQ1690" s="502">
        <f t="shared" si="653"/>
        <v>0</v>
      </c>
      <c r="BR1690" s="503">
        <f t="shared" si="654"/>
        <v>0</v>
      </c>
      <c r="BS1690" s="293">
        <f t="shared" si="655"/>
        <v>0</v>
      </c>
      <c r="BT1690" s="504" t="str">
        <f>IF(BS1690=0,"",
IF(SUM($BS$1629:BS1690)=1,BU1690,
IF($BS$1750&gt;SUM($BS$1629:BS1690),_xlfn.CONCAT(", ",BU1690),
IF($BS$1750=SUM($BS$1629:BS1690),_xlfn.CONCAT(" y ",BU1690)))))</f>
        <v/>
      </c>
      <c r="BU1690" s="505" t="s">
        <v>5206</v>
      </c>
      <c r="BV1690" s="534">
        <f t="shared" si="656"/>
        <v>0</v>
      </c>
      <c r="BW1690" s="290">
        <f t="shared" si="657"/>
        <v>0</v>
      </c>
      <c r="BX1690" s="293">
        <f t="shared" si="658"/>
        <v>0</v>
      </c>
      <c r="BY1690" s="294" t="str">
        <f>IF(BX1690=0,"",
IF(SUM($BX$1629:BX1690)=1,BZ1690,
IF($BX$1750&gt;SUM($BX$1629:BX1690),_xlfn.CONCAT(", ",BZ1690),
IF($BX$1750=SUM($BX$1629:BX1690),_xlfn.CONCAT(" y ",BZ1690)))))</f>
        <v/>
      </c>
      <c r="BZ1690" s="89" t="s">
        <v>5206</v>
      </c>
    </row>
    <row r="1691" spans="1:78" ht="15" customHeight="1">
      <c r="A1691" s="64"/>
      <c r="B1691" s="11"/>
      <c r="C1691" s="38" t="s">
        <v>5207</v>
      </c>
      <c r="D1691" s="1020" t="str">
        <f>IF(CNGE_2025_M1_Secc5_Sub1!$D92="","",CNGE_2025_M1_Secc5_Sub1!$D92)</f>
        <v/>
      </c>
      <c r="E1691" s="889"/>
      <c r="F1691" s="889"/>
      <c r="G1691" s="889"/>
      <c r="H1691" s="889"/>
      <c r="I1691" s="889"/>
      <c r="J1691" s="889"/>
      <c r="K1691" s="889"/>
      <c r="L1691" s="890"/>
      <c r="M1691" s="818"/>
      <c r="N1691" s="818"/>
      <c r="O1691" s="818"/>
      <c r="P1691" s="818"/>
      <c r="Q1691" s="818"/>
      <c r="R1691" s="818"/>
      <c r="S1691" s="818"/>
      <c r="T1691" s="818"/>
      <c r="U1691" s="818"/>
      <c r="V1691" s="818"/>
      <c r="W1691" s="818"/>
      <c r="X1691" s="818"/>
      <c r="Y1691" s="818"/>
      <c r="Z1691" s="818"/>
      <c r="AA1691" s="818"/>
      <c r="AB1691" s="818"/>
      <c r="AC1691" s="818"/>
      <c r="AD1691" s="818"/>
      <c r="AI1691">
        <f t="shared" si="659"/>
        <v>0</v>
      </c>
      <c r="AJ1691">
        <f t="shared" si="660"/>
        <v>0</v>
      </c>
      <c r="AK1691">
        <f t="shared" si="661"/>
        <v>0</v>
      </c>
      <c r="AL1691">
        <f t="shared" si="662"/>
        <v>0</v>
      </c>
      <c r="AM1691">
        <f t="shared" si="663"/>
        <v>0</v>
      </c>
      <c r="AN1691">
        <f t="shared" si="664"/>
        <v>0</v>
      </c>
      <c r="AO1691">
        <f t="shared" si="665"/>
        <v>0</v>
      </c>
      <c r="AP1691">
        <f t="shared" si="666"/>
        <v>0</v>
      </c>
      <c r="AQ1691">
        <f t="shared" si="667"/>
        <v>0</v>
      </c>
      <c r="AR1691">
        <f t="shared" si="668"/>
        <v>0</v>
      </c>
      <c r="AS1691">
        <f t="shared" si="669"/>
        <v>0</v>
      </c>
      <c r="AT1691">
        <f t="shared" si="670"/>
        <v>0</v>
      </c>
      <c r="AU1691">
        <f t="shared" si="671"/>
        <v>0</v>
      </c>
      <c r="AV1691">
        <f t="shared" si="672"/>
        <v>0</v>
      </c>
      <c r="AW1691">
        <f t="shared" si="673"/>
        <v>0</v>
      </c>
      <c r="AX1691">
        <f t="shared" si="674"/>
        <v>0</v>
      </c>
      <c r="AY1691">
        <f t="shared" si="675"/>
        <v>0</v>
      </c>
      <c r="AZ1691">
        <f t="shared" si="676"/>
        <v>0</v>
      </c>
      <c r="BA1691">
        <f t="shared" si="677"/>
        <v>0</v>
      </c>
      <c r="BB1691">
        <f t="shared" si="678"/>
        <v>0</v>
      </c>
      <c r="BC1691">
        <f t="shared" si="679"/>
        <v>0</v>
      </c>
      <c r="BD1691">
        <f t="shared" si="680"/>
        <v>0</v>
      </c>
      <c r="BE1691">
        <f t="shared" si="681"/>
        <v>0</v>
      </c>
      <c r="BF1691">
        <f t="shared" si="682"/>
        <v>0</v>
      </c>
      <c r="BG1691" s="500">
        <f t="shared" si="643"/>
        <v>0</v>
      </c>
      <c r="BH1691" s="501">
        <f t="shared" si="644"/>
        <v>0</v>
      </c>
      <c r="BI1691" s="502">
        <f t="shared" si="645"/>
        <v>0</v>
      </c>
      <c r="BJ1691" s="503">
        <f t="shared" si="646"/>
        <v>0</v>
      </c>
      <c r="BK1691" s="500">
        <f t="shared" si="647"/>
        <v>0</v>
      </c>
      <c r="BL1691" s="501">
        <f t="shared" si="648"/>
        <v>0</v>
      </c>
      <c r="BM1691" s="502">
        <f t="shared" si="649"/>
        <v>0</v>
      </c>
      <c r="BN1691" s="503">
        <f t="shared" si="650"/>
        <v>0</v>
      </c>
      <c r="BO1691" s="500">
        <f t="shared" si="651"/>
        <v>0</v>
      </c>
      <c r="BP1691" s="501">
        <f t="shared" si="652"/>
        <v>0</v>
      </c>
      <c r="BQ1691" s="502">
        <f t="shared" si="653"/>
        <v>0</v>
      </c>
      <c r="BR1691" s="503">
        <f t="shared" si="654"/>
        <v>0</v>
      </c>
      <c r="BS1691" s="293">
        <f t="shared" si="655"/>
        <v>0</v>
      </c>
      <c r="BT1691" s="504" t="str">
        <f>IF(BS1691=0,"",
IF(SUM($BS$1629:BS1691)=1,BU1691,
IF($BS$1750&gt;SUM($BS$1629:BS1691),_xlfn.CONCAT(", ",BU1691),
IF($BS$1750=SUM($BS$1629:BS1691),_xlfn.CONCAT(" y ",BU1691)))))</f>
        <v/>
      </c>
      <c r="BU1691" s="505" t="s">
        <v>5208</v>
      </c>
      <c r="BV1691" s="534">
        <f t="shared" si="656"/>
        <v>0</v>
      </c>
      <c r="BW1691" s="290">
        <f t="shared" si="657"/>
        <v>0</v>
      </c>
      <c r="BX1691" s="293">
        <f t="shared" si="658"/>
        <v>0</v>
      </c>
      <c r="BY1691" s="294" t="str">
        <f>IF(BX1691=0,"",
IF(SUM($BX$1629:BX1691)=1,BZ1691,
IF($BX$1750&gt;SUM($BX$1629:BX1691),_xlfn.CONCAT(", ",BZ1691),
IF($BX$1750=SUM($BX$1629:BX1691),_xlfn.CONCAT(" y ",BZ1691)))))</f>
        <v/>
      </c>
      <c r="BZ1691" s="89" t="s">
        <v>5208</v>
      </c>
    </row>
    <row r="1692" spans="1:78" ht="15" customHeight="1">
      <c r="A1692" s="64"/>
      <c r="B1692" s="11"/>
      <c r="C1692" s="38" t="s">
        <v>5209</v>
      </c>
      <c r="D1692" s="1020" t="str">
        <f>IF(CNGE_2025_M1_Secc5_Sub1!$D93="","",CNGE_2025_M1_Secc5_Sub1!$D93)</f>
        <v/>
      </c>
      <c r="E1692" s="889"/>
      <c r="F1692" s="889"/>
      <c r="G1692" s="889"/>
      <c r="H1692" s="889"/>
      <c r="I1692" s="889"/>
      <c r="J1692" s="889"/>
      <c r="K1692" s="889"/>
      <c r="L1692" s="890"/>
      <c r="M1692" s="818"/>
      <c r="N1692" s="818"/>
      <c r="O1692" s="818"/>
      <c r="P1692" s="818"/>
      <c r="Q1692" s="818"/>
      <c r="R1692" s="818"/>
      <c r="S1692" s="818"/>
      <c r="T1692" s="818"/>
      <c r="U1692" s="818"/>
      <c r="V1692" s="818"/>
      <c r="W1692" s="818"/>
      <c r="X1692" s="818"/>
      <c r="Y1692" s="818"/>
      <c r="Z1692" s="818"/>
      <c r="AA1692" s="818"/>
      <c r="AB1692" s="818"/>
      <c r="AC1692" s="818"/>
      <c r="AD1692" s="818"/>
      <c r="AI1692">
        <f t="shared" si="659"/>
        <v>0</v>
      </c>
      <c r="AJ1692">
        <f t="shared" si="660"/>
        <v>0</v>
      </c>
      <c r="AK1692">
        <f t="shared" si="661"/>
        <v>0</v>
      </c>
      <c r="AL1692">
        <f t="shared" si="662"/>
        <v>0</v>
      </c>
      <c r="AM1692">
        <f t="shared" si="663"/>
        <v>0</v>
      </c>
      <c r="AN1692">
        <f t="shared" si="664"/>
        <v>0</v>
      </c>
      <c r="AO1692">
        <f t="shared" si="665"/>
        <v>0</v>
      </c>
      <c r="AP1692">
        <f t="shared" si="666"/>
        <v>0</v>
      </c>
      <c r="AQ1692">
        <f t="shared" si="667"/>
        <v>0</v>
      </c>
      <c r="AR1692">
        <f t="shared" si="668"/>
        <v>0</v>
      </c>
      <c r="AS1692">
        <f t="shared" si="669"/>
        <v>0</v>
      </c>
      <c r="AT1692">
        <f t="shared" si="670"/>
        <v>0</v>
      </c>
      <c r="AU1692">
        <f t="shared" si="671"/>
        <v>0</v>
      </c>
      <c r="AV1692">
        <f t="shared" si="672"/>
        <v>0</v>
      </c>
      <c r="AW1692">
        <f t="shared" si="673"/>
        <v>0</v>
      </c>
      <c r="AX1692">
        <f t="shared" si="674"/>
        <v>0</v>
      </c>
      <c r="AY1692">
        <f t="shared" si="675"/>
        <v>0</v>
      </c>
      <c r="AZ1692">
        <f t="shared" si="676"/>
        <v>0</v>
      </c>
      <c r="BA1692">
        <f t="shared" si="677"/>
        <v>0</v>
      </c>
      <c r="BB1692">
        <f t="shared" si="678"/>
        <v>0</v>
      </c>
      <c r="BC1692">
        <f t="shared" si="679"/>
        <v>0</v>
      </c>
      <c r="BD1692">
        <f t="shared" si="680"/>
        <v>0</v>
      </c>
      <c r="BE1692">
        <f t="shared" si="681"/>
        <v>0</v>
      </c>
      <c r="BF1692">
        <f t="shared" si="682"/>
        <v>0</v>
      </c>
      <c r="BG1692" s="500">
        <f t="shared" si="643"/>
        <v>0</v>
      </c>
      <c r="BH1692" s="501">
        <f t="shared" si="644"/>
        <v>0</v>
      </c>
      <c r="BI1692" s="502">
        <f t="shared" si="645"/>
        <v>0</v>
      </c>
      <c r="BJ1692" s="503">
        <f t="shared" si="646"/>
        <v>0</v>
      </c>
      <c r="BK1692" s="500">
        <f t="shared" si="647"/>
        <v>0</v>
      </c>
      <c r="BL1692" s="501">
        <f t="shared" si="648"/>
        <v>0</v>
      </c>
      <c r="BM1692" s="502">
        <f t="shared" si="649"/>
        <v>0</v>
      </c>
      <c r="BN1692" s="503">
        <f t="shared" si="650"/>
        <v>0</v>
      </c>
      <c r="BO1692" s="500">
        <f t="shared" si="651"/>
        <v>0</v>
      </c>
      <c r="BP1692" s="501">
        <f t="shared" si="652"/>
        <v>0</v>
      </c>
      <c r="BQ1692" s="502">
        <f t="shared" si="653"/>
        <v>0</v>
      </c>
      <c r="BR1692" s="503">
        <f t="shared" si="654"/>
        <v>0</v>
      </c>
      <c r="BS1692" s="293">
        <f t="shared" si="655"/>
        <v>0</v>
      </c>
      <c r="BT1692" s="504" t="str">
        <f>IF(BS1692=0,"",
IF(SUM($BS$1629:BS1692)=1,BU1692,
IF($BS$1750&gt;SUM($BS$1629:BS1692),_xlfn.CONCAT(", ",BU1692),
IF($BS$1750=SUM($BS$1629:BS1692),_xlfn.CONCAT(" y ",BU1692)))))</f>
        <v/>
      </c>
      <c r="BU1692" s="505" t="s">
        <v>5210</v>
      </c>
      <c r="BV1692" s="534">
        <f t="shared" si="656"/>
        <v>0</v>
      </c>
      <c r="BW1692" s="290">
        <f t="shared" si="657"/>
        <v>0</v>
      </c>
      <c r="BX1692" s="293">
        <f t="shared" si="658"/>
        <v>0</v>
      </c>
      <c r="BY1692" s="294" t="str">
        <f>IF(BX1692=0,"",
IF(SUM($BX$1629:BX1692)=1,BZ1692,
IF($BX$1750&gt;SUM($BX$1629:BX1692),_xlfn.CONCAT(", ",BZ1692),
IF($BX$1750=SUM($BX$1629:BX1692),_xlfn.CONCAT(" y ",BZ1692)))))</f>
        <v/>
      </c>
      <c r="BZ1692" s="89" t="s">
        <v>5210</v>
      </c>
    </row>
    <row r="1693" spans="1:78" ht="15" customHeight="1">
      <c r="A1693" s="64"/>
      <c r="B1693" s="11"/>
      <c r="C1693" s="38" t="s">
        <v>5211</v>
      </c>
      <c r="D1693" s="1020" t="str">
        <f>IF(CNGE_2025_M1_Secc5_Sub1!$D94="","",CNGE_2025_M1_Secc5_Sub1!$D94)</f>
        <v/>
      </c>
      <c r="E1693" s="889"/>
      <c r="F1693" s="889"/>
      <c r="G1693" s="889"/>
      <c r="H1693" s="889"/>
      <c r="I1693" s="889"/>
      <c r="J1693" s="889"/>
      <c r="K1693" s="889"/>
      <c r="L1693" s="890"/>
      <c r="M1693" s="818"/>
      <c r="N1693" s="818"/>
      <c r="O1693" s="818"/>
      <c r="P1693" s="818"/>
      <c r="Q1693" s="818"/>
      <c r="R1693" s="818"/>
      <c r="S1693" s="818"/>
      <c r="T1693" s="818"/>
      <c r="U1693" s="818"/>
      <c r="V1693" s="818"/>
      <c r="W1693" s="818"/>
      <c r="X1693" s="818"/>
      <c r="Y1693" s="818"/>
      <c r="Z1693" s="818"/>
      <c r="AA1693" s="818"/>
      <c r="AB1693" s="818"/>
      <c r="AC1693" s="818"/>
      <c r="AD1693" s="818"/>
      <c r="AI1693">
        <f t="shared" ref="AI1693:AI1724" si="683">M1693</f>
        <v>0</v>
      </c>
      <c r="AJ1693">
        <f t="shared" ref="AJ1693:AJ1724" si="684">COUNTIF(N1693:O1693,"NS")</f>
        <v>0</v>
      </c>
      <c r="AK1693">
        <f t="shared" ref="AK1693:AK1724" si="685">SUM(N1693:O1693)</f>
        <v>0</v>
      </c>
      <c r="AL1693">
        <f t="shared" ref="AL1693:AL1724" si="686">IF(COUNTIF(M1693:O1693,"NA")=3,0,IF(OR(AND(AI1693=0,AJ1693&gt;0),AND(AI1693="NS",AK1693&gt;0), AND(AI1693="NS", AJ1693=0,AK1693=0)), 1, IF(OR(AND(AI1693&gt;0,AJ1693&gt;1,AI1693&gt;AK1693), AND(AI1693="NS",AJ1693=2), AND(AI1693="NS",AK1693=0,AJ1693&gt;0),AI1693=AK1693), 0, 1)))</f>
        <v>0</v>
      </c>
      <c r="AM1693">
        <f t="shared" ref="AM1693:AM1724" si="687">P1693</f>
        <v>0</v>
      </c>
      <c r="AN1693">
        <f t="shared" ref="AN1693:AN1724" si="688">COUNTIF(Q1693:R1693,"NS")</f>
        <v>0</v>
      </c>
      <c r="AO1693">
        <f t="shared" ref="AO1693:AO1724" si="689">SUM(Q1693:R1693)</f>
        <v>0</v>
      </c>
      <c r="AP1693">
        <f t="shared" ref="AP1693:AP1724" si="690">IF(COUNTIF(P1693:R1693,"NA")=3,0,IF(OR(AND(AM1693=0,AN1693&gt;0),AND(AM1693="NS",AO1693&gt;0), AND(AM1693="NS", AN1693=0,AO1693=0)), 1, IF(OR(AND(AM1693&gt;0,AN1693&gt;1,AM1693&gt;AO1693), AND(AM1693="NS",AN1693=2), AND(AM1693="NS",AO1693=0,AN1693&gt;0),AM1693=AO1693), 0, 1)))</f>
        <v>0</v>
      </c>
      <c r="AQ1693">
        <f t="shared" ref="AQ1693:AQ1724" si="691">S1693</f>
        <v>0</v>
      </c>
      <c r="AR1693">
        <f t="shared" ref="AR1693:AR1724" si="692">COUNTIF(T1693:U1693,"NS")</f>
        <v>0</v>
      </c>
      <c r="AS1693">
        <f t="shared" ref="AS1693:AS1724" si="693">SUM(T1693:U1693)</f>
        <v>0</v>
      </c>
      <c r="AT1693">
        <f t="shared" ref="AT1693:AT1724" si="694">IF(COUNTIF(S1693:U1693,"NA")=3,0,IF(OR(AND(AQ1693=0,AR1693&gt;0),AND(AQ1693="NS",AS1693&gt;0), AND(AQ1693="NS", AR1693=0,AS1693=0)), 1, IF(OR(AND(AQ1693&gt;0,AR1693&gt;1,AQ1693&gt;AS1693), AND(AQ1693="NS",AR1693=2), AND(AQ1693="NS",AS1693=0,AR1693&gt;0),AQ1693=AS1693), 0, 1)))</f>
        <v>0</v>
      </c>
      <c r="AU1693">
        <f t="shared" ref="AU1693:AU1724" si="695">V1693</f>
        <v>0</v>
      </c>
      <c r="AV1693">
        <f t="shared" ref="AV1693:AV1724" si="696">COUNTIF(W1693:X1693,"NS")</f>
        <v>0</v>
      </c>
      <c r="AW1693">
        <f t="shared" ref="AW1693:AW1724" si="697">SUM(W1693:X1693)</f>
        <v>0</v>
      </c>
      <c r="AX1693">
        <f t="shared" ref="AX1693:AX1724" si="698">IF(COUNTIF(V1693:X1693,"NA")=3,0,IF(OR(AND(AU1693=0,AV1693&gt;0),AND(AU1693="NS",AW1693&gt;0), AND(AU1693="NS", AV1693=0,AW1693=0)), 1, IF(OR(AND(AU1693&gt;0,AV1693&gt;1,AU1693&gt;AW1693), AND(AU1693="NS",AV1693=2), AND(AU1693="NS",AW1693=0,AV1693&gt;0),AU1693=AW1693), 0, 1)))</f>
        <v>0</v>
      </c>
      <c r="AY1693">
        <f t="shared" ref="AY1693:AY1724" si="699">Y1693</f>
        <v>0</v>
      </c>
      <c r="AZ1693">
        <f t="shared" ref="AZ1693:AZ1724" si="700">COUNTIF(Z1693:AA1693,"NS")</f>
        <v>0</v>
      </c>
      <c r="BA1693">
        <f t="shared" ref="BA1693:BA1724" si="701">SUM(Z1693:AA1693)</f>
        <v>0</v>
      </c>
      <c r="BB1693">
        <f t="shared" ref="BB1693:BB1724" si="702">IF(COUNTIF(Y1693:AA1693,"NA")=3,0,IF(OR(AND(AY1693=0,AZ1693&gt;0),AND(AY1693="NS",BA1693&gt;0), AND(AY1693="NS", AZ1693=0,BA1693=0)), 1, IF(OR(AND(AY1693&gt;0,AZ1693&gt;1,AY1693&gt;BA1693), AND(AY1693="NS",AZ1693=2), AND(AY1693="NS",BA1693=0,AZ1693&gt;0),AY1693=BA1693), 0, 1)))</f>
        <v>0</v>
      </c>
      <c r="BC1693">
        <f t="shared" ref="BC1693:BC1724" si="703">AB1693</f>
        <v>0</v>
      </c>
      <c r="BD1693">
        <f t="shared" ref="BD1693:BD1724" si="704">COUNTIF(AC1693:AD1693,"NS")</f>
        <v>0</v>
      </c>
      <c r="BE1693">
        <f t="shared" ref="BE1693:BE1724" si="705">SUM(AC1693:AD1693)</f>
        <v>0</v>
      </c>
      <c r="BF1693">
        <f t="shared" ref="BF1693:BF1724" si="706">IF(COUNTIF(AB1693:AD1693,"NA")=3,0,IF(OR(AND(BC1693=0,BD1693&gt;0),AND(BC1693="NS",BE1693&gt;0), AND(BC1693="NS", BD1693=0,BE1693=0)), 1, IF(OR(AND(BC1693&gt;0,BD1693&gt;1,BC1693&gt;BE1693), AND(BC1693="NS",BD1693=2), AND(BC1693="NS",BE1693=0,BD1693&gt;0),BC1693=BE1693), 0, 1)))</f>
        <v>0</v>
      </c>
      <c r="BG1693" s="500">
        <f t="shared" si="643"/>
        <v>0</v>
      </c>
      <c r="BH1693" s="501">
        <f t="shared" si="644"/>
        <v>0</v>
      </c>
      <c r="BI1693" s="502">
        <f t="shared" si="645"/>
        <v>0</v>
      </c>
      <c r="BJ1693" s="503">
        <f t="shared" si="646"/>
        <v>0</v>
      </c>
      <c r="BK1693" s="500">
        <f t="shared" si="647"/>
        <v>0</v>
      </c>
      <c r="BL1693" s="501">
        <f t="shared" si="648"/>
        <v>0</v>
      </c>
      <c r="BM1693" s="502">
        <f t="shared" si="649"/>
        <v>0</v>
      </c>
      <c r="BN1693" s="503">
        <f t="shared" si="650"/>
        <v>0</v>
      </c>
      <c r="BO1693" s="500">
        <f t="shared" si="651"/>
        <v>0</v>
      </c>
      <c r="BP1693" s="501">
        <f t="shared" si="652"/>
        <v>0</v>
      </c>
      <c r="BQ1693" s="502">
        <f t="shared" si="653"/>
        <v>0</v>
      </c>
      <c r="BR1693" s="503">
        <f t="shared" si="654"/>
        <v>0</v>
      </c>
      <c r="BS1693" s="293">
        <f t="shared" si="655"/>
        <v>0</v>
      </c>
      <c r="BT1693" s="504" t="str">
        <f>IF(BS1693=0,"",
IF(SUM($BS$1629:BS1693)=1,BU1693,
IF($BS$1750&gt;SUM($BS$1629:BS1693),_xlfn.CONCAT(", ",BU1693),
IF($BS$1750=SUM($BS$1629:BS1693),_xlfn.CONCAT(" y ",BU1693)))))</f>
        <v/>
      </c>
      <c r="BU1693" s="505" t="s">
        <v>5212</v>
      </c>
      <c r="BV1693" s="534">
        <f t="shared" si="656"/>
        <v>0</v>
      </c>
      <c r="BW1693" s="290">
        <f t="shared" si="657"/>
        <v>0</v>
      </c>
      <c r="BX1693" s="293">
        <f t="shared" si="658"/>
        <v>0</v>
      </c>
      <c r="BY1693" s="294" t="str">
        <f>IF(BX1693=0,"",
IF(SUM($BX$1629:BX1693)=1,BZ1693,
IF($BX$1750&gt;SUM($BX$1629:BX1693),_xlfn.CONCAT(", ",BZ1693),
IF($BX$1750=SUM($BX$1629:BX1693),_xlfn.CONCAT(" y ",BZ1693)))))</f>
        <v/>
      </c>
      <c r="BZ1693" s="89" t="s">
        <v>5212</v>
      </c>
    </row>
    <row r="1694" spans="1:78" ht="15" customHeight="1">
      <c r="A1694" s="64"/>
      <c r="B1694" s="11"/>
      <c r="C1694" s="38" t="s">
        <v>5213</v>
      </c>
      <c r="D1694" s="1020" t="str">
        <f>IF(CNGE_2025_M1_Secc5_Sub1!$D95="","",CNGE_2025_M1_Secc5_Sub1!$D95)</f>
        <v/>
      </c>
      <c r="E1694" s="889"/>
      <c r="F1694" s="889"/>
      <c r="G1694" s="889"/>
      <c r="H1694" s="889"/>
      <c r="I1694" s="889"/>
      <c r="J1694" s="889"/>
      <c r="K1694" s="889"/>
      <c r="L1694" s="890"/>
      <c r="M1694" s="818"/>
      <c r="N1694" s="818"/>
      <c r="O1694" s="818"/>
      <c r="P1694" s="818"/>
      <c r="Q1694" s="818"/>
      <c r="R1694" s="818"/>
      <c r="S1694" s="818"/>
      <c r="T1694" s="818"/>
      <c r="U1694" s="818"/>
      <c r="V1694" s="818"/>
      <c r="W1694" s="818"/>
      <c r="X1694" s="818"/>
      <c r="Y1694" s="818"/>
      <c r="Z1694" s="818"/>
      <c r="AA1694" s="818"/>
      <c r="AB1694" s="818"/>
      <c r="AC1694" s="818"/>
      <c r="AD1694" s="818"/>
      <c r="AI1694">
        <f t="shared" si="683"/>
        <v>0</v>
      </c>
      <c r="AJ1694">
        <f t="shared" si="684"/>
        <v>0</v>
      </c>
      <c r="AK1694">
        <f t="shared" si="685"/>
        <v>0</v>
      </c>
      <c r="AL1694">
        <f t="shared" si="686"/>
        <v>0</v>
      </c>
      <c r="AM1694">
        <f t="shared" si="687"/>
        <v>0</v>
      </c>
      <c r="AN1694">
        <f t="shared" si="688"/>
        <v>0</v>
      </c>
      <c r="AO1694">
        <f t="shared" si="689"/>
        <v>0</v>
      </c>
      <c r="AP1694">
        <f t="shared" si="690"/>
        <v>0</v>
      </c>
      <c r="AQ1694">
        <f t="shared" si="691"/>
        <v>0</v>
      </c>
      <c r="AR1694">
        <f t="shared" si="692"/>
        <v>0</v>
      </c>
      <c r="AS1694">
        <f t="shared" si="693"/>
        <v>0</v>
      </c>
      <c r="AT1694">
        <f t="shared" si="694"/>
        <v>0</v>
      </c>
      <c r="AU1694">
        <f t="shared" si="695"/>
        <v>0</v>
      </c>
      <c r="AV1694">
        <f t="shared" si="696"/>
        <v>0</v>
      </c>
      <c r="AW1694">
        <f t="shared" si="697"/>
        <v>0</v>
      </c>
      <c r="AX1694">
        <f t="shared" si="698"/>
        <v>0</v>
      </c>
      <c r="AY1694">
        <f t="shared" si="699"/>
        <v>0</v>
      </c>
      <c r="AZ1694">
        <f t="shared" si="700"/>
        <v>0</v>
      </c>
      <c r="BA1694">
        <f t="shared" si="701"/>
        <v>0</v>
      </c>
      <c r="BB1694">
        <f t="shared" si="702"/>
        <v>0</v>
      </c>
      <c r="BC1694">
        <f t="shared" si="703"/>
        <v>0</v>
      </c>
      <c r="BD1694">
        <f t="shared" si="704"/>
        <v>0</v>
      </c>
      <c r="BE1694">
        <f t="shared" si="705"/>
        <v>0</v>
      </c>
      <c r="BF1694">
        <f t="shared" si="706"/>
        <v>0</v>
      </c>
      <c r="BG1694" s="500">
        <f t="shared" ref="BG1694:BG1749" si="707">M1694</f>
        <v>0</v>
      </c>
      <c r="BH1694" s="501">
        <f t="shared" ref="BH1694:BH1749" si="708">COUNTIF(P1694,"NS")+COUNTIF(S1694,"NS")+COUNTIF(V1694,"NS")+COUNTIF(Y1694,"NS")+COUNTIF(AB1694,"NS")+COUNTIF(M1821,"NS")+COUNTIF(P1821,"NS")+COUNTIF(S1821,"NS")+COUNTIF(V1821,"NS")+COUNTIF(Y1821,"NS")+COUNTIF(AB1821,"NS")</f>
        <v>0</v>
      </c>
      <c r="BI1694" s="502">
        <f t="shared" ref="BI1694:BI1749" si="709">SUM(P1694,S1694,V1694,Y1694,AB1694,M1821,P1821,S1821,V1821,Y1821,AB1821)</f>
        <v>0</v>
      </c>
      <c r="BJ1694" s="503">
        <f t="shared" ref="BJ1694:BJ1749" si="710">IF(OR(AND(BG1694=0, BH1694&gt;0),AND(BG1694="NS", BI1694&gt;0), AND(BG1694="NS", BH1694=0, BI1694=0)), 1, IF(OR(AND(BG1694&gt;0, BH1694&gt;1,BG1694&gt;BI1694), AND(BG1694="NS", BH1694=2), AND(BG1694="NS", BI1694=0, BH1694&gt;0), SUM(BG1694)=SUM(BI1694)), 0,IF(BG1694="",0,1)))</f>
        <v>0</v>
      </c>
      <c r="BK1694" s="500">
        <f t="shared" ref="BK1694:BK1749" si="711">N1694</f>
        <v>0</v>
      </c>
      <c r="BL1694" s="501">
        <f t="shared" ref="BL1694:BL1749" si="712">COUNTIF(Q1694,"NS")+COUNTIF(T1694,"NS")+COUNTIF(W1694,"NS")+COUNTIF(Z1694,"NS")+COUNTIF(AC1694,"NS")+COUNTIF(N1821,"NS")+COUNTIF(Q1821,"NS")+COUNTIF(T1821,"NS")+COUNTIF(W1821,"NS")+COUNTIF(Z1821,"NS")+COUNTIF(AC1821,"NS")</f>
        <v>0</v>
      </c>
      <c r="BM1694" s="502">
        <f t="shared" ref="BM1694:BM1749" si="713">SUM(Q1694,T1694,W1694,Z1694,AC1694,N1821,Q1821,T1821,W1821,Z1821,AC1821)</f>
        <v>0</v>
      </c>
      <c r="BN1694" s="503">
        <f t="shared" ref="BN1694:BN1749" si="714">IF(OR(AND(BK1694=0, BL1694&gt;0),AND(BK1694="NS", BM1694&gt;0), AND(BK1694="NS", BL1694=0, BM1694=0)), 1, IF(OR(AND(BK1694&gt;0, BL1694&gt;1,BK1694&gt;BM1694), AND(BK1694="NS", BL1694=2), AND(BK1694="NS", BM1694=0, BL1694&gt;0), SUM(BK1694)=SUM(BM1694)), 0,IF(BK1694="",0,1)))</f>
        <v>0</v>
      </c>
      <c r="BO1694" s="500">
        <f t="shared" ref="BO1694:BO1749" si="715">O1694</f>
        <v>0</v>
      </c>
      <c r="BP1694" s="501">
        <f t="shared" ref="BP1694:BP1749" si="716">COUNTIF(R1694,"NS")+COUNTIF(U1694,"NS")+COUNTIF(X1694,"NS")+COUNTIF(AA1694,"NS")+COUNTIF(AD1694,"NS")+COUNTIF(O1821,"NS")+COUNTIF(R1821,"NS")+COUNTIF(U1821,"NS")+COUNTIF(X1821,"NS")+COUNTIF(AA1821,"NS")+COUNTIF(AD1821,"NS")</f>
        <v>0</v>
      </c>
      <c r="BQ1694" s="502">
        <f t="shared" ref="BQ1694:BQ1749" si="717">SUM(R1694,U1694,X1694,AA1694,AD1694,O1821,R1821,U1821,X1821,AA1821,AD1821)</f>
        <v>0</v>
      </c>
      <c r="BR1694" s="503">
        <f t="shared" ref="BR1694:BR1749" si="718">IF(OR(AND(BO1694=0, BP1694&gt;0),AND(BO1694="NS", BQ1694&gt;0), AND(BO1694="NS", BP1694=0, BQ1694=0)), 1, IF(OR(AND(BO1694&gt;0, BP1694&gt;1,BO1694&gt;BQ1694), AND(BO1694="NS", BP1694=2), AND(BO1694="NS", BQ1694=0, BP1694&gt;0), SUM(BO1694)=SUM(BQ1694)), 0,IF(BO1694="",0,1)))</f>
        <v>0</v>
      </c>
      <c r="BS1694" s="293">
        <f t="shared" ref="BS1694:BS1749" si="719">IF(SUM(AL1694,AP1694,AT1694,AX1694,BB1694,BF1694,BJ1694,BN1694,BR1694,AL1821,AP1821,AT1821,AX1821,BB1821,BF1821)=0,0,1)</f>
        <v>0</v>
      </c>
      <c r="BT1694" s="504" t="str">
        <f>IF(BS1694=0,"",
IF(SUM($BS$1629:BS1694)=1,BU1694,
IF($BS$1750&gt;SUM($BS$1629:BS1694),_xlfn.CONCAT(", ",BU1694),
IF($BS$1750=SUM($BS$1629:BS1694),_xlfn.CONCAT(" y ",BU1694)))))</f>
        <v/>
      </c>
      <c r="BU1694" s="505" t="s">
        <v>5214</v>
      </c>
      <c r="BV1694" s="534">
        <f t="shared" ref="BV1694:BV1748" si="720">IF(AND(SUM($V1221,$AB1221)=0,COUNTA(M1694:AD1694,M1821:AD1821)&gt;0),1,0)</f>
        <v>0</v>
      </c>
      <c r="BW1694" s="290">
        <f t="shared" si="657"/>
        <v>0</v>
      </c>
      <c r="BX1694" s="293">
        <f t="shared" ref="BX1694:BX1749" si="721">IF(BW1694=0,0,1)</f>
        <v>0</v>
      </c>
      <c r="BY1694" s="294" t="str">
        <f>IF(BX1694=0,"",
IF(SUM($BX$1629:BX1694)=1,BZ1694,
IF($BX$1750&gt;SUM($BX$1629:BX1694),_xlfn.CONCAT(", ",BZ1694),
IF($BX$1750=SUM($BX$1629:BX1694),_xlfn.CONCAT(" y ",BZ1694)))))</f>
        <v/>
      </c>
      <c r="BZ1694" s="89" t="s">
        <v>5214</v>
      </c>
    </row>
    <row r="1695" spans="1:78" ht="15" customHeight="1">
      <c r="A1695" s="64"/>
      <c r="B1695" s="11"/>
      <c r="C1695" s="38" t="s">
        <v>5215</v>
      </c>
      <c r="D1695" s="1020" t="str">
        <f>IF(CNGE_2025_M1_Secc5_Sub1!$D96="","",CNGE_2025_M1_Secc5_Sub1!$D96)</f>
        <v/>
      </c>
      <c r="E1695" s="889"/>
      <c r="F1695" s="889"/>
      <c r="G1695" s="889"/>
      <c r="H1695" s="889"/>
      <c r="I1695" s="889"/>
      <c r="J1695" s="889"/>
      <c r="K1695" s="889"/>
      <c r="L1695" s="890"/>
      <c r="M1695" s="818"/>
      <c r="N1695" s="818"/>
      <c r="O1695" s="818"/>
      <c r="P1695" s="818"/>
      <c r="Q1695" s="818"/>
      <c r="R1695" s="818"/>
      <c r="S1695" s="818"/>
      <c r="T1695" s="818"/>
      <c r="U1695" s="818"/>
      <c r="V1695" s="818"/>
      <c r="W1695" s="818"/>
      <c r="X1695" s="818"/>
      <c r="Y1695" s="818"/>
      <c r="Z1695" s="818"/>
      <c r="AA1695" s="818"/>
      <c r="AB1695" s="818"/>
      <c r="AC1695" s="818"/>
      <c r="AD1695" s="818"/>
      <c r="AI1695">
        <f t="shared" si="683"/>
        <v>0</v>
      </c>
      <c r="AJ1695">
        <f t="shared" si="684"/>
        <v>0</v>
      </c>
      <c r="AK1695">
        <f t="shared" si="685"/>
        <v>0</v>
      </c>
      <c r="AL1695">
        <f t="shared" si="686"/>
        <v>0</v>
      </c>
      <c r="AM1695">
        <f t="shared" si="687"/>
        <v>0</v>
      </c>
      <c r="AN1695">
        <f t="shared" si="688"/>
        <v>0</v>
      </c>
      <c r="AO1695">
        <f t="shared" si="689"/>
        <v>0</v>
      </c>
      <c r="AP1695">
        <f t="shared" si="690"/>
        <v>0</v>
      </c>
      <c r="AQ1695">
        <f t="shared" si="691"/>
        <v>0</v>
      </c>
      <c r="AR1695">
        <f t="shared" si="692"/>
        <v>0</v>
      </c>
      <c r="AS1695">
        <f t="shared" si="693"/>
        <v>0</v>
      </c>
      <c r="AT1695">
        <f t="shared" si="694"/>
        <v>0</v>
      </c>
      <c r="AU1695">
        <f t="shared" si="695"/>
        <v>0</v>
      </c>
      <c r="AV1695">
        <f t="shared" si="696"/>
        <v>0</v>
      </c>
      <c r="AW1695">
        <f t="shared" si="697"/>
        <v>0</v>
      </c>
      <c r="AX1695">
        <f t="shared" si="698"/>
        <v>0</v>
      </c>
      <c r="AY1695">
        <f t="shared" si="699"/>
        <v>0</v>
      </c>
      <c r="AZ1695">
        <f t="shared" si="700"/>
        <v>0</v>
      </c>
      <c r="BA1695">
        <f t="shared" si="701"/>
        <v>0</v>
      </c>
      <c r="BB1695">
        <f t="shared" si="702"/>
        <v>0</v>
      </c>
      <c r="BC1695">
        <f t="shared" si="703"/>
        <v>0</v>
      </c>
      <c r="BD1695">
        <f t="shared" si="704"/>
        <v>0</v>
      </c>
      <c r="BE1695">
        <f t="shared" si="705"/>
        <v>0</v>
      </c>
      <c r="BF1695">
        <f t="shared" si="706"/>
        <v>0</v>
      </c>
      <c r="BG1695" s="500">
        <f t="shared" si="707"/>
        <v>0</v>
      </c>
      <c r="BH1695" s="501">
        <f t="shared" si="708"/>
        <v>0</v>
      </c>
      <c r="BI1695" s="502">
        <f t="shared" si="709"/>
        <v>0</v>
      </c>
      <c r="BJ1695" s="503">
        <f t="shared" si="710"/>
        <v>0</v>
      </c>
      <c r="BK1695" s="500">
        <f t="shared" si="711"/>
        <v>0</v>
      </c>
      <c r="BL1695" s="501">
        <f t="shared" si="712"/>
        <v>0</v>
      </c>
      <c r="BM1695" s="502">
        <f t="shared" si="713"/>
        <v>0</v>
      </c>
      <c r="BN1695" s="503">
        <f t="shared" si="714"/>
        <v>0</v>
      </c>
      <c r="BO1695" s="500">
        <f t="shared" si="715"/>
        <v>0</v>
      </c>
      <c r="BP1695" s="501">
        <f t="shared" si="716"/>
        <v>0</v>
      </c>
      <c r="BQ1695" s="502">
        <f t="shared" si="717"/>
        <v>0</v>
      </c>
      <c r="BR1695" s="503">
        <f t="shared" si="718"/>
        <v>0</v>
      </c>
      <c r="BS1695" s="293">
        <f t="shared" si="719"/>
        <v>0</v>
      </c>
      <c r="BT1695" s="504" t="str">
        <f>IF(BS1695=0,"",
IF(SUM($BS$1629:BS1695)=1,BU1695,
IF($BS$1750&gt;SUM($BS$1629:BS1695),_xlfn.CONCAT(", ",BU1695),
IF($BS$1750=SUM($BS$1629:BS1695),_xlfn.CONCAT(" y ",BU1695)))))</f>
        <v/>
      </c>
      <c r="BU1695" s="505" t="s">
        <v>5216</v>
      </c>
      <c r="BV1695" s="534">
        <f t="shared" si="720"/>
        <v>0</v>
      </c>
      <c r="BW1695" s="290">
        <f t="shared" ref="BW1695:BW1749" si="722">IF(AND(SUM($V1222,$AB1222)=0,COUNTBLANK(D1695)=0,COUNTA(M1695:AD1695,M1822:AD1822)=0),0,IF(AND(SUM($V1222,$AB1222)&gt;0,COUNTBLANK(D1695)=0,COUNTA(M1695:AD1695,M1822:AD1822)=36),0,IF(AND(COUNTBLANK(D1695)=1,COUNTA(M1695:AD1695,M1822:AD1822)=0),0,1)))</f>
        <v>0</v>
      </c>
      <c r="BX1695" s="293">
        <f t="shared" si="721"/>
        <v>0</v>
      </c>
      <c r="BY1695" s="294" t="str">
        <f>IF(BX1695=0,"",
IF(SUM($BX$1629:BX1695)=1,BZ1695,
IF($BX$1750&gt;SUM($BX$1629:BX1695),_xlfn.CONCAT(", ",BZ1695),
IF($BX$1750=SUM($BX$1629:BX1695),_xlfn.CONCAT(" y ",BZ1695)))))</f>
        <v/>
      </c>
      <c r="BZ1695" s="89" t="s">
        <v>5216</v>
      </c>
    </row>
    <row r="1696" spans="1:78" ht="15" customHeight="1">
      <c r="A1696" s="64"/>
      <c r="B1696" s="11"/>
      <c r="C1696" s="38" t="s">
        <v>5217</v>
      </c>
      <c r="D1696" s="1020" t="str">
        <f>IF(CNGE_2025_M1_Secc5_Sub1!$D97="","",CNGE_2025_M1_Secc5_Sub1!$D97)</f>
        <v/>
      </c>
      <c r="E1696" s="889"/>
      <c r="F1696" s="889"/>
      <c r="G1696" s="889"/>
      <c r="H1696" s="889"/>
      <c r="I1696" s="889"/>
      <c r="J1696" s="889"/>
      <c r="K1696" s="889"/>
      <c r="L1696" s="890"/>
      <c r="M1696" s="818"/>
      <c r="N1696" s="818"/>
      <c r="O1696" s="818"/>
      <c r="P1696" s="818"/>
      <c r="Q1696" s="818"/>
      <c r="R1696" s="818"/>
      <c r="S1696" s="818"/>
      <c r="T1696" s="818"/>
      <c r="U1696" s="818"/>
      <c r="V1696" s="818"/>
      <c r="W1696" s="818"/>
      <c r="X1696" s="818"/>
      <c r="Y1696" s="818"/>
      <c r="Z1696" s="818"/>
      <c r="AA1696" s="818"/>
      <c r="AB1696" s="818"/>
      <c r="AC1696" s="818"/>
      <c r="AD1696" s="818"/>
      <c r="AI1696">
        <f t="shared" si="683"/>
        <v>0</v>
      </c>
      <c r="AJ1696">
        <f t="shared" si="684"/>
        <v>0</v>
      </c>
      <c r="AK1696">
        <f t="shared" si="685"/>
        <v>0</v>
      </c>
      <c r="AL1696">
        <f t="shared" si="686"/>
        <v>0</v>
      </c>
      <c r="AM1696">
        <f t="shared" si="687"/>
        <v>0</v>
      </c>
      <c r="AN1696">
        <f t="shared" si="688"/>
        <v>0</v>
      </c>
      <c r="AO1696">
        <f t="shared" si="689"/>
        <v>0</v>
      </c>
      <c r="AP1696">
        <f t="shared" si="690"/>
        <v>0</v>
      </c>
      <c r="AQ1696">
        <f t="shared" si="691"/>
        <v>0</v>
      </c>
      <c r="AR1696">
        <f t="shared" si="692"/>
        <v>0</v>
      </c>
      <c r="AS1696">
        <f t="shared" si="693"/>
        <v>0</v>
      </c>
      <c r="AT1696">
        <f t="shared" si="694"/>
        <v>0</v>
      </c>
      <c r="AU1696">
        <f t="shared" si="695"/>
        <v>0</v>
      </c>
      <c r="AV1696">
        <f t="shared" si="696"/>
        <v>0</v>
      </c>
      <c r="AW1696">
        <f t="shared" si="697"/>
        <v>0</v>
      </c>
      <c r="AX1696">
        <f t="shared" si="698"/>
        <v>0</v>
      </c>
      <c r="AY1696">
        <f t="shared" si="699"/>
        <v>0</v>
      </c>
      <c r="AZ1696">
        <f t="shared" si="700"/>
        <v>0</v>
      </c>
      <c r="BA1696">
        <f t="shared" si="701"/>
        <v>0</v>
      </c>
      <c r="BB1696">
        <f t="shared" si="702"/>
        <v>0</v>
      </c>
      <c r="BC1696">
        <f t="shared" si="703"/>
        <v>0</v>
      </c>
      <c r="BD1696">
        <f t="shared" si="704"/>
        <v>0</v>
      </c>
      <c r="BE1696">
        <f t="shared" si="705"/>
        <v>0</v>
      </c>
      <c r="BF1696">
        <f t="shared" si="706"/>
        <v>0</v>
      </c>
      <c r="BG1696" s="500">
        <f t="shared" si="707"/>
        <v>0</v>
      </c>
      <c r="BH1696" s="501">
        <f t="shared" si="708"/>
        <v>0</v>
      </c>
      <c r="BI1696" s="502">
        <f t="shared" si="709"/>
        <v>0</v>
      </c>
      <c r="BJ1696" s="503">
        <f t="shared" si="710"/>
        <v>0</v>
      </c>
      <c r="BK1696" s="500">
        <f t="shared" si="711"/>
        <v>0</v>
      </c>
      <c r="BL1696" s="501">
        <f t="shared" si="712"/>
        <v>0</v>
      </c>
      <c r="BM1696" s="502">
        <f t="shared" si="713"/>
        <v>0</v>
      </c>
      <c r="BN1696" s="503">
        <f t="shared" si="714"/>
        <v>0</v>
      </c>
      <c r="BO1696" s="500">
        <f t="shared" si="715"/>
        <v>0</v>
      </c>
      <c r="BP1696" s="501">
        <f t="shared" si="716"/>
        <v>0</v>
      </c>
      <c r="BQ1696" s="502">
        <f t="shared" si="717"/>
        <v>0</v>
      </c>
      <c r="BR1696" s="503">
        <f t="shared" si="718"/>
        <v>0</v>
      </c>
      <c r="BS1696" s="293">
        <f t="shared" si="719"/>
        <v>0</v>
      </c>
      <c r="BT1696" s="504" t="str">
        <f>IF(BS1696=0,"",
IF(SUM($BS$1629:BS1696)=1,BU1696,
IF($BS$1750&gt;SUM($BS$1629:BS1696),_xlfn.CONCAT(", ",BU1696),
IF($BS$1750=SUM($BS$1629:BS1696),_xlfn.CONCAT(" y ",BU1696)))))</f>
        <v/>
      </c>
      <c r="BU1696" s="505" t="s">
        <v>5218</v>
      </c>
      <c r="BV1696" s="534">
        <f t="shared" si="720"/>
        <v>0</v>
      </c>
      <c r="BW1696" s="290">
        <f t="shared" si="722"/>
        <v>0</v>
      </c>
      <c r="BX1696" s="293">
        <f t="shared" si="721"/>
        <v>0</v>
      </c>
      <c r="BY1696" s="294" t="str">
        <f>IF(BX1696=0,"",
IF(SUM($BX$1629:BX1696)=1,BZ1696,
IF($BX$1750&gt;SUM($BX$1629:BX1696),_xlfn.CONCAT(", ",BZ1696),
IF($BX$1750=SUM($BX$1629:BX1696),_xlfn.CONCAT(" y ",BZ1696)))))</f>
        <v/>
      </c>
      <c r="BZ1696" s="89" t="s">
        <v>5218</v>
      </c>
    </row>
    <row r="1697" spans="1:78" ht="15" customHeight="1">
      <c r="A1697" s="64"/>
      <c r="B1697" s="11"/>
      <c r="C1697" s="38" t="s">
        <v>5219</v>
      </c>
      <c r="D1697" s="1020" t="str">
        <f>IF(CNGE_2025_M1_Secc5_Sub1!$D98="","",CNGE_2025_M1_Secc5_Sub1!$D98)</f>
        <v/>
      </c>
      <c r="E1697" s="889"/>
      <c r="F1697" s="889"/>
      <c r="G1697" s="889"/>
      <c r="H1697" s="889"/>
      <c r="I1697" s="889"/>
      <c r="J1697" s="889"/>
      <c r="K1697" s="889"/>
      <c r="L1697" s="890"/>
      <c r="M1697" s="818"/>
      <c r="N1697" s="818"/>
      <c r="O1697" s="818"/>
      <c r="P1697" s="818"/>
      <c r="Q1697" s="818"/>
      <c r="R1697" s="818"/>
      <c r="S1697" s="818"/>
      <c r="T1697" s="818"/>
      <c r="U1697" s="818"/>
      <c r="V1697" s="818"/>
      <c r="W1697" s="818"/>
      <c r="X1697" s="818"/>
      <c r="Y1697" s="818"/>
      <c r="Z1697" s="818"/>
      <c r="AA1697" s="818"/>
      <c r="AB1697" s="818"/>
      <c r="AC1697" s="818"/>
      <c r="AD1697" s="818"/>
      <c r="AI1697">
        <f t="shared" si="683"/>
        <v>0</v>
      </c>
      <c r="AJ1697">
        <f t="shared" si="684"/>
        <v>0</v>
      </c>
      <c r="AK1697">
        <f t="shared" si="685"/>
        <v>0</v>
      </c>
      <c r="AL1697">
        <f t="shared" si="686"/>
        <v>0</v>
      </c>
      <c r="AM1697">
        <f t="shared" si="687"/>
        <v>0</v>
      </c>
      <c r="AN1697">
        <f t="shared" si="688"/>
        <v>0</v>
      </c>
      <c r="AO1697">
        <f t="shared" si="689"/>
        <v>0</v>
      </c>
      <c r="AP1697">
        <f t="shared" si="690"/>
        <v>0</v>
      </c>
      <c r="AQ1697">
        <f t="shared" si="691"/>
        <v>0</v>
      </c>
      <c r="AR1697">
        <f t="shared" si="692"/>
        <v>0</v>
      </c>
      <c r="AS1697">
        <f t="shared" si="693"/>
        <v>0</v>
      </c>
      <c r="AT1697">
        <f t="shared" si="694"/>
        <v>0</v>
      </c>
      <c r="AU1697">
        <f t="shared" si="695"/>
        <v>0</v>
      </c>
      <c r="AV1697">
        <f t="shared" si="696"/>
        <v>0</v>
      </c>
      <c r="AW1697">
        <f t="shared" si="697"/>
        <v>0</v>
      </c>
      <c r="AX1697">
        <f t="shared" si="698"/>
        <v>0</v>
      </c>
      <c r="AY1697">
        <f t="shared" si="699"/>
        <v>0</v>
      </c>
      <c r="AZ1697">
        <f t="shared" si="700"/>
        <v>0</v>
      </c>
      <c r="BA1697">
        <f t="shared" si="701"/>
        <v>0</v>
      </c>
      <c r="BB1697">
        <f t="shared" si="702"/>
        <v>0</v>
      </c>
      <c r="BC1697">
        <f t="shared" si="703"/>
        <v>0</v>
      </c>
      <c r="BD1697">
        <f t="shared" si="704"/>
        <v>0</v>
      </c>
      <c r="BE1697">
        <f t="shared" si="705"/>
        <v>0</v>
      </c>
      <c r="BF1697">
        <f t="shared" si="706"/>
        <v>0</v>
      </c>
      <c r="BG1697" s="500">
        <f t="shared" si="707"/>
        <v>0</v>
      </c>
      <c r="BH1697" s="501">
        <f t="shared" si="708"/>
        <v>0</v>
      </c>
      <c r="BI1697" s="502">
        <f t="shared" si="709"/>
        <v>0</v>
      </c>
      <c r="BJ1697" s="503">
        <f t="shared" si="710"/>
        <v>0</v>
      </c>
      <c r="BK1697" s="500">
        <f t="shared" si="711"/>
        <v>0</v>
      </c>
      <c r="BL1697" s="501">
        <f t="shared" si="712"/>
        <v>0</v>
      </c>
      <c r="BM1697" s="502">
        <f t="shared" si="713"/>
        <v>0</v>
      </c>
      <c r="BN1697" s="503">
        <f t="shared" si="714"/>
        <v>0</v>
      </c>
      <c r="BO1697" s="500">
        <f t="shared" si="715"/>
        <v>0</v>
      </c>
      <c r="BP1697" s="501">
        <f t="shared" si="716"/>
        <v>0</v>
      </c>
      <c r="BQ1697" s="502">
        <f t="shared" si="717"/>
        <v>0</v>
      </c>
      <c r="BR1697" s="503">
        <f t="shared" si="718"/>
        <v>0</v>
      </c>
      <c r="BS1697" s="293">
        <f t="shared" si="719"/>
        <v>0</v>
      </c>
      <c r="BT1697" s="504" t="str">
        <f>IF(BS1697=0,"",
IF(SUM($BS$1629:BS1697)=1,BU1697,
IF($BS$1750&gt;SUM($BS$1629:BS1697),_xlfn.CONCAT(", ",BU1697),
IF($BS$1750=SUM($BS$1629:BS1697),_xlfn.CONCAT(" y ",BU1697)))))</f>
        <v/>
      </c>
      <c r="BU1697" s="505" t="s">
        <v>5220</v>
      </c>
      <c r="BV1697" s="534">
        <f t="shared" si="720"/>
        <v>0</v>
      </c>
      <c r="BW1697" s="290">
        <f t="shared" si="722"/>
        <v>0</v>
      </c>
      <c r="BX1697" s="293">
        <f t="shared" si="721"/>
        <v>0</v>
      </c>
      <c r="BY1697" s="294" t="str">
        <f>IF(BX1697=0,"",
IF(SUM($BX$1629:BX1697)=1,BZ1697,
IF($BX$1750&gt;SUM($BX$1629:BX1697),_xlfn.CONCAT(", ",BZ1697),
IF($BX$1750=SUM($BX$1629:BX1697),_xlfn.CONCAT(" y ",BZ1697)))))</f>
        <v/>
      </c>
      <c r="BZ1697" s="89" t="s">
        <v>5220</v>
      </c>
    </row>
    <row r="1698" spans="1:78" ht="15" customHeight="1">
      <c r="A1698" s="64"/>
      <c r="B1698" s="11"/>
      <c r="C1698" s="38" t="s">
        <v>5221</v>
      </c>
      <c r="D1698" s="1020" t="str">
        <f>IF(CNGE_2025_M1_Secc5_Sub1!$D99="","",CNGE_2025_M1_Secc5_Sub1!$D99)</f>
        <v/>
      </c>
      <c r="E1698" s="889"/>
      <c r="F1698" s="889"/>
      <c r="G1698" s="889"/>
      <c r="H1698" s="889"/>
      <c r="I1698" s="889"/>
      <c r="J1698" s="889"/>
      <c r="K1698" s="889"/>
      <c r="L1698" s="890"/>
      <c r="M1698" s="818"/>
      <c r="N1698" s="818"/>
      <c r="O1698" s="818"/>
      <c r="P1698" s="818"/>
      <c r="Q1698" s="818"/>
      <c r="R1698" s="818"/>
      <c r="S1698" s="818"/>
      <c r="T1698" s="818"/>
      <c r="U1698" s="818"/>
      <c r="V1698" s="818"/>
      <c r="W1698" s="818"/>
      <c r="X1698" s="818"/>
      <c r="Y1698" s="818"/>
      <c r="Z1698" s="818"/>
      <c r="AA1698" s="818"/>
      <c r="AB1698" s="818"/>
      <c r="AC1698" s="818"/>
      <c r="AD1698" s="818"/>
      <c r="AI1698">
        <f t="shared" si="683"/>
        <v>0</v>
      </c>
      <c r="AJ1698">
        <f t="shared" si="684"/>
        <v>0</v>
      </c>
      <c r="AK1698">
        <f t="shared" si="685"/>
        <v>0</v>
      </c>
      <c r="AL1698">
        <f t="shared" si="686"/>
        <v>0</v>
      </c>
      <c r="AM1698">
        <f t="shared" si="687"/>
        <v>0</v>
      </c>
      <c r="AN1698">
        <f t="shared" si="688"/>
        <v>0</v>
      </c>
      <c r="AO1698">
        <f t="shared" si="689"/>
        <v>0</v>
      </c>
      <c r="AP1698">
        <f t="shared" si="690"/>
        <v>0</v>
      </c>
      <c r="AQ1698">
        <f t="shared" si="691"/>
        <v>0</v>
      </c>
      <c r="AR1698">
        <f t="shared" si="692"/>
        <v>0</v>
      </c>
      <c r="AS1698">
        <f t="shared" si="693"/>
        <v>0</v>
      </c>
      <c r="AT1698">
        <f t="shared" si="694"/>
        <v>0</v>
      </c>
      <c r="AU1698">
        <f t="shared" si="695"/>
        <v>0</v>
      </c>
      <c r="AV1698">
        <f t="shared" si="696"/>
        <v>0</v>
      </c>
      <c r="AW1698">
        <f t="shared" si="697"/>
        <v>0</v>
      </c>
      <c r="AX1698">
        <f t="shared" si="698"/>
        <v>0</v>
      </c>
      <c r="AY1698">
        <f t="shared" si="699"/>
        <v>0</v>
      </c>
      <c r="AZ1698">
        <f t="shared" si="700"/>
        <v>0</v>
      </c>
      <c r="BA1698">
        <f t="shared" si="701"/>
        <v>0</v>
      </c>
      <c r="BB1698">
        <f t="shared" si="702"/>
        <v>0</v>
      </c>
      <c r="BC1698">
        <f t="shared" si="703"/>
        <v>0</v>
      </c>
      <c r="BD1698">
        <f t="shared" si="704"/>
        <v>0</v>
      </c>
      <c r="BE1698">
        <f t="shared" si="705"/>
        <v>0</v>
      </c>
      <c r="BF1698">
        <f t="shared" si="706"/>
        <v>0</v>
      </c>
      <c r="BG1698" s="500">
        <f t="shared" si="707"/>
        <v>0</v>
      </c>
      <c r="BH1698" s="501">
        <f t="shared" si="708"/>
        <v>0</v>
      </c>
      <c r="BI1698" s="502">
        <f t="shared" si="709"/>
        <v>0</v>
      </c>
      <c r="BJ1698" s="503">
        <f t="shared" si="710"/>
        <v>0</v>
      </c>
      <c r="BK1698" s="500">
        <f t="shared" si="711"/>
        <v>0</v>
      </c>
      <c r="BL1698" s="501">
        <f t="shared" si="712"/>
        <v>0</v>
      </c>
      <c r="BM1698" s="502">
        <f t="shared" si="713"/>
        <v>0</v>
      </c>
      <c r="BN1698" s="503">
        <f t="shared" si="714"/>
        <v>0</v>
      </c>
      <c r="BO1698" s="500">
        <f t="shared" si="715"/>
        <v>0</v>
      </c>
      <c r="BP1698" s="501">
        <f t="shared" si="716"/>
        <v>0</v>
      </c>
      <c r="BQ1698" s="502">
        <f t="shared" si="717"/>
        <v>0</v>
      </c>
      <c r="BR1698" s="503">
        <f t="shared" si="718"/>
        <v>0</v>
      </c>
      <c r="BS1698" s="293">
        <f t="shared" si="719"/>
        <v>0</v>
      </c>
      <c r="BT1698" s="504" t="str">
        <f>IF(BS1698=0,"",
IF(SUM($BS$1629:BS1698)=1,BU1698,
IF($BS$1750&gt;SUM($BS$1629:BS1698),_xlfn.CONCAT(", ",BU1698),
IF($BS$1750=SUM($BS$1629:BS1698),_xlfn.CONCAT(" y ",BU1698)))))</f>
        <v/>
      </c>
      <c r="BU1698" s="505" t="s">
        <v>5222</v>
      </c>
      <c r="BV1698" s="534">
        <f t="shared" si="720"/>
        <v>0</v>
      </c>
      <c r="BW1698" s="290">
        <f t="shared" si="722"/>
        <v>0</v>
      </c>
      <c r="BX1698" s="293">
        <f t="shared" si="721"/>
        <v>0</v>
      </c>
      <c r="BY1698" s="294" t="str">
        <f>IF(BX1698=0,"",
IF(SUM($BX$1629:BX1698)=1,BZ1698,
IF($BX$1750&gt;SUM($BX$1629:BX1698),_xlfn.CONCAT(", ",BZ1698),
IF($BX$1750=SUM($BX$1629:BX1698),_xlfn.CONCAT(" y ",BZ1698)))))</f>
        <v/>
      </c>
      <c r="BZ1698" s="89" t="s">
        <v>5222</v>
      </c>
    </row>
    <row r="1699" spans="1:78" ht="15" customHeight="1">
      <c r="A1699" s="64"/>
      <c r="B1699" s="11"/>
      <c r="C1699" s="38" t="s">
        <v>5223</v>
      </c>
      <c r="D1699" s="1020" t="str">
        <f>IF(CNGE_2025_M1_Secc5_Sub1!$D100="","",CNGE_2025_M1_Secc5_Sub1!$D100)</f>
        <v/>
      </c>
      <c r="E1699" s="889"/>
      <c r="F1699" s="889"/>
      <c r="G1699" s="889"/>
      <c r="H1699" s="889"/>
      <c r="I1699" s="889"/>
      <c r="J1699" s="889"/>
      <c r="K1699" s="889"/>
      <c r="L1699" s="890"/>
      <c r="M1699" s="818"/>
      <c r="N1699" s="818"/>
      <c r="O1699" s="818"/>
      <c r="P1699" s="818"/>
      <c r="Q1699" s="818"/>
      <c r="R1699" s="818"/>
      <c r="S1699" s="818"/>
      <c r="T1699" s="818"/>
      <c r="U1699" s="818"/>
      <c r="V1699" s="818"/>
      <c r="W1699" s="818"/>
      <c r="X1699" s="818"/>
      <c r="Y1699" s="818"/>
      <c r="Z1699" s="818"/>
      <c r="AA1699" s="818"/>
      <c r="AB1699" s="818"/>
      <c r="AC1699" s="818"/>
      <c r="AD1699" s="818"/>
      <c r="AI1699">
        <f t="shared" si="683"/>
        <v>0</v>
      </c>
      <c r="AJ1699">
        <f t="shared" si="684"/>
        <v>0</v>
      </c>
      <c r="AK1699">
        <f t="shared" si="685"/>
        <v>0</v>
      </c>
      <c r="AL1699">
        <f t="shared" si="686"/>
        <v>0</v>
      </c>
      <c r="AM1699">
        <f t="shared" si="687"/>
        <v>0</v>
      </c>
      <c r="AN1699">
        <f t="shared" si="688"/>
        <v>0</v>
      </c>
      <c r="AO1699">
        <f t="shared" si="689"/>
        <v>0</v>
      </c>
      <c r="AP1699">
        <f t="shared" si="690"/>
        <v>0</v>
      </c>
      <c r="AQ1699">
        <f t="shared" si="691"/>
        <v>0</v>
      </c>
      <c r="AR1699">
        <f t="shared" si="692"/>
        <v>0</v>
      </c>
      <c r="AS1699">
        <f t="shared" si="693"/>
        <v>0</v>
      </c>
      <c r="AT1699">
        <f t="shared" si="694"/>
        <v>0</v>
      </c>
      <c r="AU1699">
        <f t="shared" si="695"/>
        <v>0</v>
      </c>
      <c r="AV1699">
        <f t="shared" si="696"/>
        <v>0</v>
      </c>
      <c r="AW1699">
        <f t="shared" si="697"/>
        <v>0</v>
      </c>
      <c r="AX1699">
        <f t="shared" si="698"/>
        <v>0</v>
      </c>
      <c r="AY1699">
        <f t="shared" si="699"/>
        <v>0</v>
      </c>
      <c r="AZ1699">
        <f t="shared" si="700"/>
        <v>0</v>
      </c>
      <c r="BA1699">
        <f t="shared" si="701"/>
        <v>0</v>
      </c>
      <c r="BB1699">
        <f t="shared" si="702"/>
        <v>0</v>
      </c>
      <c r="BC1699">
        <f t="shared" si="703"/>
        <v>0</v>
      </c>
      <c r="BD1699">
        <f t="shared" si="704"/>
        <v>0</v>
      </c>
      <c r="BE1699">
        <f t="shared" si="705"/>
        <v>0</v>
      </c>
      <c r="BF1699">
        <f t="shared" si="706"/>
        <v>0</v>
      </c>
      <c r="BG1699" s="500">
        <f t="shared" si="707"/>
        <v>0</v>
      </c>
      <c r="BH1699" s="501">
        <f t="shared" si="708"/>
        <v>0</v>
      </c>
      <c r="BI1699" s="502">
        <f t="shared" si="709"/>
        <v>0</v>
      </c>
      <c r="BJ1699" s="503">
        <f t="shared" si="710"/>
        <v>0</v>
      </c>
      <c r="BK1699" s="500">
        <f t="shared" si="711"/>
        <v>0</v>
      </c>
      <c r="BL1699" s="501">
        <f t="shared" si="712"/>
        <v>0</v>
      </c>
      <c r="BM1699" s="502">
        <f t="shared" si="713"/>
        <v>0</v>
      </c>
      <c r="BN1699" s="503">
        <f t="shared" si="714"/>
        <v>0</v>
      </c>
      <c r="BO1699" s="500">
        <f t="shared" si="715"/>
        <v>0</v>
      </c>
      <c r="BP1699" s="501">
        <f t="shared" si="716"/>
        <v>0</v>
      </c>
      <c r="BQ1699" s="502">
        <f t="shared" si="717"/>
        <v>0</v>
      </c>
      <c r="BR1699" s="503">
        <f t="shared" si="718"/>
        <v>0</v>
      </c>
      <c r="BS1699" s="293">
        <f t="shared" si="719"/>
        <v>0</v>
      </c>
      <c r="BT1699" s="504" t="str">
        <f>IF(BS1699=0,"",
IF(SUM($BS$1629:BS1699)=1,BU1699,
IF($BS$1750&gt;SUM($BS$1629:BS1699),_xlfn.CONCAT(", ",BU1699),
IF($BS$1750=SUM($BS$1629:BS1699),_xlfn.CONCAT(" y ",BU1699)))))</f>
        <v/>
      </c>
      <c r="BU1699" s="505" t="s">
        <v>5224</v>
      </c>
      <c r="BV1699" s="534">
        <f t="shared" si="720"/>
        <v>0</v>
      </c>
      <c r="BW1699" s="290">
        <f t="shared" si="722"/>
        <v>0</v>
      </c>
      <c r="BX1699" s="293">
        <f t="shared" si="721"/>
        <v>0</v>
      </c>
      <c r="BY1699" s="294" t="str">
        <f>IF(BX1699=0,"",
IF(SUM($BX$1629:BX1699)=1,BZ1699,
IF($BX$1750&gt;SUM($BX$1629:BX1699),_xlfn.CONCAT(", ",BZ1699),
IF($BX$1750=SUM($BX$1629:BX1699),_xlfn.CONCAT(" y ",BZ1699)))))</f>
        <v/>
      </c>
      <c r="BZ1699" s="89" t="s">
        <v>5224</v>
      </c>
    </row>
    <row r="1700" spans="1:78" ht="15" customHeight="1">
      <c r="A1700" s="64"/>
      <c r="B1700" s="11"/>
      <c r="C1700" s="38" t="s">
        <v>5225</v>
      </c>
      <c r="D1700" s="1020" t="str">
        <f>IF(CNGE_2025_M1_Secc5_Sub1!$D101="","",CNGE_2025_M1_Secc5_Sub1!$D101)</f>
        <v/>
      </c>
      <c r="E1700" s="889"/>
      <c r="F1700" s="889"/>
      <c r="G1700" s="889"/>
      <c r="H1700" s="889"/>
      <c r="I1700" s="889"/>
      <c r="J1700" s="889"/>
      <c r="K1700" s="889"/>
      <c r="L1700" s="890"/>
      <c r="M1700" s="818"/>
      <c r="N1700" s="818"/>
      <c r="O1700" s="818"/>
      <c r="P1700" s="818"/>
      <c r="Q1700" s="818"/>
      <c r="R1700" s="818"/>
      <c r="S1700" s="818"/>
      <c r="T1700" s="818"/>
      <c r="U1700" s="818"/>
      <c r="V1700" s="818"/>
      <c r="W1700" s="818"/>
      <c r="X1700" s="818"/>
      <c r="Y1700" s="818"/>
      <c r="Z1700" s="818"/>
      <c r="AA1700" s="818"/>
      <c r="AB1700" s="818"/>
      <c r="AC1700" s="818"/>
      <c r="AD1700" s="818"/>
      <c r="AI1700">
        <f t="shared" si="683"/>
        <v>0</v>
      </c>
      <c r="AJ1700">
        <f t="shared" si="684"/>
        <v>0</v>
      </c>
      <c r="AK1700">
        <f t="shared" si="685"/>
        <v>0</v>
      </c>
      <c r="AL1700">
        <f t="shared" si="686"/>
        <v>0</v>
      </c>
      <c r="AM1700">
        <f t="shared" si="687"/>
        <v>0</v>
      </c>
      <c r="AN1700">
        <f t="shared" si="688"/>
        <v>0</v>
      </c>
      <c r="AO1700">
        <f t="shared" si="689"/>
        <v>0</v>
      </c>
      <c r="AP1700">
        <f t="shared" si="690"/>
        <v>0</v>
      </c>
      <c r="AQ1700">
        <f t="shared" si="691"/>
        <v>0</v>
      </c>
      <c r="AR1700">
        <f t="shared" si="692"/>
        <v>0</v>
      </c>
      <c r="AS1700">
        <f t="shared" si="693"/>
        <v>0</v>
      </c>
      <c r="AT1700">
        <f t="shared" si="694"/>
        <v>0</v>
      </c>
      <c r="AU1700">
        <f t="shared" si="695"/>
        <v>0</v>
      </c>
      <c r="AV1700">
        <f t="shared" si="696"/>
        <v>0</v>
      </c>
      <c r="AW1700">
        <f t="shared" si="697"/>
        <v>0</v>
      </c>
      <c r="AX1700">
        <f t="shared" si="698"/>
        <v>0</v>
      </c>
      <c r="AY1700">
        <f t="shared" si="699"/>
        <v>0</v>
      </c>
      <c r="AZ1700">
        <f t="shared" si="700"/>
        <v>0</v>
      </c>
      <c r="BA1700">
        <f t="shared" si="701"/>
        <v>0</v>
      </c>
      <c r="BB1700">
        <f t="shared" si="702"/>
        <v>0</v>
      </c>
      <c r="BC1700">
        <f t="shared" si="703"/>
        <v>0</v>
      </c>
      <c r="BD1700">
        <f t="shared" si="704"/>
        <v>0</v>
      </c>
      <c r="BE1700">
        <f t="shared" si="705"/>
        <v>0</v>
      </c>
      <c r="BF1700">
        <f t="shared" si="706"/>
        <v>0</v>
      </c>
      <c r="BG1700" s="500">
        <f t="shared" si="707"/>
        <v>0</v>
      </c>
      <c r="BH1700" s="501">
        <f t="shared" si="708"/>
        <v>0</v>
      </c>
      <c r="BI1700" s="502">
        <f t="shared" si="709"/>
        <v>0</v>
      </c>
      <c r="BJ1700" s="503">
        <f t="shared" si="710"/>
        <v>0</v>
      </c>
      <c r="BK1700" s="500">
        <f t="shared" si="711"/>
        <v>0</v>
      </c>
      <c r="BL1700" s="501">
        <f t="shared" si="712"/>
        <v>0</v>
      </c>
      <c r="BM1700" s="502">
        <f t="shared" si="713"/>
        <v>0</v>
      </c>
      <c r="BN1700" s="503">
        <f t="shared" si="714"/>
        <v>0</v>
      </c>
      <c r="BO1700" s="500">
        <f t="shared" si="715"/>
        <v>0</v>
      </c>
      <c r="BP1700" s="501">
        <f t="shared" si="716"/>
        <v>0</v>
      </c>
      <c r="BQ1700" s="502">
        <f t="shared" si="717"/>
        <v>0</v>
      </c>
      <c r="BR1700" s="503">
        <f t="shared" si="718"/>
        <v>0</v>
      </c>
      <c r="BS1700" s="293">
        <f t="shared" si="719"/>
        <v>0</v>
      </c>
      <c r="BT1700" s="504" t="str">
        <f>IF(BS1700=0,"",
IF(SUM($BS$1629:BS1700)=1,BU1700,
IF($BS$1750&gt;SUM($BS$1629:BS1700),_xlfn.CONCAT(", ",BU1700),
IF($BS$1750=SUM($BS$1629:BS1700),_xlfn.CONCAT(" y ",BU1700)))))</f>
        <v/>
      </c>
      <c r="BU1700" s="505" t="s">
        <v>5226</v>
      </c>
      <c r="BV1700" s="534">
        <f t="shared" si="720"/>
        <v>0</v>
      </c>
      <c r="BW1700" s="290">
        <f t="shared" si="722"/>
        <v>0</v>
      </c>
      <c r="BX1700" s="293">
        <f t="shared" si="721"/>
        <v>0</v>
      </c>
      <c r="BY1700" s="294" t="str">
        <f>IF(BX1700=0,"",
IF(SUM($BX$1629:BX1700)=1,BZ1700,
IF($BX$1750&gt;SUM($BX$1629:BX1700),_xlfn.CONCAT(", ",BZ1700),
IF($BX$1750=SUM($BX$1629:BX1700),_xlfn.CONCAT(" y ",BZ1700)))))</f>
        <v/>
      </c>
      <c r="BZ1700" s="89" t="s">
        <v>5226</v>
      </c>
    </row>
    <row r="1701" spans="1:78" ht="15" customHeight="1">
      <c r="A1701" s="64"/>
      <c r="B1701" s="11"/>
      <c r="C1701" s="38" t="s">
        <v>5227</v>
      </c>
      <c r="D1701" s="1020" t="str">
        <f>IF(CNGE_2025_M1_Secc5_Sub1!$D102="","",CNGE_2025_M1_Secc5_Sub1!$D102)</f>
        <v/>
      </c>
      <c r="E1701" s="889"/>
      <c r="F1701" s="889"/>
      <c r="G1701" s="889"/>
      <c r="H1701" s="889"/>
      <c r="I1701" s="889"/>
      <c r="J1701" s="889"/>
      <c r="K1701" s="889"/>
      <c r="L1701" s="890"/>
      <c r="M1701" s="818"/>
      <c r="N1701" s="818"/>
      <c r="O1701" s="818"/>
      <c r="P1701" s="818"/>
      <c r="Q1701" s="818"/>
      <c r="R1701" s="818"/>
      <c r="S1701" s="818"/>
      <c r="T1701" s="818"/>
      <c r="U1701" s="818"/>
      <c r="V1701" s="818"/>
      <c r="W1701" s="818"/>
      <c r="X1701" s="818"/>
      <c r="Y1701" s="818"/>
      <c r="Z1701" s="818"/>
      <c r="AA1701" s="818"/>
      <c r="AB1701" s="818"/>
      <c r="AC1701" s="818"/>
      <c r="AD1701" s="818"/>
      <c r="AI1701">
        <f t="shared" si="683"/>
        <v>0</v>
      </c>
      <c r="AJ1701">
        <f t="shared" si="684"/>
        <v>0</v>
      </c>
      <c r="AK1701">
        <f t="shared" si="685"/>
        <v>0</v>
      </c>
      <c r="AL1701">
        <f t="shared" si="686"/>
        <v>0</v>
      </c>
      <c r="AM1701">
        <f t="shared" si="687"/>
        <v>0</v>
      </c>
      <c r="AN1701">
        <f t="shared" si="688"/>
        <v>0</v>
      </c>
      <c r="AO1701">
        <f t="shared" si="689"/>
        <v>0</v>
      </c>
      <c r="AP1701">
        <f t="shared" si="690"/>
        <v>0</v>
      </c>
      <c r="AQ1701">
        <f t="shared" si="691"/>
        <v>0</v>
      </c>
      <c r="AR1701">
        <f t="shared" si="692"/>
        <v>0</v>
      </c>
      <c r="AS1701">
        <f t="shared" si="693"/>
        <v>0</v>
      </c>
      <c r="AT1701">
        <f t="shared" si="694"/>
        <v>0</v>
      </c>
      <c r="AU1701">
        <f t="shared" si="695"/>
        <v>0</v>
      </c>
      <c r="AV1701">
        <f t="shared" si="696"/>
        <v>0</v>
      </c>
      <c r="AW1701">
        <f t="shared" si="697"/>
        <v>0</v>
      </c>
      <c r="AX1701">
        <f t="shared" si="698"/>
        <v>0</v>
      </c>
      <c r="AY1701">
        <f t="shared" si="699"/>
        <v>0</v>
      </c>
      <c r="AZ1701">
        <f t="shared" si="700"/>
        <v>0</v>
      </c>
      <c r="BA1701">
        <f t="shared" si="701"/>
        <v>0</v>
      </c>
      <c r="BB1701">
        <f t="shared" si="702"/>
        <v>0</v>
      </c>
      <c r="BC1701">
        <f t="shared" si="703"/>
        <v>0</v>
      </c>
      <c r="BD1701">
        <f t="shared" si="704"/>
        <v>0</v>
      </c>
      <c r="BE1701">
        <f t="shared" si="705"/>
        <v>0</v>
      </c>
      <c r="BF1701">
        <f t="shared" si="706"/>
        <v>0</v>
      </c>
      <c r="BG1701" s="500">
        <f t="shared" si="707"/>
        <v>0</v>
      </c>
      <c r="BH1701" s="501">
        <f t="shared" si="708"/>
        <v>0</v>
      </c>
      <c r="BI1701" s="502">
        <f t="shared" si="709"/>
        <v>0</v>
      </c>
      <c r="BJ1701" s="503">
        <f t="shared" si="710"/>
        <v>0</v>
      </c>
      <c r="BK1701" s="500">
        <f t="shared" si="711"/>
        <v>0</v>
      </c>
      <c r="BL1701" s="501">
        <f t="shared" si="712"/>
        <v>0</v>
      </c>
      <c r="BM1701" s="502">
        <f t="shared" si="713"/>
        <v>0</v>
      </c>
      <c r="BN1701" s="503">
        <f t="shared" si="714"/>
        <v>0</v>
      </c>
      <c r="BO1701" s="500">
        <f t="shared" si="715"/>
        <v>0</v>
      </c>
      <c r="BP1701" s="501">
        <f t="shared" si="716"/>
        <v>0</v>
      </c>
      <c r="BQ1701" s="502">
        <f t="shared" si="717"/>
        <v>0</v>
      </c>
      <c r="BR1701" s="503">
        <f t="shared" si="718"/>
        <v>0</v>
      </c>
      <c r="BS1701" s="293">
        <f t="shared" si="719"/>
        <v>0</v>
      </c>
      <c r="BT1701" s="504" t="str">
        <f>IF(BS1701=0,"",
IF(SUM($BS$1629:BS1701)=1,BU1701,
IF($BS$1750&gt;SUM($BS$1629:BS1701),_xlfn.CONCAT(", ",BU1701),
IF($BS$1750=SUM($BS$1629:BS1701),_xlfn.CONCAT(" y ",BU1701)))))</f>
        <v/>
      </c>
      <c r="BU1701" s="505" t="s">
        <v>5228</v>
      </c>
      <c r="BV1701" s="534">
        <f t="shared" si="720"/>
        <v>0</v>
      </c>
      <c r="BW1701" s="290">
        <f t="shared" si="722"/>
        <v>0</v>
      </c>
      <c r="BX1701" s="293">
        <f t="shared" si="721"/>
        <v>0</v>
      </c>
      <c r="BY1701" s="294" t="str">
        <f>IF(BX1701=0,"",
IF(SUM($BX$1629:BX1701)=1,BZ1701,
IF($BX$1750&gt;SUM($BX$1629:BX1701),_xlfn.CONCAT(", ",BZ1701),
IF($BX$1750=SUM($BX$1629:BX1701),_xlfn.CONCAT(" y ",BZ1701)))))</f>
        <v/>
      </c>
      <c r="BZ1701" s="89" t="s">
        <v>5228</v>
      </c>
    </row>
    <row r="1702" spans="1:78" ht="15" customHeight="1">
      <c r="A1702" s="64"/>
      <c r="B1702" s="11"/>
      <c r="C1702" s="38" t="s">
        <v>5229</v>
      </c>
      <c r="D1702" s="1020" t="str">
        <f>IF(CNGE_2025_M1_Secc5_Sub1!$D103="","",CNGE_2025_M1_Secc5_Sub1!$D103)</f>
        <v/>
      </c>
      <c r="E1702" s="889"/>
      <c r="F1702" s="889"/>
      <c r="G1702" s="889"/>
      <c r="H1702" s="889"/>
      <c r="I1702" s="889"/>
      <c r="J1702" s="889"/>
      <c r="K1702" s="889"/>
      <c r="L1702" s="890"/>
      <c r="M1702" s="818"/>
      <c r="N1702" s="818"/>
      <c r="O1702" s="818"/>
      <c r="P1702" s="818"/>
      <c r="Q1702" s="818"/>
      <c r="R1702" s="818"/>
      <c r="S1702" s="818"/>
      <c r="T1702" s="818"/>
      <c r="U1702" s="818"/>
      <c r="V1702" s="818"/>
      <c r="W1702" s="818"/>
      <c r="X1702" s="818"/>
      <c r="Y1702" s="818"/>
      <c r="Z1702" s="818"/>
      <c r="AA1702" s="818"/>
      <c r="AB1702" s="818"/>
      <c r="AC1702" s="818"/>
      <c r="AD1702" s="818"/>
      <c r="AI1702">
        <f t="shared" si="683"/>
        <v>0</v>
      </c>
      <c r="AJ1702">
        <f t="shared" si="684"/>
        <v>0</v>
      </c>
      <c r="AK1702">
        <f t="shared" si="685"/>
        <v>0</v>
      </c>
      <c r="AL1702">
        <f t="shared" si="686"/>
        <v>0</v>
      </c>
      <c r="AM1702">
        <f t="shared" si="687"/>
        <v>0</v>
      </c>
      <c r="AN1702">
        <f t="shared" si="688"/>
        <v>0</v>
      </c>
      <c r="AO1702">
        <f t="shared" si="689"/>
        <v>0</v>
      </c>
      <c r="AP1702">
        <f t="shared" si="690"/>
        <v>0</v>
      </c>
      <c r="AQ1702">
        <f t="shared" si="691"/>
        <v>0</v>
      </c>
      <c r="AR1702">
        <f t="shared" si="692"/>
        <v>0</v>
      </c>
      <c r="AS1702">
        <f t="shared" si="693"/>
        <v>0</v>
      </c>
      <c r="AT1702">
        <f t="shared" si="694"/>
        <v>0</v>
      </c>
      <c r="AU1702">
        <f t="shared" si="695"/>
        <v>0</v>
      </c>
      <c r="AV1702">
        <f t="shared" si="696"/>
        <v>0</v>
      </c>
      <c r="AW1702">
        <f t="shared" si="697"/>
        <v>0</v>
      </c>
      <c r="AX1702">
        <f t="shared" si="698"/>
        <v>0</v>
      </c>
      <c r="AY1702">
        <f t="shared" si="699"/>
        <v>0</v>
      </c>
      <c r="AZ1702">
        <f t="shared" si="700"/>
        <v>0</v>
      </c>
      <c r="BA1702">
        <f t="shared" si="701"/>
        <v>0</v>
      </c>
      <c r="BB1702">
        <f t="shared" si="702"/>
        <v>0</v>
      </c>
      <c r="BC1702">
        <f t="shared" si="703"/>
        <v>0</v>
      </c>
      <c r="BD1702">
        <f t="shared" si="704"/>
        <v>0</v>
      </c>
      <c r="BE1702">
        <f t="shared" si="705"/>
        <v>0</v>
      </c>
      <c r="BF1702">
        <f t="shared" si="706"/>
        <v>0</v>
      </c>
      <c r="BG1702" s="500">
        <f t="shared" si="707"/>
        <v>0</v>
      </c>
      <c r="BH1702" s="501">
        <f t="shared" si="708"/>
        <v>0</v>
      </c>
      <c r="BI1702" s="502">
        <f t="shared" si="709"/>
        <v>0</v>
      </c>
      <c r="BJ1702" s="503">
        <f t="shared" si="710"/>
        <v>0</v>
      </c>
      <c r="BK1702" s="500">
        <f t="shared" si="711"/>
        <v>0</v>
      </c>
      <c r="BL1702" s="501">
        <f t="shared" si="712"/>
        <v>0</v>
      </c>
      <c r="BM1702" s="502">
        <f t="shared" si="713"/>
        <v>0</v>
      </c>
      <c r="BN1702" s="503">
        <f t="shared" si="714"/>
        <v>0</v>
      </c>
      <c r="BO1702" s="500">
        <f t="shared" si="715"/>
        <v>0</v>
      </c>
      <c r="BP1702" s="501">
        <f t="shared" si="716"/>
        <v>0</v>
      </c>
      <c r="BQ1702" s="502">
        <f t="shared" si="717"/>
        <v>0</v>
      </c>
      <c r="BR1702" s="503">
        <f t="shared" si="718"/>
        <v>0</v>
      </c>
      <c r="BS1702" s="293">
        <f t="shared" si="719"/>
        <v>0</v>
      </c>
      <c r="BT1702" s="504" t="str">
        <f>IF(BS1702=0,"",
IF(SUM($BS$1629:BS1702)=1,BU1702,
IF($BS$1750&gt;SUM($BS$1629:BS1702),_xlfn.CONCAT(", ",BU1702),
IF($BS$1750=SUM($BS$1629:BS1702),_xlfn.CONCAT(" y ",BU1702)))))</f>
        <v/>
      </c>
      <c r="BU1702" s="505" t="s">
        <v>5230</v>
      </c>
      <c r="BV1702" s="534">
        <f t="shared" si="720"/>
        <v>0</v>
      </c>
      <c r="BW1702" s="290">
        <f t="shared" si="722"/>
        <v>0</v>
      </c>
      <c r="BX1702" s="293">
        <f t="shared" si="721"/>
        <v>0</v>
      </c>
      <c r="BY1702" s="294" t="str">
        <f>IF(BX1702=0,"",
IF(SUM($BX$1629:BX1702)=1,BZ1702,
IF($BX$1750&gt;SUM($BX$1629:BX1702),_xlfn.CONCAT(", ",BZ1702),
IF($BX$1750=SUM($BX$1629:BX1702),_xlfn.CONCAT(" y ",BZ1702)))))</f>
        <v/>
      </c>
      <c r="BZ1702" s="89" t="s">
        <v>5230</v>
      </c>
    </row>
    <row r="1703" spans="1:78" ht="15" customHeight="1">
      <c r="A1703" s="64"/>
      <c r="B1703" s="11"/>
      <c r="C1703" s="38" t="s">
        <v>5231</v>
      </c>
      <c r="D1703" s="1020" t="str">
        <f>IF(CNGE_2025_M1_Secc5_Sub1!$D104="","",CNGE_2025_M1_Secc5_Sub1!$D104)</f>
        <v/>
      </c>
      <c r="E1703" s="889"/>
      <c r="F1703" s="889"/>
      <c r="G1703" s="889"/>
      <c r="H1703" s="889"/>
      <c r="I1703" s="889"/>
      <c r="J1703" s="889"/>
      <c r="K1703" s="889"/>
      <c r="L1703" s="890"/>
      <c r="M1703" s="818"/>
      <c r="N1703" s="818"/>
      <c r="O1703" s="818"/>
      <c r="P1703" s="818"/>
      <c r="Q1703" s="818"/>
      <c r="R1703" s="818"/>
      <c r="S1703" s="818"/>
      <c r="T1703" s="818"/>
      <c r="U1703" s="818"/>
      <c r="V1703" s="818"/>
      <c r="W1703" s="818"/>
      <c r="X1703" s="818"/>
      <c r="Y1703" s="818"/>
      <c r="Z1703" s="818"/>
      <c r="AA1703" s="818"/>
      <c r="AB1703" s="818"/>
      <c r="AC1703" s="818"/>
      <c r="AD1703" s="818"/>
      <c r="AI1703">
        <f t="shared" si="683"/>
        <v>0</v>
      </c>
      <c r="AJ1703">
        <f t="shared" si="684"/>
        <v>0</v>
      </c>
      <c r="AK1703">
        <f t="shared" si="685"/>
        <v>0</v>
      </c>
      <c r="AL1703">
        <f t="shared" si="686"/>
        <v>0</v>
      </c>
      <c r="AM1703">
        <f t="shared" si="687"/>
        <v>0</v>
      </c>
      <c r="AN1703">
        <f t="shared" si="688"/>
        <v>0</v>
      </c>
      <c r="AO1703">
        <f t="shared" si="689"/>
        <v>0</v>
      </c>
      <c r="AP1703">
        <f t="shared" si="690"/>
        <v>0</v>
      </c>
      <c r="AQ1703">
        <f t="shared" si="691"/>
        <v>0</v>
      </c>
      <c r="AR1703">
        <f t="shared" si="692"/>
        <v>0</v>
      </c>
      <c r="AS1703">
        <f t="shared" si="693"/>
        <v>0</v>
      </c>
      <c r="AT1703">
        <f t="shared" si="694"/>
        <v>0</v>
      </c>
      <c r="AU1703">
        <f t="shared" si="695"/>
        <v>0</v>
      </c>
      <c r="AV1703">
        <f t="shared" si="696"/>
        <v>0</v>
      </c>
      <c r="AW1703">
        <f t="shared" si="697"/>
        <v>0</v>
      </c>
      <c r="AX1703">
        <f t="shared" si="698"/>
        <v>0</v>
      </c>
      <c r="AY1703">
        <f t="shared" si="699"/>
        <v>0</v>
      </c>
      <c r="AZ1703">
        <f t="shared" si="700"/>
        <v>0</v>
      </c>
      <c r="BA1703">
        <f t="shared" si="701"/>
        <v>0</v>
      </c>
      <c r="BB1703">
        <f t="shared" si="702"/>
        <v>0</v>
      </c>
      <c r="BC1703">
        <f t="shared" si="703"/>
        <v>0</v>
      </c>
      <c r="BD1703">
        <f t="shared" si="704"/>
        <v>0</v>
      </c>
      <c r="BE1703">
        <f t="shared" si="705"/>
        <v>0</v>
      </c>
      <c r="BF1703">
        <f t="shared" si="706"/>
        <v>0</v>
      </c>
      <c r="BG1703" s="500">
        <f t="shared" si="707"/>
        <v>0</v>
      </c>
      <c r="BH1703" s="501">
        <f t="shared" si="708"/>
        <v>0</v>
      </c>
      <c r="BI1703" s="502">
        <f t="shared" si="709"/>
        <v>0</v>
      </c>
      <c r="BJ1703" s="503">
        <f t="shared" si="710"/>
        <v>0</v>
      </c>
      <c r="BK1703" s="500">
        <f t="shared" si="711"/>
        <v>0</v>
      </c>
      <c r="BL1703" s="501">
        <f t="shared" si="712"/>
        <v>0</v>
      </c>
      <c r="BM1703" s="502">
        <f t="shared" si="713"/>
        <v>0</v>
      </c>
      <c r="BN1703" s="503">
        <f t="shared" si="714"/>
        <v>0</v>
      </c>
      <c r="BO1703" s="500">
        <f t="shared" si="715"/>
        <v>0</v>
      </c>
      <c r="BP1703" s="501">
        <f t="shared" si="716"/>
        <v>0</v>
      </c>
      <c r="BQ1703" s="502">
        <f t="shared" si="717"/>
        <v>0</v>
      </c>
      <c r="BR1703" s="503">
        <f t="shared" si="718"/>
        <v>0</v>
      </c>
      <c r="BS1703" s="293">
        <f t="shared" si="719"/>
        <v>0</v>
      </c>
      <c r="BT1703" s="504" t="str">
        <f>IF(BS1703=0,"",
IF(SUM($BS$1629:BS1703)=1,BU1703,
IF($BS$1750&gt;SUM($BS$1629:BS1703),_xlfn.CONCAT(", ",BU1703),
IF($BS$1750=SUM($BS$1629:BS1703),_xlfn.CONCAT(" y ",BU1703)))))</f>
        <v/>
      </c>
      <c r="BU1703" s="505" t="s">
        <v>5232</v>
      </c>
      <c r="BV1703" s="534">
        <f t="shared" si="720"/>
        <v>0</v>
      </c>
      <c r="BW1703" s="290">
        <f t="shared" si="722"/>
        <v>0</v>
      </c>
      <c r="BX1703" s="293">
        <f t="shared" si="721"/>
        <v>0</v>
      </c>
      <c r="BY1703" s="294" t="str">
        <f>IF(BX1703=0,"",
IF(SUM($BX$1629:BX1703)=1,BZ1703,
IF($BX$1750&gt;SUM($BX$1629:BX1703),_xlfn.CONCAT(", ",BZ1703),
IF($BX$1750=SUM($BX$1629:BX1703),_xlfn.CONCAT(" y ",BZ1703)))))</f>
        <v/>
      </c>
      <c r="BZ1703" s="89" t="s">
        <v>5232</v>
      </c>
    </row>
    <row r="1704" spans="1:78" ht="15" customHeight="1">
      <c r="A1704" s="64"/>
      <c r="B1704" s="11"/>
      <c r="C1704" s="38" t="s">
        <v>5233</v>
      </c>
      <c r="D1704" s="1020" t="str">
        <f>IF(CNGE_2025_M1_Secc5_Sub1!$D105="","",CNGE_2025_M1_Secc5_Sub1!$D105)</f>
        <v/>
      </c>
      <c r="E1704" s="889"/>
      <c r="F1704" s="889"/>
      <c r="G1704" s="889"/>
      <c r="H1704" s="889"/>
      <c r="I1704" s="889"/>
      <c r="J1704" s="889"/>
      <c r="K1704" s="889"/>
      <c r="L1704" s="890"/>
      <c r="M1704" s="818"/>
      <c r="N1704" s="818"/>
      <c r="O1704" s="818"/>
      <c r="P1704" s="818"/>
      <c r="Q1704" s="818"/>
      <c r="R1704" s="818"/>
      <c r="S1704" s="818"/>
      <c r="T1704" s="818"/>
      <c r="U1704" s="818"/>
      <c r="V1704" s="818"/>
      <c r="W1704" s="818"/>
      <c r="X1704" s="818"/>
      <c r="Y1704" s="818"/>
      <c r="Z1704" s="818"/>
      <c r="AA1704" s="818"/>
      <c r="AB1704" s="818"/>
      <c r="AC1704" s="818"/>
      <c r="AD1704" s="818"/>
      <c r="AI1704">
        <f t="shared" si="683"/>
        <v>0</v>
      </c>
      <c r="AJ1704">
        <f t="shared" si="684"/>
        <v>0</v>
      </c>
      <c r="AK1704">
        <f t="shared" si="685"/>
        <v>0</v>
      </c>
      <c r="AL1704">
        <f t="shared" si="686"/>
        <v>0</v>
      </c>
      <c r="AM1704">
        <f t="shared" si="687"/>
        <v>0</v>
      </c>
      <c r="AN1704">
        <f t="shared" si="688"/>
        <v>0</v>
      </c>
      <c r="AO1704">
        <f t="shared" si="689"/>
        <v>0</v>
      </c>
      <c r="AP1704">
        <f t="shared" si="690"/>
        <v>0</v>
      </c>
      <c r="AQ1704">
        <f t="shared" si="691"/>
        <v>0</v>
      </c>
      <c r="AR1704">
        <f t="shared" si="692"/>
        <v>0</v>
      </c>
      <c r="AS1704">
        <f t="shared" si="693"/>
        <v>0</v>
      </c>
      <c r="AT1704">
        <f t="shared" si="694"/>
        <v>0</v>
      </c>
      <c r="AU1704">
        <f t="shared" si="695"/>
        <v>0</v>
      </c>
      <c r="AV1704">
        <f t="shared" si="696"/>
        <v>0</v>
      </c>
      <c r="AW1704">
        <f t="shared" si="697"/>
        <v>0</v>
      </c>
      <c r="AX1704">
        <f t="shared" si="698"/>
        <v>0</v>
      </c>
      <c r="AY1704">
        <f t="shared" si="699"/>
        <v>0</v>
      </c>
      <c r="AZ1704">
        <f t="shared" si="700"/>
        <v>0</v>
      </c>
      <c r="BA1704">
        <f t="shared" si="701"/>
        <v>0</v>
      </c>
      <c r="BB1704">
        <f t="shared" si="702"/>
        <v>0</v>
      </c>
      <c r="BC1704">
        <f t="shared" si="703"/>
        <v>0</v>
      </c>
      <c r="BD1704">
        <f t="shared" si="704"/>
        <v>0</v>
      </c>
      <c r="BE1704">
        <f t="shared" si="705"/>
        <v>0</v>
      </c>
      <c r="BF1704">
        <f t="shared" si="706"/>
        <v>0</v>
      </c>
      <c r="BG1704" s="500">
        <f t="shared" si="707"/>
        <v>0</v>
      </c>
      <c r="BH1704" s="501">
        <f t="shared" si="708"/>
        <v>0</v>
      </c>
      <c r="BI1704" s="502">
        <f t="shared" si="709"/>
        <v>0</v>
      </c>
      <c r="BJ1704" s="503">
        <f t="shared" si="710"/>
        <v>0</v>
      </c>
      <c r="BK1704" s="500">
        <f t="shared" si="711"/>
        <v>0</v>
      </c>
      <c r="BL1704" s="501">
        <f t="shared" si="712"/>
        <v>0</v>
      </c>
      <c r="BM1704" s="502">
        <f t="shared" si="713"/>
        <v>0</v>
      </c>
      <c r="BN1704" s="503">
        <f t="shared" si="714"/>
        <v>0</v>
      </c>
      <c r="BO1704" s="500">
        <f t="shared" si="715"/>
        <v>0</v>
      </c>
      <c r="BP1704" s="501">
        <f t="shared" si="716"/>
        <v>0</v>
      </c>
      <c r="BQ1704" s="502">
        <f t="shared" si="717"/>
        <v>0</v>
      </c>
      <c r="BR1704" s="503">
        <f t="shared" si="718"/>
        <v>0</v>
      </c>
      <c r="BS1704" s="293">
        <f t="shared" si="719"/>
        <v>0</v>
      </c>
      <c r="BT1704" s="504" t="str">
        <f>IF(BS1704=0,"",
IF(SUM($BS$1629:BS1704)=1,BU1704,
IF($BS$1750&gt;SUM($BS$1629:BS1704),_xlfn.CONCAT(", ",BU1704),
IF($BS$1750=SUM($BS$1629:BS1704),_xlfn.CONCAT(" y ",BU1704)))))</f>
        <v/>
      </c>
      <c r="BU1704" s="505" t="s">
        <v>5234</v>
      </c>
      <c r="BV1704" s="534">
        <f t="shared" si="720"/>
        <v>0</v>
      </c>
      <c r="BW1704" s="290">
        <f t="shared" si="722"/>
        <v>0</v>
      </c>
      <c r="BX1704" s="293">
        <f t="shared" si="721"/>
        <v>0</v>
      </c>
      <c r="BY1704" s="294" t="str">
        <f>IF(BX1704=0,"",
IF(SUM($BX$1629:BX1704)=1,BZ1704,
IF($BX$1750&gt;SUM($BX$1629:BX1704),_xlfn.CONCAT(", ",BZ1704),
IF($BX$1750=SUM($BX$1629:BX1704),_xlfn.CONCAT(" y ",BZ1704)))))</f>
        <v/>
      </c>
      <c r="BZ1704" s="89" t="s">
        <v>5234</v>
      </c>
    </row>
    <row r="1705" spans="1:78" ht="15" customHeight="1">
      <c r="A1705" s="64"/>
      <c r="B1705" s="11"/>
      <c r="C1705" s="38" t="s">
        <v>5235</v>
      </c>
      <c r="D1705" s="1020" t="str">
        <f>IF(CNGE_2025_M1_Secc5_Sub1!$D106="","",CNGE_2025_M1_Secc5_Sub1!$D106)</f>
        <v/>
      </c>
      <c r="E1705" s="889"/>
      <c r="F1705" s="889"/>
      <c r="G1705" s="889"/>
      <c r="H1705" s="889"/>
      <c r="I1705" s="889"/>
      <c r="J1705" s="889"/>
      <c r="K1705" s="889"/>
      <c r="L1705" s="890"/>
      <c r="M1705" s="818"/>
      <c r="N1705" s="818"/>
      <c r="O1705" s="818"/>
      <c r="P1705" s="818"/>
      <c r="Q1705" s="818"/>
      <c r="R1705" s="818"/>
      <c r="S1705" s="818"/>
      <c r="T1705" s="818"/>
      <c r="U1705" s="818"/>
      <c r="V1705" s="818"/>
      <c r="W1705" s="818"/>
      <c r="X1705" s="818"/>
      <c r="Y1705" s="818"/>
      <c r="Z1705" s="818"/>
      <c r="AA1705" s="818"/>
      <c r="AB1705" s="818"/>
      <c r="AC1705" s="818"/>
      <c r="AD1705" s="818"/>
      <c r="AI1705">
        <f t="shared" si="683"/>
        <v>0</v>
      </c>
      <c r="AJ1705">
        <f t="shared" si="684"/>
        <v>0</v>
      </c>
      <c r="AK1705">
        <f t="shared" si="685"/>
        <v>0</v>
      </c>
      <c r="AL1705">
        <f t="shared" si="686"/>
        <v>0</v>
      </c>
      <c r="AM1705">
        <f t="shared" si="687"/>
        <v>0</v>
      </c>
      <c r="AN1705">
        <f t="shared" si="688"/>
        <v>0</v>
      </c>
      <c r="AO1705">
        <f t="shared" si="689"/>
        <v>0</v>
      </c>
      <c r="AP1705">
        <f t="shared" si="690"/>
        <v>0</v>
      </c>
      <c r="AQ1705">
        <f t="shared" si="691"/>
        <v>0</v>
      </c>
      <c r="AR1705">
        <f t="shared" si="692"/>
        <v>0</v>
      </c>
      <c r="AS1705">
        <f t="shared" si="693"/>
        <v>0</v>
      </c>
      <c r="AT1705">
        <f t="shared" si="694"/>
        <v>0</v>
      </c>
      <c r="AU1705">
        <f t="shared" si="695"/>
        <v>0</v>
      </c>
      <c r="AV1705">
        <f t="shared" si="696"/>
        <v>0</v>
      </c>
      <c r="AW1705">
        <f t="shared" si="697"/>
        <v>0</v>
      </c>
      <c r="AX1705">
        <f t="shared" si="698"/>
        <v>0</v>
      </c>
      <c r="AY1705">
        <f t="shared" si="699"/>
        <v>0</v>
      </c>
      <c r="AZ1705">
        <f t="shared" si="700"/>
        <v>0</v>
      </c>
      <c r="BA1705">
        <f t="shared" si="701"/>
        <v>0</v>
      </c>
      <c r="BB1705">
        <f t="shared" si="702"/>
        <v>0</v>
      </c>
      <c r="BC1705">
        <f t="shared" si="703"/>
        <v>0</v>
      </c>
      <c r="BD1705">
        <f t="shared" si="704"/>
        <v>0</v>
      </c>
      <c r="BE1705">
        <f t="shared" si="705"/>
        <v>0</v>
      </c>
      <c r="BF1705">
        <f t="shared" si="706"/>
        <v>0</v>
      </c>
      <c r="BG1705" s="500">
        <f t="shared" si="707"/>
        <v>0</v>
      </c>
      <c r="BH1705" s="501">
        <f t="shared" si="708"/>
        <v>0</v>
      </c>
      <c r="BI1705" s="502">
        <f t="shared" si="709"/>
        <v>0</v>
      </c>
      <c r="BJ1705" s="503">
        <f t="shared" si="710"/>
        <v>0</v>
      </c>
      <c r="BK1705" s="500">
        <f t="shared" si="711"/>
        <v>0</v>
      </c>
      <c r="BL1705" s="501">
        <f t="shared" si="712"/>
        <v>0</v>
      </c>
      <c r="BM1705" s="502">
        <f t="shared" si="713"/>
        <v>0</v>
      </c>
      <c r="BN1705" s="503">
        <f t="shared" si="714"/>
        <v>0</v>
      </c>
      <c r="BO1705" s="500">
        <f t="shared" si="715"/>
        <v>0</v>
      </c>
      <c r="BP1705" s="501">
        <f t="shared" si="716"/>
        <v>0</v>
      </c>
      <c r="BQ1705" s="502">
        <f t="shared" si="717"/>
        <v>0</v>
      </c>
      <c r="BR1705" s="503">
        <f t="shared" si="718"/>
        <v>0</v>
      </c>
      <c r="BS1705" s="293">
        <f t="shared" si="719"/>
        <v>0</v>
      </c>
      <c r="BT1705" s="504" t="str">
        <f>IF(BS1705=0,"",
IF(SUM($BS$1629:BS1705)=1,BU1705,
IF($BS$1750&gt;SUM($BS$1629:BS1705),_xlfn.CONCAT(", ",BU1705),
IF($BS$1750=SUM($BS$1629:BS1705),_xlfn.CONCAT(" y ",BU1705)))))</f>
        <v/>
      </c>
      <c r="BU1705" s="505" t="s">
        <v>5236</v>
      </c>
      <c r="BV1705" s="534">
        <f t="shared" si="720"/>
        <v>0</v>
      </c>
      <c r="BW1705" s="290">
        <f t="shared" si="722"/>
        <v>0</v>
      </c>
      <c r="BX1705" s="293">
        <f t="shared" si="721"/>
        <v>0</v>
      </c>
      <c r="BY1705" s="294" t="str">
        <f>IF(BX1705=0,"",
IF(SUM($BX$1629:BX1705)=1,BZ1705,
IF($BX$1750&gt;SUM($BX$1629:BX1705),_xlfn.CONCAT(", ",BZ1705),
IF($BX$1750=SUM($BX$1629:BX1705),_xlfn.CONCAT(" y ",BZ1705)))))</f>
        <v/>
      </c>
      <c r="BZ1705" s="89" t="s">
        <v>5236</v>
      </c>
    </row>
    <row r="1706" spans="1:78" ht="15" customHeight="1">
      <c r="A1706" s="64"/>
      <c r="B1706" s="11"/>
      <c r="C1706" s="38" t="s">
        <v>5237</v>
      </c>
      <c r="D1706" s="1020" t="str">
        <f>IF(CNGE_2025_M1_Secc5_Sub1!$D107="","",CNGE_2025_M1_Secc5_Sub1!$D107)</f>
        <v/>
      </c>
      <c r="E1706" s="889"/>
      <c r="F1706" s="889"/>
      <c r="G1706" s="889"/>
      <c r="H1706" s="889"/>
      <c r="I1706" s="889"/>
      <c r="J1706" s="889"/>
      <c r="K1706" s="889"/>
      <c r="L1706" s="890"/>
      <c r="M1706" s="818"/>
      <c r="N1706" s="818"/>
      <c r="O1706" s="818"/>
      <c r="P1706" s="818"/>
      <c r="Q1706" s="818"/>
      <c r="R1706" s="818"/>
      <c r="S1706" s="818"/>
      <c r="T1706" s="818"/>
      <c r="U1706" s="818"/>
      <c r="V1706" s="818"/>
      <c r="W1706" s="818"/>
      <c r="X1706" s="818"/>
      <c r="Y1706" s="818"/>
      <c r="Z1706" s="818"/>
      <c r="AA1706" s="818"/>
      <c r="AB1706" s="818"/>
      <c r="AC1706" s="818"/>
      <c r="AD1706" s="818"/>
      <c r="AI1706">
        <f t="shared" si="683"/>
        <v>0</v>
      </c>
      <c r="AJ1706">
        <f t="shared" si="684"/>
        <v>0</v>
      </c>
      <c r="AK1706">
        <f t="shared" si="685"/>
        <v>0</v>
      </c>
      <c r="AL1706">
        <f t="shared" si="686"/>
        <v>0</v>
      </c>
      <c r="AM1706">
        <f t="shared" si="687"/>
        <v>0</v>
      </c>
      <c r="AN1706">
        <f t="shared" si="688"/>
        <v>0</v>
      </c>
      <c r="AO1706">
        <f t="shared" si="689"/>
        <v>0</v>
      </c>
      <c r="AP1706">
        <f t="shared" si="690"/>
        <v>0</v>
      </c>
      <c r="AQ1706">
        <f t="shared" si="691"/>
        <v>0</v>
      </c>
      <c r="AR1706">
        <f t="shared" si="692"/>
        <v>0</v>
      </c>
      <c r="AS1706">
        <f t="shared" si="693"/>
        <v>0</v>
      </c>
      <c r="AT1706">
        <f t="shared" si="694"/>
        <v>0</v>
      </c>
      <c r="AU1706">
        <f t="shared" si="695"/>
        <v>0</v>
      </c>
      <c r="AV1706">
        <f t="shared" si="696"/>
        <v>0</v>
      </c>
      <c r="AW1706">
        <f t="shared" si="697"/>
        <v>0</v>
      </c>
      <c r="AX1706">
        <f t="shared" si="698"/>
        <v>0</v>
      </c>
      <c r="AY1706">
        <f t="shared" si="699"/>
        <v>0</v>
      </c>
      <c r="AZ1706">
        <f t="shared" si="700"/>
        <v>0</v>
      </c>
      <c r="BA1706">
        <f t="shared" si="701"/>
        <v>0</v>
      </c>
      <c r="BB1706">
        <f t="shared" si="702"/>
        <v>0</v>
      </c>
      <c r="BC1706">
        <f t="shared" si="703"/>
        <v>0</v>
      </c>
      <c r="BD1706">
        <f t="shared" si="704"/>
        <v>0</v>
      </c>
      <c r="BE1706">
        <f t="shared" si="705"/>
        <v>0</v>
      </c>
      <c r="BF1706">
        <f t="shared" si="706"/>
        <v>0</v>
      </c>
      <c r="BG1706" s="500">
        <f t="shared" si="707"/>
        <v>0</v>
      </c>
      <c r="BH1706" s="501">
        <f t="shared" si="708"/>
        <v>0</v>
      </c>
      <c r="BI1706" s="502">
        <f t="shared" si="709"/>
        <v>0</v>
      </c>
      <c r="BJ1706" s="503">
        <f t="shared" si="710"/>
        <v>0</v>
      </c>
      <c r="BK1706" s="500">
        <f t="shared" si="711"/>
        <v>0</v>
      </c>
      <c r="BL1706" s="501">
        <f t="shared" si="712"/>
        <v>0</v>
      </c>
      <c r="BM1706" s="502">
        <f t="shared" si="713"/>
        <v>0</v>
      </c>
      <c r="BN1706" s="503">
        <f t="shared" si="714"/>
        <v>0</v>
      </c>
      <c r="BO1706" s="500">
        <f t="shared" si="715"/>
        <v>0</v>
      </c>
      <c r="BP1706" s="501">
        <f t="shared" si="716"/>
        <v>0</v>
      </c>
      <c r="BQ1706" s="502">
        <f t="shared" si="717"/>
        <v>0</v>
      </c>
      <c r="BR1706" s="503">
        <f t="shared" si="718"/>
        <v>0</v>
      </c>
      <c r="BS1706" s="293">
        <f t="shared" si="719"/>
        <v>0</v>
      </c>
      <c r="BT1706" s="504" t="str">
        <f>IF(BS1706=0,"",
IF(SUM($BS$1629:BS1706)=1,BU1706,
IF($BS$1750&gt;SUM($BS$1629:BS1706),_xlfn.CONCAT(", ",BU1706),
IF($BS$1750=SUM($BS$1629:BS1706),_xlfn.CONCAT(" y ",BU1706)))))</f>
        <v/>
      </c>
      <c r="BU1706" s="505" t="s">
        <v>5238</v>
      </c>
      <c r="BV1706" s="534">
        <f t="shared" si="720"/>
        <v>0</v>
      </c>
      <c r="BW1706" s="290">
        <f t="shared" si="722"/>
        <v>0</v>
      </c>
      <c r="BX1706" s="293">
        <f t="shared" si="721"/>
        <v>0</v>
      </c>
      <c r="BY1706" s="294" t="str">
        <f>IF(BX1706=0,"",
IF(SUM($BX$1629:BX1706)=1,BZ1706,
IF($BX$1750&gt;SUM($BX$1629:BX1706),_xlfn.CONCAT(", ",BZ1706),
IF($BX$1750=SUM($BX$1629:BX1706),_xlfn.CONCAT(" y ",BZ1706)))))</f>
        <v/>
      </c>
      <c r="BZ1706" s="89" t="s">
        <v>5238</v>
      </c>
    </row>
    <row r="1707" spans="1:78" ht="15" customHeight="1">
      <c r="A1707" s="64"/>
      <c r="B1707" s="11"/>
      <c r="C1707" s="38" t="s">
        <v>5239</v>
      </c>
      <c r="D1707" s="1020" t="str">
        <f>IF(CNGE_2025_M1_Secc5_Sub1!$D108="","",CNGE_2025_M1_Secc5_Sub1!$D108)</f>
        <v/>
      </c>
      <c r="E1707" s="889"/>
      <c r="F1707" s="889"/>
      <c r="G1707" s="889"/>
      <c r="H1707" s="889"/>
      <c r="I1707" s="889"/>
      <c r="J1707" s="889"/>
      <c r="K1707" s="889"/>
      <c r="L1707" s="890"/>
      <c r="M1707" s="818"/>
      <c r="N1707" s="818"/>
      <c r="O1707" s="818"/>
      <c r="P1707" s="818"/>
      <c r="Q1707" s="818"/>
      <c r="R1707" s="818"/>
      <c r="S1707" s="818"/>
      <c r="T1707" s="818"/>
      <c r="U1707" s="818"/>
      <c r="V1707" s="818"/>
      <c r="W1707" s="818"/>
      <c r="X1707" s="818"/>
      <c r="Y1707" s="818"/>
      <c r="Z1707" s="818"/>
      <c r="AA1707" s="818"/>
      <c r="AB1707" s="818"/>
      <c r="AC1707" s="818"/>
      <c r="AD1707" s="818"/>
      <c r="AI1707">
        <f t="shared" si="683"/>
        <v>0</v>
      </c>
      <c r="AJ1707">
        <f t="shared" si="684"/>
        <v>0</v>
      </c>
      <c r="AK1707">
        <f t="shared" si="685"/>
        <v>0</v>
      </c>
      <c r="AL1707">
        <f t="shared" si="686"/>
        <v>0</v>
      </c>
      <c r="AM1707">
        <f t="shared" si="687"/>
        <v>0</v>
      </c>
      <c r="AN1707">
        <f t="shared" si="688"/>
        <v>0</v>
      </c>
      <c r="AO1707">
        <f t="shared" si="689"/>
        <v>0</v>
      </c>
      <c r="AP1707">
        <f t="shared" si="690"/>
        <v>0</v>
      </c>
      <c r="AQ1707">
        <f t="shared" si="691"/>
        <v>0</v>
      </c>
      <c r="AR1707">
        <f t="shared" si="692"/>
        <v>0</v>
      </c>
      <c r="AS1707">
        <f t="shared" si="693"/>
        <v>0</v>
      </c>
      <c r="AT1707">
        <f t="shared" si="694"/>
        <v>0</v>
      </c>
      <c r="AU1707">
        <f t="shared" si="695"/>
        <v>0</v>
      </c>
      <c r="AV1707">
        <f t="shared" si="696"/>
        <v>0</v>
      </c>
      <c r="AW1707">
        <f t="shared" si="697"/>
        <v>0</v>
      </c>
      <c r="AX1707">
        <f t="shared" si="698"/>
        <v>0</v>
      </c>
      <c r="AY1707">
        <f t="shared" si="699"/>
        <v>0</v>
      </c>
      <c r="AZ1707">
        <f t="shared" si="700"/>
        <v>0</v>
      </c>
      <c r="BA1707">
        <f t="shared" si="701"/>
        <v>0</v>
      </c>
      <c r="BB1707">
        <f t="shared" si="702"/>
        <v>0</v>
      </c>
      <c r="BC1707">
        <f t="shared" si="703"/>
        <v>0</v>
      </c>
      <c r="BD1707">
        <f t="shared" si="704"/>
        <v>0</v>
      </c>
      <c r="BE1707">
        <f t="shared" si="705"/>
        <v>0</v>
      </c>
      <c r="BF1707">
        <f t="shared" si="706"/>
        <v>0</v>
      </c>
      <c r="BG1707" s="500">
        <f t="shared" si="707"/>
        <v>0</v>
      </c>
      <c r="BH1707" s="501">
        <f t="shared" si="708"/>
        <v>0</v>
      </c>
      <c r="BI1707" s="502">
        <f t="shared" si="709"/>
        <v>0</v>
      </c>
      <c r="BJ1707" s="503">
        <f t="shared" si="710"/>
        <v>0</v>
      </c>
      <c r="BK1707" s="500">
        <f t="shared" si="711"/>
        <v>0</v>
      </c>
      <c r="BL1707" s="501">
        <f t="shared" si="712"/>
        <v>0</v>
      </c>
      <c r="BM1707" s="502">
        <f t="shared" si="713"/>
        <v>0</v>
      </c>
      <c r="BN1707" s="503">
        <f t="shared" si="714"/>
        <v>0</v>
      </c>
      <c r="BO1707" s="500">
        <f t="shared" si="715"/>
        <v>0</v>
      </c>
      <c r="BP1707" s="501">
        <f t="shared" si="716"/>
        <v>0</v>
      </c>
      <c r="BQ1707" s="502">
        <f t="shared" si="717"/>
        <v>0</v>
      </c>
      <c r="BR1707" s="503">
        <f t="shared" si="718"/>
        <v>0</v>
      </c>
      <c r="BS1707" s="293">
        <f t="shared" si="719"/>
        <v>0</v>
      </c>
      <c r="BT1707" s="504" t="str">
        <f>IF(BS1707=0,"",
IF(SUM($BS$1629:BS1707)=1,BU1707,
IF($BS$1750&gt;SUM($BS$1629:BS1707),_xlfn.CONCAT(", ",BU1707),
IF($BS$1750=SUM($BS$1629:BS1707),_xlfn.CONCAT(" y ",BU1707)))))</f>
        <v/>
      </c>
      <c r="BU1707" s="505" t="s">
        <v>5240</v>
      </c>
      <c r="BV1707" s="534">
        <f t="shared" si="720"/>
        <v>0</v>
      </c>
      <c r="BW1707" s="290">
        <f t="shared" si="722"/>
        <v>0</v>
      </c>
      <c r="BX1707" s="293">
        <f t="shared" si="721"/>
        <v>0</v>
      </c>
      <c r="BY1707" s="294" t="str">
        <f>IF(BX1707=0,"",
IF(SUM($BX$1629:BX1707)=1,BZ1707,
IF($BX$1750&gt;SUM($BX$1629:BX1707),_xlfn.CONCAT(", ",BZ1707),
IF($BX$1750=SUM($BX$1629:BX1707),_xlfn.CONCAT(" y ",BZ1707)))))</f>
        <v/>
      </c>
      <c r="BZ1707" s="89" t="s">
        <v>5240</v>
      </c>
    </row>
    <row r="1708" spans="1:78" ht="15" customHeight="1">
      <c r="A1708" s="64"/>
      <c r="B1708" s="11"/>
      <c r="C1708" s="38" t="s">
        <v>5241</v>
      </c>
      <c r="D1708" s="1020" t="str">
        <f>IF(CNGE_2025_M1_Secc5_Sub1!$D109="","",CNGE_2025_M1_Secc5_Sub1!$D109)</f>
        <v/>
      </c>
      <c r="E1708" s="889"/>
      <c r="F1708" s="889"/>
      <c r="G1708" s="889"/>
      <c r="H1708" s="889"/>
      <c r="I1708" s="889"/>
      <c r="J1708" s="889"/>
      <c r="K1708" s="889"/>
      <c r="L1708" s="890"/>
      <c r="M1708" s="818"/>
      <c r="N1708" s="818"/>
      <c r="O1708" s="818"/>
      <c r="P1708" s="818"/>
      <c r="Q1708" s="818"/>
      <c r="R1708" s="818"/>
      <c r="S1708" s="818"/>
      <c r="T1708" s="818"/>
      <c r="U1708" s="818"/>
      <c r="V1708" s="818"/>
      <c r="W1708" s="818"/>
      <c r="X1708" s="818"/>
      <c r="Y1708" s="818"/>
      <c r="Z1708" s="818"/>
      <c r="AA1708" s="818"/>
      <c r="AB1708" s="818"/>
      <c r="AC1708" s="818"/>
      <c r="AD1708" s="818"/>
      <c r="AI1708">
        <f t="shared" si="683"/>
        <v>0</v>
      </c>
      <c r="AJ1708">
        <f t="shared" si="684"/>
        <v>0</v>
      </c>
      <c r="AK1708">
        <f t="shared" si="685"/>
        <v>0</v>
      </c>
      <c r="AL1708">
        <f t="shared" si="686"/>
        <v>0</v>
      </c>
      <c r="AM1708">
        <f t="shared" si="687"/>
        <v>0</v>
      </c>
      <c r="AN1708">
        <f t="shared" si="688"/>
        <v>0</v>
      </c>
      <c r="AO1708">
        <f t="shared" si="689"/>
        <v>0</v>
      </c>
      <c r="AP1708">
        <f t="shared" si="690"/>
        <v>0</v>
      </c>
      <c r="AQ1708">
        <f t="shared" si="691"/>
        <v>0</v>
      </c>
      <c r="AR1708">
        <f t="shared" si="692"/>
        <v>0</v>
      </c>
      <c r="AS1708">
        <f t="shared" si="693"/>
        <v>0</v>
      </c>
      <c r="AT1708">
        <f t="shared" si="694"/>
        <v>0</v>
      </c>
      <c r="AU1708">
        <f t="shared" si="695"/>
        <v>0</v>
      </c>
      <c r="AV1708">
        <f t="shared" si="696"/>
        <v>0</v>
      </c>
      <c r="AW1708">
        <f t="shared" si="697"/>
        <v>0</v>
      </c>
      <c r="AX1708">
        <f t="shared" si="698"/>
        <v>0</v>
      </c>
      <c r="AY1708">
        <f t="shared" si="699"/>
        <v>0</v>
      </c>
      <c r="AZ1708">
        <f t="shared" si="700"/>
        <v>0</v>
      </c>
      <c r="BA1708">
        <f t="shared" si="701"/>
        <v>0</v>
      </c>
      <c r="BB1708">
        <f t="shared" si="702"/>
        <v>0</v>
      </c>
      <c r="BC1708">
        <f t="shared" si="703"/>
        <v>0</v>
      </c>
      <c r="BD1708">
        <f t="shared" si="704"/>
        <v>0</v>
      </c>
      <c r="BE1708">
        <f t="shared" si="705"/>
        <v>0</v>
      </c>
      <c r="BF1708">
        <f t="shared" si="706"/>
        <v>0</v>
      </c>
      <c r="BG1708" s="500">
        <f t="shared" si="707"/>
        <v>0</v>
      </c>
      <c r="BH1708" s="501">
        <f t="shared" si="708"/>
        <v>0</v>
      </c>
      <c r="BI1708" s="502">
        <f t="shared" si="709"/>
        <v>0</v>
      </c>
      <c r="BJ1708" s="503">
        <f t="shared" si="710"/>
        <v>0</v>
      </c>
      <c r="BK1708" s="500">
        <f t="shared" si="711"/>
        <v>0</v>
      </c>
      <c r="BL1708" s="501">
        <f t="shared" si="712"/>
        <v>0</v>
      </c>
      <c r="BM1708" s="502">
        <f t="shared" si="713"/>
        <v>0</v>
      </c>
      <c r="BN1708" s="503">
        <f t="shared" si="714"/>
        <v>0</v>
      </c>
      <c r="BO1708" s="500">
        <f t="shared" si="715"/>
        <v>0</v>
      </c>
      <c r="BP1708" s="501">
        <f t="shared" si="716"/>
        <v>0</v>
      </c>
      <c r="BQ1708" s="502">
        <f t="shared" si="717"/>
        <v>0</v>
      </c>
      <c r="BR1708" s="503">
        <f t="shared" si="718"/>
        <v>0</v>
      </c>
      <c r="BS1708" s="293">
        <f t="shared" si="719"/>
        <v>0</v>
      </c>
      <c r="BT1708" s="504" t="str">
        <f>IF(BS1708=0,"",
IF(SUM($BS$1629:BS1708)=1,BU1708,
IF($BS$1750&gt;SUM($BS$1629:BS1708),_xlfn.CONCAT(", ",BU1708),
IF($BS$1750=SUM($BS$1629:BS1708),_xlfn.CONCAT(" y ",BU1708)))))</f>
        <v/>
      </c>
      <c r="BU1708" s="505" t="s">
        <v>5242</v>
      </c>
      <c r="BV1708" s="534">
        <f t="shared" si="720"/>
        <v>0</v>
      </c>
      <c r="BW1708" s="290">
        <f t="shared" si="722"/>
        <v>0</v>
      </c>
      <c r="BX1708" s="293">
        <f t="shared" si="721"/>
        <v>0</v>
      </c>
      <c r="BY1708" s="294" t="str">
        <f>IF(BX1708=0,"",
IF(SUM($BX$1629:BX1708)=1,BZ1708,
IF($BX$1750&gt;SUM($BX$1629:BX1708),_xlfn.CONCAT(", ",BZ1708),
IF($BX$1750=SUM($BX$1629:BX1708),_xlfn.CONCAT(" y ",BZ1708)))))</f>
        <v/>
      </c>
      <c r="BZ1708" s="89" t="s">
        <v>5242</v>
      </c>
    </row>
    <row r="1709" spans="1:78" ht="15" customHeight="1">
      <c r="A1709" s="64"/>
      <c r="B1709" s="11"/>
      <c r="C1709" s="38" t="s">
        <v>5243</v>
      </c>
      <c r="D1709" s="1020" t="str">
        <f>IF(CNGE_2025_M1_Secc5_Sub1!$D110="","",CNGE_2025_M1_Secc5_Sub1!$D110)</f>
        <v/>
      </c>
      <c r="E1709" s="889"/>
      <c r="F1709" s="889"/>
      <c r="G1709" s="889"/>
      <c r="H1709" s="889"/>
      <c r="I1709" s="889"/>
      <c r="J1709" s="889"/>
      <c r="K1709" s="889"/>
      <c r="L1709" s="890"/>
      <c r="M1709" s="818"/>
      <c r="N1709" s="818"/>
      <c r="O1709" s="818"/>
      <c r="P1709" s="818"/>
      <c r="Q1709" s="818"/>
      <c r="R1709" s="818"/>
      <c r="S1709" s="818"/>
      <c r="T1709" s="818"/>
      <c r="U1709" s="818"/>
      <c r="V1709" s="818"/>
      <c r="W1709" s="818"/>
      <c r="X1709" s="818"/>
      <c r="Y1709" s="818"/>
      <c r="Z1709" s="818"/>
      <c r="AA1709" s="818"/>
      <c r="AB1709" s="818"/>
      <c r="AC1709" s="818"/>
      <c r="AD1709" s="818"/>
      <c r="AI1709">
        <f t="shared" si="683"/>
        <v>0</v>
      </c>
      <c r="AJ1709">
        <f t="shared" si="684"/>
        <v>0</v>
      </c>
      <c r="AK1709">
        <f t="shared" si="685"/>
        <v>0</v>
      </c>
      <c r="AL1709">
        <f t="shared" si="686"/>
        <v>0</v>
      </c>
      <c r="AM1709">
        <f t="shared" si="687"/>
        <v>0</v>
      </c>
      <c r="AN1709">
        <f t="shared" si="688"/>
        <v>0</v>
      </c>
      <c r="AO1709">
        <f t="shared" si="689"/>
        <v>0</v>
      </c>
      <c r="AP1709">
        <f t="shared" si="690"/>
        <v>0</v>
      </c>
      <c r="AQ1709">
        <f t="shared" si="691"/>
        <v>0</v>
      </c>
      <c r="AR1709">
        <f t="shared" si="692"/>
        <v>0</v>
      </c>
      <c r="AS1709">
        <f t="shared" si="693"/>
        <v>0</v>
      </c>
      <c r="AT1709">
        <f t="shared" si="694"/>
        <v>0</v>
      </c>
      <c r="AU1709">
        <f t="shared" si="695"/>
        <v>0</v>
      </c>
      <c r="AV1709">
        <f t="shared" si="696"/>
        <v>0</v>
      </c>
      <c r="AW1709">
        <f t="shared" si="697"/>
        <v>0</v>
      </c>
      <c r="AX1709">
        <f t="shared" si="698"/>
        <v>0</v>
      </c>
      <c r="AY1709">
        <f t="shared" si="699"/>
        <v>0</v>
      </c>
      <c r="AZ1709">
        <f t="shared" si="700"/>
        <v>0</v>
      </c>
      <c r="BA1709">
        <f t="shared" si="701"/>
        <v>0</v>
      </c>
      <c r="BB1709">
        <f t="shared" si="702"/>
        <v>0</v>
      </c>
      <c r="BC1709">
        <f t="shared" si="703"/>
        <v>0</v>
      </c>
      <c r="BD1709">
        <f t="shared" si="704"/>
        <v>0</v>
      </c>
      <c r="BE1709">
        <f t="shared" si="705"/>
        <v>0</v>
      </c>
      <c r="BF1709">
        <f t="shared" si="706"/>
        <v>0</v>
      </c>
      <c r="BG1709" s="500">
        <f t="shared" si="707"/>
        <v>0</v>
      </c>
      <c r="BH1709" s="501">
        <f t="shared" si="708"/>
        <v>0</v>
      </c>
      <c r="BI1709" s="502">
        <f t="shared" si="709"/>
        <v>0</v>
      </c>
      <c r="BJ1709" s="503">
        <f t="shared" si="710"/>
        <v>0</v>
      </c>
      <c r="BK1709" s="500">
        <f t="shared" si="711"/>
        <v>0</v>
      </c>
      <c r="BL1709" s="501">
        <f t="shared" si="712"/>
        <v>0</v>
      </c>
      <c r="BM1709" s="502">
        <f t="shared" si="713"/>
        <v>0</v>
      </c>
      <c r="BN1709" s="503">
        <f t="shared" si="714"/>
        <v>0</v>
      </c>
      <c r="BO1709" s="500">
        <f t="shared" si="715"/>
        <v>0</v>
      </c>
      <c r="BP1709" s="501">
        <f t="shared" si="716"/>
        <v>0</v>
      </c>
      <c r="BQ1709" s="502">
        <f t="shared" si="717"/>
        <v>0</v>
      </c>
      <c r="BR1709" s="503">
        <f t="shared" si="718"/>
        <v>0</v>
      </c>
      <c r="BS1709" s="293">
        <f t="shared" si="719"/>
        <v>0</v>
      </c>
      <c r="BT1709" s="504" t="str">
        <f>IF(BS1709=0,"",
IF(SUM($BS$1629:BS1709)=1,BU1709,
IF($BS$1750&gt;SUM($BS$1629:BS1709),_xlfn.CONCAT(", ",BU1709),
IF($BS$1750=SUM($BS$1629:BS1709),_xlfn.CONCAT(" y ",BU1709)))))</f>
        <v/>
      </c>
      <c r="BU1709" s="505" t="s">
        <v>5244</v>
      </c>
      <c r="BV1709" s="534">
        <f t="shared" si="720"/>
        <v>0</v>
      </c>
      <c r="BW1709" s="290">
        <f t="shared" si="722"/>
        <v>0</v>
      </c>
      <c r="BX1709" s="293">
        <f t="shared" si="721"/>
        <v>0</v>
      </c>
      <c r="BY1709" s="294" t="str">
        <f>IF(BX1709=0,"",
IF(SUM($BX$1629:BX1709)=1,BZ1709,
IF($BX$1750&gt;SUM($BX$1629:BX1709),_xlfn.CONCAT(", ",BZ1709),
IF($BX$1750=SUM($BX$1629:BX1709),_xlfn.CONCAT(" y ",BZ1709)))))</f>
        <v/>
      </c>
      <c r="BZ1709" s="89" t="s">
        <v>5244</v>
      </c>
    </row>
    <row r="1710" spans="1:78" ht="15" customHeight="1">
      <c r="A1710" s="64"/>
      <c r="B1710" s="11"/>
      <c r="C1710" s="38" t="s">
        <v>5245</v>
      </c>
      <c r="D1710" s="1020" t="str">
        <f>IF(CNGE_2025_M1_Secc5_Sub1!$D111="","",CNGE_2025_M1_Secc5_Sub1!$D111)</f>
        <v/>
      </c>
      <c r="E1710" s="889"/>
      <c r="F1710" s="889"/>
      <c r="G1710" s="889"/>
      <c r="H1710" s="889"/>
      <c r="I1710" s="889"/>
      <c r="J1710" s="889"/>
      <c r="K1710" s="889"/>
      <c r="L1710" s="890"/>
      <c r="M1710" s="818"/>
      <c r="N1710" s="818"/>
      <c r="O1710" s="818"/>
      <c r="P1710" s="818"/>
      <c r="Q1710" s="818"/>
      <c r="R1710" s="818"/>
      <c r="S1710" s="818"/>
      <c r="T1710" s="818"/>
      <c r="U1710" s="818"/>
      <c r="V1710" s="818"/>
      <c r="W1710" s="818"/>
      <c r="X1710" s="818"/>
      <c r="Y1710" s="818"/>
      <c r="Z1710" s="818"/>
      <c r="AA1710" s="818"/>
      <c r="AB1710" s="818"/>
      <c r="AC1710" s="818"/>
      <c r="AD1710" s="818"/>
      <c r="AI1710">
        <f t="shared" si="683"/>
        <v>0</v>
      </c>
      <c r="AJ1710">
        <f t="shared" si="684"/>
        <v>0</v>
      </c>
      <c r="AK1710">
        <f t="shared" si="685"/>
        <v>0</v>
      </c>
      <c r="AL1710">
        <f t="shared" si="686"/>
        <v>0</v>
      </c>
      <c r="AM1710">
        <f t="shared" si="687"/>
        <v>0</v>
      </c>
      <c r="AN1710">
        <f t="shared" si="688"/>
        <v>0</v>
      </c>
      <c r="AO1710">
        <f t="shared" si="689"/>
        <v>0</v>
      </c>
      <c r="AP1710">
        <f t="shared" si="690"/>
        <v>0</v>
      </c>
      <c r="AQ1710">
        <f t="shared" si="691"/>
        <v>0</v>
      </c>
      <c r="AR1710">
        <f t="shared" si="692"/>
        <v>0</v>
      </c>
      <c r="AS1710">
        <f t="shared" si="693"/>
        <v>0</v>
      </c>
      <c r="AT1710">
        <f t="shared" si="694"/>
        <v>0</v>
      </c>
      <c r="AU1710">
        <f t="shared" si="695"/>
        <v>0</v>
      </c>
      <c r="AV1710">
        <f t="shared" si="696"/>
        <v>0</v>
      </c>
      <c r="AW1710">
        <f t="shared" si="697"/>
        <v>0</v>
      </c>
      <c r="AX1710">
        <f t="shared" si="698"/>
        <v>0</v>
      </c>
      <c r="AY1710">
        <f t="shared" si="699"/>
        <v>0</v>
      </c>
      <c r="AZ1710">
        <f t="shared" si="700"/>
        <v>0</v>
      </c>
      <c r="BA1710">
        <f t="shared" si="701"/>
        <v>0</v>
      </c>
      <c r="BB1710">
        <f t="shared" si="702"/>
        <v>0</v>
      </c>
      <c r="BC1710">
        <f t="shared" si="703"/>
        <v>0</v>
      </c>
      <c r="BD1710">
        <f t="shared" si="704"/>
        <v>0</v>
      </c>
      <c r="BE1710">
        <f t="shared" si="705"/>
        <v>0</v>
      </c>
      <c r="BF1710">
        <f t="shared" si="706"/>
        <v>0</v>
      </c>
      <c r="BG1710" s="500">
        <f t="shared" si="707"/>
        <v>0</v>
      </c>
      <c r="BH1710" s="501">
        <f t="shared" si="708"/>
        <v>0</v>
      </c>
      <c r="BI1710" s="502">
        <f t="shared" si="709"/>
        <v>0</v>
      </c>
      <c r="BJ1710" s="503">
        <f t="shared" si="710"/>
        <v>0</v>
      </c>
      <c r="BK1710" s="500">
        <f t="shared" si="711"/>
        <v>0</v>
      </c>
      <c r="BL1710" s="501">
        <f t="shared" si="712"/>
        <v>0</v>
      </c>
      <c r="BM1710" s="502">
        <f t="shared" si="713"/>
        <v>0</v>
      </c>
      <c r="BN1710" s="503">
        <f t="shared" si="714"/>
        <v>0</v>
      </c>
      <c r="BO1710" s="500">
        <f t="shared" si="715"/>
        <v>0</v>
      </c>
      <c r="BP1710" s="501">
        <f t="shared" si="716"/>
        <v>0</v>
      </c>
      <c r="BQ1710" s="502">
        <f t="shared" si="717"/>
        <v>0</v>
      </c>
      <c r="BR1710" s="503">
        <f t="shared" si="718"/>
        <v>0</v>
      </c>
      <c r="BS1710" s="293">
        <f t="shared" si="719"/>
        <v>0</v>
      </c>
      <c r="BT1710" s="504" t="str">
        <f>IF(BS1710=0,"",
IF(SUM($BS$1629:BS1710)=1,BU1710,
IF($BS$1750&gt;SUM($BS$1629:BS1710),_xlfn.CONCAT(", ",BU1710),
IF($BS$1750=SUM($BS$1629:BS1710),_xlfn.CONCAT(" y ",BU1710)))))</f>
        <v/>
      </c>
      <c r="BU1710" s="505" t="s">
        <v>5246</v>
      </c>
      <c r="BV1710" s="534">
        <f t="shared" si="720"/>
        <v>0</v>
      </c>
      <c r="BW1710" s="290">
        <f t="shared" si="722"/>
        <v>0</v>
      </c>
      <c r="BX1710" s="293">
        <f t="shared" si="721"/>
        <v>0</v>
      </c>
      <c r="BY1710" s="294" t="str">
        <f>IF(BX1710=0,"",
IF(SUM($BX$1629:BX1710)=1,BZ1710,
IF($BX$1750&gt;SUM($BX$1629:BX1710),_xlfn.CONCAT(", ",BZ1710),
IF($BX$1750=SUM($BX$1629:BX1710),_xlfn.CONCAT(" y ",BZ1710)))))</f>
        <v/>
      </c>
      <c r="BZ1710" s="89" t="s">
        <v>5246</v>
      </c>
    </row>
    <row r="1711" spans="1:78" ht="15" customHeight="1">
      <c r="A1711" s="64"/>
      <c r="B1711" s="11"/>
      <c r="C1711" s="38" t="s">
        <v>5247</v>
      </c>
      <c r="D1711" s="1020" t="str">
        <f>IF(CNGE_2025_M1_Secc5_Sub1!$D112="","",CNGE_2025_M1_Secc5_Sub1!$D112)</f>
        <v/>
      </c>
      <c r="E1711" s="889"/>
      <c r="F1711" s="889"/>
      <c r="G1711" s="889"/>
      <c r="H1711" s="889"/>
      <c r="I1711" s="889"/>
      <c r="J1711" s="889"/>
      <c r="K1711" s="889"/>
      <c r="L1711" s="890"/>
      <c r="M1711" s="818"/>
      <c r="N1711" s="818"/>
      <c r="O1711" s="818"/>
      <c r="P1711" s="818"/>
      <c r="Q1711" s="818"/>
      <c r="R1711" s="818"/>
      <c r="S1711" s="818"/>
      <c r="T1711" s="818"/>
      <c r="U1711" s="818"/>
      <c r="V1711" s="818"/>
      <c r="W1711" s="818"/>
      <c r="X1711" s="818"/>
      <c r="Y1711" s="818"/>
      <c r="Z1711" s="818"/>
      <c r="AA1711" s="818"/>
      <c r="AB1711" s="818"/>
      <c r="AC1711" s="818"/>
      <c r="AD1711" s="818"/>
      <c r="AI1711">
        <f t="shared" si="683"/>
        <v>0</v>
      </c>
      <c r="AJ1711">
        <f t="shared" si="684"/>
        <v>0</v>
      </c>
      <c r="AK1711">
        <f t="shared" si="685"/>
        <v>0</v>
      </c>
      <c r="AL1711">
        <f t="shared" si="686"/>
        <v>0</v>
      </c>
      <c r="AM1711">
        <f t="shared" si="687"/>
        <v>0</v>
      </c>
      <c r="AN1711">
        <f t="shared" si="688"/>
        <v>0</v>
      </c>
      <c r="AO1711">
        <f t="shared" si="689"/>
        <v>0</v>
      </c>
      <c r="AP1711">
        <f t="shared" si="690"/>
        <v>0</v>
      </c>
      <c r="AQ1711">
        <f t="shared" si="691"/>
        <v>0</v>
      </c>
      <c r="AR1711">
        <f t="shared" si="692"/>
        <v>0</v>
      </c>
      <c r="AS1711">
        <f t="shared" si="693"/>
        <v>0</v>
      </c>
      <c r="AT1711">
        <f t="shared" si="694"/>
        <v>0</v>
      </c>
      <c r="AU1711">
        <f t="shared" si="695"/>
        <v>0</v>
      </c>
      <c r="AV1711">
        <f t="shared" si="696"/>
        <v>0</v>
      </c>
      <c r="AW1711">
        <f t="shared" si="697"/>
        <v>0</v>
      </c>
      <c r="AX1711">
        <f t="shared" si="698"/>
        <v>0</v>
      </c>
      <c r="AY1711">
        <f t="shared" si="699"/>
        <v>0</v>
      </c>
      <c r="AZ1711">
        <f t="shared" si="700"/>
        <v>0</v>
      </c>
      <c r="BA1711">
        <f t="shared" si="701"/>
        <v>0</v>
      </c>
      <c r="BB1711">
        <f t="shared" si="702"/>
        <v>0</v>
      </c>
      <c r="BC1711">
        <f t="shared" si="703"/>
        <v>0</v>
      </c>
      <c r="BD1711">
        <f t="shared" si="704"/>
        <v>0</v>
      </c>
      <c r="BE1711">
        <f t="shared" si="705"/>
        <v>0</v>
      </c>
      <c r="BF1711">
        <f t="shared" si="706"/>
        <v>0</v>
      </c>
      <c r="BG1711" s="500">
        <f t="shared" si="707"/>
        <v>0</v>
      </c>
      <c r="BH1711" s="501">
        <f t="shared" si="708"/>
        <v>0</v>
      </c>
      <c r="BI1711" s="502">
        <f t="shared" si="709"/>
        <v>0</v>
      </c>
      <c r="BJ1711" s="503">
        <f t="shared" si="710"/>
        <v>0</v>
      </c>
      <c r="BK1711" s="500">
        <f t="shared" si="711"/>
        <v>0</v>
      </c>
      <c r="BL1711" s="501">
        <f t="shared" si="712"/>
        <v>0</v>
      </c>
      <c r="BM1711" s="502">
        <f t="shared" si="713"/>
        <v>0</v>
      </c>
      <c r="BN1711" s="503">
        <f t="shared" si="714"/>
        <v>0</v>
      </c>
      <c r="BO1711" s="500">
        <f t="shared" si="715"/>
        <v>0</v>
      </c>
      <c r="BP1711" s="501">
        <f t="shared" si="716"/>
        <v>0</v>
      </c>
      <c r="BQ1711" s="502">
        <f t="shared" si="717"/>
        <v>0</v>
      </c>
      <c r="BR1711" s="503">
        <f t="shared" si="718"/>
        <v>0</v>
      </c>
      <c r="BS1711" s="293">
        <f t="shared" si="719"/>
        <v>0</v>
      </c>
      <c r="BT1711" s="504" t="str">
        <f>IF(BS1711=0,"",
IF(SUM($BS$1629:BS1711)=1,BU1711,
IF($BS$1750&gt;SUM($BS$1629:BS1711),_xlfn.CONCAT(", ",BU1711),
IF($BS$1750=SUM($BS$1629:BS1711),_xlfn.CONCAT(" y ",BU1711)))))</f>
        <v/>
      </c>
      <c r="BU1711" s="505" t="s">
        <v>5248</v>
      </c>
      <c r="BV1711" s="534">
        <f t="shared" si="720"/>
        <v>0</v>
      </c>
      <c r="BW1711" s="290">
        <f t="shared" si="722"/>
        <v>0</v>
      </c>
      <c r="BX1711" s="293">
        <f t="shared" si="721"/>
        <v>0</v>
      </c>
      <c r="BY1711" s="294" t="str">
        <f>IF(BX1711=0,"",
IF(SUM($BX$1629:BX1711)=1,BZ1711,
IF($BX$1750&gt;SUM($BX$1629:BX1711),_xlfn.CONCAT(", ",BZ1711),
IF($BX$1750=SUM($BX$1629:BX1711),_xlfn.CONCAT(" y ",BZ1711)))))</f>
        <v/>
      </c>
      <c r="BZ1711" s="89" t="s">
        <v>5248</v>
      </c>
    </row>
    <row r="1712" spans="1:78" ht="15" customHeight="1">
      <c r="A1712" s="64"/>
      <c r="B1712" s="11"/>
      <c r="C1712" s="38" t="s">
        <v>5249</v>
      </c>
      <c r="D1712" s="1020" t="str">
        <f>IF(CNGE_2025_M1_Secc5_Sub1!$D113="","",CNGE_2025_M1_Secc5_Sub1!$D113)</f>
        <v/>
      </c>
      <c r="E1712" s="889"/>
      <c r="F1712" s="889"/>
      <c r="G1712" s="889"/>
      <c r="H1712" s="889"/>
      <c r="I1712" s="889"/>
      <c r="J1712" s="889"/>
      <c r="K1712" s="889"/>
      <c r="L1712" s="890"/>
      <c r="M1712" s="818"/>
      <c r="N1712" s="818"/>
      <c r="O1712" s="818"/>
      <c r="P1712" s="818"/>
      <c r="Q1712" s="818"/>
      <c r="R1712" s="818"/>
      <c r="S1712" s="818"/>
      <c r="T1712" s="818"/>
      <c r="U1712" s="818"/>
      <c r="V1712" s="818"/>
      <c r="W1712" s="818"/>
      <c r="X1712" s="818"/>
      <c r="Y1712" s="818"/>
      <c r="Z1712" s="818"/>
      <c r="AA1712" s="818"/>
      <c r="AB1712" s="818"/>
      <c r="AC1712" s="818"/>
      <c r="AD1712" s="818"/>
      <c r="AI1712">
        <f t="shared" si="683"/>
        <v>0</v>
      </c>
      <c r="AJ1712">
        <f t="shared" si="684"/>
        <v>0</v>
      </c>
      <c r="AK1712">
        <f t="shared" si="685"/>
        <v>0</v>
      </c>
      <c r="AL1712">
        <f t="shared" si="686"/>
        <v>0</v>
      </c>
      <c r="AM1712">
        <f t="shared" si="687"/>
        <v>0</v>
      </c>
      <c r="AN1712">
        <f t="shared" si="688"/>
        <v>0</v>
      </c>
      <c r="AO1712">
        <f t="shared" si="689"/>
        <v>0</v>
      </c>
      <c r="AP1712">
        <f t="shared" si="690"/>
        <v>0</v>
      </c>
      <c r="AQ1712">
        <f t="shared" si="691"/>
        <v>0</v>
      </c>
      <c r="AR1712">
        <f t="shared" si="692"/>
        <v>0</v>
      </c>
      <c r="AS1712">
        <f t="shared" si="693"/>
        <v>0</v>
      </c>
      <c r="AT1712">
        <f t="shared" si="694"/>
        <v>0</v>
      </c>
      <c r="AU1712">
        <f t="shared" si="695"/>
        <v>0</v>
      </c>
      <c r="AV1712">
        <f t="shared" si="696"/>
        <v>0</v>
      </c>
      <c r="AW1712">
        <f t="shared" si="697"/>
        <v>0</v>
      </c>
      <c r="AX1712">
        <f t="shared" si="698"/>
        <v>0</v>
      </c>
      <c r="AY1712">
        <f t="shared" si="699"/>
        <v>0</v>
      </c>
      <c r="AZ1712">
        <f t="shared" si="700"/>
        <v>0</v>
      </c>
      <c r="BA1712">
        <f t="shared" si="701"/>
        <v>0</v>
      </c>
      <c r="BB1712">
        <f t="shared" si="702"/>
        <v>0</v>
      </c>
      <c r="BC1712">
        <f t="shared" si="703"/>
        <v>0</v>
      </c>
      <c r="BD1712">
        <f t="shared" si="704"/>
        <v>0</v>
      </c>
      <c r="BE1712">
        <f t="shared" si="705"/>
        <v>0</v>
      </c>
      <c r="BF1712">
        <f t="shared" si="706"/>
        <v>0</v>
      </c>
      <c r="BG1712" s="500">
        <f t="shared" si="707"/>
        <v>0</v>
      </c>
      <c r="BH1712" s="501">
        <f t="shared" si="708"/>
        <v>0</v>
      </c>
      <c r="BI1712" s="502">
        <f t="shared" si="709"/>
        <v>0</v>
      </c>
      <c r="BJ1712" s="503">
        <f t="shared" si="710"/>
        <v>0</v>
      </c>
      <c r="BK1712" s="500">
        <f t="shared" si="711"/>
        <v>0</v>
      </c>
      <c r="BL1712" s="501">
        <f t="shared" si="712"/>
        <v>0</v>
      </c>
      <c r="BM1712" s="502">
        <f t="shared" si="713"/>
        <v>0</v>
      </c>
      <c r="BN1712" s="503">
        <f t="shared" si="714"/>
        <v>0</v>
      </c>
      <c r="BO1712" s="500">
        <f t="shared" si="715"/>
        <v>0</v>
      </c>
      <c r="BP1712" s="501">
        <f t="shared" si="716"/>
        <v>0</v>
      </c>
      <c r="BQ1712" s="502">
        <f t="shared" si="717"/>
        <v>0</v>
      </c>
      <c r="BR1712" s="503">
        <f t="shared" si="718"/>
        <v>0</v>
      </c>
      <c r="BS1712" s="293">
        <f t="shared" si="719"/>
        <v>0</v>
      </c>
      <c r="BT1712" s="504" t="str">
        <f>IF(BS1712=0,"",
IF(SUM($BS$1629:BS1712)=1,BU1712,
IF($BS$1750&gt;SUM($BS$1629:BS1712),_xlfn.CONCAT(", ",BU1712),
IF($BS$1750=SUM($BS$1629:BS1712),_xlfn.CONCAT(" y ",BU1712)))))</f>
        <v/>
      </c>
      <c r="BU1712" s="505" t="s">
        <v>5250</v>
      </c>
      <c r="BV1712" s="534">
        <f t="shared" si="720"/>
        <v>0</v>
      </c>
      <c r="BW1712" s="290">
        <f t="shared" si="722"/>
        <v>0</v>
      </c>
      <c r="BX1712" s="293">
        <f t="shared" si="721"/>
        <v>0</v>
      </c>
      <c r="BY1712" s="294" t="str">
        <f>IF(BX1712=0,"",
IF(SUM($BX$1629:BX1712)=1,BZ1712,
IF($BX$1750&gt;SUM($BX$1629:BX1712),_xlfn.CONCAT(", ",BZ1712),
IF($BX$1750=SUM($BX$1629:BX1712),_xlfn.CONCAT(" y ",BZ1712)))))</f>
        <v/>
      </c>
      <c r="BZ1712" s="89" t="s">
        <v>5250</v>
      </c>
    </row>
    <row r="1713" spans="1:78" ht="15" customHeight="1">
      <c r="A1713" s="64"/>
      <c r="B1713" s="11"/>
      <c r="C1713" s="38" t="s">
        <v>5251</v>
      </c>
      <c r="D1713" s="1020" t="str">
        <f>IF(CNGE_2025_M1_Secc5_Sub1!$D114="","",CNGE_2025_M1_Secc5_Sub1!$D114)</f>
        <v/>
      </c>
      <c r="E1713" s="889"/>
      <c r="F1713" s="889"/>
      <c r="G1713" s="889"/>
      <c r="H1713" s="889"/>
      <c r="I1713" s="889"/>
      <c r="J1713" s="889"/>
      <c r="K1713" s="889"/>
      <c r="L1713" s="890"/>
      <c r="M1713" s="818"/>
      <c r="N1713" s="818"/>
      <c r="O1713" s="818"/>
      <c r="P1713" s="818"/>
      <c r="Q1713" s="818"/>
      <c r="R1713" s="818"/>
      <c r="S1713" s="818"/>
      <c r="T1713" s="818"/>
      <c r="U1713" s="818"/>
      <c r="V1713" s="818"/>
      <c r="W1713" s="818"/>
      <c r="X1713" s="818"/>
      <c r="Y1713" s="818"/>
      <c r="Z1713" s="818"/>
      <c r="AA1713" s="818"/>
      <c r="AB1713" s="818"/>
      <c r="AC1713" s="818"/>
      <c r="AD1713" s="818"/>
      <c r="AI1713">
        <f t="shared" si="683"/>
        <v>0</v>
      </c>
      <c r="AJ1713">
        <f t="shared" si="684"/>
        <v>0</v>
      </c>
      <c r="AK1713">
        <f t="shared" si="685"/>
        <v>0</v>
      </c>
      <c r="AL1713">
        <f t="shared" si="686"/>
        <v>0</v>
      </c>
      <c r="AM1713">
        <f t="shared" si="687"/>
        <v>0</v>
      </c>
      <c r="AN1713">
        <f t="shared" si="688"/>
        <v>0</v>
      </c>
      <c r="AO1713">
        <f t="shared" si="689"/>
        <v>0</v>
      </c>
      <c r="AP1713">
        <f t="shared" si="690"/>
        <v>0</v>
      </c>
      <c r="AQ1713">
        <f t="shared" si="691"/>
        <v>0</v>
      </c>
      <c r="AR1713">
        <f t="shared" si="692"/>
        <v>0</v>
      </c>
      <c r="AS1713">
        <f t="shared" si="693"/>
        <v>0</v>
      </c>
      <c r="AT1713">
        <f t="shared" si="694"/>
        <v>0</v>
      </c>
      <c r="AU1713">
        <f t="shared" si="695"/>
        <v>0</v>
      </c>
      <c r="AV1713">
        <f t="shared" si="696"/>
        <v>0</v>
      </c>
      <c r="AW1713">
        <f t="shared" si="697"/>
        <v>0</v>
      </c>
      <c r="AX1713">
        <f t="shared" si="698"/>
        <v>0</v>
      </c>
      <c r="AY1713">
        <f t="shared" si="699"/>
        <v>0</v>
      </c>
      <c r="AZ1713">
        <f t="shared" si="700"/>
        <v>0</v>
      </c>
      <c r="BA1713">
        <f t="shared" si="701"/>
        <v>0</v>
      </c>
      <c r="BB1713">
        <f t="shared" si="702"/>
        <v>0</v>
      </c>
      <c r="BC1713">
        <f t="shared" si="703"/>
        <v>0</v>
      </c>
      <c r="BD1713">
        <f t="shared" si="704"/>
        <v>0</v>
      </c>
      <c r="BE1713">
        <f t="shared" si="705"/>
        <v>0</v>
      </c>
      <c r="BF1713">
        <f t="shared" si="706"/>
        <v>0</v>
      </c>
      <c r="BG1713" s="500">
        <f t="shared" si="707"/>
        <v>0</v>
      </c>
      <c r="BH1713" s="501">
        <f t="shared" si="708"/>
        <v>0</v>
      </c>
      <c r="BI1713" s="502">
        <f t="shared" si="709"/>
        <v>0</v>
      </c>
      <c r="BJ1713" s="503">
        <f t="shared" si="710"/>
        <v>0</v>
      </c>
      <c r="BK1713" s="500">
        <f t="shared" si="711"/>
        <v>0</v>
      </c>
      <c r="BL1713" s="501">
        <f t="shared" si="712"/>
        <v>0</v>
      </c>
      <c r="BM1713" s="502">
        <f t="shared" si="713"/>
        <v>0</v>
      </c>
      <c r="BN1713" s="503">
        <f t="shared" si="714"/>
        <v>0</v>
      </c>
      <c r="BO1713" s="500">
        <f t="shared" si="715"/>
        <v>0</v>
      </c>
      <c r="BP1713" s="501">
        <f t="shared" si="716"/>
        <v>0</v>
      </c>
      <c r="BQ1713" s="502">
        <f t="shared" si="717"/>
        <v>0</v>
      </c>
      <c r="BR1713" s="503">
        <f t="shared" si="718"/>
        <v>0</v>
      </c>
      <c r="BS1713" s="293">
        <f t="shared" si="719"/>
        <v>0</v>
      </c>
      <c r="BT1713" s="504" t="str">
        <f>IF(BS1713=0,"",
IF(SUM($BS$1629:BS1713)=1,BU1713,
IF($BS$1750&gt;SUM($BS$1629:BS1713),_xlfn.CONCAT(", ",BU1713),
IF($BS$1750=SUM($BS$1629:BS1713),_xlfn.CONCAT(" y ",BU1713)))))</f>
        <v/>
      </c>
      <c r="BU1713" s="505" t="s">
        <v>5252</v>
      </c>
      <c r="BV1713" s="534">
        <f t="shared" si="720"/>
        <v>0</v>
      </c>
      <c r="BW1713" s="290">
        <f t="shared" si="722"/>
        <v>0</v>
      </c>
      <c r="BX1713" s="293">
        <f t="shared" si="721"/>
        <v>0</v>
      </c>
      <c r="BY1713" s="294" t="str">
        <f>IF(BX1713=0,"",
IF(SUM($BX$1629:BX1713)=1,BZ1713,
IF($BX$1750&gt;SUM($BX$1629:BX1713),_xlfn.CONCAT(", ",BZ1713),
IF($BX$1750=SUM($BX$1629:BX1713),_xlfn.CONCAT(" y ",BZ1713)))))</f>
        <v/>
      </c>
      <c r="BZ1713" s="89" t="s">
        <v>5252</v>
      </c>
    </row>
    <row r="1714" spans="1:78" ht="15" customHeight="1">
      <c r="A1714" s="64"/>
      <c r="B1714" s="11"/>
      <c r="C1714" s="38" t="s">
        <v>5253</v>
      </c>
      <c r="D1714" s="1020" t="str">
        <f>IF(CNGE_2025_M1_Secc5_Sub1!$D115="","",CNGE_2025_M1_Secc5_Sub1!$D115)</f>
        <v/>
      </c>
      <c r="E1714" s="889"/>
      <c r="F1714" s="889"/>
      <c r="G1714" s="889"/>
      <c r="H1714" s="889"/>
      <c r="I1714" s="889"/>
      <c r="J1714" s="889"/>
      <c r="K1714" s="889"/>
      <c r="L1714" s="890"/>
      <c r="M1714" s="818"/>
      <c r="N1714" s="818"/>
      <c r="O1714" s="818"/>
      <c r="P1714" s="818"/>
      <c r="Q1714" s="818"/>
      <c r="R1714" s="818"/>
      <c r="S1714" s="818"/>
      <c r="T1714" s="818"/>
      <c r="U1714" s="818"/>
      <c r="V1714" s="818"/>
      <c r="W1714" s="818"/>
      <c r="X1714" s="818"/>
      <c r="Y1714" s="818"/>
      <c r="Z1714" s="818"/>
      <c r="AA1714" s="818"/>
      <c r="AB1714" s="818"/>
      <c r="AC1714" s="818"/>
      <c r="AD1714" s="818"/>
      <c r="AI1714">
        <f t="shared" si="683"/>
        <v>0</v>
      </c>
      <c r="AJ1714">
        <f t="shared" si="684"/>
        <v>0</v>
      </c>
      <c r="AK1714">
        <f t="shared" si="685"/>
        <v>0</v>
      </c>
      <c r="AL1714">
        <f t="shared" si="686"/>
        <v>0</v>
      </c>
      <c r="AM1714">
        <f t="shared" si="687"/>
        <v>0</v>
      </c>
      <c r="AN1714">
        <f t="shared" si="688"/>
        <v>0</v>
      </c>
      <c r="AO1714">
        <f t="shared" si="689"/>
        <v>0</v>
      </c>
      <c r="AP1714">
        <f t="shared" si="690"/>
        <v>0</v>
      </c>
      <c r="AQ1714">
        <f t="shared" si="691"/>
        <v>0</v>
      </c>
      <c r="AR1714">
        <f t="shared" si="692"/>
        <v>0</v>
      </c>
      <c r="AS1714">
        <f t="shared" si="693"/>
        <v>0</v>
      </c>
      <c r="AT1714">
        <f t="shared" si="694"/>
        <v>0</v>
      </c>
      <c r="AU1714">
        <f t="shared" si="695"/>
        <v>0</v>
      </c>
      <c r="AV1714">
        <f t="shared" si="696"/>
        <v>0</v>
      </c>
      <c r="AW1714">
        <f t="shared" si="697"/>
        <v>0</v>
      </c>
      <c r="AX1714">
        <f t="shared" si="698"/>
        <v>0</v>
      </c>
      <c r="AY1714">
        <f t="shared" si="699"/>
        <v>0</v>
      </c>
      <c r="AZ1714">
        <f t="shared" si="700"/>
        <v>0</v>
      </c>
      <c r="BA1714">
        <f t="shared" si="701"/>
        <v>0</v>
      </c>
      <c r="BB1714">
        <f t="shared" si="702"/>
        <v>0</v>
      </c>
      <c r="BC1714">
        <f t="shared" si="703"/>
        <v>0</v>
      </c>
      <c r="BD1714">
        <f t="shared" si="704"/>
        <v>0</v>
      </c>
      <c r="BE1714">
        <f t="shared" si="705"/>
        <v>0</v>
      </c>
      <c r="BF1714">
        <f t="shared" si="706"/>
        <v>0</v>
      </c>
      <c r="BG1714" s="500">
        <f t="shared" si="707"/>
        <v>0</v>
      </c>
      <c r="BH1714" s="501">
        <f t="shared" si="708"/>
        <v>0</v>
      </c>
      <c r="BI1714" s="502">
        <f t="shared" si="709"/>
        <v>0</v>
      </c>
      <c r="BJ1714" s="503">
        <f t="shared" si="710"/>
        <v>0</v>
      </c>
      <c r="BK1714" s="500">
        <f t="shared" si="711"/>
        <v>0</v>
      </c>
      <c r="BL1714" s="501">
        <f t="shared" si="712"/>
        <v>0</v>
      </c>
      <c r="BM1714" s="502">
        <f t="shared" si="713"/>
        <v>0</v>
      </c>
      <c r="BN1714" s="503">
        <f t="shared" si="714"/>
        <v>0</v>
      </c>
      <c r="BO1714" s="500">
        <f t="shared" si="715"/>
        <v>0</v>
      </c>
      <c r="BP1714" s="501">
        <f t="shared" si="716"/>
        <v>0</v>
      </c>
      <c r="BQ1714" s="502">
        <f t="shared" si="717"/>
        <v>0</v>
      </c>
      <c r="BR1714" s="503">
        <f t="shared" si="718"/>
        <v>0</v>
      </c>
      <c r="BS1714" s="293">
        <f t="shared" si="719"/>
        <v>0</v>
      </c>
      <c r="BT1714" s="504" t="str">
        <f>IF(BS1714=0,"",
IF(SUM($BS$1629:BS1714)=1,BU1714,
IF($BS$1750&gt;SUM($BS$1629:BS1714),_xlfn.CONCAT(", ",BU1714),
IF($BS$1750=SUM($BS$1629:BS1714),_xlfn.CONCAT(" y ",BU1714)))))</f>
        <v/>
      </c>
      <c r="BU1714" s="505" t="s">
        <v>5254</v>
      </c>
      <c r="BV1714" s="534">
        <f t="shared" si="720"/>
        <v>0</v>
      </c>
      <c r="BW1714" s="290">
        <f t="shared" si="722"/>
        <v>0</v>
      </c>
      <c r="BX1714" s="293">
        <f t="shared" si="721"/>
        <v>0</v>
      </c>
      <c r="BY1714" s="294" t="str">
        <f>IF(BX1714=0,"",
IF(SUM($BX$1629:BX1714)=1,BZ1714,
IF($BX$1750&gt;SUM($BX$1629:BX1714),_xlfn.CONCAT(", ",BZ1714),
IF($BX$1750=SUM($BX$1629:BX1714),_xlfn.CONCAT(" y ",BZ1714)))))</f>
        <v/>
      </c>
      <c r="BZ1714" s="89" t="s">
        <v>5254</v>
      </c>
    </row>
    <row r="1715" spans="1:78" ht="15" customHeight="1">
      <c r="A1715" s="64"/>
      <c r="B1715" s="11"/>
      <c r="C1715" s="38" t="s">
        <v>5255</v>
      </c>
      <c r="D1715" s="1020" t="str">
        <f>IF(CNGE_2025_M1_Secc5_Sub1!$D116="","",CNGE_2025_M1_Secc5_Sub1!$D116)</f>
        <v/>
      </c>
      <c r="E1715" s="889"/>
      <c r="F1715" s="889"/>
      <c r="G1715" s="889"/>
      <c r="H1715" s="889"/>
      <c r="I1715" s="889"/>
      <c r="J1715" s="889"/>
      <c r="K1715" s="889"/>
      <c r="L1715" s="890"/>
      <c r="M1715" s="818"/>
      <c r="N1715" s="818"/>
      <c r="O1715" s="818"/>
      <c r="P1715" s="818"/>
      <c r="Q1715" s="818"/>
      <c r="R1715" s="818"/>
      <c r="S1715" s="818"/>
      <c r="T1715" s="818"/>
      <c r="U1715" s="818"/>
      <c r="V1715" s="818"/>
      <c r="W1715" s="818"/>
      <c r="X1715" s="818"/>
      <c r="Y1715" s="818"/>
      <c r="Z1715" s="818"/>
      <c r="AA1715" s="818"/>
      <c r="AB1715" s="818"/>
      <c r="AC1715" s="818"/>
      <c r="AD1715" s="818"/>
      <c r="AI1715">
        <f t="shared" si="683"/>
        <v>0</v>
      </c>
      <c r="AJ1715">
        <f t="shared" si="684"/>
        <v>0</v>
      </c>
      <c r="AK1715">
        <f t="shared" si="685"/>
        <v>0</v>
      </c>
      <c r="AL1715">
        <f t="shared" si="686"/>
        <v>0</v>
      </c>
      <c r="AM1715">
        <f t="shared" si="687"/>
        <v>0</v>
      </c>
      <c r="AN1715">
        <f t="shared" si="688"/>
        <v>0</v>
      </c>
      <c r="AO1715">
        <f t="shared" si="689"/>
        <v>0</v>
      </c>
      <c r="AP1715">
        <f t="shared" si="690"/>
        <v>0</v>
      </c>
      <c r="AQ1715">
        <f t="shared" si="691"/>
        <v>0</v>
      </c>
      <c r="AR1715">
        <f t="shared" si="692"/>
        <v>0</v>
      </c>
      <c r="AS1715">
        <f t="shared" si="693"/>
        <v>0</v>
      </c>
      <c r="AT1715">
        <f t="shared" si="694"/>
        <v>0</v>
      </c>
      <c r="AU1715">
        <f t="shared" si="695"/>
        <v>0</v>
      </c>
      <c r="AV1715">
        <f t="shared" si="696"/>
        <v>0</v>
      </c>
      <c r="AW1715">
        <f t="shared" si="697"/>
        <v>0</v>
      </c>
      <c r="AX1715">
        <f t="shared" si="698"/>
        <v>0</v>
      </c>
      <c r="AY1715">
        <f t="shared" si="699"/>
        <v>0</v>
      </c>
      <c r="AZ1715">
        <f t="shared" si="700"/>
        <v>0</v>
      </c>
      <c r="BA1715">
        <f t="shared" si="701"/>
        <v>0</v>
      </c>
      <c r="BB1715">
        <f t="shared" si="702"/>
        <v>0</v>
      </c>
      <c r="BC1715">
        <f t="shared" si="703"/>
        <v>0</v>
      </c>
      <c r="BD1715">
        <f t="shared" si="704"/>
        <v>0</v>
      </c>
      <c r="BE1715">
        <f t="shared" si="705"/>
        <v>0</v>
      </c>
      <c r="BF1715">
        <f t="shared" si="706"/>
        <v>0</v>
      </c>
      <c r="BG1715" s="500">
        <f t="shared" si="707"/>
        <v>0</v>
      </c>
      <c r="BH1715" s="501">
        <f t="shared" si="708"/>
        <v>0</v>
      </c>
      <c r="BI1715" s="502">
        <f t="shared" si="709"/>
        <v>0</v>
      </c>
      <c r="BJ1715" s="503">
        <f t="shared" si="710"/>
        <v>0</v>
      </c>
      <c r="BK1715" s="500">
        <f t="shared" si="711"/>
        <v>0</v>
      </c>
      <c r="BL1715" s="501">
        <f t="shared" si="712"/>
        <v>0</v>
      </c>
      <c r="BM1715" s="502">
        <f t="shared" si="713"/>
        <v>0</v>
      </c>
      <c r="BN1715" s="503">
        <f t="shared" si="714"/>
        <v>0</v>
      </c>
      <c r="BO1715" s="500">
        <f t="shared" si="715"/>
        <v>0</v>
      </c>
      <c r="BP1715" s="501">
        <f t="shared" si="716"/>
        <v>0</v>
      </c>
      <c r="BQ1715" s="502">
        <f t="shared" si="717"/>
        <v>0</v>
      </c>
      <c r="BR1715" s="503">
        <f t="shared" si="718"/>
        <v>0</v>
      </c>
      <c r="BS1715" s="293">
        <f t="shared" si="719"/>
        <v>0</v>
      </c>
      <c r="BT1715" s="504" t="str">
        <f>IF(BS1715=0,"",
IF(SUM($BS$1629:BS1715)=1,BU1715,
IF($BS$1750&gt;SUM($BS$1629:BS1715),_xlfn.CONCAT(", ",BU1715),
IF($BS$1750=SUM($BS$1629:BS1715),_xlfn.CONCAT(" y ",BU1715)))))</f>
        <v/>
      </c>
      <c r="BU1715" s="505" t="s">
        <v>5256</v>
      </c>
      <c r="BV1715" s="534">
        <f t="shared" si="720"/>
        <v>0</v>
      </c>
      <c r="BW1715" s="290">
        <f t="shared" si="722"/>
        <v>0</v>
      </c>
      <c r="BX1715" s="293">
        <f t="shared" si="721"/>
        <v>0</v>
      </c>
      <c r="BY1715" s="294" t="str">
        <f>IF(BX1715=0,"",
IF(SUM($BX$1629:BX1715)=1,BZ1715,
IF($BX$1750&gt;SUM($BX$1629:BX1715),_xlfn.CONCAT(", ",BZ1715),
IF($BX$1750=SUM($BX$1629:BX1715),_xlfn.CONCAT(" y ",BZ1715)))))</f>
        <v/>
      </c>
      <c r="BZ1715" s="89" t="s">
        <v>5256</v>
      </c>
    </row>
    <row r="1716" spans="1:78" ht="15" customHeight="1">
      <c r="A1716" s="64"/>
      <c r="B1716" s="11"/>
      <c r="C1716" s="38" t="s">
        <v>5257</v>
      </c>
      <c r="D1716" s="1020" t="str">
        <f>IF(CNGE_2025_M1_Secc5_Sub1!$D117="","",CNGE_2025_M1_Secc5_Sub1!$D117)</f>
        <v/>
      </c>
      <c r="E1716" s="889"/>
      <c r="F1716" s="889"/>
      <c r="G1716" s="889"/>
      <c r="H1716" s="889"/>
      <c r="I1716" s="889"/>
      <c r="J1716" s="889"/>
      <c r="K1716" s="889"/>
      <c r="L1716" s="890"/>
      <c r="M1716" s="818"/>
      <c r="N1716" s="818"/>
      <c r="O1716" s="818"/>
      <c r="P1716" s="818"/>
      <c r="Q1716" s="818"/>
      <c r="R1716" s="818"/>
      <c r="S1716" s="818"/>
      <c r="T1716" s="818"/>
      <c r="U1716" s="818"/>
      <c r="V1716" s="818"/>
      <c r="W1716" s="818"/>
      <c r="X1716" s="818"/>
      <c r="Y1716" s="818"/>
      <c r="Z1716" s="818"/>
      <c r="AA1716" s="818"/>
      <c r="AB1716" s="818"/>
      <c r="AC1716" s="818"/>
      <c r="AD1716" s="818"/>
      <c r="AI1716">
        <f t="shared" si="683"/>
        <v>0</v>
      </c>
      <c r="AJ1716">
        <f t="shared" si="684"/>
        <v>0</v>
      </c>
      <c r="AK1716">
        <f t="shared" si="685"/>
        <v>0</v>
      </c>
      <c r="AL1716">
        <f t="shared" si="686"/>
        <v>0</v>
      </c>
      <c r="AM1716">
        <f t="shared" si="687"/>
        <v>0</v>
      </c>
      <c r="AN1716">
        <f t="shared" si="688"/>
        <v>0</v>
      </c>
      <c r="AO1716">
        <f t="shared" si="689"/>
        <v>0</v>
      </c>
      <c r="AP1716">
        <f t="shared" si="690"/>
        <v>0</v>
      </c>
      <c r="AQ1716">
        <f t="shared" si="691"/>
        <v>0</v>
      </c>
      <c r="AR1716">
        <f t="shared" si="692"/>
        <v>0</v>
      </c>
      <c r="AS1716">
        <f t="shared" si="693"/>
        <v>0</v>
      </c>
      <c r="AT1716">
        <f t="shared" si="694"/>
        <v>0</v>
      </c>
      <c r="AU1716">
        <f t="shared" si="695"/>
        <v>0</v>
      </c>
      <c r="AV1716">
        <f t="shared" si="696"/>
        <v>0</v>
      </c>
      <c r="AW1716">
        <f t="shared" si="697"/>
        <v>0</v>
      </c>
      <c r="AX1716">
        <f t="shared" si="698"/>
        <v>0</v>
      </c>
      <c r="AY1716">
        <f t="shared" si="699"/>
        <v>0</v>
      </c>
      <c r="AZ1716">
        <f t="shared" si="700"/>
        <v>0</v>
      </c>
      <c r="BA1716">
        <f t="shared" si="701"/>
        <v>0</v>
      </c>
      <c r="BB1716">
        <f t="shared" si="702"/>
        <v>0</v>
      </c>
      <c r="BC1716">
        <f t="shared" si="703"/>
        <v>0</v>
      </c>
      <c r="BD1716">
        <f t="shared" si="704"/>
        <v>0</v>
      </c>
      <c r="BE1716">
        <f t="shared" si="705"/>
        <v>0</v>
      </c>
      <c r="BF1716">
        <f t="shared" si="706"/>
        <v>0</v>
      </c>
      <c r="BG1716" s="500">
        <f t="shared" si="707"/>
        <v>0</v>
      </c>
      <c r="BH1716" s="501">
        <f t="shared" si="708"/>
        <v>0</v>
      </c>
      <c r="BI1716" s="502">
        <f t="shared" si="709"/>
        <v>0</v>
      </c>
      <c r="BJ1716" s="503">
        <f t="shared" si="710"/>
        <v>0</v>
      </c>
      <c r="BK1716" s="500">
        <f t="shared" si="711"/>
        <v>0</v>
      </c>
      <c r="BL1716" s="501">
        <f t="shared" si="712"/>
        <v>0</v>
      </c>
      <c r="BM1716" s="502">
        <f t="shared" si="713"/>
        <v>0</v>
      </c>
      <c r="BN1716" s="503">
        <f t="shared" si="714"/>
        <v>0</v>
      </c>
      <c r="BO1716" s="500">
        <f t="shared" si="715"/>
        <v>0</v>
      </c>
      <c r="BP1716" s="501">
        <f t="shared" si="716"/>
        <v>0</v>
      </c>
      <c r="BQ1716" s="502">
        <f t="shared" si="717"/>
        <v>0</v>
      </c>
      <c r="BR1716" s="503">
        <f t="shared" si="718"/>
        <v>0</v>
      </c>
      <c r="BS1716" s="293">
        <f t="shared" si="719"/>
        <v>0</v>
      </c>
      <c r="BT1716" s="504" t="str">
        <f>IF(BS1716=0,"",
IF(SUM($BS$1629:BS1716)=1,BU1716,
IF($BS$1750&gt;SUM($BS$1629:BS1716),_xlfn.CONCAT(", ",BU1716),
IF($BS$1750=SUM($BS$1629:BS1716),_xlfn.CONCAT(" y ",BU1716)))))</f>
        <v/>
      </c>
      <c r="BU1716" s="505" t="s">
        <v>5258</v>
      </c>
      <c r="BV1716" s="534">
        <f t="shared" si="720"/>
        <v>0</v>
      </c>
      <c r="BW1716" s="290">
        <f t="shared" si="722"/>
        <v>0</v>
      </c>
      <c r="BX1716" s="293">
        <f t="shared" si="721"/>
        <v>0</v>
      </c>
      <c r="BY1716" s="294" t="str">
        <f>IF(BX1716=0,"",
IF(SUM($BX$1629:BX1716)=1,BZ1716,
IF($BX$1750&gt;SUM($BX$1629:BX1716),_xlfn.CONCAT(", ",BZ1716),
IF($BX$1750=SUM($BX$1629:BX1716),_xlfn.CONCAT(" y ",BZ1716)))))</f>
        <v/>
      </c>
      <c r="BZ1716" s="89" t="s">
        <v>5258</v>
      </c>
    </row>
    <row r="1717" spans="1:78" ht="15" customHeight="1">
      <c r="A1717" s="64"/>
      <c r="B1717" s="11"/>
      <c r="C1717" s="38" t="s">
        <v>5259</v>
      </c>
      <c r="D1717" s="1020" t="str">
        <f>IF(CNGE_2025_M1_Secc5_Sub1!$D118="","",CNGE_2025_M1_Secc5_Sub1!$D118)</f>
        <v/>
      </c>
      <c r="E1717" s="889"/>
      <c r="F1717" s="889"/>
      <c r="G1717" s="889"/>
      <c r="H1717" s="889"/>
      <c r="I1717" s="889"/>
      <c r="J1717" s="889"/>
      <c r="K1717" s="889"/>
      <c r="L1717" s="890"/>
      <c r="M1717" s="818"/>
      <c r="N1717" s="818"/>
      <c r="O1717" s="818"/>
      <c r="P1717" s="818"/>
      <c r="Q1717" s="818"/>
      <c r="R1717" s="818"/>
      <c r="S1717" s="818"/>
      <c r="T1717" s="818"/>
      <c r="U1717" s="818"/>
      <c r="V1717" s="818"/>
      <c r="W1717" s="818"/>
      <c r="X1717" s="818"/>
      <c r="Y1717" s="818"/>
      <c r="Z1717" s="818"/>
      <c r="AA1717" s="818"/>
      <c r="AB1717" s="818"/>
      <c r="AC1717" s="818"/>
      <c r="AD1717" s="818"/>
      <c r="AI1717">
        <f t="shared" si="683"/>
        <v>0</v>
      </c>
      <c r="AJ1717">
        <f t="shared" si="684"/>
        <v>0</v>
      </c>
      <c r="AK1717">
        <f t="shared" si="685"/>
        <v>0</v>
      </c>
      <c r="AL1717">
        <f t="shared" si="686"/>
        <v>0</v>
      </c>
      <c r="AM1717">
        <f t="shared" si="687"/>
        <v>0</v>
      </c>
      <c r="AN1717">
        <f t="shared" si="688"/>
        <v>0</v>
      </c>
      <c r="AO1717">
        <f t="shared" si="689"/>
        <v>0</v>
      </c>
      <c r="AP1717">
        <f t="shared" si="690"/>
        <v>0</v>
      </c>
      <c r="AQ1717">
        <f t="shared" si="691"/>
        <v>0</v>
      </c>
      <c r="AR1717">
        <f t="shared" si="692"/>
        <v>0</v>
      </c>
      <c r="AS1717">
        <f t="shared" si="693"/>
        <v>0</v>
      </c>
      <c r="AT1717">
        <f t="shared" si="694"/>
        <v>0</v>
      </c>
      <c r="AU1717">
        <f t="shared" si="695"/>
        <v>0</v>
      </c>
      <c r="AV1717">
        <f t="shared" si="696"/>
        <v>0</v>
      </c>
      <c r="AW1717">
        <f t="shared" si="697"/>
        <v>0</v>
      </c>
      <c r="AX1717">
        <f t="shared" si="698"/>
        <v>0</v>
      </c>
      <c r="AY1717">
        <f t="shared" si="699"/>
        <v>0</v>
      </c>
      <c r="AZ1717">
        <f t="shared" si="700"/>
        <v>0</v>
      </c>
      <c r="BA1717">
        <f t="shared" si="701"/>
        <v>0</v>
      </c>
      <c r="BB1717">
        <f t="shared" si="702"/>
        <v>0</v>
      </c>
      <c r="BC1717">
        <f t="shared" si="703"/>
        <v>0</v>
      </c>
      <c r="BD1717">
        <f t="shared" si="704"/>
        <v>0</v>
      </c>
      <c r="BE1717">
        <f t="shared" si="705"/>
        <v>0</v>
      </c>
      <c r="BF1717">
        <f t="shared" si="706"/>
        <v>0</v>
      </c>
      <c r="BG1717" s="500">
        <f t="shared" si="707"/>
        <v>0</v>
      </c>
      <c r="BH1717" s="501">
        <f t="shared" si="708"/>
        <v>0</v>
      </c>
      <c r="BI1717" s="502">
        <f t="shared" si="709"/>
        <v>0</v>
      </c>
      <c r="BJ1717" s="503">
        <f t="shared" si="710"/>
        <v>0</v>
      </c>
      <c r="BK1717" s="500">
        <f t="shared" si="711"/>
        <v>0</v>
      </c>
      <c r="BL1717" s="501">
        <f t="shared" si="712"/>
        <v>0</v>
      </c>
      <c r="BM1717" s="502">
        <f t="shared" si="713"/>
        <v>0</v>
      </c>
      <c r="BN1717" s="503">
        <f t="shared" si="714"/>
        <v>0</v>
      </c>
      <c r="BO1717" s="500">
        <f t="shared" si="715"/>
        <v>0</v>
      </c>
      <c r="BP1717" s="501">
        <f t="shared" si="716"/>
        <v>0</v>
      </c>
      <c r="BQ1717" s="502">
        <f t="shared" si="717"/>
        <v>0</v>
      </c>
      <c r="BR1717" s="503">
        <f t="shared" si="718"/>
        <v>0</v>
      </c>
      <c r="BS1717" s="293">
        <f t="shared" si="719"/>
        <v>0</v>
      </c>
      <c r="BT1717" s="504" t="str">
        <f>IF(BS1717=0,"",
IF(SUM($BS$1629:BS1717)=1,BU1717,
IF($BS$1750&gt;SUM($BS$1629:BS1717),_xlfn.CONCAT(", ",BU1717),
IF($BS$1750=SUM($BS$1629:BS1717),_xlfn.CONCAT(" y ",BU1717)))))</f>
        <v/>
      </c>
      <c r="BU1717" s="505" t="s">
        <v>5260</v>
      </c>
      <c r="BV1717" s="534">
        <f t="shared" si="720"/>
        <v>0</v>
      </c>
      <c r="BW1717" s="290">
        <f t="shared" si="722"/>
        <v>0</v>
      </c>
      <c r="BX1717" s="293">
        <f t="shared" si="721"/>
        <v>0</v>
      </c>
      <c r="BY1717" s="294" t="str">
        <f>IF(BX1717=0,"",
IF(SUM($BX$1629:BX1717)=1,BZ1717,
IF($BX$1750&gt;SUM($BX$1629:BX1717),_xlfn.CONCAT(", ",BZ1717),
IF($BX$1750=SUM($BX$1629:BX1717),_xlfn.CONCAT(" y ",BZ1717)))))</f>
        <v/>
      </c>
      <c r="BZ1717" s="89" t="s">
        <v>5260</v>
      </c>
    </row>
    <row r="1718" spans="1:78" ht="15" customHeight="1">
      <c r="A1718" s="64"/>
      <c r="B1718" s="11"/>
      <c r="C1718" s="38" t="s">
        <v>5261</v>
      </c>
      <c r="D1718" s="1020" t="str">
        <f>IF(CNGE_2025_M1_Secc5_Sub1!$D119="","",CNGE_2025_M1_Secc5_Sub1!$D119)</f>
        <v/>
      </c>
      <c r="E1718" s="889"/>
      <c r="F1718" s="889"/>
      <c r="G1718" s="889"/>
      <c r="H1718" s="889"/>
      <c r="I1718" s="889"/>
      <c r="J1718" s="889"/>
      <c r="K1718" s="889"/>
      <c r="L1718" s="890"/>
      <c r="M1718" s="818"/>
      <c r="N1718" s="818"/>
      <c r="O1718" s="818"/>
      <c r="P1718" s="818"/>
      <c r="Q1718" s="818"/>
      <c r="R1718" s="818"/>
      <c r="S1718" s="818"/>
      <c r="T1718" s="818"/>
      <c r="U1718" s="818"/>
      <c r="V1718" s="818"/>
      <c r="W1718" s="818"/>
      <c r="X1718" s="818"/>
      <c r="Y1718" s="818"/>
      <c r="Z1718" s="818"/>
      <c r="AA1718" s="818"/>
      <c r="AB1718" s="818"/>
      <c r="AC1718" s="818"/>
      <c r="AD1718" s="818"/>
      <c r="AI1718">
        <f t="shared" si="683"/>
        <v>0</v>
      </c>
      <c r="AJ1718">
        <f t="shared" si="684"/>
        <v>0</v>
      </c>
      <c r="AK1718">
        <f t="shared" si="685"/>
        <v>0</v>
      </c>
      <c r="AL1718">
        <f t="shared" si="686"/>
        <v>0</v>
      </c>
      <c r="AM1718">
        <f t="shared" si="687"/>
        <v>0</v>
      </c>
      <c r="AN1718">
        <f t="shared" si="688"/>
        <v>0</v>
      </c>
      <c r="AO1718">
        <f t="shared" si="689"/>
        <v>0</v>
      </c>
      <c r="AP1718">
        <f t="shared" si="690"/>
        <v>0</v>
      </c>
      <c r="AQ1718">
        <f t="shared" si="691"/>
        <v>0</v>
      </c>
      <c r="AR1718">
        <f t="shared" si="692"/>
        <v>0</v>
      </c>
      <c r="AS1718">
        <f t="shared" si="693"/>
        <v>0</v>
      </c>
      <c r="AT1718">
        <f t="shared" si="694"/>
        <v>0</v>
      </c>
      <c r="AU1718">
        <f t="shared" si="695"/>
        <v>0</v>
      </c>
      <c r="AV1718">
        <f t="shared" si="696"/>
        <v>0</v>
      </c>
      <c r="AW1718">
        <f t="shared" si="697"/>
        <v>0</v>
      </c>
      <c r="AX1718">
        <f t="shared" si="698"/>
        <v>0</v>
      </c>
      <c r="AY1718">
        <f t="shared" si="699"/>
        <v>0</v>
      </c>
      <c r="AZ1718">
        <f t="shared" si="700"/>
        <v>0</v>
      </c>
      <c r="BA1718">
        <f t="shared" si="701"/>
        <v>0</v>
      </c>
      <c r="BB1718">
        <f t="shared" si="702"/>
        <v>0</v>
      </c>
      <c r="BC1718">
        <f t="shared" si="703"/>
        <v>0</v>
      </c>
      <c r="BD1718">
        <f t="shared" si="704"/>
        <v>0</v>
      </c>
      <c r="BE1718">
        <f t="shared" si="705"/>
        <v>0</v>
      </c>
      <c r="BF1718">
        <f t="shared" si="706"/>
        <v>0</v>
      </c>
      <c r="BG1718" s="500">
        <f t="shared" si="707"/>
        <v>0</v>
      </c>
      <c r="BH1718" s="501">
        <f t="shared" si="708"/>
        <v>0</v>
      </c>
      <c r="BI1718" s="502">
        <f t="shared" si="709"/>
        <v>0</v>
      </c>
      <c r="BJ1718" s="503">
        <f t="shared" si="710"/>
        <v>0</v>
      </c>
      <c r="BK1718" s="500">
        <f t="shared" si="711"/>
        <v>0</v>
      </c>
      <c r="BL1718" s="501">
        <f t="shared" si="712"/>
        <v>0</v>
      </c>
      <c r="BM1718" s="502">
        <f t="shared" si="713"/>
        <v>0</v>
      </c>
      <c r="BN1718" s="503">
        <f t="shared" si="714"/>
        <v>0</v>
      </c>
      <c r="BO1718" s="500">
        <f t="shared" si="715"/>
        <v>0</v>
      </c>
      <c r="BP1718" s="501">
        <f t="shared" si="716"/>
        <v>0</v>
      </c>
      <c r="BQ1718" s="502">
        <f t="shared" si="717"/>
        <v>0</v>
      </c>
      <c r="BR1718" s="503">
        <f t="shared" si="718"/>
        <v>0</v>
      </c>
      <c r="BS1718" s="293">
        <f t="shared" si="719"/>
        <v>0</v>
      </c>
      <c r="BT1718" s="504" t="str">
        <f>IF(BS1718=0,"",
IF(SUM($BS$1629:BS1718)=1,BU1718,
IF($BS$1750&gt;SUM($BS$1629:BS1718),_xlfn.CONCAT(", ",BU1718),
IF($BS$1750=SUM($BS$1629:BS1718),_xlfn.CONCAT(" y ",BU1718)))))</f>
        <v/>
      </c>
      <c r="BU1718" s="505" t="s">
        <v>5262</v>
      </c>
      <c r="BV1718" s="534">
        <f t="shared" si="720"/>
        <v>0</v>
      </c>
      <c r="BW1718" s="290">
        <f t="shared" si="722"/>
        <v>0</v>
      </c>
      <c r="BX1718" s="293">
        <f t="shared" si="721"/>
        <v>0</v>
      </c>
      <c r="BY1718" s="294" t="str">
        <f>IF(BX1718=0,"",
IF(SUM($BX$1629:BX1718)=1,BZ1718,
IF($BX$1750&gt;SUM($BX$1629:BX1718),_xlfn.CONCAT(", ",BZ1718),
IF($BX$1750=SUM($BX$1629:BX1718),_xlfn.CONCAT(" y ",BZ1718)))))</f>
        <v/>
      </c>
      <c r="BZ1718" s="89" t="s">
        <v>5262</v>
      </c>
    </row>
    <row r="1719" spans="1:78" ht="15" customHeight="1">
      <c r="A1719" s="64"/>
      <c r="B1719" s="11"/>
      <c r="C1719" s="38" t="s">
        <v>5263</v>
      </c>
      <c r="D1719" s="1020" t="str">
        <f>IF(CNGE_2025_M1_Secc5_Sub1!$D120="","",CNGE_2025_M1_Secc5_Sub1!$D120)</f>
        <v/>
      </c>
      <c r="E1719" s="889"/>
      <c r="F1719" s="889"/>
      <c r="G1719" s="889"/>
      <c r="H1719" s="889"/>
      <c r="I1719" s="889"/>
      <c r="J1719" s="889"/>
      <c r="K1719" s="889"/>
      <c r="L1719" s="890"/>
      <c r="M1719" s="818"/>
      <c r="N1719" s="818"/>
      <c r="O1719" s="818"/>
      <c r="P1719" s="818"/>
      <c r="Q1719" s="818"/>
      <c r="R1719" s="818"/>
      <c r="S1719" s="818"/>
      <c r="T1719" s="818"/>
      <c r="U1719" s="818"/>
      <c r="V1719" s="818"/>
      <c r="W1719" s="818"/>
      <c r="X1719" s="818"/>
      <c r="Y1719" s="818"/>
      <c r="Z1719" s="818"/>
      <c r="AA1719" s="818"/>
      <c r="AB1719" s="818"/>
      <c r="AC1719" s="818"/>
      <c r="AD1719" s="818"/>
      <c r="AI1719">
        <f t="shared" si="683"/>
        <v>0</v>
      </c>
      <c r="AJ1719">
        <f t="shared" si="684"/>
        <v>0</v>
      </c>
      <c r="AK1719">
        <f t="shared" si="685"/>
        <v>0</v>
      </c>
      <c r="AL1719">
        <f t="shared" si="686"/>
        <v>0</v>
      </c>
      <c r="AM1719">
        <f t="shared" si="687"/>
        <v>0</v>
      </c>
      <c r="AN1719">
        <f t="shared" si="688"/>
        <v>0</v>
      </c>
      <c r="AO1719">
        <f t="shared" si="689"/>
        <v>0</v>
      </c>
      <c r="AP1719">
        <f t="shared" si="690"/>
        <v>0</v>
      </c>
      <c r="AQ1719">
        <f t="shared" si="691"/>
        <v>0</v>
      </c>
      <c r="AR1719">
        <f t="shared" si="692"/>
        <v>0</v>
      </c>
      <c r="AS1719">
        <f t="shared" si="693"/>
        <v>0</v>
      </c>
      <c r="AT1719">
        <f t="shared" si="694"/>
        <v>0</v>
      </c>
      <c r="AU1719">
        <f t="shared" si="695"/>
        <v>0</v>
      </c>
      <c r="AV1719">
        <f t="shared" si="696"/>
        <v>0</v>
      </c>
      <c r="AW1719">
        <f t="shared" si="697"/>
        <v>0</v>
      </c>
      <c r="AX1719">
        <f t="shared" si="698"/>
        <v>0</v>
      </c>
      <c r="AY1719">
        <f t="shared" si="699"/>
        <v>0</v>
      </c>
      <c r="AZ1719">
        <f t="shared" si="700"/>
        <v>0</v>
      </c>
      <c r="BA1719">
        <f t="shared" si="701"/>
        <v>0</v>
      </c>
      <c r="BB1719">
        <f t="shared" si="702"/>
        <v>0</v>
      </c>
      <c r="BC1719">
        <f t="shared" si="703"/>
        <v>0</v>
      </c>
      <c r="BD1719">
        <f t="shared" si="704"/>
        <v>0</v>
      </c>
      <c r="BE1719">
        <f t="shared" si="705"/>
        <v>0</v>
      </c>
      <c r="BF1719">
        <f t="shared" si="706"/>
        <v>0</v>
      </c>
      <c r="BG1719" s="500">
        <f t="shared" si="707"/>
        <v>0</v>
      </c>
      <c r="BH1719" s="501">
        <f t="shared" si="708"/>
        <v>0</v>
      </c>
      <c r="BI1719" s="502">
        <f t="shared" si="709"/>
        <v>0</v>
      </c>
      <c r="BJ1719" s="503">
        <f t="shared" si="710"/>
        <v>0</v>
      </c>
      <c r="BK1719" s="500">
        <f t="shared" si="711"/>
        <v>0</v>
      </c>
      <c r="BL1719" s="501">
        <f t="shared" si="712"/>
        <v>0</v>
      </c>
      <c r="BM1719" s="502">
        <f t="shared" si="713"/>
        <v>0</v>
      </c>
      <c r="BN1719" s="503">
        <f t="shared" si="714"/>
        <v>0</v>
      </c>
      <c r="BO1719" s="500">
        <f t="shared" si="715"/>
        <v>0</v>
      </c>
      <c r="BP1719" s="501">
        <f t="shared" si="716"/>
        <v>0</v>
      </c>
      <c r="BQ1719" s="502">
        <f t="shared" si="717"/>
        <v>0</v>
      </c>
      <c r="BR1719" s="503">
        <f t="shared" si="718"/>
        <v>0</v>
      </c>
      <c r="BS1719" s="293">
        <f t="shared" si="719"/>
        <v>0</v>
      </c>
      <c r="BT1719" s="504" t="str">
        <f>IF(BS1719=0,"",
IF(SUM($BS$1629:BS1719)=1,BU1719,
IF($BS$1750&gt;SUM($BS$1629:BS1719),_xlfn.CONCAT(", ",BU1719),
IF($BS$1750=SUM($BS$1629:BS1719),_xlfn.CONCAT(" y ",BU1719)))))</f>
        <v/>
      </c>
      <c r="BU1719" s="505" t="s">
        <v>5264</v>
      </c>
      <c r="BV1719" s="534">
        <f t="shared" si="720"/>
        <v>0</v>
      </c>
      <c r="BW1719" s="290">
        <f t="shared" si="722"/>
        <v>0</v>
      </c>
      <c r="BX1719" s="293">
        <f t="shared" si="721"/>
        <v>0</v>
      </c>
      <c r="BY1719" s="294" t="str">
        <f>IF(BX1719=0,"",
IF(SUM($BX$1629:BX1719)=1,BZ1719,
IF($BX$1750&gt;SUM($BX$1629:BX1719),_xlfn.CONCAT(", ",BZ1719),
IF($BX$1750=SUM($BX$1629:BX1719),_xlfn.CONCAT(" y ",BZ1719)))))</f>
        <v/>
      </c>
      <c r="BZ1719" s="89" t="s">
        <v>5264</v>
      </c>
    </row>
    <row r="1720" spans="1:78" ht="15" customHeight="1">
      <c r="A1720" s="64"/>
      <c r="B1720" s="11"/>
      <c r="C1720" s="38" t="s">
        <v>5265</v>
      </c>
      <c r="D1720" s="1020" t="str">
        <f>IF(CNGE_2025_M1_Secc5_Sub1!$D121="","",CNGE_2025_M1_Secc5_Sub1!$D121)</f>
        <v/>
      </c>
      <c r="E1720" s="889"/>
      <c r="F1720" s="889"/>
      <c r="G1720" s="889"/>
      <c r="H1720" s="889"/>
      <c r="I1720" s="889"/>
      <c r="J1720" s="889"/>
      <c r="K1720" s="889"/>
      <c r="L1720" s="890"/>
      <c r="M1720" s="818"/>
      <c r="N1720" s="818"/>
      <c r="O1720" s="818"/>
      <c r="P1720" s="818"/>
      <c r="Q1720" s="818"/>
      <c r="R1720" s="818"/>
      <c r="S1720" s="818"/>
      <c r="T1720" s="818"/>
      <c r="U1720" s="818"/>
      <c r="V1720" s="818"/>
      <c r="W1720" s="818"/>
      <c r="X1720" s="818"/>
      <c r="Y1720" s="818"/>
      <c r="Z1720" s="818"/>
      <c r="AA1720" s="818"/>
      <c r="AB1720" s="818"/>
      <c r="AC1720" s="818"/>
      <c r="AD1720" s="818"/>
      <c r="AI1720">
        <f t="shared" si="683"/>
        <v>0</v>
      </c>
      <c r="AJ1720">
        <f t="shared" si="684"/>
        <v>0</v>
      </c>
      <c r="AK1720">
        <f t="shared" si="685"/>
        <v>0</v>
      </c>
      <c r="AL1720">
        <f t="shared" si="686"/>
        <v>0</v>
      </c>
      <c r="AM1720">
        <f t="shared" si="687"/>
        <v>0</v>
      </c>
      <c r="AN1720">
        <f t="shared" si="688"/>
        <v>0</v>
      </c>
      <c r="AO1720">
        <f t="shared" si="689"/>
        <v>0</v>
      </c>
      <c r="AP1720">
        <f t="shared" si="690"/>
        <v>0</v>
      </c>
      <c r="AQ1720">
        <f t="shared" si="691"/>
        <v>0</v>
      </c>
      <c r="AR1720">
        <f t="shared" si="692"/>
        <v>0</v>
      </c>
      <c r="AS1720">
        <f t="shared" si="693"/>
        <v>0</v>
      </c>
      <c r="AT1720">
        <f t="shared" si="694"/>
        <v>0</v>
      </c>
      <c r="AU1720">
        <f t="shared" si="695"/>
        <v>0</v>
      </c>
      <c r="AV1720">
        <f t="shared" si="696"/>
        <v>0</v>
      </c>
      <c r="AW1720">
        <f t="shared" si="697"/>
        <v>0</v>
      </c>
      <c r="AX1720">
        <f t="shared" si="698"/>
        <v>0</v>
      </c>
      <c r="AY1720">
        <f t="shared" si="699"/>
        <v>0</v>
      </c>
      <c r="AZ1720">
        <f t="shared" si="700"/>
        <v>0</v>
      </c>
      <c r="BA1720">
        <f t="shared" si="701"/>
        <v>0</v>
      </c>
      <c r="BB1720">
        <f t="shared" si="702"/>
        <v>0</v>
      </c>
      <c r="BC1720">
        <f t="shared" si="703"/>
        <v>0</v>
      </c>
      <c r="BD1720">
        <f t="shared" si="704"/>
        <v>0</v>
      </c>
      <c r="BE1720">
        <f t="shared" si="705"/>
        <v>0</v>
      </c>
      <c r="BF1720">
        <f t="shared" si="706"/>
        <v>0</v>
      </c>
      <c r="BG1720" s="500">
        <f t="shared" si="707"/>
        <v>0</v>
      </c>
      <c r="BH1720" s="501">
        <f t="shared" si="708"/>
        <v>0</v>
      </c>
      <c r="BI1720" s="502">
        <f t="shared" si="709"/>
        <v>0</v>
      </c>
      <c r="BJ1720" s="503">
        <f t="shared" si="710"/>
        <v>0</v>
      </c>
      <c r="BK1720" s="500">
        <f t="shared" si="711"/>
        <v>0</v>
      </c>
      <c r="BL1720" s="501">
        <f t="shared" si="712"/>
        <v>0</v>
      </c>
      <c r="BM1720" s="502">
        <f t="shared" si="713"/>
        <v>0</v>
      </c>
      <c r="BN1720" s="503">
        <f t="shared" si="714"/>
        <v>0</v>
      </c>
      <c r="BO1720" s="500">
        <f t="shared" si="715"/>
        <v>0</v>
      </c>
      <c r="BP1720" s="501">
        <f t="shared" si="716"/>
        <v>0</v>
      </c>
      <c r="BQ1720" s="502">
        <f t="shared" si="717"/>
        <v>0</v>
      </c>
      <c r="BR1720" s="503">
        <f t="shared" si="718"/>
        <v>0</v>
      </c>
      <c r="BS1720" s="293">
        <f t="shared" si="719"/>
        <v>0</v>
      </c>
      <c r="BT1720" s="504" t="str">
        <f>IF(BS1720=0,"",
IF(SUM($BS$1629:BS1720)=1,BU1720,
IF($BS$1750&gt;SUM($BS$1629:BS1720),_xlfn.CONCAT(", ",BU1720),
IF($BS$1750=SUM($BS$1629:BS1720),_xlfn.CONCAT(" y ",BU1720)))))</f>
        <v/>
      </c>
      <c r="BU1720" s="505" t="s">
        <v>5266</v>
      </c>
      <c r="BV1720" s="534">
        <f t="shared" si="720"/>
        <v>0</v>
      </c>
      <c r="BW1720" s="290">
        <f t="shared" si="722"/>
        <v>0</v>
      </c>
      <c r="BX1720" s="293">
        <f t="shared" si="721"/>
        <v>0</v>
      </c>
      <c r="BY1720" s="294" t="str">
        <f>IF(BX1720=0,"",
IF(SUM($BX$1629:BX1720)=1,BZ1720,
IF($BX$1750&gt;SUM($BX$1629:BX1720),_xlfn.CONCAT(", ",BZ1720),
IF($BX$1750=SUM($BX$1629:BX1720),_xlfn.CONCAT(" y ",BZ1720)))))</f>
        <v/>
      </c>
      <c r="BZ1720" s="89" t="s">
        <v>5266</v>
      </c>
    </row>
    <row r="1721" spans="1:78" ht="15" customHeight="1">
      <c r="A1721" s="64"/>
      <c r="B1721" s="11"/>
      <c r="C1721" s="38" t="s">
        <v>5267</v>
      </c>
      <c r="D1721" s="1020" t="str">
        <f>IF(CNGE_2025_M1_Secc5_Sub1!$D122="","",CNGE_2025_M1_Secc5_Sub1!$D122)</f>
        <v/>
      </c>
      <c r="E1721" s="889"/>
      <c r="F1721" s="889"/>
      <c r="G1721" s="889"/>
      <c r="H1721" s="889"/>
      <c r="I1721" s="889"/>
      <c r="J1721" s="889"/>
      <c r="K1721" s="889"/>
      <c r="L1721" s="890"/>
      <c r="M1721" s="818"/>
      <c r="N1721" s="818"/>
      <c r="O1721" s="818"/>
      <c r="P1721" s="818"/>
      <c r="Q1721" s="818"/>
      <c r="R1721" s="818"/>
      <c r="S1721" s="818"/>
      <c r="T1721" s="818"/>
      <c r="U1721" s="818"/>
      <c r="V1721" s="818"/>
      <c r="W1721" s="818"/>
      <c r="X1721" s="818"/>
      <c r="Y1721" s="818"/>
      <c r="Z1721" s="818"/>
      <c r="AA1721" s="818"/>
      <c r="AB1721" s="818"/>
      <c r="AC1721" s="818"/>
      <c r="AD1721" s="818"/>
      <c r="AI1721">
        <f t="shared" si="683"/>
        <v>0</v>
      </c>
      <c r="AJ1721">
        <f t="shared" si="684"/>
        <v>0</v>
      </c>
      <c r="AK1721">
        <f t="shared" si="685"/>
        <v>0</v>
      </c>
      <c r="AL1721">
        <f t="shared" si="686"/>
        <v>0</v>
      </c>
      <c r="AM1721">
        <f t="shared" si="687"/>
        <v>0</v>
      </c>
      <c r="AN1721">
        <f t="shared" si="688"/>
        <v>0</v>
      </c>
      <c r="AO1721">
        <f t="shared" si="689"/>
        <v>0</v>
      </c>
      <c r="AP1721">
        <f t="shared" si="690"/>
        <v>0</v>
      </c>
      <c r="AQ1721">
        <f t="shared" si="691"/>
        <v>0</v>
      </c>
      <c r="AR1721">
        <f t="shared" si="692"/>
        <v>0</v>
      </c>
      <c r="AS1721">
        <f t="shared" si="693"/>
        <v>0</v>
      </c>
      <c r="AT1721">
        <f t="shared" si="694"/>
        <v>0</v>
      </c>
      <c r="AU1721">
        <f t="shared" si="695"/>
        <v>0</v>
      </c>
      <c r="AV1721">
        <f t="shared" si="696"/>
        <v>0</v>
      </c>
      <c r="AW1721">
        <f t="shared" si="697"/>
        <v>0</v>
      </c>
      <c r="AX1721">
        <f t="shared" si="698"/>
        <v>0</v>
      </c>
      <c r="AY1721">
        <f t="shared" si="699"/>
        <v>0</v>
      </c>
      <c r="AZ1721">
        <f t="shared" si="700"/>
        <v>0</v>
      </c>
      <c r="BA1721">
        <f t="shared" si="701"/>
        <v>0</v>
      </c>
      <c r="BB1721">
        <f t="shared" si="702"/>
        <v>0</v>
      </c>
      <c r="BC1721">
        <f t="shared" si="703"/>
        <v>0</v>
      </c>
      <c r="BD1721">
        <f t="shared" si="704"/>
        <v>0</v>
      </c>
      <c r="BE1721">
        <f t="shared" si="705"/>
        <v>0</v>
      </c>
      <c r="BF1721">
        <f t="shared" si="706"/>
        <v>0</v>
      </c>
      <c r="BG1721" s="500">
        <f t="shared" si="707"/>
        <v>0</v>
      </c>
      <c r="BH1721" s="501">
        <f t="shared" si="708"/>
        <v>0</v>
      </c>
      <c r="BI1721" s="502">
        <f t="shared" si="709"/>
        <v>0</v>
      </c>
      <c r="BJ1721" s="503">
        <f t="shared" si="710"/>
        <v>0</v>
      </c>
      <c r="BK1721" s="500">
        <f t="shared" si="711"/>
        <v>0</v>
      </c>
      <c r="BL1721" s="501">
        <f t="shared" si="712"/>
        <v>0</v>
      </c>
      <c r="BM1721" s="502">
        <f t="shared" si="713"/>
        <v>0</v>
      </c>
      <c r="BN1721" s="503">
        <f t="shared" si="714"/>
        <v>0</v>
      </c>
      <c r="BO1721" s="500">
        <f t="shared" si="715"/>
        <v>0</v>
      </c>
      <c r="BP1721" s="501">
        <f t="shared" si="716"/>
        <v>0</v>
      </c>
      <c r="BQ1721" s="502">
        <f t="shared" si="717"/>
        <v>0</v>
      </c>
      <c r="BR1721" s="503">
        <f t="shared" si="718"/>
        <v>0</v>
      </c>
      <c r="BS1721" s="293">
        <f t="shared" si="719"/>
        <v>0</v>
      </c>
      <c r="BT1721" s="504" t="str">
        <f>IF(BS1721=0,"",
IF(SUM($BS$1629:BS1721)=1,BU1721,
IF($BS$1750&gt;SUM($BS$1629:BS1721),_xlfn.CONCAT(", ",BU1721),
IF($BS$1750=SUM($BS$1629:BS1721),_xlfn.CONCAT(" y ",BU1721)))))</f>
        <v/>
      </c>
      <c r="BU1721" s="505" t="s">
        <v>5268</v>
      </c>
      <c r="BV1721" s="534">
        <f t="shared" si="720"/>
        <v>0</v>
      </c>
      <c r="BW1721" s="290">
        <f t="shared" si="722"/>
        <v>0</v>
      </c>
      <c r="BX1721" s="293">
        <f t="shared" si="721"/>
        <v>0</v>
      </c>
      <c r="BY1721" s="294" t="str">
        <f>IF(BX1721=0,"",
IF(SUM($BX$1629:BX1721)=1,BZ1721,
IF($BX$1750&gt;SUM($BX$1629:BX1721),_xlfn.CONCAT(", ",BZ1721),
IF($BX$1750=SUM($BX$1629:BX1721),_xlfn.CONCAT(" y ",BZ1721)))))</f>
        <v/>
      </c>
      <c r="BZ1721" s="89" t="s">
        <v>5268</v>
      </c>
    </row>
    <row r="1722" spans="1:78" ht="15" customHeight="1">
      <c r="A1722" s="64"/>
      <c r="B1722" s="11"/>
      <c r="C1722" s="38" t="s">
        <v>5269</v>
      </c>
      <c r="D1722" s="1020" t="str">
        <f>IF(CNGE_2025_M1_Secc5_Sub1!$D123="","",CNGE_2025_M1_Secc5_Sub1!$D123)</f>
        <v/>
      </c>
      <c r="E1722" s="889"/>
      <c r="F1722" s="889"/>
      <c r="G1722" s="889"/>
      <c r="H1722" s="889"/>
      <c r="I1722" s="889"/>
      <c r="J1722" s="889"/>
      <c r="K1722" s="889"/>
      <c r="L1722" s="890"/>
      <c r="M1722" s="818"/>
      <c r="N1722" s="818"/>
      <c r="O1722" s="818"/>
      <c r="P1722" s="818"/>
      <c r="Q1722" s="818"/>
      <c r="R1722" s="818"/>
      <c r="S1722" s="818"/>
      <c r="T1722" s="818"/>
      <c r="U1722" s="818"/>
      <c r="V1722" s="818"/>
      <c r="W1722" s="818"/>
      <c r="X1722" s="818"/>
      <c r="Y1722" s="818"/>
      <c r="Z1722" s="818"/>
      <c r="AA1722" s="818"/>
      <c r="AB1722" s="818"/>
      <c r="AC1722" s="818"/>
      <c r="AD1722" s="818"/>
      <c r="AI1722">
        <f t="shared" si="683"/>
        <v>0</v>
      </c>
      <c r="AJ1722">
        <f t="shared" si="684"/>
        <v>0</v>
      </c>
      <c r="AK1722">
        <f t="shared" si="685"/>
        <v>0</v>
      </c>
      <c r="AL1722">
        <f t="shared" si="686"/>
        <v>0</v>
      </c>
      <c r="AM1722">
        <f t="shared" si="687"/>
        <v>0</v>
      </c>
      <c r="AN1722">
        <f t="shared" si="688"/>
        <v>0</v>
      </c>
      <c r="AO1722">
        <f t="shared" si="689"/>
        <v>0</v>
      </c>
      <c r="AP1722">
        <f t="shared" si="690"/>
        <v>0</v>
      </c>
      <c r="AQ1722">
        <f t="shared" si="691"/>
        <v>0</v>
      </c>
      <c r="AR1722">
        <f t="shared" si="692"/>
        <v>0</v>
      </c>
      <c r="AS1722">
        <f t="shared" si="693"/>
        <v>0</v>
      </c>
      <c r="AT1722">
        <f t="shared" si="694"/>
        <v>0</v>
      </c>
      <c r="AU1722">
        <f t="shared" si="695"/>
        <v>0</v>
      </c>
      <c r="AV1722">
        <f t="shared" si="696"/>
        <v>0</v>
      </c>
      <c r="AW1722">
        <f t="shared" si="697"/>
        <v>0</v>
      </c>
      <c r="AX1722">
        <f t="shared" si="698"/>
        <v>0</v>
      </c>
      <c r="AY1722">
        <f t="shared" si="699"/>
        <v>0</v>
      </c>
      <c r="AZ1722">
        <f t="shared" si="700"/>
        <v>0</v>
      </c>
      <c r="BA1722">
        <f t="shared" si="701"/>
        <v>0</v>
      </c>
      <c r="BB1722">
        <f t="shared" si="702"/>
        <v>0</v>
      </c>
      <c r="BC1722">
        <f t="shared" si="703"/>
        <v>0</v>
      </c>
      <c r="BD1722">
        <f t="shared" si="704"/>
        <v>0</v>
      </c>
      <c r="BE1722">
        <f t="shared" si="705"/>
        <v>0</v>
      </c>
      <c r="BF1722">
        <f t="shared" si="706"/>
        <v>0</v>
      </c>
      <c r="BG1722" s="500">
        <f t="shared" si="707"/>
        <v>0</v>
      </c>
      <c r="BH1722" s="501">
        <f t="shared" si="708"/>
        <v>0</v>
      </c>
      <c r="BI1722" s="502">
        <f t="shared" si="709"/>
        <v>0</v>
      </c>
      <c r="BJ1722" s="503">
        <f t="shared" si="710"/>
        <v>0</v>
      </c>
      <c r="BK1722" s="500">
        <f t="shared" si="711"/>
        <v>0</v>
      </c>
      <c r="BL1722" s="501">
        <f t="shared" si="712"/>
        <v>0</v>
      </c>
      <c r="BM1722" s="502">
        <f t="shared" si="713"/>
        <v>0</v>
      </c>
      <c r="BN1722" s="503">
        <f t="shared" si="714"/>
        <v>0</v>
      </c>
      <c r="BO1722" s="500">
        <f t="shared" si="715"/>
        <v>0</v>
      </c>
      <c r="BP1722" s="501">
        <f t="shared" si="716"/>
        <v>0</v>
      </c>
      <c r="BQ1722" s="502">
        <f t="shared" si="717"/>
        <v>0</v>
      </c>
      <c r="BR1722" s="503">
        <f t="shared" si="718"/>
        <v>0</v>
      </c>
      <c r="BS1722" s="293">
        <f t="shared" si="719"/>
        <v>0</v>
      </c>
      <c r="BT1722" s="504" t="str">
        <f>IF(BS1722=0,"",
IF(SUM($BS$1629:BS1722)=1,BU1722,
IF($BS$1750&gt;SUM($BS$1629:BS1722),_xlfn.CONCAT(", ",BU1722),
IF($BS$1750=SUM($BS$1629:BS1722),_xlfn.CONCAT(" y ",BU1722)))))</f>
        <v/>
      </c>
      <c r="BU1722" s="505" t="s">
        <v>5270</v>
      </c>
      <c r="BV1722" s="534">
        <f t="shared" si="720"/>
        <v>0</v>
      </c>
      <c r="BW1722" s="290">
        <f t="shared" si="722"/>
        <v>0</v>
      </c>
      <c r="BX1722" s="293">
        <f t="shared" si="721"/>
        <v>0</v>
      </c>
      <c r="BY1722" s="294" t="str">
        <f>IF(BX1722=0,"",
IF(SUM($BX$1629:BX1722)=1,BZ1722,
IF($BX$1750&gt;SUM($BX$1629:BX1722),_xlfn.CONCAT(", ",BZ1722),
IF($BX$1750=SUM($BX$1629:BX1722),_xlfn.CONCAT(" y ",BZ1722)))))</f>
        <v/>
      </c>
      <c r="BZ1722" s="89" t="s">
        <v>5270</v>
      </c>
    </row>
    <row r="1723" spans="1:78" ht="15" customHeight="1">
      <c r="A1723" s="64"/>
      <c r="B1723" s="11"/>
      <c r="C1723" s="38" t="s">
        <v>5271</v>
      </c>
      <c r="D1723" s="1020" t="str">
        <f>IF(CNGE_2025_M1_Secc5_Sub1!$D124="","",CNGE_2025_M1_Secc5_Sub1!$D124)</f>
        <v/>
      </c>
      <c r="E1723" s="889"/>
      <c r="F1723" s="889"/>
      <c r="G1723" s="889"/>
      <c r="H1723" s="889"/>
      <c r="I1723" s="889"/>
      <c r="J1723" s="889"/>
      <c r="K1723" s="889"/>
      <c r="L1723" s="890"/>
      <c r="M1723" s="818"/>
      <c r="N1723" s="818"/>
      <c r="O1723" s="818"/>
      <c r="P1723" s="818"/>
      <c r="Q1723" s="818"/>
      <c r="R1723" s="818"/>
      <c r="S1723" s="818"/>
      <c r="T1723" s="818"/>
      <c r="U1723" s="818"/>
      <c r="V1723" s="818"/>
      <c r="W1723" s="818"/>
      <c r="X1723" s="818"/>
      <c r="Y1723" s="818"/>
      <c r="Z1723" s="818"/>
      <c r="AA1723" s="818"/>
      <c r="AB1723" s="818"/>
      <c r="AC1723" s="818"/>
      <c r="AD1723" s="818"/>
      <c r="AI1723">
        <f t="shared" si="683"/>
        <v>0</v>
      </c>
      <c r="AJ1723">
        <f t="shared" si="684"/>
        <v>0</v>
      </c>
      <c r="AK1723">
        <f t="shared" si="685"/>
        <v>0</v>
      </c>
      <c r="AL1723">
        <f t="shared" si="686"/>
        <v>0</v>
      </c>
      <c r="AM1723">
        <f t="shared" si="687"/>
        <v>0</v>
      </c>
      <c r="AN1723">
        <f t="shared" si="688"/>
        <v>0</v>
      </c>
      <c r="AO1723">
        <f t="shared" si="689"/>
        <v>0</v>
      </c>
      <c r="AP1723">
        <f t="shared" si="690"/>
        <v>0</v>
      </c>
      <c r="AQ1723">
        <f t="shared" si="691"/>
        <v>0</v>
      </c>
      <c r="AR1723">
        <f t="shared" si="692"/>
        <v>0</v>
      </c>
      <c r="AS1723">
        <f t="shared" si="693"/>
        <v>0</v>
      </c>
      <c r="AT1723">
        <f t="shared" si="694"/>
        <v>0</v>
      </c>
      <c r="AU1723">
        <f t="shared" si="695"/>
        <v>0</v>
      </c>
      <c r="AV1723">
        <f t="shared" si="696"/>
        <v>0</v>
      </c>
      <c r="AW1723">
        <f t="shared" si="697"/>
        <v>0</v>
      </c>
      <c r="AX1723">
        <f t="shared" si="698"/>
        <v>0</v>
      </c>
      <c r="AY1723">
        <f t="shared" si="699"/>
        <v>0</v>
      </c>
      <c r="AZ1723">
        <f t="shared" si="700"/>
        <v>0</v>
      </c>
      <c r="BA1723">
        <f t="shared" si="701"/>
        <v>0</v>
      </c>
      <c r="BB1723">
        <f t="shared" si="702"/>
        <v>0</v>
      </c>
      <c r="BC1723">
        <f t="shared" si="703"/>
        <v>0</v>
      </c>
      <c r="BD1723">
        <f t="shared" si="704"/>
        <v>0</v>
      </c>
      <c r="BE1723">
        <f t="shared" si="705"/>
        <v>0</v>
      </c>
      <c r="BF1723">
        <f t="shared" si="706"/>
        <v>0</v>
      </c>
      <c r="BG1723" s="500">
        <f t="shared" si="707"/>
        <v>0</v>
      </c>
      <c r="BH1723" s="501">
        <f t="shared" si="708"/>
        <v>0</v>
      </c>
      <c r="BI1723" s="502">
        <f t="shared" si="709"/>
        <v>0</v>
      </c>
      <c r="BJ1723" s="503">
        <f t="shared" si="710"/>
        <v>0</v>
      </c>
      <c r="BK1723" s="500">
        <f t="shared" si="711"/>
        <v>0</v>
      </c>
      <c r="BL1723" s="501">
        <f t="shared" si="712"/>
        <v>0</v>
      </c>
      <c r="BM1723" s="502">
        <f t="shared" si="713"/>
        <v>0</v>
      </c>
      <c r="BN1723" s="503">
        <f t="shared" si="714"/>
        <v>0</v>
      </c>
      <c r="BO1723" s="500">
        <f t="shared" si="715"/>
        <v>0</v>
      </c>
      <c r="BP1723" s="501">
        <f t="shared" si="716"/>
        <v>0</v>
      </c>
      <c r="BQ1723" s="502">
        <f t="shared" si="717"/>
        <v>0</v>
      </c>
      <c r="BR1723" s="503">
        <f t="shared" si="718"/>
        <v>0</v>
      </c>
      <c r="BS1723" s="293">
        <f t="shared" si="719"/>
        <v>0</v>
      </c>
      <c r="BT1723" s="504" t="str">
        <f>IF(BS1723=0,"",
IF(SUM($BS$1629:BS1723)=1,BU1723,
IF($BS$1750&gt;SUM($BS$1629:BS1723),_xlfn.CONCAT(", ",BU1723),
IF($BS$1750=SUM($BS$1629:BS1723),_xlfn.CONCAT(" y ",BU1723)))))</f>
        <v/>
      </c>
      <c r="BU1723" s="505" t="s">
        <v>5272</v>
      </c>
      <c r="BV1723" s="534">
        <f t="shared" si="720"/>
        <v>0</v>
      </c>
      <c r="BW1723" s="290">
        <f t="shared" si="722"/>
        <v>0</v>
      </c>
      <c r="BX1723" s="293">
        <f t="shared" si="721"/>
        <v>0</v>
      </c>
      <c r="BY1723" s="294" t="str">
        <f>IF(BX1723=0,"",
IF(SUM($BX$1629:BX1723)=1,BZ1723,
IF($BX$1750&gt;SUM($BX$1629:BX1723),_xlfn.CONCAT(", ",BZ1723),
IF($BX$1750=SUM($BX$1629:BX1723),_xlfn.CONCAT(" y ",BZ1723)))))</f>
        <v/>
      </c>
      <c r="BZ1723" s="89" t="s">
        <v>5272</v>
      </c>
    </row>
    <row r="1724" spans="1:78" ht="15" customHeight="1">
      <c r="A1724" s="64"/>
      <c r="B1724" s="11"/>
      <c r="C1724" s="38" t="s">
        <v>5273</v>
      </c>
      <c r="D1724" s="1020" t="str">
        <f>IF(CNGE_2025_M1_Secc5_Sub1!$D125="","",CNGE_2025_M1_Secc5_Sub1!$D125)</f>
        <v/>
      </c>
      <c r="E1724" s="889"/>
      <c r="F1724" s="889"/>
      <c r="G1724" s="889"/>
      <c r="H1724" s="889"/>
      <c r="I1724" s="889"/>
      <c r="J1724" s="889"/>
      <c r="K1724" s="889"/>
      <c r="L1724" s="890"/>
      <c r="M1724" s="818"/>
      <c r="N1724" s="818"/>
      <c r="O1724" s="818"/>
      <c r="P1724" s="818"/>
      <c r="Q1724" s="818"/>
      <c r="R1724" s="818"/>
      <c r="S1724" s="818"/>
      <c r="T1724" s="818"/>
      <c r="U1724" s="818"/>
      <c r="V1724" s="818"/>
      <c r="W1724" s="818"/>
      <c r="X1724" s="818"/>
      <c r="Y1724" s="818"/>
      <c r="Z1724" s="818"/>
      <c r="AA1724" s="818"/>
      <c r="AB1724" s="818"/>
      <c r="AC1724" s="818"/>
      <c r="AD1724" s="818"/>
      <c r="AI1724">
        <f t="shared" si="683"/>
        <v>0</v>
      </c>
      <c r="AJ1724">
        <f t="shared" si="684"/>
        <v>0</v>
      </c>
      <c r="AK1724">
        <f t="shared" si="685"/>
        <v>0</v>
      </c>
      <c r="AL1724">
        <f t="shared" si="686"/>
        <v>0</v>
      </c>
      <c r="AM1724">
        <f t="shared" si="687"/>
        <v>0</v>
      </c>
      <c r="AN1724">
        <f t="shared" si="688"/>
        <v>0</v>
      </c>
      <c r="AO1724">
        <f t="shared" si="689"/>
        <v>0</v>
      </c>
      <c r="AP1724">
        <f t="shared" si="690"/>
        <v>0</v>
      </c>
      <c r="AQ1724">
        <f t="shared" si="691"/>
        <v>0</v>
      </c>
      <c r="AR1724">
        <f t="shared" si="692"/>
        <v>0</v>
      </c>
      <c r="AS1724">
        <f t="shared" si="693"/>
        <v>0</v>
      </c>
      <c r="AT1724">
        <f t="shared" si="694"/>
        <v>0</v>
      </c>
      <c r="AU1724">
        <f t="shared" si="695"/>
        <v>0</v>
      </c>
      <c r="AV1724">
        <f t="shared" si="696"/>
        <v>0</v>
      </c>
      <c r="AW1724">
        <f t="shared" si="697"/>
        <v>0</v>
      </c>
      <c r="AX1724">
        <f t="shared" si="698"/>
        <v>0</v>
      </c>
      <c r="AY1724">
        <f t="shared" si="699"/>
        <v>0</v>
      </c>
      <c r="AZ1724">
        <f t="shared" si="700"/>
        <v>0</v>
      </c>
      <c r="BA1724">
        <f t="shared" si="701"/>
        <v>0</v>
      </c>
      <c r="BB1724">
        <f t="shared" si="702"/>
        <v>0</v>
      </c>
      <c r="BC1724">
        <f t="shared" si="703"/>
        <v>0</v>
      </c>
      <c r="BD1724">
        <f t="shared" si="704"/>
        <v>0</v>
      </c>
      <c r="BE1724">
        <f t="shared" si="705"/>
        <v>0</v>
      </c>
      <c r="BF1724">
        <f t="shared" si="706"/>
        <v>0</v>
      </c>
      <c r="BG1724" s="500">
        <f t="shared" si="707"/>
        <v>0</v>
      </c>
      <c r="BH1724" s="501">
        <f t="shared" si="708"/>
        <v>0</v>
      </c>
      <c r="BI1724" s="502">
        <f t="shared" si="709"/>
        <v>0</v>
      </c>
      <c r="BJ1724" s="503">
        <f t="shared" si="710"/>
        <v>0</v>
      </c>
      <c r="BK1724" s="500">
        <f t="shared" si="711"/>
        <v>0</v>
      </c>
      <c r="BL1724" s="501">
        <f t="shared" si="712"/>
        <v>0</v>
      </c>
      <c r="BM1724" s="502">
        <f t="shared" si="713"/>
        <v>0</v>
      </c>
      <c r="BN1724" s="503">
        <f t="shared" si="714"/>
        <v>0</v>
      </c>
      <c r="BO1724" s="500">
        <f t="shared" si="715"/>
        <v>0</v>
      </c>
      <c r="BP1724" s="501">
        <f t="shared" si="716"/>
        <v>0</v>
      </c>
      <c r="BQ1724" s="502">
        <f t="shared" si="717"/>
        <v>0</v>
      </c>
      <c r="BR1724" s="503">
        <f t="shared" si="718"/>
        <v>0</v>
      </c>
      <c r="BS1724" s="293">
        <f t="shared" si="719"/>
        <v>0</v>
      </c>
      <c r="BT1724" s="504" t="str">
        <f>IF(BS1724=0,"",
IF(SUM($BS$1629:BS1724)=1,BU1724,
IF($BS$1750&gt;SUM($BS$1629:BS1724),_xlfn.CONCAT(", ",BU1724),
IF($BS$1750=SUM($BS$1629:BS1724),_xlfn.CONCAT(" y ",BU1724)))))</f>
        <v/>
      </c>
      <c r="BU1724" s="505" t="s">
        <v>5274</v>
      </c>
      <c r="BV1724" s="534">
        <f t="shared" si="720"/>
        <v>0</v>
      </c>
      <c r="BW1724" s="290">
        <f t="shared" si="722"/>
        <v>0</v>
      </c>
      <c r="BX1724" s="293">
        <f t="shared" si="721"/>
        <v>0</v>
      </c>
      <c r="BY1724" s="294" t="str">
        <f>IF(BX1724=0,"",
IF(SUM($BX$1629:BX1724)=1,BZ1724,
IF($BX$1750&gt;SUM($BX$1629:BX1724),_xlfn.CONCAT(", ",BZ1724),
IF($BX$1750=SUM($BX$1629:BX1724),_xlfn.CONCAT(" y ",BZ1724)))))</f>
        <v/>
      </c>
      <c r="BZ1724" s="89" t="s">
        <v>5274</v>
      </c>
    </row>
    <row r="1725" spans="1:78" ht="15" customHeight="1">
      <c r="A1725" s="64"/>
      <c r="B1725" s="11"/>
      <c r="C1725" s="38" t="s">
        <v>5275</v>
      </c>
      <c r="D1725" s="1020" t="str">
        <f>IF(CNGE_2025_M1_Secc5_Sub1!$D126="","",CNGE_2025_M1_Secc5_Sub1!$D126)</f>
        <v/>
      </c>
      <c r="E1725" s="889"/>
      <c r="F1725" s="889"/>
      <c r="G1725" s="889"/>
      <c r="H1725" s="889"/>
      <c r="I1725" s="889"/>
      <c r="J1725" s="889"/>
      <c r="K1725" s="889"/>
      <c r="L1725" s="890"/>
      <c r="M1725" s="818"/>
      <c r="N1725" s="818"/>
      <c r="O1725" s="818"/>
      <c r="P1725" s="818"/>
      <c r="Q1725" s="818"/>
      <c r="R1725" s="818"/>
      <c r="S1725" s="818"/>
      <c r="T1725" s="818"/>
      <c r="U1725" s="818"/>
      <c r="V1725" s="818"/>
      <c r="W1725" s="818"/>
      <c r="X1725" s="818"/>
      <c r="Y1725" s="818"/>
      <c r="Z1725" s="818"/>
      <c r="AA1725" s="818"/>
      <c r="AB1725" s="818"/>
      <c r="AC1725" s="818"/>
      <c r="AD1725" s="818"/>
      <c r="AI1725">
        <f t="shared" ref="AI1725:AI1749" si="723">M1725</f>
        <v>0</v>
      </c>
      <c r="AJ1725">
        <f t="shared" ref="AJ1725:AJ1749" si="724">COUNTIF(N1725:O1725,"NS")</f>
        <v>0</v>
      </c>
      <c r="AK1725">
        <f t="shared" ref="AK1725:AK1749" si="725">SUM(N1725:O1725)</f>
        <v>0</v>
      </c>
      <c r="AL1725">
        <f t="shared" ref="AL1725:AL1749" si="726">IF(COUNTIF(M1725:O1725,"NA")=3,0,IF(OR(AND(AI1725=0,AJ1725&gt;0),AND(AI1725="NS",AK1725&gt;0), AND(AI1725="NS", AJ1725=0,AK1725=0)), 1, IF(OR(AND(AI1725&gt;0,AJ1725&gt;1,AI1725&gt;AK1725), AND(AI1725="NS",AJ1725=2), AND(AI1725="NS",AK1725=0,AJ1725&gt;0),AI1725=AK1725), 0, 1)))</f>
        <v>0</v>
      </c>
      <c r="AM1725">
        <f t="shared" ref="AM1725:AM1749" si="727">P1725</f>
        <v>0</v>
      </c>
      <c r="AN1725">
        <f t="shared" ref="AN1725:AN1749" si="728">COUNTIF(Q1725:R1725,"NS")</f>
        <v>0</v>
      </c>
      <c r="AO1725">
        <f t="shared" ref="AO1725:AO1749" si="729">SUM(Q1725:R1725)</f>
        <v>0</v>
      </c>
      <c r="AP1725">
        <f t="shared" ref="AP1725:AP1749" si="730">IF(COUNTIF(P1725:R1725,"NA")=3,0,IF(OR(AND(AM1725=0,AN1725&gt;0),AND(AM1725="NS",AO1725&gt;0), AND(AM1725="NS", AN1725=0,AO1725=0)), 1, IF(OR(AND(AM1725&gt;0,AN1725&gt;1,AM1725&gt;AO1725), AND(AM1725="NS",AN1725=2), AND(AM1725="NS",AO1725=0,AN1725&gt;0),AM1725=AO1725), 0, 1)))</f>
        <v>0</v>
      </c>
      <c r="AQ1725">
        <f t="shared" ref="AQ1725:AQ1749" si="731">S1725</f>
        <v>0</v>
      </c>
      <c r="AR1725">
        <f t="shared" ref="AR1725:AR1749" si="732">COUNTIF(T1725:U1725,"NS")</f>
        <v>0</v>
      </c>
      <c r="AS1725">
        <f t="shared" ref="AS1725:AS1749" si="733">SUM(T1725:U1725)</f>
        <v>0</v>
      </c>
      <c r="AT1725">
        <f t="shared" ref="AT1725:AT1749" si="734">IF(COUNTIF(S1725:U1725,"NA")=3,0,IF(OR(AND(AQ1725=0,AR1725&gt;0),AND(AQ1725="NS",AS1725&gt;0), AND(AQ1725="NS", AR1725=0,AS1725=0)), 1, IF(OR(AND(AQ1725&gt;0,AR1725&gt;1,AQ1725&gt;AS1725), AND(AQ1725="NS",AR1725=2), AND(AQ1725="NS",AS1725=0,AR1725&gt;0),AQ1725=AS1725), 0, 1)))</f>
        <v>0</v>
      </c>
      <c r="AU1725">
        <f t="shared" ref="AU1725:AU1749" si="735">V1725</f>
        <v>0</v>
      </c>
      <c r="AV1725">
        <f t="shared" ref="AV1725:AV1749" si="736">COUNTIF(W1725:X1725,"NS")</f>
        <v>0</v>
      </c>
      <c r="AW1725">
        <f t="shared" ref="AW1725:AW1749" si="737">SUM(W1725:X1725)</f>
        <v>0</v>
      </c>
      <c r="AX1725">
        <f t="shared" ref="AX1725:AX1749" si="738">IF(COUNTIF(V1725:X1725,"NA")=3,0,IF(OR(AND(AU1725=0,AV1725&gt;0),AND(AU1725="NS",AW1725&gt;0), AND(AU1725="NS", AV1725=0,AW1725=0)), 1, IF(OR(AND(AU1725&gt;0,AV1725&gt;1,AU1725&gt;AW1725), AND(AU1725="NS",AV1725=2), AND(AU1725="NS",AW1725=0,AV1725&gt;0),AU1725=AW1725), 0, 1)))</f>
        <v>0</v>
      </c>
      <c r="AY1725">
        <f t="shared" ref="AY1725:AY1749" si="739">Y1725</f>
        <v>0</v>
      </c>
      <c r="AZ1725">
        <f t="shared" ref="AZ1725:AZ1749" si="740">COUNTIF(Z1725:AA1725,"NS")</f>
        <v>0</v>
      </c>
      <c r="BA1725">
        <f t="shared" ref="BA1725:BA1749" si="741">SUM(Z1725:AA1725)</f>
        <v>0</v>
      </c>
      <c r="BB1725">
        <f t="shared" ref="BB1725:BB1749" si="742">IF(COUNTIF(Y1725:AA1725,"NA")=3,0,IF(OR(AND(AY1725=0,AZ1725&gt;0),AND(AY1725="NS",BA1725&gt;0), AND(AY1725="NS", AZ1725=0,BA1725=0)), 1, IF(OR(AND(AY1725&gt;0,AZ1725&gt;1,AY1725&gt;BA1725), AND(AY1725="NS",AZ1725=2), AND(AY1725="NS",BA1725=0,AZ1725&gt;0),AY1725=BA1725), 0, 1)))</f>
        <v>0</v>
      </c>
      <c r="BC1725">
        <f t="shared" ref="BC1725:BC1749" si="743">AB1725</f>
        <v>0</v>
      </c>
      <c r="BD1725">
        <f t="shared" ref="BD1725:BD1749" si="744">COUNTIF(AC1725:AD1725,"NS")</f>
        <v>0</v>
      </c>
      <c r="BE1725">
        <f t="shared" ref="BE1725:BE1749" si="745">SUM(AC1725:AD1725)</f>
        <v>0</v>
      </c>
      <c r="BF1725">
        <f t="shared" ref="BF1725:BF1749" si="746">IF(COUNTIF(AB1725:AD1725,"NA")=3,0,IF(OR(AND(BC1725=0,BD1725&gt;0),AND(BC1725="NS",BE1725&gt;0), AND(BC1725="NS", BD1725=0,BE1725=0)), 1, IF(OR(AND(BC1725&gt;0,BD1725&gt;1,BC1725&gt;BE1725), AND(BC1725="NS",BD1725=2), AND(BC1725="NS",BE1725=0,BD1725&gt;0),BC1725=BE1725), 0, 1)))</f>
        <v>0</v>
      </c>
      <c r="BG1725" s="500">
        <f t="shared" si="707"/>
        <v>0</v>
      </c>
      <c r="BH1725" s="501">
        <f t="shared" si="708"/>
        <v>0</v>
      </c>
      <c r="BI1725" s="502">
        <f t="shared" si="709"/>
        <v>0</v>
      </c>
      <c r="BJ1725" s="503">
        <f t="shared" si="710"/>
        <v>0</v>
      </c>
      <c r="BK1725" s="500">
        <f t="shared" si="711"/>
        <v>0</v>
      </c>
      <c r="BL1725" s="501">
        <f t="shared" si="712"/>
        <v>0</v>
      </c>
      <c r="BM1725" s="502">
        <f t="shared" si="713"/>
        <v>0</v>
      </c>
      <c r="BN1725" s="503">
        <f t="shared" si="714"/>
        <v>0</v>
      </c>
      <c r="BO1725" s="500">
        <f t="shared" si="715"/>
        <v>0</v>
      </c>
      <c r="BP1725" s="501">
        <f t="shared" si="716"/>
        <v>0</v>
      </c>
      <c r="BQ1725" s="502">
        <f t="shared" si="717"/>
        <v>0</v>
      </c>
      <c r="BR1725" s="503">
        <f t="shared" si="718"/>
        <v>0</v>
      </c>
      <c r="BS1725" s="293">
        <f t="shared" si="719"/>
        <v>0</v>
      </c>
      <c r="BT1725" s="504" t="str">
        <f>IF(BS1725=0,"",
IF(SUM($BS$1629:BS1725)=1,BU1725,
IF($BS$1750&gt;SUM($BS$1629:BS1725),_xlfn.CONCAT(", ",BU1725),
IF($BS$1750=SUM($BS$1629:BS1725),_xlfn.CONCAT(" y ",BU1725)))))</f>
        <v/>
      </c>
      <c r="BU1725" s="505" t="s">
        <v>5276</v>
      </c>
      <c r="BV1725" s="534">
        <f t="shared" si="720"/>
        <v>0</v>
      </c>
      <c r="BW1725" s="290">
        <f t="shared" si="722"/>
        <v>0</v>
      </c>
      <c r="BX1725" s="293">
        <f t="shared" si="721"/>
        <v>0</v>
      </c>
      <c r="BY1725" s="294" t="str">
        <f>IF(BX1725=0,"",
IF(SUM($BX$1629:BX1725)=1,BZ1725,
IF($BX$1750&gt;SUM($BX$1629:BX1725),_xlfn.CONCAT(", ",BZ1725),
IF($BX$1750=SUM($BX$1629:BX1725),_xlfn.CONCAT(" y ",BZ1725)))))</f>
        <v/>
      </c>
      <c r="BZ1725" s="89" t="s">
        <v>5276</v>
      </c>
    </row>
    <row r="1726" spans="1:78" ht="15" customHeight="1">
      <c r="A1726" s="64"/>
      <c r="B1726" s="11"/>
      <c r="C1726" s="38" t="s">
        <v>5277</v>
      </c>
      <c r="D1726" s="1020" t="str">
        <f>IF(CNGE_2025_M1_Secc5_Sub1!$D127="","",CNGE_2025_M1_Secc5_Sub1!$D127)</f>
        <v/>
      </c>
      <c r="E1726" s="889"/>
      <c r="F1726" s="889"/>
      <c r="G1726" s="889"/>
      <c r="H1726" s="889"/>
      <c r="I1726" s="889"/>
      <c r="J1726" s="889"/>
      <c r="K1726" s="889"/>
      <c r="L1726" s="890"/>
      <c r="M1726" s="818"/>
      <c r="N1726" s="818"/>
      <c r="O1726" s="818"/>
      <c r="P1726" s="818"/>
      <c r="Q1726" s="818"/>
      <c r="R1726" s="818"/>
      <c r="S1726" s="818"/>
      <c r="T1726" s="818"/>
      <c r="U1726" s="818"/>
      <c r="V1726" s="818"/>
      <c r="W1726" s="818"/>
      <c r="X1726" s="818"/>
      <c r="Y1726" s="818"/>
      <c r="Z1726" s="818"/>
      <c r="AA1726" s="818"/>
      <c r="AB1726" s="818"/>
      <c r="AC1726" s="818"/>
      <c r="AD1726" s="818"/>
      <c r="AI1726">
        <f t="shared" si="723"/>
        <v>0</v>
      </c>
      <c r="AJ1726">
        <f t="shared" si="724"/>
        <v>0</v>
      </c>
      <c r="AK1726">
        <f t="shared" si="725"/>
        <v>0</v>
      </c>
      <c r="AL1726">
        <f t="shared" si="726"/>
        <v>0</v>
      </c>
      <c r="AM1726">
        <f t="shared" si="727"/>
        <v>0</v>
      </c>
      <c r="AN1726">
        <f t="shared" si="728"/>
        <v>0</v>
      </c>
      <c r="AO1726">
        <f t="shared" si="729"/>
        <v>0</v>
      </c>
      <c r="AP1726">
        <f t="shared" si="730"/>
        <v>0</v>
      </c>
      <c r="AQ1726">
        <f t="shared" si="731"/>
        <v>0</v>
      </c>
      <c r="AR1726">
        <f t="shared" si="732"/>
        <v>0</v>
      </c>
      <c r="AS1726">
        <f t="shared" si="733"/>
        <v>0</v>
      </c>
      <c r="AT1726">
        <f t="shared" si="734"/>
        <v>0</v>
      </c>
      <c r="AU1726">
        <f t="shared" si="735"/>
        <v>0</v>
      </c>
      <c r="AV1726">
        <f t="shared" si="736"/>
        <v>0</v>
      </c>
      <c r="AW1726">
        <f t="shared" si="737"/>
        <v>0</v>
      </c>
      <c r="AX1726">
        <f t="shared" si="738"/>
        <v>0</v>
      </c>
      <c r="AY1726">
        <f t="shared" si="739"/>
        <v>0</v>
      </c>
      <c r="AZ1726">
        <f t="shared" si="740"/>
        <v>0</v>
      </c>
      <c r="BA1726">
        <f t="shared" si="741"/>
        <v>0</v>
      </c>
      <c r="BB1726">
        <f t="shared" si="742"/>
        <v>0</v>
      </c>
      <c r="BC1726">
        <f t="shared" si="743"/>
        <v>0</v>
      </c>
      <c r="BD1726">
        <f t="shared" si="744"/>
        <v>0</v>
      </c>
      <c r="BE1726">
        <f t="shared" si="745"/>
        <v>0</v>
      </c>
      <c r="BF1726">
        <f t="shared" si="746"/>
        <v>0</v>
      </c>
      <c r="BG1726" s="500">
        <f t="shared" si="707"/>
        <v>0</v>
      </c>
      <c r="BH1726" s="501">
        <f t="shared" si="708"/>
        <v>0</v>
      </c>
      <c r="BI1726" s="502">
        <f t="shared" si="709"/>
        <v>0</v>
      </c>
      <c r="BJ1726" s="503">
        <f t="shared" si="710"/>
        <v>0</v>
      </c>
      <c r="BK1726" s="500">
        <f t="shared" si="711"/>
        <v>0</v>
      </c>
      <c r="BL1726" s="501">
        <f t="shared" si="712"/>
        <v>0</v>
      </c>
      <c r="BM1726" s="502">
        <f t="shared" si="713"/>
        <v>0</v>
      </c>
      <c r="BN1726" s="503">
        <f t="shared" si="714"/>
        <v>0</v>
      </c>
      <c r="BO1726" s="500">
        <f t="shared" si="715"/>
        <v>0</v>
      </c>
      <c r="BP1726" s="501">
        <f t="shared" si="716"/>
        <v>0</v>
      </c>
      <c r="BQ1726" s="502">
        <f t="shared" si="717"/>
        <v>0</v>
      </c>
      <c r="BR1726" s="503">
        <f t="shared" si="718"/>
        <v>0</v>
      </c>
      <c r="BS1726" s="293">
        <f t="shared" si="719"/>
        <v>0</v>
      </c>
      <c r="BT1726" s="504" t="str">
        <f>IF(BS1726=0,"",
IF(SUM($BS$1629:BS1726)=1,BU1726,
IF($BS$1750&gt;SUM($BS$1629:BS1726),_xlfn.CONCAT(", ",BU1726),
IF($BS$1750=SUM($BS$1629:BS1726),_xlfn.CONCAT(" y ",BU1726)))))</f>
        <v/>
      </c>
      <c r="BU1726" s="505" t="s">
        <v>5278</v>
      </c>
      <c r="BV1726" s="534">
        <f t="shared" si="720"/>
        <v>0</v>
      </c>
      <c r="BW1726" s="290">
        <f t="shared" si="722"/>
        <v>0</v>
      </c>
      <c r="BX1726" s="293">
        <f t="shared" si="721"/>
        <v>0</v>
      </c>
      <c r="BY1726" s="294" t="str">
        <f>IF(BX1726=0,"",
IF(SUM($BX$1629:BX1726)=1,BZ1726,
IF($BX$1750&gt;SUM($BX$1629:BX1726),_xlfn.CONCAT(", ",BZ1726),
IF($BX$1750=SUM($BX$1629:BX1726),_xlfn.CONCAT(" y ",BZ1726)))))</f>
        <v/>
      </c>
      <c r="BZ1726" s="89" t="s">
        <v>5278</v>
      </c>
    </row>
    <row r="1727" spans="1:78" ht="15" customHeight="1">
      <c r="A1727" s="64"/>
      <c r="B1727" s="11"/>
      <c r="C1727" s="38" t="s">
        <v>5279</v>
      </c>
      <c r="D1727" s="1020" t="str">
        <f>IF(CNGE_2025_M1_Secc5_Sub1!$D128="","",CNGE_2025_M1_Secc5_Sub1!$D128)</f>
        <v/>
      </c>
      <c r="E1727" s="889"/>
      <c r="F1727" s="889"/>
      <c r="G1727" s="889"/>
      <c r="H1727" s="889"/>
      <c r="I1727" s="889"/>
      <c r="J1727" s="889"/>
      <c r="K1727" s="889"/>
      <c r="L1727" s="890"/>
      <c r="M1727" s="818"/>
      <c r="N1727" s="818"/>
      <c r="O1727" s="818"/>
      <c r="P1727" s="818"/>
      <c r="Q1727" s="818"/>
      <c r="R1727" s="818"/>
      <c r="S1727" s="818"/>
      <c r="T1727" s="818"/>
      <c r="U1727" s="818"/>
      <c r="V1727" s="818"/>
      <c r="W1727" s="818"/>
      <c r="X1727" s="818"/>
      <c r="Y1727" s="818"/>
      <c r="Z1727" s="818"/>
      <c r="AA1727" s="818"/>
      <c r="AB1727" s="818"/>
      <c r="AC1727" s="818"/>
      <c r="AD1727" s="818"/>
      <c r="AI1727">
        <f t="shared" si="723"/>
        <v>0</v>
      </c>
      <c r="AJ1727">
        <f t="shared" si="724"/>
        <v>0</v>
      </c>
      <c r="AK1727">
        <f t="shared" si="725"/>
        <v>0</v>
      </c>
      <c r="AL1727">
        <f t="shared" si="726"/>
        <v>0</v>
      </c>
      <c r="AM1727">
        <f t="shared" si="727"/>
        <v>0</v>
      </c>
      <c r="AN1727">
        <f t="shared" si="728"/>
        <v>0</v>
      </c>
      <c r="AO1727">
        <f t="shared" si="729"/>
        <v>0</v>
      </c>
      <c r="AP1727">
        <f t="shared" si="730"/>
        <v>0</v>
      </c>
      <c r="AQ1727">
        <f t="shared" si="731"/>
        <v>0</v>
      </c>
      <c r="AR1727">
        <f t="shared" si="732"/>
        <v>0</v>
      </c>
      <c r="AS1727">
        <f t="shared" si="733"/>
        <v>0</v>
      </c>
      <c r="AT1727">
        <f t="shared" si="734"/>
        <v>0</v>
      </c>
      <c r="AU1727">
        <f t="shared" si="735"/>
        <v>0</v>
      </c>
      <c r="AV1727">
        <f t="shared" si="736"/>
        <v>0</v>
      </c>
      <c r="AW1727">
        <f t="shared" si="737"/>
        <v>0</v>
      </c>
      <c r="AX1727">
        <f t="shared" si="738"/>
        <v>0</v>
      </c>
      <c r="AY1727">
        <f t="shared" si="739"/>
        <v>0</v>
      </c>
      <c r="AZ1727">
        <f t="shared" si="740"/>
        <v>0</v>
      </c>
      <c r="BA1727">
        <f t="shared" si="741"/>
        <v>0</v>
      </c>
      <c r="BB1727">
        <f t="shared" si="742"/>
        <v>0</v>
      </c>
      <c r="BC1727">
        <f t="shared" si="743"/>
        <v>0</v>
      </c>
      <c r="BD1727">
        <f t="shared" si="744"/>
        <v>0</v>
      </c>
      <c r="BE1727">
        <f t="shared" si="745"/>
        <v>0</v>
      </c>
      <c r="BF1727">
        <f t="shared" si="746"/>
        <v>0</v>
      </c>
      <c r="BG1727" s="500">
        <f t="shared" si="707"/>
        <v>0</v>
      </c>
      <c r="BH1727" s="501">
        <f t="shared" si="708"/>
        <v>0</v>
      </c>
      <c r="BI1727" s="502">
        <f t="shared" si="709"/>
        <v>0</v>
      </c>
      <c r="BJ1727" s="503">
        <f t="shared" si="710"/>
        <v>0</v>
      </c>
      <c r="BK1727" s="500">
        <f t="shared" si="711"/>
        <v>0</v>
      </c>
      <c r="BL1727" s="501">
        <f t="shared" si="712"/>
        <v>0</v>
      </c>
      <c r="BM1727" s="502">
        <f t="shared" si="713"/>
        <v>0</v>
      </c>
      <c r="BN1727" s="503">
        <f t="shared" si="714"/>
        <v>0</v>
      </c>
      <c r="BO1727" s="500">
        <f t="shared" si="715"/>
        <v>0</v>
      </c>
      <c r="BP1727" s="501">
        <f t="shared" si="716"/>
        <v>0</v>
      </c>
      <c r="BQ1727" s="502">
        <f t="shared" si="717"/>
        <v>0</v>
      </c>
      <c r="BR1727" s="503">
        <f t="shared" si="718"/>
        <v>0</v>
      </c>
      <c r="BS1727" s="293">
        <f t="shared" si="719"/>
        <v>0</v>
      </c>
      <c r="BT1727" s="504" t="str">
        <f>IF(BS1727=0,"",
IF(SUM($BS$1629:BS1727)=1,BU1727,
IF($BS$1750&gt;SUM($BS$1629:BS1727),_xlfn.CONCAT(", ",BU1727),
IF($BS$1750=SUM($BS$1629:BS1727),_xlfn.CONCAT(" y ",BU1727)))))</f>
        <v/>
      </c>
      <c r="BU1727" s="505" t="s">
        <v>5280</v>
      </c>
      <c r="BV1727" s="534">
        <f t="shared" si="720"/>
        <v>0</v>
      </c>
      <c r="BW1727" s="290">
        <f t="shared" si="722"/>
        <v>0</v>
      </c>
      <c r="BX1727" s="293">
        <f t="shared" si="721"/>
        <v>0</v>
      </c>
      <c r="BY1727" s="294" t="str">
        <f>IF(BX1727=0,"",
IF(SUM($BX$1629:BX1727)=1,BZ1727,
IF($BX$1750&gt;SUM($BX$1629:BX1727),_xlfn.CONCAT(", ",BZ1727),
IF($BX$1750=SUM($BX$1629:BX1727),_xlfn.CONCAT(" y ",BZ1727)))))</f>
        <v/>
      </c>
      <c r="BZ1727" s="89" t="s">
        <v>5280</v>
      </c>
    </row>
    <row r="1728" spans="1:78" ht="15" customHeight="1">
      <c r="A1728" s="64"/>
      <c r="B1728" s="11"/>
      <c r="C1728" s="38" t="s">
        <v>5281</v>
      </c>
      <c r="D1728" s="1020" t="str">
        <f>IF(CNGE_2025_M1_Secc5_Sub1!$D129="","",CNGE_2025_M1_Secc5_Sub1!$D129)</f>
        <v/>
      </c>
      <c r="E1728" s="889"/>
      <c r="F1728" s="889"/>
      <c r="G1728" s="889"/>
      <c r="H1728" s="889"/>
      <c r="I1728" s="889"/>
      <c r="J1728" s="889"/>
      <c r="K1728" s="889"/>
      <c r="L1728" s="890"/>
      <c r="M1728" s="818"/>
      <c r="N1728" s="818"/>
      <c r="O1728" s="818"/>
      <c r="P1728" s="818"/>
      <c r="Q1728" s="818"/>
      <c r="R1728" s="818"/>
      <c r="S1728" s="818"/>
      <c r="T1728" s="818"/>
      <c r="U1728" s="818"/>
      <c r="V1728" s="818"/>
      <c r="W1728" s="818"/>
      <c r="X1728" s="818"/>
      <c r="Y1728" s="818"/>
      <c r="Z1728" s="818"/>
      <c r="AA1728" s="818"/>
      <c r="AB1728" s="818"/>
      <c r="AC1728" s="818"/>
      <c r="AD1728" s="818"/>
      <c r="AI1728">
        <f t="shared" si="723"/>
        <v>0</v>
      </c>
      <c r="AJ1728">
        <f t="shared" si="724"/>
        <v>0</v>
      </c>
      <c r="AK1728">
        <f t="shared" si="725"/>
        <v>0</v>
      </c>
      <c r="AL1728">
        <f t="shared" si="726"/>
        <v>0</v>
      </c>
      <c r="AM1728">
        <f t="shared" si="727"/>
        <v>0</v>
      </c>
      <c r="AN1728">
        <f t="shared" si="728"/>
        <v>0</v>
      </c>
      <c r="AO1728">
        <f t="shared" si="729"/>
        <v>0</v>
      </c>
      <c r="AP1728">
        <f t="shared" si="730"/>
        <v>0</v>
      </c>
      <c r="AQ1728">
        <f t="shared" si="731"/>
        <v>0</v>
      </c>
      <c r="AR1728">
        <f t="shared" si="732"/>
        <v>0</v>
      </c>
      <c r="AS1728">
        <f t="shared" si="733"/>
        <v>0</v>
      </c>
      <c r="AT1728">
        <f t="shared" si="734"/>
        <v>0</v>
      </c>
      <c r="AU1728">
        <f t="shared" si="735"/>
        <v>0</v>
      </c>
      <c r="AV1728">
        <f t="shared" si="736"/>
        <v>0</v>
      </c>
      <c r="AW1728">
        <f t="shared" si="737"/>
        <v>0</v>
      </c>
      <c r="AX1728">
        <f t="shared" si="738"/>
        <v>0</v>
      </c>
      <c r="AY1728">
        <f t="shared" si="739"/>
        <v>0</v>
      </c>
      <c r="AZ1728">
        <f t="shared" si="740"/>
        <v>0</v>
      </c>
      <c r="BA1728">
        <f t="shared" si="741"/>
        <v>0</v>
      </c>
      <c r="BB1728">
        <f t="shared" si="742"/>
        <v>0</v>
      </c>
      <c r="BC1728">
        <f t="shared" si="743"/>
        <v>0</v>
      </c>
      <c r="BD1728">
        <f t="shared" si="744"/>
        <v>0</v>
      </c>
      <c r="BE1728">
        <f t="shared" si="745"/>
        <v>0</v>
      </c>
      <c r="BF1728">
        <f t="shared" si="746"/>
        <v>0</v>
      </c>
      <c r="BG1728" s="500">
        <f t="shared" si="707"/>
        <v>0</v>
      </c>
      <c r="BH1728" s="501">
        <f t="shared" si="708"/>
        <v>0</v>
      </c>
      <c r="BI1728" s="502">
        <f t="shared" si="709"/>
        <v>0</v>
      </c>
      <c r="BJ1728" s="503">
        <f t="shared" si="710"/>
        <v>0</v>
      </c>
      <c r="BK1728" s="500">
        <f t="shared" si="711"/>
        <v>0</v>
      </c>
      <c r="BL1728" s="501">
        <f t="shared" si="712"/>
        <v>0</v>
      </c>
      <c r="BM1728" s="502">
        <f t="shared" si="713"/>
        <v>0</v>
      </c>
      <c r="BN1728" s="503">
        <f t="shared" si="714"/>
        <v>0</v>
      </c>
      <c r="BO1728" s="500">
        <f t="shared" si="715"/>
        <v>0</v>
      </c>
      <c r="BP1728" s="501">
        <f t="shared" si="716"/>
        <v>0</v>
      </c>
      <c r="BQ1728" s="502">
        <f t="shared" si="717"/>
        <v>0</v>
      </c>
      <c r="BR1728" s="503">
        <f t="shared" si="718"/>
        <v>0</v>
      </c>
      <c r="BS1728" s="293">
        <f t="shared" si="719"/>
        <v>0</v>
      </c>
      <c r="BT1728" s="504" t="str">
        <f>IF(BS1728=0,"",
IF(SUM($BS$1629:BS1728)=1,BU1728,
IF($BS$1750&gt;SUM($BS$1629:BS1728),_xlfn.CONCAT(", ",BU1728),
IF($BS$1750=SUM($BS$1629:BS1728),_xlfn.CONCAT(" y ",BU1728)))))</f>
        <v/>
      </c>
      <c r="BU1728" s="505" t="s">
        <v>5282</v>
      </c>
      <c r="BV1728" s="534">
        <f t="shared" si="720"/>
        <v>0</v>
      </c>
      <c r="BW1728" s="290">
        <f t="shared" si="722"/>
        <v>0</v>
      </c>
      <c r="BX1728" s="293">
        <f t="shared" si="721"/>
        <v>0</v>
      </c>
      <c r="BY1728" s="294" t="str">
        <f>IF(BX1728=0,"",
IF(SUM($BX$1629:BX1728)=1,BZ1728,
IF($BX$1750&gt;SUM($BX$1629:BX1728),_xlfn.CONCAT(", ",BZ1728),
IF($BX$1750=SUM($BX$1629:BX1728),_xlfn.CONCAT(" y ",BZ1728)))))</f>
        <v/>
      </c>
      <c r="BZ1728" s="89" t="s">
        <v>5282</v>
      </c>
    </row>
    <row r="1729" spans="1:78" ht="15" customHeight="1">
      <c r="A1729" s="64"/>
      <c r="B1729" s="11"/>
      <c r="C1729" s="114" t="s">
        <v>5283</v>
      </c>
      <c r="D1729" s="1020" t="str">
        <f>IF(CNGE_2025_M1_Secc5_Sub1!$D130="","",CNGE_2025_M1_Secc5_Sub1!$D130)</f>
        <v/>
      </c>
      <c r="E1729" s="889"/>
      <c r="F1729" s="889"/>
      <c r="G1729" s="889"/>
      <c r="H1729" s="889"/>
      <c r="I1729" s="889"/>
      <c r="J1729" s="889"/>
      <c r="K1729" s="889"/>
      <c r="L1729" s="890"/>
      <c r="M1729" s="818"/>
      <c r="N1729" s="818"/>
      <c r="O1729" s="818"/>
      <c r="P1729" s="818"/>
      <c r="Q1729" s="818"/>
      <c r="R1729" s="818"/>
      <c r="S1729" s="818"/>
      <c r="T1729" s="818"/>
      <c r="U1729" s="818"/>
      <c r="V1729" s="818"/>
      <c r="W1729" s="818"/>
      <c r="X1729" s="818"/>
      <c r="Y1729" s="818"/>
      <c r="Z1729" s="818"/>
      <c r="AA1729" s="818"/>
      <c r="AB1729" s="818"/>
      <c r="AC1729" s="818"/>
      <c r="AD1729" s="818"/>
      <c r="AI1729">
        <f t="shared" si="723"/>
        <v>0</v>
      </c>
      <c r="AJ1729">
        <f t="shared" si="724"/>
        <v>0</v>
      </c>
      <c r="AK1729">
        <f t="shared" si="725"/>
        <v>0</v>
      </c>
      <c r="AL1729">
        <f t="shared" si="726"/>
        <v>0</v>
      </c>
      <c r="AM1729">
        <f t="shared" si="727"/>
        <v>0</v>
      </c>
      <c r="AN1729">
        <f t="shared" si="728"/>
        <v>0</v>
      </c>
      <c r="AO1729">
        <f t="shared" si="729"/>
        <v>0</v>
      </c>
      <c r="AP1729">
        <f t="shared" si="730"/>
        <v>0</v>
      </c>
      <c r="AQ1729">
        <f t="shared" si="731"/>
        <v>0</v>
      </c>
      <c r="AR1729">
        <f t="shared" si="732"/>
        <v>0</v>
      </c>
      <c r="AS1729">
        <f t="shared" si="733"/>
        <v>0</v>
      </c>
      <c r="AT1729">
        <f t="shared" si="734"/>
        <v>0</v>
      </c>
      <c r="AU1729">
        <f t="shared" si="735"/>
        <v>0</v>
      </c>
      <c r="AV1729">
        <f t="shared" si="736"/>
        <v>0</v>
      </c>
      <c r="AW1729">
        <f t="shared" si="737"/>
        <v>0</v>
      </c>
      <c r="AX1729">
        <f t="shared" si="738"/>
        <v>0</v>
      </c>
      <c r="AY1729">
        <f t="shared" si="739"/>
        <v>0</v>
      </c>
      <c r="AZ1729">
        <f t="shared" si="740"/>
        <v>0</v>
      </c>
      <c r="BA1729">
        <f t="shared" si="741"/>
        <v>0</v>
      </c>
      <c r="BB1729">
        <f t="shared" si="742"/>
        <v>0</v>
      </c>
      <c r="BC1729">
        <f t="shared" si="743"/>
        <v>0</v>
      </c>
      <c r="BD1729">
        <f t="shared" si="744"/>
        <v>0</v>
      </c>
      <c r="BE1729">
        <f t="shared" si="745"/>
        <v>0</v>
      </c>
      <c r="BF1729">
        <f t="shared" si="746"/>
        <v>0</v>
      </c>
      <c r="BG1729" s="500">
        <f t="shared" si="707"/>
        <v>0</v>
      </c>
      <c r="BH1729" s="501">
        <f t="shared" si="708"/>
        <v>0</v>
      </c>
      <c r="BI1729" s="502">
        <f t="shared" si="709"/>
        <v>0</v>
      </c>
      <c r="BJ1729" s="503">
        <f t="shared" si="710"/>
        <v>0</v>
      </c>
      <c r="BK1729" s="500">
        <f t="shared" si="711"/>
        <v>0</v>
      </c>
      <c r="BL1729" s="501">
        <f t="shared" si="712"/>
        <v>0</v>
      </c>
      <c r="BM1729" s="502">
        <f t="shared" si="713"/>
        <v>0</v>
      </c>
      <c r="BN1729" s="503">
        <f t="shared" si="714"/>
        <v>0</v>
      </c>
      <c r="BO1729" s="500">
        <f t="shared" si="715"/>
        <v>0</v>
      </c>
      <c r="BP1729" s="501">
        <f t="shared" si="716"/>
        <v>0</v>
      </c>
      <c r="BQ1729" s="502">
        <f t="shared" si="717"/>
        <v>0</v>
      </c>
      <c r="BR1729" s="503">
        <f t="shared" si="718"/>
        <v>0</v>
      </c>
      <c r="BS1729" s="293">
        <f t="shared" si="719"/>
        <v>0</v>
      </c>
      <c r="BT1729" s="504" t="str">
        <f>IF(BS1729=0,"",
IF(SUM($BS$1629:BS1729)=1,BU1729,
IF($BS$1750&gt;SUM($BS$1629:BS1729),_xlfn.CONCAT(", ",BU1729),
IF($BS$1750=SUM($BS$1629:BS1729),_xlfn.CONCAT(" y ",BU1729)))))</f>
        <v/>
      </c>
      <c r="BU1729" s="505" t="s">
        <v>5284</v>
      </c>
      <c r="BV1729" s="534">
        <f t="shared" si="720"/>
        <v>0</v>
      </c>
      <c r="BW1729" s="290">
        <f t="shared" si="722"/>
        <v>0</v>
      </c>
      <c r="BX1729" s="293">
        <f t="shared" si="721"/>
        <v>0</v>
      </c>
      <c r="BY1729" s="294" t="str">
        <f>IF(BX1729=0,"",
IF(SUM($BX$1629:BX1729)=1,BZ1729,
IF($BX$1750&gt;SUM($BX$1629:BX1729),_xlfn.CONCAT(", ",BZ1729),
IF($BX$1750=SUM($BX$1629:BX1729),_xlfn.CONCAT(" y ",BZ1729)))))</f>
        <v/>
      </c>
      <c r="BZ1729" s="89" t="s">
        <v>5284</v>
      </c>
    </row>
    <row r="1730" spans="1:78" ht="15" customHeight="1">
      <c r="A1730" s="64"/>
      <c r="B1730" s="11"/>
      <c r="C1730" s="61" t="s">
        <v>5285</v>
      </c>
      <c r="D1730" s="1020" t="str">
        <f>IF(CNGE_2025_M1_Secc5_Sub1!$D131="","",CNGE_2025_M1_Secc5_Sub1!$D131)</f>
        <v/>
      </c>
      <c r="E1730" s="889"/>
      <c r="F1730" s="889"/>
      <c r="G1730" s="889"/>
      <c r="H1730" s="889"/>
      <c r="I1730" s="889"/>
      <c r="J1730" s="889"/>
      <c r="K1730" s="889"/>
      <c r="L1730" s="890"/>
      <c r="M1730" s="818"/>
      <c r="N1730" s="818"/>
      <c r="O1730" s="818"/>
      <c r="P1730" s="818"/>
      <c r="Q1730" s="818"/>
      <c r="R1730" s="818"/>
      <c r="S1730" s="818"/>
      <c r="T1730" s="818"/>
      <c r="U1730" s="818"/>
      <c r="V1730" s="818"/>
      <c r="W1730" s="818"/>
      <c r="X1730" s="818"/>
      <c r="Y1730" s="818"/>
      <c r="Z1730" s="818"/>
      <c r="AA1730" s="818"/>
      <c r="AB1730" s="818"/>
      <c r="AC1730" s="818"/>
      <c r="AD1730" s="818"/>
      <c r="AI1730">
        <f t="shared" si="723"/>
        <v>0</v>
      </c>
      <c r="AJ1730">
        <f t="shared" si="724"/>
        <v>0</v>
      </c>
      <c r="AK1730">
        <f t="shared" si="725"/>
        <v>0</v>
      </c>
      <c r="AL1730">
        <f t="shared" si="726"/>
        <v>0</v>
      </c>
      <c r="AM1730">
        <f t="shared" si="727"/>
        <v>0</v>
      </c>
      <c r="AN1730">
        <f t="shared" si="728"/>
        <v>0</v>
      </c>
      <c r="AO1730">
        <f t="shared" si="729"/>
        <v>0</v>
      </c>
      <c r="AP1730">
        <f t="shared" si="730"/>
        <v>0</v>
      </c>
      <c r="AQ1730">
        <f t="shared" si="731"/>
        <v>0</v>
      </c>
      <c r="AR1730">
        <f t="shared" si="732"/>
        <v>0</v>
      </c>
      <c r="AS1730">
        <f t="shared" si="733"/>
        <v>0</v>
      </c>
      <c r="AT1730">
        <f t="shared" si="734"/>
        <v>0</v>
      </c>
      <c r="AU1730">
        <f t="shared" si="735"/>
        <v>0</v>
      </c>
      <c r="AV1730">
        <f t="shared" si="736"/>
        <v>0</v>
      </c>
      <c r="AW1730">
        <f t="shared" si="737"/>
        <v>0</v>
      </c>
      <c r="AX1730">
        <f t="shared" si="738"/>
        <v>0</v>
      </c>
      <c r="AY1730">
        <f t="shared" si="739"/>
        <v>0</v>
      </c>
      <c r="AZ1730">
        <f t="shared" si="740"/>
        <v>0</v>
      </c>
      <c r="BA1730">
        <f t="shared" si="741"/>
        <v>0</v>
      </c>
      <c r="BB1730">
        <f t="shared" si="742"/>
        <v>0</v>
      </c>
      <c r="BC1730">
        <f t="shared" si="743"/>
        <v>0</v>
      </c>
      <c r="BD1730">
        <f t="shared" si="744"/>
        <v>0</v>
      </c>
      <c r="BE1730">
        <f t="shared" si="745"/>
        <v>0</v>
      </c>
      <c r="BF1730">
        <f t="shared" si="746"/>
        <v>0</v>
      </c>
      <c r="BG1730" s="500">
        <f t="shared" si="707"/>
        <v>0</v>
      </c>
      <c r="BH1730" s="501">
        <f t="shared" si="708"/>
        <v>0</v>
      </c>
      <c r="BI1730" s="502">
        <f t="shared" si="709"/>
        <v>0</v>
      </c>
      <c r="BJ1730" s="503">
        <f t="shared" si="710"/>
        <v>0</v>
      </c>
      <c r="BK1730" s="500">
        <f t="shared" si="711"/>
        <v>0</v>
      </c>
      <c r="BL1730" s="501">
        <f t="shared" si="712"/>
        <v>0</v>
      </c>
      <c r="BM1730" s="502">
        <f t="shared" si="713"/>
        <v>0</v>
      </c>
      <c r="BN1730" s="503">
        <f t="shared" si="714"/>
        <v>0</v>
      </c>
      <c r="BO1730" s="500">
        <f t="shared" si="715"/>
        <v>0</v>
      </c>
      <c r="BP1730" s="501">
        <f t="shared" si="716"/>
        <v>0</v>
      </c>
      <c r="BQ1730" s="502">
        <f t="shared" si="717"/>
        <v>0</v>
      </c>
      <c r="BR1730" s="503">
        <f t="shared" si="718"/>
        <v>0</v>
      </c>
      <c r="BS1730" s="293">
        <f t="shared" si="719"/>
        <v>0</v>
      </c>
      <c r="BT1730" s="504" t="str">
        <f>IF(BS1730=0,"",
IF(SUM($BS$1629:BS1730)=1,BU1730,
IF($BS$1750&gt;SUM($BS$1629:BS1730),_xlfn.CONCAT(", ",BU1730),
IF($BS$1750=SUM($BS$1629:BS1730),_xlfn.CONCAT(" y ",BU1730)))))</f>
        <v/>
      </c>
      <c r="BU1730" s="505" t="s">
        <v>5286</v>
      </c>
      <c r="BV1730" s="534">
        <f t="shared" si="720"/>
        <v>0</v>
      </c>
      <c r="BW1730" s="290">
        <f t="shared" si="722"/>
        <v>0</v>
      </c>
      <c r="BX1730" s="293">
        <f t="shared" si="721"/>
        <v>0</v>
      </c>
      <c r="BY1730" s="294" t="str">
        <f>IF(BX1730=0,"",
IF(SUM($BX$1629:BX1730)=1,BZ1730,
IF($BX$1750&gt;SUM($BX$1629:BX1730),_xlfn.CONCAT(", ",BZ1730),
IF($BX$1750=SUM($BX$1629:BX1730),_xlfn.CONCAT(" y ",BZ1730)))))</f>
        <v/>
      </c>
      <c r="BZ1730" s="89" t="s">
        <v>5286</v>
      </c>
    </row>
    <row r="1731" spans="1:78" ht="15" customHeight="1">
      <c r="A1731" s="64"/>
      <c r="B1731" s="11"/>
      <c r="C1731" s="61" t="s">
        <v>5287</v>
      </c>
      <c r="D1731" s="1020" t="str">
        <f>IF(CNGE_2025_M1_Secc5_Sub1!$D132="","",CNGE_2025_M1_Secc5_Sub1!$D132)</f>
        <v/>
      </c>
      <c r="E1731" s="889"/>
      <c r="F1731" s="889"/>
      <c r="G1731" s="889"/>
      <c r="H1731" s="889"/>
      <c r="I1731" s="889"/>
      <c r="J1731" s="889"/>
      <c r="K1731" s="889"/>
      <c r="L1731" s="890"/>
      <c r="M1731" s="818"/>
      <c r="N1731" s="818"/>
      <c r="O1731" s="818"/>
      <c r="P1731" s="818"/>
      <c r="Q1731" s="818"/>
      <c r="R1731" s="818"/>
      <c r="S1731" s="818"/>
      <c r="T1731" s="818"/>
      <c r="U1731" s="818"/>
      <c r="V1731" s="818"/>
      <c r="W1731" s="818"/>
      <c r="X1731" s="818"/>
      <c r="Y1731" s="818"/>
      <c r="Z1731" s="818"/>
      <c r="AA1731" s="818"/>
      <c r="AB1731" s="818"/>
      <c r="AC1731" s="818"/>
      <c r="AD1731" s="818"/>
      <c r="AI1731">
        <f t="shared" si="723"/>
        <v>0</v>
      </c>
      <c r="AJ1731">
        <f t="shared" si="724"/>
        <v>0</v>
      </c>
      <c r="AK1731">
        <f t="shared" si="725"/>
        <v>0</v>
      </c>
      <c r="AL1731">
        <f t="shared" si="726"/>
        <v>0</v>
      </c>
      <c r="AM1731">
        <f t="shared" si="727"/>
        <v>0</v>
      </c>
      <c r="AN1731">
        <f t="shared" si="728"/>
        <v>0</v>
      </c>
      <c r="AO1731">
        <f t="shared" si="729"/>
        <v>0</v>
      </c>
      <c r="AP1731">
        <f t="shared" si="730"/>
        <v>0</v>
      </c>
      <c r="AQ1731">
        <f t="shared" si="731"/>
        <v>0</v>
      </c>
      <c r="AR1731">
        <f t="shared" si="732"/>
        <v>0</v>
      </c>
      <c r="AS1731">
        <f t="shared" si="733"/>
        <v>0</v>
      </c>
      <c r="AT1731">
        <f t="shared" si="734"/>
        <v>0</v>
      </c>
      <c r="AU1731">
        <f t="shared" si="735"/>
        <v>0</v>
      </c>
      <c r="AV1731">
        <f t="shared" si="736"/>
        <v>0</v>
      </c>
      <c r="AW1731">
        <f t="shared" si="737"/>
        <v>0</v>
      </c>
      <c r="AX1731">
        <f t="shared" si="738"/>
        <v>0</v>
      </c>
      <c r="AY1731">
        <f t="shared" si="739"/>
        <v>0</v>
      </c>
      <c r="AZ1731">
        <f t="shared" si="740"/>
        <v>0</v>
      </c>
      <c r="BA1731">
        <f t="shared" si="741"/>
        <v>0</v>
      </c>
      <c r="BB1731">
        <f t="shared" si="742"/>
        <v>0</v>
      </c>
      <c r="BC1731">
        <f t="shared" si="743"/>
        <v>0</v>
      </c>
      <c r="BD1731">
        <f t="shared" si="744"/>
        <v>0</v>
      </c>
      <c r="BE1731">
        <f t="shared" si="745"/>
        <v>0</v>
      </c>
      <c r="BF1731">
        <f t="shared" si="746"/>
        <v>0</v>
      </c>
      <c r="BG1731" s="500">
        <f t="shared" si="707"/>
        <v>0</v>
      </c>
      <c r="BH1731" s="501">
        <f t="shared" si="708"/>
        <v>0</v>
      </c>
      <c r="BI1731" s="502">
        <f t="shared" si="709"/>
        <v>0</v>
      </c>
      <c r="BJ1731" s="503">
        <f t="shared" si="710"/>
        <v>0</v>
      </c>
      <c r="BK1731" s="500">
        <f t="shared" si="711"/>
        <v>0</v>
      </c>
      <c r="BL1731" s="501">
        <f t="shared" si="712"/>
        <v>0</v>
      </c>
      <c r="BM1731" s="502">
        <f t="shared" si="713"/>
        <v>0</v>
      </c>
      <c r="BN1731" s="503">
        <f t="shared" si="714"/>
        <v>0</v>
      </c>
      <c r="BO1731" s="500">
        <f t="shared" si="715"/>
        <v>0</v>
      </c>
      <c r="BP1731" s="501">
        <f t="shared" si="716"/>
        <v>0</v>
      </c>
      <c r="BQ1731" s="502">
        <f t="shared" si="717"/>
        <v>0</v>
      </c>
      <c r="BR1731" s="503">
        <f t="shared" si="718"/>
        <v>0</v>
      </c>
      <c r="BS1731" s="293">
        <f t="shared" si="719"/>
        <v>0</v>
      </c>
      <c r="BT1731" s="504" t="str">
        <f>IF(BS1731=0,"",
IF(SUM($BS$1629:BS1731)=1,BU1731,
IF($BS$1750&gt;SUM($BS$1629:BS1731),_xlfn.CONCAT(", ",BU1731),
IF($BS$1750=SUM($BS$1629:BS1731),_xlfn.CONCAT(" y ",BU1731)))))</f>
        <v/>
      </c>
      <c r="BU1731" s="505" t="s">
        <v>5288</v>
      </c>
      <c r="BV1731" s="534">
        <f t="shared" si="720"/>
        <v>0</v>
      </c>
      <c r="BW1731" s="290">
        <f t="shared" si="722"/>
        <v>0</v>
      </c>
      <c r="BX1731" s="293">
        <f t="shared" si="721"/>
        <v>0</v>
      </c>
      <c r="BY1731" s="294" t="str">
        <f>IF(BX1731=0,"",
IF(SUM($BX$1629:BX1731)=1,BZ1731,
IF($BX$1750&gt;SUM($BX$1629:BX1731),_xlfn.CONCAT(", ",BZ1731),
IF($BX$1750=SUM($BX$1629:BX1731),_xlfn.CONCAT(" y ",BZ1731)))))</f>
        <v/>
      </c>
      <c r="BZ1731" s="89" t="s">
        <v>5288</v>
      </c>
    </row>
    <row r="1732" spans="1:78" ht="15" customHeight="1">
      <c r="A1732" s="64"/>
      <c r="B1732" s="11"/>
      <c r="C1732" s="61" t="s">
        <v>5289</v>
      </c>
      <c r="D1732" s="1020" t="str">
        <f>IF(CNGE_2025_M1_Secc5_Sub1!$D133="","",CNGE_2025_M1_Secc5_Sub1!$D133)</f>
        <v/>
      </c>
      <c r="E1732" s="889"/>
      <c r="F1732" s="889"/>
      <c r="G1732" s="889"/>
      <c r="H1732" s="889"/>
      <c r="I1732" s="889"/>
      <c r="J1732" s="889"/>
      <c r="K1732" s="889"/>
      <c r="L1732" s="890"/>
      <c r="M1732" s="818"/>
      <c r="N1732" s="818"/>
      <c r="O1732" s="818"/>
      <c r="P1732" s="818"/>
      <c r="Q1732" s="818"/>
      <c r="R1732" s="818"/>
      <c r="S1732" s="818"/>
      <c r="T1732" s="818"/>
      <c r="U1732" s="818"/>
      <c r="V1732" s="818"/>
      <c r="W1732" s="818"/>
      <c r="X1732" s="818"/>
      <c r="Y1732" s="818"/>
      <c r="Z1732" s="818"/>
      <c r="AA1732" s="818"/>
      <c r="AB1732" s="818"/>
      <c r="AC1732" s="818"/>
      <c r="AD1732" s="818"/>
      <c r="AI1732">
        <f t="shared" si="723"/>
        <v>0</v>
      </c>
      <c r="AJ1732">
        <f t="shared" si="724"/>
        <v>0</v>
      </c>
      <c r="AK1732">
        <f t="shared" si="725"/>
        <v>0</v>
      </c>
      <c r="AL1732">
        <f t="shared" si="726"/>
        <v>0</v>
      </c>
      <c r="AM1732">
        <f t="shared" si="727"/>
        <v>0</v>
      </c>
      <c r="AN1732">
        <f t="shared" si="728"/>
        <v>0</v>
      </c>
      <c r="AO1732">
        <f t="shared" si="729"/>
        <v>0</v>
      </c>
      <c r="AP1732">
        <f t="shared" si="730"/>
        <v>0</v>
      </c>
      <c r="AQ1732">
        <f t="shared" si="731"/>
        <v>0</v>
      </c>
      <c r="AR1732">
        <f t="shared" si="732"/>
        <v>0</v>
      </c>
      <c r="AS1732">
        <f t="shared" si="733"/>
        <v>0</v>
      </c>
      <c r="AT1732">
        <f t="shared" si="734"/>
        <v>0</v>
      </c>
      <c r="AU1732">
        <f t="shared" si="735"/>
        <v>0</v>
      </c>
      <c r="AV1732">
        <f t="shared" si="736"/>
        <v>0</v>
      </c>
      <c r="AW1732">
        <f t="shared" si="737"/>
        <v>0</v>
      </c>
      <c r="AX1732">
        <f t="shared" si="738"/>
        <v>0</v>
      </c>
      <c r="AY1732">
        <f t="shared" si="739"/>
        <v>0</v>
      </c>
      <c r="AZ1732">
        <f t="shared" si="740"/>
        <v>0</v>
      </c>
      <c r="BA1732">
        <f t="shared" si="741"/>
        <v>0</v>
      </c>
      <c r="BB1732">
        <f t="shared" si="742"/>
        <v>0</v>
      </c>
      <c r="BC1732">
        <f t="shared" si="743"/>
        <v>0</v>
      </c>
      <c r="BD1732">
        <f t="shared" si="744"/>
        <v>0</v>
      </c>
      <c r="BE1732">
        <f t="shared" si="745"/>
        <v>0</v>
      </c>
      <c r="BF1732">
        <f t="shared" si="746"/>
        <v>0</v>
      </c>
      <c r="BG1732" s="500">
        <f t="shared" si="707"/>
        <v>0</v>
      </c>
      <c r="BH1732" s="501">
        <f t="shared" si="708"/>
        <v>0</v>
      </c>
      <c r="BI1732" s="502">
        <f t="shared" si="709"/>
        <v>0</v>
      </c>
      <c r="BJ1732" s="503">
        <f t="shared" si="710"/>
        <v>0</v>
      </c>
      <c r="BK1732" s="500">
        <f t="shared" si="711"/>
        <v>0</v>
      </c>
      <c r="BL1732" s="501">
        <f t="shared" si="712"/>
        <v>0</v>
      </c>
      <c r="BM1732" s="502">
        <f t="shared" si="713"/>
        <v>0</v>
      </c>
      <c r="BN1732" s="503">
        <f t="shared" si="714"/>
        <v>0</v>
      </c>
      <c r="BO1732" s="500">
        <f t="shared" si="715"/>
        <v>0</v>
      </c>
      <c r="BP1732" s="501">
        <f t="shared" si="716"/>
        <v>0</v>
      </c>
      <c r="BQ1732" s="502">
        <f t="shared" si="717"/>
        <v>0</v>
      </c>
      <c r="BR1732" s="503">
        <f t="shared" si="718"/>
        <v>0</v>
      </c>
      <c r="BS1732" s="293">
        <f t="shared" si="719"/>
        <v>0</v>
      </c>
      <c r="BT1732" s="504" t="str">
        <f>IF(BS1732=0,"",
IF(SUM($BS$1629:BS1732)=1,BU1732,
IF($BS$1750&gt;SUM($BS$1629:BS1732),_xlfn.CONCAT(", ",BU1732),
IF($BS$1750=SUM($BS$1629:BS1732),_xlfn.CONCAT(" y ",BU1732)))))</f>
        <v/>
      </c>
      <c r="BU1732" s="505" t="s">
        <v>5290</v>
      </c>
      <c r="BV1732" s="534">
        <f t="shared" si="720"/>
        <v>0</v>
      </c>
      <c r="BW1732" s="290">
        <f t="shared" si="722"/>
        <v>0</v>
      </c>
      <c r="BX1732" s="293">
        <f t="shared" si="721"/>
        <v>0</v>
      </c>
      <c r="BY1732" s="294" t="str">
        <f>IF(BX1732=0,"",
IF(SUM($BX$1629:BX1732)=1,BZ1732,
IF($BX$1750&gt;SUM($BX$1629:BX1732),_xlfn.CONCAT(", ",BZ1732),
IF($BX$1750=SUM($BX$1629:BX1732),_xlfn.CONCAT(" y ",BZ1732)))))</f>
        <v/>
      </c>
      <c r="BZ1732" s="89" t="s">
        <v>5290</v>
      </c>
    </row>
    <row r="1733" spans="1:78" ht="15" customHeight="1">
      <c r="A1733" s="64"/>
      <c r="B1733" s="11"/>
      <c r="C1733" s="61" t="s">
        <v>5291</v>
      </c>
      <c r="D1733" s="1020" t="str">
        <f>IF(CNGE_2025_M1_Secc5_Sub1!$D134="","",CNGE_2025_M1_Secc5_Sub1!$D134)</f>
        <v/>
      </c>
      <c r="E1733" s="889"/>
      <c r="F1733" s="889"/>
      <c r="G1733" s="889"/>
      <c r="H1733" s="889"/>
      <c r="I1733" s="889"/>
      <c r="J1733" s="889"/>
      <c r="K1733" s="889"/>
      <c r="L1733" s="890"/>
      <c r="M1733" s="818"/>
      <c r="N1733" s="818"/>
      <c r="O1733" s="818"/>
      <c r="P1733" s="818"/>
      <c r="Q1733" s="818"/>
      <c r="R1733" s="818"/>
      <c r="S1733" s="818"/>
      <c r="T1733" s="818"/>
      <c r="U1733" s="818"/>
      <c r="V1733" s="818"/>
      <c r="W1733" s="818"/>
      <c r="X1733" s="818"/>
      <c r="Y1733" s="818"/>
      <c r="Z1733" s="818"/>
      <c r="AA1733" s="818"/>
      <c r="AB1733" s="818"/>
      <c r="AC1733" s="818"/>
      <c r="AD1733" s="818"/>
      <c r="AI1733">
        <f t="shared" si="723"/>
        <v>0</v>
      </c>
      <c r="AJ1733">
        <f t="shared" si="724"/>
        <v>0</v>
      </c>
      <c r="AK1733">
        <f t="shared" si="725"/>
        <v>0</v>
      </c>
      <c r="AL1733">
        <f t="shared" si="726"/>
        <v>0</v>
      </c>
      <c r="AM1733">
        <f t="shared" si="727"/>
        <v>0</v>
      </c>
      <c r="AN1733">
        <f t="shared" si="728"/>
        <v>0</v>
      </c>
      <c r="AO1733">
        <f t="shared" si="729"/>
        <v>0</v>
      </c>
      <c r="AP1733">
        <f t="shared" si="730"/>
        <v>0</v>
      </c>
      <c r="AQ1733">
        <f t="shared" si="731"/>
        <v>0</v>
      </c>
      <c r="AR1733">
        <f t="shared" si="732"/>
        <v>0</v>
      </c>
      <c r="AS1733">
        <f t="shared" si="733"/>
        <v>0</v>
      </c>
      <c r="AT1733">
        <f t="shared" si="734"/>
        <v>0</v>
      </c>
      <c r="AU1733">
        <f t="shared" si="735"/>
        <v>0</v>
      </c>
      <c r="AV1733">
        <f t="shared" si="736"/>
        <v>0</v>
      </c>
      <c r="AW1733">
        <f t="shared" si="737"/>
        <v>0</v>
      </c>
      <c r="AX1733">
        <f t="shared" si="738"/>
        <v>0</v>
      </c>
      <c r="AY1733">
        <f t="shared" si="739"/>
        <v>0</v>
      </c>
      <c r="AZ1733">
        <f t="shared" si="740"/>
        <v>0</v>
      </c>
      <c r="BA1733">
        <f t="shared" si="741"/>
        <v>0</v>
      </c>
      <c r="BB1733">
        <f t="shared" si="742"/>
        <v>0</v>
      </c>
      <c r="BC1733">
        <f t="shared" si="743"/>
        <v>0</v>
      </c>
      <c r="BD1733">
        <f t="shared" si="744"/>
        <v>0</v>
      </c>
      <c r="BE1733">
        <f t="shared" si="745"/>
        <v>0</v>
      </c>
      <c r="BF1733">
        <f t="shared" si="746"/>
        <v>0</v>
      </c>
      <c r="BG1733" s="500">
        <f t="shared" si="707"/>
        <v>0</v>
      </c>
      <c r="BH1733" s="501">
        <f t="shared" si="708"/>
        <v>0</v>
      </c>
      <c r="BI1733" s="502">
        <f t="shared" si="709"/>
        <v>0</v>
      </c>
      <c r="BJ1733" s="503">
        <f t="shared" si="710"/>
        <v>0</v>
      </c>
      <c r="BK1733" s="500">
        <f t="shared" si="711"/>
        <v>0</v>
      </c>
      <c r="BL1733" s="501">
        <f t="shared" si="712"/>
        <v>0</v>
      </c>
      <c r="BM1733" s="502">
        <f t="shared" si="713"/>
        <v>0</v>
      </c>
      <c r="BN1733" s="503">
        <f t="shared" si="714"/>
        <v>0</v>
      </c>
      <c r="BO1733" s="500">
        <f t="shared" si="715"/>
        <v>0</v>
      </c>
      <c r="BP1733" s="501">
        <f t="shared" si="716"/>
        <v>0</v>
      </c>
      <c r="BQ1733" s="502">
        <f t="shared" si="717"/>
        <v>0</v>
      </c>
      <c r="BR1733" s="503">
        <f t="shared" si="718"/>
        <v>0</v>
      </c>
      <c r="BS1733" s="293">
        <f t="shared" si="719"/>
        <v>0</v>
      </c>
      <c r="BT1733" s="504" t="str">
        <f>IF(BS1733=0,"",
IF(SUM($BS$1629:BS1733)=1,BU1733,
IF($BS$1750&gt;SUM($BS$1629:BS1733),_xlfn.CONCAT(", ",BU1733),
IF($BS$1750=SUM($BS$1629:BS1733),_xlfn.CONCAT(" y ",BU1733)))))</f>
        <v/>
      </c>
      <c r="BU1733" s="505" t="s">
        <v>5292</v>
      </c>
      <c r="BV1733" s="534">
        <f t="shared" si="720"/>
        <v>0</v>
      </c>
      <c r="BW1733" s="290">
        <f t="shared" si="722"/>
        <v>0</v>
      </c>
      <c r="BX1733" s="293">
        <f t="shared" si="721"/>
        <v>0</v>
      </c>
      <c r="BY1733" s="294" t="str">
        <f>IF(BX1733=0,"",
IF(SUM($BX$1629:BX1733)=1,BZ1733,
IF($BX$1750&gt;SUM($BX$1629:BX1733),_xlfn.CONCAT(", ",BZ1733),
IF($BX$1750=SUM($BX$1629:BX1733),_xlfn.CONCAT(" y ",BZ1733)))))</f>
        <v/>
      </c>
      <c r="BZ1733" s="89" t="s">
        <v>5292</v>
      </c>
    </row>
    <row r="1734" spans="1:78" ht="15" customHeight="1">
      <c r="A1734" s="64"/>
      <c r="B1734" s="11"/>
      <c r="C1734" s="61" t="s">
        <v>5293</v>
      </c>
      <c r="D1734" s="1020" t="str">
        <f>IF(CNGE_2025_M1_Secc5_Sub1!$D135="","",CNGE_2025_M1_Secc5_Sub1!$D135)</f>
        <v/>
      </c>
      <c r="E1734" s="889"/>
      <c r="F1734" s="889"/>
      <c r="G1734" s="889"/>
      <c r="H1734" s="889"/>
      <c r="I1734" s="889"/>
      <c r="J1734" s="889"/>
      <c r="K1734" s="889"/>
      <c r="L1734" s="890"/>
      <c r="M1734" s="818"/>
      <c r="N1734" s="818"/>
      <c r="O1734" s="818"/>
      <c r="P1734" s="818"/>
      <c r="Q1734" s="818"/>
      <c r="R1734" s="818"/>
      <c r="S1734" s="818"/>
      <c r="T1734" s="818"/>
      <c r="U1734" s="818"/>
      <c r="V1734" s="818"/>
      <c r="W1734" s="818"/>
      <c r="X1734" s="818"/>
      <c r="Y1734" s="818"/>
      <c r="Z1734" s="818"/>
      <c r="AA1734" s="818"/>
      <c r="AB1734" s="818"/>
      <c r="AC1734" s="818"/>
      <c r="AD1734" s="818"/>
      <c r="AI1734">
        <f t="shared" si="723"/>
        <v>0</v>
      </c>
      <c r="AJ1734">
        <f t="shared" si="724"/>
        <v>0</v>
      </c>
      <c r="AK1734">
        <f t="shared" si="725"/>
        <v>0</v>
      </c>
      <c r="AL1734">
        <f t="shared" si="726"/>
        <v>0</v>
      </c>
      <c r="AM1734">
        <f t="shared" si="727"/>
        <v>0</v>
      </c>
      <c r="AN1734">
        <f t="shared" si="728"/>
        <v>0</v>
      </c>
      <c r="AO1734">
        <f t="shared" si="729"/>
        <v>0</v>
      </c>
      <c r="AP1734">
        <f t="shared" si="730"/>
        <v>0</v>
      </c>
      <c r="AQ1734">
        <f t="shared" si="731"/>
        <v>0</v>
      </c>
      <c r="AR1734">
        <f t="shared" si="732"/>
        <v>0</v>
      </c>
      <c r="AS1734">
        <f t="shared" si="733"/>
        <v>0</v>
      </c>
      <c r="AT1734">
        <f t="shared" si="734"/>
        <v>0</v>
      </c>
      <c r="AU1734">
        <f t="shared" si="735"/>
        <v>0</v>
      </c>
      <c r="AV1734">
        <f t="shared" si="736"/>
        <v>0</v>
      </c>
      <c r="AW1734">
        <f t="shared" si="737"/>
        <v>0</v>
      </c>
      <c r="AX1734">
        <f t="shared" si="738"/>
        <v>0</v>
      </c>
      <c r="AY1734">
        <f t="shared" si="739"/>
        <v>0</v>
      </c>
      <c r="AZ1734">
        <f t="shared" si="740"/>
        <v>0</v>
      </c>
      <c r="BA1734">
        <f t="shared" si="741"/>
        <v>0</v>
      </c>
      <c r="BB1734">
        <f t="shared" si="742"/>
        <v>0</v>
      </c>
      <c r="BC1734">
        <f t="shared" si="743"/>
        <v>0</v>
      </c>
      <c r="BD1734">
        <f t="shared" si="744"/>
        <v>0</v>
      </c>
      <c r="BE1734">
        <f t="shared" si="745"/>
        <v>0</v>
      </c>
      <c r="BF1734">
        <f t="shared" si="746"/>
        <v>0</v>
      </c>
      <c r="BG1734" s="500">
        <f t="shared" si="707"/>
        <v>0</v>
      </c>
      <c r="BH1734" s="501">
        <f t="shared" si="708"/>
        <v>0</v>
      </c>
      <c r="BI1734" s="502">
        <f t="shared" si="709"/>
        <v>0</v>
      </c>
      <c r="BJ1734" s="503">
        <f t="shared" si="710"/>
        <v>0</v>
      </c>
      <c r="BK1734" s="500">
        <f t="shared" si="711"/>
        <v>0</v>
      </c>
      <c r="BL1734" s="501">
        <f t="shared" si="712"/>
        <v>0</v>
      </c>
      <c r="BM1734" s="502">
        <f t="shared" si="713"/>
        <v>0</v>
      </c>
      <c r="BN1734" s="503">
        <f t="shared" si="714"/>
        <v>0</v>
      </c>
      <c r="BO1734" s="500">
        <f t="shared" si="715"/>
        <v>0</v>
      </c>
      <c r="BP1734" s="501">
        <f t="shared" si="716"/>
        <v>0</v>
      </c>
      <c r="BQ1734" s="502">
        <f t="shared" si="717"/>
        <v>0</v>
      </c>
      <c r="BR1734" s="503">
        <f t="shared" si="718"/>
        <v>0</v>
      </c>
      <c r="BS1734" s="293">
        <f t="shared" si="719"/>
        <v>0</v>
      </c>
      <c r="BT1734" s="504" t="str">
        <f>IF(BS1734=0,"",
IF(SUM($BS$1629:BS1734)=1,BU1734,
IF($BS$1750&gt;SUM($BS$1629:BS1734),_xlfn.CONCAT(", ",BU1734),
IF($BS$1750=SUM($BS$1629:BS1734),_xlfn.CONCAT(" y ",BU1734)))))</f>
        <v/>
      </c>
      <c r="BU1734" s="505" t="s">
        <v>5294</v>
      </c>
      <c r="BV1734" s="534">
        <f t="shared" si="720"/>
        <v>0</v>
      </c>
      <c r="BW1734" s="290">
        <f t="shared" si="722"/>
        <v>0</v>
      </c>
      <c r="BX1734" s="293">
        <f t="shared" si="721"/>
        <v>0</v>
      </c>
      <c r="BY1734" s="294" t="str">
        <f>IF(BX1734=0,"",
IF(SUM($BX$1629:BX1734)=1,BZ1734,
IF($BX$1750&gt;SUM($BX$1629:BX1734),_xlfn.CONCAT(", ",BZ1734),
IF($BX$1750=SUM($BX$1629:BX1734),_xlfn.CONCAT(" y ",BZ1734)))))</f>
        <v/>
      </c>
      <c r="BZ1734" s="89" t="s">
        <v>5294</v>
      </c>
    </row>
    <row r="1735" spans="1:78" ht="15" customHeight="1">
      <c r="A1735" s="64"/>
      <c r="B1735" s="11"/>
      <c r="C1735" s="61" t="s">
        <v>5295</v>
      </c>
      <c r="D1735" s="1020" t="str">
        <f>IF(CNGE_2025_M1_Secc5_Sub1!$D136="","",CNGE_2025_M1_Secc5_Sub1!$D136)</f>
        <v/>
      </c>
      <c r="E1735" s="889"/>
      <c r="F1735" s="889"/>
      <c r="G1735" s="889"/>
      <c r="H1735" s="889"/>
      <c r="I1735" s="889"/>
      <c r="J1735" s="889"/>
      <c r="K1735" s="889"/>
      <c r="L1735" s="890"/>
      <c r="M1735" s="818"/>
      <c r="N1735" s="818"/>
      <c r="O1735" s="818"/>
      <c r="P1735" s="818"/>
      <c r="Q1735" s="818"/>
      <c r="R1735" s="818"/>
      <c r="S1735" s="818"/>
      <c r="T1735" s="818"/>
      <c r="U1735" s="818"/>
      <c r="V1735" s="818"/>
      <c r="W1735" s="818"/>
      <c r="X1735" s="818"/>
      <c r="Y1735" s="818"/>
      <c r="Z1735" s="818"/>
      <c r="AA1735" s="818"/>
      <c r="AB1735" s="818"/>
      <c r="AC1735" s="818"/>
      <c r="AD1735" s="818"/>
      <c r="AI1735">
        <f t="shared" si="723"/>
        <v>0</v>
      </c>
      <c r="AJ1735">
        <f t="shared" si="724"/>
        <v>0</v>
      </c>
      <c r="AK1735">
        <f t="shared" si="725"/>
        <v>0</v>
      </c>
      <c r="AL1735">
        <f t="shared" si="726"/>
        <v>0</v>
      </c>
      <c r="AM1735">
        <f t="shared" si="727"/>
        <v>0</v>
      </c>
      <c r="AN1735">
        <f t="shared" si="728"/>
        <v>0</v>
      </c>
      <c r="AO1735">
        <f t="shared" si="729"/>
        <v>0</v>
      </c>
      <c r="AP1735">
        <f t="shared" si="730"/>
        <v>0</v>
      </c>
      <c r="AQ1735">
        <f t="shared" si="731"/>
        <v>0</v>
      </c>
      <c r="AR1735">
        <f t="shared" si="732"/>
        <v>0</v>
      </c>
      <c r="AS1735">
        <f t="shared" si="733"/>
        <v>0</v>
      </c>
      <c r="AT1735">
        <f t="shared" si="734"/>
        <v>0</v>
      </c>
      <c r="AU1735">
        <f t="shared" si="735"/>
        <v>0</v>
      </c>
      <c r="AV1735">
        <f t="shared" si="736"/>
        <v>0</v>
      </c>
      <c r="AW1735">
        <f t="shared" si="737"/>
        <v>0</v>
      </c>
      <c r="AX1735">
        <f t="shared" si="738"/>
        <v>0</v>
      </c>
      <c r="AY1735">
        <f t="shared" si="739"/>
        <v>0</v>
      </c>
      <c r="AZ1735">
        <f t="shared" si="740"/>
        <v>0</v>
      </c>
      <c r="BA1735">
        <f t="shared" si="741"/>
        <v>0</v>
      </c>
      <c r="BB1735">
        <f t="shared" si="742"/>
        <v>0</v>
      </c>
      <c r="BC1735">
        <f t="shared" si="743"/>
        <v>0</v>
      </c>
      <c r="BD1735">
        <f t="shared" si="744"/>
        <v>0</v>
      </c>
      <c r="BE1735">
        <f t="shared" si="745"/>
        <v>0</v>
      </c>
      <c r="BF1735">
        <f t="shared" si="746"/>
        <v>0</v>
      </c>
      <c r="BG1735" s="500">
        <f t="shared" si="707"/>
        <v>0</v>
      </c>
      <c r="BH1735" s="501">
        <f t="shared" si="708"/>
        <v>0</v>
      </c>
      <c r="BI1735" s="502">
        <f t="shared" si="709"/>
        <v>0</v>
      </c>
      <c r="BJ1735" s="503">
        <f t="shared" si="710"/>
        <v>0</v>
      </c>
      <c r="BK1735" s="500">
        <f t="shared" si="711"/>
        <v>0</v>
      </c>
      <c r="BL1735" s="501">
        <f t="shared" si="712"/>
        <v>0</v>
      </c>
      <c r="BM1735" s="502">
        <f t="shared" si="713"/>
        <v>0</v>
      </c>
      <c r="BN1735" s="503">
        <f t="shared" si="714"/>
        <v>0</v>
      </c>
      <c r="BO1735" s="500">
        <f t="shared" si="715"/>
        <v>0</v>
      </c>
      <c r="BP1735" s="501">
        <f t="shared" si="716"/>
        <v>0</v>
      </c>
      <c r="BQ1735" s="502">
        <f t="shared" si="717"/>
        <v>0</v>
      </c>
      <c r="BR1735" s="503">
        <f t="shared" si="718"/>
        <v>0</v>
      </c>
      <c r="BS1735" s="293">
        <f t="shared" si="719"/>
        <v>0</v>
      </c>
      <c r="BT1735" s="504" t="str">
        <f>IF(BS1735=0,"",
IF(SUM($BS$1629:BS1735)=1,BU1735,
IF($BS$1750&gt;SUM($BS$1629:BS1735),_xlfn.CONCAT(", ",BU1735),
IF($BS$1750=SUM($BS$1629:BS1735),_xlfn.CONCAT(" y ",BU1735)))))</f>
        <v/>
      </c>
      <c r="BU1735" s="505" t="s">
        <v>5296</v>
      </c>
      <c r="BV1735" s="534">
        <f t="shared" si="720"/>
        <v>0</v>
      </c>
      <c r="BW1735" s="290">
        <f t="shared" si="722"/>
        <v>0</v>
      </c>
      <c r="BX1735" s="293">
        <f t="shared" si="721"/>
        <v>0</v>
      </c>
      <c r="BY1735" s="294" t="str">
        <f>IF(BX1735=0,"",
IF(SUM($BX$1629:BX1735)=1,BZ1735,
IF($BX$1750&gt;SUM($BX$1629:BX1735),_xlfn.CONCAT(", ",BZ1735),
IF($BX$1750=SUM($BX$1629:BX1735),_xlfn.CONCAT(" y ",BZ1735)))))</f>
        <v/>
      </c>
      <c r="BZ1735" s="89" t="s">
        <v>5296</v>
      </c>
    </row>
    <row r="1736" spans="1:78" ht="15" customHeight="1">
      <c r="A1736" s="64"/>
      <c r="B1736" s="11"/>
      <c r="C1736" s="61" t="s">
        <v>5297</v>
      </c>
      <c r="D1736" s="1020" t="str">
        <f>IF(CNGE_2025_M1_Secc5_Sub1!$D137="","",CNGE_2025_M1_Secc5_Sub1!$D137)</f>
        <v/>
      </c>
      <c r="E1736" s="889"/>
      <c r="F1736" s="889"/>
      <c r="G1736" s="889"/>
      <c r="H1736" s="889"/>
      <c r="I1736" s="889"/>
      <c r="J1736" s="889"/>
      <c r="K1736" s="889"/>
      <c r="L1736" s="890"/>
      <c r="M1736" s="818"/>
      <c r="N1736" s="818"/>
      <c r="O1736" s="818"/>
      <c r="P1736" s="818"/>
      <c r="Q1736" s="818"/>
      <c r="R1736" s="818"/>
      <c r="S1736" s="818"/>
      <c r="T1736" s="818"/>
      <c r="U1736" s="818"/>
      <c r="V1736" s="818"/>
      <c r="W1736" s="818"/>
      <c r="X1736" s="818"/>
      <c r="Y1736" s="818"/>
      <c r="Z1736" s="818"/>
      <c r="AA1736" s="818"/>
      <c r="AB1736" s="818"/>
      <c r="AC1736" s="818"/>
      <c r="AD1736" s="818"/>
      <c r="AI1736">
        <f t="shared" si="723"/>
        <v>0</v>
      </c>
      <c r="AJ1736">
        <f t="shared" si="724"/>
        <v>0</v>
      </c>
      <c r="AK1736">
        <f t="shared" si="725"/>
        <v>0</v>
      </c>
      <c r="AL1736">
        <f t="shared" si="726"/>
        <v>0</v>
      </c>
      <c r="AM1736">
        <f t="shared" si="727"/>
        <v>0</v>
      </c>
      <c r="AN1736">
        <f t="shared" si="728"/>
        <v>0</v>
      </c>
      <c r="AO1736">
        <f t="shared" si="729"/>
        <v>0</v>
      </c>
      <c r="AP1736">
        <f t="shared" si="730"/>
        <v>0</v>
      </c>
      <c r="AQ1736">
        <f t="shared" si="731"/>
        <v>0</v>
      </c>
      <c r="AR1736">
        <f t="shared" si="732"/>
        <v>0</v>
      </c>
      <c r="AS1736">
        <f t="shared" si="733"/>
        <v>0</v>
      </c>
      <c r="AT1736">
        <f t="shared" si="734"/>
        <v>0</v>
      </c>
      <c r="AU1736">
        <f t="shared" si="735"/>
        <v>0</v>
      </c>
      <c r="AV1736">
        <f t="shared" si="736"/>
        <v>0</v>
      </c>
      <c r="AW1736">
        <f t="shared" si="737"/>
        <v>0</v>
      </c>
      <c r="AX1736">
        <f t="shared" si="738"/>
        <v>0</v>
      </c>
      <c r="AY1736">
        <f t="shared" si="739"/>
        <v>0</v>
      </c>
      <c r="AZ1736">
        <f t="shared" si="740"/>
        <v>0</v>
      </c>
      <c r="BA1736">
        <f t="shared" si="741"/>
        <v>0</v>
      </c>
      <c r="BB1736">
        <f t="shared" si="742"/>
        <v>0</v>
      </c>
      <c r="BC1736">
        <f t="shared" si="743"/>
        <v>0</v>
      </c>
      <c r="BD1736">
        <f t="shared" si="744"/>
        <v>0</v>
      </c>
      <c r="BE1736">
        <f t="shared" si="745"/>
        <v>0</v>
      </c>
      <c r="BF1736">
        <f t="shared" si="746"/>
        <v>0</v>
      </c>
      <c r="BG1736" s="500">
        <f t="shared" si="707"/>
        <v>0</v>
      </c>
      <c r="BH1736" s="501">
        <f t="shared" si="708"/>
        <v>0</v>
      </c>
      <c r="BI1736" s="502">
        <f t="shared" si="709"/>
        <v>0</v>
      </c>
      <c r="BJ1736" s="503">
        <f t="shared" si="710"/>
        <v>0</v>
      </c>
      <c r="BK1736" s="500">
        <f t="shared" si="711"/>
        <v>0</v>
      </c>
      <c r="BL1736" s="501">
        <f t="shared" si="712"/>
        <v>0</v>
      </c>
      <c r="BM1736" s="502">
        <f t="shared" si="713"/>
        <v>0</v>
      </c>
      <c r="BN1736" s="503">
        <f t="shared" si="714"/>
        <v>0</v>
      </c>
      <c r="BO1736" s="500">
        <f t="shared" si="715"/>
        <v>0</v>
      </c>
      <c r="BP1736" s="501">
        <f t="shared" si="716"/>
        <v>0</v>
      </c>
      <c r="BQ1736" s="502">
        <f t="shared" si="717"/>
        <v>0</v>
      </c>
      <c r="BR1736" s="503">
        <f t="shared" si="718"/>
        <v>0</v>
      </c>
      <c r="BS1736" s="293">
        <f t="shared" si="719"/>
        <v>0</v>
      </c>
      <c r="BT1736" s="504" t="str">
        <f>IF(BS1736=0,"",
IF(SUM($BS$1629:BS1736)=1,BU1736,
IF($BS$1750&gt;SUM($BS$1629:BS1736),_xlfn.CONCAT(", ",BU1736),
IF($BS$1750=SUM($BS$1629:BS1736),_xlfn.CONCAT(" y ",BU1736)))))</f>
        <v/>
      </c>
      <c r="BU1736" s="505" t="s">
        <v>5298</v>
      </c>
      <c r="BV1736" s="534">
        <f t="shared" si="720"/>
        <v>0</v>
      </c>
      <c r="BW1736" s="290">
        <f t="shared" si="722"/>
        <v>0</v>
      </c>
      <c r="BX1736" s="293">
        <f t="shared" si="721"/>
        <v>0</v>
      </c>
      <c r="BY1736" s="294" t="str">
        <f>IF(BX1736=0,"",
IF(SUM($BX$1629:BX1736)=1,BZ1736,
IF($BX$1750&gt;SUM($BX$1629:BX1736),_xlfn.CONCAT(", ",BZ1736),
IF($BX$1750=SUM($BX$1629:BX1736),_xlfn.CONCAT(" y ",BZ1736)))))</f>
        <v/>
      </c>
      <c r="BZ1736" s="89" t="s">
        <v>5298</v>
      </c>
    </row>
    <row r="1737" spans="1:78" ht="15" customHeight="1">
      <c r="A1737" s="64"/>
      <c r="B1737" s="11"/>
      <c r="C1737" s="61" t="s">
        <v>5299</v>
      </c>
      <c r="D1737" s="1020" t="str">
        <f>IF(CNGE_2025_M1_Secc5_Sub1!$D138="","",CNGE_2025_M1_Secc5_Sub1!$D138)</f>
        <v/>
      </c>
      <c r="E1737" s="889"/>
      <c r="F1737" s="889"/>
      <c r="G1737" s="889"/>
      <c r="H1737" s="889"/>
      <c r="I1737" s="889"/>
      <c r="J1737" s="889"/>
      <c r="K1737" s="889"/>
      <c r="L1737" s="890"/>
      <c r="M1737" s="818"/>
      <c r="N1737" s="818"/>
      <c r="O1737" s="818"/>
      <c r="P1737" s="818"/>
      <c r="Q1737" s="818"/>
      <c r="R1737" s="818"/>
      <c r="S1737" s="818"/>
      <c r="T1737" s="818"/>
      <c r="U1737" s="818"/>
      <c r="V1737" s="818"/>
      <c r="W1737" s="818"/>
      <c r="X1737" s="818"/>
      <c r="Y1737" s="818"/>
      <c r="Z1737" s="818"/>
      <c r="AA1737" s="818"/>
      <c r="AB1737" s="818"/>
      <c r="AC1737" s="818"/>
      <c r="AD1737" s="818"/>
      <c r="AI1737">
        <f t="shared" si="723"/>
        <v>0</v>
      </c>
      <c r="AJ1737">
        <f t="shared" si="724"/>
        <v>0</v>
      </c>
      <c r="AK1737">
        <f t="shared" si="725"/>
        <v>0</v>
      </c>
      <c r="AL1737">
        <f t="shared" si="726"/>
        <v>0</v>
      </c>
      <c r="AM1737">
        <f t="shared" si="727"/>
        <v>0</v>
      </c>
      <c r="AN1737">
        <f t="shared" si="728"/>
        <v>0</v>
      </c>
      <c r="AO1737">
        <f t="shared" si="729"/>
        <v>0</v>
      </c>
      <c r="AP1737">
        <f t="shared" si="730"/>
        <v>0</v>
      </c>
      <c r="AQ1737">
        <f t="shared" si="731"/>
        <v>0</v>
      </c>
      <c r="AR1737">
        <f t="shared" si="732"/>
        <v>0</v>
      </c>
      <c r="AS1737">
        <f t="shared" si="733"/>
        <v>0</v>
      </c>
      <c r="AT1737">
        <f t="shared" si="734"/>
        <v>0</v>
      </c>
      <c r="AU1737">
        <f t="shared" si="735"/>
        <v>0</v>
      </c>
      <c r="AV1737">
        <f t="shared" si="736"/>
        <v>0</v>
      </c>
      <c r="AW1737">
        <f t="shared" si="737"/>
        <v>0</v>
      </c>
      <c r="AX1737">
        <f t="shared" si="738"/>
        <v>0</v>
      </c>
      <c r="AY1737">
        <f t="shared" si="739"/>
        <v>0</v>
      </c>
      <c r="AZ1737">
        <f t="shared" si="740"/>
        <v>0</v>
      </c>
      <c r="BA1737">
        <f t="shared" si="741"/>
        <v>0</v>
      </c>
      <c r="BB1737">
        <f t="shared" si="742"/>
        <v>0</v>
      </c>
      <c r="BC1737">
        <f t="shared" si="743"/>
        <v>0</v>
      </c>
      <c r="BD1737">
        <f t="shared" si="744"/>
        <v>0</v>
      </c>
      <c r="BE1737">
        <f t="shared" si="745"/>
        <v>0</v>
      </c>
      <c r="BF1737">
        <f t="shared" si="746"/>
        <v>0</v>
      </c>
      <c r="BG1737" s="500">
        <f t="shared" si="707"/>
        <v>0</v>
      </c>
      <c r="BH1737" s="501">
        <f t="shared" si="708"/>
        <v>0</v>
      </c>
      <c r="BI1737" s="502">
        <f t="shared" si="709"/>
        <v>0</v>
      </c>
      <c r="BJ1737" s="503">
        <f t="shared" si="710"/>
        <v>0</v>
      </c>
      <c r="BK1737" s="500">
        <f t="shared" si="711"/>
        <v>0</v>
      </c>
      <c r="BL1737" s="501">
        <f t="shared" si="712"/>
        <v>0</v>
      </c>
      <c r="BM1737" s="502">
        <f t="shared" si="713"/>
        <v>0</v>
      </c>
      <c r="BN1737" s="503">
        <f t="shared" si="714"/>
        <v>0</v>
      </c>
      <c r="BO1737" s="500">
        <f t="shared" si="715"/>
        <v>0</v>
      </c>
      <c r="BP1737" s="501">
        <f t="shared" si="716"/>
        <v>0</v>
      </c>
      <c r="BQ1737" s="502">
        <f t="shared" si="717"/>
        <v>0</v>
      </c>
      <c r="BR1737" s="503">
        <f t="shared" si="718"/>
        <v>0</v>
      </c>
      <c r="BS1737" s="293">
        <f t="shared" si="719"/>
        <v>0</v>
      </c>
      <c r="BT1737" s="504" t="str">
        <f>IF(BS1737=0,"",
IF(SUM($BS$1629:BS1737)=1,BU1737,
IF($BS$1750&gt;SUM($BS$1629:BS1737),_xlfn.CONCAT(", ",BU1737),
IF($BS$1750=SUM($BS$1629:BS1737),_xlfn.CONCAT(" y ",BU1737)))))</f>
        <v/>
      </c>
      <c r="BU1737" s="505" t="s">
        <v>5300</v>
      </c>
      <c r="BV1737" s="534">
        <f t="shared" si="720"/>
        <v>0</v>
      </c>
      <c r="BW1737" s="290">
        <f t="shared" si="722"/>
        <v>0</v>
      </c>
      <c r="BX1737" s="293">
        <f t="shared" si="721"/>
        <v>0</v>
      </c>
      <c r="BY1737" s="294" t="str">
        <f>IF(BX1737=0,"",
IF(SUM($BX$1629:BX1737)=1,BZ1737,
IF($BX$1750&gt;SUM($BX$1629:BX1737),_xlfn.CONCAT(", ",BZ1737),
IF($BX$1750=SUM($BX$1629:BX1737),_xlfn.CONCAT(" y ",BZ1737)))))</f>
        <v/>
      </c>
      <c r="BZ1737" s="89" t="s">
        <v>5300</v>
      </c>
    </row>
    <row r="1738" spans="1:78" ht="15" customHeight="1">
      <c r="A1738" s="64"/>
      <c r="B1738" s="11"/>
      <c r="C1738" s="61" t="s">
        <v>5301</v>
      </c>
      <c r="D1738" s="1020" t="str">
        <f>IF(CNGE_2025_M1_Secc5_Sub1!$D139="","",CNGE_2025_M1_Secc5_Sub1!$D139)</f>
        <v/>
      </c>
      <c r="E1738" s="889"/>
      <c r="F1738" s="889"/>
      <c r="G1738" s="889"/>
      <c r="H1738" s="889"/>
      <c r="I1738" s="889"/>
      <c r="J1738" s="889"/>
      <c r="K1738" s="889"/>
      <c r="L1738" s="890"/>
      <c r="M1738" s="818"/>
      <c r="N1738" s="818"/>
      <c r="O1738" s="818"/>
      <c r="P1738" s="818"/>
      <c r="Q1738" s="818"/>
      <c r="R1738" s="818"/>
      <c r="S1738" s="818"/>
      <c r="T1738" s="818"/>
      <c r="U1738" s="818"/>
      <c r="V1738" s="818"/>
      <c r="W1738" s="818"/>
      <c r="X1738" s="818"/>
      <c r="Y1738" s="818"/>
      <c r="Z1738" s="818"/>
      <c r="AA1738" s="818"/>
      <c r="AB1738" s="818"/>
      <c r="AC1738" s="818"/>
      <c r="AD1738" s="818"/>
      <c r="AI1738">
        <f t="shared" si="723"/>
        <v>0</v>
      </c>
      <c r="AJ1738">
        <f t="shared" si="724"/>
        <v>0</v>
      </c>
      <c r="AK1738">
        <f t="shared" si="725"/>
        <v>0</v>
      </c>
      <c r="AL1738">
        <f t="shared" si="726"/>
        <v>0</v>
      </c>
      <c r="AM1738">
        <f t="shared" si="727"/>
        <v>0</v>
      </c>
      <c r="AN1738">
        <f t="shared" si="728"/>
        <v>0</v>
      </c>
      <c r="AO1738">
        <f t="shared" si="729"/>
        <v>0</v>
      </c>
      <c r="AP1738">
        <f t="shared" si="730"/>
        <v>0</v>
      </c>
      <c r="AQ1738">
        <f t="shared" si="731"/>
        <v>0</v>
      </c>
      <c r="AR1738">
        <f t="shared" si="732"/>
        <v>0</v>
      </c>
      <c r="AS1738">
        <f t="shared" si="733"/>
        <v>0</v>
      </c>
      <c r="AT1738">
        <f t="shared" si="734"/>
        <v>0</v>
      </c>
      <c r="AU1738">
        <f t="shared" si="735"/>
        <v>0</v>
      </c>
      <c r="AV1738">
        <f t="shared" si="736"/>
        <v>0</v>
      </c>
      <c r="AW1738">
        <f t="shared" si="737"/>
        <v>0</v>
      </c>
      <c r="AX1738">
        <f t="shared" si="738"/>
        <v>0</v>
      </c>
      <c r="AY1738">
        <f t="shared" si="739"/>
        <v>0</v>
      </c>
      <c r="AZ1738">
        <f t="shared" si="740"/>
        <v>0</v>
      </c>
      <c r="BA1738">
        <f t="shared" si="741"/>
        <v>0</v>
      </c>
      <c r="BB1738">
        <f t="shared" si="742"/>
        <v>0</v>
      </c>
      <c r="BC1738">
        <f t="shared" si="743"/>
        <v>0</v>
      </c>
      <c r="BD1738">
        <f t="shared" si="744"/>
        <v>0</v>
      </c>
      <c r="BE1738">
        <f t="shared" si="745"/>
        <v>0</v>
      </c>
      <c r="BF1738">
        <f t="shared" si="746"/>
        <v>0</v>
      </c>
      <c r="BG1738" s="500">
        <f t="shared" si="707"/>
        <v>0</v>
      </c>
      <c r="BH1738" s="501">
        <f t="shared" si="708"/>
        <v>0</v>
      </c>
      <c r="BI1738" s="502">
        <f t="shared" si="709"/>
        <v>0</v>
      </c>
      <c r="BJ1738" s="503">
        <f t="shared" si="710"/>
        <v>0</v>
      </c>
      <c r="BK1738" s="500">
        <f t="shared" si="711"/>
        <v>0</v>
      </c>
      <c r="BL1738" s="501">
        <f t="shared" si="712"/>
        <v>0</v>
      </c>
      <c r="BM1738" s="502">
        <f t="shared" si="713"/>
        <v>0</v>
      </c>
      <c r="BN1738" s="503">
        <f t="shared" si="714"/>
        <v>0</v>
      </c>
      <c r="BO1738" s="500">
        <f t="shared" si="715"/>
        <v>0</v>
      </c>
      <c r="BP1738" s="501">
        <f t="shared" si="716"/>
        <v>0</v>
      </c>
      <c r="BQ1738" s="502">
        <f t="shared" si="717"/>
        <v>0</v>
      </c>
      <c r="BR1738" s="503">
        <f t="shared" si="718"/>
        <v>0</v>
      </c>
      <c r="BS1738" s="293">
        <f t="shared" si="719"/>
        <v>0</v>
      </c>
      <c r="BT1738" s="504" t="str">
        <f>IF(BS1738=0,"",
IF(SUM($BS$1629:BS1738)=1,BU1738,
IF($BS$1750&gt;SUM($BS$1629:BS1738),_xlfn.CONCAT(", ",BU1738),
IF($BS$1750=SUM($BS$1629:BS1738),_xlfn.CONCAT(" y ",BU1738)))))</f>
        <v/>
      </c>
      <c r="BU1738" s="505" t="s">
        <v>5302</v>
      </c>
      <c r="BV1738" s="534">
        <f t="shared" si="720"/>
        <v>0</v>
      </c>
      <c r="BW1738" s="290">
        <f t="shared" si="722"/>
        <v>0</v>
      </c>
      <c r="BX1738" s="293">
        <f t="shared" si="721"/>
        <v>0</v>
      </c>
      <c r="BY1738" s="294" t="str">
        <f>IF(BX1738=0,"",
IF(SUM($BX$1629:BX1738)=1,BZ1738,
IF($BX$1750&gt;SUM($BX$1629:BX1738),_xlfn.CONCAT(", ",BZ1738),
IF($BX$1750=SUM($BX$1629:BX1738),_xlfn.CONCAT(" y ",BZ1738)))))</f>
        <v/>
      </c>
      <c r="BZ1738" s="89" t="s">
        <v>5302</v>
      </c>
    </row>
    <row r="1739" spans="1:78" ht="15" customHeight="1">
      <c r="A1739" s="64"/>
      <c r="B1739" s="11"/>
      <c r="C1739" s="61" t="s">
        <v>5303</v>
      </c>
      <c r="D1739" s="1020" t="str">
        <f>IF(CNGE_2025_M1_Secc5_Sub1!$D140="","",CNGE_2025_M1_Secc5_Sub1!$D140)</f>
        <v/>
      </c>
      <c r="E1739" s="889"/>
      <c r="F1739" s="889"/>
      <c r="G1739" s="889"/>
      <c r="H1739" s="889"/>
      <c r="I1739" s="889"/>
      <c r="J1739" s="889"/>
      <c r="K1739" s="889"/>
      <c r="L1739" s="890"/>
      <c r="M1739" s="818"/>
      <c r="N1739" s="818"/>
      <c r="O1739" s="818"/>
      <c r="P1739" s="818"/>
      <c r="Q1739" s="818"/>
      <c r="R1739" s="818"/>
      <c r="S1739" s="818"/>
      <c r="T1739" s="818"/>
      <c r="U1739" s="818"/>
      <c r="V1739" s="818"/>
      <c r="W1739" s="818"/>
      <c r="X1739" s="818"/>
      <c r="Y1739" s="818"/>
      <c r="Z1739" s="818"/>
      <c r="AA1739" s="818"/>
      <c r="AB1739" s="818"/>
      <c r="AC1739" s="818"/>
      <c r="AD1739" s="818"/>
      <c r="AI1739">
        <f t="shared" si="723"/>
        <v>0</v>
      </c>
      <c r="AJ1739">
        <f t="shared" si="724"/>
        <v>0</v>
      </c>
      <c r="AK1739">
        <f t="shared" si="725"/>
        <v>0</v>
      </c>
      <c r="AL1739">
        <f t="shared" si="726"/>
        <v>0</v>
      </c>
      <c r="AM1739">
        <f t="shared" si="727"/>
        <v>0</v>
      </c>
      <c r="AN1739">
        <f t="shared" si="728"/>
        <v>0</v>
      </c>
      <c r="AO1739">
        <f t="shared" si="729"/>
        <v>0</v>
      </c>
      <c r="AP1739">
        <f t="shared" si="730"/>
        <v>0</v>
      </c>
      <c r="AQ1739">
        <f t="shared" si="731"/>
        <v>0</v>
      </c>
      <c r="AR1739">
        <f t="shared" si="732"/>
        <v>0</v>
      </c>
      <c r="AS1739">
        <f t="shared" si="733"/>
        <v>0</v>
      </c>
      <c r="AT1739">
        <f t="shared" si="734"/>
        <v>0</v>
      </c>
      <c r="AU1739">
        <f t="shared" si="735"/>
        <v>0</v>
      </c>
      <c r="AV1739">
        <f t="shared" si="736"/>
        <v>0</v>
      </c>
      <c r="AW1739">
        <f t="shared" si="737"/>
        <v>0</v>
      </c>
      <c r="AX1739">
        <f t="shared" si="738"/>
        <v>0</v>
      </c>
      <c r="AY1739">
        <f t="shared" si="739"/>
        <v>0</v>
      </c>
      <c r="AZ1739">
        <f t="shared" si="740"/>
        <v>0</v>
      </c>
      <c r="BA1739">
        <f t="shared" si="741"/>
        <v>0</v>
      </c>
      <c r="BB1739">
        <f t="shared" si="742"/>
        <v>0</v>
      </c>
      <c r="BC1739">
        <f t="shared" si="743"/>
        <v>0</v>
      </c>
      <c r="BD1739">
        <f t="shared" si="744"/>
        <v>0</v>
      </c>
      <c r="BE1739">
        <f t="shared" si="745"/>
        <v>0</v>
      </c>
      <c r="BF1739">
        <f t="shared" si="746"/>
        <v>0</v>
      </c>
      <c r="BG1739" s="500">
        <f t="shared" si="707"/>
        <v>0</v>
      </c>
      <c r="BH1739" s="501">
        <f t="shared" si="708"/>
        <v>0</v>
      </c>
      <c r="BI1739" s="502">
        <f t="shared" si="709"/>
        <v>0</v>
      </c>
      <c r="BJ1739" s="503">
        <f t="shared" si="710"/>
        <v>0</v>
      </c>
      <c r="BK1739" s="500">
        <f t="shared" si="711"/>
        <v>0</v>
      </c>
      <c r="BL1739" s="501">
        <f t="shared" si="712"/>
        <v>0</v>
      </c>
      <c r="BM1739" s="502">
        <f t="shared" si="713"/>
        <v>0</v>
      </c>
      <c r="BN1739" s="503">
        <f t="shared" si="714"/>
        <v>0</v>
      </c>
      <c r="BO1739" s="500">
        <f t="shared" si="715"/>
        <v>0</v>
      </c>
      <c r="BP1739" s="501">
        <f t="shared" si="716"/>
        <v>0</v>
      </c>
      <c r="BQ1739" s="502">
        <f t="shared" si="717"/>
        <v>0</v>
      </c>
      <c r="BR1739" s="503">
        <f t="shared" si="718"/>
        <v>0</v>
      </c>
      <c r="BS1739" s="293">
        <f t="shared" si="719"/>
        <v>0</v>
      </c>
      <c r="BT1739" s="504" t="str">
        <f>IF(BS1739=0,"",
IF(SUM($BS$1629:BS1739)=1,BU1739,
IF($BS$1750&gt;SUM($BS$1629:BS1739),_xlfn.CONCAT(", ",BU1739),
IF($BS$1750=SUM($BS$1629:BS1739),_xlfn.CONCAT(" y ",BU1739)))))</f>
        <v/>
      </c>
      <c r="BU1739" s="505" t="s">
        <v>5304</v>
      </c>
      <c r="BV1739" s="534">
        <f t="shared" si="720"/>
        <v>0</v>
      </c>
      <c r="BW1739" s="290">
        <f t="shared" si="722"/>
        <v>0</v>
      </c>
      <c r="BX1739" s="293">
        <f t="shared" si="721"/>
        <v>0</v>
      </c>
      <c r="BY1739" s="294" t="str">
        <f>IF(BX1739=0,"",
IF(SUM($BX$1629:BX1739)=1,BZ1739,
IF($BX$1750&gt;SUM($BX$1629:BX1739),_xlfn.CONCAT(", ",BZ1739),
IF($BX$1750=SUM($BX$1629:BX1739),_xlfn.CONCAT(" y ",BZ1739)))))</f>
        <v/>
      </c>
      <c r="BZ1739" s="89" t="s">
        <v>5304</v>
      </c>
    </row>
    <row r="1740" spans="1:78" ht="15" customHeight="1">
      <c r="A1740" s="64"/>
      <c r="B1740" s="11"/>
      <c r="C1740" s="61" t="s">
        <v>5305</v>
      </c>
      <c r="D1740" s="1020" t="str">
        <f>IF(CNGE_2025_M1_Secc5_Sub1!$D141="","",CNGE_2025_M1_Secc5_Sub1!$D141)</f>
        <v/>
      </c>
      <c r="E1740" s="889"/>
      <c r="F1740" s="889"/>
      <c r="G1740" s="889"/>
      <c r="H1740" s="889"/>
      <c r="I1740" s="889"/>
      <c r="J1740" s="889"/>
      <c r="K1740" s="889"/>
      <c r="L1740" s="890"/>
      <c r="M1740" s="818"/>
      <c r="N1740" s="818"/>
      <c r="O1740" s="818"/>
      <c r="P1740" s="818"/>
      <c r="Q1740" s="818"/>
      <c r="R1740" s="818"/>
      <c r="S1740" s="818"/>
      <c r="T1740" s="818"/>
      <c r="U1740" s="818"/>
      <c r="V1740" s="818"/>
      <c r="W1740" s="818"/>
      <c r="X1740" s="818"/>
      <c r="Y1740" s="818"/>
      <c r="Z1740" s="818"/>
      <c r="AA1740" s="818"/>
      <c r="AB1740" s="818"/>
      <c r="AC1740" s="818"/>
      <c r="AD1740" s="818"/>
      <c r="AI1740">
        <f t="shared" si="723"/>
        <v>0</v>
      </c>
      <c r="AJ1740">
        <f t="shared" si="724"/>
        <v>0</v>
      </c>
      <c r="AK1740">
        <f t="shared" si="725"/>
        <v>0</v>
      </c>
      <c r="AL1740">
        <f t="shared" si="726"/>
        <v>0</v>
      </c>
      <c r="AM1740">
        <f t="shared" si="727"/>
        <v>0</v>
      </c>
      <c r="AN1740">
        <f t="shared" si="728"/>
        <v>0</v>
      </c>
      <c r="AO1740">
        <f t="shared" si="729"/>
        <v>0</v>
      </c>
      <c r="AP1740">
        <f t="shared" si="730"/>
        <v>0</v>
      </c>
      <c r="AQ1740">
        <f t="shared" si="731"/>
        <v>0</v>
      </c>
      <c r="AR1740">
        <f t="shared" si="732"/>
        <v>0</v>
      </c>
      <c r="AS1740">
        <f t="shared" si="733"/>
        <v>0</v>
      </c>
      <c r="AT1740">
        <f t="shared" si="734"/>
        <v>0</v>
      </c>
      <c r="AU1740">
        <f t="shared" si="735"/>
        <v>0</v>
      </c>
      <c r="AV1740">
        <f t="shared" si="736"/>
        <v>0</v>
      </c>
      <c r="AW1740">
        <f t="shared" si="737"/>
        <v>0</v>
      </c>
      <c r="AX1740">
        <f t="shared" si="738"/>
        <v>0</v>
      </c>
      <c r="AY1740">
        <f t="shared" si="739"/>
        <v>0</v>
      </c>
      <c r="AZ1740">
        <f t="shared" si="740"/>
        <v>0</v>
      </c>
      <c r="BA1740">
        <f t="shared" si="741"/>
        <v>0</v>
      </c>
      <c r="BB1740">
        <f t="shared" si="742"/>
        <v>0</v>
      </c>
      <c r="BC1740">
        <f t="shared" si="743"/>
        <v>0</v>
      </c>
      <c r="BD1740">
        <f t="shared" si="744"/>
        <v>0</v>
      </c>
      <c r="BE1740">
        <f t="shared" si="745"/>
        <v>0</v>
      </c>
      <c r="BF1740">
        <f t="shared" si="746"/>
        <v>0</v>
      </c>
      <c r="BG1740" s="500">
        <f t="shared" si="707"/>
        <v>0</v>
      </c>
      <c r="BH1740" s="501">
        <f t="shared" si="708"/>
        <v>0</v>
      </c>
      <c r="BI1740" s="502">
        <f t="shared" si="709"/>
        <v>0</v>
      </c>
      <c r="BJ1740" s="503">
        <f t="shared" si="710"/>
        <v>0</v>
      </c>
      <c r="BK1740" s="500">
        <f t="shared" si="711"/>
        <v>0</v>
      </c>
      <c r="BL1740" s="501">
        <f t="shared" si="712"/>
        <v>0</v>
      </c>
      <c r="BM1740" s="502">
        <f t="shared" si="713"/>
        <v>0</v>
      </c>
      <c r="BN1740" s="503">
        <f t="shared" si="714"/>
        <v>0</v>
      </c>
      <c r="BO1740" s="500">
        <f t="shared" si="715"/>
        <v>0</v>
      </c>
      <c r="BP1740" s="501">
        <f t="shared" si="716"/>
        <v>0</v>
      </c>
      <c r="BQ1740" s="502">
        <f t="shared" si="717"/>
        <v>0</v>
      </c>
      <c r="BR1740" s="503">
        <f t="shared" si="718"/>
        <v>0</v>
      </c>
      <c r="BS1740" s="293">
        <f t="shared" si="719"/>
        <v>0</v>
      </c>
      <c r="BT1740" s="504" t="str">
        <f>IF(BS1740=0,"",
IF(SUM($BS$1629:BS1740)=1,BU1740,
IF($BS$1750&gt;SUM($BS$1629:BS1740),_xlfn.CONCAT(", ",BU1740),
IF($BS$1750=SUM($BS$1629:BS1740),_xlfn.CONCAT(" y ",BU1740)))))</f>
        <v/>
      </c>
      <c r="BU1740" s="505" t="s">
        <v>5306</v>
      </c>
      <c r="BV1740" s="534">
        <f t="shared" si="720"/>
        <v>0</v>
      </c>
      <c r="BW1740" s="290">
        <f t="shared" si="722"/>
        <v>0</v>
      </c>
      <c r="BX1740" s="293">
        <f t="shared" si="721"/>
        <v>0</v>
      </c>
      <c r="BY1740" s="294" t="str">
        <f>IF(BX1740=0,"",
IF(SUM($BX$1629:BX1740)=1,BZ1740,
IF($BX$1750&gt;SUM($BX$1629:BX1740),_xlfn.CONCAT(", ",BZ1740),
IF($BX$1750=SUM($BX$1629:BX1740),_xlfn.CONCAT(" y ",BZ1740)))))</f>
        <v/>
      </c>
      <c r="BZ1740" s="89" t="s">
        <v>5306</v>
      </c>
    </row>
    <row r="1741" spans="1:78" ht="15" customHeight="1">
      <c r="A1741" s="64"/>
      <c r="B1741" s="11"/>
      <c r="C1741" s="61" t="s">
        <v>5307</v>
      </c>
      <c r="D1741" s="1020" t="str">
        <f>IF(CNGE_2025_M1_Secc5_Sub1!$D142="","",CNGE_2025_M1_Secc5_Sub1!$D142)</f>
        <v/>
      </c>
      <c r="E1741" s="889"/>
      <c r="F1741" s="889"/>
      <c r="G1741" s="889"/>
      <c r="H1741" s="889"/>
      <c r="I1741" s="889"/>
      <c r="J1741" s="889"/>
      <c r="K1741" s="889"/>
      <c r="L1741" s="890"/>
      <c r="M1741" s="818"/>
      <c r="N1741" s="818"/>
      <c r="O1741" s="818"/>
      <c r="P1741" s="818"/>
      <c r="Q1741" s="818"/>
      <c r="R1741" s="818"/>
      <c r="S1741" s="818"/>
      <c r="T1741" s="818"/>
      <c r="U1741" s="818"/>
      <c r="V1741" s="818"/>
      <c r="W1741" s="818"/>
      <c r="X1741" s="818"/>
      <c r="Y1741" s="818"/>
      <c r="Z1741" s="818"/>
      <c r="AA1741" s="818"/>
      <c r="AB1741" s="818"/>
      <c r="AC1741" s="818"/>
      <c r="AD1741" s="818"/>
      <c r="AI1741">
        <f t="shared" si="723"/>
        <v>0</v>
      </c>
      <c r="AJ1741">
        <f t="shared" si="724"/>
        <v>0</v>
      </c>
      <c r="AK1741">
        <f t="shared" si="725"/>
        <v>0</v>
      </c>
      <c r="AL1741">
        <f t="shared" si="726"/>
        <v>0</v>
      </c>
      <c r="AM1741">
        <f t="shared" si="727"/>
        <v>0</v>
      </c>
      <c r="AN1741">
        <f t="shared" si="728"/>
        <v>0</v>
      </c>
      <c r="AO1741">
        <f t="shared" si="729"/>
        <v>0</v>
      </c>
      <c r="AP1741">
        <f t="shared" si="730"/>
        <v>0</v>
      </c>
      <c r="AQ1741">
        <f t="shared" si="731"/>
        <v>0</v>
      </c>
      <c r="AR1741">
        <f t="shared" si="732"/>
        <v>0</v>
      </c>
      <c r="AS1741">
        <f t="shared" si="733"/>
        <v>0</v>
      </c>
      <c r="AT1741">
        <f t="shared" si="734"/>
        <v>0</v>
      </c>
      <c r="AU1741">
        <f t="shared" si="735"/>
        <v>0</v>
      </c>
      <c r="AV1741">
        <f t="shared" si="736"/>
        <v>0</v>
      </c>
      <c r="AW1741">
        <f t="shared" si="737"/>
        <v>0</v>
      </c>
      <c r="AX1741">
        <f t="shared" si="738"/>
        <v>0</v>
      </c>
      <c r="AY1741">
        <f t="shared" si="739"/>
        <v>0</v>
      </c>
      <c r="AZ1741">
        <f t="shared" si="740"/>
        <v>0</v>
      </c>
      <c r="BA1741">
        <f t="shared" si="741"/>
        <v>0</v>
      </c>
      <c r="BB1741">
        <f t="shared" si="742"/>
        <v>0</v>
      </c>
      <c r="BC1741">
        <f t="shared" si="743"/>
        <v>0</v>
      </c>
      <c r="BD1741">
        <f t="shared" si="744"/>
        <v>0</v>
      </c>
      <c r="BE1741">
        <f t="shared" si="745"/>
        <v>0</v>
      </c>
      <c r="BF1741">
        <f t="shared" si="746"/>
        <v>0</v>
      </c>
      <c r="BG1741" s="500">
        <f t="shared" si="707"/>
        <v>0</v>
      </c>
      <c r="BH1741" s="501">
        <f t="shared" si="708"/>
        <v>0</v>
      </c>
      <c r="BI1741" s="502">
        <f t="shared" si="709"/>
        <v>0</v>
      </c>
      <c r="BJ1741" s="503">
        <f t="shared" si="710"/>
        <v>0</v>
      </c>
      <c r="BK1741" s="500">
        <f t="shared" si="711"/>
        <v>0</v>
      </c>
      <c r="BL1741" s="501">
        <f t="shared" si="712"/>
        <v>0</v>
      </c>
      <c r="BM1741" s="502">
        <f t="shared" si="713"/>
        <v>0</v>
      </c>
      <c r="BN1741" s="503">
        <f t="shared" si="714"/>
        <v>0</v>
      </c>
      <c r="BO1741" s="500">
        <f t="shared" si="715"/>
        <v>0</v>
      </c>
      <c r="BP1741" s="501">
        <f t="shared" si="716"/>
        <v>0</v>
      </c>
      <c r="BQ1741" s="502">
        <f t="shared" si="717"/>
        <v>0</v>
      </c>
      <c r="BR1741" s="503">
        <f t="shared" si="718"/>
        <v>0</v>
      </c>
      <c r="BS1741" s="293">
        <f t="shared" si="719"/>
        <v>0</v>
      </c>
      <c r="BT1741" s="504" t="str">
        <f>IF(BS1741=0,"",
IF(SUM($BS$1629:BS1741)=1,BU1741,
IF($BS$1750&gt;SUM($BS$1629:BS1741),_xlfn.CONCAT(", ",BU1741),
IF($BS$1750=SUM($BS$1629:BS1741),_xlfn.CONCAT(" y ",BU1741)))))</f>
        <v/>
      </c>
      <c r="BU1741" s="505" t="s">
        <v>5308</v>
      </c>
      <c r="BV1741" s="534">
        <f t="shared" si="720"/>
        <v>0</v>
      </c>
      <c r="BW1741" s="290">
        <f t="shared" si="722"/>
        <v>0</v>
      </c>
      <c r="BX1741" s="293">
        <f t="shared" si="721"/>
        <v>0</v>
      </c>
      <c r="BY1741" s="294" t="str">
        <f>IF(BX1741=0,"",
IF(SUM($BX$1629:BX1741)=1,BZ1741,
IF($BX$1750&gt;SUM($BX$1629:BX1741),_xlfn.CONCAT(", ",BZ1741),
IF($BX$1750=SUM($BX$1629:BX1741),_xlfn.CONCAT(" y ",BZ1741)))))</f>
        <v/>
      </c>
      <c r="BZ1741" s="89" t="s">
        <v>5308</v>
      </c>
    </row>
    <row r="1742" spans="1:78" ht="15" customHeight="1">
      <c r="A1742" s="64"/>
      <c r="B1742" s="11"/>
      <c r="C1742" s="61" t="s">
        <v>5309</v>
      </c>
      <c r="D1742" s="1020" t="str">
        <f>IF(CNGE_2025_M1_Secc5_Sub1!$D143="","",CNGE_2025_M1_Secc5_Sub1!$D143)</f>
        <v/>
      </c>
      <c r="E1742" s="889"/>
      <c r="F1742" s="889"/>
      <c r="G1742" s="889"/>
      <c r="H1742" s="889"/>
      <c r="I1742" s="889"/>
      <c r="J1742" s="889"/>
      <c r="K1742" s="889"/>
      <c r="L1742" s="890"/>
      <c r="M1742" s="818"/>
      <c r="N1742" s="818"/>
      <c r="O1742" s="818"/>
      <c r="P1742" s="818"/>
      <c r="Q1742" s="818"/>
      <c r="R1742" s="818"/>
      <c r="S1742" s="818"/>
      <c r="T1742" s="818"/>
      <c r="U1742" s="818"/>
      <c r="V1742" s="818"/>
      <c r="W1742" s="818"/>
      <c r="X1742" s="818"/>
      <c r="Y1742" s="818"/>
      <c r="Z1742" s="818"/>
      <c r="AA1742" s="818"/>
      <c r="AB1742" s="818"/>
      <c r="AC1742" s="818"/>
      <c r="AD1742" s="818"/>
      <c r="AI1742">
        <f t="shared" si="723"/>
        <v>0</v>
      </c>
      <c r="AJ1742">
        <f t="shared" si="724"/>
        <v>0</v>
      </c>
      <c r="AK1742">
        <f t="shared" si="725"/>
        <v>0</v>
      </c>
      <c r="AL1742">
        <f t="shared" si="726"/>
        <v>0</v>
      </c>
      <c r="AM1742">
        <f t="shared" si="727"/>
        <v>0</v>
      </c>
      <c r="AN1742">
        <f t="shared" si="728"/>
        <v>0</v>
      </c>
      <c r="AO1742">
        <f t="shared" si="729"/>
        <v>0</v>
      </c>
      <c r="AP1742">
        <f t="shared" si="730"/>
        <v>0</v>
      </c>
      <c r="AQ1742">
        <f t="shared" si="731"/>
        <v>0</v>
      </c>
      <c r="AR1742">
        <f t="shared" si="732"/>
        <v>0</v>
      </c>
      <c r="AS1742">
        <f t="shared" si="733"/>
        <v>0</v>
      </c>
      <c r="AT1742">
        <f t="shared" si="734"/>
        <v>0</v>
      </c>
      <c r="AU1742">
        <f t="shared" si="735"/>
        <v>0</v>
      </c>
      <c r="AV1742">
        <f t="shared" si="736"/>
        <v>0</v>
      </c>
      <c r="AW1742">
        <f t="shared" si="737"/>
        <v>0</v>
      </c>
      <c r="AX1742">
        <f t="shared" si="738"/>
        <v>0</v>
      </c>
      <c r="AY1742">
        <f t="shared" si="739"/>
        <v>0</v>
      </c>
      <c r="AZ1742">
        <f t="shared" si="740"/>
        <v>0</v>
      </c>
      <c r="BA1742">
        <f t="shared" si="741"/>
        <v>0</v>
      </c>
      <c r="BB1742">
        <f t="shared" si="742"/>
        <v>0</v>
      </c>
      <c r="BC1742">
        <f t="shared" si="743"/>
        <v>0</v>
      </c>
      <c r="BD1742">
        <f t="shared" si="744"/>
        <v>0</v>
      </c>
      <c r="BE1742">
        <f t="shared" si="745"/>
        <v>0</v>
      </c>
      <c r="BF1742">
        <f t="shared" si="746"/>
        <v>0</v>
      </c>
      <c r="BG1742" s="500">
        <f t="shared" si="707"/>
        <v>0</v>
      </c>
      <c r="BH1742" s="501">
        <f t="shared" si="708"/>
        <v>0</v>
      </c>
      <c r="BI1742" s="502">
        <f t="shared" si="709"/>
        <v>0</v>
      </c>
      <c r="BJ1742" s="503">
        <f t="shared" si="710"/>
        <v>0</v>
      </c>
      <c r="BK1742" s="500">
        <f t="shared" si="711"/>
        <v>0</v>
      </c>
      <c r="BL1742" s="501">
        <f t="shared" si="712"/>
        <v>0</v>
      </c>
      <c r="BM1742" s="502">
        <f t="shared" si="713"/>
        <v>0</v>
      </c>
      <c r="BN1742" s="503">
        <f t="shared" si="714"/>
        <v>0</v>
      </c>
      <c r="BO1742" s="500">
        <f t="shared" si="715"/>
        <v>0</v>
      </c>
      <c r="BP1742" s="501">
        <f t="shared" si="716"/>
        <v>0</v>
      </c>
      <c r="BQ1742" s="502">
        <f t="shared" si="717"/>
        <v>0</v>
      </c>
      <c r="BR1742" s="503">
        <f t="shared" si="718"/>
        <v>0</v>
      </c>
      <c r="BS1742" s="293">
        <f t="shared" si="719"/>
        <v>0</v>
      </c>
      <c r="BT1742" s="504" t="str">
        <f>IF(BS1742=0,"",
IF(SUM($BS$1629:BS1742)=1,BU1742,
IF($BS$1750&gt;SUM($BS$1629:BS1742),_xlfn.CONCAT(", ",BU1742),
IF($BS$1750=SUM($BS$1629:BS1742),_xlfn.CONCAT(" y ",BU1742)))))</f>
        <v/>
      </c>
      <c r="BU1742" s="505" t="s">
        <v>5310</v>
      </c>
      <c r="BV1742" s="534">
        <f t="shared" si="720"/>
        <v>0</v>
      </c>
      <c r="BW1742" s="290">
        <f t="shared" si="722"/>
        <v>0</v>
      </c>
      <c r="BX1742" s="293">
        <f t="shared" si="721"/>
        <v>0</v>
      </c>
      <c r="BY1742" s="294" t="str">
        <f>IF(BX1742=0,"",
IF(SUM($BX$1629:BX1742)=1,BZ1742,
IF($BX$1750&gt;SUM($BX$1629:BX1742),_xlfn.CONCAT(", ",BZ1742),
IF($BX$1750=SUM($BX$1629:BX1742),_xlfn.CONCAT(" y ",BZ1742)))))</f>
        <v/>
      </c>
      <c r="BZ1742" s="89" t="s">
        <v>5310</v>
      </c>
    </row>
    <row r="1743" spans="1:78" ht="15" customHeight="1">
      <c r="A1743" s="64"/>
      <c r="B1743" s="11"/>
      <c r="C1743" s="61" t="s">
        <v>5311</v>
      </c>
      <c r="D1743" s="1020" t="str">
        <f>IF(CNGE_2025_M1_Secc5_Sub1!$D144="","",CNGE_2025_M1_Secc5_Sub1!$D144)</f>
        <v/>
      </c>
      <c r="E1743" s="889"/>
      <c r="F1743" s="889"/>
      <c r="G1743" s="889"/>
      <c r="H1743" s="889"/>
      <c r="I1743" s="889"/>
      <c r="J1743" s="889"/>
      <c r="K1743" s="889"/>
      <c r="L1743" s="890"/>
      <c r="M1743" s="818"/>
      <c r="N1743" s="818"/>
      <c r="O1743" s="818"/>
      <c r="P1743" s="818"/>
      <c r="Q1743" s="818"/>
      <c r="R1743" s="818"/>
      <c r="S1743" s="818"/>
      <c r="T1743" s="818"/>
      <c r="U1743" s="818"/>
      <c r="V1743" s="818"/>
      <c r="W1743" s="818"/>
      <c r="X1743" s="818"/>
      <c r="Y1743" s="818"/>
      <c r="Z1743" s="818"/>
      <c r="AA1743" s="818"/>
      <c r="AB1743" s="818"/>
      <c r="AC1743" s="818"/>
      <c r="AD1743" s="818"/>
      <c r="AI1743">
        <f t="shared" si="723"/>
        <v>0</v>
      </c>
      <c r="AJ1743">
        <f t="shared" si="724"/>
        <v>0</v>
      </c>
      <c r="AK1743">
        <f t="shared" si="725"/>
        <v>0</v>
      </c>
      <c r="AL1743">
        <f t="shared" si="726"/>
        <v>0</v>
      </c>
      <c r="AM1743">
        <f t="shared" si="727"/>
        <v>0</v>
      </c>
      <c r="AN1743">
        <f t="shared" si="728"/>
        <v>0</v>
      </c>
      <c r="AO1743">
        <f t="shared" si="729"/>
        <v>0</v>
      </c>
      <c r="AP1743">
        <f t="shared" si="730"/>
        <v>0</v>
      </c>
      <c r="AQ1743">
        <f t="shared" si="731"/>
        <v>0</v>
      </c>
      <c r="AR1743">
        <f t="shared" si="732"/>
        <v>0</v>
      </c>
      <c r="AS1743">
        <f t="shared" si="733"/>
        <v>0</v>
      </c>
      <c r="AT1743">
        <f t="shared" si="734"/>
        <v>0</v>
      </c>
      <c r="AU1743">
        <f t="shared" si="735"/>
        <v>0</v>
      </c>
      <c r="AV1743">
        <f t="shared" si="736"/>
        <v>0</v>
      </c>
      <c r="AW1743">
        <f t="shared" si="737"/>
        <v>0</v>
      </c>
      <c r="AX1743">
        <f t="shared" si="738"/>
        <v>0</v>
      </c>
      <c r="AY1743">
        <f t="shared" si="739"/>
        <v>0</v>
      </c>
      <c r="AZ1743">
        <f t="shared" si="740"/>
        <v>0</v>
      </c>
      <c r="BA1743">
        <f t="shared" si="741"/>
        <v>0</v>
      </c>
      <c r="BB1743">
        <f t="shared" si="742"/>
        <v>0</v>
      </c>
      <c r="BC1743">
        <f t="shared" si="743"/>
        <v>0</v>
      </c>
      <c r="BD1743">
        <f t="shared" si="744"/>
        <v>0</v>
      </c>
      <c r="BE1743">
        <f t="shared" si="745"/>
        <v>0</v>
      </c>
      <c r="BF1743">
        <f t="shared" si="746"/>
        <v>0</v>
      </c>
      <c r="BG1743" s="500">
        <f t="shared" si="707"/>
        <v>0</v>
      </c>
      <c r="BH1743" s="501">
        <f t="shared" si="708"/>
        <v>0</v>
      </c>
      <c r="BI1743" s="502">
        <f t="shared" si="709"/>
        <v>0</v>
      </c>
      <c r="BJ1743" s="503">
        <f t="shared" si="710"/>
        <v>0</v>
      </c>
      <c r="BK1743" s="500">
        <f t="shared" si="711"/>
        <v>0</v>
      </c>
      <c r="BL1743" s="501">
        <f t="shared" si="712"/>
        <v>0</v>
      </c>
      <c r="BM1743" s="502">
        <f t="shared" si="713"/>
        <v>0</v>
      </c>
      <c r="BN1743" s="503">
        <f t="shared" si="714"/>
        <v>0</v>
      </c>
      <c r="BO1743" s="500">
        <f t="shared" si="715"/>
        <v>0</v>
      </c>
      <c r="BP1743" s="501">
        <f t="shared" si="716"/>
        <v>0</v>
      </c>
      <c r="BQ1743" s="502">
        <f t="shared" si="717"/>
        <v>0</v>
      </c>
      <c r="BR1743" s="503">
        <f t="shared" si="718"/>
        <v>0</v>
      </c>
      <c r="BS1743" s="293">
        <f t="shared" si="719"/>
        <v>0</v>
      </c>
      <c r="BT1743" s="504" t="str">
        <f>IF(BS1743=0,"",
IF(SUM($BS$1629:BS1743)=1,BU1743,
IF($BS$1750&gt;SUM($BS$1629:BS1743),_xlfn.CONCAT(", ",BU1743),
IF($BS$1750=SUM($BS$1629:BS1743),_xlfn.CONCAT(" y ",BU1743)))))</f>
        <v/>
      </c>
      <c r="BU1743" s="505" t="s">
        <v>5312</v>
      </c>
      <c r="BV1743" s="534">
        <f t="shared" si="720"/>
        <v>0</v>
      </c>
      <c r="BW1743" s="290">
        <f t="shared" si="722"/>
        <v>0</v>
      </c>
      <c r="BX1743" s="293">
        <f t="shared" si="721"/>
        <v>0</v>
      </c>
      <c r="BY1743" s="294" t="str">
        <f>IF(BX1743=0,"",
IF(SUM($BX$1629:BX1743)=1,BZ1743,
IF($BX$1750&gt;SUM($BX$1629:BX1743),_xlfn.CONCAT(", ",BZ1743),
IF($BX$1750=SUM($BX$1629:BX1743),_xlfn.CONCAT(" y ",BZ1743)))))</f>
        <v/>
      </c>
      <c r="BZ1743" s="89" t="s">
        <v>5312</v>
      </c>
    </row>
    <row r="1744" spans="1:78" ht="15" customHeight="1">
      <c r="A1744" s="64"/>
      <c r="B1744" s="11"/>
      <c r="C1744" s="61" t="s">
        <v>5313</v>
      </c>
      <c r="D1744" s="1020" t="str">
        <f>IF(CNGE_2025_M1_Secc5_Sub1!$D145="","",CNGE_2025_M1_Secc5_Sub1!$D145)</f>
        <v/>
      </c>
      <c r="E1744" s="889"/>
      <c r="F1744" s="889"/>
      <c r="G1744" s="889"/>
      <c r="H1744" s="889"/>
      <c r="I1744" s="889"/>
      <c r="J1744" s="889"/>
      <c r="K1744" s="889"/>
      <c r="L1744" s="890"/>
      <c r="M1744" s="818"/>
      <c r="N1744" s="818"/>
      <c r="O1744" s="818"/>
      <c r="P1744" s="818"/>
      <c r="Q1744" s="818"/>
      <c r="R1744" s="818"/>
      <c r="S1744" s="818"/>
      <c r="T1744" s="818"/>
      <c r="U1744" s="818"/>
      <c r="V1744" s="818"/>
      <c r="W1744" s="818"/>
      <c r="X1744" s="818"/>
      <c r="Y1744" s="818"/>
      <c r="Z1744" s="818"/>
      <c r="AA1744" s="818"/>
      <c r="AB1744" s="818"/>
      <c r="AC1744" s="818"/>
      <c r="AD1744" s="818"/>
      <c r="AI1744">
        <f t="shared" si="723"/>
        <v>0</v>
      </c>
      <c r="AJ1744">
        <f t="shared" si="724"/>
        <v>0</v>
      </c>
      <c r="AK1744">
        <f t="shared" si="725"/>
        <v>0</v>
      </c>
      <c r="AL1744">
        <f t="shared" si="726"/>
        <v>0</v>
      </c>
      <c r="AM1744">
        <f t="shared" si="727"/>
        <v>0</v>
      </c>
      <c r="AN1744">
        <f t="shared" si="728"/>
        <v>0</v>
      </c>
      <c r="AO1744">
        <f t="shared" si="729"/>
        <v>0</v>
      </c>
      <c r="AP1744">
        <f t="shared" si="730"/>
        <v>0</v>
      </c>
      <c r="AQ1744">
        <f t="shared" si="731"/>
        <v>0</v>
      </c>
      <c r="AR1744">
        <f t="shared" si="732"/>
        <v>0</v>
      </c>
      <c r="AS1744">
        <f t="shared" si="733"/>
        <v>0</v>
      </c>
      <c r="AT1744">
        <f t="shared" si="734"/>
        <v>0</v>
      </c>
      <c r="AU1744">
        <f t="shared" si="735"/>
        <v>0</v>
      </c>
      <c r="AV1744">
        <f t="shared" si="736"/>
        <v>0</v>
      </c>
      <c r="AW1744">
        <f t="shared" si="737"/>
        <v>0</v>
      </c>
      <c r="AX1744">
        <f t="shared" si="738"/>
        <v>0</v>
      </c>
      <c r="AY1744">
        <f t="shared" si="739"/>
        <v>0</v>
      </c>
      <c r="AZ1744">
        <f t="shared" si="740"/>
        <v>0</v>
      </c>
      <c r="BA1744">
        <f t="shared" si="741"/>
        <v>0</v>
      </c>
      <c r="BB1744">
        <f t="shared" si="742"/>
        <v>0</v>
      </c>
      <c r="BC1744">
        <f t="shared" si="743"/>
        <v>0</v>
      </c>
      <c r="BD1744">
        <f t="shared" si="744"/>
        <v>0</v>
      </c>
      <c r="BE1744">
        <f t="shared" si="745"/>
        <v>0</v>
      </c>
      <c r="BF1744">
        <f t="shared" si="746"/>
        <v>0</v>
      </c>
      <c r="BG1744" s="500">
        <f t="shared" si="707"/>
        <v>0</v>
      </c>
      <c r="BH1744" s="501">
        <f t="shared" si="708"/>
        <v>0</v>
      </c>
      <c r="BI1744" s="502">
        <f t="shared" si="709"/>
        <v>0</v>
      </c>
      <c r="BJ1744" s="503">
        <f t="shared" si="710"/>
        <v>0</v>
      </c>
      <c r="BK1744" s="500">
        <f t="shared" si="711"/>
        <v>0</v>
      </c>
      <c r="BL1744" s="501">
        <f t="shared" si="712"/>
        <v>0</v>
      </c>
      <c r="BM1744" s="502">
        <f t="shared" si="713"/>
        <v>0</v>
      </c>
      <c r="BN1744" s="503">
        <f t="shared" si="714"/>
        <v>0</v>
      </c>
      <c r="BO1744" s="500">
        <f t="shared" si="715"/>
        <v>0</v>
      </c>
      <c r="BP1744" s="501">
        <f t="shared" si="716"/>
        <v>0</v>
      </c>
      <c r="BQ1744" s="502">
        <f t="shared" si="717"/>
        <v>0</v>
      </c>
      <c r="BR1744" s="503">
        <f t="shared" si="718"/>
        <v>0</v>
      </c>
      <c r="BS1744" s="293">
        <f t="shared" si="719"/>
        <v>0</v>
      </c>
      <c r="BT1744" s="504" t="str">
        <f>IF(BS1744=0,"",
IF(SUM($BS$1629:BS1744)=1,BU1744,
IF($BS$1750&gt;SUM($BS$1629:BS1744),_xlfn.CONCAT(", ",BU1744),
IF($BS$1750=SUM($BS$1629:BS1744),_xlfn.CONCAT(" y ",BU1744)))))</f>
        <v/>
      </c>
      <c r="BU1744" s="505" t="s">
        <v>5314</v>
      </c>
      <c r="BV1744" s="534">
        <f t="shared" si="720"/>
        <v>0</v>
      </c>
      <c r="BW1744" s="290">
        <f t="shared" si="722"/>
        <v>0</v>
      </c>
      <c r="BX1744" s="293">
        <f t="shared" si="721"/>
        <v>0</v>
      </c>
      <c r="BY1744" s="294" t="str">
        <f>IF(BX1744=0,"",
IF(SUM($BX$1629:BX1744)=1,BZ1744,
IF($BX$1750&gt;SUM($BX$1629:BX1744),_xlfn.CONCAT(", ",BZ1744),
IF($BX$1750=SUM($BX$1629:BX1744),_xlfn.CONCAT(" y ",BZ1744)))))</f>
        <v/>
      </c>
      <c r="BZ1744" s="89" t="s">
        <v>5314</v>
      </c>
    </row>
    <row r="1745" spans="1:107" ht="15" customHeight="1">
      <c r="A1745" s="64"/>
      <c r="B1745" s="11"/>
      <c r="C1745" s="61" t="s">
        <v>5315</v>
      </c>
      <c r="D1745" s="1020" t="str">
        <f>IF(CNGE_2025_M1_Secc5_Sub1!$D146="","",CNGE_2025_M1_Secc5_Sub1!$D146)</f>
        <v/>
      </c>
      <c r="E1745" s="889"/>
      <c r="F1745" s="889"/>
      <c r="G1745" s="889"/>
      <c r="H1745" s="889"/>
      <c r="I1745" s="889"/>
      <c r="J1745" s="889"/>
      <c r="K1745" s="889"/>
      <c r="L1745" s="890"/>
      <c r="M1745" s="818"/>
      <c r="N1745" s="818"/>
      <c r="O1745" s="818"/>
      <c r="P1745" s="818"/>
      <c r="Q1745" s="818"/>
      <c r="R1745" s="818"/>
      <c r="S1745" s="818"/>
      <c r="T1745" s="818"/>
      <c r="U1745" s="818"/>
      <c r="V1745" s="818"/>
      <c r="W1745" s="818"/>
      <c r="X1745" s="818"/>
      <c r="Y1745" s="818"/>
      <c r="Z1745" s="818"/>
      <c r="AA1745" s="818"/>
      <c r="AB1745" s="818"/>
      <c r="AC1745" s="818"/>
      <c r="AD1745" s="818"/>
      <c r="AI1745">
        <f t="shared" si="723"/>
        <v>0</v>
      </c>
      <c r="AJ1745">
        <f t="shared" si="724"/>
        <v>0</v>
      </c>
      <c r="AK1745">
        <f t="shared" si="725"/>
        <v>0</v>
      </c>
      <c r="AL1745">
        <f t="shared" si="726"/>
        <v>0</v>
      </c>
      <c r="AM1745">
        <f t="shared" si="727"/>
        <v>0</v>
      </c>
      <c r="AN1745">
        <f t="shared" si="728"/>
        <v>0</v>
      </c>
      <c r="AO1745">
        <f t="shared" si="729"/>
        <v>0</v>
      </c>
      <c r="AP1745">
        <f t="shared" si="730"/>
        <v>0</v>
      </c>
      <c r="AQ1745">
        <f t="shared" si="731"/>
        <v>0</v>
      </c>
      <c r="AR1745">
        <f t="shared" si="732"/>
        <v>0</v>
      </c>
      <c r="AS1745">
        <f t="shared" si="733"/>
        <v>0</v>
      </c>
      <c r="AT1745">
        <f t="shared" si="734"/>
        <v>0</v>
      </c>
      <c r="AU1745">
        <f t="shared" si="735"/>
        <v>0</v>
      </c>
      <c r="AV1745">
        <f t="shared" si="736"/>
        <v>0</v>
      </c>
      <c r="AW1745">
        <f t="shared" si="737"/>
        <v>0</v>
      </c>
      <c r="AX1745">
        <f t="shared" si="738"/>
        <v>0</v>
      </c>
      <c r="AY1745">
        <f t="shared" si="739"/>
        <v>0</v>
      </c>
      <c r="AZ1745">
        <f t="shared" si="740"/>
        <v>0</v>
      </c>
      <c r="BA1745">
        <f t="shared" si="741"/>
        <v>0</v>
      </c>
      <c r="BB1745">
        <f t="shared" si="742"/>
        <v>0</v>
      </c>
      <c r="BC1745">
        <f t="shared" si="743"/>
        <v>0</v>
      </c>
      <c r="BD1745">
        <f t="shared" si="744"/>
        <v>0</v>
      </c>
      <c r="BE1745">
        <f t="shared" si="745"/>
        <v>0</v>
      </c>
      <c r="BF1745">
        <f t="shared" si="746"/>
        <v>0</v>
      </c>
      <c r="BG1745" s="500">
        <f t="shared" si="707"/>
        <v>0</v>
      </c>
      <c r="BH1745" s="501">
        <f t="shared" si="708"/>
        <v>0</v>
      </c>
      <c r="BI1745" s="502">
        <f t="shared" si="709"/>
        <v>0</v>
      </c>
      <c r="BJ1745" s="503">
        <f t="shared" si="710"/>
        <v>0</v>
      </c>
      <c r="BK1745" s="500">
        <f t="shared" si="711"/>
        <v>0</v>
      </c>
      <c r="BL1745" s="501">
        <f t="shared" si="712"/>
        <v>0</v>
      </c>
      <c r="BM1745" s="502">
        <f t="shared" si="713"/>
        <v>0</v>
      </c>
      <c r="BN1745" s="503">
        <f t="shared" si="714"/>
        <v>0</v>
      </c>
      <c r="BO1745" s="500">
        <f t="shared" si="715"/>
        <v>0</v>
      </c>
      <c r="BP1745" s="501">
        <f t="shared" si="716"/>
        <v>0</v>
      </c>
      <c r="BQ1745" s="502">
        <f t="shared" si="717"/>
        <v>0</v>
      </c>
      <c r="BR1745" s="503">
        <f t="shared" si="718"/>
        <v>0</v>
      </c>
      <c r="BS1745" s="293">
        <f t="shared" si="719"/>
        <v>0</v>
      </c>
      <c r="BT1745" s="504" t="str">
        <f>IF(BS1745=0,"",
IF(SUM($BS$1629:BS1745)=1,BU1745,
IF($BS$1750&gt;SUM($BS$1629:BS1745),_xlfn.CONCAT(", ",BU1745),
IF($BS$1750=SUM($BS$1629:BS1745),_xlfn.CONCAT(" y ",BU1745)))))</f>
        <v/>
      </c>
      <c r="BU1745" s="505" t="s">
        <v>5316</v>
      </c>
      <c r="BV1745" s="534">
        <f t="shared" si="720"/>
        <v>0</v>
      </c>
      <c r="BW1745" s="290">
        <f t="shared" si="722"/>
        <v>0</v>
      </c>
      <c r="BX1745" s="293">
        <f t="shared" si="721"/>
        <v>0</v>
      </c>
      <c r="BY1745" s="294" t="str">
        <f>IF(BX1745=0,"",
IF(SUM($BX$1629:BX1745)=1,BZ1745,
IF($BX$1750&gt;SUM($BX$1629:BX1745),_xlfn.CONCAT(", ",BZ1745),
IF($BX$1750=SUM($BX$1629:BX1745),_xlfn.CONCAT(" y ",BZ1745)))))</f>
        <v/>
      </c>
      <c r="BZ1745" s="89" t="s">
        <v>5316</v>
      </c>
    </row>
    <row r="1746" spans="1:107" ht="15" customHeight="1">
      <c r="A1746" s="64"/>
      <c r="B1746" s="11"/>
      <c r="C1746" s="61" t="s">
        <v>5317</v>
      </c>
      <c r="D1746" s="1020" t="str">
        <f>IF(CNGE_2025_M1_Secc5_Sub1!$D147="","",CNGE_2025_M1_Secc5_Sub1!$D147)</f>
        <v/>
      </c>
      <c r="E1746" s="889"/>
      <c r="F1746" s="889"/>
      <c r="G1746" s="889"/>
      <c r="H1746" s="889"/>
      <c r="I1746" s="889"/>
      <c r="J1746" s="889"/>
      <c r="K1746" s="889"/>
      <c r="L1746" s="890"/>
      <c r="M1746" s="818"/>
      <c r="N1746" s="818"/>
      <c r="O1746" s="818"/>
      <c r="P1746" s="818"/>
      <c r="Q1746" s="818"/>
      <c r="R1746" s="818"/>
      <c r="S1746" s="818"/>
      <c r="T1746" s="818"/>
      <c r="U1746" s="818"/>
      <c r="V1746" s="818"/>
      <c r="W1746" s="818"/>
      <c r="X1746" s="818"/>
      <c r="Y1746" s="818"/>
      <c r="Z1746" s="818"/>
      <c r="AA1746" s="818"/>
      <c r="AB1746" s="818"/>
      <c r="AC1746" s="818"/>
      <c r="AD1746" s="818"/>
      <c r="AI1746">
        <f t="shared" si="723"/>
        <v>0</v>
      </c>
      <c r="AJ1746">
        <f t="shared" si="724"/>
        <v>0</v>
      </c>
      <c r="AK1746">
        <f t="shared" si="725"/>
        <v>0</v>
      </c>
      <c r="AL1746">
        <f t="shared" si="726"/>
        <v>0</v>
      </c>
      <c r="AM1746">
        <f t="shared" si="727"/>
        <v>0</v>
      </c>
      <c r="AN1746">
        <f t="shared" si="728"/>
        <v>0</v>
      </c>
      <c r="AO1746">
        <f t="shared" si="729"/>
        <v>0</v>
      </c>
      <c r="AP1746">
        <f t="shared" si="730"/>
        <v>0</v>
      </c>
      <c r="AQ1746">
        <f t="shared" si="731"/>
        <v>0</v>
      </c>
      <c r="AR1746">
        <f t="shared" si="732"/>
        <v>0</v>
      </c>
      <c r="AS1746">
        <f t="shared" si="733"/>
        <v>0</v>
      </c>
      <c r="AT1746">
        <f t="shared" si="734"/>
        <v>0</v>
      </c>
      <c r="AU1746">
        <f t="shared" si="735"/>
        <v>0</v>
      </c>
      <c r="AV1746">
        <f t="shared" si="736"/>
        <v>0</v>
      </c>
      <c r="AW1746">
        <f t="shared" si="737"/>
        <v>0</v>
      </c>
      <c r="AX1746">
        <f t="shared" si="738"/>
        <v>0</v>
      </c>
      <c r="AY1746">
        <f t="shared" si="739"/>
        <v>0</v>
      </c>
      <c r="AZ1746">
        <f t="shared" si="740"/>
        <v>0</v>
      </c>
      <c r="BA1746">
        <f t="shared" si="741"/>
        <v>0</v>
      </c>
      <c r="BB1746">
        <f t="shared" si="742"/>
        <v>0</v>
      </c>
      <c r="BC1746">
        <f t="shared" si="743"/>
        <v>0</v>
      </c>
      <c r="BD1746">
        <f t="shared" si="744"/>
        <v>0</v>
      </c>
      <c r="BE1746">
        <f t="shared" si="745"/>
        <v>0</v>
      </c>
      <c r="BF1746">
        <f t="shared" si="746"/>
        <v>0</v>
      </c>
      <c r="BG1746" s="500">
        <f t="shared" si="707"/>
        <v>0</v>
      </c>
      <c r="BH1746" s="501">
        <f t="shared" si="708"/>
        <v>0</v>
      </c>
      <c r="BI1746" s="502">
        <f t="shared" si="709"/>
        <v>0</v>
      </c>
      <c r="BJ1746" s="503">
        <f t="shared" si="710"/>
        <v>0</v>
      </c>
      <c r="BK1746" s="500">
        <f t="shared" si="711"/>
        <v>0</v>
      </c>
      <c r="BL1746" s="501">
        <f t="shared" si="712"/>
        <v>0</v>
      </c>
      <c r="BM1746" s="502">
        <f t="shared" si="713"/>
        <v>0</v>
      </c>
      <c r="BN1746" s="503">
        <f t="shared" si="714"/>
        <v>0</v>
      </c>
      <c r="BO1746" s="500">
        <f t="shared" si="715"/>
        <v>0</v>
      </c>
      <c r="BP1746" s="501">
        <f t="shared" si="716"/>
        <v>0</v>
      </c>
      <c r="BQ1746" s="502">
        <f t="shared" si="717"/>
        <v>0</v>
      </c>
      <c r="BR1746" s="503">
        <f t="shared" si="718"/>
        <v>0</v>
      </c>
      <c r="BS1746" s="293">
        <f t="shared" si="719"/>
        <v>0</v>
      </c>
      <c r="BT1746" s="504" t="str">
        <f>IF(BS1746=0,"",
IF(SUM($BS$1629:BS1746)=1,BU1746,
IF($BS$1750&gt;SUM($BS$1629:BS1746),_xlfn.CONCAT(", ",BU1746),
IF($BS$1750=SUM($BS$1629:BS1746),_xlfn.CONCAT(" y ",BU1746)))))</f>
        <v/>
      </c>
      <c r="BU1746" s="505" t="s">
        <v>5318</v>
      </c>
      <c r="BV1746" s="534">
        <f t="shared" si="720"/>
        <v>0</v>
      </c>
      <c r="BW1746" s="290">
        <f t="shared" si="722"/>
        <v>0</v>
      </c>
      <c r="BX1746" s="293">
        <f t="shared" si="721"/>
        <v>0</v>
      </c>
      <c r="BY1746" s="294" t="str">
        <f>IF(BX1746=0,"",
IF(SUM($BX$1629:BX1746)=1,BZ1746,
IF($BX$1750&gt;SUM($BX$1629:BX1746),_xlfn.CONCAT(", ",BZ1746),
IF($BX$1750=SUM($BX$1629:BX1746),_xlfn.CONCAT(" y ",BZ1746)))))</f>
        <v/>
      </c>
      <c r="BZ1746" s="89" t="s">
        <v>5318</v>
      </c>
    </row>
    <row r="1747" spans="1:107" ht="15" customHeight="1">
      <c r="A1747" s="64"/>
      <c r="B1747" s="11"/>
      <c r="C1747" s="61" t="s">
        <v>5319</v>
      </c>
      <c r="D1747" s="1020" t="str">
        <f>IF(CNGE_2025_M1_Secc5_Sub1!$D148="","",CNGE_2025_M1_Secc5_Sub1!$D148)</f>
        <v/>
      </c>
      <c r="E1747" s="889"/>
      <c r="F1747" s="889"/>
      <c r="G1747" s="889"/>
      <c r="H1747" s="889"/>
      <c r="I1747" s="889"/>
      <c r="J1747" s="889"/>
      <c r="K1747" s="889"/>
      <c r="L1747" s="890"/>
      <c r="M1747" s="818"/>
      <c r="N1747" s="818"/>
      <c r="O1747" s="818"/>
      <c r="P1747" s="818"/>
      <c r="Q1747" s="818"/>
      <c r="R1747" s="818"/>
      <c r="S1747" s="818"/>
      <c r="T1747" s="818"/>
      <c r="U1747" s="818"/>
      <c r="V1747" s="818"/>
      <c r="W1747" s="818"/>
      <c r="X1747" s="818"/>
      <c r="Y1747" s="818"/>
      <c r="Z1747" s="818"/>
      <c r="AA1747" s="818"/>
      <c r="AB1747" s="818"/>
      <c r="AC1747" s="818"/>
      <c r="AD1747" s="818"/>
      <c r="AI1747">
        <f t="shared" si="723"/>
        <v>0</v>
      </c>
      <c r="AJ1747">
        <f t="shared" si="724"/>
        <v>0</v>
      </c>
      <c r="AK1747">
        <f t="shared" si="725"/>
        <v>0</v>
      </c>
      <c r="AL1747">
        <f t="shared" si="726"/>
        <v>0</v>
      </c>
      <c r="AM1747">
        <f t="shared" si="727"/>
        <v>0</v>
      </c>
      <c r="AN1747">
        <f t="shared" si="728"/>
        <v>0</v>
      </c>
      <c r="AO1747">
        <f t="shared" si="729"/>
        <v>0</v>
      </c>
      <c r="AP1747">
        <f t="shared" si="730"/>
        <v>0</v>
      </c>
      <c r="AQ1747">
        <f t="shared" si="731"/>
        <v>0</v>
      </c>
      <c r="AR1747">
        <f t="shared" si="732"/>
        <v>0</v>
      </c>
      <c r="AS1747">
        <f t="shared" si="733"/>
        <v>0</v>
      </c>
      <c r="AT1747">
        <f t="shared" si="734"/>
        <v>0</v>
      </c>
      <c r="AU1747">
        <f t="shared" si="735"/>
        <v>0</v>
      </c>
      <c r="AV1747">
        <f t="shared" si="736"/>
        <v>0</v>
      </c>
      <c r="AW1747">
        <f t="shared" si="737"/>
        <v>0</v>
      </c>
      <c r="AX1747">
        <f t="shared" si="738"/>
        <v>0</v>
      </c>
      <c r="AY1747">
        <f t="shared" si="739"/>
        <v>0</v>
      </c>
      <c r="AZ1747">
        <f t="shared" si="740"/>
        <v>0</v>
      </c>
      <c r="BA1747">
        <f t="shared" si="741"/>
        <v>0</v>
      </c>
      <c r="BB1747">
        <f t="shared" si="742"/>
        <v>0</v>
      </c>
      <c r="BC1747">
        <f t="shared" si="743"/>
        <v>0</v>
      </c>
      <c r="BD1747">
        <f t="shared" si="744"/>
        <v>0</v>
      </c>
      <c r="BE1747">
        <f t="shared" si="745"/>
        <v>0</v>
      </c>
      <c r="BF1747">
        <f t="shared" si="746"/>
        <v>0</v>
      </c>
      <c r="BG1747" s="500">
        <f t="shared" si="707"/>
        <v>0</v>
      </c>
      <c r="BH1747" s="501">
        <f t="shared" si="708"/>
        <v>0</v>
      </c>
      <c r="BI1747" s="502">
        <f t="shared" si="709"/>
        <v>0</v>
      </c>
      <c r="BJ1747" s="503">
        <f t="shared" si="710"/>
        <v>0</v>
      </c>
      <c r="BK1747" s="500">
        <f t="shared" si="711"/>
        <v>0</v>
      </c>
      <c r="BL1747" s="501">
        <f t="shared" si="712"/>
        <v>0</v>
      </c>
      <c r="BM1747" s="502">
        <f t="shared" si="713"/>
        <v>0</v>
      </c>
      <c r="BN1747" s="503">
        <f t="shared" si="714"/>
        <v>0</v>
      </c>
      <c r="BO1747" s="500">
        <f t="shared" si="715"/>
        <v>0</v>
      </c>
      <c r="BP1747" s="501">
        <f t="shared" si="716"/>
        <v>0</v>
      </c>
      <c r="BQ1747" s="502">
        <f t="shared" si="717"/>
        <v>0</v>
      </c>
      <c r="BR1747" s="503">
        <f t="shared" si="718"/>
        <v>0</v>
      </c>
      <c r="BS1747" s="293">
        <f t="shared" si="719"/>
        <v>0</v>
      </c>
      <c r="BT1747" s="504" t="str">
        <f>IF(BS1747=0,"",
IF(SUM($BS$1629:BS1747)=1,BU1747,
IF($BS$1750&gt;SUM($BS$1629:BS1747),_xlfn.CONCAT(", ",BU1747),
IF($BS$1750=SUM($BS$1629:BS1747),_xlfn.CONCAT(" y ",BU1747)))))</f>
        <v/>
      </c>
      <c r="BU1747" s="505" t="s">
        <v>5320</v>
      </c>
      <c r="BV1747" s="534">
        <f t="shared" si="720"/>
        <v>0</v>
      </c>
      <c r="BW1747" s="290">
        <f t="shared" si="722"/>
        <v>0</v>
      </c>
      <c r="BX1747" s="293">
        <f t="shared" si="721"/>
        <v>0</v>
      </c>
      <c r="BY1747" s="294" t="str">
        <f>IF(BX1747=0,"",
IF(SUM($BX$1629:BX1747)=1,BZ1747,
IF($BX$1750&gt;SUM($BX$1629:BX1747),_xlfn.CONCAT(", ",BZ1747),
IF($BX$1750=SUM($BX$1629:BX1747),_xlfn.CONCAT(" y ",BZ1747)))))</f>
        <v/>
      </c>
      <c r="BZ1747" s="89" t="s">
        <v>5320</v>
      </c>
    </row>
    <row r="1748" spans="1:107" ht="15" customHeight="1">
      <c r="A1748" s="64"/>
      <c r="B1748" s="11"/>
      <c r="C1748" s="61" t="s">
        <v>5321</v>
      </c>
      <c r="D1748" s="1020" t="str">
        <f>IF(CNGE_2025_M1_Secc5_Sub1!$D149="","",CNGE_2025_M1_Secc5_Sub1!$D149)</f>
        <v/>
      </c>
      <c r="E1748" s="889"/>
      <c r="F1748" s="889"/>
      <c r="G1748" s="889"/>
      <c r="H1748" s="889"/>
      <c r="I1748" s="889"/>
      <c r="J1748" s="889"/>
      <c r="K1748" s="889"/>
      <c r="L1748" s="890"/>
      <c r="M1748" s="818"/>
      <c r="N1748" s="818"/>
      <c r="O1748" s="818"/>
      <c r="P1748" s="818"/>
      <c r="Q1748" s="818"/>
      <c r="R1748" s="818"/>
      <c r="S1748" s="818"/>
      <c r="T1748" s="818"/>
      <c r="U1748" s="818"/>
      <c r="V1748" s="818"/>
      <c r="W1748" s="818"/>
      <c r="X1748" s="818"/>
      <c r="Y1748" s="818"/>
      <c r="Z1748" s="818"/>
      <c r="AA1748" s="818"/>
      <c r="AB1748" s="818"/>
      <c r="AC1748" s="818"/>
      <c r="AD1748" s="818"/>
      <c r="AI1748">
        <f t="shared" si="723"/>
        <v>0</v>
      </c>
      <c r="AJ1748">
        <f t="shared" si="724"/>
        <v>0</v>
      </c>
      <c r="AK1748">
        <f t="shared" si="725"/>
        <v>0</v>
      </c>
      <c r="AL1748">
        <f t="shared" si="726"/>
        <v>0</v>
      </c>
      <c r="AM1748">
        <f t="shared" si="727"/>
        <v>0</v>
      </c>
      <c r="AN1748">
        <f t="shared" si="728"/>
        <v>0</v>
      </c>
      <c r="AO1748">
        <f t="shared" si="729"/>
        <v>0</v>
      </c>
      <c r="AP1748">
        <f t="shared" si="730"/>
        <v>0</v>
      </c>
      <c r="AQ1748">
        <f t="shared" si="731"/>
        <v>0</v>
      </c>
      <c r="AR1748">
        <f t="shared" si="732"/>
        <v>0</v>
      </c>
      <c r="AS1748">
        <f t="shared" si="733"/>
        <v>0</v>
      </c>
      <c r="AT1748">
        <f t="shared" si="734"/>
        <v>0</v>
      </c>
      <c r="AU1748">
        <f t="shared" si="735"/>
        <v>0</v>
      </c>
      <c r="AV1748">
        <f t="shared" si="736"/>
        <v>0</v>
      </c>
      <c r="AW1748">
        <f t="shared" si="737"/>
        <v>0</v>
      </c>
      <c r="AX1748">
        <f t="shared" si="738"/>
        <v>0</v>
      </c>
      <c r="AY1748">
        <f t="shared" si="739"/>
        <v>0</v>
      </c>
      <c r="AZ1748">
        <f t="shared" si="740"/>
        <v>0</v>
      </c>
      <c r="BA1748">
        <f t="shared" si="741"/>
        <v>0</v>
      </c>
      <c r="BB1748">
        <f t="shared" si="742"/>
        <v>0</v>
      </c>
      <c r="BC1748">
        <f t="shared" si="743"/>
        <v>0</v>
      </c>
      <c r="BD1748">
        <f t="shared" si="744"/>
        <v>0</v>
      </c>
      <c r="BE1748">
        <f t="shared" si="745"/>
        <v>0</v>
      </c>
      <c r="BF1748">
        <f t="shared" si="746"/>
        <v>0</v>
      </c>
      <c r="BG1748" s="500">
        <f t="shared" si="707"/>
        <v>0</v>
      </c>
      <c r="BH1748" s="501">
        <f t="shared" si="708"/>
        <v>0</v>
      </c>
      <c r="BI1748" s="502">
        <f t="shared" si="709"/>
        <v>0</v>
      </c>
      <c r="BJ1748" s="503">
        <f t="shared" si="710"/>
        <v>0</v>
      </c>
      <c r="BK1748" s="500">
        <f t="shared" si="711"/>
        <v>0</v>
      </c>
      <c r="BL1748" s="501">
        <f t="shared" si="712"/>
        <v>0</v>
      </c>
      <c r="BM1748" s="502">
        <f t="shared" si="713"/>
        <v>0</v>
      </c>
      <c r="BN1748" s="503">
        <f t="shared" si="714"/>
        <v>0</v>
      </c>
      <c r="BO1748" s="500">
        <f t="shared" si="715"/>
        <v>0</v>
      </c>
      <c r="BP1748" s="501">
        <f t="shared" si="716"/>
        <v>0</v>
      </c>
      <c r="BQ1748" s="502">
        <f t="shared" si="717"/>
        <v>0</v>
      </c>
      <c r="BR1748" s="503">
        <f t="shared" si="718"/>
        <v>0</v>
      </c>
      <c r="BS1748" s="293">
        <f t="shared" si="719"/>
        <v>0</v>
      </c>
      <c r="BT1748" s="504" t="str">
        <f>IF(BS1748=0,"",
IF(SUM($BS$1629:BS1748)=1,BU1748,
IF($BS$1750&gt;SUM($BS$1629:BS1748),_xlfn.CONCAT(", ",BU1748),
IF($BS$1750=SUM($BS$1629:BS1748),_xlfn.CONCAT(" y ",BU1748)))))</f>
        <v/>
      </c>
      <c r="BU1748" s="505" t="s">
        <v>5322</v>
      </c>
      <c r="BV1748" s="534">
        <f t="shared" si="720"/>
        <v>0</v>
      </c>
      <c r="BW1748" s="290">
        <f t="shared" si="722"/>
        <v>0</v>
      </c>
      <c r="BX1748" s="293">
        <f t="shared" si="721"/>
        <v>0</v>
      </c>
      <c r="BY1748" s="294" t="str">
        <f>IF(BX1748=0,"",
IF(SUM($BX$1629:BX1748)=1,BZ1748,
IF($BX$1750&gt;SUM($BX$1629:BX1748),_xlfn.CONCAT(", ",BZ1748),
IF($BX$1750=SUM($BX$1629:BX1748),_xlfn.CONCAT(" y ",BZ1748)))))</f>
        <v/>
      </c>
      <c r="BZ1748" s="89" t="s">
        <v>5322</v>
      </c>
    </row>
    <row r="1749" spans="1:107" ht="15" customHeight="1">
      <c r="A1749" s="64"/>
      <c r="B1749" s="11"/>
      <c r="C1749" s="61" t="s">
        <v>5323</v>
      </c>
      <c r="D1749" s="1020" t="str">
        <f>IF(CNGE_2025_M1_Secc5_Sub1!$D150="","",CNGE_2025_M1_Secc5_Sub1!$D150)</f>
        <v/>
      </c>
      <c r="E1749" s="889"/>
      <c r="F1749" s="889"/>
      <c r="G1749" s="889"/>
      <c r="H1749" s="889"/>
      <c r="I1749" s="889"/>
      <c r="J1749" s="889"/>
      <c r="K1749" s="889"/>
      <c r="L1749" s="890"/>
      <c r="M1749" s="818"/>
      <c r="N1749" s="818"/>
      <c r="O1749" s="818"/>
      <c r="P1749" s="818"/>
      <c r="Q1749" s="818"/>
      <c r="R1749" s="818"/>
      <c r="S1749" s="818"/>
      <c r="T1749" s="818"/>
      <c r="U1749" s="818"/>
      <c r="V1749" s="818"/>
      <c r="W1749" s="818"/>
      <c r="X1749" s="818"/>
      <c r="Y1749" s="818"/>
      <c r="Z1749" s="818"/>
      <c r="AA1749" s="818"/>
      <c r="AB1749" s="818"/>
      <c r="AC1749" s="818"/>
      <c r="AD1749" s="818"/>
      <c r="AI1749">
        <f t="shared" si="723"/>
        <v>0</v>
      </c>
      <c r="AJ1749">
        <f t="shared" si="724"/>
        <v>0</v>
      </c>
      <c r="AK1749">
        <f t="shared" si="725"/>
        <v>0</v>
      </c>
      <c r="AL1749">
        <f t="shared" si="726"/>
        <v>0</v>
      </c>
      <c r="AM1749">
        <f t="shared" si="727"/>
        <v>0</v>
      </c>
      <c r="AN1749">
        <f t="shared" si="728"/>
        <v>0</v>
      </c>
      <c r="AO1749">
        <f t="shared" si="729"/>
        <v>0</v>
      </c>
      <c r="AP1749">
        <f t="shared" si="730"/>
        <v>0</v>
      </c>
      <c r="AQ1749">
        <f t="shared" si="731"/>
        <v>0</v>
      </c>
      <c r="AR1749">
        <f t="shared" si="732"/>
        <v>0</v>
      </c>
      <c r="AS1749">
        <f t="shared" si="733"/>
        <v>0</v>
      </c>
      <c r="AT1749">
        <f t="shared" si="734"/>
        <v>0</v>
      </c>
      <c r="AU1749">
        <f t="shared" si="735"/>
        <v>0</v>
      </c>
      <c r="AV1749">
        <f t="shared" si="736"/>
        <v>0</v>
      </c>
      <c r="AW1749">
        <f t="shared" si="737"/>
        <v>0</v>
      </c>
      <c r="AX1749">
        <f t="shared" si="738"/>
        <v>0</v>
      </c>
      <c r="AY1749">
        <f t="shared" si="739"/>
        <v>0</v>
      </c>
      <c r="AZ1749">
        <f t="shared" si="740"/>
        <v>0</v>
      </c>
      <c r="BA1749">
        <f t="shared" si="741"/>
        <v>0</v>
      </c>
      <c r="BB1749">
        <f t="shared" si="742"/>
        <v>0</v>
      </c>
      <c r="BC1749">
        <f t="shared" si="743"/>
        <v>0</v>
      </c>
      <c r="BD1749">
        <f t="shared" si="744"/>
        <v>0</v>
      </c>
      <c r="BE1749">
        <f t="shared" si="745"/>
        <v>0</v>
      </c>
      <c r="BF1749">
        <f t="shared" si="746"/>
        <v>0</v>
      </c>
      <c r="BG1749" s="500">
        <f t="shared" si="707"/>
        <v>0</v>
      </c>
      <c r="BH1749" s="501">
        <f t="shared" si="708"/>
        <v>0</v>
      </c>
      <c r="BI1749" s="502">
        <f t="shared" si="709"/>
        <v>0</v>
      </c>
      <c r="BJ1749" s="503">
        <f t="shared" si="710"/>
        <v>0</v>
      </c>
      <c r="BK1749" s="500">
        <f t="shared" si="711"/>
        <v>0</v>
      </c>
      <c r="BL1749" s="501">
        <f t="shared" si="712"/>
        <v>0</v>
      </c>
      <c r="BM1749" s="502">
        <f t="shared" si="713"/>
        <v>0</v>
      </c>
      <c r="BN1749" s="503">
        <f t="shared" si="714"/>
        <v>0</v>
      </c>
      <c r="BO1749" s="500">
        <f t="shared" si="715"/>
        <v>0</v>
      </c>
      <c r="BP1749" s="501">
        <f t="shared" si="716"/>
        <v>0</v>
      </c>
      <c r="BQ1749" s="502">
        <f t="shared" si="717"/>
        <v>0</v>
      </c>
      <c r="BR1749" s="503">
        <f t="shared" si="718"/>
        <v>0</v>
      </c>
      <c r="BS1749" s="293">
        <f t="shared" si="719"/>
        <v>0</v>
      </c>
      <c r="BT1749" s="504" t="str">
        <f>IF(BS1749=0,"",
IF(SUM($BS$1629:BS1749)=1,BU1749,
IF($BS$1750&gt;SUM($BS$1629:BS1749),_xlfn.CONCAT(", ",BU1749),
IF($BS$1750=SUM($BS$1629:BS1749),_xlfn.CONCAT(" y ",BU1749)))))</f>
        <v/>
      </c>
      <c r="BU1749" s="505" t="s">
        <v>5324</v>
      </c>
      <c r="BV1749" s="534">
        <f>IF(AND(SUM($V1276,$AB1276)=0,COUNTA(M1749:AD1749,M1876:AD1876)&gt;0),1,0)</f>
        <v>0</v>
      </c>
      <c r="BW1749" s="290">
        <f t="shared" si="722"/>
        <v>0</v>
      </c>
      <c r="BX1749" s="293">
        <f t="shared" si="721"/>
        <v>0</v>
      </c>
      <c r="BY1749" s="294" t="str">
        <f>IF(BX1749=0,"",
IF(SUM($BX$1629:BX1749)=1,BZ1749,
IF($BX$1750&gt;SUM($BX$1629:BX1749),_xlfn.CONCAT(", ",BZ1749),
IF($BX$1750=SUM($BX$1629:BX1749),_xlfn.CONCAT(" y ",BZ1749)))))</f>
        <v/>
      </c>
      <c r="BZ1749" s="89" t="s">
        <v>5324</v>
      </c>
    </row>
    <row r="1750" spans="1:107" ht="15" customHeight="1">
      <c r="A1750" s="64"/>
      <c r="B1750" s="11"/>
      <c r="C1750" s="11"/>
      <c r="D1750" s="11"/>
      <c r="E1750" s="11"/>
      <c r="F1750" s="11"/>
      <c r="G1750" s="11"/>
      <c r="H1750" s="11"/>
      <c r="I1750" s="96"/>
      <c r="J1750" s="11"/>
      <c r="K1750" s="11"/>
      <c r="L1750" s="105" t="s">
        <v>5571</v>
      </c>
      <c r="M1750" s="83">
        <f t="shared" ref="M1750:AD1750" si="747">IF(AND(SUM(M1629:M1749)=0,COUNTIF(M1629:M1749,"NS")&gt;0),"NS",IF(AND(SUM(M1629:M1749)=0,COUNTIF(M1629:M1749,0)&gt;0),0,IF(AND(SUM(M1629:M1749)=0,COUNTIF(M1629:M1749,"NA")&gt;0),"NA",SUM(M1629:M1749))))</f>
        <v>0</v>
      </c>
      <c r="N1750" s="83">
        <f t="shared" si="747"/>
        <v>0</v>
      </c>
      <c r="O1750" s="83">
        <f t="shared" si="747"/>
        <v>0</v>
      </c>
      <c r="P1750" s="83">
        <f t="shared" si="747"/>
        <v>0</v>
      </c>
      <c r="Q1750" s="83">
        <f t="shared" si="747"/>
        <v>0</v>
      </c>
      <c r="R1750" s="83">
        <f t="shared" si="747"/>
        <v>0</v>
      </c>
      <c r="S1750" s="83">
        <f t="shared" si="747"/>
        <v>0</v>
      </c>
      <c r="T1750" s="83">
        <f t="shared" si="747"/>
        <v>0</v>
      </c>
      <c r="U1750" s="83">
        <f t="shared" si="747"/>
        <v>0</v>
      </c>
      <c r="V1750" s="83">
        <f t="shared" si="747"/>
        <v>0</v>
      </c>
      <c r="W1750" s="83">
        <f t="shared" si="747"/>
        <v>0</v>
      </c>
      <c r="X1750" s="83">
        <f t="shared" si="747"/>
        <v>0</v>
      </c>
      <c r="Y1750" s="83">
        <f t="shared" si="747"/>
        <v>0</v>
      </c>
      <c r="Z1750" s="83">
        <f t="shared" si="747"/>
        <v>0</v>
      </c>
      <c r="AA1750" s="83">
        <f t="shared" si="747"/>
        <v>0</v>
      </c>
      <c r="AB1750" s="83">
        <f t="shared" si="747"/>
        <v>0</v>
      </c>
      <c r="AC1750" s="83">
        <f t="shared" si="747"/>
        <v>0</v>
      </c>
      <c r="AD1750" s="83">
        <f t="shared" si="747"/>
        <v>0</v>
      </c>
      <c r="AL1750" s="278">
        <f>SUM(AL1629:AL1749)</f>
        <v>0</v>
      </c>
      <c r="AP1750" s="278">
        <f>SUM(AP1629:AP1749)</f>
        <v>0</v>
      </c>
      <c r="AT1750" s="278">
        <f>SUM(AT1629:AT1749)</f>
        <v>0</v>
      </c>
      <c r="AX1750" s="278">
        <f>SUM(AX1629:AX1749)</f>
        <v>0</v>
      </c>
      <c r="BB1750" s="278">
        <f>SUM(BB1629:BB1749)</f>
        <v>0</v>
      </c>
      <c r="BF1750" s="278">
        <f>SUM(BF1629:BF1749)</f>
        <v>0</v>
      </c>
      <c r="BS1750" s="296">
        <f>SUM(BS1629:BS1749)</f>
        <v>0</v>
      </c>
      <c r="BT1750" s="296" t="str">
        <f>IF(BS1750=0,"",_xlfn.CONCAT(BT1629:BT1749))</f>
        <v/>
      </c>
      <c r="BU1750" s="297" t="str">
        <f>IF(BS1750=0,"",
IF(BS1750&gt;1,"Favor de revisar la suma y consistencia de totales y/o subtotales por filas (numéricos y NS)",
IF(BS1750=1,_xlfn.CONCAT("Favor de revisar la sumatoria del total y/o subtotal en el numeral: ",BT1750),_xlfn.CONCAT("Favor de revisar la sumatoria de los totales y/o subtotales en los numerales: ",BT1750))))</f>
        <v/>
      </c>
      <c r="BV1750" s="555">
        <f>SUM(BV1629:BV1749)</f>
        <v>0</v>
      </c>
      <c r="BX1750" s="296">
        <f>SUM(BX1629:BX1749)</f>
        <v>0</v>
      </c>
      <c r="BY1750" s="296" t="str">
        <f>IF(BX1750=0,"",_xlfn.CONCAT(BY1629:BY1749))</f>
        <v/>
      </c>
      <c r="BZ1750" s="297" t="str">
        <f>IF(BX1750=0,"",
IF(BX1750&gt;10,"Favor de ingresar toda la información requerida en la pregunta",
IF(BX1750=1,_xlfn.CONCAT("Favor de revisar la información capturada en el numeral: ",BY1750),_xlfn.CONCAT("Favor de revisar la información capturada en los numerales: ",BY1750))))</f>
        <v/>
      </c>
    </row>
    <row r="1751" spans="1:107" ht="15" customHeight="1">
      <c r="A1751" s="64"/>
      <c r="B1751" s="11"/>
      <c r="C1751" s="11"/>
      <c r="D1751" s="11"/>
      <c r="E1751" s="11"/>
      <c r="F1751" s="11"/>
      <c r="G1751" s="11"/>
      <c r="H1751" s="11"/>
      <c r="I1751" s="11"/>
      <c r="J1751" s="11"/>
      <c r="K1751" s="11"/>
      <c r="L1751" s="11"/>
      <c r="M1751" s="11"/>
      <c r="N1751" s="11"/>
      <c r="O1751" s="11"/>
      <c r="P1751" s="11"/>
      <c r="Q1751" s="11"/>
      <c r="R1751" s="11"/>
      <c r="S1751" s="11"/>
      <c r="T1751" s="11"/>
      <c r="U1751" s="11"/>
      <c r="V1751" s="11"/>
      <c r="W1751" s="11"/>
      <c r="X1751" s="11"/>
      <c r="Y1751" s="11"/>
      <c r="Z1751" s="11"/>
      <c r="AA1751" s="11"/>
      <c r="AB1751" s="11"/>
      <c r="AC1751" s="11"/>
      <c r="AD1751" s="11"/>
    </row>
    <row r="1752" spans="1:107" ht="15" customHeight="1">
      <c r="A1752" s="64"/>
      <c r="B1752" s="11"/>
      <c r="C1752" s="11"/>
      <c r="D1752" s="11"/>
      <c r="E1752" s="11"/>
      <c r="F1752" s="11"/>
      <c r="G1752" s="11"/>
      <c r="H1752" s="11"/>
      <c r="I1752" s="11"/>
      <c r="J1752" s="11"/>
      <c r="K1752" s="11"/>
      <c r="L1752" s="112"/>
      <c r="M1752" s="11"/>
      <c r="N1752" s="11"/>
      <c r="O1752" s="11"/>
      <c r="P1752" s="11"/>
      <c r="Q1752" s="11"/>
      <c r="R1752" s="11"/>
      <c r="S1752" s="11"/>
      <c r="T1752" s="11"/>
      <c r="U1752" s="11"/>
      <c r="V1752" s="11"/>
      <c r="W1752" s="11"/>
      <c r="X1752" s="11"/>
      <c r="Y1752" s="11"/>
      <c r="Z1752" s="11"/>
      <c r="AA1752" s="1136" t="s">
        <v>5483</v>
      </c>
      <c r="AB1752" s="974"/>
      <c r="AC1752" s="974"/>
      <c r="AD1752" s="974"/>
      <c r="BS1752" s="1141" t="s">
        <v>5910</v>
      </c>
      <c r="BT1752" s="1141"/>
      <c r="BU1752" s="1141"/>
      <c r="BV1752" s="1141"/>
      <c r="BW1752" s="1141"/>
      <c r="BX1752" s="1141"/>
      <c r="BY1752" s="1141"/>
      <c r="BZ1752" s="1141"/>
      <c r="CA1752" s="1141"/>
      <c r="CB1752" s="1141"/>
      <c r="CC1752" s="1141"/>
      <c r="CD1752" s="1141"/>
      <c r="CE1752" s="1141"/>
      <c r="CF1752" s="1141"/>
      <c r="CG1752" s="1141"/>
      <c r="CH1752" s="1141"/>
      <c r="CI1752" s="1141"/>
      <c r="CJ1752" s="1141"/>
      <c r="CK1752" s="1141"/>
      <c r="CL1752" s="1141"/>
      <c r="CM1752" s="1141"/>
      <c r="CN1752" s="1141"/>
      <c r="CO1752" s="1141"/>
      <c r="CP1752" s="1141"/>
      <c r="CQ1752" s="1141"/>
      <c r="CR1752" s="1141"/>
      <c r="CS1752" s="1141"/>
      <c r="CT1752" s="1141"/>
      <c r="CU1752" s="1141"/>
      <c r="CV1752" s="1141"/>
      <c r="CW1752" s="1141"/>
      <c r="CX1752" s="1141"/>
      <c r="CY1752" s="1141"/>
    </row>
    <row r="1753" spans="1:107" ht="24" customHeight="1">
      <c r="A1753" s="64"/>
      <c r="B1753" s="11"/>
      <c r="C1753" s="1006" t="s">
        <v>5109</v>
      </c>
      <c r="D1753" s="1009"/>
      <c r="E1753" s="1009"/>
      <c r="F1753" s="1009"/>
      <c r="G1753" s="1009"/>
      <c r="H1753" s="1009"/>
      <c r="I1753" s="1009"/>
      <c r="J1753" s="1009"/>
      <c r="K1753" s="1009"/>
      <c r="L1753" s="1010"/>
      <c r="M1753" s="1006" t="s">
        <v>5904</v>
      </c>
      <c r="N1753" s="889"/>
      <c r="O1753" s="889"/>
      <c r="P1753" s="889"/>
      <c r="Q1753" s="889"/>
      <c r="R1753" s="889"/>
      <c r="S1753" s="889"/>
      <c r="T1753" s="889"/>
      <c r="U1753" s="889"/>
      <c r="V1753" s="889"/>
      <c r="W1753" s="889"/>
      <c r="X1753" s="889"/>
      <c r="Y1753" s="889"/>
      <c r="Z1753" s="889"/>
      <c r="AA1753" s="889"/>
      <c r="AB1753" s="889"/>
      <c r="AC1753" s="889"/>
      <c r="AD1753" s="890"/>
      <c r="BG1753" s="1137" t="s">
        <v>5106</v>
      </c>
      <c r="BH1753" s="1138"/>
      <c r="BI1753" s="1138"/>
      <c r="BJ1753" s="1138"/>
      <c r="BK1753" s="1138"/>
      <c r="BL1753" s="1138"/>
      <c r="BM1753" s="1138"/>
      <c r="BN1753" s="1138"/>
      <c r="BO1753" s="1139"/>
      <c r="BS1753" s="1141" t="s">
        <v>5911</v>
      </c>
      <c r="BT1753" s="1141"/>
      <c r="BU1753" s="1141"/>
      <c r="BV1753" s="1141"/>
      <c r="BW1753" s="1141"/>
      <c r="BX1753" s="1141"/>
      <c r="BY1753" s="1141"/>
      <c r="BZ1753" s="1141"/>
      <c r="CA1753" s="1141"/>
      <c r="CB1753" s="1141"/>
      <c r="CC1753" s="1141"/>
      <c r="CD1753" s="1141"/>
      <c r="CE1753" s="1141"/>
      <c r="CF1753" s="1141"/>
      <c r="CG1753" s="1141"/>
      <c r="CH1753" s="1141"/>
      <c r="CI1753" s="1141"/>
      <c r="CJ1753" s="1141"/>
      <c r="CK1753" s="1141"/>
      <c r="CL1753" s="1141"/>
      <c r="CM1753" s="1141"/>
      <c r="CN1753" s="1141"/>
      <c r="CO1753" s="1141"/>
      <c r="CP1753" s="1141"/>
      <c r="CQ1753" s="1141"/>
      <c r="CR1753" s="1141"/>
      <c r="CS1753" s="1141"/>
      <c r="CT1753" s="1141"/>
      <c r="CU1753" s="1141"/>
      <c r="CV1753" s="1141"/>
      <c r="CW1753" s="1141"/>
      <c r="CX1753" s="1141"/>
      <c r="CY1753" s="1141"/>
    </row>
    <row r="1754" spans="1:107" ht="159.94999999999999" customHeight="1">
      <c r="A1754" s="64"/>
      <c r="B1754" s="11"/>
      <c r="C1754" s="1044"/>
      <c r="D1754" s="866"/>
      <c r="E1754" s="866"/>
      <c r="F1754" s="866"/>
      <c r="G1754" s="866"/>
      <c r="H1754" s="866"/>
      <c r="I1754" s="866"/>
      <c r="J1754" s="866"/>
      <c r="K1754" s="866"/>
      <c r="L1754" s="952"/>
      <c r="M1754" s="1023" t="s">
        <v>5912</v>
      </c>
      <c r="N1754" s="889"/>
      <c r="O1754" s="890"/>
      <c r="P1754" s="1023" t="s">
        <v>5913</v>
      </c>
      <c r="Q1754" s="889"/>
      <c r="R1754" s="890"/>
      <c r="S1754" s="1023" t="s">
        <v>5914</v>
      </c>
      <c r="T1754" s="889"/>
      <c r="U1754" s="890"/>
      <c r="V1754" s="1023" t="s">
        <v>5915</v>
      </c>
      <c r="W1754" s="889"/>
      <c r="X1754" s="890"/>
      <c r="Y1754" s="1023" t="s">
        <v>5916</v>
      </c>
      <c r="Z1754" s="889"/>
      <c r="AA1754" s="890"/>
      <c r="AB1754" s="1023" t="s">
        <v>5917</v>
      </c>
      <c r="AC1754" s="889"/>
      <c r="AD1754" s="890"/>
      <c r="BG1754" s="1098" t="s">
        <v>5918</v>
      </c>
      <c r="BH1754" s="1098"/>
      <c r="BI1754" s="1098"/>
      <c r="BJ1754" s="1120" t="s">
        <v>5919</v>
      </c>
      <c r="BK1754" s="1120"/>
      <c r="BL1754" s="1120"/>
      <c r="BM1754" s="1115" t="s">
        <v>5920</v>
      </c>
      <c r="BN1754" s="1115"/>
      <c r="BO1754" s="1115"/>
      <c r="BP1754" s="1109" t="s">
        <v>5750</v>
      </c>
      <c r="BQ1754" s="1038"/>
      <c r="BR1754" s="1038"/>
      <c r="BS1754" s="1118" t="s">
        <v>5921</v>
      </c>
      <c r="BT1754" s="1118"/>
      <c r="BU1754" s="1118"/>
      <c r="BV1754" s="1119" t="s">
        <v>5922</v>
      </c>
      <c r="BW1754" s="1119"/>
      <c r="BX1754" s="1119"/>
      <c r="BY1754" s="1118" t="s">
        <v>5923</v>
      </c>
      <c r="BZ1754" s="1118"/>
      <c r="CA1754" s="1118"/>
      <c r="CB1754" s="1119" t="s">
        <v>5924</v>
      </c>
      <c r="CC1754" s="1119"/>
      <c r="CD1754" s="1119"/>
      <c r="CE1754" s="1118" t="s">
        <v>5925</v>
      </c>
      <c r="CF1754" s="1118"/>
      <c r="CG1754" s="1118"/>
      <c r="CH1754" s="1119" t="s">
        <v>5926</v>
      </c>
      <c r="CI1754" s="1119"/>
      <c r="CJ1754" s="1119"/>
      <c r="CK1754" s="1118" t="s">
        <v>5927</v>
      </c>
      <c r="CL1754" s="1118"/>
      <c r="CM1754" s="1118"/>
      <c r="CN1754" s="1119" t="s">
        <v>5928</v>
      </c>
      <c r="CO1754" s="1119"/>
      <c r="CP1754" s="1119"/>
      <c r="CQ1754" s="1118" t="s">
        <v>5929</v>
      </c>
      <c r="CR1754" s="1118"/>
      <c r="CS1754" s="1118"/>
      <c r="CT1754" s="1119" t="s">
        <v>5930</v>
      </c>
      <c r="CU1754" s="1119"/>
      <c r="CV1754" s="1119"/>
      <c r="CW1754" s="1118" t="s">
        <v>5931</v>
      </c>
      <c r="CX1754" s="1118"/>
      <c r="CY1754" s="1118"/>
      <c r="CZ1754" s="1045" t="s">
        <v>5932</v>
      </c>
      <c r="DA1754" s="1038"/>
      <c r="DB1754" s="1038"/>
      <c r="DC1754" s="779" t="s">
        <v>5351</v>
      </c>
    </row>
    <row r="1755" spans="1:107" ht="48" customHeight="1">
      <c r="A1755" s="64"/>
      <c r="B1755" s="11"/>
      <c r="C1755" s="1022"/>
      <c r="D1755" s="974"/>
      <c r="E1755" s="974"/>
      <c r="F1755" s="974"/>
      <c r="G1755" s="974"/>
      <c r="H1755" s="974"/>
      <c r="I1755" s="974"/>
      <c r="J1755" s="974"/>
      <c r="K1755" s="974"/>
      <c r="L1755" s="975"/>
      <c r="M1755" s="80" t="s">
        <v>5446</v>
      </c>
      <c r="N1755" s="81" t="s">
        <v>5437</v>
      </c>
      <c r="O1755" s="81" t="s">
        <v>5438</v>
      </c>
      <c r="P1755" s="80" t="s">
        <v>5446</v>
      </c>
      <c r="Q1755" s="81" t="s">
        <v>5437</v>
      </c>
      <c r="R1755" s="81" t="s">
        <v>5438</v>
      </c>
      <c r="S1755" s="80" t="s">
        <v>5446</v>
      </c>
      <c r="T1755" s="81" t="s">
        <v>5437</v>
      </c>
      <c r="U1755" s="81" t="s">
        <v>5438</v>
      </c>
      <c r="V1755" s="80" t="s">
        <v>5446</v>
      </c>
      <c r="W1755" s="81" t="s">
        <v>5437</v>
      </c>
      <c r="X1755" s="81" t="s">
        <v>5438</v>
      </c>
      <c r="Y1755" s="80" t="s">
        <v>5446</v>
      </c>
      <c r="Z1755" s="81" t="s">
        <v>5437</v>
      </c>
      <c r="AA1755" s="81" t="s">
        <v>5438</v>
      </c>
      <c r="AB1755" s="80" t="s">
        <v>5446</v>
      </c>
      <c r="AC1755" s="81" t="s">
        <v>5437</v>
      </c>
      <c r="AD1755" s="81" t="s">
        <v>5438</v>
      </c>
      <c r="AI1755" t="s">
        <v>5836</v>
      </c>
      <c r="AJ1755" t="s">
        <v>5837</v>
      </c>
      <c r="AK1755" t="s">
        <v>5838</v>
      </c>
      <c r="AL1755" t="s">
        <v>5839</v>
      </c>
      <c r="AM1755" t="s">
        <v>5840</v>
      </c>
      <c r="AN1755" t="s">
        <v>5841</v>
      </c>
      <c r="AO1755" t="s">
        <v>5842</v>
      </c>
      <c r="AP1755" t="s">
        <v>5843</v>
      </c>
      <c r="AQ1755" t="s">
        <v>5844</v>
      </c>
      <c r="AR1755" t="s">
        <v>5845</v>
      </c>
      <c r="AS1755" t="s">
        <v>5846</v>
      </c>
      <c r="AT1755" t="s">
        <v>5847</v>
      </c>
      <c r="AU1755" t="s">
        <v>5933</v>
      </c>
      <c r="AV1755" t="s">
        <v>5934</v>
      </c>
      <c r="AW1755" t="s">
        <v>5935</v>
      </c>
      <c r="AX1755" t="s">
        <v>5936</v>
      </c>
      <c r="AY1755" t="s">
        <v>5937</v>
      </c>
      <c r="AZ1755" t="s">
        <v>5938</v>
      </c>
      <c r="BA1755" t="s">
        <v>5939</v>
      </c>
      <c r="BB1755" t="s">
        <v>5940</v>
      </c>
      <c r="BC1755" t="s">
        <v>5941</v>
      </c>
      <c r="BD1755" t="s">
        <v>5942</v>
      </c>
      <c r="BE1755" t="s">
        <v>5943</v>
      </c>
      <c r="BF1755" t="s">
        <v>5944</v>
      </c>
      <c r="BG1755" s="557" t="s">
        <v>5407</v>
      </c>
      <c r="BH1755" s="561" t="s">
        <v>5498</v>
      </c>
      <c r="BI1755" s="559" t="s">
        <v>5499</v>
      </c>
      <c r="BJ1755" s="563" t="s">
        <v>5407</v>
      </c>
      <c r="BK1755" s="364" t="s">
        <v>5498</v>
      </c>
      <c r="BL1755" s="466" t="s">
        <v>5499</v>
      </c>
      <c r="BM1755" s="517" t="s">
        <v>5407</v>
      </c>
      <c r="BN1755" s="448" t="s">
        <v>5498</v>
      </c>
      <c r="BO1755" s="566" t="s">
        <v>5499</v>
      </c>
      <c r="BP1755" s="291" t="s">
        <v>5482</v>
      </c>
      <c r="BQ1755" s="292" t="s">
        <v>5118</v>
      </c>
      <c r="BR1755" s="295" t="s">
        <v>5119</v>
      </c>
      <c r="BS1755" s="569" t="s">
        <v>5501</v>
      </c>
      <c r="BT1755" s="574" t="s">
        <v>5498</v>
      </c>
      <c r="BU1755" s="570" t="s">
        <v>5499</v>
      </c>
      <c r="BV1755" s="569" t="s">
        <v>5501</v>
      </c>
      <c r="BW1755" s="574" t="s">
        <v>5498</v>
      </c>
      <c r="BX1755" s="570" t="s">
        <v>5499</v>
      </c>
      <c r="BY1755" s="569" t="s">
        <v>5501</v>
      </c>
      <c r="BZ1755" s="574" t="s">
        <v>5498</v>
      </c>
      <c r="CA1755" s="570" t="s">
        <v>5499</v>
      </c>
      <c r="CB1755" s="569" t="s">
        <v>5501</v>
      </c>
      <c r="CC1755" s="574" t="s">
        <v>5498</v>
      </c>
      <c r="CD1755" s="570" t="s">
        <v>5499</v>
      </c>
      <c r="CE1755" s="569" t="s">
        <v>5501</v>
      </c>
      <c r="CF1755" s="574" t="s">
        <v>5498</v>
      </c>
      <c r="CG1755" s="570" t="s">
        <v>5499</v>
      </c>
      <c r="CH1755" s="569" t="s">
        <v>5501</v>
      </c>
      <c r="CI1755" s="574" t="s">
        <v>5498</v>
      </c>
      <c r="CJ1755" s="570" t="s">
        <v>5499</v>
      </c>
      <c r="CK1755" s="569" t="s">
        <v>5501</v>
      </c>
      <c r="CL1755" s="574" t="s">
        <v>5498</v>
      </c>
      <c r="CM1755" s="570" t="s">
        <v>5499</v>
      </c>
      <c r="CN1755" s="569" t="s">
        <v>5501</v>
      </c>
      <c r="CO1755" s="574" t="s">
        <v>5498</v>
      </c>
      <c r="CP1755" s="570" t="s">
        <v>5499</v>
      </c>
      <c r="CQ1755" s="569" t="s">
        <v>5501</v>
      </c>
      <c r="CR1755" s="574" t="s">
        <v>5498</v>
      </c>
      <c r="CS1755" s="570" t="s">
        <v>5499</v>
      </c>
      <c r="CT1755" s="569" t="s">
        <v>5501</v>
      </c>
      <c r="CU1755" s="574" t="s">
        <v>5498</v>
      </c>
      <c r="CV1755" s="570" t="s">
        <v>5499</v>
      </c>
      <c r="CW1755" s="569" t="s">
        <v>5501</v>
      </c>
      <c r="CX1755" s="574" t="s">
        <v>5498</v>
      </c>
      <c r="CY1755" s="570" t="s">
        <v>5499</v>
      </c>
      <c r="CZ1755" s="291" t="s">
        <v>5482</v>
      </c>
      <c r="DA1755" s="292" t="s">
        <v>5500</v>
      </c>
      <c r="DB1755" s="295" t="s">
        <v>5119</v>
      </c>
      <c r="DC1755" s="779" t="s">
        <v>5410</v>
      </c>
    </row>
    <row r="1756" spans="1:107" ht="14.25">
      <c r="A1756" s="64"/>
      <c r="B1756" s="11"/>
      <c r="C1756" s="61" t="s">
        <v>5743</v>
      </c>
      <c r="D1756" s="1020" t="s">
        <v>5761</v>
      </c>
      <c r="E1756" s="889"/>
      <c r="F1756" s="889"/>
      <c r="G1756" s="889"/>
      <c r="H1756" s="889"/>
      <c r="I1756" s="889"/>
      <c r="J1756" s="889"/>
      <c r="K1756" s="889"/>
      <c r="L1756" s="890"/>
      <c r="M1756" s="818"/>
      <c r="N1756" s="818"/>
      <c r="O1756" s="818"/>
      <c r="P1756" s="818"/>
      <c r="Q1756" s="818"/>
      <c r="R1756" s="818"/>
      <c r="S1756" s="818"/>
      <c r="T1756" s="818"/>
      <c r="U1756" s="818"/>
      <c r="V1756" s="818"/>
      <c r="W1756" s="818"/>
      <c r="X1756" s="818"/>
      <c r="Y1756" s="818"/>
      <c r="Z1756" s="818"/>
      <c r="AA1756" s="818"/>
      <c r="AB1756" s="818"/>
      <c r="AC1756" s="818"/>
      <c r="AD1756" s="818"/>
      <c r="AI1756">
        <f t="shared" ref="AI1756:AI1787" si="748">M1756</f>
        <v>0</v>
      </c>
      <c r="AJ1756">
        <f t="shared" ref="AJ1756:AJ1787" si="749">COUNTIF(N1756:O1756,"NS")</f>
        <v>0</v>
      </c>
      <c r="AK1756">
        <f t="shared" ref="AK1756:AK1787" si="750">SUM(N1756:O1756)</f>
        <v>0</v>
      </c>
      <c r="AL1756">
        <f t="shared" ref="AL1756:AL1787" si="751">IF(COUNTIF(M1756:O1756,"NA")=3,0,IF(OR(AND(AI1756=0,AJ1756&gt;0),AND(AI1756="NS",AK1756&gt;0), AND(AI1756="NS", AJ1756=0,AK1756=0)), 1, IF(OR(AND(AI1756&gt;0,AJ1756&gt;1,AI1756&gt;AK1756), AND(AI1756="NS",AJ1756=2), AND(AI1756="NS",AK1756=0,AJ1756&gt;0),AI1756=AK1756), 0, 1)))</f>
        <v>0</v>
      </c>
      <c r="AM1756">
        <f t="shared" ref="AM1756:AM1787" si="752">P1756</f>
        <v>0</v>
      </c>
      <c r="AN1756">
        <f t="shared" ref="AN1756:AN1787" si="753">COUNTIF(Q1756:R1756,"NS")</f>
        <v>0</v>
      </c>
      <c r="AO1756">
        <f t="shared" ref="AO1756:AO1787" si="754">SUM(Q1756:R1756)</f>
        <v>0</v>
      </c>
      <c r="AP1756">
        <f t="shared" ref="AP1756:AP1787" si="755">IF(COUNTIF(P1756:R1756,"NA")=3,0,IF(OR(AND(AM1756=0,AN1756&gt;0),AND(AM1756="NS",AO1756&gt;0), AND(AM1756="NS", AN1756=0,AO1756=0)), 1, IF(OR(AND(AM1756&gt;0,AN1756&gt;1,AM1756&gt;AO1756), AND(AM1756="NS",AN1756=2), AND(AM1756="NS",AO1756=0,AN1756&gt;0),AM1756=AO1756), 0, 1)))</f>
        <v>0</v>
      </c>
      <c r="AQ1756">
        <f t="shared" ref="AQ1756:AQ1787" si="756">S1756</f>
        <v>0</v>
      </c>
      <c r="AR1756">
        <f t="shared" ref="AR1756:AR1787" si="757">COUNTIF(T1756:U1756,"NS")</f>
        <v>0</v>
      </c>
      <c r="AS1756">
        <f t="shared" ref="AS1756:AS1787" si="758">SUM(T1756:U1756)</f>
        <v>0</v>
      </c>
      <c r="AT1756">
        <f t="shared" ref="AT1756:AT1787" si="759">IF(COUNTIF(S1756:U1756,"NA")=3,0,IF(OR(AND(AQ1756=0,AR1756&gt;0),AND(AQ1756="NS",AS1756&gt;0), AND(AQ1756="NS", AR1756=0,AS1756=0)), 1, IF(OR(AND(AQ1756&gt;0,AR1756&gt;1,AQ1756&gt;AS1756), AND(AQ1756="NS",AR1756=2), AND(AQ1756="NS",AS1756=0,AR1756&gt;0),AQ1756=AS1756), 0, 1)))</f>
        <v>0</v>
      </c>
      <c r="AU1756">
        <f t="shared" ref="AU1756:AU1787" si="760">V1756</f>
        <v>0</v>
      </c>
      <c r="AV1756">
        <f t="shared" ref="AV1756:AV1787" si="761">COUNTIF(W1756:X1756,"NS")</f>
        <v>0</v>
      </c>
      <c r="AW1756">
        <f t="shared" ref="AW1756:AW1787" si="762">SUM(W1756:X1756)</f>
        <v>0</v>
      </c>
      <c r="AX1756">
        <f t="shared" ref="AX1756:AX1787" si="763">IF(COUNTIF(V1756:X1756,"NA")=3,0,IF(OR(AND(AU1756=0,AV1756&gt;0),AND(AU1756="NS",AW1756&gt;0), AND(AU1756="NS", AV1756=0,AW1756=0)), 1, IF(OR(AND(AU1756&gt;0,AV1756&gt;1,AU1756&gt;AW1756), AND(AU1756="NS",AV1756=2), AND(AU1756="NS",AW1756=0,AV1756&gt;0),AU1756=AW1756), 0, 1)))</f>
        <v>0</v>
      </c>
      <c r="AY1756">
        <f t="shared" ref="AY1756:AY1787" si="764">Y1756</f>
        <v>0</v>
      </c>
      <c r="AZ1756">
        <f t="shared" ref="AZ1756:AZ1787" si="765">COUNTIF(Z1756:AA1756,"NS")</f>
        <v>0</v>
      </c>
      <c r="BA1756">
        <f t="shared" ref="BA1756:BA1787" si="766">SUM(Z1756:AA1756)</f>
        <v>0</v>
      </c>
      <c r="BB1756">
        <f t="shared" ref="BB1756:BB1787" si="767">IF(COUNTIF(Y1756:AA1756,"NA")=3,0,IF(OR(AND(AY1756=0,AZ1756&gt;0),AND(AY1756="NS",BA1756&gt;0), AND(AY1756="NS", AZ1756=0,BA1756=0)), 1, IF(OR(AND(AY1756&gt;0,AZ1756&gt;1,AY1756&gt;BA1756), AND(AY1756="NS",AZ1756=2), AND(AY1756="NS",BA1756=0,AZ1756&gt;0),AY1756=BA1756), 0, 1)))</f>
        <v>0</v>
      </c>
      <c r="BC1756">
        <f t="shared" ref="BC1756:BC1787" si="768">AB1756</f>
        <v>0</v>
      </c>
      <c r="BD1756">
        <f t="shared" ref="BD1756:BD1787" si="769">COUNTIF(AC1756:AD1756,"NS")</f>
        <v>0</v>
      </c>
      <c r="BE1756">
        <f t="shared" ref="BE1756:BE1787" si="770">SUM(AC1756:AD1756)</f>
        <v>0</v>
      </c>
      <c r="BF1756">
        <f t="shared" ref="BF1756:BF1787" si="771">IF(COUNTIF(AB1756:AD1756,"NA")=3,0,IF(OR(AND(BC1756=0,BD1756&gt;0),AND(BC1756="NS",BE1756&gt;0), AND(BC1756="NS", BD1756=0,BE1756=0)), 1, IF(OR(AND(BC1756&gt;0,BD1756&gt;1,BC1756&gt;BE1756), AND(BC1756="NS",BD1756=2), AND(BC1756="NS",BE1756=0,BD1756&gt;0),BC1756=BE1756), 0, 1)))</f>
        <v>0</v>
      </c>
      <c r="BG1756" s="558">
        <f>IF(OR(M1629="NS",M1895="NS",S1156="NS"),0,IF(AND(M1629="NA",M1895="NA",S1156="NA"),0,IF(SUM(M1629,M1895)&gt;=S1156,0,1)))</f>
        <v>0</v>
      </c>
      <c r="BH1756" s="562">
        <f>IF(OR(N1629="NS",N1895="NS",T1156="NS"),0,IF(AND(N1629="NA",N1895="NA",T1156="NA"),0,IF(SUM(N1629,N1895)&gt;=T1156,0,1)))</f>
        <v>0</v>
      </c>
      <c r="BI1756" s="560">
        <f>IF(OR(O1629="NS",O1895="NS",U1156="NS"),0,IF(AND(O1629="NA",O1895="NA",U1156="NA"),0,IF(SUM(O1629,O1895)&gt;=U1156,0,1)))</f>
        <v>0</v>
      </c>
      <c r="BJ1756" s="564">
        <f>IF(OR(M1629="NS",V1156="NS",AB1156="NS"),0,IF(AND(M1629="NA",V1156="NA",AB1156="NA"),0,IF(M1629&gt;=SUM(V1156,AB1156),0,1)))</f>
        <v>0</v>
      </c>
      <c r="BK1756" s="366">
        <f>IF(OR(N1629="NS",W1156="NS",AC1156="NS"),0,IF(AND(N1629="NA",W1156="NA",AC1156="NA"),0,IF(N1629&gt;=SUM(W1156,AC1156),0,1)))</f>
        <v>0</v>
      </c>
      <c r="BL1756" s="465">
        <f>IF(OR(O1629="NS",X1156="NS",AD1156="NS"),0,IF(AND(O1629="NA",X1156="NA",AD1156="NA"),0,IF(O1629&gt;=SUM(X1156,AD1156),0,1)))</f>
        <v>0</v>
      </c>
      <c r="BM1756" s="565">
        <f>IF(OR(M1895="NS",Y1156="NS",AB1156="NS"),0,IF(AND(M1895="NA",Y1156="NA",AB1156="NA"),0,IF(M1895&gt;=SUM(Y1156,AB1156),0,1)))</f>
        <v>0</v>
      </c>
      <c r="BN1756" s="422">
        <f>IF(OR(N1895="NS",Z1156="NS",AC1156="NS"),0,IF(AND(N1895="NA",Z1156="NA",AC1156="NA"),0,IF(N1895&gt;=SUM(Z1156,AC1156),0,1)))</f>
        <v>0</v>
      </c>
      <c r="BO1756" s="567">
        <f>IF(OR(O1895="NS",AA1156="NS",AD1156="NS"),0,IF(AND(O1895="NA",AA1156="NA",AD1156="NA"),0,IF(O1895&gt;=SUM(AA1156,AD1156),0,1)))</f>
        <v>0</v>
      </c>
      <c r="BP1756" s="338">
        <f>IF(SUM(BG1756:BO1756)=0,0,1)</f>
        <v>0</v>
      </c>
      <c r="BQ1756" s="294" t="str">
        <f>IF(BP1756=0,"",
IF(SUM($BP$1756:BP1756)=1,BR1756,
IF($BP$1877&gt;SUM($BP$1756:BP1756),_xlfn.CONCAT(", ",BR1756),
IF($BP$1877=SUM($BP$1756:BP1756),_xlfn.CONCAT(" y ",BR1756)))))</f>
        <v/>
      </c>
      <c r="BR1756" s="89" t="s">
        <v>5745</v>
      </c>
      <c r="BS1756" s="560">
        <f>IF(OR(P1629="NS",$V1156="NS",$AB1156="NS"),0,IF(AND(P1629="NA",$V1156="NA",$AB1156="NA"),0,IF(P1629&lt;=SUM($V1156,$AB1156),0,1)))</f>
        <v>0</v>
      </c>
      <c r="BT1756" s="575">
        <f>IF(OR(Q1629="NS",$W1156="NS",$AC1156="NS"),0,IF(AND(Q1629="NA",$W1156="NA",$AC1156="NA"),0,IF(Q1629&lt;=SUM($W1156,$AC1156),0,1)))</f>
        <v>0</v>
      </c>
      <c r="BU1756" s="572">
        <f>IF(OR(R1629="NS",$X1156="NS",$AD1156="NS"),0,IF(AND(R1629="NA",$X1156="NA",$AD1156="NA"),0,IF(R1629&lt;=SUM($X1156,$AD1156),0,1)))</f>
        <v>0</v>
      </c>
      <c r="BV1756" s="560">
        <f>IF(OR(S1629="NS",$V1156="NS",$AB1156="NS"),0,IF(AND(S1629="NA",$V1156="NA",$AB1156="NA"),0,IF(S1629&lt;=SUM($V1156,$AB1156),0,1)))</f>
        <v>0</v>
      </c>
      <c r="BW1756" s="575">
        <f>IF(OR(T1629="NS",$W1156="NS",$AC1156="NS"),0,IF(AND(T1629="NA",$W1156="NA",$AC1156="NA"),0,IF(T1629&lt;=SUM($W1156,$AC1156),0,1)))</f>
        <v>0</v>
      </c>
      <c r="BX1756" s="572">
        <f>IF(OR(U1629="NS",$X1156="NS",$AD1156="NS"),0,IF(AND(U1629="NA",$X1156="NA",$AD1156="NA"),0,IF(U1629&lt;=SUM($X1156,$AD1156),0,1)))</f>
        <v>0</v>
      </c>
      <c r="BY1756" s="560">
        <f>IF(OR(V1629="NS",$V1156="NS",$AB1156="NS"),0,IF(AND(V1629="NA",$V1156="NA",$AB1156="NA"),0,IF(V1629&lt;=SUM($V1156,$AB1156),0,1)))</f>
        <v>0</v>
      </c>
      <c r="BZ1756" s="575">
        <f>IF(OR(W1629="NS",$W1156="NS",$AC1156="NS"),0,IF(AND(W1629="NA",$W1156="NA",$AC1156="NA"),0,IF(W1629&lt;=SUM($W1156,$AC1156),0,1)))</f>
        <v>0</v>
      </c>
      <c r="CA1756" s="572">
        <f>IF(OR(X1629="NS",$X1156="NS",$AD1156="NS"),0,IF(AND(X1629="NA",$X1156="NA",$AD1156="NA"),0,IF(X1629&lt;=SUM($X1156,$AD1156),0,1)))</f>
        <v>0</v>
      </c>
      <c r="CB1756" s="560">
        <f>IF(OR(Y1629="NS",$V1156="NS",$AB1156="NS"),0,IF(AND(Y1629="NA",$V1156="NA",$AB1156="NA"),0,IF(Y1629&lt;=SUM($V1156,$AB1156),0,1)))</f>
        <v>0</v>
      </c>
      <c r="CC1756" s="575">
        <f>IF(OR(Z1629="NS",$W1156="NS",$AC1156="NS"),0,IF(AND(Z1629="NA",$W1156="NA",$AC1156="NA"),0,IF(Z1629&lt;=SUM($W1156,$AC1156),0,1)))</f>
        <v>0</v>
      </c>
      <c r="CD1756" s="572">
        <f>IF(OR(AA1629="NS",$X1156="NS",$AD1156="NS"),0,IF(AND(AA1629="NA",$X1156="NA",$AD1156="NA"),0,IF(AA1629&lt;=SUM($X1156,$AD1156),0,1)))</f>
        <v>0</v>
      </c>
      <c r="CE1756" s="560">
        <f>IF(OR(AB1629="NS",$V1156="NS",$AB1156="NS"),0,IF(AND(AB1629="NA",$V1156="NA",$AB1156="NA"),0,IF(AB1629&lt;=SUM($V1156,$AB1156),0,1)))</f>
        <v>0</v>
      </c>
      <c r="CF1756" s="575">
        <f>IF(OR(AC1629="NS",$W1156="NS",$AC1156="NS"),0,IF(AND(AC1629="NA",$W1156="NA",$AC1156="NA"),0,IF(AC1629&lt;=SUM($W1156,$AC1156),0,1)))</f>
        <v>0</v>
      </c>
      <c r="CG1756" s="572">
        <f>IF(OR(AD1629="NS",$X1156="NS",$AD1156="NS"),0,IF(AND(AD1629="NA",$X1156="NA",$AD1156="NA"),0,IF(AD1629&lt;=SUM($X1156,$AD1156),0,1)))</f>
        <v>0</v>
      </c>
      <c r="CH1756" s="560">
        <f>IF(OR(M1756="NS",$V1156="NS",$AB1156="NS"),0,IF(AND(M1756="NA",$V1156="NA",$AB1156="NA"),0,IF(M1756&lt;=SUM($V1156,$AB1156),0,1)))</f>
        <v>0</v>
      </c>
      <c r="CI1756" s="575">
        <f>IF(OR(N1756="NS",$W1156="NS",$AC1156="NS"),0,IF(AND(N1756="NA",$W1156="NA",$AC1156="NA"),0,IF(N1756&lt;=SUM($W1156,$AC1156),0,1)))</f>
        <v>0</v>
      </c>
      <c r="CJ1756" s="572">
        <f>IF(OR(O1756="NS",$X1156="NS",$AD1156="NS"),0,IF(AND(O1756="NA",$X1156="NA",$AD1156="NA"),0,IF(O1756&lt;=SUM($X1156,$AD1156),0,1)))</f>
        <v>0</v>
      </c>
      <c r="CK1756" s="560">
        <f>IF(OR(P1756="NS",$V1156="NS",$AB1156="NS"),0,IF(AND(P1756="NA",$V1156="NA",$AB1156="NA"),0,IF(P1756&lt;=SUM($V1156,$AB1156),0,1)))</f>
        <v>0</v>
      </c>
      <c r="CL1756" s="575">
        <f>IF(OR(Q1756="NS",$W1156="NS",$AC1156="NS"),0,IF(AND(Q1756="NA",$W1156="NA",$AC1156="NA"),0,IF(Q1756&lt;=SUM($W1156,$AC1156),0,1)))</f>
        <v>0</v>
      </c>
      <c r="CM1756" s="572">
        <f>IF(OR(R1756="NS",$X1156="NS",$AD1156="NS"),0,IF(AND(R1756="NA",$X1156="NA",$AD1156="NA"),0,IF(R1756&lt;=SUM($X1156,$AD1156),0,1)))</f>
        <v>0</v>
      </c>
      <c r="CN1756" s="560">
        <f>IF(OR(S1756="NS",$V1156="NS",$AB1156="NS"),0,IF(AND(S1756="NA",$V1156="NA",$AB1156="NA"),0,IF(S1756&lt;=SUM($V1156,$AB1156),0,1)))</f>
        <v>0</v>
      </c>
      <c r="CO1756" s="575">
        <f>IF(OR(T1756="NS",$W1156="NS",$AC1156="NS"),0,IF(AND(T1756="NA",$W1156="NA",$AC1156="NA"),0,IF(T1756&lt;=SUM($W1156,$AC1156),0,1)))</f>
        <v>0</v>
      </c>
      <c r="CP1756" s="572">
        <f>IF(OR(U1756="NS",$X1156="NS",$AD1156="NS"),0,IF(AND(U1756="NA",$X1156="NA",$AD1156="NA"),0,IF(U1756&lt;=SUM($X1156,$AD1156),0,1)))</f>
        <v>0</v>
      </c>
      <c r="CQ1756" s="560">
        <f>IF(OR(V1756="NS",$V1156="NS",$AB1156="NS"),0,IF(AND(V1756="NA",$V1156="NA",$AB1156="NA"),0,IF(V1756&lt;=SUM($V1156,$AB1156),0,1)))</f>
        <v>0</v>
      </c>
      <c r="CR1756" s="575">
        <f>IF(OR(W1756="NS",$W1156="NS",$AC1156="NS"),0,IF(AND(W1756="NA",$W1156="NA",$AC1156="NA"),0,IF(W1756&lt;=SUM($W1156,$AC1156),0,1)))</f>
        <v>0</v>
      </c>
      <c r="CS1756" s="572">
        <f>IF(OR(X1756="NS",$X1156="NS",$AD1156="NS"),0,IF(AND(X1756="NA",$X1156="NA",$AD1156="NA"),0,IF(X1756&lt;=SUM($X1156,$AD1156),0,1)))</f>
        <v>0</v>
      </c>
      <c r="CT1756" s="560">
        <f>IF(OR(Y1756="NS",$V1156="NS",$AB1156="NS"),0,IF(AND(Y1756="NA",$V1156="NA",$AB1156="NA"),0,IF(Y1756&lt;=SUM($V1156,$AB1156),0,1)))</f>
        <v>0</v>
      </c>
      <c r="CU1756" s="575">
        <f>IF(OR(Z1756="NS",$W1156="NS",$AC1156="NS"),0,IF(AND(Z1756="NA",$W1156="NA",$AC1156="NA"),0,IF(Z1756&lt;=SUM($W1156,$AC1156),0,1)))</f>
        <v>0</v>
      </c>
      <c r="CV1756" s="572">
        <f>IF(OR(AA1756="NS",$X1156="NS",$AD1156="NS"),0,IF(AND(AA1756="NA",$X1156="NA",$AD1156="NA"),0,IF(AA1756&lt;=SUM($X1156,$AD1156),0,1)))</f>
        <v>0</v>
      </c>
      <c r="CW1756" s="560">
        <f>IF(OR(AB1756="NS",$V1156="NS",$AB1156="NS"),0,IF(AND(AB1756="NA",$V1156="NA",$AB1156="NA"),0,IF(AB1756&lt;=SUM($V1156,$AB1156),0,1)))</f>
        <v>0</v>
      </c>
      <c r="CX1756" s="575">
        <f>IF(OR(AC1756="NS",$W1156="NS",$AC1156="NS"),0,IF(AND(AC1756="NA",$W1156="NA",$AC1156="NA"),0,IF(AC1756&lt;=SUM($W1156,$AC1156),0,1)))</f>
        <v>0</v>
      </c>
      <c r="CY1756" s="572">
        <f>IF(OR(AD1756="NS",$X1156="NS",$AD1156="NS"),0,IF(AND(AD1756="NA",$X1156="NA",$AD1156="NA"),0,IF(AD1756&lt;=SUM($X1156,$AD1156),0,1)))</f>
        <v>0</v>
      </c>
      <c r="CZ1756" s="293">
        <f>IF(SUM(BS1756:CY1756)=0,0,1)</f>
        <v>0</v>
      </c>
      <c r="DA1756" s="294" t="str">
        <f>IF(CZ1756=0,"",
IF(SUM(CZ1756:CZ1756)=1,DB1756,
IF(CZ1877&gt;SUM(CZ1756:CZ1756),_xlfn.CONCAT(", ",DB1756),
IF(CZ1877=SUM(CZ1756:CZ1756),_xlfn.CONCAT(" y ",DB1756)))))</f>
        <v/>
      </c>
      <c r="DB1756" s="89" t="s">
        <v>5745</v>
      </c>
      <c r="DC1756" s="780">
        <f>IF(SUM(AB1756:AD1876)&gt;0,1,0)</f>
        <v>0</v>
      </c>
    </row>
    <row r="1757" spans="1:107" ht="14.25">
      <c r="A1757" s="64"/>
      <c r="B1757" s="11"/>
      <c r="C1757" s="58" t="s">
        <v>5043</v>
      </c>
      <c r="D1757" s="1020" t="str">
        <f>IF(CNGE_2025_M1_Secc5_Sub1!$D31="","",CNGE_2025_M1_Secc5_Sub1!$D31)</f>
        <v/>
      </c>
      <c r="E1757" s="889"/>
      <c r="F1757" s="889"/>
      <c r="G1757" s="889"/>
      <c r="H1757" s="889"/>
      <c r="I1757" s="889"/>
      <c r="J1757" s="889"/>
      <c r="K1757" s="889"/>
      <c r="L1757" s="890"/>
      <c r="M1757" s="818"/>
      <c r="N1757" s="818"/>
      <c r="O1757" s="818"/>
      <c r="P1757" s="818"/>
      <c r="Q1757" s="818"/>
      <c r="R1757" s="818"/>
      <c r="S1757" s="818"/>
      <c r="T1757" s="818"/>
      <c r="U1757" s="818"/>
      <c r="V1757" s="818"/>
      <c r="W1757" s="818"/>
      <c r="X1757" s="818"/>
      <c r="Y1757" s="818"/>
      <c r="Z1757" s="818"/>
      <c r="AA1757" s="818"/>
      <c r="AB1757" s="818"/>
      <c r="AC1757" s="818"/>
      <c r="AD1757" s="818"/>
      <c r="AI1757">
        <f t="shared" si="748"/>
        <v>0</v>
      </c>
      <c r="AJ1757">
        <f t="shared" si="749"/>
        <v>0</v>
      </c>
      <c r="AK1757">
        <f t="shared" si="750"/>
        <v>0</v>
      </c>
      <c r="AL1757">
        <f t="shared" si="751"/>
        <v>0</v>
      </c>
      <c r="AM1757">
        <f t="shared" si="752"/>
        <v>0</v>
      </c>
      <c r="AN1757">
        <f t="shared" si="753"/>
        <v>0</v>
      </c>
      <c r="AO1757">
        <f t="shared" si="754"/>
        <v>0</v>
      </c>
      <c r="AP1757">
        <f t="shared" si="755"/>
        <v>0</v>
      </c>
      <c r="AQ1757">
        <f t="shared" si="756"/>
        <v>0</v>
      </c>
      <c r="AR1757">
        <f t="shared" si="757"/>
        <v>0</v>
      </c>
      <c r="AS1757">
        <f t="shared" si="758"/>
        <v>0</v>
      </c>
      <c r="AT1757">
        <f t="shared" si="759"/>
        <v>0</v>
      </c>
      <c r="AU1757">
        <f t="shared" si="760"/>
        <v>0</v>
      </c>
      <c r="AV1757">
        <f t="shared" si="761"/>
        <v>0</v>
      </c>
      <c r="AW1757">
        <f t="shared" si="762"/>
        <v>0</v>
      </c>
      <c r="AX1757">
        <f t="shared" si="763"/>
        <v>0</v>
      </c>
      <c r="AY1757">
        <f t="shared" si="764"/>
        <v>0</v>
      </c>
      <c r="AZ1757">
        <f t="shared" si="765"/>
        <v>0</v>
      </c>
      <c r="BA1757">
        <f t="shared" si="766"/>
        <v>0</v>
      </c>
      <c r="BB1757">
        <f t="shared" si="767"/>
        <v>0</v>
      </c>
      <c r="BC1757">
        <f t="shared" si="768"/>
        <v>0</v>
      </c>
      <c r="BD1757">
        <f t="shared" si="769"/>
        <v>0</v>
      </c>
      <c r="BE1757">
        <f t="shared" si="770"/>
        <v>0</v>
      </c>
      <c r="BF1757">
        <f t="shared" si="771"/>
        <v>0</v>
      </c>
      <c r="BG1757" s="558">
        <f t="shared" ref="BG1757:BI1757" si="772">IF(OR(M1630="NS",M1896="NS",S1157="NS"),0,IF(AND(M1630="NA",M1896="NA",S1157="NA"),0,IF(SUM(M1630,M1896)&gt;=S1157,0,1)))</f>
        <v>0</v>
      </c>
      <c r="BH1757" s="562">
        <f t="shared" si="772"/>
        <v>0</v>
      </c>
      <c r="BI1757" s="560">
        <f t="shared" si="772"/>
        <v>0</v>
      </c>
      <c r="BJ1757" s="564">
        <f t="shared" ref="BJ1757:BL1757" si="773">IF(OR(M1630="NS",V1157="NS",AB1157="NS"),0,IF(AND(M1630="NA",V1157="NA",AB1157="NA"),0,IF(M1630&gt;=SUM(V1157,AB1157),0,1)))</f>
        <v>0</v>
      </c>
      <c r="BK1757" s="366">
        <f t="shared" si="773"/>
        <v>0</v>
      </c>
      <c r="BL1757" s="465">
        <f t="shared" si="773"/>
        <v>0</v>
      </c>
      <c r="BM1757" s="565">
        <f t="shared" ref="BM1757:BO1757" si="774">IF(OR(M1896="NS",Y1157="NS",AB1157="NS"),0,IF(AND(M1896="NA",Y1157="NA",AB1157="NA"),0,IF(M1896&gt;=SUM(Y1157,AB1157),0,1)))</f>
        <v>0</v>
      </c>
      <c r="BN1757" s="422">
        <f t="shared" si="774"/>
        <v>0</v>
      </c>
      <c r="BO1757" s="567">
        <f t="shared" si="774"/>
        <v>0</v>
      </c>
      <c r="BP1757" s="338">
        <f t="shared" ref="BP1757:BP1820" si="775">IF(SUM(BG1757:BO1757)=0,0,1)</f>
        <v>0</v>
      </c>
      <c r="BQ1757" s="294" t="str">
        <f>IF(BP1757=0,"",
IF(SUM($BP$1756:BP1757)=1,BR1757,
IF($BP$1877&gt;SUM($BP$1756:BP1757),_xlfn.CONCAT(", ",BR1757),
IF($BP$1877=SUM($BP$1756:BP1757),_xlfn.CONCAT(" y ",BR1757)))))</f>
        <v/>
      </c>
      <c r="BR1757" s="89" t="s">
        <v>5120</v>
      </c>
      <c r="BS1757" s="560">
        <f t="shared" ref="BS1757:BS1820" si="776">IF(OR(P1630="NS",$V1157="NS",$AB1157="NS"),0,IF(AND(P1630="NA",$V1157="NA",$AB1157="NA"),0,IF(P1630&lt;=SUM($V1157,$AB1157),0,1)))</f>
        <v>0</v>
      </c>
      <c r="BT1757" s="575">
        <f t="shared" ref="BT1757:BT1820" si="777">IF(OR(Q1630="NS",$W1157="NS",$AC1157="NS"),0,IF(AND(Q1630="NA",$W1157="NA",$AC1157="NA"),0,IF(Q1630&lt;=SUM($W1157,$AC1157),0,1)))</f>
        <v>0</v>
      </c>
      <c r="BU1757" s="572">
        <f t="shared" ref="BU1757:BU1820" si="778">IF(OR(R1630="NS",$X1157="NS",$AD1157="NS"),0,IF(AND(R1630="NA",$X1157="NA",$AD1157="NA"),0,IF(R1630&lt;=SUM($X1157,$AD1157),0,1)))</f>
        <v>0</v>
      </c>
      <c r="BV1757" s="560">
        <f t="shared" ref="BV1757:BV1820" si="779">IF(OR(S1630="NS",$V1157="NS",$AB1157="NS"),0,IF(AND(S1630="NA",$V1157="NA",$AB1157="NA"),0,IF(S1630&lt;=SUM($V1157,$AB1157),0,1)))</f>
        <v>0</v>
      </c>
      <c r="BW1757" s="575">
        <f t="shared" ref="BW1757:BW1820" si="780">IF(OR(T1630="NS",$W1157="NS",$AC1157="NS"),0,IF(AND(T1630="NA",$W1157="NA",$AC1157="NA"),0,IF(T1630&lt;=SUM($W1157,$AC1157),0,1)))</f>
        <v>0</v>
      </c>
      <c r="BX1757" s="572">
        <f t="shared" ref="BX1757:BX1820" si="781">IF(OR(U1630="NS",$X1157="NS",$AD1157="NS"),0,IF(AND(U1630="NA",$X1157="NA",$AD1157="NA"),0,IF(U1630&lt;=SUM($X1157,$AD1157),0,1)))</f>
        <v>0</v>
      </c>
      <c r="BY1757" s="560">
        <f t="shared" ref="BY1757:BY1820" si="782">IF(OR(V1630="NS",$V1157="NS",$AB1157="NS"),0,IF(AND(V1630="NA",$V1157="NA",$AB1157="NA"),0,IF(V1630&lt;=SUM($V1157,$AB1157),0,1)))</f>
        <v>0</v>
      </c>
      <c r="BZ1757" s="575">
        <f t="shared" ref="BZ1757:BZ1820" si="783">IF(OR(W1630="NS",$W1157="NS",$AC1157="NS"),0,IF(AND(W1630="NA",$W1157="NA",$AC1157="NA"),0,IF(W1630&lt;=SUM($W1157,$AC1157),0,1)))</f>
        <v>0</v>
      </c>
      <c r="CA1757" s="572">
        <f t="shared" ref="CA1757:CA1820" si="784">IF(OR(X1630="NS",$X1157="NS",$AD1157="NS"),0,IF(AND(X1630="NA",$X1157="NA",$AD1157="NA"),0,IF(X1630&lt;=SUM($X1157,$AD1157),0,1)))</f>
        <v>0</v>
      </c>
      <c r="CB1757" s="560">
        <f t="shared" ref="CB1757:CB1820" si="785">IF(OR(Y1630="NS",$V1157="NS",$AB1157="NS"),0,IF(AND(Y1630="NA",$V1157="NA",$AB1157="NA"),0,IF(Y1630&lt;=SUM($V1157,$AB1157),0,1)))</f>
        <v>0</v>
      </c>
      <c r="CC1757" s="575">
        <f t="shared" ref="CC1757:CC1820" si="786">IF(OR(Z1630="NS",$W1157="NS",$AC1157="NS"),0,IF(AND(Z1630="NA",$W1157="NA",$AC1157="NA"),0,IF(Z1630&lt;=SUM($W1157,$AC1157),0,1)))</f>
        <v>0</v>
      </c>
      <c r="CD1757" s="572">
        <f t="shared" ref="CD1757:CD1820" si="787">IF(OR(AA1630="NS",$X1157="NS",$AD1157="NS"),0,IF(AND(AA1630="NA",$X1157="NA",$AD1157="NA"),0,IF(AA1630&lt;=SUM($X1157,$AD1157),0,1)))</f>
        <v>0</v>
      </c>
      <c r="CE1757" s="560">
        <f t="shared" ref="CE1757:CE1820" si="788">IF(OR(AB1630="NS",$V1157="NS",$AB1157="NS"),0,IF(AND(AB1630="NA",$V1157="NA",$AB1157="NA"),0,IF(AB1630&lt;=SUM($V1157,$AB1157),0,1)))</f>
        <v>0</v>
      </c>
      <c r="CF1757" s="575">
        <f t="shared" ref="CF1757:CF1820" si="789">IF(OR(AC1630="NS",$W1157="NS",$AC1157="NS"),0,IF(AND(AC1630="NA",$W1157="NA",$AC1157="NA"),0,IF(AC1630&lt;=SUM($W1157,$AC1157),0,1)))</f>
        <v>0</v>
      </c>
      <c r="CG1757" s="572">
        <f t="shared" ref="CG1757:CG1820" si="790">IF(OR(AD1630="NS",$X1157="NS",$AD1157="NS"),0,IF(AND(AD1630="NA",$X1157="NA",$AD1157="NA"),0,IF(AD1630&lt;=SUM($X1157,$AD1157),0,1)))</f>
        <v>0</v>
      </c>
      <c r="CH1757" s="560">
        <f t="shared" ref="CH1757:CH1820" si="791">IF(OR(M1757="NS",$V1157="NS",$AB1157="NS"),0,IF(AND(M1757="NA",$V1157="NA",$AB1157="NA"),0,IF(M1757&lt;=SUM($V1157,$AB1157),0,1)))</f>
        <v>0</v>
      </c>
      <c r="CI1757" s="575">
        <f t="shared" ref="CI1757:CI1820" si="792">IF(OR(N1757="NS",$W1157="NS",$AC1157="NS"),0,IF(AND(N1757="NA",$W1157="NA",$AC1157="NA"),0,IF(N1757&lt;=SUM($W1157,$AC1157),0,1)))</f>
        <v>0</v>
      </c>
      <c r="CJ1757" s="572">
        <f t="shared" ref="CJ1757:CJ1820" si="793">IF(OR(O1757="NS",$X1157="NS",$AD1157="NS"),0,IF(AND(O1757="NA",$X1157="NA",$AD1157="NA"),0,IF(O1757&lt;=SUM($X1157,$AD1157),0,1)))</f>
        <v>0</v>
      </c>
      <c r="CK1757" s="560">
        <f t="shared" ref="CK1757:CK1820" si="794">IF(OR(P1757="NS",$V1157="NS",$AB1157="NS"),0,IF(AND(P1757="NA",$V1157="NA",$AB1157="NA"),0,IF(P1757&lt;=SUM($V1157,$AB1157),0,1)))</f>
        <v>0</v>
      </c>
      <c r="CL1757" s="575">
        <f t="shared" ref="CL1757:CL1820" si="795">IF(OR(Q1757="NS",$W1157="NS",$AC1157="NS"),0,IF(AND(Q1757="NA",$W1157="NA",$AC1157="NA"),0,IF(Q1757&lt;=SUM($W1157,$AC1157),0,1)))</f>
        <v>0</v>
      </c>
      <c r="CM1757" s="572">
        <f t="shared" ref="CM1757:CM1820" si="796">IF(OR(R1757="NS",$X1157="NS",$AD1157="NS"),0,IF(AND(R1757="NA",$X1157="NA",$AD1157="NA"),0,IF(R1757&lt;=SUM($X1157,$AD1157),0,1)))</f>
        <v>0</v>
      </c>
      <c r="CN1757" s="560">
        <f t="shared" ref="CN1757:CN1820" si="797">IF(OR(S1757="NS",$V1157="NS",$AB1157="NS"),0,IF(AND(S1757="NA",$V1157="NA",$AB1157="NA"),0,IF(S1757&lt;=SUM($V1157,$AB1157),0,1)))</f>
        <v>0</v>
      </c>
      <c r="CO1757" s="575">
        <f t="shared" ref="CO1757:CO1820" si="798">IF(OR(T1757="NS",$W1157="NS",$AC1157="NS"),0,IF(AND(T1757="NA",$W1157="NA",$AC1157="NA"),0,IF(T1757&lt;=SUM($W1157,$AC1157),0,1)))</f>
        <v>0</v>
      </c>
      <c r="CP1757" s="572">
        <f t="shared" ref="CP1757:CP1820" si="799">IF(OR(U1757="NS",$X1157="NS",$AD1157="NS"),0,IF(AND(U1757="NA",$X1157="NA",$AD1157="NA"),0,IF(U1757&lt;=SUM($X1157,$AD1157),0,1)))</f>
        <v>0</v>
      </c>
      <c r="CQ1757" s="560">
        <f t="shared" ref="CQ1757:CQ1820" si="800">IF(OR(V1757="NS",$V1157="NS",$AB1157="NS"),0,IF(AND(V1757="NA",$V1157="NA",$AB1157="NA"),0,IF(V1757&lt;=SUM($V1157,$AB1157),0,1)))</f>
        <v>0</v>
      </c>
      <c r="CR1757" s="575">
        <f t="shared" ref="CR1757:CR1820" si="801">IF(OR(W1757="NS",$W1157="NS",$AC1157="NS"),0,IF(AND(W1757="NA",$W1157="NA",$AC1157="NA"),0,IF(W1757&lt;=SUM($W1157,$AC1157),0,1)))</f>
        <v>0</v>
      </c>
      <c r="CS1757" s="572">
        <f t="shared" ref="CS1757:CS1820" si="802">IF(OR(X1757="NS",$X1157="NS",$AD1157="NS"),0,IF(AND(X1757="NA",$X1157="NA",$AD1157="NA"),0,IF(X1757&lt;=SUM($X1157,$AD1157),0,1)))</f>
        <v>0</v>
      </c>
      <c r="CT1757" s="560">
        <f t="shared" ref="CT1757:CT1820" si="803">IF(OR(Y1757="NS",$V1157="NS",$AB1157="NS"),0,IF(AND(Y1757="NA",$V1157="NA",$AB1157="NA"),0,IF(Y1757&lt;=SUM($V1157,$AB1157),0,1)))</f>
        <v>0</v>
      </c>
      <c r="CU1757" s="575">
        <f t="shared" ref="CU1757:CU1820" si="804">IF(OR(Z1757="NS",$W1157="NS",$AC1157="NS"),0,IF(AND(Z1757="NA",$W1157="NA",$AC1157="NA"),0,IF(Z1757&lt;=SUM($W1157,$AC1157),0,1)))</f>
        <v>0</v>
      </c>
      <c r="CV1757" s="572">
        <f t="shared" ref="CV1757:CV1820" si="805">IF(OR(AA1757="NS",$X1157="NS",$AD1157="NS"),0,IF(AND(AA1757="NA",$X1157="NA",$AD1157="NA"),0,IF(AA1757&lt;=SUM($X1157,$AD1157),0,1)))</f>
        <v>0</v>
      </c>
      <c r="CW1757" s="560">
        <f t="shared" ref="CW1757:CW1820" si="806">IF(OR(AB1757="NS",$V1157="NS",$AB1157="NS"),0,IF(AND(AB1757="NA",$V1157="NA",$AB1157="NA"),0,IF(AB1757&lt;=SUM($V1157,$AB1157),0,1)))</f>
        <v>0</v>
      </c>
      <c r="CX1757" s="575">
        <f t="shared" ref="CX1757:CX1820" si="807">IF(OR(AC1757="NS",$W1157="NS",$AC1157="NS"),0,IF(AND(AC1757="NA",$W1157="NA",$AC1157="NA"),0,IF(AC1757&lt;=SUM($W1157,$AC1157),0,1)))</f>
        <v>0</v>
      </c>
      <c r="CY1757" s="572">
        <f t="shared" ref="CY1757:CY1820" si="808">IF(OR(AD1757="NS",$X1157="NS",$AD1157="NS"),0,IF(AND(AD1757="NA",$X1157="NA",$AD1157="NA"),0,IF(AD1757&lt;=SUM($X1157,$AD1157),0,1)))</f>
        <v>0</v>
      </c>
      <c r="CZ1757" s="293">
        <f t="shared" ref="CZ1757:CZ1820" si="809">IF(SUM(BS1757:CY1757)=0,0,1)</f>
        <v>0</v>
      </c>
      <c r="DA1757" s="294" t="str">
        <f>IF(CZ1757=0,"",
IF(SUM($CZ$1756:CZ1757)=1,DB1757,
IF($CZ$1877&gt;SUM($CZ$1756:CZ1757),_xlfn.CONCAT(", ",DB1757),
IF($CZ$1877=SUM($CZ$1756:CZ1757),_xlfn.CONCAT(" y ",DB1757)))))</f>
        <v/>
      </c>
      <c r="DB1757" s="89" t="s">
        <v>5120</v>
      </c>
    </row>
    <row r="1758" spans="1:107" ht="15" customHeight="1">
      <c r="A1758" s="64"/>
      <c r="B1758" s="11"/>
      <c r="C1758" s="58" t="s">
        <v>5045</v>
      </c>
      <c r="D1758" s="1020" t="str">
        <f>IF(CNGE_2025_M1_Secc5_Sub1!$D32="","",CNGE_2025_M1_Secc5_Sub1!$D32)</f>
        <v/>
      </c>
      <c r="E1758" s="889"/>
      <c r="F1758" s="889"/>
      <c r="G1758" s="889"/>
      <c r="H1758" s="889"/>
      <c r="I1758" s="889"/>
      <c r="J1758" s="889"/>
      <c r="K1758" s="889"/>
      <c r="L1758" s="890"/>
      <c r="M1758" s="818"/>
      <c r="N1758" s="818"/>
      <c r="O1758" s="818"/>
      <c r="P1758" s="818"/>
      <c r="Q1758" s="818"/>
      <c r="R1758" s="818"/>
      <c r="S1758" s="818"/>
      <c r="T1758" s="818"/>
      <c r="U1758" s="818"/>
      <c r="V1758" s="818"/>
      <c r="W1758" s="818"/>
      <c r="X1758" s="818"/>
      <c r="Y1758" s="818"/>
      <c r="Z1758" s="818"/>
      <c r="AA1758" s="818"/>
      <c r="AB1758" s="818"/>
      <c r="AC1758" s="818"/>
      <c r="AD1758" s="818"/>
      <c r="AI1758">
        <f t="shared" si="748"/>
        <v>0</v>
      </c>
      <c r="AJ1758">
        <f t="shared" si="749"/>
        <v>0</v>
      </c>
      <c r="AK1758">
        <f t="shared" si="750"/>
        <v>0</v>
      </c>
      <c r="AL1758">
        <f t="shared" si="751"/>
        <v>0</v>
      </c>
      <c r="AM1758">
        <f t="shared" si="752"/>
        <v>0</v>
      </c>
      <c r="AN1758">
        <f t="shared" si="753"/>
        <v>0</v>
      </c>
      <c r="AO1758">
        <f t="shared" si="754"/>
        <v>0</v>
      </c>
      <c r="AP1758">
        <f t="shared" si="755"/>
        <v>0</v>
      </c>
      <c r="AQ1758">
        <f t="shared" si="756"/>
        <v>0</v>
      </c>
      <c r="AR1758">
        <f t="shared" si="757"/>
        <v>0</v>
      </c>
      <c r="AS1758">
        <f t="shared" si="758"/>
        <v>0</v>
      </c>
      <c r="AT1758">
        <f t="shared" si="759"/>
        <v>0</v>
      </c>
      <c r="AU1758">
        <f t="shared" si="760"/>
        <v>0</v>
      </c>
      <c r="AV1758">
        <f t="shared" si="761"/>
        <v>0</v>
      </c>
      <c r="AW1758">
        <f t="shared" si="762"/>
        <v>0</v>
      </c>
      <c r="AX1758">
        <f t="shared" si="763"/>
        <v>0</v>
      </c>
      <c r="AY1758">
        <f t="shared" si="764"/>
        <v>0</v>
      </c>
      <c r="AZ1758">
        <f t="shared" si="765"/>
        <v>0</v>
      </c>
      <c r="BA1758">
        <f t="shared" si="766"/>
        <v>0</v>
      </c>
      <c r="BB1758">
        <f t="shared" si="767"/>
        <v>0</v>
      </c>
      <c r="BC1758">
        <f t="shared" si="768"/>
        <v>0</v>
      </c>
      <c r="BD1758">
        <f t="shared" si="769"/>
        <v>0</v>
      </c>
      <c r="BE1758">
        <f t="shared" si="770"/>
        <v>0</v>
      </c>
      <c r="BF1758">
        <f t="shared" si="771"/>
        <v>0</v>
      </c>
      <c r="BG1758" s="558">
        <f t="shared" ref="BG1758:BI1758" si="810">IF(OR(M1631="NS",M1897="NS",S1158="NS"),0,IF(AND(M1631="NA",M1897="NA",S1158="NA"),0,IF(SUM(M1631,M1897)&gt;=S1158,0,1)))</f>
        <v>0</v>
      </c>
      <c r="BH1758" s="562">
        <f t="shared" si="810"/>
        <v>0</v>
      </c>
      <c r="BI1758" s="560">
        <f t="shared" si="810"/>
        <v>0</v>
      </c>
      <c r="BJ1758" s="564">
        <f t="shared" ref="BJ1758:BL1758" si="811">IF(OR(M1631="NS",V1158="NS",AB1158="NS"),0,IF(AND(M1631="NA",V1158="NA",AB1158="NA"),0,IF(M1631&gt;=SUM(V1158,AB1158),0,1)))</f>
        <v>0</v>
      </c>
      <c r="BK1758" s="366">
        <f t="shared" si="811"/>
        <v>0</v>
      </c>
      <c r="BL1758" s="465">
        <f t="shared" si="811"/>
        <v>0</v>
      </c>
      <c r="BM1758" s="565">
        <f t="shared" ref="BM1758:BO1758" si="812">IF(OR(M1897="NS",Y1158="NS",AB1158="NS"),0,IF(AND(M1897="NA",Y1158="NA",AB1158="NA"),0,IF(M1897&gt;=SUM(Y1158,AB1158),0,1)))</f>
        <v>0</v>
      </c>
      <c r="BN1758" s="422">
        <f t="shared" si="812"/>
        <v>0</v>
      </c>
      <c r="BO1758" s="567">
        <f t="shared" si="812"/>
        <v>0</v>
      </c>
      <c r="BP1758" s="338">
        <f t="shared" si="775"/>
        <v>0</v>
      </c>
      <c r="BQ1758" s="294" t="str">
        <f>IF(BP1758=0,"",
IF(SUM($BP$1756:BP1758)=1,BR1758,
IF($BP$1877&gt;SUM($BP$1756:BP1758),_xlfn.CONCAT(", ",BR1758),
IF($BP$1877=SUM($BP$1756:BP1758),_xlfn.CONCAT(" y ",BR1758)))))</f>
        <v/>
      </c>
      <c r="BR1758" s="89" t="s">
        <v>5121</v>
      </c>
      <c r="BS1758" s="560">
        <f t="shared" si="776"/>
        <v>0</v>
      </c>
      <c r="BT1758" s="575">
        <f t="shared" si="777"/>
        <v>0</v>
      </c>
      <c r="BU1758" s="572">
        <f t="shared" si="778"/>
        <v>0</v>
      </c>
      <c r="BV1758" s="560">
        <f t="shared" si="779"/>
        <v>0</v>
      </c>
      <c r="BW1758" s="575">
        <f t="shared" si="780"/>
        <v>0</v>
      </c>
      <c r="BX1758" s="572">
        <f t="shared" si="781"/>
        <v>0</v>
      </c>
      <c r="BY1758" s="560">
        <f t="shared" si="782"/>
        <v>0</v>
      </c>
      <c r="BZ1758" s="575">
        <f t="shared" si="783"/>
        <v>0</v>
      </c>
      <c r="CA1758" s="572">
        <f t="shared" si="784"/>
        <v>0</v>
      </c>
      <c r="CB1758" s="560">
        <f t="shared" si="785"/>
        <v>0</v>
      </c>
      <c r="CC1758" s="575">
        <f t="shared" si="786"/>
        <v>0</v>
      </c>
      <c r="CD1758" s="572">
        <f t="shared" si="787"/>
        <v>0</v>
      </c>
      <c r="CE1758" s="560">
        <f t="shared" si="788"/>
        <v>0</v>
      </c>
      <c r="CF1758" s="575">
        <f t="shared" si="789"/>
        <v>0</v>
      </c>
      <c r="CG1758" s="572">
        <f t="shared" si="790"/>
        <v>0</v>
      </c>
      <c r="CH1758" s="560">
        <f t="shared" si="791"/>
        <v>0</v>
      </c>
      <c r="CI1758" s="575">
        <f t="shared" si="792"/>
        <v>0</v>
      </c>
      <c r="CJ1758" s="572">
        <f t="shared" si="793"/>
        <v>0</v>
      </c>
      <c r="CK1758" s="560">
        <f t="shared" si="794"/>
        <v>0</v>
      </c>
      <c r="CL1758" s="575">
        <f t="shared" si="795"/>
        <v>0</v>
      </c>
      <c r="CM1758" s="572">
        <f t="shared" si="796"/>
        <v>0</v>
      </c>
      <c r="CN1758" s="560">
        <f t="shared" si="797"/>
        <v>0</v>
      </c>
      <c r="CO1758" s="575">
        <f t="shared" si="798"/>
        <v>0</v>
      </c>
      <c r="CP1758" s="572">
        <f t="shared" si="799"/>
        <v>0</v>
      </c>
      <c r="CQ1758" s="560">
        <f t="shared" si="800"/>
        <v>0</v>
      </c>
      <c r="CR1758" s="575">
        <f t="shared" si="801"/>
        <v>0</v>
      </c>
      <c r="CS1758" s="572">
        <f t="shared" si="802"/>
        <v>0</v>
      </c>
      <c r="CT1758" s="560">
        <f t="shared" si="803"/>
        <v>0</v>
      </c>
      <c r="CU1758" s="575">
        <f t="shared" si="804"/>
        <v>0</v>
      </c>
      <c r="CV1758" s="572">
        <f t="shared" si="805"/>
        <v>0</v>
      </c>
      <c r="CW1758" s="560">
        <f t="shared" si="806"/>
        <v>0</v>
      </c>
      <c r="CX1758" s="575">
        <f t="shared" si="807"/>
        <v>0</v>
      </c>
      <c r="CY1758" s="572">
        <f t="shared" si="808"/>
        <v>0</v>
      </c>
      <c r="CZ1758" s="293">
        <f t="shared" si="809"/>
        <v>0</v>
      </c>
      <c r="DA1758" s="294" t="str">
        <f>IF(CZ1758=0,"",
IF(SUM($CZ$1756:CZ1758)=1,DB1758,
IF($CZ$1877&gt;SUM($CZ$1756:CZ1758),_xlfn.CONCAT(", ",DB1758),
IF($CZ$1877=SUM($CZ$1756:CZ1758),_xlfn.CONCAT(" y ",DB1758)))))</f>
        <v/>
      </c>
      <c r="DB1758" s="89" t="s">
        <v>5121</v>
      </c>
    </row>
    <row r="1759" spans="1:107" ht="15" customHeight="1">
      <c r="A1759" s="64"/>
      <c r="B1759" s="11"/>
      <c r="C1759" s="58" t="s">
        <v>5047</v>
      </c>
      <c r="D1759" s="1020" t="str">
        <f>IF(CNGE_2025_M1_Secc5_Sub1!$D33="","",CNGE_2025_M1_Secc5_Sub1!$D33)</f>
        <v/>
      </c>
      <c r="E1759" s="889"/>
      <c r="F1759" s="889"/>
      <c r="G1759" s="889"/>
      <c r="H1759" s="889"/>
      <c r="I1759" s="889"/>
      <c r="J1759" s="889"/>
      <c r="K1759" s="889"/>
      <c r="L1759" s="890"/>
      <c r="M1759" s="818"/>
      <c r="N1759" s="818"/>
      <c r="O1759" s="818"/>
      <c r="P1759" s="818"/>
      <c r="Q1759" s="818"/>
      <c r="R1759" s="818"/>
      <c r="S1759" s="818"/>
      <c r="T1759" s="818"/>
      <c r="U1759" s="818"/>
      <c r="V1759" s="818"/>
      <c r="W1759" s="818"/>
      <c r="X1759" s="818"/>
      <c r="Y1759" s="818"/>
      <c r="Z1759" s="818"/>
      <c r="AA1759" s="818"/>
      <c r="AB1759" s="818"/>
      <c r="AC1759" s="818"/>
      <c r="AD1759" s="818"/>
      <c r="AI1759">
        <f t="shared" si="748"/>
        <v>0</v>
      </c>
      <c r="AJ1759">
        <f t="shared" si="749"/>
        <v>0</v>
      </c>
      <c r="AK1759">
        <f t="shared" si="750"/>
        <v>0</v>
      </c>
      <c r="AL1759">
        <f t="shared" si="751"/>
        <v>0</v>
      </c>
      <c r="AM1759">
        <f t="shared" si="752"/>
        <v>0</v>
      </c>
      <c r="AN1759">
        <f t="shared" si="753"/>
        <v>0</v>
      </c>
      <c r="AO1759">
        <f t="shared" si="754"/>
        <v>0</v>
      </c>
      <c r="AP1759">
        <f t="shared" si="755"/>
        <v>0</v>
      </c>
      <c r="AQ1759">
        <f t="shared" si="756"/>
        <v>0</v>
      </c>
      <c r="AR1759">
        <f t="shared" si="757"/>
        <v>0</v>
      </c>
      <c r="AS1759">
        <f t="shared" si="758"/>
        <v>0</v>
      </c>
      <c r="AT1759">
        <f t="shared" si="759"/>
        <v>0</v>
      </c>
      <c r="AU1759">
        <f t="shared" si="760"/>
        <v>0</v>
      </c>
      <c r="AV1759">
        <f t="shared" si="761"/>
        <v>0</v>
      </c>
      <c r="AW1759">
        <f t="shared" si="762"/>
        <v>0</v>
      </c>
      <c r="AX1759">
        <f t="shared" si="763"/>
        <v>0</v>
      </c>
      <c r="AY1759">
        <f t="shared" si="764"/>
        <v>0</v>
      </c>
      <c r="AZ1759">
        <f t="shared" si="765"/>
        <v>0</v>
      </c>
      <c r="BA1759">
        <f t="shared" si="766"/>
        <v>0</v>
      </c>
      <c r="BB1759">
        <f t="shared" si="767"/>
        <v>0</v>
      </c>
      <c r="BC1759">
        <f t="shared" si="768"/>
        <v>0</v>
      </c>
      <c r="BD1759">
        <f t="shared" si="769"/>
        <v>0</v>
      </c>
      <c r="BE1759">
        <f t="shared" si="770"/>
        <v>0</v>
      </c>
      <c r="BF1759">
        <f t="shared" si="771"/>
        <v>0</v>
      </c>
      <c r="BG1759" s="558">
        <f t="shared" ref="BG1759:BI1759" si="813">IF(OR(M1632="NS",M1898="NS",S1159="NS"),0,IF(AND(M1632="NA",M1898="NA",S1159="NA"),0,IF(SUM(M1632,M1898)&gt;=S1159,0,1)))</f>
        <v>0</v>
      </c>
      <c r="BH1759" s="562">
        <f t="shared" si="813"/>
        <v>0</v>
      </c>
      <c r="BI1759" s="560">
        <f t="shared" si="813"/>
        <v>0</v>
      </c>
      <c r="BJ1759" s="564">
        <f t="shared" ref="BJ1759:BL1759" si="814">IF(OR(M1632="NS",V1159="NS",AB1159="NS"),0,IF(AND(M1632="NA",V1159="NA",AB1159="NA"),0,IF(M1632&gt;=SUM(V1159,AB1159),0,1)))</f>
        <v>0</v>
      </c>
      <c r="BK1759" s="366">
        <f t="shared" si="814"/>
        <v>0</v>
      </c>
      <c r="BL1759" s="465">
        <f t="shared" si="814"/>
        <v>0</v>
      </c>
      <c r="BM1759" s="565">
        <f t="shared" ref="BM1759:BO1759" si="815">IF(OR(M1898="NS",Y1159="NS",AB1159="NS"),0,IF(AND(M1898="NA",Y1159="NA",AB1159="NA"),0,IF(M1898&gt;=SUM(Y1159,AB1159),0,1)))</f>
        <v>0</v>
      </c>
      <c r="BN1759" s="422">
        <f t="shared" si="815"/>
        <v>0</v>
      </c>
      <c r="BO1759" s="567">
        <f t="shared" si="815"/>
        <v>0</v>
      </c>
      <c r="BP1759" s="338">
        <f t="shared" si="775"/>
        <v>0</v>
      </c>
      <c r="BQ1759" s="294" t="str">
        <f>IF(BP1759=0,"",
IF(SUM($BP$1756:BP1759)=1,BR1759,
IF($BP$1877&gt;SUM($BP$1756:BP1759),_xlfn.CONCAT(", ",BR1759),
IF($BP$1877=SUM($BP$1756:BP1759),_xlfn.CONCAT(" y ",BR1759)))))</f>
        <v/>
      </c>
      <c r="BR1759" s="89" t="s">
        <v>5122</v>
      </c>
      <c r="BS1759" s="560">
        <f t="shared" si="776"/>
        <v>0</v>
      </c>
      <c r="BT1759" s="575">
        <f t="shared" si="777"/>
        <v>0</v>
      </c>
      <c r="BU1759" s="572">
        <f t="shared" si="778"/>
        <v>0</v>
      </c>
      <c r="BV1759" s="560">
        <f t="shared" si="779"/>
        <v>0</v>
      </c>
      <c r="BW1759" s="575">
        <f t="shared" si="780"/>
        <v>0</v>
      </c>
      <c r="BX1759" s="572">
        <f t="shared" si="781"/>
        <v>0</v>
      </c>
      <c r="BY1759" s="560">
        <f t="shared" si="782"/>
        <v>0</v>
      </c>
      <c r="BZ1759" s="575">
        <f t="shared" si="783"/>
        <v>0</v>
      </c>
      <c r="CA1759" s="572">
        <f t="shared" si="784"/>
        <v>0</v>
      </c>
      <c r="CB1759" s="560">
        <f t="shared" si="785"/>
        <v>0</v>
      </c>
      <c r="CC1759" s="575">
        <f t="shared" si="786"/>
        <v>0</v>
      </c>
      <c r="CD1759" s="572">
        <f t="shared" si="787"/>
        <v>0</v>
      </c>
      <c r="CE1759" s="560">
        <f t="shared" si="788"/>
        <v>0</v>
      </c>
      <c r="CF1759" s="575">
        <f t="shared" si="789"/>
        <v>0</v>
      </c>
      <c r="CG1759" s="572">
        <f t="shared" si="790"/>
        <v>0</v>
      </c>
      <c r="CH1759" s="560">
        <f t="shared" si="791"/>
        <v>0</v>
      </c>
      <c r="CI1759" s="575">
        <f t="shared" si="792"/>
        <v>0</v>
      </c>
      <c r="CJ1759" s="572">
        <f t="shared" si="793"/>
        <v>0</v>
      </c>
      <c r="CK1759" s="560">
        <f t="shared" si="794"/>
        <v>0</v>
      </c>
      <c r="CL1759" s="575">
        <f t="shared" si="795"/>
        <v>0</v>
      </c>
      <c r="CM1759" s="572">
        <f t="shared" si="796"/>
        <v>0</v>
      </c>
      <c r="CN1759" s="560">
        <f t="shared" si="797"/>
        <v>0</v>
      </c>
      <c r="CO1759" s="575">
        <f t="shared" si="798"/>
        <v>0</v>
      </c>
      <c r="CP1759" s="572">
        <f t="shared" si="799"/>
        <v>0</v>
      </c>
      <c r="CQ1759" s="560">
        <f t="shared" si="800"/>
        <v>0</v>
      </c>
      <c r="CR1759" s="575">
        <f t="shared" si="801"/>
        <v>0</v>
      </c>
      <c r="CS1759" s="572">
        <f t="shared" si="802"/>
        <v>0</v>
      </c>
      <c r="CT1759" s="560">
        <f t="shared" si="803"/>
        <v>0</v>
      </c>
      <c r="CU1759" s="575">
        <f t="shared" si="804"/>
        <v>0</v>
      </c>
      <c r="CV1759" s="572">
        <f t="shared" si="805"/>
        <v>0</v>
      </c>
      <c r="CW1759" s="560">
        <f t="shared" si="806"/>
        <v>0</v>
      </c>
      <c r="CX1759" s="575">
        <f t="shared" si="807"/>
        <v>0</v>
      </c>
      <c r="CY1759" s="572">
        <f t="shared" si="808"/>
        <v>0</v>
      </c>
      <c r="CZ1759" s="293">
        <f t="shared" si="809"/>
        <v>0</v>
      </c>
      <c r="DA1759" s="294" t="str">
        <f>IF(CZ1759=0,"",
IF(SUM($CZ$1756:CZ1759)=1,DB1759,
IF($CZ$1877&gt;SUM($CZ$1756:CZ1759),_xlfn.CONCAT(", ",DB1759),
IF($CZ$1877=SUM($CZ$1756:CZ1759),_xlfn.CONCAT(" y ",DB1759)))))</f>
        <v/>
      </c>
      <c r="DB1759" s="89" t="s">
        <v>5122</v>
      </c>
    </row>
    <row r="1760" spans="1:107" ht="15" customHeight="1">
      <c r="A1760" s="64"/>
      <c r="B1760" s="11"/>
      <c r="C1760" s="58" t="s">
        <v>5049</v>
      </c>
      <c r="D1760" s="1020" t="str">
        <f>IF(CNGE_2025_M1_Secc5_Sub1!$D34="","",CNGE_2025_M1_Secc5_Sub1!$D34)</f>
        <v/>
      </c>
      <c r="E1760" s="889"/>
      <c r="F1760" s="889"/>
      <c r="G1760" s="889"/>
      <c r="H1760" s="889"/>
      <c r="I1760" s="889"/>
      <c r="J1760" s="889"/>
      <c r="K1760" s="889"/>
      <c r="L1760" s="890"/>
      <c r="M1760" s="818"/>
      <c r="N1760" s="818"/>
      <c r="O1760" s="818"/>
      <c r="P1760" s="818"/>
      <c r="Q1760" s="818"/>
      <c r="R1760" s="818"/>
      <c r="S1760" s="818"/>
      <c r="T1760" s="818"/>
      <c r="U1760" s="818"/>
      <c r="V1760" s="818"/>
      <c r="W1760" s="818"/>
      <c r="X1760" s="818"/>
      <c r="Y1760" s="818"/>
      <c r="Z1760" s="818"/>
      <c r="AA1760" s="818"/>
      <c r="AB1760" s="818"/>
      <c r="AC1760" s="818"/>
      <c r="AD1760" s="818"/>
      <c r="AI1760">
        <f t="shared" si="748"/>
        <v>0</v>
      </c>
      <c r="AJ1760">
        <f t="shared" si="749"/>
        <v>0</v>
      </c>
      <c r="AK1760">
        <f t="shared" si="750"/>
        <v>0</v>
      </c>
      <c r="AL1760">
        <f t="shared" si="751"/>
        <v>0</v>
      </c>
      <c r="AM1760">
        <f t="shared" si="752"/>
        <v>0</v>
      </c>
      <c r="AN1760">
        <f t="shared" si="753"/>
        <v>0</v>
      </c>
      <c r="AO1760">
        <f t="shared" si="754"/>
        <v>0</v>
      </c>
      <c r="AP1760">
        <f t="shared" si="755"/>
        <v>0</v>
      </c>
      <c r="AQ1760">
        <f t="shared" si="756"/>
        <v>0</v>
      </c>
      <c r="AR1760">
        <f t="shared" si="757"/>
        <v>0</v>
      </c>
      <c r="AS1760">
        <f t="shared" si="758"/>
        <v>0</v>
      </c>
      <c r="AT1760">
        <f t="shared" si="759"/>
        <v>0</v>
      </c>
      <c r="AU1760">
        <f t="shared" si="760"/>
        <v>0</v>
      </c>
      <c r="AV1760">
        <f t="shared" si="761"/>
        <v>0</v>
      </c>
      <c r="AW1760">
        <f t="shared" si="762"/>
        <v>0</v>
      </c>
      <c r="AX1760">
        <f t="shared" si="763"/>
        <v>0</v>
      </c>
      <c r="AY1760">
        <f t="shared" si="764"/>
        <v>0</v>
      </c>
      <c r="AZ1760">
        <f t="shared" si="765"/>
        <v>0</v>
      </c>
      <c r="BA1760">
        <f t="shared" si="766"/>
        <v>0</v>
      </c>
      <c r="BB1760">
        <f t="shared" si="767"/>
        <v>0</v>
      </c>
      <c r="BC1760">
        <f t="shared" si="768"/>
        <v>0</v>
      </c>
      <c r="BD1760">
        <f t="shared" si="769"/>
        <v>0</v>
      </c>
      <c r="BE1760">
        <f t="shared" si="770"/>
        <v>0</v>
      </c>
      <c r="BF1760">
        <f t="shared" si="771"/>
        <v>0</v>
      </c>
      <c r="BG1760" s="558">
        <f t="shared" ref="BG1760:BI1760" si="816">IF(OR(M1633="NS",M1899="NS",S1160="NS"),0,IF(AND(M1633="NA",M1899="NA",S1160="NA"),0,IF(SUM(M1633,M1899)&gt;=S1160,0,1)))</f>
        <v>0</v>
      </c>
      <c r="BH1760" s="562">
        <f t="shared" si="816"/>
        <v>0</v>
      </c>
      <c r="BI1760" s="560">
        <f t="shared" si="816"/>
        <v>0</v>
      </c>
      <c r="BJ1760" s="564">
        <f t="shared" ref="BJ1760:BL1760" si="817">IF(OR(M1633="NS",V1160="NS",AB1160="NS"),0,IF(AND(M1633="NA",V1160="NA",AB1160="NA"),0,IF(M1633&gt;=SUM(V1160,AB1160),0,1)))</f>
        <v>0</v>
      </c>
      <c r="BK1760" s="366">
        <f t="shared" si="817"/>
        <v>0</v>
      </c>
      <c r="BL1760" s="465">
        <f t="shared" si="817"/>
        <v>0</v>
      </c>
      <c r="BM1760" s="565">
        <f t="shared" ref="BM1760:BO1760" si="818">IF(OR(M1899="NS",Y1160="NS",AB1160="NS"),0,IF(AND(M1899="NA",Y1160="NA",AB1160="NA"),0,IF(M1899&gt;=SUM(Y1160,AB1160),0,1)))</f>
        <v>0</v>
      </c>
      <c r="BN1760" s="422">
        <f t="shared" si="818"/>
        <v>0</v>
      </c>
      <c r="BO1760" s="567">
        <f t="shared" si="818"/>
        <v>0</v>
      </c>
      <c r="BP1760" s="338">
        <f t="shared" si="775"/>
        <v>0</v>
      </c>
      <c r="BQ1760" s="294" t="str">
        <f>IF(BP1760=0,"",
IF(SUM($BP$1756:BP1760)=1,BR1760,
IF($BP$1877&gt;SUM($BP$1756:BP1760),_xlfn.CONCAT(", ",BR1760),
IF($BP$1877=SUM($BP$1756:BP1760),_xlfn.CONCAT(" y ",BR1760)))))</f>
        <v/>
      </c>
      <c r="BR1760" s="89" t="s">
        <v>5123</v>
      </c>
      <c r="BS1760" s="560">
        <f t="shared" si="776"/>
        <v>0</v>
      </c>
      <c r="BT1760" s="575">
        <f t="shared" si="777"/>
        <v>0</v>
      </c>
      <c r="BU1760" s="572">
        <f t="shared" si="778"/>
        <v>0</v>
      </c>
      <c r="BV1760" s="560">
        <f t="shared" si="779"/>
        <v>0</v>
      </c>
      <c r="BW1760" s="575">
        <f t="shared" si="780"/>
        <v>0</v>
      </c>
      <c r="BX1760" s="572">
        <f t="shared" si="781"/>
        <v>0</v>
      </c>
      <c r="BY1760" s="560">
        <f t="shared" si="782"/>
        <v>0</v>
      </c>
      <c r="BZ1760" s="575">
        <f t="shared" si="783"/>
        <v>0</v>
      </c>
      <c r="CA1760" s="572">
        <f t="shared" si="784"/>
        <v>0</v>
      </c>
      <c r="CB1760" s="560">
        <f t="shared" si="785"/>
        <v>0</v>
      </c>
      <c r="CC1760" s="575">
        <f t="shared" si="786"/>
        <v>0</v>
      </c>
      <c r="CD1760" s="572">
        <f t="shared" si="787"/>
        <v>0</v>
      </c>
      <c r="CE1760" s="560">
        <f t="shared" si="788"/>
        <v>0</v>
      </c>
      <c r="CF1760" s="575">
        <f t="shared" si="789"/>
        <v>0</v>
      </c>
      <c r="CG1760" s="572">
        <f t="shared" si="790"/>
        <v>0</v>
      </c>
      <c r="CH1760" s="560">
        <f t="shared" si="791"/>
        <v>0</v>
      </c>
      <c r="CI1760" s="575">
        <f t="shared" si="792"/>
        <v>0</v>
      </c>
      <c r="CJ1760" s="572">
        <f t="shared" si="793"/>
        <v>0</v>
      </c>
      <c r="CK1760" s="560">
        <f t="shared" si="794"/>
        <v>0</v>
      </c>
      <c r="CL1760" s="575">
        <f t="shared" si="795"/>
        <v>0</v>
      </c>
      <c r="CM1760" s="572">
        <f t="shared" si="796"/>
        <v>0</v>
      </c>
      <c r="CN1760" s="560">
        <f t="shared" si="797"/>
        <v>0</v>
      </c>
      <c r="CO1760" s="575">
        <f t="shared" si="798"/>
        <v>0</v>
      </c>
      <c r="CP1760" s="572">
        <f t="shared" si="799"/>
        <v>0</v>
      </c>
      <c r="CQ1760" s="560">
        <f t="shared" si="800"/>
        <v>0</v>
      </c>
      <c r="CR1760" s="575">
        <f t="shared" si="801"/>
        <v>0</v>
      </c>
      <c r="CS1760" s="572">
        <f t="shared" si="802"/>
        <v>0</v>
      </c>
      <c r="CT1760" s="560">
        <f t="shared" si="803"/>
        <v>0</v>
      </c>
      <c r="CU1760" s="575">
        <f t="shared" si="804"/>
        <v>0</v>
      </c>
      <c r="CV1760" s="572">
        <f t="shared" si="805"/>
        <v>0</v>
      </c>
      <c r="CW1760" s="560">
        <f t="shared" si="806"/>
        <v>0</v>
      </c>
      <c r="CX1760" s="575">
        <f t="shared" si="807"/>
        <v>0</v>
      </c>
      <c r="CY1760" s="572">
        <f t="shared" si="808"/>
        <v>0</v>
      </c>
      <c r="CZ1760" s="293">
        <f t="shared" si="809"/>
        <v>0</v>
      </c>
      <c r="DA1760" s="294" t="str">
        <f>IF(CZ1760=0,"",
IF(SUM($CZ$1756:CZ1760)=1,DB1760,
IF($CZ$1877&gt;SUM($CZ$1756:CZ1760),_xlfn.CONCAT(", ",DB1760),
IF($CZ$1877=SUM($CZ$1756:CZ1760),_xlfn.CONCAT(" y ",DB1760)))))</f>
        <v/>
      </c>
      <c r="DB1760" s="89" t="s">
        <v>5123</v>
      </c>
    </row>
    <row r="1761" spans="1:106" ht="15" customHeight="1">
      <c r="A1761" s="64"/>
      <c r="B1761" s="11"/>
      <c r="C1761" s="58" t="s">
        <v>5051</v>
      </c>
      <c r="D1761" s="1020" t="str">
        <f>IF(CNGE_2025_M1_Secc5_Sub1!$D35="","",CNGE_2025_M1_Secc5_Sub1!$D35)</f>
        <v/>
      </c>
      <c r="E1761" s="889"/>
      <c r="F1761" s="889"/>
      <c r="G1761" s="889"/>
      <c r="H1761" s="889"/>
      <c r="I1761" s="889"/>
      <c r="J1761" s="889"/>
      <c r="K1761" s="889"/>
      <c r="L1761" s="890"/>
      <c r="M1761" s="818"/>
      <c r="N1761" s="818"/>
      <c r="O1761" s="818"/>
      <c r="P1761" s="818"/>
      <c r="Q1761" s="818"/>
      <c r="R1761" s="818"/>
      <c r="S1761" s="818"/>
      <c r="T1761" s="818"/>
      <c r="U1761" s="818"/>
      <c r="V1761" s="818"/>
      <c r="W1761" s="818"/>
      <c r="X1761" s="818"/>
      <c r="Y1761" s="818"/>
      <c r="Z1761" s="818"/>
      <c r="AA1761" s="818"/>
      <c r="AB1761" s="818"/>
      <c r="AC1761" s="818"/>
      <c r="AD1761" s="818"/>
      <c r="AI1761">
        <f t="shared" si="748"/>
        <v>0</v>
      </c>
      <c r="AJ1761">
        <f t="shared" si="749"/>
        <v>0</v>
      </c>
      <c r="AK1761">
        <f t="shared" si="750"/>
        <v>0</v>
      </c>
      <c r="AL1761">
        <f t="shared" si="751"/>
        <v>0</v>
      </c>
      <c r="AM1761">
        <f t="shared" si="752"/>
        <v>0</v>
      </c>
      <c r="AN1761">
        <f t="shared" si="753"/>
        <v>0</v>
      </c>
      <c r="AO1761">
        <f t="shared" si="754"/>
        <v>0</v>
      </c>
      <c r="AP1761">
        <f t="shared" si="755"/>
        <v>0</v>
      </c>
      <c r="AQ1761">
        <f t="shared" si="756"/>
        <v>0</v>
      </c>
      <c r="AR1761">
        <f t="shared" si="757"/>
        <v>0</v>
      </c>
      <c r="AS1761">
        <f t="shared" si="758"/>
        <v>0</v>
      </c>
      <c r="AT1761">
        <f t="shared" si="759"/>
        <v>0</v>
      </c>
      <c r="AU1761">
        <f t="shared" si="760"/>
        <v>0</v>
      </c>
      <c r="AV1761">
        <f t="shared" si="761"/>
        <v>0</v>
      </c>
      <c r="AW1761">
        <f t="shared" si="762"/>
        <v>0</v>
      </c>
      <c r="AX1761">
        <f t="shared" si="763"/>
        <v>0</v>
      </c>
      <c r="AY1761">
        <f t="shared" si="764"/>
        <v>0</v>
      </c>
      <c r="AZ1761">
        <f t="shared" si="765"/>
        <v>0</v>
      </c>
      <c r="BA1761">
        <f t="shared" si="766"/>
        <v>0</v>
      </c>
      <c r="BB1761">
        <f t="shared" si="767"/>
        <v>0</v>
      </c>
      <c r="BC1761">
        <f t="shared" si="768"/>
        <v>0</v>
      </c>
      <c r="BD1761">
        <f t="shared" si="769"/>
        <v>0</v>
      </c>
      <c r="BE1761">
        <f t="shared" si="770"/>
        <v>0</v>
      </c>
      <c r="BF1761">
        <f t="shared" si="771"/>
        <v>0</v>
      </c>
      <c r="BG1761" s="558">
        <f t="shared" ref="BG1761:BI1761" si="819">IF(OR(M1634="NS",M1900="NS",S1161="NS"),0,IF(AND(M1634="NA",M1900="NA",S1161="NA"),0,IF(SUM(M1634,M1900)&gt;=S1161,0,1)))</f>
        <v>0</v>
      </c>
      <c r="BH1761" s="562">
        <f t="shared" si="819"/>
        <v>0</v>
      </c>
      <c r="BI1761" s="560">
        <f t="shared" si="819"/>
        <v>0</v>
      </c>
      <c r="BJ1761" s="564">
        <f t="shared" ref="BJ1761:BL1761" si="820">IF(OR(M1634="NS",V1161="NS",AB1161="NS"),0,IF(AND(M1634="NA",V1161="NA",AB1161="NA"),0,IF(M1634&gt;=SUM(V1161,AB1161),0,1)))</f>
        <v>0</v>
      </c>
      <c r="BK1761" s="366">
        <f t="shared" si="820"/>
        <v>0</v>
      </c>
      <c r="BL1761" s="465">
        <f t="shared" si="820"/>
        <v>0</v>
      </c>
      <c r="BM1761" s="565">
        <f t="shared" ref="BM1761:BO1761" si="821">IF(OR(M1900="NS",Y1161="NS",AB1161="NS"),0,IF(AND(M1900="NA",Y1161="NA",AB1161="NA"),0,IF(M1900&gt;=SUM(Y1161,AB1161),0,1)))</f>
        <v>0</v>
      </c>
      <c r="BN1761" s="422">
        <f t="shared" si="821"/>
        <v>0</v>
      </c>
      <c r="BO1761" s="567">
        <f t="shared" si="821"/>
        <v>0</v>
      </c>
      <c r="BP1761" s="338">
        <f t="shared" si="775"/>
        <v>0</v>
      </c>
      <c r="BQ1761" s="294" t="str">
        <f>IF(BP1761=0,"",
IF(SUM($BP$1756:BP1761)=1,BR1761,
IF($BP$1877&gt;SUM($BP$1756:BP1761),_xlfn.CONCAT(", ",BR1761),
IF($BP$1877=SUM($BP$1756:BP1761),_xlfn.CONCAT(" y ",BR1761)))))</f>
        <v/>
      </c>
      <c r="BR1761" s="89" t="s">
        <v>5124</v>
      </c>
      <c r="BS1761" s="560">
        <f t="shared" si="776"/>
        <v>0</v>
      </c>
      <c r="BT1761" s="575">
        <f t="shared" si="777"/>
        <v>0</v>
      </c>
      <c r="BU1761" s="572">
        <f t="shared" si="778"/>
        <v>0</v>
      </c>
      <c r="BV1761" s="560">
        <f t="shared" si="779"/>
        <v>0</v>
      </c>
      <c r="BW1761" s="575">
        <f t="shared" si="780"/>
        <v>0</v>
      </c>
      <c r="BX1761" s="572">
        <f t="shared" si="781"/>
        <v>0</v>
      </c>
      <c r="BY1761" s="560">
        <f t="shared" si="782"/>
        <v>0</v>
      </c>
      <c r="BZ1761" s="575">
        <f t="shared" si="783"/>
        <v>0</v>
      </c>
      <c r="CA1761" s="572">
        <f t="shared" si="784"/>
        <v>0</v>
      </c>
      <c r="CB1761" s="560">
        <f t="shared" si="785"/>
        <v>0</v>
      </c>
      <c r="CC1761" s="575">
        <f t="shared" si="786"/>
        <v>0</v>
      </c>
      <c r="CD1761" s="572">
        <f t="shared" si="787"/>
        <v>0</v>
      </c>
      <c r="CE1761" s="560">
        <f t="shared" si="788"/>
        <v>0</v>
      </c>
      <c r="CF1761" s="575">
        <f t="shared" si="789"/>
        <v>0</v>
      </c>
      <c r="CG1761" s="572">
        <f t="shared" si="790"/>
        <v>0</v>
      </c>
      <c r="CH1761" s="560">
        <f t="shared" si="791"/>
        <v>0</v>
      </c>
      <c r="CI1761" s="575">
        <f t="shared" si="792"/>
        <v>0</v>
      </c>
      <c r="CJ1761" s="572">
        <f t="shared" si="793"/>
        <v>0</v>
      </c>
      <c r="CK1761" s="560">
        <f t="shared" si="794"/>
        <v>0</v>
      </c>
      <c r="CL1761" s="575">
        <f t="shared" si="795"/>
        <v>0</v>
      </c>
      <c r="CM1761" s="572">
        <f t="shared" si="796"/>
        <v>0</v>
      </c>
      <c r="CN1761" s="560">
        <f t="shared" si="797"/>
        <v>0</v>
      </c>
      <c r="CO1761" s="575">
        <f t="shared" si="798"/>
        <v>0</v>
      </c>
      <c r="CP1761" s="572">
        <f t="shared" si="799"/>
        <v>0</v>
      </c>
      <c r="CQ1761" s="560">
        <f t="shared" si="800"/>
        <v>0</v>
      </c>
      <c r="CR1761" s="575">
        <f t="shared" si="801"/>
        <v>0</v>
      </c>
      <c r="CS1761" s="572">
        <f t="shared" si="802"/>
        <v>0</v>
      </c>
      <c r="CT1761" s="560">
        <f t="shared" si="803"/>
        <v>0</v>
      </c>
      <c r="CU1761" s="575">
        <f t="shared" si="804"/>
        <v>0</v>
      </c>
      <c r="CV1761" s="572">
        <f t="shared" si="805"/>
        <v>0</v>
      </c>
      <c r="CW1761" s="560">
        <f t="shared" si="806"/>
        <v>0</v>
      </c>
      <c r="CX1761" s="575">
        <f t="shared" si="807"/>
        <v>0</v>
      </c>
      <c r="CY1761" s="572">
        <f t="shared" si="808"/>
        <v>0</v>
      </c>
      <c r="CZ1761" s="293">
        <f t="shared" si="809"/>
        <v>0</v>
      </c>
      <c r="DA1761" s="294" t="str">
        <f>IF(CZ1761=0,"",
IF(SUM($CZ$1756:CZ1761)=1,DB1761,
IF($CZ$1877&gt;SUM($CZ$1756:CZ1761),_xlfn.CONCAT(", ",DB1761),
IF($CZ$1877=SUM($CZ$1756:CZ1761),_xlfn.CONCAT(" y ",DB1761)))))</f>
        <v/>
      </c>
      <c r="DB1761" s="89" t="s">
        <v>5124</v>
      </c>
    </row>
    <row r="1762" spans="1:106" ht="15" customHeight="1">
      <c r="A1762" s="64"/>
      <c r="B1762" s="11"/>
      <c r="C1762" s="58" t="s">
        <v>5053</v>
      </c>
      <c r="D1762" s="1020" t="str">
        <f>IF(CNGE_2025_M1_Secc5_Sub1!$D36="","",CNGE_2025_M1_Secc5_Sub1!$D36)</f>
        <v/>
      </c>
      <c r="E1762" s="889"/>
      <c r="F1762" s="889"/>
      <c r="G1762" s="889"/>
      <c r="H1762" s="889"/>
      <c r="I1762" s="889"/>
      <c r="J1762" s="889"/>
      <c r="K1762" s="889"/>
      <c r="L1762" s="890"/>
      <c r="M1762" s="818"/>
      <c r="N1762" s="818"/>
      <c r="O1762" s="818"/>
      <c r="P1762" s="818"/>
      <c r="Q1762" s="818"/>
      <c r="R1762" s="818"/>
      <c r="S1762" s="818"/>
      <c r="T1762" s="818"/>
      <c r="U1762" s="818"/>
      <c r="V1762" s="818"/>
      <c r="W1762" s="818"/>
      <c r="X1762" s="818"/>
      <c r="Y1762" s="818"/>
      <c r="Z1762" s="818"/>
      <c r="AA1762" s="818"/>
      <c r="AB1762" s="818"/>
      <c r="AC1762" s="818"/>
      <c r="AD1762" s="818"/>
      <c r="AI1762">
        <f t="shared" si="748"/>
        <v>0</v>
      </c>
      <c r="AJ1762">
        <f t="shared" si="749"/>
        <v>0</v>
      </c>
      <c r="AK1762">
        <f t="shared" si="750"/>
        <v>0</v>
      </c>
      <c r="AL1762">
        <f t="shared" si="751"/>
        <v>0</v>
      </c>
      <c r="AM1762">
        <f t="shared" si="752"/>
        <v>0</v>
      </c>
      <c r="AN1762">
        <f t="shared" si="753"/>
        <v>0</v>
      </c>
      <c r="AO1762">
        <f t="shared" si="754"/>
        <v>0</v>
      </c>
      <c r="AP1762">
        <f t="shared" si="755"/>
        <v>0</v>
      </c>
      <c r="AQ1762">
        <f t="shared" si="756"/>
        <v>0</v>
      </c>
      <c r="AR1762">
        <f t="shared" si="757"/>
        <v>0</v>
      </c>
      <c r="AS1762">
        <f t="shared" si="758"/>
        <v>0</v>
      </c>
      <c r="AT1762">
        <f t="shared" si="759"/>
        <v>0</v>
      </c>
      <c r="AU1762">
        <f t="shared" si="760"/>
        <v>0</v>
      </c>
      <c r="AV1762">
        <f t="shared" si="761"/>
        <v>0</v>
      </c>
      <c r="AW1762">
        <f t="shared" si="762"/>
        <v>0</v>
      </c>
      <c r="AX1762">
        <f t="shared" si="763"/>
        <v>0</v>
      </c>
      <c r="AY1762">
        <f t="shared" si="764"/>
        <v>0</v>
      </c>
      <c r="AZ1762">
        <f t="shared" si="765"/>
        <v>0</v>
      </c>
      <c r="BA1762">
        <f t="shared" si="766"/>
        <v>0</v>
      </c>
      <c r="BB1762">
        <f t="shared" si="767"/>
        <v>0</v>
      </c>
      <c r="BC1762">
        <f t="shared" si="768"/>
        <v>0</v>
      </c>
      <c r="BD1762">
        <f t="shared" si="769"/>
        <v>0</v>
      </c>
      <c r="BE1762">
        <f t="shared" si="770"/>
        <v>0</v>
      </c>
      <c r="BF1762">
        <f t="shared" si="771"/>
        <v>0</v>
      </c>
      <c r="BG1762" s="558">
        <f t="shared" ref="BG1762:BI1762" si="822">IF(OR(M1635="NS",M1901="NS",S1162="NS"),0,IF(AND(M1635="NA",M1901="NA",S1162="NA"),0,IF(SUM(M1635,M1901)&gt;=S1162,0,1)))</f>
        <v>0</v>
      </c>
      <c r="BH1762" s="562">
        <f t="shared" si="822"/>
        <v>0</v>
      </c>
      <c r="BI1762" s="560">
        <f t="shared" si="822"/>
        <v>0</v>
      </c>
      <c r="BJ1762" s="564">
        <f t="shared" ref="BJ1762:BL1762" si="823">IF(OR(M1635="NS",V1162="NS",AB1162="NS"),0,IF(AND(M1635="NA",V1162="NA",AB1162="NA"),0,IF(M1635&gt;=SUM(V1162,AB1162),0,1)))</f>
        <v>0</v>
      </c>
      <c r="BK1762" s="366">
        <f t="shared" si="823"/>
        <v>0</v>
      </c>
      <c r="BL1762" s="465">
        <f t="shared" si="823"/>
        <v>0</v>
      </c>
      <c r="BM1762" s="565">
        <f t="shared" ref="BM1762:BO1762" si="824">IF(OR(M1901="NS",Y1162="NS",AB1162="NS"),0,IF(AND(M1901="NA",Y1162="NA",AB1162="NA"),0,IF(M1901&gt;=SUM(Y1162,AB1162),0,1)))</f>
        <v>0</v>
      </c>
      <c r="BN1762" s="422">
        <f t="shared" si="824"/>
        <v>0</v>
      </c>
      <c r="BO1762" s="567">
        <f t="shared" si="824"/>
        <v>0</v>
      </c>
      <c r="BP1762" s="338">
        <f t="shared" si="775"/>
        <v>0</v>
      </c>
      <c r="BQ1762" s="294" t="str">
        <f>IF(BP1762=0,"",
IF(SUM($BP$1756:BP1762)=1,BR1762,
IF($BP$1877&gt;SUM($BP$1756:BP1762),_xlfn.CONCAT(", ",BR1762),
IF($BP$1877=SUM($BP$1756:BP1762),_xlfn.CONCAT(" y ",BR1762)))))</f>
        <v/>
      </c>
      <c r="BR1762" s="89" t="s">
        <v>5125</v>
      </c>
      <c r="BS1762" s="560">
        <f t="shared" si="776"/>
        <v>0</v>
      </c>
      <c r="BT1762" s="575">
        <f t="shared" si="777"/>
        <v>0</v>
      </c>
      <c r="BU1762" s="572">
        <f t="shared" si="778"/>
        <v>0</v>
      </c>
      <c r="BV1762" s="560">
        <f t="shared" si="779"/>
        <v>0</v>
      </c>
      <c r="BW1762" s="575">
        <f t="shared" si="780"/>
        <v>0</v>
      </c>
      <c r="BX1762" s="572">
        <f t="shared" si="781"/>
        <v>0</v>
      </c>
      <c r="BY1762" s="560">
        <f t="shared" si="782"/>
        <v>0</v>
      </c>
      <c r="BZ1762" s="575">
        <f t="shared" si="783"/>
        <v>0</v>
      </c>
      <c r="CA1762" s="572">
        <f t="shared" si="784"/>
        <v>0</v>
      </c>
      <c r="CB1762" s="560">
        <f t="shared" si="785"/>
        <v>0</v>
      </c>
      <c r="CC1762" s="575">
        <f t="shared" si="786"/>
        <v>0</v>
      </c>
      <c r="CD1762" s="572">
        <f t="shared" si="787"/>
        <v>0</v>
      </c>
      <c r="CE1762" s="560">
        <f t="shared" si="788"/>
        <v>0</v>
      </c>
      <c r="CF1762" s="575">
        <f t="shared" si="789"/>
        <v>0</v>
      </c>
      <c r="CG1762" s="572">
        <f t="shared" si="790"/>
        <v>0</v>
      </c>
      <c r="CH1762" s="560">
        <f t="shared" si="791"/>
        <v>0</v>
      </c>
      <c r="CI1762" s="575">
        <f t="shared" si="792"/>
        <v>0</v>
      </c>
      <c r="CJ1762" s="572">
        <f t="shared" si="793"/>
        <v>0</v>
      </c>
      <c r="CK1762" s="560">
        <f t="shared" si="794"/>
        <v>0</v>
      </c>
      <c r="CL1762" s="575">
        <f t="shared" si="795"/>
        <v>0</v>
      </c>
      <c r="CM1762" s="572">
        <f t="shared" si="796"/>
        <v>0</v>
      </c>
      <c r="CN1762" s="560">
        <f t="shared" si="797"/>
        <v>0</v>
      </c>
      <c r="CO1762" s="575">
        <f t="shared" si="798"/>
        <v>0</v>
      </c>
      <c r="CP1762" s="572">
        <f t="shared" si="799"/>
        <v>0</v>
      </c>
      <c r="CQ1762" s="560">
        <f t="shared" si="800"/>
        <v>0</v>
      </c>
      <c r="CR1762" s="575">
        <f t="shared" si="801"/>
        <v>0</v>
      </c>
      <c r="CS1762" s="572">
        <f t="shared" si="802"/>
        <v>0</v>
      </c>
      <c r="CT1762" s="560">
        <f t="shared" si="803"/>
        <v>0</v>
      </c>
      <c r="CU1762" s="575">
        <f t="shared" si="804"/>
        <v>0</v>
      </c>
      <c r="CV1762" s="572">
        <f t="shared" si="805"/>
        <v>0</v>
      </c>
      <c r="CW1762" s="560">
        <f t="shared" si="806"/>
        <v>0</v>
      </c>
      <c r="CX1762" s="575">
        <f t="shared" si="807"/>
        <v>0</v>
      </c>
      <c r="CY1762" s="572">
        <f t="shared" si="808"/>
        <v>0</v>
      </c>
      <c r="CZ1762" s="293">
        <f t="shared" si="809"/>
        <v>0</v>
      </c>
      <c r="DA1762" s="294" t="str">
        <f>IF(CZ1762=0,"",
IF(SUM($CZ$1756:CZ1762)=1,DB1762,
IF($CZ$1877&gt;SUM($CZ$1756:CZ1762),_xlfn.CONCAT(", ",DB1762),
IF($CZ$1877=SUM($CZ$1756:CZ1762),_xlfn.CONCAT(" y ",DB1762)))))</f>
        <v/>
      </c>
      <c r="DB1762" s="89" t="s">
        <v>5125</v>
      </c>
    </row>
    <row r="1763" spans="1:106" ht="15" customHeight="1">
      <c r="A1763" s="64"/>
      <c r="B1763" s="11"/>
      <c r="C1763" s="58" t="s">
        <v>5055</v>
      </c>
      <c r="D1763" s="1020" t="str">
        <f>IF(CNGE_2025_M1_Secc5_Sub1!$D37="","",CNGE_2025_M1_Secc5_Sub1!$D37)</f>
        <v/>
      </c>
      <c r="E1763" s="889"/>
      <c r="F1763" s="889"/>
      <c r="G1763" s="889"/>
      <c r="H1763" s="889"/>
      <c r="I1763" s="889"/>
      <c r="J1763" s="889"/>
      <c r="K1763" s="889"/>
      <c r="L1763" s="890"/>
      <c r="M1763" s="818"/>
      <c r="N1763" s="818"/>
      <c r="O1763" s="818"/>
      <c r="P1763" s="818"/>
      <c r="Q1763" s="818"/>
      <c r="R1763" s="818"/>
      <c r="S1763" s="818"/>
      <c r="T1763" s="818"/>
      <c r="U1763" s="818"/>
      <c r="V1763" s="818"/>
      <c r="W1763" s="818"/>
      <c r="X1763" s="818"/>
      <c r="Y1763" s="818"/>
      <c r="Z1763" s="818"/>
      <c r="AA1763" s="818"/>
      <c r="AB1763" s="818"/>
      <c r="AC1763" s="818"/>
      <c r="AD1763" s="818"/>
      <c r="AI1763">
        <f t="shared" si="748"/>
        <v>0</v>
      </c>
      <c r="AJ1763">
        <f t="shared" si="749"/>
        <v>0</v>
      </c>
      <c r="AK1763">
        <f t="shared" si="750"/>
        <v>0</v>
      </c>
      <c r="AL1763">
        <f t="shared" si="751"/>
        <v>0</v>
      </c>
      <c r="AM1763">
        <f t="shared" si="752"/>
        <v>0</v>
      </c>
      <c r="AN1763">
        <f t="shared" si="753"/>
        <v>0</v>
      </c>
      <c r="AO1763">
        <f t="shared" si="754"/>
        <v>0</v>
      </c>
      <c r="AP1763">
        <f t="shared" si="755"/>
        <v>0</v>
      </c>
      <c r="AQ1763">
        <f t="shared" si="756"/>
        <v>0</v>
      </c>
      <c r="AR1763">
        <f t="shared" si="757"/>
        <v>0</v>
      </c>
      <c r="AS1763">
        <f t="shared" si="758"/>
        <v>0</v>
      </c>
      <c r="AT1763">
        <f t="shared" si="759"/>
        <v>0</v>
      </c>
      <c r="AU1763">
        <f t="shared" si="760"/>
        <v>0</v>
      </c>
      <c r="AV1763">
        <f t="shared" si="761"/>
        <v>0</v>
      </c>
      <c r="AW1763">
        <f t="shared" si="762"/>
        <v>0</v>
      </c>
      <c r="AX1763">
        <f t="shared" si="763"/>
        <v>0</v>
      </c>
      <c r="AY1763">
        <f t="shared" si="764"/>
        <v>0</v>
      </c>
      <c r="AZ1763">
        <f t="shared" si="765"/>
        <v>0</v>
      </c>
      <c r="BA1763">
        <f t="shared" si="766"/>
        <v>0</v>
      </c>
      <c r="BB1763">
        <f t="shared" si="767"/>
        <v>0</v>
      </c>
      <c r="BC1763">
        <f t="shared" si="768"/>
        <v>0</v>
      </c>
      <c r="BD1763">
        <f t="shared" si="769"/>
        <v>0</v>
      </c>
      <c r="BE1763">
        <f t="shared" si="770"/>
        <v>0</v>
      </c>
      <c r="BF1763">
        <f t="shared" si="771"/>
        <v>0</v>
      </c>
      <c r="BG1763" s="558">
        <f t="shared" ref="BG1763:BI1763" si="825">IF(OR(M1636="NS",M1902="NS",S1163="NS"),0,IF(AND(M1636="NA",M1902="NA",S1163="NA"),0,IF(SUM(M1636,M1902)&gt;=S1163,0,1)))</f>
        <v>0</v>
      </c>
      <c r="BH1763" s="562">
        <f t="shared" si="825"/>
        <v>0</v>
      </c>
      <c r="BI1763" s="560">
        <f t="shared" si="825"/>
        <v>0</v>
      </c>
      <c r="BJ1763" s="564">
        <f t="shared" ref="BJ1763:BL1763" si="826">IF(OR(M1636="NS",V1163="NS",AB1163="NS"),0,IF(AND(M1636="NA",V1163="NA",AB1163="NA"),0,IF(M1636&gt;=SUM(V1163,AB1163),0,1)))</f>
        <v>0</v>
      </c>
      <c r="BK1763" s="366">
        <f t="shared" si="826"/>
        <v>0</v>
      </c>
      <c r="BL1763" s="465">
        <f t="shared" si="826"/>
        <v>0</v>
      </c>
      <c r="BM1763" s="565">
        <f t="shared" ref="BM1763:BO1763" si="827">IF(OR(M1902="NS",Y1163="NS",AB1163="NS"),0,IF(AND(M1902="NA",Y1163="NA",AB1163="NA"),0,IF(M1902&gt;=SUM(Y1163,AB1163),0,1)))</f>
        <v>0</v>
      </c>
      <c r="BN1763" s="422">
        <f t="shared" si="827"/>
        <v>0</v>
      </c>
      <c r="BO1763" s="567">
        <f t="shared" si="827"/>
        <v>0</v>
      </c>
      <c r="BP1763" s="338">
        <f t="shared" si="775"/>
        <v>0</v>
      </c>
      <c r="BQ1763" s="294" t="str">
        <f>IF(BP1763=0,"",
IF(SUM($BP$1756:BP1763)=1,BR1763,
IF($BP$1877&gt;SUM($BP$1756:BP1763),_xlfn.CONCAT(", ",BR1763),
IF($BP$1877=SUM($BP$1756:BP1763),_xlfn.CONCAT(" y ",BR1763)))))</f>
        <v/>
      </c>
      <c r="BR1763" s="89" t="s">
        <v>5126</v>
      </c>
      <c r="BS1763" s="560">
        <f t="shared" si="776"/>
        <v>0</v>
      </c>
      <c r="BT1763" s="575">
        <f t="shared" si="777"/>
        <v>0</v>
      </c>
      <c r="BU1763" s="572">
        <f t="shared" si="778"/>
        <v>0</v>
      </c>
      <c r="BV1763" s="560">
        <f t="shared" si="779"/>
        <v>0</v>
      </c>
      <c r="BW1763" s="575">
        <f t="shared" si="780"/>
        <v>0</v>
      </c>
      <c r="BX1763" s="572">
        <f t="shared" si="781"/>
        <v>0</v>
      </c>
      <c r="BY1763" s="560">
        <f t="shared" si="782"/>
        <v>0</v>
      </c>
      <c r="BZ1763" s="575">
        <f t="shared" si="783"/>
        <v>0</v>
      </c>
      <c r="CA1763" s="572">
        <f t="shared" si="784"/>
        <v>0</v>
      </c>
      <c r="CB1763" s="560">
        <f t="shared" si="785"/>
        <v>0</v>
      </c>
      <c r="CC1763" s="575">
        <f t="shared" si="786"/>
        <v>0</v>
      </c>
      <c r="CD1763" s="572">
        <f t="shared" si="787"/>
        <v>0</v>
      </c>
      <c r="CE1763" s="560">
        <f t="shared" si="788"/>
        <v>0</v>
      </c>
      <c r="CF1763" s="575">
        <f t="shared" si="789"/>
        <v>0</v>
      </c>
      <c r="CG1763" s="572">
        <f t="shared" si="790"/>
        <v>0</v>
      </c>
      <c r="CH1763" s="560">
        <f t="shared" si="791"/>
        <v>0</v>
      </c>
      <c r="CI1763" s="575">
        <f t="shared" si="792"/>
        <v>0</v>
      </c>
      <c r="CJ1763" s="572">
        <f t="shared" si="793"/>
        <v>0</v>
      </c>
      <c r="CK1763" s="560">
        <f t="shared" si="794"/>
        <v>0</v>
      </c>
      <c r="CL1763" s="575">
        <f t="shared" si="795"/>
        <v>0</v>
      </c>
      <c r="CM1763" s="572">
        <f t="shared" si="796"/>
        <v>0</v>
      </c>
      <c r="CN1763" s="560">
        <f t="shared" si="797"/>
        <v>0</v>
      </c>
      <c r="CO1763" s="575">
        <f t="shared" si="798"/>
        <v>0</v>
      </c>
      <c r="CP1763" s="572">
        <f t="shared" si="799"/>
        <v>0</v>
      </c>
      <c r="CQ1763" s="560">
        <f t="shared" si="800"/>
        <v>0</v>
      </c>
      <c r="CR1763" s="575">
        <f t="shared" si="801"/>
        <v>0</v>
      </c>
      <c r="CS1763" s="572">
        <f t="shared" si="802"/>
        <v>0</v>
      </c>
      <c r="CT1763" s="560">
        <f t="shared" si="803"/>
        <v>0</v>
      </c>
      <c r="CU1763" s="575">
        <f t="shared" si="804"/>
        <v>0</v>
      </c>
      <c r="CV1763" s="572">
        <f t="shared" si="805"/>
        <v>0</v>
      </c>
      <c r="CW1763" s="560">
        <f t="shared" si="806"/>
        <v>0</v>
      </c>
      <c r="CX1763" s="575">
        <f t="shared" si="807"/>
        <v>0</v>
      </c>
      <c r="CY1763" s="572">
        <f t="shared" si="808"/>
        <v>0</v>
      </c>
      <c r="CZ1763" s="293">
        <f t="shared" si="809"/>
        <v>0</v>
      </c>
      <c r="DA1763" s="294" t="str">
        <f>IF(CZ1763=0,"",
IF(SUM($CZ$1756:CZ1763)=1,DB1763,
IF($CZ$1877&gt;SUM($CZ$1756:CZ1763),_xlfn.CONCAT(", ",DB1763),
IF($CZ$1877=SUM($CZ$1756:CZ1763),_xlfn.CONCAT(" y ",DB1763)))))</f>
        <v/>
      </c>
      <c r="DB1763" s="89" t="s">
        <v>5126</v>
      </c>
    </row>
    <row r="1764" spans="1:106" ht="15" customHeight="1">
      <c r="A1764" s="64"/>
      <c r="B1764" s="11"/>
      <c r="C1764" s="58" t="s">
        <v>5057</v>
      </c>
      <c r="D1764" s="1020" t="str">
        <f>IF(CNGE_2025_M1_Secc5_Sub1!$D38="","",CNGE_2025_M1_Secc5_Sub1!$D38)</f>
        <v/>
      </c>
      <c r="E1764" s="889"/>
      <c r="F1764" s="889"/>
      <c r="G1764" s="889"/>
      <c r="H1764" s="889"/>
      <c r="I1764" s="889"/>
      <c r="J1764" s="889"/>
      <c r="K1764" s="889"/>
      <c r="L1764" s="890"/>
      <c r="M1764" s="818"/>
      <c r="N1764" s="818"/>
      <c r="O1764" s="818"/>
      <c r="P1764" s="818"/>
      <c r="Q1764" s="818"/>
      <c r="R1764" s="818"/>
      <c r="S1764" s="818"/>
      <c r="T1764" s="818"/>
      <c r="U1764" s="818"/>
      <c r="V1764" s="818"/>
      <c r="W1764" s="818"/>
      <c r="X1764" s="818"/>
      <c r="Y1764" s="818"/>
      <c r="Z1764" s="818"/>
      <c r="AA1764" s="818"/>
      <c r="AB1764" s="818"/>
      <c r="AC1764" s="818"/>
      <c r="AD1764" s="818"/>
      <c r="AI1764">
        <f t="shared" si="748"/>
        <v>0</v>
      </c>
      <c r="AJ1764">
        <f t="shared" si="749"/>
        <v>0</v>
      </c>
      <c r="AK1764">
        <f t="shared" si="750"/>
        <v>0</v>
      </c>
      <c r="AL1764">
        <f t="shared" si="751"/>
        <v>0</v>
      </c>
      <c r="AM1764">
        <f t="shared" si="752"/>
        <v>0</v>
      </c>
      <c r="AN1764">
        <f t="shared" si="753"/>
        <v>0</v>
      </c>
      <c r="AO1764">
        <f t="shared" si="754"/>
        <v>0</v>
      </c>
      <c r="AP1764">
        <f t="shared" si="755"/>
        <v>0</v>
      </c>
      <c r="AQ1764">
        <f t="shared" si="756"/>
        <v>0</v>
      </c>
      <c r="AR1764">
        <f t="shared" si="757"/>
        <v>0</v>
      </c>
      <c r="AS1764">
        <f t="shared" si="758"/>
        <v>0</v>
      </c>
      <c r="AT1764">
        <f t="shared" si="759"/>
        <v>0</v>
      </c>
      <c r="AU1764">
        <f t="shared" si="760"/>
        <v>0</v>
      </c>
      <c r="AV1764">
        <f t="shared" si="761"/>
        <v>0</v>
      </c>
      <c r="AW1764">
        <f t="shared" si="762"/>
        <v>0</v>
      </c>
      <c r="AX1764">
        <f t="shared" si="763"/>
        <v>0</v>
      </c>
      <c r="AY1764">
        <f t="shared" si="764"/>
        <v>0</v>
      </c>
      <c r="AZ1764">
        <f t="shared" si="765"/>
        <v>0</v>
      </c>
      <c r="BA1764">
        <f t="shared" si="766"/>
        <v>0</v>
      </c>
      <c r="BB1764">
        <f t="shared" si="767"/>
        <v>0</v>
      </c>
      <c r="BC1764">
        <f t="shared" si="768"/>
        <v>0</v>
      </c>
      <c r="BD1764">
        <f t="shared" si="769"/>
        <v>0</v>
      </c>
      <c r="BE1764">
        <f t="shared" si="770"/>
        <v>0</v>
      </c>
      <c r="BF1764">
        <f t="shared" si="771"/>
        <v>0</v>
      </c>
      <c r="BG1764" s="558">
        <f t="shared" ref="BG1764:BI1764" si="828">IF(OR(M1637="NS",M1903="NS",S1164="NS"),0,IF(AND(M1637="NA",M1903="NA",S1164="NA"),0,IF(SUM(M1637,M1903)&gt;=S1164,0,1)))</f>
        <v>0</v>
      </c>
      <c r="BH1764" s="562">
        <f t="shared" si="828"/>
        <v>0</v>
      </c>
      <c r="BI1764" s="560">
        <f t="shared" si="828"/>
        <v>0</v>
      </c>
      <c r="BJ1764" s="564">
        <f t="shared" ref="BJ1764:BL1764" si="829">IF(OR(M1637="NS",V1164="NS",AB1164="NS"),0,IF(AND(M1637="NA",V1164="NA",AB1164="NA"),0,IF(M1637&gt;=SUM(V1164,AB1164),0,1)))</f>
        <v>0</v>
      </c>
      <c r="BK1764" s="366">
        <f t="shared" si="829"/>
        <v>0</v>
      </c>
      <c r="BL1764" s="465">
        <f t="shared" si="829"/>
        <v>0</v>
      </c>
      <c r="BM1764" s="565">
        <f t="shared" ref="BM1764:BO1764" si="830">IF(OR(M1903="NS",Y1164="NS",AB1164="NS"),0,IF(AND(M1903="NA",Y1164="NA",AB1164="NA"),0,IF(M1903&gt;=SUM(Y1164,AB1164),0,1)))</f>
        <v>0</v>
      </c>
      <c r="BN1764" s="422">
        <f t="shared" si="830"/>
        <v>0</v>
      </c>
      <c r="BO1764" s="567">
        <f t="shared" si="830"/>
        <v>0</v>
      </c>
      <c r="BP1764" s="338">
        <f t="shared" si="775"/>
        <v>0</v>
      </c>
      <c r="BQ1764" s="294" t="str">
        <f>IF(BP1764=0,"",
IF(SUM($BP$1756:BP1764)=1,BR1764,
IF($BP$1877&gt;SUM($BP$1756:BP1764),_xlfn.CONCAT(", ",BR1764),
IF($BP$1877=SUM($BP$1756:BP1764),_xlfn.CONCAT(" y ",BR1764)))))</f>
        <v/>
      </c>
      <c r="BR1764" s="89" t="s">
        <v>5127</v>
      </c>
      <c r="BS1764" s="560">
        <f t="shared" si="776"/>
        <v>0</v>
      </c>
      <c r="BT1764" s="575">
        <f t="shared" si="777"/>
        <v>0</v>
      </c>
      <c r="BU1764" s="572">
        <f t="shared" si="778"/>
        <v>0</v>
      </c>
      <c r="BV1764" s="560">
        <f t="shared" si="779"/>
        <v>0</v>
      </c>
      <c r="BW1764" s="575">
        <f t="shared" si="780"/>
        <v>0</v>
      </c>
      <c r="BX1764" s="572">
        <f t="shared" si="781"/>
        <v>0</v>
      </c>
      <c r="BY1764" s="560">
        <f t="shared" si="782"/>
        <v>0</v>
      </c>
      <c r="BZ1764" s="575">
        <f t="shared" si="783"/>
        <v>0</v>
      </c>
      <c r="CA1764" s="572">
        <f t="shared" si="784"/>
        <v>0</v>
      </c>
      <c r="CB1764" s="560">
        <f t="shared" si="785"/>
        <v>0</v>
      </c>
      <c r="CC1764" s="575">
        <f t="shared" si="786"/>
        <v>0</v>
      </c>
      <c r="CD1764" s="572">
        <f t="shared" si="787"/>
        <v>0</v>
      </c>
      <c r="CE1764" s="560">
        <f t="shared" si="788"/>
        <v>0</v>
      </c>
      <c r="CF1764" s="575">
        <f t="shared" si="789"/>
        <v>0</v>
      </c>
      <c r="CG1764" s="572">
        <f t="shared" si="790"/>
        <v>0</v>
      </c>
      <c r="CH1764" s="560">
        <f t="shared" si="791"/>
        <v>0</v>
      </c>
      <c r="CI1764" s="575">
        <f t="shared" si="792"/>
        <v>0</v>
      </c>
      <c r="CJ1764" s="572">
        <f t="shared" si="793"/>
        <v>0</v>
      </c>
      <c r="CK1764" s="560">
        <f t="shared" si="794"/>
        <v>0</v>
      </c>
      <c r="CL1764" s="575">
        <f t="shared" si="795"/>
        <v>0</v>
      </c>
      <c r="CM1764" s="572">
        <f t="shared" si="796"/>
        <v>0</v>
      </c>
      <c r="CN1764" s="560">
        <f t="shared" si="797"/>
        <v>0</v>
      </c>
      <c r="CO1764" s="575">
        <f t="shared" si="798"/>
        <v>0</v>
      </c>
      <c r="CP1764" s="572">
        <f t="shared" si="799"/>
        <v>0</v>
      </c>
      <c r="CQ1764" s="560">
        <f t="shared" si="800"/>
        <v>0</v>
      </c>
      <c r="CR1764" s="575">
        <f t="shared" si="801"/>
        <v>0</v>
      </c>
      <c r="CS1764" s="572">
        <f t="shared" si="802"/>
        <v>0</v>
      </c>
      <c r="CT1764" s="560">
        <f t="shared" si="803"/>
        <v>0</v>
      </c>
      <c r="CU1764" s="575">
        <f t="shared" si="804"/>
        <v>0</v>
      </c>
      <c r="CV1764" s="572">
        <f t="shared" si="805"/>
        <v>0</v>
      </c>
      <c r="CW1764" s="560">
        <f t="shared" si="806"/>
        <v>0</v>
      </c>
      <c r="CX1764" s="575">
        <f t="shared" si="807"/>
        <v>0</v>
      </c>
      <c r="CY1764" s="572">
        <f t="shared" si="808"/>
        <v>0</v>
      </c>
      <c r="CZ1764" s="293">
        <f t="shared" si="809"/>
        <v>0</v>
      </c>
      <c r="DA1764" s="294" t="str">
        <f>IF(CZ1764=0,"",
IF(SUM($CZ$1756:CZ1764)=1,DB1764,
IF($CZ$1877&gt;SUM($CZ$1756:CZ1764),_xlfn.CONCAT(", ",DB1764),
IF($CZ$1877=SUM($CZ$1756:CZ1764),_xlfn.CONCAT(" y ",DB1764)))))</f>
        <v/>
      </c>
      <c r="DB1764" s="89" t="s">
        <v>5127</v>
      </c>
    </row>
    <row r="1765" spans="1:106" ht="15" customHeight="1">
      <c r="A1765" s="64"/>
      <c r="B1765" s="11"/>
      <c r="C1765" s="58" t="s">
        <v>5059</v>
      </c>
      <c r="D1765" s="1020" t="str">
        <f>IF(CNGE_2025_M1_Secc5_Sub1!$D39="","",CNGE_2025_M1_Secc5_Sub1!$D39)</f>
        <v/>
      </c>
      <c r="E1765" s="889"/>
      <c r="F1765" s="889"/>
      <c r="G1765" s="889"/>
      <c r="H1765" s="889"/>
      <c r="I1765" s="889"/>
      <c r="J1765" s="889"/>
      <c r="K1765" s="889"/>
      <c r="L1765" s="890"/>
      <c r="M1765" s="818"/>
      <c r="N1765" s="818"/>
      <c r="O1765" s="818"/>
      <c r="P1765" s="818"/>
      <c r="Q1765" s="818"/>
      <c r="R1765" s="818"/>
      <c r="S1765" s="818"/>
      <c r="T1765" s="818"/>
      <c r="U1765" s="818"/>
      <c r="V1765" s="818"/>
      <c r="W1765" s="818"/>
      <c r="X1765" s="818"/>
      <c r="Y1765" s="818"/>
      <c r="Z1765" s="818"/>
      <c r="AA1765" s="818"/>
      <c r="AB1765" s="818"/>
      <c r="AC1765" s="818"/>
      <c r="AD1765" s="818"/>
      <c r="AI1765">
        <f t="shared" si="748"/>
        <v>0</v>
      </c>
      <c r="AJ1765">
        <f t="shared" si="749"/>
        <v>0</v>
      </c>
      <c r="AK1765">
        <f t="shared" si="750"/>
        <v>0</v>
      </c>
      <c r="AL1765">
        <f t="shared" si="751"/>
        <v>0</v>
      </c>
      <c r="AM1765">
        <f t="shared" si="752"/>
        <v>0</v>
      </c>
      <c r="AN1765">
        <f t="shared" si="753"/>
        <v>0</v>
      </c>
      <c r="AO1765">
        <f t="shared" si="754"/>
        <v>0</v>
      </c>
      <c r="AP1765">
        <f t="shared" si="755"/>
        <v>0</v>
      </c>
      <c r="AQ1765">
        <f t="shared" si="756"/>
        <v>0</v>
      </c>
      <c r="AR1765">
        <f t="shared" si="757"/>
        <v>0</v>
      </c>
      <c r="AS1765">
        <f t="shared" si="758"/>
        <v>0</v>
      </c>
      <c r="AT1765">
        <f t="shared" si="759"/>
        <v>0</v>
      </c>
      <c r="AU1765">
        <f t="shared" si="760"/>
        <v>0</v>
      </c>
      <c r="AV1765">
        <f t="shared" si="761"/>
        <v>0</v>
      </c>
      <c r="AW1765">
        <f t="shared" si="762"/>
        <v>0</v>
      </c>
      <c r="AX1765">
        <f t="shared" si="763"/>
        <v>0</v>
      </c>
      <c r="AY1765">
        <f t="shared" si="764"/>
        <v>0</v>
      </c>
      <c r="AZ1765">
        <f t="shared" si="765"/>
        <v>0</v>
      </c>
      <c r="BA1765">
        <f t="shared" si="766"/>
        <v>0</v>
      </c>
      <c r="BB1765">
        <f t="shared" si="767"/>
        <v>0</v>
      </c>
      <c r="BC1765">
        <f t="shared" si="768"/>
        <v>0</v>
      </c>
      <c r="BD1765">
        <f t="shared" si="769"/>
        <v>0</v>
      </c>
      <c r="BE1765">
        <f t="shared" si="770"/>
        <v>0</v>
      </c>
      <c r="BF1765">
        <f t="shared" si="771"/>
        <v>0</v>
      </c>
      <c r="BG1765" s="558">
        <f t="shared" ref="BG1765:BI1765" si="831">IF(OR(M1638="NS",M1904="NS",S1165="NS"),0,IF(AND(M1638="NA",M1904="NA",S1165="NA"),0,IF(SUM(M1638,M1904)&gt;=S1165,0,1)))</f>
        <v>0</v>
      </c>
      <c r="BH1765" s="562">
        <f t="shared" si="831"/>
        <v>0</v>
      </c>
      <c r="BI1765" s="560">
        <f t="shared" si="831"/>
        <v>0</v>
      </c>
      <c r="BJ1765" s="564">
        <f t="shared" ref="BJ1765:BL1765" si="832">IF(OR(M1638="NS",V1165="NS",AB1165="NS"),0,IF(AND(M1638="NA",V1165="NA",AB1165="NA"),0,IF(M1638&gt;=SUM(V1165,AB1165),0,1)))</f>
        <v>0</v>
      </c>
      <c r="BK1765" s="366">
        <f t="shared" si="832"/>
        <v>0</v>
      </c>
      <c r="BL1765" s="465">
        <f t="shared" si="832"/>
        <v>0</v>
      </c>
      <c r="BM1765" s="565">
        <f t="shared" ref="BM1765:BO1765" si="833">IF(OR(M1904="NS",Y1165="NS",AB1165="NS"),0,IF(AND(M1904="NA",Y1165="NA",AB1165="NA"),0,IF(M1904&gt;=SUM(Y1165,AB1165),0,1)))</f>
        <v>0</v>
      </c>
      <c r="BN1765" s="422">
        <f t="shared" si="833"/>
        <v>0</v>
      </c>
      <c r="BO1765" s="567">
        <f t="shared" si="833"/>
        <v>0</v>
      </c>
      <c r="BP1765" s="338">
        <f t="shared" si="775"/>
        <v>0</v>
      </c>
      <c r="BQ1765" s="294" t="str">
        <f>IF(BP1765=0,"",
IF(SUM($BP$1756:BP1765)=1,BR1765,
IF($BP$1877&gt;SUM($BP$1756:BP1765),_xlfn.CONCAT(", ",BR1765),
IF($BP$1877=SUM($BP$1756:BP1765),_xlfn.CONCAT(" y ",BR1765)))))</f>
        <v/>
      </c>
      <c r="BR1765" s="89" t="s">
        <v>5128</v>
      </c>
      <c r="BS1765" s="560">
        <f t="shared" si="776"/>
        <v>0</v>
      </c>
      <c r="BT1765" s="575">
        <f t="shared" si="777"/>
        <v>0</v>
      </c>
      <c r="BU1765" s="572">
        <f t="shared" si="778"/>
        <v>0</v>
      </c>
      <c r="BV1765" s="560">
        <f t="shared" si="779"/>
        <v>0</v>
      </c>
      <c r="BW1765" s="575">
        <f t="shared" si="780"/>
        <v>0</v>
      </c>
      <c r="BX1765" s="572">
        <f t="shared" si="781"/>
        <v>0</v>
      </c>
      <c r="BY1765" s="560">
        <f t="shared" si="782"/>
        <v>0</v>
      </c>
      <c r="BZ1765" s="575">
        <f t="shared" si="783"/>
        <v>0</v>
      </c>
      <c r="CA1765" s="572">
        <f t="shared" si="784"/>
        <v>0</v>
      </c>
      <c r="CB1765" s="560">
        <f t="shared" si="785"/>
        <v>0</v>
      </c>
      <c r="CC1765" s="575">
        <f t="shared" si="786"/>
        <v>0</v>
      </c>
      <c r="CD1765" s="572">
        <f t="shared" si="787"/>
        <v>0</v>
      </c>
      <c r="CE1765" s="560">
        <f t="shared" si="788"/>
        <v>0</v>
      </c>
      <c r="CF1765" s="575">
        <f t="shared" si="789"/>
        <v>0</v>
      </c>
      <c r="CG1765" s="572">
        <f t="shared" si="790"/>
        <v>0</v>
      </c>
      <c r="CH1765" s="560">
        <f t="shared" si="791"/>
        <v>0</v>
      </c>
      <c r="CI1765" s="575">
        <f t="shared" si="792"/>
        <v>0</v>
      </c>
      <c r="CJ1765" s="572">
        <f t="shared" si="793"/>
        <v>0</v>
      </c>
      <c r="CK1765" s="560">
        <f t="shared" si="794"/>
        <v>0</v>
      </c>
      <c r="CL1765" s="575">
        <f t="shared" si="795"/>
        <v>0</v>
      </c>
      <c r="CM1765" s="572">
        <f t="shared" si="796"/>
        <v>0</v>
      </c>
      <c r="CN1765" s="560">
        <f t="shared" si="797"/>
        <v>0</v>
      </c>
      <c r="CO1765" s="575">
        <f t="shared" si="798"/>
        <v>0</v>
      </c>
      <c r="CP1765" s="572">
        <f t="shared" si="799"/>
        <v>0</v>
      </c>
      <c r="CQ1765" s="560">
        <f t="shared" si="800"/>
        <v>0</v>
      </c>
      <c r="CR1765" s="575">
        <f t="shared" si="801"/>
        <v>0</v>
      </c>
      <c r="CS1765" s="572">
        <f t="shared" si="802"/>
        <v>0</v>
      </c>
      <c r="CT1765" s="560">
        <f t="shared" si="803"/>
        <v>0</v>
      </c>
      <c r="CU1765" s="575">
        <f t="shared" si="804"/>
        <v>0</v>
      </c>
      <c r="CV1765" s="572">
        <f t="shared" si="805"/>
        <v>0</v>
      </c>
      <c r="CW1765" s="560">
        <f t="shared" si="806"/>
        <v>0</v>
      </c>
      <c r="CX1765" s="575">
        <f t="shared" si="807"/>
        <v>0</v>
      </c>
      <c r="CY1765" s="572">
        <f t="shared" si="808"/>
        <v>0</v>
      </c>
      <c r="CZ1765" s="293">
        <f t="shared" si="809"/>
        <v>0</v>
      </c>
      <c r="DA1765" s="294" t="str">
        <f>IF(CZ1765=0,"",
IF(SUM($CZ$1756:CZ1765)=1,DB1765,
IF($CZ$1877&gt;SUM($CZ$1756:CZ1765),_xlfn.CONCAT(", ",DB1765),
IF($CZ$1877=SUM($CZ$1756:CZ1765),_xlfn.CONCAT(" y ",DB1765)))))</f>
        <v/>
      </c>
      <c r="DB1765" s="89" t="s">
        <v>5128</v>
      </c>
    </row>
    <row r="1766" spans="1:106" ht="15" customHeight="1">
      <c r="A1766" s="64"/>
      <c r="B1766" s="11"/>
      <c r="C1766" s="58" t="s">
        <v>5060</v>
      </c>
      <c r="D1766" s="1020" t="str">
        <f>IF(CNGE_2025_M1_Secc5_Sub1!$D40="","",CNGE_2025_M1_Secc5_Sub1!$D40)</f>
        <v/>
      </c>
      <c r="E1766" s="889"/>
      <c r="F1766" s="889"/>
      <c r="G1766" s="889"/>
      <c r="H1766" s="889"/>
      <c r="I1766" s="889"/>
      <c r="J1766" s="889"/>
      <c r="K1766" s="889"/>
      <c r="L1766" s="890"/>
      <c r="M1766" s="818"/>
      <c r="N1766" s="818"/>
      <c r="O1766" s="818"/>
      <c r="P1766" s="818"/>
      <c r="Q1766" s="818"/>
      <c r="R1766" s="818"/>
      <c r="S1766" s="818"/>
      <c r="T1766" s="818"/>
      <c r="U1766" s="818"/>
      <c r="V1766" s="818"/>
      <c r="W1766" s="818"/>
      <c r="X1766" s="818"/>
      <c r="Y1766" s="818"/>
      <c r="Z1766" s="818"/>
      <c r="AA1766" s="818"/>
      <c r="AB1766" s="818"/>
      <c r="AC1766" s="818"/>
      <c r="AD1766" s="818"/>
      <c r="AI1766">
        <f t="shared" si="748"/>
        <v>0</v>
      </c>
      <c r="AJ1766">
        <f t="shared" si="749"/>
        <v>0</v>
      </c>
      <c r="AK1766">
        <f t="shared" si="750"/>
        <v>0</v>
      </c>
      <c r="AL1766">
        <f t="shared" si="751"/>
        <v>0</v>
      </c>
      <c r="AM1766">
        <f t="shared" si="752"/>
        <v>0</v>
      </c>
      <c r="AN1766">
        <f t="shared" si="753"/>
        <v>0</v>
      </c>
      <c r="AO1766">
        <f t="shared" si="754"/>
        <v>0</v>
      </c>
      <c r="AP1766">
        <f t="shared" si="755"/>
        <v>0</v>
      </c>
      <c r="AQ1766">
        <f t="shared" si="756"/>
        <v>0</v>
      </c>
      <c r="AR1766">
        <f t="shared" si="757"/>
        <v>0</v>
      </c>
      <c r="AS1766">
        <f t="shared" si="758"/>
        <v>0</v>
      </c>
      <c r="AT1766">
        <f t="shared" si="759"/>
        <v>0</v>
      </c>
      <c r="AU1766">
        <f t="shared" si="760"/>
        <v>0</v>
      </c>
      <c r="AV1766">
        <f t="shared" si="761"/>
        <v>0</v>
      </c>
      <c r="AW1766">
        <f t="shared" si="762"/>
        <v>0</v>
      </c>
      <c r="AX1766">
        <f t="shared" si="763"/>
        <v>0</v>
      </c>
      <c r="AY1766">
        <f t="shared" si="764"/>
        <v>0</v>
      </c>
      <c r="AZ1766">
        <f t="shared" si="765"/>
        <v>0</v>
      </c>
      <c r="BA1766">
        <f t="shared" si="766"/>
        <v>0</v>
      </c>
      <c r="BB1766">
        <f t="shared" si="767"/>
        <v>0</v>
      </c>
      <c r="BC1766">
        <f t="shared" si="768"/>
        <v>0</v>
      </c>
      <c r="BD1766">
        <f t="shared" si="769"/>
        <v>0</v>
      </c>
      <c r="BE1766">
        <f t="shared" si="770"/>
        <v>0</v>
      </c>
      <c r="BF1766">
        <f t="shared" si="771"/>
        <v>0</v>
      </c>
      <c r="BG1766" s="558">
        <f t="shared" ref="BG1766:BI1766" si="834">IF(OR(M1639="NS",M1905="NS",S1166="NS"),0,IF(AND(M1639="NA",M1905="NA",S1166="NA"),0,IF(SUM(M1639,M1905)&gt;=S1166,0,1)))</f>
        <v>0</v>
      </c>
      <c r="BH1766" s="562">
        <f t="shared" si="834"/>
        <v>0</v>
      </c>
      <c r="BI1766" s="560">
        <f t="shared" si="834"/>
        <v>0</v>
      </c>
      <c r="BJ1766" s="564">
        <f t="shared" ref="BJ1766:BL1766" si="835">IF(OR(M1639="NS",V1166="NS",AB1166="NS"),0,IF(AND(M1639="NA",V1166="NA",AB1166="NA"),0,IF(M1639&gt;=SUM(V1166,AB1166),0,1)))</f>
        <v>0</v>
      </c>
      <c r="BK1766" s="366">
        <f t="shared" si="835"/>
        <v>0</v>
      </c>
      <c r="BL1766" s="465">
        <f t="shared" si="835"/>
        <v>0</v>
      </c>
      <c r="BM1766" s="565">
        <f t="shared" ref="BM1766:BO1766" si="836">IF(OR(M1905="NS",Y1166="NS",AB1166="NS"),0,IF(AND(M1905="NA",Y1166="NA",AB1166="NA"),0,IF(M1905&gt;=SUM(Y1166,AB1166),0,1)))</f>
        <v>0</v>
      </c>
      <c r="BN1766" s="422">
        <f t="shared" si="836"/>
        <v>0</v>
      </c>
      <c r="BO1766" s="567">
        <f t="shared" si="836"/>
        <v>0</v>
      </c>
      <c r="BP1766" s="338">
        <f t="shared" si="775"/>
        <v>0</v>
      </c>
      <c r="BQ1766" s="294" t="str">
        <f>IF(BP1766=0,"",
IF(SUM($BP$1756:BP1766)=1,BR1766,
IF($BP$1877&gt;SUM($BP$1756:BP1766),_xlfn.CONCAT(", ",BR1766),
IF($BP$1877=SUM($BP$1756:BP1766),_xlfn.CONCAT(" y ",BR1766)))))</f>
        <v/>
      </c>
      <c r="BR1766" s="89" t="s">
        <v>5129</v>
      </c>
      <c r="BS1766" s="560">
        <f t="shared" si="776"/>
        <v>0</v>
      </c>
      <c r="BT1766" s="575">
        <f t="shared" si="777"/>
        <v>0</v>
      </c>
      <c r="BU1766" s="572">
        <f t="shared" si="778"/>
        <v>0</v>
      </c>
      <c r="BV1766" s="560">
        <f t="shared" si="779"/>
        <v>0</v>
      </c>
      <c r="BW1766" s="575">
        <f t="shared" si="780"/>
        <v>0</v>
      </c>
      <c r="BX1766" s="572">
        <f t="shared" si="781"/>
        <v>0</v>
      </c>
      <c r="BY1766" s="560">
        <f t="shared" si="782"/>
        <v>0</v>
      </c>
      <c r="BZ1766" s="575">
        <f t="shared" si="783"/>
        <v>0</v>
      </c>
      <c r="CA1766" s="572">
        <f t="shared" si="784"/>
        <v>0</v>
      </c>
      <c r="CB1766" s="560">
        <f t="shared" si="785"/>
        <v>0</v>
      </c>
      <c r="CC1766" s="575">
        <f t="shared" si="786"/>
        <v>0</v>
      </c>
      <c r="CD1766" s="572">
        <f t="shared" si="787"/>
        <v>0</v>
      </c>
      <c r="CE1766" s="560">
        <f t="shared" si="788"/>
        <v>0</v>
      </c>
      <c r="CF1766" s="575">
        <f t="shared" si="789"/>
        <v>0</v>
      </c>
      <c r="CG1766" s="572">
        <f t="shared" si="790"/>
        <v>0</v>
      </c>
      <c r="CH1766" s="560">
        <f t="shared" si="791"/>
        <v>0</v>
      </c>
      <c r="CI1766" s="575">
        <f t="shared" si="792"/>
        <v>0</v>
      </c>
      <c r="CJ1766" s="572">
        <f t="shared" si="793"/>
        <v>0</v>
      </c>
      <c r="CK1766" s="560">
        <f t="shared" si="794"/>
        <v>0</v>
      </c>
      <c r="CL1766" s="575">
        <f t="shared" si="795"/>
        <v>0</v>
      </c>
      <c r="CM1766" s="572">
        <f t="shared" si="796"/>
        <v>0</v>
      </c>
      <c r="CN1766" s="560">
        <f t="shared" si="797"/>
        <v>0</v>
      </c>
      <c r="CO1766" s="575">
        <f t="shared" si="798"/>
        <v>0</v>
      </c>
      <c r="CP1766" s="572">
        <f t="shared" si="799"/>
        <v>0</v>
      </c>
      <c r="CQ1766" s="560">
        <f t="shared" si="800"/>
        <v>0</v>
      </c>
      <c r="CR1766" s="575">
        <f t="shared" si="801"/>
        <v>0</v>
      </c>
      <c r="CS1766" s="572">
        <f t="shared" si="802"/>
        <v>0</v>
      </c>
      <c r="CT1766" s="560">
        <f t="shared" si="803"/>
        <v>0</v>
      </c>
      <c r="CU1766" s="575">
        <f t="shared" si="804"/>
        <v>0</v>
      </c>
      <c r="CV1766" s="572">
        <f t="shared" si="805"/>
        <v>0</v>
      </c>
      <c r="CW1766" s="560">
        <f t="shared" si="806"/>
        <v>0</v>
      </c>
      <c r="CX1766" s="575">
        <f t="shared" si="807"/>
        <v>0</v>
      </c>
      <c r="CY1766" s="572">
        <f t="shared" si="808"/>
        <v>0</v>
      </c>
      <c r="CZ1766" s="293">
        <f t="shared" si="809"/>
        <v>0</v>
      </c>
      <c r="DA1766" s="294" t="str">
        <f>IF(CZ1766=0,"",
IF(SUM($CZ$1756:CZ1766)=1,DB1766,
IF($CZ$1877&gt;SUM($CZ$1756:CZ1766),_xlfn.CONCAT(", ",DB1766),
IF($CZ$1877=SUM($CZ$1756:CZ1766),_xlfn.CONCAT(" y ",DB1766)))))</f>
        <v/>
      </c>
      <c r="DB1766" s="89" t="s">
        <v>5129</v>
      </c>
    </row>
    <row r="1767" spans="1:106" ht="15" customHeight="1">
      <c r="A1767" s="64"/>
      <c r="B1767" s="11"/>
      <c r="C1767" s="58" t="s">
        <v>5062</v>
      </c>
      <c r="D1767" s="1020" t="str">
        <f>IF(CNGE_2025_M1_Secc5_Sub1!$D41="","",CNGE_2025_M1_Secc5_Sub1!$D41)</f>
        <v/>
      </c>
      <c r="E1767" s="889"/>
      <c r="F1767" s="889"/>
      <c r="G1767" s="889"/>
      <c r="H1767" s="889"/>
      <c r="I1767" s="889"/>
      <c r="J1767" s="889"/>
      <c r="K1767" s="889"/>
      <c r="L1767" s="890"/>
      <c r="M1767" s="818"/>
      <c r="N1767" s="818"/>
      <c r="O1767" s="818"/>
      <c r="P1767" s="818"/>
      <c r="Q1767" s="818"/>
      <c r="R1767" s="818"/>
      <c r="S1767" s="818"/>
      <c r="T1767" s="818"/>
      <c r="U1767" s="818"/>
      <c r="V1767" s="818"/>
      <c r="W1767" s="818"/>
      <c r="X1767" s="818"/>
      <c r="Y1767" s="818"/>
      <c r="Z1767" s="818"/>
      <c r="AA1767" s="818"/>
      <c r="AB1767" s="818"/>
      <c r="AC1767" s="818"/>
      <c r="AD1767" s="818"/>
      <c r="AI1767">
        <f t="shared" si="748"/>
        <v>0</v>
      </c>
      <c r="AJ1767">
        <f t="shared" si="749"/>
        <v>0</v>
      </c>
      <c r="AK1767">
        <f t="shared" si="750"/>
        <v>0</v>
      </c>
      <c r="AL1767">
        <f t="shared" si="751"/>
        <v>0</v>
      </c>
      <c r="AM1767">
        <f t="shared" si="752"/>
        <v>0</v>
      </c>
      <c r="AN1767">
        <f t="shared" si="753"/>
        <v>0</v>
      </c>
      <c r="AO1767">
        <f t="shared" si="754"/>
        <v>0</v>
      </c>
      <c r="AP1767">
        <f t="shared" si="755"/>
        <v>0</v>
      </c>
      <c r="AQ1767">
        <f t="shared" si="756"/>
        <v>0</v>
      </c>
      <c r="AR1767">
        <f t="shared" si="757"/>
        <v>0</v>
      </c>
      <c r="AS1767">
        <f t="shared" si="758"/>
        <v>0</v>
      </c>
      <c r="AT1767">
        <f t="shared" si="759"/>
        <v>0</v>
      </c>
      <c r="AU1767">
        <f t="shared" si="760"/>
        <v>0</v>
      </c>
      <c r="AV1767">
        <f t="shared" si="761"/>
        <v>0</v>
      </c>
      <c r="AW1767">
        <f t="shared" si="762"/>
        <v>0</v>
      </c>
      <c r="AX1767">
        <f t="shared" si="763"/>
        <v>0</v>
      </c>
      <c r="AY1767">
        <f t="shared" si="764"/>
        <v>0</v>
      </c>
      <c r="AZ1767">
        <f t="shared" si="765"/>
        <v>0</v>
      </c>
      <c r="BA1767">
        <f t="shared" si="766"/>
        <v>0</v>
      </c>
      <c r="BB1767">
        <f t="shared" si="767"/>
        <v>0</v>
      </c>
      <c r="BC1767">
        <f t="shared" si="768"/>
        <v>0</v>
      </c>
      <c r="BD1767">
        <f t="shared" si="769"/>
        <v>0</v>
      </c>
      <c r="BE1767">
        <f t="shared" si="770"/>
        <v>0</v>
      </c>
      <c r="BF1767">
        <f t="shared" si="771"/>
        <v>0</v>
      </c>
      <c r="BG1767" s="558">
        <f t="shared" ref="BG1767:BI1767" si="837">IF(OR(M1640="NS",M1906="NS",S1167="NS"),0,IF(AND(M1640="NA",M1906="NA",S1167="NA"),0,IF(SUM(M1640,M1906)&gt;=S1167,0,1)))</f>
        <v>0</v>
      </c>
      <c r="BH1767" s="562">
        <f t="shared" si="837"/>
        <v>0</v>
      </c>
      <c r="BI1767" s="560">
        <f t="shared" si="837"/>
        <v>0</v>
      </c>
      <c r="BJ1767" s="564">
        <f t="shared" ref="BJ1767:BL1767" si="838">IF(OR(M1640="NS",V1167="NS",AB1167="NS"),0,IF(AND(M1640="NA",V1167="NA",AB1167="NA"),0,IF(M1640&gt;=SUM(V1167,AB1167),0,1)))</f>
        <v>0</v>
      </c>
      <c r="BK1767" s="366">
        <f t="shared" si="838"/>
        <v>0</v>
      </c>
      <c r="BL1767" s="465">
        <f t="shared" si="838"/>
        <v>0</v>
      </c>
      <c r="BM1767" s="565">
        <f t="shared" ref="BM1767:BO1767" si="839">IF(OR(M1906="NS",Y1167="NS",AB1167="NS"),0,IF(AND(M1906="NA",Y1167="NA",AB1167="NA"),0,IF(M1906&gt;=SUM(Y1167,AB1167),0,1)))</f>
        <v>0</v>
      </c>
      <c r="BN1767" s="422">
        <f t="shared" si="839"/>
        <v>0</v>
      </c>
      <c r="BO1767" s="567">
        <f t="shared" si="839"/>
        <v>0</v>
      </c>
      <c r="BP1767" s="338">
        <f t="shared" si="775"/>
        <v>0</v>
      </c>
      <c r="BQ1767" s="294" t="str">
        <f>IF(BP1767=0,"",
IF(SUM($BP$1756:BP1767)=1,BR1767,
IF($BP$1877&gt;SUM($BP$1756:BP1767),_xlfn.CONCAT(", ",BR1767),
IF($BP$1877=SUM($BP$1756:BP1767),_xlfn.CONCAT(" y ",BR1767)))))</f>
        <v/>
      </c>
      <c r="BR1767" s="89" t="s">
        <v>5130</v>
      </c>
      <c r="BS1767" s="560">
        <f t="shared" si="776"/>
        <v>0</v>
      </c>
      <c r="BT1767" s="575">
        <f t="shared" si="777"/>
        <v>0</v>
      </c>
      <c r="BU1767" s="572">
        <f t="shared" si="778"/>
        <v>0</v>
      </c>
      <c r="BV1767" s="560">
        <f t="shared" si="779"/>
        <v>0</v>
      </c>
      <c r="BW1767" s="575">
        <f t="shared" si="780"/>
        <v>0</v>
      </c>
      <c r="BX1767" s="572">
        <f t="shared" si="781"/>
        <v>0</v>
      </c>
      <c r="BY1767" s="560">
        <f t="shared" si="782"/>
        <v>0</v>
      </c>
      <c r="BZ1767" s="575">
        <f t="shared" si="783"/>
        <v>0</v>
      </c>
      <c r="CA1767" s="572">
        <f t="shared" si="784"/>
        <v>0</v>
      </c>
      <c r="CB1767" s="560">
        <f t="shared" si="785"/>
        <v>0</v>
      </c>
      <c r="CC1767" s="575">
        <f t="shared" si="786"/>
        <v>0</v>
      </c>
      <c r="CD1767" s="572">
        <f t="shared" si="787"/>
        <v>0</v>
      </c>
      <c r="CE1767" s="560">
        <f t="shared" si="788"/>
        <v>0</v>
      </c>
      <c r="CF1767" s="575">
        <f t="shared" si="789"/>
        <v>0</v>
      </c>
      <c r="CG1767" s="572">
        <f t="shared" si="790"/>
        <v>0</v>
      </c>
      <c r="CH1767" s="560">
        <f t="shared" si="791"/>
        <v>0</v>
      </c>
      <c r="CI1767" s="575">
        <f t="shared" si="792"/>
        <v>0</v>
      </c>
      <c r="CJ1767" s="572">
        <f t="shared" si="793"/>
        <v>0</v>
      </c>
      <c r="CK1767" s="560">
        <f t="shared" si="794"/>
        <v>0</v>
      </c>
      <c r="CL1767" s="575">
        <f t="shared" si="795"/>
        <v>0</v>
      </c>
      <c r="CM1767" s="572">
        <f t="shared" si="796"/>
        <v>0</v>
      </c>
      <c r="CN1767" s="560">
        <f t="shared" si="797"/>
        <v>0</v>
      </c>
      <c r="CO1767" s="575">
        <f t="shared" si="798"/>
        <v>0</v>
      </c>
      <c r="CP1767" s="572">
        <f t="shared" si="799"/>
        <v>0</v>
      </c>
      <c r="CQ1767" s="560">
        <f t="shared" si="800"/>
        <v>0</v>
      </c>
      <c r="CR1767" s="575">
        <f t="shared" si="801"/>
        <v>0</v>
      </c>
      <c r="CS1767" s="572">
        <f t="shared" si="802"/>
        <v>0</v>
      </c>
      <c r="CT1767" s="560">
        <f t="shared" si="803"/>
        <v>0</v>
      </c>
      <c r="CU1767" s="575">
        <f t="shared" si="804"/>
        <v>0</v>
      </c>
      <c r="CV1767" s="572">
        <f t="shared" si="805"/>
        <v>0</v>
      </c>
      <c r="CW1767" s="560">
        <f t="shared" si="806"/>
        <v>0</v>
      </c>
      <c r="CX1767" s="575">
        <f t="shared" si="807"/>
        <v>0</v>
      </c>
      <c r="CY1767" s="572">
        <f t="shared" si="808"/>
        <v>0</v>
      </c>
      <c r="CZ1767" s="293">
        <f t="shared" si="809"/>
        <v>0</v>
      </c>
      <c r="DA1767" s="294" t="str">
        <f>IF(CZ1767=0,"",
IF(SUM($CZ$1756:CZ1767)=1,DB1767,
IF($CZ$1877&gt;SUM($CZ$1756:CZ1767),_xlfn.CONCAT(", ",DB1767),
IF($CZ$1877=SUM($CZ$1756:CZ1767),_xlfn.CONCAT(" y ",DB1767)))))</f>
        <v/>
      </c>
      <c r="DB1767" s="89" t="s">
        <v>5130</v>
      </c>
    </row>
    <row r="1768" spans="1:106" ht="15" customHeight="1">
      <c r="A1768" s="64"/>
      <c r="B1768" s="11"/>
      <c r="C1768" s="58" t="s">
        <v>5063</v>
      </c>
      <c r="D1768" s="1020" t="str">
        <f>IF(CNGE_2025_M1_Secc5_Sub1!$D42="","",CNGE_2025_M1_Secc5_Sub1!$D42)</f>
        <v/>
      </c>
      <c r="E1768" s="889"/>
      <c r="F1768" s="889"/>
      <c r="G1768" s="889"/>
      <c r="H1768" s="889"/>
      <c r="I1768" s="889"/>
      <c r="J1768" s="889"/>
      <c r="K1768" s="889"/>
      <c r="L1768" s="890"/>
      <c r="M1768" s="818"/>
      <c r="N1768" s="818"/>
      <c r="O1768" s="818"/>
      <c r="P1768" s="818"/>
      <c r="Q1768" s="818"/>
      <c r="R1768" s="818"/>
      <c r="S1768" s="818"/>
      <c r="T1768" s="818"/>
      <c r="U1768" s="818"/>
      <c r="V1768" s="818"/>
      <c r="W1768" s="818"/>
      <c r="X1768" s="818"/>
      <c r="Y1768" s="818"/>
      <c r="Z1768" s="818"/>
      <c r="AA1768" s="818"/>
      <c r="AB1768" s="818"/>
      <c r="AC1768" s="818"/>
      <c r="AD1768" s="818"/>
      <c r="AI1768">
        <f t="shared" si="748"/>
        <v>0</v>
      </c>
      <c r="AJ1768">
        <f t="shared" si="749"/>
        <v>0</v>
      </c>
      <c r="AK1768">
        <f t="shared" si="750"/>
        <v>0</v>
      </c>
      <c r="AL1768">
        <f t="shared" si="751"/>
        <v>0</v>
      </c>
      <c r="AM1768">
        <f t="shared" si="752"/>
        <v>0</v>
      </c>
      <c r="AN1768">
        <f t="shared" si="753"/>
        <v>0</v>
      </c>
      <c r="AO1768">
        <f t="shared" si="754"/>
        <v>0</v>
      </c>
      <c r="AP1768">
        <f t="shared" si="755"/>
        <v>0</v>
      </c>
      <c r="AQ1768">
        <f t="shared" si="756"/>
        <v>0</v>
      </c>
      <c r="AR1768">
        <f t="shared" si="757"/>
        <v>0</v>
      </c>
      <c r="AS1768">
        <f t="shared" si="758"/>
        <v>0</v>
      </c>
      <c r="AT1768">
        <f t="shared" si="759"/>
        <v>0</v>
      </c>
      <c r="AU1768">
        <f t="shared" si="760"/>
        <v>0</v>
      </c>
      <c r="AV1768">
        <f t="shared" si="761"/>
        <v>0</v>
      </c>
      <c r="AW1768">
        <f t="shared" si="762"/>
        <v>0</v>
      </c>
      <c r="AX1768">
        <f t="shared" si="763"/>
        <v>0</v>
      </c>
      <c r="AY1768">
        <f t="shared" si="764"/>
        <v>0</v>
      </c>
      <c r="AZ1768">
        <f t="shared" si="765"/>
        <v>0</v>
      </c>
      <c r="BA1768">
        <f t="shared" si="766"/>
        <v>0</v>
      </c>
      <c r="BB1768">
        <f t="shared" si="767"/>
        <v>0</v>
      </c>
      <c r="BC1768">
        <f t="shared" si="768"/>
        <v>0</v>
      </c>
      <c r="BD1768">
        <f t="shared" si="769"/>
        <v>0</v>
      </c>
      <c r="BE1768">
        <f t="shared" si="770"/>
        <v>0</v>
      </c>
      <c r="BF1768">
        <f t="shared" si="771"/>
        <v>0</v>
      </c>
      <c r="BG1768" s="558">
        <f t="shared" ref="BG1768:BI1768" si="840">IF(OR(M1641="NS",M1907="NS",S1168="NS"),0,IF(AND(M1641="NA",M1907="NA",S1168="NA"),0,IF(SUM(M1641,M1907)&gt;=S1168,0,1)))</f>
        <v>0</v>
      </c>
      <c r="BH1768" s="562">
        <f t="shared" si="840"/>
        <v>0</v>
      </c>
      <c r="BI1768" s="560">
        <f t="shared" si="840"/>
        <v>0</v>
      </c>
      <c r="BJ1768" s="564">
        <f t="shared" ref="BJ1768:BL1768" si="841">IF(OR(M1641="NS",V1168="NS",AB1168="NS"),0,IF(AND(M1641="NA",V1168="NA",AB1168="NA"),0,IF(M1641&gt;=SUM(V1168,AB1168),0,1)))</f>
        <v>0</v>
      </c>
      <c r="BK1768" s="366">
        <f t="shared" si="841"/>
        <v>0</v>
      </c>
      <c r="BL1768" s="465">
        <f t="shared" si="841"/>
        <v>0</v>
      </c>
      <c r="BM1768" s="565">
        <f t="shared" ref="BM1768:BO1768" si="842">IF(OR(M1907="NS",Y1168="NS",AB1168="NS"),0,IF(AND(M1907="NA",Y1168="NA",AB1168="NA"),0,IF(M1907&gt;=SUM(Y1168,AB1168),0,1)))</f>
        <v>0</v>
      </c>
      <c r="BN1768" s="422">
        <f t="shared" si="842"/>
        <v>0</v>
      </c>
      <c r="BO1768" s="567">
        <f t="shared" si="842"/>
        <v>0</v>
      </c>
      <c r="BP1768" s="338">
        <f t="shared" si="775"/>
        <v>0</v>
      </c>
      <c r="BQ1768" s="294" t="str">
        <f>IF(BP1768=0,"",
IF(SUM($BP$1756:BP1768)=1,BR1768,
IF($BP$1877&gt;SUM($BP$1756:BP1768),_xlfn.CONCAT(", ",BR1768),
IF($BP$1877=SUM($BP$1756:BP1768),_xlfn.CONCAT(" y ",BR1768)))))</f>
        <v/>
      </c>
      <c r="BR1768" s="89" t="s">
        <v>5131</v>
      </c>
      <c r="BS1768" s="560">
        <f t="shared" si="776"/>
        <v>0</v>
      </c>
      <c r="BT1768" s="575">
        <f t="shared" si="777"/>
        <v>0</v>
      </c>
      <c r="BU1768" s="572">
        <f t="shared" si="778"/>
        <v>0</v>
      </c>
      <c r="BV1768" s="560">
        <f t="shared" si="779"/>
        <v>0</v>
      </c>
      <c r="BW1768" s="575">
        <f t="shared" si="780"/>
        <v>0</v>
      </c>
      <c r="BX1768" s="572">
        <f t="shared" si="781"/>
        <v>0</v>
      </c>
      <c r="BY1768" s="560">
        <f t="shared" si="782"/>
        <v>0</v>
      </c>
      <c r="BZ1768" s="575">
        <f t="shared" si="783"/>
        <v>0</v>
      </c>
      <c r="CA1768" s="572">
        <f t="shared" si="784"/>
        <v>0</v>
      </c>
      <c r="CB1768" s="560">
        <f t="shared" si="785"/>
        <v>0</v>
      </c>
      <c r="CC1768" s="575">
        <f t="shared" si="786"/>
        <v>0</v>
      </c>
      <c r="CD1768" s="572">
        <f t="shared" si="787"/>
        <v>0</v>
      </c>
      <c r="CE1768" s="560">
        <f t="shared" si="788"/>
        <v>0</v>
      </c>
      <c r="CF1768" s="575">
        <f t="shared" si="789"/>
        <v>0</v>
      </c>
      <c r="CG1768" s="572">
        <f t="shared" si="790"/>
        <v>0</v>
      </c>
      <c r="CH1768" s="560">
        <f t="shared" si="791"/>
        <v>0</v>
      </c>
      <c r="CI1768" s="575">
        <f t="shared" si="792"/>
        <v>0</v>
      </c>
      <c r="CJ1768" s="572">
        <f t="shared" si="793"/>
        <v>0</v>
      </c>
      <c r="CK1768" s="560">
        <f t="shared" si="794"/>
        <v>0</v>
      </c>
      <c r="CL1768" s="575">
        <f t="shared" si="795"/>
        <v>0</v>
      </c>
      <c r="CM1768" s="572">
        <f t="shared" si="796"/>
        <v>0</v>
      </c>
      <c r="CN1768" s="560">
        <f t="shared" si="797"/>
        <v>0</v>
      </c>
      <c r="CO1768" s="575">
        <f t="shared" si="798"/>
        <v>0</v>
      </c>
      <c r="CP1768" s="572">
        <f t="shared" si="799"/>
        <v>0</v>
      </c>
      <c r="CQ1768" s="560">
        <f t="shared" si="800"/>
        <v>0</v>
      </c>
      <c r="CR1768" s="575">
        <f t="shared" si="801"/>
        <v>0</v>
      </c>
      <c r="CS1768" s="572">
        <f t="shared" si="802"/>
        <v>0</v>
      </c>
      <c r="CT1768" s="560">
        <f t="shared" si="803"/>
        <v>0</v>
      </c>
      <c r="CU1768" s="575">
        <f t="shared" si="804"/>
        <v>0</v>
      </c>
      <c r="CV1768" s="572">
        <f t="shared" si="805"/>
        <v>0</v>
      </c>
      <c r="CW1768" s="560">
        <f t="shared" si="806"/>
        <v>0</v>
      </c>
      <c r="CX1768" s="575">
        <f t="shared" si="807"/>
        <v>0</v>
      </c>
      <c r="CY1768" s="572">
        <f t="shared" si="808"/>
        <v>0</v>
      </c>
      <c r="CZ1768" s="293">
        <f t="shared" si="809"/>
        <v>0</v>
      </c>
      <c r="DA1768" s="294" t="str">
        <f>IF(CZ1768=0,"",
IF(SUM($CZ$1756:CZ1768)=1,DB1768,
IF($CZ$1877&gt;SUM($CZ$1756:CZ1768),_xlfn.CONCAT(", ",DB1768),
IF($CZ$1877=SUM($CZ$1756:CZ1768),_xlfn.CONCAT(" y ",DB1768)))))</f>
        <v/>
      </c>
      <c r="DB1768" s="89" t="s">
        <v>5131</v>
      </c>
    </row>
    <row r="1769" spans="1:106" ht="15" customHeight="1">
      <c r="A1769" s="64"/>
      <c r="B1769" s="11"/>
      <c r="C1769" s="58" t="s">
        <v>5064</v>
      </c>
      <c r="D1769" s="1020" t="str">
        <f>IF(CNGE_2025_M1_Secc5_Sub1!$D43="","",CNGE_2025_M1_Secc5_Sub1!$D43)</f>
        <v/>
      </c>
      <c r="E1769" s="889"/>
      <c r="F1769" s="889"/>
      <c r="G1769" s="889"/>
      <c r="H1769" s="889"/>
      <c r="I1769" s="889"/>
      <c r="J1769" s="889"/>
      <c r="K1769" s="889"/>
      <c r="L1769" s="890"/>
      <c r="M1769" s="818"/>
      <c r="N1769" s="818"/>
      <c r="O1769" s="818"/>
      <c r="P1769" s="818"/>
      <c r="Q1769" s="818"/>
      <c r="R1769" s="818"/>
      <c r="S1769" s="818"/>
      <c r="T1769" s="818"/>
      <c r="U1769" s="818"/>
      <c r="V1769" s="818"/>
      <c r="W1769" s="818"/>
      <c r="X1769" s="818"/>
      <c r="Y1769" s="818"/>
      <c r="Z1769" s="818"/>
      <c r="AA1769" s="818"/>
      <c r="AB1769" s="818"/>
      <c r="AC1769" s="818"/>
      <c r="AD1769" s="818"/>
      <c r="AI1769">
        <f t="shared" si="748"/>
        <v>0</v>
      </c>
      <c r="AJ1769">
        <f t="shared" si="749"/>
        <v>0</v>
      </c>
      <c r="AK1769">
        <f t="shared" si="750"/>
        <v>0</v>
      </c>
      <c r="AL1769">
        <f t="shared" si="751"/>
        <v>0</v>
      </c>
      <c r="AM1769">
        <f t="shared" si="752"/>
        <v>0</v>
      </c>
      <c r="AN1769">
        <f t="shared" si="753"/>
        <v>0</v>
      </c>
      <c r="AO1769">
        <f t="shared" si="754"/>
        <v>0</v>
      </c>
      <c r="AP1769">
        <f t="shared" si="755"/>
        <v>0</v>
      </c>
      <c r="AQ1769">
        <f t="shared" si="756"/>
        <v>0</v>
      </c>
      <c r="AR1769">
        <f t="shared" si="757"/>
        <v>0</v>
      </c>
      <c r="AS1769">
        <f t="shared" si="758"/>
        <v>0</v>
      </c>
      <c r="AT1769">
        <f t="shared" si="759"/>
        <v>0</v>
      </c>
      <c r="AU1769">
        <f t="shared" si="760"/>
        <v>0</v>
      </c>
      <c r="AV1769">
        <f t="shared" si="761"/>
        <v>0</v>
      </c>
      <c r="AW1769">
        <f t="shared" si="762"/>
        <v>0</v>
      </c>
      <c r="AX1769">
        <f t="shared" si="763"/>
        <v>0</v>
      </c>
      <c r="AY1769">
        <f t="shared" si="764"/>
        <v>0</v>
      </c>
      <c r="AZ1769">
        <f t="shared" si="765"/>
        <v>0</v>
      </c>
      <c r="BA1769">
        <f t="shared" si="766"/>
        <v>0</v>
      </c>
      <c r="BB1769">
        <f t="shared" si="767"/>
        <v>0</v>
      </c>
      <c r="BC1769">
        <f t="shared" si="768"/>
        <v>0</v>
      </c>
      <c r="BD1769">
        <f t="shared" si="769"/>
        <v>0</v>
      </c>
      <c r="BE1769">
        <f t="shared" si="770"/>
        <v>0</v>
      </c>
      <c r="BF1769">
        <f t="shared" si="771"/>
        <v>0</v>
      </c>
      <c r="BG1769" s="558">
        <f t="shared" ref="BG1769:BI1769" si="843">IF(OR(M1642="NS",M1908="NS",S1169="NS"),0,IF(AND(M1642="NA",M1908="NA",S1169="NA"),0,IF(SUM(M1642,M1908)&gt;=S1169,0,1)))</f>
        <v>0</v>
      </c>
      <c r="BH1769" s="562">
        <f t="shared" si="843"/>
        <v>0</v>
      </c>
      <c r="BI1769" s="560">
        <f t="shared" si="843"/>
        <v>0</v>
      </c>
      <c r="BJ1769" s="564">
        <f t="shared" ref="BJ1769:BL1769" si="844">IF(OR(M1642="NS",V1169="NS",AB1169="NS"),0,IF(AND(M1642="NA",V1169="NA",AB1169="NA"),0,IF(M1642&gt;=SUM(V1169,AB1169),0,1)))</f>
        <v>0</v>
      </c>
      <c r="BK1769" s="366">
        <f t="shared" si="844"/>
        <v>0</v>
      </c>
      <c r="BL1769" s="465">
        <f t="shared" si="844"/>
        <v>0</v>
      </c>
      <c r="BM1769" s="565">
        <f t="shared" ref="BM1769:BO1769" si="845">IF(OR(M1908="NS",Y1169="NS",AB1169="NS"),0,IF(AND(M1908="NA",Y1169="NA",AB1169="NA"),0,IF(M1908&gt;=SUM(Y1169,AB1169),0,1)))</f>
        <v>0</v>
      </c>
      <c r="BN1769" s="422">
        <f t="shared" si="845"/>
        <v>0</v>
      </c>
      <c r="BO1769" s="567">
        <f t="shared" si="845"/>
        <v>0</v>
      </c>
      <c r="BP1769" s="338">
        <f t="shared" si="775"/>
        <v>0</v>
      </c>
      <c r="BQ1769" s="294" t="str">
        <f>IF(BP1769=0,"",
IF(SUM($BP$1756:BP1769)=1,BR1769,
IF($BP$1877&gt;SUM($BP$1756:BP1769),_xlfn.CONCAT(", ",BR1769),
IF($BP$1877=SUM($BP$1756:BP1769),_xlfn.CONCAT(" y ",BR1769)))))</f>
        <v/>
      </c>
      <c r="BR1769" s="89" t="s">
        <v>5132</v>
      </c>
      <c r="BS1769" s="560">
        <f t="shared" si="776"/>
        <v>0</v>
      </c>
      <c r="BT1769" s="575">
        <f t="shared" si="777"/>
        <v>0</v>
      </c>
      <c r="BU1769" s="572">
        <f t="shared" si="778"/>
        <v>0</v>
      </c>
      <c r="BV1769" s="560">
        <f t="shared" si="779"/>
        <v>0</v>
      </c>
      <c r="BW1769" s="575">
        <f t="shared" si="780"/>
        <v>0</v>
      </c>
      <c r="BX1769" s="572">
        <f t="shared" si="781"/>
        <v>0</v>
      </c>
      <c r="BY1769" s="560">
        <f t="shared" si="782"/>
        <v>0</v>
      </c>
      <c r="BZ1769" s="575">
        <f t="shared" si="783"/>
        <v>0</v>
      </c>
      <c r="CA1769" s="572">
        <f t="shared" si="784"/>
        <v>0</v>
      </c>
      <c r="CB1769" s="560">
        <f t="shared" si="785"/>
        <v>0</v>
      </c>
      <c r="CC1769" s="575">
        <f t="shared" si="786"/>
        <v>0</v>
      </c>
      <c r="CD1769" s="572">
        <f t="shared" si="787"/>
        <v>0</v>
      </c>
      <c r="CE1769" s="560">
        <f t="shared" si="788"/>
        <v>0</v>
      </c>
      <c r="CF1769" s="575">
        <f t="shared" si="789"/>
        <v>0</v>
      </c>
      <c r="CG1769" s="572">
        <f t="shared" si="790"/>
        <v>0</v>
      </c>
      <c r="CH1769" s="560">
        <f t="shared" si="791"/>
        <v>0</v>
      </c>
      <c r="CI1769" s="575">
        <f t="shared" si="792"/>
        <v>0</v>
      </c>
      <c r="CJ1769" s="572">
        <f t="shared" si="793"/>
        <v>0</v>
      </c>
      <c r="CK1769" s="560">
        <f t="shared" si="794"/>
        <v>0</v>
      </c>
      <c r="CL1769" s="575">
        <f t="shared" si="795"/>
        <v>0</v>
      </c>
      <c r="CM1769" s="572">
        <f t="shared" si="796"/>
        <v>0</v>
      </c>
      <c r="CN1769" s="560">
        <f t="shared" si="797"/>
        <v>0</v>
      </c>
      <c r="CO1769" s="575">
        <f t="shared" si="798"/>
        <v>0</v>
      </c>
      <c r="CP1769" s="572">
        <f t="shared" si="799"/>
        <v>0</v>
      </c>
      <c r="CQ1769" s="560">
        <f t="shared" si="800"/>
        <v>0</v>
      </c>
      <c r="CR1769" s="575">
        <f t="shared" si="801"/>
        <v>0</v>
      </c>
      <c r="CS1769" s="572">
        <f t="shared" si="802"/>
        <v>0</v>
      </c>
      <c r="CT1769" s="560">
        <f t="shared" si="803"/>
        <v>0</v>
      </c>
      <c r="CU1769" s="575">
        <f t="shared" si="804"/>
        <v>0</v>
      </c>
      <c r="CV1769" s="572">
        <f t="shared" si="805"/>
        <v>0</v>
      </c>
      <c r="CW1769" s="560">
        <f t="shared" si="806"/>
        <v>0</v>
      </c>
      <c r="CX1769" s="575">
        <f t="shared" si="807"/>
        <v>0</v>
      </c>
      <c r="CY1769" s="572">
        <f t="shared" si="808"/>
        <v>0</v>
      </c>
      <c r="CZ1769" s="293">
        <f t="shared" si="809"/>
        <v>0</v>
      </c>
      <c r="DA1769" s="294" t="str">
        <f>IF(CZ1769=0,"",
IF(SUM($CZ$1756:CZ1769)=1,DB1769,
IF($CZ$1877&gt;SUM($CZ$1756:CZ1769),_xlfn.CONCAT(", ",DB1769),
IF($CZ$1877=SUM($CZ$1756:CZ1769),_xlfn.CONCAT(" y ",DB1769)))))</f>
        <v/>
      </c>
      <c r="DB1769" s="89" t="s">
        <v>5132</v>
      </c>
    </row>
    <row r="1770" spans="1:106" ht="15" customHeight="1">
      <c r="A1770" s="64"/>
      <c r="B1770" s="11"/>
      <c r="C1770" s="58" t="s">
        <v>5065</v>
      </c>
      <c r="D1770" s="1020" t="str">
        <f>IF(CNGE_2025_M1_Secc5_Sub1!$D44="","",CNGE_2025_M1_Secc5_Sub1!$D44)</f>
        <v/>
      </c>
      <c r="E1770" s="889"/>
      <c r="F1770" s="889"/>
      <c r="G1770" s="889"/>
      <c r="H1770" s="889"/>
      <c r="I1770" s="889"/>
      <c r="J1770" s="889"/>
      <c r="K1770" s="889"/>
      <c r="L1770" s="890"/>
      <c r="M1770" s="818"/>
      <c r="N1770" s="818"/>
      <c r="O1770" s="818"/>
      <c r="P1770" s="818"/>
      <c r="Q1770" s="818"/>
      <c r="R1770" s="818"/>
      <c r="S1770" s="818"/>
      <c r="T1770" s="818"/>
      <c r="U1770" s="818"/>
      <c r="V1770" s="818"/>
      <c r="W1770" s="818"/>
      <c r="X1770" s="818"/>
      <c r="Y1770" s="818"/>
      <c r="Z1770" s="818"/>
      <c r="AA1770" s="818"/>
      <c r="AB1770" s="818"/>
      <c r="AC1770" s="818"/>
      <c r="AD1770" s="818"/>
      <c r="AI1770">
        <f t="shared" si="748"/>
        <v>0</v>
      </c>
      <c r="AJ1770">
        <f t="shared" si="749"/>
        <v>0</v>
      </c>
      <c r="AK1770">
        <f t="shared" si="750"/>
        <v>0</v>
      </c>
      <c r="AL1770">
        <f t="shared" si="751"/>
        <v>0</v>
      </c>
      <c r="AM1770">
        <f t="shared" si="752"/>
        <v>0</v>
      </c>
      <c r="AN1770">
        <f t="shared" si="753"/>
        <v>0</v>
      </c>
      <c r="AO1770">
        <f t="shared" si="754"/>
        <v>0</v>
      </c>
      <c r="AP1770">
        <f t="shared" si="755"/>
        <v>0</v>
      </c>
      <c r="AQ1770">
        <f t="shared" si="756"/>
        <v>0</v>
      </c>
      <c r="AR1770">
        <f t="shared" si="757"/>
        <v>0</v>
      </c>
      <c r="AS1770">
        <f t="shared" si="758"/>
        <v>0</v>
      </c>
      <c r="AT1770">
        <f t="shared" si="759"/>
        <v>0</v>
      </c>
      <c r="AU1770">
        <f t="shared" si="760"/>
        <v>0</v>
      </c>
      <c r="AV1770">
        <f t="shared" si="761"/>
        <v>0</v>
      </c>
      <c r="AW1770">
        <f t="shared" si="762"/>
        <v>0</v>
      </c>
      <c r="AX1770">
        <f t="shared" si="763"/>
        <v>0</v>
      </c>
      <c r="AY1770">
        <f t="shared" si="764"/>
        <v>0</v>
      </c>
      <c r="AZ1770">
        <f t="shared" si="765"/>
        <v>0</v>
      </c>
      <c r="BA1770">
        <f t="shared" si="766"/>
        <v>0</v>
      </c>
      <c r="BB1770">
        <f t="shared" si="767"/>
        <v>0</v>
      </c>
      <c r="BC1770">
        <f t="shared" si="768"/>
        <v>0</v>
      </c>
      <c r="BD1770">
        <f t="shared" si="769"/>
        <v>0</v>
      </c>
      <c r="BE1770">
        <f t="shared" si="770"/>
        <v>0</v>
      </c>
      <c r="BF1770">
        <f t="shared" si="771"/>
        <v>0</v>
      </c>
      <c r="BG1770" s="558">
        <f t="shared" ref="BG1770:BI1770" si="846">IF(OR(M1643="NS",M1909="NS",S1170="NS"),0,IF(AND(M1643="NA",M1909="NA",S1170="NA"),0,IF(SUM(M1643,M1909)&gt;=S1170,0,1)))</f>
        <v>0</v>
      </c>
      <c r="BH1770" s="562">
        <f t="shared" si="846"/>
        <v>0</v>
      </c>
      <c r="BI1770" s="560">
        <f t="shared" si="846"/>
        <v>0</v>
      </c>
      <c r="BJ1770" s="564">
        <f t="shared" ref="BJ1770:BL1770" si="847">IF(OR(M1643="NS",V1170="NS",AB1170="NS"),0,IF(AND(M1643="NA",V1170="NA",AB1170="NA"),0,IF(M1643&gt;=SUM(V1170,AB1170),0,1)))</f>
        <v>0</v>
      </c>
      <c r="BK1770" s="366">
        <f t="shared" si="847"/>
        <v>0</v>
      </c>
      <c r="BL1770" s="465">
        <f t="shared" si="847"/>
        <v>0</v>
      </c>
      <c r="BM1770" s="565">
        <f t="shared" ref="BM1770:BO1770" si="848">IF(OR(M1909="NS",Y1170="NS",AB1170="NS"),0,IF(AND(M1909="NA",Y1170="NA",AB1170="NA"),0,IF(M1909&gt;=SUM(Y1170,AB1170),0,1)))</f>
        <v>0</v>
      </c>
      <c r="BN1770" s="422">
        <f t="shared" si="848"/>
        <v>0</v>
      </c>
      <c r="BO1770" s="567">
        <f t="shared" si="848"/>
        <v>0</v>
      </c>
      <c r="BP1770" s="338">
        <f t="shared" si="775"/>
        <v>0</v>
      </c>
      <c r="BQ1770" s="294" t="str">
        <f>IF(BP1770=0,"",
IF(SUM($BP$1756:BP1770)=1,BR1770,
IF($BP$1877&gt;SUM($BP$1756:BP1770),_xlfn.CONCAT(", ",BR1770),
IF($BP$1877=SUM($BP$1756:BP1770),_xlfn.CONCAT(" y ",BR1770)))))</f>
        <v/>
      </c>
      <c r="BR1770" s="89" t="s">
        <v>5133</v>
      </c>
      <c r="BS1770" s="560">
        <f t="shared" si="776"/>
        <v>0</v>
      </c>
      <c r="BT1770" s="575">
        <f t="shared" si="777"/>
        <v>0</v>
      </c>
      <c r="BU1770" s="572">
        <f t="shared" si="778"/>
        <v>0</v>
      </c>
      <c r="BV1770" s="560">
        <f t="shared" si="779"/>
        <v>0</v>
      </c>
      <c r="BW1770" s="575">
        <f t="shared" si="780"/>
        <v>0</v>
      </c>
      <c r="BX1770" s="572">
        <f t="shared" si="781"/>
        <v>0</v>
      </c>
      <c r="BY1770" s="560">
        <f t="shared" si="782"/>
        <v>0</v>
      </c>
      <c r="BZ1770" s="575">
        <f t="shared" si="783"/>
        <v>0</v>
      </c>
      <c r="CA1770" s="572">
        <f t="shared" si="784"/>
        <v>0</v>
      </c>
      <c r="CB1770" s="560">
        <f t="shared" si="785"/>
        <v>0</v>
      </c>
      <c r="CC1770" s="575">
        <f t="shared" si="786"/>
        <v>0</v>
      </c>
      <c r="CD1770" s="572">
        <f t="shared" si="787"/>
        <v>0</v>
      </c>
      <c r="CE1770" s="560">
        <f t="shared" si="788"/>
        <v>0</v>
      </c>
      <c r="CF1770" s="575">
        <f t="shared" si="789"/>
        <v>0</v>
      </c>
      <c r="CG1770" s="572">
        <f t="shared" si="790"/>
        <v>0</v>
      </c>
      <c r="CH1770" s="560">
        <f t="shared" si="791"/>
        <v>0</v>
      </c>
      <c r="CI1770" s="575">
        <f t="shared" si="792"/>
        <v>0</v>
      </c>
      <c r="CJ1770" s="572">
        <f t="shared" si="793"/>
        <v>0</v>
      </c>
      <c r="CK1770" s="560">
        <f t="shared" si="794"/>
        <v>0</v>
      </c>
      <c r="CL1770" s="575">
        <f t="shared" si="795"/>
        <v>0</v>
      </c>
      <c r="CM1770" s="572">
        <f t="shared" si="796"/>
        <v>0</v>
      </c>
      <c r="CN1770" s="560">
        <f t="shared" si="797"/>
        <v>0</v>
      </c>
      <c r="CO1770" s="575">
        <f t="shared" si="798"/>
        <v>0</v>
      </c>
      <c r="CP1770" s="572">
        <f t="shared" si="799"/>
        <v>0</v>
      </c>
      <c r="CQ1770" s="560">
        <f t="shared" si="800"/>
        <v>0</v>
      </c>
      <c r="CR1770" s="575">
        <f t="shared" si="801"/>
        <v>0</v>
      </c>
      <c r="CS1770" s="572">
        <f t="shared" si="802"/>
        <v>0</v>
      </c>
      <c r="CT1770" s="560">
        <f t="shared" si="803"/>
        <v>0</v>
      </c>
      <c r="CU1770" s="575">
        <f t="shared" si="804"/>
        <v>0</v>
      </c>
      <c r="CV1770" s="572">
        <f t="shared" si="805"/>
        <v>0</v>
      </c>
      <c r="CW1770" s="560">
        <f t="shared" si="806"/>
        <v>0</v>
      </c>
      <c r="CX1770" s="575">
        <f t="shared" si="807"/>
        <v>0</v>
      </c>
      <c r="CY1770" s="572">
        <f t="shared" si="808"/>
        <v>0</v>
      </c>
      <c r="CZ1770" s="293">
        <f t="shared" si="809"/>
        <v>0</v>
      </c>
      <c r="DA1770" s="294" t="str">
        <f>IF(CZ1770=0,"",
IF(SUM($CZ$1756:CZ1770)=1,DB1770,
IF($CZ$1877&gt;SUM($CZ$1756:CZ1770),_xlfn.CONCAT(", ",DB1770),
IF($CZ$1877=SUM($CZ$1756:CZ1770),_xlfn.CONCAT(" y ",DB1770)))))</f>
        <v/>
      </c>
      <c r="DB1770" s="89" t="s">
        <v>5133</v>
      </c>
    </row>
    <row r="1771" spans="1:106" ht="15" customHeight="1">
      <c r="A1771" s="64"/>
      <c r="B1771" s="11"/>
      <c r="C1771" s="58" t="s">
        <v>5066</v>
      </c>
      <c r="D1771" s="1020" t="str">
        <f>IF(CNGE_2025_M1_Secc5_Sub1!$D45="","",CNGE_2025_M1_Secc5_Sub1!$D45)</f>
        <v/>
      </c>
      <c r="E1771" s="889"/>
      <c r="F1771" s="889"/>
      <c r="G1771" s="889"/>
      <c r="H1771" s="889"/>
      <c r="I1771" s="889"/>
      <c r="J1771" s="889"/>
      <c r="K1771" s="889"/>
      <c r="L1771" s="890"/>
      <c r="M1771" s="818"/>
      <c r="N1771" s="818"/>
      <c r="O1771" s="818"/>
      <c r="P1771" s="818"/>
      <c r="Q1771" s="818"/>
      <c r="R1771" s="818"/>
      <c r="S1771" s="818"/>
      <c r="T1771" s="818"/>
      <c r="U1771" s="818"/>
      <c r="V1771" s="818"/>
      <c r="W1771" s="818"/>
      <c r="X1771" s="818"/>
      <c r="Y1771" s="818"/>
      <c r="Z1771" s="818"/>
      <c r="AA1771" s="818"/>
      <c r="AB1771" s="818"/>
      <c r="AC1771" s="818"/>
      <c r="AD1771" s="818"/>
      <c r="AI1771">
        <f t="shared" si="748"/>
        <v>0</v>
      </c>
      <c r="AJ1771">
        <f t="shared" si="749"/>
        <v>0</v>
      </c>
      <c r="AK1771">
        <f t="shared" si="750"/>
        <v>0</v>
      </c>
      <c r="AL1771">
        <f t="shared" si="751"/>
        <v>0</v>
      </c>
      <c r="AM1771">
        <f t="shared" si="752"/>
        <v>0</v>
      </c>
      <c r="AN1771">
        <f t="shared" si="753"/>
        <v>0</v>
      </c>
      <c r="AO1771">
        <f t="shared" si="754"/>
        <v>0</v>
      </c>
      <c r="AP1771">
        <f t="shared" si="755"/>
        <v>0</v>
      </c>
      <c r="AQ1771">
        <f t="shared" si="756"/>
        <v>0</v>
      </c>
      <c r="AR1771">
        <f t="shared" si="757"/>
        <v>0</v>
      </c>
      <c r="AS1771">
        <f t="shared" si="758"/>
        <v>0</v>
      </c>
      <c r="AT1771">
        <f t="shared" si="759"/>
        <v>0</v>
      </c>
      <c r="AU1771">
        <f t="shared" si="760"/>
        <v>0</v>
      </c>
      <c r="AV1771">
        <f t="shared" si="761"/>
        <v>0</v>
      </c>
      <c r="AW1771">
        <f t="shared" si="762"/>
        <v>0</v>
      </c>
      <c r="AX1771">
        <f t="shared" si="763"/>
        <v>0</v>
      </c>
      <c r="AY1771">
        <f t="shared" si="764"/>
        <v>0</v>
      </c>
      <c r="AZ1771">
        <f t="shared" si="765"/>
        <v>0</v>
      </c>
      <c r="BA1771">
        <f t="shared" si="766"/>
        <v>0</v>
      </c>
      <c r="BB1771">
        <f t="shared" si="767"/>
        <v>0</v>
      </c>
      <c r="BC1771">
        <f t="shared" si="768"/>
        <v>0</v>
      </c>
      <c r="BD1771">
        <f t="shared" si="769"/>
        <v>0</v>
      </c>
      <c r="BE1771">
        <f t="shared" si="770"/>
        <v>0</v>
      </c>
      <c r="BF1771">
        <f t="shared" si="771"/>
        <v>0</v>
      </c>
      <c r="BG1771" s="558">
        <f t="shared" ref="BG1771:BI1771" si="849">IF(OR(M1644="NS",M1910="NS",S1171="NS"),0,IF(AND(M1644="NA",M1910="NA",S1171="NA"),0,IF(SUM(M1644,M1910)&gt;=S1171,0,1)))</f>
        <v>0</v>
      </c>
      <c r="BH1771" s="562">
        <f t="shared" si="849"/>
        <v>0</v>
      </c>
      <c r="BI1771" s="560">
        <f t="shared" si="849"/>
        <v>0</v>
      </c>
      <c r="BJ1771" s="564">
        <f t="shared" ref="BJ1771:BL1771" si="850">IF(OR(M1644="NS",V1171="NS",AB1171="NS"),0,IF(AND(M1644="NA",V1171="NA",AB1171="NA"),0,IF(M1644&gt;=SUM(V1171,AB1171),0,1)))</f>
        <v>0</v>
      </c>
      <c r="BK1771" s="366">
        <f t="shared" si="850"/>
        <v>0</v>
      </c>
      <c r="BL1771" s="465">
        <f t="shared" si="850"/>
        <v>0</v>
      </c>
      <c r="BM1771" s="565">
        <f t="shared" ref="BM1771:BO1771" si="851">IF(OR(M1910="NS",Y1171="NS",AB1171="NS"),0,IF(AND(M1910="NA",Y1171="NA",AB1171="NA"),0,IF(M1910&gt;=SUM(Y1171,AB1171),0,1)))</f>
        <v>0</v>
      </c>
      <c r="BN1771" s="422">
        <f t="shared" si="851"/>
        <v>0</v>
      </c>
      <c r="BO1771" s="567">
        <f t="shared" si="851"/>
        <v>0</v>
      </c>
      <c r="BP1771" s="338">
        <f t="shared" si="775"/>
        <v>0</v>
      </c>
      <c r="BQ1771" s="294" t="str">
        <f>IF(BP1771=0,"",
IF(SUM($BP$1756:BP1771)=1,BR1771,
IF($BP$1877&gt;SUM($BP$1756:BP1771),_xlfn.CONCAT(", ",BR1771),
IF($BP$1877=SUM($BP$1756:BP1771),_xlfn.CONCAT(" y ",BR1771)))))</f>
        <v/>
      </c>
      <c r="BR1771" s="89" t="s">
        <v>5134</v>
      </c>
      <c r="BS1771" s="560">
        <f t="shared" si="776"/>
        <v>0</v>
      </c>
      <c r="BT1771" s="575">
        <f t="shared" si="777"/>
        <v>0</v>
      </c>
      <c r="BU1771" s="572">
        <f t="shared" si="778"/>
        <v>0</v>
      </c>
      <c r="BV1771" s="560">
        <f t="shared" si="779"/>
        <v>0</v>
      </c>
      <c r="BW1771" s="575">
        <f t="shared" si="780"/>
        <v>0</v>
      </c>
      <c r="BX1771" s="572">
        <f t="shared" si="781"/>
        <v>0</v>
      </c>
      <c r="BY1771" s="560">
        <f t="shared" si="782"/>
        <v>0</v>
      </c>
      <c r="BZ1771" s="575">
        <f t="shared" si="783"/>
        <v>0</v>
      </c>
      <c r="CA1771" s="572">
        <f t="shared" si="784"/>
        <v>0</v>
      </c>
      <c r="CB1771" s="560">
        <f t="shared" si="785"/>
        <v>0</v>
      </c>
      <c r="CC1771" s="575">
        <f t="shared" si="786"/>
        <v>0</v>
      </c>
      <c r="CD1771" s="572">
        <f t="shared" si="787"/>
        <v>0</v>
      </c>
      <c r="CE1771" s="560">
        <f t="shared" si="788"/>
        <v>0</v>
      </c>
      <c r="CF1771" s="575">
        <f t="shared" si="789"/>
        <v>0</v>
      </c>
      <c r="CG1771" s="572">
        <f t="shared" si="790"/>
        <v>0</v>
      </c>
      <c r="CH1771" s="560">
        <f t="shared" si="791"/>
        <v>0</v>
      </c>
      <c r="CI1771" s="575">
        <f t="shared" si="792"/>
        <v>0</v>
      </c>
      <c r="CJ1771" s="572">
        <f t="shared" si="793"/>
        <v>0</v>
      </c>
      <c r="CK1771" s="560">
        <f t="shared" si="794"/>
        <v>0</v>
      </c>
      <c r="CL1771" s="575">
        <f t="shared" si="795"/>
        <v>0</v>
      </c>
      <c r="CM1771" s="572">
        <f t="shared" si="796"/>
        <v>0</v>
      </c>
      <c r="CN1771" s="560">
        <f t="shared" si="797"/>
        <v>0</v>
      </c>
      <c r="CO1771" s="575">
        <f t="shared" si="798"/>
        <v>0</v>
      </c>
      <c r="CP1771" s="572">
        <f t="shared" si="799"/>
        <v>0</v>
      </c>
      <c r="CQ1771" s="560">
        <f t="shared" si="800"/>
        <v>0</v>
      </c>
      <c r="CR1771" s="575">
        <f t="shared" si="801"/>
        <v>0</v>
      </c>
      <c r="CS1771" s="572">
        <f t="shared" si="802"/>
        <v>0</v>
      </c>
      <c r="CT1771" s="560">
        <f t="shared" si="803"/>
        <v>0</v>
      </c>
      <c r="CU1771" s="575">
        <f t="shared" si="804"/>
        <v>0</v>
      </c>
      <c r="CV1771" s="572">
        <f t="shared" si="805"/>
        <v>0</v>
      </c>
      <c r="CW1771" s="560">
        <f t="shared" si="806"/>
        <v>0</v>
      </c>
      <c r="CX1771" s="575">
        <f t="shared" si="807"/>
        <v>0</v>
      </c>
      <c r="CY1771" s="572">
        <f t="shared" si="808"/>
        <v>0</v>
      </c>
      <c r="CZ1771" s="293">
        <f t="shared" si="809"/>
        <v>0</v>
      </c>
      <c r="DA1771" s="294" t="str">
        <f>IF(CZ1771=0,"",
IF(SUM($CZ$1756:CZ1771)=1,DB1771,
IF($CZ$1877&gt;SUM($CZ$1756:CZ1771),_xlfn.CONCAT(", ",DB1771),
IF($CZ$1877=SUM($CZ$1756:CZ1771),_xlfn.CONCAT(" y ",DB1771)))))</f>
        <v/>
      </c>
      <c r="DB1771" s="89" t="s">
        <v>5134</v>
      </c>
    </row>
    <row r="1772" spans="1:106" ht="15" customHeight="1">
      <c r="A1772" s="64"/>
      <c r="B1772" s="11"/>
      <c r="C1772" s="58" t="s">
        <v>5067</v>
      </c>
      <c r="D1772" s="1020" t="str">
        <f>IF(CNGE_2025_M1_Secc5_Sub1!$D46="","",CNGE_2025_M1_Secc5_Sub1!$D46)</f>
        <v/>
      </c>
      <c r="E1772" s="889"/>
      <c r="F1772" s="889"/>
      <c r="G1772" s="889"/>
      <c r="H1772" s="889"/>
      <c r="I1772" s="889"/>
      <c r="J1772" s="889"/>
      <c r="K1772" s="889"/>
      <c r="L1772" s="890"/>
      <c r="M1772" s="818"/>
      <c r="N1772" s="818"/>
      <c r="O1772" s="818"/>
      <c r="P1772" s="818"/>
      <c r="Q1772" s="818"/>
      <c r="R1772" s="818"/>
      <c r="S1772" s="818"/>
      <c r="T1772" s="818"/>
      <c r="U1772" s="818"/>
      <c r="V1772" s="818"/>
      <c r="W1772" s="818"/>
      <c r="X1772" s="818"/>
      <c r="Y1772" s="818"/>
      <c r="Z1772" s="818"/>
      <c r="AA1772" s="818"/>
      <c r="AB1772" s="818"/>
      <c r="AC1772" s="818"/>
      <c r="AD1772" s="818"/>
      <c r="AI1772">
        <f t="shared" si="748"/>
        <v>0</v>
      </c>
      <c r="AJ1772">
        <f t="shared" si="749"/>
        <v>0</v>
      </c>
      <c r="AK1772">
        <f t="shared" si="750"/>
        <v>0</v>
      </c>
      <c r="AL1772">
        <f t="shared" si="751"/>
        <v>0</v>
      </c>
      <c r="AM1772">
        <f t="shared" si="752"/>
        <v>0</v>
      </c>
      <c r="AN1772">
        <f t="shared" si="753"/>
        <v>0</v>
      </c>
      <c r="AO1772">
        <f t="shared" si="754"/>
        <v>0</v>
      </c>
      <c r="AP1772">
        <f t="shared" si="755"/>
        <v>0</v>
      </c>
      <c r="AQ1772">
        <f t="shared" si="756"/>
        <v>0</v>
      </c>
      <c r="AR1772">
        <f t="shared" si="757"/>
        <v>0</v>
      </c>
      <c r="AS1772">
        <f t="shared" si="758"/>
        <v>0</v>
      </c>
      <c r="AT1772">
        <f t="shared" si="759"/>
        <v>0</v>
      </c>
      <c r="AU1772">
        <f t="shared" si="760"/>
        <v>0</v>
      </c>
      <c r="AV1772">
        <f t="shared" si="761"/>
        <v>0</v>
      </c>
      <c r="AW1772">
        <f t="shared" si="762"/>
        <v>0</v>
      </c>
      <c r="AX1772">
        <f t="shared" si="763"/>
        <v>0</v>
      </c>
      <c r="AY1772">
        <f t="shared" si="764"/>
        <v>0</v>
      </c>
      <c r="AZ1772">
        <f t="shared" si="765"/>
        <v>0</v>
      </c>
      <c r="BA1772">
        <f t="shared" si="766"/>
        <v>0</v>
      </c>
      <c r="BB1772">
        <f t="shared" si="767"/>
        <v>0</v>
      </c>
      <c r="BC1772">
        <f t="shared" si="768"/>
        <v>0</v>
      </c>
      <c r="BD1772">
        <f t="shared" si="769"/>
        <v>0</v>
      </c>
      <c r="BE1772">
        <f t="shared" si="770"/>
        <v>0</v>
      </c>
      <c r="BF1772">
        <f t="shared" si="771"/>
        <v>0</v>
      </c>
      <c r="BG1772" s="558">
        <f t="shared" ref="BG1772:BI1772" si="852">IF(OR(M1645="NS",M1911="NS",S1172="NS"),0,IF(AND(M1645="NA",M1911="NA",S1172="NA"),0,IF(SUM(M1645,M1911)&gt;=S1172,0,1)))</f>
        <v>0</v>
      </c>
      <c r="BH1772" s="562">
        <f t="shared" si="852"/>
        <v>0</v>
      </c>
      <c r="BI1772" s="560">
        <f t="shared" si="852"/>
        <v>0</v>
      </c>
      <c r="BJ1772" s="564">
        <f t="shared" ref="BJ1772:BL1772" si="853">IF(OR(M1645="NS",V1172="NS",AB1172="NS"),0,IF(AND(M1645="NA",V1172="NA",AB1172="NA"),0,IF(M1645&gt;=SUM(V1172,AB1172),0,1)))</f>
        <v>0</v>
      </c>
      <c r="BK1772" s="366">
        <f t="shared" si="853"/>
        <v>0</v>
      </c>
      <c r="BL1772" s="465">
        <f t="shared" si="853"/>
        <v>0</v>
      </c>
      <c r="BM1772" s="565">
        <f t="shared" ref="BM1772:BO1772" si="854">IF(OR(M1911="NS",Y1172="NS",AB1172="NS"),0,IF(AND(M1911="NA",Y1172="NA",AB1172="NA"),0,IF(M1911&gt;=SUM(Y1172,AB1172),0,1)))</f>
        <v>0</v>
      </c>
      <c r="BN1772" s="422">
        <f t="shared" si="854"/>
        <v>0</v>
      </c>
      <c r="BO1772" s="567">
        <f t="shared" si="854"/>
        <v>0</v>
      </c>
      <c r="BP1772" s="338">
        <f t="shared" si="775"/>
        <v>0</v>
      </c>
      <c r="BQ1772" s="294" t="str">
        <f>IF(BP1772=0,"",
IF(SUM($BP$1756:BP1772)=1,BR1772,
IF($BP$1877&gt;SUM($BP$1756:BP1772),_xlfn.CONCAT(", ",BR1772),
IF($BP$1877=SUM($BP$1756:BP1772),_xlfn.CONCAT(" y ",BR1772)))))</f>
        <v/>
      </c>
      <c r="BR1772" s="89" t="s">
        <v>5135</v>
      </c>
      <c r="BS1772" s="560">
        <f t="shared" si="776"/>
        <v>0</v>
      </c>
      <c r="BT1772" s="575">
        <f t="shared" si="777"/>
        <v>0</v>
      </c>
      <c r="BU1772" s="572">
        <f t="shared" si="778"/>
        <v>0</v>
      </c>
      <c r="BV1772" s="560">
        <f t="shared" si="779"/>
        <v>0</v>
      </c>
      <c r="BW1772" s="575">
        <f t="shared" si="780"/>
        <v>0</v>
      </c>
      <c r="BX1772" s="572">
        <f t="shared" si="781"/>
        <v>0</v>
      </c>
      <c r="BY1772" s="560">
        <f t="shared" si="782"/>
        <v>0</v>
      </c>
      <c r="BZ1772" s="575">
        <f t="shared" si="783"/>
        <v>0</v>
      </c>
      <c r="CA1772" s="572">
        <f t="shared" si="784"/>
        <v>0</v>
      </c>
      <c r="CB1772" s="560">
        <f t="shared" si="785"/>
        <v>0</v>
      </c>
      <c r="CC1772" s="575">
        <f t="shared" si="786"/>
        <v>0</v>
      </c>
      <c r="CD1772" s="572">
        <f t="shared" si="787"/>
        <v>0</v>
      </c>
      <c r="CE1772" s="560">
        <f t="shared" si="788"/>
        <v>0</v>
      </c>
      <c r="CF1772" s="575">
        <f t="shared" si="789"/>
        <v>0</v>
      </c>
      <c r="CG1772" s="572">
        <f t="shared" si="790"/>
        <v>0</v>
      </c>
      <c r="CH1772" s="560">
        <f t="shared" si="791"/>
        <v>0</v>
      </c>
      <c r="CI1772" s="575">
        <f t="shared" si="792"/>
        <v>0</v>
      </c>
      <c r="CJ1772" s="572">
        <f t="shared" si="793"/>
        <v>0</v>
      </c>
      <c r="CK1772" s="560">
        <f t="shared" si="794"/>
        <v>0</v>
      </c>
      <c r="CL1772" s="575">
        <f t="shared" si="795"/>
        <v>0</v>
      </c>
      <c r="CM1772" s="572">
        <f t="shared" si="796"/>
        <v>0</v>
      </c>
      <c r="CN1772" s="560">
        <f t="shared" si="797"/>
        <v>0</v>
      </c>
      <c r="CO1772" s="575">
        <f t="shared" si="798"/>
        <v>0</v>
      </c>
      <c r="CP1772" s="572">
        <f t="shared" si="799"/>
        <v>0</v>
      </c>
      <c r="CQ1772" s="560">
        <f t="shared" si="800"/>
        <v>0</v>
      </c>
      <c r="CR1772" s="575">
        <f t="shared" si="801"/>
        <v>0</v>
      </c>
      <c r="CS1772" s="572">
        <f t="shared" si="802"/>
        <v>0</v>
      </c>
      <c r="CT1772" s="560">
        <f t="shared" si="803"/>
        <v>0</v>
      </c>
      <c r="CU1772" s="575">
        <f t="shared" si="804"/>
        <v>0</v>
      </c>
      <c r="CV1772" s="572">
        <f t="shared" si="805"/>
        <v>0</v>
      </c>
      <c r="CW1772" s="560">
        <f t="shared" si="806"/>
        <v>0</v>
      </c>
      <c r="CX1772" s="575">
        <f t="shared" si="807"/>
        <v>0</v>
      </c>
      <c r="CY1772" s="572">
        <f t="shared" si="808"/>
        <v>0</v>
      </c>
      <c r="CZ1772" s="293">
        <f t="shared" si="809"/>
        <v>0</v>
      </c>
      <c r="DA1772" s="294" t="str">
        <f>IF(CZ1772=0,"",
IF(SUM($CZ$1756:CZ1772)=1,DB1772,
IF($CZ$1877&gt;SUM($CZ$1756:CZ1772),_xlfn.CONCAT(", ",DB1772),
IF($CZ$1877=SUM($CZ$1756:CZ1772),_xlfn.CONCAT(" y ",DB1772)))))</f>
        <v/>
      </c>
      <c r="DB1772" s="89" t="s">
        <v>5135</v>
      </c>
    </row>
    <row r="1773" spans="1:106" ht="15" customHeight="1">
      <c r="A1773" s="64"/>
      <c r="B1773" s="11"/>
      <c r="C1773" s="58" t="s">
        <v>5068</v>
      </c>
      <c r="D1773" s="1020" t="str">
        <f>IF(CNGE_2025_M1_Secc5_Sub1!$D47="","",CNGE_2025_M1_Secc5_Sub1!$D47)</f>
        <v/>
      </c>
      <c r="E1773" s="889"/>
      <c r="F1773" s="889"/>
      <c r="G1773" s="889"/>
      <c r="H1773" s="889"/>
      <c r="I1773" s="889"/>
      <c r="J1773" s="889"/>
      <c r="K1773" s="889"/>
      <c r="L1773" s="890"/>
      <c r="M1773" s="818"/>
      <c r="N1773" s="818"/>
      <c r="O1773" s="818"/>
      <c r="P1773" s="818"/>
      <c r="Q1773" s="818"/>
      <c r="R1773" s="818"/>
      <c r="S1773" s="818"/>
      <c r="T1773" s="818"/>
      <c r="U1773" s="818"/>
      <c r="V1773" s="818"/>
      <c r="W1773" s="818"/>
      <c r="X1773" s="818"/>
      <c r="Y1773" s="818"/>
      <c r="Z1773" s="818"/>
      <c r="AA1773" s="818"/>
      <c r="AB1773" s="818"/>
      <c r="AC1773" s="818"/>
      <c r="AD1773" s="818"/>
      <c r="AI1773">
        <f t="shared" si="748"/>
        <v>0</v>
      </c>
      <c r="AJ1773">
        <f t="shared" si="749"/>
        <v>0</v>
      </c>
      <c r="AK1773">
        <f t="shared" si="750"/>
        <v>0</v>
      </c>
      <c r="AL1773">
        <f t="shared" si="751"/>
        <v>0</v>
      </c>
      <c r="AM1773">
        <f t="shared" si="752"/>
        <v>0</v>
      </c>
      <c r="AN1773">
        <f t="shared" si="753"/>
        <v>0</v>
      </c>
      <c r="AO1773">
        <f t="shared" si="754"/>
        <v>0</v>
      </c>
      <c r="AP1773">
        <f t="shared" si="755"/>
        <v>0</v>
      </c>
      <c r="AQ1773">
        <f t="shared" si="756"/>
        <v>0</v>
      </c>
      <c r="AR1773">
        <f t="shared" si="757"/>
        <v>0</v>
      </c>
      <c r="AS1773">
        <f t="shared" si="758"/>
        <v>0</v>
      </c>
      <c r="AT1773">
        <f t="shared" si="759"/>
        <v>0</v>
      </c>
      <c r="AU1773">
        <f t="shared" si="760"/>
        <v>0</v>
      </c>
      <c r="AV1773">
        <f t="shared" si="761"/>
        <v>0</v>
      </c>
      <c r="AW1773">
        <f t="shared" si="762"/>
        <v>0</v>
      </c>
      <c r="AX1773">
        <f t="shared" si="763"/>
        <v>0</v>
      </c>
      <c r="AY1773">
        <f t="shared" si="764"/>
        <v>0</v>
      </c>
      <c r="AZ1773">
        <f t="shared" si="765"/>
        <v>0</v>
      </c>
      <c r="BA1773">
        <f t="shared" si="766"/>
        <v>0</v>
      </c>
      <c r="BB1773">
        <f t="shared" si="767"/>
        <v>0</v>
      </c>
      <c r="BC1773">
        <f t="shared" si="768"/>
        <v>0</v>
      </c>
      <c r="BD1773">
        <f t="shared" si="769"/>
        <v>0</v>
      </c>
      <c r="BE1773">
        <f t="shared" si="770"/>
        <v>0</v>
      </c>
      <c r="BF1773">
        <f t="shared" si="771"/>
        <v>0</v>
      </c>
      <c r="BG1773" s="558">
        <f t="shared" ref="BG1773:BI1773" si="855">IF(OR(M1646="NS",M1912="NS",S1173="NS"),0,IF(AND(M1646="NA",M1912="NA",S1173="NA"),0,IF(SUM(M1646,M1912)&gt;=S1173,0,1)))</f>
        <v>0</v>
      </c>
      <c r="BH1773" s="562">
        <f t="shared" si="855"/>
        <v>0</v>
      </c>
      <c r="BI1773" s="560">
        <f t="shared" si="855"/>
        <v>0</v>
      </c>
      <c r="BJ1773" s="564">
        <f t="shared" ref="BJ1773:BL1773" si="856">IF(OR(M1646="NS",V1173="NS",AB1173="NS"),0,IF(AND(M1646="NA",V1173="NA",AB1173="NA"),0,IF(M1646&gt;=SUM(V1173,AB1173),0,1)))</f>
        <v>0</v>
      </c>
      <c r="BK1773" s="366">
        <f t="shared" si="856"/>
        <v>0</v>
      </c>
      <c r="BL1773" s="465">
        <f t="shared" si="856"/>
        <v>0</v>
      </c>
      <c r="BM1773" s="565">
        <f t="shared" ref="BM1773:BO1773" si="857">IF(OR(M1912="NS",Y1173="NS",AB1173="NS"),0,IF(AND(M1912="NA",Y1173="NA",AB1173="NA"),0,IF(M1912&gt;=SUM(Y1173,AB1173),0,1)))</f>
        <v>0</v>
      </c>
      <c r="BN1773" s="422">
        <f t="shared" si="857"/>
        <v>0</v>
      </c>
      <c r="BO1773" s="567">
        <f t="shared" si="857"/>
        <v>0</v>
      </c>
      <c r="BP1773" s="338">
        <f t="shared" si="775"/>
        <v>0</v>
      </c>
      <c r="BQ1773" s="294" t="str">
        <f>IF(BP1773=0,"",
IF(SUM($BP$1756:BP1773)=1,BR1773,
IF($BP$1877&gt;SUM($BP$1756:BP1773),_xlfn.CONCAT(", ",BR1773),
IF($BP$1877=SUM($BP$1756:BP1773),_xlfn.CONCAT(" y ",BR1773)))))</f>
        <v/>
      </c>
      <c r="BR1773" s="89" t="s">
        <v>5136</v>
      </c>
      <c r="BS1773" s="560">
        <f t="shared" si="776"/>
        <v>0</v>
      </c>
      <c r="BT1773" s="575">
        <f t="shared" si="777"/>
        <v>0</v>
      </c>
      <c r="BU1773" s="572">
        <f t="shared" si="778"/>
        <v>0</v>
      </c>
      <c r="BV1773" s="560">
        <f t="shared" si="779"/>
        <v>0</v>
      </c>
      <c r="BW1773" s="575">
        <f t="shared" si="780"/>
        <v>0</v>
      </c>
      <c r="BX1773" s="572">
        <f t="shared" si="781"/>
        <v>0</v>
      </c>
      <c r="BY1773" s="560">
        <f t="shared" si="782"/>
        <v>0</v>
      </c>
      <c r="BZ1773" s="575">
        <f t="shared" si="783"/>
        <v>0</v>
      </c>
      <c r="CA1773" s="572">
        <f t="shared" si="784"/>
        <v>0</v>
      </c>
      <c r="CB1773" s="560">
        <f t="shared" si="785"/>
        <v>0</v>
      </c>
      <c r="CC1773" s="575">
        <f t="shared" si="786"/>
        <v>0</v>
      </c>
      <c r="CD1773" s="572">
        <f t="shared" si="787"/>
        <v>0</v>
      </c>
      <c r="CE1773" s="560">
        <f t="shared" si="788"/>
        <v>0</v>
      </c>
      <c r="CF1773" s="575">
        <f t="shared" si="789"/>
        <v>0</v>
      </c>
      <c r="CG1773" s="572">
        <f t="shared" si="790"/>
        <v>0</v>
      </c>
      <c r="CH1773" s="560">
        <f t="shared" si="791"/>
        <v>0</v>
      </c>
      <c r="CI1773" s="575">
        <f t="shared" si="792"/>
        <v>0</v>
      </c>
      <c r="CJ1773" s="572">
        <f t="shared" si="793"/>
        <v>0</v>
      </c>
      <c r="CK1773" s="560">
        <f t="shared" si="794"/>
        <v>0</v>
      </c>
      <c r="CL1773" s="575">
        <f t="shared" si="795"/>
        <v>0</v>
      </c>
      <c r="CM1773" s="572">
        <f t="shared" si="796"/>
        <v>0</v>
      </c>
      <c r="CN1773" s="560">
        <f t="shared" si="797"/>
        <v>0</v>
      </c>
      <c r="CO1773" s="575">
        <f t="shared" si="798"/>
        <v>0</v>
      </c>
      <c r="CP1773" s="572">
        <f t="shared" si="799"/>
        <v>0</v>
      </c>
      <c r="CQ1773" s="560">
        <f t="shared" si="800"/>
        <v>0</v>
      </c>
      <c r="CR1773" s="575">
        <f t="shared" si="801"/>
        <v>0</v>
      </c>
      <c r="CS1773" s="572">
        <f t="shared" si="802"/>
        <v>0</v>
      </c>
      <c r="CT1773" s="560">
        <f t="shared" si="803"/>
        <v>0</v>
      </c>
      <c r="CU1773" s="575">
        <f t="shared" si="804"/>
        <v>0</v>
      </c>
      <c r="CV1773" s="572">
        <f t="shared" si="805"/>
        <v>0</v>
      </c>
      <c r="CW1773" s="560">
        <f t="shared" si="806"/>
        <v>0</v>
      </c>
      <c r="CX1773" s="575">
        <f t="shared" si="807"/>
        <v>0</v>
      </c>
      <c r="CY1773" s="572">
        <f t="shared" si="808"/>
        <v>0</v>
      </c>
      <c r="CZ1773" s="293">
        <f t="shared" si="809"/>
        <v>0</v>
      </c>
      <c r="DA1773" s="294" t="str">
        <f>IF(CZ1773=0,"",
IF(SUM($CZ$1756:CZ1773)=1,DB1773,
IF($CZ$1877&gt;SUM($CZ$1756:CZ1773),_xlfn.CONCAT(", ",DB1773),
IF($CZ$1877=SUM($CZ$1756:CZ1773),_xlfn.CONCAT(" y ",DB1773)))))</f>
        <v/>
      </c>
      <c r="DB1773" s="89" t="s">
        <v>5136</v>
      </c>
    </row>
    <row r="1774" spans="1:106" ht="15" customHeight="1">
      <c r="A1774" s="64"/>
      <c r="B1774" s="11"/>
      <c r="C1774" s="58" t="s">
        <v>5069</v>
      </c>
      <c r="D1774" s="1020" t="str">
        <f>IF(CNGE_2025_M1_Secc5_Sub1!$D48="","",CNGE_2025_M1_Secc5_Sub1!$D48)</f>
        <v/>
      </c>
      <c r="E1774" s="889"/>
      <c r="F1774" s="889"/>
      <c r="G1774" s="889"/>
      <c r="H1774" s="889"/>
      <c r="I1774" s="889"/>
      <c r="J1774" s="889"/>
      <c r="K1774" s="889"/>
      <c r="L1774" s="890"/>
      <c r="M1774" s="818"/>
      <c r="N1774" s="818"/>
      <c r="O1774" s="818"/>
      <c r="P1774" s="818"/>
      <c r="Q1774" s="818"/>
      <c r="R1774" s="818"/>
      <c r="S1774" s="818"/>
      <c r="T1774" s="818"/>
      <c r="U1774" s="818"/>
      <c r="V1774" s="818"/>
      <c r="W1774" s="818"/>
      <c r="X1774" s="818"/>
      <c r="Y1774" s="818"/>
      <c r="Z1774" s="818"/>
      <c r="AA1774" s="818"/>
      <c r="AB1774" s="818"/>
      <c r="AC1774" s="818"/>
      <c r="AD1774" s="818"/>
      <c r="AI1774">
        <f t="shared" si="748"/>
        <v>0</v>
      </c>
      <c r="AJ1774">
        <f t="shared" si="749"/>
        <v>0</v>
      </c>
      <c r="AK1774">
        <f t="shared" si="750"/>
        <v>0</v>
      </c>
      <c r="AL1774">
        <f t="shared" si="751"/>
        <v>0</v>
      </c>
      <c r="AM1774">
        <f t="shared" si="752"/>
        <v>0</v>
      </c>
      <c r="AN1774">
        <f t="shared" si="753"/>
        <v>0</v>
      </c>
      <c r="AO1774">
        <f t="shared" si="754"/>
        <v>0</v>
      </c>
      <c r="AP1774">
        <f t="shared" si="755"/>
        <v>0</v>
      </c>
      <c r="AQ1774">
        <f t="shared" si="756"/>
        <v>0</v>
      </c>
      <c r="AR1774">
        <f t="shared" si="757"/>
        <v>0</v>
      </c>
      <c r="AS1774">
        <f t="shared" si="758"/>
        <v>0</v>
      </c>
      <c r="AT1774">
        <f t="shared" si="759"/>
        <v>0</v>
      </c>
      <c r="AU1774">
        <f t="shared" si="760"/>
        <v>0</v>
      </c>
      <c r="AV1774">
        <f t="shared" si="761"/>
        <v>0</v>
      </c>
      <c r="AW1774">
        <f t="shared" si="762"/>
        <v>0</v>
      </c>
      <c r="AX1774">
        <f t="shared" si="763"/>
        <v>0</v>
      </c>
      <c r="AY1774">
        <f t="shared" si="764"/>
        <v>0</v>
      </c>
      <c r="AZ1774">
        <f t="shared" si="765"/>
        <v>0</v>
      </c>
      <c r="BA1774">
        <f t="shared" si="766"/>
        <v>0</v>
      </c>
      <c r="BB1774">
        <f t="shared" si="767"/>
        <v>0</v>
      </c>
      <c r="BC1774">
        <f t="shared" si="768"/>
        <v>0</v>
      </c>
      <c r="BD1774">
        <f t="shared" si="769"/>
        <v>0</v>
      </c>
      <c r="BE1774">
        <f t="shared" si="770"/>
        <v>0</v>
      </c>
      <c r="BF1774">
        <f t="shared" si="771"/>
        <v>0</v>
      </c>
      <c r="BG1774" s="558">
        <f t="shared" ref="BG1774:BI1774" si="858">IF(OR(M1647="NS",M1913="NS",S1174="NS"),0,IF(AND(M1647="NA",M1913="NA",S1174="NA"),0,IF(SUM(M1647,M1913)&gt;=S1174,0,1)))</f>
        <v>0</v>
      </c>
      <c r="BH1774" s="562">
        <f t="shared" si="858"/>
        <v>0</v>
      </c>
      <c r="BI1774" s="560">
        <f t="shared" si="858"/>
        <v>0</v>
      </c>
      <c r="BJ1774" s="564">
        <f t="shared" ref="BJ1774:BL1774" si="859">IF(OR(M1647="NS",V1174="NS",AB1174="NS"),0,IF(AND(M1647="NA",V1174="NA",AB1174="NA"),0,IF(M1647&gt;=SUM(V1174,AB1174),0,1)))</f>
        <v>0</v>
      </c>
      <c r="BK1774" s="366">
        <f t="shared" si="859"/>
        <v>0</v>
      </c>
      <c r="BL1774" s="465">
        <f t="shared" si="859"/>
        <v>0</v>
      </c>
      <c r="BM1774" s="565">
        <f t="shared" ref="BM1774:BO1774" si="860">IF(OR(M1913="NS",Y1174="NS",AB1174="NS"),0,IF(AND(M1913="NA",Y1174="NA",AB1174="NA"),0,IF(M1913&gt;=SUM(Y1174,AB1174),0,1)))</f>
        <v>0</v>
      </c>
      <c r="BN1774" s="422">
        <f t="shared" si="860"/>
        <v>0</v>
      </c>
      <c r="BO1774" s="567">
        <f t="shared" si="860"/>
        <v>0</v>
      </c>
      <c r="BP1774" s="338">
        <f t="shared" si="775"/>
        <v>0</v>
      </c>
      <c r="BQ1774" s="294" t="str">
        <f>IF(BP1774=0,"",
IF(SUM($BP$1756:BP1774)=1,BR1774,
IF($BP$1877&gt;SUM($BP$1756:BP1774),_xlfn.CONCAT(", ",BR1774),
IF($BP$1877=SUM($BP$1756:BP1774),_xlfn.CONCAT(" y ",BR1774)))))</f>
        <v/>
      </c>
      <c r="BR1774" s="89" t="s">
        <v>5137</v>
      </c>
      <c r="BS1774" s="560">
        <f t="shared" si="776"/>
        <v>0</v>
      </c>
      <c r="BT1774" s="575">
        <f t="shared" si="777"/>
        <v>0</v>
      </c>
      <c r="BU1774" s="572">
        <f t="shared" si="778"/>
        <v>0</v>
      </c>
      <c r="BV1774" s="560">
        <f t="shared" si="779"/>
        <v>0</v>
      </c>
      <c r="BW1774" s="575">
        <f t="shared" si="780"/>
        <v>0</v>
      </c>
      <c r="BX1774" s="572">
        <f t="shared" si="781"/>
        <v>0</v>
      </c>
      <c r="BY1774" s="560">
        <f t="shared" si="782"/>
        <v>0</v>
      </c>
      <c r="BZ1774" s="575">
        <f t="shared" si="783"/>
        <v>0</v>
      </c>
      <c r="CA1774" s="572">
        <f t="shared" si="784"/>
        <v>0</v>
      </c>
      <c r="CB1774" s="560">
        <f t="shared" si="785"/>
        <v>0</v>
      </c>
      <c r="CC1774" s="575">
        <f t="shared" si="786"/>
        <v>0</v>
      </c>
      <c r="CD1774" s="572">
        <f t="shared" si="787"/>
        <v>0</v>
      </c>
      <c r="CE1774" s="560">
        <f t="shared" si="788"/>
        <v>0</v>
      </c>
      <c r="CF1774" s="575">
        <f t="shared" si="789"/>
        <v>0</v>
      </c>
      <c r="CG1774" s="572">
        <f t="shared" si="790"/>
        <v>0</v>
      </c>
      <c r="CH1774" s="560">
        <f t="shared" si="791"/>
        <v>0</v>
      </c>
      <c r="CI1774" s="575">
        <f t="shared" si="792"/>
        <v>0</v>
      </c>
      <c r="CJ1774" s="572">
        <f t="shared" si="793"/>
        <v>0</v>
      </c>
      <c r="CK1774" s="560">
        <f t="shared" si="794"/>
        <v>0</v>
      </c>
      <c r="CL1774" s="575">
        <f t="shared" si="795"/>
        <v>0</v>
      </c>
      <c r="CM1774" s="572">
        <f t="shared" si="796"/>
        <v>0</v>
      </c>
      <c r="CN1774" s="560">
        <f t="shared" si="797"/>
        <v>0</v>
      </c>
      <c r="CO1774" s="575">
        <f t="shared" si="798"/>
        <v>0</v>
      </c>
      <c r="CP1774" s="572">
        <f t="shared" si="799"/>
        <v>0</v>
      </c>
      <c r="CQ1774" s="560">
        <f t="shared" si="800"/>
        <v>0</v>
      </c>
      <c r="CR1774" s="575">
        <f t="shared" si="801"/>
        <v>0</v>
      </c>
      <c r="CS1774" s="572">
        <f t="shared" si="802"/>
        <v>0</v>
      </c>
      <c r="CT1774" s="560">
        <f t="shared" si="803"/>
        <v>0</v>
      </c>
      <c r="CU1774" s="575">
        <f t="shared" si="804"/>
        <v>0</v>
      </c>
      <c r="CV1774" s="572">
        <f t="shared" si="805"/>
        <v>0</v>
      </c>
      <c r="CW1774" s="560">
        <f t="shared" si="806"/>
        <v>0</v>
      </c>
      <c r="CX1774" s="575">
        <f t="shared" si="807"/>
        <v>0</v>
      </c>
      <c r="CY1774" s="572">
        <f t="shared" si="808"/>
        <v>0</v>
      </c>
      <c r="CZ1774" s="293">
        <f t="shared" si="809"/>
        <v>0</v>
      </c>
      <c r="DA1774" s="294" t="str">
        <f>IF(CZ1774=0,"",
IF(SUM($CZ$1756:CZ1774)=1,DB1774,
IF($CZ$1877&gt;SUM($CZ$1756:CZ1774),_xlfn.CONCAT(", ",DB1774),
IF($CZ$1877=SUM($CZ$1756:CZ1774),_xlfn.CONCAT(" y ",DB1774)))))</f>
        <v/>
      </c>
      <c r="DB1774" s="89" t="s">
        <v>5137</v>
      </c>
    </row>
    <row r="1775" spans="1:106" ht="15" customHeight="1">
      <c r="A1775" s="64"/>
      <c r="B1775" s="11"/>
      <c r="C1775" s="58" t="s">
        <v>5070</v>
      </c>
      <c r="D1775" s="1020" t="str">
        <f>IF(CNGE_2025_M1_Secc5_Sub1!$D49="","",CNGE_2025_M1_Secc5_Sub1!$D49)</f>
        <v/>
      </c>
      <c r="E1775" s="889"/>
      <c r="F1775" s="889"/>
      <c r="G1775" s="889"/>
      <c r="H1775" s="889"/>
      <c r="I1775" s="889"/>
      <c r="J1775" s="889"/>
      <c r="K1775" s="889"/>
      <c r="L1775" s="890"/>
      <c r="M1775" s="818"/>
      <c r="N1775" s="818"/>
      <c r="O1775" s="818"/>
      <c r="P1775" s="818"/>
      <c r="Q1775" s="818"/>
      <c r="R1775" s="818"/>
      <c r="S1775" s="818"/>
      <c r="T1775" s="818"/>
      <c r="U1775" s="818"/>
      <c r="V1775" s="818"/>
      <c r="W1775" s="818"/>
      <c r="X1775" s="818"/>
      <c r="Y1775" s="818"/>
      <c r="Z1775" s="818"/>
      <c r="AA1775" s="818"/>
      <c r="AB1775" s="818"/>
      <c r="AC1775" s="818"/>
      <c r="AD1775" s="818"/>
      <c r="AI1775">
        <f t="shared" si="748"/>
        <v>0</v>
      </c>
      <c r="AJ1775">
        <f t="shared" si="749"/>
        <v>0</v>
      </c>
      <c r="AK1775">
        <f t="shared" si="750"/>
        <v>0</v>
      </c>
      <c r="AL1775">
        <f t="shared" si="751"/>
        <v>0</v>
      </c>
      <c r="AM1775">
        <f t="shared" si="752"/>
        <v>0</v>
      </c>
      <c r="AN1775">
        <f t="shared" si="753"/>
        <v>0</v>
      </c>
      <c r="AO1775">
        <f t="shared" si="754"/>
        <v>0</v>
      </c>
      <c r="AP1775">
        <f t="shared" si="755"/>
        <v>0</v>
      </c>
      <c r="AQ1775">
        <f t="shared" si="756"/>
        <v>0</v>
      </c>
      <c r="AR1775">
        <f t="shared" si="757"/>
        <v>0</v>
      </c>
      <c r="AS1775">
        <f t="shared" si="758"/>
        <v>0</v>
      </c>
      <c r="AT1775">
        <f t="shared" si="759"/>
        <v>0</v>
      </c>
      <c r="AU1775">
        <f t="shared" si="760"/>
        <v>0</v>
      </c>
      <c r="AV1775">
        <f t="shared" si="761"/>
        <v>0</v>
      </c>
      <c r="AW1775">
        <f t="shared" si="762"/>
        <v>0</v>
      </c>
      <c r="AX1775">
        <f t="shared" si="763"/>
        <v>0</v>
      </c>
      <c r="AY1775">
        <f t="shared" si="764"/>
        <v>0</v>
      </c>
      <c r="AZ1775">
        <f t="shared" si="765"/>
        <v>0</v>
      </c>
      <c r="BA1775">
        <f t="shared" si="766"/>
        <v>0</v>
      </c>
      <c r="BB1775">
        <f t="shared" si="767"/>
        <v>0</v>
      </c>
      <c r="BC1775">
        <f t="shared" si="768"/>
        <v>0</v>
      </c>
      <c r="BD1775">
        <f t="shared" si="769"/>
        <v>0</v>
      </c>
      <c r="BE1775">
        <f t="shared" si="770"/>
        <v>0</v>
      </c>
      <c r="BF1775">
        <f t="shared" si="771"/>
        <v>0</v>
      </c>
      <c r="BG1775" s="558">
        <f t="shared" ref="BG1775:BI1775" si="861">IF(OR(M1648="NS",M1914="NS",S1175="NS"),0,IF(AND(M1648="NA",M1914="NA",S1175="NA"),0,IF(SUM(M1648,M1914)&gt;=S1175,0,1)))</f>
        <v>0</v>
      </c>
      <c r="BH1775" s="562">
        <f t="shared" si="861"/>
        <v>0</v>
      </c>
      <c r="BI1775" s="560">
        <f t="shared" si="861"/>
        <v>0</v>
      </c>
      <c r="BJ1775" s="564">
        <f t="shared" ref="BJ1775:BL1775" si="862">IF(OR(M1648="NS",V1175="NS",AB1175="NS"),0,IF(AND(M1648="NA",V1175="NA",AB1175="NA"),0,IF(M1648&gt;=SUM(V1175,AB1175),0,1)))</f>
        <v>0</v>
      </c>
      <c r="BK1775" s="366">
        <f t="shared" si="862"/>
        <v>0</v>
      </c>
      <c r="BL1775" s="465">
        <f t="shared" si="862"/>
        <v>0</v>
      </c>
      <c r="BM1775" s="565">
        <f t="shared" ref="BM1775:BO1775" si="863">IF(OR(M1914="NS",Y1175="NS",AB1175="NS"),0,IF(AND(M1914="NA",Y1175="NA",AB1175="NA"),0,IF(M1914&gt;=SUM(Y1175,AB1175),0,1)))</f>
        <v>0</v>
      </c>
      <c r="BN1775" s="422">
        <f t="shared" si="863"/>
        <v>0</v>
      </c>
      <c r="BO1775" s="567">
        <f t="shared" si="863"/>
        <v>0</v>
      </c>
      <c r="BP1775" s="338">
        <f t="shared" si="775"/>
        <v>0</v>
      </c>
      <c r="BQ1775" s="294" t="str">
        <f>IF(BP1775=0,"",
IF(SUM($BP$1756:BP1775)=1,BR1775,
IF($BP$1877&gt;SUM($BP$1756:BP1775),_xlfn.CONCAT(", ",BR1775),
IF($BP$1877=SUM($BP$1756:BP1775),_xlfn.CONCAT(" y ",BR1775)))))</f>
        <v/>
      </c>
      <c r="BR1775" s="89" t="s">
        <v>5138</v>
      </c>
      <c r="BS1775" s="560">
        <f t="shared" si="776"/>
        <v>0</v>
      </c>
      <c r="BT1775" s="575">
        <f t="shared" si="777"/>
        <v>0</v>
      </c>
      <c r="BU1775" s="572">
        <f t="shared" si="778"/>
        <v>0</v>
      </c>
      <c r="BV1775" s="560">
        <f t="shared" si="779"/>
        <v>0</v>
      </c>
      <c r="BW1775" s="575">
        <f t="shared" si="780"/>
        <v>0</v>
      </c>
      <c r="BX1775" s="572">
        <f t="shared" si="781"/>
        <v>0</v>
      </c>
      <c r="BY1775" s="560">
        <f t="shared" si="782"/>
        <v>0</v>
      </c>
      <c r="BZ1775" s="575">
        <f t="shared" si="783"/>
        <v>0</v>
      </c>
      <c r="CA1775" s="572">
        <f t="shared" si="784"/>
        <v>0</v>
      </c>
      <c r="CB1775" s="560">
        <f t="shared" si="785"/>
        <v>0</v>
      </c>
      <c r="CC1775" s="575">
        <f t="shared" si="786"/>
        <v>0</v>
      </c>
      <c r="CD1775" s="572">
        <f t="shared" si="787"/>
        <v>0</v>
      </c>
      <c r="CE1775" s="560">
        <f t="shared" si="788"/>
        <v>0</v>
      </c>
      <c r="CF1775" s="575">
        <f t="shared" si="789"/>
        <v>0</v>
      </c>
      <c r="CG1775" s="572">
        <f t="shared" si="790"/>
        <v>0</v>
      </c>
      <c r="CH1775" s="560">
        <f t="shared" si="791"/>
        <v>0</v>
      </c>
      <c r="CI1775" s="575">
        <f t="shared" si="792"/>
        <v>0</v>
      </c>
      <c r="CJ1775" s="572">
        <f t="shared" si="793"/>
        <v>0</v>
      </c>
      <c r="CK1775" s="560">
        <f t="shared" si="794"/>
        <v>0</v>
      </c>
      <c r="CL1775" s="575">
        <f t="shared" si="795"/>
        <v>0</v>
      </c>
      <c r="CM1775" s="572">
        <f t="shared" si="796"/>
        <v>0</v>
      </c>
      <c r="CN1775" s="560">
        <f t="shared" si="797"/>
        <v>0</v>
      </c>
      <c r="CO1775" s="575">
        <f t="shared" si="798"/>
        <v>0</v>
      </c>
      <c r="CP1775" s="572">
        <f t="shared" si="799"/>
        <v>0</v>
      </c>
      <c r="CQ1775" s="560">
        <f t="shared" si="800"/>
        <v>0</v>
      </c>
      <c r="CR1775" s="575">
        <f t="shared" si="801"/>
        <v>0</v>
      </c>
      <c r="CS1775" s="572">
        <f t="shared" si="802"/>
        <v>0</v>
      </c>
      <c r="CT1775" s="560">
        <f t="shared" si="803"/>
        <v>0</v>
      </c>
      <c r="CU1775" s="575">
        <f t="shared" si="804"/>
        <v>0</v>
      </c>
      <c r="CV1775" s="572">
        <f t="shared" si="805"/>
        <v>0</v>
      </c>
      <c r="CW1775" s="560">
        <f t="shared" si="806"/>
        <v>0</v>
      </c>
      <c r="CX1775" s="575">
        <f t="shared" si="807"/>
        <v>0</v>
      </c>
      <c r="CY1775" s="572">
        <f t="shared" si="808"/>
        <v>0</v>
      </c>
      <c r="CZ1775" s="293">
        <f t="shared" si="809"/>
        <v>0</v>
      </c>
      <c r="DA1775" s="294" t="str">
        <f>IF(CZ1775=0,"",
IF(SUM($CZ$1756:CZ1775)=1,DB1775,
IF($CZ$1877&gt;SUM($CZ$1756:CZ1775),_xlfn.CONCAT(", ",DB1775),
IF($CZ$1877=SUM($CZ$1756:CZ1775),_xlfn.CONCAT(" y ",DB1775)))))</f>
        <v/>
      </c>
      <c r="DB1775" s="89" t="s">
        <v>5138</v>
      </c>
    </row>
    <row r="1776" spans="1:106" ht="15" customHeight="1">
      <c r="A1776" s="64"/>
      <c r="B1776" s="11"/>
      <c r="C1776" s="58" t="s">
        <v>5071</v>
      </c>
      <c r="D1776" s="1020" t="str">
        <f>IF(CNGE_2025_M1_Secc5_Sub1!$D50="","",CNGE_2025_M1_Secc5_Sub1!$D50)</f>
        <v/>
      </c>
      <c r="E1776" s="889"/>
      <c r="F1776" s="889"/>
      <c r="G1776" s="889"/>
      <c r="H1776" s="889"/>
      <c r="I1776" s="889"/>
      <c r="J1776" s="889"/>
      <c r="K1776" s="889"/>
      <c r="L1776" s="890"/>
      <c r="M1776" s="818"/>
      <c r="N1776" s="818"/>
      <c r="O1776" s="818"/>
      <c r="P1776" s="818"/>
      <c r="Q1776" s="818"/>
      <c r="R1776" s="818"/>
      <c r="S1776" s="818"/>
      <c r="T1776" s="818"/>
      <c r="U1776" s="818"/>
      <c r="V1776" s="818"/>
      <c r="W1776" s="818"/>
      <c r="X1776" s="818"/>
      <c r="Y1776" s="818"/>
      <c r="Z1776" s="818"/>
      <c r="AA1776" s="818"/>
      <c r="AB1776" s="818"/>
      <c r="AC1776" s="818"/>
      <c r="AD1776" s="818"/>
      <c r="AI1776">
        <f t="shared" si="748"/>
        <v>0</v>
      </c>
      <c r="AJ1776">
        <f t="shared" si="749"/>
        <v>0</v>
      </c>
      <c r="AK1776">
        <f t="shared" si="750"/>
        <v>0</v>
      </c>
      <c r="AL1776">
        <f t="shared" si="751"/>
        <v>0</v>
      </c>
      <c r="AM1776">
        <f t="shared" si="752"/>
        <v>0</v>
      </c>
      <c r="AN1776">
        <f t="shared" si="753"/>
        <v>0</v>
      </c>
      <c r="AO1776">
        <f t="shared" si="754"/>
        <v>0</v>
      </c>
      <c r="AP1776">
        <f t="shared" si="755"/>
        <v>0</v>
      </c>
      <c r="AQ1776">
        <f t="shared" si="756"/>
        <v>0</v>
      </c>
      <c r="AR1776">
        <f t="shared" si="757"/>
        <v>0</v>
      </c>
      <c r="AS1776">
        <f t="shared" si="758"/>
        <v>0</v>
      </c>
      <c r="AT1776">
        <f t="shared" si="759"/>
        <v>0</v>
      </c>
      <c r="AU1776">
        <f t="shared" si="760"/>
        <v>0</v>
      </c>
      <c r="AV1776">
        <f t="shared" si="761"/>
        <v>0</v>
      </c>
      <c r="AW1776">
        <f t="shared" si="762"/>
        <v>0</v>
      </c>
      <c r="AX1776">
        <f t="shared" si="763"/>
        <v>0</v>
      </c>
      <c r="AY1776">
        <f t="shared" si="764"/>
        <v>0</v>
      </c>
      <c r="AZ1776">
        <f t="shared" si="765"/>
        <v>0</v>
      </c>
      <c r="BA1776">
        <f t="shared" si="766"/>
        <v>0</v>
      </c>
      <c r="BB1776">
        <f t="shared" si="767"/>
        <v>0</v>
      </c>
      <c r="BC1776">
        <f t="shared" si="768"/>
        <v>0</v>
      </c>
      <c r="BD1776">
        <f t="shared" si="769"/>
        <v>0</v>
      </c>
      <c r="BE1776">
        <f t="shared" si="770"/>
        <v>0</v>
      </c>
      <c r="BF1776">
        <f t="shared" si="771"/>
        <v>0</v>
      </c>
      <c r="BG1776" s="558">
        <f t="shared" ref="BG1776:BI1776" si="864">IF(OR(M1649="NS",M1915="NS",S1176="NS"),0,IF(AND(M1649="NA",M1915="NA",S1176="NA"),0,IF(SUM(M1649,M1915)&gt;=S1176,0,1)))</f>
        <v>0</v>
      </c>
      <c r="BH1776" s="562">
        <f t="shared" si="864"/>
        <v>0</v>
      </c>
      <c r="BI1776" s="560">
        <f t="shared" si="864"/>
        <v>0</v>
      </c>
      <c r="BJ1776" s="564">
        <f t="shared" ref="BJ1776:BL1776" si="865">IF(OR(M1649="NS",V1176="NS",AB1176="NS"),0,IF(AND(M1649="NA",V1176="NA",AB1176="NA"),0,IF(M1649&gt;=SUM(V1176,AB1176),0,1)))</f>
        <v>0</v>
      </c>
      <c r="BK1776" s="366">
        <f t="shared" si="865"/>
        <v>0</v>
      </c>
      <c r="BL1776" s="465">
        <f t="shared" si="865"/>
        <v>0</v>
      </c>
      <c r="BM1776" s="565">
        <f t="shared" ref="BM1776:BO1776" si="866">IF(OR(M1915="NS",Y1176="NS",AB1176="NS"),0,IF(AND(M1915="NA",Y1176="NA",AB1176="NA"),0,IF(M1915&gt;=SUM(Y1176,AB1176),0,1)))</f>
        <v>0</v>
      </c>
      <c r="BN1776" s="422">
        <f t="shared" si="866"/>
        <v>0</v>
      </c>
      <c r="BO1776" s="567">
        <f t="shared" si="866"/>
        <v>0</v>
      </c>
      <c r="BP1776" s="338">
        <f t="shared" si="775"/>
        <v>0</v>
      </c>
      <c r="BQ1776" s="294" t="str">
        <f>IF(BP1776=0,"",
IF(SUM($BP$1756:BP1776)=1,BR1776,
IF($BP$1877&gt;SUM($BP$1756:BP1776),_xlfn.CONCAT(", ",BR1776),
IF($BP$1877=SUM($BP$1756:BP1776),_xlfn.CONCAT(" y ",BR1776)))))</f>
        <v/>
      </c>
      <c r="BR1776" s="89" t="s">
        <v>5139</v>
      </c>
      <c r="BS1776" s="560">
        <f t="shared" si="776"/>
        <v>0</v>
      </c>
      <c r="BT1776" s="575">
        <f t="shared" si="777"/>
        <v>0</v>
      </c>
      <c r="BU1776" s="572">
        <f t="shared" si="778"/>
        <v>0</v>
      </c>
      <c r="BV1776" s="560">
        <f t="shared" si="779"/>
        <v>0</v>
      </c>
      <c r="BW1776" s="575">
        <f t="shared" si="780"/>
        <v>0</v>
      </c>
      <c r="BX1776" s="572">
        <f t="shared" si="781"/>
        <v>0</v>
      </c>
      <c r="BY1776" s="560">
        <f t="shared" si="782"/>
        <v>0</v>
      </c>
      <c r="BZ1776" s="575">
        <f t="shared" si="783"/>
        <v>0</v>
      </c>
      <c r="CA1776" s="572">
        <f t="shared" si="784"/>
        <v>0</v>
      </c>
      <c r="CB1776" s="560">
        <f t="shared" si="785"/>
        <v>0</v>
      </c>
      <c r="CC1776" s="575">
        <f t="shared" si="786"/>
        <v>0</v>
      </c>
      <c r="CD1776" s="572">
        <f t="shared" si="787"/>
        <v>0</v>
      </c>
      <c r="CE1776" s="560">
        <f t="shared" si="788"/>
        <v>0</v>
      </c>
      <c r="CF1776" s="575">
        <f t="shared" si="789"/>
        <v>0</v>
      </c>
      <c r="CG1776" s="572">
        <f t="shared" si="790"/>
        <v>0</v>
      </c>
      <c r="CH1776" s="560">
        <f t="shared" si="791"/>
        <v>0</v>
      </c>
      <c r="CI1776" s="575">
        <f t="shared" si="792"/>
        <v>0</v>
      </c>
      <c r="CJ1776" s="572">
        <f t="shared" si="793"/>
        <v>0</v>
      </c>
      <c r="CK1776" s="560">
        <f t="shared" si="794"/>
        <v>0</v>
      </c>
      <c r="CL1776" s="575">
        <f t="shared" si="795"/>
        <v>0</v>
      </c>
      <c r="CM1776" s="572">
        <f t="shared" si="796"/>
        <v>0</v>
      </c>
      <c r="CN1776" s="560">
        <f t="shared" si="797"/>
        <v>0</v>
      </c>
      <c r="CO1776" s="575">
        <f t="shared" si="798"/>
        <v>0</v>
      </c>
      <c r="CP1776" s="572">
        <f t="shared" si="799"/>
        <v>0</v>
      </c>
      <c r="CQ1776" s="560">
        <f t="shared" si="800"/>
        <v>0</v>
      </c>
      <c r="CR1776" s="575">
        <f t="shared" si="801"/>
        <v>0</v>
      </c>
      <c r="CS1776" s="572">
        <f t="shared" si="802"/>
        <v>0</v>
      </c>
      <c r="CT1776" s="560">
        <f t="shared" si="803"/>
        <v>0</v>
      </c>
      <c r="CU1776" s="575">
        <f t="shared" si="804"/>
        <v>0</v>
      </c>
      <c r="CV1776" s="572">
        <f t="shared" si="805"/>
        <v>0</v>
      </c>
      <c r="CW1776" s="560">
        <f t="shared" si="806"/>
        <v>0</v>
      </c>
      <c r="CX1776" s="575">
        <f t="shared" si="807"/>
        <v>0</v>
      </c>
      <c r="CY1776" s="572">
        <f t="shared" si="808"/>
        <v>0</v>
      </c>
      <c r="CZ1776" s="293">
        <f t="shared" si="809"/>
        <v>0</v>
      </c>
      <c r="DA1776" s="294" t="str">
        <f>IF(CZ1776=0,"",
IF(SUM($CZ$1756:CZ1776)=1,DB1776,
IF($CZ$1877&gt;SUM($CZ$1756:CZ1776),_xlfn.CONCAT(", ",DB1776),
IF($CZ$1877=SUM($CZ$1756:CZ1776),_xlfn.CONCAT(" y ",DB1776)))))</f>
        <v/>
      </c>
      <c r="DB1776" s="89" t="s">
        <v>5139</v>
      </c>
    </row>
    <row r="1777" spans="1:106" ht="15" customHeight="1">
      <c r="A1777" s="64"/>
      <c r="B1777" s="11"/>
      <c r="C1777" s="58" t="s">
        <v>5072</v>
      </c>
      <c r="D1777" s="1020" t="str">
        <f>IF(CNGE_2025_M1_Secc5_Sub1!$D51="","",CNGE_2025_M1_Secc5_Sub1!$D51)</f>
        <v/>
      </c>
      <c r="E1777" s="889"/>
      <c r="F1777" s="889"/>
      <c r="G1777" s="889"/>
      <c r="H1777" s="889"/>
      <c r="I1777" s="889"/>
      <c r="J1777" s="889"/>
      <c r="K1777" s="889"/>
      <c r="L1777" s="890"/>
      <c r="M1777" s="818"/>
      <c r="N1777" s="818"/>
      <c r="O1777" s="818"/>
      <c r="P1777" s="818"/>
      <c r="Q1777" s="818"/>
      <c r="R1777" s="818"/>
      <c r="S1777" s="818"/>
      <c r="T1777" s="818"/>
      <c r="U1777" s="818"/>
      <c r="V1777" s="818"/>
      <c r="W1777" s="818"/>
      <c r="X1777" s="818"/>
      <c r="Y1777" s="818"/>
      <c r="Z1777" s="818"/>
      <c r="AA1777" s="818"/>
      <c r="AB1777" s="818"/>
      <c r="AC1777" s="818"/>
      <c r="AD1777" s="818"/>
      <c r="AI1777">
        <f t="shared" si="748"/>
        <v>0</v>
      </c>
      <c r="AJ1777">
        <f t="shared" si="749"/>
        <v>0</v>
      </c>
      <c r="AK1777">
        <f t="shared" si="750"/>
        <v>0</v>
      </c>
      <c r="AL1777">
        <f t="shared" si="751"/>
        <v>0</v>
      </c>
      <c r="AM1777">
        <f t="shared" si="752"/>
        <v>0</v>
      </c>
      <c r="AN1777">
        <f t="shared" si="753"/>
        <v>0</v>
      </c>
      <c r="AO1777">
        <f t="shared" si="754"/>
        <v>0</v>
      </c>
      <c r="AP1777">
        <f t="shared" si="755"/>
        <v>0</v>
      </c>
      <c r="AQ1777">
        <f t="shared" si="756"/>
        <v>0</v>
      </c>
      <c r="AR1777">
        <f t="shared" si="757"/>
        <v>0</v>
      </c>
      <c r="AS1777">
        <f t="shared" si="758"/>
        <v>0</v>
      </c>
      <c r="AT1777">
        <f t="shared" si="759"/>
        <v>0</v>
      </c>
      <c r="AU1777">
        <f t="shared" si="760"/>
        <v>0</v>
      </c>
      <c r="AV1777">
        <f t="shared" si="761"/>
        <v>0</v>
      </c>
      <c r="AW1777">
        <f t="shared" si="762"/>
        <v>0</v>
      </c>
      <c r="AX1777">
        <f t="shared" si="763"/>
        <v>0</v>
      </c>
      <c r="AY1777">
        <f t="shared" si="764"/>
        <v>0</v>
      </c>
      <c r="AZ1777">
        <f t="shared" si="765"/>
        <v>0</v>
      </c>
      <c r="BA1777">
        <f t="shared" si="766"/>
        <v>0</v>
      </c>
      <c r="BB1777">
        <f t="shared" si="767"/>
        <v>0</v>
      </c>
      <c r="BC1777">
        <f t="shared" si="768"/>
        <v>0</v>
      </c>
      <c r="BD1777">
        <f t="shared" si="769"/>
        <v>0</v>
      </c>
      <c r="BE1777">
        <f t="shared" si="770"/>
        <v>0</v>
      </c>
      <c r="BF1777">
        <f t="shared" si="771"/>
        <v>0</v>
      </c>
      <c r="BG1777" s="558">
        <f t="shared" ref="BG1777:BI1777" si="867">IF(OR(M1650="NS",M1916="NS",S1177="NS"),0,IF(AND(M1650="NA",M1916="NA",S1177="NA"),0,IF(SUM(M1650,M1916)&gt;=S1177,0,1)))</f>
        <v>0</v>
      </c>
      <c r="BH1777" s="562">
        <f t="shared" si="867"/>
        <v>0</v>
      </c>
      <c r="BI1777" s="560">
        <f t="shared" si="867"/>
        <v>0</v>
      </c>
      <c r="BJ1777" s="564">
        <f t="shared" ref="BJ1777:BL1777" si="868">IF(OR(M1650="NS",V1177="NS",AB1177="NS"),0,IF(AND(M1650="NA",V1177="NA",AB1177="NA"),0,IF(M1650&gt;=SUM(V1177,AB1177),0,1)))</f>
        <v>0</v>
      </c>
      <c r="BK1777" s="366">
        <f t="shared" si="868"/>
        <v>0</v>
      </c>
      <c r="BL1777" s="465">
        <f t="shared" si="868"/>
        <v>0</v>
      </c>
      <c r="BM1777" s="565">
        <f t="shared" ref="BM1777:BO1777" si="869">IF(OR(M1916="NS",Y1177="NS",AB1177="NS"),0,IF(AND(M1916="NA",Y1177="NA",AB1177="NA"),0,IF(M1916&gt;=SUM(Y1177,AB1177),0,1)))</f>
        <v>0</v>
      </c>
      <c r="BN1777" s="422">
        <f t="shared" si="869"/>
        <v>0</v>
      </c>
      <c r="BO1777" s="567">
        <f t="shared" si="869"/>
        <v>0</v>
      </c>
      <c r="BP1777" s="338">
        <f t="shared" si="775"/>
        <v>0</v>
      </c>
      <c r="BQ1777" s="294" t="str">
        <f>IF(BP1777=0,"",
IF(SUM($BP$1756:BP1777)=1,BR1777,
IF($BP$1877&gt;SUM($BP$1756:BP1777),_xlfn.CONCAT(", ",BR1777),
IF($BP$1877=SUM($BP$1756:BP1777),_xlfn.CONCAT(" y ",BR1777)))))</f>
        <v/>
      </c>
      <c r="BR1777" s="89" t="s">
        <v>5140</v>
      </c>
      <c r="BS1777" s="560">
        <f t="shared" si="776"/>
        <v>0</v>
      </c>
      <c r="BT1777" s="575">
        <f t="shared" si="777"/>
        <v>0</v>
      </c>
      <c r="BU1777" s="572">
        <f t="shared" si="778"/>
        <v>0</v>
      </c>
      <c r="BV1777" s="560">
        <f t="shared" si="779"/>
        <v>0</v>
      </c>
      <c r="BW1777" s="575">
        <f t="shared" si="780"/>
        <v>0</v>
      </c>
      <c r="BX1777" s="572">
        <f t="shared" si="781"/>
        <v>0</v>
      </c>
      <c r="BY1777" s="560">
        <f t="shared" si="782"/>
        <v>0</v>
      </c>
      <c r="BZ1777" s="575">
        <f t="shared" si="783"/>
        <v>0</v>
      </c>
      <c r="CA1777" s="572">
        <f t="shared" si="784"/>
        <v>0</v>
      </c>
      <c r="CB1777" s="560">
        <f t="shared" si="785"/>
        <v>0</v>
      </c>
      <c r="CC1777" s="575">
        <f t="shared" si="786"/>
        <v>0</v>
      </c>
      <c r="CD1777" s="572">
        <f t="shared" si="787"/>
        <v>0</v>
      </c>
      <c r="CE1777" s="560">
        <f t="shared" si="788"/>
        <v>0</v>
      </c>
      <c r="CF1777" s="575">
        <f t="shared" si="789"/>
        <v>0</v>
      </c>
      <c r="CG1777" s="572">
        <f t="shared" si="790"/>
        <v>0</v>
      </c>
      <c r="CH1777" s="560">
        <f t="shared" si="791"/>
        <v>0</v>
      </c>
      <c r="CI1777" s="575">
        <f t="shared" si="792"/>
        <v>0</v>
      </c>
      <c r="CJ1777" s="572">
        <f t="shared" si="793"/>
        <v>0</v>
      </c>
      <c r="CK1777" s="560">
        <f t="shared" si="794"/>
        <v>0</v>
      </c>
      <c r="CL1777" s="575">
        <f t="shared" si="795"/>
        <v>0</v>
      </c>
      <c r="CM1777" s="572">
        <f t="shared" si="796"/>
        <v>0</v>
      </c>
      <c r="CN1777" s="560">
        <f t="shared" si="797"/>
        <v>0</v>
      </c>
      <c r="CO1777" s="575">
        <f t="shared" si="798"/>
        <v>0</v>
      </c>
      <c r="CP1777" s="572">
        <f t="shared" si="799"/>
        <v>0</v>
      </c>
      <c r="CQ1777" s="560">
        <f t="shared" si="800"/>
        <v>0</v>
      </c>
      <c r="CR1777" s="575">
        <f t="shared" si="801"/>
        <v>0</v>
      </c>
      <c r="CS1777" s="572">
        <f t="shared" si="802"/>
        <v>0</v>
      </c>
      <c r="CT1777" s="560">
        <f t="shared" si="803"/>
        <v>0</v>
      </c>
      <c r="CU1777" s="575">
        <f t="shared" si="804"/>
        <v>0</v>
      </c>
      <c r="CV1777" s="572">
        <f t="shared" si="805"/>
        <v>0</v>
      </c>
      <c r="CW1777" s="560">
        <f t="shared" si="806"/>
        <v>0</v>
      </c>
      <c r="CX1777" s="575">
        <f t="shared" si="807"/>
        <v>0</v>
      </c>
      <c r="CY1777" s="572">
        <f t="shared" si="808"/>
        <v>0</v>
      </c>
      <c r="CZ1777" s="293">
        <f t="shared" si="809"/>
        <v>0</v>
      </c>
      <c r="DA1777" s="294" t="str">
        <f>IF(CZ1777=0,"",
IF(SUM($CZ$1756:CZ1777)=1,DB1777,
IF($CZ$1877&gt;SUM($CZ$1756:CZ1777),_xlfn.CONCAT(", ",DB1777),
IF($CZ$1877=SUM($CZ$1756:CZ1777),_xlfn.CONCAT(" y ",DB1777)))))</f>
        <v/>
      </c>
      <c r="DB1777" s="89" t="s">
        <v>5140</v>
      </c>
    </row>
    <row r="1778" spans="1:106" ht="15" customHeight="1">
      <c r="A1778" s="64"/>
      <c r="B1778" s="11"/>
      <c r="C1778" s="58" t="s">
        <v>5073</v>
      </c>
      <c r="D1778" s="1020" t="str">
        <f>IF(CNGE_2025_M1_Secc5_Sub1!$D52="","",CNGE_2025_M1_Secc5_Sub1!$D52)</f>
        <v/>
      </c>
      <c r="E1778" s="889"/>
      <c r="F1778" s="889"/>
      <c r="G1778" s="889"/>
      <c r="H1778" s="889"/>
      <c r="I1778" s="889"/>
      <c r="J1778" s="889"/>
      <c r="K1778" s="889"/>
      <c r="L1778" s="890"/>
      <c r="M1778" s="818"/>
      <c r="N1778" s="818"/>
      <c r="O1778" s="818"/>
      <c r="P1778" s="818"/>
      <c r="Q1778" s="818"/>
      <c r="R1778" s="818"/>
      <c r="S1778" s="818"/>
      <c r="T1778" s="818"/>
      <c r="U1778" s="818"/>
      <c r="V1778" s="818"/>
      <c r="W1778" s="818"/>
      <c r="X1778" s="818"/>
      <c r="Y1778" s="818"/>
      <c r="Z1778" s="818"/>
      <c r="AA1778" s="818"/>
      <c r="AB1778" s="818"/>
      <c r="AC1778" s="818"/>
      <c r="AD1778" s="818"/>
      <c r="AI1778">
        <f t="shared" si="748"/>
        <v>0</v>
      </c>
      <c r="AJ1778">
        <f t="shared" si="749"/>
        <v>0</v>
      </c>
      <c r="AK1778">
        <f t="shared" si="750"/>
        <v>0</v>
      </c>
      <c r="AL1778">
        <f t="shared" si="751"/>
        <v>0</v>
      </c>
      <c r="AM1778">
        <f t="shared" si="752"/>
        <v>0</v>
      </c>
      <c r="AN1778">
        <f t="shared" si="753"/>
        <v>0</v>
      </c>
      <c r="AO1778">
        <f t="shared" si="754"/>
        <v>0</v>
      </c>
      <c r="AP1778">
        <f t="shared" si="755"/>
        <v>0</v>
      </c>
      <c r="AQ1778">
        <f t="shared" si="756"/>
        <v>0</v>
      </c>
      <c r="AR1778">
        <f t="shared" si="757"/>
        <v>0</v>
      </c>
      <c r="AS1778">
        <f t="shared" si="758"/>
        <v>0</v>
      </c>
      <c r="AT1778">
        <f t="shared" si="759"/>
        <v>0</v>
      </c>
      <c r="AU1778">
        <f t="shared" si="760"/>
        <v>0</v>
      </c>
      <c r="AV1778">
        <f t="shared" si="761"/>
        <v>0</v>
      </c>
      <c r="AW1778">
        <f t="shared" si="762"/>
        <v>0</v>
      </c>
      <c r="AX1778">
        <f t="shared" si="763"/>
        <v>0</v>
      </c>
      <c r="AY1778">
        <f t="shared" si="764"/>
        <v>0</v>
      </c>
      <c r="AZ1778">
        <f t="shared" si="765"/>
        <v>0</v>
      </c>
      <c r="BA1778">
        <f t="shared" si="766"/>
        <v>0</v>
      </c>
      <c r="BB1778">
        <f t="shared" si="767"/>
        <v>0</v>
      </c>
      <c r="BC1778">
        <f t="shared" si="768"/>
        <v>0</v>
      </c>
      <c r="BD1778">
        <f t="shared" si="769"/>
        <v>0</v>
      </c>
      <c r="BE1778">
        <f t="shared" si="770"/>
        <v>0</v>
      </c>
      <c r="BF1778">
        <f t="shared" si="771"/>
        <v>0</v>
      </c>
      <c r="BG1778" s="558">
        <f t="shared" ref="BG1778:BI1778" si="870">IF(OR(M1651="NS",M1917="NS",S1178="NS"),0,IF(AND(M1651="NA",M1917="NA",S1178="NA"),0,IF(SUM(M1651,M1917)&gt;=S1178,0,1)))</f>
        <v>0</v>
      </c>
      <c r="BH1778" s="562">
        <f t="shared" si="870"/>
        <v>0</v>
      </c>
      <c r="BI1778" s="560">
        <f t="shared" si="870"/>
        <v>0</v>
      </c>
      <c r="BJ1778" s="564">
        <f t="shared" ref="BJ1778:BL1778" si="871">IF(OR(M1651="NS",V1178="NS",AB1178="NS"),0,IF(AND(M1651="NA",V1178="NA",AB1178="NA"),0,IF(M1651&gt;=SUM(V1178,AB1178),0,1)))</f>
        <v>0</v>
      </c>
      <c r="BK1778" s="366">
        <f t="shared" si="871"/>
        <v>0</v>
      </c>
      <c r="BL1778" s="465">
        <f t="shared" si="871"/>
        <v>0</v>
      </c>
      <c r="BM1778" s="565">
        <f t="shared" ref="BM1778:BO1778" si="872">IF(OR(M1917="NS",Y1178="NS",AB1178="NS"),0,IF(AND(M1917="NA",Y1178="NA",AB1178="NA"),0,IF(M1917&gt;=SUM(Y1178,AB1178),0,1)))</f>
        <v>0</v>
      </c>
      <c r="BN1778" s="422">
        <f t="shared" si="872"/>
        <v>0</v>
      </c>
      <c r="BO1778" s="567">
        <f t="shared" si="872"/>
        <v>0</v>
      </c>
      <c r="BP1778" s="338">
        <f t="shared" si="775"/>
        <v>0</v>
      </c>
      <c r="BQ1778" s="294" t="str">
        <f>IF(BP1778=0,"",
IF(SUM($BP$1756:BP1778)=1,BR1778,
IF($BP$1877&gt;SUM($BP$1756:BP1778),_xlfn.CONCAT(", ",BR1778),
IF($BP$1877=SUM($BP$1756:BP1778),_xlfn.CONCAT(" y ",BR1778)))))</f>
        <v/>
      </c>
      <c r="BR1778" s="89" t="s">
        <v>5141</v>
      </c>
      <c r="BS1778" s="560">
        <f t="shared" si="776"/>
        <v>0</v>
      </c>
      <c r="BT1778" s="575">
        <f t="shared" si="777"/>
        <v>0</v>
      </c>
      <c r="BU1778" s="572">
        <f t="shared" si="778"/>
        <v>0</v>
      </c>
      <c r="BV1778" s="560">
        <f t="shared" si="779"/>
        <v>0</v>
      </c>
      <c r="BW1778" s="575">
        <f t="shared" si="780"/>
        <v>0</v>
      </c>
      <c r="BX1778" s="572">
        <f t="shared" si="781"/>
        <v>0</v>
      </c>
      <c r="BY1778" s="560">
        <f t="shared" si="782"/>
        <v>0</v>
      </c>
      <c r="BZ1778" s="575">
        <f t="shared" si="783"/>
        <v>0</v>
      </c>
      <c r="CA1778" s="572">
        <f t="shared" si="784"/>
        <v>0</v>
      </c>
      <c r="CB1778" s="560">
        <f t="shared" si="785"/>
        <v>0</v>
      </c>
      <c r="CC1778" s="575">
        <f t="shared" si="786"/>
        <v>0</v>
      </c>
      <c r="CD1778" s="572">
        <f t="shared" si="787"/>
        <v>0</v>
      </c>
      <c r="CE1778" s="560">
        <f t="shared" si="788"/>
        <v>0</v>
      </c>
      <c r="CF1778" s="575">
        <f t="shared" si="789"/>
        <v>0</v>
      </c>
      <c r="CG1778" s="572">
        <f t="shared" si="790"/>
        <v>0</v>
      </c>
      <c r="CH1778" s="560">
        <f t="shared" si="791"/>
        <v>0</v>
      </c>
      <c r="CI1778" s="575">
        <f t="shared" si="792"/>
        <v>0</v>
      </c>
      <c r="CJ1778" s="572">
        <f t="shared" si="793"/>
        <v>0</v>
      </c>
      <c r="CK1778" s="560">
        <f t="shared" si="794"/>
        <v>0</v>
      </c>
      <c r="CL1778" s="575">
        <f t="shared" si="795"/>
        <v>0</v>
      </c>
      <c r="CM1778" s="572">
        <f t="shared" si="796"/>
        <v>0</v>
      </c>
      <c r="CN1778" s="560">
        <f t="shared" si="797"/>
        <v>0</v>
      </c>
      <c r="CO1778" s="575">
        <f t="shared" si="798"/>
        <v>0</v>
      </c>
      <c r="CP1778" s="572">
        <f t="shared" si="799"/>
        <v>0</v>
      </c>
      <c r="CQ1778" s="560">
        <f t="shared" si="800"/>
        <v>0</v>
      </c>
      <c r="CR1778" s="575">
        <f t="shared" si="801"/>
        <v>0</v>
      </c>
      <c r="CS1778" s="572">
        <f t="shared" si="802"/>
        <v>0</v>
      </c>
      <c r="CT1778" s="560">
        <f t="shared" si="803"/>
        <v>0</v>
      </c>
      <c r="CU1778" s="575">
        <f t="shared" si="804"/>
        <v>0</v>
      </c>
      <c r="CV1778" s="572">
        <f t="shared" si="805"/>
        <v>0</v>
      </c>
      <c r="CW1778" s="560">
        <f t="shared" si="806"/>
        <v>0</v>
      </c>
      <c r="CX1778" s="575">
        <f t="shared" si="807"/>
        <v>0</v>
      </c>
      <c r="CY1778" s="572">
        <f t="shared" si="808"/>
        <v>0</v>
      </c>
      <c r="CZ1778" s="293">
        <f t="shared" si="809"/>
        <v>0</v>
      </c>
      <c r="DA1778" s="294" t="str">
        <f>IF(CZ1778=0,"",
IF(SUM($CZ$1756:CZ1778)=1,DB1778,
IF($CZ$1877&gt;SUM($CZ$1756:CZ1778),_xlfn.CONCAT(", ",DB1778),
IF($CZ$1877=SUM($CZ$1756:CZ1778),_xlfn.CONCAT(" y ",DB1778)))))</f>
        <v/>
      </c>
      <c r="DB1778" s="89" t="s">
        <v>5141</v>
      </c>
    </row>
    <row r="1779" spans="1:106" ht="15" customHeight="1">
      <c r="A1779" s="64"/>
      <c r="B1779" s="11"/>
      <c r="C1779" s="58" t="s">
        <v>5074</v>
      </c>
      <c r="D1779" s="1020" t="str">
        <f>IF(CNGE_2025_M1_Secc5_Sub1!$D53="","",CNGE_2025_M1_Secc5_Sub1!$D53)</f>
        <v/>
      </c>
      <c r="E1779" s="889"/>
      <c r="F1779" s="889"/>
      <c r="G1779" s="889"/>
      <c r="H1779" s="889"/>
      <c r="I1779" s="889"/>
      <c r="J1779" s="889"/>
      <c r="K1779" s="889"/>
      <c r="L1779" s="890"/>
      <c r="M1779" s="818"/>
      <c r="N1779" s="818"/>
      <c r="O1779" s="818"/>
      <c r="P1779" s="818"/>
      <c r="Q1779" s="818"/>
      <c r="R1779" s="818"/>
      <c r="S1779" s="818"/>
      <c r="T1779" s="818"/>
      <c r="U1779" s="818"/>
      <c r="V1779" s="818"/>
      <c r="W1779" s="818"/>
      <c r="X1779" s="818"/>
      <c r="Y1779" s="818"/>
      <c r="Z1779" s="818"/>
      <c r="AA1779" s="818"/>
      <c r="AB1779" s="818"/>
      <c r="AC1779" s="818"/>
      <c r="AD1779" s="818"/>
      <c r="AI1779">
        <f t="shared" si="748"/>
        <v>0</v>
      </c>
      <c r="AJ1779">
        <f t="shared" si="749"/>
        <v>0</v>
      </c>
      <c r="AK1779">
        <f t="shared" si="750"/>
        <v>0</v>
      </c>
      <c r="AL1779">
        <f t="shared" si="751"/>
        <v>0</v>
      </c>
      <c r="AM1779">
        <f t="shared" si="752"/>
        <v>0</v>
      </c>
      <c r="AN1779">
        <f t="shared" si="753"/>
        <v>0</v>
      </c>
      <c r="AO1779">
        <f t="shared" si="754"/>
        <v>0</v>
      </c>
      <c r="AP1779">
        <f t="shared" si="755"/>
        <v>0</v>
      </c>
      <c r="AQ1779">
        <f t="shared" si="756"/>
        <v>0</v>
      </c>
      <c r="AR1779">
        <f t="shared" si="757"/>
        <v>0</v>
      </c>
      <c r="AS1779">
        <f t="shared" si="758"/>
        <v>0</v>
      </c>
      <c r="AT1779">
        <f t="shared" si="759"/>
        <v>0</v>
      </c>
      <c r="AU1779">
        <f t="shared" si="760"/>
        <v>0</v>
      </c>
      <c r="AV1779">
        <f t="shared" si="761"/>
        <v>0</v>
      </c>
      <c r="AW1779">
        <f t="shared" si="762"/>
        <v>0</v>
      </c>
      <c r="AX1779">
        <f t="shared" si="763"/>
        <v>0</v>
      </c>
      <c r="AY1779">
        <f t="shared" si="764"/>
        <v>0</v>
      </c>
      <c r="AZ1779">
        <f t="shared" si="765"/>
        <v>0</v>
      </c>
      <c r="BA1779">
        <f t="shared" si="766"/>
        <v>0</v>
      </c>
      <c r="BB1779">
        <f t="shared" si="767"/>
        <v>0</v>
      </c>
      <c r="BC1779">
        <f t="shared" si="768"/>
        <v>0</v>
      </c>
      <c r="BD1779">
        <f t="shared" si="769"/>
        <v>0</v>
      </c>
      <c r="BE1779">
        <f t="shared" si="770"/>
        <v>0</v>
      </c>
      <c r="BF1779">
        <f t="shared" si="771"/>
        <v>0</v>
      </c>
      <c r="BG1779" s="558">
        <f t="shared" ref="BG1779:BI1779" si="873">IF(OR(M1652="NS",M1918="NS",S1179="NS"),0,IF(AND(M1652="NA",M1918="NA",S1179="NA"),0,IF(SUM(M1652,M1918)&gt;=S1179,0,1)))</f>
        <v>0</v>
      </c>
      <c r="BH1779" s="562">
        <f t="shared" si="873"/>
        <v>0</v>
      </c>
      <c r="BI1779" s="560">
        <f t="shared" si="873"/>
        <v>0</v>
      </c>
      <c r="BJ1779" s="564">
        <f t="shared" ref="BJ1779:BL1779" si="874">IF(OR(M1652="NS",V1179="NS",AB1179="NS"),0,IF(AND(M1652="NA",V1179="NA",AB1179="NA"),0,IF(M1652&gt;=SUM(V1179,AB1179),0,1)))</f>
        <v>0</v>
      </c>
      <c r="BK1779" s="366">
        <f t="shared" si="874"/>
        <v>0</v>
      </c>
      <c r="BL1779" s="465">
        <f t="shared" si="874"/>
        <v>0</v>
      </c>
      <c r="BM1779" s="565">
        <f t="shared" ref="BM1779:BO1779" si="875">IF(OR(M1918="NS",Y1179="NS",AB1179="NS"),0,IF(AND(M1918="NA",Y1179="NA",AB1179="NA"),0,IF(M1918&gt;=SUM(Y1179,AB1179),0,1)))</f>
        <v>0</v>
      </c>
      <c r="BN1779" s="422">
        <f t="shared" si="875"/>
        <v>0</v>
      </c>
      <c r="BO1779" s="567">
        <f t="shared" si="875"/>
        <v>0</v>
      </c>
      <c r="BP1779" s="338">
        <f t="shared" si="775"/>
        <v>0</v>
      </c>
      <c r="BQ1779" s="294" t="str">
        <f>IF(BP1779=0,"",
IF(SUM($BP$1756:BP1779)=1,BR1779,
IF($BP$1877&gt;SUM($BP$1756:BP1779),_xlfn.CONCAT(", ",BR1779),
IF($BP$1877=SUM($BP$1756:BP1779),_xlfn.CONCAT(" y ",BR1779)))))</f>
        <v/>
      </c>
      <c r="BR1779" s="89" t="s">
        <v>5142</v>
      </c>
      <c r="BS1779" s="560">
        <f t="shared" si="776"/>
        <v>0</v>
      </c>
      <c r="BT1779" s="575">
        <f t="shared" si="777"/>
        <v>0</v>
      </c>
      <c r="BU1779" s="572">
        <f t="shared" si="778"/>
        <v>0</v>
      </c>
      <c r="BV1779" s="560">
        <f t="shared" si="779"/>
        <v>0</v>
      </c>
      <c r="BW1779" s="575">
        <f t="shared" si="780"/>
        <v>0</v>
      </c>
      <c r="BX1779" s="572">
        <f t="shared" si="781"/>
        <v>0</v>
      </c>
      <c r="BY1779" s="560">
        <f t="shared" si="782"/>
        <v>0</v>
      </c>
      <c r="BZ1779" s="575">
        <f t="shared" si="783"/>
        <v>0</v>
      </c>
      <c r="CA1779" s="572">
        <f t="shared" si="784"/>
        <v>0</v>
      </c>
      <c r="CB1779" s="560">
        <f t="shared" si="785"/>
        <v>0</v>
      </c>
      <c r="CC1779" s="575">
        <f t="shared" si="786"/>
        <v>0</v>
      </c>
      <c r="CD1779" s="572">
        <f t="shared" si="787"/>
        <v>0</v>
      </c>
      <c r="CE1779" s="560">
        <f t="shared" si="788"/>
        <v>0</v>
      </c>
      <c r="CF1779" s="575">
        <f t="shared" si="789"/>
        <v>0</v>
      </c>
      <c r="CG1779" s="572">
        <f t="shared" si="790"/>
        <v>0</v>
      </c>
      <c r="CH1779" s="560">
        <f t="shared" si="791"/>
        <v>0</v>
      </c>
      <c r="CI1779" s="575">
        <f t="shared" si="792"/>
        <v>0</v>
      </c>
      <c r="CJ1779" s="572">
        <f t="shared" si="793"/>
        <v>0</v>
      </c>
      <c r="CK1779" s="560">
        <f t="shared" si="794"/>
        <v>0</v>
      </c>
      <c r="CL1779" s="575">
        <f t="shared" si="795"/>
        <v>0</v>
      </c>
      <c r="CM1779" s="572">
        <f t="shared" si="796"/>
        <v>0</v>
      </c>
      <c r="CN1779" s="560">
        <f t="shared" si="797"/>
        <v>0</v>
      </c>
      <c r="CO1779" s="575">
        <f t="shared" si="798"/>
        <v>0</v>
      </c>
      <c r="CP1779" s="572">
        <f t="shared" si="799"/>
        <v>0</v>
      </c>
      <c r="CQ1779" s="560">
        <f t="shared" si="800"/>
        <v>0</v>
      </c>
      <c r="CR1779" s="575">
        <f t="shared" si="801"/>
        <v>0</v>
      </c>
      <c r="CS1779" s="572">
        <f t="shared" si="802"/>
        <v>0</v>
      </c>
      <c r="CT1779" s="560">
        <f t="shared" si="803"/>
        <v>0</v>
      </c>
      <c r="CU1779" s="575">
        <f t="shared" si="804"/>
        <v>0</v>
      </c>
      <c r="CV1779" s="572">
        <f t="shared" si="805"/>
        <v>0</v>
      </c>
      <c r="CW1779" s="560">
        <f t="shared" si="806"/>
        <v>0</v>
      </c>
      <c r="CX1779" s="575">
        <f t="shared" si="807"/>
        <v>0</v>
      </c>
      <c r="CY1779" s="572">
        <f t="shared" si="808"/>
        <v>0</v>
      </c>
      <c r="CZ1779" s="293">
        <f t="shared" si="809"/>
        <v>0</v>
      </c>
      <c r="DA1779" s="294" t="str">
        <f>IF(CZ1779=0,"",
IF(SUM($CZ$1756:CZ1779)=1,DB1779,
IF($CZ$1877&gt;SUM($CZ$1756:CZ1779),_xlfn.CONCAT(", ",DB1779),
IF($CZ$1877=SUM($CZ$1756:CZ1779),_xlfn.CONCAT(" y ",DB1779)))))</f>
        <v/>
      </c>
      <c r="DB1779" s="89" t="s">
        <v>5142</v>
      </c>
    </row>
    <row r="1780" spans="1:106" ht="15" customHeight="1">
      <c r="A1780" s="64"/>
      <c r="B1780" s="11"/>
      <c r="C1780" s="58" t="s">
        <v>5075</v>
      </c>
      <c r="D1780" s="1020" t="str">
        <f>IF(CNGE_2025_M1_Secc5_Sub1!$D54="","",CNGE_2025_M1_Secc5_Sub1!$D54)</f>
        <v/>
      </c>
      <c r="E1780" s="889"/>
      <c r="F1780" s="889"/>
      <c r="G1780" s="889"/>
      <c r="H1780" s="889"/>
      <c r="I1780" s="889"/>
      <c r="J1780" s="889"/>
      <c r="K1780" s="889"/>
      <c r="L1780" s="890"/>
      <c r="M1780" s="818"/>
      <c r="N1780" s="818"/>
      <c r="O1780" s="818"/>
      <c r="P1780" s="818"/>
      <c r="Q1780" s="818"/>
      <c r="R1780" s="818"/>
      <c r="S1780" s="818"/>
      <c r="T1780" s="818"/>
      <c r="U1780" s="818"/>
      <c r="V1780" s="818"/>
      <c r="W1780" s="818"/>
      <c r="X1780" s="818"/>
      <c r="Y1780" s="818"/>
      <c r="Z1780" s="818"/>
      <c r="AA1780" s="818"/>
      <c r="AB1780" s="818"/>
      <c r="AC1780" s="818"/>
      <c r="AD1780" s="818"/>
      <c r="AI1780">
        <f t="shared" si="748"/>
        <v>0</v>
      </c>
      <c r="AJ1780">
        <f t="shared" si="749"/>
        <v>0</v>
      </c>
      <c r="AK1780">
        <f t="shared" si="750"/>
        <v>0</v>
      </c>
      <c r="AL1780">
        <f t="shared" si="751"/>
        <v>0</v>
      </c>
      <c r="AM1780">
        <f t="shared" si="752"/>
        <v>0</v>
      </c>
      <c r="AN1780">
        <f t="shared" si="753"/>
        <v>0</v>
      </c>
      <c r="AO1780">
        <f t="shared" si="754"/>
        <v>0</v>
      </c>
      <c r="AP1780">
        <f t="shared" si="755"/>
        <v>0</v>
      </c>
      <c r="AQ1780">
        <f t="shared" si="756"/>
        <v>0</v>
      </c>
      <c r="AR1780">
        <f t="shared" si="757"/>
        <v>0</v>
      </c>
      <c r="AS1780">
        <f t="shared" si="758"/>
        <v>0</v>
      </c>
      <c r="AT1780">
        <f t="shared" si="759"/>
        <v>0</v>
      </c>
      <c r="AU1780">
        <f t="shared" si="760"/>
        <v>0</v>
      </c>
      <c r="AV1780">
        <f t="shared" si="761"/>
        <v>0</v>
      </c>
      <c r="AW1780">
        <f t="shared" si="762"/>
        <v>0</v>
      </c>
      <c r="AX1780">
        <f t="shared" si="763"/>
        <v>0</v>
      </c>
      <c r="AY1780">
        <f t="shared" si="764"/>
        <v>0</v>
      </c>
      <c r="AZ1780">
        <f t="shared" si="765"/>
        <v>0</v>
      </c>
      <c r="BA1780">
        <f t="shared" si="766"/>
        <v>0</v>
      </c>
      <c r="BB1780">
        <f t="shared" si="767"/>
        <v>0</v>
      </c>
      <c r="BC1780">
        <f t="shared" si="768"/>
        <v>0</v>
      </c>
      <c r="BD1780">
        <f t="shared" si="769"/>
        <v>0</v>
      </c>
      <c r="BE1780">
        <f t="shared" si="770"/>
        <v>0</v>
      </c>
      <c r="BF1780">
        <f t="shared" si="771"/>
        <v>0</v>
      </c>
      <c r="BG1780" s="558">
        <f t="shared" ref="BG1780:BI1780" si="876">IF(OR(M1653="NS",M1919="NS",S1180="NS"),0,IF(AND(M1653="NA",M1919="NA",S1180="NA"),0,IF(SUM(M1653,M1919)&gt;=S1180,0,1)))</f>
        <v>0</v>
      </c>
      <c r="BH1780" s="562">
        <f t="shared" si="876"/>
        <v>0</v>
      </c>
      <c r="BI1780" s="560">
        <f t="shared" si="876"/>
        <v>0</v>
      </c>
      <c r="BJ1780" s="564">
        <f t="shared" ref="BJ1780:BL1780" si="877">IF(OR(M1653="NS",V1180="NS",AB1180="NS"),0,IF(AND(M1653="NA",V1180="NA",AB1180="NA"),0,IF(M1653&gt;=SUM(V1180,AB1180),0,1)))</f>
        <v>0</v>
      </c>
      <c r="BK1780" s="366">
        <f t="shared" si="877"/>
        <v>0</v>
      </c>
      <c r="BL1780" s="465">
        <f t="shared" si="877"/>
        <v>0</v>
      </c>
      <c r="BM1780" s="565">
        <f t="shared" ref="BM1780:BO1780" si="878">IF(OR(M1919="NS",Y1180="NS",AB1180="NS"),0,IF(AND(M1919="NA",Y1180="NA",AB1180="NA"),0,IF(M1919&gt;=SUM(Y1180,AB1180),0,1)))</f>
        <v>0</v>
      </c>
      <c r="BN1780" s="422">
        <f t="shared" si="878"/>
        <v>0</v>
      </c>
      <c r="BO1780" s="567">
        <f t="shared" si="878"/>
        <v>0</v>
      </c>
      <c r="BP1780" s="338">
        <f t="shared" si="775"/>
        <v>0</v>
      </c>
      <c r="BQ1780" s="294" t="str">
        <f>IF(BP1780=0,"",
IF(SUM($BP$1756:BP1780)=1,BR1780,
IF($BP$1877&gt;SUM($BP$1756:BP1780),_xlfn.CONCAT(", ",BR1780),
IF($BP$1877=SUM($BP$1756:BP1780),_xlfn.CONCAT(" y ",BR1780)))))</f>
        <v/>
      </c>
      <c r="BR1780" s="89" t="s">
        <v>5143</v>
      </c>
      <c r="BS1780" s="560">
        <f t="shared" si="776"/>
        <v>0</v>
      </c>
      <c r="BT1780" s="575">
        <f t="shared" si="777"/>
        <v>0</v>
      </c>
      <c r="BU1780" s="572">
        <f t="shared" si="778"/>
        <v>0</v>
      </c>
      <c r="BV1780" s="560">
        <f t="shared" si="779"/>
        <v>0</v>
      </c>
      <c r="BW1780" s="575">
        <f t="shared" si="780"/>
        <v>0</v>
      </c>
      <c r="BX1780" s="572">
        <f t="shared" si="781"/>
        <v>0</v>
      </c>
      <c r="BY1780" s="560">
        <f t="shared" si="782"/>
        <v>0</v>
      </c>
      <c r="BZ1780" s="575">
        <f t="shared" si="783"/>
        <v>0</v>
      </c>
      <c r="CA1780" s="572">
        <f t="shared" si="784"/>
        <v>0</v>
      </c>
      <c r="CB1780" s="560">
        <f t="shared" si="785"/>
        <v>0</v>
      </c>
      <c r="CC1780" s="575">
        <f t="shared" si="786"/>
        <v>0</v>
      </c>
      <c r="CD1780" s="572">
        <f t="shared" si="787"/>
        <v>0</v>
      </c>
      <c r="CE1780" s="560">
        <f t="shared" si="788"/>
        <v>0</v>
      </c>
      <c r="CF1780" s="575">
        <f t="shared" si="789"/>
        <v>0</v>
      </c>
      <c r="CG1780" s="572">
        <f t="shared" si="790"/>
        <v>0</v>
      </c>
      <c r="CH1780" s="560">
        <f t="shared" si="791"/>
        <v>0</v>
      </c>
      <c r="CI1780" s="575">
        <f t="shared" si="792"/>
        <v>0</v>
      </c>
      <c r="CJ1780" s="572">
        <f t="shared" si="793"/>
        <v>0</v>
      </c>
      <c r="CK1780" s="560">
        <f t="shared" si="794"/>
        <v>0</v>
      </c>
      <c r="CL1780" s="575">
        <f t="shared" si="795"/>
        <v>0</v>
      </c>
      <c r="CM1780" s="572">
        <f t="shared" si="796"/>
        <v>0</v>
      </c>
      <c r="CN1780" s="560">
        <f t="shared" si="797"/>
        <v>0</v>
      </c>
      <c r="CO1780" s="575">
        <f t="shared" si="798"/>
        <v>0</v>
      </c>
      <c r="CP1780" s="572">
        <f t="shared" si="799"/>
        <v>0</v>
      </c>
      <c r="CQ1780" s="560">
        <f t="shared" si="800"/>
        <v>0</v>
      </c>
      <c r="CR1780" s="575">
        <f t="shared" si="801"/>
        <v>0</v>
      </c>
      <c r="CS1780" s="572">
        <f t="shared" si="802"/>
        <v>0</v>
      </c>
      <c r="CT1780" s="560">
        <f t="shared" si="803"/>
        <v>0</v>
      </c>
      <c r="CU1780" s="575">
        <f t="shared" si="804"/>
        <v>0</v>
      </c>
      <c r="CV1780" s="572">
        <f t="shared" si="805"/>
        <v>0</v>
      </c>
      <c r="CW1780" s="560">
        <f t="shared" si="806"/>
        <v>0</v>
      </c>
      <c r="CX1780" s="575">
        <f t="shared" si="807"/>
        <v>0</v>
      </c>
      <c r="CY1780" s="572">
        <f t="shared" si="808"/>
        <v>0</v>
      </c>
      <c r="CZ1780" s="293">
        <f t="shared" si="809"/>
        <v>0</v>
      </c>
      <c r="DA1780" s="294" t="str">
        <f>IF(CZ1780=0,"",
IF(SUM($CZ$1756:CZ1780)=1,DB1780,
IF($CZ$1877&gt;SUM($CZ$1756:CZ1780),_xlfn.CONCAT(", ",DB1780),
IF($CZ$1877=SUM($CZ$1756:CZ1780),_xlfn.CONCAT(" y ",DB1780)))))</f>
        <v/>
      </c>
      <c r="DB1780" s="89" t="s">
        <v>5143</v>
      </c>
    </row>
    <row r="1781" spans="1:106" ht="15" customHeight="1">
      <c r="A1781" s="64"/>
      <c r="B1781" s="11"/>
      <c r="C1781" s="58" t="s">
        <v>5076</v>
      </c>
      <c r="D1781" s="1020" t="str">
        <f>IF(CNGE_2025_M1_Secc5_Sub1!$D55="","",CNGE_2025_M1_Secc5_Sub1!$D55)</f>
        <v/>
      </c>
      <c r="E1781" s="889"/>
      <c r="F1781" s="889"/>
      <c r="G1781" s="889"/>
      <c r="H1781" s="889"/>
      <c r="I1781" s="889"/>
      <c r="J1781" s="889"/>
      <c r="K1781" s="889"/>
      <c r="L1781" s="890"/>
      <c r="M1781" s="818"/>
      <c r="N1781" s="818"/>
      <c r="O1781" s="818"/>
      <c r="P1781" s="818"/>
      <c r="Q1781" s="818"/>
      <c r="R1781" s="818"/>
      <c r="S1781" s="818"/>
      <c r="T1781" s="818"/>
      <c r="U1781" s="818"/>
      <c r="V1781" s="818"/>
      <c r="W1781" s="818"/>
      <c r="X1781" s="818"/>
      <c r="Y1781" s="818"/>
      <c r="Z1781" s="818"/>
      <c r="AA1781" s="818"/>
      <c r="AB1781" s="818"/>
      <c r="AC1781" s="818"/>
      <c r="AD1781" s="818"/>
      <c r="AI1781">
        <f t="shared" si="748"/>
        <v>0</v>
      </c>
      <c r="AJ1781">
        <f t="shared" si="749"/>
        <v>0</v>
      </c>
      <c r="AK1781">
        <f t="shared" si="750"/>
        <v>0</v>
      </c>
      <c r="AL1781">
        <f t="shared" si="751"/>
        <v>0</v>
      </c>
      <c r="AM1781">
        <f t="shared" si="752"/>
        <v>0</v>
      </c>
      <c r="AN1781">
        <f t="shared" si="753"/>
        <v>0</v>
      </c>
      <c r="AO1781">
        <f t="shared" si="754"/>
        <v>0</v>
      </c>
      <c r="AP1781">
        <f t="shared" si="755"/>
        <v>0</v>
      </c>
      <c r="AQ1781">
        <f t="shared" si="756"/>
        <v>0</v>
      </c>
      <c r="AR1781">
        <f t="shared" si="757"/>
        <v>0</v>
      </c>
      <c r="AS1781">
        <f t="shared" si="758"/>
        <v>0</v>
      </c>
      <c r="AT1781">
        <f t="shared" si="759"/>
        <v>0</v>
      </c>
      <c r="AU1781">
        <f t="shared" si="760"/>
        <v>0</v>
      </c>
      <c r="AV1781">
        <f t="shared" si="761"/>
        <v>0</v>
      </c>
      <c r="AW1781">
        <f t="shared" si="762"/>
        <v>0</v>
      </c>
      <c r="AX1781">
        <f t="shared" si="763"/>
        <v>0</v>
      </c>
      <c r="AY1781">
        <f t="shared" si="764"/>
        <v>0</v>
      </c>
      <c r="AZ1781">
        <f t="shared" si="765"/>
        <v>0</v>
      </c>
      <c r="BA1781">
        <f t="shared" si="766"/>
        <v>0</v>
      </c>
      <c r="BB1781">
        <f t="shared" si="767"/>
        <v>0</v>
      </c>
      <c r="BC1781">
        <f t="shared" si="768"/>
        <v>0</v>
      </c>
      <c r="BD1781">
        <f t="shared" si="769"/>
        <v>0</v>
      </c>
      <c r="BE1781">
        <f t="shared" si="770"/>
        <v>0</v>
      </c>
      <c r="BF1781">
        <f t="shared" si="771"/>
        <v>0</v>
      </c>
      <c r="BG1781" s="558">
        <f t="shared" ref="BG1781:BI1781" si="879">IF(OR(M1654="NS",M1920="NS",S1181="NS"),0,IF(AND(M1654="NA",M1920="NA",S1181="NA"),0,IF(SUM(M1654,M1920)&gt;=S1181,0,1)))</f>
        <v>0</v>
      </c>
      <c r="BH1781" s="562">
        <f t="shared" si="879"/>
        <v>0</v>
      </c>
      <c r="BI1781" s="560">
        <f t="shared" si="879"/>
        <v>0</v>
      </c>
      <c r="BJ1781" s="564">
        <f t="shared" ref="BJ1781:BL1781" si="880">IF(OR(M1654="NS",V1181="NS",AB1181="NS"),0,IF(AND(M1654="NA",V1181="NA",AB1181="NA"),0,IF(M1654&gt;=SUM(V1181,AB1181),0,1)))</f>
        <v>0</v>
      </c>
      <c r="BK1781" s="366">
        <f t="shared" si="880"/>
        <v>0</v>
      </c>
      <c r="BL1781" s="465">
        <f t="shared" si="880"/>
        <v>0</v>
      </c>
      <c r="BM1781" s="565">
        <f t="shared" ref="BM1781:BO1781" si="881">IF(OR(M1920="NS",Y1181="NS",AB1181="NS"),0,IF(AND(M1920="NA",Y1181="NA",AB1181="NA"),0,IF(M1920&gt;=SUM(Y1181,AB1181),0,1)))</f>
        <v>0</v>
      </c>
      <c r="BN1781" s="422">
        <f t="shared" si="881"/>
        <v>0</v>
      </c>
      <c r="BO1781" s="567">
        <f t="shared" si="881"/>
        <v>0</v>
      </c>
      <c r="BP1781" s="338">
        <f t="shared" si="775"/>
        <v>0</v>
      </c>
      <c r="BQ1781" s="294" t="str">
        <f>IF(BP1781=0,"",
IF(SUM($BP$1756:BP1781)=1,BR1781,
IF($BP$1877&gt;SUM($BP$1756:BP1781),_xlfn.CONCAT(", ",BR1781),
IF($BP$1877=SUM($BP$1756:BP1781),_xlfn.CONCAT(" y ",BR1781)))))</f>
        <v/>
      </c>
      <c r="BR1781" s="89" t="s">
        <v>5144</v>
      </c>
      <c r="BS1781" s="560">
        <f t="shared" si="776"/>
        <v>0</v>
      </c>
      <c r="BT1781" s="575">
        <f t="shared" si="777"/>
        <v>0</v>
      </c>
      <c r="BU1781" s="572">
        <f t="shared" si="778"/>
        <v>0</v>
      </c>
      <c r="BV1781" s="560">
        <f t="shared" si="779"/>
        <v>0</v>
      </c>
      <c r="BW1781" s="575">
        <f t="shared" si="780"/>
        <v>0</v>
      </c>
      <c r="BX1781" s="572">
        <f t="shared" si="781"/>
        <v>0</v>
      </c>
      <c r="BY1781" s="560">
        <f t="shared" si="782"/>
        <v>0</v>
      </c>
      <c r="BZ1781" s="575">
        <f t="shared" si="783"/>
        <v>0</v>
      </c>
      <c r="CA1781" s="572">
        <f t="shared" si="784"/>
        <v>0</v>
      </c>
      <c r="CB1781" s="560">
        <f t="shared" si="785"/>
        <v>0</v>
      </c>
      <c r="CC1781" s="575">
        <f t="shared" si="786"/>
        <v>0</v>
      </c>
      <c r="CD1781" s="572">
        <f t="shared" si="787"/>
        <v>0</v>
      </c>
      <c r="CE1781" s="560">
        <f t="shared" si="788"/>
        <v>0</v>
      </c>
      <c r="CF1781" s="575">
        <f t="shared" si="789"/>
        <v>0</v>
      </c>
      <c r="CG1781" s="572">
        <f t="shared" si="790"/>
        <v>0</v>
      </c>
      <c r="CH1781" s="560">
        <f t="shared" si="791"/>
        <v>0</v>
      </c>
      <c r="CI1781" s="575">
        <f t="shared" si="792"/>
        <v>0</v>
      </c>
      <c r="CJ1781" s="572">
        <f t="shared" si="793"/>
        <v>0</v>
      </c>
      <c r="CK1781" s="560">
        <f t="shared" si="794"/>
        <v>0</v>
      </c>
      <c r="CL1781" s="575">
        <f t="shared" si="795"/>
        <v>0</v>
      </c>
      <c r="CM1781" s="572">
        <f t="shared" si="796"/>
        <v>0</v>
      </c>
      <c r="CN1781" s="560">
        <f t="shared" si="797"/>
        <v>0</v>
      </c>
      <c r="CO1781" s="575">
        <f t="shared" si="798"/>
        <v>0</v>
      </c>
      <c r="CP1781" s="572">
        <f t="shared" si="799"/>
        <v>0</v>
      </c>
      <c r="CQ1781" s="560">
        <f t="shared" si="800"/>
        <v>0</v>
      </c>
      <c r="CR1781" s="575">
        <f t="shared" si="801"/>
        <v>0</v>
      </c>
      <c r="CS1781" s="572">
        <f t="shared" si="802"/>
        <v>0</v>
      </c>
      <c r="CT1781" s="560">
        <f t="shared" si="803"/>
        <v>0</v>
      </c>
      <c r="CU1781" s="575">
        <f t="shared" si="804"/>
        <v>0</v>
      </c>
      <c r="CV1781" s="572">
        <f t="shared" si="805"/>
        <v>0</v>
      </c>
      <c r="CW1781" s="560">
        <f t="shared" si="806"/>
        <v>0</v>
      </c>
      <c r="CX1781" s="575">
        <f t="shared" si="807"/>
        <v>0</v>
      </c>
      <c r="CY1781" s="572">
        <f t="shared" si="808"/>
        <v>0</v>
      </c>
      <c r="CZ1781" s="293">
        <f t="shared" si="809"/>
        <v>0</v>
      </c>
      <c r="DA1781" s="294" t="str">
        <f>IF(CZ1781=0,"",
IF(SUM($CZ$1756:CZ1781)=1,DB1781,
IF($CZ$1877&gt;SUM($CZ$1756:CZ1781),_xlfn.CONCAT(", ",DB1781),
IF($CZ$1877=SUM($CZ$1756:CZ1781),_xlfn.CONCAT(" y ",DB1781)))))</f>
        <v/>
      </c>
      <c r="DB1781" s="89" t="s">
        <v>5144</v>
      </c>
    </row>
    <row r="1782" spans="1:106" ht="15" customHeight="1">
      <c r="A1782" s="64"/>
      <c r="B1782" s="11"/>
      <c r="C1782" s="58" t="s">
        <v>5077</v>
      </c>
      <c r="D1782" s="1020" t="str">
        <f>IF(CNGE_2025_M1_Secc5_Sub1!$D56="","",CNGE_2025_M1_Secc5_Sub1!$D56)</f>
        <v/>
      </c>
      <c r="E1782" s="889"/>
      <c r="F1782" s="889"/>
      <c r="G1782" s="889"/>
      <c r="H1782" s="889"/>
      <c r="I1782" s="889"/>
      <c r="J1782" s="889"/>
      <c r="K1782" s="889"/>
      <c r="L1782" s="890"/>
      <c r="M1782" s="818"/>
      <c r="N1782" s="818"/>
      <c r="O1782" s="818"/>
      <c r="P1782" s="818"/>
      <c r="Q1782" s="818"/>
      <c r="R1782" s="818"/>
      <c r="S1782" s="818"/>
      <c r="T1782" s="818"/>
      <c r="U1782" s="818"/>
      <c r="V1782" s="818"/>
      <c r="W1782" s="818"/>
      <c r="X1782" s="818"/>
      <c r="Y1782" s="818"/>
      <c r="Z1782" s="818"/>
      <c r="AA1782" s="818"/>
      <c r="AB1782" s="818"/>
      <c r="AC1782" s="818"/>
      <c r="AD1782" s="818"/>
      <c r="AI1782">
        <f t="shared" si="748"/>
        <v>0</v>
      </c>
      <c r="AJ1782">
        <f t="shared" si="749"/>
        <v>0</v>
      </c>
      <c r="AK1782">
        <f t="shared" si="750"/>
        <v>0</v>
      </c>
      <c r="AL1782">
        <f t="shared" si="751"/>
        <v>0</v>
      </c>
      <c r="AM1782">
        <f t="shared" si="752"/>
        <v>0</v>
      </c>
      <c r="AN1782">
        <f t="shared" si="753"/>
        <v>0</v>
      </c>
      <c r="AO1782">
        <f t="shared" si="754"/>
        <v>0</v>
      </c>
      <c r="AP1782">
        <f t="shared" si="755"/>
        <v>0</v>
      </c>
      <c r="AQ1782">
        <f t="shared" si="756"/>
        <v>0</v>
      </c>
      <c r="AR1782">
        <f t="shared" si="757"/>
        <v>0</v>
      </c>
      <c r="AS1782">
        <f t="shared" si="758"/>
        <v>0</v>
      </c>
      <c r="AT1782">
        <f t="shared" si="759"/>
        <v>0</v>
      </c>
      <c r="AU1782">
        <f t="shared" si="760"/>
        <v>0</v>
      </c>
      <c r="AV1782">
        <f t="shared" si="761"/>
        <v>0</v>
      </c>
      <c r="AW1782">
        <f t="shared" si="762"/>
        <v>0</v>
      </c>
      <c r="AX1782">
        <f t="shared" si="763"/>
        <v>0</v>
      </c>
      <c r="AY1782">
        <f t="shared" si="764"/>
        <v>0</v>
      </c>
      <c r="AZ1782">
        <f t="shared" si="765"/>
        <v>0</v>
      </c>
      <c r="BA1782">
        <f t="shared" si="766"/>
        <v>0</v>
      </c>
      <c r="BB1782">
        <f t="shared" si="767"/>
        <v>0</v>
      </c>
      <c r="BC1782">
        <f t="shared" si="768"/>
        <v>0</v>
      </c>
      <c r="BD1782">
        <f t="shared" si="769"/>
        <v>0</v>
      </c>
      <c r="BE1782">
        <f t="shared" si="770"/>
        <v>0</v>
      </c>
      <c r="BF1782">
        <f t="shared" si="771"/>
        <v>0</v>
      </c>
      <c r="BG1782" s="558">
        <f t="shared" ref="BG1782:BI1782" si="882">IF(OR(M1655="NS",M1921="NS",S1182="NS"),0,IF(AND(M1655="NA",M1921="NA",S1182="NA"),0,IF(SUM(M1655,M1921)&gt;=S1182,0,1)))</f>
        <v>0</v>
      </c>
      <c r="BH1782" s="562">
        <f t="shared" si="882"/>
        <v>0</v>
      </c>
      <c r="BI1782" s="560">
        <f t="shared" si="882"/>
        <v>0</v>
      </c>
      <c r="BJ1782" s="564">
        <f t="shared" ref="BJ1782:BL1782" si="883">IF(OR(M1655="NS",V1182="NS",AB1182="NS"),0,IF(AND(M1655="NA",V1182="NA",AB1182="NA"),0,IF(M1655&gt;=SUM(V1182,AB1182),0,1)))</f>
        <v>0</v>
      </c>
      <c r="BK1782" s="366">
        <f t="shared" si="883"/>
        <v>0</v>
      </c>
      <c r="BL1782" s="465">
        <f t="shared" si="883"/>
        <v>0</v>
      </c>
      <c r="BM1782" s="565">
        <f t="shared" ref="BM1782:BO1782" si="884">IF(OR(M1921="NS",Y1182="NS",AB1182="NS"),0,IF(AND(M1921="NA",Y1182="NA",AB1182="NA"),0,IF(M1921&gt;=SUM(Y1182,AB1182),0,1)))</f>
        <v>0</v>
      </c>
      <c r="BN1782" s="422">
        <f t="shared" si="884"/>
        <v>0</v>
      </c>
      <c r="BO1782" s="567">
        <f t="shared" si="884"/>
        <v>0</v>
      </c>
      <c r="BP1782" s="338">
        <f t="shared" si="775"/>
        <v>0</v>
      </c>
      <c r="BQ1782" s="294" t="str">
        <f>IF(BP1782=0,"",
IF(SUM($BP$1756:BP1782)=1,BR1782,
IF($BP$1877&gt;SUM($BP$1756:BP1782),_xlfn.CONCAT(", ",BR1782),
IF($BP$1877=SUM($BP$1756:BP1782),_xlfn.CONCAT(" y ",BR1782)))))</f>
        <v/>
      </c>
      <c r="BR1782" s="89" t="s">
        <v>5145</v>
      </c>
      <c r="BS1782" s="560">
        <f t="shared" si="776"/>
        <v>0</v>
      </c>
      <c r="BT1782" s="575">
        <f t="shared" si="777"/>
        <v>0</v>
      </c>
      <c r="BU1782" s="572">
        <f t="shared" si="778"/>
        <v>0</v>
      </c>
      <c r="BV1782" s="560">
        <f t="shared" si="779"/>
        <v>0</v>
      </c>
      <c r="BW1782" s="575">
        <f t="shared" si="780"/>
        <v>0</v>
      </c>
      <c r="BX1782" s="572">
        <f t="shared" si="781"/>
        <v>0</v>
      </c>
      <c r="BY1782" s="560">
        <f t="shared" si="782"/>
        <v>0</v>
      </c>
      <c r="BZ1782" s="575">
        <f t="shared" si="783"/>
        <v>0</v>
      </c>
      <c r="CA1782" s="572">
        <f t="shared" si="784"/>
        <v>0</v>
      </c>
      <c r="CB1782" s="560">
        <f t="shared" si="785"/>
        <v>0</v>
      </c>
      <c r="CC1782" s="575">
        <f t="shared" si="786"/>
        <v>0</v>
      </c>
      <c r="CD1782" s="572">
        <f t="shared" si="787"/>
        <v>0</v>
      </c>
      <c r="CE1782" s="560">
        <f t="shared" si="788"/>
        <v>0</v>
      </c>
      <c r="CF1782" s="575">
        <f t="shared" si="789"/>
        <v>0</v>
      </c>
      <c r="CG1782" s="572">
        <f t="shared" si="790"/>
        <v>0</v>
      </c>
      <c r="CH1782" s="560">
        <f t="shared" si="791"/>
        <v>0</v>
      </c>
      <c r="CI1782" s="575">
        <f t="shared" si="792"/>
        <v>0</v>
      </c>
      <c r="CJ1782" s="572">
        <f t="shared" si="793"/>
        <v>0</v>
      </c>
      <c r="CK1782" s="560">
        <f t="shared" si="794"/>
        <v>0</v>
      </c>
      <c r="CL1782" s="575">
        <f t="shared" si="795"/>
        <v>0</v>
      </c>
      <c r="CM1782" s="572">
        <f t="shared" si="796"/>
        <v>0</v>
      </c>
      <c r="CN1782" s="560">
        <f t="shared" si="797"/>
        <v>0</v>
      </c>
      <c r="CO1782" s="575">
        <f t="shared" si="798"/>
        <v>0</v>
      </c>
      <c r="CP1782" s="572">
        <f t="shared" si="799"/>
        <v>0</v>
      </c>
      <c r="CQ1782" s="560">
        <f t="shared" si="800"/>
        <v>0</v>
      </c>
      <c r="CR1782" s="575">
        <f t="shared" si="801"/>
        <v>0</v>
      </c>
      <c r="CS1782" s="572">
        <f t="shared" si="802"/>
        <v>0</v>
      </c>
      <c r="CT1782" s="560">
        <f t="shared" si="803"/>
        <v>0</v>
      </c>
      <c r="CU1782" s="575">
        <f t="shared" si="804"/>
        <v>0</v>
      </c>
      <c r="CV1782" s="572">
        <f t="shared" si="805"/>
        <v>0</v>
      </c>
      <c r="CW1782" s="560">
        <f t="shared" si="806"/>
        <v>0</v>
      </c>
      <c r="CX1782" s="575">
        <f t="shared" si="807"/>
        <v>0</v>
      </c>
      <c r="CY1782" s="572">
        <f t="shared" si="808"/>
        <v>0</v>
      </c>
      <c r="CZ1782" s="293">
        <f t="shared" si="809"/>
        <v>0</v>
      </c>
      <c r="DA1782" s="294" t="str">
        <f>IF(CZ1782=0,"",
IF(SUM($CZ$1756:CZ1782)=1,DB1782,
IF($CZ$1877&gt;SUM($CZ$1756:CZ1782),_xlfn.CONCAT(", ",DB1782),
IF($CZ$1877=SUM($CZ$1756:CZ1782),_xlfn.CONCAT(" y ",DB1782)))))</f>
        <v/>
      </c>
      <c r="DB1782" s="89" t="s">
        <v>5145</v>
      </c>
    </row>
    <row r="1783" spans="1:106" ht="15" customHeight="1">
      <c r="A1783" s="64"/>
      <c r="B1783" s="11"/>
      <c r="C1783" s="58" t="s">
        <v>5078</v>
      </c>
      <c r="D1783" s="1020" t="str">
        <f>IF(CNGE_2025_M1_Secc5_Sub1!$D57="","",CNGE_2025_M1_Secc5_Sub1!$D57)</f>
        <v/>
      </c>
      <c r="E1783" s="889"/>
      <c r="F1783" s="889"/>
      <c r="G1783" s="889"/>
      <c r="H1783" s="889"/>
      <c r="I1783" s="889"/>
      <c r="J1783" s="889"/>
      <c r="K1783" s="889"/>
      <c r="L1783" s="890"/>
      <c r="M1783" s="818"/>
      <c r="N1783" s="818"/>
      <c r="O1783" s="818"/>
      <c r="P1783" s="818"/>
      <c r="Q1783" s="818"/>
      <c r="R1783" s="818"/>
      <c r="S1783" s="818"/>
      <c r="T1783" s="818"/>
      <c r="U1783" s="818"/>
      <c r="V1783" s="818"/>
      <c r="W1783" s="818"/>
      <c r="X1783" s="818"/>
      <c r="Y1783" s="818"/>
      <c r="Z1783" s="818"/>
      <c r="AA1783" s="818"/>
      <c r="AB1783" s="818"/>
      <c r="AC1783" s="818"/>
      <c r="AD1783" s="818"/>
      <c r="AI1783">
        <f t="shared" si="748"/>
        <v>0</v>
      </c>
      <c r="AJ1783">
        <f t="shared" si="749"/>
        <v>0</v>
      </c>
      <c r="AK1783">
        <f t="shared" si="750"/>
        <v>0</v>
      </c>
      <c r="AL1783">
        <f t="shared" si="751"/>
        <v>0</v>
      </c>
      <c r="AM1783">
        <f t="shared" si="752"/>
        <v>0</v>
      </c>
      <c r="AN1783">
        <f t="shared" si="753"/>
        <v>0</v>
      </c>
      <c r="AO1783">
        <f t="shared" si="754"/>
        <v>0</v>
      </c>
      <c r="AP1783">
        <f t="shared" si="755"/>
        <v>0</v>
      </c>
      <c r="AQ1783">
        <f t="shared" si="756"/>
        <v>0</v>
      </c>
      <c r="AR1783">
        <f t="shared" si="757"/>
        <v>0</v>
      </c>
      <c r="AS1783">
        <f t="shared" si="758"/>
        <v>0</v>
      </c>
      <c r="AT1783">
        <f t="shared" si="759"/>
        <v>0</v>
      </c>
      <c r="AU1783">
        <f t="shared" si="760"/>
        <v>0</v>
      </c>
      <c r="AV1783">
        <f t="shared" si="761"/>
        <v>0</v>
      </c>
      <c r="AW1783">
        <f t="shared" si="762"/>
        <v>0</v>
      </c>
      <c r="AX1783">
        <f t="shared" si="763"/>
        <v>0</v>
      </c>
      <c r="AY1783">
        <f t="shared" si="764"/>
        <v>0</v>
      </c>
      <c r="AZ1783">
        <f t="shared" si="765"/>
        <v>0</v>
      </c>
      <c r="BA1783">
        <f t="shared" si="766"/>
        <v>0</v>
      </c>
      <c r="BB1783">
        <f t="shared" si="767"/>
        <v>0</v>
      </c>
      <c r="BC1783">
        <f t="shared" si="768"/>
        <v>0</v>
      </c>
      <c r="BD1783">
        <f t="shared" si="769"/>
        <v>0</v>
      </c>
      <c r="BE1783">
        <f t="shared" si="770"/>
        <v>0</v>
      </c>
      <c r="BF1783">
        <f t="shared" si="771"/>
        <v>0</v>
      </c>
      <c r="BG1783" s="558">
        <f t="shared" ref="BG1783:BI1783" si="885">IF(OR(M1656="NS",M1922="NS",S1183="NS"),0,IF(AND(M1656="NA",M1922="NA",S1183="NA"),0,IF(SUM(M1656,M1922)&gt;=S1183,0,1)))</f>
        <v>0</v>
      </c>
      <c r="BH1783" s="562">
        <f t="shared" si="885"/>
        <v>0</v>
      </c>
      <c r="BI1783" s="560">
        <f t="shared" si="885"/>
        <v>0</v>
      </c>
      <c r="BJ1783" s="564">
        <f t="shared" ref="BJ1783:BL1783" si="886">IF(OR(M1656="NS",V1183="NS",AB1183="NS"),0,IF(AND(M1656="NA",V1183="NA",AB1183="NA"),0,IF(M1656&gt;=SUM(V1183,AB1183),0,1)))</f>
        <v>0</v>
      </c>
      <c r="BK1783" s="366">
        <f t="shared" si="886"/>
        <v>0</v>
      </c>
      <c r="BL1783" s="465">
        <f t="shared" si="886"/>
        <v>0</v>
      </c>
      <c r="BM1783" s="565">
        <f t="shared" ref="BM1783:BO1783" si="887">IF(OR(M1922="NS",Y1183="NS",AB1183="NS"),0,IF(AND(M1922="NA",Y1183="NA",AB1183="NA"),0,IF(M1922&gt;=SUM(Y1183,AB1183),0,1)))</f>
        <v>0</v>
      </c>
      <c r="BN1783" s="422">
        <f t="shared" si="887"/>
        <v>0</v>
      </c>
      <c r="BO1783" s="567">
        <f t="shared" si="887"/>
        <v>0</v>
      </c>
      <c r="BP1783" s="338">
        <f t="shared" si="775"/>
        <v>0</v>
      </c>
      <c r="BQ1783" s="294" t="str">
        <f>IF(BP1783=0,"",
IF(SUM($BP$1756:BP1783)=1,BR1783,
IF($BP$1877&gt;SUM($BP$1756:BP1783),_xlfn.CONCAT(", ",BR1783),
IF($BP$1877=SUM($BP$1756:BP1783),_xlfn.CONCAT(" y ",BR1783)))))</f>
        <v/>
      </c>
      <c r="BR1783" s="89" t="s">
        <v>5146</v>
      </c>
      <c r="BS1783" s="560">
        <f t="shared" si="776"/>
        <v>0</v>
      </c>
      <c r="BT1783" s="575">
        <f t="shared" si="777"/>
        <v>0</v>
      </c>
      <c r="BU1783" s="572">
        <f t="shared" si="778"/>
        <v>0</v>
      </c>
      <c r="BV1783" s="560">
        <f t="shared" si="779"/>
        <v>0</v>
      </c>
      <c r="BW1783" s="575">
        <f t="shared" si="780"/>
        <v>0</v>
      </c>
      <c r="BX1783" s="572">
        <f t="shared" si="781"/>
        <v>0</v>
      </c>
      <c r="BY1783" s="560">
        <f t="shared" si="782"/>
        <v>0</v>
      </c>
      <c r="BZ1783" s="575">
        <f t="shared" si="783"/>
        <v>0</v>
      </c>
      <c r="CA1783" s="572">
        <f t="shared" si="784"/>
        <v>0</v>
      </c>
      <c r="CB1783" s="560">
        <f t="shared" si="785"/>
        <v>0</v>
      </c>
      <c r="CC1783" s="575">
        <f t="shared" si="786"/>
        <v>0</v>
      </c>
      <c r="CD1783" s="572">
        <f t="shared" si="787"/>
        <v>0</v>
      </c>
      <c r="CE1783" s="560">
        <f t="shared" si="788"/>
        <v>0</v>
      </c>
      <c r="CF1783" s="575">
        <f t="shared" si="789"/>
        <v>0</v>
      </c>
      <c r="CG1783" s="572">
        <f t="shared" si="790"/>
        <v>0</v>
      </c>
      <c r="CH1783" s="560">
        <f t="shared" si="791"/>
        <v>0</v>
      </c>
      <c r="CI1783" s="575">
        <f t="shared" si="792"/>
        <v>0</v>
      </c>
      <c r="CJ1783" s="572">
        <f t="shared" si="793"/>
        <v>0</v>
      </c>
      <c r="CK1783" s="560">
        <f t="shared" si="794"/>
        <v>0</v>
      </c>
      <c r="CL1783" s="575">
        <f t="shared" si="795"/>
        <v>0</v>
      </c>
      <c r="CM1783" s="572">
        <f t="shared" si="796"/>
        <v>0</v>
      </c>
      <c r="CN1783" s="560">
        <f t="shared" si="797"/>
        <v>0</v>
      </c>
      <c r="CO1783" s="575">
        <f t="shared" si="798"/>
        <v>0</v>
      </c>
      <c r="CP1783" s="572">
        <f t="shared" si="799"/>
        <v>0</v>
      </c>
      <c r="CQ1783" s="560">
        <f t="shared" si="800"/>
        <v>0</v>
      </c>
      <c r="CR1783" s="575">
        <f t="shared" si="801"/>
        <v>0</v>
      </c>
      <c r="CS1783" s="572">
        <f t="shared" si="802"/>
        <v>0</v>
      </c>
      <c r="CT1783" s="560">
        <f t="shared" si="803"/>
        <v>0</v>
      </c>
      <c r="CU1783" s="575">
        <f t="shared" si="804"/>
        <v>0</v>
      </c>
      <c r="CV1783" s="572">
        <f t="shared" si="805"/>
        <v>0</v>
      </c>
      <c r="CW1783" s="560">
        <f t="shared" si="806"/>
        <v>0</v>
      </c>
      <c r="CX1783" s="575">
        <f t="shared" si="807"/>
        <v>0</v>
      </c>
      <c r="CY1783" s="572">
        <f t="shared" si="808"/>
        <v>0</v>
      </c>
      <c r="CZ1783" s="293">
        <f t="shared" si="809"/>
        <v>0</v>
      </c>
      <c r="DA1783" s="294" t="str">
        <f>IF(CZ1783=0,"",
IF(SUM($CZ$1756:CZ1783)=1,DB1783,
IF($CZ$1877&gt;SUM($CZ$1756:CZ1783),_xlfn.CONCAT(", ",DB1783),
IF($CZ$1877=SUM($CZ$1756:CZ1783),_xlfn.CONCAT(" y ",DB1783)))))</f>
        <v/>
      </c>
      <c r="DB1783" s="89" t="s">
        <v>5146</v>
      </c>
    </row>
    <row r="1784" spans="1:106" ht="15" customHeight="1">
      <c r="A1784" s="64"/>
      <c r="B1784" s="11"/>
      <c r="C1784" s="58" t="s">
        <v>5079</v>
      </c>
      <c r="D1784" s="1020" t="str">
        <f>IF(CNGE_2025_M1_Secc5_Sub1!$D58="","",CNGE_2025_M1_Secc5_Sub1!$D58)</f>
        <v/>
      </c>
      <c r="E1784" s="889"/>
      <c r="F1784" s="889"/>
      <c r="G1784" s="889"/>
      <c r="H1784" s="889"/>
      <c r="I1784" s="889"/>
      <c r="J1784" s="889"/>
      <c r="K1784" s="889"/>
      <c r="L1784" s="890"/>
      <c r="M1784" s="818"/>
      <c r="N1784" s="818"/>
      <c r="O1784" s="818"/>
      <c r="P1784" s="818"/>
      <c r="Q1784" s="818"/>
      <c r="R1784" s="818"/>
      <c r="S1784" s="818"/>
      <c r="T1784" s="818"/>
      <c r="U1784" s="818"/>
      <c r="V1784" s="818"/>
      <c r="W1784" s="818"/>
      <c r="X1784" s="818"/>
      <c r="Y1784" s="818"/>
      <c r="Z1784" s="818"/>
      <c r="AA1784" s="818"/>
      <c r="AB1784" s="818"/>
      <c r="AC1784" s="818"/>
      <c r="AD1784" s="818"/>
      <c r="AI1784">
        <f t="shared" si="748"/>
        <v>0</v>
      </c>
      <c r="AJ1784">
        <f t="shared" si="749"/>
        <v>0</v>
      </c>
      <c r="AK1784">
        <f t="shared" si="750"/>
        <v>0</v>
      </c>
      <c r="AL1784">
        <f t="shared" si="751"/>
        <v>0</v>
      </c>
      <c r="AM1784">
        <f t="shared" si="752"/>
        <v>0</v>
      </c>
      <c r="AN1784">
        <f t="shared" si="753"/>
        <v>0</v>
      </c>
      <c r="AO1784">
        <f t="shared" si="754"/>
        <v>0</v>
      </c>
      <c r="AP1784">
        <f t="shared" si="755"/>
        <v>0</v>
      </c>
      <c r="AQ1784">
        <f t="shared" si="756"/>
        <v>0</v>
      </c>
      <c r="AR1784">
        <f t="shared" si="757"/>
        <v>0</v>
      </c>
      <c r="AS1784">
        <f t="shared" si="758"/>
        <v>0</v>
      </c>
      <c r="AT1784">
        <f t="shared" si="759"/>
        <v>0</v>
      </c>
      <c r="AU1784">
        <f t="shared" si="760"/>
        <v>0</v>
      </c>
      <c r="AV1784">
        <f t="shared" si="761"/>
        <v>0</v>
      </c>
      <c r="AW1784">
        <f t="shared" si="762"/>
        <v>0</v>
      </c>
      <c r="AX1784">
        <f t="shared" si="763"/>
        <v>0</v>
      </c>
      <c r="AY1784">
        <f t="shared" si="764"/>
        <v>0</v>
      </c>
      <c r="AZ1784">
        <f t="shared" si="765"/>
        <v>0</v>
      </c>
      <c r="BA1784">
        <f t="shared" si="766"/>
        <v>0</v>
      </c>
      <c r="BB1784">
        <f t="shared" si="767"/>
        <v>0</v>
      </c>
      <c r="BC1784">
        <f t="shared" si="768"/>
        <v>0</v>
      </c>
      <c r="BD1784">
        <f t="shared" si="769"/>
        <v>0</v>
      </c>
      <c r="BE1784">
        <f t="shared" si="770"/>
        <v>0</v>
      </c>
      <c r="BF1784">
        <f t="shared" si="771"/>
        <v>0</v>
      </c>
      <c r="BG1784" s="558">
        <f t="shared" ref="BG1784:BI1784" si="888">IF(OR(M1657="NS",M1923="NS",S1184="NS"),0,IF(AND(M1657="NA",M1923="NA",S1184="NA"),0,IF(SUM(M1657,M1923)&gt;=S1184,0,1)))</f>
        <v>0</v>
      </c>
      <c r="BH1784" s="562">
        <f t="shared" si="888"/>
        <v>0</v>
      </c>
      <c r="BI1784" s="560">
        <f t="shared" si="888"/>
        <v>0</v>
      </c>
      <c r="BJ1784" s="564">
        <f t="shared" ref="BJ1784:BL1784" si="889">IF(OR(M1657="NS",V1184="NS",AB1184="NS"),0,IF(AND(M1657="NA",V1184="NA",AB1184="NA"),0,IF(M1657&gt;=SUM(V1184,AB1184),0,1)))</f>
        <v>0</v>
      </c>
      <c r="BK1784" s="366">
        <f t="shared" si="889"/>
        <v>0</v>
      </c>
      <c r="BL1784" s="465">
        <f t="shared" si="889"/>
        <v>0</v>
      </c>
      <c r="BM1784" s="565">
        <f t="shared" ref="BM1784:BO1784" si="890">IF(OR(M1923="NS",Y1184="NS",AB1184="NS"),0,IF(AND(M1923="NA",Y1184="NA",AB1184="NA"),0,IF(M1923&gt;=SUM(Y1184,AB1184),0,1)))</f>
        <v>0</v>
      </c>
      <c r="BN1784" s="422">
        <f t="shared" si="890"/>
        <v>0</v>
      </c>
      <c r="BO1784" s="567">
        <f t="shared" si="890"/>
        <v>0</v>
      </c>
      <c r="BP1784" s="338">
        <f t="shared" si="775"/>
        <v>0</v>
      </c>
      <c r="BQ1784" s="294" t="str">
        <f>IF(BP1784=0,"",
IF(SUM($BP$1756:BP1784)=1,BR1784,
IF($BP$1877&gt;SUM($BP$1756:BP1784),_xlfn.CONCAT(", ",BR1784),
IF($BP$1877=SUM($BP$1756:BP1784),_xlfn.CONCAT(" y ",BR1784)))))</f>
        <v/>
      </c>
      <c r="BR1784" s="89" t="s">
        <v>5147</v>
      </c>
      <c r="BS1784" s="560">
        <f t="shared" si="776"/>
        <v>0</v>
      </c>
      <c r="BT1784" s="575">
        <f t="shared" si="777"/>
        <v>0</v>
      </c>
      <c r="BU1784" s="572">
        <f t="shared" si="778"/>
        <v>0</v>
      </c>
      <c r="BV1784" s="560">
        <f t="shared" si="779"/>
        <v>0</v>
      </c>
      <c r="BW1784" s="575">
        <f t="shared" si="780"/>
        <v>0</v>
      </c>
      <c r="BX1784" s="572">
        <f t="shared" si="781"/>
        <v>0</v>
      </c>
      <c r="BY1784" s="560">
        <f t="shared" si="782"/>
        <v>0</v>
      </c>
      <c r="BZ1784" s="575">
        <f t="shared" si="783"/>
        <v>0</v>
      </c>
      <c r="CA1784" s="572">
        <f t="shared" si="784"/>
        <v>0</v>
      </c>
      <c r="CB1784" s="560">
        <f t="shared" si="785"/>
        <v>0</v>
      </c>
      <c r="CC1784" s="575">
        <f t="shared" si="786"/>
        <v>0</v>
      </c>
      <c r="CD1784" s="572">
        <f t="shared" si="787"/>
        <v>0</v>
      </c>
      <c r="CE1784" s="560">
        <f t="shared" si="788"/>
        <v>0</v>
      </c>
      <c r="CF1784" s="575">
        <f t="shared" si="789"/>
        <v>0</v>
      </c>
      <c r="CG1784" s="572">
        <f t="shared" si="790"/>
        <v>0</v>
      </c>
      <c r="CH1784" s="560">
        <f t="shared" si="791"/>
        <v>0</v>
      </c>
      <c r="CI1784" s="575">
        <f t="shared" si="792"/>
        <v>0</v>
      </c>
      <c r="CJ1784" s="572">
        <f t="shared" si="793"/>
        <v>0</v>
      </c>
      <c r="CK1784" s="560">
        <f t="shared" si="794"/>
        <v>0</v>
      </c>
      <c r="CL1784" s="575">
        <f t="shared" si="795"/>
        <v>0</v>
      </c>
      <c r="CM1784" s="572">
        <f t="shared" si="796"/>
        <v>0</v>
      </c>
      <c r="CN1784" s="560">
        <f t="shared" si="797"/>
        <v>0</v>
      </c>
      <c r="CO1784" s="575">
        <f t="shared" si="798"/>
        <v>0</v>
      </c>
      <c r="CP1784" s="572">
        <f t="shared" si="799"/>
        <v>0</v>
      </c>
      <c r="CQ1784" s="560">
        <f t="shared" si="800"/>
        <v>0</v>
      </c>
      <c r="CR1784" s="575">
        <f t="shared" si="801"/>
        <v>0</v>
      </c>
      <c r="CS1784" s="572">
        <f t="shared" si="802"/>
        <v>0</v>
      </c>
      <c r="CT1784" s="560">
        <f t="shared" si="803"/>
        <v>0</v>
      </c>
      <c r="CU1784" s="575">
        <f t="shared" si="804"/>
        <v>0</v>
      </c>
      <c r="CV1784" s="572">
        <f t="shared" si="805"/>
        <v>0</v>
      </c>
      <c r="CW1784" s="560">
        <f t="shared" si="806"/>
        <v>0</v>
      </c>
      <c r="CX1784" s="575">
        <f t="shared" si="807"/>
        <v>0</v>
      </c>
      <c r="CY1784" s="572">
        <f t="shared" si="808"/>
        <v>0</v>
      </c>
      <c r="CZ1784" s="293">
        <f t="shared" si="809"/>
        <v>0</v>
      </c>
      <c r="DA1784" s="294" t="str">
        <f>IF(CZ1784=0,"",
IF(SUM($CZ$1756:CZ1784)=1,DB1784,
IF($CZ$1877&gt;SUM($CZ$1756:CZ1784),_xlfn.CONCAT(", ",DB1784),
IF($CZ$1877=SUM($CZ$1756:CZ1784),_xlfn.CONCAT(" y ",DB1784)))))</f>
        <v/>
      </c>
      <c r="DB1784" s="89" t="s">
        <v>5147</v>
      </c>
    </row>
    <row r="1785" spans="1:106" ht="15" customHeight="1">
      <c r="A1785" s="64"/>
      <c r="B1785" s="11"/>
      <c r="C1785" s="58" t="s">
        <v>5080</v>
      </c>
      <c r="D1785" s="1020" t="str">
        <f>IF(CNGE_2025_M1_Secc5_Sub1!$D59="","",CNGE_2025_M1_Secc5_Sub1!$D59)</f>
        <v/>
      </c>
      <c r="E1785" s="889"/>
      <c r="F1785" s="889"/>
      <c r="G1785" s="889"/>
      <c r="H1785" s="889"/>
      <c r="I1785" s="889"/>
      <c r="J1785" s="889"/>
      <c r="K1785" s="889"/>
      <c r="L1785" s="890"/>
      <c r="M1785" s="818"/>
      <c r="N1785" s="818"/>
      <c r="O1785" s="818"/>
      <c r="P1785" s="818"/>
      <c r="Q1785" s="818"/>
      <c r="R1785" s="818"/>
      <c r="S1785" s="818"/>
      <c r="T1785" s="818"/>
      <c r="U1785" s="818"/>
      <c r="V1785" s="818"/>
      <c r="W1785" s="818"/>
      <c r="X1785" s="818"/>
      <c r="Y1785" s="818"/>
      <c r="Z1785" s="818"/>
      <c r="AA1785" s="818"/>
      <c r="AB1785" s="818"/>
      <c r="AC1785" s="818"/>
      <c r="AD1785" s="818"/>
      <c r="AI1785">
        <f t="shared" si="748"/>
        <v>0</v>
      </c>
      <c r="AJ1785">
        <f t="shared" si="749"/>
        <v>0</v>
      </c>
      <c r="AK1785">
        <f t="shared" si="750"/>
        <v>0</v>
      </c>
      <c r="AL1785">
        <f t="shared" si="751"/>
        <v>0</v>
      </c>
      <c r="AM1785">
        <f t="shared" si="752"/>
        <v>0</v>
      </c>
      <c r="AN1785">
        <f t="shared" si="753"/>
        <v>0</v>
      </c>
      <c r="AO1785">
        <f t="shared" si="754"/>
        <v>0</v>
      </c>
      <c r="AP1785">
        <f t="shared" si="755"/>
        <v>0</v>
      </c>
      <c r="AQ1785">
        <f t="shared" si="756"/>
        <v>0</v>
      </c>
      <c r="AR1785">
        <f t="shared" si="757"/>
        <v>0</v>
      </c>
      <c r="AS1785">
        <f t="shared" si="758"/>
        <v>0</v>
      </c>
      <c r="AT1785">
        <f t="shared" si="759"/>
        <v>0</v>
      </c>
      <c r="AU1785">
        <f t="shared" si="760"/>
        <v>0</v>
      </c>
      <c r="AV1785">
        <f t="shared" si="761"/>
        <v>0</v>
      </c>
      <c r="AW1785">
        <f t="shared" si="762"/>
        <v>0</v>
      </c>
      <c r="AX1785">
        <f t="shared" si="763"/>
        <v>0</v>
      </c>
      <c r="AY1785">
        <f t="shared" si="764"/>
        <v>0</v>
      </c>
      <c r="AZ1785">
        <f t="shared" si="765"/>
        <v>0</v>
      </c>
      <c r="BA1785">
        <f t="shared" si="766"/>
        <v>0</v>
      </c>
      <c r="BB1785">
        <f t="shared" si="767"/>
        <v>0</v>
      </c>
      <c r="BC1785">
        <f t="shared" si="768"/>
        <v>0</v>
      </c>
      <c r="BD1785">
        <f t="shared" si="769"/>
        <v>0</v>
      </c>
      <c r="BE1785">
        <f t="shared" si="770"/>
        <v>0</v>
      </c>
      <c r="BF1785">
        <f t="shared" si="771"/>
        <v>0</v>
      </c>
      <c r="BG1785" s="558">
        <f t="shared" ref="BG1785:BI1785" si="891">IF(OR(M1658="NS",M1924="NS",S1185="NS"),0,IF(AND(M1658="NA",M1924="NA",S1185="NA"),0,IF(SUM(M1658,M1924)&gt;=S1185,0,1)))</f>
        <v>0</v>
      </c>
      <c r="BH1785" s="562">
        <f t="shared" si="891"/>
        <v>0</v>
      </c>
      <c r="BI1785" s="560">
        <f t="shared" si="891"/>
        <v>0</v>
      </c>
      <c r="BJ1785" s="564">
        <f t="shared" ref="BJ1785:BL1785" si="892">IF(OR(M1658="NS",V1185="NS",AB1185="NS"),0,IF(AND(M1658="NA",V1185="NA",AB1185="NA"),0,IF(M1658&gt;=SUM(V1185,AB1185),0,1)))</f>
        <v>0</v>
      </c>
      <c r="BK1785" s="366">
        <f t="shared" si="892"/>
        <v>0</v>
      </c>
      <c r="BL1785" s="465">
        <f t="shared" si="892"/>
        <v>0</v>
      </c>
      <c r="BM1785" s="565">
        <f t="shared" ref="BM1785:BO1785" si="893">IF(OR(M1924="NS",Y1185="NS",AB1185="NS"),0,IF(AND(M1924="NA",Y1185="NA",AB1185="NA"),0,IF(M1924&gt;=SUM(Y1185,AB1185),0,1)))</f>
        <v>0</v>
      </c>
      <c r="BN1785" s="422">
        <f t="shared" si="893"/>
        <v>0</v>
      </c>
      <c r="BO1785" s="567">
        <f t="shared" si="893"/>
        <v>0</v>
      </c>
      <c r="BP1785" s="338">
        <f t="shared" si="775"/>
        <v>0</v>
      </c>
      <c r="BQ1785" s="294" t="str">
        <f>IF(BP1785=0,"",
IF(SUM($BP$1756:BP1785)=1,BR1785,
IF($BP$1877&gt;SUM($BP$1756:BP1785),_xlfn.CONCAT(", ",BR1785),
IF($BP$1877=SUM($BP$1756:BP1785),_xlfn.CONCAT(" y ",BR1785)))))</f>
        <v/>
      </c>
      <c r="BR1785" s="89" t="s">
        <v>5148</v>
      </c>
      <c r="BS1785" s="560">
        <f t="shared" si="776"/>
        <v>0</v>
      </c>
      <c r="BT1785" s="575">
        <f t="shared" si="777"/>
        <v>0</v>
      </c>
      <c r="BU1785" s="572">
        <f t="shared" si="778"/>
        <v>0</v>
      </c>
      <c r="BV1785" s="560">
        <f t="shared" si="779"/>
        <v>0</v>
      </c>
      <c r="BW1785" s="575">
        <f t="shared" si="780"/>
        <v>0</v>
      </c>
      <c r="BX1785" s="572">
        <f t="shared" si="781"/>
        <v>0</v>
      </c>
      <c r="BY1785" s="560">
        <f t="shared" si="782"/>
        <v>0</v>
      </c>
      <c r="BZ1785" s="575">
        <f t="shared" si="783"/>
        <v>0</v>
      </c>
      <c r="CA1785" s="572">
        <f t="shared" si="784"/>
        <v>0</v>
      </c>
      <c r="CB1785" s="560">
        <f t="shared" si="785"/>
        <v>0</v>
      </c>
      <c r="CC1785" s="575">
        <f t="shared" si="786"/>
        <v>0</v>
      </c>
      <c r="CD1785" s="572">
        <f t="shared" si="787"/>
        <v>0</v>
      </c>
      <c r="CE1785" s="560">
        <f t="shared" si="788"/>
        <v>0</v>
      </c>
      <c r="CF1785" s="575">
        <f t="shared" si="789"/>
        <v>0</v>
      </c>
      <c r="CG1785" s="572">
        <f t="shared" si="790"/>
        <v>0</v>
      </c>
      <c r="CH1785" s="560">
        <f t="shared" si="791"/>
        <v>0</v>
      </c>
      <c r="CI1785" s="575">
        <f t="shared" si="792"/>
        <v>0</v>
      </c>
      <c r="CJ1785" s="572">
        <f t="shared" si="793"/>
        <v>0</v>
      </c>
      <c r="CK1785" s="560">
        <f t="shared" si="794"/>
        <v>0</v>
      </c>
      <c r="CL1785" s="575">
        <f t="shared" si="795"/>
        <v>0</v>
      </c>
      <c r="CM1785" s="572">
        <f t="shared" si="796"/>
        <v>0</v>
      </c>
      <c r="CN1785" s="560">
        <f t="shared" si="797"/>
        <v>0</v>
      </c>
      <c r="CO1785" s="575">
        <f t="shared" si="798"/>
        <v>0</v>
      </c>
      <c r="CP1785" s="572">
        <f t="shared" si="799"/>
        <v>0</v>
      </c>
      <c r="CQ1785" s="560">
        <f t="shared" si="800"/>
        <v>0</v>
      </c>
      <c r="CR1785" s="575">
        <f t="shared" si="801"/>
        <v>0</v>
      </c>
      <c r="CS1785" s="572">
        <f t="shared" si="802"/>
        <v>0</v>
      </c>
      <c r="CT1785" s="560">
        <f t="shared" si="803"/>
        <v>0</v>
      </c>
      <c r="CU1785" s="575">
        <f t="shared" si="804"/>
        <v>0</v>
      </c>
      <c r="CV1785" s="572">
        <f t="shared" si="805"/>
        <v>0</v>
      </c>
      <c r="CW1785" s="560">
        <f t="shared" si="806"/>
        <v>0</v>
      </c>
      <c r="CX1785" s="575">
        <f t="shared" si="807"/>
        <v>0</v>
      </c>
      <c r="CY1785" s="572">
        <f t="shared" si="808"/>
        <v>0</v>
      </c>
      <c r="CZ1785" s="293">
        <f t="shared" si="809"/>
        <v>0</v>
      </c>
      <c r="DA1785" s="294" t="str">
        <f>IF(CZ1785=0,"",
IF(SUM($CZ$1756:CZ1785)=1,DB1785,
IF($CZ$1877&gt;SUM($CZ$1756:CZ1785),_xlfn.CONCAT(", ",DB1785),
IF($CZ$1877=SUM($CZ$1756:CZ1785),_xlfn.CONCAT(" y ",DB1785)))))</f>
        <v/>
      </c>
      <c r="DB1785" s="89" t="s">
        <v>5148</v>
      </c>
    </row>
    <row r="1786" spans="1:106" ht="15" customHeight="1">
      <c r="A1786" s="64"/>
      <c r="B1786" s="11"/>
      <c r="C1786" s="58" t="s">
        <v>5081</v>
      </c>
      <c r="D1786" s="1020" t="str">
        <f>IF(CNGE_2025_M1_Secc5_Sub1!$D60="","",CNGE_2025_M1_Secc5_Sub1!$D60)</f>
        <v/>
      </c>
      <c r="E1786" s="889"/>
      <c r="F1786" s="889"/>
      <c r="G1786" s="889"/>
      <c r="H1786" s="889"/>
      <c r="I1786" s="889"/>
      <c r="J1786" s="889"/>
      <c r="K1786" s="889"/>
      <c r="L1786" s="890"/>
      <c r="M1786" s="818"/>
      <c r="N1786" s="818"/>
      <c r="O1786" s="818"/>
      <c r="P1786" s="818"/>
      <c r="Q1786" s="818"/>
      <c r="R1786" s="818"/>
      <c r="S1786" s="818"/>
      <c r="T1786" s="818"/>
      <c r="U1786" s="818"/>
      <c r="V1786" s="818"/>
      <c r="W1786" s="818"/>
      <c r="X1786" s="818"/>
      <c r="Y1786" s="818"/>
      <c r="Z1786" s="818"/>
      <c r="AA1786" s="818"/>
      <c r="AB1786" s="818"/>
      <c r="AC1786" s="818"/>
      <c r="AD1786" s="818"/>
      <c r="AI1786">
        <f t="shared" si="748"/>
        <v>0</v>
      </c>
      <c r="AJ1786">
        <f t="shared" si="749"/>
        <v>0</v>
      </c>
      <c r="AK1786">
        <f t="shared" si="750"/>
        <v>0</v>
      </c>
      <c r="AL1786">
        <f t="shared" si="751"/>
        <v>0</v>
      </c>
      <c r="AM1786">
        <f t="shared" si="752"/>
        <v>0</v>
      </c>
      <c r="AN1786">
        <f t="shared" si="753"/>
        <v>0</v>
      </c>
      <c r="AO1786">
        <f t="shared" si="754"/>
        <v>0</v>
      </c>
      <c r="AP1786">
        <f t="shared" si="755"/>
        <v>0</v>
      </c>
      <c r="AQ1786">
        <f t="shared" si="756"/>
        <v>0</v>
      </c>
      <c r="AR1786">
        <f t="shared" si="757"/>
        <v>0</v>
      </c>
      <c r="AS1786">
        <f t="shared" si="758"/>
        <v>0</v>
      </c>
      <c r="AT1786">
        <f t="shared" si="759"/>
        <v>0</v>
      </c>
      <c r="AU1786">
        <f t="shared" si="760"/>
        <v>0</v>
      </c>
      <c r="AV1786">
        <f t="shared" si="761"/>
        <v>0</v>
      </c>
      <c r="AW1786">
        <f t="shared" si="762"/>
        <v>0</v>
      </c>
      <c r="AX1786">
        <f t="shared" si="763"/>
        <v>0</v>
      </c>
      <c r="AY1786">
        <f t="shared" si="764"/>
        <v>0</v>
      </c>
      <c r="AZ1786">
        <f t="shared" si="765"/>
        <v>0</v>
      </c>
      <c r="BA1786">
        <f t="shared" si="766"/>
        <v>0</v>
      </c>
      <c r="BB1786">
        <f t="shared" si="767"/>
        <v>0</v>
      </c>
      <c r="BC1786">
        <f t="shared" si="768"/>
        <v>0</v>
      </c>
      <c r="BD1786">
        <f t="shared" si="769"/>
        <v>0</v>
      </c>
      <c r="BE1786">
        <f t="shared" si="770"/>
        <v>0</v>
      </c>
      <c r="BF1786">
        <f t="shared" si="771"/>
        <v>0</v>
      </c>
      <c r="BG1786" s="558">
        <f t="shared" ref="BG1786:BI1786" si="894">IF(OR(M1659="NS",M1925="NS",S1186="NS"),0,IF(AND(M1659="NA",M1925="NA",S1186="NA"),0,IF(SUM(M1659,M1925)&gt;=S1186,0,1)))</f>
        <v>0</v>
      </c>
      <c r="BH1786" s="562">
        <f t="shared" si="894"/>
        <v>0</v>
      </c>
      <c r="BI1786" s="560">
        <f t="shared" si="894"/>
        <v>0</v>
      </c>
      <c r="BJ1786" s="564">
        <f t="shared" ref="BJ1786:BL1786" si="895">IF(OR(M1659="NS",V1186="NS",AB1186="NS"),0,IF(AND(M1659="NA",V1186="NA",AB1186="NA"),0,IF(M1659&gt;=SUM(V1186,AB1186),0,1)))</f>
        <v>0</v>
      </c>
      <c r="BK1786" s="366">
        <f t="shared" si="895"/>
        <v>0</v>
      </c>
      <c r="BL1786" s="465">
        <f t="shared" si="895"/>
        <v>0</v>
      </c>
      <c r="BM1786" s="565">
        <f t="shared" ref="BM1786:BO1786" si="896">IF(OR(M1925="NS",Y1186="NS",AB1186="NS"),0,IF(AND(M1925="NA",Y1186="NA",AB1186="NA"),0,IF(M1925&gt;=SUM(Y1186,AB1186),0,1)))</f>
        <v>0</v>
      </c>
      <c r="BN1786" s="422">
        <f t="shared" si="896"/>
        <v>0</v>
      </c>
      <c r="BO1786" s="567">
        <f t="shared" si="896"/>
        <v>0</v>
      </c>
      <c r="BP1786" s="338">
        <f t="shared" si="775"/>
        <v>0</v>
      </c>
      <c r="BQ1786" s="294" t="str">
        <f>IF(BP1786=0,"",
IF(SUM($BP$1756:BP1786)=1,BR1786,
IF($BP$1877&gt;SUM($BP$1756:BP1786),_xlfn.CONCAT(", ",BR1786),
IF($BP$1877=SUM($BP$1756:BP1786),_xlfn.CONCAT(" y ",BR1786)))))</f>
        <v/>
      </c>
      <c r="BR1786" s="89" t="s">
        <v>5149</v>
      </c>
      <c r="BS1786" s="560">
        <f t="shared" si="776"/>
        <v>0</v>
      </c>
      <c r="BT1786" s="575">
        <f t="shared" si="777"/>
        <v>0</v>
      </c>
      <c r="BU1786" s="572">
        <f t="shared" si="778"/>
        <v>0</v>
      </c>
      <c r="BV1786" s="560">
        <f t="shared" si="779"/>
        <v>0</v>
      </c>
      <c r="BW1786" s="575">
        <f t="shared" si="780"/>
        <v>0</v>
      </c>
      <c r="BX1786" s="572">
        <f t="shared" si="781"/>
        <v>0</v>
      </c>
      <c r="BY1786" s="560">
        <f t="shared" si="782"/>
        <v>0</v>
      </c>
      <c r="BZ1786" s="575">
        <f t="shared" si="783"/>
        <v>0</v>
      </c>
      <c r="CA1786" s="572">
        <f t="shared" si="784"/>
        <v>0</v>
      </c>
      <c r="CB1786" s="560">
        <f t="shared" si="785"/>
        <v>0</v>
      </c>
      <c r="CC1786" s="575">
        <f t="shared" si="786"/>
        <v>0</v>
      </c>
      <c r="CD1786" s="572">
        <f t="shared" si="787"/>
        <v>0</v>
      </c>
      <c r="CE1786" s="560">
        <f t="shared" si="788"/>
        <v>0</v>
      </c>
      <c r="CF1786" s="575">
        <f t="shared" si="789"/>
        <v>0</v>
      </c>
      <c r="CG1786" s="572">
        <f t="shared" si="790"/>
        <v>0</v>
      </c>
      <c r="CH1786" s="560">
        <f t="shared" si="791"/>
        <v>0</v>
      </c>
      <c r="CI1786" s="575">
        <f t="shared" si="792"/>
        <v>0</v>
      </c>
      <c r="CJ1786" s="572">
        <f t="shared" si="793"/>
        <v>0</v>
      </c>
      <c r="CK1786" s="560">
        <f t="shared" si="794"/>
        <v>0</v>
      </c>
      <c r="CL1786" s="575">
        <f t="shared" si="795"/>
        <v>0</v>
      </c>
      <c r="CM1786" s="572">
        <f t="shared" si="796"/>
        <v>0</v>
      </c>
      <c r="CN1786" s="560">
        <f t="shared" si="797"/>
        <v>0</v>
      </c>
      <c r="CO1786" s="575">
        <f t="shared" si="798"/>
        <v>0</v>
      </c>
      <c r="CP1786" s="572">
        <f t="shared" si="799"/>
        <v>0</v>
      </c>
      <c r="CQ1786" s="560">
        <f t="shared" si="800"/>
        <v>0</v>
      </c>
      <c r="CR1786" s="575">
        <f t="shared" si="801"/>
        <v>0</v>
      </c>
      <c r="CS1786" s="572">
        <f t="shared" si="802"/>
        <v>0</v>
      </c>
      <c r="CT1786" s="560">
        <f t="shared" si="803"/>
        <v>0</v>
      </c>
      <c r="CU1786" s="575">
        <f t="shared" si="804"/>
        <v>0</v>
      </c>
      <c r="CV1786" s="572">
        <f t="shared" si="805"/>
        <v>0</v>
      </c>
      <c r="CW1786" s="560">
        <f t="shared" si="806"/>
        <v>0</v>
      </c>
      <c r="CX1786" s="575">
        <f t="shared" si="807"/>
        <v>0</v>
      </c>
      <c r="CY1786" s="572">
        <f t="shared" si="808"/>
        <v>0</v>
      </c>
      <c r="CZ1786" s="293">
        <f t="shared" si="809"/>
        <v>0</v>
      </c>
      <c r="DA1786" s="294" t="str">
        <f>IF(CZ1786=0,"",
IF(SUM($CZ$1756:CZ1786)=1,DB1786,
IF($CZ$1877&gt;SUM($CZ$1756:CZ1786),_xlfn.CONCAT(", ",DB1786),
IF($CZ$1877=SUM($CZ$1756:CZ1786),_xlfn.CONCAT(" y ",DB1786)))))</f>
        <v/>
      </c>
      <c r="DB1786" s="89" t="s">
        <v>5149</v>
      </c>
    </row>
    <row r="1787" spans="1:106" ht="15" customHeight="1">
      <c r="A1787" s="64"/>
      <c r="B1787" s="11"/>
      <c r="C1787" s="58" t="s">
        <v>5082</v>
      </c>
      <c r="D1787" s="1020" t="str">
        <f>IF(CNGE_2025_M1_Secc5_Sub1!$D61="","",CNGE_2025_M1_Secc5_Sub1!$D61)</f>
        <v/>
      </c>
      <c r="E1787" s="889"/>
      <c r="F1787" s="889"/>
      <c r="G1787" s="889"/>
      <c r="H1787" s="889"/>
      <c r="I1787" s="889"/>
      <c r="J1787" s="889"/>
      <c r="K1787" s="889"/>
      <c r="L1787" s="890"/>
      <c r="M1787" s="818"/>
      <c r="N1787" s="818"/>
      <c r="O1787" s="818"/>
      <c r="P1787" s="818"/>
      <c r="Q1787" s="818"/>
      <c r="R1787" s="818"/>
      <c r="S1787" s="818"/>
      <c r="T1787" s="818"/>
      <c r="U1787" s="818"/>
      <c r="V1787" s="818"/>
      <c r="W1787" s="818"/>
      <c r="X1787" s="818"/>
      <c r="Y1787" s="818"/>
      <c r="Z1787" s="818"/>
      <c r="AA1787" s="818"/>
      <c r="AB1787" s="818"/>
      <c r="AC1787" s="818"/>
      <c r="AD1787" s="818"/>
      <c r="AI1787">
        <f t="shared" si="748"/>
        <v>0</v>
      </c>
      <c r="AJ1787">
        <f t="shared" si="749"/>
        <v>0</v>
      </c>
      <c r="AK1787">
        <f t="shared" si="750"/>
        <v>0</v>
      </c>
      <c r="AL1787">
        <f t="shared" si="751"/>
        <v>0</v>
      </c>
      <c r="AM1787">
        <f t="shared" si="752"/>
        <v>0</v>
      </c>
      <c r="AN1787">
        <f t="shared" si="753"/>
        <v>0</v>
      </c>
      <c r="AO1787">
        <f t="shared" si="754"/>
        <v>0</v>
      </c>
      <c r="AP1787">
        <f t="shared" si="755"/>
        <v>0</v>
      </c>
      <c r="AQ1787">
        <f t="shared" si="756"/>
        <v>0</v>
      </c>
      <c r="AR1787">
        <f t="shared" si="757"/>
        <v>0</v>
      </c>
      <c r="AS1787">
        <f t="shared" si="758"/>
        <v>0</v>
      </c>
      <c r="AT1787">
        <f t="shared" si="759"/>
        <v>0</v>
      </c>
      <c r="AU1787">
        <f t="shared" si="760"/>
        <v>0</v>
      </c>
      <c r="AV1787">
        <f t="shared" si="761"/>
        <v>0</v>
      </c>
      <c r="AW1787">
        <f t="shared" si="762"/>
        <v>0</v>
      </c>
      <c r="AX1787">
        <f t="shared" si="763"/>
        <v>0</v>
      </c>
      <c r="AY1787">
        <f t="shared" si="764"/>
        <v>0</v>
      </c>
      <c r="AZ1787">
        <f t="shared" si="765"/>
        <v>0</v>
      </c>
      <c r="BA1787">
        <f t="shared" si="766"/>
        <v>0</v>
      </c>
      <c r="BB1787">
        <f t="shared" si="767"/>
        <v>0</v>
      </c>
      <c r="BC1787">
        <f t="shared" si="768"/>
        <v>0</v>
      </c>
      <c r="BD1787">
        <f t="shared" si="769"/>
        <v>0</v>
      </c>
      <c r="BE1787">
        <f t="shared" si="770"/>
        <v>0</v>
      </c>
      <c r="BF1787">
        <f t="shared" si="771"/>
        <v>0</v>
      </c>
      <c r="BG1787" s="558">
        <f t="shared" ref="BG1787:BI1787" si="897">IF(OR(M1660="NS",M1926="NS",S1187="NS"),0,IF(AND(M1660="NA",M1926="NA",S1187="NA"),0,IF(SUM(M1660,M1926)&gt;=S1187,0,1)))</f>
        <v>0</v>
      </c>
      <c r="BH1787" s="562">
        <f t="shared" si="897"/>
        <v>0</v>
      </c>
      <c r="BI1787" s="560">
        <f t="shared" si="897"/>
        <v>0</v>
      </c>
      <c r="BJ1787" s="564">
        <f t="shared" ref="BJ1787:BL1787" si="898">IF(OR(M1660="NS",V1187="NS",AB1187="NS"),0,IF(AND(M1660="NA",V1187="NA",AB1187="NA"),0,IF(M1660&gt;=SUM(V1187,AB1187),0,1)))</f>
        <v>0</v>
      </c>
      <c r="BK1787" s="366">
        <f t="shared" si="898"/>
        <v>0</v>
      </c>
      <c r="BL1787" s="465">
        <f t="shared" si="898"/>
        <v>0</v>
      </c>
      <c r="BM1787" s="565">
        <f t="shared" ref="BM1787:BO1787" si="899">IF(OR(M1926="NS",Y1187="NS",AB1187="NS"),0,IF(AND(M1926="NA",Y1187="NA",AB1187="NA"),0,IF(M1926&gt;=SUM(Y1187,AB1187),0,1)))</f>
        <v>0</v>
      </c>
      <c r="BN1787" s="422">
        <f t="shared" si="899"/>
        <v>0</v>
      </c>
      <c r="BO1787" s="567">
        <f t="shared" si="899"/>
        <v>0</v>
      </c>
      <c r="BP1787" s="338">
        <f t="shared" si="775"/>
        <v>0</v>
      </c>
      <c r="BQ1787" s="294" t="str">
        <f>IF(BP1787=0,"",
IF(SUM($BP$1756:BP1787)=1,BR1787,
IF($BP$1877&gt;SUM($BP$1756:BP1787),_xlfn.CONCAT(", ",BR1787),
IF($BP$1877=SUM($BP$1756:BP1787),_xlfn.CONCAT(" y ",BR1787)))))</f>
        <v/>
      </c>
      <c r="BR1787" s="89" t="s">
        <v>5150</v>
      </c>
      <c r="BS1787" s="560">
        <f t="shared" si="776"/>
        <v>0</v>
      </c>
      <c r="BT1787" s="575">
        <f t="shared" si="777"/>
        <v>0</v>
      </c>
      <c r="BU1787" s="572">
        <f t="shared" si="778"/>
        <v>0</v>
      </c>
      <c r="BV1787" s="560">
        <f t="shared" si="779"/>
        <v>0</v>
      </c>
      <c r="BW1787" s="575">
        <f t="shared" si="780"/>
        <v>0</v>
      </c>
      <c r="BX1787" s="572">
        <f t="shared" si="781"/>
        <v>0</v>
      </c>
      <c r="BY1787" s="560">
        <f t="shared" si="782"/>
        <v>0</v>
      </c>
      <c r="BZ1787" s="575">
        <f t="shared" si="783"/>
        <v>0</v>
      </c>
      <c r="CA1787" s="572">
        <f t="shared" si="784"/>
        <v>0</v>
      </c>
      <c r="CB1787" s="560">
        <f t="shared" si="785"/>
        <v>0</v>
      </c>
      <c r="CC1787" s="575">
        <f t="shared" si="786"/>
        <v>0</v>
      </c>
      <c r="CD1787" s="572">
        <f t="shared" si="787"/>
        <v>0</v>
      </c>
      <c r="CE1787" s="560">
        <f t="shared" si="788"/>
        <v>0</v>
      </c>
      <c r="CF1787" s="575">
        <f t="shared" si="789"/>
        <v>0</v>
      </c>
      <c r="CG1787" s="572">
        <f t="shared" si="790"/>
        <v>0</v>
      </c>
      <c r="CH1787" s="560">
        <f t="shared" si="791"/>
        <v>0</v>
      </c>
      <c r="CI1787" s="575">
        <f t="shared" si="792"/>
        <v>0</v>
      </c>
      <c r="CJ1787" s="572">
        <f t="shared" si="793"/>
        <v>0</v>
      </c>
      <c r="CK1787" s="560">
        <f t="shared" si="794"/>
        <v>0</v>
      </c>
      <c r="CL1787" s="575">
        <f t="shared" si="795"/>
        <v>0</v>
      </c>
      <c r="CM1787" s="572">
        <f t="shared" si="796"/>
        <v>0</v>
      </c>
      <c r="CN1787" s="560">
        <f t="shared" si="797"/>
        <v>0</v>
      </c>
      <c r="CO1787" s="575">
        <f t="shared" si="798"/>
        <v>0</v>
      </c>
      <c r="CP1787" s="572">
        <f t="shared" si="799"/>
        <v>0</v>
      </c>
      <c r="CQ1787" s="560">
        <f t="shared" si="800"/>
        <v>0</v>
      </c>
      <c r="CR1787" s="575">
        <f t="shared" si="801"/>
        <v>0</v>
      </c>
      <c r="CS1787" s="572">
        <f t="shared" si="802"/>
        <v>0</v>
      </c>
      <c r="CT1787" s="560">
        <f t="shared" si="803"/>
        <v>0</v>
      </c>
      <c r="CU1787" s="575">
        <f t="shared" si="804"/>
        <v>0</v>
      </c>
      <c r="CV1787" s="572">
        <f t="shared" si="805"/>
        <v>0</v>
      </c>
      <c r="CW1787" s="560">
        <f t="shared" si="806"/>
        <v>0</v>
      </c>
      <c r="CX1787" s="575">
        <f t="shared" si="807"/>
        <v>0</v>
      </c>
      <c r="CY1787" s="572">
        <f t="shared" si="808"/>
        <v>0</v>
      </c>
      <c r="CZ1787" s="293">
        <f t="shared" si="809"/>
        <v>0</v>
      </c>
      <c r="DA1787" s="294" t="str">
        <f>IF(CZ1787=0,"",
IF(SUM($CZ$1756:CZ1787)=1,DB1787,
IF($CZ$1877&gt;SUM($CZ$1756:CZ1787),_xlfn.CONCAT(", ",DB1787),
IF($CZ$1877=SUM($CZ$1756:CZ1787),_xlfn.CONCAT(" y ",DB1787)))))</f>
        <v/>
      </c>
      <c r="DB1787" s="89" t="s">
        <v>5150</v>
      </c>
    </row>
    <row r="1788" spans="1:106" ht="15" customHeight="1">
      <c r="A1788" s="64"/>
      <c r="B1788" s="11"/>
      <c r="C1788" s="58" t="s">
        <v>5083</v>
      </c>
      <c r="D1788" s="1020" t="str">
        <f>IF(CNGE_2025_M1_Secc5_Sub1!$D62="","",CNGE_2025_M1_Secc5_Sub1!$D62)</f>
        <v/>
      </c>
      <c r="E1788" s="889"/>
      <c r="F1788" s="889"/>
      <c r="G1788" s="889"/>
      <c r="H1788" s="889"/>
      <c r="I1788" s="889"/>
      <c r="J1788" s="889"/>
      <c r="K1788" s="889"/>
      <c r="L1788" s="890"/>
      <c r="M1788" s="818"/>
      <c r="N1788" s="818"/>
      <c r="O1788" s="818"/>
      <c r="P1788" s="818"/>
      <c r="Q1788" s="818"/>
      <c r="R1788" s="818"/>
      <c r="S1788" s="818"/>
      <c r="T1788" s="818"/>
      <c r="U1788" s="818"/>
      <c r="V1788" s="818"/>
      <c r="W1788" s="818"/>
      <c r="X1788" s="818"/>
      <c r="Y1788" s="818"/>
      <c r="Z1788" s="818"/>
      <c r="AA1788" s="818"/>
      <c r="AB1788" s="818"/>
      <c r="AC1788" s="818"/>
      <c r="AD1788" s="818"/>
      <c r="AI1788">
        <f t="shared" ref="AI1788:AI1819" si="900">M1788</f>
        <v>0</v>
      </c>
      <c r="AJ1788">
        <f t="shared" ref="AJ1788:AJ1819" si="901">COUNTIF(N1788:O1788,"NS")</f>
        <v>0</v>
      </c>
      <c r="AK1788">
        <f t="shared" ref="AK1788:AK1819" si="902">SUM(N1788:O1788)</f>
        <v>0</v>
      </c>
      <c r="AL1788">
        <f t="shared" ref="AL1788:AL1819" si="903">IF(COUNTIF(M1788:O1788,"NA")=3,0,IF(OR(AND(AI1788=0,AJ1788&gt;0),AND(AI1788="NS",AK1788&gt;0), AND(AI1788="NS", AJ1788=0,AK1788=0)), 1, IF(OR(AND(AI1788&gt;0,AJ1788&gt;1,AI1788&gt;AK1788), AND(AI1788="NS",AJ1788=2), AND(AI1788="NS",AK1788=0,AJ1788&gt;0),AI1788=AK1788), 0, 1)))</f>
        <v>0</v>
      </c>
      <c r="AM1788">
        <f t="shared" ref="AM1788:AM1819" si="904">P1788</f>
        <v>0</v>
      </c>
      <c r="AN1788">
        <f t="shared" ref="AN1788:AN1819" si="905">COUNTIF(Q1788:R1788,"NS")</f>
        <v>0</v>
      </c>
      <c r="AO1788">
        <f t="shared" ref="AO1788:AO1819" si="906">SUM(Q1788:R1788)</f>
        <v>0</v>
      </c>
      <c r="AP1788">
        <f t="shared" ref="AP1788:AP1819" si="907">IF(COUNTIF(P1788:R1788,"NA")=3,0,IF(OR(AND(AM1788=0,AN1788&gt;0),AND(AM1788="NS",AO1788&gt;0), AND(AM1788="NS", AN1788=0,AO1788=0)), 1, IF(OR(AND(AM1788&gt;0,AN1788&gt;1,AM1788&gt;AO1788), AND(AM1788="NS",AN1788=2), AND(AM1788="NS",AO1788=0,AN1788&gt;0),AM1788=AO1788), 0, 1)))</f>
        <v>0</v>
      </c>
      <c r="AQ1788">
        <f t="shared" ref="AQ1788:AQ1819" si="908">S1788</f>
        <v>0</v>
      </c>
      <c r="AR1788">
        <f t="shared" ref="AR1788:AR1819" si="909">COUNTIF(T1788:U1788,"NS")</f>
        <v>0</v>
      </c>
      <c r="AS1788">
        <f t="shared" ref="AS1788:AS1819" si="910">SUM(T1788:U1788)</f>
        <v>0</v>
      </c>
      <c r="AT1788">
        <f t="shared" ref="AT1788:AT1819" si="911">IF(COUNTIF(S1788:U1788,"NA")=3,0,IF(OR(AND(AQ1788=0,AR1788&gt;0),AND(AQ1788="NS",AS1788&gt;0), AND(AQ1788="NS", AR1788=0,AS1788=0)), 1, IF(OR(AND(AQ1788&gt;0,AR1788&gt;1,AQ1788&gt;AS1788), AND(AQ1788="NS",AR1788=2), AND(AQ1788="NS",AS1788=0,AR1788&gt;0),AQ1788=AS1788), 0, 1)))</f>
        <v>0</v>
      </c>
      <c r="AU1788">
        <f t="shared" ref="AU1788:AU1819" si="912">V1788</f>
        <v>0</v>
      </c>
      <c r="AV1788">
        <f t="shared" ref="AV1788:AV1819" si="913">COUNTIF(W1788:X1788,"NS")</f>
        <v>0</v>
      </c>
      <c r="AW1788">
        <f t="shared" ref="AW1788:AW1819" si="914">SUM(W1788:X1788)</f>
        <v>0</v>
      </c>
      <c r="AX1788">
        <f t="shared" ref="AX1788:AX1819" si="915">IF(COUNTIF(V1788:X1788,"NA")=3,0,IF(OR(AND(AU1788=0,AV1788&gt;0),AND(AU1788="NS",AW1788&gt;0), AND(AU1788="NS", AV1788=0,AW1788=0)), 1, IF(OR(AND(AU1788&gt;0,AV1788&gt;1,AU1788&gt;AW1788), AND(AU1788="NS",AV1788=2), AND(AU1788="NS",AW1788=0,AV1788&gt;0),AU1788=AW1788), 0, 1)))</f>
        <v>0</v>
      </c>
      <c r="AY1788">
        <f t="shared" ref="AY1788:AY1819" si="916">Y1788</f>
        <v>0</v>
      </c>
      <c r="AZ1788">
        <f t="shared" ref="AZ1788:AZ1819" si="917">COUNTIF(Z1788:AA1788,"NS")</f>
        <v>0</v>
      </c>
      <c r="BA1788">
        <f t="shared" ref="BA1788:BA1819" si="918">SUM(Z1788:AA1788)</f>
        <v>0</v>
      </c>
      <c r="BB1788">
        <f t="shared" ref="BB1788:BB1819" si="919">IF(COUNTIF(Y1788:AA1788,"NA")=3,0,IF(OR(AND(AY1788=0,AZ1788&gt;0),AND(AY1788="NS",BA1788&gt;0), AND(AY1788="NS", AZ1788=0,BA1788=0)), 1, IF(OR(AND(AY1788&gt;0,AZ1788&gt;1,AY1788&gt;BA1788), AND(AY1788="NS",AZ1788=2), AND(AY1788="NS",BA1788=0,AZ1788&gt;0),AY1788=BA1788), 0, 1)))</f>
        <v>0</v>
      </c>
      <c r="BC1788">
        <f t="shared" ref="BC1788:BC1819" si="920">AB1788</f>
        <v>0</v>
      </c>
      <c r="BD1788">
        <f t="shared" ref="BD1788:BD1819" si="921">COUNTIF(AC1788:AD1788,"NS")</f>
        <v>0</v>
      </c>
      <c r="BE1788">
        <f t="shared" ref="BE1788:BE1819" si="922">SUM(AC1788:AD1788)</f>
        <v>0</v>
      </c>
      <c r="BF1788">
        <f t="shared" ref="BF1788:BF1819" si="923">IF(COUNTIF(AB1788:AD1788,"NA")=3,0,IF(OR(AND(BC1788=0,BD1788&gt;0),AND(BC1788="NS",BE1788&gt;0), AND(BC1788="NS", BD1788=0,BE1788=0)), 1, IF(OR(AND(BC1788&gt;0,BD1788&gt;1,BC1788&gt;BE1788), AND(BC1788="NS",BD1788=2), AND(BC1788="NS",BE1788=0,BD1788&gt;0),BC1788=BE1788), 0, 1)))</f>
        <v>0</v>
      </c>
      <c r="BG1788" s="558">
        <f t="shared" ref="BG1788:BI1788" si="924">IF(OR(M1661="NS",M1927="NS",S1188="NS"),0,IF(AND(M1661="NA",M1927="NA",S1188="NA"),0,IF(SUM(M1661,M1927)&gt;=S1188,0,1)))</f>
        <v>0</v>
      </c>
      <c r="BH1788" s="562">
        <f t="shared" si="924"/>
        <v>0</v>
      </c>
      <c r="BI1788" s="560">
        <f t="shared" si="924"/>
        <v>0</v>
      </c>
      <c r="BJ1788" s="564">
        <f t="shared" ref="BJ1788:BL1788" si="925">IF(OR(M1661="NS",V1188="NS",AB1188="NS"),0,IF(AND(M1661="NA",V1188="NA",AB1188="NA"),0,IF(M1661&gt;=SUM(V1188,AB1188),0,1)))</f>
        <v>0</v>
      </c>
      <c r="BK1788" s="366">
        <f t="shared" si="925"/>
        <v>0</v>
      </c>
      <c r="BL1788" s="465">
        <f t="shared" si="925"/>
        <v>0</v>
      </c>
      <c r="BM1788" s="565">
        <f t="shared" ref="BM1788:BO1788" si="926">IF(OR(M1927="NS",Y1188="NS",AB1188="NS"),0,IF(AND(M1927="NA",Y1188="NA",AB1188="NA"),0,IF(M1927&gt;=SUM(Y1188,AB1188),0,1)))</f>
        <v>0</v>
      </c>
      <c r="BN1788" s="422">
        <f t="shared" si="926"/>
        <v>0</v>
      </c>
      <c r="BO1788" s="567">
        <f t="shared" si="926"/>
        <v>0</v>
      </c>
      <c r="BP1788" s="338">
        <f t="shared" si="775"/>
        <v>0</v>
      </c>
      <c r="BQ1788" s="294" t="str">
        <f>IF(BP1788=0,"",
IF(SUM($BP$1756:BP1788)=1,BR1788,
IF($BP$1877&gt;SUM($BP$1756:BP1788),_xlfn.CONCAT(", ",BR1788),
IF($BP$1877=SUM($BP$1756:BP1788),_xlfn.CONCAT(" y ",BR1788)))))</f>
        <v/>
      </c>
      <c r="BR1788" s="89" t="s">
        <v>5151</v>
      </c>
      <c r="BS1788" s="560">
        <f t="shared" si="776"/>
        <v>0</v>
      </c>
      <c r="BT1788" s="575">
        <f t="shared" si="777"/>
        <v>0</v>
      </c>
      <c r="BU1788" s="572">
        <f t="shared" si="778"/>
        <v>0</v>
      </c>
      <c r="BV1788" s="560">
        <f t="shared" si="779"/>
        <v>0</v>
      </c>
      <c r="BW1788" s="575">
        <f t="shared" si="780"/>
        <v>0</v>
      </c>
      <c r="BX1788" s="572">
        <f t="shared" si="781"/>
        <v>0</v>
      </c>
      <c r="BY1788" s="560">
        <f t="shared" si="782"/>
        <v>0</v>
      </c>
      <c r="BZ1788" s="575">
        <f t="shared" si="783"/>
        <v>0</v>
      </c>
      <c r="CA1788" s="572">
        <f t="shared" si="784"/>
        <v>0</v>
      </c>
      <c r="CB1788" s="560">
        <f t="shared" si="785"/>
        <v>0</v>
      </c>
      <c r="CC1788" s="575">
        <f t="shared" si="786"/>
        <v>0</v>
      </c>
      <c r="CD1788" s="572">
        <f t="shared" si="787"/>
        <v>0</v>
      </c>
      <c r="CE1788" s="560">
        <f t="shared" si="788"/>
        <v>0</v>
      </c>
      <c r="CF1788" s="575">
        <f t="shared" si="789"/>
        <v>0</v>
      </c>
      <c r="CG1788" s="572">
        <f t="shared" si="790"/>
        <v>0</v>
      </c>
      <c r="CH1788" s="560">
        <f t="shared" si="791"/>
        <v>0</v>
      </c>
      <c r="CI1788" s="575">
        <f t="shared" si="792"/>
        <v>0</v>
      </c>
      <c r="CJ1788" s="572">
        <f t="shared" si="793"/>
        <v>0</v>
      </c>
      <c r="CK1788" s="560">
        <f t="shared" si="794"/>
        <v>0</v>
      </c>
      <c r="CL1788" s="575">
        <f t="shared" si="795"/>
        <v>0</v>
      </c>
      <c r="CM1788" s="572">
        <f t="shared" si="796"/>
        <v>0</v>
      </c>
      <c r="CN1788" s="560">
        <f t="shared" si="797"/>
        <v>0</v>
      </c>
      <c r="CO1788" s="575">
        <f t="shared" si="798"/>
        <v>0</v>
      </c>
      <c r="CP1788" s="572">
        <f t="shared" si="799"/>
        <v>0</v>
      </c>
      <c r="CQ1788" s="560">
        <f t="shared" si="800"/>
        <v>0</v>
      </c>
      <c r="CR1788" s="575">
        <f t="shared" si="801"/>
        <v>0</v>
      </c>
      <c r="CS1788" s="572">
        <f t="shared" si="802"/>
        <v>0</v>
      </c>
      <c r="CT1788" s="560">
        <f t="shared" si="803"/>
        <v>0</v>
      </c>
      <c r="CU1788" s="575">
        <f t="shared" si="804"/>
        <v>0</v>
      </c>
      <c r="CV1788" s="572">
        <f t="shared" si="805"/>
        <v>0</v>
      </c>
      <c r="CW1788" s="560">
        <f t="shared" si="806"/>
        <v>0</v>
      </c>
      <c r="CX1788" s="575">
        <f t="shared" si="807"/>
        <v>0</v>
      </c>
      <c r="CY1788" s="572">
        <f t="shared" si="808"/>
        <v>0</v>
      </c>
      <c r="CZ1788" s="293">
        <f t="shared" si="809"/>
        <v>0</v>
      </c>
      <c r="DA1788" s="294" t="str">
        <f>IF(CZ1788=0,"",
IF(SUM($CZ$1756:CZ1788)=1,DB1788,
IF($CZ$1877&gt;SUM($CZ$1756:CZ1788),_xlfn.CONCAT(", ",DB1788),
IF($CZ$1877=SUM($CZ$1756:CZ1788),_xlfn.CONCAT(" y ",DB1788)))))</f>
        <v/>
      </c>
      <c r="DB1788" s="89" t="s">
        <v>5151</v>
      </c>
    </row>
    <row r="1789" spans="1:106" ht="15" customHeight="1">
      <c r="A1789" s="64"/>
      <c r="B1789" s="11"/>
      <c r="C1789" s="58" t="s">
        <v>5084</v>
      </c>
      <c r="D1789" s="1020" t="str">
        <f>IF(CNGE_2025_M1_Secc5_Sub1!$D63="","",CNGE_2025_M1_Secc5_Sub1!$D63)</f>
        <v/>
      </c>
      <c r="E1789" s="889"/>
      <c r="F1789" s="889"/>
      <c r="G1789" s="889"/>
      <c r="H1789" s="889"/>
      <c r="I1789" s="889"/>
      <c r="J1789" s="889"/>
      <c r="K1789" s="889"/>
      <c r="L1789" s="890"/>
      <c r="M1789" s="818"/>
      <c r="N1789" s="818"/>
      <c r="O1789" s="818"/>
      <c r="P1789" s="818"/>
      <c r="Q1789" s="818"/>
      <c r="R1789" s="818"/>
      <c r="S1789" s="818"/>
      <c r="T1789" s="818"/>
      <c r="U1789" s="818"/>
      <c r="V1789" s="818"/>
      <c r="W1789" s="818"/>
      <c r="X1789" s="818"/>
      <c r="Y1789" s="818"/>
      <c r="Z1789" s="818"/>
      <c r="AA1789" s="818"/>
      <c r="AB1789" s="818"/>
      <c r="AC1789" s="818"/>
      <c r="AD1789" s="818"/>
      <c r="AI1789">
        <f t="shared" si="900"/>
        <v>0</v>
      </c>
      <c r="AJ1789">
        <f t="shared" si="901"/>
        <v>0</v>
      </c>
      <c r="AK1789">
        <f t="shared" si="902"/>
        <v>0</v>
      </c>
      <c r="AL1789">
        <f t="shared" si="903"/>
        <v>0</v>
      </c>
      <c r="AM1789">
        <f t="shared" si="904"/>
        <v>0</v>
      </c>
      <c r="AN1789">
        <f t="shared" si="905"/>
        <v>0</v>
      </c>
      <c r="AO1789">
        <f t="shared" si="906"/>
        <v>0</v>
      </c>
      <c r="AP1789">
        <f t="shared" si="907"/>
        <v>0</v>
      </c>
      <c r="AQ1789">
        <f t="shared" si="908"/>
        <v>0</v>
      </c>
      <c r="AR1789">
        <f t="shared" si="909"/>
        <v>0</v>
      </c>
      <c r="AS1789">
        <f t="shared" si="910"/>
        <v>0</v>
      </c>
      <c r="AT1789">
        <f t="shared" si="911"/>
        <v>0</v>
      </c>
      <c r="AU1789">
        <f t="shared" si="912"/>
        <v>0</v>
      </c>
      <c r="AV1789">
        <f t="shared" si="913"/>
        <v>0</v>
      </c>
      <c r="AW1789">
        <f t="shared" si="914"/>
        <v>0</v>
      </c>
      <c r="AX1789">
        <f t="shared" si="915"/>
        <v>0</v>
      </c>
      <c r="AY1789">
        <f t="shared" si="916"/>
        <v>0</v>
      </c>
      <c r="AZ1789">
        <f t="shared" si="917"/>
        <v>0</v>
      </c>
      <c r="BA1789">
        <f t="shared" si="918"/>
        <v>0</v>
      </c>
      <c r="BB1789">
        <f t="shared" si="919"/>
        <v>0</v>
      </c>
      <c r="BC1789">
        <f t="shared" si="920"/>
        <v>0</v>
      </c>
      <c r="BD1789">
        <f t="shared" si="921"/>
        <v>0</v>
      </c>
      <c r="BE1789">
        <f t="shared" si="922"/>
        <v>0</v>
      </c>
      <c r="BF1789">
        <f t="shared" si="923"/>
        <v>0</v>
      </c>
      <c r="BG1789" s="558">
        <f t="shared" ref="BG1789:BI1789" si="927">IF(OR(M1662="NS",M1928="NS",S1189="NS"),0,IF(AND(M1662="NA",M1928="NA",S1189="NA"),0,IF(SUM(M1662,M1928)&gt;=S1189,0,1)))</f>
        <v>0</v>
      </c>
      <c r="BH1789" s="562">
        <f t="shared" si="927"/>
        <v>0</v>
      </c>
      <c r="BI1789" s="560">
        <f t="shared" si="927"/>
        <v>0</v>
      </c>
      <c r="BJ1789" s="564">
        <f t="shared" ref="BJ1789:BL1789" si="928">IF(OR(M1662="NS",V1189="NS",AB1189="NS"),0,IF(AND(M1662="NA",V1189="NA",AB1189="NA"),0,IF(M1662&gt;=SUM(V1189,AB1189),0,1)))</f>
        <v>0</v>
      </c>
      <c r="BK1789" s="366">
        <f t="shared" si="928"/>
        <v>0</v>
      </c>
      <c r="BL1789" s="465">
        <f t="shared" si="928"/>
        <v>0</v>
      </c>
      <c r="BM1789" s="565">
        <f t="shared" ref="BM1789:BO1789" si="929">IF(OR(M1928="NS",Y1189="NS",AB1189="NS"),0,IF(AND(M1928="NA",Y1189="NA",AB1189="NA"),0,IF(M1928&gt;=SUM(Y1189,AB1189),0,1)))</f>
        <v>0</v>
      </c>
      <c r="BN1789" s="422">
        <f t="shared" si="929"/>
        <v>0</v>
      </c>
      <c r="BO1789" s="567">
        <f t="shared" si="929"/>
        <v>0</v>
      </c>
      <c r="BP1789" s="338">
        <f t="shared" si="775"/>
        <v>0</v>
      </c>
      <c r="BQ1789" s="294" t="str">
        <f>IF(BP1789=0,"",
IF(SUM($BP$1756:BP1789)=1,BR1789,
IF($BP$1877&gt;SUM($BP$1756:BP1789),_xlfn.CONCAT(", ",BR1789),
IF($BP$1877=SUM($BP$1756:BP1789),_xlfn.CONCAT(" y ",BR1789)))))</f>
        <v/>
      </c>
      <c r="BR1789" s="89" t="s">
        <v>5152</v>
      </c>
      <c r="BS1789" s="560">
        <f t="shared" si="776"/>
        <v>0</v>
      </c>
      <c r="BT1789" s="575">
        <f t="shared" si="777"/>
        <v>0</v>
      </c>
      <c r="BU1789" s="572">
        <f t="shared" si="778"/>
        <v>0</v>
      </c>
      <c r="BV1789" s="560">
        <f t="shared" si="779"/>
        <v>0</v>
      </c>
      <c r="BW1789" s="575">
        <f t="shared" si="780"/>
        <v>0</v>
      </c>
      <c r="BX1789" s="572">
        <f t="shared" si="781"/>
        <v>0</v>
      </c>
      <c r="BY1789" s="560">
        <f t="shared" si="782"/>
        <v>0</v>
      </c>
      <c r="BZ1789" s="575">
        <f t="shared" si="783"/>
        <v>0</v>
      </c>
      <c r="CA1789" s="572">
        <f t="shared" si="784"/>
        <v>0</v>
      </c>
      <c r="CB1789" s="560">
        <f t="shared" si="785"/>
        <v>0</v>
      </c>
      <c r="CC1789" s="575">
        <f t="shared" si="786"/>
        <v>0</v>
      </c>
      <c r="CD1789" s="572">
        <f t="shared" si="787"/>
        <v>0</v>
      </c>
      <c r="CE1789" s="560">
        <f t="shared" si="788"/>
        <v>0</v>
      </c>
      <c r="CF1789" s="575">
        <f t="shared" si="789"/>
        <v>0</v>
      </c>
      <c r="CG1789" s="572">
        <f t="shared" si="790"/>
        <v>0</v>
      </c>
      <c r="CH1789" s="560">
        <f t="shared" si="791"/>
        <v>0</v>
      </c>
      <c r="CI1789" s="575">
        <f t="shared" si="792"/>
        <v>0</v>
      </c>
      <c r="CJ1789" s="572">
        <f t="shared" si="793"/>
        <v>0</v>
      </c>
      <c r="CK1789" s="560">
        <f t="shared" si="794"/>
        <v>0</v>
      </c>
      <c r="CL1789" s="575">
        <f t="shared" si="795"/>
        <v>0</v>
      </c>
      <c r="CM1789" s="572">
        <f t="shared" si="796"/>
        <v>0</v>
      </c>
      <c r="CN1789" s="560">
        <f t="shared" si="797"/>
        <v>0</v>
      </c>
      <c r="CO1789" s="575">
        <f t="shared" si="798"/>
        <v>0</v>
      </c>
      <c r="CP1789" s="572">
        <f t="shared" si="799"/>
        <v>0</v>
      </c>
      <c r="CQ1789" s="560">
        <f t="shared" si="800"/>
        <v>0</v>
      </c>
      <c r="CR1789" s="575">
        <f t="shared" si="801"/>
        <v>0</v>
      </c>
      <c r="CS1789" s="572">
        <f t="shared" si="802"/>
        <v>0</v>
      </c>
      <c r="CT1789" s="560">
        <f t="shared" si="803"/>
        <v>0</v>
      </c>
      <c r="CU1789" s="575">
        <f t="shared" si="804"/>
        <v>0</v>
      </c>
      <c r="CV1789" s="572">
        <f t="shared" si="805"/>
        <v>0</v>
      </c>
      <c r="CW1789" s="560">
        <f t="shared" si="806"/>
        <v>0</v>
      </c>
      <c r="CX1789" s="575">
        <f t="shared" si="807"/>
        <v>0</v>
      </c>
      <c r="CY1789" s="572">
        <f t="shared" si="808"/>
        <v>0</v>
      </c>
      <c r="CZ1789" s="293">
        <f t="shared" si="809"/>
        <v>0</v>
      </c>
      <c r="DA1789" s="294" t="str">
        <f>IF(CZ1789=0,"",
IF(SUM($CZ$1756:CZ1789)=1,DB1789,
IF($CZ$1877&gt;SUM($CZ$1756:CZ1789),_xlfn.CONCAT(", ",DB1789),
IF($CZ$1877=SUM($CZ$1756:CZ1789),_xlfn.CONCAT(" y ",DB1789)))))</f>
        <v/>
      </c>
      <c r="DB1789" s="89" t="s">
        <v>5152</v>
      </c>
    </row>
    <row r="1790" spans="1:106" ht="15" customHeight="1">
      <c r="A1790" s="64"/>
      <c r="B1790" s="11"/>
      <c r="C1790" s="58" t="s">
        <v>5085</v>
      </c>
      <c r="D1790" s="1020" t="str">
        <f>IF(CNGE_2025_M1_Secc5_Sub1!$D64="","",CNGE_2025_M1_Secc5_Sub1!$D64)</f>
        <v/>
      </c>
      <c r="E1790" s="889"/>
      <c r="F1790" s="889"/>
      <c r="G1790" s="889"/>
      <c r="H1790" s="889"/>
      <c r="I1790" s="889"/>
      <c r="J1790" s="889"/>
      <c r="K1790" s="889"/>
      <c r="L1790" s="890"/>
      <c r="M1790" s="818"/>
      <c r="N1790" s="818"/>
      <c r="O1790" s="818"/>
      <c r="P1790" s="818"/>
      <c r="Q1790" s="818"/>
      <c r="R1790" s="818"/>
      <c r="S1790" s="818"/>
      <c r="T1790" s="818"/>
      <c r="U1790" s="818"/>
      <c r="V1790" s="818"/>
      <c r="W1790" s="818"/>
      <c r="X1790" s="818"/>
      <c r="Y1790" s="818"/>
      <c r="Z1790" s="818"/>
      <c r="AA1790" s="818"/>
      <c r="AB1790" s="818"/>
      <c r="AC1790" s="818"/>
      <c r="AD1790" s="818"/>
      <c r="AI1790">
        <f t="shared" si="900"/>
        <v>0</v>
      </c>
      <c r="AJ1790">
        <f t="shared" si="901"/>
        <v>0</v>
      </c>
      <c r="AK1790">
        <f t="shared" si="902"/>
        <v>0</v>
      </c>
      <c r="AL1790">
        <f t="shared" si="903"/>
        <v>0</v>
      </c>
      <c r="AM1790">
        <f t="shared" si="904"/>
        <v>0</v>
      </c>
      <c r="AN1790">
        <f t="shared" si="905"/>
        <v>0</v>
      </c>
      <c r="AO1790">
        <f t="shared" si="906"/>
        <v>0</v>
      </c>
      <c r="AP1790">
        <f t="shared" si="907"/>
        <v>0</v>
      </c>
      <c r="AQ1790">
        <f t="shared" si="908"/>
        <v>0</v>
      </c>
      <c r="AR1790">
        <f t="shared" si="909"/>
        <v>0</v>
      </c>
      <c r="AS1790">
        <f t="shared" si="910"/>
        <v>0</v>
      </c>
      <c r="AT1790">
        <f t="shared" si="911"/>
        <v>0</v>
      </c>
      <c r="AU1790">
        <f t="shared" si="912"/>
        <v>0</v>
      </c>
      <c r="AV1790">
        <f t="shared" si="913"/>
        <v>0</v>
      </c>
      <c r="AW1790">
        <f t="shared" si="914"/>
        <v>0</v>
      </c>
      <c r="AX1790">
        <f t="shared" si="915"/>
        <v>0</v>
      </c>
      <c r="AY1790">
        <f t="shared" si="916"/>
        <v>0</v>
      </c>
      <c r="AZ1790">
        <f t="shared" si="917"/>
        <v>0</v>
      </c>
      <c r="BA1790">
        <f t="shared" si="918"/>
        <v>0</v>
      </c>
      <c r="BB1790">
        <f t="shared" si="919"/>
        <v>0</v>
      </c>
      <c r="BC1790">
        <f t="shared" si="920"/>
        <v>0</v>
      </c>
      <c r="BD1790">
        <f t="shared" si="921"/>
        <v>0</v>
      </c>
      <c r="BE1790">
        <f t="shared" si="922"/>
        <v>0</v>
      </c>
      <c r="BF1790">
        <f t="shared" si="923"/>
        <v>0</v>
      </c>
      <c r="BG1790" s="558">
        <f t="shared" ref="BG1790:BI1790" si="930">IF(OR(M1663="NS",M1929="NS",S1190="NS"),0,IF(AND(M1663="NA",M1929="NA",S1190="NA"),0,IF(SUM(M1663,M1929)&gt;=S1190,0,1)))</f>
        <v>0</v>
      </c>
      <c r="BH1790" s="562">
        <f t="shared" si="930"/>
        <v>0</v>
      </c>
      <c r="BI1790" s="560">
        <f t="shared" si="930"/>
        <v>0</v>
      </c>
      <c r="BJ1790" s="564">
        <f t="shared" ref="BJ1790:BL1790" si="931">IF(OR(M1663="NS",V1190="NS",AB1190="NS"),0,IF(AND(M1663="NA",V1190="NA",AB1190="NA"),0,IF(M1663&gt;=SUM(V1190,AB1190),0,1)))</f>
        <v>0</v>
      </c>
      <c r="BK1790" s="366">
        <f t="shared" si="931"/>
        <v>0</v>
      </c>
      <c r="BL1790" s="465">
        <f t="shared" si="931"/>
        <v>0</v>
      </c>
      <c r="BM1790" s="565">
        <f t="shared" ref="BM1790:BO1790" si="932">IF(OR(M1929="NS",Y1190="NS",AB1190="NS"),0,IF(AND(M1929="NA",Y1190="NA",AB1190="NA"),0,IF(M1929&gt;=SUM(Y1190,AB1190),0,1)))</f>
        <v>0</v>
      </c>
      <c r="BN1790" s="422">
        <f t="shared" si="932"/>
        <v>0</v>
      </c>
      <c r="BO1790" s="567">
        <f t="shared" si="932"/>
        <v>0</v>
      </c>
      <c r="BP1790" s="338">
        <f t="shared" si="775"/>
        <v>0</v>
      </c>
      <c r="BQ1790" s="294" t="str">
        <f>IF(BP1790=0,"",
IF(SUM($BP$1756:BP1790)=1,BR1790,
IF($BP$1877&gt;SUM($BP$1756:BP1790),_xlfn.CONCAT(", ",BR1790),
IF($BP$1877=SUM($BP$1756:BP1790),_xlfn.CONCAT(" y ",BR1790)))))</f>
        <v/>
      </c>
      <c r="BR1790" s="89" t="s">
        <v>5153</v>
      </c>
      <c r="BS1790" s="560">
        <f t="shared" si="776"/>
        <v>0</v>
      </c>
      <c r="BT1790" s="575">
        <f t="shared" si="777"/>
        <v>0</v>
      </c>
      <c r="BU1790" s="572">
        <f t="shared" si="778"/>
        <v>0</v>
      </c>
      <c r="BV1790" s="560">
        <f t="shared" si="779"/>
        <v>0</v>
      </c>
      <c r="BW1790" s="575">
        <f t="shared" si="780"/>
        <v>0</v>
      </c>
      <c r="BX1790" s="572">
        <f t="shared" si="781"/>
        <v>0</v>
      </c>
      <c r="BY1790" s="560">
        <f t="shared" si="782"/>
        <v>0</v>
      </c>
      <c r="BZ1790" s="575">
        <f t="shared" si="783"/>
        <v>0</v>
      </c>
      <c r="CA1790" s="572">
        <f t="shared" si="784"/>
        <v>0</v>
      </c>
      <c r="CB1790" s="560">
        <f t="shared" si="785"/>
        <v>0</v>
      </c>
      <c r="CC1790" s="575">
        <f t="shared" si="786"/>
        <v>0</v>
      </c>
      <c r="CD1790" s="572">
        <f t="shared" si="787"/>
        <v>0</v>
      </c>
      <c r="CE1790" s="560">
        <f t="shared" si="788"/>
        <v>0</v>
      </c>
      <c r="CF1790" s="575">
        <f t="shared" si="789"/>
        <v>0</v>
      </c>
      <c r="CG1790" s="572">
        <f t="shared" si="790"/>
        <v>0</v>
      </c>
      <c r="CH1790" s="560">
        <f t="shared" si="791"/>
        <v>0</v>
      </c>
      <c r="CI1790" s="575">
        <f t="shared" si="792"/>
        <v>0</v>
      </c>
      <c r="CJ1790" s="572">
        <f t="shared" si="793"/>
        <v>0</v>
      </c>
      <c r="CK1790" s="560">
        <f t="shared" si="794"/>
        <v>0</v>
      </c>
      <c r="CL1790" s="575">
        <f t="shared" si="795"/>
        <v>0</v>
      </c>
      <c r="CM1790" s="572">
        <f t="shared" si="796"/>
        <v>0</v>
      </c>
      <c r="CN1790" s="560">
        <f t="shared" si="797"/>
        <v>0</v>
      </c>
      <c r="CO1790" s="575">
        <f t="shared" si="798"/>
        <v>0</v>
      </c>
      <c r="CP1790" s="572">
        <f t="shared" si="799"/>
        <v>0</v>
      </c>
      <c r="CQ1790" s="560">
        <f t="shared" si="800"/>
        <v>0</v>
      </c>
      <c r="CR1790" s="575">
        <f t="shared" si="801"/>
        <v>0</v>
      </c>
      <c r="CS1790" s="572">
        <f t="shared" si="802"/>
        <v>0</v>
      </c>
      <c r="CT1790" s="560">
        <f t="shared" si="803"/>
        <v>0</v>
      </c>
      <c r="CU1790" s="575">
        <f t="shared" si="804"/>
        <v>0</v>
      </c>
      <c r="CV1790" s="572">
        <f t="shared" si="805"/>
        <v>0</v>
      </c>
      <c r="CW1790" s="560">
        <f t="shared" si="806"/>
        <v>0</v>
      </c>
      <c r="CX1790" s="575">
        <f t="shared" si="807"/>
        <v>0</v>
      </c>
      <c r="CY1790" s="572">
        <f t="shared" si="808"/>
        <v>0</v>
      </c>
      <c r="CZ1790" s="293">
        <f t="shared" si="809"/>
        <v>0</v>
      </c>
      <c r="DA1790" s="294" t="str">
        <f>IF(CZ1790=0,"",
IF(SUM($CZ$1756:CZ1790)=1,DB1790,
IF($CZ$1877&gt;SUM($CZ$1756:CZ1790),_xlfn.CONCAT(", ",DB1790),
IF($CZ$1877=SUM($CZ$1756:CZ1790),_xlfn.CONCAT(" y ",DB1790)))))</f>
        <v/>
      </c>
      <c r="DB1790" s="89" t="s">
        <v>5153</v>
      </c>
    </row>
    <row r="1791" spans="1:106" ht="15" customHeight="1">
      <c r="A1791" s="64"/>
      <c r="B1791" s="11"/>
      <c r="C1791" s="58" t="s">
        <v>5086</v>
      </c>
      <c r="D1791" s="1020" t="str">
        <f>IF(CNGE_2025_M1_Secc5_Sub1!$D65="","",CNGE_2025_M1_Secc5_Sub1!$D65)</f>
        <v/>
      </c>
      <c r="E1791" s="889"/>
      <c r="F1791" s="889"/>
      <c r="G1791" s="889"/>
      <c r="H1791" s="889"/>
      <c r="I1791" s="889"/>
      <c r="J1791" s="889"/>
      <c r="K1791" s="889"/>
      <c r="L1791" s="890"/>
      <c r="M1791" s="818"/>
      <c r="N1791" s="818"/>
      <c r="O1791" s="818"/>
      <c r="P1791" s="818"/>
      <c r="Q1791" s="818"/>
      <c r="R1791" s="818"/>
      <c r="S1791" s="818"/>
      <c r="T1791" s="818"/>
      <c r="U1791" s="818"/>
      <c r="V1791" s="818"/>
      <c r="W1791" s="818"/>
      <c r="X1791" s="818"/>
      <c r="Y1791" s="818"/>
      <c r="Z1791" s="818"/>
      <c r="AA1791" s="818"/>
      <c r="AB1791" s="818"/>
      <c r="AC1791" s="818"/>
      <c r="AD1791" s="818"/>
      <c r="AI1791">
        <f t="shared" si="900"/>
        <v>0</v>
      </c>
      <c r="AJ1791">
        <f t="shared" si="901"/>
        <v>0</v>
      </c>
      <c r="AK1791">
        <f t="shared" si="902"/>
        <v>0</v>
      </c>
      <c r="AL1791">
        <f t="shared" si="903"/>
        <v>0</v>
      </c>
      <c r="AM1791">
        <f t="shared" si="904"/>
        <v>0</v>
      </c>
      <c r="AN1791">
        <f t="shared" si="905"/>
        <v>0</v>
      </c>
      <c r="AO1791">
        <f t="shared" si="906"/>
        <v>0</v>
      </c>
      <c r="AP1791">
        <f t="shared" si="907"/>
        <v>0</v>
      </c>
      <c r="AQ1791">
        <f t="shared" si="908"/>
        <v>0</v>
      </c>
      <c r="AR1791">
        <f t="shared" si="909"/>
        <v>0</v>
      </c>
      <c r="AS1791">
        <f t="shared" si="910"/>
        <v>0</v>
      </c>
      <c r="AT1791">
        <f t="shared" si="911"/>
        <v>0</v>
      </c>
      <c r="AU1791">
        <f t="shared" si="912"/>
        <v>0</v>
      </c>
      <c r="AV1791">
        <f t="shared" si="913"/>
        <v>0</v>
      </c>
      <c r="AW1791">
        <f t="shared" si="914"/>
        <v>0</v>
      </c>
      <c r="AX1791">
        <f t="shared" si="915"/>
        <v>0</v>
      </c>
      <c r="AY1791">
        <f t="shared" si="916"/>
        <v>0</v>
      </c>
      <c r="AZ1791">
        <f t="shared" si="917"/>
        <v>0</v>
      </c>
      <c r="BA1791">
        <f t="shared" si="918"/>
        <v>0</v>
      </c>
      <c r="BB1791">
        <f t="shared" si="919"/>
        <v>0</v>
      </c>
      <c r="BC1791">
        <f t="shared" si="920"/>
        <v>0</v>
      </c>
      <c r="BD1791">
        <f t="shared" si="921"/>
        <v>0</v>
      </c>
      <c r="BE1791">
        <f t="shared" si="922"/>
        <v>0</v>
      </c>
      <c r="BF1791">
        <f t="shared" si="923"/>
        <v>0</v>
      </c>
      <c r="BG1791" s="558">
        <f t="shared" ref="BG1791:BI1791" si="933">IF(OR(M1664="NS",M1930="NS",S1191="NS"),0,IF(AND(M1664="NA",M1930="NA",S1191="NA"),0,IF(SUM(M1664,M1930)&gt;=S1191,0,1)))</f>
        <v>0</v>
      </c>
      <c r="BH1791" s="562">
        <f t="shared" si="933"/>
        <v>0</v>
      </c>
      <c r="BI1791" s="560">
        <f t="shared" si="933"/>
        <v>0</v>
      </c>
      <c r="BJ1791" s="564">
        <f t="shared" ref="BJ1791:BL1791" si="934">IF(OR(M1664="NS",V1191="NS",AB1191="NS"),0,IF(AND(M1664="NA",V1191="NA",AB1191="NA"),0,IF(M1664&gt;=SUM(V1191,AB1191),0,1)))</f>
        <v>0</v>
      </c>
      <c r="BK1791" s="366">
        <f t="shared" si="934"/>
        <v>0</v>
      </c>
      <c r="BL1791" s="465">
        <f t="shared" si="934"/>
        <v>0</v>
      </c>
      <c r="BM1791" s="565">
        <f t="shared" ref="BM1791:BO1791" si="935">IF(OR(M1930="NS",Y1191="NS",AB1191="NS"),0,IF(AND(M1930="NA",Y1191="NA",AB1191="NA"),0,IF(M1930&gt;=SUM(Y1191,AB1191),0,1)))</f>
        <v>0</v>
      </c>
      <c r="BN1791" s="422">
        <f t="shared" si="935"/>
        <v>0</v>
      </c>
      <c r="BO1791" s="567">
        <f t="shared" si="935"/>
        <v>0</v>
      </c>
      <c r="BP1791" s="338">
        <f t="shared" si="775"/>
        <v>0</v>
      </c>
      <c r="BQ1791" s="294" t="str">
        <f>IF(BP1791=0,"",
IF(SUM($BP$1756:BP1791)=1,BR1791,
IF($BP$1877&gt;SUM($BP$1756:BP1791),_xlfn.CONCAT(", ",BR1791),
IF($BP$1877=SUM($BP$1756:BP1791),_xlfn.CONCAT(" y ",BR1791)))))</f>
        <v/>
      </c>
      <c r="BR1791" s="89" t="s">
        <v>5154</v>
      </c>
      <c r="BS1791" s="560">
        <f t="shared" si="776"/>
        <v>0</v>
      </c>
      <c r="BT1791" s="575">
        <f t="shared" si="777"/>
        <v>0</v>
      </c>
      <c r="BU1791" s="572">
        <f t="shared" si="778"/>
        <v>0</v>
      </c>
      <c r="BV1791" s="560">
        <f t="shared" si="779"/>
        <v>0</v>
      </c>
      <c r="BW1791" s="575">
        <f t="shared" si="780"/>
        <v>0</v>
      </c>
      <c r="BX1791" s="572">
        <f t="shared" si="781"/>
        <v>0</v>
      </c>
      <c r="BY1791" s="560">
        <f t="shared" si="782"/>
        <v>0</v>
      </c>
      <c r="BZ1791" s="575">
        <f t="shared" si="783"/>
        <v>0</v>
      </c>
      <c r="CA1791" s="572">
        <f t="shared" si="784"/>
        <v>0</v>
      </c>
      <c r="CB1791" s="560">
        <f t="shared" si="785"/>
        <v>0</v>
      </c>
      <c r="CC1791" s="575">
        <f t="shared" si="786"/>
        <v>0</v>
      </c>
      <c r="CD1791" s="572">
        <f t="shared" si="787"/>
        <v>0</v>
      </c>
      <c r="CE1791" s="560">
        <f t="shared" si="788"/>
        <v>0</v>
      </c>
      <c r="CF1791" s="575">
        <f t="shared" si="789"/>
        <v>0</v>
      </c>
      <c r="CG1791" s="572">
        <f t="shared" si="790"/>
        <v>0</v>
      </c>
      <c r="CH1791" s="560">
        <f t="shared" si="791"/>
        <v>0</v>
      </c>
      <c r="CI1791" s="575">
        <f t="shared" si="792"/>
        <v>0</v>
      </c>
      <c r="CJ1791" s="572">
        <f t="shared" si="793"/>
        <v>0</v>
      </c>
      <c r="CK1791" s="560">
        <f t="shared" si="794"/>
        <v>0</v>
      </c>
      <c r="CL1791" s="575">
        <f t="shared" si="795"/>
        <v>0</v>
      </c>
      <c r="CM1791" s="572">
        <f t="shared" si="796"/>
        <v>0</v>
      </c>
      <c r="CN1791" s="560">
        <f t="shared" si="797"/>
        <v>0</v>
      </c>
      <c r="CO1791" s="575">
        <f t="shared" si="798"/>
        <v>0</v>
      </c>
      <c r="CP1791" s="572">
        <f t="shared" si="799"/>
        <v>0</v>
      </c>
      <c r="CQ1791" s="560">
        <f t="shared" si="800"/>
        <v>0</v>
      </c>
      <c r="CR1791" s="575">
        <f t="shared" si="801"/>
        <v>0</v>
      </c>
      <c r="CS1791" s="572">
        <f t="shared" si="802"/>
        <v>0</v>
      </c>
      <c r="CT1791" s="560">
        <f t="shared" si="803"/>
        <v>0</v>
      </c>
      <c r="CU1791" s="575">
        <f t="shared" si="804"/>
        <v>0</v>
      </c>
      <c r="CV1791" s="572">
        <f t="shared" si="805"/>
        <v>0</v>
      </c>
      <c r="CW1791" s="560">
        <f t="shared" si="806"/>
        <v>0</v>
      </c>
      <c r="CX1791" s="575">
        <f t="shared" si="807"/>
        <v>0</v>
      </c>
      <c r="CY1791" s="572">
        <f t="shared" si="808"/>
        <v>0</v>
      </c>
      <c r="CZ1791" s="293">
        <f t="shared" si="809"/>
        <v>0</v>
      </c>
      <c r="DA1791" s="294" t="str">
        <f>IF(CZ1791=0,"",
IF(SUM($CZ$1756:CZ1791)=1,DB1791,
IF($CZ$1877&gt;SUM($CZ$1756:CZ1791),_xlfn.CONCAT(", ",DB1791),
IF($CZ$1877=SUM($CZ$1756:CZ1791),_xlfn.CONCAT(" y ",DB1791)))))</f>
        <v/>
      </c>
      <c r="DB1791" s="89" t="s">
        <v>5154</v>
      </c>
    </row>
    <row r="1792" spans="1:106" ht="15" customHeight="1">
      <c r="A1792" s="64"/>
      <c r="B1792" s="11"/>
      <c r="C1792" s="58" t="s">
        <v>5155</v>
      </c>
      <c r="D1792" s="1020" t="str">
        <f>IF(CNGE_2025_M1_Secc5_Sub1!$D66="","",CNGE_2025_M1_Secc5_Sub1!$D66)</f>
        <v/>
      </c>
      <c r="E1792" s="889"/>
      <c r="F1792" s="889"/>
      <c r="G1792" s="889"/>
      <c r="H1792" s="889"/>
      <c r="I1792" s="889"/>
      <c r="J1792" s="889"/>
      <c r="K1792" s="889"/>
      <c r="L1792" s="890"/>
      <c r="M1792" s="818"/>
      <c r="N1792" s="818"/>
      <c r="O1792" s="818"/>
      <c r="P1792" s="818"/>
      <c r="Q1792" s="818"/>
      <c r="R1792" s="818"/>
      <c r="S1792" s="818"/>
      <c r="T1792" s="818"/>
      <c r="U1792" s="818"/>
      <c r="V1792" s="818"/>
      <c r="W1792" s="818"/>
      <c r="X1792" s="818"/>
      <c r="Y1792" s="818"/>
      <c r="Z1792" s="818"/>
      <c r="AA1792" s="818"/>
      <c r="AB1792" s="818"/>
      <c r="AC1792" s="818"/>
      <c r="AD1792" s="818"/>
      <c r="AI1792">
        <f t="shared" si="900"/>
        <v>0</v>
      </c>
      <c r="AJ1792">
        <f t="shared" si="901"/>
        <v>0</v>
      </c>
      <c r="AK1792">
        <f t="shared" si="902"/>
        <v>0</v>
      </c>
      <c r="AL1792">
        <f t="shared" si="903"/>
        <v>0</v>
      </c>
      <c r="AM1792">
        <f t="shared" si="904"/>
        <v>0</v>
      </c>
      <c r="AN1792">
        <f t="shared" si="905"/>
        <v>0</v>
      </c>
      <c r="AO1792">
        <f t="shared" si="906"/>
        <v>0</v>
      </c>
      <c r="AP1792">
        <f t="shared" si="907"/>
        <v>0</v>
      </c>
      <c r="AQ1792">
        <f t="shared" si="908"/>
        <v>0</v>
      </c>
      <c r="AR1792">
        <f t="shared" si="909"/>
        <v>0</v>
      </c>
      <c r="AS1792">
        <f t="shared" si="910"/>
        <v>0</v>
      </c>
      <c r="AT1792">
        <f t="shared" si="911"/>
        <v>0</v>
      </c>
      <c r="AU1792">
        <f t="shared" si="912"/>
        <v>0</v>
      </c>
      <c r="AV1792">
        <f t="shared" si="913"/>
        <v>0</v>
      </c>
      <c r="AW1792">
        <f t="shared" si="914"/>
        <v>0</v>
      </c>
      <c r="AX1792">
        <f t="shared" si="915"/>
        <v>0</v>
      </c>
      <c r="AY1792">
        <f t="shared" si="916"/>
        <v>0</v>
      </c>
      <c r="AZ1792">
        <f t="shared" si="917"/>
        <v>0</v>
      </c>
      <c r="BA1792">
        <f t="shared" si="918"/>
        <v>0</v>
      </c>
      <c r="BB1792">
        <f t="shared" si="919"/>
        <v>0</v>
      </c>
      <c r="BC1792">
        <f t="shared" si="920"/>
        <v>0</v>
      </c>
      <c r="BD1792">
        <f t="shared" si="921"/>
        <v>0</v>
      </c>
      <c r="BE1792">
        <f t="shared" si="922"/>
        <v>0</v>
      </c>
      <c r="BF1792">
        <f t="shared" si="923"/>
        <v>0</v>
      </c>
      <c r="BG1792" s="558">
        <f t="shared" ref="BG1792:BI1792" si="936">IF(OR(M1665="NS",M1931="NS",S1192="NS"),0,IF(AND(M1665="NA",M1931="NA",S1192="NA"),0,IF(SUM(M1665,M1931)&gt;=S1192,0,1)))</f>
        <v>0</v>
      </c>
      <c r="BH1792" s="562">
        <f t="shared" si="936"/>
        <v>0</v>
      </c>
      <c r="BI1792" s="560">
        <f t="shared" si="936"/>
        <v>0</v>
      </c>
      <c r="BJ1792" s="564">
        <f t="shared" ref="BJ1792:BL1792" si="937">IF(OR(M1665="NS",V1192="NS",AB1192="NS"),0,IF(AND(M1665="NA",V1192="NA",AB1192="NA"),0,IF(M1665&gt;=SUM(V1192,AB1192),0,1)))</f>
        <v>0</v>
      </c>
      <c r="BK1792" s="366">
        <f t="shared" si="937"/>
        <v>0</v>
      </c>
      <c r="BL1792" s="465">
        <f t="shared" si="937"/>
        <v>0</v>
      </c>
      <c r="BM1792" s="565">
        <f t="shared" ref="BM1792:BO1792" si="938">IF(OR(M1931="NS",Y1192="NS",AB1192="NS"),0,IF(AND(M1931="NA",Y1192="NA",AB1192="NA"),0,IF(M1931&gt;=SUM(Y1192,AB1192),0,1)))</f>
        <v>0</v>
      </c>
      <c r="BN1792" s="422">
        <f t="shared" si="938"/>
        <v>0</v>
      </c>
      <c r="BO1792" s="567">
        <f t="shared" si="938"/>
        <v>0</v>
      </c>
      <c r="BP1792" s="338">
        <f t="shared" si="775"/>
        <v>0</v>
      </c>
      <c r="BQ1792" s="294" t="str">
        <f>IF(BP1792=0,"",
IF(SUM($BP$1756:BP1792)=1,BR1792,
IF($BP$1877&gt;SUM($BP$1756:BP1792),_xlfn.CONCAT(", ",BR1792),
IF($BP$1877=SUM($BP$1756:BP1792),_xlfn.CONCAT(" y ",BR1792)))))</f>
        <v/>
      </c>
      <c r="BR1792" s="89" t="s">
        <v>5156</v>
      </c>
      <c r="BS1792" s="560">
        <f t="shared" si="776"/>
        <v>0</v>
      </c>
      <c r="BT1792" s="575">
        <f t="shared" si="777"/>
        <v>0</v>
      </c>
      <c r="BU1792" s="572">
        <f t="shared" si="778"/>
        <v>0</v>
      </c>
      <c r="BV1792" s="560">
        <f t="shared" si="779"/>
        <v>0</v>
      </c>
      <c r="BW1792" s="575">
        <f t="shared" si="780"/>
        <v>0</v>
      </c>
      <c r="BX1792" s="572">
        <f t="shared" si="781"/>
        <v>0</v>
      </c>
      <c r="BY1792" s="560">
        <f t="shared" si="782"/>
        <v>0</v>
      </c>
      <c r="BZ1792" s="575">
        <f t="shared" si="783"/>
        <v>0</v>
      </c>
      <c r="CA1792" s="572">
        <f t="shared" si="784"/>
        <v>0</v>
      </c>
      <c r="CB1792" s="560">
        <f t="shared" si="785"/>
        <v>0</v>
      </c>
      <c r="CC1792" s="575">
        <f t="shared" si="786"/>
        <v>0</v>
      </c>
      <c r="CD1792" s="572">
        <f t="shared" si="787"/>
        <v>0</v>
      </c>
      <c r="CE1792" s="560">
        <f t="shared" si="788"/>
        <v>0</v>
      </c>
      <c r="CF1792" s="575">
        <f t="shared" si="789"/>
        <v>0</v>
      </c>
      <c r="CG1792" s="572">
        <f t="shared" si="790"/>
        <v>0</v>
      </c>
      <c r="CH1792" s="560">
        <f t="shared" si="791"/>
        <v>0</v>
      </c>
      <c r="CI1792" s="575">
        <f t="shared" si="792"/>
        <v>0</v>
      </c>
      <c r="CJ1792" s="572">
        <f t="shared" si="793"/>
        <v>0</v>
      </c>
      <c r="CK1792" s="560">
        <f t="shared" si="794"/>
        <v>0</v>
      </c>
      <c r="CL1792" s="575">
        <f t="shared" si="795"/>
        <v>0</v>
      </c>
      <c r="CM1792" s="572">
        <f t="shared" si="796"/>
        <v>0</v>
      </c>
      <c r="CN1792" s="560">
        <f t="shared" si="797"/>
        <v>0</v>
      </c>
      <c r="CO1792" s="575">
        <f t="shared" si="798"/>
        <v>0</v>
      </c>
      <c r="CP1792" s="572">
        <f t="shared" si="799"/>
        <v>0</v>
      </c>
      <c r="CQ1792" s="560">
        <f t="shared" si="800"/>
        <v>0</v>
      </c>
      <c r="CR1792" s="575">
        <f t="shared" si="801"/>
        <v>0</v>
      </c>
      <c r="CS1792" s="572">
        <f t="shared" si="802"/>
        <v>0</v>
      </c>
      <c r="CT1792" s="560">
        <f t="shared" si="803"/>
        <v>0</v>
      </c>
      <c r="CU1792" s="575">
        <f t="shared" si="804"/>
        <v>0</v>
      </c>
      <c r="CV1792" s="572">
        <f t="shared" si="805"/>
        <v>0</v>
      </c>
      <c r="CW1792" s="560">
        <f t="shared" si="806"/>
        <v>0</v>
      </c>
      <c r="CX1792" s="575">
        <f t="shared" si="807"/>
        <v>0</v>
      </c>
      <c r="CY1792" s="572">
        <f t="shared" si="808"/>
        <v>0</v>
      </c>
      <c r="CZ1792" s="293">
        <f t="shared" si="809"/>
        <v>0</v>
      </c>
      <c r="DA1792" s="294" t="str">
        <f>IF(CZ1792=0,"",
IF(SUM($CZ$1756:CZ1792)=1,DB1792,
IF($CZ$1877&gt;SUM($CZ$1756:CZ1792),_xlfn.CONCAT(", ",DB1792),
IF($CZ$1877=SUM($CZ$1756:CZ1792),_xlfn.CONCAT(" y ",DB1792)))))</f>
        <v/>
      </c>
      <c r="DB1792" s="89" t="s">
        <v>5156</v>
      </c>
    </row>
    <row r="1793" spans="1:106" ht="15" customHeight="1">
      <c r="A1793" s="64"/>
      <c r="B1793" s="11"/>
      <c r="C1793" s="58" t="s">
        <v>5157</v>
      </c>
      <c r="D1793" s="1020" t="str">
        <f>IF(CNGE_2025_M1_Secc5_Sub1!$D67="","",CNGE_2025_M1_Secc5_Sub1!$D67)</f>
        <v/>
      </c>
      <c r="E1793" s="889"/>
      <c r="F1793" s="889"/>
      <c r="G1793" s="889"/>
      <c r="H1793" s="889"/>
      <c r="I1793" s="889"/>
      <c r="J1793" s="889"/>
      <c r="K1793" s="889"/>
      <c r="L1793" s="890"/>
      <c r="M1793" s="818"/>
      <c r="N1793" s="818"/>
      <c r="O1793" s="818"/>
      <c r="P1793" s="818"/>
      <c r="Q1793" s="818"/>
      <c r="R1793" s="818"/>
      <c r="S1793" s="818"/>
      <c r="T1793" s="818"/>
      <c r="U1793" s="818"/>
      <c r="V1793" s="818"/>
      <c r="W1793" s="818"/>
      <c r="X1793" s="818"/>
      <c r="Y1793" s="818"/>
      <c r="Z1793" s="818"/>
      <c r="AA1793" s="818"/>
      <c r="AB1793" s="818"/>
      <c r="AC1793" s="818"/>
      <c r="AD1793" s="818"/>
      <c r="AI1793">
        <f t="shared" si="900"/>
        <v>0</v>
      </c>
      <c r="AJ1793">
        <f t="shared" si="901"/>
        <v>0</v>
      </c>
      <c r="AK1793">
        <f t="shared" si="902"/>
        <v>0</v>
      </c>
      <c r="AL1793">
        <f t="shared" si="903"/>
        <v>0</v>
      </c>
      <c r="AM1793">
        <f t="shared" si="904"/>
        <v>0</v>
      </c>
      <c r="AN1793">
        <f t="shared" si="905"/>
        <v>0</v>
      </c>
      <c r="AO1793">
        <f t="shared" si="906"/>
        <v>0</v>
      </c>
      <c r="AP1793">
        <f t="shared" si="907"/>
        <v>0</v>
      </c>
      <c r="AQ1793">
        <f t="shared" si="908"/>
        <v>0</v>
      </c>
      <c r="AR1793">
        <f t="shared" si="909"/>
        <v>0</v>
      </c>
      <c r="AS1793">
        <f t="shared" si="910"/>
        <v>0</v>
      </c>
      <c r="AT1793">
        <f t="shared" si="911"/>
        <v>0</v>
      </c>
      <c r="AU1793">
        <f t="shared" si="912"/>
        <v>0</v>
      </c>
      <c r="AV1793">
        <f t="shared" si="913"/>
        <v>0</v>
      </c>
      <c r="AW1793">
        <f t="shared" si="914"/>
        <v>0</v>
      </c>
      <c r="AX1793">
        <f t="shared" si="915"/>
        <v>0</v>
      </c>
      <c r="AY1793">
        <f t="shared" si="916"/>
        <v>0</v>
      </c>
      <c r="AZ1793">
        <f t="shared" si="917"/>
        <v>0</v>
      </c>
      <c r="BA1793">
        <f t="shared" si="918"/>
        <v>0</v>
      </c>
      <c r="BB1793">
        <f t="shared" si="919"/>
        <v>0</v>
      </c>
      <c r="BC1793">
        <f t="shared" si="920"/>
        <v>0</v>
      </c>
      <c r="BD1793">
        <f t="shared" si="921"/>
        <v>0</v>
      </c>
      <c r="BE1793">
        <f t="shared" si="922"/>
        <v>0</v>
      </c>
      <c r="BF1793">
        <f t="shared" si="923"/>
        <v>0</v>
      </c>
      <c r="BG1793" s="558">
        <f t="shared" ref="BG1793:BI1793" si="939">IF(OR(M1666="NS",M1932="NS",S1193="NS"),0,IF(AND(M1666="NA",M1932="NA",S1193="NA"),0,IF(SUM(M1666,M1932)&gt;=S1193,0,1)))</f>
        <v>0</v>
      </c>
      <c r="BH1793" s="562">
        <f t="shared" si="939"/>
        <v>0</v>
      </c>
      <c r="BI1793" s="560">
        <f t="shared" si="939"/>
        <v>0</v>
      </c>
      <c r="BJ1793" s="564">
        <f t="shared" ref="BJ1793:BL1793" si="940">IF(OR(M1666="NS",V1193="NS",AB1193="NS"),0,IF(AND(M1666="NA",V1193="NA",AB1193="NA"),0,IF(M1666&gt;=SUM(V1193,AB1193),0,1)))</f>
        <v>0</v>
      </c>
      <c r="BK1793" s="366">
        <f t="shared" si="940"/>
        <v>0</v>
      </c>
      <c r="BL1793" s="465">
        <f t="shared" si="940"/>
        <v>0</v>
      </c>
      <c r="BM1793" s="565">
        <f t="shared" ref="BM1793:BO1793" si="941">IF(OR(M1932="NS",Y1193="NS",AB1193="NS"),0,IF(AND(M1932="NA",Y1193="NA",AB1193="NA"),0,IF(M1932&gt;=SUM(Y1193,AB1193),0,1)))</f>
        <v>0</v>
      </c>
      <c r="BN1793" s="422">
        <f t="shared" si="941"/>
        <v>0</v>
      </c>
      <c r="BO1793" s="567">
        <f t="shared" si="941"/>
        <v>0</v>
      </c>
      <c r="BP1793" s="338">
        <f t="shared" si="775"/>
        <v>0</v>
      </c>
      <c r="BQ1793" s="294" t="str">
        <f>IF(BP1793=0,"",
IF(SUM($BP$1756:BP1793)=1,BR1793,
IF($BP$1877&gt;SUM($BP$1756:BP1793),_xlfn.CONCAT(", ",BR1793),
IF($BP$1877=SUM($BP$1756:BP1793),_xlfn.CONCAT(" y ",BR1793)))))</f>
        <v/>
      </c>
      <c r="BR1793" s="89" t="s">
        <v>5158</v>
      </c>
      <c r="BS1793" s="560">
        <f t="shared" si="776"/>
        <v>0</v>
      </c>
      <c r="BT1793" s="575">
        <f t="shared" si="777"/>
        <v>0</v>
      </c>
      <c r="BU1793" s="572">
        <f t="shared" si="778"/>
        <v>0</v>
      </c>
      <c r="BV1793" s="560">
        <f t="shared" si="779"/>
        <v>0</v>
      </c>
      <c r="BW1793" s="575">
        <f t="shared" si="780"/>
        <v>0</v>
      </c>
      <c r="BX1793" s="572">
        <f t="shared" si="781"/>
        <v>0</v>
      </c>
      <c r="BY1793" s="560">
        <f t="shared" si="782"/>
        <v>0</v>
      </c>
      <c r="BZ1793" s="575">
        <f t="shared" si="783"/>
        <v>0</v>
      </c>
      <c r="CA1793" s="572">
        <f t="shared" si="784"/>
        <v>0</v>
      </c>
      <c r="CB1793" s="560">
        <f t="shared" si="785"/>
        <v>0</v>
      </c>
      <c r="CC1793" s="575">
        <f t="shared" si="786"/>
        <v>0</v>
      </c>
      <c r="CD1793" s="572">
        <f t="shared" si="787"/>
        <v>0</v>
      </c>
      <c r="CE1793" s="560">
        <f t="shared" si="788"/>
        <v>0</v>
      </c>
      <c r="CF1793" s="575">
        <f t="shared" si="789"/>
        <v>0</v>
      </c>
      <c r="CG1793" s="572">
        <f t="shared" si="790"/>
        <v>0</v>
      </c>
      <c r="CH1793" s="560">
        <f t="shared" si="791"/>
        <v>0</v>
      </c>
      <c r="CI1793" s="575">
        <f t="shared" si="792"/>
        <v>0</v>
      </c>
      <c r="CJ1793" s="572">
        <f t="shared" si="793"/>
        <v>0</v>
      </c>
      <c r="CK1793" s="560">
        <f t="shared" si="794"/>
        <v>0</v>
      </c>
      <c r="CL1793" s="575">
        <f t="shared" si="795"/>
        <v>0</v>
      </c>
      <c r="CM1793" s="572">
        <f t="shared" si="796"/>
        <v>0</v>
      </c>
      <c r="CN1793" s="560">
        <f t="shared" si="797"/>
        <v>0</v>
      </c>
      <c r="CO1793" s="575">
        <f t="shared" si="798"/>
        <v>0</v>
      </c>
      <c r="CP1793" s="572">
        <f t="shared" si="799"/>
        <v>0</v>
      </c>
      <c r="CQ1793" s="560">
        <f t="shared" si="800"/>
        <v>0</v>
      </c>
      <c r="CR1793" s="575">
        <f t="shared" si="801"/>
        <v>0</v>
      </c>
      <c r="CS1793" s="572">
        <f t="shared" si="802"/>
        <v>0</v>
      </c>
      <c r="CT1793" s="560">
        <f t="shared" si="803"/>
        <v>0</v>
      </c>
      <c r="CU1793" s="575">
        <f t="shared" si="804"/>
        <v>0</v>
      </c>
      <c r="CV1793" s="572">
        <f t="shared" si="805"/>
        <v>0</v>
      </c>
      <c r="CW1793" s="560">
        <f t="shared" si="806"/>
        <v>0</v>
      </c>
      <c r="CX1793" s="575">
        <f t="shared" si="807"/>
        <v>0</v>
      </c>
      <c r="CY1793" s="572">
        <f t="shared" si="808"/>
        <v>0</v>
      </c>
      <c r="CZ1793" s="293">
        <f t="shared" si="809"/>
        <v>0</v>
      </c>
      <c r="DA1793" s="294" t="str">
        <f>IF(CZ1793=0,"",
IF(SUM($CZ$1756:CZ1793)=1,DB1793,
IF($CZ$1877&gt;SUM($CZ$1756:CZ1793),_xlfn.CONCAT(", ",DB1793),
IF($CZ$1877=SUM($CZ$1756:CZ1793),_xlfn.CONCAT(" y ",DB1793)))))</f>
        <v/>
      </c>
      <c r="DB1793" s="89" t="s">
        <v>5158</v>
      </c>
    </row>
    <row r="1794" spans="1:106" ht="15" customHeight="1">
      <c r="A1794" s="64"/>
      <c r="B1794" s="11"/>
      <c r="C1794" s="58" t="s">
        <v>5159</v>
      </c>
      <c r="D1794" s="1020" t="str">
        <f>IF(CNGE_2025_M1_Secc5_Sub1!$D68="","",CNGE_2025_M1_Secc5_Sub1!$D68)</f>
        <v/>
      </c>
      <c r="E1794" s="889"/>
      <c r="F1794" s="889"/>
      <c r="G1794" s="889"/>
      <c r="H1794" s="889"/>
      <c r="I1794" s="889"/>
      <c r="J1794" s="889"/>
      <c r="K1794" s="889"/>
      <c r="L1794" s="890"/>
      <c r="M1794" s="818"/>
      <c r="N1794" s="818"/>
      <c r="O1794" s="818"/>
      <c r="P1794" s="818"/>
      <c r="Q1794" s="818"/>
      <c r="R1794" s="818"/>
      <c r="S1794" s="818"/>
      <c r="T1794" s="818"/>
      <c r="U1794" s="818"/>
      <c r="V1794" s="818"/>
      <c r="W1794" s="818"/>
      <c r="X1794" s="818"/>
      <c r="Y1794" s="818"/>
      <c r="Z1794" s="818"/>
      <c r="AA1794" s="818"/>
      <c r="AB1794" s="818"/>
      <c r="AC1794" s="818"/>
      <c r="AD1794" s="818"/>
      <c r="AI1794">
        <f t="shared" si="900"/>
        <v>0</v>
      </c>
      <c r="AJ1794">
        <f t="shared" si="901"/>
        <v>0</v>
      </c>
      <c r="AK1794">
        <f t="shared" si="902"/>
        <v>0</v>
      </c>
      <c r="AL1794">
        <f t="shared" si="903"/>
        <v>0</v>
      </c>
      <c r="AM1794">
        <f t="shared" si="904"/>
        <v>0</v>
      </c>
      <c r="AN1794">
        <f t="shared" si="905"/>
        <v>0</v>
      </c>
      <c r="AO1794">
        <f t="shared" si="906"/>
        <v>0</v>
      </c>
      <c r="AP1794">
        <f t="shared" si="907"/>
        <v>0</v>
      </c>
      <c r="AQ1794">
        <f t="shared" si="908"/>
        <v>0</v>
      </c>
      <c r="AR1794">
        <f t="shared" si="909"/>
        <v>0</v>
      </c>
      <c r="AS1794">
        <f t="shared" si="910"/>
        <v>0</v>
      </c>
      <c r="AT1794">
        <f t="shared" si="911"/>
        <v>0</v>
      </c>
      <c r="AU1794">
        <f t="shared" si="912"/>
        <v>0</v>
      </c>
      <c r="AV1794">
        <f t="shared" si="913"/>
        <v>0</v>
      </c>
      <c r="AW1794">
        <f t="shared" si="914"/>
        <v>0</v>
      </c>
      <c r="AX1794">
        <f t="shared" si="915"/>
        <v>0</v>
      </c>
      <c r="AY1794">
        <f t="shared" si="916"/>
        <v>0</v>
      </c>
      <c r="AZ1794">
        <f t="shared" si="917"/>
        <v>0</v>
      </c>
      <c r="BA1794">
        <f t="shared" si="918"/>
        <v>0</v>
      </c>
      <c r="BB1794">
        <f t="shared" si="919"/>
        <v>0</v>
      </c>
      <c r="BC1794">
        <f t="shared" si="920"/>
        <v>0</v>
      </c>
      <c r="BD1794">
        <f t="shared" si="921"/>
        <v>0</v>
      </c>
      <c r="BE1794">
        <f t="shared" si="922"/>
        <v>0</v>
      </c>
      <c r="BF1794">
        <f t="shared" si="923"/>
        <v>0</v>
      </c>
      <c r="BG1794" s="558">
        <f t="shared" ref="BG1794:BI1794" si="942">IF(OR(M1667="NS",M1933="NS",S1194="NS"),0,IF(AND(M1667="NA",M1933="NA",S1194="NA"),0,IF(SUM(M1667,M1933)&gt;=S1194,0,1)))</f>
        <v>0</v>
      </c>
      <c r="BH1794" s="562">
        <f t="shared" si="942"/>
        <v>0</v>
      </c>
      <c r="BI1794" s="560">
        <f t="shared" si="942"/>
        <v>0</v>
      </c>
      <c r="BJ1794" s="564">
        <f t="shared" ref="BJ1794:BL1794" si="943">IF(OR(M1667="NS",V1194="NS",AB1194="NS"),0,IF(AND(M1667="NA",V1194="NA",AB1194="NA"),0,IF(M1667&gt;=SUM(V1194,AB1194),0,1)))</f>
        <v>0</v>
      </c>
      <c r="BK1794" s="366">
        <f t="shared" si="943"/>
        <v>0</v>
      </c>
      <c r="BL1794" s="465">
        <f t="shared" si="943"/>
        <v>0</v>
      </c>
      <c r="BM1794" s="565">
        <f t="shared" ref="BM1794:BO1794" si="944">IF(OR(M1933="NS",Y1194="NS",AB1194="NS"),0,IF(AND(M1933="NA",Y1194="NA",AB1194="NA"),0,IF(M1933&gt;=SUM(Y1194,AB1194),0,1)))</f>
        <v>0</v>
      </c>
      <c r="BN1794" s="422">
        <f t="shared" si="944"/>
        <v>0</v>
      </c>
      <c r="BO1794" s="567">
        <f t="shared" si="944"/>
        <v>0</v>
      </c>
      <c r="BP1794" s="338">
        <f t="shared" si="775"/>
        <v>0</v>
      </c>
      <c r="BQ1794" s="294" t="str">
        <f>IF(BP1794=0,"",
IF(SUM($BP$1756:BP1794)=1,BR1794,
IF($BP$1877&gt;SUM($BP$1756:BP1794),_xlfn.CONCAT(", ",BR1794),
IF($BP$1877=SUM($BP$1756:BP1794),_xlfn.CONCAT(" y ",BR1794)))))</f>
        <v/>
      </c>
      <c r="BR1794" s="89" t="s">
        <v>5160</v>
      </c>
      <c r="BS1794" s="560">
        <f t="shared" si="776"/>
        <v>0</v>
      </c>
      <c r="BT1794" s="575">
        <f t="shared" si="777"/>
        <v>0</v>
      </c>
      <c r="BU1794" s="572">
        <f t="shared" si="778"/>
        <v>0</v>
      </c>
      <c r="BV1794" s="560">
        <f t="shared" si="779"/>
        <v>0</v>
      </c>
      <c r="BW1794" s="575">
        <f t="shared" si="780"/>
        <v>0</v>
      </c>
      <c r="BX1794" s="572">
        <f t="shared" si="781"/>
        <v>0</v>
      </c>
      <c r="BY1794" s="560">
        <f t="shared" si="782"/>
        <v>0</v>
      </c>
      <c r="BZ1794" s="575">
        <f t="shared" si="783"/>
        <v>0</v>
      </c>
      <c r="CA1794" s="572">
        <f t="shared" si="784"/>
        <v>0</v>
      </c>
      <c r="CB1794" s="560">
        <f t="shared" si="785"/>
        <v>0</v>
      </c>
      <c r="CC1794" s="575">
        <f t="shared" si="786"/>
        <v>0</v>
      </c>
      <c r="CD1794" s="572">
        <f t="shared" si="787"/>
        <v>0</v>
      </c>
      <c r="CE1794" s="560">
        <f t="shared" si="788"/>
        <v>0</v>
      </c>
      <c r="CF1794" s="575">
        <f t="shared" si="789"/>
        <v>0</v>
      </c>
      <c r="CG1794" s="572">
        <f t="shared" si="790"/>
        <v>0</v>
      </c>
      <c r="CH1794" s="560">
        <f t="shared" si="791"/>
        <v>0</v>
      </c>
      <c r="CI1794" s="575">
        <f t="shared" si="792"/>
        <v>0</v>
      </c>
      <c r="CJ1794" s="572">
        <f t="shared" si="793"/>
        <v>0</v>
      </c>
      <c r="CK1794" s="560">
        <f t="shared" si="794"/>
        <v>0</v>
      </c>
      <c r="CL1794" s="575">
        <f t="shared" si="795"/>
        <v>0</v>
      </c>
      <c r="CM1794" s="572">
        <f t="shared" si="796"/>
        <v>0</v>
      </c>
      <c r="CN1794" s="560">
        <f t="shared" si="797"/>
        <v>0</v>
      </c>
      <c r="CO1794" s="575">
        <f t="shared" si="798"/>
        <v>0</v>
      </c>
      <c r="CP1794" s="572">
        <f t="shared" si="799"/>
        <v>0</v>
      </c>
      <c r="CQ1794" s="560">
        <f t="shared" si="800"/>
        <v>0</v>
      </c>
      <c r="CR1794" s="575">
        <f t="shared" si="801"/>
        <v>0</v>
      </c>
      <c r="CS1794" s="572">
        <f t="shared" si="802"/>
        <v>0</v>
      </c>
      <c r="CT1794" s="560">
        <f t="shared" si="803"/>
        <v>0</v>
      </c>
      <c r="CU1794" s="575">
        <f t="shared" si="804"/>
        <v>0</v>
      </c>
      <c r="CV1794" s="572">
        <f t="shared" si="805"/>
        <v>0</v>
      </c>
      <c r="CW1794" s="560">
        <f t="shared" si="806"/>
        <v>0</v>
      </c>
      <c r="CX1794" s="575">
        <f t="shared" si="807"/>
        <v>0</v>
      </c>
      <c r="CY1794" s="572">
        <f t="shared" si="808"/>
        <v>0</v>
      </c>
      <c r="CZ1794" s="293">
        <f t="shared" si="809"/>
        <v>0</v>
      </c>
      <c r="DA1794" s="294" t="str">
        <f>IF(CZ1794=0,"",
IF(SUM($CZ$1756:CZ1794)=1,DB1794,
IF($CZ$1877&gt;SUM($CZ$1756:CZ1794),_xlfn.CONCAT(", ",DB1794),
IF($CZ$1877=SUM($CZ$1756:CZ1794),_xlfn.CONCAT(" y ",DB1794)))))</f>
        <v/>
      </c>
      <c r="DB1794" s="89" t="s">
        <v>5160</v>
      </c>
    </row>
    <row r="1795" spans="1:106" ht="15" customHeight="1">
      <c r="A1795" s="64"/>
      <c r="B1795" s="11"/>
      <c r="C1795" s="58" t="s">
        <v>5161</v>
      </c>
      <c r="D1795" s="1020" t="str">
        <f>IF(CNGE_2025_M1_Secc5_Sub1!$D69="","",CNGE_2025_M1_Secc5_Sub1!$D69)</f>
        <v/>
      </c>
      <c r="E1795" s="889"/>
      <c r="F1795" s="889"/>
      <c r="G1795" s="889"/>
      <c r="H1795" s="889"/>
      <c r="I1795" s="889"/>
      <c r="J1795" s="889"/>
      <c r="K1795" s="889"/>
      <c r="L1795" s="890"/>
      <c r="M1795" s="818"/>
      <c r="N1795" s="818"/>
      <c r="O1795" s="818"/>
      <c r="P1795" s="818"/>
      <c r="Q1795" s="818"/>
      <c r="R1795" s="818"/>
      <c r="S1795" s="818"/>
      <c r="T1795" s="818"/>
      <c r="U1795" s="818"/>
      <c r="V1795" s="818"/>
      <c r="W1795" s="818"/>
      <c r="X1795" s="818"/>
      <c r="Y1795" s="818"/>
      <c r="Z1795" s="818"/>
      <c r="AA1795" s="818"/>
      <c r="AB1795" s="818"/>
      <c r="AC1795" s="818"/>
      <c r="AD1795" s="818"/>
      <c r="AI1795">
        <f t="shared" si="900"/>
        <v>0</v>
      </c>
      <c r="AJ1795">
        <f t="shared" si="901"/>
        <v>0</v>
      </c>
      <c r="AK1795">
        <f t="shared" si="902"/>
        <v>0</v>
      </c>
      <c r="AL1795">
        <f t="shared" si="903"/>
        <v>0</v>
      </c>
      <c r="AM1795">
        <f t="shared" si="904"/>
        <v>0</v>
      </c>
      <c r="AN1795">
        <f t="shared" si="905"/>
        <v>0</v>
      </c>
      <c r="AO1795">
        <f t="shared" si="906"/>
        <v>0</v>
      </c>
      <c r="AP1795">
        <f t="shared" si="907"/>
        <v>0</v>
      </c>
      <c r="AQ1795">
        <f t="shared" si="908"/>
        <v>0</v>
      </c>
      <c r="AR1795">
        <f t="shared" si="909"/>
        <v>0</v>
      </c>
      <c r="AS1795">
        <f t="shared" si="910"/>
        <v>0</v>
      </c>
      <c r="AT1795">
        <f t="shared" si="911"/>
        <v>0</v>
      </c>
      <c r="AU1795">
        <f t="shared" si="912"/>
        <v>0</v>
      </c>
      <c r="AV1795">
        <f t="shared" si="913"/>
        <v>0</v>
      </c>
      <c r="AW1795">
        <f t="shared" si="914"/>
        <v>0</v>
      </c>
      <c r="AX1795">
        <f t="shared" si="915"/>
        <v>0</v>
      </c>
      <c r="AY1795">
        <f t="shared" si="916"/>
        <v>0</v>
      </c>
      <c r="AZ1795">
        <f t="shared" si="917"/>
        <v>0</v>
      </c>
      <c r="BA1795">
        <f t="shared" si="918"/>
        <v>0</v>
      </c>
      <c r="BB1795">
        <f t="shared" si="919"/>
        <v>0</v>
      </c>
      <c r="BC1795">
        <f t="shared" si="920"/>
        <v>0</v>
      </c>
      <c r="BD1795">
        <f t="shared" si="921"/>
        <v>0</v>
      </c>
      <c r="BE1795">
        <f t="shared" si="922"/>
        <v>0</v>
      </c>
      <c r="BF1795">
        <f t="shared" si="923"/>
        <v>0</v>
      </c>
      <c r="BG1795" s="558">
        <f t="shared" ref="BG1795:BI1795" si="945">IF(OR(M1668="NS",M1934="NS",S1195="NS"),0,IF(AND(M1668="NA",M1934="NA",S1195="NA"),0,IF(SUM(M1668,M1934)&gt;=S1195,0,1)))</f>
        <v>0</v>
      </c>
      <c r="BH1795" s="562">
        <f t="shared" si="945"/>
        <v>0</v>
      </c>
      <c r="BI1795" s="560">
        <f t="shared" si="945"/>
        <v>0</v>
      </c>
      <c r="BJ1795" s="564">
        <f t="shared" ref="BJ1795:BL1795" si="946">IF(OR(M1668="NS",V1195="NS",AB1195="NS"),0,IF(AND(M1668="NA",V1195="NA",AB1195="NA"),0,IF(M1668&gt;=SUM(V1195,AB1195),0,1)))</f>
        <v>0</v>
      </c>
      <c r="BK1795" s="366">
        <f t="shared" si="946"/>
        <v>0</v>
      </c>
      <c r="BL1795" s="465">
        <f t="shared" si="946"/>
        <v>0</v>
      </c>
      <c r="BM1795" s="565">
        <f t="shared" ref="BM1795:BO1795" si="947">IF(OR(M1934="NS",Y1195="NS",AB1195="NS"),0,IF(AND(M1934="NA",Y1195="NA",AB1195="NA"),0,IF(M1934&gt;=SUM(Y1195,AB1195),0,1)))</f>
        <v>0</v>
      </c>
      <c r="BN1795" s="422">
        <f t="shared" si="947"/>
        <v>0</v>
      </c>
      <c r="BO1795" s="567">
        <f t="shared" si="947"/>
        <v>0</v>
      </c>
      <c r="BP1795" s="338">
        <f t="shared" si="775"/>
        <v>0</v>
      </c>
      <c r="BQ1795" s="294" t="str">
        <f>IF(BP1795=0,"",
IF(SUM($BP$1756:BP1795)=1,BR1795,
IF($BP$1877&gt;SUM($BP$1756:BP1795),_xlfn.CONCAT(", ",BR1795),
IF($BP$1877=SUM($BP$1756:BP1795),_xlfn.CONCAT(" y ",BR1795)))))</f>
        <v/>
      </c>
      <c r="BR1795" s="89" t="s">
        <v>5162</v>
      </c>
      <c r="BS1795" s="560">
        <f t="shared" si="776"/>
        <v>0</v>
      </c>
      <c r="BT1795" s="575">
        <f t="shared" si="777"/>
        <v>0</v>
      </c>
      <c r="BU1795" s="572">
        <f t="shared" si="778"/>
        <v>0</v>
      </c>
      <c r="BV1795" s="560">
        <f t="shared" si="779"/>
        <v>0</v>
      </c>
      <c r="BW1795" s="575">
        <f t="shared" si="780"/>
        <v>0</v>
      </c>
      <c r="BX1795" s="572">
        <f t="shared" si="781"/>
        <v>0</v>
      </c>
      <c r="BY1795" s="560">
        <f t="shared" si="782"/>
        <v>0</v>
      </c>
      <c r="BZ1795" s="575">
        <f t="shared" si="783"/>
        <v>0</v>
      </c>
      <c r="CA1795" s="572">
        <f t="shared" si="784"/>
        <v>0</v>
      </c>
      <c r="CB1795" s="560">
        <f t="shared" si="785"/>
        <v>0</v>
      </c>
      <c r="CC1795" s="575">
        <f t="shared" si="786"/>
        <v>0</v>
      </c>
      <c r="CD1795" s="572">
        <f t="shared" si="787"/>
        <v>0</v>
      </c>
      <c r="CE1795" s="560">
        <f t="shared" si="788"/>
        <v>0</v>
      </c>
      <c r="CF1795" s="575">
        <f t="shared" si="789"/>
        <v>0</v>
      </c>
      <c r="CG1795" s="572">
        <f t="shared" si="790"/>
        <v>0</v>
      </c>
      <c r="CH1795" s="560">
        <f t="shared" si="791"/>
        <v>0</v>
      </c>
      <c r="CI1795" s="575">
        <f t="shared" si="792"/>
        <v>0</v>
      </c>
      <c r="CJ1795" s="572">
        <f t="shared" si="793"/>
        <v>0</v>
      </c>
      <c r="CK1795" s="560">
        <f t="shared" si="794"/>
        <v>0</v>
      </c>
      <c r="CL1795" s="575">
        <f t="shared" si="795"/>
        <v>0</v>
      </c>
      <c r="CM1795" s="572">
        <f t="shared" si="796"/>
        <v>0</v>
      </c>
      <c r="CN1795" s="560">
        <f t="shared" si="797"/>
        <v>0</v>
      </c>
      <c r="CO1795" s="575">
        <f t="shared" si="798"/>
        <v>0</v>
      </c>
      <c r="CP1795" s="572">
        <f t="shared" si="799"/>
        <v>0</v>
      </c>
      <c r="CQ1795" s="560">
        <f t="shared" si="800"/>
        <v>0</v>
      </c>
      <c r="CR1795" s="575">
        <f t="shared" si="801"/>
        <v>0</v>
      </c>
      <c r="CS1795" s="572">
        <f t="shared" si="802"/>
        <v>0</v>
      </c>
      <c r="CT1795" s="560">
        <f t="shared" si="803"/>
        <v>0</v>
      </c>
      <c r="CU1795" s="575">
        <f t="shared" si="804"/>
        <v>0</v>
      </c>
      <c r="CV1795" s="572">
        <f t="shared" si="805"/>
        <v>0</v>
      </c>
      <c r="CW1795" s="560">
        <f t="shared" si="806"/>
        <v>0</v>
      </c>
      <c r="CX1795" s="575">
        <f t="shared" si="807"/>
        <v>0</v>
      </c>
      <c r="CY1795" s="572">
        <f t="shared" si="808"/>
        <v>0</v>
      </c>
      <c r="CZ1795" s="293">
        <f t="shared" si="809"/>
        <v>0</v>
      </c>
      <c r="DA1795" s="294" t="str">
        <f>IF(CZ1795=0,"",
IF(SUM($CZ$1756:CZ1795)=1,DB1795,
IF($CZ$1877&gt;SUM($CZ$1756:CZ1795),_xlfn.CONCAT(", ",DB1795),
IF($CZ$1877=SUM($CZ$1756:CZ1795),_xlfn.CONCAT(" y ",DB1795)))))</f>
        <v/>
      </c>
      <c r="DB1795" s="89" t="s">
        <v>5162</v>
      </c>
    </row>
    <row r="1796" spans="1:106" ht="15" customHeight="1">
      <c r="A1796" s="64"/>
      <c r="B1796" s="11"/>
      <c r="C1796" s="58" t="s">
        <v>5163</v>
      </c>
      <c r="D1796" s="1020" t="str">
        <f>IF(CNGE_2025_M1_Secc5_Sub1!$D70="","",CNGE_2025_M1_Secc5_Sub1!$D70)</f>
        <v/>
      </c>
      <c r="E1796" s="889"/>
      <c r="F1796" s="889"/>
      <c r="G1796" s="889"/>
      <c r="H1796" s="889"/>
      <c r="I1796" s="889"/>
      <c r="J1796" s="889"/>
      <c r="K1796" s="889"/>
      <c r="L1796" s="890"/>
      <c r="M1796" s="818"/>
      <c r="N1796" s="818"/>
      <c r="O1796" s="818"/>
      <c r="P1796" s="818"/>
      <c r="Q1796" s="818"/>
      <c r="R1796" s="818"/>
      <c r="S1796" s="818"/>
      <c r="T1796" s="818"/>
      <c r="U1796" s="818"/>
      <c r="V1796" s="818"/>
      <c r="W1796" s="818"/>
      <c r="X1796" s="818"/>
      <c r="Y1796" s="818"/>
      <c r="Z1796" s="818"/>
      <c r="AA1796" s="818"/>
      <c r="AB1796" s="818"/>
      <c r="AC1796" s="818"/>
      <c r="AD1796" s="818"/>
      <c r="AI1796">
        <f t="shared" si="900"/>
        <v>0</v>
      </c>
      <c r="AJ1796">
        <f t="shared" si="901"/>
        <v>0</v>
      </c>
      <c r="AK1796">
        <f t="shared" si="902"/>
        <v>0</v>
      </c>
      <c r="AL1796">
        <f t="shared" si="903"/>
        <v>0</v>
      </c>
      <c r="AM1796">
        <f t="shared" si="904"/>
        <v>0</v>
      </c>
      <c r="AN1796">
        <f t="shared" si="905"/>
        <v>0</v>
      </c>
      <c r="AO1796">
        <f t="shared" si="906"/>
        <v>0</v>
      </c>
      <c r="AP1796">
        <f t="shared" si="907"/>
        <v>0</v>
      </c>
      <c r="AQ1796">
        <f t="shared" si="908"/>
        <v>0</v>
      </c>
      <c r="AR1796">
        <f t="shared" si="909"/>
        <v>0</v>
      </c>
      <c r="AS1796">
        <f t="shared" si="910"/>
        <v>0</v>
      </c>
      <c r="AT1796">
        <f t="shared" si="911"/>
        <v>0</v>
      </c>
      <c r="AU1796">
        <f t="shared" si="912"/>
        <v>0</v>
      </c>
      <c r="AV1796">
        <f t="shared" si="913"/>
        <v>0</v>
      </c>
      <c r="AW1796">
        <f t="shared" si="914"/>
        <v>0</v>
      </c>
      <c r="AX1796">
        <f t="shared" si="915"/>
        <v>0</v>
      </c>
      <c r="AY1796">
        <f t="shared" si="916"/>
        <v>0</v>
      </c>
      <c r="AZ1796">
        <f t="shared" si="917"/>
        <v>0</v>
      </c>
      <c r="BA1796">
        <f t="shared" si="918"/>
        <v>0</v>
      </c>
      <c r="BB1796">
        <f t="shared" si="919"/>
        <v>0</v>
      </c>
      <c r="BC1796">
        <f t="shared" si="920"/>
        <v>0</v>
      </c>
      <c r="BD1796">
        <f t="shared" si="921"/>
        <v>0</v>
      </c>
      <c r="BE1796">
        <f t="shared" si="922"/>
        <v>0</v>
      </c>
      <c r="BF1796">
        <f t="shared" si="923"/>
        <v>0</v>
      </c>
      <c r="BG1796" s="558">
        <f t="shared" ref="BG1796:BI1796" si="948">IF(OR(M1669="NS",M1935="NS",S1196="NS"),0,IF(AND(M1669="NA",M1935="NA",S1196="NA"),0,IF(SUM(M1669,M1935)&gt;=S1196,0,1)))</f>
        <v>0</v>
      </c>
      <c r="BH1796" s="562">
        <f t="shared" si="948"/>
        <v>0</v>
      </c>
      <c r="BI1796" s="560">
        <f t="shared" si="948"/>
        <v>0</v>
      </c>
      <c r="BJ1796" s="564">
        <f t="shared" ref="BJ1796:BL1796" si="949">IF(OR(M1669="NS",V1196="NS",AB1196="NS"),0,IF(AND(M1669="NA",V1196="NA",AB1196="NA"),0,IF(M1669&gt;=SUM(V1196,AB1196),0,1)))</f>
        <v>0</v>
      </c>
      <c r="BK1796" s="366">
        <f t="shared" si="949"/>
        <v>0</v>
      </c>
      <c r="BL1796" s="465">
        <f t="shared" si="949"/>
        <v>0</v>
      </c>
      <c r="BM1796" s="565">
        <f t="shared" ref="BM1796:BO1796" si="950">IF(OR(M1935="NS",Y1196="NS",AB1196="NS"),0,IF(AND(M1935="NA",Y1196="NA",AB1196="NA"),0,IF(M1935&gt;=SUM(Y1196,AB1196),0,1)))</f>
        <v>0</v>
      </c>
      <c r="BN1796" s="422">
        <f t="shared" si="950"/>
        <v>0</v>
      </c>
      <c r="BO1796" s="567">
        <f t="shared" si="950"/>
        <v>0</v>
      </c>
      <c r="BP1796" s="338">
        <f t="shared" si="775"/>
        <v>0</v>
      </c>
      <c r="BQ1796" s="294" t="str">
        <f>IF(BP1796=0,"",
IF(SUM($BP$1756:BP1796)=1,BR1796,
IF($BP$1877&gt;SUM($BP$1756:BP1796),_xlfn.CONCAT(", ",BR1796),
IF($BP$1877=SUM($BP$1756:BP1796),_xlfn.CONCAT(" y ",BR1796)))))</f>
        <v/>
      </c>
      <c r="BR1796" s="89" t="s">
        <v>5164</v>
      </c>
      <c r="BS1796" s="560">
        <f t="shared" si="776"/>
        <v>0</v>
      </c>
      <c r="BT1796" s="575">
        <f t="shared" si="777"/>
        <v>0</v>
      </c>
      <c r="BU1796" s="572">
        <f t="shared" si="778"/>
        <v>0</v>
      </c>
      <c r="BV1796" s="560">
        <f t="shared" si="779"/>
        <v>0</v>
      </c>
      <c r="BW1796" s="575">
        <f t="shared" si="780"/>
        <v>0</v>
      </c>
      <c r="BX1796" s="572">
        <f t="shared" si="781"/>
        <v>0</v>
      </c>
      <c r="BY1796" s="560">
        <f t="shared" si="782"/>
        <v>0</v>
      </c>
      <c r="BZ1796" s="575">
        <f t="shared" si="783"/>
        <v>0</v>
      </c>
      <c r="CA1796" s="572">
        <f t="shared" si="784"/>
        <v>0</v>
      </c>
      <c r="CB1796" s="560">
        <f t="shared" si="785"/>
        <v>0</v>
      </c>
      <c r="CC1796" s="575">
        <f t="shared" si="786"/>
        <v>0</v>
      </c>
      <c r="CD1796" s="572">
        <f t="shared" si="787"/>
        <v>0</v>
      </c>
      <c r="CE1796" s="560">
        <f t="shared" si="788"/>
        <v>0</v>
      </c>
      <c r="CF1796" s="575">
        <f t="shared" si="789"/>
        <v>0</v>
      </c>
      <c r="CG1796" s="572">
        <f t="shared" si="790"/>
        <v>0</v>
      </c>
      <c r="CH1796" s="560">
        <f t="shared" si="791"/>
        <v>0</v>
      </c>
      <c r="CI1796" s="575">
        <f t="shared" si="792"/>
        <v>0</v>
      </c>
      <c r="CJ1796" s="572">
        <f t="shared" si="793"/>
        <v>0</v>
      </c>
      <c r="CK1796" s="560">
        <f t="shared" si="794"/>
        <v>0</v>
      </c>
      <c r="CL1796" s="575">
        <f t="shared" si="795"/>
        <v>0</v>
      </c>
      <c r="CM1796" s="572">
        <f t="shared" si="796"/>
        <v>0</v>
      </c>
      <c r="CN1796" s="560">
        <f t="shared" si="797"/>
        <v>0</v>
      </c>
      <c r="CO1796" s="575">
        <f t="shared" si="798"/>
        <v>0</v>
      </c>
      <c r="CP1796" s="572">
        <f t="shared" si="799"/>
        <v>0</v>
      </c>
      <c r="CQ1796" s="560">
        <f t="shared" si="800"/>
        <v>0</v>
      </c>
      <c r="CR1796" s="575">
        <f t="shared" si="801"/>
        <v>0</v>
      </c>
      <c r="CS1796" s="572">
        <f t="shared" si="802"/>
        <v>0</v>
      </c>
      <c r="CT1796" s="560">
        <f t="shared" si="803"/>
        <v>0</v>
      </c>
      <c r="CU1796" s="575">
        <f t="shared" si="804"/>
        <v>0</v>
      </c>
      <c r="CV1796" s="572">
        <f t="shared" si="805"/>
        <v>0</v>
      </c>
      <c r="CW1796" s="560">
        <f t="shared" si="806"/>
        <v>0</v>
      </c>
      <c r="CX1796" s="575">
        <f t="shared" si="807"/>
        <v>0</v>
      </c>
      <c r="CY1796" s="572">
        <f t="shared" si="808"/>
        <v>0</v>
      </c>
      <c r="CZ1796" s="293">
        <f t="shared" si="809"/>
        <v>0</v>
      </c>
      <c r="DA1796" s="294" t="str">
        <f>IF(CZ1796=0,"",
IF(SUM($CZ$1756:CZ1796)=1,DB1796,
IF($CZ$1877&gt;SUM($CZ$1756:CZ1796),_xlfn.CONCAT(", ",DB1796),
IF($CZ$1877=SUM($CZ$1756:CZ1796),_xlfn.CONCAT(" y ",DB1796)))))</f>
        <v/>
      </c>
      <c r="DB1796" s="89" t="s">
        <v>5164</v>
      </c>
    </row>
    <row r="1797" spans="1:106" ht="15" customHeight="1">
      <c r="A1797" s="64"/>
      <c r="B1797" s="11"/>
      <c r="C1797" s="58" t="s">
        <v>5165</v>
      </c>
      <c r="D1797" s="1020" t="str">
        <f>IF(CNGE_2025_M1_Secc5_Sub1!$D71="","",CNGE_2025_M1_Secc5_Sub1!$D71)</f>
        <v/>
      </c>
      <c r="E1797" s="889"/>
      <c r="F1797" s="889"/>
      <c r="G1797" s="889"/>
      <c r="H1797" s="889"/>
      <c r="I1797" s="889"/>
      <c r="J1797" s="889"/>
      <c r="K1797" s="889"/>
      <c r="L1797" s="890"/>
      <c r="M1797" s="818"/>
      <c r="N1797" s="818"/>
      <c r="O1797" s="818"/>
      <c r="P1797" s="818"/>
      <c r="Q1797" s="818"/>
      <c r="R1797" s="818"/>
      <c r="S1797" s="818"/>
      <c r="T1797" s="818"/>
      <c r="U1797" s="818"/>
      <c r="V1797" s="818"/>
      <c r="W1797" s="818"/>
      <c r="X1797" s="818"/>
      <c r="Y1797" s="818"/>
      <c r="Z1797" s="818"/>
      <c r="AA1797" s="818"/>
      <c r="AB1797" s="818"/>
      <c r="AC1797" s="818"/>
      <c r="AD1797" s="818"/>
      <c r="AI1797">
        <f t="shared" si="900"/>
        <v>0</v>
      </c>
      <c r="AJ1797">
        <f t="shared" si="901"/>
        <v>0</v>
      </c>
      <c r="AK1797">
        <f t="shared" si="902"/>
        <v>0</v>
      </c>
      <c r="AL1797">
        <f t="shared" si="903"/>
        <v>0</v>
      </c>
      <c r="AM1797">
        <f t="shared" si="904"/>
        <v>0</v>
      </c>
      <c r="AN1797">
        <f t="shared" si="905"/>
        <v>0</v>
      </c>
      <c r="AO1797">
        <f t="shared" si="906"/>
        <v>0</v>
      </c>
      <c r="AP1797">
        <f t="shared" si="907"/>
        <v>0</v>
      </c>
      <c r="AQ1797">
        <f t="shared" si="908"/>
        <v>0</v>
      </c>
      <c r="AR1797">
        <f t="shared" si="909"/>
        <v>0</v>
      </c>
      <c r="AS1797">
        <f t="shared" si="910"/>
        <v>0</v>
      </c>
      <c r="AT1797">
        <f t="shared" si="911"/>
        <v>0</v>
      </c>
      <c r="AU1797">
        <f t="shared" si="912"/>
        <v>0</v>
      </c>
      <c r="AV1797">
        <f t="shared" si="913"/>
        <v>0</v>
      </c>
      <c r="AW1797">
        <f t="shared" si="914"/>
        <v>0</v>
      </c>
      <c r="AX1797">
        <f t="shared" si="915"/>
        <v>0</v>
      </c>
      <c r="AY1797">
        <f t="shared" si="916"/>
        <v>0</v>
      </c>
      <c r="AZ1797">
        <f t="shared" si="917"/>
        <v>0</v>
      </c>
      <c r="BA1797">
        <f t="shared" si="918"/>
        <v>0</v>
      </c>
      <c r="BB1797">
        <f t="shared" si="919"/>
        <v>0</v>
      </c>
      <c r="BC1797">
        <f t="shared" si="920"/>
        <v>0</v>
      </c>
      <c r="BD1797">
        <f t="shared" si="921"/>
        <v>0</v>
      </c>
      <c r="BE1797">
        <f t="shared" si="922"/>
        <v>0</v>
      </c>
      <c r="BF1797">
        <f t="shared" si="923"/>
        <v>0</v>
      </c>
      <c r="BG1797" s="558">
        <f t="shared" ref="BG1797:BI1797" si="951">IF(OR(M1670="NS",M1936="NS",S1197="NS"),0,IF(AND(M1670="NA",M1936="NA",S1197="NA"),0,IF(SUM(M1670,M1936)&gt;=S1197,0,1)))</f>
        <v>0</v>
      </c>
      <c r="BH1797" s="562">
        <f t="shared" si="951"/>
        <v>0</v>
      </c>
      <c r="BI1797" s="560">
        <f t="shared" si="951"/>
        <v>0</v>
      </c>
      <c r="BJ1797" s="564">
        <f t="shared" ref="BJ1797:BL1797" si="952">IF(OR(M1670="NS",V1197="NS",AB1197="NS"),0,IF(AND(M1670="NA",V1197="NA",AB1197="NA"),0,IF(M1670&gt;=SUM(V1197,AB1197),0,1)))</f>
        <v>0</v>
      </c>
      <c r="BK1797" s="366">
        <f t="shared" si="952"/>
        <v>0</v>
      </c>
      <c r="BL1797" s="465">
        <f t="shared" si="952"/>
        <v>0</v>
      </c>
      <c r="BM1797" s="565">
        <f t="shared" ref="BM1797:BO1797" si="953">IF(OR(M1936="NS",Y1197="NS",AB1197="NS"),0,IF(AND(M1936="NA",Y1197="NA",AB1197="NA"),0,IF(M1936&gt;=SUM(Y1197,AB1197),0,1)))</f>
        <v>0</v>
      </c>
      <c r="BN1797" s="422">
        <f t="shared" si="953"/>
        <v>0</v>
      </c>
      <c r="BO1797" s="567">
        <f t="shared" si="953"/>
        <v>0</v>
      </c>
      <c r="BP1797" s="338">
        <f t="shared" si="775"/>
        <v>0</v>
      </c>
      <c r="BQ1797" s="294" t="str">
        <f>IF(BP1797=0,"",
IF(SUM($BP$1756:BP1797)=1,BR1797,
IF($BP$1877&gt;SUM($BP$1756:BP1797),_xlfn.CONCAT(", ",BR1797),
IF($BP$1877=SUM($BP$1756:BP1797),_xlfn.CONCAT(" y ",BR1797)))))</f>
        <v/>
      </c>
      <c r="BR1797" s="89" t="s">
        <v>5166</v>
      </c>
      <c r="BS1797" s="560">
        <f t="shared" si="776"/>
        <v>0</v>
      </c>
      <c r="BT1797" s="575">
        <f t="shared" si="777"/>
        <v>0</v>
      </c>
      <c r="BU1797" s="572">
        <f t="shared" si="778"/>
        <v>0</v>
      </c>
      <c r="BV1797" s="560">
        <f t="shared" si="779"/>
        <v>0</v>
      </c>
      <c r="BW1797" s="575">
        <f t="shared" si="780"/>
        <v>0</v>
      </c>
      <c r="BX1797" s="572">
        <f t="shared" si="781"/>
        <v>0</v>
      </c>
      <c r="BY1797" s="560">
        <f t="shared" si="782"/>
        <v>0</v>
      </c>
      <c r="BZ1797" s="575">
        <f t="shared" si="783"/>
        <v>0</v>
      </c>
      <c r="CA1797" s="572">
        <f t="shared" si="784"/>
        <v>0</v>
      </c>
      <c r="CB1797" s="560">
        <f t="shared" si="785"/>
        <v>0</v>
      </c>
      <c r="CC1797" s="575">
        <f t="shared" si="786"/>
        <v>0</v>
      </c>
      <c r="CD1797" s="572">
        <f t="shared" si="787"/>
        <v>0</v>
      </c>
      <c r="CE1797" s="560">
        <f t="shared" si="788"/>
        <v>0</v>
      </c>
      <c r="CF1797" s="575">
        <f t="shared" si="789"/>
        <v>0</v>
      </c>
      <c r="CG1797" s="572">
        <f t="shared" si="790"/>
        <v>0</v>
      </c>
      <c r="CH1797" s="560">
        <f t="shared" si="791"/>
        <v>0</v>
      </c>
      <c r="CI1797" s="575">
        <f t="shared" si="792"/>
        <v>0</v>
      </c>
      <c r="CJ1797" s="572">
        <f t="shared" si="793"/>
        <v>0</v>
      </c>
      <c r="CK1797" s="560">
        <f t="shared" si="794"/>
        <v>0</v>
      </c>
      <c r="CL1797" s="575">
        <f t="shared" si="795"/>
        <v>0</v>
      </c>
      <c r="CM1797" s="572">
        <f t="shared" si="796"/>
        <v>0</v>
      </c>
      <c r="CN1797" s="560">
        <f t="shared" si="797"/>
        <v>0</v>
      </c>
      <c r="CO1797" s="575">
        <f t="shared" si="798"/>
        <v>0</v>
      </c>
      <c r="CP1797" s="572">
        <f t="shared" si="799"/>
        <v>0</v>
      </c>
      <c r="CQ1797" s="560">
        <f t="shared" si="800"/>
        <v>0</v>
      </c>
      <c r="CR1797" s="575">
        <f t="shared" si="801"/>
        <v>0</v>
      </c>
      <c r="CS1797" s="572">
        <f t="shared" si="802"/>
        <v>0</v>
      </c>
      <c r="CT1797" s="560">
        <f t="shared" si="803"/>
        <v>0</v>
      </c>
      <c r="CU1797" s="575">
        <f t="shared" si="804"/>
        <v>0</v>
      </c>
      <c r="CV1797" s="572">
        <f t="shared" si="805"/>
        <v>0</v>
      </c>
      <c r="CW1797" s="560">
        <f t="shared" si="806"/>
        <v>0</v>
      </c>
      <c r="CX1797" s="575">
        <f t="shared" si="807"/>
        <v>0</v>
      </c>
      <c r="CY1797" s="572">
        <f t="shared" si="808"/>
        <v>0</v>
      </c>
      <c r="CZ1797" s="293">
        <f t="shared" si="809"/>
        <v>0</v>
      </c>
      <c r="DA1797" s="294" t="str">
        <f>IF(CZ1797=0,"",
IF(SUM($CZ$1756:CZ1797)=1,DB1797,
IF($CZ$1877&gt;SUM($CZ$1756:CZ1797),_xlfn.CONCAT(", ",DB1797),
IF($CZ$1877=SUM($CZ$1756:CZ1797),_xlfn.CONCAT(" y ",DB1797)))))</f>
        <v/>
      </c>
      <c r="DB1797" s="89" t="s">
        <v>5166</v>
      </c>
    </row>
    <row r="1798" spans="1:106" ht="15" customHeight="1">
      <c r="A1798" s="64"/>
      <c r="B1798" s="11"/>
      <c r="C1798" s="58" t="s">
        <v>5167</v>
      </c>
      <c r="D1798" s="1020" t="str">
        <f>IF(CNGE_2025_M1_Secc5_Sub1!$D72="","",CNGE_2025_M1_Secc5_Sub1!$D72)</f>
        <v/>
      </c>
      <c r="E1798" s="889"/>
      <c r="F1798" s="889"/>
      <c r="G1798" s="889"/>
      <c r="H1798" s="889"/>
      <c r="I1798" s="889"/>
      <c r="J1798" s="889"/>
      <c r="K1798" s="889"/>
      <c r="L1798" s="890"/>
      <c r="M1798" s="818"/>
      <c r="N1798" s="818"/>
      <c r="O1798" s="818"/>
      <c r="P1798" s="818"/>
      <c r="Q1798" s="818"/>
      <c r="R1798" s="818"/>
      <c r="S1798" s="818"/>
      <c r="T1798" s="818"/>
      <c r="U1798" s="818"/>
      <c r="V1798" s="818"/>
      <c r="W1798" s="818"/>
      <c r="X1798" s="818"/>
      <c r="Y1798" s="818"/>
      <c r="Z1798" s="818"/>
      <c r="AA1798" s="818"/>
      <c r="AB1798" s="818"/>
      <c r="AC1798" s="818"/>
      <c r="AD1798" s="818"/>
      <c r="AI1798">
        <f t="shared" si="900"/>
        <v>0</v>
      </c>
      <c r="AJ1798">
        <f t="shared" si="901"/>
        <v>0</v>
      </c>
      <c r="AK1798">
        <f t="shared" si="902"/>
        <v>0</v>
      </c>
      <c r="AL1798">
        <f t="shared" si="903"/>
        <v>0</v>
      </c>
      <c r="AM1798">
        <f t="shared" si="904"/>
        <v>0</v>
      </c>
      <c r="AN1798">
        <f t="shared" si="905"/>
        <v>0</v>
      </c>
      <c r="AO1798">
        <f t="shared" si="906"/>
        <v>0</v>
      </c>
      <c r="AP1798">
        <f t="shared" si="907"/>
        <v>0</v>
      </c>
      <c r="AQ1798">
        <f t="shared" si="908"/>
        <v>0</v>
      </c>
      <c r="AR1798">
        <f t="shared" si="909"/>
        <v>0</v>
      </c>
      <c r="AS1798">
        <f t="shared" si="910"/>
        <v>0</v>
      </c>
      <c r="AT1798">
        <f t="shared" si="911"/>
        <v>0</v>
      </c>
      <c r="AU1798">
        <f t="shared" si="912"/>
        <v>0</v>
      </c>
      <c r="AV1798">
        <f t="shared" si="913"/>
        <v>0</v>
      </c>
      <c r="AW1798">
        <f t="shared" si="914"/>
        <v>0</v>
      </c>
      <c r="AX1798">
        <f t="shared" si="915"/>
        <v>0</v>
      </c>
      <c r="AY1798">
        <f t="shared" si="916"/>
        <v>0</v>
      </c>
      <c r="AZ1798">
        <f t="shared" si="917"/>
        <v>0</v>
      </c>
      <c r="BA1798">
        <f t="shared" si="918"/>
        <v>0</v>
      </c>
      <c r="BB1798">
        <f t="shared" si="919"/>
        <v>0</v>
      </c>
      <c r="BC1798">
        <f t="shared" si="920"/>
        <v>0</v>
      </c>
      <c r="BD1798">
        <f t="shared" si="921"/>
        <v>0</v>
      </c>
      <c r="BE1798">
        <f t="shared" si="922"/>
        <v>0</v>
      </c>
      <c r="BF1798">
        <f t="shared" si="923"/>
        <v>0</v>
      </c>
      <c r="BG1798" s="558">
        <f t="shared" ref="BG1798:BI1798" si="954">IF(OR(M1671="NS",M1937="NS",S1198="NS"),0,IF(AND(M1671="NA",M1937="NA",S1198="NA"),0,IF(SUM(M1671,M1937)&gt;=S1198,0,1)))</f>
        <v>0</v>
      </c>
      <c r="BH1798" s="562">
        <f t="shared" si="954"/>
        <v>0</v>
      </c>
      <c r="BI1798" s="560">
        <f t="shared" si="954"/>
        <v>0</v>
      </c>
      <c r="BJ1798" s="564">
        <f t="shared" ref="BJ1798:BL1798" si="955">IF(OR(M1671="NS",V1198="NS",AB1198="NS"),0,IF(AND(M1671="NA",V1198="NA",AB1198="NA"),0,IF(M1671&gt;=SUM(V1198,AB1198),0,1)))</f>
        <v>0</v>
      </c>
      <c r="BK1798" s="366">
        <f t="shared" si="955"/>
        <v>0</v>
      </c>
      <c r="BL1798" s="465">
        <f t="shared" si="955"/>
        <v>0</v>
      </c>
      <c r="BM1798" s="565">
        <f t="shared" ref="BM1798:BO1798" si="956">IF(OR(M1937="NS",Y1198="NS",AB1198="NS"),0,IF(AND(M1937="NA",Y1198="NA",AB1198="NA"),0,IF(M1937&gt;=SUM(Y1198,AB1198),0,1)))</f>
        <v>0</v>
      </c>
      <c r="BN1798" s="422">
        <f t="shared" si="956"/>
        <v>0</v>
      </c>
      <c r="BO1798" s="567">
        <f t="shared" si="956"/>
        <v>0</v>
      </c>
      <c r="BP1798" s="338">
        <f t="shared" si="775"/>
        <v>0</v>
      </c>
      <c r="BQ1798" s="294" t="str">
        <f>IF(BP1798=0,"",
IF(SUM($BP$1756:BP1798)=1,BR1798,
IF($BP$1877&gt;SUM($BP$1756:BP1798),_xlfn.CONCAT(", ",BR1798),
IF($BP$1877=SUM($BP$1756:BP1798),_xlfn.CONCAT(" y ",BR1798)))))</f>
        <v/>
      </c>
      <c r="BR1798" s="89" t="s">
        <v>5168</v>
      </c>
      <c r="BS1798" s="560">
        <f t="shared" si="776"/>
        <v>0</v>
      </c>
      <c r="BT1798" s="575">
        <f t="shared" si="777"/>
        <v>0</v>
      </c>
      <c r="BU1798" s="572">
        <f t="shared" si="778"/>
        <v>0</v>
      </c>
      <c r="BV1798" s="560">
        <f t="shared" si="779"/>
        <v>0</v>
      </c>
      <c r="BW1798" s="575">
        <f t="shared" si="780"/>
        <v>0</v>
      </c>
      <c r="BX1798" s="572">
        <f t="shared" si="781"/>
        <v>0</v>
      </c>
      <c r="BY1798" s="560">
        <f t="shared" si="782"/>
        <v>0</v>
      </c>
      <c r="BZ1798" s="575">
        <f t="shared" si="783"/>
        <v>0</v>
      </c>
      <c r="CA1798" s="572">
        <f t="shared" si="784"/>
        <v>0</v>
      </c>
      <c r="CB1798" s="560">
        <f t="shared" si="785"/>
        <v>0</v>
      </c>
      <c r="CC1798" s="575">
        <f t="shared" si="786"/>
        <v>0</v>
      </c>
      <c r="CD1798" s="572">
        <f t="shared" si="787"/>
        <v>0</v>
      </c>
      <c r="CE1798" s="560">
        <f t="shared" si="788"/>
        <v>0</v>
      </c>
      <c r="CF1798" s="575">
        <f t="shared" si="789"/>
        <v>0</v>
      </c>
      <c r="CG1798" s="572">
        <f t="shared" si="790"/>
        <v>0</v>
      </c>
      <c r="CH1798" s="560">
        <f t="shared" si="791"/>
        <v>0</v>
      </c>
      <c r="CI1798" s="575">
        <f t="shared" si="792"/>
        <v>0</v>
      </c>
      <c r="CJ1798" s="572">
        <f t="shared" si="793"/>
        <v>0</v>
      </c>
      <c r="CK1798" s="560">
        <f t="shared" si="794"/>
        <v>0</v>
      </c>
      <c r="CL1798" s="575">
        <f t="shared" si="795"/>
        <v>0</v>
      </c>
      <c r="CM1798" s="572">
        <f t="shared" si="796"/>
        <v>0</v>
      </c>
      <c r="CN1798" s="560">
        <f t="shared" si="797"/>
        <v>0</v>
      </c>
      <c r="CO1798" s="575">
        <f t="shared" si="798"/>
        <v>0</v>
      </c>
      <c r="CP1798" s="572">
        <f t="shared" si="799"/>
        <v>0</v>
      </c>
      <c r="CQ1798" s="560">
        <f t="shared" si="800"/>
        <v>0</v>
      </c>
      <c r="CR1798" s="575">
        <f t="shared" si="801"/>
        <v>0</v>
      </c>
      <c r="CS1798" s="572">
        <f t="shared" si="802"/>
        <v>0</v>
      </c>
      <c r="CT1798" s="560">
        <f t="shared" si="803"/>
        <v>0</v>
      </c>
      <c r="CU1798" s="575">
        <f t="shared" si="804"/>
        <v>0</v>
      </c>
      <c r="CV1798" s="572">
        <f t="shared" si="805"/>
        <v>0</v>
      </c>
      <c r="CW1798" s="560">
        <f t="shared" si="806"/>
        <v>0</v>
      </c>
      <c r="CX1798" s="575">
        <f t="shared" si="807"/>
        <v>0</v>
      </c>
      <c r="CY1798" s="572">
        <f t="shared" si="808"/>
        <v>0</v>
      </c>
      <c r="CZ1798" s="293">
        <f t="shared" si="809"/>
        <v>0</v>
      </c>
      <c r="DA1798" s="294" t="str">
        <f>IF(CZ1798=0,"",
IF(SUM($CZ$1756:CZ1798)=1,DB1798,
IF($CZ$1877&gt;SUM($CZ$1756:CZ1798),_xlfn.CONCAT(", ",DB1798),
IF($CZ$1877=SUM($CZ$1756:CZ1798),_xlfn.CONCAT(" y ",DB1798)))))</f>
        <v/>
      </c>
      <c r="DB1798" s="89" t="s">
        <v>5168</v>
      </c>
    </row>
    <row r="1799" spans="1:106" ht="15" customHeight="1">
      <c r="A1799" s="64"/>
      <c r="B1799" s="11"/>
      <c r="C1799" s="58" t="s">
        <v>5169</v>
      </c>
      <c r="D1799" s="1020" t="str">
        <f>IF(CNGE_2025_M1_Secc5_Sub1!$D73="","",CNGE_2025_M1_Secc5_Sub1!$D73)</f>
        <v/>
      </c>
      <c r="E1799" s="889"/>
      <c r="F1799" s="889"/>
      <c r="G1799" s="889"/>
      <c r="H1799" s="889"/>
      <c r="I1799" s="889"/>
      <c r="J1799" s="889"/>
      <c r="K1799" s="889"/>
      <c r="L1799" s="890"/>
      <c r="M1799" s="818"/>
      <c r="N1799" s="818"/>
      <c r="O1799" s="818"/>
      <c r="P1799" s="818"/>
      <c r="Q1799" s="818"/>
      <c r="R1799" s="818"/>
      <c r="S1799" s="818"/>
      <c r="T1799" s="818"/>
      <c r="U1799" s="818"/>
      <c r="V1799" s="818"/>
      <c r="W1799" s="818"/>
      <c r="X1799" s="818"/>
      <c r="Y1799" s="818"/>
      <c r="Z1799" s="818"/>
      <c r="AA1799" s="818"/>
      <c r="AB1799" s="818"/>
      <c r="AC1799" s="818"/>
      <c r="AD1799" s="818"/>
      <c r="AI1799">
        <f t="shared" si="900"/>
        <v>0</v>
      </c>
      <c r="AJ1799">
        <f t="shared" si="901"/>
        <v>0</v>
      </c>
      <c r="AK1799">
        <f t="shared" si="902"/>
        <v>0</v>
      </c>
      <c r="AL1799">
        <f t="shared" si="903"/>
        <v>0</v>
      </c>
      <c r="AM1799">
        <f t="shared" si="904"/>
        <v>0</v>
      </c>
      <c r="AN1799">
        <f t="shared" si="905"/>
        <v>0</v>
      </c>
      <c r="AO1799">
        <f t="shared" si="906"/>
        <v>0</v>
      </c>
      <c r="AP1799">
        <f t="shared" si="907"/>
        <v>0</v>
      </c>
      <c r="AQ1799">
        <f t="shared" si="908"/>
        <v>0</v>
      </c>
      <c r="AR1799">
        <f t="shared" si="909"/>
        <v>0</v>
      </c>
      <c r="AS1799">
        <f t="shared" si="910"/>
        <v>0</v>
      </c>
      <c r="AT1799">
        <f t="shared" si="911"/>
        <v>0</v>
      </c>
      <c r="AU1799">
        <f t="shared" si="912"/>
        <v>0</v>
      </c>
      <c r="AV1799">
        <f t="shared" si="913"/>
        <v>0</v>
      </c>
      <c r="AW1799">
        <f t="shared" si="914"/>
        <v>0</v>
      </c>
      <c r="AX1799">
        <f t="shared" si="915"/>
        <v>0</v>
      </c>
      <c r="AY1799">
        <f t="shared" si="916"/>
        <v>0</v>
      </c>
      <c r="AZ1799">
        <f t="shared" si="917"/>
        <v>0</v>
      </c>
      <c r="BA1799">
        <f t="shared" si="918"/>
        <v>0</v>
      </c>
      <c r="BB1799">
        <f t="shared" si="919"/>
        <v>0</v>
      </c>
      <c r="BC1799">
        <f t="shared" si="920"/>
        <v>0</v>
      </c>
      <c r="BD1799">
        <f t="shared" si="921"/>
        <v>0</v>
      </c>
      <c r="BE1799">
        <f t="shared" si="922"/>
        <v>0</v>
      </c>
      <c r="BF1799">
        <f t="shared" si="923"/>
        <v>0</v>
      </c>
      <c r="BG1799" s="558">
        <f t="shared" ref="BG1799:BI1799" si="957">IF(OR(M1672="NS",M1938="NS",S1199="NS"),0,IF(AND(M1672="NA",M1938="NA",S1199="NA"),0,IF(SUM(M1672,M1938)&gt;=S1199,0,1)))</f>
        <v>0</v>
      </c>
      <c r="BH1799" s="562">
        <f t="shared" si="957"/>
        <v>0</v>
      </c>
      <c r="BI1799" s="560">
        <f t="shared" si="957"/>
        <v>0</v>
      </c>
      <c r="BJ1799" s="564">
        <f t="shared" ref="BJ1799:BL1799" si="958">IF(OR(M1672="NS",V1199="NS",AB1199="NS"),0,IF(AND(M1672="NA",V1199="NA",AB1199="NA"),0,IF(M1672&gt;=SUM(V1199,AB1199),0,1)))</f>
        <v>0</v>
      </c>
      <c r="BK1799" s="366">
        <f t="shared" si="958"/>
        <v>0</v>
      </c>
      <c r="BL1799" s="465">
        <f t="shared" si="958"/>
        <v>0</v>
      </c>
      <c r="BM1799" s="565">
        <f t="shared" ref="BM1799:BO1799" si="959">IF(OR(M1938="NS",Y1199="NS",AB1199="NS"),0,IF(AND(M1938="NA",Y1199="NA",AB1199="NA"),0,IF(M1938&gt;=SUM(Y1199,AB1199),0,1)))</f>
        <v>0</v>
      </c>
      <c r="BN1799" s="422">
        <f t="shared" si="959"/>
        <v>0</v>
      </c>
      <c r="BO1799" s="567">
        <f t="shared" si="959"/>
        <v>0</v>
      </c>
      <c r="BP1799" s="338">
        <f t="shared" si="775"/>
        <v>0</v>
      </c>
      <c r="BQ1799" s="294" t="str">
        <f>IF(BP1799=0,"",
IF(SUM($BP$1756:BP1799)=1,BR1799,
IF($BP$1877&gt;SUM($BP$1756:BP1799),_xlfn.CONCAT(", ",BR1799),
IF($BP$1877=SUM($BP$1756:BP1799),_xlfn.CONCAT(" y ",BR1799)))))</f>
        <v/>
      </c>
      <c r="BR1799" s="89" t="s">
        <v>5170</v>
      </c>
      <c r="BS1799" s="560">
        <f t="shared" si="776"/>
        <v>0</v>
      </c>
      <c r="BT1799" s="575">
        <f t="shared" si="777"/>
        <v>0</v>
      </c>
      <c r="BU1799" s="572">
        <f t="shared" si="778"/>
        <v>0</v>
      </c>
      <c r="BV1799" s="560">
        <f t="shared" si="779"/>
        <v>0</v>
      </c>
      <c r="BW1799" s="575">
        <f t="shared" si="780"/>
        <v>0</v>
      </c>
      <c r="BX1799" s="572">
        <f t="shared" si="781"/>
        <v>0</v>
      </c>
      <c r="BY1799" s="560">
        <f t="shared" si="782"/>
        <v>0</v>
      </c>
      <c r="BZ1799" s="575">
        <f t="shared" si="783"/>
        <v>0</v>
      </c>
      <c r="CA1799" s="572">
        <f t="shared" si="784"/>
        <v>0</v>
      </c>
      <c r="CB1799" s="560">
        <f t="shared" si="785"/>
        <v>0</v>
      </c>
      <c r="CC1799" s="575">
        <f t="shared" si="786"/>
        <v>0</v>
      </c>
      <c r="CD1799" s="572">
        <f t="shared" si="787"/>
        <v>0</v>
      </c>
      <c r="CE1799" s="560">
        <f t="shared" si="788"/>
        <v>0</v>
      </c>
      <c r="CF1799" s="575">
        <f t="shared" si="789"/>
        <v>0</v>
      </c>
      <c r="CG1799" s="572">
        <f t="shared" si="790"/>
        <v>0</v>
      </c>
      <c r="CH1799" s="560">
        <f t="shared" si="791"/>
        <v>0</v>
      </c>
      <c r="CI1799" s="575">
        <f t="shared" si="792"/>
        <v>0</v>
      </c>
      <c r="CJ1799" s="572">
        <f t="shared" si="793"/>
        <v>0</v>
      </c>
      <c r="CK1799" s="560">
        <f t="shared" si="794"/>
        <v>0</v>
      </c>
      <c r="CL1799" s="575">
        <f t="shared" si="795"/>
        <v>0</v>
      </c>
      <c r="CM1799" s="572">
        <f t="shared" si="796"/>
        <v>0</v>
      </c>
      <c r="CN1799" s="560">
        <f t="shared" si="797"/>
        <v>0</v>
      </c>
      <c r="CO1799" s="575">
        <f t="shared" si="798"/>
        <v>0</v>
      </c>
      <c r="CP1799" s="572">
        <f t="shared" si="799"/>
        <v>0</v>
      </c>
      <c r="CQ1799" s="560">
        <f t="shared" si="800"/>
        <v>0</v>
      </c>
      <c r="CR1799" s="575">
        <f t="shared" si="801"/>
        <v>0</v>
      </c>
      <c r="CS1799" s="572">
        <f t="shared" si="802"/>
        <v>0</v>
      </c>
      <c r="CT1799" s="560">
        <f t="shared" si="803"/>
        <v>0</v>
      </c>
      <c r="CU1799" s="575">
        <f t="shared" si="804"/>
        <v>0</v>
      </c>
      <c r="CV1799" s="572">
        <f t="shared" si="805"/>
        <v>0</v>
      </c>
      <c r="CW1799" s="560">
        <f t="shared" si="806"/>
        <v>0</v>
      </c>
      <c r="CX1799" s="575">
        <f t="shared" si="807"/>
        <v>0</v>
      </c>
      <c r="CY1799" s="572">
        <f t="shared" si="808"/>
        <v>0</v>
      </c>
      <c r="CZ1799" s="293">
        <f t="shared" si="809"/>
        <v>0</v>
      </c>
      <c r="DA1799" s="294" t="str">
        <f>IF(CZ1799=0,"",
IF(SUM($CZ$1756:CZ1799)=1,DB1799,
IF($CZ$1877&gt;SUM($CZ$1756:CZ1799),_xlfn.CONCAT(", ",DB1799),
IF($CZ$1877=SUM($CZ$1756:CZ1799),_xlfn.CONCAT(" y ",DB1799)))))</f>
        <v/>
      </c>
      <c r="DB1799" s="89" t="s">
        <v>5170</v>
      </c>
    </row>
    <row r="1800" spans="1:106" ht="15" customHeight="1">
      <c r="A1800" s="64"/>
      <c r="B1800" s="11"/>
      <c r="C1800" s="58" t="s">
        <v>5171</v>
      </c>
      <c r="D1800" s="1020" t="str">
        <f>IF(CNGE_2025_M1_Secc5_Sub1!$D74="","",CNGE_2025_M1_Secc5_Sub1!$D74)</f>
        <v/>
      </c>
      <c r="E1800" s="889"/>
      <c r="F1800" s="889"/>
      <c r="G1800" s="889"/>
      <c r="H1800" s="889"/>
      <c r="I1800" s="889"/>
      <c r="J1800" s="889"/>
      <c r="K1800" s="889"/>
      <c r="L1800" s="890"/>
      <c r="M1800" s="818"/>
      <c r="N1800" s="818"/>
      <c r="O1800" s="818"/>
      <c r="P1800" s="818"/>
      <c r="Q1800" s="818"/>
      <c r="R1800" s="818"/>
      <c r="S1800" s="818"/>
      <c r="T1800" s="818"/>
      <c r="U1800" s="818"/>
      <c r="V1800" s="818"/>
      <c r="W1800" s="818"/>
      <c r="X1800" s="818"/>
      <c r="Y1800" s="818"/>
      <c r="Z1800" s="818"/>
      <c r="AA1800" s="818"/>
      <c r="AB1800" s="818"/>
      <c r="AC1800" s="818"/>
      <c r="AD1800" s="818"/>
      <c r="AI1800">
        <f t="shared" si="900"/>
        <v>0</v>
      </c>
      <c r="AJ1800">
        <f t="shared" si="901"/>
        <v>0</v>
      </c>
      <c r="AK1800">
        <f t="shared" si="902"/>
        <v>0</v>
      </c>
      <c r="AL1800">
        <f t="shared" si="903"/>
        <v>0</v>
      </c>
      <c r="AM1800">
        <f t="shared" si="904"/>
        <v>0</v>
      </c>
      <c r="AN1800">
        <f t="shared" si="905"/>
        <v>0</v>
      </c>
      <c r="AO1800">
        <f t="shared" si="906"/>
        <v>0</v>
      </c>
      <c r="AP1800">
        <f t="shared" si="907"/>
        <v>0</v>
      </c>
      <c r="AQ1800">
        <f t="shared" si="908"/>
        <v>0</v>
      </c>
      <c r="AR1800">
        <f t="shared" si="909"/>
        <v>0</v>
      </c>
      <c r="AS1800">
        <f t="shared" si="910"/>
        <v>0</v>
      </c>
      <c r="AT1800">
        <f t="shared" si="911"/>
        <v>0</v>
      </c>
      <c r="AU1800">
        <f t="shared" si="912"/>
        <v>0</v>
      </c>
      <c r="AV1800">
        <f t="shared" si="913"/>
        <v>0</v>
      </c>
      <c r="AW1800">
        <f t="shared" si="914"/>
        <v>0</v>
      </c>
      <c r="AX1800">
        <f t="shared" si="915"/>
        <v>0</v>
      </c>
      <c r="AY1800">
        <f t="shared" si="916"/>
        <v>0</v>
      </c>
      <c r="AZ1800">
        <f t="shared" si="917"/>
        <v>0</v>
      </c>
      <c r="BA1800">
        <f t="shared" si="918"/>
        <v>0</v>
      </c>
      <c r="BB1800">
        <f t="shared" si="919"/>
        <v>0</v>
      </c>
      <c r="BC1800">
        <f t="shared" si="920"/>
        <v>0</v>
      </c>
      <c r="BD1800">
        <f t="shared" si="921"/>
        <v>0</v>
      </c>
      <c r="BE1800">
        <f t="shared" si="922"/>
        <v>0</v>
      </c>
      <c r="BF1800">
        <f t="shared" si="923"/>
        <v>0</v>
      </c>
      <c r="BG1800" s="558">
        <f t="shared" ref="BG1800:BI1800" si="960">IF(OR(M1673="NS",M1939="NS",S1200="NS"),0,IF(AND(M1673="NA",M1939="NA",S1200="NA"),0,IF(SUM(M1673,M1939)&gt;=S1200,0,1)))</f>
        <v>0</v>
      </c>
      <c r="BH1800" s="562">
        <f t="shared" si="960"/>
        <v>0</v>
      </c>
      <c r="BI1800" s="560">
        <f t="shared" si="960"/>
        <v>0</v>
      </c>
      <c r="BJ1800" s="564">
        <f t="shared" ref="BJ1800:BL1800" si="961">IF(OR(M1673="NS",V1200="NS",AB1200="NS"),0,IF(AND(M1673="NA",V1200="NA",AB1200="NA"),0,IF(M1673&gt;=SUM(V1200,AB1200),0,1)))</f>
        <v>0</v>
      </c>
      <c r="BK1800" s="366">
        <f t="shared" si="961"/>
        <v>0</v>
      </c>
      <c r="BL1800" s="465">
        <f t="shared" si="961"/>
        <v>0</v>
      </c>
      <c r="BM1800" s="565">
        <f t="shared" ref="BM1800:BO1800" si="962">IF(OR(M1939="NS",Y1200="NS",AB1200="NS"),0,IF(AND(M1939="NA",Y1200="NA",AB1200="NA"),0,IF(M1939&gt;=SUM(Y1200,AB1200),0,1)))</f>
        <v>0</v>
      </c>
      <c r="BN1800" s="422">
        <f t="shared" si="962"/>
        <v>0</v>
      </c>
      <c r="BO1800" s="567">
        <f t="shared" si="962"/>
        <v>0</v>
      </c>
      <c r="BP1800" s="338">
        <f t="shared" si="775"/>
        <v>0</v>
      </c>
      <c r="BQ1800" s="294" t="str">
        <f>IF(BP1800=0,"",
IF(SUM($BP$1756:BP1800)=1,BR1800,
IF($BP$1877&gt;SUM($BP$1756:BP1800),_xlfn.CONCAT(", ",BR1800),
IF($BP$1877=SUM($BP$1756:BP1800),_xlfn.CONCAT(" y ",BR1800)))))</f>
        <v/>
      </c>
      <c r="BR1800" s="89" t="s">
        <v>5172</v>
      </c>
      <c r="BS1800" s="560">
        <f t="shared" si="776"/>
        <v>0</v>
      </c>
      <c r="BT1800" s="575">
        <f t="shared" si="777"/>
        <v>0</v>
      </c>
      <c r="BU1800" s="572">
        <f t="shared" si="778"/>
        <v>0</v>
      </c>
      <c r="BV1800" s="560">
        <f t="shared" si="779"/>
        <v>0</v>
      </c>
      <c r="BW1800" s="575">
        <f t="shared" si="780"/>
        <v>0</v>
      </c>
      <c r="BX1800" s="572">
        <f t="shared" si="781"/>
        <v>0</v>
      </c>
      <c r="BY1800" s="560">
        <f t="shared" si="782"/>
        <v>0</v>
      </c>
      <c r="BZ1800" s="575">
        <f t="shared" si="783"/>
        <v>0</v>
      </c>
      <c r="CA1800" s="572">
        <f t="shared" si="784"/>
        <v>0</v>
      </c>
      <c r="CB1800" s="560">
        <f t="shared" si="785"/>
        <v>0</v>
      </c>
      <c r="CC1800" s="575">
        <f t="shared" si="786"/>
        <v>0</v>
      </c>
      <c r="CD1800" s="572">
        <f t="shared" si="787"/>
        <v>0</v>
      </c>
      <c r="CE1800" s="560">
        <f t="shared" si="788"/>
        <v>0</v>
      </c>
      <c r="CF1800" s="575">
        <f t="shared" si="789"/>
        <v>0</v>
      </c>
      <c r="CG1800" s="572">
        <f t="shared" si="790"/>
        <v>0</v>
      </c>
      <c r="CH1800" s="560">
        <f t="shared" si="791"/>
        <v>0</v>
      </c>
      <c r="CI1800" s="575">
        <f t="shared" si="792"/>
        <v>0</v>
      </c>
      <c r="CJ1800" s="572">
        <f t="shared" si="793"/>
        <v>0</v>
      </c>
      <c r="CK1800" s="560">
        <f t="shared" si="794"/>
        <v>0</v>
      </c>
      <c r="CL1800" s="575">
        <f t="shared" si="795"/>
        <v>0</v>
      </c>
      <c r="CM1800" s="572">
        <f t="shared" si="796"/>
        <v>0</v>
      </c>
      <c r="CN1800" s="560">
        <f t="shared" si="797"/>
        <v>0</v>
      </c>
      <c r="CO1800" s="575">
        <f t="shared" si="798"/>
        <v>0</v>
      </c>
      <c r="CP1800" s="572">
        <f t="shared" si="799"/>
        <v>0</v>
      </c>
      <c r="CQ1800" s="560">
        <f t="shared" si="800"/>
        <v>0</v>
      </c>
      <c r="CR1800" s="575">
        <f t="shared" si="801"/>
        <v>0</v>
      </c>
      <c r="CS1800" s="572">
        <f t="shared" si="802"/>
        <v>0</v>
      </c>
      <c r="CT1800" s="560">
        <f t="shared" si="803"/>
        <v>0</v>
      </c>
      <c r="CU1800" s="575">
        <f t="shared" si="804"/>
        <v>0</v>
      </c>
      <c r="CV1800" s="572">
        <f t="shared" si="805"/>
        <v>0</v>
      </c>
      <c r="CW1800" s="560">
        <f t="shared" si="806"/>
        <v>0</v>
      </c>
      <c r="CX1800" s="575">
        <f t="shared" si="807"/>
        <v>0</v>
      </c>
      <c r="CY1800" s="572">
        <f t="shared" si="808"/>
        <v>0</v>
      </c>
      <c r="CZ1800" s="293">
        <f t="shared" si="809"/>
        <v>0</v>
      </c>
      <c r="DA1800" s="294" t="str">
        <f>IF(CZ1800=0,"",
IF(SUM($CZ$1756:CZ1800)=1,DB1800,
IF($CZ$1877&gt;SUM($CZ$1756:CZ1800),_xlfn.CONCAT(", ",DB1800),
IF($CZ$1877=SUM($CZ$1756:CZ1800),_xlfn.CONCAT(" y ",DB1800)))))</f>
        <v/>
      </c>
      <c r="DB1800" s="89" t="s">
        <v>5172</v>
      </c>
    </row>
    <row r="1801" spans="1:106" ht="15" customHeight="1">
      <c r="A1801" s="64"/>
      <c r="B1801" s="11"/>
      <c r="C1801" s="58" t="s">
        <v>5173</v>
      </c>
      <c r="D1801" s="1020" t="str">
        <f>IF(CNGE_2025_M1_Secc5_Sub1!$D75="","",CNGE_2025_M1_Secc5_Sub1!$D75)</f>
        <v/>
      </c>
      <c r="E1801" s="889"/>
      <c r="F1801" s="889"/>
      <c r="G1801" s="889"/>
      <c r="H1801" s="889"/>
      <c r="I1801" s="889"/>
      <c r="J1801" s="889"/>
      <c r="K1801" s="889"/>
      <c r="L1801" s="890"/>
      <c r="M1801" s="818"/>
      <c r="N1801" s="818"/>
      <c r="O1801" s="818"/>
      <c r="P1801" s="818"/>
      <c r="Q1801" s="818"/>
      <c r="R1801" s="818"/>
      <c r="S1801" s="818"/>
      <c r="T1801" s="818"/>
      <c r="U1801" s="818"/>
      <c r="V1801" s="818"/>
      <c r="W1801" s="818"/>
      <c r="X1801" s="818"/>
      <c r="Y1801" s="818"/>
      <c r="Z1801" s="818"/>
      <c r="AA1801" s="818"/>
      <c r="AB1801" s="818"/>
      <c r="AC1801" s="818"/>
      <c r="AD1801" s="818"/>
      <c r="AI1801">
        <f t="shared" si="900"/>
        <v>0</v>
      </c>
      <c r="AJ1801">
        <f t="shared" si="901"/>
        <v>0</v>
      </c>
      <c r="AK1801">
        <f t="shared" si="902"/>
        <v>0</v>
      </c>
      <c r="AL1801">
        <f t="shared" si="903"/>
        <v>0</v>
      </c>
      <c r="AM1801">
        <f t="shared" si="904"/>
        <v>0</v>
      </c>
      <c r="AN1801">
        <f t="shared" si="905"/>
        <v>0</v>
      </c>
      <c r="AO1801">
        <f t="shared" si="906"/>
        <v>0</v>
      </c>
      <c r="AP1801">
        <f t="shared" si="907"/>
        <v>0</v>
      </c>
      <c r="AQ1801">
        <f t="shared" si="908"/>
        <v>0</v>
      </c>
      <c r="AR1801">
        <f t="shared" si="909"/>
        <v>0</v>
      </c>
      <c r="AS1801">
        <f t="shared" si="910"/>
        <v>0</v>
      </c>
      <c r="AT1801">
        <f t="shared" si="911"/>
        <v>0</v>
      </c>
      <c r="AU1801">
        <f t="shared" si="912"/>
        <v>0</v>
      </c>
      <c r="AV1801">
        <f t="shared" si="913"/>
        <v>0</v>
      </c>
      <c r="AW1801">
        <f t="shared" si="914"/>
        <v>0</v>
      </c>
      <c r="AX1801">
        <f t="shared" si="915"/>
        <v>0</v>
      </c>
      <c r="AY1801">
        <f t="shared" si="916"/>
        <v>0</v>
      </c>
      <c r="AZ1801">
        <f t="shared" si="917"/>
        <v>0</v>
      </c>
      <c r="BA1801">
        <f t="shared" si="918"/>
        <v>0</v>
      </c>
      <c r="BB1801">
        <f t="shared" si="919"/>
        <v>0</v>
      </c>
      <c r="BC1801">
        <f t="shared" si="920"/>
        <v>0</v>
      </c>
      <c r="BD1801">
        <f t="shared" si="921"/>
        <v>0</v>
      </c>
      <c r="BE1801">
        <f t="shared" si="922"/>
        <v>0</v>
      </c>
      <c r="BF1801">
        <f t="shared" si="923"/>
        <v>0</v>
      </c>
      <c r="BG1801" s="558">
        <f t="shared" ref="BG1801:BI1801" si="963">IF(OR(M1674="NS",M1940="NS",S1201="NS"),0,IF(AND(M1674="NA",M1940="NA",S1201="NA"),0,IF(SUM(M1674,M1940)&gt;=S1201,0,1)))</f>
        <v>0</v>
      </c>
      <c r="BH1801" s="562">
        <f t="shared" si="963"/>
        <v>0</v>
      </c>
      <c r="BI1801" s="560">
        <f t="shared" si="963"/>
        <v>0</v>
      </c>
      <c r="BJ1801" s="564">
        <f t="shared" ref="BJ1801:BL1801" si="964">IF(OR(M1674="NS",V1201="NS",AB1201="NS"),0,IF(AND(M1674="NA",V1201="NA",AB1201="NA"),0,IF(M1674&gt;=SUM(V1201,AB1201),0,1)))</f>
        <v>0</v>
      </c>
      <c r="BK1801" s="366">
        <f t="shared" si="964"/>
        <v>0</v>
      </c>
      <c r="BL1801" s="465">
        <f t="shared" si="964"/>
        <v>0</v>
      </c>
      <c r="BM1801" s="565">
        <f t="shared" ref="BM1801:BO1801" si="965">IF(OR(M1940="NS",Y1201="NS",AB1201="NS"),0,IF(AND(M1940="NA",Y1201="NA",AB1201="NA"),0,IF(M1940&gt;=SUM(Y1201,AB1201),0,1)))</f>
        <v>0</v>
      </c>
      <c r="BN1801" s="422">
        <f t="shared" si="965"/>
        <v>0</v>
      </c>
      <c r="BO1801" s="567">
        <f t="shared" si="965"/>
        <v>0</v>
      </c>
      <c r="BP1801" s="338">
        <f t="shared" si="775"/>
        <v>0</v>
      </c>
      <c r="BQ1801" s="294" t="str">
        <f>IF(BP1801=0,"",
IF(SUM($BP$1756:BP1801)=1,BR1801,
IF($BP$1877&gt;SUM($BP$1756:BP1801),_xlfn.CONCAT(", ",BR1801),
IF($BP$1877=SUM($BP$1756:BP1801),_xlfn.CONCAT(" y ",BR1801)))))</f>
        <v/>
      </c>
      <c r="BR1801" s="89" t="s">
        <v>5174</v>
      </c>
      <c r="BS1801" s="560">
        <f t="shared" si="776"/>
        <v>0</v>
      </c>
      <c r="BT1801" s="575">
        <f t="shared" si="777"/>
        <v>0</v>
      </c>
      <c r="BU1801" s="572">
        <f t="shared" si="778"/>
        <v>0</v>
      </c>
      <c r="BV1801" s="560">
        <f t="shared" si="779"/>
        <v>0</v>
      </c>
      <c r="BW1801" s="575">
        <f t="shared" si="780"/>
        <v>0</v>
      </c>
      <c r="BX1801" s="572">
        <f t="shared" si="781"/>
        <v>0</v>
      </c>
      <c r="BY1801" s="560">
        <f t="shared" si="782"/>
        <v>0</v>
      </c>
      <c r="BZ1801" s="575">
        <f t="shared" si="783"/>
        <v>0</v>
      </c>
      <c r="CA1801" s="572">
        <f t="shared" si="784"/>
        <v>0</v>
      </c>
      <c r="CB1801" s="560">
        <f t="shared" si="785"/>
        <v>0</v>
      </c>
      <c r="CC1801" s="575">
        <f t="shared" si="786"/>
        <v>0</v>
      </c>
      <c r="CD1801" s="572">
        <f t="shared" si="787"/>
        <v>0</v>
      </c>
      <c r="CE1801" s="560">
        <f t="shared" si="788"/>
        <v>0</v>
      </c>
      <c r="CF1801" s="575">
        <f t="shared" si="789"/>
        <v>0</v>
      </c>
      <c r="CG1801" s="572">
        <f t="shared" si="790"/>
        <v>0</v>
      </c>
      <c r="CH1801" s="560">
        <f t="shared" si="791"/>
        <v>0</v>
      </c>
      <c r="CI1801" s="575">
        <f t="shared" si="792"/>
        <v>0</v>
      </c>
      <c r="CJ1801" s="572">
        <f t="shared" si="793"/>
        <v>0</v>
      </c>
      <c r="CK1801" s="560">
        <f t="shared" si="794"/>
        <v>0</v>
      </c>
      <c r="CL1801" s="575">
        <f t="shared" si="795"/>
        <v>0</v>
      </c>
      <c r="CM1801" s="572">
        <f t="shared" si="796"/>
        <v>0</v>
      </c>
      <c r="CN1801" s="560">
        <f t="shared" si="797"/>
        <v>0</v>
      </c>
      <c r="CO1801" s="575">
        <f t="shared" si="798"/>
        <v>0</v>
      </c>
      <c r="CP1801" s="572">
        <f t="shared" si="799"/>
        <v>0</v>
      </c>
      <c r="CQ1801" s="560">
        <f t="shared" si="800"/>
        <v>0</v>
      </c>
      <c r="CR1801" s="575">
        <f t="shared" si="801"/>
        <v>0</v>
      </c>
      <c r="CS1801" s="572">
        <f t="shared" si="802"/>
        <v>0</v>
      </c>
      <c r="CT1801" s="560">
        <f t="shared" si="803"/>
        <v>0</v>
      </c>
      <c r="CU1801" s="575">
        <f t="shared" si="804"/>
        <v>0</v>
      </c>
      <c r="CV1801" s="572">
        <f t="shared" si="805"/>
        <v>0</v>
      </c>
      <c r="CW1801" s="560">
        <f t="shared" si="806"/>
        <v>0</v>
      </c>
      <c r="CX1801" s="575">
        <f t="shared" si="807"/>
        <v>0</v>
      </c>
      <c r="CY1801" s="572">
        <f t="shared" si="808"/>
        <v>0</v>
      </c>
      <c r="CZ1801" s="293">
        <f t="shared" si="809"/>
        <v>0</v>
      </c>
      <c r="DA1801" s="294" t="str">
        <f>IF(CZ1801=0,"",
IF(SUM($CZ$1756:CZ1801)=1,DB1801,
IF($CZ$1877&gt;SUM($CZ$1756:CZ1801),_xlfn.CONCAT(", ",DB1801),
IF($CZ$1877=SUM($CZ$1756:CZ1801),_xlfn.CONCAT(" y ",DB1801)))))</f>
        <v/>
      </c>
      <c r="DB1801" s="89" t="s">
        <v>5174</v>
      </c>
    </row>
    <row r="1802" spans="1:106" ht="15" customHeight="1">
      <c r="A1802" s="64"/>
      <c r="B1802" s="11"/>
      <c r="C1802" s="58" t="s">
        <v>5175</v>
      </c>
      <c r="D1802" s="1020" t="str">
        <f>IF(CNGE_2025_M1_Secc5_Sub1!$D76="","",CNGE_2025_M1_Secc5_Sub1!$D76)</f>
        <v/>
      </c>
      <c r="E1802" s="889"/>
      <c r="F1802" s="889"/>
      <c r="G1802" s="889"/>
      <c r="H1802" s="889"/>
      <c r="I1802" s="889"/>
      <c r="J1802" s="889"/>
      <c r="K1802" s="889"/>
      <c r="L1802" s="890"/>
      <c r="M1802" s="818"/>
      <c r="N1802" s="818"/>
      <c r="O1802" s="818"/>
      <c r="P1802" s="818"/>
      <c r="Q1802" s="818"/>
      <c r="R1802" s="818"/>
      <c r="S1802" s="818"/>
      <c r="T1802" s="818"/>
      <c r="U1802" s="818"/>
      <c r="V1802" s="818"/>
      <c r="W1802" s="818"/>
      <c r="X1802" s="818"/>
      <c r="Y1802" s="818"/>
      <c r="Z1802" s="818"/>
      <c r="AA1802" s="818"/>
      <c r="AB1802" s="818"/>
      <c r="AC1802" s="818"/>
      <c r="AD1802" s="818"/>
      <c r="AI1802">
        <f t="shared" si="900"/>
        <v>0</v>
      </c>
      <c r="AJ1802">
        <f t="shared" si="901"/>
        <v>0</v>
      </c>
      <c r="AK1802">
        <f t="shared" si="902"/>
        <v>0</v>
      </c>
      <c r="AL1802">
        <f t="shared" si="903"/>
        <v>0</v>
      </c>
      <c r="AM1802">
        <f t="shared" si="904"/>
        <v>0</v>
      </c>
      <c r="AN1802">
        <f t="shared" si="905"/>
        <v>0</v>
      </c>
      <c r="AO1802">
        <f t="shared" si="906"/>
        <v>0</v>
      </c>
      <c r="AP1802">
        <f t="shared" si="907"/>
        <v>0</v>
      </c>
      <c r="AQ1802">
        <f t="shared" si="908"/>
        <v>0</v>
      </c>
      <c r="AR1802">
        <f t="shared" si="909"/>
        <v>0</v>
      </c>
      <c r="AS1802">
        <f t="shared" si="910"/>
        <v>0</v>
      </c>
      <c r="AT1802">
        <f t="shared" si="911"/>
        <v>0</v>
      </c>
      <c r="AU1802">
        <f t="shared" si="912"/>
        <v>0</v>
      </c>
      <c r="AV1802">
        <f t="shared" si="913"/>
        <v>0</v>
      </c>
      <c r="AW1802">
        <f t="shared" si="914"/>
        <v>0</v>
      </c>
      <c r="AX1802">
        <f t="shared" si="915"/>
        <v>0</v>
      </c>
      <c r="AY1802">
        <f t="shared" si="916"/>
        <v>0</v>
      </c>
      <c r="AZ1802">
        <f t="shared" si="917"/>
        <v>0</v>
      </c>
      <c r="BA1802">
        <f t="shared" si="918"/>
        <v>0</v>
      </c>
      <c r="BB1802">
        <f t="shared" si="919"/>
        <v>0</v>
      </c>
      <c r="BC1802">
        <f t="shared" si="920"/>
        <v>0</v>
      </c>
      <c r="BD1802">
        <f t="shared" si="921"/>
        <v>0</v>
      </c>
      <c r="BE1802">
        <f t="shared" si="922"/>
        <v>0</v>
      </c>
      <c r="BF1802">
        <f t="shared" si="923"/>
        <v>0</v>
      </c>
      <c r="BG1802" s="558">
        <f t="shared" ref="BG1802:BI1802" si="966">IF(OR(M1675="NS",M1941="NS",S1202="NS"),0,IF(AND(M1675="NA",M1941="NA",S1202="NA"),0,IF(SUM(M1675,M1941)&gt;=S1202,0,1)))</f>
        <v>0</v>
      </c>
      <c r="BH1802" s="562">
        <f t="shared" si="966"/>
        <v>0</v>
      </c>
      <c r="BI1802" s="560">
        <f t="shared" si="966"/>
        <v>0</v>
      </c>
      <c r="BJ1802" s="564">
        <f t="shared" ref="BJ1802:BL1802" si="967">IF(OR(M1675="NS",V1202="NS",AB1202="NS"),0,IF(AND(M1675="NA",V1202="NA",AB1202="NA"),0,IF(M1675&gt;=SUM(V1202,AB1202),0,1)))</f>
        <v>0</v>
      </c>
      <c r="BK1802" s="366">
        <f t="shared" si="967"/>
        <v>0</v>
      </c>
      <c r="BL1802" s="465">
        <f t="shared" si="967"/>
        <v>0</v>
      </c>
      <c r="BM1802" s="565">
        <f t="shared" ref="BM1802:BO1802" si="968">IF(OR(M1941="NS",Y1202="NS",AB1202="NS"),0,IF(AND(M1941="NA",Y1202="NA",AB1202="NA"),0,IF(M1941&gt;=SUM(Y1202,AB1202),0,1)))</f>
        <v>0</v>
      </c>
      <c r="BN1802" s="422">
        <f t="shared" si="968"/>
        <v>0</v>
      </c>
      <c r="BO1802" s="567">
        <f t="shared" si="968"/>
        <v>0</v>
      </c>
      <c r="BP1802" s="338">
        <f t="shared" si="775"/>
        <v>0</v>
      </c>
      <c r="BQ1802" s="294" t="str">
        <f>IF(BP1802=0,"",
IF(SUM($BP$1756:BP1802)=1,BR1802,
IF($BP$1877&gt;SUM($BP$1756:BP1802),_xlfn.CONCAT(", ",BR1802),
IF($BP$1877=SUM($BP$1756:BP1802),_xlfn.CONCAT(" y ",BR1802)))))</f>
        <v/>
      </c>
      <c r="BR1802" s="89" t="s">
        <v>5176</v>
      </c>
      <c r="BS1802" s="560">
        <f t="shared" si="776"/>
        <v>0</v>
      </c>
      <c r="BT1802" s="575">
        <f t="shared" si="777"/>
        <v>0</v>
      </c>
      <c r="BU1802" s="572">
        <f t="shared" si="778"/>
        <v>0</v>
      </c>
      <c r="BV1802" s="560">
        <f t="shared" si="779"/>
        <v>0</v>
      </c>
      <c r="BW1802" s="575">
        <f t="shared" si="780"/>
        <v>0</v>
      </c>
      <c r="BX1802" s="572">
        <f t="shared" si="781"/>
        <v>0</v>
      </c>
      <c r="BY1802" s="560">
        <f t="shared" si="782"/>
        <v>0</v>
      </c>
      <c r="BZ1802" s="575">
        <f t="shared" si="783"/>
        <v>0</v>
      </c>
      <c r="CA1802" s="572">
        <f t="shared" si="784"/>
        <v>0</v>
      </c>
      <c r="CB1802" s="560">
        <f t="shared" si="785"/>
        <v>0</v>
      </c>
      <c r="CC1802" s="575">
        <f t="shared" si="786"/>
        <v>0</v>
      </c>
      <c r="CD1802" s="572">
        <f t="shared" si="787"/>
        <v>0</v>
      </c>
      <c r="CE1802" s="560">
        <f t="shared" si="788"/>
        <v>0</v>
      </c>
      <c r="CF1802" s="575">
        <f t="shared" si="789"/>
        <v>0</v>
      </c>
      <c r="CG1802" s="572">
        <f t="shared" si="790"/>
        <v>0</v>
      </c>
      <c r="CH1802" s="560">
        <f t="shared" si="791"/>
        <v>0</v>
      </c>
      <c r="CI1802" s="575">
        <f t="shared" si="792"/>
        <v>0</v>
      </c>
      <c r="CJ1802" s="572">
        <f t="shared" si="793"/>
        <v>0</v>
      </c>
      <c r="CK1802" s="560">
        <f t="shared" si="794"/>
        <v>0</v>
      </c>
      <c r="CL1802" s="575">
        <f t="shared" si="795"/>
        <v>0</v>
      </c>
      <c r="CM1802" s="572">
        <f t="shared" si="796"/>
        <v>0</v>
      </c>
      <c r="CN1802" s="560">
        <f t="shared" si="797"/>
        <v>0</v>
      </c>
      <c r="CO1802" s="575">
        <f t="shared" si="798"/>
        <v>0</v>
      </c>
      <c r="CP1802" s="572">
        <f t="shared" si="799"/>
        <v>0</v>
      </c>
      <c r="CQ1802" s="560">
        <f t="shared" si="800"/>
        <v>0</v>
      </c>
      <c r="CR1802" s="575">
        <f t="shared" si="801"/>
        <v>0</v>
      </c>
      <c r="CS1802" s="572">
        <f t="shared" si="802"/>
        <v>0</v>
      </c>
      <c r="CT1802" s="560">
        <f t="shared" si="803"/>
        <v>0</v>
      </c>
      <c r="CU1802" s="575">
        <f t="shared" si="804"/>
        <v>0</v>
      </c>
      <c r="CV1802" s="572">
        <f t="shared" si="805"/>
        <v>0</v>
      </c>
      <c r="CW1802" s="560">
        <f t="shared" si="806"/>
        <v>0</v>
      </c>
      <c r="CX1802" s="575">
        <f t="shared" si="807"/>
        <v>0</v>
      </c>
      <c r="CY1802" s="572">
        <f t="shared" si="808"/>
        <v>0</v>
      </c>
      <c r="CZ1802" s="293">
        <f t="shared" si="809"/>
        <v>0</v>
      </c>
      <c r="DA1802" s="294" t="str">
        <f>IF(CZ1802=0,"",
IF(SUM($CZ$1756:CZ1802)=1,DB1802,
IF($CZ$1877&gt;SUM($CZ$1756:CZ1802),_xlfn.CONCAT(", ",DB1802),
IF($CZ$1877=SUM($CZ$1756:CZ1802),_xlfn.CONCAT(" y ",DB1802)))))</f>
        <v/>
      </c>
      <c r="DB1802" s="89" t="s">
        <v>5176</v>
      </c>
    </row>
    <row r="1803" spans="1:106" ht="15" customHeight="1">
      <c r="A1803" s="64"/>
      <c r="B1803" s="11"/>
      <c r="C1803" s="58" t="s">
        <v>5177</v>
      </c>
      <c r="D1803" s="1020" t="str">
        <f>IF(CNGE_2025_M1_Secc5_Sub1!$D77="","",CNGE_2025_M1_Secc5_Sub1!$D77)</f>
        <v/>
      </c>
      <c r="E1803" s="889"/>
      <c r="F1803" s="889"/>
      <c r="G1803" s="889"/>
      <c r="H1803" s="889"/>
      <c r="I1803" s="889"/>
      <c r="J1803" s="889"/>
      <c r="K1803" s="889"/>
      <c r="L1803" s="890"/>
      <c r="M1803" s="818"/>
      <c r="N1803" s="818"/>
      <c r="O1803" s="818"/>
      <c r="P1803" s="818"/>
      <c r="Q1803" s="818"/>
      <c r="R1803" s="818"/>
      <c r="S1803" s="818"/>
      <c r="T1803" s="818"/>
      <c r="U1803" s="818"/>
      <c r="V1803" s="818"/>
      <c r="W1803" s="818"/>
      <c r="X1803" s="818"/>
      <c r="Y1803" s="818"/>
      <c r="Z1803" s="818"/>
      <c r="AA1803" s="818"/>
      <c r="AB1803" s="818"/>
      <c r="AC1803" s="818"/>
      <c r="AD1803" s="818"/>
      <c r="AI1803">
        <f t="shared" si="900"/>
        <v>0</v>
      </c>
      <c r="AJ1803">
        <f t="shared" si="901"/>
        <v>0</v>
      </c>
      <c r="AK1803">
        <f t="shared" si="902"/>
        <v>0</v>
      </c>
      <c r="AL1803">
        <f t="shared" si="903"/>
        <v>0</v>
      </c>
      <c r="AM1803">
        <f t="shared" si="904"/>
        <v>0</v>
      </c>
      <c r="AN1803">
        <f t="shared" si="905"/>
        <v>0</v>
      </c>
      <c r="AO1803">
        <f t="shared" si="906"/>
        <v>0</v>
      </c>
      <c r="AP1803">
        <f t="shared" si="907"/>
        <v>0</v>
      </c>
      <c r="AQ1803">
        <f t="shared" si="908"/>
        <v>0</v>
      </c>
      <c r="AR1803">
        <f t="shared" si="909"/>
        <v>0</v>
      </c>
      <c r="AS1803">
        <f t="shared" si="910"/>
        <v>0</v>
      </c>
      <c r="AT1803">
        <f t="shared" si="911"/>
        <v>0</v>
      </c>
      <c r="AU1803">
        <f t="shared" si="912"/>
        <v>0</v>
      </c>
      <c r="AV1803">
        <f t="shared" si="913"/>
        <v>0</v>
      </c>
      <c r="AW1803">
        <f t="shared" si="914"/>
        <v>0</v>
      </c>
      <c r="AX1803">
        <f t="shared" si="915"/>
        <v>0</v>
      </c>
      <c r="AY1803">
        <f t="shared" si="916"/>
        <v>0</v>
      </c>
      <c r="AZ1803">
        <f t="shared" si="917"/>
        <v>0</v>
      </c>
      <c r="BA1803">
        <f t="shared" si="918"/>
        <v>0</v>
      </c>
      <c r="BB1803">
        <f t="shared" si="919"/>
        <v>0</v>
      </c>
      <c r="BC1803">
        <f t="shared" si="920"/>
        <v>0</v>
      </c>
      <c r="BD1803">
        <f t="shared" si="921"/>
        <v>0</v>
      </c>
      <c r="BE1803">
        <f t="shared" si="922"/>
        <v>0</v>
      </c>
      <c r="BF1803">
        <f t="shared" si="923"/>
        <v>0</v>
      </c>
      <c r="BG1803" s="558">
        <f t="shared" ref="BG1803:BI1803" si="969">IF(OR(M1676="NS",M1942="NS",S1203="NS"),0,IF(AND(M1676="NA",M1942="NA",S1203="NA"),0,IF(SUM(M1676,M1942)&gt;=S1203,0,1)))</f>
        <v>0</v>
      </c>
      <c r="BH1803" s="562">
        <f t="shared" si="969"/>
        <v>0</v>
      </c>
      <c r="BI1803" s="560">
        <f t="shared" si="969"/>
        <v>0</v>
      </c>
      <c r="BJ1803" s="564">
        <f t="shared" ref="BJ1803:BL1803" si="970">IF(OR(M1676="NS",V1203="NS",AB1203="NS"),0,IF(AND(M1676="NA",V1203="NA",AB1203="NA"),0,IF(M1676&gt;=SUM(V1203,AB1203),0,1)))</f>
        <v>0</v>
      </c>
      <c r="BK1803" s="366">
        <f t="shared" si="970"/>
        <v>0</v>
      </c>
      <c r="BL1803" s="465">
        <f t="shared" si="970"/>
        <v>0</v>
      </c>
      <c r="BM1803" s="565">
        <f t="shared" ref="BM1803:BO1803" si="971">IF(OR(M1942="NS",Y1203="NS",AB1203="NS"),0,IF(AND(M1942="NA",Y1203="NA",AB1203="NA"),0,IF(M1942&gt;=SUM(Y1203,AB1203),0,1)))</f>
        <v>0</v>
      </c>
      <c r="BN1803" s="422">
        <f t="shared" si="971"/>
        <v>0</v>
      </c>
      <c r="BO1803" s="567">
        <f t="shared" si="971"/>
        <v>0</v>
      </c>
      <c r="BP1803" s="338">
        <f t="shared" si="775"/>
        <v>0</v>
      </c>
      <c r="BQ1803" s="294" t="str">
        <f>IF(BP1803=0,"",
IF(SUM($BP$1756:BP1803)=1,BR1803,
IF($BP$1877&gt;SUM($BP$1756:BP1803),_xlfn.CONCAT(", ",BR1803),
IF($BP$1877=SUM($BP$1756:BP1803),_xlfn.CONCAT(" y ",BR1803)))))</f>
        <v/>
      </c>
      <c r="BR1803" s="89" t="s">
        <v>5178</v>
      </c>
      <c r="BS1803" s="560">
        <f t="shared" si="776"/>
        <v>0</v>
      </c>
      <c r="BT1803" s="575">
        <f t="shared" si="777"/>
        <v>0</v>
      </c>
      <c r="BU1803" s="572">
        <f t="shared" si="778"/>
        <v>0</v>
      </c>
      <c r="BV1803" s="560">
        <f t="shared" si="779"/>
        <v>0</v>
      </c>
      <c r="BW1803" s="575">
        <f t="shared" si="780"/>
        <v>0</v>
      </c>
      <c r="BX1803" s="572">
        <f t="shared" si="781"/>
        <v>0</v>
      </c>
      <c r="BY1803" s="560">
        <f t="shared" si="782"/>
        <v>0</v>
      </c>
      <c r="BZ1803" s="575">
        <f t="shared" si="783"/>
        <v>0</v>
      </c>
      <c r="CA1803" s="572">
        <f t="shared" si="784"/>
        <v>0</v>
      </c>
      <c r="CB1803" s="560">
        <f t="shared" si="785"/>
        <v>0</v>
      </c>
      <c r="CC1803" s="575">
        <f t="shared" si="786"/>
        <v>0</v>
      </c>
      <c r="CD1803" s="572">
        <f t="shared" si="787"/>
        <v>0</v>
      </c>
      <c r="CE1803" s="560">
        <f t="shared" si="788"/>
        <v>0</v>
      </c>
      <c r="CF1803" s="575">
        <f t="shared" si="789"/>
        <v>0</v>
      </c>
      <c r="CG1803" s="572">
        <f t="shared" si="790"/>
        <v>0</v>
      </c>
      <c r="CH1803" s="560">
        <f t="shared" si="791"/>
        <v>0</v>
      </c>
      <c r="CI1803" s="575">
        <f t="shared" si="792"/>
        <v>0</v>
      </c>
      <c r="CJ1803" s="572">
        <f t="shared" si="793"/>
        <v>0</v>
      </c>
      <c r="CK1803" s="560">
        <f t="shared" si="794"/>
        <v>0</v>
      </c>
      <c r="CL1803" s="575">
        <f t="shared" si="795"/>
        <v>0</v>
      </c>
      <c r="CM1803" s="572">
        <f t="shared" si="796"/>
        <v>0</v>
      </c>
      <c r="CN1803" s="560">
        <f t="shared" si="797"/>
        <v>0</v>
      </c>
      <c r="CO1803" s="575">
        <f t="shared" si="798"/>
        <v>0</v>
      </c>
      <c r="CP1803" s="572">
        <f t="shared" si="799"/>
        <v>0</v>
      </c>
      <c r="CQ1803" s="560">
        <f t="shared" si="800"/>
        <v>0</v>
      </c>
      <c r="CR1803" s="575">
        <f t="shared" si="801"/>
        <v>0</v>
      </c>
      <c r="CS1803" s="572">
        <f t="shared" si="802"/>
        <v>0</v>
      </c>
      <c r="CT1803" s="560">
        <f t="shared" si="803"/>
        <v>0</v>
      </c>
      <c r="CU1803" s="575">
        <f t="shared" si="804"/>
        <v>0</v>
      </c>
      <c r="CV1803" s="572">
        <f t="shared" si="805"/>
        <v>0</v>
      </c>
      <c r="CW1803" s="560">
        <f t="shared" si="806"/>
        <v>0</v>
      </c>
      <c r="CX1803" s="575">
        <f t="shared" si="807"/>
        <v>0</v>
      </c>
      <c r="CY1803" s="572">
        <f t="shared" si="808"/>
        <v>0</v>
      </c>
      <c r="CZ1803" s="293">
        <f t="shared" si="809"/>
        <v>0</v>
      </c>
      <c r="DA1803" s="294" t="str">
        <f>IF(CZ1803=0,"",
IF(SUM($CZ$1756:CZ1803)=1,DB1803,
IF($CZ$1877&gt;SUM($CZ$1756:CZ1803),_xlfn.CONCAT(", ",DB1803),
IF($CZ$1877=SUM($CZ$1756:CZ1803),_xlfn.CONCAT(" y ",DB1803)))))</f>
        <v/>
      </c>
      <c r="DB1803" s="89" t="s">
        <v>5178</v>
      </c>
    </row>
    <row r="1804" spans="1:106" ht="15" customHeight="1">
      <c r="A1804" s="64"/>
      <c r="B1804" s="11"/>
      <c r="C1804" s="58" t="s">
        <v>5179</v>
      </c>
      <c r="D1804" s="1020" t="str">
        <f>IF(CNGE_2025_M1_Secc5_Sub1!$D78="","",CNGE_2025_M1_Secc5_Sub1!$D78)</f>
        <v/>
      </c>
      <c r="E1804" s="889"/>
      <c r="F1804" s="889"/>
      <c r="G1804" s="889"/>
      <c r="H1804" s="889"/>
      <c r="I1804" s="889"/>
      <c r="J1804" s="889"/>
      <c r="K1804" s="889"/>
      <c r="L1804" s="890"/>
      <c r="M1804" s="818"/>
      <c r="N1804" s="818"/>
      <c r="O1804" s="818"/>
      <c r="P1804" s="818"/>
      <c r="Q1804" s="818"/>
      <c r="R1804" s="818"/>
      <c r="S1804" s="818"/>
      <c r="T1804" s="818"/>
      <c r="U1804" s="818"/>
      <c r="V1804" s="818"/>
      <c r="W1804" s="818"/>
      <c r="X1804" s="818"/>
      <c r="Y1804" s="818"/>
      <c r="Z1804" s="818"/>
      <c r="AA1804" s="818"/>
      <c r="AB1804" s="818"/>
      <c r="AC1804" s="818"/>
      <c r="AD1804" s="818"/>
      <c r="AI1804">
        <f t="shared" si="900"/>
        <v>0</v>
      </c>
      <c r="AJ1804">
        <f t="shared" si="901"/>
        <v>0</v>
      </c>
      <c r="AK1804">
        <f t="shared" si="902"/>
        <v>0</v>
      </c>
      <c r="AL1804">
        <f t="shared" si="903"/>
        <v>0</v>
      </c>
      <c r="AM1804">
        <f t="shared" si="904"/>
        <v>0</v>
      </c>
      <c r="AN1804">
        <f t="shared" si="905"/>
        <v>0</v>
      </c>
      <c r="AO1804">
        <f t="shared" si="906"/>
        <v>0</v>
      </c>
      <c r="AP1804">
        <f t="shared" si="907"/>
        <v>0</v>
      </c>
      <c r="AQ1804">
        <f t="shared" si="908"/>
        <v>0</v>
      </c>
      <c r="AR1804">
        <f t="shared" si="909"/>
        <v>0</v>
      </c>
      <c r="AS1804">
        <f t="shared" si="910"/>
        <v>0</v>
      </c>
      <c r="AT1804">
        <f t="shared" si="911"/>
        <v>0</v>
      </c>
      <c r="AU1804">
        <f t="shared" si="912"/>
        <v>0</v>
      </c>
      <c r="AV1804">
        <f t="shared" si="913"/>
        <v>0</v>
      </c>
      <c r="AW1804">
        <f t="shared" si="914"/>
        <v>0</v>
      </c>
      <c r="AX1804">
        <f t="shared" si="915"/>
        <v>0</v>
      </c>
      <c r="AY1804">
        <f t="shared" si="916"/>
        <v>0</v>
      </c>
      <c r="AZ1804">
        <f t="shared" si="917"/>
        <v>0</v>
      </c>
      <c r="BA1804">
        <f t="shared" si="918"/>
        <v>0</v>
      </c>
      <c r="BB1804">
        <f t="shared" si="919"/>
        <v>0</v>
      </c>
      <c r="BC1804">
        <f t="shared" si="920"/>
        <v>0</v>
      </c>
      <c r="BD1804">
        <f t="shared" si="921"/>
        <v>0</v>
      </c>
      <c r="BE1804">
        <f t="shared" si="922"/>
        <v>0</v>
      </c>
      <c r="BF1804">
        <f t="shared" si="923"/>
        <v>0</v>
      </c>
      <c r="BG1804" s="558">
        <f t="shared" ref="BG1804:BI1804" si="972">IF(OR(M1677="NS",M1943="NS",S1204="NS"),0,IF(AND(M1677="NA",M1943="NA",S1204="NA"),0,IF(SUM(M1677,M1943)&gt;=S1204,0,1)))</f>
        <v>0</v>
      </c>
      <c r="BH1804" s="562">
        <f t="shared" si="972"/>
        <v>0</v>
      </c>
      <c r="BI1804" s="560">
        <f t="shared" si="972"/>
        <v>0</v>
      </c>
      <c r="BJ1804" s="564">
        <f t="shared" ref="BJ1804:BL1804" si="973">IF(OR(M1677="NS",V1204="NS",AB1204="NS"),0,IF(AND(M1677="NA",V1204="NA",AB1204="NA"),0,IF(M1677&gt;=SUM(V1204,AB1204),0,1)))</f>
        <v>0</v>
      </c>
      <c r="BK1804" s="366">
        <f t="shared" si="973"/>
        <v>0</v>
      </c>
      <c r="BL1804" s="465">
        <f t="shared" si="973"/>
        <v>0</v>
      </c>
      <c r="BM1804" s="565">
        <f t="shared" ref="BM1804:BO1804" si="974">IF(OR(M1943="NS",Y1204="NS",AB1204="NS"),0,IF(AND(M1943="NA",Y1204="NA",AB1204="NA"),0,IF(M1943&gt;=SUM(Y1204,AB1204),0,1)))</f>
        <v>0</v>
      </c>
      <c r="BN1804" s="422">
        <f t="shared" si="974"/>
        <v>0</v>
      </c>
      <c r="BO1804" s="567">
        <f t="shared" si="974"/>
        <v>0</v>
      </c>
      <c r="BP1804" s="338">
        <f t="shared" si="775"/>
        <v>0</v>
      </c>
      <c r="BQ1804" s="294" t="str">
        <f>IF(BP1804=0,"",
IF(SUM($BP$1756:BP1804)=1,BR1804,
IF($BP$1877&gt;SUM($BP$1756:BP1804),_xlfn.CONCAT(", ",BR1804),
IF($BP$1877=SUM($BP$1756:BP1804),_xlfn.CONCAT(" y ",BR1804)))))</f>
        <v/>
      </c>
      <c r="BR1804" s="89" t="s">
        <v>5180</v>
      </c>
      <c r="BS1804" s="560">
        <f t="shared" si="776"/>
        <v>0</v>
      </c>
      <c r="BT1804" s="575">
        <f t="shared" si="777"/>
        <v>0</v>
      </c>
      <c r="BU1804" s="572">
        <f t="shared" si="778"/>
        <v>0</v>
      </c>
      <c r="BV1804" s="560">
        <f t="shared" si="779"/>
        <v>0</v>
      </c>
      <c r="BW1804" s="575">
        <f t="shared" si="780"/>
        <v>0</v>
      </c>
      <c r="BX1804" s="572">
        <f t="shared" si="781"/>
        <v>0</v>
      </c>
      <c r="BY1804" s="560">
        <f t="shared" si="782"/>
        <v>0</v>
      </c>
      <c r="BZ1804" s="575">
        <f t="shared" si="783"/>
        <v>0</v>
      </c>
      <c r="CA1804" s="572">
        <f t="shared" si="784"/>
        <v>0</v>
      </c>
      <c r="CB1804" s="560">
        <f t="shared" si="785"/>
        <v>0</v>
      </c>
      <c r="CC1804" s="575">
        <f t="shared" si="786"/>
        <v>0</v>
      </c>
      <c r="CD1804" s="572">
        <f t="shared" si="787"/>
        <v>0</v>
      </c>
      <c r="CE1804" s="560">
        <f t="shared" si="788"/>
        <v>0</v>
      </c>
      <c r="CF1804" s="575">
        <f t="shared" si="789"/>
        <v>0</v>
      </c>
      <c r="CG1804" s="572">
        <f t="shared" si="790"/>
        <v>0</v>
      </c>
      <c r="CH1804" s="560">
        <f t="shared" si="791"/>
        <v>0</v>
      </c>
      <c r="CI1804" s="575">
        <f t="shared" si="792"/>
        <v>0</v>
      </c>
      <c r="CJ1804" s="572">
        <f t="shared" si="793"/>
        <v>0</v>
      </c>
      <c r="CK1804" s="560">
        <f t="shared" si="794"/>
        <v>0</v>
      </c>
      <c r="CL1804" s="575">
        <f t="shared" si="795"/>
        <v>0</v>
      </c>
      <c r="CM1804" s="572">
        <f t="shared" si="796"/>
        <v>0</v>
      </c>
      <c r="CN1804" s="560">
        <f t="shared" si="797"/>
        <v>0</v>
      </c>
      <c r="CO1804" s="575">
        <f t="shared" si="798"/>
        <v>0</v>
      </c>
      <c r="CP1804" s="572">
        <f t="shared" si="799"/>
        <v>0</v>
      </c>
      <c r="CQ1804" s="560">
        <f t="shared" si="800"/>
        <v>0</v>
      </c>
      <c r="CR1804" s="575">
        <f t="shared" si="801"/>
        <v>0</v>
      </c>
      <c r="CS1804" s="572">
        <f t="shared" si="802"/>
        <v>0</v>
      </c>
      <c r="CT1804" s="560">
        <f t="shared" si="803"/>
        <v>0</v>
      </c>
      <c r="CU1804" s="575">
        <f t="shared" si="804"/>
        <v>0</v>
      </c>
      <c r="CV1804" s="572">
        <f t="shared" si="805"/>
        <v>0</v>
      </c>
      <c r="CW1804" s="560">
        <f t="shared" si="806"/>
        <v>0</v>
      </c>
      <c r="CX1804" s="575">
        <f t="shared" si="807"/>
        <v>0</v>
      </c>
      <c r="CY1804" s="572">
        <f t="shared" si="808"/>
        <v>0</v>
      </c>
      <c r="CZ1804" s="293">
        <f t="shared" si="809"/>
        <v>0</v>
      </c>
      <c r="DA1804" s="294" t="str">
        <f>IF(CZ1804=0,"",
IF(SUM($CZ$1756:CZ1804)=1,DB1804,
IF($CZ$1877&gt;SUM($CZ$1756:CZ1804),_xlfn.CONCAT(", ",DB1804),
IF($CZ$1877=SUM($CZ$1756:CZ1804),_xlfn.CONCAT(" y ",DB1804)))))</f>
        <v/>
      </c>
      <c r="DB1804" s="89" t="s">
        <v>5180</v>
      </c>
    </row>
    <row r="1805" spans="1:106" ht="15" customHeight="1">
      <c r="A1805" s="64"/>
      <c r="B1805" s="11"/>
      <c r="C1805" s="58" t="s">
        <v>5181</v>
      </c>
      <c r="D1805" s="1020" t="str">
        <f>IF(CNGE_2025_M1_Secc5_Sub1!$D79="","",CNGE_2025_M1_Secc5_Sub1!$D79)</f>
        <v/>
      </c>
      <c r="E1805" s="889"/>
      <c r="F1805" s="889"/>
      <c r="G1805" s="889"/>
      <c r="H1805" s="889"/>
      <c r="I1805" s="889"/>
      <c r="J1805" s="889"/>
      <c r="K1805" s="889"/>
      <c r="L1805" s="890"/>
      <c r="M1805" s="818"/>
      <c r="N1805" s="818"/>
      <c r="O1805" s="818"/>
      <c r="P1805" s="818"/>
      <c r="Q1805" s="818"/>
      <c r="R1805" s="818"/>
      <c r="S1805" s="818"/>
      <c r="T1805" s="818"/>
      <c r="U1805" s="818"/>
      <c r="V1805" s="818"/>
      <c r="W1805" s="818"/>
      <c r="X1805" s="818"/>
      <c r="Y1805" s="818"/>
      <c r="Z1805" s="818"/>
      <c r="AA1805" s="818"/>
      <c r="AB1805" s="818"/>
      <c r="AC1805" s="818"/>
      <c r="AD1805" s="818"/>
      <c r="AI1805">
        <f t="shared" si="900"/>
        <v>0</v>
      </c>
      <c r="AJ1805">
        <f t="shared" si="901"/>
        <v>0</v>
      </c>
      <c r="AK1805">
        <f t="shared" si="902"/>
        <v>0</v>
      </c>
      <c r="AL1805">
        <f t="shared" si="903"/>
        <v>0</v>
      </c>
      <c r="AM1805">
        <f t="shared" si="904"/>
        <v>0</v>
      </c>
      <c r="AN1805">
        <f t="shared" si="905"/>
        <v>0</v>
      </c>
      <c r="AO1805">
        <f t="shared" si="906"/>
        <v>0</v>
      </c>
      <c r="AP1805">
        <f t="shared" si="907"/>
        <v>0</v>
      </c>
      <c r="AQ1805">
        <f t="shared" si="908"/>
        <v>0</v>
      </c>
      <c r="AR1805">
        <f t="shared" si="909"/>
        <v>0</v>
      </c>
      <c r="AS1805">
        <f t="shared" si="910"/>
        <v>0</v>
      </c>
      <c r="AT1805">
        <f t="shared" si="911"/>
        <v>0</v>
      </c>
      <c r="AU1805">
        <f t="shared" si="912"/>
        <v>0</v>
      </c>
      <c r="AV1805">
        <f t="shared" si="913"/>
        <v>0</v>
      </c>
      <c r="AW1805">
        <f t="shared" si="914"/>
        <v>0</v>
      </c>
      <c r="AX1805">
        <f t="shared" si="915"/>
        <v>0</v>
      </c>
      <c r="AY1805">
        <f t="shared" si="916"/>
        <v>0</v>
      </c>
      <c r="AZ1805">
        <f t="shared" si="917"/>
        <v>0</v>
      </c>
      <c r="BA1805">
        <f t="shared" si="918"/>
        <v>0</v>
      </c>
      <c r="BB1805">
        <f t="shared" si="919"/>
        <v>0</v>
      </c>
      <c r="BC1805">
        <f t="shared" si="920"/>
        <v>0</v>
      </c>
      <c r="BD1805">
        <f t="shared" si="921"/>
        <v>0</v>
      </c>
      <c r="BE1805">
        <f t="shared" si="922"/>
        <v>0</v>
      </c>
      <c r="BF1805">
        <f t="shared" si="923"/>
        <v>0</v>
      </c>
      <c r="BG1805" s="558">
        <f t="shared" ref="BG1805:BI1805" si="975">IF(OR(M1678="NS",M1944="NS",S1205="NS"),0,IF(AND(M1678="NA",M1944="NA",S1205="NA"),0,IF(SUM(M1678,M1944)&gt;=S1205,0,1)))</f>
        <v>0</v>
      </c>
      <c r="BH1805" s="562">
        <f t="shared" si="975"/>
        <v>0</v>
      </c>
      <c r="BI1805" s="560">
        <f t="shared" si="975"/>
        <v>0</v>
      </c>
      <c r="BJ1805" s="564">
        <f t="shared" ref="BJ1805:BL1805" si="976">IF(OR(M1678="NS",V1205="NS",AB1205="NS"),0,IF(AND(M1678="NA",V1205="NA",AB1205="NA"),0,IF(M1678&gt;=SUM(V1205,AB1205),0,1)))</f>
        <v>0</v>
      </c>
      <c r="BK1805" s="366">
        <f t="shared" si="976"/>
        <v>0</v>
      </c>
      <c r="BL1805" s="465">
        <f t="shared" si="976"/>
        <v>0</v>
      </c>
      <c r="BM1805" s="565">
        <f t="shared" ref="BM1805:BO1805" si="977">IF(OR(M1944="NS",Y1205="NS",AB1205="NS"),0,IF(AND(M1944="NA",Y1205="NA",AB1205="NA"),0,IF(M1944&gt;=SUM(Y1205,AB1205),0,1)))</f>
        <v>0</v>
      </c>
      <c r="BN1805" s="422">
        <f t="shared" si="977"/>
        <v>0</v>
      </c>
      <c r="BO1805" s="567">
        <f t="shared" si="977"/>
        <v>0</v>
      </c>
      <c r="BP1805" s="338">
        <f t="shared" si="775"/>
        <v>0</v>
      </c>
      <c r="BQ1805" s="294" t="str">
        <f>IF(BP1805=0,"",
IF(SUM($BP$1756:BP1805)=1,BR1805,
IF($BP$1877&gt;SUM($BP$1756:BP1805),_xlfn.CONCAT(", ",BR1805),
IF($BP$1877=SUM($BP$1756:BP1805),_xlfn.CONCAT(" y ",BR1805)))))</f>
        <v/>
      </c>
      <c r="BR1805" s="89" t="s">
        <v>5182</v>
      </c>
      <c r="BS1805" s="560">
        <f t="shared" si="776"/>
        <v>0</v>
      </c>
      <c r="BT1805" s="575">
        <f t="shared" si="777"/>
        <v>0</v>
      </c>
      <c r="BU1805" s="572">
        <f t="shared" si="778"/>
        <v>0</v>
      </c>
      <c r="BV1805" s="560">
        <f t="shared" si="779"/>
        <v>0</v>
      </c>
      <c r="BW1805" s="575">
        <f t="shared" si="780"/>
        <v>0</v>
      </c>
      <c r="BX1805" s="572">
        <f t="shared" si="781"/>
        <v>0</v>
      </c>
      <c r="BY1805" s="560">
        <f t="shared" si="782"/>
        <v>0</v>
      </c>
      <c r="BZ1805" s="575">
        <f t="shared" si="783"/>
        <v>0</v>
      </c>
      <c r="CA1805" s="572">
        <f t="shared" si="784"/>
        <v>0</v>
      </c>
      <c r="CB1805" s="560">
        <f t="shared" si="785"/>
        <v>0</v>
      </c>
      <c r="CC1805" s="575">
        <f t="shared" si="786"/>
        <v>0</v>
      </c>
      <c r="CD1805" s="572">
        <f t="shared" si="787"/>
        <v>0</v>
      </c>
      <c r="CE1805" s="560">
        <f t="shared" si="788"/>
        <v>0</v>
      </c>
      <c r="CF1805" s="575">
        <f t="shared" si="789"/>
        <v>0</v>
      </c>
      <c r="CG1805" s="572">
        <f t="shared" si="790"/>
        <v>0</v>
      </c>
      <c r="CH1805" s="560">
        <f t="shared" si="791"/>
        <v>0</v>
      </c>
      <c r="CI1805" s="575">
        <f t="shared" si="792"/>
        <v>0</v>
      </c>
      <c r="CJ1805" s="572">
        <f t="shared" si="793"/>
        <v>0</v>
      </c>
      <c r="CK1805" s="560">
        <f t="shared" si="794"/>
        <v>0</v>
      </c>
      <c r="CL1805" s="575">
        <f t="shared" si="795"/>
        <v>0</v>
      </c>
      <c r="CM1805" s="572">
        <f t="shared" si="796"/>
        <v>0</v>
      </c>
      <c r="CN1805" s="560">
        <f t="shared" si="797"/>
        <v>0</v>
      </c>
      <c r="CO1805" s="575">
        <f t="shared" si="798"/>
        <v>0</v>
      </c>
      <c r="CP1805" s="572">
        <f t="shared" si="799"/>
        <v>0</v>
      </c>
      <c r="CQ1805" s="560">
        <f t="shared" si="800"/>
        <v>0</v>
      </c>
      <c r="CR1805" s="575">
        <f t="shared" si="801"/>
        <v>0</v>
      </c>
      <c r="CS1805" s="572">
        <f t="shared" si="802"/>
        <v>0</v>
      </c>
      <c r="CT1805" s="560">
        <f t="shared" si="803"/>
        <v>0</v>
      </c>
      <c r="CU1805" s="575">
        <f t="shared" si="804"/>
        <v>0</v>
      </c>
      <c r="CV1805" s="572">
        <f t="shared" si="805"/>
        <v>0</v>
      </c>
      <c r="CW1805" s="560">
        <f t="shared" si="806"/>
        <v>0</v>
      </c>
      <c r="CX1805" s="575">
        <f t="shared" si="807"/>
        <v>0</v>
      </c>
      <c r="CY1805" s="572">
        <f t="shared" si="808"/>
        <v>0</v>
      </c>
      <c r="CZ1805" s="293">
        <f t="shared" si="809"/>
        <v>0</v>
      </c>
      <c r="DA1805" s="294" t="str">
        <f>IF(CZ1805=0,"",
IF(SUM($CZ$1756:CZ1805)=1,DB1805,
IF($CZ$1877&gt;SUM($CZ$1756:CZ1805),_xlfn.CONCAT(", ",DB1805),
IF($CZ$1877=SUM($CZ$1756:CZ1805),_xlfn.CONCAT(" y ",DB1805)))))</f>
        <v/>
      </c>
      <c r="DB1805" s="89" t="s">
        <v>5182</v>
      </c>
    </row>
    <row r="1806" spans="1:106" ht="15" customHeight="1">
      <c r="A1806" s="64"/>
      <c r="B1806" s="11"/>
      <c r="C1806" s="58" t="s">
        <v>5183</v>
      </c>
      <c r="D1806" s="1020" t="str">
        <f>IF(CNGE_2025_M1_Secc5_Sub1!$D80="","",CNGE_2025_M1_Secc5_Sub1!$D80)</f>
        <v/>
      </c>
      <c r="E1806" s="889"/>
      <c r="F1806" s="889"/>
      <c r="G1806" s="889"/>
      <c r="H1806" s="889"/>
      <c r="I1806" s="889"/>
      <c r="J1806" s="889"/>
      <c r="K1806" s="889"/>
      <c r="L1806" s="890"/>
      <c r="M1806" s="818"/>
      <c r="N1806" s="818"/>
      <c r="O1806" s="818"/>
      <c r="P1806" s="818"/>
      <c r="Q1806" s="818"/>
      <c r="R1806" s="818"/>
      <c r="S1806" s="818"/>
      <c r="T1806" s="818"/>
      <c r="U1806" s="818"/>
      <c r="V1806" s="818"/>
      <c r="W1806" s="818"/>
      <c r="X1806" s="818"/>
      <c r="Y1806" s="818"/>
      <c r="Z1806" s="818"/>
      <c r="AA1806" s="818"/>
      <c r="AB1806" s="818"/>
      <c r="AC1806" s="818"/>
      <c r="AD1806" s="818"/>
      <c r="AI1806">
        <f t="shared" si="900"/>
        <v>0</v>
      </c>
      <c r="AJ1806">
        <f t="shared" si="901"/>
        <v>0</v>
      </c>
      <c r="AK1806">
        <f t="shared" si="902"/>
        <v>0</v>
      </c>
      <c r="AL1806">
        <f t="shared" si="903"/>
        <v>0</v>
      </c>
      <c r="AM1806">
        <f t="shared" si="904"/>
        <v>0</v>
      </c>
      <c r="AN1806">
        <f t="shared" si="905"/>
        <v>0</v>
      </c>
      <c r="AO1806">
        <f t="shared" si="906"/>
        <v>0</v>
      </c>
      <c r="AP1806">
        <f t="shared" si="907"/>
        <v>0</v>
      </c>
      <c r="AQ1806">
        <f t="shared" si="908"/>
        <v>0</v>
      </c>
      <c r="AR1806">
        <f t="shared" si="909"/>
        <v>0</v>
      </c>
      <c r="AS1806">
        <f t="shared" si="910"/>
        <v>0</v>
      </c>
      <c r="AT1806">
        <f t="shared" si="911"/>
        <v>0</v>
      </c>
      <c r="AU1806">
        <f t="shared" si="912"/>
        <v>0</v>
      </c>
      <c r="AV1806">
        <f t="shared" si="913"/>
        <v>0</v>
      </c>
      <c r="AW1806">
        <f t="shared" si="914"/>
        <v>0</v>
      </c>
      <c r="AX1806">
        <f t="shared" si="915"/>
        <v>0</v>
      </c>
      <c r="AY1806">
        <f t="shared" si="916"/>
        <v>0</v>
      </c>
      <c r="AZ1806">
        <f t="shared" si="917"/>
        <v>0</v>
      </c>
      <c r="BA1806">
        <f t="shared" si="918"/>
        <v>0</v>
      </c>
      <c r="BB1806">
        <f t="shared" si="919"/>
        <v>0</v>
      </c>
      <c r="BC1806">
        <f t="shared" si="920"/>
        <v>0</v>
      </c>
      <c r="BD1806">
        <f t="shared" si="921"/>
        <v>0</v>
      </c>
      <c r="BE1806">
        <f t="shared" si="922"/>
        <v>0</v>
      </c>
      <c r="BF1806">
        <f t="shared" si="923"/>
        <v>0</v>
      </c>
      <c r="BG1806" s="558">
        <f t="shared" ref="BG1806:BI1806" si="978">IF(OR(M1679="NS",M1945="NS",S1206="NS"),0,IF(AND(M1679="NA",M1945="NA",S1206="NA"),0,IF(SUM(M1679,M1945)&gt;=S1206,0,1)))</f>
        <v>0</v>
      </c>
      <c r="BH1806" s="562">
        <f t="shared" si="978"/>
        <v>0</v>
      </c>
      <c r="BI1806" s="560">
        <f t="shared" si="978"/>
        <v>0</v>
      </c>
      <c r="BJ1806" s="564">
        <f t="shared" ref="BJ1806:BL1806" si="979">IF(OR(M1679="NS",V1206="NS",AB1206="NS"),0,IF(AND(M1679="NA",V1206="NA",AB1206="NA"),0,IF(M1679&gt;=SUM(V1206,AB1206),0,1)))</f>
        <v>0</v>
      </c>
      <c r="BK1806" s="366">
        <f t="shared" si="979"/>
        <v>0</v>
      </c>
      <c r="BL1806" s="465">
        <f t="shared" si="979"/>
        <v>0</v>
      </c>
      <c r="BM1806" s="565">
        <f t="shared" ref="BM1806:BO1806" si="980">IF(OR(M1945="NS",Y1206="NS",AB1206="NS"),0,IF(AND(M1945="NA",Y1206="NA",AB1206="NA"),0,IF(M1945&gt;=SUM(Y1206,AB1206),0,1)))</f>
        <v>0</v>
      </c>
      <c r="BN1806" s="422">
        <f t="shared" si="980"/>
        <v>0</v>
      </c>
      <c r="BO1806" s="567">
        <f t="shared" si="980"/>
        <v>0</v>
      </c>
      <c r="BP1806" s="338">
        <f t="shared" si="775"/>
        <v>0</v>
      </c>
      <c r="BQ1806" s="294" t="str">
        <f>IF(BP1806=0,"",
IF(SUM($BP$1756:BP1806)=1,BR1806,
IF($BP$1877&gt;SUM($BP$1756:BP1806),_xlfn.CONCAT(", ",BR1806),
IF($BP$1877=SUM($BP$1756:BP1806),_xlfn.CONCAT(" y ",BR1806)))))</f>
        <v/>
      </c>
      <c r="BR1806" s="89" t="s">
        <v>5184</v>
      </c>
      <c r="BS1806" s="560">
        <f t="shared" si="776"/>
        <v>0</v>
      </c>
      <c r="BT1806" s="575">
        <f t="shared" si="777"/>
        <v>0</v>
      </c>
      <c r="BU1806" s="572">
        <f t="shared" si="778"/>
        <v>0</v>
      </c>
      <c r="BV1806" s="560">
        <f t="shared" si="779"/>
        <v>0</v>
      </c>
      <c r="BW1806" s="575">
        <f t="shared" si="780"/>
        <v>0</v>
      </c>
      <c r="BX1806" s="572">
        <f t="shared" si="781"/>
        <v>0</v>
      </c>
      <c r="BY1806" s="560">
        <f t="shared" si="782"/>
        <v>0</v>
      </c>
      <c r="BZ1806" s="575">
        <f t="shared" si="783"/>
        <v>0</v>
      </c>
      <c r="CA1806" s="572">
        <f t="shared" si="784"/>
        <v>0</v>
      </c>
      <c r="CB1806" s="560">
        <f t="shared" si="785"/>
        <v>0</v>
      </c>
      <c r="CC1806" s="575">
        <f t="shared" si="786"/>
        <v>0</v>
      </c>
      <c r="CD1806" s="572">
        <f t="shared" si="787"/>
        <v>0</v>
      </c>
      <c r="CE1806" s="560">
        <f t="shared" si="788"/>
        <v>0</v>
      </c>
      <c r="CF1806" s="575">
        <f t="shared" si="789"/>
        <v>0</v>
      </c>
      <c r="CG1806" s="572">
        <f t="shared" si="790"/>
        <v>0</v>
      </c>
      <c r="CH1806" s="560">
        <f t="shared" si="791"/>
        <v>0</v>
      </c>
      <c r="CI1806" s="575">
        <f t="shared" si="792"/>
        <v>0</v>
      </c>
      <c r="CJ1806" s="572">
        <f t="shared" si="793"/>
        <v>0</v>
      </c>
      <c r="CK1806" s="560">
        <f t="shared" si="794"/>
        <v>0</v>
      </c>
      <c r="CL1806" s="575">
        <f t="shared" si="795"/>
        <v>0</v>
      </c>
      <c r="CM1806" s="572">
        <f t="shared" si="796"/>
        <v>0</v>
      </c>
      <c r="CN1806" s="560">
        <f t="shared" si="797"/>
        <v>0</v>
      </c>
      <c r="CO1806" s="575">
        <f t="shared" si="798"/>
        <v>0</v>
      </c>
      <c r="CP1806" s="572">
        <f t="shared" si="799"/>
        <v>0</v>
      </c>
      <c r="CQ1806" s="560">
        <f t="shared" si="800"/>
        <v>0</v>
      </c>
      <c r="CR1806" s="575">
        <f t="shared" si="801"/>
        <v>0</v>
      </c>
      <c r="CS1806" s="572">
        <f t="shared" si="802"/>
        <v>0</v>
      </c>
      <c r="CT1806" s="560">
        <f t="shared" si="803"/>
        <v>0</v>
      </c>
      <c r="CU1806" s="575">
        <f t="shared" si="804"/>
        <v>0</v>
      </c>
      <c r="CV1806" s="572">
        <f t="shared" si="805"/>
        <v>0</v>
      </c>
      <c r="CW1806" s="560">
        <f t="shared" si="806"/>
        <v>0</v>
      </c>
      <c r="CX1806" s="575">
        <f t="shared" si="807"/>
        <v>0</v>
      </c>
      <c r="CY1806" s="572">
        <f t="shared" si="808"/>
        <v>0</v>
      </c>
      <c r="CZ1806" s="293">
        <f t="shared" si="809"/>
        <v>0</v>
      </c>
      <c r="DA1806" s="294" t="str">
        <f>IF(CZ1806=0,"",
IF(SUM($CZ$1756:CZ1806)=1,DB1806,
IF($CZ$1877&gt;SUM($CZ$1756:CZ1806),_xlfn.CONCAT(", ",DB1806),
IF($CZ$1877=SUM($CZ$1756:CZ1806),_xlfn.CONCAT(" y ",DB1806)))))</f>
        <v/>
      </c>
      <c r="DB1806" s="89" t="s">
        <v>5184</v>
      </c>
    </row>
    <row r="1807" spans="1:106" ht="15" customHeight="1">
      <c r="A1807" s="64"/>
      <c r="B1807" s="11"/>
      <c r="C1807" s="58" t="s">
        <v>5185</v>
      </c>
      <c r="D1807" s="1020" t="str">
        <f>IF(CNGE_2025_M1_Secc5_Sub1!$D81="","",CNGE_2025_M1_Secc5_Sub1!$D81)</f>
        <v/>
      </c>
      <c r="E1807" s="889"/>
      <c r="F1807" s="889"/>
      <c r="G1807" s="889"/>
      <c r="H1807" s="889"/>
      <c r="I1807" s="889"/>
      <c r="J1807" s="889"/>
      <c r="K1807" s="889"/>
      <c r="L1807" s="890"/>
      <c r="M1807" s="818"/>
      <c r="N1807" s="818"/>
      <c r="O1807" s="818"/>
      <c r="P1807" s="818"/>
      <c r="Q1807" s="818"/>
      <c r="R1807" s="818"/>
      <c r="S1807" s="818"/>
      <c r="T1807" s="818"/>
      <c r="U1807" s="818"/>
      <c r="V1807" s="818"/>
      <c r="W1807" s="818"/>
      <c r="X1807" s="818"/>
      <c r="Y1807" s="818"/>
      <c r="Z1807" s="818"/>
      <c r="AA1807" s="818"/>
      <c r="AB1807" s="818"/>
      <c r="AC1807" s="818"/>
      <c r="AD1807" s="818"/>
      <c r="AI1807">
        <f t="shared" si="900"/>
        <v>0</v>
      </c>
      <c r="AJ1807">
        <f t="shared" si="901"/>
        <v>0</v>
      </c>
      <c r="AK1807">
        <f t="shared" si="902"/>
        <v>0</v>
      </c>
      <c r="AL1807">
        <f t="shared" si="903"/>
        <v>0</v>
      </c>
      <c r="AM1807">
        <f t="shared" si="904"/>
        <v>0</v>
      </c>
      <c r="AN1807">
        <f t="shared" si="905"/>
        <v>0</v>
      </c>
      <c r="AO1807">
        <f t="shared" si="906"/>
        <v>0</v>
      </c>
      <c r="AP1807">
        <f t="shared" si="907"/>
        <v>0</v>
      </c>
      <c r="AQ1807">
        <f t="shared" si="908"/>
        <v>0</v>
      </c>
      <c r="AR1807">
        <f t="shared" si="909"/>
        <v>0</v>
      </c>
      <c r="AS1807">
        <f t="shared" si="910"/>
        <v>0</v>
      </c>
      <c r="AT1807">
        <f t="shared" si="911"/>
        <v>0</v>
      </c>
      <c r="AU1807">
        <f t="shared" si="912"/>
        <v>0</v>
      </c>
      <c r="AV1807">
        <f t="shared" si="913"/>
        <v>0</v>
      </c>
      <c r="AW1807">
        <f t="shared" si="914"/>
        <v>0</v>
      </c>
      <c r="AX1807">
        <f t="shared" si="915"/>
        <v>0</v>
      </c>
      <c r="AY1807">
        <f t="shared" si="916"/>
        <v>0</v>
      </c>
      <c r="AZ1807">
        <f t="shared" si="917"/>
        <v>0</v>
      </c>
      <c r="BA1807">
        <f t="shared" si="918"/>
        <v>0</v>
      </c>
      <c r="BB1807">
        <f t="shared" si="919"/>
        <v>0</v>
      </c>
      <c r="BC1807">
        <f t="shared" si="920"/>
        <v>0</v>
      </c>
      <c r="BD1807">
        <f t="shared" si="921"/>
        <v>0</v>
      </c>
      <c r="BE1807">
        <f t="shared" si="922"/>
        <v>0</v>
      </c>
      <c r="BF1807">
        <f t="shared" si="923"/>
        <v>0</v>
      </c>
      <c r="BG1807" s="558">
        <f t="shared" ref="BG1807:BI1807" si="981">IF(OR(M1680="NS",M1946="NS",S1207="NS"),0,IF(AND(M1680="NA",M1946="NA",S1207="NA"),0,IF(SUM(M1680,M1946)&gt;=S1207,0,1)))</f>
        <v>0</v>
      </c>
      <c r="BH1807" s="562">
        <f t="shared" si="981"/>
        <v>0</v>
      </c>
      <c r="BI1807" s="560">
        <f t="shared" si="981"/>
        <v>0</v>
      </c>
      <c r="BJ1807" s="564">
        <f t="shared" ref="BJ1807:BL1807" si="982">IF(OR(M1680="NS",V1207="NS",AB1207="NS"),0,IF(AND(M1680="NA",V1207="NA",AB1207="NA"),0,IF(M1680&gt;=SUM(V1207,AB1207),0,1)))</f>
        <v>0</v>
      </c>
      <c r="BK1807" s="366">
        <f t="shared" si="982"/>
        <v>0</v>
      </c>
      <c r="BL1807" s="465">
        <f t="shared" si="982"/>
        <v>0</v>
      </c>
      <c r="BM1807" s="565">
        <f t="shared" ref="BM1807:BO1807" si="983">IF(OR(M1946="NS",Y1207="NS",AB1207="NS"),0,IF(AND(M1946="NA",Y1207="NA",AB1207="NA"),0,IF(M1946&gt;=SUM(Y1207,AB1207),0,1)))</f>
        <v>0</v>
      </c>
      <c r="BN1807" s="422">
        <f t="shared" si="983"/>
        <v>0</v>
      </c>
      <c r="BO1807" s="567">
        <f t="shared" si="983"/>
        <v>0</v>
      </c>
      <c r="BP1807" s="338">
        <f t="shared" si="775"/>
        <v>0</v>
      </c>
      <c r="BQ1807" s="294" t="str">
        <f>IF(BP1807=0,"",
IF(SUM($BP$1756:BP1807)=1,BR1807,
IF($BP$1877&gt;SUM($BP$1756:BP1807),_xlfn.CONCAT(", ",BR1807),
IF($BP$1877=SUM($BP$1756:BP1807),_xlfn.CONCAT(" y ",BR1807)))))</f>
        <v/>
      </c>
      <c r="BR1807" s="89" t="s">
        <v>5186</v>
      </c>
      <c r="BS1807" s="560">
        <f t="shared" si="776"/>
        <v>0</v>
      </c>
      <c r="BT1807" s="575">
        <f t="shared" si="777"/>
        <v>0</v>
      </c>
      <c r="BU1807" s="572">
        <f t="shared" si="778"/>
        <v>0</v>
      </c>
      <c r="BV1807" s="560">
        <f t="shared" si="779"/>
        <v>0</v>
      </c>
      <c r="BW1807" s="575">
        <f t="shared" si="780"/>
        <v>0</v>
      </c>
      <c r="BX1807" s="572">
        <f t="shared" si="781"/>
        <v>0</v>
      </c>
      <c r="BY1807" s="560">
        <f t="shared" si="782"/>
        <v>0</v>
      </c>
      <c r="BZ1807" s="575">
        <f t="shared" si="783"/>
        <v>0</v>
      </c>
      <c r="CA1807" s="572">
        <f t="shared" si="784"/>
        <v>0</v>
      </c>
      <c r="CB1807" s="560">
        <f t="shared" si="785"/>
        <v>0</v>
      </c>
      <c r="CC1807" s="575">
        <f t="shared" si="786"/>
        <v>0</v>
      </c>
      <c r="CD1807" s="572">
        <f t="shared" si="787"/>
        <v>0</v>
      </c>
      <c r="CE1807" s="560">
        <f t="shared" si="788"/>
        <v>0</v>
      </c>
      <c r="CF1807" s="575">
        <f t="shared" si="789"/>
        <v>0</v>
      </c>
      <c r="CG1807" s="572">
        <f t="shared" si="790"/>
        <v>0</v>
      </c>
      <c r="CH1807" s="560">
        <f t="shared" si="791"/>
        <v>0</v>
      </c>
      <c r="CI1807" s="575">
        <f t="shared" si="792"/>
        <v>0</v>
      </c>
      <c r="CJ1807" s="572">
        <f t="shared" si="793"/>
        <v>0</v>
      </c>
      <c r="CK1807" s="560">
        <f t="shared" si="794"/>
        <v>0</v>
      </c>
      <c r="CL1807" s="575">
        <f t="shared" si="795"/>
        <v>0</v>
      </c>
      <c r="CM1807" s="572">
        <f t="shared" si="796"/>
        <v>0</v>
      </c>
      <c r="CN1807" s="560">
        <f t="shared" si="797"/>
        <v>0</v>
      </c>
      <c r="CO1807" s="575">
        <f t="shared" si="798"/>
        <v>0</v>
      </c>
      <c r="CP1807" s="572">
        <f t="shared" si="799"/>
        <v>0</v>
      </c>
      <c r="CQ1807" s="560">
        <f t="shared" si="800"/>
        <v>0</v>
      </c>
      <c r="CR1807" s="575">
        <f t="shared" si="801"/>
        <v>0</v>
      </c>
      <c r="CS1807" s="572">
        <f t="shared" si="802"/>
        <v>0</v>
      </c>
      <c r="CT1807" s="560">
        <f t="shared" si="803"/>
        <v>0</v>
      </c>
      <c r="CU1807" s="575">
        <f t="shared" si="804"/>
        <v>0</v>
      </c>
      <c r="CV1807" s="572">
        <f t="shared" si="805"/>
        <v>0</v>
      </c>
      <c r="CW1807" s="560">
        <f t="shared" si="806"/>
        <v>0</v>
      </c>
      <c r="CX1807" s="575">
        <f t="shared" si="807"/>
        <v>0</v>
      </c>
      <c r="CY1807" s="572">
        <f t="shared" si="808"/>
        <v>0</v>
      </c>
      <c r="CZ1807" s="293">
        <f t="shared" si="809"/>
        <v>0</v>
      </c>
      <c r="DA1807" s="294" t="str">
        <f>IF(CZ1807=0,"",
IF(SUM($CZ$1756:CZ1807)=1,DB1807,
IF($CZ$1877&gt;SUM($CZ$1756:CZ1807),_xlfn.CONCAT(", ",DB1807),
IF($CZ$1877=SUM($CZ$1756:CZ1807),_xlfn.CONCAT(" y ",DB1807)))))</f>
        <v/>
      </c>
      <c r="DB1807" s="89" t="s">
        <v>5186</v>
      </c>
    </row>
    <row r="1808" spans="1:106" ht="15" customHeight="1">
      <c r="A1808" s="64"/>
      <c r="B1808" s="11"/>
      <c r="C1808" s="58" t="s">
        <v>5187</v>
      </c>
      <c r="D1808" s="1020" t="str">
        <f>IF(CNGE_2025_M1_Secc5_Sub1!$D82="","",CNGE_2025_M1_Secc5_Sub1!$D82)</f>
        <v/>
      </c>
      <c r="E1808" s="889"/>
      <c r="F1808" s="889"/>
      <c r="G1808" s="889"/>
      <c r="H1808" s="889"/>
      <c r="I1808" s="889"/>
      <c r="J1808" s="889"/>
      <c r="K1808" s="889"/>
      <c r="L1808" s="890"/>
      <c r="M1808" s="818"/>
      <c r="N1808" s="818"/>
      <c r="O1808" s="818"/>
      <c r="P1808" s="818"/>
      <c r="Q1808" s="818"/>
      <c r="R1808" s="818"/>
      <c r="S1808" s="818"/>
      <c r="T1808" s="818"/>
      <c r="U1808" s="818"/>
      <c r="V1808" s="818"/>
      <c r="W1808" s="818"/>
      <c r="X1808" s="818"/>
      <c r="Y1808" s="818"/>
      <c r="Z1808" s="818"/>
      <c r="AA1808" s="818"/>
      <c r="AB1808" s="818"/>
      <c r="AC1808" s="818"/>
      <c r="AD1808" s="818"/>
      <c r="AI1808">
        <f t="shared" si="900"/>
        <v>0</v>
      </c>
      <c r="AJ1808">
        <f t="shared" si="901"/>
        <v>0</v>
      </c>
      <c r="AK1808">
        <f t="shared" si="902"/>
        <v>0</v>
      </c>
      <c r="AL1808">
        <f t="shared" si="903"/>
        <v>0</v>
      </c>
      <c r="AM1808">
        <f t="shared" si="904"/>
        <v>0</v>
      </c>
      <c r="AN1808">
        <f t="shared" si="905"/>
        <v>0</v>
      </c>
      <c r="AO1808">
        <f t="shared" si="906"/>
        <v>0</v>
      </c>
      <c r="AP1808">
        <f t="shared" si="907"/>
        <v>0</v>
      </c>
      <c r="AQ1808">
        <f t="shared" si="908"/>
        <v>0</v>
      </c>
      <c r="AR1808">
        <f t="shared" si="909"/>
        <v>0</v>
      </c>
      <c r="AS1808">
        <f t="shared" si="910"/>
        <v>0</v>
      </c>
      <c r="AT1808">
        <f t="shared" si="911"/>
        <v>0</v>
      </c>
      <c r="AU1808">
        <f t="shared" si="912"/>
        <v>0</v>
      </c>
      <c r="AV1808">
        <f t="shared" si="913"/>
        <v>0</v>
      </c>
      <c r="AW1808">
        <f t="shared" si="914"/>
        <v>0</v>
      </c>
      <c r="AX1808">
        <f t="shared" si="915"/>
        <v>0</v>
      </c>
      <c r="AY1808">
        <f t="shared" si="916"/>
        <v>0</v>
      </c>
      <c r="AZ1808">
        <f t="shared" si="917"/>
        <v>0</v>
      </c>
      <c r="BA1808">
        <f t="shared" si="918"/>
        <v>0</v>
      </c>
      <c r="BB1808">
        <f t="shared" si="919"/>
        <v>0</v>
      </c>
      <c r="BC1808">
        <f t="shared" si="920"/>
        <v>0</v>
      </c>
      <c r="BD1808">
        <f t="shared" si="921"/>
        <v>0</v>
      </c>
      <c r="BE1808">
        <f t="shared" si="922"/>
        <v>0</v>
      </c>
      <c r="BF1808">
        <f t="shared" si="923"/>
        <v>0</v>
      </c>
      <c r="BG1808" s="558">
        <f t="shared" ref="BG1808:BI1808" si="984">IF(OR(M1681="NS",M1947="NS",S1208="NS"),0,IF(AND(M1681="NA",M1947="NA",S1208="NA"),0,IF(SUM(M1681,M1947)&gt;=S1208,0,1)))</f>
        <v>0</v>
      </c>
      <c r="BH1808" s="562">
        <f t="shared" si="984"/>
        <v>0</v>
      </c>
      <c r="BI1808" s="560">
        <f t="shared" si="984"/>
        <v>0</v>
      </c>
      <c r="BJ1808" s="564">
        <f t="shared" ref="BJ1808:BL1808" si="985">IF(OR(M1681="NS",V1208="NS",AB1208="NS"),0,IF(AND(M1681="NA",V1208="NA",AB1208="NA"),0,IF(M1681&gt;=SUM(V1208,AB1208),0,1)))</f>
        <v>0</v>
      </c>
      <c r="BK1808" s="366">
        <f t="shared" si="985"/>
        <v>0</v>
      </c>
      <c r="BL1808" s="465">
        <f t="shared" si="985"/>
        <v>0</v>
      </c>
      <c r="BM1808" s="565">
        <f t="shared" ref="BM1808:BO1808" si="986">IF(OR(M1947="NS",Y1208="NS",AB1208="NS"),0,IF(AND(M1947="NA",Y1208="NA",AB1208="NA"),0,IF(M1947&gt;=SUM(Y1208,AB1208),0,1)))</f>
        <v>0</v>
      </c>
      <c r="BN1808" s="422">
        <f t="shared" si="986"/>
        <v>0</v>
      </c>
      <c r="BO1808" s="567">
        <f t="shared" si="986"/>
        <v>0</v>
      </c>
      <c r="BP1808" s="338">
        <f t="shared" si="775"/>
        <v>0</v>
      </c>
      <c r="BQ1808" s="294" t="str">
        <f>IF(BP1808=0,"",
IF(SUM($BP$1756:BP1808)=1,BR1808,
IF($BP$1877&gt;SUM($BP$1756:BP1808),_xlfn.CONCAT(", ",BR1808),
IF($BP$1877=SUM($BP$1756:BP1808),_xlfn.CONCAT(" y ",BR1808)))))</f>
        <v/>
      </c>
      <c r="BR1808" s="89" t="s">
        <v>5188</v>
      </c>
      <c r="BS1808" s="560">
        <f t="shared" si="776"/>
        <v>0</v>
      </c>
      <c r="BT1808" s="575">
        <f t="shared" si="777"/>
        <v>0</v>
      </c>
      <c r="BU1808" s="572">
        <f t="shared" si="778"/>
        <v>0</v>
      </c>
      <c r="BV1808" s="560">
        <f t="shared" si="779"/>
        <v>0</v>
      </c>
      <c r="BW1808" s="575">
        <f t="shared" si="780"/>
        <v>0</v>
      </c>
      <c r="BX1808" s="572">
        <f t="shared" si="781"/>
        <v>0</v>
      </c>
      <c r="BY1808" s="560">
        <f t="shared" si="782"/>
        <v>0</v>
      </c>
      <c r="BZ1808" s="575">
        <f t="shared" si="783"/>
        <v>0</v>
      </c>
      <c r="CA1808" s="572">
        <f t="shared" si="784"/>
        <v>0</v>
      </c>
      <c r="CB1808" s="560">
        <f t="shared" si="785"/>
        <v>0</v>
      </c>
      <c r="CC1808" s="575">
        <f t="shared" si="786"/>
        <v>0</v>
      </c>
      <c r="CD1808" s="572">
        <f t="shared" si="787"/>
        <v>0</v>
      </c>
      <c r="CE1808" s="560">
        <f t="shared" si="788"/>
        <v>0</v>
      </c>
      <c r="CF1808" s="575">
        <f t="shared" si="789"/>
        <v>0</v>
      </c>
      <c r="CG1808" s="572">
        <f t="shared" si="790"/>
        <v>0</v>
      </c>
      <c r="CH1808" s="560">
        <f t="shared" si="791"/>
        <v>0</v>
      </c>
      <c r="CI1808" s="575">
        <f t="shared" si="792"/>
        <v>0</v>
      </c>
      <c r="CJ1808" s="572">
        <f t="shared" si="793"/>
        <v>0</v>
      </c>
      <c r="CK1808" s="560">
        <f t="shared" si="794"/>
        <v>0</v>
      </c>
      <c r="CL1808" s="575">
        <f t="shared" si="795"/>
        <v>0</v>
      </c>
      <c r="CM1808" s="572">
        <f t="shared" si="796"/>
        <v>0</v>
      </c>
      <c r="CN1808" s="560">
        <f t="shared" si="797"/>
        <v>0</v>
      </c>
      <c r="CO1808" s="575">
        <f t="shared" si="798"/>
        <v>0</v>
      </c>
      <c r="CP1808" s="572">
        <f t="shared" si="799"/>
        <v>0</v>
      </c>
      <c r="CQ1808" s="560">
        <f t="shared" si="800"/>
        <v>0</v>
      </c>
      <c r="CR1808" s="575">
        <f t="shared" si="801"/>
        <v>0</v>
      </c>
      <c r="CS1808" s="572">
        <f t="shared" si="802"/>
        <v>0</v>
      </c>
      <c r="CT1808" s="560">
        <f t="shared" si="803"/>
        <v>0</v>
      </c>
      <c r="CU1808" s="575">
        <f t="shared" si="804"/>
        <v>0</v>
      </c>
      <c r="CV1808" s="572">
        <f t="shared" si="805"/>
        <v>0</v>
      </c>
      <c r="CW1808" s="560">
        <f t="shared" si="806"/>
        <v>0</v>
      </c>
      <c r="CX1808" s="575">
        <f t="shared" si="807"/>
        <v>0</v>
      </c>
      <c r="CY1808" s="572">
        <f t="shared" si="808"/>
        <v>0</v>
      </c>
      <c r="CZ1808" s="293">
        <f t="shared" si="809"/>
        <v>0</v>
      </c>
      <c r="DA1808" s="294" t="str">
        <f>IF(CZ1808=0,"",
IF(SUM($CZ$1756:CZ1808)=1,DB1808,
IF($CZ$1877&gt;SUM($CZ$1756:CZ1808),_xlfn.CONCAT(", ",DB1808),
IF($CZ$1877=SUM($CZ$1756:CZ1808),_xlfn.CONCAT(" y ",DB1808)))))</f>
        <v/>
      </c>
      <c r="DB1808" s="89" t="s">
        <v>5188</v>
      </c>
    </row>
    <row r="1809" spans="1:106" ht="15" customHeight="1">
      <c r="A1809" s="64"/>
      <c r="B1809" s="11"/>
      <c r="C1809" s="58" t="s">
        <v>5189</v>
      </c>
      <c r="D1809" s="1020" t="str">
        <f>IF(CNGE_2025_M1_Secc5_Sub1!$D83="","",CNGE_2025_M1_Secc5_Sub1!$D83)</f>
        <v/>
      </c>
      <c r="E1809" s="889"/>
      <c r="F1809" s="889"/>
      <c r="G1809" s="889"/>
      <c r="H1809" s="889"/>
      <c r="I1809" s="889"/>
      <c r="J1809" s="889"/>
      <c r="K1809" s="889"/>
      <c r="L1809" s="890"/>
      <c r="M1809" s="818"/>
      <c r="N1809" s="818"/>
      <c r="O1809" s="818"/>
      <c r="P1809" s="818"/>
      <c r="Q1809" s="818"/>
      <c r="R1809" s="818"/>
      <c r="S1809" s="818"/>
      <c r="T1809" s="818"/>
      <c r="U1809" s="818"/>
      <c r="V1809" s="818"/>
      <c r="W1809" s="818"/>
      <c r="X1809" s="818"/>
      <c r="Y1809" s="818"/>
      <c r="Z1809" s="818"/>
      <c r="AA1809" s="818"/>
      <c r="AB1809" s="818"/>
      <c r="AC1809" s="818"/>
      <c r="AD1809" s="818"/>
      <c r="AI1809">
        <f t="shared" si="900"/>
        <v>0</v>
      </c>
      <c r="AJ1809">
        <f t="shared" si="901"/>
        <v>0</v>
      </c>
      <c r="AK1809">
        <f t="shared" si="902"/>
        <v>0</v>
      </c>
      <c r="AL1809">
        <f t="shared" si="903"/>
        <v>0</v>
      </c>
      <c r="AM1809">
        <f t="shared" si="904"/>
        <v>0</v>
      </c>
      <c r="AN1809">
        <f t="shared" si="905"/>
        <v>0</v>
      </c>
      <c r="AO1809">
        <f t="shared" si="906"/>
        <v>0</v>
      </c>
      <c r="AP1809">
        <f t="shared" si="907"/>
        <v>0</v>
      </c>
      <c r="AQ1809">
        <f t="shared" si="908"/>
        <v>0</v>
      </c>
      <c r="AR1809">
        <f t="shared" si="909"/>
        <v>0</v>
      </c>
      <c r="AS1809">
        <f t="shared" si="910"/>
        <v>0</v>
      </c>
      <c r="AT1809">
        <f t="shared" si="911"/>
        <v>0</v>
      </c>
      <c r="AU1809">
        <f t="shared" si="912"/>
        <v>0</v>
      </c>
      <c r="AV1809">
        <f t="shared" si="913"/>
        <v>0</v>
      </c>
      <c r="AW1809">
        <f t="shared" si="914"/>
        <v>0</v>
      </c>
      <c r="AX1809">
        <f t="shared" si="915"/>
        <v>0</v>
      </c>
      <c r="AY1809">
        <f t="shared" si="916"/>
        <v>0</v>
      </c>
      <c r="AZ1809">
        <f t="shared" si="917"/>
        <v>0</v>
      </c>
      <c r="BA1809">
        <f t="shared" si="918"/>
        <v>0</v>
      </c>
      <c r="BB1809">
        <f t="shared" si="919"/>
        <v>0</v>
      </c>
      <c r="BC1809">
        <f t="shared" si="920"/>
        <v>0</v>
      </c>
      <c r="BD1809">
        <f t="shared" si="921"/>
        <v>0</v>
      </c>
      <c r="BE1809">
        <f t="shared" si="922"/>
        <v>0</v>
      </c>
      <c r="BF1809">
        <f t="shared" si="923"/>
        <v>0</v>
      </c>
      <c r="BG1809" s="558">
        <f t="shared" ref="BG1809:BI1809" si="987">IF(OR(M1682="NS",M1948="NS",S1209="NS"),0,IF(AND(M1682="NA",M1948="NA",S1209="NA"),0,IF(SUM(M1682,M1948)&gt;=S1209,0,1)))</f>
        <v>0</v>
      </c>
      <c r="BH1809" s="562">
        <f t="shared" si="987"/>
        <v>0</v>
      </c>
      <c r="BI1809" s="560">
        <f t="shared" si="987"/>
        <v>0</v>
      </c>
      <c r="BJ1809" s="564">
        <f t="shared" ref="BJ1809:BL1809" si="988">IF(OR(M1682="NS",V1209="NS",AB1209="NS"),0,IF(AND(M1682="NA",V1209="NA",AB1209="NA"),0,IF(M1682&gt;=SUM(V1209,AB1209),0,1)))</f>
        <v>0</v>
      </c>
      <c r="BK1809" s="366">
        <f t="shared" si="988"/>
        <v>0</v>
      </c>
      <c r="BL1809" s="465">
        <f t="shared" si="988"/>
        <v>0</v>
      </c>
      <c r="BM1809" s="565">
        <f t="shared" ref="BM1809:BO1809" si="989">IF(OR(M1948="NS",Y1209="NS",AB1209="NS"),0,IF(AND(M1948="NA",Y1209="NA",AB1209="NA"),0,IF(M1948&gt;=SUM(Y1209,AB1209),0,1)))</f>
        <v>0</v>
      </c>
      <c r="BN1809" s="422">
        <f t="shared" si="989"/>
        <v>0</v>
      </c>
      <c r="BO1809" s="567">
        <f t="shared" si="989"/>
        <v>0</v>
      </c>
      <c r="BP1809" s="338">
        <f t="shared" si="775"/>
        <v>0</v>
      </c>
      <c r="BQ1809" s="294" t="str">
        <f>IF(BP1809=0,"",
IF(SUM($BP$1756:BP1809)=1,BR1809,
IF($BP$1877&gt;SUM($BP$1756:BP1809),_xlfn.CONCAT(", ",BR1809),
IF($BP$1877=SUM($BP$1756:BP1809),_xlfn.CONCAT(" y ",BR1809)))))</f>
        <v/>
      </c>
      <c r="BR1809" s="89" t="s">
        <v>5190</v>
      </c>
      <c r="BS1809" s="560">
        <f t="shared" si="776"/>
        <v>0</v>
      </c>
      <c r="BT1809" s="575">
        <f t="shared" si="777"/>
        <v>0</v>
      </c>
      <c r="BU1809" s="572">
        <f t="shared" si="778"/>
        <v>0</v>
      </c>
      <c r="BV1809" s="560">
        <f t="shared" si="779"/>
        <v>0</v>
      </c>
      <c r="BW1809" s="575">
        <f t="shared" si="780"/>
        <v>0</v>
      </c>
      <c r="BX1809" s="572">
        <f t="shared" si="781"/>
        <v>0</v>
      </c>
      <c r="BY1809" s="560">
        <f t="shared" si="782"/>
        <v>0</v>
      </c>
      <c r="BZ1809" s="575">
        <f t="shared" si="783"/>
        <v>0</v>
      </c>
      <c r="CA1809" s="572">
        <f t="shared" si="784"/>
        <v>0</v>
      </c>
      <c r="CB1809" s="560">
        <f t="shared" si="785"/>
        <v>0</v>
      </c>
      <c r="CC1809" s="575">
        <f t="shared" si="786"/>
        <v>0</v>
      </c>
      <c r="CD1809" s="572">
        <f t="shared" si="787"/>
        <v>0</v>
      </c>
      <c r="CE1809" s="560">
        <f t="shared" si="788"/>
        <v>0</v>
      </c>
      <c r="CF1809" s="575">
        <f t="shared" si="789"/>
        <v>0</v>
      </c>
      <c r="CG1809" s="572">
        <f t="shared" si="790"/>
        <v>0</v>
      </c>
      <c r="CH1809" s="560">
        <f t="shared" si="791"/>
        <v>0</v>
      </c>
      <c r="CI1809" s="575">
        <f t="shared" si="792"/>
        <v>0</v>
      </c>
      <c r="CJ1809" s="572">
        <f t="shared" si="793"/>
        <v>0</v>
      </c>
      <c r="CK1809" s="560">
        <f t="shared" si="794"/>
        <v>0</v>
      </c>
      <c r="CL1809" s="575">
        <f t="shared" si="795"/>
        <v>0</v>
      </c>
      <c r="CM1809" s="572">
        <f t="shared" si="796"/>
        <v>0</v>
      </c>
      <c r="CN1809" s="560">
        <f t="shared" si="797"/>
        <v>0</v>
      </c>
      <c r="CO1809" s="575">
        <f t="shared" si="798"/>
        <v>0</v>
      </c>
      <c r="CP1809" s="572">
        <f t="shared" si="799"/>
        <v>0</v>
      </c>
      <c r="CQ1809" s="560">
        <f t="shared" si="800"/>
        <v>0</v>
      </c>
      <c r="CR1809" s="575">
        <f t="shared" si="801"/>
        <v>0</v>
      </c>
      <c r="CS1809" s="572">
        <f t="shared" si="802"/>
        <v>0</v>
      </c>
      <c r="CT1809" s="560">
        <f t="shared" si="803"/>
        <v>0</v>
      </c>
      <c r="CU1809" s="575">
        <f t="shared" si="804"/>
        <v>0</v>
      </c>
      <c r="CV1809" s="572">
        <f t="shared" si="805"/>
        <v>0</v>
      </c>
      <c r="CW1809" s="560">
        <f t="shared" si="806"/>
        <v>0</v>
      </c>
      <c r="CX1809" s="575">
        <f t="shared" si="807"/>
        <v>0</v>
      </c>
      <c r="CY1809" s="572">
        <f t="shared" si="808"/>
        <v>0</v>
      </c>
      <c r="CZ1809" s="293">
        <f t="shared" si="809"/>
        <v>0</v>
      </c>
      <c r="DA1809" s="294" t="str">
        <f>IF(CZ1809=0,"",
IF(SUM($CZ$1756:CZ1809)=1,DB1809,
IF($CZ$1877&gt;SUM($CZ$1756:CZ1809),_xlfn.CONCAT(", ",DB1809),
IF($CZ$1877=SUM($CZ$1756:CZ1809),_xlfn.CONCAT(" y ",DB1809)))))</f>
        <v/>
      </c>
      <c r="DB1809" s="89" t="s">
        <v>5190</v>
      </c>
    </row>
    <row r="1810" spans="1:106" ht="15" customHeight="1">
      <c r="A1810" s="64"/>
      <c r="B1810" s="11"/>
      <c r="C1810" s="58" t="s">
        <v>5191</v>
      </c>
      <c r="D1810" s="1020" t="str">
        <f>IF(CNGE_2025_M1_Secc5_Sub1!$D84="","",CNGE_2025_M1_Secc5_Sub1!$D84)</f>
        <v/>
      </c>
      <c r="E1810" s="889"/>
      <c r="F1810" s="889"/>
      <c r="G1810" s="889"/>
      <c r="H1810" s="889"/>
      <c r="I1810" s="889"/>
      <c r="J1810" s="889"/>
      <c r="K1810" s="889"/>
      <c r="L1810" s="890"/>
      <c r="M1810" s="818"/>
      <c r="N1810" s="818"/>
      <c r="O1810" s="818"/>
      <c r="P1810" s="818"/>
      <c r="Q1810" s="818"/>
      <c r="R1810" s="818"/>
      <c r="S1810" s="818"/>
      <c r="T1810" s="818"/>
      <c r="U1810" s="818"/>
      <c r="V1810" s="818"/>
      <c r="W1810" s="818"/>
      <c r="X1810" s="818"/>
      <c r="Y1810" s="818"/>
      <c r="Z1810" s="818"/>
      <c r="AA1810" s="818"/>
      <c r="AB1810" s="818"/>
      <c r="AC1810" s="818"/>
      <c r="AD1810" s="818"/>
      <c r="AI1810">
        <f t="shared" si="900"/>
        <v>0</v>
      </c>
      <c r="AJ1810">
        <f t="shared" si="901"/>
        <v>0</v>
      </c>
      <c r="AK1810">
        <f t="shared" si="902"/>
        <v>0</v>
      </c>
      <c r="AL1810">
        <f t="shared" si="903"/>
        <v>0</v>
      </c>
      <c r="AM1810">
        <f t="shared" si="904"/>
        <v>0</v>
      </c>
      <c r="AN1810">
        <f t="shared" si="905"/>
        <v>0</v>
      </c>
      <c r="AO1810">
        <f t="shared" si="906"/>
        <v>0</v>
      </c>
      <c r="AP1810">
        <f t="shared" si="907"/>
        <v>0</v>
      </c>
      <c r="AQ1810">
        <f t="shared" si="908"/>
        <v>0</v>
      </c>
      <c r="AR1810">
        <f t="shared" si="909"/>
        <v>0</v>
      </c>
      <c r="AS1810">
        <f t="shared" si="910"/>
        <v>0</v>
      </c>
      <c r="AT1810">
        <f t="shared" si="911"/>
        <v>0</v>
      </c>
      <c r="AU1810">
        <f t="shared" si="912"/>
        <v>0</v>
      </c>
      <c r="AV1810">
        <f t="shared" si="913"/>
        <v>0</v>
      </c>
      <c r="AW1810">
        <f t="shared" si="914"/>
        <v>0</v>
      </c>
      <c r="AX1810">
        <f t="shared" si="915"/>
        <v>0</v>
      </c>
      <c r="AY1810">
        <f t="shared" si="916"/>
        <v>0</v>
      </c>
      <c r="AZ1810">
        <f t="shared" si="917"/>
        <v>0</v>
      </c>
      <c r="BA1810">
        <f t="shared" si="918"/>
        <v>0</v>
      </c>
      <c r="BB1810">
        <f t="shared" si="919"/>
        <v>0</v>
      </c>
      <c r="BC1810">
        <f t="shared" si="920"/>
        <v>0</v>
      </c>
      <c r="BD1810">
        <f t="shared" si="921"/>
        <v>0</v>
      </c>
      <c r="BE1810">
        <f t="shared" si="922"/>
        <v>0</v>
      </c>
      <c r="BF1810">
        <f t="shared" si="923"/>
        <v>0</v>
      </c>
      <c r="BG1810" s="558">
        <f t="shared" ref="BG1810:BI1810" si="990">IF(OR(M1683="NS",M1949="NS",S1210="NS"),0,IF(AND(M1683="NA",M1949="NA",S1210="NA"),0,IF(SUM(M1683,M1949)&gt;=S1210,0,1)))</f>
        <v>0</v>
      </c>
      <c r="BH1810" s="562">
        <f t="shared" si="990"/>
        <v>0</v>
      </c>
      <c r="BI1810" s="560">
        <f t="shared" si="990"/>
        <v>0</v>
      </c>
      <c r="BJ1810" s="564">
        <f t="shared" ref="BJ1810:BL1810" si="991">IF(OR(M1683="NS",V1210="NS",AB1210="NS"),0,IF(AND(M1683="NA",V1210="NA",AB1210="NA"),0,IF(M1683&gt;=SUM(V1210,AB1210),0,1)))</f>
        <v>0</v>
      </c>
      <c r="BK1810" s="366">
        <f t="shared" si="991"/>
        <v>0</v>
      </c>
      <c r="BL1810" s="465">
        <f t="shared" si="991"/>
        <v>0</v>
      </c>
      <c r="BM1810" s="565">
        <f t="shared" ref="BM1810:BO1810" si="992">IF(OR(M1949="NS",Y1210="NS",AB1210="NS"),0,IF(AND(M1949="NA",Y1210="NA",AB1210="NA"),0,IF(M1949&gt;=SUM(Y1210,AB1210),0,1)))</f>
        <v>0</v>
      </c>
      <c r="BN1810" s="422">
        <f t="shared" si="992"/>
        <v>0</v>
      </c>
      <c r="BO1810" s="567">
        <f t="shared" si="992"/>
        <v>0</v>
      </c>
      <c r="BP1810" s="338">
        <f t="shared" si="775"/>
        <v>0</v>
      </c>
      <c r="BQ1810" s="294" t="str">
        <f>IF(BP1810=0,"",
IF(SUM($BP$1756:BP1810)=1,BR1810,
IF($BP$1877&gt;SUM($BP$1756:BP1810),_xlfn.CONCAT(", ",BR1810),
IF($BP$1877=SUM($BP$1756:BP1810),_xlfn.CONCAT(" y ",BR1810)))))</f>
        <v/>
      </c>
      <c r="BR1810" s="89" t="s">
        <v>5192</v>
      </c>
      <c r="BS1810" s="560">
        <f t="shared" si="776"/>
        <v>0</v>
      </c>
      <c r="BT1810" s="575">
        <f t="shared" si="777"/>
        <v>0</v>
      </c>
      <c r="BU1810" s="572">
        <f t="shared" si="778"/>
        <v>0</v>
      </c>
      <c r="BV1810" s="560">
        <f t="shared" si="779"/>
        <v>0</v>
      </c>
      <c r="BW1810" s="575">
        <f t="shared" si="780"/>
        <v>0</v>
      </c>
      <c r="BX1810" s="572">
        <f t="shared" si="781"/>
        <v>0</v>
      </c>
      <c r="BY1810" s="560">
        <f t="shared" si="782"/>
        <v>0</v>
      </c>
      <c r="BZ1810" s="575">
        <f t="shared" si="783"/>
        <v>0</v>
      </c>
      <c r="CA1810" s="572">
        <f t="shared" si="784"/>
        <v>0</v>
      </c>
      <c r="CB1810" s="560">
        <f t="shared" si="785"/>
        <v>0</v>
      </c>
      <c r="CC1810" s="575">
        <f t="shared" si="786"/>
        <v>0</v>
      </c>
      <c r="CD1810" s="572">
        <f t="shared" si="787"/>
        <v>0</v>
      </c>
      <c r="CE1810" s="560">
        <f t="shared" si="788"/>
        <v>0</v>
      </c>
      <c r="CF1810" s="575">
        <f t="shared" si="789"/>
        <v>0</v>
      </c>
      <c r="CG1810" s="572">
        <f t="shared" si="790"/>
        <v>0</v>
      </c>
      <c r="CH1810" s="560">
        <f t="shared" si="791"/>
        <v>0</v>
      </c>
      <c r="CI1810" s="575">
        <f t="shared" si="792"/>
        <v>0</v>
      </c>
      <c r="CJ1810" s="572">
        <f t="shared" si="793"/>
        <v>0</v>
      </c>
      <c r="CK1810" s="560">
        <f t="shared" si="794"/>
        <v>0</v>
      </c>
      <c r="CL1810" s="575">
        <f t="shared" si="795"/>
        <v>0</v>
      </c>
      <c r="CM1810" s="572">
        <f t="shared" si="796"/>
        <v>0</v>
      </c>
      <c r="CN1810" s="560">
        <f t="shared" si="797"/>
        <v>0</v>
      </c>
      <c r="CO1810" s="575">
        <f t="shared" si="798"/>
        <v>0</v>
      </c>
      <c r="CP1810" s="572">
        <f t="shared" si="799"/>
        <v>0</v>
      </c>
      <c r="CQ1810" s="560">
        <f t="shared" si="800"/>
        <v>0</v>
      </c>
      <c r="CR1810" s="575">
        <f t="shared" si="801"/>
        <v>0</v>
      </c>
      <c r="CS1810" s="572">
        <f t="shared" si="802"/>
        <v>0</v>
      </c>
      <c r="CT1810" s="560">
        <f t="shared" si="803"/>
        <v>0</v>
      </c>
      <c r="CU1810" s="575">
        <f t="shared" si="804"/>
        <v>0</v>
      </c>
      <c r="CV1810" s="572">
        <f t="shared" si="805"/>
        <v>0</v>
      </c>
      <c r="CW1810" s="560">
        <f t="shared" si="806"/>
        <v>0</v>
      </c>
      <c r="CX1810" s="575">
        <f t="shared" si="807"/>
        <v>0</v>
      </c>
      <c r="CY1810" s="572">
        <f t="shared" si="808"/>
        <v>0</v>
      </c>
      <c r="CZ1810" s="293">
        <f t="shared" si="809"/>
        <v>0</v>
      </c>
      <c r="DA1810" s="294" t="str">
        <f>IF(CZ1810=0,"",
IF(SUM($CZ$1756:CZ1810)=1,DB1810,
IF($CZ$1877&gt;SUM($CZ$1756:CZ1810),_xlfn.CONCAT(", ",DB1810),
IF($CZ$1877=SUM($CZ$1756:CZ1810),_xlfn.CONCAT(" y ",DB1810)))))</f>
        <v/>
      </c>
      <c r="DB1810" s="89" t="s">
        <v>5192</v>
      </c>
    </row>
    <row r="1811" spans="1:106" ht="15" customHeight="1">
      <c r="A1811" s="64"/>
      <c r="B1811" s="11"/>
      <c r="C1811" s="58" t="s">
        <v>5193</v>
      </c>
      <c r="D1811" s="1020" t="str">
        <f>IF(CNGE_2025_M1_Secc5_Sub1!$D85="","",CNGE_2025_M1_Secc5_Sub1!$D85)</f>
        <v/>
      </c>
      <c r="E1811" s="889"/>
      <c r="F1811" s="889"/>
      <c r="G1811" s="889"/>
      <c r="H1811" s="889"/>
      <c r="I1811" s="889"/>
      <c r="J1811" s="889"/>
      <c r="K1811" s="889"/>
      <c r="L1811" s="890"/>
      <c r="M1811" s="818"/>
      <c r="N1811" s="818"/>
      <c r="O1811" s="818"/>
      <c r="P1811" s="818"/>
      <c r="Q1811" s="818"/>
      <c r="R1811" s="818"/>
      <c r="S1811" s="818"/>
      <c r="T1811" s="818"/>
      <c r="U1811" s="818"/>
      <c r="V1811" s="818"/>
      <c r="W1811" s="818"/>
      <c r="X1811" s="818"/>
      <c r="Y1811" s="818"/>
      <c r="Z1811" s="818"/>
      <c r="AA1811" s="818"/>
      <c r="AB1811" s="818"/>
      <c r="AC1811" s="818"/>
      <c r="AD1811" s="818"/>
      <c r="AI1811">
        <f t="shared" si="900"/>
        <v>0</v>
      </c>
      <c r="AJ1811">
        <f t="shared" si="901"/>
        <v>0</v>
      </c>
      <c r="AK1811">
        <f t="shared" si="902"/>
        <v>0</v>
      </c>
      <c r="AL1811">
        <f t="shared" si="903"/>
        <v>0</v>
      </c>
      <c r="AM1811">
        <f t="shared" si="904"/>
        <v>0</v>
      </c>
      <c r="AN1811">
        <f t="shared" si="905"/>
        <v>0</v>
      </c>
      <c r="AO1811">
        <f t="shared" si="906"/>
        <v>0</v>
      </c>
      <c r="AP1811">
        <f t="shared" si="907"/>
        <v>0</v>
      </c>
      <c r="AQ1811">
        <f t="shared" si="908"/>
        <v>0</v>
      </c>
      <c r="AR1811">
        <f t="shared" si="909"/>
        <v>0</v>
      </c>
      <c r="AS1811">
        <f t="shared" si="910"/>
        <v>0</v>
      </c>
      <c r="AT1811">
        <f t="shared" si="911"/>
        <v>0</v>
      </c>
      <c r="AU1811">
        <f t="shared" si="912"/>
        <v>0</v>
      </c>
      <c r="AV1811">
        <f t="shared" si="913"/>
        <v>0</v>
      </c>
      <c r="AW1811">
        <f t="shared" si="914"/>
        <v>0</v>
      </c>
      <c r="AX1811">
        <f t="shared" si="915"/>
        <v>0</v>
      </c>
      <c r="AY1811">
        <f t="shared" si="916"/>
        <v>0</v>
      </c>
      <c r="AZ1811">
        <f t="shared" si="917"/>
        <v>0</v>
      </c>
      <c r="BA1811">
        <f t="shared" si="918"/>
        <v>0</v>
      </c>
      <c r="BB1811">
        <f t="shared" si="919"/>
        <v>0</v>
      </c>
      <c r="BC1811">
        <f t="shared" si="920"/>
        <v>0</v>
      </c>
      <c r="BD1811">
        <f t="shared" si="921"/>
        <v>0</v>
      </c>
      <c r="BE1811">
        <f t="shared" si="922"/>
        <v>0</v>
      </c>
      <c r="BF1811">
        <f t="shared" si="923"/>
        <v>0</v>
      </c>
      <c r="BG1811" s="558">
        <f t="shared" ref="BG1811:BI1811" si="993">IF(OR(M1684="NS",M1950="NS",S1211="NS"),0,IF(AND(M1684="NA",M1950="NA",S1211="NA"),0,IF(SUM(M1684,M1950)&gt;=S1211,0,1)))</f>
        <v>0</v>
      </c>
      <c r="BH1811" s="562">
        <f t="shared" si="993"/>
        <v>0</v>
      </c>
      <c r="BI1811" s="560">
        <f t="shared" si="993"/>
        <v>0</v>
      </c>
      <c r="BJ1811" s="564">
        <f t="shared" ref="BJ1811:BL1811" si="994">IF(OR(M1684="NS",V1211="NS",AB1211="NS"),0,IF(AND(M1684="NA",V1211="NA",AB1211="NA"),0,IF(M1684&gt;=SUM(V1211,AB1211),0,1)))</f>
        <v>0</v>
      </c>
      <c r="BK1811" s="366">
        <f t="shared" si="994"/>
        <v>0</v>
      </c>
      <c r="BL1811" s="465">
        <f t="shared" si="994"/>
        <v>0</v>
      </c>
      <c r="BM1811" s="565">
        <f t="shared" ref="BM1811:BO1811" si="995">IF(OR(M1950="NS",Y1211="NS",AB1211="NS"),0,IF(AND(M1950="NA",Y1211="NA",AB1211="NA"),0,IF(M1950&gt;=SUM(Y1211,AB1211),0,1)))</f>
        <v>0</v>
      </c>
      <c r="BN1811" s="422">
        <f t="shared" si="995"/>
        <v>0</v>
      </c>
      <c r="BO1811" s="567">
        <f t="shared" si="995"/>
        <v>0</v>
      </c>
      <c r="BP1811" s="338">
        <f t="shared" si="775"/>
        <v>0</v>
      </c>
      <c r="BQ1811" s="294" t="str">
        <f>IF(BP1811=0,"",
IF(SUM($BP$1756:BP1811)=1,BR1811,
IF($BP$1877&gt;SUM($BP$1756:BP1811),_xlfn.CONCAT(", ",BR1811),
IF($BP$1877=SUM($BP$1756:BP1811),_xlfn.CONCAT(" y ",BR1811)))))</f>
        <v/>
      </c>
      <c r="BR1811" s="89" t="s">
        <v>5194</v>
      </c>
      <c r="BS1811" s="560">
        <f t="shared" si="776"/>
        <v>0</v>
      </c>
      <c r="BT1811" s="575">
        <f t="shared" si="777"/>
        <v>0</v>
      </c>
      <c r="BU1811" s="572">
        <f t="shared" si="778"/>
        <v>0</v>
      </c>
      <c r="BV1811" s="560">
        <f t="shared" si="779"/>
        <v>0</v>
      </c>
      <c r="BW1811" s="575">
        <f t="shared" si="780"/>
        <v>0</v>
      </c>
      <c r="BX1811" s="572">
        <f t="shared" si="781"/>
        <v>0</v>
      </c>
      <c r="BY1811" s="560">
        <f t="shared" si="782"/>
        <v>0</v>
      </c>
      <c r="BZ1811" s="575">
        <f t="shared" si="783"/>
        <v>0</v>
      </c>
      <c r="CA1811" s="572">
        <f t="shared" si="784"/>
        <v>0</v>
      </c>
      <c r="CB1811" s="560">
        <f t="shared" si="785"/>
        <v>0</v>
      </c>
      <c r="CC1811" s="575">
        <f t="shared" si="786"/>
        <v>0</v>
      </c>
      <c r="CD1811" s="572">
        <f t="shared" si="787"/>
        <v>0</v>
      </c>
      <c r="CE1811" s="560">
        <f t="shared" si="788"/>
        <v>0</v>
      </c>
      <c r="CF1811" s="575">
        <f t="shared" si="789"/>
        <v>0</v>
      </c>
      <c r="CG1811" s="572">
        <f t="shared" si="790"/>
        <v>0</v>
      </c>
      <c r="CH1811" s="560">
        <f t="shared" si="791"/>
        <v>0</v>
      </c>
      <c r="CI1811" s="575">
        <f t="shared" si="792"/>
        <v>0</v>
      </c>
      <c r="CJ1811" s="572">
        <f t="shared" si="793"/>
        <v>0</v>
      </c>
      <c r="CK1811" s="560">
        <f t="shared" si="794"/>
        <v>0</v>
      </c>
      <c r="CL1811" s="575">
        <f t="shared" si="795"/>
        <v>0</v>
      </c>
      <c r="CM1811" s="572">
        <f t="shared" si="796"/>
        <v>0</v>
      </c>
      <c r="CN1811" s="560">
        <f t="shared" si="797"/>
        <v>0</v>
      </c>
      <c r="CO1811" s="575">
        <f t="shared" si="798"/>
        <v>0</v>
      </c>
      <c r="CP1811" s="572">
        <f t="shared" si="799"/>
        <v>0</v>
      </c>
      <c r="CQ1811" s="560">
        <f t="shared" si="800"/>
        <v>0</v>
      </c>
      <c r="CR1811" s="575">
        <f t="shared" si="801"/>
        <v>0</v>
      </c>
      <c r="CS1811" s="572">
        <f t="shared" si="802"/>
        <v>0</v>
      </c>
      <c r="CT1811" s="560">
        <f t="shared" si="803"/>
        <v>0</v>
      </c>
      <c r="CU1811" s="575">
        <f t="shared" si="804"/>
        <v>0</v>
      </c>
      <c r="CV1811" s="572">
        <f t="shared" si="805"/>
        <v>0</v>
      </c>
      <c r="CW1811" s="560">
        <f t="shared" si="806"/>
        <v>0</v>
      </c>
      <c r="CX1811" s="575">
        <f t="shared" si="807"/>
        <v>0</v>
      </c>
      <c r="CY1811" s="572">
        <f t="shared" si="808"/>
        <v>0</v>
      </c>
      <c r="CZ1811" s="293">
        <f t="shared" si="809"/>
        <v>0</v>
      </c>
      <c r="DA1811" s="294" t="str">
        <f>IF(CZ1811=0,"",
IF(SUM($CZ$1756:CZ1811)=1,DB1811,
IF($CZ$1877&gt;SUM($CZ$1756:CZ1811),_xlfn.CONCAT(", ",DB1811),
IF($CZ$1877=SUM($CZ$1756:CZ1811),_xlfn.CONCAT(" y ",DB1811)))))</f>
        <v/>
      </c>
      <c r="DB1811" s="89" t="s">
        <v>5194</v>
      </c>
    </row>
    <row r="1812" spans="1:106" ht="15" customHeight="1">
      <c r="A1812" s="64"/>
      <c r="B1812" s="11"/>
      <c r="C1812" s="58" t="s">
        <v>5195</v>
      </c>
      <c r="D1812" s="1020" t="str">
        <f>IF(CNGE_2025_M1_Secc5_Sub1!$D86="","",CNGE_2025_M1_Secc5_Sub1!$D86)</f>
        <v/>
      </c>
      <c r="E1812" s="889"/>
      <c r="F1812" s="889"/>
      <c r="G1812" s="889"/>
      <c r="H1812" s="889"/>
      <c r="I1812" s="889"/>
      <c r="J1812" s="889"/>
      <c r="K1812" s="889"/>
      <c r="L1812" s="890"/>
      <c r="M1812" s="818"/>
      <c r="N1812" s="818"/>
      <c r="O1812" s="818"/>
      <c r="P1812" s="818"/>
      <c r="Q1812" s="818"/>
      <c r="R1812" s="818"/>
      <c r="S1812" s="818"/>
      <c r="T1812" s="818"/>
      <c r="U1812" s="818"/>
      <c r="V1812" s="818"/>
      <c r="W1812" s="818"/>
      <c r="X1812" s="818"/>
      <c r="Y1812" s="818"/>
      <c r="Z1812" s="818"/>
      <c r="AA1812" s="818"/>
      <c r="AB1812" s="818"/>
      <c r="AC1812" s="818"/>
      <c r="AD1812" s="818"/>
      <c r="AI1812">
        <f t="shared" si="900"/>
        <v>0</v>
      </c>
      <c r="AJ1812">
        <f t="shared" si="901"/>
        <v>0</v>
      </c>
      <c r="AK1812">
        <f t="shared" si="902"/>
        <v>0</v>
      </c>
      <c r="AL1812">
        <f t="shared" si="903"/>
        <v>0</v>
      </c>
      <c r="AM1812">
        <f t="shared" si="904"/>
        <v>0</v>
      </c>
      <c r="AN1812">
        <f t="shared" si="905"/>
        <v>0</v>
      </c>
      <c r="AO1812">
        <f t="shared" si="906"/>
        <v>0</v>
      </c>
      <c r="AP1812">
        <f t="shared" si="907"/>
        <v>0</v>
      </c>
      <c r="AQ1812">
        <f t="shared" si="908"/>
        <v>0</v>
      </c>
      <c r="AR1812">
        <f t="shared" si="909"/>
        <v>0</v>
      </c>
      <c r="AS1812">
        <f t="shared" si="910"/>
        <v>0</v>
      </c>
      <c r="AT1812">
        <f t="shared" si="911"/>
        <v>0</v>
      </c>
      <c r="AU1812">
        <f t="shared" si="912"/>
        <v>0</v>
      </c>
      <c r="AV1812">
        <f t="shared" si="913"/>
        <v>0</v>
      </c>
      <c r="AW1812">
        <f t="shared" si="914"/>
        <v>0</v>
      </c>
      <c r="AX1812">
        <f t="shared" si="915"/>
        <v>0</v>
      </c>
      <c r="AY1812">
        <f t="shared" si="916"/>
        <v>0</v>
      </c>
      <c r="AZ1812">
        <f t="shared" si="917"/>
        <v>0</v>
      </c>
      <c r="BA1812">
        <f t="shared" si="918"/>
        <v>0</v>
      </c>
      <c r="BB1812">
        <f t="shared" si="919"/>
        <v>0</v>
      </c>
      <c r="BC1812">
        <f t="shared" si="920"/>
        <v>0</v>
      </c>
      <c r="BD1812">
        <f t="shared" si="921"/>
        <v>0</v>
      </c>
      <c r="BE1812">
        <f t="shared" si="922"/>
        <v>0</v>
      </c>
      <c r="BF1812">
        <f t="shared" si="923"/>
        <v>0</v>
      </c>
      <c r="BG1812" s="558">
        <f t="shared" ref="BG1812:BI1812" si="996">IF(OR(M1685="NS",M1951="NS",S1212="NS"),0,IF(AND(M1685="NA",M1951="NA",S1212="NA"),0,IF(SUM(M1685,M1951)&gt;=S1212,0,1)))</f>
        <v>0</v>
      </c>
      <c r="BH1812" s="562">
        <f t="shared" si="996"/>
        <v>0</v>
      </c>
      <c r="BI1812" s="560">
        <f t="shared" si="996"/>
        <v>0</v>
      </c>
      <c r="BJ1812" s="564">
        <f t="shared" ref="BJ1812:BL1812" si="997">IF(OR(M1685="NS",V1212="NS",AB1212="NS"),0,IF(AND(M1685="NA",V1212="NA",AB1212="NA"),0,IF(M1685&gt;=SUM(V1212,AB1212),0,1)))</f>
        <v>0</v>
      </c>
      <c r="BK1812" s="366">
        <f t="shared" si="997"/>
        <v>0</v>
      </c>
      <c r="BL1812" s="465">
        <f t="shared" si="997"/>
        <v>0</v>
      </c>
      <c r="BM1812" s="565">
        <f t="shared" ref="BM1812:BO1812" si="998">IF(OR(M1951="NS",Y1212="NS",AB1212="NS"),0,IF(AND(M1951="NA",Y1212="NA",AB1212="NA"),0,IF(M1951&gt;=SUM(Y1212,AB1212),0,1)))</f>
        <v>0</v>
      </c>
      <c r="BN1812" s="422">
        <f t="shared" si="998"/>
        <v>0</v>
      </c>
      <c r="BO1812" s="567">
        <f t="shared" si="998"/>
        <v>0</v>
      </c>
      <c r="BP1812" s="338">
        <f t="shared" si="775"/>
        <v>0</v>
      </c>
      <c r="BQ1812" s="294" t="str">
        <f>IF(BP1812=0,"",
IF(SUM($BP$1756:BP1812)=1,BR1812,
IF($BP$1877&gt;SUM($BP$1756:BP1812),_xlfn.CONCAT(", ",BR1812),
IF($BP$1877=SUM($BP$1756:BP1812),_xlfn.CONCAT(" y ",BR1812)))))</f>
        <v/>
      </c>
      <c r="BR1812" s="89" t="s">
        <v>5196</v>
      </c>
      <c r="BS1812" s="560">
        <f t="shared" si="776"/>
        <v>0</v>
      </c>
      <c r="BT1812" s="575">
        <f t="shared" si="777"/>
        <v>0</v>
      </c>
      <c r="BU1812" s="572">
        <f t="shared" si="778"/>
        <v>0</v>
      </c>
      <c r="BV1812" s="560">
        <f t="shared" si="779"/>
        <v>0</v>
      </c>
      <c r="BW1812" s="575">
        <f t="shared" si="780"/>
        <v>0</v>
      </c>
      <c r="BX1812" s="572">
        <f t="shared" si="781"/>
        <v>0</v>
      </c>
      <c r="BY1812" s="560">
        <f t="shared" si="782"/>
        <v>0</v>
      </c>
      <c r="BZ1812" s="575">
        <f t="shared" si="783"/>
        <v>0</v>
      </c>
      <c r="CA1812" s="572">
        <f t="shared" si="784"/>
        <v>0</v>
      </c>
      <c r="CB1812" s="560">
        <f t="shared" si="785"/>
        <v>0</v>
      </c>
      <c r="CC1812" s="575">
        <f t="shared" si="786"/>
        <v>0</v>
      </c>
      <c r="CD1812" s="572">
        <f t="shared" si="787"/>
        <v>0</v>
      </c>
      <c r="CE1812" s="560">
        <f t="shared" si="788"/>
        <v>0</v>
      </c>
      <c r="CF1812" s="575">
        <f t="shared" si="789"/>
        <v>0</v>
      </c>
      <c r="CG1812" s="572">
        <f t="shared" si="790"/>
        <v>0</v>
      </c>
      <c r="CH1812" s="560">
        <f t="shared" si="791"/>
        <v>0</v>
      </c>
      <c r="CI1812" s="575">
        <f t="shared" si="792"/>
        <v>0</v>
      </c>
      <c r="CJ1812" s="572">
        <f t="shared" si="793"/>
        <v>0</v>
      </c>
      <c r="CK1812" s="560">
        <f t="shared" si="794"/>
        <v>0</v>
      </c>
      <c r="CL1812" s="575">
        <f t="shared" si="795"/>
        <v>0</v>
      </c>
      <c r="CM1812" s="572">
        <f t="shared" si="796"/>
        <v>0</v>
      </c>
      <c r="CN1812" s="560">
        <f t="shared" si="797"/>
        <v>0</v>
      </c>
      <c r="CO1812" s="575">
        <f t="shared" si="798"/>
        <v>0</v>
      </c>
      <c r="CP1812" s="572">
        <f t="shared" si="799"/>
        <v>0</v>
      </c>
      <c r="CQ1812" s="560">
        <f t="shared" si="800"/>
        <v>0</v>
      </c>
      <c r="CR1812" s="575">
        <f t="shared" si="801"/>
        <v>0</v>
      </c>
      <c r="CS1812" s="572">
        <f t="shared" si="802"/>
        <v>0</v>
      </c>
      <c r="CT1812" s="560">
        <f t="shared" si="803"/>
        <v>0</v>
      </c>
      <c r="CU1812" s="575">
        <f t="shared" si="804"/>
        <v>0</v>
      </c>
      <c r="CV1812" s="572">
        <f t="shared" si="805"/>
        <v>0</v>
      </c>
      <c r="CW1812" s="560">
        <f t="shared" si="806"/>
        <v>0</v>
      </c>
      <c r="CX1812" s="575">
        <f t="shared" si="807"/>
        <v>0</v>
      </c>
      <c r="CY1812" s="572">
        <f t="shared" si="808"/>
        <v>0</v>
      </c>
      <c r="CZ1812" s="293">
        <f t="shared" si="809"/>
        <v>0</v>
      </c>
      <c r="DA1812" s="294" t="str">
        <f>IF(CZ1812=0,"",
IF(SUM($CZ$1756:CZ1812)=1,DB1812,
IF($CZ$1877&gt;SUM($CZ$1756:CZ1812),_xlfn.CONCAT(", ",DB1812),
IF($CZ$1877=SUM($CZ$1756:CZ1812),_xlfn.CONCAT(" y ",DB1812)))))</f>
        <v/>
      </c>
      <c r="DB1812" s="89" t="s">
        <v>5196</v>
      </c>
    </row>
    <row r="1813" spans="1:106" ht="15" customHeight="1">
      <c r="A1813" s="64"/>
      <c r="B1813" s="11"/>
      <c r="C1813" s="58" t="s">
        <v>5197</v>
      </c>
      <c r="D1813" s="1020" t="str">
        <f>IF(CNGE_2025_M1_Secc5_Sub1!$D87="","",CNGE_2025_M1_Secc5_Sub1!$D87)</f>
        <v/>
      </c>
      <c r="E1813" s="889"/>
      <c r="F1813" s="889"/>
      <c r="G1813" s="889"/>
      <c r="H1813" s="889"/>
      <c r="I1813" s="889"/>
      <c r="J1813" s="889"/>
      <c r="K1813" s="889"/>
      <c r="L1813" s="890"/>
      <c r="M1813" s="818"/>
      <c r="N1813" s="818"/>
      <c r="O1813" s="818"/>
      <c r="P1813" s="818"/>
      <c r="Q1813" s="818"/>
      <c r="R1813" s="818"/>
      <c r="S1813" s="818"/>
      <c r="T1813" s="818"/>
      <c r="U1813" s="818"/>
      <c r="V1813" s="818"/>
      <c r="W1813" s="818"/>
      <c r="X1813" s="818"/>
      <c r="Y1813" s="818"/>
      <c r="Z1813" s="818"/>
      <c r="AA1813" s="818"/>
      <c r="AB1813" s="818"/>
      <c r="AC1813" s="818"/>
      <c r="AD1813" s="818"/>
      <c r="AI1813">
        <f t="shared" si="900"/>
        <v>0</v>
      </c>
      <c r="AJ1813">
        <f t="shared" si="901"/>
        <v>0</v>
      </c>
      <c r="AK1813">
        <f t="shared" si="902"/>
        <v>0</v>
      </c>
      <c r="AL1813">
        <f t="shared" si="903"/>
        <v>0</v>
      </c>
      <c r="AM1813">
        <f t="shared" si="904"/>
        <v>0</v>
      </c>
      <c r="AN1813">
        <f t="shared" si="905"/>
        <v>0</v>
      </c>
      <c r="AO1813">
        <f t="shared" si="906"/>
        <v>0</v>
      </c>
      <c r="AP1813">
        <f t="shared" si="907"/>
        <v>0</v>
      </c>
      <c r="AQ1813">
        <f t="shared" si="908"/>
        <v>0</v>
      </c>
      <c r="AR1813">
        <f t="shared" si="909"/>
        <v>0</v>
      </c>
      <c r="AS1813">
        <f t="shared" si="910"/>
        <v>0</v>
      </c>
      <c r="AT1813">
        <f t="shared" si="911"/>
        <v>0</v>
      </c>
      <c r="AU1813">
        <f t="shared" si="912"/>
        <v>0</v>
      </c>
      <c r="AV1813">
        <f t="shared" si="913"/>
        <v>0</v>
      </c>
      <c r="AW1813">
        <f t="shared" si="914"/>
        <v>0</v>
      </c>
      <c r="AX1813">
        <f t="shared" si="915"/>
        <v>0</v>
      </c>
      <c r="AY1813">
        <f t="shared" si="916"/>
        <v>0</v>
      </c>
      <c r="AZ1813">
        <f t="shared" si="917"/>
        <v>0</v>
      </c>
      <c r="BA1813">
        <f t="shared" si="918"/>
        <v>0</v>
      </c>
      <c r="BB1813">
        <f t="shared" si="919"/>
        <v>0</v>
      </c>
      <c r="BC1813">
        <f t="shared" si="920"/>
        <v>0</v>
      </c>
      <c r="BD1813">
        <f t="shared" si="921"/>
        <v>0</v>
      </c>
      <c r="BE1813">
        <f t="shared" si="922"/>
        <v>0</v>
      </c>
      <c r="BF1813">
        <f t="shared" si="923"/>
        <v>0</v>
      </c>
      <c r="BG1813" s="558">
        <f t="shared" ref="BG1813:BI1813" si="999">IF(OR(M1686="NS",M1952="NS",S1213="NS"),0,IF(AND(M1686="NA",M1952="NA",S1213="NA"),0,IF(SUM(M1686,M1952)&gt;=S1213,0,1)))</f>
        <v>0</v>
      </c>
      <c r="BH1813" s="562">
        <f t="shared" si="999"/>
        <v>0</v>
      </c>
      <c r="BI1813" s="560">
        <f t="shared" si="999"/>
        <v>0</v>
      </c>
      <c r="BJ1813" s="564">
        <f t="shared" ref="BJ1813:BL1813" si="1000">IF(OR(M1686="NS",V1213="NS",AB1213="NS"),0,IF(AND(M1686="NA",V1213="NA",AB1213="NA"),0,IF(M1686&gt;=SUM(V1213,AB1213),0,1)))</f>
        <v>0</v>
      </c>
      <c r="BK1813" s="366">
        <f t="shared" si="1000"/>
        <v>0</v>
      </c>
      <c r="BL1813" s="465">
        <f t="shared" si="1000"/>
        <v>0</v>
      </c>
      <c r="BM1813" s="565">
        <f t="shared" ref="BM1813:BO1813" si="1001">IF(OR(M1952="NS",Y1213="NS",AB1213="NS"),0,IF(AND(M1952="NA",Y1213="NA",AB1213="NA"),0,IF(M1952&gt;=SUM(Y1213,AB1213),0,1)))</f>
        <v>0</v>
      </c>
      <c r="BN1813" s="422">
        <f t="shared" si="1001"/>
        <v>0</v>
      </c>
      <c r="BO1813" s="567">
        <f t="shared" si="1001"/>
        <v>0</v>
      </c>
      <c r="BP1813" s="338">
        <f t="shared" si="775"/>
        <v>0</v>
      </c>
      <c r="BQ1813" s="294" t="str">
        <f>IF(BP1813=0,"",
IF(SUM($BP$1756:BP1813)=1,BR1813,
IF($BP$1877&gt;SUM($BP$1756:BP1813),_xlfn.CONCAT(", ",BR1813),
IF($BP$1877=SUM($BP$1756:BP1813),_xlfn.CONCAT(" y ",BR1813)))))</f>
        <v/>
      </c>
      <c r="BR1813" s="89" t="s">
        <v>5198</v>
      </c>
      <c r="BS1813" s="560">
        <f t="shared" si="776"/>
        <v>0</v>
      </c>
      <c r="BT1813" s="575">
        <f t="shared" si="777"/>
        <v>0</v>
      </c>
      <c r="BU1813" s="572">
        <f t="shared" si="778"/>
        <v>0</v>
      </c>
      <c r="BV1813" s="560">
        <f t="shared" si="779"/>
        <v>0</v>
      </c>
      <c r="BW1813" s="575">
        <f t="shared" si="780"/>
        <v>0</v>
      </c>
      <c r="BX1813" s="572">
        <f t="shared" si="781"/>
        <v>0</v>
      </c>
      <c r="BY1813" s="560">
        <f t="shared" si="782"/>
        <v>0</v>
      </c>
      <c r="BZ1813" s="575">
        <f t="shared" si="783"/>
        <v>0</v>
      </c>
      <c r="CA1813" s="572">
        <f t="shared" si="784"/>
        <v>0</v>
      </c>
      <c r="CB1813" s="560">
        <f t="shared" si="785"/>
        <v>0</v>
      </c>
      <c r="CC1813" s="575">
        <f t="shared" si="786"/>
        <v>0</v>
      </c>
      <c r="CD1813" s="572">
        <f t="shared" si="787"/>
        <v>0</v>
      </c>
      <c r="CE1813" s="560">
        <f t="shared" si="788"/>
        <v>0</v>
      </c>
      <c r="CF1813" s="575">
        <f t="shared" si="789"/>
        <v>0</v>
      </c>
      <c r="CG1813" s="572">
        <f t="shared" si="790"/>
        <v>0</v>
      </c>
      <c r="CH1813" s="560">
        <f t="shared" si="791"/>
        <v>0</v>
      </c>
      <c r="CI1813" s="575">
        <f t="shared" si="792"/>
        <v>0</v>
      </c>
      <c r="CJ1813" s="572">
        <f t="shared" si="793"/>
        <v>0</v>
      </c>
      <c r="CK1813" s="560">
        <f t="shared" si="794"/>
        <v>0</v>
      </c>
      <c r="CL1813" s="575">
        <f t="shared" si="795"/>
        <v>0</v>
      </c>
      <c r="CM1813" s="572">
        <f t="shared" si="796"/>
        <v>0</v>
      </c>
      <c r="CN1813" s="560">
        <f t="shared" si="797"/>
        <v>0</v>
      </c>
      <c r="CO1813" s="575">
        <f t="shared" si="798"/>
        <v>0</v>
      </c>
      <c r="CP1813" s="572">
        <f t="shared" si="799"/>
        <v>0</v>
      </c>
      <c r="CQ1813" s="560">
        <f t="shared" si="800"/>
        <v>0</v>
      </c>
      <c r="CR1813" s="575">
        <f t="shared" si="801"/>
        <v>0</v>
      </c>
      <c r="CS1813" s="572">
        <f t="shared" si="802"/>
        <v>0</v>
      </c>
      <c r="CT1813" s="560">
        <f t="shared" si="803"/>
        <v>0</v>
      </c>
      <c r="CU1813" s="575">
        <f t="shared" si="804"/>
        <v>0</v>
      </c>
      <c r="CV1813" s="572">
        <f t="shared" si="805"/>
        <v>0</v>
      </c>
      <c r="CW1813" s="560">
        <f t="shared" si="806"/>
        <v>0</v>
      </c>
      <c r="CX1813" s="575">
        <f t="shared" si="807"/>
        <v>0</v>
      </c>
      <c r="CY1813" s="572">
        <f t="shared" si="808"/>
        <v>0</v>
      </c>
      <c r="CZ1813" s="293">
        <f t="shared" si="809"/>
        <v>0</v>
      </c>
      <c r="DA1813" s="294" t="str">
        <f>IF(CZ1813=0,"",
IF(SUM($CZ$1756:CZ1813)=1,DB1813,
IF($CZ$1877&gt;SUM($CZ$1756:CZ1813),_xlfn.CONCAT(", ",DB1813),
IF($CZ$1877=SUM($CZ$1756:CZ1813),_xlfn.CONCAT(" y ",DB1813)))))</f>
        <v/>
      </c>
      <c r="DB1813" s="89" t="s">
        <v>5198</v>
      </c>
    </row>
    <row r="1814" spans="1:106" ht="15" customHeight="1">
      <c r="A1814" s="64"/>
      <c r="B1814" s="11"/>
      <c r="C1814" s="58" t="s">
        <v>5199</v>
      </c>
      <c r="D1814" s="1020" t="str">
        <f>IF(CNGE_2025_M1_Secc5_Sub1!$D88="","",CNGE_2025_M1_Secc5_Sub1!$D88)</f>
        <v/>
      </c>
      <c r="E1814" s="889"/>
      <c r="F1814" s="889"/>
      <c r="G1814" s="889"/>
      <c r="H1814" s="889"/>
      <c r="I1814" s="889"/>
      <c r="J1814" s="889"/>
      <c r="K1814" s="889"/>
      <c r="L1814" s="890"/>
      <c r="M1814" s="818"/>
      <c r="N1814" s="818"/>
      <c r="O1814" s="818"/>
      <c r="P1814" s="818"/>
      <c r="Q1814" s="818"/>
      <c r="R1814" s="818"/>
      <c r="S1814" s="818"/>
      <c r="T1814" s="818"/>
      <c r="U1814" s="818"/>
      <c r="V1814" s="818"/>
      <c r="W1814" s="818"/>
      <c r="X1814" s="818"/>
      <c r="Y1814" s="818"/>
      <c r="Z1814" s="818"/>
      <c r="AA1814" s="818"/>
      <c r="AB1814" s="818"/>
      <c r="AC1814" s="818"/>
      <c r="AD1814" s="818"/>
      <c r="AI1814">
        <f t="shared" si="900"/>
        <v>0</v>
      </c>
      <c r="AJ1814">
        <f t="shared" si="901"/>
        <v>0</v>
      </c>
      <c r="AK1814">
        <f t="shared" si="902"/>
        <v>0</v>
      </c>
      <c r="AL1814">
        <f t="shared" si="903"/>
        <v>0</v>
      </c>
      <c r="AM1814">
        <f t="shared" si="904"/>
        <v>0</v>
      </c>
      <c r="AN1814">
        <f t="shared" si="905"/>
        <v>0</v>
      </c>
      <c r="AO1814">
        <f t="shared" si="906"/>
        <v>0</v>
      </c>
      <c r="AP1814">
        <f t="shared" si="907"/>
        <v>0</v>
      </c>
      <c r="AQ1814">
        <f t="shared" si="908"/>
        <v>0</v>
      </c>
      <c r="AR1814">
        <f t="shared" si="909"/>
        <v>0</v>
      </c>
      <c r="AS1814">
        <f t="shared" si="910"/>
        <v>0</v>
      </c>
      <c r="AT1814">
        <f t="shared" si="911"/>
        <v>0</v>
      </c>
      <c r="AU1814">
        <f t="shared" si="912"/>
        <v>0</v>
      </c>
      <c r="AV1814">
        <f t="shared" si="913"/>
        <v>0</v>
      </c>
      <c r="AW1814">
        <f t="shared" si="914"/>
        <v>0</v>
      </c>
      <c r="AX1814">
        <f t="shared" si="915"/>
        <v>0</v>
      </c>
      <c r="AY1814">
        <f t="shared" si="916"/>
        <v>0</v>
      </c>
      <c r="AZ1814">
        <f t="shared" si="917"/>
        <v>0</v>
      </c>
      <c r="BA1814">
        <f t="shared" si="918"/>
        <v>0</v>
      </c>
      <c r="BB1814">
        <f t="shared" si="919"/>
        <v>0</v>
      </c>
      <c r="BC1814">
        <f t="shared" si="920"/>
        <v>0</v>
      </c>
      <c r="BD1814">
        <f t="shared" si="921"/>
        <v>0</v>
      </c>
      <c r="BE1814">
        <f t="shared" si="922"/>
        <v>0</v>
      </c>
      <c r="BF1814">
        <f t="shared" si="923"/>
        <v>0</v>
      </c>
      <c r="BG1814" s="558">
        <f t="shared" ref="BG1814:BI1814" si="1002">IF(OR(M1687="NS",M1953="NS",S1214="NS"),0,IF(AND(M1687="NA",M1953="NA",S1214="NA"),0,IF(SUM(M1687,M1953)&gt;=S1214,0,1)))</f>
        <v>0</v>
      </c>
      <c r="BH1814" s="562">
        <f t="shared" si="1002"/>
        <v>0</v>
      </c>
      <c r="BI1814" s="560">
        <f t="shared" si="1002"/>
        <v>0</v>
      </c>
      <c r="BJ1814" s="564">
        <f t="shared" ref="BJ1814:BL1814" si="1003">IF(OR(M1687="NS",V1214="NS",AB1214="NS"),0,IF(AND(M1687="NA",V1214="NA",AB1214="NA"),0,IF(M1687&gt;=SUM(V1214,AB1214),0,1)))</f>
        <v>0</v>
      </c>
      <c r="BK1814" s="366">
        <f t="shared" si="1003"/>
        <v>0</v>
      </c>
      <c r="BL1814" s="465">
        <f t="shared" si="1003"/>
        <v>0</v>
      </c>
      <c r="BM1814" s="565">
        <f t="shared" ref="BM1814:BO1814" si="1004">IF(OR(M1953="NS",Y1214="NS",AB1214="NS"),0,IF(AND(M1953="NA",Y1214="NA",AB1214="NA"),0,IF(M1953&gt;=SUM(Y1214,AB1214),0,1)))</f>
        <v>0</v>
      </c>
      <c r="BN1814" s="422">
        <f t="shared" si="1004"/>
        <v>0</v>
      </c>
      <c r="BO1814" s="567">
        <f t="shared" si="1004"/>
        <v>0</v>
      </c>
      <c r="BP1814" s="338">
        <f t="shared" si="775"/>
        <v>0</v>
      </c>
      <c r="BQ1814" s="294" t="str">
        <f>IF(BP1814=0,"",
IF(SUM($BP$1756:BP1814)=1,BR1814,
IF($BP$1877&gt;SUM($BP$1756:BP1814),_xlfn.CONCAT(", ",BR1814),
IF($BP$1877=SUM($BP$1756:BP1814),_xlfn.CONCAT(" y ",BR1814)))))</f>
        <v/>
      </c>
      <c r="BR1814" s="89" t="s">
        <v>5200</v>
      </c>
      <c r="BS1814" s="560">
        <f t="shared" si="776"/>
        <v>0</v>
      </c>
      <c r="BT1814" s="575">
        <f t="shared" si="777"/>
        <v>0</v>
      </c>
      <c r="BU1814" s="572">
        <f t="shared" si="778"/>
        <v>0</v>
      </c>
      <c r="BV1814" s="560">
        <f t="shared" si="779"/>
        <v>0</v>
      </c>
      <c r="BW1814" s="575">
        <f t="shared" si="780"/>
        <v>0</v>
      </c>
      <c r="BX1814" s="572">
        <f t="shared" si="781"/>
        <v>0</v>
      </c>
      <c r="BY1814" s="560">
        <f t="shared" si="782"/>
        <v>0</v>
      </c>
      <c r="BZ1814" s="575">
        <f t="shared" si="783"/>
        <v>0</v>
      </c>
      <c r="CA1814" s="572">
        <f t="shared" si="784"/>
        <v>0</v>
      </c>
      <c r="CB1814" s="560">
        <f t="shared" si="785"/>
        <v>0</v>
      </c>
      <c r="CC1814" s="575">
        <f t="shared" si="786"/>
        <v>0</v>
      </c>
      <c r="CD1814" s="572">
        <f t="shared" si="787"/>
        <v>0</v>
      </c>
      <c r="CE1814" s="560">
        <f t="shared" si="788"/>
        <v>0</v>
      </c>
      <c r="CF1814" s="575">
        <f t="shared" si="789"/>
        <v>0</v>
      </c>
      <c r="CG1814" s="572">
        <f t="shared" si="790"/>
        <v>0</v>
      </c>
      <c r="CH1814" s="560">
        <f t="shared" si="791"/>
        <v>0</v>
      </c>
      <c r="CI1814" s="575">
        <f t="shared" si="792"/>
        <v>0</v>
      </c>
      <c r="CJ1814" s="572">
        <f t="shared" si="793"/>
        <v>0</v>
      </c>
      <c r="CK1814" s="560">
        <f t="shared" si="794"/>
        <v>0</v>
      </c>
      <c r="CL1814" s="575">
        <f t="shared" si="795"/>
        <v>0</v>
      </c>
      <c r="CM1814" s="572">
        <f t="shared" si="796"/>
        <v>0</v>
      </c>
      <c r="CN1814" s="560">
        <f t="shared" si="797"/>
        <v>0</v>
      </c>
      <c r="CO1814" s="575">
        <f t="shared" si="798"/>
        <v>0</v>
      </c>
      <c r="CP1814" s="572">
        <f t="shared" si="799"/>
        <v>0</v>
      </c>
      <c r="CQ1814" s="560">
        <f t="shared" si="800"/>
        <v>0</v>
      </c>
      <c r="CR1814" s="575">
        <f t="shared" si="801"/>
        <v>0</v>
      </c>
      <c r="CS1814" s="572">
        <f t="shared" si="802"/>
        <v>0</v>
      </c>
      <c r="CT1814" s="560">
        <f t="shared" si="803"/>
        <v>0</v>
      </c>
      <c r="CU1814" s="575">
        <f t="shared" si="804"/>
        <v>0</v>
      </c>
      <c r="CV1814" s="572">
        <f t="shared" si="805"/>
        <v>0</v>
      </c>
      <c r="CW1814" s="560">
        <f t="shared" si="806"/>
        <v>0</v>
      </c>
      <c r="CX1814" s="575">
        <f t="shared" si="807"/>
        <v>0</v>
      </c>
      <c r="CY1814" s="572">
        <f t="shared" si="808"/>
        <v>0</v>
      </c>
      <c r="CZ1814" s="293">
        <f t="shared" si="809"/>
        <v>0</v>
      </c>
      <c r="DA1814" s="294" t="str">
        <f>IF(CZ1814=0,"",
IF(SUM($CZ$1756:CZ1814)=1,DB1814,
IF($CZ$1877&gt;SUM($CZ$1756:CZ1814),_xlfn.CONCAT(", ",DB1814),
IF($CZ$1877=SUM($CZ$1756:CZ1814),_xlfn.CONCAT(" y ",DB1814)))))</f>
        <v/>
      </c>
      <c r="DB1814" s="89" t="s">
        <v>5200</v>
      </c>
    </row>
    <row r="1815" spans="1:106" ht="15" customHeight="1">
      <c r="A1815" s="64"/>
      <c r="B1815" s="11"/>
      <c r="C1815" s="58" t="s">
        <v>5201</v>
      </c>
      <c r="D1815" s="1020" t="str">
        <f>IF(CNGE_2025_M1_Secc5_Sub1!$D89="","",CNGE_2025_M1_Secc5_Sub1!$D89)</f>
        <v/>
      </c>
      <c r="E1815" s="889"/>
      <c r="F1815" s="889"/>
      <c r="G1815" s="889"/>
      <c r="H1815" s="889"/>
      <c r="I1815" s="889"/>
      <c r="J1815" s="889"/>
      <c r="K1815" s="889"/>
      <c r="L1815" s="890"/>
      <c r="M1815" s="818"/>
      <c r="N1815" s="818"/>
      <c r="O1815" s="818"/>
      <c r="P1815" s="818"/>
      <c r="Q1815" s="818"/>
      <c r="R1815" s="818"/>
      <c r="S1815" s="818"/>
      <c r="T1815" s="818"/>
      <c r="U1815" s="818"/>
      <c r="V1815" s="818"/>
      <c r="W1815" s="818"/>
      <c r="X1815" s="818"/>
      <c r="Y1815" s="818"/>
      <c r="Z1815" s="818"/>
      <c r="AA1815" s="818"/>
      <c r="AB1815" s="818"/>
      <c r="AC1815" s="818"/>
      <c r="AD1815" s="818"/>
      <c r="AI1815">
        <f t="shared" si="900"/>
        <v>0</v>
      </c>
      <c r="AJ1815">
        <f t="shared" si="901"/>
        <v>0</v>
      </c>
      <c r="AK1815">
        <f t="shared" si="902"/>
        <v>0</v>
      </c>
      <c r="AL1815">
        <f t="shared" si="903"/>
        <v>0</v>
      </c>
      <c r="AM1815">
        <f t="shared" si="904"/>
        <v>0</v>
      </c>
      <c r="AN1815">
        <f t="shared" si="905"/>
        <v>0</v>
      </c>
      <c r="AO1815">
        <f t="shared" si="906"/>
        <v>0</v>
      </c>
      <c r="AP1815">
        <f t="shared" si="907"/>
        <v>0</v>
      </c>
      <c r="AQ1815">
        <f t="shared" si="908"/>
        <v>0</v>
      </c>
      <c r="AR1815">
        <f t="shared" si="909"/>
        <v>0</v>
      </c>
      <c r="AS1815">
        <f t="shared" si="910"/>
        <v>0</v>
      </c>
      <c r="AT1815">
        <f t="shared" si="911"/>
        <v>0</v>
      </c>
      <c r="AU1815">
        <f t="shared" si="912"/>
        <v>0</v>
      </c>
      <c r="AV1815">
        <f t="shared" si="913"/>
        <v>0</v>
      </c>
      <c r="AW1815">
        <f t="shared" si="914"/>
        <v>0</v>
      </c>
      <c r="AX1815">
        <f t="shared" si="915"/>
        <v>0</v>
      </c>
      <c r="AY1815">
        <f t="shared" si="916"/>
        <v>0</v>
      </c>
      <c r="AZ1815">
        <f t="shared" si="917"/>
        <v>0</v>
      </c>
      <c r="BA1815">
        <f t="shared" si="918"/>
        <v>0</v>
      </c>
      <c r="BB1815">
        <f t="shared" si="919"/>
        <v>0</v>
      </c>
      <c r="BC1815">
        <f t="shared" si="920"/>
        <v>0</v>
      </c>
      <c r="BD1815">
        <f t="shared" si="921"/>
        <v>0</v>
      </c>
      <c r="BE1815">
        <f t="shared" si="922"/>
        <v>0</v>
      </c>
      <c r="BF1815">
        <f t="shared" si="923"/>
        <v>0</v>
      </c>
      <c r="BG1815" s="558">
        <f t="shared" ref="BG1815:BI1815" si="1005">IF(OR(M1688="NS",M1954="NS",S1215="NS"),0,IF(AND(M1688="NA",M1954="NA",S1215="NA"),0,IF(SUM(M1688,M1954)&gt;=S1215,0,1)))</f>
        <v>0</v>
      </c>
      <c r="BH1815" s="562">
        <f t="shared" si="1005"/>
        <v>0</v>
      </c>
      <c r="BI1815" s="560">
        <f t="shared" si="1005"/>
        <v>0</v>
      </c>
      <c r="BJ1815" s="564">
        <f t="shared" ref="BJ1815:BL1815" si="1006">IF(OR(M1688="NS",V1215="NS",AB1215="NS"),0,IF(AND(M1688="NA",V1215="NA",AB1215="NA"),0,IF(M1688&gt;=SUM(V1215,AB1215),0,1)))</f>
        <v>0</v>
      </c>
      <c r="BK1815" s="366">
        <f t="shared" si="1006"/>
        <v>0</v>
      </c>
      <c r="BL1815" s="465">
        <f t="shared" si="1006"/>
        <v>0</v>
      </c>
      <c r="BM1815" s="565">
        <f t="shared" ref="BM1815:BO1815" si="1007">IF(OR(M1954="NS",Y1215="NS",AB1215="NS"),0,IF(AND(M1954="NA",Y1215="NA",AB1215="NA"),0,IF(M1954&gt;=SUM(Y1215,AB1215),0,1)))</f>
        <v>0</v>
      </c>
      <c r="BN1815" s="422">
        <f t="shared" si="1007"/>
        <v>0</v>
      </c>
      <c r="BO1815" s="567">
        <f t="shared" si="1007"/>
        <v>0</v>
      </c>
      <c r="BP1815" s="338">
        <f t="shared" si="775"/>
        <v>0</v>
      </c>
      <c r="BQ1815" s="294" t="str">
        <f>IF(BP1815=0,"",
IF(SUM($BP$1756:BP1815)=1,BR1815,
IF($BP$1877&gt;SUM($BP$1756:BP1815),_xlfn.CONCAT(", ",BR1815),
IF($BP$1877=SUM($BP$1756:BP1815),_xlfn.CONCAT(" y ",BR1815)))))</f>
        <v/>
      </c>
      <c r="BR1815" s="89" t="s">
        <v>5202</v>
      </c>
      <c r="BS1815" s="560">
        <f t="shared" si="776"/>
        <v>0</v>
      </c>
      <c r="BT1815" s="575">
        <f t="shared" si="777"/>
        <v>0</v>
      </c>
      <c r="BU1815" s="572">
        <f t="shared" si="778"/>
        <v>0</v>
      </c>
      <c r="BV1815" s="560">
        <f t="shared" si="779"/>
        <v>0</v>
      </c>
      <c r="BW1815" s="575">
        <f t="shared" si="780"/>
        <v>0</v>
      </c>
      <c r="BX1815" s="572">
        <f t="shared" si="781"/>
        <v>0</v>
      </c>
      <c r="BY1815" s="560">
        <f t="shared" si="782"/>
        <v>0</v>
      </c>
      <c r="BZ1815" s="575">
        <f t="shared" si="783"/>
        <v>0</v>
      </c>
      <c r="CA1815" s="572">
        <f t="shared" si="784"/>
        <v>0</v>
      </c>
      <c r="CB1815" s="560">
        <f t="shared" si="785"/>
        <v>0</v>
      </c>
      <c r="CC1815" s="575">
        <f t="shared" si="786"/>
        <v>0</v>
      </c>
      <c r="CD1815" s="572">
        <f t="shared" si="787"/>
        <v>0</v>
      </c>
      <c r="CE1815" s="560">
        <f t="shared" si="788"/>
        <v>0</v>
      </c>
      <c r="CF1815" s="575">
        <f t="shared" si="789"/>
        <v>0</v>
      </c>
      <c r="CG1815" s="572">
        <f t="shared" si="790"/>
        <v>0</v>
      </c>
      <c r="CH1815" s="560">
        <f t="shared" si="791"/>
        <v>0</v>
      </c>
      <c r="CI1815" s="575">
        <f t="shared" si="792"/>
        <v>0</v>
      </c>
      <c r="CJ1815" s="572">
        <f t="shared" si="793"/>
        <v>0</v>
      </c>
      <c r="CK1815" s="560">
        <f t="shared" si="794"/>
        <v>0</v>
      </c>
      <c r="CL1815" s="575">
        <f t="shared" si="795"/>
        <v>0</v>
      </c>
      <c r="CM1815" s="572">
        <f t="shared" si="796"/>
        <v>0</v>
      </c>
      <c r="CN1815" s="560">
        <f t="shared" si="797"/>
        <v>0</v>
      </c>
      <c r="CO1815" s="575">
        <f t="shared" si="798"/>
        <v>0</v>
      </c>
      <c r="CP1815" s="572">
        <f t="shared" si="799"/>
        <v>0</v>
      </c>
      <c r="CQ1815" s="560">
        <f t="shared" si="800"/>
        <v>0</v>
      </c>
      <c r="CR1815" s="575">
        <f t="shared" si="801"/>
        <v>0</v>
      </c>
      <c r="CS1815" s="572">
        <f t="shared" si="802"/>
        <v>0</v>
      </c>
      <c r="CT1815" s="560">
        <f t="shared" si="803"/>
        <v>0</v>
      </c>
      <c r="CU1815" s="575">
        <f t="shared" si="804"/>
        <v>0</v>
      </c>
      <c r="CV1815" s="572">
        <f t="shared" si="805"/>
        <v>0</v>
      </c>
      <c r="CW1815" s="560">
        <f t="shared" si="806"/>
        <v>0</v>
      </c>
      <c r="CX1815" s="575">
        <f t="shared" si="807"/>
        <v>0</v>
      </c>
      <c r="CY1815" s="572">
        <f t="shared" si="808"/>
        <v>0</v>
      </c>
      <c r="CZ1815" s="293">
        <f t="shared" si="809"/>
        <v>0</v>
      </c>
      <c r="DA1815" s="294" t="str">
        <f>IF(CZ1815=0,"",
IF(SUM($CZ$1756:CZ1815)=1,DB1815,
IF($CZ$1877&gt;SUM($CZ$1756:CZ1815),_xlfn.CONCAT(", ",DB1815),
IF($CZ$1877=SUM($CZ$1756:CZ1815),_xlfn.CONCAT(" y ",DB1815)))))</f>
        <v/>
      </c>
      <c r="DB1815" s="89" t="s">
        <v>5202</v>
      </c>
    </row>
    <row r="1816" spans="1:106" ht="15" customHeight="1">
      <c r="A1816" s="64"/>
      <c r="B1816" s="11"/>
      <c r="C1816" s="58" t="s">
        <v>5203</v>
      </c>
      <c r="D1816" s="1020" t="str">
        <f>IF(CNGE_2025_M1_Secc5_Sub1!$D90="","",CNGE_2025_M1_Secc5_Sub1!$D90)</f>
        <v/>
      </c>
      <c r="E1816" s="889"/>
      <c r="F1816" s="889"/>
      <c r="G1816" s="889"/>
      <c r="H1816" s="889"/>
      <c r="I1816" s="889"/>
      <c r="J1816" s="889"/>
      <c r="K1816" s="889"/>
      <c r="L1816" s="890"/>
      <c r="M1816" s="818"/>
      <c r="N1816" s="818"/>
      <c r="O1816" s="818"/>
      <c r="P1816" s="818"/>
      <c r="Q1816" s="818"/>
      <c r="R1816" s="818"/>
      <c r="S1816" s="818"/>
      <c r="T1816" s="818"/>
      <c r="U1816" s="818"/>
      <c r="V1816" s="818"/>
      <c r="W1816" s="818"/>
      <c r="X1816" s="818"/>
      <c r="Y1816" s="818"/>
      <c r="Z1816" s="818"/>
      <c r="AA1816" s="818"/>
      <c r="AB1816" s="818"/>
      <c r="AC1816" s="818"/>
      <c r="AD1816" s="818"/>
      <c r="AI1816">
        <f t="shared" si="900"/>
        <v>0</v>
      </c>
      <c r="AJ1816">
        <f t="shared" si="901"/>
        <v>0</v>
      </c>
      <c r="AK1816">
        <f t="shared" si="902"/>
        <v>0</v>
      </c>
      <c r="AL1816">
        <f t="shared" si="903"/>
        <v>0</v>
      </c>
      <c r="AM1816">
        <f t="shared" si="904"/>
        <v>0</v>
      </c>
      <c r="AN1816">
        <f t="shared" si="905"/>
        <v>0</v>
      </c>
      <c r="AO1816">
        <f t="shared" si="906"/>
        <v>0</v>
      </c>
      <c r="AP1816">
        <f t="shared" si="907"/>
        <v>0</v>
      </c>
      <c r="AQ1816">
        <f t="shared" si="908"/>
        <v>0</v>
      </c>
      <c r="AR1816">
        <f t="shared" si="909"/>
        <v>0</v>
      </c>
      <c r="AS1816">
        <f t="shared" si="910"/>
        <v>0</v>
      </c>
      <c r="AT1816">
        <f t="shared" si="911"/>
        <v>0</v>
      </c>
      <c r="AU1816">
        <f t="shared" si="912"/>
        <v>0</v>
      </c>
      <c r="AV1816">
        <f t="shared" si="913"/>
        <v>0</v>
      </c>
      <c r="AW1816">
        <f t="shared" si="914"/>
        <v>0</v>
      </c>
      <c r="AX1816">
        <f t="shared" si="915"/>
        <v>0</v>
      </c>
      <c r="AY1816">
        <f t="shared" si="916"/>
        <v>0</v>
      </c>
      <c r="AZ1816">
        <f t="shared" si="917"/>
        <v>0</v>
      </c>
      <c r="BA1816">
        <f t="shared" si="918"/>
        <v>0</v>
      </c>
      <c r="BB1816">
        <f t="shared" si="919"/>
        <v>0</v>
      </c>
      <c r="BC1816">
        <f t="shared" si="920"/>
        <v>0</v>
      </c>
      <c r="BD1816">
        <f t="shared" si="921"/>
        <v>0</v>
      </c>
      <c r="BE1816">
        <f t="shared" si="922"/>
        <v>0</v>
      </c>
      <c r="BF1816">
        <f t="shared" si="923"/>
        <v>0</v>
      </c>
      <c r="BG1816" s="558">
        <f t="shared" ref="BG1816:BI1816" si="1008">IF(OR(M1689="NS",M1955="NS",S1216="NS"),0,IF(AND(M1689="NA",M1955="NA",S1216="NA"),0,IF(SUM(M1689,M1955)&gt;=S1216,0,1)))</f>
        <v>0</v>
      </c>
      <c r="BH1816" s="562">
        <f t="shared" si="1008"/>
        <v>0</v>
      </c>
      <c r="BI1816" s="560">
        <f t="shared" si="1008"/>
        <v>0</v>
      </c>
      <c r="BJ1816" s="564">
        <f t="shared" ref="BJ1816:BL1816" si="1009">IF(OR(M1689="NS",V1216="NS",AB1216="NS"),0,IF(AND(M1689="NA",V1216="NA",AB1216="NA"),0,IF(M1689&gt;=SUM(V1216,AB1216),0,1)))</f>
        <v>0</v>
      </c>
      <c r="BK1816" s="366">
        <f t="shared" si="1009"/>
        <v>0</v>
      </c>
      <c r="BL1816" s="465">
        <f t="shared" si="1009"/>
        <v>0</v>
      </c>
      <c r="BM1816" s="565">
        <f t="shared" ref="BM1816:BO1816" si="1010">IF(OR(M1955="NS",Y1216="NS",AB1216="NS"),0,IF(AND(M1955="NA",Y1216="NA",AB1216="NA"),0,IF(M1955&gt;=SUM(Y1216,AB1216),0,1)))</f>
        <v>0</v>
      </c>
      <c r="BN1816" s="422">
        <f t="shared" si="1010"/>
        <v>0</v>
      </c>
      <c r="BO1816" s="567">
        <f t="shared" si="1010"/>
        <v>0</v>
      </c>
      <c r="BP1816" s="338">
        <f t="shared" si="775"/>
        <v>0</v>
      </c>
      <c r="BQ1816" s="294" t="str">
        <f>IF(BP1816=0,"",
IF(SUM($BP$1756:BP1816)=1,BR1816,
IF($BP$1877&gt;SUM($BP$1756:BP1816),_xlfn.CONCAT(", ",BR1816),
IF($BP$1877=SUM($BP$1756:BP1816),_xlfn.CONCAT(" y ",BR1816)))))</f>
        <v/>
      </c>
      <c r="BR1816" s="89" t="s">
        <v>5204</v>
      </c>
      <c r="BS1816" s="560">
        <f t="shared" si="776"/>
        <v>0</v>
      </c>
      <c r="BT1816" s="575">
        <f t="shared" si="777"/>
        <v>0</v>
      </c>
      <c r="BU1816" s="572">
        <f t="shared" si="778"/>
        <v>0</v>
      </c>
      <c r="BV1816" s="560">
        <f t="shared" si="779"/>
        <v>0</v>
      </c>
      <c r="BW1816" s="575">
        <f t="shared" si="780"/>
        <v>0</v>
      </c>
      <c r="BX1816" s="572">
        <f t="shared" si="781"/>
        <v>0</v>
      </c>
      <c r="BY1816" s="560">
        <f t="shared" si="782"/>
        <v>0</v>
      </c>
      <c r="BZ1816" s="575">
        <f t="shared" si="783"/>
        <v>0</v>
      </c>
      <c r="CA1816" s="572">
        <f t="shared" si="784"/>
        <v>0</v>
      </c>
      <c r="CB1816" s="560">
        <f t="shared" si="785"/>
        <v>0</v>
      </c>
      <c r="CC1816" s="575">
        <f t="shared" si="786"/>
        <v>0</v>
      </c>
      <c r="CD1816" s="572">
        <f t="shared" si="787"/>
        <v>0</v>
      </c>
      <c r="CE1816" s="560">
        <f t="shared" si="788"/>
        <v>0</v>
      </c>
      <c r="CF1816" s="575">
        <f t="shared" si="789"/>
        <v>0</v>
      </c>
      <c r="CG1816" s="572">
        <f t="shared" si="790"/>
        <v>0</v>
      </c>
      <c r="CH1816" s="560">
        <f t="shared" si="791"/>
        <v>0</v>
      </c>
      <c r="CI1816" s="575">
        <f t="shared" si="792"/>
        <v>0</v>
      </c>
      <c r="CJ1816" s="572">
        <f t="shared" si="793"/>
        <v>0</v>
      </c>
      <c r="CK1816" s="560">
        <f t="shared" si="794"/>
        <v>0</v>
      </c>
      <c r="CL1816" s="575">
        <f t="shared" si="795"/>
        <v>0</v>
      </c>
      <c r="CM1816" s="572">
        <f t="shared" si="796"/>
        <v>0</v>
      </c>
      <c r="CN1816" s="560">
        <f t="shared" si="797"/>
        <v>0</v>
      </c>
      <c r="CO1816" s="575">
        <f t="shared" si="798"/>
        <v>0</v>
      </c>
      <c r="CP1816" s="572">
        <f t="shared" si="799"/>
        <v>0</v>
      </c>
      <c r="CQ1816" s="560">
        <f t="shared" si="800"/>
        <v>0</v>
      </c>
      <c r="CR1816" s="575">
        <f t="shared" si="801"/>
        <v>0</v>
      </c>
      <c r="CS1816" s="572">
        <f t="shared" si="802"/>
        <v>0</v>
      </c>
      <c r="CT1816" s="560">
        <f t="shared" si="803"/>
        <v>0</v>
      </c>
      <c r="CU1816" s="575">
        <f t="shared" si="804"/>
        <v>0</v>
      </c>
      <c r="CV1816" s="572">
        <f t="shared" si="805"/>
        <v>0</v>
      </c>
      <c r="CW1816" s="560">
        <f t="shared" si="806"/>
        <v>0</v>
      </c>
      <c r="CX1816" s="575">
        <f t="shared" si="807"/>
        <v>0</v>
      </c>
      <c r="CY1816" s="572">
        <f t="shared" si="808"/>
        <v>0</v>
      </c>
      <c r="CZ1816" s="293">
        <f t="shared" si="809"/>
        <v>0</v>
      </c>
      <c r="DA1816" s="294" t="str">
        <f>IF(CZ1816=0,"",
IF(SUM($CZ$1756:CZ1816)=1,DB1816,
IF($CZ$1877&gt;SUM($CZ$1756:CZ1816),_xlfn.CONCAT(", ",DB1816),
IF($CZ$1877=SUM($CZ$1756:CZ1816),_xlfn.CONCAT(" y ",DB1816)))))</f>
        <v/>
      </c>
      <c r="DB1816" s="89" t="s">
        <v>5204</v>
      </c>
    </row>
    <row r="1817" spans="1:106" ht="15" customHeight="1">
      <c r="A1817" s="64"/>
      <c r="B1817" s="11"/>
      <c r="C1817" s="58" t="s">
        <v>5205</v>
      </c>
      <c r="D1817" s="1020" t="str">
        <f>IF(CNGE_2025_M1_Secc5_Sub1!$D91="","",CNGE_2025_M1_Secc5_Sub1!$D91)</f>
        <v/>
      </c>
      <c r="E1817" s="889"/>
      <c r="F1817" s="889"/>
      <c r="G1817" s="889"/>
      <c r="H1817" s="889"/>
      <c r="I1817" s="889"/>
      <c r="J1817" s="889"/>
      <c r="K1817" s="889"/>
      <c r="L1817" s="890"/>
      <c r="M1817" s="818"/>
      <c r="N1817" s="818"/>
      <c r="O1817" s="818"/>
      <c r="P1817" s="818"/>
      <c r="Q1817" s="818"/>
      <c r="R1817" s="818"/>
      <c r="S1817" s="818"/>
      <c r="T1817" s="818"/>
      <c r="U1817" s="818"/>
      <c r="V1817" s="818"/>
      <c r="W1817" s="818"/>
      <c r="X1817" s="818"/>
      <c r="Y1817" s="818"/>
      <c r="Z1817" s="818"/>
      <c r="AA1817" s="818"/>
      <c r="AB1817" s="818"/>
      <c r="AC1817" s="818"/>
      <c r="AD1817" s="818"/>
      <c r="AI1817">
        <f t="shared" si="900"/>
        <v>0</v>
      </c>
      <c r="AJ1817">
        <f t="shared" si="901"/>
        <v>0</v>
      </c>
      <c r="AK1817">
        <f t="shared" si="902"/>
        <v>0</v>
      </c>
      <c r="AL1817">
        <f t="shared" si="903"/>
        <v>0</v>
      </c>
      <c r="AM1817">
        <f t="shared" si="904"/>
        <v>0</v>
      </c>
      <c r="AN1817">
        <f t="shared" si="905"/>
        <v>0</v>
      </c>
      <c r="AO1817">
        <f t="shared" si="906"/>
        <v>0</v>
      </c>
      <c r="AP1817">
        <f t="shared" si="907"/>
        <v>0</v>
      </c>
      <c r="AQ1817">
        <f t="shared" si="908"/>
        <v>0</v>
      </c>
      <c r="AR1817">
        <f t="shared" si="909"/>
        <v>0</v>
      </c>
      <c r="AS1817">
        <f t="shared" si="910"/>
        <v>0</v>
      </c>
      <c r="AT1817">
        <f t="shared" si="911"/>
        <v>0</v>
      </c>
      <c r="AU1817">
        <f t="shared" si="912"/>
        <v>0</v>
      </c>
      <c r="AV1817">
        <f t="shared" si="913"/>
        <v>0</v>
      </c>
      <c r="AW1817">
        <f t="shared" si="914"/>
        <v>0</v>
      </c>
      <c r="AX1817">
        <f t="shared" si="915"/>
        <v>0</v>
      </c>
      <c r="AY1817">
        <f t="shared" si="916"/>
        <v>0</v>
      </c>
      <c r="AZ1817">
        <f t="shared" si="917"/>
        <v>0</v>
      </c>
      <c r="BA1817">
        <f t="shared" si="918"/>
        <v>0</v>
      </c>
      <c r="BB1817">
        <f t="shared" si="919"/>
        <v>0</v>
      </c>
      <c r="BC1817">
        <f t="shared" si="920"/>
        <v>0</v>
      </c>
      <c r="BD1817">
        <f t="shared" si="921"/>
        <v>0</v>
      </c>
      <c r="BE1817">
        <f t="shared" si="922"/>
        <v>0</v>
      </c>
      <c r="BF1817">
        <f t="shared" si="923"/>
        <v>0</v>
      </c>
      <c r="BG1817" s="558">
        <f t="shared" ref="BG1817:BI1817" si="1011">IF(OR(M1690="NS",M1956="NS",S1217="NS"),0,IF(AND(M1690="NA",M1956="NA",S1217="NA"),0,IF(SUM(M1690,M1956)&gt;=S1217,0,1)))</f>
        <v>0</v>
      </c>
      <c r="BH1817" s="562">
        <f t="shared" si="1011"/>
        <v>0</v>
      </c>
      <c r="BI1817" s="560">
        <f t="shared" si="1011"/>
        <v>0</v>
      </c>
      <c r="BJ1817" s="564">
        <f t="shared" ref="BJ1817:BL1817" si="1012">IF(OR(M1690="NS",V1217="NS",AB1217="NS"),0,IF(AND(M1690="NA",V1217="NA",AB1217="NA"),0,IF(M1690&gt;=SUM(V1217,AB1217),0,1)))</f>
        <v>0</v>
      </c>
      <c r="BK1817" s="366">
        <f t="shared" si="1012"/>
        <v>0</v>
      </c>
      <c r="BL1817" s="465">
        <f t="shared" si="1012"/>
        <v>0</v>
      </c>
      <c r="BM1817" s="565">
        <f t="shared" ref="BM1817:BO1817" si="1013">IF(OR(M1956="NS",Y1217="NS",AB1217="NS"),0,IF(AND(M1956="NA",Y1217="NA",AB1217="NA"),0,IF(M1956&gt;=SUM(Y1217,AB1217),0,1)))</f>
        <v>0</v>
      </c>
      <c r="BN1817" s="422">
        <f t="shared" si="1013"/>
        <v>0</v>
      </c>
      <c r="BO1817" s="567">
        <f t="shared" si="1013"/>
        <v>0</v>
      </c>
      <c r="BP1817" s="338">
        <f t="shared" si="775"/>
        <v>0</v>
      </c>
      <c r="BQ1817" s="294" t="str">
        <f>IF(BP1817=0,"",
IF(SUM($BP$1756:BP1817)=1,BR1817,
IF($BP$1877&gt;SUM($BP$1756:BP1817),_xlfn.CONCAT(", ",BR1817),
IF($BP$1877=SUM($BP$1756:BP1817),_xlfn.CONCAT(" y ",BR1817)))))</f>
        <v/>
      </c>
      <c r="BR1817" s="89" t="s">
        <v>5206</v>
      </c>
      <c r="BS1817" s="560">
        <f t="shared" si="776"/>
        <v>0</v>
      </c>
      <c r="BT1817" s="575">
        <f t="shared" si="777"/>
        <v>0</v>
      </c>
      <c r="BU1817" s="572">
        <f t="shared" si="778"/>
        <v>0</v>
      </c>
      <c r="BV1817" s="560">
        <f t="shared" si="779"/>
        <v>0</v>
      </c>
      <c r="BW1817" s="575">
        <f t="shared" si="780"/>
        <v>0</v>
      </c>
      <c r="BX1817" s="572">
        <f t="shared" si="781"/>
        <v>0</v>
      </c>
      <c r="BY1817" s="560">
        <f t="shared" si="782"/>
        <v>0</v>
      </c>
      <c r="BZ1817" s="575">
        <f t="shared" si="783"/>
        <v>0</v>
      </c>
      <c r="CA1817" s="572">
        <f t="shared" si="784"/>
        <v>0</v>
      </c>
      <c r="CB1817" s="560">
        <f t="shared" si="785"/>
        <v>0</v>
      </c>
      <c r="CC1817" s="575">
        <f t="shared" si="786"/>
        <v>0</v>
      </c>
      <c r="CD1817" s="572">
        <f t="shared" si="787"/>
        <v>0</v>
      </c>
      <c r="CE1817" s="560">
        <f t="shared" si="788"/>
        <v>0</v>
      </c>
      <c r="CF1817" s="575">
        <f t="shared" si="789"/>
        <v>0</v>
      </c>
      <c r="CG1817" s="572">
        <f t="shared" si="790"/>
        <v>0</v>
      </c>
      <c r="CH1817" s="560">
        <f t="shared" si="791"/>
        <v>0</v>
      </c>
      <c r="CI1817" s="575">
        <f t="shared" si="792"/>
        <v>0</v>
      </c>
      <c r="CJ1817" s="572">
        <f t="shared" si="793"/>
        <v>0</v>
      </c>
      <c r="CK1817" s="560">
        <f t="shared" si="794"/>
        <v>0</v>
      </c>
      <c r="CL1817" s="575">
        <f t="shared" si="795"/>
        <v>0</v>
      </c>
      <c r="CM1817" s="572">
        <f t="shared" si="796"/>
        <v>0</v>
      </c>
      <c r="CN1817" s="560">
        <f t="shared" si="797"/>
        <v>0</v>
      </c>
      <c r="CO1817" s="575">
        <f t="shared" si="798"/>
        <v>0</v>
      </c>
      <c r="CP1817" s="572">
        <f t="shared" si="799"/>
        <v>0</v>
      </c>
      <c r="CQ1817" s="560">
        <f t="shared" si="800"/>
        <v>0</v>
      </c>
      <c r="CR1817" s="575">
        <f t="shared" si="801"/>
        <v>0</v>
      </c>
      <c r="CS1817" s="572">
        <f t="shared" si="802"/>
        <v>0</v>
      </c>
      <c r="CT1817" s="560">
        <f t="shared" si="803"/>
        <v>0</v>
      </c>
      <c r="CU1817" s="575">
        <f t="shared" si="804"/>
        <v>0</v>
      </c>
      <c r="CV1817" s="572">
        <f t="shared" si="805"/>
        <v>0</v>
      </c>
      <c r="CW1817" s="560">
        <f t="shared" si="806"/>
        <v>0</v>
      </c>
      <c r="CX1817" s="575">
        <f t="shared" si="807"/>
        <v>0</v>
      </c>
      <c r="CY1817" s="572">
        <f t="shared" si="808"/>
        <v>0</v>
      </c>
      <c r="CZ1817" s="293">
        <f t="shared" si="809"/>
        <v>0</v>
      </c>
      <c r="DA1817" s="294" t="str">
        <f>IF(CZ1817=0,"",
IF(SUM($CZ$1756:CZ1817)=1,DB1817,
IF($CZ$1877&gt;SUM($CZ$1756:CZ1817),_xlfn.CONCAT(", ",DB1817),
IF($CZ$1877=SUM($CZ$1756:CZ1817),_xlfn.CONCAT(" y ",DB1817)))))</f>
        <v/>
      </c>
      <c r="DB1817" s="89" t="s">
        <v>5206</v>
      </c>
    </row>
    <row r="1818" spans="1:106" ht="15" customHeight="1">
      <c r="A1818" s="64"/>
      <c r="B1818" s="11"/>
      <c r="C1818" s="58" t="s">
        <v>5207</v>
      </c>
      <c r="D1818" s="1020" t="str">
        <f>IF(CNGE_2025_M1_Secc5_Sub1!$D92="","",CNGE_2025_M1_Secc5_Sub1!$D92)</f>
        <v/>
      </c>
      <c r="E1818" s="889"/>
      <c r="F1818" s="889"/>
      <c r="G1818" s="889"/>
      <c r="H1818" s="889"/>
      <c r="I1818" s="889"/>
      <c r="J1818" s="889"/>
      <c r="K1818" s="889"/>
      <c r="L1818" s="890"/>
      <c r="M1818" s="818"/>
      <c r="N1818" s="818"/>
      <c r="O1818" s="818"/>
      <c r="P1818" s="818"/>
      <c r="Q1818" s="818"/>
      <c r="R1818" s="818"/>
      <c r="S1818" s="818"/>
      <c r="T1818" s="818"/>
      <c r="U1818" s="818"/>
      <c r="V1818" s="818"/>
      <c r="W1818" s="818"/>
      <c r="X1818" s="818"/>
      <c r="Y1818" s="818"/>
      <c r="Z1818" s="818"/>
      <c r="AA1818" s="818"/>
      <c r="AB1818" s="818"/>
      <c r="AC1818" s="818"/>
      <c r="AD1818" s="818"/>
      <c r="AI1818">
        <f t="shared" si="900"/>
        <v>0</v>
      </c>
      <c r="AJ1818">
        <f t="shared" si="901"/>
        <v>0</v>
      </c>
      <c r="AK1818">
        <f t="shared" si="902"/>
        <v>0</v>
      </c>
      <c r="AL1818">
        <f t="shared" si="903"/>
        <v>0</v>
      </c>
      <c r="AM1818">
        <f t="shared" si="904"/>
        <v>0</v>
      </c>
      <c r="AN1818">
        <f t="shared" si="905"/>
        <v>0</v>
      </c>
      <c r="AO1818">
        <f t="shared" si="906"/>
        <v>0</v>
      </c>
      <c r="AP1818">
        <f t="shared" si="907"/>
        <v>0</v>
      </c>
      <c r="AQ1818">
        <f t="shared" si="908"/>
        <v>0</v>
      </c>
      <c r="AR1818">
        <f t="shared" si="909"/>
        <v>0</v>
      </c>
      <c r="AS1818">
        <f t="shared" si="910"/>
        <v>0</v>
      </c>
      <c r="AT1818">
        <f t="shared" si="911"/>
        <v>0</v>
      </c>
      <c r="AU1818">
        <f t="shared" si="912"/>
        <v>0</v>
      </c>
      <c r="AV1818">
        <f t="shared" si="913"/>
        <v>0</v>
      </c>
      <c r="AW1818">
        <f t="shared" si="914"/>
        <v>0</v>
      </c>
      <c r="AX1818">
        <f t="shared" si="915"/>
        <v>0</v>
      </c>
      <c r="AY1818">
        <f t="shared" si="916"/>
        <v>0</v>
      </c>
      <c r="AZ1818">
        <f t="shared" si="917"/>
        <v>0</v>
      </c>
      <c r="BA1818">
        <f t="shared" si="918"/>
        <v>0</v>
      </c>
      <c r="BB1818">
        <f t="shared" si="919"/>
        <v>0</v>
      </c>
      <c r="BC1818">
        <f t="shared" si="920"/>
        <v>0</v>
      </c>
      <c r="BD1818">
        <f t="shared" si="921"/>
        <v>0</v>
      </c>
      <c r="BE1818">
        <f t="shared" si="922"/>
        <v>0</v>
      </c>
      <c r="BF1818">
        <f t="shared" si="923"/>
        <v>0</v>
      </c>
      <c r="BG1818" s="558">
        <f t="shared" ref="BG1818:BI1818" si="1014">IF(OR(M1691="NS",M1957="NS",S1218="NS"),0,IF(AND(M1691="NA",M1957="NA",S1218="NA"),0,IF(SUM(M1691,M1957)&gt;=S1218,0,1)))</f>
        <v>0</v>
      </c>
      <c r="BH1818" s="562">
        <f t="shared" si="1014"/>
        <v>0</v>
      </c>
      <c r="BI1818" s="560">
        <f t="shared" si="1014"/>
        <v>0</v>
      </c>
      <c r="BJ1818" s="564">
        <f t="shared" ref="BJ1818:BL1818" si="1015">IF(OR(M1691="NS",V1218="NS",AB1218="NS"),0,IF(AND(M1691="NA",V1218="NA",AB1218="NA"),0,IF(M1691&gt;=SUM(V1218,AB1218),0,1)))</f>
        <v>0</v>
      </c>
      <c r="BK1818" s="366">
        <f t="shared" si="1015"/>
        <v>0</v>
      </c>
      <c r="BL1818" s="465">
        <f t="shared" si="1015"/>
        <v>0</v>
      </c>
      <c r="BM1818" s="565">
        <f t="shared" ref="BM1818:BO1818" si="1016">IF(OR(M1957="NS",Y1218="NS",AB1218="NS"),0,IF(AND(M1957="NA",Y1218="NA",AB1218="NA"),0,IF(M1957&gt;=SUM(Y1218,AB1218),0,1)))</f>
        <v>0</v>
      </c>
      <c r="BN1818" s="422">
        <f t="shared" si="1016"/>
        <v>0</v>
      </c>
      <c r="BO1818" s="567">
        <f t="shared" si="1016"/>
        <v>0</v>
      </c>
      <c r="BP1818" s="338">
        <f t="shared" si="775"/>
        <v>0</v>
      </c>
      <c r="BQ1818" s="294" t="str">
        <f>IF(BP1818=0,"",
IF(SUM($BP$1756:BP1818)=1,BR1818,
IF($BP$1877&gt;SUM($BP$1756:BP1818),_xlfn.CONCAT(", ",BR1818),
IF($BP$1877=SUM($BP$1756:BP1818),_xlfn.CONCAT(" y ",BR1818)))))</f>
        <v/>
      </c>
      <c r="BR1818" s="89" t="s">
        <v>5208</v>
      </c>
      <c r="BS1818" s="560">
        <f t="shared" si="776"/>
        <v>0</v>
      </c>
      <c r="BT1818" s="575">
        <f t="shared" si="777"/>
        <v>0</v>
      </c>
      <c r="BU1818" s="572">
        <f t="shared" si="778"/>
        <v>0</v>
      </c>
      <c r="BV1818" s="560">
        <f t="shared" si="779"/>
        <v>0</v>
      </c>
      <c r="BW1818" s="575">
        <f t="shared" si="780"/>
        <v>0</v>
      </c>
      <c r="BX1818" s="572">
        <f t="shared" si="781"/>
        <v>0</v>
      </c>
      <c r="BY1818" s="560">
        <f t="shared" si="782"/>
        <v>0</v>
      </c>
      <c r="BZ1818" s="575">
        <f t="shared" si="783"/>
        <v>0</v>
      </c>
      <c r="CA1818" s="572">
        <f t="shared" si="784"/>
        <v>0</v>
      </c>
      <c r="CB1818" s="560">
        <f t="shared" si="785"/>
        <v>0</v>
      </c>
      <c r="CC1818" s="575">
        <f t="shared" si="786"/>
        <v>0</v>
      </c>
      <c r="CD1818" s="572">
        <f t="shared" si="787"/>
        <v>0</v>
      </c>
      <c r="CE1818" s="560">
        <f t="shared" si="788"/>
        <v>0</v>
      </c>
      <c r="CF1818" s="575">
        <f t="shared" si="789"/>
        <v>0</v>
      </c>
      <c r="CG1818" s="572">
        <f t="shared" si="790"/>
        <v>0</v>
      </c>
      <c r="CH1818" s="560">
        <f t="shared" si="791"/>
        <v>0</v>
      </c>
      <c r="CI1818" s="575">
        <f t="shared" si="792"/>
        <v>0</v>
      </c>
      <c r="CJ1818" s="572">
        <f t="shared" si="793"/>
        <v>0</v>
      </c>
      <c r="CK1818" s="560">
        <f t="shared" si="794"/>
        <v>0</v>
      </c>
      <c r="CL1818" s="575">
        <f t="shared" si="795"/>
        <v>0</v>
      </c>
      <c r="CM1818" s="572">
        <f t="shared" si="796"/>
        <v>0</v>
      </c>
      <c r="CN1818" s="560">
        <f t="shared" si="797"/>
        <v>0</v>
      </c>
      <c r="CO1818" s="575">
        <f t="shared" si="798"/>
        <v>0</v>
      </c>
      <c r="CP1818" s="572">
        <f t="shared" si="799"/>
        <v>0</v>
      </c>
      <c r="CQ1818" s="560">
        <f t="shared" si="800"/>
        <v>0</v>
      </c>
      <c r="CR1818" s="575">
        <f t="shared" si="801"/>
        <v>0</v>
      </c>
      <c r="CS1818" s="572">
        <f t="shared" si="802"/>
        <v>0</v>
      </c>
      <c r="CT1818" s="560">
        <f t="shared" si="803"/>
        <v>0</v>
      </c>
      <c r="CU1818" s="575">
        <f t="shared" si="804"/>
        <v>0</v>
      </c>
      <c r="CV1818" s="572">
        <f t="shared" si="805"/>
        <v>0</v>
      </c>
      <c r="CW1818" s="560">
        <f t="shared" si="806"/>
        <v>0</v>
      </c>
      <c r="CX1818" s="575">
        <f t="shared" si="807"/>
        <v>0</v>
      </c>
      <c r="CY1818" s="572">
        <f t="shared" si="808"/>
        <v>0</v>
      </c>
      <c r="CZ1818" s="293">
        <f t="shared" si="809"/>
        <v>0</v>
      </c>
      <c r="DA1818" s="294" t="str">
        <f>IF(CZ1818=0,"",
IF(SUM($CZ$1756:CZ1818)=1,DB1818,
IF($CZ$1877&gt;SUM($CZ$1756:CZ1818),_xlfn.CONCAT(", ",DB1818),
IF($CZ$1877=SUM($CZ$1756:CZ1818),_xlfn.CONCAT(" y ",DB1818)))))</f>
        <v/>
      </c>
      <c r="DB1818" s="89" t="s">
        <v>5208</v>
      </c>
    </row>
    <row r="1819" spans="1:106" ht="15" customHeight="1">
      <c r="A1819" s="64"/>
      <c r="B1819" s="11"/>
      <c r="C1819" s="58" t="s">
        <v>5209</v>
      </c>
      <c r="D1819" s="1020" t="str">
        <f>IF(CNGE_2025_M1_Secc5_Sub1!$D93="","",CNGE_2025_M1_Secc5_Sub1!$D93)</f>
        <v/>
      </c>
      <c r="E1819" s="889"/>
      <c r="F1819" s="889"/>
      <c r="G1819" s="889"/>
      <c r="H1819" s="889"/>
      <c r="I1819" s="889"/>
      <c r="J1819" s="889"/>
      <c r="K1819" s="889"/>
      <c r="L1819" s="890"/>
      <c r="M1819" s="818"/>
      <c r="N1819" s="818"/>
      <c r="O1819" s="818"/>
      <c r="P1819" s="818"/>
      <c r="Q1819" s="818"/>
      <c r="R1819" s="818"/>
      <c r="S1819" s="818"/>
      <c r="T1819" s="818"/>
      <c r="U1819" s="818"/>
      <c r="V1819" s="818"/>
      <c r="W1819" s="818"/>
      <c r="X1819" s="818"/>
      <c r="Y1819" s="818"/>
      <c r="Z1819" s="818"/>
      <c r="AA1819" s="818"/>
      <c r="AB1819" s="818"/>
      <c r="AC1819" s="818"/>
      <c r="AD1819" s="818"/>
      <c r="AI1819">
        <f t="shared" si="900"/>
        <v>0</v>
      </c>
      <c r="AJ1819">
        <f t="shared" si="901"/>
        <v>0</v>
      </c>
      <c r="AK1819">
        <f t="shared" si="902"/>
        <v>0</v>
      </c>
      <c r="AL1819">
        <f t="shared" si="903"/>
        <v>0</v>
      </c>
      <c r="AM1819">
        <f t="shared" si="904"/>
        <v>0</v>
      </c>
      <c r="AN1819">
        <f t="shared" si="905"/>
        <v>0</v>
      </c>
      <c r="AO1819">
        <f t="shared" si="906"/>
        <v>0</v>
      </c>
      <c r="AP1819">
        <f t="shared" si="907"/>
        <v>0</v>
      </c>
      <c r="AQ1819">
        <f t="shared" si="908"/>
        <v>0</v>
      </c>
      <c r="AR1819">
        <f t="shared" si="909"/>
        <v>0</v>
      </c>
      <c r="AS1819">
        <f t="shared" si="910"/>
        <v>0</v>
      </c>
      <c r="AT1819">
        <f t="shared" si="911"/>
        <v>0</v>
      </c>
      <c r="AU1819">
        <f t="shared" si="912"/>
        <v>0</v>
      </c>
      <c r="AV1819">
        <f t="shared" si="913"/>
        <v>0</v>
      </c>
      <c r="AW1819">
        <f t="shared" si="914"/>
        <v>0</v>
      </c>
      <c r="AX1819">
        <f t="shared" si="915"/>
        <v>0</v>
      </c>
      <c r="AY1819">
        <f t="shared" si="916"/>
        <v>0</v>
      </c>
      <c r="AZ1819">
        <f t="shared" si="917"/>
        <v>0</v>
      </c>
      <c r="BA1819">
        <f t="shared" si="918"/>
        <v>0</v>
      </c>
      <c r="BB1819">
        <f t="shared" si="919"/>
        <v>0</v>
      </c>
      <c r="BC1819">
        <f t="shared" si="920"/>
        <v>0</v>
      </c>
      <c r="BD1819">
        <f t="shared" si="921"/>
        <v>0</v>
      </c>
      <c r="BE1819">
        <f t="shared" si="922"/>
        <v>0</v>
      </c>
      <c r="BF1819">
        <f t="shared" si="923"/>
        <v>0</v>
      </c>
      <c r="BG1819" s="558">
        <f t="shared" ref="BG1819:BI1819" si="1017">IF(OR(M1692="NS",M1958="NS",S1219="NS"),0,IF(AND(M1692="NA",M1958="NA",S1219="NA"),0,IF(SUM(M1692,M1958)&gt;=S1219,0,1)))</f>
        <v>0</v>
      </c>
      <c r="BH1819" s="562">
        <f t="shared" si="1017"/>
        <v>0</v>
      </c>
      <c r="BI1819" s="560">
        <f t="shared" si="1017"/>
        <v>0</v>
      </c>
      <c r="BJ1819" s="564">
        <f t="shared" ref="BJ1819:BL1819" si="1018">IF(OR(M1692="NS",V1219="NS",AB1219="NS"),0,IF(AND(M1692="NA",V1219="NA",AB1219="NA"),0,IF(M1692&gt;=SUM(V1219,AB1219),0,1)))</f>
        <v>0</v>
      </c>
      <c r="BK1819" s="366">
        <f t="shared" si="1018"/>
        <v>0</v>
      </c>
      <c r="BL1819" s="465">
        <f t="shared" si="1018"/>
        <v>0</v>
      </c>
      <c r="BM1819" s="565">
        <f t="shared" ref="BM1819:BO1819" si="1019">IF(OR(M1958="NS",Y1219="NS",AB1219="NS"),0,IF(AND(M1958="NA",Y1219="NA",AB1219="NA"),0,IF(M1958&gt;=SUM(Y1219,AB1219),0,1)))</f>
        <v>0</v>
      </c>
      <c r="BN1819" s="422">
        <f t="shared" si="1019"/>
        <v>0</v>
      </c>
      <c r="BO1819" s="567">
        <f t="shared" si="1019"/>
        <v>0</v>
      </c>
      <c r="BP1819" s="338">
        <f t="shared" si="775"/>
        <v>0</v>
      </c>
      <c r="BQ1819" s="294" t="str">
        <f>IF(BP1819=0,"",
IF(SUM($BP$1756:BP1819)=1,BR1819,
IF($BP$1877&gt;SUM($BP$1756:BP1819),_xlfn.CONCAT(", ",BR1819),
IF($BP$1877=SUM($BP$1756:BP1819),_xlfn.CONCAT(" y ",BR1819)))))</f>
        <v/>
      </c>
      <c r="BR1819" s="89" t="s">
        <v>5210</v>
      </c>
      <c r="BS1819" s="560">
        <f t="shared" si="776"/>
        <v>0</v>
      </c>
      <c r="BT1819" s="575">
        <f t="shared" si="777"/>
        <v>0</v>
      </c>
      <c r="BU1819" s="572">
        <f t="shared" si="778"/>
        <v>0</v>
      </c>
      <c r="BV1819" s="560">
        <f t="shared" si="779"/>
        <v>0</v>
      </c>
      <c r="BW1819" s="575">
        <f t="shared" si="780"/>
        <v>0</v>
      </c>
      <c r="BX1819" s="572">
        <f t="shared" si="781"/>
        <v>0</v>
      </c>
      <c r="BY1819" s="560">
        <f t="shared" si="782"/>
        <v>0</v>
      </c>
      <c r="BZ1819" s="575">
        <f t="shared" si="783"/>
        <v>0</v>
      </c>
      <c r="CA1819" s="572">
        <f t="shared" si="784"/>
        <v>0</v>
      </c>
      <c r="CB1819" s="560">
        <f t="shared" si="785"/>
        <v>0</v>
      </c>
      <c r="CC1819" s="575">
        <f t="shared" si="786"/>
        <v>0</v>
      </c>
      <c r="CD1819" s="572">
        <f t="shared" si="787"/>
        <v>0</v>
      </c>
      <c r="CE1819" s="560">
        <f t="shared" si="788"/>
        <v>0</v>
      </c>
      <c r="CF1819" s="575">
        <f t="shared" si="789"/>
        <v>0</v>
      </c>
      <c r="CG1819" s="572">
        <f t="shared" si="790"/>
        <v>0</v>
      </c>
      <c r="CH1819" s="560">
        <f t="shared" si="791"/>
        <v>0</v>
      </c>
      <c r="CI1819" s="575">
        <f t="shared" si="792"/>
        <v>0</v>
      </c>
      <c r="CJ1819" s="572">
        <f t="shared" si="793"/>
        <v>0</v>
      </c>
      <c r="CK1819" s="560">
        <f t="shared" si="794"/>
        <v>0</v>
      </c>
      <c r="CL1819" s="575">
        <f t="shared" si="795"/>
        <v>0</v>
      </c>
      <c r="CM1819" s="572">
        <f t="shared" si="796"/>
        <v>0</v>
      </c>
      <c r="CN1819" s="560">
        <f t="shared" si="797"/>
        <v>0</v>
      </c>
      <c r="CO1819" s="575">
        <f t="shared" si="798"/>
        <v>0</v>
      </c>
      <c r="CP1819" s="572">
        <f t="shared" si="799"/>
        <v>0</v>
      </c>
      <c r="CQ1819" s="560">
        <f t="shared" si="800"/>
        <v>0</v>
      </c>
      <c r="CR1819" s="575">
        <f t="shared" si="801"/>
        <v>0</v>
      </c>
      <c r="CS1819" s="572">
        <f t="shared" si="802"/>
        <v>0</v>
      </c>
      <c r="CT1819" s="560">
        <f t="shared" si="803"/>
        <v>0</v>
      </c>
      <c r="CU1819" s="575">
        <f t="shared" si="804"/>
        <v>0</v>
      </c>
      <c r="CV1819" s="572">
        <f t="shared" si="805"/>
        <v>0</v>
      </c>
      <c r="CW1819" s="560">
        <f t="shared" si="806"/>
        <v>0</v>
      </c>
      <c r="CX1819" s="575">
        <f t="shared" si="807"/>
        <v>0</v>
      </c>
      <c r="CY1819" s="572">
        <f t="shared" si="808"/>
        <v>0</v>
      </c>
      <c r="CZ1819" s="293">
        <f t="shared" si="809"/>
        <v>0</v>
      </c>
      <c r="DA1819" s="294" t="str">
        <f>IF(CZ1819=0,"",
IF(SUM($CZ$1756:CZ1819)=1,DB1819,
IF($CZ$1877&gt;SUM($CZ$1756:CZ1819),_xlfn.CONCAT(", ",DB1819),
IF($CZ$1877=SUM($CZ$1756:CZ1819),_xlfn.CONCAT(" y ",DB1819)))))</f>
        <v/>
      </c>
      <c r="DB1819" s="89" t="s">
        <v>5210</v>
      </c>
    </row>
    <row r="1820" spans="1:106" ht="15" customHeight="1">
      <c r="A1820" s="64"/>
      <c r="B1820" s="11"/>
      <c r="C1820" s="58" t="s">
        <v>5211</v>
      </c>
      <c r="D1820" s="1020" t="str">
        <f>IF(CNGE_2025_M1_Secc5_Sub1!$D94="","",CNGE_2025_M1_Secc5_Sub1!$D94)</f>
        <v/>
      </c>
      <c r="E1820" s="889"/>
      <c r="F1820" s="889"/>
      <c r="G1820" s="889"/>
      <c r="H1820" s="889"/>
      <c r="I1820" s="889"/>
      <c r="J1820" s="889"/>
      <c r="K1820" s="889"/>
      <c r="L1820" s="890"/>
      <c r="M1820" s="818"/>
      <c r="N1820" s="818"/>
      <c r="O1820" s="818"/>
      <c r="P1820" s="818"/>
      <c r="Q1820" s="818"/>
      <c r="R1820" s="818"/>
      <c r="S1820" s="818"/>
      <c r="T1820" s="818"/>
      <c r="U1820" s="818"/>
      <c r="V1820" s="818"/>
      <c r="W1820" s="818"/>
      <c r="X1820" s="818"/>
      <c r="Y1820" s="818"/>
      <c r="Z1820" s="818"/>
      <c r="AA1820" s="818"/>
      <c r="AB1820" s="818"/>
      <c r="AC1820" s="818"/>
      <c r="AD1820" s="818"/>
      <c r="AI1820">
        <f t="shared" ref="AI1820:AI1851" si="1020">M1820</f>
        <v>0</v>
      </c>
      <c r="AJ1820">
        <f t="shared" ref="AJ1820:AJ1851" si="1021">COUNTIF(N1820:O1820,"NS")</f>
        <v>0</v>
      </c>
      <c r="AK1820">
        <f t="shared" ref="AK1820:AK1851" si="1022">SUM(N1820:O1820)</f>
        <v>0</v>
      </c>
      <c r="AL1820">
        <f t="shared" ref="AL1820:AL1851" si="1023">IF(COUNTIF(M1820:O1820,"NA")=3,0,IF(OR(AND(AI1820=0,AJ1820&gt;0),AND(AI1820="NS",AK1820&gt;0), AND(AI1820="NS", AJ1820=0,AK1820=0)), 1, IF(OR(AND(AI1820&gt;0,AJ1820&gt;1,AI1820&gt;AK1820), AND(AI1820="NS",AJ1820=2), AND(AI1820="NS",AK1820=0,AJ1820&gt;0),AI1820=AK1820), 0, 1)))</f>
        <v>0</v>
      </c>
      <c r="AM1820">
        <f t="shared" ref="AM1820:AM1851" si="1024">P1820</f>
        <v>0</v>
      </c>
      <c r="AN1820">
        <f t="shared" ref="AN1820:AN1851" si="1025">COUNTIF(Q1820:R1820,"NS")</f>
        <v>0</v>
      </c>
      <c r="AO1820">
        <f t="shared" ref="AO1820:AO1851" si="1026">SUM(Q1820:R1820)</f>
        <v>0</v>
      </c>
      <c r="AP1820">
        <f t="shared" ref="AP1820:AP1851" si="1027">IF(COUNTIF(P1820:R1820,"NA")=3,0,IF(OR(AND(AM1820=0,AN1820&gt;0),AND(AM1820="NS",AO1820&gt;0), AND(AM1820="NS", AN1820=0,AO1820=0)), 1, IF(OR(AND(AM1820&gt;0,AN1820&gt;1,AM1820&gt;AO1820), AND(AM1820="NS",AN1820=2), AND(AM1820="NS",AO1820=0,AN1820&gt;0),AM1820=AO1820), 0, 1)))</f>
        <v>0</v>
      </c>
      <c r="AQ1820">
        <f t="shared" ref="AQ1820:AQ1851" si="1028">S1820</f>
        <v>0</v>
      </c>
      <c r="AR1820">
        <f t="shared" ref="AR1820:AR1851" si="1029">COUNTIF(T1820:U1820,"NS")</f>
        <v>0</v>
      </c>
      <c r="AS1820">
        <f t="shared" ref="AS1820:AS1851" si="1030">SUM(T1820:U1820)</f>
        <v>0</v>
      </c>
      <c r="AT1820">
        <f t="shared" ref="AT1820:AT1851" si="1031">IF(COUNTIF(S1820:U1820,"NA")=3,0,IF(OR(AND(AQ1820=0,AR1820&gt;0),AND(AQ1820="NS",AS1820&gt;0), AND(AQ1820="NS", AR1820=0,AS1820=0)), 1, IF(OR(AND(AQ1820&gt;0,AR1820&gt;1,AQ1820&gt;AS1820), AND(AQ1820="NS",AR1820=2), AND(AQ1820="NS",AS1820=0,AR1820&gt;0),AQ1820=AS1820), 0, 1)))</f>
        <v>0</v>
      </c>
      <c r="AU1820">
        <f t="shared" ref="AU1820:AU1851" si="1032">V1820</f>
        <v>0</v>
      </c>
      <c r="AV1820">
        <f t="shared" ref="AV1820:AV1851" si="1033">COUNTIF(W1820:X1820,"NS")</f>
        <v>0</v>
      </c>
      <c r="AW1820">
        <f t="shared" ref="AW1820:AW1851" si="1034">SUM(W1820:X1820)</f>
        <v>0</v>
      </c>
      <c r="AX1820">
        <f t="shared" ref="AX1820:AX1851" si="1035">IF(COUNTIF(V1820:X1820,"NA")=3,0,IF(OR(AND(AU1820=0,AV1820&gt;0),AND(AU1820="NS",AW1820&gt;0), AND(AU1820="NS", AV1820=0,AW1820=0)), 1, IF(OR(AND(AU1820&gt;0,AV1820&gt;1,AU1820&gt;AW1820), AND(AU1820="NS",AV1820=2), AND(AU1820="NS",AW1820=0,AV1820&gt;0),AU1820=AW1820), 0, 1)))</f>
        <v>0</v>
      </c>
      <c r="AY1820">
        <f t="shared" ref="AY1820:AY1851" si="1036">Y1820</f>
        <v>0</v>
      </c>
      <c r="AZ1820">
        <f t="shared" ref="AZ1820:AZ1851" si="1037">COUNTIF(Z1820:AA1820,"NS")</f>
        <v>0</v>
      </c>
      <c r="BA1820">
        <f t="shared" ref="BA1820:BA1851" si="1038">SUM(Z1820:AA1820)</f>
        <v>0</v>
      </c>
      <c r="BB1820">
        <f t="shared" ref="BB1820:BB1851" si="1039">IF(COUNTIF(Y1820:AA1820,"NA")=3,0,IF(OR(AND(AY1820=0,AZ1820&gt;0),AND(AY1820="NS",BA1820&gt;0), AND(AY1820="NS", AZ1820=0,BA1820=0)), 1, IF(OR(AND(AY1820&gt;0,AZ1820&gt;1,AY1820&gt;BA1820), AND(AY1820="NS",AZ1820=2), AND(AY1820="NS",BA1820=0,AZ1820&gt;0),AY1820=BA1820), 0, 1)))</f>
        <v>0</v>
      </c>
      <c r="BC1820">
        <f t="shared" ref="BC1820:BC1851" si="1040">AB1820</f>
        <v>0</v>
      </c>
      <c r="BD1820">
        <f t="shared" ref="BD1820:BD1851" si="1041">COUNTIF(AC1820:AD1820,"NS")</f>
        <v>0</v>
      </c>
      <c r="BE1820">
        <f t="shared" ref="BE1820:BE1851" si="1042">SUM(AC1820:AD1820)</f>
        <v>0</v>
      </c>
      <c r="BF1820">
        <f t="shared" ref="BF1820:BF1851" si="1043">IF(COUNTIF(AB1820:AD1820,"NA")=3,0,IF(OR(AND(BC1820=0,BD1820&gt;0),AND(BC1820="NS",BE1820&gt;0), AND(BC1820="NS", BD1820=0,BE1820=0)), 1, IF(OR(AND(BC1820&gt;0,BD1820&gt;1,BC1820&gt;BE1820), AND(BC1820="NS",BD1820=2), AND(BC1820="NS",BE1820=0,BD1820&gt;0),BC1820=BE1820), 0, 1)))</f>
        <v>0</v>
      </c>
      <c r="BG1820" s="558">
        <f t="shared" ref="BG1820:BI1820" si="1044">IF(OR(M1693="NS",M1959="NS",S1220="NS"),0,IF(AND(M1693="NA",M1959="NA",S1220="NA"),0,IF(SUM(M1693,M1959)&gt;=S1220,0,1)))</f>
        <v>0</v>
      </c>
      <c r="BH1820" s="562">
        <f t="shared" si="1044"/>
        <v>0</v>
      </c>
      <c r="BI1820" s="560">
        <f t="shared" si="1044"/>
        <v>0</v>
      </c>
      <c r="BJ1820" s="564">
        <f t="shared" ref="BJ1820:BL1820" si="1045">IF(OR(M1693="NS",V1220="NS",AB1220="NS"),0,IF(AND(M1693="NA",V1220="NA",AB1220="NA"),0,IF(M1693&gt;=SUM(V1220,AB1220),0,1)))</f>
        <v>0</v>
      </c>
      <c r="BK1820" s="366">
        <f t="shared" si="1045"/>
        <v>0</v>
      </c>
      <c r="BL1820" s="465">
        <f t="shared" si="1045"/>
        <v>0</v>
      </c>
      <c r="BM1820" s="565">
        <f t="shared" ref="BM1820:BO1820" si="1046">IF(OR(M1959="NS",Y1220="NS",AB1220="NS"),0,IF(AND(M1959="NA",Y1220="NA",AB1220="NA"),0,IF(M1959&gt;=SUM(Y1220,AB1220),0,1)))</f>
        <v>0</v>
      </c>
      <c r="BN1820" s="422">
        <f t="shared" si="1046"/>
        <v>0</v>
      </c>
      <c r="BO1820" s="567">
        <f t="shared" si="1046"/>
        <v>0</v>
      </c>
      <c r="BP1820" s="338">
        <f t="shared" si="775"/>
        <v>0</v>
      </c>
      <c r="BQ1820" s="294" t="str">
        <f>IF(BP1820=0,"",
IF(SUM($BP$1756:BP1820)=1,BR1820,
IF($BP$1877&gt;SUM($BP$1756:BP1820),_xlfn.CONCAT(", ",BR1820),
IF($BP$1877=SUM($BP$1756:BP1820),_xlfn.CONCAT(" y ",BR1820)))))</f>
        <v/>
      </c>
      <c r="BR1820" s="89" t="s">
        <v>5212</v>
      </c>
      <c r="BS1820" s="560">
        <f t="shared" si="776"/>
        <v>0</v>
      </c>
      <c r="BT1820" s="575">
        <f t="shared" si="777"/>
        <v>0</v>
      </c>
      <c r="BU1820" s="572">
        <f t="shared" si="778"/>
        <v>0</v>
      </c>
      <c r="BV1820" s="560">
        <f t="shared" si="779"/>
        <v>0</v>
      </c>
      <c r="BW1820" s="575">
        <f t="shared" si="780"/>
        <v>0</v>
      </c>
      <c r="BX1820" s="572">
        <f t="shared" si="781"/>
        <v>0</v>
      </c>
      <c r="BY1820" s="560">
        <f t="shared" si="782"/>
        <v>0</v>
      </c>
      <c r="BZ1820" s="575">
        <f t="shared" si="783"/>
        <v>0</v>
      </c>
      <c r="CA1820" s="572">
        <f t="shared" si="784"/>
        <v>0</v>
      </c>
      <c r="CB1820" s="560">
        <f t="shared" si="785"/>
        <v>0</v>
      </c>
      <c r="CC1820" s="575">
        <f t="shared" si="786"/>
        <v>0</v>
      </c>
      <c r="CD1820" s="572">
        <f t="shared" si="787"/>
        <v>0</v>
      </c>
      <c r="CE1820" s="560">
        <f t="shared" si="788"/>
        <v>0</v>
      </c>
      <c r="CF1820" s="575">
        <f t="shared" si="789"/>
        <v>0</v>
      </c>
      <c r="CG1820" s="572">
        <f t="shared" si="790"/>
        <v>0</v>
      </c>
      <c r="CH1820" s="560">
        <f t="shared" si="791"/>
        <v>0</v>
      </c>
      <c r="CI1820" s="575">
        <f t="shared" si="792"/>
        <v>0</v>
      </c>
      <c r="CJ1820" s="572">
        <f t="shared" si="793"/>
        <v>0</v>
      </c>
      <c r="CK1820" s="560">
        <f t="shared" si="794"/>
        <v>0</v>
      </c>
      <c r="CL1820" s="575">
        <f t="shared" si="795"/>
        <v>0</v>
      </c>
      <c r="CM1820" s="572">
        <f t="shared" si="796"/>
        <v>0</v>
      </c>
      <c r="CN1820" s="560">
        <f t="shared" si="797"/>
        <v>0</v>
      </c>
      <c r="CO1820" s="575">
        <f t="shared" si="798"/>
        <v>0</v>
      </c>
      <c r="CP1820" s="572">
        <f t="shared" si="799"/>
        <v>0</v>
      </c>
      <c r="CQ1820" s="560">
        <f t="shared" si="800"/>
        <v>0</v>
      </c>
      <c r="CR1820" s="575">
        <f t="shared" si="801"/>
        <v>0</v>
      </c>
      <c r="CS1820" s="572">
        <f t="shared" si="802"/>
        <v>0</v>
      </c>
      <c r="CT1820" s="560">
        <f t="shared" si="803"/>
        <v>0</v>
      </c>
      <c r="CU1820" s="575">
        <f t="shared" si="804"/>
        <v>0</v>
      </c>
      <c r="CV1820" s="572">
        <f t="shared" si="805"/>
        <v>0</v>
      </c>
      <c r="CW1820" s="560">
        <f t="shared" si="806"/>
        <v>0</v>
      </c>
      <c r="CX1820" s="575">
        <f t="shared" si="807"/>
        <v>0</v>
      </c>
      <c r="CY1820" s="572">
        <f t="shared" si="808"/>
        <v>0</v>
      </c>
      <c r="CZ1820" s="293">
        <f t="shared" si="809"/>
        <v>0</v>
      </c>
      <c r="DA1820" s="294" t="str">
        <f>IF(CZ1820=0,"",
IF(SUM($CZ$1756:CZ1820)=1,DB1820,
IF($CZ$1877&gt;SUM($CZ$1756:CZ1820),_xlfn.CONCAT(", ",DB1820),
IF($CZ$1877=SUM($CZ$1756:CZ1820),_xlfn.CONCAT(" y ",DB1820)))))</f>
        <v/>
      </c>
      <c r="DB1820" s="89" t="s">
        <v>5212</v>
      </c>
    </row>
    <row r="1821" spans="1:106" ht="15" customHeight="1">
      <c r="A1821" s="64"/>
      <c r="B1821" s="11"/>
      <c r="C1821" s="58" t="s">
        <v>5213</v>
      </c>
      <c r="D1821" s="1020" t="str">
        <f>IF(CNGE_2025_M1_Secc5_Sub1!$D95="","",CNGE_2025_M1_Secc5_Sub1!$D95)</f>
        <v/>
      </c>
      <c r="E1821" s="889"/>
      <c r="F1821" s="889"/>
      <c r="G1821" s="889"/>
      <c r="H1821" s="889"/>
      <c r="I1821" s="889"/>
      <c r="J1821" s="889"/>
      <c r="K1821" s="889"/>
      <c r="L1821" s="890"/>
      <c r="M1821" s="818"/>
      <c r="N1821" s="818"/>
      <c r="O1821" s="818"/>
      <c r="P1821" s="818"/>
      <c r="Q1821" s="818"/>
      <c r="R1821" s="818"/>
      <c r="S1821" s="818"/>
      <c r="T1821" s="818"/>
      <c r="U1821" s="818"/>
      <c r="V1821" s="818"/>
      <c r="W1821" s="818"/>
      <c r="X1821" s="818"/>
      <c r="Y1821" s="818"/>
      <c r="Z1821" s="818"/>
      <c r="AA1821" s="818"/>
      <c r="AB1821" s="818"/>
      <c r="AC1821" s="818"/>
      <c r="AD1821" s="818"/>
      <c r="AI1821">
        <f t="shared" si="1020"/>
        <v>0</v>
      </c>
      <c r="AJ1821">
        <f t="shared" si="1021"/>
        <v>0</v>
      </c>
      <c r="AK1821">
        <f t="shared" si="1022"/>
        <v>0</v>
      </c>
      <c r="AL1821">
        <f t="shared" si="1023"/>
        <v>0</v>
      </c>
      <c r="AM1821">
        <f t="shared" si="1024"/>
        <v>0</v>
      </c>
      <c r="AN1821">
        <f t="shared" si="1025"/>
        <v>0</v>
      </c>
      <c r="AO1821">
        <f t="shared" si="1026"/>
        <v>0</v>
      </c>
      <c r="AP1821">
        <f t="shared" si="1027"/>
        <v>0</v>
      </c>
      <c r="AQ1821">
        <f t="shared" si="1028"/>
        <v>0</v>
      </c>
      <c r="AR1821">
        <f t="shared" si="1029"/>
        <v>0</v>
      </c>
      <c r="AS1821">
        <f t="shared" si="1030"/>
        <v>0</v>
      </c>
      <c r="AT1821">
        <f t="shared" si="1031"/>
        <v>0</v>
      </c>
      <c r="AU1821">
        <f t="shared" si="1032"/>
        <v>0</v>
      </c>
      <c r="AV1821">
        <f t="shared" si="1033"/>
        <v>0</v>
      </c>
      <c r="AW1821">
        <f t="shared" si="1034"/>
        <v>0</v>
      </c>
      <c r="AX1821">
        <f t="shared" si="1035"/>
        <v>0</v>
      </c>
      <c r="AY1821">
        <f t="shared" si="1036"/>
        <v>0</v>
      </c>
      <c r="AZ1821">
        <f t="shared" si="1037"/>
        <v>0</v>
      </c>
      <c r="BA1821">
        <f t="shared" si="1038"/>
        <v>0</v>
      </c>
      <c r="BB1821">
        <f t="shared" si="1039"/>
        <v>0</v>
      </c>
      <c r="BC1821">
        <f t="shared" si="1040"/>
        <v>0</v>
      </c>
      <c r="BD1821">
        <f t="shared" si="1041"/>
        <v>0</v>
      </c>
      <c r="BE1821">
        <f t="shared" si="1042"/>
        <v>0</v>
      </c>
      <c r="BF1821">
        <f t="shared" si="1043"/>
        <v>0</v>
      </c>
      <c r="BG1821" s="558">
        <f t="shared" ref="BG1821:BI1821" si="1047">IF(OR(M1694="NS",M1960="NS",S1221="NS"),0,IF(AND(M1694="NA",M1960="NA",S1221="NA"),0,IF(SUM(M1694,M1960)&gt;=S1221,0,1)))</f>
        <v>0</v>
      </c>
      <c r="BH1821" s="562">
        <f t="shared" si="1047"/>
        <v>0</v>
      </c>
      <c r="BI1821" s="560">
        <f t="shared" si="1047"/>
        <v>0</v>
      </c>
      <c r="BJ1821" s="564">
        <f t="shared" ref="BJ1821:BL1821" si="1048">IF(OR(M1694="NS",V1221="NS",AB1221="NS"),0,IF(AND(M1694="NA",V1221="NA",AB1221="NA"),0,IF(M1694&gt;=SUM(V1221,AB1221),0,1)))</f>
        <v>0</v>
      </c>
      <c r="BK1821" s="366">
        <f t="shared" si="1048"/>
        <v>0</v>
      </c>
      <c r="BL1821" s="465">
        <f t="shared" si="1048"/>
        <v>0</v>
      </c>
      <c r="BM1821" s="565">
        <f t="shared" ref="BM1821:BO1821" si="1049">IF(OR(M1960="NS",Y1221="NS",AB1221="NS"),0,IF(AND(M1960="NA",Y1221="NA",AB1221="NA"),0,IF(M1960&gt;=SUM(Y1221,AB1221),0,1)))</f>
        <v>0</v>
      </c>
      <c r="BN1821" s="422">
        <f t="shared" si="1049"/>
        <v>0</v>
      </c>
      <c r="BO1821" s="567">
        <f t="shared" si="1049"/>
        <v>0</v>
      </c>
      <c r="BP1821" s="338">
        <f t="shared" ref="BP1821:BP1876" si="1050">IF(SUM(BG1821:BO1821)=0,0,1)</f>
        <v>0</v>
      </c>
      <c r="BQ1821" s="294" t="str">
        <f>IF(BP1821=0,"",
IF(SUM($BP$1756:BP1821)=1,BR1821,
IF($BP$1877&gt;SUM($BP$1756:BP1821),_xlfn.CONCAT(", ",BR1821),
IF($BP$1877=SUM($BP$1756:BP1821),_xlfn.CONCAT(" y ",BR1821)))))</f>
        <v/>
      </c>
      <c r="BR1821" s="89" t="s">
        <v>5214</v>
      </c>
      <c r="BS1821" s="560">
        <f t="shared" ref="BS1821:BS1876" si="1051">IF(OR(P1694="NS",$V1221="NS",$AB1221="NS"),0,IF(AND(P1694="NA",$V1221="NA",$AB1221="NA"),0,IF(P1694&lt;=SUM($V1221,$AB1221),0,1)))</f>
        <v>0</v>
      </c>
      <c r="BT1821" s="575">
        <f t="shared" ref="BT1821:BT1876" si="1052">IF(OR(Q1694="NS",$W1221="NS",$AC1221="NS"),0,IF(AND(Q1694="NA",$W1221="NA",$AC1221="NA"),0,IF(Q1694&lt;=SUM($W1221,$AC1221),0,1)))</f>
        <v>0</v>
      </c>
      <c r="BU1821" s="572">
        <f t="shared" ref="BU1821:BU1876" si="1053">IF(OR(R1694="NS",$X1221="NS",$AD1221="NS"),0,IF(AND(R1694="NA",$X1221="NA",$AD1221="NA"),0,IF(R1694&lt;=SUM($X1221,$AD1221),0,1)))</f>
        <v>0</v>
      </c>
      <c r="BV1821" s="560">
        <f t="shared" ref="BV1821:BV1876" si="1054">IF(OR(S1694="NS",$V1221="NS",$AB1221="NS"),0,IF(AND(S1694="NA",$V1221="NA",$AB1221="NA"),0,IF(S1694&lt;=SUM($V1221,$AB1221),0,1)))</f>
        <v>0</v>
      </c>
      <c r="BW1821" s="575">
        <f t="shared" ref="BW1821:BW1876" si="1055">IF(OR(T1694="NS",$W1221="NS",$AC1221="NS"),0,IF(AND(T1694="NA",$W1221="NA",$AC1221="NA"),0,IF(T1694&lt;=SUM($W1221,$AC1221),0,1)))</f>
        <v>0</v>
      </c>
      <c r="BX1821" s="572">
        <f t="shared" ref="BX1821:BX1876" si="1056">IF(OR(U1694="NS",$X1221="NS",$AD1221="NS"),0,IF(AND(U1694="NA",$X1221="NA",$AD1221="NA"),0,IF(U1694&lt;=SUM($X1221,$AD1221),0,1)))</f>
        <v>0</v>
      </c>
      <c r="BY1821" s="560">
        <f t="shared" ref="BY1821:BY1876" si="1057">IF(OR(V1694="NS",$V1221="NS",$AB1221="NS"),0,IF(AND(V1694="NA",$V1221="NA",$AB1221="NA"),0,IF(V1694&lt;=SUM($V1221,$AB1221),0,1)))</f>
        <v>0</v>
      </c>
      <c r="BZ1821" s="575">
        <f t="shared" ref="BZ1821:BZ1876" si="1058">IF(OR(W1694="NS",$W1221="NS",$AC1221="NS"),0,IF(AND(W1694="NA",$W1221="NA",$AC1221="NA"),0,IF(W1694&lt;=SUM($W1221,$AC1221),0,1)))</f>
        <v>0</v>
      </c>
      <c r="CA1821" s="572">
        <f t="shared" ref="CA1821:CA1876" si="1059">IF(OR(X1694="NS",$X1221="NS",$AD1221="NS"),0,IF(AND(X1694="NA",$X1221="NA",$AD1221="NA"),0,IF(X1694&lt;=SUM($X1221,$AD1221),0,1)))</f>
        <v>0</v>
      </c>
      <c r="CB1821" s="560">
        <f t="shared" ref="CB1821:CB1876" si="1060">IF(OR(Y1694="NS",$V1221="NS",$AB1221="NS"),0,IF(AND(Y1694="NA",$V1221="NA",$AB1221="NA"),0,IF(Y1694&lt;=SUM($V1221,$AB1221),0,1)))</f>
        <v>0</v>
      </c>
      <c r="CC1821" s="575">
        <f t="shared" ref="CC1821:CC1876" si="1061">IF(OR(Z1694="NS",$W1221="NS",$AC1221="NS"),0,IF(AND(Z1694="NA",$W1221="NA",$AC1221="NA"),0,IF(Z1694&lt;=SUM($W1221,$AC1221),0,1)))</f>
        <v>0</v>
      </c>
      <c r="CD1821" s="572">
        <f t="shared" ref="CD1821:CD1876" si="1062">IF(OR(AA1694="NS",$X1221="NS",$AD1221="NS"),0,IF(AND(AA1694="NA",$X1221="NA",$AD1221="NA"),0,IF(AA1694&lt;=SUM($X1221,$AD1221),0,1)))</f>
        <v>0</v>
      </c>
      <c r="CE1821" s="560">
        <f t="shared" ref="CE1821:CE1876" si="1063">IF(OR(AB1694="NS",$V1221="NS",$AB1221="NS"),0,IF(AND(AB1694="NA",$V1221="NA",$AB1221="NA"),0,IF(AB1694&lt;=SUM($V1221,$AB1221),0,1)))</f>
        <v>0</v>
      </c>
      <c r="CF1821" s="575">
        <f t="shared" ref="CF1821:CF1876" si="1064">IF(OR(AC1694="NS",$W1221="NS",$AC1221="NS"),0,IF(AND(AC1694="NA",$W1221="NA",$AC1221="NA"),0,IF(AC1694&lt;=SUM($W1221,$AC1221),0,1)))</f>
        <v>0</v>
      </c>
      <c r="CG1821" s="572">
        <f t="shared" ref="CG1821:CG1876" si="1065">IF(OR(AD1694="NS",$X1221="NS",$AD1221="NS"),0,IF(AND(AD1694="NA",$X1221="NA",$AD1221="NA"),0,IF(AD1694&lt;=SUM($X1221,$AD1221),0,1)))</f>
        <v>0</v>
      </c>
      <c r="CH1821" s="560">
        <f t="shared" ref="CH1821:CH1876" si="1066">IF(OR(M1821="NS",$V1221="NS",$AB1221="NS"),0,IF(AND(M1821="NA",$V1221="NA",$AB1221="NA"),0,IF(M1821&lt;=SUM($V1221,$AB1221),0,1)))</f>
        <v>0</v>
      </c>
      <c r="CI1821" s="575">
        <f t="shared" ref="CI1821:CI1876" si="1067">IF(OR(N1821="NS",$W1221="NS",$AC1221="NS"),0,IF(AND(N1821="NA",$W1221="NA",$AC1221="NA"),0,IF(N1821&lt;=SUM($W1221,$AC1221),0,1)))</f>
        <v>0</v>
      </c>
      <c r="CJ1821" s="572">
        <f t="shared" ref="CJ1821:CJ1876" si="1068">IF(OR(O1821="NS",$X1221="NS",$AD1221="NS"),0,IF(AND(O1821="NA",$X1221="NA",$AD1221="NA"),0,IF(O1821&lt;=SUM($X1221,$AD1221),0,1)))</f>
        <v>0</v>
      </c>
      <c r="CK1821" s="560">
        <f t="shared" ref="CK1821:CK1876" si="1069">IF(OR(P1821="NS",$V1221="NS",$AB1221="NS"),0,IF(AND(P1821="NA",$V1221="NA",$AB1221="NA"),0,IF(P1821&lt;=SUM($V1221,$AB1221),0,1)))</f>
        <v>0</v>
      </c>
      <c r="CL1821" s="575">
        <f t="shared" ref="CL1821:CL1876" si="1070">IF(OR(Q1821="NS",$W1221="NS",$AC1221="NS"),0,IF(AND(Q1821="NA",$W1221="NA",$AC1221="NA"),0,IF(Q1821&lt;=SUM($W1221,$AC1221),0,1)))</f>
        <v>0</v>
      </c>
      <c r="CM1821" s="572">
        <f t="shared" ref="CM1821:CM1876" si="1071">IF(OR(R1821="NS",$X1221="NS",$AD1221="NS"),0,IF(AND(R1821="NA",$X1221="NA",$AD1221="NA"),0,IF(R1821&lt;=SUM($X1221,$AD1221),0,1)))</f>
        <v>0</v>
      </c>
      <c r="CN1821" s="560">
        <f t="shared" ref="CN1821:CN1876" si="1072">IF(OR(S1821="NS",$V1221="NS",$AB1221="NS"),0,IF(AND(S1821="NA",$V1221="NA",$AB1221="NA"),0,IF(S1821&lt;=SUM($V1221,$AB1221),0,1)))</f>
        <v>0</v>
      </c>
      <c r="CO1821" s="575">
        <f t="shared" ref="CO1821:CO1876" si="1073">IF(OR(T1821="NS",$W1221="NS",$AC1221="NS"),0,IF(AND(T1821="NA",$W1221="NA",$AC1221="NA"),0,IF(T1821&lt;=SUM($W1221,$AC1221),0,1)))</f>
        <v>0</v>
      </c>
      <c r="CP1821" s="572">
        <f t="shared" ref="CP1821:CP1876" si="1074">IF(OR(U1821="NS",$X1221="NS",$AD1221="NS"),0,IF(AND(U1821="NA",$X1221="NA",$AD1221="NA"),0,IF(U1821&lt;=SUM($X1221,$AD1221),0,1)))</f>
        <v>0</v>
      </c>
      <c r="CQ1821" s="560">
        <f t="shared" ref="CQ1821:CQ1876" si="1075">IF(OR(V1821="NS",$V1221="NS",$AB1221="NS"),0,IF(AND(V1821="NA",$V1221="NA",$AB1221="NA"),0,IF(V1821&lt;=SUM($V1221,$AB1221),0,1)))</f>
        <v>0</v>
      </c>
      <c r="CR1821" s="575">
        <f t="shared" ref="CR1821:CR1876" si="1076">IF(OR(W1821="NS",$W1221="NS",$AC1221="NS"),0,IF(AND(W1821="NA",$W1221="NA",$AC1221="NA"),0,IF(W1821&lt;=SUM($W1221,$AC1221),0,1)))</f>
        <v>0</v>
      </c>
      <c r="CS1821" s="572">
        <f t="shared" ref="CS1821:CS1876" si="1077">IF(OR(X1821="NS",$X1221="NS",$AD1221="NS"),0,IF(AND(X1821="NA",$X1221="NA",$AD1221="NA"),0,IF(X1821&lt;=SUM($X1221,$AD1221),0,1)))</f>
        <v>0</v>
      </c>
      <c r="CT1821" s="560">
        <f t="shared" ref="CT1821:CT1876" si="1078">IF(OR(Y1821="NS",$V1221="NS",$AB1221="NS"),0,IF(AND(Y1821="NA",$V1221="NA",$AB1221="NA"),0,IF(Y1821&lt;=SUM($V1221,$AB1221),0,1)))</f>
        <v>0</v>
      </c>
      <c r="CU1821" s="575">
        <f t="shared" ref="CU1821:CU1876" si="1079">IF(OR(Z1821="NS",$W1221="NS",$AC1221="NS"),0,IF(AND(Z1821="NA",$W1221="NA",$AC1221="NA"),0,IF(Z1821&lt;=SUM($W1221,$AC1221),0,1)))</f>
        <v>0</v>
      </c>
      <c r="CV1821" s="572">
        <f t="shared" ref="CV1821:CV1876" si="1080">IF(OR(AA1821="NS",$X1221="NS",$AD1221="NS"),0,IF(AND(AA1821="NA",$X1221="NA",$AD1221="NA"),0,IF(AA1821&lt;=SUM($X1221,$AD1221),0,1)))</f>
        <v>0</v>
      </c>
      <c r="CW1821" s="560">
        <f t="shared" ref="CW1821:CW1876" si="1081">IF(OR(AB1821="NS",$V1221="NS",$AB1221="NS"),0,IF(AND(AB1821="NA",$V1221="NA",$AB1221="NA"),0,IF(AB1821&lt;=SUM($V1221,$AB1221),0,1)))</f>
        <v>0</v>
      </c>
      <c r="CX1821" s="575">
        <f t="shared" ref="CX1821:CX1876" si="1082">IF(OR(AC1821="NS",$W1221="NS",$AC1221="NS"),0,IF(AND(AC1821="NA",$W1221="NA",$AC1221="NA"),0,IF(AC1821&lt;=SUM($W1221,$AC1221),0,1)))</f>
        <v>0</v>
      </c>
      <c r="CY1821" s="572">
        <f t="shared" ref="CY1821:CY1876" si="1083">IF(OR(AD1821="NS",$X1221="NS",$AD1221="NS"),0,IF(AND(AD1821="NA",$X1221="NA",$AD1221="NA"),0,IF(AD1821&lt;=SUM($X1221,$AD1221),0,1)))</f>
        <v>0</v>
      </c>
      <c r="CZ1821" s="293">
        <f t="shared" ref="CZ1821:CZ1875" si="1084">IF(SUM(BS1821:CY1821)=0,0,1)</f>
        <v>0</v>
      </c>
      <c r="DA1821" s="294" t="str">
        <f>IF(CZ1821=0,"",
IF(SUM($CZ$1756:CZ1821)=1,DB1821,
IF($CZ$1877&gt;SUM($CZ$1756:CZ1821),_xlfn.CONCAT(", ",DB1821),
IF($CZ$1877=SUM($CZ$1756:CZ1821),_xlfn.CONCAT(" y ",DB1821)))))</f>
        <v/>
      </c>
      <c r="DB1821" s="89" t="s">
        <v>5214</v>
      </c>
    </row>
    <row r="1822" spans="1:106" ht="15" customHeight="1">
      <c r="A1822" s="64"/>
      <c r="B1822" s="11"/>
      <c r="C1822" s="58" t="s">
        <v>5215</v>
      </c>
      <c r="D1822" s="1020" t="str">
        <f>IF(CNGE_2025_M1_Secc5_Sub1!$D96="","",CNGE_2025_M1_Secc5_Sub1!$D96)</f>
        <v/>
      </c>
      <c r="E1822" s="889"/>
      <c r="F1822" s="889"/>
      <c r="G1822" s="889"/>
      <c r="H1822" s="889"/>
      <c r="I1822" s="889"/>
      <c r="J1822" s="889"/>
      <c r="K1822" s="889"/>
      <c r="L1822" s="890"/>
      <c r="M1822" s="818"/>
      <c r="N1822" s="818"/>
      <c r="O1822" s="818"/>
      <c r="P1822" s="818"/>
      <c r="Q1822" s="818"/>
      <c r="R1822" s="818"/>
      <c r="S1822" s="818"/>
      <c r="T1822" s="818"/>
      <c r="U1822" s="818"/>
      <c r="V1822" s="818"/>
      <c r="W1822" s="818"/>
      <c r="X1822" s="818"/>
      <c r="Y1822" s="818"/>
      <c r="Z1822" s="818"/>
      <c r="AA1822" s="818"/>
      <c r="AB1822" s="818"/>
      <c r="AC1822" s="818"/>
      <c r="AD1822" s="818"/>
      <c r="AI1822">
        <f t="shared" si="1020"/>
        <v>0</v>
      </c>
      <c r="AJ1822">
        <f t="shared" si="1021"/>
        <v>0</v>
      </c>
      <c r="AK1822">
        <f t="shared" si="1022"/>
        <v>0</v>
      </c>
      <c r="AL1822">
        <f t="shared" si="1023"/>
        <v>0</v>
      </c>
      <c r="AM1822">
        <f t="shared" si="1024"/>
        <v>0</v>
      </c>
      <c r="AN1822">
        <f t="shared" si="1025"/>
        <v>0</v>
      </c>
      <c r="AO1822">
        <f t="shared" si="1026"/>
        <v>0</v>
      </c>
      <c r="AP1822">
        <f t="shared" si="1027"/>
        <v>0</v>
      </c>
      <c r="AQ1822">
        <f t="shared" si="1028"/>
        <v>0</v>
      </c>
      <c r="AR1822">
        <f t="shared" si="1029"/>
        <v>0</v>
      </c>
      <c r="AS1822">
        <f t="shared" si="1030"/>
        <v>0</v>
      </c>
      <c r="AT1822">
        <f t="shared" si="1031"/>
        <v>0</v>
      </c>
      <c r="AU1822">
        <f t="shared" si="1032"/>
        <v>0</v>
      </c>
      <c r="AV1822">
        <f t="shared" si="1033"/>
        <v>0</v>
      </c>
      <c r="AW1822">
        <f t="shared" si="1034"/>
        <v>0</v>
      </c>
      <c r="AX1822">
        <f t="shared" si="1035"/>
        <v>0</v>
      </c>
      <c r="AY1822">
        <f t="shared" si="1036"/>
        <v>0</v>
      </c>
      <c r="AZ1822">
        <f t="shared" si="1037"/>
        <v>0</v>
      </c>
      <c r="BA1822">
        <f t="shared" si="1038"/>
        <v>0</v>
      </c>
      <c r="BB1822">
        <f t="shared" si="1039"/>
        <v>0</v>
      </c>
      <c r="BC1822">
        <f t="shared" si="1040"/>
        <v>0</v>
      </c>
      <c r="BD1822">
        <f t="shared" si="1041"/>
        <v>0</v>
      </c>
      <c r="BE1822">
        <f t="shared" si="1042"/>
        <v>0</v>
      </c>
      <c r="BF1822">
        <f t="shared" si="1043"/>
        <v>0</v>
      </c>
      <c r="BG1822" s="558">
        <f t="shared" ref="BG1822:BI1822" si="1085">IF(OR(M1695="NS",M1961="NS",S1222="NS"),0,IF(AND(M1695="NA",M1961="NA",S1222="NA"),0,IF(SUM(M1695,M1961)&gt;=S1222,0,1)))</f>
        <v>0</v>
      </c>
      <c r="BH1822" s="562">
        <f t="shared" si="1085"/>
        <v>0</v>
      </c>
      <c r="BI1822" s="560">
        <f t="shared" si="1085"/>
        <v>0</v>
      </c>
      <c r="BJ1822" s="564">
        <f t="shared" ref="BJ1822:BL1822" si="1086">IF(OR(M1695="NS",V1222="NS",AB1222="NS"),0,IF(AND(M1695="NA",V1222="NA",AB1222="NA"),0,IF(M1695&gt;=SUM(V1222,AB1222),0,1)))</f>
        <v>0</v>
      </c>
      <c r="BK1822" s="366">
        <f t="shared" si="1086"/>
        <v>0</v>
      </c>
      <c r="BL1822" s="465">
        <f t="shared" si="1086"/>
        <v>0</v>
      </c>
      <c r="BM1822" s="565">
        <f t="shared" ref="BM1822:BO1822" si="1087">IF(OR(M1961="NS",Y1222="NS",AB1222="NS"),0,IF(AND(M1961="NA",Y1222="NA",AB1222="NA"),0,IF(M1961&gt;=SUM(Y1222,AB1222),0,1)))</f>
        <v>0</v>
      </c>
      <c r="BN1822" s="422">
        <f t="shared" si="1087"/>
        <v>0</v>
      </c>
      <c r="BO1822" s="567">
        <f t="shared" si="1087"/>
        <v>0</v>
      </c>
      <c r="BP1822" s="338">
        <f t="shared" si="1050"/>
        <v>0</v>
      </c>
      <c r="BQ1822" s="294" t="str">
        <f>IF(BP1822=0,"",
IF(SUM($BP$1756:BP1822)=1,BR1822,
IF($BP$1877&gt;SUM($BP$1756:BP1822),_xlfn.CONCAT(", ",BR1822),
IF($BP$1877=SUM($BP$1756:BP1822),_xlfn.CONCAT(" y ",BR1822)))))</f>
        <v/>
      </c>
      <c r="BR1822" s="89" t="s">
        <v>5216</v>
      </c>
      <c r="BS1822" s="560">
        <f t="shared" si="1051"/>
        <v>0</v>
      </c>
      <c r="BT1822" s="575">
        <f t="shared" si="1052"/>
        <v>0</v>
      </c>
      <c r="BU1822" s="572">
        <f t="shared" si="1053"/>
        <v>0</v>
      </c>
      <c r="BV1822" s="560">
        <f t="shared" si="1054"/>
        <v>0</v>
      </c>
      <c r="BW1822" s="575">
        <f t="shared" si="1055"/>
        <v>0</v>
      </c>
      <c r="BX1822" s="572">
        <f t="shared" si="1056"/>
        <v>0</v>
      </c>
      <c r="BY1822" s="560">
        <f t="shared" si="1057"/>
        <v>0</v>
      </c>
      <c r="BZ1822" s="575">
        <f t="shared" si="1058"/>
        <v>0</v>
      </c>
      <c r="CA1822" s="572">
        <f t="shared" si="1059"/>
        <v>0</v>
      </c>
      <c r="CB1822" s="560">
        <f t="shared" si="1060"/>
        <v>0</v>
      </c>
      <c r="CC1822" s="575">
        <f t="shared" si="1061"/>
        <v>0</v>
      </c>
      <c r="CD1822" s="572">
        <f t="shared" si="1062"/>
        <v>0</v>
      </c>
      <c r="CE1822" s="560">
        <f t="shared" si="1063"/>
        <v>0</v>
      </c>
      <c r="CF1822" s="575">
        <f t="shared" si="1064"/>
        <v>0</v>
      </c>
      <c r="CG1822" s="572">
        <f t="shared" si="1065"/>
        <v>0</v>
      </c>
      <c r="CH1822" s="560">
        <f t="shared" si="1066"/>
        <v>0</v>
      </c>
      <c r="CI1822" s="575">
        <f t="shared" si="1067"/>
        <v>0</v>
      </c>
      <c r="CJ1822" s="572">
        <f t="shared" si="1068"/>
        <v>0</v>
      </c>
      <c r="CK1822" s="560">
        <f t="shared" si="1069"/>
        <v>0</v>
      </c>
      <c r="CL1822" s="575">
        <f t="shared" si="1070"/>
        <v>0</v>
      </c>
      <c r="CM1822" s="572">
        <f t="shared" si="1071"/>
        <v>0</v>
      </c>
      <c r="CN1822" s="560">
        <f t="shared" si="1072"/>
        <v>0</v>
      </c>
      <c r="CO1822" s="575">
        <f t="shared" si="1073"/>
        <v>0</v>
      </c>
      <c r="CP1822" s="572">
        <f t="shared" si="1074"/>
        <v>0</v>
      </c>
      <c r="CQ1822" s="560">
        <f t="shared" si="1075"/>
        <v>0</v>
      </c>
      <c r="CR1822" s="575">
        <f t="shared" si="1076"/>
        <v>0</v>
      </c>
      <c r="CS1822" s="572">
        <f t="shared" si="1077"/>
        <v>0</v>
      </c>
      <c r="CT1822" s="560">
        <f t="shared" si="1078"/>
        <v>0</v>
      </c>
      <c r="CU1822" s="575">
        <f t="shared" si="1079"/>
        <v>0</v>
      </c>
      <c r="CV1822" s="572">
        <f t="shared" si="1080"/>
        <v>0</v>
      </c>
      <c r="CW1822" s="560">
        <f t="shared" si="1081"/>
        <v>0</v>
      </c>
      <c r="CX1822" s="575">
        <f t="shared" si="1082"/>
        <v>0</v>
      </c>
      <c r="CY1822" s="572">
        <f t="shared" si="1083"/>
        <v>0</v>
      </c>
      <c r="CZ1822" s="293">
        <f t="shared" si="1084"/>
        <v>0</v>
      </c>
      <c r="DA1822" s="294" t="str">
        <f>IF(CZ1822=0,"",
IF(SUM($CZ$1756:CZ1822)=1,DB1822,
IF($CZ$1877&gt;SUM($CZ$1756:CZ1822),_xlfn.CONCAT(", ",DB1822),
IF($CZ$1877=SUM($CZ$1756:CZ1822),_xlfn.CONCAT(" y ",DB1822)))))</f>
        <v/>
      </c>
      <c r="DB1822" s="89" t="s">
        <v>5216</v>
      </c>
    </row>
    <row r="1823" spans="1:106" ht="15" customHeight="1">
      <c r="A1823" s="64"/>
      <c r="B1823" s="11"/>
      <c r="C1823" s="58" t="s">
        <v>5217</v>
      </c>
      <c r="D1823" s="1020" t="str">
        <f>IF(CNGE_2025_M1_Secc5_Sub1!$D97="","",CNGE_2025_M1_Secc5_Sub1!$D97)</f>
        <v/>
      </c>
      <c r="E1823" s="889"/>
      <c r="F1823" s="889"/>
      <c r="G1823" s="889"/>
      <c r="H1823" s="889"/>
      <c r="I1823" s="889"/>
      <c r="J1823" s="889"/>
      <c r="K1823" s="889"/>
      <c r="L1823" s="890"/>
      <c r="M1823" s="818"/>
      <c r="N1823" s="818"/>
      <c r="O1823" s="818"/>
      <c r="P1823" s="818"/>
      <c r="Q1823" s="818"/>
      <c r="R1823" s="818"/>
      <c r="S1823" s="818"/>
      <c r="T1823" s="818"/>
      <c r="U1823" s="818"/>
      <c r="V1823" s="818"/>
      <c r="W1823" s="818"/>
      <c r="X1823" s="818"/>
      <c r="Y1823" s="818"/>
      <c r="Z1823" s="818"/>
      <c r="AA1823" s="818"/>
      <c r="AB1823" s="818"/>
      <c r="AC1823" s="818"/>
      <c r="AD1823" s="818"/>
      <c r="AI1823">
        <f t="shared" si="1020"/>
        <v>0</v>
      </c>
      <c r="AJ1823">
        <f t="shared" si="1021"/>
        <v>0</v>
      </c>
      <c r="AK1823">
        <f t="shared" si="1022"/>
        <v>0</v>
      </c>
      <c r="AL1823">
        <f t="shared" si="1023"/>
        <v>0</v>
      </c>
      <c r="AM1823">
        <f t="shared" si="1024"/>
        <v>0</v>
      </c>
      <c r="AN1823">
        <f t="shared" si="1025"/>
        <v>0</v>
      </c>
      <c r="AO1823">
        <f t="shared" si="1026"/>
        <v>0</v>
      </c>
      <c r="AP1823">
        <f t="shared" si="1027"/>
        <v>0</v>
      </c>
      <c r="AQ1823">
        <f t="shared" si="1028"/>
        <v>0</v>
      </c>
      <c r="AR1823">
        <f t="shared" si="1029"/>
        <v>0</v>
      </c>
      <c r="AS1823">
        <f t="shared" si="1030"/>
        <v>0</v>
      </c>
      <c r="AT1823">
        <f t="shared" si="1031"/>
        <v>0</v>
      </c>
      <c r="AU1823">
        <f t="shared" si="1032"/>
        <v>0</v>
      </c>
      <c r="AV1823">
        <f t="shared" si="1033"/>
        <v>0</v>
      </c>
      <c r="AW1823">
        <f t="shared" si="1034"/>
        <v>0</v>
      </c>
      <c r="AX1823">
        <f t="shared" si="1035"/>
        <v>0</v>
      </c>
      <c r="AY1823">
        <f t="shared" si="1036"/>
        <v>0</v>
      </c>
      <c r="AZ1823">
        <f t="shared" si="1037"/>
        <v>0</v>
      </c>
      <c r="BA1823">
        <f t="shared" si="1038"/>
        <v>0</v>
      </c>
      <c r="BB1823">
        <f t="shared" si="1039"/>
        <v>0</v>
      </c>
      <c r="BC1823">
        <f t="shared" si="1040"/>
        <v>0</v>
      </c>
      <c r="BD1823">
        <f t="shared" si="1041"/>
        <v>0</v>
      </c>
      <c r="BE1823">
        <f t="shared" si="1042"/>
        <v>0</v>
      </c>
      <c r="BF1823">
        <f t="shared" si="1043"/>
        <v>0</v>
      </c>
      <c r="BG1823" s="558">
        <f t="shared" ref="BG1823:BI1823" si="1088">IF(OR(M1696="NS",M1962="NS",S1223="NS"),0,IF(AND(M1696="NA",M1962="NA",S1223="NA"),0,IF(SUM(M1696,M1962)&gt;=S1223,0,1)))</f>
        <v>0</v>
      </c>
      <c r="BH1823" s="562">
        <f t="shared" si="1088"/>
        <v>0</v>
      </c>
      <c r="BI1823" s="560">
        <f t="shared" si="1088"/>
        <v>0</v>
      </c>
      <c r="BJ1823" s="564">
        <f t="shared" ref="BJ1823:BL1823" si="1089">IF(OR(M1696="NS",V1223="NS",AB1223="NS"),0,IF(AND(M1696="NA",V1223="NA",AB1223="NA"),0,IF(M1696&gt;=SUM(V1223,AB1223),0,1)))</f>
        <v>0</v>
      </c>
      <c r="BK1823" s="366">
        <f t="shared" si="1089"/>
        <v>0</v>
      </c>
      <c r="BL1823" s="465">
        <f t="shared" si="1089"/>
        <v>0</v>
      </c>
      <c r="BM1823" s="565">
        <f t="shared" ref="BM1823:BO1823" si="1090">IF(OR(M1962="NS",Y1223="NS",AB1223="NS"),0,IF(AND(M1962="NA",Y1223="NA",AB1223="NA"),0,IF(M1962&gt;=SUM(Y1223,AB1223),0,1)))</f>
        <v>0</v>
      </c>
      <c r="BN1823" s="422">
        <f t="shared" si="1090"/>
        <v>0</v>
      </c>
      <c r="BO1823" s="567">
        <f t="shared" si="1090"/>
        <v>0</v>
      </c>
      <c r="BP1823" s="338">
        <f t="shared" si="1050"/>
        <v>0</v>
      </c>
      <c r="BQ1823" s="294" t="str">
        <f>IF(BP1823=0,"",
IF(SUM($BP$1756:BP1823)=1,BR1823,
IF($BP$1877&gt;SUM($BP$1756:BP1823),_xlfn.CONCAT(", ",BR1823),
IF($BP$1877=SUM($BP$1756:BP1823),_xlfn.CONCAT(" y ",BR1823)))))</f>
        <v/>
      </c>
      <c r="BR1823" s="89" t="s">
        <v>5218</v>
      </c>
      <c r="BS1823" s="560">
        <f t="shared" si="1051"/>
        <v>0</v>
      </c>
      <c r="BT1823" s="575">
        <f t="shared" si="1052"/>
        <v>0</v>
      </c>
      <c r="BU1823" s="572">
        <f t="shared" si="1053"/>
        <v>0</v>
      </c>
      <c r="BV1823" s="560">
        <f t="shared" si="1054"/>
        <v>0</v>
      </c>
      <c r="BW1823" s="575">
        <f t="shared" si="1055"/>
        <v>0</v>
      </c>
      <c r="BX1823" s="572">
        <f t="shared" si="1056"/>
        <v>0</v>
      </c>
      <c r="BY1823" s="560">
        <f t="shared" si="1057"/>
        <v>0</v>
      </c>
      <c r="BZ1823" s="575">
        <f t="shared" si="1058"/>
        <v>0</v>
      </c>
      <c r="CA1823" s="572">
        <f t="shared" si="1059"/>
        <v>0</v>
      </c>
      <c r="CB1823" s="560">
        <f t="shared" si="1060"/>
        <v>0</v>
      </c>
      <c r="CC1823" s="575">
        <f t="shared" si="1061"/>
        <v>0</v>
      </c>
      <c r="CD1823" s="572">
        <f t="shared" si="1062"/>
        <v>0</v>
      </c>
      <c r="CE1823" s="560">
        <f t="shared" si="1063"/>
        <v>0</v>
      </c>
      <c r="CF1823" s="575">
        <f t="shared" si="1064"/>
        <v>0</v>
      </c>
      <c r="CG1823" s="572">
        <f t="shared" si="1065"/>
        <v>0</v>
      </c>
      <c r="CH1823" s="560">
        <f t="shared" si="1066"/>
        <v>0</v>
      </c>
      <c r="CI1823" s="575">
        <f t="shared" si="1067"/>
        <v>0</v>
      </c>
      <c r="CJ1823" s="572">
        <f t="shared" si="1068"/>
        <v>0</v>
      </c>
      <c r="CK1823" s="560">
        <f t="shared" si="1069"/>
        <v>0</v>
      </c>
      <c r="CL1823" s="575">
        <f t="shared" si="1070"/>
        <v>0</v>
      </c>
      <c r="CM1823" s="572">
        <f t="shared" si="1071"/>
        <v>0</v>
      </c>
      <c r="CN1823" s="560">
        <f t="shared" si="1072"/>
        <v>0</v>
      </c>
      <c r="CO1823" s="575">
        <f t="shared" si="1073"/>
        <v>0</v>
      </c>
      <c r="CP1823" s="572">
        <f t="shared" si="1074"/>
        <v>0</v>
      </c>
      <c r="CQ1823" s="560">
        <f t="shared" si="1075"/>
        <v>0</v>
      </c>
      <c r="CR1823" s="575">
        <f t="shared" si="1076"/>
        <v>0</v>
      </c>
      <c r="CS1823" s="572">
        <f t="shared" si="1077"/>
        <v>0</v>
      </c>
      <c r="CT1823" s="560">
        <f t="shared" si="1078"/>
        <v>0</v>
      </c>
      <c r="CU1823" s="575">
        <f t="shared" si="1079"/>
        <v>0</v>
      </c>
      <c r="CV1823" s="572">
        <f t="shared" si="1080"/>
        <v>0</v>
      </c>
      <c r="CW1823" s="560">
        <f t="shared" si="1081"/>
        <v>0</v>
      </c>
      <c r="CX1823" s="575">
        <f t="shared" si="1082"/>
        <v>0</v>
      </c>
      <c r="CY1823" s="572">
        <f t="shared" si="1083"/>
        <v>0</v>
      </c>
      <c r="CZ1823" s="293">
        <f t="shared" si="1084"/>
        <v>0</v>
      </c>
      <c r="DA1823" s="294" t="str">
        <f>IF(CZ1823=0,"",
IF(SUM($CZ$1756:CZ1823)=1,DB1823,
IF($CZ$1877&gt;SUM($CZ$1756:CZ1823),_xlfn.CONCAT(", ",DB1823),
IF($CZ$1877=SUM($CZ$1756:CZ1823),_xlfn.CONCAT(" y ",DB1823)))))</f>
        <v/>
      </c>
      <c r="DB1823" s="89" t="s">
        <v>5218</v>
      </c>
    </row>
    <row r="1824" spans="1:106" ht="15" customHeight="1">
      <c r="A1824" s="64"/>
      <c r="B1824" s="11"/>
      <c r="C1824" s="58" t="s">
        <v>5219</v>
      </c>
      <c r="D1824" s="1020" t="str">
        <f>IF(CNGE_2025_M1_Secc5_Sub1!$D98="","",CNGE_2025_M1_Secc5_Sub1!$D98)</f>
        <v/>
      </c>
      <c r="E1824" s="889"/>
      <c r="F1824" s="889"/>
      <c r="G1824" s="889"/>
      <c r="H1824" s="889"/>
      <c r="I1824" s="889"/>
      <c r="J1824" s="889"/>
      <c r="K1824" s="889"/>
      <c r="L1824" s="890"/>
      <c r="M1824" s="818"/>
      <c r="N1824" s="818"/>
      <c r="O1824" s="818"/>
      <c r="P1824" s="818"/>
      <c r="Q1824" s="818"/>
      <c r="R1824" s="818"/>
      <c r="S1824" s="818"/>
      <c r="T1824" s="818"/>
      <c r="U1824" s="818"/>
      <c r="V1824" s="818"/>
      <c r="W1824" s="818"/>
      <c r="X1824" s="818"/>
      <c r="Y1824" s="818"/>
      <c r="Z1824" s="818"/>
      <c r="AA1824" s="818"/>
      <c r="AB1824" s="818"/>
      <c r="AC1824" s="818"/>
      <c r="AD1824" s="818"/>
      <c r="AI1824">
        <f t="shared" si="1020"/>
        <v>0</v>
      </c>
      <c r="AJ1824">
        <f t="shared" si="1021"/>
        <v>0</v>
      </c>
      <c r="AK1824">
        <f t="shared" si="1022"/>
        <v>0</v>
      </c>
      <c r="AL1824">
        <f t="shared" si="1023"/>
        <v>0</v>
      </c>
      <c r="AM1824">
        <f t="shared" si="1024"/>
        <v>0</v>
      </c>
      <c r="AN1824">
        <f t="shared" si="1025"/>
        <v>0</v>
      </c>
      <c r="AO1824">
        <f t="shared" si="1026"/>
        <v>0</v>
      </c>
      <c r="AP1824">
        <f t="shared" si="1027"/>
        <v>0</v>
      </c>
      <c r="AQ1824">
        <f t="shared" si="1028"/>
        <v>0</v>
      </c>
      <c r="AR1824">
        <f t="shared" si="1029"/>
        <v>0</v>
      </c>
      <c r="AS1824">
        <f t="shared" si="1030"/>
        <v>0</v>
      </c>
      <c r="AT1824">
        <f t="shared" si="1031"/>
        <v>0</v>
      </c>
      <c r="AU1824">
        <f t="shared" si="1032"/>
        <v>0</v>
      </c>
      <c r="AV1824">
        <f t="shared" si="1033"/>
        <v>0</v>
      </c>
      <c r="AW1824">
        <f t="shared" si="1034"/>
        <v>0</v>
      </c>
      <c r="AX1824">
        <f t="shared" si="1035"/>
        <v>0</v>
      </c>
      <c r="AY1824">
        <f t="shared" si="1036"/>
        <v>0</v>
      </c>
      <c r="AZ1824">
        <f t="shared" si="1037"/>
        <v>0</v>
      </c>
      <c r="BA1824">
        <f t="shared" si="1038"/>
        <v>0</v>
      </c>
      <c r="BB1824">
        <f t="shared" si="1039"/>
        <v>0</v>
      </c>
      <c r="BC1824">
        <f t="shared" si="1040"/>
        <v>0</v>
      </c>
      <c r="BD1824">
        <f t="shared" si="1041"/>
        <v>0</v>
      </c>
      <c r="BE1824">
        <f t="shared" si="1042"/>
        <v>0</v>
      </c>
      <c r="BF1824">
        <f t="shared" si="1043"/>
        <v>0</v>
      </c>
      <c r="BG1824" s="558">
        <f t="shared" ref="BG1824:BI1824" si="1091">IF(OR(M1697="NS",M1963="NS",S1224="NS"),0,IF(AND(M1697="NA",M1963="NA",S1224="NA"),0,IF(SUM(M1697,M1963)&gt;=S1224,0,1)))</f>
        <v>0</v>
      </c>
      <c r="BH1824" s="562">
        <f t="shared" si="1091"/>
        <v>0</v>
      </c>
      <c r="BI1824" s="560">
        <f t="shared" si="1091"/>
        <v>0</v>
      </c>
      <c r="BJ1824" s="564">
        <f t="shared" ref="BJ1824:BL1824" si="1092">IF(OR(M1697="NS",V1224="NS",AB1224="NS"),0,IF(AND(M1697="NA",V1224="NA",AB1224="NA"),0,IF(M1697&gt;=SUM(V1224,AB1224),0,1)))</f>
        <v>0</v>
      </c>
      <c r="BK1824" s="366">
        <f t="shared" si="1092"/>
        <v>0</v>
      </c>
      <c r="BL1824" s="465">
        <f t="shared" si="1092"/>
        <v>0</v>
      </c>
      <c r="BM1824" s="565">
        <f t="shared" ref="BM1824:BO1824" si="1093">IF(OR(M1963="NS",Y1224="NS",AB1224="NS"),0,IF(AND(M1963="NA",Y1224="NA",AB1224="NA"),0,IF(M1963&gt;=SUM(Y1224,AB1224),0,1)))</f>
        <v>0</v>
      </c>
      <c r="BN1824" s="422">
        <f t="shared" si="1093"/>
        <v>0</v>
      </c>
      <c r="BO1824" s="567">
        <f t="shared" si="1093"/>
        <v>0</v>
      </c>
      <c r="BP1824" s="338">
        <f t="shared" si="1050"/>
        <v>0</v>
      </c>
      <c r="BQ1824" s="294" t="str">
        <f>IF(BP1824=0,"",
IF(SUM($BP$1756:BP1824)=1,BR1824,
IF($BP$1877&gt;SUM($BP$1756:BP1824),_xlfn.CONCAT(", ",BR1824),
IF($BP$1877=SUM($BP$1756:BP1824),_xlfn.CONCAT(" y ",BR1824)))))</f>
        <v/>
      </c>
      <c r="BR1824" s="89" t="s">
        <v>5220</v>
      </c>
      <c r="BS1824" s="560">
        <f t="shared" si="1051"/>
        <v>0</v>
      </c>
      <c r="BT1824" s="575">
        <f t="shared" si="1052"/>
        <v>0</v>
      </c>
      <c r="BU1824" s="572">
        <f t="shared" si="1053"/>
        <v>0</v>
      </c>
      <c r="BV1824" s="560">
        <f t="shared" si="1054"/>
        <v>0</v>
      </c>
      <c r="BW1824" s="575">
        <f t="shared" si="1055"/>
        <v>0</v>
      </c>
      <c r="BX1824" s="572">
        <f t="shared" si="1056"/>
        <v>0</v>
      </c>
      <c r="BY1824" s="560">
        <f t="shared" si="1057"/>
        <v>0</v>
      </c>
      <c r="BZ1824" s="575">
        <f t="shared" si="1058"/>
        <v>0</v>
      </c>
      <c r="CA1824" s="572">
        <f t="shared" si="1059"/>
        <v>0</v>
      </c>
      <c r="CB1824" s="560">
        <f t="shared" si="1060"/>
        <v>0</v>
      </c>
      <c r="CC1824" s="575">
        <f t="shared" si="1061"/>
        <v>0</v>
      </c>
      <c r="CD1824" s="572">
        <f t="shared" si="1062"/>
        <v>0</v>
      </c>
      <c r="CE1824" s="560">
        <f t="shared" si="1063"/>
        <v>0</v>
      </c>
      <c r="CF1824" s="575">
        <f t="shared" si="1064"/>
        <v>0</v>
      </c>
      <c r="CG1824" s="572">
        <f t="shared" si="1065"/>
        <v>0</v>
      </c>
      <c r="CH1824" s="560">
        <f t="shared" si="1066"/>
        <v>0</v>
      </c>
      <c r="CI1824" s="575">
        <f t="shared" si="1067"/>
        <v>0</v>
      </c>
      <c r="CJ1824" s="572">
        <f t="shared" si="1068"/>
        <v>0</v>
      </c>
      <c r="CK1824" s="560">
        <f t="shared" si="1069"/>
        <v>0</v>
      </c>
      <c r="CL1824" s="575">
        <f t="shared" si="1070"/>
        <v>0</v>
      </c>
      <c r="CM1824" s="572">
        <f t="shared" si="1071"/>
        <v>0</v>
      </c>
      <c r="CN1824" s="560">
        <f t="shared" si="1072"/>
        <v>0</v>
      </c>
      <c r="CO1824" s="575">
        <f t="shared" si="1073"/>
        <v>0</v>
      </c>
      <c r="CP1824" s="572">
        <f t="shared" si="1074"/>
        <v>0</v>
      </c>
      <c r="CQ1824" s="560">
        <f t="shared" si="1075"/>
        <v>0</v>
      </c>
      <c r="CR1824" s="575">
        <f t="shared" si="1076"/>
        <v>0</v>
      </c>
      <c r="CS1824" s="572">
        <f t="shared" si="1077"/>
        <v>0</v>
      </c>
      <c r="CT1824" s="560">
        <f t="shared" si="1078"/>
        <v>0</v>
      </c>
      <c r="CU1824" s="575">
        <f t="shared" si="1079"/>
        <v>0</v>
      </c>
      <c r="CV1824" s="572">
        <f t="shared" si="1080"/>
        <v>0</v>
      </c>
      <c r="CW1824" s="560">
        <f t="shared" si="1081"/>
        <v>0</v>
      </c>
      <c r="CX1824" s="575">
        <f t="shared" si="1082"/>
        <v>0</v>
      </c>
      <c r="CY1824" s="572">
        <f t="shared" si="1083"/>
        <v>0</v>
      </c>
      <c r="CZ1824" s="293">
        <f t="shared" si="1084"/>
        <v>0</v>
      </c>
      <c r="DA1824" s="294" t="str">
        <f>IF(CZ1824=0,"",
IF(SUM($CZ$1756:CZ1824)=1,DB1824,
IF($CZ$1877&gt;SUM($CZ$1756:CZ1824),_xlfn.CONCAT(", ",DB1824),
IF($CZ$1877=SUM($CZ$1756:CZ1824),_xlfn.CONCAT(" y ",DB1824)))))</f>
        <v/>
      </c>
      <c r="DB1824" s="89" t="s">
        <v>5220</v>
      </c>
    </row>
    <row r="1825" spans="1:106" ht="15" customHeight="1">
      <c r="A1825" s="64"/>
      <c r="B1825" s="11"/>
      <c r="C1825" s="58" t="s">
        <v>5221</v>
      </c>
      <c r="D1825" s="1020" t="str">
        <f>IF(CNGE_2025_M1_Secc5_Sub1!$D99="","",CNGE_2025_M1_Secc5_Sub1!$D99)</f>
        <v/>
      </c>
      <c r="E1825" s="889"/>
      <c r="F1825" s="889"/>
      <c r="G1825" s="889"/>
      <c r="H1825" s="889"/>
      <c r="I1825" s="889"/>
      <c r="J1825" s="889"/>
      <c r="K1825" s="889"/>
      <c r="L1825" s="890"/>
      <c r="M1825" s="818"/>
      <c r="N1825" s="818"/>
      <c r="O1825" s="818"/>
      <c r="P1825" s="818"/>
      <c r="Q1825" s="818"/>
      <c r="R1825" s="818"/>
      <c r="S1825" s="818"/>
      <c r="T1825" s="818"/>
      <c r="U1825" s="818"/>
      <c r="V1825" s="818"/>
      <c r="W1825" s="818"/>
      <c r="X1825" s="818"/>
      <c r="Y1825" s="818"/>
      <c r="Z1825" s="818"/>
      <c r="AA1825" s="818"/>
      <c r="AB1825" s="818"/>
      <c r="AC1825" s="818"/>
      <c r="AD1825" s="818"/>
      <c r="AI1825">
        <f t="shared" si="1020"/>
        <v>0</v>
      </c>
      <c r="AJ1825">
        <f t="shared" si="1021"/>
        <v>0</v>
      </c>
      <c r="AK1825">
        <f t="shared" si="1022"/>
        <v>0</v>
      </c>
      <c r="AL1825">
        <f t="shared" si="1023"/>
        <v>0</v>
      </c>
      <c r="AM1825">
        <f t="shared" si="1024"/>
        <v>0</v>
      </c>
      <c r="AN1825">
        <f t="shared" si="1025"/>
        <v>0</v>
      </c>
      <c r="AO1825">
        <f t="shared" si="1026"/>
        <v>0</v>
      </c>
      <c r="AP1825">
        <f t="shared" si="1027"/>
        <v>0</v>
      </c>
      <c r="AQ1825">
        <f t="shared" si="1028"/>
        <v>0</v>
      </c>
      <c r="AR1825">
        <f t="shared" si="1029"/>
        <v>0</v>
      </c>
      <c r="AS1825">
        <f t="shared" si="1030"/>
        <v>0</v>
      </c>
      <c r="AT1825">
        <f t="shared" si="1031"/>
        <v>0</v>
      </c>
      <c r="AU1825">
        <f t="shared" si="1032"/>
        <v>0</v>
      </c>
      <c r="AV1825">
        <f t="shared" si="1033"/>
        <v>0</v>
      </c>
      <c r="AW1825">
        <f t="shared" si="1034"/>
        <v>0</v>
      </c>
      <c r="AX1825">
        <f t="shared" si="1035"/>
        <v>0</v>
      </c>
      <c r="AY1825">
        <f t="shared" si="1036"/>
        <v>0</v>
      </c>
      <c r="AZ1825">
        <f t="shared" si="1037"/>
        <v>0</v>
      </c>
      <c r="BA1825">
        <f t="shared" si="1038"/>
        <v>0</v>
      </c>
      <c r="BB1825">
        <f t="shared" si="1039"/>
        <v>0</v>
      </c>
      <c r="BC1825">
        <f t="shared" si="1040"/>
        <v>0</v>
      </c>
      <c r="BD1825">
        <f t="shared" si="1041"/>
        <v>0</v>
      </c>
      <c r="BE1825">
        <f t="shared" si="1042"/>
        <v>0</v>
      </c>
      <c r="BF1825">
        <f t="shared" si="1043"/>
        <v>0</v>
      </c>
      <c r="BG1825" s="558">
        <f t="shared" ref="BG1825:BI1825" si="1094">IF(OR(M1698="NS",M1964="NS",S1225="NS"),0,IF(AND(M1698="NA",M1964="NA",S1225="NA"),0,IF(SUM(M1698,M1964)&gt;=S1225,0,1)))</f>
        <v>0</v>
      </c>
      <c r="BH1825" s="562">
        <f t="shared" si="1094"/>
        <v>0</v>
      </c>
      <c r="BI1825" s="560">
        <f t="shared" si="1094"/>
        <v>0</v>
      </c>
      <c r="BJ1825" s="564">
        <f t="shared" ref="BJ1825:BL1825" si="1095">IF(OR(M1698="NS",V1225="NS",AB1225="NS"),0,IF(AND(M1698="NA",V1225="NA",AB1225="NA"),0,IF(M1698&gt;=SUM(V1225,AB1225),0,1)))</f>
        <v>0</v>
      </c>
      <c r="BK1825" s="366">
        <f t="shared" si="1095"/>
        <v>0</v>
      </c>
      <c r="BL1825" s="465">
        <f t="shared" si="1095"/>
        <v>0</v>
      </c>
      <c r="BM1825" s="565">
        <f t="shared" ref="BM1825:BO1825" si="1096">IF(OR(M1964="NS",Y1225="NS",AB1225="NS"),0,IF(AND(M1964="NA",Y1225="NA",AB1225="NA"),0,IF(M1964&gt;=SUM(Y1225,AB1225),0,1)))</f>
        <v>0</v>
      </c>
      <c r="BN1825" s="422">
        <f t="shared" si="1096"/>
        <v>0</v>
      </c>
      <c r="BO1825" s="567">
        <f t="shared" si="1096"/>
        <v>0</v>
      </c>
      <c r="BP1825" s="338">
        <f t="shared" si="1050"/>
        <v>0</v>
      </c>
      <c r="BQ1825" s="294" t="str">
        <f>IF(BP1825=0,"",
IF(SUM($BP$1756:BP1825)=1,BR1825,
IF($BP$1877&gt;SUM($BP$1756:BP1825),_xlfn.CONCAT(", ",BR1825),
IF($BP$1877=SUM($BP$1756:BP1825),_xlfn.CONCAT(" y ",BR1825)))))</f>
        <v/>
      </c>
      <c r="BR1825" s="89" t="s">
        <v>5222</v>
      </c>
      <c r="BS1825" s="560">
        <f t="shared" si="1051"/>
        <v>0</v>
      </c>
      <c r="BT1825" s="575">
        <f t="shared" si="1052"/>
        <v>0</v>
      </c>
      <c r="BU1825" s="572">
        <f t="shared" si="1053"/>
        <v>0</v>
      </c>
      <c r="BV1825" s="560">
        <f t="shared" si="1054"/>
        <v>0</v>
      </c>
      <c r="BW1825" s="575">
        <f t="shared" si="1055"/>
        <v>0</v>
      </c>
      <c r="BX1825" s="572">
        <f t="shared" si="1056"/>
        <v>0</v>
      </c>
      <c r="BY1825" s="560">
        <f t="shared" si="1057"/>
        <v>0</v>
      </c>
      <c r="BZ1825" s="575">
        <f t="shared" si="1058"/>
        <v>0</v>
      </c>
      <c r="CA1825" s="572">
        <f t="shared" si="1059"/>
        <v>0</v>
      </c>
      <c r="CB1825" s="560">
        <f t="shared" si="1060"/>
        <v>0</v>
      </c>
      <c r="CC1825" s="575">
        <f t="shared" si="1061"/>
        <v>0</v>
      </c>
      <c r="CD1825" s="572">
        <f t="shared" si="1062"/>
        <v>0</v>
      </c>
      <c r="CE1825" s="560">
        <f t="shared" si="1063"/>
        <v>0</v>
      </c>
      <c r="CF1825" s="575">
        <f t="shared" si="1064"/>
        <v>0</v>
      </c>
      <c r="CG1825" s="572">
        <f t="shared" si="1065"/>
        <v>0</v>
      </c>
      <c r="CH1825" s="560">
        <f t="shared" si="1066"/>
        <v>0</v>
      </c>
      <c r="CI1825" s="575">
        <f t="shared" si="1067"/>
        <v>0</v>
      </c>
      <c r="CJ1825" s="572">
        <f t="shared" si="1068"/>
        <v>0</v>
      </c>
      <c r="CK1825" s="560">
        <f t="shared" si="1069"/>
        <v>0</v>
      </c>
      <c r="CL1825" s="575">
        <f t="shared" si="1070"/>
        <v>0</v>
      </c>
      <c r="CM1825" s="572">
        <f t="shared" si="1071"/>
        <v>0</v>
      </c>
      <c r="CN1825" s="560">
        <f t="shared" si="1072"/>
        <v>0</v>
      </c>
      <c r="CO1825" s="575">
        <f t="shared" si="1073"/>
        <v>0</v>
      </c>
      <c r="CP1825" s="572">
        <f t="shared" si="1074"/>
        <v>0</v>
      </c>
      <c r="CQ1825" s="560">
        <f t="shared" si="1075"/>
        <v>0</v>
      </c>
      <c r="CR1825" s="575">
        <f t="shared" si="1076"/>
        <v>0</v>
      </c>
      <c r="CS1825" s="572">
        <f t="shared" si="1077"/>
        <v>0</v>
      </c>
      <c r="CT1825" s="560">
        <f t="shared" si="1078"/>
        <v>0</v>
      </c>
      <c r="CU1825" s="575">
        <f t="shared" si="1079"/>
        <v>0</v>
      </c>
      <c r="CV1825" s="572">
        <f t="shared" si="1080"/>
        <v>0</v>
      </c>
      <c r="CW1825" s="560">
        <f t="shared" si="1081"/>
        <v>0</v>
      </c>
      <c r="CX1825" s="575">
        <f t="shared" si="1082"/>
        <v>0</v>
      </c>
      <c r="CY1825" s="572">
        <f t="shared" si="1083"/>
        <v>0</v>
      </c>
      <c r="CZ1825" s="293">
        <f t="shared" si="1084"/>
        <v>0</v>
      </c>
      <c r="DA1825" s="294" t="str">
        <f>IF(CZ1825=0,"",
IF(SUM($CZ$1756:CZ1825)=1,DB1825,
IF($CZ$1877&gt;SUM($CZ$1756:CZ1825),_xlfn.CONCAT(", ",DB1825),
IF($CZ$1877=SUM($CZ$1756:CZ1825),_xlfn.CONCAT(" y ",DB1825)))))</f>
        <v/>
      </c>
      <c r="DB1825" s="89" t="s">
        <v>5222</v>
      </c>
    </row>
    <row r="1826" spans="1:106" ht="15" customHeight="1">
      <c r="A1826" s="64"/>
      <c r="B1826" s="11"/>
      <c r="C1826" s="58" t="s">
        <v>5223</v>
      </c>
      <c r="D1826" s="1020" t="str">
        <f>IF(CNGE_2025_M1_Secc5_Sub1!$D100="","",CNGE_2025_M1_Secc5_Sub1!$D100)</f>
        <v/>
      </c>
      <c r="E1826" s="889"/>
      <c r="F1826" s="889"/>
      <c r="G1826" s="889"/>
      <c r="H1826" s="889"/>
      <c r="I1826" s="889"/>
      <c r="J1826" s="889"/>
      <c r="K1826" s="889"/>
      <c r="L1826" s="890"/>
      <c r="M1826" s="818"/>
      <c r="N1826" s="818"/>
      <c r="O1826" s="818"/>
      <c r="P1826" s="818"/>
      <c r="Q1826" s="818"/>
      <c r="R1826" s="818"/>
      <c r="S1826" s="818"/>
      <c r="T1826" s="818"/>
      <c r="U1826" s="818"/>
      <c r="V1826" s="818"/>
      <c r="W1826" s="818"/>
      <c r="X1826" s="818"/>
      <c r="Y1826" s="818"/>
      <c r="Z1826" s="818"/>
      <c r="AA1826" s="818"/>
      <c r="AB1826" s="818"/>
      <c r="AC1826" s="818"/>
      <c r="AD1826" s="818"/>
      <c r="AI1826">
        <f t="shared" si="1020"/>
        <v>0</v>
      </c>
      <c r="AJ1826">
        <f t="shared" si="1021"/>
        <v>0</v>
      </c>
      <c r="AK1826">
        <f t="shared" si="1022"/>
        <v>0</v>
      </c>
      <c r="AL1826">
        <f t="shared" si="1023"/>
        <v>0</v>
      </c>
      <c r="AM1826">
        <f t="shared" si="1024"/>
        <v>0</v>
      </c>
      <c r="AN1826">
        <f t="shared" si="1025"/>
        <v>0</v>
      </c>
      <c r="AO1826">
        <f t="shared" si="1026"/>
        <v>0</v>
      </c>
      <c r="AP1826">
        <f t="shared" si="1027"/>
        <v>0</v>
      </c>
      <c r="AQ1826">
        <f t="shared" si="1028"/>
        <v>0</v>
      </c>
      <c r="AR1826">
        <f t="shared" si="1029"/>
        <v>0</v>
      </c>
      <c r="AS1826">
        <f t="shared" si="1030"/>
        <v>0</v>
      </c>
      <c r="AT1826">
        <f t="shared" si="1031"/>
        <v>0</v>
      </c>
      <c r="AU1826">
        <f t="shared" si="1032"/>
        <v>0</v>
      </c>
      <c r="AV1826">
        <f t="shared" si="1033"/>
        <v>0</v>
      </c>
      <c r="AW1826">
        <f t="shared" si="1034"/>
        <v>0</v>
      </c>
      <c r="AX1826">
        <f t="shared" si="1035"/>
        <v>0</v>
      </c>
      <c r="AY1826">
        <f t="shared" si="1036"/>
        <v>0</v>
      </c>
      <c r="AZ1826">
        <f t="shared" si="1037"/>
        <v>0</v>
      </c>
      <c r="BA1826">
        <f t="shared" si="1038"/>
        <v>0</v>
      </c>
      <c r="BB1826">
        <f t="shared" si="1039"/>
        <v>0</v>
      </c>
      <c r="BC1826">
        <f t="shared" si="1040"/>
        <v>0</v>
      </c>
      <c r="BD1826">
        <f t="shared" si="1041"/>
        <v>0</v>
      </c>
      <c r="BE1826">
        <f t="shared" si="1042"/>
        <v>0</v>
      </c>
      <c r="BF1826">
        <f t="shared" si="1043"/>
        <v>0</v>
      </c>
      <c r="BG1826" s="558">
        <f t="shared" ref="BG1826:BI1826" si="1097">IF(OR(M1699="NS",M1965="NS",S1226="NS"),0,IF(AND(M1699="NA",M1965="NA",S1226="NA"),0,IF(SUM(M1699,M1965)&gt;=S1226,0,1)))</f>
        <v>0</v>
      </c>
      <c r="BH1826" s="562">
        <f t="shared" si="1097"/>
        <v>0</v>
      </c>
      <c r="BI1826" s="560">
        <f t="shared" si="1097"/>
        <v>0</v>
      </c>
      <c r="BJ1826" s="564">
        <f t="shared" ref="BJ1826:BL1826" si="1098">IF(OR(M1699="NS",V1226="NS",AB1226="NS"),0,IF(AND(M1699="NA",V1226="NA",AB1226="NA"),0,IF(M1699&gt;=SUM(V1226,AB1226),0,1)))</f>
        <v>0</v>
      </c>
      <c r="BK1826" s="366">
        <f t="shared" si="1098"/>
        <v>0</v>
      </c>
      <c r="BL1826" s="465">
        <f t="shared" si="1098"/>
        <v>0</v>
      </c>
      <c r="BM1826" s="565">
        <f t="shared" ref="BM1826:BO1826" si="1099">IF(OR(M1965="NS",Y1226="NS",AB1226="NS"),0,IF(AND(M1965="NA",Y1226="NA",AB1226="NA"),0,IF(M1965&gt;=SUM(Y1226,AB1226),0,1)))</f>
        <v>0</v>
      </c>
      <c r="BN1826" s="422">
        <f t="shared" si="1099"/>
        <v>0</v>
      </c>
      <c r="BO1826" s="567">
        <f t="shared" si="1099"/>
        <v>0</v>
      </c>
      <c r="BP1826" s="338">
        <f t="shared" si="1050"/>
        <v>0</v>
      </c>
      <c r="BQ1826" s="294" t="str">
        <f>IF(BP1826=0,"",
IF(SUM($BP$1756:BP1826)=1,BR1826,
IF($BP$1877&gt;SUM($BP$1756:BP1826),_xlfn.CONCAT(", ",BR1826),
IF($BP$1877=SUM($BP$1756:BP1826),_xlfn.CONCAT(" y ",BR1826)))))</f>
        <v/>
      </c>
      <c r="BR1826" s="89" t="s">
        <v>5224</v>
      </c>
      <c r="BS1826" s="560">
        <f t="shared" si="1051"/>
        <v>0</v>
      </c>
      <c r="BT1826" s="575">
        <f t="shared" si="1052"/>
        <v>0</v>
      </c>
      <c r="BU1826" s="572">
        <f t="shared" si="1053"/>
        <v>0</v>
      </c>
      <c r="BV1826" s="560">
        <f t="shared" si="1054"/>
        <v>0</v>
      </c>
      <c r="BW1826" s="575">
        <f t="shared" si="1055"/>
        <v>0</v>
      </c>
      <c r="BX1826" s="572">
        <f t="shared" si="1056"/>
        <v>0</v>
      </c>
      <c r="BY1826" s="560">
        <f t="shared" si="1057"/>
        <v>0</v>
      </c>
      <c r="BZ1826" s="575">
        <f t="shared" si="1058"/>
        <v>0</v>
      </c>
      <c r="CA1826" s="572">
        <f t="shared" si="1059"/>
        <v>0</v>
      </c>
      <c r="CB1826" s="560">
        <f t="shared" si="1060"/>
        <v>0</v>
      </c>
      <c r="CC1826" s="575">
        <f t="shared" si="1061"/>
        <v>0</v>
      </c>
      <c r="CD1826" s="572">
        <f t="shared" si="1062"/>
        <v>0</v>
      </c>
      <c r="CE1826" s="560">
        <f t="shared" si="1063"/>
        <v>0</v>
      </c>
      <c r="CF1826" s="575">
        <f t="shared" si="1064"/>
        <v>0</v>
      </c>
      <c r="CG1826" s="572">
        <f t="shared" si="1065"/>
        <v>0</v>
      </c>
      <c r="CH1826" s="560">
        <f t="shared" si="1066"/>
        <v>0</v>
      </c>
      <c r="CI1826" s="575">
        <f t="shared" si="1067"/>
        <v>0</v>
      </c>
      <c r="CJ1826" s="572">
        <f t="shared" si="1068"/>
        <v>0</v>
      </c>
      <c r="CK1826" s="560">
        <f t="shared" si="1069"/>
        <v>0</v>
      </c>
      <c r="CL1826" s="575">
        <f t="shared" si="1070"/>
        <v>0</v>
      </c>
      <c r="CM1826" s="572">
        <f t="shared" si="1071"/>
        <v>0</v>
      </c>
      <c r="CN1826" s="560">
        <f t="shared" si="1072"/>
        <v>0</v>
      </c>
      <c r="CO1826" s="575">
        <f t="shared" si="1073"/>
        <v>0</v>
      </c>
      <c r="CP1826" s="572">
        <f t="shared" si="1074"/>
        <v>0</v>
      </c>
      <c r="CQ1826" s="560">
        <f t="shared" si="1075"/>
        <v>0</v>
      </c>
      <c r="CR1826" s="575">
        <f t="shared" si="1076"/>
        <v>0</v>
      </c>
      <c r="CS1826" s="572">
        <f t="shared" si="1077"/>
        <v>0</v>
      </c>
      <c r="CT1826" s="560">
        <f t="shared" si="1078"/>
        <v>0</v>
      </c>
      <c r="CU1826" s="575">
        <f t="shared" si="1079"/>
        <v>0</v>
      </c>
      <c r="CV1826" s="572">
        <f t="shared" si="1080"/>
        <v>0</v>
      </c>
      <c r="CW1826" s="560">
        <f t="shared" si="1081"/>
        <v>0</v>
      </c>
      <c r="CX1826" s="575">
        <f t="shared" si="1082"/>
        <v>0</v>
      </c>
      <c r="CY1826" s="572">
        <f t="shared" si="1083"/>
        <v>0</v>
      </c>
      <c r="CZ1826" s="293">
        <f t="shared" si="1084"/>
        <v>0</v>
      </c>
      <c r="DA1826" s="294" t="str">
        <f>IF(CZ1826=0,"",
IF(SUM($CZ$1756:CZ1826)=1,DB1826,
IF($CZ$1877&gt;SUM($CZ$1756:CZ1826),_xlfn.CONCAT(", ",DB1826),
IF($CZ$1877=SUM($CZ$1756:CZ1826),_xlfn.CONCAT(" y ",DB1826)))))</f>
        <v/>
      </c>
      <c r="DB1826" s="89" t="s">
        <v>5224</v>
      </c>
    </row>
    <row r="1827" spans="1:106" ht="15" customHeight="1">
      <c r="A1827" s="64"/>
      <c r="B1827" s="11"/>
      <c r="C1827" s="58" t="s">
        <v>5225</v>
      </c>
      <c r="D1827" s="1020" t="str">
        <f>IF(CNGE_2025_M1_Secc5_Sub1!$D101="","",CNGE_2025_M1_Secc5_Sub1!$D101)</f>
        <v/>
      </c>
      <c r="E1827" s="889"/>
      <c r="F1827" s="889"/>
      <c r="G1827" s="889"/>
      <c r="H1827" s="889"/>
      <c r="I1827" s="889"/>
      <c r="J1827" s="889"/>
      <c r="K1827" s="889"/>
      <c r="L1827" s="890"/>
      <c r="M1827" s="818"/>
      <c r="N1827" s="818"/>
      <c r="O1827" s="818"/>
      <c r="P1827" s="818"/>
      <c r="Q1827" s="818"/>
      <c r="R1827" s="818"/>
      <c r="S1827" s="818"/>
      <c r="T1827" s="818"/>
      <c r="U1827" s="818"/>
      <c r="V1827" s="818"/>
      <c r="W1827" s="818"/>
      <c r="X1827" s="818"/>
      <c r="Y1827" s="818"/>
      <c r="Z1827" s="818"/>
      <c r="AA1827" s="818"/>
      <c r="AB1827" s="818"/>
      <c r="AC1827" s="818"/>
      <c r="AD1827" s="818"/>
      <c r="AI1827">
        <f t="shared" si="1020"/>
        <v>0</v>
      </c>
      <c r="AJ1827">
        <f t="shared" si="1021"/>
        <v>0</v>
      </c>
      <c r="AK1827">
        <f t="shared" si="1022"/>
        <v>0</v>
      </c>
      <c r="AL1827">
        <f t="shared" si="1023"/>
        <v>0</v>
      </c>
      <c r="AM1827">
        <f t="shared" si="1024"/>
        <v>0</v>
      </c>
      <c r="AN1827">
        <f t="shared" si="1025"/>
        <v>0</v>
      </c>
      <c r="AO1827">
        <f t="shared" si="1026"/>
        <v>0</v>
      </c>
      <c r="AP1827">
        <f t="shared" si="1027"/>
        <v>0</v>
      </c>
      <c r="AQ1827">
        <f t="shared" si="1028"/>
        <v>0</v>
      </c>
      <c r="AR1827">
        <f t="shared" si="1029"/>
        <v>0</v>
      </c>
      <c r="AS1827">
        <f t="shared" si="1030"/>
        <v>0</v>
      </c>
      <c r="AT1827">
        <f t="shared" si="1031"/>
        <v>0</v>
      </c>
      <c r="AU1827">
        <f t="shared" si="1032"/>
        <v>0</v>
      </c>
      <c r="AV1827">
        <f t="shared" si="1033"/>
        <v>0</v>
      </c>
      <c r="AW1827">
        <f t="shared" si="1034"/>
        <v>0</v>
      </c>
      <c r="AX1827">
        <f t="shared" si="1035"/>
        <v>0</v>
      </c>
      <c r="AY1827">
        <f t="shared" si="1036"/>
        <v>0</v>
      </c>
      <c r="AZ1827">
        <f t="shared" si="1037"/>
        <v>0</v>
      </c>
      <c r="BA1827">
        <f t="shared" si="1038"/>
        <v>0</v>
      </c>
      <c r="BB1827">
        <f t="shared" si="1039"/>
        <v>0</v>
      </c>
      <c r="BC1827">
        <f t="shared" si="1040"/>
        <v>0</v>
      </c>
      <c r="BD1827">
        <f t="shared" si="1041"/>
        <v>0</v>
      </c>
      <c r="BE1827">
        <f t="shared" si="1042"/>
        <v>0</v>
      </c>
      <c r="BF1827">
        <f t="shared" si="1043"/>
        <v>0</v>
      </c>
      <c r="BG1827" s="558">
        <f t="shared" ref="BG1827:BI1827" si="1100">IF(OR(M1700="NS",M1966="NS",S1227="NS"),0,IF(AND(M1700="NA",M1966="NA",S1227="NA"),0,IF(SUM(M1700,M1966)&gt;=S1227,0,1)))</f>
        <v>0</v>
      </c>
      <c r="BH1827" s="562">
        <f t="shared" si="1100"/>
        <v>0</v>
      </c>
      <c r="BI1827" s="560">
        <f t="shared" si="1100"/>
        <v>0</v>
      </c>
      <c r="BJ1827" s="564">
        <f t="shared" ref="BJ1827:BL1827" si="1101">IF(OR(M1700="NS",V1227="NS",AB1227="NS"),0,IF(AND(M1700="NA",V1227="NA",AB1227="NA"),0,IF(M1700&gt;=SUM(V1227,AB1227),0,1)))</f>
        <v>0</v>
      </c>
      <c r="BK1827" s="366">
        <f t="shared" si="1101"/>
        <v>0</v>
      </c>
      <c r="BL1827" s="465">
        <f t="shared" si="1101"/>
        <v>0</v>
      </c>
      <c r="BM1827" s="565">
        <f t="shared" ref="BM1827:BO1827" si="1102">IF(OR(M1966="NS",Y1227="NS",AB1227="NS"),0,IF(AND(M1966="NA",Y1227="NA",AB1227="NA"),0,IF(M1966&gt;=SUM(Y1227,AB1227),0,1)))</f>
        <v>0</v>
      </c>
      <c r="BN1827" s="422">
        <f t="shared" si="1102"/>
        <v>0</v>
      </c>
      <c r="BO1827" s="567">
        <f t="shared" si="1102"/>
        <v>0</v>
      </c>
      <c r="BP1827" s="338">
        <f t="shared" si="1050"/>
        <v>0</v>
      </c>
      <c r="BQ1827" s="294" t="str">
        <f>IF(BP1827=0,"",
IF(SUM($BP$1756:BP1827)=1,BR1827,
IF($BP$1877&gt;SUM($BP$1756:BP1827),_xlfn.CONCAT(", ",BR1827),
IF($BP$1877=SUM($BP$1756:BP1827),_xlfn.CONCAT(" y ",BR1827)))))</f>
        <v/>
      </c>
      <c r="BR1827" s="89" t="s">
        <v>5226</v>
      </c>
      <c r="BS1827" s="560">
        <f t="shared" si="1051"/>
        <v>0</v>
      </c>
      <c r="BT1827" s="575">
        <f t="shared" si="1052"/>
        <v>0</v>
      </c>
      <c r="BU1827" s="572">
        <f t="shared" si="1053"/>
        <v>0</v>
      </c>
      <c r="BV1827" s="560">
        <f t="shared" si="1054"/>
        <v>0</v>
      </c>
      <c r="BW1827" s="575">
        <f t="shared" si="1055"/>
        <v>0</v>
      </c>
      <c r="BX1827" s="572">
        <f t="shared" si="1056"/>
        <v>0</v>
      </c>
      <c r="BY1827" s="560">
        <f t="shared" si="1057"/>
        <v>0</v>
      </c>
      <c r="BZ1827" s="575">
        <f t="shared" si="1058"/>
        <v>0</v>
      </c>
      <c r="CA1827" s="572">
        <f t="shared" si="1059"/>
        <v>0</v>
      </c>
      <c r="CB1827" s="560">
        <f t="shared" si="1060"/>
        <v>0</v>
      </c>
      <c r="CC1827" s="575">
        <f t="shared" si="1061"/>
        <v>0</v>
      </c>
      <c r="CD1827" s="572">
        <f t="shared" si="1062"/>
        <v>0</v>
      </c>
      <c r="CE1827" s="560">
        <f t="shared" si="1063"/>
        <v>0</v>
      </c>
      <c r="CF1827" s="575">
        <f t="shared" si="1064"/>
        <v>0</v>
      </c>
      <c r="CG1827" s="572">
        <f t="shared" si="1065"/>
        <v>0</v>
      </c>
      <c r="CH1827" s="560">
        <f t="shared" si="1066"/>
        <v>0</v>
      </c>
      <c r="CI1827" s="575">
        <f t="shared" si="1067"/>
        <v>0</v>
      </c>
      <c r="CJ1827" s="572">
        <f t="shared" si="1068"/>
        <v>0</v>
      </c>
      <c r="CK1827" s="560">
        <f t="shared" si="1069"/>
        <v>0</v>
      </c>
      <c r="CL1827" s="575">
        <f t="shared" si="1070"/>
        <v>0</v>
      </c>
      <c r="CM1827" s="572">
        <f t="shared" si="1071"/>
        <v>0</v>
      </c>
      <c r="CN1827" s="560">
        <f t="shared" si="1072"/>
        <v>0</v>
      </c>
      <c r="CO1827" s="575">
        <f t="shared" si="1073"/>
        <v>0</v>
      </c>
      <c r="CP1827" s="572">
        <f t="shared" si="1074"/>
        <v>0</v>
      </c>
      <c r="CQ1827" s="560">
        <f t="shared" si="1075"/>
        <v>0</v>
      </c>
      <c r="CR1827" s="575">
        <f t="shared" si="1076"/>
        <v>0</v>
      </c>
      <c r="CS1827" s="572">
        <f t="shared" si="1077"/>
        <v>0</v>
      </c>
      <c r="CT1827" s="560">
        <f t="shared" si="1078"/>
        <v>0</v>
      </c>
      <c r="CU1827" s="575">
        <f t="shared" si="1079"/>
        <v>0</v>
      </c>
      <c r="CV1827" s="572">
        <f t="shared" si="1080"/>
        <v>0</v>
      </c>
      <c r="CW1827" s="560">
        <f t="shared" si="1081"/>
        <v>0</v>
      </c>
      <c r="CX1827" s="575">
        <f t="shared" si="1082"/>
        <v>0</v>
      </c>
      <c r="CY1827" s="572">
        <f t="shared" si="1083"/>
        <v>0</v>
      </c>
      <c r="CZ1827" s="293">
        <f t="shared" si="1084"/>
        <v>0</v>
      </c>
      <c r="DA1827" s="294" t="str">
        <f>IF(CZ1827=0,"",
IF(SUM($CZ$1756:CZ1827)=1,DB1827,
IF($CZ$1877&gt;SUM($CZ$1756:CZ1827),_xlfn.CONCAT(", ",DB1827),
IF($CZ$1877=SUM($CZ$1756:CZ1827),_xlfn.CONCAT(" y ",DB1827)))))</f>
        <v/>
      </c>
      <c r="DB1827" s="89" t="s">
        <v>5226</v>
      </c>
    </row>
    <row r="1828" spans="1:106" ht="15" customHeight="1">
      <c r="A1828" s="64"/>
      <c r="B1828" s="11"/>
      <c r="C1828" s="58" t="s">
        <v>5227</v>
      </c>
      <c r="D1828" s="1020" t="str">
        <f>IF(CNGE_2025_M1_Secc5_Sub1!$D102="","",CNGE_2025_M1_Secc5_Sub1!$D102)</f>
        <v/>
      </c>
      <c r="E1828" s="889"/>
      <c r="F1828" s="889"/>
      <c r="G1828" s="889"/>
      <c r="H1828" s="889"/>
      <c r="I1828" s="889"/>
      <c r="J1828" s="889"/>
      <c r="K1828" s="889"/>
      <c r="L1828" s="890"/>
      <c r="M1828" s="818"/>
      <c r="N1828" s="818"/>
      <c r="O1828" s="818"/>
      <c r="P1828" s="818"/>
      <c r="Q1828" s="818"/>
      <c r="R1828" s="818"/>
      <c r="S1828" s="818"/>
      <c r="T1828" s="818"/>
      <c r="U1828" s="818"/>
      <c r="V1828" s="818"/>
      <c r="W1828" s="818"/>
      <c r="X1828" s="818"/>
      <c r="Y1828" s="818"/>
      <c r="Z1828" s="818"/>
      <c r="AA1828" s="818"/>
      <c r="AB1828" s="818"/>
      <c r="AC1828" s="818"/>
      <c r="AD1828" s="818"/>
      <c r="AI1828">
        <f t="shared" si="1020"/>
        <v>0</v>
      </c>
      <c r="AJ1828">
        <f t="shared" si="1021"/>
        <v>0</v>
      </c>
      <c r="AK1828">
        <f t="shared" si="1022"/>
        <v>0</v>
      </c>
      <c r="AL1828">
        <f t="shared" si="1023"/>
        <v>0</v>
      </c>
      <c r="AM1828">
        <f t="shared" si="1024"/>
        <v>0</v>
      </c>
      <c r="AN1828">
        <f t="shared" si="1025"/>
        <v>0</v>
      </c>
      <c r="AO1828">
        <f t="shared" si="1026"/>
        <v>0</v>
      </c>
      <c r="AP1828">
        <f t="shared" si="1027"/>
        <v>0</v>
      </c>
      <c r="AQ1828">
        <f t="shared" si="1028"/>
        <v>0</v>
      </c>
      <c r="AR1828">
        <f t="shared" si="1029"/>
        <v>0</v>
      </c>
      <c r="AS1828">
        <f t="shared" si="1030"/>
        <v>0</v>
      </c>
      <c r="AT1828">
        <f t="shared" si="1031"/>
        <v>0</v>
      </c>
      <c r="AU1828">
        <f t="shared" si="1032"/>
        <v>0</v>
      </c>
      <c r="AV1828">
        <f t="shared" si="1033"/>
        <v>0</v>
      </c>
      <c r="AW1828">
        <f t="shared" si="1034"/>
        <v>0</v>
      </c>
      <c r="AX1828">
        <f t="shared" si="1035"/>
        <v>0</v>
      </c>
      <c r="AY1828">
        <f t="shared" si="1036"/>
        <v>0</v>
      </c>
      <c r="AZ1828">
        <f t="shared" si="1037"/>
        <v>0</v>
      </c>
      <c r="BA1828">
        <f t="shared" si="1038"/>
        <v>0</v>
      </c>
      <c r="BB1828">
        <f t="shared" si="1039"/>
        <v>0</v>
      </c>
      <c r="BC1828">
        <f t="shared" si="1040"/>
        <v>0</v>
      </c>
      <c r="BD1828">
        <f t="shared" si="1041"/>
        <v>0</v>
      </c>
      <c r="BE1828">
        <f t="shared" si="1042"/>
        <v>0</v>
      </c>
      <c r="BF1828">
        <f t="shared" si="1043"/>
        <v>0</v>
      </c>
      <c r="BG1828" s="558">
        <f t="shared" ref="BG1828:BI1828" si="1103">IF(OR(M1701="NS",M1967="NS",S1228="NS"),0,IF(AND(M1701="NA",M1967="NA",S1228="NA"),0,IF(SUM(M1701,M1967)&gt;=S1228,0,1)))</f>
        <v>0</v>
      </c>
      <c r="BH1828" s="562">
        <f t="shared" si="1103"/>
        <v>0</v>
      </c>
      <c r="BI1828" s="560">
        <f t="shared" si="1103"/>
        <v>0</v>
      </c>
      <c r="BJ1828" s="564">
        <f t="shared" ref="BJ1828:BL1828" si="1104">IF(OR(M1701="NS",V1228="NS",AB1228="NS"),0,IF(AND(M1701="NA",V1228="NA",AB1228="NA"),0,IF(M1701&gt;=SUM(V1228,AB1228),0,1)))</f>
        <v>0</v>
      </c>
      <c r="BK1828" s="366">
        <f t="shared" si="1104"/>
        <v>0</v>
      </c>
      <c r="BL1828" s="465">
        <f t="shared" si="1104"/>
        <v>0</v>
      </c>
      <c r="BM1828" s="565">
        <f t="shared" ref="BM1828:BO1828" si="1105">IF(OR(M1967="NS",Y1228="NS",AB1228="NS"),0,IF(AND(M1967="NA",Y1228="NA",AB1228="NA"),0,IF(M1967&gt;=SUM(Y1228,AB1228),0,1)))</f>
        <v>0</v>
      </c>
      <c r="BN1828" s="422">
        <f t="shared" si="1105"/>
        <v>0</v>
      </c>
      <c r="BO1828" s="567">
        <f t="shared" si="1105"/>
        <v>0</v>
      </c>
      <c r="BP1828" s="338">
        <f t="shared" si="1050"/>
        <v>0</v>
      </c>
      <c r="BQ1828" s="294" t="str">
        <f>IF(BP1828=0,"",
IF(SUM($BP$1756:BP1828)=1,BR1828,
IF($BP$1877&gt;SUM($BP$1756:BP1828),_xlfn.CONCAT(", ",BR1828),
IF($BP$1877=SUM($BP$1756:BP1828),_xlfn.CONCAT(" y ",BR1828)))))</f>
        <v/>
      </c>
      <c r="BR1828" s="89" t="s">
        <v>5228</v>
      </c>
      <c r="BS1828" s="560">
        <f t="shared" si="1051"/>
        <v>0</v>
      </c>
      <c r="BT1828" s="575">
        <f t="shared" si="1052"/>
        <v>0</v>
      </c>
      <c r="BU1828" s="572">
        <f t="shared" si="1053"/>
        <v>0</v>
      </c>
      <c r="BV1828" s="560">
        <f t="shared" si="1054"/>
        <v>0</v>
      </c>
      <c r="BW1828" s="575">
        <f t="shared" si="1055"/>
        <v>0</v>
      </c>
      <c r="BX1828" s="572">
        <f t="shared" si="1056"/>
        <v>0</v>
      </c>
      <c r="BY1828" s="560">
        <f t="shared" si="1057"/>
        <v>0</v>
      </c>
      <c r="BZ1828" s="575">
        <f t="shared" si="1058"/>
        <v>0</v>
      </c>
      <c r="CA1828" s="572">
        <f t="shared" si="1059"/>
        <v>0</v>
      </c>
      <c r="CB1828" s="560">
        <f t="shared" si="1060"/>
        <v>0</v>
      </c>
      <c r="CC1828" s="575">
        <f t="shared" si="1061"/>
        <v>0</v>
      </c>
      <c r="CD1828" s="572">
        <f t="shared" si="1062"/>
        <v>0</v>
      </c>
      <c r="CE1828" s="560">
        <f t="shared" si="1063"/>
        <v>0</v>
      </c>
      <c r="CF1828" s="575">
        <f t="shared" si="1064"/>
        <v>0</v>
      </c>
      <c r="CG1828" s="572">
        <f t="shared" si="1065"/>
        <v>0</v>
      </c>
      <c r="CH1828" s="560">
        <f t="shared" si="1066"/>
        <v>0</v>
      </c>
      <c r="CI1828" s="575">
        <f t="shared" si="1067"/>
        <v>0</v>
      </c>
      <c r="CJ1828" s="572">
        <f t="shared" si="1068"/>
        <v>0</v>
      </c>
      <c r="CK1828" s="560">
        <f t="shared" si="1069"/>
        <v>0</v>
      </c>
      <c r="CL1828" s="575">
        <f t="shared" si="1070"/>
        <v>0</v>
      </c>
      <c r="CM1828" s="572">
        <f t="shared" si="1071"/>
        <v>0</v>
      </c>
      <c r="CN1828" s="560">
        <f t="shared" si="1072"/>
        <v>0</v>
      </c>
      <c r="CO1828" s="575">
        <f t="shared" si="1073"/>
        <v>0</v>
      </c>
      <c r="CP1828" s="572">
        <f t="shared" si="1074"/>
        <v>0</v>
      </c>
      <c r="CQ1828" s="560">
        <f t="shared" si="1075"/>
        <v>0</v>
      </c>
      <c r="CR1828" s="575">
        <f t="shared" si="1076"/>
        <v>0</v>
      </c>
      <c r="CS1828" s="572">
        <f t="shared" si="1077"/>
        <v>0</v>
      </c>
      <c r="CT1828" s="560">
        <f t="shared" si="1078"/>
        <v>0</v>
      </c>
      <c r="CU1828" s="575">
        <f t="shared" si="1079"/>
        <v>0</v>
      </c>
      <c r="CV1828" s="572">
        <f t="shared" si="1080"/>
        <v>0</v>
      </c>
      <c r="CW1828" s="560">
        <f t="shared" si="1081"/>
        <v>0</v>
      </c>
      <c r="CX1828" s="575">
        <f t="shared" si="1082"/>
        <v>0</v>
      </c>
      <c r="CY1828" s="572">
        <f t="shared" si="1083"/>
        <v>0</v>
      </c>
      <c r="CZ1828" s="293">
        <f t="shared" si="1084"/>
        <v>0</v>
      </c>
      <c r="DA1828" s="294" t="str">
        <f>IF(CZ1828=0,"",
IF(SUM($CZ$1756:CZ1828)=1,DB1828,
IF($CZ$1877&gt;SUM($CZ$1756:CZ1828),_xlfn.CONCAT(", ",DB1828),
IF($CZ$1877=SUM($CZ$1756:CZ1828),_xlfn.CONCAT(" y ",DB1828)))))</f>
        <v/>
      </c>
      <c r="DB1828" s="89" t="s">
        <v>5228</v>
      </c>
    </row>
    <row r="1829" spans="1:106" ht="15" customHeight="1">
      <c r="A1829" s="64"/>
      <c r="B1829" s="11"/>
      <c r="C1829" s="58" t="s">
        <v>5229</v>
      </c>
      <c r="D1829" s="1020" t="str">
        <f>IF(CNGE_2025_M1_Secc5_Sub1!$D103="","",CNGE_2025_M1_Secc5_Sub1!$D103)</f>
        <v/>
      </c>
      <c r="E1829" s="889"/>
      <c r="F1829" s="889"/>
      <c r="G1829" s="889"/>
      <c r="H1829" s="889"/>
      <c r="I1829" s="889"/>
      <c r="J1829" s="889"/>
      <c r="K1829" s="889"/>
      <c r="L1829" s="890"/>
      <c r="M1829" s="818"/>
      <c r="N1829" s="818"/>
      <c r="O1829" s="818"/>
      <c r="P1829" s="818"/>
      <c r="Q1829" s="818"/>
      <c r="R1829" s="818"/>
      <c r="S1829" s="818"/>
      <c r="T1829" s="818"/>
      <c r="U1829" s="818"/>
      <c r="V1829" s="818"/>
      <c r="W1829" s="818"/>
      <c r="X1829" s="818"/>
      <c r="Y1829" s="818"/>
      <c r="Z1829" s="818"/>
      <c r="AA1829" s="818"/>
      <c r="AB1829" s="818"/>
      <c r="AC1829" s="818"/>
      <c r="AD1829" s="818"/>
      <c r="AI1829">
        <f t="shared" si="1020"/>
        <v>0</v>
      </c>
      <c r="AJ1829">
        <f t="shared" si="1021"/>
        <v>0</v>
      </c>
      <c r="AK1829">
        <f t="shared" si="1022"/>
        <v>0</v>
      </c>
      <c r="AL1829">
        <f t="shared" si="1023"/>
        <v>0</v>
      </c>
      <c r="AM1829">
        <f t="shared" si="1024"/>
        <v>0</v>
      </c>
      <c r="AN1829">
        <f t="shared" si="1025"/>
        <v>0</v>
      </c>
      <c r="AO1829">
        <f t="shared" si="1026"/>
        <v>0</v>
      </c>
      <c r="AP1829">
        <f t="shared" si="1027"/>
        <v>0</v>
      </c>
      <c r="AQ1829">
        <f t="shared" si="1028"/>
        <v>0</v>
      </c>
      <c r="AR1829">
        <f t="shared" si="1029"/>
        <v>0</v>
      </c>
      <c r="AS1829">
        <f t="shared" si="1030"/>
        <v>0</v>
      </c>
      <c r="AT1829">
        <f t="shared" si="1031"/>
        <v>0</v>
      </c>
      <c r="AU1829">
        <f t="shared" si="1032"/>
        <v>0</v>
      </c>
      <c r="AV1829">
        <f t="shared" si="1033"/>
        <v>0</v>
      </c>
      <c r="AW1829">
        <f t="shared" si="1034"/>
        <v>0</v>
      </c>
      <c r="AX1829">
        <f t="shared" si="1035"/>
        <v>0</v>
      </c>
      <c r="AY1829">
        <f t="shared" si="1036"/>
        <v>0</v>
      </c>
      <c r="AZ1829">
        <f t="shared" si="1037"/>
        <v>0</v>
      </c>
      <c r="BA1829">
        <f t="shared" si="1038"/>
        <v>0</v>
      </c>
      <c r="BB1829">
        <f t="shared" si="1039"/>
        <v>0</v>
      </c>
      <c r="BC1829">
        <f t="shared" si="1040"/>
        <v>0</v>
      </c>
      <c r="BD1829">
        <f t="shared" si="1041"/>
        <v>0</v>
      </c>
      <c r="BE1829">
        <f t="shared" si="1042"/>
        <v>0</v>
      </c>
      <c r="BF1829">
        <f t="shared" si="1043"/>
        <v>0</v>
      </c>
      <c r="BG1829" s="558">
        <f t="shared" ref="BG1829:BI1829" si="1106">IF(OR(M1702="NS",M1968="NS",S1229="NS"),0,IF(AND(M1702="NA",M1968="NA",S1229="NA"),0,IF(SUM(M1702,M1968)&gt;=S1229,0,1)))</f>
        <v>0</v>
      </c>
      <c r="BH1829" s="562">
        <f t="shared" si="1106"/>
        <v>0</v>
      </c>
      <c r="BI1829" s="560">
        <f t="shared" si="1106"/>
        <v>0</v>
      </c>
      <c r="BJ1829" s="564">
        <f t="shared" ref="BJ1829:BL1829" si="1107">IF(OR(M1702="NS",V1229="NS",AB1229="NS"),0,IF(AND(M1702="NA",V1229="NA",AB1229="NA"),0,IF(M1702&gt;=SUM(V1229,AB1229),0,1)))</f>
        <v>0</v>
      </c>
      <c r="BK1829" s="366">
        <f t="shared" si="1107"/>
        <v>0</v>
      </c>
      <c r="BL1829" s="465">
        <f t="shared" si="1107"/>
        <v>0</v>
      </c>
      <c r="BM1829" s="565">
        <f t="shared" ref="BM1829:BO1829" si="1108">IF(OR(M1968="NS",Y1229="NS",AB1229="NS"),0,IF(AND(M1968="NA",Y1229="NA",AB1229="NA"),0,IF(M1968&gt;=SUM(Y1229,AB1229),0,1)))</f>
        <v>0</v>
      </c>
      <c r="BN1829" s="422">
        <f t="shared" si="1108"/>
        <v>0</v>
      </c>
      <c r="BO1829" s="567">
        <f t="shared" si="1108"/>
        <v>0</v>
      </c>
      <c r="BP1829" s="338">
        <f t="shared" si="1050"/>
        <v>0</v>
      </c>
      <c r="BQ1829" s="294" t="str">
        <f>IF(BP1829=0,"",
IF(SUM($BP$1756:BP1829)=1,BR1829,
IF($BP$1877&gt;SUM($BP$1756:BP1829),_xlfn.CONCAT(", ",BR1829),
IF($BP$1877=SUM($BP$1756:BP1829),_xlfn.CONCAT(" y ",BR1829)))))</f>
        <v/>
      </c>
      <c r="BR1829" s="89" t="s">
        <v>5230</v>
      </c>
      <c r="BS1829" s="560">
        <f t="shared" si="1051"/>
        <v>0</v>
      </c>
      <c r="BT1829" s="575">
        <f t="shared" si="1052"/>
        <v>0</v>
      </c>
      <c r="BU1829" s="572">
        <f t="shared" si="1053"/>
        <v>0</v>
      </c>
      <c r="BV1829" s="560">
        <f t="shared" si="1054"/>
        <v>0</v>
      </c>
      <c r="BW1829" s="575">
        <f t="shared" si="1055"/>
        <v>0</v>
      </c>
      <c r="BX1829" s="572">
        <f t="shared" si="1056"/>
        <v>0</v>
      </c>
      <c r="BY1829" s="560">
        <f t="shared" si="1057"/>
        <v>0</v>
      </c>
      <c r="BZ1829" s="575">
        <f t="shared" si="1058"/>
        <v>0</v>
      </c>
      <c r="CA1829" s="572">
        <f t="shared" si="1059"/>
        <v>0</v>
      </c>
      <c r="CB1829" s="560">
        <f t="shared" si="1060"/>
        <v>0</v>
      </c>
      <c r="CC1829" s="575">
        <f t="shared" si="1061"/>
        <v>0</v>
      </c>
      <c r="CD1829" s="572">
        <f t="shared" si="1062"/>
        <v>0</v>
      </c>
      <c r="CE1829" s="560">
        <f t="shared" si="1063"/>
        <v>0</v>
      </c>
      <c r="CF1829" s="575">
        <f t="shared" si="1064"/>
        <v>0</v>
      </c>
      <c r="CG1829" s="572">
        <f t="shared" si="1065"/>
        <v>0</v>
      </c>
      <c r="CH1829" s="560">
        <f t="shared" si="1066"/>
        <v>0</v>
      </c>
      <c r="CI1829" s="575">
        <f t="shared" si="1067"/>
        <v>0</v>
      </c>
      <c r="CJ1829" s="572">
        <f t="shared" si="1068"/>
        <v>0</v>
      </c>
      <c r="CK1829" s="560">
        <f t="shared" si="1069"/>
        <v>0</v>
      </c>
      <c r="CL1829" s="575">
        <f t="shared" si="1070"/>
        <v>0</v>
      </c>
      <c r="CM1829" s="572">
        <f t="shared" si="1071"/>
        <v>0</v>
      </c>
      <c r="CN1829" s="560">
        <f t="shared" si="1072"/>
        <v>0</v>
      </c>
      <c r="CO1829" s="575">
        <f t="shared" si="1073"/>
        <v>0</v>
      </c>
      <c r="CP1829" s="572">
        <f t="shared" si="1074"/>
        <v>0</v>
      </c>
      <c r="CQ1829" s="560">
        <f t="shared" si="1075"/>
        <v>0</v>
      </c>
      <c r="CR1829" s="575">
        <f t="shared" si="1076"/>
        <v>0</v>
      </c>
      <c r="CS1829" s="572">
        <f t="shared" si="1077"/>
        <v>0</v>
      </c>
      <c r="CT1829" s="560">
        <f t="shared" si="1078"/>
        <v>0</v>
      </c>
      <c r="CU1829" s="575">
        <f t="shared" si="1079"/>
        <v>0</v>
      </c>
      <c r="CV1829" s="572">
        <f t="shared" si="1080"/>
        <v>0</v>
      </c>
      <c r="CW1829" s="560">
        <f t="shared" si="1081"/>
        <v>0</v>
      </c>
      <c r="CX1829" s="575">
        <f t="shared" si="1082"/>
        <v>0</v>
      </c>
      <c r="CY1829" s="572">
        <f t="shared" si="1083"/>
        <v>0</v>
      </c>
      <c r="CZ1829" s="293">
        <f t="shared" si="1084"/>
        <v>0</v>
      </c>
      <c r="DA1829" s="294" t="str">
        <f>IF(CZ1829=0,"",
IF(SUM($CZ$1756:CZ1829)=1,DB1829,
IF($CZ$1877&gt;SUM($CZ$1756:CZ1829),_xlfn.CONCAT(", ",DB1829),
IF($CZ$1877=SUM($CZ$1756:CZ1829),_xlfn.CONCAT(" y ",DB1829)))))</f>
        <v/>
      </c>
      <c r="DB1829" s="89" t="s">
        <v>5230</v>
      </c>
    </row>
    <row r="1830" spans="1:106" ht="15" customHeight="1">
      <c r="A1830" s="64"/>
      <c r="B1830" s="11"/>
      <c r="C1830" s="58" t="s">
        <v>5231</v>
      </c>
      <c r="D1830" s="1020" t="str">
        <f>IF(CNGE_2025_M1_Secc5_Sub1!$D104="","",CNGE_2025_M1_Secc5_Sub1!$D104)</f>
        <v/>
      </c>
      <c r="E1830" s="889"/>
      <c r="F1830" s="889"/>
      <c r="G1830" s="889"/>
      <c r="H1830" s="889"/>
      <c r="I1830" s="889"/>
      <c r="J1830" s="889"/>
      <c r="K1830" s="889"/>
      <c r="L1830" s="890"/>
      <c r="M1830" s="818"/>
      <c r="N1830" s="818"/>
      <c r="O1830" s="818"/>
      <c r="P1830" s="818"/>
      <c r="Q1830" s="818"/>
      <c r="R1830" s="818"/>
      <c r="S1830" s="818"/>
      <c r="T1830" s="818"/>
      <c r="U1830" s="818"/>
      <c r="V1830" s="818"/>
      <c r="W1830" s="818"/>
      <c r="X1830" s="818"/>
      <c r="Y1830" s="818"/>
      <c r="Z1830" s="818"/>
      <c r="AA1830" s="818"/>
      <c r="AB1830" s="818"/>
      <c r="AC1830" s="818"/>
      <c r="AD1830" s="818"/>
      <c r="AI1830">
        <f t="shared" si="1020"/>
        <v>0</v>
      </c>
      <c r="AJ1830">
        <f t="shared" si="1021"/>
        <v>0</v>
      </c>
      <c r="AK1830">
        <f t="shared" si="1022"/>
        <v>0</v>
      </c>
      <c r="AL1830">
        <f t="shared" si="1023"/>
        <v>0</v>
      </c>
      <c r="AM1830">
        <f t="shared" si="1024"/>
        <v>0</v>
      </c>
      <c r="AN1830">
        <f t="shared" si="1025"/>
        <v>0</v>
      </c>
      <c r="AO1830">
        <f t="shared" si="1026"/>
        <v>0</v>
      </c>
      <c r="AP1830">
        <f t="shared" si="1027"/>
        <v>0</v>
      </c>
      <c r="AQ1830">
        <f t="shared" si="1028"/>
        <v>0</v>
      </c>
      <c r="AR1830">
        <f t="shared" si="1029"/>
        <v>0</v>
      </c>
      <c r="AS1830">
        <f t="shared" si="1030"/>
        <v>0</v>
      </c>
      <c r="AT1830">
        <f t="shared" si="1031"/>
        <v>0</v>
      </c>
      <c r="AU1830">
        <f t="shared" si="1032"/>
        <v>0</v>
      </c>
      <c r="AV1830">
        <f t="shared" si="1033"/>
        <v>0</v>
      </c>
      <c r="AW1830">
        <f t="shared" si="1034"/>
        <v>0</v>
      </c>
      <c r="AX1830">
        <f t="shared" si="1035"/>
        <v>0</v>
      </c>
      <c r="AY1830">
        <f t="shared" si="1036"/>
        <v>0</v>
      </c>
      <c r="AZ1830">
        <f t="shared" si="1037"/>
        <v>0</v>
      </c>
      <c r="BA1830">
        <f t="shared" si="1038"/>
        <v>0</v>
      </c>
      <c r="BB1830">
        <f t="shared" si="1039"/>
        <v>0</v>
      </c>
      <c r="BC1830">
        <f t="shared" si="1040"/>
        <v>0</v>
      </c>
      <c r="BD1830">
        <f t="shared" si="1041"/>
        <v>0</v>
      </c>
      <c r="BE1830">
        <f t="shared" si="1042"/>
        <v>0</v>
      </c>
      <c r="BF1830">
        <f t="shared" si="1043"/>
        <v>0</v>
      </c>
      <c r="BG1830" s="558">
        <f t="shared" ref="BG1830:BI1830" si="1109">IF(OR(M1703="NS",M1969="NS",S1230="NS"),0,IF(AND(M1703="NA",M1969="NA",S1230="NA"),0,IF(SUM(M1703,M1969)&gt;=S1230,0,1)))</f>
        <v>0</v>
      </c>
      <c r="BH1830" s="562">
        <f t="shared" si="1109"/>
        <v>0</v>
      </c>
      <c r="BI1830" s="560">
        <f t="shared" si="1109"/>
        <v>0</v>
      </c>
      <c r="BJ1830" s="564">
        <f t="shared" ref="BJ1830:BL1830" si="1110">IF(OR(M1703="NS",V1230="NS",AB1230="NS"),0,IF(AND(M1703="NA",V1230="NA",AB1230="NA"),0,IF(M1703&gt;=SUM(V1230,AB1230),0,1)))</f>
        <v>0</v>
      </c>
      <c r="BK1830" s="366">
        <f t="shared" si="1110"/>
        <v>0</v>
      </c>
      <c r="BL1830" s="465">
        <f t="shared" si="1110"/>
        <v>0</v>
      </c>
      <c r="BM1830" s="565">
        <f t="shared" ref="BM1830:BO1830" si="1111">IF(OR(M1969="NS",Y1230="NS",AB1230="NS"),0,IF(AND(M1969="NA",Y1230="NA",AB1230="NA"),0,IF(M1969&gt;=SUM(Y1230,AB1230),0,1)))</f>
        <v>0</v>
      </c>
      <c r="BN1830" s="422">
        <f t="shared" si="1111"/>
        <v>0</v>
      </c>
      <c r="BO1830" s="567">
        <f t="shared" si="1111"/>
        <v>0</v>
      </c>
      <c r="BP1830" s="338">
        <f t="shared" si="1050"/>
        <v>0</v>
      </c>
      <c r="BQ1830" s="294" t="str">
        <f>IF(BP1830=0,"",
IF(SUM($BP$1756:BP1830)=1,BR1830,
IF($BP$1877&gt;SUM($BP$1756:BP1830),_xlfn.CONCAT(", ",BR1830),
IF($BP$1877=SUM($BP$1756:BP1830),_xlfn.CONCAT(" y ",BR1830)))))</f>
        <v/>
      </c>
      <c r="BR1830" s="89" t="s">
        <v>5232</v>
      </c>
      <c r="BS1830" s="560">
        <f t="shared" si="1051"/>
        <v>0</v>
      </c>
      <c r="BT1830" s="575">
        <f t="shared" si="1052"/>
        <v>0</v>
      </c>
      <c r="BU1830" s="572">
        <f t="shared" si="1053"/>
        <v>0</v>
      </c>
      <c r="BV1830" s="560">
        <f t="shared" si="1054"/>
        <v>0</v>
      </c>
      <c r="BW1830" s="575">
        <f t="shared" si="1055"/>
        <v>0</v>
      </c>
      <c r="BX1830" s="572">
        <f t="shared" si="1056"/>
        <v>0</v>
      </c>
      <c r="BY1830" s="560">
        <f t="shared" si="1057"/>
        <v>0</v>
      </c>
      <c r="BZ1830" s="575">
        <f t="shared" si="1058"/>
        <v>0</v>
      </c>
      <c r="CA1830" s="572">
        <f t="shared" si="1059"/>
        <v>0</v>
      </c>
      <c r="CB1830" s="560">
        <f t="shared" si="1060"/>
        <v>0</v>
      </c>
      <c r="CC1830" s="575">
        <f t="shared" si="1061"/>
        <v>0</v>
      </c>
      <c r="CD1830" s="572">
        <f t="shared" si="1062"/>
        <v>0</v>
      </c>
      <c r="CE1830" s="560">
        <f t="shared" si="1063"/>
        <v>0</v>
      </c>
      <c r="CF1830" s="575">
        <f t="shared" si="1064"/>
        <v>0</v>
      </c>
      <c r="CG1830" s="572">
        <f t="shared" si="1065"/>
        <v>0</v>
      </c>
      <c r="CH1830" s="560">
        <f t="shared" si="1066"/>
        <v>0</v>
      </c>
      <c r="CI1830" s="575">
        <f t="shared" si="1067"/>
        <v>0</v>
      </c>
      <c r="CJ1830" s="572">
        <f t="shared" si="1068"/>
        <v>0</v>
      </c>
      <c r="CK1830" s="560">
        <f t="shared" si="1069"/>
        <v>0</v>
      </c>
      <c r="CL1830" s="575">
        <f t="shared" si="1070"/>
        <v>0</v>
      </c>
      <c r="CM1830" s="572">
        <f t="shared" si="1071"/>
        <v>0</v>
      </c>
      <c r="CN1830" s="560">
        <f t="shared" si="1072"/>
        <v>0</v>
      </c>
      <c r="CO1830" s="575">
        <f t="shared" si="1073"/>
        <v>0</v>
      </c>
      <c r="CP1830" s="572">
        <f t="shared" si="1074"/>
        <v>0</v>
      </c>
      <c r="CQ1830" s="560">
        <f t="shared" si="1075"/>
        <v>0</v>
      </c>
      <c r="CR1830" s="575">
        <f t="shared" si="1076"/>
        <v>0</v>
      </c>
      <c r="CS1830" s="572">
        <f t="shared" si="1077"/>
        <v>0</v>
      </c>
      <c r="CT1830" s="560">
        <f t="shared" si="1078"/>
        <v>0</v>
      </c>
      <c r="CU1830" s="575">
        <f t="shared" si="1079"/>
        <v>0</v>
      </c>
      <c r="CV1830" s="572">
        <f t="shared" si="1080"/>
        <v>0</v>
      </c>
      <c r="CW1830" s="560">
        <f t="shared" si="1081"/>
        <v>0</v>
      </c>
      <c r="CX1830" s="575">
        <f t="shared" si="1082"/>
        <v>0</v>
      </c>
      <c r="CY1830" s="572">
        <f t="shared" si="1083"/>
        <v>0</v>
      </c>
      <c r="CZ1830" s="293">
        <f t="shared" si="1084"/>
        <v>0</v>
      </c>
      <c r="DA1830" s="294" t="str">
        <f>IF(CZ1830=0,"",
IF(SUM($CZ$1756:CZ1830)=1,DB1830,
IF($CZ$1877&gt;SUM($CZ$1756:CZ1830),_xlfn.CONCAT(", ",DB1830),
IF($CZ$1877=SUM($CZ$1756:CZ1830),_xlfn.CONCAT(" y ",DB1830)))))</f>
        <v/>
      </c>
      <c r="DB1830" s="89" t="s">
        <v>5232</v>
      </c>
    </row>
    <row r="1831" spans="1:106" ht="15" customHeight="1">
      <c r="A1831" s="64"/>
      <c r="B1831" s="11"/>
      <c r="C1831" s="58" t="s">
        <v>5233</v>
      </c>
      <c r="D1831" s="1020" t="str">
        <f>IF(CNGE_2025_M1_Secc5_Sub1!$D105="","",CNGE_2025_M1_Secc5_Sub1!$D105)</f>
        <v/>
      </c>
      <c r="E1831" s="889"/>
      <c r="F1831" s="889"/>
      <c r="G1831" s="889"/>
      <c r="H1831" s="889"/>
      <c r="I1831" s="889"/>
      <c r="J1831" s="889"/>
      <c r="K1831" s="889"/>
      <c r="L1831" s="890"/>
      <c r="M1831" s="818"/>
      <c r="N1831" s="818"/>
      <c r="O1831" s="818"/>
      <c r="P1831" s="818"/>
      <c r="Q1831" s="818"/>
      <c r="R1831" s="818"/>
      <c r="S1831" s="818"/>
      <c r="T1831" s="818"/>
      <c r="U1831" s="818"/>
      <c r="V1831" s="818"/>
      <c r="W1831" s="818"/>
      <c r="X1831" s="818"/>
      <c r="Y1831" s="818"/>
      <c r="Z1831" s="818"/>
      <c r="AA1831" s="818"/>
      <c r="AB1831" s="818"/>
      <c r="AC1831" s="818"/>
      <c r="AD1831" s="818"/>
      <c r="AI1831">
        <f t="shared" si="1020"/>
        <v>0</v>
      </c>
      <c r="AJ1831">
        <f t="shared" si="1021"/>
        <v>0</v>
      </c>
      <c r="AK1831">
        <f t="shared" si="1022"/>
        <v>0</v>
      </c>
      <c r="AL1831">
        <f t="shared" si="1023"/>
        <v>0</v>
      </c>
      <c r="AM1831">
        <f t="shared" si="1024"/>
        <v>0</v>
      </c>
      <c r="AN1831">
        <f t="shared" si="1025"/>
        <v>0</v>
      </c>
      <c r="AO1831">
        <f t="shared" si="1026"/>
        <v>0</v>
      </c>
      <c r="AP1831">
        <f t="shared" si="1027"/>
        <v>0</v>
      </c>
      <c r="AQ1831">
        <f t="shared" si="1028"/>
        <v>0</v>
      </c>
      <c r="AR1831">
        <f t="shared" si="1029"/>
        <v>0</v>
      </c>
      <c r="AS1831">
        <f t="shared" si="1030"/>
        <v>0</v>
      </c>
      <c r="AT1831">
        <f t="shared" si="1031"/>
        <v>0</v>
      </c>
      <c r="AU1831">
        <f t="shared" si="1032"/>
        <v>0</v>
      </c>
      <c r="AV1831">
        <f t="shared" si="1033"/>
        <v>0</v>
      </c>
      <c r="AW1831">
        <f t="shared" si="1034"/>
        <v>0</v>
      </c>
      <c r="AX1831">
        <f t="shared" si="1035"/>
        <v>0</v>
      </c>
      <c r="AY1831">
        <f t="shared" si="1036"/>
        <v>0</v>
      </c>
      <c r="AZ1831">
        <f t="shared" si="1037"/>
        <v>0</v>
      </c>
      <c r="BA1831">
        <f t="shared" si="1038"/>
        <v>0</v>
      </c>
      <c r="BB1831">
        <f t="shared" si="1039"/>
        <v>0</v>
      </c>
      <c r="BC1831">
        <f t="shared" si="1040"/>
        <v>0</v>
      </c>
      <c r="BD1831">
        <f t="shared" si="1041"/>
        <v>0</v>
      </c>
      <c r="BE1831">
        <f t="shared" si="1042"/>
        <v>0</v>
      </c>
      <c r="BF1831">
        <f t="shared" si="1043"/>
        <v>0</v>
      </c>
      <c r="BG1831" s="558">
        <f t="shared" ref="BG1831:BI1831" si="1112">IF(OR(M1704="NS",M1970="NS",S1231="NS"),0,IF(AND(M1704="NA",M1970="NA",S1231="NA"),0,IF(SUM(M1704,M1970)&gt;=S1231,0,1)))</f>
        <v>0</v>
      </c>
      <c r="BH1831" s="562">
        <f t="shared" si="1112"/>
        <v>0</v>
      </c>
      <c r="BI1831" s="560">
        <f t="shared" si="1112"/>
        <v>0</v>
      </c>
      <c r="BJ1831" s="564">
        <f t="shared" ref="BJ1831:BL1831" si="1113">IF(OR(M1704="NS",V1231="NS",AB1231="NS"),0,IF(AND(M1704="NA",V1231="NA",AB1231="NA"),0,IF(M1704&gt;=SUM(V1231,AB1231),0,1)))</f>
        <v>0</v>
      </c>
      <c r="BK1831" s="366">
        <f t="shared" si="1113"/>
        <v>0</v>
      </c>
      <c r="BL1831" s="465">
        <f t="shared" si="1113"/>
        <v>0</v>
      </c>
      <c r="BM1831" s="565">
        <f t="shared" ref="BM1831:BO1831" si="1114">IF(OR(M1970="NS",Y1231="NS",AB1231="NS"),0,IF(AND(M1970="NA",Y1231="NA",AB1231="NA"),0,IF(M1970&gt;=SUM(Y1231,AB1231),0,1)))</f>
        <v>0</v>
      </c>
      <c r="BN1831" s="422">
        <f t="shared" si="1114"/>
        <v>0</v>
      </c>
      <c r="BO1831" s="567">
        <f t="shared" si="1114"/>
        <v>0</v>
      </c>
      <c r="BP1831" s="338">
        <f t="shared" si="1050"/>
        <v>0</v>
      </c>
      <c r="BQ1831" s="294" t="str">
        <f>IF(BP1831=0,"",
IF(SUM($BP$1756:BP1831)=1,BR1831,
IF($BP$1877&gt;SUM($BP$1756:BP1831),_xlfn.CONCAT(", ",BR1831),
IF($BP$1877=SUM($BP$1756:BP1831),_xlfn.CONCAT(" y ",BR1831)))))</f>
        <v/>
      </c>
      <c r="BR1831" s="89" t="s">
        <v>5234</v>
      </c>
      <c r="BS1831" s="560">
        <f t="shared" si="1051"/>
        <v>0</v>
      </c>
      <c r="BT1831" s="575">
        <f t="shared" si="1052"/>
        <v>0</v>
      </c>
      <c r="BU1831" s="572">
        <f t="shared" si="1053"/>
        <v>0</v>
      </c>
      <c r="BV1831" s="560">
        <f t="shared" si="1054"/>
        <v>0</v>
      </c>
      <c r="BW1831" s="575">
        <f t="shared" si="1055"/>
        <v>0</v>
      </c>
      <c r="BX1831" s="572">
        <f t="shared" si="1056"/>
        <v>0</v>
      </c>
      <c r="BY1831" s="560">
        <f t="shared" si="1057"/>
        <v>0</v>
      </c>
      <c r="BZ1831" s="575">
        <f t="shared" si="1058"/>
        <v>0</v>
      </c>
      <c r="CA1831" s="572">
        <f t="shared" si="1059"/>
        <v>0</v>
      </c>
      <c r="CB1831" s="560">
        <f t="shared" si="1060"/>
        <v>0</v>
      </c>
      <c r="CC1831" s="575">
        <f t="shared" si="1061"/>
        <v>0</v>
      </c>
      <c r="CD1831" s="572">
        <f t="shared" si="1062"/>
        <v>0</v>
      </c>
      <c r="CE1831" s="560">
        <f t="shared" si="1063"/>
        <v>0</v>
      </c>
      <c r="CF1831" s="575">
        <f t="shared" si="1064"/>
        <v>0</v>
      </c>
      <c r="CG1831" s="572">
        <f t="shared" si="1065"/>
        <v>0</v>
      </c>
      <c r="CH1831" s="560">
        <f t="shared" si="1066"/>
        <v>0</v>
      </c>
      <c r="CI1831" s="575">
        <f t="shared" si="1067"/>
        <v>0</v>
      </c>
      <c r="CJ1831" s="572">
        <f t="shared" si="1068"/>
        <v>0</v>
      </c>
      <c r="CK1831" s="560">
        <f t="shared" si="1069"/>
        <v>0</v>
      </c>
      <c r="CL1831" s="575">
        <f t="shared" si="1070"/>
        <v>0</v>
      </c>
      <c r="CM1831" s="572">
        <f t="shared" si="1071"/>
        <v>0</v>
      </c>
      <c r="CN1831" s="560">
        <f t="shared" si="1072"/>
        <v>0</v>
      </c>
      <c r="CO1831" s="575">
        <f t="shared" si="1073"/>
        <v>0</v>
      </c>
      <c r="CP1831" s="572">
        <f t="shared" si="1074"/>
        <v>0</v>
      </c>
      <c r="CQ1831" s="560">
        <f t="shared" si="1075"/>
        <v>0</v>
      </c>
      <c r="CR1831" s="575">
        <f t="shared" si="1076"/>
        <v>0</v>
      </c>
      <c r="CS1831" s="572">
        <f t="shared" si="1077"/>
        <v>0</v>
      </c>
      <c r="CT1831" s="560">
        <f t="shared" si="1078"/>
        <v>0</v>
      </c>
      <c r="CU1831" s="575">
        <f t="shared" si="1079"/>
        <v>0</v>
      </c>
      <c r="CV1831" s="572">
        <f t="shared" si="1080"/>
        <v>0</v>
      </c>
      <c r="CW1831" s="560">
        <f t="shared" si="1081"/>
        <v>0</v>
      </c>
      <c r="CX1831" s="575">
        <f t="shared" si="1082"/>
        <v>0</v>
      </c>
      <c r="CY1831" s="572">
        <f t="shared" si="1083"/>
        <v>0</v>
      </c>
      <c r="CZ1831" s="293">
        <f t="shared" si="1084"/>
        <v>0</v>
      </c>
      <c r="DA1831" s="294" t="str">
        <f>IF(CZ1831=0,"",
IF(SUM($CZ$1756:CZ1831)=1,DB1831,
IF($CZ$1877&gt;SUM($CZ$1756:CZ1831),_xlfn.CONCAT(", ",DB1831),
IF($CZ$1877=SUM($CZ$1756:CZ1831),_xlfn.CONCAT(" y ",DB1831)))))</f>
        <v/>
      </c>
      <c r="DB1831" s="89" t="s">
        <v>5234</v>
      </c>
    </row>
    <row r="1832" spans="1:106" ht="15" customHeight="1">
      <c r="A1832" s="64"/>
      <c r="B1832" s="11"/>
      <c r="C1832" s="58" t="s">
        <v>5235</v>
      </c>
      <c r="D1832" s="1020" t="str">
        <f>IF(CNGE_2025_M1_Secc5_Sub1!$D106="","",CNGE_2025_M1_Secc5_Sub1!$D106)</f>
        <v/>
      </c>
      <c r="E1832" s="889"/>
      <c r="F1832" s="889"/>
      <c r="G1832" s="889"/>
      <c r="H1832" s="889"/>
      <c r="I1832" s="889"/>
      <c r="J1832" s="889"/>
      <c r="K1832" s="889"/>
      <c r="L1832" s="890"/>
      <c r="M1832" s="818"/>
      <c r="N1832" s="818"/>
      <c r="O1832" s="818"/>
      <c r="P1832" s="818"/>
      <c r="Q1832" s="818"/>
      <c r="R1832" s="818"/>
      <c r="S1832" s="818"/>
      <c r="T1832" s="818"/>
      <c r="U1832" s="818"/>
      <c r="V1832" s="818"/>
      <c r="W1832" s="818"/>
      <c r="X1832" s="818"/>
      <c r="Y1832" s="818"/>
      <c r="Z1832" s="818"/>
      <c r="AA1832" s="818"/>
      <c r="AB1832" s="818"/>
      <c r="AC1832" s="818"/>
      <c r="AD1832" s="818"/>
      <c r="AI1832">
        <f t="shared" si="1020"/>
        <v>0</v>
      </c>
      <c r="AJ1832">
        <f t="shared" si="1021"/>
        <v>0</v>
      </c>
      <c r="AK1832">
        <f t="shared" si="1022"/>
        <v>0</v>
      </c>
      <c r="AL1832">
        <f t="shared" si="1023"/>
        <v>0</v>
      </c>
      <c r="AM1832">
        <f t="shared" si="1024"/>
        <v>0</v>
      </c>
      <c r="AN1832">
        <f t="shared" si="1025"/>
        <v>0</v>
      </c>
      <c r="AO1832">
        <f t="shared" si="1026"/>
        <v>0</v>
      </c>
      <c r="AP1832">
        <f t="shared" si="1027"/>
        <v>0</v>
      </c>
      <c r="AQ1832">
        <f t="shared" si="1028"/>
        <v>0</v>
      </c>
      <c r="AR1832">
        <f t="shared" si="1029"/>
        <v>0</v>
      </c>
      <c r="AS1832">
        <f t="shared" si="1030"/>
        <v>0</v>
      </c>
      <c r="AT1832">
        <f t="shared" si="1031"/>
        <v>0</v>
      </c>
      <c r="AU1832">
        <f t="shared" si="1032"/>
        <v>0</v>
      </c>
      <c r="AV1832">
        <f t="shared" si="1033"/>
        <v>0</v>
      </c>
      <c r="AW1832">
        <f t="shared" si="1034"/>
        <v>0</v>
      </c>
      <c r="AX1832">
        <f t="shared" si="1035"/>
        <v>0</v>
      </c>
      <c r="AY1832">
        <f t="shared" si="1036"/>
        <v>0</v>
      </c>
      <c r="AZ1832">
        <f t="shared" si="1037"/>
        <v>0</v>
      </c>
      <c r="BA1832">
        <f t="shared" si="1038"/>
        <v>0</v>
      </c>
      <c r="BB1832">
        <f t="shared" si="1039"/>
        <v>0</v>
      </c>
      <c r="BC1832">
        <f t="shared" si="1040"/>
        <v>0</v>
      </c>
      <c r="BD1832">
        <f t="shared" si="1041"/>
        <v>0</v>
      </c>
      <c r="BE1832">
        <f t="shared" si="1042"/>
        <v>0</v>
      </c>
      <c r="BF1832">
        <f t="shared" si="1043"/>
        <v>0</v>
      </c>
      <c r="BG1832" s="558">
        <f t="shared" ref="BG1832:BI1832" si="1115">IF(OR(M1705="NS",M1971="NS",S1232="NS"),0,IF(AND(M1705="NA",M1971="NA",S1232="NA"),0,IF(SUM(M1705,M1971)&gt;=S1232,0,1)))</f>
        <v>0</v>
      </c>
      <c r="BH1832" s="562">
        <f t="shared" si="1115"/>
        <v>0</v>
      </c>
      <c r="BI1832" s="560">
        <f t="shared" si="1115"/>
        <v>0</v>
      </c>
      <c r="BJ1832" s="564">
        <f t="shared" ref="BJ1832:BL1832" si="1116">IF(OR(M1705="NS",V1232="NS",AB1232="NS"),0,IF(AND(M1705="NA",V1232="NA",AB1232="NA"),0,IF(M1705&gt;=SUM(V1232,AB1232),0,1)))</f>
        <v>0</v>
      </c>
      <c r="BK1832" s="366">
        <f t="shared" si="1116"/>
        <v>0</v>
      </c>
      <c r="BL1832" s="465">
        <f t="shared" si="1116"/>
        <v>0</v>
      </c>
      <c r="BM1832" s="565">
        <f t="shared" ref="BM1832:BO1832" si="1117">IF(OR(M1971="NS",Y1232="NS",AB1232="NS"),0,IF(AND(M1971="NA",Y1232="NA",AB1232="NA"),0,IF(M1971&gt;=SUM(Y1232,AB1232),0,1)))</f>
        <v>0</v>
      </c>
      <c r="BN1832" s="422">
        <f t="shared" si="1117"/>
        <v>0</v>
      </c>
      <c r="BO1832" s="567">
        <f t="shared" si="1117"/>
        <v>0</v>
      </c>
      <c r="BP1832" s="338">
        <f t="shared" si="1050"/>
        <v>0</v>
      </c>
      <c r="BQ1832" s="294" t="str">
        <f>IF(BP1832=0,"",
IF(SUM($BP$1756:BP1832)=1,BR1832,
IF($BP$1877&gt;SUM($BP$1756:BP1832),_xlfn.CONCAT(", ",BR1832),
IF($BP$1877=SUM($BP$1756:BP1832),_xlfn.CONCAT(" y ",BR1832)))))</f>
        <v/>
      </c>
      <c r="BR1832" s="89" t="s">
        <v>5236</v>
      </c>
      <c r="BS1832" s="560">
        <f t="shared" si="1051"/>
        <v>0</v>
      </c>
      <c r="BT1832" s="575">
        <f t="shared" si="1052"/>
        <v>0</v>
      </c>
      <c r="BU1832" s="572">
        <f t="shared" si="1053"/>
        <v>0</v>
      </c>
      <c r="BV1832" s="560">
        <f t="shared" si="1054"/>
        <v>0</v>
      </c>
      <c r="BW1832" s="575">
        <f t="shared" si="1055"/>
        <v>0</v>
      </c>
      <c r="BX1832" s="572">
        <f t="shared" si="1056"/>
        <v>0</v>
      </c>
      <c r="BY1832" s="560">
        <f t="shared" si="1057"/>
        <v>0</v>
      </c>
      <c r="BZ1832" s="575">
        <f t="shared" si="1058"/>
        <v>0</v>
      </c>
      <c r="CA1832" s="572">
        <f t="shared" si="1059"/>
        <v>0</v>
      </c>
      <c r="CB1832" s="560">
        <f t="shared" si="1060"/>
        <v>0</v>
      </c>
      <c r="CC1832" s="575">
        <f t="shared" si="1061"/>
        <v>0</v>
      </c>
      <c r="CD1832" s="572">
        <f t="shared" si="1062"/>
        <v>0</v>
      </c>
      <c r="CE1832" s="560">
        <f t="shared" si="1063"/>
        <v>0</v>
      </c>
      <c r="CF1832" s="575">
        <f t="shared" si="1064"/>
        <v>0</v>
      </c>
      <c r="CG1832" s="572">
        <f t="shared" si="1065"/>
        <v>0</v>
      </c>
      <c r="CH1832" s="560">
        <f t="shared" si="1066"/>
        <v>0</v>
      </c>
      <c r="CI1832" s="575">
        <f t="shared" si="1067"/>
        <v>0</v>
      </c>
      <c r="CJ1832" s="572">
        <f t="shared" si="1068"/>
        <v>0</v>
      </c>
      <c r="CK1832" s="560">
        <f t="shared" si="1069"/>
        <v>0</v>
      </c>
      <c r="CL1832" s="575">
        <f t="shared" si="1070"/>
        <v>0</v>
      </c>
      <c r="CM1832" s="572">
        <f t="shared" si="1071"/>
        <v>0</v>
      </c>
      <c r="CN1832" s="560">
        <f t="shared" si="1072"/>
        <v>0</v>
      </c>
      <c r="CO1832" s="575">
        <f t="shared" si="1073"/>
        <v>0</v>
      </c>
      <c r="CP1832" s="572">
        <f t="shared" si="1074"/>
        <v>0</v>
      </c>
      <c r="CQ1832" s="560">
        <f t="shared" si="1075"/>
        <v>0</v>
      </c>
      <c r="CR1832" s="575">
        <f t="shared" si="1076"/>
        <v>0</v>
      </c>
      <c r="CS1832" s="572">
        <f t="shared" si="1077"/>
        <v>0</v>
      </c>
      <c r="CT1832" s="560">
        <f t="shared" si="1078"/>
        <v>0</v>
      </c>
      <c r="CU1832" s="575">
        <f t="shared" si="1079"/>
        <v>0</v>
      </c>
      <c r="CV1832" s="572">
        <f t="shared" si="1080"/>
        <v>0</v>
      </c>
      <c r="CW1832" s="560">
        <f t="shared" si="1081"/>
        <v>0</v>
      </c>
      <c r="CX1832" s="575">
        <f t="shared" si="1082"/>
        <v>0</v>
      </c>
      <c r="CY1832" s="572">
        <f t="shared" si="1083"/>
        <v>0</v>
      </c>
      <c r="CZ1832" s="293">
        <f t="shared" si="1084"/>
        <v>0</v>
      </c>
      <c r="DA1832" s="294" t="str">
        <f>IF(CZ1832=0,"",
IF(SUM($CZ$1756:CZ1832)=1,DB1832,
IF($CZ$1877&gt;SUM($CZ$1756:CZ1832),_xlfn.CONCAT(", ",DB1832),
IF($CZ$1877=SUM($CZ$1756:CZ1832),_xlfn.CONCAT(" y ",DB1832)))))</f>
        <v/>
      </c>
      <c r="DB1832" s="89" t="s">
        <v>5236</v>
      </c>
    </row>
    <row r="1833" spans="1:106" ht="15" customHeight="1">
      <c r="A1833" s="64"/>
      <c r="B1833" s="11"/>
      <c r="C1833" s="58" t="s">
        <v>5237</v>
      </c>
      <c r="D1833" s="1020" t="str">
        <f>IF(CNGE_2025_M1_Secc5_Sub1!$D107="","",CNGE_2025_M1_Secc5_Sub1!$D107)</f>
        <v/>
      </c>
      <c r="E1833" s="889"/>
      <c r="F1833" s="889"/>
      <c r="G1833" s="889"/>
      <c r="H1833" s="889"/>
      <c r="I1833" s="889"/>
      <c r="J1833" s="889"/>
      <c r="K1833" s="889"/>
      <c r="L1833" s="890"/>
      <c r="M1833" s="818"/>
      <c r="N1833" s="818"/>
      <c r="O1833" s="818"/>
      <c r="P1833" s="818"/>
      <c r="Q1833" s="818"/>
      <c r="R1833" s="818"/>
      <c r="S1833" s="818"/>
      <c r="T1833" s="818"/>
      <c r="U1833" s="818"/>
      <c r="V1833" s="818"/>
      <c r="W1833" s="818"/>
      <c r="X1833" s="818"/>
      <c r="Y1833" s="818"/>
      <c r="Z1833" s="818"/>
      <c r="AA1833" s="818"/>
      <c r="AB1833" s="818"/>
      <c r="AC1833" s="818"/>
      <c r="AD1833" s="818"/>
      <c r="AI1833">
        <f t="shared" si="1020"/>
        <v>0</v>
      </c>
      <c r="AJ1833">
        <f t="shared" si="1021"/>
        <v>0</v>
      </c>
      <c r="AK1833">
        <f t="shared" si="1022"/>
        <v>0</v>
      </c>
      <c r="AL1833">
        <f t="shared" si="1023"/>
        <v>0</v>
      </c>
      <c r="AM1833">
        <f t="shared" si="1024"/>
        <v>0</v>
      </c>
      <c r="AN1833">
        <f t="shared" si="1025"/>
        <v>0</v>
      </c>
      <c r="AO1833">
        <f t="shared" si="1026"/>
        <v>0</v>
      </c>
      <c r="AP1833">
        <f t="shared" si="1027"/>
        <v>0</v>
      </c>
      <c r="AQ1833">
        <f t="shared" si="1028"/>
        <v>0</v>
      </c>
      <c r="AR1833">
        <f t="shared" si="1029"/>
        <v>0</v>
      </c>
      <c r="AS1833">
        <f t="shared" si="1030"/>
        <v>0</v>
      </c>
      <c r="AT1833">
        <f t="shared" si="1031"/>
        <v>0</v>
      </c>
      <c r="AU1833">
        <f t="shared" si="1032"/>
        <v>0</v>
      </c>
      <c r="AV1833">
        <f t="shared" si="1033"/>
        <v>0</v>
      </c>
      <c r="AW1833">
        <f t="shared" si="1034"/>
        <v>0</v>
      </c>
      <c r="AX1833">
        <f t="shared" si="1035"/>
        <v>0</v>
      </c>
      <c r="AY1833">
        <f t="shared" si="1036"/>
        <v>0</v>
      </c>
      <c r="AZ1833">
        <f t="shared" si="1037"/>
        <v>0</v>
      </c>
      <c r="BA1833">
        <f t="shared" si="1038"/>
        <v>0</v>
      </c>
      <c r="BB1833">
        <f t="shared" si="1039"/>
        <v>0</v>
      </c>
      <c r="BC1833">
        <f t="shared" si="1040"/>
        <v>0</v>
      </c>
      <c r="BD1833">
        <f t="shared" si="1041"/>
        <v>0</v>
      </c>
      <c r="BE1833">
        <f t="shared" si="1042"/>
        <v>0</v>
      </c>
      <c r="BF1833">
        <f t="shared" si="1043"/>
        <v>0</v>
      </c>
      <c r="BG1833" s="558">
        <f t="shared" ref="BG1833:BI1833" si="1118">IF(OR(M1706="NS",M1972="NS",S1233="NS"),0,IF(AND(M1706="NA",M1972="NA",S1233="NA"),0,IF(SUM(M1706,M1972)&gt;=S1233,0,1)))</f>
        <v>0</v>
      </c>
      <c r="BH1833" s="562">
        <f t="shared" si="1118"/>
        <v>0</v>
      </c>
      <c r="BI1833" s="560">
        <f t="shared" si="1118"/>
        <v>0</v>
      </c>
      <c r="BJ1833" s="564">
        <f t="shared" ref="BJ1833:BL1833" si="1119">IF(OR(M1706="NS",V1233="NS",AB1233="NS"),0,IF(AND(M1706="NA",V1233="NA",AB1233="NA"),0,IF(M1706&gt;=SUM(V1233,AB1233),0,1)))</f>
        <v>0</v>
      </c>
      <c r="BK1833" s="366">
        <f t="shared" si="1119"/>
        <v>0</v>
      </c>
      <c r="BL1833" s="465">
        <f t="shared" si="1119"/>
        <v>0</v>
      </c>
      <c r="BM1833" s="565">
        <f t="shared" ref="BM1833:BO1833" si="1120">IF(OR(M1972="NS",Y1233="NS",AB1233="NS"),0,IF(AND(M1972="NA",Y1233="NA",AB1233="NA"),0,IF(M1972&gt;=SUM(Y1233,AB1233),0,1)))</f>
        <v>0</v>
      </c>
      <c r="BN1833" s="422">
        <f t="shared" si="1120"/>
        <v>0</v>
      </c>
      <c r="BO1833" s="567">
        <f t="shared" si="1120"/>
        <v>0</v>
      </c>
      <c r="BP1833" s="338">
        <f t="shared" si="1050"/>
        <v>0</v>
      </c>
      <c r="BQ1833" s="294" t="str">
        <f>IF(BP1833=0,"",
IF(SUM($BP$1756:BP1833)=1,BR1833,
IF($BP$1877&gt;SUM($BP$1756:BP1833),_xlfn.CONCAT(", ",BR1833),
IF($BP$1877=SUM($BP$1756:BP1833),_xlfn.CONCAT(" y ",BR1833)))))</f>
        <v/>
      </c>
      <c r="BR1833" s="89" t="s">
        <v>5238</v>
      </c>
      <c r="BS1833" s="560">
        <f t="shared" si="1051"/>
        <v>0</v>
      </c>
      <c r="BT1833" s="575">
        <f t="shared" si="1052"/>
        <v>0</v>
      </c>
      <c r="BU1833" s="572">
        <f t="shared" si="1053"/>
        <v>0</v>
      </c>
      <c r="BV1833" s="560">
        <f t="shared" si="1054"/>
        <v>0</v>
      </c>
      <c r="BW1833" s="575">
        <f t="shared" si="1055"/>
        <v>0</v>
      </c>
      <c r="BX1833" s="572">
        <f t="shared" si="1056"/>
        <v>0</v>
      </c>
      <c r="BY1833" s="560">
        <f t="shared" si="1057"/>
        <v>0</v>
      </c>
      <c r="BZ1833" s="575">
        <f t="shared" si="1058"/>
        <v>0</v>
      </c>
      <c r="CA1833" s="572">
        <f t="shared" si="1059"/>
        <v>0</v>
      </c>
      <c r="CB1833" s="560">
        <f t="shared" si="1060"/>
        <v>0</v>
      </c>
      <c r="CC1833" s="575">
        <f t="shared" si="1061"/>
        <v>0</v>
      </c>
      <c r="CD1833" s="572">
        <f t="shared" si="1062"/>
        <v>0</v>
      </c>
      <c r="CE1833" s="560">
        <f t="shared" si="1063"/>
        <v>0</v>
      </c>
      <c r="CF1833" s="575">
        <f t="shared" si="1064"/>
        <v>0</v>
      </c>
      <c r="CG1833" s="572">
        <f t="shared" si="1065"/>
        <v>0</v>
      </c>
      <c r="CH1833" s="560">
        <f t="shared" si="1066"/>
        <v>0</v>
      </c>
      <c r="CI1833" s="575">
        <f t="shared" si="1067"/>
        <v>0</v>
      </c>
      <c r="CJ1833" s="572">
        <f t="shared" si="1068"/>
        <v>0</v>
      </c>
      <c r="CK1833" s="560">
        <f t="shared" si="1069"/>
        <v>0</v>
      </c>
      <c r="CL1833" s="575">
        <f t="shared" si="1070"/>
        <v>0</v>
      </c>
      <c r="CM1833" s="572">
        <f t="shared" si="1071"/>
        <v>0</v>
      </c>
      <c r="CN1833" s="560">
        <f t="shared" si="1072"/>
        <v>0</v>
      </c>
      <c r="CO1833" s="575">
        <f t="shared" si="1073"/>
        <v>0</v>
      </c>
      <c r="CP1833" s="572">
        <f t="shared" si="1074"/>
        <v>0</v>
      </c>
      <c r="CQ1833" s="560">
        <f t="shared" si="1075"/>
        <v>0</v>
      </c>
      <c r="CR1833" s="575">
        <f t="shared" si="1076"/>
        <v>0</v>
      </c>
      <c r="CS1833" s="572">
        <f t="shared" si="1077"/>
        <v>0</v>
      </c>
      <c r="CT1833" s="560">
        <f t="shared" si="1078"/>
        <v>0</v>
      </c>
      <c r="CU1833" s="575">
        <f t="shared" si="1079"/>
        <v>0</v>
      </c>
      <c r="CV1833" s="572">
        <f t="shared" si="1080"/>
        <v>0</v>
      </c>
      <c r="CW1833" s="560">
        <f t="shared" si="1081"/>
        <v>0</v>
      </c>
      <c r="CX1833" s="575">
        <f t="shared" si="1082"/>
        <v>0</v>
      </c>
      <c r="CY1833" s="572">
        <f t="shared" si="1083"/>
        <v>0</v>
      </c>
      <c r="CZ1833" s="293">
        <f t="shared" si="1084"/>
        <v>0</v>
      </c>
      <c r="DA1833" s="294" t="str">
        <f>IF(CZ1833=0,"",
IF(SUM($CZ$1756:CZ1833)=1,DB1833,
IF($CZ$1877&gt;SUM($CZ$1756:CZ1833),_xlfn.CONCAT(", ",DB1833),
IF($CZ$1877=SUM($CZ$1756:CZ1833),_xlfn.CONCAT(" y ",DB1833)))))</f>
        <v/>
      </c>
      <c r="DB1833" s="89" t="s">
        <v>5238</v>
      </c>
    </row>
    <row r="1834" spans="1:106" ht="15" customHeight="1">
      <c r="A1834" s="64"/>
      <c r="B1834" s="11"/>
      <c r="C1834" s="58" t="s">
        <v>5239</v>
      </c>
      <c r="D1834" s="1020" t="str">
        <f>IF(CNGE_2025_M1_Secc5_Sub1!$D108="","",CNGE_2025_M1_Secc5_Sub1!$D108)</f>
        <v/>
      </c>
      <c r="E1834" s="889"/>
      <c r="F1834" s="889"/>
      <c r="G1834" s="889"/>
      <c r="H1834" s="889"/>
      <c r="I1834" s="889"/>
      <c r="J1834" s="889"/>
      <c r="K1834" s="889"/>
      <c r="L1834" s="890"/>
      <c r="M1834" s="818"/>
      <c r="N1834" s="818"/>
      <c r="O1834" s="818"/>
      <c r="P1834" s="818"/>
      <c r="Q1834" s="818"/>
      <c r="R1834" s="818"/>
      <c r="S1834" s="818"/>
      <c r="T1834" s="818"/>
      <c r="U1834" s="818"/>
      <c r="V1834" s="818"/>
      <c r="W1834" s="818"/>
      <c r="X1834" s="818"/>
      <c r="Y1834" s="818"/>
      <c r="Z1834" s="818"/>
      <c r="AA1834" s="818"/>
      <c r="AB1834" s="818"/>
      <c r="AC1834" s="818"/>
      <c r="AD1834" s="818"/>
      <c r="AI1834">
        <f t="shared" si="1020"/>
        <v>0</v>
      </c>
      <c r="AJ1834">
        <f t="shared" si="1021"/>
        <v>0</v>
      </c>
      <c r="AK1834">
        <f t="shared" si="1022"/>
        <v>0</v>
      </c>
      <c r="AL1834">
        <f t="shared" si="1023"/>
        <v>0</v>
      </c>
      <c r="AM1834">
        <f t="shared" si="1024"/>
        <v>0</v>
      </c>
      <c r="AN1834">
        <f t="shared" si="1025"/>
        <v>0</v>
      </c>
      <c r="AO1834">
        <f t="shared" si="1026"/>
        <v>0</v>
      </c>
      <c r="AP1834">
        <f t="shared" si="1027"/>
        <v>0</v>
      </c>
      <c r="AQ1834">
        <f t="shared" si="1028"/>
        <v>0</v>
      </c>
      <c r="AR1834">
        <f t="shared" si="1029"/>
        <v>0</v>
      </c>
      <c r="AS1834">
        <f t="shared" si="1030"/>
        <v>0</v>
      </c>
      <c r="AT1834">
        <f t="shared" si="1031"/>
        <v>0</v>
      </c>
      <c r="AU1834">
        <f t="shared" si="1032"/>
        <v>0</v>
      </c>
      <c r="AV1834">
        <f t="shared" si="1033"/>
        <v>0</v>
      </c>
      <c r="AW1834">
        <f t="shared" si="1034"/>
        <v>0</v>
      </c>
      <c r="AX1834">
        <f t="shared" si="1035"/>
        <v>0</v>
      </c>
      <c r="AY1834">
        <f t="shared" si="1036"/>
        <v>0</v>
      </c>
      <c r="AZ1834">
        <f t="shared" si="1037"/>
        <v>0</v>
      </c>
      <c r="BA1834">
        <f t="shared" si="1038"/>
        <v>0</v>
      </c>
      <c r="BB1834">
        <f t="shared" si="1039"/>
        <v>0</v>
      </c>
      <c r="BC1834">
        <f t="shared" si="1040"/>
        <v>0</v>
      </c>
      <c r="BD1834">
        <f t="shared" si="1041"/>
        <v>0</v>
      </c>
      <c r="BE1834">
        <f t="shared" si="1042"/>
        <v>0</v>
      </c>
      <c r="BF1834">
        <f t="shared" si="1043"/>
        <v>0</v>
      </c>
      <c r="BG1834" s="558">
        <f t="shared" ref="BG1834:BI1834" si="1121">IF(OR(M1707="NS",M1973="NS",S1234="NS"),0,IF(AND(M1707="NA",M1973="NA",S1234="NA"),0,IF(SUM(M1707,M1973)&gt;=S1234,0,1)))</f>
        <v>0</v>
      </c>
      <c r="BH1834" s="562">
        <f t="shared" si="1121"/>
        <v>0</v>
      </c>
      <c r="BI1834" s="560">
        <f t="shared" si="1121"/>
        <v>0</v>
      </c>
      <c r="BJ1834" s="564">
        <f t="shared" ref="BJ1834:BL1834" si="1122">IF(OR(M1707="NS",V1234="NS",AB1234="NS"),0,IF(AND(M1707="NA",V1234="NA",AB1234="NA"),0,IF(M1707&gt;=SUM(V1234,AB1234),0,1)))</f>
        <v>0</v>
      </c>
      <c r="BK1834" s="366">
        <f t="shared" si="1122"/>
        <v>0</v>
      </c>
      <c r="BL1834" s="465">
        <f t="shared" si="1122"/>
        <v>0</v>
      </c>
      <c r="BM1834" s="565">
        <f t="shared" ref="BM1834:BO1834" si="1123">IF(OR(M1973="NS",Y1234="NS",AB1234="NS"),0,IF(AND(M1973="NA",Y1234="NA",AB1234="NA"),0,IF(M1973&gt;=SUM(Y1234,AB1234),0,1)))</f>
        <v>0</v>
      </c>
      <c r="BN1834" s="422">
        <f t="shared" si="1123"/>
        <v>0</v>
      </c>
      <c r="BO1834" s="567">
        <f t="shared" si="1123"/>
        <v>0</v>
      </c>
      <c r="BP1834" s="338">
        <f t="shared" si="1050"/>
        <v>0</v>
      </c>
      <c r="BQ1834" s="294" t="str">
        <f>IF(BP1834=0,"",
IF(SUM($BP$1756:BP1834)=1,BR1834,
IF($BP$1877&gt;SUM($BP$1756:BP1834),_xlfn.CONCAT(", ",BR1834),
IF($BP$1877=SUM($BP$1756:BP1834),_xlfn.CONCAT(" y ",BR1834)))))</f>
        <v/>
      </c>
      <c r="BR1834" s="89" t="s">
        <v>5240</v>
      </c>
      <c r="BS1834" s="560">
        <f t="shared" si="1051"/>
        <v>0</v>
      </c>
      <c r="BT1834" s="575">
        <f t="shared" si="1052"/>
        <v>0</v>
      </c>
      <c r="BU1834" s="572">
        <f t="shared" si="1053"/>
        <v>0</v>
      </c>
      <c r="BV1834" s="560">
        <f t="shared" si="1054"/>
        <v>0</v>
      </c>
      <c r="BW1834" s="575">
        <f t="shared" si="1055"/>
        <v>0</v>
      </c>
      <c r="BX1834" s="572">
        <f t="shared" si="1056"/>
        <v>0</v>
      </c>
      <c r="BY1834" s="560">
        <f t="shared" si="1057"/>
        <v>0</v>
      </c>
      <c r="BZ1834" s="575">
        <f t="shared" si="1058"/>
        <v>0</v>
      </c>
      <c r="CA1834" s="572">
        <f t="shared" si="1059"/>
        <v>0</v>
      </c>
      <c r="CB1834" s="560">
        <f t="shared" si="1060"/>
        <v>0</v>
      </c>
      <c r="CC1834" s="575">
        <f t="shared" si="1061"/>
        <v>0</v>
      </c>
      <c r="CD1834" s="572">
        <f t="shared" si="1062"/>
        <v>0</v>
      </c>
      <c r="CE1834" s="560">
        <f t="shared" si="1063"/>
        <v>0</v>
      </c>
      <c r="CF1834" s="575">
        <f t="shared" si="1064"/>
        <v>0</v>
      </c>
      <c r="CG1834" s="572">
        <f t="shared" si="1065"/>
        <v>0</v>
      </c>
      <c r="CH1834" s="560">
        <f t="shared" si="1066"/>
        <v>0</v>
      </c>
      <c r="CI1834" s="575">
        <f t="shared" si="1067"/>
        <v>0</v>
      </c>
      <c r="CJ1834" s="572">
        <f t="shared" si="1068"/>
        <v>0</v>
      </c>
      <c r="CK1834" s="560">
        <f t="shared" si="1069"/>
        <v>0</v>
      </c>
      <c r="CL1834" s="575">
        <f t="shared" si="1070"/>
        <v>0</v>
      </c>
      <c r="CM1834" s="572">
        <f t="shared" si="1071"/>
        <v>0</v>
      </c>
      <c r="CN1834" s="560">
        <f t="shared" si="1072"/>
        <v>0</v>
      </c>
      <c r="CO1834" s="575">
        <f t="shared" si="1073"/>
        <v>0</v>
      </c>
      <c r="CP1834" s="572">
        <f t="shared" si="1074"/>
        <v>0</v>
      </c>
      <c r="CQ1834" s="560">
        <f t="shared" si="1075"/>
        <v>0</v>
      </c>
      <c r="CR1834" s="575">
        <f t="shared" si="1076"/>
        <v>0</v>
      </c>
      <c r="CS1834" s="572">
        <f t="shared" si="1077"/>
        <v>0</v>
      </c>
      <c r="CT1834" s="560">
        <f t="shared" si="1078"/>
        <v>0</v>
      </c>
      <c r="CU1834" s="575">
        <f t="shared" si="1079"/>
        <v>0</v>
      </c>
      <c r="CV1834" s="572">
        <f t="shared" si="1080"/>
        <v>0</v>
      </c>
      <c r="CW1834" s="560">
        <f t="shared" si="1081"/>
        <v>0</v>
      </c>
      <c r="CX1834" s="575">
        <f t="shared" si="1082"/>
        <v>0</v>
      </c>
      <c r="CY1834" s="572">
        <f t="shared" si="1083"/>
        <v>0</v>
      </c>
      <c r="CZ1834" s="293">
        <f t="shared" si="1084"/>
        <v>0</v>
      </c>
      <c r="DA1834" s="294" t="str">
        <f>IF(CZ1834=0,"",
IF(SUM($CZ$1756:CZ1834)=1,DB1834,
IF($CZ$1877&gt;SUM($CZ$1756:CZ1834),_xlfn.CONCAT(", ",DB1834),
IF($CZ$1877=SUM($CZ$1756:CZ1834),_xlfn.CONCAT(" y ",DB1834)))))</f>
        <v/>
      </c>
      <c r="DB1834" s="89" t="s">
        <v>5240</v>
      </c>
    </row>
    <row r="1835" spans="1:106" ht="15" customHeight="1">
      <c r="A1835" s="64"/>
      <c r="B1835" s="11"/>
      <c r="C1835" s="58" t="s">
        <v>5241</v>
      </c>
      <c r="D1835" s="1020" t="str">
        <f>IF(CNGE_2025_M1_Secc5_Sub1!$D109="","",CNGE_2025_M1_Secc5_Sub1!$D109)</f>
        <v/>
      </c>
      <c r="E1835" s="889"/>
      <c r="F1835" s="889"/>
      <c r="G1835" s="889"/>
      <c r="H1835" s="889"/>
      <c r="I1835" s="889"/>
      <c r="J1835" s="889"/>
      <c r="K1835" s="889"/>
      <c r="L1835" s="890"/>
      <c r="M1835" s="818"/>
      <c r="N1835" s="818"/>
      <c r="O1835" s="818"/>
      <c r="P1835" s="818"/>
      <c r="Q1835" s="818"/>
      <c r="R1835" s="818"/>
      <c r="S1835" s="818"/>
      <c r="T1835" s="818"/>
      <c r="U1835" s="818"/>
      <c r="V1835" s="818"/>
      <c r="W1835" s="818"/>
      <c r="X1835" s="818"/>
      <c r="Y1835" s="818"/>
      <c r="Z1835" s="818"/>
      <c r="AA1835" s="818"/>
      <c r="AB1835" s="818"/>
      <c r="AC1835" s="818"/>
      <c r="AD1835" s="818"/>
      <c r="AI1835">
        <f t="shared" si="1020"/>
        <v>0</v>
      </c>
      <c r="AJ1835">
        <f t="shared" si="1021"/>
        <v>0</v>
      </c>
      <c r="AK1835">
        <f t="shared" si="1022"/>
        <v>0</v>
      </c>
      <c r="AL1835">
        <f t="shared" si="1023"/>
        <v>0</v>
      </c>
      <c r="AM1835">
        <f t="shared" si="1024"/>
        <v>0</v>
      </c>
      <c r="AN1835">
        <f t="shared" si="1025"/>
        <v>0</v>
      </c>
      <c r="AO1835">
        <f t="shared" si="1026"/>
        <v>0</v>
      </c>
      <c r="AP1835">
        <f t="shared" si="1027"/>
        <v>0</v>
      </c>
      <c r="AQ1835">
        <f t="shared" si="1028"/>
        <v>0</v>
      </c>
      <c r="AR1835">
        <f t="shared" si="1029"/>
        <v>0</v>
      </c>
      <c r="AS1835">
        <f t="shared" si="1030"/>
        <v>0</v>
      </c>
      <c r="AT1835">
        <f t="shared" si="1031"/>
        <v>0</v>
      </c>
      <c r="AU1835">
        <f t="shared" si="1032"/>
        <v>0</v>
      </c>
      <c r="AV1835">
        <f t="shared" si="1033"/>
        <v>0</v>
      </c>
      <c r="AW1835">
        <f t="shared" si="1034"/>
        <v>0</v>
      </c>
      <c r="AX1835">
        <f t="shared" si="1035"/>
        <v>0</v>
      </c>
      <c r="AY1835">
        <f t="shared" si="1036"/>
        <v>0</v>
      </c>
      <c r="AZ1835">
        <f t="shared" si="1037"/>
        <v>0</v>
      </c>
      <c r="BA1835">
        <f t="shared" si="1038"/>
        <v>0</v>
      </c>
      <c r="BB1835">
        <f t="shared" si="1039"/>
        <v>0</v>
      </c>
      <c r="BC1835">
        <f t="shared" si="1040"/>
        <v>0</v>
      </c>
      <c r="BD1835">
        <f t="shared" si="1041"/>
        <v>0</v>
      </c>
      <c r="BE1835">
        <f t="shared" si="1042"/>
        <v>0</v>
      </c>
      <c r="BF1835">
        <f t="shared" si="1043"/>
        <v>0</v>
      </c>
      <c r="BG1835" s="558">
        <f t="shared" ref="BG1835:BI1835" si="1124">IF(OR(M1708="NS",M1974="NS",S1235="NS"),0,IF(AND(M1708="NA",M1974="NA",S1235="NA"),0,IF(SUM(M1708,M1974)&gt;=S1235,0,1)))</f>
        <v>0</v>
      </c>
      <c r="BH1835" s="562">
        <f t="shared" si="1124"/>
        <v>0</v>
      </c>
      <c r="BI1835" s="560">
        <f t="shared" si="1124"/>
        <v>0</v>
      </c>
      <c r="BJ1835" s="564">
        <f t="shared" ref="BJ1835:BL1835" si="1125">IF(OR(M1708="NS",V1235="NS",AB1235="NS"),0,IF(AND(M1708="NA",V1235="NA",AB1235="NA"),0,IF(M1708&gt;=SUM(V1235,AB1235),0,1)))</f>
        <v>0</v>
      </c>
      <c r="BK1835" s="366">
        <f t="shared" si="1125"/>
        <v>0</v>
      </c>
      <c r="BL1835" s="465">
        <f t="shared" si="1125"/>
        <v>0</v>
      </c>
      <c r="BM1835" s="565">
        <f t="shared" ref="BM1835:BO1835" si="1126">IF(OR(M1974="NS",Y1235="NS",AB1235="NS"),0,IF(AND(M1974="NA",Y1235="NA",AB1235="NA"),0,IF(M1974&gt;=SUM(Y1235,AB1235),0,1)))</f>
        <v>0</v>
      </c>
      <c r="BN1835" s="422">
        <f t="shared" si="1126"/>
        <v>0</v>
      </c>
      <c r="BO1835" s="567">
        <f t="shared" si="1126"/>
        <v>0</v>
      </c>
      <c r="BP1835" s="338">
        <f t="shared" si="1050"/>
        <v>0</v>
      </c>
      <c r="BQ1835" s="294" t="str">
        <f>IF(BP1835=0,"",
IF(SUM($BP$1756:BP1835)=1,BR1835,
IF($BP$1877&gt;SUM($BP$1756:BP1835),_xlfn.CONCAT(", ",BR1835),
IF($BP$1877=SUM($BP$1756:BP1835),_xlfn.CONCAT(" y ",BR1835)))))</f>
        <v/>
      </c>
      <c r="BR1835" s="89" t="s">
        <v>5242</v>
      </c>
      <c r="BS1835" s="560">
        <f t="shared" si="1051"/>
        <v>0</v>
      </c>
      <c r="BT1835" s="575">
        <f t="shared" si="1052"/>
        <v>0</v>
      </c>
      <c r="BU1835" s="572">
        <f t="shared" si="1053"/>
        <v>0</v>
      </c>
      <c r="BV1835" s="560">
        <f t="shared" si="1054"/>
        <v>0</v>
      </c>
      <c r="BW1835" s="575">
        <f t="shared" si="1055"/>
        <v>0</v>
      </c>
      <c r="BX1835" s="572">
        <f t="shared" si="1056"/>
        <v>0</v>
      </c>
      <c r="BY1835" s="560">
        <f t="shared" si="1057"/>
        <v>0</v>
      </c>
      <c r="BZ1835" s="575">
        <f t="shared" si="1058"/>
        <v>0</v>
      </c>
      <c r="CA1835" s="572">
        <f t="shared" si="1059"/>
        <v>0</v>
      </c>
      <c r="CB1835" s="560">
        <f t="shared" si="1060"/>
        <v>0</v>
      </c>
      <c r="CC1835" s="575">
        <f t="shared" si="1061"/>
        <v>0</v>
      </c>
      <c r="CD1835" s="572">
        <f t="shared" si="1062"/>
        <v>0</v>
      </c>
      <c r="CE1835" s="560">
        <f t="shared" si="1063"/>
        <v>0</v>
      </c>
      <c r="CF1835" s="575">
        <f t="shared" si="1064"/>
        <v>0</v>
      </c>
      <c r="CG1835" s="572">
        <f t="shared" si="1065"/>
        <v>0</v>
      </c>
      <c r="CH1835" s="560">
        <f t="shared" si="1066"/>
        <v>0</v>
      </c>
      <c r="CI1835" s="575">
        <f t="shared" si="1067"/>
        <v>0</v>
      </c>
      <c r="CJ1835" s="572">
        <f t="shared" si="1068"/>
        <v>0</v>
      </c>
      <c r="CK1835" s="560">
        <f t="shared" si="1069"/>
        <v>0</v>
      </c>
      <c r="CL1835" s="575">
        <f t="shared" si="1070"/>
        <v>0</v>
      </c>
      <c r="CM1835" s="572">
        <f t="shared" si="1071"/>
        <v>0</v>
      </c>
      <c r="CN1835" s="560">
        <f t="shared" si="1072"/>
        <v>0</v>
      </c>
      <c r="CO1835" s="575">
        <f t="shared" si="1073"/>
        <v>0</v>
      </c>
      <c r="CP1835" s="572">
        <f t="shared" si="1074"/>
        <v>0</v>
      </c>
      <c r="CQ1835" s="560">
        <f t="shared" si="1075"/>
        <v>0</v>
      </c>
      <c r="CR1835" s="575">
        <f t="shared" si="1076"/>
        <v>0</v>
      </c>
      <c r="CS1835" s="572">
        <f t="shared" si="1077"/>
        <v>0</v>
      </c>
      <c r="CT1835" s="560">
        <f t="shared" si="1078"/>
        <v>0</v>
      </c>
      <c r="CU1835" s="575">
        <f t="shared" si="1079"/>
        <v>0</v>
      </c>
      <c r="CV1835" s="572">
        <f t="shared" si="1080"/>
        <v>0</v>
      </c>
      <c r="CW1835" s="560">
        <f t="shared" si="1081"/>
        <v>0</v>
      </c>
      <c r="CX1835" s="575">
        <f t="shared" si="1082"/>
        <v>0</v>
      </c>
      <c r="CY1835" s="572">
        <f t="shared" si="1083"/>
        <v>0</v>
      </c>
      <c r="CZ1835" s="293">
        <f t="shared" si="1084"/>
        <v>0</v>
      </c>
      <c r="DA1835" s="294" t="str">
        <f>IF(CZ1835=0,"",
IF(SUM($CZ$1756:CZ1835)=1,DB1835,
IF($CZ$1877&gt;SUM($CZ$1756:CZ1835),_xlfn.CONCAT(", ",DB1835),
IF($CZ$1877=SUM($CZ$1756:CZ1835),_xlfn.CONCAT(" y ",DB1835)))))</f>
        <v/>
      </c>
      <c r="DB1835" s="89" t="s">
        <v>5242</v>
      </c>
    </row>
    <row r="1836" spans="1:106" ht="15" customHeight="1">
      <c r="A1836" s="64"/>
      <c r="B1836" s="11"/>
      <c r="C1836" s="58" t="s">
        <v>5243</v>
      </c>
      <c r="D1836" s="1020" t="str">
        <f>IF(CNGE_2025_M1_Secc5_Sub1!$D110="","",CNGE_2025_M1_Secc5_Sub1!$D110)</f>
        <v/>
      </c>
      <c r="E1836" s="889"/>
      <c r="F1836" s="889"/>
      <c r="G1836" s="889"/>
      <c r="H1836" s="889"/>
      <c r="I1836" s="889"/>
      <c r="J1836" s="889"/>
      <c r="K1836" s="889"/>
      <c r="L1836" s="890"/>
      <c r="M1836" s="818"/>
      <c r="N1836" s="818"/>
      <c r="O1836" s="818"/>
      <c r="P1836" s="818"/>
      <c r="Q1836" s="818"/>
      <c r="R1836" s="818"/>
      <c r="S1836" s="818"/>
      <c r="T1836" s="818"/>
      <c r="U1836" s="818"/>
      <c r="V1836" s="818"/>
      <c r="W1836" s="818"/>
      <c r="X1836" s="818"/>
      <c r="Y1836" s="818"/>
      <c r="Z1836" s="818"/>
      <c r="AA1836" s="818"/>
      <c r="AB1836" s="818"/>
      <c r="AC1836" s="818"/>
      <c r="AD1836" s="818"/>
      <c r="AI1836">
        <f t="shared" si="1020"/>
        <v>0</v>
      </c>
      <c r="AJ1836">
        <f t="shared" si="1021"/>
        <v>0</v>
      </c>
      <c r="AK1836">
        <f t="shared" si="1022"/>
        <v>0</v>
      </c>
      <c r="AL1836">
        <f t="shared" si="1023"/>
        <v>0</v>
      </c>
      <c r="AM1836">
        <f t="shared" si="1024"/>
        <v>0</v>
      </c>
      <c r="AN1836">
        <f t="shared" si="1025"/>
        <v>0</v>
      </c>
      <c r="AO1836">
        <f t="shared" si="1026"/>
        <v>0</v>
      </c>
      <c r="AP1836">
        <f t="shared" si="1027"/>
        <v>0</v>
      </c>
      <c r="AQ1836">
        <f t="shared" si="1028"/>
        <v>0</v>
      </c>
      <c r="AR1836">
        <f t="shared" si="1029"/>
        <v>0</v>
      </c>
      <c r="AS1836">
        <f t="shared" si="1030"/>
        <v>0</v>
      </c>
      <c r="AT1836">
        <f t="shared" si="1031"/>
        <v>0</v>
      </c>
      <c r="AU1836">
        <f t="shared" si="1032"/>
        <v>0</v>
      </c>
      <c r="AV1836">
        <f t="shared" si="1033"/>
        <v>0</v>
      </c>
      <c r="AW1836">
        <f t="shared" si="1034"/>
        <v>0</v>
      </c>
      <c r="AX1836">
        <f t="shared" si="1035"/>
        <v>0</v>
      </c>
      <c r="AY1836">
        <f t="shared" si="1036"/>
        <v>0</v>
      </c>
      <c r="AZ1836">
        <f t="shared" si="1037"/>
        <v>0</v>
      </c>
      <c r="BA1836">
        <f t="shared" si="1038"/>
        <v>0</v>
      </c>
      <c r="BB1836">
        <f t="shared" si="1039"/>
        <v>0</v>
      </c>
      <c r="BC1836">
        <f t="shared" si="1040"/>
        <v>0</v>
      </c>
      <c r="BD1836">
        <f t="shared" si="1041"/>
        <v>0</v>
      </c>
      <c r="BE1836">
        <f t="shared" si="1042"/>
        <v>0</v>
      </c>
      <c r="BF1836">
        <f t="shared" si="1043"/>
        <v>0</v>
      </c>
      <c r="BG1836" s="558">
        <f t="shared" ref="BG1836:BI1836" si="1127">IF(OR(M1709="NS",M1975="NS",S1236="NS"),0,IF(AND(M1709="NA",M1975="NA",S1236="NA"),0,IF(SUM(M1709,M1975)&gt;=S1236,0,1)))</f>
        <v>0</v>
      </c>
      <c r="BH1836" s="562">
        <f t="shared" si="1127"/>
        <v>0</v>
      </c>
      <c r="BI1836" s="560">
        <f t="shared" si="1127"/>
        <v>0</v>
      </c>
      <c r="BJ1836" s="564">
        <f t="shared" ref="BJ1836:BL1836" si="1128">IF(OR(M1709="NS",V1236="NS",AB1236="NS"),0,IF(AND(M1709="NA",V1236="NA",AB1236="NA"),0,IF(M1709&gt;=SUM(V1236,AB1236),0,1)))</f>
        <v>0</v>
      </c>
      <c r="BK1836" s="366">
        <f t="shared" si="1128"/>
        <v>0</v>
      </c>
      <c r="BL1836" s="465">
        <f t="shared" si="1128"/>
        <v>0</v>
      </c>
      <c r="BM1836" s="565">
        <f t="shared" ref="BM1836:BO1836" si="1129">IF(OR(M1975="NS",Y1236="NS",AB1236="NS"),0,IF(AND(M1975="NA",Y1236="NA",AB1236="NA"),0,IF(M1975&gt;=SUM(Y1236,AB1236),0,1)))</f>
        <v>0</v>
      </c>
      <c r="BN1836" s="422">
        <f t="shared" si="1129"/>
        <v>0</v>
      </c>
      <c r="BO1836" s="567">
        <f t="shared" si="1129"/>
        <v>0</v>
      </c>
      <c r="BP1836" s="338">
        <f t="shared" si="1050"/>
        <v>0</v>
      </c>
      <c r="BQ1836" s="294" t="str">
        <f>IF(BP1836=0,"",
IF(SUM($BP$1756:BP1836)=1,BR1836,
IF($BP$1877&gt;SUM($BP$1756:BP1836),_xlfn.CONCAT(", ",BR1836),
IF($BP$1877=SUM($BP$1756:BP1836),_xlfn.CONCAT(" y ",BR1836)))))</f>
        <v/>
      </c>
      <c r="BR1836" s="89" t="s">
        <v>5244</v>
      </c>
      <c r="BS1836" s="560">
        <f t="shared" si="1051"/>
        <v>0</v>
      </c>
      <c r="BT1836" s="575">
        <f t="shared" si="1052"/>
        <v>0</v>
      </c>
      <c r="BU1836" s="572">
        <f t="shared" si="1053"/>
        <v>0</v>
      </c>
      <c r="BV1836" s="560">
        <f t="shared" si="1054"/>
        <v>0</v>
      </c>
      <c r="BW1836" s="575">
        <f t="shared" si="1055"/>
        <v>0</v>
      </c>
      <c r="BX1836" s="572">
        <f t="shared" si="1056"/>
        <v>0</v>
      </c>
      <c r="BY1836" s="560">
        <f t="shared" si="1057"/>
        <v>0</v>
      </c>
      <c r="BZ1836" s="575">
        <f t="shared" si="1058"/>
        <v>0</v>
      </c>
      <c r="CA1836" s="572">
        <f t="shared" si="1059"/>
        <v>0</v>
      </c>
      <c r="CB1836" s="560">
        <f t="shared" si="1060"/>
        <v>0</v>
      </c>
      <c r="CC1836" s="575">
        <f t="shared" si="1061"/>
        <v>0</v>
      </c>
      <c r="CD1836" s="572">
        <f t="shared" si="1062"/>
        <v>0</v>
      </c>
      <c r="CE1836" s="560">
        <f t="shared" si="1063"/>
        <v>0</v>
      </c>
      <c r="CF1836" s="575">
        <f t="shared" si="1064"/>
        <v>0</v>
      </c>
      <c r="CG1836" s="572">
        <f t="shared" si="1065"/>
        <v>0</v>
      </c>
      <c r="CH1836" s="560">
        <f t="shared" si="1066"/>
        <v>0</v>
      </c>
      <c r="CI1836" s="575">
        <f t="shared" si="1067"/>
        <v>0</v>
      </c>
      <c r="CJ1836" s="572">
        <f t="shared" si="1068"/>
        <v>0</v>
      </c>
      <c r="CK1836" s="560">
        <f t="shared" si="1069"/>
        <v>0</v>
      </c>
      <c r="CL1836" s="575">
        <f t="shared" si="1070"/>
        <v>0</v>
      </c>
      <c r="CM1836" s="572">
        <f t="shared" si="1071"/>
        <v>0</v>
      </c>
      <c r="CN1836" s="560">
        <f t="shared" si="1072"/>
        <v>0</v>
      </c>
      <c r="CO1836" s="575">
        <f t="shared" si="1073"/>
        <v>0</v>
      </c>
      <c r="CP1836" s="572">
        <f t="shared" si="1074"/>
        <v>0</v>
      </c>
      <c r="CQ1836" s="560">
        <f t="shared" si="1075"/>
        <v>0</v>
      </c>
      <c r="CR1836" s="575">
        <f t="shared" si="1076"/>
        <v>0</v>
      </c>
      <c r="CS1836" s="572">
        <f t="shared" si="1077"/>
        <v>0</v>
      </c>
      <c r="CT1836" s="560">
        <f t="shared" si="1078"/>
        <v>0</v>
      </c>
      <c r="CU1836" s="575">
        <f t="shared" si="1079"/>
        <v>0</v>
      </c>
      <c r="CV1836" s="572">
        <f t="shared" si="1080"/>
        <v>0</v>
      </c>
      <c r="CW1836" s="560">
        <f t="shared" si="1081"/>
        <v>0</v>
      </c>
      <c r="CX1836" s="575">
        <f t="shared" si="1082"/>
        <v>0</v>
      </c>
      <c r="CY1836" s="572">
        <f t="shared" si="1083"/>
        <v>0</v>
      </c>
      <c r="CZ1836" s="293">
        <f t="shared" si="1084"/>
        <v>0</v>
      </c>
      <c r="DA1836" s="294" t="str">
        <f>IF(CZ1836=0,"",
IF(SUM($CZ$1756:CZ1836)=1,DB1836,
IF($CZ$1877&gt;SUM($CZ$1756:CZ1836),_xlfn.CONCAT(", ",DB1836),
IF($CZ$1877=SUM($CZ$1756:CZ1836),_xlfn.CONCAT(" y ",DB1836)))))</f>
        <v/>
      </c>
      <c r="DB1836" s="89" t="s">
        <v>5244</v>
      </c>
    </row>
    <row r="1837" spans="1:106" ht="15" customHeight="1">
      <c r="A1837" s="64"/>
      <c r="B1837" s="11"/>
      <c r="C1837" s="58" t="s">
        <v>5245</v>
      </c>
      <c r="D1837" s="1020" t="str">
        <f>IF(CNGE_2025_M1_Secc5_Sub1!$D111="","",CNGE_2025_M1_Secc5_Sub1!$D111)</f>
        <v/>
      </c>
      <c r="E1837" s="889"/>
      <c r="F1837" s="889"/>
      <c r="G1837" s="889"/>
      <c r="H1837" s="889"/>
      <c r="I1837" s="889"/>
      <c r="J1837" s="889"/>
      <c r="K1837" s="889"/>
      <c r="L1837" s="890"/>
      <c r="M1837" s="818"/>
      <c r="N1837" s="818"/>
      <c r="O1837" s="818"/>
      <c r="P1837" s="818"/>
      <c r="Q1837" s="818"/>
      <c r="R1837" s="818"/>
      <c r="S1837" s="818"/>
      <c r="T1837" s="818"/>
      <c r="U1837" s="818"/>
      <c r="V1837" s="818"/>
      <c r="W1837" s="818"/>
      <c r="X1837" s="818"/>
      <c r="Y1837" s="818"/>
      <c r="Z1837" s="818"/>
      <c r="AA1837" s="818"/>
      <c r="AB1837" s="818"/>
      <c r="AC1837" s="818"/>
      <c r="AD1837" s="818"/>
      <c r="AI1837">
        <f t="shared" si="1020"/>
        <v>0</v>
      </c>
      <c r="AJ1837">
        <f t="shared" si="1021"/>
        <v>0</v>
      </c>
      <c r="AK1837">
        <f t="shared" si="1022"/>
        <v>0</v>
      </c>
      <c r="AL1837">
        <f t="shared" si="1023"/>
        <v>0</v>
      </c>
      <c r="AM1837">
        <f t="shared" si="1024"/>
        <v>0</v>
      </c>
      <c r="AN1837">
        <f t="shared" si="1025"/>
        <v>0</v>
      </c>
      <c r="AO1837">
        <f t="shared" si="1026"/>
        <v>0</v>
      </c>
      <c r="AP1837">
        <f t="shared" si="1027"/>
        <v>0</v>
      </c>
      <c r="AQ1837">
        <f t="shared" si="1028"/>
        <v>0</v>
      </c>
      <c r="AR1837">
        <f t="shared" si="1029"/>
        <v>0</v>
      </c>
      <c r="AS1837">
        <f t="shared" si="1030"/>
        <v>0</v>
      </c>
      <c r="AT1837">
        <f t="shared" si="1031"/>
        <v>0</v>
      </c>
      <c r="AU1837">
        <f t="shared" si="1032"/>
        <v>0</v>
      </c>
      <c r="AV1837">
        <f t="shared" si="1033"/>
        <v>0</v>
      </c>
      <c r="AW1837">
        <f t="shared" si="1034"/>
        <v>0</v>
      </c>
      <c r="AX1837">
        <f t="shared" si="1035"/>
        <v>0</v>
      </c>
      <c r="AY1837">
        <f t="shared" si="1036"/>
        <v>0</v>
      </c>
      <c r="AZ1837">
        <f t="shared" si="1037"/>
        <v>0</v>
      </c>
      <c r="BA1837">
        <f t="shared" si="1038"/>
        <v>0</v>
      </c>
      <c r="BB1837">
        <f t="shared" si="1039"/>
        <v>0</v>
      </c>
      <c r="BC1837">
        <f t="shared" si="1040"/>
        <v>0</v>
      </c>
      <c r="BD1837">
        <f t="shared" si="1041"/>
        <v>0</v>
      </c>
      <c r="BE1837">
        <f t="shared" si="1042"/>
        <v>0</v>
      </c>
      <c r="BF1837">
        <f t="shared" si="1043"/>
        <v>0</v>
      </c>
      <c r="BG1837" s="558">
        <f t="shared" ref="BG1837:BI1837" si="1130">IF(OR(M1710="NS",M1976="NS",S1237="NS"),0,IF(AND(M1710="NA",M1976="NA",S1237="NA"),0,IF(SUM(M1710,M1976)&gt;=S1237,0,1)))</f>
        <v>0</v>
      </c>
      <c r="BH1837" s="562">
        <f t="shared" si="1130"/>
        <v>0</v>
      </c>
      <c r="BI1837" s="560">
        <f t="shared" si="1130"/>
        <v>0</v>
      </c>
      <c r="BJ1837" s="564">
        <f t="shared" ref="BJ1837:BL1837" si="1131">IF(OR(M1710="NS",V1237="NS",AB1237="NS"),0,IF(AND(M1710="NA",V1237="NA",AB1237="NA"),0,IF(M1710&gt;=SUM(V1237,AB1237),0,1)))</f>
        <v>0</v>
      </c>
      <c r="BK1837" s="366">
        <f t="shared" si="1131"/>
        <v>0</v>
      </c>
      <c r="BL1837" s="465">
        <f t="shared" si="1131"/>
        <v>0</v>
      </c>
      <c r="BM1837" s="565">
        <f t="shared" ref="BM1837:BO1837" si="1132">IF(OR(M1976="NS",Y1237="NS",AB1237="NS"),0,IF(AND(M1976="NA",Y1237="NA",AB1237="NA"),0,IF(M1976&gt;=SUM(Y1237,AB1237),0,1)))</f>
        <v>0</v>
      </c>
      <c r="BN1837" s="422">
        <f t="shared" si="1132"/>
        <v>0</v>
      </c>
      <c r="BO1837" s="567">
        <f t="shared" si="1132"/>
        <v>0</v>
      </c>
      <c r="BP1837" s="338">
        <f t="shared" si="1050"/>
        <v>0</v>
      </c>
      <c r="BQ1837" s="294" t="str">
        <f>IF(BP1837=0,"",
IF(SUM($BP$1756:BP1837)=1,BR1837,
IF($BP$1877&gt;SUM($BP$1756:BP1837),_xlfn.CONCAT(", ",BR1837),
IF($BP$1877=SUM($BP$1756:BP1837),_xlfn.CONCAT(" y ",BR1837)))))</f>
        <v/>
      </c>
      <c r="BR1837" s="89" t="s">
        <v>5246</v>
      </c>
      <c r="BS1837" s="560">
        <f t="shared" si="1051"/>
        <v>0</v>
      </c>
      <c r="BT1837" s="575">
        <f t="shared" si="1052"/>
        <v>0</v>
      </c>
      <c r="BU1837" s="572">
        <f t="shared" si="1053"/>
        <v>0</v>
      </c>
      <c r="BV1837" s="560">
        <f t="shared" si="1054"/>
        <v>0</v>
      </c>
      <c r="BW1837" s="575">
        <f t="shared" si="1055"/>
        <v>0</v>
      </c>
      <c r="BX1837" s="572">
        <f t="shared" si="1056"/>
        <v>0</v>
      </c>
      <c r="BY1837" s="560">
        <f t="shared" si="1057"/>
        <v>0</v>
      </c>
      <c r="BZ1837" s="575">
        <f t="shared" si="1058"/>
        <v>0</v>
      </c>
      <c r="CA1837" s="572">
        <f t="shared" si="1059"/>
        <v>0</v>
      </c>
      <c r="CB1837" s="560">
        <f t="shared" si="1060"/>
        <v>0</v>
      </c>
      <c r="CC1837" s="575">
        <f t="shared" si="1061"/>
        <v>0</v>
      </c>
      <c r="CD1837" s="572">
        <f t="shared" si="1062"/>
        <v>0</v>
      </c>
      <c r="CE1837" s="560">
        <f t="shared" si="1063"/>
        <v>0</v>
      </c>
      <c r="CF1837" s="575">
        <f t="shared" si="1064"/>
        <v>0</v>
      </c>
      <c r="CG1837" s="572">
        <f t="shared" si="1065"/>
        <v>0</v>
      </c>
      <c r="CH1837" s="560">
        <f t="shared" si="1066"/>
        <v>0</v>
      </c>
      <c r="CI1837" s="575">
        <f t="shared" si="1067"/>
        <v>0</v>
      </c>
      <c r="CJ1837" s="572">
        <f t="shared" si="1068"/>
        <v>0</v>
      </c>
      <c r="CK1837" s="560">
        <f t="shared" si="1069"/>
        <v>0</v>
      </c>
      <c r="CL1837" s="575">
        <f t="shared" si="1070"/>
        <v>0</v>
      </c>
      <c r="CM1837" s="572">
        <f t="shared" si="1071"/>
        <v>0</v>
      </c>
      <c r="CN1837" s="560">
        <f t="shared" si="1072"/>
        <v>0</v>
      </c>
      <c r="CO1837" s="575">
        <f t="shared" si="1073"/>
        <v>0</v>
      </c>
      <c r="CP1837" s="572">
        <f t="shared" si="1074"/>
        <v>0</v>
      </c>
      <c r="CQ1837" s="560">
        <f t="shared" si="1075"/>
        <v>0</v>
      </c>
      <c r="CR1837" s="575">
        <f t="shared" si="1076"/>
        <v>0</v>
      </c>
      <c r="CS1837" s="572">
        <f t="shared" si="1077"/>
        <v>0</v>
      </c>
      <c r="CT1837" s="560">
        <f t="shared" si="1078"/>
        <v>0</v>
      </c>
      <c r="CU1837" s="575">
        <f t="shared" si="1079"/>
        <v>0</v>
      </c>
      <c r="CV1837" s="572">
        <f t="shared" si="1080"/>
        <v>0</v>
      </c>
      <c r="CW1837" s="560">
        <f t="shared" si="1081"/>
        <v>0</v>
      </c>
      <c r="CX1837" s="575">
        <f t="shared" si="1082"/>
        <v>0</v>
      </c>
      <c r="CY1837" s="572">
        <f t="shared" si="1083"/>
        <v>0</v>
      </c>
      <c r="CZ1837" s="293">
        <f t="shared" si="1084"/>
        <v>0</v>
      </c>
      <c r="DA1837" s="294" t="str">
        <f>IF(CZ1837=0,"",
IF(SUM($CZ$1756:CZ1837)=1,DB1837,
IF($CZ$1877&gt;SUM($CZ$1756:CZ1837),_xlfn.CONCAT(", ",DB1837),
IF($CZ$1877=SUM($CZ$1756:CZ1837),_xlfn.CONCAT(" y ",DB1837)))))</f>
        <v/>
      </c>
      <c r="DB1837" s="89" t="s">
        <v>5246</v>
      </c>
    </row>
    <row r="1838" spans="1:106" ht="15" customHeight="1">
      <c r="A1838" s="64"/>
      <c r="B1838" s="11"/>
      <c r="C1838" s="58" t="s">
        <v>5247</v>
      </c>
      <c r="D1838" s="1020" t="str">
        <f>IF(CNGE_2025_M1_Secc5_Sub1!$D112="","",CNGE_2025_M1_Secc5_Sub1!$D112)</f>
        <v/>
      </c>
      <c r="E1838" s="889"/>
      <c r="F1838" s="889"/>
      <c r="G1838" s="889"/>
      <c r="H1838" s="889"/>
      <c r="I1838" s="889"/>
      <c r="J1838" s="889"/>
      <c r="K1838" s="889"/>
      <c r="L1838" s="890"/>
      <c r="M1838" s="818"/>
      <c r="N1838" s="818"/>
      <c r="O1838" s="818"/>
      <c r="P1838" s="818"/>
      <c r="Q1838" s="818"/>
      <c r="R1838" s="818"/>
      <c r="S1838" s="818"/>
      <c r="T1838" s="818"/>
      <c r="U1838" s="818"/>
      <c r="V1838" s="818"/>
      <c r="W1838" s="818"/>
      <c r="X1838" s="818"/>
      <c r="Y1838" s="818"/>
      <c r="Z1838" s="818"/>
      <c r="AA1838" s="818"/>
      <c r="AB1838" s="818"/>
      <c r="AC1838" s="818"/>
      <c r="AD1838" s="818"/>
      <c r="AI1838">
        <f t="shared" si="1020"/>
        <v>0</v>
      </c>
      <c r="AJ1838">
        <f t="shared" si="1021"/>
        <v>0</v>
      </c>
      <c r="AK1838">
        <f t="shared" si="1022"/>
        <v>0</v>
      </c>
      <c r="AL1838">
        <f t="shared" si="1023"/>
        <v>0</v>
      </c>
      <c r="AM1838">
        <f t="shared" si="1024"/>
        <v>0</v>
      </c>
      <c r="AN1838">
        <f t="shared" si="1025"/>
        <v>0</v>
      </c>
      <c r="AO1838">
        <f t="shared" si="1026"/>
        <v>0</v>
      </c>
      <c r="AP1838">
        <f t="shared" si="1027"/>
        <v>0</v>
      </c>
      <c r="AQ1838">
        <f t="shared" si="1028"/>
        <v>0</v>
      </c>
      <c r="AR1838">
        <f t="shared" si="1029"/>
        <v>0</v>
      </c>
      <c r="AS1838">
        <f t="shared" si="1030"/>
        <v>0</v>
      </c>
      <c r="AT1838">
        <f t="shared" si="1031"/>
        <v>0</v>
      </c>
      <c r="AU1838">
        <f t="shared" si="1032"/>
        <v>0</v>
      </c>
      <c r="AV1838">
        <f t="shared" si="1033"/>
        <v>0</v>
      </c>
      <c r="AW1838">
        <f t="shared" si="1034"/>
        <v>0</v>
      </c>
      <c r="AX1838">
        <f t="shared" si="1035"/>
        <v>0</v>
      </c>
      <c r="AY1838">
        <f t="shared" si="1036"/>
        <v>0</v>
      </c>
      <c r="AZ1838">
        <f t="shared" si="1037"/>
        <v>0</v>
      </c>
      <c r="BA1838">
        <f t="shared" si="1038"/>
        <v>0</v>
      </c>
      <c r="BB1838">
        <f t="shared" si="1039"/>
        <v>0</v>
      </c>
      <c r="BC1838">
        <f t="shared" si="1040"/>
        <v>0</v>
      </c>
      <c r="BD1838">
        <f t="shared" si="1041"/>
        <v>0</v>
      </c>
      <c r="BE1838">
        <f t="shared" si="1042"/>
        <v>0</v>
      </c>
      <c r="BF1838">
        <f t="shared" si="1043"/>
        <v>0</v>
      </c>
      <c r="BG1838" s="558">
        <f t="shared" ref="BG1838:BI1838" si="1133">IF(OR(M1711="NS",M1977="NS",S1238="NS"),0,IF(AND(M1711="NA",M1977="NA",S1238="NA"),0,IF(SUM(M1711,M1977)&gt;=S1238,0,1)))</f>
        <v>0</v>
      </c>
      <c r="BH1838" s="562">
        <f t="shared" si="1133"/>
        <v>0</v>
      </c>
      <c r="BI1838" s="560">
        <f t="shared" si="1133"/>
        <v>0</v>
      </c>
      <c r="BJ1838" s="564">
        <f t="shared" ref="BJ1838:BL1838" si="1134">IF(OR(M1711="NS",V1238="NS",AB1238="NS"),0,IF(AND(M1711="NA",V1238="NA",AB1238="NA"),0,IF(M1711&gt;=SUM(V1238,AB1238),0,1)))</f>
        <v>0</v>
      </c>
      <c r="BK1838" s="366">
        <f t="shared" si="1134"/>
        <v>0</v>
      </c>
      <c r="BL1838" s="465">
        <f t="shared" si="1134"/>
        <v>0</v>
      </c>
      <c r="BM1838" s="565">
        <f t="shared" ref="BM1838:BO1838" si="1135">IF(OR(M1977="NS",Y1238="NS",AB1238="NS"),0,IF(AND(M1977="NA",Y1238="NA",AB1238="NA"),0,IF(M1977&gt;=SUM(Y1238,AB1238),0,1)))</f>
        <v>0</v>
      </c>
      <c r="BN1838" s="422">
        <f t="shared" si="1135"/>
        <v>0</v>
      </c>
      <c r="BO1838" s="567">
        <f t="shared" si="1135"/>
        <v>0</v>
      </c>
      <c r="BP1838" s="338">
        <f t="shared" si="1050"/>
        <v>0</v>
      </c>
      <c r="BQ1838" s="294" t="str">
        <f>IF(BP1838=0,"",
IF(SUM($BP$1756:BP1838)=1,BR1838,
IF($BP$1877&gt;SUM($BP$1756:BP1838),_xlfn.CONCAT(", ",BR1838),
IF($BP$1877=SUM($BP$1756:BP1838),_xlfn.CONCAT(" y ",BR1838)))))</f>
        <v/>
      </c>
      <c r="BR1838" s="89" t="s">
        <v>5248</v>
      </c>
      <c r="BS1838" s="560">
        <f t="shared" si="1051"/>
        <v>0</v>
      </c>
      <c r="BT1838" s="575">
        <f t="shared" si="1052"/>
        <v>0</v>
      </c>
      <c r="BU1838" s="572">
        <f t="shared" si="1053"/>
        <v>0</v>
      </c>
      <c r="BV1838" s="560">
        <f t="shared" si="1054"/>
        <v>0</v>
      </c>
      <c r="BW1838" s="575">
        <f t="shared" si="1055"/>
        <v>0</v>
      </c>
      <c r="BX1838" s="572">
        <f t="shared" si="1056"/>
        <v>0</v>
      </c>
      <c r="BY1838" s="560">
        <f t="shared" si="1057"/>
        <v>0</v>
      </c>
      <c r="BZ1838" s="575">
        <f t="shared" si="1058"/>
        <v>0</v>
      </c>
      <c r="CA1838" s="572">
        <f t="shared" si="1059"/>
        <v>0</v>
      </c>
      <c r="CB1838" s="560">
        <f t="shared" si="1060"/>
        <v>0</v>
      </c>
      <c r="CC1838" s="575">
        <f t="shared" si="1061"/>
        <v>0</v>
      </c>
      <c r="CD1838" s="572">
        <f t="shared" si="1062"/>
        <v>0</v>
      </c>
      <c r="CE1838" s="560">
        <f t="shared" si="1063"/>
        <v>0</v>
      </c>
      <c r="CF1838" s="575">
        <f t="shared" si="1064"/>
        <v>0</v>
      </c>
      <c r="CG1838" s="572">
        <f t="shared" si="1065"/>
        <v>0</v>
      </c>
      <c r="CH1838" s="560">
        <f t="shared" si="1066"/>
        <v>0</v>
      </c>
      <c r="CI1838" s="575">
        <f t="shared" si="1067"/>
        <v>0</v>
      </c>
      <c r="CJ1838" s="572">
        <f t="shared" si="1068"/>
        <v>0</v>
      </c>
      <c r="CK1838" s="560">
        <f t="shared" si="1069"/>
        <v>0</v>
      </c>
      <c r="CL1838" s="575">
        <f t="shared" si="1070"/>
        <v>0</v>
      </c>
      <c r="CM1838" s="572">
        <f t="shared" si="1071"/>
        <v>0</v>
      </c>
      <c r="CN1838" s="560">
        <f t="shared" si="1072"/>
        <v>0</v>
      </c>
      <c r="CO1838" s="575">
        <f t="shared" si="1073"/>
        <v>0</v>
      </c>
      <c r="CP1838" s="572">
        <f t="shared" si="1074"/>
        <v>0</v>
      </c>
      <c r="CQ1838" s="560">
        <f t="shared" si="1075"/>
        <v>0</v>
      </c>
      <c r="CR1838" s="575">
        <f t="shared" si="1076"/>
        <v>0</v>
      </c>
      <c r="CS1838" s="572">
        <f t="shared" si="1077"/>
        <v>0</v>
      </c>
      <c r="CT1838" s="560">
        <f t="shared" si="1078"/>
        <v>0</v>
      </c>
      <c r="CU1838" s="575">
        <f t="shared" si="1079"/>
        <v>0</v>
      </c>
      <c r="CV1838" s="572">
        <f t="shared" si="1080"/>
        <v>0</v>
      </c>
      <c r="CW1838" s="560">
        <f t="shared" si="1081"/>
        <v>0</v>
      </c>
      <c r="CX1838" s="575">
        <f t="shared" si="1082"/>
        <v>0</v>
      </c>
      <c r="CY1838" s="572">
        <f t="shared" si="1083"/>
        <v>0</v>
      </c>
      <c r="CZ1838" s="293">
        <f t="shared" si="1084"/>
        <v>0</v>
      </c>
      <c r="DA1838" s="294" t="str">
        <f>IF(CZ1838=0,"",
IF(SUM($CZ$1756:CZ1838)=1,DB1838,
IF($CZ$1877&gt;SUM($CZ$1756:CZ1838),_xlfn.CONCAT(", ",DB1838),
IF($CZ$1877=SUM($CZ$1756:CZ1838),_xlfn.CONCAT(" y ",DB1838)))))</f>
        <v/>
      </c>
      <c r="DB1838" s="89" t="s">
        <v>5248</v>
      </c>
    </row>
    <row r="1839" spans="1:106" ht="15" customHeight="1">
      <c r="A1839" s="64"/>
      <c r="B1839" s="11"/>
      <c r="C1839" s="58" t="s">
        <v>5249</v>
      </c>
      <c r="D1839" s="1020" t="str">
        <f>IF(CNGE_2025_M1_Secc5_Sub1!$D113="","",CNGE_2025_M1_Secc5_Sub1!$D113)</f>
        <v/>
      </c>
      <c r="E1839" s="889"/>
      <c r="F1839" s="889"/>
      <c r="G1839" s="889"/>
      <c r="H1839" s="889"/>
      <c r="I1839" s="889"/>
      <c r="J1839" s="889"/>
      <c r="K1839" s="889"/>
      <c r="L1839" s="890"/>
      <c r="M1839" s="818"/>
      <c r="N1839" s="818"/>
      <c r="O1839" s="818"/>
      <c r="P1839" s="818"/>
      <c r="Q1839" s="818"/>
      <c r="R1839" s="818"/>
      <c r="S1839" s="818"/>
      <c r="T1839" s="818"/>
      <c r="U1839" s="818"/>
      <c r="V1839" s="818"/>
      <c r="W1839" s="818"/>
      <c r="X1839" s="818"/>
      <c r="Y1839" s="818"/>
      <c r="Z1839" s="818"/>
      <c r="AA1839" s="818"/>
      <c r="AB1839" s="818"/>
      <c r="AC1839" s="818"/>
      <c r="AD1839" s="818"/>
      <c r="AI1839">
        <f t="shared" si="1020"/>
        <v>0</v>
      </c>
      <c r="AJ1839">
        <f t="shared" si="1021"/>
        <v>0</v>
      </c>
      <c r="AK1839">
        <f t="shared" si="1022"/>
        <v>0</v>
      </c>
      <c r="AL1839">
        <f t="shared" si="1023"/>
        <v>0</v>
      </c>
      <c r="AM1839">
        <f t="shared" si="1024"/>
        <v>0</v>
      </c>
      <c r="AN1839">
        <f t="shared" si="1025"/>
        <v>0</v>
      </c>
      <c r="AO1839">
        <f t="shared" si="1026"/>
        <v>0</v>
      </c>
      <c r="AP1839">
        <f t="shared" si="1027"/>
        <v>0</v>
      </c>
      <c r="AQ1839">
        <f t="shared" si="1028"/>
        <v>0</v>
      </c>
      <c r="AR1839">
        <f t="shared" si="1029"/>
        <v>0</v>
      </c>
      <c r="AS1839">
        <f t="shared" si="1030"/>
        <v>0</v>
      </c>
      <c r="AT1839">
        <f t="shared" si="1031"/>
        <v>0</v>
      </c>
      <c r="AU1839">
        <f t="shared" si="1032"/>
        <v>0</v>
      </c>
      <c r="AV1839">
        <f t="shared" si="1033"/>
        <v>0</v>
      </c>
      <c r="AW1839">
        <f t="shared" si="1034"/>
        <v>0</v>
      </c>
      <c r="AX1839">
        <f t="shared" si="1035"/>
        <v>0</v>
      </c>
      <c r="AY1839">
        <f t="shared" si="1036"/>
        <v>0</v>
      </c>
      <c r="AZ1839">
        <f t="shared" si="1037"/>
        <v>0</v>
      </c>
      <c r="BA1839">
        <f t="shared" si="1038"/>
        <v>0</v>
      </c>
      <c r="BB1839">
        <f t="shared" si="1039"/>
        <v>0</v>
      </c>
      <c r="BC1839">
        <f t="shared" si="1040"/>
        <v>0</v>
      </c>
      <c r="BD1839">
        <f t="shared" si="1041"/>
        <v>0</v>
      </c>
      <c r="BE1839">
        <f t="shared" si="1042"/>
        <v>0</v>
      </c>
      <c r="BF1839">
        <f t="shared" si="1043"/>
        <v>0</v>
      </c>
      <c r="BG1839" s="558">
        <f t="shared" ref="BG1839:BI1839" si="1136">IF(OR(M1712="NS",M1978="NS",S1239="NS"),0,IF(AND(M1712="NA",M1978="NA",S1239="NA"),0,IF(SUM(M1712,M1978)&gt;=S1239,0,1)))</f>
        <v>0</v>
      </c>
      <c r="BH1839" s="562">
        <f t="shared" si="1136"/>
        <v>0</v>
      </c>
      <c r="BI1839" s="560">
        <f t="shared" si="1136"/>
        <v>0</v>
      </c>
      <c r="BJ1839" s="564">
        <f t="shared" ref="BJ1839:BL1839" si="1137">IF(OR(M1712="NS",V1239="NS",AB1239="NS"),0,IF(AND(M1712="NA",V1239="NA",AB1239="NA"),0,IF(M1712&gt;=SUM(V1239,AB1239),0,1)))</f>
        <v>0</v>
      </c>
      <c r="BK1839" s="366">
        <f t="shared" si="1137"/>
        <v>0</v>
      </c>
      <c r="BL1839" s="465">
        <f t="shared" si="1137"/>
        <v>0</v>
      </c>
      <c r="BM1839" s="565">
        <f t="shared" ref="BM1839:BO1839" si="1138">IF(OR(M1978="NS",Y1239="NS",AB1239="NS"),0,IF(AND(M1978="NA",Y1239="NA",AB1239="NA"),0,IF(M1978&gt;=SUM(Y1239,AB1239),0,1)))</f>
        <v>0</v>
      </c>
      <c r="BN1839" s="422">
        <f t="shared" si="1138"/>
        <v>0</v>
      </c>
      <c r="BO1839" s="567">
        <f t="shared" si="1138"/>
        <v>0</v>
      </c>
      <c r="BP1839" s="338">
        <f t="shared" si="1050"/>
        <v>0</v>
      </c>
      <c r="BQ1839" s="294" t="str">
        <f>IF(BP1839=0,"",
IF(SUM($BP$1756:BP1839)=1,BR1839,
IF($BP$1877&gt;SUM($BP$1756:BP1839),_xlfn.CONCAT(", ",BR1839),
IF($BP$1877=SUM($BP$1756:BP1839),_xlfn.CONCAT(" y ",BR1839)))))</f>
        <v/>
      </c>
      <c r="BR1839" s="89" t="s">
        <v>5250</v>
      </c>
      <c r="BS1839" s="560">
        <f t="shared" si="1051"/>
        <v>0</v>
      </c>
      <c r="BT1839" s="575">
        <f t="shared" si="1052"/>
        <v>0</v>
      </c>
      <c r="BU1839" s="572">
        <f t="shared" si="1053"/>
        <v>0</v>
      </c>
      <c r="BV1839" s="560">
        <f t="shared" si="1054"/>
        <v>0</v>
      </c>
      <c r="BW1839" s="575">
        <f t="shared" si="1055"/>
        <v>0</v>
      </c>
      <c r="BX1839" s="572">
        <f t="shared" si="1056"/>
        <v>0</v>
      </c>
      <c r="BY1839" s="560">
        <f t="shared" si="1057"/>
        <v>0</v>
      </c>
      <c r="BZ1839" s="575">
        <f t="shared" si="1058"/>
        <v>0</v>
      </c>
      <c r="CA1839" s="572">
        <f t="shared" si="1059"/>
        <v>0</v>
      </c>
      <c r="CB1839" s="560">
        <f t="shared" si="1060"/>
        <v>0</v>
      </c>
      <c r="CC1839" s="575">
        <f t="shared" si="1061"/>
        <v>0</v>
      </c>
      <c r="CD1839" s="572">
        <f t="shared" si="1062"/>
        <v>0</v>
      </c>
      <c r="CE1839" s="560">
        <f t="shared" si="1063"/>
        <v>0</v>
      </c>
      <c r="CF1839" s="575">
        <f t="shared" si="1064"/>
        <v>0</v>
      </c>
      <c r="CG1839" s="572">
        <f t="shared" si="1065"/>
        <v>0</v>
      </c>
      <c r="CH1839" s="560">
        <f t="shared" si="1066"/>
        <v>0</v>
      </c>
      <c r="CI1839" s="575">
        <f t="shared" si="1067"/>
        <v>0</v>
      </c>
      <c r="CJ1839" s="572">
        <f t="shared" si="1068"/>
        <v>0</v>
      </c>
      <c r="CK1839" s="560">
        <f t="shared" si="1069"/>
        <v>0</v>
      </c>
      <c r="CL1839" s="575">
        <f t="shared" si="1070"/>
        <v>0</v>
      </c>
      <c r="CM1839" s="572">
        <f t="shared" si="1071"/>
        <v>0</v>
      </c>
      <c r="CN1839" s="560">
        <f t="shared" si="1072"/>
        <v>0</v>
      </c>
      <c r="CO1839" s="575">
        <f t="shared" si="1073"/>
        <v>0</v>
      </c>
      <c r="CP1839" s="572">
        <f t="shared" si="1074"/>
        <v>0</v>
      </c>
      <c r="CQ1839" s="560">
        <f t="shared" si="1075"/>
        <v>0</v>
      </c>
      <c r="CR1839" s="575">
        <f t="shared" si="1076"/>
        <v>0</v>
      </c>
      <c r="CS1839" s="572">
        <f t="shared" si="1077"/>
        <v>0</v>
      </c>
      <c r="CT1839" s="560">
        <f t="shared" si="1078"/>
        <v>0</v>
      </c>
      <c r="CU1839" s="575">
        <f t="shared" si="1079"/>
        <v>0</v>
      </c>
      <c r="CV1839" s="572">
        <f t="shared" si="1080"/>
        <v>0</v>
      </c>
      <c r="CW1839" s="560">
        <f t="shared" si="1081"/>
        <v>0</v>
      </c>
      <c r="CX1839" s="575">
        <f t="shared" si="1082"/>
        <v>0</v>
      </c>
      <c r="CY1839" s="572">
        <f t="shared" si="1083"/>
        <v>0</v>
      </c>
      <c r="CZ1839" s="293">
        <f t="shared" si="1084"/>
        <v>0</v>
      </c>
      <c r="DA1839" s="294" t="str">
        <f>IF(CZ1839=0,"",
IF(SUM($CZ$1756:CZ1839)=1,DB1839,
IF($CZ$1877&gt;SUM($CZ$1756:CZ1839),_xlfn.CONCAT(", ",DB1839),
IF($CZ$1877=SUM($CZ$1756:CZ1839),_xlfn.CONCAT(" y ",DB1839)))))</f>
        <v/>
      </c>
      <c r="DB1839" s="89" t="s">
        <v>5250</v>
      </c>
    </row>
    <row r="1840" spans="1:106" ht="15" customHeight="1">
      <c r="A1840" s="64"/>
      <c r="B1840" s="11"/>
      <c r="C1840" s="58" t="s">
        <v>5251</v>
      </c>
      <c r="D1840" s="1020" t="str">
        <f>IF(CNGE_2025_M1_Secc5_Sub1!$D114="","",CNGE_2025_M1_Secc5_Sub1!$D114)</f>
        <v/>
      </c>
      <c r="E1840" s="889"/>
      <c r="F1840" s="889"/>
      <c r="G1840" s="889"/>
      <c r="H1840" s="889"/>
      <c r="I1840" s="889"/>
      <c r="J1840" s="889"/>
      <c r="K1840" s="889"/>
      <c r="L1840" s="890"/>
      <c r="M1840" s="818"/>
      <c r="N1840" s="818"/>
      <c r="O1840" s="818"/>
      <c r="P1840" s="818"/>
      <c r="Q1840" s="818"/>
      <c r="R1840" s="818"/>
      <c r="S1840" s="818"/>
      <c r="T1840" s="818"/>
      <c r="U1840" s="818"/>
      <c r="V1840" s="818"/>
      <c r="W1840" s="818"/>
      <c r="X1840" s="818"/>
      <c r="Y1840" s="818"/>
      <c r="Z1840" s="818"/>
      <c r="AA1840" s="818"/>
      <c r="AB1840" s="818"/>
      <c r="AC1840" s="818"/>
      <c r="AD1840" s="818"/>
      <c r="AI1840">
        <f t="shared" si="1020"/>
        <v>0</v>
      </c>
      <c r="AJ1840">
        <f t="shared" si="1021"/>
        <v>0</v>
      </c>
      <c r="AK1840">
        <f t="shared" si="1022"/>
        <v>0</v>
      </c>
      <c r="AL1840">
        <f t="shared" si="1023"/>
        <v>0</v>
      </c>
      <c r="AM1840">
        <f t="shared" si="1024"/>
        <v>0</v>
      </c>
      <c r="AN1840">
        <f t="shared" si="1025"/>
        <v>0</v>
      </c>
      <c r="AO1840">
        <f t="shared" si="1026"/>
        <v>0</v>
      </c>
      <c r="AP1840">
        <f t="shared" si="1027"/>
        <v>0</v>
      </c>
      <c r="AQ1840">
        <f t="shared" si="1028"/>
        <v>0</v>
      </c>
      <c r="AR1840">
        <f t="shared" si="1029"/>
        <v>0</v>
      </c>
      <c r="AS1840">
        <f t="shared" si="1030"/>
        <v>0</v>
      </c>
      <c r="AT1840">
        <f t="shared" si="1031"/>
        <v>0</v>
      </c>
      <c r="AU1840">
        <f t="shared" si="1032"/>
        <v>0</v>
      </c>
      <c r="AV1840">
        <f t="shared" si="1033"/>
        <v>0</v>
      </c>
      <c r="AW1840">
        <f t="shared" si="1034"/>
        <v>0</v>
      </c>
      <c r="AX1840">
        <f t="shared" si="1035"/>
        <v>0</v>
      </c>
      <c r="AY1840">
        <f t="shared" si="1036"/>
        <v>0</v>
      </c>
      <c r="AZ1840">
        <f t="shared" si="1037"/>
        <v>0</v>
      </c>
      <c r="BA1840">
        <f t="shared" si="1038"/>
        <v>0</v>
      </c>
      <c r="BB1840">
        <f t="shared" si="1039"/>
        <v>0</v>
      </c>
      <c r="BC1840">
        <f t="shared" si="1040"/>
        <v>0</v>
      </c>
      <c r="BD1840">
        <f t="shared" si="1041"/>
        <v>0</v>
      </c>
      <c r="BE1840">
        <f t="shared" si="1042"/>
        <v>0</v>
      </c>
      <c r="BF1840">
        <f t="shared" si="1043"/>
        <v>0</v>
      </c>
      <c r="BG1840" s="558">
        <f t="shared" ref="BG1840:BI1840" si="1139">IF(OR(M1713="NS",M1979="NS",S1240="NS"),0,IF(AND(M1713="NA",M1979="NA",S1240="NA"),0,IF(SUM(M1713,M1979)&gt;=S1240,0,1)))</f>
        <v>0</v>
      </c>
      <c r="BH1840" s="562">
        <f t="shared" si="1139"/>
        <v>0</v>
      </c>
      <c r="BI1840" s="560">
        <f t="shared" si="1139"/>
        <v>0</v>
      </c>
      <c r="BJ1840" s="564">
        <f t="shared" ref="BJ1840:BL1840" si="1140">IF(OR(M1713="NS",V1240="NS",AB1240="NS"),0,IF(AND(M1713="NA",V1240="NA",AB1240="NA"),0,IF(M1713&gt;=SUM(V1240,AB1240),0,1)))</f>
        <v>0</v>
      </c>
      <c r="BK1840" s="366">
        <f t="shared" si="1140"/>
        <v>0</v>
      </c>
      <c r="BL1840" s="465">
        <f t="shared" si="1140"/>
        <v>0</v>
      </c>
      <c r="BM1840" s="565">
        <f t="shared" ref="BM1840:BO1840" si="1141">IF(OR(M1979="NS",Y1240="NS",AB1240="NS"),0,IF(AND(M1979="NA",Y1240="NA",AB1240="NA"),0,IF(M1979&gt;=SUM(Y1240,AB1240),0,1)))</f>
        <v>0</v>
      </c>
      <c r="BN1840" s="422">
        <f t="shared" si="1141"/>
        <v>0</v>
      </c>
      <c r="BO1840" s="567">
        <f t="shared" si="1141"/>
        <v>0</v>
      </c>
      <c r="BP1840" s="338">
        <f t="shared" si="1050"/>
        <v>0</v>
      </c>
      <c r="BQ1840" s="294" t="str">
        <f>IF(BP1840=0,"",
IF(SUM($BP$1756:BP1840)=1,BR1840,
IF($BP$1877&gt;SUM($BP$1756:BP1840),_xlfn.CONCAT(", ",BR1840),
IF($BP$1877=SUM($BP$1756:BP1840),_xlfn.CONCAT(" y ",BR1840)))))</f>
        <v/>
      </c>
      <c r="BR1840" s="89" t="s">
        <v>5252</v>
      </c>
      <c r="BS1840" s="560">
        <f t="shared" si="1051"/>
        <v>0</v>
      </c>
      <c r="BT1840" s="575">
        <f t="shared" si="1052"/>
        <v>0</v>
      </c>
      <c r="BU1840" s="572">
        <f t="shared" si="1053"/>
        <v>0</v>
      </c>
      <c r="BV1840" s="560">
        <f t="shared" si="1054"/>
        <v>0</v>
      </c>
      <c r="BW1840" s="575">
        <f t="shared" si="1055"/>
        <v>0</v>
      </c>
      <c r="BX1840" s="572">
        <f t="shared" si="1056"/>
        <v>0</v>
      </c>
      <c r="BY1840" s="560">
        <f t="shared" si="1057"/>
        <v>0</v>
      </c>
      <c r="BZ1840" s="575">
        <f t="shared" si="1058"/>
        <v>0</v>
      </c>
      <c r="CA1840" s="572">
        <f t="shared" si="1059"/>
        <v>0</v>
      </c>
      <c r="CB1840" s="560">
        <f t="shared" si="1060"/>
        <v>0</v>
      </c>
      <c r="CC1840" s="575">
        <f t="shared" si="1061"/>
        <v>0</v>
      </c>
      <c r="CD1840" s="572">
        <f t="shared" si="1062"/>
        <v>0</v>
      </c>
      <c r="CE1840" s="560">
        <f t="shared" si="1063"/>
        <v>0</v>
      </c>
      <c r="CF1840" s="575">
        <f t="shared" si="1064"/>
        <v>0</v>
      </c>
      <c r="CG1840" s="572">
        <f t="shared" si="1065"/>
        <v>0</v>
      </c>
      <c r="CH1840" s="560">
        <f t="shared" si="1066"/>
        <v>0</v>
      </c>
      <c r="CI1840" s="575">
        <f t="shared" si="1067"/>
        <v>0</v>
      </c>
      <c r="CJ1840" s="572">
        <f t="shared" si="1068"/>
        <v>0</v>
      </c>
      <c r="CK1840" s="560">
        <f t="shared" si="1069"/>
        <v>0</v>
      </c>
      <c r="CL1840" s="575">
        <f t="shared" si="1070"/>
        <v>0</v>
      </c>
      <c r="CM1840" s="572">
        <f t="shared" si="1071"/>
        <v>0</v>
      </c>
      <c r="CN1840" s="560">
        <f t="shared" si="1072"/>
        <v>0</v>
      </c>
      <c r="CO1840" s="575">
        <f t="shared" si="1073"/>
        <v>0</v>
      </c>
      <c r="CP1840" s="572">
        <f t="shared" si="1074"/>
        <v>0</v>
      </c>
      <c r="CQ1840" s="560">
        <f t="shared" si="1075"/>
        <v>0</v>
      </c>
      <c r="CR1840" s="575">
        <f t="shared" si="1076"/>
        <v>0</v>
      </c>
      <c r="CS1840" s="572">
        <f t="shared" si="1077"/>
        <v>0</v>
      </c>
      <c r="CT1840" s="560">
        <f t="shared" si="1078"/>
        <v>0</v>
      </c>
      <c r="CU1840" s="575">
        <f t="shared" si="1079"/>
        <v>0</v>
      </c>
      <c r="CV1840" s="572">
        <f t="shared" si="1080"/>
        <v>0</v>
      </c>
      <c r="CW1840" s="560">
        <f t="shared" si="1081"/>
        <v>0</v>
      </c>
      <c r="CX1840" s="575">
        <f t="shared" si="1082"/>
        <v>0</v>
      </c>
      <c r="CY1840" s="572">
        <f t="shared" si="1083"/>
        <v>0</v>
      </c>
      <c r="CZ1840" s="293">
        <f t="shared" si="1084"/>
        <v>0</v>
      </c>
      <c r="DA1840" s="294" t="str">
        <f>IF(CZ1840=0,"",
IF(SUM($CZ$1756:CZ1840)=1,DB1840,
IF($CZ$1877&gt;SUM($CZ$1756:CZ1840),_xlfn.CONCAT(", ",DB1840),
IF($CZ$1877=SUM($CZ$1756:CZ1840),_xlfn.CONCAT(" y ",DB1840)))))</f>
        <v/>
      </c>
      <c r="DB1840" s="89" t="s">
        <v>5252</v>
      </c>
    </row>
    <row r="1841" spans="1:106" ht="15" customHeight="1">
      <c r="A1841" s="64"/>
      <c r="B1841" s="11"/>
      <c r="C1841" s="58" t="s">
        <v>5253</v>
      </c>
      <c r="D1841" s="1020" t="str">
        <f>IF(CNGE_2025_M1_Secc5_Sub1!$D115="","",CNGE_2025_M1_Secc5_Sub1!$D115)</f>
        <v/>
      </c>
      <c r="E1841" s="889"/>
      <c r="F1841" s="889"/>
      <c r="G1841" s="889"/>
      <c r="H1841" s="889"/>
      <c r="I1841" s="889"/>
      <c r="J1841" s="889"/>
      <c r="K1841" s="889"/>
      <c r="L1841" s="890"/>
      <c r="M1841" s="818"/>
      <c r="N1841" s="818"/>
      <c r="O1841" s="818"/>
      <c r="P1841" s="818"/>
      <c r="Q1841" s="818"/>
      <c r="R1841" s="818"/>
      <c r="S1841" s="818"/>
      <c r="T1841" s="818"/>
      <c r="U1841" s="818"/>
      <c r="V1841" s="818"/>
      <c r="W1841" s="818"/>
      <c r="X1841" s="818"/>
      <c r="Y1841" s="818"/>
      <c r="Z1841" s="818"/>
      <c r="AA1841" s="818"/>
      <c r="AB1841" s="818"/>
      <c r="AC1841" s="818"/>
      <c r="AD1841" s="818"/>
      <c r="AI1841">
        <f t="shared" si="1020"/>
        <v>0</v>
      </c>
      <c r="AJ1841">
        <f t="shared" si="1021"/>
        <v>0</v>
      </c>
      <c r="AK1841">
        <f t="shared" si="1022"/>
        <v>0</v>
      </c>
      <c r="AL1841">
        <f t="shared" si="1023"/>
        <v>0</v>
      </c>
      <c r="AM1841">
        <f t="shared" si="1024"/>
        <v>0</v>
      </c>
      <c r="AN1841">
        <f t="shared" si="1025"/>
        <v>0</v>
      </c>
      <c r="AO1841">
        <f t="shared" si="1026"/>
        <v>0</v>
      </c>
      <c r="AP1841">
        <f t="shared" si="1027"/>
        <v>0</v>
      </c>
      <c r="AQ1841">
        <f t="shared" si="1028"/>
        <v>0</v>
      </c>
      <c r="AR1841">
        <f t="shared" si="1029"/>
        <v>0</v>
      </c>
      <c r="AS1841">
        <f t="shared" si="1030"/>
        <v>0</v>
      </c>
      <c r="AT1841">
        <f t="shared" si="1031"/>
        <v>0</v>
      </c>
      <c r="AU1841">
        <f t="shared" si="1032"/>
        <v>0</v>
      </c>
      <c r="AV1841">
        <f t="shared" si="1033"/>
        <v>0</v>
      </c>
      <c r="AW1841">
        <f t="shared" si="1034"/>
        <v>0</v>
      </c>
      <c r="AX1841">
        <f t="shared" si="1035"/>
        <v>0</v>
      </c>
      <c r="AY1841">
        <f t="shared" si="1036"/>
        <v>0</v>
      </c>
      <c r="AZ1841">
        <f t="shared" si="1037"/>
        <v>0</v>
      </c>
      <c r="BA1841">
        <f t="shared" si="1038"/>
        <v>0</v>
      </c>
      <c r="BB1841">
        <f t="shared" si="1039"/>
        <v>0</v>
      </c>
      <c r="BC1841">
        <f t="shared" si="1040"/>
        <v>0</v>
      </c>
      <c r="BD1841">
        <f t="shared" si="1041"/>
        <v>0</v>
      </c>
      <c r="BE1841">
        <f t="shared" si="1042"/>
        <v>0</v>
      </c>
      <c r="BF1841">
        <f t="shared" si="1043"/>
        <v>0</v>
      </c>
      <c r="BG1841" s="558">
        <f t="shared" ref="BG1841:BI1841" si="1142">IF(OR(M1714="NS",M1980="NS",S1241="NS"),0,IF(AND(M1714="NA",M1980="NA",S1241="NA"),0,IF(SUM(M1714,M1980)&gt;=S1241,0,1)))</f>
        <v>0</v>
      </c>
      <c r="BH1841" s="562">
        <f t="shared" si="1142"/>
        <v>0</v>
      </c>
      <c r="BI1841" s="560">
        <f t="shared" si="1142"/>
        <v>0</v>
      </c>
      <c r="BJ1841" s="564">
        <f t="shared" ref="BJ1841:BL1841" si="1143">IF(OR(M1714="NS",V1241="NS",AB1241="NS"),0,IF(AND(M1714="NA",V1241="NA",AB1241="NA"),0,IF(M1714&gt;=SUM(V1241,AB1241),0,1)))</f>
        <v>0</v>
      </c>
      <c r="BK1841" s="366">
        <f t="shared" si="1143"/>
        <v>0</v>
      </c>
      <c r="BL1841" s="465">
        <f t="shared" si="1143"/>
        <v>0</v>
      </c>
      <c r="BM1841" s="565">
        <f t="shared" ref="BM1841:BO1841" si="1144">IF(OR(M1980="NS",Y1241="NS",AB1241="NS"),0,IF(AND(M1980="NA",Y1241="NA",AB1241="NA"),0,IF(M1980&gt;=SUM(Y1241,AB1241),0,1)))</f>
        <v>0</v>
      </c>
      <c r="BN1841" s="422">
        <f t="shared" si="1144"/>
        <v>0</v>
      </c>
      <c r="BO1841" s="567">
        <f t="shared" si="1144"/>
        <v>0</v>
      </c>
      <c r="BP1841" s="338">
        <f t="shared" si="1050"/>
        <v>0</v>
      </c>
      <c r="BQ1841" s="294" t="str">
        <f>IF(BP1841=0,"",
IF(SUM($BP$1756:BP1841)=1,BR1841,
IF($BP$1877&gt;SUM($BP$1756:BP1841),_xlfn.CONCAT(", ",BR1841),
IF($BP$1877=SUM($BP$1756:BP1841),_xlfn.CONCAT(" y ",BR1841)))))</f>
        <v/>
      </c>
      <c r="BR1841" s="89" t="s">
        <v>5254</v>
      </c>
      <c r="BS1841" s="560">
        <f t="shared" si="1051"/>
        <v>0</v>
      </c>
      <c r="BT1841" s="575">
        <f t="shared" si="1052"/>
        <v>0</v>
      </c>
      <c r="BU1841" s="572">
        <f t="shared" si="1053"/>
        <v>0</v>
      </c>
      <c r="BV1841" s="560">
        <f t="shared" si="1054"/>
        <v>0</v>
      </c>
      <c r="BW1841" s="575">
        <f t="shared" si="1055"/>
        <v>0</v>
      </c>
      <c r="BX1841" s="572">
        <f t="shared" si="1056"/>
        <v>0</v>
      </c>
      <c r="BY1841" s="560">
        <f t="shared" si="1057"/>
        <v>0</v>
      </c>
      <c r="BZ1841" s="575">
        <f t="shared" si="1058"/>
        <v>0</v>
      </c>
      <c r="CA1841" s="572">
        <f t="shared" si="1059"/>
        <v>0</v>
      </c>
      <c r="CB1841" s="560">
        <f t="shared" si="1060"/>
        <v>0</v>
      </c>
      <c r="CC1841" s="575">
        <f t="shared" si="1061"/>
        <v>0</v>
      </c>
      <c r="CD1841" s="572">
        <f t="shared" si="1062"/>
        <v>0</v>
      </c>
      <c r="CE1841" s="560">
        <f t="shared" si="1063"/>
        <v>0</v>
      </c>
      <c r="CF1841" s="575">
        <f t="shared" si="1064"/>
        <v>0</v>
      </c>
      <c r="CG1841" s="572">
        <f t="shared" si="1065"/>
        <v>0</v>
      </c>
      <c r="CH1841" s="560">
        <f t="shared" si="1066"/>
        <v>0</v>
      </c>
      <c r="CI1841" s="575">
        <f t="shared" si="1067"/>
        <v>0</v>
      </c>
      <c r="CJ1841" s="572">
        <f t="shared" si="1068"/>
        <v>0</v>
      </c>
      <c r="CK1841" s="560">
        <f t="shared" si="1069"/>
        <v>0</v>
      </c>
      <c r="CL1841" s="575">
        <f t="shared" si="1070"/>
        <v>0</v>
      </c>
      <c r="CM1841" s="572">
        <f t="shared" si="1071"/>
        <v>0</v>
      </c>
      <c r="CN1841" s="560">
        <f t="shared" si="1072"/>
        <v>0</v>
      </c>
      <c r="CO1841" s="575">
        <f t="shared" si="1073"/>
        <v>0</v>
      </c>
      <c r="CP1841" s="572">
        <f t="shared" si="1074"/>
        <v>0</v>
      </c>
      <c r="CQ1841" s="560">
        <f t="shared" si="1075"/>
        <v>0</v>
      </c>
      <c r="CR1841" s="575">
        <f t="shared" si="1076"/>
        <v>0</v>
      </c>
      <c r="CS1841" s="572">
        <f t="shared" si="1077"/>
        <v>0</v>
      </c>
      <c r="CT1841" s="560">
        <f t="shared" si="1078"/>
        <v>0</v>
      </c>
      <c r="CU1841" s="575">
        <f t="shared" si="1079"/>
        <v>0</v>
      </c>
      <c r="CV1841" s="572">
        <f t="shared" si="1080"/>
        <v>0</v>
      </c>
      <c r="CW1841" s="560">
        <f t="shared" si="1081"/>
        <v>0</v>
      </c>
      <c r="CX1841" s="575">
        <f t="shared" si="1082"/>
        <v>0</v>
      </c>
      <c r="CY1841" s="572">
        <f t="shared" si="1083"/>
        <v>0</v>
      </c>
      <c r="CZ1841" s="293">
        <f t="shared" si="1084"/>
        <v>0</v>
      </c>
      <c r="DA1841" s="294" t="str">
        <f>IF(CZ1841=0,"",
IF(SUM($CZ$1756:CZ1841)=1,DB1841,
IF($CZ$1877&gt;SUM($CZ$1756:CZ1841),_xlfn.CONCAT(", ",DB1841),
IF($CZ$1877=SUM($CZ$1756:CZ1841),_xlfn.CONCAT(" y ",DB1841)))))</f>
        <v/>
      </c>
      <c r="DB1841" s="89" t="s">
        <v>5254</v>
      </c>
    </row>
    <row r="1842" spans="1:106" ht="15" customHeight="1">
      <c r="A1842" s="64"/>
      <c r="B1842" s="11"/>
      <c r="C1842" s="58" t="s">
        <v>5255</v>
      </c>
      <c r="D1842" s="1020" t="str">
        <f>IF(CNGE_2025_M1_Secc5_Sub1!$D116="","",CNGE_2025_M1_Secc5_Sub1!$D116)</f>
        <v/>
      </c>
      <c r="E1842" s="889"/>
      <c r="F1842" s="889"/>
      <c r="G1842" s="889"/>
      <c r="H1842" s="889"/>
      <c r="I1842" s="889"/>
      <c r="J1842" s="889"/>
      <c r="K1842" s="889"/>
      <c r="L1842" s="890"/>
      <c r="M1842" s="818"/>
      <c r="N1842" s="818"/>
      <c r="O1842" s="818"/>
      <c r="P1842" s="818"/>
      <c r="Q1842" s="818"/>
      <c r="R1842" s="818"/>
      <c r="S1842" s="818"/>
      <c r="T1842" s="818"/>
      <c r="U1842" s="818"/>
      <c r="V1842" s="818"/>
      <c r="W1842" s="818"/>
      <c r="X1842" s="818"/>
      <c r="Y1842" s="818"/>
      <c r="Z1842" s="818"/>
      <c r="AA1842" s="818"/>
      <c r="AB1842" s="818"/>
      <c r="AC1842" s="818"/>
      <c r="AD1842" s="818"/>
      <c r="AI1842">
        <f t="shared" si="1020"/>
        <v>0</v>
      </c>
      <c r="AJ1842">
        <f t="shared" si="1021"/>
        <v>0</v>
      </c>
      <c r="AK1842">
        <f t="shared" si="1022"/>
        <v>0</v>
      </c>
      <c r="AL1842">
        <f t="shared" si="1023"/>
        <v>0</v>
      </c>
      <c r="AM1842">
        <f t="shared" si="1024"/>
        <v>0</v>
      </c>
      <c r="AN1842">
        <f t="shared" si="1025"/>
        <v>0</v>
      </c>
      <c r="AO1842">
        <f t="shared" si="1026"/>
        <v>0</v>
      </c>
      <c r="AP1842">
        <f t="shared" si="1027"/>
        <v>0</v>
      </c>
      <c r="AQ1842">
        <f t="shared" si="1028"/>
        <v>0</v>
      </c>
      <c r="AR1842">
        <f t="shared" si="1029"/>
        <v>0</v>
      </c>
      <c r="AS1842">
        <f t="shared" si="1030"/>
        <v>0</v>
      </c>
      <c r="AT1842">
        <f t="shared" si="1031"/>
        <v>0</v>
      </c>
      <c r="AU1842">
        <f t="shared" si="1032"/>
        <v>0</v>
      </c>
      <c r="AV1842">
        <f t="shared" si="1033"/>
        <v>0</v>
      </c>
      <c r="AW1842">
        <f t="shared" si="1034"/>
        <v>0</v>
      </c>
      <c r="AX1842">
        <f t="shared" si="1035"/>
        <v>0</v>
      </c>
      <c r="AY1842">
        <f t="shared" si="1036"/>
        <v>0</v>
      </c>
      <c r="AZ1842">
        <f t="shared" si="1037"/>
        <v>0</v>
      </c>
      <c r="BA1842">
        <f t="shared" si="1038"/>
        <v>0</v>
      </c>
      <c r="BB1842">
        <f t="shared" si="1039"/>
        <v>0</v>
      </c>
      <c r="BC1842">
        <f t="shared" si="1040"/>
        <v>0</v>
      </c>
      <c r="BD1842">
        <f t="shared" si="1041"/>
        <v>0</v>
      </c>
      <c r="BE1842">
        <f t="shared" si="1042"/>
        <v>0</v>
      </c>
      <c r="BF1842">
        <f t="shared" si="1043"/>
        <v>0</v>
      </c>
      <c r="BG1842" s="558">
        <f t="shared" ref="BG1842:BI1842" si="1145">IF(OR(M1715="NS",M1981="NS",S1242="NS"),0,IF(AND(M1715="NA",M1981="NA",S1242="NA"),0,IF(SUM(M1715,M1981)&gt;=S1242,0,1)))</f>
        <v>0</v>
      </c>
      <c r="BH1842" s="562">
        <f t="shared" si="1145"/>
        <v>0</v>
      </c>
      <c r="BI1842" s="560">
        <f t="shared" si="1145"/>
        <v>0</v>
      </c>
      <c r="BJ1842" s="564">
        <f t="shared" ref="BJ1842:BL1842" si="1146">IF(OR(M1715="NS",V1242="NS",AB1242="NS"),0,IF(AND(M1715="NA",V1242="NA",AB1242="NA"),0,IF(M1715&gt;=SUM(V1242,AB1242),0,1)))</f>
        <v>0</v>
      </c>
      <c r="BK1842" s="366">
        <f t="shared" si="1146"/>
        <v>0</v>
      </c>
      <c r="BL1842" s="465">
        <f t="shared" si="1146"/>
        <v>0</v>
      </c>
      <c r="BM1842" s="565">
        <f t="shared" ref="BM1842:BO1842" si="1147">IF(OR(M1981="NS",Y1242="NS",AB1242="NS"),0,IF(AND(M1981="NA",Y1242="NA",AB1242="NA"),0,IF(M1981&gt;=SUM(Y1242,AB1242),0,1)))</f>
        <v>0</v>
      </c>
      <c r="BN1842" s="422">
        <f t="shared" si="1147"/>
        <v>0</v>
      </c>
      <c r="BO1842" s="567">
        <f t="shared" si="1147"/>
        <v>0</v>
      </c>
      <c r="BP1842" s="338">
        <f t="shared" si="1050"/>
        <v>0</v>
      </c>
      <c r="BQ1842" s="294" t="str">
        <f>IF(BP1842=0,"",
IF(SUM($BP$1756:BP1842)=1,BR1842,
IF($BP$1877&gt;SUM($BP$1756:BP1842),_xlfn.CONCAT(", ",BR1842),
IF($BP$1877=SUM($BP$1756:BP1842),_xlfn.CONCAT(" y ",BR1842)))))</f>
        <v/>
      </c>
      <c r="BR1842" s="89" t="s">
        <v>5256</v>
      </c>
      <c r="BS1842" s="560">
        <f t="shared" si="1051"/>
        <v>0</v>
      </c>
      <c r="BT1842" s="575">
        <f t="shared" si="1052"/>
        <v>0</v>
      </c>
      <c r="BU1842" s="572">
        <f t="shared" si="1053"/>
        <v>0</v>
      </c>
      <c r="BV1842" s="560">
        <f t="shared" si="1054"/>
        <v>0</v>
      </c>
      <c r="BW1842" s="575">
        <f t="shared" si="1055"/>
        <v>0</v>
      </c>
      <c r="BX1842" s="572">
        <f t="shared" si="1056"/>
        <v>0</v>
      </c>
      <c r="BY1842" s="560">
        <f t="shared" si="1057"/>
        <v>0</v>
      </c>
      <c r="BZ1842" s="575">
        <f t="shared" si="1058"/>
        <v>0</v>
      </c>
      <c r="CA1842" s="572">
        <f t="shared" si="1059"/>
        <v>0</v>
      </c>
      <c r="CB1842" s="560">
        <f t="shared" si="1060"/>
        <v>0</v>
      </c>
      <c r="CC1842" s="575">
        <f t="shared" si="1061"/>
        <v>0</v>
      </c>
      <c r="CD1842" s="572">
        <f t="shared" si="1062"/>
        <v>0</v>
      </c>
      <c r="CE1842" s="560">
        <f t="shared" si="1063"/>
        <v>0</v>
      </c>
      <c r="CF1842" s="575">
        <f t="shared" si="1064"/>
        <v>0</v>
      </c>
      <c r="CG1842" s="572">
        <f t="shared" si="1065"/>
        <v>0</v>
      </c>
      <c r="CH1842" s="560">
        <f t="shared" si="1066"/>
        <v>0</v>
      </c>
      <c r="CI1842" s="575">
        <f t="shared" si="1067"/>
        <v>0</v>
      </c>
      <c r="CJ1842" s="572">
        <f t="shared" si="1068"/>
        <v>0</v>
      </c>
      <c r="CK1842" s="560">
        <f t="shared" si="1069"/>
        <v>0</v>
      </c>
      <c r="CL1842" s="575">
        <f t="shared" si="1070"/>
        <v>0</v>
      </c>
      <c r="CM1842" s="572">
        <f t="shared" si="1071"/>
        <v>0</v>
      </c>
      <c r="CN1842" s="560">
        <f t="shared" si="1072"/>
        <v>0</v>
      </c>
      <c r="CO1842" s="575">
        <f t="shared" si="1073"/>
        <v>0</v>
      </c>
      <c r="CP1842" s="572">
        <f t="shared" si="1074"/>
        <v>0</v>
      </c>
      <c r="CQ1842" s="560">
        <f t="shared" si="1075"/>
        <v>0</v>
      </c>
      <c r="CR1842" s="575">
        <f t="shared" si="1076"/>
        <v>0</v>
      </c>
      <c r="CS1842" s="572">
        <f t="shared" si="1077"/>
        <v>0</v>
      </c>
      <c r="CT1842" s="560">
        <f t="shared" si="1078"/>
        <v>0</v>
      </c>
      <c r="CU1842" s="575">
        <f t="shared" si="1079"/>
        <v>0</v>
      </c>
      <c r="CV1842" s="572">
        <f t="shared" si="1080"/>
        <v>0</v>
      </c>
      <c r="CW1842" s="560">
        <f t="shared" si="1081"/>
        <v>0</v>
      </c>
      <c r="CX1842" s="575">
        <f t="shared" si="1082"/>
        <v>0</v>
      </c>
      <c r="CY1842" s="572">
        <f t="shared" si="1083"/>
        <v>0</v>
      </c>
      <c r="CZ1842" s="293">
        <f t="shared" si="1084"/>
        <v>0</v>
      </c>
      <c r="DA1842" s="294" t="str">
        <f>IF(CZ1842=0,"",
IF(SUM($CZ$1756:CZ1842)=1,DB1842,
IF($CZ$1877&gt;SUM($CZ$1756:CZ1842),_xlfn.CONCAT(", ",DB1842),
IF($CZ$1877=SUM($CZ$1756:CZ1842),_xlfn.CONCAT(" y ",DB1842)))))</f>
        <v/>
      </c>
      <c r="DB1842" s="89" t="s">
        <v>5256</v>
      </c>
    </row>
    <row r="1843" spans="1:106" ht="15" customHeight="1">
      <c r="A1843" s="64"/>
      <c r="B1843" s="11"/>
      <c r="C1843" s="58" t="s">
        <v>5257</v>
      </c>
      <c r="D1843" s="1020" t="str">
        <f>IF(CNGE_2025_M1_Secc5_Sub1!$D117="","",CNGE_2025_M1_Secc5_Sub1!$D117)</f>
        <v/>
      </c>
      <c r="E1843" s="889"/>
      <c r="F1843" s="889"/>
      <c r="G1843" s="889"/>
      <c r="H1843" s="889"/>
      <c r="I1843" s="889"/>
      <c r="J1843" s="889"/>
      <c r="K1843" s="889"/>
      <c r="L1843" s="890"/>
      <c r="M1843" s="818"/>
      <c r="N1843" s="818"/>
      <c r="O1843" s="818"/>
      <c r="P1843" s="818"/>
      <c r="Q1843" s="818"/>
      <c r="R1843" s="818"/>
      <c r="S1843" s="818"/>
      <c r="T1843" s="818"/>
      <c r="U1843" s="818"/>
      <c r="V1843" s="818"/>
      <c r="W1843" s="818"/>
      <c r="X1843" s="818"/>
      <c r="Y1843" s="818"/>
      <c r="Z1843" s="818"/>
      <c r="AA1843" s="818"/>
      <c r="AB1843" s="818"/>
      <c r="AC1843" s="818"/>
      <c r="AD1843" s="818"/>
      <c r="AI1843">
        <f t="shared" si="1020"/>
        <v>0</v>
      </c>
      <c r="AJ1843">
        <f t="shared" si="1021"/>
        <v>0</v>
      </c>
      <c r="AK1843">
        <f t="shared" si="1022"/>
        <v>0</v>
      </c>
      <c r="AL1843">
        <f t="shared" si="1023"/>
        <v>0</v>
      </c>
      <c r="AM1843">
        <f t="shared" si="1024"/>
        <v>0</v>
      </c>
      <c r="AN1843">
        <f t="shared" si="1025"/>
        <v>0</v>
      </c>
      <c r="AO1843">
        <f t="shared" si="1026"/>
        <v>0</v>
      </c>
      <c r="AP1843">
        <f t="shared" si="1027"/>
        <v>0</v>
      </c>
      <c r="AQ1843">
        <f t="shared" si="1028"/>
        <v>0</v>
      </c>
      <c r="AR1843">
        <f t="shared" si="1029"/>
        <v>0</v>
      </c>
      <c r="AS1843">
        <f t="shared" si="1030"/>
        <v>0</v>
      </c>
      <c r="AT1843">
        <f t="shared" si="1031"/>
        <v>0</v>
      </c>
      <c r="AU1843">
        <f t="shared" si="1032"/>
        <v>0</v>
      </c>
      <c r="AV1843">
        <f t="shared" si="1033"/>
        <v>0</v>
      </c>
      <c r="AW1843">
        <f t="shared" si="1034"/>
        <v>0</v>
      </c>
      <c r="AX1843">
        <f t="shared" si="1035"/>
        <v>0</v>
      </c>
      <c r="AY1843">
        <f t="shared" si="1036"/>
        <v>0</v>
      </c>
      <c r="AZ1843">
        <f t="shared" si="1037"/>
        <v>0</v>
      </c>
      <c r="BA1843">
        <f t="shared" si="1038"/>
        <v>0</v>
      </c>
      <c r="BB1843">
        <f t="shared" si="1039"/>
        <v>0</v>
      </c>
      <c r="BC1843">
        <f t="shared" si="1040"/>
        <v>0</v>
      </c>
      <c r="BD1843">
        <f t="shared" si="1041"/>
        <v>0</v>
      </c>
      <c r="BE1843">
        <f t="shared" si="1042"/>
        <v>0</v>
      </c>
      <c r="BF1843">
        <f t="shared" si="1043"/>
        <v>0</v>
      </c>
      <c r="BG1843" s="558">
        <f t="shared" ref="BG1843:BI1843" si="1148">IF(OR(M1716="NS",M1982="NS",S1243="NS"),0,IF(AND(M1716="NA",M1982="NA",S1243="NA"),0,IF(SUM(M1716,M1982)&gt;=S1243,0,1)))</f>
        <v>0</v>
      </c>
      <c r="BH1843" s="562">
        <f t="shared" si="1148"/>
        <v>0</v>
      </c>
      <c r="BI1843" s="560">
        <f t="shared" si="1148"/>
        <v>0</v>
      </c>
      <c r="BJ1843" s="564">
        <f t="shared" ref="BJ1843:BL1843" si="1149">IF(OR(M1716="NS",V1243="NS",AB1243="NS"),0,IF(AND(M1716="NA",V1243="NA",AB1243="NA"),0,IF(M1716&gt;=SUM(V1243,AB1243),0,1)))</f>
        <v>0</v>
      </c>
      <c r="BK1843" s="366">
        <f t="shared" si="1149"/>
        <v>0</v>
      </c>
      <c r="BL1843" s="465">
        <f t="shared" si="1149"/>
        <v>0</v>
      </c>
      <c r="BM1843" s="565">
        <f t="shared" ref="BM1843:BO1843" si="1150">IF(OR(M1982="NS",Y1243="NS",AB1243="NS"),0,IF(AND(M1982="NA",Y1243="NA",AB1243="NA"),0,IF(M1982&gt;=SUM(Y1243,AB1243),0,1)))</f>
        <v>0</v>
      </c>
      <c r="BN1843" s="422">
        <f t="shared" si="1150"/>
        <v>0</v>
      </c>
      <c r="BO1843" s="567">
        <f t="shared" si="1150"/>
        <v>0</v>
      </c>
      <c r="BP1843" s="338">
        <f t="shared" si="1050"/>
        <v>0</v>
      </c>
      <c r="BQ1843" s="294" t="str">
        <f>IF(BP1843=0,"",
IF(SUM($BP$1756:BP1843)=1,BR1843,
IF($BP$1877&gt;SUM($BP$1756:BP1843),_xlfn.CONCAT(", ",BR1843),
IF($BP$1877=SUM($BP$1756:BP1843),_xlfn.CONCAT(" y ",BR1843)))))</f>
        <v/>
      </c>
      <c r="BR1843" s="89" t="s">
        <v>5258</v>
      </c>
      <c r="BS1843" s="560">
        <f t="shared" si="1051"/>
        <v>0</v>
      </c>
      <c r="BT1843" s="575">
        <f t="shared" si="1052"/>
        <v>0</v>
      </c>
      <c r="BU1843" s="572">
        <f t="shared" si="1053"/>
        <v>0</v>
      </c>
      <c r="BV1843" s="560">
        <f t="shared" si="1054"/>
        <v>0</v>
      </c>
      <c r="BW1843" s="575">
        <f t="shared" si="1055"/>
        <v>0</v>
      </c>
      <c r="BX1843" s="572">
        <f t="shared" si="1056"/>
        <v>0</v>
      </c>
      <c r="BY1843" s="560">
        <f t="shared" si="1057"/>
        <v>0</v>
      </c>
      <c r="BZ1843" s="575">
        <f t="shared" si="1058"/>
        <v>0</v>
      </c>
      <c r="CA1843" s="572">
        <f t="shared" si="1059"/>
        <v>0</v>
      </c>
      <c r="CB1843" s="560">
        <f t="shared" si="1060"/>
        <v>0</v>
      </c>
      <c r="CC1843" s="575">
        <f t="shared" si="1061"/>
        <v>0</v>
      </c>
      <c r="CD1843" s="572">
        <f t="shared" si="1062"/>
        <v>0</v>
      </c>
      <c r="CE1843" s="560">
        <f t="shared" si="1063"/>
        <v>0</v>
      </c>
      <c r="CF1843" s="575">
        <f t="shared" si="1064"/>
        <v>0</v>
      </c>
      <c r="CG1843" s="572">
        <f t="shared" si="1065"/>
        <v>0</v>
      </c>
      <c r="CH1843" s="560">
        <f t="shared" si="1066"/>
        <v>0</v>
      </c>
      <c r="CI1843" s="575">
        <f t="shared" si="1067"/>
        <v>0</v>
      </c>
      <c r="CJ1843" s="572">
        <f t="shared" si="1068"/>
        <v>0</v>
      </c>
      <c r="CK1843" s="560">
        <f t="shared" si="1069"/>
        <v>0</v>
      </c>
      <c r="CL1843" s="575">
        <f t="shared" si="1070"/>
        <v>0</v>
      </c>
      <c r="CM1843" s="572">
        <f t="shared" si="1071"/>
        <v>0</v>
      </c>
      <c r="CN1843" s="560">
        <f t="shared" si="1072"/>
        <v>0</v>
      </c>
      <c r="CO1843" s="575">
        <f t="shared" si="1073"/>
        <v>0</v>
      </c>
      <c r="CP1843" s="572">
        <f t="shared" si="1074"/>
        <v>0</v>
      </c>
      <c r="CQ1843" s="560">
        <f t="shared" si="1075"/>
        <v>0</v>
      </c>
      <c r="CR1843" s="575">
        <f t="shared" si="1076"/>
        <v>0</v>
      </c>
      <c r="CS1843" s="572">
        <f t="shared" si="1077"/>
        <v>0</v>
      </c>
      <c r="CT1843" s="560">
        <f t="shared" si="1078"/>
        <v>0</v>
      </c>
      <c r="CU1843" s="575">
        <f t="shared" si="1079"/>
        <v>0</v>
      </c>
      <c r="CV1843" s="572">
        <f t="shared" si="1080"/>
        <v>0</v>
      </c>
      <c r="CW1843" s="560">
        <f t="shared" si="1081"/>
        <v>0</v>
      </c>
      <c r="CX1843" s="575">
        <f t="shared" si="1082"/>
        <v>0</v>
      </c>
      <c r="CY1843" s="572">
        <f t="shared" si="1083"/>
        <v>0</v>
      </c>
      <c r="CZ1843" s="293">
        <f t="shared" si="1084"/>
        <v>0</v>
      </c>
      <c r="DA1843" s="294" t="str">
        <f>IF(CZ1843=0,"",
IF(SUM($CZ$1756:CZ1843)=1,DB1843,
IF($CZ$1877&gt;SUM($CZ$1756:CZ1843),_xlfn.CONCAT(", ",DB1843),
IF($CZ$1877=SUM($CZ$1756:CZ1843),_xlfn.CONCAT(" y ",DB1843)))))</f>
        <v/>
      </c>
      <c r="DB1843" s="89" t="s">
        <v>5258</v>
      </c>
    </row>
    <row r="1844" spans="1:106" ht="15" customHeight="1">
      <c r="A1844" s="64"/>
      <c r="B1844" s="11"/>
      <c r="C1844" s="58" t="s">
        <v>5259</v>
      </c>
      <c r="D1844" s="1020" t="str">
        <f>IF(CNGE_2025_M1_Secc5_Sub1!$D118="","",CNGE_2025_M1_Secc5_Sub1!$D118)</f>
        <v/>
      </c>
      <c r="E1844" s="889"/>
      <c r="F1844" s="889"/>
      <c r="G1844" s="889"/>
      <c r="H1844" s="889"/>
      <c r="I1844" s="889"/>
      <c r="J1844" s="889"/>
      <c r="K1844" s="889"/>
      <c r="L1844" s="890"/>
      <c r="M1844" s="818"/>
      <c r="N1844" s="818"/>
      <c r="O1844" s="818"/>
      <c r="P1844" s="818"/>
      <c r="Q1844" s="818"/>
      <c r="R1844" s="818"/>
      <c r="S1844" s="818"/>
      <c r="T1844" s="818"/>
      <c r="U1844" s="818"/>
      <c r="V1844" s="818"/>
      <c r="W1844" s="818"/>
      <c r="X1844" s="818"/>
      <c r="Y1844" s="818"/>
      <c r="Z1844" s="818"/>
      <c r="AA1844" s="818"/>
      <c r="AB1844" s="818"/>
      <c r="AC1844" s="818"/>
      <c r="AD1844" s="818"/>
      <c r="AI1844">
        <f t="shared" si="1020"/>
        <v>0</v>
      </c>
      <c r="AJ1844">
        <f t="shared" si="1021"/>
        <v>0</v>
      </c>
      <c r="AK1844">
        <f t="shared" si="1022"/>
        <v>0</v>
      </c>
      <c r="AL1844">
        <f t="shared" si="1023"/>
        <v>0</v>
      </c>
      <c r="AM1844">
        <f t="shared" si="1024"/>
        <v>0</v>
      </c>
      <c r="AN1844">
        <f t="shared" si="1025"/>
        <v>0</v>
      </c>
      <c r="AO1844">
        <f t="shared" si="1026"/>
        <v>0</v>
      </c>
      <c r="AP1844">
        <f t="shared" si="1027"/>
        <v>0</v>
      </c>
      <c r="AQ1844">
        <f t="shared" si="1028"/>
        <v>0</v>
      </c>
      <c r="AR1844">
        <f t="shared" si="1029"/>
        <v>0</v>
      </c>
      <c r="AS1844">
        <f t="shared" si="1030"/>
        <v>0</v>
      </c>
      <c r="AT1844">
        <f t="shared" si="1031"/>
        <v>0</v>
      </c>
      <c r="AU1844">
        <f t="shared" si="1032"/>
        <v>0</v>
      </c>
      <c r="AV1844">
        <f t="shared" si="1033"/>
        <v>0</v>
      </c>
      <c r="AW1844">
        <f t="shared" si="1034"/>
        <v>0</v>
      </c>
      <c r="AX1844">
        <f t="shared" si="1035"/>
        <v>0</v>
      </c>
      <c r="AY1844">
        <f t="shared" si="1036"/>
        <v>0</v>
      </c>
      <c r="AZ1844">
        <f t="shared" si="1037"/>
        <v>0</v>
      </c>
      <c r="BA1844">
        <f t="shared" si="1038"/>
        <v>0</v>
      </c>
      <c r="BB1844">
        <f t="shared" si="1039"/>
        <v>0</v>
      </c>
      <c r="BC1844">
        <f t="shared" si="1040"/>
        <v>0</v>
      </c>
      <c r="BD1844">
        <f t="shared" si="1041"/>
        <v>0</v>
      </c>
      <c r="BE1844">
        <f t="shared" si="1042"/>
        <v>0</v>
      </c>
      <c r="BF1844">
        <f t="shared" si="1043"/>
        <v>0</v>
      </c>
      <c r="BG1844" s="558">
        <f t="shared" ref="BG1844:BI1844" si="1151">IF(OR(M1717="NS",M1983="NS",S1244="NS"),0,IF(AND(M1717="NA",M1983="NA",S1244="NA"),0,IF(SUM(M1717,M1983)&gt;=S1244,0,1)))</f>
        <v>0</v>
      </c>
      <c r="BH1844" s="562">
        <f t="shared" si="1151"/>
        <v>0</v>
      </c>
      <c r="BI1844" s="560">
        <f t="shared" si="1151"/>
        <v>0</v>
      </c>
      <c r="BJ1844" s="564">
        <f t="shared" ref="BJ1844:BL1844" si="1152">IF(OR(M1717="NS",V1244="NS",AB1244="NS"),0,IF(AND(M1717="NA",V1244="NA",AB1244="NA"),0,IF(M1717&gt;=SUM(V1244,AB1244),0,1)))</f>
        <v>0</v>
      </c>
      <c r="BK1844" s="366">
        <f t="shared" si="1152"/>
        <v>0</v>
      </c>
      <c r="BL1844" s="465">
        <f t="shared" si="1152"/>
        <v>0</v>
      </c>
      <c r="BM1844" s="565">
        <f t="shared" ref="BM1844:BO1844" si="1153">IF(OR(M1983="NS",Y1244="NS",AB1244="NS"),0,IF(AND(M1983="NA",Y1244="NA",AB1244="NA"),0,IF(M1983&gt;=SUM(Y1244,AB1244),0,1)))</f>
        <v>0</v>
      </c>
      <c r="BN1844" s="422">
        <f t="shared" si="1153"/>
        <v>0</v>
      </c>
      <c r="BO1844" s="567">
        <f t="shared" si="1153"/>
        <v>0</v>
      </c>
      <c r="BP1844" s="338">
        <f t="shared" si="1050"/>
        <v>0</v>
      </c>
      <c r="BQ1844" s="294" t="str">
        <f>IF(BP1844=0,"",
IF(SUM($BP$1756:BP1844)=1,BR1844,
IF($BP$1877&gt;SUM($BP$1756:BP1844),_xlfn.CONCAT(", ",BR1844),
IF($BP$1877=SUM($BP$1756:BP1844),_xlfn.CONCAT(" y ",BR1844)))))</f>
        <v/>
      </c>
      <c r="BR1844" s="89" t="s">
        <v>5260</v>
      </c>
      <c r="BS1844" s="560">
        <f t="shared" si="1051"/>
        <v>0</v>
      </c>
      <c r="BT1844" s="575">
        <f t="shared" si="1052"/>
        <v>0</v>
      </c>
      <c r="BU1844" s="572">
        <f t="shared" si="1053"/>
        <v>0</v>
      </c>
      <c r="BV1844" s="560">
        <f t="shared" si="1054"/>
        <v>0</v>
      </c>
      <c r="BW1844" s="575">
        <f t="shared" si="1055"/>
        <v>0</v>
      </c>
      <c r="BX1844" s="572">
        <f t="shared" si="1056"/>
        <v>0</v>
      </c>
      <c r="BY1844" s="560">
        <f t="shared" si="1057"/>
        <v>0</v>
      </c>
      <c r="BZ1844" s="575">
        <f t="shared" si="1058"/>
        <v>0</v>
      </c>
      <c r="CA1844" s="572">
        <f t="shared" si="1059"/>
        <v>0</v>
      </c>
      <c r="CB1844" s="560">
        <f t="shared" si="1060"/>
        <v>0</v>
      </c>
      <c r="CC1844" s="575">
        <f t="shared" si="1061"/>
        <v>0</v>
      </c>
      <c r="CD1844" s="572">
        <f t="shared" si="1062"/>
        <v>0</v>
      </c>
      <c r="CE1844" s="560">
        <f t="shared" si="1063"/>
        <v>0</v>
      </c>
      <c r="CF1844" s="575">
        <f t="shared" si="1064"/>
        <v>0</v>
      </c>
      <c r="CG1844" s="572">
        <f t="shared" si="1065"/>
        <v>0</v>
      </c>
      <c r="CH1844" s="560">
        <f t="shared" si="1066"/>
        <v>0</v>
      </c>
      <c r="CI1844" s="575">
        <f t="shared" si="1067"/>
        <v>0</v>
      </c>
      <c r="CJ1844" s="572">
        <f t="shared" si="1068"/>
        <v>0</v>
      </c>
      <c r="CK1844" s="560">
        <f t="shared" si="1069"/>
        <v>0</v>
      </c>
      <c r="CL1844" s="575">
        <f t="shared" si="1070"/>
        <v>0</v>
      </c>
      <c r="CM1844" s="572">
        <f t="shared" si="1071"/>
        <v>0</v>
      </c>
      <c r="CN1844" s="560">
        <f t="shared" si="1072"/>
        <v>0</v>
      </c>
      <c r="CO1844" s="575">
        <f t="shared" si="1073"/>
        <v>0</v>
      </c>
      <c r="CP1844" s="572">
        <f t="shared" si="1074"/>
        <v>0</v>
      </c>
      <c r="CQ1844" s="560">
        <f t="shared" si="1075"/>
        <v>0</v>
      </c>
      <c r="CR1844" s="575">
        <f t="shared" si="1076"/>
        <v>0</v>
      </c>
      <c r="CS1844" s="572">
        <f t="shared" si="1077"/>
        <v>0</v>
      </c>
      <c r="CT1844" s="560">
        <f t="shared" si="1078"/>
        <v>0</v>
      </c>
      <c r="CU1844" s="575">
        <f t="shared" si="1079"/>
        <v>0</v>
      </c>
      <c r="CV1844" s="572">
        <f t="shared" si="1080"/>
        <v>0</v>
      </c>
      <c r="CW1844" s="560">
        <f t="shared" si="1081"/>
        <v>0</v>
      </c>
      <c r="CX1844" s="575">
        <f t="shared" si="1082"/>
        <v>0</v>
      </c>
      <c r="CY1844" s="572">
        <f t="shared" si="1083"/>
        <v>0</v>
      </c>
      <c r="CZ1844" s="293">
        <f t="shared" si="1084"/>
        <v>0</v>
      </c>
      <c r="DA1844" s="294" t="str">
        <f>IF(CZ1844=0,"",
IF(SUM($CZ$1756:CZ1844)=1,DB1844,
IF($CZ$1877&gt;SUM($CZ$1756:CZ1844),_xlfn.CONCAT(", ",DB1844),
IF($CZ$1877=SUM($CZ$1756:CZ1844),_xlfn.CONCAT(" y ",DB1844)))))</f>
        <v/>
      </c>
      <c r="DB1844" s="89" t="s">
        <v>5260</v>
      </c>
    </row>
    <row r="1845" spans="1:106" ht="15" customHeight="1">
      <c r="A1845" s="64"/>
      <c r="B1845" s="11"/>
      <c r="C1845" s="58" t="s">
        <v>5261</v>
      </c>
      <c r="D1845" s="1020" t="str">
        <f>IF(CNGE_2025_M1_Secc5_Sub1!$D119="","",CNGE_2025_M1_Secc5_Sub1!$D119)</f>
        <v/>
      </c>
      <c r="E1845" s="889"/>
      <c r="F1845" s="889"/>
      <c r="G1845" s="889"/>
      <c r="H1845" s="889"/>
      <c r="I1845" s="889"/>
      <c r="J1845" s="889"/>
      <c r="K1845" s="889"/>
      <c r="L1845" s="890"/>
      <c r="M1845" s="818"/>
      <c r="N1845" s="818"/>
      <c r="O1845" s="818"/>
      <c r="P1845" s="818"/>
      <c r="Q1845" s="818"/>
      <c r="R1845" s="818"/>
      <c r="S1845" s="818"/>
      <c r="T1845" s="818"/>
      <c r="U1845" s="818"/>
      <c r="V1845" s="818"/>
      <c r="W1845" s="818"/>
      <c r="X1845" s="818"/>
      <c r="Y1845" s="818"/>
      <c r="Z1845" s="818"/>
      <c r="AA1845" s="818"/>
      <c r="AB1845" s="818"/>
      <c r="AC1845" s="818"/>
      <c r="AD1845" s="818"/>
      <c r="AI1845">
        <f t="shared" si="1020"/>
        <v>0</v>
      </c>
      <c r="AJ1845">
        <f t="shared" si="1021"/>
        <v>0</v>
      </c>
      <c r="AK1845">
        <f t="shared" si="1022"/>
        <v>0</v>
      </c>
      <c r="AL1845">
        <f t="shared" si="1023"/>
        <v>0</v>
      </c>
      <c r="AM1845">
        <f t="shared" si="1024"/>
        <v>0</v>
      </c>
      <c r="AN1845">
        <f t="shared" si="1025"/>
        <v>0</v>
      </c>
      <c r="AO1845">
        <f t="shared" si="1026"/>
        <v>0</v>
      </c>
      <c r="AP1845">
        <f t="shared" si="1027"/>
        <v>0</v>
      </c>
      <c r="AQ1845">
        <f t="shared" si="1028"/>
        <v>0</v>
      </c>
      <c r="AR1845">
        <f t="shared" si="1029"/>
        <v>0</v>
      </c>
      <c r="AS1845">
        <f t="shared" si="1030"/>
        <v>0</v>
      </c>
      <c r="AT1845">
        <f t="shared" si="1031"/>
        <v>0</v>
      </c>
      <c r="AU1845">
        <f t="shared" si="1032"/>
        <v>0</v>
      </c>
      <c r="AV1845">
        <f t="shared" si="1033"/>
        <v>0</v>
      </c>
      <c r="AW1845">
        <f t="shared" si="1034"/>
        <v>0</v>
      </c>
      <c r="AX1845">
        <f t="shared" si="1035"/>
        <v>0</v>
      </c>
      <c r="AY1845">
        <f t="shared" si="1036"/>
        <v>0</v>
      </c>
      <c r="AZ1845">
        <f t="shared" si="1037"/>
        <v>0</v>
      </c>
      <c r="BA1845">
        <f t="shared" si="1038"/>
        <v>0</v>
      </c>
      <c r="BB1845">
        <f t="shared" si="1039"/>
        <v>0</v>
      </c>
      <c r="BC1845">
        <f t="shared" si="1040"/>
        <v>0</v>
      </c>
      <c r="BD1845">
        <f t="shared" si="1041"/>
        <v>0</v>
      </c>
      <c r="BE1845">
        <f t="shared" si="1042"/>
        <v>0</v>
      </c>
      <c r="BF1845">
        <f t="shared" si="1043"/>
        <v>0</v>
      </c>
      <c r="BG1845" s="558">
        <f t="shared" ref="BG1845:BI1845" si="1154">IF(OR(M1718="NS",M1984="NS",S1245="NS"),0,IF(AND(M1718="NA",M1984="NA",S1245="NA"),0,IF(SUM(M1718,M1984)&gt;=S1245,0,1)))</f>
        <v>0</v>
      </c>
      <c r="BH1845" s="562">
        <f t="shared" si="1154"/>
        <v>0</v>
      </c>
      <c r="BI1845" s="560">
        <f t="shared" si="1154"/>
        <v>0</v>
      </c>
      <c r="BJ1845" s="564">
        <f t="shared" ref="BJ1845:BL1845" si="1155">IF(OR(M1718="NS",V1245="NS",AB1245="NS"),0,IF(AND(M1718="NA",V1245="NA",AB1245="NA"),0,IF(M1718&gt;=SUM(V1245,AB1245),0,1)))</f>
        <v>0</v>
      </c>
      <c r="BK1845" s="366">
        <f t="shared" si="1155"/>
        <v>0</v>
      </c>
      <c r="BL1845" s="465">
        <f t="shared" si="1155"/>
        <v>0</v>
      </c>
      <c r="BM1845" s="565">
        <f t="shared" ref="BM1845:BO1845" si="1156">IF(OR(M1984="NS",Y1245="NS",AB1245="NS"),0,IF(AND(M1984="NA",Y1245="NA",AB1245="NA"),0,IF(M1984&gt;=SUM(Y1245,AB1245),0,1)))</f>
        <v>0</v>
      </c>
      <c r="BN1845" s="422">
        <f t="shared" si="1156"/>
        <v>0</v>
      </c>
      <c r="BO1845" s="567">
        <f t="shared" si="1156"/>
        <v>0</v>
      </c>
      <c r="BP1845" s="338">
        <f t="shared" si="1050"/>
        <v>0</v>
      </c>
      <c r="BQ1845" s="294" t="str">
        <f>IF(BP1845=0,"",
IF(SUM($BP$1756:BP1845)=1,BR1845,
IF($BP$1877&gt;SUM($BP$1756:BP1845),_xlfn.CONCAT(", ",BR1845),
IF($BP$1877=SUM($BP$1756:BP1845),_xlfn.CONCAT(" y ",BR1845)))))</f>
        <v/>
      </c>
      <c r="BR1845" s="89" t="s">
        <v>5262</v>
      </c>
      <c r="BS1845" s="560">
        <f t="shared" si="1051"/>
        <v>0</v>
      </c>
      <c r="BT1845" s="575">
        <f t="shared" si="1052"/>
        <v>0</v>
      </c>
      <c r="BU1845" s="572">
        <f t="shared" si="1053"/>
        <v>0</v>
      </c>
      <c r="BV1845" s="560">
        <f t="shared" si="1054"/>
        <v>0</v>
      </c>
      <c r="BW1845" s="575">
        <f t="shared" si="1055"/>
        <v>0</v>
      </c>
      <c r="BX1845" s="572">
        <f t="shared" si="1056"/>
        <v>0</v>
      </c>
      <c r="BY1845" s="560">
        <f t="shared" si="1057"/>
        <v>0</v>
      </c>
      <c r="BZ1845" s="575">
        <f t="shared" si="1058"/>
        <v>0</v>
      </c>
      <c r="CA1845" s="572">
        <f t="shared" si="1059"/>
        <v>0</v>
      </c>
      <c r="CB1845" s="560">
        <f t="shared" si="1060"/>
        <v>0</v>
      </c>
      <c r="CC1845" s="575">
        <f t="shared" si="1061"/>
        <v>0</v>
      </c>
      <c r="CD1845" s="572">
        <f t="shared" si="1062"/>
        <v>0</v>
      </c>
      <c r="CE1845" s="560">
        <f t="shared" si="1063"/>
        <v>0</v>
      </c>
      <c r="CF1845" s="575">
        <f t="shared" si="1064"/>
        <v>0</v>
      </c>
      <c r="CG1845" s="572">
        <f t="shared" si="1065"/>
        <v>0</v>
      </c>
      <c r="CH1845" s="560">
        <f t="shared" si="1066"/>
        <v>0</v>
      </c>
      <c r="CI1845" s="575">
        <f t="shared" si="1067"/>
        <v>0</v>
      </c>
      <c r="CJ1845" s="572">
        <f t="shared" si="1068"/>
        <v>0</v>
      </c>
      <c r="CK1845" s="560">
        <f t="shared" si="1069"/>
        <v>0</v>
      </c>
      <c r="CL1845" s="575">
        <f t="shared" si="1070"/>
        <v>0</v>
      </c>
      <c r="CM1845" s="572">
        <f t="shared" si="1071"/>
        <v>0</v>
      </c>
      <c r="CN1845" s="560">
        <f t="shared" si="1072"/>
        <v>0</v>
      </c>
      <c r="CO1845" s="575">
        <f t="shared" si="1073"/>
        <v>0</v>
      </c>
      <c r="CP1845" s="572">
        <f t="shared" si="1074"/>
        <v>0</v>
      </c>
      <c r="CQ1845" s="560">
        <f t="shared" si="1075"/>
        <v>0</v>
      </c>
      <c r="CR1845" s="575">
        <f t="shared" si="1076"/>
        <v>0</v>
      </c>
      <c r="CS1845" s="572">
        <f t="shared" si="1077"/>
        <v>0</v>
      </c>
      <c r="CT1845" s="560">
        <f t="shared" si="1078"/>
        <v>0</v>
      </c>
      <c r="CU1845" s="575">
        <f t="shared" si="1079"/>
        <v>0</v>
      </c>
      <c r="CV1845" s="572">
        <f t="shared" si="1080"/>
        <v>0</v>
      </c>
      <c r="CW1845" s="560">
        <f t="shared" si="1081"/>
        <v>0</v>
      </c>
      <c r="CX1845" s="575">
        <f t="shared" si="1082"/>
        <v>0</v>
      </c>
      <c r="CY1845" s="572">
        <f t="shared" si="1083"/>
        <v>0</v>
      </c>
      <c r="CZ1845" s="293">
        <f t="shared" si="1084"/>
        <v>0</v>
      </c>
      <c r="DA1845" s="294" t="str">
        <f>IF(CZ1845=0,"",
IF(SUM($CZ$1756:CZ1845)=1,DB1845,
IF($CZ$1877&gt;SUM($CZ$1756:CZ1845),_xlfn.CONCAT(", ",DB1845),
IF($CZ$1877=SUM($CZ$1756:CZ1845),_xlfn.CONCAT(" y ",DB1845)))))</f>
        <v/>
      </c>
      <c r="DB1845" s="89" t="s">
        <v>5262</v>
      </c>
    </row>
    <row r="1846" spans="1:106" ht="15" customHeight="1">
      <c r="A1846" s="64"/>
      <c r="B1846" s="11"/>
      <c r="C1846" s="58" t="s">
        <v>5263</v>
      </c>
      <c r="D1846" s="1020" t="str">
        <f>IF(CNGE_2025_M1_Secc5_Sub1!$D120="","",CNGE_2025_M1_Secc5_Sub1!$D120)</f>
        <v/>
      </c>
      <c r="E1846" s="889"/>
      <c r="F1846" s="889"/>
      <c r="G1846" s="889"/>
      <c r="H1846" s="889"/>
      <c r="I1846" s="889"/>
      <c r="J1846" s="889"/>
      <c r="K1846" s="889"/>
      <c r="L1846" s="890"/>
      <c r="M1846" s="818"/>
      <c r="N1846" s="818"/>
      <c r="O1846" s="818"/>
      <c r="P1846" s="818"/>
      <c r="Q1846" s="818"/>
      <c r="R1846" s="818"/>
      <c r="S1846" s="818"/>
      <c r="T1846" s="818"/>
      <c r="U1846" s="818"/>
      <c r="V1846" s="818"/>
      <c r="W1846" s="818"/>
      <c r="X1846" s="818"/>
      <c r="Y1846" s="818"/>
      <c r="Z1846" s="818"/>
      <c r="AA1846" s="818"/>
      <c r="AB1846" s="818"/>
      <c r="AC1846" s="818"/>
      <c r="AD1846" s="818"/>
      <c r="AI1846">
        <f t="shared" si="1020"/>
        <v>0</v>
      </c>
      <c r="AJ1846">
        <f t="shared" si="1021"/>
        <v>0</v>
      </c>
      <c r="AK1846">
        <f t="shared" si="1022"/>
        <v>0</v>
      </c>
      <c r="AL1846">
        <f t="shared" si="1023"/>
        <v>0</v>
      </c>
      <c r="AM1846">
        <f t="shared" si="1024"/>
        <v>0</v>
      </c>
      <c r="AN1846">
        <f t="shared" si="1025"/>
        <v>0</v>
      </c>
      <c r="AO1846">
        <f t="shared" si="1026"/>
        <v>0</v>
      </c>
      <c r="AP1846">
        <f t="shared" si="1027"/>
        <v>0</v>
      </c>
      <c r="AQ1846">
        <f t="shared" si="1028"/>
        <v>0</v>
      </c>
      <c r="AR1846">
        <f t="shared" si="1029"/>
        <v>0</v>
      </c>
      <c r="AS1846">
        <f t="shared" si="1030"/>
        <v>0</v>
      </c>
      <c r="AT1846">
        <f t="shared" si="1031"/>
        <v>0</v>
      </c>
      <c r="AU1846">
        <f t="shared" si="1032"/>
        <v>0</v>
      </c>
      <c r="AV1846">
        <f t="shared" si="1033"/>
        <v>0</v>
      </c>
      <c r="AW1846">
        <f t="shared" si="1034"/>
        <v>0</v>
      </c>
      <c r="AX1846">
        <f t="shared" si="1035"/>
        <v>0</v>
      </c>
      <c r="AY1846">
        <f t="shared" si="1036"/>
        <v>0</v>
      </c>
      <c r="AZ1846">
        <f t="shared" si="1037"/>
        <v>0</v>
      </c>
      <c r="BA1846">
        <f t="shared" si="1038"/>
        <v>0</v>
      </c>
      <c r="BB1846">
        <f t="shared" si="1039"/>
        <v>0</v>
      </c>
      <c r="BC1846">
        <f t="shared" si="1040"/>
        <v>0</v>
      </c>
      <c r="BD1846">
        <f t="shared" si="1041"/>
        <v>0</v>
      </c>
      <c r="BE1846">
        <f t="shared" si="1042"/>
        <v>0</v>
      </c>
      <c r="BF1846">
        <f t="shared" si="1043"/>
        <v>0</v>
      </c>
      <c r="BG1846" s="558">
        <f t="shared" ref="BG1846:BI1846" si="1157">IF(OR(M1719="NS",M1985="NS",S1246="NS"),0,IF(AND(M1719="NA",M1985="NA",S1246="NA"),0,IF(SUM(M1719,M1985)&gt;=S1246,0,1)))</f>
        <v>0</v>
      </c>
      <c r="BH1846" s="562">
        <f t="shared" si="1157"/>
        <v>0</v>
      </c>
      <c r="BI1846" s="560">
        <f t="shared" si="1157"/>
        <v>0</v>
      </c>
      <c r="BJ1846" s="564">
        <f t="shared" ref="BJ1846:BL1846" si="1158">IF(OR(M1719="NS",V1246="NS",AB1246="NS"),0,IF(AND(M1719="NA",V1246="NA",AB1246="NA"),0,IF(M1719&gt;=SUM(V1246,AB1246),0,1)))</f>
        <v>0</v>
      </c>
      <c r="BK1846" s="366">
        <f t="shared" si="1158"/>
        <v>0</v>
      </c>
      <c r="BL1846" s="465">
        <f t="shared" si="1158"/>
        <v>0</v>
      </c>
      <c r="BM1846" s="565">
        <f t="shared" ref="BM1846:BO1846" si="1159">IF(OR(M1985="NS",Y1246="NS",AB1246="NS"),0,IF(AND(M1985="NA",Y1246="NA",AB1246="NA"),0,IF(M1985&gt;=SUM(Y1246,AB1246),0,1)))</f>
        <v>0</v>
      </c>
      <c r="BN1846" s="422">
        <f t="shared" si="1159"/>
        <v>0</v>
      </c>
      <c r="BO1846" s="567">
        <f t="shared" si="1159"/>
        <v>0</v>
      </c>
      <c r="BP1846" s="338">
        <f t="shared" si="1050"/>
        <v>0</v>
      </c>
      <c r="BQ1846" s="294" t="str">
        <f>IF(BP1846=0,"",
IF(SUM($BP$1756:BP1846)=1,BR1846,
IF($BP$1877&gt;SUM($BP$1756:BP1846),_xlfn.CONCAT(", ",BR1846),
IF($BP$1877=SUM($BP$1756:BP1846),_xlfn.CONCAT(" y ",BR1846)))))</f>
        <v/>
      </c>
      <c r="BR1846" s="89" t="s">
        <v>5264</v>
      </c>
      <c r="BS1846" s="560">
        <f t="shared" si="1051"/>
        <v>0</v>
      </c>
      <c r="BT1846" s="575">
        <f t="shared" si="1052"/>
        <v>0</v>
      </c>
      <c r="BU1846" s="572">
        <f t="shared" si="1053"/>
        <v>0</v>
      </c>
      <c r="BV1846" s="560">
        <f t="shared" si="1054"/>
        <v>0</v>
      </c>
      <c r="BW1846" s="575">
        <f t="shared" si="1055"/>
        <v>0</v>
      </c>
      <c r="BX1846" s="572">
        <f t="shared" si="1056"/>
        <v>0</v>
      </c>
      <c r="BY1846" s="560">
        <f t="shared" si="1057"/>
        <v>0</v>
      </c>
      <c r="BZ1846" s="575">
        <f t="shared" si="1058"/>
        <v>0</v>
      </c>
      <c r="CA1846" s="572">
        <f t="shared" si="1059"/>
        <v>0</v>
      </c>
      <c r="CB1846" s="560">
        <f t="shared" si="1060"/>
        <v>0</v>
      </c>
      <c r="CC1846" s="575">
        <f t="shared" si="1061"/>
        <v>0</v>
      </c>
      <c r="CD1846" s="572">
        <f t="shared" si="1062"/>
        <v>0</v>
      </c>
      <c r="CE1846" s="560">
        <f t="shared" si="1063"/>
        <v>0</v>
      </c>
      <c r="CF1846" s="575">
        <f t="shared" si="1064"/>
        <v>0</v>
      </c>
      <c r="CG1846" s="572">
        <f t="shared" si="1065"/>
        <v>0</v>
      </c>
      <c r="CH1846" s="560">
        <f t="shared" si="1066"/>
        <v>0</v>
      </c>
      <c r="CI1846" s="575">
        <f t="shared" si="1067"/>
        <v>0</v>
      </c>
      <c r="CJ1846" s="572">
        <f t="shared" si="1068"/>
        <v>0</v>
      </c>
      <c r="CK1846" s="560">
        <f t="shared" si="1069"/>
        <v>0</v>
      </c>
      <c r="CL1846" s="575">
        <f t="shared" si="1070"/>
        <v>0</v>
      </c>
      <c r="CM1846" s="572">
        <f t="shared" si="1071"/>
        <v>0</v>
      </c>
      <c r="CN1846" s="560">
        <f t="shared" si="1072"/>
        <v>0</v>
      </c>
      <c r="CO1846" s="575">
        <f t="shared" si="1073"/>
        <v>0</v>
      </c>
      <c r="CP1846" s="572">
        <f t="shared" si="1074"/>
        <v>0</v>
      </c>
      <c r="CQ1846" s="560">
        <f t="shared" si="1075"/>
        <v>0</v>
      </c>
      <c r="CR1846" s="575">
        <f t="shared" si="1076"/>
        <v>0</v>
      </c>
      <c r="CS1846" s="572">
        <f t="shared" si="1077"/>
        <v>0</v>
      </c>
      <c r="CT1846" s="560">
        <f t="shared" si="1078"/>
        <v>0</v>
      </c>
      <c r="CU1846" s="575">
        <f t="shared" si="1079"/>
        <v>0</v>
      </c>
      <c r="CV1846" s="572">
        <f t="shared" si="1080"/>
        <v>0</v>
      </c>
      <c r="CW1846" s="560">
        <f t="shared" si="1081"/>
        <v>0</v>
      </c>
      <c r="CX1846" s="575">
        <f t="shared" si="1082"/>
        <v>0</v>
      </c>
      <c r="CY1846" s="572">
        <f t="shared" si="1083"/>
        <v>0</v>
      </c>
      <c r="CZ1846" s="293">
        <f t="shared" si="1084"/>
        <v>0</v>
      </c>
      <c r="DA1846" s="294" t="str">
        <f>IF(CZ1846=0,"",
IF(SUM($CZ$1756:CZ1846)=1,DB1846,
IF($CZ$1877&gt;SUM($CZ$1756:CZ1846),_xlfn.CONCAT(", ",DB1846),
IF($CZ$1877=SUM($CZ$1756:CZ1846),_xlfn.CONCAT(" y ",DB1846)))))</f>
        <v/>
      </c>
      <c r="DB1846" s="89" t="s">
        <v>5264</v>
      </c>
    </row>
    <row r="1847" spans="1:106" ht="15" customHeight="1">
      <c r="A1847" s="64"/>
      <c r="B1847" s="11"/>
      <c r="C1847" s="58" t="s">
        <v>5265</v>
      </c>
      <c r="D1847" s="1020" t="str">
        <f>IF(CNGE_2025_M1_Secc5_Sub1!$D121="","",CNGE_2025_M1_Secc5_Sub1!$D121)</f>
        <v/>
      </c>
      <c r="E1847" s="889"/>
      <c r="F1847" s="889"/>
      <c r="G1847" s="889"/>
      <c r="H1847" s="889"/>
      <c r="I1847" s="889"/>
      <c r="J1847" s="889"/>
      <c r="K1847" s="889"/>
      <c r="L1847" s="890"/>
      <c r="M1847" s="818"/>
      <c r="N1847" s="818"/>
      <c r="O1847" s="818"/>
      <c r="P1847" s="818"/>
      <c r="Q1847" s="818"/>
      <c r="R1847" s="818"/>
      <c r="S1847" s="818"/>
      <c r="T1847" s="818"/>
      <c r="U1847" s="818"/>
      <c r="V1847" s="818"/>
      <c r="W1847" s="818"/>
      <c r="X1847" s="818"/>
      <c r="Y1847" s="818"/>
      <c r="Z1847" s="818"/>
      <c r="AA1847" s="818"/>
      <c r="AB1847" s="818"/>
      <c r="AC1847" s="818"/>
      <c r="AD1847" s="818"/>
      <c r="AI1847">
        <f t="shared" si="1020"/>
        <v>0</v>
      </c>
      <c r="AJ1847">
        <f t="shared" si="1021"/>
        <v>0</v>
      </c>
      <c r="AK1847">
        <f t="shared" si="1022"/>
        <v>0</v>
      </c>
      <c r="AL1847">
        <f t="shared" si="1023"/>
        <v>0</v>
      </c>
      <c r="AM1847">
        <f t="shared" si="1024"/>
        <v>0</v>
      </c>
      <c r="AN1847">
        <f t="shared" si="1025"/>
        <v>0</v>
      </c>
      <c r="AO1847">
        <f t="shared" si="1026"/>
        <v>0</v>
      </c>
      <c r="AP1847">
        <f t="shared" si="1027"/>
        <v>0</v>
      </c>
      <c r="AQ1847">
        <f t="shared" si="1028"/>
        <v>0</v>
      </c>
      <c r="AR1847">
        <f t="shared" si="1029"/>
        <v>0</v>
      </c>
      <c r="AS1847">
        <f t="shared" si="1030"/>
        <v>0</v>
      </c>
      <c r="AT1847">
        <f t="shared" si="1031"/>
        <v>0</v>
      </c>
      <c r="AU1847">
        <f t="shared" si="1032"/>
        <v>0</v>
      </c>
      <c r="AV1847">
        <f t="shared" si="1033"/>
        <v>0</v>
      </c>
      <c r="AW1847">
        <f t="shared" si="1034"/>
        <v>0</v>
      </c>
      <c r="AX1847">
        <f t="shared" si="1035"/>
        <v>0</v>
      </c>
      <c r="AY1847">
        <f t="shared" si="1036"/>
        <v>0</v>
      </c>
      <c r="AZ1847">
        <f t="shared" si="1037"/>
        <v>0</v>
      </c>
      <c r="BA1847">
        <f t="shared" si="1038"/>
        <v>0</v>
      </c>
      <c r="BB1847">
        <f t="shared" si="1039"/>
        <v>0</v>
      </c>
      <c r="BC1847">
        <f t="shared" si="1040"/>
        <v>0</v>
      </c>
      <c r="BD1847">
        <f t="shared" si="1041"/>
        <v>0</v>
      </c>
      <c r="BE1847">
        <f t="shared" si="1042"/>
        <v>0</v>
      </c>
      <c r="BF1847">
        <f t="shared" si="1043"/>
        <v>0</v>
      </c>
      <c r="BG1847" s="558">
        <f t="shared" ref="BG1847:BI1847" si="1160">IF(OR(M1720="NS",M1986="NS",S1247="NS"),0,IF(AND(M1720="NA",M1986="NA",S1247="NA"),0,IF(SUM(M1720,M1986)&gt;=S1247,0,1)))</f>
        <v>0</v>
      </c>
      <c r="BH1847" s="562">
        <f t="shared" si="1160"/>
        <v>0</v>
      </c>
      <c r="BI1847" s="560">
        <f t="shared" si="1160"/>
        <v>0</v>
      </c>
      <c r="BJ1847" s="564">
        <f t="shared" ref="BJ1847:BL1847" si="1161">IF(OR(M1720="NS",V1247="NS",AB1247="NS"),0,IF(AND(M1720="NA",V1247="NA",AB1247="NA"),0,IF(M1720&gt;=SUM(V1247,AB1247),0,1)))</f>
        <v>0</v>
      </c>
      <c r="BK1847" s="366">
        <f t="shared" si="1161"/>
        <v>0</v>
      </c>
      <c r="BL1847" s="465">
        <f t="shared" si="1161"/>
        <v>0</v>
      </c>
      <c r="BM1847" s="565">
        <f t="shared" ref="BM1847:BO1847" si="1162">IF(OR(M1986="NS",Y1247="NS",AB1247="NS"),0,IF(AND(M1986="NA",Y1247="NA",AB1247="NA"),0,IF(M1986&gt;=SUM(Y1247,AB1247),0,1)))</f>
        <v>0</v>
      </c>
      <c r="BN1847" s="422">
        <f t="shared" si="1162"/>
        <v>0</v>
      </c>
      <c r="BO1847" s="567">
        <f t="shared" si="1162"/>
        <v>0</v>
      </c>
      <c r="BP1847" s="338">
        <f t="shared" si="1050"/>
        <v>0</v>
      </c>
      <c r="BQ1847" s="294" t="str">
        <f>IF(BP1847=0,"",
IF(SUM($BP$1756:BP1847)=1,BR1847,
IF($BP$1877&gt;SUM($BP$1756:BP1847),_xlfn.CONCAT(", ",BR1847),
IF($BP$1877=SUM($BP$1756:BP1847),_xlfn.CONCAT(" y ",BR1847)))))</f>
        <v/>
      </c>
      <c r="BR1847" s="89" t="s">
        <v>5266</v>
      </c>
      <c r="BS1847" s="560">
        <f t="shared" si="1051"/>
        <v>0</v>
      </c>
      <c r="BT1847" s="575">
        <f t="shared" si="1052"/>
        <v>0</v>
      </c>
      <c r="BU1847" s="572">
        <f t="shared" si="1053"/>
        <v>0</v>
      </c>
      <c r="BV1847" s="560">
        <f t="shared" si="1054"/>
        <v>0</v>
      </c>
      <c r="BW1847" s="575">
        <f t="shared" si="1055"/>
        <v>0</v>
      </c>
      <c r="BX1847" s="572">
        <f t="shared" si="1056"/>
        <v>0</v>
      </c>
      <c r="BY1847" s="560">
        <f t="shared" si="1057"/>
        <v>0</v>
      </c>
      <c r="BZ1847" s="575">
        <f t="shared" si="1058"/>
        <v>0</v>
      </c>
      <c r="CA1847" s="572">
        <f t="shared" si="1059"/>
        <v>0</v>
      </c>
      <c r="CB1847" s="560">
        <f t="shared" si="1060"/>
        <v>0</v>
      </c>
      <c r="CC1847" s="575">
        <f t="shared" si="1061"/>
        <v>0</v>
      </c>
      <c r="CD1847" s="572">
        <f t="shared" si="1062"/>
        <v>0</v>
      </c>
      <c r="CE1847" s="560">
        <f t="shared" si="1063"/>
        <v>0</v>
      </c>
      <c r="CF1847" s="575">
        <f t="shared" si="1064"/>
        <v>0</v>
      </c>
      <c r="CG1847" s="572">
        <f t="shared" si="1065"/>
        <v>0</v>
      </c>
      <c r="CH1847" s="560">
        <f t="shared" si="1066"/>
        <v>0</v>
      </c>
      <c r="CI1847" s="575">
        <f t="shared" si="1067"/>
        <v>0</v>
      </c>
      <c r="CJ1847" s="572">
        <f t="shared" si="1068"/>
        <v>0</v>
      </c>
      <c r="CK1847" s="560">
        <f t="shared" si="1069"/>
        <v>0</v>
      </c>
      <c r="CL1847" s="575">
        <f t="shared" si="1070"/>
        <v>0</v>
      </c>
      <c r="CM1847" s="572">
        <f t="shared" si="1071"/>
        <v>0</v>
      </c>
      <c r="CN1847" s="560">
        <f t="shared" si="1072"/>
        <v>0</v>
      </c>
      <c r="CO1847" s="575">
        <f t="shared" si="1073"/>
        <v>0</v>
      </c>
      <c r="CP1847" s="572">
        <f t="shared" si="1074"/>
        <v>0</v>
      </c>
      <c r="CQ1847" s="560">
        <f t="shared" si="1075"/>
        <v>0</v>
      </c>
      <c r="CR1847" s="575">
        <f t="shared" si="1076"/>
        <v>0</v>
      </c>
      <c r="CS1847" s="572">
        <f t="shared" si="1077"/>
        <v>0</v>
      </c>
      <c r="CT1847" s="560">
        <f t="shared" si="1078"/>
        <v>0</v>
      </c>
      <c r="CU1847" s="575">
        <f t="shared" si="1079"/>
        <v>0</v>
      </c>
      <c r="CV1847" s="572">
        <f t="shared" si="1080"/>
        <v>0</v>
      </c>
      <c r="CW1847" s="560">
        <f t="shared" si="1081"/>
        <v>0</v>
      </c>
      <c r="CX1847" s="575">
        <f t="shared" si="1082"/>
        <v>0</v>
      </c>
      <c r="CY1847" s="572">
        <f t="shared" si="1083"/>
        <v>0</v>
      </c>
      <c r="CZ1847" s="293">
        <f t="shared" si="1084"/>
        <v>0</v>
      </c>
      <c r="DA1847" s="294" t="str">
        <f>IF(CZ1847=0,"",
IF(SUM($CZ$1756:CZ1847)=1,DB1847,
IF($CZ$1877&gt;SUM($CZ$1756:CZ1847),_xlfn.CONCAT(", ",DB1847),
IF($CZ$1877=SUM($CZ$1756:CZ1847),_xlfn.CONCAT(" y ",DB1847)))))</f>
        <v/>
      </c>
      <c r="DB1847" s="89" t="s">
        <v>5266</v>
      </c>
    </row>
    <row r="1848" spans="1:106" ht="15" customHeight="1">
      <c r="A1848" s="64"/>
      <c r="B1848" s="11"/>
      <c r="C1848" s="58" t="s">
        <v>5267</v>
      </c>
      <c r="D1848" s="1020" t="str">
        <f>IF(CNGE_2025_M1_Secc5_Sub1!$D122="","",CNGE_2025_M1_Secc5_Sub1!$D122)</f>
        <v/>
      </c>
      <c r="E1848" s="889"/>
      <c r="F1848" s="889"/>
      <c r="G1848" s="889"/>
      <c r="H1848" s="889"/>
      <c r="I1848" s="889"/>
      <c r="J1848" s="889"/>
      <c r="K1848" s="889"/>
      <c r="L1848" s="890"/>
      <c r="M1848" s="818"/>
      <c r="N1848" s="818"/>
      <c r="O1848" s="818"/>
      <c r="P1848" s="818"/>
      <c r="Q1848" s="818"/>
      <c r="R1848" s="818"/>
      <c r="S1848" s="818"/>
      <c r="T1848" s="818"/>
      <c r="U1848" s="818"/>
      <c r="V1848" s="818"/>
      <c r="W1848" s="818"/>
      <c r="X1848" s="818"/>
      <c r="Y1848" s="818"/>
      <c r="Z1848" s="818"/>
      <c r="AA1848" s="818"/>
      <c r="AB1848" s="818"/>
      <c r="AC1848" s="818"/>
      <c r="AD1848" s="818"/>
      <c r="AI1848">
        <f t="shared" si="1020"/>
        <v>0</v>
      </c>
      <c r="AJ1848">
        <f t="shared" si="1021"/>
        <v>0</v>
      </c>
      <c r="AK1848">
        <f t="shared" si="1022"/>
        <v>0</v>
      </c>
      <c r="AL1848">
        <f t="shared" si="1023"/>
        <v>0</v>
      </c>
      <c r="AM1848">
        <f t="shared" si="1024"/>
        <v>0</v>
      </c>
      <c r="AN1848">
        <f t="shared" si="1025"/>
        <v>0</v>
      </c>
      <c r="AO1848">
        <f t="shared" si="1026"/>
        <v>0</v>
      </c>
      <c r="AP1848">
        <f t="shared" si="1027"/>
        <v>0</v>
      </c>
      <c r="AQ1848">
        <f t="shared" si="1028"/>
        <v>0</v>
      </c>
      <c r="AR1848">
        <f t="shared" si="1029"/>
        <v>0</v>
      </c>
      <c r="AS1848">
        <f t="shared" si="1030"/>
        <v>0</v>
      </c>
      <c r="AT1848">
        <f t="shared" si="1031"/>
        <v>0</v>
      </c>
      <c r="AU1848">
        <f t="shared" si="1032"/>
        <v>0</v>
      </c>
      <c r="AV1848">
        <f t="shared" si="1033"/>
        <v>0</v>
      </c>
      <c r="AW1848">
        <f t="shared" si="1034"/>
        <v>0</v>
      </c>
      <c r="AX1848">
        <f t="shared" si="1035"/>
        <v>0</v>
      </c>
      <c r="AY1848">
        <f t="shared" si="1036"/>
        <v>0</v>
      </c>
      <c r="AZ1848">
        <f t="shared" si="1037"/>
        <v>0</v>
      </c>
      <c r="BA1848">
        <f t="shared" si="1038"/>
        <v>0</v>
      </c>
      <c r="BB1848">
        <f t="shared" si="1039"/>
        <v>0</v>
      </c>
      <c r="BC1848">
        <f t="shared" si="1040"/>
        <v>0</v>
      </c>
      <c r="BD1848">
        <f t="shared" si="1041"/>
        <v>0</v>
      </c>
      <c r="BE1848">
        <f t="shared" si="1042"/>
        <v>0</v>
      </c>
      <c r="BF1848">
        <f t="shared" si="1043"/>
        <v>0</v>
      </c>
      <c r="BG1848" s="558">
        <f t="shared" ref="BG1848:BI1848" si="1163">IF(OR(M1721="NS",M1987="NS",S1248="NS"),0,IF(AND(M1721="NA",M1987="NA",S1248="NA"),0,IF(SUM(M1721,M1987)&gt;=S1248,0,1)))</f>
        <v>0</v>
      </c>
      <c r="BH1848" s="562">
        <f t="shared" si="1163"/>
        <v>0</v>
      </c>
      <c r="BI1848" s="560">
        <f t="shared" si="1163"/>
        <v>0</v>
      </c>
      <c r="BJ1848" s="564">
        <f t="shared" ref="BJ1848:BL1848" si="1164">IF(OR(M1721="NS",V1248="NS",AB1248="NS"),0,IF(AND(M1721="NA",V1248="NA",AB1248="NA"),0,IF(M1721&gt;=SUM(V1248,AB1248),0,1)))</f>
        <v>0</v>
      </c>
      <c r="BK1848" s="366">
        <f t="shared" si="1164"/>
        <v>0</v>
      </c>
      <c r="BL1848" s="465">
        <f t="shared" si="1164"/>
        <v>0</v>
      </c>
      <c r="BM1848" s="565">
        <f t="shared" ref="BM1848:BO1848" si="1165">IF(OR(M1987="NS",Y1248="NS",AB1248="NS"),0,IF(AND(M1987="NA",Y1248="NA",AB1248="NA"),0,IF(M1987&gt;=SUM(Y1248,AB1248),0,1)))</f>
        <v>0</v>
      </c>
      <c r="BN1848" s="422">
        <f t="shared" si="1165"/>
        <v>0</v>
      </c>
      <c r="BO1848" s="567">
        <f t="shared" si="1165"/>
        <v>0</v>
      </c>
      <c r="BP1848" s="338">
        <f t="shared" si="1050"/>
        <v>0</v>
      </c>
      <c r="BQ1848" s="294" t="str">
        <f>IF(BP1848=0,"",
IF(SUM($BP$1756:BP1848)=1,BR1848,
IF($BP$1877&gt;SUM($BP$1756:BP1848),_xlfn.CONCAT(", ",BR1848),
IF($BP$1877=SUM($BP$1756:BP1848),_xlfn.CONCAT(" y ",BR1848)))))</f>
        <v/>
      </c>
      <c r="BR1848" s="89" t="s">
        <v>5268</v>
      </c>
      <c r="BS1848" s="560">
        <f t="shared" si="1051"/>
        <v>0</v>
      </c>
      <c r="BT1848" s="575">
        <f t="shared" si="1052"/>
        <v>0</v>
      </c>
      <c r="BU1848" s="572">
        <f t="shared" si="1053"/>
        <v>0</v>
      </c>
      <c r="BV1848" s="560">
        <f t="shared" si="1054"/>
        <v>0</v>
      </c>
      <c r="BW1848" s="575">
        <f t="shared" si="1055"/>
        <v>0</v>
      </c>
      <c r="BX1848" s="572">
        <f t="shared" si="1056"/>
        <v>0</v>
      </c>
      <c r="BY1848" s="560">
        <f t="shared" si="1057"/>
        <v>0</v>
      </c>
      <c r="BZ1848" s="575">
        <f t="shared" si="1058"/>
        <v>0</v>
      </c>
      <c r="CA1848" s="572">
        <f t="shared" si="1059"/>
        <v>0</v>
      </c>
      <c r="CB1848" s="560">
        <f t="shared" si="1060"/>
        <v>0</v>
      </c>
      <c r="CC1848" s="575">
        <f t="shared" si="1061"/>
        <v>0</v>
      </c>
      <c r="CD1848" s="572">
        <f t="shared" si="1062"/>
        <v>0</v>
      </c>
      <c r="CE1848" s="560">
        <f t="shared" si="1063"/>
        <v>0</v>
      </c>
      <c r="CF1848" s="575">
        <f t="shared" si="1064"/>
        <v>0</v>
      </c>
      <c r="CG1848" s="572">
        <f t="shared" si="1065"/>
        <v>0</v>
      </c>
      <c r="CH1848" s="560">
        <f t="shared" si="1066"/>
        <v>0</v>
      </c>
      <c r="CI1848" s="575">
        <f t="shared" si="1067"/>
        <v>0</v>
      </c>
      <c r="CJ1848" s="572">
        <f t="shared" si="1068"/>
        <v>0</v>
      </c>
      <c r="CK1848" s="560">
        <f t="shared" si="1069"/>
        <v>0</v>
      </c>
      <c r="CL1848" s="575">
        <f t="shared" si="1070"/>
        <v>0</v>
      </c>
      <c r="CM1848" s="572">
        <f t="shared" si="1071"/>
        <v>0</v>
      </c>
      <c r="CN1848" s="560">
        <f t="shared" si="1072"/>
        <v>0</v>
      </c>
      <c r="CO1848" s="575">
        <f t="shared" si="1073"/>
        <v>0</v>
      </c>
      <c r="CP1848" s="572">
        <f t="shared" si="1074"/>
        <v>0</v>
      </c>
      <c r="CQ1848" s="560">
        <f t="shared" si="1075"/>
        <v>0</v>
      </c>
      <c r="CR1848" s="575">
        <f t="shared" si="1076"/>
        <v>0</v>
      </c>
      <c r="CS1848" s="572">
        <f t="shared" si="1077"/>
        <v>0</v>
      </c>
      <c r="CT1848" s="560">
        <f t="shared" si="1078"/>
        <v>0</v>
      </c>
      <c r="CU1848" s="575">
        <f t="shared" si="1079"/>
        <v>0</v>
      </c>
      <c r="CV1848" s="572">
        <f t="shared" si="1080"/>
        <v>0</v>
      </c>
      <c r="CW1848" s="560">
        <f t="shared" si="1081"/>
        <v>0</v>
      </c>
      <c r="CX1848" s="575">
        <f t="shared" si="1082"/>
        <v>0</v>
      </c>
      <c r="CY1848" s="572">
        <f t="shared" si="1083"/>
        <v>0</v>
      </c>
      <c r="CZ1848" s="293">
        <f t="shared" si="1084"/>
        <v>0</v>
      </c>
      <c r="DA1848" s="294" t="str">
        <f>IF(CZ1848=0,"",
IF(SUM($CZ$1756:CZ1848)=1,DB1848,
IF($CZ$1877&gt;SUM($CZ$1756:CZ1848),_xlfn.CONCAT(", ",DB1848),
IF($CZ$1877=SUM($CZ$1756:CZ1848),_xlfn.CONCAT(" y ",DB1848)))))</f>
        <v/>
      </c>
      <c r="DB1848" s="89" t="s">
        <v>5268</v>
      </c>
    </row>
    <row r="1849" spans="1:106" ht="15" customHeight="1">
      <c r="A1849" s="64"/>
      <c r="B1849" s="11"/>
      <c r="C1849" s="58" t="s">
        <v>5269</v>
      </c>
      <c r="D1849" s="1020" t="str">
        <f>IF(CNGE_2025_M1_Secc5_Sub1!$D123="","",CNGE_2025_M1_Secc5_Sub1!$D123)</f>
        <v/>
      </c>
      <c r="E1849" s="889"/>
      <c r="F1849" s="889"/>
      <c r="G1849" s="889"/>
      <c r="H1849" s="889"/>
      <c r="I1849" s="889"/>
      <c r="J1849" s="889"/>
      <c r="K1849" s="889"/>
      <c r="L1849" s="890"/>
      <c r="M1849" s="818"/>
      <c r="N1849" s="818"/>
      <c r="O1849" s="818"/>
      <c r="P1849" s="818"/>
      <c r="Q1849" s="818"/>
      <c r="R1849" s="818"/>
      <c r="S1849" s="818"/>
      <c r="T1849" s="818"/>
      <c r="U1849" s="818"/>
      <c r="V1849" s="818"/>
      <c r="W1849" s="818"/>
      <c r="X1849" s="818"/>
      <c r="Y1849" s="818"/>
      <c r="Z1849" s="818"/>
      <c r="AA1849" s="818"/>
      <c r="AB1849" s="818"/>
      <c r="AC1849" s="818"/>
      <c r="AD1849" s="818"/>
      <c r="AI1849">
        <f t="shared" si="1020"/>
        <v>0</v>
      </c>
      <c r="AJ1849">
        <f t="shared" si="1021"/>
        <v>0</v>
      </c>
      <c r="AK1849">
        <f t="shared" si="1022"/>
        <v>0</v>
      </c>
      <c r="AL1849">
        <f t="shared" si="1023"/>
        <v>0</v>
      </c>
      <c r="AM1849">
        <f t="shared" si="1024"/>
        <v>0</v>
      </c>
      <c r="AN1849">
        <f t="shared" si="1025"/>
        <v>0</v>
      </c>
      <c r="AO1849">
        <f t="shared" si="1026"/>
        <v>0</v>
      </c>
      <c r="AP1849">
        <f t="shared" si="1027"/>
        <v>0</v>
      </c>
      <c r="AQ1849">
        <f t="shared" si="1028"/>
        <v>0</v>
      </c>
      <c r="AR1849">
        <f t="shared" si="1029"/>
        <v>0</v>
      </c>
      <c r="AS1849">
        <f t="shared" si="1030"/>
        <v>0</v>
      </c>
      <c r="AT1849">
        <f t="shared" si="1031"/>
        <v>0</v>
      </c>
      <c r="AU1849">
        <f t="shared" si="1032"/>
        <v>0</v>
      </c>
      <c r="AV1849">
        <f t="shared" si="1033"/>
        <v>0</v>
      </c>
      <c r="AW1849">
        <f t="shared" si="1034"/>
        <v>0</v>
      </c>
      <c r="AX1849">
        <f t="shared" si="1035"/>
        <v>0</v>
      </c>
      <c r="AY1849">
        <f t="shared" si="1036"/>
        <v>0</v>
      </c>
      <c r="AZ1849">
        <f t="shared" si="1037"/>
        <v>0</v>
      </c>
      <c r="BA1849">
        <f t="shared" si="1038"/>
        <v>0</v>
      </c>
      <c r="BB1849">
        <f t="shared" si="1039"/>
        <v>0</v>
      </c>
      <c r="BC1849">
        <f t="shared" si="1040"/>
        <v>0</v>
      </c>
      <c r="BD1849">
        <f t="shared" si="1041"/>
        <v>0</v>
      </c>
      <c r="BE1849">
        <f t="shared" si="1042"/>
        <v>0</v>
      </c>
      <c r="BF1849">
        <f t="shared" si="1043"/>
        <v>0</v>
      </c>
      <c r="BG1849" s="558">
        <f t="shared" ref="BG1849:BI1849" si="1166">IF(OR(M1722="NS",M1988="NS",S1249="NS"),0,IF(AND(M1722="NA",M1988="NA",S1249="NA"),0,IF(SUM(M1722,M1988)&gt;=S1249,0,1)))</f>
        <v>0</v>
      </c>
      <c r="BH1849" s="562">
        <f t="shared" si="1166"/>
        <v>0</v>
      </c>
      <c r="BI1849" s="560">
        <f t="shared" si="1166"/>
        <v>0</v>
      </c>
      <c r="BJ1849" s="564">
        <f t="shared" ref="BJ1849:BL1849" si="1167">IF(OR(M1722="NS",V1249="NS",AB1249="NS"),0,IF(AND(M1722="NA",V1249="NA",AB1249="NA"),0,IF(M1722&gt;=SUM(V1249,AB1249),0,1)))</f>
        <v>0</v>
      </c>
      <c r="BK1849" s="366">
        <f t="shared" si="1167"/>
        <v>0</v>
      </c>
      <c r="BL1849" s="465">
        <f t="shared" si="1167"/>
        <v>0</v>
      </c>
      <c r="BM1849" s="565">
        <f t="shared" ref="BM1849:BO1849" si="1168">IF(OR(M1988="NS",Y1249="NS",AB1249="NS"),0,IF(AND(M1988="NA",Y1249="NA",AB1249="NA"),0,IF(M1988&gt;=SUM(Y1249,AB1249),0,1)))</f>
        <v>0</v>
      </c>
      <c r="BN1849" s="422">
        <f t="shared" si="1168"/>
        <v>0</v>
      </c>
      <c r="BO1849" s="567">
        <f t="shared" si="1168"/>
        <v>0</v>
      </c>
      <c r="BP1849" s="338">
        <f t="shared" si="1050"/>
        <v>0</v>
      </c>
      <c r="BQ1849" s="294" t="str">
        <f>IF(BP1849=0,"",
IF(SUM($BP$1756:BP1849)=1,BR1849,
IF($BP$1877&gt;SUM($BP$1756:BP1849),_xlfn.CONCAT(", ",BR1849),
IF($BP$1877=SUM($BP$1756:BP1849),_xlfn.CONCAT(" y ",BR1849)))))</f>
        <v/>
      </c>
      <c r="BR1849" s="89" t="s">
        <v>5270</v>
      </c>
      <c r="BS1849" s="560">
        <f t="shared" si="1051"/>
        <v>0</v>
      </c>
      <c r="BT1849" s="575">
        <f t="shared" si="1052"/>
        <v>0</v>
      </c>
      <c r="BU1849" s="572">
        <f t="shared" si="1053"/>
        <v>0</v>
      </c>
      <c r="BV1849" s="560">
        <f t="shared" si="1054"/>
        <v>0</v>
      </c>
      <c r="BW1849" s="575">
        <f t="shared" si="1055"/>
        <v>0</v>
      </c>
      <c r="BX1849" s="572">
        <f t="shared" si="1056"/>
        <v>0</v>
      </c>
      <c r="BY1849" s="560">
        <f t="shared" si="1057"/>
        <v>0</v>
      </c>
      <c r="BZ1849" s="575">
        <f t="shared" si="1058"/>
        <v>0</v>
      </c>
      <c r="CA1849" s="572">
        <f t="shared" si="1059"/>
        <v>0</v>
      </c>
      <c r="CB1849" s="560">
        <f t="shared" si="1060"/>
        <v>0</v>
      </c>
      <c r="CC1849" s="575">
        <f t="shared" si="1061"/>
        <v>0</v>
      </c>
      <c r="CD1849" s="572">
        <f t="shared" si="1062"/>
        <v>0</v>
      </c>
      <c r="CE1849" s="560">
        <f t="shared" si="1063"/>
        <v>0</v>
      </c>
      <c r="CF1849" s="575">
        <f t="shared" si="1064"/>
        <v>0</v>
      </c>
      <c r="CG1849" s="572">
        <f t="shared" si="1065"/>
        <v>0</v>
      </c>
      <c r="CH1849" s="560">
        <f t="shared" si="1066"/>
        <v>0</v>
      </c>
      <c r="CI1849" s="575">
        <f t="shared" si="1067"/>
        <v>0</v>
      </c>
      <c r="CJ1849" s="572">
        <f t="shared" si="1068"/>
        <v>0</v>
      </c>
      <c r="CK1849" s="560">
        <f t="shared" si="1069"/>
        <v>0</v>
      </c>
      <c r="CL1849" s="575">
        <f t="shared" si="1070"/>
        <v>0</v>
      </c>
      <c r="CM1849" s="572">
        <f t="shared" si="1071"/>
        <v>0</v>
      </c>
      <c r="CN1849" s="560">
        <f t="shared" si="1072"/>
        <v>0</v>
      </c>
      <c r="CO1849" s="575">
        <f t="shared" si="1073"/>
        <v>0</v>
      </c>
      <c r="CP1849" s="572">
        <f t="shared" si="1074"/>
        <v>0</v>
      </c>
      <c r="CQ1849" s="560">
        <f t="shared" si="1075"/>
        <v>0</v>
      </c>
      <c r="CR1849" s="575">
        <f t="shared" si="1076"/>
        <v>0</v>
      </c>
      <c r="CS1849" s="572">
        <f t="shared" si="1077"/>
        <v>0</v>
      </c>
      <c r="CT1849" s="560">
        <f t="shared" si="1078"/>
        <v>0</v>
      </c>
      <c r="CU1849" s="575">
        <f t="shared" si="1079"/>
        <v>0</v>
      </c>
      <c r="CV1849" s="572">
        <f t="shared" si="1080"/>
        <v>0</v>
      </c>
      <c r="CW1849" s="560">
        <f t="shared" si="1081"/>
        <v>0</v>
      </c>
      <c r="CX1849" s="575">
        <f t="shared" si="1082"/>
        <v>0</v>
      </c>
      <c r="CY1849" s="572">
        <f t="shared" si="1083"/>
        <v>0</v>
      </c>
      <c r="CZ1849" s="293">
        <f t="shared" si="1084"/>
        <v>0</v>
      </c>
      <c r="DA1849" s="294" t="str">
        <f>IF(CZ1849=0,"",
IF(SUM($CZ$1756:CZ1849)=1,DB1849,
IF($CZ$1877&gt;SUM($CZ$1756:CZ1849),_xlfn.CONCAT(", ",DB1849),
IF($CZ$1877=SUM($CZ$1756:CZ1849),_xlfn.CONCAT(" y ",DB1849)))))</f>
        <v/>
      </c>
      <c r="DB1849" s="89" t="s">
        <v>5270</v>
      </c>
    </row>
    <row r="1850" spans="1:106" ht="15" customHeight="1">
      <c r="A1850" s="64"/>
      <c r="B1850" s="11"/>
      <c r="C1850" s="58" t="s">
        <v>5271</v>
      </c>
      <c r="D1850" s="1020" t="str">
        <f>IF(CNGE_2025_M1_Secc5_Sub1!$D124="","",CNGE_2025_M1_Secc5_Sub1!$D124)</f>
        <v/>
      </c>
      <c r="E1850" s="889"/>
      <c r="F1850" s="889"/>
      <c r="G1850" s="889"/>
      <c r="H1850" s="889"/>
      <c r="I1850" s="889"/>
      <c r="J1850" s="889"/>
      <c r="K1850" s="889"/>
      <c r="L1850" s="890"/>
      <c r="M1850" s="818"/>
      <c r="N1850" s="818"/>
      <c r="O1850" s="818"/>
      <c r="P1850" s="818"/>
      <c r="Q1850" s="818"/>
      <c r="R1850" s="818"/>
      <c r="S1850" s="818"/>
      <c r="T1850" s="818"/>
      <c r="U1850" s="818"/>
      <c r="V1850" s="818"/>
      <c r="W1850" s="818"/>
      <c r="X1850" s="818"/>
      <c r="Y1850" s="818"/>
      <c r="Z1850" s="818"/>
      <c r="AA1850" s="818"/>
      <c r="AB1850" s="818"/>
      <c r="AC1850" s="818"/>
      <c r="AD1850" s="818"/>
      <c r="AI1850">
        <f t="shared" si="1020"/>
        <v>0</v>
      </c>
      <c r="AJ1850">
        <f t="shared" si="1021"/>
        <v>0</v>
      </c>
      <c r="AK1850">
        <f t="shared" si="1022"/>
        <v>0</v>
      </c>
      <c r="AL1850">
        <f t="shared" si="1023"/>
        <v>0</v>
      </c>
      <c r="AM1850">
        <f t="shared" si="1024"/>
        <v>0</v>
      </c>
      <c r="AN1850">
        <f t="shared" si="1025"/>
        <v>0</v>
      </c>
      <c r="AO1850">
        <f t="shared" si="1026"/>
        <v>0</v>
      </c>
      <c r="AP1850">
        <f t="shared" si="1027"/>
        <v>0</v>
      </c>
      <c r="AQ1850">
        <f t="shared" si="1028"/>
        <v>0</v>
      </c>
      <c r="AR1850">
        <f t="shared" si="1029"/>
        <v>0</v>
      </c>
      <c r="AS1850">
        <f t="shared" si="1030"/>
        <v>0</v>
      </c>
      <c r="AT1850">
        <f t="shared" si="1031"/>
        <v>0</v>
      </c>
      <c r="AU1850">
        <f t="shared" si="1032"/>
        <v>0</v>
      </c>
      <c r="AV1850">
        <f t="shared" si="1033"/>
        <v>0</v>
      </c>
      <c r="AW1850">
        <f t="shared" si="1034"/>
        <v>0</v>
      </c>
      <c r="AX1850">
        <f t="shared" si="1035"/>
        <v>0</v>
      </c>
      <c r="AY1850">
        <f t="shared" si="1036"/>
        <v>0</v>
      </c>
      <c r="AZ1850">
        <f t="shared" si="1037"/>
        <v>0</v>
      </c>
      <c r="BA1850">
        <f t="shared" si="1038"/>
        <v>0</v>
      </c>
      <c r="BB1850">
        <f t="shared" si="1039"/>
        <v>0</v>
      </c>
      <c r="BC1850">
        <f t="shared" si="1040"/>
        <v>0</v>
      </c>
      <c r="BD1850">
        <f t="shared" si="1041"/>
        <v>0</v>
      </c>
      <c r="BE1850">
        <f t="shared" si="1042"/>
        <v>0</v>
      </c>
      <c r="BF1850">
        <f t="shared" si="1043"/>
        <v>0</v>
      </c>
      <c r="BG1850" s="558">
        <f t="shared" ref="BG1850:BI1850" si="1169">IF(OR(M1723="NS",M1989="NS",S1250="NS"),0,IF(AND(M1723="NA",M1989="NA",S1250="NA"),0,IF(SUM(M1723,M1989)&gt;=S1250,0,1)))</f>
        <v>0</v>
      </c>
      <c r="BH1850" s="562">
        <f t="shared" si="1169"/>
        <v>0</v>
      </c>
      <c r="BI1850" s="560">
        <f t="shared" si="1169"/>
        <v>0</v>
      </c>
      <c r="BJ1850" s="564">
        <f t="shared" ref="BJ1850:BL1850" si="1170">IF(OR(M1723="NS",V1250="NS",AB1250="NS"),0,IF(AND(M1723="NA",V1250="NA",AB1250="NA"),0,IF(M1723&gt;=SUM(V1250,AB1250),0,1)))</f>
        <v>0</v>
      </c>
      <c r="BK1850" s="366">
        <f t="shared" si="1170"/>
        <v>0</v>
      </c>
      <c r="BL1850" s="465">
        <f t="shared" si="1170"/>
        <v>0</v>
      </c>
      <c r="BM1850" s="565">
        <f t="shared" ref="BM1850:BO1850" si="1171">IF(OR(M1989="NS",Y1250="NS",AB1250="NS"),0,IF(AND(M1989="NA",Y1250="NA",AB1250="NA"),0,IF(M1989&gt;=SUM(Y1250,AB1250),0,1)))</f>
        <v>0</v>
      </c>
      <c r="BN1850" s="422">
        <f t="shared" si="1171"/>
        <v>0</v>
      </c>
      <c r="BO1850" s="567">
        <f t="shared" si="1171"/>
        <v>0</v>
      </c>
      <c r="BP1850" s="338">
        <f t="shared" si="1050"/>
        <v>0</v>
      </c>
      <c r="BQ1850" s="294" t="str">
        <f>IF(BP1850=0,"",
IF(SUM($BP$1756:BP1850)=1,BR1850,
IF($BP$1877&gt;SUM($BP$1756:BP1850),_xlfn.CONCAT(", ",BR1850),
IF($BP$1877=SUM($BP$1756:BP1850),_xlfn.CONCAT(" y ",BR1850)))))</f>
        <v/>
      </c>
      <c r="BR1850" s="89" t="s">
        <v>5272</v>
      </c>
      <c r="BS1850" s="560">
        <f t="shared" si="1051"/>
        <v>0</v>
      </c>
      <c r="BT1850" s="575">
        <f t="shared" si="1052"/>
        <v>0</v>
      </c>
      <c r="BU1850" s="572">
        <f t="shared" si="1053"/>
        <v>0</v>
      </c>
      <c r="BV1850" s="560">
        <f t="shared" si="1054"/>
        <v>0</v>
      </c>
      <c r="BW1850" s="575">
        <f t="shared" si="1055"/>
        <v>0</v>
      </c>
      <c r="BX1850" s="572">
        <f t="shared" si="1056"/>
        <v>0</v>
      </c>
      <c r="BY1850" s="560">
        <f t="shared" si="1057"/>
        <v>0</v>
      </c>
      <c r="BZ1850" s="575">
        <f t="shared" si="1058"/>
        <v>0</v>
      </c>
      <c r="CA1850" s="572">
        <f t="shared" si="1059"/>
        <v>0</v>
      </c>
      <c r="CB1850" s="560">
        <f t="shared" si="1060"/>
        <v>0</v>
      </c>
      <c r="CC1850" s="575">
        <f t="shared" si="1061"/>
        <v>0</v>
      </c>
      <c r="CD1850" s="572">
        <f t="shared" si="1062"/>
        <v>0</v>
      </c>
      <c r="CE1850" s="560">
        <f t="shared" si="1063"/>
        <v>0</v>
      </c>
      <c r="CF1850" s="575">
        <f t="shared" si="1064"/>
        <v>0</v>
      </c>
      <c r="CG1850" s="572">
        <f t="shared" si="1065"/>
        <v>0</v>
      </c>
      <c r="CH1850" s="560">
        <f t="shared" si="1066"/>
        <v>0</v>
      </c>
      <c r="CI1850" s="575">
        <f t="shared" si="1067"/>
        <v>0</v>
      </c>
      <c r="CJ1850" s="572">
        <f t="shared" si="1068"/>
        <v>0</v>
      </c>
      <c r="CK1850" s="560">
        <f t="shared" si="1069"/>
        <v>0</v>
      </c>
      <c r="CL1850" s="575">
        <f t="shared" si="1070"/>
        <v>0</v>
      </c>
      <c r="CM1850" s="572">
        <f t="shared" si="1071"/>
        <v>0</v>
      </c>
      <c r="CN1850" s="560">
        <f t="shared" si="1072"/>
        <v>0</v>
      </c>
      <c r="CO1850" s="575">
        <f t="shared" si="1073"/>
        <v>0</v>
      </c>
      <c r="CP1850" s="572">
        <f t="shared" si="1074"/>
        <v>0</v>
      </c>
      <c r="CQ1850" s="560">
        <f t="shared" si="1075"/>
        <v>0</v>
      </c>
      <c r="CR1850" s="575">
        <f t="shared" si="1076"/>
        <v>0</v>
      </c>
      <c r="CS1850" s="572">
        <f t="shared" si="1077"/>
        <v>0</v>
      </c>
      <c r="CT1850" s="560">
        <f t="shared" si="1078"/>
        <v>0</v>
      </c>
      <c r="CU1850" s="575">
        <f t="shared" si="1079"/>
        <v>0</v>
      </c>
      <c r="CV1850" s="572">
        <f t="shared" si="1080"/>
        <v>0</v>
      </c>
      <c r="CW1850" s="560">
        <f t="shared" si="1081"/>
        <v>0</v>
      </c>
      <c r="CX1850" s="575">
        <f t="shared" si="1082"/>
        <v>0</v>
      </c>
      <c r="CY1850" s="572">
        <f t="shared" si="1083"/>
        <v>0</v>
      </c>
      <c r="CZ1850" s="293">
        <f t="shared" si="1084"/>
        <v>0</v>
      </c>
      <c r="DA1850" s="294" t="str">
        <f>IF(CZ1850=0,"",
IF(SUM($CZ$1756:CZ1850)=1,DB1850,
IF($CZ$1877&gt;SUM($CZ$1756:CZ1850),_xlfn.CONCAT(", ",DB1850),
IF($CZ$1877=SUM($CZ$1756:CZ1850),_xlfn.CONCAT(" y ",DB1850)))))</f>
        <v/>
      </c>
      <c r="DB1850" s="89" t="s">
        <v>5272</v>
      </c>
    </row>
    <row r="1851" spans="1:106" ht="15" customHeight="1">
      <c r="A1851" s="64"/>
      <c r="B1851" s="11"/>
      <c r="C1851" s="58" t="s">
        <v>5273</v>
      </c>
      <c r="D1851" s="1020" t="str">
        <f>IF(CNGE_2025_M1_Secc5_Sub1!$D125="","",CNGE_2025_M1_Secc5_Sub1!$D125)</f>
        <v/>
      </c>
      <c r="E1851" s="889"/>
      <c r="F1851" s="889"/>
      <c r="G1851" s="889"/>
      <c r="H1851" s="889"/>
      <c r="I1851" s="889"/>
      <c r="J1851" s="889"/>
      <c r="K1851" s="889"/>
      <c r="L1851" s="890"/>
      <c r="M1851" s="818"/>
      <c r="N1851" s="818"/>
      <c r="O1851" s="818"/>
      <c r="P1851" s="818"/>
      <c r="Q1851" s="818"/>
      <c r="R1851" s="818"/>
      <c r="S1851" s="818"/>
      <c r="T1851" s="818"/>
      <c r="U1851" s="818"/>
      <c r="V1851" s="818"/>
      <c r="W1851" s="818"/>
      <c r="X1851" s="818"/>
      <c r="Y1851" s="818"/>
      <c r="Z1851" s="818"/>
      <c r="AA1851" s="818"/>
      <c r="AB1851" s="818"/>
      <c r="AC1851" s="818"/>
      <c r="AD1851" s="818"/>
      <c r="AI1851">
        <f t="shared" si="1020"/>
        <v>0</v>
      </c>
      <c r="AJ1851">
        <f t="shared" si="1021"/>
        <v>0</v>
      </c>
      <c r="AK1851">
        <f t="shared" si="1022"/>
        <v>0</v>
      </c>
      <c r="AL1851">
        <f t="shared" si="1023"/>
        <v>0</v>
      </c>
      <c r="AM1851">
        <f t="shared" si="1024"/>
        <v>0</v>
      </c>
      <c r="AN1851">
        <f t="shared" si="1025"/>
        <v>0</v>
      </c>
      <c r="AO1851">
        <f t="shared" si="1026"/>
        <v>0</v>
      </c>
      <c r="AP1851">
        <f t="shared" si="1027"/>
        <v>0</v>
      </c>
      <c r="AQ1851">
        <f t="shared" si="1028"/>
        <v>0</v>
      </c>
      <c r="AR1851">
        <f t="shared" si="1029"/>
        <v>0</v>
      </c>
      <c r="AS1851">
        <f t="shared" si="1030"/>
        <v>0</v>
      </c>
      <c r="AT1851">
        <f t="shared" si="1031"/>
        <v>0</v>
      </c>
      <c r="AU1851">
        <f t="shared" si="1032"/>
        <v>0</v>
      </c>
      <c r="AV1851">
        <f t="shared" si="1033"/>
        <v>0</v>
      </c>
      <c r="AW1851">
        <f t="shared" si="1034"/>
        <v>0</v>
      </c>
      <c r="AX1851">
        <f t="shared" si="1035"/>
        <v>0</v>
      </c>
      <c r="AY1851">
        <f t="shared" si="1036"/>
        <v>0</v>
      </c>
      <c r="AZ1851">
        <f t="shared" si="1037"/>
        <v>0</v>
      </c>
      <c r="BA1851">
        <f t="shared" si="1038"/>
        <v>0</v>
      </c>
      <c r="BB1851">
        <f t="shared" si="1039"/>
        <v>0</v>
      </c>
      <c r="BC1851">
        <f t="shared" si="1040"/>
        <v>0</v>
      </c>
      <c r="BD1851">
        <f t="shared" si="1041"/>
        <v>0</v>
      </c>
      <c r="BE1851">
        <f t="shared" si="1042"/>
        <v>0</v>
      </c>
      <c r="BF1851">
        <f t="shared" si="1043"/>
        <v>0</v>
      </c>
      <c r="BG1851" s="558">
        <f t="shared" ref="BG1851:BI1851" si="1172">IF(OR(M1724="NS",M1990="NS",S1251="NS"),0,IF(AND(M1724="NA",M1990="NA",S1251="NA"),0,IF(SUM(M1724,M1990)&gt;=S1251,0,1)))</f>
        <v>0</v>
      </c>
      <c r="BH1851" s="562">
        <f t="shared" si="1172"/>
        <v>0</v>
      </c>
      <c r="BI1851" s="560">
        <f t="shared" si="1172"/>
        <v>0</v>
      </c>
      <c r="BJ1851" s="564">
        <f t="shared" ref="BJ1851:BL1851" si="1173">IF(OR(M1724="NS",V1251="NS",AB1251="NS"),0,IF(AND(M1724="NA",V1251="NA",AB1251="NA"),0,IF(M1724&gt;=SUM(V1251,AB1251),0,1)))</f>
        <v>0</v>
      </c>
      <c r="BK1851" s="366">
        <f t="shared" si="1173"/>
        <v>0</v>
      </c>
      <c r="BL1851" s="465">
        <f t="shared" si="1173"/>
        <v>0</v>
      </c>
      <c r="BM1851" s="565">
        <f t="shared" ref="BM1851:BO1851" si="1174">IF(OR(M1990="NS",Y1251="NS",AB1251="NS"),0,IF(AND(M1990="NA",Y1251="NA",AB1251="NA"),0,IF(M1990&gt;=SUM(Y1251,AB1251),0,1)))</f>
        <v>0</v>
      </c>
      <c r="BN1851" s="422">
        <f t="shared" si="1174"/>
        <v>0</v>
      </c>
      <c r="BO1851" s="567">
        <f t="shared" si="1174"/>
        <v>0</v>
      </c>
      <c r="BP1851" s="338">
        <f t="shared" si="1050"/>
        <v>0</v>
      </c>
      <c r="BQ1851" s="294" t="str">
        <f>IF(BP1851=0,"",
IF(SUM($BP$1756:BP1851)=1,BR1851,
IF($BP$1877&gt;SUM($BP$1756:BP1851),_xlfn.CONCAT(", ",BR1851),
IF($BP$1877=SUM($BP$1756:BP1851),_xlfn.CONCAT(" y ",BR1851)))))</f>
        <v/>
      </c>
      <c r="BR1851" s="89" t="s">
        <v>5274</v>
      </c>
      <c r="BS1851" s="560">
        <f t="shared" si="1051"/>
        <v>0</v>
      </c>
      <c r="BT1851" s="575">
        <f t="shared" si="1052"/>
        <v>0</v>
      </c>
      <c r="BU1851" s="572">
        <f t="shared" si="1053"/>
        <v>0</v>
      </c>
      <c r="BV1851" s="560">
        <f t="shared" si="1054"/>
        <v>0</v>
      </c>
      <c r="BW1851" s="575">
        <f t="shared" si="1055"/>
        <v>0</v>
      </c>
      <c r="BX1851" s="572">
        <f t="shared" si="1056"/>
        <v>0</v>
      </c>
      <c r="BY1851" s="560">
        <f t="shared" si="1057"/>
        <v>0</v>
      </c>
      <c r="BZ1851" s="575">
        <f t="shared" si="1058"/>
        <v>0</v>
      </c>
      <c r="CA1851" s="572">
        <f t="shared" si="1059"/>
        <v>0</v>
      </c>
      <c r="CB1851" s="560">
        <f t="shared" si="1060"/>
        <v>0</v>
      </c>
      <c r="CC1851" s="575">
        <f t="shared" si="1061"/>
        <v>0</v>
      </c>
      <c r="CD1851" s="572">
        <f t="shared" si="1062"/>
        <v>0</v>
      </c>
      <c r="CE1851" s="560">
        <f t="shared" si="1063"/>
        <v>0</v>
      </c>
      <c r="CF1851" s="575">
        <f t="shared" si="1064"/>
        <v>0</v>
      </c>
      <c r="CG1851" s="572">
        <f t="shared" si="1065"/>
        <v>0</v>
      </c>
      <c r="CH1851" s="560">
        <f t="shared" si="1066"/>
        <v>0</v>
      </c>
      <c r="CI1851" s="575">
        <f t="shared" si="1067"/>
        <v>0</v>
      </c>
      <c r="CJ1851" s="572">
        <f t="shared" si="1068"/>
        <v>0</v>
      </c>
      <c r="CK1851" s="560">
        <f t="shared" si="1069"/>
        <v>0</v>
      </c>
      <c r="CL1851" s="575">
        <f t="shared" si="1070"/>
        <v>0</v>
      </c>
      <c r="CM1851" s="572">
        <f t="shared" si="1071"/>
        <v>0</v>
      </c>
      <c r="CN1851" s="560">
        <f t="shared" si="1072"/>
        <v>0</v>
      </c>
      <c r="CO1851" s="575">
        <f t="shared" si="1073"/>
        <v>0</v>
      </c>
      <c r="CP1851" s="572">
        <f t="shared" si="1074"/>
        <v>0</v>
      </c>
      <c r="CQ1851" s="560">
        <f t="shared" si="1075"/>
        <v>0</v>
      </c>
      <c r="CR1851" s="575">
        <f t="shared" si="1076"/>
        <v>0</v>
      </c>
      <c r="CS1851" s="572">
        <f t="shared" si="1077"/>
        <v>0</v>
      </c>
      <c r="CT1851" s="560">
        <f t="shared" si="1078"/>
        <v>0</v>
      </c>
      <c r="CU1851" s="575">
        <f t="shared" si="1079"/>
        <v>0</v>
      </c>
      <c r="CV1851" s="572">
        <f t="shared" si="1080"/>
        <v>0</v>
      </c>
      <c r="CW1851" s="560">
        <f t="shared" si="1081"/>
        <v>0</v>
      </c>
      <c r="CX1851" s="575">
        <f t="shared" si="1082"/>
        <v>0</v>
      </c>
      <c r="CY1851" s="572">
        <f t="shared" si="1083"/>
        <v>0</v>
      </c>
      <c r="CZ1851" s="293">
        <f t="shared" si="1084"/>
        <v>0</v>
      </c>
      <c r="DA1851" s="294" t="str">
        <f>IF(CZ1851=0,"",
IF(SUM($CZ$1756:CZ1851)=1,DB1851,
IF($CZ$1877&gt;SUM($CZ$1756:CZ1851),_xlfn.CONCAT(", ",DB1851),
IF($CZ$1877=SUM($CZ$1756:CZ1851),_xlfn.CONCAT(" y ",DB1851)))))</f>
        <v/>
      </c>
      <c r="DB1851" s="89" t="s">
        <v>5274</v>
      </c>
    </row>
    <row r="1852" spans="1:106" ht="15" customHeight="1">
      <c r="A1852" s="64"/>
      <c r="B1852" s="11"/>
      <c r="C1852" s="58" t="s">
        <v>5275</v>
      </c>
      <c r="D1852" s="1020" t="str">
        <f>IF(CNGE_2025_M1_Secc5_Sub1!$D126="","",CNGE_2025_M1_Secc5_Sub1!$D126)</f>
        <v/>
      </c>
      <c r="E1852" s="889"/>
      <c r="F1852" s="889"/>
      <c r="G1852" s="889"/>
      <c r="H1852" s="889"/>
      <c r="I1852" s="889"/>
      <c r="J1852" s="889"/>
      <c r="K1852" s="889"/>
      <c r="L1852" s="890"/>
      <c r="M1852" s="818"/>
      <c r="N1852" s="818"/>
      <c r="O1852" s="818"/>
      <c r="P1852" s="818"/>
      <c r="Q1852" s="818"/>
      <c r="R1852" s="818"/>
      <c r="S1852" s="818"/>
      <c r="T1852" s="818"/>
      <c r="U1852" s="818"/>
      <c r="V1852" s="818"/>
      <c r="W1852" s="818"/>
      <c r="X1852" s="818"/>
      <c r="Y1852" s="818"/>
      <c r="Z1852" s="818"/>
      <c r="AA1852" s="818"/>
      <c r="AB1852" s="818"/>
      <c r="AC1852" s="818"/>
      <c r="AD1852" s="818"/>
      <c r="AI1852">
        <f t="shared" ref="AI1852:AI1876" si="1175">M1852</f>
        <v>0</v>
      </c>
      <c r="AJ1852">
        <f t="shared" ref="AJ1852:AJ1876" si="1176">COUNTIF(N1852:O1852,"NS")</f>
        <v>0</v>
      </c>
      <c r="AK1852">
        <f t="shared" ref="AK1852:AK1876" si="1177">SUM(N1852:O1852)</f>
        <v>0</v>
      </c>
      <c r="AL1852">
        <f t="shared" ref="AL1852:AL1876" si="1178">IF(COUNTIF(M1852:O1852,"NA")=3,0,IF(OR(AND(AI1852=0,AJ1852&gt;0),AND(AI1852="NS",AK1852&gt;0), AND(AI1852="NS", AJ1852=0,AK1852=0)), 1, IF(OR(AND(AI1852&gt;0,AJ1852&gt;1,AI1852&gt;AK1852), AND(AI1852="NS",AJ1852=2), AND(AI1852="NS",AK1852=0,AJ1852&gt;0),AI1852=AK1852), 0, 1)))</f>
        <v>0</v>
      </c>
      <c r="AM1852">
        <f t="shared" ref="AM1852:AM1876" si="1179">P1852</f>
        <v>0</v>
      </c>
      <c r="AN1852">
        <f t="shared" ref="AN1852:AN1876" si="1180">COUNTIF(Q1852:R1852,"NS")</f>
        <v>0</v>
      </c>
      <c r="AO1852">
        <f t="shared" ref="AO1852:AO1876" si="1181">SUM(Q1852:R1852)</f>
        <v>0</v>
      </c>
      <c r="AP1852">
        <f t="shared" ref="AP1852:AP1876" si="1182">IF(COUNTIF(P1852:R1852,"NA")=3,0,IF(OR(AND(AM1852=0,AN1852&gt;0),AND(AM1852="NS",AO1852&gt;0), AND(AM1852="NS", AN1852=0,AO1852=0)), 1, IF(OR(AND(AM1852&gt;0,AN1852&gt;1,AM1852&gt;AO1852), AND(AM1852="NS",AN1852=2), AND(AM1852="NS",AO1852=0,AN1852&gt;0),AM1852=AO1852), 0, 1)))</f>
        <v>0</v>
      </c>
      <c r="AQ1852">
        <f t="shared" ref="AQ1852:AQ1876" si="1183">S1852</f>
        <v>0</v>
      </c>
      <c r="AR1852">
        <f t="shared" ref="AR1852:AR1876" si="1184">COUNTIF(T1852:U1852,"NS")</f>
        <v>0</v>
      </c>
      <c r="AS1852">
        <f t="shared" ref="AS1852:AS1876" si="1185">SUM(T1852:U1852)</f>
        <v>0</v>
      </c>
      <c r="AT1852">
        <f t="shared" ref="AT1852:AT1876" si="1186">IF(COUNTIF(S1852:U1852,"NA")=3,0,IF(OR(AND(AQ1852=0,AR1852&gt;0),AND(AQ1852="NS",AS1852&gt;0), AND(AQ1852="NS", AR1852=0,AS1852=0)), 1, IF(OR(AND(AQ1852&gt;0,AR1852&gt;1,AQ1852&gt;AS1852), AND(AQ1852="NS",AR1852=2), AND(AQ1852="NS",AS1852=0,AR1852&gt;0),AQ1852=AS1852), 0, 1)))</f>
        <v>0</v>
      </c>
      <c r="AU1852">
        <f t="shared" ref="AU1852:AU1876" si="1187">V1852</f>
        <v>0</v>
      </c>
      <c r="AV1852">
        <f t="shared" ref="AV1852:AV1876" si="1188">COUNTIF(W1852:X1852,"NS")</f>
        <v>0</v>
      </c>
      <c r="AW1852">
        <f t="shared" ref="AW1852:AW1876" si="1189">SUM(W1852:X1852)</f>
        <v>0</v>
      </c>
      <c r="AX1852">
        <f t="shared" ref="AX1852:AX1876" si="1190">IF(COUNTIF(V1852:X1852,"NA")=3,0,IF(OR(AND(AU1852=0,AV1852&gt;0),AND(AU1852="NS",AW1852&gt;0), AND(AU1852="NS", AV1852=0,AW1852=0)), 1, IF(OR(AND(AU1852&gt;0,AV1852&gt;1,AU1852&gt;AW1852), AND(AU1852="NS",AV1852=2), AND(AU1852="NS",AW1852=0,AV1852&gt;0),AU1852=AW1852), 0, 1)))</f>
        <v>0</v>
      </c>
      <c r="AY1852">
        <f t="shared" ref="AY1852:AY1876" si="1191">Y1852</f>
        <v>0</v>
      </c>
      <c r="AZ1852">
        <f t="shared" ref="AZ1852:AZ1876" si="1192">COUNTIF(Z1852:AA1852,"NS")</f>
        <v>0</v>
      </c>
      <c r="BA1852">
        <f t="shared" ref="BA1852:BA1876" si="1193">SUM(Z1852:AA1852)</f>
        <v>0</v>
      </c>
      <c r="BB1852">
        <f t="shared" ref="BB1852:BB1876" si="1194">IF(COUNTIF(Y1852:AA1852,"NA")=3,0,IF(OR(AND(AY1852=0,AZ1852&gt;0),AND(AY1852="NS",BA1852&gt;0), AND(AY1852="NS", AZ1852=0,BA1852=0)), 1, IF(OR(AND(AY1852&gt;0,AZ1852&gt;1,AY1852&gt;BA1852), AND(AY1852="NS",AZ1852=2), AND(AY1852="NS",BA1852=0,AZ1852&gt;0),AY1852=BA1852), 0, 1)))</f>
        <v>0</v>
      </c>
      <c r="BC1852">
        <f t="shared" ref="BC1852:BC1876" si="1195">AB1852</f>
        <v>0</v>
      </c>
      <c r="BD1852">
        <f t="shared" ref="BD1852:BD1876" si="1196">COUNTIF(AC1852:AD1852,"NS")</f>
        <v>0</v>
      </c>
      <c r="BE1852">
        <f t="shared" ref="BE1852:BE1876" si="1197">SUM(AC1852:AD1852)</f>
        <v>0</v>
      </c>
      <c r="BF1852">
        <f t="shared" ref="BF1852:BF1876" si="1198">IF(COUNTIF(AB1852:AD1852,"NA")=3,0,IF(OR(AND(BC1852=0,BD1852&gt;0),AND(BC1852="NS",BE1852&gt;0), AND(BC1852="NS", BD1852=0,BE1852=0)), 1, IF(OR(AND(BC1852&gt;0,BD1852&gt;1,BC1852&gt;BE1852), AND(BC1852="NS",BD1852=2), AND(BC1852="NS",BE1852=0,BD1852&gt;0),BC1852=BE1852), 0, 1)))</f>
        <v>0</v>
      </c>
      <c r="BG1852" s="558">
        <f t="shared" ref="BG1852:BI1852" si="1199">IF(OR(M1725="NS",M1991="NS",S1252="NS"),0,IF(AND(M1725="NA",M1991="NA",S1252="NA"),0,IF(SUM(M1725,M1991)&gt;=S1252,0,1)))</f>
        <v>0</v>
      </c>
      <c r="BH1852" s="562">
        <f t="shared" si="1199"/>
        <v>0</v>
      </c>
      <c r="BI1852" s="560">
        <f t="shared" si="1199"/>
        <v>0</v>
      </c>
      <c r="BJ1852" s="564">
        <f t="shared" ref="BJ1852:BL1852" si="1200">IF(OR(M1725="NS",V1252="NS",AB1252="NS"),0,IF(AND(M1725="NA",V1252="NA",AB1252="NA"),0,IF(M1725&gt;=SUM(V1252,AB1252),0,1)))</f>
        <v>0</v>
      </c>
      <c r="BK1852" s="366">
        <f t="shared" si="1200"/>
        <v>0</v>
      </c>
      <c r="BL1852" s="465">
        <f t="shared" si="1200"/>
        <v>0</v>
      </c>
      <c r="BM1852" s="565">
        <f t="shared" ref="BM1852:BO1852" si="1201">IF(OR(M1991="NS",Y1252="NS",AB1252="NS"),0,IF(AND(M1991="NA",Y1252="NA",AB1252="NA"),0,IF(M1991&gt;=SUM(Y1252,AB1252),0,1)))</f>
        <v>0</v>
      </c>
      <c r="BN1852" s="422">
        <f t="shared" si="1201"/>
        <v>0</v>
      </c>
      <c r="BO1852" s="567">
        <f t="shared" si="1201"/>
        <v>0</v>
      </c>
      <c r="BP1852" s="338">
        <f t="shared" si="1050"/>
        <v>0</v>
      </c>
      <c r="BQ1852" s="294" t="str">
        <f>IF(BP1852=0,"",
IF(SUM($BP$1756:BP1852)=1,BR1852,
IF($BP$1877&gt;SUM($BP$1756:BP1852),_xlfn.CONCAT(", ",BR1852),
IF($BP$1877=SUM($BP$1756:BP1852),_xlfn.CONCAT(" y ",BR1852)))))</f>
        <v/>
      </c>
      <c r="BR1852" s="89" t="s">
        <v>5276</v>
      </c>
      <c r="BS1852" s="560">
        <f t="shared" si="1051"/>
        <v>0</v>
      </c>
      <c r="BT1852" s="575">
        <f t="shared" si="1052"/>
        <v>0</v>
      </c>
      <c r="BU1852" s="572">
        <f t="shared" si="1053"/>
        <v>0</v>
      </c>
      <c r="BV1852" s="560">
        <f t="shared" si="1054"/>
        <v>0</v>
      </c>
      <c r="BW1852" s="575">
        <f t="shared" si="1055"/>
        <v>0</v>
      </c>
      <c r="BX1852" s="572">
        <f t="shared" si="1056"/>
        <v>0</v>
      </c>
      <c r="BY1852" s="560">
        <f t="shared" si="1057"/>
        <v>0</v>
      </c>
      <c r="BZ1852" s="575">
        <f t="shared" si="1058"/>
        <v>0</v>
      </c>
      <c r="CA1852" s="572">
        <f t="shared" si="1059"/>
        <v>0</v>
      </c>
      <c r="CB1852" s="560">
        <f t="shared" si="1060"/>
        <v>0</v>
      </c>
      <c r="CC1852" s="575">
        <f t="shared" si="1061"/>
        <v>0</v>
      </c>
      <c r="CD1852" s="572">
        <f t="shared" si="1062"/>
        <v>0</v>
      </c>
      <c r="CE1852" s="560">
        <f t="shared" si="1063"/>
        <v>0</v>
      </c>
      <c r="CF1852" s="575">
        <f t="shared" si="1064"/>
        <v>0</v>
      </c>
      <c r="CG1852" s="572">
        <f t="shared" si="1065"/>
        <v>0</v>
      </c>
      <c r="CH1852" s="560">
        <f t="shared" si="1066"/>
        <v>0</v>
      </c>
      <c r="CI1852" s="575">
        <f t="shared" si="1067"/>
        <v>0</v>
      </c>
      <c r="CJ1852" s="572">
        <f t="shared" si="1068"/>
        <v>0</v>
      </c>
      <c r="CK1852" s="560">
        <f t="shared" si="1069"/>
        <v>0</v>
      </c>
      <c r="CL1852" s="575">
        <f t="shared" si="1070"/>
        <v>0</v>
      </c>
      <c r="CM1852" s="572">
        <f t="shared" si="1071"/>
        <v>0</v>
      </c>
      <c r="CN1852" s="560">
        <f t="shared" si="1072"/>
        <v>0</v>
      </c>
      <c r="CO1852" s="575">
        <f t="shared" si="1073"/>
        <v>0</v>
      </c>
      <c r="CP1852" s="572">
        <f t="shared" si="1074"/>
        <v>0</v>
      </c>
      <c r="CQ1852" s="560">
        <f t="shared" si="1075"/>
        <v>0</v>
      </c>
      <c r="CR1852" s="575">
        <f t="shared" si="1076"/>
        <v>0</v>
      </c>
      <c r="CS1852" s="572">
        <f t="shared" si="1077"/>
        <v>0</v>
      </c>
      <c r="CT1852" s="560">
        <f t="shared" si="1078"/>
        <v>0</v>
      </c>
      <c r="CU1852" s="575">
        <f t="shared" si="1079"/>
        <v>0</v>
      </c>
      <c r="CV1852" s="572">
        <f t="shared" si="1080"/>
        <v>0</v>
      </c>
      <c r="CW1852" s="560">
        <f t="shared" si="1081"/>
        <v>0</v>
      </c>
      <c r="CX1852" s="575">
        <f t="shared" si="1082"/>
        <v>0</v>
      </c>
      <c r="CY1852" s="572">
        <f t="shared" si="1083"/>
        <v>0</v>
      </c>
      <c r="CZ1852" s="293">
        <f t="shared" si="1084"/>
        <v>0</v>
      </c>
      <c r="DA1852" s="294" t="str">
        <f>IF(CZ1852=0,"",
IF(SUM($CZ$1756:CZ1852)=1,DB1852,
IF($CZ$1877&gt;SUM($CZ$1756:CZ1852),_xlfn.CONCAT(", ",DB1852),
IF($CZ$1877=SUM($CZ$1756:CZ1852),_xlfn.CONCAT(" y ",DB1852)))))</f>
        <v/>
      </c>
      <c r="DB1852" s="89" t="s">
        <v>5276</v>
      </c>
    </row>
    <row r="1853" spans="1:106" ht="15" customHeight="1">
      <c r="A1853" s="64"/>
      <c r="B1853" s="11"/>
      <c r="C1853" s="58" t="s">
        <v>5277</v>
      </c>
      <c r="D1853" s="1020" t="str">
        <f>IF(CNGE_2025_M1_Secc5_Sub1!$D127="","",CNGE_2025_M1_Secc5_Sub1!$D127)</f>
        <v/>
      </c>
      <c r="E1853" s="889"/>
      <c r="F1853" s="889"/>
      <c r="G1853" s="889"/>
      <c r="H1853" s="889"/>
      <c r="I1853" s="889"/>
      <c r="J1853" s="889"/>
      <c r="K1853" s="889"/>
      <c r="L1853" s="890"/>
      <c r="M1853" s="818"/>
      <c r="N1853" s="818"/>
      <c r="O1853" s="818"/>
      <c r="P1853" s="818"/>
      <c r="Q1853" s="818"/>
      <c r="R1853" s="818"/>
      <c r="S1853" s="818"/>
      <c r="T1853" s="818"/>
      <c r="U1853" s="818"/>
      <c r="V1853" s="818"/>
      <c r="W1853" s="818"/>
      <c r="X1853" s="818"/>
      <c r="Y1853" s="818"/>
      <c r="Z1853" s="818"/>
      <c r="AA1853" s="818"/>
      <c r="AB1853" s="818"/>
      <c r="AC1853" s="818"/>
      <c r="AD1853" s="818"/>
      <c r="AI1853">
        <f t="shared" si="1175"/>
        <v>0</v>
      </c>
      <c r="AJ1853">
        <f t="shared" si="1176"/>
        <v>0</v>
      </c>
      <c r="AK1853">
        <f t="shared" si="1177"/>
        <v>0</v>
      </c>
      <c r="AL1853">
        <f t="shared" si="1178"/>
        <v>0</v>
      </c>
      <c r="AM1853">
        <f t="shared" si="1179"/>
        <v>0</v>
      </c>
      <c r="AN1853">
        <f t="shared" si="1180"/>
        <v>0</v>
      </c>
      <c r="AO1853">
        <f t="shared" si="1181"/>
        <v>0</v>
      </c>
      <c r="AP1853">
        <f t="shared" si="1182"/>
        <v>0</v>
      </c>
      <c r="AQ1853">
        <f t="shared" si="1183"/>
        <v>0</v>
      </c>
      <c r="AR1853">
        <f t="shared" si="1184"/>
        <v>0</v>
      </c>
      <c r="AS1853">
        <f t="shared" si="1185"/>
        <v>0</v>
      </c>
      <c r="AT1853">
        <f t="shared" si="1186"/>
        <v>0</v>
      </c>
      <c r="AU1853">
        <f t="shared" si="1187"/>
        <v>0</v>
      </c>
      <c r="AV1853">
        <f t="shared" si="1188"/>
        <v>0</v>
      </c>
      <c r="AW1853">
        <f t="shared" si="1189"/>
        <v>0</v>
      </c>
      <c r="AX1853">
        <f t="shared" si="1190"/>
        <v>0</v>
      </c>
      <c r="AY1853">
        <f t="shared" si="1191"/>
        <v>0</v>
      </c>
      <c r="AZ1853">
        <f t="shared" si="1192"/>
        <v>0</v>
      </c>
      <c r="BA1853">
        <f t="shared" si="1193"/>
        <v>0</v>
      </c>
      <c r="BB1853">
        <f t="shared" si="1194"/>
        <v>0</v>
      </c>
      <c r="BC1853">
        <f t="shared" si="1195"/>
        <v>0</v>
      </c>
      <c r="BD1853">
        <f t="shared" si="1196"/>
        <v>0</v>
      </c>
      <c r="BE1853">
        <f t="shared" si="1197"/>
        <v>0</v>
      </c>
      <c r="BF1853">
        <f t="shared" si="1198"/>
        <v>0</v>
      </c>
      <c r="BG1853" s="558">
        <f t="shared" ref="BG1853:BI1853" si="1202">IF(OR(M1726="NS",M1992="NS",S1253="NS"),0,IF(AND(M1726="NA",M1992="NA",S1253="NA"),0,IF(SUM(M1726,M1992)&gt;=S1253,0,1)))</f>
        <v>0</v>
      </c>
      <c r="BH1853" s="562">
        <f t="shared" si="1202"/>
        <v>0</v>
      </c>
      <c r="BI1853" s="560">
        <f t="shared" si="1202"/>
        <v>0</v>
      </c>
      <c r="BJ1853" s="564">
        <f t="shared" ref="BJ1853:BL1853" si="1203">IF(OR(M1726="NS",V1253="NS",AB1253="NS"),0,IF(AND(M1726="NA",V1253="NA",AB1253="NA"),0,IF(M1726&gt;=SUM(V1253,AB1253),0,1)))</f>
        <v>0</v>
      </c>
      <c r="BK1853" s="366">
        <f t="shared" si="1203"/>
        <v>0</v>
      </c>
      <c r="BL1853" s="465">
        <f t="shared" si="1203"/>
        <v>0</v>
      </c>
      <c r="BM1853" s="565">
        <f t="shared" ref="BM1853:BO1853" si="1204">IF(OR(M1992="NS",Y1253="NS",AB1253="NS"),0,IF(AND(M1992="NA",Y1253="NA",AB1253="NA"),0,IF(M1992&gt;=SUM(Y1253,AB1253),0,1)))</f>
        <v>0</v>
      </c>
      <c r="BN1853" s="422">
        <f t="shared" si="1204"/>
        <v>0</v>
      </c>
      <c r="BO1853" s="567">
        <f t="shared" si="1204"/>
        <v>0</v>
      </c>
      <c r="BP1853" s="338">
        <f t="shared" si="1050"/>
        <v>0</v>
      </c>
      <c r="BQ1853" s="294" t="str">
        <f>IF(BP1853=0,"",
IF(SUM($BP$1756:BP1853)=1,BR1853,
IF($BP$1877&gt;SUM($BP$1756:BP1853),_xlfn.CONCAT(", ",BR1853),
IF($BP$1877=SUM($BP$1756:BP1853),_xlfn.CONCAT(" y ",BR1853)))))</f>
        <v/>
      </c>
      <c r="BR1853" s="89" t="s">
        <v>5278</v>
      </c>
      <c r="BS1853" s="560">
        <f t="shared" si="1051"/>
        <v>0</v>
      </c>
      <c r="BT1853" s="575">
        <f t="shared" si="1052"/>
        <v>0</v>
      </c>
      <c r="BU1853" s="572">
        <f t="shared" si="1053"/>
        <v>0</v>
      </c>
      <c r="BV1853" s="560">
        <f t="shared" si="1054"/>
        <v>0</v>
      </c>
      <c r="BW1853" s="575">
        <f t="shared" si="1055"/>
        <v>0</v>
      </c>
      <c r="BX1853" s="572">
        <f t="shared" si="1056"/>
        <v>0</v>
      </c>
      <c r="BY1853" s="560">
        <f t="shared" si="1057"/>
        <v>0</v>
      </c>
      <c r="BZ1853" s="575">
        <f t="shared" si="1058"/>
        <v>0</v>
      </c>
      <c r="CA1853" s="572">
        <f t="shared" si="1059"/>
        <v>0</v>
      </c>
      <c r="CB1853" s="560">
        <f t="shared" si="1060"/>
        <v>0</v>
      </c>
      <c r="CC1853" s="575">
        <f t="shared" si="1061"/>
        <v>0</v>
      </c>
      <c r="CD1853" s="572">
        <f t="shared" si="1062"/>
        <v>0</v>
      </c>
      <c r="CE1853" s="560">
        <f t="shared" si="1063"/>
        <v>0</v>
      </c>
      <c r="CF1853" s="575">
        <f t="shared" si="1064"/>
        <v>0</v>
      </c>
      <c r="CG1853" s="572">
        <f t="shared" si="1065"/>
        <v>0</v>
      </c>
      <c r="CH1853" s="560">
        <f t="shared" si="1066"/>
        <v>0</v>
      </c>
      <c r="CI1853" s="575">
        <f t="shared" si="1067"/>
        <v>0</v>
      </c>
      <c r="CJ1853" s="572">
        <f t="shared" si="1068"/>
        <v>0</v>
      </c>
      <c r="CK1853" s="560">
        <f t="shared" si="1069"/>
        <v>0</v>
      </c>
      <c r="CL1853" s="575">
        <f t="shared" si="1070"/>
        <v>0</v>
      </c>
      <c r="CM1853" s="572">
        <f t="shared" si="1071"/>
        <v>0</v>
      </c>
      <c r="CN1853" s="560">
        <f t="shared" si="1072"/>
        <v>0</v>
      </c>
      <c r="CO1853" s="575">
        <f t="shared" si="1073"/>
        <v>0</v>
      </c>
      <c r="CP1853" s="572">
        <f t="shared" si="1074"/>
        <v>0</v>
      </c>
      <c r="CQ1853" s="560">
        <f t="shared" si="1075"/>
        <v>0</v>
      </c>
      <c r="CR1853" s="575">
        <f t="shared" si="1076"/>
        <v>0</v>
      </c>
      <c r="CS1853" s="572">
        <f t="shared" si="1077"/>
        <v>0</v>
      </c>
      <c r="CT1853" s="560">
        <f t="shared" si="1078"/>
        <v>0</v>
      </c>
      <c r="CU1853" s="575">
        <f t="shared" si="1079"/>
        <v>0</v>
      </c>
      <c r="CV1853" s="572">
        <f t="shared" si="1080"/>
        <v>0</v>
      </c>
      <c r="CW1853" s="560">
        <f t="shared" si="1081"/>
        <v>0</v>
      </c>
      <c r="CX1853" s="575">
        <f t="shared" si="1082"/>
        <v>0</v>
      </c>
      <c r="CY1853" s="572">
        <f t="shared" si="1083"/>
        <v>0</v>
      </c>
      <c r="CZ1853" s="293">
        <f t="shared" si="1084"/>
        <v>0</v>
      </c>
      <c r="DA1853" s="294" t="str">
        <f>IF(CZ1853=0,"",
IF(SUM($CZ$1756:CZ1853)=1,DB1853,
IF($CZ$1877&gt;SUM($CZ$1756:CZ1853),_xlfn.CONCAT(", ",DB1853),
IF($CZ$1877=SUM($CZ$1756:CZ1853),_xlfn.CONCAT(" y ",DB1853)))))</f>
        <v/>
      </c>
      <c r="DB1853" s="89" t="s">
        <v>5278</v>
      </c>
    </row>
    <row r="1854" spans="1:106" ht="15" customHeight="1">
      <c r="A1854" s="64"/>
      <c r="B1854" s="11"/>
      <c r="C1854" s="58" t="s">
        <v>5279</v>
      </c>
      <c r="D1854" s="1020" t="str">
        <f>IF(CNGE_2025_M1_Secc5_Sub1!$D128="","",CNGE_2025_M1_Secc5_Sub1!$D128)</f>
        <v/>
      </c>
      <c r="E1854" s="889"/>
      <c r="F1854" s="889"/>
      <c r="G1854" s="889"/>
      <c r="H1854" s="889"/>
      <c r="I1854" s="889"/>
      <c r="J1854" s="889"/>
      <c r="K1854" s="889"/>
      <c r="L1854" s="890"/>
      <c r="M1854" s="818"/>
      <c r="N1854" s="818"/>
      <c r="O1854" s="818"/>
      <c r="P1854" s="818"/>
      <c r="Q1854" s="818"/>
      <c r="R1854" s="818"/>
      <c r="S1854" s="818"/>
      <c r="T1854" s="818"/>
      <c r="U1854" s="818"/>
      <c r="V1854" s="818"/>
      <c r="W1854" s="818"/>
      <c r="X1854" s="818"/>
      <c r="Y1854" s="818"/>
      <c r="Z1854" s="818"/>
      <c r="AA1854" s="818"/>
      <c r="AB1854" s="818"/>
      <c r="AC1854" s="818"/>
      <c r="AD1854" s="818"/>
      <c r="AI1854">
        <f t="shared" si="1175"/>
        <v>0</v>
      </c>
      <c r="AJ1854">
        <f t="shared" si="1176"/>
        <v>0</v>
      </c>
      <c r="AK1854">
        <f t="shared" si="1177"/>
        <v>0</v>
      </c>
      <c r="AL1854">
        <f t="shared" si="1178"/>
        <v>0</v>
      </c>
      <c r="AM1854">
        <f t="shared" si="1179"/>
        <v>0</v>
      </c>
      <c r="AN1854">
        <f t="shared" si="1180"/>
        <v>0</v>
      </c>
      <c r="AO1854">
        <f t="shared" si="1181"/>
        <v>0</v>
      </c>
      <c r="AP1854">
        <f t="shared" si="1182"/>
        <v>0</v>
      </c>
      <c r="AQ1854">
        <f t="shared" si="1183"/>
        <v>0</v>
      </c>
      <c r="AR1854">
        <f t="shared" si="1184"/>
        <v>0</v>
      </c>
      <c r="AS1854">
        <f t="shared" si="1185"/>
        <v>0</v>
      </c>
      <c r="AT1854">
        <f t="shared" si="1186"/>
        <v>0</v>
      </c>
      <c r="AU1854">
        <f t="shared" si="1187"/>
        <v>0</v>
      </c>
      <c r="AV1854">
        <f t="shared" si="1188"/>
        <v>0</v>
      </c>
      <c r="AW1854">
        <f t="shared" si="1189"/>
        <v>0</v>
      </c>
      <c r="AX1854">
        <f t="shared" si="1190"/>
        <v>0</v>
      </c>
      <c r="AY1854">
        <f t="shared" si="1191"/>
        <v>0</v>
      </c>
      <c r="AZ1854">
        <f t="shared" si="1192"/>
        <v>0</v>
      </c>
      <c r="BA1854">
        <f t="shared" si="1193"/>
        <v>0</v>
      </c>
      <c r="BB1854">
        <f t="shared" si="1194"/>
        <v>0</v>
      </c>
      <c r="BC1854">
        <f t="shared" si="1195"/>
        <v>0</v>
      </c>
      <c r="BD1854">
        <f t="shared" si="1196"/>
        <v>0</v>
      </c>
      <c r="BE1854">
        <f t="shared" si="1197"/>
        <v>0</v>
      </c>
      <c r="BF1854">
        <f t="shared" si="1198"/>
        <v>0</v>
      </c>
      <c r="BG1854" s="558">
        <f t="shared" ref="BG1854:BI1854" si="1205">IF(OR(M1727="NS",M1993="NS",S1254="NS"),0,IF(AND(M1727="NA",M1993="NA",S1254="NA"),0,IF(SUM(M1727,M1993)&gt;=S1254,0,1)))</f>
        <v>0</v>
      </c>
      <c r="BH1854" s="562">
        <f t="shared" si="1205"/>
        <v>0</v>
      </c>
      <c r="BI1854" s="560">
        <f t="shared" si="1205"/>
        <v>0</v>
      </c>
      <c r="BJ1854" s="564">
        <f t="shared" ref="BJ1854:BL1854" si="1206">IF(OR(M1727="NS",V1254="NS",AB1254="NS"),0,IF(AND(M1727="NA",V1254="NA",AB1254="NA"),0,IF(M1727&gt;=SUM(V1254,AB1254),0,1)))</f>
        <v>0</v>
      </c>
      <c r="BK1854" s="366">
        <f t="shared" si="1206"/>
        <v>0</v>
      </c>
      <c r="BL1854" s="465">
        <f t="shared" si="1206"/>
        <v>0</v>
      </c>
      <c r="BM1854" s="565">
        <f t="shared" ref="BM1854:BO1854" si="1207">IF(OR(M1993="NS",Y1254="NS",AB1254="NS"),0,IF(AND(M1993="NA",Y1254="NA",AB1254="NA"),0,IF(M1993&gt;=SUM(Y1254,AB1254),0,1)))</f>
        <v>0</v>
      </c>
      <c r="BN1854" s="422">
        <f t="shared" si="1207"/>
        <v>0</v>
      </c>
      <c r="BO1854" s="567">
        <f t="shared" si="1207"/>
        <v>0</v>
      </c>
      <c r="BP1854" s="338">
        <f t="shared" si="1050"/>
        <v>0</v>
      </c>
      <c r="BQ1854" s="294" t="str">
        <f>IF(BP1854=0,"",
IF(SUM($BP$1756:BP1854)=1,BR1854,
IF($BP$1877&gt;SUM($BP$1756:BP1854),_xlfn.CONCAT(", ",BR1854),
IF($BP$1877=SUM($BP$1756:BP1854),_xlfn.CONCAT(" y ",BR1854)))))</f>
        <v/>
      </c>
      <c r="BR1854" s="89" t="s">
        <v>5280</v>
      </c>
      <c r="BS1854" s="560">
        <f t="shared" si="1051"/>
        <v>0</v>
      </c>
      <c r="BT1854" s="575">
        <f t="shared" si="1052"/>
        <v>0</v>
      </c>
      <c r="BU1854" s="572">
        <f t="shared" si="1053"/>
        <v>0</v>
      </c>
      <c r="BV1854" s="560">
        <f t="shared" si="1054"/>
        <v>0</v>
      </c>
      <c r="BW1854" s="575">
        <f t="shared" si="1055"/>
        <v>0</v>
      </c>
      <c r="BX1854" s="572">
        <f t="shared" si="1056"/>
        <v>0</v>
      </c>
      <c r="BY1854" s="560">
        <f t="shared" si="1057"/>
        <v>0</v>
      </c>
      <c r="BZ1854" s="575">
        <f t="shared" si="1058"/>
        <v>0</v>
      </c>
      <c r="CA1854" s="572">
        <f t="shared" si="1059"/>
        <v>0</v>
      </c>
      <c r="CB1854" s="560">
        <f t="shared" si="1060"/>
        <v>0</v>
      </c>
      <c r="CC1854" s="575">
        <f t="shared" si="1061"/>
        <v>0</v>
      </c>
      <c r="CD1854" s="572">
        <f t="shared" si="1062"/>
        <v>0</v>
      </c>
      <c r="CE1854" s="560">
        <f t="shared" si="1063"/>
        <v>0</v>
      </c>
      <c r="CF1854" s="575">
        <f t="shared" si="1064"/>
        <v>0</v>
      </c>
      <c r="CG1854" s="572">
        <f t="shared" si="1065"/>
        <v>0</v>
      </c>
      <c r="CH1854" s="560">
        <f t="shared" si="1066"/>
        <v>0</v>
      </c>
      <c r="CI1854" s="575">
        <f t="shared" si="1067"/>
        <v>0</v>
      </c>
      <c r="CJ1854" s="572">
        <f t="shared" si="1068"/>
        <v>0</v>
      </c>
      <c r="CK1854" s="560">
        <f t="shared" si="1069"/>
        <v>0</v>
      </c>
      <c r="CL1854" s="575">
        <f t="shared" si="1070"/>
        <v>0</v>
      </c>
      <c r="CM1854" s="572">
        <f t="shared" si="1071"/>
        <v>0</v>
      </c>
      <c r="CN1854" s="560">
        <f t="shared" si="1072"/>
        <v>0</v>
      </c>
      <c r="CO1854" s="575">
        <f t="shared" si="1073"/>
        <v>0</v>
      </c>
      <c r="CP1854" s="572">
        <f t="shared" si="1074"/>
        <v>0</v>
      </c>
      <c r="CQ1854" s="560">
        <f t="shared" si="1075"/>
        <v>0</v>
      </c>
      <c r="CR1854" s="575">
        <f t="shared" si="1076"/>
        <v>0</v>
      </c>
      <c r="CS1854" s="572">
        <f t="shared" si="1077"/>
        <v>0</v>
      </c>
      <c r="CT1854" s="560">
        <f t="shared" si="1078"/>
        <v>0</v>
      </c>
      <c r="CU1854" s="575">
        <f t="shared" si="1079"/>
        <v>0</v>
      </c>
      <c r="CV1854" s="572">
        <f t="shared" si="1080"/>
        <v>0</v>
      </c>
      <c r="CW1854" s="560">
        <f t="shared" si="1081"/>
        <v>0</v>
      </c>
      <c r="CX1854" s="575">
        <f t="shared" si="1082"/>
        <v>0</v>
      </c>
      <c r="CY1854" s="572">
        <f t="shared" si="1083"/>
        <v>0</v>
      </c>
      <c r="CZ1854" s="293">
        <f t="shared" si="1084"/>
        <v>0</v>
      </c>
      <c r="DA1854" s="294" t="str">
        <f>IF(CZ1854=0,"",
IF(SUM($CZ$1756:CZ1854)=1,DB1854,
IF($CZ$1877&gt;SUM($CZ$1756:CZ1854),_xlfn.CONCAT(", ",DB1854),
IF($CZ$1877=SUM($CZ$1756:CZ1854),_xlfn.CONCAT(" y ",DB1854)))))</f>
        <v/>
      </c>
      <c r="DB1854" s="89" t="s">
        <v>5280</v>
      </c>
    </row>
    <row r="1855" spans="1:106" ht="15" customHeight="1">
      <c r="A1855" s="64"/>
      <c r="B1855" s="11"/>
      <c r="C1855" s="58" t="s">
        <v>5281</v>
      </c>
      <c r="D1855" s="1020" t="str">
        <f>IF(CNGE_2025_M1_Secc5_Sub1!$D129="","",CNGE_2025_M1_Secc5_Sub1!$D129)</f>
        <v/>
      </c>
      <c r="E1855" s="889"/>
      <c r="F1855" s="889"/>
      <c r="G1855" s="889"/>
      <c r="H1855" s="889"/>
      <c r="I1855" s="889"/>
      <c r="J1855" s="889"/>
      <c r="K1855" s="889"/>
      <c r="L1855" s="890"/>
      <c r="M1855" s="818"/>
      <c r="N1855" s="818"/>
      <c r="O1855" s="818"/>
      <c r="P1855" s="818"/>
      <c r="Q1855" s="818"/>
      <c r="R1855" s="818"/>
      <c r="S1855" s="818"/>
      <c r="T1855" s="818"/>
      <c r="U1855" s="818"/>
      <c r="V1855" s="818"/>
      <c r="W1855" s="818"/>
      <c r="X1855" s="818"/>
      <c r="Y1855" s="818"/>
      <c r="Z1855" s="818"/>
      <c r="AA1855" s="818"/>
      <c r="AB1855" s="818"/>
      <c r="AC1855" s="818"/>
      <c r="AD1855" s="818"/>
      <c r="AI1855">
        <f t="shared" si="1175"/>
        <v>0</v>
      </c>
      <c r="AJ1855">
        <f t="shared" si="1176"/>
        <v>0</v>
      </c>
      <c r="AK1855">
        <f t="shared" si="1177"/>
        <v>0</v>
      </c>
      <c r="AL1855">
        <f t="shared" si="1178"/>
        <v>0</v>
      </c>
      <c r="AM1855">
        <f t="shared" si="1179"/>
        <v>0</v>
      </c>
      <c r="AN1855">
        <f t="shared" si="1180"/>
        <v>0</v>
      </c>
      <c r="AO1855">
        <f t="shared" si="1181"/>
        <v>0</v>
      </c>
      <c r="AP1855">
        <f t="shared" si="1182"/>
        <v>0</v>
      </c>
      <c r="AQ1855">
        <f t="shared" si="1183"/>
        <v>0</v>
      </c>
      <c r="AR1855">
        <f t="shared" si="1184"/>
        <v>0</v>
      </c>
      <c r="AS1855">
        <f t="shared" si="1185"/>
        <v>0</v>
      </c>
      <c r="AT1855">
        <f t="shared" si="1186"/>
        <v>0</v>
      </c>
      <c r="AU1855">
        <f t="shared" si="1187"/>
        <v>0</v>
      </c>
      <c r="AV1855">
        <f t="shared" si="1188"/>
        <v>0</v>
      </c>
      <c r="AW1855">
        <f t="shared" si="1189"/>
        <v>0</v>
      </c>
      <c r="AX1855">
        <f t="shared" si="1190"/>
        <v>0</v>
      </c>
      <c r="AY1855">
        <f t="shared" si="1191"/>
        <v>0</v>
      </c>
      <c r="AZ1855">
        <f t="shared" si="1192"/>
        <v>0</v>
      </c>
      <c r="BA1855">
        <f t="shared" si="1193"/>
        <v>0</v>
      </c>
      <c r="BB1855">
        <f t="shared" si="1194"/>
        <v>0</v>
      </c>
      <c r="BC1855">
        <f t="shared" si="1195"/>
        <v>0</v>
      </c>
      <c r="BD1855">
        <f t="shared" si="1196"/>
        <v>0</v>
      </c>
      <c r="BE1855">
        <f t="shared" si="1197"/>
        <v>0</v>
      </c>
      <c r="BF1855">
        <f t="shared" si="1198"/>
        <v>0</v>
      </c>
      <c r="BG1855" s="558">
        <f t="shared" ref="BG1855:BI1855" si="1208">IF(OR(M1728="NS",M1994="NS",S1255="NS"),0,IF(AND(M1728="NA",M1994="NA",S1255="NA"),0,IF(SUM(M1728,M1994)&gt;=S1255,0,1)))</f>
        <v>0</v>
      </c>
      <c r="BH1855" s="562">
        <f t="shared" si="1208"/>
        <v>0</v>
      </c>
      <c r="BI1855" s="560">
        <f t="shared" si="1208"/>
        <v>0</v>
      </c>
      <c r="BJ1855" s="564">
        <f t="shared" ref="BJ1855:BL1855" si="1209">IF(OR(M1728="NS",V1255="NS",AB1255="NS"),0,IF(AND(M1728="NA",V1255="NA",AB1255="NA"),0,IF(M1728&gt;=SUM(V1255,AB1255),0,1)))</f>
        <v>0</v>
      </c>
      <c r="BK1855" s="366">
        <f t="shared" si="1209"/>
        <v>0</v>
      </c>
      <c r="BL1855" s="465">
        <f t="shared" si="1209"/>
        <v>0</v>
      </c>
      <c r="BM1855" s="565">
        <f t="shared" ref="BM1855:BO1855" si="1210">IF(OR(M1994="NS",Y1255="NS",AB1255="NS"),0,IF(AND(M1994="NA",Y1255="NA",AB1255="NA"),0,IF(M1994&gt;=SUM(Y1255,AB1255),0,1)))</f>
        <v>0</v>
      </c>
      <c r="BN1855" s="422">
        <f t="shared" si="1210"/>
        <v>0</v>
      </c>
      <c r="BO1855" s="567">
        <f t="shared" si="1210"/>
        <v>0</v>
      </c>
      <c r="BP1855" s="338">
        <f t="shared" si="1050"/>
        <v>0</v>
      </c>
      <c r="BQ1855" s="294" t="str">
        <f>IF(BP1855=0,"",
IF(SUM($BP$1756:BP1855)=1,BR1855,
IF($BP$1877&gt;SUM($BP$1756:BP1855),_xlfn.CONCAT(", ",BR1855),
IF($BP$1877=SUM($BP$1756:BP1855),_xlfn.CONCAT(" y ",BR1855)))))</f>
        <v/>
      </c>
      <c r="BR1855" s="89" t="s">
        <v>5282</v>
      </c>
      <c r="BS1855" s="560">
        <f t="shared" si="1051"/>
        <v>0</v>
      </c>
      <c r="BT1855" s="575">
        <f t="shared" si="1052"/>
        <v>0</v>
      </c>
      <c r="BU1855" s="572">
        <f t="shared" si="1053"/>
        <v>0</v>
      </c>
      <c r="BV1855" s="560">
        <f t="shared" si="1054"/>
        <v>0</v>
      </c>
      <c r="BW1855" s="575">
        <f t="shared" si="1055"/>
        <v>0</v>
      </c>
      <c r="BX1855" s="572">
        <f t="shared" si="1056"/>
        <v>0</v>
      </c>
      <c r="BY1855" s="560">
        <f t="shared" si="1057"/>
        <v>0</v>
      </c>
      <c r="BZ1855" s="575">
        <f t="shared" si="1058"/>
        <v>0</v>
      </c>
      <c r="CA1855" s="572">
        <f t="shared" si="1059"/>
        <v>0</v>
      </c>
      <c r="CB1855" s="560">
        <f t="shared" si="1060"/>
        <v>0</v>
      </c>
      <c r="CC1855" s="575">
        <f t="shared" si="1061"/>
        <v>0</v>
      </c>
      <c r="CD1855" s="572">
        <f t="shared" si="1062"/>
        <v>0</v>
      </c>
      <c r="CE1855" s="560">
        <f t="shared" si="1063"/>
        <v>0</v>
      </c>
      <c r="CF1855" s="575">
        <f t="shared" si="1064"/>
        <v>0</v>
      </c>
      <c r="CG1855" s="572">
        <f t="shared" si="1065"/>
        <v>0</v>
      </c>
      <c r="CH1855" s="560">
        <f t="shared" si="1066"/>
        <v>0</v>
      </c>
      <c r="CI1855" s="575">
        <f t="shared" si="1067"/>
        <v>0</v>
      </c>
      <c r="CJ1855" s="572">
        <f t="shared" si="1068"/>
        <v>0</v>
      </c>
      <c r="CK1855" s="560">
        <f t="shared" si="1069"/>
        <v>0</v>
      </c>
      <c r="CL1855" s="575">
        <f t="shared" si="1070"/>
        <v>0</v>
      </c>
      <c r="CM1855" s="572">
        <f t="shared" si="1071"/>
        <v>0</v>
      </c>
      <c r="CN1855" s="560">
        <f t="shared" si="1072"/>
        <v>0</v>
      </c>
      <c r="CO1855" s="575">
        <f t="shared" si="1073"/>
        <v>0</v>
      </c>
      <c r="CP1855" s="572">
        <f t="shared" si="1074"/>
        <v>0</v>
      </c>
      <c r="CQ1855" s="560">
        <f t="shared" si="1075"/>
        <v>0</v>
      </c>
      <c r="CR1855" s="575">
        <f t="shared" si="1076"/>
        <v>0</v>
      </c>
      <c r="CS1855" s="572">
        <f t="shared" si="1077"/>
        <v>0</v>
      </c>
      <c r="CT1855" s="560">
        <f t="shared" si="1078"/>
        <v>0</v>
      </c>
      <c r="CU1855" s="575">
        <f t="shared" si="1079"/>
        <v>0</v>
      </c>
      <c r="CV1855" s="572">
        <f t="shared" si="1080"/>
        <v>0</v>
      </c>
      <c r="CW1855" s="560">
        <f t="shared" si="1081"/>
        <v>0</v>
      </c>
      <c r="CX1855" s="575">
        <f t="shared" si="1082"/>
        <v>0</v>
      </c>
      <c r="CY1855" s="572">
        <f t="shared" si="1083"/>
        <v>0</v>
      </c>
      <c r="CZ1855" s="293">
        <f t="shared" si="1084"/>
        <v>0</v>
      </c>
      <c r="DA1855" s="294" t="str">
        <f>IF(CZ1855=0,"",
IF(SUM($CZ$1756:CZ1855)=1,DB1855,
IF($CZ$1877&gt;SUM($CZ$1756:CZ1855),_xlfn.CONCAT(", ",DB1855),
IF($CZ$1877=SUM($CZ$1756:CZ1855),_xlfn.CONCAT(" y ",DB1855)))))</f>
        <v/>
      </c>
      <c r="DB1855" s="89" t="s">
        <v>5282</v>
      </c>
    </row>
    <row r="1856" spans="1:106" ht="15" customHeight="1">
      <c r="A1856" s="64"/>
      <c r="B1856" s="11"/>
      <c r="C1856" s="58" t="s">
        <v>5283</v>
      </c>
      <c r="D1856" s="1020" t="str">
        <f>IF(CNGE_2025_M1_Secc5_Sub1!$D130="","",CNGE_2025_M1_Secc5_Sub1!$D130)</f>
        <v/>
      </c>
      <c r="E1856" s="889"/>
      <c r="F1856" s="889"/>
      <c r="G1856" s="889"/>
      <c r="H1856" s="889"/>
      <c r="I1856" s="889"/>
      <c r="J1856" s="889"/>
      <c r="K1856" s="889"/>
      <c r="L1856" s="890"/>
      <c r="M1856" s="818"/>
      <c r="N1856" s="818"/>
      <c r="O1856" s="818"/>
      <c r="P1856" s="818"/>
      <c r="Q1856" s="818"/>
      <c r="R1856" s="818"/>
      <c r="S1856" s="818"/>
      <c r="T1856" s="818"/>
      <c r="U1856" s="818"/>
      <c r="V1856" s="818"/>
      <c r="W1856" s="818"/>
      <c r="X1856" s="818"/>
      <c r="Y1856" s="818"/>
      <c r="Z1856" s="818"/>
      <c r="AA1856" s="818"/>
      <c r="AB1856" s="818"/>
      <c r="AC1856" s="818"/>
      <c r="AD1856" s="818"/>
      <c r="AI1856">
        <f t="shared" si="1175"/>
        <v>0</v>
      </c>
      <c r="AJ1856">
        <f t="shared" si="1176"/>
        <v>0</v>
      </c>
      <c r="AK1856">
        <f t="shared" si="1177"/>
        <v>0</v>
      </c>
      <c r="AL1856">
        <f t="shared" si="1178"/>
        <v>0</v>
      </c>
      <c r="AM1856">
        <f t="shared" si="1179"/>
        <v>0</v>
      </c>
      <c r="AN1856">
        <f t="shared" si="1180"/>
        <v>0</v>
      </c>
      <c r="AO1856">
        <f t="shared" si="1181"/>
        <v>0</v>
      </c>
      <c r="AP1856">
        <f t="shared" si="1182"/>
        <v>0</v>
      </c>
      <c r="AQ1856">
        <f t="shared" si="1183"/>
        <v>0</v>
      </c>
      <c r="AR1856">
        <f t="shared" si="1184"/>
        <v>0</v>
      </c>
      <c r="AS1856">
        <f t="shared" si="1185"/>
        <v>0</v>
      </c>
      <c r="AT1856">
        <f t="shared" si="1186"/>
        <v>0</v>
      </c>
      <c r="AU1856">
        <f t="shared" si="1187"/>
        <v>0</v>
      </c>
      <c r="AV1856">
        <f t="shared" si="1188"/>
        <v>0</v>
      </c>
      <c r="AW1856">
        <f t="shared" si="1189"/>
        <v>0</v>
      </c>
      <c r="AX1856">
        <f t="shared" si="1190"/>
        <v>0</v>
      </c>
      <c r="AY1856">
        <f t="shared" si="1191"/>
        <v>0</v>
      </c>
      <c r="AZ1856">
        <f t="shared" si="1192"/>
        <v>0</v>
      </c>
      <c r="BA1856">
        <f t="shared" si="1193"/>
        <v>0</v>
      </c>
      <c r="BB1856">
        <f t="shared" si="1194"/>
        <v>0</v>
      </c>
      <c r="BC1856">
        <f t="shared" si="1195"/>
        <v>0</v>
      </c>
      <c r="BD1856">
        <f t="shared" si="1196"/>
        <v>0</v>
      </c>
      <c r="BE1856">
        <f t="shared" si="1197"/>
        <v>0</v>
      </c>
      <c r="BF1856">
        <f t="shared" si="1198"/>
        <v>0</v>
      </c>
      <c r="BG1856" s="558">
        <f t="shared" ref="BG1856:BI1856" si="1211">IF(OR(M1729="NS",M1995="NS",S1256="NS"),0,IF(AND(M1729="NA",M1995="NA",S1256="NA"),0,IF(SUM(M1729,M1995)&gt;=S1256,0,1)))</f>
        <v>0</v>
      </c>
      <c r="BH1856" s="562">
        <f t="shared" si="1211"/>
        <v>0</v>
      </c>
      <c r="BI1856" s="560">
        <f t="shared" si="1211"/>
        <v>0</v>
      </c>
      <c r="BJ1856" s="564">
        <f t="shared" ref="BJ1856:BL1856" si="1212">IF(OR(M1729="NS",V1256="NS",AB1256="NS"),0,IF(AND(M1729="NA",V1256="NA",AB1256="NA"),0,IF(M1729&gt;=SUM(V1256,AB1256),0,1)))</f>
        <v>0</v>
      </c>
      <c r="BK1856" s="366">
        <f t="shared" si="1212"/>
        <v>0</v>
      </c>
      <c r="BL1856" s="465">
        <f t="shared" si="1212"/>
        <v>0</v>
      </c>
      <c r="BM1856" s="565">
        <f t="shared" ref="BM1856:BO1856" si="1213">IF(OR(M1995="NS",Y1256="NS",AB1256="NS"),0,IF(AND(M1995="NA",Y1256="NA",AB1256="NA"),0,IF(M1995&gt;=SUM(Y1256,AB1256),0,1)))</f>
        <v>0</v>
      </c>
      <c r="BN1856" s="422">
        <f t="shared" si="1213"/>
        <v>0</v>
      </c>
      <c r="BO1856" s="567">
        <f t="shared" si="1213"/>
        <v>0</v>
      </c>
      <c r="BP1856" s="338">
        <f t="shared" si="1050"/>
        <v>0</v>
      </c>
      <c r="BQ1856" s="294" t="str">
        <f>IF(BP1856=0,"",
IF(SUM($BP$1756:BP1856)=1,BR1856,
IF($BP$1877&gt;SUM($BP$1756:BP1856),_xlfn.CONCAT(", ",BR1856),
IF($BP$1877=SUM($BP$1756:BP1856),_xlfn.CONCAT(" y ",BR1856)))))</f>
        <v/>
      </c>
      <c r="BR1856" s="89" t="s">
        <v>5284</v>
      </c>
      <c r="BS1856" s="560">
        <f t="shared" si="1051"/>
        <v>0</v>
      </c>
      <c r="BT1856" s="575">
        <f t="shared" si="1052"/>
        <v>0</v>
      </c>
      <c r="BU1856" s="572">
        <f t="shared" si="1053"/>
        <v>0</v>
      </c>
      <c r="BV1856" s="560">
        <f t="shared" si="1054"/>
        <v>0</v>
      </c>
      <c r="BW1856" s="575">
        <f t="shared" si="1055"/>
        <v>0</v>
      </c>
      <c r="BX1856" s="572">
        <f t="shared" si="1056"/>
        <v>0</v>
      </c>
      <c r="BY1856" s="560">
        <f t="shared" si="1057"/>
        <v>0</v>
      </c>
      <c r="BZ1856" s="575">
        <f t="shared" si="1058"/>
        <v>0</v>
      </c>
      <c r="CA1856" s="572">
        <f t="shared" si="1059"/>
        <v>0</v>
      </c>
      <c r="CB1856" s="560">
        <f t="shared" si="1060"/>
        <v>0</v>
      </c>
      <c r="CC1856" s="575">
        <f t="shared" si="1061"/>
        <v>0</v>
      </c>
      <c r="CD1856" s="572">
        <f t="shared" si="1062"/>
        <v>0</v>
      </c>
      <c r="CE1856" s="560">
        <f t="shared" si="1063"/>
        <v>0</v>
      </c>
      <c r="CF1856" s="575">
        <f t="shared" si="1064"/>
        <v>0</v>
      </c>
      <c r="CG1856" s="572">
        <f t="shared" si="1065"/>
        <v>0</v>
      </c>
      <c r="CH1856" s="560">
        <f t="shared" si="1066"/>
        <v>0</v>
      </c>
      <c r="CI1856" s="575">
        <f t="shared" si="1067"/>
        <v>0</v>
      </c>
      <c r="CJ1856" s="572">
        <f t="shared" si="1068"/>
        <v>0</v>
      </c>
      <c r="CK1856" s="560">
        <f t="shared" si="1069"/>
        <v>0</v>
      </c>
      <c r="CL1856" s="575">
        <f t="shared" si="1070"/>
        <v>0</v>
      </c>
      <c r="CM1856" s="572">
        <f t="shared" si="1071"/>
        <v>0</v>
      </c>
      <c r="CN1856" s="560">
        <f t="shared" si="1072"/>
        <v>0</v>
      </c>
      <c r="CO1856" s="575">
        <f t="shared" si="1073"/>
        <v>0</v>
      </c>
      <c r="CP1856" s="572">
        <f t="shared" si="1074"/>
        <v>0</v>
      </c>
      <c r="CQ1856" s="560">
        <f t="shared" si="1075"/>
        <v>0</v>
      </c>
      <c r="CR1856" s="575">
        <f t="shared" si="1076"/>
        <v>0</v>
      </c>
      <c r="CS1856" s="572">
        <f t="shared" si="1077"/>
        <v>0</v>
      </c>
      <c r="CT1856" s="560">
        <f t="shared" si="1078"/>
        <v>0</v>
      </c>
      <c r="CU1856" s="575">
        <f t="shared" si="1079"/>
        <v>0</v>
      </c>
      <c r="CV1856" s="572">
        <f t="shared" si="1080"/>
        <v>0</v>
      </c>
      <c r="CW1856" s="560">
        <f t="shared" si="1081"/>
        <v>0</v>
      </c>
      <c r="CX1856" s="575">
        <f t="shared" si="1082"/>
        <v>0</v>
      </c>
      <c r="CY1856" s="572">
        <f t="shared" si="1083"/>
        <v>0</v>
      </c>
      <c r="CZ1856" s="293">
        <f t="shared" si="1084"/>
        <v>0</v>
      </c>
      <c r="DA1856" s="294" t="str">
        <f>IF(CZ1856=0,"",
IF(SUM($CZ$1756:CZ1856)=1,DB1856,
IF($CZ$1877&gt;SUM($CZ$1756:CZ1856),_xlfn.CONCAT(", ",DB1856),
IF($CZ$1877=SUM($CZ$1756:CZ1856),_xlfn.CONCAT(" y ",DB1856)))))</f>
        <v/>
      </c>
      <c r="DB1856" s="89" t="s">
        <v>5284</v>
      </c>
    </row>
    <row r="1857" spans="1:106" ht="15" customHeight="1">
      <c r="A1857" s="64"/>
      <c r="B1857" s="11"/>
      <c r="C1857" s="61" t="s">
        <v>5285</v>
      </c>
      <c r="D1857" s="1020" t="str">
        <f>IF(CNGE_2025_M1_Secc5_Sub1!$D131="","",CNGE_2025_M1_Secc5_Sub1!$D131)</f>
        <v/>
      </c>
      <c r="E1857" s="889"/>
      <c r="F1857" s="889"/>
      <c r="G1857" s="889"/>
      <c r="H1857" s="889"/>
      <c r="I1857" s="889"/>
      <c r="J1857" s="889"/>
      <c r="K1857" s="889"/>
      <c r="L1857" s="890"/>
      <c r="M1857" s="818"/>
      <c r="N1857" s="818"/>
      <c r="O1857" s="818"/>
      <c r="P1857" s="818"/>
      <c r="Q1857" s="818"/>
      <c r="R1857" s="818"/>
      <c r="S1857" s="818"/>
      <c r="T1857" s="818"/>
      <c r="U1857" s="818"/>
      <c r="V1857" s="818"/>
      <c r="W1857" s="818"/>
      <c r="X1857" s="818"/>
      <c r="Y1857" s="818"/>
      <c r="Z1857" s="818"/>
      <c r="AA1857" s="818"/>
      <c r="AB1857" s="818"/>
      <c r="AC1857" s="818"/>
      <c r="AD1857" s="818"/>
      <c r="AI1857">
        <f t="shared" si="1175"/>
        <v>0</v>
      </c>
      <c r="AJ1857">
        <f t="shared" si="1176"/>
        <v>0</v>
      </c>
      <c r="AK1857">
        <f t="shared" si="1177"/>
        <v>0</v>
      </c>
      <c r="AL1857">
        <f t="shared" si="1178"/>
        <v>0</v>
      </c>
      <c r="AM1857">
        <f t="shared" si="1179"/>
        <v>0</v>
      </c>
      <c r="AN1857">
        <f t="shared" si="1180"/>
        <v>0</v>
      </c>
      <c r="AO1857">
        <f t="shared" si="1181"/>
        <v>0</v>
      </c>
      <c r="AP1857">
        <f t="shared" si="1182"/>
        <v>0</v>
      </c>
      <c r="AQ1857">
        <f t="shared" si="1183"/>
        <v>0</v>
      </c>
      <c r="AR1857">
        <f t="shared" si="1184"/>
        <v>0</v>
      </c>
      <c r="AS1857">
        <f t="shared" si="1185"/>
        <v>0</v>
      </c>
      <c r="AT1857">
        <f t="shared" si="1186"/>
        <v>0</v>
      </c>
      <c r="AU1857">
        <f t="shared" si="1187"/>
        <v>0</v>
      </c>
      <c r="AV1857">
        <f t="shared" si="1188"/>
        <v>0</v>
      </c>
      <c r="AW1857">
        <f t="shared" si="1189"/>
        <v>0</v>
      </c>
      <c r="AX1857">
        <f t="shared" si="1190"/>
        <v>0</v>
      </c>
      <c r="AY1857">
        <f t="shared" si="1191"/>
        <v>0</v>
      </c>
      <c r="AZ1857">
        <f t="shared" si="1192"/>
        <v>0</v>
      </c>
      <c r="BA1857">
        <f t="shared" si="1193"/>
        <v>0</v>
      </c>
      <c r="BB1857">
        <f t="shared" si="1194"/>
        <v>0</v>
      </c>
      <c r="BC1857">
        <f t="shared" si="1195"/>
        <v>0</v>
      </c>
      <c r="BD1857">
        <f t="shared" si="1196"/>
        <v>0</v>
      </c>
      <c r="BE1857">
        <f t="shared" si="1197"/>
        <v>0</v>
      </c>
      <c r="BF1857">
        <f t="shared" si="1198"/>
        <v>0</v>
      </c>
      <c r="BG1857" s="558">
        <f t="shared" ref="BG1857:BI1857" si="1214">IF(OR(M1730="NS",M1996="NS",S1257="NS"),0,IF(AND(M1730="NA",M1996="NA",S1257="NA"),0,IF(SUM(M1730,M1996)&gt;=S1257,0,1)))</f>
        <v>0</v>
      </c>
      <c r="BH1857" s="562">
        <f t="shared" si="1214"/>
        <v>0</v>
      </c>
      <c r="BI1857" s="560">
        <f t="shared" si="1214"/>
        <v>0</v>
      </c>
      <c r="BJ1857" s="564">
        <f t="shared" ref="BJ1857:BL1857" si="1215">IF(OR(M1730="NS",V1257="NS",AB1257="NS"),0,IF(AND(M1730="NA",V1257="NA",AB1257="NA"),0,IF(M1730&gt;=SUM(V1257,AB1257),0,1)))</f>
        <v>0</v>
      </c>
      <c r="BK1857" s="366">
        <f t="shared" si="1215"/>
        <v>0</v>
      </c>
      <c r="BL1857" s="465">
        <f t="shared" si="1215"/>
        <v>0</v>
      </c>
      <c r="BM1857" s="565">
        <f t="shared" ref="BM1857:BO1857" si="1216">IF(OR(M1996="NS",Y1257="NS",AB1257="NS"),0,IF(AND(M1996="NA",Y1257="NA",AB1257="NA"),0,IF(M1996&gt;=SUM(Y1257,AB1257),0,1)))</f>
        <v>0</v>
      </c>
      <c r="BN1857" s="422">
        <f t="shared" si="1216"/>
        <v>0</v>
      </c>
      <c r="BO1857" s="567">
        <f t="shared" si="1216"/>
        <v>0</v>
      </c>
      <c r="BP1857" s="338">
        <f t="shared" si="1050"/>
        <v>0</v>
      </c>
      <c r="BQ1857" s="294" t="str">
        <f>IF(BP1857=0,"",
IF(SUM($BP$1756:BP1857)=1,BR1857,
IF($BP$1877&gt;SUM($BP$1756:BP1857),_xlfn.CONCAT(", ",BR1857),
IF($BP$1877=SUM($BP$1756:BP1857),_xlfn.CONCAT(" y ",BR1857)))))</f>
        <v/>
      </c>
      <c r="BR1857" s="89" t="s">
        <v>5286</v>
      </c>
      <c r="BS1857" s="560">
        <f t="shared" si="1051"/>
        <v>0</v>
      </c>
      <c r="BT1857" s="575">
        <f t="shared" si="1052"/>
        <v>0</v>
      </c>
      <c r="BU1857" s="572">
        <f t="shared" si="1053"/>
        <v>0</v>
      </c>
      <c r="BV1857" s="560">
        <f t="shared" si="1054"/>
        <v>0</v>
      </c>
      <c r="BW1857" s="575">
        <f t="shared" si="1055"/>
        <v>0</v>
      </c>
      <c r="BX1857" s="572">
        <f t="shared" si="1056"/>
        <v>0</v>
      </c>
      <c r="BY1857" s="560">
        <f t="shared" si="1057"/>
        <v>0</v>
      </c>
      <c r="BZ1857" s="575">
        <f t="shared" si="1058"/>
        <v>0</v>
      </c>
      <c r="CA1857" s="572">
        <f t="shared" si="1059"/>
        <v>0</v>
      </c>
      <c r="CB1857" s="560">
        <f t="shared" si="1060"/>
        <v>0</v>
      </c>
      <c r="CC1857" s="575">
        <f t="shared" si="1061"/>
        <v>0</v>
      </c>
      <c r="CD1857" s="572">
        <f t="shared" si="1062"/>
        <v>0</v>
      </c>
      <c r="CE1857" s="560">
        <f t="shared" si="1063"/>
        <v>0</v>
      </c>
      <c r="CF1857" s="575">
        <f t="shared" si="1064"/>
        <v>0</v>
      </c>
      <c r="CG1857" s="572">
        <f t="shared" si="1065"/>
        <v>0</v>
      </c>
      <c r="CH1857" s="560">
        <f t="shared" si="1066"/>
        <v>0</v>
      </c>
      <c r="CI1857" s="575">
        <f t="shared" si="1067"/>
        <v>0</v>
      </c>
      <c r="CJ1857" s="572">
        <f t="shared" si="1068"/>
        <v>0</v>
      </c>
      <c r="CK1857" s="560">
        <f t="shared" si="1069"/>
        <v>0</v>
      </c>
      <c r="CL1857" s="575">
        <f t="shared" si="1070"/>
        <v>0</v>
      </c>
      <c r="CM1857" s="572">
        <f t="shared" si="1071"/>
        <v>0</v>
      </c>
      <c r="CN1857" s="560">
        <f t="shared" si="1072"/>
        <v>0</v>
      </c>
      <c r="CO1857" s="575">
        <f t="shared" si="1073"/>
        <v>0</v>
      </c>
      <c r="CP1857" s="572">
        <f t="shared" si="1074"/>
        <v>0</v>
      </c>
      <c r="CQ1857" s="560">
        <f t="shared" si="1075"/>
        <v>0</v>
      </c>
      <c r="CR1857" s="575">
        <f t="shared" si="1076"/>
        <v>0</v>
      </c>
      <c r="CS1857" s="572">
        <f t="shared" si="1077"/>
        <v>0</v>
      </c>
      <c r="CT1857" s="560">
        <f t="shared" si="1078"/>
        <v>0</v>
      </c>
      <c r="CU1857" s="575">
        <f t="shared" si="1079"/>
        <v>0</v>
      </c>
      <c r="CV1857" s="572">
        <f t="shared" si="1080"/>
        <v>0</v>
      </c>
      <c r="CW1857" s="560">
        <f t="shared" si="1081"/>
        <v>0</v>
      </c>
      <c r="CX1857" s="575">
        <f t="shared" si="1082"/>
        <v>0</v>
      </c>
      <c r="CY1857" s="572">
        <f t="shared" si="1083"/>
        <v>0</v>
      </c>
      <c r="CZ1857" s="293">
        <f t="shared" si="1084"/>
        <v>0</v>
      </c>
      <c r="DA1857" s="294" t="str">
        <f>IF(CZ1857=0,"",
IF(SUM($CZ$1756:CZ1857)=1,DB1857,
IF($CZ$1877&gt;SUM($CZ$1756:CZ1857),_xlfn.CONCAT(", ",DB1857),
IF($CZ$1877=SUM($CZ$1756:CZ1857),_xlfn.CONCAT(" y ",DB1857)))))</f>
        <v/>
      </c>
      <c r="DB1857" s="89" t="s">
        <v>5286</v>
      </c>
    </row>
    <row r="1858" spans="1:106" ht="15" customHeight="1">
      <c r="A1858" s="64"/>
      <c r="B1858" s="11"/>
      <c r="C1858" s="61" t="s">
        <v>5287</v>
      </c>
      <c r="D1858" s="1020" t="str">
        <f>IF(CNGE_2025_M1_Secc5_Sub1!$D132="","",CNGE_2025_M1_Secc5_Sub1!$D132)</f>
        <v/>
      </c>
      <c r="E1858" s="889"/>
      <c r="F1858" s="889"/>
      <c r="G1858" s="889"/>
      <c r="H1858" s="889"/>
      <c r="I1858" s="889"/>
      <c r="J1858" s="889"/>
      <c r="K1858" s="889"/>
      <c r="L1858" s="890"/>
      <c r="M1858" s="818"/>
      <c r="N1858" s="818"/>
      <c r="O1858" s="818"/>
      <c r="P1858" s="818"/>
      <c r="Q1858" s="818"/>
      <c r="R1858" s="818"/>
      <c r="S1858" s="818"/>
      <c r="T1858" s="818"/>
      <c r="U1858" s="818"/>
      <c r="V1858" s="818"/>
      <c r="W1858" s="818"/>
      <c r="X1858" s="818"/>
      <c r="Y1858" s="818"/>
      <c r="Z1858" s="818"/>
      <c r="AA1858" s="818"/>
      <c r="AB1858" s="818"/>
      <c r="AC1858" s="818"/>
      <c r="AD1858" s="818"/>
      <c r="AI1858">
        <f t="shared" si="1175"/>
        <v>0</v>
      </c>
      <c r="AJ1858">
        <f t="shared" si="1176"/>
        <v>0</v>
      </c>
      <c r="AK1858">
        <f t="shared" si="1177"/>
        <v>0</v>
      </c>
      <c r="AL1858">
        <f t="shared" si="1178"/>
        <v>0</v>
      </c>
      <c r="AM1858">
        <f t="shared" si="1179"/>
        <v>0</v>
      </c>
      <c r="AN1858">
        <f t="shared" si="1180"/>
        <v>0</v>
      </c>
      <c r="AO1858">
        <f t="shared" si="1181"/>
        <v>0</v>
      </c>
      <c r="AP1858">
        <f t="shared" si="1182"/>
        <v>0</v>
      </c>
      <c r="AQ1858">
        <f t="shared" si="1183"/>
        <v>0</v>
      </c>
      <c r="AR1858">
        <f t="shared" si="1184"/>
        <v>0</v>
      </c>
      <c r="AS1858">
        <f t="shared" si="1185"/>
        <v>0</v>
      </c>
      <c r="AT1858">
        <f t="shared" si="1186"/>
        <v>0</v>
      </c>
      <c r="AU1858">
        <f t="shared" si="1187"/>
        <v>0</v>
      </c>
      <c r="AV1858">
        <f t="shared" si="1188"/>
        <v>0</v>
      </c>
      <c r="AW1858">
        <f t="shared" si="1189"/>
        <v>0</v>
      </c>
      <c r="AX1858">
        <f t="shared" si="1190"/>
        <v>0</v>
      </c>
      <c r="AY1858">
        <f t="shared" si="1191"/>
        <v>0</v>
      </c>
      <c r="AZ1858">
        <f t="shared" si="1192"/>
        <v>0</v>
      </c>
      <c r="BA1858">
        <f t="shared" si="1193"/>
        <v>0</v>
      </c>
      <c r="BB1858">
        <f t="shared" si="1194"/>
        <v>0</v>
      </c>
      <c r="BC1858">
        <f t="shared" si="1195"/>
        <v>0</v>
      </c>
      <c r="BD1858">
        <f t="shared" si="1196"/>
        <v>0</v>
      </c>
      <c r="BE1858">
        <f t="shared" si="1197"/>
        <v>0</v>
      </c>
      <c r="BF1858">
        <f t="shared" si="1198"/>
        <v>0</v>
      </c>
      <c r="BG1858" s="558">
        <f t="shared" ref="BG1858:BI1858" si="1217">IF(OR(M1731="NS",M1997="NS",S1258="NS"),0,IF(AND(M1731="NA",M1997="NA",S1258="NA"),0,IF(SUM(M1731,M1997)&gt;=S1258,0,1)))</f>
        <v>0</v>
      </c>
      <c r="BH1858" s="562">
        <f t="shared" si="1217"/>
        <v>0</v>
      </c>
      <c r="BI1858" s="560">
        <f t="shared" si="1217"/>
        <v>0</v>
      </c>
      <c r="BJ1858" s="564">
        <f t="shared" ref="BJ1858:BL1858" si="1218">IF(OR(M1731="NS",V1258="NS",AB1258="NS"),0,IF(AND(M1731="NA",V1258="NA",AB1258="NA"),0,IF(M1731&gt;=SUM(V1258,AB1258),0,1)))</f>
        <v>0</v>
      </c>
      <c r="BK1858" s="366">
        <f t="shared" si="1218"/>
        <v>0</v>
      </c>
      <c r="BL1858" s="465">
        <f t="shared" si="1218"/>
        <v>0</v>
      </c>
      <c r="BM1858" s="565">
        <f t="shared" ref="BM1858:BO1858" si="1219">IF(OR(M1997="NS",Y1258="NS",AB1258="NS"),0,IF(AND(M1997="NA",Y1258="NA",AB1258="NA"),0,IF(M1997&gt;=SUM(Y1258,AB1258),0,1)))</f>
        <v>0</v>
      </c>
      <c r="BN1858" s="422">
        <f t="shared" si="1219"/>
        <v>0</v>
      </c>
      <c r="BO1858" s="567">
        <f t="shared" si="1219"/>
        <v>0</v>
      </c>
      <c r="BP1858" s="338">
        <f t="shared" si="1050"/>
        <v>0</v>
      </c>
      <c r="BQ1858" s="294" t="str">
        <f>IF(BP1858=0,"",
IF(SUM($BP$1756:BP1858)=1,BR1858,
IF($BP$1877&gt;SUM($BP$1756:BP1858),_xlfn.CONCAT(", ",BR1858),
IF($BP$1877=SUM($BP$1756:BP1858),_xlfn.CONCAT(" y ",BR1858)))))</f>
        <v/>
      </c>
      <c r="BR1858" s="89" t="s">
        <v>5288</v>
      </c>
      <c r="BS1858" s="560">
        <f t="shared" si="1051"/>
        <v>0</v>
      </c>
      <c r="BT1858" s="575">
        <f t="shared" si="1052"/>
        <v>0</v>
      </c>
      <c r="BU1858" s="572">
        <f t="shared" si="1053"/>
        <v>0</v>
      </c>
      <c r="BV1858" s="560">
        <f t="shared" si="1054"/>
        <v>0</v>
      </c>
      <c r="BW1858" s="575">
        <f t="shared" si="1055"/>
        <v>0</v>
      </c>
      <c r="BX1858" s="572">
        <f t="shared" si="1056"/>
        <v>0</v>
      </c>
      <c r="BY1858" s="560">
        <f t="shared" si="1057"/>
        <v>0</v>
      </c>
      <c r="BZ1858" s="575">
        <f t="shared" si="1058"/>
        <v>0</v>
      </c>
      <c r="CA1858" s="572">
        <f t="shared" si="1059"/>
        <v>0</v>
      </c>
      <c r="CB1858" s="560">
        <f t="shared" si="1060"/>
        <v>0</v>
      </c>
      <c r="CC1858" s="575">
        <f t="shared" si="1061"/>
        <v>0</v>
      </c>
      <c r="CD1858" s="572">
        <f t="shared" si="1062"/>
        <v>0</v>
      </c>
      <c r="CE1858" s="560">
        <f t="shared" si="1063"/>
        <v>0</v>
      </c>
      <c r="CF1858" s="575">
        <f t="shared" si="1064"/>
        <v>0</v>
      </c>
      <c r="CG1858" s="572">
        <f t="shared" si="1065"/>
        <v>0</v>
      </c>
      <c r="CH1858" s="560">
        <f t="shared" si="1066"/>
        <v>0</v>
      </c>
      <c r="CI1858" s="575">
        <f t="shared" si="1067"/>
        <v>0</v>
      </c>
      <c r="CJ1858" s="572">
        <f t="shared" si="1068"/>
        <v>0</v>
      </c>
      <c r="CK1858" s="560">
        <f t="shared" si="1069"/>
        <v>0</v>
      </c>
      <c r="CL1858" s="575">
        <f t="shared" si="1070"/>
        <v>0</v>
      </c>
      <c r="CM1858" s="572">
        <f t="shared" si="1071"/>
        <v>0</v>
      </c>
      <c r="CN1858" s="560">
        <f t="shared" si="1072"/>
        <v>0</v>
      </c>
      <c r="CO1858" s="575">
        <f t="shared" si="1073"/>
        <v>0</v>
      </c>
      <c r="CP1858" s="572">
        <f t="shared" si="1074"/>
        <v>0</v>
      </c>
      <c r="CQ1858" s="560">
        <f t="shared" si="1075"/>
        <v>0</v>
      </c>
      <c r="CR1858" s="575">
        <f t="shared" si="1076"/>
        <v>0</v>
      </c>
      <c r="CS1858" s="572">
        <f t="shared" si="1077"/>
        <v>0</v>
      </c>
      <c r="CT1858" s="560">
        <f t="shared" si="1078"/>
        <v>0</v>
      </c>
      <c r="CU1858" s="575">
        <f t="shared" si="1079"/>
        <v>0</v>
      </c>
      <c r="CV1858" s="572">
        <f t="shared" si="1080"/>
        <v>0</v>
      </c>
      <c r="CW1858" s="560">
        <f t="shared" si="1081"/>
        <v>0</v>
      </c>
      <c r="CX1858" s="575">
        <f t="shared" si="1082"/>
        <v>0</v>
      </c>
      <c r="CY1858" s="572">
        <f t="shared" si="1083"/>
        <v>0</v>
      </c>
      <c r="CZ1858" s="293">
        <f t="shared" si="1084"/>
        <v>0</v>
      </c>
      <c r="DA1858" s="294" t="str">
        <f>IF(CZ1858=0,"",
IF(SUM($CZ$1756:CZ1858)=1,DB1858,
IF($CZ$1877&gt;SUM($CZ$1756:CZ1858),_xlfn.CONCAT(", ",DB1858),
IF($CZ$1877=SUM($CZ$1756:CZ1858),_xlfn.CONCAT(" y ",DB1858)))))</f>
        <v/>
      </c>
      <c r="DB1858" s="89" t="s">
        <v>5288</v>
      </c>
    </row>
    <row r="1859" spans="1:106" ht="15" customHeight="1">
      <c r="A1859" s="64"/>
      <c r="B1859" s="11"/>
      <c r="C1859" s="61" t="s">
        <v>5289</v>
      </c>
      <c r="D1859" s="1020" t="str">
        <f>IF(CNGE_2025_M1_Secc5_Sub1!$D133="","",CNGE_2025_M1_Secc5_Sub1!$D133)</f>
        <v/>
      </c>
      <c r="E1859" s="889"/>
      <c r="F1859" s="889"/>
      <c r="G1859" s="889"/>
      <c r="H1859" s="889"/>
      <c r="I1859" s="889"/>
      <c r="J1859" s="889"/>
      <c r="K1859" s="889"/>
      <c r="L1859" s="890"/>
      <c r="M1859" s="818"/>
      <c r="N1859" s="818"/>
      <c r="O1859" s="818"/>
      <c r="P1859" s="818"/>
      <c r="Q1859" s="818"/>
      <c r="R1859" s="818"/>
      <c r="S1859" s="818"/>
      <c r="T1859" s="818"/>
      <c r="U1859" s="818"/>
      <c r="V1859" s="818"/>
      <c r="W1859" s="818"/>
      <c r="X1859" s="818"/>
      <c r="Y1859" s="818"/>
      <c r="Z1859" s="818"/>
      <c r="AA1859" s="818"/>
      <c r="AB1859" s="818"/>
      <c r="AC1859" s="818"/>
      <c r="AD1859" s="818"/>
      <c r="AI1859">
        <f t="shared" si="1175"/>
        <v>0</v>
      </c>
      <c r="AJ1859">
        <f t="shared" si="1176"/>
        <v>0</v>
      </c>
      <c r="AK1859">
        <f t="shared" si="1177"/>
        <v>0</v>
      </c>
      <c r="AL1859">
        <f t="shared" si="1178"/>
        <v>0</v>
      </c>
      <c r="AM1859">
        <f t="shared" si="1179"/>
        <v>0</v>
      </c>
      <c r="AN1859">
        <f t="shared" si="1180"/>
        <v>0</v>
      </c>
      <c r="AO1859">
        <f t="shared" si="1181"/>
        <v>0</v>
      </c>
      <c r="AP1859">
        <f t="shared" si="1182"/>
        <v>0</v>
      </c>
      <c r="AQ1859">
        <f t="shared" si="1183"/>
        <v>0</v>
      </c>
      <c r="AR1859">
        <f t="shared" si="1184"/>
        <v>0</v>
      </c>
      <c r="AS1859">
        <f t="shared" si="1185"/>
        <v>0</v>
      </c>
      <c r="AT1859">
        <f t="shared" si="1186"/>
        <v>0</v>
      </c>
      <c r="AU1859">
        <f t="shared" si="1187"/>
        <v>0</v>
      </c>
      <c r="AV1859">
        <f t="shared" si="1188"/>
        <v>0</v>
      </c>
      <c r="AW1859">
        <f t="shared" si="1189"/>
        <v>0</v>
      </c>
      <c r="AX1859">
        <f t="shared" si="1190"/>
        <v>0</v>
      </c>
      <c r="AY1859">
        <f t="shared" si="1191"/>
        <v>0</v>
      </c>
      <c r="AZ1859">
        <f t="shared" si="1192"/>
        <v>0</v>
      </c>
      <c r="BA1859">
        <f t="shared" si="1193"/>
        <v>0</v>
      </c>
      <c r="BB1859">
        <f t="shared" si="1194"/>
        <v>0</v>
      </c>
      <c r="BC1859">
        <f t="shared" si="1195"/>
        <v>0</v>
      </c>
      <c r="BD1859">
        <f t="shared" si="1196"/>
        <v>0</v>
      </c>
      <c r="BE1859">
        <f t="shared" si="1197"/>
        <v>0</v>
      </c>
      <c r="BF1859">
        <f t="shared" si="1198"/>
        <v>0</v>
      </c>
      <c r="BG1859" s="558">
        <f t="shared" ref="BG1859:BI1859" si="1220">IF(OR(M1732="NS",M1998="NS",S1259="NS"),0,IF(AND(M1732="NA",M1998="NA",S1259="NA"),0,IF(SUM(M1732,M1998)&gt;=S1259,0,1)))</f>
        <v>0</v>
      </c>
      <c r="BH1859" s="562">
        <f t="shared" si="1220"/>
        <v>0</v>
      </c>
      <c r="BI1859" s="560">
        <f t="shared" si="1220"/>
        <v>0</v>
      </c>
      <c r="BJ1859" s="564">
        <f t="shared" ref="BJ1859:BL1859" si="1221">IF(OR(M1732="NS",V1259="NS",AB1259="NS"),0,IF(AND(M1732="NA",V1259="NA",AB1259="NA"),0,IF(M1732&gt;=SUM(V1259,AB1259),0,1)))</f>
        <v>0</v>
      </c>
      <c r="BK1859" s="366">
        <f t="shared" si="1221"/>
        <v>0</v>
      </c>
      <c r="BL1859" s="465">
        <f t="shared" si="1221"/>
        <v>0</v>
      </c>
      <c r="BM1859" s="565">
        <f t="shared" ref="BM1859:BO1859" si="1222">IF(OR(M1998="NS",Y1259="NS",AB1259="NS"),0,IF(AND(M1998="NA",Y1259="NA",AB1259="NA"),0,IF(M1998&gt;=SUM(Y1259,AB1259),0,1)))</f>
        <v>0</v>
      </c>
      <c r="BN1859" s="422">
        <f t="shared" si="1222"/>
        <v>0</v>
      </c>
      <c r="BO1859" s="567">
        <f t="shared" si="1222"/>
        <v>0</v>
      </c>
      <c r="BP1859" s="338">
        <f t="shared" si="1050"/>
        <v>0</v>
      </c>
      <c r="BQ1859" s="294" t="str">
        <f>IF(BP1859=0,"",
IF(SUM($BP$1756:BP1859)=1,BR1859,
IF($BP$1877&gt;SUM($BP$1756:BP1859),_xlfn.CONCAT(", ",BR1859),
IF($BP$1877=SUM($BP$1756:BP1859),_xlfn.CONCAT(" y ",BR1859)))))</f>
        <v/>
      </c>
      <c r="BR1859" s="89" t="s">
        <v>5290</v>
      </c>
      <c r="BS1859" s="560">
        <f t="shared" si="1051"/>
        <v>0</v>
      </c>
      <c r="BT1859" s="575">
        <f t="shared" si="1052"/>
        <v>0</v>
      </c>
      <c r="BU1859" s="572">
        <f t="shared" si="1053"/>
        <v>0</v>
      </c>
      <c r="BV1859" s="560">
        <f t="shared" si="1054"/>
        <v>0</v>
      </c>
      <c r="BW1859" s="575">
        <f t="shared" si="1055"/>
        <v>0</v>
      </c>
      <c r="BX1859" s="572">
        <f t="shared" si="1056"/>
        <v>0</v>
      </c>
      <c r="BY1859" s="560">
        <f t="shared" si="1057"/>
        <v>0</v>
      </c>
      <c r="BZ1859" s="575">
        <f t="shared" si="1058"/>
        <v>0</v>
      </c>
      <c r="CA1859" s="572">
        <f t="shared" si="1059"/>
        <v>0</v>
      </c>
      <c r="CB1859" s="560">
        <f t="shared" si="1060"/>
        <v>0</v>
      </c>
      <c r="CC1859" s="575">
        <f t="shared" si="1061"/>
        <v>0</v>
      </c>
      <c r="CD1859" s="572">
        <f t="shared" si="1062"/>
        <v>0</v>
      </c>
      <c r="CE1859" s="560">
        <f t="shared" si="1063"/>
        <v>0</v>
      </c>
      <c r="CF1859" s="575">
        <f t="shared" si="1064"/>
        <v>0</v>
      </c>
      <c r="CG1859" s="572">
        <f t="shared" si="1065"/>
        <v>0</v>
      </c>
      <c r="CH1859" s="560">
        <f t="shared" si="1066"/>
        <v>0</v>
      </c>
      <c r="CI1859" s="575">
        <f t="shared" si="1067"/>
        <v>0</v>
      </c>
      <c r="CJ1859" s="572">
        <f t="shared" si="1068"/>
        <v>0</v>
      </c>
      <c r="CK1859" s="560">
        <f t="shared" si="1069"/>
        <v>0</v>
      </c>
      <c r="CL1859" s="575">
        <f t="shared" si="1070"/>
        <v>0</v>
      </c>
      <c r="CM1859" s="572">
        <f t="shared" si="1071"/>
        <v>0</v>
      </c>
      <c r="CN1859" s="560">
        <f t="shared" si="1072"/>
        <v>0</v>
      </c>
      <c r="CO1859" s="575">
        <f t="shared" si="1073"/>
        <v>0</v>
      </c>
      <c r="CP1859" s="572">
        <f t="shared" si="1074"/>
        <v>0</v>
      </c>
      <c r="CQ1859" s="560">
        <f t="shared" si="1075"/>
        <v>0</v>
      </c>
      <c r="CR1859" s="575">
        <f t="shared" si="1076"/>
        <v>0</v>
      </c>
      <c r="CS1859" s="572">
        <f t="shared" si="1077"/>
        <v>0</v>
      </c>
      <c r="CT1859" s="560">
        <f t="shared" si="1078"/>
        <v>0</v>
      </c>
      <c r="CU1859" s="575">
        <f t="shared" si="1079"/>
        <v>0</v>
      </c>
      <c r="CV1859" s="572">
        <f t="shared" si="1080"/>
        <v>0</v>
      </c>
      <c r="CW1859" s="560">
        <f t="shared" si="1081"/>
        <v>0</v>
      </c>
      <c r="CX1859" s="575">
        <f t="shared" si="1082"/>
        <v>0</v>
      </c>
      <c r="CY1859" s="572">
        <f t="shared" si="1083"/>
        <v>0</v>
      </c>
      <c r="CZ1859" s="293">
        <f t="shared" si="1084"/>
        <v>0</v>
      </c>
      <c r="DA1859" s="294" t="str">
        <f>IF(CZ1859=0,"",
IF(SUM($CZ$1756:CZ1859)=1,DB1859,
IF($CZ$1877&gt;SUM($CZ$1756:CZ1859),_xlfn.CONCAT(", ",DB1859),
IF($CZ$1877=SUM($CZ$1756:CZ1859),_xlfn.CONCAT(" y ",DB1859)))))</f>
        <v/>
      </c>
      <c r="DB1859" s="89" t="s">
        <v>5290</v>
      </c>
    </row>
    <row r="1860" spans="1:106" ht="15" customHeight="1">
      <c r="A1860" s="64"/>
      <c r="B1860" s="11"/>
      <c r="C1860" s="61" t="s">
        <v>5291</v>
      </c>
      <c r="D1860" s="1020" t="str">
        <f>IF(CNGE_2025_M1_Secc5_Sub1!$D134="","",CNGE_2025_M1_Secc5_Sub1!$D134)</f>
        <v/>
      </c>
      <c r="E1860" s="889"/>
      <c r="F1860" s="889"/>
      <c r="G1860" s="889"/>
      <c r="H1860" s="889"/>
      <c r="I1860" s="889"/>
      <c r="J1860" s="889"/>
      <c r="K1860" s="889"/>
      <c r="L1860" s="890"/>
      <c r="M1860" s="818"/>
      <c r="N1860" s="818"/>
      <c r="O1860" s="818"/>
      <c r="P1860" s="818"/>
      <c r="Q1860" s="818"/>
      <c r="R1860" s="818"/>
      <c r="S1860" s="818"/>
      <c r="T1860" s="818"/>
      <c r="U1860" s="818"/>
      <c r="V1860" s="818"/>
      <c r="W1860" s="818"/>
      <c r="X1860" s="818"/>
      <c r="Y1860" s="818"/>
      <c r="Z1860" s="818"/>
      <c r="AA1860" s="818"/>
      <c r="AB1860" s="818"/>
      <c r="AC1860" s="818"/>
      <c r="AD1860" s="818"/>
      <c r="AI1860">
        <f t="shared" si="1175"/>
        <v>0</v>
      </c>
      <c r="AJ1860">
        <f t="shared" si="1176"/>
        <v>0</v>
      </c>
      <c r="AK1860">
        <f t="shared" si="1177"/>
        <v>0</v>
      </c>
      <c r="AL1860">
        <f t="shared" si="1178"/>
        <v>0</v>
      </c>
      <c r="AM1860">
        <f t="shared" si="1179"/>
        <v>0</v>
      </c>
      <c r="AN1860">
        <f t="shared" si="1180"/>
        <v>0</v>
      </c>
      <c r="AO1860">
        <f t="shared" si="1181"/>
        <v>0</v>
      </c>
      <c r="AP1860">
        <f t="shared" si="1182"/>
        <v>0</v>
      </c>
      <c r="AQ1860">
        <f t="shared" si="1183"/>
        <v>0</v>
      </c>
      <c r="AR1860">
        <f t="shared" si="1184"/>
        <v>0</v>
      </c>
      <c r="AS1860">
        <f t="shared" si="1185"/>
        <v>0</v>
      </c>
      <c r="AT1860">
        <f t="shared" si="1186"/>
        <v>0</v>
      </c>
      <c r="AU1860">
        <f t="shared" si="1187"/>
        <v>0</v>
      </c>
      <c r="AV1860">
        <f t="shared" si="1188"/>
        <v>0</v>
      </c>
      <c r="AW1860">
        <f t="shared" si="1189"/>
        <v>0</v>
      </c>
      <c r="AX1860">
        <f t="shared" si="1190"/>
        <v>0</v>
      </c>
      <c r="AY1860">
        <f t="shared" si="1191"/>
        <v>0</v>
      </c>
      <c r="AZ1860">
        <f t="shared" si="1192"/>
        <v>0</v>
      </c>
      <c r="BA1860">
        <f t="shared" si="1193"/>
        <v>0</v>
      </c>
      <c r="BB1860">
        <f t="shared" si="1194"/>
        <v>0</v>
      </c>
      <c r="BC1860">
        <f t="shared" si="1195"/>
        <v>0</v>
      </c>
      <c r="BD1860">
        <f t="shared" si="1196"/>
        <v>0</v>
      </c>
      <c r="BE1860">
        <f t="shared" si="1197"/>
        <v>0</v>
      </c>
      <c r="BF1860">
        <f t="shared" si="1198"/>
        <v>0</v>
      </c>
      <c r="BG1860" s="558">
        <f t="shared" ref="BG1860:BI1860" si="1223">IF(OR(M1733="NS",M1999="NS",S1260="NS"),0,IF(AND(M1733="NA",M1999="NA",S1260="NA"),0,IF(SUM(M1733,M1999)&gt;=S1260,0,1)))</f>
        <v>0</v>
      </c>
      <c r="BH1860" s="562">
        <f t="shared" si="1223"/>
        <v>0</v>
      </c>
      <c r="BI1860" s="560">
        <f t="shared" si="1223"/>
        <v>0</v>
      </c>
      <c r="BJ1860" s="564">
        <f t="shared" ref="BJ1860:BL1860" si="1224">IF(OR(M1733="NS",V1260="NS",AB1260="NS"),0,IF(AND(M1733="NA",V1260="NA",AB1260="NA"),0,IF(M1733&gt;=SUM(V1260,AB1260),0,1)))</f>
        <v>0</v>
      </c>
      <c r="BK1860" s="366">
        <f t="shared" si="1224"/>
        <v>0</v>
      </c>
      <c r="BL1860" s="465">
        <f t="shared" si="1224"/>
        <v>0</v>
      </c>
      <c r="BM1860" s="565">
        <f t="shared" ref="BM1860:BO1860" si="1225">IF(OR(M1999="NS",Y1260="NS",AB1260="NS"),0,IF(AND(M1999="NA",Y1260="NA",AB1260="NA"),0,IF(M1999&gt;=SUM(Y1260,AB1260),0,1)))</f>
        <v>0</v>
      </c>
      <c r="BN1860" s="422">
        <f t="shared" si="1225"/>
        <v>0</v>
      </c>
      <c r="BO1860" s="567">
        <f t="shared" si="1225"/>
        <v>0</v>
      </c>
      <c r="BP1860" s="338">
        <f t="shared" si="1050"/>
        <v>0</v>
      </c>
      <c r="BQ1860" s="294" t="str">
        <f>IF(BP1860=0,"",
IF(SUM($BP$1756:BP1860)=1,BR1860,
IF($BP$1877&gt;SUM($BP$1756:BP1860),_xlfn.CONCAT(", ",BR1860),
IF($BP$1877=SUM($BP$1756:BP1860),_xlfn.CONCAT(" y ",BR1860)))))</f>
        <v/>
      </c>
      <c r="BR1860" s="89" t="s">
        <v>5292</v>
      </c>
      <c r="BS1860" s="560">
        <f t="shared" si="1051"/>
        <v>0</v>
      </c>
      <c r="BT1860" s="575">
        <f t="shared" si="1052"/>
        <v>0</v>
      </c>
      <c r="BU1860" s="572">
        <f t="shared" si="1053"/>
        <v>0</v>
      </c>
      <c r="BV1860" s="560">
        <f t="shared" si="1054"/>
        <v>0</v>
      </c>
      <c r="BW1860" s="575">
        <f t="shared" si="1055"/>
        <v>0</v>
      </c>
      <c r="BX1860" s="572">
        <f t="shared" si="1056"/>
        <v>0</v>
      </c>
      <c r="BY1860" s="560">
        <f t="shared" si="1057"/>
        <v>0</v>
      </c>
      <c r="BZ1860" s="575">
        <f t="shared" si="1058"/>
        <v>0</v>
      </c>
      <c r="CA1860" s="572">
        <f t="shared" si="1059"/>
        <v>0</v>
      </c>
      <c r="CB1860" s="560">
        <f t="shared" si="1060"/>
        <v>0</v>
      </c>
      <c r="CC1860" s="575">
        <f t="shared" si="1061"/>
        <v>0</v>
      </c>
      <c r="CD1860" s="572">
        <f t="shared" si="1062"/>
        <v>0</v>
      </c>
      <c r="CE1860" s="560">
        <f t="shared" si="1063"/>
        <v>0</v>
      </c>
      <c r="CF1860" s="575">
        <f t="shared" si="1064"/>
        <v>0</v>
      </c>
      <c r="CG1860" s="572">
        <f t="shared" si="1065"/>
        <v>0</v>
      </c>
      <c r="CH1860" s="560">
        <f t="shared" si="1066"/>
        <v>0</v>
      </c>
      <c r="CI1860" s="575">
        <f t="shared" si="1067"/>
        <v>0</v>
      </c>
      <c r="CJ1860" s="572">
        <f t="shared" si="1068"/>
        <v>0</v>
      </c>
      <c r="CK1860" s="560">
        <f t="shared" si="1069"/>
        <v>0</v>
      </c>
      <c r="CL1860" s="575">
        <f t="shared" si="1070"/>
        <v>0</v>
      </c>
      <c r="CM1860" s="572">
        <f t="shared" si="1071"/>
        <v>0</v>
      </c>
      <c r="CN1860" s="560">
        <f t="shared" si="1072"/>
        <v>0</v>
      </c>
      <c r="CO1860" s="575">
        <f t="shared" si="1073"/>
        <v>0</v>
      </c>
      <c r="CP1860" s="572">
        <f t="shared" si="1074"/>
        <v>0</v>
      </c>
      <c r="CQ1860" s="560">
        <f t="shared" si="1075"/>
        <v>0</v>
      </c>
      <c r="CR1860" s="575">
        <f t="shared" si="1076"/>
        <v>0</v>
      </c>
      <c r="CS1860" s="572">
        <f t="shared" si="1077"/>
        <v>0</v>
      </c>
      <c r="CT1860" s="560">
        <f t="shared" si="1078"/>
        <v>0</v>
      </c>
      <c r="CU1860" s="575">
        <f t="shared" si="1079"/>
        <v>0</v>
      </c>
      <c r="CV1860" s="572">
        <f t="shared" si="1080"/>
        <v>0</v>
      </c>
      <c r="CW1860" s="560">
        <f t="shared" si="1081"/>
        <v>0</v>
      </c>
      <c r="CX1860" s="575">
        <f t="shared" si="1082"/>
        <v>0</v>
      </c>
      <c r="CY1860" s="572">
        <f t="shared" si="1083"/>
        <v>0</v>
      </c>
      <c r="CZ1860" s="293">
        <f t="shared" si="1084"/>
        <v>0</v>
      </c>
      <c r="DA1860" s="294" t="str">
        <f>IF(CZ1860=0,"",
IF(SUM($CZ$1756:CZ1860)=1,DB1860,
IF($CZ$1877&gt;SUM($CZ$1756:CZ1860),_xlfn.CONCAT(", ",DB1860),
IF($CZ$1877=SUM($CZ$1756:CZ1860),_xlfn.CONCAT(" y ",DB1860)))))</f>
        <v/>
      </c>
      <c r="DB1860" s="89" t="s">
        <v>5292</v>
      </c>
    </row>
    <row r="1861" spans="1:106" ht="15" customHeight="1">
      <c r="A1861" s="64"/>
      <c r="B1861" s="11"/>
      <c r="C1861" s="61" t="s">
        <v>5293</v>
      </c>
      <c r="D1861" s="1020" t="str">
        <f>IF(CNGE_2025_M1_Secc5_Sub1!$D135="","",CNGE_2025_M1_Secc5_Sub1!$D135)</f>
        <v/>
      </c>
      <c r="E1861" s="889"/>
      <c r="F1861" s="889"/>
      <c r="G1861" s="889"/>
      <c r="H1861" s="889"/>
      <c r="I1861" s="889"/>
      <c r="J1861" s="889"/>
      <c r="K1861" s="889"/>
      <c r="L1861" s="890"/>
      <c r="M1861" s="818"/>
      <c r="N1861" s="818"/>
      <c r="O1861" s="818"/>
      <c r="P1861" s="818"/>
      <c r="Q1861" s="818"/>
      <c r="R1861" s="818"/>
      <c r="S1861" s="818"/>
      <c r="T1861" s="818"/>
      <c r="U1861" s="818"/>
      <c r="V1861" s="818"/>
      <c r="W1861" s="818"/>
      <c r="X1861" s="818"/>
      <c r="Y1861" s="818"/>
      <c r="Z1861" s="818"/>
      <c r="AA1861" s="818"/>
      <c r="AB1861" s="818"/>
      <c r="AC1861" s="818"/>
      <c r="AD1861" s="818"/>
      <c r="AI1861">
        <f t="shared" si="1175"/>
        <v>0</v>
      </c>
      <c r="AJ1861">
        <f t="shared" si="1176"/>
        <v>0</v>
      </c>
      <c r="AK1861">
        <f t="shared" si="1177"/>
        <v>0</v>
      </c>
      <c r="AL1861">
        <f t="shared" si="1178"/>
        <v>0</v>
      </c>
      <c r="AM1861">
        <f t="shared" si="1179"/>
        <v>0</v>
      </c>
      <c r="AN1861">
        <f t="shared" si="1180"/>
        <v>0</v>
      </c>
      <c r="AO1861">
        <f t="shared" si="1181"/>
        <v>0</v>
      </c>
      <c r="AP1861">
        <f t="shared" si="1182"/>
        <v>0</v>
      </c>
      <c r="AQ1861">
        <f t="shared" si="1183"/>
        <v>0</v>
      </c>
      <c r="AR1861">
        <f t="shared" si="1184"/>
        <v>0</v>
      </c>
      <c r="AS1861">
        <f t="shared" si="1185"/>
        <v>0</v>
      </c>
      <c r="AT1861">
        <f t="shared" si="1186"/>
        <v>0</v>
      </c>
      <c r="AU1861">
        <f t="shared" si="1187"/>
        <v>0</v>
      </c>
      <c r="AV1861">
        <f t="shared" si="1188"/>
        <v>0</v>
      </c>
      <c r="AW1861">
        <f t="shared" si="1189"/>
        <v>0</v>
      </c>
      <c r="AX1861">
        <f t="shared" si="1190"/>
        <v>0</v>
      </c>
      <c r="AY1861">
        <f t="shared" si="1191"/>
        <v>0</v>
      </c>
      <c r="AZ1861">
        <f t="shared" si="1192"/>
        <v>0</v>
      </c>
      <c r="BA1861">
        <f t="shared" si="1193"/>
        <v>0</v>
      </c>
      <c r="BB1861">
        <f t="shared" si="1194"/>
        <v>0</v>
      </c>
      <c r="BC1861">
        <f t="shared" si="1195"/>
        <v>0</v>
      </c>
      <c r="BD1861">
        <f t="shared" si="1196"/>
        <v>0</v>
      </c>
      <c r="BE1861">
        <f t="shared" si="1197"/>
        <v>0</v>
      </c>
      <c r="BF1861">
        <f t="shared" si="1198"/>
        <v>0</v>
      </c>
      <c r="BG1861" s="558">
        <f t="shared" ref="BG1861:BI1861" si="1226">IF(OR(M1734="NS",M2000="NS",S1261="NS"),0,IF(AND(M1734="NA",M2000="NA",S1261="NA"),0,IF(SUM(M1734,M2000)&gt;=S1261,0,1)))</f>
        <v>0</v>
      </c>
      <c r="BH1861" s="562">
        <f t="shared" si="1226"/>
        <v>0</v>
      </c>
      <c r="BI1861" s="560">
        <f t="shared" si="1226"/>
        <v>0</v>
      </c>
      <c r="BJ1861" s="564">
        <f t="shared" ref="BJ1861:BL1861" si="1227">IF(OR(M1734="NS",V1261="NS",AB1261="NS"),0,IF(AND(M1734="NA",V1261="NA",AB1261="NA"),0,IF(M1734&gt;=SUM(V1261,AB1261),0,1)))</f>
        <v>0</v>
      </c>
      <c r="BK1861" s="366">
        <f t="shared" si="1227"/>
        <v>0</v>
      </c>
      <c r="BL1861" s="465">
        <f t="shared" si="1227"/>
        <v>0</v>
      </c>
      <c r="BM1861" s="565">
        <f t="shared" ref="BM1861:BO1861" si="1228">IF(OR(M2000="NS",Y1261="NS",AB1261="NS"),0,IF(AND(M2000="NA",Y1261="NA",AB1261="NA"),0,IF(M2000&gt;=SUM(Y1261,AB1261),0,1)))</f>
        <v>0</v>
      </c>
      <c r="BN1861" s="422">
        <f t="shared" si="1228"/>
        <v>0</v>
      </c>
      <c r="BO1861" s="567">
        <f t="shared" si="1228"/>
        <v>0</v>
      </c>
      <c r="BP1861" s="338">
        <f t="shared" si="1050"/>
        <v>0</v>
      </c>
      <c r="BQ1861" s="294" t="str">
        <f>IF(BP1861=0,"",
IF(SUM($BP$1756:BP1861)=1,BR1861,
IF($BP$1877&gt;SUM($BP$1756:BP1861),_xlfn.CONCAT(", ",BR1861),
IF($BP$1877=SUM($BP$1756:BP1861),_xlfn.CONCAT(" y ",BR1861)))))</f>
        <v/>
      </c>
      <c r="BR1861" s="89" t="s">
        <v>5294</v>
      </c>
      <c r="BS1861" s="560">
        <f t="shared" si="1051"/>
        <v>0</v>
      </c>
      <c r="BT1861" s="575">
        <f t="shared" si="1052"/>
        <v>0</v>
      </c>
      <c r="BU1861" s="572">
        <f t="shared" si="1053"/>
        <v>0</v>
      </c>
      <c r="BV1861" s="560">
        <f t="shared" si="1054"/>
        <v>0</v>
      </c>
      <c r="BW1861" s="575">
        <f t="shared" si="1055"/>
        <v>0</v>
      </c>
      <c r="BX1861" s="572">
        <f t="shared" si="1056"/>
        <v>0</v>
      </c>
      <c r="BY1861" s="560">
        <f t="shared" si="1057"/>
        <v>0</v>
      </c>
      <c r="BZ1861" s="575">
        <f t="shared" si="1058"/>
        <v>0</v>
      </c>
      <c r="CA1861" s="572">
        <f t="shared" si="1059"/>
        <v>0</v>
      </c>
      <c r="CB1861" s="560">
        <f t="shared" si="1060"/>
        <v>0</v>
      </c>
      <c r="CC1861" s="575">
        <f t="shared" si="1061"/>
        <v>0</v>
      </c>
      <c r="CD1861" s="572">
        <f t="shared" si="1062"/>
        <v>0</v>
      </c>
      <c r="CE1861" s="560">
        <f t="shared" si="1063"/>
        <v>0</v>
      </c>
      <c r="CF1861" s="575">
        <f t="shared" si="1064"/>
        <v>0</v>
      </c>
      <c r="CG1861" s="572">
        <f t="shared" si="1065"/>
        <v>0</v>
      </c>
      <c r="CH1861" s="560">
        <f t="shared" si="1066"/>
        <v>0</v>
      </c>
      <c r="CI1861" s="575">
        <f t="shared" si="1067"/>
        <v>0</v>
      </c>
      <c r="CJ1861" s="572">
        <f t="shared" si="1068"/>
        <v>0</v>
      </c>
      <c r="CK1861" s="560">
        <f t="shared" si="1069"/>
        <v>0</v>
      </c>
      <c r="CL1861" s="575">
        <f t="shared" si="1070"/>
        <v>0</v>
      </c>
      <c r="CM1861" s="572">
        <f t="shared" si="1071"/>
        <v>0</v>
      </c>
      <c r="CN1861" s="560">
        <f t="shared" si="1072"/>
        <v>0</v>
      </c>
      <c r="CO1861" s="575">
        <f t="shared" si="1073"/>
        <v>0</v>
      </c>
      <c r="CP1861" s="572">
        <f t="shared" si="1074"/>
        <v>0</v>
      </c>
      <c r="CQ1861" s="560">
        <f t="shared" si="1075"/>
        <v>0</v>
      </c>
      <c r="CR1861" s="575">
        <f t="shared" si="1076"/>
        <v>0</v>
      </c>
      <c r="CS1861" s="572">
        <f t="shared" si="1077"/>
        <v>0</v>
      </c>
      <c r="CT1861" s="560">
        <f t="shared" si="1078"/>
        <v>0</v>
      </c>
      <c r="CU1861" s="575">
        <f t="shared" si="1079"/>
        <v>0</v>
      </c>
      <c r="CV1861" s="572">
        <f t="shared" si="1080"/>
        <v>0</v>
      </c>
      <c r="CW1861" s="560">
        <f t="shared" si="1081"/>
        <v>0</v>
      </c>
      <c r="CX1861" s="575">
        <f t="shared" si="1082"/>
        <v>0</v>
      </c>
      <c r="CY1861" s="572">
        <f t="shared" si="1083"/>
        <v>0</v>
      </c>
      <c r="CZ1861" s="293">
        <f t="shared" si="1084"/>
        <v>0</v>
      </c>
      <c r="DA1861" s="294" t="str">
        <f>IF(CZ1861=0,"",
IF(SUM($CZ$1756:CZ1861)=1,DB1861,
IF($CZ$1877&gt;SUM($CZ$1756:CZ1861),_xlfn.CONCAT(", ",DB1861),
IF($CZ$1877=SUM($CZ$1756:CZ1861),_xlfn.CONCAT(" y ",DB1861)))))</f>
        <v/>
      </c>
      <c r="DB1861" s="89" t="s">
        <v>5294</v>
      </c>
    </row>
    <row r="1862" spans="1:106" ht="15" customHeight="1">
      <c r="A1862" s="64"/>
      <c r="B1862" s="11"/>
      <c r="C1862" s="61" t="s">
        <v>5295</v>
      </c>
      <c r="D1862" s="1020" t="str">
        <f>IF(CNGE_2025_M1_Secc5_Sub1!$D136="","",CNGE_2025_M1_Secc5_Sub1!$D136)</f>
        <v/>
      </c>
      <c r="E1862" s="889"/>
      <c r="F1862" s="889"/>
      <c r="G1862" s="889"/>
      <c r="H1862" s="889"/>
      <c r="I1862" s="889"/>
      <c r="J1862" s="889"/>
      <c r="K1862" s="889"/>
      <c r="L1862" s="890"/>
      <c r="M1862" s="818"/>
      <c r="N1862" s="818"/>
      <c r="O1862" s="818"/>
      <c r="P1862" s="818"/>
      <c r="Q1862" s="818"/>
      <c r="R1862" s="818"/>
      <c r="S1862" s="818"/>
      <c r="T1862" s="818"/>
      <c r="U1862" s="818"/>
      <c r="V1862" s="818"/>
      <c r="W1862" s="818"/>
      <c r="X1862" s="818"/>
      <c r="Y1862" s="818"/>
      <c r="Z1862" s="818"/>
      <c r="AA1862" s="818"/>
      <c r="AB1862" s="818"/>
      <c r="AC1862" s="818"/>
      <c r="AD1862" s="818"/>
      <c r="AI1862">
        <f t="shared" si="1175"/>
        <v>0</v>
      </c>
      <c r="AJ1862">
        <f t="shared" si="1176"/>
        <v>0</v>
      </c>
      <c r="AK1862">
        <f t="shared" si="1177"/>
        <v>0</v>
      </c>
      <c r="AL1862">
        <f t="shared" si="1178"/>
        <v>0</v>
      </c>
      <c r="AM1862">
        <f t="shared" si="1179"/>
        <v>0</v>
      </c>
      <c r="AN1862">
        <f t="shared" si="1180"/>
        <v>0</v>
      </c>
      <c r="AO1862">
        <f t="shared" si="1181"/>
        <v>0</v>
      </c>
      <c r="AP1862">
        <f t="shared" si="1182"/>
        <v>0</v>
      </c>
      <c r="AQ1862">
        <f t="shared" si="1183"/>
        <v>0</v>
      </c>
      <c r="AR1862">
        <f t="shared" si="1184"/>
        <v>0</v>
      </c>
      <c r="AS1862">
        <f t="shared" si="1185"/>
        <v>0</v>
      </c>
      <c r="AT1862">
        <f t="shared" si="1186"/>
        <v>0</v>
      </c>
      <c r="AU1862">
        <f t="shared" si="1187"/>
        <v>0</v>
      </c>
      <c r="AV1862">
        <f t="shared" si="1188"/>
        <v>0</v>
      </c>
      <c r="AW1862">
        <f t="shared" si="1189"/>
        <v>0</v>
      </c>
      <c r="AX1862">
        <f t="shared" si="1190"/>
        <v>0</v>
      </c>
      <c r="AY1862">
        <f t="shared" si="1191"/>
        <v>0</v>
      </c>
      <c r="AZ1862">
        <f t="shared" si="1192"/>
        <v>0</v>
      </c>
      <c r="BA1862">
        <f t="shared" si="1193"/>
        <v>0</v>
      </c>
      <c r="BB1862">
        <f t="shared" si="1194"/>
        <v>0</v>
      </c>
      <c r="BC1862">
        <f t="shared" si="1195"/>
        <v>0</v>
      </c>
      <c r="BD1862">
        <f t="shared" si="1196"/>
        <v>0</v>
      </c>
      <c r="BE1862">
        <f t="shared" si="1197"/>
        <v>0</v>
      </c>
      <c r="BF1862">
        <f t="shared" si="1198"/>
        <v>0</v>
      </c>
      <c r="BG1862" s="558">
        <f t="shared" ref="BG1862:BI1862" si="1229">IF(OR(M1735="NS",M2001="NS",S1262="NS"),0,IF(AND(M1735="NA",M2001="NA",S1262="NA"),0,IF(SUM(M1735,M2001)&gt;=S1262,0,1)))</f>
        <v>0</v>
      </c>
      <c r="BH1862" s="562">
        <f t="shared" si="1229"/>
        <v>0</v>
      </c>
      <c r="BI1862" s="560">
        <f t="shared" si="1229"/>
        <v>0</v>
      </c>
      <c r="BJ1862" s="564">
        <f t="shared" ref="BJ1862:BL1862" si="1230">IF(OR(M1735="NS",V1262="NS",AB1262="NS"),0,IF(AND(M1735="NA",V1262="NA",AB1262="NA"),0,IF(M1735&gt;=SUM(V1262,AB1262),0,1)))</f>
        <v>0</v>
      </c>
      <c r="BK1862" s="366">
        <f t="shared" si="1230"/>
        <v>0</v>
      </c>
      <c r="BL1862" s="465">
        <f t="shared" si="1230"/>
        <v>0</v>
      </c>
      <c r="BM1862" s="565">
        <f t="shared" ref="BM1862:BO1862" si="1231">IF(OR(M2001="NS",Y1262="NS",AB1262="NS"),0,IF(AND(M2001="NA",Y1262="NA",AB1262="NA"),0,IF(M2001&gt;=SUM(Y1262,AB1262),0,1)))</f>
        <v>0</v>
      </c>
      <c r="BN1862" s="422">
        <f t="shared" si="1231"/>
        <v>0</v>
      </c>
      <c r="BO1862" s="567">
        <f t="shared" si="1231"/>
        <v>0</v>
      </c>
      <c r="BP1862" s="338">
        <f t="shared" si="1050"/>
        <v>0</v>
      </c>
      <c r="BQ1862" s="294" t="str">
        <f>IF(BP1862=0,"",
IF(SUM($BP$1756:BP1862)=1,BR1862,
IF($BP$1877&gt;SUM($BP$1756:BP1862),_xlfn.CONCAT(", ",BR1862),
IF($BP$1877=SUM($BP$1756:BP1862),_xlfn.CONCAT(" y ",BR1862)))))</f>
        <v/>
      </c>
      <c r="BR1862" s="89" t="s">
        <v>5296</v>
      </c>
      <c r="BS1862" s="560">
        <f t="shared" si="1051"/>
        <v>0</v>
      </c>
      <c r="BT1862" s="575">
        <f t="shared" si="1052"/>
        <v>0</v>
      </c>
      <c r="BU1862" s="572">
        <f t="shared" si="1053"/>
        <v>0</v>
      </c>
      <c r="BV1862" s="560">
        <f t="shared" si="1054"/>
        <v>0</v>
      </c>
      <c r="BW1862" s="575">
        <f t="shared" si="1055"/>
        <v>0</v>
      </c>
      <c r="BX1862" s="572">
        <f t="shared" si="1056"/>
        <v>0</v>
      </c>
      <c r="BY1862" s="560">
        <f t="shared" si="1057"/>
        <v>0</v>
      </c>
      <c r="BZ1862" s="575">
        <f t="shared" si="1058"/>
        <v>0</v>
      </c>
      <c r="CA1862" s="572">
        <f t="shared" si="1059"/>
        <v>0</v>
      </c>
      <c r="CB1862" s="560">
        <f t="shared" si="1060"/>
        <v>0</v>
      </c>
      <c r="CC1862" s="575">
        <f t="shared" si="1061"/>
        <v>0</v>
      </c>
      <c r="CD1862" s="572">
        <f t="shared" si="1062"/>
        <v>0</v>
      </c>
      <c r="CE1862" s="560">
        <f t="shared" si="1063"/>
        <v>0</v>
      </c>
      <c r="CF1862" s="575">
        <f t="shared" si="1064"/>
        <v>0</v>
      </c>
      <c r="CG1862" s="572">
        <f t="shared" si="1065"/>
        <v>0</v>
      </c>
      <c r="CH1862" s="560">
        <f t="shared" si="1066"/>
        <v>0</v>
      </c>
      <c r="CI1862" s="575">
        <f t="shared" si="1067"/>
        <v>0</v>
      </c>
      <c r="CJ1862" s="572">
        <f t="shared" si="1068"/>
        <v>0</v>
      </c>
      <c r="CK1862" s="560">
        <f t="shared" si="1069"/>
        <v>0</v>
      </c>
      <c r="CL1862" s="575">
        <f t="shared" si="1070"/>
        <v>0</v>
      </c>
      <c r="CM1862" s="572">
        <f t="shared" si="1071"/>
        <v>0</v>
      </c>
      <c r="CN1862" s="560">
        <f t="shared" si="1072"/>
        <v>0</v>
      </c>
      <c r="CO1862" s="575">
        <f t="shared" si="1073"/>
        <v>0</v>
      </c>
      <c r="CP1862" s="572">
        <f t="shared" si="1074"/>
        <v>0</v>
      </c>
      <c r="CQ1862" s="560">
        <f t="shared" si="1075"/>
        <v>0</v>
      </c>
      <c r="CR1862" s="575">
        <f t="shared" si="1076"/>
        <v>0</v>
      </c>
      <c r="CS1862" s="572">
        <f t="shared" si="1077"/>
        <v>0</v>
      </c>
      <c r="CT1862" s="560">
        <f t="shared" si="1078"/>
        <v>0</v>
      </c>
      <c r="CU1862" s="575">
        <f t="shared" si="1079"/>
        <v>0</v>
      </c>
      <c r="CV1862" s="572">
        <f t="shared" si="1080"/>
        <v>0</v>
      </c>
      <c r="CW1862" s="560">
        <f t="shared" si="1081"/>
        <v>0</v>
      </c>
      <c r="CX1862" s="575">
        <f t="shared" si="1082"/>
        <v>0</v>
      </c>
      <c r="CY1862" s="572">
        <f t="shared" si="1083"/>
        <v>0</v>
      </c>
      <c r="CZ1862" s="293">
        <f t="shared" si="1084"/>
        <v>0</v>
      </c>
      <c r="DA1862" s="294" t="str">
        <f>IF(CZ1862=0,"",
IF(SUM($CZ$1756:CZ1862)=1,DB1862,
IF($CZ$1877&gt;SUM($CZ$1756:CZ1862),_xlfn.CONCAT(", ",DB1862),
IF($CZ$1877=SUM($CZ$1756:CZ1862),_xlfn.CONCAT(" y ",DB1862)))))</f>
        <v/>
      </c>
      <c r="DB1862" s="89" t="s">
        <v>5296</v>
      </c>
    </row>
    <row r="1863" spans="1:106" ht="15" customHeight="1">
      <c r="A1863" s="64"/>
      <c r="B1863" s="11"/>
      <c r="C1863" s="61" t="s">
        <v>5297</v>
      </c>
      <c r="D1863" s="1020" t="str">
        <f>IF(CNGE_2025_M1_Secc5_Sub1!$D137="","",CNGE_2025_M1_Secc5_Sub1!$D137)</f>
        <v/>
      </c>
      <c r="E1863" s="889"/>
      <c r="F1863" s="889"/>
      <c r="G1863" s="889"/>
      <c r="H1863" s="889"/>
      <c r="I1863" s="889"/>
      <c r="J1863" s="889"/>
      <c r="K1863" s="889"/>
      <c r="L1863" s="890"/>
      <c r="M1863" s="818"/>
      <c r="N1863" s="818"/>
      <c r="O1863" s="818"/>
      <c r="P1863" s="818"/>
      <c r="Q1863" s="818"/>
      <c r="R1863" s="818"/>
      <c r="S1863" s="818"/>
      <c r="T1863" s="818"/>
      <c r="U1863" s="818"/>
      <c r="V1863" s="818"/>
      <c r="W1863" s="818"/>
      <c r="X1863" s="818"/>
      <c r="Y1863" s="818"/>
      <c r="Z1863" s="818"/>
      <c r="AA1863" s="818"/>
      <c r="AB1863" s="818"/>
      <c r="AC1863" s="818"/>
      <c r="AD1863" s="818"/>
      <c r="AI1863">
        <f t="shared" si="1175"/>
        <v>0</v>
      </c>
      <c r="AJ1863">
        <f t="shared" si="1176"/>
        <v>0</v>
      </c>
      <c r="AK1863">
        <f t="shared" si="1177"/>
        <v>0</v>
      </c>
      <c r="AL1863">
        <f t="shared" si="1178"/>
        <v>0</v>
      </c>
      <c r="AM1863">
        <f t="shared" si="1179"/>
        <v>0</v>
      </c>
      <c r="AN1863">
        <f t="shared" si="1180"/>
        <v>0</v>
      </c>
      <c r="AO1863">
        <f t="shared" si="1181"/>
        <v>0</v>
      </c>
      <c r="AP1863">
        <f t="shared" si="1182"/>
        <v>0</v>
      </c>
      <c r="AQ1863">
        <f t="shared" si="1183"/>
        <v>0</v>
      </c>
      <c r="AR1863">
        <f t="shared" si="1184"/>
        <v>0</v>
      </c>
      <c r="AS1863">
        <f t="shared" si="1185"/>
        <v>0</v>
      </c>
      <c r="AT1863">
        <f t="shared" si="1186"/>
        <v>0</v>
      </c>
      <c r="AU1863">
        <f t="shared" si="1187"/>
        <v>0</v>
      </c>
      <c r="AV1863">
        <f t="shared" si="1188"/>
        <v>0</v>
      </c>
      <c r="AW1863">
        <f t="shared" si="1189"/>
        <v>0</v>
      </c>
      <c r="AX1863">
        <f t="shared" si="1190"/>
        <v>0</v>
      </c>
      <c r="AY1863">
        <f t="shared" si="1191"/>
        <v>0</v>
      </c>
      <c r="AZ1863">
        <f t="shared" si="1192"/>
        <v>0</v>
      </c>
      <c r="BA1863">
        <f t="shared" si="1193"/>
        <v>0</v>
      </c>
      <c r="BB1863">
        <f t="shared" si="1194"/>
        <v>0</v>
      </c>
      <c r="BC1863">
        <f t="shared" si="1195"/>
        <v>0</v>
      </c>
      <c r="BD1863">
        <f t="shared" si="1196"/>
        <v>0</v>
      </c>
      <c r="BE1863">
        <f t="shared" si="1197"/>
        <v>0</v>
      </c>
      <c r="BF1863">
        <f t="shared" si="1198"/>
        <v>0</v>
      </c>
      <c r="BG1863" s="558">
        <f t="shared" ref="BG1863:BI1863" si="1232">IF(OR(M1736="NS",M2002="NS",S1263="NS"),0,IF(AND(M1736="NA",M2002="NA",S1263="NA"),0,IF(SUM(M1736,M2002)&gt;=S1263,0,1)))</f>
        <v>0</v>
      </c>
      <c r="BH1863" s="562">
        <f t="shared" si="1232"/>
        <v>0</v>
      </c>
      <c r="BI1863" s="560">
        <f t="shared" si="1232"/>
        <v>0</v>
      </c>
      <c r="BJ1863" s="564">
        <f t="shared" ref="BJ1863:BL1863" si="1233">IF(OR(M1736="NS",V1263="NS",AB1263="NS"),0,IF(AND(M1736="NA",V1263="NA",AB1263="NA"),0,IF(M1736&gt;=SUM(V1263,AB1263),0,1)))</f>
        <v>0</v>
      </c>
      <c r="BK1863" s="366">
        <f t="shared" si="1233"/>
        <v>0</v>
      </c>
      <c r="BL1863" s="465">
        <f t="shared" si="1233"/>
        <v>0</v>
      </c>
      <c r="BM1863" s="565">
        <f t="shared" ref="BM1863:BO1863" si="1234">IF(OR(M2002="NS",Y1263="NS",AB1263="NS"),0,IF(AND(M2002="NA",Y1263="NA",AB1263="NA"),0,IF(M2002&gt;=SUM(Y1263,AB1263),0,1)))</f>
        <v>0</v>
      </c>
      <c r="BN1863" s="422">
        <f t="shared" si="1234"/>
        <v>0</v>
      </c>
      <c r="BO1863" s="567">
        <f t="shared" si="1234"/>
        <v>0</v>
      </c>
      <c r="BP1863" s="338">
        <f t="shared" si="1050"/>
        <v>0</v>
      </c>
      <c r="BQ1863" s="294" t="str">
        <f>IF(BP1863=0,"",
IF(SUM($BP$1756:BP1863)=1,BR1863,
IF($BP$1877&gt;SUM($BP$1756:BP1863),_xlfn.CONCAT(", ",BR1863),
IF($BP$1877=SUM($BP$1756:BP1863),_xlfn.CONCAT(" y ",BR1863)))))</f>
        <v/>
      </c>
      <c r="BR1863" s="89" t="s">
        <v>5298</v>
      </c>
      <c r="BS1863" s="560">
        <f t="shared" si="1051"/>
        <v>0</v>
      </c>
      <c r="BT1863" s="575">
        <f t="shared" si="1052"/>
        <v>0</v>
      </c>
      <c r="BU1863" s="572">
        <f t="shared" si="1053"/>
        <v>0</v>
      </c>
      <c r="BV1863" s="560">
        <f t="shared" si="1054"/>
        <v>0</v>
      </c>
      <c r="BW1863" s="575">
        <f t="shared" si="1055"/>
        <v>0</v>
      </c>
      <c r="BX1863" s="572">
        <f t="shared" si="1056"/>
        <v>0</v>
      </c>
      <c r="BY1863" s="560">
        <f t="shared" si="1057"/>
        <v>0</v>
      </c>
      <c r="BZ1863" s="575">
        <f t="shared" si="1058"/>
        <v>0</v>
      </c>
      <c r="CA1863" s="572">
        <f t="shared" si="1059"/>
        <v>0</v>
      </c>
      <c r="CB1863" s="560">
        <f t="shared" si="1060"/>
        <v>0</v>
      </c>
      <c r="CC1863" s="575">
        <f t="shared" si="1061"/>
        <v>0</v>
      </c>
      <c r="CD1863" s="572">
        <f t="shared" si="1062"/>
        <v>0</v>
      </c>
      <c r="CE1863" s="560">
        <f t="shared" si="1063"/>
        <v>0</v>
      </c>
      <c r="CF1863" s="575">
        <f t="shared" si="1064"/>
        <v>0</v>
      </c>
      <c r="CG1863" s="572">
        <f t="shared" si="1065"/>
        <v>0</v>
      </c>
      <c r="CH1863" s="560">
        <f t="shared" si="1066"/>
        <v>0</v>
      </c>
      <c r="CI1863" s="575">
        <f t="shared" si="1067"/>
        <v>0</v>
      </c>
      <c r="CJ1863" s="572">
        <f t="shared" si="1068"/>
        <v>0</v>
      </c>
      <c r="CK1863" s="560">
        <f t="shared" si="1069"/>
        <v>0</v>
      </c>
      <c r="CL1863" s="575">
        <f t="shared" si="1070"/>
        <v>0</v>
      </c>
      <c r="CM1863" s="572">
        <f t="shared" si="1071"/>
        <v>0</v>
      </c>
      <c r="CN1863" s="560">
        <f t="shared" si="1072"/>
        <v>0</v>
      </c>
      <c r="CO1863" s="575">
        <f t="shared" si="1073"/>
        <v>0</v>
      </c>
      <c r="CP1863" s="572">
        <f t="shared" si="1074"/>
        <v>0</v>
      </c>
      <c r="CQ1863" s="560">
        <f t="shared" si="1075"/>
        <v>0</v>
      </c>
      <c r="CR1863" s="575">
        <f t="shared" si="1076"/>
        <v>0</v>
      </c>
      <c r="CS1863" s="572">
        <f t="shared" si="1077"/>
        <v>0</v>
      </c>
      <c r="CT1863" s="560">
        <f t="shared" si="1078"/>
        <v>0</v>
      </c>
      <c r="CU1863" s="575">
        <f t="shared" si="1079"/>
        <v>0</v>
      </c>
      <c r="CV1863" s="572">
        <f t="shared" si="1080"/>
        <v>0</v>
      </c>
      <c r="CW1863" s="560">
        <f t="shared" si="1081"/>
        <v>0</v>
      </c>
      <c r="CX1863" s="575">
        <f t="shared" si="1082"/>
        <v>0</v>
      </c>
      <c r="CY1863" s="572">
        <f t="shared" si="1083"/>
        <v>0</v>
      </c>
      <c r="CZ1863" s="293">
        <f t="shared" si="1084"/>
        <v>0</v>
      </c>
      <c r="DA1863" s="294" t="str">
        <f>IF(CZ1863=0,"",
IF(SUM($CZ$1756:CZ1863)=1,DB1863,
IF($CZ$1877&gt;SUM($CZ$1756:CZ1863),_xlfn.CONCAT(", ",DB1863),
IF($CZ$1877=SUM($CZ$1756:CZ1863),_xlfn.CONCAT(" y ",DB1863)))))</f>
        <v/>
      </c>
      <c r="DB1863" s="89" t="s">
        <v>5298</v>
      </c>
    </row>
    <row r="1864" spans="1:106" ht="15" customHeight="1">
      <c r="A1864" s="64"/>
      <c r="B1864" s="11"/>
      <c r="C1864" s="61" t="s">
        <v>5299</v>
      </c>
      <c r="D1864" s="1020" t="str">
        <f>IF(CNGE_2025_M1_Secc5_Sub1!$D138="","",CNGE_2025_M1_Secc5_Sub1!$D138)</f>
        <v/>
      </c>
      <c r="E1864" s="889"/>
      <c r="F1864" s="889"/>
      <c r="G1864" s="889"/>
      <c r="H1864" s="889"/>
      <c r="I1864" s="889"/>
      <c r="J1864" s="889"/>
      <c r="K1864" s="889"/>
      <c r="L1864" s="890"/>
      <c r="M1864" s="818"/>
      <c r="N1864" s="818"/>
      <c r="O1864" s="818"/>
      <c r="P1864" s="818"/>
      <c r="Q1864" s="818"/>
      <c r="R1864" s="818"/>
      <c r="S1864" s="818"/>
      <c r="T1864" s="818"/>
      <c r="U1864" s="818"/>
      <c r="V1864" s="818"/>
      <c r="W1864" s="818"/>
      <c r="X1864" s="818"/>
      <c r="Y1864" s="818"/>
      <c r="Z1864" s="818"/>
      <c r="AA1864" s="818"/>
      <c r="AB1864" s="818"/>
      <c r="AC1864" s="818"/>
      <c r="AD1864" s="818"/>
      <c r="AI1864">
        <f t="shared" si="1175"/>
        <v>0</v>
      </c>
      <c r="AJ1864">
        <f t="shared" si="1176"/>
        <v>0</v>
      </c>
      <c r="AK1864">
        <f t="shared" si="1177"/>
        <v>0</v>
      </c>
      <c r="AL1864">
        <f t="shared" si="1178"/>
        <v>0</v>
      </c>
      <c r="AM1864">
        <f t="shared" si="1179"/>
        <v>0</v>
      </c>
      <c r="AN1864">
        <f t="shared" si="1180"/>
        <v>0</v>
      </c>
      <c r="AO1864">
        <f t="shared" si="1181"/>
        <v>0</v>
      </c>
      <c r="AP1864">
        <f t="shared" si="1182"/>
        <v>0</v>
      </c>
      <c r="AQ1864">
        <f t="shared" si="1183"/>
        <v>0</v>
      </c>
      <c r="AR1864">
        <f t="shared" si="1184"/>
        <v>0</v>
      </c>
      <c r="AS1864">
        <f t="shared" si="1185"/>
        <v>0</v>
      </c>
      <c r="AT1864">
        <f t="shared" si="1186"/>
        <v>0</v>
      </c>
      <c r="AU1864">
        <f t="shared" si="1187"/>
        <v>0</v>
      </c>
      <c r="AV1864">
        <f t="shared" si="1188"/>
        <v>0</v>
      </c>
      <c r="AW1864">
        <f t="shared" si="1189"/>
        <v>0</v>
      </c>
      <c r="AX1864">
        <f t="shared" si="1190"/>
        <v>0</v>
      </c>
      <c r="AY1864">
        <f t="shared" si="1191"/>
        <v>0</v>
      </c>
      <c r="AZ1864">
        <f t="shared" si="1192"/>
        <v>0</v>
      </c>
      <c r="BA1864">
        <f t="shared" si="1193"/>
        <v>0</v>
      </c>
      <c r="BB1864">
        <f t="shared" si="1194"/>
        <v>0</v>
      </c>
      <c r="BC1864">
        <f t="shared" si="1195"/>
        <v>0</v>
      </c>
      <c r="BD1864">
        <f t="shared" si="1196"/>
        <v>0</v>
      </c>
      <c r="BE1864">
        <f t="shared" si="1197"/>
        <v>0</v>
      </c>
      <c r="BF1864">
        <f t="shared" si="1198"/>
        <v>0</v>
      </c>
      <c r="BG1864" s="558">
        <f t="shared" ref="BG1864:BI1864" si="1235">IF(OR(M1737="NS",M2003="NS",S1264="NS"),0,IF(AND(M1737="NA",M2003="NA",S1264="NA"),0,IF(SUM(M1737,M2003)&gt;=S1264,0,1)))</f>
        <v>0</v>
      </c>
      <c r="BH1864" s="562">
        <f t="shared" si="1235"/>
        <v>0</v>
      </c>
      <c r="BI1864" s="560">
        <f t="shared" si="1235"/>
        <v>0</v>
      </c>
      <c r="BJ1864" s="564">
        <f t="shared" ref="BJ1864:BL1864" si="1236">IF(OR(M1737="NS",V1264="NS",AB1264="NS"),0,IF(AND(M1737="NA",V1264="NA",AB1264="NA"),0,IF(M1737&gt;=SUM(V1264,AB1264),0,1)))</f>
        <v>0</v>
      </c>
      <c r="BK1864" s="366">
        <f t="shared" si="1236"/>
        <v>0</v>
      </c>
      <c r="BL1864" s="465">
        <f t="shared" si="1236"/>
        <v>0</v>
      </c>
      <c r="BM1864" s="565">
        <f t="shared" ref="BM1864:BO1864" si="1237">IF(OR(M2003="NS",Y1264="NS",AB1264="NS"),0,IF(AND(M2003="NA",Y1264="NA",AB1264="NA"),0,IF(M2003&gt;=SUM(Y1264,AB1264),0,1)))</f>
        <v>0</v>
      </c>
      <c r="BN1864" s="422">
        <f t="shared" si="1237"/>
        <v>0</v>
      </c>
      <c r="BO1864" s="567">
        <f t="shared" si="1237"/>
        <v>0</v>
      </c>
      <c r="BP1864" s="338">
        <f t="shared" si="1050"/>
        <v>0</v>
      </c>
      <c r="BQ1864" s="294" t="str">
        <f>IF(BP1864=0,"",
IF(SUM($BP$1756:BP1864)=1,BR1864,
IF($BP$1877&gt;SUM($BP$1756:BP1864),_xlfn.CONCAT(", ",BR1864),
IF($BP$1877=SUM($BP$1756:BP1864),_xlfn.CONCAT(" y ",BR1864)))))</f>
        <v/>
      </c>
      <c r="BR1864" s="89" t="s">
        <v>5300</v>
      </c>
      <c r="BS1864" s="560">
        <f t="shared" si="1051"/>
        <v>0</v>
      </c>
      <c r="BT1864" s="575">
        <f t="shared" si="1052"/>
        <v>0</v>
      </c>
      <c r="BU1864" s="572">
        <f t="shared" si="1053"/>
        <v>0</v>
      </c>
      <c r="BV1864" s="560">
        <f t="shared" si="1054"/>
        <v>0</v>
      </c>
      <c r="BW1864" s="575">
        <f t="shared" si="1055"/>
        <v>0</v>
      </c>
      <c r="BX1864" s="572">
        <f t="shared" si="1056"/>
        <v>0</v>
      </c>
      <c r="BY1864" s="560">
        <f t="shared" si="1057"/>
        <v>0</v>
      </c>
      <c r="BZ1864" s="575">
        <f t="shared" si="1058"/>
        <v>0</v>
      </c>
      <c r="CA1864" s="572">
        <f t="shared" si="1059"/>
        <v>0</v>
      </c>
      <c r="CB1864" s="560">
        <f t="shared" si="1060"/>
        <v>0</v>
      </c>
      <c r="CC1864" s="575">
        <f t="shared" si="1061"/>
        <v>0</v>
      </c>
      <c r="CD1864" s="572">
        <f t="shared" si="1062"/>
        <v>0</v>
      </c>
      <c r="CE1864" s="560">
        <f t="shared" si="1063"/>
        <v>0</v>
      </c>
      <c r="CF1864" s="575">
        <f t="shared" si="1064"/>
        <v>0</v>
      </c>
      <c r="CG1864" s="572">
        <f t="shared" si="1065"/>
        <v>0</v>
      </c>
      <c r="CH1864" s="560">
        <f t="shared" si="1066"/>
        <v>0</v>
      </c>
      <c r="CI1864" s="575">
        <f t="shared" si="1067"/>
        <v>0</v>
      </c>
      <c r="CJ1864" s="572">
        <f t="shared" si="1068"/>
        <v>0</v>
      </c>
      <c r="CK1864" s="560">
        <f t="shared" si="1069"/>
        <v>0</v>
      </c>
      <c r="CL1864" s="575">
        <f t="shared" si="1070"/>
        <v>0</v>
      </c>
      <c r="CM1864" s="572">
        <f t="shared" si="1071"/>
        <v>0</v>
      </c>
      <c r="CN1864" s="560">
        <f t="shared" si="1072"/>
        <v>0</v>
      </c>
      <c r="CO1864" s="575">
        <f t="shared" si="1073"/>
        <v>0</v>
      </c>
      <c r="CP1864" s="572">
        <f t="shared" si="1074"/>
        <v>0</v>
      </c>
      <c r="CQ1864" s="560">
        <f t="shared" si="1075"/>
        <v>0</v>
      </c>
      <c r="CR1864" s="575">
        <f t="shared" si="1076"/>
        <v>0</v>
      </c>
      <c r="CS1864" s="572">
        <f t="shared" si="1077"/>
        <v>0</v>
      </c>
      <c r="CT1864" s="560">
        <f t="shared" si="1078"/>
        <v>0</v>
      </c>
      <c r="CU1864" s="575">
        <f t="shared" si="1079"/>
        <v>0</v>
      </c>
      <c r="CV1864" s="572">
        <f t="shared" si="1080"/>
        <v>0</v>
      </c>
      <c r="CW1864" s="560">
        <f t="shared" si="1081"/>
        <v>0</v>
      </c>
      <c r="CX1864" s="575">
        <f t="shared" si="1082"/>
        <v>0</v>
      </c>
      <c r="CY1864" s="572">
        <f t="shared" si="1083"/>
        <v>0</v>
      </c>
      <c r="CZ1864" s="293">
        <f t="shared" si="1084"/>
        <v>0</v>
      </c>
      <c r="DA1864" s="294" t="str">
        <f>IF(CZ1864=0,"",
IF(SUM($CZ$1756:CZ1864)=1,DB1864,
IF($CZ$1877&gt;SUM($CZ$1756:CZ1864),_xlfn.CONCAT(", ",DB1864),
IF($CZ$1877=SUM($CZ$1756:CZ1864),_xlfn.CONCAT(" y ",DB1864)))))</f>
        <v/>
      </c>
      <c r="DB1864" s="89" t="s">
        <v>5300</v>
      </c>
    </row>
    <row r="1865" spans="1:106" ht="15" customHeight="1">
      <c r="A1865" s="64"/>
      <c r="B1865" s="11"/>
      <c r="C1865" s="61" t="s">
        <v>5301</v>
      </c>
      <c r="D1865" s="1020" t="str">
        <f>IF(CNGE_2025_M1_Secc5_Sub1!$D139="","",CNGE_2025_M1_Secc5_Sub1!$D139)</f>
        <v/>
      </c>
      <c r="E1865" s="889"/>
      <c r="F1865" s="889"/>
      <c r="G1865" s="889"/>
      <c r="H1865" s="889"/>
      <c r="I1865" s="889"/>
      <c r="J1865" s="889"/>
      <c r="K1865" s="889"/>
      <c r="L1865" s="890"/>
      <c r="M1865" s="818"/>
      <c r="N1865" s="818"/>
      <c r="O1865" s="818"/>
      <c r="P1865" s="818"/>
      <c r="Q1865" s="818"/>
      <c r="R1865" s="818"/>
      <c r="S1865" s="818"/>
      <c r="T1865" s="818"/>
      <c r="U1865" s="818"/>
      <c r="V1865" s="818"/>
      <c r="W1865" s="818"/>
      <c r="X1865" s="818"/>
      <c r="Y1865" s="818"/>
      <c r="Z1865" s="818"/>
      <c r="AA1865" s="818"/>
      <c r="AB1865" s="818"/>
      <c r="AC1865" s="818"/>
      <c r="AD1865" s="818"/>
      <c r="AI1865">
        <f t="shared" si="1175"/>
        <v>0</v>
      </c>
      <c r="AJ1865">
        <f t="shared" si="1176"/>
        <v>0</v>
      </c>
      <c r="AK1865">
        <f t="shared" si="1177"/>
        <v>0</v>
      </c>
      <c r="AL1865">
        <f t="shared" si="1178"/>
        <v>0</v>
      </c>
      <c r="AM1865">
        <f t="shared" si="1179"/>
        <v>0</v>
      </c>
      <c r="AN1865">
        <f t="shared" si="1180"/>
        <v>0</v>
      </c>
      <c r="AO1865">
        <f t="shared" si="1181"/>
        <v>0</v>
      </c>
      <c r="AP1865">
        <f t="shared" si="1182"/>
        <v>0</v>
      </c>
      <c r="AQ1865">
        <f t="shared" si="1183"/>
        <v>0</v>
      </c>
      <c r="AR1865">
        <f t="shared" si="1184"/>
        <v>0</v>
      </c>
      <c r="AS1865">
        <f t="shared" si="1185"/>
        <v>0</v>
      </c>
      <c r="AT1865">
        <f t="shared" si="1186"/>
        <v>0</v>
      </c>
      <c r="AU1865">
        <f t="shared" si="1187"/>
        <v>0</v>
      </c>
      <c r="AV1865">
        <f t="shared" si="1188"/>
        <v>0</v>
      </c>
      <c r="AW1865">
        <f t="shared" si="1189"/>
        <v>0</v>
      </c>
      <c r="AX1865">
        <f t="shared" si="1190"/>
        <v>0</v>
      </c>
      <c r="AY1865">
        <f t="shared" si="1191"/>
        <v>0</v>
      </c>
      <c r="AZ1865">
        <f t="shared" si="1192"/>
        <v>0</v>
      </c>
      <c r="BA1865">
        <f t="shared" si="1193"/>
        <v>0</v>
      </c>
      <c r="BB1865">
        <f t="shared" si="1194"/>
        <v>0</v>
      </c>
      <c r="BC1865">
        <f t="shared" si="1195"/>
        <v>0</v>
      </c>
      <c r="BD1865">
        <f t="shared" si="1196"/>
        <v>0</v>
      </c>
      <c r="BE1865">
        <f t="shared" si="1197"/>
        <v>0</v>
      </c>
      <c r="BF1865">
        <f t="shared" si="1198"/>
        <v>0</v>
      </c>
      <c r="BG1865" s="558">
        <f t="shared" ref="BG1865:BI1865" si="1238">IF(OR(M1738="NS",M2004="NS",S1265="NS"),0,IF(AND(M1738="NA",M2004="NA",S1265="NA"),0,IF(SUM(M1738,M2004)&gt;=S1265,0,1)))</f>
        <v>0</v>
      </c>
      <c r="BH1865" s="562">
        <f t="shared" si="1238"/>
        <v>0</v>
      </c>
      <c r="BI1865" s="560">
        <f t="shared" si="1238"/>
        <v>0</v>
      </c>
      <c r="BJ1865" s="564">
        <f t="shared" ref="BJ1865:BL1865" si="1239">IF(OR(M1738="NS",V1265="NS",AB1265="NS"),0,IF(AND(M1738="NA",V1265="NA",AB1265="NA"),0,IF(M1738&gt;=SUM(V1265,AB1265),0,1)))</f>
        <v>0</v>
      </c>
      <c r="BK1865" s="366">
        <f t="shared" si="1239"/>
        <v>0</v>
      </c>
      <c r="BL1865" s="465">
        <f t="shared" si="1239"/>
        <v>0</v>
      </c>
      <c r="BM1865" s="565">
        <f t="shared" ref="BM1865:BO1865" si="1240">IF(OR(M2004="NS",Y1265="NS",AB1265="NS"),0,IF(AND(M2004="NA",Y1265="NA",AB1265="NA"),0,IF(M2004&gt;=SUM(Y1265,AB1265),0,1)))</f>
        <v>0</v>
      </c>
      <c r="BN1865" s="422">
        <f t="shared" si="1240"/>
        <v>0</v>
      </c>
      <c r="BO1865" s="567">
        <f t="shared" si="1240"/>
        <v>0</v>
      </c>
      <c r="BP1865" s="338">
        <f t="shared" si="1050"/>
        <v>0</v>
      </c>
      <c r="BQ1865" s="294" t="str">
        <f>IF(BP1865=0,"",
IF(SUM($BP$1756:BP1865)=1,BR1865,
IF($BP$1877&gt;SUM($BP$1756:BP1865),_xlfn.CONCAT(", ",BR1865),
IF($BP$1877=SUM($BP$1756:BP1865),_xlfn.CONCAT(" y ",BR1865)))))</f>
        <v/>
      </c>
      <c r="BR1865" s="89" t="s">
        <v>5302</v>
      </c>
      <c r="BS1865" s="560">
        <f t="shared" si="1051"/>
        <v>0</v>
      </c>
      <c r="BT1865" s="575">
        <f t="shared" si="1052"/>
        <v>0</v>
      </c>
      <c r="BU1865" s="572">
        <f t="shared" si="1053"/>
        <v>0</v>
      </c>
      <c r="BV1865" s="560">
        <f t="shared" si="1054"/>
        <v>0</v>
      </c>
      <c r="BW1865" s="575">
        <f t="shared" si="1055"/>
        <v>0</v>
      </c>
      <c r="BX1865" s="572">
        <f t="shared" si="1056"/>
        <v>0</v>
      </c>
      <c r="BY1865" s="560">
        <f t="shared" si="1057"/>
        <v>0</v>
      </c>
      <c r="BZ1865" s="575">
        <f t="shared" si="1058"/>
        <v>0</v>
      </c>
      <c r="CA1865" s="572">
        <f t="shared" si="1059"/>
        <v>0</v>
      </c>
      <c r="CB1865" s="560">
        <f t="shared" si="1060"/>
        <v>0</v>
      </c>
      <c r="CC1865" s="575">
        <f t="shared" si="1061"/>
        <v>0</v>
      </c>
      <c r="CD1865" s="572">
        <f t="shared" si="1062"/>
        <v>0</v>
      </c>
      <c r="CE1865" s="560">
        <f t="shared" si="1063"/>
        <v>0</v>
      </c>
      <c r="CF1865" s="575">
        <f t="shared" si="1064"/>
        <v>0</v>
      </c>
      <c r="CG1865" s="572">
        <f t="shared" si="1065"/>
        <v>0</v>
      </c>
      <c r="CH1865" s="560">
        <f t="shared" si="1066"/>
        <v>0</v>
      </c>
      <c r="CI1865" s="575">
        <f t="shared" si="1067"/>
        <v>0</v>
      </c>
      <c r="CJ1865" s="572">
        <f t="shared" si="1068"/>
        <v>0</v>
      </c>
      <c r="CK1865" s="560">
        <f t="shared" si="1069"/>
        <v>0</v>
      </c>
      <c r="CL1865" s="575">
        <f t="shared" si="1070"/>
        <v>0</v>
      </c>
      <c r="CM1865" s="572">
        <f t="shared" si="1071"/>
        <v>0</v>
      </c>
      <c r="CN1865" s="560">
        <f t="shared" si="1072"/>
        <v>0</v>
      </c>
      <c r="CO1865" s="575">
        <f t="shared" si="1073"/>
        <v>0</v>
      </c>
      <c r="CP1865" s="572">
        <f t="shared" si="1074"/>
        <v>0</v>
      </c>
      <c r="CQ1865" s="560">
        <f t="shared" si="1075"/>
        <v>0</v>
      </c>
      <c r="CR1865" s="575">
        <f t="shared" si="1076"/>
        <v>0</v>
      </c>
      <c r="CS1865" s="572">
        <f t="shared" si="1077"/>
        <v>0</v>
      </c>
      <c r="CT1865" s="560">
        <f t="shared" si="1078"/>
        <v>0</v>
      </c>
      <c r="CU1865" s="575">
        <f t="shared" si="1079"/>
        <v>0</v>
      </c>
      <c r="CV1865" s="572">
        <f t="shared" si="1080"/>
        <v>0</v>
      </c>
      <c r="CW1865" s="560">
        <f t="shared" si="1081"/>
        <v>0</v>
      </c>
      <c r="CX1865" s="575">
        <f t="shared" si="1082"/>
        <v>0</v>
      </c>
      <c r="CY1865" s="572">
        <f t="shared" si="1083"/>
        <v>0</v>
      </c>
      <c r="CZ1865" s="293">
        <f t="shared" si="1084"/>
        <v>0</v>
      </c>
      <c r="DA1865" s="294" t="str">
        <f>IF(CZ1865=0,"",
IF(SUM($CZ$1756:CZ1865)=1,DB1865,
IF($CZ$1877&gt;SUM($CZ$1756:CZ1865),_xlfn.CONCAT(", ",DB1865),
IF($CZ$1877=SUM($CZ$1756:CZ1865),_xlfn.CONCAT(" y ",DB1865)))))</f>
        <v/>
      </c>
      <c r="DB1865" s="89" t="s">
        <v>5302</v>
      </c>
    </row>
    <row r="1866" spans="1:106" ht="15" customHeight="1">
      <c r="A1866" s="64"/>
      <c r="B1866" s="11"/>
      <c r="C1866" s="61" t="s">
        <v>5303</v>
      </c>
      <c r="D1866" s="1020" t="str">
        <f>IF(CNGE_2025_M1_Secc5_Sub1!$D140="","",CNGE_2025_M1_Secc5_Sub1!$D140)</f>
        <v/>
      </c>
      <c r="E1866" s="889"/>
      <c r="F1866" s="889"/>
      <c r="G1866" s="889"/>
      <c r="H1866" s="889"/>
      <c r="I1866" s="889"/>
      <c r="J1866" s="889"/>
      <c r="K1866" s="889"/>
      <c r="L1866" s="890"/>
      <c r="M1866" s="818"/>
      <c r="N1866" s="818"/>
      <c r="O1866" s="818"/>
      <c r="P1866" s="818"/>
      <c r="Q1866" s="818"/>
      <c r="R1866" s="818"/>
      <c r="S1866" s="818"/>
      <c r="T1866" s="818"/>
      <c r="U1866" s="818"/>
      <c r="V1866" s="818"/>
      <c r="W1866" s="818"/>
      <c r="X1866" s="818"/>
      <c r="Y1866" s="818"/>
      <c r="Z1866" s="818"/>
      <c r="AA1866" s="818"/>
      <c r="AB1866" s="818"/>
      <c r="AC1866" s="818"/>
      <c r="AD1866" s="818"/>
      <c r="AI1866">
        <f t="shared" si="1175"/>
        <v>0</v>
      </c>
      <c r="AJ1866">
        <f t="shared" si="1176"/>
        <v>0</v>
      </c>
      <c r="AK1866">
        <f t="shared" si="1177"/>
        <v>0</v>
      </c>
      <c r="AL1866">
        <f t="shared" si="1178"/>
        <v>0</v>
      </c>
      <c r="AM1866">
        <f t="shared" si="1179"/>
        <v>0</v>
      </c>
      <c r="AN1866">
        <f t="shared" si="1180"/>
        <v>0</v>
      </c>
      <c r="AO1866">
        <f t="shared" si="1181"/>
        <v>0</v>
      </c>
      <c r="AP1866">
        <f t="shared" si="1182"/>
        <v>0</v>
      </c>
      <c r="AQ1866">
        <f t="shared" si="1183"/>
        <v>0</v>
      </c>
      <c r="AR1866">
        <f t="shared" si="1184"/>
        <v>0</v>
      </c>
      <c r="AS1866">
        <f t="shared" si="1185"/>
        <v>0</v>
      </c>
      <c r="AT1866">
        <f t="shared" si="1186"/>
        <v>0</v>
      </c>
      <c r="AU1866">
        <f t="shared" si="1187"/>
        <v>0</v>
      </c>
      <c r="AV1866">
        <f t="shared" si="1188"/>
        <v>0</v>
      </c>
      <c r="AW1866">
        <f t="shared" si="1189"/>
        <v>0</v>
      </c>
      <c r="AX1866">
        <f t="shared" si="1190"/>
        <v>0</v>
      </c>
      <c r="AY1866">
        <f t="shared" si="1191"/>
        <v>0</v>
      </c>
      <c r="AZ1866">
        <f t="shared" si="1192"/>
        <v>0</v>
      </c>
      <c r="BA1866">
        <f t="shared" si="1193"/>
        <v>0</v>
      </c>
      <c r="BB1866">
        <f t="shared" si="1194"/>
        <v>0</v>
      </c>
      <c r="BC1866">
        <f t="shared" si="1195"/>
        <v>0</v>
      </c>
      <c r="BD1866">
        <f t="shared" si="1196"/>
        <v>0</v>
      </c>
      <c r="BE1866">
        <f t="shared" si="1197"/>
        <v>0</v>
      </c>
      <c r="BF1866">
        <f t="shared" si="1198"/>
        <v>0</v>
      </c>
      <c r="BG1866" s="558">
        <f t="shared" ref="BG1866:BI1866" si="1241">IF(OR(M1739="NS",M2005="NS",S1266="NS"),0,IF(AND(M1739="NA",M2005="NA",S1266="NA"),0,IF(SUM(M1739,M2005)&gt;=S1266,0,1)))</f>
        <v>0</v>
      </c>
      <c r="BH1866" s="562">
        <f t="shared" si="1241"/>
        <v>0</v>
      </c>
      <c r="BI1866" s="560">
        <f t="shared" si="1241"/>
        <v>0</v>
      </c>
      <c r="BJ1866" s="564">
        <f t="shared" ref="BJ1866:BL1866" si="1242">IF(OR(M1739="NS",V1266="NS",AB1266="NS"),0,IF(AND(M1739="NA",V1266="NA",AB1266="NA"),0,IF(M1739&gt;=SUM(V1266,AB1266),0,1)))</f>
        <v>0</v>
      </c>
      <c r="BK1866" s="366">
        <f t="shared" si="1242"/>
        <v>0</v>
      </c>
      <c r="BL1866" s="465">
        <f t="shared" si="1242"/>
        <v>0</v>
      </c>
      <c r="BM1866" s="565">
        <f t="shared" ref="BM1866:BO1866" si="1243">IF(OR(M2005="NS",Y1266="NS",AB1266="NS"),0,IF(AND(M2005="NA",Y1266="NA",AB1266="NA"),0,IF(M2005&gt;=SUM(Y1266,AB1266),0,1)))</f>
        <v>0</v>
      </c>
      <c r="BN1866" s="422">
        <f t="shared" si="1243"/>
        <v>0</v>
      </c>
      <c r="BO1866" s="567">
        <f t="shared" si="1243"/>
        <v>0</v>
      </c>
      <c r="BP1866" s="338">
        <f t="shared" si="1050"/>
        <v>0</v>
      </c>
      <c r="BQ1866" s="294" t="str">
        <f>IF(BP1866=0,"",
IF(SUM($BP$1756:BP1866)=1,BR1866,
IF($BP$1877&gt;SUM($BP$1756:BP1866),_xlfn.CONCAT(", ",BR1866),
IF($BP$1877=SUM($BP$1756:BP1866),_xlfn.CONCAT(" y ",BR1866)))))</f>
        <v/>
      </c>
      <c r="BR1866" s="89" t="s">
        <v>5304</v>
      </c>
      <c r="BS1866" s="560">
        <f t="shared" si="1051"/>
        <v>0</v>
      </c>
      <c r="BT1866" s="575">
        <f t="shared" si="1052"/>
        <v>0</v>
      </c>
      <c r="BU1866" s="572">
        <f t="shared" si="1053"/>
        <v>0</v>
      </c>
      <c r="BV1866" s="560">
        <f t="shared" si="1054"/>
        <v>0</v>
      </c>
      <c r="BW1866" s="575">
        <f t="shared" si="1055"/>
        <v>0</v>
      </c>
      <c r="BX1866" s="572">
        <f t="shared" si="1056"/>
        <v>0</v>
      </c>
      <c r="BY1866" s="560">
        <f t="shared" si="1057"/>
        <v>0</v>
      </c>
      <c r="BZ1866" s="575">
        <f t="shared" si="1058"/>
        <v>0</v>
      </c>
      <c r="CA1866" s="572">
        <f t="shared" si="1059"/>
        <v>0</v>
      </c>
      <c r="CB1866" s="560">
        <f t="shared" si="1060"/>
        <v>0</v>
      </c>
      <c r="CC1866" s="575">
        <f t="shared" si="1061"/>
        <v>0</v>
      </c>
      <c r="CD1866" s="572">
        <f t="shared" si="1062"/>
        <v>0</v>
      </c>
      <c r="CE1866" s="560">
        <f t="shared" si="1063"/>
        <v>0</v>
      </c>
      <c r="CF1866" s="575">
        <f t="shared" si="1064"/>
        <v>0</v>
      </c>
      <c r="CG1866" s="572">
        <f t="shared" si="1065"/>
        <v>0</v>
      </c>
      <c r="CH1866" s="560">
        <f t="shared" si="1066"/>
        <v>0</v>
      </c>
      <c r="CI1866" s="575">
        <f t="shared" si="1067"/>
        <v>0</v>
      </c>
      <c r="CJ1866" s="572">
        <f t="shared" si="1068"/>
        <v>0</v>
      </c>
      <c r="CK1866" s="560">
        <f t="shared" si="1069"/>
        <v>0</v>
      </c>
      <c r="CL1866" s="575">
        <f t="shared" si="1070"/>
        <v>0</v>
      </c>
      <c r="CM1866" s="572">
        <f t="shared" si="1071"/>
        <v>0</v>
      </c>
      <c r="CN1866" s="560">
        <f t="shared" si="1072"/>
        <v>0</v>
      </c>
      <c r="CO1866" s="575">
        <f t="shared" si="1073"/>
        <v>0</v>
      </c>
      <c r="CP1866" s="572">
        <f t="shared" si="1074"/>
        <v>0</v>
      </c>
      <c r="CQ1866" s="560">
        <f t="shared" si="1075"/>
        <v>0</v>
      </c>
      <c r="CR1866" s="575">
        <f t="shared" si="1076"/>
        <v>0</v>
      </c>
      <c r="CS1866" s="572">
        <f t="shared" si="1077"/>
        <v>0</v>
      </c>
      <c r="CT1866" s="560">
        <f t="shared" si="1078"/>
        <v>0</v>
      </c>
      <c r="CU1866" s="575">
        <f t="shared" si="1079"/>
        <v>0</v>
      </c>
      <c r="CV1866" s="572">
        <f t="shared" si="1080"/>
        <v>0</v>
      </c>
      <c r="CW1866" s="560">
        <f t="shared" si="1081"/>
        <v>0</v>
      </c>
      <c r="CX1866" s="575">
        <f t="shared" si="1082"/>
        <v>0</v>
      </c>
      <c r="CY1866" s="572">
        <f t="shared" si="1083"/>
        <v>0</v>
      </c>
      <c r="CZ1866" s="293">
        <f t="shared" si="1084"/>
        <v>0</v>
      </c>
      <c r="DA1866" s="294" t="str">
        <f>IF(CZ1866=0,"",
IF(SUM($CZ$1756:CZ1866)=1,DB1866,
IF($CZ$1877&gt;SUM($CZ$1756:CZ1866),_xlfn.CONCAT(", ",DB1866),
IF($CZ$1877=SUM($CZ$1756:CZ1866),_xlfn.CONCAT(" y ",DB1866)))))</f>
        <v/>
      </c>
      <c r="DB1866" s="89" t="s">
        <v>5304</v>
      </c>
    </row>
    <row r="1867" spans="1:106" ht="15" customHeight="1">
      <c r="A1867" s="64"/>
      <c r="B1867" s="11"/>
      <c r="C1867" s="61" t="s">
        <v>5305</v>
      </c>
      <c r="D1867" s="1020" t="str">
        <f>IF(CNGE_2025_M1_Secc5_Sub1!$D141="","",CNGE_2025_M1_Secc5_Sub1!$D141)</f>
        <v/>
      </c>
      <c r="E1867" s="889"/>
      <c r="F1867" s="889"/>
      <c r="G1867" s="889"/>
      <c r="H1867" s="889"/>
      <c r="I1867" s="889"/>
      <c r="J1867" s="889"/>
      <c r="K1867" s="889"/>
      <c r="L1867" s="890"/>
      <c r="M1867" s="818"/>
      <c r="N1867" s="818"/>
      <c r="O1867" s="818"/>
      <c r="P1867" s="818"/>
      <c r="Q1867" s="818"/>
      <c r="R1867" s="818"/>
      <c r="S1867" s="818"/>
      <c r="T1867" s="818"/>
      <c r="U1867" s="818"/>
      <c r="V1867" s="818"/>
      <c r="W1867" s="818"/>
      <c r="X1867" s="818"/>
      <c r="Y1867" s="818"/>
      <c r="Z1867" s="818"/>
      <c r="AA1867" s="818"/>
      <c r="AB1867" s="818"/>
      <c r="AC1867" s="818"/>
      <c r="AD1867" s="818"/>
      <c r="AI1867">
        <f t="shared" si="1175"/>
        <v>0</v>
      </c>
      <c r="AJ1867">
        <f t="shared" si="1176"/>
        <v>0</v>
      </c>
      <c r="AK1867">
        <f t="shared" si="1177"/>
        <v>0</v>
      </c>
      <c r="AL1867">
        <f t="shared" si="1178"/>
        <v>0</v>
      </c>
      <c r="AM1867">
        <f t="shared" si="1179"/>
        <v>0</v>
      </c>
      <c r="AN1867">
        <f t="shared" si="1180"/>
        <v>0</v>
      </c>
      <c r="AO1867">
        <f t="shared" si="1181"/>
        <v>0</v>
      </c>
      <c r="AP1867">
        <f t="shared" si="1182"/>
        <v>0</v>
      </c>
      <c r="AQ1867">
        <f t="shared" si="1183"/>
        <v>0</v>
      </c>
      <c r="AR1867">
        <f t="shared" si="1184"/>
        <v>0</v>
      </c>
      <c r="AS1867">
        <f t="shared" si="1185"/>
        <v>0</v>
      </c>
      <c r="AT1867">
        <f t="shared" si="1186"/>
        <v>0</v>
      </c>
      <c r="AU1867">
        <f t="shared" si="1187"/>
        <v>0</v>
      </c>
      <c r="AV1867">
        <f t="shared" si="1188"/>
        <v>0</v>
      </c>
      <c r="AW1867">
        <f t="shared" si="1189"/>
        <v>0</v>
      </c>
      <c r="AX1867">
        <f t="shared" si="1190"/>
        <v>0</v>
      </c>
      <c r="AY1867">
        <f t="shared" si="1191"/>
        <v>0</v>
      </c>
      <c r="AZ1867">
        <f t="shared" si="1192"/>
        <v>0</v>
      </c>
      <c r="BA1867">
        <f t="shared" si="1193"/>
        <v>0</v>
      </c>
      <c r="BB1867">
        <f t="shared" si="1194"/>
        <v>0</v>
      </c>
      <c r="BC1867">
        <f t="shared" si="1195"/>
        <v>0</v>
      </c>
      <c r="BD1867">
        <f t="shared" si="1196"/>
        <v>0</v>
      </c>
      <c r="BE1867">
        <f t="shared" si="1197"/>
        <v>0</v>
      </c>
      <c r="BF1867">
        <f t="shared" si="1198"/>
        <v>0</v>
      </c>
      <c r="BG1867" s="558">
        <f t="shared" ref="BG1867:BI1867" si="1244">IF(OR(M1740="NS",M2006="NS",S1267="NS"),0,IF(AND(M1740="NA",M2006="NA",S1267="NA"),0,IF(SUM(M1740,M2006)&gt;=S1267,0,1)))</f>
        <v>0</v>
      </c>
      <c r="BH1867" s="562">
        <f t="shared" si="1244"/>
        <v>0</v>
      </c>
      <c r="BI1867" s="560">
        <f t="shared" si="1244"/>
        <v>0</v>
      </c>
      <c r="BJ1867" s="564">
        <f t="shared" ref="BJ1867:BL1867" si="1245">IF(OR(M1740="NS",V1267="NS",AB1267="NS"),0,IF(AND(M1740="NA",V1267="NA",AB1267="NA"),0,IF(M1740&gt;=SUM(V1267,AB1267),0,1)))</f>
        <v>0</v>
      </c>
      <c r="BK1867" s="366">
        <f t="shared" si="1245"/>
        <v>0</v>
      </c>
      <c r="BL1867" s="465">
        <f t="shared" si="1245"/>
        <v>0</v>
      </c>
      <c r="BM1867" s="565">
        <f t="shared" ref="BM1867:BO1867" si="1246">IF(OR(M2006="NS",Y1267="NS",AB1267="NS"),0,IF(AND(M2006="NA",Y1267="NA",AB1267="NA"),0,IF(M2006&gt;=SUM(Y1267,AB1267),0,1)))</f>
        <v>0</v>
      </c>
      <c r="BN1867" s="422">
        <f t="shared" si="1246"/>
        <v>0</v>
      </c>
      <c r="BO1867" s="567">
        <f t="shared" si="1246"/>
        <v>0</v>
      </c>
      <c r="BP1867" s="338">
        <f t="shared" si="1050"/>
        <v>0</v>
      </c>
      <c r="BQ1867" s="294" t="str">
        <f>IF(BP1867=0,"",
IF(SUM($BP$1756:BP1867)=1,BR1867,
IF($BP$1877&gt;SUM($BP$1756:BP1867),_xlfn.CONCAT(", ",BR1867),
IF($BP$1877=SUM($BP$1756:BP1867),_xlfn.CONCAT(" y ",BR1867)))))</f>
        <v/>
      </c>
      <c r="BR1867" s="89" t="s">
        <v>5306</v>
      </c>
      <c r="BS1867" s="560">
        <f t="shared" si="1051"/>
        <v>0</v>
      </c>
      <c r="BT1867" s="575">
        <f t="shared" si="1052"/>
        <v>0</v>
      </c>
      <c r="BU1867" s="572">
        <f t="shared" si="1053"/>
        <v>0</v>
      </c>
      <c r="BV1867" s="560">
        <f t="shared" si="1054"/>
        <v>0</v>
      </c>
      <c r="BW1867" s="575">
        <f t="shared" si="1055"/>
        <v>0</v>
      </c>
      <c r="BX1867" s="572">
        <f t="shared" si="1056"/>
        <v>0</v>
      </c>
      <c r="BY1867" s="560">
        <f t="shared" si="1057"/>
        <v>0</v>
      </c>
      <c r="BZ1867" s="575">
        <f t="shared" si="1058"/>
        <v>0</v>
      </c>
      <c r="CA1867" s="572">
        <f t="shared" si="1059"/>
        <v>0</v>
      </c>
      <c r="CB1867" s="560">
        <f t="shared" si="1060"/>
        <v>0</v>
      </c>
      <c r="CC1867" s="575">
        <f t="shared" si="1061"/>
        <v>0</v>
      </c>
      <c r="CD1867" s="572">
        <f t="shared" si="1062"/>
        <v>0</v>
      </c>
      <c r="CE1867" s="560">
        <f t="shared" si="1063"/>
        <v>0</v>
      </c>
      <c r="CF1867" s="575">
        <f t="shared" si="1064"/>
        <v>0</v>
      </c>
      <c r="CG1867" s="572">
        <f t="shared" si="1065"/>
        <v>0</v>
      </c>
      <c r="CH1867" s="560">
        <f t="shared" si="1066"/>
        <v>0</v>
      </c>
      <c r="CI1867" s="575">
        <f t="shared" si="1067"/>
        <v>0</v>
      </c>
      <c r="CJ1867" s="572">
        <f t="shared" si="1068"/>
        <v>0</v>
      </c>
      <c r="CK1867" s="560">
        <f t="shared" si="1069"/>
        <v>0</v>
      </c>
      <c r="CL1867" s="575">
        <f t="shared" si="1070"/>
        <v>0</v>
      </c>
      <c r="CM1867" s="572">
        <f t="shared" si="1071"/>
        <v>0</v>
      </c>
      <c r="CN1867" s="560">
        <f t="shared" si="1072"/>
        <v>0</v>
      </c>
      <c r="CO1867" s="575">
        <f t="shared" si="1073"/>
        <v>0</v>
      </c>
      <c r="CP1867" s="572">
        <f t="shared" si="1074"/>
        <v>0</v>
      </c>
      <c r="CQ1867" s="560">
        <f t="shared" si="1075"/>
        <v>0</v>
      </c>
      <c r="CR1867" s="575">
        <f t="shared" si="1076"/>
        <v>0</v>
      </c>
      <c r="CS1867" s="572">
        <f t="shared" si="1077"/>
        <v>0</v>
      </c>
      <c r="CT1867" s="560">
        <f t="shared" si="1078"/>
        <v>0</v>
      </c>
      <c r="CU1867" s="575">
        <f t="shared" si="1079"/>
        <v>0</v>
      </c>
      <c r="CV1867" s="572">
        <f t="shared" si="1080"/>
        <v>0</v>
      </c>
      <c r="CW1867" s="560">
        <f t="shared" si="1081"/>
        <v>0</v>
      </c>
      <c r="CX1867" s="575">
        <f t="shared" si="1082"/>
        <v>0</v>
      </c>
      <c r="CY1867" s="572">
        <f t="shared" si="1083"/>
        <v>0</v>
      </c>
      <c r="CZ1867" s="293">
        <f t="shared" si="1084"/>
        <v>0</v>
      </c>
      <c r="DA1867" s="294" t="str">
        <f>IF(CZ1867=0,"",
IF(SUM($CZ$1756:CZ1867)=1,DB1867,
IF($CZ$1877&gt;SUM($CZ$1756:CZ1867),_xlfn.CONCAT(", ",DB1867),
IF($CZ$1877=SUM($CZ$1756:CZ1867),_xlfn.CONCAT(" y ",DB1867)))))</f>
        <v/>
      </c>
      <c r="DB1867" s="89" t="s">
        <v>5306</v>
      </c>
    </row>
    <row r="1868" spans="1:106" ht="15" customHeight="1">
      <c r="A1868" s="64"/>
      <c r="B1868" s="11"/>
      <c r="C1868" s="61" t="s">
        <v>5307</v>
      </c>
      <c r="D1868" s="1020" t="str">
        <f>IF(CNGE_2025_M1_Secc5_Sub1!$D142="","",CNGE_2025_M1_Secc5_Sub1!$D142)</f>
        <v/>
      </c>
      <c r="E1868" s="889"/>
      <c r="F1868" s="889"/>
      <c r="G1868" s="889"/>
      <c r="H1868" s="889"/>
      <c r="I1868" s="889"/>
      <c r="J1868" s="889"/>
      <c r="K1868" s="889"/>
      <c r="L1868" s="890"/>
      <c r="M1868" s="818"/>
      <c r="N1868" s="818"/>
      <c r="O1868" s="818"/>
      <c r="P1868" s="818"/>
      <c r="Q1868" s="818"/>
      <c r="R1868" s="818"/>
      <c r="S1868" s="818"/>
      <c r="T1868" s="818"/>
      <c r="U1868" s="818"/>
      <c r="V1868" s="818"/>
      <c r="W1868" s="818"/>
      <c r="X1868" s="818"/>
      <c r="Y1868" s="818"/>
      <c r="Z1868" s="818"/>
      <c r="AA1868" s="818"/>
      <c r="AB1868" s="818"/>
      <c r="AC1868" s="818"/>
      <c r="AD1868" s="818"/>
      <c r="AI1868">
        <f t="shared" si="1175"/>
        <v>0</v>
      </c>
      <c r="AJ1868">
        <f t="shared" si="1176"/>
        <v>0</v>
      </c>
      <c r="AK1868">
        <f t="shared" si="1177"/>
        <v>0</v>
      </c>
      <c r="AL1868">
        <f t="shared" si="1178"/>
        <v>0</v>
      </c>
      <c r="AM1868">
        <f t="shared" si="1179"/>
        <v>0</v>
      </c>
      <c r="AN1868">
        <f t="shared" si="1180"/>
        <v>0</v>
      </c>
      <c r="AO1868">
        <f t="shared" si="1181"/>
        <v>0</v>
      </c>
      <c r="AP1868">
        <f t="shared" si="1182"/>
        <v>0</v>
      </c>
      <c r="AQ1868">
        <f t="shared" si="1183"/>
        <v>0</v>
      </c>
      <c r="AR1868">
        <f t="shared" si="1184"/>
        <v>0</v>
      </c>
      <c r="AS1868">
        <f t="shared" si="1185"/>
        <v>0</v>
      </c>
      <c r="AT1868">
        <f t="shared" si="1186"/>
        <v>0</v>
      </c>
      <c r="AU1868">
        <f t="shared" si="1187"/>
        <v>0</v>
      </c>
      <c r="AV1868">
        <f t="shared" si="1188"/>
        <v>0</v>
      </c>
      <c r="AW1868">
        <f t="shared" si="1189"/>
        <v>0</v>
      </c>
      <c r="AX1868">
        <f t="shared" si="1190"/>
        <v>0</v>
      </c>
      <c r="AY1868">
        <f t="shared" si="1191"/>
        <v>0</v>
      </c>
      <c r="AZ1868">
        <f t="shared" si="1192"/>
        <v>0</v>
      </c>
      <c r="BA1868">
        <f t="shared" si="1193"/>
        <v>0</v>
      </c>
      <c r="BB1868">
        <f t="shared" si="1194"/>
        <v>0</v>
      </c>
      <c r="BC1868">
        <f t="shared" si="1195"/>
        <v>0</v>
      </c>
      <c r="BD1868">
        <f t="shared" si="1196"/>
        <v>0</v>
      </c>
      <c r="BE1868">
        <f t="shared" si="1197"/>
        <v>0</v>
      </c>
      <c r="BF1868">
        <f t="shared" si="1198"/>
        <v>0</v>
      </c>
      <c r="BG1868" s="558">
        <f t="shared" ref="BG1868:BI1868" si="1247">IF(OR(M1741="NS",M2007="NS",S1268="NS"),0,IF(AND(M1741="NA",M2007="NA",S1268="NA"),0,IF(SUM(M1741,M2007)&gt;=S1268,0,1)))</f>
        <v>0</v>
      </c>
      <c r="BH1868" s="562">
        <f t="shared" si="1247"/>
        <v>0</v>
      </c>
      <c r="BI1868" s="560">
        <f t="shared" si="1247"/>
        <v>0</v>
      </c>
      <c r="BJ1868" s="564">
        <f t="shared" ref="BJ1868:BL1868" si="1248">IF(OR(M1741="NS",V1268="NS",AB1268="NS"),0,IF(AND(M1741="NA",V1268="NA",AB1268="NA"),0,IF(M1741&gt;=SUM(V1268,AB1268),0,1)))</f>
        <v>0</v>
      </c>
      <c r="BK1868" s="366">
        <f t="shared" si="1248"/>
        <v>0</v>
      </c>
      <c r="BL1868" s="465">
        <f t="shared" si="1248"/>
        <v>0</v>
      </c>
      <c r="BM1868" s="565">
        <f t="shared" ref="BM1868:BO1868" si="1249">IF(OR(M2007="NS",Y1268="NS",AB1268="NS"),0,IF(AND(M2007="NA",Y1268="NA",AB1268="NA"),0,IF(M2007&gt;=SUM(Y1268,AB1268),0,1)))</f>
        <v>0</v>
      </c>
      <c r="BN1868" s="422">
        <f t="shared" si="1249"/>
        <v>0</v>
      </c>
      <c r="BO1868" s="567">
        <f t="shared" si="1249"/>
        <v>0</v>
      </c>
      <c r="BP1868" s="338">
        <f t="shared" si="1050"/>
        <v>0</v>
      </c>
      <c r="BQ1868" s="294" t="str">
        <f>IF(BP1868=0,"",
IF(SUM($BP$1756:BP1868)=1,BR1868,
IF($BP$1877&gt;SUM($BP$1756:BP1868),_xlfn.CONCAT(", ",BR1868),
IF($BP$1877=SUM($BP$1756:BP1868),_xlfn.CONCAT(" y ",BR1868)))))</f>
        <v/>
      </c>
      <c r="BR1868" s="89" t="s">
        <v>5308</v>
      </c>
      <c r="BS1868" s="560">
        <f t="shared" si="1051"/>
        <v>0</v>
      </c>
      <c r="BT1868" s="575">
        <f t="shared" si="1052"/>
        <v>0</v>
      </c>
      <c r="BU1868" s="572">
        <f t="shared" si="1053"/>
        <v>0</v>
      </c>
      <c r="BV1868" s="560">
        <f t="shared" si="1054"/>
        <v>0</v>
      </c>
      <c r="BW1868" s="575">
        <f t="shared" si="1055"/>
        <v>0</v>
      </c>
      <c r="BX1868" s="572">
        <f t="shared" si="1056"/>
        <v>0</v>
      </c>
      <c r="BY1868" s="560">
        <f t="shared" si="1057"/>
        <v>0</v>
      </c>
      <c r="BZ1868" s="575">
        <f t="shared" si="1058"/>
        <v>0</v>
      </c>
      <c r="CA1868" s="572">
        <f t="shared" si="1059"/>
        <v>0</v>
      </c>
      <c r="CB1868" s="560">
        <f t="shared" si="1060"/>
        <v>0</v>
      </c>
      <c r="CC1868" s="575">
        <f t="shared" si="1061"/>
        <v>0</v>
      </c>
      <c r="CD1868" s="572">
        <f t="shared" si="1062"/>
        <v>0</v>
      </c>
      <c r="CE1868" s="560">
        <f t="shared" si="1063"/>
        <v>0</v>
      </c>
      <c r="CF1868" s="575">
        <f t="shared" si="1064"/>
        <v>0</v>
      </c>
      <c r="CG1868" s="572">
        <f t="shared" si="1065"/>
        <v>0</v>
      </c>
      <c r="CH1868" s="560">
        <f t="shared" si="1066"/>
        <v>0</v>
      </c>
      <c r="CI1868" s="575">
        <f t="shared" si="1067"/>
        <v>0</v>
      </c>
      <c r="CJ1868" s="572">
        <f t="shared" si="1068"/>
        <v>0</v>
      </c>
      <c r="CK1868" s="560">
        <f t="shared" si="1069"/>
        <v>0</v>
      </c>
      <c r="CL1868" s="575">
        <f t="shared" si="1070"/>
        <v>0</v>
      </c>
      <c r="CM1868" s="572">
        <f t="shared" si="1071"/>
        <v>0</v>
      </c>
      <c r="CN1868" s="560">
        <f t="shared" si="1072"/>
        <v>0</v>
      </c>
      <c r="CO1868" s="575">
        <f t="shared" si="1073"/>
        <v>0</v>
      </c>
      <c r="CP1868" s="572">
        <f t="shared" si="1074"/>
        <v>0</v>
      </c>
      <c r="CQ1868" s="560">
        <f t="shared" si="1075"/>
        <v>0</v>
      </c>
      <c r="CR1868" s="575">
        <f t="shared" si="1076"/>
        <v>0</v>
      </c>
      <c r="CS1868" s="572">
        <f t="shared" si="1077"/>
        <v>0</v>
      </c>
      <c r="CT1868" s="560">
        <f t="shared" si="1078"/>
        <v>0</v>
      </c>
      <c r="CU1868" s="575">
        <f t="shared" si="1079"/>
        <v>0</v>
      </c>
      <c r="CV1868" s="572">
        <f t="shared" si="1080"/>
        <v>0</v>
      </c>
      <c r="CW1868" s="560">
        <f t="shared" si="1081"/>
        <v>0</v>
      </c>
      <c r="CX1868" s="575">
        <f t="shared" si="1082"/>
        <v>0</v>
      </c>
      <c r="CY1868" s="572">
        <f t="shared" si="1083"/>
        <v>0</v>
      </c>
      <c r="CZ1868" s="293">
        <f t="shared" si="1084"/>
        <v>0</v>
      </c>
      <c r="DA1868" s="294" t="str">
        <f>IF(CZ1868=0,"",
IF(SUM($CZ$1756:CZ1868)=1,DB1868,
IF($CZ$1877&gt;SUM($CZ$1756:CZ1868),_xlfn.CONCAT(", ",DB1868),
IF($CZ$1877=SUM($CZ$1756:CZ1868),_xlfn.CONCAT(" y ",DB1868)))))</f>
        <v/>
      </c>
      <c r="DB1868" s="89" t="s">
        <v>5308</v>
      </c>
    </row>
    <row r="1869" spans="1:106" ht="15" customHeight="1">
      <c r="A1869" s="64"/>
      <c r="B1869" s="11"/>
      <c r="C1869" s="61" t="s">
        <v>5309</v>
      </c>
      <c r="D1869" s="1020" t="str">
        <f>IF(CNGE_2025_M1_Secc5_Sub1!$D143="","",CNGE_2025_M1_Secc5_Sub1!$D143)</f>
        <v/>
      </c>
      <c r="E1869" s="889"/>
      <c r="F1869" s="889"/>
      <c r="G1869" s="889"/>
      <c r="H1869" s="889"/>
      <c r="I1869" s="889"/>
      <c r="J1869" s="889"/>
      <c r="K1869" s="889"/>
      <c r="L1869" s="890"/>
      <c r="M1869" s="818"/>
      <c r="N1869" s="818"/>
      <c r="O1869" s="818"/>
      <c r="P1869" s="818"/>
      <c r="Q1869" s="818"/>
      <c r="R1869" s="818"/>
      <c r="S1869" s="818"/>
      <c r="T1869" s="818"/>
      <c r="U1869" s="818"/>
      <c r="V1869" s="818"/>
      <c r="W1869" s="818"/>
      <c r="X1869" s="818"/>
      <c r="Y1869" s="818"/>
      <c r="Z1869" s="818"/>
      <c r="AA1869" s="818"/>
      <c r="AB1869" s="818"/>
      <c r="AC1869" s="818"/>
      <c r="AD1869" s="818"/>
      <c r="AI1869">
        <f t="shared" si="1175"/>
        <v>0</v>
      </c>
      <c r="AJ1869">
        <f t="shared" si="1176"/>
        <v>0</v>
      </c>
      <c r="AK1869">
        <f t="shared" si="1177"/>
        <v>0</v>
      </c>
      <c r="AL1869">
        <f t="shared" si="1178"/>
        <v>0</v>
      </c>
      <c r="AM1869">
        <f t="shared" si="1179"/>
        <v>0</v>
      </c>
      <c r="AN1869">
        <f t="shared" si="1180"/>
        <v>0</v>
      </c>
      <c r="AO1869">
        <f t="shared" si="1181"/>
        <v>0</v>
      </c>
      <c r="AP1869">
        <f t="shared" si="1182"/>
        <v>0</v>
      </c>
      <c r="AQ1869">
        <f t="shared" si="1183"/>
        <v>0</v>
      </c>
      <c r="AR1869">
        <f t="shared" si="1184"/>
        <v>0</v>
      </c>
      <c r="AS1869">
        <f t="shared" si="1185"/>
        <v>0</v>
      </c>
      <c r="AT1869">
        <f t="shared" si="1186"/>
        <v>0</v>
      </c>
      <c r="AU1869">
        <f t="shared" si="1187"/>
        <v>0</v>
      </c>
      <c r="AV1869">
        <f t="shared" si="1188"/>
        <v>0</v>
      </c>
      <c r="AW1869">
        <f t="shared" si="1189"/>
        <v>0</v>
      </c>
      <c r="AX1869">
        <f t="shared" si="1190"/>
        <v>0</v>
      </c>
      <c r="AY1869">
        <f t="shared" si="1191"/>
        <v>0</v>
      </c>
      <c r="AZ1869">
        <f t="shared" si="1192"/>
        <v>0</v>
      </c>
      <c r="BA1869">
        <f t="shared" si="1193"/>
        <v>0</v>
      </c>
      <c r="BB1869">
        <f t="shared" si="1194"/>
        <v>0</v>
      </c>
      <c r="BC1869">
        <f t="shared" si="1195"/>
        <v>0</v>
      </c>
      <c r="BD1869">
        <f t="shared" si="1196"/>
        <v>0</v>
      </c>
      <c r="BE1869">
        <f t="shared" si="1197"/>
        <v>0</v>
      </c>
      <c r="BF1869">
        <f t="shared" si="1198"/>
        <v>0</v>
      </c>
      <c r="BG1869" s="558">
        <f t="shared" ref="BG1869:BI1869" si="1250">IF(OR(M1742="NS",M2008="NS",S1269="NS"),0,IF(AND(M1742="NA",M2008="NA",S1269="NA"),0,IF(SUM(M1742,M2008)&gt;=S1269,0,1)))</f>
        <v>0</v>
      </c>
      <c r="BH1869" s="562">
        <f t="shared" si="1250"/>
        <v>0</v>
      </c>
      <c r="BI1869" s="560">
        <f t="shared" si="1250"/>
        <v>0</v>
      </c>
      <c r="BJ1869" s="564">
        <f t="shared" ref="BJ1869:BL1869" si="1251">IF(OR(M1742="NS",V1269="NS",AB1269="NS"),0,IF(AND(M1742="NA",V1269="NA",AB1269="NA"),0,IF(M1742&gt;=SUM(V1269,AB1269),0,1)))</f>
        <v>0</v>
      </c>
      <c r="BK1869" s="366">
        <f t="shared" si="1251"/>
        <v>0</v>
      </c>
      <c r="BL1869" s="465">
        <f t="shared" si="1251"/>
        <v>0</v>
      </c>
      <c r="BM1869" s="565">
        <f t="shared" ref="BM1869:BO1869" si="1252">IF(OR(M2008="NS",Y1269="NS",AB1269="NS"),0,IF(AND(M2008="NA",Y1269="NA",AB1269="NA"),0,IF(M2008&gt;=SUM(Y1269,AB1269),0,1)))</f>
        <v>0</v>
      </c>
      <c r="BN1869" s="422">
        <f t="shared" si="1252"/>
        <v>0</v>
      </c>
      <c r="BO1869" s="567">
        <f t="shared" si="1252"/>
        <v>0</v>
      </c>
      <c r="BP1869" s="338">
        <f t="shared" si="1050"/>
        <v>0</v>
      </c>
      <c r="BQ1869" s="294" t="str">
        <f>IF(BP1869=0,"",
IF(SUM($BP$1756:BP1869)=1,BR1869,
IF($BP$1877&gt;SUM($BP$1756:BP1869),_xlfn.CONCAT(", ",BR1869),
IF($BP$1877=SUM($BP$1756:BP1869),_xlfn.CONCAT(" y ",BR1869)))))</f>
        <v/>
      </c>
      <c r="BR1869" s="89" t="s">
        <v>5310</v>
      </c>
      <c r="BS1869" s="560">
        <f t="shared" si="1051"/>
        <v>0</v>
      </c>
      <c r="BT1869" s="575">
        <f t="shared" si="1052"/>
        <v>0</v>
      </c>
      <c r="BU1869" s="572">
        <f t="shared" si="1053"/>
        <v>0</v>
      </c>
      <c r="BV1869" s="560">
        <f t="shared" si="1054"/>
        <v>0</v>
      </c>
      <c r="BW1869" s="575">
        <f t="shared" si="1055"/>
        <v>0</v>
      </c>
      <c r="BX1869" s="572">
        <f t="shared" si="1056"/>
        <v>0</v>
      </c>
      <c r="BY1869" s="560">
        <f t="shared" si="1057"/>
        <v>0</v>
      </c>
      <c r="BZ1869" s="575">
        <f t="shared" si="1058"/>
        <v>0</v>
      </c>
      <c r="CA1869" s="572">
        <f t="shared" si="1059"/>
        <v>0</v>
      </c>
      <c r="CB1869" s="560">
        <f t="shared" si="1060"/>
        <v>0</v>
      </c>
      <c r="CC1869" s="575">
        <f t="shared" si="1061"/>
        <v>0</v>
      </c>
      <c r="CD1869" s="572">
        <f t="shared" si="1062"/>
        <v>0</v>
      </c>
      <c r="CE1869" s="560">
        <f t="shared" si="1063"/>
        <v>0</v>
      </c>
      <c r="CF1869" s="575">
        <f t="shared" si="1064"/>
        <v>0</v>
      </c>
      <c r="CG1869" s="572">
        <f t="shared" si="1065"/>
        <v>0</v>
      </c>
      <c r="CH1869" s="560">
        <f t="shared" si="1066"/>
        <v>0</v>
      </c>
      <c r="CI1869" s="575">
        <f t="shared" si="1067"/>
        <v>0</v>
      </c>
      <c r="CJ1869" s="572">
        <f t="shared" si="1068"/>
        <v>0</v>
      </c>
      <c r="CK1869" s="560">
        <f t="shared" si="1069"/>
        <v>0</v>
      </c>
      <c r="CL1869" s="575">
        <f t="shared" si="1070"/>
        <v>0</v>
      </c>
      <c r="CM1869" s="572">
        <f t="shared" si="1071"/>
        <v>0</v>
      </c>
      <c r="CN1869" s="560">
        <f t="shared" si="1072"/>
        <v>0</v>
      </c>
      <c r="CO1869" s="575">
        <f t="shared" si="1073"/>
        <v>0</v>
      </c>
      <c r="CP1869" s="572">
        <f t="shared" si="1074"/>
        <v>0</v>
      </c>
      <c r="CQ1869" s="560">
        <f t="shared" si="1075"/>
        <v>0</v>
      </c>
      <c r="CR1869" s="575">
        <f t="shared" si="1076"/>
        <v>0</v>
      </c>
      <c r="CS1869" s="572">
        <f t="shared" si="1077"/>
        <v>0</v>
      </c>
      <c r="CT1869" s="560">
        <f t="shared" si="1078"/>
        <v>0</v>
      </c>
      <c r="CU1869" s="575">
        <f t="shared" si="1079"/>
        <v>0</v>
      </c>
      <c r="CV1869" s="572">
        <f t="shared" si="1080"/>
        <v>0</v>
      </c>
      <c r="CW1869" s="560">
        <f t="shared" si="1081"/>
        <v>0</v>
      </c>
      <c r="CX1869" s="575">
        <f t="shared" si="1082"/>
        <v>0</v>
      </c>
      <c r="CY1869" s="572">
        <f t="shared" si="1083"/>
        <v>0</v>
      </c>
      <c r="CZ1869" s="293">
        <f t="shared" si="1084"/>
        <v>0</v>
      </c>
      <c r="DA1869" s="294" t="str">
        <f>IF(CZ1869=0,"",
IF(SUM($CZ$1756:CZ1869)=1,DB1869,
IF($CZ$1877&gt;SUM($CZ$1756:CZ1869),_xlfn.CONCAT(", ",DB1869),
IF($CZ$1877=SUM($CZ$1756:CZ1869),_xlfn.CONCAT(" y ",DB1869)))))</f>
        <v/>
      </c>
      <c r="DB1869" s="89" t="s">
        <v>5310</v>
      </c>
    </row>
    <row r="1870" spans="1:106" ht="15" customHeight="1">
      <c r="A1870" s="64"/>
      <c r="B1870" s="11"/>
      <c r="C1870" s="61" t="s">
        <v>5311</v>
      </c>
      <c r="D1870" s="1020" t="str">
        <f>IF(CNGE_2025_M1_Secc5_Sub1!$D144="","",CNGE_2025_M1_Secc5_Sub1!$D144)</f>
        <v/>
      </c>
      <c r="E1870" s="889"/>
      <c r="F1870" s="889"/>
      <c r="G1870" s="889"/>
      <c r="H1870" s="889"/>
      <c r="I1870" s="889"/>
      <c r="J1870" s="889"/>
      <c r="K1870" s="889"/>
      <c r="L1870" s="890"/>
      <c r="M1870" s="818"/>
      <c r="N1870" s="818"/>
      <c r="O1870" s="818"/>
      <c r="P1870" s="818"/>
      <c r="Q1870" s="818"/>
      <c r="R1870" s="818"/>
      <c r="S1870" s="818"/>
      <c r="T1870" s="818"/>
      <c r="U1870" s="818"/>
      <c r="V1870" s="818"/>
      <c r="W1870" s="818"/>
      <c r="X1870" s="818"/>
      <c r="Y1870" s="818"/>
      <c r="Z1870" s="818"/>
      <c r="AA1870" s="818"/>
      <c r="AB1870" s="818"/>
      <c r="AC1870" s="818"/>
      <c r="AD1870" s="818"/>
      <c r="AI1870">
        <f t="shared" si="1175"/>
        <v>0</v>
      </c>
      <c r="AJ1870">
        <f t="shared" si="1176"/>
        <v>0</v>
      </c>
      <c r="AK1870">
        <f t="shared" si="1177"/>
        <v>0</v>
      </c>
      <c r="AL1870">
        <f t="shared" si="1178"/>
        <v>0</v>
      </c>
      <c r="AM1870">
        <f t="shared" si="1179"/>
        <v>0</v>
      </c>
      <c r="AN1870">
        <f t="shared" si="1180"/>
        <v>0</v>
      </c>
      <c r="AO1870">
        <f t="shared" si="1181"/>
        <v>0</v>
      </c>
      <c r="AP1870">
        <f t="shared" si="1182"/>
        <v>0</v>
      </c>
      <c r="AQ1870">
        <f t="shared" si="1183"/>
        <v>0</v>
      </c>
      <c r="AR1870">
        <f t="shared" si="1184"/>
        <v>0</v>
      </c>
      <c r="AS1870">
        <f t="shared" si="1185"/>
        <v>0</v>
      </c>
      <c r="AT1870">
        <f t="shared" si="1186"/>
        <v>0</v>
      </c>
      <c r="AU1870">
        <f t="shared" si="1187"/>
        <v>0</v>
      </c>
      <c r="AV1870">
        <f t="shared" si="1188"/>
        <v>0</v>
      </c>
      <c r="AW1870">
        <f t="shared" si="1189"/>
        <v>0</v>
      </c>
      <c r="AX1870">
        <f t="shared" si="1190"/>
        <v>0</v>
      </c>
      <c r="AY1870">
        <f t="shared" si="1191"/>
        <v>0</v>
      </c>
      <c r="AZ1870">
        <f t="shared" si="1192"/>
        <v>0</v>
      </c>
      <c r="BA1870">
        <f t="shared" si="1193"/>
        <v>0</v>
      </c>
      <c r="BB1870">
        <f t="shared" si="1194"/>
        <v>0</v>
      </c>
      <c r="BC1870">
        <f t="shared" si="1195"/>
        <v>0</v>
      </c>
      <c r="BD1870">
        <f t="shared" si="1196"/>
        <v>0</v>
      </c>
      <c r="BE1870">
        <f t="shared" si="1197"/>
        <v>0</v>
      </c>
      <c r="BF1870">
        <f t="shared" si="1198"/>
        <v>0</v>
      </c>
      <c r="BG1870" s="558">
        <f t="shared" ref="BG1870:BI1870" si="1253">IF(OR(M1743="NS",M2009="NS",S1270="NS"),0,IF(AND(M1743="NA",M2009="NA",S1270="NA"),0,IF(SUM(M1743,M2009)&gt;=S1270,0,1)))</f>
        <v>0</v>
      </c>
      <c r="BH1870" s="562">
        <f t="shared" si="1253"/>
        <v>0</v>
      </c>
      <c r="BI1870" s="560">
        <f t="shared" si="1253"/>
        <v>0</v>
      </c>
      <c r="BJ1870" s="564">
        <f t="shared" ref="BJ1870:BL1870" si="1254">IF(OR(M1743="NS",V1270="NS",AB1270="NS"),0,IF(AND(M1743="NA",V1270="NA",AB1270="NA"),0,IF(M1743&gt;=SUM(V1270,AB1270),0,1)))</f>
        <v>0</v>
      </c>
      <c r="BK1870" s="366">
        <f t="shared" si="1254"/>
        <v>0</v>
      </c>
      <c r="BL1870" s="465">
        <f t="shared" si="1254"/>
        <v>0</v>
      </c>
      <c r="BM1870" s="565">
        <f t="shared" ref="BM1870:BO1870" si="1255">IF(OR(M2009="NS",Y1270="NS",AB1270="NS"),0,IF(AND(M2009="NA",Y1270="NA",AB1270="NA"),0,IF(M2009&gt;=SUM(Y1270,AB1270),0,1)))</f>
        <v>0</v>
      </c>
      <c r="BN1870" s="422">
        <f t="shared" si="1255"/>
        <v>0</v>
      </c>
      <c r="BO1870" s="567">
        <f t="shared" si="1255"/>
        <v>0</v>
      </c>
      <c r="BP1870" s="338">
        <f t="shared" si="1050"/>
        <v>0</v>
      </c>
      <c r="BQ1870" s="294" t="str">
        <f>IF(BP1870=0,"",
IF(SUM($BP$1756:BP1870)=1,BR1870,
IF($BP$1877&gt;SUM($BP$1756:BP1870),_xlfn.CONCAT(", ",BR1870),
IF($BP$1877=SUM($BP$1756:BP1870),_xlfn.CONCAT(" y ",BR1870)))))</f>
        <v/>
      </c>
      <c r="BR1870" s="89" t="s">
        <v>5312</v>
      </c>
      <c r="BS1870" s="560">
        <f t="shared" si="1051"/>
        <v>0</v>
      </c>
      <c r="BT1870" s="575">
        <f t="shared" si="1052"/>
        <v>0</v>
      </c>
      <c r="BU1870" s="572">
        <f t="shared" si="1053"/>
        <v>0</v>
      </c>
      <c r="BV1870" s="560">
        <f t="shared" si="1054"/>
        <v>0</v>
      </c>
      <c r="BW1870" s="575">
        <f t="shared" si="1055"/>
        <v>0</v>
      </c>
      <c r="BX1870" s="572">
        <f t="shared" si="1056"/>
        <v>0</v>
      </c>
      <c r="BY1870" s="560">
        <f t="shared" si="1057"/>
        <v>0</v>
      </c>
      <c r="BZ1870" s="575">
        <f t="shared" si="1058"/>
        <v>0</v>
      </c>
      <c r="CA1870" s="572">
        <f t="shared" si="1059"/>
        <v>0</v>
      </c>
      <c r="CB1870" s="560">
        <f t="shared" si="1060"/>
        <v>0</v>
      </c>
      <c r="CC1870" s="575">
        <f t="shared" si="1061"/>
        <v>0</v>
      </c>
      <c r="CD1870" s="572">
        <f t="shared" si="1062"/>
        <v>0</v>
      </c>
      <c r="CE1870" s="560">
        <f t="shared" si="1063"/>
        <v>0</v>
      </c>
      <c r="CF1870" s="575">
        <f t="shared" si="1064"/>
        <v>0</v>
      </c>
      <c r="CG1870" s="572">
        <f t="shared" si="1065"/>
        <v>0</v>
      </c>
      <c r="CH1870" s="560">
        <f t="shared" si="1066"/>
        <v>0</v>
      </c>
      <c r="CI1870" s="575">
        <f t="shared" si="1067"/>
        <v>0</v>
      </c>
      <c r="CJ1870" s="572">
        <f t="shared" si="1068"/>
        <v>0</v>
      </c>
      <c r="CK1870" s="560">
        <f t="shared" si="1069"/>
        <v>0</v>
      </c>
      <c r="CL1870" s="575">
        <f t="shared" si="1070"/>
        <v>0</v>
      </c>
      <c r="CM1870" s="572">
        <f t="shared" si="1071"/>
        <v>0</v>
      </c>
      <c r="CN1870" s="560">
        <f t="shared" si="1072"/>
        <v>0</v>
      </c>
      <c r="CO1870" s="575">
        <f t="shared" si="1073"/>
        <v>0</v>
      </c>
      <c r="CP1870" s="572">
        <f t="shared" si="1074"/>
        <v>0</v>
      </c>
      <c r="CQ1870" s="560">
        <f t="shared" si="1075"/>
        <v>0</v>
      </c>
      <c r="CR1870" s="575">
        <f t="shared" si="1076"/>
        <v>0</v>
      </c>
      <c r="CS1870" s="572">
        <f t="shared" si="1077"/>
        <v>0</v>
      </c>
      <c r="CT1870" s="560">
        <f t="shared" si="1078"/>
        <v>0</v>
      </c>
      <c r="CU1870" s="575">
        <f t="shared" si="1079"/>
        <v>0</v>
      </c>
      <c r="CV1870" s="572">
        <f t="shared" si="1080"/>
        <v>0</v>
      </c>
      <c r="CW1870" s="560">
        <f t="shared" si="1081"/>
        <v>0</v>
      </c>
      <c r="CX1870" s="575">
        <f t="shared" si="1082"/>
        <v>0</v>
      </c>
      <c r="CY1870" s="572">
        <f t="shared" si="1083"/>
        <v>0</v>
      </c>
      <c r="CZ1870" s="293">
        <f t="shared" si="1084"/>
        <v>0</v>
      </c>
      <c r="DA1870" s="294" t="str">
        <f>IF(CZ1870=0,"",
IF(SUM($CZ$1756:CZ1870)=1,DB1870,
IF($CZ$1877&gt;SUM($CZ$1756:CZ1870),_xlfn.CONCAT(", ",DB1870),
IF($CZ$1877=SUM($CZ$1756:CZ1870),_xlfn.CONCAT(" y ",DB1870)))))</f>
        <v/>
      </c>
      <c r="DB1870" s="89" t="s">
        <v>5312</v>
      </c>
    </row>
    <row r="1871" spans="1:106" ht="15" customHeight="1">
      <c r="A1871" s="64"/>
      <c r="B1871" s="11"/>
      <c r="C1871" s="61" t="s">
        <v>5313</v>
      </c>
      <c r="D1871" s="1020" t="str">
        <f>IF(CNGE_2025_M1_Secc5_Sub1!$D145="","",CNGE_2025_M1_Secc5_Sub1!$D145)</f>
        <v/>
      </c>
      <c r="E1871" s="889"/>
      <c r="F1871" s="889"/>
      <c r="G1871" s="889"/>
      <c r="H1871" s="889"/>
      <c r="I1871" s="889"/>
      <c r="J1871" s="889"/>
      <c r="K1871" s="889"/>
      <c r="L1871" s="890"/>
      <c r="M1871" s="818"/>
      <c r="N1871" s="818"/>
      <c r="O1871" s="818"/>
      <c r="P1871" s="818"/>
      <c r="Q1871" s="818"/>
      <c r="R1871" s="818"/>
      <c r="S1871" s="818"/>
      <c r="T1871" s="818"/>
      <c r="U1871" s="818"/>
      <c r="V1871" s="818"/>
      <c r="W1871" s="818"/>
      <c r="X1871" s="818"/>
      <c r="Y1871" s="818"/>
      <c r="Z1871" s="818"/>
      <c r="AA1871" s="818"/>
      <c r="AB1871" s="818"/>
      <c r="AC1871" s="818"/>
      <c r="AD1871" s="818"/>
      <c r="AI1871">
        <f t="shared" si="1175"/>
        <v>0</v>
      </c>
      <c r="AJ1871">
        <f t="shared" si="1176"/>
        <v>0</v>
      </c>
      <c r="AK1871">
        <f t="shared" si="1177"/>
        <v>0</v>
      </c>
      <c r="AL1871">
        <f t="shared" si="1178"/>
        <v>0</v>
      </c>
      <c r="AM1871">
        <f t="shared" si="1179"/>
        <v>0</v>
      </c>
      <c r="AN1871">
        <f t="shared" si="1180"/>
        <v>0</v>
      </c>
      <c r="AO1871">
        <f t="shared" si="1181"/>
        <v>0</v>
      </c>
      <c r="AP1871">
        <f t="shared" si="1182"/>
        <v>0</v>
      </c>
      <c r="AQ1871">
        <f t="shared" si="1183"/>
        <v>0</v>
      </c>
      <c r="AR1871">
        <f t="shared" si="1184"/>
        <v>0</v>
      </c>
      <c r="AS1871">
        <f t="shared" si="1185"/>
        <v>0</v>
      </c>
      <c r="AT1871">
        <f t="shared" si="1186"/>
        <v>0</v>
      </c>
      <c r="AU1871">
        <f t="shared" si="1187"/>
        <v>0</v>
      </c>
      <c r="AV1871">
        <f t="shared" si="1188"/>
        <v>0</v>
      </c>
      <c r="AW1871">
        <f t="shared" si="1189"/>
        <v>0</v>
      </c>
      <c r="AX1871">
        <f t="shared" si="1190"/>
        <v>0</v>
      </c>
      <c r="AY1871">
        <f t="shared" si="1191"/>
        <v>0</v>
      </c>
      <c r="AZ1871">
        <f t="shared" si="1192"/>
        <v>0</v>
      </c>
      <c r="BA1871">
        <f t="shared" si="1193"/>
        <v>0</v>
      </c>
      <c r="BB1871">
        <f t="shared" si="1194"/>
        <v>0</v>
      </c>
      <c r="BC1871">
        <f t="shared" si="1195"/>
        <v>0</v>
      </c>
      <c r="BD1871">
        <f t="shared" si="1196"/>
        <v>0</v>
      </c>
      <c r="BE1871">
        <f t="shared" si="1197"/>
        <v>0</v>
      </c>
      <c r="BF1871">
        <f t="shared" si="1198"/>
        <v>0</v>
      </c>
      <c r="BG1871" s="558">
        <f t="shared" ref="BG1871:BI1871" si="1256">IF(OR(M1744="NS",M2010="NS",S1271="NS"),0,IF(AND(M1744="NA",M2010="NA",S1271="NA"),0,IF(SUM(M1744,M2010)&gt;=S1271,0,1)))</f>
        <v>0</v>
      </c>
      <c r="BH1871" s="562">
        <f t="shared" si="1256"/>
        <v>0</v>
      </c>
      <c r="BI1871" s="560">
        <f t="shared" si="1256"/>
        <v>0</v>
      </c>
      <c r="BJ1871" s="564">
        <f t="shared" ref="BJ1871:BL1871" si="1257">IF(OR(M1744="NS",V1271="NS",AB1271="NS"),0,IF(AND(M1744="NA",V1271="NA",AB1271="NA"),0,IF(M1744&gt;=SUM(V1271,AB1271),0,1)))</f>
        <v>0</v>
      </c>
      <c r="BK1871" s="366">
        <f t="shared" si="1257"/>
        <v>0</v>
      </c>
      <c r="BL1871" s="465">
        <f t="shared" si="1257"/>
        <v>0</v>
      </c>
      <c r="BM1871" s="565">
        <f t="shared" ref="BM1871:BO1871" si="1258">IF(OR(M2010="NS",Y1271="NS",AB1271="NS"),0,IF(AND(M2010="NA",Y1271="NA",AB1271="NA"),0,IF(M2010&gt;=SUM(Y1271,AB1271),0,1)))</f>
        <v>0</v>
      </c>
      <c r="BN1871" s="422">
        <f t="shared" si="1258"/>
        <v>0</v>
      </c>
      <c r="BO1871" s="567">
        <f t="shared" si="1258"/>
        <v>0</v>
      </c>
      <c r="BP1871" s="338">
        <f t="shared" si="1050"/>
        <v>0</v>
      </c>
      <c r="BQ1871" s="294" t="str">
        <f>IF(BP1871=0,"",
IF(SUM($BP$1756:BP1871)=1,BR1871,
IF($BP$1877&gt;SUM($BP$1756:BP1871),_xlfn.CONCAT(", ",BR1871),
IF($BP$1877=SUM($BP$1756:BP1871),_xlfn.CONCAT(" y ",BR1871)))))</f>
        <v/>
      </c>
      <c r="BR1871" s="89" t="s">
        <v>5314</v>
      </c>
      <c r="BS1871" s="560">
        <f t="shared" si="1051"/>
        <v>0</v>
      </c>
      <c r="BT1871" s="575">
        <f t="shared" si="1052"/>
        <v>0</v>
      </c>
      <c r="BU1871" s="572">
        <f t="shared" si="1053"/>
        <v>0</v>
      </c>
      <c r="BV1871" s="560">
        <f t="shared" si="1054"/>
        <v>0</v>
      </c>
      <c r="BW1871" s="575">
        <f t="shared" si="1055"/>
        <v>0</v>
      </c>
      <c r="BX1871" s="572">
        <f t="shared" si="1056"/>
        <v>0</v>
      </c>
      <c r="BY1871" s="560">
        <f t="shared" si="1057"/>
        <v>0</v>
      </c>
      <c r="BZ1871" s="575">
        <f t="shared" si="1058"/>
        <v>0</v>
      </c>
      <c r="CA1871" s="572">
        <f t="shared" si="1059"/>
        <v>0</v>
      </c>
      <c r="CB1871" s="560">
        <f t="shared" si="1060"/>
        <v>0</v>
      </c>
      <c r="CC1871" s="575">
        <f t="shared" si="1061"/>
        <v>0</v>
      </c>
      <c r="CD1871" s="572">
        <f t="shared" si="1062"/>
        <v>0</v>
      </c>
      <c r="CE1871" s="560">
        <f t="shared" si="1063"/>
        <v>0</v>
      </c>
      <c r="CF1871" s="575">
        <f t="shared" si="1064"/>
        <v>0</v>
      </c>
      <c r="CG1871" s="572">
        <f t="shared" si="1065"/>
        <v>0</v>
      </c>
      <c r="CH1871" s="560">
        <f t="shared" si="1066"/>
        <v>0</v>
      </c>
      <c r="CI1871" s="575">
        <f t="shared" si="1067"/>
        <v>0</v>
      </c>
      <c r="CJ1871" s="572">
        <f t="shared" si="1068"/>
        <v>0</v>
      </c>
      <c r="CK1871" s="560">
        <f t="shared" si="1069"/>
        <v>0</v>
      </c>
      <c r="CL1871" s="575">
        <f t="shared" si="1070"/>
        <v>0</v>
      </c>
      <c r="CM1871" s="572">
        <f t="shared" si="1071"/>
        <v>0</v>
      </c>
      <c r="CN1871" s="560">
        <f t="shared" si="1072"/>
        <v>0</v>
      </c>
      <c r="CO1871" s="575">
        <f t="shared" si="1073"/>
        <v>0</v>
      </c>
      <c r="CP1871" s="572">
        <f t="shared" si="1074"/>
        <v>0</v>
      </c>
      <c r="CQ1871" s="560">
        <f t="shared" si="1075"/>
        <v>0</v>
      </c>
      <c r="CR1871" s="575">
        <f t="shared" si="1076"/>
        <v>0</v>
      </c>
      <c r="CS1871" s="572">
        <f t="shared" si="1077"/>
        <v>0</v>
      </c>
      <c r="CT1871" s="560">
        <f t="shared" si="1078"/>
        <v>0</v>
      </c>
      <c r="CU1871" s="575">
        <f t="shared" si="1079"/>
        <v>0</v>
      </c>
      <c r="CV1871" s="572">
        <f t="shared" si="1080"/>
        <v>0</v>
      </c>
      <c r="CW1871" s="560">
        <f t="shared" si="1081"/>
        <v>0</v>
      </c>
      <c r="CX1871" s="575">
        <f t="shared" si="1082"/>
        <v>0</v>
      </c>
      <c r="CY1871" s="572">
        <f t="shared" si="1083"/>
        <v>0</v>
      </c>
      <c r="CZ1871" s="293">
        <f t="shared" si="1084"/>
        <v>0</v>
      </c>
      <c r="DA1871" s="294" t="str">
        <f>IF(CZ1871=0,"",
IF(SUM($CZ$1756:CZ1871)=1,DB1871,
IF($CZ$1877&gt;SUM($CZ$1756:CZ1871),_xlfn.CONCAT(", ",DB1871),
IF($CZ$1877=SUM($CZ$1756:CZ1871),_xlfn.CONCAT(" y ",DB1871)))))</f>
        <v/>
      </c>
      <c r="DB1871" s="89" t="s">
        <v>5314</v>
      </c>
    </row>
    <row r="1872" spans="1:106" ht="15" customHeight="1">
      <c r="A1872" s="64"/>
      <c r="B1872" s="11"/>
      <c r="C1872" s="61" t="s">
        <v>5315</v>
      </c>
      <c r="D1872" s="1020" t="str">
        <f>IF(CNGE_2025_M1_Secc5_Sub1!$D146="","",CNGE_2025_M1_Secc5_Sub1!$D146)</f>
        <v/>
      </c>
      <c r="E1872" s="889"/>
      <c r="F1872" s="889"/>
      <c r="G1872" s="889"/>
      <c r="H1872" s="889"/>
      <c r="I1872" s="889"/>
      <c r="J1872" s="889"/>
      <c r="K1872" s="889"/>
      <c r="L1872" s="890"/>
      <c r="M1872" s="818"/>
      <c r="N1872" s="818"/>
      <c r="O1872" s="818"/>
      <c r="P1872" s="818"/>
      <c r="Q1872" s="818"/>
      <c r="R1872" s="818"/>
      <c r="S1872" s="818"/>
      <c r="T1872" s="818"/>
      <c r="U1872" s="818"/>
      <c r="V1872" s="818"/>
      <c r="W1872" s="818"/>
      <c r="X1872" s="818"/>
      <c r="Y1872" s="818"/>
      <c r="Z1872" s="818"/>
      <c r="AA1872" s="818"/>
      <c r="AB1872" s="818"/>
      <c r="AC1872" s="818"/>
      <c r="AD1872" s="818"/>
      <c r="AI1872">
        <f t="shared" si="1175"/>
        <v>0</v>
      </c>
      <c r="AJ1872">
        <f t="shared" si="1176"/>
        <v>0</v>
      </c>
      <c r="AK1872">
        <f t="shared" si="1177"/>
        <v>0</v>
      </c>
      <c r="AL1872">
        <f t="shared" si="1178"/>
        <v>0</v>
      </c>
      <c r="AM1872">
        <f t="shared" si="1179"/>
        <v>0</v>
      </c>
      <c r="AN1872">
        <f t="shared" si="1180"/>
        <v>0</v>
      </c>
      <c r="AO1872">
        <f t="shared" si="1181"/>
        <v>0</v>
      </c>
      <c r="AP1872">
        <f t="shared" si="1182"/>
        <v>0</v>
      </c>
      <c r="AQ1872">
        <f t="shared" si="1183"/>
        <v>0</v>
      </c>
      <c r="AR1872">
        <f t="shared" si="1184"/>
        <v>0</v>
      </c>
      <c r="AS1872">
        <f t="shared" si="1185"/>
        <v>0</v>
      </c>
      <c r="AT1872">
        <f t="shared" si="1186"/>
        <v>0</v>
      </c>
      <c r="AU1872">
        <f t="shared" si="1187"/>
        <v>0</v>
      </c>
      <c r="AV1872">
        <f t="shared" si="1188"/>
        <v>0</v>
      </c>
      <c r="AW1872">
        <f t="shared" si="1189"/>
        <v>0</v>
      </c>
      <c r="AX1872">
        <f t="shared" si="1190"/>
        <v>0</v>
      </c>
      <c r="AY1872">
        <f t="shared" si="1191"/>
        <v>0</v>
      </c>
      <c r="AZ1872">
        <f t="shared" si="1192"/>
        <v>0</v>
      </c>
      <c r="BA1872">
        <f t="shared" si="1193"/>
        <v>0</v>
      </c>
      <c r="BB1872">
        <f t="shared" si="1194"/>
        <v>0</v>
      </c>
      <c r="BC1872">
        <f t="shared" si="1195"/>
        <v>0</v>
      </c>
      <c r="BD1872">
        <f t="shared" si="1196"/>
        <v>0</v>
      </c>
      <c r="BE1872">
        <f t="shared" si="1197"/>
        <v>0</v>
      </c>
      <c r="BF1872">
        <f t="shared" si="1198"/>
        <v>0</v>
      </c>
      <c r="BG1872" s="558">
        <f t="shared" ref="BG1872:BI1872" si="1259">IF(OR(M1745="NS",M2011="NS",S1272="NS"),0,IF(AND(M1745="NA",M2011="NA",S1272="NA"),0,IF(SUM(M1745,M2011)&gt;=S1272,0,1)))</f>
        <v>0</v>
      </c>
      <c r="BH1872" s="562">
        <f t="shared" si="1259"/>
        <v>0</v>
      </c>
      <c r="BI1872" s="560">
        <f t="shared" si="1259"/>
        <v>0</v>
      </c>
      <c r="BJ1872" s="564">
        <f t="shared" ref="BJ1872:BL1872" si="1260">IF(OR(M1745="NS",V1272="NS",AB1272="NS"),0,IF(AND(M1745="NA",V1272="NA",AB1272="NA"),0,IF(M1745&gt;=SUM(V1272,AB1272),0,1)))</f>
        <v>0</v>
      </c>
      <c r="BK1872" s="366">
        <f t="shared" si="1260"/>
        <v>0</v>
      </c>
      <c r="BL1872" s="465">
        <f t="shared" si="1260"/>
        <v>0</v>
      </c>
      <c r="BM1872" s="565">
        <f t="shared" ref="BM1872:BO1872" si="1261">IF(OR(M2011="NS",Y1272="NS",AB1272="NS"),0,IF(AND(M2011="NA",Y1272="NA",AB1272="NA"),0,IF(M2011&gt;=SUM(Y1272,AB1272),0,1)))</f>
        <v>0</v>
      </c>
      <c r="BN1872" s="422">
        <f t="shared" si="1261"/>
        <v>0</v>
      </c>
      <c r="BO1872" s="567">
        <f t="shared" si="1261"/>
        <v>0</v>
      </c>
      <c r="BP1872" s="338">
        <f t="shared" si="1050"/>
        <v>0</v>
      </c>
      <c r="BQ1872" s="294" t="str">
        <f>IF(BP1872=0,"",
IF(SUM($BP$1756:BP1872)=1,BR1872,
IF($BP$1877&gt;SUM($BP$1756:BP1872),_xlfn.CONCAT(", ",BR1872),
IF($BP$1877=SUM($BP$1756:BP1872),_xlfn.CONCAT(" y ",BR1872)))))</f>
        <v/>
      </c>
      <c r="BR1872" s="89" t="s">
        <v>5316</v>
      </c>
      <c r="BS1872" s="560">
        <f t="shared" si="1051"/>
        <v>0</v>
      </c>
      <c r="BT1872" s="575">
        <f t="shared" si="1052"/>
        <v>0</v>
      </c>
      <c r="BU1872" s="572">
        <f t="shared" si="1053"/>
        <v>0</v>
      </c>
      <c r="BV1872" s="560">
        <f t="shared" si="1054"/>
        <v>0</v>
      </c>
      <c r="BW1872" s="575">
        <f t="shared" si="1055"/>
        <v>0</v>
      </c>
      <c r="BX1872" s="572">
        <f t="shared" si="1056"/>
        <v>0</v>
      </c>
      <c r="BY1872" s="560">
        <f t="shared" si="1057"/>
        <v>0</v>
      </c>
      <c r="BZ1872" s="575">
        <f t="shared" si="1058"/>
        <v>0</v>
      </c>
      <c r="CA1872" s="572">
        <f t="shared" si="1059"/>
        <v>0</v>
      </c>
      <c r="CB1872" s="560">
        <f t="shared" si="1060"/>
        <v>0</v>
      </c>
      <c r="CC1872" s="575">
        <f t="shared" si="1061"/>
        <v>0</v>
      </c>
      <c r="CD1872" s="572">
        <f t="shared" si="1062"/>
        <v>0</v>
      </c>
      <c r="CE1872" s="560">
        <f t="shared" si="1063"/>
        <v>0</v>
      </c>
      <c r="CF1872" s="575">
        <f t="shared" si="1064"/>
        <v>0</v>
      </c>
      <c r="CG1872" s="572">
        <f t="shared" si="1065"/>
        <v>0</v>
      </c>
      <c r="CH1872" s="560">
        <f t="shared" si="1066"/>
        <v>0</v>
      </c>
      <c r="CI1872" s="575">
        <f t="shared" si="1067"/>
        <v>0</v>
      </c>
      <c r="CJ1872" s="572">
        <f t="shared" si="1068"/>
        <v>0</v>
      </c>
      <c r="CK1872" s="560">
        <f t="shared" si="1069"/>
        <v>0</v>
      </c>
      <c r="CL1872" s="575">
        <f t="shared" si="1070"/>
        <v>0</v>
      </c>
      <c r="CM1872" s="572">
        <f t="shared" si="1071"/>
        <v>0</v>
      </c>
      <c r="CN1872" s="560">
        <f t="shared" si="1072"/>
        <v>0</v>
      </c>
      <c r="CO1872" s="575">
        <f t="shared" si="1073"/>
        <v>0</v>
      </c>
      <c r="CP1872" s="572">
        <f t="shared" si="1074"/>
        <v>0</v>
      </c>
      <c r="CQ1872" s="560">
        <f t="shared" si="1075"/>
        <v>0</v>
      </c>
      <c r="CR1872" s="575">
        <f t="shared" si="1076"/>
        <v>0</v>
      </c>
      <c r="CS1872" s="572">
        <f t="shared" si="1077"/>
        <v>0</v>
      </c>
      <c r="CT1872" s="560">
        <f t="shared" si="1078"/>
        <v>0</v>
      </c>
      <c r="CU1872" s="575">
        <f t="shared" si="1079"/>
        <v>0</v>
      </c>
      <c r="CV1872" s="572">
        <f t="shared" si="1080"/>
        <v>0</v>
      </c>
      <c r="CW1872" s="560">
        <f t="shared" si="1081"/>
        <v>0</v>
      </c>
      <c r="CX1872" s="575">
        <f t="shared" si="1082"/>
        <v>0</v>
      </c>
      <c r="CY1872" s="572">
        <f t="shared" si="1083"/>
        <v>0</v>
      </c>
      <c r="CZ1872" s="293">
        <f t="shared" si="1084"/>
        <v>0</v>
      </c>
      <c r="DA1872" s="294" t="str">
        <f>IF(CZ1872=0,"",
IF(SUM($CZ$1756:CZ1872)=1,DB1872,
IF($CZ$1877&gt;SUM($CZ$1756:CZ1872),_xlfn.CONCAT(", ",DB1872),
IF($CZ$1877=SUM($CZ$1756:CZ1872),_xlfn.CONCAT(" y ",DB1872)))))</f>
        <v/>
      </c>
      <c r="DB1872" s="89" t="s">
        <v>5316</v>
      </c>
    </row>
    <row r="1873" spans="1:106" ht="15" customHeight="1">
      <c r="A1873" s="64"/>
      <c r="B1873" s="11"/>
      <c r="C1873" s="61" t="s">
        <v>5317</v>
      </c>
      <c r="D1873" s="1020" t="str">
        <f>IF(CNGE_2025_M1_Secc5_Sub1!$D147="","",CNGE_2025_M1_Secc5_Sub1!$D147)</f>
        <v/>
      </c>
      <c r="E1873" s="889"/>
      <c r="F1873" s="889"/>
      <c r="G1873" s="889"/>
      <c r="H1873" s="889"/>
      <c r="I1873" s="889"/>
      <c r="J1873" s="889"/>
      <c r="K1873" s="889"/>
      <c r="L1873" s="890"/>
      <c r="M1873" s="818"/>
      <c r="N1873" s="818"/>
      <c r="O1873" s="818"/>
      <c r="P1873" s="818"/>
      <c r="Q1873" s="818"/>
      <c r="R1873" s="818"/>
      <c r="S1873" s="818"/>
      <c r="T1873" s="818"/>
      <c r="U1873" s="818"/>
      <c r="V1873" s="818"/>
      <c r="W1873" s="818"/>
      <c r="X1873" s="818"/>
      <c r="Y1873" s="818"/>
      <c r="Z1873" s="818"/>
      <c r="AA1873" s="818"/>
      <c r="AB1873" s="818"/>
      <c r="AC1873" s="818"/>
      <c r="AD1873" s="818"/>
      <c r="AI1873">
        <f t="shared" si="1175"/>
        <v>0</v>
      </c>
      <c r="AJ1873">
        <f t="shared" si="1176"/>
        <v>0</v>
      </c>
      <c r="AK1873">
        <f t="shared" si="1177"/>
        <v>0</v>
      </c>
      <c r="AL1873">
        <f t="shared" si="1178"/>
        <v>0</v>
      </c>
      <c r="AM1873">
        <f t="shared" si="1179"/>
        <v>0</v>
      </c>
      <c r="AN1873">
        <f t="shared" si="1180"/>
        <v>0</v>
      </c>
      <c r="AO1873">
        <f t="shared" si="1181"/>
        <v>0</v>
      </c>
      <c r="AP1873">
        <f t="shared" si="1182"/>
        <v>0</v>
      </c>
      <c r="AQ1873">
        <f t="shared" si="1183"/>
        <v>0</v>
      </c>
      <c r="AR1873">
        <f t="shared" si="1184"/>
        <v>0</v>
      </c>
      <c r="AS1873">
        <f t="shared" si="1185"/>
        <v>0</v>
      </c>
      <c r="AT1873">
        <f t="shared" si="1186"/>
        <v>0</v>
      </c>
      <c r="AU1873">
        <f t="shared" si="1187"/>
        <v>0</v>
      </c>
      <c r="AV1873">
        <f t="shared" si="1188"/>
        <v>0</v>
      </c>
      <c r="AW1873">
        <f t="shared" si="1189"/>
        <v>0</v>
      </c>
      <c r="AX1873">
        <f t="shared" si="1190"/>
        <v>0</v>
      </c>
      <c r="AY1873">
        <f t="shared" si="1191"/>
        <v>0</v>
      </c>
      <c r="AZ1873">
        <f t="shared" si="1192"/>
        <v>0</v>
      </c>
      <c r="BA1873">
        <f t="shared" si="1193"/>
        <v>0</v>
      </c>
      <c r="BB1873">
        <f t="shared" si="1194"/>
        <v>0</v>
      </c>
      <c r="BC1873">
        <f t="shared" si="1195"/>
        <v>0</v>
      </c>
      <c r="BD1873">
        <f t="shared" si="1196"/>
        <v>0</v>
      </c>
      <c r="BE1873">
        <f t="shared" si="1197"/>
        <v>0</v>
      </c>
      <c r="BF1873">
        <f t="shared" si="1198"/>
        <v>0</v>
      </c>
      <c r="BG1873" s="558">
        <f t="shared" ref="BG1873:BI1873" si="1262">IF(OR(M1746="NS",M2012="NS",S1273="NS"),0,IF(AND(M1746="NA",M2012="NA",S1273="NA"),0,IF(SUM(M1746,M2012)&gt;=S1273,0,1)))</f>
        <v>0</v>
      </c>
      <c r="BH1873" s="562">
        <f t="shared" si="1262"/>
        <v>0</v>
      </c>
      <c r="BI1873" s="560">
        <f t="shared" si="1262"/>
        <v>0</v>
      </c>
      <c r="BJ1873" s="564">
        <f t="shared" ref="BJ1873:BL1873" si="1263">IF(OR(M1746="NS",V1273="NS",AB1273="NS"),0,IF(AND(M1746="NA",V1273="NA",AB1273="NA"),0,IF(M1746&gt;=SUM(V1273,AB1273),0,1)))</f>
        <v>0</v>
      </c>
      <c r="BK1873" s="366">
        <f t="shared" si="1263"/>
        <v>0</v>
      </c>
      <c r="BL1873" s="465">
        <f t="shared" si="1263"/>
        <v>0</v>
      </c>
      <c r="BM1873" s="565">
        <f t="shared" ref="BM1873:BO1873" si="1264">IF(OR(M2012="NS",Y1273="NS",AB1273="NS"),0,IF(AND(M2012="NA",Y1273="NA",AB1273="NA"),0,IF(M2012&gt;=SUM(Y1273,AB1273),0,1)))</f>
        <v>0</v>
      </c>
      <c r="BN1873" s="422">
        <f t="shared" si="1264"/>
        <v>0</v>
      </c>
      <c r="BO1873" s="567">
        <f t="shared" si="1264"/>
        <v>0</v>
      </c>
      <c r="BP1873" s="338">
        <f t="shared" si="1050"/>
        <v>0</v>
      </c>
      <c r="BQ1873" s="294" t="str">
        <f>IF(BP1873=0,"",
IF(SUM($BP$1756:BP1873)=1,BR1873,
IF($BP$1877&gt;SUM($BP$1756:BP1873),_xlfn.CONCAT(", ",BR1873),
IF($BP$1877=SUM($BP$1756:BP1873),_xlfn.CONCAT(" y ",BR1873)))))</f>
        <v/>
      </c>
      <c r="BR1873" s="89" t="s">
        <v>5318</v>
      </c>
      <c r="BS1873" s="560">
        <f t="shared" si="1051"/>
        <v>0</v>
      </c>
      <c r="BT1873" s="575">
        <f t="shared" si="1052"/>
        <v>0</v>
      </c>
      <c r="BU1873" s="572">
        <f t="shared" si="1053"/>
        <v>0</v>
      </c>
      <c r="BV1873" s="560">
        <f t="shared" si="1054"/>
        <v>0</v>
      </c>
      <c r="BW1873" s="575">
        <f t="shared" si="1055"/>
        <v>0</v>
      </c>
      <c r="BX1873" s="572">
        <f t="shared" si="1056"/>
        <v>0</v>
      </c>
      <c r="BY1873" s="560">
        <f t="shared" si="1057"/>
        <v>0</v>
      </c>
      <c r="BZ1873" s="575">
        <f t="shared" si="1058"/>
        <v>0</v>
      </c>
      <c r="CA1873" s="572">
        <f t="shared" si="1059"/>
        <v>0</v>
      </c>
      <c r="CB1873" s="560">
        <f t="shared" si="1060"/>
        <v>0</v>
      </c>
      <c r="CC1873" s="575">
        <f t="shared" si="1061"/>
        <v>0</v>
      </c>
      <c r="CD1873" s="572">
        <f t="shared" si="1062"/>
        <v>0</v>
      </c>
      <c r="CE1873" s="560">
        <f t="shared" si="1063"/>
        <v>0</v>
      </c>
      <c r="CF1873" s="575">
        <f t="shared" si="1064"/>
        <v>0</v>
      </c>
      <c r="CG1873" s="572">
        <f t="shared" si="1065"/>
        <v>0</v>
      </c>
      <c r="CH1873" s="560">
        <f t="shared" si="1066"/>
        <v>0</v>
      </c>
      <c r="CI1873" s="575">
        <f t="shared" si="1067"/>
        <v>0</v>
      </c>
      <c r="CJ1873" s="572">
        <f t="shared" si="1068"/>
        <v>0</v>
      </c>
      <c r="CK1873" s="560">
        <f t="shared" si="1069"/>
        <v>0</v>
      </c>
      <c r="CL1873" s="575">
        <f t="shared" si="1070"/>
        <v>0</v>
      </c>
      <c r="CM1873" s="572">
        <f t="shared" si="1071"/>
        <v>0</v>
      </c>
      <c r="CN1873" s="560">
        <f t="shared" si="1072"/>
        <v>0</v>
      </c>
      <c r="CO1873" s="575">
        <f t="shared" si="1073"/>
        <v>0</v>
      </c>
      <c r="CP1873" s="572">
        <f t="shared" si="1074"/>
        <v>0</v>
      </c>
      <c r="CQ1873" s="560">
        <f t="shared" si="1075"/>
        <v>0</v>
      </c>
      <c r="CR1873" s="575">
        <f t="shared" si="1076"/>
        <v>0</v>
      </c>
      <c r="CS1873" s="572">
        <f t="shared" si="1077"/>
        <v>0</v>
      </c>
      <c r="CT1873" s="560">
        <f t="shared" si="1078"/>
        <v>0</v>
      </c>
      <c r="CU1873" s="575">
        <f t="shared" si="1079"/>
        <v>0</v>
      </c>
      <c r="CV1873" s="572">
        <f t="shared" si="1080"/>
        <v>0</v>
      </c>
      <c r="CW1873" s="560">
        <f t="shared" si="1081"/>
        <v>0</v>
      </c>
      <c r="CX1873" s="575">
        <f t="shared" si="1082"/>
        <v>0</v>
      </c>
      <c r="CY1873" s="572">
        <f t="shared" si="1083"/>
        <v>0</v>
      </c>
      <c r="CZ1873" s="293">
        <f t="shared" si="1084"/>
        <v>0</v>
      </c>
      <c r="DA1873" s="294" t="str">
        <f>IF(CZ1873=0,"",
IF(SUM($CZ$1756:CZ1873)=1,DB1873,
IF($CZ$1877&gt;SUM($CZ$1756:CZ1873),_xlfn.CONCAT(", ",DB1873),
IF($CZ$1877=SUM($CZ$1756:CZ1873),_xlfn.CONCAT(" y ",DB1873)))))</f>
        <v/>
      </c>
      <c r="DB1873" s="89" t="s">
        <v>5318</v>
      </c>
    </row>
    <row r="1874" spans="1:106" ht="15" customHeight="1">
      <c r="A1874" s="64"/>
      <c r="B1874" s="11"/>
      <c r="C1874" s="61" t="s">
        <v>5319</v>
      </c>
      <c r="D1874" s="1020" t="str">
        <f>IF(CNGE_2025_M1_Secc5_Sub1!$D148="","",CNGE_2025_M1_Secc5_Sub1!$D148)</f>
        <v/>
      </c>
      <c r="E1874" s="889"/>
      <c r="F1874" s="889"/>
      <c r="G1874" s="889"/>
      <c r="H1874" s="889"/>
      <c r="I1874" s="889"/>
      <c r="J1874" s="889"/>
      <c r="K1874" s="889"/>
      <c r="L1874" s="890"/>
      <c r="M1874" s="818"/>
      <c r="N1874" s="818"/>
      <c r="O1874" s="818"/>
      <c r="P1874" s="818"/>
      <c r="Q1874" s="818"/>
      <c r="R1874" s="818"/>
      <c r="S1874" s="818"/>
      <c r="T1874" s="818"/>
      <c r="U1874" s="818"/>
      <c r="V1874" s="818"/>
      <c r="W1874" s="818"/>
      <c r="X1874" s="818"/>
      <c r="Y1874" s="818"/>
      <c r="Z1874" s="818"/>
      <c r="AA1874" s="818"/>
      <c r="AB1874" s="818"/>
      <c r="AC1874" s="818"/>
      <c r="AD1874" s="818"/>
      <c r="AI1874">
        <f t="shared" si="1175"/>
        <v>0</v>
      </c>
      <c r="AJ1874">
        <f t="shared" si="1176"/>
        <v>0</v>
      </c>
      <c r="AK1874">
        <f t="shared" si="1177"/>
        <v>0</v>
      </c>
      <c r="AL1874">
        <f t="shared" si="1178"/>
        <v>0</v>
      </c>
      <c r="AM1874">
        <f t="shared" si="1179"/>
        <v>0</v>
      </c>
      <c r="AN1874">
        <f t="shared" si="1180"/>
        <v>0</v>
      </c>
      <c r="AO1874">
        <f t="shared" si="1181"/>
        <v>0</v>
      </c>
      <c r="AP1874">
        <f t="shared" si="1182"/>
        <v>0</v>
      </c>
      <c r="AQ1874">
        <f t="shared" si="1183"/>
        <v>0</v>
      </c>
      <c r="AR1874">
        <f t="shared" si="1184"/>
        <v>0</v>
      </c>
      <c r="AS1874">
        <f t="shared" si="1185"/>
        <v>0</v>
      </c>
      <c r="AT1874">
        <f t="shared" si="1186"/>
        <v>0</v>
      </c>
      <c r="AU1874">
        <f t="shared" si="1187"/>
        <v>0</v>
      </c>
      <c r="AV1874">
        <f t="shared" si="1188"/>
        <v>0</v>
      </c>
      <c r="AW1874">
        <f t="shared" si="1189"/>
        <v>0</v>
      </c>
      <c r="AX1874">
        <f t="shared" si="1190"/>
        <v>0</v>
      </c>
      <c r="AY1874">
        <f t="shared" si="1191"/>
        <v>0</v>
      </c>
      <c r="AZ1874">
        <f t="shared" si="1192"/>
        <v>0</v>
      </c>
      <c r="BA1874">
        <f t="shared" si="1193"/>
        <v>0</v>
      </c>
      <c r="BB1874">
        <f t="shared" si="1194"/>
        <v>0</v>
      </c>
      <c r="BC1874">
        <f t="shared" si="1195"/>
        <v>0</v>
      </c>
      <c r="BD1874">
        <f t="shared" si="1196"/>
        <v>0</v>
      </c>
      <c r="BE1874">
        <f t="shared" si="1197"/>
        <v>0</v>
      </c>
      <c r="BF1874">
        <f t="shared" si="1198"/>
        <v>0</v>
      </c>
      <c r="BG1874" s="558">
        <f t="shared" ref="BG1874:BI1874" si="1265">IF(OR(M1747="NS",M2013="NS",S1274="NS"),0,IF(AND(M1747="NA",M2013="NA",S1274="NA"),0,IF(SUM(M1747,M2013)&gt;=S1274,0,1)))</f>
        <v>0</v>
      </c>
      <c r="BH1874" s="562">
        <f t="shared" si="1265"/>
        <v>0</v>
      </c>
      <c r="BI1874" s="560">
        <f t="shared" si="1265"/>
        <v>0</v>
      </c>
      <c r="BJ1874" s="564">
        <f t="shared" ref="BJ1874:BL1874" si="1266">IF(OR(M1747="NS",V1274="NS",AB1274="NS"),0,IF(AND(M1747="NA",V1274="NA",AB1274="NA"),0,IF(M1747&gt;=SUM(V1274,AB1274),0,1)))</f>
        <v>0</v>
      </c>
      <c r="BK1874" s="366">
        <f t="shared" si="1266"/>
        <v>0</v>
      </c>
      <c r="BL1874" s="465">
        <f t="shared" si="1266"/>
        <v>0</v>
      </c>
      <c r="BM1874" s="565">
        <f t="shared" ref="BM1874:BO1874" si="1267">IF(OR(M2013="NS",Y1274="NS",AB1274="NS"),0,IF(AND(M2013="NA",Y1274="NA",AB1274="NA"),0,IF(M2013&gt;=SUM(Y1274,AB1274),0,1)))</f>
        <v>0</v>
      </c>
      <c r="BN1874" s="422">
        <f t="shared" si="1267"/>
        <v>0</v>
      </c>
      <c r="BO1874" s="567">
        <f t="shared" si="1267"/>
        <v>0</v>
      </c>
      <c r="BP1874" s="338">
        <f t="shared" si="1050"/>
        <v>0</v>
      </c>
      <c r="BQ1874" s="294" t="str">
        <f>IF(BP1874=0,"",
IF(SUM($BP$1756:BP1874)=1,BR1874,
IF($BP$1877&gt;SUM($BP$1756:BP1874),_xlfn.CONCAT(", ",BR1874),
IF($BP$1877=SUM($BP$1756:BP1874),_xlfn.CONCAT(" y ",BR1874)))))</f>
        <v/>
      </c>
      <c r="BR1874" s="89" t="s">
        <v>5320</v>
      </c>
      <c r="BS1874" s="560">
        <f t="shared" si="1051"/>
        <v>0</v>
      </c>
      <c r="BT1874" s="575">
        <f t="shared" si="1052"/>
        <v>0</v>
      </c>
      <c r="BU1874" s="572">
        <f t="shared" si="1053"/>
        <v>0</v>
      </c>
      <c r="BV1874" s="560">
        <f t="shared" si="1054"/>
        <v>0</v>
      </c>
      <c r="BW1874" s="575">
        <f t="shared" si="1055"/>
        <v>0</v>
      </c>
      <c r="BX1874" s="572">
        <f t="shared" si="1056"/>
        <v>0</v>
      </c>
      <c r="BY1874" s="560">
        <f t="shared" si="1057"/>
        <v>0</v>
      </c>
      <c r="BZ1874" s="575">
        <f t="shared" si="1058"/>
        <v>0</v>
      </c>
      <c r="CA1874" s="572">
        <f t="shared" si="1059"/>
        <v>0</v>
      </c>
      <c r="CB1874" s="560">
        <f t="shared" si="1060"/>
        <v>0</v>
      </c>
      <c r="CC1874" s="575">
        <f t="shared" si="1061"/>
        <v>0</v>
      </c>
      <c r="CD1874" s="572">
        <f t="shared" si="1062"/>
        <v>0</v>
      </c>
      <c r="CE1874" s="560">
        <f t="shared" si="1063"/>
        <v>0</v>
      </c>
      <c r="CF1874" s="575">
        <f t="shared" si="1064"/>
        <v>0</v>
      </c>
      <c r="CG1874" s="572">
        <f t="shared" si="1065"/>
        <v>0</v>
      </c>
      <c r="CH1874" s="560">
        <f t="shared" si="1066"/>
        <v>0</v>
      </c>
      <c r="CI1874" s="575">
        <f t="shared" si="1067"/>
        <v>0</v>
      </c>
      <c r="CJ1874" s="572">
        <f t="shared" si="1068"/>
        <v>0</v>
      </c>
      <c r="CK1874" s="560">
        <f t="shared" si="1069"/>
        <v>0</v>
      </c>
      <c r="CL1874" s="575">
        <f t="shared" si="1070"/>
        <v>0</v>
      </c>
      <c r="CM1874" s="572">
        <f t="shared" si="1071"/>
        <v>0</v>
      </c>
      <c r="CN1874" s="560">
        <f t="shared" si="1072"/>
        <v>0</v>
      </c>
      <c r="CO1874" s="575">
        <f t="shared" si="1073"/>
        <v>0</v>
      </c>
      <c r="CP1874" s="572">
        <f t="shared" si="1074"/>
        <v>0</v>
      </c>
      <c r="CQ1874" s="560">
        <f t="shared" si="1075"/>
        <v>0</v>
      </c>
      <c r="CR1874" s="575">
        <f t="shared" si="1076"/>
        <v>0</v>
      </c>
      <c r="CS1874" s="572">
        <f t="shared" si="1077"/>
        <v>0</v>
      </c>
      <c r="CT1874" s="560">
        <f t="shared" si="1078"/>
        <v>0</v>
      </c>
      <c r="CU1874" s="575">
        <f t="shared" si="1079"/>
        <v>0</v>
      </c>
      <c r="CV1874" s="572">
        <f t="shared" si="1080"/>
        <v>0</v>
      </c>
      <c r="CW1874" s="560">
        <f t="shared" si="1081"/>
        <v>0</v>
      </c>
      <c r="CX1874" s="575">
        <f t="shared" si="1082"/>
        <v>0</v>
      </c>
      <c r="CY1874" s="572">
        <f t="shared" si="1083"/>
        <v>0</v>
      </c>
      <c r="CZ1874" s="293">
        <f t="shared" si="1084"/>
        <v>0</v>
      </c>
      <c r="DA1874" s="294" t="str">
        <f>IF(CZ1874=0,"",
IF(SUM($CZ$1756:CZ1874)=1,DB1874,
IF($CZ$1877&gt;SUM($CZ$1756:CZ1874),_xlfn.CONCAT(", ",DB1874),
IF($CZ$1877=SUM($CZ$1756:CZ1874),_xlfn.CONCAT(" y ",DB1874)))))</f>
        <v/>
      </c>
      <c r="DB1874" s="89" t="s">
        <v>5320</v>
      </c>
    </row>
    <row r="1875" spans="1:106" ht="15" customHeight="1">
      <c r="A1875" s="64"/>
      <c r="B1875" s="11"/>
      <c r="C1875" s="61" t="s">
        <v>5321</v>
      </c>
      <c r="D1875" s="1020" t="str">
        <f>IF(CNGE_2025_M1_Secc5_Sub1!$D149="","",CNGE_2025_M1_Secc5_Sub1!$D149)</f>
        <v/>
      </c>
      <c r="E1875" s="889"/>
      <c r="F1875" s="889"/>
      <c r="G1875" s="889"/>
      <c r="H1875" s="889"/>
      <c r="I1875" s="889"/>
      <c r="J1875" s="889"/>
      <c r="K1875" s="889"/>
      <c r="L1875" s="890"/>
      <c r="M1875" s="818"/>
      <c r="N1875" s="818"/>
      <c r="O1875" s="818"/>
      <c r="P1875" s="818"/>
      <c r="Q1875" s="818"/>
      <c r="R1875" s="818"/>
      <c r="S1875" s="818"/>
      <c r="T1875" s="818"/>
      <c r="U1875" s="818"/>
      <c r="V1875" s="818"/>
      <c r="W1875" s="818"/>
      <c r="X1875" s="818"/>
      <c r="Y1875" s="818"/>
      <c r="Z1875" s="818"/>
      <c r="AA1875" s="818"/>
      <c r="AB1875" s="818"/>
      <c r="AC1875" s="818"/>
      <c r="AD1875" s="818"/>
      <c r="AI1875">
        <f t="shared" si="1175"/>
        <v>0</v>
      </c>
      <c r="AJ1875">
        <f t="shared" si="1176"/>
        <v>0</v>
      </c>
      <c r="AK1875">
        <f t="shared" si="1177"/>
        <v>0</v>
      </c>
      <c r="AL1875">
        <f t="shared" si="1178"/>
        <v>0</v>
      </c>
      <c r="AM1875">
        <f t="shared" si="1179"/>
        <v>0</v>
      </c>
      <c r="AN1875">
        <f t="shared" si="1180"/>
        <v>0</v>
      </c>
      <c r="AO1875">
        <f t="shared" si="1181"/>
        <v>0</v>
      </c>
      <c r="AP1875">
        <f t="shared" si="1182"/>
        <v>0</v>
      </c>
      <c r="AQ1875">
        <f t="shared" si="1183"/>
        <v>0</v>
      </c>
      <c r="AR1875">
        <f t="shared" si="1184"/>
        <v>0</v>
      </c>
      <c r="AS1875">
        <f t="shared" si="1185"/>
        <v>0</v>
      </c>
      <c r="AT1875">
        <f t="shared" si="1186"/>
        <v>0</v>
      </c>
      <c r="AU1875">
        <f t="shared" si="1187"/>
        <v>0</v>
      </c>
      <c r="AV1875">
        <f t="shared" si="1188"/>
        <v>0</v>
      </c>
      <c r="AW1875">
        <f t="shared" si="1189"/>
        <v>0</v>
      </c>
      <c r="AX1875">
        <f t="shared" si="1190"/>
        <v>0</v>
      </c>
      <c r="AY1875">
        <f t="shared" si="1191"/>
        <v>0</v>
      </c>
      <c r="AZ1875">
        <f t="shared" si="1192"/>
        <v>0</v>
      </c>
      <c r="BA1875">
        <f t="shared" si="1193"/>
        <v>0</v>
      </c>
      <c r="BB1875">
        <f t="shared" si="1194"/>
        <v>0</v>
      </c>
      <c r="BC1875">
        <f t="shared" si="1195"/>
        <v>0</v>
      </c>
      <c r="BD1875">
        <f t="shared" si="1196"/>
        <v>0</v>
      </c>
      <c r="BE1875">
        <f t="shared" si="1197"/>
        <v>0</v>
      </c>
      <c r="BF1875">
        <f t="shared" si="1198"/>
        <v>0</v>
      </c>
      <c r="BG1875" s="558">
        <f t="shared" ref="BG1875:BI1875" si="1268">IF(OR(M1748="NS",M2014="NS",S1275="NS"),0,IF(AND(M1748="NA",M2014="NA",S1275="NA"),0,IF(SUM(M1748,M2014)&gt;=S1275,0,1)))</f>
        <v>0</v>
      </c>
      <c r="BH1875" s="562">
        <f t="shared" si="1268"/>
        <v>0</v>
      </c>
      <c r="BI1875" s="560">
        <f t="shared" si="1268"/>
        <v>0</v>
      </c>
      <c r="BJ1875" s="564">
        <f t="shared" ref="BJ1875:BL1875" si="1269">IF(OR(M1748="NS",V1275="NS",AB1275="NS"),0,IF(AND(M1748="NA",V1275="NA",AB1275="NA"),0,IF(M1748&gt;=SUM(V1275,AB1275),0,1)))</f>
        <v>0</v>
      </c>
      <c r="BK1875" s="366">
        <f t="shared" si="1269"/>
        <v>0</v>
      </c>
      <c r="BL1875" s="465">
        <f t="shared" si="1269"/>
        <v>0</v>
      </c>
      <c r="BM1875" s="565">
        <f t="shared" ref="BM1875:BO1875" si="1270">IF(OR(M2014="NS",Y1275="NS",AB1275="NS"),0,IF(AND(M2014="NA",Y1275="NA",AB1275="NA"),0,IF(M2014&gt;=SUM(Y1275,AB1275),0,1)))</f>
        <v>0</v>
      </c>
      <c r="BN1875" s="422">
        <f t="shared" si="1270"/>
        <v>0</v>
      </c>
      <c r="BO1875" s="567">
        <f t="shared" si="1270"/>
        <v>0</v>
      </c>
      <c r="BP1875" s="338">
        <f t="shared" si="1050"/>
        <v>0</v>
      </c>
      <c r="BQ1875" s="294" t="str">
        <f>IF(BP1875=0,"",
IF(SUM($BP$1756:BP1875)=1,BR1875,
IF($BP$1877&gt;SUM($BP$1756:BP1875),_xlfn.CONCAT(", ",BR1875),
IF($BP$1877=SUM($BP$1756:BP1875),_xlfn.CONCAT(" y ",BR1875)))))</f>
        <v/>
      </c>
      <c r="BR1875" s="89" t="s">
        <v>5322</v>
      </c>
      <c r="BS1875" s="560">
        <f t="shared" si="1051"/>
        <v>0</v>
      </c>
      <c r="BT1875" s="575">
        <f t="shared" si="1052"/>
        <v>0</v>
      </c>
      <c r="BU1875" s="572">
        <f t="shared" si="1053"/>
        <v>0</v>
      </c>
      <c r="BV1875" s="560">
        <f t="shared" si="1054"/>
        <v>0</v>
      </c>
      <c r="BW1875" s="575">
        <f t="shared" si="1055"/>
        <v>0</v>
      </c>
      <c r="BX1875" s="572">
        <f t="shared" si="1056"/>
        <v>0</v>
      </c>
      <c r="BY1875" s="560">
        <f t="shared" si="1057"/>
        <v>0</v>
      </c>
      <c r="BZ1875" s="575">
        <f t="shared" si="1058"/>
        <v>0</v>
      </c>
      <c r="CA1875" s="572">
        <f t="shared" si="1059"/>
        <v>0</v>
      </c>
      <c r="CB1875" s="560">
        <f t="shared" si="1060"/>
        <v>0</v>
      </c>
      <c r="CC1875" s="575">
        <f t="shared" si="1061"/>
        <v>0</v>
      </c>
      <c r="CD1875" s="572">
        <f t="shared" si="1062"/>
        <v>0</v>
      </c>
      <c r="CE1875" s="560">
        <f t="shared" si="1063"/>
        <v>0</v>
      </c>
      <c r="CF1875" s="575">
        <f t="shared" si="1064"/>
        <v>0</v>
      </c>
      <c r="CG1875" s="572">
        <f t="shared" si="1065"/>
        <v>0</v>
      </c>
      <c r="CH1875" s="560">
        <f t="shared" si="1066"/>
        <v>0</v>
      </c>
      <c r="CI1875" s="575">
        <f t="shared" si="1067"/>
        <v>0</v>
      </c>
      <c r="CJ1875" s="572">
        <f t="shared" si="1068"/>
        <v>0</v>
      </c>
      <c r="CK1875" s="560">
        <f t="shared" si="1069"/>
        <v>0</v>
      </c>
      <c r="CL1875" s="575">
        <f t="shared" si="1070"/>
        <v>0</v>
      </c>
      <c r="CM1875" s="572">
        <f t="shared" si="1071"/>
        <v>0</v>
      </c>
      <c r="CN1875" s="560">
        <f t="shared" si="1072"/>
        <v>0</v>
      </c>
      <c r="CO1875" s="575">
        <f t="shared" si="1073"/>
        <v>0</v>
      </c>
      <c r="CP1875" s="572">
        <f t="shared" si="1074"/>
        <v>0</v>
      </c>
      <c r="CQ1875" s="560">
        <f t="shared" si="1075"/>
        <v>0</v>
      </c>
      <c r="CR1875" s="575">
        <f t="shared" si="1076"/>
        <v>0</v>
      </c>
      <c r="CS1875" s="572">
        <f t="shared" si="1077"/>
        <v>0</v>
      </c>
      <c r="CT1875" s="560">
        <f t="shared" si="1078"/>
        <v>0</v>
      </c>
      <c r="CU1875" s="575">
        <f t="shared" si="1079"/>
        <v>0</v>
      </c>
      <c r="CV1875" s="572">
        <f t="shared" si="1080"/>
        <v>0</v>
      </c>
      <c r="CW1875" s="560">
        <f t="shared" si="1081"/>
        <v>0</v>
      </c>
      <c r="CX1875" s="575">
        <f t="shared" si="1082"/>
        <v>0</v>
      </c>
      <c r="CY1875" s="572">
        <f t="shared" si="1083"/>
        <v>0</v>
      </c>
      <c r="CZ1875" s="293">
        <f t="shared" si="1084"/>
        <v>0</v>
      </c>
      <c r="DA1875" s="294" t="str">
        <f>IF(CZ1875=0,"",
IF(SUM($CZ$1756:CZ1875)=1,DB1875,
IF($CZ$1877&gt;SUM($CZ$1756:CZ1875),_xlfn.CONCAT(", ",DB1875),
IF($CZ$1877=SUM($CZ$1756:CZ1875),_xlfn.CONCAT(" y ",DB1875)))))</f>
        <v/>
      </c>
      <c r="DB1875" s="89" t="s">
        <v>5322</v>
      </c>
    </row>
    <row r="1876" spans="1:106" ht="15" customHeight="1">
      <c r="A1876" s="64"/>
      <c r="B1876" s="11"/>
      <c r="C1876" s="61" t="s">
        <v>5323</v>
      </c>
      <c r="D1876" s="1020" t="str">
        <f>IF(CNGE_2025_M1_Secc5_Sub1!$D150="","",CNGE_2025_M1_Secc5_Sub1!$D150)</f>
        <v/>
      </c>
      <c r="E1876" s="889"/>
      <c r="F1876" s="889"/>
      <c r="G1876" s="889"/>
      <c r="H1876" s="889"/>
      <c r="I1876" s="889"/>
      <c r="J1876" s="889"/>
      <c r="K1876" s="889"/>
      <c r="L1876" s="890"/>
      <c r="M1876" s="818"/>
      <c r="N1876" s="818"/>
      <c r="O1876" s="818"/>
      <c r="P1876" s="818"/>
      <c r="Q1876" s="818"/>
      <c r="R1876" s="818"/>
      <c r="S1876" s="818"/>
      <c r="T1876" s="818"/>
      <c r="U1876" s="818"/>
      <c r="V1876" s="818"/>
      <c r="W1876" s="818"/>
      <c r="X1876" s="818"/>
      <c r="Y1876" s="818"/>
      <c r="Z1876" s="818"/>
      <c r="AA1876" s="818"/>
      <c r="AB1876" s="818"/>
      <c r="AC1876" s="818"/>
      <c r="AD1876" s="818"/>
      <c r="AI1876">
        <f t="shared" si="1175"/>
        <v>0</v>
      </c>
      <c r="AJ1876">
        <f t="shared" si="1176"/>
        <v>0</v>
      </c>
      <c r="AK1876">
        <f t="shared" si="1177"/>
        <v>0</v>
      </c>
      <c r="AL1876">
        <f t="shared" si="1178"/>
        <v>0</v>
      </c>
      <c r="AM1876">
        <f t="shared" si="1179"/>
        <v>0</v>
      </c>
      <c r="AN1876">
        <f t="shared" si="1180"/>
        <v>0</v>
      </c>
      <c r="AO1876">
        <f t="shared" si="1181"/>
        <v>0</v>
      </c>
      <c r="AP1876">
        <f t="shared" si="1182"/>
        <v>0</v>
      </c>
      <c r="AQ1876">
        <f t="shared" si="1183"/>
        <v>0</v>
      </c>
      <c r="AR1876">
        <f t="shared" si="1184"/>
        <v>0</v>
      </c>
      <c r="AS1876">
        <f t="shared" si="1185"/>
        <v>0</v>
      </c>
      <c r="AT1876">
        <f t="shared" si="1186"/>
        <v>0</v>
      </c>
      <c r="AU1876">
        <f t="shared" si="1187"/>
        <v>0</v>
      </c>
      <c r="AV1876">
        <f t="shared" si="1188"/>
        <v>0</v>
      </c>
      <c r="AW1876">
        <f t="shared" si="1189"/>
        <v>0</v>
      </c>
      <c r="AX1876">
        <f t="shared" si="1190"/>
        <v>0</v>
      </c>
      <c r="AY1876">
        <f t="shared" si="1191"/>
        <v>0</v>
      </c>
      <c r="AZ1876">
        <f t="shared" si="1192"/>
        <v>0</v>
      </c>
      <c r="BA1876">
        <f t="shared" si="1193"/>
        <v>0</v>
      </c>
      <c r="BB1876">
        <f t="shared" si="1194"/>
        <v>0</v>
      </c>
      <c r="BC1876">
        <f t="shared" si="1195"/>
        <v>0</v>
      </c>
      <c r="BD1876">
        <f t="shared" si="1196"/>
        <v>0</v>
      </c>
      <c r="BE1876">
        <f t="shared" si="1197"/>
        <v>0</v>
      </c>
      <c r="BF1876">
        <f t="shared" si="1198"/>
        <v>0</v>
      </c>
      <c r="BG1876" s="558">
        <f t="shared" ref="BG1876:BI1876" si="1271">IF(OR(M1749="NS",M2015="NS",S1276="NS"),0,IF(AND(M1749="NA",M2015="NA",S1276="NA"),0,IF(SUM(M1749,M2015)&gt;=S1276,0,1)))</f>
        <v>0</v>
      </c>
      <c r="BH1876" s="562">
        <f t="shared" si="1271"/>
        <v>0</v>
      </c>
      <c r="BI1876" s="560">
        <f t="shared" si="1271"/>
        <v>0</v>
      </c>
      <c r="BJ1876" s="564">
        <f t="shared" ref="BJ1876:BL1876" si="1272">IF(OR(M1749="NS",V1276="NS",AB1276="NS"),0,IF(AND(M1749="NA",V1276="NA",AB1276="NA"),0,IF(M1749&gt;=SUM(V1276,AB1276),0,1)))</f>
        <v>0</v>
      </c>
      <c r="BK1876" s="366">
        <f t="shared" si="1272"/>
        <v>0</v>
      </c>
      <c r="BL1876" s="465">
        <f t="shared" si="1272"/>
        <v>0</v>
      </c>
      <c r="BM1876" s="565">
        <f t="shared" ref="BM1876:BO1876" si="1273">IF(OR(M2015="NS",Y1276="NS",AB1276="NS"),0,IF(AND(M2015="NA",Y1276="NA",AB1276="NA"),0,IF(M2015&gt;=SUM(Y1276,AB1276),0,1)))</f>
        <v>0</v>
      </c>
      <c r="BN1876" s="422">
        <f t="shared" si="1273"/>
        <v>0</v>
      </c>
      <c r="BO1876" s="567">
        <f t="shared" si="1273"/>
        <v>0</v>
      </c>
      <c r="BP1876" s="338">
        <f t="shared" si="1050"/>
        <v>0</v>
      </c>
      <c r="BQ1876" s="294" t="str">
        <f>IF(BP1876=0,"",
IF(SUM($BP$1756:BP1876)=1,BR1876,
IF($BP$1877&gt;SUM($BP$1756:BP1876),_xlfn.CONCAT(", ",BR1876),
IF($BP$1877=SUM($BP$1756:BP1876),_xlfn.CONCAT(" y ",BR1876)))))</f>
        <v/>
      </c>
      <c r="BR1876" s="89" t="s">
        <v>5324</v>
      </c>
      <c r="BS1876" s="560">
        <f t="shared" si="1051"/>
        <v>0</v>
      </c>
      <c r="BT1876" s="575">
        <f t="shared" si="1052"/>
        <v>0</v>
      </c>
      <c r="BU1876" s="572">
        <f t="shared" si="1053"/>
        <v>0</v>
      </c>
      <c r="BV1876" s="560">
        <f t="shared" si="1054"/>
        <v>0</v>
      </c>
      <c r="BW1876" s="575">
        <f t="shared" si="1055"/>
        <v>0</v>
      </c>
      <c r="BX1876" s="572">
        <f t="shared" si="1056"/>
        <v>0</v>
      </c>
      <c r="BY1876" s="560">
        <f t="shared" si="1057"/>
        <v>0</v>
      </c>
      <c r="BZ1876" s="575">
        <f t="shared" si="1058"/>
        <v>0</v>
      </c>
      <c r="CA1876" s="572">
        <f t="shared" si="1059"/>
        <v>0</v>
      </c>
      <c r="CB1876" s="560">
        <f t="shared" si="1060"/>
        <v>0</v>
      </c>
      <c r="CC1876" s="575">
        <f t="shared" si="1061"/>
        <v>0</v>
      </c>
      <c r="CD1876" s="572">
        <f t="shared" si="1062"/>
        <v>0</v>
      </c>
      <c r="CE1876" s="560">
        <f t="shared" si="1063"/>
        <v>0</v>
      </c>
      <c r="CF1876" s="575">
        <f t="shared" si="1064"/>
        <v>0</v>
      </c>
      <c r="CG1876" s="572">
        <f t="shared" si="1065"/>
        <v>0</v>
      </c>
      <c r="CH1876" s="560">
        <f t="shared" si="1066"/>
        <v>0</v>
      </c>
      <c r="CI1876" s="575">
        <f t="shared" si="1067"/>
        <v>0</v>
      </c>
      <c r="CJ1876" s="572">
        <f t="shared" si="1068"/>
        <v>0</v>
      </c>
      <c r="CK1876" s="560">
        <f t="shared" si="1069"/>
        <v>0</v>
      </c>
      <c r="CL1876" s="575">
        <f t="shared" si="1070"/>
        <v>0</v>
      </c>
      <c r="CM1876" s="572">
        <f t="shared" si="1071"/>
        <v>0</v>
      </c>
      <c r="CN1876" s="560">
        <f t="shared" si="1072"/>
        <v>0</v>
      </c>
      <c r="CO1876" s="575">
        <f t="shared" si="1073"/>
        <v>0</v>
      </c>
      <c r="CP1876" s="572">
        <f t="shared" si="1074"/>
        <v>0</v>
      </c>
      <c r="CQ1876" s="560">
        <f t="shared" si="1075"/>
        <v>0</v>
      </c>
      <c r="CR1876" s="575">
        <f t="shared" si="1076"/>
        <v>0</v>
      </c>
      <c r="CS1876" s="572">
        <f t="shared" si="1077"/>
        <v>0</v>
      </c>
      <c r="CT1876" s="560">
        <f t="shared" si="1078"/>
        <v>0</v>
      </c>
      <c r="CU1876" s="575">
        <f t="shared" si="1079"/>
        <v>0</v>
      </c>
      <c r="CV1876" s="572">
        <f t="shared" si="1080"/>
        <v>0</v>
      </c>
      <c r="CW1876" s="560">
        <f t="shared" si="1081"/>
        <v>0</v>
      </c>
      <c r="CX1876" s="575">
        <f t="shared" si="1082"/>
        <v>0</v>
      </c>
      <c r="CY1876" s="572">
        <f t="shared" si="1083"/>
        <v>0</v>
      </c>
      <c r="CZ1876" s="293">
        <f>IF(SUM(BS1876:CY1876)=0,0,1)</f>
        <v>0</v>
      </c>
      <c r="DA1876" s="294" t="str">
        <f>IF(CZ1876=0,"",
IF(SUM($CZ$1756:CZ1876)=1,DB1876,
IF($CZ$1877&gt;SUM($CZ$1756:CZ1876),_xlfn.CONCAT(", ",DB1876),
IF($CZ$1877=SUM($CZ$1756:CZ1876),_xlfn.CONCAT(" y ",DB1876)))))</f>
        <v/>
      </c>
      <c r="DB1876" s="89" t="s">
        <v>5324</v>
      </c>
    </row>
    <row r="1877" spans="1:106" ht="15" customHeight="1">
      <c r="A1877" s="64"/>
      <c r="B1877" s="11"/>
      <c r="C1877" s="11"/>
      <c r="D1877" s="11"/>
      <c r="E1877" s="11"/>
      <c r="F1877" s="11"/>
      <c r="G1877" s="11"/>
      <c r="H1877" s="11"/>
      <c r="I1877" s="11"/>
      <c r="J1877" s="11"/>
      <c r="K1877" s="11"/>
      <c r="L1877" s="115"/>
      <c r="M1877" s="113">
        <f t="shared" ref="M1877:AD1877" si="1274">IF(AND(SUM(M1756:M1876)=0,COUNTIF(M1756:M1876,"NS")&gt;0),"NS",IF(AND(SUM(M1756:M1876)=0,COUNTIF(M1756:M1876,0)&gt;0),0,IF(AND(SUM(M1756:M1876)=0,COUNTIF(M1756:M1876,"NA")&gt;0),"NA",SUM(M1756:M1876))))</f>
        <v>0</v>
      </c>
      <c r="N1877" s="113">
        <f t="shared" si="1274"/>
        <v>0</v>
      </c>
      <c r="O1877" s="113">
        <f t="shared" si="1274"/>
        <v>0</v>
      </c>
      <c r="P1877" s="113">
        <f t="shared" si="1274"/>
        <v>0</v>
      </c>
      <c r="Q1877" s="113">
        <f t="shared" si="1274"/>
        <v>0</v>
      </c>
      <c r="R1877" s="113">
        <f t="shared" si="1274"/>
        <v>0</v>
      </c>
      <c r="S1877" s="113">
        <f t="shared" si="1274"/>
        <v>0</v>
      </c>
      <c r="T1877" s="113">
        <f t="shared" si="1274"/>
        <v>0</v>
      </c>
      <c r="U1877" s="113">
        <f t="shared" si="1274"/>
        <v>0</v>
      </c>
      <c r="V1877" s="113">
        <f t="shared" si="1274"/>
        <v>0</v>
      </c>
      <c r="W1877" s="113">
        <f t="shared" si="1274"/>
        <v>0</v>
      </c>
      <c r="X1877" s="113">
        <f t="shared" si="1274"/>
        <v>0</v>
      </c>
      <c r="Y1877" s="113">
        <f t="shared" si="1274"/>
        <v>0</v>
      </c>
      <c r="Z1877" s="113">
        <f t="shared" si="1274"/>
        <v>0</v>
      </c>
      <c r="AA1877" s="113">
        <f t="shared" si="1274"/>
        <v>0</v>
      </c>
      <c r="AB1877" s="113">
        <f t="shared" si="1274"/>
        <v>0</v>
      </c>
      <c r="AC1877" s="113">
        <f t="shared" si="1274"/>
        <v>0</v>
      </c>
      <c r="AD1877" s="113">
        <f t="shared" si="1274"/>
        <v>0</v>
      </c>
      <c r="AL1877" s="278">
        <f>SUM(AL1756:AL1876)</f>
        <v>0</v>
      </c>
      <c r="AP1877" s="278">
        <f>SUM(AP1756:AP1876)</f>
        <v>0</v>
      </c>
      <c r="AT1877" s="278">
        <f>SUM(AT1756:AT1876)</f>
        <v>0</v>
      </c>
      <c r="AX1877" s="278">
        <f>SUM(AX1756:AX1876)</f>
        <v>0</v>
      </c>
      <c r="BB1877" s="278">
        <f>SUM(BB1756:BB1876)</f>
        <v>0</v>
      </c>
      <c r="BF1877" s="278">
        <f>SUM(BF1756:BF1876)</f>
        <v>0</v>
      </c>
      <c r="BO1877" s="568">
        <f>SUM(BG1756:BO1876)</f>
        <v>0</v>
      </c>
      <c r="BP1877" s="372">
        <f>SUM(BP1756:BP1876)</f>
        <v>0</v>
      </c>
      <c r="BQ1877" s="296" t="str">
        <f>IF(BP1877=0,"",_xlfn.CONCAT(BQ1756:BQ1876))</f>
        <v/>
      </c>
      <c r="BR1877" s="297" t="str">
        <f>IF(BP1877=0,"",
IF(BP1877=1,_xlfn.CONCAT("Favor de revisar la instrucción 3, debido a que no se cumplen con los criterios mencionados en el numeral: ",BQ1877),_xlfn.CONCAT("Favor de revisar la instrucción 3, debido a que no se cumplen con los criterios mencionados en los numerales: ",BQ1877)))</f>
        <v/>
      </c>
      <c r="CY1877" s="570">
        <f>SUM(BS1756:CY1876)</f>
        <v>0</v>
      </c>
      <c r="CZ1877" s="372">
        <f>SUM(CZ1756:CZ1876)</f>
        <v>0</v>
      </c>
      <c r="DA1877" s="296" t="str">
        <f>IF(CZ1877=0,"",_xlfn.CONCAT(DA1756:DA1876))</f>
        <v/>
      </c>
      <c r="DB1877" s="379" t="str">
        <f>IF(CZ1877=0,"",
IF(CZ1877=1,_xlfn.CONCAT("Alerta: debe de proporcionar una justificación de acuerdo a lo establecido en la instrucción 4 en el numeral:",DA1877),_xlfn.CONCAT("Alerta: debe de proporcionar una justificación de acuerdo a lo establecido en la instrucción 4 en los numerales:",DA1877)))</f>
        <v/>
      </c>
    </row>
    <row r="1878" spans="1:106" ht="15" customHeight="1">
      <c r="A1878" s="64"/>
      <c r="B1878" s="11"/>
      <c r="C1878" s="11"/>
      <c r="D1878" s="11"/>
      <c r="E1878" s="11"/>
      <c r="F1878" s="11"/>
      <c r="G1878" s="11"/>
      <c r="H1878" s="11"/>
      <c r="I1878" s="11"/>
      <c r="J1878" s="11"/>
      <c r="K1878" s="11"/>
      <c r="L1878" s="11"/>
      <c r="M1878" s="11"/>
      <c r="N1878" s="11"/>
      <c r="O1878" s="11"/>
      <c r="P1878" s="11"/>
      <c r="Q1878" s="11"/>
      <c r="R1878" s="11"/>
      <c r="S1878" s="11"/>
      <c r="T1878" s="11"/>
      <c r="U1878" s="11"/>
      <c r="V1878" s="11"/>
      <c r="W1878" s="11"/>
      <c r="X1878" s="11"/>
      <c r="Y1878" s="11"/>
      <c r="Z1878" s="11"/>
      <c r="AA1878" s="11"/>
      <c r="AB1878" s="11"/>
      <c r="AC1878" s="11"/>
      <c r="AD1878" s="11"/>
      <c r="AI1878" t="s">
        <v>5572</v>
      </c>
      <c r="AJ1878" s="279">
        <f>SUM(AL1750,AP1750,AT1750,AX1750,BB1750,BF1750,AL1877,AP1877,AT1877,AX1877,BB1877,BF1877)</f>
        <v>0</v>
      </c>
    </row>
    <row r="1879" spans="1:106" ht="45" customHeight="1">
      <c r="A1879" s="64"/>
      <c r="B1879" s="11"/>
      <c r="C1879" s="1132" t="s">
        <v>5945</v>
      </c>
      <c r="D1879" s="866"/>
      <c r="E1879" s="866"/>
      <c r="F1879" s="866"/>
      <c r="G1879" s="1027"/>
      <c r="H1879" s="884"/>
      <c r="I1879" s="884"/>
      <c r="J1879" s="884"/>
      <c r="K1879" s="884"/>
      <c r="L1879" s="884"/>
      <c r="M1879" s="884"/>
      <c r="N1879" s="884"/>
      <c r="O1879" s="884"/>
      <c r="P1879" s="884"/>
      <c r="Q1879" s="884"/>
      <c r="R1879" s="884"/>
      <c r="S1879" s="884"/>
      <c r="T1879" s="884"/>
      <c r="U1879" s="884"/>
      <c r="V1879" s="884"/>
      <c r="W1879" s="884"/>
      <c r="X1879" s="884"/>
      <c r="Y1879" s="884"/>
      <c r="Z1879" s="884"/>
      <c r="AA1879" s="884"/>
      <c r="AB1879" s="884"/>
      <c r="AC1879" s="884"/>
      <c r="AD1879" s="885"/>
    </row>
    <row r="1880" spans="1:106" ht="15" customHeight="1">
      <c r="A1880" s="64"/>
      <c r="B1880" s="1032" t="str">
        <f>IF(AND(DC1756&gt;0,G1879=""),"Ha registrado un valor mayor a cero en la col. Otro tipo de falta admin. no grave, debe anotar el nombre de dicho(s) tipo(s) de falta(s)","")</f>
        <v/>
      </c>
      <c r="C1880" s="1032"/>
      <c r="D1880" s="1032"/>
      <c r="E1880" s="1032"/>
      <c r="F1880" s="1032"/>
      <c r="G1880" s="1032"/>
      <c r="H1880" s="1032"/>
      <c r="I1880" s="1032"/>
      <c r="J1880" s="1032"/>
      <c r="K1880" s="1032"/>
      <c r="L1880" s="1032"/>
      <c r="M1880" s="1032"/>
      <c r="N1880" s="1032"/>
      <c r="O1880" s="1032"/>
      <c r="P1880" s="1032"/>
      <c r="Q1880" s="1032"/>
      <c r="R1880" s="1032"/>
      <c r="S1880" s="1032"/>
      <c r="T1880" s="1032"/>
      <c r="U1880" s="1032"/>
      <c r="V1880" s="1032"/>
      <c r="W1880" s="1032"/>
      <c r="X1880" s="1032"/>
      <c r="Y1880" s="1032"/>
      <c r="Z1880" s="1032"/>
      <c r="AA1880" s="1032"/>
      <c r="AB1880" s="1032"/>
      <c r="AC1880" s="1032"/>
      <c r="AD1880" s="1032"/>
      <c r="AE1880" s="1032"/>
    </row>
    <row r="1881" spans="1:106" ht="24" customHeight="1">
      <c r="A1881" s="64"/>
      <c r="B1881" s="11"/>
      <c r="C1881" s="1000" t="s">
        <v>5325</v>
      </c>
      <c r="D1881" s="866"/>
      <c r="E1881" s="866"/>
      <c r="F1881" s="866"/>
      <c r="G1881" s="866"/>
      <c r="H1881" s="866"/>
      <c r="I1881" s="866"/>
      <c r="J1881" s="866"/>
      <c r="K1881" s="866"/>
      <c r="L1881" s="866"/>
      <c r="M1881" s="866"/>
      <c r="N1881" s="866"/>
      <c r="O1881" s="866"/>
      <c r="P1881" s="866"/>
      <c r="Q1881" s="866"/>
      <c r="R1881" s="866"/>
      <c r="S1881" s="866"/>
      <c r="T1881" s="866"/>
      <c r="U1881" s="866"/>
      <c r="V1881" s="866"/>
      <c r="W1881" s="866"/>
      <c r="X1881" s="866"/>
      <c r="Y1881" s="866"/>
      <c r="Z1881" s="866"/>
      <c r="AA1881" s="866"/>
      <c r="AB1881" s="866"/>
      <c r="AC1881" s="866"/>
      <c r="AD1881" s="866"/>
    </row>
    <row r="1882" spans="1:106" ht="60" customHeight="1">
      <c r="A1882" s="64"/>
      <c r="B1882" s="11"/>
      <c r="C1882" s="1019"/>
      <c r="D1882" s="884"/>
      <c r="E1882" s="884"/>
      <c r="F1882" s="884"/>
      <c r="G1882" s="884"/>
      <c r="H1882" s="884"/>
      <c r="I1882" s="884"/>
      <c r="J1882" s="884"/>
      <c r="K1882" s="884"/>
      <c r="L1882" s="884"/>
      <c r="M1882" s="884"/>
      <c r="N1882" s="884"/>
      <c r="O1882" s="884"/>
      <c r="P1882" s="884"/>
      <c r="Q1882" s="884"/>
      <c r="R1882" s="884"/>
      <c r="S1882" s="884"/>
      <c r="T1882" s="884"/>
      <c r="U1882" s="884"/>
      <c r="V1882" s="884"/>
      <c r="W1882" s="884"/>
      <c r="X1882" s="884"/>
      <c r="Y1882" s="884"/>
      <c r="Z1882" s="884"/>
      <c r="AA1882" s="884"/>
      <c r="AB1882" s="884"/>
      <c r="AC1882" s="884"/>
      <c r="AD1882" s="885"/>
    </row>
    <row r="1883" spans="1:106" ht="15" customHeight="1">
      <c r="A1883" s="64"/>
      <c r="B1883" s="988" t="str">
        <f>BZ1750</f>
        <v/>
      </c>
      <c r="C1883" s="866"/>
      <c r="D1883" s="866"/>
      <c r="E1883" s="866"/>
      <c r="F1883" s="866"/>
      <c r="G1883" s="866"/>
      <c r="H1883" s="866"/>
      <c r="I1883" s="866"/>
      <c r="J1883" s="866"/>
      <c r="K1883" s="866"/>
      <c r="L1883" s="866"/>
      <c r="M1883" s="866"/>
      <c r="N1883" s="866"/>
      <c r="O1883" s="866"/>
      <c r="P1883" s="866"/>
      <c r="Q1883" s="866"/>
      <c r="R1883" s="866"/>
      <c r="S1883" s="866"/>
      <c r="T1883" s="866"/>
      <c r="U1883" s="866"/>
      <c r="V1883" s="866"/>
      <c r="W1883" s="866"/>
      <c r="X1883" s="866"/>
      <c r="Y1883" s="866"/>
      <c r="Z1883" s="866"/>
      <c r="AA1883" s="866"/>
      <c r="AB1883" s="866"/>
      <c r="AC1883" s="866"/>
      <c r="AD1883" s="866"/>
    </row>
    <row r="1884" spans="1:106" ht="15" customHeight="1">
      <c r="A1884" s="64"/>
      <c r="B1884" s="1005" t="str">
        <f>IF(SUM(COUNTIF(M1629:AD1749,"NS"),COUNTIF(M1756:AD1876,"NS"))&lt;&gt;0,"Alerta: debido a que cuenta con registros NS, debe proporcionar una justificación en el area de comentarios al final de la pregunta","")</f>
        <v/>
      </c>
      <c r="C1884" s="866"/>
      <c r="D1884" s="866"/>
      <c r="E1884" s="866"/>
      <c r="F1884" s="866"/>
      <c r="G1884" s="866"/>
      <c r="H1884" s="866"/>
      <c r="I1884" s="866"/>
      <c r="J1884" s="866"/>
      <c r="K1884" s="866"/>
      <c r="L1884" s="866"/>
      <c r="M1884" s="866"/>
      <c r="N1884" s="866"/>
      <c r="O1884" s="866"/>
      <c r="P1884" s="866"/>
      <c r="Q1884" s="866"/>
      <c r="R1884" s="866"/>
      <c r="S1884" s="866"/>
      <c r="T1884" s="866"/>
      <c r="U1884" s="866"/>
      <c r="V1884" s="866"/>
      <c r="W1884" s="866"/>
      <c r="X1884" s="866"/>
      <c r="Y1884" s="866"/>
      <c r="Z1884" s="866"/>
      <c r="AA1884" s="866"/>
      <c r="AB1884" s="866"/>
      <c r="AC1884" s="866"/>
      <c r="AD1884" s="866"/>
      <c r="AE1884" s="866"/>
    </row>
    <row r="1885" spans="1:106" ht="15" customHeight="1">
      <c r="A1885" s="64"/>
      <c r="B1885" s="1032" t="str">
        <f>BU1750</f>
        <v/>
      </c>
      <c r="C1885" s="866"/>
      <c r="D1885" s="866"/>
      <c r="E1885" s="866"/>
      <c r="F1885" s="866"/>
      <c r="G1885" s="866"/>
      <c r="H1885" s="866"/>
      <c r="I1885" s="866"/>
      <c r="J1885" s="866"/>
      <c r="K1885" s="866"/>
      <c r="L1885" s="866"/>
      <c r="M1885" s="866"/>
      <c r="N1885" s="866"/>
      <c r="O1885" s="866"/>
      <c r="P1885" s="866"/>
      <c r="Q1885" s="866"/>
      <c r="R1885" s="866"/>
      <c r="S1885" s="866"/>
      <c r="T1885" s="866"/>
      <c r="U1885" s="866"/>
      <c r="V1885" s="866"/>
      <c r="W1885" s="866"/>
      <c r="X1885" s="866"/>
      <c r="Y1885" s="866"/>
      <c r="Z1885" s="866"/>
      <c r="AA1885" s="866"/>
      <c r="AB1885" s="866"/>
      <c r="AC1885" s="866"/>
      <c r="AD1885" s="866"/>
      <c r="AE1885" s="866"/>
    </row>
    <row r="1886" spans="1:106" ht="15" customHeight="1">
      <c r="A1886" s="64"/>
      <c r="B1886" s="1032" t="str">
        <f>BR1877</f>
        <v/>
      </c>
      <c r="C1886" s="866"/>
      <c r="D1886" s="866"/>
      <c r="E1886" s="866"/>
      <c r="F1886" s="866"/>
      <c r="G1886" s="866"/>
      <c r="H1886" s="866"/>
      <c r="I1886" s="866"/>
      <c r="J1886" s="866"/>
      <c r="K1886" s="866"/>
      <c r="L1886" s="866"/>
      <c r="M1886" s="866"/>
      <c r="N1886" s="866"/>
      <c r="O1886" s="866"/>
      <c r="P1886" s="866"/>
      <c r="Q1886" s="866"/>
      <c r="R1886" s="866"/>
      <c r="S1886" s="866"/>
      <c r="T1886" s="866"/>
      <c r="U1886" s="866"/>
      <c r="V1886" s="866"/>
      <c r="W1886" s="866"/>
      <c r="X1886" s="866"/>
      <c r="Y1886" s="866"/>
      <c r="Z1886" s="866"/>
      <c r="AA1886" s="866"/>
      <c r="AB1886" s="866"/>
      <c r="AC1886" s="866"/>
      <c r="AD1886" s="866"/>
      <c r="AE1886" s="866"/>
    </row>
    <row r="1887" spans="1:106" ht="15" customHeight="1">
      <c r="A1887" s="64"/>
      <c r="B1887" s="1039" t="str">
        <f>DB1877</f>
        <v/>
      </c>
      <c r="C1887" s="1039"/>
      <c r="D1887" s="1039"/>
      <c r="E1887" s="1039"/>
      <c r="F1887" s="1039"/>
      <c r="G1887" s="1039"/>
      <c r="H1887" s="1039"/>
      <c r="I1887" s="1039"/>
      <c r="J1887" s="1039"/>
      <c r="K1887" s="1039"/>
      <c r="L1887" s="1039"/>
      <c r="M1887" s="1039"/>
      <c r="N1887" s="1039"/>
      <c r="O1887" s="1039"/>
      <c r="P1887" s="1039"/>
      <c r="Q1887" s="1039"/>
      <c r="R1887" s="1039"/>
      <c r="S1887" s="1039"/>
      <c r="T1887" s="1039"/>
      <c r="U1887" s="1039"/>
      <c r="V1887" s="1039"/>
      <c r="W1887" s="1039"/>
      <c r="X1887" s="1039"/>
      <c r="Y1887" s="1039"/>
      <c r="Z1887" s="1039"/>
      <c r="AA1887" s="1039"/>
      <c r="AB1887" s="1039"/>
      <c r="AC1887" s="1039"/>
      <c r="AD1887" s="1039"/>
      <c r="AE1887" s="1039"/>
    </row>
    <row r="1888" spans="1:106" ht="15" customHeight="1">
      <c r="A1888" s="64"/>
      <c r="B1888" s="989" t="str">
        <f>IF(BV1750&gt;0,"Favor de verificar que no tenga información en celdas sombreadas","")</f>
        <v/>
      </c>
      <c r="C1888" s="990"/>
      <c r="D1888" s="990"/>
      <c r="E1888" s="990"/>
      <c r="F1888" s="990"/>
      <c r="G1888" s="990"/>
      <c r="H1888" s="990"/>
      <c r="I1888" s="990"/>
      <c r="J1888" s="990"/>
      <c r="K1888" s="990"/>
      <c r="L1888" s="990"/>
      <c r="M1888" s="990"/>
      <c r="N1888" s="990"/>
      <c r="O1888" s="990"/>
      <c r="P1888" s="990"/>
      <c r="Q1888" s="990"/>
      <c r="R1888" s="990"/>
      <c r="S1888" s="990"/>
      <c r="T1888" s="990"/>
      <c r="U1888" s="990"/>
      <c r="V1888" s="990"/>
      <c r="W1888" s="990"/>
      <c r="X1888" s="990"/>
      <c r="Y1888" s="990"/>
      <c r="Z1888" s="990"/>
      <c r="AA1888" s="990"/>
      <c r="AB1888" s="990"/>
      <c r="AC1888" s="990"/>
      <c r="AD1888" s="990"/>
    </row>
    <row r="1889" spans="1:78" ht="15" customHeight="1">
      <c r="A1889" s="64"/>
      <c r="B1889" s="11"/>
      <c r="C1889" s="111" t="s">
        <v>5946</v>
      </c>
      <c r="D1889" s="11"/>
      <c r="E1889" s="11"/>
      <c r="F1889" s="11"/>
      <c r="G1889" s="11"/>
      <c r="H1889" s="11"/>
      <c r="I1889" s="11"/>
      <c r="J1889" s="11"/>
      <c r="K1889" s="11"/>
      <c r="L1889" s="11"/>
      <c r="M1889" s="11"/>
      <c r="N1889" s="11"/>
      <c r="O1889" s="11"/>
      <c r="P1889" s="11"/>
      <c r="Q1889" s="11"/>
      <c r="R1889" s="11"/>
      <c r="S1889" s="11"/>
      <c r="T1889" s="11"/>
      <c r="U1889" s="11"/>
      <c r="V1889" s="11"/>
      <c r="W1889" s="11"/>
      <c r="X1889" s="11"/>
      <c r="Y1889" s="11"/>
      <c r="Z1889" s="11"/>
      <c r="AA1889" s="11"/>
      <c r="AB1889" s="11"/>
      <c r="AC1889" s="11"/>
      <c r="AD1889" s="11"/>
    </row>
    <row r="1890" spans="1:78" ht="15" customHeight="1">
      <c r="A1890" s="64"/>
      <c r="B1890" s="11"/>
      <c r="C1890" s="11"/>
      <c r="D1890" s="11"/>
      <c r="E1890" s="11"/>
      <c r="F1890" s="11"/>
      <c r="G1890" s="11"/>
      <c r="H1890" s="11"/>
      <c r="I1890" s="11"/>
      <c r="J1890" s="11"/>
      <c r="K1890" s="11"/>
      <c r="L1890" s="11"/>
      <c r="M1890" s="11"/>
      <c r="N1890" s="11"/>
      <c r="O1890" s="11"/>
      <c r="P1890" s="11"/>
      <c r="Q1890" s="11"/>
      <c r="R1890" s="11"/>
      <c r="S1890" s="11"/>
      <c r="T1890" s="11"/>
      <c r="U1890" s="11"/>
      <c r="V1890" s="11"/>
      <c r="W1890" s="11"/>
      <c r="X1890" s="11"/>
      <c r="Y1890" s="11"/>
      <c r="Z1890" s="11"/>
      <c r="AA1890" s="11"/>
      <c r="AB1890" s="11"/>
      <c r="AC1890" s="11"/>
      <c r="AD1890" s="11"/>
    </row>
    <row r="1891" spans="1:78" ht="15" customHeight="1">
      <c r="A1891" s="64"/>
      <c r="B1891" s="11"/>
      <c r="C1891" s="11"/>
      <c r="D1891" s="11"/>
      <c r="E1891" s="11"/>
      <c r="F1891" s="11"/>
      <c r="G1891" s="11"/>
      <c r="H1891" s="11"/>
      <c r="I1891" s="11"/>
      <c r="J1891" s="11"/>
      <c r="K1891" s="11"/>
      <c r="L1891" s="11"/>
      <c r="M1891" s="11"/>
      <c r="N1891" s="11"/>
      <c r="O1891" s="11"/>
      <c r="P1891" s="11"/>
      <c r="Q1891" s="11"/>
      <c r="R1891" s="11"/>
      <c r="S1891" s="11"/>
      <c r="T1891" s="11"/>
      <c r="U1891" s="11"/>
      <c r="V1891" s="11"/>
      <c r="W1891" s="11"/>
      <c r="X1891" s="11"/>
      <c r="Y1891" s="11"/>
      <c r="Z1891" s="11"/>
      <c r="AA1891" s="1136" t="s">
        <v>5947</v>
      </c>
      <c r="AB1891" s="974"/>
      <c r="AC1891" s="974"/>
      <c r="AD1891" s="974"/>
    </row>
    <row r="1892" spans="1:78" ht="24" customHeight="1">
      <c r="A1892" s="64"/>
      <c r="B1892" s="11"/>
      <c r="C1892" s="1006" t="s">
        <v>5109</v>
      </c>
      <c r="D1892" s="1009"/>
      <c r="E1892" s="1009"/>
      <c r="F1892" s="1009"/>
      <c r="G1892" s="1009"/>
      <c r="H1892" s="1009"/>
      <c r="I1892" s="1009"/>
      <c r="J1892" s="1009"/>
      <c r="K1892" s="1009"/>
      <c r="L1892" s="1010"/>
      <c r="M1892" s="1006" t="s">
        <v>5948</v>
      </c>
      <c r="N1892" s="889"/>
      <c r="O1892" s="889"/>
      <c r="P1892" s="889"/>
      <c r="Q1892" s="889"/>
      <c r="R1892" s="889"/>
      <c r="S1892" s="889"/>
      <c r="T1892" s="889"/>
      <c r="U1892" s="889"/>
      <c r="V1892" s="889"/>
      <c r="W1892" s="889"/>
      <c r="X1892" s="889"/>
      <c r="Y1892" s="889"/>
      <c r="Z1892" s="889"/>
      <c r="AA1892" s="889"/>
      <c r="AB1892" s="889"/>
      <c r="AC1892" s="889"/>
      <c r="AD1892" s="890"/>
    </row>
    <row r="1893" spans="1:78" ht="159.94999999999999" customHeight="1">
      <c r="A1893" s="64"/>
      <c r="B1893" s="11"/>
      <c r="C1893" s="1044"/>
      <c r="D1893" s="866"/>
      <c r="E1893" s="866"/>
      <c r="F1893" s="866"/>
      <c r="G1893" s="866"/>
      <c r="H1893" s="866"/>
      <c r="I1893" s="866"/>
      <c r="J1893" s="866"/>
      <c r="K1893" s="866"/>
      <c r="L1893" s="952"/>
      <c r="M1893" s="1047" t="s">
        <v>5400</v>
      </c>
      <c r="N1893" s="1023" t="s">
        <v>5437</v>
      </c>
      <c r="O1893" s="1023" t="s">
        <v>5438</v>
      </c>
      <c r="P1893" s="1023" t="s">
        <v>5949</v>
      </c>
      <c r="Q1893" s="889"/>
      <c r="R1893" s="890"/>
      <c r="S1893" s="1023" t="s">
        <v>5950</v>
      </c>
      <c r="T1893" s="889"/>
      <c r="U1893" s="890"/>
      <c r="V1893" s="1023" t="s">
        <v>5951</v>
      </c>
      <c r="W1893" s="889"/>
      <c r="X1893" s="890"/>
      <c r="Y1893" s="1023" t="s">
        <v>5952</v>
      </c>
      <c r="Z1893" s="889"/>
      <c r="AA1893" s="890"/>
      <c r="AB1893" s="1023" t="s">
        <v>5953</v>
      </c>
      <c r="AC1893" s="889"/>
      <c r="AD1893" s="890"/>
      <c r="BG1893" s="1116" t="s">
        <v>5407</v>
      </c>
      <c r="BH1893" s="889"/>
      <c r="BI1893" s="889"/>
      <c r="BJ1893" s="890"/>
      <c r="BK1893" s="1117" t="s">
        <v>5498</v>
      </c>
      <c r="BL1893" s="889"/>
      <c r="BM1893" s="889"/>
      <c r="BN1893" s="890"/>
      <c r="BO1893" s="1116" t="s">
        <v>5499</v>
      </c>
      <c r="BP1893" s="889"/>
      <c r="BQ1893" s="889"/>
      <c r="BR1893" s="890"/>
      <c r="BS1893" s="1037" t="s">
        <v>5445</v>
      </c>
      <c r="BT1893" s="889"/>
      <c r="BU1893" s="890"/>
      <c r="BV1893" s="537" t="s">
        <v>5379</v>
      </c>
      <c r="BX1893" s="986" t="s">
        <v>5108</v>
      </c>
      <c r="BY1893" s="987"/>
      <c r="BZ1893" s="987"/>
    </row>
    <row r="1894" spans="1:78" ht="48" customHeight="1">
      <c r="A1894" s="64"/>
      <c r="B1894" s="11"/>
      <c r="C1894" s="1022"/>
      <c r="D1894" s="974"/>
      <c r="E1894" s="974"/>
      <c r="F1894" s="974"/>
      <c r="G1894" s="974"/>
      <c r="H1894" s="974"/>
      <c r="I1894" s="974"/>
      <c r="J1894" s="974"/>
      <c r="K1894" s="974"/>
      <c r="L1894" s="975"/>
      <c r="M1894" s="1063"/>
      <c r="N1894" s="1063"/>
      <c r="O1894" s="1063"/>
      <c r="P1894" s="80" t="s">
        <v>5446</v>
      </c>
      <c r="Q1894" s="81" t="s">
        <v>5437</v>
      </c>
      <c r="R1894" s="81" t="s">
        <v>5438</v>
      </c>
      <c r="S1894" s="80" t="s">
        <v>5446</v>
      </c>
      <c r="T1894" s="81" t="s">
        <v>5437</v>
      </c>
      <c r="U1894" s="81" t="s">
        <v>5438</v>
      </c>
      <c r="V1894" s="80" t="s">
        <v>5446</v>
      </c>
      <c r="W1894" s="81" t="s">
        <v>5437</v>
      </c>
      <c r="X1894" s="81" t="s">
        <v>5438</v>
      </c>
      <c r="Y1894" s="80" t="s">
        <v>5446</v>
      </c>
      <c r="Z1894" s="81" t="s">
        <v>5437</v>
      </c>
      <c r="AA1894" s="81" t="s">
        <v>5438</v>
      </c>
      <c r="AB1894" s="80" t="s">
        <v>5446</v>
      </c>
      <c r="AC1894" s="81" t="s">
        <v>5437</v>
      </c>
      <c r="AD1894" s="81" t="s">
        <v>5438</v>
      </c>
      <c r="AI1894" t="s">
        <v>5458</v>
      </c>
      <c r="AJ1894" t="s">
        <v>5459</v>
      </c>
      <c r="AK1894" t="s">
        <v>5460</v>
      </c>
      <c r="AL1894" t="s">
        <v>5461</v>
      </c>
      <c r="AM1894" t="s">
        <v>5462</v>
      </c>
      <c r="AN1894" t="s">
        <v>5463</v>
      </c>
      <c r="AO1894" t="s">
        <v>5464</v>
      </c>
      <c r="AP1894" t="s">
        <v>5465</v>
      </c>
      <c r="AQ1894" t="s">
        <v>5466</v>
      </c>
      <c r="AR1894" t="s">
        <v>5467</v>
      </c>
      <c r="AS1894" t="s">
        <v>5468</v>
      </c>
      <c r="AT1894" t="s">
        <v>5469</v>
      </c>
      <c r="AU1894" t="s">
        <v>5470</v>
      </c>
      <c r="AV1894" t="s">
        <v>5471</v>
      </c>
      <c r="AW1894" t="s">
        <v>5472</v>
      </c>
      <c r="AX1894" t="s">
        <v>5473</v>
      </c>
      <c r="AY1894" t="s">
        <v>5474</v>
      </c>
      <c r="AZ1894" t="s">
        <v>5475</v>
      </c>
      <c r="BA1894" t="s">
        <v>5476</v>
      </c>
      <c r="BB1894" t="s">
        <v>5477</v>
      </c>
      <c r="BC1894" t="s">
        <v>5478</v>
      </c>
      <c r="BD1894" t="s">
        <v>5479</v>
      </c>
      <c r="BE1894" t="s">
        <v>5480</v>
      </c>
      <c r="BF1894" t="s">
        <v>5481</v>
      </c>
      <c r="BG1894" s="298" t="s">
        <v>5407</v>
      </c>
      <c r="BH1894" s="495" t="s">
        <v>5671</v>
      </c>
      <c r="BI1894" s="496" t="s">
        <v>5672</v>
      </c>
      <c r="BJ1894" s="497" t="s">
        <v>5673</v>
      </c>
      <c r="BK1894" s="298" t="s">
        <v>5407</v>
      </c>
      <c r="BL1894" s="495" t="s">
        <v>5671</v>
      </c>
      <c r="BM1894" s="496" t="s">
        <v>5672</v>
      </c>
      <c r="BN1894" s="497" t="s">
        <v>5673</v>
      </c>
      <c r="BO1894" s="298" t="s">
        <v>5407</v>
      </c>
      <c r="BP1894" s="495" t="s">
        <v>5671</v>
      </c>
      <c r="BQ1894" s="496" t="s">
        <v>5672</v>
      </c>
      <c r="BR1894" s="497" t="s">
        <v>5673</v>
      </c>
      <c r="BS1894" s="498" t="s">
        <v>5482</v>
      </c>
      <c r="BT1894" s="292" t="s">
        <v>5118</v>
      </c>
      <c r="BU1894" s="499" t="s">
        <v>5119</v>
      </c>
      <c r="BV1894" s="537" t="s">
        <v>5848</v>
      </c>
      <c r="BW1894" s="289" t="s">
        <v>5116</v>
      </c>
      <c r="BX1894" s="291" t="s">
        <v>5117</v>
      </c>
      <c r="BY1894" s="298" t="s">
        <v>5118</v>
      </c>
      <c r="BZ1894" s="295" t="s">
        <v>5119</v>
      </c>
    </row>
    <row r="1895" spans="1:78" ht="15" customHeight="1">
      <c r="A1895" s="64"/>
      <c r="B1895" s="11"/>
      <c r="C1895" s="61" t="s">
        <v>5743</v>
      </c>
      <c r="D1895" s="1020" t="s">
        <v>5761</v>
      </c>
      <c r="E1895" s="889"/>
      <c r="F1895" s="889"/>
      <c r="G1895" s="889"/>
      <c r="H1895" s="889"/>
      <c r="I1895" s="889"/>
      <c r="J1895" s="889"/>
      <c r="K1895" s="889"/>
      <c r="L1895" s="890"/>
      <c r="M1895" s="818"/>
      <c r="N1895" s="818"/>
      <c r="O1895" s="818"/>
      <c r="P1895" s="818"/>
      <c r="Q1895" s="818"/>
      <c r="R1895" s="818"/>
      <c r="S1895" s="818"/>
      <c r="T1895" s="818"/>
      <c r="U1895" s="818"/>
      <c r="V1895" s="818"/>
      <c r="W1895" s="818"/>
      <c r="X1895" s="818"/>
      <c r="Y1895" s="818"/>
      <c r="Z1895" s="818"/>
      <c r="AA1895" s="818"/>
      <c r="AB1895" s="818"/>
      <c r="AC1895" s="818"/>
      <c r="AD1895" s="818"/>
      <c r="AI1895">
        <f>M1895</f>
        <v>0</v>
      </c>
      <c r="AJ1895">
        <f>COUNTIF(N1895:O1895,"NS")</f>
        <v>0</v>
      </c>
      <c r="AK1895">
        <f>SUM(N1895:O1895)</f>
        <v>0</v>
      </c>
      <c r="AL1895">
        <f>IF(COUNTIF(M1895:O1895,"NA")=3,0,IF(OR(AND(AI1895=0,AJ1895&gt;0),AND(AI1895="NS",AK1895&gt;0), AND(AI1895="NS", AJ1895=0,AK1895=0)), 1, IF(OR(AND(AI1895&gt;0,AJ1895&gt;1,AI1895&gt;AK1895), AND(AI1895="NS",AJ1895=2), AND(AI1895="NS",AK1895=0,AJ1895&gt;0),AI1895=AK1895), 0, 1)))</f>
        <v>0</v>
      </c>
      <c r="AM1895">
        <f>P1895</f>
        <v>0</v>
      </c>
      <c r="AN1895">
        <f>COUNTIF(Q1895:R1895,"NS")</f>
        <v>0</v>
      </c>
      <c r="AO1895">
        <f>SUM(Q1895:R1895)</f>
        <v>0</v>
      </c>
      <c r="AP1895">
        <f>IF(COUNTIF(P1895:R1895,"NA")=3,0,IF(OR(AND(AM1895=0,AN1895&gt;0),AND(AM1895="NS",AO1895&gt;0), AND(AM1895="NS", AN1895=0,AO1895=0)), 1, IF(OR(AND(AM1895&gt;0,AN1895&gt;1,AM1895&gt;AO1895), AND(AM1895="NS",AN1895=2), AND(AM1895="NS",AO1895=0,AN1895&gt;0),AM1895=AO1895), 0, 1)))</f>
        <v>0</v>
      </c>
      <c r="AQ1895">
        <f>S1895</f>
        <v>0</v>
      </c>
      <c r="AR1895">
        <f>COUNTIF(T1895:U1895,"NS")</f>
        <v>0</v>
      </c>
      <c r="AS1895">
        <f>SUM(T1895:U1895)</f>
        <v>0</v>
      </c>
      <c r="AT1895">
        <f>IF(COUNTIF(S1895:U1895,"NA")=3,0,IF(OR(AND(AQ1895=0,AR1895&gt;0),AND(AQ1895="NS",AS1895&gt;0), AND(AQ1895="NS", AR1895=0,AS1895=0)), 1, IF(OR(AND(AQ1895&gt;0,AR1895&gt;1,AQ1895&gt;AS1895), AND(AQ1895="NS",AR1895=2), AND(AQ1895="NS",AS1895=0,AR1895&gt;0),AQ1895=AS1895), 0, 1)))</f>
        <v>0</v>
      </c>
      <c r="AU1895">
        <f>V1895</f>
        <v>0</v>
      </c>
      <c r="AV1895">
        <f>COUNTIF(W1895:X1895,"NS")</f>
        <v>0</v>
      </c>
      <c r="AW1895">
        <f>SUM(W1895:X1895)</f>
        <v>0</v>
      </c>
      <c r="AX1895">
        <f>IF(COUNTIF(V1895:X1895,"NA")=3,0,IF(OR(AND(AU1895=0,AV1895&gt;0),AND(AU1895="NS",AW1895&gt;0), AND(AU1895="NS", AV1895=0,AW1895=0)), 1, IF(OR(AND(AU1895&gt;0,AV1895&gt;1,AU1895&gt;AW1895), AND(AU1895="NS",AV1895=2), AND(AU1895="NS",AW1895=0,AV1895&gt;0),AU1895=AW1895), 0, 1)))</f>
        <v>0</v>
      </c>
      <c r="AY1895">
        <f>Y1895</f>
        <v>0</v>
      </c>
      <c r="AZ1895">
        <f>COUNTIF(Z1895:AA1895,"NS")</f>
        <v>0</v>
      </c>
      <c r="BA1895">
        <f>SUM(Z1895:AA1895)</f>
        <v>0</v>
      </c>
      <c r="BB1895">
        <f>IF(COUNTIF(Y1895:AA1895,"NA")=3,0,IF(OR(AND(AY1895=0,AZ1895&gt;0),AND(AY1895="NS",BA1895&gt;0), AND(AY1895="NS", AZ1895=0,BA1895=0)), 1, IF(OR(AND(AY1895&gt;0,AZ1895&gt;1,AY1895&gt;BA1895), AND(AY1895="NS",AZ1895=2), AND(AY1895="NS",BA1895=0,AZ1895&gt;0),AY1895=BA1895), 0, 1)))</f>
        <v>0</v>
      </c>
      <c r="BC1895">
        <f>AB1895</f>
        <v>0</v>
      </c>
      <c r="BD1895">
        <f>COUNTIF(AC1895:AD1895,"NS")</f>
        <v>0</v>
      </c>
      <c r="BE1895">
        <f>SUM(AC1895:AD1895)</f>
        <v>0</v>
      </c>
      <c r="BF1895">
        <f>IF(COUNTIF(AB1895:AD1895,"NA")=3,0,IF(OR(AND(BC1895=0,BD1895&gt;0),AND(BC1895="NS",BE1895&gt;0), AND(BC1895="NS", BD1895=0,BE1895=0)), 1, IF(OR(AND(BC1895&gt;0,BD1895&gt;1,BC1895&gt;BE1895), AND(BC1895="NS",BD1895=2), AND(BC1895="NS",BE1895=0,BD1895&gt;0),BC1895=BE1895), 0, 1)))</f>
        <v>0</v>
      </c>
      <c r="BG1895" s="500">
        <f>M1895</f>
        <v>0</v>
      </c>
      <c r="BH1895" s="501">
        <f>COUNTIF(P1895,"NS")+COUNTIF(S1895,"NS")+COUNTIF(V1895,"NS")+COUNTIF(Y1895,"NS")+COUNTIF(AB1895,"NS")+COUNTIF(M2022,"NS")+COUNTIF(P2022,"NS")+COUNTIF(S2022,"NS")+COUNTIF(V2022,"NS")+COUNTIF(Y2022,"NS")+COUNTIF(AB2022,"NS")+COUNTIF(M2149,"NS")+COUNTIF(P2149,"NS")+COUNTIF(S2149,"NS")+COUNTIF(V2149,"NS")+COUNTIF(Y2149,"NS")+COUNTIF(AB2149,"NS")</f>
        <v>0</v>
      </c>
      <c r="BI1895" s="502">
        <f>SUM(P1895,S1895,V1895,Y1895,AB1895,M2022,P2022,S2022,V2022,Y2022,AB2022,M2149,P2149,S2149,V2149,Y2149,AB2149)</f>
        <v>0</v>
      </c>
      <c r="BJ1895" s="503">
        <f>IF(OR(AND(BG1895=0, BH1895&gt;0),AND(BG1895="NS", BI1895&gt;0), AND(BG1895="NS", BH1895=0, BI1895=0)), 1, IF(OR(AND(BG1895&gt;0, BH1895&gt;1,BG1895&gt;BI1895), AND(BG1895="NS", BH1895=2), AND(BG1895="NS", BI1895=0, BH1895&gt;0), SUM(BG1895)=SUM(BI1895)), 0,IF(BG1895="",0,1)))</f>
        <v>0</v>
      </c>
      <c r="BK1895" s="500">
        <f>N1895</f>
        <v>0</v>
      </c>
      <c r="BL1895" s="501">
        <f>COUNTIF(Q1895,"NS")+COUNTIF(T1895,"NS")+COUNTIF(W1895,"NS")+COUNTIF(Z1895,"NS")+COUNTIF(AC1895,"NS")+COUNTIF(N2022,"NS")+COUNTIF(Q2022,"NS")+COUNTIF(T2022,"NS")+COUNTIF(W2022,"NS")+COUNTIF(Z2022,"NS")+COUNTIF(AC2022,"NS")+COUNTIF(N2149,"NS")+COUNTIF(Q2149,"NS")+COUNTIF(T2149,"NS")+COUNTIF(W2149,"NS")+COUNTIF(Z2149,"NS")+COUNTIF(AC2149,"NS")</f>
        <v>0</v>
      </c>
      <c r="BM1895" s="502">
        <f>SUM(Q1895,T1895,W1895,Z1895,AC1895,N2022,Q2022,T2022,W2022,Z2022,AC2022,N2149,Q2149,T2149,W2149,Z2149,AC2149)</f>
        <v>0</v>
      </c>
      <c r="BN1895" s="503">
        <f>IF(OR(AND(BK1895=0, BL1895&gt;0),AND(BK1895="NS", BM1895&gt;0), AND(BK1895="NS", BL1895=0, BM1895=0)), 1, IF(OR(AND(BK1895&gt;0, BL1895&gt;1,BK1895&gt;BM1895), AND(BK1895="NS", BL1895=2), AND(BK1895="NS", BM1895=0, BL1895&gt;0), SUM(BK1895)=SUM(BM1895)), 0,IF(BK1895="",0,1)))</f>
        <v>0</v>
      </c>
      <c r="BO1895" s="500">
        <f>O1895</f>
        <v>0</v>
      </c>
      <c r="BP1895" s="501">
        <f>COUNTIF(R1895,"NS")+COUNTIF(U1895,"NS")+COUNTIF(X1895,"NS")+COUNTIF(AA1895,"NS")+COUNTIF(AD1895,"NS")+COUNTIF(O2022,"NS")+COUNTIF(R2022,"NS")+COUNTIF(U2022,"NS")+COUNTIF(X2022,"NS")+COUNTIF(AA2022,"NS")+COUNTIF(AD2022,"NS")+COUNTIF(O2149,"NS")+COUNTIF(R2149,"NS")+COUNTIF(U2149,"NS")+COUNTIF(X2149,"NS")+COUNTIF(AA2149,"NS")+COUNTIF(AD2149,"NS")</f>
        <v>0</v>
      </c>
      <c r="BQ1895" s="502">
        <f>SUM(R1895,U1895,X1895,AA1895,AD1895,O2022,R2022,U2022,X2022,AA2022,AD2022,O2149,R2149,U2149,X2149,AA2149,AD2149)</f>
        <v>0</v>
      </c>
      <c r="BR1895" s="503">
        <f>IF(OR(AND(BO1895=0, BP1895&gt;0),AND(BO1895="NS", BQ1895&gt;0), AND(BO1895="NS", BP1895=0, BQ1895=0)), 1, IF(OR(AND(BO1895&gt;0, BP1895&gt;1,BO1895&gt;BQ1895), AND(BO1895="NS", BP1895=2), AND(BO1895="NS", BQ1895=0, BP1895&gt;0), SUM(BO1895)=SUM(BQ1895)), 0,IF(BO1895="",0,1)))</f>
        <v>0</v>
      </c>
      <c r="BS1895" s="293">
        <f>IF(SUM(AL1895,AP1895,AT1895,AX1895,BB1895,BF1895,BJ1895,BN1895,BR1895,AL2022,AP2022,AT2022,AX2022,BB2022,BF2022,AL2149,AP2149,AT2149,AX2149,BB2149,BF2149)=0,0,1)</f>
        <v>0</v>
      </c>
      <c r="BT1895" s="504" t="str">
        <f>IF(BS1895=0,"",
IF(SUM(BS1895:BS1895)=1,BU1895,
IF(BS2016&gt;SUM(BS1895:BS1895),_xlfn.CONCAT(", ",BU1895),
IF(BS2016=SUM(BS1895:BS1895),_xlfn.CONCAT(" y ",BU1895)))))</f>
        <v/>
      </c>
      <c r="BU1895" s="505" t="s">
        <v>5745</v>
      </c>
      <c r="BV1895" s="534">
        <f>IF(AND(SUM($Y1156,$AB1156)=0,COUNTA(M1895:AD1895,M2022:AD2022,M2149:AD2149)&gt;0),1,0)</f>
        <v>0</v>
      </c>
      <c r="BW1895" s="290">
        <f>IF(AND(SUM($Y1156,$AB1156)=0,COUNTA(M1895:AD1895,M2022:AD2022,M2149:AD2149)=0),0,IF(AND(SUM($Y1156,$AB1156)&gt;0,COUNTA(M1895:AD1895,M2022:AD2022,M2149:AD2149)=54),0,1))</f>
        <v>0</v>
      </c>
      <c r="BX1895" s="293">
        <f>IF(BW1895=0,0,1)</f>
        <v>0</v>
      </c>
      <c r="BY1895" s="294" t="str">
        <f>IF(BX1895=0,"",
IF(SUM($BX$1895:BX1895)=1,BZ1895,
IF($BX$2016&gt;SUM($BX$1895:BX1895),_xlfn.CONCAT(", ",BZ1895),
IF($BX$2016=SUM($BX$1895:BX1895),_xlfn.CONCAT(" y ",BZ1895)))))</f>
        <v/>
      </c>
      <c r="BZ1895" s="89" t="s">
        <v>5745</v>
      </c>
    </row>
    <row r="1896" spans="1:78" ht="15" customHeight="1">
      <c r="A1896" s="64"/>
      <c r="B1896" s="11"/>
      <c r="C1896" s="58" t="s">
        <v>5043</v>
      </c>
      <c r="D1896" s="1020" t="str">
        <f>IF(CNGE_2025_M1_Secc5_Sub1!$D31="","",CNGE_2025_M1_Secc5_Sub1!$D31)</f>
        <v/>
      </c>
      <c r="E1896" s="889"/>
      <c r="F1896" s="889"/>
      <c r="G1896" s="889"/>
      <c r="H1896" s="889"/>
      <c r="I1896" s="889"/>
      <c r="J1896" s="889"/>
      <c r="K1896" s="889"/>
      <c r="L1896" s="890"/>
      <c r="M1896" s="813"/>
      <c r="N1896" s="813"/>
      <c r="O1896" s="813"/>
      <c r="P1896" s="813"/>
      <c r="Q1896" s="813"/>
      <c r="R1896" s="813"/>
      <c r="S1896" s="813"/>
      <c r="T1896" s="813"/>
      <c r="U1896" s="813"/>
      <c r="V1896" s="813"/>
      <c r="W1896" s="813"/>
      <c r="X1896" s="813"/>
      <c r="Y1896" s="813"/>
      <c r="Z1896" s="813"/>
      <c r="AA1896" s="813"/>
      <c r="AB1896" s="813"/>
      <c r="AC1896" s="813"/>
      <c r="AD1896" s="813"/>
      <c r="AI1896">
        <f t="shared" ref="AI1896:AI1959" si="1275">M1896</f>
        <v>0</v>
      </c>
      <c r="AJ1896">
        <f t="shared" ref="AJ1896:AJ1959" si="1276">COUNTIF(N1896:O1896,"NS")</f>
        <v>0</v>
      </c>
      <c r="AK1896">
        <f t="shared" ref="AK1896:AK1959" si="1277">SUM(N1896:O1896)</f>
        <v>0</v>
      </c>
      <c r="AL1896">
        <f t="shared" ref="AL1896:AL1959" si="1278">IF(COUNTIF(M1896:O1896,"NA")=3,0,IF(OR(AND(AI1896=0,AJ1896&gt;0),AND(AI1896="NS",AK1896&gt;0), AND(AI1896="NS", AJ1896=0,AK1896=0)), 1, IF(OR(AND(AI1896&gt;0,AJ1896&gt;1,AI1896&gt;AK1896), AND(AI1896="NS",AJ1896=2), AND(AI1896="NS",AK1896=0,AJ1896&gt;0),AI1896=AK1896), 0, 1)))</f>
        <v>0</v>
      </c>
      <c r="AM1896">
        <f t="shared" ref="AM1896:AM1959" si="1279">P1896</f>
        <v>0</v>
      </c>
      <c r="AN1896">
        <f t="shared" ref="AN1896:AN1959" si="1280">COUNTIF(Q1896:R1896,"NS")</f>
        <v>0</v>
      </c>
      <c r="AO1896">
        <f t="shared" ref="AO1896:AO1959" si="1281">SUM(Q1896:R1896)</f>
        <v>0</v>
      </c>
      <c r="AP1896">
        <f t="shared" ref="AP1896:AP1959" si="1282">IF(COUNTIF(P1896:R1896,"NA")=3,0,IF(OR(AND(AM1896=0,AN1896&gt;0),AND(AM1896="NS",AO1896&gt;0), AND(AM1896="NS", AN1896=0,AO1896=0)), 1, IF(OR(AND(AM1896&gt;0,AN1896&gt;1,AM1896&gt;AO1896), AND(AM1896="NS",AN1896=2), AND(AM1896="NS",AO1896=0,AN1896&gt;0),AM1896=AO1896), 0, 1)))</f>
        <v>0</v>
      </c>
      <c r="AQ1896">
        <f t="shared" ref="AQ1896:AQ1959" si="1283">S1896</f>
        <v>0</v>
      </c>
      <c r="AR1896">
        <f t="shared" ref="AR1896:AR1959" si="1284">COUNTIF(T1896:U1896,"NS")</f>
        <v>0</v>
      </c>
      <c r="AS1896">
        <f t="shared" ref="AS1896:AS1959" si="1285">SUM(T1896:U1896)</f>
        <v>0</v>
      </c>
      <c r="AT1896">
        <f t="shared" ref="AT1896:AT1959" si="1286">IF(COUNTIF(S1896:U1896,"NA")=3,0,IF(OR(AND(AQ1896=0,AR1896&gt;0),AND(AQ1896="NS",AS1896&gt;0), AND(AQ1896="NS", AR1896=0,AS1896=0)), 1, IF(OR(AND(AQ1896&gt;0,AR1896&gt;1,AQ1896&gt;AS1896), AND(AQ1896="NS",AR1896=2), AND(AQ1896="NS",AS1896=0,AR1896&gt;0),AQ1896=AS1896), 0, 1)))</f>
        <v>0</v>
      </c>
      <c r="AU1896">
        <f t="shared" ref="AU1896:AU1959" si="1287">V1896</f>
        <v>0</v>
      </c>
      <c r="AV1896">
        <f t="shared" ref="AV1896:AV1959" si="1288">COUNTIF(W1896:X1896,"NS")</f>
        <v>0</v>
      </c>
      <c r="AW1896">
        <f t="shared" ref="AW1896:AW1959" si="1289">SUM(W1896:X1896)</f>
        <v>0</v>
      </c>
      <c r="AX1896">
        <f t="shared" ref="AX1896:AX1959" si="1290">IF(COUNTIF(V1896:X1896,"NA")=3,0,IF(OR(AND(AU1896=0,AV1896&gt;0),AND(AU1896="NS",AW1896&gt;0), AND(AU1896="NS", AV1896=0,AW1896=0)), 1, IF(OR(AND(AU1896&gt;0,AV1896&gt;1,AU1896&gt;AW1896), AND(AU1896="NS",AV1896=2), AND(AU1896="NS",AW1896=0,AV1896&gt;0),AU1896=AW1896), 0, 1)))</f>
        <v>0</v>
      </c>
      <c r="AY1896">
        <f t="shared" ref="AY1896:AY1959" si="1291">Y1896</f>
        <v>0</v>
      </c>
      <c r="AZ1896">
        <f t="shared" ref="AZ1896:AZ1959" si="1292">COUNTIF(Z1896:AA1896,"NS")</f>
        <v>0</v>
      </c>
      <c r="BA1896">
        <f t="shared" ref="BA1896:BA1959" si="1293">SUM(Z1896:AA1896)</f>
        <v>0</v>
      </c>
      <c r="BB1896">
        <f t="shared" ref="BB1896:BB1959" si="1294">IF(COUNTIF(Y1896:AA1896,"NA")=3,0,IF(OR(AND(AY1896=0,AZ1896&gt;0),AND(AY1896="NS",BA1896&gt;0), AND(AY1896="NS", AZ1896=0,BA1896=0)), 1, IF(OR(AND(AY1896&gt;0,AZ1896&gt;1,AY1896&gt;BA1896), AND(AY1896="NS",AZ1896=2), AND(AY1896="NS",BA1896=0,AZ1896&gt;0),AY1896=BA1896), 0, 1)))</f>
        <v>0</v>
      </c>
      <c r="BC1896">
        <f t="shared" ref="BC1896:BC1959" si="1295">AB1896</f>
        <v>0</v>
      </c>
      <c r="BD1896">
        <f t="shared" ref="BD1896:BD1959" si="1296">COUNTIF(AC1896:AD1896,"NS")</f>
        <v>0</v>
      </c>
      <c r="BE1896">
        <f t="shared" ref="BE1896:BE1959" si="1297">SUM(AC1896:AD1896)</f>
        <v>0</v>
      </c>
      <c r="BF1896">
        <f t="shared" ref="BF1896:BF1959" si="1298">IF(COUNTIF(AB1896:AD1896,"NA")=3,0,IF(OR(AND(BC1896=0,BD1896&gt;0),AND(BC1896="NS",BE1896&gt;0), AND(BC1896="NS", BD1896=0,BE1896=0)), 1, IF(OR(AND(BC1896&gt;0,BD1896&gt;1,BC1896&gt;BE1896), AND(BC1896="NS",BD1896=2), AND(BC1896="NS",BE1896=0,BD1896&gt;0),BC1896=BE1896), 0, 1)))</f>
        <v>0</v>
      </c>
      <c r="BG1896" s="500">
        <f t="shared" ref="BG1896:BG1959" si="1299">M1896</f>
        <v>0</v>
      </c>
      <c r="BH1896" s="501">
        <f t="shared" ref="BH1896:BH1959" si="1300">COUNTIF(P1896,"NS")+COUNTIF(S1896,"NS")+COUNTIF(V1896,"NS")+COUNTIF(Y1896,"NS")+COUNTIF(AB1896,"NS")+COUNTIF(M2023,"NS")+COUNTIF(P2023,"NS")+COUNTIF(S2023,"NS")+COUNTIF(V2023,"NS")+COUNTIF(Y2023,"NS")+COUNTIF(AB2023,"NS")+COUNTIF(M2150,"NS")+COUNTIF(P2150,"NS")+COUNTIF(S2150,"NS")+COUNTIF(V2150,"NS")+COUNTIF(Y2150,"NS")+COUNTIF(AB2150,"NS")</f>
        <v>0</v>
      </c>
      <c r="BI1896" s="502">
        <f t="shared" ref="BI1896:BI1959" si="1301">SUM(P1896,S1896,V1896,Y1896,AB1896,M2023,P2023,S2023,V2023,Y2023,AB2023,M2150,P2150,S2150,V2150,Y2150,AB2150)</f>
        <v>0</v>
      </c>
      <c r="BJ1896" s="503">
        <f t="shared" ref="BJ1896:BJ1959" si="1302">IF(OR(AND(BG1896=0, BH1896&gt;0),AND(BG1896="NS", BI1896&gt;0), AND(BG1896="NS", BH1896=0, BI1896=0)), 1, IF(OR(AND(BG1896&gt;0, BH1896&gt;1,BG1896&gt;BI1896), AND(BG1896="NS", BH1896=2), AND(BG1896="NS", BI1896=0, BH1896&gt;0), SUM(BG1896)=SUM(BI1896)), 0,IF(BG1896="",0,1)))</f>
        <v>0</v>
      </c>
      <c r="BK1896" s="500">
        <f t="shared" ref="BK1896:BK1959" si="1303">N1896</f>
        <v>0</v>
      </c>
      <c r="BL1896" s="501">
        <f t="shared" ref="BL1896:BL1959" si="1304">COUNTIF(Q1896,"NS")+COUNTIF(T1896,"NS")+COUNTIF(W1896,"NS")+COUNTIF(Z1896,"NS")+COUNTIF(AC1896,"NS")+COUNTIF(N2023,"NS")+COUNTIF(Q2023,"NS")+COUNTIF(T2023,"NS")+COUNTIF(W2023,"NS")+COUNTIF(Z2023,"NS")+COUNTIF(AC2023,"NS")+COUNTIF(N2150,"NS")+COUNTIF(Q2150,"NS")+COUNTIF(T2150,"NS")+COUNTIF(W2150,"NS")+COUNTIF(Z2150,"NS")+COUNTIF(AC2150,"NS")</f>
        <v>0</v>
      </c>
      <c r="BM1896" s="502">
        <f t="shared" ref="BM1896:BM1959" si="1305">SUM(Q1896,T1896,W1896,Z1896,AC1896,N2023,Q2023,T2023,W2023,Z2023,AC2023,N2150,Q2150,T2150,W2150,Z2150,AC2150)</f>
        <v>0</v>
      </c>
      <c r="BN1896" s="503">
        <f t="shared" ref="BN1896:BN1959" si="1306">IF(OR(AND(BK1896=0, BL1896&gt;0),AND(BK1896="NS", BM1896&gt;0), AND(BK1896="NS", BL1896=0, BM1896=0)), 1, IF(OR(AND(BK1896&gt;0, BL1896&gt;1,BK1896&gt;BM1896), AND(BK1896="NS", BL1896=2), AND(BK1896="NS", BM1896=0, BL1896&gt;0), SUM(BK1896)=SUM(BM1896)), 0,IF(BK1896="",0,1)))</f>
        <v>0</v>
      </c>
      <c r="BO1896" s="500">
        <f t="shared" ref="BO1896:BO1959" si="1307">O1896</f>
        <v>0</v>
      </c>
      <c r="BP1896" s="501">
        <f t="shared" ref="BP1896:BP1959" si="1308">COUNTIF(R1896,"NS")+COUNTIF(U1896,"NS")+COUNTIF(X1896,"NS")+COUNTIF(AA1896,"NS")+COUNTIF(AD1896,"NS")+COUNTIF(O2023,"NS")+COUNTIF(R2023,"NS")+COUNTIF(U2023,"NS")+COUNTIF(X2023,"NS")+COUNTIF(AA2023,"NS")+COUNTIF(AD2023,"NS")+COUNTIF(O2150,"NS")+COUNTIF(R2150,"NS")+COUNTIF(U2150,"NS")+COUNTIF(X2150,"NS")+COUNTIF(AA2150,"NS")+COUNTIF(AD2150,"NS")</f>
        <v>0</v>
      </c>
      <c r="BQ1896" s="502">
        <f t="shared" ref="BQ1896:BQ1959" si="1309">SUM(R1896,U1896,X1896,AA1896,AD1896,O2023,R2023,U2023,X2023,AA2023,AD2023,O2150,R2150,U2150,X2150,AA2150,AD2150)</f>
        <v>0</v>
      </c>
      <c r="BR1896" s="503">
        <f t="shared" ref="BR1896:BR1959" si="1310">IF(OR(AND(BO1896=0, BP1896&gt;0),AND(BO1896="NS", BQ1896&gt;0), AND(BO1896="NS", BP1896=0, BQ1896=0)), 1, IF(OR(AND(BO1896&gt;0, BP1896&gt;1,BO1896&gt;BQ1896), AND(BO1896="NS", BP1896=2), AND(BO1896="NS", BQ1896=0, BP1896&gt;0), SUM(BO1896)=SUM(BQ1896)), 0,IF(BO1896="",0,1)))</f>
        <v>0</v>
      </c>
      <c r="BS1896" s="293">
        <f t="shared" ref="BS1896:BS1959" si="1311">IF(SUM(AL1896,AP1896,AT1896,AX1896,BB1896,BF1896,BJ1896,BN1896,BR1896,AL2023,AP2023,AT2023,AX2023,BB2023,BF2023,AL2150,AP2150,AT2150,AX2150,BB2150,BF2150)=0,0,1)</f>
        <v>0</v>
      </c>
      <c r="BT1896" s="504" t="str">
        <f>IF(BS1896=0,"",
IF(SUM($BS$1895:BS1896)=1,BU1896,
IF($BS$2016&gt;SUM($BS$1895:BS1896),_xlfn.CONCAT(", ",BU1896),
IF($BS$2016=SUM($BS$1895:BS1896),_xlfn.CONCAT(" y ",BU1896)))))</f>
        <v/>
      </c>
      <c r="BU1896" s="505" t="s">
        <v>5120</v>
      </c>
      <c r="BV1896" s="534">
        <f>IF(AND(SUM($Y1157,$AB1157)=0,COUNTA(M1896:AD1896,M2023:AD2023,M2150:AD2150)&gt;0),1,0)</f>
        <v>0</v>
      </c>
      <c r="BW1896" s="290">
        <f>IF(AND(SUM($Y1157,$AB1157)=0,COUNTBLANK(D1896)=0,COUNTA(M1896:AD1896,M2023:AD2023,M2150:AD2150)=0),0,IF(AND(SUM($Y1157,$AB1157)&gt;0,COUNTBLANK(D1896)=0,COUNTA(M1896:AD1896,M2023:AD2023,M2150:AD2150)=54),0,IF(AND(COUNTBLANK(D1896)=1,COUNTA(M1896:AD1896,M2023:AD2023,M2150:AD2150)=0),0,1)))</f>
        <v>0</v>
      </c>
      <c r="BX1896" s="293">
        <f t="shared" ref="BX1896:BX1959" si="1312">IF(BW1896=0,0,1)</f>
        <v>0</v>
      </c>
      <c r="BY1896" s="294" t="str">
        <f>IF(BX1896=0,"",
IF(SUM($BX$1895:BX1896)=1,BZ1896,
IF($BX$2016&gt;SUM($BX$1895:BX1896),_xlfn.CONCAT(", ",BZ1896),
IF($BX$2016=SUM($BX$1895:BX1896),_xlfn.CONCAT(" y ",BZ1896)))))</f>
        <v/>
      </c>
      <c r="BZ1896" s="89" t="s">
        <v>5120</v>
      </c>
    </row>
    <row r="1897" spans="1:78" ht="15" customHeight="1">
      <c r="A1897" s="64"/>
      <c r="B1897" s="11"/>
      <c r="C1897" s="58" t="s">
        <v>5045</v>
      </c>
      <c r="D1897" s="1020" t="str">
        <f>IF(CNGE_2025_M1_Secc5_Sub1!$D32="","",CNGE_2025_M1_Secc5_Sub1!$D32)</f>
        <v/>
      </c>
      <c r="E1897" s="889"/>
      <c r="F1897" s="889"/>
      <c r="G1897" s="889"/>
      <c r="H1897" s="889"/>
      <c r="I1897" s="889"/>
      <c r="J1897" s="889"/>
      <c r="K1897" s="889"/>
      <c r="L1897" s="890"/>
      <c r="M1897" s="813"/>
      <c r="N1897" s="813"/>
      <c r="O1897" s="813"/>
      <c r="P1897" s="813"/>
      <c r="Q1897" s="813"/>
      <c r="R1897" s="813"/>
      <c r="S1897" s="813"/>
      <c r="T1897" s="813"/>
      <c r="U1897" s="813"/>
      <c r="V1897" s="813"/>
      <c r="W1897" s="813"/>
      <c r="X1897" s="813"/>
      <c r="Y1897" s="813"/>
      <c r="Z1897" s="813"/>
      <c r="AA1897" s="813"/>
      <c r="AB1897" s="813"/>
      <c r="AC1897" s="813"/>
      <c r="AD1897" s="813"/>
      <c r="AI1897">
        <f t="shared" si="1275"/>
        <v>0</v>
      </c>
      <c r="AJ1897">
        <f t="shared" si="1276"/>
        <v>0</v>
      </c>
      <c r="AK1897">
        <f t="shared" si="1277"/>
        <v>0</v>
      </c>
      <c r="AL1897">
        <f t="shared" si="1278"/>
        <v>0</v>
      </c>
      <c r="AM1897">
        <f t="shared" si="1279"/>
        <v>0</v>
      </c>
      <c r="AN1897">
        <f t="shared" si="1280"/>
        <v>0</v>
      </c>
      <c r="AO1897">
        <f t="shared" si="1281"/>
        <v>0</v>
      </c>
      <c r="AP1897">
        <f t="shared" si="1282"/>
        <v>0</v>
      </c>
      <c r="AQ1897">
        <f t="shared" si="1283"/>
        <v>0</v>
      </c>
      <c r="AR1897">
        <f t="shared" si="1284"/>
        <v>0</v>
      </c>
      <c r="AS1897">
        <f t="shared" si="1285"/>
        <v>0</v>
      </c>
      <c r="AT1897">
        <f t="shared" si="1286"/>
        <v>0</v>
      </c>
      <c r="AU1897">
        <f t="shared" si="1287"/>
        <v>0</v>
      </c>
      <c r="AV1897">
        <f t="shared" si="1288"/>
        <v>0</v>
      </c>
      <c r="AW1897">
        <f t="shared" si="1289"/>
        <v>0</v>
      </c>
      <c r="AX1897">
        <f t="shared" si="1290"/>
        <v>0</v>
      </c>
      <c r="AY1897">
        <f t="shared" si="1291"/>
        <v>0</v>
      </c>
      <c r="AZ1897">
        <f t="shared" si="1292"/>
        <v>0</v>
      </c>
      <c r="BA1897">
        <f t="shared" si="1293"/>
        <v>0</v>
      </c>
      <c r="BB1897">
        <f t="shared" si="1294"/>
        <v>0</v>
      </c>
      <c r="BC1897">
        <f t="shared" si="1295"/>
        <v>0</v>
      </c>
      <c r="BD1897">
        <f t="shared" si="1296"/>
        <v>0</v>
      </c>
      <c r="BE1897">
        <f t="shared" si="1297"/>
        <v>0</v>
      </c>
      <c r="BF1897">
        <f t="shared" si="1298"/>
        <v>0</v>
      </c>
      <c r="BG1897" s="500">
        <f t="shared" si="1299"/>
        <v>0</v>
      </c>
      <c r="BH1897" s="501">
        <f t="shared" si="1300"/>
        <v>0</v>
      </c>
      <c r="BI1897" s="502">
        <f t="shared" si="1301"/>
        <v>0</v>
      </c>
      <c r="BJ1897" s="503">
        <f t="shared" si="1302"/>
        <v>0</v>
      </c>
      <c r="BK1897" s="500">
        <f t="shared" si="1303"/>
        <v>0</v>
      </c>
      <c r="BL1897" s="501">
        <f t="shared" si="1304"/>
        <v>0</v>
      </c>
      <c r="BM1897" s="502">
        <f t="shared" si="1305"/>
        <v>0</v>
      </c>
      <c r="BN1897" s="503">
        <f t="shared" si="1306"/>
        <v>0</v>
      </c>
      <c r="BO1897" s="500">
        <f t="shared" si="1307"/>
        <v>0</v>
      </c>
      <c r="BP1897" s="501">
        <f t="shared" si="1308"/>
        <v>0</v>
      </c>
      <c r="BQ1897" s="502">
        <f t="shared" si="1309"/>
        <v>0</v>
      </c>
      <c r="BR1897" s="503">
        <f t="shared" si="1310"/>
        <v>0</v>
      </c>
      <c r="BS1897" s="293">
        <f>IF(SUM(AL1897,AP1897,AT1897,AX1897,BB1897,BF1897,BJ1897,BN1897,BR1897,AL2024,AP2024,AT2024,AX2024,BB2024,BF2024,AL2151,AP2151,AT2151,AX2151,BB2151,BF2151)=0,0,1)</f>
        <v>0</v>
      </c>
      <c r="BT1897" s="504" t="str">
        <f>IF(BS1897=0,"",
IF(SUM($BS$1895:BS1897)=1,BU1897,
IF($BS$2016&gt;SUM($BS$1895:BS1897),_xlfn.CONCAT(", ",BU1897),
IF($BS$2016=SUM($BS$1895:BS1897),_xlfn.CONCAT(" y ",BU1897)))))</f>
        <v/>
      </c>
      <c r="BU1897" s="505" t="s">
        <v>5121</v>
      </c>
      <c r="BV1897" s="534">
        <f t="shared" ref="BV1897:BV1959" si="1313">IF(AND(SUM($Y1158,$AB1158)=0,COUNTA(M1897:AD1897,M2024:AD2024,M2151:AD2151)&gt;0),1,0)</f>
        <v>0</v>
      </c>
      <c r="BW1897" s="290">
        <f t="shared" ref="BW1897:BW1960" si="1314">IF(AND(SUM($Y1158,$AB1158)=0,COUNTBLANK(D1897)=0,COUNTA(M1897:AD1897,M2024:AD2024,M2151:AD2151)=0),0,IF(AND(SUM($Y1158,$AB1158)&gt;0,COUNTBLANK(D1897)=0,COUNTA(M1897:AD1897,M2024:AD2024,M2151:AD2151)=54),0,IF(AND(COUNTBLANK(D1897)=1,COUNTA(M1897:AD1897,M2024:AD2024,M2151:AD2151)=0),0,1)))</f>
        <v>0</v>
      </c>
      <c r="BX1897" s="293">
        <f t="shared" si="1312"/>
        <v>0</v>
      </c>
      <c r="BY1897" s="294" t="str">
        <f>IF(BX1897=0,"",
IF(SUM($BX$1895:BX1897)=1,BZ1897,
IF($BX$2016&gt;SUM($BX$1895:BX1897),_xlfn.CONCAT(", ",BZ1897),
IF($BX$2016=SUM($BX$1895:BX1897),_xlfn.CONCAT(" y ",BZ1897)))))</f>
        <v/>
      </c>
      <c r="BZ1897" s="89" t="s">
        <v>5121</v>
      </c>
    </row>
    <row r="1898" spans="1:78" ht="15" customHeight="1">
      <c r="A1898" s="64"/>
      <c r="B1898" s="11"/>
      <c r="C1898" s="58" t="s">
        <v>5047</v>
      </c>
      <c r="D1898" s="1020" t="str">
        <f>IF(CNGE_2025_M1_Secc5_Sub1!$D33="","",CNGE_2025_M1_Secc5_Sub1!$D33)</f>
        <v/>
      </c>
      <c r="E1898" s="889"/>
      <c r="F1898" s="889"/>
      <c r="G1898" s="889"/>
      <c r="H1898" s="889"/>
      <c r="I1898" s="889"/>
      <c r="J1898" s="889"/>
      <c r="K1898" s="889"/>
      <c r="L1898" s="890"/>
      <c r="M1898" s="813"/>
      <c r="N1898" s="813"/>
      <c r="O1898" s="813"/>
      <c r="P1898" s="813"/>
      <c r="Q1898" s="813"/>
      <c r="R1898" s="813"/>
      <c r="S1898" s="813"/>
      <c r="T1898" s="813"/>
      <c r="U1898" s="813"/>
      <c r="V1898" s="813"/>
      <c r="W1898" s="813"/>
      <c r="X1898" s="813"/>
      <c r="Y1898" s="813"/>
      <c r="Z1898" s="813"/>
      <c r="AA1898" s="813"/>
      <c r="AB1898" s="813"/>
      <c r="AC1898" s="813"/>
      <c r="AD1898" s="813"/>
      <c r="AI1898">
        <f t="shared" si="1275"/>
        <v>0</v>
      </c>
      <c r="AJ1898">
        <f t="shared" si="1276"/>
        <v>0</v>
      </c>
      <c r="AK1898">
        <f t="shared" si="1277"/>
        <v>0</v>
      </c>
      <c r="AL1898">
        <f t="shared" si="1278"/>
        <v>0</v>
      </c>
      <c r="AM1898">
        <f t="shared" si="1279"/>
        <v>0</v>
      </c>
      <c r="AN1898">
        <f t="shared" si="1280"/>
        <v>0</v>
      </c>
      <c r="AO1898">
        <f t="shared" si="1281"/>
        <v>0</v>
      </c>
      <c r="AP1898">
        <f t="shared" si="1282"/>
        <v>0</v>
      </c>
      <c r="AQ1898">
        <f t="shared" si="1283"/>
        <v>0</v>
      </c>
      <c r="AR1898">
        <f t="shared" si="1284"/>
        <v>0</v>
      </c>
      <c r="AS1898">
        <f t="shared" si="1285"/>
        <v>0</v>
      </c>
      <c r="AT1898">
        <f t="shared" si="1286"/>
        <v>0</v>
      </c>
      <c r="AU1898">
        <f t="shared" si="1287"/>
        <v>0</v>
      </c>
      <c r="AV1898">
        <f t="shared" si="1288"/>
        <v>0</v>
      </c>
      <c r="AW1898">
        <f t="shared" si="1289"/>
        <v>0</v>
      </c>
      <c r="AX1898">
        <f t="shared" si="1290"/>
        <v>0</v>
      </c>
      <c r="AY1898">
        <f t="shared" si="1291"/>
        <v>0</v>
      </c>
      <c r="AZ1898">
        <f t="shared" si="1292"/>
        <v>0</v>
      </c>
      <c r="BA1898">
        <f t="shared" si="1293"/>
        <v>0</v>
      </c>
      <c r="BB1898">
        <f t="shared" si="1294"/>
        <v>0</v>
      </c>
      <c r="BC1898">
        <f t="shared" si="1295"/>
        <v>0</v>
      </c>
      <c r="BD1898">
        <f t="shared" si="1296"/>
        <v>0</v>
      </c>
      <c r="BE1898">
        <f t="shared" si="1297"/>
        <v>0</v>
      </c>
      <c r="BF1898">
        <f t="shared" si="1298"/>
        <v>0</v>
      </c>
      <c r="BG1898" s="500">
        <f t="shared" si="1299"/>
        <v>0</v>
      </c>
      <c r="BH1898" s="501">
        <f t="shared" si="1300"/>
        <v>0</v>
      </c>
      <c r="BI1898" s="502">
        <f t="shared" si="1301"/>
        <v>0</v>
      </c>
      <c r="BJ1898" s="503">
        <f t="shared" si="1302"/>
        <v>0</v>
      </c>
      <c r="BK1898" s="500">
        <f t="shared" si="1303"/>
        <v>0</v>
      </c>
      <c r="BL1898" s="501">
        <f t="shared" si="1304"/>
        <v>0</v>
      </c>
      <c r="BM1898" s="502">
        <f t="shared" si="1305"/>
        <v>0</v>
      </c>
      <c r="BN1898" s="503">
        <f t="shared" si="1306"/>
        <v>0</v>
      </c>
      <c r="BO1898" s="500">
        <f t="shared" si="1307"/>
        <v>0</v>
      </c>
      <c r="BP1898" s="501">
        <f t="shared" si="1308"/>
        <v>0</v>
      </c>
      <c r="BQ1898" s="502">
        <f t="shared" si="1309"/>
        <v>0</v>
      </c>
      <c r="BR1898" s="503">
        <f t="shared" si="1310"/>
        <v>0</v>
      </c>
      <c r="BS1898" s="293">
        <f t="shared" si="1311"/>
        <v>0</v>
      </c>
      <c r="BT1898" s="504" t="str">
        <f>IF(BS1898=0,"",
IF(SUM($BS$1895:BS1898)=1,BU1898,
IF($BS$2016&gt;SUM($BS$1895:BS1898),_xlfn.CONCAT(", ",BU1898),
IF($BS$2016=SUM($BS$1895:BS1898),_xlfn.CONCAT(" y ",BU1898)))))</f>
        <v/>
      </c>
      <c r="BU1898" s="505" t="s">
        <v>5122</v>
      </c>
      <c r="BV1898" s="534">
        <f t="shared" si="1313"/>
        <v>0</v>
      </c>
      <c r="BW1898" s="290">
        <f t="shared" si="1314"/>
        <v>0</v>
      </c>
      <c r="BX1898" s="293">
        <f t="shared" si="1312"/>
        <v>0</v>
      </c>
      <c r="BY1898" s="294" t="str">
        <f>IF(BX1898=0,"",
IF(SUM($BX$1895:BX1898)=1,BZ1898,
IF($BX$2016&gt;SUM($BX$1895:BX1898),_xlfn.CONCAT(", ",BZ1898),
IF($BX$2016=SUM($BX$1895:BX1898),_xlfn.CONCAT(" y ",BZ1898)))))</f>
        <v/>
      </c>
      <c r="BZ1898" s="89" t="s">
        <v>5122</v>
      </c>
    </row>
    <row r="1899" spans="1:78" ht="15" customHeight="1">
      <c r="A1899" s="64"/>
      <c r="B1899" s="11"/>
      <c r="C1899" s="58" t="s">
        <v>5049</v>
      </c>
      <c r="D1899" s="1020" t="str">
        <f>IF(CNGE_2025_M1_Secc5_Sub1!$D34="","",CNGE_2025_M1_Secc5_Sub1!$D34)</f>
        <v/>
      </c>
      <c r="E1899" s="889"/>
      <c r="F1899" s="889"/>
      <c r="G1899" s="889"/>
      <c r="H1899" s="889"/>
      <c r="I1899" s="889"/>
      <c r="J1899" s="889"/>
      <c r="K1899" s="889"/>
      <c r="L1899" s="890"/>
      <c r="M1899" s="813"/>
      <c r="N1899" s="813"/>
      <c r="O1899" s="813"/>
      <c r="P1899" s="813"/>
      <c r="Q1899" s="813"/>
      <c r="R1899" s="813"/>
      <c r="S1899" s="813"/>
      <c r="T1899" s="813"/>
      <c r="U1899" s="813"/>
      <c r="V1899" s="813"/>
      <c r="W1899" s="813"/>
      <c r="X1899" s="813"/>
      <c r="Y1899" s="813"/>
      <c r="Z1899" s="813"/>
      <c r="AA1899" s="813"/>
      <c r="AB1899" s="813"/>
      <c r="AC1899" s="813"/>
      <c r="AD1899" s="813"/>
      <c r="AI1899">
        <f t="shared" si="1275"/>
        <v>0</v>
      </c>
      <c r="AJ1899">
        <f t="shared" si="1276"/>
        <v>0</v>
      </c>
      <c r="AK1899">
        <f t="shared" si="1277"/>
        <v>0</v>
      </c>
      <c r="AL1899">
        <f t="shared" si="1278"/>
        <v>0</v>
      </c>
      <c r="AM1899">
        <f t="shared" si="1279"/>
        <v>0</v>
      </c>
      <c r="AN1899">
        <f t="shared" si="1280"/>
        <v>0</v>
      </c>
      <c r="AO1899">
        <f t="shared" si="1281"/>
        <v>0</v>
      </c>
      <c r="AP1899">
        <f t="shared" si="1282"/>
        <v>0</v>
      </c>
      <c r="AQ1899">
        <f t="shared" si="1283"/>
        <v>0</v>
      </c>
      <c r="AR1899">
        <f t="shared" si="1284"/>
        <v>0</v>
      </c>
      <c r="AS1899">
        <f t="shared" si="1285"/>
        <v>0</v>
      </c>
      <c r="AT1899">
        <f t="shared" si="1286"/>
        <v>0</v>
      </c>
      <c r="AU1899">
        <f t="shared" si="1287"/>
        <v>0</v>
      </c>
      <c r="AV1899">
        <f t="shared" si="1288"/>
        <v>0</v>
      </c>
      <c r="AW1899">
        <f t="shared" si="1289"/>
        <v>0</v>
      </c>
      <c r="AX1899">
        <f t="shared" si="1290"/>
        <v>0</v>
      </c>
      <c r="AY1899">
        <f t="shared" si="1291"/>
        <v>0</v>
      </c>
      <c r="AZ1899">
        <f t="shared" si="1292"/>
        <v>0</v>
      </c>
      <c r="BA1899">
        <f t="shared" si="1293"/>
        <v>0</v>
      </c>
      <c r="BB1899">
        <f t="shared" si="1294"/>
        <v>0</v>
      </c>
      <c r="BC1899">
        <f t="shared" si="1295"/>
        <v>0</v>
      </c>
      <c r="BD1899">
        <f t="shared" si="1296"/>
        <v>0</v>
      </c>
      <c r="BE1899">
        <f t="shared" si="1297"/>
        <v>0</v>
      </c>
      <c r="BF1899">
        <f t="shared" si="1298"/>
        <v>0</v>
      </c>
      <c r="BG1899" s="500">
        <f t="shared" si="1299"/>
        <v>0</v>
      </c>
      <c r="BH1899" s="501">
        <f t="shared" si="1300"/>
        <v>0</v>
      </c>
      <c r="BI1899" s="502">
        <f t="shared" si="1301"/>
        <v>0</v>
      </c>
      <c r="BJ1899" s="503">
        <f t="shared" si="1302"/>
        <v>0</v>
      </c>
      <c r="BK1899" s="500">
        <f t="shared" si="1303"/>
        <v>0</v>
      </c>
      <c r="BL1899" s="501">
        <f t="shared" si="1304"/>
        <v>0</v>
      </c>
      <c r="BM1899" s="502">
        <f t="shared" si="1305"/>
        <v>0</v>
      </c>
      <c r="BN1899" s="503">
        <f t="shared" si="1306"/>
        <v>0</v>
      </c>
      <c r="BO1899" s="500">
        <f t="shared" si="1307"/>
        <v>0</v>
      </c>
      <c r="BP1899" s="501">
        <f t="shared" si="1308"/>
        <v>0</v>
      </c>
      <c r="BQ1899" s="502">
        <f t="shared" si="1309"/>
        <v>0</v>
      </c>
      <c r="BR1899" s="503">
        <f t="shared" si="1310"/>
        <v>0</v>
      </c>
      <c r="BS1899" s="293">
        <f t="shared" si="1311"/>
        <v>0</v>
      </c>
      <c r="BT1899" s="504" t="str">
        <f>IF(BS1899=0,"",
IF(SUM($BS$1895:BS1899)=1,BU1899,
IF($BS$2016&gt;SUM($BS$1895:BS1899),_xlfn.CONCAT(", ",BU1899),
IF($BS$2016=SUM($BS$1895:BS1899),_xlfn.CONCAT(" y ",BU1899)))))</f>
        <v/>
      </c>
      <c r="BU1899" s="505" t="s">
        <v>5123</v>
      </c>
      <c r="BV1899" s="534">
        <f t="shared" si="1313"/>
        <v>0</v>
      </c>
      <c r="BW1899" s="290">
        <f t="shared" si="1314"/>
        <v>0</v>
      </c>
      <c r="BX1899" s="293">
        <f t="shared" si="1312"/>
        <v>0</v>
      </c>
      <c r="BY1899" s="294" t="str">
        <f>IF(BX1899=0,"",
IF(SUM($BX$1895:BX1899)=1,BZ1899,
IF($BX$2016&gt;SUM($BX$1895:BX1899),_xlfn.CONCAT(", ",BZ1899),
IF($BX$2016=SUM($BX$1895:BX1899),_xlfn.CONCAT(" y ",BZ1899)))))</f>
        <v/>
      </c>
      <c r="BZ1899" s="89" t="s">
        <v>5123</v>
      </c>
    </row>
    <row r="1900" spans="1:78" ht="15" customHeight="1">
      <c r="A1900" s="64"/>
      <c r="B1900" s="11"/>
      <c r="C1900" s="58" t="s">
        <v>5051</v>
      </c>
      <c r="D1900" s="1020" t="str">
        <f>IF(CNGE_2025_M1_Secc5_Sub1!$D35="","",CNGE_2025_M1_Secc5_Sub1!$D35)</f>
        <v/>
      </c>
      <c r="E1900" s="889"/>
      <c r="F1900" s="889"/>
      <c r="G1900" s="889"/>
      <c r="H1900" s="889"/>
      <c r="I1900" s="889"/>
      <c r="J1900" s="889"/>
      <c r="K1900" s="889"/>
      <c r="L1900" s="890"/>
      <c r="M1900" s="813"/>
      <c r="N1900" s="813"/>
      <c r="O1900" s="813"/>
      <c r="P1900" s="813"/>
      <c r="Q1900" s="813"/>
      <c r="R1900" s="813"/>
      <c r="S1900" s="813"/>
      <c r="T1900" s="813"/>
      <c r="U1900" s="813"/>
      <c r="V1900" s="813"/>
      <c r="W1900" s="813"/>
      <c r="X1900" s="813"/>
      <c r="Y1900" s="813"/>
      <c r="Z1900" s="813"/>
      <c r="AA1900" s="813"/>
      <c r="AB1900" s="813"/>
      <c r="AC1900" s="813"/>
      <c r="AD1900" s="813"/>
      <c r="AI1900">
        <f t="shared" si="1275"/>
        <v>0</v>
      </c>
      <c r="AJ1900">
        <f t="shared" si="1276"/>
        <v>0</v>
      </c>
      <c r="AK1900">
        <f t="shared" si="1277"/>
        <v>0</v>
      </c>
      <c r="AL1900">
        <f t="shared" si="1278"/>
        <v>0</v>
      </c>
      <c r="AM1900">
        <f t="shared" si="1279"/>
        <v>0</v>
      </c>
      <c r="AN1900">
        <f t="shared" si="1280"/>
        <v>0</v>
      </c>
      <c r="AO1900">
        <f t="shared" si="1281"/>
        <v>0</v>
      </c>
      <c r="AP1900">
        <f t="shared" si="1282"/>
        <v>0</v>
      </c>
      <c r="AQ1900">
        <f t="shared" si="1283"/>
        <v>0</v>
      </c>
      <c r="AR1900">
        <f t="shared" si="1284"/>
        <v>0</v>
      </c>
      <c r="AS1900">
        <f t="shared" si="1285"/>
        <v>0</v>
      </c>
      <c r="AT1900">
        <f t="shared" si="1286"/>
        <v>0</v>
      </c>
      <c r="AU1900">
        <f t="shared" si="1287"/>
        <v>0</v>
      </c>
      <c r="AV1900">
        <f t="shared" si="1288"/>
        <v>0</v>
      </c>
      <c r="AW1900">
        <f t="shared" si="1289"/>
        <v>0</v>
      </c>
      <c r="AX1900">
        <f t="shared" si="1290"/>
        <v>0</v>
      </c>
      <c r="AY1900">
        <f t="shared" si="1291"/>
        <v>0</v>
      </c>
      <c r="AZ1900">
        <f t="shared" si="1292"/>
        <v>0</v>
      </c>
      <c r="BA1900">
        <f t="shared" si="1293"/>
        <v>0</v>
      </c>
      <c r="BB1900">
        <f t="shared" si="1294"/>
        <v>0</v>
      </c>
      <c r="BC1900">
        <f t="shared" si="1295"/>
        <v>0</v>
      </c>
      <c r="BD1900">
        <f t="shared" si="1296"/>
        <v>0</v>
      </c>
      <c r="BE1900">
        <f t="shared" si="1297"/>
        <v>0</v>
      </c>
      <c r="BF1900">
        <f t="shared" si="1298"/>
        <v>0</v>
      </c>
      <c r="BG1900" s="500">
        <f t="shared" si="1299"/>
        <v>0</v>
      </c>
      <c r="BH1900" s="501">
        <f t="shared" si="1300"/>
        <v>0</v>
      </c>
      <c r="BI1900" s="502">
        <f t="shared" si="1301"/>
        <v>0</v>
      </c>
      <c r="BJ1900" s="503">
        <f t="shared" si="1302"/>
        <v>0</v>
      </c>
      <c r="BK1900" s="500">
        <f t="shared" si="1303"/>
        <v>0</v>
      </c>
      <c r="BL1900" s="501">
        <f t="shared" si="1304"/>
        <v>0</v>
      </c>
      <c r="BM1900" s="502">
        <f t="shared" si="1305"/>
        <v>0</v>
      </c>
      <c r="BN1900" s="503">
        <f t="shared" si="1306"/>
        <v>0</v>
      </c>
      <c r="BO1900" s="500">
        <f t="shared" si="1307"/>
        <v>0</v>
      </c>
      <c r="BP1900" s="501">
        <f t="shared" si="1308"/>
        <v>0</v>
      </c>
      <c r="BQ1900" s="502">
        <f t="shared" si="1309"/>
        <v>0</v>
      </c>
      <c r="BR1900" s="503">
        <f t="shared" si="1310"/>
        <v>0</v>
      </c>
      <c r="BS1900" s="293">
        <f t="shared" si="1311"/>
        <v>0</v>
      </c>
      <c r="BT1900" s="504" t="str">
        <f>IF(BS1900=0,"",
IF(SUM($BS$1895:BS1900)=1,BU1900,
IF($BS$2016&gt;SUM($BS$1895:BS1900),_xlfn.CONCAT(", ",BU1900),
IF($BS$2016=SUM($BS$1895:BS1900),_xlfn.CONCAT(" y ",BU1900)))))</f>
        <v/>
      </c>
      <c r="BU1900" s="505" t="s">
        <v>5124</v>
      </c>
      <c r="BV1900" s="534">
        <f t="shared" si="1313"/>
        <v>0</v>
      </c>
      <c r="BW1900" s="290">
        <f t="shared" si="1314"/>
        <v>0</v>
      </c>
      <c r="BX1900" s="293">
        <f t="shared" si="1312"/>
        <v>0</v>
      </c>
      <c r="BY1900" s="294" t="str">
        <f>IF(BX1900=0,"",
IF(SUM($BX$1895:BX1900)=1,BZ1900,
IF($BX$2016&gt;SUM($BX$1895:BX1900),_xlfn.CONCAT(", ",BZ1900),
IF($BX$2016=SUM($BX$1895:BX1900),_xlfn.CONCAT(" y ",BZ1900)))))</f>
        <v/>
      </c>
      <c r="BZ1900" s="89" t="s">
        <v>5124</v>
      </c>
    </row>
    <row r="1901" spans="1:78" ht="15" customHeight="1">
      <c r="A1901" s="64"/>
      <c r="B1901" s="11"/>
      <c r="C1901" s="58" t="s">
        <v>5053</v>
      </c>
      <c r="D1901" s="1020" t="str">
        <f>IF(CNGE_2025_M1_Secc5_Sub1!$D36="","",CNGE_2025_M1_Secc5_Sub1!$D36)</f>
        <v/>
      </c>
      <c r="E1901" s="889"/>
      <c r="F1901" s="889"/>
      <c r="G1901" s="889"/>
      <c r="H1901" s="889"/>
      <c r="I1901" s="889"/>
      <c r="J1901" s="889"/>
      <c r="K1901" s="889"/>
      <c r="L1901" s="890"/>
      <c r="M1901" s="813"/>
      <c r="N1901" s="813"/>
      <c r="O1901" s="813"/>
      <c r="P1901" s="813"/>
      <c r="Q1901" s="813"/>
      <c r="R1901" s="813"/>
      <c r="S1901" s="813"/>
      <c r="T1901" s="813"/>
      <c r="U1901" s="813"/>
      <c r="V1901" s="813"/>
      <c r="W1901" s="813"/>
      <c r="X1901" s="813"/>
      <c r="Y1901" s="813"/>
      <c r="Z1901" s="813"/>
      <c r="AA1901" s="813"/>
      <c r="AB1901" s="813"/>
      <c r="AC1901" s="813"/>
      <c r="AD1901" s="813"/>
      <c r="AI1901">
        <f t="shared" si="1275"/>
        <v>0</v>
      </c>
      <c r="AJ1901">
        <f t="shared" si="1276"/>
        <v>0</v>
      </c>
      <c r="AK1901">
        <f t="shared" si="1277"/>
        <v>0</v>
      </c>
      <c r="AL1901">
        <f t="shared" si="1278"/>
        <v>0</v>
      </c>
      <c r="AM1901">
        <f t="shared" si="1279"/>
        <v>0</v>
      </c>
      <c r="AN1901">
        <f t="shared" si="1280"/>
        <v>0</v>
      </c>
      <c r="AO1901">
        <f t="shared" si="1281"/>
        <v>0</v>
      </c>
      <c r="AP1901">
        <f t="shared" si="1282"/>
        <v>0</v>
      </c>
      <c r="AQ1901">
        <f t="shared" si="1283"/>
        <v>0</v>
      </c>
      <c r="AR1901">
        <f t="shared" si="1284"/>
        <v>0</v>
      </c>
      <c r="AS1901">
        <f t="shared" si="1285"/>
        <v>0</v>
      </c>
      <c r="AT1901">
        <f t="shared" si="1286"/>
        <v>0</v>
      </c>
      <c r="AU1901">
        <f t="shared" si="1287"/>
        <v>0</v>
      </c>
      <c r="AV1901">
        <f t="shared" si="1288"/>
        <v>0</v>
      </c>
      <c r="AW1901">
        <f t="shared" si="1289"/>
        <v>0</v>
      </c>
      <c r="AX1901">
        <f t="shared" si="1290"/>
        <v>0</v>
      </c>
      <c r="AY1901">
        <f t="shared" si="1291"/>
        <v>0</v>
      </c>
      <c r="AZ1901">
        <f t="shared" si="1292"/>
        <v>0</v>
      </c>
      <c r="BA1901">
        <f t="shared" si="1293"/>
        <v>0</v>
      </c>
      <c r="BB1901">
        <f t="shared" si="1294"/>
        <v>0</v>
      </c>
      <c r="BC1901">
        <f t="shared" si="1295"/>
        <v>0</v>
      </c>
      <c r="BD1901">
        <f t="shared" si="1296"/>
        <v>0</v>
      </c>
      <c r="BE1901">
        <f t="shared" si="1297"/>
        <v>0</v>
      </c>
      <c r="BF1901">
        <f t="shared" si="1298"/>
        <v>0</v>
      </c>
      <c r="BG1901" s="500">
        <f t="shared" si="1299"/>
        <v>0</v>
      </c>
      <c r="BH1901" s="501">
        <f t="shared" si="1300"/>
        <v>0</v>
      </c>
      <c r="BI1901" s="502">
        <f t="shared" si="1301"/>
        <v>0</v>
      </c>
      <c r="BJ1901" s="503">
        <f t="shared" si="1302"/>
        <v>0</v>
      </c>
      <c r="BK1901" s="500">
        <f t="shared" si="1303"/>
        <v>0</v>
      </c>
      <c r="BL1901" s="501">
        <f t="shared" si="1304"/>
        <v>0</v>
      </c>
      <c r="BM1901" s="502">
        <f t="shared" si="1305"/>
        <v>0</v>
      </c>
      <c r="BN1901" s="503">
        <f t="shared" si="1306"/>
        <v>0</v>
      </c>
      <c r="BO1901" s="500">
        <f t="shared" si="1307"/>
        <v>0</v>
      </c>
      <c r="BP1901" s="501">
        <f t="shared" si="1308"/>
        <v>0</v>
      </c>
      <c r="BQ1901" s="502">
        <f t="shared" si="1309"/>
        <v>0</v>
      </c>
      <c r="BR1901" s="503">
        <f t="shared" si="1310"/>
        <v>0</v>
      </c>
      <c r="BS1901" s="293">
        <f t="shared" si="1311"/>
        <v>0</v>
      </c>
      <c r="BT1901" s="504" t="str">
        <f>IF(BS1901=0,"",
IF(SUM($BS$1895:BS1901)=1,BU1901,
IF($BS$2016&gt;SUM($BS$1895:BS1901),_xlfn.CONCAT(", ",BU1901),
IF($BS$2016=SUM($BS$1895:BS1901),_xlfn.CONCAT(" y ",BU1901)))))</f>
        <v/>
      </c>
      <c r="BU1901" s="505" t="s">
        <v>5125</v>
      </c>
      <c r="BV1901" s="534">
        <f t="shared" si="1313"/>
        <v>0</v>
      </c>
      <c r="BW1901" s="290">
        <f t="shared" si="1314"/>
        <v>0</v>
      </c>
      <c r="BX1901" s="293">
        <f t="shared" si="1312"/>
        <v>0</v>
      </c>
      <c r="BY1901" s="294" t="str">
        <f>IF(BX1901=0,"",
IF(SUM($BX$1895:BX1901)=1,BZ1901,
IF($BX$2016&gt;SUM($BX$1895:BX1901),_xlfn.CONCAT(", ",BZ1901),
IF($BX$2016=SUM($BX$1895:BX1901),_xlfn.CONCAT(" y ",BZ1901)))))</f>
        <v/>
      </c>
      <c r="BZ1901" s="89" t="s">
        <v>5125</v>
      </c>
    </row>
    <row r="1902" spans="1:78" ht="15" customHeight="1">
      <c r="A1902" s="64"/>
      <c r="B1902" s="11"/>
      <c r="C1902" s="58" t="s">
        <v>5055</v>
      </c>
      <c r="D1902" s="1020" t="str">
        <f>IF(CNGE_2025_M1_Secc5_Sub1!$D37="","",CNGE_2025_M1_Secc5_Sub1!$D37)</f>
        <v/>
      </c>
      <c r="E1902" s="889"/>
      <c r="F1902" s="889"/>
      <c r="G1902" s="889"/>
      <c r="H1902" s="889"/>
      <c r="I1902" s="889"/>
      <c r="J1902" s="889"/>
      <c r="K1902" s="889"/>
      <c r="L1902" s="890"/>
      <c r="M1902" s="813"/>
      <c r="N1902" s="813"/>
      <c r="O1902" s="813"/>
      <c r="P1902" s="813"/>
      <c r="Q1902" s="813"/>
      <c r="R1902" s="813"/>
      <c r="S1902" s="813"/>
      <c r="T1902" s="813"/>
      <c r="U1902" s="813"/>
      <c r="V1902" s="813"/>
      <c r="W1902" s="813"/>
      <c r="X1902" s="813"/>
      <c r="Y1902" s="813"/>
      <c r="Z1902" s="813"/>
      <c r="AA1902" s="813"/>
      <c r="AB1902" s="813"/>
      <c r="AC1902" s="813"/>
      <c r="AD1902" s="813"/>
      <c r="AI1902">
        <f t="shared" si="1275"/>
        <v>0</v>
      </c>
      <c r="AJ1902">
        <f t="shared" si="1276"/>
        <v>0</v>
      </c>
      <c r="AK1902">
        <f t="shared" si="1277"/>
        <v>0</v>
      </c>
      <c r="AL1902">
        <f t="shared" si="1278"/>
        <v>0</v>
      </c>
      <c r="AM1902">
        <f t="shared" si="1279"/>
        <v>0</v>
      </c>
      <c r="AN1902">
        <f t="shared" si="1280"/>
        <v>0</v>
      </c>
      <c r="AO1902">
        <f t="shared" si="1281"/>
        <v>0</v>
      </c>
      <c r="AP1902">
        <f t="shared" si="1282"/>
        <v>0</v>
      </c>
      <c r="AQ1902">
        <f t="shared" si="1283"/>
        <v>0</v>
      </c>
      <c r="AR1902">
        <f t="shared" si="1284"/>
        <v>0</v>
      </c>
      <c r="AS1902">
        <f t="shared" si="1285"/>
        <v>0</v>
      </c>
      <c r="AT1902">
        <f t="shared" si="1286"/>
        <v>0</v>
      </c>
      <c r="AU1902">
        <f t="shared" si="1287"/>
        <v>0</v>
      </c>
      <c r="AV1902">
        <f t="shared" si="1288"/>
        <v>0</v>
      </c>
      <c r="AW1902">
        <f t="shared" si="1289"/>
        <v>0</v>
      </c>
      <c r="AX1902">
        <f t="shared" si="1290"/>
        <v>0</v>
      </c>
      <c r="AY1902">
        <f t="shared" si="1291"/>
        <v>0</v>
      </c>
      <c r="AZ1902">
        <f t="shared" si="1292"/>
        <v>0</v>
      </c>
      <c r="BA1902">
        <f t="shared" si="1293"/>
        <v>0</v>
      </c>
      <c r="BB1902">
        <f t="shared" si="1294"/>
        <v>0</v>
      </c>
      <c r="BC1902">
        <f t="shared" si="1295"/>
        <v>0</v>
      </c>
      <c r="BD1902">
        <f t="shared" si="1296"/>
        <v>0</v>
      </c>
      <c r="BE1902">
        <f t="shared" si="1297"/>
        <v>0</v>
      </c>
      <c r="BF1902">
        <f t="shared" si="1298"/>
        <v>0</v>
      </c>
      <c r="BG1902" s="500">
        <f t="shared" si="1299"/>
        <v>0</v>
      </c>
      <c r="BH1902" s="501">
        <f t="shared" si="1300"/>
        <v>0</v>
      </c>
      <c r="BI1902" s="502">
        <f t="shared" si="1301"/>
        <v>0</v>
      </c>
      <c r="BJ1902" s="503">
        <f t="shared" si="1302"/>
        <v>0</v>
      </c>
      <c r="BK1902" s="500">
        <f t="shared" si="1303"/>
        <v>0</v>
      </c>
      <c r="BL1902" s="501">
        <f t="shared" si="1304"/>
        <v>0</v>
      </c>
      <c r="BM1902" s="502">
        <f t="shared" si="1305"/>
        <v>0</v>
      </c>
      <c r="BN1902" s="503">
        <f t="shared" si="1306"/>
        <v>0</v>
      </c>
      <c r="BO1902" s="500">
        <f t="shared" si="1307"/>
        <v>0</v>
      </c>
      <c r="BP1902" s="501">
        <f t="shared" si="1308"/>
        <v>0</v>
      </c>
      <c r="BQ1902" s="502">
        <f t="shared" si="1309"/>
        <v>0</v>
      </c>
      <c r="BR1902" s="503">
        <f t="shared" si="1310"/>
        <v>0</v>
      </c>
      <c r="BS1902" s="293">
        <f t="shared" si="1311"/>
        <v>0</v>
      </c>
      <c r="BT1902" s="504" t="str">
        <f>IF(BS1902=0,"",
IF(SUM($BS$1895:BS1902)=1,BU1902,
IF($BS$2016&gt;SUM($BS$1895:BS1902),_xlfn.CONCAT(", ",BU1902),
IF($BS$2016=SUM($BS$1895:BS1902),_xlfn.CONCAT(" y ",BU1902)))))</f>
        <v/>
      </c>
      <c r="BU1902" s="505" t="s">
        <v>5126</v>
      </c>
      <c r="BV1902" s="534">
        <f t="shared" si="1313"/>
        <v>0</v>
      </c>
      <c r="BW1902" s="290">
        <f t="shared" si="1314"/>
        <v>0</v>
      </c>
      <c r="BX1902" s="293">
        <f t="shared" si="1312"/>
        <v>0</v>
      </c>
      <c r="BY1902" s="294" t="str">
        <f>IF(BX1902=0,"",
IF(SUM($BX$1895:BX1902)=1,BZ1902,
IF($BX$2016&gt;SUM($BX$1895:BX1902),_xlfn.CONCAT(", ",BZ1902),
IF($BX$2016=SUM($BX$1895:BX1902),_xlfn.CONCAT(" y ",BZ1902)))))</f>
        <v/>
      </c>
      <c r="BZ1902" s="89" t="s">
        <v>5126</v>
      </c>
    </row>
    <row r="1903" spans="1:78" ht="15" customHeight="1">
      <c r="A1903" s="64"/>
      <c r="B1903" s="11"/>
      <c r="C1903" s="58" t="s">
        <v>5057</v>
      </c>
      <c r="D1903" s="1020" t="str">
        <f>IF(CNGE_2025_M1_Secc5_Sub1!$D38="","",CNGE_2025_M1_Secc5_Sub1!$D38)</f>
        <v/>
      </c>
      <c r="E1903" s="889"/>
      <c r="F1903" s="889"/>
      <c r="G1903" s="889"/>
      <c r="H1903" s="889"/>
      <c r="I1903" s="889"/>
      <c r="J1903" s="889"/>
      <c r="K1903" s="889"/>
      <c r="L1903" s="890"/>
      <c r="M1903" s="813"/>
      <c r="N1903" s="813"/>
      <c r="O1903" s="813"/>
      <c r="P1903" s="813"/>
      <c r="Q1903" s="813"/>
      <c r="R1903" s="813"/>
      <c r="S1903" s="813"/>
      <c r="T1903" s="813"/>
      <c r="U1903" s="813"/>
      <c r="V1903" s="813"/>
      <c r="W1903" s="813"/>
      <c r="X1903" s="813"/>
      <c r="Y1903" s="813"/>
      <c r="Z1903" s="813"/>
      <c r="AA1903" s="813"/>
      <c r="AB1903" s="813"/>
      <c r="AC1903" s="813"/>
      <c r="AD1903" s="813"/>
      <c r="AI1903">
        <f t="shared" si="1275"/>
        <v>0</v>
      </c>
      <c r="AJ1903">
        <f t="shared" si="1276"/>
        <v>0</v>
      </c>
      <c r="AK1903">
        <f t="shared" si="1277"/>
        <v>0</v>
      </c>
      <c r="AL1903">
        <f t="shared" si="1278"/>
        <v>0</v>
      </c>
      <c r="AM1903">
        <f t="shared" si="1279"/>
        <v>0</v>
      </c>
      <c r="AN1903">
        <f t="shared" si="1280"/>
        <v>0</v>
      </c>
      <c r="AO1903">
        <f t="shared" si="1281"/>
        <v>0</v>
      </c>
      <c r="AP1903">
        <f t="shared" si="1282"/>
        <v>0</v>
      </c>
      <c r="AQ1903">
        <f t="shared" si="1283"/>
        <v>0</v>
      </c>
      <c r="AR1903">
        <f t="shared" si="1284"/>
        <v>0</v>
      </c>
      <c r="AS1903">
        <f t="shared" si="1285"/>
        <v>0</v>
      </c>
      <c r="AT1903">
        <f t="shared" si="1286"/>
        <v>0</v>
      </c>
      <c r="AU1903">
        <f t="shared" si="1287"/>
        <v>0</v>
      </c>
      <c r="AV1903">
        <f t="shared" si="1288"/>
        <v>0</v>
      </c>
      <c r="AW1903">
        <f t="shared" si="1289"/>
        <v>0</v>
      </c>
      <c r="AX1903">
        <f t="shared" si="1290"/>
        <v>0</v>
      </c>
      <c r="AY1903">
        <f t="shared" si="1291"/>
        <v>0</v>
      </c>
      <c r="AZ1903">
        <f t="shared" si="1292"/>
        <v>0</v>
      </c>
      <c r="BA1903">
        <f t="shared" si="1293"/>
        <v>0</v>
      </c>
      <c r="BB1903">
        <f t="shared" si="1294"/>
        <v>0</v>
      </c>
      <c r="BC1903">
        <f t="shared" si="1295"/>
        <v>0</v>
      </c>
      <c r="BD1903">
        <f t="shared" si="1296"/>
        <v>0</v>
      </c>
      <c r="BE1903">
        <f t="shared" si="1297"/>
        <v>0</v>
      </c>
      <c r="BF1903">
        <f t="shared" si="1298"/>
        <v>0</v>
      </c>
      <c r="BG1903" s="500">
        <f t="shared" si="1299"/>
        <v>0</v>
      </c>
      <c r="BH1903" s="501">
        <f t="shared" si="1300"/>
        <v>0</v>
      </c>
      <c r="BI1903" s="502">
        <f t="shared" si="1301"/>
        <v>0</v>
      </c>
      <c r="BJ1903" s="503">
        <f t="shared" si="1302"/>
        <v>0</v>
      </c>
      <c r="BK1903" s="500">
        <f t="shared" si="1303"/>
        <v>0</v>
      </c>
      <c r="BL1903" s="501">
        <f t="shared" si="1304"/>
        <v>0</v>
      </c>
      <c r="BM1903" s="502">
        <f t="shared" si="1305"/>
        <v>0</v>
      </c>
      <c r="BN1903" s="503">
        <f t="shared" si="1306"/>
        <v>0</v>
      </c>
      <c r="BO1903" s="500">
        <f t="shared" si="1307"/>
        <v>0</v>
      </c>
      <c r="BP1903" s="501">
        <f t="shared" si="1308"/>
        <v>0</v>
      </c>
      <c r="BQ1903" s="502">
        <f t="shared" si="1309"/>
        <v>0</v>
      </c>
      <c r="BR1903" s="503">
        <f t="shared" si="1310"/>
        <v>0</v>
      </c>
      <c r="BS1903" s="293">
        <f t="shared" si="1311"/>
        <v>0</v>
      </c>
      <c r="BT1903" s="504" t="str">
        <f>IF(BS1903=0,"",
IF(SUM($BS$1895:BS1903)=1,BU1903,
IF($BS$2016&gt;SUM($BS$1895:BS1903),_xlfn.CONCAT(", ",BU1903),
IF($BS$2016=SUM($BS$1895:BS1903),_xlfn.CONCAT(" y ",BU1903)))))</f>
        <v/>
      </c>
      <c r="BU1903" s="505" t="s">
        <v>5127</v>
      </c>
      <c r="BV1903" s="534">
        <f t="shared" si="1313"/>
        <v>0</v>
      </c>
      <c r="BW1903" s="290">
        <f t="shared" si="1314"/>
        <v>0</v>
      </c>
      <c r="BX1903" s="293">
        <f t="shared" si="1312"/>
        <v>0</v>
      </c>
      <c r="BY1903" s="294" t="str">
        <f>IF(BX1903=0,"",
IF(SUM($BX$1895:BX1903)=1,BZ1903,
IF($BX$2016&gt;SUM($BX$1895:BX1903),_xlfn.CONCAT(", ",BZ1903),
IF($BX$2016=SUM($BX$1895:BX1903),_xlfn.CONCAT(" y ",BZ1903)))))</f>
        <v/>
      </c>
      <c r="BZ1903" s="89" t="s">
        <v>5127</v>
      </c>
    </row>
    <row r="1904" spans="1:78" ht="15" customHeight="1">
      <c r="A1904" s="64"/>
      <c r="B1904" s="11"/>
      <c r="C1904" s="58" t="s">
        <v>5059</v>
      </c>
      <c r="D1904" s="1020" t="str">
        <f>IF(CNGE_2025_M1_Secc5_Sub1!$D39="","",CNGE_2025_M1_Secc5_Sub1!$D39)</f>
        <v/>
      </c>
      <c r="E1904" s="889"/>
      <c r="F1904" s="889"/>
      <c r="G1904" s="889"/>
      <c r="H1904" s="889"/>
      <c r="I1904" s="889"/>
      <c r="J1904" s="889"/>
      <c r="K1904" s="889"/>
      <c r="L1904" s="890"/>
      <c r="M1904" s="813"/>
      <c r="N1904" s="813"/>
      <c r="O1904" s="813"/>
      <c r="P1904" s="813"/>
      <c r="Q1904" s="813"/>
      <c r="R1904" s="813"/>
      <c r="S1904" s="813"/>
      <c r="T1904" s="813"/>
      <c r="U1904" s="813"/>
      <c r="V1904" s="813"/>
      <c r="W1904" s="813"/>
      <c r="X1904" s="813"/>
      <c r="Y1904" s="813"/>
      <c r="Z1904" s="813"/>
      <c r="AA1904" s="813"/>
      <c r="AB1904" s="813"/>
      <c r="AC1904" s="813"/>
      <c r="AD1904" s="813"/>
      <c r="AI1904">
        <f t="shared" si="1275"/>
        <v>0</v>
      </c>
      <c r="AJ1904">
        <f t="shared" si="1276"/>
        <v>0</v>
      </c>
      <c r="AK1904">
        <f t="shared" si="1277"/>
        <v>0</v>
      </c>
      <c r="AL1904">
        <f t="shared" si="1278"/>
        <v>0</v>
      </c>
      <c r="AM1904">
        <f t="shared" si="1279"/>
        <v>0</v>
      </c>
      <c r="AN1904">
        <f t="shared" si="1280"/>
        <v>0</v>
      </c>
      <c r="AO1904">
        <f t="shared" si="1281"/>
        <v>0</v>
      </c>
      <c r="AP1904">
        <f t="shared" si="1282"/>
        <v>0</v>
      </c>
      <c r="AQ1904">
        <f t="shared" si="1283"/>
        <v>0</v>
      </c>
      <c r="AR1904">
        <f t="shared" si="1284"/>
        <v>0</v>
      </c>
      <c r="AS1904">
        <f t="shared" si="1285"/>
        <v>0</v>
      </c>
      <c r="AT1904">
        <f t="shared" si="1286"/>
        <v>0</v>
      </c>
      <c r="AU1904">
        <f t="shared" si="1287"/>
        <v>0</v>
      </c>
      <c r="AV1904">
        <f t="shared" si="1288"/>
        <v>0</v>
      </c>
      <c r="AW1904">
        <f t="shared" si="1289"/>
        <v>0</v>
      </c>
      <c r="AX1904">
        <f t="shared" si="1290"/>
        <v>0</v>
      </c>
      <c r="AY1904">
        <f t="shared" si="1291"/>
        <v>0</v>
      </c>
      <c r="AZ1904">
        <f t="shared" si="1292"/>
        <v>0</v>
      </c>
      <c r="BA1904">
        <f t="shared" si="1293"/>
        <v>0</v>
      </c>
      <c r="BB1904">
        <f t="shared" si="1294"/>
        <v>0</v>
      </c>
      <c r="BC1904">
        <f t="shared" si="1295"/>
        <v>0</v>
      </c>
      <c r="BD1904">
        <f t="shared" si="1296"/>
        <v>0</v>
      </c>
      <c r="BE1904">
        <f t="shared" si="1297"/>
        <v>0</v>
      </c>
      <c r="BF1904">
        <f t="shared" si="1298"/>
        <v>0</v>
      </c>
      <c r="BG1904" s="500">
        <f t="shared" si="1299"/>
        <v>0</v>
      </c>
      <c r="BH1904" s="501">
        <f t="shared" si="1300"/>
        <v>0</v>
      </c>
      <c r="BI1904" s="502">
        <f t="shared" si="1301"/>
        <v>0</v>
      </c>
      <c r="BJ1904" s="503">
        <f t="shared" si="1302"/>
        <v>0</v>
      </c>
      <c r="BK1904" s="500">
        <f t="shared" si="1303"/>
        <v>0</v>
      </c>
      <c r="BL1904" s="501">
        <f t="shared" si="1304"/>
        <v>0</v>
      </c>
      <c r="BM1904" s="502">
        <f t="shared" si="1305"/>
        <v>0</v>
      </c>
      <c r="BN1904" s="503">
        <f t="shared" si="1306"/>
        <v>0</v>
      </c>
      <c r="BO1904" s="500">
        <f t="shared" si="1307"/>
        <v>0</v>
      </c>
      <c r="BP1904" s="501">
        <f t="shared" si="1308"/>
        <v>0</v>
      </c>
      <c r="BQ1904" s="502">
        <f t="shared" si="1309"/>
        <v>0</v>
      </c>
      <c r="BR1904" s="503">
        <f t="shared" si="1310"/>
        <v>0</v>
      </c>
      <c r="BS1904" s="293">
        <f t="shared" si="1311"/>
        <v>0</v>
      </c>
      <c r="BT1904" s="504" t="str">
        <f>IF(BS1904=0,"",
IF(SUM($BS$1895:BS1904)=1,BU1904,
IF($BS$2016&gt;SUM($BS$1895:BS1904),_xlfn.CONCAT(", ",BU1904),
IF($BS$2016=SUM($BS$1895:BS1904),_xlfn.CONCAT(" y ",BU1904)))))</f>
        <v/>
      </c>
      <c r="BU1904" s="505" t="s">
        <v>5128</v>
      </c>
      <c r="BV1904" s="534">
        <f t="shared" si="1313"/>
        <v>0</v>
      </c>
      <c r="BW1904" s="290">
        <f t="shared" si="1314"/>
        <v>0</v>
      </c>
      <c r="BX1904" s="293">
        <f t="shared" si="1312"/>
        <v>0</v>
      </c>
      <c r="BY1904" s="294" t="str">
        <f>IF(BX1904=0,"",
IF(SUM($BX$1895:BX1904)=1,BZ1904,
IF($BX$2016&gt;SUM($BX$1895:BX1904),_xlfn.CONCAT(", ",BZ1904),
IF($BX$2016=SUM($BX$1895:BX1904),_xlfn.CONCAT(" y ",BZ1904)))))</f>
        <v/>
      </c>
      <c r="BZ1904" s="89" t="s">
        <v>5128</v>
      </c>
    </row>
    <row r="1905" spans="1:78" ht="15" customHeight="1">
      <c r="A1905" s="64"/>
      <c r="B1905" s="11"/>
      <c r="C1905" s="58" t="s">
        <v>5060</v>
      </c>
      <c r="D1905" s="1020" t="str">
        <f>IF(CNGE_2025_M1_Secc5_Sub1!$D40="","",CNGE_2025_M1_Secc5_Sub1!$D40)</f>
        <v/>
      </c>
      <c r="E1905" s="889"/>
      <c r="F1905" s="889"/>
      <c r="G1905" s="889"/>
      <c r="H1905" s="889"/>
      <c r="I1905" s="889"/>
      <c r="J1905" s="889"/>
      <c r="K1905" s="889"/>
      <c r="L1905" s="890"/>
      <c r="M1905" s="813"/>
      <c r="N1905" s="813"/>
      <c r="O1905" s="813"/>
      <c r="P1905" s="813"/>
      <c r="Q1905" s="813"/>
      <c r="R1905" s="813"/>
      <c r="S1905" s="813"/>
      <c r="T1905" s="813"/>
      <c r="U1905" s="813"/>
      <c r="V1905" s="813"/>
      <c r="W1905" s="813"/>
      <c r="X1905" s="813"/>
      <c r="Y1905" s="813"/>
      <c r="Z1905" s="813"/>
      <c r="AA1905" s="813"/>
      <c r="AB1905" s="813"/>
      <c r="AC1905" s="813"/>
      <c r="AD1905" s="813"/>
      <c r="AI1905">
        <f t="shared" si="1275"/>
        <v>0</v>
      </c>
      <c r="AJ1905">
        <f t="shared" si="1276"/>
        <v>0</v>
      </c>
      <c r="AK1905">
        <f t="shared" si="1277"/>
        <v>0</v>
      </c>
      <c r="AL1905">
        <f t="shared" si="1278"/>
        <v>0</v>
      </c>
      <c r="AM1905">
        <f t="shared" si="1279"/>
        <v>0</v>
      </c>
      <c r="AN1905">
        <f t="shared" si="1280"/>
        <v>0</v>
      </c>
      <c r="AO1905">
        <f t="shared" si="1281"/>
        <v>0</v>
      </c>
      <c r="AP1905">
        <f t="shared" si="1282"/>
        <v>0</v>
      </c>
      <c r="AQ1905">
        <f t="shared" si="1283"/>
        <v>0</v>
      </c>
      <c r="AR1905">
        <f t="shared" si="1284"/>
        <v>0</v>
      </c>
      <c r="AS1905">
        <f t="shared" si="1285"/>
        <v>0</v>
      </c>
      <c r="AT1905">
        <f t="shared" si="1286"/>
        <v>0</v>
      </c>
      <c r="AU1905">
        <f t="shared" si="1287"/>
        <v>0</v>
      </c>
      <c r="AV1905">
        <f t="shared" si="1288"/>
        <v>0</v>
      </c>
      <c r="AW1905">
        <f t="shared" si="1289"/>
        <v>0</v>
      </c>
      <c r="AX1905">
        <f t="shared" si="1290"/>
        <v>0</v>
      </c>
      <c r="AY1905">
        <f t="shared" si="1291"/>
        <v>0</v>
      </c>
      <c r="AZ1905">
        <f t="shared" si="1292"/>
        <v>0</v>
      </c>
      <c r="BA1905">
        <f t="shared" si="1293"/>
        <v>0</v>
      </c>
      <c r="BB1905">
        <f t="shared" si="1294"/>
        <v>0</v>
      </c>
      <c r="BC1905">
        <f t="shared" si="1295"/>
        <v>0</v>
      </c>
      <c r="BD1905">
        <f t="shared" si="1296"/>
        <v>0</v>
      </c>
      <c r="BE1905">
        <f t="shared" si="1297"/>
        <v>0</v>
      </c>
      <c r="BF1905">
        <f t="shared" si="1298"/>
        <v>0</v>
      </c>
      <c r="BG1905" s="500">
        <f t="shared" si="1299"/>
        <v>0</v>
      </c>
      <c r="BH1905" s="501">
        <f t="shared" si="1300"/>
        <v>0</v>
      </c>
      <c r="BI1905" s="502">
        <f t="shared" si="1301"/>
        <v>0</v>
      </c>
      <c r="BJ1905" s="503">
        <f t="shared" si="1302"/>
        <v>0</v>
      </c>
      <c r="BK1905" s="500">
        <f t="shared" si="1303"/>
        <v>0</v>
      </c>
      <c r="BL1905" s="501">
        <f t="shared" si="1304"/>
        <v>0</v>
      </c>
      <c r="BM1905" s="502">
        <f t="shared" si="1305"/>
        <v>0</v>
      </c>
      <c r="BN1905" s="503">
        <f t="shared" si="1306"/>
        <v>0</v>
      </c>
      <c r="BO1905" s="500">
        <f t="shared" si="1307"/>
        <v>0</v>
      </c>
      <c r="BP1905" s="501">
        <f t="shared" si="1308"/>
        <v>0</v>
      </c>
      <c r="BQ1905" s="502">
        <f t="shared" si="1309"/>
        <v>0</v>
      </c>
      <c r="BR1905" s="503">
        <f t="shared" si="1310"/>
        <v>0</v>
      </c>
      <c r="BS1905" s="293">
        <f t="shared" si="1311"/>
        <v>0</v>
      </c>
      <c r="BT1905" s="504" t="str">
        <f>IF(BS1905=0,"",
IF(SUM($BS$1895:BS1905)=1,BU1905,
IF($BS$2016&gt;SUM($BS$1895:BS1905),_xlfn.CONCAT(", ",BU1905),
IF($BS$2016=SUM($BS$1895:BS1905),_xlfn.CONCAT(" y ",BU1905)))))</f>
        <v/>
      </c>
      <c r="BU1905" s="505" t="s">
        <v>5129</v>
      </c>
      <c r="BV1905" s="534">
        <f t="shared" si="1313"/>
        <v>0</v>
      </c>
      <c r="BW1905" s="290">
        <f t="shared" si="1314"/>
        <v>0</v>
      </c>
      <c r="BX1905" s="293">
        <f t="shared" si="1312"/>
        <v>0</v>
      </c>
      <c r="BY1905" s="294" t="str">
        <f>IF(BX1905=0,"",
IF(SUM($BX$1895:BX1905)=1,BZ1905,
IF($BX$2016&gt;SUM($BX$1895:BX1905),_xlfn.CONCAT(", ",BZ1905),
IF($BX$2016=SUM($BX$1895:BX1905),_xlfn.CONCAT(" y ",BZ1905)))))</f>
        <v/>
      </c>
      <c r="BZ1905" s="89" t="s">
        <v>5129</v>
      </c>
    </row>
    <row r="1906" spans="1:78" ht="15" customHeight="1">
      <c r="A1906" s="64"/>
      <c r="B1906" s="11"/>
      <c r="C1906" s="58" t="s">
        <v>5062</v>
      </c>
      <c r="D1906" s="1020" t="str">
        <f>IF(CNGE_2025_M1_Secc5_Sub1!$D41="","",CNGE_2025_M1_Secc5_Sub1!$D41)</f>
        <v/>
      </c>
      <c r="E1906" s="889"/>
      <c r="F1906" s="889"/>
      <c r="G1906" s="889"/>
      <c r="H1906" s="889"/>
      <c r="I1906" s="889"/>
      <c r="J1906" s="889"/>
      <c r="K1906" s="889"/>
      <c r="L1906" s="890"/>
      <c r="M1906" s="813"/>
      <c r="N1906" s="813"/>
      <c r="O1906" s="813"/>
      <c r="P1906" s="813"/>
      <c r="Q1906" s="813"/>
      <c r="R1906" s="813"/>
      <c r="S1906" s="813"/>
      <c r="T1906" s="813"/>
      <c r="U1906" s="813"/>
      <c r="V1906" s="813"/>
      <c r="W1906" s="813"/>
      <c r="X1906" s="813"/>
      <c r="Y1906" s="813"/>
      <c r="Z1906" s="813"/>
      <c r="AA1906" s="813"/>
      <c r="AB1906" s="813"/>
      <c r="AC1906" s="813"/>
      <c r="AD1906" s="813"/>
      <c r="AI1906">
        <f t="shared" si="1275"/>
        <v>0</v>
      </c>
      <c r="AJ1906">
        <f t="shared" si="1276"/>
        <v>0</v>
      </c>
      <c r="AK1906">
        <f t="shared" si="1277"/>
        <v>0</v>
      </c>
      <c r="AL1906">
        <f t="shared" si="1278"/>
        <v>0</v>
      </c>
      <c r="AM1906">
        <f t="shared" si="1279"/>
        <v>0</v>
      </c>
      <c r="AN1906">
        <f t="shared" si="1280"/>
        <v>0</v>
      </c>
      <c r="AO1906">
        <f t="shared" si="1281"/>
        <v>0</v>
      </c>
      <c r="AP1906">
        <f t="shared" si="1282"/>
        <v>0</v>
      </c>
      <c r="AQ1906">
        <f t="shared" si="1283"/>
        <v>0</v>
      </c>
      <c r="AR1906">
        <f t="shared" si="1284"/>
        <v>0</v>
      </c>
      <c r="AS1906">
        <f t="shared" si="1285"/>
        <v>0</v>
      </c>
      <c r="AT1906">
        <f t="shared" si="1286"/>
        <v>0</v>
      </c>
      <c r="AU1906">
        <f t="shared" si="1287"/>
        <v>0</v>
      </c>
      <c r="AV1906">
        <f t="shared" si="1288"/>
        <v>0</v>
      </c>
      <c r="AW1906">
        <f t="shared" si="1289"/>
        <v>0</v>
      </c>
      <c r="AX1906">
        <f t="shared" si="1290"/>
        <v>0</v>
      </c>
      <c r="AY1906">
        <f t="shared" si="1291"/>
        <v>0</v>
      </c>
      <c r="AZ1906">
        <f t="shared" si="1292"/>
        <v>0</v>
      </c>
      <c r="BA1906">
        <f t="shared" si="1293"/>
        <v>0</v>
      </c>
      <c r="BB1906">
        <f t="shared" si="1294"/>
        <v>0</v>
      </c>
      <c r="BC1906">
        <f t="shared" si="1295"/>
        <v>0</v>
      </c>
      <c r="BD1906">
        <f t="shared" si="1296"/>
        <v>0</v>
      </c>
      <c r="BE1906">
        <f t="shared" si="1297"/>
        <v>0</v>
      </c>
      <c r="BF1906">
        <f t="shared" si="1298"/>
        <v>0</v>
      </c>
      <c r="BG1906" s="500">
        <f t="shared" si="1299"/>
        <v>0</v>
      </c>
      <c r="BH1906" s="501">
        <f t="shared" si="1300"/>
        <v>0</v>
      </c>
      <c r="BI1906" s="502">
        <f t="shared" si="1301"/>
        <v>0</v>
      </c>
      <c r="BJ1906" s="503">
        <f t="shared" si="1302"/>
        <v>0</v>
      </c>
      <c r="BK1906" s="500">
        <f t="shared" si="1303"/>
        <v>0</v>
      </c>
      <c r="BL1906" s="501">
        <f t="shared" si="1304"/>
        <v>0</v>
      </c>
      <c r="BM1906" s="502">
        <f t="shared" si="1305"/>
        <v>0</v>
      </c>
      <c r="BN1906" s="503">
        <f t="shared" si="1306"/>
        <v>0</v>
      </c>
      <c r="BO1906" s="500">
        <f t="shared" si="1307"/>
        <v>0</v>
      </c>
      <c r="BP1906" s="501">
        <f t="shared" si="1308"/>
        <v>0</v>
      </c>
      <c r="BQ1906" s="502">
        <f t="shared" si="1309"/>
        <v>0</v>
      </c>
      <c r="BR1906" s="503">
        <f t="shared" si="1310"/>
        <v>0</v>
      </c>
      <c r="BS1906" s="293">
        <f t="shared" si="1311"/>
        <v>0</v>
      </c>
      <c r="BT1906" s="504" t="str">
        <f>IF(BS1906=0,"",
IF(SUM($BS$1895:BS1906)=1,BU1906,
IF($BS$2016&gt;SUM($BS$1895:BS1906),_xlfn.CONCAT(", ",BU1906),
IF($BS$2016=SUM($BS$1895:BS1906),_xlfn.CONCAT(" y ",BU1906)))))</f>
        <v/>
      </c>
      <c r="BU1906" s="505" t="s">
        <v>5130</v>
      </c>
      <c r="BV1906" s="534">
        <f t="shared" si="1313"/>
        <v>0</v>
      </c>
      <c r="BW1906" s="290">
        <f t="shared" si="1314"/>
        <v>0</v>
      </c>
      <c r="BX1906" s="293">
        <f t="shared" si="1312"/>
        <v>0</v>
      </c>
      <c r="BY1906" s="294" t="str">
        <f>IF(BX1906=0,"",
IF(SUM($BX$1895:BX1906)=1,BZ1906,
IF($BX$2016&gt;SUM($BX$1895:BX1906),_xlfn.CONCAT(", ",BZ1906),
IF($BX$2016=SUM($BX$1895:BX1906),_xlfn.CONCAT(" y ",BZ1906)))))</f>
        <v/>
      </c>
      <c r="BZ1906" s="89" t="s">
        <v>5130</v>
      </c>
    </row>
    <row r="1907" spans="1:78" ht="15" customHeight="1">
      <c r="A1907" s="64"/>
      <c r="B1907" s="11"/>
      <c r="C1907" s="58" t="s">
        <v>5063</v>
      </c>
      <c r="D1907" s="1020" t="str">
        <f>IF(CNGE_2025_M1_Secc5_Sub1!$D42="","",CNGE_2025_M1_Secc5_Sub1!$D42)</f>
        <v/>
      </c>
      <c r="E1907" s="889"/>
      <c r="F1907" s="889"/>
      <c r="G1907" s="889"/>
      <c r="H1907" s="889"/>
      <c r="I1907" s="889"/>
      <c r="J1907" s="889"/>
      <c r="K1907" s="889"/>
      <c r="L1907" s="890"/>
      <c r="M1907" s="813"/>
      <c r="N1907" s="813"/>
      <c r="O1907" s="813"/>
      <c r="P1907" s="813"/>
      <c r="Q1907" s="813"/>
      <c r="R1907" s="813"/>
      <c r="S1907" s="813"/>
      <c r="T1907" s="813"/>
      <c r="U1907" s="813"/>
      <c r="V1907" s="813"/>
      <c r="W1907" s="813"/>
      <c r="X1907" s="813"/>
      <c r="Y1907" s="813"/>
      <c r="Z1907" s="813"/>
      <c r="AA1907" s="813"/>
      <c r="AB1907" s="813"/>
      <c r="AC1907" s="813"/>
      <c r="AD1907" s="813"/>
      <c r="AI1907">
        <f t="shared" si="1275"/>
        <v>0</v>
      </c>
      <c r="AJ1907">
        <f t="shared" si="1276"/>
        <v>0</v>
      </c>
      <c r="AK1907">
        <f t="shared" si="1277"/>
        <v>0</v>
      </c>
      <c r="AL1907">
        <f t="shared" si="1278"/>
        <v>0</v>
      </c>
      <c r="AM1907">
        <f t="shared" si="1279"/>
        <v>0</v>
      </c>
      <c r="AN1907">
        <f t="shared" si="1280"/>
        <v>0</v>
      </c>
      <c r="AO1907">
        <f t="shared" si="1281"/>
        <v>0</v>
      </c>
      <c r="AP1907">
        <f t="shared" si="1282"/>
        <v>0</v>
      </c>
      <c r="AQ1907">
        <f t="shared" si="1283"/>
        <v>0</v>
      </c>
      <c r="AR1907">
        <f t="shared" si="1284"/>
        <v>0</v>
      </c>
      <c r="AS1907">
        <f t="shared" si="1285"/>
        <v>0</v>
      </c>
      <c r="AT1907">
        <f t="shared" si="1286"/>
        <v>0</v>
      </c>
      <c r="AU1907">
        <f t="shared" si="1287"/>
        <v>0</v>
      </c>
      <c r="AV1907">
        <f t="shared" si="1288"/>
        <v>0</v>
      </c>
      <c r="AW1907">
        <f t="shared" si="1289"/>
        <v>0</v>
      </c>
      <c r="AX1907">
        <f t="shared" si="1290"/>
        <v>0</v>
      </c>
      <c r="AY1907">
        <f t="shared" si="1291"/>
        <v>0</v>
      </c>
      <c r="AZ1907">
        <f t="shared" si="1292"/>
        <v>0</v>
      </c>
      <c r="BA1907">
        <f t="shared" si="1293"/>
        <v>0</v>
      </c>
      <c r="BB1907">
        <f t="shared" si="1294"/>
        <v>0</v>
      </c>
      <c r="BC1907">
        <f t="shared" si="1295"/>
        <v>0</v>
      </c>
      <c r="BD1907">
        <f t="shared" si="1296"/>
        <v>0</v>
      </c>
      <c r="BE1907">
        <f t="shared" si="1297"/>
        <v>0</v>
      </c>
      <c r="BF1907">
        <f t="shared" si="1298"/>
        <v>0</v>
      </c>
      <c r="BG1907" s="500">
        <f t="shared" si="1299"/>
        <v>0</v>
      </c>
      <c r="BH1907" s="501">
        <f t="shared" si="1300"/>
        <v>0</v>
      </c>
      <c r="BI1907" s="502">
        <f t="shared" si="1301"/>
        <v>0</v>
      </c>
      <c r="BJ1907" s="503">
        <f t="shared" si="1302"/>
        <v>0</v>
      </c>
      <c r="BK1907" s="500">
        <f t="shared" si="1303"/>
        <v>0</v>
      </c>
      <c r="BL1907" s="501">
        <f t="shared" si="1304"/>
        <v>0</v>
      </c>
      <c r="BM1907" s="502">
        <f t="shared" si="1305"/>
        <v>0</v>
      </c>
      <c r="BN1907" s="503">
        <f t="shared" si="1306"/>
        <v>0</v>
      </c>
      <c r="BO1907" s="500">
        <f t="shared" si="1307"/>
        <v>0</v>
      </c>
      <c r="BP1907" s="501">
        <f t="shared" si="1308"/>
        <v>0</v>
      </c>
      <c r="BQ1907" s="502">
        <f t="shared" si="1309"/>
        <v>0</v>
      </c>
      <c r="BR1907" s="503">
        <f t="shared" si="1310"/>
        <v>0</v>
      </c>
      <c r="BS1907" s="293">
        <f t="shared" si="1311"/>
        <v>0</v>
      </c>
      <c r="BT1907" s="504" t="str">
        <f>IF(BS1907=0,"",
IF(SUM($BS$1895:BS1907)=1,BU1907,
IF($BS$2016&gt;SUM($BS$1895:BS1907),_xlfn.CONCAT(", ",BU1907),
IF($BS$2016=SUM($BS$1895:BS1907),_xlfn.CONCAT(" y ",BU1907)))))</f>
        <v/>
      </c>
      <c r="BU1907" s="505" t="s">
        <v>5131</v>
      </c>
      <c r="BV1907" s="534">
        <f t="shared" si="1313"/>
        <v>0</v>
      </c>
      <c r="BW1907" s="290">
        <f t="shared" si="1314"/>
        <v>0</v>
      </c>
      <c r="BX1907" s="293">
        <f t="shared" si="1312"/>
        <v>0</v>
      </c>
      <c r="BY1907" s="294" t="str">
        <f>IF(BX1907=0,"",
IF(SUM($BX$1895:BX1907)=1,BZ1907,
IF($BX$2016&gt;SUM($BX$1895:BX1907),_xlfn.CONCAT(", ",BZ1907),
IF($BX$2016=SUM($BX$1895:BX1907),_xlfn.CONCAT(" y ",BZ1907)))))</f>
        <v/>
      </c>
      <c r="BZ1907" s="89" t="s">
        <v>5131</v>
      </c>
    </row>
    <row r="1908" spans="1:78" ht="15" customHeight="1">
      <c r="A1908" s="64"/>
      <c r="B1908" s="11"/>
      <c r="C1908" s="58" t="s">
        <v>5064</v>
      </c>
      <c r="D1908" s="1020" t="str">
        <f>IF(CNGE_2025_M1_Secc5_Sub1!$D43="","",CNGE_2025_M1_Secc5_Sub1!$D43)</f>
        <v/>
      </c>
      <c r="E1908" s="889"/>
      <c r="F1908" s="889"/>
      <c r="G1908" s="889"/>
      <c r="H1908" s="889"/>
      <c r="I1908" s="889"/>
      <c r="J1908" s="889"/>
      <c r="K1908" s="889"/>
      <c r="L1908" s="890"/>
      <c r="M1908" s="813"/>
      <c r="N1908" s="813"/>
      <c r="O1908" s="813"/>
      <c r="P1908" s="813"/>
      <c r="Q1908" s="813"/>
      <c r="R1908" s="813"/>
      <c r="S1908" s="813"/>
      <c r="T1908" s="813"/>
      <c r="U1908" s="813"/>
      <c r="V1908" s="813"/>
      <c r="W1908" s="813"/>
      <c r="X1908" s="813"/>
      <c r="Y1908" s="813"/>
      <c r="Z1908" s="813"/>
      <c r="AA1908" s="813"/>
      <c r="AB1908" s="813"/>
      <c r="AC1908" s="813"/>
      <c r="AD1908" s="813"/>
      <c r="AI1908">
        <f t="shared" si="1275"/>
        <v>0</v>
      </c>
      <c r="AJ1908">
        <f t="shared" si="1276"/>
        <v>0</v>
      </c>
      <c r="AK1908">
        <f t="shared" si="1277"/>
        <v>0</v>
      </c>
      <c r="AL1908">
        <f t="shared" si="1278"/>
        <v>0</v>
      </c>
      <c r="AM1908">
        <f t="shared" si="1279"/>
        <v>0</v>
      </c>
      <c r="AN1908">
        <f t="shared" si="1280"/>
        <v>0</v>
      </c>
      <c r="AO1908">
        <f t="shared" si="1281"/>
        <v>0</v>
      </c>
      <c r="AP1908">
        <f t="shared" si="1282"/>
        <v>0</v>
      </c>
      <c r="AQ1908">
        <f t="shared" si="1283"/>
        <v>0</v>
      </c>
      <c r="AR1908">
        <f t="shared" si="1284"/>
        <v>0</v>
      </c>
      <c r="AS1908">
        <f t="shared" si="1285"/>
        <v>0</v>
      </c>
      <c r="AT1908">
        <f t="shared" si="1286"/>
        <v>0</v>
      </c>
      <c r="AU1908">
        <f t="shared" si="1287"/>
        <v>0</v>
      </c>
      <c r="AV1908">
        <f t="shared" si="1288"/>
        <v>0</v>
      </c>
      <c r="AW1908">
        <f t="shared" si="1289"/>
        <v>0</v>
      </c>
      <c r="AX1908">
        <f t="shared" si="1290"/>
        <v>0</v>
      </c>
      <c r="AY1908">
        <f t="shared" si="1291"/>
        <v>0</v>
      </c>
      <c r="AZ1908">
        <f t="shared" si="1292"/>
        <v>0</v>
      </c>
      <c r="BA1908">
        <f t="shared" si="1293"/>
        <v>0</v>
      </c>
      <c r="BB1908">
        <f t="shared" si="1294"/>
        <v>0</v>
      </c>
      <c r="BC1908">
        <f t="shared" si="1295"/>
        <v>0</v>
      </c>
      <c r="BD1908">
        <f t="shared" si="1296"/>
        <v>0</v>
      </c>
      <c r="BE1908">
        <f t="shared" si="1297"/>
        <v>0</v>
      </c>
      <c r="BF1908">
        <f t="shared" si="1298"/>
        <v>0</v>
      </c>
      <c r="BG1908" s="500">
        <f t="shared" si="1299"/>
        <v>0</v>
      </c>
      <c r="BH1908" s="501">
        <f t="shared" si="1300"/>
        <v>0</v>
      </c>
      <c r="BI1908" s="502">
        <f t="shared" si="1301"/>
        <v>0</v>
      </c>
      <c r="BJ1908" s="503">
        <f t="shared" si="1302"/>
        <v>0</v>
      </c>
      <c r="BK1908" s="500">
        <f t="shared" si="1303"/>
        <v>0</v>
      </c>
      <c r="BL1908" s="501">
        <f t="shared" si="1304"/>
        <v>0</v>
      </c>
      <c r="BM1908" s="502">
        <f t="shared" si="1305"/>
        <v>0</v>
      </c>
      <c r="BN1908" s="503">
        <f t="shared" si="1306"/>
        <v>0</v>
      </c>
      <c r="BO1908" s="500">
        <f t="shared" si="1307"/>
        <v>0</v>
      </c>
      <c r="BP1908" s="501">
        <f t="shared" si="1308"/>
        <v>0</v>
      </c>
      <c r="BQ1908" s="502">
        <f t="shared" si="1309"/>
        <v>0</v>
      </c>
      <c r="BR1908" s="503">
        <f t="shared" si="1310"/>
        <v>0</v>
      </c>
      <c r="BS1908" s="293">
        <f t="shared" si="1311"/>
        <v>0</v>
      </c>
      <c r="BT1908" s="504" t="str">
        <f>IF(BS1908=0,"",
IF(SUM($BS$1895:BS1908)=1,BU1908,
IF($BS$2016&gt;SUM($BS$1895:BS1908),_xlfn.CONCAT(", ",BU1908),
IF($BS$2016=SUM($BS$1895:BS1908),_xlfn.CONCAT(" y ",BU1908)))))</f>
        <v/>
      </c>
      <c r="BU1908" s="505" t="s">
        <v>5132</v>
      </c>
      <c r="BV1908" s="534">
        <f t="shared" si="1313"/>
        <v>0</v>
      </c>
      <c r="BW1908" s="290">
        <f t="shared" si="1314"/>
        <v>0</v>
      </c>
      <c r="BX1908" s="293">
        <f t="shared" si="1312"/>
        <v>0</v>
      </c>
      <c r="BY1908" s="294" t="str">
        <f>IF(BX1908=0,"",
IF(SUM($BX$1895:BX1908)=1,BZ1908,
IF($BX$2016&gt;SUM($BX$1895:BX1908),_xlfn.CONCAT(", ",BZ1908),
IF($BX$2016=SUM($BX$1895:BX1908),_xlfn.CONCAT(" y ",BZ1908)))))</f>
        <v/>
      </c>
      <c r="BZ1908" s="89" t="s">
        <v>5132</v>
      </c>
    </row>
    <row r="1909" spans="1:78" ht="15" customHeight="1">
      <c r="A1909" s="64"/>
      <c r="B1909" s="11"/>
      <c r="C1909" s="58" t="s">
        <v>5065</v>
      </c>
      <c r="D1909" s="1020" t="str">
        <f>IF(CNGE_2025_M1_Secc5_Sub1!$D44="","",CNGE_2025_M1_Secc5_Sub1!$D44)</f>
        <v/>
      </c>
      <c r="E1909" s="889"/>
      <c r="F1909" s="889"/>
      <c r="G1909" s="889"/>
      <c r="H1909" s="889"/>
      <c r="I1909" s="889"/>
      <c r="J1909" s="889"/>
      <c r="K1909" s="889"/>
      <c r="L1909" s="890"/>
      <c r="M1909" s="813"/>
      <c r="N1909" s="813"/>
      <c r="O1909" s="813"/>
      <c r="P1909" s="813"/>
      <c r="Q1909" s="813"/>
      <c r="R1909" s="813"/>
      <c r="S1909" s="813"/>
      <c r="T1909" s="813"/>
      <c r="U1909" s="813"/>
      <c r="V1909" s="813"/>
      <c r="W1909" s="813"/>
      <c r="X1909" s="813"/>
      <c r="Y1909" s="813"/>
      <c r="Z1909" s="813"/>
      <c r="AA1909" s="813"/>
      <c r="AB1909" s="813"/>
      <c r="AC1909" s="813"/>
      <c r="AD1909" s="813"/>
      <c r="AI1909">
        <f t="shared" si="1275"/>
        <v>0</v>
      </c>
      <c r="AJ1909">
        <f t="shared" si="1276"/>
        <v>0</v>
      </c>
      <c r="AK1909">
        <f t="shared" si="1277"/>
        <v>0</v>
      </c>
      <c r="AL1909">
        <f t="shared" si="1278"/>
        <v>0</v>
      </c>
      <c r="AM1909">
        <f t="shared" si="1279"/>
        <v>0</v>
      </c>
      <c r="AN1909">
        <f t="shared" si="1280"/>
        <v>0</v>
      </c>
      <c r="AO1909">
        <f t="shared" si="1281"/>
        <v>0</v>
      </c>
      <c r="AP1909">
        <f t="shared" si="1282"/>
        <v>0</v>
      </c>
      <c r="AQ1909">
        <f t="shared" si="1283"/>
        <v>0</v>
      </c>
      <c r="AR1909">
        <f t="shared" si="1284"/>
        <v>0</v>
      </c>
      <c r="AS1909">
        <f t="shared" si="1285"/>
        <v>0</v>
      </c>
      <c r="AT1909">
        <f t="shared" si="1286"/>
        <v>0</v>
      </c>
      <c r="AU1909">
        <f t="shared" si="1287"/>
        <v>0</v>
      </c>
      <c r="AV1909">
        <f t="shared" si="1288"/>
        <v>0</v>
      </c>
      <c r="AW1909">
        <f t="shared" si="1289"/>
        <v>0</v>
      </c>
      <c r="AX1909">
        <f t="shared" si="1290"/>
        <v>0</v>
      </c>
      <c r="AY1909">
        <f t="shared" si="1291"/>
        <v>0</v>
      </c>
      <c r="AZ1909">
        <f t="shared" si="1292"/>
        <v>0</v>
      </c>
      <c r="BA1909">
        <f t="shared" si="1293"/>
        <v>0</v>
      </c>
      <c r="BB1909">
        <f t="shared" si="1294"/>
        <v>0</v>
      </c>
      <c r="BC1909">
        <f t="shared" si="1295"/>
        <v>0</v>
      </c>
      <c r="BD1909">
        <f t="shared" si="1296"/>
        <v>0</v>
      </c>
      <c r="BE1909">
        <f t="shared" si="1297"/>
        <v>0</v>
      </c>
      <c r="BF1909">
        <f t="shared" si="1298"/>
        <v>0</v>
      </c>
      <c r="BG1909" s="500">
        <f t="shared" si="1299"/>
        <v>0</v>
      </c>
      <c r="BH1909" s="501">
        <f t="shared" si="1300"/>
        <v>0</v>
      </c>
      <c r="BI1909" s="502">
        <f t="shared" si="1301"/>
        <v>0</v>
      </c>
      <c r="BJ1909" s="503">
        <f t="shared" si="1302"/>
        <v>0</v>
      </c>
      <c r="BK1909" s="500">
        <f t="shared" si="1303"/>
        <v>0</v>
      </c>
      <c r="BL1909" s="501">
        <f t="shared" si="1304"/>
        <v>0</v>
      </c>
      <c r="BM1909" s="502">
        <f t="shared" si="1305"/>
        <v>0</v>
      </c>
      <c r="BN1909" s="503">
        <f t="shared" si="1306"/>
        <v>0</v>
      </c>
      <c r="BO1909" s="500">
        <f t="shared" si="1307"/>
        <v>0</v>
      </c>
      <c r="BP1909" s="501">
        <f t="shared" si="1308"/>
        <v>0</v>
      </c>
      <c r="BQ1909" s="502">
        <f t="shared" si="1309"/>
        <v>0</v>
      </c>
      <c r="BR1909" s="503">
        <f t="shared" si="1310"/>
        <v>0</v>
      </c>
      <c r="BS1909" s="293">
        <f t="shared" si="1311"/>
        <v>0</v>
      </c>
      <c r="BT1909" s="504" t="str">
        <f>IF(BS1909=0,"",
IF(SUM($BS$1895:BS1909)=1,BU1909,
IF($BS$2016&gt;SUM($BS$1895:BS1909),_xlfn.CONCAT(", ",BU1909),
IF($BS$2016=SUM($BS$1895:BS1909),_xlfn.CONCAT(" y ",BU1909)))))</f>
        <v/>
      </c>
      <c r="BU1909" s="505" t="s">
        <v>5133</v>
      </c>
      <c r="BV1909" s="534">
        <f t="shared" si="1313"/>
        <v>0</v>
      </c>
      <c r="BW1909" s="290">
        <f t="shared" si="1314"/>
        <v>0</v>
      </c>
      <c r="BX1909" s="293">
        <f t="shared" si="1312"/>
        <v>0</v>
      </c>
      <c r="BY1909" s="294" t="str">
        <f>IF(BX1909=0,"",
IF(SUM($BX$1895:BX1909)=1,BZ1909,
IF($BX$2016&gt;SUM($BX$1895:BX1909),_xlfn.CONCAT(", ",BZ1909),
IF($BX$2016=SUM($BX$1895:BX1909),_xlfn.CONCAT(" y ",BZ1909)))))</f>
        <v/>
      </c>
      <c r="BZ1909" s="89" t="s">
        <v>5133</v>
      </c>
    </row>
    <row r="1910" spans="1:78" ht="15" customHeight="1">
      <c r="A1910" s="64"/>
      <c r="B1910" s="11"/>
      <c r="C1910" s="58" t="s">
        <v>5066</v>
      </c>
      <c r="D1910" s="1020" t="str">
        <f>IF(CNGE_2025_M1_Secc5_Sub1!$D45="","",CNGE_2025_M1_Secc5_Sub1!$D45)</f>
        <v/>
      </c>
      <c r="E1910" s="889"/>
      <c r="F1910" s="889"/>
      <c r="G1910" s="889"/>
      <c r="H1910" s="889"/>
      <c r="I1910" s="889"/>
      <c r="J1910" s="889"/>
      <c r="K1910" s="889"/>
      <c r="L1910" s="890"/>
      <c r="M1910" s="813"/>
      <c r="N1910" s="813"/>
      <c r="O1910" s="813"/>
      <c r="P1910" s="813"/>
      <c r="Q1910" s="813"/>
      <c r="R1910" s="813"/>
      <c r="S1910" s="813"/>
      <c r="T1910" s="813"/>
      <c r="U1910" s="813"/>
      <c r="V1910" s="813"/>
      <c r="W1910" s="813"/>
      <c r="X1910" s="813"/>
      <c r="Y1910" s="813"/>
      <c r="Z1910" s="813"/>
      <c r="AA1910" s="813"/>
      <c r="AB1910" s="813"/>
      <c r="AC1910" s="813"/>
      <c r="AD1910" s="813"/>
      <c r="AI1910">
        <f t="shared" si="1275"/>
        <v>0</v>
      </c>
      <c r="AJ1910">
        <f t="shared" si="1276"/>
        <v>0</v>
      </c>
      <c r="AK1910">
        <f t="shared" si="1277"/>
        <v>0</v>
      </c>
      <c r="AL1910">
        <f t="shared" si="1278"/>
        <v>0</v>
      </c>
      <c r="AM1910">
        <f t="shared" si="1279"/>
        <v>0</v>
      </c>
      <c r="AN1910">
        <f t="shared" si="1280"/>
        <v>0</v>
      </c>
      <c r="AO1910">
        <f t="shared" si="1281"/>
        <v>0</v>
      </c>
      <c r="AP1910">
        <f t="shared" si="1282"/>
        <v>0</v>
      </c>
      <c r="AQ1910">
        <f t="shared" si="1283"/>
        <v>0</v>
      </c>
      <c r="AR1910">
        <f t="shared" si="1284"/>
        <v>0</v>
      </c>
      <c r="AS1910">
        <f t="shared" si="1285"/>
        <v>0</v>
      </c>
      <c r="AT1910">
        <f t="shared" si="1286"/>
        <v>0</v>
      </c>
      <c r="AU1910">
        <f t="shared" si="1287"/>
        <v>0</v>
      </c>
      <c r="AV1910">
        <f t="shared" si="1288"/>
        <v>0</v>
      </c>
      <c r="AW1910">
        <f t="shared" si="1289"/>
        <v>0</v>
      </c>
      <c r="AX1910">
        <f t="shared" si="1290"/>
        <v>0</v>
      </c>
      <c r="AY1910">
        <f t="shared" si="1291"/>
        <v>0</v>
      </c>
      <c r="AZ1910">
        <f t="shared" si="1292"/>
        <v>0</v>
      </c>
      <c r="BA1910">
        <f t="shared" si="1293"/>
        <v>0</v>
      </c>
      <c r="BB1910">
        <f t="shared" si="1294"/>
        <v>0</v>
      </c>
      <c r="BC1910">
        <f t="shared" si="1295"/>
        <v>0</v>
      </c>
      <c r="BD1910">
        <f t="shared" si="1296"/>
        <v>0</v>
      </c>
      <c r="BE1910">
        <f t="shared" si="1297"/>
        <v>0</v>
      </c>
      <c r="BF1910">
        <f t="shared" si="1298"/>
        <v>0</v>
      </c>
      <c r="BG1910" s="500">
        <f t="shared" si="1299"/>
        <v>0</v>
      </c>
      <c r="BH1910" s="501">
        <f t="shared" si="1300"/>
        <v>0</v>
      </c>
      <c r="BI1910" s="502">
        <f t="shared" si="1301"/>
        <v>0</v>
      </c>
      <c r="BJ1910" s="503">
        <f t="shared" si="1302"/>
        <v>0</v>
      </c>
      <c r="BK1910" s="500">
        <f t="shared" si="1303"/>
        <v>0</v>
      </c>
      <c r="BL1910" s="501">
        <f t="shared" si="1304"/>
        <v>0</v>
      </c>
      <c r="BM1910" s="502">
        <f t="shared" si="1305"/>
        <v>0</v>
      </c>
      <c r="BN1910" s="503">
        <f t="shared" si="1306"/>
        <v>0</v>
      </c>
      <c r="BO1910" s="500">
        <f t="shared" si="1307"/>
        <v>0</v>
      </c>
      <c r="BP1910" s="501">
        <f t="shared" si="1308"/>
        <v>0</v>
      </c>
      <c r="BQ1910" s="502">
        <f t="shared" si="1309"/>
        <v>0</v>
      </c>
      <c r="BR1910" s="503">
        <f t="shared" si="1310"/>
        <v>0</v>
      </c>
      <c r="BS1910" s="293">
        <f t="shared" si="1311"/>
        <v>0</v>
      </c>
      <c r="BT1910" s="504" t="str">
        <f>IF(BS1910=0,"",
IF(SUM($BS$1895:BS1910)=1,BU1910,
IF($BS$2016&gt;SUM($BS$1895:BS1910),_xlfn.CONCAT(", ",BU1910),
IF($BS$2016=SUM($BS$1895:BS1910),_xlfn.CONCAT(" y ",BU1910)))))</f>
        <v/>
      </c>
      <c r="BU1910" s="505" t="s">
        <v>5134</v>
      </c>
      <c r="BV1910" s="534">
        <f t="shared" si="1313"/>
        <v>0</v>
      </c>
      <c r="BW1910" s="290">
        <f t="shared" si="1314"/>
        <v>0</v>
      </c>
      <c r="BX1910" s="293">
        <f t="shared" si="1312"/>
        <v>0</v>
      </c>
      <c r="BY1910" s="294" t="str">
        <f>IF(BX1910=0,"",
IF(SUM($BX$1895:BX1910)=1,BZ1910,
IF($BX$2016&gt;SUM($BX$1895:BX1910),_xlfn.CONCAT(", ",BZ1910),
IF($BX$2016=SUM($BX$1895:BX1910),_xlfn.CONCAT(" y ",BZ1910)))))</f>
        <v/>
      </c>
      <c r="BZ1910" s="89" t="s">
        <v>5134</v>
      </c>
    </row>
    <row r="1911" spans="1:78" ht="15" customHeight="1">
      <c r="A1911" s="64"/>
      <c r="B1911" s="11"/>
      <c r="C1911" s="58" t="s">
        <v>5067</v>
      </c>
      <c r="D1911" s="1020" t="str">
        <f>IF(CNGE_2025_M1_Secc5_Sub1!$D46="","",CNGE_2025_M1_Secc5_Sub1!$D46)</f>
        <v/>
      </c>
      <c r="E1911" s="889"/>
      <c r="F1911" s="889"/>
      <c r="G1911" s="889"/>
      <c r="H1911" s="889"/>
      <c r="I1911" s="889"/>
      <c r="J1911" s="889"/>
      <c r="K1911" s="889"/>
      <c r="L1911" s="890"/>
      <c r="M1911" s="813"/>
      <c r="N1911" s="813"/>
      <c r="O1911" s="813"/>
      <c r="P1911" s="813"/>
      <c r="Q1911" s="813"/>
      <c r="R1911" s="813"/>
      <c r="S1911" s="813"/>
      <c r="T1911" s="813"/>
      <c r="U1911" s="813"/>
      <c r="V1911" s="813"/>
      <c r="W1911" s="813"/>
      <c r="X1911" s="813"/>
      <c r="Y1911" s="813"/>
      <c r="Z1911" s="813"/>
      <c r="AA1911" s="813"/>
      <c r="AB1911" s="813"/>
      <c r="AC1911" s="813"/>
      <c r="AD1911" s="813"/>
      <c r="AI1911">
        <f t="shared" si="1275"/>
        <v>0</v>
      </c>
      <c r="AJ1911">
        <f t="shared" si="1276"/>
        <v>0</v>
      </c>
      <c r="AK1911">
        <f t="shared" si="1277"/>
        <v>0</v>
      </c>
      <c r="AL1911">
        <f t="shared" si="1278"/>
        <v>0</v>
      </c>
      <c r="AM1911">
        <f t="shared" si="1279"/>
        <v>0</v>
      </c>
      <c r="AN1911">
        <f t="shared" si="1280"/>
        <v>0</v>
      </c>
      <c r="AO1911">
        <f t="shared" si="1281"/>
        <v>0</v>
      </c>
      <c r="AP1911">
        <f t="shared" si="1282"/>
        <v>0</v>
      </c>
      <c r="AQ1911">
        <f t="shared" si="1283"/>
        <v>0</v>
      </c>
      <c r="AR1911">
        <f t="shared" si="1284"/>
        <v>0</v>
      </c>
      <c r="AS1911">
        <f t="shared" si="1285"/>
        <v>0</v>
      </c>
      <c r="AT1911">
        <f t="shared" si="1286"/>
        <v>0</v>
      </c>
      <c r="AU1911">
        <f t="shared" si="1287"/>
        <v>0</v>
      </c>
      <c r="AV1911">
        <f t="shared" si="1288"/>
        <v>0</v>
      </c>
      <c r="AW1911">
        <f t="shared" si="1289"/>
        <v>0</v>
      </c>
      <c r="AX1911">
        <f t="shared" si="1290"/>
        <v>0</v>
      </c>
      <c r="AY1911">
        <f t="shared" si="1291"/>
        <v>0</v>
      </c>
      <c r="AZ1911">
        <f t="shared" si="1292"/>
        <v>0</v>
      </c>
      <c r="BA1911">
        <f t="shared" si="1293"/>
        <v>0</v>
      </c>
      <c r="BB1911">
        <f t="shared" si="1294"/>
        <v>0</v>
      </c>
      <c r="BC1911">
        <f t="shared" si="1295"/>
        <v>0</v>
      </c>
      <c r="BD1911">
        <f t="shared" si="1296"/>
        <v>0</v>
      </c>
      <c r="BE1911">
        <f t="shared" si="1297"/>
        <v>0</v>
      </c>
      <c r="BF1911">
        <f t="shared" si="1298"/>
        <v>0</v>
      </c>
      <c r="BG1911" s="500">
        <f t="shared" si="1299"/>
        <v>0</v>
      </c>
      <c r="BH1911" s="501">
        <f t="shared" si="1300"/>
        <v>0</v>
      </c>
      <c r="BI1911" s="502">
        <f t="shared" si="1301"/>
        <v>0</v>
      </c>
      <c r="BJ1911" s="503">
        <f t="shared" si="1302"/>
        <v>0</v>
      </c>
      <c r="BK1911" s="500">
        <f t="shared" si="1303"/>
        <v>0</v>
      </c>
      <c r="BL1911" s="501">
        <f t="shared" si="1304"/>
        <v>0</v>
      </c>
      <c r="BM1911" s="502">
        <f t="shared" si="1305"/>
        <v>0</v>
      </c>
      <c r="BN1911" s="503">
        <f t="shared" si="1306"/>
        <v>0</v>
      </c>
      <c r="BO1911" s="500">
        <f t="shared" si="1307"/>
        <v>0</v>
      </c>
      <c r="BP1911" s="501">
        <f t="shared" si="1308"/>
        <v>0</v>
      </c>
      <c r="BQ1911" s="502">
        <f t="shared" si="1309"/>
        <v>0</v>
      </c>
      <c r="BR1911" s="503">
        <f t="shared" si="1310"/>
        <v>0</v>
      </c>
      <c r="BS1911" s="293">
        <f t="shared" si="1311"/>
        <v>0</v>
      </c>
      <c r="BT1911" s="504" t="str">
        <f>IF(BS1911=0,"",
IF(SUM($BS$1895:BS1911)=1,BU1911,
IF($BS$2016&gt;SUM($BS$1895:BS1911),_xlfn.CONCAT(", ",BU1911),
IF($BS$2016=SUM($BS$1895:BS1911),_xlfn.CONCAT(" y ",BU1911)))))</f>
        <v/>
      </c>
      <c r="BU1911" s="505" t="s">
        <v>5135</v>
      </c>
      <c r="BV1911" s="534">
        <f t="shared" si="1313"/>
        <v>0</v>
      </c>
      <c r="BW1911" s="290">
        <f t="shared" si="1314"/>
        <v>0</v>
      </c>
      <c r="BX1911" s="293">
        <f t="shared" si="1312"/>
        <v>0</v>
      </c>
      <c r="BY1911" s="294" t="str">
        <f>IF(BX1911=0,"",
IF(SUM($BX$1895:BX1911)=1,BZ1911,
IF($BX$2016&gt;SUM($BX$1895:BX1911),_xlfn.CONCAT(", ",BZ1911),
IF($BX$2016=SUM($BX$1895:BX1911),_xlfn.CONCAT(" y ",BZ1911)))))</f>
        <v/>
      </c>
      <c r="BZ1911" s="89" t="s">
        <v>5135</v>
      </c>
    </row>
    <row r="1912" spans="1:78" ht="15" customHeight="1">
      <c r="A1912" s="64"/>
      <c r="B1912" s="11"/>
      <c r="C1912" s="58" t="s">
        <v>5068</v>
      </c>
      <c r="D1912" s="1020" t="str">
        <f>IF(CNGE_2025_M1_Secc5_Sub1!$D47="","",CNGE_2025_M1_Secc5_Sub1!$D47)</f>
        <v/>
      </c>
      <c r="E1912" s="889"/>
      <c r="F1912" s="889"/>
      <c r="G1912" s="889"/>
      <c r="H1912" s="889"/>
      <c r="I1912" s="889"/>
      <c r="J1912" s="889"/>
      <c r="K1912" s="889"/>
      <c r="L1912" s="890"/>
      <c r="M1912" s="813"/>
      <c r="N1912" s="813"/>
      <c r="O1912" s="813"/>
      <c r="P1912" s="813"/>
      <c r="Q1912" s="813"/>
      <c r="R1912" s="813"/>
      <c r="S1912" s="813"/>
      <c r="T1912" s="813"/>
      <c r="U1912" s="813"/>
      <c r="V1912" s="813"/>
      <c r="W1912" s="813"/>
      <c r="X1912" s="813"/>
      <c r="Y1912" s="813"/>
      <c r="Z1912" s="813"/>
      <c r="AA1912" s="813"/>
      <c r="AB1912" s="813"/>
      <c r="AC1912" s="813"/>
      <c r="AD1912" s="813"/>
      <c r="AI1912">
        <f t="shared" si="1275"/>
        <v>0</v>
      </c>
      <c r="AJ1912">
        <f t="shared" si="1276"/>
        <v>0</v>
      </c>
      <c r="AK1912">
        <f t="shared" si="1277"/>
        <v>0</v>
      </c>
      <c r="AL1912">
        <f t="shared" si="1278"/>
        <v>0</v>
      </c>
      <c r="AM1912">
        <f t="shared" si="1279"/>
        <v>0</v>
      </c>
      <c r="AN1912">
        <f t="shared" si="1280"/>
        <v>0</v>
      </c>
      <c r="AO1912">
        <f t="shared" si="1281"/>
        <v>0</v>
      </c>
      <c r="AP1912">
        <f t="shared" si="1282"/>
        <v>0</v>
      </c>
      <c r="AQ1912">
        <f t="shared" si="1283"/>
        <v>0</v>
      </c>
      <c r="AR1912">
        <f t="shared" si="1284"/>
        <v>0</v>
      </c>
      <c r="AS1912">
        <f t="shared" si="1285"/>
        <v>0</v>
      </c>
      <c r="AT1912">
        <f t="shared" si="1286"/>
        <v>0</v>
      </c>
      <c r="AU1912">
        <f t="shared" si="1287"/>
        <v>0</v>
      </c>
      <c r="AV1912">
        <f t="shared" si="1288"/>
        <v>0</v>
      </c>
      <c r="AW1912">
        <f t="shared" si="1289"/>
        <v>0</v>
      </c>
      <c r="AX1912">
        <f t="shared" si="1290"/>
        <v>0</v>
      </c>
      <c r="AY1912">
        <f t="shared" si="1291"/>
        <v>0</v>
      </c>
      <c r="AZ1912">
        <f t="shared" si="1292"/>
        <v>0</v>
      </c>
      <c r="BA1912">
        <f t="shared" si="1293"/>
        <v>0</v>
      </c>
      <c r="BB1912">
        <f t="shared" si="1294"/>
        <v>0</v>
      </c>
      <c r="BC1912">
        <f t="shared" si="1295"/>
        <v>0</v>
      </c>
      <c r="BD1912">
        <f t="shared" si="1296"/>
        <v>0</v>
      </c>
      <c r="BE1912">
        <f t="shared" si="1297"/>
        <v>0</v>
      </c>
      <c r="BF1912">
        <f t="shared" si="1298"/>
        <v>0</v>
      </c>
      <c r="BG1912" s="500">
        <f t="shared" si="1299"/>
        <v>0</v>
      </c>
      <c r="BH1912" s="501">
        <f t="shared" si="1300"/>
        <v>0</v>
      </c>
      <c r="BI1912" s="502">
        <f t="shared" si="1301"/>
        <v>0</v>
      </c>
      <c r="BJ1912" s="503">
        <f t="shared" si="1302"/>
        <v>0</v>
      </c>
      <c r="BK1912" s="500">
        <f t="shared" si="1303"/>
        <v>0</v>
      </c>
      <c r="BL1912" s="501">
        <f t="shared" si="1304"/>
        <v>0</v>
      </c>
      <c r="BM1912" s="502">
        <f t="shared" si="1305"/>
        <v>0</v>
      </c>
      <c r="BN1912" s="503">
        <f t="shared" si="1306"/>
        <v>0</v>
      </c>
      <c r="BO1912" s="500">
        <f t="shared" si="1307"/>
        <v>0</v>
      </c>
      <c r="BP1912" s="501">
        <f t="shared" si="1308"/>
        <v>0</v>
      </c>
      <c r="BQ1912" s="502">
        <f t="shared" si="1309"/>
        <v>0</v>
      </c>
      <c r="BR1912" s="503">
        <f t="shared" si="1310"/>
        <v>0</v>
      </c>
      <c r="BS1912" s="293">
        <f t="shared" si="1311"/>
        <v>0</v>
      </c>
      <c r="BT1912" s="504" t="str">
        <f>IF(BS1912=0,"",
IF(SUM($BS$1895:BS1912)=1,BU1912,
IF($BS$2016&gt;SUM($BS$1895:BS1912),_xlfn.CONCAT(", ",BU1912),
IF($BS$2016=SUM($BS$1895:BS1912),_xlfn.CONCAT(" y ",BU1912)))))</f>
        <v/>
      </c>
      <c r="BU1912" s="505" t="s">
        <v>5136</v>
      </c>
      <c r="BV1912" s="534">
        <f t="shared" si="1313"/>
        <v>0</v>
      </c>
      <c r="BW1912" s="290">
        <f t="shared" si="1314"/>
        <v>0</v>
      </c>
      <c r="BX1912" s="293">
        <f t="shared" si="1312"/>
        <v>0</v>
      </c>
      <c r="BY1912" s="294" t="str">
        <f>IF(BX1912=0,"",
IF(SUM($BX$1895:BX1912)=1,BZ1912,
IF($BX$2016&gt;SUM($BX$1895:BX1912),_xlfn.CONCAT(", ",BZ1912),
IF($BX$2016=SUM($BX$1895:BX1912),_xlfn.CONCAT(" y ",BZ1912)))))</f>
        <v/>
      </c>
      <c r="BZ1912" s="89" t="s">
        <v>5136</v>
      </c>
    </row>
    <row r="1913" spans="1:78" ht="15" customHeight="1">
      <c r="A1913" s="64"/>
      <c r="B1913" s="11"/>
      <c r="C1913" s="58" t="s">
        <v>5069</v>
      </c>
      <c r="D1913" s="1020" t="str">
        <f>IF(CNGE_2025_M1_Secc5_Sub1!$D48="","",CNGE_2025_M1_Secc5_Sub1!$D48)</f>
        <v/>
      </c>
      <c r="E1913" s="889"/>
      <c r="F1913" s="889"/>
      <c r="G1913" s="889"/>
      <c r="H1913" s="889"/>
      <c r="I1913" s="889"/>
      <c r="J1913" s="889"/>
      <c r="K1913" s="889"/>
      <c r="L1913" s="890"/>
      <c r="M1913" s="813"/>
      <c r="N1913" s="813"/>
      <c r="O1913" s="813"/>
      <c r="P1913" s="813"/>
      <c r="Q1913" s="813"/>
      <c r="R1913" s="813"/>
      <c r="S1913" s="813"/>
      <c r="T1913" s="813"/>
      <c r="U1913" s="813"/>
      <c r="V1913" s="813"/>
      <c r="W1913" s="813"/>
      <c r="X1913" s="813"/>
      <c r="Y1913" s="813"/>
      <c r="Z1913" s="813"/>
      <c r="AA1913" s="813"/>
      <c r="AB1913" s="813"/>
      <c r="AC1913" s="813"/>
      <c r="AD1913" s="813"/>
      <c r="AI1913">
        <f t="shared" si="1275"/>
        <v>0</v>
      </c>
      <c r="AJ1913">
        <f t="shared" si="1276"/>
        <v>0</v>
      </c>
      <c r="AK1913">
        <f t="shared" si="1277"/>
        <v>0</v>
      </c>
      <c r="AL1913">
        <f t="shared" si="1278"/>
        <v>0</v>
      </c>
      <c r="AM1913">
        <f t="shared" si="1279"/>
        <v>0</v>
      </c>
      <c r="AN1913">
        <f t="shared" si="1280"/>
        <v>0</v>
      </c>
      <c r="AO1913">
        <f t="shared" si="1281"/>
        <v>0</v>
      </c>
      <c r="AP1913">
        <f t="shared" si="1282"/>
        <v>0</v>
      </c>
      <c r="AQ1913">
        <f t="shared" si="1283"/>
        <v>0</v>
      </c>
      <c r="AR1913">
        <f t="shared" si="1284"/>
        <v>0</v>
      </c>
      <c r="AS1913">
        <f t="shared" si="1285"/>
        <v>0</v>
      </c>
      <c r="AT1913">
        <f t="shared" si="1286"/>
        <v>0</v>
      </c>
      <c r="AU1913">
        <f t="shared" si="1287"/>
        <v>0</v>
      </c>
      <c r="AV1913">
        <f t="shared" si="1288"/>
        <v>0</v>
      </c>
      <c r="AW1913">
        <f t="shared" si="1289"/>
        <v>0</v>
      </c>
      <c r="AX1913">
        <f t="shared" si="1290"/>
        <v>0</v>
      </c>
      <c r="AY1913">
        <f t="shared" si="1291"/>
        <v>0</v>
      </c>
      <c r="AZ1913">
        <f t="shared" si="1292"/>
        <v>0</v>
      </c>
      <c r="BA1913">
        <f t="shared" si="1293"/>
        <v>0</v>
      </c>
      <c r="BB1913">
        <f t="shared" si="1294"/>
        <v>0</v>
      </c>
      <c r="BC1913">
        <f t="shared" si="1295"/>
        <v>0</v>
      </c>
      <c r="BD1913">
        <f t="shared" si="1296"/>
        <v>0</v>
      </c>
      <c r="BE1913">
        <f t="shared" si="1297"/>
        <v>0</v>
      </c>
      <c r="BF1913">
        <f t="shared" si="1298"/>
        <v>0</v>
      </c>
      <c r="BG1913" s="500">
        <f t="shared" si="1299"/>
        <v>0</v>
      </c>
      <c r="BH1913" s="501">
        <f t="shared" si="1300"/>
        <v>0</v>
      </c>
      <c r="BI1913" s="502">
        <f t="shared" si="1301"/>
        <v>0</v>
      </c>
      <c r="BJ1913" s="503">
        <f t="shared" si="1302"/>
        <v>0</v>
      </c>
      <c r="BK1913" s="500">
        <f t="shared" si="1303"/>
        <v>0</v>
      </c>
      <c r="BL1913" s="501">
        <f t="shared" si="1304"/>
        <v>0</v>
      </c>
      <c r="BM1913" s="502">
        <f t="shared" si="1305"/>
        <v>0</v>
      </c>
      <c r="BN1913" s="503">
        <f t="shared" si="1306"/>
        <v>0</v>
      </c>
      <c r="BO1913" s="500">
        <f t="shared" si="1307"/>
        <v>0</v>
      </c>
      <c r="BP1913" s="501">
        <f t="shared" si="1308"/>
        <v>0</v>
      </c>
      <c r="BQ1913" s="502">
        <f t="shared" si="1309"/>
        <v>0</v>
      </c>
      <c r="BR1913" s="503">
        <f t="shared" si="1310"/>
        <v>0</v>
      </c>
      <c r="BS1913" s="293">
        <f t="shared" si="1311"/>
        <v>0</v>
      </c>
      <c r="BT1913" s="504" t="str">
        <f>IF(BS1913=0,"",
IF(SUM($BS$1895:BS1913)=1,BU1913,
IF($BS$2016&gt;SUM($BS$1895:BS1913),_xlfn.CONCAT(", ",BU1913),
IF($BS$2016=SUM($BS$1895:BS1913),_xlfn.CONCAT(" y ",BU1913)))))</f>
        <v/>
      </c>
      <c r="BU1913" s="505" t="s">
        <v>5137</v>
      </c>
      <c r="BV1913" s="534">
        <f t="shared" si="1313"/>
        <v>0</v>
      </c>
      <c r="BW1913" s="290">
        <f t="shared" si="1314"/>
        <v>0</v>
      </c>
      <c r="BX1913" s="293">
        <f t="shared" si="1312"/>
        <v>0</v>
      </c>
      <c r="BY1913" s="294" t="str">
        <f>IF(BX1913=0,"",
IF(SUM($BX$1895:BX1913)=1,BZ1913,
IF($BX$2016&gt;SUM($BX$1895:BX1913),_xlfn.CONCAT(", ",BZ1913),
IF($BX$2016=SUM($BX$1895:BX1913),_xlfn.CONCAT(" y ",BZ1913)))))</f>
        <v/>
      </c>
      <c r="BZ1913" s="89" t="s">
        <v>5137</v>
      </c>
    </row>
    <row r="1914" spans="1:78" ht="15" customHeight="1">
      <c r="A1914" s="64"/>
      <c r="B1914" s="11"/>
      <c r="C1914" s="58" t="s">
        <v>5070</v>
      </c>
      <c r="D1914" s="1020" t="str">
        <f>IF(CNGE_2025_M1_Secc5_Sub1!$D49="","",CNGE_2025_M1_Secc5_Sub1!$D49)</f>
        <v/>
      </c>
      <c r="E1914" s="889"/>
      <c r="F1914" s="889"/>
      <c r="G1914" s="889"/>
      <c r="H1914" s="889"/>
      <c r="I1914" s="889"/>
      <c r="J1914" s="889"/>
      <c r="K1914" s="889"/>
      <c r="L1914" s="890"/>
      <c r="M1914" s="813"/>
      <c r="N1914" s="813"/>
      <c r="O1914" s="813"/>
      <c r="P1914" s="813"/>
      <c r="Q1914" s="813"/>
      <c r="R1914" s="813"/>
      <c r="S1914" s="813"/>
      <c r="T1914" s="813"/>
      <c r="U1914" s="813"/>
      <c r="V1914" s="813"/>
      <c r="W1914" s="813"/>
      <c r="X1914" s="813"/>
      <c r="Y1914" s="813"/>
      <c r="Z1914" s="813"/>
      <c r="AA1914" s="813"/>
      <c r="AB1914" s="813"/>
      <c r="AC1914" s="813"/>
      <c r="AD1914" s="813"/>
      <c r="AI1914">
        <f t="shared" si="1275"/>
        <v>0</v>
      </c>
      <c r="AJ1914">
        <f t="shared" si="1276"/>
        <v>0</v>
      </c>
      <c r="AK1914">
        <f t="shared" si="1277"/>
        <v>0</v>
      </c>
      <c r="AL1914">
        <f t="shared" si="1278"/>
        <v>0</v>
      </c>
      <c r="AM1914">
        <f t="shared" si="1279"/>
        <v>0</v>
      </c>
      <c r="AN1914">
        <f t="shared" si="1280"/>
        <v>0</v>
      </c>
      <c r="AO1914">
        <f t="shared" si="1281"/>
        <v>0</v>
      </c>
      <c r="AP1914">
        <f t="shared" si="1282"/>
        <v>0</v>
      </c>
      <c r="AQ1914">
        <f t="shared" si="1283"/>
        <v>0</v>
      </c>
      <c r="AR1914">
        <f t="shared" si="1284"/>
        <v>0</v>
      </c>
      <c r="AS1914">
        <f t="shared" si="1285"/>
        <v>0</v>
      </c>
      <c r="AT1914">
        <f t="shared" si="1286"/>
        <v>0</v>
      </c>
      <c r="AU1914">
        <f t="shared" si="1287"/>
        <v>0</v>
      </c>
      <c r="AV1914">
        <f t="shared" si="1288"/>
        <v>0</v>
      </c>
      <c r="AW1914">
        <f t="shared" si="1289"/>
        <v>0</v>
      </c>
      <c r="AX1914">
        <f t="shared" si="1290"/>
        <v>0</v>
      </c>
      <c r="AY1914">
        <f t="shared" si="1291"/>
        <v>0</v>
      </c>
      <c r="AZ1914">
        <f t="shared" si="1292"/>
        <v>0</v>
      </c>
      <c r="BA1914">
        <f t="shared" si="1293"/>
        <v>0</v>
      </c>
      <c r="BB1914">
        <f t="shared" si="1294"/>
        <v>0</v>
      </c>
      <c r="BC1914">
        <f t="shared" si="1295"/>
        <v>0</v>
      </c>
      <c r="BD1914">
        <f t="shared" si="1296"/>
        <v>0</v>
      </c>
      <c r="BE1914">
        <f t="shared" si="1297"/>
        <v>0</v>
      </c>
      <c r="BF1914">
        <f t="shared" si="1298"/>
        <v>0</v>
      </c>
      <c r="BG1914" s="500">
        <f t="shared" si="1299"/>
        <v>0</v>
      </c>
      <c r="BH1914" s="501">
        <f t="shared" si="1300"/>
        <v>0</v>
      </c>
      <c r="BI1914" s="502">
        <f t="shared" si="1301"/>
        <v>0</v>
      </c>
      <c r="BJ1914" s="503">
        <f t="shared" si="1302"/>
        <v>0</v>
      </c>
      <c r="BK1914" s="500">
        <f t="shared" si="1303"/>
        <v>0</v>
      </c>
      <c r="BL1914" s="501">
        <f t="shared" si="1304"/>
        <v>0</v>
      </c>
      <c r="BM1914" s="502">
        <f t="shared" si="1305"/>
        <v>0</v>
      </c>
      <c r="BN1914" s="503">
        <f t="shared" si="1306"/>
        <v>0</v>
      </c>
      <c r="BO1914" s="500">
        <f t="shared" si="1307"/>
        <v>0</v>
      </c>
      <c r="BP1914" s="501">
        <f t="shared" si="1308"/>
        <v>0</v>
      </c>
      <c r="BQ1914" s="502">
        <f t="shared" si="1309"/>
        <v>0</v>
      </c>
      <c r="BR1914" s="503">
        <f t="shared" si="1310"/>
        <v>0</v>
      </c>
      <c r="BS1914" s="293">
        <f t="shared" si="1311"/>
        <v>0</v>
      </c>
      <c r="BT1914" s="504" t="str">
        <f>IF(BS1914=0,"",
IF(SUM($BS$1895:BS1914)=1,BU1914,
IF($BS$2016&gt;SUM($BS$1895:BS1914),_xlfn.CONCAT(", ",BU1914),
IF($BS$2016=SUM($BS$1895:BS1914),_xlfn.CONCAT(" y ",BU1914)))))</f>
        <v/>
      </c>
      <c r="BU1914" s="505" t="s">
        <v>5138</v>
      </c>
      <c r="BV1914" s="534">
        <f t="shared" si="1313"/>
        <v>0</v>
      </c>
      <c r="BW1914" s="290">
        <f t="shared" si="1314"/>
        <v>0</v>
      </c>
      <c r="BX1914" s="293">
        <f t="shared" si="1312"/>
        <v>0</v>
      </c>
      <c r="BY1914" s="294" t="str">
        <f>IF(BX1914=0,"",
IF(SUM($BX$1895:BX1914)=1,BZ1914,
IF($BX$2016&gt;SUM($BX$1895:BX1914),_xlfn.CONCAT(", ",BZ1914),
IF($BX$2016=SUM($BX$1895:BX1914),_xlfn.CONCAT(" y ",BZ1914)))))</f>
        <v/>
      </c>
      <c r="BZ1914" s="89" t="s">
        <v>5138</v>
      </c>
    </row>
    <row r="1915" spans="1:78" ht="15" customHeight="1">
      <c r="A1915" s="64"/>
      <c r="B1915" s="11"/>
      <c r="C1915" s="58" t="s">
        <v>5071</v>
      </c>
      <c r="D1915" s="1020" t="str">
        <f>IF(CNGE_2025_M1_Secc5_Sub1!$D50="","",CNGE_2025_M1_Secc5_Sub1!$D50)</f>
        <v/>
      </c>
      <c r="E1915" s="889"/>
      <c r="F1915" s="889"/>
      <c r="G1915" s="889"/>
      <c r="H1915" s="889"/>
      <c r="I1915" s="889"/>
      <c r="J1915" s="889"/>
      <c r="K1915" s="889"/>
      <c r="L1915" s="890"/>
      <c r="M1915" s="813"/>
      <c r="N1915" s="813"/>
      <c r="O1915" s="813"/>
      <c r="P1915" s="813"/>
      <c r="Q1915" s="813"/>
      <c r="R1915" s="813"/>
      <c r="S1915" s="813"/>
      <c r="T1915" s="813"/>
      <c r="U1915" s="813"/>
      <c r="V1915" s="813"/>
      <c r="W1915" s="813"/>
      <c r="X1915" s="813"/>
      <c r="Y1915" s="813"/>
      <c r="Z1915" s="813"/>
      <c r="AA1915" s="813"/>
      <c r="AB1915" s="813"/>
      <c r="AC1915" s="813"/>
      <c r="AD1915" s="813"/>
      <c r="AI1915">
        <f t="shared" si="1275"/>
        <v>0</v>
      </c>
      <c r="AJ1915">
        <f t="shared" si="1276"/>
        <v>0</v>
      </c>
      <c r="AK1915">
        <f t="shared" si="1277"/>
        <v>0</v>
      </c>
      <c r="AL1915">
        <f t="shared" si="1278"/>
        <v>0</v>
      </c>
      <c r="AM1915">
        <f t="shared" si="1279"/>
        <v>0</v>
      </c>
      <c r="AN1915">
        <f t="shared" si="1280"/>
        <v>0</v>
      </c>
      <c r="AO1915">
        <f t="shared" si="1281"/>
        <v>0</v>
      </c>
      <c r="AP1915">
        <f t="shared" si="1282"/>
        <v>0</v>
      </c>
      <c r="AQ1915">
        <f t="shared" si="1283"/>
        <v>0</v>
      </c>
      <c r="AR1915">
        <f t="shared" si="1284"/>
        <v>0</v>
      </c>
      <c r="AS1915">
        <f t="shared" si="1285"/>
        <v>0</v>
      </c>
      <c r="AT1915">
        <f t="shared" si="1286"/>
        <v>0</v>
      </c>
      <c r="AU1915">
        <f t="shared" si="1287"/>
        <v>0</v>
      </c>
      <c r="AV1915">
        <f t="shared" si="1288"/>
        <v>0</v>
      </c>
      <c r="AW1915">
        <f t="shared" si="1289"/>
        <v>0</v>
      </c>
      <c r="AX1915">
        <f t="shared" si="1290"/>
        <v>0</v>
      </c>
      <c r="AY1915">
        <f t="shared" si="1291"/>
        <v>0</v>
      </c>
      <c r="AZ1915">
        <f t="shared" si="1292"/>
        <v>0</v>
      </c>
      <c r="BA1915">
        <f t="shared" si="1293"/>
        <v>0</v>
      </c>
      <c r="BB1915">
        <f t="shared" si="1294"/>
        <v>0</v>
      </c>
      <c r="BC1915">
        <f t="shared" si="1295"/>
        <v>0</v>
      </c>
      <c r="BD1915">
        <f t="shared" si="1296"/>
        <v>0</v>
      </c>
      <c r="BE1915">
        <f t="shared" si="1297"/>
        <v>0</v>
      </c>
      <c r="BF1915">
        <f t="shared" si="1298"/>
        <v>0</v>
      </c>
      <c r="BG1915" s="500">
        <f t="shared" si="1299"/>
        <v>0</v>
      </c>
      <c r="BH1915" s="501">
        <f t="shared" si="1300"/>
        <v>0</v>
      </c>
      <c r="BI1915" s="502">
        <f t="shared" si="1301"/>
        <v>0</v>
      </c>
      <c r="BJ1915" s="503">
        <f t="shared" si="1302"/>
        <v>0</v>
      </c>
      <c r="BK1915" s="500">
        <f t="shared" si="1303"/>
        <v>0</v>
      </c>
      <c r="BL1915" s="501">
        <f t="shared" si="1304"/>
        <v>0</v>
      </c>
      <c r="BM1915" s="502">
        <f t="shared" si="1305"/>
        <v>0</v>
      </c>
      <c r="BN1915" s="503">
        <f t="shared" si="1306"/>
        <v>0</v>
      </c>
      <c r="BO1915" s="500">
        <f t="shared" si="1307"/>
        <v>0</v>
      </c>
      <c r="BP1915" s="501">
        <f t="shared" si="1308"/>
        <v>0</v>
      </c>
      <c r="BQ1915" s="502">
        <f t="shared" si="1309"/>
        <v>0</v>
      </c>
      <c r="BR1915" s="503">
        <f t="shared" si="1310"/>
        <v>0</v>
      </c>
      <c r="BS1915" s="293">
        <f t="shared" si="1311"/>
        <v>0</v>
      </c>
      <c r="BT1915" s="504" t="str">
        <f>IF(BS1915=0,"",
IF(SUM($BS$1895:BS1915)=1,BU1915,
IF($BS$2016&gt;SUM($BS$1895:BS1915),_xlfn.CONCAT(", ",BU1915),
IF($BS$2016=SUM($BS$1895:BS1915),_xlfn.CONCAT(" y ",BU1915)))))</f>
        <v/>
      </c>
      <c r="BU1915" s="505" t="s">
        <v>5139</v>
      </c>
      <c r="BV1915" s="534">
        <f t="shared" si="1313"/>
        <v>0</v>
      </c>
      <c r="BW1915" s="290">
        <f t="shared" si="1314"/>
        <v>0</v>
      </c>
      <c r="BX1915" s="293">
        <f t="shared" si="1312"/>
        <v>0</v>
      </c>
      <c r="BY1915" s="294" t="str">
        <f>IF(BX1915=0,"",
IF(SUM($BX$1895:BX1915)=1,BZ1915,
IF($BX$2016&gt;SUM($BX$1895:BX1915),_xlfn.CONCAT(", ",BZ1915),
IF($BX$2016=SUM($BX$1895:BX1915),_xlfn.CONCAT(" y ",BZ1915)))))</f>
        <v/>
      </c>
      <c r="BZ1915" s="89" t="s">
        <v>5139</v>
      </c>
    </row>
    <row r="1916" spans="1:78" ht="15" customHeight="1">
      <c r="A1916" s="64"/>
      <c r="B1916" s="11"/>
      <c r="C1916" s="58" t="s">
        <v>5072</v>
      </c>
      <c r="D1916" s="1020" t="str">
        <f>IF(CNGE_2025_M1_Secc5_Sub1!$D51="","",CNGE_2025_M1_Secc5_Sub1!$D51)</f>
        <v/>
      </c>
      <c r="E1916" s="889"/>
      <c r="F1916" s="889"/>
      <c r="G1916" s="889"/>
      <c r="H1916" s="889"/>
      <c r="I1916" s="889"/>
      <c r="J1916" s="889"/>
      <c r="K1916" s="889"/>
      <c r="L1916" s="890"/>
      <c r="M1916" s="813"/>
      <c r="N1916" s="813"/>
      <c r="O1916" s="813"/>
      <c r="P1916" s="813"/>
      <c r="Q1916" s="813"/>
      <c r="R1916" s="813"/>
      <c r="S1916" s="813"/>
      <c r="T1916" s="813"/>
      <c r="U1916" s="813"/>
      <c r="V1916" s="813"/>
      <c r="W1916" s="813"/>
      <c r="X1916" s="813"/>
      <c r="Y1916" s="813"/>
      <c r="Z1916" s="813"/>
      <c r="AA1916" s="813"/>
      <c r="AB1916" s="813"/>
      <c r="AC1916" s="813"/>
      <c r="AD1916" s="813"/>
      <c r="AI1916">
        <f t="shared" si="1275"/>
        <v>0</v>
      </c>
      <c r="AJ1916">
        <f t="shared" si="1276"/>
        <v>0</v>
      </c>
      <c r="AK1916">
        <f t="shared" si="1277"/>
        <v>0</v>
      </c>
      <c r="AL1916">
        <f t="shared" si="1278"/>
        <v>0</v>
      </c>
      <c r="AM1916">
        <f t="shared" si="1279"/>
        <v>0</v>
      </c>
      <c r="AN1916">
        <f t="shared" si="1280"/>
        <v>0</v>
      </c>
      <c r="AO1916">
        <f t="shared" si="1281"/>
        <v>0</v>
      </c>
      <c r="AP1916">
        <f t="shared" si="1282"/>
        <v>0</v>
      </c>
      <c r="AQ1916">
        <f t="shared" si="1283"/>
        <v>0</v>
      </c>
      <c r="AR1916">
        <f t="shared" si="1284"/>
        <v>0</v>
      </c>
      <c r="AS1916">
        <f t="shared" si="1285"/>
        <v>0</v>
      </c>
      <c r="AT1916">
        <f t="shared" si="1286"/>
        <v>0</v>
      </c>
      <c r="AU1916">
        <f t="shared" si="1287"/>
        <v>0</v>
      </c>
      <c r="AV1916">
        <f t="shared" si="1288"/>
        <v>0</v>
      </c>
      <c r="AW1916">
        <f t="shared" si="1289"/>
        <v>0</v>
      </c>
      <c r="AX1916">
        <f t="shared" si="1290"/>
        <v>0</v>
      </c>
      <c r="AY1916">
        <f t="shared" si="1291"/>
        <v>0</v>
      </c>
      <c r="AZ1916">
        <f t="shared" si="1292"/>
        <v>0</v>
      </c>
      <c r="BA1916">
        <f t="shared" si="1293"/>
        <v>0</v>
      </c>
      <c r="BB1916">
        <f t="shared" si="1294"/>
        <v>0</v>
      </c>
      <c r="BC1916">
        <f t="shared" si="1295"/>
        <v>0</v>
      </c>
      <c r="BD1916">
        <f t="shared" si="1296"/>
        <v>0</v>
      </c>
      <c r="BE1916">
        <f t="shared" si="1297"/>
        <v>0</v>
      </c>
      <c r="BF1916">
        <f t="shared" si="1298"/>
        <v>0</v>
      </c>
      <c r="BG1916" s="500">
        <f t="shared" si="1299"/>
        <v>0</v>
      </c>
      <c r="BH1916" s="501">
        <f t="shared" si="1300"/>
        <v>0</v>
      </c>
      <c r="BI1916" s="502">
        <f t="shared" si="1301"/>
        <v>0</v>
      </c>
      <c r="BJ1916" s="503">
        <f t="shared" si="1302"/>
        <v>0</v>
      </c>
      <c r="BK1916" s="500">
        <f t="shared" si="1303"/>
        <v>0</v>
      </c>
      <c r="BL1916" s="501">
        <f t="shared" si="1304"/>
        <v>0</v>
      </c>
      <c r="BM1916" s="502">
        <f t="shared" si="1305"/>
        <v>0</v>
      </c>
      <c r="BN1916" s="503">
        <f t="shared" si="1306"/>
        <v>0</v>
      </c>
      <c r="BO1916" s="500">
        <f t="shared" si="1307"/>
        <v>0</v>
      </c>
      <c r="BP1916" s="501">
        <f t="shared" si="1308"/>
        <v>0</v>
      </c>
      <c r="BQ1916" s="502">
        <f t="shared" si="1309"/>
        <v>0</v>
      </c>
      <c r="BR1916" s="503">
        <f t="shared" si="1310"/>
        <v>0</v>
      </c>
      <c r="BS1916" s="293">
        <f t="shared" si="1311"/>
        <v>0</v>
      </c>
      <c r="BT1916" s="504" t="str">
        <f>IF(BS1916=0,"",
IF(SUM($BS$1895:BS1916)=1,BU1916,
IF($BS$2016&gt;SUM($BS$1895:BS1916),_xlfn.CONCAT(", ",BU1916),
IF($BS$2016=SUM($BS$1895:BS1916),_xlfn.CONCAT(" y ",BU1916)))))</f>
        <v/>
      </c>
      <c r="BU1916" s="505" t="s">
        <v>5140</v>
      </c>
      <c r="BV1916" s="534">
        <f t="shared" si="1313"/>
        <v>0</v>
      </c>
      <c r="BW1916" s="290">
        <f t="shared" si="1314"/>
        <v>0</v>
      </c>
      <c r="BX1916" s="293">
        <f t="shared" si="1312"/>
        <v>0</v>
      </c>
      <c r="BY1916" s="294" t="str">
        <f>IF(BX1916=0,"",
IF(SUM($BX$1895:BX1916)=1,BZ1916,
IF($BX$2016&gt;SUM($BX$1895:BX1916),_xlfn.CONCAT(", ",BZ1916),
IF($BX$2016=SUM($BX$1895:BX1916),_xlfn.CONCAT(" y ",BZ1916)))))</f>
        <v/>
      </c>
      <c r="BZ1916" s="89" t="s">
        <v>5140</v>
      </c>
    </row>
    <row r="1917" spans="1:78" ht="15" customHeight="1">
      <c r="A1917" s="64"/>
      <c r="B1917" s="11"/>
      <c r="C1917" s="58" t="s">
        <v>5073</v>
      </c>
      <c r="D1917" s="1020" t="str">
        <f>IF(CNGE_2025_M1_Secc5_Sub1!$D52="","",CNGE_2025_M1_Secc5_Sub1!$D52)</f>
        <v/>
      </c>
      <c r="E1917" s="889"/>
      <c r="F1917" s="889"/>
      <c r="G1917" s="889"/>
      <c r="H1917" s="889"/>
      <c r="I1917" s="889"/>
      <c r="J1917" s="889"/>
      <c r="K1917" s="889"/>
      <c r="L1917" s="890"/>
      <c r="M1917" s="813"/>
      <c r="N1917" s="813"/>
      <c r="O1917" s="813"/>
      <c r="P1917" s="813"/>
      <c r="Q1917" s="813"/>
      <c r="R1917" s="813"/>
      <c r="S1917" s="813"/>
      <c r="T1917" s="813"/>
      <c r="U1917" s="813"/>
      <c r="V1917" s="813"/>
      <c r="W1917" s="813"/>
      <c r="X1917" s="813"/>
      <c r="Y1917" s="813"/>
      <c r="Z1917" s="813"/>
      <c r="AA1917" s="813"/>
      <c r="AB1917" s="813"/>
      <c r="AC1917" s="813"/>
      <c r="AD1917" s="813"/>
      <c r="AI1917">
        <f t="shared" si="1275"/>
        <v>0</v>
      </c>
      <c r="AJ1917">
        <f t="shared" si="1276"/>
        <v>0</v>
      </c>
      <c r="AK1917">
        <f t="shared" si="1277"/>
        <v>0</v>
      </c>
      <c r="AL1917">
        <f t="shared" si="1278"/>
        <v>0</v>
      </c>
      <c r="AM1917">
        <f t="shared" si="1279"/>
        <v>0</v>
      </c>
      <c r="AN1917">
        <f t="shared" si="1280"/>
        <v>0</v>
      </c>
      <c r="AO1917">
        <f t="shared" si="1281"/>
        <v>0</v>
      </c>
      <c r="AP1917">
        <f t="shared" si="1282"/>
        <v>0</v>
      </c>
      <c r="AQ1917">
        <f t="shared" si="1283"/>
        <v>0</v>
      </c>
      <c r="AR1917">
        <f t="shared" si="1284"/>
        <v>0</v>
      </c>
      <c r="AS1917">
        <f t="shared" si="1285"/>
        <v>0</v>
      </c>
      <c r="AT1917">
        <f t="shared" si="1286"/>
        <v>0</v>
      </c>
      <c r="AU1917">
        <f t="shared" si="1287"/>
        <v>0</v>
      </c>
      <c r="AV1917">
        <f t="shared" si="1288"/>
        <v>0</v>
      </c>
      <c r="AW1917">
        <f t="shared" si="1289"/>
        <v>0</v>
      </c>
      <c r="AX1917">
        <f t="shared" si="1290"/>
        <v>0</v>
      </c>
      <c r="AY1917">
        <f t="shared" si="1291"/>
        <v>0</v>
      </c>
      <c r="AZ1917">
        <f t="shared" si="1292"/>
        <v>0</v>
      </c>
      <c r="BA1917">
        <f t="shared" si="1293"/>
        <v>0</v>
      </c>
      <c r="BB1917">
        <f t="shared" si="1294"/>
        <v>0</v>
      </c>
      <c r="BC1917">
        <f t="shared" si="1295"/>
        <v>0</v>
      </c>
      <c r="BD1917">
        <f t="shared" si="1296"/>
        <v>0</v>
      </c>
      <c r="BE1917">
        <f t="shared" si="1297"/>
        <v>0</v>
      </c>
      <c r="BF1917">
        <f t="shared" si="1298"/>
        <v>0</v>
      </c>
      <c r="BG1917" s="500">
        <f t="shared" si="1299"/>
        <v>0</v>
      </c>
      <c r="BH1917" s="501">
        <f t="shared" si="1300"/>
        <v>0</v>
      </c>
      <c r="BI1917" s="502">
        <f t="shared" si="1301"/>
        <v>0</v>
      </c>
      <c r="BJ1917" s="503">
        <f t="shared" si="1302"/>
        <v>0</v>
      </c>
      <c r="BK1917" s="500">
        <f t="shared" si="1303"/>
        <v>0</v>
      </c>
      <c r="BL1917" s="501">
        <f t="shared" si="1304"/>
        <v>0</v>
      </c>
      <c r="BM1917" s="502">
        <f t="shared" si="1305"/>
        <v>0</v>
      </c>
      <c r="BN1917" s="503">
        <f t="shared" si="1306"/>
        <v>0</v>
      </c>
      <c r="BO1917" s="500">
        <f t="shared" si="1307"/>
        <v>0</v>
      </c>
      <c r="BP1917" s="501">
        <f t="shared" si="1308"/>
        <v>0</v>
      </c>
      <c r="BQ1917" s="502">
        <f t="shared" si="1309"/>
        <v>0</v>
      </c>
      <c r="BR1917" s="503">
        <f t="shared" si="1310"/>
        <v>0</v>
      </c>
      <c r="BS1917" s="293">
        <f t="shared" si="1311"/>
        <v>0</v>
      </c>
      <c r="BT1917" s="504" t="str">
        <f>IF(BS1917=0,"",
IF(SUM($BS$1895:BS1917)=1,BU1917,
IF($BS$2016&gt;SUM($BS$1895:BS1917),_xlfn.CONCAT(", ",BU1917),
IF($BS$2016=SUM($BS$1895:BS1917),_xlfn.CONCAT(" y ",BU1917)))))</f>
        <v/>
      </c>
      <c r="BU1917" s="505" t="s">
        <v>5141</v>
      </c>
      <c r="BV1917" s="534">
        <f t="shared" si="1313"/>
        <v>0</v>
      </c>
      <c r="BW1917" s="290">
        <f t="shared" si="1314"/>
        <v>0</v>
      </c>
      <c r="BX1917" s="293">
        <f t="shared" si="1312"/>
        <v>0</v>
      </c>
      <c r="BY1917" s="294" t="str">
        <f>IF(BX1917=0,"",
IF(SUM($BX$1895:BX1917)=1,BZ1917,
IF($BX$2016&gt;SUM($BX$1895:BX1917),_xlfn.CONCAT(", ",BZ1917),
IF($BX$2016=SUM($BX$1895:BX1917),_xlfn.CONCAT(" y ",BZ1917)))))</f>
        <v/>
      </c>
      <c r="BZ1917" s="89" t="s">
        <v>5141</v>
      </c>
    </row>
    <row r="1918" spans="1:78" ht="15" customHeight="1">
      <c r="A1918" s="64"/>
      <c r="B1918" s="11"/>
      <c r="C1918" s="58" t="s">
        <v>5074</v>
      </c>
      <c r="D1918" s="1020" t="str">
        <f>IF(CNGE_2025_M1_Secc5_Sub1!$D53="","",CNGE_2025_M1_Secc5_Sub1!$D53)</f>
        <v/>
      </c>
      <c r="E1918" s="889"/>
      <c r="F1918" s="889"/>
      <c r="G1918" s="889"/>
      <c r="H1918" s="889"/>
      <c r="I1918" s="889"/>
      <c r="J1918" s="889"/>
      <c r="K1918" s="889"/>
      <c r="L1918" s="890"/>
      <c r="M1918" s="813"/>
      <c r="N1918" s="813"/>
      <c r="O1918" s="813"/>
      <c r="P1918" s="813"/>
      <c r="Q1918" s="813"/>
      <c r="R1918" s="813"/>
      <c r="S1918" s="813"/>
      <c r="T1918" s="813"/>
      <c r="U1918" s="813"/>
      <c r="V1918" s="813"/>
      <c r="W1918" s="813"/>
      <c r="X1918" s="813"/>
      <c r="Y1918" s="813"/>
      <c r="Z1918" s="813"/>
      <c r="AA1918" s="813"/>
      <c r="AB1918" s="813"/>
      <c r="AC1918" s="813"/>
      <c r="AD1918" s="813"/>
      <c r="AI1918">
        <f t="shared" si="1275"/>
        <v>0</v>
      </c>
      <c r="AJ1918">
        <f t="shared" si="1276"/>
        <v>0</v>
      </c>
      <c r="AK1918">
        <f t="shared" si="1277"/>
        <v>0</v>
      </c>
      <c r="AL1918">
        <f t="shared" si="1278"/>
        <v>0</v>
      </c>
      <c r="AM1918">
        <f t="shared" si="1279"/>
        <v>0</v>
      </c>
      <c r="AN1918">
        <f t="shared" si="1280"/>
        <v>0</v>
      </c>
      <c r="AO1918">
        <f t="shared" si="1281"/>
        <v>0</v>
      </c>
      <c r="AP1918">
        <f t="shared" si="1282"/>
        <v>0</v>
      </c>
      <c r="AQ1918">
        <f t="shared" si="1283"/>
        <v>0</v>
      </c>
      <c r="AR1918">
        <f t="shared" si="1284"/>
        <v>0</v>
      </c>
      <c r="AS1918">
        <f t="shared" si="1285"/>
        <v>0</v>
      </c>
      <c r="AT1918">
        <f t="shared" si="1286"/>
        <v>0</v>
      </c>
      <c r="AU1918">
        <f t="shared" si="1287"/>
        <v>0</v>
      </c>
      <c r="AV1918">
        <f t="shared" si="1288"/>
        <v>0</v>
      </c>
      <c r="AW1918">
        <f t="shared" si="1289"/>
        <v>0</v>
      </c>
      <c r="AX1918">
        <f t="shared" si="1290"/>
        <v>0</v>
      </c>
      <c r="AY1918">
        <f t="shared" si="1291"/>
        <v>0</v>
      </c>
      <c r="AZ1918">
        <f t="shared" si="1292"/>
        <v>0</v>
      </c>
      <c r="BA1918">
        <f t="shared" si="1293"/>
        <v>0</v>
      </c>
      <c r="BB1918">
        <f t="shared" si="1294"/>
        <v>0</v>
      </c>
      <c r="BC1918">
        <f t="shared" si="1295"/>
        <v>0</v>
      </c>
      <c r="BD1918">
        <f t="shared" si="1296"/>
        <v>0</v>
      </c>
      <c r="BE1918">
        <f t="shared" si="1297"/>
        <v>0</v>
      </c>
      <c r="BF1918">
        <f t="shared" si="1298"/>
        <v>0</v>
      </c>
      <c r="BG1918" s="500">
        <f t="shared" si="1299"/>
        <v>0</v>
      </c>
      <c r="BH1918" s="501">
        <f t="shared" si="1300"/>
        <v>0</v>
      </c>
      <c r="BI1918" s="502">
        <f t="shared" si="1301"/>
        <v>0</v>
      </c>
      <c r="BJ1918" s="503">
        <f t="shared" si="1302"/>
        <v>0</v>
      </c>
      <c r="BK1918" s="500">
        <f t="shared" si="1303"/>
        <v>0</v>
      </c>
      <c r="BL1918" s="501">
        <f t="shared" si="1304"/>
        <v>0</v>
      </c>
      <c r="BM1918" s="502">
        <f t="shared" si="1305"/>
        <v>0</v>
      </c>
      <c r="BN1918" s="503">
        <f t="shared" si="1306"/>
        <v>0</v>
      </c>
      <c r="BO1918" s="500">
        <f t="shared" si="1307"/>
        <v>0</v>
      </c>
      <c r="BP1918" s="501">
        <f t="shared" si="1308"/>
        <v>0</v>
      </c>
      <c r="BQ1918" s="502">
        <f t="shared" si="1309"/>
        <v>0</v>
      </c>
      <c r="BR1918" s="503">
        <f t="shared" si="1310"/>
        <v>0</v>
      </c>
      <c r="BS1918" s="293">
        <f t="shared" si="1311"/>
        <v>0</v>
      </c>
      <c r="BT1918" s="504" t="str">
        <f>IF(BS1918=0,"",
IF(SUM($BS$1895:BS1918)=1,BU1918,
IF($BS$2016&gt;SUM($BS$1895:BS1918),_xlfn.CONCAT(", ",BU1918),
IF($BS$2016=SUM($BS$1895:BS1918),_xlfn.CONCAT(" y ",BU1918)))))</f>
        <v/>
      </c>
      <c r="BU1918" s="505" t="s">
        <v>5142</v>
      </c>
      <c r="BV1918" s="534">
        <f t="shared" si="1313"/>
        <v>0</v>
      </c>
      <c r="BW1918" s="290">
        <f t="shared" si="1314"/>
        <v>0</v>
      </c>
      <c r="BX1918" s="293">
        <f t="shared" si="1312"/>
        <v>0</v>
      </c>
      <c r="BY1918" s="294" t="str">
        <f>IF(BX1918=0,"",
IF(SUM($BX$1895:BX1918)=1,BZ1918,
IF($BX$2016&gt;SUM($BX$1895:BX1918),_xlfn.CONCAT(", ",BZ1918),
IF($BX$2016=SUM($BX$1895:BX1918),_xlfn.CONCAT(" y ",BZ1918)))))</f>
        <v/>
      </c>
      <c r="BZ1918" s="89" t="s">
        <v>5142</v>
      </c>
    </row>
    <row r="1919" spans="1:78" ht="15" customHeight="1">
      <c r="A1919" s="64"/>
      <c r="B1919" s="11"/>
      <c r="C1919" s="58" t="s">
        <v>5075</v>
      </c>
      <c r="D1919" s="1020" t="str">
        <f>IF(CNGE_2025_M1_Secc5_Sub1!$D54="","",CNGE_2025_M1_Secc5_Sub1!$D54)</f>
        <v/>
      </c>
      <c r="E1919" s="889"/>
      <c r="F1919" s="889"/>
      <c r="G1919" s="889"/>
      <c r="H1919" s="889"/>
      <c r="I1919" s="889"/>
      <c r="J1919" s="889"/>
      <c r="K1919" s="889"/>
      <c r="L1919" s="890"/>
      <c r="M1919" s="813"/>
      <c r="N1919" s="813"/>
      <c r="O1919" s="813"/>
      <c r="P1919" s="813"/>
      <c r="Q1919" s="813"/>
      <c r="R1919" s="813"/>
      <c r="S1919" s="813"/>
      <c r="T1919" s="813"/>
      <c r="U1919" s="813"/>
      <c r="V1919" s="813"/>
      <c r="W1919" s="813"/>
      <c r="X1919" s="813"/>
      <c r="Y1919" s="813"/>
      <c r="Z1919" s="813"/>
      <c r="AA1919" s="813"/>
      <c r="AB1919" s="813"/>
      <c r="AC1919" s="813"/>
      <c r="AD1919" s="813"/>
      <c r="AI1919">
        <f t="shared" si="1275"/>
        <v>0</v>
      </c>
      <c r="AJ1919">
        <f t="shared" si="1276"/>
        <v>0</v>
      </c>
      <c r="AK1919">
        <f t="shared" si="1277"/>
        <v>0</v>
      </c>
      <c r="AL1919">
        <f t="shared" si="1278"/>
        <v>0</v>
      </c>
      <c r="AM1919">
        <f t="shared" si="1279"/>
        <v>0</v>
      </c>
      <c r="AN1919">
        <f t="shared" si="1280"/>
        <v>0</v>
      </c>
      <c r="AO1919">
        <f t="shared" si="1281"/>
        <v>0</v>
      </c>
      <c r="AP1919">
        <f t="shared" si="1282"/>
        <v>0</v>
      </c>
      <c r="AQ1919">
        <f t="shared" si="1283"/>
        <v>0</v>
      </c>
      <c r="AR1919">
        <f t="shared" si="1284"/>
        <v>0</v>
      </c>
      <c r="AS1919">
        <f t="shared" si="1285"/>
        <v>0</v>
      </c>
      <c r="AT1919">
        <f t="shared" si="1286"/>
        <v>0</v>
      </c>
      <c r="AU1919">
        <f t="shared" si="1287"/>
        <v>0</v>
      </c>
      <c r="AV1919">
        <f t="shared" si="1288"/>
        <v>0</v>
      </c>
      <c r="AW1919">
        <f t="shared" si="1289"/>
        <v>0</v>
      </c>
      <c r="AX1919">
        <f t="shared" si="1290"/>
        <v>0</v>
      </c>
      <c r="AY1919">
        <f t="shared" si="1291"/>
        <v>0</v>
      </c>
      <c r="AZ1919">
        <f t="shared" si="1292"/>
        <v>0</v>
      </c>
      <c r="BA1919">
        <f t="shared" si="1293"/>
        <v>0</v>
      </c>
      <c r="BB1919">
        <f t="shared" si="1294"/>
        <v>0</v>
      </c>
      <c r="BC1919">
        <f t="shared" si="1295"/>
        <v>0</v>
      </c>
      <c r="BD1919">
        <f t="shared" si="1296"/>
        <v>0</v>
      </c>
      <c r="BE1919">
        <f t="shared" si="1297"/>
        <v>0</v>
      </c>
      <c r="BF1919">
        <f t="shared" si="1298"/>
        <v>0</v>
      </c>
      <c r="BG1919" s="500">
        <f t="shared" si="1299"/>
        <v>0</v>
      </c>
      <c r="BH1919" s="501">
        <f t="shared" si="1300"/>
        <v>0</v>
      </c>
      <c r="BI1919" s="502">
        <f t="shared" si="1301"/>
        <v>0</v>
      </c>
      <c r="BJ1919" s="503">
        <f t="shared" si="1302"/>
        <v>0</v>
      </c>
      <c r="BK1919" s="500">
        <f t="shared" si="1303"/>
        <v>0</v>
      </c>
      <c r="BL1919" s="501">
        <f t="shared" si="1304"/>
        <v>0</v>
      </c>
      <c r="BM1919" s="502">
        <f t="shared" si="1305"/>
        <v>0</v>
      </c>
      <c r="BN1919" s="503">
        <f t="shared" si="1306"/>
        <v>0</v>
      </c>
      <c r="BO1919" s="500">
        <f t="shared" si="1307"/>
        <v>0</v>
      </c>
      <c r="BP1919" s="501">
        <f t="shared" si="1308"/>
        <v>0</v>
      </c>
      <c r="BQ1919" s="502">
        <f t="shared" si="1309"/>
        <v>0</v>
      </c>
      <c r="BR1919" s="503">
        <f t="shared" si="1310"/>
        <v>0</v>
      </c>
      <c r="BS1919" s="293">
        <f t="shared" si="1311"/>
        <v>0</v>
      </c>
      <c r="BT1919" s="504" t="str">
        <f>IF(BS1919=0,"",
IF(SUM($BS$1895:BS1919)=1,BU1919,
IF($BS$2016&gt;SUM($BS$1895:BS1919),_xlfn.CONCAT(", ",BU1919),
IF($BS$2016=SUM($BS$1895:BS1919),_xlfn.CONCAT(" y ",BU1919)))))</f>
        <v/>
      </c>
      <c r="BU1919" s="505" t="s">
        <v>5143</v>
      </c>
      <c r="BV1919" s="534">
        <f t="shared" si="1313"/>
        <v>0</v>
      </c>
      <c r="BW1919" s="290">
        <f t="shared" si="1314"/>
        <v>0</v>
      </c>
      <c r="BX1919" s="293">
        <f t="shared" si="1312"/>
        <v>0</v>
      </c>
      <c r="BY1919" s="294" t="str">
        <f>IF(BX1919=0,"",
IF(SUM($BX$1895:BX1919)=1,BZ1919,
IF($BX$2016&gt;SUM($BX$1895:BX1919),_xlfn.CONCAT(", ",BZ1919),
IF($BX$2016=SUM($BX$1895:BX1919),_xlfn.CONCAT(" y ",BZ1919)))))</f>
        <v/>
      </c>
      <c r="BZ1919" s="89" t="s">
        <v>5143</v>
      </c>
    </row>
    <row r="1920" spans="1:78" ht="15" customHeight="1">
      <c r="A1920" s="64"/>
      <c r="B1920" s="11"/>
      <c r="C1920" s="58" t="s">
        <v>5076</v>
      </c>
      <c r="D1920" s="1020" t="str">
        <f>IF(CNGE_2025_M1_Secc5_Sub1!$D55="","",CNGE_2025_M1_Secc5_Sub1!$D55)</f>
        <v/>
      </c>
      <c r="E1920" s="889"/>
      <c r="F1920" s="889"/>
      <c r="G1920" s="889"/>
      <c r="H1920" s="889"/>
      <c r="I1920" s="889"/>
      <c r="J1920" s="889"/>
      <c r="K1920" s="889"/>
      <c r="L1920" s="890"/>
      <c r="M1920" s="813"/>
      <c r="N1920" s="813"/>
      <c r="O1920" s="813"/>
      <c r="P1920" s="813"/>
      <c r="Q1920" s="813"/>
      <c r="R1920" s="813"/>
      <c r="S1920" s="813"/>
      <c r="T1920" s="813"/>
      <c r="U1920" s="813"/>
      <c r="V1920" s="813"/>
      <c r="W1920" s="813"/>
      <c r="X1920" s="813"/>
      <c r="Y1920" s="813"/>
      <c r="Z1920" s="813"/>
      <c r="AA1920" s="813"/>
      <c r="AB1920" s="813"/>
      <c r="AC1920" s="813"/>
      <c r="AD1920" s="813"/>
      <c r="AI1920">
        <f t="shared" si="1275"/>
        <v>0</v>
      </c>
      <c r="AJ1920">
        <f t="shared" si="1276"/>
        <v>0</v>
      </c>
      <c r="AK1920">
        <f t="shared" si="1277"/>
        <v>0</v>
      </c>
      <c r="AL1920">
        <f t="shared" si="1278"/>
        <v>0</v>
      </c>
      <c r="AM1920">
        <f t="shared" si="1279"/>
        <v>0</v>
      </c>
      <c r="AN1920">
        <f t="shared" si="1280"/>
        <v>0</v>
      </c>
      <c r="AO1920">
        <f t="shared" si="1281"/>
        <v>0</v>
      </c>
      <c r="AP1920">
        <f t="shared" si="1282"/>
        <v>0</v>
      </c>
      <c r="AQ1920">
        <f t="shared" si="1283"/>
        <v>0</v>
      </c>
      <c r="AR1920">
        <f t="shared" si="1284"/>
        <v>0</v>
      </c>
      <c r="AS1920">
        <f t="shared" si="1285"/>
        <v>0</v>
      </c>
      <c r="AT1920">
        <f t="shared" si="1286"/>
        <v>0</v>
      </c>
      <c r="AU1920">
        <f t="shared" si="1287"/>
        <v>0</v>
      </c>
      <c r="AV1920">
        <f t="shared" si="1288"/>
        <v>0</v>
      </c>
      <c r="AW1920">
        <f t="shared" si="1289"/>
        <v>0</v>
      </c>
      <c r="AX1920">
        <f t="shared" si="1290"/>
        <v>0</v>
      </c>
      <c r="AY1920">
        <f t="shared" si="1291"/>
        <v>0</v>
      </c>
      <c r="AZ1920">
        <f t="shared" si="1292"/>
        <v>0</v>
      </c>
      <c r="BA1920">
        <f t="shared" si="1293"/>
        <v>0</v>
      </c>
      <c r="BB1920">
        <f t="shared" si="1294"/>
        <v>0</v>
      </c>
      <c r="BC1920">
        <f t="shared" si="1295"/>
        <v>0</v>
      </c>
      <c r="BD1920">
        <f t="shared" si="1296"/>
        <v>0</v>
      </c>
      <c r="BE1920">
        <f t="shared" si="1297"/>
        <v>0</v>
      </c>
      <c r="BF1920">
        <f t="shared" si="1298"/>
        <v>0</v>
      </c>
      <c r="BG1920" s="500">
        <f t="shared" si="1299"/>
        <v>0</v>
      </c>
      <c r="BH1920" s="501">
        <f t="shared" si="1300"/>
        <v>0</v>
      </c>
      <c r="BI1920" s="502">
        <f t="shared" si="1301"/>
        <v>0</v>
      </c>
      <c r="BJ1920" s="503">
        <f t="shared" si="1302"/>
        <v>0</v>
      </c>
      <c r="BK1920" s="500">
        <f t="shared" si="1303"/>
        <v>0</v>
      </c>
      <c r="BL1920" s="501">
        <f t="shared" si="1304"/>
        <v>0</v>
      </c>
      <c r="BM1920" s="502">
        <f t="shared" si="1305"/>
        <v>0</v>
      </c>
      <c r="BN1920" s="503">
        <f t="shared" si="1306"/>
        <v>0</v>
      </c>
      <c r="BO1920" s="500">
        <f t="shared" si="1307"/>
        <v>0</v>
      </c>
      <c r="BP1920" s="501">
        <f t="shared" si="1308"/>
        <v>0</v>
      </c>
      <c r="BQ1920" s="502">
        <f t="shared" si="1309"/>
        <v>0</v>
      </c>
      <c r="BR1920" s="503">
        <f t="shared" si="1310"/>
        <v>0</v>
      </c>
      <c r="BS1920" s="293">
        <f t="shared" si="1311"/>
        <v>0</v>
      </c>
      <c r="BT1920" s="504" t="str">
        <f>IF(BS1920=0,"",
IF(SUM($BS$1895:BS1920)=1,BU1920,
IF($BS$2016&gt;SUM($BS$1895:BS1920),_xlfn.CONCAT(", ",BU1920),
IF($BS$2016=SUM($BS$1895:BS1920),_xlfn.CONCAT(" y ",BU1920)))))</f>
        <v/>
      </c>
      <c r="BU1920" s="505" t="s">
        <v>5144</v>
      </c>
      <c r="BV1920" s="534">
        <f t="shared" si="1313"/>
        <v>0</v>
      </c>
      <c r="BW1920" s="290">
        <f t="shared" si="1314"/>
        <v>0</v>
      </c>
      <c r="BX1920" s="293">
        <f t="shared" si="1312"/>
        <v>0</v>
      </c>
      <c r="BY1920" s="294" t="str">
        <f>IF(BX1920=0,"",
IF(SUM($BX$1895:BX1920)=1,BZ1920,
IF($BX$2016&gt;SUM($BX$1895:BX1920),_xlfn.CONCAT(", ",BZ1920),
IF($BX$2016=SUM($BX$1895:BX1920),_xlfn.CONCAT(" y ",BZ1920)))))</f>
        <v/>
      </c>
      <c r="BZ1920" s="89" t="s">
        <v>5144</v>
      </c>
    </row>
    <row r="1921" spans="1:78" ht="15" customHeight="1">
      <c r="A1921" s="64"/>
      <c r="B1921" s="11"/>
      <c r="C1921" s="58" t="s">
        <v>5077</v>
      </c>
      <c r="D1921" s="1020" t="str">
        <f>IF(CNGE_2025_M1_Secc5_Sub1!$D56="","",CNGE_2025_M1_Secc5_Sub1!$D56)</f>
        <v/>
      </c>
      <c r="E1921" s="889"/>
      <c r="F1921" s="889"/>
      <c r="G1921" s="889"/>
      <c r="H1921" s="889"/>
      <c r="I1921" s="889"/>
      <c r="J1921" s="889"/>
      <c r="K1921" s="889"/>
      <c r="L1921" s="890"/>
      <c r="M1921" s="813"/>
      <c r="N1921" s="813"/>
      <c r="O1921" s="813"/>
      <c r="P1921" s="813"/>
      <c r="Q1921" s="813"/>
      <c r="R1921" s="813"/>
      <c r="S1921" s="813"/>
      <c r="T1921" s="813"/>
      <c r="U1921" s="813"/>
      <c r="V1921" s="813"/>
      <c r="W1921" s="813"/>
      <c r="X1921" s="813"/>
      <c r="Y1921" s="813"/>
      <c r="Z1921" s="813"/>
      <c r="AA1921" s="813"/>
      <c r="AB1921" s="813"/>
      <c r="AC1921" s="813"/>
      <c r="AD1921" s="813"/>
      <c r="AI1921">
        <f t="shared" si="1275"/>
        <v>0</v>
      </c>
      <c r="AJ1921">
        <f t="shared" si="1276"/>
        <v>0</v>
      </c>
      <c r="AK1921">
        <f t="shared" si="1277"/>
        <v>0</v>
      </c>
      <c r="AL1921">
        <f t="shared" si="1278"/>
        <v>0</v>
      </c>
      <c r="AM1921">
        <f t="shared" si="1279"/>
        <v>0</v>
      </c>
      <c r="AN1921">
        <f t="shared" si="1280"/>
        <v>0</v>
      </c>
      <c r="AO1921">
        <f t="shared" si="1281"/>
        <v>0</v>
      </c>
      <c r="AP1921">
        <f t="shared" si="1282"/>
        <v>0</v>
      </c>
      <c r="AQ1921">
        <f t="shared" si="1283"/>
        <v>0</v>
      </c>
      <c r="AR1921">
        <f t="shared" si="1284"/>
        <v>0</v>
      </c>
      <c r="AS1921">
        <f t="shared" si="1285"/>
        <v>0</v>
      </c>
      <c r="AT1921">
        <f t="shared" si="1286"/>
        <v>0</v>
      </c>
      <c r="AU1921">
        <f t="shared" si="1287"/>
        <v>0</v>
      </c>
      <c r="AV1921">
        <f t="shared" si="1288"/>
        <v>0</v>
      </c>
      <c r="AW1921">
        <f t="shared" si="1289"/>
        <v>0</v>
      </c>
      <c r="AX1921">
        <f t="shared" si="1290"/>
        <v>0</v>
      </c>
      <c r="AY1921">
        <f t="shared" si="1291"/>
        <v>0</v>
      </c>
      <c r="AZ1921">
        <f t="shared" si="1292"/>
        <v>0</v>
      </c>
      <c r="BA1921">
        <f t="shared" si="1293"/>
        <v>0</v>
      </c>
      <c r="BB1921">
        <f t="shared" si="1294"/>
        <v>0</v>
      </c>
      <c r="BC1921">
        <f t="shared" si="1295"/>
        <v>0</v>
      </c>
      <c r="BD1921">
        <f t="shared" si="1296"/>
        <v>0</v>
      </c>
      <c r="BE1921">
        <f t="shared" si="1297"/>
        <v>0</v>
      </c>
      <c r="BF1921">
        <f t="shared" si="1298"/>
        <v>0</v>
      </c>
      <c r="BG1921" s="500">
        <f t="shared" si="1299"/>
        <v>0</v>
      </c>
      <c r="BH1921" s="501">
        <f t="shared" si="1300"/>
        <v>0</v>
      </c>
      <c r="BI1921" s="502">
        <f t="shared" si="1301"/>
        <v>0</v>
      </c>
      <c r="BJ1921" s="503">
        <f t="shared" si="1302"/>
        <v>0</v>
      </c>
      <c r="BK1921" s="500">
        <f t="shared" si="1303"/>
        <v>0</v>
      </c>
      <c r="BL1921" s="501">
        <f t="shared" si="1304"/>
        <v>0</v>
      </c>
      <c r="BM1921" s="502">
        <f t="shared" si="1305"/>
        <v>0</v>
      </c>
      <c r="BN1921" s="503">
        <f t="shared" si="1306"/>
        <v>0</v>
      </c>
      <c r="BO1921" s="500">
        <f t="shared" si="1307"/>
        <v>0</v>
      </c>
      <c r="BP1921" s="501">
        <f t="shared" si="1308"/>
        <v>0</v>
      </c>
      <c r="BQ1921" s="502">
        <f t="shared" si="1309"/>
        <v>0</v>
      </c>
      <c r="BR1921" s="503">
        <f t="shared" si="1310"/>
        <v>0</v>
      </c>
      <c r="BS1921" s="293">
        <f t="shared" si="1311"/>
        <v>0</v>
      </c>
      <c r="BT1921" s="504" t="str">
        <f>IF(BS1921=0,"",
IF(SUM($BS$1895:BS1921)=1,BU1921,
IF($BS$2016&gt;SUM($BS$1895:BS1921),_xlfn.CONCAT(", ",BU1921),
IF($BS$2016=SUM($BS$1895:BS1921),_xlfn.CONCAT(" y ",BU1921)))))</f>
        <v/>
      </c>
      <c r="BU1921" s="505" t="s">
        <v>5145</v>
      </c>
      <c r="BV1921" s="534">
        <f t="shared" si="1313"/>
        <v>0</v>
      </c>
      <c r="BW1921" s="290">
        <f t="shared" si="1314"/>
        <v>0</v>
      </c>
      <c r="BX1921" s="293">
        <f t="shared" si="1312"/>
        <v>0</v>
      </c>
      <c r="BY1921" s="294" t="str">
        <f>IF(BX1921=0,"",
IF(SUM($BX$1895:BX1921)=1,BZ1921,
IF($BX$2016&gt;SUM($BX$1895:BX1921),_xlfn.CONCAT(", ",BZ1921),
IF($BX$2016=SUM($BX$1895:BX1921),_xlfn.CONCAT(" y ",BZ1921)))))</f>
        <v/>
      </c>
      <c r="BZ1921" s="89" t="s">
        <v>5145</v>
      </c>
    </row>
    <row r="1922" spans="1:78" ht="15" customHeight="1">
      <c r="A1922" s="64"/>
      <c r="B1922" s="11"/>
      <c r="C1922" s="58" t="s">
        <v>5078</v>
      </c>
      <c r="D1922" s="1020" t="str">
        <f>IF(CNGE_2025_M1_Secc5_Sub1!$D57="","",CNGE_2025_M1_Secc5_Sub1!$D57)</f>
        <v/>
      </c>
      <c r="E1922" s="889"/>
      <c r="F1922" s="889"/>
      <c r="G1922" s="889"/>
      <c r="H1922" s="889"/>
      <c r="I1922" s="889"/>
      <c r="J1922" s="889"/>
      <c r="K1922" s="889"/>
      <c r="L1922" s="890"/>
      <c r="M1922" s="813"/>
      <c r="N1922" s="813"/>
      <c r="O1922" s="813"/>
      <c r="P1922" s="813"/>
      <c r="Q1922" s="813"/>
      <c r="R1922" s="813"/>
      <c r="S1922" s="813"/>
      <c r="T1922" s="813"/>
      <c r="U1922" s="813"/>
      <c r="V1922" s="813"/>
      <c r="W1922" s="813"/>
      <c r="X1922" s="813"/>
      <c r="Y1922" s="813"/>
      <c r="Z1922" s="813"/>
      <c r="AA1922" s="813"/>
      <c r="AB1922" s="813"/>
      <c r="AC1922" s="813"/>
      <c r="AD1922" s="813"/>
      <c r="AI1922">
        <f t="shared" si="1275"/>
        <v>0</v>
      </c>
      <c r="AJ1922">
        <f t="shared" si="1276"/>
        <v>0</v>
      </c>
      <c r="AK1922">
        <f t="shared" si="1277"/>
        <v>0</v>
      </c>
      <c r="AL1922">
        <f t="shared" si="1278"/>
        <v>0</v>
      </c>
      <c r="AM1922">
        <f t="shared" si="1279"/>
        <v>0</v>
      </c>
      <c r="AN1922">
        <f t="shared" si="1280"/>
        <v>0</v>
      </c>
      <c r="AO1922">
        <f t="shared" si="1281"/>
        <v>0</v>
      </c>
      <c r="AP1922">
        <f t="shared" si="1282"/>
        <v>0</v>
      </c>
      <c r="AQ1922">
        <f t="shared" si="1283"/>
        <v>0</v>
      </c>
      <c r="AR1922">
        <f t="shared" si="1284"/>
        <v>0</v>
      </c>
      <c r="AS1922">
        <f t="shared" si="1285"/>
        <v>0</v>
      </c>
      <c r="AT1922">
        <f t="shared" si="1286"/>
        <v>0</v>
      </c>
      <c r="AU1922">
        <f t="shared" si="1287"/>
        <v>0</v>
      </c>
      <c r="AV1922">
        <f t="shared" si="1288"/>
        <v>0</v>
      </c>
      <c r="AW1922">
        <f t="shared" si="1289"/>
        <v>0</v>
      </c>
      <c r="AX1922">
        <f t="shared" si="1290"/>
        <v>0</v>
      </c>
      <c r="AY1922">
        <f t="shared" si="1291"/>
        <v>0</v>
      </c>
      <c r="AZ1922">
        <f t="shared" si="1292"/>
        <v>0</v>
      </c>
      <c r="BA1922">
        <f t="shared" si="1293"/>
        <v>0</v>
      </c>
      <c r="BB1922">
        <f t="shared" si="1294"/>
        <v>0</v>
      </c>
      <c r="BC1922">
        <f t="shared" si="1295"/>
        <v>0</v>
      </c>
      <c r="BD1922">
        <f t="shared" si="1296"/>
        <v>0</v>
      </c>
      <c r="BE1922">
        <f t="shared" si="1297"/>
        <v>0</v>
      </c>
      <c r="BF1922">
        <f t="shared" si="1298"/>
        <v>0</v>
      </c>
      <c r="BG1922" s="500">
        <f t="shared" si="1299"/>
        <v>0</v>
      </c>
      <c r="BH1922" s="501">
        <f t="shared" si="1300"/>
        <v>0</v>
      </c>
      <c r="BI1922" s="502">
        <f t="shared" si="1301"/>
        <v>0</v>
      </c>
      <c r="BJ1922" s="503">
        <f t="shared" si="1302"/>
        <v>0</v>
      </c>
      <c r="BK1922" s="500">
        <f t="shared" si="1303"/>
        <v>0</v>
      </c>
      <c r="BL1922" s="501">
        <f t="shared" si="1304"/>
        <v>0</v>
      </c>
      <c r="BM1922" s="502">
        <f t="shared" si="1305"/>
        <v>0</v>
      </c>
      <c r="BN1922" s="503">
        <f t="shared" si="1306"/>
        <v>0</v>
      </c>
      <c r="BO1922" s="500">
        <f t="shared" si="1307"/>
        <v>0</v>
      </c>
      <c r="BP1922" s="501">
        <f t="shared" si="1308"/>
        <v>0</v>
      </c>
      <c r="BQ1922" s="502">
        <f t="shared" si="1309"/>
        <v>0</v>
      </c>
      <c r="BR1922" s="503">
        <f t="shared" si="1310"/>
        <v>0</v>
      </c>
      <c r="BS1922" s="293">
        <f t="shared" si="1311"/>
        <v>0</v>
      </c>
      <c r="BT1922" s="504" t="str">
        <f>IF(BS1922=0,"",
IF(SUM($BS$1895:BS1922)=1,BU1922,
IF($BS$2016&gt;SUM($BS$1895:BS1922),_xlfn.CONCAT(", ",BU1922),
IF($BS$2016=SUM($BS$1895:BS1922),_xlfn.CONCAT(" y ",BU1922)))))</f>
        <v/>
      </c>
      <c r="BU1922" s="505" t="s">
        <v>5146</v>
      </c>
      <c r="BV1922" s="534">
        <f t="shared" si="1313"/>
        <v>0</v>
      </c>
      <c r="BW1922" s="290">
        <f t="shared" si="1314"/>
        <v>0</v>
      </c>
      <c r="BX1922" s="293">
        <f t="shared" si="1312"/>
        <v>0</v>
      </c>
      <c r="BY1922" s="294" t="str">
        <f>IF(BX1922=0,"",
IF(SUM($BX$1895:BX1922)=1,BZ1922,
IF($BX$2016&gt;SUM($BX$1895:BX1922),_xlfn.CONCAT(", ",BZ1922),
IF($BX$2016=SUM($BX$1895:BX1922),_xlfn.CONCAT(" y ",BZ1922)))))</f>
        <v/>
      </c>
      <c r="BZ1922" s="89" t="s">
        <v>5146</v>
      </c>
    </row>
    <row r="1923" spans="1:78" ht="15" customHeight="1">
      <c r="A1923" s="64"/>
      <c r="B1923" s="11"/>
      <c r="C1923" s="58" t="s">
        <v>5079</v>
      </c>
      <c r="D1923" s="1020" t="str">
        <f>IF(CNGE_2025_M1_Secc5_Sub1!$D58="","",CNGE_2025_M1_Secc5_Sub1!$D58)</f>
        <v/>
      </c>
      <c r="E1923" s="889"/>
      <c r="F1923" s="889"/>
      <c r="G1923" s="889"/>
      <c r="H1923" s="889"/>
      <c r="I1923" s="889"/>
      <c r="J1923" s="889"/>
      <c r="K1923" s="889"/>
      <c r="L1923" s="890"/>
      <c r="M1923" s="813"/>
      <c r="N1923" s="813"/>
      <c r="O1923" s="813"/>
      <c r="P1923" s="813"/>
      <c r="Q1923" s="813"/>
      <c r="R1923" s="813"/>
      <c r="S1923" s="813"/>
      <c r="T1923" s="813"/>
      <c r="U1923" s="813"/>
      <c r="V1923" s="813"/>
      <c r="W1923" s="813"/>
      <c r="X1923" s="813"/>
      <c r="Y1923" s="813"/>
      <c r="Z1923" s="813"/>
      <c r="AA1923" s="813"/>
      <c r="AB1923" s="813"/>
      <c r="AC1923" s="813"/>
      <c r="AD1923" s="813"/>
      <c r="AI1923">
        <f t="shared" si="1275"/>
        <v>0</v>
      </c>
      <c r="AJ1923">
        <f t="shared" si="1276"/>
        <v>0</v>
      </c>
      <c r="AK1923">
        <f t="shared" si="1277"/>
        <v>0</v>
      </c>
      <c r="AL1923">
        <f t="shared" si="1278"/>
        <v>0</v>
      </c>
      <c r="AM1923">
        <f t="shared" si="1279"/>
        <v>0</v>
      </c>
      <c r="AN1923">
        <f t="shared" si="1280"/>
        <v>0</v>
      </c>
      <c r="AO1923">
        <f t="shared" si="1281"/>
        <v>0</v>
      </c>
      <c r="AP1923">
        <f t="shared" si="1282"/>
        <v>0</v>
      </c>
      <c r="AQ1923">
        <f t="shared" si="1283"/>
        <v>0</v>
      </c>
      <c r="AR1923">
        <f t="shared" si="1284"/>
        <v>0</v>
      </c>
      <c r="AS1923">
        <f t="shared" si="1285"/>
        <v>0</v>
      </c>
      <c r="AT1923">
        <f t="shared" si="1286"/>
        <v>0</v>
      </c>
      <c r="AU1923">
        <f t="shared" si="1287"/>
        <v>0</v>
      </c>
      <c r="AV1923">
        <f t="shared" si="1288"/>
        <v>0</v>
      </c>
      <c r="AW1923">
        <f t="shared" si="1289"/>
        <v>0</v>
      </c>
      <c r="AX1923">
        <f t="shared" si="1290"/>
        <v>0</v>
      </c>
      <c r="AY1923">
        <f t="shared" si="1291"/>
        <v>0</v>
      </c>
      <c r="AZ1923">
        <f t="shared" si="1292"/>
        <v>0</v>
      </c>
      <c r="BA1923">
        <f t="shared" si="1293"/>
        <v>0</v>
      </c>
      <c r="BB1923">
        <f t="shared" si="1294"/>
        <v>0</v>
      </c>
      <c r="BC1923">
        <f t="shared" si="1295"/>
        <v>0</v>
      </c>
      <c r="BD1923">
        <f t="shared" si="1296"/>
        <v>0</v>
      </c>
      <c r="BE1923">
        <f t="shared" si="1297"/>
        <v>0</v>
      </c>
      <c r="BF1923">
        <f t="shared" si="1298"/>
        <v>0</v>
      </c>
      <c r="BG1923" s="500">
        <f t="shared" si="1299"/>
        <v>0</v>
      </c>
      <c r="BH1923" s="501">
        <f t="shared" si="1300"/>
        <v>0</v>
      </c>
      <c r="BI1923" s="502">
        <f t="shared" si="1301"/>
        <v>0</v>
      </c>
      <c r="BJ1923" s="503">
        <f t="shared" si="1302"/>
        <v>0</v>
      </c>
      <c r="BK1923" s="500">
        <f t="shared" si="1303"/>
        <v>0</v>
      </c>
      <c r="BL1923" s="501">
        <f t="shared" si="1304"/>
        <v>0</v>
      </c>
      <c r="BM1923" s="502">
        <f t="shared" si="1305"/>
        <v>0</v>
      </c>
      <c r="BN1923" s="503">
        <f t="shared" si="1306"/>
        <v>0</v>
      </c>
      <c r="BO1923" s="500">
        <f t="shared" si="1307"/>
        <v>0</v>
      </c>
      <c r="BP1923" s="501">
        <f t="shared" si="1308"/>
        <v>0</v>
      </c>
      <c r="BQ1923" s="502">
        <f t="shared" si="1309"/>
        <v>0</v>
      </c>
      <c r="BR1923" s="503">
        <f t="shared" si="1310"/>
        <v>0</v>
      </c>
      <c r="BS1923" s="293">
        <f t="shared" si="1311"/>
        <v>0</v>
      </c>
      <c r="BT1923" s="504" t="str">
        <f>IF(BS1923=0,"",
IF(SUM($BS$1895:BS1923)=1,BU1923,
IF($BS$2016&gt;SUM($BS$1895:BS1923),_xlfn.CONCAT(", ",BU1923),
IF($BS$2016=SUM($BS$1895:BS1923),_xlfn.CONCAT(" y ",BU1923)))))</f>
        <v/>
      </c>
      <c r="BU1923" s="505" t="s">
        <v>5147</v>
      </c>
      <c r="BV1923" s="534">
        <f t="shared" si="1313"/>
        <v>0</v>
      </c>
      <c r="BW1923" s="290">
        <f t="shared" si="1314"/>
        <v>0</v>
      </c>
      <c r="BX1923" s="293">
        <f t="shared" si="1312"/>
        <v>0</v>
      </c>
      <c r="BY1923" s="294" t="str">
        <f>IF(BX1923=0,"",
IF(SUM($BX$1895:BX1923)=1,BZ1923,
IF($BX$2016&gt;SUM($BX$1895:BX1923),_xlfn.CONCAT(", ",BZ1923),
IF($BX$2016=SUM($BX$1895:BX1923),_xlfn.CONCAT(" y ",BZ1923)))))</f>
        <v/>
      </c>
      <c r="BZ1923" s="89" t="s">
        <v>5147</v>
      </c>
    </row>
    <row r="1924" spans="1:78" ht="15" customHeight="1">
      <c r="A1924" s="64"/>
      <c r="B1924" s="11"/>
      <c r="C1924" s="58" t="s">
        <v>5080</v>
      </c>
      <c r="D1924" s="1020" t="str">
        <f>IF(CNGE_2025_M1_Secc5_Sub1!$D59="","",CNGE_2025_M1_Secc5_Sub1!$D59)</f>
        <v/>
      </c>
      <c r="E1924" s="889"/>
      <c r="F1924" s="889"/>
      <c r="G1924" s="889"/>
      <c r="H1924" s="889"/>
      <c r="I1924" s="889"/>
      <c r="J1924" s="889"/>
      <c r="K1924" s="889"/>
      <c r="L1924" s="890"/>
      <c r="M1924" s="813"/>
      <c r="N1924" s="813"/>
      <c r="O1924" s="813"/>
      <c r="P1924" s="813"/>
      <c r="Q1924" s="813"/>
      <c r="R1924" s="813"/>
      <c r="S1924" s="813"/>
      <c r="T1924" s="813"/>
      <c r="U1924" s="813"/>
      <c r="V1924" s="813"/>
      <c r="W1924" s="813"/>
      <c r="X1924" s="813"/>
      <c r="Y1924" s="813"/>
      <c r="Z1924" s="813"/>
      <c r="AA1924" s="813"/>
      <c r="AB1924" s="813"/>
      <c r="AC1924" s="813"/>
      <c r="AD1924" s="813"/>
      <c r="AI1924">
        <f t="shared" si="1275"/>
        <v>0</v>
      </c>
      <c r="AJ1924">
        <f t="shared" si="1276"/>
        <v>0</v>
      </c>
      <c r="AK1924">
        <f t="shared" si="1277"/>
        <v>0</v>
      </c>
      <c r="AL1924">
        <f t="shared" si="1278"/>
        <v>0</v>
      </c>
      <c r="AM1924">
        <f t="shared" si="1279"/>
        <v>0</v>
      </c>
      <c r="AN1924">
        <f t="shared" si="1280"/>
        <v>0</v>
      </c>
      <c r="AO1924">
        <f t="shared" si="1281"/>
        <v>0</v>
      </c>
      <c r="AP1924">
        <f t="shared" si="1282"/>
        <v>0</v>
      </c>
      <c r="AQ1924">
        <f t="shared" si="1283"/>
        <v>0</v>
      </c>
      <c r="AR1924">
        <f t="shared" si="1284"/>
        <v>0</v>
      </c>
      <c r="AS1924">
        <f t="shared" si="1285"/>
        <v>0</v>
      </c>
      <c r="AT1924">
        <f t="shared" si="1286"/>
        <v>0</v>
      </c>
      <c r="AU1924">
        <f t="shared" si="1287"/>
        <v>0</v>
      </c>
      <c r="AV1924">
        <f t="shared" si="1288"/>
        <v>0</v>
      </c>
      <c r="AW1924">
        <f t="shared" si="1289"/>
        <v>0</v>
      </c>
      <c r="AX1924">
        <f t="shared" si="1290"/>
        <v>0</v>
      </c>
      <c r="AY1924">
        <f t="shared" si="1291"/>
        <v>0</v>
      </c>
      <c r="AZ1924">
        <f t="shared" si="1292"/>
        <v>0</v>
      </c>
      <c r="BA1924">
        <f t="shared" si="1293"/>
        <v>0</v>
      </c>
      <c r="BB1924">
        <f t="shared" si="1294"/>
        <v>0</v>
      </c>
      <c r="BC1924">
        <f t="shared" si="1295"/>
        <v>0</v>
      </c>
      <c r="BD1924">
        <f t="shared" si="1296"/>
        <v>0</v>
      </c>
      <c r="BE1924">
        <f t="shared" si="1297"/>
        <v>0</v>
      </c>
      <c r="BF1924">
        <f t="shared" si="1298"/>
        <v>0</v>
      </c>
      <c r="BG1924" s="500">
        <f t="shared" si="1299"/>
        <v>0</v>
      </c>
      <c r="BH1924" s="501">
        <f t="shared" si="1300"/>
        <v>0</v>
      </c>
      <c r="BI1924" s="502">
        <f t="shared" si="1301"/>
        <v>0</v>
      </c>
      <c r="BJ1924" s="503">
        <f t="shared" si="1302"/>
        <v>0</v>
      </c>
      <c r="BK1924" s="500">
        <f t="shared" si="1303"/>
        <v>0</v>
      </c>
      <c r="BL1924" s="501">
        <f t="shared" si="1304"/>
        <v>0</v>
      </c>
      <c r="BM1924" s="502">
        <f t="shared" si="1305"/>
        <v>0</v>
      </c>
      <c r="BN1924" s="503">
        <f t="shared" si="1306"/>
        <v>0</v>
      </c>
      <c r="BO1924" s="500">
        <f t="shared" si="1307"/>
        <v>0</v>
      </c>
      <c r="BP1924" s="501">
        <f t="shared" si="1308"/>
        <v>0</v>
      </c>
      <c r="BQ1924" s="502">
        <f t="shared" si="1309"/>
        <v>0</v>
      </c>
      <c r="BR1924" s="503">
        <f t="shared" si="1310"/>
        <v>0</v>
      </c>
      <c r="BS1924" s="293">
        <f t="shared" si="1311"/>
        <v>0</v>
      </c>
      <c r="BT1924" s="504" t="str">
        <f>IF(BS1924=0,"",
IF(SUM($BS$1895:BS1924)=1,BU1924,
IF($BS$2016&gt;SUM($BS$1895:BS1924),_xlfn.CONCAT(", ",BU1924),
IF($BS$2016=SUM($BS$1895:BS1924),_xlfn.CONCAT(" y ",BU1924)))))</f>
        <v/>
      </c>
      <c r="BU1924" s="505" t="s">
        <v>5148</v>
      </c>
      <c r="BV1924" s="534">
        <f t="shared" si="1313"/>
        <v>0</v>
      </c>
      <c r="BW1924" s="290">
        <f t="shared" si="1314"/>
        <v>0</v>
      </c>
      <c r="BX1924" s="293">
        <f t="shared" si="1312"/>
        <v>0</v>
      </c>
      <c r="BY1924" s="294" t="str">
        <f>IF(BX1924=0,"",
IF(SUM($BX$1895:BX1924)=1,BZ1924,
IF($BX$2016&gt;SUM($BX$1895:BX1924),_xlfn.CONCAT(", ",BZ1924),
IF($BX$2016=SUM($BX$1895:BX1924),_xlfn.CONCAT(" y ",BZ1924)))))</f>
        <v/>
      </c>
      <c r="BZ1924" s="89" t="s">
        <v>5148</v>
      </c>
    </row>
    <row r="1925" spans="1:78" ht="15" customHeight="1">
      <c r="A1925" s="64"/>
      <c r="B1925" s="11"/>
      <c r="C1925" s="58" t="s">
        <v>5081</v>
      </c>
      <c r="D1925" s="1020" t="str">
        <f>IF(CNGE_2025_M1_Secc5_Sub1!$D60="","",CNGE_2025_M1_Secc5_Sub1!$D60)</f>
        <v/>
      </c>
      <c r="E1925" s="889"/>
      <c r="F1925" s="889"/>
      <c r="G1925" s="889"/>
      <c r="H1925" s="889"/>
      <c r="I1925" s="889"/>
      <c r="J1925" s="889"/>
      <c r="K1925" s="889"/>
      <c r="L1925" s="890"/>
      <c r="M1925" s="813"/>
      <c r="N1925" s="813"/>
      <c r="O1925" s="813"/>
      <c r="P1925" s="813"/>
      <c r="Q1925" s="813"/>
      <c r="R1925" s="813"/>
      <c r="S1925" s="813"/>
      <c r="T1925" s="813"/>
      <c r="U1925" s="813"/>
      <c r="V1925" s="813"/>
      <c r="W1925" s="813"/>
      <c r="X1925" s="813"/>
      <c r="Y1925" s="813"/>
      <c r="Z1925" s="813"/>
      <c r="AA1925" s="813"/>
      <c r="AB1925" s="813"/>
      <c r="AC1925" s="813"/>
      <c r="AD1925" s="813"/>
      <c r="AI1925">
        <f t="shared" si="1275"/>
        <v>0</v>
      </c>
      <c r="AJ1925">
        <f t="shared" si="1276"/>
        <v>0</v>
      </c>
      <c r="AK1925">
        <f t="shared" si="1277"/>
        <v>0</v>
      </c>
      <c r="AL1925">
        <f t="shared" si="1278"/>
        <v>0</v>
      </c>
      <c r="AM1925">
        <f t="shared" si="1279"/>
        <v>0</v>
      </c>
      <c r="AN1925">
        <f t="shared" si="1280"/>
        <v>0</v>
      </c>
      <c r="AO1925">
        <f t="shared" si="1281"/>
        <v>0</v>
      </c>
      <c r="AP1925">
        <f t="shared" si="1282"/>
        <v>0</v>
      </c>
      <c r="AQ1925">
        <f t="shared" si="1283"/>
        <v>0</v>
      </c>
      <c r="AR1925">
        <f t="shared" si="1284"/>
        <v>0</v>
      </c>
      <c r="AS1925">
        <f t="shared" si="1285"/>
        <v>0</v>
      </c>
      <c r="AT1925">
        <f t="shared" si="1286"/>
        <v>0</v>
      </c>
      <c r="AU1925">
        <f t="shared" si="1287"/>
        <v>0</v>
      </c>
      <c r="AV1925">
        <f t="shared" si="1288"/>
        <v>0</v>
      </c>
      <c r="AW1925">
        <f t="shared" si="1289"/>
        <v>0</v>
      </c>
      <c r="AX1925">
        <f t="shared" si="1290"/>
        <v>0</v>
      </c>
      <c r="AY1925">
        <f t="shared" si="1291"/>
        <v>0</v>
      </c>
      <c r="AZ1925">
        <f t="shared" si="1292"/>
        <v>0</v>
      </c>
      <c r="BA1925">
        <f t="shared" si="1293"/>
        <v>0</v>
      </c>
      <c r="BB1925">
        <f t="shared" si="1294"/>
        <v>0</v>
      </c>
      <c r="BC1925">
        <f t="shared" si="1295"/>
        <v>0</v>
      </c>
      <c r="BD1925">
        <f t="shared" si="1296"/>
        <v>0</v>
      </c>
      <c r="BE1925">
        <f t="shared" si="1297"/>
        <v>0</v>
      </c>
      <c r="BF1925">
        <f t="shared" si="1298"/>
        <v>0</v>
      </c>
      <c r="BG1925" s="500">
        <f t="shared" si="1299"/>
        <v>0</v>
      </c>
      <c r="BH1925" s="501">
        <f t="shared" si="1300"/>
        <v>0</v>
      </c>
      <c r="BI1925" s="502">
        <f t="shared" si="1301"/>
        <v>0</v>
      </c>
      <c r="BJ1925" s="503">
        <f t="shared" si="1302"/>
        <v>0</v>
      </c>
      <c r="BK1925" s="500">
        <f t="shared" si="1303"/>
        <v>0</v>
      </c>
      <c r="BL1925" s="501">
        <f t="shared" si="1304"/>
        <v>0</v>
      </c>
      <c r="BM1925" s="502">
        <f t="shared" si="1305"/>
        <v>0</v>
      </c>
      <c r="BN1925" s="503">
        <f t="shared" si="1306"/>
        <v>0</v>
      </c>
      <c r="BO1925" s="500">
        <f t="shared" si="1307"/>
        <v>0</v>
      </c>
      <c r="BP1925" s="501">
        <f t="shared" si="1308"/>
        <v>0</v>
      </c>
      <c r="BQ1925" s="502">
        <f t="shared" si="1309"/>
        <v>0</v>
      </c>
      <c r="BR1925" s="503">
        <f t="shared" si="1310"/>
        <v>0</v>
      </c>
      <c r="BS1925" s="293">
        <f t="shared" si="1311"/>
        <v>0</v>
      </c>
      <c r="BT1925" s="504" t="str">
        <f>IF(BS1925=0,"",
IF(SUM($BS$1895:BS1925)=1,BU1925,
IF($BS$2016&gt;SUM($BS$1895:BS1925),_xlfn.CONCAT(", ",BU1925),
IF($BS$2016=SUM($BS$1895:BS1925),_xlfn.CONCAT(" y ",BU1925)))))</f>
        <v/>
      </c>
      <c r="BU1925" s="505" t="s">
        <v>5149</v>
      </c>
      <c r="BV1925" s="534">
        <f t="shared" si="1313"/>
        <v>0</v>
      </c>
      <c r="BW1925" s="290">
        <f t="shared" si="1314"/>
        <v>0</v>
      </c>
      <c r="BX1925" s="293">
        <f t="shared" si="1312"/>
        <v>0</v>
      </c>
      <c r="BY1925" s="294" t="str">
        <f>IF(BX1925=0,"",
IF(SUM($BX$1895:BX1925)=1,BZ1925,
IF($BX$2016&gt;SUM($BX$1895:BX1925),_xlfn.CONCAT(", ",BZ1925),
IF($BX$2016=SUM($BX$1895:BX1925),_xlfn.CONCAT(" y ",BZ1925)))))</f>
        <v/>
      </c>
      <c r="BZ1925" s="89" t="s">
        <v>5149</v>
      </c>
    </row>
    <row r="1926" spans="1:78" ht="15" customHeight="1">
      <c r="A1926" s="64"/>
      <c r="B1926" s="11"/>
      <c r="C1926" s="58" t="s">
        <v>5082</v>
      </c>
      <c r="D1926" s="1020" t="str">
        <f>IF(CNGE_2025_M1_Secc5_Sub1!$D61="","",CNGE_2025_M1_Secc5_Sub1!$D61)</f>
        <v/>
      </c>
      <c r="E1926" s="889"/>
      <c r="F1926" s="889"/>
      <c r="G1926" s="889"/>
      <c r="H1926" s="889"/>
      <c r="I1926" s="889"/>
      <c r="J1926" s="889"/>
      <c r="K1926" s="889"/>
      <c r="L1926" s="890"/>
      <c r="M1926" s="813"/>
      <c r="N1926" s="813"/>
      <c r="O1926" s="813"/>
      <c r="P1926" s="813"/>
      <c r="Q1926" s="813"/>
      <c r="R1926" s="813"/>
      <c r="S1926" s="813"/>
      <c r="T1926" s="813"/>
      <c r="U1926" s="813"/>
      <c r="V1926" s="813"/>
      <c r="W1926" s="813"/>
      <c r="X1926" s="813"/>
      <c r="Y1926" s="813"/>
      <c r="Z1926" s="813"/>
      <c r="AA1926" s="813"/>
      <c r="AB1926" s="813"/>
      <c r="AC1926" s="813"/>
      <c r="AD1926" s="813"/>
      <c r="AI1926">
        <f t="shared" si="1275"/>
        <v>0</v>
      </c>
      <c r="AJ1926">
        <f t="shared" si="1276"/>
        <v>0</v>
      </c>
      <c r="AK1926">
        <f t="shared" si="1277"/>
        <v>0</v>
      </c>
      <c r="AL1926">
        <f t="shared" si="1278"/>
        <v>0</v>
      </c>
      <c r="AM1926">
        <f t="shared" si="1279"/>
        <v>0</v>
      </c>
      <c r="AN1926">
        <f t="shared" si="1280"/>
        <v>0</v>
      </c>
      <c r="AO1926">
        <f t="shared" si="1281"/>
        <v>0</v>
      </c>
      <c r="AP1926">
        <f t="shared" si="1282"/>
        <v>0</v>
      </c>
      <c r="AQ1926">
        <f t="shared" si="1283"/>
        <v>0</v>
      </c>
      <c r="AR1926">
        <f t="shared" si="1284"/>
        <v>0</v>
      </c>
      <c r="AS1926">
        <f t="shared" si="1285"/>
        <v>0</v>
      </c>
      <c r="AT1926">
        <f t="shared" si="1286"/>
        <v>0</v>
      </c>
      <c r="AU1926">
        <f t="shared" si="1287"/>
        <v>0</v>
      </c>
      <c r="AV1926">
        <f t="shared" si="1288"/>
        <v>0</v>
      </c>
      <c r="AW1926">
        <f t="shared" si="1289"/>
        <v>0</v>
      </c>
      <c r="AX1926">
        <f t="shared" si="1290"/>
        <v>0</v>
      </c>
      <c r="AY1926">
        <f t="shared" si="1291"/>
        <v>0</v>
      </c>
      <c r="AZ1926">
        <f t="shared" si="1292"/>
        <v>0</v>
      </c>
      <c r="BA1926">
        <f t="shared" si="1293"/>
        <v>0</v>
      </c>
      <c r="BB1926">
        <f t="shared" si="1294"/>
        <v>0</v>
      </c>
      <c r="BC1926">
        <f t="shared" si="1295"/>
        <v>0</v>
      </c>
      <c r="BD1926">
        <f t="shared" si="1296"/>
        <v>0</v>
      </c>
      <c r="BE1926">
        <f t="shared" si="1297"/>
        <v>0</v>
      </c>
      <c r="BF1926">
        <f t="shared" si="1298"/>
        <v>0</v>
      </c>
      <c r="BG1926" s="500">
        <f t="shared" si="1299"/>
        <v>0</v>
      </c>
      <c r="BH1926" s="501">
        <f t="shared" si="1300"/>
        <v>0</v>
      </c>
      <c r="BI1926" s="502">
        <f t="shared" si="1301"/>
        <v>0</v>
      </c>
      <c r="BJ1926" s="503">
        <f t="shared" si="1302"/>
        <v>0</v>
      </c>
      <c r="BK1926" s="500">
        <f t="shared" si="1303"/>
        <v>0</v>
      </c>
      <c r="BL1926" s="501">
        <f t="shared" si="1304"/>
        <v>0</v>
      </c>
      <c r="BM1926" s="502">
        <f t="shared" si="1305"/>
        <v>0</v>
      </c>
      <c r="BN1926" s="503">
        <f t="shared" si="1306"/>
        <v>0</v>
      </c>
      <c r="BO1926" s="500">
        <f t="shared" si="1307"/>
        <v>0</v>
      </c>
      <c r="BP1926" s="501">
        <f t="shared" si="1308"/>
        <v>0</v>
      </c>
      <c r="BQ1926" s="502">
        <f t="shared" si="1309"/>
        <v>0</v>
      </c>
      <c r="BR1926" s="503">
        <f t="shared" si="1310"/>
        <v>0</v>
      </c>
      <c r="BS1926" s="293">
        <f t="shared" si="1311"/>
        <v>0</v>
      </c>
      <c r="BT1926" s="504" t="str">
        <f>IF(BS1926=0,"",
IF(SUM($BS$1895:BS1926)=1,BU1926,
IF($BS$2016&gt;SUM($BS$1895:BS1926),_xlfn.CONCAT(", ",BU1926),
IF($BS$2016=SUM($BS$1895:BS1926),_xlfn.CONCAT(" y ",BU1926)))))</f>
        <v/>
      </c>
      <c r="BU1926" s="505" t="s">
        <v>5150</v>
      </c>
      <c r="BV1926" s="534">
        <f t="shared" si="1313"/>
        <v>0</v>
      </c>
      <c r="BW1926" s="290">
        <f t="shared" si="1314"/>
        <v>0</v>
      </c>
      <c r="BX1926" s="293">
        <f t="shared" si="1312"/>
        <v>0</v>
      </c>
      <c r="BY1926" s="294" t="str">
        <f>IF(BX1926=0,"",
IF(SUM($BX$1895:BX1926)=1,BZ1926,
IF($BX$2016&gt;SUM($BX$1895:BX1926),_xlfn.CONCAT(", ",BZ1926),
IF($BX$2016=SUM($BX$1895:BX1926),_xlfn.CONCAT(" y ",BZ1926)))))</f>
        <v/>
      </c>
      <c r="BZ1926" s="89" t="s">
        <v>5150</v>
      </c>
    </row>
    <row r="1927" spans="1:78" ht="15" customHeight="1">
      <c r="A1927" s="64"/>
      <c r="B1927" s="11"/>
      <c r="C1927" s="58" t="s">
        <v>5083</v>
      </c>
      <c r="D1927" s="1020" t="str">
        <f>IF(CNGE_2025_M1_Secc5_Sub1!$D62="","",CNGE_2025_M1_Secc5_Sub1!$D62)</f>
        <v/>
      </c>
      <c r="E1927" s="889"/>
      <c r="F1927" s="889"/>
      <c r="G1927" s="889"/>
      <c r="H1927" s="889"/>
      <c r="I1927" s="889"/>
      <c r="J1927" s="889"/>
      <c r="K1927" s="889"/>
      <c r="L1927" s="890"/>
      <c r="M1927" s="813"/>
      <c r="N1927" s="813"/>
      <c r="O1927" s="813"/>
      <c r="P1927" s="813"/>
      <c r="Q1927" s="813"/>
      <c r="R1927" s="813"/>
      <c r="S1927" s="813"/>
      <c r="T1927" s="813"/>
      <c r="U1927" s="813"/>
      <c r="V1927" s="813"/>
      <c r="W1927" s="813"/>
      <c r="X1927" s="813"/>
      <c r="Y1927" s="813"/>
      <c r="Z1927" s="813"/>
      <c r="AA1927" s="813"/>
      <c r="AB1927" s="813"/>
      <c r="AC1927" s="813"/>
      <c r="AD1927" s="813"/>
      <c r="AI1927">
        <f t="shared" si="1275"/>
        <v>0</v>
      </c>
      <c r="AJ1927">
        <f t="shared" si="1276"/>
        <v>0</v>
      </c>
      <c r="AK1927">
        <f t="shared" si="1277"/>
        <v>0</v>
      </c>
      <c r="AL1927">
        <f t="shared" si="1278"/>
        <v>0</v>
      </c>
      <c r="AM1927">
        <f t="shared" si="1279"/>
        <v>0</v>
      </c>
      <c r="AN1927">
        <f t="shared" si="1280"/>
        <v>0</v>
      </c>
      <c r="AO1927">
        <f t="shared" si="1281"/>
        <v>0</v>
      </c>
      <c r="AP1927">
        <f t="shared" si="1282"/>
        <v>0</v>
      </c>
      <c r="AQ1927">
        <f t="shared" si="1283"/>
        <v>0</v>
      </c>
      <c r="AR1927">
        <f t="shared" si="1284"/>
        <v>0</v>
      </c>
      <c r="AS1927">
        <f t="shared" si="1285"/>
        <v>0</v>
      </c>
      <c r="AT1927">
        <f t="shared" si="1286"/>
        <v>0</v>
      </c>
      <c r="AU1927">
        <f t="shared" si="1287"/>
        <v>0</v>
      </c>
      <c r="AV1927">
        <f t="shared" si="1288"/>
        <v>0</v>
      </c>
      <c r="AW1927">
        <f t="shared" si="1289"/>
        <v>0</v>
      </c>
      <c r="AX1927">
        <f t="shared" si="1290"/>
        <v>0</v>
      </c>
      <c r="AY1927">
        <f t="shared" si="1291"/>
        <v>0</v>
      </c>
      <c r="AZ1927">
        <f t="shared" si="1292"/>
        <v>0</v>
      </c>
      <c r="BA1927">
        <f t="shared" si="1293"/>
        <v>0</v>
      </c>
      <c r="BB1927">
        <f t="shared" si="1294"/>
        <v>0</v>
      </c>
      <c r="BC1927">
        <f t="shared" si="1295"/>
        <v>0</v>
      </c>
      <c r="BD1927">
        <f t="shared" si="1296"/>
        <v>0</v>
      </c>
      <c r="BE1927">
        <f t="shared" si="1297"/>
        <v>0</v>
      </c>
      <c r="BF1927">
        <f t="shared" si="1298"/>
        <v>0</v>
      </c>
      <c r="BG1927" s="500">
        <f t="shared" si="1299"/>
        <v>0</v>
      </c>
      <c r="BH1927" s="501">
        <f t="shared" si="1300"/>
        <v>0</v>
      </c>
      <c r="BI1927" s="502">
        <f t="shared" si="1301"/>
        <v>0</v>
      </c>
      <c r="BJ1927" s="503">
        <f t="shared" si="1302"/>
        <v>0</v>
      </c>
      <c r="BK1927" s="500">
        <f t="shared" si="1303"/>
        <v>0</v>
      </c>
      <c r="BL1927" s="501">
        <f t="shared" si="1304"/>
        <v>0</v>
      </c>
      <c r="BM1927" s="502">
        <f t="shared" si="1305"/>
        <v>0</v>
      </c>
      <c r="BN1927" s="503">
        <f t="shared" si="1306"/>
        <v>0</v>
      </c>
      <c r="BO1927" s="500">
        <f t="shared" si="1307"/>
        <v>0</v>
      </c>
      <c r="BP1927" s="501">
        <f t="shared" si="1308"/>
        <v>0</v>
      </c>
      <c r="BQ1927" s="502">
        <f t="shared" si="1309"/>
        <v>0</v>
      </c>
      <c r="BR1927" s="503">
        <f t="shared" si="1310"/>
        <v>0</v>
      </c>
      <c r="BS1927" s="293">
        <f t="shared" si="1311"/>
        <v>0</v>
      </c>
      <c r="BT1927" s="504" t="str">
        <f>IF(BS1927=0,"",
IF(SUM($BS$1895:BS1927)=1,BU1927,
IF($BS$2016&gt;SUM($BS$1895:BS1927),_xlfn.CONCAT(", ",BU1927),
IF($BS$2016=SUM($BS$1895:BS1927),_xlfn.CONCAT(" y ",BU1927)))))</f>
        <v/>
      </c>
      <c r="BU1927" s="505" t="s">
        <v>5151</v>
      </c>
      <c r="BV1927" s="534">
        <f t="shared" si="1313"/>
        <v>0</v>
      </c>
      <c r="BW1927" s="290">
        <f t="shared" si="1314"/>
        <v>0</v>
      </c>
      <c r="BX1927" s="293">
        <f t="shared" si="1312"/>
        <v>0</v>
      </c>
      <c r="BY1927" s="294" t="str">
        <f>IF(BX1927=0,"",
IF(SUM($BX$1895:BX1927)=1,BZ1927,
IF($BX$2016&gt;SUM($BX$1895:BX1927),_xlfn.CONCAT(", ",BZ1927),
IF($BX$2016=SUM($BX$1895:BX1927),_xlfn.CONCAT(" y ",BZ1927)))))</f>
        <v/>
      </c>
      <c r="BZ1927" s="89" t="s">
        <v>5151</v>
      </c>
    </row>
    <row r="1928" spans="1:78" ht="15" customHeight="1">
      <c r="A1928" s="64"/>
      <c r="B1928" s="11"/>
      <c r="C1928" s="58" t="s">
        <v>5084</v>
      </c>
      <c r="D1928" s="1020" t="str">
        <f>IF(CNGE_2025_M1_Secc5_Sub1!$D63="","",CNGE_2025_M1_Secc5_Sub1!$D63)</f>
        <v/>
      </c>
      <c r="E1928" s="889"/>
      <c r="F1928" s="889"/>
      <c r="G1928" s="889"/>
      <c r="H1928" s="889"/>
      <c r="I1928" s="889"/>
      <c r="J1928" s="889"/>
      <c r="K1928" s="889"/>
      <c r="L1928" s="890"/>
      <c r="M1928" s="813"/>
      <c r="N1928" s="813"/>
      <c r="O1928" s="813"/>
      <c r="P1928" s="813"/>
      <c r="Q1928" s="813"/>
      <c r="R1928" s="813"/>
      <c r="S1928" s="813"/>
      <c r="T1928" s="813"/>
      <c r="U1928" s="813"/>
      <c r="V1928" s="813"/>
      <c r="W1928" s="813"/>
      <c r="X1928" s="813"/>
      <c r="Y1928" s="813"/>
      <c r="Z1928" s="813"/>
      <c r="AA1928" s="813"/>
      <c r="AB1928" s="813"/>
      <c r="AC1928" s="813"/>
      <c r="AD1928" s="813"/>
      <c r="AI1928">
        <f t="shared" si="1275"/>
        <v>0</v>
      </c>
      <c r="AJ1928">
        <f t="shared" si="1276"/>
        <v>0</v>
      </c>
      <c r="AK1928">
        <f t="shared" si="1277"/>
        <v>0</v>
      </c>
      <c r="AL1928">
        <f t="shared" si="1278"/>
        <v>0</v>
      </c>
      <c r="AM1928">
        <f t="shared" si="1279"/>
        <v>0</v>
      </c>
      <c r="AN1928">
        <f t="shared" si="1280"/>
        <v>0</v>
      </c>
      <c r="AO1928">
        <f t="shared" si="1281"/>
        <v>0</v>
      </c>
      <c r="AP1928">
        <f t="shared" si="1282"/>
        <v>0</v>
      </c>
      <c r="AQ1928">
        <f t="shared" si="1283"/>
        <v>0</v>
      </c>
      <c r="AR1928">
        <f t="shared" si="1284"/>
        <v>0</v>
      </c>
      <c r="AS1928">
        <f t="shared" si="1285"/>
        <v>0</v>
      </c>
      <c r="AT1928">
        <f t="shared" si="1286"/>
        <v>0</v>
      </c>
      <c r="AU1928">
        <f t="shared" si="1287"/>
        <v>0</v>
      </c>
      <c r="AV1928">
        <f t="shared" si="1288"/>
        <v>0</v>
      </c>
      <c r="AW1928">
        <f t="shared" si="1289"/>
        <v>0</v>
      </c>
      <c r="AX1928">
        <f t="shared" si="1290"/>
        <v>0</v>
      </c>
      <c r="AY1928">
        <f t="shared" si="1291"/>
        <v>0</v>
      </c>
      <c r="AZ1928">
        <f t="shared" si="1292"/>
        <v>0</v>
      </c>
      <c r="BA1928">
        <f t="shared" si="1293"/>
        <v>0</v>
      </c>
      <c r="BB1928">
        <f t="shared" si="1294"/>
        <v>0</v>
      </c>
      <c r="BC1928">
        <f t="shared" si="1295"/>
        <v>0</v>
      </c>
      <c r="BD1928">
        <f t="shared" si="1296"/>
        <v>0</v>
      </c>
      <c r="BE1928">
        <f t="shared" si="1297"/>
        <v>0</v>
      </c>
      <c r="BF1928">
        <f t="shared" si="1298"/>
        <v>0</v>
      </c>
      <c r="BG1928" s="500">
        <f t="shared" si="1299"/>
        <v>0</v>
      </c>
      <c r="BH1928" s="501">
        <f t="shared" si="1300"/>
        <v>0</v>
      </c>
      <c r="BI1928" s="502">
        <f t="shared" si="1301"/>
        <v>0</v>
      </c>
      <c r="BJ1928" s="503">
        <f t="shared" si="1302"/>
        <v>0</v>
      </c>
      <c r="BK1928" s="500">
        <f t="shared" si="1303"/>
        <v>0</v>
      </c>
      <c r="BL1928" s="501">
        <f t="shared" si="1304"/>
        <v>0</v>
      </c>
      <c r="BM1928" s="502">
        <f t="shared" si="1305"/>
        <v>0</v>
      </c>
      <c r="BN1928" s="503">
        <f t="shared" si="1306"/>
        <v>0</v>
      </c>
      <c r="BO1928" s="500">
        <f t="shared" si="1307"/>
        <v>0</v>
      </c>
      <c r="BP1928" s="501">
        <f t="shared" si="1308"/>
        <v>0</v>
      </c>
      <c r="BQ1928" s="502">
        <f t="shared" si="1309"/>
        <v>0</v>
      </c>
      <c r="BR1928" s="503">
        <f t="shared" si="1310"/>
        <v>0</v>
      </c>
      <c r="BS1928" s="293">
        <f t="shared" si="1311"/>
        <v>0</v>
      </c>
      <c r="BT1928" s="504" t="str">
        <f>IF(BS1928=0,"",
IF(SUM($BS$1895:BS1928)=1,BU1928,
IF($BS$2016&gt;SUM($BS$1895:BS1928),_xlfn.CONCAT(", ",BU1928),
IF($BS$2016=SUM($BS$1895:BS1928),_xlfn.CONCAT(" y ",BU1928)))))</f>
        <v/>
      </c>
      <c r="BU1928" s="505" t="s">
        <v>5152</v>
      </c>
      <c r="BV1928" s="534">
        <f t="shared" si="1313"/>
        <v>0</v>
      </c>
      <c r="BW1928" s="290">
        <f t="shared" si="1314"/>
        <v>0</v>
      </c>
      <c r="BX1928" s="293">
        <f t="shared" si="1312"/>
        <v>0</v>
      </c>
      <c r="BY1928" s="294" t="str">
        <f>IF(BX1928=0,"",
IF(SUM($BX$1895:BX1928)=1,BZ1928,
IF($BX$2016&gt;SUM($BX$1895:BX1928),_xlfn.CONCAT(", ",BZ1928),
IF($BX$2016=SUM($BX$1895:BX1928),_xlfn.CONCAT(" y ",BZ1928)))))</f>
        <v/>
      </c>
      <c r="BZ1928" s="89" t="s">
        <v>5152</v>
      </c>
    </row>
    <row r="1929" spans="1:78" ht="15" customHeight="1">
      <c r="A1929" s="64"/>
      <c r="B1929" s="11"/>
      <c r="C1929" s="58" t="s">
        <v>5085</v>
      </c>
      <c r="D1929" s="1020" t="str">
        <f>IF(CNGE_2025_M1_Secc5_Sub1!$D64="","",CNGE_2025_M1_Secc5_Sub1!$D64)</f>
        <v/>
      </c>
      <c r="E1929" s="889"/>
      <c r="F1929" s="889"/>
      <c r="G1929" s="889"/>
      <c r="H1929" s="889"/>
      <c r="I1929" s="889"/>
      <c r="J1929" s="889"/>
      <c r="K1929" s="889"/>
      <c r="L1929" s="890"/>
      <c r="M1929" s="813"/>
      <c r="N1929" s="813"/>
      <c r="O1929" s="813"/>
      <c r="P1929" s="813"/>
      <c r="Q1929" s="813"/>
      <c r="R1929" s="813"/>
      <c r="S1929" s="813"/>
      <c r="T1929" s="813"/>
      <c r="U1929" s="813"/>
      <c r="V1929" s="813"/>
      <c r="W1929" s="813"/>
      <c r="X1929" s="813"/>
      <c r="Y1929" s="813"/>
      <c r="Z1929" s="813"/>
      <c r="AA1929" s="813"/>
      <c r="AB1929" s="813"/>
      <c r="AC1929" s="813"/>
      <c r="AD1929" s="813"/>
      <c r="AI1929">
        <f t="shared" si="1275"/>
        <v>0</v>
      </c>
      <c r="AJ1929">
        <f t="shared" si="1276"/>
        <v>0</v>
      </c>
      <c r="AK1929">
        <f t="shared" si="1277"/>
        <v>0</v>
      </c>
      <c r="AL1929">
        <f t="shared" si="1278"/>
        <v>0</v>
      </c>
      <c r="AM1929">
        <f t="shared" si="1279"/>
        <v>0</v>
      </c>
      <c r="AN1929">
        <f t="shared" si="1280"/>
        <v>0</v>
      </c>
      <c r="AO1929">
        <f t="shared" si="1281"/>
        <v>0</v>
      </c>
      <c r="AP1929">
        <f t="shared" si="1282"/>
        <v>0</v>
      </c>
      <c r="AQ1929">
        <f t="shared" si="1283"/>
        <v>0</v>
      </c>
      <c r="AR1929">
        <f t="shared" si="1284"/>
        <v>0</v>
      </c>
      <c r="AS1929">
        <f t="shared" si="1285"/>
        <v>0</v>
      </c>
      <c r="AT1929">
        <f t="shared" si="1286"/>
        <v>0</v>
      </c>
      <c r="AU1929">
        <f t="shared" si="1287"/>
        <v>0</v>
      </c>
      <c r="AV1929">
        <f t="shared" si="1288"/>
        <v>0</v>
      </c>
      <c r="AW1929">
        <f t="shared" si="1289"/>
        <v>0</v>
      </c>
      <c r="AX1929">
        <f t="shared" si="1290"/>
        <v>0</v>
      </c>
      <c r="AY1929">
        <f t="shared" si="1291"/>
        <v>0</v>
      </c>
      <c r="AZ1929">
        <f t="shared" si="1292"/>
        <v>0</v>
      </c>
      <c r="BA1929">
        <f t="shared" si="1293"/>
        <v>0</v>
      </c>
      <c r="BB1929">
        <f t="shared" si="1294"/>
        <v>0</v>
      </c>
      <c r="BC1929">
        <f t="shared" si="1295"/>
        <v>0</v>
      </c>
      <c r="BD1929">
        <f t="shared" si="1296"/>
        <v>0</v>
      </c>
      <c r="BE1929">
        <f t="shared" si="1297"/>
        <v>0</v>
      </c>
      <c r="BF1929">
        <f t="shared" si="1298"/>
        <v>0</v>
      </c>
      <c r="BG1929" s="500">
        <f t="shared" si="1299"/>
        <v>0</v>
      </c>
      <c r="BH1929" s="501">
        <f t="shared" si="1300"/>
        <v>0</v>
      </c>
      <c r="BI1929" s="502">
        <f t="shared" si="1301"/>
        <v>0</v>
      </c>
      <c r="BJ1929" s="503">
        <f t="shared" si="1302"/>
        <v>0</v>
      </c>
      <c r="BK1929" s="500">
        <f t="shared" si="1303"/>
        <v>0</v>
      </c>
      <c r="BL1929" s="501">
        <f t="shared" si="1304"/>
        <v>0</v>
      </c>
      <c r="BM1929" s="502">
        <f t="shared" si="1305"/>
        <v>0</v>
      </c>
      <c r="BN1929" s="503">
        <f t="shared" si="1306"/>
        <v>0</v>
      </c>
      <c r="BO1929" s="500">
        <f t="shared" si="1307"/>
        <v>0</v>
      </c>
      <c r="BP1929" s="501">
        <f t="shared" si="1308"/>
        <v>0</v>
      </c>
      <c r="BQ1929" s="502">
        <f t="shared" si="1309"/>
        <v>0</v>
      </c>
      <c r="BR1929" s="503">
        <f t="shared" si="1310"/>
        <v>0</v>
      </c>
      <c r="BS1929" s="293">
        <f t="shared" si="1311"/>
        <v>0</v>
      </c>
      <c r="BT1929" s="504" t="str">
        <f>IF(BS1929=0,"",
IF(SUM($BS$1895:BS1929)=1,BU1929,
IF($BS$2016&gt;SUM($BS$1895:BS1929),_xlfn.CONCAT(", ",BU1929),
IF($BS$2016=SUM($BS$1895:BS1929),_xlfn.CONCAT(" y ",BU1929)))))</f>
        <v/>
      </c>
      <c r="BU1929" s="505" t="s">
        <v>5153</v>
      </c>
      <c r="BV1929" s="534">
        <f t="shared" si="1313"/>
        <v>0</v>
      </c>
      <c r="BW1929" s="290">
        <f t="shared" si="1314"/>
        <v>0</v>
      </c>
      <c r="BX1929" s="293">
        <f t="shared" si="1312"/>
        <v>0</v>
      </c>
      <c r="BY1929" s="294" t="str">
        <f>IF(BX1929=0,"",
IF(SUM($BX$1895:BX1929)=1,BZ1929,
IF($BX$2016&gt;SUM($BX$1895:BX1929),_xlfn.CONCAT(", ",BZ1929),
IF($BX$2016=SUM($BX$1895:BX1929),_xlfn.CONCAT(" y ",BZ1929)))))</f>
        <v/>
      </c>
      <c r="BZ1929" s="89" t="s">
        <v>5153</v>
      </c>
    </row>
    <row r="1930" spans="1:78" ht="15" customHeight="1">
      <c r="A1930" s="64"/>
      <c r="B1930" s="11"/>
      <c r="C1930" s="58" t="s">
        <v>5086</v>
      </c>
      <c r="D1930" s="1020" t="str">
        <f>IF(CNGE_2025_M1_Secc5_Sub1!$D65="","",CNGE_2025_M1_Secc5_Sub1!$D65)</f>
        <v/>
      </c>
      <c r="E1930" s="889"/>
      <c r="F1930" s="889"/>
      <c r="G1930" s="889"/>
      <c r="H1930" s="889"/>
      <c r="I1930" s="889"/>
      <c r="J1930" s="889"/>
      <c r="K1930" s="889"/>
      <c r="L1930" s="890"/>
      <c r="M1930" s="813"/>
      <c r="N1930" s="813"/>
      <c r="O1930" s="813"/>
      <c r="P1930" s="813"/>
      <c r="Q1930" s="813"/>
      <c r="R1930" s="813"/>
      <c r="S1930" s="813"/>
      <c r="T1930" s="813"/>
      <c r="U1930" s="813"/>
      <c r="V1930" s="813"/>
      <c r="W1930" s="813"/>
      <c r="X1930" s="813"/>
      <c r="Y1930" s="813"/>
      <c r="Z1930" s="813"/>
      <c r="AA1930" s="813"/>
      <c r="AB1930" s="813"/>
      <c r="AC1930" s="813"/>
      <c r="AD1930" s="813"/>
      <c r="AI1930">
        <f t="shared" si="1275"/>
        <v>0</v>
      </c>
      <c r="AJ1930">
        <f t="shared" si="1276"/>
        <v>0</v>
      </c>
      <c r="AK1930">
        <f t="shared" si="1277"/>
        <v>0</v>
      </c>
      <c r="AL1930">
        <f t="shared" si="1278"/>
        <v>0</v>
      </c>
      <c r="AM1930">
        <f t="shared" si="1279"/>
        <v>0</v>
      </c>
      <c r="AN1930">
        <f t="shared" si="1280"/>
        <v>0</v>
      </c>
      <c r="AO1930">
        <f t="shared" si="1281"/>
        <v>0</v>
      </c>
      <c r="AP1930">
        <f t="shared" si="1282"/>
        <v>0</v>
      </c>
      <c r="AQ1930">
        <f t="shared" si="1283"/>
        <v>0</v>
      </c>
      <c r="AR1930">
        <f t="shared" si="1284"/>
        <v>0</v>
      </c>
      <c r="AS1930">
        <f t="shared" si="1285"/>
        <v>0</v>
      </c>
      <c r="AT1930">
        <f t="shared" si="1286"/>
        <v>0</v>
      </c>
      <c r="AU1930">
        <f t="shared" si="1287"/>
        <v>0</v>
      </c>
      <c r="AV1930">
        <f t="shared" si="1288"/>
        <v>0</v>
      </c>
      <c r="AW1930">
        <f t="shared" si="1289"/>
        <v>0</v>
      </c>
      <c r="AX1930">
        <f t="shared" si="1290"/>
        <v>0</v>
      </c>
      <c r="AY1930">
        <f t="shared" si="1291"/>
        <v>0</v>
      </c>
      <c r="AZ1930">
        <f t="shared" si="1292"/>
        <v>0</v>
      </c>
      <c r="BA1930">
        <f t="shared" si="1293"/>
        <v>0</v>
      </c>
      <c r="BB1930">
        <f t="shared" si="1294"/>
        <v>0</v>
      </c>
      <c r="BC1930">
        <f t="shared" si="1295"/>
        <v>0</v>
      </c>
      <c r="BD1930">
        <f t="shared" si="1296"/>
        <v>0</v>
      </c>
      <c r="BE1930">
        <f t="shared" si="1297"/>
        <v>0</v>
      </c>
      <c r="BF1930">
        <f t="shared" si="1298"/>
        <v>0</v>
      </c>
      <c r="BG1930" s="500">
        <f t="shared" si="1299"/>
        <v>0</v>
      </c>
      <c r="BH1930" s="501">
        <f t="shared" si="1300"/>
        <v>0</v>
      </c>
      <c r="BI1930" s="502">
        <f t="shared" si="1301"/>
        <v>0</v>
      </c>
      <c r="BJ1930" s="503">
        <f t="shared" si="1302"/>
        <v>0</v>
      </c>
      <c r="BK1930" s="500">
        <f t="shared" si="1303"/>
        <v>0</v>
      </c>
      <c r="BL1930" s="501">
        <f t="shared" si="1304"/>
        <v>0</v>
      </c>
      <c r="BM1930" s="502">
        <f t="shared" si="1305"/>
        <v>0</v>
      </c>
      <c r="BN1930" s="503">
        <f t="shared" si="1306"/>
        <v>0</v>
      </c>
      <c r="BO1930" s="500">
        <f t="shared" si="1307"/>
        <v>0</v>
      </c>
      <c r="BP1930" s="501">
        <f t="shared" si="1308"/>
        <v>0</v>
      </c>
      <c r="BQ1930" s="502">
        <f t="shared" si="1309"/>
        <v>0</v>
      </c>
      <c r="BR1930" s="503">
        <f t="shared" si="1310"/>
        <v>0</v>
      </c>
      <c r="BS1930" s="293">
        <f t="shared" si="1311"/>
        <v>0</v>
      </c>
      <c r="BT1930" s="504" t="str">
        <f>IF(BS1930=0,"",
IF(SUM($BS$1895:BS1930)=1,BU1930,
IF($BS$2016&gt;SUM($BS$1895:BS1930),_xlfn.CONCAT(", ",BU1930),
IF($BS$2016=SUM($BS$1895:BS1930),_xlfn.CONCAT(" y ",BU1930)))))</f>
        <v/>
      </c>
      <c r="BU1930" s="505" t="s">
        <v>5154</v>
      </c>
      <c r="BV1930" s="534">
        <f t="shared" si="1313"/>
        <v>0</v>
      </c>
      <c r="BW1930" s="290">
        <f t="shared" si="1314"/>
        <v>0</v>
      </c>
      <c r="BX1930" s="293">
        <f t="shared" si="1312"/>
        <v>0</v>
      </c>
      <c r="BY1930" s="294" t="str">
        <f>IF(BX1930=0,"",
IF(SUM($BX$1895:BX1930)=1,BZ1930,
IF($BX$2016&gt;SUM($BX$1895:BX1930),_xlfn.CONCAT(", ",BZ1930),
IF($BX$2016=SUM($BX$1895:BX1930),_xlfn.CONCAT(" y ",BZ1930)))))</f>
        <v/>
      </c>
      <c r="BZ1930" s="89" t="s">
        <v>5154</v>
      </c>
    </row>
    <row r="1931" spans="1:78" ht="15" customHeight="1">
      <c r="A1931" s="64"/>
      <c r="B1931" s="11"/>
      <c r="C1931" s="58" t="s">
        <v>5155</v>
      </c>
      <c r="D1931" s="1020" t="str">
        <f>IF(CNGE_2025_M1_Secc5_Sub1!$D66="","",CNGE_2025_M1_Secc5_Sub1!$D66)</f>
        <v/>
      </c>
      <c r="E1931" s="889"/>
      <c r="F1931" s="889"/>
      <c r="G1931" s="889"/>
      <c r="H1931" s="889"/>
      <c r="I1931" s="889"/>
      <c r="J1931" s="889"/>
      <c r="K1931" s="889"/>
      <c r="L1931" s="890"/>
      <c r="M1931" s="813"/>
      <c r="N1931" s="813"/>
      <c r="O1931" s="813"/>
      <c r="P1931" s="813"/>
      <c r="Q1931" s="813"/>
      <c r="R1931" s="813"/>
      <c r="S1931" s="813"/>
      <c r="T1931" s="813"/>
      <c r="U1931" s="813"/>
      <c r="V1931" s="813"/>
      <c r="W1931" s="813"/>
      <c r="X1931" s="813"/>
      <c r="Y1931" s="813"/>
      <c r="Z1931" s="813"/>
      <c r="AA1931" s="813"/>
      <c r="AB1931" s="813"/>
      <c r="AC1931" s="813"/>
      <c r="AD1931" s="813"/>
      <c r="AI1931">
        <f t="shared" si="1275"/>
        <v>0</v>
      </c>
      <c r="AJ1931">
        <f t="shared" si="1276"/>
        <v>0</v>
      </c>
      <c r="AK1931">
        <f t="shared" si="1277"/>
        <v>0</v>
      </c>
      <c r="AL1931">
        <f t="shared" si="1278"/>
        <v>0</v>
      </c>
      <c r="AM1931">
        <f t="shared" si="1279"/>
        <v>0</v>
      </c>
      <c r="AN1931">
        <f t="shared" si="1280"/>
        <v>0</v>
      </c>
      <c r="AO1931">
        <f t="shared" si="1281"/>
        <v>0</v>
      </c>
      <c r="AP1931">
        <f t="shared" si="1282"/>
        <v>0</v>
      </c>
      <c r="AQ1931">
        <f t="shared" si="1283"/>
        <v>0</v>
      </c>
      <c r="AR1931">
        <f t="shared" si="1284"/>
        <v>0</v>
      </c>
      <c r="AS1931">
        <f t="shared" si="1285"/>
        <v>0</v>
      </c>
      <c r="AT1931">
        <f t="shared" si="1286"/>
        <v>0</v>
      </c>
      <c r="AU1931">
        <f t="shared" si="1287"/>
        <v>0</v>
      </c>
      <c r="AV1931">
        <f t="shared" si="1288"/>
        <v>0</v>
      </c>
      <c r="AW1931">
        <f t="shared" si="1289"/>
        <v>0</v>
      </c>
      <c r="AX1931">
        <f t="shared" si="1290"/>
        <v>0</v>
      </c>
      <c r="AY1931">
        <f t="shared" si="1291"/>
        <v>0</v>
      </c>
      <c r="AZ1931">
        <f t="shared" si="1292"/>
        <v>0</v>
      </c>
      <c r="BA1931">
        <f t="shared" si="1293"/>
        <v>0</v>
      </c>
      <c r="BB1931">
        <f t="shared" si="1294"/>
        <v>0</v>
      </c>
      <c r="BC1931">
        <f t="shared" si="1295"/>
        <v>0</v>
      </c>
      <c r="BD1931">
        <f t="shared" si="1296"/>
        <v>0</v>
      </c>
      <c r="BE1931">
        <f t="shared" si="1297"/>
        <v>0</v>
      </c>
      <c r="BF1931">
        <f t="shared" si="1298"/>
        <v>0</v>
      </c>
      <c r="BG1931" s="500">
        <f t="shared" si="1299"/>
        <v>0</v>
      </c>
      <c r="BH1931" s="501">
        <f t="shared" si="1300"/>
        <v>0</v>
      </c>
      <c r="BI1931" s="502">
        <f t="shared" si="1301"/>
        <v>0</v>
      </c>
      <c r="BJ1931" s="503">
        <f t="shared" si="1302"/>
        <v>0</v>
      </c>
      <c r="BK1931" s="500">
        <f t="shared" si="1303"/>
        <v>0</v>
      </c>
      <c r="BL1931" s="501">
        <f t="shared" si="1304"/>
        <v>0</v>
      </c>
      <c r="BM1931" s="502">
        <f t="shared" si="1305"/>
        <v>0</v>
      </c>
      <c r="BN1931" s="503">
        <f t="shared" si="1306"/>
        <v>0</v>
      </c>
      <c r="BO1931" s="500">
        <f t="shared" si="1307"/>
        <v>0</v>
      </c>
      <c r="BP1931" s="501">
        <f t="shared" si="1308"/>
        <v>0</v>
      </c>
      <c r="BQ1931" s="502">
        <f t="shared" si="1309"/>
        <v>0</v>
      </c>
      <c r="BR1931" s="503">
        <f t="shared" si="1310"/>
        <v>0</v>
      </c>
      <c r="BS1931" s="293">
        <f t="shared" si="1311"/>
        <v>0</v>
      </c>
      <c r="BT1931" s="504" t="str">
        <f>IF(BS1931=0,"",
IF(SUM($BS$1895:BS1931)=1,BU1931,
IF($BS$2016&gt;SUM($BS$1895:BS1931),_xlfn.CONCAT(", ",BU1931),
IF($BS$2016=SUM($BS$1895:BS1931),_xlfn.CONCAT(" y ",BU1931)))))</f>
        <v/>
      </c>
      <c r="BU1931" s="505" t="s">
        <v>5156</v>
      </c>
      <c r="BV1931" s="534">
        <f t="shared" si="1313"/>
        <v>0</v>
      </c>
      <c r="BW1931" s="290">
        <f t="shared" si="1314"/>
        <v>0</v>
      </c>
      <c r="BX1931" s="293">
        <f t="shared" si="1312"/>
        <v>0</v>
      </c>
      <c r="BY1931" s="294" t="str">
        <f>IF(BX1931=0,"",
IF(SUM($BX$1895:BX1931)=1,BZ1931,
IF($BX$2016&gt;SUM($BX$1895:BX1931),_xlfn.CONCAT(", ",BZ1931),
IF($BX$2016=SUM($BX$1895:BX1931),_xlfn.CONCAT(" y ",BZ1931)))))</f>
        <v/>
      </c>
      <c r="BZ1931" s="89" t="s">
        <v>5156</v>
      </c>
    </row>
    <row r="1932" spans="1:78" ht="15" customHeight="1">
      <c r="A1932" s="64"/>
      <c r="B1932" s="11"/>
      <c r="C1932" s="58" t="s">
        <v>5157</v>
      </c>
      <c r="D1932" s="1020" t="str">
        <f>IF(CNGE_2025_M1_Secc5_Sub1!$D67="","",CNGE_2025_M1_Secc5_Sub1!$D67)</f>
        <v/>
      </c>
      <c r="E1932" s="889"/>
      <c r="F1932" s="889"/>
      <c r="G1932" s="889"/>
      <c r="H1932" s="889"/>
      <c r="I1932" s="889"/>
      <c r="J1932" s="889"/>
      <c r="K1932" s="889"/>
      <c r="L1932" s="890"/>
      <c r="M1932" s="813"/>
      <c r="N1932" s="813"/>
      <c r="O1932" s="813"/>
      <c r="P1932" s="813"/>
      <c r="Q1932" s="813"/>
      <c r="R1932" s="813"/>
      <c r="S1932" s="813"/>
      <c r="T1932" s="813"/>
      <c r="U1932" s="813"/>
      <c r="V1932" s="813"/>
      <c r="W1932" s="813"/>
      <c r="X1932" s="813"/>
      <c r="Y1932" s="813"/>
      <c r="Z1932" s="813"/>
      <c r="AA1932" s="813"/>
      <c r="AB1932" s="813"/>
      <c r="AC1932" s="813"/>
      <c r="AD1932" s="813"/>
      <c r="AI1932">
        <f t="shared" si="1275"/>
        <v>0</v>
      </c>
      <c r="AJ1932">
        <f t="shared" si="1276"/>
        <v>0</v>
      </c>
      <c r="AK1932">
        <f t="shared" si="1277"/>
        <v>0</v>
      </c>
      <c r="AL1932">
        <f t="shared" si="1278"/>
        <v>0</v>
      </c>
      <c r="AM1932">
        <f t="shared" si="1279"/>
        <v>0</v>
      </c>
      <c r="AN1932">
        <f t="shared" si="1280"/>
        <v>0</v>
      </c>
      <c r="AO1932">
        <f t="shared" si="1281"/>
        <v>0</v>
      </c>
      <c r="AP1932">
        <f t="shared" si="1282"/>
        <v>0</v>
      </c>
      <c r="AQ1932">
        <f t="shared" si="1283"/>
        <v>0</v>
      </c>
      <c r="AR1932">
        <f t="shared" si="1284"/>
        <v>0</v>
      </c>
      <c r="AS1932">
        <f t="shared" si="1285"/>
        <v>0</v>
      </c>
      <c r="AT1932">
        <f t="shared" si="1286"/>
        <v>0</v>
      </c>
      <c r="AU1932">
        <f t="shared" si="1287"/>
        <v>0</v>
      </c>
      <c r="AV1932">
        <f t="shared" si="1288"/>
        <v>0</v>
      </c>
      <c r="AW1932">
        <f t="shared" si="1289"/>
        <v>0</v>
      </c>
      <c r="AX1932">
        <f t="shared" si="1290"/>
        <v>0</v>
      </c>
      <c r="AY1932">
        <f t="shared" si="1291"/>
        <v>0</v>
      </c>
      <c r="AZ1932">
        <f t="shared" si="1292"/>
        <v>0</v>
      </c>
      <c r="BA1932">
        <f t="shared" si="1293"/>
        <v>0</v>
      </c>
      <c r="BB1932">
        <f t="shared" si="1294"/>
        <v>0</v>
      </c>
      <c r="BC1932">
        <f t="shared" si="1295"/>
        <v>0</v>
      </c>
      <c r="BD1932">
        <f t="shared" si="1296"/>
        <v>0</v>
      </c>
      <c r="BE1932">
        <f t="shared" si="1297"/>
        <v>0</v>
      </c>
      <c r="BF1932">
        <f t="shared" si="1298"/>
        <v>0</v>
      </c>
      <c r="BG1932" s="500">
        <f t="shared" si="1299"/>
        <v>0</v>
      </c>
      <c r="BH1932" s="501">
        <f t="shared" si="1300"/>
        <v>0</v>
      </c>
      <c r="BI1932" s="502">
        <f t="shared" si="1301"/>
        <v>0</v>
      </c>
      <c r="BJ1932" s="503">
        <f t="shared" si="1302"/>
        <v>0</v>
      </c>
      <c r="BK1932" s="500">
        <f t="shared" si="1303"/>
        <v>0</v>
      </c>
      <c r="BL1932" s="501">
        <f t="shared" si="1304"/>
        <v>0</v>
      </c>
      <c r="BM1932" s="502">
        <f t="shared" si="1305"/>
        <v>0</v>
      </c>
      <c r="BN1932" s="503">
        <f t="shared" si="1306"/>
        <v>0</v>
      </c>
      <c r="BO1932" s="500">
        <f t="shared" si="1307"/>
        <v>0</v>
      </c>
      <c r="BP1932" s="501">
        <f t="shared" si="1308"/>
        <v>0</v>
      </c>
      <c r="BQ1932" s="502">
        <f t="shared" si="1309"/>
        <v>0</v>
      </c>
      <c r="BR1932" s="503">
        <f t="shared" si="1310"/>
        <v>0</v>
      </c>
      <c r="BS1932" s="293">
        <f t="shared" si="1311"/>
        <v>0</v>
      </c>
      <c r="BT1932" s="504" t="str">
        <f>IF(BS1932=0,"",
IF(SUM($BS$1895:BS1932)=1,BU1932,
IF($BS$2016&gt;SUM($BS$1895:BS1932),_xlfn.CONCAT(", ",BU1932),
IF($BS$2016=SUM($BS$1895:BS1932),_xlfn.CONCAT(" y ",BU1932)))))</f>
        <v/>
      </c>
      <c r="BU1932" s="505" t="s">
        <v>5158</v>
      </c>
      <c r="BV1932" s="534">
        <f t="shared" si="1313"/>
        <v>0</v>
      </c>
      <c r="BW1932" s="290">
        <f t="shared" si="1314"/>
        <v>0</v>
      </c>
      <c r="BX1932" s="293">
        <f t="shared" si="1312"/>
        <v>0</v>
      </c>
      <c r="BY1932" s="294" t="str">
        <f>IF(BX1932=0,"",
IF(SUM($BX$1895:BX1932)=1,BZ1932,
IF($BX$2016&gt;SUM($BX$1895:BX1932),_xlfn.CONCAT(", ",BZ1932),
IF($BX$2016=SUM($BX$1895:BX1932),_xlfn.CONCAT(" y ",BZ1932)))))</f>
        <v/>
      </c>
      <c r="BZ1932" s="89" t="s">
        <v>5158</v>
      </c>
    </row>
    <row r="1933" spans="1:78" ht="15" customHeight="1">
      <c r="A1933" s="64"/>
      <c r="B1933" s="11"/>
      <c r="C1933" s="58" t="s">
        <v>5159</v>
      </c>
      <c r="D1933" s="1020" t="str">
        <f>IF(CNGE_2025_M1_Secc5_Sub1!$D68="","",CNGE_2025_M1_Secc5_Sub1!$D68)</f>
        <v/>
      </c>
      <c r="E1933" s="889"/>
      <c r="F1933" s="889"/>
      <c r="G1933" s="889"/>
      <c r="H1933" s="889"/>
      <c r="I1933" s="889"/>
      <c r="J1933" s="889"/>
      <c r="K1933" s="889"/>
      <c r="L1933" s="890"/>
      <c r="M1933" s="813"/>
      <c r="N1933" s="813"/>
      <c r="O1933" s="813"/>
      <c r="P1933" s="813"/>
      <c r="Q1933" s="813"/>
      <c r="R1933" s="813"/>
      <c r="S1933" s="813"/>
      <c r="T1933" s="813"/>
      <c r="U1933" s="813"/>
      <c r="V1933" s="813"/>
      <c r="W1933" s="813"/>
      <c r="X1933" s="813"/>
      <c r="Y1933" s="813"/>
      <c r="Z1933" s="813"/>
      <c r="AA1933" s="813"/>
      <c r="AB1933" s="813"/>
      <c r="AC1933" s="813"/>
      <c r="AD1933" s="813"/>
      <c r="AI1933">
        <f t="shared" si="1275"/>
        <v>0</v>
      </c>
      <c r="AJ1933">
        <f t="shared" si="1276"/>
        <v>0</v>
      </c>
      <c r="AK1933">
        <f t="shared" si="1277"/>
        <v>0</v>
      </c>
      <c r="AL1933">
        <f t="shared" si="1278"/>
        <v>0</v>
      </c>
      <c r="AM1933">
        <f t="shared" si="1279"/>
        <v>0</v>
      </c>
      <c r="AN1933">
        <f t="shared" si="1280"/>
        <v>0</v>
      </c>
      <c r="AO1933">
        <f t="shared" si="1281"/>
        <v>0</v>
      </c>
      <c r="AP1933">
        <f t="shared" si="1282"/>
        <v>0</v>
      </c>
      <c r="AQ1933">
        <f t="shared" si="1283"/>
        <v>0</v>
      </c>
      <c r="AR1933">
        <f t="shared" si="1284"/>
        <v>0</v>
      </c>
      <c r="AS1933">
        <f t="shared" si="1285"/>
        <v>0</v>
      </c>
      <c r="AT1933">
        <f t="shared" si="1286"/>
        <v>0</v>
      </c>
      <c r="AU1933">
        <f t="shared" si="1287"/>
        <v>0</v>
      </c>
      <c r="AV1933">
        <f t="shared" si="1288"/>
        <v>0</v>
      </c>
      <c r="AW1933">
        <f t="shared" si="1289"/>
        <v>0</v>
      </c>
      <c r="AX1933">
        <f t="shared" si="1290"/>
        <v>0</v>
      </c>
      <c r="AY1933">
        <f t="shared" si="1291"/>
        <v>0</v>
      </c>
      <c r="AZ1933">
        <f t="shared" si="1292"/>
        <v>0</v>
      </c>
      <c r="BA1933">
        <f t="shared" si="1293"/>
        <v>0</v>
      </c>
      <c r="BB1933">
        <f t="shared" si="1294"/>
        <v>0</v>
      </c>
      <c r="BC1933">
        <f t="shared" si="1295"/>
        <v>0</v>
      </c>
      <c r="BD1933">
        <f t="shared" si="1296"/>
        <v>0</v>
      </c>
      <c r="BE1933">
        <f t="shared" si="1297"/>
        <v>0</v>
      </c>
      <c r="BF1933">
        <f t="shared" si="1298"/>
        <v>0</v>
      </c>
      <c r="BG1933" s="500">
        <f t="shared" si="1299"/>
        <v>0</v>
      </c>
      <c r="BH1933" s="501">
        <f t="shared" si="1300"/>
        <v>0</v>
      </c>
      <c r="BI1933" s="502">
        <f t="shared" si="1301"/>
        <v>0</v>
      </c>
      <c r="BJ1933" s="503">
        <f t="shared" si="1302"/>
        <v>0</v>
      </c>
      <c r="BK1933" s="500">
        <f t="shared" si="1303"/>
        <v>0</v>
      </c>
      <c r="BL1933" s="501">
        <f t="shared" si="1304"/>
        <v>0</v>
      </c>
      <c r="BM1933" s="502">
        <f t="shared" si="1305"/>
        <v>0</v>
      </c>
      <c r="BN1933" s="503">
        <f t="shared" si="1306"/>
        <v>0</v>
      </c>
      <c r="BO1933" s="500">
        <f t="shared" si="1307"/>
        <v>0</v>
      </c>
      <c r="BP1933" s="501">
        <f t="shared" si="1308"/>
        <v>0</v>
      </c>
      <c r="BQ1933" s="502">
        <f t="shared" si="1309"/>
        <v>0</v>
      </c>
      <c r="BR1933" s="503">
        <f t="shared" si="1310"/>
        <v>0</v>
      </c>
      <c r="BS1933" s="293">
        <f t="shared" si="1311"/>
        <v>0</v>
      </c>
      <c r="BT1933" s="504" t="str">
        <f>IF(BS1933=0,"",
IF(SUM($BS$1895:BS1933)=1,BU1933,
IF($BS$2016&gt;SUM($BS$1895:BS1933),_xlfn.CONCAT(", ",BU1933),
IF($BS$2016=SUM($BS$1895:BS1933),_xlfn.CONCAT(" y ",BU1933)))))</f>
        <v/>
      </c>
      <c r="BU1933" s="505" t="s">
        <v>5160</v>
      </c>
      <c r="BV1933" s="534">
        <f t="shared" si="1313"/>
        <v>0</v>
      </c>
      <c r="BW1933" s="290">
        <f t="shared" si="1314"/>
        <v>0</v>
      </c>
      <c r="BX1933" s="293">
        <f t="shared" si="1312"/>
        <v>0</v>
      </c>
      <c r="BY1933" s="294" t="str">
        <f>IF(BX1933=0,"",
IF(SUM($BX$1895:BX1933)=1,BZ1933,
IF($BX$2016&gt;SUM($BX$1895:BX1933),_xlfn.CONCAT(", ",BZ1933),
IF($BX$2016=SUM($BX$1895:BX1933),_xlfn.CONCAT(" y ",BZ1933)))))</f>
        <v/>
      </c>
      <c r="BZ1933" s="89" t="s">
        <v>5160</v>
      </c>
    </row>
    <row r="1934" spans="1:78" ht="15" customHeight="1">
      <c r="A1934" s="64"/>
      <c r="B1934" s="11"/>
      <c r="C1934" s="58" t="s">
        <v>5161</v>
      </c>
      <c r="D1934" s="1020" t="str">
        <f>IF(CNGE_2025_M1_Secc5_Sub1!$D69="","",CNGE_2025_M1_Secc5_Sub1!$D69)</f>
        <v/>
      </c>
      <c r="E1934" s="889"/>
      <c r="F1934" s="889"/>
      <c r="G1934" s="889"/>
      <c r="H1934" s="889"/>
      <c r="I1934" s="889"/>
      <c r="J1934" s="889"/>
      <c r="K1934" s="889"/>
      <c r="L1934" s="890"/>
      <c r="M1934" s="813"/>
      <c r="N1934" s="813"/>
      <c r="O1934" s="813"/>
      <c r="P1934" s="813"/>
      <c r="Q1934" s="813"/>
      <c r="R1934" s="813"/>
      <c r="S1934" s="813"/>
      <c r="T1934" s="813"/>
      <c r="U1934" s="813"/>
      <c r="V1934" s="813"/>
      <c r="W1934" s="813"/>
      <c r="X1934" s="813"/>
      <c r="Y1934" s="813"/>
      <c r="Z1934" s="813"/>
      <c r="AA1934" s="813"/>
      <c r="AB1934" s="813"/>
      <c r="AC1934" s="813"/>
      <c r="AD1934" s="813"/>
      <c r="AI1934">
        <f t="shared" si="1275"/>
        <v>0</v>
      </c>
      <c r="AJ1934">
        <f t="shared" si="1276"/>
        <v>0</v>
      </c>
      <c r="AK1934">
        <f t="shared" si="1277"/>
        <v>0</v>
      </c>
      <c r="AL1934">
        <f t="shared" si="1278"/>
        <v>0</v>
      </c>
      <c r="AM1934">
        <f t="shared" si="1279"/>
        <v>0</v>
      </c>
      <c r="AN1934">
        <f t="shared" si="1280"/>
        <v>0</v>
      </c>
      <c r="AO1934">
        <f t="shared" si="1281"/>
        <v>0</v>
      </c>
      <c r="AP1934">
        <f t="shared" si="1282"/>
        <v>0</v>
      </c>
      <c r="AQ1934">
        <f t="shared" si="1283"/>
        <v>0</v>
      </c>
      <c r="AR1934">
        <f t="shared" si="1284"/>
        <v>0</v>
      </c>
      <c r="AS1934">
        <f t="shared" si="1285"/>
        <v>0</v>
      </c>
      <c r="AT1934">
        <f t="shared" si="1286"/>
        <v>0</v>
      </c>
      <c r="AU1934">
        <f t="shared" si="1287"/>
        <v>0</v>
      </c>
      <c r="AV1934">
        <f t="shared" si="1288"/>
        <v>0</v>
      </c>
      <c r="AW1934">
        <f t="shared" si="1289"/>
        <v>0</v>
      </c>
      <c r="AX1934">
        <f t="shared" si="1290"/>
        <v>0</v>
      </c>
      <c r="AY1934">
        <f t="shared" si="1291"/>
        <v>0</v>
      </c>
      <c r="AZ1934">
        <f t="shared" si="1292"/>
        <v>0</v>
      </c>
      <c r="BA1934">
        <f t="shared" si="1293"/>
        <v>0</v>
      </c>
      <c r="BB1934">
        <f t="shared" si="1294"/>
        <v>0</v>
      </c>
      <c r="BC1934">
        <f t="shared" si="1295"/>
        <v>0</v>
      </c>
      <c r="BD1934">
        <f t="shared" si="1296"/>
        <v>0</v>
      </c>
      <c r="BE1934">
        <f t="shared" si="1297"/>
        <v>0</v>
      </c>
      <c r="BF1934">
        <f t="shared" si="1298"/>
        <v>0</v>
      </c>
      <c r="BG1934" s="500">
        <f t="shared" si="1299"/>
        <v>0</v>
      </c>
      <c r="BH1934" s="501">
        <f t="shared" si="1300"/>
        <v>0</v>
      </c>
      <c r="BI1934" s="502">
        <f t="shared" si="1301"/>
        <v>0</v>
      </c>
      <c r="BJ1934" s="503">
        <f t="shared" si="1302"/>
        <v>0</v>
      </c>
      <c r="BK1934" s="500">
        <f t="shared" si="1303"/>
        <v>0</v>
      </c>
      <c r="BL1934" s="501">
        <f t="shared" si="1304"/>
        <v>0</v>
      </c>
      <c r="BM1934" s="502">
        <f t="shared" si="1305"/>
        <v>0</v>
      </c>
      <c r="BN1934" s="503">
        <f t="shared" si="1306"/>
        <v>0</v>
      </c>
      <c r="BO1934" s="500">
        <f t="shared" si="1307"/>
        <v>0</v>
      </c>
      <c r="BP1934" s="501">
        <f t="shared" si="1308"/>
        <v>0</v>
      </c>
      <c r="BQ1934" s="502">
        <f t="shared" si="1309"/>
        <v>0</v>
      </c>
      <c r="BR1934" s="503">
        <f t="shared" si="1310"/>
        <v>0</v>
      </c>
      <c r="BS1934" s="293">
        <f t="shared" si="1311"/>
        <v>0</v>
      </c>
      <c r="BT1934" s="504" t="str">
        <f>IF(BS1934=0,"",
IF(SUM($BS$1895:BS1934)=1,BU1934,
IF($BS$2016&gt;SUM($BS$1895:BS1934),_xlfn.CONCAT(", ",BU1934),
IF($BS$2016=SUM($BS$1895:BS1934),_xlfn.CONCAT(" y ",BU1934)))))</f>
        <v/>
      </c>
      <c r="BU1934" s="505" t="s">
        <v>5162</v>
      </c>
      <c r="BV1934" s="534">
        <f t="shared" si="1313"/>
        <v>0</v>
      </c>
      <c r="BW1934" s="290">
        <f t="shared" si="1314"/>
        <v>0</v>
      </c>
      <c r="BX1934" s="293">
        <f t="shared" si="1312"/>
        <v>0</v>
      </c>
      <c r="BY1934" s="294" t="str">
        <f>IF(BX1934=0,"",
IF(SUM($BX$1895:BX1934)=1,BZ1934,
IF($BX$2016&gt;SUM($BX$1895:BX1934),_xlfn.CONCAT(", ",BZ1934),
IF($BX$2016=SUM($BX$1895:BX1934),_xlfn.CONCAT(" y ",BZ1934)))))</f>
        <v/>
      </c>
      <c r="BZ1934" s="89" t="s">
        <v>5162</v>
      </c>
    </row>
    <row r="1935" spans="1:78" ht="15" customHeight="1">
      <c r="A1935" s="64"/>
      <c r="B1935" s="11"/>
      <c r="C1935" s="58" t="s">
        <v>5163</v>
      </c>
      <c r="D1935" s="1020" t="str">
        <f>IF(CNGE_2025_M1_Secc5_Sub1!$D70="","",CNGE_2025_M1_Secc5_Sub1!$D70)</f>
        <v/>
      </c>
      <c r="E1935" s="889"/>
      <c r="F1935" s="889"/>
      <c r="G1935" s="889"/>
      <c r="H1935" s="889"/>
      <c r="I1935" s="889"/>
      <c r="J1935" s="889"/>
      <c r="K1935" s="889"/>
      <c r="L1935" s="890"/>
      <c r="M1935" s="813"/>
      <c r="N1935" s="813"/>
      <c r="O1935" s="813"/>
      <c r="P1935" s="813"/>
      <c r="Q1935" s="813"/>
      <c r="R1935" s="813"/>
      <c r="S1935" s="813"/>
      <c r="T1935" s="813"/>
      <c r="U1935" s="813"/>
      <c r="V1935" s="813"/>
      <c r="W1935" s="813"/>
      <c r="X1935" s="813"/>
      <c r="Y1935" s="813"/>
      <c r="Z1935" s="813"/>
      <c r="AA1935" s="813"/>
      <c r="AB1935" s="813"/>
      <c r="AC1935" s="813"/>
      <c r="AD1935" s="813"/>
      <c r="AI1935">
        <f t="shared" si="1275"/>
        <v>0</v>
      </c>
      <c r="AJ1935">
        <f t="shared" si="1276"/>
        <v>0</v>
      </c>
      <c r="AK1935">
        <f t="shared" si="1277"/>
        <v>0</v>
      </c>
      <c r="AL1935">
        <f t="shared" si="1278"/>
        <v>0</v>
      </c>
      <c r="AM1935">
        <f t="shared" si="1279"/>
        <v>0</v>
      </c>
      <c r="AN1935">
        <f t="shared" si="1280"/>
        <v>0</v>
      </c>
      <c r="AO1935">
        <f t="shared" si="1281"/>
        <v>0</v>
      </c>
      <c r="AP1935">
        <f t="shared" si="1282"/>
        <v>0</v>
      </c>
      <c r="AQ1935">
        <f t="shared" si="1283"/>
        <v>0</v>
      </c>
      <c r="AR1935">
        <f t="shared" si="1284"/>
        <v>0</v>
      </c>
      <c r="AS1935">
        <f t="shared" si="1285"/>
        <v>0</v>
      </c>
      <c r="AT1935">
        <f t="shared" si="1286"/>
        <v>0</v>
      </c>
      <c r="AU1935">
        <f t="shared" si="1287"/>
        <v>0</v>
      </c>
      <c r="AV1935">
        <f t="shared" si="1288"/>
        <v>0</v>
      </c>
      <c r="AW1935">
        <f t="shared" si="1289"/>
        <v>0</v>
      </c>
      <c r="AX1935">
        <f t="shared" si="1290"/>
        <v>0</v>
      </c>
      <c r="AY1935">
        <f t="shared" si="1291"/>
        <v>0</v>
      </c>
      <c r="AZ1935">
        <f t="shared" si="1292"/>
        <v>0</v>
      </c>
      <c r="BA1935">
        <f t="shared" si="1293"/>
        <v>0</v>
      </c>
      <c r="BB1935">
        <f t="shared" si="1294"/>
        <v>0</v>
      </c>
      <c r="BC1935">
        <f t="shared" si="1295"/>
        <v>0</v>
      </c>
      <c r="BD1935">
        <f t="shared" si="1296"/>
        <v>0</v>
      </c>
      <c r="BE1935">
        <f t="shared" si="1297"/>
        <v>0</v>
      </c>
      <c r="BF1935">
        <f t="shared" si="1298"/>
        <v>0</v>
      </c>
      <c r="BG1935" s="500">
        <f t="shared" si="1299"/>
        <v>0</v>
      </c>
      <c r="BH1935" s="501">
        <f t="shared" si="1300"/>
        <v>0</v>
      </c>
      <c r="BI1935" s="502">
        <f t="shared" si="1301"/>
        <v>0</v>
      </c>
      <c r="BJ1935" s="503">
        <f t="shared" si="1302"/>
        <v>0</v>
      </c>
      <c r="BK1935" s="500">
        <f t="shared" si="1303"/>
        <v>0</v>
      </c>
      <c r="BL1935" s="501">
        <f t="shared" si="1304"/>
        <v>0</v>
      </c>
      <c r="BM1935" s="502">
        <f t="shared" si="1305"/>
        <v>0</v>
      </c>
      <c r="BN1935" s="503">
        <f t="shared" si="1306"/>
        <v>0</v>
      </c>
      <c r="BO1935" s="500">
        <f t="shared" si="1307"/>
        <v>0</v>
      </c>
      <c r="BP1935" s="501">
        <f t="shared" si="1308"/>
        <v>0</v>
      </c>
      <c r="BQ1935" s="502">
        <f t="shared" si="1309"/>
        <v>0</v>
      </c>
      <c r="BR1935" s="503">
        <f t="shared" si="1310"/>
        <v>0</v>
      </c>
      <c r="BS1935" s="293">
        <f t="shared" si="1311"/>
        <v>0</v>
      </c>
      <c r="BT1935" s="504" t="str">
        <f>IF(BS1935=0,"",
IF(SUM($BS$1895:BS1935)=1,BU1935,
IF($BS$2016&gt;SUM($BS$1895:BS1935),_xlfn.CONCAT(", ",BU1935),
IF($BS$2016=SUM($BS$1895:BS1935),_xlfn.CONCAT(" y ",BU1935)))))</f>
        <v/>
      </c>
      <c r="BU1935" s="505" t="s">
        <v>5164</v>
      </c>
      <c r="BV1935" s="534">
        <f t="shared" si="1313"/>
        <v>0</v>
      </c>
      <c r="BW1935" s="290">
        <f t="shared" si="1314"/>
        <v>0</v>
      </c>
      <c r="BX1935" s="293">
        <f t="shared" si="1312"/>
        <v>0</v>
      </c>
      <c r="BY1935" s="294" t="str">
        <f>IF(BX1935=0,"",
IF(SUM($BX$1895:BX1935)=1,BZ1935,
IF($BX$2016&gt;SUM($BX$1895:BX1935),_xlfn.CONCAT(", ",BZ1935),
IF($BX$2016=SUM($BX$1895:BX1935),_xlfn.CONCAT(" y ",BZ1935)))))</f>
        <v/>
      </c>
      <c r="BZ1935" s="89" t="s">
        <v>5164</v>
      </c>
    </row>
    <row r="1936" spans="1:78" ht="15" customHeight="1">
      <c r="A1936" s="64"/>
      <c r="B1936" s="11"/>
      <c r="C1936" s="58" t="s">
        <v>5165</v>
      </c>
      <c r="D1936" s="1020" t="str">
        <f>IF(CNGE_2025_M1_Secc5_Sub1!$D71="","",CNGE_2025_M1_Secc5_Sub1!$D71)</f>
        <v/>
      </c>
      <c r="E1936" s="889"/>
      <c r="F1936" s="889"/>
      <c r="G1936" s="889"/>
      <c r="H1936" s="889"/>
      <c r="I1936" s="889"/>
      <c r="J1936" s="889"/>
      <c r="K1936" s="889"/>
      <c r="L1936" s="890"/>
      <c r="M1936" s="813"/>
      <c r="N1936" s="813"/>
      <c r="O1936" s="813"/>
      <c r="P1936" s="813"/>
      <c r="Q1936" s="813"/>
      <c r="R1936" s="813"/>
      <c r="S1936" s="813"/>
      <c r="T1936" s="813"/>
      <c r="U1936" s="813"/>
      <c r="V1936" s="813"/>
      <c r="W1936" s="813"/>
      <c r="X1936" s="813"/>
      <c r="Y1936" s="813"/>
      <c r="Z1936" s="813"/>
      <c r="AA1936" s="813"/>
      <c r="AB1936" s="813"/>
      <c r="AC1936" s="813"/>
      <c r="AD1936" s="813"/>
      <c r="AI1936">
        <f t="shared" si="1275"/>
        <v>0</v>
      </c>
      <c r="AJ1936">
        <f t="shared" si="1276"/>
        <v>0</v>
      </c>
      <c r="AK1936">
        <f t="shared" si="1277"/>
        <v>0</v>
      </c>
      <c r="AL1936">
        <f t="shared" si="1278"/>
        <v>0</v>
      </c>
      <c r="AM1936">
        <f t="shared" si="1279"/>
        <v>0</v>
      </c>
      <c r="AN1936">
        <f t="shared" si="1280"/>
        <v>0</v>
      </c>
      <c r="AO1936">
        <f t="shared" si="1281"/>
        <v>0</v>
      </c>
      <c r="AP1936">
        <f t="shared" si="1282"/>
        <v>0</v>
      </c>
      <c r="AQ1936">
        <f t="shared" si="1283"/>
        <v>0</v>
      </c>
      <c r="AR1936">
        <f t="shared" si="1284"/>
        <v>0</v>
      </c>
      <c r="AS1936">
        <f t="shared" si="1285"/>
        <v>0</v>
      </c>
      <c r="AT1936">
        <f t="shared" si="1286"/>
        <v>0</v>
      </c>
      <c r="AU1936">
        <f t="shared" si="1287"/>
        <v>0</v>
      </c>
      <c r="AV1936">
        <f t="shared" si="1288"/>
        <v>0</v>
      </c>
      <c r="AW1936">
        <f t="shared" si="1289"/>
        <v>0</v>
      </c>
      <c r="AX1936">
        <f t="shared" si="1290"/>
        <v>0</v>
      </c>
      <c r="AY1936">
        <f t="shared" si="1291"/>
        <v>0</v>
      </c>
      <c r="AZ1936">
        <f t="shared" si="1292"/>
        <v>0</v>
      </c>
      <c r="BA1936">
        <f t="shared" si="1293"/>
        <v>0</v>
      </c>
      <c r="BB1936">
        <f t="shared" si="1294"/>
        <v>0</v>
      </c>
      <c r="BC1936">
        <f t="shared" si="1295"/>
        <v>0</v>
      </c>
      <c r="BD1936">
        <f t="shared" si="1296"/>
        <v>0</v>
      </c>
      <c r="BE1936">
        <f t="shared" si="1297"/>
        <v>0</v>
      </c>
      <c r="BF1936">
        <f t="shared" si="1298"/>
        <v>0</v>
      </c>
      <c r="BG1936" s="500">
        <f t="shared" si="1299"/>
        <v>0</v>
      </c>
      <c r="BH1936" s="501">
        <f t="shared" si="1300"/>
        <v>0</v>
      </c>
      <c r="BI1936" s="502">
        <f t="shared" si="1301"/>
        <v>0</v>
      </c>
      <c r="BJ1936" s="503">
        <f t="shared" si="1302"/>
        <v>0</v>
      </c>
      <c r="BK1936" s="500">
        <f t="shared" si="1303"/>
        <v>0</v>
      </c>
      <c r="BL1936" s="501">
        <f t="shared" si="1304"/>
        <v>0</v>
      </c>
      <c r="BM1936" s="502">
        <f t="shared" si="1305"/>
        <v>0</v>
      </c>
      <c r="BN1936" s="503">
        <f t="shared" si="1306"/>
        <v>0</v>
      </c>
      <c r="BO1936" s="500">
        <f t="shared" si="1307"/>
        <v>0</v>
      </c>
      <c r="BP1936" s="501">
        <f t="shared" si="1308"/>
        <v>0</v>
      </c>
      <c r="BQ1936" s="502">
        <f t="shared" si="1309"/>
        <v>0</v>
      </c>
      <c r="BR1936" s="503">
        <f t="shared" si="1310"/>
        <v>0</v>
      </c>
      <c r="BS1936" s="293">
        <f t="shared" si="1311"/>
        <v>0</v>
      </c>
      <c r="BT1936" s="504" t="str">
        <f>IF(BS1936=0,"",
IF(SUM($BS$1895:BS1936)=1,BU1936,
IF($BS$2016&gt;SUM($BS$1895:BS1936),_xlfn.CONCAT(", ",BU1936),
IF($BS$2016=SUM($BS$1895:BS1936),_xlfn.CONCAT(" y ",BU1936)))))</f>
        <v/>
      </c>
      <c r="BU1936" s="505" t="s">
        <v>5166</v>
      </c>
      <c r="BV1936" s="534">
        <f t="shared" si="1313"/>
        <v>0</v>
      </c>
      <c r="BW1936" s="290">
        <f t="shared" si="1314"/>
        <v>0</v>
      </c>
      <c r="BX1936" s="293">
        <f t="shared" si="1312"/>
        <v>0</v>
      </c>
      <c r="BY1936" s="294" t="str">
        <f>IF(BX1936=0,"",
IF(SUM($BX$1895:BX1936)=1,BZ1936,
IF($BX$2016&gt;SUM($BX$1895:BX1936),_xlfn.CONCAT(", ",BZ1936),
IF($BX$2016=SUM($BX$1895:BX1936),_xlfn.CONCAT(" y ",BZ1936)))))</f>
        <v/>
      </c>
      <c r="BZ1936" s="89" t="s">
        <v>5166</v>
      </c>
    </row>
    <row r="1937" spans="1:78" ht="15" customHeight="1">
      <c r="A1937" s="64"/>
      <c r="B1937" s="11"/>
      <c r="C1937" s="58" t="s">
        <v>5167</v>
      </c>
      <c r="D1937" s="1020" t="str">
        <f>IF(CNGE_2025_M1_Secc5_Sub1!$D72="","",CNGE_2025_M1_Secc5_Sub1!$D72)</f>
        <v/>
      </c>
      <c r="E1937" s="889"/>
      <c r="F1937" s="889"/>
      <c r="G1937" s="889"/>
      <c r="H1937" s="889"/>
      <c r="I1937" s="889"/>
      <c r="J1937" s="889"/>
      <c r="K1937" s="889"/>
      <c r="L1937" s="890"/>
      <c r="M1937" s="813"/>
      <c r="N1937" s="813"/>
      <c r="O1937" s="813"/>
      <c r="P1937" s="813"/>
      <c r="Q1937" s="813"/>
      <c r="R1937" s="813"/>
      <c r="S1937" s="813"/>
      <c r="T1937" s="813"/>
      <c r="U1937" s="813"/>
      <c r="V1937" s="813"/>
      <c r="W1937" s="813"/>
      <c r="X1937" s="813"/>
      <c r="Y1937" s="813"/>
      <c r="Z1937" s="813"/>
      <c r="AA1937" s="813"/>
      <c r="AB1937" s="813"/>
      <c r="AC1937" s="813"/>
      <c r="AD1937" s="813"/>
      <c r="AI1937">
        <f t="shared" si="1275"/>
        <v>0</v>
      </c>
      <c r="AJ1937">
        <f t="shared" si="1276"/>
        <v>0</v>
      </c>
      <c r="AK1937">
        <f t="shared" si="1277"/>
        <v>0</v>
      </c>
      <c r="AL1937">
        <f t="shared" si="1278"/>
        <v>0</v>
      </c>
      <c r="AM1937">
        <f t="shared" si="1279"/>
        <v>0</v>
      </c>
      <c r="AN1937">
        <f t="shared" si="1280"/>
        <v>0</v>
      </c>
      <c r="AO1937">
        <f t="shared" si="1281"/>
        <v>0</v>
      </c>
      <c r="AP1937">
        <f t="shared" si="1282"/>
        <v>0</v>
      </c>
      <c r="AQ1937">
        <f t="shared" si="1283"/>
        <v>0</v>
      </c>
      <c r="AR1937">
        <f t="shared" si="1284"/>
        <v>0</v>
      </c>
      <c r="AS1937">
        <f t="shared" si="1285"/>
        <v>0</v>
      </c>
      <c r="AT1937">
        <f t="shared" si="1286"/>
        <v>0</v>
      </c>
      <c r="AU1937">
        <f t="shared" si="1287"/>
        <v>0</v>
      </c>
      <c r="AV1937">
        <f t="shared" si="1288"/>
        <v>0</v>
      </c>
      <c r="AW1937">
        <f t="shared" si="1289"/>
        <v>0</v>
      </c>
      <c r="AX1937">
        <f t="shared" si="1290"/>
        <v>0</v>
      </c>
      <c r="AY1937">
        <f t="shared" si="1291"/>
        <v>0</v>
      </c>
      <c r="AZ1937">
        <f t="shared" si="1292"/>
        <v>0</v>
      </c>
      <c r="BA1937">
        <f t="shared" si="1293"/>
        <v>0</v>
      </c>
      <c r="BB1937">
        <f t="shared" si="1294"/>
        <v>0</v>
      </c>
      <c r="BC1937">
        <f t="shared" si="1295"/>
        <v>0</v>
      </c>
      <c r="BD1937">
        <f t="shared" si="1296"/>
        <v>0</v>
      </c>
      <c r="BE1937">
        <f t="shared" si="1297"/>
        <v>0</v>
      </c>
      <c r="BF1937">
        <f t="shared" si="1298"/>
        <v>0</v>
      </c>
      <c r="BG1937" s="500">
        <f t="shared" si="1299"/>
        <v>0</v>
      </c>
      <c r="BH1937" s="501">
        <f t="shared" si="1300"/>
        <v>0</v>
      </c>
      <c r="BI1937" s="502">
        <f t="shared" si="1301"/>
        <v>0</v>
      </c>
      <c r="BJ1937" s="503">
        <f t="shared" si="1302"/>
        <v>0</v>
      </c>
      <c r="BK1937" s="500">
        <f t="shared" si="1303"/>
        <v>0</v>
      </c>
      <c r="BL1937" s="501">
        <f t="shared" si="1304"/>
        <v>0</v>
      </c>
      <c r="BM1937" s="502">
        <f t="shared" si="1305"/>
        <v>0</v>
      </c>
      <c r="BN1937" s="503">
        <f t="shared" si="1306"/>
        <v>0</v>
      </c>
      <c r="BO1937" s="500">
        <f t="shared" si="1307"/>
        <v>0</v>
      </c>
      <c r="BP1937" s="501">
        <f t="shared" si="1308"/>
        <v>0</v>
      </c>
      <c r="BQ1937" s="502">
        <f t="shared" si="1309"/>
        <v>0</v>
      </c>
      <c r="BR1937" s="503">
        <f t="shared" si="1310"/>
        <v>0</v>
      </c>
      <c r="BS1937" s="293">
        <f t="shared" si="1311"/>
        <v>0</v>
      </c>
      <c r="BT1937" s="504" t="str">
        <f>IF(BS1937=0,"",
IF(SUM($BS$1895:BS1937)=1,BU1937,
IF($BS$2016&gt;SUM($BS$1895:BS1937),_xlfn.CONCAT(", ",BU1937),
IF($BS$2016=SUM($BS$1895:BS1937),_xlfn.CONCAT(" y ",BU1937)))))</f>
        <v/>
      </c>
      <c r="BU1937" s="505" t="s">
        <v>5168</v>
      </c>
      <c r="BV1937" s="534">
        <f t="shared" si="1313"/>
        <v>0</v>
      </c>
      <c r="BW1937" s="290">
        <f t="shared" si="1314"/>
        <v>0</v>
      </c>
      <c r="BX1937" s="293">
        <f t="shared" si="1312"/>
        <v>0</v>
      </c>
      <c r="BY1937" s="294" t="str">
        <f>IF(BX1937=0,"",
IF(SUM($BX$1895:BX1937)=1,BZ1937,
IF($BX$2016&gt;SUM($BX$1895:BX1937),_xlfn.CONCAT(", ",BZ1937),
IF($BX$2016=SUM($BX$1895:BX1937),_xlfn.CONCAT(" y ",BZ1937)))))</f>
        <v/>
      </c>
      <c r="BZ1937" s="89" t="s">
        <v>5168</v>
      </c>
    </row>
    <row r="1938" spans="1:78" ht="15" customHeight="1">
      <c r="A1938" s="64"/>
      <c r="B1938" s="11"/>
      <c r="C1938" s="58" t="s">
        <v>5169</v>
      </c>
      <c r="D1938" s="1020" t="str">
        <f>IF(CNGE_2025_M1_Secc5_Sub1!$D73="","",CNGE_2025_M1_Secc5_Sub1!$D73)</f>
        <v/>
      </c>
      <c r="E1938" s="889"/>
      <c r="F1938" s="889"/>
      <c r="G1938" s="889"/>
      <c r="H1938" s="889"/>
      <c r="I1938" s="889"/>
      <c r="J1938" s="889"/>
      <c r="K1938" s="889"/>
      <c r="L1938" s="890"/>
      <c r="M1938" s="813"/>
      <c r="N1938" s="813"/>
      <c r="O1938" s="813"/>
      <c r="P1938" s="813"/>
      <c r="Q1938" s="813"/>
      <c r="R1938" s="813"/>
      <c r="S1938" s="813"/>
      <c r="T1938" s="813"/>
      <c r="U1938" s="813"/>
      <c r="V1938" s="813"/>
      <c r="W1938" s="813"/>
      <c r="X1938" s="813"/>
      <c r="Y1938" s="813"/>
      <c r="Z1938" s="813"/>
      <c r="AA1938" s="813"/>
      <c r="AB1938" s="813"/>
      <c r="AC1938" s="813"/>
      <c r="AD1938" s="813"/>
      <c r="AI1938">
        <f t="shared" si="1275"/>
        <v>0</v>
      </c>
      <c r="AJ1938">
        <f t="shared" si="1276"/>
        <v>0</v>
      </c>
      <c r="AK1938">
        <f t="shared" si="1277"/>
        <v>0</v>
      </c>
      <c r="AL1938">
        <f t="shared" si="1278"/>
        <v>0</v>
      </c>
      <c r="AM1938">
        <f t="shared" si="1279"/>
        <v>0</v>
      </c>
      <c r="AN1938">
        <f t="shared" si="1280"/>
        <v>0</v>
      </c>
      <c r="AO1938">
        <f t="shared" si="1281"/>
        <v>0</v>
      </c>
      <c r="AP1938">
        <f t="shared" si="1282"/>
        <v>0</v>
      </c>
      <c r="AQ1938">
        <f t="shared" si="1283"/>
        <v>0</v>
      </c>
      <c r="AR1938">
        <f t="shared" si="1284"/>
        <v>0</v>
      </c>
      <c r="AS1938">
        <f t="shared" si="1285"/>
        <v>0</v>
      </c>
      <c r="AT1938">
        <f t="shared" si="1286"/>
        <v>0</v>
      </c>
      <c r="AU1938">
        <f t="shared" si="1287"/>
        <v>0</v>
      </c>
      <c r="AV1938">
        <f t="shared" si="1288"/>
        <v>0</v>
      </c>
      <c r="AW1938">
        <f t="shared" si="1289"/>
        <v>0</v>
      </c>
      <c r="AX1938">
        <f t="shared" si="1290"/>
        <v>0</v>
      </c>
      <c r="AY1938">
        <f t="shared" si="1291"/>
        <v>0</v>
      </c>
      <c r="AZ1938">
        <f t="shared" si="1292"/>
        <v>0</v>
      </c>
      <c r="BA1938">
        <f t="shared" si="1293"/>
        <v>0</v>
      </c>
      <c r="BB1938">
        <f t="shared" si="1294"/>
        <v>0</v>
      </c>
      <c r="BC1938">
        <f t="shared" si="1295"/>
        <v>0</v>
      </c>
      <c r="BD1938">
        <f t="shared" si="1296"/>
        <v>0</v>
      </c>
      <c r="BE1938">
        <f t="shared" si="1297"/>
        <v>0</v>
      </c>
      <c r="BF1938">
        <f t="shared" si="1298"/>
        <v>0</v>
      </c>
      <c r="BG1938" s="500">
        <f t="shared" si="1299"/>
        <v>0</v>
      </c>
      <c r="BH1938" s="501">
        <f t="shared" si="1300"/>
        <v>0</v>
      </c>
      <c r="BI1938" s="502">
        <f t="shared" si="1301"/>
        <v>0</v>
      </c>
      <c r="BJ1938" s="503">
        <f t="shared" si="1302"/>
        <v>0</v>
      </c>
      <c r="BK1938" s="500">
        <f t="shared" si="1303"/>
        <v>0</v>
      </c>
      <c r="BL1938" s="501">
        <f t="shared" si="1304"/>
        <v>0</v>
      </c>
      <c r="BM1938" s="502">
        <f t="shared" si="1305"/>
        <v>0</v>
      </c>
      <c r="BN1938" s="503">
        <f t="shared" si="1306"/>
        <v>0</v>
      </c>
      <c r="BO1938" s="500">
        <f t="shared" si="1307"/>
        <v>0</v>
      </c>
      <c r="BP1938" s="501">
        <f t="shared" si="1308"/>
        <v>0</v>
      </c>
      <c r="BQ1938" s="502">
        <f t="shared" si="1309"/>
        <v>0</v>
      </c>
      <c r="BR1938" s="503">
        <f t="shared" si="1310"/>
        <v>0</v>
      </c>
      <c r="BS1938" s="293">
        <f t="shared" si="1311"/>
        <v>0</v>
      </c>
      <c r="BT1938" s="504" t="str">
        <f>IF(BS1938=0,"",
IF(SUM($BS$1895:BS1938)=1,BU1938,
IF($BS$2016&gt;SUM($BS$1895:BS1938),_xlfn.CONCAT(", ",BU1938),
IF($BS$2016=SUM($BS$1895:BS1938),_xlfn.CONCAT(" y ",BU1938)))))</f>
        <v/>
      </c>
      <c r="BU1938" s="505" t="s">
        <v>5170</v>
      </c>
      <c r="BV1938" s="534">
        <f t="shared" si="1313"/>
        <v>0</v>
      </c>
      <c r="BW1938" s="290">
        <f t="shared" si="1314"/>
        <v>0</v>
      </c>
      <c r="BX1938" s="293">
        <f t="shared" si="1312"/>
        <v>0</v>
      </c>
      <c r="BY1938" s="294" t="str">
        <f>IF(BX1938=0,"",
IF(SUM($BX$1895:BX1938)=1,BZ1938,
IF($BX$2016&gt;SUM($BX$1895:BX1938),_xlfn.CONCAT(", ",BZ1938),
IF($BX$2016=SUM($BX$1895:BX1938),_xlfn.CONCAT(" y ",BZ1938)))))</f>
        <v/>
      </c>
      <c r="BZ1938" s="89" t="s">
        <v>5170</v>
      </c>
    </row>
    <row r="1939" spans="1:78" ht="15" customHeight="1">
      <c r="A1939" s="64"/>
      <c r="B1939" s="11"/>
      <c r="C1939" s="58" t="s">
        <v>5171</v>
      </c>
      <c r="D1939" s="1020" t="str">
        <f>IF(CNGE_2025_M1_Secc5_Sub1!$D74="","",CNGE_2025_M1_Secc5_Sub1!$D74)</f>
        <v/>
      </c>
      <c r="E1939" s="889"/>
      <c r="F1939" s="889"/>
      <c r="G1939" s="889"/>
      <c r="H1939" s="889"/>
      <c r="I1939" s="889"/>
      <c r="J1939" s="889"/>
      <c r="K1939" s="889"/>
      <c r="L1939" s="890"/>
      <c r="M1939" s="813"/>
      <c r="N1939" s="813"/>
      <c r="O1939" s="813"/>
      <c r="P1939" s="813"/>
      <c r="Q1939" s="813"/>
      <c r="R1939" s="813"/>
      <c r="S1939" s="813"/>
      <c r="T1939" s="813"/>
      <c r="U1939" s="813"/>
      <c r="V1939" s="813"/>
      <c r="W1939" s="813"/>
      <c r="X1939" s="813"/>
      <c r="Y1939" s="813"/>
      <c r="Z1939" s="813"/>
      <c r="AA1939" s="813"/>
      <c r="AB1939" s="813"/>
      <c r="AC1939" s="813"/>
      <c r="AD1939" s="813"/>
      <c r="AI1939">
        <f t="shared" si="1275"/>
        <v>0</v>
      </c>
      <c r="AJ1939">
        <f t="shared" si="1276"/>
        <v>0</v>
      </c>
      <c r="AK1939">
        <f t="shared" si="1277"/>
        <v>0</v>
      </c>
      <c r="AL1939">
        <f t="shared" si="1278"/>
        <v>0</v>
      </c>
      <c r="AM1939">
        <f t="shared" si="1279"/>
        <v>0</v>
      </c>
      <c r="AN1939">
        <f t="shared" si="1280"/>
        <v>0</v>
      </c>
      <c r="AO1939">
        <f t="shared" si="1281"/>
        <v>0</v>
      </c>
      <c r="AP1939">
        <f t="shared" si="1282"/>
        <v>0</v>
      </c>
      <c r="AQ1939">
        <f t="shared" si="1283"/>
        <v>0</v>
      </c>
      <c r="AR1939">
        <f t="shared" si="1284"/>
        <v>0</v>
      </c>
      <c r="AS1939">
        <f t="shared" si="1285"/>
        <v>0</v>
      </c>
      <c r="AT1939">
        <f t="shared" si="1286"/>
        <v>0</v>
      </c>
      <c r="AU1939">
        <f t="shared" si="1287"/>
        <v>0</v>
      </c>
      <c r="AV1939">
        <f t="shared" si="1288"/>
        <v>0</v>
      </c>
      <c r="AW1939">
        <f t="shared" si="1289"/>
        <v>0</v>
      </c>
      <c r="AX1939">
        <f t="shared" si="1290"/>
        <v>0</v>
      </c>
      <c r="AY1939">
        <f t="shared" si="1291"/>
        <v>0</v>
      </c>
      <c r="AZ1939">
        <f t="shared" si="1292"/>
        <v>0</v>
      </c>
      <c r="BA1939">
        <f t="shared" si="1293"/>
        <v>0</v>
      </c>
      <c r="BB1939">
        <f t="shared" si="1294"/>
        <v>0</v>
      </c>
      <c r="BC1939">
        <f t="shared" si="1295"/>
        <v>0</v>
      </c>
      <c r="BD1939">
        <f t="shared" si="1296"/>
        <v>0</v>
      </c>
      <c r="BE1939">
        <f t="shared" si="1297"/>
        <v>0</v>
      </c>
      <c r="BF1939">
        <f t="shared" si="1298"/>
        <v>0</v>
      </c>
      <c r="BG1939" s="500">
        <f t="shared" si="1299"/>
        <v>0</v>
      </c>
      <c r="BH1939" s="501">
        <f t="shared" si="1300"/>
        <v>0</v>
      </c>
      <c r="BI1939" s="502">
        <f t="shared" si="1301"/>
        <v>0</v>
      </c>
      <c r="BJ1939" s="503">
        <f t="shared" si="1302"/>
        <v>0</v>
      </c>
      <c r="BK1939" s="500">
        <f t="shared" si="1303"/>
        <v>0</v>
      </c>
      <c r="BL1939" s="501">
        <f t="shared" si="1304"/>
        <v>0</v>
      </c>
      <c r="BM1939" s="502">
        <f t="shared" si="1305"/>
        <v>0</v>
      </c>
      <c r="BN1939" s="503">
        <f t="shared" si="1306"/>
        <v>0</v>
      </c>
      <c r="BO1939" s="500">
        <f t="shared" si="1307"/>
        <v>0</v>
      </c>
      <c r="BP1939" s="501">
        <f t="shared" si="1308"/>
        <v>0</v>
      </c>
      <c r="BQ1939" s="502">
        <f t="shared" si="1309"/>
        <v>0</v>
      </c>
      <c r="BR1939" s="503">
        <f t="shared" si="1310"/>
        <v>0</v>
      </c>
      <c r="BS1939" s="293">
        <f t="shared" si="1311"/>
        <v>0</v>
      </c>
      <c r="BT1939" s="504" t="str">
        <f>IF(BS1939=0,"",
IF(SUM($BS$1895:BS1939)=1,BU1939,
IF($BS$2016&gt;SUM($BS$1895:BS1939),_xlfn.CONCAT(", ",BU1939),
IF($BS$2016=SUM($BS$1895:BS1939),_xlfn.CONCAT(" y ",BU1939)))))</f>
        <v/>
      </c>
      <c r="BU1939" s="505" t="s">
        <v>5172</v>
      </c>
      <c r="BV1939" s="534">
        <f t="shared" si="1313"/>
        <v>0</v>
      </c>
      <c r="BW1939" s="290">
        <f t="shared" si="1314"/>
        <v>0</v>
      </c>
      <c r="BX1939" s="293">
        <f t="shared" si="1312"/>
        <v>0</v>
      </c>
      <c r="BY1939" s="294" t="str">
        <f>IF(BX1939=0,"",
IF(SUM($BX$1895:BX1939)=1,BZ1939,
IF($BX$2016&gt;SUM($BX$1895:BX1939),_xlfn.CONCAT(", ",BZ1939),
IF($BX$2016=SUM($BX$1895:BX1939),_xlfn.CONCAT(" y ",BZ1939)))))</f>
        <v/>
      </c>
      <c r="BZ1939" s="89" t="s">
        <v>5172</v>
      </c>
    </row>
    <row r="1940" spans="1:78" ht="15" customHeight="1">
      <c r="A1940" s="64"/>
      <c r="B1940" s="11"/>
      <c r="C1940" s="58" t="s">
        <v>5173</v>
      </c>
      <c r="D1940" s="1020" t="str">
        <f>IF(CNGE_2025_M1_Secc5_Sub1!$D75="","",CNGE_2025_M1_Secc5_Sub1!$D75)</f>
        <v/>
      </c>
      <c r="E1940" s="889"/>
      <c r="F1940" s="889"/>
      <c r="G1940" s="889"/>
      <c r="H1940" s="889"/>
      <c r="I1940" s="889"/>
      <c r="J1940" s="889"/>
      <c r="K1940" s="889"/>
      <c r="L1940" s="890"/>
      <c r="M1940" s="813"/>
      <c r="N1940" s="813"/>
      <c r="O1940" s="813"/>
      <c r="P1940" s="813"/>
      <c r="Q1940" s="813"/>
      <c r="R1940" s="813"/>
      <c r="S1940" s="813"/>
      <c r="T1940" s="813"/>
      <c r="U1940" s="813"/>
      <c r="V1940" s="813"/>
      <c r="W1940" s="813"/>
      <c r="X1940" s="813"/>
      <c r="Y1940" s="813"/>
      <c r="Z1940" s="813"/>
      <c r="AA1940" s="813"/>
      <c r="AB1940" s="813"/>
      <c r="AC1940" s="813"/>
      <c r="AD1940" s="813"/>
      <c r="AI1940">
        <f t="shared" si="1275"/>
        <v>0</v>
      </c>
      <c r="AJ1940">
        <f t="shared" si="1276"/>
        <v>0</v>
      </c>
      <c r="AK1940">
        <f t="shared" si="1277"/>
        <v>0</v>
      </c>
      <c r="AL1940">
        <f t="shared" si="1278"/>
        <v>0</v>
      </c>
      <c r="AM1940">
        <f t="shared" si="1279"/>
        <v>0</v>
      </c>
      <c r="AN1940">
        <f t="shared" si="1280"/>
        <v>0</v>
      </c>
      <c r="AO1940">
        <f t="shared" si="1281"/>
        <v>0</v>
      </c>
      <c r="AP1940">
        <f t="shared" si="1282"/>
        <v>0</v>
      </c>
      <c r="AQ1940">
        <f t="shared" si="1283"/>
        <v>0</v>
      </c>
      <c r="AR1940">
        <f t="shared" si="1284"/>
        <v>0</v>
      </c>
      <c r="AS1940">
        <f t="shared" si="1285"/>
        <v>0</v>
      </c>
      <c r="AT1940">
        <f t="shared" si="1286"/>
        <v>0</v>
      </c>
      <c r="AU1940">
        <f t="shared" si="1287"/>
        <v>0</v>
      </c>
      <c r="AV1940">
        <f t="shared" si="1288"/>
        <v>0</v>
      </c>
      <c r="AW1940">
        <f t="shared" si="1289"/>
        <v>0</v>
      </c>
      <c r="AX1940">
        <f t="shared" si="1290"/>
        <v>0</v>
      </c>
      <c r="AY1940">
        <f t="shared" si="1291"/>
        <v>0</v>
      </c>
      <c r="AZ1940">
        <f t="shared" si="1292"/>
        <v>0</v>
      </c>
      <c r="BA1940">
        <f t="shared" si="1293"/>
        <v>0</v>
      </c>
      <c r="BB1940">
        <f t="shared" si="1294"/>
        <v>0</v>
      </c>
      <c r="BC1940">
        <f t="shared" si="1295"/>
        <v>0</v>
      </c>
      <c r="BD1940">
        <f t="shared" si="1296"/>
        <v>0</v>
      </c>
      <c r="BE1940">
        <f t="shared" si="1297"/>
        <v>0</v>
      </c>
      <c r="BF1940">
        <f t="shared" si="1298"/>
        <v>0</v>
      </c>
      <c r="BG1940" s="500">
        <f t="shared" si="1299"/>
        <v>0</v>
      </c>
      <c r="BH1940" s="501">
        <f t="shared" si="1300"/>
        <v>0</v>
      </c>
      <c r="BI1940" s="502">
        <f t="shared" si="1301"/>
        <v>0</v>
      </c>
      <c r="BJ1940" s="503">
        <f t="shared" si="1302"/>
        <v>0</v>
      </c>
      <c r="BK1940" s="500">
        <f t="shared" si="1303"/>
        <v>0</v>
      </c>
      <c r="BL1940" s="501">
        <f t="shared" si="1304"/>
        <v>0</v>
      </c>
      <c r="BM1940" s="502">
        <f t="shared" si="1305"/>
        <v>0</v>
      </c>
      <c r="BN1940" s="503">
        <f t="shared" si="1306"/>
        <v>0</v>
      </c>
      <c r="BO1940" s="500">
        <f t="shared" si="1307"/>
        <v>0</v>
      </c>
      <c r="BP1940" s="501">
        <f t="shared" si="1308"/>
        <v>0</v>
      </c>
      <c r="BQ1940" s="502">
        <f t="shared" si="1309"/>
        <v>0</v>
      </c>
      <c r="BR1940" s="503">
        <f t="shared" si="1310"/>
        <v>0</v>
      </c>
      <c r="BS1940" s="293">
        <f t="shared" si="1311"/>
        <v>0</v>
      </c>
      <c r="BT1940" s="504" t="str">
        <f>IF(BS1940=0,"",
IF(SUM($BS$1895:BS1940)=1,BU1940,
IF($BS$2016&gt;SUM($BS$1895:BS1940),_xlfn.CONCAT(", ",BU1940),
IF($BS$2016=SUM($BS$1895:BS1940),_xlfn.CONCAT(" y ",BU1940)))))</f>
        <v/>
      </c>
      <c r="BU1940" s="505" t="s">
        <v>5174</v>
      </c>
      <c r="BV1940" s="534">
        <f t="shared" si="1313"/>
        <v>0</v>
      </c>
      <c r="BW1940" s="290">
        <f t="shared" si="1314"/>
        <v>0</v>
      </c>
      <c r="BX1940" s="293">
        <f t="shared" si="1312"/>
        <v>0</v>
      </c>
      <c r="BY1940" s="294" t="str">
        <f>IF(BX1940=0,"",
IF(SUM($BX$1895:BX1940)=1,BZ1940,
IF($BX$2016&gt;SUM($BX$1895:BX1940),_xlfn.CONCAT(", ",BZ1940),
IF($BX$2016=SUM($BX$1895:BX1940),_xlfn.CONCAT(" y ",BZ1940)))))</f>
        <v/>
      </c>
      <c r="BZ1940" s="89" t="s">
        <v>5174</v>
      </c>
    </row>
    <row r="1941" spans="1:78" ht="15" customHeight="1">
      <c r="A1941" s="64"/>
      <c r="B1941" s="11"/>
      <c r="C1941" s="58" t="s">
        <v>5175</v>
      </c>
      <c r="D1941" s="1020" t="str">
        <f>IF(CNGE_2025_M1_Secc5_Sub1!$D76="","",CNGE_2025_M1_Secc5_Sub1!$D76)</f>
        <v/>
      </c>
      <c r="E1941" s="889"/>
      <c r="F1941" s="889"/>
      <c r="G1941" s="889"/>
      <c r="H1941" s="889"/>
      <c r="I1941" s="889"/>
      <c r="J1941" s="889"/>
      <c r="K1941" s="889"/>
      <c r="L1941" s="890"/>
      <c r="M1941" s="813"/>
      <c r="N1941" s="813"/>
      <c r="O1941" s="813"/>
      <c r="P1941" s="813"/>
      <c r="Q1941" s="813"/>
      <c r="R1941" s="813"/>
      <c r="S1941" s="813"/>
      <c r="T1941" s="813"/>
      <c r="U1941" s="813"/>
      <c r="V1941" s="813"/>
      <c r="W1941" s="813"/>
      <c r="X1941" s="813"/>
      <c r="Y1941" s="813"/>
      <c r="Z1941" s="813"/>
      <c r="AA1941" s="813"/>
      <c r="AB1941" s="813"/>
      <c r="AC1941" s="813"/>
      <c r="AD1941" s="813"/>
      <c r="AI1941">
        <f t="shared" si="1275"/>
        <v>0</v>
      </c>
      <c r="AJ1941">
        <f t="shared" si="1276"/>
        <v>0</v>
      </c>
      <c r="AK1941">
        <f t="shared" si="1277"/>
        <v>0</v>
      </c>
      <c r="AL1941">
        <f t="shared" si="1278"/>
        <v>0</v>
      </c>
      <c r="AM1941">
        <f t="shared" si="1279"/>
        <v>0</v>
      </c>
      <c r="AN1941">
        <f t="shared" si="1280"/>
        <v>0</v>
      </c>
      <c r="AO1941">
        <f t="shared" si="1281"/>
        <v>0</v>
      </c>
      <c r="AP1941">
        <f t="shared" si="1282"/>
        <v>0</v>
      </c>
      <c r="AQ1941">
        <f t="shared" si="1283"/>
        <v>0</v>
      </c>
      <c r="AR1941">
        <f t="shared" si="1284"/>
        <v>0</v>
      </c>
      <c r="AS1941">
        <f t="shared" si="1285"/>
        <v>0</v>
      </c>
      <c r="AT1941">
        <f t="shared" si="1286"/>
        <v>0</v>
      </c>
      <c r="AU1941">
        <f t="shared" si="1287"/>
        <v>0</v>
      </c>
      <c r="AV1941">
        <f t="shared" si="1288"/>
        <v>0</v>
      </c>
      <c r="AW1941">
        <f t="shared" si="1289"/>
        <v>0</v>
      </c>
      <c r="AX1941">
        <f t="shared" si="1290"/>
        <v>0</v>
      </c>
      <c r="AY1941">
        <f t="shared" si="1291"/>
        <v>0</v>
      </c>
      <c r="AZ1941">
        <f t="shared" si="1292"/>
        <v>0</v>
      </c>
      <c r="BA1941">
        <f t="shared" si="1293"/>
        <v>0</v>
      </c>
      <c r="BB1941">
        <f t="shared" si="1294"/>
        <v>0</v>
      </c>
      <c r="BC1941">
        <f t="shared" si="1295"/>
        <v>0</v>
      </c>
      <c r="BD1941">
        <f t="shared" si="1296"/>
        <v>0</v>
      </c>
      <c r="BE1941">
        <f t="shared" si="1297"/>
        <v>0</v>
      </c>
      <c r="BF1941">
        <f t="shared" si="1298"/>
        <v>0</v>
      </c>
      <c r="BG1941" s="500">
        <f t="shared" si="1299"/>
        <v>0</v>
      </c>
      <c r="BH1941" s="501">
        <f t="shared" si="1300"/>
        <v>0</v>
      </c>
      <c r="BI1941" s="502">
        <f t="shared" si="1301"/>
        <v>0</v>
      </c>
      <c r="BJ1941" s="503">
        <f t="shared" si="1302"/>
        <v>0</v>
      </c>
      <c r="BK1941" s="500">
        <f t="shared" si="1303"/>
        <v>0</v>
      </c>
      <c r="BL1941" s="501">
        <f t="shared" si="1304"/>
        <v>0</v>
      </c>
      <c r="BM1941" s="502">
        <f t="shared" si="1305"/>
        <v>0</v>
      </c>
      <c r="BN1941" s="503">
        <f t="shared" si="1306"/>
        <v>0</v>
      </c>
      <c r="BO1941" s="500">
        <f t="shared" si="1307"/>
        <v>0</v>
      </c>
      <c r="BP1941" s="501">
        <f t="shared" si="1308"/>
        <v>0</v>
      </c>
      <c r="BQ1941" s="502">
        <f t="shared" si="1309"/>
        <v>0</v>
      </c>
      <c r="BR1941" s="503">
        <f t="shared" si="1310"/>
        <v>0</v>
      </c>
      <c r="BS1941" s="293">
        <f t="shared" si="1311"/>
        <v>0</v>
      </c>
      <c r="BT1941" s="504" t="str">
        <f>IF(BS1941=0,"",
IF(SUM($BS$1895:BS1941)=1,BU1941,
IF($BS$2016&gt;SUM($BS$1895:BS1941),_xlfn.CONCAT(", ",BU1941),
IF($BS$2016=SUM($BS$1895:BS1941),_xlfn.CONCAT(" y ",BU1941)))))</f>
        <v/>
      </c>
      <c r="BU1941" s="505" t="s">
        <v>5176</v>
      </c>
      <c r="BV1941" s="534">
        <f t="shared" si="1313"/>
        <v>0</v>
      </c>
      <c r="BW1941" s="290">
        <f t="shared" si="1314"/>
        <v>0</v>
      </c>
      <c r="BX1941" s="293">
        <f t="shared" si="1312"/>
        <v>0</v>
      </c>
      <c r="BY1941" s="294" t="str">
        <f>IF(BX1941=0,"",
IF(SUM($BX$1895:BX1941)=1,BZ1941,
IF($BX$2016&gt;SUM($BX$1895:BX1941),_xlfn.CONCAT(", ",BZ1941),
IF($BX$2016=SUM($BX$1895:BX1941),_xlfn.CONCAT(" y ",BZ1941)))))</f>
        <v/>
      </c>
      <c r="BZ1941" s="89" t="s">
        <v>5176</v>
      </c>
    </row>
    <row r="1942" spans="1:78" ht="15" customHeight="1">
      <c r="A1942" s="64"/>
      <c r="B1942" s="11"/>
      <c r="C1942" s="58" t="s">
        <v>5177</v>
      </c>
      <c r="D1942" s="1020" t="str">
        <f>IF(CNGE_2025_M1_Secc5_Sub1!$D77="","",CNGE_2025_M1_Secc5_Sub1!$D77)</f>
        <v/>
      </c>
      <c r="E1942" s="889"/>
      <c r="F1942" s="889"/>
      <c r="G1942" s="889"/>
      <c r="H1942" s="889"/>
      <c r="I1942" s="889"/>
      <c r="J1942" s="889"/>
      <c r="K1942" s="889"/>
      <c r="L1942" s="890"/>
      <c r="M1942" s="813"/>
      <c r="N1942" s="813"/>
      <c r="O1942" s="813"/>
      <c r="P1942" s="813"/>
      <c r="Q1942" s="813"/>
      <c r="R1942" s="813"/>
      <c r="S1942" s="813"/>
      <c r="T1942" s="813"/>
      <c r="U1942" s="813"/>
      <c r="V1942" s="813"/>
      <c r="W1942" s="813"/>
      <c r="X1942" s="813"/>
      <c r="Y1942" s="813"/>
      <c r="Z1942" s="813"/>
      <c r="AA1942" s="813"/>
      <c r="AB1942" s="813"/>
      <c r="AC1942" s="813"/>
      <c r="AD1942" s="813"/>
      <c r="AI1942">
        <f t="shared" si="1275"/>
        <v>0</v>
      </c>
      <c r="AJ1942">
        <f t="shared" si="1276"/>
        <v>0</v>
      </c>
      <c r="AK1942">
        <f t="shared" si="1277"/>
        <v>0</v>
      </c>
      <c r="AL1942">
        <f t="shared" si="1278"/>
        <v>0</v>
      </c>
      <c r="AM1942">
        <f t="shared" si="1279"/>
        <v>0</v>
      </c>
      <c r="AN1942">
        <f t="shared" si="1280"/>
        <v>0</v>
      </c>
      <c r="AO1942">
        <f t="shared" si="1281"/>
        <v>0</v>
      </c>
      <c r="AP1942">
        <f t="shared" si="1282"/>
        <v>0</v>
      </c>
      <c r="AQ1942">
        <f t="shared" si="1283"/>
        <v>0</v>
      </c>
      <c r="AR1942">
        <f t="shared" si="1284"/>
        <v>0</v>
      </c>
      <c r="AS1942">
        <f t="shared" si="1285"/>
        <v>0</v>
      </c>
      <c r="AT1942">
        <f t="shared" si="1286"/>
        <v>0</v>
      </c>
      <c r="AU1942">
        <f t="shared" si="1287"/>
        <v>0</v>
      </c>
      <c r="AV1942">
        <f t="shared" si="1288"/>
        <v>0</v>
      </c>
      <c r="AW1942">
        <f t="shared" si="1289"/>
        <v>0</v>
      </c>
      <c r="AX1942">
        <f t="shared" si="1290"/>
        <v>0</v>
      </c>
      <c r="AY1942">
        <f t="shared" si="1291"/>
        <v>0</v>
      </c>
      <c r="AZ1942">
        <f t="shared" si="1292"/>
        <v>0</v>
      </c>
      <c r="BA1942">
        <f t="shared" si="1293"/>
        <v>0</v>
      </c>
      <c r="BB1942">
        <f t="shared" si="1294"/>
        <v>0</v>
      </c>
      <c r="BC1942">
        <f t="shared" si="1295"/>
        <v>0</v>
      </c>
      <c r="BD1942">
        <f t="shared" si="1296"/>
        <v>0</v>
      </c>
      <c r="BE1942">
        <f t="shared" si="1297"/>
        <v>0</v>
      </c>
      <c r="BF1942">
        <f t="shared" si="1298"/>
        <v>0</v>
      </c>
      <c r="BG1942" s="500">
        <f t="shared" si="1299"/>
        <v>0</v>
      </c>
      <c r="BH1942" s="501">
        <f t="shared" si="1300"/>
        <v>0</v>
      </c>
      <c r="BI1942" s="502">
        <f t="shared" si="1301"/>
        <v>0</v>
      </c>
      <c r="BJ1942" s="503">
        <f t="shared" si="1302"/>
        <v>0</v>
      </c>
      <c r="BK1942" s="500">
        <f t="shared" si="1303"/>
        <v>0</v>
      </c>
      <c r="BL1942" s="501">
        <f t="shared" si="1304"/>
        <v>0</v>
      </c>
      <c r="BM1942" s="502">
        <f t="shared" si="1305"/>
        <v>0</v>
      </c>
      <c r="BN1942" s="503">
        <f t="shared" si="1306"/>
        <v>0</v>
      </c>
      <c r="BO1942" s="500">
        <f t="shared" si="1307"/>
        <v>0</v>
      </c>
      <c r="BP1942" s="501">
        <f t="shared" si="1308"/>
        <v>0</v>
      </c>
      <c r="BQ1942" s="502">
        <f t="shared" si="1309"/>
        <v>0</v>
      </c>
      <c r="BR1942" s="503">
        <f t="shared" si="1310"/>
        <v>0</v>
      </c>
      <c r="BS1942" s="293">
        <f t="shared" si="1311"/>
        <v>0</v>
      </c>
      <c r="BT1942" s="504" t="str">
        <f>IF(BS1942=0,"",
IF(SUM($BS$1895:BS1942)=1,BU1942,
IF($BS$2016&gt;SUM($BS$1895:BS1942),_xlfn.CONCAT(", ",BU1942),
IF($BS$2016=SUM($BS$1895:BS1942),_xlfn.CONCAT(" y ",BU1942)))))</f>
        <v/>
      </c>
      <c r="BU1942" s="505" t="s">
        <v>5178</v>
      </c>
      <c r="BV1942" s="534">
        <f t="shared" si="1313"/>
        <v>0</v>
      </c>
      <c r="BW1942" s="290">
        <f t="shared" si="1314"/>
        <v>0</v>
      </c>
      <c r="BX1942" s="293">
        <f t="shared" si="1312"/>
        <v>0</v>
      </c>
      <c r="BY1942" s="294" t="str">
        <f>IF(BX1942=0,"",
IF(SUM($BX$1895:BX1942)=1,BZ1942,
IF($BX$2016&gt;SUM($BX$1895:BX1942),_xlfn.CONCAT(", ",BZ1942),
IF($BX$2016=SUM($BX$1895:BX1942),_xlfn.CONCAT(" y ",BZ1942)))))</f>
        <v/>
      </c>
      <c r="BZ1942" s="89" t="s">
        <v>5178</v>
      </c>
    </row>
    <row r="1943" spans="1:78" ht="15" customHeight="1">
      <c r="A1943" s="64"/>
      <c r="B1943" s="11"/>
      <c r="C1943" s="58" t="s">
        <v>5179</v>
      </c>
      <c r="D1943" s="1020" t="str">
        <f>IF(CNGE_2025_M1_Secc5_Sub1!$D78="","",CNGE_2025_M1_Secc5_Sub1!$D78)</f>
        <v/>
      </c>
      <c r="E1943" s="889"/>
      <c r="F1943" s="889"/>
      <c r="G1943" s="889"/>
      <c r="H1943" s="889"/>
      <c r="I1943" s="889"/>
      <c r="J1943" s="889"/>
      <c r="K1943" s="889"/>
      <c r="L1943" s="890"/>
      <c r="M1943" s="813"/>
      <c r="N1943" s="813"/>
      <c r="O1943" s="813"/>
      <c r="P1943" s="813"/>
      <c r="Q1943" s="813"/>
      <c r="R1943" s="813"/>
      <c r="S1943" s="813"/>
      <c r="T1943" s="813"/>
      <c r="U1943" s="813"/>
      <c r="V1943" s="813"/>
      <c r="W1943" s="813"/>
      <c r="X1943" s="813"/>
      <c r="Y1943" s="813"/>
      <c r="Z1943" s="813"/>
      <c r="AA1943" s="813"/>
      <c r="AB1943" s="813"/>
      <c r="AC1943" s="813"/>
      <c r="AD1943" s="813"/>
      <c r="AI1943">
        <f t="shared" si="1275"/>
        <v>0</v>
      </c>
      <c r="AJ1943">
        <f t="shared" si="1276"/>
        <v>0</v>
      </c>
      <c r="AK1943">
        <f t="shared" si="1277"/>
        <v>0</v>
      </c>
      <c r="AL1943">
        <f t="shared" si="1278"/>
        <v>0</v>
      </c>
      <c r="AM1943">
        <f t="shared" si="1279"/>
        <v>0</v>
      </c>
      <c r="AN1943">
        <f t="shared" si="1280"/>
        <v>0</v>
      </c>
      <c r="AO1943">
        <f t="shared" si="1281"/>
        <v>0</v>
      </c>
      <c r="AP1943">
        <f t="shared" si="1282"/>
        <v>0</v>
      </c>
      <c r="AQ1943">
        <f t="shared" si="1283"/>
        <v>0</v>
      </c>
      <c r="AR1943">
        <f t="shared" si="1284"/>
        <v>0</v>
      </c>
      <c r="AS1943">
        <f t="shared" si="1285"/>
        <v>0</v>
      </c>
      <c r="AT1943">
        <f t="shared" si="1286"/>
        <v>0</v>
      </c>
      <c r="AU1943">
        <f t="shared" si="1287"/>
        <v>0</v>
      </c>
      <c r="AV1943">
        <f t="shared" si="1288"/>
        <v>0</v>
      </c>
      <c r="AW1943">
        <f t="shared" si="1289"/>
        <v>0</v>
      </c>
      <c r="AX1943">
        <f t="shared" si="1290"/>
        <v>0</v>
      </c>
      <c r="AY1943">
        <f t="shared" si="1291"/>
        <v>0</v>
      </c>
      <c r="AZ1943">
        <f t="shared" si="1292"/>
        <v>0</v>
      </c>
      <c r="BA1943">
        <f t="shared" si="1293"/>
        <v>0</v>
      </c>
      <c r="BB1943">
        <f t="shared" si="1294"/>
        <v>0</v>
      </c>
      <c r="BC1943">
        <f t="shared" si="1295"/>
        <v>0</v>
      </c>
      <c r="BD1943">
        <f t="shared" si="1296"/>
        <v>0</v>
      </c>
      <c r="BE1943">
        <f t="shared" si="1297"/>
        <v>0</v>
      </c>
      <c r="BF1943">
        <f t="shared" si="1298"/>
        <v>0</v>
      </c>
      <c r="BG1943" s="500">
        <f t="shared" si="1299"/>
        <v>0</v>
      </c>
      <c r="BH1943" s="501">
        <f t="shared" si="1300"/>
        <v>0</v>
      </c>
      <c r="BI1943" s="502">
        <f t="shared" si="1301"/>
        <v>0</v>
      </c>
      <c r="BJ1943" s="503">
        <f t="shared" si="1302"/>
        <v>0</v>
      </c>
      <c r="BK1943" s="500">
        <f t="shared" si="1303"/>
        <v>0</v>
      </c>
      <c r="BL1943" s="501">
        <f t="shared" si="1304"/>
        <v>0</v>
      </c>
      <c r="BM1943" s="502">
        <f t="shared" si="1305"/>
        <v>0</v>
      </c>
      <c r="BN1943" s="503">
        <f t="shared" si="1306"/>
        <v>0</v>
      </c>
      <c r="BO1943" s="500">
        <f t="shared" si="1307"/>
        <v>0</v>
      </c>
      <c r="BP1943" s="501">
        <f t="shared" si="1308"/>
        <v>0</v>
      </c>
      <c r="BQ1943" s="502">
        <f t="shared" si="1309"/>
        <v>0</v>
      </c>
      <c r="BR1943" s="503">
        <f t="shared" si="1310"/>
        <v>0</v>
      </c>
      <c r="BS1943" s="293">
        <f t="shared" si="1311"/>
        <v>0</v>
      </c>
      <c r="BT1943" s="504" t="str">
        <f>IF(BS1943=0,"",
IF(SUM($BS$1895:BS1943)=1,BU1943,
IF($BS$2016&gt;SUM($BS$1895:BS1943),_xlfn.CONCAT(", ",BU1943),
IF($BS$2016=SUM($BS$1895:BS1943),_xlfn.CONCAT(" y ",BU1943)))))</f>
        <v/>
      </c>
      <c r="BU1943" s="505" t="s">
        <v>5180</v>
      </c>
      <c r="BV1943" s="534">
        <f t="shared" si="1313"/>
        <v>0</v>
      </c>
      <c r="BW1943" s="290">
        <f t="shared" si="1314"/>
        <v>0</v>
      </c>
      <c r="BX1943" s="293">
        <f t="shared" si="1312"/>
        <v>0</v>
      </c>
      <c r="BY1943" s="294" t="str">
        <f>IF(BX1943=0,"",
IF(SUM($BX$1895:BX1943)=1,BZ1943,
IF($BX$2016&gt;SUM($BX$1895:BX1943),_xlfn.CONCAT(", ",BZ1943),
IF($BX$2016=SUM($BX$1895:BX1943),_xlfn.CONCAT(" y ",BZ1943)))))</f>
        <v/>
      </c>
      <c r="BZ1943" s="89" t="s">
        <v>5180</v>
      </c>
    </row>
    <row r="1944" spans="1:78" ht="15" customHeight="1">
      <c r="A1944" s="64"/>
      <c r="B1944" s="11"/>
      <c r="C1944" s="58" t="s">
        <v>5181</v>
      </c>
      <c r="D1944" s="1020" t="str">
        <f>IF(CNGE_2025_M1_Secc5_Sub1!$D79="","",CNGE_2025_M1_Secc5_Sub1!$D79)</f>
        <v/>
      </c>
      <c r="E1944" s="889"/>
      <c r="F1944" s="889"/>
      <c r="G1944" s="889"/>
      <c r="H1944" s="889"/>
      <c r="I1944" s="889"/>
      <c r="J1944" s="889"/>
      <c r="K1944" s="889"/>
      <c r="L1944" s="890"/>
      <c r="M1944" s="813"/>
      <c r="N1944" s="813"/>
      <c r="O1944" s="813"/>
      <c r="P1944" s="813"/>
      <c r="Q1944" s="813"/>
      <c r="R1944" s="813"/>
      <c r="S1944" s="813"/>
      <c r="T1944" s="813"/>
      <c r="U1944" s="813"/>
      <c r="V1944" s="813"/>
      <c r="W1944" s="813"/>
      <c r="X1944" s="813"/>
      <c r="Y1944" s="813"/>
      <c r="Z1944" s="813"/>
      <c r="AA1944" s="813"/>
      <c r="AB1944" s="813"/>
      <c r="AC1944" s="813"/>
      <c r="AD1944" s="813"/>
      <c r="AI1944">
        <f t="shared" si="1275"/>
        <v>0</v>
      </c>
      <c r="AJ1944">
        <f t="shared" si="1276"/>
        <v>0</v>
      </c>
      <c r="AK1944">
        <f t="shared" si="1277"/>
        <v>0</v>
      </c>
      <c r="AL1944">
        <f t="shared" si="1278"/>
        <v>0</v>
      </c>
      <c r="AM1944">
        <f t="shared" si="1279"/>
        <v>0</v>
      </c>
      <c r="AN1944">
        <f t="shared" si="1280"/>
        <v>0</v>
      </c>
      <c r="AO1944">
        <f t="shared" si="1281"/>
        <v>0</v>
      </c>
      <c r="AP1944">
        <f t="shared" si="1282"/>
        <v>0</v>
      </c>
      <c r="AQ1944">
        <f t="shared" si="1283"/>
        <v>0</v>
      </c>
      <c r="AR1944">
        <f t="shared" si="1284"/>
        <v>0</v>
      </c>
      <c r="AS1944">
        <f t="shared" si="1285"/>
        <v>0</v>
      </c>
      <c r="AT1944">
        <f t="shared" si="1286"/>
        <v>0</v>
      </c>
      <c r="AU1944">
        <f t="shared" si="1287"/>
        <v>0</v>
      </c>
      <c r="AV1944">
        <f t="shared" si="1288"/>
        <v>0</v>
      </c>
      <c r="AW1944">
        <f t="shared" si="1289"/>
        <v>0</v>
      </c>
      <c r="AX1944">
        <f t="shared" si="1290"/>
        <v>0</v>
      </c>
      <c r="AY1944">
        <f t="shared" si="1291"/>
        <v>0</v>
      </c>
      <c r="AZ1944">
        <f t="shared" si="1292"/>
        <v>0</v>
      </c>
      <c r="BA1944">
        <f t="shared" si="1293"/>
        <v>0</v>
      </c>
      <c r="BB1944">
        <f t="shared" si="1294"/>
        <v>0</v>
      </c>
      <c r="BC1944">
        <f t="shared" si="1295"/>
        <v>0</v>
      </c>
      <c r="BD1944">
        <f t="shared" si="1296"/>
        <v>0</v>
      </c>
      <c r="BE1944">
        <f t="shared" si="1297"/>
        <v>0</v>
      </c>
      <c r="BF1944">
        <f t="shared" si="1298"/>
        <v>0</v>
      </c>
      <c r="BG1944" s="500">
        <f t="shared" si="1299"/>
        <v>0</v>
      </c>
      <c r="BH1944" s="501">
        <f t="shared" si="1300"/>
        <v>0</v>
      </c>
      <c r="BI1944" s="502">
        <f t="shared" si="1301"/>
        <v>0</v>
      </c>
      <c r="BJ1944" s="503">
        <f t="shared" si="1302"/>
        <v>0</v>
      </c>
      <c r="BK1944" s="500">
        <f t="shared" si="1303"/>
        <v>0</v>
      </c>
      <c r="BL1944" s="501">
        <f t="shared" si="1304"/>
        <v>0</v>
      </c>
      <c r="BM1944" s="502">
        <f t="shared" si="1305"/>
        <v>0</v>
      </c>
      <c r="BN1944" s="503">
        <f t="shared" si="1306"/>
        <v>0</v>
      </c>
      <c r="BO1944" s="500">
        <f t="shared" si="1307"/>
        <v>0</v>
      </c>
      <c r="BP1944" s="501">
        <f t="shared" si="1308"/>
        <v>0</v>
      </c>
      <c r="BQ1944" s="502">
        <f t="shared" si="1309"/>
        <v>0</v>
      </c>
      <c r="BR1944" s="503">
        <f t="shared" si="1310"/>
        <v>0</v>
      </c>
      <c r="BS1944" s="293">
        <f t="shared" si="1311"/>
        <v>0</v>
      </c>
      <c r="BT1944" s="504" t="str">
        <f>IF(BS1944=0,"",
IF(SUM($BS$1895:BS1944)=1,BU1944,
IF($BS$2016&gt;SUM($BS$1895:BS1944),_xlfn.CONCAT(", ",BU1944),
IF($BS$2016=SUM($BS$1895:BS1944),_xlfn.CONCAT(" y ",BU1944)))))</f>
        <v/>
      </c>
      <c r="BU1944" s="505" t="s">
        <v>5182</v>
      </c>
      <c r="BV1944" s="534">
        <f t="shared" si="1313"/>
        <v>0</v>
      </c>
      <c r="BW1944" s="290">
        <f t="shared" si="1314"/>
        <v>0</v>
      </c>
      <c r="BX1944" s="293">
        <f t="shared" si="1312"/>
        <v>0</v>
      </c>
      <c r="BY1944" s="294" t="str">
        <f>IF(BX1944=0,"",
IF(SUM($BX$1895:BX1944)=1,BZ1944,
IF($BX$2016&gt;SUM($BX$1895:BX1944),_xlfn.CONCAT(", ",BZ1944),
IF($BX$2016=SUM($BX$1895:BX1944),_xlfn.CONCAT(" y ",BZ1944)))))</f>
        <v/>
      </c>
      <c r="BZ1944" s="89" t="s">
        <v>5182</v>
      </c>
    </row>
    <row r="1945" spans="1:78" ht="15" customHeight="1">
      <c r="A1945" s="64"/>
      <c r="B1945" s="11"/>
      <c r="C1945" s="58" t="s">
        <v>5183</v>
      </c>
      <c r="D1945" s="1020" t="str">
        <f>IF(CNGE_2025_M1_Secc5_Sub1!$D80="","",CNGE_2025_M1_Secc5_Sub1!$D80)</f>
        <v/>
      </c>
      <c r="E1945" s="889"/>
      <c r="F1945" s="889"/>
      <c r="G1945" s="889"/>
      <c r="H1945" s="889"/>
      <c r="I1945" s="889"/>
      <c r="J1945" s="889"/>
      <c r="K1945" s="889"/>
      <c r="L1945" s="890"/>
      <c r="M1945" s="813"/>
      <c r="N1945" s="813"/>
      <c r="O1945" s="813"/>
      <c r="P1945" s="813"/>
      <c r="Q1945" s="813"/>
      <c r="R1945" s="813"/>
      <c r="S1945" s="813"/>
      <c r="T1945" s="813"/>
      <c r="U1945" s="813"/>
      <c r="V1945" s="813"/>
      <c r="W1945" s="813"/>
      <c r="X1945" s="813"/>
      <c r="Y1945" s="813"/>
      <c r="Z1945" s="813"/>
      <c r="AA1945" s="813"/>
      <c r="AB1945" s="813"/>
      <c r="AC1945" s="813"/>
      <c r="AD1945" s="813"/>
      <c r="AI1945">
        <f t="shared" si="1275"/>
        <v>0</v>
      </c>
      <c r="AJ1945">
        <f t="shared" si="1276"/>
        <v>0</v>
      </c>
      <c r="AK1945">
        <f t="shared" si="1277"/>
        <v>0</v>
      </c>
      <c r="AL1945">
        <f t="shared" si="1278"/>
        <v>0</v>
      </c>
      <c r="AM1945">
        <f t="shared" si="1279"/>
        <v>0</v>
      </c>
      <c r="AN1945">
        <f t="shared" si="1280"/>
        <v>0</v>
      </c>
      <c r="AO1945">
        <f t="shared" si="1281"/>
        <v>0</v>
      </c>
      <c r="AP1945">
        <f t="shared" si="1282"/>
        <v>0</v>
      </c>
      <c r="AQ1945">
        <f t="shared" si="1283"/>
        <v>0</v>
      </c>
      <c r="AR1945">
        <f t="shared" si="1284"/>
        <v>0</v>
      </c>
      <c r="AS1945">
        <f t="shared" si="1285"/>
        <v>0</v>
      </c>
      <c r="AT1945">
        <f t="shared" si="1286"/>
        <v>0</v>
      </c>
      <c r="AU1945">
        <f t="shared" si="1287"/>
        <v>0</v>
      </c>
      <c r="AV1945">
        <f t="shared" si="1288"/>
        <v>0</v>
      </c>
      <c r="AW1945">
        <f t="shared" si="1289"/>
        <v>0</v>
      </c>
      <c r="AX1945">
        <f t="shared" si="1290"/>
        <v>0</v>
      </c>
      <c r="AY1945">
        <f t="shared" si="1291"/>
        <v>0</v>
      </c>
      <c r="AZ1945">
        <f t="shared" si="1292"/>
        <v>0</v>
      </c>
      <c r="BA1945">
        <f t="shared" si="1293"/>
        <v>0</v>
      </c>
      <c r="BB1945">
        <f t="shared" si="1294"/>
        <v>0</v>
      </c>
      <c r="BC1945">
        <f t="shared" si="1295"/>
        <v>0</v>
      </c>
      <c r="BD1945">
        <f t="shared" si="1296"/>
        <v>0</v>
      </c>
      <c r="BE1945">
        <f t="shared" si="1297"/>
        <v>0</v>
      </c>
      <c r="BF1945">
        <f t="shared" si="1298"/>
        <v>0</v>
      </c>
      <c r="BG1945" s="500">
        <f t="shared" si="1299"/>
        <v>0</v>
      </c>
      <c r="BH1945" s="501">
        <f t="shared" si="1300"/>
        <v>0</v>
      </c>
      <c r="BI1945" s="502">
        <f t="shared" si="1301"/>
        <v>0</v>
      </c>
      <c r="BJ1945" s="503">
        <f t="shared" si="1302"/>
        <v>0</v>
      </c>
      <c r="BK1945" s="500">
        <f t="shared" si="1303"/>
        <v>0</v>
      </c>
      <c r="BL1945" s="501">
        <f t="shared" si="1304"/>
        <v>0</v>
      </c>
      <c r="BM1945" s="502">
        <f t="shared" si="1305"/>
        <v>0</v>
      </c>
      <c r="BN1945" s="503">
        <f t="shared" si="1306"/>
        <v>0</v>
      </c>
      <c r="BO1945" s="500">
        <f t="shared" si="1307"/>
        <v>0</v>
      </c>
      <c r="BP1945" s="501">
        <f t="shared" si="1308"/>
        <v>0</v>
      </c>
      <c r="BQ1945" s="502">
        <f t="shared" si="1309"/>
        <v>0</v>
      </c>
      <c r="BR1945" s="503">
        <f t="shared" si="1310"/>
        <v>0</v>
      </c>
      <c r="BS1945" s="293">
        <f t="shared" si="1311"/>
        <v>0</v>
      </c>
      <c r="BT1945" s="504" t="str">
        <f>IF(BS1945=0,"",
IF(SUM($BS$1895:BS1945)=1,BU1945,
IF($BS$2016&gt;SUM($BS$1895:BS1945),_xlfn.CONCAT(", ",BU1945),
IF($BS$2016=SUM($BS$1895:BS1945),_xlfn.CONCAT(" y ",BU1945)))))</f>
        <v/>
      </c>
      <c r="BU1945" s="505" t="s">
        <v>5184</v>
      </c>
      <c r="BV1945" s="534">
        <f t="shared" si="1313"/>
        <v>0</v>
      </c>
      <c r="BW1945" s="290">
        <f t="shared" si="1314"/>
        <v>0</v>
      </c>
      <c r="BX1945" s="293">
        <f t="shared" si="1312"/>
        <v>0</v>
      </c>
      <c r="BY1945" s="294" t="str">
        <f>IF(BX1945=0,"",
IF(SUM($BX$1895:BX1945)=1,BZ1945,
IF($BX$2016&gt;SUM($BX$1895:BX1945),_xlfn.CONCAT(", ",BZ1945),
IF($BX$2016=SUM($BX$1895:BX1945),_xlfn.CONCAT(" y ",BZ1945)))))</f>
        <v/>
      </c>
      <c r="BZ1945" s="89" t="s">
        <v>5184</v>
      </c>
    </row>
    <row r="1946" spans="1:78" ht="15" customHeight="1">
      <c r="A1946" s="64"/>
      <c r="B1946" s="11"/>
      <c r="C1946" s="58" t="s">
        <v>5185</v>
      </c>
      <c r="D1946" s="1020" t="str">
        <f>IF(CNGE_2025_M1_Secc5_Sub1!$D81="","",CNGE_2025_M1_Secc5_Sub1!$D81)</f>
        <v/>
      </c>
      <c r="E1946" s="889"/>
      <c r="F1946" s="889"/>
      <c r="G1946" s="889"/>
      <c r="H1946" s="889"/>
      <c r="I1946" s="889"/>
      <c r="J1946" s="889"/>
      <c r="K1946" s="889"/>
      <c r="L1946" s="890"/>
      <c r="M1946" s="813"/>
      <c r="N1946" s="813"/>
      <c r="O1946" s="813"/>
      <c r="P1946" s="813"/>
      <c r="Q1946" s="813"/>
      <c r="R1946" s="813"/>
      <c r="S1946" s="813"/>
      <c r="T1946" s="813"/>
      <c r="U1946" s="813"/>
      <c r="V1946" s="813"/>
      <c r="W1946" s="813"/>
      <c r="X1946" s="813"/>
      <c r="Y1946" s="813"/>
      <c r="Z1946" s="813"/>
      <c r="AA1946" s="813"/>
      <c r="AB1946" s="813"/>
      <c r="AC1946" s="813"/>
      <c r="AD1946" s="813"/>
      <c r="AI1946">
        <f t="shared" si="1275"/>
        <v>0</v>
      </c>
      <c r="AJ1946">
        <f t="shared" si="1276"/>
        <v>0</v>
      </c>
      <c r="AK1946">
        <f t="shared" si="1277"/>
        <v>0</v>
      </c>
      <c r="AL1946">
        <f t="shared" si="1278"/>
        <v>0</v>
      </c>
      <c r="AM1946">
        <f t="shared" si="1279"/>
        <v>0</v>
      </c>
      <c r="AN1946">
        <f t="shared" si="1280"/>
        <v>0</v>
      </c>
      <c r="AO1946">
        <f t="shared" si="1281"/>
        <v>0</v>
      </c>
      <c r="AP1946">
        <f t="shared" si="1282"/>
        <v>0</v>
      </c>
      <c r="AQ1946">
        <f t="shared" si="1283"/>
        <v>0</v>
      </c>
      <c r="AR1946">
        <f t="shared" si="1284"/>
        <v>0</v>
      </c>
      <c r="AS1946">
        <f t="shared" si="1285"/>
        <v>0</v>
      </c>
      <c r="AT1946">
        <f t="shared" si="1286"/>
        <v>0</v>
      </c>
      <c r="AU1946">
        <f t="shared" si="1287"/>
        <v>0</v>
      </c>
      <c r="AV1946">
        <f t="shared" si="1288"/>
        <v>0</v>
      </c>
      <c r="AW1946">
        <f t="shared" si="1289"/>
        <v>0</v>
      </c>
      <c r="AX1946">
        <f t="shared" si="1290"/>
        <v>0</v>
      </c>
      <c r="AY1946">
        <f t="shared" si="1291"/>
        <v>0</v>
      </c>
      <c r="AZ1946">
        <f t="shared" si="1292"/>
        <v>0</v>
      </c>
      <c r="BA1946">
        <f t="shared" si="1293"/>
        <v>0</v>
      </c>
      <c r="BB1946">
        <f t="shared" si="1294"/>
        <v>0</v>
      </c>
      <c r="BC1946">
        <f t="shared" si="1295"/>
        <v>0</v>
      </c>
      <c r="BD1946">
        <f t="shared" si="1296"/>
        <v>0</v>
      </c>
      <c r="BE1946">
        <f t="shared" si="1297"/>
        <v>0</v>
      </c>
      <c r="BF1946">
        <f t="shared" si="1298"/>
        <v>0</v>
      </c>
      <c r="BG1946" s="500">
        <f t="shared" si="1299"/>
        <v>0</v>
      </c>
      <c r="BH1946" s="501">
        <f t="shared" si="1300"/>
        <v>0</v>
      </c>
      <c r="BI1946" s="502">
        <f t="shared" si="1301"/>
        <v>0</v>
      </c>
      <c r="BJ1946" s="503">
        <f t="shared" si="1302"/>
        <v>0</v>
      </c>
      <c r="BK1946" s="500">
        <f t="shared" si="1303"/>
        <v>0</v>
      </c>
      <c r="BL1946" s="501">
        <f t="shared" si="1304"/>
        <v>0</v>
      </c>
      <c r="BM1946" s="502">
        <f t="shared" si="1305"/>
        <v>0</v>
      </c>
      <c r="BN1946" s="503">
        <f t="shared" si="1306"/>
        <v>0</v>
      </c>
      <c r="BO1946" s="500">
        <f t="shared" si="1307"/>
        <v>0</v>
      </c>
      <c r="BP1946" s="501">
        <f t="shared" si="1308"/>
        <v>0</v>
      </c>
      <c r="BQ1946" s="502">
        <f t="shared" si="1309"/>
        <v>0</v>
      </c>
      <c r="BR1946" s="503">
        <f t="shared" si="1310"/>
        <v>0</v>
      </c>
      <c r="BS1946" s="293">
        <f t="shared" si="1311"/>
        <v>0</v>
      </c>
      <c r="BT1946" s="504" t="str">
        <f>IF(BS1946=0,"",
IF(SUM($BS$1895:BS1946)=1,BU1946,
IF($BS$2016&gt;SUM($BS$1895:BS1946),_xlfn.CONCAT(", ",BU1946),
IF($BS$2016=SUM($BS$1895:BS1946),_xlfn.CONCAT(" y ",BU1946)))))</f>
        <v/>
      </c>
      <c r="BU1946" s="505" t="s">
        <v>5186</v>
      </c>
      <c r="BV1946" s="534">
        <f t="shared" si="1313"/>
        <v>0</v>
      </c>
      <c r="BW1946" s="290">
        <f t="shared" si="1314"/>
        <v>0</v>
      </c>
      <c r="BX1946" s="293">
        <f t="shared" si="1312"/>
        <v>0</v>
      </c>
      <c r="BY1946" s="294" t="str">
        <f>IF(BX1946=0,"",
IF(SUM($BX$1895:BX1946)=1,BZ1946,
IF($BX$2016&gt;SUM($BX$1895:BX1946),_xlfn.CONCAT(", ",BZ1946),
IF($BX$2016=SUM($BX$1895:BX1946),_xlfn.CONCAT(" y ",BZ1946)))))</f>
        <v/>
      </c>
      <c r="BZ1946" s="89" t="s">
        <v>5186</v>
      </c>
    </row>
    <row r="1947" spans="1:78" ht="15" customHeight="1">
      <c r="A1947" s="64"/>
      <c r="B1947" s="11"/>
      <c r="C1947" s="58" t="s">
        <v>5187</v>
      </c>
      <c r="D1947" s="1020" t="str">
        <f>IF(CNGE_2025_M1_Secc5_Sub1!$D82="","",CNGE_2025_M1_Secc5_Sub1!$D82)</f>
        <v/>
      </c>
      <c r="E1947" s="889"/>
      <c r="F1947" s="889"/>
      <c r="G1947" s="889"/>
      <c r="H1947" s="889"/>
      <c r="I1947" s="889"/>
      <c r="J1947" s="889"/>
      <c r="K1947" s="889"/>
      <c r="L1947" s="890"/>
      <c r="M1947" s="813"/>
      <c r="N1947" s="813"/>
      <c r="O1947" s="813"/>
      <c r="P1947" s="813"/>
      <c r="Q1947" s="813"/>
      <c r="R1947" s="813"/>
      <c r="S1947" s="813"/>
      <c r="T1947" s="813"/>
      <c r="U1947" s="813"/>
      <c r="V1947" s="813"/>
      <c r="W1947" s="813"/>
      <c r="X1947" s="813"/>
      <c r="Y1947" s="813"/>
      <c r="Z1947" s="813"/>
      <c r="AA1947" s="813"/>
      <c r="AB1947" s="813"/>
      <c r="AC1947" s="813"/>
      <c r="AD1947" s="813"/>
      <c r="AI1947">
        <f t="shared" si="1275"/>
        <v>0</v>
      </c>
      <c r="AJ1947">
        <f t="shared" si="1276"/>
        <v>0</v>
      </c>
      <c r="AK1947">
        <f t="shared" si="1277"/>
        <v>0</v>
      </c>
      <c r="AL1947">
        <f t="shared" si="1278"/>
        <v>0</v>
      </c>
      <c r="AM1947">
        <f t="shared" si="1279"/>
        <v>0</v>
      </c>
      <c r="AN1947">
        <f t="shared" si="1280"/>
        <v>0</v>
      </c>
      <c r="AO1947">
        <f t="shared" si="1281"/>
        <v>0</v>
      </c>
      <c r="AP1947">
        <f t="shared" si="1282"/>
        <v>0</v>
      </c>
      <c r="AQ1947">
        <f t="shared" si="1283"/>
        <v>0</v>
      </c>
      <c r="AR1947">
        <f t="shared" si="1284"/>
        <v>0</v>
      </c>
      <c r="AS1947">
        <f t="shared" si="1285"/>
        <v>0</v>
      </c>
      <c r="AT1947">
        <f t="shared" si="1286"/>
        <v>0</v>
      </c>
      <c r="AU1947">
        <f t="shared" si="1287"/>
        <v>0</v>
      </c>
      <c r="AV1947">
        <f t="shared" si="1288"/>
        <v>0</v>
      </c>
      <c r="AW1947">
        <f t="shared" si="1289"/>
        <v>0</v>
      </c>
      <c r="AX1947">
        <f t="shared" si="1290"/>
        <v>0</v>
      </c>
      <c r="AY1947">
        <f t="shared" si="1291"/>
        <v>0</v>
      </c>
      <c r="AZ1947">
        <f t="shared" si="1292"/>
        <v>0</v>
      </c>
      <c r="BA1947">
        <f t="shared" si="1293"/>
        <v>0</v>
      </c>
      <c r="BB1947">
        <f t="shared" si="1294"/>
        <v>0</v>
      </c>
      <c r="BC1947">
        <f t="shared" si="1295"/>
        <v>0</v>
      </c>
      <c r="BD1947">
        <f t="shared" si="1296"/>
        <v>0</v>
      </c>
      <c r="BE1947">
        <f t="shared" si="1297"/>
        <v>0</v>
      </c>
      <c r="BF1947">
        <f t="shared" si="1298"/>
        <v>0</v>
      </c>
      <c r="BG1947" s="500">
        <f t="shared" si="1299"/>
        <v>0</v>
      </c>
      <c r="BH1947" s="501">
        <f t="shared" si="1300"/>
        <v>0</v>
      </c>
      <c r="BI1947" s="502">
        <f t="shared" si="1301"/>
        <v>0</v>
      </c>
      <c r="BJ1947" s="503">
        <f t="shared" si="1302"/>
        <v>0</v>
      </c>
      <c r="BK1947" s="500">
        <f t="shared" si="1303"/>
        <v>0</v>
      </c>
      <c r="BL1947" s="501">
        <f t="shared" si="1304"/>
        <v>0</v>
      </c>
      <c r="BM1947" s="502">
        <f t="shared" si="1305"/>
        <v>0</v>
      </c>
      <c r="BN1947" s="503">
        <f t="shared" si="1306"/>
        <v>0</v>
      </c>
      <c r="BO1947" s="500">
        <f t="shared" si="1307"/>
        <v>0</v>
      </c>
      <c r="BP1947" s="501">
        <f t="shared" si="1308"/>
        <v>0</v>
      </c>
      <c r="BQ1947" s="502">
        <f t="shared" si="1309"/>
        <v>0</v>
      </c>
      <c r="BR1947" s="503">
        <f t="shared" si="1310"/>
        <v>0</v>
      </c>
      <c r="BS1947" s="293">
        <f t="shared" si="1311"/>
        <v>0</v>
      </c>
      <c r="BT1947" s="504" t="str">
        <f>IF(BS1947=0,"",
IF(SUM($BS$1895:BS1947)=1,BU1947,
IF($BS$2016&gt;SUM($BS$1895:BS1947),_xlfn.CONCAT(", ",BU1947),
IF($BS$2016=SUM($BS$1895:BS1947),_xlfn.CONCAT(" y ",BU1947)))))</f>
        <v/>
      </c>
      <c r="BU1947" s="505" t="s">
        <v>5188</v>
      </c>
      <c r="BV1947" s="534">
        <f t="shared" si="1313"/>
        <v>0</v>
      </c>
      <c r="BW1947" s="290">
        <f t="shared" si="1314"/>
        <v>0</v>
      </c>
      <c r="BX1947" s="293">
        <f t="shared" si="1312"/>
        <v>0</v>
      </c>
      <c r="BY1947" s="294" t="str">
        <f>IF(BX1947=0,"",
IF(SUM($BX$1895:BX1947)=1,BZ1947,
IF($BX$2016&gt;SUM($BX$1895:BX1947),_xlfn.CONCAT(", ",BZ1947),
IF($BX$2016=SUM($BX$1895:BX1947),_xlfn.CONCAT(" y ",BZ1947)))))</f>
        <v/>
      </c>
      <c r="BZ1947" s="89" t="s">
        <v>5188</v>
      </c>
    </row>
    <row r="1948" spans="1:78" ht="15" customHeight="1">
      <c r="A1948" s="64"/>
      <c r="B1948" s="11"/>
      <c r="C1948" s="58" t="s">
        <v>5189</v>
      </c>
      <c r="D1948" s="1020" t="str">
        <f>IF(CNGE_2025_M1_Secc5_Sub1!$D83="","",CNGE_2025_M1_Secc5_Sub1!$D83)</f>
        <v/>
      </c>
      <c r="E1948" s="889"/>
      <c r="F1948" s="889"/>
      <c r="G1948" s="889"/>
      <c r="H1948" s="889"/>
      <c r="I1948" s="889"/>
      <c r="J1948" s="889"/>
      <c r="K1948" s="889"/>
      <c r="L1948" s="890"/>
      <c r="M1948" s="813"/>
      <c r="N1948" s="813"/>
      <c r="O1948" s="813"/>
      <c r="P1948" s="813"/>
      <c r="Q1948" s="813"/>
      <c r="R1948" s="813"/>
      <c r="S1948" s="813"/>
      <c r="T1948" s="813"/>
      <c r="U1948" s="813"/>
      <c r="V1948" s="813"/>
      <c r="W1948" s="813"/>
      <c r="X1948" s="813"/>
      <c r="Y1948" s="813"/>
      <c r="Z1948" s="813"/>
      <c r="AA1948" s="813"/>
      <c r="AB1948" s="813"/>
      <c r="AC1948" s="813"/>
      <c r="AD1948" s="813"/>
      <c r="AI1948">
        <f t="shared" si="1275"/>
        <v>0</v>
      </c>
      <c r="AJ1948">
        <f t="shared" si="1276"/>
        <v>0</v>
      </c>
      <c r="AK1948">
        <f t="shared" si="1277"/>
        <v>0</v>
      </c>
      <c r="AL1948">
        <f t="shared" si="1278"/>
        <v>0</v>
      </c>
      <c r="AM1948">
        <f t="shared" si="1279"/>
        <v>0</v>
      </c>
      <c r="AN1948">
        <f t="shared" si="1280"/>
        <v>0</v>
      </c>
      <c r="AO1948">
        <f t="shared" si="1281"/>
        <v>0</v>
      </c>
      <c r="AP1948">
        <f t="shared" si="1282"/>
        <v>0</v>
      </c>
      <c r="AQ1948">
        <f t="shared" si="1283"/>
        <v>0</v>
      </c>
      <c r="AR1948">
        <f t="shared" si="1284"/>
        <v>0</v>
      </c>
      <c r="AS1948">
        <f t="shared" si="1285"/>
        <v>0</v>
      </c>
      <c r="AT1948">
        <f t="shared" si="1286"/>
        <v>0</v>
      </c>
      <c r="AU1948">
        <f t="shared" si="1287"/>
        <v>0</v>
      </c>
      <c r="AV1948">
        <f t="shared" si="1288"/>
        <v>0</v>
      </c>
      <c r="AW1948">
        <f t="shared" si="1289"/>
        <v>0</v>
      </c>
      <c r="AX1948">
        <f t="shared" si="1290"/>
        <v>0</v>
      </c>
      <c r="AY1948">
        <f t="shared" si="1291"/>
        <v>0</v>
      </c>
      <c r="AZ1948">
        <f t="shared" si="1292"/>
        <v>0</v>
      </c>
      <c r="BA1948">
        <f t="shared" si="1293"/>
        <v>0</v>
      </c>
      <c r="BB1948">
        <f t="shared" si="1294"/>
        <v>0</v>
      </c>
      <c r="BC1948">
        <f t="shared" si="1295"/>
        <v>0</v>
      </c>
      <c r="BD1948">
        <f t="shared" si="1296"/>
        <v>0</v>
      </c>
      <c r="BE1948">
        <f t="shared" si="1297"/>
        <v>0</v>
      </c>
      <c r="BF1948">
        <f t="shared" si="1298"/>
        <v>0</v>
      </c>
      <c r="BG1948" s="500">
        <f t="shared" si="1299"/>
        <v>0</v>
      </c>
      <c r="BH1948" s="501">
        <f t="shared" si="1300"/>
        <v>0</v>
      </c>
      <c r="BI1948" s="502">
        <f t="shared" si="1301"/>
        <v>0</v>
      </c>
      <c r="BJ1948" s="503">
        <f t="shared" si="1302"/>
        <v>0</v>
      </c>
      <c r="BK1948" s="500">
        <f t="shared" si="1303"/>
        <v>0</v>
      </c>
      <c r="BL1948" s="501">
        <f t="shared" si="1304"/>
        <v>0</v>
      </c>
      <c r="BM1948" s="502">
        <f t="shared" si="1305"/>
        <v>0</v>
      </c>
      <c r="BN1948" s="503">
        <f t="shared" si="1306"/>
        <v>0</v>
      </c>
      <c r="BO1948" s="500">
        <f t="shared" si="1307"/>
        <v>0</v>
      </c>
      <c r="BP1948" s="501">
        <f t="shared" si="1308"/>
        <v>0</v>
      </c>
      <c r="BQ1948" s="502">
        <f t="shared" si="1309"/>
        <v>0</v>
      </c>
      <c r="BR1948" s="503">
        <f t="shared" si="1310"/>
        <v>0</v>
      </c>
      <c r="BS1948" s="293">
        <f t="shared" si="1311"/>
        <v>0</v>
      </c>
      <c r="BT1948" s="504" t="str">
        <f>IF(BS1948=0,"",
IF(SUM($BS$1895:BS1948)=1,BU1948,
IF($BS$2016&gt;SUM($BS$1895:BS1948),_xlfn.CONCAT(", ",BU1948),
IF($BS$2016=SUM($BS$1895:BS1948),_xlfn.CONCAT(" y ",BU1948)))))</f>
        <v/>
      </c>
      <c r="BU1948" s="505" t="s">
        <v>5190</v>
      </c>
      <c r="BV1948" s="534">
        <f t="shared" si="1313"/>
        <v>0</v>
      </c>
      <c r="BW1948" s="290">
        <f t="shared" si="1314"/>
        <v>0</v>
      </c>
      <c r="BX1948" s="293">
        <f t="shared" si="1312"/>
        <v>0</v>
      </c>
      <c r="BY1948" s="294" t="str">
        <f>IF(BX1948=0,"",
IF(SUM($BX$1895:BX1948)=1,BZ1948,
IF($BX$2016&gt;SUM($BX$1895:BX1948),_xlfn.CONCAT(", ",BZ1948),
IF($BX$2016=SUM($BX$1895:BX1948),_xlfn.CONCAT(" y ",BZ1948)))))</f>
        <v/>
      </c>
      <c r="BZ1948" s="89" t="s">
        <v>5190</v>
      </c>
    </row>
    <row r="1949" spans="1:78" ht="15" customHeight="1">
      <c r="A1949" s="64"/>
      <c r="B1949" s="11"/>
      <c r="C1949" s="58" t="s">
        <v>5191</v>
      </c>
      <c r="D1949" s="1020" t="str">
        <f>IF(CNGE_2025_M1_Secc5_Sub1!$D84="","",CNGE_2025_M1_Secc5_Sub1!$D84)</f>
        <v/>
      </c>
      <c r="E1949" s="889"/>
      <c r="F1949" s="889"/>
      <c r="G1949" s="889"/>
      <c r="H1949" s="889"/>
      <c r="I1949" s="889"/>
      <c r="J1949" s="889"/>
      <c r="K1949" s="889"/>
      <c r="L1949" s="890"/>
      <c r="M1949" s="813"/>
      <c r="N1949" s="813"/>
      <c r="O1949" s="813"/>
      <c r="P1949" s="813"/>
      <c r="Q1949" s="813"/>
      <c r="R1949" s="813"/>
      <c r="S1949" s="813"/>
      <c r="T1949" s="813"/>
      <c r="U1949" s="813"/>
      <c r="V1949" s="813"/>
      <c r="W1949" s="813"/>
      <c r="X1949" s="813"/>
      <c r="Y1949" s="813"/>
      <c r="Z1949" s="813"/>
      <c r="AA1949" s="813"/>
      <c r="AB1949" s="813"/>
      <c r="AC1949" s="813"/>
      <c r="AD1949" s="813"/>
      <c r="AI1949">
        <f t="shared" si="1275"/>
        <v>0</v>
      </c>
      <c r="AJ1949">
        <f t="shared" si="1276"/>
        <v>0</v>
      </c>
      <c r="AK1949">
        <f t="shared" si="1277"/>
        <v>0</v>
      </c>
      <c r="AL1949">
        <f t="shared" si="1278"/>
        <v>0</v>
      </c>
      <c r="AM1949">
        <f t="shared" si="1279"/>
        <v>0</v>
      </c>
      <c r="AN1949">
        <f t="shared" si="1280"/>
        <v>0</v>
      </c>
      <c r="AO1949">
        <f t="shared" si="1281"/>
        <v>0</v>
      </c>
      <c r="AP1949">
        <f t="shared" si="1282"/>
        <v>0</v>
      </c>
      <c r="AQ1949">
        <f t="shared" si="1283"/>
        <v>0</v>
      </c>
      <c r="AR1949">
        <f t="shared" si="1284"/>
        <v>0</v>
      </c>
      <c r="AS1949">
        <f t="shared" si="1285"/>
        <v>0</v>
      </c>
      <c r="AT1949">
        <f t="shared" si="1286"/>
        <v>0</v>
      </c>
      <c r="AU1949">
        <f t="shared" si="1287"/>
        <v>0</v>
      </c>
      <c r="AV1949">
        <f t="shared" si="1288"/>
        <v>0</v>
      </c>
      <c r="AW1949">
        <f t="shared" si="1289"/>
        <v>0</v>
      </c>
      <c r="AX1949">
        <f t="shared" si="1290"/>
        <v>0</v>
      </c>
      <c r="AY1949">
        <f t="shared" si="1291"/>
        <v>0</v>
      </c>
      <c r="AZ1949">
        <f t="shared" si="1292"/>
        <v>0</v>
      </c>
      <c r="BA1949">
        <f t="shared" si="1293"/>
        <v>0</v>
      </c>
      <c r="BB1949">
        <f t="shared" si="1294"/>
        <v>0</v>
      </c>
      <c r="BC1949">
        <f t="shared" si="1295"/>
        <v>0</v>
      </c>
      <c r="BD1949">
        <f t="shared" si="1296"/>
        <v>0</v>
      </c>
      <c r="BE1949">
        <f t="shared" si="1297"/>
        <v>0</v>
      </c>
      <c r="BF1949">
        <f t="shared" si="1298"/>
        <v>0</v>
      </c>
      <c r="BG1949" s="500">
        <f t="shared" si="1299"/>
        <v>0</v>
      </c>
      <c r="BH1949" s="501">
        <f t="shared" si="1300"/>
        <v>0</v>
      </c>
      <c r="BI1949" s="502">
        <f t="shared" si="1301"/>
        <v>0</v>
      </c>
      <c r="BJ1949" s="503">
        <f t="shared" si="1302"/>
        <v>0</v>
      </c>
      <c r="BK1949" s="500">
        <f t="shared" si="1303"/>
        <v>0</v>
      </c>
      <c r="BL1949" s="501">
        <f t="shared" si="1304"/>
        <v>0</v>
      </c>
      <c r="BM1949" s="502">
        <f t="shared" si="1305"/>
        <v>0</v>
      </c>
      <c r="BN1949" s="503">
        <f t="shared" si="1306"/>
        <v>0</v>
      </c>
      <c r="BO1949" s="500">
        <f t="shared" si="1307"/>
        <v>0</v>
      </c>
      <c r="BP1949" s="501">
        <f t="shared" si="1308"/>
        <v>0</v>
      </c>
      <c r="BQ1949" s="502">
        <f t="shared" si="1309"/>
        <v>0</v>
      </c>
      <c r="BR1949" s="503">
        <f t="shared" si="1310"/>
        <v>0</v>
      </c>
      <c r="BS1949" s="293">
        <f t="shared" si="1311"/>
        <v>0</v>
      </c>
      <c r="BT1949" s="504" t="str">
        <f>IF(BS1949=0,"",
IF(SUM($BS$1895:BS1949)=1,BU1949,
IF($BS$2016&gt;SUM($BS$1895:BS1949),_xlfn.CONCAT(", ",BU1949),
IF($BS$2016=SUM($BS$1895:BS1949),_xlfn.CONCAT(" y ",BU1949)))))</f>
        <v/>
      </c>
      <c r="BU1949" s="505" t="s">
        <v>5192</v>
      </c>
      <c r="BV1949" s="534">
        <f t="shared" si="1313"/>
        <v>0</v>
      </c>
      <c r="BW1949" s="290">
        <f t="shared" si="1314"/>
        <v>0</v>
      </c>
      <c r="BX1949" s="293">
        <f t="shared" si="1312"/>
        <v>0</v>
      </c>
      <c r="BY1949" s="294" t="str">
        <f>IF(BX1949=0,"",
IF(SUM($BX$1895:BX1949)=1,BZ1949,
IF($BX$2016&gt;SUM($BX$1895:BX1949),_xlfn.CONCAT(", ",BZ1949),
IF($BX$2016=SUM($BX$1895:BX1949),_xlfn.CONCAT(" y ",BZ1949)))))</f>
        <v/>
      </c>
      <c r="BZ1949" s="89" t="s">
        <v>5192</v>
      </c>
    </row>
    <row r="1950" spans="1:78" ht="15" customHeight="1">
      <c r="A1950" s="64"/>
      <c r="B1950" s="11"/>
      <c r="C1950" s="58" t="s">
        <v>5193</v>
      </c>
      <c r="D1950" s="1020" t="str">
        <f>IF(CNGE_2025_M1_Secc5_Sub1!$D85="","",CNGE_2025_M1_Secc5_Sub1!$D85)</f>
        <v/>
      </c>
      <c r="E1950" s="889"/>
      <c r="F1950" s="889"/>
      <c r="G1950" s="889"/>
      <c r="H1950" s="889"/>
      <c r="I1950" s="889"/>
      <c r="J1950" s="889"/>
      <c r="K1950" s="889"/>
      <c r="L1950" s="890"/>
      <c r="M1950" s="813"/>
      <c r="N1950" s="813"/>
      <c r="O1950" s="813"/>
      <c r="P1950" s="813"/>
      <c r="Q1950" s="813"/>
      <c r="R1950" s="813"/>
      <c r="S1950" s="813"/>
      <c r="T1950" s="813"/>
      <c r="U1950" s="813"/>
      <c r="V1950" s="813"/>
      <c r="W1950" s="813"/>
      <c r="X1950" s="813"/>
      <c r="Y1950" s="813"/>
      <c r="Z1950" s="813"/>
      <c r="AA1950" s="813"/>
      <c r="AB1950" s="813"/>
      <c r="AC1950" s="813"/>
      <c r="AD1950" s="813"/>
      <c r="AI1950">
        <f t="shared" si="1275"/>
        <v>0</v>
      </c>
      <c r="AJ1950">
        <f t="shared" si="1276"/>
        <v>0</v>
      </c>
      <c r="AK1950">
        <f t="shared" si="1277"/>
        <v>0</v>
      </c>
      <c r="AL1950">
        <f t="shared" si="1278"/>
        <v>0</v>
      </c>
      <c r="AM1950">
        <f t="shared" si="1279"/>
        <v>0</v>
      </c>
      <c r="AN1950">
        <f t="shared" si="1280"/>
        <v>0</v>
      </c>
      <c r="AO1950">
        <f t="shared" si="1281"/>
        <v>0</v>
      </c>
      <c r="AP1950">
        <f t="shared" si="1282"/>
        <v>0</v>
      </c>
      <c r="AQ1950">
        <f t="shared" si="1283"/>
        <v>0</v>
      </c>
      <c r="AR1950">
        <f t="shared" si="1284"/>
        <v>0</v>
      </c>
      <c r="AS1950">
        <f t="shared" si="1285"/>
        <v>0</v>
      </c>
      <c r="AT1950">
        <f t="shared" si="1286"/>
        <v>0</v>
      </c>
      <c r="AU1950">
        <f t="shared" si="1287"/>
        <v>0</v>
      </c>
      <c r="AV1950">
        <f t="shared" si="1288"/>
        <v>0</v>
      </c>
      <c r="AW1950">
        <f t="shared" si="1289"/>
        <v>0</v>
      </c>
      <c r="AX1950">
        <f t="shared" si="1290"/>
        <v>0</v>
      </c>
      <c r="AY1950">
        <f t="shared" si="1291"/>
        <v>0</v>
      </c>
      <c r="AZ1950">
        <f t="shared" si="1292"/>
        <v>0</v>
      </c>
      <c r="BA1950">
        <f t="shared" si="1293"/>
        <v>0</v>
      </c>
      <c r="BB1950">
        <f t="shared" si="1294"/>
        <v>0</v>
      </c>
      <c r="BC1950">
        <f t="shared" si="1295"/>
        <v>0</v>
      </c>
      <c r="BD1950">
        <f t="shared" si="1296"/>
        <v>0</v>
      </c>
      <c r="BE1950">
        <f t="shared" si="1297"/>
        <v>0</v>
      </c>
      <c r="BF1950">
        <f t="shared" si="1298"/>
        <v>0</v>
      </c>
      <c r="BG1950" s="500">
        <f t="shared" si="1299"/>
        <v>0</v>
      </c>
      <c r="BH1950" s="501">
        <f t="shared" si="1300"/>
        <v>0</v>
      </c>
      <c r="BI1950" s="502">
        <f t="shared" si="1301"/>
        <v>0</v>
      </c>
      <c r="BJ1950" s="503">
        <f t="shared" si="1302"/>
        <v>0</v>
      </c>
      <c r="BK1950" s="500">
        <f t="shared" si="1303"/>
        <v>0</v>
      </c>
      <c r="BL1950" s="501">
        <f t="shared" si="1304"/>
        <v>0</v>
      </c>
      <c r="BM1950" s="502">
        <f t="shared" si="1305"/>
        <v>0</v>
      </c>
      <c r="BN1950" s="503">
        <f t="shared" si="1306"/>
        <v>0</v>
      </c>
      <c r="BO1950" s="500">
        <f t="shared" si="1307"/>
        <v>0</v>
      </c>
      <c r="BP1950" s="501">
        <f t="shared" si="1308"/>
        <v>0</v>
      </c>
      <c r="BQ1950" s="502">
        <f t="shared" si="1309"/>
        <v>0</v>
      </c>
      <c r="BR1950" s="503">
        <f t="shared" si="1310"/>
        <v>0</v>
      </c>
      <c r="BS1950" s="293">
        <f t="shared" si="1311"/>
        <v>0</v>
      </c>
      <c r="BT1950" s="504" t="str">
        <f>IF(BS1950=0,"",
IF(SUM($BS$1895:BS1950)=1,BU1950,
IF($BS$2016&gt;SUM($BS$1895:BS1950),_xlfn.CONCAT(", ",BU1950),
IF($BS$2016=SUM($BS$1895:BS1950),_xlfn.CONCAT(" y ",BU1950)))))</f>
        <v/>
      </c>
      <c r="BU1950" s="505" t="s">
        <v>5194</v>
      </c>
      <c r="BV1950" s="534">
        <f t="shared" si="1313"/>
        <v>0</v>
      </c>
      <c r="BW1950" s="290">
        <f t="shared" si="1314"/>
        <v>0</v>
      </c>
      <c r="BX1950" s="293">
        <f t="shared" si="1312"/>
        <v>0</v>
      </c>
      <c r="BY1950" s="294" t="str">
        <f>IF(BX1950=0,"",
IF(SUM($BX$1895:BX1950)=1,BZ1950,
IF($BX$2016&gt;SUM($BX$1895:BX1950),_xlfn.CONCAT(", ",BZ1950),
IF($BX$2016=SUM($BX$1895:BX1950),_xlfn.CONCAT(" y ",BZ1950)))))</f>
        <v/>
      </c>
      <c r="BZ1950" s="89" t="s">
        <v>5194</v>
      </c>
    </row>
    <row r="1951" spans="1:78" ht="15" customHeight="1">
      <c r="A1951" s="64"/>
      <c r="B1951" s="11"/>
      <c r="C1951" s="58" t="s">
        <v>5195</v>
      </c>
      <c r="D1951" s="1020" t="str">
        <f>IF(CNGE_2025_M1_Secc5_Sub1!$D86="","",CNGE_2025_M1_Secc5_Sub1!$D86)</f>
        <v/>
      </c>
      <c r="E1951" s="889"/>
      <c r="F1951" s="889"/>
      <c r="G1951" s="889"/>
      <c r="H1951" s="889"/>
      <c r="I1951" s="889"/>
      <c r="J1951" s="889"/>
      <c r="K1951" s="889"/>
      <c r="L1951" s="890"/>
      <c r="M1951" s="813"/>
      <c r="N1951" s="813"/>
      <c r="O1951" s="813"/>
      <c r="P1951" s="813"/>
      <c r="Q1951" s="813"/>
      <c r="R1951" s="813"/>
      <c r="S1951" s="813"/>
      <c r="T1951" s="813"/>
      <c r="U1951" s="813"/>
      <c r="V1951" s="813"/>
      <c r="W1951" s="813"/>
      <c r="X1951" s="813"/>
      <c r="Y1951" s="813"/>
      <c r="Z1951" s="813"/>
      <c r="AA1951" s="813"/>
      <c r="AB1951" s="813"/>
      <c r="AC1951" s="813"/>
      <c r="AD1951" s="813"/>
      <c r="AI1951">
        <f t="shared" si="1275"/>
        <v>0</v>
      </c>
      <c r="AJ1951">
        <f t="shared" si="1276"/>
        <v>0</v>
      </c>
      <c r="AK1951">
        <f t="shared" si="1277"/>
        <v>0</v>
      </c>
      <c r="AL1951">
        <f t="shared" si="1278"/>
        <v>0</v>
      </c>
      <c r="AM1951">
        <f t="shared" si="1279"/>
        <v>0</v>
      </c>
      <c r="AN1951">
        <f t="shared" si="1280"/>
        <v>0</v>
      </c>
      <c r="AO1951">
        <f t="shared" si="1281"/>
        <v>0</v>
      </c>
      <c r="AP1951">
        <f t="shared" si="1282"/>
        <v>0</v>
      </c>
      <c r="AQ1951">
        <f t="shared" si="1283"/>
        <v>0</v>
      </c>
      <c r="AR1951">
        <f t="shared" si="1284"/>
        <v>0</v>
      </c>
      <c r="AS1951">
        <f t="shared" si="1285"/>
        <v>0</v>
      </c>
      <c r="AT1951">
        <f t="shared" si="1286"/>
        <v>0</v>
      </c>
      <c r="AU1951">
        <f t="shared" si="1287"/>
        <v>0</v>
      </c>
      <c r="AV1951">
        <f t="shared" si="1288"/>
        <v>0</v>
      </c>
      <c r="AW1951">
        <f t="shared" si="1289"/>
        <v>0</v>
      </c>
      <c r="AX1951">
        <f t="shared" si="1290"/>
        <v>0</v>
      </c>
      <c r="AY1951">
        <f t="shared" si="1291"/>
        <v>0</v>
      </c>
      <c r="AZ1951">
        <f t="shared" si="1292"/>
        <v>0</v>
      </c>
      <c r="BA1951">
        <f t="shared" si="1293"/>
        <v>0</v>
      </c>
      <c r="BB1951">
        <f t="shared" si="1294"/>
        <v>0</v>
      </c>
      <c r="BC1951">
        <f t="shared" si="1295"/>
        <v>0</v>
      </c>
      <c r="BD1951">
        <f t="shared" si="1296"/>
        <v>0</v>
      </c>
      <c r="BE1951">
        <f t="shared" si="1297"/>
        <v>0</v>
      </c>
      <c r="BF1951">
        <f t="shared" si="1298"/>
        <v>0</v>
      </c>
      <c r="BG1951" s="500">
        <f t="shared" si="1299"/>
        <v>0</v>
      </c>
      <c r="BH1951" s="501">
        <f t="shared" si="1300"/>
        <v>0</v>
      </c>
      <c r="BI1951" s="502">
        <f t="shared" si="1301"/>
        <v>0</v>
      </c>
      <c r="BJ1951" s="503">
        <f t="shared" si="1302"/>
        <v>0</v>
      </c>
      <c r="BK1951" s="500">
        <f t="shared" si="1303"/>
        <v>0</v>
      </c>
      <c r="BL1951" s="501">
        <f t="shared" si="1304"/>
        <v>0</v>
      </c>
      <c r="BM1951" s="502">
        <f t="shared" si="1305"/>
        <v>0</v>
      </c>
      <c r="BN1951" s="503">
        <f t="shared" si="1306"/>
        <v>0</v>
      </c>
      <c r="BO1951" s="500">
        <f t="shared" si="1307"/>
        <v>0</v>
      </c>
      <c r="BP1951" s="501">
        <f t="shared" si="1308"/>
        <v>0</v>
      </c>
      <c r="BQ1951" s="502">
        <f t="shared" si="1309"/>
        <v>0</v>
      </c>
      <c r="BR1951" s="503">
        <f t="shared" si="1310"/>
        <v>0</v>
      </c>
      <c r="BS1951" s="293">
        <f t="shared" si="1311"/>
        <v>0</v>
      </c>
      <c r="BT1951" s="504" t="str">
        <f>IF(BS1951=0,"",
IF(SUM($BS$1895:BS1951)=1,BU1951,
IF($BS$2016&gt;SUM($BS$1895:BS1951),_xlfn.CONCAT(", ",BU1951),
IF($BS$2016=SUM($BS$1895:BS1951),_xlfn.CONCAT(" y ",BU1951)))))</f>
        <v/>
      </c>
      <c r="BU1951" s="505" t="s">
        <v>5196</v>
      </c>
      <c r="BV1951" s="534">
        <f t="shared" si="1313"/>
        <v>0</v>
      </c>
      <c r="BW1951" s="290">
        <f t="shared" si="1314"/>
        <v>0</v>
      </c>
      <c r="BX1951" s="293">
        <f t="shared" si="1312"/>
        <v>0</v>
      </c>
      <c r="BY1951" s="294" t="str">
        <f>IF(BX1951=0,"",
IF(SUM($BX$1895:BX1951)=1,BZ1951,
IF($BX$2016&gt;SUM($BX$1895:BX1951),_xlfn.CONCAT(", ",BZ1951),
IF($BX$2016=SUM($BX$1895:BX1951),_xlfn.CONCAT(" y ",BZ1951)))))</f>
        <v/>
      </c>
      <c r="BZ1951" s="89" t="s">
        <v>5196</v>
      </c>
    </row>
    <row r="1952" spans="1:78" ht="15" customHeight="1">
      <c r="A1952" s="64"/>
      <c r="B1952" s="11"/>
      <c r="C1952" s="58" t="s">
        <v>5197</v>
      </c>
      <c r="D1952" s="1020" t="str">
        <f>IF(CNGE_2025_M1_Secc5_Sub1!$D87="","",CNGE_2025_M1_Secc5_Sub1!$D87)</f>
        <v/>
      </c>
      <c r="E1952" s="889"/>
      <c r="F1952" s="889"/>
      <c r="G1952" s="889"/>
      <c r="H1952" s="889"/>
      <c r="I1952" s="889"/>
      <c r="J1952" s="889"/>
      <c r="K1952" s="889"/>
      <c r="L1952" s="890"/>
      <c r="M1952" s="813"/>
      <c r="N1952" s="813"/>
      <c r="O1952" s="813"/>
      <c r="P1952" s="813"/>
      <c r="Q1952" s="813"/>
      <c r="R1952" s="813"/>
      <c r="S1952" s="813"/>
      <c r="T1952" s="813"/>
      <c r="U1952" s="813"/>
      <c r="V1952" s="813"/>
      <c r="W1952" s="813"/>
      <c r="X1952" s="813"/>
      <c r="Y1952" s="813"/>
      <c r="Z1952" s="813"/>
      <c r="AA1952" s="813"/>
      <c r="AB1952" s="813"/>
      <c r="AC1952" s="813"/>
      <c r="AD1952" s="813"/>
      <c r="AI1952">
        <f t="shared" si="1275"/>
        <v>0</v>
      </c>
      <c r="AJ1952">
        <f t="shared" si="1276"/>
        <v>0</v>
      </c>
      <c r="AK1952">
        <f t="shared" si="1277"/>
        <v>0</v>
      </c>
      <c r="AL1952">
        <f t="shared" si="1278"/>
        <v>0</v>
      </c>
      <c r="AM1952">
        <f t="shared" si="1279"/>
        <v>0</v>
      </c>
      <c r="AN1952">
        <f t="shared" si="1280"/>
        <v>0</v>
      </c>
      <c r="AO1952">
        <f t="shared" si="1281"/>
        <v>0</v>
      </c>
      <c r="AP1952">
        <f t="shared" si="1282"/>
        <v>0</v>
      </c>
      <c r="AQ1952">
        <f t="shared" si="1283"/>
        <v>0</v>
      </c>
      <c r="AR1952">
        <f t="shared" si="1284"/>
        <v>0</v>
      </c>
      <c r="AS1952">
        <f t="shared" si="1285"/>
        <v>0</v>
      </c>
      <c r="AT1952">
        <f t="shared" si="1286"/>
        <v>0</v>
      </c>
      <c r="AU1952">
        <f t="shared" si="1287"/>
        <v>0</v>
      </c>
      <c r="AV1952">
        <f t="shared" si="1288"/>
        <v>0</v>
      </c>
      <c r="AW1952">
        <f t="shared" si="1289"/>
        <v>0</v>
      </c>
      <c r="AX1952">
        <f t="shared" si="1290"/>
        <v>0</v>
      </c>
      <c r="AY1952">
        <f t="shared" si="1291"/>
        <v>0</v>
      </c>
      <c r="AZ1952">
        <f t="shared" si="1292"/>
        <v>0</v>
      </c>
      <c r="BA1952">
        <f t="shared" si="1293"/>
        <v>0</v>
      </c>
      <c r="BB1952">
        <f t="shared" si="1294"/>
        <v>0</v>
      </c>
      <c r="BC1952">
        <f t="shared" si="1295"/>
        <v>0</v>
      </c>
      <c r="BD1952">
        <f t="shared" si="1296"/>
        <v>0</v>
      </c>
      <c r="BE1952">
        <f t="shared" si="1297"/>
        <v>0</v>
      </c>
      <c r="BF1952">
        <f t="shared" si="1298"/>
        <v>0</v>
      </c>
      <c r="BG1952" s="500">
        <f t="shared" si="1299"/>
        <v>0</v>
      </c>
      <c r="BH1952" s="501">
        <f t="shared" si="1300"/>
        <v>0</v>
      </c>
      <c r="BI1952" s="502">
        <f t="shared" si="1301"/>
        <v>0</v>
      </c>
      <c r="BJ1952" s="503">
        <f t="shared" si="1302"/>
        <v>0</v>
      </c>
      <c r="BK1952" s="500">
        <f t="shared" si="1303"/>
        <v>0</v>
      </c>
      <c r="BL1952" s="501">
        <f t="shared" si="1304"/>
        <v>0</v>
      </c>
      <c r="BM1952" s="502">
        <f t="shared" si="1305"/>
        <v>0</v>
      </c>
      <c r="BN1952" s="503">
        <f t="shared" si="1306"/>
        <v>0</v>
      </c>
      <c r="BO1952" s="500">
        <f t="shared" si="1307"/>
        <v>0</v>
      </c>
      <c r="BP1952" s="501">
        <f t="shared" si="1308"/>
        <v>0</v>
      </c>
      <c r="BQ1952" s="502">
        <f t="shared" si="1309"/>
        <v>0</v>
      </c>
      <c r="BR1952" s="503">
        <f t="shared" si="1310"/>
        <v>0</v>
      </c>
      <c r="BS1952" s="293">
        <f t="shared" si="1311"/>
        <v>0</v>
      </c>
      <c r="BT1952" s="504" t="str">
        <f>IF(BS1952=0,"",
IF(SUM($BS$1895:BS1952)=1,BU1952,
IF($BS$2016&gt;SUM($BS$1895:BS1952),_xlfn.CONCAT(", ",BU1952),
IF($BS$2016=SUM($BS$1895:BS1952),_xlfn.CONCAT(" y ",BU1952)))))</f>
        <v/>
      </c>
      <c r="BU1952" s="505" t="s">
        <v>5198</v>
      </c>
      <c r="BV1952" s="534">
        <f t="shared" si="1313"/>
        <v>0</v>
      </c>
      <c r="BW1952" s="290">
        <f t="shared" si="1314"/>
        <v>0</v>
      </c>
      <c r="BX1952" s="293">
        <f t="shared" si="1312"/>
        <v>0</v>
      </c>
      <c r="BY1952" s="294" t="str">
        <f>IF(BX1952=0,"",
IF(SUM($BX$1895:BX1952)=1,BZ1952,
IF($BX$2016&gt;SUM($BX$1895:BX1952),_xlfn.CONCAT(", ",BZ1952),
IF($BX$2016=SUM($BX$1895:BX1952),_xlfn.CONCAT(" y ",BZ1952)))))</f>
        <v/>
      </c>
      <c r="BZ1952" s="89" t="s">
        <v>5198</v>
      </c>
    </row>
    <row r="1953" spans="1:78" ht="15" customHeight="1">
      <c r="A1953" s="64"/>
      <c r="B1953" s="11"/>
      <c r="C1953" s="58" t="s">
        <v>5199</v>
      </c>
      <c r="D1953" s="1020" t="str">
        <f>IF(CNGE_2025_M1_Secc5_Sub1!$D88="","",CNGE_2025_M1_Secc5_Sub1!$D88)</f>
        <v/>
      </c>
      <c r="E1953" s="889"/>
      <c r="F1953" s="889"/>
      <c r="G1953" s="889"/>
      <c r="H1953" s="889"/>
      <c r="I1953" s="889"/>
      <c r="J1953" s="889"/>
      <c r="K1953" s="889"/>
      <c r="L1953" s="890"/>
      <c r="M1953" s="813"/>
      <c r="N1953" s="813"/>
      <c r="O1953" s="813"/>
      <c r="P1953" s="813"/>
      <c r="Q1953" s="813"/>
      <c r="R1953" s="813"/>
      <c r="S1953" s="813"/>
      <c r="T1953" s="813"/>
      <c r="U1953" s="813"/>
      <c r="V1953" s="813"/>
      <c r="W1953" s="813"/>
      <c r="X1953" s="813"/>
      <c r="Y1953" s="813"/>
      <c r="Z1953" s="813"/>
      <c r="AA1953" s="813"/>
      <c r="AB1953" s="813"/>
      <c r="AC1953" s="813"/>
      <c r="AD1953" s="813"/>
      <c r="AI1953">
        <f t="shared" si="1275"/>
        <v>0</v>
      </c>
      <c r="AJ1953">
        <f t="shared" si="1276"/>
        <v>0</v>
      </c>
      <c r="AK1953">
        <f t="shared" si="1277"/>
        <v>0</v>
      </c>
      <c r="AL1953">
        <f t="shared" si="1278"/>
        <v>0</v>
      </c>
      <c r="AM1953">
        <f t="shared" si="1279"/>
        <v>0</v>
      </c>
      <c r="AN1953">
        <f t="shared" si="1280"/>
        <v>0</v>
      </c>
      <c r="AO1953">
        <f t="shared" si="1281"/>
        <v>0</v>
      </c>
      <c r="AP1953">
        <f t="shared" si="1282"/>
        <v>0</v>
      </c>
      <c r="AQ1953">
        <f t="shared" si="1283"/>
        <v>0</v>
      </c>
      <c r="AR1953">
        <f t="shared" si="1284"/>
        <v>0</v>
      </c>
      <c r="AS1953">
        <f t="shared" si="1285"/>
        <v>0</v>
      </c>
      <c r="AT1953">
        <f t="shared" si="1286"/>
        <v>0</v>
      </c>
      <c r="AU1953">
        <f t="shared" si="1287"/>
        <v>0</v>
      </c>
      <c r="AV1953">
        <f t="shared" si="1288"/>
        <v>0</v>
      </c>
      <c r="AW1953">
        <f t="shared" si="1289"/>
        <v>0</v>
      </c>
      <c r="AX1953">
        <f t="shared" si="1290"/>
        <v>0</v>
      </c>
      <c r="AY1953">
        <f t="shared" si="1291"/>
        <v>0</v>
      </c>
      <c r="AZ1953">
        <f t="shared" si="1292"/>
        <v>0</v>
      </c>
      <c r="BA1953">
        <f t="shared" si="1293"/>
        <v>0</v>
      </c>
      <c r="BB1953">
        <f t="shared" si="1294"/>
        <v>0</v>
      </c>
      <c r="BC1953">
        <f t="shared" si="1295"/>
        <v>0</v>
      </c>
      <c r="BD1953">
        <f t="shared" si="1296"/>
        <v>0</v>
      </c>
      <c r="BE1953">
        <f t="shared" si="1297"/>
        <v>0</v>
      </c>
      <c r="BF1953">
        <f t="shared" si="1298"/>
        <v>0</v>
      </c>
      <c r="BG1953" s="500">
        <f t="shared" si="1299"/>
        <v>0</v>
      </c>
      <c r="BH1953" s="501">
        <f t="shared" si="1300"/>
        <v>0</v>
      </c>
      <c r="BI1953" s="502">
        <f t="shared" si="1301"/>
        <v>0</v>
      </c>
      <c r="BJ1953" s="503">
        <f t="shared" si="1302"/>
        <v>0</v>
      </c>
      <c r="BK1953" s="500">
        <f t="shared" si="1303"/>
        <v>0</v>
      </c>
      <c r="BL1953" s="501">
        <f t="shared" si="1304"/>
        <v>0</v>
      </c>
      <c r="BM1953" s="502">
        <f t="shared" si="1305"/>
        <v>0</v>
      </c>
      <c r="BN1953" s="503">
        <f t="shared" si="1306"/>
        <v>0</v>
      </c>
      <c r="BO1953" s="500">
        <f t="shared" si="1307"/>
        <v>0</v>
      </c>
      <c r="BP1953" s="501">
        <f t="shared" si="1308"/>
        <v>0</v>
      </c>
      <c r="BQ1953" s="502">
        <f t="shared" si="1309"/>
        <v>0</v>
      </c>
      <c r="BR1953" s="503">
        <f t="shared" si="1310"/>
        <v>0</v>
      </c>
      <c r="BS1953" s="293">
        <f t="shared" si="1311"/>
        <v>0</v>
      </c>
      <c r="BT1953" s="504" t="str">
        <f>IF(BS1953=0,"",
IF(SUM($BS$1895:BS1953)=1,BU1953,
IF($BS$2016&gt;SUM($BS$1895:BS1953),_xlfn.CONCAT(", ",BU1953),
IF($BS$2016=SUM($BS$1895:BS1953),_xlfn.CONCAT(" y ",BU1953)))))</f>
        <v/>
      </c>
      <c r="BU1953" s="505" t="s">
        <v>5200</v>
      </c>
      <c r="BV1953" s="534">
        <f t="shared" si="1313"/>
        <v>0</v>
      </c>
      <c r="BW1953" s="290">
        <f t="shared" si="1314"/>
        <v>0</v>
      </c>
      <c r="BX1953" s="293">
        <f t="shared" si="1312"/>
        <v>0</v>
      </c>
      <c r="BY1953" s="294" t="str">
        <f>IF(BX1953=0,"",
IF(SUM($BX$1895:BX1953)=1,BZ1953,
IF($BX$2016&gt;SUM($BX$1895:BX1953),_xlfn.CONCAT(", ",BZ1953),
IF($BX$2016=SUM($BX$1895:BX1953),_xlfn.CONCAT(" y ",BZ1953)))))</f>
        <v/>
      </c>
      <c r="BZ1953" s="89" t="s">
        <v>5200</v>
      </c>
    </row>
    <row r="1954" spans="1:78" ht="15" customHeight="1">
      <c r="A1954" s="64"/>
      <c r="B1954" s="11"/>
      <c r="C1954" s="58" t="s">
        <v>5201</v>
      </c>
      <c r="D1954" s="1020" t="str">
        <f>IF(CNGE_2025_M1_Secc5_Sub1!$D89="","",CNGE_2025_M1_Secc5_Sub1!$D89)</f>
        <v/>
      </c>
      <c r="E1954" s="889"/>
      <c r="F1954" s="889"/>
      <c r="G1954" s="889"/>
      <c r="H1954" s="889"/>
      <c r="I1954" s="889"/>
      <c r="J1954" s="889"/>
      <c r="K1954" s="889"/>
      <c r="L1954" s="890"/>
      <c r="M1954" s="813"/>
      <c r="N1954" s="813"/>
      <c r="O1954" s="813"/>
      <c r="P1954" s="813"/>
      <c r="Q1954" s="813"/>
      <c r="R1954" s="813"/>
      <c r="S1954" s="813"/>
      <c r="T1954" s="813"/>
      <c r="U1954" s="813"/>
      <c r="V1954" s="813"/>
      <c r="W1954" s="813"/>
      <c r="X1954" s="813"/>
      <c r="Y1954" s="813"/>
      <c r="Z1954" s="813"/>
      <c r="AA1954" s="813"/>
      <c r="AB1954" s="813"/>
      <c r="AC1954" s="813"/>
      <c r="AD1954" s="813"/>
      <c r="AI1954">
        <f t="shared" si="1275"/>
        <v>0</v>
      </c>
      <c r="AJ1954">
        <f t="shared" si="1276"/>
        <v>0</v>
      </c>
      <c r="AK1954">
        <f t="shared" si="1277"/>
        <v>0</v>
      </c>
      <c r="AL1954">
        <f t="shared" si="1278"/>
        <v>0</v>
      </c>
      <c r="AM1954">
        <f t="shared" si="1279"/>
        <v>0</v>
      </c>
      <c r="AN1954">
        <f t="shared" si="1280"/>
        <v>0</v>
      </c>
      <c r="AO1954">
        <f t="shared" si="1281"/>
        <v>0</v>
      </c>
      <c r="AP1954">
        <f t="shared" si="1282"/>
        <v>0</v>
      </c>
      <c r="AQ1954">
        <f t="shared" si="1283"/>
        <v>0</v>
      </c>
      <c r="AR1954">
        <f t="shared" si="1284"/>
        <v>0</v>
      </c>
      <c r="AS1954">
        <f t="shared" si="1285"/>
        <v>0</v>
      </c>
      <c r="AT1954">
        <f t="shared" si="1286"/>
        <v>0</v>
      </c>
      <c r="AU1954">
        <f t="shared" si="1287"/>
        <v>0</v>
      </c>
      <c r="AV1954">
        <f t="shared" si="1288"/>
        <v>0</v>
      </c>
      <c r="AW1954">
        <f t="shared" si="1289"/>
        <v>0</v>
      </c>
      <c r="AX1954">
        <f t="shared" si="1290"/>
        <v>0</v>
      </c>
      <c r="AY1954">
        <f t="shared" si="1291"/>
        <v>0</v>
      </c>
      <c r="AZ1954">
        <f t="shared" si="1292"/>
        <v>0</v>
      </c>
      <c r="BA1954">
        <f t="shared" si="1293"/>
        <v>0</v>
      </c>
      <c r="BB1954">
        <f t="shared" si="1294"/>
        <v>0</v>
      </c>
      <c r="BC1954">
        <f t="shared" si="1295"/>
        <v>0</v>
      </c>
      <c r="BD1954">
        <f t="shared" si="1296"/>
        <v>0</v>
      </c>
      <c r="BE1954">
        <f t="shared" si="1297"/>
        <v>0</v>
      </c>
      <c r="BF1954">
        <f t="shared" si="1298"/>
        <v>0</v>
      </c>
      <c r="BG1954" s="500">
        <f t="shared" si="1299"/>
        <v>0</v>
      </c>
      <c r="BH1954" s="501">
        <f t="shared" si="1300"/>
        <v>0</v>
      </c>
      <c r="BI1954" s="502">
        <f t="shared" si="1301"/>
        <v>0</v>
      </c>
      <c r="BJ1954" s="503">
        <f t="shared" si="1302"/>
        <v>0</v>
      </c>
      <c r="BK1954" s="500">
        <f t="shared" si="1303"/>
        <v>0</v>
      </c>
      <c r="BL1954" s="501">
        <f t="shared" si="1304"/>
        <v>0</v>
      </c>
      <c r="BM1954" s="502">
        <f t="shared" si="1305"/>
        <v>0</v>
      </c>
      <c r="BN1954" s="503">
        <f t="shared" si="1306"/>
        <v>0</v>
      </c>
      <c r="BO1954" s="500">
        <f t="shared" si="1307"/>
        <v>0</v>
      </c>
      <c r="BP1954" s="501">
        <f t="shared" si="1308"/>
        <v>0</v>
      </c>
      <c r="BQ1954" s="502">
        <f t="shared" si="1309"/>
        <v>0</v>
      </c>
      <c r="BR1954" s="503">
        <f t="shared" si="1310"/>
        <v>0</v>
      </c>
      <c r="BS1954" s="293">
        <f t="shared" si="1311"/>
        <v>0</v>
      </c>
      <c r="BT1954" s="504" t="str">
        <f>IF(BS1954=0,"",
IF(SUM($BS$1895:BS1954)=1,BU1954,
IF($BS$2016&gt;SUM($BS$1895:BS1954),_xlfn.CONCAT(", ",BU1954),
IF($BS$2016=SUM($BS$1895:BS1954),_xlfn.CONCAT(" y ",BU1954)))))</f>
        <v/>
      </c>
      <c r="BU1954" s="505" t="s">
        <v>5202</v>
      </c>
      <c r="BV1954" s="534">
        <f t="shared" si="1313"/>
        <v>0</v>
      </c>
      <c r="BW1954" s="290">
        <f t="shared" si="1314"/>
        <v>0</v>
      </c>
      <c r="BX1954" s="293">
        <f t="shared" si="1312"/>
        <v>0</v>
      </c>
      <c r="BY1954" s="294" t="str">
        <f>IF(BX1954=0,"",
IF(SUM($BX$1895:BX1954)=1,BZ1954,
IF($BX$2016&gt;SUM($BX$1895:BX1954),_xlfn.CONCAT(", ",BZ1954),
IF($BX$2016=SUM($BX$1895:BX1954),_xlfn.CONCAT(" y ",BZ1954)))))</f>
        <v/>
      </c>
      <c r="BZ1954" s="89" t="s">
        <v>5202</v>
      </c>
    </row>
    <row r="1955" spans="1:78" ht="15" customHeight="1">
      <c r="A1955" s="64"/>
      <c r="B1955" s="11"/>
      <c r="C1955" s="58" t="s">
        <v>5203</v>
      </c>
      <c r="D1955" s="1020" t="str">
        <f>IF(CNGE_2025_M1_Secc5_Sub1!$D90="","",CNGE_2025_M1_Secc5_Sub1!$D90)</f>
        <v/>
      </c>
      <c r="E1955" s="889"/>
      <c r="F1955" s="889"/>
      <c r="G1955" s="889"/>
      <c r="H1955" s="889"/>
      <c r="I1955" s="889"/>
      <c r="J1955" s="889"/>
      <c r="K1955" s="889"/>
      <c r="L1955" s="890"/>
      <c r="M1955" s="813"/>
      <c r="N1955" s="813"/>
      <c r="O1955" s="813"/>
      <c r="P1955" s="813"/>
      <c r="Q1955" s="813"/>
      <c r="R1955" s="813"/>
      <c r="S1955" s="813"/>
      <c r="T1955" s="813"/>
      <c r="U1955" s="813"/>
      <c r="V1955" s="813"/>
      <c r="W1955" s="813"/>
      <c r="X1955" s="813"/>
      <c r="Y1955" s="813"/>
      <c r="Z1955" s="813"/>
      <c r="AA1955" s="813"/>
      <c r="AB1955" s="813"/>
      <c r="AC1955" s="813"/>
      <c r="AD1955" s="813"/>
      <c r="AI1955">
        <f t="shared" si="1275"/>
        <v>0</v>
      </c>
      <c r="AJ1955">
        <f t="shared" si="1276"/>
        <v>0</v>
      </c>
      <c r="AK1955">
        <f t="shared" si="1277"/>
        <v>0</v>
      </c>
      <c r="AL1955">
        <f t="shared" si="1278"/>
        <v>0</v>
      </c>
      <c r="AM1955">
        <f t="shared" si="1279"/>
        <v>0</v>
      </c>
      <c r="AN1955">
        <f t="shared" si="1280"/>
        <v>0</v>
      </c>
      <c r="AO1955">
        <f t="shared" si="1281"/>
        <v>0</v>
      </c>
      <c r="AP1955">
        <f t="shared" si="1282"/>
        <v>0</v>
      </c>
      <c r="AQ1955">
        <f t="shared" si="1283"/>
        <v>0</v>
      </c>
      <c r="AR1955">
        <f t="shared" si="1284"/>
        <v>0</v>
      </c>
      <c r="AS1955">
        <f t="shared" si="1285"/>
        <v>0</v>
      </c>
      <c r="AT1955">
        <f t="shared" si="1286"/>
        <v>0</v>
      </c>
      <c r="AU1955">
        <f t="shared" si="1287"/>
        <v>0</v>
      </c>
      <c r="AV1955">
        <f t="shared" si="1288"/>
        <v>0</v>
      </c>
      <c r="AW1955">
        <f t="shared" si="1289"/>
        <v>0</v>
      </c>
      <c r="AX1955">
        <f t="shared" si="1290"/>
        <v>0</v>
      </c>
      <c r="AY1955">
        <f t="shared" si="1291"/>
        <v>0</v>
      </c>
      <c r="AZ1955">
        <f t="shared" si="1292"/>
        <v>0</v>
      </c>
      <c r="BA1955">
        <f t="shared" si="1293"/>
        <v>0</v>
      </c>
      <c r="BB1955">
        <f t="shared" si="1294"/>
        <v>0</v>
      </c>
      <c r="BC1955">
        <f t="shared" si="1295"/>
        <v>0</v>
      </c>
      <c r="BD1955">
        <f t="shared" si="1296"/>
        <v>0</v>
      </c>
      <c r="BE1955">
        <f t="shared" si="1297"/>
        <v>0</v>
      </c>
      <c r="BF1955">
        <f t="shared" si="1298"/>
        <v>0</v>
      </c>
      <c r="BG1955" s="500">
        <f t="shared" si="1299"/>
        <v>0</v>
      </c>
      <c r="BH1955" s="501">
        <f t="shared" si="1300"/>
        <v>0</v>
      </c>
      <c r="BI1955" s="502">
        <f t="shared" si="1301"/>
        <v>0</v>
      </c>
      <c r="BJ1955" s="503">
        <f t="shared" si="1302"/>
        <v>0</v>
      </c>
      <c r="BK1955" s="500">
        <f t="shared" si="1303"/>
        <v>0</v>
      </c>
      <c r="BL1955" s="501">
        <f t="shared" si="1304"/>
        <v>0</v>
      </c>
      <c r="BM1955" s="502">
        <f t="shared" si="1305"/>
        <v>0</v>
      </c>
      <c r="BN1955" s="503">
        <f t="shared" si="1306"/>
        <v>0</v>
      </c>
      <c r="BO1955" s="500">
        <f t="shared" si="1307"/>
        <v>0</v>
      </c>
      <c r="BP1955" s="501">
        <f t="shared" si="1308"/>
        <v>0</v>
      </c>
      <c r="BQ1955" s="502">
        <f t="shared" si="1309"/>
        <v>0</v>
      </c>
      <c r="BR1955" s="503">
        <f t="shared" si="1310"/>
        <v>0</v>
      </c>
      <c r="BS1955" s="293">
        <f t="shared" si="1311"/>
        <v>0</v>
      </c>
      <c r="BT1955" s="504" t="str">
        <f>IF(BS1955=0,"",
IF(SUM($BS$1895:BS1955)=1,BU1955,
IF($BS$2016&gt;SUM($BS$1895:BS1955),_xlfn.CONCAT(", ",BU1955),
IF($BS$2016=SUM($BS$1895:BS1955),_xlfn.CONCAT(" y ",BU1955)))))</f>
        <v/>
      </c>
      <c r="BU1955" s="505" t="s">
        <v>5204</v>
      </c>
      <c r="BV1955" s="534">
        <f t="shared" si="1313"/>
        <v>0</v>
      </c>
      <c r="BW1955" s="290">
        <f t="shared" si="1314"/>
        <v>0</v>
      </c>
      <c r="BX1955" s="293">
        <f t="shared" si="1312"/>
        <v>0</v>
      </c>
      <c r="BY1955" s="294" t="str">
        <f>IF(BX1955=0,"",
IF(SUM($BX$1895:BX1955)=1,BZ1955,
IF($BX$2016&gt;SUM($BX$1895:BX1955),_xlfn.CONCAT(", ",BZ1955),
IF($BX$2016=SUM($BX$1895:BX1955),_xlfn.CONCAT(" y ",BZ1955)))))</f>
        <v/>
      </c>
      <c r="BZ1955" s="89" t="s">
        <v>5204</v>
      </c>
    </row>
    <row r="1956" spans="1:78" ht="15" customHeight="1">
      <c r="A1956" s="64"/>
      <c r="B1956" s="11"/>
      <c r="C1956" s="58" t="s">
        <v>5205</v>
      </c>
      <c r="D1956" s="1020" t="str">
        <f>IF(CNGE_2025_M1_Secc5_Sub1!$D91="","",CNGE_2025_M1_Secc5_Sub1!$D91)</f>
        <v/>
      </c>
      <c r="E1956" s="889"/>
      <c r="F1956" s="889"/>
      <c r="G1956" s="889"/>
      <c r="H1956" s="889"/>
      <c r="I1956" s="889"/>
      <c r="J1956" s="889"/>
      <c r="K1956" s="889"/>
      <c r="L1956" s="890"/>
      <c r="M1956" s="813"/>
      <c r="N1956" s="813"/>
      <c r="O1956" s="813"/>
      <c r="P1956" s="813"/>
      <c r="Q1956" s="813"/>
      <c r="R1956" s="813"/>
      <c r="S1956" s="813"/>
      <c r="T1956" s="813"/>
      <c r="U1956" s="813"/>
      <c r="V1956" s="813"/>
      <c r="W1956" s="813"/>
      <c r="X1956" s="813"/>
      <c r="Y1956" s="813"/>
      <c r="Z1956" s="813"/>
      <c r="AA1956" s="813"/>
      <c r="AB1956" s="813"/>
      <c r="AC1956" s="813"/>
      <c r="AD1956" s="813"/>
      <c r="AI1956">
        <f t="shared" si="1275"/>
        <v>0</v>
      </c>
      <c r="AJ1956">
        <f t="shared" si="1276"/>
        <v>0</v>
      </c>
      <c r="AK1956">
        <f t="shared" si="1277"/>
        <v>0</v>
      </c>
      <c r="AL1956">
        <f t="shared" si="1278"/>
        <v>0</v>
      </c>
      <c r="AM1956">
        <f t="shared" si="1279"/>
        <v>0</v>
      </c>
      <c r="AN1956">
        <f t="shared" si="1280"/>
        <v>0</v>
      </c>
      <c r="AO1956">
        <f t="shared" si="1281"/>
        <v>0</v>
      </c>
      <c r="AP1956">
        <f t="shared" si="1282"/>
        <v>0</v>
      </c>
      <c r="AQ1956">
        <f t="shared" si="1283"/>
        <v>0</v>
      </c>
      <c r="AR1956">
        <f t="shared" si="1284"/>
        <v>0</v>
      </c>
      <c r="AS1956">
        <f t="shared" si="1285"/>
        <v>0</v>
      </c>
      <c r="AT1956">
        <f t="shared" si="1286"/>
        <v>0</v>
      </c>
      <c r="AU1956">
        <f t="shared" si="1287"/>
        <v>0</v>
      </c>
      <c r="AV1956">
        <f t="shared" si="1288"/>
        <v>0</v>
      </c>
      <c r="AW1956">
        <f t="shared" si="1289"/>
        <v>0</v>
      </c>
      <c r="AX1956">
        <f t="shared" si="1290"/>
        <v>0</v>
      </c>
      <c r="AY1956">
        <f t="shared" si="1291"/>
        <v>0</v>
      </c>
      <c r="AZ1956">
        <f t="shared" si="1292"/>
        <v>0</v>
      </c>
      <c r="BA1956">
        <f t="shared" si="1293"/>
        <v>0</v>
      </c>
      <c r="BB1956">
        <f t="shared" si="1294"/>
        <v>0</v>
      </c>
      <c r="BC1956">
        <f t="shared" si="1295"/>
        <v>0</v>
      </c>
      <c r="BD1956">
        <f t="shared" si="1296"/>
        <v>0</v>
      </c>
      <c r="BE1956">
        <f t="shared" si="1297"/>
        <v>0</v>
      </c>
      <c r="BF1956">
        <f t="shared" si="1298"/>
        <v>0</v>
      </c>
      <c r="BG1956" s="500">
        <f t="shared" si="1299"/>
        <v>0</v>
      </c>
      <c r="BH1956" s="501">
        <f t="shared" si="1300"/>
        <v>0</v>
      </c>
      <c r="BI1956" s="502">
        <f t="shared" si="1301"/>
        <v>0</v>
      </c>
      <c r="BJ1956" s="503">
        <f t="shared" si="1302"/>
        <v>0</v>
      </c>
      <c r="BK1956" s="500">
        <f t="shared" si="1303"/>
        <v>0</v>
      </c>
      <c r="BL1956" s="501">
        <f t="shared" si="1304"/>
        <v>0</v>
      </c>
      <c r="BM1956" s="502">
        <f t="shared" si="1305"/>
        <v>0</v>
      </c>
      <c r="BN1956" s="503">
        <f t="shared" si="1306"/>
        <v>0</v>
      </c>
      <c r="BO1956" s="500">
        <f t="shared" si="1307"/>
        <v>0</v>
      </c>
      <c r="BP1956" s="501">
        <f t="shared" si="1308"/>
        <v>0</v>
      </c>
      <c r="BQ1956" s="502">
        <f t="shared" si="1309"/>
        <v>0</v>
      </c>
      <c r="BR1956" s="503">
        <f t="shared" si="1310"/>
        <v>0</v>
      </c>
      <c r="BS1956" s="293">
        <f t="shared" si="1311"/>
        <v>0</v>
      </c>
      <c r="BT1956" s="504" t="str">
        <f>IF(BS1956=0,"",
IF(SUM($BS$1895:BS1956)=1,BU1956,
IF($BS$2016&gt;SUM($BS$1895:BS1956),_xlfn.CONCAT(", ",BU1956),
IF($BS$2016=SUM($BS$1895:BS1956),_xlfn.CONCAT(" y ",BU1956)))))</f>
        <v/>
      </c>
      <c r="BU1956" s="505" t="s">
        <v>5206</v>
      </c>
      <c r="BV1956" s="534">
        <f t="shared" si="1313"/>
        <v>0</v>
      </c>
      <c r="BW1956" s="290">
        <f t="shared" si="1314"/>
        <v>0</v>
      </c>
      <c r="BX1956" s="293">
        <f t="shared" si="1312"/>
        <v>0</v>
      </c>
      <c r="BY1956" s="294" t="str">
        <f>IF(BX1956=0,"",
IF(SUM($BX$1895:BX1956)=1,BZ1956,
IF($BX$2016&gt;SUM($BX$1895:BX1956),_xlfn.CONCAT(", ",BZ1956),
IF($BX$2016=SUM($BX$1895:BX1956),_xlfn.CONCAT(" y ",BZ1956)))))</f>
        <v/>
      </c>
      <c r="BZ1956" s="89" t="s">
        <v>5206</v>
      </c>
    </row>
    <row r="1957" spans="1:78" ht="15" customHeight="1">
      <c r="A1957" s="64"/>
      <c r="B1957" s="11"/>
      <c r="C1957" s="58" t="s">
        <v>5207</v>
      </c>
      <c r="D1957" s="1020" t="str">
        <f>IF(CNGE_2025_M1_Secc5_Sub1!$D92="","",CNGE_2025_M1_Secc5_Sub1!$D92)</f>
        <v/>
      </c>
      <c r="E1957" s="889"/>
      <c r="F1957" s="889"/>
      <c r="G1957" s="889"/>
      <c r="H1957" s="889"/>
      <c r="I1957" s="889"/>
      <c r="J1957" s="889"/>
      <c r="K1957" s="889"/>
      <c r="L1957" s="890"/>
      <c r="M1957" s="813"/>
      <c r="N1957" s="813"/>
      <c r="O1957" s="813"/>
      <c r="P1957" s="813"/>
      <c r="Q1957" s="813"/>
      <c r="R1957" s="813"/>
      <c r="S1957" s="813"/>
      <c r="T1957" s="813"/>
      <c r="U1957" s="813"/>
      <c r="V1957" s="813"/>
      <c r="W1957" s="813"/>
      <c r="X1957" s="813"/>
      <c r="Y1957" s="813"/>
      <c r="Z1957" s="813"/>
      <c r="AA1957" s="813"/>
      <c r="AB1957" s="813"/>
      <c r="AC1957" s="813"/>
      <c r="AD1957" s="813"/>
      <c r="AI1957">
        <f t="shared" si="1275"/>
        <v>0</v>
      </c>
      <c r="AJ1957">
        <f t="shared" si="1276"/>
        <v>0</v>
      </c>
      <c r="AK1957">
        <f t="shared" si="1277"/>
        <v>0</v>
      </c>
      <c r="AL1957">
        <f t="shared" si="1278"/>
        <v>0</v>
      </c>
      <c r="AM1957">
        <f t="shared" si="1279"/>
        <v>0</v>
      </c>
      <c r="AN1957">
        <f t="shared" si="1280"/>
        <v>0</v>
      </c>
      <c r="AO1957">
        <f t="shared" si="1281"/>
        <v>0</v>
      </c>
      <c r="AP1957">
        <f t="shared" si="1282"/>
        <v>0</v>
      </c>
      <c r="AQ1957">
        <f t="shared" si="1283"/>
        <v>0</v>
      </c>
      <c r="AR1957">
        <f t="shared" si="1284"/>
        <v>0</v>
      </c>
      <c r="AS1957">
        <f t="shared" si="1285"/>
        <v>0</v>
      </c>
      <c r="AT1957">
        <f t="shared" si="1286"/>
        <v>0</v>
      </c>
      <c r="AU1957">
        <f t="shared" si="1287"/>
        <v>0</v>
      </c>
      <c r="AV1957">
        <f t="shared" si="1288"/>
        <v>0</v>
      </c>
      <c r="AW1957">
        <f t="shared" si="1289"/>
        <v>0</v>
      </c>
      <c r="AX1957">
        <f t="shared" si="1290"/>
        <v>0</v>
      </c>
      <c r="AY1957">
        <f t="shared" si="1291"/>
        <v>0</v>
      </c>
      <c r="AZ1957">
        <f t="shared" si="1292"/>
        <v>0</v>
      </c>
      <c r="BA1957">
        <f t="shared" si="1293"/>
        <v>0</v>
      </c>
      <c r="BB1957">
        <f t="shared" si="1294"/>
        <v>0</v>
      </c>
      <c r="BC1957">
        <f t="shared" si="1295"/>
        <v>0</v>
      </c>
      <c r="BD1957">
        <f t="shared" si="1296"/>
        <v>0</v>
      </c>
      <c r="BE1957">
        <f t="shared" si="1297"/>
        <v>0</v>
      </c>
      <c r="BF1957">
        <f t="shared" si="1298"/>
        <v>0</v>
      </c>
      <c r="BG1957" s="500">
        <f t="shared" si="1299"/>
        <v>0</v>
      </c>
      <c r="BH1957" s="501">
        <f t="shared" si="1300"/>
        <v>0</v>
      </c>
      <c r="BI1957" s="502">
        <f t="shared" si="1301"/>
        <v>0</v>
      </c>
      <c r="BJ1957" s="503">
        <f t="shared" si="1302"/>
        <v>0</v>
      </c>
      <c r="BK1957" s="500">
        <f t="shared" si="1303"/>
        <v>0</v>
      </c>
      <c r="BL1957" s="501">
        <f t="shared" si="1304"/>
        <v>0</v>
      </c>
      <c r="BM1957" s="502">
        <f t="shared" si="1305"/>
        <v>0</v>
      </c>
      <c r="BN1957" s="503">
        <f t="shared" si="1306"/>
        <v>0</v>
      </c>
      <c r="BO1957" s="500">
        <f t="shared" si="1307"/>
        <v>0</v>
      </c>
      <c r="BP1957" s="501">
        <f t="shared" si="1308"/>
        <v>0</v>
      </c>
      <c r="BQ1957" s="502">
        <f t="shared" si="1309"/>
        <v>0</v>
      </c>
      <c r="BR1957" s="503">
        <f t="shared" si="1310"/>
        <v>0</v>
      </c>
      <c r="BS1957" s="293">
        <f t="shared" si="1311"/>
        <v>0</v>
      </c>
      <c r="BT1957" s="504" t="str">
        <f>IF(BS1957=0,"",
IF(SUM($BS$1895:BS1957)=1,BU1957,
IF($BS$2016&gt;SUM($BS$1895:BS1957),_xlfn.CONCAT(", ",BU1957),
IF($BS$2016=SUM($BS$1895:BS1957),_xlfn.CONCAT(" y ",BU1957)))))</f>
        <v/>
      </c>
      <c r="BU1957" s="505" t="s">
        <v>5208</v>
      </c>
      <c r="BV1957" s="534">
        <f t="shared" si="1313"/>
        <v>0</v>
      </c>
      <c r="BW1957" s="290">
        <f t="shared" si="1314"/>
        <v>0</v>
      </c>
      <c r="BX1957" s="293">
        <f t="shared" si="1312"/>
        <v>0</v>
      </c>
      <c r="BY1957" s="294" t="str">
        <f>IF(BX1957=0,"",
IF(SUM($BX$1895:BX1957)=1,BZ1957,
IF($BX$2016&gt;SUM($BX$1895:BX1957),_xlfn.CONCAT(", ",BZ1957),
IF($BX$2016=SUM($BX$1895:BX1957),_xlfn.CONCAT(" y ",BZ1957)))))</f>
        <v/>
      </c>
      <c r="BZ1957" s="89" t="s">
        <v>5208</v>
      </c>
    </row>
    <row r="1958" spans="1:78" ht="15" customHeight="1">
      <c r="A1958" s="64"/>
      <c r="B1958" s="11"/>
      <c r="C1958" s="58" t="s">
        <v>5209</v>
      </c>
      <c r="D1958" s="1020" t="str">
        <f>IF(CNGE_2025_M1_Secc5_Sub1!$D93="","",CNGE_2025_M1_Secc5_Sub1!$D93)</f>
        <v/>
      </c>
      <c r="E1958" s="889"/>
      <c r="F1958" s="889"/>
      <c r="G1958" s="889"/>
      <c r="H1958" s="889"/>
      <c r="I1958" s="889"/>
      <c r="J1958" s="889"/>
      <c r="K1958" s="889"/>
      <c r="L1958" s="890"/>
      <c r="M1958" s="813"/>
      <c r="N1958" s="813"/>
      <c r="O1958" s="813"/>
      <c r="P1958" s="813"/>
      <c r="Q1958" s="813"/>
      <c r="R1958" s="813"/>
      <c r="S1958" s="813"/>
      <c r="T1958" s="813"/>
      <c r="U1958" s="813"/>
      <c r="V1958" s="813"/>
      <c r="W1958" s="813"/>
      <c r="X1958" s="813"/>
      <c r="Y1958" s="813"/>
      <c r="Z1958" s="813"/>
      <c r="AA1958" s="813"/>
      <c r="AB1958" s="813"/>
      <c r="AC1958" s="813"/>
      <c r="AD1958" s="813"/>
      <c r="AI1958">
        <f t="shared" si="1275"/>
        <v>0</v>
      </c>
      <c r="AJ1958">
        <f t="shared" si="1276"/>
        <v>0</v>
      </c>
      <c r="AK1958">
        <f t="shared" si="1277"/>
        <v>0</v>
      </c>
      <c r="AL1958">
        <f t="shared" si="1278"/>
        <v>0</v>
      </c>
      <c r="AM1958">
        <f t="shared" si="1279"/>
        <v>0</v>
      </c>
      <c r="AN1958">
        <f t="shared" si="1280"/>
        <v>0</v>
      </c>
      <c r="AO1958">
        <f t="shared" si="1281"/>
        <v>0</v>
      </c>
      <c r="AP1958">
        <f t="shared" si="1282"/>
        <v>0</v>
      </c>
      <c r="AQ1958">
        <f t="shared" si="1283"/>
        <v>0</v>
      </c>
      <c r="AR1958">
        <f t="shared" si="1284"/>
        <v>0</v>
      </c>
      <c r="AS1958">
        <f t="shared" si="1285"/>
        <v>0</v>
      </c>
      <c r="AT1958">
        <f t="shared" si="1286"/>
        <v>0</v>
      </c>
      <c r="AU1958">
        <f t="shared" si="1287"/>
        <v>0</v>
      </c>
      <c r="AV1958">
        <f t="shared" si="1288"/>
        <v>0</v>
      </c>
      <c r="AW1958">
        <f t="shared" si="1289"/>
        <v>0</v>
      </c>
      <c r="AX1958">
        <f t="shared" si="1290"/>
        <v>0</v>
      </c>
      <c r="AY1958">
        <f t="shared" si="1291"/>
        <v>0</v>
      </c>
      <c r="AZ1958">
        <f t="shared" si="1292"/>
        <v>0</v>
      </c>
      <c r="BA1958">
        <f t="shared" si="1293"/>
        <v>0</v>
      </c>
      <c r="BB1958">
        <f t="shared" si="1294"/>
        <v>0</v>
      </c>
      <c r="BC1958">
        <f t="shared" si="1295"/>
        <v>0</v>
      </c>
      <c r="BD1958">
        <f t="shared" si="1296"/>
        <v>0</v>
      </c>
      <c r="BE1958">
        <f t="shared" si="1297"/>
        <v>0</v>
      </c>
      <c r="BF1958">
        <f t="shared" si="1298"/>
        <v>0</v>
      </c>
      <c r="BG1958" s="500">
        <f t="shared" si="1299"/>
        <v>0</v>
      </c>
      <c r="BH1958" s="501">
        <f t="shared" si="1300"/>
        <v>0</v>
      </c>
      <c r="BI1958" s="502">
        <f t="shared" si="1301"/>
        <v>0</v>
      </c>
      <c r="BJ1958" s="503">
        <f t="shared" si="1302"/>
        <v>0</v>
      </c>
      <c r="BK1958" s="500">
        <f t="shared" si="1303"/>
        <v>0</v>
      </c>
      <c r="BL1958" s="501">
        <f t="shared" si="1304"/>
        <v>0</v>
      </c>
      <c r="BM1958" s="502">
        <f t="shared" si="1305"/>
        <v>0</v>
      </c>
      <c r="BN1958" s="503">
        <f t="shared" si="1306"/>
        <v>0</v>
      </c>
      <c r="BO1958" s="500">
        <f t="shared" si="1307"/>
        <v>0</v>
      </c>
      <c r="BP1958" s="501">
        <f t="shared" si="1308"/>
        <v>0</v>
      </c>
      <c r="BQ1958" s="502">
        <f t="shared" si="1309"/>
        <v>0</v>
      </c>
      <c r="BR1958" s="503">
        <f t="shared" si="1310"/>
        <v>0</v>
      </c>
      <c r="BS1958" s="293">
        <f t="shared" si="1311"/>
        <v>0</v>
      </c>
      <c r="BT1958" s="504" t="str">
        <f>IF(BS1958=0,"",
IF(SUM($BS$1895:BS1958)=1,BU1958,
IF($BS$2016&gt;SUM($BS$1895:BS1958),_xlfn.CONCAT(", ",BU1958),
IF($BS$2016=SUM($BS$1895:BS1958),_xlfn.CONCAT(" y ",BU1958)))))</f>
        <v/>
      </c>
      <c r="BU1958" s="505" t="s">
        <v>5210</v>
      </c>
      <c r="BV1958" s="534">
        <f t="shared" si="1313"/>
        <v>0</v>
      </c>
      <c r="BW1958" s="290">
        <f t="shared" si="1314"/>
        <v>0</v>
      </c>
      <c r="BX1958" s="293">
        <f t="shared" si="1312"/>
        <v>0</v>
      </c>
      <c r="BY1958" s="294" t="str">
        <f>IF(BX1958=0,"",
IF(SUM($BX$1895:BX1958)=1,BZ1958,
IF($BX$2016&gt;SUM($BX$1895:BX1958),_xlfn.CONCAT(", ",BZ1958),
IF($BX$2016=SUM($BX$1895:BX1958),_xlfn.CONCAT(" y ",BZ1958)))))</f>
        <v/>
      </c>
      <c r="BZ1958" s="89" t="s">
        <v>5210</v>
      </c>
    </row>
    <row r="1959" spans="1:78" ht="15" customHeight="1">
      <c r="A1959" s="64"/>
      <c r="B1959" s="11"/>
      <c r="C1959" s="58" t="s">
        <v>5211</v>
      </c>
      <c r="D1959" s="1020" t="str">
        <f>IF(CNGE_2025_M1_Secc5_Sub1!$D94="","",CNGE_2025_M1_Secc5_Sub1!$D94)</f>
        <v/>
      </c>
      <c r="E1959" s="889"/>
      <c r="F1959" s="889"/>
      <c r="G1959" s="889"/>
      <c r="H1959" s="889"/>
      <c r="I1959" s="889"/>
      <c r="J1959" s="889"/>
      <c r="K1959" s="889"/>
      <c r="L1959" s="890"/>
      <c r="M1959" s="813"/>
      <c r="N1959" s="813"/>
      <c r="O1959" s="813"/>
      <c r="P1959" s="813"/>
      <c r="Q1959" s="813"/>
      <c r="R1959" s="813"/>
      <c r="S1959" s="813"/>
      <c r="T1959" s="813"/>
      <c r="U1959" s="813"/>
      <c r="V1959" s="813"/>
      <c r="W1959" s="813"/>
      <c r="X1959" s="813"/>
      <c r="Y1959" s="813"/>
      <c r="Z1959" s="813"/>
      <c r="AA1959" s="813"/>
      <c r="AB1959" s="813"/>
      <c r="AC1959" s="813"/>
      <c r="AD1959" s="813"/>
      <c r="AI1959">
        <f t="shared" si="1275"/>
        <v>0</v>
      </c>
      <c r="AJ1959">
        <f t="shared" si="1276"/>
        <v>0</v>
      </c>
      <c r="AK1959">
        <f t="shared" si="1277"/>
        <v>0</v>
      </c>
      <c r="AL1959">
        <f t="shared" si="1278"/>
        <v>0</v>
      </c>
      <c r="AM1959">
        <f t="shared" si="1279"/>
        <v>0</v>
      </c>
      <c r="AN1959">
        <f t="shared" si="1280"/>
        <v>0</v>
      </c>
      <c r="AO1959">
        <f t="shared" si="1281"/>
        <v>0</v>
      </c>
      <c r="AP1959">
        <f t="shared" si="1282"/>
        <v>0</v>
      </c>
      <c r="AQ1959">
        <f t="shared" si="1283"/>
        <v>0</v>
      </c>
      <c r="AR1959">
        <f t="shared" si="1284"/>
        <v>0</v>
      </c>
      <c r="AS1959">
        <f t="shared" si="1285"/>
        <v>0</v>
      </c>
      <c r="AT1959">
        <f t="shared" si="1286"/>
        <v>0</v>
      </c>
      <c r="AU1959">
        <f t="shared" si="1287"/>
        <v>0</v>
      </c>
      <c r="AV1959">
        <f t="shared" si="1288"/>
        <v>0</v>
      </c>
      <c r="AW1959">
        <f t="shared" si="1289"/>
        <v>0</v>
      </c>
      <c r="AX1959">
        <f t="shared" si="1290"/>
        <v>0</v>
      </c>
      <c r="AY1959">
        <f t="shared" si="1291"/>
        <v>0</v>
      </c>
      <c r="AZ1959">
        <f t="shared" si="1292"/>
        <v>0</v>
      </c>
      <c r="BA1959">
        <f t="shared" si="1293"/>
        <v>0</v>
      </c>
      <c r="BB1959">
        <f t="shared" si="1294"/>
        <v>0</v>
      </c>
      <c r="BC1959">
        <f t="shared" si="1295"/>
        <v>0</v>
      </c>
      <c r="BD1959">
        <f t="shared" si="1296"/>
        <v>0</v>
      </c>
      <c r="BE1959">
        <f t="shared" si="1297"/>
        <v>0</v>
      </c>
      <c r="BF1959">
        <f t="shared" si="1298"/>
        <v>0</v>
      </c>
      <c r="BG1959" s="500">
        <f t="shared" si="1299"/>
        <v>0</v>
      </c>
      <c r="BH1959" s="501">
        <f t="shared" si="1300"/>
        <v>0</v>
      </c>
      <c r="BI1959" s="502">
        <f t="shared" si="1301"/>
        <v>0</v>
      </c>
      <c r="BJ1959" s="503">
        <f t="shared" si="1302"/>
        <v>0</v>
      </c>
      <c r="BK1959" s="500">
        <f t="shared" si="1303"/>
        <v>0</v>
      </c>
      <c r="BL1959" s="501">
        <f t="shared" si="1304"/>
        <v>0</v>
      </c>
      <c r="BM1959" s="502">
        <f t="shared" si="1305"/>
        <v>0</v>
      </c>
      <c r="BN1959" s="503">
        <f t="shared" si="1306"/>
        <v>0</v>
      </c>
      <c r="BO1959" s="500">
        <f t="shared" si="1307"/>
        <v>0</v>
      </c>
      <c r="BP1959" s="501">
        <f t="shared" si="1308"/>
        <v>0</v>
      </c>
      <c r="BQ1959" s="502">
        <f t="shared" si="1309"/>
        <v>0</v>
      </c>
      <c r="BR1959" s="503">
        <f t="shared" si="1310"/>
        <v>0</v>
      </c>
      <c r="BS1959" s="293">
        <f t="shared" si="1311"/>
        <v>0</v>
      </c>
      <c r="BT1959" s="504" t="str">
        <f>IF(BS1959=0,"",
IF(SUM($BS$1895:BS1959)=1,BU1959,
IF($BS$2016&gt;SUM($BS$1895:BS1959),_xlfn.CONCAT(", ",BU1959),
IF($BS$2016=SUM($BS$1895:BS1959),_xlfn.CONCAT(" y ",BU1959)))))</f>
        <v/>
      </c>
      <c r="BU1959" s="505" t="s">
        <v>5212</v>
      </c>
      <c r="BV1959" s="534">
        <f t="shared" si="1313"/>
        <v>0</v>
      </c>
      <c r="BW1959" s="290">
        <f t="shared" si="1314"/>
        <v>0</v>
      </c>
      <c r="BX1959" s="293">
        <f t="shared" si="1312"/>
        <v>0</v>
      </c>
      <c r="BY1959" s="294" t="str">
        <f>IF(BX1959=0,"",
IF(SUM($BX$1895:BX1959)=1,BZ1959,
IF($BX$2016&gt;SUM($BX$1895:BX1959),_xlfn.CONCAT(", ",BZ1959),
IF($BX$2016=SUM($BX$1895:BX1959),_xlfn.CONCAT(" y ",BZ1959)))))</f>
        <v/>
      </c>
      <c r="BZ1959" s="89" t="s">
        <v>5212</v>
      </c>
    </row>
    <row r="1960" spans="1:78" ht="15" customHeight="1">
      <c r="A1960" s="64"/>
      <c r="B1960" s="11"/>
      <c r="C1960" s="58" t="s">
        <v>5213</v>
      </c>
      <c r="D1960" s="1020" t="str">
        <f>IF(CNGE_2025_M1_Secc5_Sub1!$D95="","",CNGE_2025_M1_Secc5_Sub1!$D95)</f>
        <v/>
      </c>
      <c r="E1960" s="889"/>
      <c r="F1960" s="889"/>
      <c r="G1960" s="889"/>
      <c r="H1960" s="889"/>
      <c r="I1960" s="889"/>
      <c r="J1960" s="889"/>
      <c r="K1960" s="889"/>
      <c r="L1960" s="890"/>
      <c r="M1960" s="813"/>
      <c r="N1960" s="813"/>
      <c r="O1960" s="813"/>
      <c r="P1960" s="813"/>
      <c r="Q1960" s="813"/>
      <c r="R1960" s="813"/>
      <c r="S1960" s="813"/>
      <c r="T1960" s="813"/>
      <c r="U1960" s="813"/>
      <c r="V1960" s="813"/>
      <c r="W1960" s="813"/>
      <c r="X1960" s="813"/>
      <c r="Y1960" s="813"/>
      <c r="Z1960" s="813"/>
      <c r="AA1960" s="813"/>
      <c r="AB1960" s="813"/>
      <c r="AC1960" s="813"/>
      <c r="AD1960" s="813"/>
      <c r="AI1960">
        <f t="shared" ref="AI1960:AI2015" si="1315">M1960</f>
        <v>0</v>
      </c>
      <c r="AJ1960">
        <f t="shared" ref="AJ1960:AJ2015" si="1316">COUNTIF(N1960:O1960,"NS")</f>
        <v>0</v>
      </c>
      <c r="AK1960">
        <f t="shared" ref="AK1960:AK2015" si="1317">SUM(N1960:O1960)</f>
        <v>0</v>
      </c>
      <c r="AL1960">
        <f t="shared" ref="AL1960:AL2015" si="1318">IF(COUNTIF(M1960:O1960,"NA")=3,0,IF(OR(AND(AI1960=0,AJ1960&gt;0),AND(AI1960="NS",AK1960&gt;0), AND(AI1960="NS", AJ1960=0,AK1960=0)), 1, IF(OR(AND(AI1960&gt;0,AJ1960&gt;1,AI1960&gt;AK1960), AND(AI1960="NS",AJ1960=2), AND(AI1960="NS",AK1960=0,AJ1960&gt;0),AI1960=AK1960), 0, 1)))</f>
        <v>0</v>
      </c>
      <c r="AM1960">
        <f t="shared" ref="AM1960:AM2015" si="1319">P1960</f>
        <v>0</v>
      </c>
      <c r="AN1960">
        <f t="shared" ref="AN1960:AN2015" si="1320">COUNTIF(Q1960:R1960,"NS")</f>
        <v>0</v>
      </c>
      <c r="AO1960">
        <f t="shared" ref="AO1960:AO2015" si="1321">SUM(Q1960:R1960)</f>
        <v>0</v>
      </c>
      <c r="AP1960">
        <f t="shared" ref="AP1960:AP2015" si="1322">IF(COUNTIF(P1960:R1960,"NA")=3,0,IF(OR(AND(AM1960=0,AN1960&gt;0),AND(AM1960="NS",AO1960&gt;0), AND(AM1960="NS", AN1960=0,AO1960=0)), 1, IF(OR(AND(AM1960&gt;0,AN1960&gt;1,AM1960&gt;AO1960), AND(AM1960="NS",AN1960=2), AND(AM1960="NS",AO1960=0,AN1960&gt;0),AM1960=AO1960), 0, 1)))</f>
        <v>0</v>
      </c>
      <c r="AQ1960">
        <f t="shared" ref="AQ1960:AQ2015" si="1323">S1960</f>
        <v>0</v>
      </c>
      <c r="AR1960">
        <f t="shared" ref="AR1960:AR2015" si="1324">COUNTIF(T1960:U1960,"NS")</f>
        <v>0</v>
      </c>
      <c r="AS1960">
        <f t="shared" ref="AS1960:AS2015" si="1325">SUM(T1960:U1960)</f>
        <v>0</v>
      </c>
      <c r="AT1960">
        <f t="shared" ref="AT1960:AT2015" si="1326">IF(COUNTIF(S1960:U1960,"NA")=3,0,IF(OR(AND(AQ1960=0,AR1960&gt;0),AND(AQ1960="NS",AS1960&gt;0), AND(AQ1960="NS", AR1960=0,AS1960=0)), 1, IF(OR(AND(AQ1960&gt;0,AR1960&gt;1,AQ1960&gt;AS1960), AND(AQ1960="NS",AR1960=2), AND(AQ1960="NS",AS1960=0,AR1960&gt;0),AQ1960=AS1960), 0, 1)))</f>
        <v>0</v>
      </c>
      <c r="AU1960">
        <f t="shared" ref="AU1960:AU2015" si="1327">V1960</f>
        <v>0</v>
      </c>
      <c r="AV1960">
        <f t="shared" ref="AV1960:AV2015" si="1328">COUNTIF(W1960:X1960,"NS")</f>
        <v>0</v>
      </c>
      <c r="AW1960">
        <f t="shared" ref="AW1960:AW2015" si="1329">SUM(W1960:X1960)</f>
        <v>0</v>
      </c>
      <c r="AX1960">
        <f t="shared" ref="AX1960:AX2015" si="1330">IF(COUNTIF(V1960:X1960,"NA")=3,0,IF(OR(AND(AU1960=0,AV1960&gt;0),AND(AU1960="NS",AW1960&gt;0), AND(AU1960="NS", AV1960=0,AW1960=0)), 1, IF(OR(AND(AU1960&gt;0,AV1960&gt;1,AU1960&gt;AW1960), AND(AU1960="NS",AV1960=2), AND(AU1960="NS",AW1960=0,AV1960&gt;0),AU1960=AW1960), 0, 1)))</f>
        <v>0</v>
      </c>
      <c r="AY1960">
        <f t="shared" ref="AY1960:AY2015" si="1331">Y1960</f>
        <v>0</v>
      </c>
      <c r="AZ1960">
        <f t="shared" ref="AZ1960:AZ2015" si="1332">COUNTIF(Z1960:AA1960,"NS")</f>
        <v>0</v>
      </c>
      <c r="BA1960">
        <f t="shared" ref="BA1960:BA2015" si="1333">SUM(Z1960:AA1960)</f>
        <v>0</v>
      </c>
      <c r="BB1960">
        <f t="shared" ref="BB1960:BB2015" si="1334">IF(COUNTIF(Y1960:AA1960,"NA")=3,0,IF(OR(AND(AY1960=0,AZ1960&gt;0),AND(AY1960="NS",BA1960&gt;0), AND(AY1960="NS", AZ1960=0,BA1960=0)), 1, IF(OR(AND(AY1960&gt;0,AZ1960&gt;1,AY1960&gt;BA1960), AND(AY1960="NS",AZ1960=2), AND(AY1960="NS",BA1960=0,AZ1960&gt;0),AY1960=BA1960), 0, 1)))</f>
        <v>0</v>
      </c>
      <c r="BC1960">
        <f t="shared" ref="BC1960:BC2015" si="1335">AB1960</f>
        <v>0</v>
      </c>
      <c r="BD1960">
        <f t="shared" ref="BD1960:BD2015" si="1336">COUNTIF(AC1960:AD1960,"NS")</f>
        <v>0</v>
      </c>
      <c r="BE1960">
        <f t="shared" ref="BE1960:BE2015" si="1337">SUM(AC1960:AD1960)</f>
        <v>0</v>
      </c>
      <c r="BF1960">
        <f t="shared" ref="BF1960:BF2015" si="1338">IF(COUNTIF(AB1960:AD1960,"NA")=3,0,IF(OR(AND(BC1960=0,BD1960&gt;0),AND(BC1960="NS",BE1960&gt;0), AND(BC1960="NS", BD1960=0,BE1960=0)), 1, IF(OR(AND(BC1960&gt;0,BD1960&gt;1,BC1960&gt;BE1960), AND(BC1960="NS",BD1960=2), AND(BC1960="NS",BE1960=0,BD1960&gt;0),BC1960=BE1960), 0, 1)))</f>
        <v>0</v>
      </c>
      <c r="BG1960" s="500">
        <f t="shared" ref="BG1960:BG2015" si="1339">M1960</f>
        <v>0</v>
      </c>
      <c r="BH1960" s="501">
        <f t="shared" ref="BH1960:BH2015" si="1340">COUNTIF(P1960,"NS")+COUNTIF(S1960,"NS")+COUNTIF(V1960,"NS")+COUNTIF(Y1960,"NS")+COUNTIF(AB1960,"NS")+COUNTIF(M2087,"NS")+COUNTIF(P2087,"NS")+COUNTIF(S2087,"NS")+COUNTIF(V2087,"NS")+COUNTIF(Y2087,"NS")+COUNTIF(AB2087,"NS")+COUNTIF(M2214,"NS")+COUNTIF(P2214,"NS")+COUNTIF(S2214,"NS")+COUNTIF(V2214,"NS")+COUNTIF(Y2214,"NS")+COUNTIF(AB2214,"NS")</f>
        <v>0</v>
      </c>
      <c r="BI1960" s="502">
        <f t="shared" ref="BI1960:BI2015" si="1341">SUM(P1960,S1960,V1960,Y1960,AB1960,M2087,P2087,S2087,V2087,Y2087,AB2087,M2214,P2214,S2214,V2214,Y2214,AB2214)</f>
        <v>0</v>
      </c>
      <c r="BJ1960" s="503">
        <f t="shared" ref="BJ1960:BJ2015" si="1342">IF(OR(AND(BG1960=0, BH1960&gt;0),AND(BG1960="NS", BI1960&gt;0), AND(BG1960="NS", BH1960=0, BI1960=0)), 1, IF(OR(AND(BG1960&gt;0, BH1960&gt;1,BG1960&gt;BI1960), AND(BG1960="NS", BH1960=2), AND(BG1960="NS", BI1960=0, BH1960&gt;0), SUM(BG1960)=SUM(BI1960)), 0,IF(BG1960="",0,1)))</f>
        <v>0</v>
      </c>
      <c r="BK1960" s="500">
        <f t="shared" ref="BK1960:BK2015" si="1343">N1960</f>
        <v>0</v>
      </c>
      <c r="BL1960" s="501">
        <f t="shared" ref="BL1960:BL2015" si="1344">COUNTIF(Q1960,"NS")+COUNTIF(T1960,"NS")+COUNTIF(W1960,"NS")+COUNTIF(Z1960,"NS")+COUNTIF(AC1960,"NS")+COUNTIF(N2087,"NS")+COUNTIF(Q2087,"NS")+COUNTIF(T2087,"NS")+COUNTIF(W2087,"NS")+COUNTIF(Z2087,"NS")+COUNTIF(AC2087,"NS")+COUNTIF(N2214,"NS")+COUNTIF(Q2214,"NS")+COUNTIF(T2214,"NS")+COUNTIF(W2214,"NS")+COUNTIF(Z2214,"NS")+COUNTIF(AC2214,"NS")</f>
        <v>0</v>
      </c>
      <c r="BM1960" s="502">
        <f t="shared" ref="BM1960:BM2015" si="1345">SUM(Q1960,T1960,W1960,Z1960,AC1960,N2087,Q2087,T2087,W2087,Z2087,AC2087,N2214,Q2214,T2214,W2214,Z2214,AC2214)</f>
        <v>0</v>
      </c>
      <c r="BN1960" s="503">
        <f t="shared" ref="BN1960:BN2015" si="1346">IF(OR(AND(BK1960=0, BL1960&gt;0),AND(BK1960="NS", BM1960&gt;0), AND(BK1960="NS", BL1960=0, BM1960=0)), 1, IF(OR(AND(BK1960&gt;0, BL1960&gt;1,BK1960&gt;BM1960), AND(BK1960="NS", BL1960=2), AND(BK1960="NS", BM1960=0, BL1960&gt;0), SUM(BK1960)=SUM(BM1960)), 0,IF(BK1960="",0,1)))</f>
        <v>0</v>
      </c>
      <c r="BO1960" s="500">
        <f t="shared" ref="BO1960:BO2015" si="1347">O1960</f>
        <v>0</v>
      </c>
      <c r="BP1960" s="501">
        <f t="shared" ref="BP1960:BP2015" si="1348">COUNTIF(R1960,"NS")+COUNTIF(U1960,"NS")+COUNTIF(X1960,"NS")+COUNTIF(AA1960,"NS")+COUNTIF(AD1960,"NS")+COUNTIF(O2087,"NS")+COUNTIF(R2087,"NS")+COUNTIF(U2087,"NS")+COUNTIF(X2087,"NS")+COUNTIF(AA2087,"NS")+COUNTIF(AD2087,"NS")+COUNTIF(O2214,"NS")+COUNTIF(R2214,"NS")+COUNTIF(U2214,"NS")+COUNTIF(X2214,"NS")+COUNTIF(AA2214,"NS")+COUNTIF(AD2214,"NS")</f>
        <v>0</v>
      </c>
      <c r="BQ1960" s="502">
        <f t="shared" ref="BQ1960:BQ2015" si="1349">SUM(R1960,U1960,X1960,AA1960,AD1960,O2087,R2087,U2087,X2087,AA2087,AD2087,O2214,R2214,U2214,X2214,AA2214,AD2214)</f>
        <v>0</v>
      </c>
      <c r="BR1960" s="503">
        <f t="shared" ref="BR1960:BR2015" si="1350">IF(OR(AND(BO1960=0, BP1960&gt;0),AND(BO1960="NS", BQ1960&gt;0), AND(BO1960="NS", BP1960=0, BQ1960=0)), 1, IF(OR(AND(BO1960&gt;0, BP1960&gt;1,BO1960&gt;BQ1960), AND(BO1960="NS", BP1960=2), AND(BO1960="NS", BQ1960=0, BP1960&gt;0), SUM(BO1960)=SUM(BQ1960)), 0,IF(BO1960="",0,1)))</f>
        <v>0</v>
      </c>
      <c r="BS1960" s="293">
        <f t="shared" ref="BS1960:BS2015" si="1351">IF(SUM(AL1960,AP1960,AT1960,AX1960,BB1960,BF1960,BJ1960,BN1960,BR1960,AL2087,AP2087,AT2087,AX2087,BB2087,BF2087,AL2214,AP2214,AT2214,AX2214,BB2214,BF2214)=0,0,1)</f>
        <v>0</v>
      </c>
      <c r="BT1960" s="504" t="str">
        <f>IF(BS1960=0,"",
IF(SUM($BS$1895:BS1960)=1,BU1960,
IF($BS$2016&gt;SUM($BS$1895:BS1960),_xlfn.CONCAT(", ",BU1960),
IF($BS$2016=SUM($BS$1895:BS1960),_xlfn.CONCAT(" y ",BU1960)))))</f>
        <v/>
      </c>
      <c r="BU1960" s="505" t="s">
        <v>5214</v>
      </c>
      <c r="BV1960" s="534">
        <f t="shared" ref="BV1960:BV2015" si="1352">IF(AND(SUM($Y1221,$AB1221)=0,COUNTA(M1960:AD1960,M2087:AD2087,M2214:AD2214)&gt;0),1,0)</f>
        <v>0</v>
      </c>
      <c r="BW1960" s="290">
        <f t="shared" si="1314"/>
        <v>0</v>
      </c>
      <c r="BX1960" s="293">
        <f t="shared" ref="BX1960:BX2015" si="1353">IF(BW1960=0,0,1)</f>
        <v>0</v>
      </c>
      <c r="BY1960" s="294" t="str">
        <f>IF(BX1960=0,"",
IF(SUM($BX$1895:BX1960)=1,BZ1960,
IF($BX$2016&gt;SUM($BX$1895:BX1960),_xlfn.CONCAT(", ",BZ1960),
IF($BX$2016=SUM($BX$1895:BX1960),_xlfn.CONCAT(" y ",BZ1960)))))</f>
        <v/>
      </c>
      <c r="BZ1960" s="89" t="s">
        <v>5214</v>
      </c>
    </row>
    <row r="1961" spans="1:78" ht="15" customHeight="1">
      <c r="A1961" s="64"/>
      <c r="B1961" s="11"/>
      <c r="C1961" s="58" t="s">
        <v>5215</v>
      </c>
      <c r="D1961" s="1020" t="str">
        <f>IF(CNGE_2025_M1_Secc5_Sub1!$D96="","",CNGE_2025_M1_Secc5_Sub1!$D96)</f>
        <v/>
      </c>
      <c r="E1961" s="889"/>
      <c r="F1961" s="889"/>
      <c r="G1961" s="889"/>
      <c r="H1961" s="889"/>
      <c r="I1961" s="889"/>
      <c r="J1961" s="889"/>
      <c r="K1961" s="889"/>
      <c r="L1961" s="890"/>
      <c r="M1961" s="813"/>
      <c r="N1961" s="813"/>
      <c r="O1961" s="813"/>
      <c r="P1961" s="813"/>
      <c r="Q1961" s="813"/>
      <c r="R1961" s="813"/>
      <c r="S1961" s="813"/>
      <c r="T1961" s="813"/>
      <c r="U1961" s="813"/>
      <c r="V1961" s="813"/>
      <c r="W1961" s="813"/>
      <c r="X1961" s="813"/>
      <c r="Y1961" s="813"/>
      <c r="Z1961" s="813"/>
      <c r="AA1961" s="813"/>
      <c r="AB1961" s="813"/>
      <c r="AC1961" s="813"/>
      <c r="AD1961" s="813"/>
      <c r="AI1961">
        <f t="shared" si="1315"/>
        <v>0</v>
      </c>
      <c r="AJ1961">
        <f t="shared" si="1316"/>
        <v>0</v>
      </c>
      <c r="AK1961">
        <f t="shared" si="1317"/>
        <v>0</v>
      </c>
      <c r="AL1961">
        <f t="shared" si="1318"/>
        <v>0</v>
      </c>
      <c r="AM1961">
        <f t="shared" si="1319"/>
        <v>0</v>
      </c>
      <c r="AN1961">
        <f t="shared" si="1320"/>
        <v>0</v>
      </c>
      <c r="AO1961">
        <f t="shared" si="1321"/>
        <v>0</v>
      </c>
      <c r="AP1961">
        <f t="shared" si="1322"/>
        <v>0</v>
      </c>
      <c r="AQ1961">
        <f t="shared" si="1323"/>
        <v>0</v>
      </c>
      <c r="AR1961">
        <f t="shared" si="1324"/>
        <v>0</v>
      </c>
      <c r="AS1961">
        <f t="shared" si="1325"/>
        <v>0</v>
      </c>
      <c r="AT1961">
        <f t="shared" si="1326"/>
        <v>0</v>
      </c>
      <c r="AU1961">
        <f t="shared" si="1327"/>
        <v>0</v>
      </c>
      <c r="AV1961">
        <f t="shared" si="1328"/>
        <v>0</v>
      </c>
      <c r="AW1961">
        <f t="shared" si="1329"/>
        <v>0</v>
      </c>
      <c r="AX1961">
        <f t="shared" si="1330"/>
        <v>0</v>
      </c>
      <c r="AY1961">
        <f t="shared" si="1331"/>
        <v>0</v>
      </c>
      <c r="AZ1961">
        <f t="shared" si="1332"/>
        <v>0</v>
      </c>
      <c r="BA1961">
        <f t="shared" si="1333"/>
        <v>0</v>
      </c>
      <c r="BB1961">
        <f t="shared" si="1334"/>
        <v>0</v>
      </c>
      <c r="BC1961">
        <f t="shared" si="1335"/>
        <v>0</v>
      </c>
      <c r="BD1961">
        <f t="shared" si="1336"/>
        <v>0</v>
      </c>
      <c r="BE1961">
        <f t="shared" si="1337"/>
        <v>0</v>
      </c>
      <c r="BF1961">
        <f t="shared" si="1338"/>
        <v>0</v>
      </c>
      <c r="BG1961" s="500">
        <f t="shared" si="1339"/>
        <v>0</v>
      </c>
      <c r="BH1961" s="501">
        <f t="shared" si="1340"/>
        <v>0</v>
      </c>
      <c r="BI1961" s="502">
        <f t="shared" si="1341"/>
        <v>0</v>
      </c>
      <c r="BJ1961" s="503">
        <f t="shared" si="1342"/>
        <v>0</v>
      </c>
      <c r="BK1961" s="500">
        <f t="shared" si="1343"/>
        <v>0</v>
      </c>
      <c r="BL1961" s="501">
        <f t="shared" si="1344"/>
        <v>0</v>
      </c>
      <c r="BM1961" s="502">
        <f t="shared" si="1345"/>
        <v>0</v>
      </c>
      <c r="BN1961" s="503">
        <f t="shared" si="1346"/>
        <v>0</v>
      </c>
      <c r="BO1961" s="500">
        <f t="shared" si="1347"/>
        <v>0</v>
      </c>
      <c r="BP1961" s="501">
        <f t="shared" si="1348"/>
        <v>0</v>
      </c>
      <c r="BQ1961" s="502">
        <f t="shared" si="1349"/>
        <v>0</v>
      </c>
      <c r="BR1961" s="503">
        <f t="shared" si="1350"/>
        <v>0</v>
      </c>
      <c r="BS1961" s="293">
        <f t="shared" si="1351"/>
        <v>0</v>
      </c>
      <c r="BT1961" s="504" t="str">
        <f>IF(BS1961=0,"",
IF(SUM($BS$1895:BS1961)=1,BU1961,
IF($BS$2016&gt;SUM($BS$1895:BS1961),_xlfn.CONCAT(", ",BU1961),
IF($BS$2016=SUM($BS$1895:BS1961),_xlfn.CONCAT(" y ",BU1961)))))</f>
        <v/>
      </c>
      <c r="BU1961" s="505" t="s">
        <v>5216</v>
      </c>
      <c r="BV1961" s="534">
        <f t="shared" si="1352"/>
        <v>0</v>
      </c>
      <c r="BW1961" s="290">
        <f t="shared" ref="BW1961:BW2015" si="1354">IF(AND(SUM($Y1222,$AB1222)=0,COUNTBLANK(D1961)=0,COUNTA(M1961:AD1961,M2088:AD2088,M2215:AD2215)=0),0,IF(AND(SUM($Y1222,$AB1222)&gt;0,COUNTBLANK(D1961)=0,COUNTA(M1961:AD1961,M2088:AD2088,M2215:AD2215)=54),0,IF(AND(COUNTBLANK(D1961)=1,COUNTA(M1961:AD1961,M2088:AD2088,M2215:AD2215)=0),0,1)))</f>
        <v>0</v>
      </c>
      <c r="BX1961" s="293">
        <f t="shared" si="1353"/>
        <v>0</v>
      </c>
      <c r="BY1961" s="294" t="str">
        <f>IF(BX1961=0,"",
IF(SUM($BX$1895:BX1961)=1,BZ1961,
IF($BX$2016&gt;SUM($BX$1895:BX1961),_xlfn.CONCAT(", ",BZ1961),
IF($BX$2016=SUM($BX$1895:BX1961),_xlfn.CONCAT(" y ",BZ1961)))))</f>
        <v/>
      </c>
      <c r="BZ1961" s="89" t="s">
        <v>5216</v>
      </c>
    </row>
    <row r="1962" spans="1:78" ht="15" customHeight="1">
      <c r="A1962" s="64"/>
      <c r="B1962" s="11"/>
      <c r="C1962" s="58" t="s">
        <v>5217</v>
      </c>
      <c r="D1962" s="1020" t="str">
        <f>IF(CNGE_2025_M1_Secc5_Sub1!$D97="","",CNGE_2025_M1_Secc5_Sub1!$D97)</f>
        <v/>
      </c>
      <c r="E1962" s="889"/>
      <c r="F1962" s="889"/>
      <c r="G1962" s="889"/>
      <c r="H1962" s="889"/>
      <c r="I1962" s="889"/>
      <c r="J1962" s="889"/>
      <c r="K1962" s="889"/>
      <c r="L1962" s="890"/>
      <c r="M1962" s="813"/>
      <c r="N1962" s="813"/>
      <c r="O1962" s="813"/>
      <c r="P1962" s="813"/>
      <c r="Q1962" s="813"/>
      <c r="R1962" s="813"/>
      <c r="S1962" s="813"/>
      <c r="T1962" s="813"/>
      <c r="U1962" s="813"/>
      <c r="V1962" s="813"/>
      <c r="W1962" s="813"/>
      <c r="X1962" s="813"/>
      <c r="Y1962" s="813"/>
      <c r="Z1962" s="813"/>
      <c r="AA1962" s="813"/>
      <c r="AB1962" s="813"/>
      <c r="AC1962" s="813"/>
      <c r="AD1962" s="813"/>
      <c r="AI1962">
        <f t="shared" si="1315"/>
        <v>0</v>
      </c>
      <c r="AJ1962">
        <f t="shared" si="1316"/>
        <v>0</v>
      </c>
      <c r="AK1962">
        <f t="shared" si="1317"/>
        <v>0</v>
      </c>
      <c r="AL1962">
        <f t="shared" si="1318"/>
        <v>0</v>
      </c>
      <c r="AM1962">
        <f t="shared" si="1319"/>
        <v>0</v>
      </c>
      <c r="AN1962">
        <f t="shared" si="1320"/>
        <v>0</v>
      </c>
      <c r="AO1962">
        <f t="shared" si="1321"/>
        <v>0</v>
      </c>
      <c r="AP1962">
        <f t="shared" si="1322"/>
        <v>0</v>
      </c>
      <c r="AQ1962">
        <f t="shared" si="1323"/>
        <v>0</v>
      </c>
      <c r="AR1962">
        <f t="shared" si="1324"/>
        <v>0</v>
      </c>
      <c r="AS1962">
        <f t="shared" si="1325"/>
        <v>0</v>
      </c>
      <c r="AT1962">
        <f t="shared" si="1326"/>
        <v>0</v>
      </c>
      <c r="AU1962">
        <f t="shared" si="1327"/>
        <v>0</v>
      </c>
      <c r="AV1962">
        <f t="shared" si="1328"/>
        <v>0</v>
      </c>
      <c r="AW1962">
        <f t="shared" si="1329"/>
        <v>0</v>
      </c>
      <c r="AX1962">
        <f t="shared" si="1330"/>
        <v>0</v>
      </c>
      <c r="AY1962">
        <f t="shared" si="1331"/>
        <v>0</v>
      </c>
      <c r="AZ1962">
        <f t="shared" si="1332"/>
        <v>0</v>
      </c>
      <c r="BA1962">
        <f t="shared" si="1333"/>
        <v>0</v>
      </c>
      <c r="BB1962">
        <f t="shared" si="1334"/>
        <v>0</v>
      </c>
      <c r="BC1962">
        <f t="shared" si="1335"/>
        <v>0</v>
      </c>
      <c r="BD1962">
        <f t="shared" si="1336"/>
        <v>0</v>
      </c>
      <c r="BE1962">
        <f t="shared" si="1337"/>
        <v>0</v>
      </c>
      <c r="BF1962">
        <f t="shared" si="1338"/>
        <v>0</v>
      </c>
      <c r="BG1962" s="500">
        <f t="shared" si="1339"/>
        <v>0</v>
      </c>
      <c r="BH1962" s="501">
        <f t="shared" si="1340"/>
        <v>0</v>
      </c>
      <c r="BI1962" s="502">
        <f t="shared" si="1341"/>
        <v>0</v>
      </c>
      <c r="BJ1962" s="503">
        <f t="shared" si="1342"/>
        <v>0</v>
      </c>
      <c r="BK1962" s="500">
        <f t="shared" si="1343"/>
        <v>0</v>
      </c>
      <c r="BL1962" s="501">
        <f t="shared" si="1344"/>
        <v>0</v>
      </c>
      <c r="BM1962" s="502">
        <f t="shared" si="1345"/>
        <v>0</v>
      </c>
      <c r="BN1962" s="503">
        <f t="shared" si="1346"/>
        <v>0</v>
      </c>
      <c r="BO1962" s="500">
        <f t="shared" si="1347"/>
        <v>0</v>
      </c>
      <c r="BP1962" s="501">
        <f t="shared" si="1348"/>
        <v>0</v>
      </c>
      <c r="BQ1962" s="502">
        <f t="shared" si="1349"/>
        <v>0</v>
      </c>
      <c r="BR1962" s="503">
        <f t="shared" si="1350"/>
        <v>0</v>
      </c>
      <c r="BS1962" s="293">
        <f t="shared" si="1351"/>
        <v>0</v>
      </c>
      <c r="BT1962" s="504" t="str">
        <f>IF(BS1962=0,"",
IF(SUM($BS$1895:BS1962)=1,BU1962,
IF($BS$2016&gt;SUM($BS$1895:BS1962),_xlfn.CONCAT(", ",BU1962),
IF($BS$2016=SUM($BS$1895:BS1962),_xlfn.CONCAT(" y ",BU1962)))))</f>
        <v/>
      </c>
      <c r="BU1962" s="505" t="s">
        <v>5218</v>
      </c>
      <c r="BV1962" s="534">
        <f t="shared" si="1352"/>
        <v>0</v>
      </c>
      <c r="BW1962" s="290">
        <f t="shared" si="1354"/>
        <v>0</v>
      </c>
      <c r="BX1962" s="293">
        <f t="shared" si="1353"/>
        <v>0</v>
      </c>
      <c r="BY1962" s="294" t="str">
        <f>IF(BX1962=0,"",
IF(SUM($BX$1895:BX1962)=1,BZ1962,
IF($BX$2016&gt;SUM($BX$1895:BX1962),_xlfn.CONCAT(", ",BZ1962),
IF($BX$2016=SUM($BX$1895:BX1962),_xlfn.CONCAT(" y ",BZ1962)))))</f>
        <v/>
      </c>
      <c r="BZ1962" s="89" t="s">
        <v>5218</v>
      </c>
    </row>
    <row r="1963" spans="1:78" ht="15" customHeight="1">
      <c r="A1963" s="64"/>
      <c r="B1963" s="11"/>
      <c r="C1963" s="58" t="s">
        <v>5219</v>
      </c>
      <c r="D1963" s="1020" t="str">
        <f>IF(CNGE_2025_M1_Secc5_Sub1!$D98="","",CNGE_2025_M1_Secc5_Sub1!$D98)</f>
        <v/>
      </c>
      <c r="E1963" s="889"/>
      <c r="F1963" s="889"/>
      <c r="G1963" s="889"/>
      <c r="H1963" s="889"/>
      <c r="I1963" s="889"/>
      <c r="J1963" s="889"/>
      <c r="K1963" s="889"/>
      <c r="L1963" s="890"/>
      <c r="M1963" s="813"/>
      <c r="N1963" s="813"/>
      <c r="O1963" s="813"/>
      <c r="P1963" s="813"/>
      <c r="Q1963" s="813"/>
      <c r="R1963" s="813"/>
      <c r="S1963" s="813"/>
      <c r="T1963" s="813"/>
      <c r="U1963" s="813"/>
      <c r="V1963" s="813"/>
      <c r="W1963" s="813"/>
      <c r="X1963" s="813"/>
      <c r="Y1963" s="813"/>
      <c r="Z1963" s="813"/>
      <c r="AA1963" s="813"/>
      <c r="AB1963" s="813"/>
      <c r="AC1963" s="813"/>
      <c r="AD1963" s="813"/>
      <c r="AI1963">
        <f t="shared" si="1315"/>
        <v>0</v>
      </c>
      <c r="AJ1963">
        <f t="shared" si="1316"/>
        <v>0</v>
      </c>
      <c r="AK1963">
        <f t="shared" si="1317"/>
        <v>0</v>
      </c>
      <c r="AL1963">
        <f t="shared" si="1318"/>
        <v>0</v>
      </c>
      <c r="AM1963">
        <f t="shared" si="1319"/>
        <v>0</v>
      </c>
      <c r="AN1963">
        <f t="shared" si="1320"/>
        <v>0</v>
      </c>
      <c r="AO1963">
        <f t="shared" si="1321"/>
        <v>0</v>
      </c>
      <c r="AP1963">
        <f t="shared" si="1322"/>
        <v>0</v>
      </c>
      <c r="AQ1963">
        <f t="shared" si="1323"/>
        <v>0</v>
      </c>
      <c r="AR1963">
        <f t="shared" si="1324"/>
        <v>0</v>
      </c>
      <c r="AS1963">
        <f t="shared" si="1325"/>
        <v>0</v>
      </c>
      <c r="AT1963">
        <f t="shared" si="1326"/>
        <v>0</v>
      </c>
      <c r="AU1963">
        <f t="shared" si="1327"/>
        <v>0</v>
      </c>
      <c r="AV1963">
        <f t="shared" si="1328"/>
        <v>0</v>
      </c>
      <c r="AW1963">
        <f t="shared" si="1329"/>
        <v>0</v>
      </c>
      <c r="AX1963">
        <f t="shared" si="1330"/>
        <v>0</v>
      </c>
      <c r="AY1963">
        <f t="shared" si="1331"/>
        <v>0</v>
      </c>
      <c r="AZ1963">
        <f t="shared" si="1332"/>
        <v>0</v>
      </c>
      <c r="BA1963">
        <f t="shared" si="1333"/>
        <v>0</v>
      </c>
      <c r="BB1963">
        <f t="shared" si="1334"/>
        <v>0</v>
      </c>
      <c r="BC1963">
        <f t="shared" si="1335"/>
        <v>0</v>
      </c>
      <c r="BD1963">
        <f t="shared" si="1336"/>
        <v>0</v>
      </c>
      <c r="BE1963">
        <f t="shared" si="1337"/>
        <v>0</v>
      </c>
      <c r="BF1963">
        <f t="shared" si="1338"/>
        <v>0</v>
      </c>
      <c r="BG1963" s="500">
        <f t="shared" si="1339"/>
        <v>0</v>
      </c>
      <c r="BH1963" s="501">
        <f t="shared" si="1340"/>
        <v>0</v>
      </c>
      <c r="BI1963" s="502">
        <f t="shared" si="1341"/>
        <v>0</v>
      </c>
      <c r="BJ1963" s="503">
        <f t="shared" si="1342"/>
        <v>0</v>
      </c>
      <c r="BK1963" s="500">
        <f t="shared" si="1343"/>
        <v>0</v>
      </c>
      <c r="BL1963" s="501">
        <f t="shared" si="1344"/>
        <v>0</v>
      </c>
      <c r="BM1963" s="502">
        <f t="shared" si="1345"/>
        <v>0</v>
      </c>
      <c r="BN1963" s="503">
        <f t="shared" si="1346"/>
        <v>0</v>
      </c>
      <c r="BO1963" s="500">
        <f t="shared" si="1347"/>
        <v>0</v>
      </c>
      <c r="BP1963" s="501">
        <f t="shared" si="1348"/>
        <v>0</v>
      </c>
      <c r="BQ1963" s="502">
        <f t="shared" si="1349"/>
        <v>0</v>
      </c>
      <c r="BR1963" s="503">
        <f t="shared" si="1350"/>
        <v>0</v>
      </c>
      <c r="BS1963" s="293">
        <f t="shared" si="1351"/>
        <v>0</v>
      </c>
      <c r="BT1963" s="504" t="str">
        <f>IF(BS1963=0,"",
IF(SUM($BS$1895:BS1963)=1,BU1963,
IF($BS$2016&gt;SUM($BS$1895:BS1963),_xlfn.CONCAT(", ",BU1963),
IF($BS$2016=SUM($BS$1895:BS1963),_xlfn.CONCAT(" y ",BU1963)))))</f>
        <v/>
      </c>
      <c r="BU1963" s="505" t="s">
        <v>5220</v>
      </c>
      <c r="BV1963" s="534">
        <f t="shared" si="1352"/>
        <v>0</v>
      </c>
      <c r="BW1963" s="290">
        <f t="shared" si="1354"/>
        <v>0</v>
      </c>
      <c r="BX1963" s="293">
        <f t="shared" si="1353"/>
        <v>0</v>
      </c>
      <c r="BY1963" s="294" t="str">
        <f>IF(BX1963=0,"",
IF(SUM($BX$1895:BX1963)=1,BZ1963,
IF($BX$2016&gt;SUM($BX$1895:BX1963),_xlfn.CONCAT(", ",BZ1963),
IF($BX$2016=SUM($BX$1895:BX1963),_xlfn.CONCAT(" y ",BZ1963)))))</f>
        <v/>
      </c>
      <c r="BZ1963" s="89" t="s">
        <v>5220</v>
      </c>
    </row>
    <row r="1964" spans="1:78" ht="15" customHeight="1">
      <c r="A1964" s="64"/>
      <c r="B1964" s="11"/>
      <c r="C1964" s="58" t="s">
        <v>5221</v>
      </c>
      <c r="D1964" s="1020" t="str">
        <f>IF(CNGE_2025_M1_Secc5_Sub1!$D99="","",CNGE_2025_M1_Secc5_Sub1!$D99)</f>
        <v/>
      </c>
      <c r="E1964" s="889"/>
      <c r="F1964" s="889"/>
      <c r="G1964" s="889"/>
      <c r="H1964" s="889"/>
      <c r="I1964" s="889"/>
      <c r="J1964" s="889"/>
      <c r="K1964" s="889"/>
      <c r="L1964" s="890"/>
      <c r="M1964" s="813"/>
      <c r="N1964" s="813"/>
      <c r="O1964" s="813"/>
      <c r="P1964" s="813"/>
      <c r="Q1964" s="813"/>
      <c r="R1964" s="813"/>
      <c r="S1964" s="813"/>
      <c r="T1964" s="813"/>
      <c r="U1964" s="813"/>
      <c r="V1964" s="813"/>
      <c r="W1964" s="813"/>
      <c r="X1964" s="813"/>
      <c r="Y1964" s="813"/>
      <c r="Z1964" s="813"/>
      <c r="AA1964" s="813"/>
      <c r="AB1964" s="813"/>
      <c r="AC1964" s="813"/>
      <c r="AD1964" s="813"/>
      <c r="AI1964">
        <f t="shared" si="1315"/>
        <v>0</v>
      </c>
      <c r="AJ1964">
        <f t="shared" si="1316"/>
        <v>0</v>
      </c>
      <c r="AK1964">
        <f t="shared" si="1317"/>
        <v>0</v>
      </c>
      <c r="AL1964">
        <f t="shared" si="1318"/>
        <v>0</v>
      </c>
      <c r="AM1964">
        <f t="shared" si="1319"/>
        <v>0</v>
      </c>
      <c r="AN1964">
        <f t="shared" si="1320"/>
        <v>0</v>
      </c>
      <c r="AO1964">
        <f t="shared" si="1321"/>
        <v>0</v>
      </c>
      <c r="AP1964">
        <f t="shared" si="1322"/>
        <v>0</v>
      </c>
      <c r="AQ1964">
        <f t="shared" si="1323"/>
        <v>0</v>
      </c>
      <c r="AR1964">
        <f t="shared" si="1324"/>
        <v>0</v>
      </c>
      <c r="AS1964">
        <f t="shared" si="1325"/>
        <v>0</v>
      </c>
      <c r="AT1964">
        <f t="shared" si="1326"/>
        <v>0</v>
      </c>
      <c r="AU1964">
        <f t="shared" si="1327"/>
        <v>0</v>
      </c>
      <c r="AV1964">
        <f t="shared" si="1328"/>
        <v>0</v>
      </c>
      <c r="AW1964">
        <f t="shared" si="1329"/>
        <v>0</v>
      </c>
      <c r="AX1964">
        <f t="shared" si="1330"/>
        <v>0</v>
      </c>
      <c r="AY1964">
        <f t="shared" si="1331"/>
        <v>0</v>
      </c>
      <c r="AZ1964">
        <f t="shared" si="1332"/>
        <v>0</v>
      </c>
      <c r="BA1964">
        <f t="shared" si="1333"/>
        <v>0</v>
      </c>
      <c r="BB1964">
        <f t="shared" si="1334"/>
        <v>0</v>
      </c>
      <c r="BC1964">
        <f t="shared" si="1335"/>
        <v>0</v>
      </c>
      <c r="BD1964">
        <f t="shared" si="1336"/>
        <v>0</v>
      </c>
      <c r="BE1964">
        <f t="shared" si="1337"/>
        <v>0</v>
      </c>
      <c r="BF1964">
        <f t="shared" si="1338"/>
        <v>0</v>
      </c>
      <c r="BG1964" s="500">
        <f t="shared" si="1339"/>
        <v>0</v>
      </c>
      <c r="BH1964" s="501">
        <f t="shared" si="1340"/>
        <v>0</v>
      </c>
      <c r="BI1964" s="502">
        <f t="shared" si="1341"/>
        <v>0</v>
      </c>
      <c r="BJ1964" s="503">
        <f t="shared" si="1342"/>
        <v>0</v>
      </c>
      <c r="BK1964" s="500">
        <f t="shared" si="1343"/>
        <v>0</v>
      </c>
      <c r="BL1964" s="501">
        <f t="shared" si="1344"/>
        <v>0</v>
      </c>
      <c r="BM1964" s="502">
        <f t="shared" si="1345"/>
        <v>0</v>
      </c>
      <c r="BN1964" s="503">
        <f t="shared" si="1346"/>
        <v>0</v>
      </c>
      <c r="BO1964" s="500">
        <f t="shared" si="1347"/>
        <v>0</v>
      </c>
      <c r="BP1964" s="501">
        <f t="shared" si="1348"/>
        <v>0</v>
      </c>
      <c r="BQ1964" s="502">
        <f t="shared" si="1349"/>
        <v>0</v>
      </c>
      <c r="BR1964" s="503">
        <f t="shared" si="1350"/>
        <v>0</v>
      </c>
      <c r="BS1964" s="293">
        <f t="shared" si="1351"/>
        <v>0</v>
      </c>
      <c r="BT1964" s="504" t="str">
        <f>IF(BS1964=0,"",
IF(SUM($BS$1895:BS1964)=1,BU1964,
IF($BS$2016&gt;SUM($BS$1895:BS1964),_xlfn.CONCAT(", ",BU1964),
IF($BS$2016=SUM($BS$1895:BS1964),_xlfn.CONCAT(" y ",BU1964)))))</f>
        <v/>
      </c>
      <c r="BU1964" s="505" t="s">
        <v>5222</v>
      </c>
      <c r="BV1964" s="534">
        <f t="shared" si="1352"/>
        <v>0</v>
      </c>
      <c r="BW1964" s="290">
        <f t="shared" si="1354"/>
        <v>0</v>
      </c>
      <c r="BX1964" s="293">
        <f t="shared" si="1353"/>
        <v>0</v>
      </c>
      <c r="BY1964" s="294" t="str">
        <f>IF(BX1964=0,"",
IF(SUM($BX$1895:BX1964)=1,BZ1964,
IF($BX$2016&gt;SUM($BX$1895:BX1964),_xlfn.CONCAT(", ",BZ1964),
IF($BX$2016=SUM($BX$1895:BX1964),_xlfn.CONCAT(" y ",BZ1964)))))</f>
        <v/>
      </c>
      <c r="BZ1964" s="89" t="s">
        <v>5222</v>
      </c>
    </row>
    <row r="1965" spans="1:78" ht="15" customHeight="1">
      <c r="A1965" s="64"/>
      <c r="B1965" s="11"/>
      <c r="C1965" s="58" t="s">
        <v>5223</v>
      </c>
      <c r="D1965" s="1020" t="str">
        <f>IF(CNGE_2025_M1_Secc5_Sub1!$D100="","",CNGE_2025_M1_Secc5_Sub1!$D100)</f>
        <v/>
      </c>
      <c r="E1965" s="889"/>
      <c r="F1965" s="889"/>
      <c r="G1965" s="889"/>
      <c r="H1965" s="889"/>
      <c r="I1965" s="889"/>
      <c r="J1965" s="889"/>
      <c r="K1965" s="889"/>
      <c r="L1965" s="890"/>
      <c r="M1965" s="813"/>
      <c r="N1965" s="813"/>
      <c r="O1965" s="813"/>
      <c r="P1965" s="813"/>
      <c r="Q1965" s="813"/>
      <c r="R1965" s="813"/>
      <c r="S1965" s="813"/>
      <c r="T1965" s="813"/>
      <c r="U1965" s="813"/>
      <c r="V1965" s="813"/>
      <c r="W1965" s="813"/>
      <c r="X1965" s="813"/>
      <c r="Y1965" s="813"/>
      <c r="Z1965" s="813"/>
      <c r="AA1965" s="813"/>
      <c r="AB1965" s="813"/>
      <c r="AC1965" s="813"/>
      <c r="AD1965" s="813"/>
      <c r="AI1965">
        <f t="shared" si="1315"/>
        <v>0</v>
      </c>
      <c r="AJ1965">
        <f t="shared" si="1316"/>
        <v>0</v>
      </c>
      <c r="AK1965">
        <f t="shared" si="1317"/>
        <v>0</v>
      </c>
      <c r="AL1965">
        <f t="shared" si="1318"/>
        <v>0</v>
      </c>
      <c r="AM1965">
        <f t="shared" si="1319"/>
        <v>0</v>
      </c>
      <c r="AN1965">
        <f t="shared" si="1320"/>
        <v>0</v>
      </c>
      <c r="AO1965">
        <f t="shared" si="1321"/>
        <v>0</v>
      </c>
      <c r="AP1965">
        <f t="shared" si="1322"/>
        <v>0</v>
      </c>
      <c r="AQ1965">
        <f t="shared" si="1323"/>
        <v>0</v>
      </c>
      <c r="AR1965">
        <f t="shared" si="1324"/>
        <v>0</v>
      </c>
      <c r="AS1965">
        <f t="shared" si="1325"/>
        <v>0</v>
      </c>
      <c r="AT1965">
        <f t="shared" si="1326"/>
        <v>0</v>
      </c>
      <c r="AU1965">
        <f t="shared" si="1327"/>
        <v>0</v>
      </c>
      <c r="AV1965">
        <f t="shared" si="1328"/>
        <v>0</v>
      </c>
      <c r="AW1965">
        <f t="shared" si="1329"/>
        <v>0</v>
      </c>
      <c r="AX1965">
        <f t="shared" si="1330"/>
        <v>0</v>
      </c>
      <c r="AY1965">
        <f t="shared" si="1331"/>
        <v>0</v>
      </c>
      <c r="AZ1965">
        <f t="shared" si="1332"/>
        <v>0</v>
      </c>
      <c r="BA1965">
        <f t="shared" si="1333"/>
        <v>0</v>
      </c>
      <c r="BB1965">
        <f t="shared" si="1334"/>
        <v>0</v>
      </c>
      <c r="BC1965">
        <f t="shared" si="1335"/>
        <v>0</v>
      </c>
      <c r="BD1965">
        <f t="shared" si="1336"/>
        <v>0</v>
      </c>
      <c r="BE1965">
        <f t="shared" si="1337"/>
        <v>0</v>
      </c>
      <c r="BF1965">
        <f t="shared" si="1338"/>
        <v>0</v>
      </c>
      <c r="BG1965" s="500">
        <f t="shared" si="1339"/>
        <v>0</v>
      </c>
      <c r="BH1965" s="501">
        <f t="shared" si="1340"/>
        <v>0</v>
      </c>
      <c r="BI1965" s="502">
        <f t="shared" si="1341"/>
        <v>0</v>
      </c>
      <c r="BJ1965" s="503">
        <f t="shared" si="1342"/>
        <v>0</v>
      </c>
      <c r="BK1965" s="500">
        <f t="shared" si="1343"/>
        <v>0</v>
      </c>
      <c r="BL1965" s="501">
        <f t="shared" si="1344"/>
        <v>0</v>
      </c>
      <c r="BM1965" s="502">
        <f t="shared" si="1345"/>
        <v>0</v>
      </c>
      <c r="BN1965" s="503">
        <f t="shared" si="1346"/>
        <v>0</v>
      </c>
      <c r="BO1965" s="500">
        <f t="shared" si="1347"/>
        <v>0</v>
      </c>
      <c r="BP1965" s="501">
        <f t="shared" si="1348"/>
        <v>0</v>
      </c>
      <c r="BQ1965" s="502">
        <f t="shared" si="1349"/>
        <v>0</v>
      </c>
      <c r="BR1965" s="503">
        <f t="shared" si="1350"/>
        <v>0</v>
      </c>
      <c r="BS1965" s="293">
        <f t="shared" si="1351"/>
        <v>0</v>
      </c>
      <c r="BT1965" s="504" t="str">
        <f>IF(BS1965=0,"",
IF(SUM($BS$1895:BS1965)=1,BU1965,
IF($BS$2016&gt;SUM($BS$1895:BS1965),_xlfn.CONCAT(", ",BU1965),
IF($BS$2016=SUM($BS$1895:BS1965),_xlfn.CONCAT(" y ",BU1965)))))</f>
        <v/>
      </c>
      <c r="BU1965" s="505" t="s">
        <v>5224</v>
      </c>
      <c r="BV1965" s="534">
        <f t="shared" si="1352"/>
        <v>0</v>
      </c>
      <c r="BW1965" s="290">
        <f t="shared" si="1354"/>
        <v>0</v>
      </c>
      <c r="BX1965" s="293">
        <f t="shared" si="1353"/>
        <v>0</v>
      </c>
      <c r="BY1965" s="294" t="str">
        <f>IF(BX1965=0,"",
IF(SUM($BX$1895:BX1965)=1,BZ1965,
IF($BX$2016&gt;SUM($BX$1895:BX1965),_xlfn.CONCAT(", ",BZ1965),
IF($BX$2016=SUM($BX$1895:BX1965),_xlfn.CONCAT(" y ",BZ1965)))))</f>
        <v/>
      </c>
      <c r="BZ1965" s="89" t="s">
        <v>5224</v>
      </c>
    </row>
    <row r="1966" spans="1:78" ht="15" customHeight="1">
      <c r="A1966" s="64"/>
      <c r="B1966" s="11"/>
      <c r="C1966" s="58" t="s">
        <v>5225</v>
      </c>
      <c r="D1966" s="1020" t="str">
        <f>IF(CNGE_2025_M1_Secc5_Sub1!$D101="","",CNGE_2025_M1_Secc5_Sub1!$D101)</f>
        <v/>
      </c>
      <c r="E1966" s="889"/>
      <c r="F1966" s="889"/>
      <c r="G1966" s="889"/>
      <c r="H1966" s="889"/>
      <c r="I1966" s="889"/>
      <c r="J1966" s="889"/>
      <c r="K1966" s="889"/>
      <c r="L1966" s="890"/>
      <c r="M1966" s="813"/>
      <c r="N1966" s="813"/>
      <c r="O1966" s="813"/>
      <c r="P1966" s="813"/>
      <c r="Q1966" s="813"/>
      <c r="R1966" s="813"/>
      <c r="S1966" s="813"/>
      <c r="T1966" s="813"/>
      <c r="U1966" s="813"/>
      <c r="V1966" s="813"/>
      <c r="W1966" s="813"/>
      <c r="X1966" s="813"/>
      <c r="Y1966" s="813"/>
      <c r="Z1966" s="813"/>
      <c r="AA1966" s="813"/>
      <c r="AB1966" s="813"/>
      <c r="AC1966" s="813"/>
      <c r="AD1966" s="813"/>
      <c r="AI1966">
        <f t="shared" si="1315"/>
        <v>0</v>
      </c>
      <c r="AJ1966">
        <f t="shared" si="1316"/>
        <v>0</v>
      </c>
      <c r="AK1966">
        <f t="shared" si="1317"/>
        <v>0</v>
      </c>
      <c r="AL1966">
        <f t="shared" si="1318"/>
        <v>0</v>
      </c>
      <c r="AM1966">
        <f t="shared" si="1319"/>
        <v>0</v>
      </c>
      <c r="AN1966">
        <f t="shared" si="1320"/>
        <v>0</v>
      </c>
      <c r="AO1966">
        <f t="shared" si="1321"/>
        <v>0</v>
      </c>
      <c r="AP1966">
        <f t="shared" si="1322"/>
        <v>0</v>
      </c>
      <c r="AQ1966">
        <f t="shared" si="1323"/>
        <v>0</v>
      </c>
      <c r="AR1966">
        <f t="shared" si="1324"/>
        <v>0</v>
      </c>
      <c r="AS1966">
        <f t="shared" si="1325"/>
        <v>0</v>
      </c>
      <c r="AT1966">
        <f t="shared" si="1326"/>
        <v>0</v>
      </c>
      <c r="AU1966">
        <f t="shared" si="1327"/>
        <v>0</v>
      </c>
      <c r="AV1966">
        <f t="shared" si="1328"/>
        <v>0</v>
      </c>
      <c r="AW1966">
        <f t="shared" si="1329"/>
        <v>0</v>
      </c>
      <c r="AX1966">
        <f t="shared" si="1330"/>
        <v>0</v>
      </c>
      <c r="AY1966">
        <f t="shared" si="1331"/>
        <v>0</v>
      </c>
      <c r="AZ1966">
        <f t="shared" si="1332"/>
        <v>0</v>
      </c>
      <c r="BA1966">
        <f t="shared" si="1333"/>
        <v>0</v>
      </c>
      <c r="BB1966">
        <f t="shared" si="1334"/>
        <v>0</v>
      </c>
      <c r="BC1966">
        <f t="shared" si="1335"/>
        <v>0</v>
      </c>
      <c r="BD1966">
        <f t="shared" si="1336"/>
        <v>0</v>
      </c>
      <c r="BE1966">
        <f t="shared" si="1337"/>
        <v>0</v>
      </c>
      <c r="BF1966">
        <f t="shared" si="1338"/>
        <v>0</v>
      </c>
      <c r="BG1966" s="500">
        <f t="shared" si="1339"/>
        <v>0</v>
      </c>
      <c r="BH1966" s="501">
        <f t="shared" si="1340"/>
        <v>0</v>
      </c>
      <c r="BI1966" s="502">
        <f t="shared" si="1341"/>
        <v>0</v>
      </c>
      <c r="BJ1966" s="503">
        <f t="shared" si="1342"/>
        <v>0</v>
      </c>
      <c r="BK1966" s="500">
        <f t="shared" si="1343"/>
        <v>0</v>
      </c>
      <c r="BL1966" s="501">
        <f t="shared" si="1344"/>
        <v>0</v>
      </c>
      <c r="BM1966" s="502">
        <f t="shared" si="1345"/>
        <v>0</v>
      </c>
      <c r="BN1966" s="503">
        <f t="shared" si="1346"/>
        <v>0</v>
      </c>
      <c r="BO1966" s="500">
        <f t="shared" si="1347"/>
        <v>0</v>
      </c>
      <c r="BP1966" s="501">
        <f t="shared" si="1348"/>
        <v>0</v>
      </c>
      <c r="BQ1966" s="502">
        <f t="shared" si="1349"/>
        <v>0</v>
      </c>
      <c r="BR1966" s="503">
        <f t="shared" si="1350"/>
        <v>0</v>
      </c>
      <c r="BS1966" s="293">
        <f t="shared" si="1351"/>
        <v>0</v>
      </c>
      <c r="BT1966" s="504" t="str">
        <f>IF(BS1966=0,"",
IF(SUM($BS$1895:BS1966)=1,BU1966,
IF($BS$2016&gt;SUM($BS$1895:BS1966),_xlfn.CONCAT(", ",BU1966),
IF($BS$2016=SUM($BS$1895:BS1966),_xlfn.CONCAT(" y ",BU1966)))))</f>
        <v/>
      </c>
      <c r="BU1966" s="505" t="s">
        <v>5226</v>
      </c>
      <c r="BV1966" s="534">
        <f t="shared" si="1352"/>
        <v>0</v>
      </c>
      <c r="BW1966" s="290">
        <f t="shared" si="1354"/>
        <v>0</v>
      </c>
      <c r="BX1966" s="293">
        <f t="shared" si="1353"/>
        <v>0</v>
      </c>
      <c r="BY1966" s="294" t="str">
        <f>IF(BX1966=0,"",
IF(SUM($BX$1895:BX1966)=1,BZ1966,
IF($BX$2016&gt;SUM($BX$1895:BX1966),_xlfn.CONCAT(", ",BZ1966),
IF($BX$2016=SUM($BX$1895:BX1966),_xlfn.CONCAT(" y ",BZ1966)))))</f>
        <v/>
      </c>
      <c r="BZ1966" s="89" t="s">
        <v>5226</v>
      </c>
    </row>
    <row r="1967" spans="1:78" ht="15" customHeight="1">
      <c r="A1967" s="64"/>
      <c r="B1967" s="11"/>
      <c r="C1967" s="58" t="s">
        <v>5227</v>
      </c>
      <c r="D1967" s="1020" t="str">
        <f>IF(CNGE_2025_M1_Secc5_Sub1!$D102="","",CNGE_2025_M1_Secc5_Sub1!$D102)</f>
        <v/>
      </c>
      <c r="E1967" s="889"/>
      <c r="F1967" s="889"/>
      <c r="G1967" s="889"/>
      <c r="H1967" s="889"/>
      <c r="I1967" s="889"/>
      <c r="J1967" s="889"/>
      <c r="K1967" s="889"/>
      <c r="L1967" s="890"/>
      <c r="M1967" s="813"/>
      <c r="N1967" s="813"/>
      <c r="O1967" s="813"/>
      <c r="P1967" s="813"/>
      <c r="Q1967" s="813"/>
      <c r="R1967" s="813"/>
      <c r="S1967" s="813"/>
      <c r="T1967" s="813"/>
      <c r="U1967" s="813"/>
      <c r="V1967" s="813"/>
      <c r="W1967" s="813"/>
      <c r="X1967" s="813"/>
      <c r="Y1967" s="813"/>
      <c r="Z1967" s="813"/>
      <c r="AA1967" s="813"/>
      <c r="AB1967" s="813"/>
      <c r="AC1967" s="813"/>
      <c r="AD1967" s="813"/>
      <c r="AI1967">
        <f t="shared" si="1315"/>
        <v>0</v>
      </c>
      <c r="AJ1967">
        <f t="shared" si="1316"/>
        <v>0</v>
      </c>
      <c r="AK1967">
        <f t="shared" si="1317"/>
        <v>0</v>
      </c>
      <c r="AL1967">
        <f t="shared" si="1318"/>
        <v>0</v>
      </c>
      <c r="AM1967">
        <f t="shared" si="1319"/>
        <v>0</v>
      </c>
      <c r="AN1967">
        <f t="shared" si="1320"/>
        <v>0</v>
      </c>
      <c r="AO1967">
        <f t="shared" si="1321"/>
        <v>0</v>
      </c>
      <c r="AP1967">
        <f t="shared" si="1322"/>
        <v>0</v>
      </c>
      <c r="AQ1967">
        <f t="shared" si="1323"/>
        <v>0</v>
      </c>
      <c r="AR1967">
        <f t="shared" si="1324"/>
        <v>0</v>
      </c>
      <c r="AS1967">
        <f t="shared" si="1325"/>
        <v>0</v>
      </c>
      <c r="AT1967">
        <f t="shared" si="1326"/>
        <v>0</v>
      </c>
      <c r="AU1967">
        <f t="shared" si="1327"/>
        <v>0</v>
      </c>
      <c r="AV1967">
        <f t="shared" si="1328"/>
        <v>0</v>
      </c>
      <c r="AW1967">
        <f t="shared" si="1329"/>
        <v>0</v>
      </c>
      <c r="AX1967">
        <f t="shared" si="1330"/>
        <v>0</v>
      </c>
      <c r="AY1967">
        <f t="shared" si="1331"/>
        <v>0</v>
      </c>
      <c r="AZ1967">
        <f t="shared" si="1332"/>
        <v>0</v>
      </c>
      <c r="BA1967">
        <f t="shared" si="1333"/>
        <v>0</v>
      </c>
      <c r="BB1967">
        <f t="shared" si="1334"/>
        <v>0</v>
      </c>
      <c r="BC1967">
        <f t="shared" si="1335"/>
        <v>0</v>
      </c>
      <c r="BD1967">
        <f t="shared" si="1336"/>
        <v>0</v>
      </c>
      <c r="BE1967">
        <f t="shared" si="1337"/>
        <v>0</v>
      </c>
      <c r="BF1967">
        <f t="shared" si="1338"/>
        <v>0</v>
      </c>
      <c r="BG1967" s="500">
        <f t="shared" si="1339"/>
        <v>0</v>
      </c>
      <c r="BH1967" s="501">
        <f t="shared" si="1340"/>
        <v>0</v>
      </c>
      <c r="BI1967" s="502">
        <f t="shared" si="1341"/>
        <v>0</v>
      </c>
      <c r="BJ1967" s="503">
        <f t="shared" si="1342"/>
        <v>0</v>
      </c>
      <c r="BK1967" s="500">
        <f t="shared" si="1343"/>
        <v>0</v>
      </c>
      <c r="BL1967" s="501">
        <f t="shared" si="1344"/>
        <v>0</v>
      </c>
      <c r="BM1967" s="502">
        <f t="shared" si="1345"/>
        <v>0</v>
      </c>
      <c r="BN1967" s="503">
        <f t="shared" si="1346"/>
        <v>0</v>
      </c>
      <c r="BO1967" s="500">
        <f t="shared" si="1347"/>
        <v>0</v>
      </c>
      <c r="BP1967" s="501">
        <f t="shared" si="1348"/>
        <v>0</v>
      </c>
      <c r="BQ1967" s="502">
        <f t="shared" si="1349"/>
        <v>0</v>
      </c>
      <c r="BR1967" s="503">
        <f t="shared" si="1350"/>
        <v>0</v>
      </c>
      <c r="BS1967" s="293">
        <f t="shared" si="1351"/>
        <v>0</v>
      </c>
      <c r="BT1967" s="504" t="str">
        <f>IF(BS1967=0,"",
IF(SUM($BS$1895:BS1967)=1,BU1967,
IF($BS$2016&gt;SUM($BS$1895:BS1967),_xlfn.CONCAT(", ",BU1967),
IF($BS$2016=SUM($BS$1895:BS1967),_xlfn.CONCAT(" y ",BU1967)))))</f>
        <v/>
      </c>
      <c r="BU1967" s="505" t="s">
        <v>5228</v>
      </c>
      <c r="BV1967" s="534">
        <f t="shared" si="1352"/>
        <v>0</v>
      </c>
      <c r="BW1967" s="290">
        <f t="shared" si="1354"/>
        <v>0</v>
      </c>
      <c r="BX1967" s="293">
        <f t="shared" si="1353"/>
        <v>0</v>
      </c>
      <c r="BY1967" s="294" t="str">
        <f>IF(BX1967=0,"",
IF(SUM($BX$1895:BX1967)=1,BZ1967,
IF($BX$2016&gt;SUM($BX$1895:BX1967),_xlfn.CONCAT(", ",BZ1967),
IF($BX$2016=SUM($BX$1895:BX1967),_xlfn.CONCAT(" y ",BZ1967)))))</f>
        <v/>
      </c>
      <c r="BZ1967" s="89" t="s">
        <v>5228</v>
      </c>
    </row>
    <row r="1968" spans="1:78" ht="15" customHeight="1">
      <c r="A1968" s="64"/>
      <c r="B1968" s="11"/>
      <c r="C1968" s="58" t="s">
        <v>5229</v>
      </c>
      <c r="D1968" s="1020" t="str">
        <f>IF(CNGE_2025_M1_Secc5_Sub1!$D103="","",CNGE_2025_M1_Secc5_Sub1!$D103)</f>
        <v/>
      </c>
      <c r="E1968" s="889"/>
      <c r="F1968" s="889"/>
      <c r="G1968" s="889"/>
      <c r="H1968" s="889"/>
      <c r="I1968" s="889"/>
      <c r="J1968" s="889"/>
      <c r="K1968" s="889"/>
      <c r="L1968" s="890"/>
      <c r="M1968" s="813"/>
      <c r="N1968" s="813"/>
      <c r="O1968" s="813"/>
      <c r="P1968" s="813"/>
      <c r="Q1968" s="813"/>
      <c r="R1968" s="813"/>
      <c r="S1968" s="813"/>
      <c r="T1968" s="813"/>
      <c r="U1968" s="813"/>
      <c r="V1968" s="813"/>
      <c r="W1968" s="813"/>
      <c r="X1968" s="813"/>
      <c r="Y1968" s="813"/>
      <c r="Z1968" s="813"/>
      <c r="AA1968" s="813"/>
      <c r="AB1968" s="813"/>
      <c r="AC1968" s="813"/>
      <c r="AD1968" s="813"/>
      <c r="AI1968">
        <f t="shared" si="1315"/>
        <v>0</v>
      </c>
      <c r="AJ1968">
        <f t="shared" si="1316"/>
        <v>0</v>
      </c>
      <c r="AK1968">
        <f t="shared" si="1317"/>
        <v>0</v>
      </c>
      <c r="AL1968">
        <f t="shared" si="1318"/>
        <v>0</v>
      </c>
      <c r="AM1968">
        <f t="shared" si="1319"/>
        <v>0</v>
      </c>
      <c r="AN1968">
        <f t="shared" si="1320"/>
        <v>0</v>
      </c>
      <c r="AO1968">
        <f t="shared" si="1321"/>
        <v>0</v>
      </c>
      <c r="AP1968">
        <f t="shared" si="1322"/>
        <v>0</v>
      </c>
      <c r="AQ1968">
        <f t="shared" si="1323"/>
        <v>0</v>
      </c>
      <c r="AR1968">
        <f t="shared" si="1324"/>
        <v>0</v>
      </c>
      <c r="AS1968">
        <f t="shared" si="1325"/>
        <v>0</v>
      </c>
      <c r="AT1968">
        <f t="shared" si="1326"/>
        <v>0</v>
      </c>
      <c r="AU1968">
        <f t="shared" si="1327"/>
        <v>0</v>
      </c>
      <c r="AV1968">
        <f t="shared" si="1328"/>
        <v>0</v>
      </c>
      <c r="AW1968">
        <f t="shared" si="1329"/>
        <v>0</v>
      </c>
      <c r="AX1968">
        <f t="shared" si="1330"/>
        <v>0</v>
      </c>
      <c r="AY1968">
        <f t="shared" si="1331"/>
        <v>0</v>
      </c>
      <c r="AZ1968">
        <f t="shared" si="1332"/>
        <v>0</v>
      </c>
      <c r="BA1968">
        <f t="shared" si="1333"/>
        <v>0</v>
      </c>
      <c r="BB1968">
        <f t="shared" si="1334"/>
        <v>0</v>
      </c>
      <c r="BC1968">
        <f t="shared" si="1335"/>
        <v>0</v>
      </c>
      <c r="BD1968">
        <f t="shared" si="1336"/>
        <v>0</v>
      </c>
      <c r="BE1968">
        <f t="shared" si="1337"/>
        <v>0</v>
      </c>
      <c r="BF1968">
        <f t="shared" si="1338"/>
        <v>0</v>
      </c>
      <c r="BG1968" s="500">
        <f t="shared" si="1339"/>
        <v>0</v>
      </c>
      <c r="BH1968" s="501">
        <f t="shared" si="1340"/>
        <v>0</v>
      </c>
      <c r="BI1968" s="502">
        <f t="shared" si="1341"/>
        <v>0</v>
      </c>
      <c r="BJ1968" s="503">
        <f t="shared" si="1342"/>
        <v>0</v>
      </c>
      <c r="BK1968" s="500">
        <f t="shared" si="1343"/>
        <v>0</v>
      </c>
      <c r="BL1968" s="501">
        <f t="shared" si="1344"/>
        <v>0</v>
      </c>
      <c r="BM1968" s="502">
        <f t="shared" si="1345"/>
        <v>0</v>
      </c>
      <c r="BN1968" s="503">
        <f t="shared" si="1346"/>
        <v>0</v>
      </c>
      <c r="BO1968" s="500">
        <f t="shared" si="1347"/>
        <v>0</v>
      </c>
      <c r="BP1968" s="501">
        <f t="shared" si="1348"/>
        <v>0</v>
      </c>
      <c r="BQ1968" s="502">
        <f t="shared" si="1349"/>
        <v>0</v>
      </c>
      <c r="BR1968" s="503">
        <f t="shared" si="1350"/>
        <v>0</v>
      </c>
      <c r="BS1968" s="293">
        <f t="shared" si="1351"/>
        <v>0</v>
      </c>
      <c r="BT1968" s="504" t="str">
        <f>IF(BS1968=0,"",
IF(SUM($BS$1895:BS1968)=1,BU1968,
IF($BS$2016&gt;SUM($BS$1895:BS1968),_xlfn.CONCAT(", ",BU1968),
IF($BS$2016=SUM($BS$1895:BS1968),_xlfn.CONCAT(" y ",BU1968)))))</f>
        <v/>
      </c>
      <c r="BU1968" s="505" t="s">
        <v>5230</v>
      </c>
      <c r="BV1968" s="534">
        <f t="shared" si="1352"/>
        <v>0</v>
      </c>
      <c r="BW1968" s="290">
        <f t="shared" si="1354"/>
        <v>0</v>
      </c>
      <c r="BX1968" s="293">
        <f t="shared" si="1353"/>
        <v>0</v>
      </c>
      <c r="BY1968" s="294" t="str">
        <f>IF(BX1968=0,"",
IF(SUM($BX$1895:BX1968)=1,BZ1968,
IF($BX$2016&gt;SUM($BX$1895:BX1968),_xlfn.CONCAT(", ",BZ1968),
IF($BX$2016=SUM($BX$1895:BX1968),_xlfn.CONCAT(" y ",BZ1968)))))</f>
        <v/>
      </c>
      <c r="BZ1968" s="89" t="s">
        <v>5230</v>
      </c>
    </row>
    <row r="1969" spans="1:78" ht="15" customHeight="1">
      <c r="A1969" s="64"/>
      <c r="B1969" s="11"/>
      <c r="C1969" s="58" t="s">
        <v>5231</v>
      </c>
      <c r="D1969" s="1020" t="str">
        <f>IF(CNGE_2025_M1_Secc5_Sub1!$D104="","",CNGE_2025_M1_Secc5_Sub1!$D104)</f>
        <v/>
      </c>
      <c r="E1969" s="889"/>
      <c r="F1969" s="889"/>
      <c r="G1969" s="889"/>
      <c r="H1969" s="889"/>
      <c r="I1969" s="889"/>
      <c r="J1969" s="889"/>
      <c r="K1969" s="889"/>
      <c r="L1969" s="890"/>
      <c r="M1969" s="813"/>
      <c r="N1969" s="813"/>
      <c r="O1969" s="813"/>
      <c r="P1969" s="813"/>
      <c r="Q1969" s="813"/>
      <c r="R1969" s="813"/>
      <c r="S1969" s="813"/>
      <c r="T1969" s="813"/>
      <c r="U1969" s="813"/>
      <c r="V1969" s="813"/>
      <c r="W1969" s="813"/>
      <c r="X1969" s="813"/>
      <c r="Y1969" s="813"/>
      <c r="Z1969" s="813"/>
      <c r="AA1969" s="813"/>
      <c r="AB1969" s="813"/>
      <c r="AC1969" s="813"/>
      <c r="AD1969" s="813"/>
      <c r="AI1969">
        <f t="shared" si="1315"/>
        <v>0</v>
      </c>
      <c r="AJ1969">
        <f t="shared" si="1316"/>
        <v>0</v>
      </c>
      <c r="AK1969">
        <f t="shared" si="1317"/>
        <v>0</v>
      </c>
      <c r="AL1969">
        <f t="shared" si="1318"/>
        <v>0</v>
      </c>
      <c r="AM1969">
        <f t="shared" si="1319"/>
        <v>0</v>
      </c>
      <c r="AN1969">
        <f t="shared" si="1320"/>
        <v>0</v>
      </c>
      <c r="AO1969">
        <f t="shared" si="1321"/>
        <v>0</v>
      </c>
      <c r="AP1969">
        <f t="shared" si="1322"/>
        <v>0</v>
      </c>
      <c r="AQ1969">
        <f t="shared" si="1323"/>
        <v>0</v>
      </c>
      <c r="AR1969">
        <f t="shared" si="1324"/>
        <v>0</v>
      </c>
      <c r="AS1969">
        <f t="shared" si="1325"/>
        <v>0</v>
      </c>
      <c r="AT1969">
        <f t="shared" si="1326"/>
        <v>0</v>
      </c>
      <c r="AU1969">
        <f t="shared" si="1327"/>
        <v>0</v>
      </c>
      <c r="AV1969">
        <f t="shared" si="1328"/>
        <v>0</v>
      </c>
      <c r="AW1969">
        <f t="shared" si="1329"/>
        <v>0</v>
      </c>
      <c r="AX1969">
        <f t="shared" si="1330"/>
        <v>0</v>
      </c>
      <c r="AY1969">
        <f t="shared" si="1331"/>
        <v>0</v>
      </c>
      <c r="AZ1969">
        <f t="shared" si="1332"/>
        <v>0</v>
      </c>
      <c r="BA1969">
        <f t="shared" si="1333"/>
        <v>0</v>
      </c>
      <c r="BB1969">
        <f t="shared" si="1334"/>
        <v>0</v>
      </c>
      <c r="BC1969">
        <f t="shared" si="1335"/>
        <v>0</v>
      </c>
      <c r="BD1969">
        <f t="shared" si="1336"/>
        <v>0</v>
      </c>
      <c r="BE1969">
        <f t="shared" si="1337"/>
        <v>0</v>
      </c>
      <c r="BF1969">
        <f t="shared" si="1338"/>
        <v>0</v>
      </c>
      <c r="BG1969" s="500">
        <f t="shared" si="1339"/>
        <v>0</v>
      </c>
      <c r="BH1969" s="501">
        <f t="shared" si="1340"/>
        <v>0</v>
      </c>
      <c r="BI1969" s="502">
        <f t="shared" si="1341"/>
        <v>0</v>
      </c>
      <c r="BJ1969" s="503">
        <f t="shared" si="1342"/>
        <v>0</v>
      </c>
      <c r="BK1969" s="500">
        <f t="shared" si="1343"/>
        <v>0</v>
      </c>
      <c r="BL1969" s="501">
        <f t="shared" si="1344"/>
        <v>0</v>
      </c>
      <c r="BM1969" s="502">
        <f t="shared" si="1345"/>
        <v>0</v>
      </c>
      <c r="BN1969" s="503">
        <f t="shared" si="1346"/>
        <v>0</v>
      </c>
      <c r="BO1969" s="500">
        <f t="shared" si="1347"/>
        <v>0</v>
      </c>
      <c r="BP1969" s="501">
        <f t="shared" si="1348"/>
        <v>0</v>
      </c>
      <c r="BQ1969" s="502">
        <f t="shared" si="1349"/>
        <v>0</v>
      </c>
      <c r="BR1969" s="503">
        <f t="shared" si="1350"/>
        <v>0</v>
      </c>
      <c r="BS1969" s="293">
        <f t="shared" si="1351"/>
        <v>0</v>
      </c>
      <c r="BT1969" s="504" t="str">
        <f>IF(BS1969=0,"",
IF(SUM($BS$1895:BS1969)=1,BU1969,
IF($BS$2016&gt;SUM($BS$1895:BS1969),_xlfn.CONCAT(", ",BU1969),
IF($BS$2016=SUM($BS$1895:BS1969),_xlfn.CONCAT(" y ",BU1969)))))</f>
        <v/>
      </c>
      <c r="BU1969" s="505" t="s">
        <v>5232</v>
      </c>
      <c r="BV1969" s="534">
        <f t="shared" si="1352"/>
        <v>0</v>
      </c>
      <c r="BW1969" s="290">
        <f t="shared" si="1354"/>
        <v>0</v>
      </c>
      <c r="BX1969" s="293">
        <f t="shared" si="1353"/>
        <v>0</v>
      </c>
      <c r="BY1969" s="294" t="str">
        <f>IF(BX1969=0,"",
IF(SUM($BX$1895:BX1969)=1,BZ1969,
IF($BX$2016&gt;SUM($BX$1895:BX1969),_xlfn.CONCAT(", ",BZ1969),
IF($BX$2016=SUM($BX$1895:BX1969),_xlfn.CONCAT(" y ",BZ1969)))))</f>
        <v/>
      </c>
      <c r="BZ1969" s="89" t="s">
        <v>5232</v>
      </c>
    </row>
    <row r="1970" spans="1:78" ht="15" customHeight="1">
      <c r="A1970" s="64"/>
      <c r="B1970" s="11"/>
      <c r="C1970" s="58" t="s">
        <v>5233</v>
      </c>
      <c r="D1970" s="1020" t="str">
        <f>IF(CNGE_2025_M1_Secc5_Sub1!$D105="","",CNGE_2025_M1_Secc5_Sub1!$D105)</f>
        <v/>
      </c>
      <c r="E1970" s="889"/>
      <c r="F1970" s="889"/>
      <c r="G1970" s="889"/>
      <c r="H1970" s="889"/>
      <c r="I1970" s="889"/>
      <c r="J1970" s="889"/>
      <c r="K1970" s="889"/>
      <c r="L1970" s="890"/>
      <c r="M1970" s="813"/>
      <c r="N1970" s="813"/>
      <c r="O1970" s="813"/>
      <c r="P1970" s="813"/>
      <c r="Q1970" s="813"/>
      <c r="R1970" s="813"/>
      <c r="S1970" s="813"/>
      <c r="T1970" s="813"/>
      <c r="U1970" s="813"/>
      <c r="V1970" s="813"/>
      <c r="W1970" s="813"/>
      <c r="X1970" s="813"/>
      <c r="Y1970" s="813"/>
      <c r="Z1970" s="813"/>
      <c r="AA1970" s="813"/>
      <c r="AB1970" s="813"/>
      <c r="AC1970" s="813"/>
      <c r="AD1970" s="813"/>
      <c r="AI1970">
        <f t="shared" si="1315"/>
        <v>0</v>
      </c>
      <c r="AJ1970">
        <f t="shared" si="1316"/>
        <v>0</v>
      </c>
      <c r="AK1970">
        <f t="shared" si="1317"/>
        <v>0</v>
      </c>
      <c r="AL1970">
        <f t="shared" si="1318"/>
        <v>0</v>
      </c>
      <c r="AM1970">
        <f t="shared" si="1319"/>
        <v>0</v>
      </c>
      <c r="AN1970">
        <f t="shared" si="1320"/>
        <v>0</v>
      </c>
      <c r="AO1970">
        <f t="shared" si="1321"/>
        <v>0</v>
      </c>
      <c r="AP1970">
        <f t="shared" si="1322"/>
        <v>0</v>
      </c>
      <c r="AQ1970">
        <f t="shared" si="1323"/>
        <v>0</v>
      </c>
      <c r="AR1970">
        <f t="shared" si="1324"/>
        <v>0</v>
      </c>
      <c r="AS1970">
        <f t="shared" si="1325"/>
        <v>0</v>
      </c>
      <c r="AT1970">
        <f t="shared" si="1326"/>
        <v>0</v>
      </c>
      <c r="AU1970">
        <f t="shared" si="1327"/>
        <v>0</v>
      </c>
      <c r="AV1970">
        <f t="shared" si="1328"/>
        <v>0</v>
      </c>
      <c r="AW1970">
        <f t="shared" si="1329"/>
        <v>0</v>
      </c>
      <c r="AX1970">
        <f t="shared" si="1330"/>
        <v>0</v>
      </c>
      <c r="AY1970">
        <f t="shared" si="1331"/>
        <v>0</v>
      </c>
      <c r="AZ1970">
        <f t="shared" si="1332"/>
        <v>0</v>
      </c>
      <c r="BA1970">
        <f t="shared" si="1333"/>
        <v>0</v>
      </c>
      <c r="BB1970">
        <f t="shared" si="1334"/>
        <v>0</v>
      </c>
      <c r="BC1970">
        <f t="shared" si="1335"/>
        <v>0</v>
      </c>
      <c r="BD1970">
        <f t="shared" si="1336"/>
        <v>0</v>
      </c>
      <c r="BE1970">
        <f t="shared" si="1337"/>
        <v>0</v>
      </c>
      <c r="BF1970">
        <f t="shared" si="1338"/>
        <v>0</v>
      </c>
      <c r="BG1970" s="500">
        <f t="shared" si="1339"/>
        <v>0</v>
      </c>
      <c r="BH1970" s="501">
        <f t="shared" si="1340"/>
        <v>0</v>
      </c>
      <c r="BI1970" s="502">
        <f t="shared" si="1341"/>
        <v>0</v>
      </c>
      <c r="BJ1970" s="503">
        <f t="shared" si="1342"/>
        <v>0</v>
      </c>
      <c r="BK1970" s="500">
        <f t="shared" si="1343"/>
        <v>0</v>
      </c>
      <c r="BL1970" s="501">
        <f t="shared" si="1344"/>
        <v>0</v>
      </c>
      <c r="BM1970" s="502">
        <f t="shared" si="1345"/>
        <v>0</v>
      </c>
      <c r="BN1970" s="503">
        <f t="shared" si="1346"/>
        <v>0</v>
      </c>
      <c r="BO1970" s="500">
        <f t="shared" si="1347"/>
        <v>0</v>
      </c>
      <c r="BP1970" s="501">
        <f t="shared" si="1348"/>
        <v>0</v>
      </c>
      <c r="BQ1970" s="502">
        <f t="shared" si="1349"/>
        <v>0</v>
      </c>
      <c r="BR1970" s="503">
        <f t="shared" si="1350"/>
        <v>0</v>
      </c>
      <c r="BS1970" s="293">
        <f t="shared" si="1351"/>
        <v>0</v>
      </c>
      <c r="BT1970" s="504" t="str">
        <f>IF(BS1970=0,"",
IF(SUM($BS$1895:BS1970)=1,BU1970,
IF($BS$2016&gt;SUM($BS$1895:BS1970),_xlfn.CONCAT(", ",BU1970),
IF($BS$2016=SUM($BS$1895:BS1970),_xlfn.CONCAT(" y ",BU1970)))))</f>
        <v/>
      </c>
      <c r="BU1970" s="505" t="s">
        <v>5234</v>
      </c>
      <c r="BV1970" s="534">
        <f t="shared" si="1352"/>
        <v>0</v>
      </c>
      <c r="BW1970" s="290">
        <f t="shared" si="1354"/>
        <v>0</v>
      </c>
      <c r="BX1970" s="293">
        <f t="shared" si="1353"/>
        <v>0</v>
      </c>
      <c r="BY1970" s="294" t="str">
        <f>IF(BX1970=0,"",
IF(SUM($BX$1895:BX1970)=1,BZ1970,
IF($BX$2016&gt;SUM($BX$1895:BX1970),_xlfn.CONCAT(", ",BZ1970),
IF($BX$2016=SUM($BX$1895:BX1970),_xlfn.CONCAT(" y ",BZ1970)))))</f>
        <v/>
      </c>
      <c r="BZ1970" s="89" t="s">
        <v>5234</v>
      </c>
    </row>
    <row r="1971" spans="1:78" ht="15" customHeight="1">
      <c r="A1971" s="64"/>
      <c r="B1971" s="11"/>
      <c r="C1971" s="58" t="s">
        <v>5235</v>
      </c>
      <c r="D1971" s="1020" t="str">
        <f>IF(CNGE_2025_M1_Secc5_Sub1!$D106="","",CNGE_2025_M1_Secc5_Sub1!$D106)</f>
        <v/>
      </c>
      <c r="E1971" s="889"/>
      <c r="F1971" s="889"/>
      <c r="G1971" s="889"/>
      <c r="H1971" s="889"/>
      <c r="I1971" s="889"/>
      <c r="J1971" s="889"/>
      <c r="K1971" s="889"/>
      <c r="L1971" s="890"/>
      <c r="M1971" s="813"/>
      <c r="N1971" s="813"/>
      <c r="O1971" s="813"/>
      <c r="P1971" s="813"/>
      <c r="Q1971" s="813"/>
      <c r="R1971" s="813"/>
      <c r="S1971" s="813"/>
      <c r="T1971" s="813"/>
      <c r="U1971" s="813"/>
      <c r="V1971" s="813"/>
      <c r="W1971" s="813"/>
      <c r="X1971" s="813"/>
      <c r="Y1971" s="813"/>
      <c r="Z1971" s="813"/>
      <c r="AA1971" s="813"/>
      <c r="AB1971" s="813"/>
      <c r="AC1971" s="813"/>
      <c r="AD1971" s="813"/>
      <c r="AI1971">
        <f t="shared" si="1315"/>
        <v>0</v>
      </c>
      <c r="AJ1971">
        <f t="shared" si="1316"/>
        <v>0</v>
      </c>
      <c r="AK1971">
        <f t="shared" si="1317"/>
        <v>0</v>
      </c>
      <c r="AL1971">
        <f t="shared" si="1318"/>
        <v>0</v>
      </c>
      <c r="AM1971">
        <f t="shared" si="1319"/>
        <v>0</v>
      </c>
      <c r="AN1971">
        <f t="shared" si="1320"/>
        <v>0</v>
      </c>
      <c r="AO1971">
        <f t="shared" si="1321"/>
        <v>0</v>
      </c>
      <c r="AP1971">
        <f t="shared" si="1322"/>
        <v>0</v>
      </c>
      <c r="AQ1971">
        <f t="shared" si="1323"/>
        <v>0</v>
      </c>
      <c r="AR1971">
        <f t="shared" si="1324"/>
        <v>0</v>
      </c>
      <c r="AS1971">
        <f t="shared" si="1325"/>
        <v>0</v>
      </c>
      <c r="AT1971">
        <f t="shared" si="1326"/>
        <v>0</v>
      </c>
      <c r="AU1971">
        <f t="shared" si="1327"/>
        <v>0</v>
      </c>
      <c r="AV1971">
        <f t="shared" si="1328"/>
        <v>0</v>
      </c>
      <c r="AW1971">
        <f t="shared" si="1329"/>
        <v>0</v>
      </c>
      <c r="AX1971">
        <f t="shared" si="1330"/>
        <v>0</v>
      </c>
      <c r="AY1971">
        <f t="shared" si="1331"/>
        <v>0</v>
      </c>
      <c r="AZ1971">
        <f t="shared" si="1332"/>
        <v>0</v>
      </c>
      <c r="BA1971">
        <f t="shared" si="1333"/>
        <v>0</v>
      </c>
      <c r="BB1971">
        <f t="shared" si="1334"/>
        <v>0</v>
      </c>
      <c r="BC1971">
        <f t="shared" si="1335"/>
        <v>0</v>
      </c>
      <c r="BD1971">
        <f t="shared" si="1336"/>
        <v>0</v>
      </c>
      <c r="BE1971">
        <f t="shared" si="1337"/>
        <v>0</v>
      </c>
      <c r="BF1971">
        <f t="shared" si="1338"/>
        <v>0</v>
      </c>
      <c r="BG1971" s="500">
        <f t="shared" si="1339"/>
        <v>0</v>
      </c>
      <c r="BH1971" s="501">
        <f t="shared" si="1340"/>
        <v>0</v>
      </c>
      <c r="BI1971" s="502">
        <f t="shared" si="1341"/>
        <v>0</v>
      </c>
      <c r="BJ1971" s="503">
        <f t="shared" si="1342"/>
        <v>0</v>
      </c>
      <c r="BK1971" s="500">
        <f t="shared" si="1343"/>
        <v>0</v>
      </c>
      <c r="BL1971" s="501">
        <f t="shared" si="1344"/>
        <v>0</v>
      </c>
      <c r="BM1971" s="502">
        <f t="shared" si="1345"/>
        <v>0</v>
      </c>
      <c r="BN1971" s="503">
        <f t="shared" si="1346"/>
        <v>0</v>
      </c>
      <c r="BO1971" s="500">
        <f t="shared" si="1347"/>
        <v>0</v>
      </c>
      <c r="BP1971" s="501">
        <f t="shared" si="1348"/>
        <v>0</v>
      </c>
      <c r="BQ1971" s="502">
        <f t="shared" si="1349"/>
        <v>0</v>
      </c>
      <c r="BR1971" s="503">
        <f t="shared" si="1350"/>
        <v>0</v>
      </c>
      <c r="BS1971" s="293">
        <f t="shared" si="1351"/>
        <v>0</v>
      </c>
      <c r="BT1971" s="504" t="str">
        <f>IF(BS1971=0,"",
IF(SUM($BS$1895:BS1971)=1,BU1971,
IF($BS$2016&gt;SUM($BS$1895:BS1971),_xlfn.CONCAT(", ",BU1971),
IF($BS$2016=SUM($BS$1895:BS1971),_xlfn.CONCAT(" y ",BU1971)))))</f>
        <v/>
      </c>
      <c r="BU1971" s="505" t="s">
        <v>5236</v>
      </c>
      <c r="BV1971" s="534">
        <f t="shared" si="1352"/>
        <v>0</v>
      </c>
      <c r="BW1971" s="290">
        <f t="shared" si="1354"/>
        <v>0</v>
      </c>
      <c r="BX1971" s="293">
        <f t="shared" si="1353"/>
        <v>0</v>
      </c>
      <c r="BY1971" s="294" t="str">
        <f>IF(BX1971=0,"",
IF(SUM($BX$1895:BX1971)=1,BZ1971,
IF($BX$2016&gt;SUM($BX$1895:BX1971),_xlfn.CONCAT(", ",BZ1971),
IF($BX$2016=SUM($BX$1895:BX1971),_xlfn.CONCAT(" y ",BZ1971)))))</f>
        <v/>
      </c>
      <c r="BZ1971" s="89" t="s">
        <v>5236</v>
      </c>
    </row>
    <row r="1972" spans="1:78" ht="15" customHeight="1">
      <c r="A1972" s="64"/>
      <c r="B1972" s="11"/>
      <c r="C1972" s="58" t="s">
        <v>5237</v>
      </c>
      <c r="D1972" s="1020" t="str">
        <f>IF(CNGE_2025_M1_Secc5_Sub1!$D107="","",CNGE_2025_M1_Secc5_Sub1!$D107)</f>
        <v/>
      </c>
      <c r="E1972" s="889"/>
      <c r="F1972" s="889"/>
      <c r="G1972" s="889"/>
      <c r="H1972" s="889"/>
      <c r="I1972" s="889"/>
      <c r="J1972" s="889"/>
      <c r="K1972" s="889"/>
      <c r="L1972" s="890"/>
      <c r="M1972" s="813"/>
      <c r="N1972" s="813"/>
      <c r="O1972" s="813"/>
      <c r="P1972" s="813"/>
      <c r="Q1972" s="813"/>
      <c r="R1972" s="813"/>
      <c r="S1972" s="813"/>
      <c r="T1972" s="813"/>
      <c r="U1972" s="813"/>
      <c r="V1972" s="813"/>
      <c r="W1972" s="813"/>
      <c r="X1972" s="813"/>
      <c r="Y1972" s="813"/>
      <c r="Z1972" s="813"/>
      <c r="AA1972" s="813"/>
      <c r="AB1972" s="813"/>
      <c r="AC1972" s="813"/>
      <c r="AD1972" s="813"/>
      <c r="AI1972">
        <f t="shared" si="1315"/>
        <v>0</v>
      </c>
      <c r="AJ1972">
        <f t="shared" si="1316"/>
        <v>0</v>
      </c>
      <c r="AK1972">
        <f t="shared" si="1317"/>
        <v>0</v>
      </c>
      <c r="AL1972">
        <f t="shared" si="1318"/>
        <v>0</v>
      </c>
      <c r="AM1972">
        <f t="shared" si="1319"/>
        <v>0</v>
      </c>
      <c r="AN1972">
        <f t="shared" si="1320"/>
        <v>0</v>
      </c>
      <c r="AO1972">
        <f t="shared" si="1321"/>
        <v>0</v>
      </c>
      <c r="AP1972">
        <f t="shared" si="1322"/>
        <v>0</v>
      </c>
      <c r="AQ1972">
        <f t="shared" si="1323"/>
        <v>0</v>
      </c>
      <c r="AR1972">
        <f t="shared" si="1324"/>
        <v>0</v>
      </c>
      <c r="AS1972">
        <f t="shared" si="1325"/>
        <v>0</v>
      </c>
      <c r="AT1972">
        <f t="shared" si="1326"/>
        <v>0</v>
      </c>
      <c r="AU1972">
        <f t="shared" si="1327"/>
        <v>0</v>
      </c>
      <c r="AV1972">
        <f t="shared" si="1328"/>
        <v>0</v>
      </c>
      <c r="AW1972">
        <f t="shared" si="1329"/>
        <v>0</v>
      </c>
      <c r="AX1972">
        <f t="shared" si="1330"/>
        <v>0</v>
      </c>
      <c r="AY1972">
        <f t="shared" si="1331"/>
        <v>0</v>
      </c>
      <c r="AZ1972">
        <f t="shared" si="1332"/>
        <v>0</v>
      </c>
      <c r="BA1972">
        <f t="shared" si="1333"/>
        <v>0</v>
      </c>
      <c r="BB1972">
        <f t="shared" si="1334"/>
        <v>0</v>
      </c>
      <c r="BC1972">
        <f t="shared" si="1335"/>
        <v>0</v>
      </c>
      <c r="BD1972">
        <f t="shared" si="1336"/>
        <v>0</v>
      </c>
      <c r="BE1972">
        <f t="shared" si="1337"/>
        <v>0</v>
      </c>
      <c r="BF1972">
        <f t="shared" si="1338"/>
        <v>0</v>
      </c>
      <c r="BG1972" s="500">
        <f t="shared" si="1339"/>
        <v>0</v>
      </c>
      <c r="BH1972" s="501">
        <f t="shared" si="1340"/>
        <v>0</v>
      </c>
      <c r="BI1972" s="502">
        <f t="shared" si="1341"/>
        <v>0</v>
      </c>
      <c r="BJ1972" s="503">
        <f t="shared" si="1342"/>
        <v>0</v>
      </c>
      <c r="BK1972" s="500">
        <f t="shared" si="1343"/>
        <v>0</v>
      </c>
      <c r="BL1972" s="501">
        <f t="shared" si="1344"/>
        <v>0</v>
      </c>
      <c r="BM1972" s="502">
        <f t="shared" si="1345"/>
        <v>0</v>
      </c>
      <c r="BN1972" s="503">
        <f t="shared" si="1346"/>
        <v>0</v>
      </c>
      <c r="BO1972" s="500">
        <f t="shared" si="1347"/>
        <v>0</v>
      </c>
      <c r="BP1972" s="501">
        <f t="shared" si="1348"/>
        <v>0</v>
      </c>
      <c r="BQ1972" s="502">
        <f t="shared" si="1349"/>
        <v>0</v>
      </c>
      <c r="BR1972" s="503">
        <f t="shared" si="1350"/>
        <v>0</v>
      </c>
      <c r="BS1972" s="293">
        <f t="shared" si="1351"/>
        <v>0</v>
      </c>
      <c r="BT1972" s="504" t="str">
        <f>IF(BS1972=0,"",
IF(SUM($BS$1895:BS1972)=1,BU1972,
IF($BS$2016&gt;SUM($BS$1895:BS1972),_xlfn.CONCAT(", ",BU1972),
IF($BS$2016=SUM($BS$1895:BS1972),_xlfn.CONCAT(" y ",BU1972)))))</f>
        <v/>
      </c>
      <c r="BU1972" s="505" t="s">
        <v>5238</v>
      </c>
      <c r="BV1972" s="534">
        <f t="shared" si="1352"/>
        <v>0</v>
      </c>
      <c r="BW1972" s="290">
        <f t="shared" si="1354"/>
        <v>0</v>
      </c>
      <c r="BX1972" s="293">
        <f t="shared" si="1353"/>
        <v>0</v>
      </c>
      <c r="BY1972" s="294" t="str">
        <f>IF(BX1972=0,"",
IF(SUM($BX$1895:BX1972)=1,BZ1972,
IF($BX$2016&gt;SUM($BX$1895:BX1972),_xlfn.CONCAT(", ",BZ1972),
IF($BX$2016=SUM($BX$1895:BX1972),_xlfn.CONCAT(" y ",BZ1972)))))</f>
        <v/>
      </c>
      <c r="BZ1972" s="89" t="s">
        <v>5238</v>
      </c>
    </row>
    <row r="1973" spans="1:78" ht="15" customHeight="1">
      <c r="A1973" s="64"/>
      <c r="B1973" s="11"/>
      <c r="C1973" s="58" t="s">
        <v>5239</v>
      </c>
      <c r="D1973" s="1020" t="str">
        <f>IF(CNGE_2025_M1_Secc5_Sub1!$D108="","",CNGE_2025_M1_Secc5_Sub1!$D108)</f>
        <v/>
      </c>
      <c r="E1973" s="889"/>
      <c r="F1973" s="889"/>
      <c r="G1973" s="889"/>
      <c r="H1973" s="889"/>
      <c r="I1973" s="889"/>
      <c r="J1973" s="889"/>
      <c r="K1973" s="889"/>
      <c r="L1973" s="890"/>
      <c r="M1973" s="813"/>
      <c r="N1973" s="813"/>
      <c r="O1973" s="813"/>
      <c r="P1973" s="813"/>
      <c r="Q1973" s="813"/>
      <c r="R1973" s="813"/>
      <c r="S1973" s="813"/>
      <c r="T1973" s="813"/>
      <c r="U1973" s="813"/>
      <c r="V1973" s="813"/>
      <c r="W1973" s="813"/>
      <c r="X1973" s="813"/>
      <c r="Y1973" s="813"/>
      <c r="Z1973" s="813"/>
      <c r="AA1973" s="813"/>
      <c r="AB1973" s="813"/>
      <c r="AC1973" s="813"/>
      <c r="AD1973" s="813"/>
      <c r="AI1973">
        <f t="shared" si="1315"/>
        <v>0</v>
      </c>
      <c r="AJ1973">
        <f t="shared" si="1316"/>
        <v>0</v>
      </c>
      <c r="AK1973">
        <f t="shared" si="1317"/>
        <v>0</v>
      </c>
      <c r="AL1973">
        <f t="shared" si="1318"/>
        <v>0</v>
      </c>
      <c r="AM1973">
        <f t="shared" si="1319"/>
        <v>0</v>
      </c>
      <c r="AN1973">
        <f t="shared" si="1320"/>
        <v>0</v>
      </c>
      <c r="AO1973">
        <f t="shared" si="1321"/>
        <v>0</v>
      </c>
      <c r="AP1973">
        <f t="shared" si="1322"/>
        <v>0</v>
      </c>
      <c r="AQ1973">
        <f t="shared" si="1323"/>
        <v>0</v>
      </c>
      <c r="AR1973">
        <f t="shared" si="1324"/>
        <v>0</v>
      </c>
      <c r="AS1973">
        <f t="shared" si="1325"/>
        <v>0</v>
      </c>
      <c r="AT1973">
        <f t="shared" si="1326"/>
        <v>0</v>
      </c>
      <c r="AU1973">
        <f t="shared" si="1327"/>
        <v>0</v>
      </c>
      <c r="AV1973">
        <f t="shared" si="1328"/>
        <v>0</v>
      </c>
      <c r="AW1973">
        <f t="shared" si="1329"/>
        <v>0</v>
      </c>
      <c r="AX1973">
        <f t="shared" si="1330"/>
        <v>0</v>
      </c>
      <c r="AY1973">
        <f t="shared" si="1331"/>
        <v>0</v>
      </c>
      <c r="AZ1973">
        <f t="shared" si="1332"/>
        <v>0</v>
      </c>
      <c r="BA1973">
        <f t="shared" si="1333"/>
        <v>0</v>
      </c>
      <c r="BB1973">
        <f t="shared" si="1334"/>
        <v>0</v>
      </c>
      <c r="BC1973">
        <f t="shared" si="1335"/>
        <v>0</v>
      </c>
      <c r="BD1973">
        <f t="shared" si="1336"/>
        <v>0</v>
      </c>
      <c r="BE1973">
        <f t="shared" si="1337"/>
        <v>0</v>
      </c>
      <c r="BF1973">
        <f t="shared" si="1338"/>
        <v>0</v>
      </c>
      <c r="BG1973" s="500">
        <f t="shared" si="1339"/>
        <v>0</v>
      </c>
      <c r="BH1973" s="501">
        <f t="shared" si="1340"/>
        <v>0</v>
      </c>
      <c r="BI1973" s="502">
        <f t="shared" si="1341"/>
        <v>0</v>
      </c>
      <c r="BJ1973" s="503">
        <f t="shared" si="1342"/>
        <v>0</v>
      </c>
      <c r="BK1973" s="500">
        <f t="shared" si="1343"/>
        <v>0</v>
      </c>
      <c r="BL1973" s="501">
        <f t="shared" si="1344"/>
        <v>0</v>
      </c>
      <c r="BM1973" s="502">
        <f t="shared" si="1345"/>
        <v>0</v>
      </c>
      <c r="BN1973" s="503">
        <f t="shared" si="1346"/>
        <v>0</v>
      </c>
      <c r="BO1973" s="500">
        <f t="shared" si="1347"/>
        <v>0</v>
      </c>
      <c r="BP1973" s="501">
        <f t="shared" si="1348"/>
        <v>0</v>
      </c>
      <c r="BQ1973" s="502">
        <f t="shared" si="1349"/>
        <v>0</v>
      </c>
      <c r="BR1973" s="503">
        <f t="shared" si="1350"/>
        <v>0</v>
      </c>
      <c r="BS1973" s="293">
        <f t="shared" si="1351"/>
        <v>0</v>
      </c>
      <c r="BT1973" s="504" t="str">
        <f>IF(BS1973=0,"",
IF(SUM($BS$1895:BS1973)=1,BU1973,
IF($BS$2016&gt;SUM($BS$1895:BS1973),_xlfn.CONCAT(", ",BU1973),
IF($BS$2016=SUM($BS$1895:BS1973),_xlfn.CONCAT(" y ",BU1973)))))</f>
        <v/>
      </c>
      <c r="BU1973" s="505" t="s">
        <v>5240</v>
      </c>
      <c r="BV1973" s="534">
        <f t="shared" si="1352"/>
        <v>0</v>
      </c>
      <c r="BW1973" s="290">
        <f t="shared" si="1354"/>
        <v>0</v>
      </c>
      <c r="BX1973" s="293">
        <f t="shared" si="1353"/>
        <v>0</v>
      </c>
      <c r="BY1973" s="294" t="str">
        <f>IF(BX1973=0,"",
IF(SUM($BX$1895:BX1973)=1,BZ1973,
IF($BX$2016&gt;SUM($BX$1895:BX1973),_xlfn.CONCAT(", ",BZ1973),
IF($BX$2016=SUM($BX$1895:BX1973),_xlfn.CONCAT(" y ",BZ1973)))))</f>
        <v/>
      </c>
      <c r="BZ1973" s="89" t="s">
        <v>5240</v>
      </c>
    </row>
    <row r="1974" spans="1:78" ht="15" customHeight="1">
      <c r="A1974" s="64"/>
      <c r="B1974" s="11"/>
      <c r="C1974" s="58" t="s">
        <v>5241</v>
      </c>
      <c r="D1974" s="1020" t="str">
        <f>IF(CNGE_2025_M1_Secc5_Sub1!$D109="","",CNGE_2025_M1_Secc5_Sub1!$D109)</f>
        <v/>
      </c>
      <c r="E1974" s="889"/>
      <c r="F1974" s="889"/>
      <c r="G1974" s="889"/>
      <c r="H1974" s="889"/>
      <c r="I1974" s="889"/>
      <c r="J1974" s="889"/>
      <c r="K1974" s="889"/>
      <c r="L1974" s="890"/>
      <c r="M1974" s="813"/>
      <c r="N1974" s="813"/>
      <c r="O1974" s="813"/>
      <c r="P1974" s="813"/>
      <c r="Q1974" s="813"/>
      <c r="R1974" s="813"/>
      <c r="S1974" s="813"/>
      <c r="T1974" s="813"/>
      <c r="U1974" s="813"/>
      <c r="V1974" s="813"/>
      <c r="W1974" s="813"/>
      <c r="X1974" s="813"/>
      <c r="Y1974" s="813"/>
      <c r="Z1974" s="813"/>
      <c r="AA1974" s="813"/>
      <c r="AB1974" s="813"/>
      <c r="AC1974" s="813"/>
      <c r="AD1974" s="813"/>
      <c r="AI1974">
        <f t="shared" si="1315"/>
        <v>0</v>
      </c>
      <c r="AJ1974">
        <f t="shared" si="1316"/>
        <v>0</v>
      </c>
      <c r="AK1974">
        <f t="shared" si="1317"/>
        <v>0</v>
      </c>
      <c r="AL1974">
        <f t="shared" si="1318"/>
        <v>0</v>
      </c>
      <c r="AM1974">
        <f t="shared" si="1319"/>
        <v>0</v>
      </c>
      <c r="AN1974">
        <f t="shared" si="1320"/>
        <v>0</v>
      </c>
      <c r="AO1974">
        <f t="shared" si="1321"/>
        <v>0</v>
      </c>
      <c r="AP1974">
        <f t="shared" si="1322"/>
        <v>0</v>
      </c>
      <c r="AQ1974">
        <f t="shared" si="1323"/>
        <v>0</v>
      </c>
      <c r="AR1974">
        <f t="shared" si="1324"/>
        <v>0</v>
      </c>
      <c r="AS1974">
        <f t="shared" si="1325"/>
        <v>0</v>
      </c>
      <c r="AT1974">
        <f t="shared" si="1326"/>
        <v>0</v>
      </c>
      <c r="AU1974">
        <f t="shared" si="1327"/>
        <v>0</v>
      </c>
      <c r="AV1974">
        <f t="shared" si="1328"/>
        <v>0</v>
      </c>
      <c r="AW1974">
        <f t="shared" si="1329"/>
        <v>0</v>
      </c>
      <c r="AX1974">
        <f t="shared" si="1330"/>
        <v>0</v>
      </c>
      <c r="AY1974">
        <f t="shared" si="1331"/>
        <v>0</v>
      </c>
      <c r="AZ1974">
        <f t="shared" si="1332"/>
        <v>0</v>
      </c>
      <c r="BA1974">
        <f t="shared" si="1333"/>
        <v>0</v>
      </c>
      <c r="BB1974">
        <f t="shared" si="1334"/>
        <v>0</v>
      </c>
      <c r="BC1974">
        <f t="shared" si="1335"/>
        <v>0</v>
      </c>
      <c r="BD1974">
        <f t="shared" si="1336"/>
        <v>0</v>
      </c>
      <c r="BE1974">
        <f t="shared" si="1337"/>
        <v>0</v>
      </c>
      <c r="BF1974">
        <f t="shared" si="1338"/>
        <v>0</v>
      </c>
      <c r="BG1974" s="500">
        <f t="shared" si="1339"/>
        <v>0</v>
      </c>
      <c r="BH1974" s="501">
        <f t="shared" si="1340"/>
        <v>0</v>
      </c>
      <c r="BI1974" s="502">
        <f t="shared" si="1341"/>
        <v>0</v>
      </c>
      <c r="BJ1974" s="503">
        <f t="shared" si="1342"/>
        <v>0</v>
      </c>
      <c r="BK1974" s="500">
        <f t="shared" si="1343"/>
        <v>0</v>
      </c>
      <c r="BL1974" s="501">
        <f t="shared" si="1344"/>
        <v>0</v>
      </c>
      <c r="BM1974" s="502">
        <f t="shared" si="1345"/>
        <v>0</v>
      </c>
      <c r="BN1974" s="503">
        <f t="shared" si="1346"/>
        <v>0</v>
      </c>
      <c r="BO1974" s="500">
        <f t="shared" si="1347"/>
        <v>0</v>
      </c>
      <c r="BP1974" s="501">
        <f t="shared" si="1348"/>
        <v>0</v>
      </c>
      <c r="BQ1974" s="502">
        <f t="shared" si="1349"/>
        <v>0</v>
      </c>
      <c r="BR1974" s="503">
        <f t="shared" si="1350"/>
        <v>0</v>
      </c>
      <c r="BS1974" s="293">
        <f t="shared" si="1351"/>
        <v>0</v>
      </c>
      <c r="BT1974" s="504" t="str">
        <f>IF(BS1974=0,"",
IF(SUM($BS$1895:BS1974)=1,BU1974,
IF($BS$2016&gt;SUM($BS$1895:BS1974),_xlfn.CONCAT(", ",BU1974),
IF($BS$2016=SUM($BS$1895:BS1974),_xlfn.CONCAT(" y ",BU1974)))))</f>
        <v/>
      </c>
      <c r="BU1974" s="505" t="s">
        <v>5242</v>
      </c>
      <c r="BV1974" s="534">
        <f t="shared" si="1352"/>
        <v>0</v>
      </c>
      <c r="BW1974" s="290">
        <f t="shared" si="1354"/>
        <v>0</v>
      </c>
      <c r="BX1974" s="293">
        <f t="shared" si="1353"/>
        <v>0</v>
      </c>
      <c r="BY1974" s="294" t="str">
        <f>IF(BX1974=0,"",
IF(SUM($BX$1895:BX1974)=1,BZ1974,
IF($BX$2016&gt;SUM($BX$1895:BX1974),_xlfn.CONCAT(", ",BZ1974),
IF($BX$2016=SUM($BX$1895:BX1974),_xlfn.CONCAT(" y ",BZ1974)))))</f>
        <v/>
      </c>
      <c r="BZ1974" s="89" t="s">
        <v>5242</v>
      </c>
    </row>
    <row r="1975" spans="1:78" ht="15" customHeight="1">
      <c r="A1975" s="64"/>
      <c r="B1975" s="11"/>
      <c r="C1975" s="58" t="s">
        <v>5243</v>
      </c>
      <c r="D1975" s="1020" t="str">
        <f>IF(CNGE_2025_M1_Secc5_Sub1!$D110="","",CNGE_2025_M1_Secc5_Sub1!$D110)</f>
        <v/>
      </c>
      <c r="E1975" s="889"/>
      <c r="F1975" s="889"/>
      <c r="G1975" s="889"/>
      <c r="H1975" s="889"/>
      <c r="I1975" s="889"/>
      <c r="J1975" s="889"/>
      <c r="K1975" s="889"/>
      <c r="L1975" s="890"/>
      <c r="M1975" s="813"/>
      <c r="N1975" s="813"/>
      <c r="O1975" s="813"/>
      <c r="P1975" s="813"/>
      <c r="Q1975" s="813"/>
      <c r="R1975" s="813"/>
      <c r="S1975" s="813"/>
      <c r="T1975" s="813"/>
      <c r="U1975" s="813"/>
      <c r="V1975" s="813"/>
      <c r="W1975" s="813"/>
      <c r="X1975" s="813"/>
      <c r="Y1975" s="813"/>
      <c r="Z1975" s="813"/>
      <c r="AA1975" s="813"/>
      <c r="AB1975" s="813"/>
      <c r="AC1975" s="813"/>
      <c r="AD1975" s="813"/>
      <c r="AI1975">
        <f t="shared" si="1315"/>
        <v>0</v>
      </c>
      <c r="AJ1975">
        <f t="shared" si="1316"/>
        <v>0</v>
      </c>
      <c r="AK1975">
        <f t="shared" si="1317"/>
        <v>0</v>
      </c>
      <c r="AL1975">
        <f t="shared" si="1318"/>
        <v>0</v>
      </c>
      <c r="AM1975">
        <f t="shared" si="1319"/>
        <v>0</v>
      </c>
      <c r="AN1975">
        <f t="shared" si="1320"/>
        <v>0</v>
      </c>
      <c r="AO1975">
        <f t="shared" si="1321"/>
        <v>0</v>
      </c>
      <c r="AP1975">
        <f t="shared" si="1322"/>
        <v>0</v>
      </c>
      <c r="AQ1975">
        <f t="shared" si="1323"/>
        <v>0</v>
      </c>
      <c r="AR1975">
        <f t="shared" si="1324"/>
        <v>0</v>
      </c>
      <c r="AS1975">
        <f t="shared" si="1325"/>
        <v>0</v>
      </c>
      <c r="AT1975">
        <f t="shared" si="1326"/>
        <v>0</v>
      </c>
      <c r="AU1975">
        <f t="shared" si="1327"/>
        <v>0</v>
      </c>
      <c r="AV1975">
        <f t="shared" si="1328"/>
        <v>0</v>
      </c>
      <c r="AW1975">
        <f t="shared" si="1329"/>
        <v>0</v>
      </c>
      <c r="AX1975">
        <f t="shared" si="1330"/>
        <v>0</v>
      </c>
      <c r="AY1975">
        <f t="shared" si="1331"/>
        <v>0</v>
      </c>
      <c r="AZ1975">
        <f t="shared" si="1332"/>
        <v>0</v>
      </c>
      <c r="BA1975">
        <f t="shared" si="1333"/>
        <v>0</v>
      </c>
      <c r="BB1975">
        <f t="shared" si="1334"/>
        <v>0</v>
      </c>
      <c r="BC1975">
        <f t="shared" si="1335"/>
        <v>0</v>
      </c>
      <c r="BD1975">
        <f t="shared" si="1336"/>
        <v>0</v>
      </c>
      <c r="BE1975">
        <f t="shared" si="1337"/>
        <v>0</v>
      </c>
      <c r="BF1975">
        <f t="shared" si="1338"/>
        <v>0</v>
      </c>
      <c r="BG1975" s="500">
        <f t="shared" si="1339"/>
        <v>0</v>
      </c>
      <c r="BH1975" s="501">
        <f t="shared" si="1340"/>
        <v>0</v>
      </c>
      <c r="BI1975" s="502">
        <f t="shared" si="1341"/>
        <v>0</v>
      </c>
      <c r="BJ1975" s="503">
        <f t="shared" si="1342"/>
        <v>0</v>
      </c>
      <c r="BK1975" s="500">
        <f t="shared" si="1343"/>
        <v>0</v>
      </c>
      <c r="BL1975" s="501">
        <f t="shared" si="1344"/>
        <v>0</v>
      </c>
      <c r="BM1975" s="502">
        <f t="shared" si="1345"/>
        <v>0</v>
      </c>
      <c r="BN1975" s="503">
        <f t="shared" si="1346"/>
        <v>0</v>
      </c>
      <c r="BO1975" s="500">
        <f t="shared" si="1347"/>
        <v>0</v>
      </c>
      <c r="BP1975" s="501">
        <f t="shared" si="1348"/>
        <v>0</v>
      </c>
      <c r="BQ1975" s="502">
        <f t="shared" si="1349"/>
        <v>0</v>
      </c>
      <c r="BR1975" s="503">
        <f t="shared" si="1350"/>
        <v>0</v>
      </c>
      <c r="BS1975" s="293">
        <f t="shared" si="1351"/>
        <v>0</v>
      </c>
      <c r="BT1975" s="504" t="str">
        <f>IF(BS1975=0,"",
IF(SUM($BS$1895:BS1975)=1,BU1975,
IF($BS$2016&gt;SUM($BS$1895:BS1975),_xlfn.CONCAT(", ",BU1975),
IF($BS$2016=SUM($BS$1895:BS1975),_xlfn.CONCAT(" y ",BU1975)))))</f>
        <v/>
      </c>
      <c r="BU1975" s="505" t="s">
        <v>5244</v>
      </c>
      <c r="BV1975" s="534">
        <f t="shared" si="1352"/>
        <v>0</v>
      </c>
      <c r="BW1975" s="290">
        <f t="shared" si="1354"/>
        <v>0</v>
      </c>
      <c r="BX1975" s="293">
        <f t="shared" si="1353"/>
        <v>0</v>
      </c>
      <c r="BY1975" s="294" t="str">
        <f>IF(BX1975=0,"",
IF(SUM($BX$1895:BX1975)=1,BZ1975,
IF($BX$2016&gt;SUM($BX$1895:BX1975),_xlfn.CONCAT(", ",BZ1975),
IF($BX$2016=SUM($BX$1895:BX1975),_xlfn.CONCAT(" y ",BZ1975)))))</f>
        <v/>
      </c>
      <c r="BZ1975" s="89" t="s">
        <v>5244</v>
      </c>
    </row>
    <row r="1976" spans="1:78" ht="15" customHeight="1">
      <c r="A1976" s="64"/>
      <c r="B1976" s="11"/>
      <c r="C1976" s="58" t="s">
        <v>5245</v>
      </c>
      <c r="D1976" s="1020" t="str">
        <f>IF(CNGE_2025_M1_Secc5_Sub1!$D111="","",CNGE_2025_M1_Secc5_Sub1!$D111)</f>
        <v/>
      </c>
      <c r="E1976" s="889"/>
      <c r="F1976" s="889"/>
      <c r="G1976" s="889"/>
      <c r="H1976" s="889"/>
      <c r="I1976" s="889"/>
      <c r="J1976" s="889"/>
      <c r="K1976" s="889"/>
      <c r="L1976" s="890"/>
      <c r="M1976" s="813"/>
      <c r="N1976" s="813"/>
      <c r="O1976" s="813"/>
      <c r="P1976" s="813"/>
      <c r="Q1976" s="813"/>
      <c r="R1976" s="813"/>
      <c r="S1976" s="813"/>
      <c r="T1976" s="813"/>
      <c r="U1976" s="813"/>
      <c r="V1976" s="813"/>
      <c r="W1976" s="813"/>
      <c r="X1976" s="813"/>
      <c r="Y1976" s="813"/>
      <c r="Z1976" s="813"/>
      <c r="AA1976" s="813"/>
      <c r="AB1976" s="813"/>
      <c r="AC1976" s="813"/>
      <c r="AD1976" s="813"/>
      <c r="AI1976">
        <f t="shared" si="1315"/>
        <v>0</v>
      </c>
      <c r="AJ1976">
        <f t="shared" si="1316"/>
        <v>0</v>
      </c>
      <c r="AK1976">
        <f t="shared" si="1317"/>
        <v>0</v>
      </c>
      <c r="AL1976">
        <f t="shared" si="1318"/>
        <v>0</v>
      </c>
      <c r="AM1976">
        <f t="shared" si="1319"/>
        <v>0</v>
      </c>
      <c r="AN1976">
        <f t="shared" si="1320"/>
        <v>0</v>
      </c>
      <c r="AO1976">
        <f t="shared" si="1321"/>
        <v>0</v>
      </c>
      <c r="AP1976">
        <f t="shared" si="1322"/>
        <v>0</v>
      </c>
      <c r="AQ1976">
        <f t="shared" si="1323"/>
        <v>0</v>
      </c>
      <c r="AR1976">
        <f t="shared" si="1324"/>
        <v>0</v>
      </c>
      <c r="AS1976">
        <f t="shared" si="1325"/>
        <v>0</v>
      </c>
      <c r="AT1976">
        <f t="shared" si="1326"/>
        <v>0</v>
      </c>
      <c r="AU1976">
        <f t="shared" si="1327"/>
        <v>0</v>
      </c>
      <c r="AV1976">
        <f t="shared" si="1328"/>
        <v>0</v>
      </c>
      <c r="AW1976">
        <f t="shared" si="1329"/>
        <v>0</v>
      </c>
      <c r="AX1976">
        <f t="shared" si="1330"/>
        <v>0</v>
      </c>
      <c r="AY1976">
        <f t="shared" si="1331"/>
        <v>0</v>
      </c>
      <c r="AZ1976">
        <f t="shared" si="1332"/>
        <v>0</v>
      </c>
      <c r="BA1976">
        <f t="shared" si="1333"/>
        <v>0</v>
      </c>
      <c r="BB1976">
        <f t="shared" si="1334"/>
        <v>0</v>
      </c>
      <c r="BC1976">
        <f t="shared" si="1335"/>
        <v>0</v>
      </c>
      <c r="BD1976">
        <f t="shared" si="1336"/>
        <v>0</v>
      </c>
      <c r="BE1976">
        <f t="shared" si="1337"/>
        <v>0</v>
      </c>
      <c r="BF1976">
        <f t="shared" si="1338"/>
        <v>0</v>
      </c>
      <c r="BG1976" s="500">
        <f t="shared" si="1339"/>
        <v>0</v>
      </c>
      <c r="BH1976" s="501">
        <f t="shared" si="1340"/>
        <v>0</v>
      </c>
      <c r="BI1976" s="502">
        <f t="shared" si="1341"/>
        <v>0</v>
      </c>
      <c r="BJ1976" s="503">
        <f t="shared" si="1342"/>
        <v>0</v>
      </c>
      <c r="BK1976" s="500">
        <f t="shared" si="1343"/>
        <v>0</v>
      </c>
      <c r="BL1976" s="501">
        <f t="shared" si="1344"/>
        <v>0</v>
      </c>
      <c r="BM1976" s="502">
        <f t="shared" si="1345"/>
        <v>0</v>
      </c>
      <c r="BN1976" s="503">
        <f t="shared" si="1346"/>
        <v>0</v>
      </c>
      <c r="BO1976" s="500">
        <f t="shared" si="1347"/>
        <v>0</v>
      </c>
      <c r="BP1976" s="501">
        <f t="shared" si="1348"/>
        <v>0</v>
      </c>
      <c r="BQ1976" s="502">
        <f t="shared" si="1349"/>
        <v>0</v>
      </c>
      <c r="BR1976" s="503">
        <f t="shared" si="1350"/>
        <v>0</v>
      </c>
      <c r="BS1976" s="293">
        <f t="shared" si="1351"/>
        <v>0</v>
      </c>
      <c r="BT1976" s="504" t="str">
        <f>IF(BS1976=0,"",
IF(SUM($BS$1895:BS1976)=1,BU1976,
IF($BS$2016&gt;SUM($BS$1895:BS1976),_xlfn.CONCAT(", ",BU1976),
IF($BS$2016=SUM($BS$1895:BS1976),_xlfn.CONCAT(" y ",BU1976)))))</f>
        <v/>
      </c>
      <c r="BU1976" s="505" t="s">
        <v>5246</v>
      </c>
      <c r="BV1976" s="534">
        <f t="shared" si="1352"/>
        <v>0</v>
      </c>
      <c r="BW1976" s="290">
        <f t="shared" si="1354"/>
        <v>0</v>
      </c>
      <c r="BX1976" s="293">
        <f t="shared" si="1353"/>
        <v>0</v>
      </c>
      <c r="BY1976" s="294" t="str">
        <f>IF(BX1976=0,"",
IF(SUM($BX$1895:BX1976)=1,BZ1976,
IF($BX$2016&gt;SUM($BX$1895:BX1976),_xlfn.CONCAT(", ",BZ1976),
IF($BX$2016=SUM($BX$1895:BX1976),_xlfn.CONCAT(" y ",BZ1976)))))</f>
        <v/>
      </c>
      <c r="BZ1976" s="89" t="s">
        <v>5246</v>
      </c>
    </row>
    <row r="1977" spans="1:78" ht="15" customHeight="1">
      <c r="A1977" s="64"/>
      <c r="B1977" s="11"/>
      <c r="C1977" s="58" t="s">
        <v>5247</v>
      </c>
      <c r="D1977" s="1020" t="str">
        <f>IF(CNGE_2025_M1_Secc5_Sub1!$D112="","",CNGE_2025_M1_Secc5_Sub1!$D112)</f>
        <v/>
      </c>
      <c r="E1977" s="889"/>
      <c r="F1977" s="889"/>
      <c r="G1977" s="889"/>
      <c r="H1977" s="889"/>
      <c r="I1977" s="889"/>
      <c r="J1977" s="889"/>
      <c r="K1977" s="889"/>
      <c r="L1977" s="890"/>
      <c r="M1977" s="813"/>
      <c r="N1977" s="813"/>
      <c r="O1977" s="813"/>
      <c r="P1977" s="813"/>
      <c r="Q1977" s="813"/>
      <c r="R1977" s="813"/>
      <c r="S1977" s="813"/>
      <c r="T1977" s="813"/>
      <c r="U1977" s="813"/>
      <c r="V1977" s="813"/>
      <c r="W1977" s="813"/>
      <c r="X1977" s="813"/>
      <c r="Y1977" s="813"/>
      <c r="Z1977" s="813"/>
      <c r="AA1977" s="813"/>
      <c r="AB1977" s="813"/>
      <c r="AC1977" s="813"/>
      <c r="AD1977" s="813"/>
      <c r="AI1977">
        <f t="shared" si="1315"/>
        <v>0</v>
      </c>
      <c r="AJ1977">
        <f t="shared" si="1316"/>
        <v>0</v>
      </c>
      <c r="AK1977">
        <f t="shared" si="1317"/>
        <v>0</v>
      </c>
      <c r="AL1977">
        <f t="shared" si="1318"/>
        <v>0</v>
      </c>
      <c r="AM1977">
        <f t="shared" si="1319"/>
        <v>0</v>
      </c>
      <c r="AN1977">
        <f t="shared" si="1320"/>
        <v>0</v>
      </c>
      <c r="AO1977">
        <f t="shared" si="1321"/>
        <v>0</v>
      </c>
      <c r="AP1977">
        <f t="shared" si="1322"/>
        <v>0</v>
      </c>
      <c r="AQ1977">
        <f t="shared" si="1323"/>
        <v>0</v>
      </c>
      <c r="AR1977">
        <f t="shared" si="1324"/>
        <v>0</v>
      </c>
      <c r="AS1977">
        <f t="shared" si="1325"/>
        <v>0</v>
      </c>
      <c r="AT1977">
        <f t="shared" si="1326"/>
        <v>0</v>
      </c>
      <c r="AU1977">
        <f t="shared" si="1327"/>
        <v>0</v>
      </c>
      <c r="AV1977">
        <f t="shared" si="1328"/>
        <v>0</v>
      </c>
      <c r="AW1977">
        <f t="shared" si="1329"/>
        <v>0</v>
      </c>
      <c r="AX1977">
        <f t="shared" si="1330"/>
        <v>0</v>
      </c>
      <c r="AY1977">
        <f t="shared" si="1331"/>
        <v>0</v>
      </c>
      <c r="AZ1977">
        <f t="shared" si="1332"/>
        <v>0</v>
      </c>
      <c r="BA1977">
        <f t="shared" si="1333"/>
        <v>0</v>
      </c>
      <c r="BB1977">
        <f t="shared" si="1334"/>
        <v>0</v>
      </c>
      <c r="BC1977">
        <f t="shared" si="1335"/>
        <v>0</v>
      </c>
      <c r="BD1977">
        <f t="shared" si="1336"/>
        <v>0</v>
      </c>
      <c r="BE1977">
        <f t="shared" si="1337"/>
        <v>0</v>
      </c>
      <c r="BF1977">
        <f t="shared" si="1338"/>
        <v>0</v>
      </c>
      <c r="BG1977" s="500">
        <f t="shared" si="1339"/>
        <v>0</v>
      </c>
      <c r="BH1977" s="501">
        <f t="shared" si="1340"/>
        <v>0</v>
      </c>
      <c r="BI1977" s="502">
        <f t="shared" si="1341"/>
        <v>0</v>
      </c>
      <c r="BJ1977" s="503">
        <f t="shared" si="1342"/>
        <v>0</v>
      </c>
      <c r="BK1977" s="500">
        <f t="shared" si="1343"/>
        <v>0</v>
      </c>
      <c r="BL1977" s="501">
        <f t="shared" si="1344"/>
        <v>0</v>
      </c>
      <c r="BM1977" s="502">
        <f t="shared" si="1345"/>
        <v>0</v>
      </c>
      <c r="BN1977" s="503">
        <f t="shared" si="1346"/>
        <v>0</v>
      </c>
      <c r="BO1977" s="500">
        <f t="shared" si="1347"/>
        <v>0</v>
      </c>
      <c r="BP1977" s="501">
        <f t="shared" si="1348"/>
        <v>0</v>
      </c>
      <c r="BQ1977" s="502">
        <f t="shared" si="1349"/>
        <v>0</v>
      </c>
      <c r="BR1977" s="503">
        <f t="shared" si="1350"/>
        <v>0</v>
      </c>
      <c r="BS1977" s="293">
        <f t="shared" si="1351"/>
        <v>0</v>
      </c>
      <c r="BT1977" s="504" t="str">
        <f>IF(BS1977=0,"",
IF(SUM($BS$1895:BS1977)=1,BU1977,
IF($BS$2016&gt;SUM($BS$1895:BS1977),_xlfn.CONCAT(", ",BU1977),
IF($BS$2016=SUM($BS$1895:BS1977),_xlfn.CONCAT(" y ",BU1977)))))</f>
        <v/>
      </c>
      <c r="BU1977" s="505" t="s">
        <v>5248</v>
      </c>
      <c r="BV1977" s="534">
        <f t="shared" si="1352"/>
        <v>0</v>
      </c>
      <c r="BW1977" s="290">
        <f t="shared" si="1354"/>
        <v>0</v>
      </c>
      <c r="BX1977" s="293">
        <f t="shared" si="1353"/>
        <v>0</v>
      </c>
      <c r="BY1977" s="294" t="str">
        <f>IF(BX1977=0,"",
IF(SUM($BX$1895:BX1977)=1,BZ1977,
IF($BX$2016&gt;SUM($BX$1895:BX1977),_xlfn.CONCAT(", ",BZ1977),
IF($BX$2016=SUM($BX$1895:BX1977),_xlfn.CONCAT(" y ",BZ1977)))))</f>
        <v/>
      </c>
      <c r="BZ1977" s="89" t="s">
        <v>5248</v>
      </c>
    </row>
    <row r="1978" spans="1:78" ht="15" customHeight="1">
      <c r="A1978" s="64"/>
      <c r="B1978" s="11"/>
      <c r="C1978" s="58" t="s">
        <v>5249</v>
      </c>
      <c r="D1978" s="1020" t="str">
        <f>IF(CNGE_2025_M1_Secc5_Sub1!$D113="","",CNGE_2025_M1_Secc5_Sub1!$D113)</f>
        <v/>
      </c>
      <c r="E1978" s="889"/>
      <c r="F1978" s="889"/>
      <c r="G1978" s="889"/>
      <c r="H1978" s="889"/>
      <c r="I1978" s="889"/>
      <c r="J1978" s="889"/>
      <c r="K1978" s="889"/>
      <c r="L1978" s="890"/>
      <c r="M1978" s="813"/>
      <c r="N1978" s="813"/>
      <c r="O1978" s="813"/>
      <c r="P1978" s="813"/>
      <c r="Q1978" s="813"/>
      <c r="R1978" s="813"/>
      <c r="S1978" s="813"/>
      <c r="T1978" s="813"/>
      <c r="U1978" s="813"/>
      <c r="V1978" s="813"/>
      <c r="W1978" s="813"/>
      <c r="X1978" s="813"/>
      <c r="Y1978" s="813"/>
      <c r="Z1978" s="813"/>
      <c r="AA1978" s="813"/>
      <c r="AB1978" s="813"/>
      <c r="AC1978" s="813"/>
      <c r="AD1978" s="813"/>
      <c r="AI1978">
        <f t="shared" si="1315"/>
        <v>0</v>
      </c>
      <c r="AJ1978">
        <f t="shared" si="1316"/>
        <v>0</v>
      </c>
      <c r="AK1978">
        <f t="shared" si="1317"/>
        <v>0</v>
      </c>
      <c r="AL1978">
        <f t="shared" si="1318"/>
        <v>0</v>
      </c>
      <c r="AM1978">
        <f t="shared" si="1319"/>
        <v>0</v>
      </c>
      <c r="AN1978">
        <f t="shared" si="1320"/>
        <v>0</v>
      </c>
      <c r="AO1978">
        <f t="shared" si="1321"/>
        <v>0</v>
      </c>
      <c r="AP1978">
        <f t="shared" si="1322"/>
        <v>0</v>
      </c>
      <c r="AQ1978">
        <f t="shared" si="1323"/>
        <v>0</v>
      </c>
      <c r="AR1978">
        <f t="shared" si="1324"/>
        <v>0</v>
      </c>
      <c r="AS1978">
        <f t="shared" si="1325"/>
        <v>0</v>
      </c>
      <c r="AT1978">
        <f t="shared" si="1326"/>
        <v>0</v>
      </c>
      <c r="AU1978">
        <f t="shared" si="1327"/>
        <v>0</v>
      </c>
      <c r="AV1978">
        <f t="shared" si="1328"/>
        <v>0</v>
      </c>
      <c r="AW1978">
        <f t="shared" si="1329"/>
        <v>0</v>
      </c>
      <c r="AX1978">
        <f t="shared" si="1330"/>
        <v>0</v>
      </c>
      <c r="AY1978">
        <f t="shared" si="1331"/>
        <v>0</v>
      </c>
      <c r="AZ1978">
        <f t="shared" si="1332"/>
        <v>0</v>
      </c>
      <c r="BA1978">
        <f t="shared" si="1333"/>
        <v>0</v>
      </c>
      <c r="BB1978">
        <f t="shared" si="1334"/>
        <v>0</v>
      </c>
      <c r="BC1978">
        <f t="shared" si="1335"/>
        <v>0</v>
      </c>
      <c r="BD1978">
        <f t="shared" si="1336"/>
        <v>0</v>
      </c>
      <c r="BE1978">
        <f t="shared" si="1337"/>
        <v>0</v>
      </c>
      <c r="BF1978">
        <f t="shared" si="1338"/>
        <v>0</v>
      </c>
      <c r="BG1978" s="500">
        <f t="shared" si="1339"/>
        <v>0</v>
      </c>
      <c r="BH1978" s="501">
        <f t="shared" si="1340"/>
        <v>0</v>
      </c>
      <c r="BI1978" s="502">
        <f t="shared" si="1341"/>
        <v>0</v>
      </c>
      <c r="BJ1978" s="503">
        <f t="shared" si="1342"/>
        <v>0</v>
      </c>
      <c r="BK1978" s="500">
        <f t="shared" si="1343"/>
        <v>0</v>
      </c>
      <c r="BL1978" s="501">
        <f t="shared" si="1344"/>
        <v>0</v>
      </c>
      <c r="BM1978" s="502">
        <f t="shared" si="1345"/>
        <v>0</v>
      </c>
      <c r="BN1978" s="503">
        <f t="shared" si="1346"/>
        <v>0</v>
      </c>
      <c r="BO1978" s="500">
        <f t="shared" si="1347"/>
        <v>0</v>
      </c>
      <c r="BP1978" s="501">
        <f t="shared" si="1348"/>
        <v>0</v>
      </c>
      <c r="BQ1978" s="502">
        <f t="shared" si="1349"/>
        <v>0</v>
      </c>
      <c r="BR1978" s="503">
        <f t="shared" si="1350"/>
        <v>0</v>
      </c>
      <c r="BS1978" s="293">
        <f t="shared" si="1351"/>
        <v>0</v>
      </c>
      <c r="BT1978" s="504" t="str">
        <f>IF(BS1978=0,"",
IF(SUM($BS$1895:BS1978)=1,BU1978,
IF($BS$2016&gt;SUM($BS$1895:BS1978),_xlfn.CONCAT(", ",BU1978),
IF($BS$2016=SUM($BS$1895:BS1978),_xlfn.CONCAT(" y ",BU1978)))))</f>
        <v/>
      </c>
      <c r="BU1978" s="505" t="s">
        <v>5250</v>
      </c>
      <c r="BV1978" s="534">
        <f t="shared" si="1352"/>
        <v>0</v>
      </c>
      <c r="BW1978" s="290">
        <f t="shared" si="1354"/>
        <v>0</v>
      </c>
      <c r="BX1978" s="293">
        <f t="shared" si="1353"/>
        <v>0</v>
      </c>
      <c r="BY1978" s="294" t="str">
        <f>IF(BX1978=0,"",
IF(SUM($BX$1895:BX1978)=1,BZ1978,
IF($BX$2016&gt;SUM($BX$1895:BX1978),_xlfn.CONCAT(", ",BZ1978),
IF($BX$2016=SUM($BX$1895:BX1978),_xlfn.CONCAT(" y ",BZ1978)))))</f>
        <v/>
      </c>
      <c r="BZ1978" s="89" t="s">
        <v>5250</v>
      </c>
    </row>
    <row r="1979" spans="1:78" ht="15" customHeight="1">
      <c r="A1979" s="64"/>
      <c r="B1979" s="11"/>
      <c r="C1979" s="58" t="s">
        <v>5251</v>
      </c>
      <c r="D1979" s="1020" t="str">
        <f>IF(CNGE_2025_M1_Secc5_Sub1!$D114="","",CNGE_2025_M1_Secc5_Sub1!$D114)</f>
        <v/>
      </c>
      <c r="E1979" s="889"/>
      <c r="F1979" s="889"/>
      <c r="G1979" s="889"/>
      <c r="H1979" s="889"/>
      <c r="I1979" s="889"/>
      <c r="J1979" s="889"/>
      <c r="K1979" s="889"/>
      <c r="L1979" s="890"/>
      <c r="M1979" s="813"/>
      <c r="N1979" s="813"/>
      <c r="O1979" s="813"/>
      <c r="P1979" s="813"/>
      <c r="Q1979" s="813"/>
      <c r="R1979" s="813"/>
      <c r="S1979" s="813"/>
      <c r="T1979" s="813"/>
      <c r="U1979" s="813"/>
      <c r="V1979" s="813"/>
      <c r="W1979" s="813"/>
      <c r="X1979" s="813"/>
      <c r="Y1979" s="813"/>
      <c r="Z1979" s="813"/>
      <c r="AA1979" s="813"/>
      <c r="AB1979" s="813"/>
      <c r="AC1979" s="813"/>
      <c r="AD1979" s="813"/>
      <c r="AI1979">
        <f t="shared" si="1315"/>
        <v>0</v>
      </c>
      <c r="AJ1979">
        <f t="shared" si="1316"/>
        <v>0</v>
      </c>
      <c r="AK1979">
        <f t="shared" si="1317"/>
        <v>0</v>
      </c>
      <c r="AL1979">
        <f t="shared" si="1318"/>
        <v>0</v>
      </c>
      <c r="AM1979">
        <f t="shared" si="1319"/>
        <v>0</v>
      </c>
      <c r="AN1979">
        <f t="shared" si="1320"/>
        <v>0</v>
      </c>
      <c r="AO1979">
        <f t="shared" si="1321"/>
        <v>0</v>
      </c>
      <c r="AP1979">
        <f t="shared" si="1322"/>
        <v>0</v>
      </c>
      <c r="AQ1979">
        <f t="shared" si="1323"/>
        <v>0</v>
      </c>
      <c r="AR1979">
        <f t="shared" si="1324"/>
        <v>0</v>
      </c>
      <c r="AS1979">
        <f t="shared" si="1325"/>
        <v>0</v>
      </c>
      <c r="AT1979">
        <f t="shared" si="1326"/>
        <v>0</v>
      </c>
      <c r="AU1979">
        <f t="shared" si="1327"/>
        <v>0</v>
      </c>
      <c r="AV1979">
        <f t="shared" si="1328"/>
        <v>0</v>
      </c>
      <c r="AW1979">
        <f t="shared" si="1329"/>
        <v>0</v>
      </c>
      <c r="AX1979">
        <f t="shared" si="1330"/>
        <v>0</v>
      </c>
      <c r="AY1979">
        <f t="shared" si="1331"/>
        <v>0</v>
      </c>
      <c r="AZ1979">
        <f t="shared" si="1332"/>
        <v>0</v>
      </c>
      <c r="BA1979">
        <f t="shared" si="1333"/>
        <v>0</v>
      </c>
      <c r="BB1979">
        <f t="shared" si="1334"/>
        <v>0</v>
      </c>
      <c r="BC1979">
        <f t="shared" si="1335"/>
        <v>0</v>
      </c>
      <c r="BD1979">
        <f t="shared" si="1336"/>
        <v>0</v>
      </c>
      <c r="BE1979">
        <f t="shared" si="1337"/>
        <v>0</v>
      </c>
      <c r="BF1979">
        <f t="shared" si="1338"/>
        <v>0</v>
      </c>
      <c r="BG1979" s="500">
        <f t="shared" si="1339"/>
        <v>0</v>
      </c>
      <c r="BH1979" s="501">
        <f t="shared" si="1340"/>
        <v>0</v>
      </c>
      <c r="BI1979" s="502">
        <f t="shared" si="1341"/>
        <v>0</v>
      </c>
      <c r="BJ1979" s="503">
        <f t="shared" si="1342"/>
        <v>0</v>
      </c>
      <c r="BK1979" s="500">
        <f t="shared" si="1343"/>
        <v>0</v>
      </c>
      <c r="BL1979" s="501">
        <f t="shared" si="1344"/>
        <v>0</v>
      </c>
      <c r="BM1979" s="502">
        <f t="shared" si="1345"/>
        <v>0</v>
      </c>
      <c r="BN1979" s="503">
        <f t="shared" si="1346"/>
        <v>0</v>
      </c>
      <c r="BO1979" s="500">
        <f t="shared" si="1347"/>
        <v>0</v>
      </c>
      <c r="BP1979" s="501">
        <f t="shared" si="1348"/>
        <v>0</v>
      </c>
      <c r="BQ1979" s="502">
        <f t="shared" si="1349"/>
        <v>0</v>
      </c>
      <c r="BR1979" s="503">
        <f t="shared" si="1350"/>
        <v>0</v>
      </c>
      <c r="BS1979" s="293">
        <f t="shared" si="1351"/>
        <v>0</v>
      </c>
      <c r="BT1979" s="504" t="str">
        <f>IF(BS1979=0,"",
IF(SUM($BS$1895:BS1979)=1,BU1979,
IF($BS$2016&gt;SUM($BS$1895:BS1979),_xlfn.CONCAT(", ",BU1979),
IF($BS$2016=SUM($BS$1895:BS1979),_xlfn.CONCAT(" y ",BU1979)))))</f>
        <v/>
      </c>
      <c r="BU1979" s="505" t="s">
        <v>5252</v>
      </c>
      <c r="BV1979" s="534">
        <f t="shared" si="1352"/>
        <v>0</v>
      </c>
      <c r="BW1979" s="290">
        <f t="shared" si="1354"/>
        <v>0</v>
      </c>
      <c r="BX1979" s="293">
        <f t="shared" si="1353"/>
        <v>0</v>
      </c>
      <c r="BY1979" s="294" t="str">
        <f>IF(BX1979=0,"",
IF(SUM($BX$1895:BX1979)=1,BZ1979,
IF($BX$2016&gt;SUM($BX$1895:BX1979),_xlfn.CONCAT(", ",BZ1979),
IF($BX$2016=SUM($BX$1895:BX1979),_xlfn.CONCAT(" y ",BZ1979)))))</f>
        <v/>
      </c>
      <c r="BZ1979" s="89" t="s">
        <v>5252</v>
      </c>
    </row>
    <row r="1980" spans="1:78" ht="15" customHeight="1">
      <c r="A1980" s="64"/>
      <c r="B1980" s="11"/>
      <c r="C1980" s="58" t="s">
        <v>5253</v>
      </c>
      <c r="D1980" s="1020" t="str">
        <f>IF(CNGE_2025_M1_Secc5_Sub1!$D115="","",CNGE_2025_M1_Secc5_Sub1!$D115)</f>
        <v/>
      </c>
      <c r="E1980" s="889"/>
      <c r="F1980" s="889"/>
      <c r="G1980" s="889"/>
      <c r="H1980" s="889"/>
      <c r="I1980" s="889"/>
      <c r="J1980" s="889"/>
      <c r="K1980" s="889"/>
      <c r="L1980" s="890"/>
      <c r="M1980" s="813"/>
      <c r="N1980" s="813"/>
      <c r="O1980" s="813"/>
      <c r="P1980" s="813"/>
      <c r="Q1980" s="813"/>
      <c r="R1980" s="813"/>
      <c r="S1980" s="813"/>
      <c r="T1980" s="813"/>
      <c r="U1980" s="813"/>
      <c r="V1980" s="813"/>
      <c r="W1980" s="813"/>
      <c r="X1980" s="813"/>
      <c r="Y1980" s="813"/>
      <c r="Z1980" s="813"/>
      <c r="AA1980" s="813"/>
      <c r="AB1980" s="813"/>
      <c r="AC1980" s="813"/>
      <c r="AD1980" s="813"/>
      <c r="AI1980">
        <f t="shared" si="1315"/>
        <v>0</v>
      </c>
      <c r="AJ1980">
        <f t="shared" si="1316"/>
        <v>0</v>
      </c>
      <c r="AK1980">
        <f t="shared" si="1317"/>
        <v>0</v>
      </c>
      <c r="AL1980">
        <f t="shared" si="1318"/>
        <v>0</v>
      </c>
      <c r="AM1980">
        <f t="shared" si="1319"/>
        <v>0</v>
      </c>
      <c r="AN1980">
        <f t="shared" si="1320"/>
        <v>0</v>
      </c>
      <c r="AO1980">
        <f t="shared" si="1321"/>
        <v>0</v>
      </c>
      <c r="AP1980">
        <f t="shared" si="1322"/>
        <v>0</v>
      </c>
      <c r="AQ1980">
        <f t="shared" si="1323"/>
        <v>0</v>
      </c>
      <c r="AR1980">
        <f t="shared" si="1324"/>
        <v>0</v>
      </c>
      <c r="AS1980">
        <f t="shared" si="1325"/>
        <v>0</v>
      </c>
      <c r="AT1980">
        <f t="shared" si="1326"/>
        <v>0</v>
      </c>
      <c r="AU1980">
        <f t="shared" si="1327"/>
        <v>0</v>
      </c>
      <c r="AV1980">
        <f t="shared" si="1328"/>
        <v>0</v>
      </c>
      <c r="AW1980">
        <f t="shared" si="1329"/>
        <v>0</v>
      </c>
      <c r="AX1980">
        <f t="shared" si="1330"/>
        <v>0</v>
      </c>
      <c r="AY1980">
        <f t="shared" si="1331"/>
        <v>0</v>
      </c>
      <c r="AZ1980">
        <f t="shared" si="1332"/>
        <v>0</v>
      </c>
      <c r="BA1980">
        <f t="shared" si="1333"/>
        <v>0</v>
      </c>
      <c r="BB1980">
        <f t="shared" si="1334"/>
        <v>0</v>
      </c>
      <c r="BC1980">
        <f t="shared" si="1335"/>
        <v>0</v>
      </c>
      <c r="BD1980">
        <f t="shared" si="1336"/>
        <v>0</v>
      </c>
      <c r="BE1980">
        <f t="shared" si="1337"/>
        <v>0</v>
      </c>
      <c r="BF1980">
        <f t="shared" si="1338"/>
        <v>0</v>
      </c>
      <c r="BG1980" s="500">
        <f t="shared" si="1339"/>
        <v>0</v>
      </c>
      <c r="BH1980" s="501">
        <f t="shared" si="1340"/>
        <v>0</v>
      </c>
      <c r="BI1980" s="502">
        <f t="shared" si="1341"/>
        <v>0</v>
      </c>
      <c r="BJ1980" s="503">
        <f t="shared" si="1342"/>
        <v>0</v>
      </c>
      <c r="BK1980" s="500">
        <f t="shared" si="1343"/>
        <v>0</v>
      </c>
      <c r="BL1980" s="501">
        <f t="shared" si="1344"/>
        <v>0</v>
      </c>
      <c r="BM1980" s="502">
        <f t="shared" si="1345"/>
        <v>0</v>
      </c>
      <c r="BN1980" s="503">
        <f t="shared" si="1346"/>
        <v>0</v>
      </c>
      <c r="BO1980" s="500">
        <f t="shared" si="1347"/>
        <v>0</v>
      </c>
      <c r="BP1980" s="501">
        <f t="shared" si="1348"/>
        <v>0</v>
      </c>
      <c r="BQ1980" s="502">
        <f t="shared" si="1349"/>
        <v>0</v>
      </c>
      <c r="BR1980" s="503">
        <f t="shared" si="1350"/>
        <v>0</v>
      </c>
      <c r="BS1980" s="293">
        <f t="shared" si="1351"/>
        <v>0</v>
      </c>
      <c r="BT1980" s="504" t="str">
        <f>IF(BS1980=0,"",
IF(SUM($BS$1895:BS1980)=1,BU1980,
IF($BS$2016&gt;SUM($BS$1895:BS1980),_xlfn.CONCAT(", ",BU1980),
IF($BS$2016=SUM($BS$1895:BS1980),_xlfn.CONCAT(" y ",BU1980)))))</f>
        <v/>
      </c>
      <c r="BU1980" s="505" t="s">
        <v>5254</v>
      </c>
      <c r="BV1980" s="534">
        <f t="shared" si="1352"/>
        <v>0</v>
      </c>
      <c r="BW1980" s="290">
        <f t="shared" si="1354"/>
        <v>0</v>
      </c>
      <c r="BX1980" s="293">
        <f t="shared" si="1353"/>
        <v>0</v>
      </c>
      <c r="BY1980" s="294" t="str">
        <f>IF(BX1980=0,"",
IF(SUM($BX$1895:BX1980)=1,BZ1980,
IF($BX$2016&gt;SUM($BX$1895:BX1980),_xlfn.CONCAT(", ",BZ1980),
IF($BX$2016=SUM($BX$1895:BX1980),_xlfn.CONCAT(" y ",BZ1980)))))</f>
        <v/>
      </c>
      <c r="BZ1980" s="89" t="s">
        <v>5254</v>
      </c>
    </row>
    <row r="1981" spans="1:78" ht="15" customHeight="1">
      <c r="A1981" s="64"/>
      <c r="B1981" s="11"/>
      <c r="C1981" s="58" t="s">
        <v>5255</v>
      </c>
      <c r="D1981" s="1020" t="str">
        <f>IF(CNGE_2025_M1_Secc5_Sub1!$D116="","",CNGE_2025_M1_Secc5_Sub1!$D116)</f>
        <v/>
      </c>
      <c r="E1981" s="889"/>
      <c r="F1981" s="889"/>
      <c r="G1981" s="889"/>
      <c r="H1981" s="889"/>
      <c r="I1981" s="889"/>
      <c r="J1981" s="889"/>
      <c r="K1981" s="889"/>
      <c r="L1981" s="890"/>
      <c r="M1981" s="813"/>
      <c r="N1981" s="813"/>
      <c r="O1981" s="813"/>
      <c r="P1981" s="813"/>
      <c r="Q1981" s="813"/>
      <c r="R1981" s="813"/>
      <c r="S1981" s="813"/>
      <c r="T1981" s="813"/>
      <c r="U1981" s="813"/>
      <c r="V1981" s="813"/>
      <c r="W1981" s="813"/>
      <c r="X1981" s="813"/>
      <c r="Y1981" s="813"/>
      <c r="Z1981" s="813"/>
      <c r="AA1981" s="813"/>
      <c r="AB1981" s="813"/>
      <c r="AC1981" s="813"/>
      <c r="AD1981" s="813"/>
      <c r="AI1981">
        <f t="shared" si="1315"/>
        <v>0</v>
      </c>
      <c r="AJ1981">
        <f t="shared" si="1316"/>
        <v>0</v>
      </c>
      <c r="AK1981">
        <f t="shared" si="1317"/>
        <v>0</v>
      </c>
      <c r="AL1981">
        <f t="shared" si="1318"/>
        <v>0</v>
      </c>
      <c r="AM1981">
        <f t="shared" si="1319"/>
        <v>0</v>
      </c>
      <c r="AN1981">
        <f t="shared" si="1320"/>
        <v>0</v>
      </c>
      <c r="AO1981">
        <f t="shared" si="1321"/>
        <v>0</v>
      </c>
      <c r="AP1981">
        <f t="shared" si="1322"/>
        <v>0</v>
      </c>
      <c r="AQ1981">
        <f t="shared" si="1323"/>
        <v>0</v>
      </c>
      <c r="AR1981">
        <f t="shared" si="1324"/>
        <v>0</v>
      </c>
      <c r="AS1981">
        <f t="shared" si="1325"/>
        <v>0</v>
      </c>
      <c r="AT1981">
        <f t="shared" si="1326"/>
        <v>0</v>
      </c>
      <c r="AU1981">
        <f t="shared" si="1327"/>
        <v>0</v>
      </c>
      <c r="AV1981">
        <f t="shared" si="1328"/>
        <v>0</v>
      </c>
      <c r="AW1981">
        <f t="shared" si="1329"/>
        <v>0</v>
      </c>
      <c r="AX1981">
        <f t="shared" si="1330"/>
        <v>0</v>
      </c>
      <c r="AY1981">
        <f t="shared" si="1331"/>
        <v>0</v>
      </c>
      <c r="AZ1981">
        <f t="shared" si="1332"/>
        <v>0</v>
      </c>
      <c r="BA1981">
        <f t="shared" si="1333"/>
        <v>0</v>
      </c>
      <c r="BB1981">
        <f t="shared" si="1334"/>
        <v>0</v>
      </c>
      <c r="BC1981">
        <f t="shared" si="1335"/>
        <v>0</v>
      </c>
      <c r="BD1981">
        <f t="shared" si="1336"/>
        <v>0</v>
      </c>
      <c r="BE1981">
        <f t="shared" si="1337"/>
        <v>0</v>
      </c>
      <c r="BF1981">
        <f t="shared" si="1338"/>
        <v>0</v>
      </c>
      <c r="BG1981" s="500">
        <f t="shared" si="1339"/>
        <v>0</v>
      </c>
      <c r="BH1981" s="501">
        <f t="shared" si="1340"/>
        <v>0</v>
      </c>
      <c r="BI1981" s="502">
        <f t="shared" si="1341"/>
        <v>0</v>
      </c>
      <c r="BJ1981" s="503">
        <f t="shared" si="1342"/>
        <v>0</v>
      </c>
      <c r="BK1981" s="500">
        <f t="shared" si="1343"/>
        <v>0</v>
      </c>
      <c r="BL1981" s="501">
        <f t="shared" si="1344"/>
        <v>0</v>
      </c>
      <c r="BM1981" s="502">
        <f t="shared" si="1345"/>
        <v>0</v>
      </c>
      <c r="BN1981" s="503">
        <f t="shared" si="1346"/>
        <v>0</v>
      </c>
      <c r="BO1981" s="500">
        <f t="shared" si="1347"/>
        <v>0</v>
      </c>
      <c r="BP1981" s="501">
        <f t="shared" si="1348"/>
        <v>0</v>
      </c>
      <c r="BQ1981" s="502">
        <f t="shared" si="1349"/>
        <v>0</v>
      </c>
      <c r="BR1981" s="503">
        <f t="shared" si="1350"/>
        <v>0</v>
      </c>
      <c r="BS1981" s="293">
        <f t="shared" si="1351"/>
        <v>0</v>
      </c>
      <c r="BT1981" s="504" t="str">
        <f>IF(BS1981=0,"",
IF(SUM($BS$1895:BS1981)=1,BU1981,
IF($BS$2016&gt;SUM($BS$1895:BS1981),_xlfn.CONCAT(", ",BU1981),
IF($BS$2016=SUM($BS$1895:BS1981),_xlfn.CONCAT(" y ",BU1981)))))</f>
        <v/>
      </c>
      <c r="BU1981" s="505" t="s">
        <v>5256</v>
      </c>
      <c r="BV1981" s="534">
        <f t="shared" si="1352"/>
        <v>0</v>
      </c>
      <c r="BW1981" s="290">
        <f t="shared" si="1354"/>
        <v>0</v>
      </c>
      <c r="BX1981" s="293">
        <f t="shared" si="1353"/>
        <v>0</v>
      </c>
      <c r="BY1981" s="294" t="str">
        <f>IF(BX1981=0,"",
IF(SUM($BX$1895:BX1981)=1,BZ1981,
IF($BX$2016&gt;SUM($BX$1895:BX1981),_xlfn.CONCAT(", ",BZ1981),
IF($BX$2016=SUM($BX$1895:BX1981),_xlfn.CONCAT(" y ",BZ1981)))))</f>
        <v/>
      </c>
      <c r="BZ1981" s="89" t="s">
        <v>5256</v>
      </c>
    </row>
    <row r="1982" spans="1:78" ht="15" customHeight="1">
      <c r="A1982" s="64"/>
      <c r="B1982" s="11"/>
      <c r="C1982" s="58" t="s">
        <v>5257</v>
      </c>
      <c r="D1982" s="1020" t="str">
        <f>IF(CNGE_2025_M1_Secc5_Sub1!$D117="","",CNGE_2025_M1_Secc5_Sub1!$D117)</f>
        <v/>
      </c>
      <c r="E1982" s="889"/>
      <c r="F1982" s="889"/>
      <c r="G1982" s="889"/>
      <c r="H1982" s="889"/>
      <c r="I1982" s="889"/>
      <c r="J1982" s="889"/>
      <c r="K1982" s="889"/>
      <c r="L1982" s="890"/>
      <c r="M1982" s="813"/>
      <c r="N1982" s="813"/>
      <c r="O1982" s="813"/>
      <c r="P1982" s="813"/>
      <c r="Q1982" s="813"/>
      <c r="R1982" s="813"/>
      <c r="S1982" s="813"/>
      <c r="T1982" s="813"/>
      <c r="U1982" s="813"/>
      <c r="V1982" s="813"/>
      <c r="W1982" s="813"/>
      <c r="X1982" s="813"/>
      <c r="Y1982" s="813"/>
      <c r="Z1982" s="813"/>
      <c r="AA1982" s="813"/>
      <c r="AB1982" s="813"/>
      <c r="AC1982" s="813"/>
      <c r="AD1982" s="813"/>
      <c r="AI1982">
        <f t="shared" si="1315"/>
        <v>0</v>
      </c>
      <c r="AJ1982">
        <f t="shared" si="1316"/>
        <v>0</v>
      </c>
      <c r="AK1982">
        <f t="shared" si="1317"/>
        <v>0</v>
      </c>
      <c r="AL1982">
        <f t="shared" si="1318"/>
        <v>0</v>
      </c>
      <c r="AM1982">
        <f t="shared" si="1319"/>
        <v>0</v>
      </c>
      <c r="AN1982">
        <f t="shared" si="1320"/>
        <v>0</v>
      </c>
      <c r="AO1982">
        <f t="shared" si="1321"/>
        <v>0</v>
      </c>
      <c r="AP1982">
        <f t="shared" si="1322"/>
        <v>0</v>
      </c>
      <c r="AQ1982">
        <f t="shared" si="1323"/>
        <v>0</v>
      </c>
      <c r="AR1982">
        <f t="shared" si="1324"/>
        <v>0</v>
      </c>
      <c r="AS1982">
        <f t="shared" si="1325"/>
        <v>0</v>
      </c>
      <c r="AT1982">
        <f t="shared" si="1326"/>
        <v>0</v>
      </c>
      <c r="AU1982">
        <f t="shared" si="1327"/>
        <v>0</v>
      </c>
      <c r="AV1982">
        <f t="shared" si="1328"/>
        <v>0</v>
      </c>
      <c r="AW1982">
        <f t="shared" si="1329"/>
        <v>0</v>
      </c>
      <c r="AX1982">
        <f t="shared" si="1330"/>
        <v>0</v>
      </c>
      <c r="AY1982">
        <f t="shared" si="1331"/>
        <v>0</v>
      </c>
      <c r="AZ1982">
        <f t="shared" si="1332"/>
        <v>0</v>
      </c>
      <c r="BA1982">
        <f t="shared" si="1333"/>
        <v>0</v>
      </c>
      <c r="BB1982">
        <f t="shared" si="1334"/>
        <v>0</v>
      </c>
      <c r="BC1982">
        <f t="shared" si="1335"/>
        <v>0</v>
      </c>
      <c r="BD1982">
        <f t="shared" si="1336"/>
        <v>0</v>
      </c>
      <c r="BE1982">
        <f t="shared" si="1337"/>
        <v>0</v>
      </c>
      <c r="BF1982">
        <f t="shared" si="1338"/>
        <v>0</v>
      </c>
      <c r="BG1982" s="500">
        <f t="shared" si="1339"/>
        <v>0</v>
      </c>
      <c r="BH1982" s="501">
        <f t="shared" si="1340"/>
        <v>0</v>
      </c>
      <c r="BI1982" s="502">
        <f t="shared" si="1341"/>
        <v>0</v>
      </c>
      <c r="BJ1982" s="503">
        <f t="shared" si="1342"/>
        <v>0</v>
      </c>
      <c r="BK1982" s="500">
        <f t="shared" si="1343"/>
        <v>0</v>
      </c>
      <c r="BL1982" s="501">
        <f t="shared" si="1344"/>
        <v>0</v>
      </c>
      <c r="BM1982" s="502">
        <f t="shared" si="1345"/>
        <v>0</v>
      </c>
      <c r="BN1982" s="503">
        <f t="shared" si="1346"/>
        <v>0</v>
      </c>
      <c r="BO1982" s="500">
        <f t="shared" si="1347"/>
        <v>0</v>
      </c>
      <c r="BP1982" s="501">
        <f t="shared" si="1348"/>
        <v>0</v>
      </c>
      <c r="BQ1982" s="502">
        <f t="shared" si="1349"/>
        <v>0</v>
      </c>
      <c r="BR1982" s="503">
        <f t="shared" si="1350"/>
        <v>0</v>
      </c>
      <c r="BS1982" s="293">
        <f t="shared" si="1351"/>
        <v>0</v>
      </c>
      <c r="BT1982" s="504" t="str">
        <f>IF(BS1982=0,"",
IF(SUM($BS$1895:BS1982)=1,BU1982,
IF($BS$2016&gt;SUM($BS$1895:BS1982),_xlfn.CONCAT(", ",BU1982),
IF($BS$2016=SUM($BS$1895:BS1982),_xlfn.CONCAT(" y ",BU1982)))))</f>
        <v/>
      </c>
      <c r="BU1982" s="505" t="s">
        <v>5258</v>
      </c>
      <c r="BV1982" s="534">
        <f t="shared" si="1352"/>
        <v>0</v>
      </c>
      <c r="BW1982" s="290">
        <f t="shared" si="1354"/>
        <v>0</v>
      </c>
      <c r="BX1982" s="293">
        <f t="shared" si="1353"/>
        <v>0</v>
      </c>
      <c r="BY1982" s="294" t="str">
        <f>IF(BX1982=0,"",
IF(SUM($BX$1895:BX1982)=1,BZ1982,
IF($BX$2016&gt;SUM($BX$1895:BX1982),_xlfn.CONCAT(", ",BZ1982),
IF($BX$2016=SUM($BX$1895:BX1982),_xlfn.CONCAT(" y ",BZ1982)))))</f>
        <v/>
      </c>
      <c r="BZ1982" s="89" t="s">
        <v>5258</v>
      </c>
    </row>
    <row r="1983" spans="1:78" ht="15" customHeight="1">
      <c r="A1983" s="64"/>
      <c r="B1983" s="11"/>
      <c r="C1983" s="58" t="s">
        <v>5259</v>
      </c>
      <c r="D1983" s="1020" t="str">
        <f>IF(CNGE_2025_M1_Secc5_Sub1!$D118="","",CNGE_2025_M1_Secc5_Sub1!$D118)</f>
        <v/>
      </c>
      <c r="E1983" s="889"/>
      <c r="F1983" s="889"/>
      <c r="G1983" s="889"/>
      <c r="H1983" s="889"/>
      <c r="I1983" s="889"/>
      <c r="J1983" s="889"/>
      <c r="K1983" s="889"/>
      <c r="L1983" s="890"/>
      <c r="M1983" s="813"/>
      <c r="N1983" s="813"/>
      <c r="O1983" s="813"/>
      <c r="P1983" s="813"/>
      <c r="Q1983" s="813"/>
      <c r="R1983" s="813"/>
      <c r="S1983" s="813"/>
      <c r="T1983" s="813"/>
      <c r="U1983" s="813"/>
      <c r="V1983" s="813"/>
      <c r="W1983" s="813"/>
      <c r="X1983" s="813"/>
      <c r="Y1983" s="813"/>
      <c r="Z1983" s="813"/>
      <c r="AA1983" s="813"/>
      <c r="AB1983" s="813"/>
      <c r="AC1983" s="813"/>
      <c r="AD1983" s="813"/>
      <c r="AI1983">
        <f t="shared" si="1315"/>
        <v>0</v>
      </c>
      <c r="AJ1983">
        <f t="shared" si="1316"/>
        <v>0</v>
      </c>
      <c r="AK1983">
        <f t="shared" si="1317"/>
        <v>0</v>
      </c>
      <c r="AL1983">
        <f t="shared" si="1318"/>
        <v>0</v>
      </c>
      <c r="AM1983">
        <f t="shared" si="1319"/>
        <v>0</v>
      </c>
      <c r="AN1983">
        <f t="shared" si="1320"/>
        <v>0</v>
      </c>
      <c r="AO1983">
        <f t="shared" si="1321"/>
        <v>0</v>
      </c>
      <c r="AP1983">
        <f t="shared" si="1322"/>
        <v>0</v>
      </c>
      <c r="AQ1983">
        <f t="shared" si="1323"/>
        <v>0</v>
      </c>
      <c r="AR1983">
        <f t="shared" si="1324"/>
        <v>0</v>
      </c>
      <c r="AS1983">
        <f t="shared" si="1325"/>
        <v>0</v>
      </c>
      <c r="AT1983">
        <f t="shared" si="1326"/>
        <v>0</v>
      </c>
      <c r="AU1983">
        <f t="shared" si="1327"/>
        <v>0</v>
      </c>
      <c r="AV1983">
        <f t="shared" si="1328"/>
        <v>0</v>
      </c>
      <c r="AW1983">
        <f t="shared" si="1329"/>
        <v>0</v>
      </c>
      <c r="AX1983">
        <f t="shared" si="1330"/>
        <v>0</v>
      </c>
      <c r="AY1983">
        <f t="shared" si="1331"/>
        <v>0</v>
      </c>
      <c r="AZ1983">
        <f t="shared" si="1332"/>
        <v>0</v>
      </c>
      <c r="BA1983">
        <f t="shared" si="1333"/>
        <v>0</v>
      </c>
      <c r="BB1983">
        <f t="shared" si="1334"/>
        <v>0</v>
      </c>
      <c r="BC1983">
        <f t="shared" si="1335"/>
        <v>0</v>
      </c>
      <c r="BD1983">
        <f t="shared" si="1336"/>
        <v>0</v>
      </c>
      <c r="BE1983">
        <f t="shared" si="1337"/>
        <v>0</v>
      </c>
      <c r="BF1983">
        <f t="shared" si="1338"/>
        <v>0</v>
      </c>
      <c r="BG1983" s="500">
        <f t="shared" si="1339"/>
        <v>0</v>
      </c>
      <c r="BH1983" s="501">
        <f t="shared" si="1340"/>
        <v>0</v>
      </c>
      <c r="BI1983" s="502">
        <f t="shared" si="1341"/>
        <v>0</v>
      </c>
      <c r="BJ1983" s="503">
        <f t="shared" si="1342"/>
        <v>0</v>
      </c>
      <c r="BK1983" s="500">
        <f t="shared" si="1343"/>
        <v>0</v>
      </c>
      <c r="BL1983" s="501">
        <f t="shared" si="1344"/>
        <v>0</v>
      </c>
      <c r="BM1983" s="502">
        <f t="shared" si="1345"/>
        <v>0</v>
      </c>
      <c r="BN1983" s="503">
        <f t="shared" si="1346"/>
        <v>0</v>
      </c>
      <c r="BO1983" s="500">
        <f t="shared" si="1347"/>
        <v>0</v>
      </c>
      <c r="BP1983" s="501">
        <f t="shared" si="1348"/>
        <v>0</v>
      </c>
      <c r="BQ1983" s="502">
        <f t="shared" si="1349"/>
        <v>0</v>
      </c>
      <c r="BR1983" s="503">
        <f t="shared" si="1350"/>
        <v>0</v>
      </c>
      <c r="BS1983" s="293">
        <f t="shared" si="1351"/>
        <v>0</v>
      </c>
      <c r="BT1983" s="504" t="str">
        <f>IF(BS1983=0,"",
IF(SUM($BS$1895:BS1983)=1,BU1983,
IF($BS$2016&gt;SUM($BS$1895:BS1983),_xlfn.CONCAT(", ",BU1983),
IF($BS$2016=SUM($BS$1895:BS1983),_xlfn.CONCAT(" y ",BU1983)))))</f>
        <v/>
      </c>
      <c r="BU1983" s="505" t="s">
        <v>5260</v>
      </c>
      <c r="BV1983" s="534">
        <f t="shared" si="1352"/>
        <v>0</v>
      </c>
      <c r="BW1983" s="290">
        <f t="shared" si="1354"/>
        <v>0</v>
      </c>
      <c r="BX1983" s="293">
        <f t="shared" si="1353"/>
        <v>0</v>
      </c>
      <c r="BY1983" s="294" t="str">
        <f>IF(BX1983=0,"",
IF(SUM($BX$1895:BX1983)=1,BZ1983,
IF($BX$2016&gt;SUM($BX$1895:BX1983),_xlfn.CONCAT(", ",BZ1983),
IF($BX$2016=SUM($BX$1895:BX1983),_xlfn.CONCAT(" y ",BZ1983)))))</f>
        <v/>
      </c>
      <c r="BZ1983" s="89" t="s">
        <v>5260</v>
      </c>
    </row>
    <row r="1984" spans="1:78" ht="15" customHeight="1">
      <c r="A1984" s="64"/>
      <c r="B1984" s="11"/>
      <c r="C1984" s="58" t="s">
        <v>5261</v>
      </c>
      <c r="D1984" s="1020" t="str">
        <f>IF(CNGE_2025_M1_Secc5_Sub1!$D119="","",CNGE_2025_M1_Secc5_Sub1!$D119)</f>
        <v/>
      </c>
      <c r="E1984" s="889"/>
      <c r="F1984" s="889"/>
      <c r="G1984" s="889"/>
      <c r="H1984" s="889"/>
      <c r="I1984" s="889"/>
      <c r="J1984" s="889"/>
      <c r="K1984" s="889"/>
      <c r="L1984" s="890"/>
      <c r="M1984" s="813"/>
      <c r="N1984" s="813"/>
      <c r="O1984" s="813"/>
      <c r="P1984" s="813"/>
      <c r="Q1984" s="813"/>
      <c r="R1984" s="813"/>
      <c r="S1984" s="813"/>
      <c r="T1984" s="813"/>
      <c r="U1984" s="813"/>
      <c r="V1984" s="813"/>
      <c r="W1984" s="813"/>
      <c r="X1984" s="813"/>
      <c r="Y1984" s="813"/>
      <c r="Z1984" s="813"/>
      <c r="AA1984" s="813"/>
      <c r="AB1984" s="813"/>
      <c r="AC1984" s="813"/>
      <c r="AD1984" s="813"/>
      <c r="AI1984">
        <f t="shared" si="1315"/>
        <v>0</v>
      </c>
      <c r="AJ1984">
        <f t="shared" si="1316"/>
        <v>0</v>
      </c>
      <c r="AK1984">
        <f t="shared" si="1317"/>
        <v>0</v>
      </c>
      <c r="AL1984">
        <f t="shared" si="1318"/>
        <v>0</v>
      </c>
      <c r="AM1984">
        <f t="shared" si="1319"/>
        <v>0</v>
      </c>
      <c r="AN1984">
        <f t="shared" si="1320"/>
        <v>0</v>
      </c>
      <c r="AO1984">
        <f t="shared" si="1321"/>
        <v>0</v>
      </c>
      <c r="AP1984">
        <f t="shared" si="1322"/>
        <v>0</v>
      </c>
      <c r="AQ1984">
        <f t="shared" si="1323"/>
        <v>0</v>
      </c>
      <c r="AR1984">
        <f t="shared" si="1324"/>
        <v>0</v>
      </c>
      <c r="AS1984">
        <f t="shared" si="1325"/>
        <v>0</v>
      </c>
      <c r="AT1984">
        <f t="shared" si="1326"/>
        <v>0</v>
      </c>
      <c r="AU1984">
        <f t="shared" si="1327"/>
        <v>0</v>
      </c>
      <c r="AV1984">
        <f t="shared" si="1328"/>
        <v>0</v>
      </c>
      <c r="AW1984">
        <f t="shared" si="1329"/>
        <v>0</v>
      </c>
      <c r="AX1984">
        <f t="shared" si="1330"/>
        <v>0</v>
      </c>
      <c r="AY1984">
        <f t="shared" si="1331"/>
        <v>0</v>
      </c>
      <c r="AZ1984">
        <f t="shared" si="1332"/>
        <v>0</v>
      </c>
      <c r="BA1984">
        <f t="shared" si="1333"/>
        <v>0</v>
      </c>
      <c r="BB1984">
        <f t="shared" si="1334"/>
        <v>0</v>
      </c>
      <c r="BC1984">
        <f t="shared" si="1335"/>
        <v>0</v>
      </c>
      <c r="BD1984">
        <f t="shared" si="1336"/>
        <v>0</v>
      </c>
      <c r="BE1984">
        <f t="shared" si="1337"/>
        <v>0</v>
      </c>
      <c r="BF1984">
        <f t="shared" si="1338"/>
        <v>0</v>
      </c>
      <c r="BG1984" s="500">
        <f t="shared" si="1339"/>
        <v>0</v>
      </c>
      <c r="BH1984" s="501">
        <f t="shared" si="1340"/>
        <v>0</v>
      </c>
      <c r="BI1984" s="502">
        <f t="shared" si="1341"/>
        <v>0</v>
      </c>
      <c r="BJ1984" s="503">
        <f t="shared" si="1342"/>
        <v>0</v>
      </c>
      <c r="BK1984" s="500">
        <f t="shared" si="1343"/>
        <v>0</v>
      </c>
      <c r="BL1984" s="501">
        <f t="shared" si="1344"/>
        <v>0</v>
      </c>
      <c r="BM1984" s="502">
        <f t="shared" si="1345"/>
        <v>0</v>
      </c>
      <c r="BN1984" s="503">
        <f t="shared" si="1346"/>
        <v>0</v>
      </c>
      <c r="BO1984" s="500">
        <f t="shared" si="1347"/>
        <v>0</v>
      </c>
      <c r="BP1984" s="501">
        <f t="shared" si="1348"/>
        <v>0</v>
      </c>
      <c r="BQ1984" s="502">
        <f t="shared" si="1349"/>
        <v>0</v>
      </c>
      <c r="BR1984" s="503">
        <f t="shared" si="1350"/>
        <v>0</v>
      </c>
      <c r="BS1984" s="293">
        <f t="shared" si="1351"/>
        <v>0</v>
      </c>
      <c r="BT1984" s="504" t="str">
        <f>IF(BS1984=0,"",
IF(SUM($BS$1895:BS1984)=1,BU1984,
IF($BS$2016&gt;SUM($BS$1895:BS1984),_xlfn.CONCAT(", ",BU1984),
IF($BS$2016=SUM($BS$1895:BS1984),_xlfn.CONCAT(" y ",BU1984)))))</f>
        <v/>
      </c>
      <c r="BU1984" s="505" t="s">
        <v>5262</v>
      </c>
      <c r="BV1984" s="534">
        <f t="shared" si="1352"/>
        <v>0</v>
      </c>
      <c r="BW1984" s="290">
        <f t="shared" si="1354"/>
        <v>0</v>
      </c>
      <c r="BX1984" s="293">
        <f t="shared" si="1353"/>
        <v>0</v>
      </c>
      <c r="BY1984" s="294" t="str">
        <f>IF(BX1984=0,"",
IF(SUM($BX$1895:BX1984)=1,BZ1984,
IF($BX$2016&gt;SUM($BX$1895:BX1984),_xlfn.CONCAT(", ",BZ1984),
IF($BX$2016=SUM($BX$1895:BX1984),_xlfn.CONCAT(" y ",BZ1984)))))</f>
        <v/>
      </c>
      <c r="BZ1984" s="89" t="s">
        <v>5262</v>
      </c>
    </row>
    <row r="1985" spans="1:78" ht="15" customHeight="1">
      <c r="A1985" s="64"/>
      <c r="B1985" s="11"/>
      <c r="C1985" s="58" t="s">
        <v>5263</v>
      </c>
      <c r="D1985" s="1020" t="str">
        <f>IF(CNGE_2025_M1_Secc5_Sub1!$D120="","",CNGE_2025_M1_Secc5_Sub1!$D120)</f>
        <v/>
      </c>
      <c r="E1985" s="889"/>
      <c r="F1985" s="889"/>
      <c r="G1985" s="889"/>
      <c r="H1985" s="889"/>
      <c r="I1985" s="889"/>
      <c r="J1985" s="889"/>
      <c r="K1985" s="889"/>
      <c r="L1985" s="890"/>
      <c r="M1985" s="813"/>
      <c r="N1985" s="813"/>
      <c r="O1985" s="813"/>
      <c r="P1985" s="813"/>
      <c r="Q1985" s="813"/>
      <c r="R1985" s="813"/>
      <c r="S1985" s="813"/>
      <c r="T1985" s="813"/>
      <c r="U1985" s="813"/>
      <c r="V1985" s="813"/>
      <c r="W1985" s="813"/>
      <c r="X1985" s="813"/>
      <c r="Y1985" s="813"/>
      <c r="Z1985" s="813"/>
      <c r="AA1985" s="813"/>
      <c r="AB1985" s="813"/>
      <c r="AC1985" s="813"/>
      <c r="AD1985" s="813"/>
      <c r="AI1985">
        <f t="shared" si="1315"/>
        <v>0</v>
      </c>
      <c r="AJ1985">
        <f t="shared" si="1316"/>
        <v>0</v>
      </c>
      <c r="AK1985">
        <f t="shared" si="1317"/>
        <v>0</v>
      </c>
      <c r="AL1985">
        <f t="shared" si="1318"/>
        <v>0</v>
      </c>
      <c r="AM1985">
        <f t="shared" si="1319"/>
        <v>0</v>
      </c>
      <c r="AN1985">
        <f t="shared" si="1320"/>
        <v>0</v>
      </c>
      <c r="AO1985">
        <f t="shared" si="1321"/>
        <v>0</v>
      </c>
      <c r="AP1985">
        <f t="shared" si="1322"/>
        <v>0</v>
      </c>
      <c r="AQ1985">
        <f t="shared" si="1323"/>
        <v>0</v>
      </c>
      <c r="AR1985">
        <f t="shared" si="1324"/>
        <v>0</v>
      </c>
      <c r="AS1985">
        <f t="shared" si="1325"/>
        <v>0</v>
      </c>
      <c r="AT1985">
        <f t="shared" si="1326"/>
        <v>0</v>
      </c>
      <c r="AU1985">
        <f t="shared" si="1327"/>
        <v>0</v>
      </c>
      <c r="AV1985">
        <f t="shared" si="1328"/>
        <v>0</v>
      </c>
      <c r="AW1985">
        <f t="shared" si="1329"/>
        <v>0</v>
      </c>
      <c r="AX1985">
        <f t="shared" si="1330"/>
        <v>0</v>
      </c>
      <c r="AY1985">
        <f t="shared" si="1331"/>
        <v>0</v>
      </c>
      <c r="AZ1985">
        <f t="shared" si="1332"/>
        <v>0</v>
      </c>
      <c r="BA1985">
        <f t="shared" si="1333"/>
        <v>0</v>
      </c>
      <c r="BB1985">
        <f t="shared" si="1334"/>
        <v>0</v>
      </c>
      <c r="BC1985">
        <f t="shared" si="1335"/>
        <v>0</v>
      </c>
      <c r="BD1985">
        <f t="shared" si="1336"/>
        <v>0</v>
      </c>
      <c r="BE1985">
        <f t="shared" si="1337"/>
        <v>0</v>
      </c>
      <c r="BF1985">
        <f t="shared" si="1338"/>
        <v>0</v>
      </c>
      <c r="BG1985" s="500">
        <f t="shared" si="1339"/>
        <v>0</v>
      </c>
      <c r="BH1985" s="501">
        <f t="shared" si="1340"/>
        <v>0</v>
      </c>
      <c r="BI1985" s="502">
        <f t="shared" si="1341"/>
        <v>0</v>
      </c>
      <c r="BJ1985" s="503">
        <f t="shared" si="1342"/>
        <v>0</v>
      </c>
      <c r="BK1985" s="500">
        <f t="shared" si="1343"/>
        <v>0</v>
      </c>
      <c r="BL1985" s="501">
        <f t="shared" si="1344"/>
        <v>0</v>
      </c>
      <c r="BM1985" s="502">
        <f t="shared" si="1345"/>
        <v>0</v>
      </c>
      <c r="BN1985" s="503">
        <f t="shared" si="1346"/>
        <v>0</v>
      </c>
      <c r="BO1985" s="500">
        <f t="shared" si="1347"/>
        <v>0</v>
      </c>
      <c r="BP1985" s="501">
        <f t="shared" si="1348"/>
        <v>0</v>
      </c>
      <c r="BQ1985" s="502">
        <f t="shared" si="1349"/>
        <v>0</v>
      </c>
      <c r="BR1985" s="503">
        <f t="shared" si="1350"/>
        <v>0</v>
      </c>
      <c r="BS1985" s="293">
        <f t="shared" si="1351"/>
        <v>0</v>
      </c>
      <c r="BT1985" s="504" t="str">
        <f>IF(BS1985=0,"",
IF(SUM($BS$1895:BS1985)=1,BU1985,
IF($BS$2016&gt;SUM($BS$1895:BS1985),_xlfn.CONCAT(", ",BU1985),
IF($BS$2016=SUM($BS$1895:BS1985),_xlfn.CONCAT(" y ",BU1985)))))</f>
        <v/>
      </c>
      <c r="BU1985" s="505" t="s">
        <v>5264</v>
      </c>
      <c r="BV1985" s="534">
        <f t="shared" si="1352"/>
        <v>0</v>
      </c>
      <c r="BW1985" s="290">
        <f t="shared" si="1354"/>
        <v>0</v>
      </c>
      <c r="BX1985" s="293">
        <f t="shared" si="1353"/>
        <v>0</v>
      </c>
      <c r="BY1985" s="294" t="str">
        <f>IF(BX1985=0,"",
IF(SUM($BX$1895:BX1985)=1,BZ1985,
IF($BX$2016&gt;SUM($BX$1895:BX1985),_xlfn.CONCAT(", ",BZ1985),
IF($BX$2016=SUM($BX$1895:BX1985),_xlfn.CONCAT(" y ",BZ1985)))))</f>
        <v/>
      </c>
      <c r="BZ1985" s="89" t="s">
        <v>5264</v>
      </c>
    </row>
    <row r="1986" spans="1:78" ht="15" customHeight="1">
      <c r="A1986" s="64"/>
      <c r="B1986" s="11"/>
      <c r="C1986" s="58" t="s">
        <v>5265</v>
      </c>
      <c r="D1986" s="1020" t="str">
        <f>IF(CNGE_2025_M1_Secc5_Sub1!$D121="","",CNGE_2025_M1_Secc5_Sub1!$D121)</f>
        <v/>
      </c>
      <c r="E1986" s="889"/>
      <c r="F1986" s="889"/>
      <c r="G1986" s="889"/>
      <c r="H1986" s="889"/>
      <c r="I1986" s="889"/>
      <c r="J1986" s="889"/>
      <c r="K1986" s="889"/>
      <c r="L1986" s="890"/>
      <c r="M1986" s="813"/>
      <c r="N1986" s="813"/>
      <c r="O1986" s="813"/>
      <c r="P1986" s="813"/>
      <c r="Q1986" s="813"/>
      <c r="R1986" s="813"/>
      <c r="S1986" s="813"/>
      <c r="T1986" s="813"/>
      <c r="U1986" s="813"/>
      <c r="V1986" s="813"/>
      <c r="W1986" s="813"/>
      <c r="X1986" s="813"/>
      <c r="Y1986" s="813"/>
      <c r="Z1986" s="813"/>
      <c r="AA1986" s="813"/>
      <c r="AB1986" s="813"/>
      <c r="AC1986" s="813"/>
      <c r="AD1986" s="813"/>
      <c r="AI1986">
        <f t="shared" si="1315"/>
        <v>0</v>
      </c>
      <c r="AJ1986">
        <f t="shared" si="1316"/>
        <v>0</v>
      </c>
      <c r="AK1986">
        <f t="shared" si="1317"/>
        <v>0</v>
      </c>
      <c r="AL1986">
        <f t="shared" si="1318"/>
        <v>0</v>
      </c>
      <c r="AM1986">
        <f t="shared" si="1319"/>
        <v>0</v>
      </c>
      <c r="AN1986">
        <f t="shared" si="1320"/>
        <v>0</v>
      </c>
      <c r="AO1986">
        <f t="shared" si="1321"/>
        <v>0</v>
      </c>
      <c r="AP1986">
        <f t="shared" si="1322"/>
        <v>0</v>
      </c>
      <c r="AQ1986">
        <f t="shared" si="1323"/>
        <v>0</v>
      </c>
      <c r="AR1986">
        <f t="shared" si="1324"/>
        <v>0</v>
      </c>
      <c r="AS1986">
        <f t="shared" si="1325"/>
        <v>0</v>
      </c>
      <c r="AT1986">
        <f t="shared" si="1326"/>
        <v>0</v>
      </c>
      <c r="AU1986">
        <f t="shared" si="1327"/>
        <v>0</v>
      </c>
      <c r="AV1986">
        <f t="shared" si="1328"/>
        <v>0</v>
      </c>
      <c r="AW1986">
        <f t="shared" si="1329"/>
        <v>0</v>
      </c>
      <c r="AX1986">
        <f t="shared" si="1330"/>
        <v>0</v>
      </c>
      <c r="AY1986">
        <f t="shared" si="1331"/>
        <v>0</v>
      </c>
      <c r="AZ1986">
        <f t="shared" si="1332"/>
        <v>0</v>
      </c>
      <c r="BA1986">
        <f t="shared" si="1333"/>
        <v>0</v>
      </c>
      <c r="BB1986">
        <f t="shared" si="1334"/>
        <v>0</v>
      </c>
      <c r="BC1986">
        <f t="shared" si="1335"/>
        <v>0</v>
      </c>
      <c r="BD1986">
        <f t="shared" si="1336"/>
        <v>0</v>
      </c>
      <c r="BE1986">
        <f t="shared" si="1337"/>
        <v>0</v>
      </c>
      <c r="BF1986">
        <f t="shared" si="1338"/>
        <v>0</v>
      </c>
      <c r="BG1986" s="500">
        <f t="shared" si="1339"/>
        <v>0</v>
      </c>
      <c r="BH1986" s="501">
        <f t="shared" si="1340"/>
        <v>0</v>
      </c>
      <c r="BI1986" s="502">
        <f t="shared" si="1341"/>
        <v>0</v>
      </c>
      <c r="BJ1986" s="503">
        <f t="shared" si="1342"/>
        <v>0</v>
      </c>
      <c r="BK1986" s="500">
        <f t="shared" si="1343"/>
        <v>0</v>
      </c>
      <c r="BL1986" s="501">
        <f t="shared" si="1344"/>
        <v>0</v>
      </c>
      <c r="BM1986" s="502">
        <f t="shared" si="1345"/>
        <v>0</v>
      </c>
      <c r="BN1986" s="503">
        <f t="shared" si="1346"/>
        <v>0</v>
      </c>
      <c r="BO1986" s="500">
        <f t="shared" si="1347"/>
        <v>0</v>
      </c>
      <c r="BP1986" s="501">
        <f t="shared" si="1348"/>
        <v>0</v>
      </c>
      <c r="BQ1986" s="502">
        <f t="shared" si="1349"/>
        <v>0</v>
      </c>
      <c r="BR1986" s="503">
        <f t="shared" si="1350"/>
        <v>0</v>
      </c>
      <c r="BS1986" s="293">
        <f t="shared" si="1351"/>
        <v>0</v>
      </c>
      <c r="BT1986" s="504" t="str">
        <f>IF(BS1986=0,"",
IF(SUM($BS$1895:BS1986)=1,BU1986,
IF($BS$2016&gt;SUM($BS$1895:BS1986),_xlfn.CONCAT(", ",BU1986),
IF($BS$2016=SUM($BS$1895:BS1986),_xlfn.CONCAT(" y ",BU1986)))))</f>
        <v/>
      </c>
      <c r="BU1986" s="505" t="s">
        <v>5266</v>
      </c>
      <c r="BV1986" s="534">
        <f t="shared" si="1352"/>
        <v>0</v>
      </c>
      <c r="BW1986" s="290">
        <f t="shared" si="1354"/>
        <v>0</v>
      </c>
      <c r="BX1986" s="293">
        <f t="shared" si="1353"/>
        <v>0</v>
      </c>
      <c r="BY1986" s="294" t="str">
        <f>IF(BX1986=0,"",
IF(SUM($BX$1895:BX1986)=1,BZ1986,
IF($BX$2016&gt;SUM($BX$1895:BX1986),_xlfn.CONCAT(", ",BZ1986),
IF($BX$2016=SUM($BX$1895:BX1986),_xlfn.CONCAT(" y ",BZ1986)))))</f>
        <v/>
      </c>
      <c r="BZ1986" s="89" t="s">
        <v>5266</v>
      </c>
    </row>
    <row r="1987" spans="1:78" ht="15" customHeight="1">
      <c r="A1987" s="64"/>
      <c r="B1987" s="11"/>
      <c r="C1987" s="58" t="s">
        <v>5267</v>
      </c>
      <c r="D1987" s="1020" t="str">
        <f>IF(CNGE_2025_M1_Secc5_Sub1!$D122="","",CNGE_2025_M1_Secc5_Sub1!$D122)</f>
        <v/>
      </c>
      <c r="E1987" s="889"/>
      <c r="F1987" s="889"/>
      <c r="G1987" s="889"/>
      <c r="H1987" s="889"/>
      <c r="I1987" s="889"/>
      <c r="J1987" s="889"/>
      <c r="K1987" s="889"/>
      <c r="L1987" s="890"/>
      <c r="M1987" s="813"/>
      <c r="N1987" s="813"/>
      <c r="O1987" s="813"/>
      <c r="P1987" s="813"/>
      <c r="Q1987" s="813"/>
      <c r="R1987" s="813"/>
      <c r="S1987" s="813"/>
      <c r="T1987" s="813"/>
      <c r="U1987" s="813"/>
      <c r="V1987" s="813"/>
      <c r="W1987" s="813"/>
      <c r="X1987" s="813"/>
      <c r="Y1987" s="813"/>
      <c r="Z1987" s="813"/>
      <c r="AA1987" s="813"/>
      <c r="AB1987" s="813"/>
      <c r="AC1987" s="813"/>
      <c r="AD1987" s="813"/>
      <c r="AI1987">
        <f t="shared" si="1315"/>
        <v>0</v>
      </c>
      <c r="AJ1987">
        <f t="shared" si="1316"/>
        <v>0</v>
      </c>
      <c r="AK1987">
        <f t="shared" si="1317"/>
        <v>0</v>
      </c>
      <c r="AL1987">
        <f t="shared" si="1318"/>
        <v>0</v>
      </c>
      <c r="AM1987">
        <f t="shared" si="1319"/>
        <v>0</v>
      </c>
      <c r="AN1987">
        <f t="shared" si="1320"/>
        <v>0</v>
      </c>
      <c r="AO1987">
        <f t="shared" si="1321"/>
        <v>0</v>
      </c>
      <c r="AP1987">
        <f t="shared" si="1322"/>
        <v>0</v>
      </c>
      <c r="AQ1987">
        <f t="shared" si="1323"/>
        <v>0</v>
      </c>
      <c r="AR1987">
        <f t="shared" si="1324"/>
        <v>0</v>
      </c>
      <c r="AS1987">
        <f t="shared" si="1325"/>
        <v>0</v>
      </c>
      <c r="AT1987">
        <f t="shared" si="1326"/>
        <v>0</v>
      </c>
      <c r="AU1987">
        <f t="shared" si="1327"/>
        <v>0</v>
      </c>
      <c r="AV1987">
        <f t="shared" si="1328"/>
        <v>0</v>
      </c>
      <c r="AW1987">
        <f t="shared" si="1329"/>
        <v>0</v>
      </c>
      <c r="AX1987">
        <f t="shared" si="1330"/>
        <v>0</v>
      </c>
      <c r="AY1987">
        <f t="shared" si="1331"/>
        <v>0</v>
      </c>
      <c r="AZ1987">
        <f t="shared" si="1332"/>
        <v>0</v>
      </c>
      <c r="BA1987">
        <f t="shared" si="1333"/>
        <v>0</v>
      </c>
      <c r="BB1987">
        <f t="shared" si="1334"/>
        <v>0</v>
      </c>
      <c r="BC1987">
        <f t="shared" si="1335"/>
        <v>0</v>
      </c>
      <c r="BD1987">
        <f t="shared" si="1336"/>
        <v>0</v>
      </c>
      <c r="BE1987">
        <f t="shared" si="1337"/>
        <v>0</v>
      </c>
      <c r="BF1987">
        <f t="shared" si="1338"/>
        <v>0</v>
      </c>
      <c r="BG1987" s="500">
        <f t="shared" si="1339"/>
        <v>0</v>
      </c>
      <c r="BH1987" s="501">
        <f t="shared" si="1340"/>
        <v>0</v>
      </c>
      <c r="BI1987" s="502">
        <f t="shared" si="1341"/>
        <v>0</v>
      </c>
      <c r="BJ1987" s="503">
        <f t="shared" si="1342"/>
        <v>0</v>
      </c>
      <c r="BK1987" s="500">
        <f t="shared" si="1343"/>
        <v>0</v>
      </c>
      <c r="BL1987" s="501">
        <f t="shared" si="1344"/>
        <v>0</v>
      </c>
      <c r="BM1987" s="502">
        <f t="shared" si="1345"/>
        <v>0</v>
      </c>
      <c r="BN1987" s="503">
        <f t="shared" si="1346"/>
        <v>0</v>
      </c>
      <c r="BO1987" s="500">
        <f t="shared" si="1347"/>
        <v>0</v>
      </c>
      <c r="BP1987" s="501">
        <f t="shared" si="1348"/>
        <v>0</v>
      </c>
      <c r="BQ1987" s="502">
        <f t="shared" si="1349"/>
        <v>0</v>
      </c>
      <c r="BR1987" s="503">
        <f t="shared" si="1350"/>
        <v>0</v>
      </c>
      <c r="BS1987" s="293">
        <f t="shared" si="1351"/>
        <v>0</v>
      </c>
      <c r="BT1987" s="504" t="str">
        <f>IF(BS1987=0,"",
IF(SUM($BS$1895:BS1987)=1,BU1987,
IF($BS$2016&gt;SUM($BS$1895:BS1987),_xlfn.CONCAT(", ",BU1987),
IF($BS$2016=SUM($BS$1895:BS1987),_xlfn.CONCAT(" y ",BU1987)))))</f>
        <v/>
      </c>
      <c r="BU1987" s="505" t="s">
        <v>5268</v>
      </c>
      <c r="BV1987" s="534">
        <f t="shared" si="1352"/>
        <v>0</v>
      </c>
      <c r="BW1987" s="290">
        <f t="shared" si="1354"/>
        <v>0</v>
      </c>
      <c r="BX1987" s="293">
        <f t="shared" si="1353"/>
        <v>0</v>
      </c>
      <c r="BY1987" s="294" t="str">
        <f>IF(BX1987=0,"",
IF(SUM($BX$1895:BX1987)=1,BZ1987,
IF($BX$2016&gt;SUM($BX$1895:BX1987),_xlfn.CONCAT(", ",BZ1987),
IF($BX$2016=SUM($BX$1895:BX1987),_xlfn.CONCAT(" y ",BZ1987)))))</f>
        <v/>
      </c>
      <c r="BZ1987" s="89" t="s">
        <v>5268</v>
      </c>
    </row>
    <row r="1988" spans="1:78" ht="15" customHeight="1">
      <c r="A1988" s="64"/>
      <c r="B1988" s="11"/>
      <c r="C1988" s="58" t="s">
        <v>5269</v>
      </c>
      <c r="D1988" s="1020" t="str">
        <f>IF(CNGE_2025_M1_Secc5_Sub1!$D123="","",CNGE_2025_M1_Secc5_Sub1!$D123)</f>
        <v/>
      </c>
      <c r="E1988" s="889"/>
      <c r="F1988" s="889"/>
      <c r="G1988" s="889"/>
      <c r="H1988" s="889"/>
      <c r="I1988" s="889"/>
      <c r="J1988" s="889"/>
      <c r="K1988" s="889"/>
      <c r="L1988" s="890"/>
      <c r="M1988" s="813"/>
      <c r="N1988" s="813"/>
      <c r="O1988" s="813"/>
      <c r="P1988" s="813"/>
      <c r="Q1988" s="813"/>
      <c r="R1988" s="813"/>
      <c r="S1988" s="813"/>
      <c r="T1988" s="813"/>
      <c r="U1988" s="813"/>
      <c r="V1988" s="813"/>
      <c r="W1988" s="813"/>
      <c r="X1988" s="813"/>
      <c r="Y1988" s="813"/>
      <c r="Z1988" s="813"/>
      <c r="AA1988" s="813"/>
      <c r="AB1988" s="813"/>
      <c r="AC1988" s="813"/>
      <c r="AD1988" s="813"/>
      <c r="AI1988">
        <f t="shared" si="1315"/>
        <v>0</v>
      </c>
      <c r="AJ1988">
        <f t="shared" si="1316"/>
        <v>0</v>
      </c>
      <c r="AK1988">
        <f t="shared" si="1317"/>
        <v>0</v>
      </c>
      <c r="AL1988">
        <f t="shared" si="1318"/>
        <v>0</v>
      </c>
      <c r="AM1988">
        <f t="shared" si="1319"/>
        <v>0</v>
      </c>
      <c r="AN1988">
        <f t="shared" si="1320"/>
        <v>0</v>
      </c>
      <c r="AO1988">
        <f t="shared" si="1321"/>
        <v>0</v>
      </c>
      <c r="AP1988">
        <f t="shared" si="1322"/>
        <v>0</v>
      </c>
      <c r="AQ1988">
        <f t="shared" si="1323"/>
        <v>0</v>
      </c>
      <c r="AR1988">
        <f t="shared" si="1324"/>
        <v>0</v>
      </c>
      <c r="AS1988">
        <f t="shared" si="1325"/>
        <v>0</v>
      </c>
      <c r="AT1988">
        <f t="shared" si="1326"/>
        <v>0</v>
      </c>
      <c r="AU1988">
        <f t="shared" si="1327"/>
        <v>0</v>
      </c>
      <c r="AV1988">
        <f t="shared" si="1328"/>
        <v>0</v>
      </c>
      <c r="AW1988">
        <f t="shared" si="1329"/>
        <v>0</v>
      </c>
      <c r="AX1988">
        <f t="shared" si="1330"/>
        <v>0</v>
      </c>
      <c r="AY1988">
        <f t="shared" si="1331"/>
        <v>0</v>
      </c>
      <c r="AZ1988">
        <f t="shared" si="1332"/>
        <v>0</v>
      </c>
      <c r="BA1988">
        <f t="shared" si="1333"/>
        <v>0</v>
      </c>
      <c r="BB1988">
        <f t="shared" si="1334"/>
        <v>0</v>
      </c>
      <c r="BC1988">
        <f t="shared" si="1335"/>
        <v>0</v>
      </c>
      <c r="BD1988">
        <f t="shared" si="1336"/>
        <v>0</v>
      </c>
      <c r="BE1988">
        <f t="shared" si="1337"/>
        <v>0</v>
      </c>
      <c r="BF1988">
        <f t="shared" si="1338"/>
        <v>0</v>
      </c>
      <c r="BG1988" s="500">
        <f t="shared" si="1339"/>
        <v>0</v>
      </c>
      <c r="BH1988" s="501">
        <f t="shared" si="1340"/>
        <v>0</v>
      </c>
      <c r="BI1988" s="502">
        <f t="shared" si="1341"/>
        <v>0</v>
      </c>
      <c r="BJ1988" s="503">
        <f t="shared" si="1342"/>
        <v>0</v>
      </c>
      <c r="BK1988" s="500">
        <f t="shared" si="1343"/>
        <v>0</v>
      </c>
      <c r="BL1988" s="501">
        <f t="shared" si="1344"/>
        <v>0</v>
      </c>
      <c r="BM1988" s="502">
        <f t="shared" si="1345"/>
        <v>0</v>
      </c>
      <c r="BN1988" s="503">
        <f t="shared" si="1346"/>
        <v>0</v>
      </c>
      <c r="BO1988" s="500">
        <f t="shared" si="1347"/>
        <v>0</v>
      </c>
      <c r="BP1988" s="501">
        <f t="shared" si="1348"/>
        <v>0</v>
      </c>
      <c r="BQ1988" s="502">
        <f t="shared" si="1349"/>
        <v>0</v>
      </c>
      <c r="BR1988" s="503">
        <f t="shared" si="1350"/>
        <v>0</v>
      </c>
      <c r="BS1988" s="293">
        <f t="shared" si="1351"/>
        <v>0</v>
      </c>
      <c r="BT1988" s="504" t="str">
        <f>IF(BS1988=0,"",
IF(SUM($BS$1895:BS1988)=1,BU1988,
IF($BS$2016&gt;SUM($BS$1895:BS1988),_xlfn.CONCAT(", ",BU1988),
IF($BS$2016=SUM($BS$1895:BS1988),_xlfn.CONCAT(" y ",BU1988)))))</f>
        <v/>
      </c>
      <c r="BU1988" s="505" t="s">
        <v>5270</v>
      </c>
      <c r="BV1988" s="534">
        <f t="shared" si="1352"/>
        <v>0</v>
      </c>
      <c r="BW1988" s="290">
        <f t="shared" si="1354"/>
        <v>0</v>
      </c>
      <c r="BX1988" s="293">
        <f t="shared" si="1353"/>
        <v>0</v>
      </c>
      <c r="BY1988" s="294" t="str">
        <f>IF(BX1988=0,"",
IF(SUM($BX$1895:BX1988)=1,BZ1988,
IF($BX$2016&gt;SUM($BX$1895:BX1988),_xlfn.CONCAT(", ",BZ1988),
IF($BX$2016=SUM($BX$1895:BX1988),_xlfn.CONCAT(" y ",BZ1988)))))</f>
        <v/>
      </c>
      <c r="BZ1988" s="89" t="s">
        <v>5270</v>
      </c>
    </row>
    <row r="1989" spans="1:78" ht="15" customHeight="1">
      <c r="A1989" s="64"/>
      <c r="B1989" s="11"/>
      <c r="C1989" s="58" t="s">
        <v>5271</v>
      </c>
      <c r="D1989" s="1020" t="str">
        <f>IF(CNGE_2025_M1_Secc5_Sub1!$D124="","",CNGE_2025_M1_Secc5_Sub1!$D124)</f>
        <v/>
      </c>
      <c r="E1989" s="889"/>
      <c r="F1989" s="889"/>
      <c r="G1989" s="889"/>
      <c r="H1989" s="889"/>
      <c r="I1989" s="889"/>
      <c r="J1989" s="889"/>
      <c r="K1989" s="889"/>
      <c r="L1989" s="890"/>
      <c r="M1989" s="813"/>
      <c r="N1989" s="813"/>
      <c r="O1989" s="813"/>
      <c r="P1989" s="813"/>
      <c r="Q1989" s="813"/>
      <c r="R1989" s="813"/>
      <c r="S1989" s="813"/>
      <c r="T1989" s="813"/>
      <c r="U1989" s="813"/>
      <c r="V1989" s="813"/>
      <c r="W1989" s="813"/>
      <c r="X1989" s="813"/>
      <c r="Y1989" s="813"/>
      <c r="Z1989" s="813"/>
      <c r="AA1989" s="813"/>
      <c r="AB1989" s="813"/>
      <c r="AC1989" s="813"/>
      <c r="AD1989" s="813"/>
      <c r="AI1989">
        <f t="shared" si="1315"/>
        <v>0</v>
      </c>
      <c r="AJ1989">
        <f t="shared" si="1316"/>
        <v>0</v>
      </c>
      <c r="AK1989">
        <f t="shared" si="1317"/>
        <v>0</v>
      </c>
      <c r="AL1989">
        <f t="shared" si="1318"/>
        <v>0</v>
      </c>
      <c r="AM1989">
        <f t="shared" si="1319"/>
        <v>0</v>
      </c>
      <c r="AN1989">
        <f t="shared" si="1320"/>
        <v>0</v>
      </c>
      <c r="AO1989">
        <f t="shared" si="1321"/>
        <v>0</v>
      </c>
      <c r="AP1989">
        <f t="shared" si="1322"/>
        <v>0</v>
      </c>
      <c r="AQ1989">
        <f t="shared" si="1323"/>
        <v>0</v>
      </c>
      <c r="AR1989">
        <f t="shared" si="1324"/>
        <v>0</v>
      </c>
      <c r="AS1989">
        <f t="shared" si="1325"/>
        <v>0</v>
      </c>
      <c r="AT1989">
        <f t="shared" si="1326"/>
        <v>0</v>
      </c>
      <c r="AU1989">
        <f t="shared" si="1327"/>
        <v>0</v>
      </c>
      <c r="AV1989">
        <f t="shared" si="1328"/>
        <v>0</v>
      </c>
      <c r="AW1989">
        <f t="shared" si="1329"/>
        <v>0</v>
      </c>
      <c r="AX1989">
        <f t="shared" si="1330"/>
        <v>0</v>
      </c>
      <c r="AY1989">
        <f t="shared" si="1331"/>
        <v>0</v>
      </c>
      <c r="AZ1989">
        <f t="shared" si="1332"/>
        <v>0</v>
      </c>
      <c r="BA1989">
        <f t="shared" si="1333"/>
        <v>0</v>
      </c>
      <c r="BB1989">
        <f t="shared" si="1334"/>
        <v>0</v>
      </c>
      <c r="BC1989">
        <f t="shared" si="1335"/>
        <v>0</v>
      </c>
      <c r="BD1989">
        <f t="shared" si="1336"/>
        <v>0</v>
      </c>
      <c r="BE1989">
        <f t="shared" si="1337"/>
        <v>0</v>
      </c>
      <c r="BF1989">
        <f t="shared" si="1338"/>
        <v>0</v>
      </c>
      <c r="BG1989" s="500">
        <f t="shared" si="1339"/>
        <v>0</v>
      </c>
      <c r="BH1989" s="501">
        <f t="shared" si="1340"/>
        <v>0</v>
      </c>
      <c r="BI1989" s="502">
        <f t="shared" si="1341"/>
        <v>0</v>
      </c>
      <c r="BJ1989" s="503">
        <f t="shared" si="1342"/>
        <v>0</v>
      </c>
      <c r="BK1989" s="500">
        <f t="shared" si="1343"/>
        <v>0</v>
      </c>
      <c r="BL1989" s="501">
        <f t="shared" si="1344"/>
        <v>0</v>
      </c>
      <c r="BM1989" s="502">
        <f t="shared" si="1345"/>
        <v>0</v>
      </c>
      <c r="BN1989" s="503">
        <f t="shared" si="1346"/>
        <v>0</v>
      </c>
      <c r="BO1989" s="500">
        <f t="shared" si="1347"/>
        <v>0</v>
      </c>
      <c r="BP1989" s="501">
        <f t="shared" si="1348"/>
        <v>0</v>
      </c>
      <c r="BQ1989" s="502">
        <f t="shared" si="1349"/>
        <v>0</v>
      </c>
      <c r="BR1989" s="503">
        <f t="shared" si="1350"/>
        <v>0</v>
      </c>
      <c r="BS1989" s="293">
        <f t="shared" si="1351"/>
        <v>0</v>
      </c>
      <c r="BT1989" s="504" t="str">
        <f>IF(BS1989=0,"",
IF(SUM($BS$1895:BS1989)=1,BU1989,
IF($BS$2016&gt;SUM($BS$1895:BS1989),_xlfn.CONCAT(", ",BU1989),
IF($BS$2016=SUM($BS$1895:BS1989),_xlfn.CONCAT(" y ",BU1989)))))</f>
        <v/>
      </c>
      <c r="BU1989" s="505" t="s">
        <v>5272</v>
      </c>
      <c r="BV1989" s="534">
        <f t="shared" si="1352"/>
        <v>0</v>
      </c>
      <c r="BW1989" s="290">
        <f t="shared" si="1354"/>
        <v>0</v>
      </c>
      <c r="BX1989" s="293">
        <f t="shared" si="1353"/>
        <v>0</v>
      </c>
      <c r="BY1989" s="294" t="str">
        <f>IF(BX1989=0,"",
IF(SUM($BX$1895:BX1989)=1,BZ1989,
IF($BX$2016&gt;SUM($BX$1895:BX1989),_xlfn.CONCAT(", ",BZ1989),
IF($BX$2016=SUM($BX$1895:BX1989),_xlfn.CONCAT(" y ",BZ1989)))))</f>
        <v/>
      </c>
      <c r="BZ1989" s="89" t="s">
        <v>5272</v>
      </c>
    </row>
    <row r="1990" spans="1:78" ht="15" customHeight="1">
      <c r="A1990" s="64"/>
      <c r="B1990" s="11"/>
      <c r="C1990" s="58" t="s">
        <v>5273</v>
      </c>
      <c r="D1990" s="1020" t="str">
        <f>IF(CNGE_2025_M1_Secc5_Sub1!$D125="","",CNGE_2025_M1_Secc5_Sub1!$D125)</f>
        <v/>
      </c>
      <c r="E1990" s="889"/>
      <c r="F1990" s="889"/>
      <c r="G1990" s="889"/>
      <c r="H1990" s="889"/>
      <c r="I1990" s="889"/>
      <c r="J1990" s="889"/>
      <c r="K1990" s="889"/>
      <c r="L1990" s="890"/>
      <c r="M1990" s="813"/>
      <c r="N1990" s="813"/>
      <c r="O1990" s="813"/>
      <c r="P1990" s="813"/>
      <c r="Q1990" s="813"/>
      <c r="R1990" s="813"/>
      <c r="S1990" s="813"/>
      <c r="T1990" s="813"/>
      <c r="U1990" s="813"/>
      <c r="V1990" s="813"/>
      <c r="W1990" s="813"/>
      <c r="X1990" s="813"/>
      <c r="Y1990" s="813"/>
      <c r="Z1990" s="813"/>
      <c r="AA1990" s="813"/>
      <c r="AB1990" s="813"/>
      <c r="AC1990" s="813"/>
      <c r="AD1990" s="813"/>
      <c r="AI1990">
        <f t="shared" si="1315"/>
        <v>0</v>
      </c>
      <c r="AJ1990">
        <f t="shared" si="1316"/>
        <v>0</v>
      </c>
      <c r="AK1990">
        <f t="shared" si="1317"/>
        <v>0</v>
      </c>
      <c r="AL1990">
        <f t="shared" si="1318"/>
        <v>0</v>
      </c>
      <c r="AM1990">
        <f t="shared" si="1319"/>
        <v>0</v>
      </c>
      <c r="AN1990">
        <f t="shared" si="1320"/>
        <v>0</v>
      </c>
      <c r="AO1990">
        <f t="shared" si="1321"/>
        <v>0</v>
      </c>
      <c r="AP1990">
        <f t="shared" si="1322"/>
        <v>0</v>
      </c>
      <c r="AQ1990">
        <f t="shared" si="1323"/>
        <v>0</v>
      </c>
      <c r="AR1990">
        <f t="shared" si="1324"/>
        <v>0</v>
      </c>
      <c r="AS1990">
        <f t="shared" si="1325"/>
        <v>0</v>
      </c>
      <c r="AT1990">
        <f t="shared" si="1326"/>
        <v>0</v>
      </c>
      <c r="AU1990">
        <f t="shared" si="1327"/>
        <v>0</v>
      </c>
      <c r="AV1990">
        <f t="shared" si="1328"/>
        <v>0</v>
      </c>
      <c r="AW1990">
        <f t="shared" si="1329"/>
        <v>0</v>
      </c>
      <c r="AX1990">
        <f t="shared" si="1330"/>
        <v>0</v>
      </c>
      <c r="AY1990">
        <f t="shared" si="1331"/>
        <v>0</v>
      </c>
      <c r="AZ1990">
        <f t="shared" si="1332"/>
        <v>0</v>
      </c>
      <c r="BA1990">
        <f t="shared" si="1333"/>
        <v>0</v>
      </c>
      <c r="BB1990">
        <f t="shared" si="1334"/>
        <v>0</v>
      </c>
      <c r="BC1990">
        <f t="shared" si="1335"/>
        <v>0</v>
      </c>
      <c r="BD1990">
        <f t="shared" si="1336"/>
        <v>0</v>
      </c>
      <c r="BE1990">
        <f t="shared" si="1337"/>
        <v>0</v>
      </c>
      <c r="BF1990">
        <f t="shared" si="1338"/>
        <v>0</v>
      </c>
      <c r="BG1990" s="500">
        <f t="shared" si="1339"/>
        <v>0</v>
      </c>
      <c r="BH1990" s="501">
        <f t="shared" si="1340"/>
        <v>0</v>
      </c>
      <c r="BI1990" s="502">
        <f t="shared" si="1341"/>
        <v>0</v>
      </c>
      <c r="BJ1990" s="503">
        <f t="shared" si="1342"/>
        <v>0</v>
      </c>
      <c r="BK1990" s="500">
        <f t="shared" si="1343"/>
        <v>0</v>
      </c>
      <c r="BL1990" s="501">
        <f t="shared" si="1344"/>
        <v>0</v>
      </c>
      <c r="BM1990" s="502">
        <f t="shared" si="1345"/>
        <v>0</v>
      </c>
      <c r="BN1990" s="503">
        <f t="shared" si="1346"/>
        <v>0</v>
      </c>
      <c r="BO1990" s="500">
        <f t="shared" si="1347"/>
        <v>0</v>
      </c>
      <c r="BP1990" s="501">
        <f t="shared" si="1348"/>
        <v>0</v>
      </c>
      <c r="BQ1990" s="502">
        <f t="shared" si="1349"/>
        <v>0</v>
      </c>
      <c r="BR1990" s="503">
        <f t="shared" si="1350"/>
        <v>0</v>
      </c>
      <c r="BS1990" s="293">
        <f t="shared" si="1351"/>
        <v>0</v>
      </c>
      <c r="BT1990" s="504" t="str">
        <f>IF(BS1990=0,"",
IF(SUM($BS$1895:BS1990)=1,BU1990,
IF($BS$2016&gt;SUM($BS$1895:BS1990),_xlfn.CONCAT(", ",BU1990),
IF($BS$2016=SUM($BS$1895:BS1990),_xlfn.CONCAT(" y ",BU1990)))))</f>
        <v/>
      </c>
      <c r="BU1990" s="505" t="s">
        <v>5274</v>
      </c>
      <c r="BV1990" s="534">
        <f t="shared" si="1352"/>
        <v>0</v>
      </c>
      <c r="BW1990" s="290">
        <f t="shared" si="1354"/>
        <v>0</v>
      </c>
      <c r="BX1990" s="293">
        <f t="shared" si="1353"/>
        <v>0</v>
      </c>
      <c r="BY1990" s="294" t="str">
        <f>IF(BX1990=0,"",
IF(SUM($BX$1895:BX1990)=1,BZ1990,
IF($BX$2016&gt;SUM($BX$1895:BX1990),_xlfn.CONCAT(", ",BZ1990),
IF($BX$2016=SUM($BX$1895:BX1990),_xlfn.CONCAT(" y ",BZ1990)))))</f>
        <v/>
      </c>
      <c r="BZ1990" s="89" t="s">
        <v>5274</v>
      </c>
    </row>
    <row r="1991" spans="1:78" ht="15" customHeight="1">
      <c r="A1991" s="64"/>
      <c r="B1991" s="11"/>
      <c r="C1991" s="58" t="s">
        <v>5275</v>
      </c>
      <c r="D1991" s="1020" t="str">
        <f>IF(CNGE_2025_M1_Secc5_Sub1!$D126="","",CNGE_2025_M1_Secc5_Sub1!$D126)</f>
        <v/>
      </c>
      <c r="E1991" s="889"/>
      <c r="F1991" s="889"/>
      <c r="G1991" s="889"/>
      <c r="H1991" s="889"/>
      <c r="I1991" s="889"/>
      <c r="J1991" s="889"/>
      <c r="K1991" s="889"/>
      <c r="L1991" s="890"/>
      <c r="M1991" s="813"/>
      <c r="N1991" s="813"/>
      <c r="O1991" s="813"/>
      <c r="P1991" s="813"/>
      <c r="Q1991" s="813"/>
      <c r="R1991" s="813"/>
      <c r="S1991" s="813"/>
      <c r="T1991" s="813"/>
      <c r="U1991" s="813"/>
      <c r="V1991" s="813"/>
      <c r="W1991" s="813"/>
      <c r="X1991" s="813"/>
      <c r="Y1991" s="813"/>
      <c r="Z1991" s="813"/>
      <c r="AA1991" s="813"/>
      <c r="AB1991" s="813"/>
      <c r="AC1991" s="813"/>
      <c r="AD1991" s="813"/>
      <c r="AI1991">
        <f t="shared" si="1315"/>
        <v>0</v>
      </c>
      <c r="AJ1991">
        <f t="shared" si="1316"/>
        <v>0</v>
      </c>
      <c r="AK1991">
        <f t="shared" si="1317"/>
        <v>0</v>
      </c>
      <c r="AL1991">
        <f t="shared" si="1318"/>
        <v>0</v>
      </c>
      <c r="AM1991">
        <f t="shared" si="1319"/>
        <v>0</v>
      </c>
      <c r="AN1991">
        <f t="shared" si="1320"/>
        <v>0</v>
      </c>
      <c r="AO1991">
        <f t="shared" si="1321"/>
        <v>0</v>
      </c>
      <c r="AP1991">
        <f t="shared" si="1322"/>
        <v>0</v>
      </c>
      <c r="AQ1991">
        <f t="shared" si="1323"/>
        <v>0</v>
      </c>
      <c r="AR1991">
        <f t="shared" si="1324"/>
        <v>0</v>
      </c>
      <c r="AS1991">
        <f t="shared" si="1325"/>
        <v>0</v>
      </c>
      <c r="AT1991">
        <f t="shared" si="1326"/>
        <v>0</v>
      </c>
      <c r="AU1991">
        <f t="shared" si="1327"/>
        <v>0</v>
      </c>
      <c r="AV1991">
        <f t="shared" si="1328"/>
        <v>0</v>
      </c>
      <c r="AW1991">
        <f t="shared" si="1329"/>
        <v>0</v>
      </c>
      <c r="AX1991">
        <f t="shared" si="1330"/>
        <v>0</v>
      </c>
      <c r="AY1991">
        <f t="shared" si="1331"/>
        <v>0</v>
      </c>
      <c r="AZ1991">
        <f t="shared" si="1332"/>
        <v>0</v>
      </c>
      <c r="BA1991">
        <f t="shared" si="1333"/>
        <v>0</v>
      </c>
      <c r="BB1991">
        <f t="shared" si="1334"/>
        <v>0</v>
      </c>
      <c r="BC1991">
        <f t="shared" si="1335"/>
        <v>0</v>
      </c>
      <c r="BD1991">
        <f t="shared" si="1336"/>
        <v>0</v>
      </c>
      <c r="BE1991">
        <f t="shared" si="1337"/>
        <v>0</v>
      </c>
      <c r="BF1991">
        <f t="shared" si="1338"/>
        <v>0</v>
      </c>
      <c r="BG1991" s="500">
        <f t="shared" si="1339"/>
        <v>0</v>
      </c>
      <c r="BH1991" s="501">
        <f t="shared" si="1340"/>
        <v>0</v>
      </c>
      <c r="BI1991" s="502">
        <f t="shared" si="1341"/>
        <v>0</v>
      </c>
      <c r="BJ1991" s="503">
        <f t="shared" si="1342"/>
        <v>0</v>
      </c>
      <c r="BK1991" s="500">
        <f t="shared" si="1343"/>
        <v>0</v>
      </c>
      <c r="BL1991" s="501">
        <f t="shared" si="1344"/>
        <v>0</v>
      </c>
      <c r="BM1991" s="502">
        <f t="shared" si="1345"/>
        <v>0</v>
      </c>
      <c r="BN1991" s="503">
        <f t="shared" si="1346"/>
        <v>0</v>
      </c>
      <c r="BO1991" s="500">
        <f t="shared" si="1347"/>
        <v>0</v>
      </c>
      <c r="BP1991" s="501">
        <f t="shared" si="1348"/>
        <v>0</v>
      </c>
      <c r="BQ1991" s="502">
        <f t="shared" si="1349"/>
        <v>0</v>
      </c>
      <c r="BR1991" s="503">
        <f t="shared" si="1350"/>
        <v>0</v>
      </c>
      <c r="BS1991" s="293">
        <f t="shared" si="1351"/>
        <v>0</v>
      </c>
      <c r="BT1991" s="504" t="str">
        <f>IF(BS1991=0,"",
IF(SUM($BS$1895:BS1991)=1,BU1991,
IF($BS$2016&gt;SUM($BS$1895:BS1991),_xlfn.CONCAT(", ",BU1991),
IF($BS$2016=SUM($BS$1895:BS1991),_xlfn.CONCAT(" y ",BU1991)))))</f>
        <v/>
      </c>
      <c r="BU1991" s="505" t="s">
        <v>5276</v>
      </c>
      <c r="BV1991" s="534">
        <f t="shared" si="1352"/>
        <v>0</v>
      </c>
      <c r="BW1991" s="290">
        <f t="shared" si="1354"/>
        <v>0</v>
      </c>
      <c r="BX1991" s="293">
        <f t="shared" si="1353"/>
        <v>0</v>
      </c>
      <c r="BY1991" s="294" t="str">
        <f>IF(BX1991=0,"",
IF(SUM($BX$1895:BX1991)=1,BZ1991,
IF($BX$2016&gt;SUM($BX$1895:BX1991),_xlfn.CONCAT(", ",BZ1991),
IF($BX$2016=SUM($BX$1895:BX1991),_xlfn.CONCAT(" y ",BZ1991)))))</f>
        <v/>
      </c>
      <c r="BZ1991" s="89" t="s">
        <v>5276</v>
      </c>
    </row>
    <row r="1992" spans="1:78" ht="15" customHeight="1">
      <c r="A1992" s="64"/>
      <c r="B1992" s="11"/>
      <c r="C1992" s="58" t="s">
        <v>5277</v>
      </c>
      <c r="D1992" s="1020" t="str">
        <f>IF(CNGE_2025_M1_Secc5_Sub1!$D127="","",CNGE_2025_M1_Secc5_Sub1!$D127)</f>
        <v/>
      </c>
      <c r="E1992" s="889"/>
      <c r="F1992" s="889"/>
      <c r="G1992" s="889"/>
      <c r="H1992" s="889"/>
      <c r="I1992" s="889"/>
      <c r="J1992" s="889"/>
      <c r="K1992" s="889"/>
      <c r="L1992" s="890"/>
      <c r="M1992" s="813"/>
      <c r="N1992" s="813"/>
      <c r="O1992" s="813"/>
      <c r="P1992" s="813"/>
      <c r="Q1992" s="813"/>
      <c r="R1992" s="813"/>
      <c r="S1992" s="813"/>
      <c r="T1992" s="813"/>
      <c r="U1992" s="813"/>
      <c r="V1992" s="813"/>
      <c r="W1992" s="813"/>
      <c r="X1992" s="813"/>
      <c r="Y1992" s="813"/>
      <c r="Z1992" s="813"/>
      <c r="AA1992" s="813"/>
      <c r="AB1992" s="813"/>
      <c r="AC1992" s="813"/>
      <c r="AD1992" s="813"/>
      <c r="AI1992">
        <f t="shared" si="1315"/>
        <v>0</v>
      </c>
      <c r="AJ1992">
        <f t="shared" si="1316"/>
        <v>0</v>
      </c>
      <c r="AK1992">
        <f t="shared" si="1317"/>
        <v>0</v>
      </c>
      <c r="AL1992">
        <f t="shared" si="1318"/>
        <v>0</v>
      </c>
      <c r="AM1992">
        <f t="shared" si="1319"/>
        <v>0</v>
      </c>
      <c r="AN1992">
        <f t="shared" si="1320"/>
        <v>0</v>
      </c>
      <c r="AO1992">
        <f t="shared" si="1321"/>
        <v>0</v>
      </c>
      <c r="AP1992">
        <f t="shared" si="1322"/>
        <v>0</v>
      </c>
      <c r="AQ1992">
        <f t="shared" si="1323"/>
        <v>0</v>
      </c>
      <c r="AR1992">
        <f t="shared" si="1324"/>
        <v>0</v>
      </c>
      <c r="AS1992">
        <f t="shared" si="1325"/>
        <v>0</v>
      </c>
      <c r="AT1992">
        <f t="shared" si="1326"/>
        <v>0</v>
      </c>
      <c r="AU1992">
        <f t="shared" si="1327"/>
        <v>0</v>
      </c>
      <c r="AV1992">
        <f t="shared" si="1328"/>
        <v>0</v>
      </c>
      <c r="AW1992">
        <f t="shared" si="1329"/>
        <v>0</v>
      </c>
      <c r="AX1992">
        <f t="shared" si="1330"/>
        <v>0</v>
      </c>
      <c r="AY1992">
        <f t="shared" si="1331"/>
        <v>0</v>
      </c>
      <c r="AZ1992">
        <f t="shared" si="1332"/>
        <v>0</v>
      </c>
      <c r="BA1992">
        <f t="shared" si="1333"/>
        <v>0</v>
      </c>
      <c r="BB1992">
        <f t="shared" si="1334"/>
        <v>0</v>
      </c>
      <c r="BC1992">
        <f t="shared" si="1335"/>
        <v>0</v>
      </c>
      <c r="BD1992">
        <f t="shared" si="1336"/>
        <v>0</v>
      </c>
      <c r="BE1992">
        <f t="shared" si="1337"/>
        <v>0</v>
      </c>
      <c r="BF1992">
        <f t="shared" si="1338"/>
        <v>0</v>
      </c>
      <c r="BG1992" s="500">
        <f t="shared" si="1339"/>
        <v>0</v>
      </c>
      <c r="BH1992" s="501">
        <f t="shared" si="1340"/>
        <v>0</v>
      </c>
      <c r="BI1992" s="502">
        <f t="shared" si="1341"/>
        <v>0</v>
      </c>
      <c r="BJ1992" s="503">
        <f t="shared" si="1342"/>
        <v>0</v>
      </c>
      <c r="BK1992" s="500">
        <f t="shared" si="1343"/>
        <v>0</v>
      </c>
      <c r="BL1992" s="501">
        <f t="shared" si="1344"/>
        <v>0</v>
      </c>
      <c r="BM1992" s="502">
        <f t="shared" si="1345"/>
        <v>0</v>
      </c>
      <c r="BN1992" s="503">
        <f t="shared" si="1346"/>
        <v>0</v>
      </c>
      <c r="BO1992" s="500">
        <f t="shared" si="1347"/>
        <v>0</v>
      </c>
      <c r="BP1992" s="501">
        <f t="shared" si="1348"/>
        <v>0</v>
      </c>
      <c r="BQ1992" s="502">
        <f t="shared" si="1349"/>
        <v>0</v>
      </c>
      <c r="BR1992" s="503">
        <f t="shared" si="1350"/>
        <v>0</v>
      </c>
      <c r="BS1992" s="293">
        <f t="shared" si="1351"/>
        <v>0</v>
      </c>
      <c r="BT1992" s="504" t="str">
        <f>IF(BS1992=0,"",
IF(SUM($BS$1895:BS1992)=1,BU1992,
IF($BS$2016&gt;SUM($BS$1895:BS1992),_xlfn.CONCAT(", ",BU1992),
IF($BS$2016=SUM($BS$1895:BS1992),_xlfn.CONCAT(" y ",BU1992)))))</f>
        <v/>
      </c>
      <c r="BU1992" s="505" t="s">
        <v>5278</v>
      </c>
      <c r="BV1992" s="534">
        <f t="shared" si="1352"/>
        <v>0</v>
      </c>
      <c r="BW1992" s="290">
        <f t="shared" si="1354"/>
        <v>0</v>
      </c>
      <c r="BX1992" s="293">
        <f t="shared" si="1353"/>
        <v>0</v>
      </c>
      <c r="BY1992" s="294" t="str">
        <f>IF(BX1992=0,"",
IF(SUM($BX$1895:BX1992)=1,BZ1992,
IF($BX$2016&gt;SUM($BX$1895:BX1992),_xlfn.CONCAT(", ",BZ1992),
IF($BX$2016=SUM($BX$1895:BX1992),_xlfn.CONCAT(" y ",BZ1992)))))</f>
        <v/>
      </c>
      <c r="BZ1992" s="89" t="s">
        <v>5278</v>
      </c>
    </row>
    <row r="1993" spans="1:78" ht="15" customHeight="1">
      <c r="A1993" s="64"/>
      <c r="B1993" s="11"/>
      <c r="C1993" s="58" t="s">
        <v>5279</v>
      </c>
      <c r="D1993" s="1020" t="str">
        <f>IF(CNGE_2025_M1_Secc5_Sub1!$D128="","",CNGE_2025_M1_Secc5_Sub1!$D128)</f>
        <v/>
      </c>
      <c r="E1993" s="889"/>
      <c r="F1993" s="889"/>
      <c r="G1993" s="889"/>
      <c r="H1993" s="889"/>
      <c r="I1993" s="889"/>
      <c r="J1993" s="889"/>
      <c r="K1993" s="889"/>
      <c r="L1993" s="890"/>
      <c r="M1993" s="813"/>
      <c r="N1993" s="813"/>
      <c r="O1993" s="813"/>
      <c r="P1993" s="813"/>
      <c r="Q1993" s="813"/>
      <c r="R1993" s="813"/>
      <c r="S1993" s="813"/>
      <c r="T1993" s="813"/>
      <c r="U1993" s="813"/>
      <c r="V1993" s="813"/>
      <c r="W1993" s="813"/>
      <c r="X1993" s="813"/>
      <c r="Y1993" s="813"/>
      <c r="Z1993" s="813"/>
      <c r="AA1993" s="813"/>
      <c r="AB1993" s="813"/>
      <c r="AC1993" s="813"/>
      <c r="AD1993" s="813"/>
      <c r="AI1993">
        <f t="shared" si="1315"/>
        <v>0</v>
      </c>
      <c r="AJ1993">
        <f t="shared" si="1316"/>
        <v>0</v>
      </c>
      <c r="AK1993">
        <f t="shared" si="1317"/>
        <v>0</v>
      </c>
      <c r="AL1993">
        <f t="shared" si="1318"/>
        <v>0</v>
      </c>
      <c r="AM1993">
        <f t="shared" si="1319"/>
        <v>0</v>
      </c>
      <c r="AN1993">
        <f t="shared" si="1320"/>
        <v>0</v>
      </c>
      <c r="AO1993">
        <f t="shared" si="1321"/>
        <v>0</v>
      </c>
      <c r="AP1993">
        <f t="shared" si="1322"/>
        <v>0</v>
      </c>
      <c r="AQ1993">
        <f t="shared" si="1323"/>
        <v>0</v>
      </c>
      <c r="AR1993">
        <f t="shared" si="1324"/>
        <v>0</v>
      </c>
      <c r="AS1993">
        <f t="shared" si="1325"/>
        <v>0</v>
      </c>
      <c r="AT1993">
        <f t="shared" si="1326"/>
        <v>0</v>
      </c>
      <c r="AU1993">
        <f t="shared" si="1327"/>
        <v>0</v>
      </c>
      <c r="AV1993">
        <f t="shared" si="1328"/>
        <v>0</v>
      </c>
      <c r="AW1993">
        <f t="shared" si="1329"/>
        <v>0</v>
      </c>
      <c r="AX1993">
        <f t="shared" si="1330"/>
        <v>0</v>
      </c>
      <c r="AY1993">
        <f t="shared" si="1331"/>
        <v>0</v>
      </c>
      <c r="AZ1993">
        <f t="shared" si="1332"/>
        <v>0</v>
      </c>
      <c r="BA1993">
        <f t="shared" si="1333"/>
        <v>0</v>
      </c>
      <c r="BB1993">
        <f t="shared" si="1334"/>
        <v>0</v>
      </c>
      <c r="BC1993">
        <f t="shared" si="1335"/>
        <v>0</v>
      </c>
      <c r="BD1993">
        <f t="shared" si="1336"/>
        <v>0</v>
      </c>
      <c r="BE1993">
        <f t="shared" si="1337"/>
        <v>0</v>
      </c>
      <c r="BF1993">
        <f t="shared" si="1338"/>
        <v>0</v>
      </c>
      <c r="BG1993" s="500">
        <f t="shared" si="1339"/>
        <v>0</v>
      </c>
      <c r="BH1993" s="501">
        <f t="shared" si="1340"/>
        <v>0</v>
      </c>
      <c r="BI1993" s="502">
        <f t="shared" si="1341"/>
        <v>0</v>
      </c>
      <c r="BJ1993" s="503">
        <f t="shared" si="1342"/>
        <v>0</v>
      </c>
      <c r="BK1993" s="500">
        <f t="shared" si="1343"/>
        <v>0</v>
      </c>
      <c r="BL1993" s="501">
        <f t="shared" si="1344"/>
        <v>0</v>
      </c>
      <c r="BM1993" s="502">
        <f t="shared" si="1345"/>
        <v>0</v>
      </c>
      <c r="BN1993" s="503">
        <f t="shared" si="1346"/>
        <v>0</v>
      </c>
      <c r="BO1993" s="500">
        <f t="shared" si="1347"/>
        <v>0</v>
      </c>
      <c r="BP1993" s="501">
        <f t="shared" si="1348"/>
        <v>0</v>
      </c>
      <c r="BQ1993" s="502">
        <f t="shared" si="1349"/>
        <v>0</v>
      </c>
      <c r="BR1993" s="503">
        <f t="shared" si="1350"/>
        <v>0</v>
      </c>
      <c r="BS1993" s="293">
        <f t="shared" si="1351"/>
        <v>0</v>
      </c>
      <c r="BT1993" s="504" t="str">
        <f>IF(BS1993=0,"",
IF(SUM($BS$1895:BS1993)=1,BU1993,
IF($BS$2016&gt;SUM($BS$1895:BS1993),_xlfn.CONCAT(", ",BU1993),
IF($BS$2016=SUM($BS$1895:BS1993),_xlfn.CONCAT(" y ",BU1993)))))</f>
        <v/>
      </c>
      <c r="BU1993" s="505" t="s">
        <v>5280</v>
      </c>
      <c r="BV1993" s="534">
        <f t="shared" si="1352"/>
        <v>0</v>
      </c>
      <c r="BW1993" s="290">
        <f t="shared" si="1354"/>
        <v>0</v>
      </c>
      <c r="BX1993" s="293">
        <f t="shared" si="1353"/>
        <v>0</v>
      </c>
      <c r="BY1993" s="294" t="str">
        <f>IF(BX1993=0,"",
IF(SUM($BX$1895:BX1993)=1,BZ1993,
IF($BX$2016&gt;SUM($BX$1895:BX1993),_xlfn.CONCAT(", ",BZ1993),
IF($BX$2016=SUM($BX$1895:BX1993),_xlfn.CONCAT(" y ",BZ1993)))))</f>
        <v/>
      </c>
      <c r="BZ1993" s="89" t="s">
        <v>5280</v>
      </c>
    </row>
    <row r="1994" spans="1:78" ht="15" customHeight="1">
      <c r="A1994" s="64"/>
      <c r="B1994" s="11"/>
      <c r="C1994" s="58" t="s">
        <v>5281</v>
      </c>
      <c r="D1994" s="1020" t="str">
        <f>IF(CNGE_2025_M1_Secc5_Sub1!$D129="","",CNGE_2025_M1_Secc5_Sub1!$D129)</f>
        <v/>
      </c>
      <c r="E1994" s="889"/>
      <c r="F1994" s="889"/>
      <c r="G1994" s="889"/>
      <c r="H1994" s="889"/>
      <c r="I1994" s="889"/>
      <c r="J1994" s="889"/>
      <c r="K1994" s="889"/>
      <c r="L1994" s="890"/>
      <c r="M1994" s="813"/>
      <c r="N1994" s="813"/>
      <c r="O1994" s="813"/>
      <c r="P1994" s="813"/>
      <c r="Q1994" s="813"/>
      <c r="R1994" s="813"/>
      <c r="S1994" s="813"/>
      <c r="T1994" s="813"/>
      <c r="U1994" s="813"/>
      <c r="V1994" s="813"/>
      <c r="W1994" s="813"/>
      <c r="X1994" s="813"/>
      <c r="Y1994" s="813"/>
      <c r="Z1994" s="813"/>
      <c r="AA1994" s="813"/>
      <c r="AB1994" s="813"/>
      <c r="AC1994" s="813"/>
      <c r="AD1994" s="813"/>
      <c r="AI1994">
        <f t="shared" si="1315"/>
        <v>0</v>
      </c>
      <c r="AJ1994">
        <f t="shared" si="1316"/>
        <v>0</v>
      </c>
      <c r="AK1994">
        <f t="shared" si="1317"/>
        <v>0</v>
      </c>
      <c r="AL1994">
        <f t="shared" si="1318"/>
        <v>0</v>
      </c>
      <c r="AM1994">
        <f t="shared" si="1319"/>
        <v>0</v>
      </c>
      <c r="AN1994">
        <f t="shared" si="1320"/>
        <v>0</v>
      </c>
      <c r="AO1994">
        <f t="shared" si="1321"/>
        <v>0</v>
      </c>
      <c r="AP1994">
        <f t="shared" si="1322"/>
        <v>0</v>
      </c>
      <c r="AQ1994">
        <f t="shared" si="1323"/>
        <v>0</v>
      </c>
      <c r="AR1994">
        <f t="shared" si="1324"/>
        <v>0</v>
      </c>
      <c r="AS1994">
        <f t="shared" si="1325"/>
        <v>0</v>
      </c>
      <c r="AT1994">
        <f t="shared" si="1326"/>
        <v>0</v>
      </c>
      <c r="AU1994">
        <f t="shared" si="1327"/>
        <v>0</v>
      </c>
      <c r="AV1994">
        <f t="shared" si="1328"/>
        <v>0</v>
      </c>
      <c r="AW1994">
        <f t="shared" si="1329"/>
        <v>0</v>
      </c>
      <c r="AX1994">
        <f t="shared" si="1330"/>
        <v>0</v>
      </c>
      <c r="AY1994">
        <f t="shared" si="1331"/>
        <v>0</v>
      </c>
      <c r="AZ1994">
        <f t="shared" si="1332"/>
        <v>0</v>
      </c>
      <c r="BA1994">
        <f t="shared" si="1333"/>
        <v>0</v>
      </c>
      <c r="BB1994">
        <f t="shared" si="1334"/>
        <v>0</v>
      </c>
      <c r="BC1994">
        <f t="shared" si="1335"/>
        <v>0</v>
      </c>
      <c r="BD1994">
        <f t="shared" si="1336"/>
        <v>0</v>
      </c>
      <c r="BE1994">
        <f t="shared" si="1337"/>
        <v>0</v>
      </c>
      <c r="BF1994">
        <f t="shared" si="1338"/>
        <v>0</v>
      </c>
      <c r="BG1994" s="500">
        <f t="shared" si="1339"/>
        <v>0</v>
      </c>
      <c r="BH1994" s="501">
        <f t="shared" si="1340"/>
        <v>0</v>
      </c>
      <c r="BI1994" s="502">
        <f t="shared" si="1341"/>
        <v>0</v>
      </c>
      <c r="BJ1994" s="503">
        <f t="shared" si="1342"/>
        <v>0</v>
      </c>
      <c r="BK1994" s="500">
        <f t="shared" si="1343"/>
        <v>0</v>
      </c>
      <c r="BL1994" s="501">
        <f t="shared" si="1344"/>
        <v>0</v>
      </c>
      <c r="BM1994" s="502">
        <f t="shared" si="1345"/>
        <v>0</v>
      </c>
      <c r="BN1994" s="503">
        <f t="shared" si="1346"/>
        <v>0</v>
      </c>
      <c r="BO1994" s="500">
        <f t="shared" si="1347"/>
        <v>0</v>
      </c>
      <c r="BP1994" s="501">
        <f t="shared" si="1348"/>
        <v>0</v>
      </c>
      <c r="BQ1994" s="502">
        <f t="shared" si="1349"/>
        <v>0</v>
      </c>
      <c r="BR1994" s="503">
        <f t="shared" si="1350"/>
        <v>0</v>
      </c>
      <c r="BS1994" s="293">
        <f t="shared" si="1351"/>
        <v>0</v>
      </c>
      <c r="BT1994" s="504" t="str">
        <f>IF(BS1994=0,"",
IF(SUM($BS$1895:BS1994)=1,BU1994,
IF($BS$2016&gt;SUM($BS$1895:BS1994),_xlfn.CONCAT(", ",BU1994),
IF($BS$2016=SUM($BS$1895:BS1994),_xlfn.CONCAT(" y ",BU1994)))))</f>
        <v/>
      </c>
      <c r="BU1994" s="505" t="s">
        <v>5282</v>
      </c>
      <c r="BV1994" s="534">
        <f t="shared" si="1352"/>
        <v>0</v>
      </c>
      <c r="BW1994" s="290">
        <f t="shared" si="1354"/>
        <v>0</v>
      </c>
      <c r="BX1994" s="293">
        <f t="shared" si="1353"/>
        <v>0</v>
      </c>
      <c r="BY1994" s="294" t="str">
        <f>IF(BX1994=0,"",
IF(SUM($BX$1895:BX1994)=1,BZ1994,
IF($BX$2016&gt;SUM($BX$1895:BX1994),_xlfn.CONCAT(", ",BZ1994),
IF($BX$2016=SUM($BX$1895:BX1994),_xlfn.CONCAT(" y ",BZ1994)))))</f>
        <v/>
      </c>
      <c r="BZ1994" s="89" t="s">
        <v>5282</v>
      </c>
    </row>
    <row r="1995" spans="1:78" ht="15" customHeight="1">
      <c r="A1995" s="64"/>
      <c r="B1995" s="11"/>
      <c r="C1995" s="58" t="s">
        <v>5283</v>
      </c>
      <c r="D1995" s="1020" t="str">
        <f>IF(CNGE_2025_M1_Secc5_Sub1!$D130="","",CNGE_2025_M1_Secc5_Sub1!$D130)</f>
        <v/>
      </c>
      <c r="E1995" s="889"/>
      <c r="F1995" s="889"/>
      <c r="G1995" s="889"/>
      <c r="H1995" s="889"/>
      <c r="I1995" s="889"/>
      <c r="J1995" s="889"/>
      <c r="K1995" s="889"/>
      <c r="L1995" s="890"/>
      <c r="M1995" s="813"/>
      <c r="N1995" s="813"/>
      <c r="O1995" s="813"/>
      <c r="P1995" s="813"/>
      <c r="Q1995" s="813"/>
      <c r="R1995" s="813"/>
      <c r="S1995" s="813"/>
      <c r="T1995" s="813"/>
      <c r="U1995" s="813"/>
      <c r="V1995" s="813"/>
      <c r="W1995" s="813"/>
      <c r="X1995" s="813"/>
      <c r="Y1995" s="813"/>
      <c r="Z1995" s="813"/>
      <c r="AA1995" s="813"/>
      <c r="AB1995" s="813"/>
      <c r="AC1995" s="813"/>
      <c r="AD1995" s="813"/>
      <c r="AI1995">
        <f t="shared" si="1315"/>
        <v>0</v>
      </c>
      <c r="AJ1995">
        <f t="shared" si="1316"/>
        <v>0</v>
      </c>
      <c r="AK1995">
        <f t="shared" si="1317"/>
        <v>0</v>
      </c>
      <c r="AL1995">
        <f t="shared" si="1318"/>
        <v>0</v>
      </c>
      <c r="AM1995">
        <f t="shared" si="1319"/>
        <v>0</v>
      </c>
      <c r="AN1995">
        <f t="shared" si="1320"/>
        <v>0</v>
      </c>
      <c r="AO1995">
        <f t="shared" si="1321"/>
        <v>0</v>
      </c>
      <c r="AP1995">
        <f t="shared" si="1322"/>
        <v>0</v>
      </c>
      <c r="AQ1995">
        <f t="shared" si="1323"/>
        <v>0</v>
      </c>
      <c r="AR1995">
        <f t="shared" si="1324"/>
        <v>0</v>
      </c>
      <c r="AS1995">
        <f t="shared" si="1325"/>
        <v>0</v>
      </c>
      <c r="AT1995">
        <f t="shared" si="1326"/>
        <v>0</v>
      </c>
      <c r="AU1995">
        <f t="shared" si="1327"/>
        <v>0</v>
      </c>
      <c r="AV1995">
        <f t="shared" si="1328"/>
        <v>0</v>
      </c>
      <c r="AW1995">
        <f t="shared" si="1329"/>
        <v>0</v>
      </c>
      <c r="AX1995">
        <f t="shared" si="1330"/>
        <v>0</v>
      </c>
      <c r="AY1995">
        <f t="shared" si="1331"/>
        <v>0</v>
      </c>
      <c r="AZ1995">
        <f t="shared" si="1332"/>
        <v>0</v>
      </c>
      <c r="BA1995">
        <f t="shared" si="1333"/>
        <v>0</v>
      </c>
      <c r="BB1995">
        <f t="shared" si="1334"/>
        <v>0</v>
      </c>
      <c r="BC1995">
        <f t="shared" si="1335"/>
        <v>0</v>
      </c>
      <c r="BD1995">
        <f t="shared" si="1336"/>
        <v>0</v>
      </c>
      <c r="BE1995">
        <f t="shared" si="1337"/>
        <v>0</v>
      </c>
      <c r="BF1995">
        <f t="shared" si="1338"/>
        <v>0</v>
      </c>
      <c r="BG1995" s="500">
        <f t="shared" si="1339"/>
        <v>0</v>
      </c>
      <c r="BH1995" s="501">
        <f t="shared" si="1340"/>
        <v>0</v>
      </c>
      <c r="BI1995" s="502">
        <f t="shared" si="1341"/>
        <v>0</v>
      </c>
      <c r="BJ1995" s="503">
        <f t="shared" si="1342"/>
        <v>0</v>
      </c>
      <c r="BK1995" s="500">
        <f t="shared" si="1343"/>
        <v>0</v>
      </c>
      <c r="BL1995" s="501">
        <f t="shared" si="1344"/>
        <v>0</v>
      </c>
      <c r="BM1995" s="502">
        <f t="shared" si="1345"/>
        <v>0</v>
      </c>
      <c r="BN1995" s="503">
        <f t="shared" si="1346"/>
        <v>0</v>
      </c>
      <c r="BO1995" s="500">
        <f t="shared" si="1347"/>
        <v>0</v>
      </c>
      <c r="BP1995" s="501">
        <f t="shared" si="1348"/>
        <v>0</v>
      </c>
      <c r="BQ1995" s="502">
        <f t="shared" si="1349"/>
        <v>0</v>
      </c>
      <c r="BR1995" s="503">
        <f t="shared" si="1350"/>
        <v>0</v>
      </c>
      <c r="BS1995" s="293">
        <f t="shared" si="1351"/>
        <v>0</v>
      </c>
      <c r="BT1995" s="504" t="str">
        <f>IF(BS1995=0,"",
IF(SUM($BS$1895:BS1995)=1,BU1995,
IF($BS$2016&gt;SUM($BS$1895:BS1995),_xlfn.CONCAT(", ",BU1995),
IF($BS$2016=SUM($BS$1895:BS1995),_xlfn.CONCAT(" y ",BU1995)))))</f>
        <v/>
      </c>
      <c r="BU1995" s="505" t="s">
        <v>5284</v>
      </c>
      <c r="BV1995" s="534">
        <f t="shared" si="1352"/>
        <v>0</v>
      </c>
      <c r="BW1995" s="290">
        <f t="shared" si="1354"/>
        <v>0</v>
      </c>
      <c r="BX1995" s="293">
        <f t="shared" si="1353"/>
        <v>0</v>
      </c>
      <c r="BY1995" s="294" t="str">
        <f>IF(BX1995=0,"",
IF(SUM($BX$1895:BX1995)=1,BZ1995,
IF($BX$2016&gt;SUM($BX$1895:BX1995),_xlfn.CONCAT(", ",BZ1995),
IF($BX$2016=SUM($BX$1895:BX1995),_xlfn.CONCAT(" y ",BZ1995)))))</f>
        <v/>
      </c>
      <c r="BZ1995" s="89" t="s">
        <v>5284</v>
      </c>
    </row>
    <row r="1996" spans="1:78" ht="15" customHeight="1">
      <c r="A1996" s="64"/>
      <c r="B1996" s="11"/>
      <c r="C1996" s="61" t="s">
        <v>5285</v>
      </c>
      <c r="D1996" s="1020" t="str">
        <f>IF(CNGE_2025_M1_Secc5_Sub1!$D131="","",CNGE_2025_M1_Secc5_Sub1!$D131)</f>
        <v/>
      </c>
      <c r="E1996" s="889"/>
      <c r="F1996" s="889"/>
      <c r="G1996" s="889"/>
      <c r="H1996" s="889"/>
      <c r="I1996" s="889"/>
      <c r="J1996" s="889"/>
      <c r="K1996" s="889"/>
      <c r="L1996" s="890"/>
      <c r="M1996" s="813"/>
      <c r="N1996" s="813"/>
      <c r="O1996" s="813"/>
      <c r="P1996" s="813"/>
      <c r="Q1996" s="813"/>
      <c r="R1996" s="813"/>
      <c r="S1996" s="813"/>
      <c r="T1996" s="813"/>
      <c r="U1996" s="813"/>
      <c r="V1996" s="813"/>
      <c r="W1996" s="813"/>
      <c r="X1996" s="813"/>
      <c r="Y1996" s="813"/>
      <c r="Z1996" s="813"/>
      <c r="AA1996" s="813"/>
      <c r="AB1996" s="813"/>
      <c r="AC1996" s="813"/>
      <c r="AD1996" s="813"/>
      <c r="AI1996">
        <f t="shared" si="1315"/>
        <v>0</v>
      </c>
      <c r="AJ1996">
        <f t="shared" si="1316"/>
        <v>0</v>
      </c>
      <c r="AK1996">
        <f t="shared" si="1317"/>
        <v>0</v>
      </c>
      <c r="AL1996">
        <f t="shared" si="1318"/>
        <v>0</v>
      </c>
      <c r="AM1996">
        <f t="shared" si="1319"/>
        <v>0</v>
      </c>
      <c r="AN1996">
        <f t="shared" si="1320"/>
        <v>0</v>
      </c>
      <c r="AO1996">
        <f t="shared" si="1321"/>
        <v>0</v>
      </c>
      <c r="AP1996">
        <f t="shared" si="1322"/>
        <v>0</v>
      </c>
      <c r="AQ1996">
        <f t="shared" si="1323"/>
        <v>0</v>
      </c>
      <c r="AR1996">
        <f t="shared" si="1324"/>
        <v>0</v>
      </c>
      <c r="AS1996">
        <f t="shared" si="1325"/>
        <v>0</v>
      </c>
      <c r="AT1996">
        <f t="shared" si="1326"/>
        <v>0</v>
      </c>
      <c r="AU1996">
        <f t="shared" si="1327"/>
        <v>0</v>
      </c>
      <c r="AV1996">
        <f t="shared" si="1328"/>
        <v>0</v>
      </c>
      <c r="AW1996">
        <f t="shared" si="1329"/>
        <v>0</v>
      </c>
      <c r="AX1996">
        <f t="shared" si="1330"/>
        <v>0</v>
      </c>
      <c r="AY1996">
        <f t="shared" si="1331"/>
        <v>0</v>
      </c>
      <c r="AZ1996">
        <f t="shared" si="1332"/>
        <v>0</v>
      </c>
      <c r="BA1996">
        <f t="shared" si="1333"/>
        <v>0</v>
      </c>
      <c r="BB1996">
        <f t="shared" si="1334"/>
        <v>0</v>
      </c>
      <c r="BC1996">
        <f t="shared" si="1335"/>
        <v>0</v>
      </c>
      <c r="BD1996">
        <f t="shared" si="1336"/>
        <v>0</v>
      </c>
      <c r="BE1996">
        <f t="shared" si="1337"/>
        <v>0</v>
      </c>
      <c r="BF1996">
        <f t="shared" si="1338"/>
        <v>0</v>
      </c>
      <c r="BG1996" s="500">
        <f t="shared" si="1339"/>
        <v>0</v>
      </c>
      <c r="BH1996" s="501">
        <f t="shared" si="1340"/>
        <v>0</v>
      </c>
      <c r="BI1996" s="502">
        <f t="shared" si="1341"/>
        <v>0</v>
      </c>
      <c r="BJ1996" s="503">
        <f t="shared" si="1342"/>
        <v>0</v>
      </c>
      <c r="BK1996" s="500">
        <f t="shared" si="1343"/>
        <v>0</v>
      </c>
      <c r="BL1996" s="501">
        <f t="shared" si="1344"/>
        <v>0</v>
      </c>
      <c r="BM1996" s="502">
        <f t="shared" si="1345"/>
        <v>0</v>
      </c>
      <c r="BN1996" s="503">
        <f t="shared" si="1346"/>
        <v>0</v>
      </c>
      <c r="BO1996" s="500">
        <f t="shared" si="1347"/>
        <v>0</v>
      </c>
      <c r="BP1996" s="501">
        <f t="shared" si="1348"/>
        <v>0</v>
      </c>
      <c r="BQ1996" s="502">
        <f t="shared" si="1349"/>
        <v>0</v>
      </c>
      <c r="BR1996" s="503">
        <f t="shared" si="1350"/>
        <v>0</v>
      </c>
      <c r="BS1996" s="293">
        <f t="shared" si="1351"/>
        <v>0</v>
      </c>
      <c r="BT1996" s="504" t="str">
        <f>IF(BS1996=0,"",
IF(SUM($BS$1895:BS1996)=1,BU1996,
IF($BS$2016&gt;SUM($BS$1895:BS1996),_xlfn.CONCAT(", ",BU1996),
IF($BS$2016=SUM($BS$1895:BS1996),_xlfn.CONCAT(" y ",BU1996)))))</f>
        <v/>
      </c>
      <c r="BU1996" s="505" t="s">
        <v>5286</v>
      </c>
      <c r="BV1996" s="534">
        <f t="shared" si="1352"/>
        <v>0</v>
      </c>
      <c r="BW1996" s="290">
        <f t="shared" si="1354"/>
        <v>0</v>
      </c>
      <c r="BX1996" s="293">
        <f t="shared" si="1353"/>
        <v>0</v>
      </c>
      <c r="BY1996" s="294" t="str">
        <f>IF(BX1996=0,"",
IF(SUM($BX$1895:BX1996)=1,BZ1996,
IF($BX$2016&gt;SUM($BX$1895:BX1996),_xlfn.CONCAT(", ",BZ1996),
IF($BX$2016=SUM($BX$1895:BX1996),_xlfn.CONCAT(" y ",BZ1996)))))</f>
        <v/>
      </c>
      <c r="BZ1996" s="89" t="s">
        <v>5286</v>
      </c>
    </row>
    <row r="1997" spans="1:78" ht="15" customHeight="1">
      <c r="A1997" s="64"/>
      <c r="B1997" s="11"/>
      <c r="C1997" s="61" t="s">
        <v>5287</v>
      </c>
      <c r="D1997" s="1020" t="str">
        <f>IF(CNGE_2025_M1_Secc5_Sub1!$D132="","",CNGE_2025_M1_Secc5_Sub1!$D132)</f>
        <v/>
      </c>
      <c r="E1997" s="889"/>
      <c r="F1997" s="889"/>
      <c r="G1997" s="889"/>
      <c r="H1997" s="889"/>
      <c r="I1997" s="889"/>
      <c r="J1997" s="889"/>
      <c r="K1997" s="889"/>
      <c r="L1997" s="890"/>
      <c r="M1997" s="813"/>
      <c r="N1997" s="813"/>
      <c r="O1997" s="813"/>
      <c r="P1997" s="813"/>
      <c r="Q1997" s="813"/>
      <c r="R1997" s="813"/>
      <c r="S1997" s="813"/>
      <c r="T1997" s="813"/>
      <c r="U1997" s="813"/>
      <c r="V1997" s="813"/>
      <c r="W1997" s="813"/>
      <c r="X1997" s="813"/>
      <c r="Y1997" s="813"/>
      <c r="Z1997" s="813"/>
      <c r="AA1997" s="813"/>
      <c r="AB1997" s="813"/>
      <c r="AC1997" s="813"/>
      <c r="AD1997" s="813"/>
      <c r="AI1997">
        <f t="shared" si="1315"/>
        <v>0</v>
      </c>
      <c r="AJ1997">
        <f t="shared" si="1316"/>
        <v>0</v>
      </c>
      <c r="AK1997">
        <f t="shared" si="1317"/>
        <v>0</v>
      </c>
      <c r="AL1997">
        <f t="shared" si="1318"/>
        <v>0</v>
      </c>
      <c r="AM1997">
        <f t="shared" si="1319"/>
        <v>0</v>
      </c>
      <c r="AN1997">
        <f t="shared" si="1320"/>
        <v>0</v>
      </c>
      <c r="AO1997">
        <f t="shared" si="1321"/>
        <v>0</v>
      </c>
      <c r="AP1997">
        <f t="shared" si="1322"/>
        <v>0</v>
      </c>
      <c r="AQ1997">
        <f t="shared" si="1323"/>
        <v>0</v>
      </c>
      <c r="AR1997">
        <f t="shared" si="1324"/>
        <v>0</v>
      </c>
      <c r="AS1997">
        <f t="shared" si="1325"/>
        <v>0</v>
      </c>
      <c r="AT1997">
        <f t="shared" si="1326"/>
        <v>0</v>
      </c>
      <c r="AU1997">
        <f t="shared" si="1327"/>
        <v>0</v>
      </c>
      <c r="AV1997">
        <f t="shared" si="1328"/>
        <v>0</v>
      </c>
      <c r="AW1997">
        <f t="shared" si="1329"/>
        <v>0</v>
      </c>
      <c r="AX1997">
        <f t="shared" si="1330"/>
        <v>0</v>
      </c>
      <c r="AY1997">
        <f t="shared" si="1331"/>
        <v>0</v>
      </c>
      <c r="AZ1997">
        <f t="shared" si="1332"/>
        <v>0</v>
      </c>
      <c r="BA1997">
        <f t="shared" si="1333"/>
        <v>0</v>
      </c>
      <c r="BB1997">
        <f t="shared" si="1334"/>
        <v>0</v>
      </c>
      <c r="BC1997">
        <f t="shared" si="1335"/>
        <v>0</v>
      </c>
      <c r="BD1997">
        <f t="shared" si="1336"/>
        <v>0</v>
      </c>
      <c r="BE1997">
        <f t="shared" si="1337"/>
        <v>0</v>
      </c>
      <c r="BF1997">
        <f t="shared" si="1338"/>
        <v>0</v>
      </c>
      <c r="BG1997" s="500">
        <f t="shared" si="1339"/>
        <v>0</v>
      </c>
      <c r="BH1997" s="501">
        <f t="shared" si="1340"/>
        <v>0</v>
      </c>
      <c r="BI1997" s="502">
        <f t="shared" si="1341"/>
        <v>0</v>
      </c>
      <c r="BJ1997" s="503">
        <f t="shared" si="1342"/>
        <v>0</v>
      </c>
      <c r="BK1997" s="500">
        <f t="shared" si="1343"/>
        <v>0</v>
      </c>
      <c r="BL1997" s="501">
        <f t="shared" si="1344"/>
        <v>0</v>
      </c>
      <c r="BM1997" s="502">
        <f t="shared" si="1345"/>
        <v>0</v>
      </c>
      <c r="BN1997" s="503">
        <f t="shared" si="1346"/>
        <v>0</v>
      </c>
      <c r="BO1997" s="500">
        <f t="shared" si="1347"/>
        <v>0</v>
      </c>
      <c r="BP1997" s="501">
        <f t="shared" si="1348"/>
        <v>0</v>
      </c>
      <c r="BQ1997" s="502">
        <f t="shared" si="1349"/>
        <v>0</v>
      </c>
      <c r="BR1997" s="503">
        <f t="shared" si="1350"/>
        <v>0</v>
      </c>
      <c r="BS1997" s="293">
        <f t="shared" si="1351"/>
        <v>0</v>
      </c>
      <c r="BT1997" s="504" t="str">
        <f>IF(BS1997=0,"",
IF(SUM($BS$1895:BS1997)=1,BU1997,
IF($BS$2016&gt;SUM($BS$1895:BS1997),_xlfn.CONCAT(", ",BU1997),
IF($BS$2016=SUM($BS$1895:BS1997),_xlfn.CONCAT(" y ",BU1997)))))</f>
        <v/>
      </c>
      <c r="BU1997" s="505" t="s">
        <v>5288</v>
      </c>
      <c r="BV1997" s="534">
        <f t="shared" si="1352"/>
        <v>0</v>
      </c>
      <c r="BW1997" s="290">
        <f t="shared" si="1354"/>
        <v>0</v>
      </c>
      <c r="BX1997" s="293">
        <f t="shared" si="1353"/>
        <v>0</v>
      </c>
      <c r="BY1997" s="294" t="str">
        <f>IF(BX1997=0,"",
IF(SUM($BX$1895:BX1997)=1,BZ1997,
IF($BX$2016&gt;SUM($BX$1895:BX1997),_xlfn.CONCAT(", ",BZ1997),
IF($BX$2016=SUM($BX$1895:BX1997),_xlfn.CONCAT(" y ",BZ1997)))))</f>
        <v/>
      </c>
      <c r="BZ1997" s="89" t="s">
        <v>5288</v>
      </c>
    </row>
    <row r="1998" spans="1:78" ht="15" customHeight="1">
      <c r="A1998" s="64"/>
      <c r="B1998" s="11"/>
      <c r="C1998" s="61" t="s">
        <v>5289</v>
      </c>
      <c r="D1998" s="1020" t="str">
        <f>IF(CNGE_2025_M1_Secc5_Sub1!$D133="","",CNGE_2025_M1_Secc5_Sub1!$D133)</f>
        <v/>
      </c>
      <c r="E1998" s="889"/>
      <c r="F1998" s="889"/>
      <c r="G1998" s="889"/>
      <c r="H1998" s="889"/>
      <c r="I1998" s="889"/>
      <c r="J1998" s="889"/>
      <c r="K1998" s="889"/>
      <c r="L1998" s="890"/>
      <c r="M1998" s="813"/>
      <c r="N1998" s="813"/>
      <c r="O1998" s="813"/>
      <c r="P1998" s="813"/>
      <c r="Q1998" s="813"/>
      <c r="R1998" s="813"/>
      <c r="S1998" s="813"/>
      <c r="T1998" s="813"/>
      <c r="U1998" s="813"/>
      <c r="V1998" s="813"/>
      <c r="W1998" s="813"/>
      <c r="X1998" s="813"/>
      <c r="Y1998" s="813"/>
      <c r="Z1998" s="813"/>
      <c r="AA1998" s="813"/>
      <c r="AB1998" s="813"/>
      <c r="AC1998" s="813"/>
      <c r="AD1998" s="813"/>
      <c r="AI1998">
        <f t="shared" si="1315"/>
        <v>0</v>
      </c>
      <c r="AJ1998">
        <f t="shared" si="1316"/>
        <v>0</v>
      </c>
      <c r="AK1998">
        <f t="shared" si="1317"/>
        <v>0</v>
      </c>
      <c r="AL1998">
        <f t="shared" si="1318"/>
        <v>0</v>
      </c>
      <c r="AM1998">
        <f t="shared" si="1319"/>
        <v>0</v>
      </c>
      <c r="AN1998">
        <f t="shared" si="1320"/>
        <v>0</v>
      </c>
      <c r="AO1998">
        <f t="shared" si="1321"/>
        <v>0</v>
      </c>
      <c r="AP1998">
        <f t="shared" si="1322"/>
        <v>0</v>
      </c>
      <c r="AQ1998">
        <f t="shared" si="1323"/>
        <v>0</v>
      </c>
      <c r="AR1998">
        <f t="shared" si="1324"/>
        <v>0</v>
      </c>
      <c r="AS1998">
        <f t="shared" si="1325"/>
        <v>0</v>
      </c>
      <c r="AT1998">
        <f t="shared" si="1326"/>
        <v>0</v>
      </c>
      <c r="AU1998">
        <f t="shared" si="1327"/>
        <v>0</v>
      </c>
      <c r="AV1998">
        <f t="shared" si="1328"/>
        <v>0</v>
      </c>
      <c r="AW1998">
        <f t="shared" si="1329"/>
        <v>0</v>
      </c>
      <c r="AX1998">
        <f t="shared" si="1330"/>
        <v>0</v>
      </c>
      <c r="AY1998">
        <f t="shared" si="1331"/>
        <v>0</v>
      </c>
      <c r="AZ1998">
        <f t="shared" si="1332"/>
        <v>0</v>
      </c>
      <c r="BA1998">
        <f t="shared" si="1333"/>
        <v>0</v>
      </c>
      <c r="BB1998">
        <f t="shared" si="1334"/>
        <v>0</v>
      </c>
      <c r="BC1998">
        <f t="shared" si="1335"/>
        <v>0</v>
      </c>
      <c r="BD1998">
        <f t="shared" si="1336"/>
        <v>0</v>
      </c>
      <c r="BE1998">
        <f t="shared" si="1337"/>
        <v>0</v>
      </c>
      <c r="BF1998">
        <f t="shared" si="1338"/>
        <v>0</v>
      </c>
      <c r="BG1998" s="500">
        <f t="shared" si="1339"/>
        <v>0</v>
      </c>
      <c r="BH1998" s="501">
        <f t="shared" si="1340"/>
        <v>0</v>
      </c>
      <c r="BI1998" s="502">
        <f t="shared" si="1341"/>
        <v>0</v>
      </c>
      <c r="BJ1998" s="503">
        <f t="shared" si="1342"/>
        <v>0</v>
      </c>
      <c r="BK1998" s="500">
        <f t="shared" si="1343"/>
        <v>0</v>
      </c>
      <c r="BL1998" s="501">
        <f t="shared" si="1344"/>
        <v>0</v>
      </c>
      <c r="BM1998" s="502">
        <f t="shared" si="1345"/>
        <v>0</v>
      </c>
      <c r="BN1998" s="503">
        <f t="shared" si="1346"/>
        <v>0</v>
      </c>
      <c r="BO1998" s="500">
        <f t="shared" si="1347"/>
        <v>0</v>
      </c>
      <c r="BP1998" s="501">
        <f t="shared" si="1348"/>
        <v>0</v>
      </c>
      <c r="BQ1998" s="502">
        <f t="shared" si="1349"/>
        <v>0</v>
      </c>
      <c r="BR1998" s="503">
        <f t="shared" si="1350"/>
        <v>0</v>
      </c>
      <c r="BS1998" s="293">
        <f t="shared" si="1351"/>
        <v>0</v>
      </c>
      <c r="BT1998" s="504" t="str">
        <f>IF(BS1998=0,"",
IF(SUM($BS$1895:BS1998)=1,BU1998,
IF($BS$2016&gt;SUM($BS$1895:BS1998),_xlfn.CONCAT(", ",BU1998),
IF($BS$2016=SUM($BS$1895:BS1998),_xlfn.CONCAT(" y ",BU1998)))))</f>
        <v/>
      </c>
      <c r="BU1998" s="505" t="s">
        <v>5290</v>
      </c>
      <c r="BV1998" s="534">
        <f t="shared" si="1352"/>
        <v>0</v>
      </c>
      <c r="BW1998" s="290">
        <f t="shared" si="1354"/>
        <v>0</v>
      </c>
      <c r="BX1998" s="293">
        <f t="shared" si="1353"/>
        <v>0</v>
      </c>
      <c r="BY1998" s="294" t="str">
        <f>IF(BX1998=0,"",
IF(SUM($BX$1895:BX1998)=1,BZ1998,
IF($BX$2016&gt;SUM($BX$1895:BX1998),_xlfn.CONCAT(", ",BZ1998),
IF($BX$2016=SUM($BX$1895:BX1998),_xlfn.CONCAT(" y ",BZ1998)))))</f>
        <v/>
      </c>
      <c r="BZ1998" s="89" t="s">
        <v>5290</v>
      </c>
    </row>
    <row r="1999" spans="1:78" ht="15" customHeight="1">
      <c r="A1999" s="64"/>
      <c r="B1999" s="11"/>
      <c r="C1999" s="61" t="s">
        <v>5291</v>
      </c>
      <c r="D1999" s="1020" t="str">
        <f>IF(CNGE_2025_M1_Secc5_Sub1!$D134="","",CNGE_2025_M1_Secc5_Sub1!$D134)</f>
        <v/>
      </c>
      <c r="E1999" s="889"/>
      <c r="F1999" s="889"/>
      <c r="G1999" s="889"/>
      <c r="H1999" s="889"/>
      <c r="I1999" s="889"/>
      <c r="J1999" s="889"/>
      <c r="K1999" s="889"/>
      <c r="L1999" s="890"/>
      <c r="M1999" s="813"/>
      <c r="N1999" s="813"/>
      <c r="O1999" s="813"/>
      <c r="P1999" s="813"/>
      <c r="Q1999" s="813"/>
      <c r="R1999" s="813"/>
      <c r="S1999" s="813"/>
      <c r="T1999" s="813"/>
      <c r="U1999" s="813"/>
      <c r="V1999" s="813"/>
      <c r="W1999" s="813"/>
      <c r="X1999" s="813"/>
      <c r="Y1999" s="813"/>
      <c r="Z1999" s="813"/>
      <c r="AA1999" s="813"/>
      <c r="AB1999" s="813"/>
      <c r="AC1999" s="813"/>
      <c r="AD1999" s="813"/>
      <c r="AI1999">
        <f t="shared" si="1315"/>
        <v>0</v>
      </c>
      <c r="AJ1999">
        <f t="shared" si="1316"/>
        <v>0</v>
      </c>
      <c r="AK1999">
        <f t="shared" si="1317"/>
        <v>0</v>
      </c>
      <c r="AL1999">
        <f t="shared" si="1318"/>
        <v>0</v>
      </c>
      <c r="AM1999">
        <f t="shared" si="1319"/>
        <v>0</v>
      </c>
      <c r="AN1999">
        <f t="shared" si="1320"/>
        <v>0</v>
      </c>
      <c r="AO1999">
        <f t="shared" si="1321"/>
        <v>0</v>
      </c>
      <c r="AP1999">
        <f t="shared" si="1322"/>
        <v>0</v>
      </c>
      <c r="AQ1999">
        <f t="shared" si="1323"/>
        <v>0</v>
      </c>
      <c r="AR1999">
        <f t="shared" si="1324"/>
        <v>0</v>
      </c>
      <c r="AS1999">
        <f t="shared" si="1325"/>
        <v>0</v>
      </c>
      <c r="AT1999">
        <f t="shared" si="1326"/>
        <v>0</v>
      </c>
      <c r="AU1999">
        <f t="shared" si="1327"/>
        <v>0</v>
      </c>
      <c r="AV1999">
        <f t="shared" si="1328"/>
        <v>0</v>
      </c>
      <c r="AW1999">
        <f t="shared" si="1329"/>
        <v>0</v>
      </c>
      <c r="AX1999">
        <f t="shared" si="1330"/>
        <v>0</v>
      </c>
      <c r="AY1999">
        <f t="shared" si="1331"/>
        <v>0</v>
      </c>
      <c r="AZ1999">
        <f t="shared" si="1332"/>
        <v>0</v>
      </c>
      <c r="BA1999">
        <f t="shared" si="1333"/>
        <v>0</v>
      </c>
      <c r="BB1999">
        <f t="shared" si="1334"/>
        <v>0</v>
      </c>
      <c r="BC1999">
        <f t="shared" si="1335"/>
        <v>0</v>
      </c>
      <c r="BD1999">
        <f t="shared" si="1336"/>
        <v>0</v>
      </c>
      <c r="BE1999">
        <f t="shared" si="1337"/>
        <v>0</v>
      </c>
      <c r="BF1999">
        <f t="shared" si="1338"/>
        <v>0</v>
      </c>
      <c r="BG1999" s="500">
        <f t="shared" si="1339"/>
        <v>0</v>
      </c>
      <c r="BH1999" s="501">
        <f t="shared" si="1340"/>
        <v>0</v>
      </c>
      <c r="BI1999" s="502">
        <f t="shared" si="1341"/>
        <v>0</v>
      </c>
      <c r="BJ1999" s="503">
        <f t="shared" si="1342"/>
        <v>0</v>
      </c>
      <c r="BK1999" s="500">
        <f t="shared" si="1343"/>
        <v>0</v>
      </c>
      <c r="BL1999" s="501">
        <f t="shared" si="1344"/>
        <v>0</v>
      </c>
      <c r="BM1999" s="502">
        <f t="shared" si="1345"/>
        <v>0</v>
      </c>
      <c r="BN1999" s="503">
        <f t="shared" si="1346"/>
        <v>0</v>
      </c>
      <c r="BO1999" s="500">
        <f t="shared" si="1347"/>
        <v>0</v>
      </c>
      <c r="BP1999" s="501">
        <f t="shared" si="1348"/>
        <v>0</v>
      </c>
      <c r="BQ1999" s="502">
        <f t="shared" si="1349"/>
        <v>0</v>
      </c>
      <c r="BR1999" s="503">
        <f t="shared" si="1350"/>
        <v>0</v>
      </c>
      <c r="BS1999" s="293">
        <f t="shared" si="1351"/>
        <v>0</v>
      </c>
      <c r="BT1999" s="504" t="str">
        <f>IF(BS1999=0,"",
IF(SUM($BS$1895:BS1999)=1,BU1999,
IF($BS$2016&gt;SUM($BS$1895:BS1999),_xlfn.CONCAT(", ",BU1999),
IF($BS$2016=SUM($BS$1895:BS1999),_xlfn.CONCAT(" y ",BU1999)))))</f>
        <v/>
      </c>
      <c r="BU1999" s="505" t="s">
        <v>5292</v>
      </c>
      <c r="BV1999" s="534">
        <f t="shared" si="1352"/>
        <v>0</v>
      </c>
      <c r="BW1999" s="290">
        <f t="shared" si="1354"/>
        <v>0</v>
      </c>
      <c r="BX1999" s="293">
        <f t="shared" si="1353"/>
        <v>0</v>
      </c>
      <c r="BY1999" s="294" t="str">
        <f>IF(BX1999=0,"",
IF(SUM($BX$1895:BX1999)=1,BZ1999,
IF($BX$2016&gt;SUM($BX$1895:BX1999),_xlfn.CONCAT(", ",BZ1999),
IF($BX$2016=SUM($BX$1895:BX1999),_xlfn.CONCAT(" y ",BZ1999)))))</f>
        <v/>
      </c>
      <c r="BZ1999" s="89" t="s">
        <v>5292</v>
      </c>
    </row>
    <row r="2000" spans="1:78" ht="15" customHeight="1">
      <c r="A2000" s="64"/>
      <c r="B2000" s="11"/>
      <c r="C2000" s="61" t="s">
        <v>5293</v>
      </c>
      <c r="D2000" s="1020" t="str">
        <f>IF(CNGE_2025_M1_Secc5_Sub1!$D135="","",CNGE_2025_M1_Secc5_Sub1!$D135)</f>
        <v/>
      </c>
      <c r="E2000" s="889"/>
      <c r="F2000" s="889"/>
      <c r="G2000" s="889"/>
      <c r="H2000" s="889"/>
      <c r="I2000" s="889"/>
      <c r="J2000" s="889"/>
      <c r="K2000" s="889"/>
      <c r="L2000" s="890"/>
      <c r="M2000" s="813"/>
      <c r="N2000" s="813"/>
      <c r="O2000" s="813"/>
      <c r="P2000" s="813"/>
      <c r="Q2000" s="813"/>
      <c r="R2000" s="813"/>
      <c r="S2000" s="813"/>
      <c r="T2000" s="813"/>
      <c r="U2000" s="813"/>
      <c r="V2000" s="813"/>
      <c r="W2000" s="813"/>
      <c r="X2000" s="813"/>
      <c r="Y2000" s="813"/>
      <c r="Z2000" s="813"/>
      <c r="AA2000" s="813"/>
      <c r="AB2000" s="813"/>
      <c r="AC2000" s="813"/>
      <c r="AD2000" s="813"/>
      <c r="AI2000">
        <f t="shared" si="1315"/>
        <v>0</v>
      </c>
      <c r="AJ2000">
        <f t="shared" si="1316"/>
        <v>0</v>
      </c>
      <c r="AK2000">
        <f t="shared" si="1317"/>
        <v>0</v>
      </c>
      <c r="AL2000">
        <f t="shared" si="1318"/>
        <v>0</v>
      </c>
      <c r="AM2000">
        <f t="shared" si="1319"/>
        <v>0</v>
      </c>
      <c r="AN2000">
        <f t="shared" si="1320"/>
        <v>0</v>
      </c>
      <c r="AO2000">
        <f t="shared" si="1321"/>
        <v>0</v>
      </c>
      <c r="AP2000">
        <f t="shared" si="1322"/>
        <v>0</v>
      </c>
      <c r="AQ2000">
        <f t="shared" si="1323"/>
        <v>0</v>
      </c>
      <c r="AR2000">
        <f t="shared" si="1324"/>
        <v>0</v>
      </c>
      <c r="AS2000">
        <f t="shared" si="1325"/>
        <v>0</v>
      </c>
      <c r="AT2000">
        <f t="shared" si="1326"/>
        <v>0</v>
      </c>
      <c r="AU2000">
        <f t="shared" si="1327"/>
        <v>0</v>
      </c>
      <c r="AV2000">
        <f t="shared" si="1328"/>
        <v>0</v>
      </c>
      <c r="AW2000">
        <f t="shared" si="1329"/>
        <v>0</v>
      </c>
      <c r="AX2000">
        <f t="shared" si="1330"/>
        <v>0</v>
      </c>
      <c r="AY2000">
        <f t="shared" si="1331"/>
        <v>0</v>
      </c>
      <c r="AZ2000">
        <f t="shared" si="1332"/>
        <v>0</v>
      </c>
      <c r="BA2000">
        <f t="shared" si="1333"/>
        <v>0</v>
      </c>
      <c r="BB2000">
        <f t="shared" si="1334"/>
        <v>0</v>
      </c>
      <c r="BC2000">
        <f t="shared" si="1335"/>
        <v>0</v>
      </c>
      <c r="BD2000">
        <f t="shared" si="1336"/>
        <v>0</v>
      </c>
      <c r="BE2000">
        <f t="shared" si="1337"/>
        <v>0</v>
      </c>
      <c r="BF2000">
        <f t="shared" si="1338"/>
        <v>0</v>
      </c>
      <c r="BG2000" s="500">
        <f t="shared" si="1339"/>
        <v>0</v>
      </c>
      <c r="BH2000" s="501">
        <f t="shared" si="1340"/>
        <v>0</v>
      </c>
      <c r="BI2000" s="502">
        <f t="shared" si="1341"/>
        <v>0</v>
      </c>
      <c r="BJ2000" s="503">
        <f t="shared" si="1342"/>
        <v>0</v>
      </c>
      <c r="BK2000" s="500">
        <f t="shared" si="1343"/>
        <v>0</v>
      </c>
      <c r="BL2000" s="501">
        <f t="shared" si="1344"/>
        <v>0</v>
      </c>
      <c r="BM2000" s="502">
        <f t="shared" si="1345"/>
        <v>0</v>
      </c>
      <c r="BN2000" s="503">
        <f t="shared" si="1346"/>
        <v>0</v>
      </c>
      <c r="BO2000" s="500">
        <f t="shared" si="1347"/>
        <v>0</v>
      </c>
      <c r="BP2000" s="501">
        <f t="shared" si="1348"/>
        <v>0</v>
      </c>
      <c r="BQ2000" s="502">
        <f t="shared" si="1349"/>
        <v>0</v>
      </c>
      <c r="BR2000" s="503">
        <f t="shared" si="1350"/>
        <v>0</v>
      </c>
      <c r="BS2000" s="293">
        <f t="shared" si="1351"/>
        <v>0</v>
      </c>
      <c r="BT2000" s="504" t="str">
        <f>IF(BS2000=0,"",
IF(SUM($BS$1895:BS2000)=1,BU2000,
IF($BS$2016&gt;SUM($BS$1895:BS2000),_xlfn.CONCAT(", ",BU2000),
IF($BS$2016=SUM($BS$1895:BS2000),_xlfn.CONCAT(" y ",BU2000)))))</f>
        <v/>
      </c>
      <c r="BU2000" s="505" t="s">
        <v>5294</v>
      </c>
      <c r="BV2000" s="534">
        <f t="shared" si="1352"/>
        <v>0</v>
      </c>
      <c r="BW2000" s="290">
        <f t="shared" si="1354"/>
        <v>0</v>
      </c>
      <c r="BX2000" s="293">
        <f t="shared" si="1353"/>
        <v>0</v>
      </c>
      <c r="BY2000" s="294" t="str">
        <f>IF(BX2000=0,"",
IF(SUM($BX$1895:BX2000)=1,BZ2000,
IF($BX$2016&gt;SUM($BX$1895:BX2000),_xlfn.CONCAT(", ",BZ2000),
IF($BX$2016=SUM($BX$1895:BX2000),_xlfn.CONCAT(" y ",BZ2000)))))</f>
        <v/>
      </c>
      <c r="BZ2000" s="89" t="s">
        <v>5294</v>
      </c>
    </row>
    <row r="2001" spans="1:78" ht="15" customHeight="1">
      <c r="A2001" s="64"/>
      <c r="B2001" s="11"/>
      <c r="C2001" s="61" t="s">
        <v>5295</v>
      </c>
      <c r="D2001" s="1020" t="str">
        <f>IF(CNGE_2025_M1_Secc5_Sub1!$D136="","",CNGE_2025_M1_Secc5_Sub1!$D136)</f>
        <v/>
      </c>
      <c r="E2001" s="889"/>
      <c r="F2001" s="889"/>
      <c r="G2001" s="889"/>
      <c r="H2001" s="889"/>
      <c r="I2001" s="889"/>
      <c r="J2001" s="889"/>
      <c r="K2001" s="889"/>
      <c r="L2001" s="890"/>
      <c r="M2001" s="813"/>
      <c r="N2001" s="813"/>
      <c r="O2001" s="813"/>
      <c r="P2001" s="813"/>
      <c r="Q2001" s="813"/>
      <c r="R2001" s="813"/>
      <c r="S2001" s="813"/>
      <c r="T2001" s="813"/>
      <c r="U2001" s="813"/>
      <c r="V2001" s="813"/>
      <c r="W2001" s="813"/>
      <c r="X2001" s="813"/>
      <c r="Y2001" s="813"/>
      <c r="Z2001" s="813"/>
      <c r="AA2001" s="813"/>
      <c r="AB2001" s="813"/>
      <c r="AC2001" s="813"/>
      <c r="AD2001" s="813"/>
      <c r="AI2001">
        <f t="shared" si="1315"/>
        <v>0</v>
      </c>
      <c r="AJ2001">
        <f t="shared" si="1316"/>
        <v>0</v>
      </c>
      <c r="AK2001">
        <f t="shared" si="1317"/>
        <v>0</v>
      </c>
      <c r="AL2001">
        <f t="shared" si="1318"/>
        <v>0</v>
      </c>
      <c r="AM2001">
        <f t="shared" si="1319"/>
        <v>0</v>
      </c>
      <c r="AN2001">
        <f t="shared" si="1320"/>
        <v>0</v>
      </c>
      <c r="AO2001">
        <f t="shared" si="1321"/>
        <v>0</v>
      </c>
      <c r="AP2001">
        <f t="shared" si="1322"/>
        <v>0</v>
      </c>
      <c r="AQ2001">
        <f t="shared" si="1323"/>
        <v>0</v>
      </c>
      <c r="AR2001">
        <f t="shared" si="1324"/>
        <v>0</v>
      </c>
      <c r="AS2001">
        <f t="shared" si="1325"/>
        <v>0</v>
      </c>
      <c r="AT2001">
        <f t="shared" si="1326"/>
        <v>0</v>
      </c>
      <c r="AU2001">
        <f t="shared" si="1327"/>
        <v>0</v>
      </c>
      <c r="AV2001">
        <f t="shared" si="1328"/>
        <v>0</v>
      </c>
      <c r="AW2001">
        <f t="shared" si="1329"/>
        <v>0</v>
      </c>
      <c r="AX2001">
        <f t="shared" si="1330"/>
        <v>0</v>
      </c>
      <c r="AY2001">
        <f t="shared" si="1331"/>
        <v>0</v>
      </c>
      <c r="AZ2001">
        <f t="shared" si="1332"/>
        <v>0</v>
      </c>
      <c r="BA2001">
        <f t="shared" si="1333"/>
        <v>0</v>
      </c>
      <c r="BB2001">
        <f t="shared" si="1334"/>
        <v>0</v>
      </c>
      <c r="BC2001">
        <f t="shared" si="1335"/>
        <v>0</v>
      </c>
      <c r="BD2001">
        <f t="shared" si="1336"/>
        <v>0</v>
      </c>
      <c r="BE2001">
        <f t="shared" si="1337"/>
        <v>0</v>
      </c>
      <c r="BF2001">
        <f t="shared" si="1338"/>
        <v>0</v>
      </c>
      <c r="BG2001" s="500">
        <f t="shared" si="1339"/>
        <v>0</v>
      </c>
      <c r="BH2001" s="501">
        <f t="shared" si="1340"/>
        <v>0</v>
      </c>
      <c r="BI2001" s="502">
        <f t="shared" si="1341"/>
        <v>0</v>
      </c>
      <c r="BJ2001" s="503">
        <f t="shared" si="1342"/>
        <v>0</v>
      </c>
      <c r="BK2001" s="500">
        <f t="shared" si="1343"/>
        <v>0</v>
      </c>
      <c r="BL2001" s="501">
        <f t="shared" si="1344"/>
        <v>0</v>
      </c>
      <c r="BM2001" s="502">
        <f t="shared" si="1345"/>
        <v>0</v>
      </c>
      <c r="BN2001" s="503">
        <f t="shared" si="1346"/>
        <v>0</v>
      </c>
      <c r="BO2001" s="500">
        <f t="shared" si="1347"/>
        <v>0</v>
      </c>
      <c r="BP2001" s="501">
        <f t="shared" si="1348"/>
        <v>0</v>
      </c>
      <c r="BQ2001" s="502">
        <f t="shared" si="1349"/>
        <v>0</v>
      </c>
      <c r="BR2001" s="503">
        <f t="shared" si="1350"/>
        <v>0</v>
      </c>
      <c r="BS2001" s="293">
        <f t="shared" si="1351"/>
        <v>0</v>
      </c>
      <c r="BT2001" s="504" t="str">
        <f>IF(BS2001=0,"",
IF(SUM($BS$1895:BS2001)=1,BU2001,
IF($BS$2016&gt;SUM($BS$1895:BS2001),_xlfn.CONCAT(", ",BU2001),
IF($BS$2016=SUM($BS$1895:BS2001),_xlfn.CONCAT(" y ",BU2001)))))</f>
        <v/>
      </c>
      <c r="BU2001" s="505" t="s">
        <v>5296</v>
      </c>
      <c r="BV2001" s="534">
        <f t="shared" si="1352"/>
        <v>0</v>
      </c>
      <c r="BW2001" s="290">
        <f t="shared" si="1354"/>
        <v>0</v>
      </c>
      <c r="BX2001" s="293">
        <f t="shared" si="1353"/>
        <v>0</v>
      </c>
      <c r="BY2001" s="294" t="str">
        <f>IF(BX2001=0,"",
IF(SUM($BX$1895:BX2001)=1,BZ2001,
IF($BX$2016&gt;SUM($BX$1895:BX2001),_xlfn.CONCAT(", ",BZ2001),
IF($BX$2016=SUM($BX$1895:BX2001),_xlfn.CONCAT(" y ",BZ2001)))))</f>
        <v/>
      </c>
      <c r="BZ2001" s="89" t="s">
        <v>5296</v>
      </c>
    </row>
    <row r="2002" spans="1:78" ht="15" customHeight="1">
      <c r="A2002" s="64"/>
      <c r="B2002" s="11"/>
      <c r="C2002" s="61" t="s">
        <v>5297</v>
      </c>
      <c r="D2002" s="1020" t="str">
        <f>IF(CNGE_2025_M1_Secc5_Sub1!$D137="","",CNGE_2025_M1_Secc5_Sub1!$D137)</f>
        <v/>
      </c>
      <c r="E2002" s="889"/>
      <c r="F2002" s="889"/>
      <c r="G2002" s="889"/>
      <c r="H2002" s="889"/>
      <c r="I2002" s="889"/>
      <c r="J2002" s="889"/>
      <c r="K2002" s="889"/>
      <c r="L2002" s="890"/>
      <c r="M2002" s="813"/>
      <c r="N2002" s="813"/>
      <c r="O2002" s="813"/>
      <c r="P2002" s="813"/>
      <c r="Q2002" s="813"/>
      <c r="R2002" s="813"/>
      <c r="S2002" s="813"/>
      <c r="T2002" s="813"/>
      <c r="U2002" s="813"/>
      <c r="V2002" s="813"/>
      <c r="W2002" s="813"/>
      <c r="X2002" s="813"/>
      <c r="Y2002" s="813"/>
      <c r="Z2002" s="813"/>
      <c r="AA2002" s="813"/>
      <c r="AB2002" s="813"/>
      <c r="AC2002" s="813"/>
      <c r="AD2002" s="813"/>
      <c r="AI2002">
        <f t="shared" si="1315"/>
        <v>0</v>
      </c>
      <c r="AJ2002">
        <f t="shared" si="1316"/>
        <v>0</v>
      </c>
      <c r="AK2002">
        <f t="shared" si="1317"/>
        <v>0</v>
      </c>
      <c r="AL2002">
        <f t="shared" si="1318"/>
        <v>0</v>
      </c>
      <c r="AM2002">
        <f t="shared" si="1319"/>
        <v>0</v>
      </c>
      <c r="AN2002">
        <f t="shared" si="1320"/>
        <v>0</v>
      </c>
      <c r="AO2002">
        <f t="shared" si="1321"/>
        <v>0</v>
      </c>
      <c r="AP2002">
        <f t="shared" si="1322"/>
        <v>0</v>
      </c>
      <c r="AQ2002">
        <f t="shared" si="1323"/>
        <v>0</v>
      </c>
      <c r="AR2002">
        <f t="shared" si="1324"/>
        <v>0</v>
      </c>
      <c r="AS2002">
        <f t="shared" si="1325"/>
        <v>0</v>
      </c>
      <c r="AT2002">
        <f t="shared" si="1326"/>
        <v>0</v>
      </c>
      <c r="AU2002">
        <f t="shared" si="1327"/>
        <v>0</v>
      </c>
      <c r="AV2002">
        <f t="shared" si="1328"/>
        <v>0</v>
      </c>
      <c r="AW2002">
        <f t="shared" si="1329"/>
        <v>0</v>
      </c>
      <c r="AX2002">
        <f t="shared" si="1330"/>
        <v>0</v>
      </c>
      <c r="AY2002">
        <f t="shared" si="1331"/>
        <v>0</v>
      </c>
      <c r="AZ2002">
        <f t="shared" si="1332"/>
        <v>0</v>
      </c>
      <c r="BA2002">
        <f t="shared" si="1333"/>
        <v>0</v>
      </c>
      <c r="BB2002">
        <f t="shared" si="1334"/>
        <v>0</v>
      </c>
      <c r="BC2002">
        <f t="shared" si="1335"/>
        <v>0</v>
      </c>
      <c r="BD2002">
        <f t="shared" si="1336"/>
        <v>0</v>
      </c>
      <c r="BE2002">
        <f t="shared" si="1337"/>
        <v>0</v>
      </c>
      <c r="BF2002">
        <f t="shared" si="1338"/>
        <v>0</v>
      </c>
      <c r="BG2002" s="500">
        <f t="shared" si="1339"/>
        <v>0</v>
      </c>
      <c r="BH2002" s="501">
        <f t="shared" si="1340"/>
        <v>0</v>
      </c>
      <c r="BI2002" s="502">
        <f t="shared" si="1341"/>
        <v>0</v>
      </c>
      <c r="BJ2002" s="503">
        <f t="shared" si="1342"/>
        <v>0</v>
      </c>
      <c r="BK2002" s="500">
        <f t="shared" si="1343"/>
        <v>0</v>
      </c>
      <c r="BL2002" s="501">
        <f t="shared" si="1344"/>
        <v>0</v>
      </c>
      <c r="BM2002" s="502">
        <f t="shared" si="1345"/>
        <v>0</v>
      </c>
      <c r="BN2002" s="503">
        <f t="shared" si="1346"/>
        <v>0</v>
      </c>
      <c r="BO2002" s="500">
        <f t="shared" si="1347"/>
        <v>0</v>
      </c>
      <c r="BP2002" s="501">
        <f t="shared" si="1348"/>
        <v>0</v>
      </c>
      <c r="BQ2002" s="502">
        <f t="shared" si="1349"/>
        <v>0</v>
      </c>
      <c r="BR2002" s="503">
        <f t="shared" si="1350"/>
        <v>0</v>
      </c>
      <c r="BS2002" s="293">
        <f t="shared" si="1351"/>
        <v>0</v>
      </c>
      <c r="BT2002" s="504" t="str">
        <f>IF(BS2002=0,"",
IF(SUM($BS$1895:BS2002)=1,BU2002,
IF($BS$2016&gt;SUM($BS$1895:BS2002),_xlfn.CONCAT(", ",BU2002),
IF($BS$2016=SUM($BS$1895:BS2002),_xlfn.CONCAT(" y ",BU2002)))))</f>
        <v/>
      </c>
      <c r="BU2002" s="505" t="s">
        <v>5298</v>
      </c>
      <c r="BV2002" s="534">
        <f t="shared" si="1352"/>
        <v>0</v>
      </c>
      <c r="BW2002" s="290">
        <f t="shared" si="1354"/>
        <v>0</v>
      </c>
      <c r="BX2002" s="293">
        <f t="shared" si="1353"/>
        <v>0</v>
      </c>
      <c r="BY2002" s="294" t="str">
        <f>IF(BX2002=0,"",
IF(SUM($BX$1895:BX2002)=1,BZ2002,
IF($BX$2016&gt;SUM($BX$1895:BX2002),_xlfn.CONCAT(", ",BZ2002),
IF($BX$2016=SUM($BX$1895:BX2002),_xlfn.CONCAT(" y ",BZ2002)))))</f>
        <v/>
      </c>
      <c r="BZ2002" s="89" t="s">
        <v>5298</v>
      </c>
    </row>
    <row r="2003" spans="1:78" ht="15" customHeight="1">
      <c r="A2003" s="64"/>
      <c r="B2003" s="11"/>
      <c r="C2003" s="61" t="s">
        <v>5299</v>
      </c>
      <c r="D2003" s="1020" t="str">
        <f>IF(CNGE_2025_M1_Secc5_Sub1!$D138="","",CNGE_2025_M1_Secc5_Sub1!$D138)</f>
        <v/>
      </c>
      <c r="E2003" s="889"/>
      <c r="F2003" s="889"/>
      <c r="G2003" s="889"/>
      <c r="H2003" s="889"/>
      <c r="I2003" s="889"/>
      <c r="J2003" s="889"/>
      <c r="K2003" s="889"/>
      <c r="L2003" s="890"/>
      <c r="M2003" s="813"/>
      <c r="N2003" s="813"/>
      <c r="O2003" s="813"/>
      <c r="P2003" s="813"/>
      <c r="Q2003" s="813"/>
      <c r="R2003" s="813"/>
      <c r="S2003" s="813"/>
      <c r="T2003" s="813"/>
      <c r="U2003" s="813"/>
      <c r="V2003" s="813"/>
      <c r="W2003" s="813"/>
      <c r="X2003" s="813"/>
      <c r="Y2003" s="813"/>
      <c r="Z2003" s="813"/>
      <c r="AA2003" s="813"/>
      <c r="AB2003" s="813"/>
      <c r="AC2003" s="813"/>
      <c r="AD2003" s="813"/>
      <c r="AI2003">
        <f t="shared" si="1315"/>
        <v>0</v>
      </c>
      <c r="AJ2003">
        <f t="shared" si="1316"/>
        <v>0</v>
      </c>
      <c r="AK2003">
        <f t="shared" si="1317"/>
        <v>0</v>
      </c>
      <c r="AL2003">
        <f t="shared" si="1318"/>
        <v>0</v>
      </c>
      <c r="AM2003">
        <f t="shared" si="1319"/>
        <v>0</v>
      </c>
      <c r="AN2003">
        <f t="shared" si="1320"/>
        <v>0</v>
      </c>
      <c r="AO2003">
        <f t="shared" si="1321"/>
        <v>0</v>
      </c>
      <c r="AP2003">
        <f t="shared" si="1322"/>
        <v>0</v>
      </c>
      <c r="AQ2003">
        <f t="shared" si="1323"/>
        <v>0</v>
      </c>
      <c r="AR2003">
        <f t="shared" si="1324"/>
        <v>0</v>
      </c>
      <c r="AS2003">
        <f t="shared" si="1325"/>
        <v>0</v>
      </c>
      <c r="AT2003">
        <f t="shared" si="1326"/>
        <v>0</v>
      </c>
      <c r="AU2003">
        <f t="shared" si="1327"/>
        <v>0</v>
      </c>
      <c r="AV2003">
        <f t="shared" si="1328"/>
        <v>0</v>
      </c>
      <c r="AW2003">
        <f t="shared" si="1329"/>
        <v>0</v>
      </c>
      <c r="AX2003">
        <f t="shared" si="1330"/>
        <v>0</v>
      </c>
      <c r="AY2003">
        <f t="shared" si="1331"/>
        <v>0</v>
      </c>
      <c r="AZ2003">
        <f t="shared" si="1332"/>
        <v>0</v>
      </c>
      <c r="BA2003">
        <f t="shared" si="1333"/>
        <v>0</v>
      </c>
      <c r="BB2003">
        <f t="shared" si="1334"/>
        <v>0</v>
      </c>
      <c r="BC2003">
        <f t="shared" si="1335"/>
        <v>0</v>
      </c>
      <c r="BD2003">
        <f t="shared" si="1336"/>
        <v>0</v>
      </c>
      <c r="BE2003">
        <f t="shared" si="1337"/>
        <v>0</v>
      </c>
      <c r="BF2003">
        <f t="shared" si="1338"/>
        <v>0</v>
      </c>
      <c r="BG2003" s="500">
        <f t="shared" si="1339"/>
        <v>0</v>
      </c>
      <c r="BH2003" s="501">
        <f t="shared" si="1340"/>
        <v>0</v>
      </c>
      <c r="BI2003" s="502">
        <f t="shared" si="1341"/>
        <v>0</v>
      </c>
      <c r="BJ2003" s="503">
        <f t="shared" si="1342"/>
        <v>0</v>
      </c>
      <c r="BK2003" s="500">
        <f t="shared" si="1343"/>
        <v>0</v>
      </c>
      <c r="BL2003" s="501">
        <f t="shared" si="1344"/>
        <v>0</v>
      </c>
      <c r="BM2003" s="502">
        <f t="shared" si="1345"/>
        <v>0</v>
      </c>
      <c r="BN2003" s="503">
        <f t="shared" si="1346"/>
        <v>0</v>
      </c>
      <c r="BO2003" s="500">
        <f t="shared" si="1347"/>
        <v>0</v>
      </c>
      <c r="BP2003" s="501">
        <f t="shared" si="1348"/>
        <v>0</v>
      </c>
      <c r="BQ2003" s="502">
        <f t="shared" si="1349"/>
        <v>0</v>
      </c>
      <c r="BR2003" s="503">
        <f t="shared" si="1350"/>
        <v>0</v>
      </c>
      <c r="BS2003" s="293">
        <f t="shared" si="1351"/>
        <v>0</v>
      </c>
      <c r="BT2003" s="504" t="str">
        <f>IF(BS2003=0,"",
IF(SUM($BS$1895:BS2003)=1,BU2003,
IF($BS$2016&gt;SUM($BS$1895:BS2003),_xlfn.CONCAT(", ",BU2003),
IF($BS$2016=SUM($BS$1895:BS2003),_xlfn.CONCAT(" y ",BU2003)))))</f>
        <v/>
      </c>
      <c r="BU2003" s="505" t="s">
        <v>5300</v>
      </c>
      <c r="BV2003" s="534">
        <f t="shared" si="1352"/>
        <v>0</v>
      </c>
      <c r="BW2003" s="290">
        <f t="shared" si="1354"/>
        <v>0</v>
      </c>
      <c r="BX2003" s="293">
        <f t="shared" si="1353"/>
        <v>0</v>
      </c>
      <c r="BY2003" s="294" t="str">
        <f>IF(BX2003=0,"",
IF(SUM($BX$1895:BX2003)=1,BZ2003,
IF($BX$2016&gt;SUM($BX$1895:BX2003),_xlfn.CONCAT(", ",BZ2003),
IF($BX$2016=SUM($BX$1895:BX2003),_xlfn.CONCAT(" y ",BZ2003)))))</f>
        <v/>
      </c>
      <c r="BZ2003" s="89" t="s">
        <v>5300</v>
      </c>
    </row>
    <row r="2004" spans="1:78" ht="15" customHeight="1">
      <c r="A2004" s="64"/>
      <c r="B2004" s="11"/>
      <c r="C2004" s="61" t="s">
        <v>5301</v>
      </c>
      <c r="D2004" s="1020" t="str">
        <f>IF(CNGE_2025_M1_Secc5_Sub1!$D139="","",CNGE_2025_M1_Secc5_Sub1!$D139)</f>
        <v/>
      </c>
      <c r="E2004" s="889"/>
      <c r="F2004" s="889"/>
      <c r="G2004" s="889"/>
      <c r="H2004" s="889"/>
      <c r="I2004" s="889"/>
      <c r="J2004" s="889"/>
      <c r="K2004" s="889"/>
      <c r="L2004" s="890"/>
      <c r="M2004" s="813"/>
      <c r="N2004" s="813"/>
      <c r="O2004" s="813"/>
      <c r="P2004" s="813"/>
      <c r="Q2004" s="813"/>
      <c r="R2004" s="813"/>
      <c r="S2004" s="813"/>
      <c r="T2004" s="813"/>
      <c r="U2004" s="813"/>
      <c r="V2004" s="813"/>
      <c r="W2004" s="813"/>
      <c r="X2004" s="813"/>
      <c r="Y2004" s="813"/>
      <c r="Z2004" s="813"/>
      <c r="AA2004" s="813"/>
      <c r="AB2004" s="813"/>
      <c r="AC2004" s="813"/>
      <c r="AD2004" s="813"/>
      <c r="AI2004">
        <f t="shared" si="1315"/>
        <v>0</v>
      </c>
      <c r="AJ2004">
        <f t="shared" si="1316"/>
        <v>0</v>
      </c>
      <c r="AK2004">
        <f t="shared" si="1317"/>
        <v>0</v>
      </c>
      <c r="AL2004">
        <f t="shared" si="1318"/>
        <v>0</v>
      </c>
      <c r="AM2004">
        <f t="shared" si="1319"/>
        <v>0</v>
      </c>
      <c r="AN2004">
        <f t="shared" si="1320"/>
        <v>0</v>
      </c>
      <c r="AO2004">
        <f t="shared" si="1321"/>
        <v>0</v>
      </c>
      <c r="AP2004">
        <f t="shared" si="1322"/>
        <v>0</v>
      </c>
      <c r="AQ2004">
        <f t="shared" si="1323"/>
        <v>0</v>
      </c>
      <c r="AR2004">
        <f t="shared" si="1324"/>
        <v>0</v>
      </c>
      <c r="AS2004">
        <f t="shared" si="1325"/>
        <v>0</v>
      </c>
      <c r="AT2004">
        <f t="shared" si="1326"/>
        <v>0</v>
      </c>
      <c r="AU2004">
        <f t="shared" si="1327"/>
        <v>0</v>
      </c>
      <c r="AV2004">
        <f t="shared" si="1328"/>
        <v>0</v>
      </c>
      <c r="AW2004">
        <f t="shared" si="1329"/>
        <v>0</v>
      </c>
      <c r="AX2004">
        <f t="shared" si="1330"/>
        <v>0</v>
      </c>
      <c r="AY2004">
        <f t="shared" si="1331"/>
        <v>0</v>
      </c>
      <c r="AZ2004">
        <f t="shared" si="1332"/>
        <v>0</v>
      </c>
      <c r="BA2004">
        <f t="shared" si="1333"/>
        <v>0</v>
      </c>
      <c r="BB2004">
        <f t="shared" si="1334"/>
        <v>0</v>
      </c>
      <c r="BC2004">
        <f t="shared" si="1335"/>
        <v>0</v>
      </c>
      <c r="BD2004">
        <f t="shared" si="1336"/>
        <v>0</v>
      </c>
      <c r="BE2004">
        <f t="shared" si="1337"/>
        <v>0</v>
      </c>
      <c r="BF2004">
        <f t="shared" si="1338"/>
        <v>0</v>
      </c>
      <c r="BG2004" s="500">
        <f t="shared" si="1339"/>
        <v>0</v>
      </c>
      <c r="BH2004" s="501">
        <f t="shared" si="1340"/>
        <v>0</v>
      </c>
      <c r="BI2004" s="502">
        <f t="shared" si="1341"/>
        <v>0</v>
      </c>
      <c r="BJ2004" s="503">
        <f t="shared" si="1342"/>
        <v>0</v>
      </c>
      <c r="BK2004" s="500">
        <f t="shared" si="1343"/>
        <v>0</v>
      </c>
      <c r="BL2004" s="501">
        <f t="shared" si="1344"/>
        <v>0</v>
      </c>
      <c r="BM2004" s="502">
        <f t="shared" si="1345"/>
        <v>0</v>
      </c>
      <c r="BN2004" s="503">
        <f t="shared" si="1346"/>
        <v>0</v>
      </c>
      <c r="BO2004" s="500">
        <f t="shared" si="1347"/>
        <v>0</v>
      </c>
      <c r="BP2004" s="501">
        <f t="shared" si="1348"/>
        <v>0</v>
      </c>
      <c r="BQ2004" s="502">
        <f t="shared" si="1349"/>
        <v>0</v>
      </c>
      <c r="BR2004" s="503">
        <f t="shared" si="1350"/>
        <v>0</v>
      </c>
      <c r="BS2004" s="293">
        <f t="shared" si="1351"/>
        <v>0</v>
      </c>
      <c r="BT2004" s="504" t="str">
        <f>IF(BS2004=0,"",
IF(SUM($BS$1895:BS2004)=1,BU2004,
IF($BS$2016&gt;SUM($BS$1895:BS2004),_xlfn.CONCAT(", ",BU2004),
IF($BS$2016=SUM($BS$1895:BS2004),_xlfn.CONCAT(" y ",BU2004)))))</f>
        <v/>
      </c>
      <c r="BU2004" s="505" t="s">
        <v>5302</v>
      </c>
      <c r="BV2004" s="534">
        <f t="shared" si="1352"/>
        <v>0</v>
      </c>
      <c r="BW2004" s="290">
        <f t="shared" si="1354"/>
        <v>0</v>
      </c>
      <c r="BX2004" s="293">
        <f t="shared" si="1353"/>
        <v>0</v>
      </c>
      <c r="BY2004" s="294" t="str">
        <f>IF(BX2004=0,"",
IF(SUM($BX$1895:BX2004)=1,BZ2004,
IF($BX$2016&gt;SUM($BX$1895:BX2004),_xlfn.CONCAT(", ",BZ2004),
IF($BX$2016=SUM($BX$1895:BX2004),_xlfn.CONCAT(" y ",BZ2004)))))</f>
        <v/>
      </c>
      <c r="BZ2004" s="89" t="s">
        <v>5302</v>
      </c>
    </row>
    <row r="2005" spans="1:78" ht="15" customHeight="1">
      <c r="A2005" s="64"/>
      <c r="B2005" s="11"/>
      <c r="C2005" s="61" t="s">
        <v>5303</v>
      </c>
      <c r="D2005" s="1020" t="str">
        <f>IF(CNGE_2025_M1_Secc5_Sub1!$D140="","",CNGE_2025_M1_Secc5_Sub1!$D140)</f>
        <v/>
      </c>
      <c r="E2005" s="889"/>
      <c r="F2005" s="889"/>
      <c r="G2005" s="889"/>
      <c r="H2005" s="889"/>
      <c r="I2005" s="889"/>
      <c r="J2005" s="889"/>
      <c r="K2005" s="889"/>
      <c r="L2005" s="890"/>
      <c r="M2005" s="813"/>
      <c r="N2005" s="813"/>
      <c r="O2005" s="813"/>
      <c r="P2005" s="813"/>
      <c r="Q2005" s="813"/>
      <c r="R2005" s="813"/>
      <c r="S2005" s="813"/>
      <c r="T2005" s="813"/>
      <c r="U2005" s="813"/>
      <c r="V2005" s="813"/>
      <c r="W2005" s="813"/>
      <c r="X2005" s="813"/>
      <c r="Y2005" s="813"/>
      <c r="Z2005" s="813"/>
      <c r="AA2005" s="813"/>
      <c r="AB2005" s="813"/>
      <c r="AC2005" s="813"/>
      <c r="AD2005" s="813"/>
      <c r="AI2005">
        <f t="shared" si="1315"/>
        <v>0</v>
      </c>
      <c r="AJ2005">
        <f t="shared" si="1316"/>
        <v>0</v>
      </c>
      <c r="AK2005">
        <f t="shared" si="1317"/>
        <v>0</v>
      </c>
      <c r="AL2005">
        <f t="shared" si="1318"/>
        <v>0</v>
      </c>
      <c r="AM2005">
        <f t="shared" si="1319"/>
        <v>0</v>
      </c>
      <c r="AN2005">
        <f t="shared" si="1320"/>
        <v>0</v>
      </c>
      <c r="AO2005">
        <f t="shared" si="1321"/>
        <v>0</v>
      </c>
      <c r="AP2005">
        <f t="shared" si="1322"/>
        <v>0</v>
      </c>
      <c r="AQ2005">
        <f t="shared" si="1323"/>
        <v>0</v>
      </c>
      <c r="AR2005">
        <f t="shared" si="1324"/>
        <v>0</v>
      </c>
      <c r="AS2005">
        <f t="shared" si="1325"/>
        <v>0</v>
      </c>
      <c r="AT2005">
        <f t="shared" si="1326"/>
        <v>0</v>
      </c>
      <c r="AU2005">
        <f t="shared" si="1327"/>
        <v>0</v>
      </c>
      <c r="AV2005">
        <f t="shared" si="1328"/>
        <v>0</v>
      </c>
      <c r="AW2005">
        <f t="shared" si="1329"/>
        <v>0</v>
      </c>
      <c r="AX2005">
        <f t="shared" si="1330"/>
        <v>0</v>
      </c>
      <c r="AY2005">
        <f t="shared" si="1331"/>
        <v>0</v>
      </c>
      <c r="AZ2005">
        <f t="shared" si="1332"/>
        <v>0</v>
      </c>
      <c r="BA2005">
        <f t="shared" si="1333"/>
        <v>0</v>
      </c>
      <c r="BB2005">
        <f t="shared" si="1334"/>
        <v>0</v>
      </c>
      <c r="BC2005">
        <f t="shared" si="1335"/>
        <v>0</v>
      </c>
      <c r="BD2005">
        <f t="shared" si="1336"/>
        <v>0</v>
      </c>
      <c r="BE2005">
        <f t="shared" si="1337"/>
        <v>0</v>
      </c>
      <c r="BF2005">
        <f t="shared" si="1338"/>
        <v>0</v>
      </c>
      <c r="BG2005" s="500">
        <f t="shared" si="1339"/>
        <v>0</v>
      </c>
      <c r="BH2005" s="501">
        <f t="shared" si="1340"/>
        <v>0</v>
      </c>
      <c r="BI2005" s="502">
        <f t="shared" si="1341"/>
        <v>0</v>
      </c>
      <c r="BJ2005" s="503">
        <f t="shared" si="1342"/>
        <v>0</v>
      </c>
      <c r="BK2005" s="500">
        <f t="shared" si="1343"/>
        <v>0</v>
      </c>
      <c r="BL2005" s="501">
        <f t="shared" si="1344"/>
        <v>0</v>
      </c>
      <c r="BM2005" s="502">
        <f t="shared" si="1345"/>
        <v>0</v>
      </c>
      <c r="BN2005" s="503">
        <f t="shared" si="1346"/>
        <v>0</v>
      </c>
      <c r="BO2005" s="500">
        <f t="shared" si="1347"/>
        <v>0</v>
      </c>
      <c r="BP2005" s="501">
        <f t="shared" si="1348"/>
        <v>0</v>
      </c>
      <c r="BQ2005" s="502">
        <f t="shared" si="1349"/>
        <v>0</v>
      </c>
      <c r="BR2005" s="503">
        <f t="shared" si="1350"/>
        <v>0</v>
      </c>
      <c r="BS2005" s="293">
        <f t="shared" si="1351"/>
        <v>0</v>
      </c>
      <c r="BT2005" s="504" t="str">
        <f>IF(BS2005=0,"",
IF(SUM($BS$1895:BS2005)=1,BU2005,
IF($BS$2016&gt;SUM($BS$1895:BS2005),_xlfn.CONCAT(", ",BU2005),
IF($BS$2016=SUM($BS$1895:BS2005),_xlfn.CONCAT(" y ",BU2005)))))</f>
        <v/>
      </c>
      <c r="BU2005" s="505" t="s">
        <v>5304</v>
      </c>
      <c r="BV2005" s="534">
        <f t="shared" si="1352"/>
        <v>0</v>
      </c>
      <c r="BW2005" s="290">
        <f t="shared" si="1354"/>
        <v>0</v>
      </c>
      <c r="BX2005" s="293">
        <f t="shared" si="1353"/>
        <v>0</v>
      </c>
      <c r="BY2005" s="294" t="str">
        <f>IF(BX2005=0,"",
IF(SUM($BX$1895:BX2005)=1,BZ2005,
IF($BX$2016&gt;SUM($BX$1895:BX2005),_xlfn.CONCAT(", ",BZ2005),
IF($BX$2016=SUM($BX$1895:BX2005),_xlfn.CONCAT(" y ",BZ2005)))))</f>
        <v/>
      </c>
      <c r="BZ2005" s="89" t="s">
        <v>5304</v>
      </c>
    </row>
    <row r="2006" spans="1:78" ht="15" customHeight="1">
      <c r="A2006" s="64"/>
      <c r="B2006" s="11"/>
      <c r="C2006" s="61" t="s">
        <v>5305</v>
      </c>
      <c r="D2006" s="1020" t="str">
        <f>IF(CNGE_2025_M1_Secc5_Sub1!$D141="","",CNGE_2025_M1_Secc5_Sub1!$D141)</f>
        <v/>
      </c>
      <c r="E2006" s="889"/>
      <c r="F2006" s="889"/>
      <c r="G2006" s="889"/>
      <c r="H2006" s="889"/>
      <c r="I2006" s="889"/>
      <c r="J2006" s="889"/>
      <c r="K2006" s="889"/>
      <c r="L2006" s="890"/>
      <c r="M2006" s="813"/>
      <c r="N2006" s="813"/>
      <c r="O2006" s="813"/>
      <c r="P2006" s="813"/>
      <c r="Q2006" s="813"/>
      <c r="R2006" s="813"/>
      <c r="S2006" s="813"/>
      <c r="T2006" s="813"/>
      <c r="U2006" s="813"/>
      <c r="V2006" s="813"/>
      <c r="W2006" s="813"/>
      <c r="X2006" s="813"/>
      <c r="Y2006" s="813"/>
      <c r="Z2006" s="813"/>
      <c r="AA2006" s="813"/>
      <c r="AB2006" s="813"/>
      <c r="AC2006" s="813"/>
      <c r="AD2006" s="813"/>
      <c r="AI2006">
        <f t="shared" si="1315"/>
        <v>0</v>
      </c>
      <c r="AJ2006">
        <f t="shared" si="1316"/>
        <v>0</v>
      </c>
      <c r="AK2006">
        <f t="shared" si="1317"/>
        <v>0</v>
      </c>
      <c r="AL2006">
        <f t="shared" si="1318"/>
        <v>0</v>
      </c>
      <c r="AM2006">
        <f t="shared" si="1319"/>
        <v>0</v>
      </c>
      <c r="AN2006">
        <f t="shared" si="1320"/>
        <v>0</v>
      </c>
      <c r="AO2006">
        <f t="shared" si="1321"/>
        <v>0</v>
      </c>
      <c r="AP2006">
        <f t="shared" si="1322"/>
        <v>0</v>
      </c>
      <c r="AQ2006">
        <f t="shared" si="1323"/>
        <v>0</v>
      </c>
      <c r="AR2006">
        <f t="shared" si="1324"/>
        <v>0</v>
      </c>
      <c r="AS2006">
        <f t="shared" si="1325"/>
        <v>0</v>
      </c>
      <c r="AT2006">
        <f t="shared" si="1326"/>
        <v>0</v>
      </c>
      <c r="AU2006">
        <f t="shared" si="1327"/>
        <v>0</v>
      </c>
      <c r="AV2006">
        <f t="shared" si="1328"/>
        <v>0</v>
      </c>
      <c r="AW2006">
        <f t="shared" si="1329"/>
        <v>0</v>
      </c>
      <c r="AX2006">
        <f t="shared" si="1330"/>
        <v>0</v>
      </c>
      <c r="AY2006">
        <f t="shared" si="1331"/>
        <v>0</v>
      </c>
      <c r="AZ2006">
        <f t="shared" si="1332"/>
        <v>0</v>
      </c>
      <c r="BA2006">
        <f t="shared" si="1333"/>
        <v>0</v>
      </c>
      <c r="BB2006">
        <f t="shared" si="1334"/>
        <v>0</v>
      </c>
      <c r="BC2006">
        <f t="shared" si="1335"/>
        <v>0</v>
      </c>
      <c r="BD2006">
        <f t="shared" si="1336"/>
        <v>0</v>
      </c>
      <c r="BE2006">
        <f t="shared" si="1337"/>
        <v>0</v>
      </c>
      <c r="BF2006">
        <f t="shared" si="1338"/>
        <v>0</v>
      </c>
      <c r="BG2006" s="500">
        <f t="shared" si="1339"/>
        <v>0</v>
      </c>
      <c r="BH2006" s="501">
        <f t="shared" si="1340"/>
        <v>0</v>
      </c>
      <c r="BI2006" s="502">
        <f t="shared" si="1341"/>
        <v>0</v>
      </c>
      <c r="BJ2006" s="503">
        <f t="shared" si="1342"/>
        <v>0</v>
      </c>
      <c r="BK2006" s="500">
        <f t="shared" si="1343"/>
        <v>0</v>
      </c>
      <c r="BL2006" s="501">
        <f t="shared" si="1344"/>
        <v>0</v>
      </c>
      <c r="BM2006" s="502">
        <f t="shared" si="1345"/>
        <v>0</v>
      </c>
      <c r="BN2006" s="503">
        <f t="shared" si="1346"/>
        <v>0</v>
      </c>
      <c r="BO2006" s="500">
        <f t="shared" si="1347"/>
        <v>0</v>
      </c>
      <c r="BP2006" s="501">
        <f t="shared" si="1348"/>
        <v>0</v>
      </c>
      <c r="BQ2006" s="502">
        <f t="shared" si="1349"/>
        <v>0</v>
      </c>
      <c r="BR2006" s="503">
        <f t="shared" si="1350"/>
        <v>0</v>
      </c>
      <c r="BS2006" s="293">
        <f t="shared" si="1351"/>
        <v>0</v>
      </c>
      <c r="BT2006" s="504" t="str">
        <f>IF(BS2006=0,"",
IF(SUM($BS$1895:BS2006)=1,BU2006,
IF($BS$2016&gt;SUM($BS$1895:BS2006),_xlfn.CONCAT(", ",BU2006),
IF($BS$2016=SUM($BS$1895:BS2006),_xlfn.CONCAT(" y ",BU2006)))))</f>
        <v/>
      </c>
      <c r="BU2006" s="505" t="s">
        <v>5306</v>
      </c>
      <c r="BV2006" s="534">
        <f t="shared" si="1352"/>
        <v>0</v>
      </c>
      <c r="BW2006" s="290">
        <f t="shared" si="1354"/>
        <v>0</v>
      </c>
      <c r="BX2006" s="293">
        <f t="shared" si="1353"/>
        <v>0</v>
      </c>
      <c r="BY2006" s="294" t="str">
        <f>IF(BX2006=0,"",
IF(SUM($BX$1895:BX2006)=1,BZ2006,
IF($BX$2016&gt;SUM($BX$1895:BX2006),_xlfn.CONCAT(", ",BZ2006),
IF($BX$2016=SUM($BX$1895:BX2006),_xlfn.CONCAT(" y ",BZ2006)))))</f>
        <v/>
      </c>
      <c r="BZ2006" s="89" t="s">
        <v>5306</v>
      </c>
    </row>
    <row r="2007" spans="1:78" ht="15" customHeight="1">
      <c r="A2007" s="64"/>
      <c r="B2007" s="11"/>
      <c r="C2007" s="61" t="s">
        <v>5307</v>
      </c>
      <c r="D2007" s="1020" t="str">
        <f>IF(CNGE_2025_M1_Secc5_Sub1!$D142="","",CNGE_2025_M1_Secc5_Sub1!$D142)</f>
        <v/>
      </c>
      <c r="E2007" s="889"/>
      <c r="F2007" s="889"/>
      <c r="G2007" s="889"/>
      <c r="H2007" s="889"/>
      <c r="I2007" s="889"/>
      <c r="J2007" s="889"/>
      <c r="K2007" s="889"/>
      <c r="L2007" s="890"/>
      <c r="M2007" s="813"/>
      <c r="N2007" s="813"/>
      <c r="O2007" s="813"/>
      <c r="P2007" s="813"/>
      <c r="Q2007" s="813"/>
      <c r="R2007" s="813"/>
      <c r="S2007" s="813"/>
      <c r="T2007" s="813"/>
      <c r="U2007" s="813"/>
      <c r="V2007" s="813"/>
      <c r="W2007" s="813"/>
      <c r="X2007" s="813"/>
      <c r="Y2007" s="813"/>
      <c r="Z2007" s="813"/>
      <c r="AA2007" s="813"/>
      <c r="AB2007" s="813"/>
      <c r="AC2007" s="813"/>
      <c r="AD2007" s="813"/>
      <c r="AI2007">
        <f t="shared" si="1315"/>
        <v>0</v>
      </c>
      <c r="AJ2007">
        <f t="shared" si="1316"/>
        <v>0</v>
      </c>
      <c r="AK2007">
        <f t="shared" si="1317"/>
        <v>0</v>
      </c>
      <c r="AL2007">
        <f t="shared" si="1318"/>
        <v>0</v>
      </c>
      <c r="AM2007">
        <f t="shared" si="1319"/>
        <v>0</v>
      </c>
      <c r="AN2007">
        <f t="shared" si="1320"/>
        <v>0</v>
      </c>
      <c r="AO2007">
        <f t="shared" si="1321"/>
        <v>0</v>
      </c>
      <c r="AP2007">
        <f t="shared" si="1322"/>
        <v>0</v>
      </c>
      <c r="AQ2007">
        <f t="shared" si="1323"/>
        <v>0</v>
      </c>
      <c r="AR2007">
        <f t="shared" si="1324"/>
        <v>0</v>
      </c>
      <c r="AS2007">
        <f t="shared" si="1325"/>
        <v>0</v>
      </c>
      <c r="AT2007">
        <f t="shared" si="1326"/>
        <v>0</v>
      </c>
      <c r="AU2007">
        <f t="shared" si="1327"/>
        <v>0</v>
      </c>
      <c r="AV2007">
        <f t="shared" si="1328"/>
        <v>0</v>
      </c>
      <c r="AW2007">
        <f t="shared" si="1329"/>
        <v>0</v>
      </c>
      <c r="AX2007">
        <f t="shared" si="1330"/>
        <v>0</v>
      </c>
      <c r="AY2007">
        <f t="shared" si="1331"/>
        <v>0</v>
      </c>
      <c r="AZ2007">
        <f t="shared" si="1332"/>
        <v>0</v>
      </c>
      <c r="BA2007">
        <f t="shared" si="1333"/>
        <v>0</v>
      </c>
      <c r="BB2007">
        <f t="shared" si="1334"/>
        <v>0</v>
      </c>
      <c r="BC2007">
        <f t="shared" si="1335"/>
        <v>0</v>
      </c>
      <c r="BD2007">
        <f t="shared" si="1336"/>
        <v>0</v>
      </c>
      <c r="BE2007">
        <f t="shared" si="1337"/>
        <v>0</v>
      </c>
      <c r="BF2007">
        <f t="shared" si="1338"/>
        <v>0</v>
      </c>
      <c r="BG2007" s="500">
        <f t="shared" si="1339"/>
        <v>0</v>
      </c>
      <c r="BH2007" s="501">
        <f t="shared" si="1340"/>
        <v>0</v>
      </c>
      <c r="BI2007" s="502">
        <f t="shared" si="1341"/>
        <v>0</v>
      </c>
      <c r="BJ2007" s="503">
        <f t="shared" si="1342"/>
        <v>0</v>
      </c>
      <c r="BK2007" s="500">
        <f t="shared" si="1343"/>
        <v>0</v>
      </c>
      <c r="BL2007" s="501">
        <f t="shared" si="1344"/>
        <v>0</v>
      </c>
      <c r="BM2007" s="502">
        <f t="shared" si="1345"/>
        <v>0</v>
      </c>
      <c r="BN2007" s="503">
        <f t="shared" si="1346"/>
        <v>0</v>
      </c>
      <c r="BO2007" s="500">
        <f t="shared" si="1347"/>
        <v>0</v>
      </c>
      <c r="BP2007" s="501">
        <f t="shared" si="1348"/>
        <v>0</v>
      </c>
      <c r="BQ2007" s="502">
        <f t="shared" si="1349"/>
        <v>0</v>
      </c>
      <c r="BR2007" s="503">
        <f t="shared" si="1350"/>
        <v>0</v>
      </c>
      <c r="BS2007" s="293">
        <f t="shared" si="1351"/>
        <v>0</v>
      </c>
      <c r="BT2007" s="504" t="str">
        <f>IF(BS2007=0,"",
IF(SUM($BS$1895:BS2007)=1,BU2007,
IF($BS$2016&gt;SUM($BS$1895:BS2007),_xlfn.CONCAT(", ",BU2007),
IF($BS$2016=SUM($BS$1895:BS2007),_xlfn.CONCAT(" y ",BU2007)))))</f>
        <v/>
      </c>
      <c r="BU2007" s="505" t="s">
        <v>5308</v>
      </c>
      <c r="BV2007" s="534">
        <f t="shared" si="1352"/>
        <v>0</v>
      </c>
      <c r="BW2007" s="290">
        <f t="shared" si="1354"/>
        <v>0</v>
      </c>
      <c r="BX2007" s="293">
        <f t="shared" si="1353"/>
        <v>0</v>
      </c>
      <c r="BY2007" s="294" t="str">
        <f>IF(BX2007=0,"",
IF(SUM($BX$1895:BX2007)=1,BZ2007,
IF($BX$2016&gt;SUM($BX$1895:BX2007),_xlfn.CONCAT(", ",BZ2007),
IF($BX$2016=SUM($BX$1895:BX2007),_xlfn.CONCAT(" y ",BZ2007)))))</f>
        <v/>
      </c>
      <c r="BZ2007" s="89" t="s">
        <v>5308</v>
      </c>
    </row>
    <row r="2008" spans="1:78" ht="15" customHeight="1">
      <c r="A2008" s="64"/>
      <c r="B2008" s="11"/>
      <c r="C2008" s="61" t="s">
        <v>5309</v>
      </c>
      <c r="D2008" s="1020" t="str">
        <f>IF(CNGE_2025_M1_Secc5_Sub1!$D143="","",CNGE_2025_M1_Secc5_Sub1!$D143)</f>
        <v/>
      </c>
      <c r="E2008" s="889"/>
      <c r="F2008" s="889"/>
      <c r="G2008" s="889"/>
      <c r="H2008" s="889"/>
      <c r="I2008" s="889"/>
      <c r="J2008" s="889"/>
      <c r="K2008" s="889"/>
      <c r="L2008" s="890"/>
      <c r="M2008" s="813"/>
      <c r="N2008" s="813"/>
      <c r="O2008" s="813"/>
      <c r="P2008" s="813"/>
      <c r="Q2008" s="813"/>
      <c r="R2008" s="813"/>
      <c r="S2008" s="813"/>
      <c r="T2008" s="813"/>
      <c r="U2008" s="813"/>
      <c r="V2008" s="813"/>
      <c r="W2008" s="813"/>
      <c r="X2008" s="813"/>
      <c r="Y2008" s="813"/>
      <c r="Z2008" s="813"/>
      <c r="AA2008" s="813"/>
      <c r="AB2008" s="813"/>
      <c r="AC2008" s="813"/>
      <c r="AD2008" s="813"/>
      <c r="AI2008">
        <f t="shared" si="1315"/>
        <v>0</v>
      </c>
      <c r="AJ2008">
        <f t="shared" si="1316"/>
        <v>0</v>
      </c>
      <c r="AK2008">
        <f t="shared" si="1317"/>
        <v>0</v>
      </c>
      <c r="AL2008">
        <f t="shared" si="1318"/>
        <v>0</v>
      </c>
      <c r="AM2008">
        <f t="shared" si="1319"/>
        <v>0</v>
      </c>
      <c r="AN2008">
        <f t="shared" si="1320"/>
        <v>0</v>
      </c>
      <c r="AO2008">
        <f t="shared" si="1321"/>
        <v>0</v>
      </c>
      <c r="AP2008">
        <f t="shared" si="1322"/>
        <v>0</v>
      </c>
      <c r="AQ2008">
        <f t="shared" si="1323"/>
        <v>0</v>
      </c>
      <c r="AR2008">
        <f t="shared" si="1324"/>
        <v>0</v>
      </c>
      <c r="AS2008">
        <f t="shared" si="1325"/>
        <v>0</v>
      </c>
      <c r="AT2008">
        <f t="shared" si="1326"/>
        <v>0</v>
      </c>
      <c r="AU2008">
        <f t="shared" si="1327"/>
        <v>0</v>
      </c>
      <c r="AV2008">
        <f t="shared" si="1328"/>
        <v>0</v>
      </c>
      <c r="AW2008">
        <f t="shared" si="1329"/>
        <v>0</v>
      </c>
      <c r="AX2008">
        <f t="shared" si="1330"/>
        <v>0</v>
      </c>
      <c r="AY2008">
        <f t="shared" si="1331"/>
        <v>0</v>
      </c>
      <c r="AZ2008">
        <f t="shared" si="1332"/>
        <v>0</v>
      </c>
      <c r="BA2008">
        <f t="shared" si="1333"/>
        <v>0</v>
      </c>
      <c r="BB2008">
        <f t="shared" si="1334"/>
        <v>0</v>
      </c>
      <c r="BC2008">
        <f t="shared" si="1335"/>
        <v>0</v>
      </c>
      <c r="BD2008">
        <f t="shared" si="1336"/>
        <v>0</v>
      </c>
      <c r="BE2008">
        <f t="shared" si="1337"/>
        <v>0</v>
      </c>
      <c r="BF2008">
        <f t="shared" si="1338"/>
        <v>0</v>
      </c>
      <c r="BG2008" s="500">
        <f t="shared" si="1339"/>
        <v>0</v>
      </c>
      <c r="BH2008" s="501">
        <f t="shared" si="1340"/>
        <v>0</v>
      </c>
      <c r="BI2008" s="502">
        <f t="shared" si="1341"/>
        <v>0</v>
      </c>
      <c r="BJ2008" s="503">
        <f t="shared" si="1342"/>
        <v>0</v>
      </c>
      <c r="BK2008" s="500">
        <f t="shared" si="1343"/>
        <v>0</v>
      </c>
      <c r="BL2008" s="501">
        <f t="shared" si="1344"/>
        <v>0</v>
      </c>
      <c r="BM2008" s="502">
        <f t="shared" si="1345"/>
        <v>0</v>
      </c>
      <c r="BN2008" s="503">
        <f t="shared" si="1346"/>
        <v>0</v>
      </c>
      <c r="BO2008" s="500">
        <f t="shared" si="1347"/>
        <v>0</v>
      </c>
      <c r="BP2008" s="501">
        <f t="shared" si="1348"/>
        <v>0</v>
      </c>
      <c r="BQ2008" s="502">
        <f t="shared" si="1349"/>
        <v>0</v>
      </c>
      <c r="BR2008" s="503">
        <f t="shared" si="1350"/>
        <v>0</v>
      </c>
      <c r="BS2008" s="293">
        <f t="shared" si="1351"/>
        <v>0</v>
      </c>
      <c r="BT2008" s="504" t="str">
        <f>IF(BS2008=0,"",
IF(SUM($BS$1895:BS2008)=1,BU2008,
IF($BS$2016&gt;SUM($BS$1895:BS2008),_xlfn.CONCAT(", ",BU2008),
IF($BS$2016=SUM($BS$1895:BS2008),_xlfn.CONCAT(" y ",BU2008)))))</f>
        <v/>
      </c>
      <c r="BU2008" s="505" t="s">
        <v>5310</v>
      </c>
      <c r="BV2008" s="534">
        <f t="shared" si="1352"/>
        <v>0</v>
      </c>
      <c r="BW2008" s="290">
        <f t="shared" si="1354"/>
        <v>0</v>
      </c>
      <c r="BX2008" s="293">
        <f t="shared" si="1353"/>
        <v>0</v>
      </c>
      <c r="BY2008" s="294" t="str">
        <f>IF(BX2008=0,"",
IF(SUM($BX$1895:BX2008)=1,BZ2008,
IF($BX$2016&gt;SUM($BX$1895:BX2008),_xlfn.CONCAT(", ",BZ2008),
IF($BX$2016=SUM($BX$1895:BX2008),_xlfn.CONCAT(" y ",BZ2008)))))</f>
        <v/>
      </c>
      <c r="BZ2008" s="89" t="s">
        <v>5310</v>
      </c>
    </row>
    <row r="2009" spans="1:78" ht="15" customHeight="1">
      <c r="A2009" s="64"/>
      <c r="B2009" s="11"/>
      <c r="C2009" s="61" t="s">
        <v>5311</v>
      </c>
      <c r="D2009" s="1020" t="str">
        <f>IF(CNGE_2025_M1_Secc5_Sub1!$D144="","",CNGE_2025_M1_Secc5_Sub1!$D144)</f>
        <v/>
      </c>
      <c r="E2009" s="889"/>
      <c r="F2009" s="889"/>
      <c r="G2009" s="889"/>
      <c r="H2009" s="889"/>
      <c r="I2009" s="889"/>
      <c r="J2009" s="889"/>
      <c r="K2009" s="889"/>
      <c r="L2009" s="890"/>
      <c r="M2009" s="813"/>
      <c r="N2009" s="813"/>
      <c r="O2009" s="813"/>
      <c r="P2009" s="813"/>
      <c r="Q2009" s="813"/>
      <c r="R2009" s="813"/>
      <c r="S2009" s="813"/>
      <c r="T2009" s="813"/>
      <c r="U2009" s="813"/>
      <c r="V2009" s="813"/>
      <c r="W2009" s="813"/>
      <c r="X2009" s="813"/>
      <c r="Y2009" s="813"/>
      <c r="Z2009" s="813"/>
      <c r="AA2009" s="813"/>
      <c r="AB2009" s="813"/>
      <c r="AC2009" s="813"/>
      <c r="AD2009" s="813"/>
      <c r="AI2009">
        <f t="shared" si="1315"/>
        <v>0</v>
      </c>
      <c r="AJ2009">
        <f t="shared" si="1316"/>
        <v>0</v>
      </c>
      <c r="AK2009">
        <f t="shared" si="1317"/>
        <v>0</v>
      </c>
      <c r="AL2009">
        <f t="shared" si="1318"/>
        <v>0</v>
      </c>
      <c r="AM2009">
        <f t="shared" si="1319"/>
        <v>0</v>
      </c>
      <c r="AN2009">
        <f t="shared" si="1320"/>
        <v>0</v>
      </c>
      <c r="AO2009">
        <f t="shared" si="1321"/>
        <v>0</v>
      </c>
      <c r="AP2009">
        <f t="shared" si="1322"/>
        <v>0</v>
      </c>
      <c r="AQ2009">
        <f t="shared" si="1323"/>
        <v>0</v>
      </c>
      <c r="AR2009">
        <f t="shared" si="1324"/>
        <v>0</v>
      </c>
      <c r="AS2009">
        <f t="shared" si="1325"/>
        <v>0</v>
      </c>
      <c r="AT2009">
        <f t="shared" si="1326"/>
        <v>0</v>
      </c>
      <c r="AU2009">
        <f t="shared" si="1327"/>
        <v>0</v>
      </c>
      <c r="AV2009">
        <f t="shared" si="1328"/>
        <v>0</v>
      </c>
      <c r="AW2009">
        <f t="shared" si="1329"/>
        <v>0</v>
      </c>
      <c r="AX2009">
        <f t="shared" si="1330"/>
        <v>0</v>
      </c>
      <c r="AY2009">
        <f t="shared" si="1331"/>
        <v>0</v>
      </c>
      <c r="AZ2009">
        <f t="shared" si="1332"/>
        <v>0</v>
      </c>
      <c r="BA2009">
        <f t="shared" si="1333"/>
        <v>0</v>
      </c>
      <c r="BB2009">
        <f t="shared" si="1334"/>
        <v>0</v>
      </c>
      <c r="BC2009">
        <f t="shared" si="1335"/>
        <v>0</v>
      </c>
      <c r="BD2009">
        <f t="shared" si="1336"/>
        <v>0</v>
      </c>
      <c r="BE2009">
        <f t="shared" si="1337"/>
        <v>0</v>
      </c>
      <c r="BF2009">
        <f t="shared" si="1338"/>
        <v>0</v>
      </c>
      <c r="BG2009" s="500">
        <f t="shared" si="1339"/>
        <v>0</v>
      </c>
      <c r="BH2009" s="501">
        <f t="shared" si="1340"/>
        <v>0</v>
      </c>
      <c r="BI2009" s="502">
        <f t="shared" si="1341"/>
        <v>0</v>
      </c>
      <c r="BJ2009" s="503">
        <f t="shared" si="1342"/>
        <v>0</v>
      </c>
      <c r="BK2009" s="500">
        <f t="shared" si="1343"/>
        <v>0</v>
      </c>
      <c r="BL2009" s="501">
        <f t="shared" si="1344"/>
        <v>0</v>
      </c>
      <c r="BM2009" s="502">
        <f t="shared" si="1345"/>
        <v>0</v>
      </c>
      <c r="BN2009" s="503">
        <f t="shared" si="1346"/>
        <v>0</v>
      </c>
      <c r="BO2009" s="500">
        <f t="shared" si="1347"/>
        <v>0</v>
      </c>
      <c r="BP2009" s="501">
        <f t="shared" si="1348"/>
        <v>0</v>
      </c>
      <c r="BQ2009" s="502">
        <f t="shared" si="1349"/>
        <v>0</v>
      </c>
      <c r="BR2009" s="503">
        <f t="shared" si="1350"/>
        <v>0</v>
      </c>
      <c r="BS2009" s="293">
        <f t="shared" si="1351"/>
        <v>0</v>
      </c>
      <c r="BT2009" s="504" t="str">
        <f>IF(BS2009=0,"",
IF(SUM($BS$1895:BS2009)=1,BU2009,
IF($BS$2016&gt;SUM($BS$1895:BS2009),_xlfn.CONCAT(", ",BU2009),
IF($BS$2016=SUM($BS$1895:BS2009),_xlfn.CONCAT(" y ",BU2009)))))</f>
        <v/>
      </c>
      <c r="BU2009" s="505" t="s">
        <v>5312</v>
      </c>
      <c r="BV2009" s="534">
        <f t="shared" si="1352"/>
        <v>0</v>
      </c>
      <c r="BW2009" s="290">
        <f t="shared" si="1354"/>
        <v>0</v>
      </c>
      <c r="BX2009" s="293">
        <f t="shared" si="1353"/>
        <v>0</v>
      </c>
      <c r="BY2009" s="294" t="str">
        <f>IF(BX2009=0,"",
IF(SUM($BX$1895:BX2009)=1,BZ2009,
IF($BX$2016&gt;SUM($BX$1895:BX2009),_xlfn.CONCAT(", ",BZ2009),
IF($BX$2016=SUM($BX$1895:BX2009),_xlfn.CONCAT(" y ",BZ2009)))))</f>
        <v/>
      </c>
      <c r="BZ2009" s="89" t="s">
        <v>5312</v>
      </c>
    </row>
    <row r="2010" spans="1:78" ht="15" customHeight="1">
      <c r="A2010" s="64"/>
      <c r="B2010" s="11"/>
      <c r="C2010" s="61" t="s">
        <v>5313</v>
      </c>
      <c r="D2010" s="1020" t="str">
        <f>IF(CNGE_2025_M1_Secc5_Sub1!$D145="","",CNGE_2025_M1_Secc5_Sub1!$D145)</f>
        <v/>
      </c>
      <c r="E2010" s="889"/>
      <c r="F2010" s="889"/>
      <c r="G2010" s="889"/>
      <c r="H2010" s="889"/>
      <c r="I2010" s="889"/>
      <c r="J2010" s="889"/>
      <c r="K2010" s="889"/>
      <c r="L2010" s="890"/>
      <c r="M2010" s="813"/>
      <c r="N2010" s="813"/>
      <c r="O2010" s="813"/>
      <c r="P2010" s="813"/>
      <c r="Q2010" s="813"/>
      <c r="R2010" s="813"/>
      <c r="S2010" s="813"/>
      <c r="T2010" s="813"/>
      <c r="U2010" s="813"/>
      <c r="V2010" s="813"/>
      <c r="W2010" s="813"/>
      <c r="X2010" s="813"/>
      <c r="Y2010" s="813"/>
      <c r="Z2010" s="813"/>
      <c r="AA2010" s="813"/>
      <c r="AB2010" s="813"/>
      <c r="AC2010" s="813"/>
      <c r="AD2010" s="813"/>
      <c r="AI2010">
        <f t="shared" si="1315"/>
        <v>0</v>
      </c>
      <c r="AJ2010">
        <f t="shared" si="1316"/>
        <v>0</v>
      </c>
      <c r="AK2010">
        <f t="shared" si="1317"/>
        <v>0</v>
      </c>
      <c r="AL2010">
        <f t="shared" si="1318"/>
        <v>0</v>
      </c>
      <c r="AM2010">
        <f t="shared" si="1319"/>
        <v>0</v>
      </c>
      <c r="AN2010">
        <f t="shared" si="1320"/>
        <v>0</v>
      </c>
      <c r="AO2010">
        <f t="shared" si="1321"/>
        <v>0</v>
      </c>
      <c r="AP2010">
        <f t="shared" si="1322"/>
        <v>0</v>
      </c>
      <c r="AQ2010">
        <f t="shared" si="1323"/>
        <v>0</v>
      </c>
      <c r="AR2010">
        <f t="shared" si="1324"/>
        <v>0</v>
      </c>
      <c r="AS2010">
        <f t="shared" si="1325"/>
        <v>0</v>
      </c>
      <c r="AT2010">
        <f t="shared" si="1326"/>
        <v>0</v>
      </c>
      <c r="AU2010">
        <f t="shared" si="1327"/>
        <v>0</v>
      </c>
      <c r="AV2010">
        <f t="shared" si="1328"/>
        <v>0</v>
      </c>
      <c r="AW2010">
        <f t="shared" si="1329"/>
        <v>0</v>
      </c>
      <c r="AX2010">
        <f t="shared" si="1330"/>
        <v>0</v>
      </c>
      <c r="AY2010">
        <f t="shared" si="1331"/>
        <v>0</v>
      </c>
      <c r="AZ2010">
        <f t="shared" si="1332"/>
        <v>0</v>
      </c>
      <c r="BA2010">
        <f t="shared" si="1333"/>
        <v>0</v>
      </c>
      <c r="BB2010">
        <f t="shared" si="1334"/>
        <v>0</v>
      </c>
      <c r="BC2010">
        <f t="shared" si="1335"/>
        <v>0</v>
      </c>
      <c r="BD2010">
        <f t="shared" si="1336"/>
        <v>0</v>
      </c>
      <c r="BE2010">
        <f t="shared" si="1337"/>
        <v>0</v>
      </c>
      <c r="BF2010">
        <f t="shared" si="1338"/>
        <v>0</v>
      </c>
      <c r="BG2010" s="500">
        <f t="shared" si="1339"/>
        <v>0</v>
      </c>
      <c r="BH2010" s="501">
        <f t="shared" si="1340"/>
        <v>0</v>
      </c>
      <c r="BI2010" s="502">
        <f t="shared" si="1341"/>
        <v>0</v>
      </c>
      <c r="BJ2010" s="503">
        <f t="shared" si="1342"/>
        <v>0</v>
      </c>
      <c r="BK2010" s="500">
        <f t="shared" si="1343"/>
        <v>0</v>
      </c>
      <c r="BL2010" s="501">
        <f t="shared" si="1344"/>
        <v>0</v>
      </c>
      <c r="BM2010" s="502">
        <f t="shared" si="1345"/>
        <v>0</v>
      </c>
      <c r="BN2010" s="503">
        <f t="shared" si="1346"/>
        <v>0</v>
      </c>
      <c r="BO2010" s="500">
        <f t="shared" si="1347"/>
        <v>0</v>
      </c>
      <c r="BP2010" s="501">
        <f t="shared" si="1348"/>
        <v>0</v>
      </c>
      <c r="BQ2010" s="502">
        <f t="shared" si="1349"/>
        <v>0</v>
      </c>
      <c r="BR2010" s="503">
        <f t="shared" si="1350"/>
        <v>0</v>
      </c>
      <c r="BS2010" s="293">
        <f t="shared" si="1351"/>
        <v>0</v>
      </c>
      <c r="BT2010" s="504" t="str">
        <f>IF(BS2010=0,"",
IF(SUM($BS$1895:BS2010)=1,BU2010,
IF($BS$2016&gt;SUM($BS$1895:BS2010),_xlfn.CONCAT(", ",BU2010),
IF($BS$2016=SUM($BS$1895:BS2010),_xlfn.CONCAT(" y ",BU2010)))))</f>
        <v/>
      </c>
      <c r="BU2010" s="505" t="s">
        <v>5314</v>
      </c>
      <c r="BV2010" s="534">
        <f t="shared" si="1352"/>
        <v>0</v>
      </c>
      <c r="BW2010" s="290">
        <f t="shared" si="1354"/>
        <v>0</v>
      </c>
      <c r="BX2010" s="293">
        <f t="shared" si="1353"/>
        <v>0</v>
      </c>
      <c r="BY2010" s="294" t="str">
        <f>IF(BX2010=0,"",
IF(SUM($BX$1895:BX2010)=1,BZ2010,
IF($BX$2016&gt;SUM($BX$1895:BX2010),_xlfn.CONCAT(", ",BZ2010),
IF($BX$2016=SUM($BX$1895:BX2010),_xlfn.CONCAT(" y ",BZ2010)))))</f>
        <v/>
      </c>
      <c r="BZ2010" s="89" t="s">
        <v>5314</v>
      </c>
    </row>
    <row r="2011" spans="1:78" ht="15" customHeight="1">
      <c r="A2011" s="64"/>
      <c r="B2011" s="11"/>
      <c r="C2011" s="61" t="s">
        <v>5315</v>
      </c>
      <c r="D2011" s="1020" t="str">
        <f>IF(CNGE_2025_M1_Secc5_Sub1!$D146="","",CNGE_2025_M1_Secc5_Sub1!$D146)</f>
        <v/>
      </c>
      <c r="E2011" s="889"/>
      <c r="F2011" s="889"/>
      <c r="G2011" s="889"/>
      <c r="H2011" s="889"/>
      <c r="I2011" s="889"/>
      <c r="J2011" s="889"/>
      <c r="K2011" s="889"/>
      <c r="L2011" s="890"/>
      <c r="M2011" s="813"/>
      <c r="N2011" s="813"/>
      <c r="O2011" s="813"/>
      <c r="P2011" s="813"/>
      <c r="Q2011" s="813"/>
      <c r="R2011" s="813"/>
      <c r="S2011" s="813"/>
      <c r="T2011" s="813"/>
      <c r="U2011" s="813"/>
      <c r="V2011" s="813"/>
      <c r="W2011" s="813"/>
      <c r="X2011" s="813"/>
      <c r="Y2011" s="813"/>
      <c r="Z2011" s="813"/>
      <c r="AA2011" s="813"/>
      <c r="AB2011" s="813"/>
      <c r="AC2011" s="813"/>
      <c r="AD2011" s="813"/>
      <c r="AI2011">
        <f t="shared" si="1315"/>
        <v>0</v>
      </c>
      <c r="AJ2011">
        <f t="shared" si="1316"/>
        <v>0</v>
      </c>
      <c r="AK2011">
        <f t="shared" si="1317"/>
        <v>0</v>
      </c>
      <c r="AL2011">
        <f t="shared" si="1318"/>
        <v>0</v>
      </c>
      <c r="AM2011">
        <f t="shared" si="1319"/>
        <v>0</v>
      </c>
      <c r="AN2011">
        <f t="shared" si="1320"/>
        <v>0</v>
      </c>
      <c r="AO2011">
        <f t="shared" si="1321"/>
        <v>0</v>
      </c>
      <c r="AP2011">
        <f t="shared" si="1322"/>
        <v>0</v>
      </c>
      <c r="AQ2011">
        <f t="shared" si="1323"/>
        <v>0</v>
      </c>
      <c r="AR2011">
        <f t="shared" si="1324"/>
        <v>0</v>
      </c>
      <c r="AS2011">
        <f t="shared" si="1325"/>
        <v>0</v>
      </c>
      <c r="AT2011">
        <f t="shared" si="1326"/>
        <v>0</v>
      </c>
      <c r="AU2011">
        <f t="shared" si="1327"/>
        <v>0</v>
      </c>
      <c r="AV2011">
        <f t="shared" si="1328"/>
        <v>0</v>
      </c>
      <c r="AW2011">
        <f t="shared" si="1329"/>
        <v>0</v>
      </c>
      <c r="AX2011">
        <f t="shared" si="1330"/>
        <v>0</v>
      </c>
      <c r="AY2011">
        <f t="shared" si="1331"/>
        <v>0</v>
      </c>
      <c r="AZ2011">
        <f t="shared" si="1332"/>
        <v>0</v>
      </c>
      <c r="BA2011">
        <f t="shared" si="1333"/>
        <v>0</v>
      </c>
      <c r="BB2011">
        <f t="shared" si="1334"/>
        <v>0</v>
      </c>
      <c r="BC2011">
        <f t="shared" si="1335"/>
        <v>0</v>
      </c>
      <c r="BD2011">
        <f t="shared" si="1336"/>
        <v>0</v>
      </c>
      <c r="BE2011">
        <f t="shared" si="1337"/>
        <v>0</v>
      </c>
      <c r="BF2011">
        <f t="shared" si="1338"/>
        <v>0</v>
      </c>
      <c r="BG2011" s="500">
        <f t="shared" si="1339"/>
        <v>0</v>
      </c>
      <c r="BH2011" s="501">
        <f t="shared" si="1340"/>
        <v>0</v>
      </c>
      <c r="BI2011" s="502">
        <f t="shared" si="1341"/>
        <v>0</v>
      </c>
      <c r="BJ2011" s="503">
        <f t="shared" si="1342"/>
        <v>0</v>
      </c>
      <c r="BK2011" s="500">
        <f t="shared" si="1343"/>
        <v>0</v>
      </c>
      <c r="BL2011" s="501">
        <f t="shared" si="1344"/>
        <v>0</v>
      </c>
      <c r="BM2011" s="502">
        <f t="shared" si="1345"/>
        <v>0</v>
      </c>
      <c r="BN2011" s="503">
        <f t="shared" si="1346"/>
        <v>0</v>
      </c>
      <c r="BO2011" s="500">
        <f t="shared" si="1347"/>
        <v>0</v>
      </c>
      <c r="BP2011" s="501">
        <f t="shared" si="1348"/>
        <v>0</v>
      </c>
      <c r="BQ2011" s="502">
        <f t="shared" si="1349"/>
        <v>0</v>
      </c>
      <c r="BR2011" s="503">
        <f t="shared" si="1350"/>
        <v>0</v>
      </c>
      <c r="BS2011" s="293">
        <f t="shared" si="1351"/>
        <v>0</v>
      </c>
      <c r="BT2011" s="504" t="str">
        <f>IF(BS2011=0,"",
IF(SUM($BS$1895:BS2011)=1,BU2011,
IF($BS$2016&gt;SUM($BS$1895:BS2011),_xlfn.CONCAT(", ",BU2011),
IF($BS$2016=SUM($BS$1895:BS2011),_xlfn.CONCAT(" y ",BU2011)))))</f>
        <v/>
      </c>
      <c r="BU2011" s="505" t="s">
        <v>5316</v>
      </c>
      <c r="BV2011" s="534">
        <f t="shared" si="1352"/>
        <v>0</v>
      </c>
      <c r="BW2011" s="290">
        <f t="shared" si="1354"/>
        <v>0</v>
      </c>
      <c r="BX2011" s="293">
        <f t="shared" si="1353"/>
        <v>0</v>
      </c>
      <c r="BY2011" s="294" t="str">
        <f>IF(BX2011=0,"",
IF(SUM($BX$1895:BX2011)=1,BZ2011,
IF($BX$2016&gt;SUM($BX$1895:BX2011),_xlfn.CONCAT(", ",BZ2011),
IF($BX$2016=SUM($BX$1895:BX2011),_xlfn.CONCAT(" y ",BZ2011)))))</f>
        <v/>
      </c>
      <c r="BZ2011" s="89" t="s">
        <v>5316</v>
      </c>
    </row>
    <row r="2012" spans="1:78" ht="15" customHeight="1">
      <c r="A2012" s="64"/>
      <c r="B2012" s="11"/>
      <c r="C2012" s="61" t="s">
        <v>5317</v>
      </c>
      <c r="D2012" s="1020" t="str">
        <f>IF(CNGE_2025_M1_Secc5_Sub1!$D147="","",CNGE_2025_M1_Secc5_Sub1!$D147)</f>
        <v/>
      </c>
      <c r="E2012" s="889"/>
      <c r="F2012" s="889"/>
      <c r="G2012" s="889"/>
      <c r="H2012" s="889"/>
      <c r="I2012" s="889"/>
      <c r="J2012" s="889"/>
      <c r="K2012" s="889"/>
      <c r="L2012" s="890"/>
      <c r="M2012" s="813"/>
      <c r="N2012" s="813"/>
      <c r="O2012" s="813"/>
      <c r="P2012" s="813"/>
      <c r="Q2012" s="813"/>
      <c r="R2012" s="813"/>
      <c r="S2012" s="813"/>
      <c r="T2012" s="813"/>
      <c r="U2012" s="813"/>
      <c r="V2012" s="813"/>
      <c r="W2012" s="813"/>
      <c r="X2012" s="813"/>
      <c r="Y2012" s="813"/>
      <c r="Z2012" s="813"/>
      <c r="AA2012" s="813"/>
      <c r="AB2012" s="813"/>
      <c r="AC2012" s="813"/>
      <c r="AD2012" s="813"/>
      <c r="AI2012">
        <f t="shared" si="1315"/>
        <v>0</v>
      </c>
      <c r="AJ2012">
        <f t="shared" si="1316"/>
        <v>0</v>
      </c>
      <c r="AK2012">
        <f t="shared" si="1317"/>
        <v>0</v>
      </c>
      <c r="AL2012">
        <f t="shared" si="1318"/>
        <v>0</v>
      </c>
      <c r="AM2012">
        <f t="shared" si="1319"/>
        <v>0</v>
      </c>
      <c r="AN2012">
        <f t="shared" si="1320"/>
        <v>0</v>
      </c>
      <c r="AO2012">
        <f t="shared" si="1321"/>
        <v>0</v>
      </c>
      <c r="AP2012">
        <f t="shared" si="1322"/>
        <v>0</v>
      </c>
      <c r="AQ2012">
        <f t="shared" si="1323"/>
        <v>0</v>
      </c>
      <c r="AR2012">
        <f t="shared" si="1324"/>
        <v>0</v>
      </c>
      <c r="AS2012">
        <f t="shared" si="1325"/>
        <v>0</v>
      </c>
      <c r="AT2012">
        <f t="shared" si="1326"/>
        <v>0</v>
      </c>
      <c r="AU2012">
        <f t="shared" si="1327"/>
        <v>0</v>
      </c>
      <c r="AV2012">
        <f t="shared" si="1328"/>
        <v>0</v>
      </c>
      <c r="AW2012">
        <f t="shared" si="1329"/>
        <v>0</v>
      </c>
      <c r="AX2012">
        <f t="shared" si="1330"/>
        <v>0</v>
      </c>
      <c r="AY2012">
        <f t="shared" si="1331"/>
        <v>0</v>
      </c>
      <c r="AZ2012">
        <f t="shared" si="1332"/>
        <v>0</v>
      </c>
      <c r="BA2012">
        <f t="shared" si="1333"/>
        <v>0</v>
      </c>
      <c r="BB2012">
        <f t="shared" si="1334"/>
        <v>0</v>
      </c>
      <c r="BC2012">
        <f t="shared" si="1335"/>
        <v>0</v>
      </c>
      <c r="BD2012">
        <f t="shared" si="1336"/>
        <v>0</v>
      </c>
      <c r="BE2012">
        <f t="shared" si="1337"/>
        <v>0</v>
      </c>
      <c r="BF2012">
        <f t="shared" si="1338"/>
        <v>0</v>
      </c>
      <c r="BG2012" s="500">
        <f t="shared" si="1339"/>
        <v>0</v>
      </c>
      <c r="BH2012" s="501">
        <f t="shared" si="1340"/>
        <v>0</v>
      </c>
      <c r="BI2012" s="502">
        <f t="shared" si="1341"/>
        <v>0</v>
      </c>
      <c r="BJ2012" s="503">
        <f t="shared" si="1342"/>
        <v>0</v>
      </c>
      <c r="BK2012" s="500">
        <f t="shared" si="1343"/>
        <v>0</v>
      </c>
      <c r="BL2012" s="501">
        <f t="shared" si="1344"/>
        <v>0</v>
      </c>
      <c r="BM2012" s="502">
        <f t="shared" si="1345"/>
        <v>0</v>
      </c>
      <c r="BN2012" s="503">
        <f t="shared" si="1346"/>
        <v>0</v>
      </c>
      <c r="BO2012" s="500">
        <f t="shared" si="1347"/>
        <v>0</v>
      </c>
      <c r="BP2012" s="501">
        <f t="shared" si="1348"/>
        <v>0</v>
      </c>
      <c r="BQ2012" s="502">
        <f t="shared" si="1349"/>
        <v>0</v>
      </c>
      <c r="BR2012" s="503">
        <f t="shared" si="1350"/>
        <v>0</v>
      </c>
      <c r="BS2012" s="293">
        <f t="shared" si="1351"/>
        <v>0</v>
      </c>
      <c r="BT2012" s="504" t="str">
        <f>IF(BS2012=0,"",
IF(SUM($BS$1895:BS2012)=1,BU2012,
IF($BS$2016&gt;SUM($BS$1895:BS2012),_xlfn.CONCAT(", ",BU2012),
IF($BS$2016=SUM($BS$1895:BS2012),_xlfn.CONCAT(" y ",BU2012)))))</f>
        <v/>
      </c>
      <c r="BU2012" s="505" t="s">
        <v>5318</v>
      </c>
      <c r="BV2012" s="534">
        <f t="shared" si="1352"/>
        <v>0</v>
      </c>
      <c r="BW2012" s="290">
        <f t="shared" si="1354"/>
        <v>0</v>
      </c>
      <c r="BX2012" s="293">
        <f t="shared" si="1353"/>
        <v>0</v>
      </c>
      <c r="BY2012" s="294" t="str">
        <f>IF(BX2012=0,"",
IF(SUM($BX$1895:BX2012)=1,BZ2012,
IF($BX$2016&gt;SUM($BX$1895:BX2012),_xlfn.CONCAT(", ",BZ2012),
IF($BX$2016=SUM($BX$1895:BX2012),_xlfn.CONCAT(" y ",BZ2012)))))</f>
        <v/>
      </c>
      <c r="BZ2012" s="89" t="s">
        <v>5318</v>
      </c>
    </row>
    <row r="2013" spans="1:78" ht="15" customHeight="1">
      <c r="A2013" s="64"/>
      <c r="B2013" s="11"/>
      <c r="C2013" s="61" t="s">
        <v>5319</v>
      </c>
      <c r="D2013" s="1020" t="str">
        <f>IF(CNGE_2025_M1_Secc5_Sub1!$D148="","",CNGE_2025_M1_Secc5_Sub1!$D148)</f>
        <v/>
      </c>
      <c r="E2013" s="889"/>
      <c r="F2013" s="889"/>
      <c r="G2013" s="889"/>
      <c r="H2013" s="889"/>
      <c r="I2013" s="889"/>
      <c r="J2013" s="889"/>
      <c r="K2013" s="889"/>
      <c r="L2013" s="890"/>
      <c r="M2013" s="813"/>
      <c r="N2013" s="813"/>
      <c r="O2013" s="813"/>
      <c r="P2013" s="813"/>
      <c r="Q2013" s="813"/>
      <c r="R2013" s="813"/>
      <c r="S2013" s="813"/>
      <c r="T2013" s="813"/>
      <c r="U2013" s="813"/>
      <c r="V2013" s="813"/>
      <c r="W2013" s="813"/>
      <c r="X2013" s="813"/>
      <c r="Y2013" s="813"/>
      <c r="Z2013" s="813"/>
      <c r="AA2013" s="813"/>
      <c r="AB2013" s="813"/>
      <c r="AC2013" s="813"/>
      <c r="AD2013" s="813"/>
      <c r="AI2013">
        <f t="shared" si="1315"/>
        <v>0</v>
      </c>
      <c r="AJ2013">
        <f t="shared" si="1316"/>
        <v>0</v>
      </c>
      <c r="AK2013">
        <f t="shared" si="1317"/>
        <v>0</v>
      </c>
      <c r="AL2013">
        <f t="shared" si="1318"/>
        <v>0</v>
      </c>
      <c r="AM2013">
        <f t="shared" si="1319"/>
        <v>0</v>
      </c>
      <c r="AN2013">
        <f t="shared" si="1320"/>
        <v>0</v>
      </c>
      <c r="AO2013">
        <f t="shared" si="1321"/>
        <v>0</v>
      </c>
      <c r="AP2013">
        <f t="shared" si="1322"/>
        <v>0</v>
      </c>
      <c r="AQ2013">
        <f t="shared" si="1323"/>
        <v>0</v>
      </c>
      <c r="AR2013">
        <f t="shared" si="1324"/>
        <v>0</v>
      </c>
      <c r="AS2013">
        <f t="shared" si="1325"/>
        <v>0</v>
      </c>
      <c r="AT2013">
        <f t="shared" si="1326"/>
        <v>0</v>
      </c>
      <c r="AU2013">
        <f t="shared" si="1327"/>
        <v>0</v>
      </c>
      <c r="AV2013">
        <f t="shared" si="1328"/>
        <v>0</v>
      </c>
      <c r="AW2013">
        <f t="shared" si="1329"/>
        <v>0</v>
      </c>
      <c r="AX2013">
        <f t="shared" si="1330"/>
        <v>0</v>
      </c>
      <c r="AY2013">
        <f t="shared" si="1331"/>
        <v>0</v>
      </c>
      <c r="AZ2013">
        <f t="shared" si="1332"/>
        <v>0</v>
      </c>
      <c r="BA2013">
        <f t="shared" si="1333"/>
        <v>0</v>
      </c>
      <c r="BB2013">
        <f t="shared" si="1334"/>
        <v>0</v>
      </c>
      <c r="BC2013">
        <f t="shared" si="1335"/>
        <v>0</v>
      </c>
      <c r="BD2013">
        <f t="shared" si="1336"/>
        <v>0</v>
      </c>
      <c r="BE2013">
        <f t="shared" si="1337"/>
        <v>0</v>
      </c>
      <c r="BF2013">
        <f t="shared" si="1338"/>
        <v>0</v>
      </c>
      <c r="BG2013" s="500">
        <f t="shared" si="1339"/>
        <v>0</v>
      </c>
      <c r="BH2013" s="501">
        <f t="shared" si="1340"/>
        <v>0</v>
      </c>
      <c r="BI2013" s="502">
        <f t="shared" si="1341"/>
        <v>0</v>
      </c>
      <c r="BJ2013" s="503">
        <f t="shared" si="1342"/>
        <v>0</v>
      </c>
      <c r="BK2013" s="500">
        <f t="shared" si="1343"/>
        <v>0</v>
      </c>
      <c r="BL2013" s="501">
        <f t="shared" si="1344"/>
        <v>0</v>
      </c>
      <c r="BM2013" s="502">
        <f t="shared" si="1345"/>
        <v>0</v>
      </c>
      <c r="BN2013" s="503">
        <f t="shared" si="1346"/>
        <v>0</v>
      </c>
      <c r="BO2013" s="500">
        <f t="shared" si="1347"/>
        <v>0</v>
      </c>
      <c r="BP2013" s="501">
        <f t="shared" si="1348"/>
        <v>0</v>
      </c>
      <c r="BQ2013" s="502">
        <f t="shared" si="1349"/>
        <v>0</v>
      </c>
      <c r="BR2013" s="503">
        <f t="shared" si="1350"/>
        <v>0</v>
      </c>
      <c r="BS2013" s="293">
        <f t="shared" si="1351"/>
        <v>0</v>
      </c>
      <c r="BT2013" s="504" t="str">
        <f>IF(BS2013=0,"",
IF(SUM($BS$1895:BS2013)=1,BU2013,
IF($BS$2016&gt;SUM($BS$1895:BS2013),_xlfn.CONCAT(", ",BU2013),
IF($BS$2016=SUM($BS$1895:BS2013),_xlfn.CONCAT(" y ",BU2013)))))</f>
        <v/>
      </c>
      <c r="BU2013" s="505" t="s">
        <v>5320</v>
      </c>
      <c r="BV2013" s="534">
        <f t="shared" si="1352"/>
        <v>0</v>
      </c>
      <c r="BW2013" s="290">
        <f t="shared" si="1354"/>
        <v>0</v>
      </c>
      <c r="BX2013" s="293">
        <f t="shared" si="1353"/>
        <v>0</v>
      </c>
      <c r="BY2013" s="294" t="str">
        <f>IF(BX2013=0,"",
IF(SUM($BX$1895:BX2013)=1,BZ2013,
IF($BX$2016&gt;SUM($BX$1895:BX2013),_xlfn.CONCAT(", ",BZ2013),
IF($BX$2016=SUM($BX$1895:BX2013),_xlfn.CONCAT(" y ",BZ2013)))))</f>
        <v/>
      </c>
      <c r="BZ2013" s="89" t="s">
        <v>5320</v>
      </c>
    </row>
    <row r="2014" spans="1:78" ht="15" customHeight="1">
      <c r="A2014" s="64"/>
      <c r="B2014" s="11"/>
      <c r="C2014" s="61" t="s">
        <v>5321</v>
      </c>
      <c r="D2014" s="1020" t="str">
        <f>IF(CNGE_2025_M1_Secc5_Sub1!$D149="","",CNGE_2025_M1_Secc5_Sub1!$D149)</f>
        <v/>
      </c>
      <c r="E2014" s="889"/>
      <c r="F2014" s="889"/>
      <c r="G2014" s="889"/>
      <c r="H2014" s="889"/>
      <c r="I2014" s="889"/>
      <c r="J2014" s="889"/>
      <c r="K2014" s="889"/>
      <c r="L2014" s="890"/>
      <c r="M2014" s="813"/>
      <c r="N2014" s="813"/>
      <c r="O2014" s="813"/>
      <c r="P2014" s="813"/>
      <c r="Q2014" s="813"/>
      <c r="R2014" s="813"/>
      <c r="S2014" s="813"/>
      <c r="T2014" s="813"/>
      <c r="U2014" s="813"/>
      <c r="V2014" s="813"/>
      <c r="W2014" s="813"/>
      <c r="X2014" s="813"/>
      <c r="Y2014" s="813"/>
      <c r="Z2014" s="813"/>
      <c r="AA2014" s="813"/>
      <c r="AB2014" s="813"/>
      <c r="AC2014" s="813"/>
      <c r="AD2014" s="813"/>
      <c r="AI2014">
        <f t="shared" si="1315"/>
        <v>0</v>
      </c>
      <c r="AJ2014">
        <f t="shared" si="1316"/>
        <v>0</v>
      </c>
      <c r="AK2014">
        <f t="shared" si="1317"/>
        <v>0</v>
      </c>
      <c r="AL2014">
        <f t="shared" si="1318"/>
        <v>0</v>
      </c>
      <c r="AM2014">
        <f t="shared" si="1319"/>
        <v>0</v>
      </c>
      <c r="AN2014">
        <f t="shared" si="1320"/>
        <v>0</v>
      </c>
      <c r="AO2014">
        <f t="shared" si="1321"/>
        <v>0</v>
      </c>
      <c r="AP2014">
        <f t="shared" si="1322"/>
        <v>0</v>
      </c>
      <c r="AQ2014">
        <f t="shared" si="1323"/>
        <v>0</v>
      </c>
      <c r="AR2014">
        <f t="shared" si="1324"/>
        <v>0</v>
      </c>
      <c r="AS2014">
        <f t="shared" si="1325"/>
        <v>0</v>
      </c>
      <c r="AT2014">
        <f t="shared" si="1326"/>
        <v>0</v>
      </c>
      <c r="AU2014">
        <f t="shared" si="1327"/>
        <v>0</v>
      </c>
      <c r="AV2014">
        <f t="shared" si="1328"/>
        <v>0</v>
      </c>
      <c r="AW2014">
        <f t="shared" si="1329"/>
        <v>0</v>
      </c>
      <c r="AX2014">
        <f t="shared" si="1330"/>
        <v>0</v>
      </c>
      <c r="AY2014">
        <f t="shared" si="1331"/>
        <v>0</v>
      </c>
      <c r="AZ2014">
        <f t="shared" si="1332"/>
        <v>0</v>
      </c>
      <c r="BA2014">
        <f t="shared" si="1333"/>
        <v>0</v>
      </c>
      <c r="BB2014">
        <f t="shared" si="1334"/>
        <v>0</v>
      </c>
      <c r="BC2014">
        <f t="shared" si="1335"/>
        <v>0</v>
      </c>
      <c r="BD2014">
        <f t="shared" si="1336"/>
        <v>0</v>
      </c>
      <c r="BE2014">
        <f t="shared" si="1337"/>
        <v>0</v>
      </c>
      <c r="BF2014">
        <f t="shared" si="1338"/>
        <v>0</v>
      </c>
      <c r="BG2014" s="500">
        <f t="shared" si="1339"/>
        <v>0</v>
      </c>
      <c r="BH2014" s="501">
        <f t="shared" si="1340"/>
        <v>0</v>
      </c>
      <c r="BI2014" s="502">
        <f t="shared" si="1341"/>
        <v>0</v>
      </c>
      <c r="BJ2014" s="503">
        <f t="shared" si="1342"/>
        <v>0</v>
      </c>
      <c r="BK2014" s="500">
        <f t="shared" si="1343"/>
        <v>0</v>
      </c>
      <c r="BL2014" s="501">
        <f t="shared" si="1344"/>
        <v>0</v>
      </c>
      <c r="BM2014" s="502">
        <f t="shared" si="1345"/>
        <v>0</v>
      </c>
      <c r="BN2014" s="503">
        <f t="shared" si="1346"/>
        <v>0</v>
      </c>
      <c r="BO2014" s="500">
        <f t="shared" si="1347"/>
        <v>0</v>
      </c>
      <c r="BP2014" s="501">
        <f t="shared" si="1348"/>
        <v>0</v>
      </c>
      <c r="BQ2014" s="502">
        <f t="shared" si="1349"/>
        <v>0</v>
      </c>
      <c r="BR2014" s="503">
        <f t="shared" si="1350"/>
        <v>0</v>
      </c>
      <c r="BS2014" s="293">
        <f t="shared" si="1351"/>
        <v>0</v>
      </c>
      <c r="BT2014" s="504" t="str">
        <f>IF(BS2014=0,"",
IF(SUM($BS$1895:BS2014)=1,BU2014,
IF($BS$2016&gt;SUM($BS$1895:BS2014),_xlfn.CONCAT(", ",BU2014),
IF($BS$2016=SUM($BS$1895:BS2014),_xlfn.CONCAT(" y ",BU2014)))))</f>
        <v/>
      </c>
      <c r="BU2014" s="505" t="s">
        <v>5322</v>
      </c>
      <c r="BV2014" s="534">
        <f t="shared" si="1352"/>
        <v>0</v>
      </c>
      <c r="BW2014" s="290">
        <f t="shared" si="1354"/>
        <v>0</v>
      </c>
      <c r="BX2014" s="293">
        <f t="shared" si="1353"/>
        <v>0</v>
      </c>
      <c r="BY2014" s="294" t="str">
        <f>IF(BX2014=0,"",
IF(SUM($BX$1895:BX2014)=1,BZ2014,
IF($BX$2016&gt;SUM($BX$1895:BX2014),_xlfn.CONCAT(", ",BZ2014),
IF($BX$2016=SUM($BX$1895:BX2014),_xlfn.CONCAT(" y ",BZ2014)))))</f>
        <v/>
      </c>
      <c r="BZ2014" s="89" t="s">
        <v>5322</v>
      </c>
    </row>
    <row r="2015" spans="1:78" ht="15" customHeight="1">
      <c r="A2015" s="64"/>
      <c r="B2015" s="11"/>
      <c r="C2015" s="61" t="s">
        <v>5323</v>
      </c>
      <c r="D2015" s="1020" t="str">
        <f>IF(CNGE_2025_M1_Secc5_Sub1!$D150="","",CNGE_2025_M1_Secc5_Sub1!$D150)</f>
        <v/>
      </c>
      <c r="E2015" s="889"/>
      <c r="F2015" s="889"/>
      <c r="G2015" s="889"/>
      <c r="H2015" s="889"/>
      <c r="I2015" s="889"/>
      <c r="J2015" s="889"/>
      <c r="K2015" s="889"/>
      <c r="L2015" s="890"/>
      <c r="M2015" s="813"/>
      <c r="N2015" s="813"/>
      <c r="O2015" s="813"/>
      <c r="P2015" s="813"/>
      <c r="Q2015" s="813"/>
      <c r="R2015" s="813"/>
      <c r="S2015" s="813"/>
      <c r="T2015" s="813"/>
      <c r="U2015" s="813"/>
      <c r="V2015" s="813"/>
      <c r="W2015" s="813"/>
      <c r="X2015" s="813"/>
      <c r="Y2015" s="813"/>
      <c r="Z2015" s="813"/>
      <c r="AA2015" s="813"/>
      <c r="AB2015" s="813"/>
      <c r="AC2015" s="813"/>
      <c r="AD2015" s="813"/>
      <c r="AI2015">
        <f t="shared" si="1315"/>
        <v>0</v>
      </c>
      <c r="AJ2015">
        <f t="shared" si="1316"/>
        <v>0</v>
      </c>
      <c r="AK2015">
        <f t="shared" si="1317"/>
        <v>0</v>
      </c>
      <c r="AL2015">
        <f t="shared" si="1318"/>
        <v>0</v>
      </c>
      <c r="AM2015">
        <f t="shared" si="1319"/>
        <v>0</v>
      </c>
      <c r="AN2015">
        <f t="shared" si="1320"/>
        <v>0</v>
      </c>
      <c r="AO2015">
        <f t="shared" si="1321"/>
        <v>0</v>
      </c>
      <c r="AP2015">
        <f t="shared" si="1322"/>
        <v>0</v>
      </c>
      <c r="AQ2015">
        <f t="shared" si="1323"/>
        <v>0</v>
      </c>
      <c r="AR2015">
        <f t="shared" si="1324"/>
        <v>0</v>
      </c>
      <c r="AS2015">
        <f t="shared" si="1325"/>
        <v>0</v>
      </c>
      <c r="AT2015">
        <f t="shared" si="1326"/>
        <v>0</v>
      </c>
      <c r="AU2015">
        <f t="shared" si="1327"/>
        <v>0</v>
      </c>
      <c r="AV2015">
        <f t="shared" si="1328"/>
        <v>0</v>
      </c>
      <c r="AW2015">
        <f t="shared" si="1329"/>
        <v>0</v>
      </c>
      <c r="AX2015">
        <f t="shared" si="1330"/>
        <v>0</v>
      </c>
      <c r="AY2015">
        <f t="shared" si="1331"/>
        <v>0</v>
      </c>
      <c r="AZ2015">
        <f t="shared" si="1332"/>
        <v>0</v>
      </c>
      <c r="BA2015">
        <f t="shared" si="1333"/>
        <v>0</v>
      </c>
      <c r="BB2015">
        <f t="shared" si="1334"/>
        <v>0</v>
      </c>
      <c r="BC2015">
        <f t="shared" si="1335"/>
        <v>0</v>
      </c>
      <c r="BD2015">
        <f t="shared" si="1336"/>
        <v>0</v>
      </c>
      <c r="BE2015">
        <f t="shared" si="1337"/>
        <v>0</v>
      </c>
      <c r="BF2015">
        <f t="shared" si="1338"/>
        <v>0</v>
      </c>
      <c r="BG2015" s="500">
        <f t="shared" si="1339"/>
        <v>0</v>
      </c>
      <c r="BH2015" s="501">
        <f t="shared" si="1340"/>
        <v>0</v>
      </c>
      <c r="BI2015" s="502">
        <f t="shared" si="1341"/>
        <v>0</v>
      </c>
      <c r="BJ2015" s="503">
        <f t="shared" si="1342"/>
        <v>0</v>
      </c>
      <c r="BK2015" s="500">
        <f t="shared" si="1343"/>
        <v>0</v>
      </c>
      <c r="BL2015" s="501">
        <f t="shared" si="1344"/>
        <v>0</v>
      </c>
      <c r="BM2015" s="502">
        <f t="shared" si="1345"/>
        <v>0</v>
      </c>
      <c r="BN2015" s="503">
        <f t="shared" si="1346"/>
        <v>0</v>
      </c>
      <c r="BO2015" s="500">
        <f t="shared" si="1347"/>
        <v>0</v>
      </c>
      <c r="BP2015" s="501">
        <f t="shared" si="1348"/>
        <v>0</v>
      </c>
      <c r="BQ2015" s="502">
        <f t="shared" si="1349"/>
        <v>0</v>
      </c>
      <c r="BR2015" s="503">
        <f t="shared" si="1350"/>
        <v>0</v>
      </c>
      <c r="BS2015" s="293">
        <f t="shared" si="1351"/>
        <v>0</v>
      </c>
      <c r="BT2015" s="504" t="str">
        <f>IF(BS2015=0,"",
IF(SUM($BS$1895:BS2015)=1,BU2015,
IF($BS$2016&gt;SUM($BS$1895:BS2015),_xlfn.CONCAT(", ",BU2015),
IF($BS$2016=SUM($BS$1895:BS2015),_xlfn.CONCAT(" y ",BU2015)))))</f>
        <v/>
      </c>
      <c r="BU2015" s="505" t="s">
        <v>5324</v>
      </c>
      <c r="BV2015" s="534">
        <f t="shared" si="1352"/>
        <v>0</v>
      </c>
      <c r="BW2015" s="290">
        <f t="shared" si="1354"/>
        <v>0</v>
      </c>
      <c r="BX2015" s="293">
        <f t="shared" si="1353"/>
        <v>0</v>
      </c>
      <c r="BY2015" s="294" t="str">
        <f>IF(BX2015=0,"",
IF(SUM($BX$1895:BX2015)=1,BZ2015,
IF($BX$2016&gt;SUM($BX$1895:BX2015),_xlfn.CONCAT(", ",BZ2015),
IF($BX$2016=SUM($BX$1895:BX2015),_xlfn.CONCAT(" y ",BZ2015)))))</f>
        <v/>
      </c>
      <c r="BZ2015" s="89" t="s">
        <v>5324</v>
      </c>
    </row>
    <row r="2016" spans="1:78" ht="15" customHeight="1">
      <c r="A2016" s="64"/>
      <c r="B2016" s="11"/>
      <c r="C2016" s="11"/>
      <c r="D2016" s="11"/>
      <c r="E2016" s="11"/>
      <c r="F2016" s="96"/>
      <c r="G2016" s="86"/>
      <c r="H2016" s="86"/>
      <c r="I2016" s="86"/>
      <c r="J2016" s="86"/>
      <c r="K2016" s="86"/>
      <c r="L2016" s="105" t="s">
        <v>5571</v>
      </c>
      <c r="M2016" s="83">
        <f>IF(AND(SUM(M1895:M2015)=0,COUNTIF(M1895:M2015,"NS")&gt;0),"NS",IF(AND(SUM(M1895:M2015)=0,COUNTIF(M1895:M2015,0)&gt;0),0,IF(AND(SUM(M1895:M2015)=0,COUNTIF(M1895:M2015,"NA")&gt;0),"NA",SUM(M1895:M2015))))</f>
        <v>0</v>
      </c>
      <c r="N2016" s="83">
        <f t="shared" ref="N2016:AD2016" si="1355">IF(AND(SUM(N1895:N2015)=0,COUNTIF(N1895:N2015,"NS")&gt;0),"NS",IF(AND(SUM(N1895:N2015)=0,COUNTIF(N1895:N2015,0)&gt;0),0,IF(AND(SUM(N1895:N2015)=0,COUNTIF(N1895:N2015,"NA")&gt;0),"NA",SUM(N1895:N2015))))</f>
        <v>0</v>
      </c>
      <c r="O2016" s="83">
        <f t="shared" si="1355"/>
        <v>0</v>
      </c>
      <c r="P2016" s="83">
        <f t="shared" si="1355"/>
        <v>0</v>
      </c>
      <c r="Q2016" s="83">
        <f t="shared" si="1355"/>
        <v>0</v>
      </c>
      <c r="R2016" s="83">
        <f t="shared" si="1355"/>
        <v>0</v>
      </c>
      <c r="S2016" s="83">
        <f t="shared" si="1355"/>
        <v>0</v>
      </c>
      <c r="T2016" s="83">
        <f t="shared" si="1355"/>
        <v>0</v>
      </c>
      <c r="U2016" s="83">
        <f t="shared" si="1355"/>
        <v>0</v>
      </c>
      <c r="V2016" s="83">
        <f t="shared" si="1355"/>
        <v>0</v>
      </c>
      <c r="W2016" s="83">
        <f t="shared" si="1355"/>
        <v>0</v>
      </c>
      <c r="X2016" s="83">
        <f t="shared" si="1355"/>
        <v>0</v>
      </c>
      <c r="Y2016" s="83">
        <f t="shared" si="1355"/>
        <v>0</v>
      </c>
      <c r="Z2016" s="83">
        <f t="shared" si="1355"/>
        <v>0</v>
      </c>
      <c r="AA2016" s="83">
        <f t="shared" si="1355"/>
        <v>0</v>
      </c>
      <c r="AB2016" s="83">
        <f t="shared" si="1355"/>
        <v>0</v>
      </c>
      <c r="AC2016" s="83">
        <f t="shared" si="1355"/>
        <v>0</v>
      </c>
      <c r="AD2016" s="83">
        <f t="shared" si="1355"/>
        <v>0</v>
      </c>
      <c r="BS2016" s="296">
        <f>SUM(BS1895:BS2015)</f>
        <v>0</v>
      </c>
      <c r="BT2016" s="296" t="str">
        <f>IF(BS2016=0,"",_xlfn.CONCAT(BT1895:BT2015))</f>
        <v/>
      </c>
      <c r="BU2016" s="297" t="str">
        <f>IF(BS2016=0,"",
IF(BS2016&gt;1,"Favor de revisar la suma y consistencia de totales y/o subtotales por filas (numéricos y NS)",
IF(BS2016=1,_xlfn.CONCAT("Favor de revisar la sumatoria del total y/o subtotal en el numeral: ",BT2016),_xlfn.CONCAT("Favor de revisar la sumatoria de los totales y/o subtotales en los numerales: ",BT2016))))</f>
        <v/>
      </c>
      <c r="BV2016" s="555">
        <f>SUM(BV1895:BV2015)</f>
        <v>0</v>
      </c>
      <c r="BX2016" s="296">
        <f>SUM(BX1895:BX2015)</f>
        <v>0</v>
      </c>
      <c r="BY2016" s="296" t="str">
        <f>IF(BX2016=0,"",_xlfn.CONCAT(BY1895:BY2015))</f>
        <v/>
      </c>
      <c r="BZ2016" s="297" t="str">
        <f>IF(BX2016=0,"",
IF(BX2016&gt;10,"Favor de ingresar toda la información requerida en la pregunta",
IF(BX2016=1,_xlfn.CONCAT("Favor de revisar la información capturada en el numeral: ",BY2016),_xlfn.CONCAT("Favor de revisar la información capturada en los numerales: ",BY2016))))</f>
        <v/>
      </c>
    </row>
    <row r="2017" spans="1:113" ht="15" customHeight="1">
      <c r="A2017" s="64"/>
      <c r="B2017" s="11"/>
      <c r="C2017" s="11"/>
      <c r="D2017" s="11"/>
      <c r="E2017" s="11"/>
      <c r="F2017" s="11"/>
      <c r="G2017" s="11"/>
      <c r="H2017" s="11"/>
      <c r="I2017" s="11"/>
      <c r="J2017" s="11"/>
      <c r="K2017" s="11"/>
      <c r="L2017" s="11"/>
      <c r="M2017" s="11"/>
      <c r="N2017" s="11"/>
      <c r="O2017" s="11"/>
      <c r="P2017" s="11"/>
      <c r="Q2017" s="11"/>
      <c r="R2017" s="11"/>
      <c r="S2017" s="11"/>
      <c r="T2017" s="11"/>
      <c r="U2017" s="11"/>
      <c r="V2017" s="11"/>
      <c r="W2017" s="11"/>
      <c r="X2017" s="11"/>
      <c r="Y2017" s="11"/>
      <c r="Z2017" s="11"/>
      <c r="AA2017" s="11"/>
      <c r="AB2017" s="11"/>
      <c r="AC2017" s="11"/>
      <c r="AD2017" s="11"/>
    </row>
    <row r="2018" spans="1:113" ht="15" customHeight="1">
      <c r="A2018" s="64"/>
      <c r="B2018" s="11"/>
      <c r="C2018" s="11"/>
      <c r="D2018" s="11"/>
      <c r="E2018" s="11"/>
      <c r="F2018" s="11"/>
      <c r="G2018" s="11"/>
      <c r="H2018" s="11"/>
      <c r="I2018" s="11"/>
      <c r="J2018" s="11"/>
      <c r="K2018" s="11"/>
      <c r="L2018" s="11"/>
      <c r="M2018" s="11"/>
      <c r="N2018" s="11"/>
      <c r="O2018" s="11"/>
      <c r="P2018" s="11"/>
      <c r="Q2018" s="11"/>
      <c r="R2018" s="11"/>
      <c r="S2018" s="11"/>
      <c r="T2018" s="11"/>
      <c r="U2018" s="11"/>
      <c r="V2018" s="11"/>
      <c r="W2018" s="11"/>
      <c r="X2018" s="11"/>
      <c r="Y2018" s="11"/>
      <c r="Z2018" s="11"/>
      <c r="AA2018" s="1136" t="s">
        <v>5954</v>
      </c>
      <c r="AB2018" s="974"/>
      <c r="AC2018" s="974"/>
      <c r="AD2018" s="974"/>
      <c r="BG2018" s="1107" t="s">
        <v>5351</v>
      </c>
      <c r="BH2018" s="1107"/>
      <c r="BI2018" s="1107"/>
      <c r="BJ2018" s="1107"/>
      <c r="BK2018" s="1107"/>
      <c r="BL2018" s="1107"/>
      <c r="BM2018" s="1107"/>
      <c r="BN2018" s="1107"/>
      <c r="BO2018" s="1107"/>
      <c r="BP2018" s="1107"/>
      <c r="BQ2018" s="1107"/>
      <c r="BR2018" s="1107"/>
      <c r="BS2018" s="1107"/>
      <c r="BT2018" s="1107"/>
      <c r="BU2018" s="1107"/>
      <c r="BV2018" s="1107"/>
      <c r="BW2018" s="1107"/>
      <c r="BX2018" s="1107"/>
      <c r="BY2018" s="1107"/>
      <c r="BZ2018" s="1107"/>
      <c r="CA2018" s="1107"/>
      <c r="CB2018" s="1107"/>
      <c r="CC2018" s="1107"/>
      <c r="CD2018" s="1107"/>
      <c r="CE2018" s="1107"/>
      <c r="CF2018" s="1107"/>
      <c r="CG2018" s="1107"/>
      <c r="CH2018" s="1107"/>
      <c r="CI2018" s="1107"/>
      <c r="CJ2018" s="1107"/>
      <c r="CK2018" s="1107"/>
      <c r="CL2018" s="1107"/>
      <c r="CM2018" s="1107"/>
      <c r="CN2018" s="1107"/>
      <c r="CO2018" s="1107"/>
      <c r="CP2018" s="1107"/>
      <c r="CQ2018" s="1107"/>
      <c r="CR2018" s="1107"/>
      <c r="CS2018" s="1107"/>
      <c r="CT2018" s="1107"/>
      <c r="CU2018" s="1107"/>
      <c r="CV2018" s="1107"/>
      <c r="CW2018" s="1107"/>
      <c r="CX2018" s="1107"/>
      <c r="CY2018" s="1107"/>
      <c r="CZ2018" s="1107"/>
      <c r="DA2018" s="1107"/>
      <c r="DB2018" s="1107"/>
      <c r="DC2018" s="1107"/>
      <c r="DD2018" s="1107"/>
      <c r="DE2018" s="1107"/>
    </row>
    <row r="2019" spans="1:113" ht="24" customHeight="1">
      <c r="A2019" s="64"/>
      <c r="B2019" s="11"/>
      <c r="C2019" s="1006" t="s">
        <v>5109</v>
      </c>
      <c r="D2019" s="1009"/>
      <c r="E2019" s="1009"/>
      <c r="F2019" s="1009"/>
      <c r="G2019" s="1009"/>
      <c r="H2019" s="1009"/>
      <c r="I2019" s="1009"/>
      <c r="J2019" s="1009"/>
      <c r="K2019" s="1009"/>
      <c r="L2019" s="1010"/>
      <c r="M2019" s="1006" t="s">
        <v>5948</v>
      </c>
      <c r="N2019" s="889"/>
      <c r="O2019" s="889"/>
      <c r="P2019" s="889"/>
      <c r="Q2019" s="889"/>
      <c r="R2019" s="889"/>
      <c r="S2019" s="889"/>
      <c r="T2019" s="889"/>
      <c r="U2019" s="889"/>
      <c r="V2019" s="889"/>
      <c r="W2019" s="889"/>
      <c r="X2019" s="889"/>
      <c r="Y2019" s="889"/>
      <c r="Z2019" s="889"/>
      <c r="AA2019" s="889"/>
      <c r="AB2019" s="889"/>
      <c r="AC2019" s="889"/>
      <c r="AD2019" s="890"/>
      <c r="BG2019" s="1107" t="s">
        <v>5955</v>
      </c>
      <c r="BH2019" s="1107"/>
      <c r="BI2019" s="1107"/>
      <c r="BJ2019" s="1107"/>
      <c r="BK2019" s="1107"/>
      <c r="BL2019" s="1107"/>
      <c r="BM2019" s="1107"/>
      <c r="BN2019" s="1107"/>
      <c r="BO2019" s="1107"/>
      <c r="BP2019" s="1107"/>
      <c r="BQ2019" s="1107"/>
      <c r="BR2019" s="1107"/>
      <c r="BS2019" s="1107"/>
      <c r="BT2019" s="1107"/>
      <c r="BU2019" s="1107"/>
      <c r="BV2019" s="1107"/>
      <c r="BW2019" s="1107"/>
      <c r="BX2019" s="1107"/>
      <c r="BY2019" s="1107"/>
      <c r="BZ2019" s="1107"/>
      <c r="CA2019" s="1107"/>
      <c r="CB2019" s="1107"/>
      <c r="CC2019" s="1107"/>
      <c r="CD2019" s="1107"/>
      <c r="CE2019" s="1107"/>
      <c r="CF2019" s="1107"/>
      <c r="CG2019" s="1107"/>
      <c r="CH2019" s="1107"/>
      <c r="CI2019" s="1107"/>
      <c r="CJ2019" s="1107"/>
      <c r="CK2019" s="1107"/>
      <c r="CL2019" s="1107"/>
      <c r="CM2019" s="1107"/>
      <c r="CN2019" s="1107"/>
      <c r="CO2019" s="1107"/>
      <c r="CP2019" s="1107"/>
      <c r="CQ2019" s="1107"/>
      <c r="CR2019" s="1107"/>
      <c r="CS2019" s="1107"/>
      <c r="CT2019" s="1107"/>
      <c r="CU2019" s="1107"/>
      <c r="CV2019" s="1107"/>
      <c r="CW2019" s="1107"/>
      <c r="CX2019" s="1107"/>
      <c r="CY2019" s="1107"/>
      <c r="CZ2019" s="1107"/>
      <c r="DA2019" s="1107"/>
      <c r="DB2019" s="1107"/>
      <c r="DC2019" s="1107"/>
      <c r="DD2019" s="1107"/>
      <c r="DE2019" s="1107"/>
    </row>
    <row r="2020" spans="1:113" ht="159.94999999999999" customHeight="1">
      <c r="A2020" s="64"/>
      <c r="B2020" s="11"/>
      <c r="C2020" s="1044"/>
      <c r="D2020" s="866"/>
      <c r="E2020" s="866"/>
      <c r="F2020" s="866"/>
      <c r="G2020" s="866"/>
      <c r="H2020" s="866"/>
      <c r="I2020" s="866"/>
      <c r="J2020" s="866"/>
      <c r="K2020" s="866"/>
      <c r="L2020" s="952"/>
      <c r="M2020" s="1023" t="s">
        <v>5956</v>
      </c>
      <c r="N2020" s="889"/>
      <c r="O2020" s="890"/>
      <c r="P2020" s="1023" t="s">
        <v>5957</v>
      </c>
      <c r="Q2020" s="889"/>
      <c r="R2020" s="890"/>
      <c r="S2020" s="1023" t="s">
        <v>5958</v>
      </c>
      <c r="T2020" s="889"/>
      <c r="U2020" s="890"/>
      <c r="V2020" s="1023" t="s">
        <v>5959</v>
      </c>
      <c r="W2020" s="889"/>
      <c r="X2020" s="890"/>
      <c r="Y2020" s="1023" t="s">
        <v>5960</v>
      </c>
      <c r="Z2020" s="889"/>
      <c r="AA2020" s="890"/>
      <c r="AB2020" s="1023" t="s">
        <v>5961</v>
      </c>
      <c r="AC2020" s="889"/>
      <c r="AD2020" s="890"/>
      <c r="BG2020" s="1097" t="s">
        <v>5949</v>
      </c>
      <c r="BH2020" s="1097"/>
      <c r="BI2020" s="1097"/>
      <c r="BJ2020" s="1101" t="s">
        <v>5962</v>
      </c>
      <c r="BK2020" s="1101"/>
      <c r="BL2020" s="1101"/>
      <c r="BM2020" s="1097" t="s">
        <v>5963</v>
      </c>
      <c r="BN2020" s="1097"/>
      <c r="BO2020" s="1097"/>
      <c r="BP2020" s="1101" t="s">
        <v>5964</v>
      </c>
      <c r="BQ2020" s="1101"/>
      <c r="BR2020" s="1101"/>
      <c r="BS2020" s="1097" t="s">
        <v>5965</v>
      </c>
      <c r="BT2020" s="1097"/>
      <c r="BU2020" s="1097"/>
      <c r="BV2020" s="1101" t="s">
        <v>5966</v>
      </c>
      <c r="BW2020" s="1101"/>
      <c r="BX2020" s="1101"/>
      <c r="BY2020" s="1097" t="s">
        <v>5967</v>
      </c>
      <c r="BZ2020" s="1097"/>
      <c r="CA2020" s="1097"/>
      <c r="CB2020" s="1101" t="s">
        <v>5968</v>
      </c>
      <c r="CC2020" s="1101"/>
      <c r="CD2020" s="1101"/>
      <c r="CE2020" s="1097" t="s">
        <v>5969</v>
      </c>
      <c r="CF2020" s="1097"/>
      <c r="CG2020" s="1097"/>
      <c r="CH2020" s="1101" t="s">
        <v>5970</v>
      </c>
      <c r="CI2020" s="1101"/>
      <c r="CJ2020" s="1101"/>
      <c r="CK2020" s="1097" t="s">
        <v>5961</v>
      </c>
      <c r="CL2020" s="1097"/>
      <c r="CM2020" s="1097"/>
      <c r="CN2020" s="1101" t="s">
        <v>5971</v>
      </c>
      <c r="CO2020" s="1101"/>
      <c r="CP2020" s="1101"/>
      <c r="CQ2020" s="1097" t="s">
        <v>5972</v>
      </c>
      <c r="CR2020" s="1097"/>
      <c r="CS2020" s="1097"/>
      <c r="CT2020" s="1101" t="s">
        <v>5973</v>
      </c>
      <c r="CU2020" s="1101"/>
      <c r="CV2020" s="1101"/>
      <c r="CW2020" s="1097" t="s">
        <v>5974</v>
      </c>
      <c r="CX2020" s="1097"/>
      <c r="CY2020" s="1097"/>
      <c r="CZ2020" s="1101" t="s">
        <v>5975</v>
      </c>
      <c r="DA2020" s="1101"/>
      <c r="DB2020" s="1101"/>
      <c r="DC2020" s="1097" t="s">
        <v>5976</v>
      </c>
      <c r="DD2020" s="1097"/>
      <c r="DE2020" s="1097"/>
      <c r="DF2020" s="1045" t="s">
        <v>5932</v>
      </c>
      <c r="DG2020" s="1038"/>
      <c r="DH2020" s="1038"/>
      <c r="DI2020" s="371" t="s">
        <v>5351</v>
      </c>
    </row>
    <row r="2021" spans="1:113" ht="48" customHeight="1">
      <c r="A2021" s="64"/>
      <c r="B2021" s="11"/>
      <c r="C2021" s="1022"/>
      <c r="D2021" s="974"/>
      <c r="E2021" s="974"/>
      <c r="F2021" s="974"/>
      <c r="G2021" s="974"/>
      <c r="H2021" s="974"/>
      <c r="I2021" s="974"/>
      <c r="J2021" s="974"/>
      <c r="K2021" s="974"/>
      <c r="L2021" s="975"/>
      <c r="M2021" s="80" t="s">
        <v>5446</v>
      </c>
      <c r="N2021" s="81" t="s">
        <v>5437</v>
      </c>
      <c r="O2021" s="81" t="s">
        <v>5438</v>
      </c>
      <c r="P2021" s="80" t="s">
        <v>5446</v>
      </c>
      <c r="Q2021" s="81" t="s">
        <v>5437</v>
      </c>
      <c r="R2021" s="81" t="s">
        <v>5438</v>
      </c>
      <c r="S2021" s="80" t="s">
        <v>5446</v>
      </c>
      <c r="T2021" s="81" t="s">
        <v>5437</v>
      </c>
      <c r="U2021" s="81" t="s">
        <v>5438</v>
      </c>
      <c r="V2021" s="80" t="s">
        <v>5446</v>
      </c>
      <c r="W2021" s="81" t="s">
        <v>5437</v>
      </c>
      <c r="X2021" s="81" t="s">
        <v>5438</v>
      </c>
      <c r="Y2021" s="80" t="s">
        <v>5446</v>
      </c>
      <c r="Z2021" s="81" t="s">
        <v>5437</v>
      </c>
      <c r="AA2021" s="81" t="s">
        <v>5438</v>
      </c>
      <c r="AB2021" s="80" t="s">
        <v>5446</v>
      </c>
      <c r="AC2021" s="81" t="s">
        <v>5437</v>
      </c>
      <c r="AD2021" s="81" t="s">
        <v>5438</v>
      </c>
      <c r="AI2021" t="s">
        <v>5836</v>
      </c>
      <c r="AJ2021" t="s">
        <v>5837</v>
      </c>
      <c r="AK2021" t="s">
        <v>5838</v>
      </c>
      <c r="AL2021" t="s">
        <v>5839</v>
      </c>
      <c r="AM2021" t="s">
        <v>5840</v>
      </c>
      <c r="AN2021" t="s">
        <v>5841</v>
      </c>
      <c r="AO2021" t="s">
        <v>5842</v>
      </c>
      <c r="AP2021" t="s">
        <v>5843</v>
      </c>
      <c r="AQ2021" t="s">
        <v>5844</v>
      </c>
      <c r="AR2021" t="s">
        <v>5845</v>
      </c>
      <c r="AS2021" t="s">
        <v>5846</v>
      </c>
      <c r="AT2021" t="s">
        <v>5847</v>
      </c>
      <c r="AU2021" t="s">
        <v>5933</v>
      </c>
      <c r="AV2021" t="s">
        <v>5934</v>
      </c>
      <c r="AW2021" t="s">
        <v>5935</v>
      </c>
      <c r="AX2021" t="s">
        <v>5936</v>
      </c>
      <c r="AY2021" t="s">
        <v>5937</v>
      </c>
      <c r="AZ2021" t="s">
        <v>5938</v>
      </c>
      <c r="BA2021" t="s">
        <v>5939</v>
      </c>
      <c r="BB2021" t="s">
        <v>5940</v>
      </c>
      <c r="BC2021" t="s">
        <v>5941</v>
      </c>
      <c r="BD2021" t="s">
        <v>5942</v>
      </c>
      <c r="BE2021" t="s">
        <v>5943</v>
      </c>
      <c r="BF2021" t="s">
        <v>5944</v>
      </c>
      <c r="BG2021" s="377" t="s">
        <v>5407</v>
      </c>
      <c r="BH2021" s="576" t="s">
        <v>5498</v>
      </c>
      <c r="BI2021" s="577" t="s">
        <v>5499</v>
      </c>
      <c r="BJ2021" s="377" t="s">
        <v>5407</v>
      </c>
      <c r="BK2021" s="576" t="s">
        <v>5498</v>
      </c>
      <c r="BL2021" s="577" t="s">
        <v>5499</v>
      </c>
      <c r="BM2021" s="377" t="s">
        <v>5407</v>
      </c>
      <c r="BN2021" s="576" t="s">
        <v>5498</v>
      </c>
      <c r="BO2021" s="577" t="s">
        <v>5499</v>
      </c>
      <c r="BP2021" s="377" t="s">
        <v>5407</v>
      </c>
      <c r="BQ2021" s="576" t="s">
        <v>5498</v>
      </c>
      <c r="BR2021" s="577" t="s">
        <v>5499</v>
      </c>
      <c r="BS2021" s="377" t="s">
        <v>5407</v>
      </c>
      <c r="BT2021" s="576" t="s">
        <v>5498</v>
      </c>
      <c r="BU2021" s="577" t="s">
        <v>5499</v>
      </c>
      <c r="BV2021" s="377" t="s">
        <v>5407</v>
      </c>
      <c r="BW2021" s="576" t="s">
        <v>5498</v>
      </c>
      <c r="BX2021" s="577" t="s">
        <v>5499</v>
      </c>
      <c r="BY2021" s="377" t="s">
        <v>5407</v>
      </c>
      <c r="BZ2021" s="576" t="s">
        <v>5498</v>
      </c>
      <c r="CA2021" s="577" t="s">
        <v>5499</v>
      </c>
      <c r="CB2021" s="377" t="s">
        <v>5407</v>
      </c>
      <c r="CC2021" s="576" t="s">
        <v>5498</v>
      </c>
      <c r="CD2021" s="577" t="s">
        <v>5499</v>
      </c>
      <c r="CE2021" s="377" t="s">
        <v>5407</v>
      </c>
      <c r="CF2021" s="576" t="s">
        <v>5498</v>
      </c>
      <c r="CG2021" s="577" t="s">
        <v>5499</v>
      </c>
      <c r="CH2021" s="377" t="s">
        <v>5407</v>
      </c>
      <c r="CI2021" s="576" t="s">
        <v>5498</v>
      </c>
      <c r="CJ2021" s="577" t="s">
        <v>5499</v>
      </c>
      <c r="CK2021" s="377" t="s">
        <v>5407</v>
      </c>
      <c r="CL2021" s="576" t="s">
        <v>5498</v>
      </c>
      <c r="CM2021" s="577" t="s">
        <v>5499</v>
      </c>
      <c r="CN2021" s="377" t="s">
        <v>5407</v>
      </c>
      <c r="CO2021" s="576" t="s">
        <v>5498</v>
      </c>
      <c r="CP2021" s="577" t="s">
        <v>5499</v>
      </c>
      <c r="CQ2021" s="377" t="s">
        <v>5407</v>
      </c>
      <c r="CR2021" s="576" t="s">
        <v>5498</v>
      </c>
      <c r="CS2021" s="577" t="s">
        <v>5499</v>
      </c>
      <c r="CT2021" s="377" t="s">
        <v>5407</v>
      </c>
      <c r="CU2021" s="576" t="s">
        <v>5498</v>
      </c>
      <c r="CV2021" s="577" t="s">
        <v>5499</v>
      </c>
      <c r="CW2021" s="377" t="s">
        <v>5407</v>
      </c>
      <c r="CX2021" s="576" t="s">
        <v>5498</v>
      </c>
      <c r="CY2021" s="577" t="s">
        <v>5499</v>
      </c>
      <c r="CZ2021" s="377" t="s">
        <v>5407</v>
      </c>
      <c r="DA2021" s="576" t="s">
        <v>5498</v>
      </c>
      <c r="DB2021" s="577" t="s">
        <v>5499</v>
      </c>
      <c r="DC2021" s="377" t="s">
        <v>5407</v>
      </c>
      <c r="DD2021" s="576" t="s">
        <v>5498</v>
      </c>
      <c r="DE2021" s="577" t="s">
        <v>5499</v>
      </c>
      <c r="DF2021" s="291" t="s">
        <v>5482</v>
      </c>
      <c r="DG2021" s="292" t="s">
        <v>5500</v>
      </c>
      <c r="DH2021" s="295" t="s">
        <v>5119</v>
      </c>
      <c r="DI2021" s="371" t="s">
        <v>5410</v>
      </c>
    </row>
    <row r="2022" spans="1:113" ht="14.25">
      <c r="A2022" s="64"/>
      <c r="B2022" s="11"/>
      <c r="C2022" s="61" t="s">
        <v>5743</v>
      </c>
      <c r="D2022" s="1020" t="s">
        <v>5761</v>
      </c>
      <c r="E2022" s="889"/>
      <c r="F2022" s="889"/>
      <c r="G2022" s="889"/>
      <c r="H2022" s="889"/>
      <c r="I2022" s="889"/>
      <c r="J2022" s="889"/>
      <c r="K2022" s="889"/>
      <c r="L2022" s="890"/>
      <c r="M2022" s="818"/>
      <c r="N2022" s="818"/>
      <c r="O2022" s="818"/>
      <c r="P2022" s="818"/>
      <c r="Q2022" s="818"/>
      <c r="R2022" s="818"/>
      <c r="S2022" s="818"/>
      <c r="T2022" s="818"/>
      <c r="U2022" s="818"/>
      <c r="V2022" s="818"/>
      <c r="W2022" s="818"/>
      <c r="X2022" s="818"/>
      <c r="Y2022" s="818"/>
      <c r="Z2022" s="818"/>
      <c r="AA2022" s="818"/>
      <c r="AB2022" s="818"/>
      <c r="AC2022" s="818"/>
      <c r="AD2022" s="818"/>
      <c r="AI2022">
        <f>M2022</f>
        <v>0</v>
      </c>
      <c r="AJ2022">
        <f>COUNTIF(N2022:O2022,"NS")</f>
        <v>0</v>
      </c>
      <c r="AK2022">
        <f>SUM(N2022:O2022)</f>
        <v>0</v>
      </c>
      <c r="AL2022">
        <f>IF(COUNTIF(M2022:O2022,"NA")=3,0,IF(OR(AND(AI2022=0,AJ2022&gt;0),AND(AI2022="NS",AK2022&gt;0), AND(AI2022="NS", AJ2022=0,AK2022=0)), 1, IF(OR(AND(AI2022&gt;0,AJ2022&gt;1,AI2022&gt;AK2022), AND(AI2022="NS",AJ2022=2), AND(AI2022="NS",AK2022=0,AJ2022&gt;0),AI2022=AK2022), 0, 1)))</f>
        <v>0</v>
      </c>
      <c r="AM2022">
        <f>P2022</f>
        <v>0</v>
      </c>
      <c r="AN2022">
        <f>COUNTIF(Q2022:R2022,"NS")</f>
        <v>0</v>
      </c>
      <c r="AO2022">
        <f>SUM(Q2022:R2022)</f>
        <v>0</v>
      </c>
      <c r="AP2022">
        <f>IF(COUNTIF(P2022:R2022,"NA")=3,0,IF(OR(AND(AM2022=0,AN2022&gt;0),AND(AM2022="NS",AO2022&gt;0), AND(AM2022="NS", AN2022=0,AO2022=0)), 1, IF(OR(AND(AM2022&gt;0,AN2022&gt;1,AM2022&gt;AO2022), AND(AM2022="NS",AN2022=2), AND(AM2022="NS",AO2022=0,AN2022&gt;0),AM2022=AO2022), 0, 1)))</f>
        <v>0</v>
      </c>
      <c r="AQ2022">
        <f>S2022</f>
        <v>0</v>
      </c>
      <c r="AR2022">
        <f>COUNTIF(T2022:U2022,"NS")</f>
        <v>0</v>
      </c>
      <c r="AS2022">
        <f>SUM(T2022:U2022)</f>
        <v>0</v>
      </c>
      <c r="AT2022">
        <f>IF(COUNTIF(S2022:U2022,"NA")=3,0,IF(OR(AND(AQ2022=0,AR2022&gt;0),AND(AQ2022="NS",AS2022&gt;0), AND(AQ2022="NS", AR2022=0,AS2022=0)), 1, IF(OR(AND(AQ2022&gt;0,AR2022&gt;1,AQ2022&gt;AS2022), AND(AQ2022="NS",AR2022=2), AND(AQ2022="NS",AS2022=0,AR2022&gt;0),AQ2022=AS2022), 0, 1)))</f>
        <v>0</v>
      </c>
      <c r="AU2022">
        <f>V2022</f>
        <v>0</v>
      </c>
      <c r="AV2022">
        <f>COUNTIF(W2022:X2022,"NS")</f>
        <v>0</v>
      </c>
      <c r="AW2022">
        <f>SUM(W2022:X2022)</f>
        <v>0</v>
      </c>
      <c r="AX2022">
        <f>IF(COUNTIF(V2022:X2022,"NA")=3,0,IF(OR(AND(AU2022=0,AV2022&gt;0),AND(AU2022="NS",AW2022&gt;0), AND(AU2022="NS", AV2022=0,AW2022=0)), 1, IF(OR(AND(AU2022&gt;0,AV2022&gt;1,AU2022&gt;AW2022), AND(AU2022="NS",AV2022=2), AND(AU2022="NS",AW2022=0,AV2022&gt;0),AU2022=AW2022), 0, 1)))</f>
        <v>0</v>
      </c>
      <c r="AY2022">
        <f>Y2022</f>
        <v>0</v>
      </c>
      <c r="AZ2022">
        <f>COUNTIF(Z2022:AA2022,"NS")</f>
        <v>0</v>
      </c>
      <c r="BA2022">
        <f>SUM(Z2022:AA2022)</f>
        <v>0</v>
      </c>
      <c r="BB2022">
        <f>IF(COUNTIF(Y2022:AA2022,"NA")=3,0,IF(OR(AND(AY2022=0,AZ2022&gt;0),AND(AY2022="NS",BA2022&gt;0), AND(AY2022="NS", AZ2022=0,BA2022=0)), 1, IF(OR(AND(AY2022&gt;0,AZ2022&gt;1,AY2022&gt;BA2022), AND(AY2022="NS",AZ2022=2), AND(AY2022="NS",BA2022=0,AZ2022&gt;0),AY2022=BA2022), 0, 1)))</f>
        <v>0</v>
      </c>
      <c r="BC2022">
        <f>AB2022</f>
        <v>0</v>
      </c>
      <c r="BD2022">
        <f>COUNTIF(AC2022:AD2022,"NS")</f>
        <v>0</v>
      </c>
      <c r="BE2022">
        <f>SUM(AC2022:AD2022)</f>
        <v>0</v>
      </c>
      <c r="BF2022">
        <f>IF(COUNTIF(AB2022:AD2022,"NA")=3,0,IF(OR(AND(BC2022=0,BD2022&gt;0),AND(BC2022="NS",BE2022&gt;0), AND(BC2022="NS", BD2022=0,BE2022=0)), 1, IF(OR(AND(BC2022&gt;0,BD2022&gt;1,BC2022&gt;BE2022), AND(BC2022="NS",BD2022=2), AND(BC2022="NS",BE2022=0,BD2022&gt;0),BC2022=BE2022), 0, 1)))</f>
        <v>0</v>
      </c>
      <c r="BG2022" s="375">
        <f>IF(OR(P1895="NS",$Y1156="NS",$AB1156="NS"),0,IF(AND(P1895="NA",$Y1156="NA",$AB1156="NA"),0,IF(P1895&lt;=SUM($Y1156,$AB1156),0,1)))</f>
        <v>0</v>
      </c>
      <c r="BH2022" s="492">
        <f>IF(OR(Q1895="NS",$Z1156="NS",$AC1156="NS"),0,IF(AND(Q1895="NA",$Z1156="NA",$AC1156="NA"),0,IF(Q1895&lt;=SUM($Z1156,$AC1156),0,1)))</f>
        <v>0</v>
      </c>
      <c r="BI2022" s="578">
        <f>IF(OR(R1895="NS",$AA1156="NS",$AD1156="NS"),0,IF(AND(R1895="NA",$AA1156="NA",$AD1156="NA"),0,IF(R1895&lt;=SUM($AA1156,$AD1156),0,1)))</f>
        <v>0</v>
      </c>
      <c r="BJ2022" s="375">
        <f>IF(OR(S1895="NS",$Y1156="NS",$AB1156="NS"),0,IF(AND(S1895="NA",$Y1156="NA",$AB1156="NA"),0,IF(S1895&lt;=SUM($Y1156,$AB1156),0,1)))</f>
        <v>0</v>
      </c>
      <c r="BK2022" s="492">
        <f>IF(OR(T1895="NS",$Z1156="NS",$AC1156="NS"),0,IF(AND(T1895="NA",$Z1156="NA",$AC1156="NA"),0,IF(T1895&lt;=SUM($Z1156,$AC1156),0,1)))</f>
        <v>0</v>
      </c>
      <c r="BL2022" s="578">
        <f>IF(OR(U1895="NS",$AA1156="NS",$AD1156="NS"),0,IF(AND(U1895="NA",$AA1156="NA",$AD1156="NA"),0,IF(U1895&lt;=SUM($AA1156,$AD1156),0,1)))</f>
        <v>0</v>
      </c>
      <c r="BM2022" s="375">
        <f>IF(OR(V1895="NS",$Y1156="NS",$AB1156="NS"),0,IF(AND(V1895="NA",$Y1156="NA",$AB1156="NA"),0,IF(V1895&lt;=SUM($Y1156,$AB1156),0,1)))</f>
        <v>0</v>
      </c>
      <c r="BN2022" s="492">
        <f>IF(OR(W1895="NS",$Z1156="NS",$AC1156="NS"),0,IF(AND(W1895="NA",$Z1156="NA",$AC1156="NA"),0,IF(W1895&lt;=SUM($Z1156,$AC1156),0,1)))</f>
        <v>0</v>
      </c>
      <c r="BO2022" s="578">
        <f>IF(OR(X1895="NS",$AA1156="NS",$AD1156="NS"),0,IF(AND(X1895="NA",$AA1156="NA",$AD1156="NA"),0,IF(X1895&lt;=SUM($AA1156,$AD1156),0,1)))</f>
        <v>0</v>
      </c>
      <c r="BP2022" s="375">
        <f>IF(OR(Y1895="NS",$Y1156="NS",$AB1156="NS"),0,IF(AND(Y1895="NA",$Y1156="NA",$AB1156="NA"),0,IF(Y1895&lt;=SUM($Y1156,$AB1156),0,1)))</f>
        <v>0</v>
      </c>
      <c r="BQ2022" s="492">
        <f>IF(OR(Z1895="NS",$Z1156="NS",$AC1156="NS"),0,IF(AND(Z1895="NA",$Z1156="NA",$AC1156="NA"),0,IF(Z1895&lt;=SUM($Z1156,$AC1156),0,1)))</f>
        <v>0</v>
      </c>
      <c r="BR2022" s="578">
        <f>IF(OR(AA1895="NS",$AA1156="NS",$AD1156="NS"),0,IF(AND(AA1895="NA",$AA1156="NA",$AD1156="NA"),0,IF(AA1895&lt;=SUM($AA1156,$AD1156),0,1)))</f>
        <v>0</v>
      </c>
      <c r="BS2022" s="375">
        <f>IF(OR(AB1895="NS",$Y1156="NS",$AB1156="NS"),0,IF(AND(AB1895="NA",$Y1156="NA",$AB1156="NA"),0,IF(AB1895&lt;=SUM($Y1156,$AB1156),0,1)))</f>
        <v>0</v>
      </c>
      <c r="BT2022" s="492">
        <f>IF(OR(AC1895="NS",$Z1156="NS",$AC1156="NS"),0,IF(AND(AC1895="NA",$Z1156="NA",$AC1156="NA"),0,IF(AC1895&lt;=SUM($Z1156,$AC1156),0,1)))</f>
        <v>0</v>
      </c>
      <c r="BU2022" s="578">
        <f>IF(OR(AD1895="NS",$AA1156="NS",$AD1156="NS"),0,IF(AND(AD1895="NA",$AA1156="NA",$AD1156="NA"),0,IF(AD1895&lt;=SUM($AA1156,$AD1156),0,1)))</f>
        <v>0</v>
      </c>
      <c r="BV2022" s="375">
        <f>IF(OR(M2022="NS",$Y1156="NS",$AB1156="NS"),0,IF(AND(M2022="NA",$Y1156="NA",$AB1156="NA"),0,IF(M2022&lt;=SUM($Y1156,$AB1156),0,1)))</f>
        <v>0</v>
      </c>
      <c r="BW2022" s="492">
        <f>IF(OR(N2022="NS",$Z1156="NS",$AC1156="NS"),0,IF(AND(N2022="NA",$Z1156="NA",$AC1156="NA"),0,IF(N2022&lt;=SUM($Z1156,$AC1156),0,1)))</f>
        <v>0</v>
      </c>
      <c r="BX2022" s="578">
        <f>IF(OR(O2022="NS",$AA1156="NS",$AD1156="NS"),0,IF(AND(O2022="NA",$AA1156="NA",$AD1156="NA"),0,IF(O2022&lt;=SUM($AA1156,$AD1156),0,1)))</f>
        <v>0</v>
      </c>
      <c r="BY2022" s="375">
        <f>IF(OR(P2022="NS",$Y1156="NS",$AB1156="NS"),0,IF(AND(P2022="NA",$Y1156="NA",$AB1156="NA"),0,IF(P2022&lt;=SUM($Y1156,$AB1156),0,1)))</f>
        <v>0</v>
      </c>
      <c r="BZ2022" s="492">
        <f>IF(OR(Q2022="NS",$Z1156="NS",$AC1156="NS"),0,IF(AND(Q2022="NA",$Z1156="NA",$AC1156="NA"),0,IF(Q2022&lt;=SUM($Z1156,$AC1156),0,1)))</f>
        <v>0</v>
      </c>
      <c r="CA2022" s="578">
        <f>IF(OR(R2022="NS",$AA1156="NS",$AD1156="NS"),0,IF(AND(R2022="NA",$AA1156="NA",$AD1156="NA"),0,IF(R2022&lt;=SUM($AA1156,$AD1156),0,1)))</f>
        <v>0</v>
      </c>
      <c r="CB2022" s="375">
        <f>IF(OR(S2022="NS",$Y1156="NS",$AB1156="NS"),0,IF(AND(S2022="NA",$Y1156="NA",$AB1156="NA"),0,IF(S2022&lt;=SUM($Y1156,$AB1156),0,1)))</f>
        <v>0</v>
      </c>
      <c r="CC2022" s="492">
        <f>IF(OR(T2022="NS",$Z1156="NS",$AC1156="NS"),0,IF(AND(T2022="NA",$Z1156="NA",$AC1156="NA"),0,IF(T2022&lt;=SUM($Z1156,$AC1156),0,1)))</f>
        <v>0</v>
      </c>
      <c r="CD2022" s="578">
        <f>IF(OR(U2022="NS",$AA1156="NS",$AD1156="NS"),0,IF(AND(U2022="NA",$AA1156="NA",$AD1156="NA"),0,IF(U2022&lt;=SUM($AA1156,$AD1156),0,1)))</f>
        <v>0</v>
      </c>
      <c r="CE2022" s="375">
        <f>IF(OR(V2022="NS",$Y1156="NS",$AB1156="NS"),0,IF(AND(V2022="NA",$Y1156="NA",$AB1156="NA"),0,IF(V2022&lt;=SUM($Y1156,$AB1156),0,1)))</f>
        <v>0</v>
      </c>
      <c r="CF2022" s="492">
        <f>IF(OR(W2022="NS",$Z1156="NS",$AC1156="NS"),0,IF(AND(W2022="NA",$Z1156="NA",$AC1156="NA"),0,IF(W2022&lt;=SUM($Z1156,$AC1156),0,1)))</f>
        <v>0</v>
      </c>
      <c r="CG2022" s="578">
        <f>IF(OR(X2022="NS",$AA1156="NS",$AD1156="NS"),0,IF(AND(X2022="NA",$AA1156="NA",$AD1156="NA"),0,IF(X2022&lt;=SUM($AA1156,$AD1156),0,1)))</f>
        <v>0</v>
      </c>
      <c r="CH2022" s="375">
        <f>IF(OR(Y2022="NS",$Y1156="NS",$AB1156="NS"),0,IF(AND(Y2022="NA",$Y1156="NA",$AB1156="NA"),0,IF(Y2022&lt;=SUM($Y1156,$AB1156),0,1)))</f>
        <v>0</v>
      </c>
      <c r="CI2022" s="492">
        <f>IF(OR(Z2022="NS",$Z1156="NS",$AC1156="NS"),0,IF(AND(Z2022="NA",$Z1156="NA",$AC1156="NA"),0,IF(Z2022&lt;=SUM($Z1156,$AC1156),0,1)))</f>
        <v>0</v>
      </c>
      <c r="CJ2022" s="578">
        <f>IF(OR(AA2022="NS",$AA1156="NS",$AD1156="NS"),0,IF(AND(AA2022="NA",$AA1156="NA",$AD1156="NA"),0,IF(AA2022&lt;=SUM($AA1156,$AD1156),0,1)))</f>
        <v>0</v>
      </c>
      <c r="CK2022" s="375">
        <f>IF(OR(AB2022="NS",$Y1156="NS",$AB1156="NS"),0,IF(AND(AB2022="NA",$Y1156="NA",$AB1156="NA"),0,IF(AB2022&lt;=SUM($Y1156,$AB1156),0,1)))</f>
        <v>0</v>
      </c>
      <c r="CL2022" s="492">
        <f>IF(OR(AC2022="NS",$Z1156="NS",$AC1156="NS"),0,IF(AND(AC2022="NA",$Z1156="NA",$AC1156="NA"),0,IF(AC2022&lt;=SUM($Z1156,$AC1156),0,1)))</f>
        <v>0</v>
      </c>
      <c r="CM2022" s="578">
        <f>IF(OR(AD2022="NS",$AA1156="NS",$AD1156="NS"),0,IF(AND(AD2022="NA",$AA1156="NA",$AD1156="NA"),0,IF(AD2022&lt;=SUM($AA1156,$AD1156),0,1)))</f>
        <v>0</v>
      </c>
      <c r="CN2022" s="375">
        <f>IF(OR(M2149="NS",$Y1156="NS",$AB1156="NS"),0,IF(AND(M2149="NA",$Y1156="NA",$AB1156="NA"),0,IF(M2149&lt;=SUM($Y1156,$AB1156),0,1)))</f>
        <v>0</v>
      </c>
      <c r="CO2022" s="492">
        <f>IF(OR(N2149="NS",$Z1156="NS",$AC1156="NS"),0,IF(AND(N2149="NA",$Z1156="NA",$AC1156="NA"),0,IF(N2149&lt;=SUM($Z1156,$AC1156),0,1)))</f>
        <v>0</v>
      </c>
      <c r="CP2022" s="578">
        <f>IF(OR(O2149="NS",$AA1156="NS",$AD1156="NS"),0,IF(AND(O2149="NA",$AA1156="NA",$AD1156="NA"),0,IF(O2149&lt;=SUM($AA1156,$AD1156),0,1)))</f>
        <v>0</v>
      </c>
      <c r="CQ2022" s="375">
        <f>IF(OR(P2149="NS",$Y1156="NS",$AB1156="NS"),0,IF(AND(P2149="NA",$Y1156="NA",$AB1156="NA"),0,IF(P2149&lt;=SUM($Y1156,$AB1156),0,1)))</f>
        <v>0</v>
      </c>
      <c r="CR2022" s="492">
        <f>IF(OR(Q2149="NS",$Z1156="NS",$AC1156="NS"),0,IF(AND(Q2149="NA",$Z1156="NA",$AC1156="NA"),0,IF(Q2149&lt;=SUM($Z1156,$AC1156),0,1)))</f>
        <v>0</v>
      </c>
      <c r="CS2022" s="578">
        <f>IF(OR(R2149="NS",$AA1156="NS",$AD1156="NS"),0,IF(AND(R2149="NA",$AA1156="NA",$AD1156="NA"),0,IF(R2149&lt;=SUM($AA1156,$AD1156),0,1)))</f>
        <v>0</v>
      </c>
      <c r="CT2022" s="375">
        <f>IF(OR(S2149="NS",$Y1156="NS",$AB1156="NS"),0,IF(AND(S2149="NA",$Y1156="NA",$AB1156="NA"),0,IF(S2149&lt;=SUM($Y1156,$AB1156),0,1)))</f>
        <v>0</v>
      </c>
      <c r="CU2022" s="492">
        <f>IF(OR(T2149="NS",$Z1156="NS",$AC1156="NS"),0,IF(AND(T2149="NA",$Z1156="NA",$AC1156="NA"),0,IF(T2149&lt;=SUM($Z1156,$AC1156),0,1)))</f>
        <v>0</v>
      </c>
      <c r="CV2022" s="578">
        <f>IF(OR(U2149="NS",$AA1156="NS",$AD1156="NS"),0,IF(AND(U2149="NA",$AA1156="NA",$AD1156="NA"),0,IF(U2149&lt;=SUM($AA1156,$AD1156),0,1)))</f>
        <v>0</v>
      </c>
      <c r="CW2022" s="375">
        <f>IF(OR(V2149="NS",$Y1156="NS",$AB1156="NS"),0,IF(AND(V2149="NA",$Y1156="NA",$AB1156="NA"),0,IF(V2149&lt;=SUM($Y1156,$AB1156),0,1)))</f>
        <v>0</v>
      </c>
      <c r="CX2022" s="492">
        <f>IF(OR(W2149="NS",$Z1156="NS",$AC1156="NS"),0,IF(AND(W2149="NA",$Z1156="NA",$AC1156="NA"),0,IF(W2149&lt;=SUM($Z1156,$AC1156),0,1)))</f>
        <v>0</v>
      </c>
      <c r="CY2022" s="578">
        <f>IF(OR(X2149="NS",$AA1156="NS",$AD1156="NS"),0,IF(AND(X2149="NA",$AA1156="NA",$AD1156="NA"),0,IF(X2149&lt;=SUM($AA1156,$AD1156),0,1)))</f>
        <v>0</v>
      </c>
      <c r="CZ2022" s="375">
        <f>IF(OR(Y2149="NS",$Y1156="NS",$AB1156="NS"),0,IF(AND(Y2149="NA",$Y1156="NA",$AB1156="NA"),0,IF(Y2149&lt;=SUM($Y1156,$AB1156),0,1)))</f>
        <v>0</v>
      </c>
      <c r="DA2022" s="492">
        <f>IF(OR(Z2149="NS",$Z1156="NS",$AC1156="NS"),0,IF(AND(Z2149="NA",$Z1156="NA",$AC1156="NA"),0,IF(Z2149&lt;=SUM($Z1156,$AC1156),0,1)))</f>
        <v>0</v>
      </c>
      <c r="DB2022" s="578">
        <f>IF(OR(AA2149="NS",$AA1156="NS",$AD1156="NS"),0,IF(AND(AA2149="NA",$AA1156="NA",$AD1156="NA"),0,IF(AA2149&lt;=SUM($AA1156,$AD1156),0,1)))</f>
        <v>0</v>
      </c>
      <c r="DC2022" s="375">
        <f>IF(OR(AB2149="NS",$Y1156="NS",$AB1156="NS"),0,IF(AND(AB2149="NA",$Y1156="NA",$AB1156="NA"),0,IF(AB2149&lt;=SUM($Y1156,$AB1156),0,1)))</f>
        <v>0</v>
      </c>
      <c r="DD2022" s="492">
        <f>IF(OR(AC2149="NS",$Z1156="NS",$AC1156="NS"),0,IF(AND(AC2149="NA",$Z1156="NA",$AC1156="NA"),0,IF(AC2149&lt;=SUM($Z1156,$AC1156),0,1)))</f>
        <v>0</v>
      </c>
      <c r="DE2022" s="578">
        <f>IF(OR(AD2149="NS",$AA1156="NS",$AD1156="NS"),0,IF(AND(AD2149="NA",$AA1156="NA",$AD1156="NA"),0,IF(AD2149&lt;=SUM($AA1156,$AD1156),0,1)))</f>
        <v>0</v>
      </c>
      <c r="DF2022" s="293">
        <f>IF(SUM(BG2022:DE2022)=0,0,1)</f>
        <v>0</v>
      </c>
      <c r="DG2022" s="294" t="str">
        <f>IF(DF2022=0,"",
IF(SUM(DF2022:DF2022)=1,DH2022,
IF(DF2143&gt;SUM(DF2022:DF2022),_xlfn.CONCAT(", ",DH2022),
IF(DF2143=SUM(DF2022:DF2022),_xlfn.CONCAT(" y ",DH2022)))))</f>
        <v/>
      </c>
      <c r="DH2022" s="89" t="s">
        <v>5745</v>
      </c>
      <c r="DI2022" s="381">
        <f>IF(SUM(AB2149:AD2269)&gt;0,1,0)</f>
        <v>0</v>
      </c>
    </row>
    <row r="2023" spans="1:113" ht="14.25">
      <c r="A2023" s="64"/>
      <c r="B2023" s="11"/>
      <c r="C2023" s="58" t="s">
        <v>5043</v>
      </c>
      <c r="D2023" s="1020" t="str">
        <f>IF(CNGE_2025_M1_Secc5_Sub1!$D31="","",CNGE_2025_M1_Secc5_Sub1!$D31)</f>
        <v/>
      </c>
      <c r="E2023" s="889"/>
      <c r="F2023" s="889"/>
      <c r="G2023" s="889"/>
      <c r="H2023" s="889"/>
      <c r="I2023" s="889"/>
      <c r="J2023" s="889"/>
      <c r="K2023" s="889"/>
      <c r="L2023" s="890"/>
      <c r="M2023" s="813"/>
      <c r="N2023" s="813"/>
      <c r="O2023" s="813"/>
      <c r="P2023" s="813"/>
      <c r="Q2023" s="813"/>
      <c r="R2023" s="813"/>
      <c r="S2023" s="813"/>
      <c r="T2023" s="813"/>
      <c r="U2023" s="813"/>
      <c r="V2023" s="813"/>
      <c r="W2023" s="813"/>
      <c r="X2023" s="813"/>
      <c r="Y2023" s="813"/>
      <c r="Z2023" s="813"/>
      <c r="AA2023" s="813"/>
      <c r="AB2023" s="813"/>
      <c r="AC2023" s="813"/>
      <c r="AD2023" s="813"/>
      <c r="AI2023">
        <f t="shared" ref="AI2023:AI2086" si="1356">M2023</f>
        <v>0</v>
      </c>
      <c r="AJ2023">
        <f t="shared" ref="AJ2023:AJ2086" si="1357">COUNTIF(N2023:O2023,"NS")</f>
        <v>0</v>
      </c>
      <c r="AK2023">
        <f t="shared" ref="AK2023:AK2086" si="1358">SUM(N2023:O2023)</f>
        <v>0</v>
      </c>
      <c r="AL2023">
        <f t="shared" ref="AL2023:AL2086" si="1359">IF(COUNTIF(M2023:O2023,"NA")=3,0,IF(OR(AND(AI2023=0,AJ2023&gt;0),AND(AI2023="NS",AK2023&gt;0), AND(AI2023="NS", AJ2023=0,AK2023=0)), 1, IF(OR(AND(AI2023&gt;0,AJ2023&gt;1,AI2023&gt;AK2023), AND(AI2023="NS",AJ2023=2), AND(AI2023="NS",AK2023=0,AJ2023&gt;0),AI2023=AK2023), 0, 1)))</f>
        <v>0</v>
      </c>
      <c r="AM2023">
        <f t="shared" ref="AM2023:AM2086" si="1360">P2023</f>
        <v>0</v>
      </c>
      <c r="AN2023">
        <f t="shared" ref="AN2023:AN2086" si="1361">COUNTIF(Q2023:R2023,"NS")</f>
        <v>0</v>
      </c>
      <c r="AO2023">
        <f t="shared" ref="AO2023:AO2086" si="1362">SUM(Q2023:R2023)</f>
        <v>0</v>
      </c>
      <c r="AP2023">
        <f t="shared" ref="AP2023:AP2086" si="1363">IF(COUNTIF(P2023:R2023,"NA")=3,0,IF(OR(AND(AM2023=0,AN2023&gt;0),AND(AM2023="NS",AO2023&gt;0), AND(AM2023="NS", AN2023=0,AO2023=0)), 1, IF(OR(AND(AM2023&gt;0,AN2023&gt;1,AM2023&gt;AO2023), AND(AM2023="NS",AN2023=2), AND(AM2023="NS",AO2023=0,AN2023&gt;0),AM2023=AO2023), 0, 1)))</f>
        <v>0</v>
      </c>
      <c r="AQ2023">
        <f t="shared" ref="AQ2023:AQ2086" si="1364">S2023</f>
        <v>0</v>
      </c>
      <c r="AR2023">
        <f t="shared" ref="AR2023:AR2086" si="1365">COUNTIF(T2023:U2023,"NS")</f>
        <v>0</v>
      </c>
      <c r="AS2023">
        <f t="shared" ref="AS2023:AS2086" si="1366">SUM(T2023:U2023)</f>
        <v>0</v>
      </c>
      <c r="AT2023">
        <f t="shared" ref="AT2023:AT2086" si="1367">IF(COUNTIF(S2023:U2023,"NA")=3,0,IF(OR(AND(AQ2023=0,AR2023&gt;0),AND(AQ2023="NS",AS2023&gt;0), AND(AQ2023="NS", AR2023=0,AS2023=0)), 1, IF(OR(AND(AQ2023&gt;0,AR2023&gt;1,AQ2023&gt;AS2023), AND(AQ2023="NS",AR2023=2), AND(AQ2023="NS",AS2023=0,AR2023&gt;0),AQ2023=AS2023), 0, 1)))</f>
        <v>0</v>
      </c>
      <c r="AU2023">
        <f t="shared" ref="AU2023:AU2086" si="1368">V2023</f>
        <v>0</v>
      </c>
      <c r="AV2023">
        <f t="shared" ref="AV2023:AV2086" si="1369">COUNTIF(W2023:X2023,"NS")</f>
        <v>0</v>
      </c>
      <c r="AW2023">
        <f t="shared" ref="AW2023:AW2086" si="1370">SUM(W2023:X2023)</f>
        <v>0</v>
      </c>
      <c r="AX2023">
        <f t="shared" ref="AX2023:AX2086" si="1371">IF(COUNTIF(V2023:X2023,"NA")=3,0,IF(OR(AND(AU2023=0,AV2023&gt;0),AND(AU2023="NS",AW2023&gt;0), AND(AU2023="NS", AV2023=0,AW2023=0)), 1, IF(OR(AND(AU2023&gt;0,AV2023&gt;1,AU2023&gt;AW2023), AND(AU2023="NS",AV2023=2), AND(AU2023="NS",AW2023=0,AV2023&gt;0),AU2023=AW2023), 0, 1)))</f>
        <v>0</v>
      </c>
      <c r="AY2023">
        <f t="shared" ref="AY2023:AY2086" si="1372">Y2023</f>
        <v>0</v>
      </c>
      <c r="AZ2023">
        <f t="shared" ref="AZ2023:AZ2086" si="1373">COUNTIF(Z2023:AA2023,"NS")</f>
        <v>0</v>
      </c>
      <c r="BA2023">
        <f t="shared" ref="BA2023:BA2086" si="1374">SUM(Z2023:AA2023)</f>
        <v>0</v>
      </c>
      <c r="BB2023">
        <f t="shared" ref="BB2023:BB2086" si="1375">IF(COUNTIF(Y2023:AA2023,"NA")=3,0,IF(OR(AND(AY2023=0,AZ2023&gt;0),AND(AY2023="NS",BA2023&gt;0), AND(AY2023="NS", AZ2023=0,BA2023=0)), 1, IF(OR(AND(AY2023&gt;0,AZ2023&gt;1,AY2023&gt;BA2023), AND(AY2023="NS",AZ2023=2), AND(AY2023="NS",BA2023=0,AZ2023&gt;0),AY2023=BA2023), 0, 1)))</f>
        <v>0</v>
      </c>
      <c r="BC2023">
        <f t="shared" ref="BC2023:BC2086" si="1376">AB2023</f>
        <v>0</v>
      </c>
      <c r="BD2023">
        <f t="shared" ref="BD2023:BD2086" si="1377">COUNTIF(AC2023:AD2023,"NS")</f>
        <v>0</v>
      </c>
      <c r="BE2023">
        <f t="shared" ref="BE2023:BE2086" si="1378">SUM(AC2023:AD2023)</f>
        <v>0</v>
      </c>
      <c r="BF2023">
        <f t="shared" ref="BF2023:BF2086" si="1379">IF(COUNTIF(AB2023:AD2023,"NA")=3,0,IF(OR(AND(BC2023=0,BD2023&gt;0),AND(BC2023="NS",BE2023&gt;0), AND(BC2023="NS", BD2023=0,BE2023=0)), 1, IF(OR(AND(BC2023&gt;0,BD2023&gt;1,BC2023&gt;BE2023), AND(BC2023="NS",BD2023=2), AND(BC2023="NS",BE2023=0,BD2023&gt;0),BC2023=BE2023), 0, 1)))</f>
        <v>0</v>
      </c>
      <c r="BG2023" s="375">
        <f t="shared" ref="BG2023:BG2086" si="1380">IF(OR(P1896="NS",$Y1157="NS",$AB1157="NS"),0,IF(AND(P1896="NA",$Y1157="NA",$AB1157="NA"),0,IF(P1896&lt;=SUM($Y1157,$AB1157),0,1)))</f>
        <v>0</v>
      </c>
      <c r="BH2023" s="492">
        <f t="shared" ref="BH2023:BH2086" si="1381">IF(OR(Q1896="NS",$Z1157="NS",$AC1157="NS"),0,IF(AND(Q1896="NA",$Z1157="NA",$AC1157="NA"),0,IF(Q1896&lt;=SUM($Z1157,$AC1157),0,1)))</f>
        <v>0</v>
      </c>
      <c r="BI2023" s="578">
        <f t="shared" ref="BI2023:BI2086" si="1382">IF(OR(R1896="NS",$AA1157="NS",$AD1157="NS"),0,IF(AND(R1896="NA",$AA1157="NA",$AD1157="NA"),0,IF(R1896&lt;=SUM($AA1157,$AD1157),0,1)))</f>
        <v>0</v>
      </c>
      <c r="BJ2023" s="375">
        <f t="shared" ref="BJ2023:BJ2086" si="1383">IF(OR(S1896="NS",$Y1157="NS",$AB1157="NS"),0,IF(AND(S1896="NA",$Y1157="NA",$AB1157="NA"),0,IF(S1896&lt;=SUM($Y1157,$AB1157),0,1)))</f>
        <v>0</v>
      </c>
      <c r="BK2023" s="492">
        <f t="shared" ref="BK2023:BK2086" si="1384">IF(OR(T1896="NS",$Z1157="NS",$AC1157="NS"),0,IF(AND(T1896="NA",$Z1157="NA",$AC1157="NA"),0,IF(T1896&lt;=SUM($Z1157,$AC1157),0,1)))</f>
        <v>0</v>
      </c>
      <c r="BL2023" s="578">
        <f t="shared" ref="BL2023:BL2086" si="1385">IF(OR(U1896="NS",$AA1157="NS",$AD1157="NS"),0,IF(AND(U1896="NA",$AA1157="NA",$AD1157="NA"),0,IF(U1896&lt;=SUM($AA1157,$AD1157),0,1)))</f>
        <v>0</v>
      </c>
      <c r="BM2023" s="375">
        <f t="shared" ref="BM2023:BM2086" si="1386">IF(OR(V1896="NS",$Y1157="NS",$AB1157="NS"),0,IF(AND(V1896="NA",$Y1157="NA",$AB1157="NA"),0,IF(V1896&lt;=SUM($Y1157,$AB1157),0,1)))</f>
        <v>0</v>
      </c>
      <c r="BN2023" s="492">
        <f t="shared" ref="BN2023:BN2086" si="1387">IF(OR(W1896="NS",$Z1157="NS",$AC1157="NS"),0,IF(AND(W1896="NA",$Z1157="NA",$AC1157="NA"),0,IF(W1896&lt;=SUM($Z1157,$AC1157),0,1)))</f>
        <v>0</v>
      </c>
      <c r="BO2023" s="578">
        <f t="shared" ref="BO2023:BO2086" si="1388">IF(OR(X1896="NS",$AA1157="NS",$AD1157="NS"),0,IF(AND(X1896="NA",$AA1157="NA",$AD1157="NA"),0,IF(X1896&lt;=SUM($AA1157,$AD1157),0,1)))</f>
        <v>0</v>
      </c>
      <c r="BP2023" s="375">
        <f t="shared" ref="BP2023:BP2086" si="1389">IF(OR(Y1896="NS",$Y1157="NS",$AB1157="NS"),0,IF(AND(Y1896="NA",$Y1157="NA",$AB1157="NA"),0,IF(Y1896&lt;=SUM($Y1157,$AB1157),0,1)))</f>
        <v>0</v>
      </c>
      <c r="BQ2023" s="492">
        <f t="shared" ref="BQ2023:BQ2086" si="1390">IF(OR(Z1896="NS",$Z1157="NS",$AC1157="NS"),0,IF(AND(Z1896="NA",$Z1157="NA",$AC1157="NA"),0,IF(Z1896&lt;=SUM($Z1157,$AC1157),0,1)))</f>
        <v>0</v>
      </c>
      <c r="BR2023" s="578">
        <f t="shared" ref="BR2023:BR2086" si="1391">IF(OR(AA1896="NS",$AA1157="NS",$AD1157="NS"),0,IF(AND(AA1896="NA",$AA1157="NA",$AD1157="NA"),0,IF(AA1896&lt;=SUM($AA1157,$AD1157),0,1)))</f>
        <v>0</v>
      </c>
      <c r="BS2023" s="375">
        <f t="shared" ref="BS2023:BS2086" si="1392">IF(OR(AB1896="NS",$Y1157="NS",$AB1157="NS"),0,IF(AND(AB1896="NA",$Y1157="NA",$AB1157="NA"),0,IF(AB1896&lt;=SUM($Y1157,$AB1157),0,1)))</f>
        <v>0</v>
      </c>
      <c r="BT2023" s="492">
        <f t="shared" ref="BT2023:BT2086" si="1393">IF(OR(AC1896="NS",$Z1157="NS",$AC1157="NS"),0,IF(AND(AC1896="NA",$Z1157="NA",$AC1157="NA"),0,IF(AC1896&lt;=SUM($Z1157,$AC1157),0,1)))</f>
        <v>0</v>
      </c>
      <c r="BU2023" s="578">
        <f t="shared" ref="BU2023:BU2086" si="1394">IF(OR(AD1896="NS",$AA1157="NS",$AD1157="NS"),0,IF(AND(AD1896="NA",$AA1157="NA",$AD1157="NA"),0,IF(AD1896&lt;=SUM($AA1157,$AD1157),0,1)))</f>
        <v>0</v>
      </c>
      <c r="BV2023" s="375">
        <f t="shared" ref="BV2023:BV2086" si="1395">IF(OR(M2023="NS",$Y1157="NS",$AB1157="NS"),0,IF(AND(M2023="NA",$Y1157="NA",$AB1157="NA"),0,IF(M2023&lt;=SUM($Y1157,$AB1157),0,1)))</f>
        <v>0</v>
      </c>
      <c r="BW2023" s="492">
        <f t="shared" ref="BW2023:BW2086" si="1396">IF(OR(N2023="NS",$Z1157="NS",$AC1157="NS"),0,IF(AND(N2023="NA",$Z1157="NA",$AC1157="NA"),0,IF(N2023&lt;=SUM($Z1157,$AC1157),0,1)))</f>
        <v>0</v>
      </c>
      <c r="BX2023" s="578">
        <f t="shared" ref="BX2023:BX2086" si="1397">IF(OR(O2023="NS",$AA1157="NS",$AD1157="NS"),0,IF(AND(O2023="NA",$AA1157="NA",$AD1157="NA"),0,IF(O2023&lt;=SUM($AA1157,$AD1157),0,1)))</f>
        <v>0</v>
      </c>
      <c r="BY2023" s="375">
        <f t="shared" ref="BY2023:BY2086" si="1398">IF(OR(P2023="NS",$Y1157="NS",$AB1157="NS"),0,IF(AND(P2023="NA",$Y1157="NA",$AB1157="NA"),0,IF(P2023&lt;=SUM($Y1157,$AB1157),0,1)))</f>
        <v>0</v>
      </c>
      <c r="BZ2023" s="492">
        <f t="shared" ref="BZ2023:BZ2086" si="1399">IF(OR(Q2023="NS",$Z1157="NS",$AC1157="NS"),0,IF(AND(Q2023="NA",$Z1157="NA",$AC1157="NA"),0,IF(Q2023&lt;=SUM($Z1157,$AC1157),0,1)))</f>
        <v>0</v>
      </c>
      <c r="CA2023" s="578">
        <f t="shared" ref="CA2023:CA2086" si="1400">IF(OR(R2023="NS",$AA1157="NS",$AD1157="NS"),0,IF(AND(R2023="NA",$AA1157="NA",$AD1157="NA"),0,IF(R2023&lt;=SUM($AA1157,$AD1157),0,1)))</f>
        <v>0</v>
      </c>
      <c r="CB2023" s="375">
        <f t="shared" ref="CB2023:CB2086" si="1401">IF(OR(S2023="NS",$Y1157="NS",$AB1157="NS"),0,IF(AND(S2023="NA",$Y1157="NA",$AB1157="NA"),0,IF(S2023&lt;=SUM($Y1157,$AB1157),0,1)))</f>
        <v>0</v>
      </c>
      <c r="CC2023" s="492">
        <f t="shared" ref="CC2023:CC2086" si="1402">IF(OR(T2023="NS",$Z1157="NS",$AC1157="NS"),0,IF(AND(T2023="NA",$Z1157="NA",$AC1157="NA"),0,IF(T2023&lt;=SUM($Z1157,$AC1157),0,1)))</f>
        <v>0</v>
      </c>
      <c r="CD2023" s="578">
        <f t="shared" ref="CD2023:CD2086" si="1403">IF(OR(U2023="NS",$AA1157="NS",$AD1157="NS"),0,IF(AND(U2023="NA",$AA1157="NA",$AD1157="NA"),0,IF(U2023&lt;=SUM($AA1157,$AD1157),0,1)))</f>
        <v>0</v>
      </c>
      <c r="CE2023" s="375">
        <f t="shared" ref="CE2023:CE2086" si="1404">IF(OR(V2023="NS",$Y1157="NS",$AB1157="NS"),0,IF(AND(V2023="NA",$Y1157="NA",$AB1157="NA"),0,IF(V2023&lt;=SUM($Y1157,$AB1157),0,1)))</f>
        <v>0</v>
      </c>
      <c r="CF2023" s="492">
        <f t="shared" ref="CF2023:CF2086" si="1405">IF(OR(W2023="NS",$Z1157="NS",$AC1157="NS"),0,IF(AND(W2023="NA",$Z1157="NA",$AC1157="NA"),0,IF(W2023&lt;=SUM($Z1157,$AC1157),0,1)))</f>
        <v>0</v>
      </c>
      <c r="CG2023" s="578">
        <f t="shared" ref="CG2023:CG2086" si="1406">IF(OR(X2023="NS",$AA1157="NS",$AD1157="NS"),0,IF(AND(X2023="NA",$AA1157="NA",$AD1157="NA"),0,IF(X2023&lt;=SUM($AA1157,$AD1157),0,1)))</f>
        <v>0</v>
      </c>
      <c r="CH2023" s="375">
        <f t="shared" ref="CH2023:CH2086" si="1407">IF(OR(Y2023="NS",$Y1157="NS",$AB1157="NS"),0,IF(AND(Y2023="NA",$Y1157="NA",$AB1157="NA"),0,IF(Y2023&lt;=SUM($Y1157,$AB1157),0,1)))</f>
        <v>0</v>
      </c>
      <c r="CI2023" s="492">
        <f t="shared" ref="CI2023:CI2086" si="1408">IF(OR(Z2023="NS",$Z1157="NS",$AC1157="NS"),0,IF(AND(Z2023="NA",$Z1157="NA",$AC1157="NA"),0,IF(Z2023&lt;=SUM($Z1157,$AC1157),0,1)))</f>
        <v>0</v>
      </c>
      <c r="CJ2023" s="578">
        <f t="shared" ref="CJ2023:CJ2086" si="1409">IF(OR(AA2023="NS",$AA1157="NS",$AD1157="NS"),0,IF(AND(AA2023="NA",$AA1157="NA",$AD1157="NA"),0,IF(AA2023&lt;=SUM($AA1157,$AD1157),0,1)))</f>
        <v>0</v>
      </c>
      <c r="CK2023" s="375">
        <f t="shared" ref="CK2023:CK2086" si="1410">IF(OR(AB2023="NS",$Y1157="NS",$AB1157="NS"),0,IF(AND(AB2023="NA",$Y1157="NA",$AB1157="NA"),0,IF(AB2023&lt;=SUM($Y1157,$AB1157),0,1)))</f>
        <v>0</v>
      </c>
      <c r="CL2023" s="492">
        <f t="shared" ref="CL2023:CL2086" si="1411">IF(OR(AC2023="NS",$Z1157="NS",$AC1157="NS"),0,IF(AND(AC2023="NA",$Z1157="NA",$AC1157="NA"),0,IF(AC2023&lt;=SUM($Z1157,$AC1157),0,1)))</f>
        <v>0</v>
      </c>
      <c r="CM2023" s="578">
        <f t="shared" ref="CM2023:CM2086" si="1412">IF(OR(AD2023="NS",$AA1157="NS",$AD1157="NS"),0,IF(AND(AD2023="NA",$AA1157="NA",$AD1157="NA"),0,IF(AD2023&lt;=SUM($AA1157,$AD1157),0,1)))</f>
        <v>0</v>
      </c>
      <c r="CN2023" s="375">
        <f t="shared" ref="CN2023:CN2086" si="1413">IF(OR(M2150="NS",$Y1157="NS",$AB1157="NS"),0,IF(AND(M2150="NA",$Y1157="NA",$AB1157="NA"),0,IF(M2150&lt;=SUM($Y1157,$AB1157),0,1)))</f>
        <v>0</v>
      </c>
      <c r="CO2023" s="492">
        <f t="shared" ref="CO2023:CO2086" si="1414">IF(OR(N2150="NS",$Z1157="NS",$AC1157="NS"),0,IF(AND(N2150="NA",$Z1157="NA",$AC1157="NA"),0,IF(N2150&lt;=SUM($Z1157,$AC1157),0,1)))</f>
        <v>0</v>
      </c>
      <c r="CP2023" s="578">
        <f t="shared" ref="CP2023:CP2086" si="1415">IF(OR(O2150="NS",$AA1157="NS",$AD1157="NS"),0,IF(AND(O2150="NA",$AA1157="NA",$AD1157="NA"),0,IF(O2150&lt;=SUM($AA1157,$AD1157),0,1)))</f>
        <v>0</v>
      </c>
      <c r="CQ2023" s="375">
        <f t="shared" ref="CQ2023:CQ2086" si="1416">IF(OR(P2150="NS",$Y1157="NS",$AB1157="NS"),0,IF(AND(P2150="NA",$Y1157="NA",$AB1157="NA"),0,IF(P2150&lt;=SUM($Y1157,$AB1157),0,1)))</f>
        <v>0</v>
      </c>
      <c r="CR2023" s="492">
        <f t="shared" ref="CR2023:CR2086" si="1417">IF(OR(Q2150="NS",$Z1157="NS",$AC1157="NS"),0,IF(AND(Q2150="NA",$Z1157="NA",$AC1157="NA"),0,IF(Q2150&lt;=SUM($Z1157,$AC1157),0,1)))</f>
        <v>0</v>
      </c>
      <c r="CS2023" s="578">
        <f t="shared" ref="CS2023:CS2086" si="1418">IF(OR(R2150="NS",$AA1157="NS",$AD1157="NS"),0,IF(AND(R2150="NA",$AA1157="NA",$AD1157="NA"),0,IF(R2150&lt;=SUM($AA1157,$AD1157),0,1)))</f>
        <v>0</v>
      </c>
      <c r="CT2023" s="375">
        <f t="shared" ref="CT2023:CT2086" si="1419">IF(OR(S2150="NS",$Y1157="NS",$AB1157="NS"),0,IF(AND(S2150="NA",$Y1157="NA",$AB1157="NA"),0,IF(S2150&lt;=SUM($Y1157,$AB1157),0,1)))</f>
        <v>0</v>
      </c>
      <c r="CU2023" s="492">
        <f t="shared" ref="CU2023:CU2086" si="1420">IF(OR(T2150="NS",$Z1157="NS",$AC1157="NS"),0,IF(AND(T2150="NA",$Z1157="NA",$AC1157="NA"),0,IF(T2150&lt;=SUM($Z1157,$AC1157),0,1)))</f>
        <v>0</v>
      </c>
      <c r="CV2023" s="578">
        <f t="shared" ref="CV2023:CV2086" si="1421">IF(OR(U2150="NS",$AA1157="NS",$AD1157="NS"),0,IF(AND(U2150="NA",$AA1157="NA",$AD1157="NA"),0,IF(U2150&lt;=SUM($AA1157,$AD1157),0,1)))</f>
        <v>0</v>
      </c>
      <c r="CW2023" s="375">
        <f t="shared" ref="CW2023:CW2086" si="1422">IF(OR(V2150="NS",$Y1157="NS",$AB1157="NS"),0,IF(AND(V2150="NA",$Y1157="NA",$AB1157="NA"),0,IF(V2150&lt;=SUM($Y1157,$AB1157),0,1)))</f>
        <v>0</v>
      </c>
      <c r="CX2023" s="492">
        <f t="shared" ref="CX2023:CX2086" si="1423">IF(OR(W2150="NS",$Z1157="NS",$AC1157="NS"),0,IF(AND(W2150="NA",$Z1157="NA",$AC1157="NA"),0,IF(W2150&lt;=SUM($Z1157,$AC1157),0,1)))</f>
        <v>0</v>
      </c>
      <c r="CY2023" s="578">
        <f t="shared" ref="CY2023:CY2086" si="1424">IF(OR(X2150="NS",$AA1157="NS",$AD1157="NS"),0,IF(AND(X2150="NA",$AA1157="NA",$AD1157="NA"),0,IF(X2150&lt;=SUM($AA1157,$AD1157),0,1)))</f>
        <v>0</v>
      </c>
      <c r="CZ2023" s="375">
        <f t="shared" ref="CZ2023:CZ2086" si="1425">IF(OR(Y2150="NS",$Y1157="NS",$AB1157="NS"),0,IF(AND(Y2150="NA",$Y1157="NA",$AB1157="NA"),0,IF(Y2150&lt;=SUM($Y1157,$AB1157),0,1)))</f>
        <v>0</v>
      </c>
      <c r="DA2023" s="492">
        <f t="shared" ref="DA2023:DA2086" si="1426">IF(OR(Z2150="NS",$Z1157="NS",$AC1157="NS"),0,IF(AND(Z2150="NA",$Z1157="NA",$AC1157="NA"),0,IF(Z2150&lt;=SUM($Z1157,$AC1157),0,1)))</f>
        <v>0</v>
      </c>
      <c r="DB2023" s="578">
        <f t="shared" ref="DB2023:DB2086" si="1427">IF(OR(AA2150="NS",$AA1157="NS",$AD1157="NS"),0,IF(AND(AA2150="NA",$AA1157="NA",$AD1157="NA"),0,IF(AA2150&lt;=SUM($AA1157,$AD1157),0,1)))</f>
        <v>0</v>
      </c>
      <c r="DC2023" s="375">
        <f t="shared" ref="DC2023:DC2086" si="1428">IF(OR(AB2150="NS",$Y1157="NS",$AB1157="NS"),0,IF(AND(AB2150="NA",$Y1157="NA",$AB1157="NA"),0,IF(AB2150&lt;=SUM($Y1157,$AB1157),0,1)))</f>
        <v>0</v>
      </c>
      <c r="DD2023" s="492">
        <f t="shared" ref="DD2023:DD2086" si="1429">IF(OR(AC2150="NS",$Z1157="NS",$AC1157="NS"),0,IF(AND(AC2150="NA",$Z1157="NA",$AC1157="NA"),0,IF(AC2150&lt;=SUM($Z1157,$AC1157),0,1)))</f>
        <v>0</v>
      </c>
      <c r="DE2023" s="578">
        <f t="shared" ref="DE2023:DE2086" si="1430">IF(OR(AD2150="NS",$AA1157="NS",$AD1157="NS"),0,IF(AND(AD2150="NA",$AA1157="NA",$AD1157="NA"),0,IF(AD2150&lt;=SUM($AA1157,$AD1157),0,1)))</f>
        <v>0</v>
      </c>
      <c r="DF2023" s="293">
        <f t="shared" ref="DF2023:DF2086" si="1431">IF(SUM(BG2023:DE2023)=0,0,1)</f>
        <v>0</v>
      </c>
      <c r="DG2023" s="294" t="str">
        <f>IF(DF2023=0,"",
IF(SUM($DF$2022:DF2023)=1,DH2023,
IF($DF$2143&gt;SUM($DF$2022:DF2023),_xlfn.CONCAT(", ",DH2023),
IF($DF$2143=SUM($DF$2022:DF2023),_xlfn.CONCAT(" y ",DH2023)))))</f>
        <v/>
      </c>
      <c r="DH2023" s="89" t="s">
        <v>5120</v>
      </c>
    </row>
    <row r="2024" spans="1:113" ht="15" customHeight="1">
      <c r="A2024" s="64"/>
      <c r="B2024" s="11"/>
      <c r="C2024" s="58" t="s">
        <v>5045</v>
      </c>
      <c r="D2024" s="1020" t="str">
        <f>IF(CNGE_2025_M1_Secc5_Sub1!$D32="","",CNGE_2025_M1_Secc5_Sub1!$D32)</f>
        <v/>
      </c>
      <c r="E2024" s="889"/>
      <c r="F2024" s="889"/>
      <c r="G2024" s="889"/>
      <c r="H2024" s="889"/>
      <c r="I2024" s="889"/>
      <c r="J2024" s="889"/>
      <c r="K2024" s="889"/>
      <c r="L2024" s="890"/>
      <c r="M2024" s="813"/>
      <c r="N2024" s="813"/>
      <c r="O2024" s="813"/>
      <c r="P2024" s="813"/>
      <c r="Q2024" s="813"/>
      <c r="R2024" s="813"/>
      <c r="S2024" s="813"/>
      <c r="T2024" s="813"/>
      <c r="U2024" s="813"/>
      <c r="V2024" s="813"/>
      <c r="W2024" s="813"/>
      <c r="X2024" s="813"/>
      <c r="Y2024" s="813"/>
      <c r="Z2024" s="813"/>
      <c r="AA2024" s="813"/>
      <c r="AB2024" s="813"/>
      <c r="AC2024" s="813"/>
      <c r="AD2024" s="813"/>
      <c r="AI2024">
        <f t="shared" si="1356"/>
        <v>0</v>
      </c>
      <c r="AJ2024">
        <f t="shared" si="1357"/>
        <v>0</v>
      </c>
      <c r="AK2024">
        <f t="shared" si="1358"/>
        <v>0</v>
      </c>
      <c r="AL2024">
        <f t="shared" si="1359"/>
        <v>0</v>
      </c>
      <c r="AM2024">
        <f t="shared" si="1360"/>
        <v>0</v>
      </c>
      <c r="AN2024">
        <f t="shared" si="1361"/>
        <v>0</v>
      </c>
      <c r="AO2024">
        <f t="shared" si="1362"/>
        <v>0</v>
      </c>
      <c r="AP2024">
        <f t="shared" si="1363"/>
        <v>0</v>
      </c>
      <c r="AQ2024">
        <f t="shared" si="1364"/>
        <v>0</v>
      </c>
      <c r="AR2024">
        <f t="shared" si="1365"/>
        <v>0</v>
      </c>
      <c r="AS2024">
        <f t="shared" si="1366"/>
        <v>0</v>
      </c>
      <c r="AT2024">
        <f t="shared" si="1367"/>
        <v>0</v>
      </c>
      <c r="AU2024">
        <f t="shared" si="1368"/>
        <v>0</v>
      </c>
      <c r="AV2024">
        <f t="shared" si="1369"/>
        <v>0</v>
      </c>
      <c r="AW2024">
        <f t="shared" si="1370"/>
        <v>0</v>
      </c>
      <c r="AX2024">
        <f t="shared" si="1371"/>
        <v>0</v>
      </c>
      <c r="AY2024">
        <f t="shared" si="1372"/>
        <v>0</v>
      </c>
      <c r="AZ2024">
        <f t="shared" si="1373"/>
        <v>0</v>
      </c>
      <c r="BA2024">
        <f t="shared" si="1374"/>
        <v>0</v>
      </c>
      <c r="BB2024">
        <f t="shared" si="1375"/>
        <v>0</v>
      </c>
      <c r="BC2024">
        <f t="shared" si="1376"/>
        <v>0</v>
      </c>
      <c r="BD2024">
        <f t="shared" si="1377"/>
        <v>0</v>
      </c>
      <c r="BE2024">
        <f t="shared" si="1378"/>
        <v>0</v>
      </c>
      <c r="BF2024">
        <f t="shared" si="1379"/>
        <v>0</v>
      </c>
      <c r="BG2024" s="375">
        <f t="shared" si="1380"/>
        <v>0</v>
      </c>
      <c r="BH2024" s="492">
        <f t="shared" si="1381"/>
        <v>0</v>
      </c>
      <c r="BI2024" s="578">
        <f t="shared" si="1382"/>
        <v>0</v>
      </c>
      <c r="BJ2024" s="375">
        <f t="shared" si="1383"/>
        <v>0</v>
      </c>
      <c r="BK2024" s="492">
        <f t="shared" si="1384"/>
        <v>0</v>
      </c>
      <c r="BL2024" s="578">
        <f t="shared" si="1385"/>
        <v>0</v>
      </c>
      <c r="BM2024" s="375">
        <f t="shared" si="1386"/>
        <v>0</v>
      </c>
      <c r="BN2024" s="492">
        <f t="shared" si="1387"/>
        <v>0</v>
      </c>
      <c r="BO2024" s="578">
        <f t="shared" si="1388"/>
        <v>0</v>
      </c>
      <c r="BP2024" s="375">
        <f t="shared" si="1389"/>
        <v>0</v>
      </c>
      <c r="BQ2024" s="492">
        <f t="shared" si="1390"/>
        <v>0</v>
      </c>
      <c r="BR2024" s="578">
        <f t="shared" si="1391"/>
        <v>0</v>
      </c>
      <c r="BS2024" s="375">
        <f t="shared" si="1392"/>
        <v>0</v>
      </c>
      <c r="BT2024" s="492">
        <f t="shared" si="1393"/>
        <v>0</v>
      </c>
      <c r="BU2024" s="578">
        <f t="shared" si="1394"/>
        <v>0</v>
      </c>
      <c r="BV2024" s="375">
        <f t="shared" si="1395"/>
        <v>0</v>
      </c>
      <c r="BW2024" s="492">
        <f t="shared" si="1396"/>
        <v>0</v>
      </c>
      <c r="BX2024" s="578">
        <f t="shared" si="1397"/>
        <v>0</v>
      </c>
      <c r="BY2024" s="375">
        <f t="shared" si="1398"/>
        <v>0</v>
      </c>
      <c r="BZ2024" s="492">
        <f t="shared" si="1399"/>
        <v>0</v>
      </c>
      <c r="CA2024" s="578">
        <f t="shared" si="1400"/>
        <v>0</v>
      </c>
      <c r="CB2024" s="375">
        <f t="shared" si="1401"/>
        <v>0</v>
      </c>
      <c r="CC2024" s="492">
        <f t="shared" si="1402"/>
        <v>0</v>
      </c>
      <c r="CD2024" s="578">
        <f t="shared" si="1403"/>
        <v>0</v>
      </c>
      <c r="CE2024" s="375">
        <f t="shared" si="1404"/>
        <v>0</v>
      </c>
      <c r="CF2024" s="492">
        <f t="shared" si="1405"/>
        <v>0</v>
      </c>
      <c r="CG2024" s="578">
        <f t="shared" si="1406"/>
        <v>0</v>
      </c>
      <c r="CH2024" s="375">
        <f t="shared" si="1407"/>
        <v>0</v>
      </c>
      <c r="CI2024" s="492">
        <f t="shared" si="1408"/>
        <v>0</v>
      </c>
      <c r="CJ2024" s="578">
        <f t="shared" si="1409"/>
        <v>0</v>
      </c>
      <c r="CK2024" s="375">
        <f t="shared" si="1410"/>
        <v>0</v>
      </c>
      <c r="CL2024" s="492">
        <f t="shared" si="1411"/>
        <v>0</v>
      </c>
      <c r="CM2024" s="578">
        <f t="shared" si="1412"/>
        <v>0</v>
      </c>
      <c r="CN2024" s="375">
        <f t="shared" si="1413"/>
        <v>0</v>
      </c>
      <c r="CO2024" s="492">
        <f t="shared" si="1414"/>
        <v>0</v>
      </c>
      <c r="CP2024" s="578">
        <f t="shared" si="1415"/>
        <v>0</v>
      </c>
      <c r="CQ2024" s="375">
        <f t="shared" si="1416"/>
        <v>0</v>
      </c>
      <c r="CR2024" s="492">
        <f t="shared" si="1417"/>
        <v>0</v>
      </c>
      <c r="CS2024" s="578">
        <f t="shared" si="1418"/>
        <v>0</v>
      </c>
      <c r="CT2024" s="375">
        <f t="shared" si="1419"/>
        <v>0</v>
      </c>
      <c r="CU2024" s="492">
        <f t="shared" si="1420"/>
        <v>0</v>
      </c>
      <c r="CV2024" s="578">
        <f t="shared" si="1421"/>
        <v>0</v>
      </c>
      <c r="CW2024" s="375">
        <f t="shared" si="1422"/>
        <v>0</v>
      </c>
      <c r="CX2024" s="492">
        <f t="shared" si="1423"/>
        <v>0</v>
      </c>
      <c r="CY2024" s="578">
        <f t="shared" si="1424"/>
        <v>0</v>
      </c>
      <c r="CZ2024" s="375">
        <f t="shared" si="1425"/>
        <v>0</v>
      </c>
      <c r="DA2024" s="492">
        <f t="shared" si="1426"/>
        <v>0</v>
      </c>
      <c r="DB2024" s="578">
        <f t="shared" si="1427"/>
        <v>0</v>
      </c>
      <c r="DC2024" s="375">
        <f t="shared" si="1428"/>
        <v>0</v>
      </c>
      <c r="DD2024" s="492">
        <f t="shared" si="1429"/>
        <v>0</v>
      </c>
      <c r="DE2024" s="578">
        <f t="shared" si="1430"/>
        <v>0</v>
      </c>
      <c r="DF2024" s="293">
        <f t="shared" si="1431"/>
        <v>0</v>
      </c>
      <c r="DG2024" s="294" t="str">
        <f>IF(DF2024=0,"",
IF(SUM($DF$2022:DF2024)=1,DH2024,
IF($DF$2143&gt;SUM($DF$2022:DF2024),_xlfn.CONCAT(", ",DH2024),
IF($DF$2143=SUM($DF$2022:DF2024),_xlfn.CONCAT(" y ",DH2024)))))</f>
        <v/>
      </c>
      <c r="DH2024" s="89" t="s">
        <v>5121</v>
      </c>
    </row>
    <row r="2025" spans="1:113" ht="15" customHeight="1">
      <c r="A2025" s="64"/>
      <c r="B2025" s="11"/>
      <c r="C2025" s="58" t="s">
        <v>5047</v>
      </c>
      <c r="D2025" s="1020" t="str">
        <f>IF(CNGE_2025_M1_Secc5_Sub1!$D33="","",CNGE_2025_M1_Secc5_Sub1!$D33)</f>
        <v/>
      </c>
      <c r="E2025" s="889"/>
      <c r="F2025" s="889"/>
      <c r="G2025" s="889"/>
      <c r="H2025" s="889"/>
      <c r="I2025" s="889"/>
      <c r="J2025" s="889"/>
      <c r="K2025" s="889"/>
      <c r="L2025" s="890"/>
      <c r="M2025" s="813"/>
      <c r="N2025" s="813"/>
      <c r="O2025" s="813"/>
      <c r="P2025" s="813"/>
      <c r="Q2025" s="813"/>
      <c r="R2025" s="813"/>
      <c r="S2025" s="813"/>
      <c r="T2025" s="813"/>
      <c r="U2025" s="813"/>
      <c r="V2025" s="813"/>
      <c r="W2025" s="813"/>
      <c r="X2025" s="813"/>
      <c r="Y2025" s="813"/>
      <c r="Z2025" s="813"/>
      <c r="AA2025" s="813"/>
      <c r="AB2025" s="813"/>
      <c r="AC2025" s="813"/>
      <c r="AD2025" s="813"/>
      <c r="AI2025">
        <f t="shared" si="1356"/>
        <v>0</v>
      </c>
      <c r="AJ2025">
        <f t="shared" si="1357"/>
        <v>0</v>
      </c>
      <c r="AK2025">
        <f t="shared" si="1358"/>
        <v>0</v>
      </c>
      <c r="AL2025">
        <f t="shared" si="1359"/>
        <v>0</v>
      </c>
      <c r="AM2025">
        <f t="shared" si="1360"/>
        <v>0</v>
      </c>
      <c r="AN2025">
        <f t="shared" si="1361"/>
        <v>0</v>
      </c>
      <c r="AO2025">
        <f t="shared" si="1362"/>
        <v>0</v>
      </c>
      <c r="AP2025">
        <f t="shared" si="1363"/>
        <v>0</v>
      </c>
      <c r="AQ2025">
        <f t="shared" si="1364"/>
        <v>0</v>
      </c>
      <c r="AR2025">
        <f t="shared" si="1365"/>
        <v>0</v>
      </c>
      <c r="AS2025">
        <f t="shared" si="1366"/>
        <v>0</v>
      </c>
      <c r="AT2025">
        <f t="shared" si="1367"/>
        <v>0</v>
      </c>
      <c r="AU2025">
        <f t="shared" si="1368"/>
        <v>0</v>
      </c>
      <c r="AV2025">
        <f t="shared" si="1369"/>
        <v>0</v>
      </c>
      <c r="AW2025">
        <f t="shared" si="1370"/>
        <v>0</v>
      </c>
      <c r="AX2025">
        <f t="shared" si="1371"/>
        <v>0</v>
      </c>
      <c r="AY2025">
        <f t="shared" si="1372"/>
        <v>0</v>
      </c>
      <c r="AZ2025">
        <f t="shared" si="1373"/>
        <v>0</v>
      </c>
      <c r="BA2025">
        <f t="shared" si="1374"/>
        <v>0</v>
      </c>
      <c r="BB2025">
        <f t="shared" si="1375"/>
        <v>0</v>
      </c>
      <c r="BC2025">
        <f t="shared" si="1376"/>
        <v>0</v>
      </c>
      <c r="BD2025">
        <f t="shared" si="1377"/>
        <v>0</v>
      </c>
      <c r="BE2025">
        <f t="shared" si="1378"/>
        <v>0</v>
      </c>
      <c r="BF2025">
        <f t="shared" si="1379"/>
        <v>0</v>
      </c>
      <c r="BG2025" s="375">
        <f t="shared" si="1380"/>
        <v>0</v>
      </c>
      <c r="BH2025" s="492">
        <f t="shared" si="1381"/>
        <v>0</v>
      </c>
      <c r="BI2025" s="578">
        <f t="shared" si="1382"/>
        <v>0</v>
      </c>
      <c r="BJ2025" s="375">
        <f t="shared" si="1383"/>
        <v>0</v>
      </c>
      <c r="BK2025" s="492">
        <f t="shared" si="1384"/>
        <v>0</v>
      </c>
      <c r="BL2025" s="578">
        <f t="shared" si="1385"/>
        <v>0</v>
      </c>
      <c r="BM2025" s="375">
        <f t="shared" si="1386"/>
        <v>0</v>
      </c>
      <c r="BN2025" s="492">
        <f t="shared" si="1387"/>
        <v>0</v>
      </c>
      <c r="BO2025" s="578">
        <f t="shared" si="1388"/>
        <v>0</v>
      </c>
      <c r="BP2025" s="375">
        <f t="shared" si="1389"/>
        <v>0</v>
      </c>
      <c r="BQ2025" s="492">
        <f t="shared" si="1390"/>
        <v>0</v>
      </c>
      <c r="BR2025" s="578">
        <f t="shared" si="1391"/>
        <v>0</v>
      </c>
      <c r="BS2025" s="375">
        <f t="shared" si="1392"/>
        <v>0</v>
      </c>
      <c r="BT2025" s="492">
        <f t="shared" si="1393"/>
        <v>0</v>
      </c>
      <c r="BU2025" s="578">
        <f t="shared" si="1394"/>
        <v>0</v>
      </c>
      <c r="BV2025" s="375">
        <f t="shared" si="1395"/>
        <v>0</v>
      </c>
      <c r="BW2025" s="492">
        <f t="shared" si="1396"/>
        <v>0</v>
      </c>
      <c r="BX2025" s="578">
        <f t="shared" si="1397"/>
        <v>0</v>
      </c>
      <c r="BY2025" s="375">
        <f t="shared" si="1398"/>
        <v>0</v>
      </c>
      <c r="BZ2025" s="492">
        <f t="shared" si="1399"/>
        <v>0</v>
      </c>
      <c r="CA2025" s="578">
        <f t="shared" si="1400"/>
        <v>0</v>
      </c>
      <c r="CB2025" s="375">
        <f t="shared" si="1401"/>
        <v>0</v>
      </c>
      <c r="CC2025" s="492">
        <f t="shared" si="1402"/>
        <v>0</v>
      </c>
      <c r="CD2025" s="578">
        <f t="shared" si="1403"/>
        <v>0</v>
      </c>
      <c r="CE2025" s="375">
        <f t="shared" si="1404"/>
        <v>0</v>
      </c>
      <c r="CF2025" s="492">
        <f t="shared" si="1405"/>
        <v>0</v>
      </c>
      <c r="CG2025" s="578">
        <f t="shared" si="1406"/>
        <v>0</v>
      </c>
      <c r="CH2025" s="375">
        <f t="shared" si="1407"/>
        <v>0</v>
      </c>
      <c r="CI2025" s="492">
        <f t="shared" si="1408"/>
        <v>0</v>
      </c>
      <c r="CJ2025" s="578">
        <f t="shared" si="1409"/>
        <v>0</v>
      </c>
      <c r="CK2025" s="375">
        <f t="shared" si="1410"/>
        <v>0</v>
      </c>
      <c r="CL2025" s="492">
        <f t="shared" si="1411"/>
        <v>0</v>
      </c>
      <c r="CM2025" s="578">
        <f t="shared" si="1412"/>
        <v>0</v>
      </c>
      <c r="CN2025" s="375">
        <f t="shared" si="1413"/>
        <v>0</v>
      </c>
      <c r="CO2025" s="492">
        <f t="shared" si="1414"/>
        <v>0</v>
      </c>
      <c r="CP2025" s="578">
        <f t="shared" si="1415"/>
        <v>0</v>
      </c>
      <c r="CQ2025" s="375">
        <f t="shared" si="1416"/>
        <v>0</v>
      </c>
      <c r="CR2025" s="492">
        <f t="shared" si="1417"/>
        <v>0</v>
      </c>
      <c r="CS2025" s="578">
        <f t="shared" si="1418"/>
        <v>0</v>
      </c>
      <c r="CT2025" s="375">
        <f t="shared" si="1419"/>
        <v>0</v>
      </c>
      <c r="CU2025" s="492">
        <f t="shared" si="1420"/>
        <v>0</v>
      </c>
      <c r="CV2025" s="578">
        <f t="shared" si="1421"/>
        <v>0</v>
      </c>
      <c r="CW2025" s="375">
        <f t="shared" si="1422"/>
        <v>0</v>
      </c>
      <c r="CX2025" s="492">
        <f t="shared" si="1423"/>
        <v>0</v>
      </c>
      <c r="CY2025" s="578">
        <f t="shared" si="1424"/>
        <v>0</v>
      </c>
      <c r="CZ2025" s="375">
        <f t="shared" si="1425"/>
        <v>0</v>
      </c>
      <c r="DA2025" s="492">
        <f t="shared" si="1426"/>
        <v>0</v>
      </c>
      <c r="DB2025" s="578">
        <f t="shared" si="1427"/>
        <v>0</v>
      </c>
      <c r="DC2025" s="375">
        <f t="shared" si="1428"/>
        <v>0</v>
      </c>
      <c r="DD2025" s="492">
        <f t="shared" si="1429"/>
        <v>0</v>
      </c>
      <c r="DE2025" s="578">
        <f t="shared" si="1430"/>
        <v>0</v>
      </c>
      <c r="DF2025" s="293">
        <f t="shared" si="1431"/>
        <v>0</v>
      </c>
      <c r="DG2025" s="294" t="str">
        <f>IF(DF2025=0,"",
IF(SUM($DF$2022:DF2025)=1,DH2025,
IF($DF$2143&gt;SUM($DF$2022:DF2025),_xlfn.CONCAT(", ",DH2025),
IF($DF$2143=SUM($DF$2022:DF2025),_xlfn.CONCAT(" y ",DH2025)))))</f>
        <v/>
      </c>
      <c r="DH2025" s="89" t="s">
        <v>5122</v>
      </c>
    </row>
    <row r="2026" spans="1:113" ht="15" customHeight="1">
      <c r="A2026" s="64"/>
      <c r="B2026" s="11"/>
      <c r="C2026" s="58" t="s">
        <v>5049</v>
      </c>
      <c r="D2026" s="1020" t="str">
        <f>IF(CNGE_2025_M1_Secc5_Sub1!$D34="","",CNGE_2025_M1_Secc5_Sub1!$D34)</f>
        <v/>
      </c>
      <c r="E2026" s="889"/>
      <c r="F2026" s="889"/>
      <c r="G2026" s="889"/>
      <c r="H2026" s="889"/>
      <c r="I2026" s="889"/>
      <c r="J2026" s="889"/>
      <c r="K2026" s="889"/>
      <c r="L2026" s="890"/>
      <c r="M2026" s="813"/>
      <c r="N2026" s="813"/>
      <c r="O2026" s="813"/>
      <c r="P2026" s="813"/>
      <c r="Q2026" s="813"/>
      <c r="R2026" s="813"/>
      <c r="S2026" s="813"/>
      <c r="T2026" s="813"/>
      <c r="U2026" s="813"/>
      <c r="V2026" s="813"/>
      <c r="W2026" s="813"/>
      <c r="X2026" s="813"/>
      <c r="Y2026" s="813"/>
      <c r="Z2026" s="813"/>
      <c r="AA2026" s="813"/>
      <c r="AB2026" s="813"/>
      <c r="AC2026" s="813"/>
      <c r="AD2026" s="813"/>
      <c r="AI2026">
        <f t="shared" si="1356"/>
        <v>0</v>
      </c>
      <c r="AJ2026">
        <f t="shared" si="1357"/>
        <v>0</v>
      </c>
      <c r="AK2026">
        <f t="shared" si="1358"/>
        <v>0</v>
      </c>
      <c r="AL2026">
        <f t="shared" si="1359"/>
        <v>0</v>
      </c>
      <c r="AM2026">
        <f t="shared" si="1360"/>
        <v>0</v>
      </c>
      <c r="AN2026">
        <f t="shared" si="1361"/>
        <v>0</v>
      </c>
      <c r="AO2026">
        <f t="shared" si="1362"/>
        <v>0</v>
      </c>
      <c r="AP2026">
        <f t="shared" si="1363"/>
        <v>0</v>
      </c>
      <c r="AQ2026">
        <f t="shared" si="1364"/>
        <v>0</v>
      </c>
      <c r="AR2026">
        <f t="shared" si="1365"/>
        <v>0</v>
      </c>
      <c r="AS2026">
        <f t="shared" si="1366"/>
        <v>0</v>
      </c>
      <c r="AT2026">
        <f t="shared" si="1367"/>
        <v>0</v>
      </c>
      <c r="AU2026">
        <f t="shared" si="1368"/>
        <v>0</v>
      </c>
      <c r="AV2026">
        <f t="shared" si="1369"/>
        <v>0</v>
      </c>
      <c r="AW2026">
        <f t="shared" si="1370"/>
        <v>0</v>
      </c>
      <c r="AX2026">
        <f t="shared" si="1371"/>
        <v>0</v>
      </c>
      <c r="AY2026">
        <f t="shared" si="1372"/>
        <v>0</v>
      </c>
      <c r="AZ2026">
        <f t="shared" si="1373"/>
        <v>0</v>
      </c>
      <c r="BA2026">
        <f t="shared" si="1374"/>
        <v>0</v>
      </c>
      <c r="BB2026">
        <f t="shared" si="1375"/>
        <v>0</v>
      </c>
      <c r="BC2026">
        <f t="shared" si="1376"/>
        <v>0</v>
      </c>
      <c r="BD2026">
        <f t="shared" si="1377"/>
        <v>0</v>
      </c>
      <c r="BE2026">
        <f t="shared" si="1378"/>
        <v>0</v>
      </c>
      <c r="BF2026">
        <f t="shared" si="1379"/>
        <v>0</v>
      </c>
      <c r="BG2026" s="375">
        <f t="shared" si="1380"/>
        <v>0</v>
      </c>
      <c r="BH2026" s="492">
        <f t="shared" si="1381"/>
        <v>0</v>
      </c>
      <c r="BI2026" s="578">
        <f t="shared" si="1382"/>
        <v>0</v>
      </c>
      <c r="BJ2026" s="375">
        <f t="shared" si="1383"/>
        <v>0</v>
      </c>
      <c r="BK2026" s="492">
        <f t="shared" si="1384"/>
        <v>0</v>
      </c>
      <c r="BL2026" s="578">
        <f t="shared" si="1385"/>
        <v>0</v>
      </c>
      <c r="BM2026" s="375">
        <f t="shared" si="1386"/>
        <v>0</v>
      </c>
      <c r="BN2026" s="492">
        <f t="shared" si="1387"/>
        <v>0</v>
      </c>
      <c r="BO2026" s="578">
        <f t="shared" si="1388"/>
        <v>0</v>
      </c>
      <c r="BP2026" s="375">
        <f t="shared" si="1389"/>
        <v>0</v>
      </c>
      <c r="BQ2026" s="492">
        <f t="shared" si="1390"/>
        <v>0</v>
      </c>
      <c r="BR2026" s="578">
        <f t="shared" si="1391"/>
        <v>0</v>
      </c>
      <c r="BS2026" s="375">
        <f t="shared" si="1392"/>
        <v>0</v>
      </c>
      <c r="BT2026" s="492">
        <f t="shared" si="1393"/>
        <v>0</v>
      </c>
      <c r="BU2026" s="578">
        <f t="shared" si="1394"/>
        <v>0</v>
      </c>
      <c r="BV2026" s="375">
        <f t="shared" si="1395"/>
        <v>0</v>
      </c>
      <c r="BW2026" s="492">
        <f t="shared" si="1396"/>
        <v>0</v>
      </c>
      <c r="BX2026" s="578">
        <f t="shared" si="1397"/>
        <v>0</v>
      </c>
      <c r="BY2026" s="375">
        <f t="shared" si="1398"/>
        <v>0</v>
      </c>
      <c r="BZ2026" s="492">
        <f t="shared" si="1399"/>
        <v>0</v>
      </c>
      <c r="CA2026" s="578">
        <f t="shared" si="1400"/>
        <v>0</v>
      </c>
      <c r="CB2026" s="375">
        <f t="shared" si="1401"/>
        <v>0</v>
      </c>
      <c r="CC2026" s="492">
        <f t="shared" si="1402"/>
        <v>0</v>
      </c>
      <c r="CD2026" s="578">
        <f t="shared" si="1403"/>
        <v>0</v>
      </c>
      <c r="CE2026" s="375">
        <f t="shared" si="1404"/>
        <v>0</v>
      </c>
      <c r="CF2026" s="492">
        <f t="shared" si="1405"/>
        <v>0</v>
      </c>
      <c r="CG2026" s="578">
        <f t="shared" si="1406"/>
        <v>0</v>
      </c>
      <c r="CH2026" s="375">
        <f t="shared" si="1407"/>
        <v>0</v>
      </c>
      <c r="CI2026" s="492">
        <f t="shared" si="1408"/>
        <v>0</v>
      </c>
      <c r="CJ2026" s="578">
        <f t="shared" si="1409"/>
        <v>0</v>
      </c>
      <c r="CK2026" s="375">
        <f t="shared" si="1410"/>
        <v>0</v>
      </c>
      <c r="CL2026" s="492">
        <f t="shared" si="1411"/>
        <v>0</v>
      </c>
      <c r="CM2026" s="578">
        <f t="shared" si="1412"/>
        <v>0</v>
      </c>
      <c r="CN2026" s="375">
        <f t="shared" si="1413"/>
        <v>0</v>
      </c>
      <c r="CO2026" s="492">
        <f t="shared" si="1414"/>
        <v>0</v>
      </c>
      <c r="CP2026" s="578">
        <f t="shared" si="1415"/>
        <v>0</v>
      </c>
      <c r="CQ2026" s="375">
        <f t="shared" si="1416"/>
        <v>0</v>
      </c>
      <c r="CR2026" s="492">
        <f t="shared" si="1417"/>
        <v>0</v>
      </c>
      <c r="CS2026" s="578">
        <f t="shared" si="1418"/>
        <v>0</v>
      </c>
      <c r="CT2026" s="375">
        <f t="shared" si="1419"/>
        <v>0</v>
      </c>
      <c r="CU2026" s="492">
        <f t="shared" si="1420"/>
        <v>0</v>
      </c>
      <c r="CV2026" s="578">
        <f t="shared" si="1421"/>
        <v>0</v>
      </c>
      <c r="CW2026" s="375">
        <f t="shared" si="1422"/>
        <v>0</v>
      </c>
      <c r="CX2026" s="492">
        <f t="shared" si="1423"/>
        <v>0</v>
      </c>
      <c r="CY2026" s="578">
        <f t="shared" si="1424"/>
        <v>0</v>
      </c>
      <c r="CZ2026" s="375">
        <f t="shared" si="1425"/>
        <v>0</v>
      </c>
      <c r="DA2026" s="492">
        <f t="shared" si="1426"/>
        <v>0</v>
      </c>
      <c r="DB2026" s="578">
        <f t="shared" si="1427"/>
        <v>0</v>
      </c>
      <c r="DC2026" s="375">
        <f t="shared" si="1428"/>
        <v>0</v>
      </c>
      <c r="DD2026" s="492">
        <f t="shared" si="1429"/>
        <v>0</v>
      </c>
      <c r="DE2026" s="578">
        <f t="shared" si="1430"/>
        <v>0</v>
      </c>
      <c r="DF2026" s="293">
        <f t="shared" si="1431"/>
        <v>0</v>
      </c>
      <c r="DG2026" s="294" t="str">
        <f>IF(DF2026=0,"",
IF(SUM($DF$2022:DF2026)=1,DH2026,
IF($DF$2143&gt;SUM($DF$2022:DF2026),_xlfn.CONCAT(", ",DH2026),
IF($DF$2143=SUM($DF$2022:DF2026),_xlfn.CONCAT(" y ",DH2026)))))</f>
        <v/>
      </c>
      <c r="DH2026" s="89" t="s">
        <v>5123</v>
      </c>
    </row>
    <row r="2027" spans="1:113" ht="15" customHeight="1">
      <c r="A2027" s="64"/>
      <c r="B2027" s="11"/>
      <c r="C2027" s="58" t="s">
        <v>5051</v>
      </c>
      <c r="D2027" s="1020" t="str">
        <f>IF(CNGE_2025_M1_Secc5_Sub1!$D35="","",CNGE_2025_M1_Secc5_Sub1!$D35)</f>
        <v/>
      </c>
      <c r="E2027" s="889"/>
      <c r="F2027" s="889"/>
      <c r="G2027" s="889"/>
      <c r="H2027" s="889"/>
      <c r="I2027" s="889"/>
      <c r="J2027" s="889"/>
      <c r="K2027" s="889"/>
      <c r="L2027" s="890"/>
      <c r="M2027" s="813"/>
      <c r="N2027" s="813"/>
      <c r="O2027" s="813"/>
      <c r="P2027" s="813"/>
      <c r="Q2027" s="813"/>
      <c r="R2027" s="813"/>
      <c r="S2027" s="813"/>
      <c r="T2027" s="813"/>
      <c r="U2027" s="813"/>
      <c r="V2027" s="813"/>
      <c r="W2027" s="813"/>
      <c r="X2027" s="813"/>
      <c r="Y2027" s="813"/>
      <c r="Z2027" s="813"/>
      <c r="AA2027" s="813"/>
      <c r="AB2027" s="813"/>
      <c r="AC2027" s="813"/>
      <c r="AD2027" s="813"/>
      <c r="AI2027">
        <f t="shared" si="1356"/>
        <v>0</v>
      </c>
      <c r="AJ2027">
        <f t="shared" si="1357"/>
        <v>0</v>
      </c>
      <c r="AK2027">
        <f t="shared" si="1358"/>
        <v>0</v>
      </c>
      <c r="AL2027">
        <f t="shared" si="1359"/>
        <v>0</v>
      </c>
      <c r="AM2027">
        <f t="shared" si="1360"/>
        <v>0</v>
      </c>
      <c r="AN2027">
        <f t="shared" si="1361"/>
        <v>0</v>
      </c>
      <c r="AO2027">
        <f t="shared" si="1362"/>
        <v>0</v>
      </c>
      <c r="AP2027">
        <f t="shared" si="1363"/>
        <v>0</v>
      </c>
      <c r="AQ2027">
        <f t="shared" si="1364"/>
        <v>0</v>
      </c>
      <c r="AR2027">
        <f t="shared" si="1365"/>
        <v>0</v>
      </c>
      <c r="AS2027">
        <f t="shared" si="1366"/>
        <v>0</v>
      </c>
      <c r="AT2027">
        <f t="shared" si="1367"/>
        <v>0</v>
      </c>
      <c r="AU2027">
        <f t="shared" si="1368"/>
        <v>0</v>
      </c>
      <c r="AV2027">
        <f t="shared" si="1369"/>
        <v>0</v>
      </c>
      <c r="AW2027">
        <f t="shared" si="1370"/>
        <v>0</v>
      </c>
      <c r="AX2027">
        <f t="shared" si="1371"/>
        <v>0</v>
      </c>
      <c r="AY2027">
        <f t="shared" si="1372"/>
        <v>0</v>
      </c>
      <c r="AZ2027">
        <f t="shared" si="1373"/>
        <v>0</v>
      </c>
      <c r="BA2027">
        <f t="shared" si="1374"/>
        <v>0</v>
      </c>
      <c r="BB2027">
        <f t="shared" si="1375"/>
        <v>0</v>
      </c>
      <c r="BC2027">
        <f t="shared" si="1376"/>
        <v>0</v>
      </c>
      <c r="BD2027">
        <f t="shared" si="1377"/>
        <v>0</v>
      </c>
      <c r="BE2027">
        <f t="shared" si="1378"/>
        <v>0</v>
      </c>
      <c r="BF2027">
        <f t="shared" si="1379"/>
        <v>0</v>
      </c>
      <c r="BG2027" s="375">
        <f t="shared" si="1380"/>
        <v>0</v>
      </c>
      <c r="BH2027" s="492">
        <f t="shared" si="1381"/>
        <v>0</v>
      </c>
      <c r="BI2027" s="578">
        <f t="shared" si="1382"/>
        <v>0</v>
      </c>
      <c r="BJ2027" s="375">
        <f t="shared" si="1383"/>
        <v>0</v>
      </c>
      <c r="BK2027" s="492">
        <f t="shared" si="1384"/>
        <v>0</v>
      </c>
      <c r="BL2027" s="578">
        <f t="shared" si="1385"/>
        <v>0</v>
      </c>
      <c r="BM2027" s="375">
        <f t="shared" si="1386"/>
        <v>0</v>
      </c>
      <c r="BN2027" s="492">
        <f t="shared" si="1387"/>
        <v>0</v>
      </c>
      <c r="BO2027" s="578">
        <f t="shared" si="1388"/>
        <v>0</v>
      </c>
      <c r="BP2027" s="375">
        <f t="shared" si="1389"/>
        <v>0</v>
      </c>
      <c r="BQ2027" s="492">
        <f t="shared" si="1390"/>
        <v>0</v>
      </c>
      <c r="BR2027" s="578">
        <f t="shared" si="1391"/>
        <v>0</v>
      </c>
      <c r="BS2027" s="375">
        <f t="shared" si="1392"/>
        <v>0</v>
      </c>
      <c r="BT2027" s="492">
        <f t="shared" si="1393"/>
        <v>0</v>
      </c>
      <c r="BU2027" s="578">
        <f t="shared" si="1394"/>
        <v>0</v>
      </c>
      <c r="BV2027" s="375">
        <f t="shared" si="1395"/>
        <v>0</v>
      </c>
      <c r="BW2027" s="492">
        <f t="shared" si="1396"/>
        <v>0</v>
      </c>
      <c r="BX2027" s="578">
        <f t="shared" si="1397"/>
        <v>0</v>
      </c>
      <c r="BY2027" s="375">
        <f t="shared" si="1398"/>
        <v>0</v>
      </c>
      <c r="BZ2027" s="492">
        <f t="shared" si="1399"/>
        <v>0</v>
      </c>
      <c r="CA2027" s="578">
        <f t="shared" si="1400"/>
        <v>0</v>
      </c>
      <c r="CB2027" s="375">
        <f t="shared" si="1401"/>
        <v>0</v>
      </c>
      <c r="CC2027" s="492">
        <f t="shared" si="1402"/>
        <v>0</v>
      </c>
      <c r="CD2027" s="578">
        <f t="shared" si="1403"/>
        <v>0</v>
      </c>
      <c r="CE2027" s="375">
        <f t="shared" si="1404"/>
        <v>0</v>
      </c>
      <c r="CF2027" s="492">
        <f t="shared" si="1405"/>
        <v>0</v>
      </c>
      <c r="CG2027" s="578">
        <f t="shared" si="1406"/>
        <v>0</v>
      </c>
      <c r="CH2027" s="375">
        <f t="shared" si="1407"/>
        <v>0</v>
      </c>
      <c r="CI2027" s="492">
        <f t="shared" si="1408"/>
        <v>0</v>
      </c>
      <c r="CJ2027" s="578">
        <f t="shared" si="1409"/>
        <v>0</v>
      </c>
      <c r="CK2027" s="375">
        <f t="shared" si="1410"/>
        <v>0</v>
      </c>
      <c r="CL2027" s="492">
        <f t="shared" si="1411"/>
        <v>0</v>
      </c>
      <c r="CM2027" s="578">
        <f t="shared" si="1412"/>
        <v>0</v>
      </c>
      <c r="CN2027" s="375">
        <f t="shared" si="1413"/>
        <v>0</v>
      </c>
      <c r="CO2027" s="492">
        <f t="shared" si="1414"/>
        <v>0</v>
      </c>
      <c r="CP2027" s="578">
        <f t="shared" si="1415"/>
        <v>0</v>
      </c>
      <c r="CQ2027" s="375">
        <f t="shared" si="1416"/>
        <v>0</v>
      </c>
      <c r="CR2027" s="492">
        <f t="shared" si="1417"/>
        <v>0</v>
      </c>
      <c r="CS2027" s="578">
        <f t="shared" si="1418"/>
        <v>0</v>
      </c>
      <c r="CT2027" s="375">
        <f t="shared" si="1419"/>
        <v>0</v>
      </c>
      <c r="CU2027" s="492">
        <f t="shared" si="1420"/>
        <v>0</v>
      </c>
      <c r="CV2027" s="578">
        <f t="shared" si="1421"/>
        <v>0</v>
      </c>
      <c r="CW2027" s="375">
        <f t="shared" si="1422"/>
        <v>0</v>
      </c>
      <c r="CX2027" s="492">
        <f t="shared" si="1423"/>
        <v>0</v>
      </c>
      <c r="CY2027" s="578">
        <f t="shared" si="1424"/>
        <v>0</v>
      </c>
      <c r="CZ2027" s="375">
        <f t="shared" si="1425"/>
        <v>0</v>
      </c>
      <c r="DA2027" s="492">
        <f t="shared" si="1426"/>
        <v>0</v>
      </c>
      <c r="DB2027" s="578">
        <f t="shared" si="1427"/>
        <v>0</v>
      </c>
      <c r="DC2027" s="375">
        <f t="shared" si="1428"/>
        <v>0</v>
      </c>
      <c r="DD2027" s="492">
        <f t="shared" si="1429"/>
        <v>0</v>
      </c>
      <c r="DE2027" s="578">
        <f t="shared" si="1430"/>
        <v>0</v>
      </c>
      <c r="DF2027" s="293">
        <f t="shared" si="1431"/>
        <v>0</v>
      </c>
      <c r="DG2027" s="294" t="str">
        <f>IF(DF2027=0,"",
IF(SUM($DF$2022:DF2027)=1,DH2027,
IF($DF$2143&gt;SUM($DF$2022:DF2027),_xlfn.CONCAT(", ",DH2027),
IF($DF$2143=SUM($DF$2022:DF2027),_xlfn.CONCAT(" y ",DH2027)))))</f>
        <v/>
      </c>
      <c r="DH2027" s="89" t="s">
        <v>5124</v>
      </c>
    </row>
    <row r="2028" spans="1:113" ht="15" customHeight="1">
      <c r="A2028" s="64"/>
      <c r="B2028" s="11"/>
      <c r="C2028" s="58" t="s">
        <v>5053</v>
      </c>
      <c r="D2028" s="1020" t="str">
        <f>IF(CNGE_2025_M1_Secc5_Sub1!$D36="","",CNGE_2025_M1_Secc5_Sub1!$D36)</f>
        <v/>
      </c>
      <c r="E2028" s="889"/>
      <c r="F2028" s="889"/>
      <c r="G2028" s="889"/>
      <c r="H2028" s="889"/>
      <c r="I2028" s="889"/>
      <c r="J2028" s="889"/>
      <c r="K2028" s="889"/>
      <c r="L2028" s="890"/>
      <c r="M2028" s="813"/>
      <c r="N2028" s="813"/>
      <c r="O2028" s="813"/>
      <c r="P2028" s="813"/>
      <c r="Q2028" s="813"/>
      <c r="R2028" s="813"/>
      <c r="S2028" s="813"/>
      <c r="T2028" s="813"/>
      <c r="U2028" s="813"/>
      <c r="V2028" s="813"/>
      <c r="W2028" s="813"/>
      <c r="X2028" s="813"/>
      <c r="Y2028" s="813"/>
      <c r="Z2028" s="813"/>
      <c r="AA2028" s="813"/>
      <c r="AB2028" s="813"/>
      <c r="AC2028" s="813"/>
      <c r="AD2028" s="813"/>
      <c r="AI2028">
        <f t="shared" si="1356"/>
        <v>0</v>
      </c>
      <c r="AJ2028">
        <f t="shared" si="1357"/>
        <v>0</v>
      </c>
      <c r="AK2028">
        <f t="shared" si="1358"/>
        <v>0</v>
      </c>
      <c r="AL2028">
        <f t="shared" si="1359"/>
        <v>0</v>
      </c>
      <c r="AM2028">
        <f t="shared" si="1360"/>
        <v>0</v>
      </c>
      <c r="AN2028">
        <f t="shared" si="1361"/>
        <v>0</v>
      </c>
      <c r="AO2028">
        <f t="shared" si="1362"/>
        <v>0</v>
      </c>
      <c r="AP2028">
        <f t="shared" si="1363"/>
        <v>0</v>
      </c>
      <c r="AQ2028">
        <f t="shared" si="1364"/>
        <v>0</v>
      </c>
      <c r="AR2028">
        <f t="shared" si="1365"/>
        <v>0</v>
      </c>
      <c r="AS2028">
        <f t="shared" si="1366"/>
        <v>0</v>
      </c>
      <c r="AT2028">
        <f t="shared" si="1367"/>
        <v>0</v>
      </c>
      <c r="AU2028">
        <f t="shared" si="1368"/>
        <v>0</v>
      </c>
      <c r="AV2028">
        <f t="shared" si="1369"/>
        <v>0</v>
      </c>
      <c r="AW2028">
        <f t="shared" si="1370"/>
        <v>0</v>
      </c>
      <c r="AX2028">
        <f t="shared" si="1371"/>
        <v>0</v>
      </c>
      <c r="AY2028">
        <f t="shared" si="1372"/>
        <v>0</v>
      </c>
      <c r="AZ2028">
        <f t="shared" si="1373"/>
        <v>0</v>
      </c>
      <c r="BA2028">
        <f t="shared" si="1374"/>
        <v>0</v>
      </c>
      <c r="BB2028">
        <f t="shared" si="1375"/>
        <v>0</v>
      </c>
      <c r="BC2028">
        <f t="shared" si="1376"/>
        <v>0</v>
      </c>
      <c r="BD2028">
        <f t="shared" si="1377"/>
        <v>0</v>
      </c>
      <c r="BE2028">
        <f t="shared" si="1378"/>
        <v>0</v>
      </c>
      <c r="BF2028">
        <f t="shared" si="1379"/>
        <v>0</v>
      </c>
      <c r="BG2028" s="375">
        <f t="shared" si="1380"/>
        <v>0</v>
      </c>
      <c r="BH2028" s="492">
        <f t="shared" si="1381"/>
        <v>0</v>
      </c>
      <c r="BI2028" s="578">
        <f t="shared" si="1382"/>
        <v>0</v>
      </c>
      <c r="BJ2028" s="375">
        <f t="shared" si="1383"/>
        <v>0</v>
      </c>
      <c r="BK2028" s="492">
        <f t="shared" si="1384"/>
        <v>0</v>
      </c>
      <c r="BL2028" s="578">
        <f t="shared" si="1385"/>
        <v>0</v>
      </c>
      <c r="BM2028" s="375">
        <f t="shared" si="1386"/>
        <v>0</v>
      </c>
      <c r="BN2028" s="492">
        <f t="shared" si="1387"/>
        <v>0</v>
      </c>
      <c r="BO2028" s="578">
        <f t="shared" si="1388"/>
        <v>0</v>
      </c>
      <c r="BP2028" s="375">
        <f t="shared" si="1389"/>
        <v>0</v>
      </c>
      <c r="BQ2028" s="492">
        <f t="shared" si="1390"/>
        <v>0</v>
      </c>
      <c r="BR2028" s="578">
        <f t="shared" si="1391"/>
        <v>0</v>
      </c>
      <c r="BS2028" s="375">
        <f t="shared" si="1392"/>
        <v>0</v>
      </c>
      <c r="BT2028" s="492">
        <f t="shared" si="1393"/>
        <v>0</v>
      </c>
      <c r="BU2028" s="578">
        <f t="shared" si="1394"/>
        <v>0</v>
      </c>
      <c r="BV2028" s="375">
        <f t="shared" si="1395"/>
        <v>0</v>
      </c>
      <c r="BW2028" s="492">
        <f t="shared" si="1396"/>
        <v>0</v>
      </c>
      <c r="BX2028" s="578">
        <f t="shared" si="1397"/>
        <v>0</v>
      </c>
      <c r="BY2028" s="375">
        <f t="shared" si="1398"/>
        <v>0</v>
      </c>
      <c r="BZ2028" s="492">
        <f t="shared" si="1399"/>
        <v>0</v>
      </c>
      <c r="CA2028" s="578">
        <f t="shared" si="1400"/>
        <v>0</v>
      </c>
      <c r="CB2028" s="375">
        <f t="shared" si="1401"/>
        <v>0</v>
      </c>
      <c r="CC2028" s="492">
        <f t="shared" si="1402"/>
        <v>0</v>
      </c>
      <c r="CD2028" s="578">
        <f t="shared" si="1403"/>
        <v>0</v>
      </c>
      <c r="CE2028" s="375">
        <f t="shared" si="1404"/>
        <v>0</v>
      </c>
      <c r="CF2028" s="492">
        <f t="shared" si="1405"/>
        <v>0</v>
      </c>
      <c r="CG2028" s="578">
        <f t="shared" si="1406"/>
        <v>0</v>
      </c>
      <c r="CH2028" s="375">
        <f t="shared" si="1407"/>
        <v>0</v>
      </c>
      <c r="CI2028" s="492">
        <f t="shared" si="1408"/>
        <v>0</v>
      </c>
      <c r="CJ2028" s="578">
        <f t="shared" si="1409"/>
        <v>0</v>
      </c>
      <c r="CK2028" s="375">
        <f t="shared" si="1410"/>
        <v>0</v>
      </c>
      <c r="CL2028" s="492">
        <f t="shared" si="1411"/>
        <v>0</v>
      </c>
      <c r="CM2028" s="578">
        <f t="shared" si="1412"/>
        <v>0</v>
      </c>
      <c r="CN2028" s="375">
        <f t="shared" si="1413"/>
        <v>0</v>
      </c>
      <c r="CO2028" s="492">
        <f t="shared" si="1414"/>
        <v>0</v>
      </c>
      <c r="CP2028" s="578">
        <f t="shared" si="1415"/>
        <v>0</v>
      </c>
      <c r="CQ2028" s="375">
        <f t="shared" si="1416"/>
        <v>0</v>
      </c>
      <c r="CR2028" s="492">
        <f t="shared" si="1417"/>
        <v>0</v>
      </c>
      <c r="CS2028" s="578">
        <f t="shared" si="1418"/>
        <v>0</v>
      </c>
      <c r="CT2028" s="375">
        <f t="shared" si="1419"/>
        <v>0</v>
      </c>
      <c r="CU2028" s="492">
        <f t="shared" si="1420"/>
        <v>0</v>
      </c>
      <c r="CV2028" s="578">
        <f t="shared" si="1421"/>
        <v>0</v>
      </c>
      <c r="CW2028" s="375">
        <f t="shared" si="1422"/>
        <v>0</v>
      </c>
      <c r="CX2028" s="492">
        <f t="shared" si="1423"/>
        <v>0</v>
      </c>
      <c r="CY2028" s="578">
        <f t="shared" si="1424"/>
        <v>0</v>
      </c>
      <c r="CZ2028" s="375">
        <f t="shared" si="1425"/>
        <v>0</v>
      </c>
      <c r="DA2028" s="492">
        <f t="shared" si="1426"/>
        <v>0</v>
      </c>
      <c r="DB2028" s="578">
        <f t="shared" si="1427"/>
        <v>0</v>
      </c>
      <c r="DC2028" s="375">
        <f t="shared" si="1428"/>
        <v>0</v>
      </c>
      <c r="DD2028" s="492">
        <f t="shared" si="1429"/>
        <v>0</v>
      </c>
      <c r="DE2028" s="578">
        <f t="shared" si="1430"/>
        <v>0</v>
      </c>
      <c r="DF2028" s="293">
        <f t="shared" si="1431"/>
        <v>0</v>
      </c>
      <c r="DG2028" s="294" t="str">
        <f>IF(DF2028=0,"",
IF(SUM($DF$2022:DF2028)=1,DH2028,
IF($DF$2143&gt;SUM($DF$2022:DF2028),_xlfn.CONCAT(", ",DH2028),
IF($DF$2143=SUM($DF$2022:DF2028),_xlfn.CONCAT(" y ",DH2028)))))</f>
        <v/>
      </c>
      <c r="DH2028" s="89" t="s">
        <v>5125</v>
      </c>
    </row>
    <row r="2029" spans="1:113" ht="15" customHeight="1">
      <c r="A2029" s="64"/>
      <c r="B2029" s="11"/>
      <c r="C2029" s="58" t="s">
        <v>5055</v>
      </c>
      <c r="D2029" s="1020" t="str">
        <f>IF(CNGE_2025_M1_Secc5_Sub1!$D37="","",CNGE_2025_M1_Secc5_Sub1!$D37)</f>
        <v/>
      </c>
      <c r="E2029" s="889"/>
      <c r="F2029" s="889"/>
      <c r="G2029" s="889"/>
      <c r="H2029" s="889"/>
      <c r="I2029" s="889"/>
      <c r="J2029" s="889"/>
      <c r="K2029" s="889"/>
      <c r="L2029" s="890"/>
      <c r="M2029" s="813"/>
      <c r="N2029" s="813"/>
      <c r="O2029" s="813"/>
      <c r="P2029" s="813"/>
      <c r="Q2029" s="813"/>
      <c r="R2029" s="813"/>
      <c r="S2029" s="813"/>
      <c r="T2029" s="813"/>
      <c r="U2029" s="813"/>
      <c r="V2029" s="813"/>
      <c r="W2029" s="813"/>
      <c r="X2029" s="813"/>
      <c r="Y2029" s="813"/>
      <c r="Z2029" s="813"/>
      <c r="AA2029" s="813"/>
      <c r="AB2029" s="813"/>
      <c r="AC2029" s="813"/>
      <c r="AD2029" s="813"/>
      <c r="AI2029">
        <f t="shared" si="1356"/>
        <v>0</v>
      </c>
      <c r="AJ2029">
        <f t="shared" si="1357"/>
        <v>0</v>
      </c>
      <c r="AK2029">
        <f t="shared" si="1358"/>
        <v>0</v>
      </c>
      <c r="AL2029">
        <f t="shared" si="1359"/>
        <v>0</v>
      </c>
      <c r="AM2029">
        <f t="shared" si="1360"/>
        <v>0</v>
      </c>
      <c r="AN2029">
        <f t="shared" si="1361"/>
        <v>0</v>
      </c>
      <c r="AO2029">
        <f t="shared" si="1362"/>
        <v>0</v>
      </c>
      <c r="AP2029">
        <f t="shared" si="1363"/>
        <v>0</v>
      </c>
      <c r="AQ2029">
        <f t="shared" si="1364"/>
        <v>0</v>
      </c>
      <c r="AR2029">
        <f t="shared" si="1365"/>
        <v>0</v>
      </c>
      <c r="AS2029">
        <f t="shared" si="1366"/>
        <v>0</v>
      </c>
      <c r="AT2029">
        <f t="shared" si="1367"/>
        <v>0</v>
      </c>
      <c r="AU2029">
        <f t="shared" si="1368"/>
        <v>0</v>
      </c>
      <c r="AV2029">
        <f t="shared" si="1369"/>
        <v>0</v>
      </c>
      <c r="AW2029">
        <f t="shared" si="1370"/>
        <v>0</v>
      </c>
      <c r="AX2029">
        <f t="shared" si="1371"/>
        <v>0</v>
      </c>
      <c r="AY2029">
        <f t="shared" si="1372"/>
        <v>0</v>
      </c>
      <c r="AZ2029">
        <f t="shared" si="1373"/>
        <v>0</v>
      </c>
      <c r="BA2029">
        <f t="shared" si="1374"/>
        <v>0</v>
      </c>
      <c r="BB2029">
        <f t="shared" si="1375"/>
        <v>0</v>
      </c>
      <c r="BC2029">
        <f t="shared" si="1376"/>
        <v>0</v>
      </c>
      <c r="BD2029">
        <f t="shared" si="1377"/>
        <v>0</v>
      </c>
      <c r="BE2029">
        <f t="shared" si="1378"/>
        <v>0</v>
      </c>
      <c r="BF2029">
        <f t="shared" si="1379"/>
        <v>0</v>
      </c>
      <c r="BG2029" s="375">
        <f t="shared" si="1380"/>
        <v>0</v>
      </c>
      <c r="BH2029" s="492">
        <f t="shared" si="1381"/>
        <v>0</v>
      </c>
      <c r="BI2029" s="578">
        <f t="shared" si="1382"/>
        <v>0</v>
      </c>
      <c r="BJ2029" s="375">
        <f t="shared" si="1383"/>
        <v>0</v>
      </c>
      <c r="BK2029" s="492">
        <f t="shared" si="1384"/>
        <v>0</v>
      </c>
      <c r="BL2029" s="578">
        <f t="shared" si="1385"/>
        <v>0</v>
      </c>
      <c r="BM2029" s="375">
        <f t="shared" si="1386"/>
        <v>0</v>
      </c>
      <c r="BN2029" s="492">
        <f t="shared" si="1387"/>
        <v>0</v>
      </c>
      <c r="BO2029" s="578">
        <f t="shared" si="1388"/>
        <v>0</v>
      </c>
      <c r="BP2029" s="375">
        <f t="shared" si="1389"/>
        <v>0</v>
      </c>
      <c r="BQ2029" s="492">
        <f t="shared" si="1390"/>
        <v>0</v>
      </c>
      <c r="BR2029" s="578">
        <f t="shared" si="1391"/>
        <v>0</v>
      </c>
      <c r="BS2029" s="375">
        <f t="shared" si="1392"/>
        <v>0</v>
      </c>
      <c r="BT2029" s="492">
        <f t="shared" si="1393"/>
        <v>0</v>
      </c>
      <c r="BU2029" s="578">
        <f t="shared" si="1394"/>
        <v>0</v>
      </c>
      <c r="BV2029" s="375">
        <f t="shared" si="1395"/>
        <v>0</v>
      </c>
      <c r="BW2029" s="492">
        <f t="shared" si="1396"/>
        <v>0</v>
      </c>
      <c r="BX2029" s="578">
        <f t="shared" si="1397"/>
        <v>0</v>
      </c>
      <c r="BY2029" s="375">
        <f t="shared" si="1398"/>
        <v>0</v>
      </c>
      <c r="BZ2029" s="492">
        <f t="shared" si="1399"/>
        <v>0</v>
      </c>
      <c r="CA2029" s="578">
        <f t="shared" si="1400"/>
        <v>0</v>
      </c>
      <c r="CB2029" s="375">
        <f t="shared" si="1401"/>
        <v>0</v>
      </c>
      <c r="CC2029" s="492">
        <f t="shared" si="1402"/>
        <v>0</v>
      </c>
      <c r="CD2029" s="578">
        <f t="shared" si="1403"/>
        <v>0</v>
      </c>
      <c r="CE2029" s="375">
        <f t="shared" si="1404"/>
        <v>0</v>
      </c>
      <c r="CF2029" s="492">
        <f t="shared" si="1405"/>
        <v>0</v>
      </c>
      <c r="CG2029" s="578">
        <f t="shared" si="1406"/>
        <v>0</v>
      </c>
      <c r="CH2029" s="375">
        <f t="shared" si="1407"/>
        <v>0</v>
      </c>
      <c r="CI2029" s="492">
        <f t="shared" si="1408"/>
        <v>0</v>
      </c>
      <c r="CJ2029" s="578">
        <f t="shared" si="1409"/>
        <v>0</v>
      </c>
      <c r="CK2029" s="375">
        <f t="shared" si="1410"/>
        <v>0</v>
      </c>
      <c r="CL2029" s="492">
        <f t="shared" si="1411"/>
        <v>0</v>
      </c>
      <c r="CM2029" s="578">
        <f t="shared" si="1412"/>
        <v>0</v>
      </c>
      <c r="CN2029" s="375">
        <f t="shared" si="1413"/>
        <v>0</v>
      </c>
      <c r="CO2029" s="492">
        <f t="shared" si="1414"/>
        <v>0</v>
      </c>
      <c r="CP2029" s="578">
        <f t="shared" si="1415"/>
        <v>0</v>
      </c>
      <c r="CQ2029" s="375">
        <f t="shared" si="1416"/>
        <v>0</v>
      </c>
      <c r="CR2029" s="492">
        <f t="shared" si="1417"/>
        <v>0</v>
      </c>
      <c r="CS2029" s="578">
        <f t="shared" si="1418"/>
        <v>0</v>
      </c>
      <c r="CT2029" s="375">
        <f t="shared" si="1419"/>
        <v>0</v>
      </c>
      <c r="CU2029" s="492">
        <f t="shared" si="1420"/>
        <v>0</v>
      </c>
      <c r="CV2029" s="578">
        <f t="shared" si="1421"/>
        <v>0</v>
      </c>
      <c r="CW2029" s="375">
        <f t="shared" si="1422"/>
        <v>0</v>
      </c>
      <c r="CX2029" s="492">
        <f t="shared" si="1423"/>
        <v>0</v>
      </c>
      <c r="CY2029" s="578">
        <f t="shared" si="1424"/>
        <v>0</v>
      </c>
      <c r="CZ2029" s="375">
        <f t="shared" si="1425"/>
        <v>0</v>
      </c>
      <c r="DA2029" s="492">
        <f t="shared" si="1426"/>
        <v>0</v>
      </c>
      <c r="DB2029" s="578">
        <f t="shared" si="1427"/>
        <v>0</v>
      </c>
      <c r="DC2029" s="375">
        <f t="shared" si="1428"/>
        <v>0</v>
      </c>
      <c r="DD2029" s="492">
        <f t="shared" si="1429"/>
        <v>0</v>
      </c>
      <c r="DE2029" s="578">
        <f t="shared" si="1430"/>
        <v>0</v>
      </c>
      <c r="DF2029" s="293">
        <f t="shared" si="1431"/>
        <v>0</v>
      </c>
      <c r="DG2029" s="294" t="str">
        <f>IF(DF2029=0,"",
IF(SUM($DF$2022:DF2029)=1,DH2029,
IF($DF$2143&gt;SUM($DF$2022:DF2029),_xlfn.CONCAT(", ",DH2029),
IF($DF$2143=SUM($DF$2022:DF2029),_xlfn.CONCAT(" y ",DH2029)))))</f>
        <v/>
      </c>
      <c r="DH2029" s="89" t="s">
        <v>5126</v>
      </c>
    </row>
    <row r="2030" spans="1:113" ht="15" customHeight="1">
      <c r="A2030" s="64"/>
      <c r="B2030" s="11"/>
      <c r="C2030" s="58" t="s">
        <v>5057</v>
      </c>
      <c r="D2030" s="1020" t="str">
        <f>IF(CNGE_2025_M1_Secc5_Sub1!$D38="","",CNGE_2025_M1_Secc5_Sub1!$D38)</f>
        <v/>
      </c>
      <c r="E2030" s="889"/>
      <c r="F2030" s="889"/>
      <c r="G2030" s="889"/>
      <c r="H2030" s="889"/>
      <c r="I2030" s="889"/>
      <c r="J2030" s="889"/>
      <c r="K2030" s="889"/>
      <c r="L2030" s="890"/>
      <c r="M2030" s="813"/>
      <c r="N2030" s="813"/>
      <c r="O2030" s="813"/>
      <c r="P2030" s="813"/>
      <c r="Q2030" s="813"/>
      <c r="R2030" s="813"/>
      <c r="S2030" s="813"/>
      <c r="T2030" s="813"/>
      <c r="U2030" s="813"/>
      <c r="V2030" s="813"/>
      <c r="W2030" s="813"/>
      <c r="X2030" s="813"/>
      <c r="Y2030" s="813"/>
      <c r="Z2030" s="813"/>
      <c r="AA2030" s="813"/>
      <c r="AB2030" s="813"/>
      <c r="AC2030" s="813"/>
      <c r="AD2030" s="813"/>
      <c r="AI2030">
        <f t="shared" si="1356"/>
        <v>0</v>
      </c>
      <c r="AJ2030">
        <f t="shared" si="1357"/>
        <v>0</v>
      </c>
      <c r="AK2030">
        <f t="shared" si="1358"/>
        <v>0</v>
      </c>
      <c r="AL2030">
        <f t="shared" si="1359"/>
        <v>0</v>
      </c>
      <c r="AM2030">
        <f t="shared" si="1360"/>
        <v>0</v>
      </c>
      <c r="AN2030">
        <f t="shared" si="1361"/>
        <v>0</v>
      </c>
      <c r="AO2030">
        <f t="shared" si="1362"/>
        <v>0</v>
      </c>
      <c r="AP2030">
        <f t="shared" si="1363"/>
        <v>0</v>
      </c>
      <c r="AQ2030">
        <f t="shared" si="1364"/>
        <v>0</v>
      </c>
      <c r="AR2030">
        <f t="shared" si="1365"/>
        <v>0</v>
      </c>
      <c r="AS2030">
        <f t="shared" si="1366"/>
        <v>0</v>
      </c>
      <c r="AT2030">
        <f t="shared" si="1367"/>
        <v>0</v>
      </c>
      <c r="AU2030">
        <f t="shared" si="1368"/>
        <v>0</v>
      </c>
      <c r="AV2030">
        <f t="shared" si="1369"/>
        <v>0</v>
      </c>
      <c r="AW2030">
        <f t="shared" si="1370"/>
        <v>0</v>
      </c>
      <c r="AX2030">
        <f t="shared" si="1371"/>
        <v>0</v>
      </c>
      <c r="AY2030">
        <f t="shared" si="1372"/>
        <v>0</v>
      </c>
      <c r="AZ2030">
        <f t="shared" si="1373"/>
        <v>0</v>
      </c>
      <c r="BA2030">
        <f t="shared" si="1374"/>
        <v>0</v>
      </c>
      <c r="BB2030">
        <f t="shared" si="1375"/>
        <v>0</v>
      </c>
      <c r="BC2030">
        <f t="shared" si="1376"/>
        <v>0</v>
      </c>
      <c r="BD2030">
        <f t="shared" si="1377"/>
        <v>0</v>
      </c>
      <c r="BE2030">
        <f t="shared" si="1378"/>
        <v>0</v>
      </c>
      <c r="BF2030">
        <f t="shared" si="1379"/>
        <v>0</v>
      </c>
      <c r="BG2030" s="375">
        <f t="shared" si="1380"/>
        <v>0</v>
      </c>
      <c r="BH2030" s="492">
        <f t="shared" si="1381"/>
        <v>0</v>
      </c>
      <c r="BI2030" s="578">
        <f t="shared" si="1382"/>
        <v>0</v>
      </c>
      <c r="BJ2030" s="375">
        <f t="shared" si="1383"/>
        <v>0</v>
      </c>
      <c r="BK2030" s="492">
        <f t="shared" si="1384"/>
        <v>0</v>
      </c>
      <c r="BL2030" s="578">
        <f t="shared" si="1385"/>
        <v>0</v>
      </c>
      <c r="BM2030" s="375">
        <f t="shared" si="1386"/>
        <v>0</v>
      </c>
      <c r="BN2030" s="492">
        <f t="shared" si="1387"/>
        <v>0</v>
      </c>
      <c r="BO2030" s="578">
        <f t="shared" si="1388"/>
        <v>0</v>
      </c>
      <c r="BP2030" s="375">
        <f t="shared" si="1389"/>
        <v>0</v>
      </c>
      <c r="BQ2030" s="492">
        <f t="shared" si="1390"/>
        <v>0</v>
      </c>
      <c r="BR2030" s="578">
        <f t="shared" si="1391"/>
        <v>0</v>
      </c>
      <c r="BS2030" s="375">
        <f t="shared" si="1392"/>
        <v>0</v>
      </c>
      <c r="BT2030" s="492">
        <f t="shared" si="1393"/>
        <v>0</v>
      </c>
      <c r="BU2030" s="578">
        <f t="shared" si="1394"/>
        <v>0</v>
      </c>
      <c r="BV2030" s="375">
        <f t="shared" si="1395"/>
        <v>0</v>
      </c>
      <c r="BW2030" s="492">
        <f t="shared" si="1396"/>
        <v>0</v>
      </c>
      <c r="BX2030" s="578">
        <f t="shared" si="1397"/>
        <v>0</v>
      </c>
      <c r="BY2030" s="375">
        <f t="shared" si="1398"/>
        <v>0</v>
      </c>
      <c r="BZ2030" s="492">
        <f t="shared" si="1399"/>
        <v>0</v>
      </c>
      <c r="CA2030" s="578">
        <f t="shared" si="1400"/>
        <v>0</v>
      </c>
      <c r="CB2030" s="375">
        <f t="shared" si="1401"/>
        <v>0</v>
      </c>
      <c r="CC2030" s="492">
        <f t="shared" si="1402"/>
        <v>0</v>
      </c>
      <c r="CD2030" s="578">
        <f t="shared" si="1403"/>
        <v>0</v>
      </c>
      <c r="CE2030" s="375">
        <f t="shared" si="1404"/>
        <v>0</v>
      </c>
      <c r="CF2030" s="492">
        <f t="shared" si="1405"/>
        <v>0</v>
      </c>
      <c r="CG2030" s="578">
        <f t="shared" si="1406"/>
        <v>0</v>
      </c>
      <c r="CH2030" s="375">
        <f t="shared" si="1407"/>
        <v>0</v>
      </c>
      <c r="CI2030" s="492">
        <f t="shared" si="1408"/>
        <v>0</v>
      </c>
      <c r="CJ2030" s="578">
        <f t="shared" si="1409"/>
        <v>0</v>
      </c>
      <c r="CK2030" s="375">
        <f t="shared" si="1410"/>
        <v>0</v>
      </c>
      <c r="CL2030" s="492">
        <f t="shared" si="1411"/>
        <v>0</v>
      </c>
      <c r="CM2030" s="578">
        <f t="shared" si="1412"/>
        <v>0</v>
      </c>
      <c r="CN2030" s="375">
        <f t="shared" si="1413"/>
        <v>0</v>
      </c>
      <c r="CO2030" s="492">
        <f t="shared" si="1414"/>
        <v>0</v>
      </c>
      <c r="CP2030" s="578">
        <f t="shared" si="1415"/>
        <v>0</v>
      </c>
      <c r="CQ2030" s="375">
        <f t="shared" si="1416"/>
        <v>0</v>
      </c>
      <c r="CR2030" s="492">
        <f t="shared" si="1417"/>
        <v>0</v>
      </c>
      <c r="CS2030" s="578">
        <f t="shared" si="1418"/>
        <v>0</v>
      </c>
      <c r="CT2030" s="375">
        <f t="shared" si="1419"/>
        <v>0</v>
      </c>
      <c r="CU2030" s="492">
        <f t="shared" si="1420"/>
        <v>0</v>
      </c>
      <c r="CV2030" s="578">
        <f t="shared" si="1421"/>
        <v>0</v>
      </c>
      <c r="CW2030" s="375">
        <f t="shared" si="1422"/>
        <v>0</v>
      </c>
      <c r="CX2030" s="492">
        <f t="shared" si="1423"/>
        <v>0</v>
      </c>
      <c r="CY2030" s="578">
        <f t="shared" si="1424"/>
        <v>0</v>
      </c>
      <c r="CZ2030" s="375">
        <f t="shared" si="1425"/>
        <v>0</v>
      </c>
      <c r="DA2030" s="492">
        <f t="shared" si="1426"/>
        <v>0</v>
      </c>
      <c r="DB2030" s="578">
        <f t="shared" si="1427"/>
        <v>0</v>
      </c>
      <c r="DC2030" s="375">
        <f t="shared" si="1428"/>
        <v>0</v>
      </c>
      <c r="DD2030" s="492">
        <f t="shared" si="1429"/>
        <v>0</v>
      </c>
      <c r="DE2030" s="578">
        <f t="shared" si="1430"/>
        <v>0</v>
      </c>
      <c r="DF2030" s="293">
        <f t="shared" si="1431"/>
        <v>0</v>
      </c>
      <c r="DG2030" s="294" t="str">
        <f>IF(DF2030=0,"",
IF(SUM($DF$2022:DF2030)=1,DH2030,
IF($DF$2143&gt;SUM($DF$2022:DF2030),_xlfn.CONCAT(", ",DH2030),
IF($DF$2143=SUM($DF$2022:DF2030),_xlfn.CONCAT(" y ",DH2030)))))</f>
        <v/>
      </c>
      <c r="DH2030" s="89" t="s">
        <v>5127</v>
      </c>
    </row>
    <row r="2031" spans="1:113" ht="15" customHeight="1">
      <c r="A2031" s="64"/>
      <c r="B2031" s="11"/>
      <c r="C2031" s="58" t="s">
        <v>5059</v>
      </c>
      <c r="D2031" s="1020" t="str">
        <f>IF(CNGE_2025_M1_Secc5_Sub1!$D39="","",CNGE_2025_M1_Secc5_Sub1!$D39)</f>
        <v/>
      </c>
      <c r="E2031" s="889"/>
      <c r="F2031" s="889"/>
      <c r="G2031" s="889"/>
      <c r="H2031" s="889"/>
      <c r="I2031" s="889"/>
      <c r="J2031" s="889"/>
      <c r="K2031" s="889"/>
      <c r="L2031" s="890"/>
      <c r="M2031" s="813"/>
      <c r="N2031" s="813"/>
      <c r="O2031" s="813"/>
      <c r="P2031" s="813"/>
      <c r="Q2031" s="813"/>
      <c r="R2031" s="813"/>
      <c r="S2031" s="813"/>
      <c r="T2031" s="813"/>
      <c r="U2031" s="813"/>
      <c r="V2031" s="813"/>
      <c r="W2031" s="813"/>
      <c r="X2031" s="813"/>
      <c r="Y2031" s="813"/>
      <c r="Z2031" s="813"/>
      <c r="AA2031" s="813"/>
      <c r="AB2031" s="813"/>
      <c r="AC2031" s="813"/>
      <c r="AD2031" s="813"/>
      <c r="AI2031">
        <f t="shared" si="1356"/>
        <v>0</v>
      </c>
      <c r="AJ2031">
        <f t="shared" si="1357"/>
        <v>0</v>
      </c>
      <c r="AK2031">
        <f t="shared" si="1358"/>
        <v>0</v>
      </c>
      <c r="AL2031">
        <f t="shared" si="1359"/>
        <v>0</v>
      </c>
      <c r="AM2031">
        <f t="shared" si="1360"/>
        <v>0</v>
      </c>
      <c r="AN2031">
        <f t="shared" si="1361"/>
        <v>0</v>
      </c>
      <c r="AO2031">
        <f t="shared" si="1362"/>
        <v>0</v>
      </c>
      <c r="AP2031">
        <f t="shared" si="1363"/>
        <v>0</v>
      </c>
      <c r="AQ2031">
        <f t="shared" si="1364"/>
        <v>0</v>
      </c>
      <c r="AR2031">
        <f t="shared" si="1365"/>
        <v>0</v>
      </c>
      <c r="AS2031">
        <f t="shared" si="1366"/>
        <v>0</v>
      </c>
      <c r="AT2031">
        <f t="shared" si="1367"/>
        <v>0</v>
      </c>
      <c r="AU2031">
        <f t="shared" si="1368"/>
        <v>0</v>
      </c>
      <c r="AV2031">
        <f t="shared" si="1369"/>
        <v>0</v>
      </c>
      <c r="AW2031">
        <f t="shared" si="1370"/>
        <v>0</v>
      </c>
      <c r="AX2031">
        <f t="shared" si="1371"/>
        <v>0</v>
      </c>
      <c r="AY2031">
        <f t="shared" si="1372"/>
        <v>0</v>
      </c>
      <c r="AZ2031">
        <f t="shared" si="1373"/>
        <v>0</v>
      </c>
      <c r="BA2031">
        <f t="shared" si="1374"/>
        <v>0</v>
      </c>
      <c r="BB2031">
        <f t="shared" si="1375"/>
        <v>0</v>
      </c>
      <c r="BC2031">
        <f t="shared" si="1376"/>
        <v>0</v>
      </c>
      <c r="BD2031">
        <f t="shared" si="1377"/>
        <v>0</v>
      </c>
      <c r="BE2031">
        <f t="shared" si="1378"/>
        <v>0</v>
      </c>
      <c r="BF2031">
        <f t="shared" si="1379"/>
        <v>0</v>
      </c>
      <c r="BG2031" s="375">
        <f t="shared" si="1380"/>
        <v>0</v>
      </c>
      <c r="BH2031" s="492">
        <f t="shared" si="1381"/>
        <v>0</v>
      </c>
      <c r="BI2031" s="578">
        <f t="shared" si="1382"/>
        <v>0</v>
      </c>
      <c r="BJ2031" s="375">
        <f t="shared" si="1383"/>
        <v>0</v>
      </c>
      <c r="BK2031" s="492">
        <f t="shared" si="1384"/>
        <v>0</v>
      </c>
      <c r="BL2031" s="578">
        <f t="shared" si="1385"/>
        <v>0</v>
      </c>
      <c r="BM2031" s="375">
        <f t="shared" si="1386"/>
        <v>0</v>
      </c>
      <c r="BN2031" s="492">
        <f t="shared" si="1387"/>
        <v>0</v>
      </c>
      <c r="BO2031" s="578">
        <f t="shared" si="1388"/>
        <v>0</v>
      </c>
      <c r="BP2031" s="375">
        <f t="shared" si="1389"/>
        <v>0</v>
      </c>
      <c r="BQ2031" s="492">
        <f t="shared" si="1390"/>
        <v>0</v>
      </c>
      <c r="BR2031" s="578">
        <f t="shared" si="1391"/>
        <v>0</v>
      </c>
      <c r="BS2031" s="375">
        <f t="shared" si="1392"/>
        <v>0</v>
      </c>
      <c r="BT2031" s="492">
        <f t="shared" si="1393"/>
        <v>0</v>
      </c>
      <c r="BU2031" s="578">
        <f t="shared" si="1394"/>
        <v>0</v>
      </c>
      <c r="BV2031" s="375">
        <f t="shared" si="1395"/>
        <v>0</v>
      </c>
      <c r="BW2031" s="492">
        <f t="shared" si="1396"/>
        <v>0</v>
      </c>
      <c r="BX2031" s="578">
        <f t="shared" si="1397"/>
        <v>0</v>
      </c>
      <c r="BY2031" s="375">
        <f t="shared" si="1398"/>
        <v>0</v>
      </c>
      <c r="BZ2031" s="492">
        <f t="shared" si="1399"/>
        <v>0</v>
      </c>
      <c r="CA2031" s="578">
        <f t="shared" si="1400"/>
        <v>0</v>
      </c>
      <c r="CB2031" s="375">
        <f t="shared" si="1401"/>
        <v>0</v>
      </c>
      <c r="CC2031" s="492">
        <f t="shared" si="1402"/>
        <v>0</v>
      </c>
      <c r="CD2031" s="578">
        <f t="shared" si="1403"/>
        <v>0</v>
      </c>
      <c r="CE2031" s="375">
        <f t="shared" si="1404"/>
        <v>0</v>
      </c>
      <c r="CF2031" s="492">
        <f t="shared" si="1405"/>
        <v>0</v>
      </c>
      <c r="CG2031" s="578">
        <f t="shared" si="1406"/>
        <v>0</v>
      </c>
      <c r="CH2031" s="375">
        <f t="shared" si="1407"/>
        <v>0</v>
      </c>
      <c r="CI2031" s="492">
        <f t="shared" si="1408"/>
        <v>0</v>
      </c>
      <c r="CJ2031" s="578">
        <f t="shared" si="1409"/>
        <v>0</v>
      </c>
      <c r="CK2031" s="375">
        <f t="shared" si="1410"/>
        <v>0</v>
      </c>
      <c r="CL2031" s="492">
        <f t="shared" si="1411"/>
        <v>0</v>
      </c>
      <c r="CM2031" s="578">
        <f t="shared" si="1412"/>
        <v>0</v>
      </c>
      <c r="CN2031" s="375">
        <f t="shared" si="1413"/>
        <v>0</v>
      </c>
      <c r="CO2031" s="492">
        <f t="shared" si="1414"/>
        <v>0</v>
      </c>
      <c r="CP2031" s="578">
        <f t="shared" si="1415"/>
        <v>0</v>
      </c>
      <c r="CQ2031" s="375">
        <f t="shared" si="1416"/>
        <v>0</v>
      </c>
      <c r="CR2031" s="492">
        <f t="shared" si="1417"/>
        <v>0</v>
      </c>
      <c r="CS2031" s="578">
        <f t="shared" si="1418"/>
        <v>0</v>
      </c>
      <c r="CT2031" s="375">
        <f t="shared" si="1419"/>
        <v>0</v>
      </c>
      <c r="CU2031" s="492">
        <f t="shared" si="1420"/>
        <v>0</v>
      </c>
      <c r="CV2031" s="578">
        <f t="shared" si="1421"/>
        <v>0</v>
      </c>
      <c r="CW2031" s="375">
        <f t="shared" si="1422"/>
        <v>0</v>
      </c>
      <c r="CX2031" s="492">
        <f t="shared" si="1423"/>
        <v>0</v>
      </c>
      <c r="CY2031" s="578">
        <f t="shared" si="1424"/>
        <v>0</v>
      </c>
      <c r="CZ2031" s="375">
        <f t="shared" si="1425"/>
        <v>0</v>
      </c>
      <c r="DA2031" s="492">
        <f t="shared" si="1426"/>
        <v>0</v>
      </c>
      <c r="DB2031" s="578">
        <f t="shared" si="1427"/>
        <v>0</v>
      </c>
      <c r="DC2031" s="375">
        <f t="shared" si="1428"/>
        <v>0</v>
      </c>
      <c r="DD2031" s="492">
        <f t="shared" si="1429"/>
        <v>0</v>
      </c>
      <c r="DE2031" s="578">
        <f t="shared" si="1430"/>
        <v>0</v>
      </c>
      <c r="DF2031" s="293">
        <f t="shared" si="1431"/>
        <v>0</v>
      </c>
      <c r="DG2031" s="294" t="str">
        <f>IF(DF2031=0,"",
IF(SUM($DF$2022:DF2031)=1,DH2031,
IF($DF$2143&gt;SUM($DF$2022:DF2031),_xlfn.CONCAT(", ",DH2031),
IF($DF$2143=SUM($DF$2022:DF2031),_xlfn.CONCAT(" y ",DH2031)))))</f>
        <v/>
      </c>
      <c r="DH2031" s="89" t="s">
        <v>5128</v>
      </c>
    </row>
    <row r="2032" spans="1:113" ht="15" customHeight="1">
      <c r="A2032" s="64"/>
      <c r="B2032" s="11"/>
      <c r="C2032" s="58" t="s">
        <v>5060</v>
      </c>
      <c r="D2032" s="1020" t="str">
        <f>IF(CNGE_2025_M1_Secc5_Sub1!$D40="","",CNGE_2025_M1_Secc5_Sub1!$D40)</f>
        <v/>
      </c>
      <c r="E2032" s="889"/>
      <c r="F2032" s="889"/>
      <c r="G2032" s="889"/>
      <c r="H2032" s="889"/>
      <c r="I2032" s="889"/>
      <c r="J2032" s="889"/>
      <c r="K2032" s="889"/>
      <c r="L2032" s="890"/>
      <c r="M2032" s="813"/>
      <c r="N2032" s="813"/>
      <c r="O2032" s="813"/>
      <c r="P2032" s="813"/>
      <c r="Q2032" s="813"/>
      <c r="R2032" s="813"/>
      <c r="S2032" s="813"/>
      <c r="T2032" s="813"/>
      <c r="U2032" s="813"/>
      <c r="V2032" s="813"/>
      <c r="W2032" s="813"/>
      <c r="X2032" s="813"/>
      <c r="Y2032" s="813"/>
      <c r="Z2032" s="813"/>
      <c r="AA2032" s="813"/>
      <c r="AB2032" s="813"/>
      <c r="AC2032" s="813"/>
      <c r="AD2032" s="813"/>
      <c r="AI2032">
        <f t="shared" si="1356"/>
        <v>0</v>
      </c>
      <c r="AJ2032">
        <f t="shared" si="1357"/>
        <v>0</v>
      </c>
      <c r="AK2032">
        <f t="shared" si="1358"/>
        <v>0</v>
      </c>
      <c r="AL2032">
        <f t="shared" si="1359"/>
        <v>0</v>
      </c>
      <c r="AM2032">
        <f t="shared" si="1360"/>
        <v>0</v>
      </c>
      <c r="AN2032">
        <f t="shared" si="1361"/>
        <v>0</v>
      </c>
      <c r="AO2032">
        <f t="shared" si="1362"/>
        <v>0</v>
      </c>
      <c r="AP2032">
        <f t="shared" si="1363"/>
        <v>0</v>
      </c>
      <c r="AQ2032">
        <f t="shared" si="1364"/>
        <v>0</v>
      </c>
      <c r="AR2032">
        <f t="shared" si="1365"/>
        <v>0</v>
      </c>
      <c r="AS2032">
        <f t="shared" si="1366"/>
        <v>0</v>
      </c>
      <c r="AT2032">
        <f t="shared" si="1367"/>
        <v>0</v>
      </c>
      <c r="AU2032">
        <f t="shared" si="1368"/>
        <v>0</v>
      </c>
      <c r="AV2032">
        <f t="shared" si="1369"/>
        <v>0</v>
      </c>
      <c r="AW2032">
        <f t="shared" si="1370"/>
        <v>0</v>
      </c>
      <c r="AX2032">
        <f t="shared" si="1371"/>
        <v>0</v>
      </c>
      <c r="AY2032">
        <f t="shared" si="1372"/>
        <v>0</v>
      </c>
      <c r="AZ2032">
        <f t="shared" si="1373"/>
        <v>0</v>
      </c>
      <c r="BA2032">
        <f t="shared" si="1374"/>
        <v>0</v>
      </c>
      <c r="BB2032">
        <f t="shared" si="1375"/>
        <v>0</v>
      </c>
      <c r="BC2032">
        <f t="shared" si="1376"/>
        <v>0</v>
      </c>
      <c r="BD2032">
        <f t="shared" si="1377"/>
        <v>0</v>
      </c>
      <c r="BE2032">
        <f t="shared" si="1378"/>
        <v>0</v>
      </c>
      <c r="BF2032">
        <f t="shared" si="1379"/>
        <v>0</v>
      </c>
      <c r="BG2032" s="375">
        <f t="shared" si="1380"/>
        <v>0</v>
      </c>
      <c r="BH2032" s="492">
        <f t="shared" si="1381"/>
        <v>0</v>
      </c>
      <c r="BI2032" s="578">
        <f t="shared" si="1382"/>
        <v>0</v>
      </c>
      <c r="BJ2032" s="375">
        <f t="shared" si="1383"/>
        <v>0</v>
      </c>
      <c r="BK2032" s="492">
        <f t="shared" si="1384"/>
        <v>0</v>
      </c>
      <c r="BL2032" s="578">
        <f t="shared" si="1385"/>
        <v>0</v>
      </c>
      <c r="BM2032" s="375">
        <f t="shared" si="1386"/>
        <v>0</v>
      </c>
      <c r="BN2032" s="492">
        <f t="shared" si="1387"/>
        <v>0</v>
      </c>
      <c r="BO2032" s="578">
        <f t="shared" si="1388"/>
        <v>0</v>
      </c>
      <c r="BP2032" s="375">
        <f t="shared" si="1389"/>
        <v>0</v>
      </c>
      <c r="BQ2032" s="492">
        <f t="shared" si="1390"/>
        <v>0</v>
      </c>
      <c r="BR2032" s="578">
        <f t="shared" si="1391"/>
        <v>0</v>
      </c>
      <c r="BS2032" s="375">
        <f t="shared" si="1392"/>
        <v>0</v>
      </c>
      <c r="BT2032" s="492">
        <f t="shared" si="1393"/>
        <v>0</v>
      </c>
      <c r="BU2032" s="578">
        <f t="shared" si="1394"/>
        <v>0</v>
      </c>
      <c r="BV2032" s="375">
        <f t="shared" si="1395"/>
        <v>0</v>
      </c>
      <c r="BW2032" s="492">
        <f t="shared" si="1396"/>
        <v>0</v>
      </c>
      <c r="BX2032" s="578">
        <f t="shared" si="1397"/>
        <v>0</v>
      </c>
      <c r="BY2032" s="375">
        <f t="shared" si="1398"/>
        <v>0</v>
      </c>
      <c r="BZ2032" s="492">
        <f t="shared" si="1399"/>
        <v>0</v>
      </c>
      <c r="CA2032" s="578">
        <f t="shared" si="1400"/>
        <v>0</v>
      </c>
      <c r="CB2032" s="375">
        <f t="shared" si="1401"/>
        <v>0</v>
      </c>
      <c r="CC2032" s="492">
        <f t="shared" si="1402"/>
        <v>0</v>
      </c>
      <c r="CD2032" s="578">
        <f t="shared" si="1403"/>
        <v>0</v>
      </c>
      <c r="CE2032" s="375">
        <f t="shared" si="1404"/>
        <v>0</v>
      </c>
      <c r="CF2032" s="492">
        <f t="shared" si="1405"/>
        <v>0</v>
      </c>
      <c r="CG2032" s="578">
        <f t="shared" si="1406"/>
        <v>0</v>
      </c>
      <c r="CH2032" s="375">
        <f t="shared" si="1407"/>
        <v>0</v>
      </c>
      <c r="CI2032" s="492">
        <f t="shared" si="1408"/>
        <v>0</v>
      </c>
      <c r="CJ2032" s="578">
        <f t="shared" si="1409"/>
        <v>0</v>
      </c>
      <c r="CK2032" s="375">
        <f t="shared" si="1410"/>
        <v>0</v>
      </c>
      <c r="CL2032" s="492">
        <f t="shared" si="1411"/>
        <v>0</v>
      </c>
      <c r="CM2032" s="578">
        <f t="shared" si="1412"/>
        <v>0</v>
      </c>
      <c r="CN2032" s="375">
        <f t="shared" si="1413"/>
        <v>0</v>
      </c>
      <c r="CO2032" s="492">
        <f t="shared" si="1414"/>
        <v>0</v>
      </c>
      <c r="CP2032" s="578">
        <f t="shared" si="1415"/>
        <v>0</v>
      </c>
      <c r="CQ2032" s="375">
        <f t="shared" si="1416"/>
        <v>0</v>
      </c>
      <c r="CR2032" s="492">
        <f t="shared" si="1417"/>
        <v>0</v>
      </c>
      <c r="CS2032" s="578">
        <f t="shared" si="1418"/>
        <v>0</v>
      </c>
      <c r="CT2032" s="375">
        <f t="shared" si="1419"/>
        <v>0</v>
      </c>
      <c r="CU2032" s="492">
        <f t="shared" si="1420"/>
        <v>0</v>
      </c>
      <c r="CV2032" s="578">
        <f t="shared" si="1421"/>
        <v>0</v>
      </c>
      <c r="CW2032" s="375">
        <f t="shared" si="1422"/>
        <v>0</v>
      </c>
      <c r="CX2032" s="492">
        <f t="shared" si="1423"/>
        <v>0</v>
      </c>
      <c r="CY2032" s="578">
        <f t="shared" si="1424"/>
        <v>0</v>
      </c>
      <c r="CZ2032" s="375">
        <f t="shared" si="1425"/>
        <v>0</v>
      </c>
      <c r="DA2032" s="492">
        <f t="shared" si="1426"/>
        <v>0</v>
      </c>
      <c r="DB2032" s="578">
        <f t="shared" si="1427"/>
        <v>0</v>
      </c>
      <c r="DC2032" s="375">
        <f t="shared" si="1428"/>
        <v>0</v>
      </c>
      <c r="DD2032" s="492">
        <f t="shared" si="1429"/>
        <v>0</v>
      </c>
      <c r="DE2032" s="578">
        <f t="shared" si="1430"/>
        <v>0</v>
      </c>
      <c r="DF2032" s="293">
        <f t="shared" si="1431"/>
        <v>0</v>
      </c>
      <c r="DG2032" s="294" t="str">
        <f>IF(DF2032=0,"",
IF(SUM($DF$2022:DF2032)=1,DH2032,
IF($DF$2143&gt;SUM($DF$2022:DF2032),_xlfn.CONCAT(", ",DH2032),
IF($DF$2143=SUM($DF$2022:DF2032),_xlfn.CONCAT(" y ",DH2032)))))</f>
        <v/>
      </c>
      <c r="DH2032" s="89" t="s">
        <v>5129</v>
      </c>
    </row>
    <row r="2033" spans="1:112" ht="15" customHeight="1">
      <c r="A2033" s="64"/>
      <c r="B2033" s="11"/>
      <c r="C2033" s="58" t="s">
        <v>5062</v>
      </c>
      <c r="D2033" s="1020" t="str">
        <f>IF(CNGE_2025_M1_Secc5_Sub1!$D41="","",CNGE_2025_M1_Secc5_Sub1!$D41)</f>
        <v/>
      </c>
      <c r="E2033" s="889"/>
      <c r="F2033" s="889"/>
      <c r="G2033" s="889"/>
      <c r="H2033" s="889"/>
      <c r="I2033" s="889"/>
      <c r="J2033" s="889"/>
      <c r="K2033" s="889"/>
      <c r="L2033" s="890"/>
      <c r="M2033" s="813"/>
      <c r="N2033" s="813"/>
      <c r="O2033" s="813"/>
      <c r="P2033" s="813"/>
      <c r="Q2033" s="813"/>
      <c r="R2033" s="813"/>
      <c r="S2033" s="813"/>
      <c r="T2033" s="813"/>
      <c r="U2033" s="813"/>
      <c r="V2033" s="813"/>
      <c r="W2033" s="813"/>
      <c r="X2033" s="813"/>
      <c r="Y2033" s="813"/>
      <c r="Z2033" s="813"/>
      <c r="AA2033" s="813"/>
      <c r="AB2033" s="813"/>
      <c r="AC2033" s="813"/>
      <c r="AD2033" s="813"/>
      <c r="AI2033">
        <f t="shared" si="1356"/>
        <v>0</v>
      </c>
      <c r="AJ2033">
        <f t="shared" si="1357"/>
        <v>0</v>
      </c>
      <c r="AK2033">
        <f t="shared" si="1358"/>
        <v>0</v>
      </c>
      <c r="AL2033">
        <f t="shared" si="1359"/>
        <v>0</v>
      </c>
      <c r="AM2033">
        <f t="shared" si="1360"/>
        <v>0</v>
      </c>
      <c r="AN2033">
        <f t="shared" si="1361"/>
        <v>0</v>
      </c>
      <c r="AO2033">
        <f t="shared" si="1362"/>
        <v>0</v>
      </c>
      <c r="AP2033">
        <f t="shared" si="1363"/>
        <v>0</v>
      </c>
      <c r="AQ2033">
        <f t="shared" si="1364"/>
        <v>0</v>
      </c>
      <c r="AR2033">
        <f t="shared" si="1365"/>
        <v>0</v>
      </c>
      <c r="AS2033">
        <f t="shared" si="1366"/>
        <v>0</v>
      </c>
      <c r="AT2033">
        <f t="shared" si="1367"/>
        <v>0</v>
      </c>
      <c r="AU2033">
        <f t="shared" si="1368"/>
        <v>0</v>
      </c>
      <c r="AV2033">
        <f t="shared" si="1369"/>
        <v>0</v>
      </c>
      <c r="AW2033">
        <f t="shared" si="1370"/>
        <v>0</v>
      </c>
      <c r="AX2033">
        <f t="shared" si="1371"/>
        <v>0</v>
      </c>
      <c r="AY2033">
        <f t="shared" si="1372"/>
        <v>0</v>
      </c>
      <c r="AZ2033">
        <f t="shared" si="1373"/>
        <v>0</v>
      </c>
      <c r="BA2033">
        <f t="shared" si="1374"/>
        <v>0</v>
      </c>
      <c r="BB2033">
        <f t="shared" si="1375"/>
        <v>0</v>
      </c>
      <c r="BC2033">
        <f t="shared" si="1376"/>
        <v>0</v>
      </c>
      <c r="BD2033">
        <f t="shared" si="1377"/>
        <v>0</v>
      </c>
      <c r="BE2033">
        <f t="shared" si="1378"/>
        <v>0</v>
      </c>
      <c r="BF2033">
        <f t="shared" si="1379"/>
        <v>0</v>
      </c>
      <c r="BG2033" s="375">
        <f t="shared" si="1380"/>
        <v>0</v>
      </c>
      <c r="BH2033" s="492">
        <f t="shared" si="1381"/>
        <v>0</v>
      </c>
      <c r="BI2033" s="578">
        <f t="shared" si="1382"/>
        <v>0</v>
      </c>
      <c r="BJ2033" s="375">
        <f t="shared" si="1383"/>
        <v>0</v>
      </c>
      <c r="BK2033" s="492">
        <f t="shared" si="1384"/>
        <v>0</v>
      </c>
      <c r="BL2033" s="578">
        <f t="shared" si="1385"/>
        <v>0</v>
      </c>
      <c r="BM2033" s="375">
        <f t="shared" si="1386"/>
        <v>0</v>
      </c>
      <c r="BN2033" s="492">
        <f t="shared" si="1387"/>
        <v>0</v>
      </c>
      <c r="BO2033" s="578">
        <f t="shared" si="1388"/>
        <v>0</v>
      </c>
      <c r="BP2033" s="375">
        <f t="shared" si="1389"/>
        <v>0</v>
      </c>
      <c r="BQ2033" s="492">
        <f t="shared" si="1390"/>
        <v>0</v>
      </c>
      <c r="BR2033" s="578">
        <f t="shared" si="1391"/>
        <v>0</v>
      </c>
      <c r="BS2033" s="375">
        <f t="shared" si="1392"/>
        <v>0</v>
      </c>
      <c r="BT2033" s="492">
        <f t="shared" si="1393"/>
        <v>0</v>
      </c>
      <c r="BU2033" s="578">
        <f t="shared" si="1394"/>
        <v>0</v>
      </c>
      <c r="BV2033" s="375">
        <f t="shared" si="1395"/>
        <v>0</v>
      </c>
      <c r="BW2033" s="492">
        <f t="shared" si="1396"/>
        <v>0</v>
      </c>
      <c r="BX2033" s="578">
        <f t="shared" si="1397"/>
        <v>0</v>
      </c>
      <c r="BY2033" s="375">
        <f t="shared" si="1398"/>
        <v>0</v>
      </c>
      <c r="BZ2033" s="492">
        <f t="shared" si="1399"/>
        <v>0</v>
      </c>
      <c r="CA2033" s="578">
        <f t="shared" si="1400"/>
        <v>0</v>
      </c>
      <c r="CB2033" s="375">
        <f t="shared" si="1401"/>
        <v>0</v>
      </c>
      <c r="CC2033" s="492">
        <f t="shared" si="1402"/>
        <v>0</v>
      </c>
      <c r="CD2033" s="578">
        <f t="shared" si="1403"/>
        <v>0</v>
      </c>
      <c r="CE2033" s="375">
        <f t="shared" si="1404"/>
        <v>0</v>
      </c>
      <c r="CF2033" s="492">
        <f t="shared" si="1405"/>
        <v>0</v>
      </c>
      <c r="CG2033" s="578">
        <f t="shared" si="1406"/>
        <v>0</v>
      </c>
      <c r="CH2033" s="375">
        <f t="shared" si="1407"/>
        <v>0</v>
      </c>
      <c r="CI2033" s="492">
        <f t="shared" si="1408"/>
        <v>0</v>
      </c>
      <c r="CJ2033" s="578">
        <f t="shared" si="1409"/>
        <v>0</v>
      </c>
      <c r="CK2033" s="375">
        <f t="shared" si="1410"/>
        <v>0</v>
      </c>
      <c r="CL2033" s="492">
        <f t="shared" si="1411"/>
        <v>0</v>
      </c>
      <c r="CM2033" s="578">
        <f t="shared" si="1412"/>
        <v>0</v>
      </c>
      <c r="CN2033" s="375">
        <f t="shared" si="1413"/>
        <v>0</v>
      </c>
      <c r="CO2033" s="492">
        <f t="shared" si="1414"/>
        <v>0</v>
      </c>
      <c r="CP2033" s="578">
        <f t="shared" si="1415"/>
        <v>0</v>
      </c>
      <c r="CQ2033" s="375">
        <f t="shared" si="1416"/>
        <v>0</v>
      </c>
      <c r="CR2033" s="492">
        <f t="shared" si="1417"/>
        <v>0</v>
      </c>
      <c r="CS2033" s="578">
        <f t="shared" si="1418"/>
        <v>0</v>
      </c>
      <c r="CT2033" s="375">
        <f t="shared" si="1419"/>
        <v>0</v>
      </c>
      <c r="CU2033" s="492">
        <f t="shared" si="1420"/>
        <v>0</v>
      </c>
      <c r="CV2033" s="578">
        <f t="shared" si="1421"/>
        <v>0</v>
      </c>
      <c r="CW2033" s="375">
        <f t="shared" si="1422"/>
        <v>0</v>
      </c>
      <c r="CX2033" s="492">
        <f t="shared" si="1423"/>
        <v>0</v>
      </c>
      <c r="CY2033" s="578">
        <f t="shared" si="1424"/>
        <v>0</v>
      </c>
      <c r="CZ2033" s="375">
        <f t="shared" si="1425"/>
        <v>0</v>
      </c>
      <c r="DA2033" s="492">
        <f t="shared" si="1426"/>
        <v>0</v>
      </c>
      <c r="DB2033" s="578">
        <f t="shared" si="1427"/>
        <v>0</v>
      </c>
      <c r="DC2033" s="375">
        <f t="shared" si="1428"/>
        <v>0</v>
      </c>
      <c r="DD2033" s="492">
        <f t="shared" si="1429"/>
        <v>0</v>
      </c>
      <c r="DE2033" s="578">
        <f t="shared" si="1430"/>
        <v>0</v>
      </c>
      <c r="DF2033" s="293">
        <f t="shared" si="1431"/>
        <v>0</v>
      </c>
      <c r="DG2033" s="294" t="str">
        <f>IF(DF2033=0,"",
IF(SUM($DF$2022:DF2033)=1,DH2033,
IF($DF$2143&gt;SUM($DF$2022:DF2033),_xlfn.CONCAT(", ",DH2033),
IF($DF$2143=SUM($DF$2022:DF2033),_xlfn.CONCAT(" y ",DH2033)))))</f>
        <v/>
      </c>
      <c r="DH2033" s="89" t="s">
        <v>5130</v>
      </c>
    </row>
    <row r="2034" spans="1:112" ht="15" customHeight="1">
      <c r="A2034" s="64"/>
      <c r="B2034" s="11"/>
      <c r="C2034" s="58" t="s">
        <v>5063</v>
      </c>
      <c r="D2034" s="1020" t="str">
        <f>IF(CNGE_2025_M1_Secc5_Sub1!$D42="","",CNGE_2025_M1_Secc5_Sub1!$D42)</f>
        <v/>
      </c>
      <c r="E2034" s="889"/>
      <c r="F2034" s="889"/>
      <c r="G2034" s="889"/>
      <c r="H2034" s="889"/>
      <c r="I2034" s="889"/>
      <c r="J2034" s="889"/>
      <c r="K2034" s="889"/>
      <c r="L2034" s="890"/>
      <c r="M2034" s="813"/>
      <c r="N2034" s="813"/>
      <c r="O2034" s="813"/>
      <c r="P2034" s="813"/>
      <c r="Q2034" s="813"/>
      <c r="R2034" s="813"/>
      <c r="S2034" s="813"/>
      <c r="T2034" s="813"/>
      <c r="U2034" s="813"/>
      <c r="V2034" s="813"/>
      <c r="W2034" s="813"/>
      <c r="X2034" s="813"/>
      <c r="Y2034" s="813"/>
      <c r="Z2034" s="813"/>
      <c r="AA2034" s="813"/>
      <c r="AB2034" s="813"/>
      <c r="AC2034" s="813"/>
      <c r="AD2034" s="813"/>
      <c r="AI2034">
        <f t="shared" si="1356"/>
        <v>0</v>
      </c>
      <c r="AJ2034">
        <f t="shared" si="1357"/>
        <v>0</v>
      </c>
      <c r="AK2034">
        <f t="shared" si="1358"/>
        <v>0</v>
      </c>
      <c r="AL2034">
        <f t="shared" si="1359"/>
        <v>0</v>
      </c>
      <c r="AM2034">
        <f t="shared" si="1360"/>
        <v>0</v>
      </c>
      <c r="AN2034">
        <f t="shared" si="1361"/>
        <v>0</v>
      </c>
      <c r="AO2034">
        <f t="shared" si="1362"/>
        <v>0</v>
      </c>
      <c r="AP2034">
        <f t="shared" si="1363"/>
        <v>0</v>
      </c>
      <c r="AQ2034">
        <f t="shared" si="1364"/>
        <v>0</v>
      </c>
      <c r="AR2034">
        <f t="shared" si="1365"/>
        <v>0</v>
      </c>
      <c r="AS2034">
        <f t="shared" si="1366"/>
        <v>0</v>
      </c>
      <c r="AT2034">
        <f t="shared" si="1367"/>
        <v>0</v>
      </c>
      <c r="AU2034">
        <f t="shared" si="1368"/>
        <v>0</v>
      </c>
      <c r="AV2034">
        <f t="shared" si="1369"/>
        <v>0</v>
      </c>
      <c r="AW2034">
        <f t="shared" si="1370"/>
        <v>0</v>
      </c>
      <c r="AX2034">
        <f t="shared" si="1371"/>
        <v>0</v>
      </c>
      <c r="AY2034">
        <f t="shared" si="1372"/>
        <v>0</v>
      </c>
      <c r="AZ2034">
        <f t="shared" si="1373"/>
        <v>0</v>
      </c>
      <c r="BA2034">
        <f t="shared" si="1374"/>
        <v>0</v>
      </c>
      <c r="BB2034">
        <f t="shared" si="1375"/>
        <v>0</v>
      </c>
      <c r="BC2034">
        <f t="shared" si="1376"/>
        <v>0</v>
      </c>
      <c r="BD2034">
        <f t="shared" si="1377"/>
        <v>0</v>
      </c>
      <c r="BE2034">
        <f t="shared" si="1378"/>
        <v>0</v>
      </c>
      <c r="BF2034">
        <f t="shared" si="1379"/>
        <v>0</v>
      </c>
      <c r="BG2034" s="375">
        <f t="shared" si="1380"/>
        <v>0</v>
      </c>
      <c r="BH2034" s="492">
        <f t="shared" si="1381"/>
        <v>0</v>
      </c>
      <c r="BI2034" s="578">
        <f t="shared" si="1382"/>
        <v>0</v>
      </c>
      <c r="BJ2034" s="375">
        <f t="shared" si="1383"/>
        <v>0</v>
      </c>
      <c r="BK2034" s="492">
        <f t="shared" si="1384"/>
        <v>0</v>
      </c>
      <c r="BL2034" s="578">
        <f t="shared" si="1385"/>
        <v>0</v>
      </c>
      <c r="BM2034" s="375">
        <f t="shared" si="1386"/>
        <v>0</v>
      </c>
      <c r="BN2034" s="492">
        <f t="shared" si="1387"/>
        <v>0</v>
      </c>
      <c r="BO2034" s="578">
        <f t="shared" si="1388"/>
        <v>0</v>
      </c>
      <c r="BP2034" s="375">
        <f t="shared" si="1389"/>
        <v>0</v>
      </c>
      <c r="BQ2034" s="492">
        <f t="shared" si="1390"/>
        <v>0</v>
      </c>
      <c r="BR2034" s="578">
        <f t="shared" si="1391"/>
        <v>0</v>
      </c>
      <c r="BS2034" s="375">
        <f t="shared" si="1392"/>
        <v>0</v>
      </c>
      <c r="BT2034" s="492">
        <f t="shared" si="1393"/>
        <v>0</v>
      </c>
      <c r="BU2034" s="578">
        <f t="shared" si="1394"/>
        <v>0</v>
      </c>
      <c r="BV2034" s="375">
        <f t="shared" si="1395"/>
        <v>0</v>
      </c>
      <c r="BW2034" s="492">
        <f t="shared" si="1396"/>
        <v>0</v>
      </c>
      <c r="BX2034" s="578">
        <f t="shared" si="1397"/>
        <v>0</v>
      </c>
      <c r="BY2034" s="375">
        <f t="shared" si="1398"/>
        <v>0</v>
      </c>
      <c r="BZ2034" s="492">
        <f t="shared" si="1399"/>
        <v>0</v>
      </c>
      <c r="CA2034" s="578">
        <f t="shared" si="1400"/>
        <v>0</v>
      </c>
      <c r="CB2034" s="375">
        <f t="shared" si="1401"/>
        <v>0</v>
      </c>
      <c r="CC2034" s="492">
        <f t="shared" si="1402"/>
        <v>0</v>
      </c>
      <c r="CD2034" s="578">
        <f t="shared" si="1403"/>
        <v>0</v>
      </c>
      <c r="CE2034" s="375">
        <f t="shared" si="1404"/>
        <v>0</v>
      </c>
      <c r="CF2034" s="492">
        <f t="shared" si="1405"/>
        <v>0</v>
      </c>
      <c r="CG2034" s="578">
        <f t="shared" si="1406"/>
        <v>0</v>
      </c>
      <c r="CH2034" s="375">
        <f t="shared" si="1407"/>
        <v>0</v>
      </c>
      <c r="CI2034" s="492">
        <f t="shared" si="1408"/>
        <v>0</v>
      </c>
      <c r="CJ2034" s="578">
        <f t="shared" si="1409"/>
        <v>0</v>
      </c>
      <c r="CK2034" s="375">
        <f t="shared" si="1410"/>
        <v>0</v>
      </c>
      <c r="CL2034" s="492">
        <f t="shared" si="1411"/>
        <v>0</v>
      </c>
      <c r="CM2034" s="578">
        <f t="shared" si="1412"/>
        <v>0</v>
      </c>
      <c r="CN2034" s="375">
        <f t="shared" si="1413"/>
        <v>0</v>
      </c>
      <c r="CO2034" s="492">
        <f t="shared" si="1414"/>
        <v>0</v>
      </c>
      <c r="CP2034" s="578">
        <f t="shared" si="1415"/>
        <v>0</v>
      </c>
      <c r="CQ2034" s="375">
        <f t="shared" si="1416"/>
        <v>0</v>
      </c>
      <c r="CR2034" s="492">
        <f t="shared" si="1417"/>
        <v>0</v>
      </c>
      <c r="CS2034" s="578">
        <f t="shared" si="1418"/>
        <v>0</v>
      </c>
      <c r="CT2034" s="375">
        <f t="shared" si="1419"/>
        <v>0</v>
      </c>
      <c r="CU2034" s="492">
        <f t="shared" si="1420"/>
        <v>0</v>
      </c>
      <c r="CV2034" s="578">
        <f t="shared" si="1421"/>
        <v>0</v>
      </c>
      <c r="CW2034" s="375">
        <f t="shared" si="1422"/>
        <v>0</v>
      </c>
      <c r="CX2034" s="492">
        <f t="shared" si="1423"/>
        <v>0</v>
      </c>
      <c r="CY2034" s="578">
        <f t="shared" si="1424"/>
        <v>0</v>
      </c>
      <c r="CZ2034" s="375">
        <f t="shared" si="1425"/>
        <v>0</v>
      </c>
      <c r="DA2034" s="492">
        <f t="shared" si="1426"/>
        <v>0</v>
      </c>
      <c r="DB2034" s="578">
        <f t="shared" si="1427"/>
        <v>0</v>
      </c>
      <c r="DC2034" s="375">
        <f t="shared" si="1428"/>
        <v>0</v>
      </c>
      <c r="DD2034" s="492">
        <f t="shared" si="1429"/>
        <v>0</v>
      </c>
      <c r="DE2034" s="578">
        <f t="shared" si="1430"/>
        <v>0</v>
      </c>
      <c r="DF2034" s="293">
        <f t="shared" si="1431"/>
        <v>0</v>
      </c>
      <c r="DG2034" s="294" t="str">
        <f>IF(DF2034=0,"",
IF(SUM($DF$2022:DF2034)=1,DH2034,
IF($DF$2143&gt;SUM($DF$2022:DF2034),_xlfn.CONCAT(", ",DH2034),
IF($DF$2143=SUM($DF$2022:DF2034),_xlfn.CONCAT(" y ",DH2034)))))</f>
        <v/>
      </c>
      <c r="DH2034" s="89" t="s">
        <v>5131</v>
      </c>
    </row>
    <row r="2035" spans="1:112" ht="15" customHeight="1">
      <c r="A2035" s="64"/>
      <c r="B2035" s="11"/>
      <c r="C2035" s="58" t="s">
        <v>5064</v>
      </c>
      <c r="D2035" s="1020" t="str">
        <f>IF(CNGE_2025_M1_Secc5_Sub1!$D43="","",CNGE_2025_M1_Secc5_Sub1!$D43)</f>
        <v/>
      </c>
      <c r="E2035" s="889"/>
      <c r="F2035" s="889"/>
      <c r="G2035" s="889"/>
      <c r="H2035" s="889"/>
      <c r="I2035" s="889"/>
      <c r="J2035" s="889"/>
      <c r="K2035" s="889"/>
      <c r="L2035" s="890"/>
      <c r="M2035" s="813"/>
      <c r="N2035" s="813"/>
      <c r="O2035" s="813"/>
      <c r="P2035" s="813"/>
      <c r="Q2035" s="813"/>
      <c r="R2035" s="813"/>
      <c r="S2035" s="813"/>
      <c r="T2035" s="813"/>
      <c r="U2035" s="813"/>
      <c r="V2035" s="813"/>
      <c r="W2035" s="813"/>
      <c r="X2035" s="813"/>
      <c r="Y2035" s="813"/>
      <c r="Z2035" s="813"/>
      <c r="AA2035" s="813"/>
      <c r="AB2035" s="813"/>
      <c r="AC2035" s="813"/>
      <c r="AD2035" s="813"/>
      <c r="AI2035">
        <f t="shared" si="1356"/>
        <v>0</v>
      </c>
      <c r="AJ2035">
        <f t="shared" si="1357"/>
        <v>0</v>
      </c>
      <c r="AK2035">
        <f t="shared" si="1358"/>
        <v>0</v>
      </c>
      <c r="AL2035">
        <f t="shared" si="1359"/>
        <v>0</v>
      </c>
      <c r="AM2035">
        <f t="shared" si="1360"/>
        <v>0</v>
      </c>
      <c r="AN2035">
        <f t="shared" si="1361"/>
        <v>0</v>
      </c>
      <c r="AO2035">
        <f t="shared" si="1362"/>
        <v>0</v>
      </c>
      <c r="AP2035">
        <f t="shared" si="1363"/>
        <v>0</v>
      </c>
      <c r="AQ2035">
        <f t="shared" si="1364"/>
        <v>0</v>
      </c>
      <c r="AR2035">
        <f t="shared" si="1365"/>
        <v>0</v>
      </c>
      <c r="AS2035">
        <f t="shared" si="1366"/>
        <v>0</v>
      </c>
      <c r="AT2035">
        <f t="shared" si="1367"/>
        <v>0</v>
      </c>
      <c r="AU2035">
        <f t="shared" si="1368"/>
        <v>0</v>
      </c>
      <c r="AV2035">
        <f t="shared" si="1369"/>
        <v>0</v>
      </c>
      <c r="AW2035">
        <f t="shared" si="1370"/>
        <v>0</v>
      </c>
      <c r="AX2035">
        <f t="shared" si="1371"/>
        <v>0</v>
      </c>
      <c r="AY2035">
        <f t="shared" si="1372"/>
        <v>0</v>
      </c>
      <c r="AZ2035">
        <f t="shared" si="1373"/>
        <v>0</v>
      </c>
      <c r="BA2035">
        <f t="shared" si="1374"/>
        <v>0</v>
      </c>
      <c r="BB2035">
        <f t="shared" si="1375"/>
        <v>0</v>
      </c>
      <c r="BC2035">
        <f t="shared" si="1376"/>
        <v>0</v>
      </c>
      <c r="BD2035">
        <f t="shared" si="1377"/>
        <v>0</v>
      </c>
      <c r="BE2035">
        <f t="shared" si="1378"/>
        <v>0</v>
      </c>
      <c r="BF2035">
        <f t="shared" si="1379"/>
        <v>0</v>
      </c>
      <c r="BG2035" s="375">
        <f t="shared" si="1380"/>
        <v>0</v>
      </c>
      <c r="BH2035" s="492">
        <f t="shared" si="1381"/>
        <v>0</v>
      </c>
      <c r="BI2035" s="578">
        <f t="shared" si="1382"/>
        <v>0</v>
      </c>
      <c r="BJ2035" s="375">
        <f t="shared" si="1383"/>
        <v>0</v>
      </c>
      <c r="BK2035" s="492">
        <f t="shared" si="1384"/>
        <v>0</v>
      </c>
      <c r="BL2035" s="578">
        <f t="shared" si="1385"/>
        <v>0</v>
      </c>
      <c r="BM2035" s="375">
        <f t="shared" si="1386"/>
        <v>0</v>
      </c>
      <c r="BN2035" s="492">
        <f t="shared" si="1387"/>
        <v>0</v>
      </c>
      <c r="BO2035" s="578">
        <f t="shared" si="1388"/>
        <v>0</v>
      </c>
      <c r="BP2035" s="375">
        <f t="shared" si="1389"/>
        <v>0</v>
      </c>
      <c r="BQ2035" s="492">
        <f t="shared" si="1390"/>
        <v>0</v>
      </c>
      <c r="BR2035" s="578">
        <f t="shared" si="1391"/>
        <v>0</v>
      </c>
      <c r="BS2035" s="375">
        <f t="shared" si="1392"/>
        <v>0</v>
      </c>
      <c r="BT2035" s="492">
        <f t="shared" si="1393"/>
        <v>0</v>
      </c>
      <c r="BU2035" s="578">
        <f t="shared" si="1394"/>
        <v>0</v>
      </c>
      <c r="BV2035" s="375">
        <f t="shared" si="1395"/>
        <v>0</v>
      </c>
      <c r="BW2035" s="492">
        <f t="shared" si="1396"/>
        <v>0</v>
      </c>
      <c r="BX2035" s="578">
        <f t="shared" si="1397"/>
        <v>0</v>
      </c>
      <c r="BY2035" s="375">
        <f t="shared" si="1398"/>
        <v>0</v>
      </c>
      <c r="BZ2035" s="492">
        <f t="shared" si="1399"/>
        <v>0</v>
      </c>
      <c r="CA2035" s="578">
        <f t="shared" si="1400"/>
        <v>0</v>
      </c>
      <c r="CB2035" s="375">
        <f t="shared" si="1401"/>
        <v>0</v>
      </c>
      <c r="CC2035" s="492">
        <f t="shared" si="1402"/>
        <v>0</v>
      </c>
      <c r="CD2035" s="578">
        <f t="shared" si="1403"/>
        <v>0</v>
      </c>
      <c r="CE2035" s="375">
        <f t="shared" si="1404"/>
        <v>0</v>
      </c>
      <c r="CF2035" s="492">
        <f t="shared" si="1405"/>
        <v>0</v>
      </c>
      <c r="CG2035" s="578">
        <f t="shared" si="1406"/>
        <v>0</v>
      </c>
      <c r="CH2035" s="375">
        <f t="shared" si="1407"/>
        <v>0</v>
      </c>
      <c r="CI2035" s="492">
        <f t="shared" si="1408"/>
        <v>0</v>
      </c>
      <c r="CJ2035" s="578">
        <f t="shared" si="1409"/>
        <v>0</v>
      </c>
      <c r="CK2035" s="375">
        <f t="shared" si="1410"/>
        <v>0</v>
      </c>
      <c r="CL2035" s="492">
        <f t="shared" si="1411"/>
        <v>0</v>
      </c>
      <c r="CM2035" s="578">
        <f t="shared" si="1412"/>
        <v>0</v>
      </c>
      <c r="CN2035" s="375">
        <f t="shared" si="1413"/>
        <v>0</v>
      </c>
      <c r="CO2035" s="492">
        <f t="shared" si="1414"/>
        <v>0</v>
      </c>
      <c r="CP2035" s="578">
        <f t="shared" si="1415"/>
        <v>0</v>
      </c>
      <c r="CQ2035" s="375">
        <f t="shared" si="1416"/>
        <v>0</v>
      </c>
      <c r="CR2035" s="492">
        <f t="shared" si="1417"/>
        <v>0</v>
      </c>
      <c r="CS2035" s="578">
        <f t="shared" si="1418"/>
        <v>0</v>
      </c>
      <c r="CT2035" s="375">
        <f t="shared" si="1419"/>
        <v>0</v>
      </c>
      <c r="CU2035" s="492">
        <f t="shared" si="1420"/>
        <v>0</v>
      </c>
      <c r="CV2035" s="578">
        <f t="shared" si="1421"/>
        <v>0</v>
      </c>
      <c r="CW2035" s="375">
        <f t="shared" si="1422"/>
        <v>0</v>
      </c>
      <c r="CX2035" s="492">
        <f t="shared" si="1423"/>
        <v>0</v>
      </c>
      <c r="CY2035" s="578">
        <f t="shared" si="1424"/>
        <v>0</v>
      </c>
      <c r="CZ2035" s="375">
        <f t="shared" si="1425"/>
        <v>0</v>
      </c>
      <c r="DA2035" s="492">
        <f t="shared" si="1426"/>
        <v>0</v>
      </c>
      <c r="DB2035" s="578">
        <f t="shared" si="1427"/>
        <v>0</v>
      </c>
      <c r="DC2035" s="375">
        <f t="shared" si="1428"/>
        <v>0</v>
      </c>
      <c r="DD2035" s="492">
        <f t="shared" si="1429"/>
        <v>0</v>
      </c>
      <c r="DE2035" s="578">
        <f t="shared" si="1430"/>
        <v>0</v>
      </c>
      <c r="DF2035" s="293">
        <f t="shared" si="1431"/>
        <v>0</v>
      </c>
      <c r="DG2035" s="294" t="str">
        <f>IF(DF2035=0,"",
IF(SUM($DF$2022:DF2035)=1,DH2035,
IF($DF$2143&gt;SUM($DF$2022:DF2035),_xlfn.CONCAT(", ",DH2035),
IF($DF$2143=SUM($DF$2022:DF2035),_xlfn.CONCAT(" y ",DH2035)))))</f>
        <v/>
      </c>
      <c r="DH2035" s="89" t="s">
        <v>5132</v>
      </c>
    </row>
    <row r="2036" spans="1:112" ht="15" customHeight="1">
      <c r="A2036" s="64"/>
      <c r="B2036" s="11"/>
      <c r="C2036" s="58" t="s">
        <v>5065</v>
      </c>
      <c r="D2036" s="1020" t="str">
        <f>IF(CNGE_2025_M1_Secc5_Sub1!$D44="","",CNGE_2025_M1_Secc5_Sub1!$D44)</f>
        <v/>
      </c>
      <c r="E2036" s="889"/>
      <c r="F2036" s="889"/>
      <c r="G2036" s="889"/>
      <c r="H2036" s="889"/>
      <c r="I2036" s="889"/>
      <c r="J2036" s="889"/>
      <c r="K2036" s="889"/>
      <c r="L2036" s="890"/>
      <c r="M2036" s="813"/>
      <c r="N2036" s="813"/>
      <c r="O2036" s="813"/>
      <c r="P2036" s="813"/>
      <c r="Q2036" s="813"/>
      <c r="R2036" s="813"/>
      <c r="S2036" s="813"/>
      <c r="T2036" s="813"/>
      <c r="U2036" s="813"/>
      <c r="V2036" s="813"/>
      <c r="W2036" s="813"/>
      <c r="X2036" s="813"/>
      <c r="Y2036" s="813"/>
      <c r="Z2036" s="813"/>
      <c r="AA2036" s="813"/>
      <c r="AB2036" s="813"/>
      <c r="AC2036" s="813"/>
      <c r="AD2036" s="813"/>
      <c r="AI2036">
        <f t="shared" si="1356"/>
        <v>0</v>
      </c>
      <c r="AJ2036">
        <f t="shared" si="1357"/>
        <v>0</v>
      </c>
      <c r="AK2036">
        <f t="shared" si="1358"/>
        <v>0</v>
      </c>
      <c r="AL2036">
        <f t="shared" si="1359"/>
        <v>0</v>
      </c>
      <c r="AM2036">
        <f t="shared" si="1360"/>
        <v>0</v>
      </c>
      <c r="AN2036">
        <f t="shared" si="1361"/>
        <v>0</v>
      </c>
      <c r="AO2036">
        <f t="shared" si="1362"/>
        <v>0</v>
      </c>
      <c r="AP2036">
        <f t="shared" si="1363"/>
        <v>0</v>
      </c>
      <c r="AQ2036">
        <f t="shared" si="1364"/>
        <v>0</v>
      </c>
      <c r="AR2036">
        <f t="shared" si="1365"/>
        <v>0</v>
      </c>
      <c r="AS2036">
        <f t="shared" si="1366"/>
        <v>0</v>
      </c>
      <c r="AT2036">
        <f t="shared" si="1367"/>
        <v>0</v>
      </c>
      <c r="AU2036">
        <f t="shared" si="1368"/>
        <v>0</v>
      </c>
      <c r="AV2036">
        <f t="shared" si="1369"/>
        <v>0</v>
      </c>
      <c r="AW2036">
        <f t="shared" si="1370"/>
        <v>0</v>
      </c>
      <c r="AX2036">
        <f t="shared" si="1371"/>
        <v>0</v>
      </c>
      <c r="AY2036">
        <f t="shared" si="1372"/>
        <v>0</v>
      </c>
      <c r="AZ2036">
        <f t="shared" si="1373"/>
        <v>0</v>
      </c>
      <c r="BA2036">
        <f t="shared" si="1374"/>
        <v>0</v>
      </c>
      <c r="BB2036">
        <f t="shared" si="1375"/>
        <v>0</v>
      </c>
      <c r="BC2036">
        <f t="shared" si="1376"/>
        <v>0</v>
      </c>
      <c r="BD2036">
        <f t="shared" si="1377"/>
        <v>0</v>
      </c>
      <c r="BE2036">
        <f t="shared" si="1378"/>
        <v>0</v>
      </c>
      <c r="BF2036">
        <f t="shared" si="1379"/>
        <v>0</v>
      </c>
      <c r="BG2036" s="375">
        <f t="shared" si="1380"/>
        <v>0</v>
      </c>
      <c r="BH2036" s="492">
        <f t="shared" si="1381"/>
        <v>0</v>
      </c>
      <c r="BI2036" s="578">
        <f t="shared" si="1382"/>
        <v>0</v>
      </c>
      <c r="BJ2036" s="375">
        <f t="shared" si="1383"/>
        <v>0</v>
      </c>
      <c r="BK2036" s="492">
        <f t="shared" si="1384"/>
        <v>0</v>
      </c>
      <c r="BL2036" s="578">
        <f t="shared" si="1385"/>
        <v>0</v>
      </c>
      <c r="BM2036" s="375">
        <f t="shared" si="1386"/>
        <v>0</v>
      </c>
      <c r="BN2036" s="492">
        <f t="shared" si="1387"/>
        <v>0</v>
      </c>
      <c r="BO2036" s="578">
        <f t="shared" si="1388"/>
        <v>0</v>
      </c>
      <c r="BP2036" s="375">
        <f t="shared" si="1389"/>
        <v>0</v>
      </c>
      <c r="BQ2036" s="492">
        <f t="shared" si="1390"/>
        <v>0</v>
      </c>
      <c r="BR2036" s="578">
        <f t="shared" si="1391"/>
        <v>0</v>
      </c>
      <c r="BS2036" s="375">
        <f t="shared" si="1392"/>
        <v>0</v>
      </c>
      <c r="BT2036" s="492">
        <f t="shared" si="1393"/>
        <v>0</v>
      </c>
      <c r="BU2036" s="578">
        <f t="shared" si="1394"/>
        <v>0</v>
      </c>
      <c r="BV2036" s="375">
        <f t="shared" si="1395"/>
        <v>0</v>
      </c>
      <c r="BW2036" s="492">
        <f t="shared" si="1396"/>
        <v>0</v>
      </c>
      <c r="BX2036" s="578">
        <f t="shared" si="1397"/>
        <v>0</v>
      </c>
      <c r="BY2036" s="375">
        <f t="shared" si="1398"/>
        <v>0</v>
      </c>
      <c r="BZ2036" s="492">
        <f t="shared" si="1399"/>
        <v>0</v>
      </c>
      <c r="CA2036" s="578">
        <f t="shared" si="1400"/>
        <v>0</v>
      </c>
      <c r="CB2036" s="375">
        <f t="shared" si="1401"/>
        <v>0</v>
      </c>
      <c r="CC2036" s="492">
        <f t="shared" si="1402"/>
        <v>0</v>
      </c>
      <c r="CD2036" s="578">
        <f t="shared" si="1403"/>
        <v>0</v>
      </c>
      <c r="CE2036" s="375">
        <f t="shared" si="1404"/>
        <v>0</v>
      </c>
      <c r="CF2036" s="492">
        <f t="shared" si="1405"/>
        <v>0</v>
      </c>
      <c r="CG2036" s="578">
        <f t="shared" si="1406"/>
        <v>0</v>
      </c>
      <c r="CH2036" s="375">
        <f t="shared" si="1407"/>
        <v>0</v>
      </c>
      <c r="CI2036" s="492">
        <f t="shared" si="1408"/>
        <v>0</v>
      </c>
      <c r="CJ2036" s="578">
        <f t="shared" si="1409"/>
        <v>0</v>
      </c>
      <c r="CK2036" s="375">
        <f t="shared" si="1410"/>
        <v>0</v>
      </c>
      <c r="CL2036" s="492">
        <f t="shared" si="1411"/>
        <v>0</v>
      </c>
      <c r="CM2036" s="578">
        <f t="shared" si="1412"/>
        <v>0</v>
      </c>
      <c r="CN2036" s="375">
        <f t="shared" si="1413"/>
        <v>0</v>
      </c>
      <c r="CO2036" s="492">
        <f t="shared" si="1414"/>
        <v>0</v>
      </c>
      <c r="CP2036" s="578">
        <f t="shared" si="1415"/>
        <v>0</v>
      </c>
      <c r="CQ2036" s="375">
        <f t="shared" si="1416"/>
        <v>0</v>
      </c>
      <c r="CR2036" s="492">
        <f t="shared" si="1417"/>
        <v>0</v>
      </c>
      <c r="CS2036" s="578">
        <f t="shared" si="1418"/>
        <v>0</v>
      </c>
      <c r="CT2036" s="375">
        <f t="shared" si="1419"/>
        <v>0</v>
      </c>
      <c r="CU2036" s="492">
        <f t="shared" si="1420"/>
        <v>0</v>
      </c>
      <c r="CV2036" s="578">
        <f t="shared" si="1421"/>
        <v>0</v>
      </c>
      <c r="CW2036" s="375">
        <f t="shared" si="1422"/>
        <v>0</v>
      </c>
      <c r="CX2036" s="492">
        <f t="shared" si="1423"/>
        <v>0</v>
      </c>
      <c r="CY2036" s="578">
        <f t="shared" si="1424"/>
        <v>0</v>
      </c>
      <c r="CZ2036" s="375">
        <f t="shared" si="1425"/>
        <v>0</v>
      </c>
      <c r="DA2036" s="492">
        <f t="shared" si="1426"/>
        <v>0</v>
      </c>
      <c r="DB2036" s="578">
        <f t="shared" si="1427"/>
        <v>0</v>
      </c>
      <c r="DC2036" s="375">
        <f t="shared" si="1428"/>
        <v>0</v>
      </c>
      <c r="DD2036" s="492">
        <f t="shared" si="1429"/>
        <v>0</v>
      </c>
      <c r="DE2036" s="578">
        <f t="shared" si="1430"/>
        <v>0</v>
      </c>
      <c r="DF2036" s="293">
        <f t="shared" si="1431"/>
        <v>0</v>
      </c>
      <c r="DG2036" s="294" t="str">
        <f>IF(DF2036=0,"",
IF(SUM($DF$2022:DF2036)=1,DH2036,
IF($DF$2143&gt;SUM($DF$2022:DF2036),_xlfn.CONCAT(", ",DH2036),
IF($DF$2143=SUM($DF$2022:DF2036),_xlfn.CONCAT(" y ",DH2036)))))</f>
        <v/>
      </c>
      <c r="DH2036" s="89" t="s">
        <v>5133</v>
      </c>
    </row>
    <row r="2037" spans="1:112" ht="15" customHeight="1">
      <c r="A2037" s="64"/>
      <c r="B2037" s="11"/>
      <c r="C2037" s="58" t="s">
        <v>5066</v>
      </c>
      <c r="D2037" s="1020" t="str">
        <f>IF(CNGE_2025_M1_Secc5_Sub1!$D45="","",CNGE_2025_M1_Secc5_Sub1!$D45)</f>
        <v/>
      </c>
      <c r="E2037" s="889"/>
      <c r="F2037" s="889"/>
      <c r="G2037" s="889"/>
      <c r="H2037" s="889"/>
      <c r="I2037" s="889"/>
      <c r="J2037" s="889"/>
      <c r="K2037" s="889"/>
      <c r="L2037" s="890"/>
      <c r="M2037" s="813"/>
      <c r="N2037" s="813"/>
      <c r="O2037" s="813"/>
      <c r="P2037" s="813"/>
      <c r="Q2037" s="813"/>
      <c r="R2037" s="813"/>
      <c r="S2037" s="813"/>
      <c r="T2037" s="813"/>
      <c r="U2037" s="813"/>
      <c r="V2037" s="813"/>
      <c r="W2037" s="813"/>
      <c r="X2037" s="813"/>
      <c r="Y2037" s="813"/>
      <c r="Z2037" s="813"/>
      <c r="AA2037" s="813"/>
      <c r="AB2037" s="813"/>
      <c r="AC2037" s="813"/>
      <c r="AD2037" s="813"/>
      <c r="AI2037">
        <f t="shared" si="1356"/>
        <v>0</v>
      </c>
      <c r="AJ2037">
        <f t="shared" si="1357"/>
        <v>0</v>
      </c>
      <c r="AK2037">
        <f t="shared" si="1358"/>
        <v>0</v>
      </c>
      <c r="AL2037">
        <f t="shared" si="1359"/>
        <v>0</v>
      </c>
      <c r="AM2037">
        <f t="shared" si="1360"/>
        <v>0</v>
      </c>
      <c r="AN2037">
        <f t="shared" si="1361"/>
        <v>0</v>
      </c>
      <c r="AO2037">
        <f t="shared" si="1362"/>
        <v>0</v>
      </c>
      <c r="AP2037">
        <f t="shared" si="1363"/>
        <v>0</v>
      </c>
      <c r="AQ2037">
        <f t="shared" si="1364"/>
        <v>0</v>
      </c>
      <c r="AR2037">
        <f t="shared" si="1365"/>
        <v>0</v>
      </c>
      <c r="AS2037">
        <f t="shared" si="1366"/>
        <v>0</v>
      </c>
      <c r="AT2037">
        <f t="shared" si="1367"/>
        <v>0</v>
      </c>
      <c r="AU2037">
        <f t="shared" si="1368"/>
        <v>0</v>
      </c>
      <c r="AV2037">
        <f t="shared" si="1369"/>
        <v>0</v>
      </c>
      <c r="AW2037">
        <f t="shared" si="1370"/>
        <v>0</v>
      </c>
      <c r="AX2037">
        <f t="shared" si="1371"/>
        <v>0</v>
      </c>
      <c r="AY2037">
        <f t="shared" si="1372"/>
        <v>0</v>
      </c>
      <c r="AZ2037">
        <f t="shared" si="1373"/>
        <v>0</v>
      </c>
      <c r="BA2037">
        <f t="shared" si="1374"/>
        <v>0</v>
      </c>
      <c r="BB2037">
        <f t="shared" si="1375"/>
        <v>0</v>
      </c>
      <c r="BC2037">
        <f t="shared" si="1376"/>
        <v>0</v>
      </c>
      <c r="BD2037">
        <f t="shared" si="1377"/>
        <v>0</v>
      </c>
      <c r="BE2037">
        <f t="shared" si="1378"/>
        <v>0</v>
      </c>
      <c r="BF2037">
        <f t="shared" si="1379"/>
        <v>0</v>
      </c>
      <c r="BG2037" s="375">
        <f t="shared" si="1380"/>
        <v>0</v>
      </c>
      <c r="BH2037" s="492">
        <f t="shared" si="1381"/>
        <v>0</v>
      </c>
      <c r="BI2037" s="578">
        <f t="shared" si="1382"/>
        <v>0</v>
      </c>
      <c r="BJ2037" s="375">
        <f t="shared" si="1383"/>
        <v>0</v>
      </c>
      <c r="BK2037" s="492">
        <f t="shared" si="1384"/>
        <v>0</v>
      </c>
      <c r="BL2037" s="578">
        <f t="shared" si="1385"/>
        <v>0</v>
      </c>
      <c r="BM2037" s="375">
        <f t="shared" si="1386"/>
        <v>0</v>
      </c>
      <c r="BN2037" s="492">
        <f t="shared" si="1387"/>
        <v>0</v>
      </c>
      <c r="BO2037" s="578">
        <f t="shared" si="1388"/>
        <v>0</v>
      </c>
      <c r="BP2037" s="375">
        <f t="shared" si="1389"/>
        <v>0</v>
      </c>
      <c r="BQ2037" s="492">
        <f t="shared" si="1390"/>
        <v>0</v>
      </c>
      <c r="BR2037" s="578">
        <f t="shared" si="1391"/>
        <v>0</v>
      </c>
      <c r="BS2037" s="375">
        <f t="shared" si="1392"/>
        <v>0</v>
      </c>
      <c r="BT2037" s="492">
        <f t="shared" si="1393"/>
        <v>0</v>
      </c>
      <c r="BU2037" s="578">
        <f t="shared" si="1394"/>
        <v>0</v>
      </c>
      <c r="BV2037" s="375">
        <f t="shared" si="1395"/>
        <v>0</v>
      </c>
      <c r="BW2037" s="492">
        <f t="shared" si="1396"/>
        <v>0</v>
      </c>
      <c r="BX2037" s="578">
        <f t="shared" si="1397"/>
        <v>0</v>
      </c>
      <c r="BY2037" s="375">
        <f t="shared" si="1398"/>
        <v>0</v>
      </c>
      <c r="BZ2037" s="492">
        <f t="shared" si="1399"/>
        <v>0</v>
      </c>
      <c r="CA2037" s="578">
        <f t="shared" si="1400"/>
        <v>0</v>
      </c>
      <c r="CB2037" s="375">
        <f t="shared" si="1401"/>
        <v>0</v>
      </c>
      <c r="CC2037" s="492">
        <f t="shared" si="1402"/>
        <v>0</v>
      </c>
      <c r="CD2037" s="578">
        <f t="shared" si="1403"/>
        <v>0</v>
      </c>
      <c r="CE2037" s="375">
        <f t="shared" si="1404"/>
        <v>0</v>
      </c>
      <c r="CF2037" s="492">
        <f t="shared" si="1405"/>
        <v>0</v>
      </c>
      <c r="CG2037" s="578">
        <f t="shared" si="1406"/>
        <v>0</v>
      </c>
      <c r="CH2037" s="375">
        <f t="shared" si="1407"/>
        <v>0</v>
      </c>
      <c r="CI2037" s="492">
        <f t="shared" si="1408"/>
        <v>0</v>
      </c>
      <c r="CJ2037" s="578">
        <f t="shared" si="1409"/>
        <v>0</v>
      </c>
      <c r="CK2037" s="375">
        <f t="shared" si="1410"/>
        <v>0</v>
      </c>
      <c r="CL2037" s="492">
        <f t="shared" si="1411"/>
        <v>0</v>
      </c>
      <c r="CM2037" s="578">
        <f t="shared" si="1412"/>
        <v>0</v>
      </c>
      <c r="CN2037" s="375">
        <f t="shared" si="1413"/>
        <v>0</v>
      </c>
      <c r="CO2037" s="492">
        <f t="shared" si="1414"/>
        <v>0</v>
      </c>
      <c r="CP2037" s="578">
        <f t="shared" si="1415"/>
        <v>0</v>
      </c>
      <c r="CQ2037" s="375">
        <f t="shared" si="1416"/>
        <v>0</v>
      </c>
      <c r="CR2037" s="492">
        <f t="shared" si="1417"/>
        <v>0</v>
      </c>
      <c r="CS2037" s="578">
        <f t="shared" si="1418"/>
        <v>0</v>
      </c>
      <c r="CT2037" s="375">
        <f t="shared" si="1419"/>
        <v>0</v>
      </c>
      <c r="CU2037" s="492">
        <f t="shared" si="1420"/>
        <v>0</v>
      </c>
      <c r="CV2037" s="578">
        <f t="shared" si="1421"/>
        <v>0</v>
      </c>
      <c r="CW2037" s="375">
        <f t="shared" si="1422"/>
        <v>0</v>
      </c>
      <c r="CX2037" s="492">
        <f t="shared" si="1423"/>
        <v>0</v>
      </c>
      <c r="CY2037" s="578">
        <f t="shared" si="1424"/>
        <v>0</v>
      </c>
      <c r="CZ2037" s="375">
        <f t="shared" si="1425"/>
        <v>0</v>
      </c>
      <c r="DA2037" s="492">
        <f t="shared" si="1426"/>
        <v>0</v>
      </c>
      <c r="DB2037" s="578">
        <f t="shared" si="1427"/>
        <v>0</v>
      </c>
      <c r="DC2037" s="375">
        <f t="shared" si="1428"/>
        <v>0</v>
      </c>
      <c r="DD2037" s="492">
        <f t="shared" si="1429"/>
        <v>0</v>
      </c>
      <c r="DE2037" s="578">
        <f t="shared" si="1430"/>
        <v>0</v>
      </c>
      <c r="DF2037" s="293">
        <f t="shared" si="1431"/>
        <v>0</v>
      </c>
      <c r="DG2037" s="294" t="str">
        <f>IF(DF2037=0,"",
IF(SUM($DF$2022:DF2037)=1,DH2037,
IF($DF$2143&gt;SUM($DF$2022:DF2037),_xlfn.CONCAT(", ",DH2037),
IF($DF$2143=SUM($DF$2022:DF2037),_xlfn.CONCAT(" y ",DH2037)))))</f>
        <v/>
      </c>
      <c r="DH2037" s="89" t="s">
        <v>5134</v>
      </c>
    </row>
    <row r="2038" spans="1:112" ht="15" customHeight="1">
      <c r="A2038" s="64"/>
      <c r="B2038" s="11"/>
      <c r="C2038" s="58" t="s">
        <v>5067</v>
      </c>
      <c r="D2038" s="1020" t="str">
        <f>IF(CNGE_2025_M1_Secc5_Sub1!$D46="","",CNGE_2025_M1_Secc5_Sub1!$D46)</f>
        <v/>
      </c>
      <c r="E2038" s="889"/>
      <c r="F2038" s="889"/>
      <c r="G2038" s="889"/>
      <c r="H2038" s="889"/>
      <c r="I2038" s="889"/>
      <c r="J2038" s="889"/>
      <c r="K2038" s="889"/>
      <c r="L2038" s="890"/>
      <c r="M2038" s="813"/>
      <c r="N2038" s="813"/>
      <c r="O2038" s="813"/>
      <c r="P2038" s="813"/>
      <c r="Q2038" s="813"/>
      <c r="R2038" s="813"/>
      <c r="S2038" s="813"/>
      <c r="T2038" s="813"/>
      <c r="U2038" s="813"/>
      <c r="V2038" s="813"/>
      <c r="W2038" s="813"/>
      <c r="X2038" s="813"/>
      <c r="Y2038" s="813"/>
      <c r="Z2038" s="813"/>
      <c r="AA2038" s="813"/>
      <c r="AB2038" s="813"/>
      <c r="AC2038" s="813"/>
      <c r="AD2038" s="813"/>
      <c r="AI2038">
        <f t="shared" si="1356"/>
        <v>0</v>
      </c>
      <c r="AJ2038">
        <f t="shared" si="1357"/>
        <v>0</v>
      </c>
      <c r="AK2038">
        <f t="shared" si="1358"/>
        <v>0</v>
      </c>
      <c r="AL2038">
        <f t="shared" si="1359"/>
        <v>0</v>
      </c>
      <c r="AM2038">
        <f t="shared" si="1360"/>
        <v>0</v>
      </c>
      <c r="AN2038">
        <f t="shared" si="1361"/>
        <v>0</v>
      </c>
      <c r="AO2038">
        <f t="shared" si="1362"/>
        <v>0</v>
      </c>
      <c r="AP2038">
        <f t="shared" si="1363"/>
        <v>0</v>
      </c>
      <c r="AQ2038">
        <f t="shared" si="1364"/>
        <v>0</v>
      </c>
      <c r="AR2038">
        <f t="shared" si="1365"/>
        <v>0</v>
      </c>
      <c r="AS2038">
        <f t="shared" si="1366"/>
        <v>0</v>
      </c>
      <c r="AT2038">
        <f t="shared" si="1367"/>
        <v>0</v>
      </c>
      <c r="AU2038">
        <f t="shared" si="1368"/>
        <v>0</v>
      </c>
      <c r="AV2038">
        <f t="shared" si="1369"/>
        <v>0</v>
      </c>
      <c r="AW2038">
        <f t="shared" si="1370"/>
        <v>0</v>
      </c>
      <c r="AX2038">
        <f t="shared" si="1371"/>
        <v>0</v>
      </c>
      <c r="AY2038">
        <f t="shared" si="1372"/>
        <v>0</v>
      </c>
      <c r="AZ2038">
        <f t="shared" si="1373"/>
        <v>0</v>
      </c>
      <c r="BA2038">
        <f t="shared" si="1374"/>
        <v>0</v>
      </c>
      <c r="BB2038">
        <f t="shared" si="1375"/>
        <v>0</v>
      </c>
      <c r="BC2038">
        <f t="shared" si="1376"/>
        <v>0</v>
      </c>
      <c r="BD2038">
        <f t="shared" si="1377"/>
        <v>0</v>
      </c>
      <c r="BE2038">
        <f t="shared" si="1378"/>
        <v>0</v>
      </c>
      <c r="BF2038">
        <f t="shared" si="1379"/>
        <v>0</v>
      </c>
      <c r="BG2038" s="375">
        <f t="shared" si="1380"/>
        <v>0</v>
      </c>
      <c r="BH2038" s="492">
        <f t="shared" si="1381"/>
        <v>0</v>
      </c>
      <c r="BI2038" s="578">
        <f t="shared" si="1382"/>
        <v>0</v>
      </c>
      <c r="BJ2038" s="375">
        <f t="shared" si="1383"/>
        <v>0</v>
      </c>
      <c r="BK2038" s="492">
        <f t="shared" si="1384"/>
        <v>0</v>
      </c>
      <c r="BL2038" s="578">
        <f t="shared" si="1385"/>
        <v>0</v>
      </c>
      <c r="BM2038" s="375">
        <f t="shared" si="1386"/>
        <v>0</v>
      </c>
      <c r="BN2038" s="492">
        <f t="shared" si="1387"/>
        <v>0</v>
      </c>
      <c r="BO2038" s="578">
        <f t="shared" si="1388"/>
        <v>0</v>
      </c>
      <c r="BP2038" s="375">
        <f t="shared" si="1389"/>
        <v>0</v>
      </c>
      <c r="BQ2038" s="492">
        <f t="shared" si="1390"/>
        <v>0</v>
      </c>
      <c r="BR2038" s="578">
        <f t="shared" si="1391"/>
        <v>0</v>
      </c>
      <c r="BS2038" s="375">
        <f t="shared" si="1392"/>
        <v>0</v>
      </c>
      <c r="BT2038" s="492">
        <f t="shared" si="1393"/>
        <v>0</v>
      </c>
      <c r="BU2038" s="578">
        <f t="shared" si="1394"/>
        <v>0</v>
      </c>
      <c r="BV2038" s="375">
        <f t="shared" si="1395"/>
        <v>0</v>
      </c>
      <c r="BW2038" s="492">
        <f t="shared" si="1396"/>
        <v>0</v>
      </c>
      <c r="BX2038" s="578">
        <f t="shared" si="1397"/>
        <v>0</v>
      </c>
      <c r="BY2038" s="375">
        <f t="shared" si="1398"/>
        <v>0</v>
      </c>
      <c r="BZ2038" s="492">
        <f t="shared" si="1399"/>
        <v>0</v>
      </c>
      <c r="CA2038" s="578">
        <f t="shared" si="1400"/>
        <v>0</v>
      </c>
      <c r="CB2038" s="375">
        <f t="shared" si="1401"/>
        <v>0</v>
      </c>
      <c r="CC2038" s="492">
        <f t="shared" si="1402"/>
        <v>0</v>
      </c>
      <c r="CD2038" s="578">
        <f t="shared" si="1403"/>
        <v>0</v>
      </c>
      <c r="CE2038" s="375">
        <f t="shared" si="1404"/>
        <v>0</v>
      </c>
      <c r="CF2038" s="492">
        <f t="shared" si="1405"/>
        <v>0</v>
      </c>
      <c r="CG2038" s="578">
        <f t="shared" si="1406"/>
        <v>0</v>
      </c>
      <c r="CH2038" s="375">
        <f t="shared" si="1407"/>
        <v>0</v>
      </c>
      <c r="CI2038" s="492">
        <f t="shared" si="1408"/>
        <v>0</v>
      </c>
      <c r="CJ2038" s="578">
        <f t="shared" si="1409"/>
        <v>0</v>
      </c>
      <c r="CK2038" s="375">
        <f t="shared" si="1410"/>
        <v>0</v>
      </c>
      <c r="CL2038" s="492">
        <f t="shared" si="1411"/>
        <v>0</v>
      </c>
      <c r="CM2038" s="578">
        <f t="shared" si="1412"/>
        <v>0</v>
      </c>
      <c r="CN2038" s="375">
        <f t="shared" si="1413"/>
        <v>0</v>
      </c>
      <c r="CO2038" s="492">
        <f t="shared" si="1414"/>
        <v>0</v>
      </c>
      <c r="CP2038" s="578">
        <f t="shared" si="1415"/>
        <v>0</v>
      </c>
      <c r="CQ2038" s="375">
        <f t="shared" si="1416"/>
        <v>0</v>
      </c>
      <c r="CR2038" s="492">
        <f t="shared" si="1417"/>
        <v>0</v>
      </c>
      <c r="CS2038" s="578">
        <f t="shared" si="1418"/>
        <v>0</v>
      </c>
      <c r="CT2038" s="375">
        <f t="shared" si="1419"/>
        <v>0</v>
      </c>
      <c r="CU2038" s="492">
        <f t="shared" si="1420"/>
        <v>0</v>
      </c>
      <c r="CV2038" s="578">
        <f t="shared" si="1421"/>
        <v>0</v>
      </c>
      <c r="CW2038" s="375">
        <f t="shared" si="1422"/>
        <v>0</v>
      </c>
      <c r="CX2038" s="492">
        <f t="shared" si="1423"/>
        <v>0</v>
      </c>
      <c r="CY2038" s="578">
        <f t="shared" si="1424"/>
        <v>0</v>
      </c>
      <c r="CZ2038" s="375">
        <f t="shared" si="1425"/>
        <v>0</v>
      </c>
      <c r="DA2038" s="492">
        <f t="shared" si="1426"/>
        <v>0</v>
      </c>
      <c r="DB2038" s="578">
        <f t="shared" si="1427"/>
        <v>0</v>
      </c>
      <c r="DC2038" s="375">
        <f t="shared" si="1428"/>
        <v>0</v>
      </c>
      <c r="DD2038" s="492">
        <f t="shared" si="1429"/>
        <v>0</v>
      </c>
      <c r="DE2038" s="578">
        <f t="shared" si="1430"/>
        <v>0</v>
      </c>
      <c r="DF2038" s="293">
        <f t="shared" si="1431"/>
        <v>0</v>
      </c>
      <c r="DG2038" s="294" t="str">
        <f>IF(DF2038=0,"",
IF(SUM($DF$2022:DF2038)=1,DH2038,
IF($DF$2143&gt;SUM($DF$2022:DF2038),_xlfn.CONCAT(", ",DH2038),
IF($DF$2143=SUM($DF$2022:DF2038),_xlfn.CONCAT(" y ",DH2038)))))</f>
        <v/>
      </c>
      <c r="DH2038" s="89" t="s">
        <v>5135</v>
      </c>
    </row>
    <row r="2039" spans="1:112" ht="15" customHeight="1">
      <c r="A2039" s="64"/>
      <c r="B2039" s="11"/>
      <c r="C2039" s="58" t="s">
        <v>5068</v>
      </c>
      <c r="D2039" s="1020" t="str">
        <f>IF(CNGE_2025_M1_Secc5_Sub1!$D47="","",CNGE_2025_M1_Secc5_Sub1!$D47)</f>
        <v/>
      </c>
      <c r="E2039" s="889"/>
      <c r="F2039" s="889"/>
      <c r="G2039" s="889"/>
      <c r="H2039" s="889"/>
      <c r="I2039" s="889"/>
      <c r="J2039" s="889"/>
      <c r="K2039" s="889"/>
      <c r="L2039" s="890"/>
      <c r="M2039" s="813"/>
      <c r="N2039" s="813"/>
      <c r="O2039" s="813"/>
      <c r="P2039" s="813"/>
      <c r="Q2039" s="813"/>
      <c r="R2039" s="813"/>
      <c r="S2039" s="813"/>
      <c r="T2039" s="813"/>
      <c r="U2039" s="813"/>
      <c r="V2039" s="813"/>
      <c r="W2039" s="813"/>
      <c r="X2039" s="813"/>
      <c r="Y2039" s="813"/>
      <c r="Z2039" s="813"/>
      <c r="AA2039" s="813"/>
      <c r="AB2039" s="813"/>
      <c r="AC2039" s="813"/>
      <c r="AD2039" s="813"/>
      <c r="AI2039">
        <f t="shared" si="1356"/>
        <v>0</v>
      </c>
      <c r="AJ2039">
        <f t="shared" si="1357"/>
        <v>0</v>
      </c>
      <c r="AK2039">
        <f t="shared" si="1358"/>
        <v>0</v>
      </c>
      <c r="AL2039">
        <f t="shared" si="1359"/>
        <v>0</v>
      </c>
      <c r="AM2039">
        <f t="shared" si="1360"/>
        <v>0</v>
      </c>
      <c r="AN2039">
        <f t="shared" si="1361"/>
        <v>0</v>
      </c>
      <c r="AO2039">
        <f t="shared" si="1362"/>
        <v>0</v>
      </c>
      <c r="AP2039">
        <f t="shared" si="1363"/>
        <v>0</v>
      </c>
      <c r="AQ2039">
        <f t="shared" si="1364"/>
        <v>0</v>
      </c>
      <c r="AR2039">
        <f t="shared" si="1365"/>
        <v>0</v>
      </c>
      <c r="AS2039">
        <f t="shared" si="1366"/>
        <v>0</v>
      </c>
      <c r="AT2039">
        <f t="shared" si="1367"/>
        <v>0</v>
      </c>
      <c r="AU2039">
        <f t="shared" si="1368"/>
        <v>0</v>
      </c>
      <c r="AV2039">
        <f t="shared" si="1369"/>
        <v>0</v>
      </c>
      <c r="AW2039">
        <f t="shared" si="1370"/>
        <v>0</v>
      </c>
      <c r="AX2039">
        <f t="shared" si="1371"/>
        <v>0</v>
      </c>
      <c r="AY2039">
        <f t="shared" si="1372"/>
        <v>0</v>
      </c>
      <c r="AZ2039">
        <f t="shared" si="1373"/>
        <v>0</v>
      </c>
      <c r="BA2039">
        <f t="shared" si="1374"/>
        <v>0</v>
      </c>
      <c r="BB2039">
        <f t="shared" si="1375"/>
        <v>0</v>
      </c>
      <c r="BC2039">
        <f t="shared" si="1376"/>
        <v>0</v>
      </c>
      <c r="BD2039">
        <f t="shared" si="1377"/>
        <v>0</v>
      </c>
      <c r="BE2039">
        <f t="shared" si="1378"/>
        <v>0</v>
      </c>
      <c r="BF2039">
        <f t="shared" si="1379"/>
        <v>0</v>
      </c>
      <c r="BG2039" s="375">
        <f t="shared" si="1380"/>
        <v>0</v>
      </c>
      <c r="BH2039" s="492">
        <f t="shared" si="1381"/>
        <v>0</v>
      </c>
      <c r="BI2039" s="578">
        <f t="shared" si="1382"/>
        <v>0</v>
      </c>
      <c r="BJ2039" s="375">
        <f t="shared" si="1383"/>
        <v>0</v>
      </c>
      <c r="BK2039" s="492">
        <f t="shared" si="1384"/>
        <v>0</v>
      </c>
      <c r="BL2039" s="578">
        <f t="shared" si="1385"/>
        <v>0</v>
      </c>
      <c r="BM2039" s="375">
        <f t="shared" si="1386"/>
        <v>0</v>
      </c>
      <c r="BN2039" s="492">
        <f t="shared" si="1387"/>
        <v>0</v>
      </c>
      <c r="BO2039" s="578">
        <f t="shared" si="1388"/>
        <v>0</v>
      </c>
      <c r="BP2039" s="375">
        <f t="shared" si="1389"/>
        <v>0</v>
      </c>
      <c r="BQ2039" s="492">
        <f t="shared" si="1390"/>
        <v>0</v>
      </c>
      <c r="BR2039" s="578">
        <f t="shared" si="1391"/>
        <v>0</v>
      </c>
      <c r="BS2039" s="375">
        <f t="shared" si="1392"/>
        <v>0</v>
      </c>
      <c r="BT2039" s="492">
        <f t="shared" si="1393"/>
        <v>0</v>
      </c>
      <c r="BU2039" s="578">
        <f t="shared" si="1394"/>
        <v>0</v>
      </c>
      <c r="BV2039" s="375">
        <f t="shared" si="1395"/>
        <v>0</v>
      </c>
      <c r="BW2039" s="492">
        <f t="shared" si="1396"/>
        <v>0</v>
      </c>
      <c r="BX2039" s="578">
        <f t="shared" si="1397"/>
        <v>0</v>
      </c>
      <c r="BY2039" s="375">
        <f t="shared" si="1398"/>
        <v>0</v>
      </c>
      <c r="BZ2039" s="492">
        <f t="shared" si="1399"/>
        <v>0</v>
      </c>
      <c r="CA2039" s="578">
        <f t="shared" si="1400"/>
        <v>0</v>
      </c>
      <c r="CB2039" s="375">
        <f t="shared" si="1401"/>
        <v>0</v>
      </c>
      <c r="CC2039" s="492">
        <f t="shared" si="1402"/>
        <v>0</v>
      </c>
      <c r="CD2039" s="578">
        <f t="shared" si="1403"/>
        <v>0</v>
      </c>
      <c r="CE2039" s="375">
        <f t="shared" si="1404"/>
        <v>0</v>
      </c>
      <c r="CF2039" s="492">
        <f t="shared" si="1405"/>
        <v>0</v>
      </c>
      <c r="CG2039" s="578">
        <f t="shared" si="1406"/>
        <v>0</v>
      </c>
      <c r="CH2039" s="375">
        <f t="shared" si="1407"/>
        <v>0</v>
      </c>
      <c r="CI2039" s="492">
        <f t="shared" si="1408"/>
        <v>0</v>
      </c>
      <c r="CJ2039" s="578">
        <f t="shared" si="1409"/>
        <v>0</v>
      </c>
      <c r="CK2039" s="375">
        <f t="shared" si="1410"/>
        <v>0</v>
      </c>
      <c r="CL2039" s="492">
        <f t="shared" si="1411"/>
        <v>0</v>
      </c>
      <c r="CM2039" s="578">
        <f t="shared" si="1412"/>
        <v>0</v>
      </c>
      <c r="CN2039" s="375">
        <f t="shared" si="1413"/>
        <v>0</v>
      </c>
      <c r="CO2039" s="492">
        <f t="shared" si="1414"/>
        <v>0</v>
      </c>
      <c r="CP2039" s="578">
        <f t="shared" si="1415"/>
        <v>0</v>
      </c>
      <c r="CQ2039" s="375">
        <f t="shared" si="1416"/>
        <v>0</v>
      </c>
      <c r="CR2039" s="492">
        <f t="shared" si="1417"/>
        <v>0</v>
      </c>
      <c r="CS2039" s="578">
        <f t="shared" si="1418"/>
        <v>0</v>
      </c>
      <c r="CT2039" s="375">
        <f t="shared" si="1419"/>
        <v>0</v>
      </c>
      <c r="CU2039" s="492">
        <f t="shared" si="1420"/>
        <v>0</v>
      </c>
      <c r="CV2039" s="578">
        <f t="shared" si="1421"/>
        <v>0</v>
      </c>
      <c r="CW2039" s="375">
        <f t="shared" si="1422"/>
        <v>0</v>
      </c>
      <c r="CX2039" s="492">
        <f t="shared" si="1423"/>
        <v>0</v>
      </c>
      <c r="CY2039" s="578">
        <f t="shared" si="1424"/>
        <v>0</v>
      </c>
      <c r="CZ2039" s="375">
        <f t="shared" si="1425"/>
        <v>0</v>
      </c>
      <c r="DA2039" s="492">
        <f t="shared" si="1426"/>
        <v>0</v>
      </c>
      <c r="DB2039" s="578">
        <f t="shared" si="1427"/>
        <v>0</v>
      </c>
      <c r="DC2039" s="375">
        <f t="shared" si="1428"/>
        <v>0</v>
      </c>
      <c r="DD2039" s="492">
        <f t="shared" si="1429"/>
        <v>0</v>
      </c>
      <c r="DE2039" s="578">
        <f t="shared" si="1430"/>
        <v>0</v>
      </c>
      <c r="DF2039" s="293">
        <f t="shared" si="1431"/>
        <v>0</v>
      </c>
      <c r="DG2039" s="294" t="str">
        <f>IF(DF2039=0,"",
IF(SUM($DF$2022:DF2039)=1,DH2039,
IF($DF$2143&gt;SUM($DF$2022:DF2039),_xlfn.CONCAT(", ",DH2039),
IF($DF$2143=SUM($DF$2022:DF2039),_xlfn.CONCAT(" y ",DH2039)))))</f>
        <v/>
      </c>
      <c r="DH2039" s="89" t="s">
        <v>5136</v>
      </c>
    </row>
    <row r="2040" spans="1:112" ht="15" customHeight="1">
      <c r="A2040" s="64"/>
      <c r="B2040" s="11"/>
      <c r="C2040" s="58" t="s">
        <v>5069</v>
      </c>
      <c r="D2040" s="1020" t="str">
        <f>IF(CNGE_2025_M1_Secc5_Sub1!$D48="","",CNGE_2025_M1_Secc5_Sub1!$D48)</f>
        <v/>
      </c>
      <c r="E2040" s="889"/>
      <c r="F2040" s="889"/>
      <c r="G2040" s="889"/>
      <c r="H2040" s="889"/>
      <c r="I2040" s="889"/>
      <c r="J2040" s="889"/>
      <c r="K2040" s="889"/>
      <c r="L2040" s="890"/>
      <c r="M2040" s="813"/>
      <c r="N2040" s="813"/>
      <c r="O2040" s="813"/>
      <c r="P2040" s="813"/>
      <c r="Q2040" s="813"/>
      <c r="R2040" s="813"/>
      <c r="S2040" s="813"/>
      <c r="T2040" s="813"/>
      <c r="U2040" s="813"/>
      <c r="V2040" s="813"/>
      <c r="W2040" s="813"/>
      <c r="X2040" s="813"/>
      <c r="Y2040" s="813"/>
      <c r="Z2040" s="813"/>
      <c r="AA2040" s="813"/>
      <c r="AB2040" s="813"/>
      <c r="AC2040" s="813"/>
      <c r="AD2040" s="813"/>
      <c r="AI2040">
        <f t="shared" si="1356"/>
        <v>0</v>
      </c>
      <c r="AJ2040">
        <f t="shared" si="1357"/>
        <v>0</v>
      </c>
      <c r="AK2040">
        <f t="shared" si="1358"/>
        <v>0</v>
      </c>
      <c r="AL2040">
        <f t="shared" si="1359"/>
        <v>0</v>
      </c>
      <c r="AM2040">
        <f t="shared" si="1360"/>
        <v>0</v>
      </c>
      <c r="AN2040">
        <f t="shared" si="1361"/>
        <v>0</v>
      </c>
      <c r="AO2040">
        <f t="shared" si="1362"/>
        <v>0</v>
      </c>
      <c r="AP2040">
        <f t="shared" si="1363"/>
        <v>0</v>
      </c>
      <c r="AQ2040">
        <f t="shared" si="1364"/>
        <v>0</v>
      </c>
      <c r="AR2040">
        <f t="shared" si="1365"/>
        <v>0</v>
      </c>
      <c r="AS2040">
        <f t="shared" si="1366"/>
        <v>0</v>
      </c>
      <c r="AT2040">
        <f t="shared" si="1367"/>
        <v>0</v>
      </c>
      <c r="AU2040">
        <f t="shared" si="1368"/>
        <v>0</v>
      </c>
      <c r="AV2040">
        <f t="shared" si="1369"/>
        <v>0</v>
      </c>
      <c r="AW2040">
        <f t="shared" si="1370"/>
        <v>0</v>
      </c>
      <c r="AX2040">
        <f t="shared" si="1371"/>
        <v>0</v>
      </c>
      <c r="AY2040">
        <f t="shared" si="1372"/>
        <v>0</v>
      </c>
      <c r="AZ2040">
        <f t="shared" si="1373"/>
        <v>0</v>
      </c>
      <c r="BA2040">
        <f t="shared" si="1374"/>
        <v>0</v>
      </c>
      <c r="BB2040">
        <f t="shared" si="1375"/>
        <v>0</v>
      </c>
      <c r="BC2040">
        <f t="shared" si="1376"/>
        <v>0</v>
      </c>
      <c r="BD2040">
        <f t="shared" si="1377"/>
        <v>0</v>
      </c>
      <c r="BE2040">
        <f t="shared" si="1378"/>
        <v>0</v>
      </c>
      <c r="BF2040">
        <f t="shared" si="1379"/>
        <v>0</v>
      </c>
      <c r="BG2040" s="375">
        <f t="shared" si="1380"/>
        <v>0</v>
      </c>
      <c r="BH2040" s="492">
        <f t="shared" si="1381"/>
        <v>0</v>
      </c>
      <c r="BI2040" s="578">
        <f t="shared" si="1382"/>
        <v>0</v>
      </c>
      <c r="BJ2040" s="375">
        <f t="shared" si="1383"/>
        <v>0</v>
      </c>
      <c r="BK2040" s="492">
        <f t="shared" si="1384"/>
        <v>0</v>
      </c>
      <c r="BL2040" s="578">
        <f t="shared" si="1385"/>
        <v>0</v>
      </c>
      <c r="BM2040" s="375">
        <f t="shared" si="1386"/>
        <v>0</v>
      </c>
      <c r="BN2040" s="492">
        <f t="shared" si="1387"/>
        <v>0</v>
      </c>
      <c r="BO2040" s="578">
        <f t="shared" si="1388"/>
        <v>0</v>
      </c>
      <c r="BP2040" s="375">
        <f t="shared" si="1389"/>
        <v>0</v>
      </c>
      <c r="BQ2040" s="492">
        <f t="shared" si="1390"/>
        <v>0</v>
      </c>
      <c r="BR2040" s="578">
        <f t="shared" si="1391"/>
        <v>0</v>
      </c>
      <c r="BS2040" s="375">
        <f t="shared" si="1392"/>
        <v>0</v>
      </c>
      <c r="BT2040" s="492">
        <f t="shared" si="1393"/>
        <v>0</v>
      </c>
      <c r="BU2040" s="578">
        <f t="shared" si="1394"/>
        <v>0</v>
      </c>
      <c r="BV2040" s="375">
        <f t="shared" si="1395"/>
        <v>0</v>
      </c>
      <c r="BW2040" s="492">
        <f t="shared" si="1396"/>
        <v>0</v>
      </c>
      <c r="BX2040" s="578">
        <f t="shared" si="1397"/>
        <v>0</v>
      </c>
      <c r="BY2040" s="375">
        <f t="shared" si="1398"/>
        <v>0</v>
      </c>
      <c r="BZ2040" s="492">
        <f t="shared" si="1399"/>
        <v>0</v>
      </c>
      <c r="CA2040" s="578">
        <f t="shared" si="1400"/>
        <v>0</v>
      </c>
      <c r="CB2040" s="375">
        <f t="shared" si="1401"/>
        <v>0</v>
      </c>
      <c r="CC2040" s="492">
        <f t="shared" si="1402"/>
        <v>0</v>
      </c>
      <c r="CD2040" s="578">
        <f t="shared" si="1403"/>
        <v>0</v>
      </c>
      <c r="CE2040" s="375">
        <f t="shared" si="1404"/>
        <v>0</v>
      </c>
      <c r="CF2040" s="492">
        <f t="shared" si="1405"/>
        <v>0</v>
      </c>
      <c r="CG2040" s="578">
        <f t="shared" si="1406"/>
        <v>0</v>
      </c>
      <c r="CH2040" s="375">
        <f t="shared" si="1407"/>
        <v>0</v>
      </c>
      <c r="CI2040" s="492">
        <f t="shared" si="1408"/>
        <v>0</v>
      </c>
      <c r="CJ2040" s="578">
        <f t="shared" si="1409"/>
        <v>0</v>
      </c>
      <c r="CK2040" s="375">
        <f t="shared" si="1410"/>
        <v>0</v>
      </c>
      <c r="CL2040" s="492">
        <f t="shared" si="1411"/>
        <v>0</v>
      </c>
      <c r="CM2040" s="578">
        <f t="shared" si="1412"/>
        <v>0</v>
      </c>
      <c r="CN2040" s="375">
        <f t="shared" si="1413"/>
        <v>0</v>
      </c>
      <c r="CO2040" s="492">
        <f t="shared" si="1414"/>
        <v>0</v>
      </c>
      <c r="CP2040" s="578">
        <f t="shared" si="1415"/>
        <v>0</v>
      </c>
      <c r="CQ2040" s="375">
        <f t="shared" si="1416"/>
        <v>0</v>
      </c>
      <c r="CR2040" s="492">
        <f t="shared" si="1417"/>
        <v>0</v>
      </c>
      <c r="CS2040" s="578">
        <f t="shared" si="1418"/>
        <v>0</v>
      </c>
      <c r="CT2040" s="375">
        <f t="shared" si="1419"/>
        <v>0</v>
      </c>
      <c r="CU2040" s="492">
        <f t="shared" si="1420"/>
        <v>0</v>
      </c>
      <c r="CV2040" s="578">
        <f t="shared" si="1421"/>
        <v>0</v>
      </c>
      <c r="CW2040" s="375">
        <f t="shared" si="1422"/>
        <v>0</v>
      </c>
      <c r="CX2040" s="492">
        <f t="shared" si="1423"/>
        <v>0</v>
      </c>
      <c r="CY2040" s="578">
        <f t="shared" si="1424"/>
        <v>0</v>
      </c>
      <c r="CZ2040" s="375">
        <f t="shared" si="1425"/>
        <v>0</v>
      </c>
      <c r="DA2040" s="492">
        <f t="shared" si="1426"/>
        <v>0</v>
      </c>
      <c r="DB2040" s="578">
        <f t="shared" si="1427"/>
        <v>0</v>
      </c>
      <c r="DC2040" s="375">
        <f t="shared" si="1428"/>
        <v>0</v>
      </c>
      <c r="DD2040" s="492">
        <f t="shared" si="1429"/>
        <v>0</v>
      </c>
      <c r="DE2040" s="578">
        <f t="shared" si="1430"/>
        <v>0</v>
      </c>
      <c r="DF2040" s="293">
        <f t="shared" si="1431"/>
        <v>0</v>
      </c>
      <c r="DG2040" s="294" t="str">
        <f>IF(DF2040=0,"",
IF(SUM($DF$2022:DF2040)=1,DH2040,
IF($DF$2143&gt;SUM($DF$2022:DF2040),_xlfn.CONCAT(", ",DH2040),
IF($DF$2143=SUM($DF$2022:DF2040),_xlfn.CONCAT(" y ",DH2040)))))</f>
        <v/>
      </c>
      <c r="DH2040" s="89" t="s">
        <v>5137</v>
      </c>
    </row>
    <row r="2041" spans="1:112" ht="15" customHeight="1">
      <c r="A2041" s="64"/>
      <c r="B2041" s="11"/>
      <c r="C2041" s="58" t="s">
        <v>5070</v>
      </c>
      <c r="D2041" s="1020" t="str">
        <f>IF(CNGE_2025_M1_Secc5_Sub1!$D49="","",CNGE_2025_M1_Secc5_Sub1!$D49)</f>
        <v/>
      </c>
      <c r="E2041" s="889"/>
      <c r="F2041" s="889"/>
      <c r="G2041" s="889"/>
      <c r="H2041" s="889"/>
      <c r="I2041" s="889"/>
      <c r="J2041" s="889"/>
      <c r="K2041" s="889"/>
      <c r="L2041" s="890"/>
      <c r="M2041" s="813"/>
      <c r="N2041" s="813"/>
      <c r="O2041" s="813"/>
      <c r="P2041" s="813"/>
      <c r="Q2041" s="813"/>
      <c r="R2041" s="813"/>
      <c r="S2041" s="813"/>
      <c r="T2041" s="813"/>
      <c r="U2041" s="813"/>
      <c r="V2041" s="813"/>
      <c r="W2041" s="813"/>
      <c r="X2041" s="813"/>
      <c r="Y2041" s="813"/>
      <c r="Z2041" s="813"/>
      <c r="AA2041" s="813"/>
      <c r="AB2041" s="813"/>
      <c r="AC2041" s="813"/>
      <c r="AD2041" s="813"/>
      <c r="AI2041">
        <f t="shared" si="1356"/>
        <v>0</v>
      </c>
      <c r="AJ2041">
        <f t="shared" si="1357"/>
        <v>0</v>
      </c>
      <c r="AK2041">
        <f t="shared" si="1358"/>
        <v>0</v>
      </c>
      <c r="AL2041">
        <f t="shared" si="1359"/>
        <v>0</v>
      </c>
      <c r="AM2041">
        <f t="shared" si="1360"/>
        <v>0</v>
      </c>
      <c r="AN2041">
        <f t="shared" si="1361"/>
        <v>0</v>
      </c>
      <c r="AO2041">
        <f t="shared" si="1362"/>
        <v>0</v>
      </c>
      <c r="AP2041">
        <f t="shared" si="1363"/>
        <v>0</v>
      </c>
      <c r="AQ2041">
        <f t="shared" si="1364"/>
        <v>0</v>
      </c>
      <c r="AR2041">
        <f t="shared" si="1365"/>
        <v>0</v>
      </c>
      <c r="AS2041">
        <f t="shared" si="1366"/>
        <v>0</v>
      </c>
      <c r="AT2041">
        <f t="shared" si="1367"/>
        <v>0</v>
      </c>
      <c r="AU2041">
        <f t="shared" si="1368"/>
        <v>0</v>
      </c>
      <c r="AV2041">
        <f t="shared" si="1369"/>
        <v>0</v>
      </c>
      <c r="AW2041">
        <f t="shared" si="1370"/>
        <v>0</v>
      </c>
      <c r="AX2041">
        <f t="shared" si="1371"/>
        <v>0</v>
      </c>
      <c r="AY2041">
        <f t="shared" si="1372"/>
        <v>0</v>
      </c>
      <c r="AZ2041">
        <f t="shared" si="1373"/>
        <v>0</v>
      </c>
      <c r="BA2041">
        <f t="shared" si="1374"/>
        <v>0</v>
      </c>
      <c r="BB2041">
        <f t="shared" si="1375"/>
        <v>0</v>
      </c>
      <c r="BC2041">
        <f t="shared" si="1376"/>
        <v>0</v>
      </c>
      <c r="BD2041">
        <f t="shared" si="1377"/>
        <v>0</v>
      </c>
      <c r="BE2041">
        <f t="shared" si="1378"/>
        <v>0</v>
      </c>
      <c r="BF2041">
        <f t="shared" si="1379"/>
        <v>0</v>
      </c>
      <c r="BG2041" s="375">
        <f t="shared" si="1380"/>
        <v>0</v>
      </c>
      <c r="BH2041" s="492">
        <f t="shared" si="1381"/>
        <v>0</v>
      </c>
      <c r="BI2041" s="578">
        <f t="shared" si="1382"/>
        <v>0</v>
      </c>
      <c r="BJ2041" s="375">
        <f t="shared" si="1383"/>
        <v>0</v>
      </c>
      <c r="BK2041" s="492">
        <f t="shared" si="1384"/>
        <v>0</v>
      </c>
      <c r="BL2041" s="578">
        <f t="shared" si="1385"/>
        <v>0</v>
      </c>
      <c r="BM2041" s="375">
        <f t="shared" si="1386"/>
        <v>0</v>
      </c>
      <c r="BN2041" s="492">
        <f t="shared" si="1387"/>
        <v>0</v>
      </c>
      <c r="BO2041" s="578">
        <f t="shared" si="1388"/>
        <v>0</v>
      </c>
      <c r="BP2041" s="375">
        <f t="shared" si="1389"/>
        <v>0</v>
      </c>
      <c r="BQ2041" s="492">
        <f t="shared" si="1390"/>
        <v>0</v>
      </c>
      <c r="BR2041" s="578">
        <f t="shared" si="1391"/>
        <v>0</v>
      </c>
      <c r="BS2041" s="375">
        <f t="shared" si="1392"/>
        <v>0</v>
      </c>
      <c r="BT2041" s="492">
        <f t="shared" si="1393"/>
        <v>0</v>
      </c>
      <c r="BU2041" s="578">
        <f t="shared" si="1394"/>
        <v>0</v>
      </c>
      <c r="BV2041" s="375">
        <f t="shared" si="1395"/>
        <v>0</v>
      </c>
      <c r="BW2041" s="492">
        <f t="shared" si="1396"/>
        <v>0</v>
      </c>
      <c r="BX2041" s="578">
        <f t="shared" si="1397"/>
        <v>0</v>
      </c>
      <c r="BY2041" s="375">
        <f t="shared" si="1398"/>
        <v>0</v>
      </c>
      <c r="BZ2041" s="492">
        <f t="shared" si="1399"/>
        <v>0</v>
      </c>
      <c r="CA2041" s="578">
        <f t="shared" si="1400"/>
        <v>0</v>
      </c>
      <c r="CB2041" s="375">
        <f t="shared" si="1401"/>
        <v>0</v>
      </c>
      <c r="CC2041" s="492">
        <f t="shared" si="1402"/>
        <v>0</v>
      </c>
      <c r="CD2041" s="578">
        <f t="shared" si="1403"/>
        <v>0</v>
      </c>
      <c r="CE2041" s="375">
        <f t="shared" si="1404"/>
        <v>0</v>
      </c>
      <c r="CF2041" s="492">
        <f t="shared" si="1405"/>
        <v>0</v>
      </c>
      <c r="CG2041" s="578">
        <f t="shared" si="1406"/>
        <v>0</v>
      </c>
      <c r="CH2041" s="375">
        <f t="shared" si="1407"/>
        <v>0</v>
      </c>
      <c r="CI2041" s="492">
        <f t="shared" si="1408"/>
        <v>0</v>
      </c>
      <c r="CJ2041" s="578">
        <f t="shared" si="1409"/>
        <v>0</v>
      </c>
      <c r="CK2041" s="375">
        <f t="shared" si="1410"/>
        <v>0</v>
      </c>
      <c r="CL2041" s="492">
        <f t="shared" si="1411"/>
        <v>0</v>
      </c>
      <c r="CM2041" s="578">
        <f t="shared" si="1412"/>
        <v>0</v>
      </c>
      <c r="CN2041" s="375">
        <f t="shared" si="1413"/>
        <v>0</v>
      </c>
      <c r="CO2041" s="492">
        <f t="shared" si="1414"/>
        <v>0</v>
      </c>
      <c r="CP2041" s="578">
        <f t="shared" si="1415"/>
        <v>0</v>
      </c>
      <c r="CQ2041" s="375">
        <f t="shared" si="1416"/>
        <v>0</v>
      </c>
      <c r="CR2041" s="492">
        <f t="shared" si="1417"/>
        <v>0</v>
      </c>
      <c r="CS2041" s="578">
        <f t="shared" si="1418"/>
        <v>0</v>
      </c>
      <c r="CT2041" s="375">
        <f t="shared" si="1419"/>
        <v>0</v>
      </c>
      <c r="CU2041" s="492">
        <f t="shared" si="1420"/>
        <v>0</v>
      </c>
      <c r="CV2041" s="578">
        <f t="shared" si="1421"/>
        <v>0</v>
      </c>
      <c r="CW2041" s="375">
        <f t="shared" si="1422"/>
        <v>0</v>
      </c>
      <c r="CX2041" s="492">
        <f t="shared" si="1423"/>
        <v>0</v>
      </c>
      <c r="CY2041" s="578">
        <f t="shared" si="1424"/>
        <v>0</v>
      </c>
      <c r="CZ2041" s="375">
        <f t="shared" si="1425"/>
        <v>0</v>
      </c>
      <c r="DA2041" s="492">
        <f t="shared" si="1426"/>
        <v>0</v>
      </c>
      <c r="DB2041" s="578">
        <f t="shared" si="1427"/>
        <v>0</v>
      </c>
      <c r="DC2041" s="375">
        <f t="shared" si="1428"/>
        <v>0</v>
      </c>
      <c r="DD2041" s="492">
        <f t="shared" si="1429"/>
        <v>0</v>
      </c>
      <c r="DE2041" s="578">
        <f t="shared" si="1430"/>
        <v>0</v>
      </c>
      <c r="DF2041" s="293">
        <f t="shared" si="1431"/>
        <v>0</v>
      </c>
      <c r="DG2041" s="294" t="str">
        <f>IF(DF2041=0,"",
IF(SUM($DF$2022:DF2041)=1,DH2041,
IF($DF$2143&gt;SUM($DF$2022:DF2041),_xlfn.CONCAT(", ",DH2041),
IF($DF$2143=SUM($DF$2022:DF2041),_xlfn.CONCAT(" y ",DH2041)))))</f>
        <v/>
      </c>
      <c r="DH2041" s="89" t="s">
        <v>5138</v>
      </c>
    </row>
    <row r="2042" spans="1:112" ht="15" customHeight="1">
      <c r="A2042" s="64"/>
      <c r="B2042" s="11"/>
      <c r="C2042" s="58" t="s">
        <v>5071</v>
      </c>
      <c r="D2042" s="1020" t="str">
        <f>IF(CNGE_2025_M1_Secc5_Sub1!$D50="","",CNGE_2025_M1_Secc5_Sub1!$D50)</f>
        <v/>
      </c>
      <c r="E2042" s="889"/>
      <c r="F2042" s="889"/>
      <c r="G2042" s="889"/>
      <c r="H2042" s="889"/>
      <c r="I2042" s="889"/>
      <c r="J2042" s="889"/>
      <c r="K2042" s="889"/>
      <c r="L2042" s="890"/>
      <c r="M2042" s="813"/>
      <c r="N2042" s="813"/>
      <c r="O2042" s="813"/>
      <c r="P2042" s="813"/>
      <c r="Q2042" s="813"/>
      <c r="R2042" s="813"/>
      <c r="S2042" s="813"/>
      <c r="T2042" s="813"/>
      <c r="U2042" s="813"/>
      <c r="V2042" s="813"/>
      <c r="W2042" s="813"/>
      <c r="X2042" s="813"/>
      <c r="Y2042" s="813"/>
      <c r="Z2042" s="813"/>
      <c r="AA2042" s="813"/>
      <c r="AB2042" s="813"/>
      <c r="AC2042" s="813"/>
      <c r="AD2042" s="813"/>
      <c r="AI2042">
        <f t="shared" si="1356"/>
        <v>0</v>
      </c>
      <c r="AJ2042">
        <f t="shared" si="1357"/>
        <v>0</v>
      </c>
      <c r="AK2042">
        <f t="shared" si="1358"/>
        <v>0</v>
      </c>
      <c r="AL2042">
        <f t="shared" si="1359"/>
        <v>0</v>
      </c>
      <c r="AM2042">
        <f t="shared" si="1360"/>
        <v>0</v>
      </c>
      <c r="AN2042">
        <f t="shared" si="1361"/>
        <v>0</v>
      </c>
      <c r="AO2042">
        <f t="shared" si="1362"/>
        <v>0</v>
      </c>
      <c r="AP2042">
        <f t="shared" si="1363"/>
        <v>0</v>
      </c>
      <c r="AQ2042">
        <f t="shared" si="1364"/>
        <v>0</v>
      </c>
      <c r="AR2042">
        <f t="shared" si="1365"/>
        <v>0</v>
      </c>
      <c r="AS2042">
        <f t="shared" si="1366"/>
        <v>0</v>
      </c>
      <c r="AT2042">
        <f t="shared" si="1367"/>
        <v>0</v>
      </c>
      <c r="AU2042">
        <f t="shared" si="1368"/>
        <v>0</v>
      </c>
      <c r="AV2042">
        <f t="shared" si="1369"/>
        <v>0</v>
      </c>
      <c r="AW2042">
        <f t="shared" si="1370"/>
        <v>0</v>
      </c>
      <c r="AX2042">
        <f t="shared" si="1371"/>
        <v>0</v>
      </c>
      <c r="AY2042">
        <f t="shared" si="1372"/>
        <v>0</v>
      </c>
      <c r="AZ2042">
        <f t="shared" si="1373"/>
        <v>0</v>
      </c>
      <c r="BA2042">
        <f t="shared" si="1374"/>
        <v>0</v>
      </c>
      <c r="BB2042">
        <f t="shared" si="1375"/>
        <v>0</v>
      </c>
      <c r="BC2042">
        <f t="shared" si="1376"/>
        <v>0</v>
      </c>
      <c r="BD2042">
        <f t="shared" si="1377"/>
        <v>0</v>
      </c>
      <c r="BE2042">
        <f t="shared" si="1378"/>
        <v>0</v>
      </c>
      <c r="BF2042">
        <f t="shared" si="1379"/>
        <v>0</v>
      </c>
      <c r="BG2042" s="375">
        <f t="shared" si="1380"/>
        <v>0</v>
      </c>
      <c r="BH2042" s="492">
        <f t="shared" si="1381"/>
        <v>0</v>
      </c>
      <c r="BI2042" s="578">
        <f t="shared" si="1382"/>
        <v>0</v>
      </c>
      <c r="BJ2042" s="375">
        <f t="shared" si="1383"/>
        <v>0</v>
      </c>
      <c r="BK2042" s="492">
        <f t="shared" si="1384"/>
        <v>0</v>
      </c>
      <c r="BL2042" s="578">
        <f t="shared" si="1385"/>
        <v>0</v>
      </c>
      <c r="BM2042" s="375">
        <f t="shared" si="1386"/>
        <v>0</v>
      </c>
      <c r="BN2042" s="492">
        <f t="shared" si="1387"/>
        <v>0</v>
      </c>
      <c r="BO2042" s="578">
        <f t="shared" si="1388"/>
        <v>0</v>
      </c>
      <c r="BP2042" s="375">
        <f t="shared" si="1389"/>
        <v>0</v>
      </c>
      <c r="BQ2042" s="492">
        <f t="shared" si="1390"/>
        <v>0</v>
      </c>
      <c r="BR2042" s="578">
        <f t="shared" si="1391"/>
        <v>0</v>
      </c>
      <c r="BS2042" s="375">
        <f t="shared" si="1392"/>
        <v>0</v>
      </c>
      <c r="BT2042" s="492">
        <f t="shared" si="1393"/>
        <v>0</v>
      </c>
      <c r="BU2042" s="578">
        <f t="shared" si="1394"/>
        <v>0</v>
      </c>
      <c r="BV2042" s="375">
        <f t="shared" si="1395"/>
        <v>0</v>
      </c>
      <c r="BW2042" s="492">
        <f t="shared" si="1396"/>
        <v>0</v>
      </c>
      <c r="BX2042" s="578">
        <f t="shared" si="1397"/>
        <v>0</v>
      </c>
      <c r="BY2042" s="375">
        <f t="shared" si="1398"/>
        <v>0</v>
      </c>
      <c r="BZ2042" s="492">
        <f t="shared" si="1399"/>
        <v>0</v>
      </c>
      <c r="CA2042" s="578">
        <f t="shared" si="1400"/>
        <v>0</v>
      </c>
      <c r="CB2042" s="375">
        <f t="shared" si="1401"/>
        <v>0</v>
      </c>
      <c r="CC2042" s="492">
        <f t="shared" si="1402"/>
        <v>0</v>
      </c>
      <c r="CD2042" s="578">
        <f t="shared" si="1403"/>
        <v>0</v>
      </c>
      <c r="CE2042" s="375">
        <f t="shared" si="1404"/>
        <v>0</v>
      </c>
      <c r="CF2042" s="492">
        <f t="shared" si="1405"/>
        <v>0</v>
      </c>
      <c r="CG2042" s="578">
        <f t="shared" si="1406"/>
        <v>0</v>
      </c>
      <c r="CH2042" s="375">
        <f t="shared" si="1407"/>
        <v>0</v>
      </c>
      <c r="CI2042" s="492">
        <f t="shared" si="1408"/>
        <v>0</v>
      </c>
      <c r="CJ2042" s="578">
        <f t="shared" si="1409"/>
        <v>0</v>
      </c>
      <c r="CK2042" s="375">
        <f t="shared" si="1410"/>
        <v>0</v>
      </c>
      <c r="CL2042" s="492">
        <f t="shared" si="1411"/>
        <v>0</v>
      </c>
      <c r="CM2042" s="578">
        <f t="shared" si="1412"/>
        <v>0</v>
      </c>
      <c r="CN2042" s="375">
        <f t="shared" si="1413"/>
        <v>0</v>
      </c>
      <c r="CO2042" s="492">
        <f t="shared" si="1414"/>
        <v>0</v>
      </c>
      <c r="CP2042" s="578">
        <f t="shared" si="1415"/>
        <v>0</v>
      </c>
      <c r="CQ2042" s="375">
        <f t="shared" si="1416"/>
        <v>0</v>
      </c>
      <c r="CR2042" s="492">
        <f t="shared" si="1417"/>
        <v>0</v>
      </c>
      <c r="CS2042" s="578">
        <f t="shared" si="1418"/>
        <v>0</v>
      </c>
      <c r="CT2042" s="375">
        <f t="shared" si="1419"/>
        <v>0</v>
      </c>
      <c r="CU2042" s="492">
        <f t="shared" si="1420"/>
        <v>0</v>
      </c>
      <c r="CV2042" s="578">
        <f t="shared" si="1421"/>
        <v>0</v>
      </c>
      <c r="CW2042" s="375">
        <f t="shared" si="1422"/>
        <v>0</v>
      </c>
      <c r="CX2042" s="492">
        <f t="shared" si="1423"/>
        <v>0</v>
      </c>
      <c r="CY2042" s="578">
        <f t="shared" si="1424"/>
        <v>0</v>
      </c>
      <c r="CZ2042" s="375">
        <f t="shared" si="1425"/>
        <v>0</v>
      </c>
      <c r="DA2042" s="492">
        <f t="shared" si="1426"/>
        <v>0</v>
      </c>
      <c r="DB2042" s="578">
        <f t="shared" si="1427"/>
        <v>0</v>
      </c>
      <c r="DC2042" s="375">
        <f t="shared" si="1428"/>
        <v>0</v>
      </c>
      <c r="DD2042" s="492">
        <f t="shared" si="1429"/>
        <v>0</v>
      </c>
      <c r="DE2042" s="578">
        <f t="shared" si="1430"/>
        <v>0</v>
      </c>
      <c r="DF2042" s="293">
        <f t="shared" si="1431"/>
        <v>0</v>
      </c>
      <c r="DG2042" s="294" t="str">
        <f>IF(DF2042=0,"",
IF(SUM($DF$2022:DF2042)=1,DH2042,
IF($DF$2143&gt;SUM($DF$2022:DF2042),_xlfn.CONCAT(", ",DH2042),
IF($DF$2143=SUM($DF$2022:DF2042),_xlfn.CONCAT(" y ",DH2042)))))</f>
        <v/>
      </c>
      <c r="DH2042" s="89" t="s">
        <v>5139</v>
      </c>
    </row>
    <row r="2043" spans="1:112" ht="15" customHeight="1">
      <c r="A2043" s="64"/>
      <c r="B2043" s="11"/>
      <c r="C2043" s="58" t="s">
        <v>5072</v>
      </c>
      <c r="D2043" s="1020" t="str">
        <f>IF(CNGE_2025_M1_Secc5_Sub1!$D51="","",CNGE_2025_M1_Secc5_Sub1!$D51)</f>
        <v/>
      </c>
      <c r="E2043" s="889"/>
      <c r="F2043" s="889"/>
      <c r="G2043" s="889"/>
      <c r="H2043" s="889"/>
      <c r="I2043" s="889"/>
      <c r="J2043" s="889"/>
      <c r="K2043" s="889"/>
      <c r="L2043" s="890"/>
      <c r="M2043" s="813"/>
      <c r="N2043" s="813"/>
      <c r="O2043" s="813"/>
      <c r="P2043" s="813"/>
      <c r="Q2043" s="813"/>
      <c r="R2043" s="813"/>
      <c r="S2043" s="813"/>
      <c r="T2043" s="813"/>
      <c r="U2043" s="813"/>
      <c r="V2043" s="813"/>
      <c r="W2043" s="813"/>
      <c r="X2043" s="813"/>
      <c r="Y2043" s="813"/>
      <c r="Z2043" s="813"/>
      <c r="AA2043" s="813"/>
      <c r="AB2043" s="813"/>
      <c r="AC2043" s="813"/>
      <c r="AD2043" s="813"/>
      <c r="AI2043">
        <f t="shared" si="1356"/>
        <v>0</v>
      </c>
      <c r="AJ2043">
        <f t="shared" si="1357"/>
        <v>0</v>
      </c>
      <c r="AK2043">
        <f t="shared" si="1358"/>
        <v>0</v>
      </c>
      <c r="AL2043">
        <f t="shared" si="1359"/>
        <v>0</v>
      </c>
      <c r="AM2043">
        <f t="shared" si="1360"/>
        <v>0</v>
      </c>
      <c r="AN2043">
        <f t="shared" si="1361"/>
        <v>0</v>
      </c>
      <c r="AO2043">
        <f t="shared" si="1362"/>
        <v>0</v>
      </c>
      <c r="AP2043">
        <f t="shared" si="1363"/>
        <v>0</v>
      </c>
      <c r="AQ2043">
        <f t="shared" si="1364"/>
        <v>0</v>
      </c>
      <c r="AR2043">
        <f t="shared" si="1365"/>
        <v>0</v>
      </c>
      <c r="AS2043">
        <f t="shared" si="1366"/>
        <v>0</v>
      </c>
      <c r="AT2043">
        <f t="shared" si="1367"/>
        <v>0</v>
      </c>
      <c r="AU2043">
        <f t="shared" si="1368"/>
        <v>0</v>
      </c>
      <c r="AV2043">
        <f t="shared" si="1369"/>
        <v>0</v>
      </c>
      <c r="AW2043">
        <f t="shared" si="1370"/>
        <v>0</v>
      </c>
      <c r="AX2043">
        <f t="shared" si="1371"/>
        <v>0</v>
      </c>
      <c r="AY2043">
        <f t="shared" si="1372"/>
        <v>0</v>
      </c>
      <c r="AZ2043">
        <f t="shared" si="1373"/>
        <v>0</v>
      </c>
      <c r="BA2043">
        <f t="shared" si="1374"/>
        <v>0</v>
      </c>
      <c r="BB2043">
        <f t="shared" si="1375"/>
        <v>0</v>
      </c>
      <c r="BC2043">
        <f t="shared" si="1376"/>
        <v>0</v>
      </c>
      <c r="BD2043">
        <f t="shared" si="1377"/>
        <v>0</v>
      </c>
      <c r="BE2043">
        <f t="shared" si="1378"/>
        <v>0</v>
      </c>
      <c r="BF2043">
        <f t="shared" si="1379"/>
        <v>0</v>
      </c>
      <c r="BG2043" s="375">
        <f t="shared" si="1380"/>
        <v>0</v>
      </c>
      <c r="BH2043" s="492">
        <f t="shared" si="1381"/>
        <v>0</v>
      </c>
      <c r="BI2043" s="578">
        <f t="shared" si="1382"/>
        <v>0</v>
      </c>
      <c r="BJ2043" s="375">
        <f t="shared" si="1383"/>
        <v>0</v>
      </c>
      <c r="BK2043" s="492">
        <f t="shared" si="1384"/>
        <v>0</v>
      </c>
      <c r="BL2043" s="578">
        <f t="shared" si="1385"/>
        <v>0</v>
      </c>
      <c r="BM2043" s="375">
        <f t="shared" si="1386"/>
        <v>0</v>
      </c>
      <c r="BN2043" s="492">
        <f t="shared" si="1387"/>
        <v>0</v>
      </c>
      <c r="BO2043" s="578">
        <f t="shared" si="1388"/>
        <v>0</v>
      </c>
      <c r="BP2043" s="375">
        <f t="shared" si="1389"/>
        <v>0</v>
      </c>
      <c r="BQ2043" s="492">
        <f t="shared" si="1390"/>
        <v>0</v>
      </c>
      <c r="BR2043" s="578">
        <f t="shared" si="1391"/>
        <v>0</v>
      </c>
      <c r="BS2043" s="375">
        <f t="shared" si="1392"/>
        <v>0</v>
      </c>
      <c r="BT2043" s="492">
        <f t="shared" si="1393"/>
        <v>0</v>
      </c>
      <c r="BU2043" s="578">
        <f t="shared" si="1394"/>
        <v>0</v>
      </c>
      <c r="BV2043" s="375">
        <f t="shared" si="1395"/>
        <v>0</v>
      </c>
      <c r="BW2043" s="492">
        <f t="shared" si="1396"/>
        <v>0</v>
      </c>
      <c r="BX2043" s="578">
        <f t="shared" si="1397"/>
        <v>0</v>
      </c>
      <c r="BY2043" s="375">
        <f t="shared" si="1398"/>
        <v>0</v>
      </c>
      <c r="BZ2043" s="492">
        <f t="shared" si="1399"/>
        <v>0</v>
      </c>
      <c r="CA2043" s="578">
        <f t="shared" si="1400"/>
        <v>0</v>
      </c>
      <c r="CB2043" s="375">
        <f t="shared" si="1401"/>
        <v>0</v>
      </c>
      <c r="CC2043" s="492">
        <f t="shared" si="1402"/>
        <v>0</v>
      </c>
      <c r="CD2043" s="578">
        <f t="shared" si="1403"/>
        <v>0</v>
      </c>
      <c r="CE2043" s="375">
        <f t="shared" si="1404"/>
        <v>0</v>
      </c>
      <c r="CF2043" s="492">
        <f t="shared" si="1405"/>
        <v>0</v>
      </c>
      <c r="CG2043" s="578">
        <f t="shared" si="1406"/>
        <v>0</v>
      </c>
      <c r="CH2043" s="375">
        <f t="shared" si="1407"/>
        <v>0</v>
      </c>
      <c r="CI2043" s="492">
        <f t="shared" si="1408"/>
        <v>0</v>
      </c>
      <c r="CJ2043" s="578">
        <f t="shared" si="1409"/>
        <v>0</v>
      </c>
      <c r="CK2043" s="375">
        <f t="shared" si="1410"/>
        <v>0</v>
      </c>
      <c r="CL2043" s="492">
        <f t="shared" si="1411"/>
        <v>0</v>
      </c>
      <c r="CM2043" s="578">
        <f t="shared" si="1412"/>
        <v>0</v>
      </c>
      <c r="CN2043" s="375">
        <f t="shared" si="1413"/>
        <v>0</v>
      </c>
      <c r="CO2043" s="492">
        <f t="shared" si="1414"/>
        <v>0</v>
      </c>
      <c r="CP2043" s="578">
        <f t="shared" si="1415"/>
        <v>0</v>
      </c>
      <c r="CQ2043" s="375">
        <f t="shared" si="1416"/>
        <v>0</v>
      </c>
      <c r="CR2043" s="492">
        <f t="shared" si="1417"/>
        <v>0</v>
      </c>
      <c r="CS2043" s="578">
        <f t="shared" si="1418"/>
        <v>0</v>
      </c>
      <c r="CT2043" s="375">
        <f t="shared" si="1419"/>
        <v>0</v>
      </c>
      <c r="CU2043" s="492">
        <f t="shared" si="1420"/>
        <v>0</v>
      </c>
      <c r="CV2043" s="578">
        <f t="shared" si="1421"/>
        <v>0</v>
      </c>
      <c r="CW2043" s="375">
        <f t="shared" si="1422"/>
        <v>0</v>
      </c>
      <c r="CX2043" s="492">
        <f t="shared" si="1423"/>
        <v>0</v>
      </c>
      <c r="CY2043" s="578">
        <f t="shared" si="1424"/>
        <v>0</v>
      </c>
      <c r="CZ2043" s="375">
        <f t="shared" si="1425"/>
        <v>0</v>
      </c>
      <c r="DA2043" s="492">
        <f t="shared" si="1426"/>
        <v>0</v>
      </c>
      <c r="DB2043" s="578">
        <f t="shared" si="1427"/>
        <v>0</v>
      </c>
      <c r="DC2043" s="375">
        <f t="shared" si="1428"/>
        <v>0</v>
      </c>
      <c r="DD2043" s="492">
        <f t="shared" si="1429"/>
        <v>0</v>
      </c>
      <c r="DE2043" s="578">
        <f t="shared" si="1430"/>
        <v>0</v>
      </c>
      <c r="DF2043" s="293">
        <f t="shared" si="1431"/>
        <v>0</v>
      </c>
      <c r="DG2043" s="294" t="str">
        <f>IF(DF2043=0,"",
IF(SUM($DF$2022:DF2043)=1,DH2043,
IF($DF$2143&gt;SUM($DF$2022:DF2043),_xlfn.CONCAT(", ",DH2043),
IF($DF$2143=SUM($DF$2022:DF2043),_xlfn.CONCAT(" y ",DH2043)))))</f>
        <v/>
      </c>
      <c r="DH2043" s="89" t="s">
        <v>5140</v>
      </c>
    </row>
    <row r="2044" spans="1:112" ht="15" customHeight="1">
      <c r="A2044" s="64"/>
      <c r="B2044" s="11"/>
      <c r="C2044" s="58" t="s">
        <v>5073</v>
      </c>
      <c r="D2044" s="1020" t="str">
        <f>IF(CNGE_2025_M1_Secc5_Sub1!$D52="","",CNGE_2025_M1_Secc5_Sub1!$D52)</f>
        <v/>
      </c>
      <c r="E2044" s="889"/>
      <c r="F2044" s="889"/>
      <c r="G2044" s="889"/>
      <c r="H2044" s="889"/>
      <c r="I2044" s="889"/>
      <c r="J2044" s="889"/>
      <c r="K2044" s="889"/>
      <c r="L2044" s="890"/>
      <c r="M2044" s="813"/>
      <c r="N2044" s="813"/>
      <c r="O2044" s="813"/>
      <c r="P2044" s="813"/>
      <c r="Q2044" s="813"/>
      <c r="R2044" s="813"/>
      <c r="S2044" s="813"/>
      <c r="T2044" s="813"/>
      <c r="U2044" s="813"/>
      <c r="V2044" s="813"/>
      <c r="W2044" s="813"/>
      <c r="X2044" s="813"/>
      <c r="Y2044" s="813"/>
      <c r="Z2044" s="813"/>
      <c r="AA2044" s="813"/>
      <c r="AB2044" s="813"/>
      <c r="AC2044" s="813"/>
      <c r="AD2044" s="813"/>
      <c r="AI2044">
        <f t="shared" si="1356"/>
        <v>0</v>
      </c>
      <c r="AJ2044">
        <f t="shared" si="1357"/>
        <v>0</v>
      </c>
      <c r="AK2044">
        <f t="shared" si="1358"/>
        <v>0</v>
      </c>
      <c r="AL2044">
        <f t="shared" si="1359"/>
        <v>0</v>
      </c>
      <c r="AM2044">
        <f t="shared" si="1360"/>
        <v>0</v>
      </c>
      <c r="AN2044">
        <f t="shared" si="1361"/>
        <v>0</v>
      </c>
      <c r="AO2044">
        <f t="shared" si="1362"/>
        <v>0</v>
      </c>
      <c r="AP2044">
        <f t="shared" si="1363"/>
        <v>0</v>
      </c>
      <c r="AQ2044">
        <f t="shared" si="1364"/>
        <v>0</v>
      </c>
      <c r="AR2044">
        <f t="shared" si="1365"/>
        <v>0</v>
      </c>
      <c r="AS2044">
        <f t="shared" si="1366"/>
        <v>0</v>
      </c>
      <c r="AT2044">
        <f t="shared" si="1367"/>
        <v>0</v>
      </c>
      <c r="AU2044">
        <f t="shared" si="1368"/>
        <v>0</v>
      </c>
      <c r="AV2044">
        <f t="shared" si="1369"/>
        <v>0</v>
      </c>
      <c r="AW2044">
        <f t="shared" si="1370"/>
        <v>0</v>
      </c>
      <c r="AX2044">
        <f t="shared" si="1371"/>
        <v>0</v>
      </c>
      <c r="AY2044">
        <f t="shared" si="1372"/>
        <v>0</v>
      </c>
      <c r="AZ2044">
        <f t="shared" si="1373"/>
        <v>0</v>
      </c>
      <c r="BA2044">
        <f t="shared" si="1374"/>
        <v>0</v>
      </c>
      <c r="BB2044">
        <f t="shared" si="1375"/>
        <v>0</v>
      </c>
      <c r="BC2044">
        <f t="shared" si="1376"/>
        <v>0</v>
      </c>
      <c r="BD2044">
        <f t="shared" si="1377"/>
        <v>0</v>
      </c>
      <c r="BE2044">
        <f t="shared" si="1378"/>
        <v>0</v>
      </c>
      <c r="BF2044">
        <f t="shared" si="1379"/>
        <v>0</v>
      </c>
      <c r="BG2044" s="375">
        <f t="shared" si="1380"/>
        <v>0</v>
      </c>
      <c r="BH2044" s="492">
        <f t="shared" si="1381"/>
        <v>0</v>
      </c>
      <c r="BI2044" s="578">
        <f t="shared" si="1382"/>
        <v>0</v>
      </c>
      <c r="BJ2044" s="375">
        <f t="shared" si="1383"/>
        <v>0</v>
      </c>
      <c r="BK2044" s="492">
        <f t="shared" si="1384"/>
        <v>0</v>
      </c>
      <c r="BL2044" s="578">
        <f t="shared" si="1385"/>
        <v>0</v>
      </c>
      <c r="BM2044" s="375">
        <f t="shared" si="1386"/>
        <v>0</v>
      </c>
      <c r="BN2044" s="492">
        <f t="shared" si="1387"/>
        <v>0</v>
      </c>
      <c r="BO2044" s="578">
        <f t="shared" si="1388"/>
        <v>0</v>
      </c>
      <c r="BP2044" s="375">
        <f t="shared" si="1389"/>
        <v>0</v>
      </c>
      <c r="BQ2044" s="492">
        <f t="shared" si="1390"/>
        <v>0</v>
      </c>
      <c r="BR2044" s="578">
        <f t="shared" si="1391"/>
        <v>0</v>
      </c>
      <c r="BS2044" s="375">
        <f t="shared" si="1392"/>
        <v>0</v>
      </c>
      <c r="BT2044" s="492">
        <f t="shared" si="1393"/>
        <v>0</v>
      </c>
      <c r="BU2044" s="578">
        <f t="shared" si="1394"/>
        <v>0</v>
      </c>
      <c r="BV2044" s="375">
        <f t="shared" si="1395"/>
        <v>0</v>
      </c>
      <c r="BW2044" s="492">
        <f t="shared" si="1396"/>
        <v>0</v>
      </c>
      <c r="BX2044" s="578">
        <f t="shared" si="1397"/>
        <v>0</v>
      </c>
      <c r="BY2044" s="375">
        <f t="shared" si="1398"/>
        <v>0</v>
      </c>
      <c r="BZ2044" s="492">
        <f t="shared" si="1399"/>
        <v>0</v>
      </c>
      <c r="CA2044" s="578">
        <f t="shared" si="1400"/>
        <v>0</v>
      </c>
      <c r="CB2044" s="375">
        <f t="shared" si="1401"/>
        <v>0</v>
      </c>
      <c r="CC2044" s="492">
        <f t="shared" si="1402"/>
        <v>0</v>
      </c>
      <c r="CD2044" s="578">
        <f t="shared" si="1403"/>
        <v>0</v>
      </c>
      <c r="CE2044" s="375">
        <f t="shared" si="1404"/>
        <v>0</v>
      </c>
      <c r="CF2044" s="492">
        <f t="shared" si="1405"/>
        <v>0</v>
      </c>
      <c r="CG2044" s="578">
        <f t="shared" si="1406"/>
        <v>0</v>
      </c>
      <c r="CH2044" s="375">
        <f t="shared" si="1407"/>
        <v>0</v>
      </c>
      <c r="CI2044" s="492">
        <f t="shared" si="1408"/>
        <v>0</v>
      </c>
      <c r="CJ2044" s="578">
        <f t="shared" si="1409"/>
        <v>0</v>
      </c>
      <c r="CK2044" s="375">
        <f t="shared" si="1410"/>
        <v>0</v>
      </c>
      <c r="CL2044" s="492">
        <f t="shared" si="1411"/>
        <v>0</v>
      </c>
      <c r="CM2044" s="578">
        <f t="shared" si="1412"/>
        <v>0</v>
      </c>
      <c r="CN2044" s="375">
        <f t="shared" si="1413"/>
        <v>0</v>
      </c>
      <c r="CO2044" s="492">
        <f t="shared" si="1414"/>
        <v>0</v>
      </c>
      <c r="CP2044" s="578">
        <f t="shared" si="1415"/>
        <v>0</v>
      </c>
      <c r="CQ2044" s="375">
        <f t="shared" si="1416"/>
        <v>0</v>
      </c>
      <c r="CR2044" s="492">
        <f t="shared" si="1417"/>
        <v>0</v>
      </c>
      <c r="CS2044" s="578">
        <f t="shared" si="1418"/>
        <v>0</v>
      </c>
      <c r="CT2044" s="375">
        <f t="shared" si="1419"/>
        <v>0</v>
      </c>
      <c r="CU2044" s="492">
        <f t="shared" si="1420"/>
        <v>0</v>
      </c>
      <c r="CV2044" s="578">
        <f t="shared" si="1421"/>
        <v>0</v>
      </c>
      <c r="CW2044" s="375">
        <f t="shared" si="1422"/>
        <v>0</v>
      </c>
      <c r="CX2044" s="492">
        <f t="shared" si="1423"/>
        <v>0</v>
      </c>
      <c r="CY2044" s="578">
        <f t="shared" si="1424"/>
        <v>0</v>
      </c>
      <c r="CZ2044" s="375">
        <f t="shared" si="1425"/>
        <v>0</v>
      </c>
      <c r="DA2044" s="492">
        <f t="shared" si="1426"/>
        <v>0</v>
      </c>
      <c r="DB2044" s="578">
        <f t="shared" si="1427"/>
        <v>0</v>
      </c>
      <c r="DC2044" s="375">
        <f t="shared" si="1428"/>
        <v>0</v>
      </c>
      <c r="DD2044" s="492">
        <f t="shared" si="1429"/>
        <v>0</v>
      </c>
      <c r="DE2044" s="578">
        <f t="shared" si="1430"/>
        <v>0</v>
      </c>
      <c r="DF2044" s="293">
        <f t="shared" si="1431"/>
        <v>0</v>
      </c>
      <c r="DG2044" s="294" t="str">
        <f>IF(DF2044=0,"",
IF(SUM($DF$2022:DF2044)=1,DH2044,
IF($DF$2143&gt;SUM($DF$2022:DF2044),_xlfn.CONCAT(", ",DH2044),
IF($DF$2143=SUM($DF$2022:DF2044),_xlfn.CONCAT(" y ",DH2044)))))</f>
        <v/>
      </c>
      <c r="DH2044" s="89" t="s">
        <v>5141</v>
      </c>
    </row>
    <row r="2045" spans="1:112" ht="15" customHeight="1">
      <c r="A2045" s="64"/>
      <c r="B2045" s="11"/>
      <c r="C2045" s="58" t="s">
        <v>5074</v>
      </c>
      <c r="D2045" s="1020" t="str">
        <f>IF(CNGE_2025_M1_Secc5_Sub1!$D53="","",CNGE_2025_M1_Secc5_Sub1!$D53)</f>
        <v/>
      </c>
      <c r="E2045" s="889"/>
      <c r="F2045" s="889"/>
      <c r="G2045" s="889"/>
      <c r="H2045" s="889"/>
      <c r="I2045" s="889"/>
      <c r="J2045" s="889"/>
      <c r="K2045" s="889"/>
      <c r="L2045" s="890"/>
      <c r="M2045" s="813"/>
      <c r="N2045" s="813"/>
      <c r="O2045" s="813"/>
      <c r="P2045" s="813"/>
      <c r="Q2045" s="813"/>
      <c r="R2045" s="813"/>
      <c r="S2045" s="813"/>
      <c r="T2045" s="813"/>
      <c r="U2045" s="813"/>
      <c r="V2045" s="813"/>
      <c r="W2045" s="813"/>
      <c r="X2045" s="813"/>
      <c r="Y2045" s="813"/>
      <c r="Z2045" s="813"/>
      <c r="AA2045" s="813"/>
      <c r="AB2045" s="813"/>
      <c r="AC2045" s="813"/>
      <c r="AD2045" s="813"/>
      <c r="AI2045">
        <f t="shared" si="1356"/>
        <v>0</v>
      </c>
      <c r="AJ2045">
        <f t="shared" si="1357"/>
        <v>0</v>
      </c>
      <c r="AK2045">
        <f t="shared" si="1358"/>
        <v>0</v>
      </c>
      <c r="AL2045">
        <f t="shared" si="1359"/>
        <v>0</v>
      </c>
      <c r="AM2045">
        <f t="shared" si="1360"/>
        <v>0</v>
      </c>
      <c r="AN2045">
        <f t="shared" si="1361"/>
        <v>0</v>
      </c>
      <c r="AO2045">
        <f t="shared" si="1362"/>
        <v>0</v>
      </c>
      <c r="AP2045">
        <f t="shared" si="1363"/>
        <v>0</v>
      </c>
      <c r="AQ2045">
        <f t="shared" si="1364"/>
        <v>0</v>
      </c>
      <c r="AR2045">
        <f t="shared" si="1365"/>
        <v>0</v>
      </c>
      <c r="AS2045">
        <f t="shared" si="1366"/>
        <v>0</v>
      </c>
      <c r="AT2045">
        <f t="shared" si="1367"/>
        <v>0</v>
      </c>
      <c r="AU2045">
        <f t="shared" si="1368"/>
        <v>0</v>
      </c>
      <c r="AV2045">
        <f t="shared" si="1369"/>
        <v>0</v>
      </c>
      <c r="AW2045">
        <f t="shared" si="1370"/>
        <v>0</v>
      </c>
      <c r="AX2045">
        <f t="shared" si="1371"/>
        <v>0</v>
      </c>
      <c r="AY2045">
        <f t="shared" si="1372"/>
        <v>0</v>
      </c>
      <c r="AZ2045">
        <f t="shared" si="1373"/>
        <v>0</v>
      </c>
      <c r="BA2045">
        <f t="shared" si="1374"/>
        <v>0</v>
      </c>
      <c r="BB2045">
        <f t="shared" si="1375"/>
        <v>0</v>
      </c>
      <c r="BC2045">
        <f t="shared" si="1376"/>
        <v>0</v>
      </c>
      <c r="BD2045">
        <f t="shared" si="1377"/>
        <v>0</v>
      </c>
      <c r="BE2045">
        <f t="shared" si="1378"/>
        <v>0</v>
      </c>
      <c r="BF2045">
        <f t="shared" si="1379"/>
        <v>0</v>
      </c>
      <c r="BG2045" s="375">
        <f t="shared" si="1380"/>
        <v>0</v>
      </c>
      <c r="BH2045" s="492">
        <f t="shared" si="1381"/>
        <v>0</v>
      </c>
      <c r="BI2045" s="578">
        <f t="shared" si="1382"/>
        <v>0</v>
      </c>
      <c r="BJ2045" s="375">
        <f t="shared" si="1383"/>
        <v>0</v>
      </c>
      <c r="BK2045" s="492">
        <f t="shared" si="1384"/>
        <v>0</v>
      </c>
      <c r="BL2045" s="578">
        <f t="shared" si="1385"/>
        <v>0</v>
      </c>
      <c r="BM2045" s="375">
        <f t="shared" si="1386"/>
        <v>0</v>
      </c>
      <c r="BN2045" s="492">
        <f t="shared" si="1387"/>
        <v>0</v>
      </c>
      <c r="BO2045" s="578">
        <f t="shared" si="1388"/>
        <v>0</v>
      </c>
      <c r="BP2045" s="375">
        <f t="shared" si="1389"/>
        <v>0</v>
      </c>
      <c r="BQ2045" s="492">
        <f t="shared" si="1390"/>
        <v>0</v>
      </c>
      <c r="BR2045" s="578">
        <f t="shared" si="1391"/>
        <v>0</v>
      </c>
      <c r="BS2045" s="375">
        <f t="shared" si="1392"/>
        <v>0</v>
      </c>
      <c r="BT2045" s="492">
        <f t="shared" si="1393"/>
        <v>0</v>
      </c>
      <c r="BU2045" s="578">
        <f t="shared" si="1394"/>
        <v>0</v>
      </c>
      <c r="BV2045" s="375">
        <f t="shared" si="1395"/>
        <v>0</v>
      </c>
      <c r="BW2045" s="492">
        <f t="shared" si="1396"/>
        <v>0</v>
      </c>
      <c r="BX2045" s="578">
        <f t="shared" si="1397"/>
        <v>0</v>
      </c>
      <c r="BY2045" s="375">
        <f t="shared" si="1398"/>
        <v>0</v>
      </c>
      <c r="BZ2045" s="492">
        <f t="shared" si="1399"/>
        <v>0</v>
      </c>
      <c r="CA2045" s="578">
        <f t="shared" si="1400"/>
        <v>0</v>
      </c>
      <c r="CB2045" s="375">
        <f t="shared" si="1401"/>
        <v>0</v>
      </c>
      <c r="CC2045" s="492">
        <f t="shared" si="1402"/>
        <v>0</v>
      </c>
      <c r="CD2045" s="578">
        <f t="shared" si="1403"/>
        <v>0</v>
      </c>
      <c r="CE2045" s="375">
        <f t="shared" si="1404"/>
        <v>0</v>
      </c>
      <c r="CF2045" s="492">
        <f t="shared" si="1405"/>
        <v>0</v>
      </c>
      <c r="CG2045" s="578">
        <f t="shared" si="1406"/>
        <v>0</v>
      </c>
      <c r="CH2045" s="375">
        <f t="shared" si="1407"/>
        <v>0</v>
      </c>
      <c r="CI2045" s="492">
        <f t="shared" si="1408"/>
        <v>0</v>
      </c>
      <c r="CJ2045" s="578">
        <f t="shared" si="1409"/>
        <v>0</v>
      </c>
      <c r="CK2045" s="375">
        <f t="shared" si="1410"/>
        <v>0</v>
      </c>
      <c r="CL2045" s="492">
        <f t="shared" si="1411"/>
        <v>0</v>
      </c>
      <c r="CM2045" s="578">
        <f t="shared" si="1412"/>
        <v>0</v>
      </c>
      <c r="CN2045" s="375">
        <f t="shared" si="1413"/>
        <v>0</v>
      </c>
      <c r="CO2045" s="492">
        <f t="shared" si="1414"/>
        <v>0</v>
      </c>
      <c r="CP2045" s="578">
        <f t="shared" si="1415"/>
        <v>0</v>
      </c>
      <c r="CQ2045" s="375">
        <f t="shared" si="1416"/>
        <v>0</v>
      </c>
      <c r="CR2045" s="492">
        <f t="shared" si="1417"/>
        <v>0</v>
      </c>
      <c r="CS2045" s="578">
        <f t="shared" si="1418"/>
        <v>0</v>
      </c>
      <c r="CT2045" s="375">
        <f t="shared" si="1419"/>
        <v>0</v>
      </c>
      <c r="CU2045" s="492">
        <f t="shared" si="1420"/>
        <v>0</v>
      </c>
      <c r="CV2045" s="578">
        <f t="shared" si="1421"/>
        <v>0</v>
      </c>
      <c r="CW2045" s="375">
        <f t="shared" si="1422"/>
        <v>0</v>
      </c>
      <c r="CX2045" s="492">
        <f t="shared" si="1423"/>
        <v>0</v>
      </c>
      <c r="CY2045" s="578">
        <f t="shared" si="1424"/>
        <v>0</v>
      </c>
      <c r="CZ2045" s="375">
        <f t="shared" si="1425"/>
        <v>0</v>
      </c>
      <c r="DA2045" s="492">
        <f t="shared" si="1426"/>
        <v>0</v>
      </c>
      <c r="DB2045" s="578">
        <f t="shared" si="1427"/>
        <v>0</v>
      </c>
      <c r="DC2045" s="375">
        <f t="shared" si="1428"/>
        <v>0</v>
      </c>
      <c r="DD2045" s="492">
        <f t="shared" si="1429"/>
        <v>0</v>
      </c>
      <c r="DE2045" s="578">
        <f t="shared" si="1430"/>
        <v>0</v>
      </c>
      <c r="DF2045" s="293">
        <f t="shared" si="1431"/>
        <v>0</v>
      </c>
      <c r="DG2045" s="294" t="str">
        <f>IF(DF2045=0,"",
IF(SUM($DF$2022:DF2045)=1,DH2045,
IF($DF$2143&gt;SUM($DF$2022:DF2045),_xlfn.CONCAT(", ",DH2045),
IF($DF$2143=SUM($DF$2022:DF2045),_xlfn.CONCAT(" y ",DH2045)))))</f>
        <v/>
      </c>
      <c r="DH2045" s="89" t="s">
        <v>5142</v>
      </c>
    </row>
    <row r="2046" spans="1:112" ht="15" customHeight="1">
      <c r="A2046" s="64"/>
      <c r="B2046" s="11"/>
      <c r="C2046" s="58" t="s">
        <v>5075</v>
      </c>
      <c r="D2046" s="1020" t="str">
        <f>IF(CNGE_2025_M1_Secc5_Sub1!$D54="","",CNGE_2025_M1_Secc5_Sub1!$D54)</f>
        <v/>
      </c>
      <c r="E2046" s="889"/>
      <c r="F2046" s="889"/>
      <c r="G2046" s="889"/>
      <c r="H2046" s="889"/>
      <c r="I2046" s="889"/>
      <c r="J2046" s="889"/>
      <c r="K2046" s="889"/>
      <c r="L2046" s="890"/>
      <c r="M2046" s="813"/>
      <c r="N2046" s="813"/>
      <c r="O2046" s="813"/>
      <c r="P2046" s="813"/>
      <c r="Q2046" s="813"/>
      <c r="R2046" s="813"/>
      <c r="S2046" s="813"/>
      <c r="T2046" s="813"/>
      <c r="U2046" s="813"/>
      <c r="V2046" s="813"/>
      <c r="W2046" s="813"/>
      <c r="X2046" s="813"/>
      <c r="Y2046" s="813"/>
      <c r="Z2046" s="813"/>
      <c r="AA2046" s="813"/>
      <c r="AB2046" s="813"/>
      <c r="AC2046" s="813"/>
      <c r="AD2046" s="813"/>
      <c r="AI2046">
        <f t="shared" si="1356"/>
        <v>0</v>
      </c>
      <c r="AJ2046">
        <f t="shared" si="1357"/>
        <v>0</v>
      </c>
      <c r="AK2046">
        <f t="shared" si="1358"/>
        <v>0</v>
      </c>
      <c r="AL2046">
        <f t="shared" si="1359"/>
        <v>0</v>
      </c>
      <c r="AM2046">
        <f t="shared" si="1360"/>
        <v>0</v>
      </c>
      <c r="AN2046">
        <f t="shared" si="1361"/>
        <v>0</v>
      </c>
      <c r="AO2046">
        <f t="shared" si="1362"/>
        <v>0</v>
      </c>
      <c r="AP2046">
        <f t="shared" si="1363"/>
        <v>0</v>
      </c>
      <c r="AQ2046">
        <f t="shared" si="1364"/>
        <v>0</v>
      </c>
      <c r="AR2046">
        <f t="shared" si="1365"/>
        <v>0</v>
      </c>
      <c r="AS2046">
        <f t="shared" si="1366"/>
        <v>0</v>
      </c>
      <c r="AT2046">
        <f t="shared" si="1367"/>
        <v>0</v>
      </c>
      <c r="AU2046">
        <f t="shared" si="1368"/>
        <v>0</v>
      </c>
      <c r="AV2046">
        <f t="shared" si="1369"/>
        <v>0</v>
      </c>
      <c r="AW2046">
        <f t="shared" si="1370"/>
        <v>0</v>
      </c>
      <c r="AX2046">
        <f t="shared" si="1371"/>
        <v>0</v>
      </c>
      <c r="AY2046">
        <f t="shared" si="1372"/>
        <v>0</v>
      </c>
      <c r="AZ2046">
        <f t="shared" si="1373"/>
        <v>0</v>
      </c>
      <c r="BA2046">
        <f t="shared" si="1374"/>
        <v>0</v>
      </c>
      <c r="BB2046">
        <f t="shared" si="1375"/>
        <v>0</v>
      </c>
      <c r="BC2046">
        <f t="shared" si="1376"/>
        <v>0</v>
      </c>
      <c r="BD2046">
        <f t="shared" si="1377"/>
        <v>0</v>
      </c>
      <c r="BE2046">
        <f t="shared" si="1378"/>
        <v>0</v>
      </c>
      <c r="BF2046">
        <f t="shared" si="1379"/>
        <v>0</v>
      </c>
      <c r="BG2046" s="375">
        <f t="shared" si="1380"/>
        <v>0</v>
      </c>
      <c r="BH2046" s="492">
        <f t="shared" si="1381"/>
        <v>0</v>
      </c>
      <c r="BI2046" s="578">
        <f t="shared" si="1382"/>
        <v>0</v>
      </c>
      <c r="BJ2046" s="375">
        <f t="shared" si="1383"/>
        <v>0</v>
      </c>
      <c r="BK2046" s="492">
        <f t="shared" si="1384"/>
        <v>0</v>
      </c>
      <c r="BL2046" s="578">
        <f t="shared" si="1385"/>
        <v>0</v>
      </c>
      <c r="BM2046" s="375">
        <f t="shared" si="1386"/>
        <v>0</v>
      </c>
      <c r="BN2046" s="492">
        <f t="shared" si="1387"/>
        <v>0</v>
      </c>
      <c r="BO2046" s="578">
        <f t="shared" si="1388"/>
        <v>0</v>
      </c>
      <c r="BP2046" s="375">
        <f t="shared" si="1389"/>
        <v>0</v>
      </c>
      <c r="BQ2046" s="492">
        <f t="shared" si="1390"/>
        <v>0</v>
      </c>
      <c r="BR2046" s="578">
        <f t="shared" si="1391"/>
        <v>0</v>
      </c>
      <c r="BS2046" s="375">
        <f t="shared" si="1392"/>
        <v>0</v>
      </c>
      <c r="BT2046" s="492">
        <f t="shared" si="1393"/>
        <v>0</v>
      </c>
      <c r="BU2046" s="578">
        <f t="shared" si="1394"/>
        <v>0</v>
      </c>
      <c r="BV2046" s="375">
        <f t="shared" si="1395"/>
        <v>0</v>
      </c>
      <c r="BW2046" s="492">
        <f t="shared" si="1396"/>
        <v>0</v>
      </c>
      <c r="BX2046" s="578">
        <f t="shared" si="1397"/>
        <v>0</v>
      </c>
      <c r="BY2046" s="375">
        <f t="shared" si="1398"/>
        <v>0</v>
      </c>
      <c r="BZ2046" s="492">
        <f t="shared" si="1399"/>
        <v>0</v>
      </c>
      <c r="CA2046" s="578">
        <f t="shared" si="1400"/>
        <v>0</v>
      </c>
      <c r="CB2046" s="375">
        <f t="shared" si="1401"/>
        <v>0</v>
      </c>
      <c r="CC2046" s="492">
        <f t="shared" si="1402"/>
        <v>0</v>
      </c>
      <c r="CD2046" s="578">
        <f t="shared" si="1403"/>
        <v>0</v>
      </c>
      <c r="CE2046" s="375">
        <f t="shared" si="1404"/>
        <v>0</v>
      </c>
      <c r="CF2046" s="492">
        <f t="shared" si="1405"/>
        <v>0</v>
      </c>
      <c r="CG2046" s="578">
        <f t="shared" si="1406"/>
        <v>0</v>
      </c>
      <c r="CH2046" s="375">
        <f t="shared" si="1407"/>
        <v>0</v>
      </c>
      <c r="CI2046" s="492">
        <f t="shared" si="1408"/>
        <v>0</v>
      </c>
      <c r="CJ2046" s="578">
        <f t="shared" si="1409"/>
        <v>0</v>
      </c>
      <c r="CK2046" s="375">
        <f t="shared" si="1410"/>
        <v>0</v>
      </c>
      <c r="CL2046" s="492">
        <f t="shared" si="1411"/>
        <v>0</v>
      </c>
      <c r="CM2046" s="578">
        <f t="shared" si="1412"/>
        <v>0</v>
      </c>
      <c r="CN2046" s="375">
        <f t="shared" si="1413"/>
        <v>0</v>
      </c>
      <c r="CO2046" s="492">
        <f t="shared" si="1414"/>
        <v>0</v>
      </c>
      <c r="CP2046" s="578">
        <f t="shared" si="1415"/>
        <v>0</v>
      </c>
      <c r="CQ2046" s="375">
        <f t="shared" si="1416"/>
        <v>0</v>
      </c>
      <c r="CR2046" s="492">
        <f t="shared" si="1417"/>
        <v>0</v>
      </c>
      <c r="CS2046" s="578">
        <f t="shared" si="1418"/>
        <v>0</v>
      </c>
      <c r="CT2046" s="375">
        <f t="shared" si="1419"/>
        <v>0</v>
      </c>
      <c r="CU2046" s="492">
        <f t="shared" si="1420"/>
        <v>0</v>
      </c>
      <c r="CV2046" s="578">
        <f t="shared" si="1421"/>
        <v>0</v>
      </c>
      <c r="CW2046" s="375">
        <f t="shared" si="1422"/>
        <v>0</v>
      </c>
      <c r="CX2046" s="492">
        <f t="shared" si="1423"/>
        <v>0</v>
      </c>
      <c r="CY2046" s="578">
        <f t="shared" si="1424"/>
        <v>0</v>
      </c>
      <c r="CZ2046" s="375">
        <f t="shared" si="1425"/>
        <v>0</v>
      </c>
      <c r="DA2046" s="492">
        <f t="shared" si="1426"/>
        <v>0</v>
      </c>
      <c r="DB2046" s="578">
        <f t="shared" si="1427"/>
        <v>0</v>
      </c>
      <c r="DC2046" s="375">
        <f t="shared" si="1428"/>
        <v>0</v>
      </c>
      <c r="DD2046" s="492">
        <f t="shared" si="1429"/>
        <v>0</v>
      </c>
      <c r="DE2046" s="578">
        <f t="shared" si="1430"/>
        <v>0</v>
      </c>
      <c r="DF2046" s="293">
        <f t="shared" si="1431"/>
        <v>0</v>
      </c>
      <c r="DG2046" s="294" t="str">
        <f>IF(DF2046=0,"",
IF(SUM($DF$2022:DF2046)=1,DH2046,
IF($DF$2143&gt;SUM($DF$2022:DF2046),_xlfn.CONCAT(", ",DH2046),
IF($DF$2143=SUM($DF$2022:DF2046),_xlfn.CONCAT(" y ",DH2046)))))</f>
        <v/>
      </c>
      <c r="DH2046" s="89" t="s">
        <v>5143</v>
      </c>
    </row>
    <row r="2047" spans="1:112" ht="15" customHeight="1">
      <c r="A2047" s="64"/>
      <c r="B2047" s="11"/>
      <c r="C2047" s="58" t="s">
        <v>5076</v>
      </c>
      <c r="D2047" s="1020" t="str">
        <f>IF(CNGE_2025_M1_Secc5_Sub1!$D55="","",CNGE_2025_M1_Secc5_Sub1!$D55)</f>
        <v/>
      </c>
      <c r="E2047" s="889"/>
      <c r="F2047" s="889"/>
      <c r="G2047" s="889"/>
      <c r="H2047" s="889"/>
      <c r="I2047" s="889"/>
      <c r="J2047" s="889"/>
      <c r="K2047" s="889"/>
      <c r="L2047" s="890"/>
      <c r="M2047" s="813"/>
      <c r="N2047" s="813"/>
      <c r="O2047" s="813"/>
      <c r="P2047" s="813"/>
      <c r="Q2047" s="813"/>
      <c r="R2047" s="813"/>
      <c r="S2047" s="813"/>
      <c r="T2047" s="813"/>
      <c r="U2047" s="813"/>
      <c r="V2047" s="813"/>
      <c r="W2047" s="813"/>
      <c r="X2047" s="813"/>
      <c r="Y2047" s="813"/>
      <c r="Z2047" s="813"/>
      <c r="AA2047" s="813"/>
      <c r="AB2047" s="813"/>
      <c r="AC2047" s="813"/>
      <c r="AD2047" s="813"/>
      <c r="AI2047">
        <f t="shared" si="1356"/>
        <v>0</v>
      </c>
      <c r="AJ2047">
        <f t="shared" si="1357"/>
        <v>0</v>
      </c>
      <c r="AK2047">
        <f t="shared" si="1358"/>
        <v>0</v>
      </c>
      <c r="AL2047">
        <f t="shared" si="1359"/>
        <v>0</v>
      </c>
      <c r="AM2047">
        <f t="shared" si="1360"/>
        <v>0</v>
      </c>
      <c r="AN2047">
        <f t="shared" si="1361"/>
        <v>0</v>
      </c>
      <c r="AO2047">
        <f t="shared" si="1362"/>
        <v>0</v>
      </c>
      <c r="AP2047">
        <f t="shared" si="1363"/>
        <v>0</v>
      </c>
      <c r="AQ2047">
        <f t="shared" si="1364"/>
        <v>0</v>
      </c>
      <c r="AR2047">
        <f t="shared" si="1365"/>
        <v>0</v>
      </c>
      <c r="AS2047">
        <f t="shared" si="1366"/>
        <v>0</v>
      </c>
      <c r="AT2047">
        <f t="shared" si="1367"/>
        <v>0</v>
      </c>
      <c r="AU2047">
        <f t="shared" si="1368"/>
        <v>0</v>
      </c>
      <c r="AV2047">
        <f t="shared" si="1369"/>
        <v>0</v>
      </c>
      <c r="AW2047">
        <f t="shared" si="1370"/>
        <v>0</v>
      </c>
      <c r="AX2047">
        <f t="shared" si="1371"/>
        <v>0</v>
      </c>
      <c r="AY2047">
        <f t="shared" si="1372"/>
        <v>0</v>
      </c>
      <c r="AZ2047">
        <f t="shared" si="1373"/>
        <v>0</v>
      </c>
      <c r="BA2047">
        <f t="shared" si="1374"/>
        <v>0</v>
      </c>
      <c r="BB2047">
        <f t="shared" si="1375"/>
        <v>0</v>
      </c>
      <c r="BC2047">
        <f t="shared" si="1376"/>
        <v>0</v>
      </c>
      <c r="BD2047">
        <f t="shared" si="1377"/>
        <v>0</v>
      </c>
      <c r="BE2047">
        <f t="shared" si="1378"/>
        <v>0</v>
      </c>
      <c r="BF2047">
        <f t="shared" si="1379"/>
        <v>0</v>
      </c>
      <c r="BG2047" s="375">
        <f t="shared" si="1380"/>
        <v>0</v>
      </c>
      <c r="BH2047" s="492">
        <f t="shared" si="1381"/>
        <v>0</v>
      </c>
      <c r="BI2047" s="578">
        <f t="shared" si="1382"/>
        <v>0</v>
      </c>
      <c r="BJ2047" s="375">
        <f t="shared" si="1383"/>
        <v>0</v>
      </c>
      <c r="BK2047" s="492">
        <f t="shared" si="1384"/>
        <v>0</v>
      </c>
      <c r="BL2047" s="578">
        <f t="shared" si="1385"/>
        <v>0</v>
      </c>
      <c r="BM2047" s="375">
        <f t="shared" si="1386"/>
        <v>0</v>
      </c>
      <c r="BN2047" s="492">
        <f t="shared" si="1387"/>
        <v>0</v>
      </c>
      <c r="BO2047" s="578">
        <f t="shared" si="1388"/>
        <v>0</v>
      </c>
      <c r="BP2047" s="375">
        <f t="shared" si="1389"/>
        <v>0</v>
      </c>
      <c r="BQ2047" s="492">
        <f t="shared" si="1390"/>
        <v>0</v>
      </c>
      <c r="BR2047" s="578">
        <f t="shared" si="1391"/>
        <v>0</v>
      </c>
      <c r="BS2047" s="375">
        <f t="shared" si="1392"/>
        <v>0</v>
      </c>
      <c r="BT2047" s="492">
        <f t="shared" si="1393"/>
        <v>0</v>
      </c>
      <c r="BU2047" s="578">
        <f t="shared" si="1394"/>
        <v>0</v>
      </c>
      <c r="BV2047" s="375">
        <f t="shared" si="1395"/>
        <v>0</v>
      </c>
      <c r="BW2047" s="492">
        <f t="shared" si="1396"/>
        <v>0</v>
      </c>
      <c r="BX2047" s="578">
        <f t="shared" si="1397"/>
        <v>0</v>
      </c>
      <c r="BY2047" s="375">
        <f t="shared" si="1398"/>
        <v>0</v>
      </c>
      <c r="BZ2047" s="492">
        <f t="shared" si="1399"/>
        <v>0</v>
      </c>
      <c r="CA2047" s="578">
        <f t="shared" si="1400"/>
        <v>0</v>
      </c>
      <c r="CB2047" s="375">
        <f t="shared" si="1401"/>
        <v>0</v>
      </c>
      <c r="CC2047" s="492">
        <f t="shared" si="1402"/>
        <v>0</v>
      </c>
      <c r="CD2047" s="578">
        <f t="shared" si="1403"/>
        <v>0</v>
      </c>
      <c r="CE2047" s="375">
        <f t="shared" si="1404"/>
        <v>0</v>
      </c>
      <c r="CF2047" s="492">
        <f t="shared" si="1405"/>
        <v>0</v>
      </c>
      <c r="CG2047" s="578">
        <f t="shared" si="1406"/>
        <v>0</v>
      </c>
      <c r="CH2047" s="375">
        <f t="shared" si="1407"/>
        <v>0</v>
      </c>
      <c r="CI2047" s="492">
        <f t="shared" si="1408"/>
        <v>0</v>
      </c>
      <c r="CJ2047" s="578">
        <f t="shared" si="1409"/>
        <v>0</v>
      </c>
      <c r="CK2047" s="375">
        <f t="shared" si="1410"/>
        <v>0</v>
      </c>
      <c r="CL2047" s="492">
        <f t="shared" si="1411"/>
        <v>0</v>
      </c>
      <c r="CM2047" s="578">
        <f t="shared" si="1412"/>
        <v>0</v>
      </c>
      <c r="CN2047" s="375">
        <f t="shared" si="1413"/>
        <v>0</v>
      </c>
      <c r="CO2047" s="492">
        <f t="shared" si="1414"/>
        <v>0</v>
      </c>
      <c r="CP2047" s="578">
        <f t="shared" si="1415"/>
        <v>0</v>
      </c>
      <c r="CQ2047" s="375">
        <f t="shared" si="1416"/>
        <v>0</v>
      </c>
      <c r="CR2047" s="492">
        <f t="shared" si="1417"/>
        <v>0</v>
      </c>
      <c r="CS2047" s="578">
        <f t="shared" si="1418"/>
        <v>0</v>
      </c>
      <c r="CT2047" s="375">
        <f t="shared" si="1419"/>
        <v>0</v>
      </c>
      <c r="CU2047" s="492">
        <f t="shared" si="1420"/>
        <v>0</v>
      </c>
      <c r="CV2047" s="578">
        <f t="shared" si="1421"/>
        <v>0</v>
      </c>
      <c r="CW2047" s="375">
        <f t="shared" si="1422"/>
        <v>0</v>
      </c>
      <c r="CX2047" s="492">
        <f t="shared" si="1423"/>
        <v>0</v>
      </c>
      <c r="CY2047" s="578">
        <f t="shared" si="1424"/>
        <v>0</v>
      </c>
      <c r="CZ2047" s="375">
        <f t="shared" si="1425"/>
        <v>0</v>
      </c>
      <c r="DA2047" s="492">
        <f t="shared" si="1426"/>
        <v>0</v>
      </c>
      <c r="DB2047" s="578">
        <f t="shared" si="1427"/>
        <v>0</v>
      </c>
      <c r="DC2047" s="375">
        <f t="shared" si="1428"/>
        <v>0</v>
      </c>
      <c r="DD2047" s="492">
        <f t="shared" si="1429"/>
        <v>0</v>
      </c>
      <c r="DE2047" s="578">
        <f t="shared" si="1430"/>
        <v>0</v>
      </c>
      <c r="DF2047" s="293">
        <f t="shared" si="1431"/>
        <v>0</v>
      </c>
      <c r="DG2047" s="294" t="str">
        <f>IF(DF2047=0,"",
IF(SUM($DF$2022:DF2047)=1,DH2047,
IF($DF$2143&gt;SUM($DF$2022:DF2047),_xlfn.CONCAT(", ",DH2047),
IF($DF$2143=SUM($DF$2022:DF2047),_xlfn.CONCAT(" y ",DH2047)))))</f>
        <v/>
      </c>
      <c r="DH2047" s="89" t="s">
        <v>5144</v>
      </c>
    </row>
    <row r="2048" spans="1:112" ht="15" customHeight="1">
      <c r="A2048" s="64"/>
      <c r="B2048" s="11"/>
      <c r="C2048" s="58" t="s">
        <v>5077</v>
      </c>
      <c r="D2048" s="1020" t="str">
        <f>IF(CNGE_2025_M1_Secc5_Sub1!$D56="","",CNGE_2025_M1_Secc5_Sub1!$D56)</f>
        <v/>
      </c>
      <c r="E2048" s="889"/>
      <c r="F2048" s="889"/>
      <c r="G2048" s="889"/>
      <c r="H2048" s="889"/>
      <c r="I2048" s="889"/>
      <c r="J2048" s="889"/>
      <c r="K2048" s="889"/>
      <c r="L2048" s="890"/>
      <c r="M2048" s="813"/>
      <c r="N2048" s="813"/>
      <c r="O2048" s="813"/>
      <c r="P2048" s="813"/>
      <c r="Q2048" s="813"/>
      <c r="R2048" s="813"/>
      <c r="S2048" s="813"/>
      <c r="T2048" s="813"/>
      <c r="U2048" s="813"/>
      <c r="V2048" s="813"/>
      <c r="W2048" s="813"/>
      <c r="X2048" s="813"/>
      <c r="Y2048" s="813"/>
      <c r="Z2048" s="813"/>
      <c r="AA2048" s="813"/>
      <c r="AB2048" s="813"/>
      <c r="AC2048" s="813"/>
      <c r="AD2048" s="813"/>
      <c r="AI2048">
        <f t="shared" si="1356"/>
        <v>0</v>
      </c>
      <c r="AJ2048">
        <f t="shared" si="1357"/>
        <v>0</v>
      </c>
      <c r="AK2048">
        <f t="shared" si="1358"/>
        <v>0</v>
      </c>
      <c r="AL2048">
        <f t="shared" si="1359"/>
        <v>0</v>
      </c>
      <c r="AM2048">
        <f t="shared" si="1360"/>
        <v>0</v>
      </c>
      <c r="AN2048">
        <f t="shared" si="1361"/>
        <v>0</v>
      </c>
      <c r="AO2048">
        <f t="shared" si="1362"/>
        <v>0</v>
      </c>
      <c r="AP2048">
        <f t="shared" si="1363"/>
        <v>0</v>
      </c>
      <c r="AQ2048">
        <f t="shared" si="1364"/>
        <v>0</v>
      </c>
      <c r="AR2048">
        <f t="shared" si="1365"/>
        <v>0</v>
      </c>
      <c r="AS2048">
        <f t="shared" si="1366"/>
        <v>0</v>
      </c>
      <c r="AT2048">
        <f t="shared" si="1367"/>
        <v>0</v>
      </c>
      <c r="AU2048">
        <f t="shared" si="1368"/>
        <v>0</v>
      </c>
      <c r="AV2048">
        <f t="shared" si="1369"/>
        <v>0</v>
      </c>
      <c r="AW2048">
        <f t="shared" si="1370"/>
        <v>0</v>
      </c>
      <c r="AX2048">
        <f t="shared" si="1371"/>
        <v>0</v>
      </c>
      <c r="AY2048">
        <f t="shared" si="1372"/>
        <v>0</v>
      </c>
      <c r="AZ2048">
        <f t="shared" si="1373"/>
        <v>0</v>
      </c>
      <c r="BA2048">
        <f t="shared" si="1374"/>
        <v>0</v>
      </c>
      <c r="BB2048">
        <f t="shared" si="1375"/>
        <v>0</v>
      </c>
      <c r="BC2048">
        <f t="shared" si="1376"/>
        <v>0</v>
      </c>
      <c r="BD2048">
        <f t="shared" si="1377"/>
        <v>0</v>
      </c>
      <c r="BE2048">
        <f t="shared" si="1378"/>
        <v>0</v>
      </c>
      <c r="BF2048">
        <f t="shared" si="1379"/>
        <v>0</v>
      </c>
      <c r="BG2048" s="375">
        <f t="shared" si="1380"/>
        <v>0</v>
      </c>
      <c r="BH2048" s="492">
        <f t="shared" si="1381"/>
        <v>0</v>
      </c>
      <c r="BI2048" s="578">
        <f t="shared" si="1382"/>
        <v>0</v>
      </c>
      <c r="BJ2048" s="375">
        <f t="shared" si="1383"/>
        <v>0</v>
      </c>
      <c r="BK2048" s="492">
        <f t="shared" si="1384"/>
        <v>0</v>
      </c>
      <c r="BL2048" s="578">
        <f t="shared" si="1385"/>
        <v>0</v>
      </c>
      <c r="BM2048" s="375">
        <f t="shared" si="1386"/>
        <v>0</v>
      </c>
      <c r="BN2048" s="492">
        <f t="shared" si="1387"/>
        <v>0</v>
      </c>
      <c r="BO2048" s="578">
        <f t="shared" si="1388"/>
        <v>0</v>
      </c>
      <c r="BP2048" s="375">
        <f t="shared" si="1389"/>
        <v>0</v>
      </c>
      <c r="BQ2048" s="492">
        <f t="shared" si="1390"/>
        <v>0</v>
      </c>
      <c r="BR2048" s="578">
        <f t="shared" si="1391"/>
        <v>0</v>
      </c>
      <c r="BS2048" s="375">
        <f t="shared" si="1392"/>
        <v>0</v>
      </c>
      <c r="BT2048" s="492">
        <f t="shared" si="1393"/>
        <v>0</v>
      </c>
      <c r="BU2048" s="578">
        <f t="shared" si="1394"/>
        <v>0</v>
      </c>
      <c r="BV2048" s="375">
        <f t="shared" si="1395"/>
        <v>0</v>
      </c>
      <c r="BW2048" s="492">
        <f t="shared" si="1396"/>
        <v>0</v>
      </c>
      <c r="BX2048" s="578">
        <f t="shared" si="1397"/>
        <v>0</v>
      </c>
      <c r="BY2048" s="375">
        <f t="shared" si="1398"/>
        <v>0</v>
      </c>
      <c r="BZ2048" s="492">
        <f t="shared" si="1399"/>
        <v>0</v>
      </c>
      <c r="CA2048" s="578">
        <f t="shared" si="1400"/>
        <v>0</v>
      </c>
      <c r="CB2048" s="375">
        <f t="shared" si="1401"/>
        <v>0</v>
      </c>
      <c r="CC2048" s="492">
        <f t="shared" si="1402"/>
        <v>0</v>
      </c>
      <c r="CD2048" s="578">
        <f t="shared" si="1403"/>
        <v>0</v>
      </c>
      <c r="CE2048" s="375">
        <f t="shared" si="1404"/>
        <v>0</v>
      </c>
      <c r="CF2048" s="492">
        <f t="shared" si="1405"/>
        <v>0</v>
      </c>
      <c r="CG2048" s="578">
        <f t="shared" si="1406"/>
        <v>0</v>
      </c>
      <c r="CH2048" s="375">
        <f t="shared" si="1407"/>
        <v>0</v>
      </c>
      <c r="CI2048" s="492">
        <f t="shared" si="1408"/>
        <v>0</v>
      </c>
      <c r="CJ2048" s="578">
        <f t="shared" si="1409"/>
        <v>0</v>
      </c>
      <c r="CK2048" s="375">
        <f t="shared" si="1410"/>
        <v>0</v>
      </c>
      <c r="CL2048" s="492">
        <f t="shared" si="1411"/>
        <v>0</v>
      </c>
      <c r="CM2048" s="578">
        <f t="shared" si="1412"/>
        <v>0</v>
      </c>
      <c r="CN2048" s="375">
        <f t="shared" si="1413"/>
        <v>0</v>
      </c>
      <c r="CO2048" s="492">
        <f t="shared" si="1414"/>
        <v>0</v>
      </c>
      <c r="CP2048" s="578">
        <f t="shared" si="1415"/>
        <v>0</v>
      </c>
      <c r="CQ2048" s="375">
        <f t="shared" si="1416"/>
        <v>0</v>
      </c>
      <c r="CR2048" s="492">
        <f t="shared" si="1417"/>
        <v>0</v>
      </c>
      <c r="CS2048" s="578">
        <f t="shared" si="1418"/>
        <v>0</v>
      </c>
      <c r="CT2048" s="375">
        <f t="shared" si="1419"/>
        <v>0</v>
      </c>
      <c r="CU2048" s="492">
        <f t="shared" si="1420"/>
        <v>0</v>
      </c>
      <c r="CV2048" s="578">
        <f t="shared" si="1421"/>
        <v>0</v>
      </c>
      <c r="CW2048" s="375">
        <f t="shared" si="1422"/>
        <v>0</v>
      </c>
      <c r="CX2048" s="492">
        <f t="shared" si="1423"/>
        <v>0</v>
      </c>
      <c r="CY2048" s="578">
        <f t="shared" si="1424"/>
        <v>0</v>
      </c>
      <c r="CZ2048" s="375">
        <f t="shared" si="1425"/>
        <v>0</v>
      </c>
      <c r="DA2048" s="492">
        <f t="shared" si="1426"/>
        <v>0</v>
      </c>
      <c r="DB2048" s="578">
        <f t="shared" si="1427"/>
        <v>0</v>
      </c>
      <c r="DC2048" s="375">
        <f t="shared" si="1428"/>
        <v>0</v>
      </c>
      <c r="DD2048" s="492">
        <f t="shared" si="1429"/>
        <v>0</v>
      </c>
      <c r="DE2048" s="578">
        <f t="shared" si="1430"/>
        <v>0</v>
      </c>
      <c r="DF2048" s="293">
        <f t="shared" si="1431"/>
        <v>0</v>
      </c>
      <c r="DG2048" s="294" t="str">
        <f>IF(DF2048=0,"",
IF(SUM($DF$2022:DF2048)=1,DH2048,
IF($DF$2143&gt;SUM($DF$2022:DF2048),_xlfn.CONCAT(", ",DH2048),
IF($DF$2143=SUM($DF$2022:DF2048),_xlfn.CONCAT(" y ",DH2048)))))</f>
        <v/>
      </c>
      <c r="DH2048" s="89" t="s">
        <v>5145</v>
      </c>
    </row>
    <row r="2049" spans="1:112" ht="15" customHeight="1">
      <c r="A2049" s="64"/>
      <c r="B2049" s="11"/>
      <c r="C2049" s="58" t="s">
        <v>5078</v>
      </c>
      <c r="D2049" s="1020" t="str">
        <f>IF(CNGE_2025_M1_Secc5_Sub1!$D57="","",CNGE_2025_M1_Secc5_Sub1!$D57)</f>
        <v/>
      </c>
      <c r="E2049" s="889"/>
      <c r="F2049" s="889"/>
      <c r="G2049" s="889"/>
      <c r="H2049" s="889"/>
      <c r="I2049" s="889"/>
      <c r="J2049" s="889"/>
      <c r="K2049" s="889"/>
      <c r="L2049" s="890"/>
      <c r="M2049" s="813"/>
      <c r="N2049" s="813"/>
      <c r="O2049" s="813"/>
      <c r="P2049" s="813"/>
      <c r="Q2049" s="813"/>
      <c r="R2049" s="813"/>
      <c r="S2049" s="813"/>
      <c r="T2049" s="813"/>
      <c r="U2049" s="813"/>
      <c r="V2049" s="813"/>
      <c r="W2049" s="813"/>
      <c r="X2049" s="813"/>
      <c r="Y2049" s="813"/>
      <c r="Z2049" s="813"/>
      <c r="AA2049" s="813"/>
      <c r="AB2049" s="813"/>
      <c r="AC2049" s="813"/>
      <c r="AD2049" s="813"/>
      <c r="AI2049">
        <f t="shared" si="1356"/>
        <v>0</v>
      </c>
      <c r="AJ2049">
        <f t="shared" si="1357"/>
        <v>0</v>
      </c>
      <c r="AK2049">
        <f t="shared" si="1358"/>
        <v>0</v>
      </c>
      <c r="AL2049">
        <f t="shared" si="1359"/>
        <v>0</v>
      </c>
      <c r="AM2049">
        <f t="shared" si="1360"/>
        <v>0</v>
      </c>
      <c r="AN2049">
        <f t="shared" si="1361"/>
        <v>0</v>
      </c>
      <c r="AO2049">
        <f t="shared" si="1362"/>
        <v>0</v>
      </c>
      <c r="AP2049">
        <f t="shared" si="1363"/>
        <v>0</v>
      </c>
      <c r="AQ2049">
        <f t="shared" si="1364"/>
        <v>0</v>
      </c>
      <c r="AR2049">
        <f t="shared" si="1365"/>
        <v>0</v>
      </c>
      <c r="AS2049">
        <f t="shared" si="1366"/>
        <v>0</v>
      </c>
      <c r="AT2049">
        <f t="shared" si="1367"/>
        <v>0</v>
      </c>
      <c r="AU2049">
        <f t="shared" si="1368"/>
        <v>0</v>
      </c>
      <c r="AV2049">
        <f t="shared" si="1369"/>
        <v>0</v>
      </c>
      <c r="AW2049">
        <f t="shared" si="1370"/>
        <v>0</v>
      </c>
      <c r="AX2049">
        <f t="shared" si="1371"/>
        <v>0</v>
      </c>
      <c r="AY2049">
        <f t="shared" si="1372"/>
        <v>0</v>
      </c>
      <c r="AZ2049">
        <f t="shared" si="1373"/>
        <v>0</v>
      </c>
      <c r="BA2049">
        <f t="shared" si="1374"/>
        <v>0</v>
      </c>
      <c r="BB2049">
        <f t="shared" si="1375"/>
        <v>0</v>
      </c>
      <c r="BC2049">
        <f t="shared" si="1376"/>
        <v>0</v>
      </c>
      <c r="BD2049">
        <f t="shared" si="1377"/>
        <v>0</v>
      </c>
      <c r="BE2049">
        <f t="shared" si="1378"/>
        <v>0</v>
      </c>
      <c r="BF2049">
        <f t="shared" si="1379"/>
        <v>0</v>
      </c>
      <c r="BG2049" s="375">
        <f t="shared" si="1380"/>
        <v>0</v>
      </c>
      <c r="BH2049" s="492">
        <f t="shared" si="1381"/>
        <v>0</v>
      </c>
      <c r="BI2049" s="578">
        <f t="shared" si="1382"/>
        <v>0</v>
      </c>
      <c r="BJ2049" s="375">
        <f t="shared" si="1383"/>
        <v>0</v>
      </c>
      <c r="BK2049" s="492">
        <f t="shared" si="1384"/>
        <v>0</v>
      </c>
      <c r="BL2049" s="578">
        <f t="shared" si="1385"/>
        <v>0</v>
      </c>
      <c r="BM2049" s="375">
        <f t="shared" si="1386"/>
        <v>0</v>
      </c>
      <c r="BN2049" s="492">
        <f t="shared" si="1387"/>
        <v>0</v>
      </c>
      <c r="BO2049" s="578">
        <f t="shared" si="1388"/>
        <v>0</v>
      </c>
      <c r="BP2049" s="375">
        <f t="shared" si="1389"/>
        <v>0</v>
      </c>
      <c r="BQ2049" s="492">
        <f t="shared" si="1390"/>
        <v>0</v>
      </c>
      <c r="BR2049" s="578">
        <f t="shared" si="1391"/>
        <v>0</v>
      </c>
      <c r="BS2049" s="375">
        <f t="shared" si="1392"/>
        <v>0</v>
      </c>
      <c r="BT2049" s="492">
        <f t="shared" si="1393"/>
        <v>0</v>
      </c>
      <c r="BU2049" s="578">
        <f t="shared" si="1394"/>
        <v>0</v>
      </c>
      <c r="BV2049" s="375">
        <f t="shared" si="1395"/>
        <v>0</v>
      </c>
      <c r="BW2049" s="492">
        <f t="shared" si="1396"/>
        <v>0</v>
      </c>
      <c r="BX2049" s="578">
        <f t="shared" si="1397"/>
        <v>0</v>
      </c>
      <c r="BY2049" s="375">
        <f t="shared" si="1398"/>
        <v>0</v>
      </c>
      <c r="BZ2049" s="492">
        <f t="shared" si="1399"/>
        <v>0</v>
      </c>
      <c r="CA2049" s="578">
        <f t="shared" si="1400"/>
        <v>0</v>
      </c>
      <c r="CB2049" s="375">
        <f t="shared" si="1401"/>
        <v>0</v>
      </c>
      <c r="CC2049" s="492">
        <f t="shared" si="1402"/>
        <v>0</v>
      </c>
      <c r="CD2049" s="578">
        <f t="shared" si="1403"/>
        <v>0</v>
      </c>
      <c r="CE2049" s="375">
        <f t="shared" si="1404"/>
        <v>0</v>
      </c>
      <c r="CF2049" s="492">
        <f t="shared" si="1405"/>
        <v>0</v>
      </c>
      <c r="CG2049" s="578">
        <f t="shared" si="1406"/>
        <v>0</v>
      </c>
      <c r="CH2049" s="375">
        <f t="shared" si="1407"/>
        <v>0</v>
      </c>
      <c r="CI2049" s="492">
        <f t="shared" si="1408"/>
        <v>0</v>
      </c>
      <c r="CJ2049" s="578">
        <f t="shared" si="1409"/>
        <v>0</v>
      </c>
      <c r="CK2049" s="375">
        <f t="shared" si="1410"/>
        <v>0</v>
      </c>
      <c r="CL2049" s="492">
        <f t="shared" si="1411"/>
        <v>0</v>
      </c>
      <c r="CM2049" s="578">
        <f t="shared" si="1412"/>
        <v>0</v>
      </c>
      <c r="CN2049" s="375">
        <f t="shared" si="1413"/>
        <v>0</v>
      </c>
      <c r="CO2049" s="492">
        <f t="shared" si="1414"/>
        <v>0</v>
      </c>
      <c r="CP2049" s="578">
        <f t="shared" si="1415"/>
        <v>0</v>
      </c>
      <c r="CQ2049" s="375">
        <f t="shared" si="1416"/>
        <v>0</v>
      </c>
      <c r="CR2049" s="492">
        <f t="shared" si="1417"/>
        <v>0</v>
      </c>
      <c r="CS2049" s="578">
        <f t="shared" si="1418"/>
        <v>0</v>
      </c>
      <c r="CT2049" s="375">
        <f t="shared" si="1419"/>
        <v>0</v>
      </c>
      <c r="CU2049" s="492">
        <f t="shared" si="1420"/>
        <v>0</v>
      </c>
      <c r="CV2049" s="578">
        <f t="shared" si="1421"/>
        <v>0</v>
      </c>
      <c r="CW2049" s="375">
        <f t="shared" si="1422"/>
        <v>0</v>
      </c>
      <c r="CX2049" s="492">
        <f t="shared" si="1423"/>
        <v>0</v>
      </c>
      <c r="CY2049" s="578">
        <f t="shared" si="1424"/>
        <v>0</v>
      </c>
      <c r="CZ2049" s="375">
        <f t="shared" si="1425"/>
        <v>0</v>
      </c>
      <c r="DA2049" s="492">
        <f t="shared" si="1426"/>
        <v>0</v>
      </c>
      <c r="DB2049" s="578">
        <f t="shared" si="1427"/>
        <v>0</v>
      </c>
      <c r="DC2049" s="375">
        <f t="shared" si="1428"/>
        <v>0</v>
      </c>
      <c r="DD2049" s="492">
        <f t="shared" si="1429"/>
        <v>0</v>
      </c>
      <c r="DE2049" s="578">
        <f t="shared" si="1430"/>
        <v>0</v>
      </c>
      <c r="DF2049" s="293">
        <f t="shared" si="1431"/>
        <v>0</v>
      </c>
      <c r="DG2049" s="294" t="str">
        <f>IF(DF2049=0,"",
IF(SUM($DF$2022:DF2049)=1,DH2049,
IF($DF$2143&gt;SUM($DF$2022:DF2049),_xlfn.CONCAT(", ",DH2049),
IF($DF$2143=SUM($DF$2022:DF2049),_xlfn.CONCAT(" y ",DH2049)))))</f>
        <v/>
      </c>
      <c r="DH2049" s="89" t="s">
        <v>5146</v>
      </c>
    </row>
    <row r="2050" spans="1:112" ht="15" customHeight="1">
      <c r="A2050" s="64"/>
      <c r="B2050" s="11"/>
      <c r="C2050" s="58" t="s">
        <v>5079</v>
      </c>
      <c r="D2050" s="1020" t="str">
        <f>IF(CNGE_2025_M1_Secc5_Sub1!$D58="","",CNGE_2025_M1_Secc5_Sub1!$D58)</f>
        <v/>
      </c>
      <c r="E2050" s="889"/>
      <c r="F2050" s="889"/>
      <c r="G2050" s="889"/>
      <c r="H2050" s="889"/>
      <c r="I2050" s="889"/>
      <c r="J2050" s="889"/>
      <c r="K2050" s="889"/>
      <c r="L2050" s="890"/>
      <c r="M2050" s="813"/>
      <c r="N2050" s="813"/>
      <c r="O2050" s="813"/>
      <c r="P2050" s="813"/>
      <c r="Q2050" s="813"/>
      <c r="R2050" s="813"/>
      <c r="S2050" s="813"/>
      <c r="T2050" s="813"/>
      <c r="U2050" s="813"/>
      <c r="V2050" s="813"/>
      <c r="W2050" s="813"/>
      <c r="X2050" s="813"/>
      <c r="Y2050" s="813"/>
      <c r="Z2050" s="813"/>
      <c r="AA2050" s="813"/>
      <c r="AB2050" s="813"/>
      <c r="AC2050" s="813"/>
      <c r="AD2050" s="813"/>
      <c r="AI2050">
        <f t="shared" si="1356"/>
        <v>0</v>
      </c>
      <c r="AJ2050">
        <f t="shared" si="1357"/>
        <v>0</v>
      </c>
      <c r="AK2050">
        <f t="shared" si="1358"/>
        <v>0</v>
      </c>
      <c r="AL2050">
        <f t="shared" si="1359"/>
        <v>0</v>
      </c>
      <c r="AM2050">
        <f t="shared" si="1360"/>
        <v>0</v>
      </c>
      <c r="AN2050">
        <f t="shared" si="1361"/>
        <v>0</v>
      </c>
      <c r="AO2050">
        <f t="shared" si="1362"/>
        <v>0</v>
      </c>
      <c r="AP2050">
        <f t="shared" si="1363"/>
        <v>0</v>
      </c>
      <c r="AQ2050">
        <f t="shared" si="1364"/>
        <v>0</v>
      </c>
      <c r="AR2050">
        <f t="shared" si="1365"/>
        <v>0</v>
      </c>
      <c r="AS2050">
        <f t="shared" si="1366"/>
        <v>0</v>
      </c>
      <c r="AT2050">
        <f t="shared" si="1367"/>
        <v>0</v>
      </c>
      <c r="AU2050">
        <f t="shared" si="1368"/>
        <v>0</v>
      </c>
      <c r="AV2050">
        <f t="shared" si="1369"/>
        <v>0</v>
      </c>
      <c r="AW2050">
        <f t="shared" si="1370"/>
        <v>0</v>
      </c>
      <c r="AX2050">
        <f t="shared" si="1371"/>
        <v>0</v>
      </c>
      <c r="AY2050">
        <f t="shared" si="1372"/>
        <v>0</v>
      </c>
      <c r="AZ2050">
        <f t="shared" si="1373"/>
        <v>0</v>
      </c>
      <c r="BA2050">
        <f t="shared" si="1374"/>
        <v>0</v>
      </c>
      <c r="BB2050">
        <f t="shared" si="1375"/>
        <v>0</v>
      </c>
      <c r="BC2050">
        <f t="shared" si="1376"/>
        <v>0</v>
      </c>
      <c r="BD2050">
        <f t="shared" si="1377"/>
        <v>0</v>
      </c>
      <c r="BE2050">
        <f t="shared" si="1378"/>
        <v>0</v>
      </c>
      <c r="BF2050">
        <f t="shared" si="1379"/>
        <v>0</v>
      </c>
      <c r="BG2050" s="375">
        <f t="shared" si="1380"/>
        <v>0</v>
      </c>
      <c r="BH2050" s="492">
        <f t="shared" si="1381"/>
        <v>0</v>
      </c>
      <c r="BI2050" s="578">
        <f t="shared" si="1382"/>
        <v>0</v>
      </c>
      <c r="BJ2050" s="375">
        <f t="shared" si="1383"/>
        <v>0</v>
      </c>
      <c r="BK2050" s="492">
        <f t="shared" si="1384"/>
        <v>0</v>
      </c>
      <c r="BL2050" s="578">
        <f t="shared" si="1385"/>
        <v>0</v>
      </c>
      <c r="BM2050" s="375">
        <f t="shared" si="1386"/>
        <v>0</v>
      </c>
      <c r="BN2050" s="492">
        <f t="shared" si="1387"/>
        <v>0</v>
      </c>
      <c r="BO2050" s="578">
        <f t="shared" si="1388"/>
        <v>0</v>
      </c>
      <c r="BP2050" s="375">
        <f t="shared" si="1389"/>
        <v>0</v>
      </c>
      <c r="BQ2050" s="492">
        <f t="shared" si="1390"/>
        <v>0</v>
      </c>
      <c r="BR2050" s="578">
        <f t="shared" si="1391"/>
        <v>0</v>
      </c>
      <c r="BS2050" s="375">
        <f t="shared" si="1392"/>
        <v>0</v>
      </c>
      <c r="BT2050" s="492">
        <f t="shared" si="1393"/>
        <v>0</v>
      </c>
      <c r="BU2050" s="578">
        <f t="shared" si="1394"/>
        <v>0</v>
      </c>
      <c r="BV2050" s="375">
        <f t="shared" si="1395"/>
        <v>0</v>
      </c>
      <c r="BW2050" s="492">
        <f t="shared" si="1396"/>
        <v>0</v>
      </c>
      <c r="BX2050" s="578">
        <f t="shared" si="1397"/>
        <v>0</v>
      </c>
      <c r="BY2050" s="375">
        <f t="shared" si="1398"/>
        <v>0</v>
      </c>
      <c r="BZ2050" s="492">
        <f t="shared" si="1399"/>
        <v>0</v>
      </c>
      <c r="CA2050" s="578">
        <f t="shared" si="1400"/>
        <v>0</v>
      </c>
      <c r="CB2050" s="375">
        <f t="shared" si="1401"/>
        <v>0</v>
      </c>
      <c r="CC2050" s="492">
        <f t="shared" si="1402"/>
        <v>0</v>
      </c>
      <c r="CD2050" s="578">
        <f t="shared" si="1403"/>
        <v>0</v>
      </c>
      <c r="CE2050" s="375">
        <f t="shared" si="1404"/>
        <v>0</v>
      </c>
      <c r="CF2050" s="492">
        <f t="shared" si="1405"/>
        <v>0</v>
      </c>
      <c r="CG2050" s="578">
        <f t="shared" si="1406"/>
        <v>0</v>
      </c>
      <c r="CH2050" s="375">
        <f t="shared" si="1407"/>
        <v>0</v>
      </c>
      <c r="CI2050" s="492">
        <f t="shared" si="1408"/>
        <v>0</v>
      </c>
      <c r="CJ2050" s="578">
        <f t="shared" si="1409"/>
        <v>0</v>
      </c>
      <c r="CK2050" s="375">
        <f t="shared" si="1410"/>
        <v>0</v>
      </c>
      <c r="CL2050" s="492">
        <f t="shared" si="1411"/>
        <v>0</v>
      </c>
      <c r="CM2050" s="578">
        <f t="shared" si="1412"/>
        <v>0</v>
      </c>
      <c r="CN2050" s="375">
        <f t="shared" si="1413"/>
        <v>0</v>
      </c>
      <c r="CO2050" s="492">
        <f t="shared" si="1414"/>
        <v>0</v>
      </c>
      <c r="CP2050" s="578">
        <f t="shared" si="1415"/>
        <v>0</v>
      </c>
      <c r="CQ2050" s="375">
        <f t="shared" si="1416"/>
        <v>0</v>
      </c>
      <c r="CR2050" s="492">
        <f t="shared" si="1417"/>
        <v>0</v>
      </c>
      <c r="CS2050" s="578">
        <f t="shared" si="1418"/>
        <v>0</v>
      </c>
      <c r="CT2050" s="375">
        <f t="shared" si="1419"/>
        <v>0</v>
      </c>
      <c r="CU2050" s="492">
        <f t="shared" si="1420"/>
        <v>0</v>
      </c>
      <c r="CV2050" s="578">
        <f t="shared" si="1421"/>
        <v>0</v>
      </c>
      <c r="CW2050" s="375">
        <f t="shared" si="1422"/>
        <v>0</v>
      </c>
      <c r="CX2050" s="492">
        <f t="shared" si="1423"/>
        <v>0</v>
      </c>
      <c r="CY2050" s="578">
        <f t="shared" si="1424"/>
        <v>0</v>
      </c>
      <c r="CZ2050" s="375">
        <f t="shared" si="1425"/>
        <v>0</v>
      </c>
      <c r="DA2050" s="492">
        <f t="shared" si="1426"/>
        <v>0</v>
      </c>
      <c r="DB2050" s="578">
        <f t="shared" si="1427"/>
        <v>0</v>
      </c>
      <c r="DC2050" s="375">
        <f t="shared" si="1428"/>
        <v>0</v>
      </c>
      <c r="DD2050" s="492">
        <f t="shared" si="1429"/>
        <v>0</v>
      </c>
      <c r="DE2050" s="578">
        <f t="shared" si="1430"/>
        <v>0</v>
      </c>
      <c r="DF2050" s="293">
        <f t="shared" si="1431"/>
        <v>0</v>
      </c>
      <c r="DG2050" s="294" t="str">
        <f>IF(DF2050=0,"",
IF(SUM($DF$2022:DF2050)=1,DH2050,
IF($DF$2143&gt;SUM($DF$2022:DF2050),_xlfn.CONCAT(", ",DH2050),
IF($DF$2143=SUM($DF$2022:DF2050),_xlfn.CONCAT(" y ",DH2050)))))</f>
        <v/>
      </c>
      <c r="DH2050" s="89" t="s">
        <v>5147</v>
      </c>
    </row>
    <row r="2051" spans="1:112" ht="15" customHeight="1">
      <c r="A2051" s="64"/>
      <c r="B2051" s="11"/>
      <c r="C2051" s="58" t="s">
        <v>5080</v>
      </c>
      <c r="D2051" s="1020" t="str">
        <f>IF(CNGE_2025_M1_Secc5_Sub1!$D59="","",CNGE_2025_M1_Secc5_Sub1!$D59)</f>
        <v/>
      </c>
      <c r="E2051" s="889"/>
      <c r="F2051" s="889"/>
      <c r="G2051" s="889"/>
      <c r="H2051" s="889"/>
      <c r="I2051" s="889"/>
      <c r="J2051" s="889"/>
      <c r="K2051" s="889"/>
      <c r="L2051" s="890"/>
      <c r="M2051" s="813"/>
      <c r="N2051" s="813"/>
      <c r="O2051" s="813"/>
      <c r="P2051" s="813"/>
      <c r="Q2051" s="813"/>
      <c r="R2051" s="813"/>
      <c r="S2051" s="813"/>
      <c r="T2051" s="813"/>
      <c r="U2051" s="813"/>
      <c r="V2051" s="813"/>
      <c r="W2051" s="813"/>
      <c r="X2051" s="813"/>
      <c r="Y2051" s="813"/>
      <c r="Z2051" s="813"/>
      <c r="AA2051" s="813"/>
      <c r="AB2051" s="813"/>
      <c r="AC2051" s="813"/>
      <c r="AD2051" s="813"/>
      <c r="AI2051">
        <f t="shared" si="1356"/>
        <v>0</v>
      </c>
      <c r="AJ2051">
        <f t="shared" si="1357"/>
        <v>0</v>
      </c>
      <c r="AK2051">
        <f t="shared" si="1358"/>
        <v>0</v>
      </c>
      <c r="AL2051">
        <f t="shared" si="1359"/>
        <v>0</v>
      </c>
      <c r="AM2051">
        <f t="shared" si="1360"/>
        <v>0</v>
      </c>
      <c r="AN2051">
        <f t="shared" si="1361"/>
        <v>0</v>
      </c>
      <c r="AO2051">
        <f t="shared" si="1362"/>
        <v>0</v>
      </c>
      <c r="AP2051">
        <f t="shared" si="1363"/>
        <v>0</v>
      </c>
      <c r="AQ2051">
        <f t="shared" si="1364"/>
        <v>0</v>
      </c>
      <c r="AR2051">
        <f t="shared" si="1365"/>
        <v>0</v>
      </c>
      <c r="AS2051">
        <f t="shared" si="1366"/>
        <v>0</v>
      </c>
      <c r="AT2051">
        <f t="shared" si="1367"/>
        <v>0</v>
      </c>
      <c r="AU2051">
        <f t="shared" si="1368"/>
        <v>0</v>
      </c>
      <c r="AV2051">
        <f t="shared" si="1369"/>
        <v>0</v>
      </c>
      <c r="AW2051">
        <f t="shared" si="1370"/>
        <v>0</v>
      </c>
      <c r="AX2051">
        <f t="shared" si="1371"/>
        <v>0</v>
      </c>
      <c r="AY2051">
        <f t="shared" si="1372"/>
        <v>0</v>
      </c>
      <c r="AZ2051">
        <f t="shared" si="1373"/>
        <v>0</v>
      </c>
      <c r="BA2051">
        <f t="shared" si="1374"/>
        <v>0</v>
      </c>
      <c r="BB2051">
        <f t="shared" si="1375"/>
        <v>0</v>
      </c>
      <c r="BC2051">
        <f t="shared" si="1376"/>
        <v>0</v>
      </c>
      <c r="BD2051">
        <f t="shared" si="1377"/>
        <v>0</v>
      </c>
      <c r="BE2051">
        <f t="shared" si="1378"/>
        <v>0</v>
      </c>
      <c r="BF2051">
        <f t="shared" si="1379"/>
        <v>0</v>
      </c>
      <c r="BG2051" s="375">
        <f t="shared" si="1380"/>
        <v>0</v>
      </c>
      <c r="BH2051" s="492">
        <f t="shared" si="1381"/>
        <v>0</v>
      </c>
      <c r="BI2051" s="578">
        <f t="shared" si="1382"/>
        <v>0</v>
      </c>
      <c r="BJ2051" s="375">
        <f t="shared" si="1383"/>
        <v>0</v>
      </c>
      <c r="BK2051" s="492">
        <f t="shared" si="1384"/>
        <v>0</v>
      </c>
      <c r="BL2051" s="578">
        <f t="shared" si="1385"/>
        <v>0</v>
      </c>
      <c r="BM2051" s="375">
        <f t="shared" si="1386"/>
        <v>0</v>
      </c>
      <c r="BN2051" s="492">
        <f t="shared" si="1387"/>
        <v>0</v>
      </c>
      <c r="BO2051" s="578">
        <f t="shared" si="1388"/>
        <v>0</v>
      </c>
      <c r="BP2051" s="375">
        <f t="shared" si="1389"/>
        <v>0</v>
      </c>
      <c r="BQ2051" s="492">
        <f t="shared" si="1390"/>
        <v>0</v>
      </c>
      <c r="BR2051" s="578">
        <f t="shared" si="1391"/>
        <v>0</v>
      </c>
      <c r="BS2051" s="375">
        <f t="shared" si="1392"/>
        <v>0</v>
      </c>
      <c r="BT2051" s="492">
        <f t="shared" si="1393"/>
        <v>0</v>
      </c>
      <c r="BU2051" s="578">
        <f t="shared" si="1394"/>
        <v>0</v>
      </c>
      <c r="BV2051" s="375">
        <f t="shared" si="1395"/>
        <v>0</v>
      </c>
      <c r="BW2051" s="492">
        <f t="shared" si="1396"/>
        <v>0</v>
      </c>
      <c r="BX2051" s="578">
        <f t="shared" si="1397"/>
        <v>0</v>
      </c>
      <c r="BY2051" s="375">
        <f t="shared" si="1398"/>
        <v>0</v>
      </c>
      <c r="BZ2051" s="492">
        <f t="shared" si="1399"/>
        <v>0</v>
      </c>
      <c r="CA2051" s="578">
        <f t="shared" si="1400"/>
        <v>0</v>
      </c>
      <c r="CB2051" s="375">
        <f t="shared" si="1401"/>
        <v>0</v>
      </c>
      <c r="CC2051" s="492">
        <f t="shared" si="1402"/>
        <v>0</v>
      </c>
      <c r="CD2051" s="578">
        <f t="shared" si="1403"/>
        <v>0</v>
      </c>
      <c r="CE2051" s="375">
        <f t="shared" si="1404"/>
        <v>0</v>
      </c>
      <c r="CF2051" s="492">
        <f t="shared" si="1405"/>
        <v>0</v>
      </c>
      <c r="CG2051" s="578">
        <f t="shared" si="1406"/>
        <v>0</v>
      </c>
      <c r="CH2051" s="375">
        <f t="shared" si="1407"/>
        <v>0</v>
      </c>
      <c r="CI2051" s="492">
        <f t="shared" si="1408"/>
        <v>0</v>
      </c>
      <c r="CJ2051" s="578">
        <f t="shared" si="1409"/>
        <v>0</v>
      </c>
      <c r="CK2051" s="375">
        <f t="shared" si="1410"/>
        <v>0</v>
      </c>
      <c r="CL2051" s="492">
        <f t="shared" si="1411"/>
        <v>0</v>
      </c>
      <c r="CM2051" s="578">
        <f t="shared" si="1412"/>
        <v>0</v>
      </c>
      <c r="CN2051" s="375">
        <f t="shared" si="1413"/>
        <v>0</v>
      </c>
      <c r="CO2051" s="492">
        <f t="shared" si="1414"/>
        <v>0</v>
      </c>
      <c r="CP2051" s="578">
        <f t="shared" si="1415"/>
        <v>0</v>
      </c>
      <c r="CQ2051" s="375">
        <f t="shared" si="1416"/>
        <v>0</v>
      </c>
      <c r="CR2051" s="492">
        <f t="shared" si="1417"/>
        <v>0</v>
      </c>
      <c r="CS2051" s="578">
        <f t="shared" si="1418"/>
        <v>0</v>
      </c>
      <c r="CT2051" s="375">
        <f t="shared" si="1419"/>
        <v>0</v>
      </c>
      <c r="CU2051" s="492">
        <f t="shared" si="1420"/>
        <v>0</v>
      </c>
      <c r="CV2051" s="578">
        <f t="shared" si="1421"/>
        <v>0</v>
      </c>
      <c r="CW2051" s="375">
        <f t="shared" si="1422"/>
        <v>0</v>
      </c>
      <c r="CX2051" s="492">
        <f t="shared" si="1423"/>
        <v>0</v>
      </c>
      <c r="CY2051" s="578">
        <f t="shared" si="1424"/>
        <v>0</v>
      </c>
      <c r="CZ2051" s="375">
        <f t="shared" si="1425"/>
        <v>0</v>
      </c>
      <c r="DA2051" s="492">
        <f t="shared" si="1426"/>
        <v>0</v>
      </c>
      <c r="DB2051" s="578">
        <f t="shared" si="1427"/>
        <v>0</v>
      </c>
      <c r="DC2051" s="375">
        <f t="shared" si="1428"/>
        <v>0</v>
      </c>
      <c r="DD2051" s="492">
        <f t="shared" si="1429"/>
        <v>0</v>
      </c>
      <c r="DE2051" s="578">
        <f t="shared" si="1430"/>
        <v>0</v>
      </c>
      <c r="DF2051" s="293">
        <f t="shared" si="1431"/>
        <v>0</v>
      </c>
      <c r="DG2051" s="294" t="str">
        <f>IF(DF2051=0,"",
IF(SUM($DF$2022:DF2051)=1,DH2051,
IF($DF$2143&gt;SUM($DF$2022:DF2051),_xlfn.CONCAT(", ",DH2051),
IF($DF$2143=SUM($DF$2022:DF2051),_xlfn.CONCAT(" y ",DH2051)))))</f>
        <v/>
      </c>
      <c r="DH2051" s="89" t="s">
        <v>5148</v>
      </c>
    </row>
    <row r="2052" spans="1:112" ht="15" customHeight="1">
      <c r="A2052" s="64"/>
      <c r="B2052" s="11"/>
      <c r="C2052" s="58" t="s">
        <v>5081</v>
      </c>
      <c r="D2052" s="1020" t="str">
        <f>IF(CNGE_2025_M1_Secc5_Sub1!$D60="","",CNGE_2025_M1_Secc5_Sub1!$D60)</f>
        <v/>
      </c>
      <c r="E2052" s="889"/>
      <c r="F2052" s="889"/>
      <c r="G2052" s="889"/>
      <c r="H2052" s="889"/>
      <c r="I2052" s="889"/>
      <c r="J2052" s="889"/>
      <c r="K2052" s="889"/>
      <c r="L2052" s="890"/>
      <c r="M2052" s="813"/>
      <c r="N2052" s="813"/>
      <c r="O2052" s="813"/>
      <c r="P2052" s="813"/>
      <c r="Q2052" s="813"/>
      <c r="R2052" s="813"/>
      <c r="S2052" s="813"/>
      <c r="T2052" s="813"/>
      <c r="U2052" s="813"/>
      <c r="V2052" s="813"/>
      <c r="W2052" s="813"/>
      <c r="X2052" s="813"/>
      <c r="Y2052" s="813"/>
      <c r="Z2052" s="813"/>
      <c r="AA2052" s="813"/>
      <c r="AB2052" s="813"/>
      <c r="AC2052" s="813"/>
      <c r="AD2052" s="813"/>
      <c r="AI2052">
        <f t="shared" si="1356"/>
        <v>0</v>
      </c>
      <c r="AJ2052">
        <f t="shared" si="1357"/>
        <v>0</v>
      </c>
      <c r="AK2052">
        <f t="shared" si="1358"/>
        <v>0</v>
      </c>
      <c r="AL2052">
        <f t="shared" si="1359"/>
        <v>0</v>
      </c>
      <c r="AM2052">
        <f t="shared" si="1360"/>
        <v>0</v>
      </c>
      <c r="AN2052">
        <f t="shared" si="1361"/>
        <v>0</v>
      </c>
      <c r="AO2052">
        <f t="shared" si="1362"/>
        <v>0</v>
      </c>
      <c r="AP2052">
        <f t="shared" si="1363"/>
        <v>0</v>
      </c>
      <c r="AQ2052">
        <f t="shared" si="1364"/>
        <v>0</v>
      </c>
      <c r="AR2052">
        <f t="shared" si="1365"/>
        <v>0</v>
      </c>
      <c r="AS2052">
        <f t="shared" si="1366"/>
        <v>0</v>
      </c>
      <c r="AT2052">
        <f t="shared" si="1367"/>
        <v>0</v>
      </c>
      <c r="AU2052">
        <f t="shared" si="1368"/>
        <v>0</v>
      </c>
      <c r="AV2052">
        <f t="shared" si="1369"/>
        <v>0</v>
      </c>
      <c r="AW2052">
        <f t="shared" si="1370"/>
        <v>0</v>
      </c>
      <c r="AX2052">
        <f t="shared" si="1371"/>
        <v>0</v>
      </c>
      <c r="AY2052">
        <f t="shared" si="1372"/>
        <v>0</v>
      </c>
      <c r="AZ2052">
        <f t="shared" si="1373"/>
        <v>0</v>
      </c>
      <c r="BA2052">
        <f t="shared" si="1374"/>
        <v>0</v>
      </c>
      <c r="BB2052">
        <f t="shared" si="1375"/>
        <v>0</v>
      </c>
      <c r="BC2052">
        <f t="shared" si="1376"/>
        <v>0</v>
      </c>
      <c r="BD2052">
        <f t="shared" si="1377"/>
        <v>0</v>
      </c>
      <c r="BE2052">
        <f t="shared" si="1378"/>
        <v>0</v>
      </c>
      <c r="BF2052">
        <f t="shared" si="1379"/>
        <v>0</v>
      </c>
      <c r="BG2052" s="375">
        <f t="shared" si="1380"/>
        <v>0</v>
      </c>
      <c r="BH2052" s="492">
        <f t="shared" si="1381"/>
        <v>0</v>
      </c>
      <c r="BI2052" s="578">
        <f t="shared" si="1382"/>
        <v>0</v>
      </c>
      <c r="BJ2052" s="375">
        <f t="shared" si="1383"/>
        <v>0</v>
      </c>
      <c r="BK2052" s="492">
        <f t="shared" si="1384"/>
        <v>0</v>
      </c>
      <c r="BL2052" s="578">
        <f t="shared" si="1385"/>
        <v>0</v>
      </c>
      <c r="BM2052" s="375">
        <f t="shared" si="1386"/>
        <v>0</v>
      </c>
      <c r="BN2052" s="492">
        <f t="shared" si="1387"/>
        <v>0</v>
      </c>
      <c r="BO2052" s="578">
        <f t="shared" si="1388"/>
        <v>0</v>
      </c>
      <c r="BP2052" s="375">
        <f t="shared" si="1389"/>
        <v>0</v>
      </c>
      <c r="BQ2052" s="492">
        <f t="shared" si="1390"/>
        <v>0</v>
      </c>
      <c r="BR2052" s="578">
        <f t="shared" si="1391"/>
        <v>0</v>
      </c>
      <c r="BS2052" s="375">
        <f t="shared" si="1392"/>
        <v>0</v>
      </c>
      <c r="BT2052" s="492">
        <f t="shared" si="1393"/>
        <v>0</v>
      </c>
      <c r="BU2052" s="578">
        <f t="shared" si="1394"/>
        <v>0</v>
      </c>
      <c r="BV2052" s="375">
        <f t="shared" si="1395"/>
        <v>0</v>
      </c>
      <c r="BW2052" s="492">
        <f t="shared" si="1396"/>
        <v>0</v>
      </c>
      <c r="BX2052" s="578">
        <f t="shared" si="1397"/>
        <v>0</v>
      </c>
      <c r="BY2052" s="375">
        <f t="shared" si="1398"/>
        <v>0</v>
      </c>
      <c r="BZ2052" s="492">
        <f t="shared" si="1399"/>
        <v>0</v>
      </c>
      <c r="CA2052" s="578">
        <f t="shared" si="1400"/>
        <v>0</v>
      </c>
      <c r="CB2052" s="375">
        <f t="shared" si="1401"/>
        <v>0</v>
      </c>
      <c r="CC2052" s="492">
        <f t="shared" si="1402"/>
        <v>0</v>
      </c>
      <c r="CD2052" s="578">
        <f t="shared" si="1403"/>
        <v>0</v>
      </c>
      <c r="CE2052" s="375">
        <f t="shared" si="1404"/>
        <v>0</v>
      </c>
      <c r="CF2052" s="492">
        <f t="shared" si="1405"/>
        <v>0</v>
      </c>
      <c r="CG2052" s="578">
        <f t="shared" si="1406"/>
        <v>0</v>
      </c>
      <c r="CH2052" s="375">
        <f t="shared" si="1407"/>
        <v>0</v>
      </c>
      <c r="CI2052" s="492">
        <f t="shared" si="1408"/>
        <v>0</v>
      </c>
      <c r="CJ2052" s="578">
        <f t="shared" si="1409"/>
        <v>0</v>
      </c>
      <c r="CK2052" s="375">
        <f t="shared" si="1410"/>
        <v>0</v>
      </c>
      <c r="CL2052" s="492">
        <f t="shared" si="1411"/>
        <v>0</v>
      </c>
      <c r="CM2052" s="578">
        <f t="shared" si="1412"/>
        <v>0</v>
      </c>
      <c r="CN2052" s="375">
        <f t="shared" si="1413"/>
        <v>0</v>
      </c>
      <c r="CO2052" s="492">
        <f t="shared" si="1414"/>
        <v>0</v>
      </c>
      <c r="CP2052" s="578">
        <f t="shared" si="1415"/>
        <v>0</v>
      </c>
      <c r="CQ2052" s="375">
        <f t="shared" si="1416"/>
        <v>0</v>
      </c>
      <c r="CR2052" s="492">
        <f t="shared" si="1417"/>
        <v>0</v>
      </c>
      <c r="CS2052" s="578">
        <f t="shared" si="1418"/>
        <v>0</v>
      </c>
      <c r="CT2052" s="375">
        <f t="shared" si="1419"/>
        <v>0</v>
      </c>
      <c r="CU2052" s="492">
        <f t="shared" si="1420"/>
        <v>0</v>
      </c>
      <c r="CV2052" s="578">
        <f t="shared" si="1421"/>
        <v>0</v>
      </c>
      <c r="CW2052" s="375">
        <f t="shared" si="1422"/>
        <v>0</v>
      </c>
      <c r="CX2052" s="492">
        <f t="shared" si="1423"/>
        <v>0</v>
      </c>
      <c r="CY2052" s="578">
        <f t="shared" si="1424"/>
        <v>0</v>
      </c>
      <c r="CZ2052" s="375">
        <f t="shared" si="1425"/>
        <v>0</v>
      </c>
      <c r="DA2052" s="492">
        <f t="shared" si="1426"/>
        <v>0</v>
      </c>
      <c r="DB2052" s="578">
        <f t="shared" si="1427"/>
        <v>0</v>
      </c>
      <c r="DC2052" s="375">
        <f t="shared" si="1428"/>
        <v>0</v>
      </c>
      <c r="DD2052" s="492">
        <f t="shared" si="1429"/>
        <v>0</v>
      </c>
      <c r="DE2052" s="578">
        <f t="shared" si="1430"/>
        <v>0</v>
      </c>
      <c r="DF2052" s="293">
        <f t="shared" si="1431"/>
        <v>0</v>
      </c>
      <c r="DG2052" s="294" t="str">
        <f>IF(DF2052=0,"",
IF(SUM($DF$2022:DF2052)=1,DH2052,
IF($DF$2143&gt;SUM($DF$2022:DF2052),_xlfn.CONCAT(", ",DH2052),
IF($DF$2143=SUM($DF$2022:DF2052),_xlfn.CONCAT(" y ",DH2052)))))</f>
        <v/>
      </c>
      <c r="DH2052" s="89" t="s">
        <v>5149</v>
      </c>
    </row>
    <row r="2053" spans="1:112" ht="15" customHeight="1">
      <c r="A2053" s="64"/>
      <c r="B2053" s="11"/>
      <c r="C2053" s="58" t="s">
        <v>5082</v>
      </c>
      <c r="D2053" s="1020" t="str">
        <f>IF(CNGE_2025_M1_Secc5_Sub1!$D61="","",CNGE_2025_M1_Secc5_Sub1!$D61)</f>
        <v/>
      </c>
      <c r="E2053" s="889"/>
      <c r="F2053" s="889"/>
      <c r="G2053" s="889"/>
      <c r="H2053" s="889"/>
      <c r="I2053" s="889"/>
      <c r="J2053" s="889"/>
      <c r="K2053" s="889"/>
      <c r="L2053" s="890"/>
      <c r="M2053" s="813"/>
      <c r="N2053" s="813"/>
      <c r="O2053" s="813"/>
      <c r="P2053" s="813"/>
      <c r="Q2053" s="813"/>
      <c r="R2053" s="813"/>
      <c r="S2053" s="813"/>
      <c r="T2053" s="813"/>
      <c r="U2053" s="813"/>
      <c r="V2053" s="813"/>
      <c r="W2053" s="813"/>
      <c r="X2053" s="813"/>
      <c r="Y2053" s="813"/>
      <c r="Z2053" s="813"/>
      <c r="AA2053" s="813"/>
      <c r="AB2053" s="813"/>
      <c r="AC2053" s="813"/>
      <c r="AD2053" s="813"/>
      <c r="AI2053">
        <f t="shared" si="1356"/>
        <v>0</v>
      </c>
      <c r="AJ2053">
        <f t="shared" si="1357"/>
        <v>0</v>
      </c>
      <c r="AK2053">
        <f t="shared" si="1358"/>
        <v>0</v>
      </c>
      <c r="AL2053">
        <f t="shared" si="1359"/>
        <v>0</v>
      </c>
      <c r="AM2053">
        <f t="shared" si="1360"/>
        <v>0</v>
      </c>
      <c r="AN2053">
        <f t="shared" si="1361"/>
        <v>0</v>
      </c>
      <c r="AO2053">
        <f t="shared" si="1362"/>
        <v>0</v>
      </c>
      <c r="AP2053">
        <f t="shared" si="1363"/>
        <v>0</v>
      </c>
      <c r="AQ2053">
        <f t="shared" si="1364"/>
        <v>0</v>
      </c>
      <c r="AR2053">
        <f t="shared" si="1365"/>
        <v>0</v>
      </c>
      <c r="AS2053">
        <f t="shared" si="1366"/>
        <v>0</v>
      </c>
      <c r="AT2053">
        <f t="shared" si="1367"/>
        <v>0</v>
      </c>
      <c r="AU2053">
        <f t="shared" si="1368"/>
        <v>0</v>
      </c>
      <c r="AV2053">
        <f t="shared" si="1369"/>
        <v>0</v>
      </c>
      <c r="AW2053">
        <f t="shared" si="1370"/>
        <v>0</v>
      </c>
      <c r="AX2053">
        <f t="shared" si="1371"/>
        <v>0</v>
      </c>
      <c r="AY2053">
        <f t="shared" si="1372"/>
        <v>0</v>
      </c>
      <c r="AZ2053">
        <f t="shared" si="1373"/>
        <v>0</v>
      </c>
      <c r="BA2053">
        <f t="shared" si="1374"/>
        <v>0</v>
      </c>
      <c r="BB2053">
        <f t="shared" si="1375"/>
        <v>0</v>
      </c>
      <c r="BC2053">
        <f t="shared" si="1376"/>
        <v>0</v>
      </c>
      <c r="BD2053">
        <f t="shared" si="1377"/>
        <v>0</v>
      </c>
      <c r="BE2053">
        <f t="shared" si="1378"/>
        <v>0</v>
      </c>
      <c r="BF2053">
        <f t="shared" si="1379"/>
        <v>0</v>
      </c>
      <c r="BG2053" s="375">
        <f t="shared" si="1380"/>
        <v>0</v>
      </c>
      <c r="BH2053" s="492">
        <f t="shared" si="1381"/>
        <v>0</v>
      </c>
      <c r="BI2053" s="578">
        <f t="shared" si="1382"/>
        <v>0</v>
      </c>
      <c r="BJ2053" s="375">
        <f t="shared" si="1383"/>
        <v>0</v>
      </c>
      <c r="BK2053" s="492">
        <f t="shared" si="1384"/>
        <v>0</v>
      </c>
      <c r="BL2053" s="578">
        <f t="shared" si="1385"/>
        <v>0</v>
      </c>
      <c r="BM2053" s="375">
        <f t="shared" si="1386"/>
        <v>0</v>
      </c>
      <c r="BN2053" s="492">
        <f t="shared" si="1387"/>
        <v>0</v>
      </c>
      <c r="BO2053" s="578">
        <f t="shared" si="1388"/>
        <v>0</v>
      </c>
      <c r="BP2053" s="375">
        <f t="shared" si="1389"/>
        <v>0</v>
      </c>
      <c r="BQ2053" s="492">
        <f t="shared" si="1390"/>
        <v>0</v>
      </c>
      <c r="BR2053" s="578">
        <f t="shared" si="1391"/>
        <v>0</v>
      </c>
      <c r="BS2053" s="375">
        <f t="shared" si="1392"/>
        <v>0</v>
      </c>
      <c r="BT2053" s="492">
        <f t="shared" si="1393"/>
        <v>0</v>
      </c>
      <c r="BU2053" s="578">
        <f t="shared" si="1394"/>
        <v>0</v>
      </c>
      <c r="BV2053" s="375">
        <f t="shared" si="1395"/>
        <v>0</v>
      </c>
      <c r="BW2053" s="492">
        <f t="shared" si="1396"/>
        <v>0</v>
      </c>
      <c r="BX2053" s="578">
        <f t="shared" si="1397"/>
        <v>0</v>
      </c>
      <c r="BY2053" s="375">
        <f t="shared" si="1398"/>
        <v>0</v>
      </c>
      <c r="BZ2053" s="492">
        <f t="shared" si="1399"/>
        <v>0</v>
      </c>
      <c r="CA2053" s="578">
        <f t="shared" si="1400"/>
        <v>0</v>
      </c>
      <c r="CB2053" s="375">
        <f t="shared" si="1401"/>
        <v>0</v>
      </c>
      <c r="CC2053" s="492">
        <f t="shared" si="1402"/>
        <v>0</v>
      </c>
      <c r="CD2053" s="578">
        <f t="shared" si="1403"/>
        <v>0</v>
      </c>
      <c r="CE2053" s="375">
        <f t="shared" si="1404"/>
        <v>0</v>
      </c>
      <c r="CF2053" s="492">
        <f t="shared" si="1405"/>
        <v>0</v>
      </c>
      <c r="CG2053" s="578">
        <f t="shared" si="1406"/>
        <v>0</v>
      </c>
      <c r="CH2053" s="375">
        <f t="shared" si="1407"/>
        <v>0</v>
      </c>
      <c r="CI2053" s="492">
        <f t="shared" si="1408"/>
        <v>0</v>
      </c>
      <c r="CJ2053" s="578">
        <f t="shared" si="1409"/>
        <v>0</v>
      </c>
      <c r="CK2053" s="375">
        <f t="shared" si="1410"/>
        <v>0</v>
      </c>
      <c r="CL2053" s="492">
        <f t="shared" si="1411"/>
        <v>0</v>
      </c>
      <c r="CM2053" s="578">
        <f t="shared" si="1412"/>
        <v>0</v>
      </c>
      <c r="CN2053" s="375">
        <f t="shared" si="1413"/>
        <v>0</v>
      </c>
      <c r="CO2053" s="492">
        <f t="shared" si="1414"/>
        <v>0</v>
      </c>
      <c r="CP2053" s="578">
        <f t="shared" si="1415"/>
        <v>0</v>
      </c>
      <c r="CQ2053" s="375">
        <f t="shared" si="1416"/>
        <v>0</v>
      </c>
      <c r="CR2053" s="492">
        <f t="shared" si="1417"/>
        <v>0</v>
      </c>
      <c r="CS2053" s="578">
        <f t="shared" si="1418"/>
        <v>0</v>
      </c>
      <c r="CT2053" s="375">
        <f t="shared" si="1419"/>
        <v>0</v>
      </c>
      <c r="CU2053" s="492">
        <f t="shared" si="1420"/>
        <v>0</v>
      </c>
      <c r="CV2053" s="578">
        <f t="shared" si="1421"/>
        <v>0</v>
      </c>
      <c r="CW2053" s="375">
        <f t="shared" si="1422"/>
        <v>0</v>
      </c>
      <c r="CX2053" s="492">
        <f t="shared" si="1423"/>
        <v>0</v>
      </c>
      <c r="CY2053" s="578">
        <f t="shared" si="1424"/>
        <v>0</v>
      </c>
      <c r="CZ2053" s="375">
        <f t="shared" si="1425"/>
        <v>0</v>
      </c>
      <c r="DA2053" s="492">
        <f t="shared" si="1426"/>
        <v>0</v>
      </c>
      <c r="DB2053" s="578">
        <f t="shared" si="1427"/>
        <v>0</v>
      </c>
      <c r="DC2053" s="375">
        <f t="shared" si="1428"/>
        <v>0</v>
      </c>
      <c r="DD2053" s="492">
        <f t="shared" si="1429"/>
        <v>0</v>
      </c>
      <c r="DE2053" s="578">
        <f t="shared" si="1430"/>
        <v>0</v>
      </c>
      <c r="DF2053" s="293">
        <f t="shared" si="1431"/>
        <v>0</v>
      </c>
      <c r="DG2053" s="294" t="str">
        <f>IF(DF2053=0,"",
IF(SUM($DF$2022:DF2053)=1,DH2053,
IF($DF$2143&gt;SUM($DF$2022:DF2053),_xlfn.CONCAT(", ",DH2053),
IF($DF$2143=SUM($DF$2022:DF2053),_xlfn.CONCAT(" y ",DH2053)))))</f>
        <v/>
      </c>
      <c r="DH2053" s="89" t="s">
        <v>5150</v>
      </c>
    </row>
    <row r="2054" spans="1:112" ht="15" customHeight="1">
      <c r="A2054" s="64"/>
      <c r="B2054" s="11"/>
      <c r="C2054" s="58" t="s">
        <v>5083</v>
      </c>
      <c r="D2054" s="1020" t="str">
        <f>IF(CNGE_2025_M1_Secc5_Sub1!$D62="","",CNGE_2025_M1_Secc5_Sub1!$D62)</f>
        <v/>
      </c>
      <c r="E2054" s="889"/>
      <c r="F2054" s="889"/>
      <c r="G2054" s="889"/>
      <c r="H2054" s="889"/>
      <c r="I2054" s="889"/>
      <c r="J2054" s="889"/>
      <c r="K2054" s="889"/>
      <c r="L2054" s="890"/>
      <c r="M2054" s="813"/>
      <c r="N2054" s="813"/>
      <c r="O2054" s="813"/>
      <c r="P2054" s="813"/>
      <c r="Q2054" s="813"/>
      <c r="R2054" s="813"/>
      <c r="S2054" s="813"/>
      <c r="T2054" s="813"/>
      <c r="U2054" s="813"/>
      <c r="V2054" s="813"/>
      <c r="W2054" s="813"/>
      <c r="X2054" s="813"/>
      <c r="Y2054" s="813"/>
      <c r="Z2054" s="813"/>
      <c r="AA2054" s="813"/>
      <c r="AB2054" s="813"/>
      <c r="AC2054" s="813"/>
      <c r="AD2054" s="813"/>
      <c r="AI2054">
        <f t="shared" si="1356"/>
        <v>0</v>
      </c>
      <c r="AJ2054">
        <f t="shared" si="1357"/>
        <v>0</v>
      </c>
      <c r="AK2054">
        <f t="shared" si="1358"/>
        <v>0</v>
      </c>
      <c r="AL2054">
        <f t="shared" si="1359"/>
        <v>0</v>
      </c>
      <c r="AM2054">
        <f t="shared" si="1360"/>
        <v>0</v>
      </c>
      <c r="AN2054">
        <f t="shared" si="1361"/>
        <v>0</v>
      </c>
      <c r="AO2054">
        <f t="shared" si="1362"/>
        <v>0</v>
      </c>
      <c r="AP2054">
        <f t="shared" si="1363"/>
        <v>0</v>
      </c>
      <c r="AQ2054">
        <f t="shared" si="1364"/>
        <v>0</v>
      </c>
      <c r="AR2054">
        <f t="shared" si="1365"/>
        <v>0</v>
      </c>
      <c r="AS2054">
        <f t="shared" si="1366"/>
        <v>0</v>
      </c>
      <c r="AT2054">
        <f t="shared" si="1367"/>
        <v>0</v>
      </c>
      <c r="AU2054">
        <f t="shared" si="1368"/>
        <v>0</v>
      </c>
      <c r="AV2054">
        <f t="shared" si="1369"/>
        <v>0</v>
      </c>
      <c r="AW2054">
        <f t="shared" si="1370"/>
        <v>0</v>
      </c>
      <c r="AX2054">
        <f t="shared" si="1371"/>
        <v>0</v>
      </c>
      <c r="AY2054">
        <f t="shared" si="1372"/>
        <v>0</v>
      </c>
      <c r="AZ2054">
        <f t="shared" si="1373"/>
        <v>0</v>
      </c>
      <c r="BA2054">
        <f t="shared" si="1374"/>
        <v>0</v>
      </c>
      <c r="BB2054">
        <f t="shared" si="1375"/>
        <v>0</v>
      </c>
      <c r="BC2054">
        <f t="shared" si="1376"/>
        <v>0</v>
      </c>
      <c r="BD2054">
        <f t="shared" si="1377"/>
        <v>0</v>
      </c>
      <c r="BE2054">
        <f t="shared" si="1378"/>
        <v>0</v>
      </c>
      <c r="BF2054">
        <f t="shared" si="1379"/>
        <v>0</v>
      </c>
      <c r="BG2054" s="375">
        <f t="shared" si="1380"/>
        <v>0</v>
      </c>
      <c r="BH2054" s="492">
        <f t="shared" si="1381"/>
        <v>0</v>
      </c>
      <c r="BI2054" s="578">
        <f t="shared" si="1382"/>
        <v>0</v>
      </c>
      <c r="BJ2054" s="375">
        <f t="shared" si="1383"/>
        <v>0</v>
      </c>
      <c r="BK2054" s="492">
        <f t="shared" si="1384"/>
        <v>0</v>
      </c>
      <c r="BL2054" s="578">
        <f t="shared" si="1385"/>
        <v>0</v>
      </c>
      <c r="BM2054" s="375">
        <f t="shared" si="1386"/>
        <v>0</v>
      </c>
      <c r="BN2054" s="492">
        <f t="shared" si="1387"/>
        <v>0</v>
      </c>
      <c r="BO2054" s="578">
        <f t="shared" si="1388"/>
        <v>0</v>
      </c>
      <c r="BP2054" s="375">
        <f t="shared" si="1389"/>
        <v>0</v>
      </c>
      <c r="BQ2054" s="492">
        <f t="shared" si="1390"/>
        <v>0</v>
      </c>
      <c r="BR2054" s="578">
        <f t="shared" si="1391"/>
        <v>0</v>
      </c>
      <c r="BS2054" s="375">
        <f t="shared" si="1392"/>
        <v>0</v>
      </c>
      <c r="BT2054" s="492">
        <f t="shared" si="1393"/>
        <v>0</v>
      </c>
      <c r="BU2054" s="578">
        <f t="shared" si="1394"/>
        <v>0</v>
      </c>
      <c r="BV2054" s="375">
        <f t="shared" si="1395"/>
        <v>0</v>
      </c>
      <c r="BW2054" s="492">
        <f t="shared" si="1396"/>
        <v>0</v>
      </c>
      <c r="BX2054" s="578">
        <f t="shared" si="1397"/>
        <v>0</v>
      </c>
      <c r="BY2054" s="375">
        <f t="shared" si="1398"/>
        <v>0</v>
      </c>
      <c r="BZ2054" s="492">
        <f t="shared" si="1399"/>
        <v>0</v>
      </c>
      <c r="CA2054" s="578">
        <f t="shared" si="1400"/>
        <v>0</v>
      </c>
      <c r="CB2054" s="375">
        <f t="shared" si="1401"/>
        <v>0</v>
      </c>
      <c r="CC2054" s="492">
        <f t="shared" si="1402"/>
        <v>0</v>
      </c>
      <c r="CD2054" s="578">
        <f t="shared" si="1403"/>
        <v>0</v>
      </c>
      <c r="CE2054" s="375">
        <f t="shared" si="1404"/>
        <v>0</v>
      </c>
      <c r="CF2054" s="492">
        <f t="shared" si="1405"/>
        <v>0</v>
      </c>
      <c r="CG2054" s="578">
        <f t="shared" si="1406"/>
        <v>0</v>
      </c>
      <c r="CH2054" s="375">
        <f t="shared" si="1407"/>
        <v>0</v>
      </c>
      <c r="CI2054" s="492">
        <f t="shared" si="1408"/>
        <v>0</v>
      </c>
      <c r="CJ2054" s="578">
        <f t="shared" si="1409"/>
        <v>0</v>
      </c>
      <c r="CK2054" s="375">
        <f t="shared" si="1410"/>
        <v>0</v>
      </c>
      <c r="CL2054" s="492">
        <f t="shared" si="1411"/>
        <v>0</v>
      </c>
      <c r="CM2054" s="578">
        <f t="shared" si="1412"/>
        <v>0</v>
      </c>
      <c r="CN2054" s="375">
        <f t="shared" si="1413"/>
        <v>0</v>
      </c>
      <c r="CO2054" s="492">
        <f t="shared" si="1414"/>
        <v>0</v>
      </c>
      <c r="CP2054" s="578">
        <f t="shared" si="1415"/>
        <v>0</v>
      </c>
      <c r="CQ2054" s="375">
        <f t="shared" si="1416"/>
        <v>0</v>
      </c>
      <c r="CR2054" s="492">
        <f t="shared" si="1417"/>
        <v>0</v>
      </c>
      <c r="CS2054" s="578">
        <f t="shared" si="1418"/>
        <v>0</v>
      </c>
      <c r="CT2054" s="375">
        <f t="shared" si="1419"/>
        <v>0</v>
      </c>
      <c r="CU2054" s="492">
        <f t="shared" si="1420"/>
        <v>0</v>
      </c>
      <c r="CV2054" s="578">
        <f t="shared" si="1421"/>
        <v>0</v>
      </c>
      <c r="CW2054" s="375">
        <f t="shared" si="1422"/>
        <v>0</v>
      </c>
      <c r="CX2054" s="492">
        <f t="shared" si="1423"/>
        <v>0</v>
      </c>
      <c r="CY2054" s="578">
        <f t="shared" si="1424"/>
        <v>0</v>
      </c>
      <c r="CZ2054" s="375">
        <f t="shared" si="1425"/>
        <v>0</v>
      </c>
      <c r="DA2054" s="492">
        <f t="shared" si="1426"/>
        <v>0</v>
      </c>
      <c r="DB2054" s="578">
        <f t="shared" si="1427"/>
        <v>0</v>
      </c>
      <c r="DC2054" s="375">
        <f t="shared" si="1428"/>
        <v>0</v>
      </c>
      <c r="DD2054" s="492">
        <f t="shared" si="1429"/>
        <v>0</v>
      </c>
      <c r="DE2054" s="578">
        <f t="shared" si="1430"/>
        <v>0</v>
      </c>
      <c r="DF2054" s="293">
        <f t="shared" si="1431"/>
        <v>0</v>
      </c>
      <c r="DG2054" s="294" t="str">
        <f>IF(DF2054=0,"",
IF(SUM($DF$2022:DF2054)=1,DH2054,
IF($DF$2143&gt;SUM($DF$2022:DF2054),_xlfn.CONCAT(", ",DH2054),
IF($DF$2143=SUM($DF$2022:DF2054),_xlfn.CONCAT(" y ",DH2054)))))</f>
        <v/>
      </c>
      <c r="DH2054" s="89" t="s">
        <v>5151</v>
      </c>
    </row>
    <row r="2055" spans="1:112" ht="15" customHeight="1">
      <c r="A2055" s="64"/>
      <c r="B2055" s="11"/>
      <c r="C2055" s="58" t="s">
        <v>5084</v>
      </c>
      <c r="D2055" s="1020" t="str">
        <f>IF(CNGE_2025_M1_Secc5_Sub1!$D63="","",CNGE_2025_M1_Secc5_Sub1!$D63)</f>
        <v/>
      </c>
      <c r="E2055" s="889"/>
      <c r="F2055" s="889"/>
      <c r="G2055" s="889"/>
      <c r="H2055" s="889"/>
      <c r="I2055" s="889"/>
      <c r="J2055" s="889"/>
      <c r="K2055" s="889"/>
      <c r="L2055" s="890"/>
      <c r="M2055" s="813"/>
      <c r="N2055" s="813"/>
      <c r="O2055" s="813"/>
      <c r="P2055" s="813"/>
      <c r="Q2055" s="813"/>
      <c r="R2055" s="813"/>
      <c r="S2055" s="813"/>
      <c r="T2055" s="813"/>
      <c r="U2055" s="813"/>
      <c r="V2055" s="813"/>
      <c r="W2055" s="813"/>
      <c r="X2055" s="813"/>
      <c r="Y2055" s="813"/>
      <c r="Z2055" s="813"/>
      <c r="AA2055" s="813"/>
      <c r="AB2055" s="813"/>
      <c r="AC2055" s="813"/>
      <c r="AD2055" s="813"/>
      <c r="AI2055">
        <f t="shared" si="1356"/>
        <v>0</v>
      </c>
      <c r="AJ2055">
        <f t="shared" si="1357"/>
        <v>0</v>
      </c>
      <c r="AK2055">
        <f t="shared" si="1358"/>
        <v>0</v>
      </c>
      <c r="AL2055">
        <f t="shared" si="1359"/>
        <v>0</v>
      </c>
      <c r="AM2055">
        <f t="shared" si="1360"/>
        <v>0</v>
      </c>
      <c r="AN2055">
        <f t="shared" si="1361"/>
        <v>0</v>
      </c>
      <c r="AO2055">
        <f t="shared" si="1362"/>
        <v>0</v>
      </c>
      <c r="AP2055">
        <f t="shared" si="1363"/>
        <v>0</v>
      </c>
      <c r="AQ2055">
        <f t="shared" si="1364"/>
        <v>0</v>
      </c>
      <c r="AR2055">
        <f t="shared" si="1365"/>
        <v>0</v>
      </c>
      <c r="AS2055">
        <f t="shared" si="1366"/>
        <v>0</v>
      </c>
      <c r="AT2055">
        <f t="shared" si="1367"/>
        <v>0</v>
      </c>
      <c r="AU2055">
        <f t="shared" si="1368"/>
        <v>0</v>
      </c>
      <c r="AV2055">
        <f t="shared" si="1369"/>
        <v>0</v>
      </c>
      <c r="AW2055">
        <f t="shared" si="1370"/>
        <v>0</v>
      </c>
      <c r="AX2055">
        <f t="shared" si="1371"/>
        <v>0</v>
      </c>
      <c r="AY2055">
        <f t="shared" si="1372"/>
        <v>0</v>
      </c>
      <c r="AZ2055">
        <f t="shared" si="1373"/>
        <v>0</v>
      </c>
      <c r="BA2055">
        <f t="shared" si="1374"/>
        <v>0</v>
      </c>
      <c r="BB2055">
        <f t="shared" si="1375"/>
        <v>0</v>
      </c>
      <c r="BC2055">
        <f t="shared" si="1376"/>
        <v>0</v>
      </c>
      <c r="BD2055">
        <f t="shared" si="1377"/>
        <v>0</v>
      </c>
      <c r="BE2055">
        <f t="shared" si="1378"/>
        <v>0</v>
      </c>
      <c r="BF2055">
        <f t="shared" si="1379"/>
        <v>0</v>
      </c>
      <c r="BG2055" s="375">
        <f t="shared" si="1380"/>
        <v>0</v>
      </c>
      <c r="BH2055" s="492">
        <f t="shared" si="1381"/>
        <v>0</v>
      </c>
      <c r="BI2055" s="578">
        <f t="shared" si="1382"/>
        <v>0</v>
      </c>
      <c r="BJ2055" s="375">
        <f t="shared" si="1383"/>
        <v>0</v>
      </c>
      <c r="BK2055" s="492">
        <f t="shared" si="1384"/>
        <v>0</v>
      </c>
      <c r="BL2055" s="578">
        <f t="shared" si="1385"/>
        <v>0</v>
      </c>
      <c r="BM2055" s="375">
        <f t="shared" si="1386"/>
        <v>0</v>
      </c>
      <c r="BN2055" s="492">
        <f t="shared" si="1387"/>
        <v>0</v>
      </c>
      <c r="BO2055" s="578">
        <f t="shared" si="1388"/>
        <v>0</v>
      </c>
      <c r="BP2055" s="375">
        <f t="shared" si="1389"/>
        <v>0</v>
      </c>
      <c r="BQ2055" s="492">
        <f t="shared" si="1390"/>
        <v>0</v>
      </c>
      <c r="BR2055" s="578">
        <f t="shared" si="1391"/>
        <v>0</v>
      </c>
      <c r="BS2055" s="375">
        <f t="shared" si="1392"/>
        <v>0</v>
      </c>
      <c r="BT2055" s="492">
        <f t="shared" si="1393"/>
        <v>0</v>
      </c>
      <c r="BU2055" s="578">
        <f t="shared" si="1394"/>
        <v>0</v>
      </c>
      <c r="BV2055" s="375">
        <f t="shared" si="1395"/>
        <v>0</v>
      </c>
      <c r="BW2055" s="492">
        <f t="shared" si="1396"/>
        <v>0</v>
      </c>
      <c r="BX2055" s="578">
        <f t="shared" si="1397"/>
        <v>0</v>
      </c>
      <c r="BY2055" s="375">
        <f t="shared" si="1398"/>
        <v>0</v>
      </c>
      <c r="BZ2055" s="492">
        <f t="shared" si="1399"/>
        <v>0</v>
      </c>
      <c r="CA2055" s="578">
        <f t="shared" si="1400"/>
        <v>0</v>
      </c>
      <c r="CB2055" s="375">
        <f t="shared" si="1401"/>
        <v>0</v>
      </c>
      <c r="CC2055" s="492">
        <f t="shared" si="1402"/>
        <v>0</v>
      </c>
      <c r="CD2055" s="578">
        <f t="shared" si="1403"/>
        <v>0</v>
      </c>
      <c r="CE2055" s="375">
        <f t="shared" si="1404"/>
        <v>0</v>
      </c>
      <c r="CF2055" s="492">
        <f t="shared" si="1405"/>
        <v>0</v>
      </c>
      <c r="CG2055" s="578">
        <f t="shared" si="1406"/>
        <v>0</v>
      </c>
      <c r="CH2055" s="375">
        <f t="shared" si="1407"/>
        <v>0</v>
      </c>
      <c r="CI2055" s="492">
        <f t="shared" si="1408"/>
        <v>0</v>
      </c>
      <c r="CJ2055" s="578">
        <f t="shared" si="1409"/>
        <v>0</v>
      </c>
      <c r="CK2055" s="375">
        <f t="shared" si="1410"/>
        <v>0</v>
      </c>
      <c r="CL2055" s="492">
        <f t="shared" si="1411"/>
        <v>0</v>
      </c>
      <c r="CM2055" s="578">
        <f t="shared" si="1412"/>
        <v>0</v>
      </c>
      <c r="CN2055" s="375">
        <f t="shared" si="1413"/>
        <v>0</v>
      </c>
      <c r="CO2055" s="492">
        <f t="shared" si="1414"/>
        <v>0</v>
      </c>
      <c r="CP2055" s="578">
        <f t="shared" si="1415"/>
        <v>0</v>
      </c>
      <c r="CQ2055" s="375">
        <f t="shared" si="1416"/>
        <v>0</v>
      </c>
      <c r="CR2055" s="492">
        <f t="shared" si="1417"/>
        <v>0</v>
      </c>
      <c r="CS2055" s="578">
        <f t="shared" si="1418"/>
        <v>0</v>
      </c>
      <c r="CT2055" s="375">
        <f t="shared" si="1419"/>
        <v>0</v>
      </c>
      <c r="CU2055" s="492">
        <f t="shared" si="1420"/>
        <v>0</v>
      </c>
      <c r="CV2055" s="578">
        <f t="shared" si="1421"/>
        <v>0</v>
      </c>
      <c r="CW2055" s="375">
        <f t="shared" si="1422"/>
        <v>0</v>
      </c>
      <c r="CX2055" s="492">
        <f t="shared" si="1423"/>
        <v>0</v>
      </c>
      <c r="CY2055" s="578">
        <f t="shared" si="1424"/>
        <v>0</v>
      </c>
      <c r="CZ2055" s="375">
        <f t="shared" si="1425"/>
        <v>0</v>
      </c>
      <c r="DA2055" s="492">
        <f t="shared" si="1426"/>
        <v>0</v>
      </c>
      <c r="DB2055" s="578">
        <f t="shared" si="1427"/>
        <v>0</v>
      </c>
      <c r="DC2055" s="375">
        <f t="shared" si="1428"/>
        <v>0</v>
      </c>
      <c r="DD2055" s="492">
        <f t="shared" si="1429"/>
        <v>0</v>
      </c>
      <c r="DE2055" s="578">
        <f t="shared" si="1430"/>
        <v>0</v>
      </c>
      <c r="DF2055" s="293">
        <f t="shared" si="1431"/>
        <v>0</v>
      </c>
      <c r="DG2055" s="294" t="str">
        <f>IF(DF2055=0,"",
IF(SUM($DF$2022:DF2055)=1,DH2055,
IF($DF$2143&gt;SUM($DF$2022:DF2055),_xlfn.CONCAT(", ",DH2055),
IF($DF$2143=SUM($DF$2022:DF2055),_xlfn.CONCAT(" y ",DH2055)))))</f>
        <v/>
      </c>
      <c r="DH2055" s="89" t="s">
        <v>5152</v>
      </c>
    </row>
    <row r="2056" spans="1:112" ht="15" customHeight="1">
      <c r="A2056" s="64"/>
      <c r="B2056" s="11"/>
      <c r="C2056" s="58" t="s">
        <v>5085</v>
      </c>
      <c r="D2056" s="1020" t="str">
        <f>IF(CNGE_2025_M1_Secc5_Sub1!$D64="","",CNGE_2025_M1_Secc5_Sub1!$D64)</f>
        <v/>
      </c>
      <c r="E2056" s="889"/>
      <c r="F2056" s="889"/>
      <c r="G2056" s="889"/>
      <c r="H2056" s="889"/>
      <c r="I2056" s="889"/>
      <c r="J2056" s="889"/>
      <c r="K2056" s="889"/>
      <c r="L2056" s="890"/>
      <c r="M2056" s="813"/>
      <c r="N2056" s="813"/>
      <c r="O2056" s="813"/>
      <c r="P2056" s="813"/>
      <c r="Q2056" s="813"/>
      <c r="R2056" s="813"/>
      <c r="S2056" s="813"/>
      <c r="T2056" s="813"/>
      <c r="U2056" s="813"/>
      <c r="V2056" s="813"/>
      <c r="W2056" s="813"/>
      <c r="X2056" s="813"/>
      <c r="Y2056" s="813"/>
      <c r="Z2056" s="813"/>
      <c r="AA2056" s="813"/>
      <c r="AB2056" s="813"/>
      <c r="AC2056" s="813"/>
      <c r="AD2056" s="813"/>
      <c r="AI2056">
        <f t="shared" si="1356"/>
        <v>0</v>
      </c>
      <c r="AJ2056">
        <f t="shared" si="1357"/>
        <v>0</v>
      </c>
      <c r="AK2056">
        <f t="shared" si="1358"/>
        <v>0</v>
      </c>
      <c r="AL2056">
        <f t="shared" si="1359"/>
        <v>0</v>
      </c>
      <c r="AM2056">
        <f t="shared" si="1360"/>
        <v>0</v>
      </c>
      <c r="AN2056">
        <f t="shared" si="1361"/>
        <v>0</v>
      </c>
      <c r="AO2056">
        <f t="shared" si="1362"/>
        <v>0</v>
      </c>
      <c r="AP2056">
        <f t="shared" si="1363"/>
        <v>0</v>
      </c>
      <c r="AQ2056">
        <f t="shared" si="1364"/>
        <v>0</v>
      </c>
      <c r="AR2056">
        <f t="shared" si="1365"/>
        <v>0</v>
      </c>
      <c r="AS2056">
        <f t="shared" si="1366"/>
        <v>0</v>
      </c>
      <c r="AT2056">
        <f t="shared" si="1367"/>
        <v>0</v>
      </c>
      <c r="AU2056">
        <f t="shared" si="1368"/>
        <v>0</v>
      </c>
      <c r="AV2056">
        <f t="shared" si="1369"/>
        <v>0</v>
      </c>
      <c r="AW2056">
        <f t="shared" si="1370"/>
        <v>0</v>
      </c>
      <c r="AX2056">
        <f t="shared" si="1371"/>
        <v>0</v>
      </c>
      <c r="AY2056">
        <f t="shared" si="1372"/>
        <v>0</v>
      </c>
      <c r="AZ2056">
        <f t="shared" si="1373"/>
        <v>0</v>
      </c>
      <c r="BA2056">
        <f t="shared" si="1374"/>
        <v>0</v>
      </c>
      <c r="BB2056">
        <f t="shared" si="1375"/>
        <v>0</v>
      </c>
      <c r="BC2056">
        <f t="shared" si="1376"/>
        <v>0</v>
      </c>
      <c r="BD2056">
        <f t="shared" si="1377"/>
        <v>0</v>
      </c>
      <c r="BE2056">
        <f t="shared" si="1378"/>
        <v>0</v>
      </c>
      <c r="BF2056">
        <f t="shared" si="1379"/>
        <v>0</v>
      </c>
      <c r="BG2056" s="375">
        <f t="shared" si="1380"/>
        <v>0</v>
      </c>
      <c r="BH2056" s="492">
        <f t="shared" si="1381"/>
        <v>0</v>
      </c>
      <c r="BI2056" s="578">
        <f t="shared" si="1382"/>
        <v>0</v>
      </c>
      <c r="BJ2056" s="375">
        <f t="shared" si="1383"/>
        <v>0</v>
      </c>
      <c r="BK2056" s="492">
        <f t="shared" si="1384"/>
        <v>0</v>
      </c>
      <c r="BL2056" s="578">
        <f t="shared" si="1385"/>
        <v>0</v>
      </c>
      <c r="BM2056" s="375">
        <f t="shared" si="1386"/>
        <v>0</v>
      </c>
      <c r="BN2056" s="492">
        <f t="shared" si="1387"/>
        <v>0</v>
      </c>
      <c r="BO2056" s="578">
        <f t="shared" si="1388"/>
        <v>0</v>
      </c>
      <c r="BP2056" s="375">
        <f t="shared" si="1389"/>
        <v>0</v>
      </c>
      <c r="BQ2056" s="492">
        <f t="shared" si="1390"/>
        <v>0</v>
      </c>
      <c r="BR2056" s="578">
        <f t="shared" si="1391"/>
        <v>0</v>
      </c>
      <c r="BS2056" s="375">
        <f t="shared" si="1392"/>
        <v>0</v>
      </c>
      <c r="BT2056" s="492">
        <f t="shared" si="1393"/>
        <v>0</v>
      </c>
      <c r="BU2056" s="578">
        <f t="shared" si="1394"/>
        <v>0</v>
      </c>
      <c r="BV2056" s="375">
        <f t="shared" si="1395"/>
        <v>0</v>
      </c>
      <c r="BW2056" s="492">
        <f t="shared" si="1396"/>
        <v>0</v>
      </c>
      <c r="BX2056" s="578">
        <f t="shared" si="1397"/>
        <v>0</v>
      </c>
      <c r="BY2056" s="375">
        <f t="shared" si="1398"/>
        <v>0</v>
      </c>
      <c r="BZ2056" s="492">
        <f t="shared" si="1399"/>
        <v>0</v>
      </c>
      <c r="CA2056" s="578">
        <f t="shared" si="1400"/>
        <v>0</v>
      </c>
      <c r="CB2056" s="375">
        <f t="shared" si="1401"/>
        <v>0</v>
      </c>
      <c r="CC2056" s="492">
        <f t="shared" si="1402"/>
        <v>0</v>
      </c>
      <c r="CD2056" s="578">
        <f t="shared" si="1403"/>
        <v>0</v>
      </c>
      <c r="CE2056" s="375">
        <f t="shared" si="1404"/>
        <v>0</v>
      </c>
      <c r="CF2056" s="492">
        <f t="shared" si="1405"/>
        <v>0</v>
      </c>
      <c r="CG2056" s="578">
        <f t="shared" si="1406"/>
        <v>0</v>
      </c>
      <c r="CH2056" s="375">
        <f t="shared" si="1407"/>
        <v>0</v>
      </c>
      <c r="CI2056" s="492">
        <f t="shared" si="1408"/>
        <v>0</v>
      </c>
      <c r="CJ2056" s="578">
        <f t="shared" si="1409"/>
        <v>0</v>
      </c>
      <c r="CK2056" s="375">
        <f t="shared" si="1410"/>
        <v>0</v>
      </c>
      <c r="CL2056" s="492">
        <f t="shared" si="1411"/>
        <v>0</v>
      </c>
      <c r="CM2056" s="578">
        <f t="shared" si="1412"/>
        <v>0</v>
      </c>
      <c r="CN2056" s="375">
        <f t="shared" si="1413"/>
        <v>0</v>
      </c>
      <c r="CO2056" s="492">
        <f t="shared" si="1414"/>
        <v>0</v>
      </c>
      <c r="CP2056" s="578">
        <f t="shared" si="1415"/>
        <v>0</v>
      </c>
      <c r="CQ2056" s="375">
        <f t="shared" si="1416"/>
        <v>0</v>
      </c>
      <c r="CR2056" s="492">
        <f t="shared" si="1417"/>
        <v>0</v>
      </c>
      <c r="CS2056" s="578">
        <f t="shared" si="1418"/>
        <v>0</v>
      </c>
      <c r="CT2056" s="375">
        <f t="shared" si="1419"/>
        <v>0</v>
      </c>
      <c r="CU2056" s="492">
        <f t="shared" si="1420"/>
        <v>0</v>
      </c>
      <c r="CV2056" s="578">
        <f t="shared" si="1421"/>
        <v>0</v>
      </c>
      <c r="CW2056" s="375">
        <f t="shared" si="1422"/>
        <v>0</v>
      </c>
      <c r="CX2056" s="492">
        <f t="shared" si="1423"/>
        <v>0</v>
      </c>
      <c r="CY2056" s="578">
        <f t="shared" si="1424"/>
        <v>0</v>
      </c>
      <c r="CZ2056" s="375">
        <f t="shared" si="1425"/>
        <v>0</v>
      </c>
      <c r="DA2056" s="492">
        <f t="shared" si="1426"/>
        <v>0</v>
      </c>
      <c r="DB2056" s="578">
        <f t="shared" si="1427"/>
        <v>0</v>
      </c>
      <c r="DC2056" s="375">
        <f t="shared" si="1428"/>
        <v>0</v>
      </c>
      <c r="DD2056" s="492">
        <f t="shared" si="1429"/>
        <v>0</v>
      </c>
      <c r="DE2056" s="578">
        <f t="shared" si="1430"/>
        <v>0</v>
      </c>
      <c r="DF2056" s="293">
        <f t="shared" si="1431"/>
        <v>0</v>
      </c>
      <c r="DG2056" s="294" t="str">
        <f>IF(DF2056=0,"",
IF(SUM($DF$2022:DF2056)=1,DH2056,
IF($DF$2143&gt;SUM($DF$2022:DF2056),_xlfn.CONCAT(", ",DH2056),
IF($DF$2143=SUM($DF$2022:DF2056),_xlfn.CONCAT(" y ",DH2056)))))</f>
        <v/>
      </c>
      <c r="DH2056" s="89" t="s">
        <v>5153</v>
      </c>
    </row>
    <row r="2057" spans="1:112" ht="15" customHeight="1">
      <c r="A2057" s="64"/>
      <c r="B2057" s="11"/>
      <c r="C2057" s="58" t="s">
        <v>5086</v>
      </c>
      <c r="D2057" s="1020" t="str">
        <f>IF(CNGE_2025_M1_Secc5_Sub1!$D65="","",CNGE_2025_M1_Secc5_Sub1!$D65)</f>
        <v/>
      </c>
      <c r="E2057" s="889"/>
      <c r="F2057" s="889"/>
      <c r="G2057" s="889"/>
      <c r="H2057" s="889"/>
      <c r="I2057" s="889"/>
      <c r="J2057" s="889"/>
      <c r="K2057" s="889"/>
      <c r="L2057" s="890"/>
      <c r="M2057" s="813"/>
      <c r="N2057" s="813"/>
      <c r="O2057" s="813"/>
      <c r="P2057" s="813"/>
      <c r="Q2057" s="813"/>
      <c r="R2057" s="813"/>
      <c r="S2057" s="813"/>
      <c r="T2057" s="813"/>
      <c r="U2057" s="813"/>
      <c r="V2057" s="813"/>
      <c r="W2057" s="813"/>
      <c r="X2057" s="813"/>
      <c r="Y2057" s="813"/>
      <c r="Z2057" s="813"/>
      <c r="AA2057" s="813"/>
      <c r="AB2057" s="813"/>
      <c r="AC2057" s="813"/>
      <c r="AD2057" s="813"/>
      <c r="AI2057">
        <f t="shared" si="1356"/>
        <v>0</v>
      </c>
      <c r="AJ2057">
        <f t="shared" si="1357"/>
        <v>0</v>
      </c>
      <c r="AK2057">
        <f t="shared" si="1358"/>
        <v>0</v>
      </c>
      <c r="AL2057">
        <f t="shared" si="1359"/>
        <v>0</v>
      </c>
      <c r="AM2057">
        <f t="shared" si="1360"/>
        <v>0</v>
      </c>
      <c r="AN2057">
        <f t="shared" si="1361"/>
        <v>0</v>
      </c>
      <c r="AO2057">
        <f t="shared" si="1362"/>
        <v>0</v>
      </c>
      <c r="AP2057">
        <f t="shared" si="1363"/>
        <v>0</v>
      </c>
      <c r="AQ2057">
        <f t="shared" si="1364"/>
        <v>0</v>
      </c>
      <c r="AR2057">
        <f t="shared" si="1365"/>
        <v>0</v>
      </c>
      <c r="AS2057">
        <f t="shared" si="1366"/>
        <v>0</v>
      </c>
      <c r="AT2057">
        <f t="shared" si="1367"/>
        <v>0</v>
      </c>
      <c r="AU2057">
        <f t="shared" si="1368"/>
        <v>0</v>
      </c>
      <c r="AV2057">
        <f t="shared" si="1369"/>
        <v>0</v>
      </c>
      <c r="AW2057">
        <f t="shared" si="1370"/>
        <v>0</v>
      </c>
      <c r="AX2057">
        <f t="shared" si="1371"/>
        <v>0</v>
      </c>
      <c r="AY2057">
        <f t="shared" si="1372"/>
        <v>0</v>
      </c>
      <c r="AZ2057">
        <f t="shared" si="1373"/>
        <v>0</v>
      </c>
      <c r="BA2057">
        <f t="shared" si="1374"/>
        <v>0</v>
      </c>
      <c r="BB2057">
        <f t="shared" si="1375"/>
        <v>0</v>
      </c>
      <c r="BC2057">
        <f t="shared" si="1376"/>
        <v>0</v>
      </c>
      <c r="BD2057">
        <f t="shared" si="1377"/>
        <v>0</v>
      </c>
      <c r="BE2057">
        <f t="shared" si="1378"/>
        <v>0</v>
      </c>
      <c r="BF2057">
        <f t="shared" si="1379"/>
        <v>0</v>
      </c>
      <c r="BG2057" s="375">
        <f t="shared" si="1380"/>
        <v>0</v>
      </c>
      <c r="BH2057" s="492">
        <f t="shared" si="1381"/>
        <v>0</v>
      </c>
      <c r="BI2057" s="578">
        <f t="shared" si="1382"/>
        <v>0</v>
      </c>
      <c r="BJ2057" s="375">
        <f t="shared" si="1383"/>
        <v>0</v>
      </c>
      <c r="BK2057" s="492">
        <f t="shared" si="1384"/>
        <v>0</v>
      </c>
      <c r="BL2057" s="578">
        <f t="shared" si="1385"/>
        <v>0</v>
      </c>
      <c r="BM2057" s="375">
        <f t="shared" si="1386"/>
        <v>0</v>
      </c>
      <c r="BN2057" s="492">
        <f t="shared" si="1387"/>
        <v>0</v>
      </c>
      <c r="BO2057" s="578">
        <f t="shared" si="1388"/>
        <v>0</v>
      </c>
      <c r="BP2057" s="375">
        <f t="shared" si="1389"/>
        <v>0</v>
      </c>
      <c r="BQ2057" s="492">
        <f t="shared" si="1390"/>
        <v>0</v>
      </c>
      <c r="BR2057" s="578">
        <f t="shared" si="1391"/>
        <v>0</v>
      </c>
      <c r="BS2057" s="375">
        <f t="shared" si="1392"/>
        <v>0</v>
      </c>
      <c r="BT2057" s="492">
        <f t="shared" si="1393"/>
        <v>0</v>
      </c>
      <c r="BU2057" s="578">
        <f t="shared" si="1394"/>
        <v>0</v>
      </c>
      <c r="BV2057" s="375">
        <f t="shared" si="1395"/>
        <v>0</v>
      </c>
      <c r="BW2057" s="492">
        <f t="shared" si="1396"/>
        <v>0</v>
      </c>
      <c r="BX2057" s="578">
        <f t="shared" si="1397"/>
        <v>0</v>
      </c>
      <c r="BY2057" s="375">
        <f t="shared" si="1398"/>
        <v>0</v>
      </c>
      <c r="BZ2057" s="492">
        <f t="shared" si="1399"/>
        <v>0</v>
      </c>
      <c r="CA2057" s="578">
        <f t="shared" si="1400"/>
        <v>0</v>
      </c>
      <c r="CB2057" s="375">
        <f t="shared" si="1401"/>
        <v>0</v>
      </c>
      <c r="CC2057" s="492">
        <f t="shared" si="1402"/>
        <v>0</v>
      </c>
      <c r="CD2057" s="578">
        <f t="shared" si="1403"/>
        <v>0</v>
      </c>
      <c r="CE2057" s="375">
        <f t="shared" si="1404"/>
        <v>0</v>
      </c>
      <c r="CF2057" s="492">
        <f t="shared" si="1405"/>
        <v>0</v>
      </c>
      <c r="CG2057" s="578">
        <f t="shared" si="1406"/>
        <v>0</v>
      </c>
      <c r="CH2057" s="375">
        <f t="shared" si="1407"/>
        <v>0</v>
      </c>
      <c r="CI2057" s="492">
        <f t="shared" si="1408"/>
        <v>0</v>
      </c>
      <c r="CJ2057" s="578">
        <f t="shared" si="1409"/>
        <v>0</v>
      </c>
      <c r="CK2057" s="375">
        <f t="shared" si="1410"/>
        <v>0</v>
      </c>
      <c r="CL2057" s="492">
        <f t="shared" si="1411"/>
        <v>0</v>
      </c>
      <c r="CM2057" s="578">
        <f t="shared" si="1412"/>
        <v>0</v>
      </c>
      <c r="CN2057" s="375">
        <f t="shared" si="1413"/>
        <v>0</v>
      </c>
      <c r="CO2057" s="492">
        <f t="shared" si="1414"/>
        <v>0</v>
      </c>
      <c r="CP2057" s="578">
        <f t="shared" si="1415"/>
        <v>0</v>
      </c>
      <c r="CQ2057" s="375">
        <f t="shared" si="1416"/>
        <v>0</v>
      </c>
      <c r="CR2057" s="492">
        <f t="shared" si="1417"/>
        <v>0</v>
      </c>
      <c r="CS2057" s="578">
        <f t="shared" si="1418"/>
        <v>0</v>
      </c>
      <c r="CT2057" s="375">
        <f t="shared" si="1419"/>
        <v>0</v>
      </c>
      <c r="CU2057" s="492">
        <f t="shared" si="1420"/>
        <v>0</v>
      </c>
      <c r="CV2057" s="578">
        <f t="shared" si="1421"/>
        <v>0</v>
      </c>
      <c r="CW2057" s="375">
        <f t="shared" si="1422"/>
        <v>0</v>
      </c>
      <c r="CX2057" s="492">
        <f t="shared" si="1423"/>
        <v>0</v>
      </c>
      <c r="CY2057" s="578">
        <f t="shared" si="1424"/>
        <v>0</v>
      </c>
      <c r="CZ2057" s="375">
        <f t="shared" si="1425"/>
        <v>0</v>
      </c>
      <c r="DA2057" s="492">
        <f t="shared" si="1426"/>
        <v>0</v>
      </c>
      <c r="DB2057" s="578">
        <f t="shared" si="1427"/>
        <v>0</v>
      </c>
      <c r="DC2057" s="375">
        <f t="shared" si="1428"/>
        <v>0</v>
      </c>
      <c r="DD2057" s="492">
        <f t="shared" si="1429"/>
        <v>0</v>
      </c>
      <c r="DE2057" s="578">
        <f t="shared" si="1430"/>
        <v>0</v>
      </c>
      <c r="DF2057" s="293">
        <f t="shared" si="1431"/>
        <v>0</v>
      </c>
      <c r="DG2057" s="294" t="str">
        <f>IF(DF2057=0,"",
IF(SUM($DF$2022:DF2057)=1,DH2057,
IF($DF$2143&gt;SUM($DF$2022:DF2057),_xlfn.CONCAT(", ",DH2057),
IF($DF$2143=SUM($DF$2022:DF2057),_xlfn.CONCAT(" y ",DH2057)))))</f>
        <v/>
      </c>
      <c r="DH2057" s="89" t="s">
        <v>5154</v>
      </c>
    </row>
    <row r="2058" spans="1:112" ht="15" customHeight="1">
      <c r="A2058" s="64"/>
      <c r="B2058" s="11"/>
      <c r="C2058" s="58" t="s">
        <v>5155</v>
      </c>
      <c r="D2058" s="1020" t="str">
        <f>IF(CNGE_2025_M1_Secc5_Sub1!$D66="","",CNGE_2025_M1_Secc5_Sub1!$D66)</f>
        <v/>
      </c>
      <c r="E2058" s="889"/>
      <c r="F2058" s="889"/>
      <c r="G2058" s="889"/>
      <c r="H2058" s="889"/>
      <c r="I2058" s="889"/>
      <c r="J2058" s="889"/>
      <c r="K2058" s="889"/>
      <c r="L2058" s="890"/>
      <c r="M2058" s="813"/>
      <c r="N2058" s="813"/>
      <c r="O2058" s="813"/>
      <c r="P2058" s="813"/>
      <c r="Q2058" s="813"/>
      <c r="R2058" s="813"/>
      <c r="S2058" s="813"/>
      <c r="T2058" s="813"/>
      <c r="U2058" s="813"/>
      <c r="V2058" s="813"/>
      <c r="W2058" s="813"/>
      <c r="X2058" s="813"/>
      <c r="Y2058" s="813"/>
      <c r="Z2058" s="813"/>
      <c r="AA2058" s="813"/>
      <c r="AB2058" s="813"/>
      <c r="AC2058" s="813"/>
      <c r="AD2058" s="813"/>
      <c r="AI2058">
        <f t="shared" si="1356"/>
        <v>0</v>
      </c>
      <c r="AJ2058">
        <f t="shared" si="1357"/>
        <v>0</v>
      </c>
      <c r="AK2058">
        <f t="shared" si="1358"/>
        <v>0</v>
      </c>
      <c r="AL2058">
        <f t="shared" si="1359"/>
        <v>0</v>
      </c>
      <c r="AM2058">
        <f t="shared" si="1360"/>
        <v>0</v>
      </c>
      <c r="AN2058">
        <f t="shared" si="1361"/>
        <v>0</v>
      </c>
      <c r="AO2058">
        <f t="shared" si="1362"/>
        <v>0</v>
      </c>
      <c r="AP2058">
        <f t="shared" si="1363"/>
        <v>0</v>
      </c>
      <c r="AQ2058">
        <f t="shared" si="1364"/>
        <v>0</v>
      </c>
      <c r="AR2058">
        <f t="shared" si="1365"/>
        <v>0</v>
      </c>
      <c r="AS2058">
        <f t="shared" si="1366"/>
        <v>0</v>
      </c>
      <c r="AT2058">
        <f t="shared" si="1367"/>
        <v>0</v>
      </c>
      <c r="AU2058">
        <f t="shared" si="1368"/>
        <v>0</v>
      </c>
      <c r="AV2058">
        <f t="shared" si="1369"/>
        <v>0</v>
      </c>
      <c r="AW2058">
        <f t="shared" si="1370"/>
        <v>0</v>
      </c>
      <c r="AX2058">
        <f t="shared" si="1371"/>
        <v>0</v>
      </c>
      <c r="AY2058">
        <f t="shared" si="1372"/>
        <v>0</v>
      </c>
      <c r="AZ2058">
        <f t="shared" si="1373"/>
        <v>0</v>
      </c>
      <c r="BA2058">
        <f t="shared" si="1374"/>
        <v>0</v>
      </c>
      <c r="BB2058">
        <f t="shared" si="1375"/>
        <v>0</v>
      </c>
      <c r="BC2058">
        <f t="shared" si="1376"/>
        <v>0</v>
      </c>
      <c r="BD2058">
        <f t="shared" si="1377"/>
        <v>0</v>
      </c>
      <c r="BE2058">
        <f t="shared" si="1378"/>
        <v>0</v>
      </c>
      <c r="BF2058">
        <f t="shared" si="1379"/>
        <v>0</v>
      </c>
      <c r="BG2058" s="375">
        <f t="shared" si="1380"/>
        <v>0</v>
      </c>
      <c r="BH2058" s="492">
        <f t="shared" si="1381"/>
        <v>0</v>
      </c>
      <c r="BI2058" s="578">
        <f t="shared" si="1382"/>
        <v>0</v>
      </c>
      <c r="BJ2058" s="375">
        <f t="shared" si="1383"/>
        <v>0</v>
      </c>
      <c r="BK2058" s="492">
        <f t="shared" si="1384"/>
        <v>0</v>
      </c>
      <c r="BL2058" s="578">
        <f t="shared" si="1385"/>
        <v>0</v>
      </c>
      <c r="BM2058" s="375">
        <f t="shared" si="1386"/>
        <v>0</v>
      </c>
      <c r="BN2058" s="492">
        <f t="shared" si="1387"/>
        <v>0</v>
      </c>
      <c r="BO2058" s="578">
        <f t="shared" si="1388"/>
        <v>0</v>
      </c>
      <c r="BP2058" s="375">
        <f t="shared" si="1389"/>
        <v>0</v>
      </c>
      <c r="BQ2058" s="492">
        <f t="shared" si="1390"/>
        <v>0</v>
      </c>
      <c r="BR2058" s="578">
        <f t="shared" si="1391"/>
        <v>0</v>
      </c>
      <c r="BS2058" s="375">
        <f t="shared" si="1392"/>
        <v>0</v>
      </c>
      <c r="BT2058" s="492">
        <f t="shared" si="1393"/>
        <v>0</v>
      </c>
      <c r="BU2058" s="578">
        <f t="shared" si="1394"/>
        <v>0</v>
      </c>
      <c r="BV2058" s="375">
        <f t="shared" si="1395"/>
        <v>0</v>
      </c>
      <c r="BW2058" s="492">
        <f t="shared" si="1396"/>
        <v>0</v>
      </c>
      <c r="BX2058" s="578">
        <f t="shared" si="1397"/>
        <v>0</v>
      </c>
      <c r="BY2058" s="375">
        <f t="shared" si="1398"/>
        <v>0</v>
      </c>
      <c r="BZ2058" s="492">
        <f t="shared" si="1399"/>
        <v>0</v>
      </c>
      <c r="CA2058" s="578">
        <f t="shared" si="1400"/>
        <v>0</v>
      </c>
      <c r="CB2058" s="375">
        <f t="shared" si="1401"/>
        <v>0</v>
      </c>
      <c r="CC2058" s="492">
        <f t="shared" si="1402"/>
        <v>0</v>
      </c>
      <c r="CD2058" s="578">
        <f t="shared" si="1403"/>
        <v>0</v>
      </c>
      <c r="CE2058" s="375">
        <f t="shared" si="1404"/>
        <v>0</v>
      </c>
      <c r="CF2058" s="492">
        <f t="shared" si="1405"/>
        <v>0</v>
      </c>
      <c r="CG2058" s="578">
        <f t="shared" si="1406"/>
        <v>0</v>
      </c>
      <c r="CH2058" s="375">
        <f t="shared" si="1407"/>
        <v>0</v>
      </c>
      <c r="CI2058" s="492">
        <f t="shared" si="1408"/>
        <v>0</v>
      </c>
      <c r="CJ2058" s="578">
        <f t="shared" si="1409"/>
        <v>0</v>
      </c>
      <c r="CK2058" s="375">
        <f t="shared" si="1410"/>
        <v>0</v>
      </c>
      <c r="CL2058" s="492">
        <f t="shared" si="1411"/>
        <v>0</v>
      </c>
      <c r="CM2058" s="578">
        <f t="shared" si="1412"/>
        <v>0</v>
      </c>
      <c r="CN2058" s="375">
        <f t="shared" si="1413"/>
        <v>0</v>
      </c>
      <c r="CO2058" s="492">
        <f t="shared" si="1414"/>
        <v>0</v>
      </c>
      <c r="CP2058" s="578">
        <f t="shared" si="1415"/>
        <v>0</v>
      </c>
      <c r="CQ2058" s="375">
        <f t="shared" si="1416"/>
        <v>0</v>
      </c>
      <c r="CR2058" s="492">
        <f t="shared" si="1417"/>
        <v>0</v>
      </c>
      <c r="CS2058" s="578">
        <f t="shared" si="1418"/>
        <v>0</v>
      </c>
      <c r="CT2058" s="375">
        <f t="shared" si="1419"/>
        <v>0</v>
      </c>
      <c r="CU2058" s="492">
        <f t="shared" si="1420"/>
        <v>0</v>
      </c>
      <c r="CV2058" s="578">
        <f t="shared" si="1421"/>
        <v>0</v>
      </c>
      <c r="CW2058" s="375">
        <f t="shared" si="1422"/>
        <v>0</v>
      </c>
      <c r="CX2058" s="492">
        <f t="shared" si="1423"/>
        <v>0</v>
      </c>
      <c r="CY2058" s="578">
        <f t="shared" si="1424"/>
        <v>0</v>
      </c>
      <c r="CZ2058" s="375">
        <f t="shared" si="1425"/>
        <v>0</v>
      </c>
      <c r="DA2058" s="492">
        <f t="shared" si="1426"/>
        <v>0</v>
      </c>
      <c r="DB2058" s="578">
        <f t="shared" si="1427"/>
        <v>0</v>
      </c>
      <c r="DC2058" s="375">
        <f t="shared" si="1428"/>
        <v>0</v>
      </c>
      <c r="DD2058" s="492">
        <f t="shared" si="1429"/>
        <v>0</v>
      </c>
      <c r="DE2058" s="578">
        <f t="shared" si="1430"/>
        <v>0</v>
      </c>
      <c r="DF2058" s="293">
        <f t="shared" si="1431"/>
        <v>0</v>
      </c>
      <c r="DG2058" s="294" t="str">
        <f>IF(DF2058=0,"",
IF(SUM($DF$2022:DF2058)=1,DH2058,
IF($DF$2143&gt;SUM($DF$2022:DF2058),_xlfn.CONCAT(", ",DH2058),
IF($DF$2143=SUM($DF$2022:DF2058),_xlfn.CONCAT(" y ",DH2058)))))</f>
        <v/>
      </c>
      <c r="DH2058" s="89" t="s">
        <v>5156</v>
      </c>
    </row>
    <row r="2059" spans="1:112" ht="15" customHeight="1">
      <c r="A2059" s="64"/>
      <c r="B2059" s="11"/>
      <c r="C2059" s="58" t="s">
        <v>5157</v>
      </c>
      <c r="D2059" s="1020" t="str">
        <f>IF(CNGE_2025_M1_Secc5_Sub1!$D67="","",CNGE_2025_M1_Secc5_Sub1!$D67)</f>
        <v/>
      </c>
      <c r="E2059" s="889"/>
      <c r="F2059" s="889"/>
      <c r="G2059" s="889"/>
      <c r="H2059" s="889"/>
      <c r="I2059" s="889"/>
      <c r="J2059" s="889"/>
      <c r="K2059" s="889"/>
      <c r="L2059" s="890"/>
      <c r="M2059" s="813"/>
      <c r="N2059" s="813"/>
      <c r="O2059" s="813"/>
      <c r="P2059" s="813"/>
      <c r="Q2059" s="813"/>
      <c r="R2059" s="813"/>
      <c r="S2059" s="813"/>
      <c r="T2059" s="813"/>
      <c r="U2059" s="813"/>
      <c r="V2059" s="813"/>
      <c r="W2059" s="813"/>
      <c r="X2059" s="813"/>
      <c r="Y2059" s="813"/>
      <c r="Z2059" s="813"/>
      <c r="AA2059" s="813"/>
      <c r="AB2059" s="813"/>
      <c r="AC2059" s="813"/>
      <c r="AD2059" s="813"/>
      <c r="AI2059">
        <f t="shared" si="1356"/>
        <v>0</v>
      </c>
      <c r="AJ2059">
        <f t="shared" si="1357"/>
        <v>0</v>
      </c>
      <c r="AK2059">
        <f t="shared" si="1358"/>
        <v>0</v>
      </c>
      <c r="AL2059">
        <f t="shared" si="1359"/>
        <v>0</v>
      </c>
      <c r="AM2059">
        <f t="shared" si="1360"/>
        <v>0</v>
      </c>
      <c r="AN2059">
        <f t="shared" si="1361"/>
        <v>0</v>
      </c>
      <c r="AO2059">
        <f t="shared" si="1362"/>
        <v>0</v>
      </c>
      <c r="AP2059">
        <f t="shared" si="1363"/>
        <v>0</v>
      </c>
      <c r="AQ2059">
        <f t="shared" si="1364"/>
        <v>0</v>
      </c>
      <c r="AR2059">
        <f t="shared" si="1365"/>
        <v>0</v>
      </c>
      <c r="AS2059">
        <f t="shared" si="1366"/>
        <v>0</v>
      </c>
      <c r="AT2059">
        <f t="shared" si="1367"/>
        <v>0</v>
      </c>
      <c r="AU2059">
        <f t="shared" si="1368"/>
        <v>0</v>
      </c>
      <c r="AV2059">
        <f t="shared" si="1369"/>
        <v>0</v>
      </c>
      <c r="AW2059">
        <f t="shared" si="1370"/>
        <v>0</v>
      </c>
      <c r="AX2059">
        <f t="shared" si="1371"/>
        <v>0</v>
      </c>
      <c r="AY2059">
        <f t="shared" si="1372"/>
        <v>0</v>
      </c>
      <c r="AZ2059">
        <f t="shared" si="1373"/>
        <v>0</v>
      </c>
      <c r="BA2059">
        <f t="shared" si="1374"/>
        <v>0</v>
      </c>
      <c r="BB2059">
        <f t="shared" si="1375"/>
        <v>0</v>
      </c>
      <c r="BC2059">
        <f t="shared" si="1376"/>
        <v>0</v>
      </c>
      <c r="BD2059">
        <f t="shared" si="1377"/>
        <v>0</v>
      </c>
      <c r="BE2059">
        <f t="shared" si="1378"/>
        <v>0</v>
      </c>
      <c r="BF2059">
        <f t="shared" si="1379"/>
        <v>0</v>
      </c>
      <c r="BG2059" s="375">
        <f t="shared" si="1380"/>
        <v>0</v>
      </c>
      <c r="BH2059" s="492">
        <f t="shared" si="1381"/>
        <v>0</v>
      </c>
      <c r="BI2059" s="578">
        <f t="shared" si="1382"/>
        <v>0</v>
      </c>
      <c r="BJ2059" s="375">
        <f t="shared" si="1383"/>
        <v>0</v>
      </c>
      <c r="BK2059" s="492">
        <f t="shared" si="1384"/>
        <v>0</v>
      </c>
      <c r="BL2059" s="578">
        <f t="shared" si="1385"/>
        <v>0</v>
      </c>
      <c r="BM2059" s="375">
        <f t="shared" si="1386"/>
        <v>0</v>
      </c>
      <c r="BN2059" s="492">
        <f t="shared" si="1387"/>
        <v>0</v>
      </c>
      <c r="BO2059" s="578">
        <f t="shared" si="1388"/>
        <v>0</v>
      </c>
      <c r="BP2059" s="375">
        <f t="shared" si="1389"/>
        <v>0</v>
      </c>
      <c r="BQ2059" s="492">
        <f t="shared" si="1390"/>
        <v>0</v>
      </c>
      <c r="BR2059" s="578">
        <f t="shared" si="1391"/>
        <v>0</v>
      </c>
      <c r="BS2059" s="375">
        <f t="shared" si="1392"/>
        <v>0</v>
      </c>
      <c r="BT2059" s="492">
        <f t="shared" si="1393"/>
        <v>0</v>
      </c>
      <c r="BU2059" s="578">
        <f t="shared" si="1394"/>
        <v>0</v>
      </c>
      <c r="BV2059" s="375">
        <f t="shared" si="1395"/>
        <v>0</v>
      </c>
      <c r="BW2059" s="492">
        <f t="shared" si="1396"/>
        <v>0</v>
      </c>
      <c r="BX2059" s="578">
        <f t="shared" si="1397"/>
        <v>0</v>
      </c>
      <c r="BY2059" s="375">
        <f t="shared" si="1398"/>
        <v>0</v>
      </c>
      <c r="BZ2059" s="492">
        <f t="shared" si="1399"/>
        <v>0</v>
      </c>
      <c r="CA2059" s="578">
        <f t="shared" si="1400"/>
        <v>0</v>
      </c>
      <c r="CB2059" s="375">
        <f t="shared" si="1401"/>
        <v>0</v>
      </c>
      <c r="CC2059" s="492">
        <f t="shared" si="1402"/>
        <v>0</v>
      </c>
      <c r="CD2059" s="578">
        <f t="shared" si="1403"/>
        <v>0</v>
      </c>
      <c r="CE2059" s="375">
        <f t="shared" si="1404"/>
        <v>0</v>
      </c>
      <c r="CF2059" s="492">
        <f t="shared" si="1405"/>
        <v>0</v>
      </c>
      <c r="CG2059" s="578">
        <f t="shared" si="1406"/>
        <v>0</v>
      </c>
      <c r="CH2059" s="375">
        <f t="shared" si="1407"/>
        <v>0</v>
      </c>
      <c r="CI2059" s="492">
        <f t="shared" si="1408"/>
        <v>0</v>
      </c>
      <c r="CJ2059" s="578">
        <f t="shared" si="1409"/>
        <v>0</v>
      </c>
      <c r="CK2059" s="375">
        <f t="shared" si="1410"/>
        <v>0</v>
      </c>
      <c r="CL2059" s="492">
        <f t="shared" si="1411"/>
        <v>0</v>
      </c>
      <c r="CM2059" s="578">
        <f t="shared" si="1412"/>
        <v>0</v>
      </c>
      <c r="CN2059" s="375">
        <f t="shared" si="1413"/>
        <v>0</v>
      </c>
      <c r="CO2059" s="492">
        <f t="shared" si="1414"/>
        <v>0</v>
      </c>
      <c r="CP2059" s="578">
        <f t="shared" si="1415"/>
        <v>0</v>
      </c>
      <c r="CQ2059" s="375">
        <f t="shared" si="1416"/>
        <v>0</v>
      </c>
      <c r="CR2059" s="492">
        <f t="shared" si="1417"/>
        <v>0</v>
      </c>
      <c r="CS2059" s="578">
        <f t="shared" si="1418"/>
        <v>0</v>
      </c>
      <c r="CT2059" s="375">
        <f t="shared" si="1419"/>
        <v>0</v>
      </c>
      <c r="CU2059" s="492">
        <f t="shared" si="1420"/>
        <v>0</v>
      </c>
      <c r="CV2059" s="578">
        <f t="shared" si="1421"/>
        <v>0</v>
      </c>
      <c r="CW2059" s="375">
        <f t="shared" si="1422"/>
        <v>0</v>
      </c>
      <c r="CX2059" s="492">
        <f t="shared" si="1423"/>
        <v>0</v>
      </c>
      <c r="CY2059" s="578">
        <f t="shared" si="1424"/>
        <v>0</v>
      </c>
      <c r="CZ2059" s="375">
        <f t="shared" si="1425"/>
        <v>0</v>
      </c>
      <c r="DA2059" s="492">
        <f t="shared" si="1426"/>
        <v>0</v>
      </c>
      <c r="DB2059" s="578">
        <f t="shared" si="1427"/>
        <v>0</v>
      </c>
      <c r="DC2059" s="375">
        <f t="shared" si="1428"/>
        <v>0</v>
      </c>
      <c r="DD2059" s="492">
        <f t="shared" si="1429"/>
        <v>0</v>
      </c>
      <c r="DE2059" s="578">
        <f t="shared" si="1430"/>
        <v>0</v>
      </c>
      <c r="DF2059" s="293">
        <f t="shared" si="1431"/>
        <v>0</v>
      </c>
      <c r="DG2059" s="294" t="str">
        <f>IF(DF2059=0,"",
IF(SUM($DF$2022:DF2059)=1,DH2059,
IF($DF$2143&gt;SUM($DF$2022:DF2059),_xlfn.CONCAT(", ",DH2059),
IF($DF$2143=SUM($DF$2022:DF2059),_xlfn.CONCAT(" y ",DH2059)))))</f>
        <v/>
      </c>
      <c r="DH2059" s="89" t="s">
        <v>5158</v>
      </c>
    </row>
    <row r="2060" spans="1:112" ht="15" customHeight="1">
      <c r="A2060" s="64"/>
      <c r="B2060" s="11"/>
      <c r="C2060" s="58" t="s">
        <v>5159</v>
      </c>
      <c r="D2060" s="1020" t="str">
        <f>IF(CNGE_2025_M1_Secc5_Sub1!$D68="","",CNGE_2025_M1_Secc5_Sub1!$D68)</f>
        <v/>
      </c>
      <c r="E2060" s="889"/>
      <c r="F2060" s="889"/>
      <c r="G2060" s="889"/>
      <c r="H2060" s="889"/>
      <c r="I2060" s="889"/>
      <c r="J2060" s="889"/>
      <c r="K2060" s="889"/>
      <c r="L2060" s="890"/>
      <c r="M2060" s="813"/>
      <c r="N2060" s="813"/>
      <c r="O2060" s="813"/>
      <c r="P2060" s="813"/>
      <c r="Q2060" s="813"/>
      <c r="R2060" s="813"/>
      <c r="S2060" s="813"/>
      <c r="T2060" s="813"/>
      <c r="U2060" s="813"/>
      <c r="V2060" s="813"/>
      <c r="W2060" s="813"/>
      <c r="X2060" s="813"/>
      <c r="Y2060" s="813"/>
      <c r="Z2060" s="813"/>
      <c r="AA2060" s="813"/>
      <c r="AB2060" s="813"/>
      <c r="AC2060" s="813"/>
      <c r="AD2060" s="813"/>
      <c r="AI2060">
        <f t="shared" si="1356"/>
        <v>0</v>
      </c>
      <c r="AJ2060">
        <f t="shared" si="1357"/>
        <v>0</v>
      </c>
      <c r="AK2060">
        <f t="shared" si="1358"/>
        <v>0</v>
      </c>
      <c r="AL2060">
        <f t="shared" si="1359"/>
        <v>0</v>
      </c>
      <c r="AM2060">
        <f t="shared" si="1360"/>
        <v>0</v>
      </c>
      <c r="AN2060">
        <f t="shared" si="1361"/>
        <v>0</v>
      </c>
      <c r="AO2060">
        <f t="shared" si="1362"/>
        <v>0</v>
      </c>
      <c r="AP2060">
        <f t="shared" si="1363"/>
        <v>0</v>
      </c>
      <c r="AQ2060">
        <f t="shared" si="1364"/>
        <v>0</v>
      </c>
      <c r="AR2060">
        <f t="shared" si="1365"/>
        <v>0</v>
      </c>
      <c r="AS2060">
        <f t="shared" si="1366"/>
        <v>0</v>
      </c>
      <c r="AT2060">
        <f t="shared" si="1367"/>
        <v>0</v>
      </c>
      <c r="AU2060">
        <f t="shared" si="1368"/>
        <v>0</v>
      </c>
      <c r="AV2060">
        <f t="shared" si="1369"/>
        <v>0</v>
      </c>
      <c r="AW2060">
        <f t="shared" si="1370"/>
        <v>0</v>
      </c>
      <c r="AX2060">
        <f t="shared" si="1371"/>
        <v>0</v>
      </c>
      <c r="AY2060">
        <f t="shared" si="1372"/>
        <v>0</v>
      </c>
      <c r="AZ2060">
        <f t="shared" si="1373"/>
        <v>0</v>
      </c>
      <c r="BA2060">
        <f t="shared" si="1374"/>
        <v>0</v>
      </c>
      <c r="BB2060">
        <f t="shared" si="1375"/>
        <v>0</v>
      </c>
      <c r="BC2060">
        <f t="shared" si="1376"/>
        <v>0</v>
      </c>
      <c r="BD2060">
        <f t="shared" si="1377"/>
        <v>0</v>
      </c>
      <c r="BE2060">
        <f t="shared" si="1378"/>
        <v>0</v>
      </c>
      <c r="BF2060">
        <f t="shared" si="1379"/>
        <v>0</v>
      </c>
      <c r="BG2060" s="375">
        <f t="shared" si="1380"/>
        <v>0</v>
      </c>
      <c r="BH2060" s="492">
        <f t="shared" si="1381"/>
        <v>0</v>
      </c>
      <c r="BI2060" s="578">
        <f t="shared" si="1382"/>
        <v>0</v>
      </c>
      <c r="BJ2060" s="375">
        <f t="shared" si="1383"/>
        <v>0</v>
      </c>
      <c r="BK2060" s="492">
        <f t="shared" si="1384"/>
        <v>0</v>
      </c>
      <c r="BL2060" s="578">
        <f t="shared" si="1385"/>
        <v>0</v>
      </c>
      <c r="BM2060" s="375">
        <f t="shared" si="1386"/>
        <v>0</v>
      </c>
      <c r="BN2060" s="492">
        <f t="shared" si="1387"/>
        <v>0</v>
      </c>
      <c r="BO2060" s="578">
        <f t="shared" si="1388"/>
        <v>0</v>
      </c>
      <c r="BP2060" s="375">
        <f t="shared" si="1389"/>
        <v>0</v>
      </c>
      <c r="BQ2060" s="492">
        <f t="shared" si="1390"/>
        <v>0</v>
      </c>
      <c r="BR2060" s="578">
        <f t="shared" si="1391"/>
        <v>0</v>
      </c>
      <c r="BS2060" s="375">
        <f t="shared" si="1392"/>
        <v>0</v>
      </c>
      <c r="BT2060" s="492">
        <f t="shared" si="1393"/>
        <v>0</v>
      </c>
      <c r="BU2060" s="578">
        <f t="shared" si="1394"/>
        <v>0</v>
      </c>
      <c r="BV2060" s="375">
        <f t="shared" si="1395"/>
        <v>0</v>
      </c>
      <c r="BW2060" s="492">
        <f t="shared" si="1396"/>
        <v>0</v>
      </c>
      <c r="BX2060" s="578">
        <f t="shared" si="1397"/>
        <v>0</v>
      </c>
      <c r="BY2060" s="375">
        <f t="shared" si="1398"/>
        <v>0</v>
      </c>
      <c r="BZ2060" s="492">
        <f t="shared" si="1399"/>
        <v>0</v>
      </c>
      <c r="CA2060" s="578">
        <f t="shared" si="1400"/>
        <v>0</v>
      </c>
      <c r="CB2060" s="375">
        <f t="shared" si="1401"/>
        <v>0</v>
      </c>
      <c r="CC2060" s="492">
        <f t="shared" si="1402"/>
        <v>0</v>
      </c>
      <c r="CD2060" s="578">
        <f t="shared" si="1403"/>
        <v>0</v>
      </c>
      <c r="CE2060" s="375">
        <f t="shared" si="1404"/>
        <v>0</v>
      </c>
      <c r="CF2060" s="492">
        <f t="shared" si="1405"/>
        <v>0</v>
      </c>
      <c r="CG2060" s="578">
        <f t="shared" si="1406"/>
        <v>0</v>
      </c>
      <c r="CH2060" s="375">
        <f t="shared" si="1407"/>
        <v>0</v>
      </c>
      <c r="CI2060" s="492">
        <f t="shared" si="1408"/>
        <v>0</v>
      </c>
      <c r="CJ2060" s="578">
        <f t="shared" si="1409"/>
        <v>0</v>
      </c>
      <c r="CK2060" s="375">
        <f t="shared" si="1410"/>
        <v>0</v>
      </c>
      <c r="CL2060" s="492">
        <f t="shared" si="1411"/>
        <v>0</v>
      </c>
      <c r="CM2060" s="578">
        <f t="shared" si="1412"/>
        <v>0</v>
      </c>
      <c r="CN2060" s="375">
        <f t="shared" si="1413"/>
        <v>0</v>
      </c>
      <c r="CO2060" s="492">
        <f t="shared" si="1414"/>
        <v>0</v>
      </c>
      <c r="CP2060" s="578">
        <f t="shared" si="1415"/>
        <v>0</v>
      </c>
      <c r="CQ2060" s="375">
        <f t="shared" si="1416"/>
        <v>0</v>
      </c>
      <c r="CR2060" s="492">
        <f t="shared" si="1417"/>
        <v>0</v>
      </c>
      <c r="CS2060" s="578">
        <f t="shared" si="1418"/>
        <v>0</v>
      </c>
      <c r="CT2060" s="375">
        <f t="shared" si="1419"/>
        <v>0</v>
      </c>
      <c r="CU2060" s="492">
        <f t="shared" si="1420"/>
        <v>0</v>
      </c>
      <c r="CV2060" s="578">
        <f t="shared" si="1421"/>
        <v>0</v>
      </c>
      <c r="CW2060" s="375">
        <f t="shared" si="1422"/>
        <v>0</v>
      </c>
      <c r="CX2060" s="492">
        <f t="shared" si="1423"/>
        <v>0</v>
      </c>
      <c r="CY2060" s="578">
        <f t="shared" si="1424"/>
        <v>0</v>
      </c>
      <c r="CZ2060" s="375">
        <f t="shared" si="1425"/>
        <v>0</v>
      </c>
      <c r="DA2060" s="492">
        <f t="shared" si="1426"/>
        <v>0</v>
      </c>
      <c r="DB2060" s="578">
        <f t="shared" si="1427"/>
        <v>0</v>
      </c>
      <c r="DC2060" s="375">
        <f t="shared" si="1428"/>
        <v>0</v>
      </c>
      <c r="DD2060" s="492">
        <f t="shared" si="1429"/>
        <v>0</v>
      </c>
      <c r="DE2060" s="578">
        <f t="shared" si="1430"/>
        <v>0</v>
      </c>
      <c r="DF2060" s="293">
        <f t="shared" si="1431"/>
        <v>0</v>
      </c>
      <c r="DG2060" s="294" t="str">
        <f>IF(DF2060=0,"",
IF(SUM($DF$2022:DF2060)=1,DH2060,
IF($DF$2143&gt;SUM($DF$2022:DF2060),_xlfn.CONCAT(", ",DH2060),
IF($DF$2143=SUM($DF$2022:DF2060),_xlfn.CONCAT(" y ",DH2060)))))</f>
        <v/>
      </c>
      <c r="DH2060" s="89" t="s">
        <v>5160</v>
      </c>
    </row>
    <row r="2061" spans="1:112" ht="15" customHeight="1">
      <c r="A2061" s="64"/>
      <c r="B2061" s="11"/>
      <c r="C2061" s="58" t="s">
        <v>5161</v>
      </c>
      <c r="D2061" s="1020" t="str">
        <f>IF(CNGE_2025_M1_Secc5_Sub1!$D69="","",CNGE_2025_M1_Secc5_Sub1!$D69)</f>
        <v/>
      </c>
      <c r="E2061" s="889"/>
      <c r="F2061" s="889"/>
      <c r="G2061" s="889"/>
      <c r="H2061" s="889"/>
      <c r="I2061" s="889"/>
      <c r="J2061" s="889"/>
      <c r="K2061" s="889"/>
      <c r="L2061" s="890"/>
      <c r="M2061" s="813"/>
      <c r="N2061" s="813"/>
      <c r="O2061" s="813"/>
      <c r="P2061" s="813"/>
      <c r="Q2061" s="813"/>
      <c r="R2061" s="813"/>
      <c r="S2061" s="813"/>
      <c r="T2061" s="813"/>
      <c r="U2061" s="813"/>
      <c r="V2061" s="813"/>
      <c r="W2061" s="813"/>
      <c r="X2061" s="813"/>
      <c r="Y2061" s="813"/>
      <c r="Z2061" s="813"/>
      <c r="AA2061" s="813"/>
      <c r="AB2061" s="813"/>
      <c r="AC2061" s="813"/>
      <c r="AD2061" s="813"/>
      <c r="AI2061">
        <f t="shared" si="1356"/>
        <v>0</v>
      </c>
      <c r="AJ2061">
        <f t="shared" si="1357"/>
        <v>0</v>
      </c>
      <c r="AK2061">
        <f t="shared" si="1358"/>
        <v>0</v>
      </c>
      <c r="AL2061">
        <f t="shared" si="1359"/>
        <v>0</v>
      </c>
      <c r="AM2061">
        <f t="shared" si="1360"/>
        <v>0</v>
      </c>
      <c r="AN2061">
        <f t="shared" si="1361"/>
        <v>0</v>
      </c>
      <c r="AO2061">
        <f t="shared" si="1362"/>
        <v>0</v>
      </c>
      <c r="AP2061">
        <f t="shared" si="1363"/>
        <v>0</v>
      </c>
      <c r="AQ2061">
        <f t="shared" si="1364"/>
        <v>0</v>
      </c>
      <c r="AR2061">
        <f t="shared" si="1365"/>
        <v>0</v>
      </c>
      <c r="AS2061">
        <f t="shared" si="1366"/>
        <v>0</v>
      </c>
      <c r="AT2061">
        <f t="shared" si="1367"/>
        <v>0</v>
      </c>
      <c r="AU2061">
        <f t="shared" si="1368"/>
        <v>0</v>
      </c>
      <c r="AV2061">
        <f t="shared" si="1369"/>
        <v>0</v>
      </c>
      <c r="AW2061">
        <f t="shared" si="1370"/>
        <v>0</v>
      </c>
      <c r="AX2061">
        <f t="shared" si="1371"/>
        <v>0</v>
      </c>
      <c r="AY2061">
        <f t="shared" si="1372"/>
        <v>0</v>
      </c>
      <c r="AZ2061">
        <f t="shared" si="1373"/>
        <v>0</v>
      </c>
      <c r="BA2061">
        <f t="shared" si="1374"/>
        <v>0</v>
      </c>
      <c r="BB2061">
        <f t="shared" si="1375"/>
        <v>0</v>
      </c>
      <c r="BC2061">
        <f t="shared" si="1376"/>
        <v>0</v>
      </c>
      <c r="BD2061">
        <f t="shared" si="1377"/>
        <v>0</v>
      </c>
      <c r="BE2061">
        <f t="shared" si="1378"/>
        <v>0</v>
      </c>
      <c r="BF2061">
        <f t="shared" si="1379"/>
        <v>0</v>
      </c>
      <c r="BG2061" s="375">
        <f t="shared" si="1380"/>
        <v>0</v>
      </c>
      <c r="BH2061" s="492">
        <f t="shared" si="1381"/>
        <v>0</v>
      </c>
      <c r="BI2061" s="578">
        <f t="shared" si="1382"/>
        <v>0</v>
      </c>
      <c r="BJ2061" s="375">
        <f t="shared" si="1383"/>
        <v>0</v>
      </c>
      <c r="BK2061" s="492">
        <f t="shared" si="1384"/>
        <v>0</v>
      </c>
      <c r="BL2061" s="578">
        <f t="shared" si="1385"/>
        <v>0</v>
      </c>
      <c r="BM2061" s="375">
        <f t="shared" si="1386"/>
        <v>0</v>
      </c>
      <c r="BN2061" s="492">
        <f t="shared" si="1387"/>
        <v>0</v>
      </c>
      <c r="BO2061" s="578">
        <f t="shared" si="1388"/>
        <v>0</v>
      </c>
      <c r="BP2061" s="375">
        <f t="shared" si="1389"/>
        <v>0</v>
      </c>
      <c r="BQ2061" s="492">
        <f t="shared" si="1390"/>
        <v>0</v>
      </c>
      <c r="BR2061" s="578">
        <f t="shared" si="1391"/>
        <v>0</v>
      </c>
      <c r="BS2061" s="375">
        <f t="shared" si="1392"/>
        <v>0</v>
      </c>
      <c r="BT2061" s="492">
        <f t="shared" si="1393"/>
        <v>0</v>
      </c>
      <c r="BU2061" s="578">
        <f t="shared" si="1394"/>
        <v>0</v>
      </c>
      <c r="BV2061" s="375">
        <f t="shared" si="1395"/>
        <v>0</v>
      </c>
      <c r="BW2061" s="492">
        <f t="shared" si="1396"/>
        <v>0</v>
      </c>
      <c r="BX2061" s="578">
        <f t="shared" si="1397"/>
        <v>0</v>
      </c>
      <c r="BY2061" s="375">
        <f t="shared" si="1398"/>
        <v>0</v>
      </c>
      <c r="BZ2061" s="492">
        <f t="shared" si="1399"/>
        <v>0</v>
      </c>
      <c r="CA2061" s="578">
        <f t="shared" si="1400"/>
        <v>0</v>
      </c>
      <c r="CB2061" s="375">
        <f t="shared" si="1401"/>
        <v>0</v>
      </c>
      <c r="CC2061" s="492">
        <f t="shared" si="1402"/>
        <v>0</v>
      </c>
      <c r="CD2061" s="578">
        <f t="shared" si="1403"/>
        <v>0</v>
      </c>
      <c r="CE2061" s="375">
        <f t="shared" si="1404"/>
        <v>0</v>
      </c>
      <c r="CF2061" s="492">
        <f t="shared" si="1405"/>
        <v>0</v>
      </c>
      <c r="CG2061" s="578">
        <f t="shared" si="1406"/>
        <v>0</v>
      </c>
      <c r="CH2061" s="375">
        <f t="shared" si="1407"/>
        <v>0</v>
      </c>
      <c r="CI2061" s="492">
        <f t="shared" si="1408"/>
        <v>0</v>
      </c>
      <c r="CJ2061" s="578">
        <f t="shared" si="1409"/>
        <v>0</v>
      </c>
      <c r="CK2061" s="375">
        <f t="shared" si="1410"/>
        <v>0</v>
      </c>
      <c r="CL2061" s="492">
        <f t="shared" si="1411"/>
        <v>0</v>
      </c>
      <c r="CM2061" s="578">
        <f t="shared" si="1412"/>
        <v>0</v>
      </c>
      <c r="CN2061" s="375">
        <f t="shared" si="1413"/>
        <v>0</v>
      </c>
      <c r="CO2061" s="492">
        <f t="shared" si="1414"/>
        <v>0</v>
      </c>
      <c r="CP2061" s="578">
        <f t="shared" si="1415"/>
        <v>0</v>
      </c>
      <c r="CQ2061" s="375">
        <f t="shared" si="1416"/>
        <v>0</v>
      </c>
      <c r="CR2061" s="492">
        <f t="shared" si="1417"/>
        <v>0</v>
      </c>
      <c r="CS2061" s="578">
        <f t="shared" si="1418"/>
        <v>0</v>
      </c>
      <c r="CT2061" s="375">
        <f t="shared" si="1419"/>
        <v>0</v>
      </c>
      <c r="CU2061" s="492">
        <f t="shared" si="1420"/>
        <v>0</v>
      </c>
      <c r="CV2061" s="578">
        <f t="shared" si="1421"/>
        <v>0</v>
      </c>
      <c r="CW2061" s="375">
        <f t="shared" si="1422"/>
        <v>0</v>
      </c>
      <c r="CX2061" s="492">
        <f t="shared" si="1423"/>
        <v>0</v>
      </c>
      <c r="CY2061" s="578">
        <f t="shared" si="1424"/>
        <v>0</v>
      </c>
      <c r="CZ2061" s="375">
        <f t="shared" si="1425"/>
        <v>0</v>
      </c>
      <c r="DA2061" s="492">
        <f t="shared" si="1426"/>
        <v>0</v>
      </c>
      <c r="DB2061" s="578">
        <f t="shared" si="1427"/>
        <v>0</v>
      </c>
      <c r="DC2061" s="375">
        <f t="shared" si="1428"/>
        <v>0</v>
      </c>
      <c r="DD2061" s="492">
        <f t="shared" si="1429"/>
        <v>0</v>
      </c>
      <c r="DE2061" s="578">
        <f t="shared" si="1430"/>
        <v>0</v>
      </c>
      <c r="DF2061" s="293">
        <f t="shared" si="1431"/>
        <v>0</v>
      </c>
      <c r="DG2061" s="294" t="str">
        <f>IF(DF2061=0,"",
IF(SUM($DF$2022:DF2061)=1,DH2061,
IF($DF$2143&gt;SUM($DF$2022:DF2061),_xlfn.CONCAT(", ",DH2061),
IF($DF$2143=SUM($DF$2022:DF2061),_xlfn.CONCAT(" y ",DH2061)))))</f>
        <v/>
      </c>
      <c r="DH2061" s="89" t="s">
        <v>5162</v>
      </c>
    </row>
    <row r="2062" spans="1:112" ht="15" customHeight="1">
      <c r="A2062" s="64"/>
      <c r="B2062" s="11"/>
      <c r="C2062" s="58" t="s">
        <v>5163</v>
      </c>
      <c r="D2062" s="1020" t="str">
        <f>IF(CNGE_2025_M1_Secc5_Sub1!$D70="","",CNGE_2025_M1_Secc5_Sub1!$D70)</f>
        <v/>
      </c>
      <c r="E2062" s="889"/>
      <c r="F2062" s="889"/>
      <c r="G2062" s="889"/>
      <c r="H2062" s="889"/>
      <c r="I2062" s="889"/>
      <c r="J2062" s="889"/>
      <c r="K2062" s="889"/>
      <c r="L2062" s="890"/>
      <c r="M2062" s="813"/>
      <c r="N2062" s="813"/>
      <c r="O2062" s="813"/>
      <c r="P2062" s="813"/>
      <c r="Q2062" s="813"/>
      <c r="R2062" s="813"/>
      <c r="S2062" s="813"/>
      <c r="T2062" s="813"/>
      <c r="U2062" s="813"/>
      <c r="V2062" s="813"/>
      <c r="W2062" s="813"/>
      <c r="X2062" s="813"/>
      <c r="Y2062" s="813"/>
      <c r="Z2062" s="813"/>
      <c r="AA2062" s="813"/>
      <c r="AB2062" s="813"/>
      <c r="AC2062" s="813"/>
      <c r="AD2062" s="813"/>
      <c r="AI2062">
        <f t="shared" si="1356"/>
        <v>0</v>
      </c>
      <c r="AJ2062">
        <f t="shared" si="1357"/>
        <v>0</v>
      </c>
      <c r="AK2062">
        <f t="shared" si="1358"/>
        <v>0</v>
      </c>
      <c r="AL2062">
        <f t="shared" si="1359"/>
        <v>0</v>
      </c>
      <c r="AM2062">
        <f t="shared" si="1360"/>
        <v>0</v>
      </c>
      <c r="AN2062">
        <f t="shared" si="1361"/>
        <v>0</v>
      </c>
      <c r="AO2062">
        <f t="shared" si="1362"/>
        <v>0</v>
      </c>
      <c r="AP2062">
        <f t="shared" si="1363"/>
        <v>0</v>
      </c>
      <c r="AQ2062">
        <f t="shared" si="1364"/>
        <v>0</v>
      </c>
      <c r="AR2062">
        <f t="shared" si="1365"/>
        <v>0</v>
      </c>
      <c r="AS2062">
        <f t="shared" si="1366"/>
        <v>0</v>
      </c>
      <c r="AT2062">
        <f t="shared" si="1367"/>
        <v>0</v>
      </c>
      <c r="AU2062">
        <f t="shared" si="1368"/>
        <v>0</v>
      </c>
      <c r="AV2062">
        <f t="shared" si="1369"/>
        <v>0</v>
      </c>
      <c r="AW2062">
        <f t="shared" si="1370"/>
        <v>0</v>
      </c>
      <c r="AX2062">
        <f t="shared" si="1371"/>
        <v>0</v>
      </c>
      <c r="AY2062">
        <f t="shared" si="1372"/>
        <v>0</v>
      </c>
      <c r="AZ2062">
        <f t="shared" si="1373"/>
        <v>0</v>
      </c>
      <c r="BA2062">
        <f t="shared" si="1374"/>
        <v>0</v>
      </c>
      <c r="BB2062">
        <f t="shared" si="1375"/>
        <v>0</v>
      </c>
      <c r="BC2062">
        <f t="shared" si="1376"/>
        <v>0</v>
      </c>
      <c r="BD2062">
        <f t="shared" si="1377"/>
        <v>0</v>
      </c>
      <c r="BE2062">
        <f t="shared" si="1378"/>
        <v>0</v>
      </c>
      <c r="BF2062">
        <f t="shared" si="1379"/>
        <v>0</v>
      </c>
      <c r="BG2062" s="375">
        <f t="shared" si="1380"/>
        <v>0</v>
      </c>
      <c r="BH2062" s="492">
        <f t="shared" si="1381"/>
        <v>0</v>
      </c>
      <c r="BI2062" s="578">
        <f t="shared" si="1382"/>
        <v>0</v>
      </c>
      <c r="BJ2062" s="375">
        <f t="shared" si="1383"/>
        <v>0</v>
      </c>
      <c r="BK2062" s="492">
        <f t="shared" si="1384"/>
        <v>0</v>
      </c>
      <c r="BL2062" s="578">
        <f t="shared" si="1385"/>
        <v>0</v>
      </c>
      <c r="BM2062" s="375">
        <f t="shared" si="1386"/>
        <v>0</v>
      </c>
      <c r="BN2062" s="492">
        <f t="shared" si="1387"/>
        <v>0</v>
      </c>
      <c r="BO2062" s="578">
        <f t="shared" si="1388"/>
        <v>0</v>
      </c>
      <c r="BP2062" s="375">
        <f t="shared" si="1389"/>
        <v>0</v>
      </c>
      <c r="BQ2062" s="492">
        <f t="shared" si="1390"/>
        <v>0</v>
      </c>
      <c r="BR2062" s="578">
        <f t="shared" si="1391"/>
        <v>0</v>
      </c>
      <c r="BS2062" s="375">
        <f t="shared" si="1392"/>
        <v>0</v>
      </c>
      <c r="BT2062" s="492">
        <f t="shared" si="1393"/>
        <v>0</v>
      </c>
      <c r="BU2062" s="578">
        <f t="shared" si="1394"/>
        <v>0</v>
      </c>
      <c r="BV2062" s="375">
        <f t="shared" si="1395"/>
        <v>0</v>
      </c>
      <c r="BW2062" s="492">
        <f t="shared" si="1396"/>
        <v>0</v>
      </c>
      <c r="BX2062" s="578">
        <f t="shared" si="1397"/>
        <v>0</v>
      </c>
      <c r="BY2062" s="375">
        <f t="shared" si="1398"/>
        <v>0</v>
      </c>
      <c r="BZ2062" s="492">
        <f t="shared" si="1399"/>
        <v>0</v>
      </c>
      <c r="CA2062" s="578">
        <f t="shared" si="1400"/>
        <v>0</v>
      </c>
      <c r="CB2062" s="375">
        <f t="shared" si="1401"/>
        <v>0</v>
      </c>
      <c r="CC2062" s="492">
        <f t="shared" si="1402"/>
        <v>0</v>
      </c>
      <c r="CD2062" s="578">
        <f t="shared" si="1403"/>
        <v>0</v>
      </c>
      <c r="CE2062" s="375">
        <f t="shared" si="1404"/>
        <v>0</v>
      </c>
      <c r="CF2062" s="492">
        <f t="shared" si="1405"/>
        <v>0</v>
      </c>
      <c r="CG2062" s="578">
        <f t="shared" si="1406"/>
        <v>0</v>
      </c>
      <c r="CH2062" s="375">
        <f t="shared" si="1407"/>
        <v>0</v>
      </c>
      <c r="CI2062" s="492">
        <f t="shared" si="1408"/>
        <v>0</v>
      </c>
      <c r="CJ2062" s="578">
        <f t="shared" si="1409"/>
        <v>0</v>
      </c>
      <c r="CK2062" s="375">
        <f t="shared" si="1410"/>
        <v>0</v>
      </c>
      <c r="CL2062" s="492">
        <f t="shared" si="1411"/>
        <v>0</v>
      </c>
      <c r="CM2062" s="578">
        <f t="shared" si="1412"/>
        <v>0</v>
      </c>
      <c r="CN2062" s="375">
        <f t="shared" si="1413"/>
        <v>0</v>
      </c>
      <c r="CO2062" s="492">
        <f t="shared" si="1414"/>
        <v>0</v>
      </c>
      <c r="CP2062" s="578">
        <f t="shared" si="1415"/>
        <v>0</v>
      </c>
      <c r="CQ2062" s="375">
        <f t="shared" si="1416"/>
        <v>0</v>
      </c>
      <c r="CR2062" s="492">
        <f t="shared" si="1417"/>
        <v>0</v>
      </c>
      <c r="CS2062" s="578">
        <f t="shared" si="1418"/>
        <v>0</v>
      </c>
      <c r="CT2062" s="375">
        <f t="shared" si="1419"/>
        <v>0</v>
      </c>
      <c r="CU2062" s="492">
        <f t="shared" si="1420"/>
        <v>0</v>
      </c>
      <c r="CV2062" s="578">
        <f t="shared" si="1421"/>
        <v>0</v>
      </c>
      <c r="CW2062" s="375">
        <f t="shared" si="1422"/>
        <v>0</v>
      </c>
      <c r="CX2062" s="492">
        <f t="shared" si="1423"/>
        <v>0</v>
      </c>
      <c r="CY2062" s="578">
        <f t="shared" si="1424"/>
        <v>0</v>
      </c>
      <c r="CZ2062" s="375">
        <f t="shared" si="1425"/>
        <v>0</v>
      </c>
      <c r="DA2062" s="492">
        <f t="shared" si="1426"/>
        <v>0</v>
      </c>
      <c r="DB2062" s="578">
        <f t="shared" si="1427"/>
        <v>0</v>
      </c>
      <c r="DC2062" s="375">
        <f t="shared" si="1428"/>
        <v>0</v>
      </c>
      <c r="DD2062" s="492">
        <f t="shared" si="1429"/>
        <v>0</v>
      </c>
      <c r="DE2062" s="578">
        <f t="shared" si="1430"/>
        <v>0</v>
      </c>
      <c r="DF2062" s="293">
        <f t="shared" si="1431"/>
        <v>0</v>
      </c>
      <c r="DG2062" s="294" t="str">
        <f>IF(DF2062=0,"",
IF(SUM($DF$2022:DF2062)=1,DH2062,
IF($DF$2143&gt;SUM($DF$2022:DF2062),_xlfn.CONCAT(", ",DH2062),
IF($DF$2143=SUM($DF$2022:DF2062),_xlfn.CONCAT(" y ",DH2062)))))</f>
        <v/>
      </c>
      <c r="DH2062" s="89" t="s">
        <v>5164</v>
      </c>
    </row>
    <row r="2063" spans="1:112" ht="15" customHeight="1">
      <c r="A2063" s="64"/>
      <c r="B2063" s="11"/>
      <c r="C2063" s="58" t="s">
        <v>5165</v>
      </c>
      <c r="D2063" s="1020" t="str">
        <f>IF(CNGE_2025_M1_Secc5_Sub1!$D71="","",CNGE_2025_M1_Secc5_Sub1!$D71)</f>
        <v/>
      </c>
      <c r="E2063" s="889"/>
      <c r="F2063" s="889"/>
      <c r="G2063" s="889"/>
      <c r="H2063" s="889"/>
      <c r="I2063" s="889"/>
      <c r="J2063" s="889"/>
      <c r="K2063" s="889"/>
      <c r="L2063" s="890"/>
      <c r="M2063" s="813"/>
      <c r="N2063" s="813"/>
      <c r="O2063" s="813"/>
      <c r="P2063" s="813"/>
      <c r="Q2063" s="813"/>
      <c r="R2063" s="813"/>
      <c r="S2063" s="813"/>
      <c r="T2063" s="813"/>
      <c r="U2063" s="813"/>
      <c r="V2063" s="813"/>
      <c r="W2063" s="813"/>
      <c r="X2063" s="813"/>
      <c r="Y2063" s="813"/>
      <c r="Z2063" s="813"/>
      <c r="AA2063" s="813"/>
      <c r="AB2063" s="813"/>
      <c r="AC2063" s="813"/>
      <c r="AD2063" s="813"/>
      <c r="AI2063">
        <f t="shared" si="1356"/>
        <v>0</v>
      </c>
      <c r="AJ2063">
        <f t="shared" si="1357"/>
        <v>0</v>
      </c>
      <c r="AK2063">
        <f t="shared" si="1358"/>
        <v>0</v>
      </c>
      <c r="AL2063">
        <f t="shared" si="1359"/>
        <v>0</v>
      </c>
      <c r="AM2063">
        <f t="shared" si="1360"/>
        <v>0</v>
      </c>
      <c r="AN2063">
        <f t="shared" si="1361"/>
        <v>0</v>
      </c>
      <c r="AO2063">
        <f t="shared" si="1362"/>
        <v>0</v>
      </c>
      <c r="AP2063">
        <f t="shared" si="1363"/>
        <v>0</v>
      </c>
      <c r="AQ2063">
        <f t="shared" si="1364"/>
        <v>0</v>
      </c>
      <c r="AR2063">
        <f t="shared" si="1365"/>
        <v>0</v>
      </c>
      <c r="AS2063">
        <f t="shared" si="1366"/>
        <v>0</v>
      </c>
      <c r="AT2063">
        <f t="shared" si="1367"/>
        <v>0</v>
      </c>
      <c r="AU2063">
        <f t="shared" si="1368"/>
        <v>0</v>
      </c>
      <c r="AV2063">
        <f t="shared" si="1369"/>
        <v>0</v>
      </c>
      <c r="AW2063">
        <f t="shared" si="1370"/>
        <v>0</v>
      </c>
      <c r="AX2063">
        <f t="shared" si="1371"/>
        <v>0</v>
      </c>
      <c r="AY2063">
        <f t="shared" si="1372"/>
        <v>0</v>
      </c>
      <c r="AZ2063">
        <f t="shared" si="1373"/>
        <v>0</v>
      </c>
      <c r="BA2063">
        <f t="shared" si="1374"/>
        <v>0</v>
      </c>
      <c r="BB2063">
        <f t="shared" si="1375"/>
        <v>0</v>
      </c>
      <c r="BC2063">
        <f t="shared" si="1376"/>
        <v>0</v>
      </c>
      <c r="BD2063">
        <f t="shared" si="1377"/>
        <v>0</v>
      </c>
      <c r="BE2063">
        <f t="shared" si="1378"/>
        <v>0</v>
      </c>
      <c r="BF2063">
        <f t="shared" si="1379"/>
        <v>0</v>
      </c>
      <c r="BG2063" s="375">
        <f t="shared" si="1380"/>
        <v>0</v>
      </c>
      <c r="BH2063" s="492">
        <f t="shared" si="1381"/>
        <v>0</v>
      </c>
      <c r="BI2063" s="578">
        <f t="shared" si="1382"/>
        <v>0</v>
      </c>
      <c r="BJ2063" s="375">
        <f t="shared" si="1383"/>
        <v>0</v>
      </c>
      <c r="BK2063" s="492">
        <f t="shared" si="1384"/>
        <v>0</v>
      </c>
      <c r="BL2063" s="578">
        <f t="shared" si="1385"/>
        <v>0</v>
      </c>
      <c r="BM2063" s="375">
        <f t="shared" si="1386"/>
        <v>0</v>
      </c>
      <c r="BN2063" s="492">
        <f t="shared" si="1387"/>
        <v>0</v>
      </c>
      <c r="BO2063" s="578">
        <f t="shared" si="1388"/>
        <v>0</v>
      </c>
      <c r="BP2063" s="375">
        <f t="shared" si="1389"/>
        <v>0</v>
      </c>
      <c r="BQ2063" s="492">
        <f t="shared" si="1390"/>
        <v>0</v>
      </c>
      <c r="BR2063" s="578">
        <f t="shared" si="1391"/>
        <v>0</v>
      </c>
      <c r="BS2063" s="375">
        <f t="shared" si="1392"/>
        <v>0</v>
      </c>
      <c r="BT2063" s="492">
        <f t="shared" si="1393"/>
        <v>0</v>
      </c>
      <c r="BU2063" s="578">
        <f t="shared" si="1394"/>
        <v>0</v>
      </c>
      <c r="BV2063" s="375">
        <f t="shared" si="1395"/>
        <v>0</v>
      </c>
      <c r="BW2063" s="492">
        <f t="shared" si="1396"/>
        <v>0</v>
      </c>
      <c r="BX2063" s="578">
        <f t="shared" si="1397"/>
        <v>0</v>
      </c>
      <c r="BY2063" s="375">
        <f t="shared" si="1398"/>
        <v>0</v>
      </c>
      <c r="BZ2063" s="492">
        <f t="shared" si="1399"/>
        <v>0</v>
      </c>
      <c r="CA2063" s="578">
        <f t="shared" si="1400"/>
        <v>0</v>
      </c>
      <c r="CB2063" s="375">
        <f t="shared" si="1401"/>
        <v>0</v>
      </c>
      <c r="CC2063" s="492">
        <f t="shared" si="1402"/>
        <v>0</v>
      </c>
      <c r="CD2063" s="578">
        <f t="shared" si="1403"/>
        <v>0</v>
      </c>
      <c r="CE2063" s="375">
        <f t="shared" si="1404"/>
        <v>0</v>
      </c>
      <c r="CF2063" s="492">
        <f t="shared" si="1405"/>
        <v>0</v>
      </c>
      <c r="CG2063" s="578">
        <f t="shared" si="1406"/>
        <v>0</v>
      </c>
      <c r="CH2063" s="375">
        <f t="shared" si="1407"/>
        <v>0</v>
      </c>
      <c r="CI2063" s="492">
        <f t="shared" si="1408"/>
        <v>0</v>
      </c>
      <c r="CJ2063" s="578">
        <f t="shared" si="1409"/>
        <v>0</v>
      </c>
      <c r="CK2063" s="375">
        <f t="shared" si="1410"/>
        <v>0</v>
      </c>
      <c r="CL2063" s="492">
        <f t="shared" si="1411"/>
        <v>0</v>
      </c>
      <c r="CM2063" s="578">
        <f t="shared" si="1412"/>
        <v>0</v>
      </c>
      <c r="CN2063" s="375">
        <f t="shared" si="1413"/>
        <v>0</v>
      </c>
      <c r="CO2063" s="492">
        <f t="shared" si="1414"/>
        <v>0</v>
      </c>
      <c r="CP2063" s="578">
        <f t="shared" si="1415"/>
        <v>0</v>
      </c>
      <c r="CQ2063" s="375">
        <f t="shared" si="1416"/>
        <v>0</v>
      </c>
      <c r="CR2063" s="492">
        <f t="shared" si="1417"/>
        <v>0</v>
      </c>
      <c r="CS2063" s="578">
        <f t="shared" si="1418"/>
        <v>0</v>
      </c>
      <c r="CT2063" s="375">
        <f t="shared" si="1419"/>
        <v>0</v>
      </c>
      <c r="CU2063" s="492">
        <f t="shared" si="1420"/>
        <v>0</v>
      </c>
      <c r="CV2063" s="578">
        <f t="shared" si="1421"/>
        <v>0</v>
      </c>
      <c r="CW2063" s="375">
        <f t="shared" si="1422"/>
        <v>0</v>
      </c>
      <c r="CX2063" s="492">
        <f t="shared" si="1423"/>
        <v>0</v>
      </c>
      <c r="CY2063" s="578">
        <f t="shared" si="1424"/>
        <v>0</v>
      </c>
      <c r="CZ2063" s="375">
        <f t="shared" si="1425"/>
        <v>0</v>
      </c>
      <c r="DA2063" s="492">
        <f t="shared" si="1426"/>
        <v>0</v>
      </c>
      <c r="DB2063" s="578">
        <f t="shared" si="1427"/>
        <v>0</v>
      </c>
      <c r="DC2063" s="375">
        <f t="shared" si="1428"/>
        <v>0</v>
      </c>
      <c r="DD2063" s="492">
        <f t="shared" si="1429"/>
        <v>0</v>
      </c>
      <c r="DE2063" s="578">
        <f t="shared" si="1430"/>
        <v>0</v>
      </c>
      <c r="DF2063" s="293">
        <f t="shared" si="1431"/>
        <v>0</v>
      </c>
      <c r="DG2063" s="294" t="str">
        <f>IF(DF2063=0,"",
IF(SUM($DF$2022:DF2063)=1,DH2063,
IF($DF$2143&gt;SUM($DF$2022:DF2063),_xlfn.CONCAT(", ",DH2063),
IF($DF$2143=SUM($DF$2022:DF2063),_xlfn.CONCAT(" y ",DH2063)))))</f>
        <v/>
      </c>
      <c r="DH2063" s="89" t="s">
        <v>5166</v>
      </c>
    </row>
    <row r="2064" spans="1:112" ht="15" customHeight="1">
      <c r="A2064" s="64"/>
      <c r="B2064" s="11"/>
      <c r="C2064" s="58" t="s">
        <v>5167</v>
      </c>
      <c r="D2064" s="1020" t="str">
        <f>IF(CNGE_2025_M1_Secc5_Sub1!$D72="","",CNGE_2025_M1_Secc5_Sub1!$D72)</f>
        <v/>
      </c>
      <c r="E2064" s="889"/>
      <c r="F2064" s="889"/>
      <c r="G2064" s="889"/>
      <c r="H2064" s="889"/>
      <c r="I2064" s="889"/>
      <c r="J2064" s="889"/>
      <c r="K2064" s="889"/>
      <c r="L2064" s="890"/>
      <c r="M2064" s="813"/>
      <c r="N2064" s="813"/>
      <c r="O2064" s="813"/>
      <c r="P2064" s="813"/>
      <c r="Q2064" s="813"/>
      <c r="R2064" s="813"/>
      <c r="S2064" s="813"/>
      <c r="T2064" s="813"/>
      <c r="U2064" s="813"/>
      <c r="V2064" s="813"/>
      <c r="W2064" s="813"/>
      <c r="X2064" s="813"/>
      <c r="Y2064" s="813"/>
      <c r="Z2064" s="813"/>
      <c r="AA2064" s="813"/>
      <c r="AB2064" s="813"/>
      <c r="AC2064" s="813"/>
      <c r="AD2064" s="813"/>
      <c r="AI2064">
        <f t="shared" si="1356"/>
        <v>0</v>
      </c>
      <c r="AJ2064">
        <f t="shared" si="1357"/>
        <v>0</v>
      </c>
      <c r="AK2064">
        <f t="shared" si="1358"/>
        <v>0</v>
      </c>
      <c r="AL2064">
        <f t="shared" si="1359"/>
        <v>0</v>
      </c>
      <c r="AM2064">
        <f t="shared" si="1360"/>
        <v>0</v>
      </c>
      <c r="AN2064">
        <f t="shared" si="1361"/>
        <v>0</v>
      </c>
      <c r="AO2064">
        <f t="shared" si="1362"/>
        <v>0</v>
      </c>
      <c r="AP2064">
        <f t="shared" si="1363"/>
        <v>0</v>
      </c>
      <c r="AQ2064">
        <f t="shared" si="1364"/>
        <v>0</v>
      </c>
      <c r="AR2064">
        <f t="shared" si="1365"/>
        <v>0</v>
      </c>
      <c r="AS2064">
        <f t="shared" si="1366"/>
        <v>0</v>
      </c>
      <c r="AT2064">
        <f t="shared" si="1367"/>
        <v>0</v>
      </c>
      <c r="AU2064">
        <f t="shared" si="1368"/>
        <v>0</v>
      </c>
      <c r="AV2064">
        <f t="shared" si="1369"/>
        <v>0</v>
      </c>
      <c r="AW2064">
        <f t="shared" si="1370"/>
        <v>0</v>
      </c>
      <c r="AX2064">
        <f t="shared" si="1371"/>
        <v>0</v>
      </c>
      <c r="AY2064">
        <f t="shared" si="1372"/>
        <v>0</v>
      </c>
      <c r="AZ2064">
        <f t="shared" si="1373"/>
        <v>0</v>
      </c>
      <c r="BA2064">
        <f t="shared" si="1374"/>
        <v>0</v>
      </c>
      <c r="BB2064">
        <f t="shared" si="1375"/>
        <v>0</v>
      </c>
      <c r="BC2064">
        <f t="shared" si="1376"/>
        <v>0</v>
      </c>
      <c r="BD2064">
        <f t="shared" si="1377"/>
        <v>0</v>
      </c>
      <c r="BE2064">
        <f t="shared" si="1378"/>
        <v>0</v>
      </c>
      <c r="BF2064">
        <f t="shared" si="1379"/>
        <v>0</v>
      </c>
      <c r="BG2064" s="375">
        <f t="shared" si="1380"/>
        <v>0</v>
      </c>
      <c r="BH2064" s="492">
        <f t="shared" si="1381"/>
        <v>0</v>
      </c>
      <c r="BI2064" s="578">
        <f t="shared" si="1382"/>
        <v>0</v>
      </c>
      <c r="BJ2064" s="375">
        <f t="shared" si="1383"/>
        <v>0</v>
      </c>
      <c r="BK2064" s="492">
        <f t="shared" si="1384"/>
        <v>0</v>
      </c>
      <c r="BL2064" s="578">
        <f t="shared" si="1385"/>
        <v>0</v>
      </c>
      <c r="BM2064" s="375">
        <f t="shared" si="1386"/>
        <v>0</v>
      </c>
      <c r="BN2064" s="492">
        <f t="shared" si="1387"/>
        <v>0</v>
      </c>
      <c r="BO2064" s="578">
        <f t="shared" si="1388"/>
        <v>0</v>
      </c>
      <c r="BP2064" s="375">
        <f t="shared" si="1389"/>
        <v>0</v>
      </c>
      <c r="BQ2064" s="492">
        <f t="shared" si="1390"/>
        <v>0</v>
      </c>
      <c r="BR2064" s="578">
        <f t="shared" si="1391"/>
        <v>0</v>
      </c>
      <c r="BS2064" s="375">
        <f t="shared" si="1392"/>
        <v>0</v>
      </c>
      <c r="BT2064" s="492">
        <f t="shared" si="1393"/>
        <v>0</v>
      </c>
      <c r="BU2064" s="578">
        <f t="shared" si="1394"/>
        <v>0</v>
      </c>
      <c r="BV2064" s="375">
        <f t="shared" si="1395"/>
        <v>0</v>
      </c>
      <c r="BW2064" s="492">
        <f t="shared" si="1396"/>
        <v>0</v>
      </c>
      <c r="BX2064" s="578">
        <f t="shared" si="1397"/>
        <v>0</v>
      </c>
      <c r="BY2064" s="375">
        <f t="shared" si="1398"/>
        <v>0</v>
      </c>
      <c r="BZ2064" s="492">
        <f t="shared" si="1399"/>
        <v>0</v>
      </c>
      <c r="CA2064" s="578">
        <f t="shared" si="1400"/>
        <v>0</v>
      </c>
      <c r="CB2064" s="375">
        <f t="shared" si="1401"/>
        <v>0</v>
      </c>
      <c r="CC2064" s="492">
        <f t="shared" si="1402"/>
        <v>0</v>
      </c>
      <c r="CD2064" s="578">
        <f t="shared" si="1403"/>
        <v>0</v>
      </c>
      <c r="CE2064" s="375">
        <f t="shared" si="1404"/>
        <v>0</v>
      </c>
      <c r="CF2064" s="492">
        <f t="shared" si="1405"/>
        <v>0</v>
      </c>
      <c r="CG2064" s="578">
        <f t="shared" si="1406"/>
        <v>0</v>
      </c>
      <c r="CH2064" s="375">
        <f t="shared" si="1407"/>
        <v>0</v>
      </c>
      <c r="CI2064" s="492">
        <f t="shared" si="1408"/>
        <v>0</v>
      </c>
      <c r="CJ2064" s="578">
        <f t="shared" si="1409"/>
        <v>0</v>
      </c>
      <c r="CK2064" s="375">
        <f t="shared" si="1410"/>
        <v>0</v>
      </c>
      <c r="CL2064" s="492">
        <f t="shared" si="1411"/>
        <v>0</v>
      </c>
      <c r="CM2064" s="578">
        <f t="shared" si="1412"/>
        <v>0</v>
      </c>
      <c r="CN2064" s="375">
        <f t="shared" si="1413"/>
        <v>0</v>
      </c>
      <c r="CO2064" s="492">
        <f t="shared" si="1414"/>
        <v>0</v>
      </c>
      <c r="CP2064" s="578">
        <f t="shared" si="1415"/>
        <v>0</v>
      </c>
      <c r="CQ2064" s="375">
        <f t="shared" si="1416"/>
        <v>0</v>
      </c>
      <c r="CR2064" s="492">
        <f t="shared" si="1417"/>
        <v>0</v>
      </c>
      <c r="CS2064" s="578">
        <f t="shared" si="1418"/>
        <v>0</v>
      </c>
      <c r="CT2064" s="375">
        <f t="shared" si="1419"/>
        <v>0</v>
      </c>
      <c r="CU2064" s="492">
        <f t="shared" si="1420"/>
        <v>0</v>
      </c>
      <c r="CV2064" s="578">
        <f t="shared" si="1421"/>
        <v>0</v>
      </c>
      <c r="CW2064" s="375">
        <f t="shared" si="1422"/>
        <v>0</v>
      </c>
      <c r="CX2064" s="492">
        <f t="shared" si="1423"/>
        <v>0</v>
      </c>
      <c r="CY2064" s="578">
        <f t="shared" si="1424"/>
        <v>0</v>
      </c>
      <c r="CZ2064" s="375">
        <f t="shared" si="1425"/>
        <v>0</v>
      </c>
      <c r="DA2064" s="492">
        <f t="shared" si="1426"/>
        <v>0</v>
      </c>
      <c r="DB2064" s="578">
        <f t="shared" si="1427"/>
        <v>0</v>
      </c>
      <c r="DC2064" s="375">
        <f t="shared" si="1428"/>
        <v>0</v>
      </c>
      <c r="DD2064" s="492">
        <f t="shared" si="1429"/>
        <v>0</v>
      </c>
      <c r="DE2064" s="578">
        <f t="shared" si="1430"/>
        <v>0</v>
      </c>
      <c r="DF2064" s="293">
        <f t="shared" si="1431"/>
        <v>0</v>
      </c>
      <c r="DG2064" s="294" t="str">
        <f>IF(DF2064=0,"",
IF(SUM($DF$2022:DF2064)=1,DH2064,
IF($DF$2143&gt;SUM($DF$2022:DF2064),_xlfn.CONCAT(", ",DH2064),
IF($DF$2143=SUM($DF$2022:DF2064),_xlfn.CONCAT(" y ",DH2064)))))</f>
        <v/>
      </c>
      <c r="DH2064" s="89" t="s">
        <v>5168</v>
      </c>
    </row>
    <row r="2065" spans="1:112" ht="15" customHeight="1">
      <c r="A2065" s="64"/>
      <c r="B2065" s="11"/>
      <c r="C2065" s="58" t="s">
        <v>5169</v>
      </c>
      <c r="D2065" s="1020" t="str">
        <f>IF(CNGE_2025_M1_Secc5_Sub1!$D73="","",CNGE_2025_M1_Secc5_Sub1!$D73)</f>
        <v/>
      </c>
      <c r="E2065" s="889"/>
      <c r="F2065" s="889"/>
      <c r="G2065" s="889"/>
      <c r="H2065" s="889"/>
      <c r="I2065" s="889"/>
      <c r="J2065" s="889"/>
      <c r="K2065" s="889"/>
      <c r="L2065" s="890"/>
      <c r="M2065" s="813"/>
      <c r="N2065" s="813"/>
      <c r="O2065" s="813"/>
      <c r="P2065" s="813"/>
      <c r="Q2065" s="813"/>
      <c r="R2065" s="813"/>
      <c r="S2065" s="813"/>
      <c r="T2065" s="813"/>
      <c r="U2065" s="813"/>
      <c r="V2065" s="813"/>
      <c r="W2065" s="813"/>
      <c r="X2065" s="813"/>
      <c r="Y2065" s="813"/>
      <c r="Z2065" s="813"/>
      <c r="AA2065" s="813"/>
      <c r="AB2065" s="813"/>
      <c r="AC2065" s="813"/>
      <c r="AD2065" s="813"/>
      <c r="AI2065">
        <f t="shared" si="1356"/>
        <v>0</v>
      </c>
      <c r="AJ2065">
        <f t="shared" si="1357"/>
        <v>0</v>
      </c>
      <c r="AK2065">
        <f t="shared" si="1358"/>
        <v>0</v>
      </c>
      <c r="AL2065">
        <f t="shared" si="1359"/>
        <v>0</v>
      </c>
      <c r="AM2065">
        <f t="shared" si="1360"/>
        <v>0</v>
      </c>
      <c r="AN2065">
        <f t="shared" si="1361"/>
        <v>0</v>
      </c>
      <c r="AO2065">
        <f t="shared" si="1362"/>
        <v>0</v>
      </c>
      <c r="AP2065">
        <f t="shared" si="1363"/>
        <v>0</v>
      </c>
      <c r="AQ2065">
        <f t="shared" si="1364"/>
        <v>0</v>
      </c>
      <c r="AR2065">
        <f t="shared" si="1365"/>
        <v>0</v>
      </c>
      <c r="AS2065">
        <f t="shared" si="1366"/>
        <v>0</v>
      </c>
      <c r="AT2065">
        <f t="shared" si="1367"/>
        <v>0</v>
      </c>
      <c r="AU2065">
        <f t="shared" si="1368"/>
        <v>0</v>
      </c>
      <c r="AV2065">
        <f t="shared" si="1369"/>
        <v>0</v>
      </c>
      <c r="AW2065">
        <f t="shared" si="1370"/>
        <v>0</v>
      </c>
      <c r="AX2065">
        <f t="shared" si="1371"/>
        <v>0</v>
      </c>
      <c r="AY2065">
        <f t="shared" si="1372"/>
        <v>0</v>
      </c>
      <c r="AZ2065">
        <f t="shared" si="1373"/>
        <v>0</v>
      </c>
      <c r="BA2065">
        <f t="shared" si="1374"/>
        <v>0</v>
      </c>
      <c r="BB2065">
        <f t="shared" si="1375"/>
        <v>0</v>
      </c>
      <c r="BC2065">
        <f t="shared" si="1376"/>
        <v>0</v>
      </c>
      <c r="BD2065">
        <f t="shared" si="1377"/>
        <v>0</v>
      </c>
      <c r="BE2065">
        <f t="shared" si="1378"/>
        <v>0</v>
      </c>
      <c r="BF2065">
        <f t="shared" si="1379"/>
        <v>0</v>
      </c>
      <c r="BG2065" s="375">
        <f t="shared" si="1380"/>
        <v>0</v>
      </c>
      <c r="BH2065" s="492">
        <f t="shared" si="1381"/>
        <v>0</v>
      </c>
      <c r="BI2065" s="578">
        <f t="shared" si="1382"/>
        <v>0</v>
      </c>
      <c r="BJ2065" s="375">
        <f t="shared" si="1383"/>
        <v>0</v>
      </c>
      <c r="BK2065" s="492">
        <f t="shared" si="1384"/>
        <v>0</v>
      </c>
      <c r="BL2065" s="578">
        <f t="shared" si="1385"/>
        <v>0</v>
      </c>
      <c r="BM2065" s="375">
        <f t="shared" si="1386"/>
        <v>0</v>
      </c>
      <c r="BN2065" s="492">
        <f t="shared" si="1387"/>
        <v>0</v>
      </c>
      <c r="BO2065" s="578">
        <f t="shared" si="1388"/>
        <v>0</v>
      </c>
      <c r="BP2065" s="375">
        <f t="shared" si="1389"/>
        <v>0</v>
      </c>
      <c r="BQ2065" s="492">
        <f t="shared" si="1390"/>
        <v>0</v>
      </c>
      <c r="BR2065" s="578">
        <f t="shared" si="1391"/>
        <v>0</v>
      </c>
      <c r="BS2065" s="375">
        <f t="shared" si="1392"/>
        <v>0</v>
      </c>
      <c r="BT2065" s="492">
        <f t="shared" si="1393"/>
        <v>0</v>
      </c>
      <c r="BU2065" s="578">
        <f t="shared" si="1394"/>
        <v>0</v>
      </c>
      <c r="BV2065" s="375">
        <f t="shared" si="1395"/>
        <v>0</v>
      </c>
      <c r="BW2065" s="492">
        <f t="shared" si="1396"/>
        <v>0</v>
      </c>
      <c r="BX2065" s="578">
        <f t="shared" si="1397"/>
        <v>0</v>
      </c>
      <c r="BY2065" s="375">
        <f t="shared" si="1398"/>
        <v>0</v>
      </c>
      <c r="BZ2065" s="492">
        <f t="shared" si="1399"/>
        <v>0</v>
      </c>
      <c r="CA2065" s="578">
        <f t="shared" si="1400"/>
        <v>0</v>
      </c>
      <c r="CB2065" s="375">
        <f t="shared" si="1401"/>
        <v>0</v>
      </c>
      <c r="CC2065" s="492">
        <f t="shared" si="1402"/>
        <v>0</v>
      </c>
      <c r="CD2065" s="578">
        <f t="shared" si="1403"/>
        <v>0</v>
      </c>
      <c r="CE2065" s="375">
        <f t="shared" si="1404"/>
        <v>0</v>
      </c>
      <c r="CF2065" s="492">
        <f t="shared" si="1405"/>
        <v>0</v>
      </c>
      <c r="CG2065" s="578">
        <f t="shared" si="1406"/>
        <v>0</v>
      </c>
      <c r="CH2065" s="375">
        <f t="shared" si="1407"/>
        <v>0</v>
      </c>
      <c r="CI2065" s="492">
        <f t="shared" si="1408"/>
        <v>0</v>
      </c>
      <c r="CJ2065" s="578">
        <f t="shared" si="1409"/>
        <v>0</v>
      </c>
      <c r="CK2065" s="375">
        <f t="shared" si="1410"/>
        <v>0</v>
      </c>
      <c r="CL2065" s="492">
        <f t="shared" si="1411"/>
        <v>0</v>
      </c>
      <c r="CM2065" s="578">
        <f t="shared" si="1412"/>
        <v>0</v>
      </c>
      <c r="CN2065" s="375">
        <f t="shared" si="1413"/>
        <v>0</v>
      </c>
      <c r="CO2065" s="492">
        <f t="shared" si="1414"/>
        <v>0</v>
      </c>
      <c r="CP2065" s="578">
        <f t="shared" si="1415"/>
        <v>0</v>
      </c>
      <c r="CQ2065" s="375">
        <f t="shared" si="1416"/>
        <v>0</v>
      </c>
      <c r="CR2065" s="492">
        <f t="shared" si="1417"/>
        <v>0</v>
      </c>
      <c r="CS2065" s="578">
        <f t="shared" si="1418"/>
        <v>0</v>
      </c>
      <c r="CT2065" s="375">
        <f t="shared" si="1419"/>
        <v>0</v>
      </c>
      <c r="CU2065" s="492">
        <f t="shared" si="1420"/>
        <v>0</v>
      </c>
      <c r="CV2065" s="578">
        <f t="shared" si="1421"/>
        <v>0</v>
      </c>
      <c r="CW2065" s="375">
        <f t="shared" si="1422"/>
        <v>0</v>
      </c>
      <c r="CX2065" s="492">
        <f t="shared" si="1423"/>
        <v>0</v>
      </c>
      <c r="CY2065" s="578">
        <f t="shared" si="1424"/>
        <v>0</v>
      </c>
      <c r="CZ2065" s="375">
        <f t="shared" si="1425"/>
        <v>0</v>
      </c>
      <c r="DA2065" s="492">
        <f t="shared" si="1426"/>
        <v>0</v>
      </c>
      <c r="DB2065" s="578">
        <f t="shared" si="1427"/>
        <v>0</v>
      </c>
      <c r="DC2065" s="375">
        <f t="shared" si="1428"/>
        <v>0</v>
      </c>
      <c r="DD2065" s="492">
        <f t="shared" si="1429"/>
        <v>0</v>
      </c>
      <c r="DE2065" s="578">
        <f t="shared" si="1430"/>
        <v>0</v>
      </c>
      <c r="DF2065" s="293">
        <f t="shared" si="1431"/>
        <v>0</v>
      </c>
      <c r="DG2065" s="294" t="str">
        <f>IF(DF2065=0,"",
IF(SUM($DF$2022:DF2065)=1,DH2065,
IF($DF$2143&gt;SUM($DF$2022:DF2065),_xlfn.CONCAT(", ",DH2065),
IF($DF$2143=SUM($DF$2022:DF2065),_xlfn.CONCAT(" y ",DH2065)))))</f>
        <v/>
      </c>
      <c r="DH2065" s="89" t="s">
        <v>5170</v>
      </c>
    </row>
    <row r="2066" spans="1:112" ht="15" customHeight="1">
      <c r="A2066" s="64"/>
      <c r="B2066" s="11"/>
      <c r="C2066" s="58" t="s">
        <v>5171</v>
      </c>
      <c r="D2066" s="1020" t="str">
        <f>IF(CNGE_2025_M1_Secc5_Sub1!$D74="","",CNGE_2025_M1_Secc5_Sub1!$D74)</f>
        <v/>
      </c>
      <c r="E2066" s="889"/>
      <c r="F2066" s="889"/>
      <c r="G2066" s="889"/>
      <c r="H2066" s="889"/>
      <c r="I2066" s="889"/>
      <c r="J2066" s="889"/>
      <c r="K2066" s="889"/>
      <c r="L2066" s="890"/>
      <c r="M2066" s="813"/>
      <c r="N2066" s="813"/>
      <c r="O2066" s="813"/>
      <c r="P2066" s="813"/>
      <c r="Q2066" s="813"/>
      <c r="R2066" s="813"/>
      <c r="S2066" s="813"/>
      <c r="T2066" s="813"/>
      <c r="U2066" s="813"/>
      <c r="V2066" s="813"/>
      <c r="W2066" s="813"/>
      <c r="X2066" s="813"/>
      <c r="Y2066" s="813"/>
      <c r="Z2066" s="813"/>
      <c r="AA2066" s="813"/>
      <c r="AB2066" s="813"/>
      <c r="AC2066" s="813"/>
      <c r="AD2066" s="813"/>
      <c r="AI2066">
        <f t="shared" si="1356"/>
        <v>0</v>
      </c>
      <c r="AJ2066">
        <f t="shared" si="1357"/>
        <v>0</v>
      </c>
      <c r="AK2066">
        <f t="shared" si="1358"/>
        <v>0</v>
      </c>
      <c r="AL2066">
        <f t="shared" si="1359"/>
        <v>0</v>
      </c>
      <c r="AM2066">
        <f t="shared" si="1360"/>
        <v>0</v>
      </c>
      <c r="AN2066">
        <f t="shared" si="1361"/>
        <v>0</v>
      </c>
      <c r="AO2066">
        <f t="shared" si="1362"/>
        <v>0</v>
      </c>
      <c r="AP2066">
        <f t="shared" si="1363"/>
        <v>0</v>
      </c>
      <c r="AQ2066">
        <f t="shared" si="1364"/>
        <v>0</v>
      </c>
      <c r="AR2066">
        <f t="shared" si="1365"/>
        <v>0</v>
      </c>
      <c r="AS2066">
        <f t="shared" si="1366"/>
        <v>0</v>
      </c>
      <c r="AT2066">
        <f t="shared" si="1367"/>
        <v>0</v>
      </c>
      <c r="AU2066">
        <f t="shared" si="1368"/>
        <v>0</v>
      </c>
      <c r="AV2066">
        <f t="shared" si="1369"/>
        <v>0</v>
      </c>
      <c r="AW2066">
        <f t="shared" si="1370"/>
        <v>0</v>
      </c>
      <c r="AX2066">
        <f t="shared" si="1371"/>
        <v>0</v>
      </c>
      <c r="AY2066">
        <f t="shared" si="1372"/>
        <v>0</v>
      </c>
      <c r="AZ2066">
        <f t="shared" si="1373"/>
        <v>0</v>
      </c>
      <c r="BA2066">
        <f t="shared" si="1374"/>
        <v>0</v>
      </c>
      <c r="BB2066">
        <f t="shared" si="1375"/>
        <v>0</v>
      </c>
      <c r="BC2066">
        <f t="shared" si="1376"/>
        <v>0</v>
      </c>
      <c r="BD2066">
        <f t="shared" si="1377"/>
        <v>0</v>
      </c>
      <c r="BE2066">
        <f t="shared" si="1378"/>
        <v>0</v>
      </c>
      <c r="BF2066">
        <f t="shared" si="1379"/>
        <v>0</v>
      </c>
      <c r="BG2066" s="375">
        <f t="shared" si="1380"/>
        <v>0</v>
      </c>
      <c r="BH2066" s="492">
        <f t="shared" si="1381"/>
        <v>0</v>
      </c>
      <c r="BI2066" s="578">
        <f t="shared" si="1382"/>
        <v>0</v>
      </c>
      <c r="BJ2066" s="375">
        <f t="shared" si="1383"/>
        <v>0</v>
      </c>
      <c r="BK2066" s="492">
        <f t="shared" si="1384"/>
        <v>0</v>
      </c>
      <c r="BL2066" s="578">
        <f t="shared" si="1385"/>
        <v>0</v>
      </c>
      <c r="BM2066" s="375">
        <f t="shared" si="1386"/>
        <v>0</v>
      </c>
      <c r="BN2066" s="492">
        <f t="shared" si="1387"/>
        <v>0</v>
      </c>
      <c r="BO2066" s="578">
        <f t="shared" si="1388"/>
        <v>0</v>
      </c>
      <c r="BP2066" s="375">
        <f t="shared" si="1389"/>
        <v>0</v>
      </c>
      <c r="BQ2066" s="492">
        <f t="shared" si="1390"/>
        <v>0</v>
      </c>
      <c r="BR2066" s="578">
        <f t="shared" si="1391"/>
        <v>0</v>
      </c>
      <c r="BS2066" s="375">
        <f t="shared" si="1392"/>
        <v>0</v>
      </c>
      <c r="BT2066" s="492">
        <f t="shared" si="1393"/>
        <v>0</v>
      </c>
      <c r="BU2066" s="578">
        <f t="shared" si="1394"/>
        <v>0</v>
      </c>
      <c r="BV2066" s="375">
        <f t="shared" si="1395"/>
        <v>0</v>
      </c>
      <c r="BW2066" s="492">
        <f t="shared" si="1396"/>
        <v>0</v>
      </c>
      <c r="BX2066" s="578">
        <f t="shared" si="1397"/>
        <v>0</v>
      </c>
      <c r="BY2066" s="375">
        <f t="shared" si="1398"/>
        <v>0</v>
      </c>
      <c r="BZ2066" s="492">
        <f t="shared" si="1399"/>
        <v>0</v>
      </c>
      <c r="CA2066" s="578">
        <f t="shared" si="1400"/>
        <v>0</v>
      </c>
      <c r="CB2066" s="375">
        <f t="shared" si="1401"/>
        <v>0</v>
      </c>
      <c r="CC2066" s="492">
        <f t="shared" si="1402"/>
        <v>0</v>
      </c>
      <c r="CD2066" s="578">
        <f t="shared" si="1403"/>
        <v>0</v>
      </c>
      <c r="CE2066" s="375">
        <f t="shared" si="1404"/>
        <v>0</v>
      </c>
      <c r="CF2066" s="492">
        <f t="shared" si="1405"/>
        <v>0</v>
      </c>
      <c r="CG2066" s="578">
        <f t="shared" si="1406"/>
        <v>0</v>
      </c>
      <c r="CH2066" s="375">
        <f t="shared" si="1407"/>
        <v>0</v>
      </c>
      <c r="CI2066" s="492">
        <f t="shared" si="1408"/>
        <v>0</v>
      </c>
      <c r="CJ2066" s="578">
        <f t="shared" si="1409"/>
        <v>0</v>
      </c>
      <c r="CK2066" s="375">
        <f t="shared" si="1410"/>
        <v>0</v>
      </c>
      <c r="CL2066" s="492">
        <f t="shared" si="1411"/>
        <v>0</v>
      </c>
      <c r="CM2066" s="578">
        <f t="shared" si="1412"/>
        <v>0</v>
      </c>
      <c r="CN2066" s="375">
        <f t="shared" si="1413"/>
        <v>0</v>
      </c>
      <c r="CO2066" s="492">
        <f t="shared" si="1414"/>
        <v>0</v>
      </c>
      <c r="CP2066" s="578">
        <f t="shared" si="1415"/>
        <v>0</v>
      </c>
      <c r="CQ2066" s="375">
        <f t="shared" si="1416"/>
        <v>0</v>
      </c>
      <c r="CR2066" s="492">
        <f t="shared" si="1417"/>
        <v>0</v>
      </c>
      <c r="CS2066" s="578">
        <f t="shared" si="1418"/>
        <v>0</v>
      </c>
      <c r="CT2066" s="375">
        <f t="shared" si="1419"/>
        <v>0</v>
      </c>
      <c r="CU2066" s="492">
        <f t="shared" si="1420"/>
        <v>0</v>
      </c>
      <c r="CV2066" s="578">
        <f t="shared" si="1421"/>
        <v>0</v>
      </c>
      <c r="CW2066" s="375">
        <f t="shared" si="1422"/>
        <v>0</v>
      </c>
      <c r="CX2066" s="492">
        <f t="shared" si="1423"/>
        <v>0</v>
      </c>
      <c r="CY2066" s="578">
        <f t="shared" si="1424"/>
        <v>0</v>
      </c>
      <c r="CZ2066" s="375">
        <f t="shared" si="1425"/>
        <v>0</v>
      </c>
      <c r="DA2066" s="492">
        <f t="shared" si="1426"/>
        <v>0</v>
      </c>
      <c r="DB2066" s="578">
        <f t="shared" si="1427"/>
        <v>0</v>
      </c>
      <c r="DC2066" s="375">
        <f t="shared" si="1428"/>
        <v>0</v>
      </c>
      <c r="DD2066" s="492">
        <f t="shared" si="1429"/>
        <v>0</v>
      </c>
      <c r="DE2066" s="578">
        <f t="shared" si="1430"/>
        <v>0</v>
      </c>
      <c r="DF2066" s="293">
        <f t="shared" si="1431"/>
        <v>0</v>
      </c>
      <c r="DG2066" s="294" t="str">
        <f>IF(DF2066=0,"",
IF(SUM($DF$2022:DF2066)=1,DH2066,
IF($DF$2143&gt;SUM($DF$2022:DF2066),_xlfn.CONCAT(", ",DH2066),
IF($DF$2143=SUM($DF$2022:DF2066),_xlfn.CONCAT(" y ",DH2066)))))</f>
        <v/>
      </c>
      <c r="DH2066" s="89" t="s">
        <v>5172</v>
      </c>
    </row>
    <row r="2067" spans="1:112" ht="15" customHeight="1">
      <c r="A2067" s="64"/>
      <c r="B2067" s="11"/>
      <c r="C2067" s="58" t="s">
        <v>5173</v>
      </c>
      <c r="D2067" s="1020" t="str">
        <f>IF(CNGE_2025_M1_Secc5_Sub1!$D75="","",CNGE_2025_M1_Secc5_Sub1!$D75)</f>
        <v/>
      </c>
      <c r="E2067" s="889"/>
      <c r="F2067" s="889"/>
      <c r="G2067" s="889"/>
      <c r="H2067" s="889"/>
      <c r="I2067" s="889"/>
      <c r="J2067" s="889"/>
      <c r="K2067" s="889"/>
      <c r="L2067" s="890"/>
      <c r="M2067" s="813"/>
      <c r="N2067" s="813"/>
      <c r="O2067" s="813"/>
      <c r="P2067" s="813"/>
      <c r="Q2067" s="813"/>
      <c r="R2067" s="813"/>
      <c r="S2067" s="813"/>
      <c r="T2067" s="813"/>
      <c r="U2067" s="813"/>
      <c r="V2067" s="813"/>
      <c r="W2067" s="813"/>
      <c r="X2067" s="813"/>
      <c r="Y2067" s="813"/>
      <c r="Z2067" s="813"/>
      <c r="AA2067" s="813"/>
      <c r="AB2067" s="813"/>
      <c r="AC2067" s="813"/>
      <c r="AD2067" s="813"/>
      <c r="AI2067">
        <f t="shared" si="1356"/>
        <v>0</v>
      </c>
      <c r="AJ2067">
        <f t="shared" si="1357"/>
        <v>0</v>
      </c>
      <c r="AK2067">
        <f t="shared" si="1358"/>
        <v>0</v>
      </c>
      <c r="AL2067">
        <f t="shared" si="1359"/>
        <v>0</v>
      </c>
      <c r="AM2067">
        <f t="shared" si="1360"/>
        <v>0</v>
      </c>
      <c r="AN2067">
        <f t="shared" si="1361"/>
        <v>0</v>
      </c>
      <c r="AO2067">
        <f t="shared" si="1362"/>
        <v>0</v>
      </c>
      <c r="AP2067">
        <f t="shared" si="1363"/>
        <v>0</v>
      </c>
      <c r="AQ2067">
        <f t="shared" si="1364"/>
        <v>0</v>
      </c>
      <c r="AR2067">
        <f t="shared" si="1365"/>
        <v>0</v>
      </c>
      <c r="AS2067">
        <f t="shared" si="1366"/>
        <v>0</v>
      </c>
      <c r="AT2067">
        <f t="shared" si="1367"/>
        <v>0</v>
      </c>
      <c r="AU2067">
        <f t="shared" si="1368"/>
        <v>0</v>
      </c>
      <c r="AV2067">
        <f t="shared" si="1369"/>
        <v>0</v>
      </c>
      <c r="AW2067">
        <f t="shared" si="1370"/>
        <v>0</v>
      </c>
      <c r="AX2067">
        <f t="shared" si="1371"/>
        <v>0</v>
      </c>
      <c r="AY2067">
        <f t="shared" si="1372"/>
        <v>0</v>
      </c>
      <c r="AZ2067">
        <f t="shared" si="1373"/>
        <v>0</v>
      </c>
      <c r="BA2067">
        <f t="shared" si="1374"/>
        <v>0</v>
      </c>
      <c r="BB2067">
        <f t="shared" si="1375"/>
        <v>0</v>
      </c>
      <c r="BC2067">
        <f t="shared" si="1376"/>
        <v>0</v>
      </c>
      <c r="BD2067">
        <f t="shared" si="1377"/>
        <v>0</v>
      </c>
      <c r="BE2067">
        <f t="shared" si="1378"/>
        <v>0</v>
      </c>
      <c r="BF2067">
        <f t="shared" si="1379"/>
        <v>0</v>
      </c>
      <c r="BG2067" s="375">
        <f t="shared" si="1380"/>
        <v>0</v>
      </c>
      <c r="BH2067" s="492">
        <f t="shared" si="1381"/>
        <v>0</v>
      </c>
      <c r="BI2067" s="578">
        <f t="shared" si="1382"/>
        <v>0</v>
      </c>
      <c r="BJ2067" s="375">
        <f t="shared" si="1383"/>
        <v>0</v>
      </c>
      <c r="BK2067" s="492">
        <f t="shared" si="1384"/>
        <v>0</v>
      </c>
      <c r="BL2067" s="578">
        <f t="shared" si="1385"/>
        <v>0</v>
      </c>
      <c r="BM2067" s="375">
        <f t="shared" si="1386"/>
        <v>0</v>
      </c>
      <c r="BN2067" s="492">
        <f t="shared" si="1387"/>
        <v>0</v>
      </c>
      <c r="BO2067" s="578">
        <f t="shared" si="1388"/>
        <v>0</v>
      </c>
      <c r="BP2067" s="375">
        <f t="shared" si="1389"/>
        <v>0</v>
      </c>
      <c r="BQ2067" s="492">
        <f t="shared" si="1390"/>
        <v>0</v>
      </c>
      <c r="BR2067" s="578">
        <f t="shared" si="1391"/>
        <v>0</v>
      </c>
      <c r="BS2067" s="375">
        <f t="shared" si="1392"/>
        <v>0</v>
      </c>
      <c r="BT2067" s="492">
        <f t="shared" si="1393"/>
        <v>0</v>
      </c>
      <c r="BU2067" s="578">
        <f t="shared" si="1394"/>
        <v>0</v>
      </c>
      <c r="BV2067" s="375">
        <f t="shared" si="1395"/>
        <v>0</v>
      </c>
      <c r="BW2067" s="492">
        <f t="shared" si="1396"/>
        <v>0</v>
      </c>
      <c r="BX2067" s="578">
        <f t="shared" si="1397"/>
        <v>0</v>
      </c>
      <c r="BY2067" s="375">
        <f t="shared" si="1398"/>
        <v>0</v>
      </c>
      <c r="BZ2067" s="492">
        <f t="shared" si="1399"/>
        <v>0</v>
      </c>
      <c r="CA2067" s="578">
        <f t="shared" si="1400"/>
        <v>0</v>
      </c>
      <c r="CB2067" s="375">
        <f t="shared" si="1401"/>
        <v>0</v>
      </c>
      <c r="CC2067" s="492">
        <f t="shared" si="1402"/>
        <v>0</v>
      </c>
      <c r="CD2067" s="578">
        <f t="shared" si="1403"/>
        <v>0</v>
      </c>
      <c r="CE2067" s="375">
        <f t="shared" si="1404"/>
        <v>0</v>
      </c>
      <c r="CF2067" s="492">
        <f t="shared" si="1405"/>
        <v>0</v>
      </c>
      <c r="CG2067" s="578">
        <f t="shared" si="1406"/>
        <v>0</v>
      </c>
      <c r="CH2067" s="375">
        <f t="shared" si="1407"/>
        <v>0</v>
      </c>
      <c r="CI2067" s="492">
        <f t="shared" si="1408"/>
        <v>0</v>
      </c>
      <c r="CJ2067" s="578">
        <f t="shared" si="1409"/>
        <v>0</v>
      </c>
      <c r="CK2067" s="375">
        <f t="shared" si="1410"/>
        <v>0</v>
      </c>
      <c r="CL2067" s="492">
        <f t="shared" si="1411"/>
        <v>0</v>
      </c>
      <c r="CM2067" s="578">
        <f t="shared" si="1412"/>
        <v>0</v>
      </c>
      <c r="CN2067" s="375">
        <f t="shared" si="1413"/>
        <v>0</v>
      </c>
      <c r="CO2067" s="492">
        <f t="shared" si="1414"/>
        <v>0</v>
      </c>
      <c r="CP2067" s="578">
        <f t="shared" si="1415"/>
        <v>0</v>
      </c>
      <c r="CQ2067" s="375">
        <f t="shared" si="1416"/>
        <v>0</v>
      </c>
      <c r="CR2067" s="492">
        <f t="shared" si="1417"/>
        <v>0</v>
      </c>
      <c r="CS2067" s="578">
        <f t="shared" si="1418"/>
        <v>0</v>
      </c>
      <c r="CT2067" s="375">
        <f t="shared" si="1419"/>
        <v>0</v>
      </c>
      <c r="CU2067" s="492">
        <f t="shared" si="1420"/>
        <v>0</v>
      </c>
      <c r="CV2067" s="578">
        <f t="shared" si="1421"/>
        <v>0</v>
      </c>
      <c r="CW2067" s="375">
        <f t="shared" si="1422"/>
        <v>0</v>
      </c>
      <c r="CX2067" s="492">
        <f t="shared" si="1423"/>
        <v>0</v>
      </c>
      <c r="CY2067" s="578">
        <f t="shared" si="1424"/>
        <v>0</v>
      </c>
      <c r="CZ2067" s="375">
        <f t="shared" si="1425"/>
        <v>0</v>
      </c>
      <c r="DA2067" s="492">
        <f t="shared" si="1426"/>
        <v>0</v>
      </c>
      <c r="DB2067" s="578">
        <f t="shared" si="1427"/>
        <v>0</v>
      </c>
      <c r="DC2067" s="375">
        <f t="shared" si="1428"/>
        <v>0</v>
      </c>
      <c r="DD2067" s="492">
        <f t="shared" si="1429"/>
        <v>0</v>
      </c>
      <c r="DE2067" s="578">
        <f t="shared" si="1430"/>
        <v>0</v>
      </c>
      <c r="DF2067" s="293">
        <f t="shared" si="1431"/>
        <v>0</v>
      </c>
      <c r="DG2067" s="294" t="str">
        <f>IF(DF2067=0,"",
IF(SUM($DF$2022:DF2067)=1,DH2067,
IF($DF$2143&gt;SUM($DF$2022:DF2067),_xlfn.CONCAT(", ",DH2067),
IF($DF$2143=SUM($DF$2022:DF2067),_xlfn.CONCAT(" y ",DH2067)))))</f>
        <v/>
      </c>
      <c r="DH2067" s="89" t="s">
        <v>5174</v>
      </c>
    </row>
    <row r="2068" spans="1:112" ht="15" customHeight="1">
      <c r="A2068" s="64"/>
      <c r="B2068" s="11"/>
      <c r="C2068" s="58" t="s">
        <v>5175</v>
      </c>
      <c r="D2068" s="1020" t="str">
        <f>IF(CNGE_2025_M1_Secc5_Sub1!$D76="","",CNGE_2025_M1_Secc5_Sub1!$D76)</f>
        <v/>
      </c>
      <c r="E2068" s="889"/>
      <c r="F2068" s="889"/>
      <c r="G2068" s="889"/>
      <c r="H2068" s="889"/>
      <c r="I2068" s="889"/>
      <c r="J2068" s="889"/>
      <c r="K2068" s="889"/>
      <c r="L2068" s="890"/>
      <c r="M2068" s="813"/>
      <c r="N2068" s="813"/>
      <c r="O2068" s="813"/>
      <c r="P2068" s="813"/>
      <c r="Q2068" s="813"/>
      <c r="R2068" s="813"/>
      <c r="S2068" s="813"/>
      <c r="T2068" s="813"/>
      <c r="U2068" s="813"/>
      <c r="V2068" s="813"/>
      <c r="W2068" s="813"/>
      <c r="X2068" s="813"/>
      <c r="Y2068" s="813"/>
      <c r="Z2068" s="813"/>
      <c r="AA2068" s="813"/>
      <c r="AB2068" s="813"/>
      <c r="AC2068" s="813"/>
      <c r="AD2068" s="813"/>
      <c r="AI2068">
        <f t="shared" si="1356"/>
        <v>0</v>
      </c>
      <c r="AJ2068">
        <f t="shared" si="1357"/>
        <v>0</v>
      </c>
      <c r="AK2068">
        <f t="shared" si="1358"/>
        <v>0</v>
      </c>
      <c r="AL2068">
        <f t="shared" si="1359"/>
        <v>0</v>
      </c>
      <c r="AM2068">
        <f t="shared" si="1360"/>
        <v>0</v>
      </c>
      <c r="AN2068">
        <f t="shared" si="1361"/>
        <v>0</v>
      </c>
      <c r="AO2068">
        <f t="shared" si="1362"/>
        <v>0</v>
      </c>
      <c r="AP2068">
        <f t="shared" si="1363"/>
        <v>0</v>
      </c>
      <c r="AQ2068">
        <f t="shared" si="1364"/>
        <v>0</v>
      </c>
      <c r="AR2068">
        <f t="shared" si="1365"/>
        <v>0</v>
      </c>
      <c r="AS2068">
        <f t="shared" si="1366"/>
        <v>0</v>
      </c>
      <c r="AT2068">
        <f t="shared" si="1367"/>
        <v>0</v>
      </c>
      <c r="AU2068">
        <f t="shared" si="1368"/>
        <v>0</v>
      </c>
      <c r="AV2068">
        <f t="shared" si="1369"/>
        <v>0</v>
      </c>
      <c r="AW2068">
        <f t="shared" si="1370"/>
        <v>0</v>
      </c>
      <c r="AX2068">
        <f t="shared" si="1371"/>
        <v>0</v>
      </c>
      <c r="AY2068">
        <f t="shared" si="1372"/>
        <v>0</v>
      </c>
      <c r="AZ2068">
        <f t="shared" si="1373"/>
        <v>0</v>
      </c>
      <c r="BA2068">
        <f t="shared" si="1374"/>
        <v>0</v>
      </c>
      <c r="BB2068">
        <f t="shared" si="1375"/>
        <v>0</v>
      </c>
      <c r="BC2068">
        <f t="shared" si="1376"/>
        <v>0</v>
      </c>
      <c r="BD2068">
        <f t="shared" si="1377"/>
        <v>0</v>
      </c>
      <c r="BE2068">
        <f t="shared" si="1378"/>
        <v>0</v>
      </c>
      <c r="BF2068">
        <f t="shared" si="1379"/>
        <v>0</v>
      </c>
      <c r="BG2068" s="375">
        <f t="shared" si="1380"/>
        <v>0</v>
      </c>
      <c r="BH2068" s="492">
        <f t="shared" si="1381"/>
        <v>0</v>
      </c>
      <c r="BI2068" s="578">
        <f t="shared" si="1382"/>
        <v>0</v>
      </c>
      <c r="BJ2068" s="375">
        <f t="shared" si="1383"/>
        <v>0</v>
      </c>
      <c r="BK2068" s="492">
        <f t="shared" si="1384"/>
        <v>0</v>
      </c>
      <c r="BL2068" s="578">
        <f t="shared" si="1385"/>
        <v>0</v>
      </c>
      <c r="BM2068" s="375">
        <f t="shared" si="1386"/>
        <v>0</v>
      </c>
      <c r="BN2068" s="492">
        <f t="shared" si="1387"/>
        <v>0</v>
      </c>
      <c r="BO2068" s="578">
        <f t="shared" si="1388"/>
        <v>0</v>
      </c>
      <c r="BP2068" s="375">
        <f t="shared" si="1389"/>
        <v>0</v>
      </c>
      <c r="BQ2068" s="492">
        <f t="shared" si="1390"/>
        <v>0</v>
      </c>
      <c r="BR2068" s="578">
        <f t="shared" si="1391"/>
        <v>0</v>
      </c>
      <c r="BS2068" s="375">
        <f t="shared" si="1392"/>
        <v>0</v>
      </c>
      <c r="BT2068" s="492">
        <f t="shared" si="1393"/>
        <v>0</v>
      </c>
      <c r="BU2068" s="578">
        <f t="shared" si="1394"/>
        <v>0</v>
      </c>
      <c r="BV2068" s="375">
        <f t="shared" si="1395"/>
        <v>0</v>
      </c>
      <c r="BW2068" s="492">
        <f t="shared" si="1396"/>
        <v>0</v>
      </c>
      <c r="BX2068" s="578">
        <f t="shared" si="1397"/>
        <v>0</v>
      </c>
      <c r="BY2068" s="375">
        <f t="shared" si="1398"/>
        <v>0</v>
      </c>
      <c r="BZ2068" s="492">
        <f t="shared" si="1399"/>
        <v>0</v>
      </c>
      <c r="CA2068" s="578">
        <f t="shared" si="1400"/>
        <v>0</v>
      </c>
      <c r="CB2068" s="375">
        <f t="shared" si="1401"/>
        <v>0</v>
      </c>
      <c r="CC2068" s="492">
        <f t="shared" si="1402"/>
        <v>0</v>
      </c>
      <c r="CD2068" s="578">
        <f t="shared" si="1403"/>
        <v>0</v>
      </c>
      <c r="CE2068" s="375">
        <f t="shared" si="1404"/>
        <v>0</v>
      </c>
      <c r="CF2068" s="492">
        <f t="shared" si="1405"/>
        <v>0</v>
      </c>
      <c r="CG2068" s="578">
        <f t="shared" si="1406"/>
        <v>0</v>
      </c>
      <c r="CH2068" s="375">
        <f t="shared" si="1407"/>
        <v>0</v>
      </c>
      <c r="CI2068" s="492">
        <f t="shared" si="1408"/>
        <v>0</v>
      </c>
      <c r="CJ2068" s="578">
        <f t="shared" si="1409"/>
        <v>0</v>
      </c>
      <c r="CK2068" s="375">
        <f t="shared" si="1410"/>
        <v>0</v>
      </c>
      <c r="CL2068" s="492">
        <f t="shared" si="1411"/>
        <v>0</v>
      </c>
      <c r="CM2068" s="578">
        <f t="shared" si="1412"/>
        <v>0</v>
      </c>
      <c r="CN2068" s="375">
        <f t="shared" si="1413"/>
        <v>0</v>
      </c>
      <c r="CO2068" s="492">
        <f t="shared" si="1414"/>
        <v>0</v>
      </c>
      <c r="CP2068" s="578">
        <f t="shared" si="1415"/>
        <v>0</v>
      </c>
      <c r="CQ2068" s="375">
        <f t="shared" si="1416"/>
        <v>0</v>
      </c>
      <c r="CR2068" s="492">
        <f t="shared" si="1417"/>
        <v>0</v>
      </c>
      <c r="CS2068" s="578">
        <f t="shared" si="1418"/>
        <v>0</v>
      </c>
      <c r="CT2068" s="375">
        <f t="shared" si="1419"/>
        <v>0</v>
      </c>
      <c r="CU2068" s="492">
        <f t="shared" si="1420"/>
        <v>0</v>
      </c>
      <c r="CV2068" s="578">
        <f t="shared" si="1421"/>
        <v>0</v>
      </c>
      <c r="CW2068" s="375">
        <f t="shared" si="1422"/>
        <v>0</v>
      </c>
      <c r="CX2068" s="492">
        <f t="shared" si="1423"/>
        <v>0</v>
      </c>
      <c r="CY2068" s="578">
        <f t="shared" si="1424"/>
        <v>0</v>
      </c>
      <c r="CZ2068" s="375">
        <f t="shared" si="1425"/>
        <v>0</v>
      </c>
      <c r="DA2068" s="492">
        <f t="shared" si="1426"/>
        <v>0</v>
      </c>
      <c r="DB2068" s="578">
        <f t="shared" si="1427"/>
        <v>0</v>
      </c>
      <c r="DC2068" s="375">
        <f t="shared" si="1428"/>
        <v>0</v>
      </c>
      <c r="DD2068" s="492">
        <f t="shared" si="1429"/>
        <v>0</v>
      </c>
      <c r="DE2068" s="578">
        <f t="shared" si="1430"/>
        <v>0</v>
      </c>
      <c r="DF2068" s="293">
        <f t="shared" si="1431"/>
        <v>0</v>
      </c>
      <c r="DG2068" s="294" t="str">
        <f>IF(DF2068=0,"",
IF(SUM($DF$2022:DF2068)=1,DH2068,
IF($DF$2143&gt;SUM($DF$2022:DF2068),_xlfn.CONCAT(", ",DH2068),
IF($DF$2143=SUM($DF$2022:DF2068),_xlfn.CONCAT(" y ",DH2068)))))</f>
        <v/>
      </c>
      <c r="DH2068" s="89" t="s">
        <v>5176</v>
      </c>
    </row>
    <row r="2069" spans="1:112" ht="15" customHeight="1">
      <c r="A2069" s="64"/>
      <c r="B2069" s="11"/>
      <c r="C2069" s="58" t="s">
        <v>5177</v>
      </c>
      <c r="D2069" s="1020" t="str">
        <f>IF(CNGE_2025_M1_Secc5_Sub1!$D77="","",CNGE_2025_M1_Secc5_Sub1!$D77)</f>
        <v/>
      </c>
      <c r="E2069" s="889"/>
      <c r="F2069" s="889"/>
      <c r="G2069" s="889"/>
      <c r="H2069" s="889"/>
      <c r="I2069" s="889"/>
      <c r="J2069" s="889"/>
      <c r="K2069" s="889"/>
      <c r="L2069" s="890"/>
      <c r="M2069" s="813"/>
      <c r="N2069" s="813"/>
      <c r="O2069" s="813"/>
      <c r="P2069" s="813"/>
      <c r="Q2069" s="813"/>
      <c r="R2069" s="813"/>
      <c r="S2069" s="813"/>
      <c r="T2069" s="813"/>
      <c r="U2069" s="813"/>
      <c r="V2069" s="813"/>
      <c r="W2069" s="813"/>
      <c r="X2069" s="813"/>
      <c r="Y2069" s="813"/>
      <c r="Z2069" s="813"/>
      <c r="AA2069" s="813"/>
      <c r="AB2069" s="813"/>
      <c r="AC2069" s="813"/>
      <c r="AD2069" s="813"/>
      <c r="AI2069">
        <f t="shared" si="1356"/>
        <v>0</v>
      </c>
      <c r="AJ2069">
        <f t="shared" si="1357"/>
        <v>0</v>
      </c>
      <c r="AK2069">
        <f t="shared" si="1358"/>
        <v>0</v>
      </c>
      <c r="AL2069">
        <f t="shared" si="1359"/>
        <v>0</v>
      </c>
      <c r="AM2069">
        <f t="shared" si="1360"/>
        <v>0</v>
      </c>
      <c r="AN2069">
        <f t="shared" si="1361"/>
        <v>0</v>
      </c>
      <c r="AO2069">
        <f t="shared" si="1362"/>
        <v>0</v>
      </c>
      <c r="AP2069">
        <f t="shared" si="1363"/>
        <v>0</v>
      </c>
      <c r="AQ2069">
        <f t="shared" si="1364"/>
        <v>0</v>
      </c>
      <c r="AR2069">
        <f t="shared" si="1365"/>
        <v>0</v>
      </c>
      <c r="AS2069">
        <f t="shared" si="1366"/>
        <v>0</v>
      </c>
      <c r="AT2069">
        <f t="shared" si="1367"/>
        <v>0</v>
      </c>
      <c r="AU2069">
        <f t="shared" si="1368"/>
        <v>0</v>
      </c>
      <c r="AV2069">
        <f t="shared" si="1369"/>
        <v>0</v>
      </c>
      <c r="AW2069">
        <f t="shared" si="1370"/>
        <v>0</v>
      </c>
      <c r="AX2069">
        <f t="shared" si="1371"/>
        <v>0</v>
      </c>
      <c r="AY2069">
        <f t="shared" si="1372"/>
        <v>0</v>
      </c>
      <c r="AZ2069">
        <f t="shared" si="1373"/>
        <v>0</v>
      </c>
      <c r="BA2069">
        <f t="shared" si="1374"/>
        <v>0</v>
      </c>
      <c r="BB2069">
        <f t="shared" si="1375"/>
        <v>0</v>
      </c>
      <c r="BC2069">
        <f t="shared" si="1376"/>
        <v>0</v>
      </c>
      <c r="BD2069">
        <f t="shared" si="1377"/>
        <v>0</v>
      </c>
      <c r="BE2069">
        <f t="shared" si="1378"/>
        <v>0</v>
      </c>
      <c r="BF2069">
        <f t="shared" si="1379"/>
        <v>0</v>
      </c>
      <c r="BG2069" s="375">
        <f t="shared" si="1380"/>
        <v>0</v>
      </c>
      <c r="BH2069" s="492">
        <f t="shared" si="1381"/>
        <v>0</v>
      </c>
      <c r="BI2069" s="578">
        <f t="shared" si="1382"/>
        <v>0</v>
      </c>
      <c r="BJ2069" s="375">
        <f t="shared" si="1383"/>
        <v>0</v>
      </c>
      <c r="BK2069" s="492">
        <f t="shared" si="1384"/>
        <v>0</v>
      </c>
      <c r="BL2069" s="578">
        <f t="shared" si="1385"/>
        <v>0</v>
      </c>
      <c r="BM2069" s="375">
        <f t="shared" si="1386"/>
        <v>0</v>
      </c>
      <c r="BN2069" s="492">
        <f t="shared" si="1387"/>
        <v>0</v>
      </c>
      <c r="BO2069" s="578">
        <f t="shared" si="1388"/>
        <v>0</v>
      </c>
      <c r="BP2069" s="375">
        <f t="shared" si="1389"/>
        <v>0</v>
      </c>
      <c r="BQ2069" s="492">
        <f t="shared" si="1390"/>
        <v>0</v>
      </c>
      <c r="BR2069" s="578">
        <f t="shared" si="1391"/>
        <v>0</v>
      </c>
      <c r="BS2069" s="375">
        <f t="shared" si="1392"/>
        <v>0</v>
      </c>
      <c r="BT2069" s="492">
        <f t="shared" si="1393"/>
        <v>0</v>
      </c>
      <c r="BU2069" s="578">
        <f t="shared" si="1394"/>
        <v>0</v>
      </c>
      <c r="BV2069" s="375">
        <f t="shared" si="1395"/>
        <v>0</v>
      </c>
      <c r="BW2069" s="492">
        <f t="shared" si="1396"/>
        <v>0</v>
      </c>
      <c r="BX2069" s="578">
        <f t="shared" si="1397"/>
        <v>0</v>
      </c>
      <c r="BY2069" s="375">
        <f t="shared" si="1398"/>
        <v>0</v>
      </c>
      <c r="BZ2069" s="492">
        <f t="shared" si="1399"/>
        <v>0</v>
      </c>
      <c r="CA2069" s="578">
        <f t="shared" si="1400"/>
        <v>0</v>
      </c>
      <c r="CB2069" s="375">
        <f t="shared" si="1401"/>
        <v>0</v>
      </c>
      <c r="CC2069" s="492">
        <f t="shared" si="1402"/>
        <v>0</v>
      </c>
      <c r="CD2069" s="578">
        <f t="shared" si="1403"/>
        <v>0</v>
      </c>
      <c r="CE2069" s="375">
        <f t="shared" si="1404"/>
        <v>0</v>
      </c>
      <c r="CF2069" s="492">
        <f t="shared" si="1405"/>
        <v>0</v>
      </c>
      <c r="CG2069" s="578">
        <f t="shared" si="1406"/>
        <v>0</v>
      </c>
      <c r="CH2069" s="375">
        <f t="shared" si="1407"/>
        <v>0</v>
      </c>
      <c r="CI2069" s="492">
        <f t="shared" si="1408"/>
        <v>0</v>
      </c>
      <c r="CJ2069" s="578">
        <f t="shared" si="1409"/>
        <v>0</v>
      </c>
      <c r="CK2069" s="375">
        <f t="shared" si="1410"/>
        <v>0</v>
      </c>
      <c r="CL2069" s="492">
        <f t="shared" si="1411"/>
        <v>0</v>
      </c>
      <c r="CM2069" s="578">
        <f t="shared" si="1412"/>
        <v>0</v>
      </c>
      <c r="CN2069" s="375">
        <f t="shared" si="1413"/>
        <v>0</v>
      </c>
      <c r="CO2069" s="492">
        <f t="shared" si="1414"/>
        <v>0</v>
      </c>
      <c r="CP2069" s="578">
        <f t="shared" si="1415"/>
        <v>0</v>
      </c>
      <c r="CQ2069" s="375">
        <f t="shared" si="1416"/>
        <v>0</v>
      </c>
      <c r="CR2069" s="492">
        <f t="shared" si="1417"/>
        <v>0</v>
      </c>
      <c r="CS2069" s="578">
        <f t="shared" si="1418"/>
        <v>0</v>
      </c>
      <c r="CT2069" s="375">
        <f t="shared" si="1419"/>
        <v>0</v>
      </c>
      <c r="CU2069" s="492">
        <f t="shared" si="1420"/>
        <v>0</v>
      </c>
      <c r="CV2069" s="578">
        <f t="shared" si="1421"/>
        <v>0</v>
      </c>
      <c r="CW2069" s="375">
        <f t="shared" si="1422"/>
        <v>0</v>
      </c>
      <c r="CX2069" s="492">
        <f t="shared" si="1423"/>
        <v>0</v>
      </c>
      <c r="CY2069" s="578">
        <f t="shared" si="1424"/>
        <v>0</v>
      </c>
      <c r="CZ2069" s="375">
        <f t="shared" si="1425"/>
        <v>0</v>
      </c>
      <c r="DA2069" s="492">
        <f t="shared" si="1426"/>
        <v>0</v>
      </c>
      <c r="DB2069" s="578">
        <f t="shared" si="1427"/>
        <v>0</v>
      </c>
      <c r="DC2069" s="375">
        <f t="shared" si="1428"/>
        <v>0</v>
      </c>
      <c r="DD2069" s="492">
        <f t="shared" si="1429"/>
        <v>0</v>
      </c>
      <c r="DE2069" s="578">
        <f t="shared" si="1430"/>
        <v>0</v>
      </c>
      <c r="DF2069" s="293">
        <f t="shared" si="1431"/>
        <v>0</v>
      </c>
      <c r="DG2069" s="294" t="str">
        <f>IF(DF2069=0,"",
IF(SUM($DF$2022:DF2069)=1,DH2069,
IF($DF$2143&gt;SUM($DF$2022:DF2069),_xlfn.CONCAT(", ",DH2069),
IF($DF$2143=SUM($DF$2022:DF2069),_xlfn.CONCAT(" y ",DH2069)))))</f>
        <v/>
      </c>
      <c r="DH2069" s="89" t="s">
        <v>5178</v>
      </c>
    </row>
    <row r="2070" spans="1:112" ht="15" customHeight="1">
      <c r="A2070" s="64"/>
      <c r="B2070" s="11"/>
      <c r="C2070" s="58" t="s">
        <v>5179</v>
      </c>
      <c r="D2070" s="1020" t="str">
        <f>IF(CNGE_2025_M1_Secc5_Sub1!$D78="","",CNGE_2025_M1_Secc5_Sub1!$D78)</f>
        <v/>
      </c>
      <c r="E2070" s="889"/>
      <c r="F2070" s="889"/>
      <c r="G2070" s="889"/>
      <c r="H2070" s="889"/>
      <c r="I2070" s="889"/>
      <c r="J2070" s="889"/>
      <c r="K2070" s="889"/>
      <c r="L2070" s="890"/>
      <c r="M2070" s="813"/>
      <c r="N2070" s="813"/>
      <c r="O2070" s="813"/>
      <c r="P2070" s="813"/>
      <c r="Q2070" s="813"/>
      <c r="R2070" s="813"/>
      <c r="S2070" s="813"/>
      <c r="T2070" s="813"/>
      <c r="U2070" s="813"/>
      <c r="V2070" s="813"/>
      <c r="W2070" s="813"/>
      <c r="X2070" s="813"/>
      <c r="Y2070" s="813"/>
      <c r="Z2070" s="813"/>
      <c r="AA2070" s="813"/>
      <c r="AB2070" s="813"/>
      <c r="AC2070" s="813"/>
      <c r="AD2070" s="813"/>
      <c r="AI2070">
        <f t="shared" si="1356"/>
        <v>0</v>
      </c>
      <c r="AJ2070">
        <f t="shared" si="1357"/>
        <v>0</v>
      </c>
      <c r="AK2070">
        <f t="shared" si="1358"/>
        <v>0</v>
      </c>
      <c r="AL2070">
        <f t="shared" si="1359"/>
        <v>0</v>
      </c>
      <c r="AM2070">
        <f t="shared" si="1360"/>
        <v>0</v>
      </c>
      <c r="AN2070">
        <f t="shared" si="1361"/>
        <v>0</v>
      </c>
      <c r="AO2070">
        <f t="shared" si="1362"/>
        <v>0</v>
      </c>
      <c r="AP2070">
        <f t="shared" si="1363"/>
        <v>0</v>
      </c>
      <c r="AQ2070">
        <f t="shared" si="1364"/>
        <v>0</v>
      </c>
      <c r="AR2070">
        <f t="shared" si="1365"/>
        <v>0</v>
      </c>
      <c r="AS2070">
        <f t="shared" si="1366"/>
        <v>0</v>
      </c>
      <c r="AT2070">
        <f t="shared" si="1367"/>
        <v>0</v>
      </c>
      <c r="AU2070">
        <f t="shared" si="1368"/>
        <v>0</v>
      </c>
      <c r="AV2070">
        <f t="shared" si="1369"/>
        <v>0</v>
      </c>
      <c r="AW2070">
        <f t="shared" si="1370"/>
        <v>0</v>
      </c>
      <c r="AX2070">
        <f t="shared" si="1371"/>
        <v>0</v>
      </c>
      <c r="AY2070">
        <f t="shared" si="1372"/>
        <v>0</v>
      </c>
      <c r="AZ2070">
        <f t="shared" si="1373"/>
        <v>0</v>
      </c>
      <c r="BA2070">
        <f t="shared" si="1374"/>
        <v>0</v>
      </c>
      <c r="BB2070">
        <f t="shared" si="1375"/>
        <v>0</v>
      </c>
      <c r="BC2070">
        <f t="shared" si="1376"/>
        <v>0</v>
      </c>
      <c r="BD2070">
        <f t="shared" si="1377"/>
        <v>0</v>
      </c>
      <c r="BE2070">
        <f t="shared" si="1378"/>
        <v>0</v>
      </c>
      <c r="BF2070">
        <f t="shared" si="1379"/>
        <v>0</v>
      </c>
      <c r="BG2070" s="375">
        <f t="shared" si="1380"/>
        <v>0</v>
      </c>
      <c r="BH2070" s="492">
        <f t="shared" si="1381"/>
        <v>0</v>
      </c>
      <c r="BI2070" s="578">
        <f t="shared" si="1382"/>
        <v>0</v>
      </c>
      <c r="BJ2070" s="375">
        <f t="shared" si="1383"/>
        <v>0</v>
      </c>
      <c r="BK2070" s="492">
        <f t="shared" si="1384"/>
        <v>0</v>
      </c>
      <c r="BL2070" s="578">
        <f t="shared" si="1385"/>
        <v>0</v>
      </c>
      <c r="BM2070" s="375">
        <f t="shared" si="1386"/>
        <v>0</v>
      </c>
      <c r="BN2070" s="492">
        <f t="shared" si="1387"/>
        <v>0</v>
      </c>
      <c r="BO2070" s="578">
        <f t="shared" si="1388"/>
        <v>0</v>
      </c>
      <c r="BP2070" s="375">
        <f t="shared" si="1389"/>
        <v>0</v>
      </c>
      <c r="BQ2070" s="492">
        <f t="shared" si="1390"/>
        <v>0</v>
      </c>
      <c r="BR2070" s="578">
        <f t="shared" si="1391"/>
        <v>0</v>
      </c>
      <c r="BS2070" s="375">
        <f t="shared" si="1392"/>
        <v>0</v>
      </c>
      <c r="BT2070" s="492">
        <f t="shared" si="1393"/>
        <v>0</v>
      </c>
      <c r="BU2070" s="578">
        <f t="shared" si="1394"/>
        <v>0</v>
      </c>
      <c r="BV2070" s="375">
        <f t="shared" si="1395"/>
        <v>0</v>
      </c>
      <c r="BW2070" s="492">
        <f t="shared" si="1396"/>
        <v>0</v>
      </c>
      <c r="BX2070" s="578">
        <f t="shared" si="1397"/>
        <v>0</v>
      </c>
      <c r="BY2070" s="375">
        <f t="shared" si="1398"/>
        <v>0</v>
      </c>
      <c r="BZ2070" s="492">
        <f t="shared" si="1399"/>
        <v>0</v>
      </c>
      <c r="CA2070" s="578">
        <f t="shared" si="1400"/>
        <v>0</v>
      </c>
      <c r="CB2070" s="375">
        <f t="shared" si="1401"/>
        <v>0</v>
      </c>
      <c r="CC2070" s="492">
        <f t="shared" si="1402"/>
        <v>0</v>
      </c>
      <c r="CD2070" s="578">
        <f t="shared" si="1403"/>
        <v>0</v>
      </c>
      <c r="CE2070" s="375">
        <f t="shared" si="1404"/>
        <v>0</v>
      </c>
      <c r="CF2070" s="492">
        <f t="shared" si="1405"/>
        <v>0</v>
      </c>
      <c r="CG2070" s="578">
        <f t="shared" si="1406"/>
        <v>0</v>
      </c>
      <c r="CH2070" s="375">
        <f t="shared" si="1407"/>
        <v>0</v>
      </c>
      <c r="CI2070" s="492">
        <f t="shared" si="1408"/>
        <v>0</v>
      </c>
      <c r="CJ2070" s="578">
        <f t="shared" si="1409"/>
        <v>0</v>
      </c>
      <c r="CK2070" s="375">
        <f t="shared" si="1410"/>
        <v>0</v>
      </c>
      <c r="CL2070" s="492">
        <f t="shared" si="1411"/>
        <v>0</v>
      </c>
      <c r="CM2070" s="578">
        <f t="shared" si="1412"/>
        <v>0</v>
      </c>
      <c r="CN2070" s="375">
        <f t="shared" si="1413"/>
        <v>0</v>
      </c>
      <c r="CO2070" s="492">
        <f t="shared" si="1414"/>
        <v>0</v>
      </c>
      <c r="CP2070" s="578">
        <f t="shared" si="1415"/>
        <v>0</v>
      </c>
      <c r="CQ2070" s="375">
        <f t="shared" si="1416"/>
        <v>0</v>
      </c>
      <c r="CR2070" s="492">
        <f t="shared" si="1417"/>
        <v>0</v>
      </c>
      <c r="CS2070" s="578">
        <f t="shared" si="1418"/>
        <v>0</v>
      </c>
      <c r="CT2070" s="375">
        <f t="shared" si="1419"/>
        <v>0</v>
      </c>
      <c r="CU2070" s="492">
        <f t="shared" si="1420"/>
        <v>0</v>
      </c>
      <c r="CV2070" s="578">
        <f t="shared" si="1421"/>
        <v>0</v>
      </c>
      <c r="CW2070" s="375">
        <f t="shared" si="1422"/>
        <v>0</v>
      </c>
      <c r="CX2070" s="492">
        <f t="shared" si="1423"/>
        <v>0</v>
      </c>
      <c r="CY2070" s="578">
        <f t="shared" si="1424"/>
        <v>0</v>
      </c>
      <c r="CZ2070" s="375">
        <f t="shared" si="1425"/>
        <v>0</v>
      </c>
      <c r="DA2070" s="492">
        <f t="shared" si="1426"/>
        <v>0</v>
      </c>
      <c r="DB2070" s="578">
        <f t="shared" si="1427"/>
        <v>0</v>
      </c>
      <c r="DC2070" s="375">
        <f t="shared" si="1428"/>
        <v>0</v>
      </c>
      <c r="DD2070" s="492">
        <f t="shared" si="1429"/>
        <v>0</v>
      </c>
      <c r="DE2070" s="578">
        <f t="shared" si="1430"/>
        <v>0</v>
      </c>
      <c r="DF2070" s="293">
        <f t="shared" si="1431"/>
        <v>0</v>
      </c>
      <c r="DG2070" s="294" t="str">
        <f>IF(DF2070=0,"",
IF(SUM($DF$2022:DF2070)=1,DH2070,
IF($DF$2143&gt;SUM($DF$2022:DF2070),_xlfn.CONCAT(", ",DH2070),
IF($DF$2143=SUM($DF$2022:DF2070),_xlfn.CONCAT(" y ",DH2070)))))</f>
        <v/>
      </c>
      <c r="DH2070" s="89" t="s">
        <v>5180</v>
      </c>
    </row>
    <row r="2071" spans="1:112" ht="15" customHeight="1">
      <c r="A2071" s="64"/>
      <c r="B2071" s="11"/>
      <c r="C2071" s="58" t="s">
        <v>5181</v>
      </c>
      <c r="D2071" s="1020" t="str">
        <f>IF(CNGE_2025_M1_Secc5_Sub1!$D79="","",CNGE_2025_M1_Secc5_Sub1!$D79)</f>
        <v/>
      </c>
      <c r="E2071" s="889"/>
      <c r="F2071" s="889"/>
      <c r="G2071" s="889"/>
      <c r="H2071" s="889"/>
      <c r="I2071" s="889"/>
      <c r="J2071" s="889"/>
      <c r="K2071" s="889"/>
      <c r="L2071" s="890"/>
      <c r="M2071" s="813"/>
      <c r="N2071" s="813"/>
      <c r="O2071" s="813"/>
      <c r="P2071" s="813"/>
      <c r="Q2071" s="813"/>
      <c r="R2071" s="813"/>
      <c r="S2071" s="813"/>
      <c r="T2071" s="813"/>
      <c r="U2071" s="813"/>
      <c r="V2071" s="813"/>
      <c r="W2071" s="813"/>
      <c r="X2071" s="813"/>
      <c r="Y2071" s="813"/>
      <c r="Z2071" s="813"/>
      <c r="AA2071" s="813"/>
      <c r="AB2071" s="813"/>
      <c r="AC2071" s="813"/>
      <c r="AD2071" s="813"/>
      <c r="AI2071">
        <f t="shared" si="1356"/>
        <v>0</v>
      </c>
      <c r="AJ2071">
        <f t="shared" si="1357"/>
        <v>0</v>
      </c>
      <c r="AK2071">
        <f t="shared" si="1358"/>
        <v>0</v>
      </c>
      <c r="AL2071">
        <f t="shared" si="1359"/>
        <v>0</v>
      </c>
      <c r="AM2071">
        <f t="shared" si="1360"/>
        <v>0</v>
      </c>
      <c r="AN2071">
        <f t="shared" si="1361"/>
        <v>0</v>
      </c>
      <c r="AO2071">
        <f t="shared" si="1362"/>
        <v>0</v>
      </c>
      <c r="AP2071">
        <f t="shared" si="1363"/>
        <v>0</v>
      </c>
      <c r="AQ2071">
        <f t="shared" si="1364"/>
        <v>0</v>
      </c>
      <c r="AR2071">
        <f t="shared" si="1365"/>
        <v>0</v>
      </c>
      <c r="AS2071">
        <f t="shared" si="1366"/>
        <v>0</v>
      </c>
      <c r="AT2071">
        <f t="shared" si="1367"/>
        <v>0</v>
      </c>
      <c r="AU2071">
        <f t="shared" si="1368"/>
        <v>0</v>
      </c>
      <c r="AV2071">
        <f t="shared" si="1369"/>
        <v>0</v>
      </c>
      <c r="AW2071">
        <f t="shared" si="1370"/>
        <v>0</v>
      </c>
      <c r="AX2071">
        <f t="shared" si="1371"/>
        <v>0</v>
      </c>
      <c r="AY2071">
        <f t="shared" si="1372"/>
        <v>0</v>
      </c>
      <c r="AZ2071">
        <f t="shared" si="1373"/>
        <v>0</v>
      </c>
      <c r="BA2071">
        <f t="shared" si="1374"/>
        <v>0</v>
      </c>
      <c r="BB2071">
        <f t="shared" si="1375"/>
        <v>0</v>
      </c>
      <c r="BC2071">
        <f t="shared" si="1376"/>
        <v>0</v>
      </c>
      <c r="BD2071">
        <f t="shared" si="1377"/>
        <v>0</v>
      </c>
      <c r="BE2071">
        <f t="shared" si="1378"/>
        <v>0</v>
      </c>
      <c r="BF2071">
        <f t="shared" si="1379"/>
        <v>0</v>
      </c>
      <c r="BG2071" s="375">
        <f t="shared" si="1380"/>
        <v>0</v>
      </c>
      <c r="BH2071" s="492">
        <f t="shared" si="1381"/>
        <v>0</v>
      </c>
      <c r="BI2071" s="578">
        <f t="shared" si="1382"/>
        <v>0</v>
      </c>
      <c r="BJ2071" s="375">
        <f t="shared" si="1383"/>
        <v>0</v>
      </c>
      <c r="BK2071" s="492">
        <f t="shared" si="1384"/>
        <v>0</v>
      </c>
      <c r="BL2071" s="578">
        <f t="shared" si="1385"/>
        <v>0</v>
      </c>
      <c r="BM2071" s="375">
        <f t="shared" si="1386"/>
        <v>0</v>
      </c>
      <c r="BN2071" s="492">
        <f t="shared" si="1387"/>
        <v>0</v>
      </c>
      <c r="BO2071" s="578">
        <f t="shared" si="1388"/>
        <v>0</v>
      </c>
      <c r="BP2071" s="375">
        <f t="shared" si="1389"/>
        <v>0</v>
      </c>
      <c r="BQ2071" s="492">
        <f t="shared" si="1390"/>
        <v>0</v>
      </c>
      <c r="BR2071" s="578">
        <f t="shared" si="1391"/>
        <v>0</v>
      </c>
      <c r="BS2071" s="375">
        <f t="shared" si="1392"/>
        <v>0</v>
      </c>
      <c r="BT2071" s="492">
        <f t="shared" si="1393"/>
        <v>0</v>
      </c>
      <c r="BU2071" s="578">
        <f t="shared" si="1394"/>
        <v>0</v>
      </c>
      <c r="BV2071" s="375">
        <f t="shared" si="1395"/>
        <v>0</v>
      </c>
      <c r="BW2071" s="492">
        <f t="shared" si="1396"/>
        <v>0</v>
      </c>
      <c r="BX2071" s="578">
        <f t="shared" si="1397"/>
        <v>0</v>
      </c>
      <c r="BY2071" s="375">
        <f t="shared" si="1398"/>
        <v>0</v>
      </c>
      <c r="BZ2071" s="492">
        <f t="shared" si="1399"/>
        <v>0</v>
      </c>
      <c r="CA2071" s="578">
        <f t="shared" si="1400"/>
        <v>0</v>
      </c>
      <c r="CB2071" s="375">
        <f t="shared" si="1401"/>
        <v>0</v>
      </c>
      <c r="CC2071" s="492">
        <f t="shared" si="1402"/>
        <v>0</v>
      </c>
      <c r="CD2071" s="578">
        <f t="shared" si="1403"/>
        <v>0</v>
      </c>
      <c r="CE2071" s="375">
        <f t="shared" si="1404"/>
        <v>0</v>
      </c>
      <c r="CF2071" s="492">
        <f t="shared" si="1405"/>
        <v>0</v>
      </c>
      <c r="CG2071" s="578">
        <f t="shared" si="1406"/>
        <v>0</v>
      </c>
      <c r="CH2071" s="375">
        <f t="shared" si="1407"/>
        <v>0</v>
      </c>
      <c r="CI2071" s="492">
        <f t="shared" si="1408"/>
        <v>0</v>
      </c>
      <c r="CJ2071" s="578">
        <f t="shared" si="1409"/>
        <v>0</v>
      </c>
      <c r="CK2071" s="375">
        <f t="shared" si="1410"/>
        <v>0</v>
      </c>
      <c r="CL2071" s="492">
        <f t="shared" si="1411"/>
        <v>0</v>
      </c>
      <c r="CM2071" s="578">
        <f t="shared" si="1412"/>
        <v>0</v>
      </c>
      <c r="CN2071" s="375">
        <f t="shared" si="1413"/>
        <v>0</v>
      </c>
      <c r="CO2071" s="492">
        <f t="shared" si="1414"/>
        <v>0</v>
      </c>
      <c r="CP2071" s="578">
        <f t="shared" si="1415"/>
        <v>0</v>
      </c>
      <c r="CQ2071" s="375">
        <f t="shared" si="1416"/>
        <v>0</v>
      </c>
      <c r="CR2071" s="492">
        <f t="shared" si="1417"/>
        <v>0</v>
      </c>
      <c r="CS2071" s="578">
        <f t="shared" si="1418"/>
        <v>0</v>
      </c>
      <c r="CT2071" s="375">
        <f t="shared" si="1419"/>
        <v>0</v>
      </c>
      <c r="CU2071" s="492">
        <f t="shared" si="1420"/>
        <v>0</v>
      </c>
      <c r="CV2071" s="578">
        <f t="shared" si="1421"/>
        <v>0</v>
      </c>
      <c r="CW2071" s="375">
        <f t="shared" si="1422"/>
        <v>0</v>
      </c>
      <c r="CX2071" s="492">
        <f t="shared" si="1423"/>
        <v>0</v>
      </c>
      <c r="CY2071" s="578">
        <f t="shared" si="1424"/>
        <v>0</v>
      </c>
      <c r="CZ2071" s="375">
        <f t="shared" si="1425"/>
        <v>0</v>
      </c>
      <c r="DA2071" s="492">
        <f t="shared" si="1426"/>
        <v>0</v>
      </c>
      <c r="DB2071" s="578">
        <f t="shared" si="1427"/>
        <v>0</v>
      </c>
      <c r="DC2071" s="375">
        <f t="shared" si="1428"/>
        <v>0</v>
      </c>
      <c r="DD2071" s="492">
        <f t="shared" si="1429"/>
        <v>0</v>
      </c>
      <c r="DE2071" s="578">
        <f t="shared" si="1430"/>
        <v>0</v>
      </c>
      <c r="DF2071" s="293">
        <f t="shared" si="1431"/>
        <v>0</v>
      </c>
      <c r="DG2071" s="294" t="str">
        <f>IF(DF2071=0,"",
IF(SUM($DF$2022:DF2071)=1,DH2071,
IF($DF$2143&gt;SUM($DF$2022:DF2071),_xlfn.CONCAT(", ",DH2071),
IF($DF$2143=SUM($DF$2022:DF2071),_xlfn.CONCAT(" y ",DH2071)))))</f>
        <v/>
      </c>
      <c r="DH2071" s="89" t="s">
        <v>5182</v>
      </c>
    </row>
    <row r="2072" spans="1:112" ht="15" customHeight="1">
      <c r="A2072" s="64"/>
      <c r="B2072" s="11"/>
      <c r="C2072" s="58" t="s">
        <v>5183</v>
      </c>
      <c r="D2072" s="1020" t="str">
        <f>IF(CNGE_2025_M1_Secc5_Sub1!$D80="","",CNGE_2025_M1_Secc5_Sub1!$D80)</f>
        <v/>
      </c>
      <c r="E2072" s="889"/>
      <c r="F2072" s="889"/>
      <c r="G2072" s="889"/>
      <c r="H2072" s="889"/>
      <c r="I2072" s="889"/>
      <c r="J2072" s="889"/>
      <c r="K2072" s="889"/>
      <c r="L2072" s="890"/>
      <c r="M2072" s="813"/>
      <c r="N2072" s="813"/>
      <c r="O2072" s="813"/>
      <c r="P2072" s="813"/>
      <c r="Q2072" s="813"/>
      <c r="R2072" s="813"/>
      <c r="S2072" s="813"/>
      <c r="T2072" s="813"/>
      <c r="U2072" s="813"/>
      <c r="V2072" s="813"/>
      <c r="W2072" s="813"/>
      <c r="X2072" s="813"/>
      <c r="Y2072" s="813"/>
      <c r="Z2072" s="813"/>
      <c r="AA2072" s="813"/>
      <c r="AB2072" s="813"/>
      <c r="AC2072" s="813"/>
      <c r="AD2072" s="813"/>
      <c r="AI2072">
        <f t="shared" si="1356"/>
        <v>0</v>
      </c>
      <c r="AJ2072">
        <f t="shared" si="1357"/>
        <v>0</v>
      </c>
      <c r="AK2072">
        <f t="shared" si="1358"/>
        <v>0</v>
      </c>
      <c r="AL2072">
        <f t="shared" si="1359"/>
        <v>0</v>
      </c>
      <c r="AM2072">
        <f t="shared" si="1360"/>
        <v>0</v>
      </c>
      <c r="AN2072">
        <f t="shared" si="1361"/>
        <v>0</v>
      </c>
      <c r="AO2072">
        <f t="shared" si="1362"/>
        <v>0</v>
      </c>
      <c r="AP2072">
        <f t="shared" si="1363"/>
        <v>0</v>
      </c>
      <c r="AQ2072">
        <f t="shared" si="1364"/>
        <v>0</v>
      </c>
      <c r="AR2072">
        <f t="shared" si="1365"/>
        <v>0</v>
      </c>
      <c r="AS2072">
        <f t="shared" si="1366"/>
        <v>0</v>
      </c>
      <c r="AT2072">
        <f t="shared" si="1367"/>
        <v>0</v>
      </c>
      <c r="AU2072">
        <f t="shared" si="1368"/>
        <v>0</v>
      </c>
      <c r="AV2072">
        <f t="shared" si="1369"/>
        <v>0</v>
      </c>
      <c r="AW2072">
        <f t="shared" si="1370"/>
        <v>0</v>
      </c>
      <c r="AX2072">
        <f t="shared" si="1371"/>
        <v>0</v>
      </c>
      <c r="AY2072">
        <f t="shared" si="1372"/>
        <v>0</v>
      </c>
      <c r="AZ2072">
        <f t="shared" si="1373"/>
        <v>0</v>
      </c>
      <c r="BA2072">
        <f t="shared" si="1374"/>
        <v>0</v>
      </c>
      <c r="BB2072">
        <f t="shared" si="1375"/>
        <v>0</v>
      </c>
      <c r="BC2072">
        <f t="shared" si="1376"/>
        <v>0</v>
      </c>
      <c r="BD2072">
        <f t="shared" si="1377"/>
        <v>0</v>
      </c>
      <c r="BE2072">
        <f t="shared" si="1378"/>
        <v>0</v>
      </c>
      <c r="BF2072">
        <f t="shared" si="1379"/>
        <v>0</v>
      </c>
      <c r="BG2072" s="375">
        <f t="shared" si="1380"/>
        <v>0</v>
      </c>
      <c r="BH2072" s="492">
        <f t="shared" si="1381"/>
        <v>0</v>
      </c>
      <c r="BI2072" s="578">
        <f t="shared" si="1382"/>
        <v>0</v>
      </c>
      <c r="BJ2072" s="375">
        <f t="shared" si="1383"/>
        <v>0</v>
      </c>
      <c r="BK2072" s="492">
        <f t="shared" si="1384"/>
        <v>0</v>
      </c>
      <c r="BL2072" s="578">
        <f t="shared" si="1385"/>
        <v>0</v>
      </c>
      <c r="BM2072" s="375">
        <f t="shared" si="1386"/>
        <v>0</v>
      </c>
      <c r="BN2072" s="492">
        <f t="shared" si="1387"/>
        <v>0</v>
      </c>
      <c r="BO2072" s="578">
        <f t="shared" si="1388"/>
        <v>0</v>
      </c>
      <c r="BP2072" s="375">
        <f t="shared" si="1389"/>
        <v>0</v>
      </c>
      <c r="BQ2072" s="492">
        <f t="shared" si="1390"/>
        <v>0</v>
      </c>
      <c r="BR2072" s="578">
        <f t="shared" si="1391"/>
        <v>0</v>
      </c>
      <c r="BS2072" s="375">
        <f t="shared" si="1392"/>
        <v>0</v>
      </c>
      <c r="BT2072" s="492">
        <f t="shared" si="1393"/>
        <v>0</v>
      </c>
      <c r="BU2072" s="578">
        <f t="shared" si="1394"/>
        <v>0</v>
      </c>
      <c r="BV2072" s="375">
        <f t="shared" si="1395"/>
        <v>0</v>
      </c>
      <c r="BW2072" s="492">
        <f t="shared" si="1396"/>
        <v>0</v>
      </c>
      <c r="BX2072" s="578">
        <f t="shared" si="1397"/>
        <v>0</v>
      </c>
      <c r="BY2072" s="375">
        <f t="shared" si="1398"/>
        <v>0</v>
      </c>
      <c r="BZ2072" s="492">
        <f t="shared" si="1399"/>
        <v>0</v>
      </c>
      <c r="CA2072" s="578">
        <f t="shared" si="1400"/>
        <v>0</v>
      </c>
      <c r="CB2072" s="375">
        <f t="shared" si="1401"/>
        <v>0</v>
      </c>
      <c r="CC2072" s="492">
        <f t="shared" si="1402"/>
        <v>0</v>
      </c>
      <c r="CD2072" s="578">
        <f t="shared" si="1403"/>
        <v>0</v>
      </c>
      <c r="CE2072" s="375">
        <f t="shared" si="1404"/>
        <v>0</v>
      </c>
      <c r="CF2072" s="492">
        <f t="shared" si="1405"/>
        <v>0</v>
      </c>
      <c r="CG2072" s="578">
        <f t="shared" si="1406"/>
        <v>0</v>
      </c>
      <c r="CH2072" s="375">
        <f t="shared" si="1407"/>
        <v>0</v>
      </c>
      <c r="CI2072" s="492">
        <f t="shared" si="1408"/>
        <v>0</v>
      </c>
      <c r="CJ2072" s="578">
        <f t="shared" si="1409"/>
        <v>0</v>
      </c>
      <c r="CK2072" s="375">
        <f t="shared" si="1410"/>
        <v>0</v>
      </c>
      <c r="CL2072" s="492">
        <f t="shared" si="1411"/>
        <v>0</v>
      </c>
      <c r="CM2072" s="578">
        <f t="shared" si="1412"/>
        <v>0</v>
      </c>
      <c r="CN2072" s="375">
        <f t="shared" si="1413"/>
        <v>0</v>
      </c>
      <c r="CO2072" s="492">
        <f t="shared" si="1414"/>
        <v>0</v>
      </c>
      <c r="CP2072" s="578">
        <f t="shared" si="1415"/>
        <v>0</v>
      </c>
      <c r="CQ2072" s="375">
        <f t="shared" si="1416"/>
        <v>0</v>
      </c>
      <c r="CR2072" s="492">
        <f t="shared" si="1417"/>
        <v>0</v>
      </c>
      <c r="CS2072" s="578">
        <f t="shared" si="1418"/>
        <v>0</v>
      </c>
      <c r="CT2072" s="375">
        <f t="shared" si="1419"/>
        <v>0</v>
      </c>
      <c r="CU2072" s="492">
        <f t="shared" si="1420"/>
        <v>0</v>
      </c>
      <c r="CV2072" s="578">
        <f t="shared" si="1421"/>
        <v>0</v>
      </c>
      <c r="CW2072" s="375">
        <f t="shared" si="1422"/>
        <v>0</v>
      </c>
      <c r="CX2072" s="492">
        <f t="shared" si="1423"/>
        <v>0</v>
      </c>
      <c r="CY2072" s="578">
        <f t="shared" si="1424"/>
        <v>0</v>
      </c>
      <c r="CZ2072" s="375">
        <f t="shared" si="1425"/>
        <v>0</v>
      </c>
      <c r="DA2072" s="492">
        <f t="shared" si="1426"/>
        <v>0</v>
      </c>
      <c r="DB2072" s="578">
        <f t="shared" si="1427"/>
        <v>0</v>
      </c>
      <c r="DC2072" s="375">
        <f t="shared" si="1428"/>
        <v>0</v>
      </c>
      <c r="DD2072" s="492">
        <f t="shared" si="1429"/>
        <v>0</v>
      </c>
      <c r="DE2072" s="578">
        <f t="shared" si="1430"/>
        <v>0</v>
      </c>
      <c r="DF2072" s="293">
        <f t="shared" si="1431"/>
        <v>0</v>
      </c>
      <c r="DG2072" s="294" t="str">
        <f>IF(DF2072=0,"",
IF(SUM($DF$2022:DF2072)=1,DH2072,
IF($DF$2143&gt;SUM($DF$2022:DF2072),_xlfn.CONCAT(", ",DH2072),
IF($DF$2143=SUM($DF$2022:DF2072),_xlfn.CONCAT(" y ",DH2072)))))</f>
        <v/>
      </c>
      <c r="DH2072" s="89" t="s">
        <v>5184</v>
      </c>
    </row>
    <row r="2073" spans="1:112" ht="15" customHeight="1">
      <c r="A2073" s="64"/>
      <c r="B2073" s="11"/>
      <c r="C2073" s="58" t="s">
        <v>5185</v>
      </c>
      <c r="D2073" s="1020" t="str">
        <f>IF(CNGE_2025_M1_Secc5_Sub1!$D81="","",CNGE_2025_M1_Secc5_Sub1!$D81)</f>
        <v/>
      </c>
      <c r="E2073" s="889"/>
      <c r="F2073" s="889"/>
      <c r="G2073" s="889"/>
      <c r="H2073" s="889"/>
      <c r="I2073" s="889"/>
      <c r="J2073" s="889"/>
      <c r="K2073" s="889"/>
      <c r="L2073" s="890"/>
      <c r="M2073" s="813"/>
      <c r="N2073" s="813"/>
      <c r="O2073" s="813"/>
      <c r="P2073" s="813"/>
      <c r="Q2073" s="813"/>
      <c r="R2073" s="813"/>
      <c r="S2073" s="813"/>
      <c r="T2073" s="813"/>
      <c r="U2073" s="813"/>
      <c r="V2073" s="813"/>
      <c r="W2073" s="813"/>
      <c r="X2073" s="813"/>
      <c r="Y2073" s="813"/>
      <c r="Z2073" s="813"/>
      <c r="AA2073" s="813"/>
      <c r="AB2073" s="813"/>
      <c r="AC2073" s="813"/>
      <c r="AD2073" s="813"/>
      <c r="AI2073">
        <f t="shared" si="1356"/>
        <v>0</v>
      </c>
      <c r="AJ2073">
        <f t="shared" si="1357"/>
        <v>0</v>
      </c>
      <c r="AK2073">
        <f t="shared" si="1358"/>
        <v>0</v>
      </c>
      <c r="AL2073">
        <f t="shared" si="1359"/>
        <v>0</v>
      </c>
      <c r="AM2073">
        <f t="shared" si="1360"/>
        <v>0</v>
      </c>
      <c r="AN2073">
        <f t="shared" si="1361"/>
        <v>0</v>
      </c>
      <c r="AO2073">
        <f t="shared" si="1362"/>
        <v>0</v>
      </c>
      <c r="AP2073">
        <f t="shared" si="1363"/>
        <v>0</v>
      </c>
      <c r="AQ2073">
        <f t="shared" si="1364"/>
        <v>0</v>
      </c>
      <c r="AR2073">
        <f t="shared" si="1365"/>
        <v>0</v>
      </c>
      <c r="AS2073">
        <f t="shared" si="1366"/>
        <v>0</v>
      </c>
      <c r="AT2073">
        <f t="shared" si="1367"/>
        <v>0</v>
      </c>
      <c r="AU2073">
        <f t="shared" si="1368"/>
        <v>0</v>
      </c>
      <c r="AV2073">
        <f t="shared" si="1369"/>
        <v>0</v>
      </c>
      <c r="AW2073">
        <f t="shared" si="1370"/>
        <v>0</v>
      </c>
      <c r="AX2073">
        <f t="shared" si="1371"/>
        <v>0</v>
      </c>
      <c r="AY2073">
        <f t="shared" si="1372"/>
        <v>0</v>
      </c>
      <c r="AZ2073">
        <f t="shared" si="1373"/>
        <v>0</v>
      </c>
      <c r="BA2073">
        <f t="shared" si="1374"/>
        <v>0</v>
      </c>
      <c r="BB2073">
        <f t="shared" si="1375"/>
        <v>0</v>
      </c>
      <c r="BC2073">
        <f t="shared" si="1376"/>
        <v>0</v>
      </c>
      <c r="BD2073">
        <f t="shared" si="1377"/>
        <v>0</v>
      </c>
      <c r="BE2073">
        <f t="shared" si="1378"/>
        <v>0</v>
      </c>
      <c r="BF2073">
        <f t="shared" si="1379"/>
        <v>0</v>
      </c>
      <c r="BG2073" s="375">
        <f t="shared" si="1380"/>
        <v>0</v>
      </c>
      <c r="BH2073" s="492">
        <f t="shared" si="1381"/>
        <v>0</v>
      </c>
      <c r="BI2073" s="578">
        <f t="shared" si="1382"/>
        <v>0</v>
      </c>
      <c r="BJ2073" s="375">
        <f t="shared" si="1383"/>
        <v>0</v>
      </c>
      <c r="BK2073" s="492">
        <f t="shared" si="1384"/>
        <v>0</v>
      </c>
      <c r="BL2073" s="578">
        <f t="shared" si="1385"/>
        <v>0</v>
      </c>
      <c r="BM2073" s="375">
        <f t="shared" si="1386"/>
        <v>0</v>
      </c>
      <c r="BN2073" s="492">
        <f t="shared" si="1387"/>
        <v>0</v>
      </c>
      <c r="BO2073" s="578">
        <f t="shared" si="1388"/>
        <v>0</v>
      </c>
      <c r="BP2073" s="375">
        <f t="shared" si="1389"/>
        <v>0</v>
      </c>
      <c r="BQ2073" s="492">
        <f t="shared" si="1390"/>
        <v>0</v>
      </c>
      <c r="BR2073" s="578">
        <f t="shared" si="1391"/>
        <v>0</v>
      </c>
      <c r="BS2073" s="375">
        <f t="shared" si="1392"/>
        <v>0</v>
      </c>
      <c r="BT2073" s="492">
        <f t="shared" si="1393"/>
        <v>0</v>
      </c>
      <c r="BU2073" s="578">
        <f t="shared" si="1394"/>
        <v>0</v>
      </c>
      <c r="BV2073" s="375">
        <f t="shared" si="1395"/>
        <v>0</v>
      </c>
      <c r="BW2073" s="492">
        <f t="shared" si="1396"/>
        <v>0</v>
      </c>
      <c r="BX2073" s="578">
        <f t="shared" si="1397"/>
        <v>0</v>
      </c>
      <c r="BY2073" s="375">
        <f t="shared" si="1398"/>
        <v>0</v>
      </c>
      <c r="BZ2073" s="492">
        <f t="shared" si="1399"/>
        <v>0</v>
      </c>
      <c r="CA2073" s="578">
        <f t="shared" si="1400"/>
        <v>0</v>
      </c>
      <c r="CB2073" s="375">
        <f t="shared" si="1401"/>
        <v>0</v>
      </c>
      <c r="CC2073" s="492">
        <f t="shared" si="1402"/>
        <v>0</v>
      </c>
      <c r="CD2073" s="578">
        <f t="shared" si="1403"/>
        <v>0</v>
      </c>
      <c r="CE2073" s="375">
        <f t="shared" si="1404"/>
        <v>0</v>
      </c>
      <c r="CF2073" s="492">
        <f t="shared" si="1405"/>
        <v>0</v>
      </c>
      <c r="CG2073" s="578">
        <f t="shared" si="1406"/>
        <v>0</v>
      </c>
      <c r="CH2073" s="375">
        <f t="shared" si="1407"/>
        <v>0</v>
      </c>
      <c r="CI2073" s="492">
        <f t="shared" si="1408"/>
        <v>0</v>
      </c>
      <c r="CJ2073" s="578">
        <f t="shared" si="1409"/>
        <v>0</v>
      </c>
      <c r="CK2073" s="375">
        <f t="shared" si="1410"/>
        <v>0</v>
      </c>
      <c r="CL2073" s="492">
        <f t="shared" si="1411"/>
        <v>0</v>
      </c>
      <c r="CM2073" s="578">
        <f t="shared" si="1412"/>
        <v>0</v>
      </c>
      <c r="CN2073" s="375">
        <f t="shared" si="1413"/>
        <v>0</v>
      </c>
      <c r="CO2073" s="492">
        <f t="shared" si="1414"/>
        <v>0</v>
      </c>
      <c r="CP2073" s="578">
        <f t="shared" si="1415"/>
        <v>0</v>
      </c>
      <c r="CQ2073" s="375">
        <f t="shared" si="1416"/>
        <v>0</v>
      </c>
      <c r="CR2073" s="492">
        <f t="shared" si="1417"/>
        <v>0</v>
      </c>
      <c r="CS2073" s="578">
        <f t="shared" si="1418"/>
        <v>0</v>
      </c>
      <c r="CT2073" s="375">
        <f t="shared" si="1419"/>
        <v>0</v>
      </c>
      <c r="CU2073" s="492">
        <f t="shared" si="1420"/>
        <v>0</v>
      </c>
      <c r="CV2073" s="578">
        <f t="shared" si="1421"/>
        <v>0</v>
      </c>
      <c r="CW2073" s="375">
        <f t="shared" si="1422"/>
        <v>0</v>
      </c>
      <c r="CX2073" s="492">
        <f t="shared" si="1423"/>
        <v>0</v>
      </c>
      <c r="CY2073" s="578">
        <f t="shared" si="1424"/>
        <v>0</v>
      </c>
      <c r="CZ2073" s="375">
        <f t="shared" si="1425"/>
        <v>0</v>
      </c>
      <c r="DA2073" s="492">
        <f t="shared" si="1426"/>
        <v>0</v>
      </c>
      <c r="DB2073" s="578">
        <f t="shared" si="1427"/>
        <v>0</v>
      </c>
      <c r="DC2073" s="375">
        <f t="shared" si="1428"/>
        <v>0</v>
      </c>
      <c r="DD2073" s="492">
        <f t="shared" si="1429"/>
        <v>0</v>
      </c>
      <c r="DE2073" s="578">
        <f t="shared" si="1430"/>
        <v>0</v>
      </c>
      <c r="DF2073" s="293">
        <f t="shared" si="1431"/>
        <v>0</v>
      </c>
      <c r="DG2073" s="294" t="str">
        <f>IF(DF2073=0,"",
IF(SUM($DF$2022:DF2073)=1,DH2073,
IF($DF$2143&gt;SUM($DF$2022:DF2073),_xlfn.CONCAT(", ",DH2073),
IF($DF$2143=SUM($DF$2022:DF2073),_xlfn.CONCAT(" y ",DH2073)))))</f>
        <v/>
      </c>
      <c r="DH2073" s="89" t="s">
        <v>5186</v>
      </c>
    </row>
    <row r="2074" spans="1:112" ht="15" customHeight="1">
      <c r="A2074" s="64"/>
      <c r="B2074" s="11"/>
      <c r="C2074" s="58" t="s">
        <v>5187</v>
      </c>
      <c r="D2074" s="1020" t="str">
        <f>IF(CNGE_2025_M1_Secc5_Sub1!$D82="","",CNGE_2025_M1_Secc5_Sub1!$D82)</f>
        <v/>
      </c>
      <c r="E2074" s="889"/>
      <c r="F2074" s="889"/>
      <c r="G2074" s="889"/>
      <c r="H2074" s="889"/>
      <c r="I2074" s="889"/>
      <c r="J2074" s="889"/>
      <c r="K2074" s="889"/>
      <c r="L2074" s="890"/>
      <c r="M2074" s="813"/>
      <c r="N2074" s="813"/>
      <c r="O2074" s="813"/>
      <c r="P2074" s="813"/>
      <c r="Q2074" s="813"/>
      <c r="R2074" s="813"/>
      <c r="S2074" s="813"/>
      <c r="T2074" s="813"/>
      <c r="U2074" s="813"/>
      <c r="V2074" s="813"/>
      <c r="W2074" s="813"/>
      <c r="X2074" s="813"/>
      <c r="Y2074" s="813"/>
      <c r="Z2074" s="813"/>
      <c r="AA2074" s="813"/>
      <c r="AB2074" s="813"/>
      <c r="AC2074" s="813"/>
      <c r="AD2074" s="813"/>
      <c r="AI2074">
        <f t="shared" si="1356"/>
        <v>0</v>
      </c>
      <c r="AJ2074">
        <f t="shared" si="1357"/>
        <v>0</v>
      </c>
      <c r="AK2074">
        <f t="shared" si="1358"/>
        <v>0</v>
      </c>
      <c r="AL2074">
        <f t="shared" si="1359"/>
        <v>0</v>
      </c>
      <c r="AM2074">
        <f t="shared" si="1360"/>
        <v>0</v>
      </c>
      <c r="AN2074">
        <f t="shared" si="1361"/>
        <v>0</v>
      </c>
      <c r="AO2074">
        <f t="shared" si="1362"/>
        <v>0</v>
      </c>
      <c r="AP2074">
        <f t="shared" si="1363"/>
        <v>0</v>
      </c>
      <c r="AQ2074">
        <f t="shared" si="1364"/>
        <v>0</v>
      </c>
      <c r="AR2074">
        <f t="shared" si="1365"/>
        <v>0</v>
      </c>
      <c r="AS2074">
        <f t="shared" si="1366"/>
        <v>0</v>
      </c>
      <c r="AT2074">
        <f t="shared" si="1367"/>
        <v>0</v>
      </c>
      <c r="AU2074">
        <f t="shared" si="1368"/>
        <v>0</v>
      </c>
      <c r="AV2074">
        <f t="shared" si="1369"/>
        <v>0</v>
      </c>
      <c r="AW2074">
        <f t="shared" si="1370"/>
        <v>0</v>
      </c>
      <c r="AX2074">
        <f t="shared" si="1371"/>
        <v>0</v>
      </c>
      <c r="AY2074">
        <f t="shared" si="1372"/>
        <v>0</v>
      </c>
      <c r="AZ2074">
        <f t="shared" si="1373"/>
        <v>0</v>
      </c>
      <c r="BA2074">
        <f t="shared" si="1374"/>
        <v>0</v>
      </c>
      <c r="BB2074">
        <f t="shared" si="1375"/>
        <v>0</v>
      </c>
      <c r="BC2074">
        <f t="shared" si="1376"/>
        <v>0</v>
      </c>
      <c r="BD2074">
        <f t="shared" si="1377"/>
        <v>0</v>
      </c>
      <c r="BE2074">
        <f t="shared" si="1378"/>
        <v>0</v>
      </c>
      <c r="BF2074">
        <f t="shared" si="1379"/>
        <v>0</v>
      </c>
      <c r="BG2074" s="375">
        <f t="shared" si="1380"/>
        <v>0</v>
      </c>
      <c r="BH2074" s="492">
        <f t="shared" si="1381"/>
        <v>0</v>
      </c>
      <c r="BI2074" s="578">
        <f t="shared" si="1382"/>
        <v>0</v>
      </c>
      <c r="BJ2074" s="375">
        <f t="shared" si="1383"/>
        <v>0</v>
      </c>
      <c r="BK2074" s="492">
        <f t="shared" si="1384"/>
        <v>0</v>
      </c>
      <c r="BL2074" s="578">
        <f t="shared" si="1385"/>
        <v>0</v>
      </c>
      <c r="BM2074" s="375">
        <f t="shared" si="1386"/>
        <v>0</v>
      </c>
      <c r="BN2074" s="492">
        <f t="shared" si="1387"/>
        <v>0</v>
      </c>
      <c r="BO2074" s="578">
        <f t="shared" si="1388"/>
        <v>0</v>
      </c>
      <c r="BP2074" s="375">
        <f t="shared" si="1389"/>
        <v>0</v>
      </c>
      <c r="BQ2074" s="492">
        <f t="shared" si="1390"/>
        <v>0</v>
      </c>
      <c r="BR2074" s="578">
        <f t="shared" si="1391"/>
        <v>0</v>
      </c>
      <c r="BS2074" s="375">
        <f t="shared" si="1392"/>
        <v>0</v>
      </c>
      <c r="BT2074" s="492">
        <f t="shared" si="1393"/>
        <v>0</v>
      </c>
      <c r="BU2074" s="578">
        <f t="shared" si="1394"/>
        <v>0</v>
      </c>
      <c r="BV2074" s="375">
        <f t="shared" si="1395"/>
        <v>0</v>
      </c>
      <c r="BW2074" s="492">
        <f t="shared" si="1396"/>
        <v>0</v>
      </c>
      <c r="BX2074" s="578">
        <f t="shared" si="1397"/>
        <v>0</v>
      </c>
      <c r="BY2074" s="375">
        <f t="shared" si="1398"/>
        <v>0</v>
      </c>
      <c r="BZ2074" s="492">
        <f t="shared" si="1399"/>
        <v>0</v>
      </c>
      <c r="CA2074" s="578">
        <f t="shared" si="1400"/>
        <v>0</v>
      </c>
      <c r="CB2074" s="375">
        <f t="shared" si="1401"/>
        <v>0</v>
      </c>
      <c r="CC2074" s="492">
        <f t="shared" si="1402"/>
        <v>0</v>
      </c>
      <c r="CD2074" s="578">
        <f t="shared" si="1403"/>
        <v>0</v>
      </c>
      <c r="CE2074" s="375">
        <f t="shared" si="1404"/>
        <v>0</v>
      </c>
      <c r="CF2074" s="492">
        <f t="shared" si="1405"/>
        <v>0</v>
      </c>
      <c r="CG2074" s="578">
        <f t="shared" si="1406"/>
        <v>0</v>
      </c>
      <c r="CH2074" s="375">
        <f t="shared" si="1407"/>
        <v>0</v>
      </c>
      <c r="CI2074" s="492">
        <f t="shared" si="1408"/>
        <v>0</v>
      </c>
      <c r="CJ2074" s="578">
        <f t="shared" si="1409"/>
        <v>0</v>
      </c>
      <c r="CK2074" s="375">
        <f t="shared" si="1410"/>
        <v>0</v>
      </c>
      <c r="CL2074" s="492">
        <f t="shared" si="1411"/>
        <v>0</v>
      </c>
      <c r="CM2074" s="578">
        <f t="shared" si="1412"/>
        <v>0</v>
      </c>
      <c r="CN2074" s="375">
        <f t="shared" si="1413"/>
        <v>0</v>
      </c>
      <c r="CO2074" s="492">
        <f t="shared" si="1414"/>
        <v>0</v>
      </c>
      <c r="CP2074" s="578">
        <f t="shared" si="1415"/>
        <v>0</v>
      </c>
      <c r="CQ2074" s="375">
        <f t="shared" si="1416"/>
        <v>0</v>
      </c>
      <c r="CR2074" s="492">
        <f t="shared" si="1417"/>
        <v>0</v>
      </c>
      <c r="CS2074" s="578">
        <f t="shared" si="1418"/>
        <v>0</v>
      </c>
      <c r="CT2074" s="375">
        <f t="shared" si="1419"/>
        <v>0</v>
      </c>
      <c r="CU2074" s="492">
        <f t="shared" si="1420"/>
        <v>0</v>
      </c>
      <c r="CV2074" s="578">
        <f t="shared" si="1421"/>
        <v>0</v>
      </c>
      <c r="CW2074" s="375">
        <f t="shared" si="1422"/>
        <v>0</v>
      </c>
      <c r="CX2074" s="492">
        <f t="shared" si="1423"/>
        <v>0</v>
      </c>
      <c r="CY2074" s="578">
        <f t="shared" si="1424"/>
        <v>0</v>
      </c>
      <c r="CZ2074" s="375">
        <f t="shared" si="1425"/>
        <v>0</v>
      </c>
      <c r="DA2074" s="492">
        <f t="shared" si="1426"/>
        <v>0</v>
      </c>
      <c r="DB2074" s="578">
        <f t="shared" si="1427"/>
        <v>0</v>
      </c>
      <c r="DC2074" s="375">
        <f t="shared" si="1428"/>
        <v>0</v>
      </c>
      <c r="DD2074" s="492">
        <f t="shared" si="1429"/>
        <v>0</v>
      </c>
      <c r="DE2074" s="578">
        <f t="shared" si="1430"/>
        <v>0</v>
      </c>
      <c r="DF2074" s="293">
        <f t="shared" si="1431"/>
        <v>0</v>
      </c>
      <c r="DG2074" s="294" t="str">
        <f>IF(DF2074=0,"",
IF(SUM($DF$2022:DF2074)=1,DH2074,
IF($DF$2143&gt;SUM($DF$2022:DF2074),_xlfn.CONCAT(", ",DH2074),
IF($DF$2143=SUM($DF$2022:DF2074),_xlfn.CONCAT(" y ",DH2074)))))</f>
        <v/>
      </c>
      <c r="DH2074" s="89" t="s">
        <v>5188</v>
      </c>
    </row>
    <row r="2075" spans="1:112" ht="15" customHeight="1">
      <c r="A2075" s="64"/>
      <c r="B2075" s="11"/>
      <c r="C2075" s="58" t="s">
        <v>5189</v>
      </c>
      <c r="D2075" s="1020" t="str">
        <f>IF(CNGE_2025_M1_Secc5_Sub1!$D83="","",CNGE_2025_M1_Secc5_Sub1!$D83)</f>
        <v/>
      </c>
      <c r="E2075" s="889"/>
      <c r="F2075" s="889"/>
      <c r="G2075" s="889"/>
      <c r="H2075" s="889"/>
      <c r="I2075" s="889"/>
      <c r="J2075" s="889"/>
      <c r="K2075" s="889"/>
      <c r="L2075" s="890"/>
      <c r="M2075" s="813"/>
      <c r="N2075" s="813"/>
      <c r="O2075" s="813"/>
      <c r="P2075" s="813"/>
      <c r="Q2075" s="813"/>
      <c r="R2075" s="813"/>
      <c r="S2075" s="813"/>
      <c r="T2075" s="813"/>
      <c r="U2075" s="813"/>
      <c r="V2075" s="813"/>
      <c r="W2075" s="813"/>
      <c r="X2075" s="813"/>
      <c r="Y2075" s="813"/>
      <c r="Z2075" s="813"/>
      <c r="AA2075" s="813"/>
      <c r="AB2075" s="813"/>
      <c r="AC2075" s="813"/>
      <c r="AD2075" s="813"/>
      <c r="AI2075">
        <f t="shared" si="1356"/>
        <v>0</v>
      </c>
      <c r="AJ2075">
        <f t="shared" si="1357"/>
        <v>0</v>
      </c>
      <c r="AK2075">
        <f t="shared" si="1358"/>
        <v>0</v>
      </c>
      <c r="AL2075">
        <f t="shared" si="1359"/>
        <v>0</v>
      </c>
      <c r="AM2075">
        <f t="shared" si="1360"/>
        <v>0</v>
      </c>
      <c r="AN2075">
        <f t="shared" si="1361"/>
        <v>0</v>
      </c>
      <c r="AO2075">
        <f t="shared" si="1362"/>
        <v>0</v>
      </c>
      <c r="AP2075">
        <f t="shared" si="1363"/>
        <v>0</v>
      </c>
      <c r="AQ2075">
        <f t="shared" si="1364"/>
        <v>0</v>
      </c>
      <c r="AR2075">
        <f t="shared" si="1365"/>
        <v>0</v>
      </c>
      <c r="AS2075">
        <f t="shared" si="1366"/>
        <v>0</v>
      </c>
      <c r="AT2075">
        <f t="shared" si="1367"/>
        <v>0</v>
      </c>
      <c r="AU2075">
        <f t="shared" si="1368"/>
        <v>0</v>
      </c>
      <c r="AV2075">
        <f t="shared" si="1369"/>
        <v>0</v>
      </c>
      <c r="AW2075">
        <f t="shared" si="1370"/>
        <v>0</v>
      </c>
      <c r="AX2075">
        <f t="shared" si="1371"/>
        <v>0</v>
      </c>
      <c r="AY2075">
        <f t="shared" si="1372"/>
        <v>0</v>
      </c>
      <c r="AZ2075">
        <f t="shared" si="1373"/>
        <v>0</v>
      </c>
      <c r="BA2075">
        <f t="shared" si="1374"/>
        <v>0</v>
      </c>
      <c r="BB2075">
        <f t="shared" si="1375"/>
        <v>0</v>
      </c>
      <c r="BC2075">
        <f t="shared" si="1376"/>
        <v>0</v>
      </c>
      <c r="BD2075">
        <f t="shared" si="1377"/>
        <v>0</v>
      </c>
      <c r="BE2075">
        <f t="shared" si="1378"/>
        <v>0</v>
      </c>
      <c r="BF2075">
        <f t="shared" si="1379"/>
        <v>0</v>
      </c>
      <c r="BG2075" s="375">
        <f t="shared" si="1380"/>
        <v>0</v>
      </c>
      <c r="BH2075" s="492">
        <f t="shared" si="1381"/>
        <v>0</v>
      </c>
      <c r="BI2075" s="578">
        <f t="shared" si="1382"/>
        <v>0</v>
      </c>
      <c r="BJ2075" s="375">
        <f t="shared" si="1383"/>
        <v>0</v>
      </c>
      <c r="BK2075" s="492">
        <f t="shared" si="1384"/>
        <v>0</v>
      </c>
      <c r="BL2075" s="578">
        <f t="shared" si="1385"/>
        <v>0</v>
      </c>
      <c r="BM2075" s="375">
        <f t="shared" si="1386"/>
        <v>0</v>
      </c>
      <c r="BN2075" s="492">
        <f t="shared" si="1387"/>
        <v>0</v>
      </c>
      <c r="BO2075" s="578">
        <f t="shared" si="1388"/>
        <v>0</v>
      </c>
      <c r="BP2075" s="375">
        <f t="shared" si="1389"/>
        <v>0</v>
      </c>
      <c r="BQ2075" s="492">
        <f t="shared" si="1390"/>
        <v>0</v>
      </c>
      <c r="BR2075" s="578">
        <f t="shared" si="1391"/>
        <v>0</v>
      </c>
      <c r="BS2075" s="375">
        <f t="shared" si="1392"/>
        <v>0</v>
      </c>
      <c r="BT2075" s="492">
        <f t="shared" si="1393"/>
        <v>0</v>
      </c>
      <c r="BU2075" s="578">
        <f t="shared" si="1394"/>
        <v>0</v>
      </c>
      <c r="BV2075" s="375">
        <f t="shared" si="1395"/>
        <v>0</v>
      </c>
      <c r="BW2075" s="492">
        <f t="shared" si="1396"/>
        <v>0</v>
      </c>
      <c r="BX2075" s="578">
        <f t="shared" si="1397"/>
        <v>0</v>
      </c>
      <c r="BY2075" s="375">
        <f t="shared" si="1398"/>
        <v>0</v>
      </c>
      <c r="BZ2075" s="492">
        <f t="shared" si="1399"/>
        <v>0</v>
      </c>
      <c r="CA2075" s="578">
        <f t="shared" si="1400"/>
        <v>0</v>
      </c>
      <c r="CB2075" s="375">
        <f t="shared" si="1401"/>
        <v>0</v>
      </c>
      <c r="CC2075" s="492">
        <f t="shared" si="1402"/>
        <v>0</v>
      </c>
      <c r="CD2075" s="578">
        <f t="shared" si="1403"/>
        <v>0</v>
      </c>
      <c r="CE2075" s="375">
        <f t="shared" si="1404"/>
        <v>0</v>
      </c>
      <c r="CF2075" s="492">
        <f t="shared" si="1405"/>
        <v>0</v>
      </c>
      <c r="CG2075" s="578">
        <f t="shared" si="1406"/>
        <v>0</v>
      </c>
      <c r="CH2075" s="375">
        <f t="shared" si="1407"/>
        <v>0</v>
      </c>
      <c r="CI2075" s="492">
        <f t="shared" si="1408"/>
        <v>0</v>
      </c>
      <c r="CJ2075" s="578">
        <f t="shared" si="1409"/>
        <v>0</v>
      </c>
      <c r="CK2075" s="375">
        <f t="shared" si="1410"/>
        <v>0</v>
      </c>
      <c r="CL2075" s="492">
        <f t="shared" si="1411"/>
        <v>0</v>
      </c>
      <c r="CM2075" s="578">
        <f t="shared" si="1412"/>
        <v>0</v>
      </c>
      <c r="CN2075" s="375">
        <f t="shared" si="1413"/>
        <v>0</v>
      </c>
      <c r="CO2075" s="492">
        <f t="shared" si="1414"/>
        <v>0</v>
      </c>
      <c r="CP2075" s="578">
        <f t="shared" si="1415"/>
        <v>0</v>
      </c>
      <c r="CQ2075" s="375">
        <f t="shared" si="1416"/>
        <v>0</v>
      </c>
      <c r="CR2075" s="492">
        <f t="shared" si="1417"/>
        <v>0</v>
      </c>
      <c r="CS2075" s="578">
        <f t="shared" si="1418"/>
        <v>0</v>
      </c>
      <c r="CT2075" s="375">
        <f t="shared" si="1419"/>
        <v>0</v>
      </c>
      <c r="CU2075" s="492">
        <f t="shared" si="1420"/>
        <v>0</v>
      </c>
      <c r="CV2075" s="578">
        <f t="shared" si="1421"/>
        <v>0</v>
      </c>
      <c r="CW2075" s="375">
        <f t="shared" si="1422"/>
        <v>0</v>
      </c>
      <c r="CX2075" s="492">
        <f t="shared" si="1423"/>
        <v>0</v>
      </c>
      <c r="CY2075" s="578">
        <f t="shared" si="1424"/>
        <v>0</v>
      </c>
      <c r="CZ2075" s="375">
        <f t="shared" si="1425"/>
        <v>0</v>
      </c>
      <c r="DA2075" s="492">
        <f t="shared" si="1426"/>
        <v>0</v>
      </c>
      <c r="DB2075" s="578">
        <f t="shared" si="1427"/>
        <v>0</v>
      </c>
      <c r="DC2075" s="375">
        <f t="shared" si="1428"/>
        <v>0</v>
      </c>
      <c r="DD2075" s="492">
        <f t="shared" si="1429"/>
        <v>0</v>
      </c>
      <c r="DE2075" s="578">
        <f t="shared" si="1430"/>
        <v>0</v>
      </c>
      <c r="DF2075" s="293">
        <f t="shared" si="1431"/>
        <v>0</v>
      </c>
      <c r="DG2075" s="294" t="str">
        <f>IF(DF2075=0,"",
IF(SUM($DF$2022:DF2075)=1,DH2075,
IF($DF$2143&gt;SUM($DF$2022:DF2075),_xlfn.CONCAT(", ",DH2075),
IF($DF$2143=SUM($DF$2022:DF2075),_xlfn.CONCAT(" y ",DH2075)))))</f>
        <v/>
      </c>
      <c r="DH2075" s="89" t="s">
        <v>5190</v>
      </c>
    </row>
    <row r="2076" spans="1:112" ht="15" customHeight="1">
      <c r="A2076" s="64"/>
      <c r="B2076" s="11"/>
      <c r="C2076" s="58" t="s">
        <v>5191</v>
      </c>
      <c r="D2076" s="1020" t="str">
        <f>IF(CNGE_2025_M1_Secc5_Sub1!$D84="","",CNGE_2025_M1_Secc5_Sub1!$D84)</f>
        <v/>
      </c>
      <c r="E2076" s="889"/>
      <c r="F2076" s="889"/>
      <c r="G2076" s="889"/>
      <c r="H2076" s="889"/>
      <c r="I2076" s="889"/>
      <c r="J2076" s="889"/>
      <c r="K2076" s="889"/>
      <c r="L2076" s="890"/>
      <c r="M2076" s="813"/>
      <c r="N2076" s="813"/>
      <c r="O2076" s="813"/>
      <c r="P2076" s="813"/>
      <c r="Q2076" s="813"/>
      <c r="R2076" s="813"/>
      <c r="S2076" s="813"/>
      <c r="T2076" s="813"/>
      <c r="U2076" s="813"/>
      <c r="V2076" s="813"/>
      <c r="W2076" s="813"/>
      <c r="X2076" s="813"/>
      <c r="Y2076" s="813"/>
      <c r="Z2076" s="813"/>
      <c r="AA2076" s="813"/>
      <c r="AB2076" s="813"/>
      <c r="AC2076" s="813"/>
      <c r="AD2076" s="813"/>
      <c r="AI2076">
        <f t="shared" si="1356"/>
        <v>0</v>
      </c>
      <c r="AJ2076">
        <f t="shared" si="1357"/>
        <v>0</v>
      </c>
      <c r="AK2076">
        <f t="shared" si="1358"/>
        <v>0</v>
      </c>
      <c r="AL2076">
        <f t="shared" si="1359"/>
        <v>0</v>
      </c>
      <c r="AM2076">
        <f t="shared" si="1360"/>
        <v>0</v>
      </c>
      <c r="AN2076">
        <f t="shared" si="1361"/>
        <v>0</v>
      </c>
      <c r="AO2076">
        <f t="shared" si="1362"/>
        <v>0</v>
      </c>
      <c r="AP2076">
        <f t="shared" si="1363"/>
        <v>0</v>
      </c>
      <c r="AQ2076">
        <f t="shared" si="1364"/>
        <v>0</v>
      </c>
      <c r="AR2076">
        <f t="shared" si="1365"/>
        <v>0</v>
      </c>
      <c r="AS2076">
        <f t="shared" si="1366"/>
        <v>0</v>
      </c>
      <c r="AT2076">
        <f t="shared" si="1367"/>
        <v>0</v>
      </c>
      <c r="AU2076">
        <f t="shared" si="1368"/>
        <v>0</v>
      </c>
      <c r="AV2076">
        <f t="shared" si="1369"/>
        <v>0</v>
      </c>
      <c r="AW2076">
        <f t="shared" si="1370"/>
        <v>0</v>
      </c>
      <c r="AX2076">
        <f t="shared" si="1371"/>
        <v>0</v>
      </c>
      <c r="AY2076">
        <f t="shared" si="1372"/>
        <v>0</v>
      </c>
      <c r="AZ2076">
        <f t="shared" si="1373"/>
        <v>0</v>
      </c>
      <c r="BA2076">
        <f t="shared" si="1374"/>
        <v>0</v>
      </c>
      <c r="BB2076">
        <f t="shared" si="1375"/>
        <v>0</v>
      </c>
      <c r="BC2076">
        <f t="shared" si="1376"/>
        <v>0</v>
      </c>
      <c r="BD2076">
        <f t="shared" si="1377"/>
        <v>0</v>
      </c>
      <c r="BE2076">
        <f t="shared" si="1378"/>
        <v>0</v>
      </c>
      <c r="BF2076">
        <f t="shared" si="1379"/>
        <v>0</v>
      </c>
      <c r="BG2076" s="375">
        <f t="shared" si="1380"/>
        <v>0</v>
      </c>
      <c r="BH2076" s="492">
        <f t="shared" si="1381"/>
        <v>0</v>
      </c>
      <c r="BI2076" s="578">
        <f t="shared" si="1382"/>
        <v>0</v>
      </c>
      <c r="BJ2076" s="375">
        <f t="shared" si="1383"/>
        <v>0</v>
      </c>
      <c r="BK2076" s="492">
        <f t="shared" si="1384"/>
        <v>0</v>
      </c>
      <c r="BL2076" s="578">
        <f t="shared" si="1385"/>
        <v>0</v>
      </c>
      <c r="BM2076" s="375">
        <f t="shared" si="1386"/>
        <v>0</v>
      </c>
      <c r="BN2076" s="492">
        <f t="shared" si="1387"/>
        <v>0</v>
      </c>
      <c r="BO2076" s="578">
        <f t="shared" si="1388"/>
        <v>0</v>
      </c>
      <c r="BP2076" s="375">
        <f t="shared" si="1389"/>
        <v>0</v>
      </c>
      <c r="BQ2076" s="492">
        <f t="shared" si="1390"/>
        <v>0</v>
      </c>
      <c r="BR2076" s="578">
        <f t="shared" si="1391"/>
        <v>0</v>
      </c>
      <c r="BS2076" s="375">
        <f t="shared" si="1392"/>
        <v>0</v>
      </c>
      <c r="BT2076" s="492">
        <f t="shared" si="1393"/>
        <v>0</v>
      </c>
      <c r="BU2076" s="578">
        <f t="shared" si="1394"/>
        <v>0</v>
      </c>
      <c r="BV2076" s="375">
        <f t="shared" si="1395"/>
        <v>0</v>
      </c>
      <c r="BW2076" s="492">
        <f t="shared" si="1396"/>
        <v>0</v>
      </c>
      <c r="BX2076" s="578">
        <f t="shared" si="1397"/>
        <v>0</v>
      </c>
      <c r="BY2076" s="375">
        <f t="shared" si="1398"/>
        <v>0</v>
      </c>
      <c r="BZ2076" s="492">
        <f t="shared" si="1399"/>
        <v>0</v>
      </c>
      <c r="CA2076" s="578">
        <f t="shared" si="1400"/>
        <v>0</v>
      </c>
      <c r="CB2076" s="375">
        <f t="shared" si="1401"/>
        <v>0</v>
      </c>
      <c r="CC2076" s="492">
        <f t="shared" si="1402"/>
        <v>0</v>
      </c>
      <c r="CD2076" s="578">
        <f t="shared" si="1403"/>
        <v>0</v>
      </c>
      <c r="CE2076" s="375">
        <f t="shared" si="1404"/>
        <v>0</v>
      </c>
      <c r="CF2076" s="492">
        <f t="shared" si="1405"/>
        <v>0</v>
      </c>
      <c r="CG2076" s="578">
        <f t="shared" si="1406"/>
        <v>0</v>
      </c>
      <c r="CH2076" s="375">
        <f t="shared" si="1407"/>
        <v>0</v>
      </c>
      <c r="CI2076" s="492">
        <f t="shared" si="1408"/>
        <v>0</v>
      </c>
      <c r="CJ2076" s="578">
        <f t="shared" si="1409"/>
        <v>0</v>
      </c>
      <c r="CK2076" s="375">
        <f t="shared" si="1410"/>
        <v>0</v>
      </c>
      <c r="CL2076" s="492">
        <f t="shared" si="1411"/>
        <v>0</v>
      </c>
      <c r="CM2076" s="578">
        <f t="shared" si="1412"/>
        <v>0</v>
      </c>
      <c r="CN2076" s="375">
        <f t="shared" si="1413"/>
        <v>0</v>
      </c>
      <c r="CO2076" s="492">
        <f t="shared" si="1414"/>
        <v>0</v>
      </c>
      <c r="CP2076" s="578">
        <f t="shared" si="1415"/>
        <v>0</v>
      </c>
      <c r="CQ2076" s="375">
        <f t="shared" si="1416"/>
        <v>0</v>
      </c>
      <c r="CR2076" s="492">
        <f t="shared" si="1417"/>
        <v>0</v>
      </c>
      <c r="CS2076" s="578">
        <f t="shared" si="1418"/>
        <v>0</v>
      </c>
      <c r="CT2076" s="375">
        <f t="shared" si="1419"/>
        <v>0</v>
      </c>
      <c r="CU2076" s="492">
        <f t="shared" si="1420"/>
        <v>0</v>
      </c>
      <c r="CV2076" s="578">
        <f t="shared" si="1421"/>
        <v>0</v>
      </c>
      <c r="CW2076" s="375">
        <f t="shared" si="1422"/>
        <v>0</v>
      </c>
      <c r="CX2076" s="492">
        <f t="shared" si="1423"/>
        <v>0</v>
      </c>
      <c r="CY2076" s="578">
        <f t="shared" si="1424"/>
        <v>0</v>
      </c>
      <c r="CZ2076" s="375">
        <f t="shared" si="1425"/>
        <v>0</v>
      </c>
      <c r="DA2076" s="492">
        <f t="shared" si="1426"/>
        <v>0</v>
      </c>
      <c r="DB2076" s="578">
        <f t="shared" si="1427"/>
        <v>0</v>
      </c>
      <c r="DC2076" s="375">
        <f t="shared" si="1428"/>
        <v>0</v>
      </c>
      <c r="DD2076" s="492">
        <f t="shared" si="1429"/>
        <v>0</v>
      </c>
      <c r="DE2076" s="578">
        <f t="shared" si="1430"/>
        <v>0</v>
      </c>
      <c r="DF2076" s="293">
        <f t="shared" si="1431"/>
        <v>0</v>
      </c>
      <c r="DG2076" s="294" t="str">
        <f>IF(DF2076=0,"",
IF(SUM($DF$2022:DF2076)=1,DH2076,
IF($DF$2143&gt;SUM($DF$2022:DF2076),_xlfn.CONCAT(", ",DH2076),
IF($DF$2143=SUM($DF$2022:DF2076),_xlfn.CONCAT(" y ",DH2076)))))</f>
        <v/>
      </c>
      <c r="DH2076" s="89" t="s">
        <v>5192</v>
      </c>
    </row>
    <row r="2077" spans="1:112" ht="15" customHeight="1">
      <c r="A2077" s="64"/>
      <c r="B2077" s="11"/>
      <c r="C2077" s="58" t="s">
        <v>5193</v>
      </c>
      <c r="D2077" s="1020" t="str">
        <f>IF(CNGE_2025_M1_Secc5_Sub1!$D85="","",CNGE_2025_M1_Secc5_Sub1!$D85)</f>
        <v/>
      </c>
      <c r="E2077" s="889"/>
      <c r="F2077" s="889"/>
      <c r="G2077" s="889"/>
      <c r="H2077" s="889"/>
      <c r="I2077" s="889"/>
      <c r="J2077" s="889"/>
      <c r="K2077" s="889"/>
      <c r="L2077" s="890"/>
      <c r="M2077" s="813"/>
      <c r="N2077" s="813"/>
      <c r="O2077" s="813"/>
      <c r="P2077" s="813"/>
      <c r="Q2077" s="813"/>
      <c r="R2077" s="813"/>
      <c r="S2077" s="813"/>
      <c r="T2077" s="813"/>
      <c r="U2077" s="813"/>
      <c r="V2077" s="813"/>
      <c r="W2077" s="813"/>
      <c r="X2077" s="813"/>
      <c r="Y2077" s="813"/>
      <c r="Z2077" s="813"/>
      <c r="AA2077" s="813"/>
      <c r="AB2077" s="813"/>
      <c r="AC2077" s="813"/>
      <c r="AD2077" s="813"/>
      <c r="AI2077">
        <f t="shared" si="1356"/>
        <v>0</v>
      </c>
      <c r="AJ2077">
        <f t="shared" si="1357"/>
        <v>0</v>
      </c>
      <c r="AK2077">
        <f t="shared" si="1358"/>
        <v>0</v>
      </c>
      <c r="AL2077">
        <f t="shared" si="1359"/>
        <v>0</v>
      </c>
      <c r="AM2077">
        <f t="shared" si="1360"/>
        <v>0</v>
      </c>
      <c r="AN2077">
        <f t="shared" si="1361"/>
        <v>0</v>
      </c>
      <c r="AO2077">
        <f t="shared" si="1362"/>
        <v>0</v>
      </c>
      <c r="AP2077">
        <f t="shared" si="1363"/>
        <v>0</v>
      </c>
      <c r="AQ2077">
        <f t="shared" si="1364"/>
        <v>0</v>
      </c>
      <c r="AR2077">
        <f t="shared" si="1365"/>
        <v>0</v>
      </c>
      <c r="AS2077">
        <f t="shared" si="1366"/>
        <v>0</v>
      </c>
      <c r="AT2077">
        <f t="shared" si="1367"/>
        <v>0</v>
      </c>
      <c r="AU2077">
        <f t="shared" si="1368"/>
        <v>0</v>
      </c>
      <c r="AV2077">
        <f t="shared" si="1369"/>
        <v>0</v>
      </c>
      <c r="AW2077">
        <f t="shared" si="1370"/>
        <v>0</v>
      </c>
      <c r="AX2077">
        <f t="shared" si="1371"/>
        <v>0</v>
      </c>
      <c r="AY2077">
        <f t="shared" si="1372"/>
        <v>0</v>
      </c>
      <c r="AZ2077">
        <f t="shared" si="1373"/>
        <v>0</v>
      </c>
      <c r="BA2077">
        <f t="shared" si="1374"/>
        <v>0</v>
      </c>
      <c r="BB2077">
        <f t="shared" si="1375"/>
        <v>0</v>
      </c>
      <c r="BC2077">
        <f t="shared" si="1376"/>
        <v>0</v>
      </c>
      <c r="BD2077">
        <f t="shared" si="1377"/>
        <v>0</v>
      </c>
      <c r="BE2077">
        <f t="shared" si="1378"/>
        <v>0</v>
      </c>
      <c r="BF2077">
        <f t="shared" si="1379"/>
        <v>0</v>
      </c>
      <c r="BG2077" s="375">
        <f t="shared" si="1380"/>
        <v>0</v>
      </c>
      <c r="BH2077" s="492">
        <f t="shared" si="1381"/>
        <v>0</v>
      </c>
      <c r="BI2077" s="578">
        <f t="shared" si="1382"/>
        <v>0</v>
      </c>
      <c r="BJ2077" s="375">
        <f t="shared" si="1383"/>
        <v>0</v>
      </c>
      <c r="BK2077" s="492">
        <f t="shared" si="1384"/>
        <v>0</v>
      </c>
      <c r="BL2077" s="578">
        <f t="shared" si="1385"/>
        <v>0</v>
      </c>
      <c r="BM2077" s="375">
        <f t="shared" si="1386"/>
        <v>0</v>
      </c>
      <c r="BN2077" s="492">
        <f t="shared" si="1387"/>
        <v>0</v>
      </c>
      <c r="BO2077" s="578">
        <f t="shared" si="1388"/>
        <v>0</v>
      </c>
      <c r="BP2077" s="375">
        <f t="shared" si="1389"/>
        <v>0</v>
      </c>
      <c r="BQ2077" s="492">
        <f t="shared" si="1390"/>
        <v>0</v>
      </c>
      <c r="BR2077" s="578">
        <f t="shared" si="1391"/>
        <v>0</v>
      </c>
      <c r="BS2077" s="375">
        <f t="shared" si="1392"/>
        <v>0</v>
      </c>
      <c r="BT2077" s="492">
        <f t="shared" si="1393"/>
        <v>0</v>
      </c>
      <c r="BU2077" s="578">
        <f t="shared" si="1394"/>
        <v>0</v>
      </c>
      <c r="BV2077" s="375">
        <f t="shared" si="1395"/>
        <v>0</v>
      </c>
      <c r="BW2077" s="492">
        <f t="shared" si="1396"/>
        <v>0</v>
      </c>
      <c r="BX2077" s="578">
        <f t="shared" si="1397"/>
        <v>0</v>
      </c>
      <c r="BY2077" s="375">
        <f t="shared" si="1398"/>
        <v>0</v>
      </c>
      <c r="BZ2077" s="492">
        <f t="shared" si="1399"/>
        <v>0</v>
      </c>
      <c r="CA2077" s="578">
        <f t="shared" si="1400"/>
        <v>0</v>
      </c>
      <c r="CB2077" s="375">
        <f t="shared" si="1401"/>
        <v>0</v>
      </c>
      <c r="CC2077" s="492">
        <f t="shared" si="1402"/>
        <v>0</v>
      </c>
      <c r="CD2077" s="578">
        <f t="shared" si="1403"/>
        <v>0</v>
      </c>
      <c r="CE2077" s="375">
        <f t="shared" si="1404"/>
        <v>0</v>
      </c>
      <c r="CF2077" s="492">
        <f t="shared" si="1405"/>
        <v>0</v>
      </c>
      <c r="CG2077" s="578">
        <f t="shared" si="1406"/>
        <v>0</v>
      </c>
      <c r="CH2077" s="375">
        <f t="shared" si="1407"/>
        <v>0</v>
      </c>
      <c r="CI2077" s="492">
        <f t="shared" si="1408"/>
        <v>0</v>
      </c>
      <c r="CJ2077" s="578">
        <f t="shared" si="1409"/>
        <v>0</v>
      </c>
      <c r="CK2077" s="375">
        <f t="shared" si="1410"/>
        <v>0</v>
      </c>
      <c r="CL2077" s="492">
        <f t="shared" si="1411"/>
        <v>0</v>
      </c>
      <c r="CM2077" s="578">
        <f t="shared" si="1412"/>
        <v>0</v>
      </c>
      <c r="CN2077" s="375">
        <f t="shared" si="1413"/>
        <v>0</v>
      </c>
      <c r="CO2077" s="492">
        <f t="shared" si="1414"/>
        <v>0</v>
      </c>
      <c r="CP2077" s="578">
        <f t="shared" si="1415"/>
        <v>0</v>
      </c>
      <c r="CQ2077" s="375">
        <f t="shared" si="1416"/>
        <v>0</v>
      </c>
      <c r="CR2077" s="492">
        <f t="shared" si="1417"/>
        <v>0</v>
      </c>
      <c r="CS2077" s="578">
        <f t="shared" si="1418"/>
        <v>0</v>
      </c>
      <c r="CT2077" s="375">
        <f t="shared" si="1419"/>
        <v>0</v>
      </c>
      <c r="CU2077" s="492">
        <f t="shared" si="1420"/>
        <v>0</v>
      </c>
      <c r="CV2077" s="578">
        <f t="shared" si="1421"/>
        <v>0</v>
      </c>
      <c r="CW2077" s="375">
        <f t="shared" si="1422"/>
        <v>0</v>
      </c>
      <c r="CX2077" s="492">
        <f t="shared" si="1423"/>
        <v>0</v>
      </c>
      <c r="CY2077" s="578">
        <f t="shared" si="1424"/>
        <v>0</v>
      </c>
      <c r="CZ2077" s="375">
        <f t="shared" si="1425"/>
        <v>0</v>
      </c>
      <c r="DA2077" s="492">
        <f t="shared" si="1426"/>
        <v>0</v>
      </c>
      <c r="DB2077" s="578">
        <f t="shared" si="1427"/>
        <v>0</v>
      </c>
      <c r="DC2077" s="375">
        <f t="shared" si="1428"/>
        <v>0</v>
      </c>
      <c r="DD2077" s="492">
        <f t="shared" si="1429"/>
        <v>0</v>
      </c>
      <c r="DE2077" s="578">
        <f t="shared" si="1430"/>
        <v>0</v>
      </c>
      <c r="DF2077" s="293">
        <f t="shared" si="1431"/>
        <v>0</v>
      </c>
      <c r="DG2077" s="294" t="str">
        <f>IF(DF2077=0,"",
IF(SUM($DF$2022:DF2077)=1,DH2077,
IF($DF$2143&gt;SUM($DF$2022:DF2077),_xlfn.CONCAT(", ",DH2077),
IF($DF$2143=SUM($DF$2022:DF2077),_xlfn.CONCAT(" y ",DH2077)))))</f>
        <v/>
      </c>
      <c r="DH2077" s="89" t="s">
        <v>5194</v>
      </c>
    </row>
    <row r="2078" spans="1:112" ht="15" customHeight="1">
      <c r="A2078" s="64"/>
      <c r="B2078" s="11"/>
      <c r="C2078" s="58" t="s">
        <v>5195</v>
      </c>
      <c r="D2078" s="1020" t="str">
        <f>IF(CNGE_2025_M1_Secc5_Sub1!$D86="","",CNGE_2025_M1_Secc5_Sub1!$D86)</f>
        <v/>
      </c>
      <c r="E2078" s="889"/>
      <c r="F2078" s="889"/>
      <c r="G2078" s="889"/>
      <c r="H2078" s="889"/>
      <c r="I2078" s="889"/>
      <c r="J2078" s="889"/>
      <c r="K2078" s="889"/>
      <c r="L2078" s="890"/>
      <c r="M2078" s="813"/>
      <c r="N2078" s="813"/>
      <c r="O2078" s="813"/>
      <c r="P2078" s="813"/>
      <c r="Q2078" s="813"/>
      <c r="R2078" s="813"/>
      <c r="S2078" s="813"/>
      <c r="T2078" s="813"/>
      <c r="U2078" s="813"/>
      <c r="V2078" s="813"/>
      <c r="W2078" s="813"/>
      <c r="X2078" s="813"/>
      <c r="Y2078" s="813"/>
      <c r="Z2078" s="813"/>
      <c r="AA2078" s="813"/>
      <c r="AB2078" s="813"/>
      <c r="AC2078" s="813"/>
      <c r="AD2078" s="813"/>
      <c r="AI2078">
        <f t="shared" si="1356"/>
        <v>0</v>
      </c>
      <c r="AJ2078">
        <f t="shared" si="1357"/>
        <v>0</v>
      </c>
      <c r="AK2078">
        <f t="shared" si="1358"/>
        <v>0</v>
      </c>
      <c r="AL2078">
        <f t="shared" si="1359"/>
        <v>0</v>
      </c>
      <c r="AM2078">
        <f t="shared" si="1360"/>
        <v>0</v>
      </c>
      <c r="AN2078">
        <f t="shared" si="1361"/>
        <v>0</v>
      </c>
      <c r="AO2078">
        <f t="shared" si="1362"/>
        <v>0</v>
      </c>
      <c r="AP2078">
        <f t="shared" si="1363"/>
        <v>0</v>
      </c>
      <c r="AQ2078">
        <f t="shared" si="1364"/>
        <v>0</v>
      </c>
      <c r="AR2078">
        <f t="shared" si="1365"/>
        <v>0</v>
      </c>
      <c r="AS2078">
        <f t="shared" si="1366"/>
        <v>0</v>
      </c>
      <c r="AT2078">
        <f t="shared" si="1367"/>
        <v>0</v>
      </c>
      <c r="AU2078">
        <f t="shared" si="1368"/>
        <v>0</v>
      </c>
      <c r="AV2078">
        <f t="shared" si="1369"/>
        <v>0</v>
      </c>
      <c r="AW2078">
        <f t="shared" si="1370"/>
        <v>0</v>
      </c>
      <c r="AX2078">
        <f t="shared" si="1371"/>
        <v>0</v>
      </c>
      <c r="AY2078">
        <f t="shared" si="1372"/>
        <v>0</v>
      </c>
      <c r="AZ2078">
        <f t="shared" si="1373"/>
        <v>0</v>
      </c>
      <c r="BA2078">
        <f t="shared" si="1374"/>
        <v>0</v>
      </c>
      <c r="BB2078">
        <f t="shared" si="1375"/>
        <v>0</v>
      </c>
      <c r="BC2078">
        <f t="shared" si="1376"/>
        <v>0</v>
      </c>
      <c r="BD2078">
        <f t="shared" si="1377"/>
        <v>0</v>
      </c>
      <c r="BE2078">
        <f t="shared" si="1378"/>
        <v>0</v>
      </c>
      <c r="BF2078">
        <f t="shared" si="1379"/>
        <v>0</v>
      </c>
      <c r="BG2078" s="375">
        <f t="shared" si="1380"/>
        <v>0</v>
      </c>
      <c r="BH2078" s="492">
        <f t="shared" si="1381"/>
        <v>0</v>
      </c>
      <c r="BI2078" s="578">
        <f t="shared" si="1382"/>
        <v>0</v>
      </c>
      <c r="BJ2078" s="375">
        <f t="shared" si="1383"/>
        <v>0</v>
      </c>
      <c r="BK2078" s="492">
        <f t="shared" si="1384"/>
        <v>0</v>
      </c>
      <c r="BL2078" s="578">
        <f t="shared" si="1385"/>
        <v>0</v>
      </c>
      <c r="BM2078" s="375">
        <f t="shared" si="1386"/>
        <v>0</v>
      </c>
      <c r="BN2078" s="492">
        <f t="shared" si="1387"/>
        <v>0</v>
      </c>
      <c r="BO2078" s="578">
        <f t="shared" si="1388"/>
        <v>0</v>
      </c>
      <c r="BP2078" s="375">
        <f t="shared" si="1389"/>
        <v>0</v>
      </c>
      <c r="BQ2078" s="492">
        <f t="shared" si="1390"/>
        <v>0</v>
      </c>
      <c r="BR2078" s="578">
        <f t="shared" si="1391"/>
        <v>0</v>
      </c>
      <c r="BS2078" s="375">
        <f t="shared" si="1392"/>
        <v>0</v>
      </c>
      <c r="BT2078" s="492">
        <f t="shared" si="1393"/>
        <v>0</v>
      </c>
      <c r="BU2078" s="578">
        <f t="shared" si="1394"/>
        <v>0</v>
      </c>
      <c r="BV2078" s="375">
        <f t="shared" si="1395"/>
        <v>0</v>
      </c>
      <c r="BW2078" s="492">
        <f t="shared" si="1396"/>
        <v>0</v>
      </c>
      <c r="BX2078" s="578">
        <f t="shared" si="1397"/>
        <v>0</v>
      </c>
      <c r="BY2078" s="375">
        <f t="shared" si="1398"/>
        <v>0</v>
      </c>
      <c r="BZ2078" s="492">
        <f t="shared" si="1399"/>
        <v>0</v>
      </c>
      <c r="CA2078" s="578">
        <f t="shared" si="1400"/>
        <v>0</v>
      </c>
      <c r="CB2078" s="375">
        <f t="shared" si="1401"/>
        <v>0</v>
      </c>
      <c r="CC2078" s="492">
        <f t="shared" si="1402"/>
        <v>0</v>
      </c>
      <c r="CD2078" s="578">
        <f t="shared" si="1403"/>
        <v>0</v>
      </c>
      <c r="CE2078" s="375">
        <f t="shared" si="1404"/>
        <v>0</v>
      </c>
      <c r="CF2078" s="492">
        <f t="shared" si="1405"/>
        <v>0</v>
      </c>
      <c r="CG2078" s="578">
        <f t="shared" si="1406"/>
        <v>0</v>
      </c>
      <c r="CH2078" s="375">
        <f t="shared" si="1407"/>
        <v>0</v>
      </c>
      <c r="CI2078" s="492">
        <f t="shared" si="1408"/>
        <v>0</v>
      </c>
      <c r="CJ2078" s="578">
        <f t="shared" si="1409"/>
        <v>0</v>
      </c>
      <c r="CK2078" s="375">
        <f t="shared" si="1410"/>
        <v>0</v>
      </c>
      <c r="CL2078" s="492">
        <f t="shared" si="1411"/>
        <v>0</v>
      </c>
      <c r="CM2078" s="578">
        <f t="shared" si="1412"/>
        <v>0</v>
      </c>
      <c r="CN2078" s="375">
        <f t="shared" si="1413"/>
        <v>0</v>
      </c>
      <c r="CO2078" s="492">
        <f t="shared" si="1414"/>
        <v>0</v>
      </c>
      <c r="CP2078" s="578">
        <f t="shared" si="1415"/>
        <v>0</v>
      </c>
      <c r="CQ2078" s="375">
        <f t="shared" si="1416"/>
        <v>0</v>
      </c>
      <c r="CR2078" s="492">
        <f t="shared" si="1417"/>
        <v>0</v>
      </c>
      <c r="CS2078" s="578">
        <f t="shared" si="1418"/>
        <v>0</v>
      </c>
      <c r="CT2078" s="375">
        <f t="shared" si="1419"/>
        <v>0</v>
      </c>
      <c r="CU2078" s="492">
        <f t="shared" si="1420"/>
        <v>0</v>
      </c>
      <c r="CV2078" s="578">
        <f t="shared" si="1421"/>
        <v>0</v>
      </c>
      <c r="CW2078" s="375">
        <f t="shared" si="1422"/>
        <v>0</v>
      </c>
      <c r="CX2078" s="492">
        <f t="shared" si="1423"/>
        <v>0</v>
      </c>
      <c r="CY2078" s="578">
        <f t="shared" si="1424"/>
        <v>0</v>
      </c>
      <c r="CZ2078" s="375">
        <f t="shared" si="1425"/>
        <v>0</v>
      </c>
      <c r="DA2078" s="492">
        <f t="shared" si="1426"/>
        <v>0</v>
      </c>
      <c r="DB2078" s="578">
        <f t="shared" si="1427"/>
        <v>0</v>
      </c>
      <c r="DC2078" s="375">
        <f t="shared" si="1428"/>
        <v>0</v>
      </c>
      <c r="DD2078" s="492">
        <f t="shared" si="1429"/>
        <v>0</v>
      </c>
      <c r="DE2078" s="578">
        <f t="shared" si="1430"/>
        <v>0</v>
      </c>
      <c r="DF2078" s="293">
        <f t="shared" si="1431"/>
        <v>0</v>
      </c>
      <c r="DG2078" s="294" t="str">
        <f>IF(DF2078=0,"",
IF(SUM($DF$2022:DF2078)=1,DH2078,
IF($DF$2143&gt;SUM($DF$2022:DF2078),_xlfn.CONCAT(", ",DH2078),
IF($DF$2143=SUM($DF$2022:DF2078),_xlfn.CONCAT(" y ",DH2078)))))</f>
        <v/>
      </c>
      <c r="DH2078" s="89" t="s">
        <v>5196</v>
      </c>
    </row>
    <row r="2079" spans="1:112" ht="15" customHeight="1">
      <c r="A2079" s="64"/>
      <c r="B2079" s="11"/>
      <c r="C2079" s="58" t="s">
        <v>5197</v>
      </c>
      <c r="D2079" s="1020" t="str">
        <f>IF(CNGE_2025_M1_Secc5_Sub1!$D87="","",CNGE_2025_M1_Secc5_Sub1!$D87)</f>
        <v/>
      </c>
      <c r="E2079" s="889"/>
      <c r="F2079" s="889"/>
      <c r="G2079" s="889"/>
      <c r="H2079" s="889"/>
      <c r="I2079" s="889"/>
      <c r="J2079" s="889"/>
      <c r="K2079" s="889"/>
      <c r="L2079" s="890"/>
      <c r="M2079" s="813"/>
      <c r="N2079" s="813"/>
      <c r="O2079" s="813"/>
      <c r="P2079" s="813"/>
      <c r="Q2079" s="813"/>
      <c r="R2079" s="813"/>
      <c r="S2079" s="813"/>
      <c r="T2079" s="813"/>
      <c r="U2079" s="813"/>
      <c r="V2079" s="813"/>
      <c r="W2079" s="813"/>
      <c r="X2079" s="813"/>
      <c r="Y2079" s="813"/>
      <c r="Z2079" s="813"/>
      <c r="AA2079" s="813"/>
      <c r="AB2079" s="813"/>
      <c r="AC2079" s="813"/>
      <c r="AD2079" s="813"/>
      <c r="AI2079">
        <f t="shared" si="1356"/>
        <v>0</v>
      </c>
      <c r="AJ2079">
        <f t="shared" si="1357"/>
        <v>0</v>
      </c>
      <c r="AK2079">
        <f t="shared" si="1358"/>
        <v>0</v>
      </c>
      <c r="AL2079">
        <f t="shared" si="1359"/>
        <v>0</v>
      </c>
      <c r="AM2079">
        <f t="shared" si="1360"/>
        <v>0</v>
      </c>
      <c r="AN2079">
        <f t="shared" si="1361"/>
        <v>0</v>
      </c>
      <c r="AO2079">
        <f t="shared" si="1362"/>
        <v>0</v>
      </c>
      <c r="AP2079">
        <f t="shared" si="1363"/>
        <v>0</v>
      </c>
      <c r="AQ2079">
        <f t="shared" si="1364"/>
        <v>0</v>
      </c>
      <c r="AR2079">
        <f t="shared" si="1365"/>
        <v>0</v>
      </c>
      <c r="AS2079">
        <f t="shared" si="1366"/>
        <v>0</v>
      </c>
      <c r="AT2079">
        <f t="shared" si="1367"/>
        <v>0</v>
      </c>
      <c r="AU2079">
        <f t="shared" si="1368"/>
        <v>0</v>
      </c>
      <c r="AV2079">
        <f t="shared" si="1369"/>
        <v>0</v>
      </c>
      <c r="AW2079">
        <f t="shared" si="1370"/>
        <v>0</v>
      </c>
      <c r="AX2079">
        <f t="shared" si="1371"/>
        <v>0</v>
      </c>
      <c r="AY2079">
        <f t="shared" si="1372"/>
        <v>0</v>
      </c>
      <c r="AZ2079">
        <f t="shared" si="1373"/>
        <v>0</v>
      </c>
      <c r="BA2079">
        <f t="shared" si="1374"/>
        <v>0</v>
      </c>
      <c r="BB2079">
        <f t="shared" si="1375"/>
        <v>0</v>
      </c>
      <c r="BC2079">
        <f t="shared" si="1376"/>
        <v>0</v>
      </c>
      <c r="BD2079">
        <f t="shared" si="1377"/>
        <v>0</v>
      </c>
      <c r="BE2079">
        <f t="shared" si="1378"/>
        <v>0</v>
      </c>
      <c r="BF2079">
        <f t="shared" si="1379"/>
        <v>0</v>
      </c>
      <c r="BG2079" s="375">
        <f t="shared" si="1380"/>
        <v>0</v>
      </c>
      <c r="BH2079" s="492">
        <f t="shared" si="1381"/>
        <v>0</v>
      </c>
      <c r="BI2079" s="578">
        <f t="shared" si="1382"/>
        <v>0</v>
      </c>
      <c r="BJ2079" s="375">
        <f t="shared" si="1383"/>
        <v>0</v>
      </c>
      <c r="BK2079" s="492">
        <f t="shared" si="1384"/>
        <v>0</v>
      </c>
      <c r="BL2079" s="578">
        <f t="shared" si="1385"/>
        <v>0</v>
      </c>
      <c r="BM2079" s="375">
        <f t="shared" si="1386"/>
        <v>0</v>
      </c>
      <c r="BN2079" s="492">
        <f t="shared" si="1387"/>
        <v>0</v>
      </c>
      <c r="BO2079" s="578">
        <f t="shared" si="1388"/>
        <v>0</v>
      </c>
      <c r="BP2079" s="375">
        <f t="shared" si="1389"/>
        <v>0</v>
      </c>
      <c r="BQ2079" s="492">
        <f t="shared" si="1390"/>
        <v>0</v>
      </c>
      <c r="BR2079" s="578">
        <f t="shared" si="1391"/>
        <v>0</v>
      </c>
      <c r="BS2079" s="375">
        <f t="shared" si="1392"/>
        <v>0</v>
      </c>
      <c r="BT2079" s="492">
        <f t="shared" si="1393"/>
        <v>0</v>
      </c>
      <c r="BU2079" s="578">
        <f t="shared" si="1394"/>
        <v>0</v>
      </c>
      <c r="BV2079" s="375">
        <f t="shared" si="1395"/>
        <v>0</v>
      </c>
      <c r="BW2079" s="492">
        <f t="shared" si="1396"/>
        <v>0</v>
      </c>
      <c r="BX2079" s="578">
        <f t="shared" si="1397"/>
        <v>0</v>
      </c>
      <c r="BY2079" s="375">
        <f t="shared" si="1398"/>
        <v>0</v>
      </c>
      <c r="BZ2079" s="492">
        <f t="shared" si="1399"/>
        <v>0</v>
      </c>
      <c r="CA2079" s="578">
        <f t="shared" si="1400"/>
        <v>0</v>
      </c>
      <c r="CB2079" s="375">
        <f t="shared" si="1401"/>
        <v>0</v>
      </c>
      <c r="CC2079" s="492">
        <f t="shared" si="1402"/>
        <v>0</v>
      </c>
      <c r="CD2079" s="578">
        <f t="shared" si="1403"/>
        <v>0</v>
      </c>
      <c r="CE2079" s="375">
        <f t="shared" si="1404"/>
        <v>0</v>
      </c>
      <c r="CF2079" s="492">
        <f t="shared" si="1405"/>
        <v>0</v>
      </c>
      <c r="CG2079" s="578">
        <f t="shared" si="1406"/>
        <v>0</v>
      </c>
      <c r="CH2079" s="375">
        <f t="shared" si="1407"/>
        <v>0</v>
      </c>
      <c r="CI2079" s="492">
        <f t="shared" si="1408"/>
        <v>0</v>
      </c>
      <c r="CJ2079" s="578">
        <f t="shared" si="1409"/>
        <v>0</v>
      </c>
      <c r="CK2079" s="375">
        <f t="shared" si="1410"/>
        <v>0</v>
      </c>
      <c r="CL2079" s="492">
        <f t="shared" si="1411"/>
        <v>0</v>
      </c>
      <c r="CM2079" s="578">
        <f t="shared" si="1412"/>
        <v>0</v>
      </c>
      <c r="CN2079" s="375">
        <f t="shared" si="1413"/>
        <v>0</v>
      </c>
      <c r="CO2079" s="492">
        <f t="shared" si="1414"/>
        <v>0</v>
      </c>
      <c r="CP2079" s="578">
        <f t="shared" si="1415"/>
        <v>0</v>
      </c>
      <c r="CQ2079" s="375">
        <f t="shared" si="1416"/>
        <v>0</v>
      </c>
      <c r="CR2079" s="492">
        <f t="shared" si="1417"/>
        <v>0</v>
      </c>
      <c r="CS2079" s="578">
        <f t="shared" si="1418"/>
        <v>0</v>
      </c>
      <c r="CT2079" s="375">
        <f t="shared" si="1419"/>
        <v>0</v>
      </c>
      <c r="CU2079" s="492">
        <f t="shared" si="1420"/>
        <v>0</v>
      </c>
      <c r="CV2079" s="578">
        <f t="shared" si="1421"/>
        <v>0</v>
      </c>
      <c r="CW2079" s="375">
        <f t="shared" si="1422"/>
        <v>0</v>
      </c>
      <c r="CX2079" s="492">
        <f t="shared" si="1423"/>
        <v>0</v>
      </c>
      <c r="CY2079" s="578">
        <f t="shared" si="1424"/>
        <v>0</v>
      </c>
      <c r="CZ2079" s="375">
        <f t="shared" si="1425"/>
        <v>0</v>
      </c>
      <c r="DA2079" s="492">
        <f t="shared" si="1426"/>
        <v>0</v>
      </c>
      <c r="DB2079" s="578">
        <f t="shared" si="1427"/>
        <v>0</v>
      </c>
      <c r="DC2079" s="375">
        <f t="shared" si="1428"/>
        <v>0</v>
      </c>
      <c r="DD2079" s="492">
        <f t="shared" si="1429"/>
        <v>0</v>
      </c>
      <c r="DE2079" s="578">
        <f t="shared" si="1430"/>
        <v>0</v>
      </c>
      <c r="DF2079" s="293">
        <f t="shared" si="1431"/>
        <v>0</v>
      </c>
      <c r="DG2079" s="294" t="str">
        <f>IF(DF2079=0,"",
IF(SUM($DF$2022:DF2079)=1,DH2079,
IF($DF$2143&gt;SUM($DF$2022:DF2079),_xlfn.CONCAT(", ",DH2079),
IF($DF$2143=SUM($DF$2022:DF2079),_xlfn.CONCAT(" y ",DH2079)))))</f>
        <v/>
      </c>
      <c r="DH2079" s="89" t="s">
        <v>5198</v>
      </c>
    </row>
    <row r="2080" spans="1:112" ht="15" customHeight="1">
      <c r="A2080" s="64"/>
      <c r="B2080" s="11"/>
      <c r="C2080" s="58" t="s">
        <v>5199</v>
      </c>
      <c r="D2080" s="1020" t="str">
        <f>IF(CNGE_2025_M1_Secc5_Sub1!$D88="","",CNGE_2025_M1_Secc5_Sub1!$D88)</f>
        <v/>
      </c>
      <c r="E2080" s="889"/>
      <c r="F2080" s="889"/>
      <c r="G2080" s="889"/>
      <c r="H2080" s="889"/>
      <c r="I2080" s="889"/>
      <c r="J2080" s="889"/>
      <c r="K2080" s="889"/>
      <c r="L2080" s="890"/>
      <c r="M2080" s="813"/>
      <c r="N2080" s="813"/>
      <c r="O2080" s="813"/>
      <c r="P2080" s="813"/>
      <c r="Q2080" s="813"/>
      <c r="R2080" s="813"/>
      <c r="S2080" s="813"/>
      <c r="T2080" s="813"/>
      <c r="U2080" s="813"/>
      <c r="V2080" s="813"/>
      <c r="W2080" s="813"/>
      <c r="X2080" s="813"/>
      <c r="Y2080" s="813"/>
      <c r="Z2080" s="813"/>
      <c r="AA2080" s="813"/>
      <c r="AB2080" s="813"/>
      <c r="AC2080" s="813"/>
      <c r="AD2080" s="813"/>
      <c r="AI2080">
        <f t="shared" si="1356"/>
        <v>0</v>
      </c>
      <c r="AJ2080">
        <f t="shared" si="1357"/>
        <v>0</v>
      </c>
      <c r="AK2080">
        <f t="shared" si="1358"/>
        <v>0</v>
      </c>
      <c r="AL2080">
        <f t="shared" si="1359"/>
        <v>0</v>
      </c>
      <c r="AM2080">
        <f t="shared" si="1360"/>
        <v>0</v>
      </c>
      <c r="AN2080">
        <f t="shared" si="1361"/>
        <v>0</v>
      </c>
      <c r="AO2080">
        <f t="shared" si="1362"/>
        <v>0</v>
      </c>
      <c r="AP2080">
        <f t="shared" si="1363"/>
        <v>0</v>
      </c>
      <c r="AQ2080">
        <f t="shared" si="1364"/>
        <v>0</v>
      </c>
      <c r="AR2080">
        <f t="shared" si="1365"/>
        <v>0</v>
      </c>
      <c r="AS2080">
        <f t="shared" si="1366"/>
        <v>0</v>
      </c>
      <c r="AT2080">
        <f t="shared" si="1367"/>
        <v>0</v>
      </c>
      <c r="AU2080">
        <f t="shared" si="1368"/>
        <v>0</v>
      </c>
      <c r="AV2080">
        <f t="shared" si="1369"/>
        <v>0</v>
      </c>
      <c r="AW2080">
        <f t="shared" si="1370"/>
        <v>0</v>
      </c>
      <c r="AX2080">
        <f t="shared" si="1371"/>
        <v>0</v>
      </c>
      <c r="AY2080">
        <f t="shared" si="1372"/>
        <v>0</v>
      </c>
      <c r="AZ2080">
        <f t="shared" si="1373"/>
        <v>0</v>
      </c>
      <c r="BA2080">
        <f t="shared" si="1374"/>
        <v>0</v>
      </c>
      <c r="BB2080">
        <f t="shared" si="1375"/>
        <v>0</v>
      </c>
      <c r="BC2080">
        <f t="shared" si="1376"/>
        <v>0</v>
      </c>
      <c r="BD2080">
        <f t="shared" si="1377"/>
        <v>0</v>
      </c>
      <c r="BE2080">
        <f t="shared" si="1378"/>
        <v>0</v>
      </c>
      <c r="BF2080">
        <f t="shared" si="1379"/>
        <v>0</v>
      </c>
      <c r="BG2080" s="375">
        <f t="shared" si="1380"/>
        <v>0</v>
      </c>
      <c r="BH2080" s="492">
        <f t="shared" si="1381"/>
        <v>0</v>
      </c>
      <c r="BI2080" s="578">
        <f t="shared" si="1382"/>
        <v>0</v>
      </c>
      <c r="BJ2080" s="375">
        <f t="shared" si="1383"/>
        <v>0</v>
      </c>
      <c r="BK2080" s="492">
        <f t="shared" si="1384"/>
        <v>0</v>
      </c>
      <c r="BL2080" s="578">
        <f t="shared" si="1385"/>
        <v>0</v>
      </c>
      <c r="BM2080" s="375">
        <f t="shared" si="1386"/>
        <v>0</v>
      </c>
      <c r="BN2080" s="492">
        <f t="shared" si="1387"/>
        <v>0</v>
      </c>
      <c r="BO2080" s="578">
        <f t="shared" si="1388"/>
        <v>0</v>
      </c>
      <c r="BP2080" s="375">
        <f t="shared" si="1389"/>
        <v>0</v>
      </c>
      <c r="BQ2080" s="492">
        <f t="shared" si="1390"/>
        <v>0</v>
      </c>
      <c r="BR2080" s="578">
        <f t="shared" si="1391"/>
        <v>0</v>
      </c>
      <c r="BS2080" s="375">
        <f t="shared" si="1392"/>
        <v>0</v>
      </c>
      <c r="BT2080" s="492">
        <f t="shared" si="1393"/>
        <v>0</v>
      </c>
      <c r="BU2080" s="578">
        <f t="shared" si="1394"/>
        <v>0</v>
      </c>
      <c r="BV2080" s="375">
        <f t="shared" si="1395"/>
        <v>0</v>
      </c>
      <c r="BW2080" s="492">
        <f t="shared" si="1396"/>
        <v>0</v>
      </c>
      <c r="BX2080" s="578">
        <f t="shared" si="1397"/>
        <v>0</v>
      </c>
      <c r="BY2080" s="375">
        <f t="shared" si="1398"/>
        <v>0</v>
      </c>
      <c r="BZ2080" s="492">
        <f t="shared" si="1399"/>
        <v>0</v>
      </c>
      <c r="CA2080" s="578">
        <f t="shared" si="1400"/>
        <v>0</v>
      </c>
      <c r="CB2080" s="375">
        <f t="shared" si="1401"/>
        <v>0</v>
      </c>
      <c r="CC2080" s="492">
        <f t="shared" si="1402"/>
        <v>0</v>
      </c>
      <c r="CD2080" s="578">
        <f t="shared" si="1403"/>
        <v>0</v>
      </c>
      <c r="CE2080" s="375">
        <f t="shared" si="1404"/>
        <v>0</v>
      </c>
      <c r="CF2080" s="492">
        <f t="shared" si="1405"/>
        <v>0</v>
      </c>
      <c r="CG2080" s="578">
        <f t="shared" si="1406"/>
        <v>0</v>
      </c>
      <c r="CH2080" s="375">
        <f t="shared" si="1407"/>
        <v>0</v>
      </c>
      <c r="CI2080" s="492">
        <f t="shared" si="1408"/>
        <v>0</v>
      </c>
      <c r="CJ2080" s="578">
        <f t="shared" si="1409"/>
        <v>0</v>
      </c>
      <c r="CK2080" s="375">
        <f t="shared" si="1410"/>
        <v>0</v>
      </c>
      <c r="CL2080" s="492">
        <f t="shared" si="1411"/>
        <v>0</v>
      </c>
      <c r="CM2080" s="578">
        <f t="shared" si="1412"/>
        <v>0</v>
      </c>
      <c r="CN2080" s="375">
        <f t="shared" si="1413"/>
        <v>0</v>
      </c>
      <c r="CO2080" s="492">
        <f t="shared" si="1414"/>
        <v>0</v>
      </c>
      <c r="CP2080" s="578">
        <f t="shared" si="1415"/>
        <v>0</v>
      </c>
      <c r="CQ2080" s="375">
        <f t="shared" si="1416"/>
        <v>0</v>
      </c>
      <c r="CR2080" s="492">
        <f t="shared" si="1417"/>
        <v>0</v>
      </c>
      <c r="CS2080" s="578">
        <f t="shared" si="1418"/>
        <v>0</v>
      </c>
      <c r="CT2080" s="375">
        <f t="shared" si="1419"/>
        <v>0</v>
      </c>
      <c r="CU2080" s="492">
        <f t="shared" si="1420"/>
        <v>0</v>
      </c>
      <c r="CV2080" s="578">
        <f t="shared" si="1421"/>
        <v>0</v>
      </c>
      <c r="CW2080" s="375">
        <f t="shared" si="1422"/>
        <v>0</v>
      </c>
      <c r="CX2080" s="492">
        <f t="shared" si="1423"/>
        <v>0</v>
      </c>
      <c r="CY2080" s="578">
        <f t="shared" si="1424"/>
        <v>0</v>
      </c>
      <c r="CZ2080" s="375">
        <f t="shared" si="1425"/>
        <v>0</v>
      </c>
      <c r="DA2080" s="492">
        <f t="shared" si="1426"/>
        <v>0</v>
      </c>
      <c r="DB2080" s="578">
        <f t="shared" si="1427"/>
        <v>0</v>
      </c>
      <c r="DC2080" s="375">
        <f t="shared" si="1428"/>
        <v>0</v>
      </c>
      <c r="DD2080" s="492">
        <f t="shared" si="1429"/>
        <v>0</v>
      </c>
      <c r="DE2080" s="578">
        <f t="shared" si="1430"/>
        <v>0</v>
      </c>
      <c r="DF2080" s="293">
        <f t="shared" si="1431"/>
        <v>0</v>
      </c>
      <c r="DG2080" s="294" t="str">
        <f>IF(DF2080=0,"",
IF(SUM($DF$2022:DF2080)=1,DH2080,
IF($DF$2143&gt;SUM($DF$2022:DF2080),_xlfn.CONCAT(", ",DH2080),
IF($DF$2143=SUM($DF$2022:DF2080),_xlfn.CONCAT(" y ",DH2080)))))</f>
        <v/>
      </c>
      <c r="DH2080" s="89" t="s">
        <v>5200</v>
      </c>
    </row>
    <row r="2081" spans="1:112" ht="15" customHeight="1">
      <c r="A2081" s="64"/>
      <c r="B2081" s="11"/>
      <c r="C2081" s="58" t="s">
        <v>5201</v>
      </c>
      <c r="D2081" s="1020" t="str">
        <f>IF(CNGE_2025_M1_Secc5_Sub1!$D89="","",CNGE_2025_M1_Secc5_Sub1!$D89)</f>
        <v/>
      </c>
      <c r="E2081" s="889"/>
      <c r="F2081" s="889"/>
      <c r="G2081" s="889"/>
      <c r="H2081" s="889"/>
      <c r="I2081" s="889"/>
      <c r="J2081" s="889"/>
      <c r="K2081" s="889"/>
      <c r="L2081" s="890"/>
      <c r="M2081" s="813"/>
      <c r="N2081" s="813"/>
      <c r="O2081" s="813"/>
      <c r="P2081" s="813"/>
      <c r="Q2081" s="813"/>
      <c r="R2081" s="813"/>
      <c r="S2081" s="813"/>
      <c r="T2081" s="813"/>
      <c r="U2081" s="813"/>
      <c r="V2081" s="813"/>
      <c r="W2081" s="813"/>
      <c r="X2081" s="813"/>
      <c r="Y2081" s="813"/>
      <c r="Z2081" s="813"/>
      <c r="AA2081" s="813"/>
      <c r="AB2081" s="813"/>
      <c r="AC2081" s="813"/>
      <c r="AD2081" s="813"/>
      <c r="AI2081">
        <f t="shared" si="1356"/>
        <v>0</v>
      </c>
      <c r="AJ2081">
        <f t="shared" si="1357"/>
        <v>0</v>
      </c>
      <c r="AK2081">
        <f t="shared" si="1358"/>
        <v>0</v>
      </c>
      <c r="AL2081">
        <f t="shared" si="1359"/>
        <v>0</v>
      </c>
      <c r="AM2081">
        <f t="shared" si="1360"/>
        <v>0</v>
      </c>
      <c r="AN2081">
        <f t="shared" si="1361"/>
        <v>0</v>
      </c>
      <c r="AO2081">
        <f t="shared" si="1362"/>
        <v>0</v>
      </c>
      <c r="AP2081">
        <f t="shared" si="1363"/>
        <v>0</v>
      </c>
      <c r="AQ2081">
        <f t="shared" si="1364"/>
        <v>0</v>
      </c>
      <c r="AR2081">
        <f t="shared" si="1365"/>
        <v>0</v>
      </c>
      <c r="AS2081">
        <f t="shared" si="1366"/>
        <v>0</v>
      </c>
      <c r="AT2081">
        <f t="shared" si="1367"/>
        <v>0</v>
      </c>
      <c r="AU2081">
        <f t="shared" si="1368"/>
        <v>0</v>
      </c>
      <c r="AV2081">
        <f t="shared" si="1369"/>
        <v>0</v>
      </c>
      <c r="AW2081">
        <f t="shared" si="1370"/>
        <v>0</v>
      </c>
      <c r="AX2081">
        <f t="shared" si="1371"/>
        <v>0</v>
      </c>
      <c r="AY2081">
        <f t="shared" si="1372"/>
        <v>0</v>
      </c>
      <c r="AZ2081">
        <f t="shared" si="1373"/>
        <v>0</v>
      </c>
      <c r="BA2081">
        <f t="shared" si="1374"/>
        <v>0</v>
      </c>
      <c r="BB2081">
        <f t="shared" si="1375"/>
        <v>0</v>
      </c>
      <c r="BC2081">
        <f t="shared" si="1376"/>
        <v>0</v>
      </c>
      <c r="BD2081">
        <f t="shared" si="1377"/>
        <v>0</v>
      </c>
      <c r="BE2081">
        <f t="shared" si="1378"/>
        <v>0</v>
      </c>
      <c r="BF2081">
        <f t="shared" si="1379"/>
        <v>0</v>
      </c>
      <c r="BG2081" s="375">
        <f t="shared" si="1380"/>
        <v>0</v>
      </c>
      <c r="BH2081" s="492">
        <f t="shared" si="1381"/>
        <v>0</v>
      </c>
      <c r="BI2081" s="578">
        <f t="shared" si="1382"/>
        <v>0</v>
      </c>
      <c r="BJ2081" s="375">
        <f t="shared" si="1383"/>
        <v>0</v>
      </c>
      <c r="BK2081" s="492">
        <f t="shared" si="1384"/>
        <v>0</v>
      </c>
      <c r="BL2081" s="578">
        <f t="shared" si="1385"/>
        <v>0</v>
      </c>
      <c r="BM2081" s="375">
        <f t="shared" si="1386"/>
        <v>0</v>
      </c>
      <c r="BN2081" s="492">
        <f t="shared" si="1387"/>
        <v>0</v>
      </c>
      <c r="BO2081" s="578">
        <f t="shared" si="1388"/>
        <v>0</v>
      </c>
      <c r="BP2081" s="375">
        <f t="shared" si="1389"/>
        <v>0</v>
      </c>
      <c r="BQ2081" s="492">
        <f t="shared" si="1390"/>
        <v>0</v>
      </c>
      <c r="BR2081" s="578">
        <f t="shared" si="1391"/>
        <v>0</v>
      </c>
      <c r="BS2081" s="375">
        <f t="shared" si="1392"/>
        <v>0</v>
      </c>
      <c r="BT2081" s="492">
        <f t="shared" si="1393"/>
        <v>0</v>
      </c>
      <c r="BU2081" s="578">
        <f t="shared" si="1394"/>
        <v>0</v>
      </c>
      <c r="BV2081" s="375">
        <f t="shared" si="1395"/>
        <v>0</v>
      </c>
      <c r="BW2081" s="492">
        <f t="shared" si="1396"/>
        <v>0</v>
      </c>
      <c r="BX2081" s="578">
        <f t="shared" si="1397"/>
        <v>0</v>
      </c>
      <c r="BY2081" s="375">
        <f t="shared" si="1398"/>
        <v>0</v>
      </c>
      <c r="BZ2081" s="492">
        <f t="shared" si="1399"/>
        <v>0</v>
      </c>
      <c r="CA2081" s="578">
        <f t="shared" si="1400"/>
        <v>0</v>
      </c>
      <c r="CB2081" s="375">
        <f t="shared" si="1401"/>
        <v>0</v>
      </c>
      <c r="CC2081" s="492">
        <f t="shared" si="1402"/>
        <v>0</v>
      </c>
      <c r="CD2081" s="578">
        <f t="shared" si="1403"/>
        <v>0</v>
      </c>
      <c r="CE2081" s="375">
        <f t="shared" si="1404"/>
        <v>0</v>
      </c>
      <c r="CF2081" s="492">
        <f t="shared" si="1405"/>
        <v>0</v>
      </c>
      <c r="CG2081" s="578">
        <f t="shared" si="1406"/>
        <v>0</v>
      </c>
      <c r="CH2081" s="375">
        <f t="shared" si="1407"/>
        <v>0</v>
      </c>
      <c r="CI2081" s="492">
        <f t="shared" si="1408"/>
        <v>0</v>
      </c>
      <c r="CJ2081" s="578">
        <f t="shared" si="1409"/>
        <v>0</v>
      </c>
      <c r="CK2081" s="375">
        <f t="shared" si="1410"/>
        <v>0</v>
      </c>
      <c r="CL2081" s="492">
        <f t="shared" si="1411"/>
        <v>0</v>
      </c>
      <c r="CM2081" s="578">
        <f t="shared" si="1412"/>
        <v>0</v>
      </c>
      <c r="CN2081" s="375">
        <f t="shared" si="1413"/>
        <v>0</v>
      </c>
      <c r="CO2081" s="492">
        <f t="shared" si="1414"/>
        <v>0</v>
      </c>
      <c r="CP2081" s="578">
        <f t="shared" si="1415"/>
        <v>0</v>
      </c>
      <c r="CQ2081" s="375">
        <f t="shared" si="1416"/>
        <v>0</v>
      </c>
      <c r="CR2081" s="492">
        <f t="shared" si="1417"/>
        <v>0</v>
      </c>
      <c r="CS2081" s="578">
        <f t="shared" si="1418"/>
        <v>0</v>
      </c>
      <c r="CT2081" s="375">
        <f t="shared" si="1419"/>
        <v>0</v>
      </c>
      <c r="CU2081" s="492">
        <f t="shared" si="1420"/>
        <v>0</v>
      </c>
      <c r="CV2081" s="578">
        <f t="shared" si="1421"/>
        <v>0</v>
      </c>
      <c r="CW2081" s="375">
        <f t="shared" si="1422"/>
        <v>0</v>
      </c>
      <c r="CX2081" s="492">
        <f t="shared" si="1423"/>
        <v>0</v>
      </c>
      <c r="CY2081" s="578">
        <f t="shared" si="1424"/>
        <v>0</v>
      </c>
      <c r="CZ2081" s="375">
        <f t="shared" si="1425"/>
        <v>0</v>
      </c>
      <c r="DA2081" s="492">
        <f t="shared" si="1426"/>
        <v>0</v>
      </c>
      <c r="DB2081" s="578">
        <f t="shared" si="1427"/>
        <v>0</v>
      </c>
      <c r="DC2081" s="375">
        <f t="shared" si="1428"/>
        <v>0</v>
      </c>
      <c r="DD2081" s="492">
        <f t="shared" si="1429"/>
        <v>0</v>
      </c>
      <c r="DE2081" s="578">
        <f t="shared" si="1430"/>
        <v>0</v>
      </c>
      <c r="DF2081" s="293">
        <f t="shared" si="1431"/>
        <v>0</v>
      </c>
      <c r="DG2081" s="294" t="str">
        <f>IF(DF2081=0,"",
IF(SUM($DF$2022:DF2081)=1,DH2081,
IF($DF$2143&gt;SUM($DF$2022:DF2081),_xlfn.CONCAT(", ",DH2081),
IF($DF$2143=SUM($DF$2022:DF2081),_xlfn.CONCAT(" y ",DH2081)))))</f>
        <v/>
      </c>
      <c r="DH2081" s="89" t="s">
        <v>5202</v>
      </c>
    </row>
    <row r="2082" spans="1:112" ht="15" customHeight="1">
      <c r="A2082" s="64"/>
      <c r="B2082" s="11"/>
      <c r="C2082" s="58" t="s">
        <v>5203</v>
      </c>
      <c r="D2082" s="1020" t="str">
        <f>IF(CNGE_2025_M1_Secc5_Sub1!$D90="","",CNGE_2025_M1_Secc5_Sub1!$D90)</f>
        <v/>
      </c>
      <c r="E2082" s="889"/>
      <c r="F2082" s="889"/>
      <c r="G2082" s="889"/>
      <c r="H2082" s="889"/>
      <c r="I2082" s="889"/>
      <c r="J2082" s="889"/>
      <c r="K2082" s="889"/>
      <c r="L2082" s="890"/>
      <c r="M2082" s="813"/>
      <c r="N2082" s="813"/>
      <c r="O2082" s="813"/>
      <c r="P2082" s="813"/>
      <c r="Q2082" s="813"/>
      <c r="R2082" s="813"/>
      <c r="S2082" s="813"/>
      <c r="T2082" s="813"/>
      <c r="U2082" s="813"/>
      <c r="V2082" s="813"/>
      <c r="W2082" s="813"/>
      <c r="X2082" s="813"/>
      <c r="Y2082" s="813"/>
      <c r="Z2082" s="813"/>
      <c r="AA2082" s="813"/>
      <c r="AB2082" s="813"/>
      <c r="AC2082" s="813"/>
      <c r="AD2082" s="813"/>
      <c r="AI2082">
        <f t="shared" si="1356"/>
        <v>0</v>
      </c>
      <c r="AJ2082">
        <f t="shared" si="1357"/>
        <v>0</v>
      </c>
      <c r="AK2082">
        <f t="shared" si="1358"/>
        <v>0</v>
      </c>
      <c r="AL2082">
        <f t="shared" si="1359"/>
        <v>0</v>
      </c>
      <c r="AM2082">
        <f t="shared" si="1360"/>
        <v>0</v>
      </c>
      <c r="AN2082">
        <f t="shared" si="1361"/>
        <v>0</v>
      </c>
      <c r="AO2082">
        <f t="shared" si="1362"/>
        <v>0</v>
      </c>
      <c r="AP2082">
        <f t="shared" si="1363"/>
        <v>0</v>
      </c>
      <c r="AQ2082">
        <f t="shared" si="1364"/>
        <v>0</v>
      </c>
      <c r="AR2082">
        <f t="shared" si="1365"/>
        <v>0</v>
      </c>
      <c r="AS2082">
        <f t="shared" si="1366"/>
        <v>0</v>
      </c>
      <c r="AT2082">
        <f t="shared" si="1367"/>
        <v>0</v>
      </c>
      <c r="AU2082">
        <f t="shared" si="1368"/>
        <v>0</v>
      </c>
      <c r="AV2082">
        <f t="shared" si="1369"/>
        <v>0</v>
      </c>
      <c r="AW2082">
        <f t="shared" si="1370"/>
        <v>0</v>
      </c>
      <c r="AX2082">
        <f t="shared" si="1371"/>
        <v>0</v>
      </c>
      <c r="AY2082">
        <f t="shared" si="1372"/>
        <v>0</v>
      </c>
      <c r="AZ2082">
        <f t="shared" si="1373"/>
        <v>0</v>
      </c>
      <c r="BA2082">
        <f t="shared" si="1374"/>
        <v>0</v>
      </c>
      <c r="BB2082">
        <f t="shared" si="1375"/>
        <v>0</v>
      </c>
      <c r="BC2082">
        <f t="shared" si="1376"/>
        <v>0</v>
      </c>
      <c r="BD2082">
        <f t="shared" si="1377"/>
        <v>0</v>
      </c>
      <c r="BE2082">
        <f t="shared" si="1378"/>
        <v>0</v>
      </c>
      <c r="BF2082">
        <f t="shared" si="1379"/>
        <v>0</v>
      </c>
      <c r="BG2082" s="375">
        <f t="shared" si="1380"/>
        <v>0</v>
      </c>
      <c r="BH2082" s="492">
        <f t="shared" si="1381"/>
        <v>0</v>
      </c>
      <c r="BI2082" s="578">
        <f t="shared" si="1382"/>
        <v>0</v>
      </c>
      <c r="BJ2082" s="375">
        <f t="shared" si="1383"/>
        <v>0</v>
      </c>
      <c r="BK2082" s="492">
        <f t="shared" si="1384"/>
        <v>0</v>
      </c>
      <c r="BL2082" s="578">
        <f t="shared" si="1385"/>
        <v>0</v>
      </c>
      <c r="BM2082" s="375">
        <f t="shared" si="1386"/>
        <v>0</v>
      </c>
      <c r="BN2082" s="492">
        <f t="shared" si="1387"/>
        <v>0</v>
      </c>
      <c r="BO2082" s="578">
        <f t="shared" si="1388"/>
        <v>0</v>
      </c>
      <c r="BP2082" s="375">
        <f t="shared" si="1389"/>
        <v>0</v>
      </c>
      <c r="BQ2082" s="492">
        <f t="shared" si="1390"/>
        <v>0</v>
      </c>
      <c r="BR2082" s="578">
        <f t="shared" si="1391"/>
        <v>0</v>
      </c>
      <c r="BS2082" s="375">
        <f t="shared" si="1392"/>
        <v>0</v>
      </c>
      <c r="BT2082" s="492">
        <f t="shared" si="1393"/>
        <v>0</v>
      </c>
      <c r="BU2082" s="578">
        <f t="shared" si="1394"/>
        <v>0</v>
      </c>
      <c r="BV2082" s="375">
        <f t="shared" si="1395"/>
        <v>0</v>
      </c>
      <c r="BW2082" s="492">
        <f t="shared" si="1396"/>
        <v>0</v>
      </c>
      <c r="BX2082" s="578">
        <f t="shared" si="1397"/>
        <v>0</v>
      </c>
      <c r="BY2082" s="375">
        <f t="shared" si="1398"/>
        <v>0</v>
      </c>
      <c r="BZ2082" s="492">
        <f t="shared" si="1399"/>
        <v>0</v>
      </c>
      <c r="CA2082" s="578">
        <f t="shared" si="1400"/>
        <v>0</v>
      </c>
      <c r="CB2082" s="375">
        <f t="shared" si="1401"/>
        <v>0</v>
      </c>
      <c r="CC2082" s="492">
        <f t="shared" si="1402"/>
        <v>0</v>
      </c>
      <c r="CD2082" s="578">
        <f t="shared" si="1403"/>
        <v>0</v>
      </c>
      <c r="CE2082" s="375">
        <f t="shared" si="1404"/>
        <v>0</v>
      </c>
      <c r="CF2082" s="492">
        <f t="shared" si="1405"/>
        <v>0</v>
      </c>
      <c r="CG2082" s="578">
        <f t="shared" si="1406"/>
        <v>0</v>
      </c>
      <c r="CH2082" s="375">
        <f t="shared" si="1407"/>
        <v>0</v>
      </c>
      <c r="CI2082" s="492">
        <f t="shared" si="1408"/>
        <v>0</v>
      </c>
      <c r="CJ2082" s="578">
        <f t="shared" si="1409"/>
        <v>0</v>
      </c>
      <c r="CK2082" s="375">
        <f t="shared" si="1410"/>
        <v>0</v>
      </c>
      <c r="CL2082" s="492">
        <f t="shared" si="1411"/>
        <v>0</v>
      </c>
      <c r="CM2082" s="578">
        <f t="shared" si="1412"/>
        <v>0</v>
      </c>
      <c r="CN2082" s="375">
        <f t="shared" si="1413"/>
        <v>0</v>
      </c>
      <c r="CO2082" s="492">
        <f t="shared" si="1414"/>
        <v>0</v>
      </c>
      <c r="CP2082" s="578">
        <f t="shared" si="1415"/>
        <v>0</v>
      </c>
      <c r="CQ2082" s="375">
        <f t="shared" si="1416"/>
        <v>0</v>
      </c>
      <c r="CR2082" s="492">
        <f t="shared" si="1417"/>
        <v>0</v>
      </c>
      <c r="CS2082" s="578">
        <f t="shared" si="1418"/>
        <v>0</v>
      </c>
      <c r="CT2082" s="375">
        <f t="shared" si="1419"/>
        <v>0</v>
      </c>
      <c r="CU2082" s="492">
        <f t="shared" si="1420"/>
        <v>0</v>
      </c>
      <c r="CV2082" s="578">
        <f t="shared" si="1421"/>
        <v>0</v>
      </c>
      <c r="CW2082" s="375">
        <f t="shared" si="1422"/>
        <v>0</v>
      </c>
      <c r="CX2082" s="492">
        <f t="shared" si="1423"/>
        <v>0</v>
      </c>
      <c r="CY2082" s="578">
        <f t="shared" si="1424"/>
        <v>0</v>
      </c>
      <c r="CZ2082" s="375">
        <f t="shared" si="1425"/>
        <v>0</v>
      </c>
      <c r="DA2082" s="492">
        <f t="shared" si="1426"/>
        <v>0</v>
      </c>
      <c r="DB2082" s="578">
        <f t="shared" si="1427"/>
        <v>0</v>
      </c>
      <c r="DC2082" s="375">
        <f t="shared" si="1428"/>
        <v>0</v>
      </c>
      <c r="DD2082" s="492">
        <f t="shared" si="1429"/>
        <v>0</v>
      </c>
      <c r="DE2082" s="578">
        <f t="shared" si="1430"/>
        <v>0</v>
      </c>
      <c r="DF2082" s="293">
        <f t="shared" si="1431"/>
        <v>0</v>
      </c>
      <c r="DG2082" s="294" t="str">
        <f>IF(DF2082=0,"",
IF(SUM($DF$2022:DF2082)=1,DH2082,
IF($DF$2143&gt;SUM($DF$2022:DF2082),_xlfn.CONCAT(", ",DH2082),
IF($DF$2143=SUM($DF$2022:DF2082),_xlfn.CONCAT(" y ",DH2082)))))</f>
        <v/>
      </c>
      <c r="DH2082" s="89" t="s">
        <v>5204</v>
      </c>
    </row>
    <row r="2083" spans="1:112" ht="15" customHeight="1">
      <c r="A2083" s="64"/>
      <c r="B2083" s="11"/>
      <c r="C2083" s="58" t="s">
        <v>5205</v>
      </c>
      <c r="D2083" s="1020" t="str">
        <f>IF(CNGE_2025_M1_Secc5_Sub1!$D91="","",CNGE_2025_M1_Secc5_Sub1!$D91)</f>
        <v/>
      </c>
      <c r="E2083" s="889"/>
      <c r="F2083" s="889"/>
      <c r="G2083" s="889"/>
      <c r="H2083" s="889"/>
      <c r="I2083" s="889"/>
      <c r="J2083" s="889"/>
      <c r="K2083" s="889"/>
      <c r="L2083" s="890"/>
      <c r="M2083" s="813"/>
      <c r="N2083" s="813"/>
      <c r="O2083" s="813"/>
      <c r="P2083" s="813"/>
      <c r="Q2083" s="813"/>
      <c r="R2083" s="813"/>
      <c r="S2083" s="813"/>
      <c r="T2083" s="813"/>
      <c r="U2083" s="813"/>
      <c r="V2083" s="813"/>
      <c r="W2083" s="813"/>
      <c r="X2083" s="813"/>
      <c r="Y2083" s="813"/>
      <c r="Z2083" s="813"/>
      <c r="AA2083" s="813"/>
      <c r="AB2083" s="813"/>
      <c r="AC2083" s="813"/>
      <c r="AD2083" s="813"/>
      <c r="AI2083">
        <f t="shared" si="1356"/>
        <v>0</v>
      </c>
      <c r="AJ2083">
        <f t="shared" si="1357"/>
        <v>0</v>
      </c>
      <c r="AK2083">
        <f t="shared" si="1358"/>
        <v>0</v>
      </c>
      <c r="AL2083">
        <f t="shared" si="1359"/>
        <v>0</v>
      </c>
      <c r="AM2083">
        <f t="shared" si="1360"/>
        <v>0</v>
      </c>
      <c r="AN2083">
        <f t="shared" si="1361"/>
        <v>0</v>
      </c>
      <c r="AO2083">
        <f t="shared" si="1362"/>
        <v>0</v>
      </c>
      <c r="AP2083">
        <f t="shared" si="1363"/>
        <v>0</v>
      </c>
      <c r="AQ2083">
        <f t="shared" si="1364"/>
        <v>0</v>
      </c>
      <c r="AR2083">
        <f t="shared" si="1365"/>
        <v>0</v>
      </c>
      <c r="AS2083">
        <f t="shared" si="1366"/>
        <v>0</v>
      </c>
      <c r="AT2083">
        <f t="shared" si="1367"/>
        <v>0</v>
      </c>
      <c r="AU2083">
        <f t="shared" si="1368"/>
        <v>0</v>
      </c>
      <c r="AV2083">
        <f t="shared" si="1369"/>
        <v>0</v>
      </c>
      <c r="AW2083">
        <f t="shared" si="1370"/>
        <v>0</v>
      </c>
      <c r="AX2083">
        <f t="shared" si="1371"/>
        <v>0</v>
      </c>
      <c r="AY2083">
        <f t="shared" si="1372"/>
        <v>0</v>
      </c>
      <c r="AZ2083">
        <f t="shared" si="1373"/>
        <v>0</v>
      </c>
      <c r="BA2083">
        <f t="shared" si="1374"/>
        <v>0</v>
      </c>
      <c r="BB2083">
        <f t="shared" si="1375"/>
        <v>0</v>
      </c>
      <c r="BC2083">
        <f t="shared" si="1376"/>
        <v>0</v>
      </c>
      <c r="BD2083">
        <f t="shared" si="1377"/>
        <v>0</v>
      </c>
      <c r="BE2083">
        <f t="shared" si="1378"/>
        <v>0</v>
      </c>
      <c r="BF2083">
        <f t="shared" si="1379"/>
        <v>0</v>
      </c>
      <c r="BG2083" s="375">
        <f t="shared" si="1380"/>
        <v>0</v>
      </c>
      <c r="BH2083" s="492">
        <f t="shared" si="1381"/>
        <v>0</v>
      </c>
      <c r="BI2083" s="578">
        <f t="shared" si="1382"/>
        <v>0</v>
      </c>
      <c r="BJ2083" s="375">
        <f t="shared" si="1383"/>
        <v>0</v>
      </c>
      <c r="BK2083" s="492">
        <f t="shared" si="1384"/>
        <v>0</v>
      </c>
      <c r="BL2083" s="578">
        <f t="shared" si="1385"/>
        <v>0</v>
      </c>
      <c r="BM2083" s="375">
        <f t="shared" si="1386"/>
        <v>0</v>
      </c>
      <c r="BN2083" s="492">
        <f t="shared" si="1387"/>
        <v>0</v>
      </c>
      <c r="BO2083" s="578">
        <f t="shared" si="1388"/>
        <v>0</v>
      </c>
      <c r="BP2083" s="375">
        <f t="shared" si="1389"/>
        <v>0</v>
      </c>
      <c r="BQ2083" s="492">
        <f t="shared" si="1390"/>
        <v>0</v>
      </c>
      <c r="BR2083" s="578">
        <f t="shared" si="1391"/>
        <v>0</v>
      </c>
      <c r="BS2083" s="375">
        <f t="shared" si="1392"/>
        <v>0</v>
      </c>
      <c r="BT2083" s="492">
        <f t="shared" si="1393"/>
        <v>0</v>
      </c>
      <c r="BU2083" s="578">
        <f t="shared" si="1394"/>
        <v>0</v>
      </c>
      <c r="BV2083" s="375">
        <f t="shared" si="1395"/>
        <v>0</v>
      </c>
      <c r="BW2083" s="492">
        <f t="shared" si="1396"/>
        <v>0</v>
      </c>
      <c r="BX2083" s="578">
        <f t="shared" si="1397"/>
        <v>0</v>
      </c>
      <c r="BY2083" s="375">
        <f t="shared" si="1398"/>
        <v>0</v>
      </c>
      <c r="BZ2083" s="492">
        <f t="shared" si="1399"/>
        <v>0</v>
      </c>
      <c r="CA2083" s="578">
        <f t="shared" si="1400"/>
        <v>0</v>
      </c>
      <c r="CB2083" s="375">
        <f t="shared" si="1401"/>
        <v>0</v>
      </c>
      <c r="CC2083" s="492">
        <f t="shared" si="1402"/>
        <v>0</v>
      </c>
      <c r="CD2083" s="578">
        <f t="shared" si="1403"/>
        <v>0</v>
      </c>
      <c r="CE2083" s="375">
        <f t="shared" si="1404"/>
        <v>0</v>
      </c>
      <c r="CF2083" s="492">
        <f t="shared" si="1405"/>
        <v>0</v>
      </c>
      <c r="CG2083" s="578">
        <f t="shared" si="1406"/>
        <v>0</v>
      </c>
      <c r="CH2083" s="375">
        <f t="shared" si="1407"/>
        <v>0</v>
      </c>
      <c r="CI2083" s="492">
        <f t="shared" si="1408"/>
        <v>0</v>
      </c>
      <c r="CJ2083" s="578">
        <f t="shared" si="1409"/>
        <v>0</v>
      </c>
      <c r="CK2083" s="375">
        <f t="shared" si="1410"/>
        <v>0</v>
      </c>
      <c r="CL2083" s="492">
        <f t="shared" si="1411"/>
        <v>0</v>
      </c>
      <c r="CM2083" s="578">
        <f t="shared" si="1412"/>
        <v>0</v>
      </c>
      <c r="CN2083" s="375">
        <f t="shared" si="1413"/>
        <v>0</v>
      </c>
      <c r="CO2083" s="492">
        <f t="shared" si="1414"/>
        <v>0</v>
      </c>
      <c r="CP2083" s="578">
        <f t="shared" si="1415"/>
        <v>0</v>
      </c>
      <c r="CQ2083" s="375">
        <f t="shared" si="1416"/>
        <v>0</v>
      </c>
      <c r="CR2083" s="492">
        <f t="shared" si="1417"/>
        <v>0</v>
      </c>
      <c r="CS2083" s="578">
        <f t="shared" si="1418"/>
        <v>0</v>
      </c>
      <c r="CT2083" s="375">
        <f t="shared" si="1419"/>
        <v>0</v>
      </c>
      <c r="CU2083" s="492">
        <f t="shared" si="1420"/>
        <v>0</v>
      </c>
      <c r="CV2083" s="578">
        <f t="shared" si="1421"/>
        <v>0</v>
      </c>
      <c r="CW2083" s="375">
        <f t="shared" si="1422"/>
        <v>0</v>
      </c>
      <c r="CX2083" s="492">
        <f t="shared" si="1423"/>
        <v>0</v>
      </c>
      <c r="CY2083" s="578">
        <f t="shared" si="1424"/>
        <v>0</v>
      </c>
      <c r="CZ2083" s="375">
        <f t="shared" si="1425"/>
        <v>0</v>
      </c>
      <c r="DA2083" s="492">
        <f t="shared" si="1426"/>
        <v>0</v>
      </c>
      <c r="DB2083" s="578">
        <f t="shared" si="1427"/>
        <v>0</v>
      </c>
      <c r="DC2083" s="375">
        <f t="shared" si="1428"/>
        <v>0</v>
      </c>
      <c r="DD2083" s="492">
        <f t="shared" si="1429"/>
        <v>0</v>
      </c>
      <c r="DE2083" s="578">
        <f t="shared" si="1430"/>
        <v>0</v>
      </c>
      <c r="DF2083" s="293">
        <f t="shared" si="1431"/>
        <v>0</v>
      </c>
      <c r="DG2083" s="294" t="str">
        <f>IF(DF2083=0,"",
IF(SUM($DF$2022:DF2083)=1,DH2083,
IF($DF$2143&gt;SUM($DF$2022:DF2083),_xlfn.CONCAT(", ",DH2083),
IF($DF$2143=SUM($DF$2022:DF2083),_xlfn.CONCAT(" y ",DH2083)))))</f>
        <v/>
      </c>
      <c r="DH2083" s="89" t="s">
        <v>5206</v>
      </c>
    </row>
    <row r="2084" spans="1:112" ht="15" customHeight="1">
      <c r="A2084" s="64"/>
      <c r="B2084" s="11"/>
      <c r="C2084" s="58" t="s">
        <v>5207</v>
      </c>
      <c r="D2084" s="1020" t="str">
        <f>IF(CNGE_2025_M1_Secc5_Sub1!$D92="","",CNGE_2025_M1_Secc5_Sub1!$D92)</f>
        <v/>
      </c>
      <c r="E2084" s="889"/>
      <c r="F2084" s="889"/>
      <c r="G2084" s="889"/>
      <c r="H2084" s="889"/>
      <c r="I2084" s="889"/>
      <c r="J2084" s="889"/>
      <c r="K2084" s="889"/>
      <c r="L2084" s="890"/>
      <c r="M2084" s="813"/>
      <c r="N2084" s="813"/>
      <c r="O2084" s="813"/>
      <c r="P2084" s="813"/>
      <c r="Q2084" s="813"/>
      <c r="R2084" s="813"/>
      <c r="S2084" s="813"/>
      <c r="T2084" s="813"/>
      <c r="U2084" s="813"/>
      <c r="V2084" s="813"/>
      <c r="W2084" s="813"/>
      <c r="X2084" s="813"/>
      <c r="Y2084" s="813"/>
      <c r="Z2084" s="813"/>
      <c r="AA2084" s="813"/>
      <c r="AB2084" s="813"/>
      <c r="AC2084" s="813"/>
      <c r="AD2084" s="813"/>
      <c r="AI2084">
        <f t="shared" si="1356"/>
        <v>0</v>
      </c>
      <c r="AJ2084">
        <f t="shared" si="1357"/>
        <v>0</v>
      </c>
      <c r="AK2084">
        <f t="shared" si="1358"/>
        <v>0</v>
      </c>
      <c r="AL2084">
        <f t="shared" si="1359"/>
        <v>0</v>
      </c>
      <c r="AM2084">
        <f t="shared" si="1360"/>
        <v>0</v>
      </c>
      <c r="AN2084">
        <f t="shared" si="1361"/>
        <v>0</v>
      </c>
      <c r="AO2084">
        <f t="shared" si="1362"/>
        <v>0</v>
      </c>
      <c r="AP2084">
        <f t="shared" si="1363"/>
        <v>0</v>
      </c>
      <c r="AQ2084">
        <f t="shared" si="1364"/>
        <v>0</v>
      </c>
      <c r="AR2084">
        <f t="shared" si="1365"/>
        <v>0</v>
      </c>
      <c r="AS2084">
        <f t="shared" si="1366"/>
        <v>0</v>
      </c>
      <c r="AT2084">
        <f t="shared" si="1367"/>
        <v>0</v>
      </c>
      <c r="AU2084">
        <f t="shared" si="1368"/>
        <v>0</v>
      </c>
      <c r="AV2084">
        <f t="shared" si="1369"/>
        <v>0</v>
      </c>
      <c r="AW2084">
        <f t="shared" si="1370"/>
        <v>0</v>
      </c>
      <c r="AX2084">
        <f t="shared" si="1371"/>
        <v>0</v>
      </c>
      <c r="AY2084">
        <f t="shared" si="1372"/>
        <v>0</v>
      </c>
      <c r="AZ2084">
        <f t="shared" si="1373"/>
        <v>0</v>
      </c>
      <c r="BA2084">
        <f t="shared" si="1374"/>
        <v>0</v>
      </c>
      <c r="BB2084">
        <f t="shared" si="1375"/>
        <v>0</v>
      </c>
      <c r="BC2084">
        <f t="shared" si="1376"/>
        <v>0</v>
      </c>
      <c r="BD2084">
        <f t="shared" si="1377"/>
        <v>0</v>
      </c>
      <c r="BE2084">
        <f t="shared" si="1378"/>
        <v>0</v>
      </c>
      <c r="BF2084">
        <f t="shared" si="1379"/>
        <v>0</v>
      </c>
      <c r="BG2084" s="375">
        <f t="shared" si="1380"/>
        <v>0</v>
      </c>
      <c r="BH2084" s="492">
        <f t="shared" si="1381"/>
        <v>0</v>
      </c>
      <c r="BI2084" s="578">
        <f t="shared" si="1382"/>
        <v>0</v>
      </c>
      <c r="BJ2084" s="375">
        <f t="shared" si="1383"/>
        <v>0</v>
      </c>
      <c r="BK2084" s="492">
        <f t="shared" si="1384"/>
        <v>0</v>
      </c>
      <c r="BL2084" s="578">
        <f t="shared" si="1385"/>
        <v>0</v>
      </c>
      <c r="BM2084" s="375">
        <f t="shared" si="1386"/>
        <v>0</v>
      </c>
      <c r="BN2084" s="492">
        <f t="shared" si="1387"/>
        <v>0</v>
      </c>
      <c r="BO2084" s="578">
        <f t="shared" si="1388"/>
        <v>0</v>
      </c>
      <c r="BP2084" s="375">
        <f t="shared" si="1389"/>
        <v>0</v>
      </c>
      <c r="BQ2084" s="492">
        <f t="shared" si="1390"/>
        <v>0</v>
      </c>
      <c r="BR2084" s="578">
        <f t="shared" si="1391"/>
        <v>0</v>
      </c>
      <c r="BS2084" s="375">
        <f t="shared" si="1392"/>
        <v>0</v>
      </c>
      <c r="BT2084" s="492">
        <f t="shared" si="1393"/>
        <v>0</v>
      </c>
      <c r="BU2084" s="578">
        <f t="shared" si="1394"/>
        <v>0</v>
      </c>
      <c r="BV2084" s="375">
        <f t="shared" si="1395"/>
        <v>0</v>
      </c>
      <c r="BW2084" s="492">
        <f t="shared" si="1396"/>
        <v>0</v>
      </c>
      <c r="BX2084" s="578">
        <f t="shared" si="1397"/>
        <v>0</v>
      </c>
      <c r="BY2084" s="375">
        <f t="shared" si="1398"/>
        <v>0</v>
      </c>
      <c r="BZ2084" s="492">
        <f t="shared" si="1399"/>
        <v>0</v>
      </c>
      <c r="CA2084" s="578">
        <f t="shared" si="1400"/>
        <v>0</v>
      </c>
      <c r="CB2084" s="375">
        <f t="shared" si="1401"/>
        <v>0</v>
      </c>
      <c r="CC2084" s="492">
        <f t="shared" si="1402"/>
        <v>0</v>
      </c>
      <c r="CD2084" s="578">
        <f t="shared" si="1403"/>
        <v>0</v>
      </c>
      <c r="CE2084" s="375">
        <f t="shared" si="1404"/>
        <v>0</v>
      </c>
      <c r="CF2084" s="492">
        <f t="shared" si="1405"/>
        <v>0</v>
      </c>
      <c r="CG2084" s="578">
        <f t="shared" si="1406"/>
        <v>0</v>
      </c>
      <c r="CH2084" s="375">
        <f t="shared" si="1407"/>
        <v>0</v>
      </c>
      <c r="CI2084" s="492">
        <f t="shared" si="1408"/>
        <v>0</v>
      </c>
      <c r="CJ2084" s="578">
        <f t="shared" si="1409"/>
        <v>0</v>
      </c>
      <c r="CK2084" s="375">
        <f t="shared" si="1410"/>
        <v>0</v>
      </c>
      <c r="CL2084" s="492">
        <f t="shared" si="1411"/>
        <v>0</v>
      </c>
      <c r="CM2084" s="578">
        <f t="shared" si="1412"/>
        <v>0</v>
      </c>
      <c r="CN2084" s="375">
        <f t="shared" si="1413"/>
        <v>0</v>
      </c>
      <c r="CO2084" s="492">
        <f t="shared" si="1414"/>
        <v>0</v>
      </c>
      <c r="CP2084" s="578">
        <f t="shared" si="1415"/>
        <v>0</v>
      </c>
      <c r="CQ2084" s="375">
        <f t="shared" si="1416"/>
        <v>0</v>
      </c>
      <c r="CR2084" s="492">
        <f t="shared" si="1417"/>
        <v>0</v>
      </c>
      <c r="CS2084" s="578">
        <f t="shared" si="1418"/>
        <v>0</v>
      </c>
      <c r="CT2084" s="375">
        <f t="shared" si="1419"/>
        <v>0</v>
      </c>
      <c r="CU2084" s="492">
        <f t="shared" si="1420"/>
        <v>0</v>
      </c>
      <c r="CV2084" s="578">
        <f t="shared" si="1421"/>
        <v>0</v>
      </c>
      <c r="CW2084" s="375">
        <f t="shared" si="1422"/>
        <v>0</v>
      </c>
      <c r="CX2084" s="492">
        <f t="shared" si="1423"/>
        <v>0</v>
      </c>
      <c r="CY2084" s="578">
        <f t="shared" si="1424"/>
        <v>0</v>
      </c>
      <c r="CZ2084" s="375">
        <f t="shared" si="1425"/>
        <v>0</v>
      </c>
      <c r="DA2084" s="492">
        <f t="shared" si="1426"/>
        <v>0</v>
      </c>
      <c r="DB2084" s="578">
        <f t="shared" si="1427"/>
        <v>0</v>
      </c>
      <c r="DC2084" s="375">
        <f t="shared" si="1428"/>
        <v>0</v>
      </c>
      <c r="DD2084" s="492">
        <f t="shared" si="1429"/>
        <v>0</v>
      </c>
      <c r="DE2084" s="578">
        <f t="shared" si="1430"/>
        <v>0</v>
      </c>
      <c r="DF2084" s="293">
        <f t="shared" si="1431"/>
        <v>0</v>
      </c>
      <c r="DG2084" s="294" t="str">
        <f>IF(DF2084=0,"",
IF(SUM($DF$2022:DF2084)=1,DH2084,
IF($DF$2143&gt;SUM($DF$2022:DF2084),_xlfn.CONCAT(", ",DH2084),
IF($DF$2143=SUM($DF$2022:DF2084),_xlfn.CONCAT(" y ",DH2084)))))</f>
        <v/>
      </c>
      <c r="DH2084" s="89" t="s">
        <v>5208</v>
      </c>
    </row>
    <row r="2085" spans="1:112" ht="15" customHeight="1">
      <c r="A2085" s="64"/>
      <c r="B2085" s="11"/>
      <c r="C2085" s="58" t="s">
        <v>5209</v>
      </c>
      <c r="D2085" s="1020" t="str">
        <f>IF(CNGE_2025_M1_Secc5_Sub1!$D93="","",CNGE_2025_M1_Secc5_Sub1!$D93)</f>
        <v/>
      </c>
      <c r="E2085" s="889"/>
      <c r="F2085" s="889"/>
      <c r="G2085" s="889"/>
      <c r="H2085" s="889"/>
      <c r="I2085" s="889"/>
      <c r="J2085" s="889"/>
      <c r="K2085" s="889"/>
      <c r="L2085" s="890"/>
      <c r="M2085" s="813"/>
      <c r="N2085" s="813"/>
      <c r="O2085" s="813"/>
      <c r="P2085" s="813"/>
      <c r="Q2085" s="813"/>
      <c r="R2085" s="813"/>
      <c r="S2085" s="813"/>
      <c r="T2085" s="813"/>
      <c r="U2085" s="813"/>
      <c r="V2085" s="813"/>
      <c r="W2085" s="813"/>
      <c r="X2085" s="813"/>
      <c r="Y2085" s="813"/>
      <c r="Z2085" s="813"/>
      <c r="AA2085" s="813"/>
      <c r="AB2085" s="813"/>
      <c r="AC2085" s="813"/>
      <c r="AD2085" s="813"/>
      <c r="AI2085">
        <f t="shared" si="1356"/>
        <v>0</v>
      </c>
      <c r="AJ2085">
        <f t="shared" si="1357"/>
        <v>0</v>
      </c>
      <c r="AK2085">
        <f t="shared" si="1358"/>
        <v>0</v>
      </c>
      <c r="AL2085">
        <f t="shared" si="1359"/>
        <v>0</v>
      </c>
      <c r="AM2085">
        <f t="shared" si="1360"/>
        <v>0</v>
      </c>
      <c r="AN2085">
        <f t="shared" si="1361"/>
        <v>0</v>
      </c>
      <c r="AO2085">
        <f t="shared" si="1362"/>
        <v>0</v>
      </c>
      <c r="AP2085">
        <f t="shared" si="1363"/>
        <v>0</v>
      </c>
      <c r="AQ2085">
        <f t="shared" si="1364"/>
        <v>0</v>
      </c>
      <c r="AR2085">
        <f t="shared" si="1365"/>
        <v>0</v>
      </c>
      <c r="AS2085">
        <f t="shared" si="1366"/>
        <v>0</v>
      </c>
      <c r="AT2085">
        <f t="shared" si="1367"/>
        <v>0</v>
      </c>
      <c r="AU2085">
        <f t="shared" si="1368"/>
        <v>0</v>
      </c>
      <c r="AV2085">
        <f t="shared" si="1369"/>
        <v>0</v>
      </c>
      <c r="AW2085">
        <f t="shared" si="1370"/>
        <v>0</v>
      </c>
      <c r="AX2085">
        <f t="shared" si="1371"/>
        <v>0</v>
      </c>
      <c r="AY2085">
        <f t="shared" si="1372"/>
        <v>0</v>
      </c>
      <c r="AZ2085">
        <f t="shared" si="1373"/>
        <v>0</v>
      </c>
      <c r="BA2085">
        <f t="shared" si="1374"/>
        <v>0</v>
      </c>
      <c r="BB2085">
        <f t="shared" si="1375"/>
        <v>0</v>
      </c>
      <c r="BC2085">
        <f t="shared" si="1376"/>
        <v>0</v>
      </c>
      <c r="BD2085">
        <f t="shared" si="1377"/>
        <v>0</v>
      </c>
      <c r="BE2085">
        <f t="shared" si="1378"/>
        <v>0</v>
      </c>
      <c r="BF2085">
        <f t="shared" si="1379"/>
        <v>0</v>
      </c>
      <c r="BG2085" s="375">
        <f t="shared" si="1380"/>
        <v>0</v>
      </c>
      <c r="BH2085" s="492">
        <f t="shared" si="1381"/>
        <v>0</v>
      </c>
      <c r="BI2085" s="578">
        <f t="shared" si="1382"/>
        <v>0</v>
      </c>
      <c r="BJ2085" s="375">
        <f t="shared" si="1383"/>
        <v>0</v>
      </c>
      <c r="BK2085" s="492">
        <f t="shared" si="1384"/>
        <v>0</v>
      </c>
      <c r="BL2085" s="578">
        <f t="shared" si="1385"/>
        <v>0</v>
      </c>
      <c r="BM2085" s="375">
        <f t="shared" si="1386"/>
        <v>0</v>
      </c>
      <c r="BN2085" s="492">
        <f t="shared" si="1387"/>
        <v>0</v>
      </c>
      <c r="BO2085" s="578">
        <f t="shared" si="1388"/>
        <v>0</v>
      </c>
      <c r="BP2085" s="375">
        <f t="shared" si="1389"/>
        <v>0</v>
      </c>
      <c r="BQ2085" s="492">
        <f t="shared" si="1390"/>
        <v>0</v>
      </c>
      <c r="BR2085" s="578">
        <f t="shared" si="1391"/>
        <v>0</v>
      </c>
      <c r="BS2085" s="375">
        <f t="shared" si="1392"/>
        <v>0</v>
      </c>
      <c r="BT2085" s="492">
        <f t="shared" si="1393"/>
        <v>0</v>
      </c>
      <c r="BU2085" s="578">
        <f t="shared" si="1394"/>
        <v>0</v>
      </c>
      <c r="BV2085" s="375">
        <f t="shared" si="1395"/>
        <v>0</v>
      </c>
      <c r="BW2085" s="492">
        <f t="shared" si="1396"/>
        <v>0</v>
      </c>
      <c r="BX2085" s="578">
        <f t="shared" si="1397"/>
        <v>0</v>
      </c>
      <c r="BY2085" s="375">
        <f t="shared" si="1398"/>
        <v>0</v>
      </c>
      <c r="BZ2085" s="492">
        <f t="shared" si="1399"/>
        <v>0</v>
      </c>
      <c r="CA2085" s="578">
        <f t="shared" si="1400"/>
        <v>0</v>
      </c>
      <c r="CB2085" s="375">
        <f t="shared" si="1401"/>
        <v>0</v>
      </c>
      <c r="CC2085" s="492">
        <f t="shared" si="1402"/>
        <v>0</v>
      </c>
      <c r="CD2085" s="578">
        <f t="shared" si="1403"/>
        <v>0</v>
      </c>
      <c r="CE2085" s="375">
        <f t="shared" si="1404"/>
        <v>0</v>
      </c>
      <c r="CF2085" s="492">
        <f t="shared" si="1405"/>
        <v>0</v>
      </c>
      <c r="CG2085" s="578">
        <f t="shared" si="1406"/>
        <v>0</v>
      </c>
      <c r="CH2085" s="375">
        <f t="shared" si="1407"/>
        <v>0</v>
      </c>
      <c r="CI2085" s="492">
        <f t="shared" si="1408"/>
        <v>0</v>
      </c>
      <c r="CJ2085" s="578">
        <f t="shared" si="1409"/>
        <v>0</v>
      </c>
      <c r="CK2085" s="375">
        <f t="shared" si="1410"/>
        <v>0</v>
      </c>
      <c r="CL2085" s="492">
        <f t="shared" si="1411"/>
        <v>0</v>
      </c>
      <c r="CM2085" s="578">
        <f t="shared" si="1412"/>
        <v>0</v>
      </c>
      <c r="CN2085" s="375">
        <f t="shared" si="1413"/>
        <v>0</v>
      </c>
      <c r="CO2085" s="492">
        <f t="shared" si="1414"/>
        <v>0</v>
      </c>
      <c r="CP2085" s="578">
        <f t="shared" si="1415"/>
        <v>0</v>
      </c>
      <c r="CQ2085" s="375">
        <f t="shared" si="1416"/>
        <v>0</v>
      </c>
      <c r="CR2085" s="492">
        <f t="shared" si="1417"/>
        <v>0</v>
      </c>
      <c r="CS2085" s="578">
        <f t="shared" si="1418"/>
        <v>0</v>
      </c>
      <c r="CT2085" s="375">
        <f t="shared" si="1419"/>
        <v>0</v>
      </c>
      <c r="CU2085" s="492">
        <f t="shared" si="1420"/>
        <v>0</v>
      </c>
      <c r="CV2085" s="578">
        <f t="shared" si="1421"/>
        <v>0</v>
      </c>
      <c r="CW2085" s="375">
        <f t="shared" si="1422"/>
        <v>0</v>
      </c>
      <c r="CX2085" s="492">
        <f t="shared" si="1423"/>
        <v>0</v>
      </c>
      <c r="CY2085" s="578">
        <f t="shared" si="1424"/>
        <v>0</v>
      </c>
      <c r="CZ2085" s="375">
        <f t="shared" si="1425"/>
        <v>0</v>
      </c>
      <c r="DA2085" s="492">
        <f t="shared" si="1426"/>
        <v>0</v>
      </c>
      <c r="DB2085" s="578">
        <f t="shared" si="1427"/>
        <v>0</v>
      </c>
      <c r="DC2085" s="375">
        <f t="shared" si="1428"/>
        <v>0</v>
      </c>
      <c r="DD2085" s="492">
        <f t="shared" si="1429"/>
        <v>0</v>
      </c>
      <c r="DE2085" s="578">
        <f t="shared" si="1430"/>
        <v>0</v>
      </c>
      <c r="DF2085" s="293">
        <f t="shared" si="1431"/>
        <v>0</v>
      </c>
      <c r="DG2085" s="294" t="str">
        <f>IF(DF2085=0,"",
IF(SUM($DF$2022:DF2085)=1,DH2085,
IF($DF$2143&gt;SUM($DF$2022:DF2085),_xlfn.CONCAT(", ",DH2085),
IF($DF$2143=SUM($DF$2022:DF2085),_xlfn.CONCAT(" y ",DH2085)))))</f>
        <v/>
      </c>
      <c r="DH2085" s="89" t="s">
        <v>5210</v>
      </c>
    </row>
    <row r="2086" spans="1:112" ht="15" customHeight="1">
      <c r="A2086" s="64"/>
      <c r="B2086" s="11"/>
      <c r="C2086" s="58" t="s">
        <v>5211</v>
      </c>
      <c r="D2086" s="1020" t="str">
        <f>IF(CNGE_2025_M1_Secc5_Sub1!$D94="","",CNGE_2025_M1_Secc5_Sub1!$D94)</f>
        <v/>
      </c>
      <c r="E2086" s="889"/>
      <c r="F2086" s="889"/>
      <c r="G2086" s="889"/>
      <c r="H2086" s="889"/>
      <c r="I2086" s="889"/>
      <c r="J2086" s="889"/>
      <c r="K2086" s="889"/>
      <c r="L2086" s="890"/>
      <c r="M2086" s="813"/>
      <c r="N2086" s="813"/>
      <c r="O2086" s="813"/>
      <c r="P2086" s="813"/>
      <c r="Q2086" s="813"/>
      <c r="R2086" s="813"/>
      <c r="S2086" s="813"/>
      <c r="T2086" s="813"/>
      <c r="U2086" s="813"/>
      <c r="V2086" s="813"/>
      <c r="W2086" s="813"/>
      <c r="X2086" s="813"/>
      <c r="Y2086" s="813"/>
      <c r="Z2086" s="813"/>
      <c r="AA2086" s="813"/>
      <c r="AB2086" s="813"/>
      <c r="AC2086" s="813"/>
      <c r="AD2086" s="813"/>
      <c r="AI2086">
        <f t="shared" si="1356"/>
        <v>0</v>
      </c>
      <c r="AJ2086">
        <f t="shared" si="1357"/>
        <v>0</v>
      </c>
      <c r="AK2086">
        <f t="shared" si="1358"/>
        <v>0</v>
      </c>
      <c r="AL2086">
        <f t="shared" si="1359"/>
        <v>0</v>
      </c>
      <c r="AM2086">
        <f t="shared" si="1360"/>
        <v>0</v>
      </c>
      <c r="AN2086">
        <f t="shared" si="1361"/>
        <v>0</v>
      </c>
      <c r="AO2086">
        <f t="shared" si="1362"/>
        <v>0</v>
      </c>
      <c r="AP2086">
        <f t="shared" si="1363"/>
        <v>0</v>
      </c>
      <c r="AQ2086">
        <f t="shared" si="1364"/>
        <v>0</v>
      </c>
      <c r="AR2086">
        <f t="shared" si="1365"/>
        <v>0</v>
      </c>
      <c r="AS2086">
        <f t="shared" si="1366"/>
        <v>0</v>
      </c>
      <c r="AT2086">
        <f t="shared" si="1367"/>
        <v>0</v>
      </c>
      <c r="AU2086">
        <f t="shared" si="1368"/>
        <v>0</v>
      </c>
      <c r="AV2086">
        <f t="shared" si="1369"/>
        <v>0</v>
      </c>
      <c r="AW2086">
        <f t="shared" si="1370"/>
        <v>0</v>
      </c>
      <c r="AX2086">
        <f t="shared" si="1371"/>
        <v>0</v>
      </c>
      <c r="AY2086">
        <f t="shared" si="1372"/>
        <v>0</v>
      </c>
      <c r="AZ2086">
        <f t="shared" si="1373"/>
        <v>0</v>
      </c>
      <c r="BA2086">
        <f t="shared" si="1374"/>
        <v>0</v>
      </c>
      <c r="BB2086">
        <f t="shared" si="1375"/>
        <v>0</v>
      </c>
      <c r="BC2086">
        <f t="shared" si="1376"/>
        <v>0</v>
      </c>
      <c r="BD2086">
        <f t="shared" si="1377"/>
        <v>0</v>
      </c>
      <c r="BE2086">
        <f t="shared" si="1378"/>
        <v>0</v>
      </c>
      <c r="BF2086">
        <f t="shared" si="1379"/>
        <v>0</v>
      </c>
      <c r="BG2086" s="375">
        <f t="shared" si="1380"/>
        <v>0</v>
      </c>
      <c r="BH2086" s="492">
        <f t="shared" si="1381"/>
        <v>0</v>
      </c>
      <c r="BI2086" s="578">
        <f t="shared" si="1382"/>
        <v>0</v>
      </c>
      <c r="BJ2086" s="375">
        <f t="shared" si="1383"/>
        <v>0</v>
      </c>
      <c r="BK2086" s="492">
        <f t="shared" si="1384"/>
        <v>0</v>
      </c>
      <c r="BL2086" s="578">
        <f t="shared" si="1385"/>
        <v>0</v>
      </c>
      <c r="BM2086" s="375">
        <f t="shared" si="1386"/>
        <v>0</v>
      </c>
      <c r="BN2086" s="492">
        <f t="shared" si="1387"/>
        <v>0</v>
      </c>
      <c r="BO2086" s="578">
        <f t="shared" si="1388"/>
        <v>0</v>
      </c>
      <c r="BP2086" s="375">
        <f t="shared" si="1389"/>
        <v>0</v>
      </c>
      <c r="BQ2086" s="492">
        <f t="shared" si="1390"/>
        <v>0</v>
      </c>
      <c r="BR2086" s="578">
        <f t="shared" si="1391"/>
        <v>0</v>
      </c>
      <c r="BS2086" s="375">
        <f t="shared" si="1392"/>
        <v>0</v>
      </c>
      <c r="BT2086" s="492">
        <f t="shared" si="1393"/>
        <v>0</v>
      </c>
      <c r="BU2086" s="578">
        <f t="shared" si="1394"/>
        <v>0</v>
      </c>
      <c r="BV2086" s="375">
        <f t="shared" si="1395"/>
        <v>0</v>
      </c>
      <c r="BW2086" s="492">
        <f t="shared" si="1396"/>
        <v>0</v>
      </c>
      <c r="BX2086" s="578">
        <f t="shared" si="1397"/>
        <v>0</v>
      </c>
      <c r="BY2086" s="375">
        <f t="shared" si="1398"/>
        <v>0</v>
      </c>
      <c r="BZ2086" s="492">
        <f t="shared" si="1399"/>
        <v>0</v>
      </c>
      <c r="CA2086" s="578">
        <f t="shared" si="1400"/>
        <v>0</v>
      </c>
      <c r="CB2086" s="375">
        <f t="shared" si="1401"/>
        <v>0</v>
      </c>
      <c r="CC2086" s="492">
        <f t="shared" si="1402"/>
        <v>0</v>
      </c>
      <c r="CD2086" s="578">
        <f t="shared" si="1403"/>
        <v>0</v>
      </c>
      <c r="CE2086" s="375">
        <f t="shared" si="1404"/>
        <v>0</v>
      </c>
      <c r="CF2086" s="492">
        <f t="shared" si="1405"/>
        <v>0</v>
      </c>
      <c r="CG2086" s="578">
        <f t="shared" si="1406"/>
        <v>0</v>
      </c>
      <c r="CH2086" s="375">
        <f t="shared" si="1407"/>
        <v>0</v>
      </c>
      <c r="CI2086" s="492">
        <f t="shared" si="1408"/>
        <v>0</v>
      </c>
      <c r="CJ2086" s="578">
        <f t="shared" si="1409"/>
        <v>0</v>
      </c>
      <c r="CK2086" s="375">
        <f t="shared" si="1410"/>
        <v>0</v>
      </c>
      <c r="CL2086" s="492">
        <f t="shared" si="1411"/>
        <v>0</v>
      </c>
      <c r="CM2086" s="578">
        <f t="shared" si="1412"/>
        <v>0</v>
      </c>
      <c r="CN2086" s="375">
        <f t="shared" si="1413"/>
        <v>0</v>
      </c>
      <c r="CO2086" s="492">
        <f t="shared" si="1414"/>
        <v>0</v>
      </c>
      <c r="CP2086" s="578">
        <f t="shared" si="1415"/>
        <v>0</v>
      </c>
      <c r="CQ2086" s="375">
        <f t="shared" si="1416"/>
        <v>0</v>
      </c>
      <c r="CR2086" s="492">
        <f t="shared" si="1417"/>
        <v>0</v>
      </c>
      <c r="CS2086" s="578">
        <f t="shared" si="1418"/>
        <v>0</v>
      </c>
      <c r="CT2086" s="375">
        <f t="shared" si="1419"/>
        <v>0</v>
      </c>
      <c r="CU2086" s="492">
        <f t="shared" si="1420"/>
        <v>0</v>
      </c>
      <c r="CV2086" s="578">
        <f t="shared" si="1421"/>
        <v>0</v>
      </c>
      <c r="CW2086" s="375">
        <f t="shared" si="1422"/>
        <v>0</v>
      </c>
      <c r="CX2086" s="492">
        <f t="shared" si="1423"/>
        <v>0</v>
      </c>
      <c r="CY2086" s="578">
        <f t="shared" si="1424"/>
        <v>0</v>
      </c>
      <c r="CZ2086" s="375">
        <f t="shared" si="1425"/>
        <v>0</v>
      </c>
      <c r="DA2086" s="492">
        <f t="shared" si="1426"/>
        <v>0</v>
      </c>
      <c r="DB2086" s="578">
        <f t="shared" si="1427"/>
        <v>0</v>
      </c>
      <c r="DC2086" s="375">
        <f t="shared" si="1428"/>
        <v>0</v>
      </c>
      <c r="DD2086" s="492">
        <f t="shared" si="1429"/>
        <v>0</v>
      </c>
      <c r="DE2086" s="578">
        <f t="shared" si="1430"/>
        <v>0</v>
      </c>
      <c r="DF2086" s="293">
        <f t="shared" si="1431"/>
        <v>0</v>
      </c>
      <c r="DG2086" s="294" t="str">
        <f>IF(DF2086=0,"",
IF(SUM($DF$2022:DF2086)=1,DH2086,
IF($DF$2143&gt;SUM($DF$2022:DF2086),_xlfn.CONCAT(", ",DH2086),
IF($DF$2143=SUM($DF$2022:DF2086),_xlfn.CONCAT(" y ",DH2086)))))</f>
        <v/>
      </c>
      <c r="DH2086" s="89" t="s">
        <v>5212</v>
      </c>
    </row>
    <row r="2087" spans="1:112" ht="15" customHeight="1">
      <c r="A2087" s="64"/>
      <c r="B2087" s="11"/>
      <c r="C2087" s="58" t="s">
        <v>5213</v>
      </c>
      <c r="D2087" s="1020" t="str">
        <f>IF(CNGE_2025_M1_Secc5_Sub1!$D95="","",CNGE_2025_M1_Secc5_Sub1!$D95)</f>
        <v/>
      </c>
      <c r="E2087" s="889"/>
      <c r="F2087" s="889"/>
      <c r="G2087" s="889"/>
      <c r="H2087" s="889"/>
      <c r="I2087" s="889"/>
      <c r="J2087" s="889"/>
      <c r="K2087" s="889"/>
      <c r="L2087" s="890"/>
      <c r="M2087" s="813"/>
      <c r="N2087" s="813"/>
      <c r="O2087" s="813"/>
      <c r="P2087" s="813"/>
      <c r="Q2087" s="813"/>
      <c r="R2087" s="813"/>
      <c r="S2087" s="813"/>
      <c r="T2087" s="813"/>
      <c r="U2087" s="813"/>
      <c r="V2087" s="813"/>
      <c r="W2087" s="813"/>
      <c r="X2087" s="813"/>
      <c r="Y2087" s="813"/>
      <c r="Z2087" s="813"/>
      <c r="AA2087" s="813"/>
      <c r="AB2087" s="813"/>
      <c r="AC2087" s="813"/>
      <c r="AD2087" s="813"/>
      <c r="AI2087">
        <f t="shared" ref="AI2087:AI2142" si="1432">M2087</f>
        <v>0</v>
      </c>
      <c r="AJ2087">
        <f t="shared" ref="AJ2087:AJ2142" si="1433">COUNTIF(N2087:O2087,"NS")</f>
        <v>0</v>
      </c>
      <c r="AK2087">
        <f t="shared" ref="AK2087:AK2142" si="1434">SUM(N2087:O2087)</f>
        <v>0</v>
      </c>
      <c r="AL2087">
        <f t="shared" ref="AL2087:AL2142" si="1435">IF(COUNTIF(M2087:O2087,"NA")=3,0,IF(OR(AND(AI2087=0,AJ2087&gt;0),AND(AI2087="NS",AK2087&gt;0), AND(AI2087="NS", AJ2087=0,AK2087=0)), 1, IF(OR(AND(AI2087&gt;0,AJ2087&gt;1,AI2087&gt;AK2087), AND(AI2087="NS",AJ2087=2), AND(AI2087="NS",AK2087=0,AJ2087&gt;0),AI2087=AK2087), 0, 1)))</f>
        <v>0</v>
      </c>
      <c r="AM2087">
        <f t="shared" ref="AM2087:AM2142" si="1436">P2087</f>
        <v>0</v>
      </c>
      <c r="AN2087">
        <f t="shared" ref="AN2087:AN2142" si="1437">COUNTIF(Q2087:R2087,"NS")</f>
        <v>0</v>
      </c>
      <c r="AO2087">
        <f t="shared" ref="AO2087:AO2142" si="1438">SUM(Q2087:R2087)</f>
        <v>0</v>
      </c>
      <c r="AP2087">
        <f t="shared" ref="AP2087:AP2142" si="1439">IF(COUNTIF(P2087:R2087,"NA")=3,0,IF(OR(AND(AM2087=0,AN2087&gt;0),AND(AM2087="NS",AO2087&gt;0), AND(AM2087="NS", AN2087=0,AO2087=0)), 1, IF(OR(AND(AM2087&gt;0,AN2087&gt;1,AM2087&gt;AO2087), AND(AM2087="NS",AN2087=2), AND(AM2087="NS",AO2087=0,AN2087&gt;0),AM2087=AO2087), 0, 1)))</f>
        <v>0</v>
      </c>
      <c r="AQ2087">
        <f t="shared" ref="AQ2087:AQ2142" si="1440">S2087</f>
        <v>0</v>
      </c>
      <c r="AR2087">
        <f t="shared" ref="AR2087:AR2142" si="1441">COUNTIF(T2087:U2087,"NS")</f>
        <v>0</v>
      </c>
      <c r="AS2087">
        <f t="shared" ref="AS2087:AS2142" si="1442">SUM(T2087:U2087)</f>
        <v>0</v>
      </c>
      <c r="AT2087">
        <f t="shared" ref="AT2087:AT2142" si="1443">IF(COUNTIF(S2087:U2087,"NA")=3,0,IF(OR(AND(AQ2087=0,AR2087&gt;0),AND(AQ2087="NS",AS2087&gt;0), AND(AQ2087="NS", AR2087=0,AS2087=0)), 1, IF(OR(AND(AQ2087&gt;0,AR2087&gt;1,AQ2087&gt;AS2087), AND(AQ2087="NS",AR2087=2), AND(AQ2087="NS",AS2087=0,AR2087&gt;0),AQ2087=AS2087), 0, 1)))</f>
        <v>0</v>
      </c>
      <c r="AU2087">
        <f t="shared" ref="AU2087:AU2142" si="1444">V2087</f>
        <v>0</v>
      </c>
      <c r="AV2087">
        <f t="shared" ref="AV2087:AV2142" si="1445">COUNTIF(W2087:X2087,"NS")</f>
        <v>0</v>
      </c>
      <c r="AW2087">
        <f t="shared" ref="AW2087:AW2142" si="1446">SUM(W2087:X2087)</f>
        <v>0</v>
      </c>
      <c r="AX2087">
        <f t="shared" ref="AX2087:AX2142" si="1447">IF(COUNTIF(V2087:X2087,"NA")=3,0,IF(OR(AND(AU2087=0,AV2087&gt;0),AND(AU2087="NS",AW2087&gt;0), AND(AU2087="NS", AV2087=0,AW2087=0)), 1, IF(OR(AND(AU2087&gt;0,AV2087&gt;1,AU2087&gt;AW2087), AND(AU2087="NS",AV2087=2), AND(AU2087="NS",AW2087=0,AV2087&gt;0),AU2087=AW2087), 0, 1)))</f>
        <v>0</v>
      </c>
      <c r="AY2087">
        <f t="shared" ref="AY2087:AY2142" si="1448">Y2087</f>
        <v>0</v>
      </c>
      <c r="AZ2087">
        <f t="shared" ref="AZ2087:AZ2142" si="1449">COUNTIF(Z2087:AA2087,"NS")</f>
        <v>0</v>
      </c>
      <c r="BA2087">
        <f t="shared" ref="BA2087:BA2142" si="1450">SUM(Z2087:AA2087)</f>
        <v>0</v>
      </c>
      <c r="BB2087">
        <f t="shared" ref="BB2087:BB2142" si="1451">IF(COUNTIF(Y2087:AA2087,"NA")=3,0,IF(OR(AND(AY2087=0,AZ2087&gt;0),AND(AY2087="NS",BA2087&gt;0), AND(AY2087="NS", AZ2087=0,BA2087=0)), 1, IF(OR(AND(AY2087&gt;0,AZ2087&gt;1,AY2087&gt;BA2087), AND(AY2087="NS",AZ2087=2), AND(AY2087="NS",BA2087=0,AZ2087&gt;0),AY2087=BA2087), 0, 1)))</f>
        <v>0</v>
      </c>
      <c r="BC2087">
        <f t="shared" ref="BC2087:BC2142" si="1452">AB2087</f>
        <v>0</v>
      </c>
      <c r="BD2087">
        <f t="shared" ref="BD2087:BD2142" si="1453">COUNTIF(AC2087:AD2087,"NS")</f>
        <v>0</v>
      </c>
      <c r="BE2087">
        <f t="shared" ref="BE2087:BE2142" si="1454">SUM(AC2087:AD2087)</f>
        <v>0</v>
      </c>
      <c r="BF2087">
        <f t="shared" ref="BF2087:BF2142" si="1455">IF(COUNTIF(AB2087:AD2087,"NA")=3,0,IF(OR(AND(BC2087=0,BD2087&gt;0),AND(BC2087="NS",BE2087&gt;0), AND(BC2087="NS", BD2087=0,BE2087=0)), 1, IF(OR(AND(BC2087&gt;0,BD2087&gt;1,BC2087&gt;BE2087), AND(BC2087="NS",BD2087=2), AND(BC2087="NS",BE2087=0,BD2087&gt;0),BC2087=BE2087), 0, 1)))</f>
        <v>0</v>
      </c>
      <c r="BG2087" s="375">
        <f t="shared" ref="BG2087:BG2142" si="1456">IF(OR(P1960="NS",$Y1221="NS",$AB1221="NS"),0,IF(AND(P1960="NA",$Y1221="NA",$AB1221="NA"),0,IF(P1960&lt;=SUM($Y1221,$AB1221),0,1)))</f>
        <v>0</v>
      </c>
      <c r="BH2087" s="492">
        <f t="shared" ref="BH2087:BH2142" si="1457">IF(OR(Q1960="NS",$Z1221="NS",$AC1221="NS"),0,IF(AND(Q1960="NA",$Z1221="NA",$AC1221="NA"),0,IF(Q1960&lt;=SUM($Z1221,$AC1221),0,1)))</f>
        <v>0</v>
      </c>
      <c r="BI2087" s="578">
        <f t="shared" ref="BI2087:BI2142" si="1458">IF(OR(R1960="NS",$AA1221="NS",$AD1221="NS"),0,IF(AND(R1960="NA",$AA1221="NA",$AD1221="NA"),0,IF(R1960&lt;=SUM($AA1221,$AD1221),0,1)))</f>
        <v>0</v>
      </c>
      <c r="BJ2087" s="375">
        <f t="shared" ref="BJ2087:BJ2142" si="1459">IF(OR(S1960="NS",$Y1221="NS",$AB1221="NS"),0,IF(AND(S1960="NA",$Y1221="NA",$AB1221="NA"),0,IF(S1960&lt;=SUM($Y1221,$AB1221),0,1)))</f>
        <v>0</v>
      </c>
      <c r="BK2087" s="492">
        <f t="shared" ref="BK2087:BK2142" si="1460">IF(OR(T1960="NS",$Z1221="NS",$AC1221="NS"),0,IF(AND(T1960="NA",$Z1221="NA",$AC1221="NA"),0,IF(T1960&lt;=SUM($Z1221,$AC1221),0,1)))</f>
        <v>0</v>
      </c>
      <c r="BL2087" s="578">
        <f t="shared" ref="BL2087:BL2142" si="1461">IF(OR(U1960="NS",$AA1221="NS",$AD1221="NS"),0,IF(AND(U1960="NA",$AA1221="NA",$AD1221="NA"),0,IF(U1960&lt;=SUM($AA1221,$AD1221),0,1)))</f>
        <v>0</v>
      </c>
      <c r="BM2087" s="375">
        <f t="shared" ref="BM2087:BM2142" si="1462">IF(OR(V1960="NS",$Y1221="NS",$AB1221="NS"),0,IF(AND(V1960="NA",$Y1221="NA",$AB1221="NA"),0,IF(V1960&lt;=SUM($Y1221,$AB1221),0,1)))</f>
        <v>0</v>
      </c>
      <c r="BN2087" s="492">
        <f t="shared" ref="BN2087:BN2142" si="1463">IF(OR(W1960="NS",$Z1221="NS",$AC1221="NS"),0,IF(AND(W1960="NA",$Z1221="NA",$AC1221="NA"),0,IF(W1960&lt;=SUM($Z1221,$AC1221),0,1)))</f>
        <v>0</v>
      </c>
      <c r="BO2087" s="578">
        <f t="shared" ref="BO2087:BO2142" si="1464">IF(OR(X1960="NS",$AA1221="NS",$AD1221="NS"),0,IF(AND(X1960="NA",$AA1221="NA",$AD1221="NA"),0,IF(X1960&lt;=SUM($AA1221,$AD1221),0,1)))</f>
        <v>0</v>
      </c>
      <c r="BP2087" s="375">
        <f t="shared" ref="BP2087:BP2142" si="1465">IF(OR(Y1960="NS",$Y1221="NS",$AB1221="NS"),0,IF(AND(Y1960="NA",$Y1221="NA",$AB1221="NA"),0,IF(Y1960&lt;=SUM($Y1221,$AB1221),0,1)))</f>
        <v>0</v>
      </c>
      <c r="BQ2087" s="492">
        <f t="shared" ref="BQ2087:BQ2142" si="1466">IF(OR(Z1960="NS",$Z1221="NS",$AC1221="NS"),0,IF(AND(Z1960="NA",$Z1221="NA",$AC1221="NA"),0,IF(Z1960&lt;=SUM($Z1221,$AC1221),0,1)))</f>
        <v>0</v>
      </c>
      <c r="BR2087" s="578">
        <f t="shared" ref="BR2087:BR2142" si="1467">IF(OR(AA1960="NS",$AA1221="NS",$AD1221="NS"),0,IF(AND(AA1960="NA",$AA1221="NA",$AD1221="NA"),0,IF(AA1960&lt;=SUM($AA1221,$AD1221),0,1)))</f>
        <v>0</v>
      </c>
      <c r="BS2087" s="375">
        <f t="shared" ref="BS2087:BS2142" si="1468">IF(OR(AB1960="NS",$Y1221="NS",$AB1221="NS"),0,IF(AND(AB1960="NA",$Y1221="NA",$AB1221="NA"),0,IF(AB1960&lt;=SUM($Y1221,$AB1221),0,1)))</f>
        <v>0</v>
      </c>
      <c r="BT2087" s="492">
        <f t="shared" ref="BT2087:BT2142" si="1469">IF(OR(AC1960="NS",$Z1221="NS",$AC1221="NS"),0,IF(AND(AC1960="NA",$Z1221="NA",$AC1221="NA"),0,IF(AC1960&lt;=SUM($Z1221,$AC1221),0,1)))</f>
        <v>0</v>
      </c>
      <c r="BU2087" s="578">
        <f t="shared" ref="BU2087:BU2142" si="1470">IF(OR(AD1960="NS",$AA1221="NS",$AD1221="NS"),0,IF(AND(AD1960="NA",$AA1221="NA",$AD1221="NA"),0,IF(AD1960&lt;=SUM($AA1221,$AD1221),0,1)))</f>
        <v>0</v>
      </c>
      <c r="BV2087" s="375">
        <f t="shared" ref="BV2087:BV2142" si="1471">IF(OR(M2087="NS",$Y1221="NS",$AB1221="NS"),0,IF(AND(M2087="NA",$Y1221="NA",$AB1221="NA"),0,IF(M2087&lt;=SUM($Y1221,$AB1221),0,1)))</f>
        <v>0</v>
      </c>
      <c r="BW2087" s="492">
        <f t="shared" ref="BW2087:BW2142" si="1472">IF(OR(N2087="NS",$Z1221="NS",$AC1221="NS"),0,IF(AND(N2087="NA",$Z1221="NA",$AC1221="NA"),0,IF(N2087&lt;=SUM($Z1221,$AC1221),0,1)))</f>
        <v>0</v>
      </c>
      <c r="BX2087" s="578">
        <f t="shared" ref="BX2087:BX2142" si="1473">IF(OR(O2087="NS",$AA1221="NS",$AD1221="NS"),0,IF(AND(O2087="NA",$AA1221="NA",$AD1221="NA"),0,IF(O2087&lt;=SUM($AA1221,$AD1221),0,1)))</f>
        <v>0</v>
      </c>
      <c r="BY2087" s="375">
        <f t="shared" ref="BY2087:BY2142" si="1474">IF(OR(P2087="NS",$Y1221="NS",$AB1221="NS"),0,IF(AND(P2087="NA",$Y1221="NA",$AB1221="NA"),0,IF(P2087&lt;=SUM($Y1221,$AB1221),0,1)))</f>
        <v>0</v>
      </c>
      <c r="BZ2087" s="492">
        <f t="shared" ref="BZ2087:BZ2142" si="1475">IF(OR(Q2087="NS",$Z1221="NS",$AC1221="NS"),0,IF(AND(Q2087="NA",$Z1221="NA",$AC1221="NA"),0,IF(Q2087&lt;=SUM($Z1221,$AC1221),0,1)))</f>
        <v>0</v>
      </c>
      <c r="CA2087" s="578">
        <f t="shared" ref="CA2087:CA2142" si="1476">IF(OR(R2087="NS",$AA1221="NS",$AD1221="NS"),0,IF(AND(R2087="NA",$AA1221="NA",$AD1221="NA"),0,IF(R2087&lt;=SUM($AA1221,$AD1221),0,1)))</f>
        <v>0</v>
      </c>
      <c r="CB2087" s="375">
        <f t="shared" ref="CB2087:CB2142" si="1477">IF(OR(S2087="NS",$Y1221="NS",$AB1221="NS"),0,IF(AND(S2087="NA",$Y1221="NA",$AB1221="NA"),0,IF(S2087&lt;=SUM($Y1221,$AB1221),0,1)))</f>
        <v>0</v>
      </c>
      <c r="CC2087" s="492">
        <f t="shared" ref="CC2087:CC2142" si="1478">IF(OR(T2087="NS",$Z1221="NS",$AC1221="NS"),0,IF(AND(T2087="NA",$Z1221="NA",$AC1221="NA"),0,IF(T2087&lt;=SUM($Z1221,$AC1221),0,1)))</f>
        <v>0</v>
      </c>
      <c r="CD2087" s="578">
        <f t="shared" ref="CD2087:CD2142" si="1479">IF(OR(U2087="NS",$AA1221="NS",$AD1221="NS"),0,IF(AND(U2087="NA",$AA1221="NA",$AD1221="NA"),0,IF(U2087&lt;=SUM($AA1221,$AD1221),0,1)))</f>
        <v>0</v>
      </c>
      <c r="CE2087" s="375">
        <f t="shared" ref="CE2087:CE2142" si="1480">IF(OR(V2087="NS",$Y1221="NS",$AB1221="NS"),0,IF(AND(V2087="NA",$Y1221="NA",$AB1221="NA"),0,IF(V2087&lt;=SUM($Y1221,$AB1221),0,1)))</f>
        <v>0</v>
      </c>
      <c r="CF2087" s="492">
        <f t="shared" ref="CF2087:CF2142" si="1481">IF(OR(W2087="NS",$Z1221="NS",$AC1221="NS"),0,IF(AND(W2087="NA",$Z1221="NA",$AC1221="NA"),0,IF(W2087&lt;=SUM($Z1221,$AC1221),0,1)))</f>
        <v>0</v>
      </c>
      <c r="CG2087" s="578">
        <f t="shared" ref="CG2087:CG2142" si="1482">IF(OR(X2087="NS",$AA1221="NS",$AD1221="NS"),0,IF(AND(X2087="NA",$AA1221="NA",$AD1221="NA"),0,IF(X2087&lt;=SUM($AA1221,$AD1221),0,1)))</f>
        <v>0</v>
      </c>
      <c r="CH2087" s="375">
        <f t="shared" ref="CH2087:CH2142" si="1483">IF(OR(Y2087="NS",$Y1221="NS",$AB1221="NS"),0,IF(AND(Y2087="NA",$Y1221="NA",$AB1221="NA"),0,IF(Y2087&lt;=SUM($Y1221,$AB1221),0,1)))</f>
        <v>0</v>
      </c>
      <c r="CI2087" s="492">
        <f t="shared" ref="CI2087:CI2142" si="1484">IF(OR(Z2087="NS",$Z1221="NS",$AC1221="NS"),0,IF(AND(Z2087="NA",$Z1221="NA",$AC1221="NA"),0,IF(Z2087&lt;=SUM($Z1221,$AC1221),0,1)))</f>
        <v>0</v>
      </c>
      <c r="CJ2087" s="578">
        <f t="shared" ref="CJ2087:CJ2142" si="1485">IF(OR(AA2087="NS",$AA1221="NS",$AD1221="NS"),0,IF(AND(AA2087="NA",$AA1221="NA",$AD1221="NA"),0,IF(AA2087&lt;=SUM($AA1221,$AD1221),0,1)))</f>
        <v>0</v>
      </c>
      <c r="CK2087" s="375">
        <f t="shared" ref="CK2087:CK2142" si="1486">IF(OR(AB2087="NS",$Y1221="NS",$AB1221="NS"),0,IF(AND(AB2087="NA",$Y1221="NA",$AB1221="NA"),0,IF(AB2087&lt;=SUM($Y1221,$AB1221),0,1)))</f>
        <v>0</v>
      </c>
      <c r="CL2087" s="492">
        <f t="shared" ref="CL2087:CL2142" si="1487">IF(OR(AC2087="NS",$Z1221="NS",$AC1221="NS"),0,IF(AND(AC2087="NA",$Z1221="NA",$AC1221="NA"),0,IF(AC2087&lt;=SUM($Z1221,$AC1221),0,1)))</f>
        <v>0</v>
      </c>
      <c r="CM2087" s="578">
        <f t="shared" ref="CM2087:CM2142" si="1488">IF(OR(AD2087="NS",$AA1221="NS",$AD1221="NS"),0,IF(AND(AD2087="NA",$AA1221="NA",$AD1221="NA"),0,IF(AD2087&lt;=SUM($AA1221,$AD1221),0,1)))</f>
        <v>0</v>
      </c>
      <c r="CN2087" s="375">
        <f t="shared" ref="CN2087:CN2142" si="1489">IF(OR(M2214="NS",$Y1221="NS",$AB1221="NS"),0,IF(AND(M2214="NA",$Y1221="NA",$AB1221="NA"),0,IF(M2214&lt;=SUM($Y1221,$AB1221),0,1)))</f>
        <v>0</v>
      </c>
      <c r="CO2087" s="492">
        <f t="shared" ref="CO2087:CO2142" si="1490">IF(OR(N2214="NS",$Z1221="NS",$AC1221="NS"),0,IF(AND(N2214="NA",$Z1221="NA",$AC1221="NA"),0,IF(N2214&lt;=SUM($Z1221,$AC1221),0,1)))</f>
        <v>0</v>
      </c>
      <c r="CP2087" s="578">
        <f t="shared" ref="CP2087:CP2142" si="1491">IF(OR(O2214="NS",$AA1221="NS",$AD1221="NS"),0,IF(AND(O2214="NA",$AA1221="NA",$AD1221="NA"),0,IF(O2214&lt;=SUM($AA1221,$AD1221),0,1)))</f>
        <v>0</v>
      </c>
      <c r="CQ2087" s="375">
        <f t="shared" ref="CQ2087:CQ2142" si="1492">IF(OR(P2214="NS",$Y1221="NS",$AB1221="NS"),0,IF(AND(P2214="NA",$Y1221="NA",$AB1221="NA"),0,IF(P2214&lt;=SUM($Y1221,$AB1221),0,1)))</f>
        <v>0</v>
      </c>
      <c r="CR2087" s="492">
        <f t="shared" ref="CR2087:CR2142" si="1493">IF(OR(Q2214="NS",$Z1221="NS",$AC1221="NS"),0,IF(AND(Q2214="NA",$Z1221="NA",$AC1221="NA"),0,IF(Q2214&lt;=SUM($Z1221,$AC1221),0,1)))</f>
        <v>0</v>
      </c>
      <c r="CS2087" s="578">
        <f t="shared" ref="CS2087:CS2142" si="1494">IF(OR(R2214="NS",$AA1221="NS",$AD1221="NS"),0,IF(AND(R2214="NA",$AA1221="NA",$AD1221="NA"),0,IF(R2214&lt;=SUM($AA1221,$AD1221),0,1)))</f>
        <v>0</v>
      </c>
      <c r="CT2087" s="375">
        <f t="shared" ref="CT2087:CT2142" si="1495">IF(OR(S2214="NS",$Y1221="NS",$AB1221="NS"),0,IF(AND(S2214="NA",$Y1221="NA",$AB1221="NA"),0,IF(S2214&lt;=SUM($Y1221,$AB1221),0,1)))</f>
        <v>0</v>
      </c>
      <c r="CU2087" s="492">
        <f t="shared" ref="CU2087:CU2142" si="1496">IF(OR(T2214="NS",$Z1221="NS",$AC1221="NS"),0,IF(AND(T2214="NA",$Z1221="NA",$AC1221="NA"),0,IF(T2214&lt;=SUM($Z1221,$AC1221),0,1)))</f>
        <v>0</v>
      </c>
      <c r="CV2087" s="578">
        <f t="shared" ref="CV2087:CV2142" si="1497">IF(OR(U2214="NS",$AA1221="NS",$AD1221="NS"),0,IF(AND(U2214="NA",$AA1221="NA",$AD1221="NA"),0,IF(U2214&lt;=SUM($AA1221,$AD1221),0,1)))</f>
        <v>0</v>
      </c>
      <c r="CW2087" s="375">
        <f t="shared" ref="CW2087:CW2142" si="1498">IF(OR(V2214="NS",$Y1221="NS",$AB1221="NS"),0,IF(AND(V2214="NA",$Y1221="NA",$AB1221="NA"),0,IF(V2214&lt;=SUM($Y1221,$AB1221),0,1)))</f>
        <v>0</v>
      </c>
      <c r="CX2087" s="492">
        <f t="shared" ref="CX2087:CX2142" si="1499">IF(OR(W2214="NS",$Z1221="NS",$AC1221="NS"),0,IF(AND(W2214="NA",$Z1221="NA",$AC1221="NA"),0,IF(W2214&lt;=SUM($Z1221,$AC1221),0,1)))</f>
        <v>0</v>
      </c>
      <c r="CY2087" s="578">
        <f t="shared" ref="CY2087:CY2142" si="1500">IF(OR(X2214="NS",$AA1221="NS",$AD1221="NS"),0,IF(AND(X2214="NA",$AA1221="NA",$AD1221="NA"),0,IF(X2214&lt;=SUM($AA1221,$AD1221),0,1)))</f>
        <v>0</v>
      </c>
      <c r="CZ2087" s="375">
        <f t="shared" ref="CZ2087:CZ2142" si="1501">IF(OR(Y2214="NS",$Y1221="NS",$AB1221="NS"),0,IF(AND(Y2214="NA",$Y1221="NA",$AB1221="NA"),0,IF(Y2214&lt;=SUM($Y1221,$AB1221),0,1)))</f>
        <v>0</v>
      </c>
      <c r="DA2087" s="492">
        <f t="shared" ref="DA2087:DA2142" si="1502">IF(OR(Z2214="NS",$Z1221="NS",$AC1221="NS"),0,IF(AND(Z2214="NA",$Z1221="NA",$AC1221="NA"),0,IF(Z2214&lt;=SUM($Z1221,$AC1221),0,1)))</f>
        <v>0</v>
      </c>
      <c r="DB2087" s="578">
        <f t="shared" ref="DB2087:DB2142" si="1503">IF(OR(AA2214="NS",$AA1221="NS",$AD1221="NS"),0,IF(AND(AA2214="NA",$AA1221="NA",$AD1221="NA"),0,IF(AA2214&lt;=SUM($AA1221,$AD1221),0,1)))</f>
        <v>0</v>
      </c>
      <c r="DC2087" s="375">
        <f t="shared" ref="DC2087:DC2142" si="1504">IF(OR(AB2214="NS",$Y1221="NS",$AB1221="NS"),0,IF(AND(AB2214="NA",$Y1221="NA",$AB1221="NA"),0,IF(AB2214&lt;=SUM($Y1221,$AB1221),0,1)))</f>
        <v>0</v>
      </c>
      <c r="DD2087" s="492">
        <f t="shared" ref="DD2087:DD2142" si="1505">IF(OR(AC2214="NS",$Z1221="NS",$AC1221="NS"),0,IF(AND(AC2214="NA",$Z1221="NA",$AC1221="NA"),0,IF(AC2214&lt;=SUM($Z1221,$AC1221),0,1)))</f>
        <v>0</v>
      </c>
      <c r="DE2087" s="578">
        <f t="shared" ref="DE2087:DE2142" si="1506">IF(OR(AD2214="NS",$AA1221="NS",$AD1221="NS"),0,IF(AND(AD2214="NA",$AA1221="NA",$AD1221="NA"),0,IF(AD2214&lt;=SUM($AA1221,$AD1221),0,1)))</f>
        <v>0</v>
      </c>
      <c r="DF2087" s="293">
        <f t="shared" ref="DF2087:DF2141" si="1507">IF(SUM(BG2087:DE2087)=0,0,1)</f>
        <v>0</v>
      </c>
      <c r="DG2087" s="294" t="str">
        <f>IF(DF2087=0,"",
IF(SUM($DF$2022:DF2087)=1,DH2087,
IF($DF$2143&gt;SUM($DF$2022:DF2087),_xlfn.CONCAT(", ",DH2087),
IF($DF$2143=SUM($DF$2022:DF2087),_xlfn.CONCAT(" y ",DH2087)))))</f>
        <v/>
      </c>
      <c r="DH2087" s="89" t="s">
        <v>5214</v>
      </c>
    </row>
    <row r="2088" spans="1:112" ht="15" customHeight="1">
      <c r="A2088" s="64"/>
      <c r="B2088" s="11"/>
      <c r="C2088" s="58" t="s">
        <v>5215</v>
      </c>
      <c r="D2088" s="1020" t="str">
        <f>IF(CNGE_2025_M1_Secc5_Sub1!$D96="","",CNGE_2025_M1_Secc5_Sub1!$D96)</f>
        <v/>
      </c>
      <c r="E2088" s="889"/>
      <c r="F2088" s="889"/>
      <c r="G2088" s="889"/>
      <c r="H2088" s="889"/>
      <c r="I2088" s="889"/>
      <c r="J2088" s="889"/>
      <c r="K2088" s="889"/>
      <c r="L2088" s="890"/>
      <c r="M2088" s="813"/>
      <c r="N2088" s="813"/>
      <c r="O2088" s="813"/>
      <c r="P2088" s="813"/>
      <c r="Q2088" s="813"/>
      <c r="R2088" s="813"/>
      <c r="S2088" s="813"/>
      <c r="T2088" s="813"/>
      <c r="U2088" s="813"/>
      <c r="V2088" s="813"/>
      <c r="W2088" s="813"/>
      <c r="X2088" s="813"/>
      <c r="Y2088" s="813"/>
      <c r="Z2088" s="813"/>
      <c r="AA2088" s="813"/>
      <c r="AB2088" s="813"/>
      <c r="AC2088" s="813"/>
      <c r="AD2088" s="813"/>
      <c r="AI2088">
        <f t="shared" si="1432"/>
        <v>0</v>
      </c>
      <c r="AJ2088">
        <f t="shared" si="1433"/>
        <v>0</v>
      </c>
      <c r="AK2088">
        <f t="shared" si="1434"/>
        <v>0</v>
      </c>
      <c r="AL2088">
        <f t="shared" si="1435"/>
        <v>0</v>
      </c>
      <c r="AM2088">
        <f t="shared" si="1436"/>
        <v>0</v>
      </c>
      <c r="AN2088">
        <f t="shared" si="1437"/>
        <v>0</v>
      </c>
      <c r="AO2088">
        <f t="shared" si="1438"/>
        <v>0</v>
      </c>
      <c r="AP2088">
        <f t="shared" si="1439"/>
        <v>0</v>
      </c>
      <c r="AQ2088">
        <f t="shared" si="1440"/>
        <v>0</v>
      </c>
      <c r="AR2088">
        <f t="shared" si="1441"/>
        <v>0</v>
      </c>
      <c r="AS2088">
        <f t="shared" si="1442"/>
        <v>0</v>
      </c>
      <c r="AT2088">
        <f t="shared" si="1443"/>
        <v>0</v>
      </c>
      <c r="AU2088">
        <f t="shared" si="1444"/>
        <v>0</v>
      </c>
      <c r="AV2088">
        <f t="shared" si="1445"/>
        <v>0</v>
      </c>
      <c r="AW2088">
        <f t="shared" si="1446"/>
        <v>0</v>
      </c>
      <c r="AX2088">
        <f t="shared" si="1447"/>
        <v>0</v>
      </c>
      <c r="AY2088">
        <f t="shared" si="1448"/>
        <v>0</v>
      </c>
      <c r="AZ2088">
        <f t="shared" si="1449"/>
        <v>0</v>
      </c>
      <c r="BA2088">
        <f t="shared" si="1450"/>
        <v>0</v>
      </c>
      <c r="BB2088">
        <f t="shared" si="1451"/>
        <v>0</v>
      </c>
      <c r="BC2088">
        <f t="shared" si="1452"/>
        <v>0</v>
      </c>
      <c r="BD2088">
        <f t="shared" si="1453"/>
        <v>0</v>
      </c>
      <c r="BE2088">
        <f t="shared" si="1454"/>
        <v>0</v>
      </c>
      <c r="BF2088">
        <f t="shared" si="1455"/>
        <v>0</v>
      </c>
      <c r="BG2088" s="375">
        <f t="shared" si="1456"/>
        <v>0</v>
      </c>
      <c r="BH2088" s="492">
        <f t="shared" si="1457"/>
        <v>0</v>
      </c>
      <c r="BI2088" s="578">
        <f t="shared" si="1458"/>
        <v>0</v>
      </c>
      <c r="BJ2088" s="375">
        <f t="shared" si="1459"/>
        <v>0</v>
      </c>
      <c r="BK2088" s="492">
        <f t="shared" si="1460"/>
        <v>0</v>
      </c>
      <c r="BL2088" s="578">
        <f t="shared" si="1461"/>
        <v>0</v>
      </c>
      <c r="BM2088" s="375">
        <f t="shared" si="1462"/>
        <v>0</v>
      </c>
      <c r="BN2088" s="492">
        <f t="shared" si="1463"/>
        <v>0</v>
      </c>
      <c r="BO2088" s="578">
        <f t="shared" si="1464"/>
        <v>0</v>
      </c>
      <c r="BP2088" s="375">
        <f t="shared" si="1465"/>
        <v>0</v>
      </c>
      <c r="BQ2088" s="492">
        <f t="shared" si="1466"/>
        <v>0</v>
      </c>
      <c r="BR2088" s="578">
        <f t="shared" si="1467"/>
        <v>0</v>
      </c>
      <c r="BS2088" s="375">
        <f t="shared" si="1468"/>
        <v>0</v>
      </c>
      <c r="BT2088" s="492">
        <f t="shared" si="1469"/>
        <v>0</v>
      </c>
      <c r="BU2088" s="578">
        <f t="shared" si="1470"/>
        <v>0</v>
      </c>
      <c r="BV2088" s="375">
        <f t="shared" si="1471"/>
        <v>0</v>
      </c>
      <c r="BW2088" s="492">
        <f t="shared" si="1472"/>
        <v>0</v>
      </c>
      <c r="BX2088" s="578">
        <f t="shared" si="1473"/>
        <v>0</v>
      </c>
      <c r="BY2088" s="375">
        <f t="shared" si="1474"/>
        <v>0</v>
      </c>
      <c r="BZ2088" s="492">
        <f t="shared" si="1475"/>
        <v>0</v>
      </c>
      <c r="CA2088" s="578">
        <f t="shared" si="1476"/>
        <v>0</v>
      </c>
      <c r="CB2088" s="375">
        <f t="shared" si="1477"/>
        <v>0</v>
      </c>
      <c r="CC2088" s="492">
        <f t="shared" si="1478"/>
        <v>0</v>
      </c>
      <c r="CD2088" s="578">
        <f t="shared" si="1479"/>
        <v>0</v>
      </c>
      <c r="CE2088" s="375">
        <f t="shared" si="1480"/>
        <v>0</v>
      </c>
      <c r="CF2088" s="492">
        <f t="shared" si="1481"/>
        <v>0</v>
      </c>
      <c r="CG2088" s="578">
        <f t="shared" si="1482"/>
        <v>0</v>
      </c>
      <c r="CH2088" s="375">
        <f t="shared" si="1483"/>
        <v>0</v>
      </c>
      <c r="CI2088" s="492">
        <f t="shared" si="1484"/>
        <v>0</v>
      </c>
      <c r="CJ2088" s="578">
        <f t="shared" si="1485"/>
        <v>0</v>
      </c>
      <c r="CK2088" s="375">
        <f t="shared" si="1486"/>
        <v>0</v>
      </c>
      <c r="CL2088" s="492">
        <f t="shared" si="1487"/>
        <v>0</v>
      </c>
      <c r="CM2088" s="578">
        <f t="shared" si="1488"/>
        <v>0</v>
      </c>
      <c r="CN2088" s="375">
        <f t="shared" si="1489"/>
        <v>0</v>
      </c>
      <c r="CO2088" s="492">
        <f t="shared" si="1490"/>
        <v>0</v>
      </c>
      <c r="CP2088" s="578">
        <f t="shared" si="1491"/>
        <v>0</v>
      </c>
      <c r="CQ2088" s="375">
        <f t="shared" si="1492"/>
        <v>0</v>
      </c>
      <c r="CR2088" s="492">
        <f t="shared" si="1493"/>
        <v>0</v>
      </c>
      <c r="CS2088" s="578">
        <f t="shared" si="1494"/>
        <v>0</v>
      </c>
      <c r="CT2088" s="375">
        <f t="shared" si="1495"/>
        <v>0</v>
      </c>
      <c r="CU2088" s="492">
        <f t="shared" si="1496"/>
        <v>0</v>
      </c>
      <c r="CV2088" s="578">
        <f t="shared" si="1497"/>
        <v>0</v>
      </c>
      <c r="CW2088" s="375">
        <f t="shared" si="1498"/>
        <v>0</v>
      </c>
      <c r="CX2088" s="492">
        <f t="shared" si="1499"/>
        <v>0</v>
      </c>
      <c r="CY2088" s="578">
        <f t="shared" si="1500"/>
        <v>0</v>
      </c>
      <c r="CZ2088" s="375">
        <f t="shared" si="1501"/>
        <v>0</v>
      </c>
      <c r="DA2088" s="492">
        <f t="shared" si="1502"/>
        <v>0</v>
      </c>
      <c r="DB2088" s="578">
        <f t="shared" si="1503"/>
        <v>0</v>
      </c>
      <c r="DC2088" s="375">
        <f t="shared" si="1504"/>
        <v>0</v>
      </c>
      <c r="DD2088" s="492">
        <f t="shared" si="1505"/>
        <v>0</v>
      </c>
      <c r="DE2088" s="578">
        <f t="shared" si="1506"/>
        <v>0</v>
      </c>
      <c r="DF2088" s="293">
        <f t="shared" si="1507"/>
        <v>0</v>
      </c>
      <c r="DG2088" s="294" t="str">
        <f>IF(DF2088=0,"",
IF(SUM($DF$2022:DF2088)=1,DH2088,
IF($DF$2143&gt;SUM($DF$2022:DF2088),_xlfn.CONCAT(", ",DH2088),
IF($DF$2143=SUM($DF$2022:DF2088),_xlfn.CONCAT(" y ",DH2088)))))</f>
        <v/>
      </c>
      <c r="DH2088" s="89" t="s">
        <v>5216</v>
      </c>
    </row>
    <row r="2089" spans="1:112" ht="15" customHeight="1">
      <c r="A2089" s="64"/>
      <c r="B2089" s="11"/>
      <c r="C2089" s="58" t="s">
        <v>5217</v>
      </c>
      <c r="D2089" s="1020" t="str">
        <f>IF(CNGE_2025_M1_Secc5_Sub1!$D97="","",CNGE_2025_M1_Secc5_Sub1!$D97)</f>
        <v/>
      </c>
      <c r="E2089" s="889"/>
      <c r="F2089" s="889"/>
      <c r="G2089" s="889"/>
      <c r="H2089" s="889"/>
      <c r="I2089" s="889"/>
      <c r="J2089" s="889"/>
      <c r="K2089" s="889"/>
      <c r="L2089" s="890"/>
      <c r="M2089" s="813"/>
      <c r="N2089" s="813"/>
      <c r="O2089" s="813"/>
      <c r="P2089" s="813"/>
      <c r="Q2089" s="813"/>
      <c r="R2089" s="813"/>
      <c r="S2089" s="813"/>
      <c r="T2089" s="813"/>
      <c r="U2089" s="813"/>
      <c r="V2089" s="813"/>
      <c r="W2089" s="813"/>
      <c r="X2089" s="813"/>
      <c r="Y2089" s="813"/>
      <c r="Z2089" s="813"/>
      <c r="AA2089" s="813"/>
      <c r="AB2089" s="813"/>
      <c r="AC2089" s="813"/>
      <c r="AD2089" s="813"/>
      <c r="AI2089">
        <f t="shared" si="1432"/>
        <v>0</v>
      </c>
      <c r="AJ2089">
        <f t="shared" si="1433"/>
        <v>0</v>
      </c>
      <c r="AK2089">
        <f t="shared" si="1434"/>
        <v>0</v>
      </c>
      <c r="AL2089">
        <f t="shared" si="1435"/>
        <v>0</v>
      </c>
      <c r="AM2089">
        <f t="shared" si="1436"/>
        <v>0</v>
      </c>
      <c r="AN2089">
        <f t="shared" si="1437"/>
        <v>0</v>
      </c>
      <c r="AO2089">
        <f t="shared" si="1438"/>
        <v>0</v>
      </c>
      <c r="AP2089">
        <f t="shared" si="1439"/>
        <v>0</v>
      </c>
      <c r="AQ2089">
        <f t="shared" si="1440"/>
        <v>0</v>
      </c>
      <c r="AR2089">
        <f t="shared" si="1441"/>
        <v>0</v>
      </c>
      <c r="AS2089">
        <f t="shared" si="1442"/>
        <v>0</v>
      </c>
      <c r="AT2089">
        <f t="shared" si="1443"/>
        <v>0</v>
      </c>
      <c r="AU2089">
        <f t="shared" si="1444"/>
        <v>0</v>
      </c>
      <c r="AV2089">
        <f t="shared" si="1445"/>
        <v>0</v>
      </c>
      <c r="AW2089">
        <f t="shared" si="1446"/>
        <v>0</v>
      </c>
      <c r="AX2089">
        <f t="shared" si="1447"/>
        <v>0</v>
      </c>
      <c r="AY2089">
        <f t="shared" si="1448"/>
        <v>0</v>
      </c>
      <c r="AZ2089">
        <f t="shared" si="1449"/>
        <v>0</v>
      </c>
      <c r="BA2089">
        <f t="shared" si="1450"/>
        <v>0</v>
      </c>
      <c r="BB2089">
        <f t="shared" si="1451"/>
        <v>0</v>
      </c>
      <c r="BC2089">
        <f t="shared" si="1452"/>
        <v>0</v>
      </c>
      <c r="BD2089">
        <f t="shared" si="1453"/>
        <v>0</v>
      </c>
      <c r="BE2089">
        <f t="shared" si="1454"/>
        <v>0</v>
      </c>
      <c r="BF2089">
        <f t="shared" si="1455"/>
        <v>0</v>
      </c>
      <c r="BG2089" s="375">
        <f t="shared" si="1456"/>
        <v>0</v>
      </c>
      <c r="BH2089" s="492">
        <f t="shared" si="1457"/>
        <v>0</v>
      </c>
      <c r="BI2089" s="578">
        <f t="shared" si="1458"/>
        <v>0</v>
      </c>
      <c r="BJ2089" s="375">
        <f t="shared" si="1459"/>
        <v>0</v>
      </c>
      <c r="BK2089" s="492">
        <f t="shared" si="1460"/>
        <v>0</v>
      </c>
      <c r="BL2089" s="578">
        <f t="shared" si="1461"/>
        <v>0</v>
      </c>
      <c r="BM2089" s="375">
        <f t="shared" si="1462"/>
        <v>0</v>
      </c>
      <c r="BN2089" s="492">
        <f t="shared" si="1463"/>
        <v>0</v>
      </c>
      <c r="BO2089" s="578">
        <f t="shared" si="1464"/>
        <v>0</v>
      </c>
      <c r="BP2089" s="375">
        <f t="shared" si="1465"/>
        <v>0</v>
      </c>
      <c r="BQ2089" s="492">
        <f t="shared" si="1466"/>
        <v>0</v>
      </c>
      <c r="BR2089" s="578">
        <f t="shared" si="1467"/>
        <v>0</v>
      </c>
      <c r="BS2089" s="375">
        <f t="shared" si="1468"/>
        <v>0</v>
      </c>
      <c r="BT2089" s="492">
        <f t="shared" si="1469"/>
        <v>0</v>
      </c>
      <c r="BU2089" s="578">
        <f t="shared" si="1470"/>
        <v>0</v>
      </c>
      <c r="BV2089" s="375">
        <f t="shared" si="1471"/>
        <v>0</v>
      </c>
      <c r="BW2089" s="492">
        <f t="shared" si="1472"/>
        <v>0</v>
      </c>
      <c r="BX2089" s="578">
        <f t="shared" si="1473"/>
        <v>0</v>
      </c>
      <c r="BY2089" s="375">
        <f t="shared" si="1474"/>
        <v>0</v>
      </c>
      <c r="BZ2089" s="492">
        <f t="shared" si="1475"/>
        <v>0</v>
      </c>
      <c r="CA2089" s="578">
        <f t="shared" si="1476"/>
        <v>0</v>
      </c>
      <c r="CB2089" s="375">
        <f t="shared" si="1477"/>
        <v>0</v>
      </c>
      <c r="CC2089" s="492">
        <f t="shared" si="1478"/>
        <v>0</v>
      </c>
      <c r="CD2089" s="578">
        <f t="shared" si="1479"/>
        <v>0</v>
      </c>
      <c r="CE2089" s="375">
        <f t="shared" si="1480"/>
        <v>0</v>
      </c>
      <c r="CF2089" s="492">
        <f t="shared" si="1481"/>
        <v>0</v>
      </c>
      <c r="CG2089" s="578">
        <f t="shared" si="1482"/>
        <v>0</v>
      </c>
      <c r="CH2089" s="375">
        <f t="shared" si="1483"/>
        <v>0</v>
      </c>
      <c r="CI2089" s="492">
        <f t="shared" si="1484"/>
        <v>0</v>
      </c>
      <c r="CJ2089" s="578">
        <f t="shared" si="1485"/>
        <v>0</v>
      </c>
      <c r="CK2089" s="375">
        <f t="shared" si="1486"/>
        <v>0</v>
      </c>
      <c r="CL2089" s="492">
        <f t="shared" si="1487"/>
        <v>0</v>
      </c>
      <c r="CM2089" s="578">
        <f t="shared" si="1488"/>
        <v>0</v>
      </c>
      <c r="CN2089" s="375">
        <f t="shared" si="1489"/>
        <v>0</v>
      </c>
      <c r="CO2089" s="492">
        <f t="shared" si="1490"/>
        <v>0</v>
      </c>
      <c r="CP2089" s="578">
        <f t="shared" si="1491"/>
        <v>0</v>
      </c>
      <c r="CQ2089" s="375">
        <f t="shared" si="1492"/>
        <v>0</v>
      </c>
      <c r="CR2089" s="492">
        <f t="shared" si="1493"/>
        <v>0</v>
      </c>
      <c r="CS2089" s="578">
        <f t="shared" si="1494"/>
        <v>0</v>
      </c>
      <c r="CT2089" s="375">
        <f t="shared" si="1495"/>
        <v>0</v>
      </c>
      <c r="CU2089" s="492">
        <f t="shared" si="1496"/>
        <v>0</v>
      </c>
      <c r="CV2089" s="578">
        <f t="shared" si="1497"/>
        <v>0</v>
      </c>
      <c r="CW2089" s="375">
        <f t="shared" si="1498"/>
        <v>0</v>
      </c>
      <c r="CX2089" s="492">
        <f t="shared" si="1499"/>
        <v>0</v>
      </c>
      <c r="CY2089" s="578">
        <f t="shared" si="1500"/>
        <v>0</v>
      </c>
      <c r="CZ2089" s="375">
        <f t="shared" si="1501"/>
        <v>0</v>
      </c>
      <c r="DA2089" s="492">
        <f t="shared" si="1502"/>
        <v>0</v>
      </c>
      <c r="DB2089" s="578">
        <f t="shared" si="1503"/>
        <v>0</v>
      </c>
      <c r="DC2089" s="375">
        <f t="shared" si="1504"/>
        <v>0</v>
      </c>
      <c r="DD2089" s="492">
        <f t="shared" si="1505"/>
        <v>0</v>
      </c>
      <c r="DE2089" s="578">
        <f t="shared" si="1506"/>
        <v>0</v>
      </c>
      <c r="DF2089" s="293">
        <f t="shared" si="1507"/>
        <v>0</v>
      </c>
      <c r="DG2089" s="294" t="str">
        <f>IF(DF2089=0,"",
IF(SUM($DF$2022:DF2089)=1,DH2089,
IF($DF$2143&gt;SUM($DF$2022:DF2089),_xlfn.CONCAT(", ",DH2089),
IF($DF$2143=SUM($DF$2022:DF2089),_xlfn.CONCAT(" y ",DH2089)))))</f>
        <v/>
      </c>
      <c r="DH2089" s="89" t="s">
        <v>5218</v>
      </c>
    </row>
    <row r="2090" spans="1:112" ht="15" customHeight="1">
      <c r="A2090" s="64"/>
      <c r="B2090" s="11"/>
      <c r="C2090" s="58" t="s">
        <v>5219</v>
      </c>
      <c r="D2090" s="1020" t="str">
        <f>IF(CNGE_2025_M1_Secc5_Sub1!$D98="","",CNGE_2025_M1_Secc5_Sub1!$D98)</f>
        <v/>
      </c>
      <c r="E2090" s="889"/>
      <c r="F2090" s="889"/>
      <c r="G2090" s="889"/>
      <c r="H2090" s="889"/>
      <c r="I2090" s="889"/>
      <c r="J2090" s="889"/>
      <c r="K2090" s="889"/>
      <c r="L2090" s="890"/>
      <c r="M2090" s="813"/>
      <c r="N2090" s="813"/>
      <c r="O2090" s="813"/>
      <c r="P2090" s="813"/>
      <c r="Q2090" s="813"/>
      <c r="R2090" s="813"/>
      <c r="S2090" s="813"/>
      <c r="T2090" s="813"/>
      <c r="U2090" s="813"/>
      <c r="V2090" s="813"/>
      <c r="W2090" s="813"/>
      <c r="X2090" s="813"/>
      <c r="Y2090" s="813"/>
      <c r="Z2090" s="813"/>
      <c r="AA2090" s="813"/>
      <c r="AB2090" s="813"/>
      <c r="AC2090" s="813"/>
      <c r="AD2090" s="813"/>
      <c r="AI2090">
        <f t="shared" si="1432"/>
        <v>0</v>
      </c>
      <c r="AJ2090">
        <f t="shared" si="1433"/>
        <v>0</v>
      </c>
      <c r="AK2090">
        <f t="shared" si="1434"/>
        <v>0</v>
      </c>
      <c r="AL2090">
        <f t="shared" si="1435"/>
        <v>0</v>
      </c>
      <c r="AM2090">
        <f t="shared" si="1436"/>
        <v>0</v>
      </c>
      <c r="AN2090">
        <f t="shared" si="1437"/>
        <v>0</v>
      </c>
      <c r="AO2090">
        <f t="shared" si="1438"/>
        <v>0</v>
      </c>
      <c r="AP2090">
        <f t="shared" si="1439"/>
        <v>0</v>
      </c>
      <c r="AQ2090">
        <f t="shared" si="1440"/>
        <v>0</v>
      </c>
      <c r="AR2090">
        <f t="shared" si="1441"/>
        <v>0</v>
      </c>
      <c r="AS2090">
        <f t="shared" si="1442"/>
        <v>0</v>
      </c>
      <c r="AT2090">
        <f t="shared" si="1443"/>
        <v>0</v>
      </c>
      <c r="AU2090">
        <f t="shared" si="1444"/>
        <v>0</v>
      </c>
      <c r="AV2090">
        <f t="shared" si="1445"/>
        <v>0</v>
      </c>
      <c r="AW2090">
        <f t="shared" si="1446"/>
        <v>0</v>
      </c>
      <c r="AX2090">
        <f t="shared" si="1447"/>
        <v>0</v>
      </c>
      <c r="AY2090">
        <f t="shared" si="1448"/>
        <v>0</v>
      </c>
      <c r="AZ2090">
        <f t="shared" si="1449"/>
        <v>0</v>
      </c>
      <c r="BA2090">
        <f t="shared" si="1450"/>
        <v>0</v>
      </c>
      <c r="BB2090">
        <f t="shared" si="1451"/>
        <v>0</v>
      </c>
      <c r="BC2090">
        <f t="shared" si="1452"/>
        <v>0</v>
      </c>
      <c r="BD2090">
        <f t="shared" si="1453"/>
        <v>0</v>
      </c>
      <c r="BE2090">
        <f t="shared" si="1454"/>
        <v>0</v>
      </c>
      <c r="BF2090">
        <f t="shared" si="1455"/>
        <v>0</v>
      </c>
      <c r="BG2090" s="375">
        <f t="shared" si="1456"/>
        <v>0</v>
      </c>
      <c r="BH2090" s="492">
        <f t="shared" si="1457"/>
        <v>0</v>
      </c>
      <c r="BI2090" s="578">
        <f t="shared" si="1458"/>
        <v>0</v>
      </c>
      <c r="BJ2090" s="375">
        <f t="shared" si="1459"/>
        <v>0</v>
      </c>
      <c r="BK2090" s="492">
        <f t="shared" si="1460"/>
        <v>0</v>
      </c>
      <c r="BL2090" s="578">
        <f t="shared" si="1461"/>
        <v>0</v>
      </c>
      <c r="BM2090" s="375">
        <f t="shared" si="1462"/>
        <v>0</v>
      </c>
      <c r="BN2090" s="492">
        <f t="shared" si="1463"/>
        <v>0</v>
      </c>
      <c r="BO2090" s="578">
        <f t="shared" si="1464"/>
        <v>0</v>
      </c>
      <c r="BP2090" s="375">
        <f t="shared" si="1465"/>
        <v>0</v>
      </c>
      <c r="BQ2090" s="492">
        <f t="shared" si="1466"/>
        <v>0</v>
      </c>
      <c r="BR2090" s="578">
        <f t="shared" si="1467"/>
        <v>0</v>
      </c>
      <c r="BS2090" s="375">
        <f t="shared" si="1468"/>
        <v>0</v>
      </c>
      <c r="BT2090" s="492">
        <f t="shared" si="1469"/>
        <v>0</v>
      </c>
      <c r="BU2090" s="578">
        <f t="shared" si="1470"/>
        <v>0</v>
      </c>
      <c r="BV2090" s="375">
        <f t="shared" si="1471"/>
        <v>0</v>
      </c>
      <c r="BW2090" s="492">
        <f t="shared" si="1472"/>
        <v>0</v>
      </c>
      <c r="BX2090" s="578">
        <f t="shared" si="1473"/>
        <v>0</v>
      </c>
      <c r="BY2090" s="375">
        <f t="shared" si="1474"/>
        <v>0</v>
      </c>
      <c r="BZ2090" s="492">
        <f t="shared" si="1475"/>
        <v>0</v>
      </c>
      <c r="CA2090" s="578">
        <f t="shared" si="1476"/>
        <v>0</v>
      </c>
      <c r="CB2090" s="375">
        <f t="shared" si="1477"/>
        <v>0</v>
      </c>
      <c r="CC2090" s="492">
        <f t="shared" si="1478"/>
        <v>0</v>
      </c>
      <c r="CD2090" s="578">
        <f t="shared" si="1479"/>
        <v>0</v>
      </c>
      <c r="CE2090" s="375">
        <f t="shared" si="1480"/>
        <v>0</v>
      </c>
      <c r="CF2090" s="492">
        <f t="shared" si="1481"/>
        <v>0</v>
      </c>
      <c r="CG2090" s="578">
        <f t="shared" si="1482"/>
        <v>0</v>
      </c>
      <c r="CH2090" s="375">
        <f t="shared" si="1483"/>
        <v>0</v>
      </c>
      <c r="CI2090" s="492">
        <f t="shared" si="1484"/>
        <v>0</v>
      </c>
      <c r="CJ2090" s="578">
        <f t="shared" si="1485"/>
        <v>0</v>
      </c>
      <c r="CK2090" s="375">
        <f t="shared" si="1486"/>
        <v>0</v>
      </c>
      <c r="CL2090" s="492">
        <f t="shared" si="1487"/>
        <v>0</v>
      </c>
      <c r="CM2090" s="578">
        <f t="shared" si="1488"/>
        <v>0</v>
      </c>
      <c r="CN2090" s="375">
        <f t="shared" si="1489"/>
        <v>0</v>
      </c>
      <c r="CO2090" s="492">
        <f t="shared" si="1490"/>
        <v>0</v>
      </c>
      <c r="CP2090" s="578">
        <f t="shared" si="1491"/>
        <v>0</v>
      </c>
      <c r="CQ2090" s="375">
        <f t="shared" si="1492"/>
        <v>0</v>
      </c>
      <c r="CR2090" s="492">
        <f t="shared" si="1493"/>
        <v>0</v>
      </c>
      <c r="CS2090" s="578">
        <f t="shared" si="1494"/>
        <v>0</v>
      </c>
      <c r="CT2090" s="375">
        <f t="shared" si="1495"/>
        <v>0</v>
      </c>
      <c r="CU2090" s="492">
        <f t="shared" si="1496"/>
        <v>0</v>
      </c>
      <c r="CV2090" s="578">
        <f t="shared" si="1497"/>
        <v>0</v>
      </c>
      <c r="CW2090" s="375">
        <f t="shared" si="1498"/>
        <v>0</v>
      </c>
      <c r="CX2090" s="492">
        <f t="shared" si="1499"/>
        <v>0</v>
      </c>
      <c r="CY2090" s="578">
        <f t="shared" si="1500"/>
        <v>0</v>
      </c>
      <c r="CZ2090" s="375">
        <f t="shared" si="1501"/>
        <v>0</v>
      </c>
      <c r="DA2090" s="492">
        <f t="shared" si="1502"/>
        <v>0</v>
      </c>
      <c r="DB2090" s="578">
        <f t="shared" si="1503"/>
        <v>0</v>
      </c>
      <c r="DC2090" s="375">
        <f t="shared" si="1504"/>
        <v>0</v>
      </c>
      <c r="DD2090" s="492">
        <f t="shared" si="1505"/>
        <v>0</v>
      </c>
      <c r="DE2090" s="578">
        <f t="shared" si="1506"/>
        <v>0</v>
      </c>
      <c r="DF2090" s="293">
        <f t="shared" si="1507"/>
        <v>0</v>
      </c>
      <c r="DG2090" s="294" t="str">
        <f>IF(DF2090=0,"",
IF(SUM($DF$2022:DF2090)=1,DH2090,
IF($DF$2143&gt;SUM($DF$2022:DF2090),_xlfn.CONCAT(", ",DH2090),
IF($DF$2143=SUM($DF$2022:DF2090),_xlfn.CONCAT(" y ",DH2090)))))</f>
        <v/>
      </c>
      <c r="DH2090" s="89" t="s">
        <v>5220</v>
      </c>
    </row>
    <row r="2091" spans="1:112" ht="15" customHeight="1">
      <c r="A2091" s="64"/>
      <c r="B2091" s="11"/>
      <c r="C2091" s="58" t="s">
        <v>5221</v>
      </c>
      <c r="D2091" s="1020" t="str">
        <f>IF(CNGE_2025_M1_Secc5_Sub1!$D99="","",CNGE_2025_M1_Secc5_Sub1!$D99)</f>
        <v/>
      </c>
      <c r="E2091" s="889"/>
      <c r="F2091" s="889"/>
      <c r="G2091" s="889"/>
      <c r="H2091" s="889"/>
      <c r="I2091" s="889"/>
      <c r="J2091" s="889"/>
      <c r="K2091" s="889"/>
      <c r="L2091" s="890"/>
      <c r="M2091" s="813"/>
      <c r="N2091" s="813"/>
      <c r="O2091" s="813"/>
      <c r="P2091" s="813"/>
      <c r="Q2091" s="813"/>
      <c r="R2091" s="813"/>
      <c r="S2091" s="813"/>
      <c r="T2091" s="813"/>
      <c r="U2091" s="813"/>
      <c r="V2091" s="813"/>
      <c r="W2091" s="813"/>
      <c r="X2091" s="813"/>
      <c r="Y2091" s="813"/>
      <c r="Z2091" s="813"/>
      <c r="AA2091" s="813"/>
      <c r="AB2091" s="813"/>
      <c r="AC2091" s="813"/>
      <c r="AD2091" s="813"/>
      <c r="AI2091">
        <f t="shared" si="1432"/>
        <v>0</v>
      </c>
      <c r="AJ2091">
        <f t="shared" si="1433"/>
        <v>0</v>
      </c>
      <c r="AK2091">
        <f t="shared" si="1434"/>
        <v>0</v>
      </c>
      <c r="AL2091">
        <f t="shared" si="1435"/>
        <v>0</v>
      </c>
      <c r="AM2091">
        <f t="shared" si="1436"/>
        <v>0</v>
      </c>
      <c r="AN2091">
        <f t="shared" si="1437"/>
        <v>0</v>
      </c>
      <c r="AO2091">
        <f t="shared" si="1438"/>
        <v>0</v>
      </c>
      <c r="AP2091">
        <f t="shared" si="1439"/>
        <v>0</v>
      </c>
      <c r="AQ2091">
        <f t="shared" si="1440"/>
        <v>0</v>
      </c>
      <c r="AR2091">
        <f t="shared" si="1441"/>
        <v>0</v>
      </c>
      <c r="AS2091">
        <f t="shared" si="1442"/>
        <v>0</v>
      </c>
      <c r="AT2091">
        <f t="shared" si="1443"/>
        <v>0</v>
      </c>
      <c r="AU2091">
        <f t="shared" si="1444"/>
        <v>0</v>
      </c>
      <c r="AV2091">
        <f t="shared" si="1445"/>
        <v>0</v>
      </c>
      <c r="AW2091">
        <f t="shared" si="1446"/>
        <v>0</v>
      </c>
      <c r="AX2091">
        <f t="shared" si="1447"/>
        <v>0</v>
      </c>
      <c r="AY2091">
        <f t="shared" si="1448"/>
        <v>0</v>
      </c>
      <c r="AZ2091">
        <f t="shared" si="1449"/>
        <v>0</v>
      </c>
      <c r="BA2091">
        <f t="shared" si="1450"/>
        <v>0</v>
      </c>
      <c r="BB2091">
        <f t="shared" si="1451"/>
        <v>0</v>
      </c>
      <c r="BC2091">
        <f t="shared" si="1452"/>
        <v>0</v>
      </c>
      <c r="BD2091">
        <f t="shared" si="1453"/>
        <v>0</v>
      </c>
      <c r="BE2091">
        <f t="shared" si="1454"/>
        <v>0</v>
      </c>
      <c r="BF2091">
        <f t="shared" si="1455"/>
        <v>0</v>
      </c>
      <c r="BG2091" s="375">
        <f t="shared" si="1456"/>
        <v>0</v>
      </c>
      <c r="BH2091" s="492">
        <f t="shared" si="1457"/>
        <v>0</v>
      </c>
      <c r="BI2091" s="578">
        <f t="shared" si="1458"/>
        <v>0</v>
      </c>
      <c r="BJ2091" s="375">
        <f t="shared" si="1459"/>
        <v>0</v>
      </c>
      <c r="BK2091" s="492">
        <f t="shared" si="1460"/>
        <v>0</v>
      </c>
      <c r="BL2091" s="578">
        <f t="shared" si="1461"/>
        <v>0</v>
      </c>
      <c r="BM2091" s="375">
        <f t="shared" si="1462"/>
        <v>0</v>
      </c>
      <c r="BN2091" s="492">
        <f t="shared" si="1463"/>
        <v>0</v>
      </c>
      <c r="BO2091" s="578">
        <f t="shared" si="1464"/>
        <v>0</v>
      </c>
      <c r="BP2091" s="375">
        <f t="shared" si="1465"/>
        <v>0</v>
      </c>
      <c r="BQ2091" s="492">
        <f t="shared" si="1466"/>
        <v>0</v>
      </c>
      <c r="BR2091" s="578">
        <f t="shared" si="1467"/>
        <v>0</v>
      </c>
      <c r="BS2091" s="375">
        <f t="shared" si="1468"/>
        <v>0</v>
      </c>
      <c r="BT2091" s="492">
        <f t="shared" si="1469"/>
        <v>0</v>
      </c>
      <c r="BU2091" s="578">
        <f t="shared" si="1470"/>
        <v>0</v>
      </c>
      <c r="BV2091" s="375">
        <f t="shared" si="1471"/>
        <v>0</v>
      </c>
      <c r="BW2091" s="492">
        <f t="shared" si="1472"/>
        <v>0</v>
      </c>
      <c r="BX2091" s="578">
        <f t="shared" si="1473"/>
        <v>0</v>
      </c>
      <c r="BY2091" s="375">
        <f t="shared" si="1474"/>
        <v>0</v>
      </c>
      <c r="BZ2091" s="492">
        <f t="shared" si="1475"/>
        <v>0</v>
      </c>
      <c r="CA2091" s="578">
        <f t="shared" si="1476"/>
        <v>0</v>
      </c>
      <c r="CB2091" s="375">
        <f t="shared" si="1477"/>
        <v>0</v>
      </c>
      <c r="CC2091" s="492">
        <f t="shared" si="1478"/>
        <v>0</v>
      </c>
      <c r="CD2091" s="578">
        <f t="shared" si="1479"/>
        <v>0</v>
      </c>
      <c r="CE2091" s="375">
        <f t="shared" si="1480"/>
        <v>0</v>
      </c>
      <c r="CF2091" s="492">
        <f t="shared" si="1481"/>
        <v>0</v>
      </c>
      <c r="CG2091" s="578">
        <f t="shared" si="1482"/>
        <v>0</v>
      </c>
      <c r="CH2091" s="375">
        <f t="shared" si="1483"/>
        <v>0</v>
      </c>
      <c r="CI2091" s="492">
        <f t="shared" si="1484"/>
        <v>0</v>
      </c>
      <c r="CJ2091" s="578">
        <f t="shared" si="1485"/>
        <v>0</v>
      </c>
      <c r="CK2091" s="375">
        <f t="shared" si="1486"/>
        <v>0</v>
      </c>
      <c r="CL2091" s="492">
        <f t="shared" si="1487"/>
        <v>0</v>
      </c>
      <c r="CM2091" s="578">
        <f t="shared" si="1488"/>
        <v>0</v>
      </c>
      <c r="CN2091" s="375">
        <f t="shared" si="1489"/>
        <v>0</v>
      </c>
      <c r="CO2091" s="492">
        <f t="shared" si="1490"/>
        <v>0</v>
      </c>
      <c r="CP2091" s="578">
        <f t="shared" si="1491"/>
        <v>0</v>
      </c>
      <c r="CQ2091" s="375">
        <f t="shared" si="1492"/>
        <v>0</v>
      </c>
      <c r="CR2091" s="492">
        <f t="shared" si="1493"/>
        <v>0</v>
      </c>
      <c r="CS2091" s="578">
        <f t="shared" si="1494"/>
        <v>0</v>
      </c>
      <c r="CT2091" s="375">
        <f t="shared" si="1495"/>
        <v>0</v>
      </c>
      <c r="CU2091" s="492">
        <f t="shared" si="1496"/>
        <v>0</v>
      </c>
      <c r="CV2091" s="578">
        <f t="shared" si="1497"/>
        <v>0</v>
      </c>
      <c r="CW2091" s="375">
        <f t="shared" si="1498"/>
        <v>0</v>
      </c>
      <c r="CX2091" s="492">
        <f t="shared" si="1499"/>
        <v>0</v>
      </c>
      <c r="CY2091" s="578">
        <f t="shared" si="1500"/>
        <v>0</v>
      </c>
      <c r="CZ2091" s="375">
        <f t="shared" si="1501"/>
        <v>0</v>
      </c>
      <c r="DA2091" s="492">
        <f t="shared" si="1502"/>
        <v>0</v>
      </c>
      <c r="DB2091" s="578">
        <f t="shared" si="1503"/>
        <v>0</v>
      </c>
      <c r="DC2091" s="375">
        <f t="shared" si="1504"/>
        <v>0</v>
      </c>
      <c r="DD2091" s="492">
        <f t="shared" si="1505"/>
        <v>0</v>
      </c>
      <c r="DE2091" s="578">
        <f t="shared" si="1506"/>
        <v>0</v>
      </c>
      <c r="DF2091" s="293">
        <f t="shared" si="1507"/>
        <v>0</v>
      </c>
      <c r="DG2091" s="294" t="str">
        <f>IF(DF2091=0,"",
IF(SUM($DF$2022:DF2091)=1,DH2091,
IF($DF$2143&gt;SUM($DF$2022:DF2091),_xlfn.CONCAT(", ",DH2091),
IF($DF$2143=SUM($DF$2022:DF2091),_xlfn.CONCAT(" y ",DH2091)))))</f>
        <v/>
      </c>
      <c r="DH2091" s="89" t="s">
        <v>5222</v>
      </c>
    </row>
    <row r="2092" spans="1:112" ht="15" customHeight="1">
      <c r="A2092" s="64"/>
      <c r="B2092" s="11"/>
      <c r="C2092" s="58" t="s">
        <v>5223</v>
      </c>
      <c r="D2092" s="1020" t="str">
        <f>IF(CNGE_2025_M1_Secc5_Sub1!$D100="","",CNGE_2025_M1_Secc5_Sub1!$D100)</f>
        <v/>
      </c>
      <c r="E2092" s="889"/>
      <c r="F2092" s="889"/>
      <c r="G2092" s="889"/>
      <c r="H2092" s="889"/>
      <c r="I2092" s="889"/>
      <c r="J2092" s="889"/>
      <c r="K2092" s="889"/>
      <c r="L2092" s="890"/>
      <c r="M2092" s="813"/>
      <c r="N2092" s="813"/>
      <c r="O2092" s="813"/>
      <c r="P2092" s="813"/>
      <c r="Q2092" s="813"/>
      <c r="R2092" s="813"/>
      <c r="S2092" s="813"/>
      <c r="T2092" s="813"/>
      <c r="U2092" s="813"/>
      <c r="V2092" s="813"/>
      <c r="W2092" s="813"/>
      <c r="X2092" s="813"/>
      <c r="Y2092" s="813"/>
      <c r="Z2092" s="813"/>
      <c r="AA2092" s="813"/>
      <c r="AB2092" s="813"/>
      <c r="AC2092" s="813"/>
      <c r="AD2092" s="813"/>
      <c r="AI2092">
        <f t="shared" si="1432"/>
        <v>0</v>
      </c>
      <c r="AJ2092">
        <f t="shared" si="1433"/>
        <v>0</v>
      </c>
      <c r="AK2092">
        <f t="shared" si="1434"/>
        <v>0</v>
      </c>
      <c r="AL2092">
        <f t="shared" si="1435"/>
        <v>0</v>
      </c>
      <c r="AM2092">
        <f t="shared" si="1436"/>
        <v>0</v>
      </c>
      <c r="AN2092">
        <f t="shared" si="1437"/>
        <v>0</v>
      </c>
      <c r="AO2092">
        <f t="shared" si="1438"/>
        <v>0</v>
      </c>
      <c r="AP2092">
        <f t="shared" si="1439"/>
        <v>0</v>
      </c>
      <c r="AQ2092">
        <f t="shared" si="1440"/>
        <v>0</v>
      </c>
      <c r="AR2092">
        <f t="shared" si="1441"/>
        <v>0</v>
      </c>
      <c r="AS2092">
        <f t="shared" si="1442"/>
        <v>0</v>
      </c>
      <c r="AT2092">
        <f t="shared" si="1443"/>
        <v>0</v>
      </c>
      <c r="AU2092">
        <f t="shared" si="1444"/>
        <v>0</v>
      </c>
      <c r="AV2092">
        <f t="shared" si="1445"/>
        <v>0</v>
      </c>
      <c r="AW2092">
        <f t="shared" si="1446"/>
        <v>0</v>
      </c>
      <c r="AX2092">
        <f t="shared" si="1447"/>
        <v>0</v>
      </c>
      <c r="AY2092">
        <f t="shared" si="1448"/>
        <v>0</v>
      </c>
      <c r="AZ2092">
        <f t="shared" si="1449"/>
        <v>0</v>
      </c>
      <c r="BA2092">
        <f t="shared" si="1450"/>
        <v>0</v>
      </c>
      <c r="BB2092">
        <f t="shared" si="1451"/>
        <v>0</v>
      </c>
      <c r="BC2092">
        <f t="shared" si="1452"/>
        <v>0</v>
      </c>
      <c r="BD2092">
        <f t="shared" si="1453"/>
        <v>0</v>
      </c>
      <c r="BE2092">
        <f t="shared" si="1454"/>
        <v>0</v>
      </c>
      <c r="BF2092">
        <f t="shared" si="1455"/>
        <v>0</v>
      </c>
      <c r="BG2092" s="375">
        <f t="shared" si="1456"/>
        <v>0</v>
      </c>
      <c r="BH2092" s="492">
        <f t="shared" si="1457"/>
        <v>0</v>
      </c>
      <c r="BI2092" s="578">
        <f t="shared" si="1458"/>
        <v>0</v>
      </c>
      <c r="BJ2092" s="375">
        <f t="shared" si="1459"/>
        <v>0</v>
      </c>
      <c r="BK2092" s="492">
        <f t="shared" si="1460"/>
        <v>0</v>
      </c>
      <c r="BL2092" s="578">
        <f t="shared" si="1461"/>
        <v>0</v>
      </c>
      <c r="BM2092" s="375">
        <f t="shared" si="1462"/>
        <v>0</v>
      </c>
      <c r="BN2092" s="492">
        <f t="shared" si="1463"/>
        <v>0</v>
      </c>
      <c r="BO2092" s="578">
        <f t="shared" si="1464"/>
        <v>0</v>
      </c>
      <c r="BP2092" s="375">
        <f t="shared" si="1465"/>
        <v>0</v>
      </c>
      <c r="BQ2092" s="492">
        <f t="shared" si="1466"/>
        <v>0</v>
      </c>
      <c r="BR2092" s="578">
        <f t="shared" si="1467"/>
        <v>0</v>
      </c>
      <c r="BS2092" s="375">
        <f t="shared" si="1468"/>
        <v>0</v>
      </c>
      <c r="BT2092" s="492">
        <f t="shared" si="1469"/>
        <v>0</v>
      </c>
      <c r="BU2092" s="578">
        <f t="shared" si="1470"/>
        <v>0</v>
      </c>
      <c r="BV2092" s="375">
        <f t="shared" si="1471"/>
        <v>0</v>
      </c>
      <c r="BW2092" s="492">
        <f t="shared" si="1472"/>
        <v>0</v>
      </c>
      <c r="BX2092" s="578">
        <f t="shared" si="1473"/>
        <v>0</v>
      </c>
      <c r="BY2092" s="375">
        <f t="shared" si="1474"/>
        <v>0</v>
      </c>
      <c r="BZ2092" s="492">
        <f t="shared" si="1475"/>
        <v>0</v>
      </c>
      <c r="CA2092" s="578">
        <f t="shared" si="1476"/>
        <v>0</v>
      </c>
      <c r="CB2092" s="375">
        <f t="shared" si="1477"/>
        <v>0</v>
      </c>
      <c r="CC2092" s="492">
        <f t="shared" si="1478"/>
        <v>0</v>
      </c>
      <c r="CD2092" s="578">
        <f t="shared" si="1479"/>
        <v>0</v>
      </c>
      <c r="CE2092" s="375">
        <f t="shared" si="1480"/>
        <v>0</v>
      </c>
      <c r="CF2092" s="492">
        <f t="shared" si="1481"/>
        <v>0</v>
      </c>
      <c r="CG2092" s="578">
        <f t="shared" si="1482"/>
        <v>0</v>
      </c>
      <c r="CH2092" s="375">
        <f t="shared" si="1483"/>
        <v>0</v>
      </c>
      <c r="CI2092" s="492">
        <f t="shared" si="1484"/>
        <v>0</v>
      </c>
      <c r="CJ2092" s="578">
        <f t="shared" si="1485"/>
        <v>0</v>
      </c>
      <c r="CK2092" s="375">
        <f t="shared" si="1486"/>
        <v>0</v>
      </c>
      <c r="CL2092" s="492">
        <f t="shared" si="1487"/>
        <v>0</v>
      </c>
      <c r="CM2092" s="578">
        <f t="shared" si="1488"/>
        <v>0</v>
      </c>
      <c r="CN2092" s="375">
        <f t="shared" si="1489"/>
        <v>0</v>
      </c>
      <c r="CO2092" s="492">
        <f t="shared" si="1490"/>
        <v>0</v>
      </c>
      <c r="CP2092" s="578">
        <f t="shared" si="1491"/>
        <v>0</v>
      </c>
      <c r="CQ2092" s="375">
        <f t="shared" si="1492"/>
        <v>0</v>
      </c>
      <c r="CR2092" s="492">
        <f t="shared" si="1493"/>
        <v>0</v>
      </c>
      <c r="CS2092" s="578">
        <f t="shared" si="1494"/>
        <v>0</v>
      </c>
      <c r="CT2092" s="375">
        <f t="shared" si="1495"/>
        <v>0</v>
      </c>
      <c r="CU2092" s="492">
        <f t="shared" si="1496"/>
        <v>0</v>
      </c>
      <c r="CV2092" s="578">
        <f t="shared" si="1497"/>
        <v>0</v>
      </c>
      <c r="CW2092" s="375">
        <f t="shared" si="1498"/>
        <v>0</v>
      </c>
      <c r="CX2092" s="492">
        <f t="shared" si="1499"/>
        <v>0</v>
      </c>
      <c r="CY2092" s="578">
        <f t="shared" si="1500"/>
        <v>0</v>
      </c>
      <c r="CZ2092" s="375">
        <f t="shared" si="1501"/>
        <v>0</v>
      </c>
      <c r="DA2092" s="492">
        <f t="shared" si="1502"/>
        <v>0</v>
      </c>
      <c r="DB2092" s="578">
        <f t="shared" si="1503"/>
        <v>0</v>
      </c>
      <c r="DC2092" s="375">
        <f t="shared" si="1504"/>
        <v>0</v>
      </c>
      <c r="DD2092" s="492">
        <f t="shared" si="1505"/>
        <v>0</v>
      </c>
      <c r="DE2092" s="578">
        <f t="shared" si="1506"/>
        <v>0</v>
      </c>
      <c r="DF2092" s="293">
        <f t="shared" si="1507"/>
        <v>0</v>
      </c>
      <c r="DG2092" s="294" t="str">
        <f>IF(DF2092=0,"",
IF(SUM($DF$2022:DF2092)=1,DH2092,
IF($DF$2143&gt;SUM($DF$2022:DF2092),_xlfn.CONCAT(", ",DH2092),
IF($DF$2143=SUM($DF$2022:DF2092),_xlfn.CONCAT(" y ",DH2092)))))</f>
        <v/>
      </c>
      <c r="DH2092" s="89" t="s">
        <v>5224</v>
      </c>
    </row>
    <row r="2093" spans="1:112" ht="15" customHeight="1">
      <c r="A2093" s="64"/>
      <c r="B2093" s="11"/>
      <c r="C2093" s="58" t="s">
        <v>5225</v>
      </c>
      <c r="D2093" s="1020" t="str">
        <f>IF(CNGE_2025_M1_Secc5_Sub1!$D101="","",CNGE_2025_M1_Secc5_Sub1!$D101)</f>
        <v/>
      </c>
      <c r="E2093" s="889"/>
      <c r="F2093" s="889"/>
      <c r="G2093" s="889"/>
      <c r="H2093" s="889"/>
      <c r="I2093" s="889"/>
      <c r="J2093" s="889"/>
      <c r="K2093" s="889"/>
      <c r="L2093" s="890"/>
      <c r="M2093" s="813"/>
      <c r="N2093" s="813"/>
      <c r="O2093" s="813"/>
      <c r="P2093" s="813"/>
      <c r="Q2093" s="813"/>
      <c r="R2093" s="813"/>
      <c r="S2093" s="813"/>
      <c r="T2093" s="813"/>
      <c r="U2093" s="813"/>
      <c r="V2093" s="813"/>
      <c r="W2093" s="813"/>
      <c r="X2093" s="813"/>
      <c r="Y2093" s="813"/>
      <c r="Z2093" s="813"/>
      <c r="AA2093" s="813"/>
      <c r="AB2093" s="813"/>
      <c r="AC2093" s="813"/>
      <c r="AD2093" s="813"/>
      <c r="AI2093">
        <f t="shared" si="1432"/>
        <v>0</v>
      </c>
      <c r="AJ2093">
        <f t="shared" si="1433"/>
        <v>0</v>
      </c>
      <c r="AK2093">
        <f t="shared" si="1434"/>
        <v>0</v>
      </c>
      <c r="AL2093">
        <f t="shared" si="1435"/>
        <v>0</v>
      </c>
      <c r="AM2093">
        <f t="shared" si="1436"/>
        <v>0</v>
      </c>
      <c r="AN2093">
        <f t="shared" si="1437"/>
        <v>0</v>
      </c>
      <c r="AO2093">
        <f t="shared" si="1438"/>
        <v>0</v>
      </c>
      <c r="AP2093">
        <f t="shared" si="1439"/>
        <v>0</v>
      </c>
      <c r="AQ2093">
        <f t="shared" si="1440"/>
        <v>0</v>
      </c>
      <c r="AR2093">
        <f t="shared" si="1441"/>
        <v>0</v>
      </c>
      <c r="AS2093">
        <f t="shared" si="1442"/>
        <v>0</v>
      </c>
      <c r="AT2093">
        <f t="shared" si="1443"/>
        <v>0</v>
      </c>
      <c r="AU2093">
        <f t="shared" si="1444"/>
        <v>0</v>
      </c>
      <c r="AV2093">
        <f t="shared" si="1445"/>
        <v>0</v>
      </c>
      <c r="AW2093">
        <f t="shared" si="1446"/>
        <v>0</v>
      </c>
      <c r="AX2093">
        <f t="shared" si="1447"/>
        <v>0</v>
      </c>
      <c r="AY2093">
        <f t="shared" si="1448"/>
        <v>0</v>
      </c>
      <c r="AZ2093">
        <f t="shared" si="1449"/>
        <v>0</v>
      </c>
      <c r="BA2093">
        <f t="shared" si="1450"/>
        <v>0</v>
      </c>
      <c r="BB2093">
        <f t="shared" si="1451"/>
        <v>0</v>
      </c>
      <c r="BC2093">
        <f t="shared" si="1452"/>
        <v>0</v>
      </c>
      <c r="BD2093">
        <f t="shared" si="1453"/>
        <v>0</v>
      </c>
      <c r="BE2093">
        <f t="shared" si="1454"/>
        <v>0</v>
      </c>
      <c r="BF2093">
        <f t="shared" si="1455"/>
        <v>0</v>
      </c>
      <c r="BG2093" s="375">
        <f t="shared" si="1456"/>
        <v>0</v>
      </c>
      <c r="BH2093" s="492">
        <f t="shared" si="1457"/>
        <v>0</v>
      </c>
      <c r="BI2093" s="578">
        <f t="shared" si="1458"/>
        <v>0</v>
      </c>
      <c r="BJ2093" s="375">
        <f t="shared" si="1459"/>
        <v>0</v>
      </c>
      <c r="BK2093" s="492">
        <f t="shared" si="1460"/>
        <v>0</v>
      </c>
      <c r="BL2093" s="578">
        <f t="shared" si="1461"/>
        <v>0</v>
      </c>
      <c r="BM2093" s="375">
        <f t="shared" si="1462"/>
        <v>0</v>
      </c>
      <c r="BN2093" s="492">
        <f t="shared" si="1463"/>
        <v>0</v>
      </c>
      <c r="BO2093" s="578">
        <f t="shared" si="1464"/>
        <v>0</v>
      </c>
      <c r="BP2093" s="375">
        <f t="shared" si="1465"/>
        <v>0</v>
      </c>
      <c r="BQ2093" s="492">
        <f t="shared" si="1466"/>
        <v>0</v>
      </c>
      <c r="BR2093" s="578">
        <f t="shared" si="1467"/>
        <v>0</v>
      </c>
      <c r="BS2093" s="375">
        <f t="shared" si="1468"/>
        <v>0</v>
      </c>
      <c r="BT2093" s="492">
        <f t="shared" si="1469"/>
        <v>0</v>
      </c>
      <c r="BU2093" s="578">
        <f t="shared" si="1470"/>
        <v>0</v>
      </c>
      <c r="BV2093" s="375">
        <f t="shared" si="1471"/>
        <v>0</v>
      </c>
      <c r="BW2093" s="492">
        <f t="shared" si="1472"/>
        <v>0</v>
      </c>
      <c r="BX2093" s="578">
        <f t="shared" si="1473"/>
        <v>0</v>
      </c>
      <c r="BY2093" s="375">
        <f t="shared" si="1474"/>
        <v>0</v>
      </c>
      <c r="BZ2093" s="492">
        <f t="shared" si="1475"/>
        <v>0</v>
      </c>
      <c r="CA2093" s="578">
        <f t="shared" si="1476"/>
        <v>0</v>
      </c>
      <c r="CB2093" s="375">
        <f t="shared" si="1477"/>
        <v>0</v>
      </c>
      <c r="CC2093" s="492">
        <f t="shared" si="1478"/>
        <v>0</v>
      </c>
      <c r="CD2093" s="578">
        <f t="shared" si="1479"/>
        <v>0</v>
      </c>
      <c r="CE2093" s="375">
        <f t="shared" si="1480"/>
        <v>0</v>
      </c>
      <c r="CF2093" s="492">
        <f t="shared" si="1481"/>
        <v>0</v>
      </c>
      <c r="CG2093" s="578">
        <f t="shared" si="1482"/>
        <v>0</v>
      </c>
      <c r="CH2093" s="375">
        <f t="shared" si="1483"/>
        <v>0</v>
      </c>
      <c r="CI2093" s="492">
        <f t="shared" si="1484"/>
        <v>0</v>
      </c>
      <c r="CJ2093" s="578">
        <f t="shared" si="1485"/>
        <v>0</v>
      </c>
      <c r="CK2093" s="375">
        <f t="shared" si="1486"/>
        <v>0</v>
      </c>
      <c r="CL2093" s="492">
        <f t="shared" si="1487"/>
        <v>0</v>
      </c>
      <c r="CM2093" s="578">
        <f t="shared" si="1488"/>
        <v>0</v>
      </c>
      <c r="CN2093" s="375">
        <f t="shared" si="1489"/>
        <v>0</v>
      </c>
      <c r="CO2093" s="492">
        <f t="shared" si="1490"/>
        <v>0</v>
      </c>
      <c r="CP2093" s="578">
        <f t="shared" si="1491"/>
        <v>0</v>
      </c>
      <c r="CQ2093" s="375">
        <f t="shared" si="1492"/>
        <v>0</v>
      </c>
      <c r="CR2093" s="492">
        <f t="shared" si="1493"/>
        <v>0</v>
      </c>
      <c r="CS2093" s="578">
        <f t="shared" si="1494"/>
        <v>0</v>
      </c>
      <c r="CT2093" s="375">
        <f t="shared" si="1495"/>
        <v>0</v>
      </c>
      <c r="CU2093" s="492">
        <f t="shared" si="1496"/>
        <v>0</v>
      </c>
      <c r="CV2093" s="578">
        <f t="shared" si="1497"/>
        <v>0</v>
      </c>
      <c r="CW2093" s="375">
        <f t="shared" si="1498"/>
        <v>0</v>
      </c>
      <c r="CX2093" s="492">
        <f t="shared" si="1499"/>
        <v>0</v>
      </c>
      <c r="CY2093" s="578">
        <f t="shared" si="1500"/>
        <v>0</v>
      </c>
      <c r="CZ2093" s="375">
        <f t="shared" si="1501"/>
        <v>0</v>
      </c>
      <c r="DA2093" s="492">
        <f t="shared" si="1502"/>
        <v>0</v>
      </c>
      <c r="DB2093" s="578">
        <f t="shared" si="1503"/>
        <v>0</v>
      </c>
      <c r="DC2093" s="375">
        <f t="shared" si="1504"/>
        <v>0</v>
      </c>
      <c r="DD2093" s="492">
        <f t="shared" si="1505"/>
        <v>0</v>
      </c>
      <c r="DE2093" s="578">
        <f t="shared" si="1506"/>
        <v>0</v>
      </c>
      <c r="DF2093" s="293">
        <f t="shared" si="1507"/>
        <v>0</v>
      </c>
      <c r="DG2093" s="294" t="str">
        <f>IF(DF2093=0,"",
IF(SUM($DF$2022:DF2093)=1,DH2093,
IF($DF$2143&gt;SUM($DF$2022:DF2093),_xlfn.CONCAT(", ",DH2093),
IF($DF$2143=SUM($DF$2022:DF2093),_xlfn.CONCAT(" y ",DH2093)))))</f>
        <v/>
      </c>
      <c r="DH2093" s="89" t="s">
        <v>5226</v>
      </c>
    </row>
    <row r="2094" spans="1:112" ht="15" customHeight="1">
      <c r="A2094" s="64"/>
      <c r="B2094" s="11"/>
      <c r="C2094" s="58" t="s">
        <v>5227</v>
      </c>
      <c r="D2094" s="1020" t="str">
        <f>IF(CNGE_2025_M1_Secc5_Sub1!$D102="","",CNGE_2025_M1_Secc5_Sub1!$D102)</f>
        <v/>
      </c>
      <c r="E2094" s="889"/>
      <c r="F2094" s="889"/>
      <c r="G2094" s="889"/>
      <c r="H2094" s="889"/>
      <c r="I2094" s="889"/>
      <c r="J2094" s="889"/>
      <c r="K2094" s="889"/>
      <c r="L2094" s="890"/>
      <c r="M2094" s="813"/>
      <c r="N2094" s="813"/>
      <c r="O2094" s="813"/>
      <c r="P2094" s="813"/>
      <c r="Q2094" s="813"/>
      <c r="R2094" s="813"/>
      <c r="S2094" s="813"/>
      <c r="T2094" s="813"/>
      <c r="U2094" s="813"/>
      <c r="V2094" s="813"/>
      <c r="W2094" s="813"/>
      <c r="X2094" s="813"/>
      <c r="Y2094" s="813"/>
      <c r="Z2094" s="813"/>
      <c r="AA2094" s="813"/>
      <c r="AB2094" s="813"/>
      <c r="AC2094" s="813"/>
      <c r="AD2094" s="813"/>
      <c r="AI2094">
        <f t="shared" si="1432"/>
        <v>0</v>
      </c>
      <c r="AJ2094">
        <f t="shared" si="1433"/>
        <v>0</v>
      </c>
      <c r="AK2094">
        <f t="shared" si="1434"/>
        <v>0</v>
      </c>
      <c r="AL2094">
        <f t="shared" si="1435"/>
        <v>0</v>
      </c>
      <c r="AM2094">
        <f t="shared" si="1436"/>
        <v>0</v>
      </c>
      <c r="AN2094">
        <f t="shared" si="1437"/>
        <v>0</v>
      </c>
      <c r="AO2094">
        <f t="shared" si="1438"/>
        <v>0</v>
      </c>
      <c r="AP2094">
        <f t="shared" si="1439"/>
        <v>0</v>
      </c>
      <c r="AQ2094">
        <f t="shared" si="1440"/>
        <v>0</v>
      </c>
      <c r="AR2094">
        <f t="shared" si="1441"/>
        <v>0</v>
      </c>
      <c r="AS2094">
        <f t="shared" si="1442"/>
        <v>0</v>
      </c>
      <c r="AT2094">
        <f t="shared" si="1443"/>
        <v>0</v>
      </c>
      <c r="AU2094">
        <f t="shared" si="1444"/>
        <v>0</v>
      </c>
      <c r="AV2094">
        <f t="shared" si="1445"/>
        <v>0</v>
      </c>
      <c r="AW2094">
        <f t="shared" si="1446"/>
        <v>0</v>
      </c>
      <c r="AX2094">
        <f t="shared" si="1447"/>
        <v>0</v>
      </c>
      <c r="AY2094">
        <f t="shared" si="1448"/>
        <v>0</v>
      </c>
      <c r="AZ2094">
        <f t="shared" si="1449"/>
        <v>0</v>
      </c>
      <c r="BA2094">
        <f t="shared" si="1450"/>
        <v>0</v>
      </c>
      <c r="BB2094">
        <f t="shared" si="1451"/>
        <v>0</v>
      </c>
      <c r="BC2094">
        <f t="shared" si="1452"/>
        <v>0</v>
      </c>
      <c r="BD2094">
        <f t="shared" si="1453"/>
        <v>0</v>
      </c>
      <c r="BE2094">
        <f t="shared" si="1454"/>
        <v>0</v>
      </c>
      <c r="BF2094">
        <f t="shared" si="1455"/>
        <v>0</v>
      </c>
      <c r="BG2094" s="375">
        <f t="shared" si="1456"/>
        <v>0</v>
      </c>
      <c r="BH2094" s="492">
        <f t="shared" si="1457"/>
        <v>0</v>
      </c>
      <c r="BI2094" s="578">
        <f t="shared" si="1458"/>
        <v>0</v>
      </c>
      <c r="BJ2094" s="375">
        <f t="shared" si="1459"/>
        <v>0</v>
      </c>
      <c r="BK2094" s="492">
        <f t="shared" si="1460"/>
        <v>0</v>
      </c>
      <c r="BL2094" s="578">
        <f t="shared" si="1461"/>
        <v>0</v>
      </c>
      <c r="BM2094" s="375">
        <f t="shared" si="1462"/>
        <v>0</v>
      </c>
      <c r="BN2094" s="492">
        <f t="shared" si="1463"/>
        <v>0</v>
      </c>
      <c r="BO2094" s="578">
        <f t="shared" si="1464"/>
        <v>0</v>
      </c>
      <c r="BP2094" s="375">
        <f t="shared" si="1465"/>
        <v>0</v>
      </c>
      <c r="BQ2094" s="492">
        <f t="shared" si="1466"/>
        <v>0</v>
      </c>
      <c r="BR2094" s="578">
        <f t="shared" si="1467"/>
        <v>0</v>
      </c>
      <c r="BS2094" s="375">
        <f t="shared" si="1468"/>
        <v>0</v>
      </c>
      <c r="BT2094" s="492">
        <f t="shared" si="1469"/>
        <v>0</v>
      </c>
      <c r="BU2094" s="578">
        <f t="shared" si="1470"/>
        <v>0</v>
      </c>
      <c r="BV2094" s="375">
        <f t="shared" si="1471"/>
        <v>0</v>
      </c>
      <c r="BW2094" s="492">
        <f t="shared" si="1472"/>
        <v>0</v>
      </c>
      <c r="BX2094" s="578">
        <f t="shared" si="1473"/>
        <v>0</v>
      </c>
      <c r="BY2094" s="375">
        <f t="shared" si="1474"/>
        <v>0</v>
      </c>
      <c r="BZ2094" s="492">
        <f t="shared" si="1475"/>
        <v>0</v>
      </c>
      <c r="CA2094" s="578">
        <f t="shared" si="1476"/>
        <v>0</v>
      </c>
      <c r="CB2094" s="375">
        <f t="shared" si="1477"/>
        <v>0</v>
      </c>
      <c r="CC2094" s="492">
        <f t="shared" si="1478"/>
        <v>0</v>
      </c>
      <c r="CD2094" s="578">
        <f t="shared" si="1479"/>
        <v>0</v>
      </c>
      <c r="CE2094" s="375">
        <f t="shared" si="1480"/>
        <v>0</v>
      </c>
      <c r="CF2094" s="492">
        <f t="shared" si="1481"/>
        <v>0</v>
      </c>
      <c r="CG2094" s="578">
        <f t="shared" si="1482"/>
        <v>0</v>
      </c>
      <c r="CH2094" s="375">
        <f t="shared" si="1483"/>
        <v>0</v>
      </c>
      <c r="CI2094" s="492">
        <f t="shared" si="1484"/>
        <v>0</v>
      </c>
      <c r="CJ2094" s="578">
        <f t="shared" si="1485"/>
        <v>0</v>
      </c>
      <c r="CK2094" s="375">
        <f t="shared" si="1486"/>
        <v>0</v>
      </c>
      <c r="CL2094" s="492">
        <f t="shared" si="1487"/>
        <v>0</v>
      </c>
      <c r="CM2094" s="578">
        <f t="shared" si="1488"/>
        <v>0</v>
      </c>
      <c r="CN2094" s="375">
        <f t="shared" si="1489"/>
        <v>0</v>
      </c>
      <c r="CO2094" s="492">
        <f t="shared" si="1490"/>
        <v>0</v>
      </c>
      <c r="CP2094" s="578">
        <f t="shared" si="1491"/>
        <v>0</v>
      </c>
      <c r="CQ2094" s="375">
        <f t="shared" si="1492"/>
        <v>0</v>
      </c>
      <c r="CR2094" s="492">
        <f t="shared" si="1493"/>
        <v>0</v>
      </c>
      <c r="CS2094" s="578">
        <f t="shared" si="1494"/>
        <v>0</v>
      </c>
      <c r="CT2094" s="375">
        <f t="shared" si="1495"/>
        <v>0</v>
      </c>
      <c r="CU2094" s="492">
        <f t="shared" si="1496"/>
        <v>0</v>
      </c>
      <c r="CV2094" s="578">
        <f t="shared" si="1497"/>
        <v>0</v>
      </c>
      <c r="CW2094" s="375">
        <f t="shared" si="1498"/>
        <v>0</v>
      </c>
      <c r="CX2094" s="492">
        <f t="shared" si="1499"/>
        <v>0</v>
      </c>
      <c r="CY2094" s="578">
        <f t="shared" si="1500"/>
        <v>0</v>
      </c>
      <c r="CZ2094" s="375">
        <f t="shared" si="1501"/>
        <v>0</v>
      </c>
      <c r="DA2094" s="492">
        <f t="shared" si="1502"/>
        <v>0</v>
      </c>
      <c r="DB2094" s="578">
        <f t="shared" si="1503"/>
        <v>0</v>
      </c>
      <c r="DC2094" s="375">
        <f t="shared" si="1504"/>
        <v>0</v>
      </c>
      <c r="DD2094" s="492">
        <f t="shared" si="1505"/>
        <v>0</v>
      </c>
      <c r="DE2094" s="578">
        <f t="shared" si="1506"/>
        <v>0</v>
      </c>
      <c r="DF2094" s="293">
        <f t="shared" si="1507"/>
        <v>0</v>
      </c>
      <c r="DG2094" s="294" t="str">
        <f>IF(DF2094=0,"",
IF(SUM($DF$2022:DF2094)=1,DH2094,
IF($DF$2143&gt;SUM($DF$2022:DF2094),_xlfn.CONCAT(", ",DH2094),
IF($DF$2143=SUM($DF$2022:DF2094),_xlfn.CONCAT(" y ",DH2094)))))</f>
        <v/>
      </c>
      <c r="DH2094" s="89" t="s">
        <v>5228</v>
      </c>
    </row>
    <row r="2095" spans="1:112" ht="15" customHeight="1">
      <c r="A2095" s="64"/>
      <c r="B2095" s="11"/>
      <c r="C2095" s="58" t="s">
        <v>5229</v>
      </c>
      <c r="D2095" s="1020" t="str">
        <f>IF(CNGE_2025_M1_Secc5_Sub1!$D103="","",CNGE_2025_M1_Secc5_Sub1!$D103)</f>
        <v/>
      </c>
      <c r="E2095" s="889"/>
      <c r="F2095" s="889"/>
      <c r="G2095" s="889"/>
      <c r="H2095" s="889"/>
      <c r="I2095" s="889"/>
      <c r="J2095" s="889"/>
      <c r="K2095" s="889"/>
      <c r="L2095" s="890"/>
      <c r="M2095" s="813"/>
      <c r="N2095" s="813"/>
      <c r="O2095" s="813"/>
      <c r="P2095" s="813"/>
      <c r="Q2095" s="813"/>
      <c r="R2095" s="813"/>
      <c r="S2095" s="813"/>
      <c r="T2095" s="813"/>
      <c r="U2095" s="813"/>
      <c r="V2095" s="813"/>
      <c r="W2095" s="813"/>
      <c r="X2095" s="813"/>
      <c r="Y2095" s="813"/>
      <c r="Z2095" s="813"/>
      <c r="AA2095" s="813"/>
      <c r="AB2095" s="813"/>
      <c r="AC2095" s="813"/>
      <c r="AD2095" s="813"/>
      <c r="AI2095">
        <f t="shared" si="1432"/>
        <v>0</v>
      </c>
      <c r="AJ2095">
        <f t="shared" si="1433"/>
        <v>0</v>
      </c>
      <c r="AK2095">
        <f t="shared" si="1434"/>
        <v>0</v>
      </c>
      <c r="AL2095">
        <f t="shared" si="1435"/>
        <v>0</v>
      </c>
      <c r="AM2095">
        <f t="shared" si="1436"/>
        <v>0</v>
      </c>
      <c r="AN2095">
        <f t="shared" si="1437"/>
        <v>0</v>
      </c>
      <c r="AO2095">
        <f t="shared" si="1438"/>
        <v>0</v>
      </c>
      <c r="AP2095">
        <f t="shared" si="1439"/>
        <v>0</v>
      </c>
      <c r="AQ2095">
        <f t="shared" si="1440"/>
        <v>0</v>
      </c>
      <c r="AR2095">
        <f t="shared" si="1441"/>
        <v>0</v>
      </c>
      <c r="AS2095">
        <f t="shared" si="1442"/>
        <v>0</v>
      </c>
      <c r="AT2095">
        <f t="shared" si="1443"/>
        <v>0</v>
      </c>
      <c r="AU2095">
        <f t="shared" si="1444"/>
        <v>0</v>
      </c>
      <c r="AV2095">
        <f t="shared" si="1445"/>
        <v>0</v>
      </c>
      <c r="AW2095">
        <f t="shared" si="1446"/>
        <v>0</v>
      </c>
      <c r="AX2095">
        <f t="shared" si="1447"/>
        <v>0</v>
      </c>
      <c r="AY2095">
        <f t="shared" si="1448"/>
        <v>0</v>
      </c>
      <c r="AZ2095">
        <f t="shared" si="1449"/>
        <v>0</v>
      </c>
      <c r="BA2095">
        <f t="shared" si="1450"/>
        <v>0</v>
      </c>
      <c r="BB2095">
        <f t="shared" si="1451"/>
        <v>0</v>
      </c>
      <c r="BC2095">
        <f t="shared" si="1452"/>
        <v>0</v>
      </c>
      <c r="BD2095">
        <f t="shared" si="1453"/>
        <v>0</v>
      </c>
      <c r="BE2095">
        <f t="shared" si="1454"/>
        <v>0</v>
      </c>
      <c r="BF2095">
        <f t="shared" si="1455"/>
        <v>0</v>
      </c>
      <c r="BG2095" s="375">
        <f t="shared" si="1456"/>
        <v>0</v>
      </c>
      <c r="BH2095" s="492">
        <f t="shared" si="1457"/>
        <v>0</v>
      </c>
      <c r="BI2095" s="578">
        <f t="shared" si="1458"/>
        <v>0</v>
      </c>
      <c r="BJ2095" s="375">
        <f t="shared" si="1459"/>
        <v>0</v>
      </c>
      <c r="BK2095" s="492">
        <f t="shared" si="1460"/>
        <v>0</v>
      </c>
      <c r="BL2095" s="578">
        <f t="shared" si="1461"/>
        <v>0</v>
      </c>
      <c r="BM2095" s="375">
        <f t="shared" si="1462"/>
        <v>0</v>
      </c>
      <c r="BN2095" s="492">
        <f t="shared" si="1463"/>
        <v>0</v>
      </c>
      <c r="BO2095" s="578">
        <f t="shared" si="1464"/>
        <v>0</v>
      </c>
      <c r="BP2095" s="375">
        <f t="shared" si="1465"/>
        <v>0</v>
      </c>
      <c r="BQ2095" s="492">
        <f t="shared" si="1466"/>
        <v>0</v>
      </c>
      <c r="BR2095" s="578">
        <f t="shared" si="1467"/>
        <v>0</v>
      </c>
      <c r="BS2095" s="375">
        <f t="shared" si="1468"/>
        <v>0</v>
      </c>
      <c r="BT2095" s="492">
        <f t="shared" si="1469"/>
        <v>0</v>
      </c>
      <c r="BU2095" s="578">
        <f t="shared" si="1470"/>
        <v>0</v>
      </c>
      <c r="BV2095" s="375">
        <f t="shared" si="1471"/>
        <v>0</v>
      </c>
      <c r="BW2095" s="492">
        <f t="shared" si="1472"/>
        <v>0</v>
      </c>
      <c r="BX2095" s="578">
        <f t="shared" si="1473"/>
        <v>0</v>
      </c>
      <c r="BY2095" s="375">
        <f t="shared" si="1474"/>
        <v>0</v>
      </c>
      <c r="BZ2095" s="492">
        <f t="shared" si="1475"/>
        <v>0</v>
      </c>
      <c r="CA2095" s="578">
        <f t="shared" si="1476"/>
        <v>0</v>
      </c>
      <c r="CB2095" s="375">
        <f t="shared" si="1477"/>
        <v>0</v>
      </c>
      <c r="CC2095" s="492">
        <f t="shared" si="1478"/>
        <v>0</v>
      </c>
      <c r="CD2095" s="578">
        <f t="shared" si="1479"/>
        <v>0</v>
      </c>
      <c r="CE2095" s="375">
        <f t="shared" si="1480"/>
        <v>0</v>
      </c>
      <c r="CF2095" s="492">
        <f t="shared" si="1481"/>
        <v>0</v>
      </c>
      <c r="CG2095" s="578">
        <f t="shared" si="1482"/>
        <v>0</v>
      </c>
      <c r="CH2095" s="375">
        <f t="shared" si="1483"/>
        <v>0</v>
      </c>
      <c r="CI2095" s="492">
        <f t="shared" si="1484"/>
        <v>0</v>
      </c>
      <c r="CJ2095" s="578">
        <f t="shared" si="1485"/>
        <v>0</v>
      </c>
      <c r="CK2095" s="375">
        <f t="shared" si="1486"/>
        <v>0</v>
      </c>
      <c r="CL2095" s="492">
        <f t="shared" si="1487"/>
        <v>0</v>
      </c>
      <c r="CM2095" s="578">
        <f t="shared" si="1488"/>
        <v>0</v>
      </c>
      <c r="CN2095" s="375">
        <f t="shared" si="1489"/>
        <v>0</v>
      </c>
      <c r="CO2095" s="492">
        <f t="shared" si="1490"/>
        <v>0</v>
      </c>
      <c r="CP2095" s="578">
        <f t="shared" si="1491"/>
        <v>0</v>
      </c>
      <c r="CQ2095" s="375">
        <f t="shared" si="1492"/>
        <v>0</v>
      </c>
      <c r="CR2095" s="492">
        <f t="shared" si="1493"/>
        <v>0</v>
      </c>
      <c r="CS2095" s="578">
        <f t="shared" si="1494"/>
        <v>0</v>
      </c>
      <c r="CT2095" s="375">
        <f t="shared" si="1495"/>
        <v>0</v>
      </c>
      <c r="CU2095" s="492">
        <f t="shared" si="1496"/>
        <v>0</v>
      </c>
      <c r="CV2095" s="578">
        <f t="shared" si="1497"/>
        <v>0</v>
      </c>
      <c r="CW2095" s="375">
        <f t="shared" si="1498"/>
        <v>0</v>
      </c>
      <c r="CX2095" s="492">
        <f t="shared" si="1499"/>
        <v>0</v>
      </c>
      <c r="CY2095" s="578">
        <f t="shared" si="1500"/>
        <v>0</v>
      </c>
      <c r="CZ2095" s="375">
        <f t="shared" si="1501"/>
        <v>0</v>
      </c>
      <c r="DA2095" s="492">
        <f t="shared" si="1502"/>
        <v>0</v>
      </c>
      <c r="DB2095" s="578">
        <f t="shared" si="1503"/>
        <v>0</v>
      </c>
      <c r="DC2095" s="375">
        <f t="shared" si="1504"/>
        <v>0</v>
      </c>
      <c r="DD2095" s="492">
        <f t="shared" si="1505"/>
        <v>0</v>
      </c>
      <c r="DE2095" s="578">
        <f t="shared" si="1506"/>
        <v>0</v>
      </c>
      <c r="DF2095" s="293">
        <f t="shared" si="1507"/>
        <v>0</v>
      </c>
      <c r="DG2095" s="294" t="str">
        <f>IF(DF2095=0,"",
IF(SUM($DF$2022:DF2095)=1,DH2095,
IF($DF$2143&gt;SUM($DF$2022:DF2095),_xlfn.CONCAT(", ",DH2095),
IF($DF$2143=SUM($DF$2022:DF2095),_xlfn.CONCAT(" y ",DH2095)))))</f>
        <v/>
      </c>
      <c r="DH2095" s="89" t="s">
        <v>5230</v>
      </c>
    </row>
    <row r="2096" spans="1:112" ht="15" customHeight="1">
      <c r="A2096" s="64"/>
      <c r="B2096" s="11"/>
      <c r="C2096" s="58" t="s">
        <v>5231</v>
      </c>
      <c r="D2096" s="1020" t="str">
        <f>IF(CNGE_2025_M1_Secc5_Sub1!$D104="","",CNGE_2025_M1_Secc5_Sub1!$D104)</f>
        <v/>
      </c>
      <c r="E2096" s="889"/>
      <c r="F2096" s="889"/>
      <c r="G2096" s="889"/>
      <c r="H2096" s="889"/>
      <c r="I2096" s="889"/>
      <c r="J2096" s="889"/>
      <c r="K2096" s="889"/>
      <c r="L2096" s="890"/>
      <c r="M2096" s="813"/>
      <c r="N2096" s="813"/>
      <c r="O2096" s="813"/>
      <c r="P2096" s="813"/>
      <c r="Q2096" s="813"/>
      <c r="R2096" s="813"/>
      <c r="S2096" s="813"/>
      <c r="T2096" s="813"/>
      <c r="U2096" s="813"/>
      <c r="V2096" s="813"/>
      <c r="W2096" s="813"/>
      <c r="X2096" s="813"/>
      <c r="Y2096" s="813"/>
      <c r="Z2096" s="813"/>
      <c r="AA2096" s="813"/>
      <c r="AB2096" s="813"/>
      <c r="AC2096" s="813"/>
      <c r="AD2096" s="813"/>
      <c r="AI2096">
        <f t="shared" si="1432"/>
        <v>0</v>
      </c>
      <c r="AJ2096">
        <f t="shared" si="1433"/>
        <v>0</v>
      </c>
      <c r="AK2096">
        <f t="shared" si="1434"/>
        <v>0</v>
      </c>
      <c r="AL2096">
        <f t="shared" si="1435"/>
        <v>0</v>
      </c>
      <c r="AM2096">
        <f t="shared" si="1436"/>
        <v>0</v>
      </c>
      <c r="AN2096">
        <f t="shared" si="1437"/>
        <v>0</v>
      </c>
      <c r="AO2096">
        <f t="shared" si="1438"/>
        <v>0</v>
      </c>
      <c r="AP2096">
        <f t="shared" si="1439"/>
        <v>0</v>
      </c>
      <c r="AQ2096">
        <f t="shared" si="1440"/>
        <v>0</v>
      </c>
      <c r="AR2096">
        <f t="shared" si="1441"/>
        <v>0</v>
      </c>
      <c r="AS2096">
        <f t="shared" si="1442"/>
        <v>0</v>
      </c>
      <c r="AT2096">
        <f t="shared" si="1443"/>
        <v>0</v>
      </c>
      <c r="AU2096">
        <f t="shared" si="1444"/>
        <v>0</v>
      </c>
      <c r="AV2096">
        <f t="shared" si="1445"/>
        <v>0</v>
      </c>
      <c r="AW2096">
        <f t="shared" si="1446"/>
        <v>0</v>
      </c>
      <c r="AX2096">
        <f t="shared" si="1447"/>
        <v>0</v>
      </c>
      <c r="AY2096">
        <f t="shared" si="1448"/>
        <v>0</v>
      </c>
      <c r="AZ2096">
        <f t="shared" si="1449"/>
        <v>0</v>
      </c>
      <c r="BA2096">
        <f t="shared" si="1450"/>
        <v>0</v>
      </c>
      <c r="BB2096">
        <f t="shared" si="1451"/>
        <v>0</v>
      </c>
      <c r="BC2096">
        <f t="shared" si="1452"/>
        <v>0</v>
      </c>
      <c r="BD2096">
        <f t="shared" si="1453"/>
        <v>0</v>
      </c>
      <c r="BE2096">
        <f t="shared" si="1454"/>
        <v>0</v>
      </c>
      <c r="BF2096">
        <f t="shared" si="1455"/>
        <v>0</v>
      </c>
      <c r="BG2096" s="375">
        <f t="shared" si="1456"/>
        <v>0</v>
      </c>
      <c r="BH2096" s="492">
        <f t="shared" si="1457"/>
        <v>0</v>
      </c>
      <c r="BI2096" s="578">
        <f t="shared" si="1458"/>
        <v>0</v>
      </c>
      <c r="BJ2096" s="375">
        <f t="shared" si="1459"/>
        <v>0</v>
      </c>
      <c r="BK2096" s="492">
        <f t="shared" si="1460"/>
        <v>0</v>
      </c>
      <c r="BL2096" s="578">
        <f t="shared" si="1461"/>
        <v>0</v>
      </c>
      <c r="BM2096" s="375">
        <f t="shared" si="1462"/>
        <v>0</v>
      </c>
      <c r="BN2096" s="492">
        <f t="shared" si="1463"/>
        <v>0</v>
      </c>
      <c r="BO2096" s="578">
        <f t="shared" si="1464"/>
        <v>0</v>
      </c>
      <c r="BP2096" s="375">
        <f t="shared" si="1465"/>
        <v>0</v>
      </c>
      <c r="BQ2096" s="492">
        <f t="shared" si="1466"/>
        <v>0</v>
      </c>
      <c r="BR2096" s="578">
        <f t="shared" si="1467"/>
        <v>0</v>
      </c>
      <c r="BS2096" s="375">
        <f t="shared" si="1468"/>
        <v>0</v>
      </c>
      <c r="BT2096" s="492">
        <f t="shared" si="1469"/>
        <v>0</v>
      </c>
      <c r="BU2096" s="578">
        <f t="shared" si="1470"/>
        <v>0</v>
      </c>
      <c r="BV2096" s="375">
        <f t="shared" si="1471"/>
        <v>0</v>
      </c>
      <c r="BW2096" s="492">
        <f t="shared" si="1472"/>
        <v>0</v>
      </c>
      <c r="BX2096" s="578">
        <f t="shared" si="1473"/>
        <v>0</v>
      </c>
      <c r="BY2096" s="375">
        <f t="shared" si="1474"/>
        <v>0</v>
      </c>
      <c r="BZ2096" s="492">
        <f t="shared" si="1475"/>
        <v>0</v>
      </c>
      <c r="CA2096" s="578">
        <f t="shared" si="1476"/>
        <v>0</v>
      </c>
      <c r="CB2096" s="375">
        <f t="shared" si="1477"/>
        <v>0</v>
      </c>
      <c r="CC2096" s="492">
        <f t="shared" si="1478"/>
        <v>0</v>
      </c>
      <c r="CD2096" s="578">
        <f t="shared" si="1479"/>
        <v>0</v>
      </c>
      <c r="CE2096" s="375">
        <f t="shared" si="1480"/>
        <v>0</v>
      </c>
      <c r="CF2096" s="492">
        <f t="shared" si="1481"/>
        <v>0</v>
      </c>
      <c r="CG2096" s="578">
        <f t="shared" si="1482"/>
        <v>0</v>
      </c>
      <c r="CH2096" s="375">
        <f t="shared" si="1483"/>
        <v>0</v>
      </c>
      <c r="CI2096" s="492">
        <f t="shared" si="1484"/>
        <v>0</v>
      </c>
      <c r="CJ2096" s="578">
        <f t="shared" si="1485"/>
        <v>0</v>
      </c>
      <c r="CK2096" s="375">
        <f t="shared" si="1486"/>
        <v>0</v>
      </c>
      <c r="CL2096" s="492">
        <f t="shared" si="1487"/>
        <v>0</v>
      </c>
      <c r="CM2096" s="578">
        <f t="shared" si="1488"/>
        <v>0</v>
      </c>
      <c r="CN2096" s="375">
        <f t="shared" si="1489"/>
        <v>0</v>
      </c>
      <c r="CO2096" s="492">
        <f t="shared" si="1490"/>
        <v>0</v>
      </c>
      <c r="CP2096" s="578">
        <f t="shared" si="1491"/>
        <v>0</v>
      </c>
      <c r="CQ2096" s="375">
        <f t="shared" si="1492"/>
        <v>0</v>
      </c>
      <c r="CR2096" s="492">
        <f t="shared" si="1493"/>
        <v>0</v>
      </c>
      <c r="CS2096" s="578">
        <f t="shared" si="1494"/>
        <v>0</v>
      </c>
      <c r="CT2096" s="375">
        <f t="shared" si="1495"/>
        <v>0</v>
      </c>
      <c r="CU2096" s="492">
        <f t="shared" si="1496"/>
        <v>0</v>
      </c>
      <c r="CV2096" s="578">
        <f t="shared" si="1497"/>
        <v>0</v>
      </c>
      <c r="CW2096" s="375">
        <f t="shared" si="1498"/>
        <v>0</v>
      </c>
      <c r="CX2096" s="492">
        <f t="shared" si="1499"/>
        <v>0</v>
      </c>
      <c r="CY2096" s="578">
        <f t="shared" si="1500"/>
        <v>0</v>
      </c>
      <c r="CZ2096" s="375">
        <f t="shared" si="1501"/>
        <v>0</v>
      </c>
      <c r="DA2096" s="492">
        <f t="shared" si="1502"/>
        <v>0</v>
      </c>
      <c r="DB2096" s="578">
        <f t="shared" si="1503"/>
        <v>0</v>
      </c>
      <c r="DC2096" s="375">
        <f t="shared" si="1504"/>
        <v>0</v>
      </c>
      <c r="DD2096" s="492">
        <f t="shared" si="1505"/>
        <v>0</v>
      </c>
      <c r="DE2096" s="578">
        <f t="shared" si="1506"/>
        <v>0</v>
      </c>
      <c r="DF2096" s="293">
        <f t="shared" si="1507"/>
        <v>0</v>
      </c>
      <c r="DG2096" s="294" t="str">
        <f>IF(DF2096=0,"",
IF(SUM($DF$2022:DF2096)=1,DH2096,
IF($DF$2143&gt;SUM($DF$2022:DF2096),_xlfn.CONCAT(", ",DH2096),
IF($DF$2143=SUM($DF$2022:DF2096),_xlfn.CONCAT(" y ",DH2096)))))</f>
        <v/>
      </c>
      <c r="DH2096" s="89" t="s">
        <v>5232</v>
      </c>
    </row>
    <row r="2097" spans="1:112" ht="15" customHeight="1">
      <c r="A2097" s="64"/>
      <c r="B2097" s="11"/>
      <c r="C2097" s="58" t="s">
        <v>5233</v>
      </c>
      <c r="D2097" s="1020" t="str">
        <f>IF(CNGE_2025_M1_Secc5_Sub1!$D105="","",CNGE_2025_M1_Secc5_Sub1!$D105)</f>
        <v/>
      </c>
      <c r="E2097" s="889"/>
      <c r="F2097" s="889"/>
      <c r="G2097" s="889"/>
      <c r="H2097" s="889"/>
      <c r="I2097" s="889"/>
      <c r="J2097" s="889"/>
      <c r="K2097" s="889"/>
      <c r="L2097" s="890"/>
      <c r="M2097" s="813"/>
      <c r="N2097" s="813"/>
      <c r="O2097" s="813"/>
      <c r="P2097" s="813"/>
      <c r="Q2097" s="813"/>
      <c r="R2097" s="813"/>
      <c r="S2097" s="813"/>
      <c r="T2097" s="813"/>
      <c r="U2097" s="813"/>
      <c r="V2097" s="813"/>
      <c r="W2097" s="813"/>
      <c r="X2097" s="813"/>
      <c r="Y2097" s="813"/>
      <c r="Z2097" s="813"/>
      <c r="AA2097" s="813"/>
      <c r="AB2097" s="813"/>
      <c r="AC2097" s="813"/>
      <c r="AD2097" s="813"/>
      <c r="AI2097">
        <f t="shared" si="1432"/>
        <v>0</v>
      </c>
      <c r="AJ2097">
        <f t="shared" si="1433"/>
        <v>0</v>
      </c>
      <c r="AK2097">
        <f t="shared" si="1434"/>
        <v>0</v>
      </c>
      <c r="AL2097">
        <f t="shared" si="1435"/>
        <v>0</v>
      </c>
      <c r="AM2097">
        <f t="shared" si="1436"/>
        <v>0</v>
      </c>
      <c r="AN2097">
        <f t="shared" si="1437"/>
        <v>0</v>
      </c>
      <c r="AO2097">
        <f t="shared" si="1438"/>
        <v>0</v>
      </c>
      <c r="AP2097">
        <f t="shared" si="1439"/>
        <v>0</v>
      </c>
      <c r="AQ2097">
        <f t="shared" si="1440"/>
        <v>0</v>
      </c>
      <c r="AR2097">
        <f t="shared" si="1441"/>
        <v>0</v>
      </c>
      <c r="AS2097">
        <f t="shared" si="1442"/>
        <v>0</v>
      </c>
      <c r="AT2097">
        <f t="shared" si="1443"/>
        <v>0</v>
      </c>
      <c r="AU2097">
        <f t="shared" si="1444"/>
        <v>0</v>
      </c>
      <c r="AV2097">
        <f t="shared" si="1445"/>
        <v>0</v>
      </c>
      <c r="AW2097">
        <f t="shared" si="1446"/>
        <v>0</v>
      </c>
      <c r="AX2097">
        <f t="shared" si="1447"/>
        <v>0</v>
      </c>
      <c r="AY2097">
        <f t="shared" si="1448"/>
        <v>0</v>
      </c>
      <c r="AZ2097">
        <f t="shared" si="1449"/>
        <v>0</v>
      </c>
      <c r="BA2097">
        <f t="shared" si="1450"/>
        <v>0</v>
      </c>
      <c r="BB2097">
        <f t="shared" si="1451"/>
        <v>0</v>
      </c>
      <c r="BC2097">
        <f t="shared" si="1452"/>
        <v>0</v>
      </c>
      <c r="BD2097">
        <f t="shared" si="1453"/>
        <v>0</v>
      </c>
      <c r="BE2097">
        <f t="shared" si="1454"/>
        <v>0</v>
      </c>
      <c r="BF2097">
        <f t="shared" si="1455"/>
        <v>0</v>
      </c>
      <c r="BG2097" s="375">
        <f t="shared" si="1456"/>
        <v>0</v>
      </c>
      <c r="BH2097" s="492">
        <f t="shared" si="1457"/>
        <v>0</v>
      </c>
      <c r="BI2097" s="578">
        <f t="shared" si="1458"/>
        <v>0</v>
      </c>
      <c r="BJ2097" s="375">
        <f t="shared" si="1459"/>
        <v>0</v>
      </c>
      <c r="BK2097" s="492">
        <f t="shared" si="1460"/>
        <v>0</v>
      </c>
      <c r="BL2097" s="578">
        <f t="shared" si="1461"/>
        <v>0</v>
      </c>
      <c r="BM2097" s="375">
        <f t="shared" si="1462"/>
        <v>0</v>
      </c>
      <c r="BN2097" s="492">
        <f t="shared" si="1463"/>
        <v>0</v>
      </c>
      <c r="BO2097" s="578">
        <f t="shared" si="1464"/>
        <v>0</v>
      </c>
      <c r="BP2097" s="375">
        <f t="shared" si="1465"/>
        <v>0</v>
      </c>
      <c r="BQ2097" s="492">
        <f t="shared" si="1466"/>
        <v>0</v>
      </c>
      <c r="BR2097" s="578">
        <f t="shared" si="1467"/>
        <v>0</v>
      </c>
      <c r="BS2097" s="375">
        <f t="shared" si="1468"/>
        <v>0</v>
      </c>
      <c r="BT2097" s="492">
        <f t="shared" si="1469"/>
        <v>0</v>
      </c>
      <c r="BU2097" s="578">
        <f t="shared" si="1470"/>
        <v>0</v>
      </c>
      <c r="BV2097" s="375">
        <f t="shared" si="1471"/>
        <v>0</v>
      </c>
      <c r="BW2097" s="492">
        <f t="shared" si="1472"/>
        <v>0</v>
      </c>
      <c r="BX2097" s="578">
        <f t="shared" si="1473"/>
        <v>0</v>
      </c>
      <c r="BY2097" s="375">
        <f t="shared" si="1474"/>
        <v>0</v>
      </c>
      <c r="BZ2097" s="492">
        <f t="shared" si="1475"/>
        <v>0</v>
      </c>
      <c r="CA2097" s="578">
        <f t="shared" si="1476"/>
        <v>0</v>
      </c>
      <c r="CB2097" s="375">
        <f t="shared" si="1477"/>
        <v>0</v>
      </c>
      <c r="CC2097" s="492">
        <f t="shared" si="1478"/>
        <v>0</v>
      </c>
      <c r="CD2097" s="578">
        <f t="shared" si="1479"/>
        <v>0</v>
      </c>
      <c r="CE2097" s="375">
        <f t="shared" si="1480"/>
        <v>0</v>
      </c>
      <c r="CF2097" s="492">
        <f t="shared" si="1481"/>
        <v>0</v>
      </c>
      <c r="CG2097" s="578">
        <f t="shared" si="1482"/>
        <v>0</v>
      </c>
      <c r="CH2097" s="375">
        <f t="shared" si="1483"/>
        <v>0</v>
      </c>
      <c r="CI2097" s="492">
        <f t="shared" si="1484"/>
        <v>0</v>
      </c>
      <c r="CJ2097" s="578">
        <f t="shared" si="1485"/>
        <v>0</v>
      </c>
      <c r="CK2097" s="375">
        <f t="shared" si="1486"/>
        <v>0</v>
      </c>
      <c r="CL2097" s="492">
        <f t="shared" si="1487"/>
        <v>0</v>
      </c>
      <c r="CM2097" s="578">
        <f t="shared" si="1488"/>
        <v>0</v>
      </c>
      <c r="CN2097" s="375">
        <f t="shared" si="1489"/>
        <v>0</v>
      </c>
      <c r="CO2097" s="492">
        <f t="shared" si="1490"/>
        <v>0</v>
      </c>
      <c r="CP2097" s="578">
        <f t="shared" si="1491"/>
        <v>0</v>
      </c>
      <c r="CQ2097" s="375">
        <f t="shared" si="1492"/>
        <v>0</v>
      </c>
      <c r="CR2097" s="492">
        <f t="shared" si="1493"/>
        <v>0</v>
      </c>
      <c r="CS2097" s="578">
        <f t="shared" si="1494"/>
        <v>0</v>
      </c>
      <c r="CT2097" s="375">
        <f t="shared" si="1495"/>
        <v>0</v>
      </c>
      <c r="CU2097" s="492">
        <f t="shared" si="1496"/>
        <v>0</v>
      </c>
      <c r="CV2097" s="578">
        <f t="shared" si="1497"/>
        <v>0</v>
      </c>
      <c r="CW2097" s="375">
        <f t="shared" si="1498"/>
        <v>0</v>
      </c>
      <c r="CX2097" s="492">
        <f t="shared" si="1499"/>
        <v>0</v>
      </c>
      <c r="CY2097" s="578">
        <f t="shared" si="1500"/>
        <v>0</v>
      </c>
      <c r="CZ2097" s="375">
        <f t="shared" si="1501"/>
        <v>0</v>
      </c>
      <c r="DA2097" s="492">
        <f t="shared" si="1502"/>
        <v>0</v>
      </c>
      <c r="DB2097" s="578">
        <f t="shared" si="1503"/>
        <v>0</v>
      </c>
      <c r="DC2097" s="375">
        <f t="shared" si="1504"/>
        <v>0</v>
      </c>
      <c r="DD2097" s="492">
        <f t="shared" si="1505"/>
        <v>0</v>
      </c>
      <c r="DE2097" s="578">
        <f t="shared" si="1506"/>
        <v>0</v>
      </c>
      <c r="DF2097" s="293">
        <f t="shared" si="1507"/>
        <v>0</v>
      </c>
      <c r="DG2097" s="294" t="str">
        <f>IF(DF2097=0,"",
IF(SUM($DF$2022:DF2097)=1,DH2097,
IF($DF$2143&gt;SUM($DF$2022:DF2097),_xlfn.CONCAT(", ",DH2097),
IF($DF$2143=SUM($DF$2022:DF2097),_xlfn.CONCAT(" y ",DH2097)))))</f>
        <v/>
      </c>
      <c r="DH2097" s="89" t="s">
        <v>5234</v>
      </c>
    </row>
    <row r="2098" spans="1:112" ht="15" customHeight="1">
      <c r="A2098" s="64"/>
      <c r="B2098" s="11"/>
      <c r="C2098" s="58" t="s">
        <v>5235</v>
      </c>
      <c r="D2098" s="1020" t="str">
        <f>IF(CNGE_2025_M1_Secc5_Sub1!$D106="","",CNGE_2025_M1_Secc5_Sub1!$D106)</f>
        <v/>
      </c>
      <c r="E2098" s="889"/>
      <c r="F2098" s="889"/>
      <c r="G2098" s="889"/>
      <c r="H2098" s="889"/>
      <c r="I2098" s="889"/>
      <c r="J2098" s="889"/>
      <c r="K2098" s="889"/>
      <c r="L2098" s="890"/>
      <c r="M2098" s="813"/>
      <c r="N2098" s="813"/>
      <c r="O2098" s="813"/>
      <c r="P2098" s="813"/>
      <c r="Q2098" s="813"/>
      <c r="R2098" s="813"/>
      <c r="S2098" s="813"/>
      <c r="T2098" s="813"/>
      <c r="U2098" s="813"/>
      <c r="V2098" s="813"/>
      <c r="W2098" s="813"/>
      <c r="X2098" s="813"/>
      <c r="Y2098" s="813"/>
      <c r="Z2098" s="813"/>
      <c r="AA2098" s="813"/>
      <c r="AB2098" s="813"/>
      <c r="AC2098" s="813"/>
      <c r="AD2098" s="813"/>
      <c r="AI2098">
        <f t="shared" si="1432"/>
        <v>0</v>
      </c>
      <c r="AJ2098">
        <f t="shared" si="1433"/>
        <v>0</v>
      </c>
      <c r="AK2098">
        <f t="shared" si="1434"/>
        <v>0</v>
      </c>
      <c r="AL2098">
        <f t="shared" si="1435"/>
        <v>0</v>
      </c>
      <c r="AM2098">
        <f t="shared" si="1436"/>
        <v>0</v>
      </c>
      <c r="AN2098">
        <f t="shared" si="1437"/>
        <v>0</v>
      </c>
      <c r="AO2098">
        <f t="shared" si="1438"/>
        <v>0</v>
      </c>
      <c r="AP2098">
        <f t="shared" si="1439"/>
        <v>0</v>
      </c>
      <c r="AQ2098">
        <f t="shared" si="1440"/>
        <v>0</v>
      </c>
      <c r="AR2098">
        <f t="shared" si="1441"/>
        <v>0</v>
      </c>
      <c r="AS2098">
        <f t="shared" si="1442"/>
        <v>0</v>
      </c>
      <c r="AT2098">
        <f t="shared" si="1443"/>
        <v>0</v>
      </c>
      <c r="AU2098">
        <f t="shared" si="1444"/>
        <v>0</v>
      </c>
      <c r="AV2098">
        <f t="shared" si="1445"/>
        <v>0</v>
      </c>
      <c r="AW2098">
        <f t="shared" si="1446"/>
        <v>0</v>
      </c>
      <c r="AX2098">
        <f t="shared" si="1447"/>
        <v>0</v>
      </c>
      <c r="AY2098">
        <f t="shared" si="1448"/>
        <v>0</v>
      </c>
      <c r="AZ2098">
        <f t="shared" si="1449"/>
        <v>0</v>
      </c>
      <c r="BA2098">
        <f t="shared" si="1450"/>
        <v>0</v>
      </c>
      <c r="BB2098">
        <f t="shared" si="1451"/>
        <v>0</v>
      </c>
      <c r="BC2098">
        <f t="shared" si="1452"/>
        <v>0</v>
      </c>
      <c r="BD2098">
        <f t="shared" si="1453"/>
        <v>0</v>
      </c>
      <c r="BE2098">
        <f t="shared" si="1454"/>
        <v>0</v>
      </c>
      <c r="BF2098">
        <f t="shared" si="1455"/>
        <v>0</v>
      </c>
      <c r="BG2098" s="375">
        <f t="shared" si="1456"/>
        <v>0</v>
      </c>
      <c r="BH2098" s="492">
        <f t="shared" si="1457"/>
        <v>0</v>
      </c>
      <c r="BI2098" s="578">
        <f t="shared" si="1458"/>
        <v>0</v>
      </c>
      <c r="BJ2098" s="375">
        <f t="shared" si="1459"/>
        <v>0</v>
      </c>
      <c r="BK2098" s="492">
        <f t="shared" si="1460"/>
        <v>0</v>
      </c>
      <c r="BL2098" s="578">
        <f t="shared" si="1461"/>
        <v>0</v>
      </c>
      <c r="BM2098" s="375">
        <f t="shared" si="1462"/>
        <v>0</v>
      </c>
      <c r="BN2098" s="492">
        <f t="shared" si="1463"/>
        <v>0</v>
      </c>
      <c r="BO2098" s="578">
        <f t="shared" si="1464"/>
        <v>0</v>
      </c>
      <c r="BP2098" s="375">
        <f t="shared" si="1465"/>
        <v>0</v>
      </c>
      <c r="BQ2098" s="492">
        <f t="shared" si="1466"/>
        <v>0</v>
      </c>
      <c r="BR2098" s="578">
        <f t="shared" si="1467"/>
        <v>0</v>
      </c>
      <c r="BS2098" s="375">
        <f t="shared" si="1468"/>
        <v>0</v>
      </c>
      <c r="BT2098" s="492">
        <f t="shared" si="1469"/>
        <v>0</v>
      </c>
      <c r="BU2098" s="578">
        <f t="shared" si="1470"/>
        <v>0</v>
      </c>
      <c r="BV2098" s="375">
        <f t="shared" si="1471"/>
        <v>0</v>
      </c>
      <c r="BW2098" s="492">
        <f t="shared" si="1472"/>
        <v>0</v>
      </c>
      <c r="BX2098" s="578">
        <f t="shared" si="1473"/>
        <v>0</v>
      </c>
      <c r="BY2098" s="375">
        <f t="shared" si="1474"/>
        <v>0</v>
      </c>
      <c r="BZ2098" s="492">
        <f t="shared" si="1475"/>
        <v>0</v>
      </c>
      <c r="CA2098" s="578">
        <f t="shared" si="1476"/>
        <v>0</v>
      </c>
      <c r="CB2098" s="375">
        <f t="shared" si="1477"/>
        <v>0</v>
      </c>
      <c r="CC2098" s="492">
        <f t="shared" si="1478"/>
        <v>0</v>
      </c>
      <c r="CD2098" s="578">
        <f t="shared" si="1479"/>
        <v>0</v>
      </c>
      <c r="CE2098" s="375">
        <f t="shared" si="1480"/>
        <v>0</v>
      </c>
      <c r="CF2098" s="492">
        <f t="shared" si="1481"/>
        <v>0</v>
      </c>
      <c r="CG2098" s="578">
        <f t="shared" si="1482"/>
        <v>0</v>
      </c>
      <c r="CH2098" s="375">
        <f t="shared" si="1483"/>
        <v>0</v>
      </c>
      <c r="CI2098" s="492">
        <f t="shared" si="1484"/>
        <v>0</v>
      </c>
      <c r="CJ2098" s="578">
        <f t="shared" si="1485"/>
        <v>0</v>
      </c>
      <c r="CK2098" s="375">
        <f t="shared" si="1486"/>
        <v>0</v>
      </c>
      <c r="CL2098" s="492">
        <f t="shared" si="1487"/>
        <v>0</v>
      </c>
      <c r="CM2098" s="578">
        <f t="shared" si="1488"/>
        <v>0</v>
      </c>
      <c r="CN2098" s="375">
        <f t="shared" si="1489"/>
        <v>0</v>
      </c>
      <c r="CO2098" s="492">
        <f t="shared" si="1490"/>
        <v>0</v>
      </c>
      <c r="CP2098" s="578">
        <f t="shared" si="1491"/>
        <v>0</v>
      </c>
      <c r="CQ2098" s="375">
        <f t="shared" si="1492"/>
        <v>0</v>
      </c>
      <c r="CR2098" s="492">
        <f t="shared" si="1493"/>
        <v>0</v>
      </c>
      <c r="CS2098" s="578">
        <f t="shared" si="1494"/>
        <v>0</v>
      </c>
      <c r="CT2098" s="375">
        <f t="shared" si="1495"/>
        <v>0</v>
      </c>
      <c r="CU2098" s="492">
        <f t="shared" si="1496"/>
        <v>0</v>
      </c>
      <c r="CV2098" s="578">
        <f t="shared" si="1497"/>
        <v>0</v>
      </c>
      <c r="CW2098" s="375">
        <f t="shared" si="1498"/>
        <v>0</v>
      </c>
      <c r="CX2098" s="492">
        <f t="shared" si="1499"/>
        <v>0</v>
      </c>
      <c r="CY2098" s="578">
        <f t="shared" si="1500"/>
        <v>0</v>
      </c>
      <c r="CZ2098" s="375">
        <f t="shared" si="1501"/>
        <v>0</v>
      </c>
      <c r="DA2098" s="492">
        <f t="shared" si="1502"/>
        <v>0</v>
      </c>
      <c r="DB2098" s="578">
        <f t="shared" si="1503"/>
        <v>0</v>
      </c>
      <c r="DC2098" s="375">
        <f t="shared" si="1504"/>
        <v>0</v>
      </c>
      <c r="DD2098" s="492">
        <f t="shared" si="1505"/>
        <v>0</v>
      </c>
      <c r="DE2098" s="578">
        <f t="shared" si="1506"/>
        <v>0</v>
      </c>
      <c r="DF2098" s="293">
        <f t="shared" si="1507"/>
        <v>0</v>
      </c>
      <c r="DG2098" s="294" t="str">
        <f>IF(DF2098=0,"",
IF(SUM($DF$2022:DF2098)=1,DH2098,
IF($DF$2143&gt;SUM($DF$2022:DF2098),_xlfn.CONCAT(", ",DH2098),
IF($DF$2143=SUM($DF$2022:DF2098),_xlfn.CONCAT(" y ",DH2098)))))</f>
        <v/>
      </c>
      <c r="DH2098" s="89" t="s">
        <v>5236</v>
      </c>
    </row>
    <row r="2099" spans="1:112" ht="15" customHeight="1">
      <c r="A2099" s="64"/>
      <c r="B2099" s="11"/>
      <c r="C2099" s="58" t="s">
        <v>5237</v>
      </c>
      <c r="D2099" s="1020" t="str">
        <f>IF(CNGE_2025_M1_Secc5_Sub1!$D107="","",CNGE_2025_M1_Secc5_Sub1!$D107)</f>
        <v/>
      </c>
      <c r="E2099" s="889"/>
      <c r="F2099" s="889"/>
      <c r="G2099" s="889"/>
      <c r="H2099" s="889"/>
      <c r="I2099" s="889"/>
      <c r="J2099" s="889"/>
      <c r="K2099" s="889"/>
      <c r="L2099" s="890"/>
      <c r="M2099" s="813"/>
      <c r="N2099" s="813"/>
      <c r="O2099" s="813"/>
      <c r="P2099" s="813"/>
      <c r="Q2099" s="813"/>
      <c r="R2099" s="813"/>
      <c r="S2099" s="813"/>
      <c r="T2099" s="813"/>
      <c r="U2099" s="813"/>
      <c r="V2099" s="813"/>
      <c r="W2099" s="813"/>
      <c r="X2099" s="813"/>
      <c r="Y2099" s="813"/>
      <c r="Z2099" s="813"/>
      <c r="AA2099" s="813"/>
      <c r="AB2099" s="813"/>
      <c r="AC2099" s="813"/>
      <c r="AD2099" s="813"/>
      <c r="AI2099">
        <f t="shared" si="1432"/>
        <v>0</v>
      </c>
      <c r="AJ2099">
        <f t="shared" si="1433"/>
        <v>0</v>
      </c>
      <c r="AK2099">
        <f t="shared" si="1434"/>
        <v>0</v>
      </c>
      <c r="AL2099">
        <f t="shared" si="1435"/>
        <v>0</v>
      </c>
      <c r="AM2099">
        <f t="shared" si="1436"/>
        <v>0</v>
      </c>
      <c r="AN2099">
        <f t="shared" si="1437"/>
        <v>0</v>
      </c>
      <c r="AO2099">
        <f t="shared" si="1438"/>
        <v>0</v>
      </c>
      <c r="AP2099">
        <f t="shared" si="1439"/>
        <v>0</v>
      </c>
      <c r="AQ2099">
        <f t="shared" si="1440"/>
        <v>0</v>
      </c>
      <c r="AR2099">
        <f t="shared" si="1441"/>
        <v>0</v>
      </c>
      <c r="AS2099">
        <f t="shared" si="1442"/>
        <v>0</v>
      </c>
      <c r="AT2099">
        <f t="shared" si="1443"/>
        <v>0</v>
      </c>
      <c r="AU2099">
        <f t="shared" si="1444"/>
        <v>0</v>
      </c>
      <c r="AV2099">
        <f t="shared" si="1445"/>
        <v>0</v>
      </c>
      <c r="AW2099">
        <f t="shared" si="1446"/>
        <v>0</v>
      </c>
      <c r="AX2099">
        <f t="shared" si="1447"/>
        <v>0</v>
      </c>
      <c r="AY2099">
        <f t="shared" si="1448"/>
        <v>0</v>
      </c>
      <c r="AZ2099">
        <f t="shared" si="1449"/>
        <v>0</v>
      </c>
      <c r="BA2099">
        <f t="shared" si="1450"/>
        <v>0</v>
      </c>
      <c r="BB2099">
        <f t="shared" si="1451"/>
        <v>0</v>
      </c>
      <c r="BC2099">
        <f t="shared" si="1452"/>
        <v>0</v>
      </c>
      <c r="BD2099">
        <f t="shared" si="1453"/>
        <v>0</v>
      </c>
      <c r="BE2099">
        <f t="shared" si="1454"/>
        <v>0</v>
      </c>
      <c r="BF2099">
        <f t="shared" si="1455"/>
        <v>0</v>
      </c>
      <c r="BG2099" s="375">
        <f t="shared" si="1456"/>
        <v>0</v>
      </c>
      <c r="BH2099" s="492">
        <f t="shared" si="1457"/>
        <v>0</v>
      </c>
      <c r="BI2099" s="578">
        <f t="shared" si="1458"/>
        <v>0</v>
      </c>
      <c r="BJ2099" s="375">
        <f t="shared" si="1459"/>
        <v>0</v>
      </c>
      <c r="BK2099" s="492">
        <f t="shared" si="1460"/>
        <v>0</v>
      </c>
      <c r="BL2099" s="578">
        <f t="shared" si="1461"/>
        <v>0</v>
      </c>
      <c r="BM2099" s="375">
        <f t="shared" si="1462"/>
        <v>0</v>
      </c>
      <c r="BN2099" s="492">
        <f t="shared" si="1463"/>
        <v>0</v>
      </c>
      <c r="BO2099" s="578">
        <f t="shared" si="1464"/>
        <v>0</v>
      </c>
      <c r="BP2099" s="375">
        <f t="shared" si="1465"/>
        <v>0</v>
      </c>
      <c r="BQ2099" s="492">
        <f t="shared" si="1466"/>
        <v>0</v>
      </c>
      <c r="BR2099" s="578">
        <f t="shared" si="1467"/>
        <v>0</v>
      </c>
      <c r="BS2099" s="375">
        <f t="shared" si="1468"/>
        <v>0</v>
      </c>
      <c r="BT2099" s="492">
        <f t="shared" si="1469"/>
        <v>0</v>
      </c>
      <c r="BU2099" s="578">
        <f t="shared" si="1470"/>
        <v>0</v>
      </c>
      <c r="BV2099" s="375">
        <f t="shared" si="1471"/>
        <v>0</v>
      </c>
      <c r="BW2099" s="492">
        <f t="shared" si="1472"/>
        <v>0</v>
      </c>
      <c r="BX2099" s="578">
        <f t="shared" si="1473"/>
        <v>0</v>
      </c>
      <c r="BY2099" s="375">
        <f t="shared" si="1474"/>
        <v>0</v>
      </c>
      <c r="BZ2099" s="492">
        <f t="shared" si="1475"/>
        <v>0</v>
      </c>
      <c r="CA2099" s="578">
        <f t="shared" si="1476"/>
        <v>0</v>
      </c>
      <c r="CB2099" s="375">
        <f t="shared" si="1477"/>
        <v>0</v>
      </c>
      <c r="CC2099" s="492">
        <f t="shared" si="1478"/>
        <v>0</v>
      </c>
      <c r="CD2099" s="578">
        <f t="shared" si="1479"/>
        <v>0</v>
      </c>
      <c r="CE2099" s="375">
        <f t="shared" si="1480"/>
        <v>0</v>
      </c>
      <c r="CF2099" s="492">
        <f t="shared" si="1481"/>
        <v>0</v>
      </c>
      <c r="CG2099" s="578">
        <f t="shared" si="1482"/>
        <v>0</v>
      </c>
      <c r="CH2099" s="375">
        <f t="shared" si="1483"/>
        <v>0</v>
      </c>
      <c r="CI2099" s="492">
        <f t="shared" si="1484"/>
        <v>0</v>
      </c>
      <c r="CJ2099" s="578">
        <f t="shared" si="1485"/>
        <v>0</v>
      </c>
      <c r="CK2099" s="375">
        <f t="shared" si="1486"/>
        <v>0</v>
      </c>
      <c r="CL2099" s="492">
        <f t="shared" si="1487"/>
        <v>0</v>
      </c>
      <c r="CM2099" s="578">
        <f t="shared" si="1488"/>
        <v>0</v>
      </c>
      <c r="CN2099" s="375">
        <f t="shared" si="1489"/>
        <v>0</v>
      </c>
      <c r="CO2099" s="492">
        <f t="shared" si="1490"/>
        <v>0</v>
      </c>
      <c r="CP2099" s="578">
        <f t="shared" si="1491"/>
        <v>0</v>
      </c>
      <c r="CQ2099" s="375">
        <f t="shared" si="1492"/>
        <v>0</v>
      </c>
      <c r="CR2099" s="492">
        <f t="shared" si="1493"/>
        <v>0</v>
      </c>
      <c r="CS2099" s="578">
        <f t="shared" si="1494"/>
        <v>0</v>
      </c>
      <c r="CT2099" s="375">
        <f t="shared" si="1495"/>
        <v>0</v>
      </c>
      <c r="CU2099" s="492">
        <f t="shared" si="1496"/>
        <v>0</v>
      </c>
      <c r="CV2099" s="578">
        <f t="shared" si="1497"/>
        <v>0</v>
      </c>
      <c r="CW2099" s="375">
        <f t="shared" si="1498"/>
        <v>0</v>
      </c>
      <c r="CX2099" s="492">
        <f t="shared" si="1499"/>
        <v>0</v>
      </c>
      <c r="CY2099" s="578">
        <f t="shared" si="1500"/>
        <v>0</v>
      </c>
      <c r="CZ2099" s="375">
        <f t="shared" si="1501"/>
        <v>0</v>
      </c>
      <c r="DA2099" s="492">
        <f t="shared" si="1502"/>
        <v>0</v>
      </c>
      <c r="DB2099" s="578">
        <f t="shared" si="1503"/>
        <v>0</v>
      </c>
      <c r="DC2099" s="375">
        <f t="shared" si="1504"/>
        <v>0</v>
      </c>
      <c r="DD2099" s="492">
        <f t="shared" si="1505"/>
        <v>0</v>
      </c>
      <c r="DE2099" s="578">
        <f t="shared" si="1506"/>
        <v>0</v>
      </c>
      <c r="DF2099" s="293">
        <f t="shared" si="1507"/>
        <v>0</v>
      </c>
      <c r="DG2099" s="294" t="str">
        <f>IF(DF2099=0,"",
IF(SUM($DF$2022:DF2099)=1,DH2099,
IF($DF$2143&gt;SUM($DF$2022:DF2099),_xlfn.CONCAT(", ",DH2099),
IF($DF$2143=SUM($DF$2022:DF2099),_xlfn.CONCAT(" y ",DH2099)))))</f>
        <v/>
      </c>
      <c r="DH2099" s="89" t="s">
        <v>5238</v>
      </c>
    </row>
    <row r="2100" spans="1:112" ht="15" customHeight="1">
      <c r="A2100" s="64"/>
      <c r="B2100" s="11"/>
      <c r="C2100" s="58" t="s">
        <v>5239</v>
      </c>
      <c r="D2100" s="1020" t="str">
        <f>IF(CNGE_2025_M1_Secc5_Sub1!$D108="","",CNGE_2025_M1_Secc5_Sub1!$D108)</f>
        <v/>
      </c>
      <c r="E2100" s="889"/>
      <c r="F2100" s="889"/>
      <c r="G2100" s="889"/>
      <c r="H2100" s="889"/>
      <c r="I2100" s="889"/>
      <c r="J2100" s="889"/>
      <c r="K2100" s="889"/>
      <c r="L2100" s="890"/>
      <c r="M2100" s="813"/>
      <c r="N2100" s="813"/>
      <c r="O2100" s="813"/>
      <c r="P2100" s="813"/>
      <c r="Q2100" s="813"/>
      <c r="R2100" s="813"/>
      <c r="S2100" s="813"/>
      <c r="T2100" s="813"/>
      <c r="U2100" s="813"/>
      <c r="V2100" s="813"/>
      <c r="W2100" s="813"/>
      <c r="X2100" s="813"/>
      <c r="Y2100" s="813"/>
      <c r="Z2100" s="813"/>
      <c r="AA2100" s="813"/>
      <c r="AB2100" s="813"/>
      <c r="AC2100" s="813"/>
      <c r="AD2100" s="813"/>
      <c r="AI2100">
        <f t="shared" si="1432"/>
        <v>0</v>
      </c>
      <c r="AJ2100">
        <f t="shared" si="1433"/>
        <v>0</v>
      </c>
      <c r="AK2100">
        <f t="shared" si="1434"/>
        <v>0</v>
      </c>
      <c r="AL2100">
        <f t="shared" si="1435"/>
        <v>0</v>
      </c>
      <c r="AM2100">
        <f t="shared" si="1436"/>
        <v>0</v>
      </c>
      <c r="AN2100">
        <f t="shared" si="1437"/>
        <v>0</v>
      </c>
      <c r="AO2100">
        <f t="shared" si="1438"/>
        <v>0</v>
      </c>
      <c r="AP2100">
        <f t="shared" si="1439"/>
        <v>0</v>
      </c>
      <c r="AQ2100">
        <f t="shared" si="1440"/>
        <v>0</v>
      </c>
      <c r="AR2100">
        <f t="shared" si="1441"/>
        <v>0</v>
      </c>
      <c r="AS2100">
        <f t="shared" si="1442"/>
        <v>0</v>
      </c>
      <c r="AT2100">
        <f t="shared" si="1443"/>
        <v>0</v>
      </c>
      <c r="AU2100">
        <f t="shared" si="1444"/>
        <v>0</v>
      </c>
      <c r="AV2100">
        <f t="shared" si="1445"/>
        <v>0</v>
      </c>
      <c r="AW2100">
        <f t="shared" si="1446"/>
        <v>0</v>
      </c>
      <c r="AX2100">
        <f t="shared" si="1447"/>
        <v>0</v>
      </c>
      <c r="AY2100">
        <f t="shared" si="1448"/>
        <v>0</v>
      </c>
      <c r="AZ2100">
        <f t="shared" si="1449"/>
        <v>0</v>
      </c>
      <c r="BA2100">
        <f t="shared" si="1450"/>
        <v>0</v>
      </c>
      <c r="BB2100">
        <f t="shared" si="1451"/>
        <v>0</v>
      </c>
      <c r="BC2100">
        <f t="shared" si="1452"/>
        <v>0</v>
      </c>
      <c r="BD2100">
        <f t="shared" si="1453"/>
        <v>0</v>
      </c>
      <c r="BE2100">
        <f t="shared" si="1454"/>
        <v>0</v>
      </c>
      <c r="BF2100">
        <f t="shared" si="1455"/>
        <v>0</v>
      </c>
      <c r="BG2100" s="375">
        <f t="shared" si="1456"/>
        <v>0</v>
      </c>
      <c r="BH2100" s="492">
        <f t="shared" si="1457"/>
        <v>0</v>
      </c>
      <c r="BI2100" s="578">
        <f t="shared" si="1458"/>
        <v>0</v>
      </c>
      <c r="BJ2100" s="375">
        <f t="shared" si="1459"/>
        <v>0</v>
      </c>
      <c r="BK2100" s="492">
        <f t="shared" si="1460"/>
        <v>0</v>
      </c>
      <c r="BL2100" s="578">
        <f t="shared" si="1461"/>
        <v>0</v>
      </c>
      <c r="BM2100" s="375">
        <f t="shared" si="1462"/>
        <v>0</v>
      </c>
      <c r="BN2100" s="492">
        <f t="shared" si="1463"/>
        <v>0</v>
      </c>
      <c r="BO2100" s="578">
        <f t="shared" si="1464"/>
        <v>0</v>
      </c>
      <c r="BP2100" s="375">
        <f t="shared" si="1465"/>
        <v>0</v>
      </c>
      <c r="BQ2100" s="492">
        <f t="shared" si="1466"/>
        <v>0</v>
      </c>
      <c r="BR2100" s="578">
        <f t="shared" si="1467"/>
        <v>0</v>
      </c>
      <c r="BS2100" s="375">
        <f t="shared" si="1468"/>
        <v>0</v>
      </c>
      <c r="BT2100" s="492">
        <f t="shared" si="1469"/>
        <v>0</v>
      </c>
      <c r="BU2100" s="578">
        <f t="shared" si="1470"/>
        <v>0</v>
      </c>
      <c r="BV2100" s="375">
        <f t="shared" si="1471"/>
        <v>0</v>
      </c>
      <c r="BW2100" s="492">
        <f t="shared" si="1472"/>
        <v>0</v>
      </c>
      <c r="BX2100" s="578">
        <f t="shared" si="1473"/>
        <v>0</v>
      </c>
      <c r="BY2100" s="375">
        <f t="shared" si="1474"/>
        <v>0</v>
      </c>
      <c r="BZ2100" s="492">
        <f t="shared" si="1475"/>
        <v>0</v>
      </c>
      <c r="CA2100" s="578">
        <f t="shared" si="1476"/>
        <v>0</v>
      </c>
      <c r="CB2100" s="375">
        <f t="shared" si="1477"/>
        <v>0</v>
      </c>
      <c r="CC2100" s="492">
        <f t="shared" si="1478"/>
        <v>0</v>
      </c>
      <c r="CD2100" s="578">
        <f t="shared" si="1479"/>
        <v>0</v>
      </c>
      <c r="CE2100" s="375">
        <f t="shared" si="1480"/>
        <v>0</v>
      </c>
      <c r="CF2100" s="492">
        <f t="shared" si="1481"/>
        <v>0</v>
      </c>
      <c r="CG2100" s="578">
        <f t="shared" si="1482"/>
        <v>0</v>
      </c>
      <c r="CH2100" s="375">
        <f t="shared" si="1483"/>
        <v>0</v>
      </c>
      <c r="CI2100" s="492">
        <f t="shared" si="1484"/>
        <v>0</v>
      </c>
      <c r="CJ2100" s="578">
        <f t="shared" si="1485"/>
        <v>0</v>
      </c>
      <c r="CK2100" s="375">
        <f t="shared" si="1486"/>
        <v>0</v>
      </c>
      <c r="CL2100" s="492">
        <f t="shared" si="1487"/>
        <v>0</v>
      </c>
      <c r="CM2100" s="578">
        <f t="shared" si="1488"/>
        <v>0</v>
      </c>
      <c r="CN2100" s="375">
        <f t="shared" si="1489"/>
        <v>0</v>
      </c>
      <c r="CO2100" s="492">
        <f t="shared" si="1490"/>
        <v>0</v>
      </c>
      <c r="CP2100" s="578">
        <f t="shared" si="1491"/>
        <v>0</v>
      </c>
      <c r="CQ2100" s="375">
        <f t="shared" si="1492"/>
        <v>0</v>
      </c>
      <c r="CR2100" s="492">
        <f t="shared" si="1493"/>
        <v>0</v>
      </c>
      <c r="CS2100" s="578">
        <f t="shared" si="1494"/>
        <v>0</v>
      </c>
      <c r="CT2100" s="375">
        <f t="shared" si="1495"/>
        <v>0</v>
      </c>
      <c r="CU2100" s="492">
        <f t="shared" si="1496"/>
        <v>0</v>
      </c>
      <c r="CV2100" s="578">
        <f t="shared" si="1497"/>
        <v>0</v>
      </c>
      <c r="CW2100" s="375">
        <f t="shared" si="1498"/>
        <v>0</v>
      </c>
      <c r="CX2100" s="492">
        <f t="shared" si="1499"/>
        <v>0</v>
      </c>
      <c r="CY2100" s="578">
        <f t="shared" si="1500"/>
        <v>0</v>
      </c>
      <c r="CZ2100" s="375">
        <f t="shared" si="1501"/>
        <v>0</v>
      </c>
      <c r="DA2100" s="492">
        <f t="shared" si="1502"/>
        <v>0</v>
      </c>
      <c r="DB2100" s="578">
        <f t="shared" si="1503"/>
        <v>0</v>
      </c>
      <c r="DC2100" s="375">
        <f t="shared" si="1504"/>
        <v>0</v>
      </c>
      <c r="DD2100" s="492">
        <f t="shared" si="1505"/>
        <v>0</v>
      </c>
      <c r="DE2100" s="578">
        <f t="shared" si="1506"/>
        <v>0</v>
      </c>
      <c r="DF2100" s="293">
        <f t="shared" si="1507"/>
        <v>0</v>
      </c>
      <c r="DG2100" s="294" t="str">
        <f>IF(DF2100=0,"",
IF(SUM($DF$2022:DF2100)=1,DH2100,
IF($DF$2143&gt;SUM($DF$2022:DF2100),_xlfn.CONCAT(", ",DH2100),
IF($DF$2143=SUM($DF$2022:DF2100),_xlfn.CONCAT(" y ",DH2100)))))</f>
        <v/>
      </c>
      <c r="DH2100" s="89" t="s">
        <v>5240</v>
      </c>
    </row>
    <row r="2101" spans="1:112" ht="15" customHeight="1">
      <c r="A2101" s="64"/>
      <c r="B2101" s="11"/>
      <c r="C2101" s="58" t="s">
        <v>5241</v>
      </c>
      <c r="D2101" s="1020" t="str">
        <f>IF(CNGE_2025_M1_Secc5_Sub1!$D109="","",CNGE_2025_M1_Secc5_Sub1!$D109)</f>
        <v/>
      </c>
      <c r="E2101" s="889"/>
      <c r="F2101" s="889"/>
      <c r="G2101" s="889"/>
      <c r="H2101" s="889"/>
      <c r="I2101" s="889"/>
      <c r="J2101" s="889"/>
      <c r="K2101" s="889"/>
      <c r="L2101" s="890"/>
      <c r="M2101" s="813"/>
      <c r="N2101" s="813"/>
      <c r="O2101" s="813"/>
      <c r="P2101" s="813"/>
      <c r="Q2101" s="813"/>
      <c r="R2101" s="813"/>
      <c r="S2101" s="813"/>
      <c r="T2101" s="813"/>
      <c r="U2101" s="813"/>
      <c r="V2101" s="813"/>
      <c r="W2101" s="813"/>
      <c r="X2101" s="813"/>
      <c r="Y2101" s="813"/>
      <c r="Z2101" s="813"/>
      <c r="AA2101" s="813"/>
      <c r="AB2101" s="813"/>
      <c r="AC2101" s="813"/>
      <c r="AD2101" s="813"/>
      <c r="AI2101">
        <f t="shared" si="1432"/>
        <v>0</v>
      </c>
      <c r="AJ2101">
        <f t="shared" si="1433"/>
        <v>0</v>
      </c>
      <c r="AK2101">
        <f t="shared" si="1434"/>
        <v>0</v>
      </c>
      <c r="AL2101">
        <f t="shared" si="1435"/>
        <v>0</v>
      </c>
      <c r="AM2101">
        <f t="shared" si="1436"/>
        <v>0</v>
      </c>
      <c r="AN2101">
        <f t="shared" si="1437"/>
        <v>0</v>
      </c>
      <c r="AO2101">
        <f t="shared" si="1438"/>
        <v>0</v>
      </c>
      <c r="AP2101">
        <f t="shared" si="1439"/>
        <v>0</v>
      </c>
      <c r="AQ2101">
        <f t="shared" si="1440"/>
        <v>0</v>
      </c>
      <c r="AR2101">
        <f t="shared" si="1441"/>
        <v>0</v>
      </c>
      <c r="AS2101">
        <f t="shared" si="1442"/>
        <v>0</v>
      </c>
      <c r="AT2101">
        <f t="shared" si="1443"/>
        <v>0</v>
      </c>
      <c r="AU2101">
        <f t="shared" si="1444"/>
        <v>0</v>
      </c>
      <c r="AV2101">
        <f t="shared" si="1445"/>
        <v>0</v>
      </c>
      <c r="AW2101">
        <f t="shared" si="1446"/>
        <v>0</v>
      </c>
      <c r="AX2101">
        <f t="shared" si="1447"/>
        <v>0</v>
      </c>
      <c r="AY2101">
        <f t="shared" si="1448"/>
        <v>0</v>
      </c>
      <c r="AZ2101">
        <f t="shared" si="1449"/>
        <v>0</v>
      </c>
      <c r="BA2101">
        <f t="shared" si="1450"/>
        <v>0</v>
      </c>
      <c r="BB2101">
        <f t="shared" si="1451"/>
        <v>0</v>
      </c>
      <c r="BC2101">
        <f t="shared" si="1452"/>
        <v>0</v>
      </c>
      <c r="BD2101">
        <f t="shared" si="1453"/>
        <v>0</v>
      </c>
      <c r="BE2101">
        <f t="shared" si="1454"/>
        <v>0</v>
      </c>
      <c r="BF2101">
        <f t="shared" si="1455"/>
        <v>0</v>
      </c>
      <c r="BG2101" s="375">
        <f t="shared" si="1456"/>
        <v>0</v>
      </c>
      <c r="BH2101" s="492">
        <f t="shared" si="1457"/>
        <v>0</v>
      </c>
      <c r="BI2101" s="578">
        <f t="shared" si="1458"/>
        <v>0</v>
      </c>
      <c r="BJ2101" s="375">
        <f t="shared" si="1459"/>
        <v>0</v>
      </c>
      <c r="BK2101" s="492">
        <f t="shared" si="1460"/>
        <v>0</v>
      </c>
      <c r="BL2101" s="578">
        <f t="shared" si="1461"/>
        <v>0</v>
      </c>
      <c r="BM2101" s="375">
        <f t="shared" si="1462"/>
        <v>0</v>
      </c>
      <c r="BN2101" s="492">
        <f t="shared" si="1463"/>
        <v>0</v>
      </c>
      <c r="BO2101" s="578">
        <f t="shared" si="1464"/>
        <v>0</v>
      </c>
      <c r="BP2101" s="375">
        <f t="shared" si="1465"/>
        <v>0</v>
      </c>
      <c r="BQ2101" s="492">
        <f t="shared" si="1466"/>
        <v>0</v>
      </c>
      <c r="BR2101" s="578">
        <f t="shared" si="1467"/>
        <v>0</v>
      </c>
      <c r="BS2101" s="375">
        <f t="shared" si="1468"/>
        <v>0</v>
      </c>
      <c r="BT2101" s="492">
        <f t="shared" si="1469"/>
        <v>0</v>
      </c>
      <c r="BU2101" s="578">
        <f t="shared" si="1470"/>
        <v>0</v>
      </c>
      <c r="BV2101" s="375">
        <f t="shared" si="1471"/>
        <v>0</v>
      </c>
      <c r="BW2101" s="492">
        <f t="shared" si="1472"/>
        <v>0</v>
      </c>
      <c r="BX2101" s="578">
        <f t="shared" si="1473"/>
        <v>0</v>
      </c>
      <c r="BY2101" s="375">
        <f t="shared" si="1474"/>
        <v>0</v>
      </c>
      <c r="BZ2101" s="492">
        <f t="shared" si="1475"/>
        <v>0</v>
      </c>
      <c r="CA2101" s="578">
        <f t="shared" si="1476"/>
        <v>0</v>
      </c>
      <c r="CB2101" s="375">
        <f t="shared" si="1477"/>
        <v>0</v>
      </c>
      <c r="CC2101" s="492">
        <f t="shared" si="1478"/>
        <v>0</v>
      </c>
      <c r="CD2101" s="578">
        <f t="shared" si="1479"/>
        <v>0</v>
      </c>
      <c r="CE2101" s="375">
        <f t="shared" si="1480"/>
        <v>0</v>
      </c>
      <c r="CF2101" s="492">
        <f t="shared" si="1481"/>
        <v>0</v>
      </c>
      <c r="CG2101" s="578">
        <f t="shared" si="1482"/>
        <v>0</v>
      </c>
      <c r="CH2101" s="375">
        <f t="shared" si="1483"/>
        <v>0</v>
      </c>
      <c r="CI2101" s="492">
        <f t="shared" si="1484"/>
        <v>0</v>
      </c>
      <c r="CJ2101" s="578">
        <f t="shared" si="1485"/>
        <v>0</v>
      </c>
      <c r="CK2101" s="375">
        <f t="shared" si="1486"/>
        <v>0</v>
      </c>
      <c r="CL2101" s="492">
        <f t="shared" si="1487"/>
        <v>0</v>
      </c>
      <c r="CM2101" s="578">
        <f t="shared" si="1488"/>
        <v>0</v>
      </c>
      <c r="CN2101" s="375">
        <f t="shared" si="1489"/>
        <v>0</v>
      </c>
      <c r="CO2101" s="492">
        <f t="shared" si="1490"/>
        <v>0</v>
      </c>
      <c r="CP2101" s="578">
        <f t="shared" si="1491"/>
        <v>0</v>
      </c>
      <c r="CQ2101" s="375">
        <f t="shared" si="1492"/>
        <v>0</v>
      </c>
      <c r="CR2101" s="492">
        <f t="shared" si="1493"/>
        <v>0</v>
      </c>
      <c r="CS2101" s="578">
        <f t="shared" si="1494"/>
        <v>0</v>
      </c>
      <c r="CT2101" s="375">
        <f t="shared" si="1495"/>
        <v>0</v>
      </c>
      <c r="CU2101" s="492">
        <f t="shared" si="1496"/>
        <v>0</v>
      </c>
      <c r="CV2101" s="578">
        <f t="shared" si="1497"/>
        <v>0</v>
      </c>
      <c r="CW2101" s="375">
        <f t="shared" si="1498"/>
        <v>0</v>
      </c>
      <c r="CX2101" s="492">
        <f t="shared" si="1499"/>
        <v>0</v>
      </c>
      <c r="CY2101" s="578">
        <f t="shared" si="1500"/>
        <v>0</v>
      </c>
      <c r="CZ2101" s="375">
        <f t="shared" si="1501"/>
        <v>0</v>
      </c>
      <c r="DA2101" s="492">
        <f t="shared" si="1502"/>
        <v>0</v>
      </c>
      <c r="DB2101" s="578">
        <f t="shared" si="1503"/>
        <v>0</v>
      </c>
      <c r="DC2101" s="375">
        <f t="shared" si="1504"/>
        <v>0</v>
      </c>
      <c r="DD2101" s="492">
        <f t="shared" si="1505"/>
        <v>0</v>
      </c>
      <c r="DE2101" s="578">
        <f t="shared" si="1506"/>
        <v>0</v>
      </c>
      <c r="DF2101" s="293">
        <f t="shared" si="1507"/>
        <v>0</v>
      </c>
      <c r="DG2101" s="294" t="str">
        <f>IF(DF2101=0,"",
IF(SUM($DF$2022:DF2101)=1,DH2101,
IF($DF$2143&gt;SUM($DF$2022:DF2101),_xlfn.CONCAT(", ",DH2101),
IF($DF$2143=SUM($DF$2022:DF2101),_xlfn.CONCAT(" y ",DH2101)))))</f>
        <v/>
      </c>
      <c r="DH2101" s="89" t="s">
        <v>5242</v>
      </c>
    </row>
    <row r="2102" spans="1:112" ht="15" customHeight="1">
      <c r="A2102" s="64"/>
      <c r="B2102" s="11"/>
      <c r="C2102" s="58" t="s">
        <v>5243</v>
      </c>
      <c r="D2102" s="1020" t="str">
        <f>IF(CNGE_2025_M1_Secc5_Sub1!$D110="","",CNGE_2025_M1_Secc5_Sub1!$D110)</f>
        <v/>
      </c>
      <c r="E2102" s="889"/>
      <c r="F2102" s="889"/>
      <c r="G2102" s="889"/>
      <c r="H2102" s="889"/>
      <c r="I2102" s="889"/>
      <c r="J2102" s="889"/>
      <c r="K2102" s="889"/>
      <c r="L2102" s="890"/>
      <c r="M2102" s="813"/>
      <c r="N2102" s="813"/>
      <c r="O2102" s="813"/>
      <c r="P2102" s="813"/>
      <c r="Q2102" s="813"/>
      <c r="R2102" s="813"/>
      <c r="S2102" s="813"/>
      <c r="T2102" s="813"/>
      <c r="U2102" s="813"/>
      <c r="V2102" s="813"/>
      <c r="W2102" s="813"/>
      <c r="X2102" s="813"/>
      <c r="Y2102" s="813"/>
      <c r="Z2102" s="813"/>
      <c r="AA2102" s="813"/>
      <c r="AB2102" s="813"/>
      <c r="AC2102" s="813"/>
      <c r="AD2102" s="813"/>
      <c r="AI2102">
        <f t="shared" si="1432"/>
        <v>0</v>
      </c>
      <c r="AJ2102">
        <f t="shared" si="1433"/>
        <v>0</v>
      </c>
      <c r="AK2102">
        <f t="shared" si="1434"/>
        <v>0</v>
      </c>
      <c r="AL2102">
        <f t="shared" si="1435"/>
        <v>0</v>
      </c>
      <c r="AM2102">
        <f t="shared" si="1436"/>
        <v>0</v>
      </c>
      <c r="AN2102">
        <f t="shared" si="1437"/>
        <v>0</v>
      </c>
      <c r="AO2102">
        <f t="shared" si="1438"/>
        <v>0</v>
      </c>
      <c r="AP2102">
        <f t="shared" si="1439"/>
        <v>0</v>
      </c>
      <c r="AQ2102">
        <f t="shared" si="1440"/>
        <v>0</v>
      </c>
      <c r="AR2102">
        <f t="shared" si="1441"/>
        <v>0</v>
      </c>
      <c r="AS2102">
        <f t="shared" si="1442"/>
        <v>0</v>
      </c>
      <c r="AT2102">
        <f t="shared" si="1443"/>
        <v>0</v>
      </c>
      <c r="AU2102">
        <f t="shared" si="1444"/>
        <v>0</v>
      </c>
      <c r="AV2102">
        <f t="shared" si="1445"/>
        <v>0</v>
      </c>
      <c r="AW2102">
        <f t="shared" si="1446"/>
        <v>0</v>
      </c>
      <c r="AX2102">
        <f t="shared" si="1447"/>
        <v>0</v>
      </c>
      <c r="AY2102">
        <f t="shared" si="1448"/>
        <v>0</v>
      </c>
      <c r="AZ2102">
        <f t="shared" si="1449"/>
        <v>0</v>
      </c>
      <c r="BA2102">
        <f t="shared" si="1450"/>
        <v>0</v>
      </c>
      <c r="BB2102">
        <f t="shared" si="1451"/>
        <v>0</v>
      </c>
      <c r="BC2102">
        <f t="shared" si="1452"/>
        <v>0</v>
      </c>
      <c r="BD2102">
        <f t="shared" si="1453"/>
        <v>0</v>
      </c>
      <c r="BE2102">
        <f t="shared" si="1454"/>
        <v>0</v>
      </c>
      <c r="BF2102">
        <f t="shared" si="1455"/>
        <v>0</v>
      </c>
      <c r="BG2102" s="375">
        <f t="shared" si="1456"/>
        <v>0</v>
      </c>
      <c r="BH2102" s="492">
        <f t="shared" si="1457"/>
        <v>0</v>
      </c>
      <c r="BI2102" s="578">
        <f t="shared" si="1458"/>
        <v>0</v>
      </c>
      <c r="BJ2102" s="375">
        <f t="shared" si="1459"/>
        <v>0</v>
      </c>
      <c r="BK2102" s="492">
        <f t="shared" si="1460"/>
        <v>0</v>
      </c>
      <c r="BL2102" s="578">
        <f t="shared" si="1461"/>
        <v>0</v>
      </c>
      <c r="BM2102" s="375">
        <f t="shared" si="1462"/>
        <v>0</v>
      </c>
      <c r="BN2102" s="492">
        <f t="shared" si="1463"/>
        <v>0</v>
      </c>
      <c r="BO2102" s="578">
        <f t="shared" si="1464"/>
        <v>0</v>
      </c>
      <c r="BP2102" s="375">
        <f t="shared" si="1465"/>
        <v>0</v>
      </c>
      <c r="BQ2102" s="492">
        <f t="shared" si="1466"/>
        <v>0</v>
      </c>
      <c r="BR2102" s="578">
        <f t="shared" si="1467"/>
        <v>0</v>
      </c>
      <c r="BS2102" s="375">
        <f t="shared" si="1468"/>
        <v>0</v>
      </c>
      <c r="BT2102" s="492">
        <f t="shared" si="1469"/>
        <v>0</v>
      </c>
      <c r="BU2102" s="578">
        <f t="shared" si="1470"/>
        <v>0</v>
      </c>
      <c r="BV2102" s="375">
        <f t="shared" si="1471"/>
        <v>0</v>
      </c>
      <c r="BW2102" s="492">
        <f t="shared" si="1472"/>
        <v>0</v>
      </c>
      <c r="BX2102" s="578">
        <f t="shared" si="1473"/>
        <v>0</v>
      </c>
      <c r="BY2102" s="375">
        <f t="shared" si="1474"/>
        <v>0</v>
      </c>
      <c r="BZ2102" s="492">
        <f t="shared" si="1475"/>
        <v>0</v>
      </c>
      <c r="CA2102" s="578">
        <f t="shared" si="1476"/>
        <v>0</v>
      </c>
      <c r="CB2102" s="375">
        <f t="shared" si="1477"/>
        <v>0</v>
      </c>
      <c r="CC2102" s="492">
        <f t="shared" si="1478"/>
        <v>0</v>
      </c>
      <c r="CD2102" s="578">
        <f t="shared" si="1479"/>
        <v>0</v>
      </c>
      <c r="CE2102" s="375">
        <f t="shared" si="1480"/>
        <v>0</v>
      </c>
      <c r="CF2102" s="492">
        <f t="shared" si="1481"/>
        <v>0</v>
      </c>
      <c r="CG2102" s="578">
        <f t="shared" si="1482"/>
        <v>0</v>
      </c>
      <c r="CH2102" s="375">
        <f t="shared" si="1483"/>
        <v>0</v>
      </c>
      <c r="CI2102" s="492">
        <f t="shared" si="1484"/>
        <v>0</v>
      </c>
      <c r="CJ2102" s="578">
        <f t="shared" si="1485"/>
        <v>0</v>
      </c>
      <c r="CK2102" s="375">
        <f t="shared" si="1486"/>
        <v>0</v>
      </c>
      <c r="CL2102" s="492">
        <f t="shared" si="1487"/>
        <v>0</v>
      </c>
      <c r="CM2102" s="578">
        <f t="shared" si="1488"/>
        <v>0</v>
      </c>
      <c r="CN2102" s="375">
        <f t="shared" si="1489"/>
        <v>0</v>
      </c>
      <c r="CO2102" s="492">
        <f t="shared" si="1490"/>
        <v>0</v>
      </c>
      <c r="CP2102" s="578">
        <f t="shared" si="1491"/>
        <v>0</v>
      </c>
      <c r="CQ2102" s="375">
        <f t="shared" si="1492"/>
        <v>0</v>
      </c>
      <c r="CR2102" s="492">
        <f t="shared" si="1493"/>
        <v>0</v>
      </c>
      <c r="CS2102" s="578">
        <f t="shared" si="1494"/>
        <v>0</v>
      </c>
      <c r="CT2102" s="375">
        <f t="shared" si="1495"/>
        <v>0</v>
      </c>
      <c r="CU2102" s="492">
        <f t="shared" si="1496"/>
        <v>0</v>
      </c>
      <c r="CV2102" s="578">
        <f t="shared" si="1497"/>
        <v>0</v>
      </c>
      <c r="CW2102" s="375">
        <f t="shared" si="1498"/>
        <v>0</v>
      </c>
      <c r="CX2102" s="492">
        <f t="shared" si="1499"/>
        <v>0</v>
      </c>
      <c r="CY2102" s="578">
        <f t="shared" si="1500"/>
        <v>0</v>
      </c>
      <c r="CZ2102" s="375">
        <f t="shared" si="1501"/>
        <v>0</v>
      </c>
      <c r="DA2102" s="492">
        <f t="shared" si="1502"/>
        <v>0</v>
      </c>
      <c r="DB2102" s="578">
        <f t="shared" si="1503"/>
        <v>0</v>
      </c>
      <c r="DC2102" s="375">
        <f t="shared" si="1504"/>
        <v>0</v>
      </c>
      <c r="DD2102" s="492">
        <f t="shared" si="1505"/>
        <v>0</v>
      </c>
      <c r="DE2102" s="578">
        <f t="shared" si="1506"/>
        <v>0</v>
      </c>
      <c r="DF2102" s="293">
        <f t="shared" si="1507"/>
        <v>0</v>
      </c>
      <c r="DG2102" s="294" t="str">
        <f>IF(DF2102=0,"",
IF(SUM($DF$2022:DF2102)=1,DH2102,
IF($DF$2143&gt;SUM($DF$2022:DF2102),_xlfn.CONCAT(", ",DH2102),
IF($DF$2143=SUM($DF$2022:DF2102),_xlfn.CONCAT(" y ",DH2102)))))</f>
        <v/>
      </c>
      <c r="DH2102" s="89" t="s">
        <v>5244</v>
      </c>
    </row>
    <row r="2103" spans="1:112" ht="15" customHeight="1">
      <c r="A2103" s="64"/>
      <c r="B2103" s="11"/>
      <c r="C2103" s="58" t="s">
        <v>5245</v>
      </c>
      <c r="D2103" s="1020" t="str">
        <f>IF(CNGE_2025_M1_Secc5_Sub1!$D111="","",CNGE_2025_M1_Secc5_Sub1!$D111)</f>
        <v/>
      </c>
      <c r="E2103" s="889"/>
      <c r="F2103" s="889"/>
      <c r="G2103" s="889"/>
      <c r="H2103" s="889"/>
      <c r="I2103" s="889"/>
      <c r="J2103" s="889"/>
      <c r="K2103" s="889"/>
      <c r="L2103" s="890"/>
      <c r="M2103" s="813"/>
      <c r="N2103" s="813"/>
      <c r="O2103" s="813"/>
      <c r="P2103" s="813"/>
      <c r="Q2103" s="813"/>
      <c r="R2103" s="813"/>
      <c r="S2103" s="813"/>
      <c r="T2103" s="813"/>
      <c r="U2103" s="813"/>
      <c r="V2103" s="813"/>
      <c r="W2103" s="813"/>
      <c r="X2103" s="813"/>
      <c r="Y2103" s="813"/>
      <c r="Z2103" s="813"/>
      <c r="AA2103" s="813"/>
      <c r="AB2103" s="813"/>
      <c r="AC2103" s="813"/>
      <c r="AD2103" s="813"/>
      <c r="AI2103">
        <f t="shared" si="1432"/>
        <v>0</v>
      </c>
      <c r="AJ2103">
        <f t="shared" si="1433"/>
        <v>0</v>
      </c>
      <c r="AK2103">
        <f t="shared" si="1434"/>
        <v>0</v>
      </c>
      <c r="AL2103">
        <f t="shared" si="1435"/>
        <v>0</v>
      </c>
      <c r="AM2103">
        <f t="shared" si="1436"/>
        <v>0</v>
      </c>
      <c r="AN2103">
        <f t="shared" si="1437"/>
        <v>0</v>
      </c>
      <c r="AO2103">
        <f t="shared" si="1438"/>
        <v>0</v>
      </c>
      <c r="AP2103">
        <f t="shared" si="1439"/>
        <v>0</v>
      </c>
      <c r="AQ2103">
        <f t="shared" si="1440"/>
        <v>0</v>
      </c>
      <c r="AR2103">
        <f t="shared" si="1441"/>
        <v>0</v>
      </c>
      <c r="AS2103">
        <f t="shared" si="1442"/>
        <v>0</v>
      </c>
      <c r="AT2103">
        <f t="shared" si="1443"/>
        <v>0</v>
      </c>
      <c r="AU2103">
        <f t="shared" si="1444"/>
        <v>0</v>
      </c>
      <c r="AV2103">
        <f t="shared" si="1445"/>
        <v>0</v>
      </c>
      <c r="AW2103">
        <f t="shared" si="1446"/>
        <v>0</v>
      </c>
      <c r="AX2103">
        <f t="shared" si="1447"/>
        <v>0</v>
      </c>
      <c r="AY2103">
        <f t="shared" si="1448"/>
        <v>0</v>
      </c>
      <c r="AZ2103">
        <f t="shared" si="1449"/>
        <v>0</v>
      </c>
      <c r="BA2103">
        <f t="shared" si="1450"/>
        <v>0</v>
      </c>
      <c r="BB2103">
        <f t="shared" si="1451"/>
        <v>0</v>
      </c>
      <c r="BC2103">
        <f t="shared" si="1452"/>
        <v>0</v>
      </c>
      <c r="BD2103">
        <f t="shared" si="1453"/>
        <v>0</v>
      </c>
      <c r="BE2103">
        <f t="shared" si="1454"/>
        <v>0</v>
      </c>
      <c r="BF2103">
        <f t="shared" si="1455"/>
        <v>0</v>
      </c>
      <c r="BG2103" s="375">
        <f t="shared" si="1456"/>
        <v>0</v>
      </c>
      <c r="BH2103" s="492">
        <f t="shared" si="1457"/>
        <v>0</v>
      </c>
      <c r="BI2103" s="578">
        <f t="shared" si="1458"/>
        <v>0</v>
      </c>
      <c r="BJ2103" s="375">
        <f t="shared" si="1459"/>
        <v>0</v>
      </c>
      <c r="BK2103" s="492">
        <f t="shared" si="1460"/>
        <v>0</v>
      </c>
      <c r="BL2103" s="578">
        <f t="shared" si="1461"/>
        <v>0</v>
      </c>
      <c r="BM2103" s="375">
        <f t="shared" si="1462"/>
        <v>0</v>
      </c>
      <c r="BN2103" s="492">
        <f t="shared" si="1463"/>
        <v>0</v>
      </c>
      <c r="BO2103" s="578">
        <f t="shared" si="1464"/>
        <v>0</v>
      </c>
      <c r="BP2103" s="375">
        <f t="shared" si="1465"/>
        <v>0</v>
      </c>
      <c r="BQ2103" s="492">
        <f t="shared" si="1466"/>
        <v>0</v>
      </c>
      <c r="BR2103" s="578">
        <f t="shared" si="1467"/>
        <v>0</v>
      </c>
      <c r="BS2103" s="375">
        <f t="shared" si="1468"/>
        <v>0</v>
      </c>
      <c r="BT2103" s="492">
        <f t="shared" si="1469"/>
        <v>0</v>
      </c>
      <c r="BU2103" s="578">
        <f t="shared" si="1470"/>
        <v>0</v>
      </c>
      <c r="BV2103" s="375">
        <f t="shared" si="1471"/>
        <v>0</v>
      </c>
      <c r="BW2103" s="492">
        <f t="shared" si="1472"/>
        <v>0</v>
      </c>
      <c r="BX2103" s="578">
        <f t="shared" si="1473"/>
        <v>0</v>
      </c>
      <c r="BY2103" s="375">
        <f t="shared" si="1474"/>
        <v>0</v>
      </c>
      <c r="BZ2103" s="492">
        <f t="shared" si="1475"/>
        <v>0</v>
      </c>
      <c r="CA2103" s="578">
        <f t="shared" si="1476"/>
        <v>0</v>
      </c>
      <c r="CB2103" s="375">
        <f t="shared" si="1477"/>
        <v>0</v>
      </c>
      <c r="CC2103" s="492">
        <f t="shared" si="1478"/>
        <v>0</v>
      </c>
      <c r="CD2103" s="578">
        <f t="shared" si="1479"/>
        <v>0</v>
      </c>
      <c r="CE2103" s="375">
        <f t="shared" si="1480"/>
        <v>0</v>
      </c>
      <c r="CF2103" s="492">
        <f t="shared" si="1481"/>
        <v>0</v>
      </c>
      <c r="CG2103" s="578">
        <f t="shared" si="1482"/>
        <v>0</v>
      </c>
      <c r="CH2103" s="375">
        <f t="shared" si="1483"/>
        <v>0</v>
      </c>
      <c r="CI2103" s="492">
        <f t="shared" si="1484"/>
        <v>0</v>
      </c>
      <c r="CJ2103" s="578">
        <f t="shared" si="1485"/>
        <v>0</v>
      </c>
      <c r="CK2103" s="375">
        <f t="shared" si="1486"/>
        <v>0</v>
      </c>
      <c r="CL2103" s="492">
        <f t="shared" si="1487"/>
        <v>0</v>
      </c>
      <c r="CM2103" s="578">
        <f t="shared" si="1488"/>
        <v>0</v>
      </c>
      <c r="CN2103" s="375">
        <f t="shared" si="1489"/>
        <v>0</v>
      </c>
      <c r="CO2103" s="492">
        <f t="shared" si="1490"/>
        <v>0</v>
      </c>
      <c r="CP2103" s="578">
        <f t="shared" si="1491"/>
        <v>0</v>
      </c>
      <c r="CQ2103" s="375">
        <f t="shared" si="1492"/>
        <v>0</v>
      </c>
      <c r="CR2103" s="492">
        <f t="shared" si="1493"/>
        <v>0</v>
      </c>
      <c r="CS2103" s="578">
        <f t="shared" si="1494"/>
        <v>0</v>
      </c>
      <c r="CT2103" s="375">
        <f t="shared" si="1495"/>
        <v>0</v>
      </c>
      <c r="CU2103" s="492">
        <f t="shared" si="1496"/>
        <v>0</v>
      </c>
      <c r="CV2103" s="578">
        <f t="shared" si="1497"/>
        <v>0</v>
      </c>
      <c r="CW2103" s="375">
        <f t="shared" si="1498"/>
        <v>0</v>
      </c>
      <c r="CX2103" s="492">
        <f t="shared" si="1499"/>
        <v>0</v>
      </c>
      <c r="CY2103" s="578">
        <f t="shared" si="1500"/>
        <v>0</v>
      </c>
      <c r="CZ2103" s="375">
        <f t="shared" si="1501"/>
        <v>0</v>
      </c>
      <c r="DA2103" s="492">
        <f t="shared" si="1502"/>
        <v>0</v>
      </c>
      <c r="DB2103" s="578">
        <f t="shared" si="1503"/>
        <v>0</v>
      </c>
      <c r="DC2103" s="375">
        <f t="shared" si="1504"/>
        <v>0</v>
      </c>
      <c r="DD2103" s="492">
        <f t="shared" si="1505"/>
        <v>0</v>
      </c>
      <c r="DE2103" s="578">
        <f t="shared" si="1506"/>
        <v>0</v>
      </c>
      <c r="DF2103" s="293">
        <f t="shared" si="1507"/>
        <v>0</v>
      </c>
      <c r="DG2103" s="294" t="str">
        <f>IF(DF2103=0,"",
IF(SUM($DF$2022:DF2103)=1,DH2103,
IF($DF$2143&gt;SUM($DF$2022:DF2103),_xlfn.CONCAT(", ",DH2103),
IF($DF$2143=SUM($DF$2022:DF2103),_xlfn.CONCAT(" y ",DH2103)))))</f>
        <v/>
      </c>
      <c r="DH2103" s="89" t="s">
        <v>5246</v>
      </c>
    </row>
    <row r="2104" spans="1:112" ht="15" customHeight="1">
      <c r="A2104" s="64"/>
      <c r="B2104" s="11"/>
      <c r="C2104" s="58" t="s">
        <v>5247</v>
      </c>
      <c r="D2104" s="1020" t="str">
        <f>IF(CNGE_2025_M1_Secc5_Sub1!$D112="","",CNGE_2025_M1_Secc5_Sub1!$D112)</f>
        <v/>
      </c>
      <c r="E2104" s="889"/>
      <c r="F2104" s="889"/>
      <c r="G2104" s="889"/>
      <c r="H2104" s="889"/>
      <c r="I2104" s="889"/>
      <c r="J2104" s="889"/>
      <c r="K2104" s="889"/>
      <c r="L2104" s="890"/>
      <c r="M2104" s="813"/>
      <c r="N2104" s="813"/>
      <c r="O2104" s="813"/>
      <c r="P2104" s="813"/>
      <c r="Q2104" s="813"/>
      <c r="R2104" s="813"/>
      <c r="S2104" s="813"/>
      <c r="T2104" s="813"/>
      <c r="U2104" s="813"/>
      <c r="V2104" s="813"/>
      <c r="W2104" s="813"/>
      <c r="X2104" s="813"/>
      <c r="Y2104" s="813"/>
      <c r="Z2104" s="813"/>
      <c r="AA2104" s="813"/>
      <c r="AB2104" s="813"/>
      <c r="AC2104" s="813"/>
      <c r="AD2104" s="813"/>
      <c r="AI2104">
        <f t="shared" si="1432"/>
        <v>0</v>
      </c>
      <c r="AJ2104">
        <f t="shared" si="1433"/>
        <v>0</v>
      </c>
      <c r="AK2104">
        <f t="shared" si="1434"/>
        <v>0</v>
      </c>
      <c r="AL2104">
        <f t="shared" si="1435"/>
        <v>0</v>
      </c>
      <c r="AM2104">
        <f t="shared" si="1436"/>
        <v>0</v>
      </c>
      <c r="AN2104">
        <f t="shared" si="1437"/>
        <v>0</v>
      </c>
      <c r="AO2104">
        <f t="shared" si="1438"/>
        <v>0</v>
      </c>
      <c r="AP2104">
        <f t="shared" si="1439"/>
        <v>0</v>
      </c>
      <c r="AQ2104">
        <f t="shared" si="1440"/>
        <v>0</v>
      </c>
      <c r="AR2104">
        <f t="shared" si="1441"/>
        <v>0</v>
      </c>
      <c r="AS2104">
        <f t="shared" si="1442"/>
        <v>0</v>
      </c>
      <c r="AT2104">
        <f t="shared" si="1443"/>
        <v>0</v>
      </c>
      <c r="AU2104">
        <f t="shared" si="1444"/>
        <v>0</v>
      </c>
      <c r="AV2104">
        <f t="shared" si="1445"/>
        <v>0</v>
      </c>
      <c r="AW2104">
        <f t="shared" si="1446"/>
        <v>0</v>
      </c>
      <c r="AX2104">
        <f t="shared" si="1447"/>
        <v>0</v>
      </c>
      <c r="AY2104">
        <f t="shared" si="1448"/>
        <v>0</v>
      </c>
      <c r="AZ2104">
        <f t="shared" si="1449"/>
        <v>0</v>
      </c>
      <c r="BA2104">
        <f t="shared" si="1450"/>
        <v>0</v>
      </c>
      <c r="BB2104">
        <f t="shared" si="1451"/>
        <v>0</v>
      </c>
      <c r="BC2104">
        <f t="shared" si="1452"/>
        <v>0</v>
      </c>
      <c r="BD2104">
        <f t="shared" si="1453"/>
        <v>0</v>
      </c>
      <c r="BE2104">
        <f t="shared" si="1454"/>
        <v>0</v>
      </c>
      <c r="BF2104">
        <f t="shared" si="1455"/>
        <v>0</v>
      </c>
      <c r="BG2104" s="375">
        <f t="shared" si="1456"/>
        <v>0</v>
      </c>
      <c r="BH2104" s="492">
        <f t="shared" si="1457"/>
        <v>0</v>
      </c>
      <c r="BI2104" s="578">
        <f t="shared" si="1458"/>
        <v>0</v>
      </c>
      <c r="BJ2104" s="375">
        <f t="shared" si="1459"/>
        <v>0</v>
      </c>
      <c r="BK2104" s="492">
        <f t="shared" si="1460"/>
        <v>0</v>
      </c>
      <c r="BL2104" s="578">
        <f t="shared" si="1461"/>
        <v>0</v>
      </c>
      <c r="BM2104" s="375">
        <f t="shared" si="1462"/>
        <v>0</v>
      </c>
      <c r="BN2104" s="492">
        <f t="shared" si="1463"/>
        <v>0</v>
      </c>
      <c r="BO2104" s="578">
        <f t="shared" si="1464"/>
        <v>0</v>
      </c>
      <c r="BP2104" s="375">
        <f t="shared" si="1465"/>
        <v>0</v>
      </c>
      <c r="BQ2104" s="492">
        <f t="shared" si="1466"/>
        <v>0</v>
      </c>
      <c r="BR2104" s="578">
        <f t="shared" si="1467"/>
        <v>0</v>
      </c>
      <c r="BS2104" s="375">
        <f t="shared" si="1468"/>
        <v>0</v>
      </c>
      <c r="BT2104" s="492">
        <f t="shared" si="1469"/>
        <v>0</v>
      </c>
      <c r="BU2104" s="578">
        <f t="shared" si="1470"/>
        <v>0</v>
      </c>
      <c r="BV2104" s="375">
        <f t="shared" si="1471"/>
        <v>0</v>
      </c>
      <c r="BW2104" s="492">
        <f t="shared" si="1472"/>
        <v>0</v>
      </c>
      <c r="BX2104" s="578">
        <f t="shared" si="1473"/>
        <v>0</v>
      </c>
      <c r="BY2104" s="375">
        <f t="shared" si="1474"/>
        <v>0</v>
      </c>
      <c r="BZ2104" s="492">
        <f t="shared" si="1475"/>
        <v>0</v>
      </c>
      <c r="CA2104" s="578">
        <f t="shared" si="1476"/>
        <v>0</v>
      </c>
      <c r="CB2104" s="375">
        <f t="shared" si="1477"/>
        <v>0</v>
      </c>
      <c r="CC2104" s="492">
        <f t="shared" si="1478"/>
        <v>0</v>
      </c>
      <c r="CD2104" s="578">
        <f t="shared" si="1479"/>
        <v>0</v>
      </c>
      <c r="CE2104" s="375">
        <f t="shared" si="1480"/>
        <v>0</v>
      </c>
      <c r="CF2104" s="492">
        <f t="shared" si="1481"/>
        <v>0</v>
      </c>
      <c r="CG2104" s="578">
        <f t="shared" si="1482"/>
        <v>0</v>
      </c>
      <c r="CH2104" s="375">
        <f t="shared" si="1483"/>
        <v>0</v>
      </c>
      <c r="CI2104" s="492">
        <f t="shared" si="1484"/>
        <v>0</v>
      </c>
      <c r="CJ2104" s="578">
        <f t="shared" si="1485"/>
        <v>0</v>
      </c>
      <c r="CK2104" s="375">
        <f t="shared" si="1486"/>
        <v>0</v>
      </c>
      <c r="CL2104" s="492">
        <f t="shared" si="1487"/>
        <v>0</v>
      </c>
      <c r="CM2104" s="578">
        <f t="shared" si="1488"/>
        <v>0</v>
      </c>
      <c r="CN2104" s="375">
        <f t="shared" si="1489"/>
        <v>0</v>
      </c>
      <c r="CO2104" s="492">
        <f t="shared" si="1490"/>
        <v>0</v>
      </c>
      <c r="CP2104" s="578">
        <f t="shared" si="1491"/>
        <v>0</v>
      </c>
      <c r="CQ2104" s="375">
        <f t="shared" si="1492"/>
        <v>0</v>
      </c>
      <c r="CR2104" s="492">
        <f t="shared" si="1493"/>
        <v>0</v>
      </c>
      <c r="CS2104" s="578">
        <f t="shared" si="1494"/>
        <v>0</v>
      </c>
      <c r="CT2104" s="375">
        <f t="shared" si="1495"/>
        <v>0</v>
      </c>
      <c r="CU2104" s="492">
        <f t="shared" si="1496"/>
        <v>0</v>
      </c>
      <c r="CV2104" s="578">
        <f t="shared" si="1497"/>
        <v>0</v>
      </c>
      <c r="CW2104" s="375">
        <f t="shared" si="1498"/>
        <v>0</v>
      </c>
      <c r="CX2104" s="492">
        <f t="shared" si="1499"/>
        <v>0</v>
      </c>
      <c r="CY2104" s="578">
        <f t="shared" si="1500"/>
        <v>0</v>
      </c>
      <c r="CZ2104" s="375">
        <f t="shared" si="1501"/>
        <v>0</v>
      </c>
      <c r="DA2104" s="492">
        <f t="shared" si="1502"/>
        <v>0</v>
      </c>
      <c r="DB2104" s="578">
        <f t="shared" si="1503"/>
        <v>0</v>
      </c>
      <c r="DC2104" s="375">
        <f t="shared" si="1504"/>
        <v>0</v>
      </c>
      <c r="DD2104" s="492">
        <f t="shared" si="1505"/>
        <v>0</v>
      </c>
      <c r="DE2104" s="578">
        <f t="shared" si="1506"/>
        <v>0</v>
      </c>
      <c r="DF2104" s="293">
        <f t="shared" si="1507"/>
        <v>0</v>
      </c>
      <c r="DG2104" s="294" t="str">
        <f>IF(DF2104=0,"",
IF(SUM($DF$2022:DF2104)=1,DH2104,
IF($DF$2143&gt;SUM($DF$2022:DF2104),_xlfn.CONCAT(", ",DH2104),
IF($DF$2143=SUM($DF$2022:DF2104),_xlfn.CONCAT(" y ",DH2104)))))</f>
        <v/>
      </c>
      <c r="DH2104" s="89" t="s">
        <v>5248</v>
      </c>
    </row>
    <row r="2105" spans="1:112" ht="15" customHeight="1">
      <c r="A2105" s="64"/>
      <c r="B2105" s="11"/>
      <c r="C2105" s="58" t="s">
        <v>5249</v>
      </c>
      <c r="D2105" s="1020" t="str">
        <f>IF(CNGE_2025_M1_Secc5_Sub1!$D113="","",CNGE_2025_M1_Secc5_Sub1!$D113)</f>
        <v/>
      </c>
      <c r="E2105" s="889"/>
      <c r="F2105" s="889"/>
      <c r="G2105" s="889"/>
      <c r="H2105" s="889"/>
      <c r="I2105" s="889"/>
      <c r="J2105" s="889"/>
      <c r="K2105" s="889"/>
      <c r="L2105" s="890"/>
      <c r="M2105" s="813"/>
      <c r="N2105" s="813"/>
      <c r="O2105" s="813"/>
      <c r="P2105" s="813"/>
      <c r="Q2105" s="813"/>
      <c r="R2105" s="813"/>
      <c r="S2105" s="813"/>
      <c r="T2105" s="813"/>
      <c r="U2105" s="813"/>
      <c r="V2105" s="813"/>
      <c r="W2105" s="813"/>
      <c r="X2105" s="813"/>
      <c r="Y2105" s="813"/>
      <c r="Z2105" s="813"/>
      <c r="AA2105" s="813"/>
      <c r="AB2105" s="813"/>
      <c r="AC2105" s="813"/>
      <c r="AD2105" s="813"/>
      <c r="AI2105">
        <f t="shared" si="1432"/>
        <v>0</v>
      </c>
      <c r="AJ2105">
        <f t="shared" si="1433"/>
        <v>0</v>
      </c>
      <c r="AK2105">
        <f t="shared" si="1434"/>
        <v>0</v>
      </c>
      <c r="AL2105">
        <f t="shared" si="1435"/>
        <v>0</v>
      </c>
      <c r="AM2105">
        <f t="shared" si="1436"/>
        <v>0</v>
      </c>
      <c r="AN2105">
        <f t="shared" si="1437"/>
        <v>0</v>
      </c>
      <c r="AO2105">
        <f t="shared" si="1438"/>
        <v>0</v>
      </c>
      <c r="AP2105">
        <f t="shared" si="1439"/>
        <v>0</v>
      </c>
      <c r="AQ2105">
        <f t="shared" si="1440"/>
        <v>0</v>
      </c>
      <c r="AR2105">
        <f t="shared" si="1441"/>
        <v>0</v>
      </c>
      <c r="AS2105">
        <f t="shared" si="1442"/>
        <v>0</v>
      </c>
      <c r="AT2105">
        <f t="shared" si="1443"/>
        <v>0</v>
      </c>
      <c r="AU2105">
        <f t="shared" si="1444"/>
        <v>0</v>
      </c>
      <c r="AV2105">
        <f t="shared" si="1445"/>
        <v>0</v>
      </c>
      <c r="AW2105">
        <f t="shared" si="1446"/>
        <v>0</v>
      </c>
      <c r="AX2105">
        <f t="shared" si="1447"/>
        <v>0</v>
      </c>
      <c r="AY2105">
        <f t="shared" si="1448"/>
        <v>0</v>
      </c>
      <c r="AZ2105">
        <f t="shared" si="1449"/>
        <v>0</v>
      </c>
      <c r="BA2105">
        <f t="shared" si="1450"/>
        <v>0</v>
      </c>
      <c r="BB2105">
        <f t="shared" si="1451"/>
        <v>0</v>
      </c>
      <c r="BC2105">
        <f t="shared" si="1452"/>
        <v>0</v>
      </c>
      <c r="BD2105">
        <f t="shared" si="1453"/>
        <v>0</v>
      </c>
      <c r="BE2105">
        <f t="shared" si="1454"/>
        <v>0</v>
      </c>
      <c r="BF2105">
        <f t="shared" si="1455"/>
        <v>0</v>
      </c>
      <c r="BG2105" s="375">
        <f t="shared" si="1456"/>
        <v>0</v>
      </c>
      <c r="BH2105" s="492">
        <f t="shared" si="1457"/>
        <v>0</v>
      </c>
      <c r="BI2105" s="578">
        <f t="shared" si="1458"/>
        <v>0</v>
      </c>
      <c r="BJ2105" s="375">
        <f t="shared" si="1459"/>
        <v>0</v>
      </c>
      <c r="BK2105" s="492">
        <f t="shared" si="1460"/>
        <v>0</v>
      </c>
      <c r="BL2105" s="578">
        <f t="shared" si="1461"/>
        <v>0</v>
      </c>
      <c r="BM2105" s="375">
        <f t="shared" si="1462"/>
        <v>0</v>
      </c>
      <c r="BN2105" s="492">
        <f t="shared" si="1463"/>
        <v>0</v>
      </c>
      <c r="BO2105" s="578">
        <f t="shared" si="1464"/>
        <v>0</v>
      </c>
      <c r="BP2105" s="375">
        <f t="shared" si="1465"/>
        <v>0</v>
      </c>
      <c r="BQ2105" s="492">
        <f t="shared" si="1466"/>
        <v>0</v>
      </c>
      <c r="BR2105" s="578">
        <f t="shared" si="1467"/>
        <v>0</v>
      </c>
      <c r="BS2105" s="375">
        <f t="shared" si="1468"/>
        <v>0</v>
      </c>
      <c r="BT2105" s="492">
        <f t="shared" si="1469"/>
        <v>0</v>
      </c>
      <c r="BU2105" s="578">
        <f t="shared" si="1470"/>
        <v>0</v>
      </c>
      <c r="BV2105" s="375">
        <f t="shared" si="1471"/>
        <v>0</v>
      </c>
      <c r="BW2105" s="492">
        <f t="shared" si="1472"/>
        <v>0</v>
      </c>
      <c r="BX2105" s="578">
        <f t="shared" si="1473"/>
        <v>0</v>
      </c>
      <c r="BY2105" s="375">
        <f t="shared" si="1474"/>
        <v>0</v>
      </c>
      <c r="BZ2105" s="492">
        <f t="shared" si="1475"/>
        <v>0</v>
      </c>
      <c r="CA2105" s="578">
        <f t="shared" si="1476"/>
        <v>0</v>
      </c>
      <c r="CB2105" s="375">
        <f t="shared" si="1477"/>
        <v>0</v>
      </c>
      <c r="CC2105" s="492">
        <f t="shared" si="1478"/>
        <v>0</v>
      </c>
      <c r="CD2105" s="578">
        <f t="shared" si="1479"/>
        <v>0</v>
      </c>
      <c r="CE2105" s="375">
        <f t="shared" si="1480"/>
        <v>0</v>
      </c>
      <c r="CF2105" s="492">
        <f t="shared" si="1481"/>
        <v>0</v>
      </c>
      <c r="CG2105" s="578">
        <f t="shared" si="1482"/>
        <v>0</v>
      </c>
      <c r="CH2105" s="375">
        <f t="shared" si="1483"/>
        <v>0</v>
      </c>
      <c r="CI2105" s="492">
        <f t="shared" si="1484"/>
        <v>0</v>
      </c>
      <c r="CJ2105" s="578">
        <f t="shared" si="1485"/>
        <v>0</v>
      </c>
      <c r="CK2105" s="375">
        <f t="shared" si="1486"/>
        <v>0</v>
      </c>
      <c r="CL2105" s="492">
        <f t="shared" si="1487"/>
        <v>0</v>
      </c>
      <c r="CM2105" s="578">
        <f t="shared" si="1488"/>
        <v>0</v>
      </c>
      <c r="CN2105" s="375">
        <f t="shared" si="1489"/>
        <v>0</v>
      </c>
      <c r="CO2105" s="492">
        <f t="shared" si="1490"/>
        <v>0</v>
      </c>
      <c r="CP2105" s="578">
        <f t="shared" si="1491"/>
        <v>0</v>
      </c>
      <c r="CQ2105" s="375">
        <f t="shared" si="1492"/>
        <v>0</v>
      </c>
      <c r="CR2105" s="492">
        <f t="shared" si="1493"/>
        <v>0</v>
      </c>
      <c r="CS2105" s="578">
        <f t="shared" si="1494"/>
        <v>0</v>
      </c>
      <c r="CT2105" s="375">
        <f t="shared" si="1495"/>
        <v>0</v>
      </c>
      <c r="CU2105" s="492">
        <f t="shared" si="1496"/>
        <v>0</v>
      </c>
      <c r="CV2105" s="578">
        <f t="shared" si="1497"/>
        <v>0</v>
      </c>
      <c r="CW2105" s="375">
        <f t="shared" si="1498"/>
        <v>0</v>
      </c>
      <c r="CX2105" s="492">
        <f t="shared" si="1499"/>
        <v>0</v>
      </c>
      <c r="CY2105" s="578">
        <f t="shared" si="1500"/>
        <v>0</v>
      </c>
      <c r="CZ2105" s="375">
        <f t="shared" si="1501"/>
        <v>0</v>
      </c>
      <c r="DA2105" s="492">
        <f t="shared" si="1502"/>
        <v>0</v>
      </c>
      <c r="DB2105" s="578">
        <f t="shared" si="1503"/>
        <v>0</v>
      </c>
      <c r="DC2105" s="375">
        <f t="shared" si="1504"/>
        <v>0</v>
      </c>
      <c r="DD2105" s="492">
        <f t="shared" si="1505"/>
        <v>0</v>
      </c>
      <c r="DE2105" s="578">
        <f t="shared" si="1506"/>
        <v>0</v>
      </c>
      <c r="DF2105" s="293">
        <f t="shared" si="1507"/>
        <v>0</v>
      </c>
      <c r="DG2105" s="294" t="str">
        <f>IF(DF2105=0,"",
IF(SUM($DF$2022:DF2105)=1,DH2105,
IF($DF$2143&gt;SUM($DF$2022:DF2105),_xlfn.CONCAT(", ",DH2105),
IF($DF$2143=SUM($DF$2022:DF2105),_xlfn.CONCAT(" y ",DH2105)))))</f>
        <v/>
      </c>
      <c r="DH2105" s="89" t="s">
        <v>5250</v>
      </c>
    </row>
    <row r="2106" spans="1:112" ht="15" customHeight="1">
      <c r="A2106" s="64"/>
      <c r="B2106" s="11"/>
      <c r="C2106" s="58" t="s">
        <v>5251</v>
      </c>
      <c r="D2106" s="1020" t="str">
        <f>IF(CNGE_2025_M1_Secc5_Sub1!$D114="","",CNGE_2025_M1_Secc5_Sub1!$D114)</f>
        <v/>
      </c>
      <c r="E2106" s="889"/>
      <c r="F2106" s="889"/>
      <c r="G2106" s="889"/>
      <c r="H2106" s="889"/>
      <c r="I2106" s="889"/>
      <c r="J2106" s="889"/>
      <c r="K2106" s="889"/>
      <c r="L2106" s="890"/>
      <c r="M2106" s="813"/>
      <c r="N2106" s="813"/>
      <c r="O2106" s="813"/>
      <c r="P2106" s="813"/>
      <c r="Q2106" s="813"/>
      <c r="R2106" s="813"/>
      <c r="S2106" s="813"/>
      <c r="T2106" s="813"/>
      <c r="U2106" s="813"/>
      <c r="V2106" s="813"/>
      <c r="W2106" s="813"/>
      <c r="X2106" s="813"/>
      <c r="Y2106" s="813"/>
      <c r="Z2106" s="813"/>
      <c r="AA2106" s="813"/>
      <c r="AB2106" s="813"/>
      <c r="AC2106" s="813"/>
      <c r="AD2106" s="813"/>
      <c r="AI2106">
        <f t="shared" si="1432"/>
        <v>0</v>
      </c>
      <c r="AJ2106">
        <f t="shared" si="1433"/>
        <v>0</v>
      </c>
      <c r="AK2106">
        <f t="shared" si="1434"/>
        <v>0</v>
      </c>
      <c r="AL2106">
        <f t="shared" si="1435"/>
        <v>0</v>
      </c>
      <c r="AM2106">
        <f t="shared" si="1436"/>
        <v>0</v>
      </c>
      <c r="AN2106">
        <f t="shared" si="1437"/>
        <v>0</v>
      </c>
      <c r="AO2106">
        <f t="shared" si="1438"/>
        <v>0</v>
      </c>
      <c r="AP2106">
        <f t="shared" si="1439"/>
        <v>0</v>
      </c>
      <c r="AQ2106">
        <f t="shared" si="1440"/>
        <v>0</v>
      </c>
      <c r="AR2106">
        <f t="shared" si="1441"/>
        <v>0</v>
      </c>
      <c r="AS2106">
        <f t="shared" si="1442"/>
        <v>0</v>
      </c>
      <c r="AT2106">
        <f t="shared" si="1443"/>
        <v>0</v>
      </c>
      <c r="AU2106">
        <f t="shared" si="1444"/>
        <v>0</v>
      </c>
      <c r="AV2106">
        <f t="shared" si="1445"/>
        <v>0</v>
      </c>
      <c r="AW2106">
        <f t="shared" si="1446"/>
        <v>0</v>
      </c>
      <c r="AX2106">
        <f t="shared" si="1447"/>
        <v>0</v>
      </c>
      <c r="AY2106">
        <f t="shared" si="1448"/>
        <v>0</v>
      </c>
      <c r="AZ2106">
        <f t="shared" si="1449"/>
        <v>0</v>
      </c>
      <c r="BA2106">
        <f t="shared" si="1450"/>
        <v>0</v>
      </c>
      <c r="BB2106">
        <f t="shared" si="1451"/>
        <v>0</v>
      </c>
      <c r="BC2106">
        <f t="shared" si="1452"/>
        <v>0</v>
      </c>
      <c r="BD2106">
        <f t="shared" si="1453"/>
        <v>0</v>
      </c>
      <c r="BE2106">
        <f t="shared" si="1454"/>
        <v>0</v>
      </c>
      <c r="BF2106">
        <f t="shared" si="1455"/>
        <v>0</v>
      </c>
      <c r="BG2106" s="375">
        <f t="shared" si="1456"/>
        <v>0</v>
      </c>
      <c r="BH2106" s="492">
        <f t="shared" si="1457"/>
        <v>0</v>
      </c>
      <c r="BI2106" s="578">
        <f t="shared" si="1458"/>
        <v>0</v>
      </c>
      <c r="BJ2106" s="375">
        <f t="shared" si="1459"/>
        <v>0</v>
      </c>
      <c r="BK2106" s="492">
        <f t="shared" si="1460"/>
        <v>0</v>
      </c>
      <c r="BL2106" s="578">
        <f t="shared" si="1461"/>
        <v>0</v>
      </c>
      <c r="BM2106" s="375">
        <f t="shared" si="1462"/>
        <v>0</v>
      </c>
      <c r="BN2106" s="492">
        <f t="shared" si="1463"/>
        <v>0</v>
      </c>
      <c r="BO2106" s="578">
        <f t="shared" si="1464"/>
        <v>0</v>
      </c>
      <c r="BP2106" s="375">
        <f t="shared" si="1465"/>
        <v>0</v>
      </c>
      <c r="BQ2106" s="492">
        <f t="shared" si="1466"/>
        <v>0</v>
      </c>
      <c r="BR2106" s="578">
        <f t="shared" si="1467"/>
        <v>0</v>
      </c>
      <c r="BS2106" s="375">
        <f t="shared" si="1468"/>
        <v>0</v>
      </c>
      <c r="BT2106" s="492">
        <f t="shared" si="1469"/>
        <v>0</v>
      </c>
      <c r="BU2106" s="578">
        <f t="shared" si="1470"/>
        <v>0</v>
      </c>
      <c r="BV2106" s="375">
        <f t="shared" si="1471"/>
        <v>0</v>
      </c>
      <c r="BW2106" s="492">
        <f t="shared" si="1472"/>
        <v>0</v>
      </c>
      <c r="BX2106" s="578">
        <f t="shared" si="1473"/>
        <v>0</v>
      </c>
      <c r="BY2106" s="375">
        <f t="shared" si="1474"/>
        <v>0</v>
      </c>
      <c r="BZ2106" s="492">
        <f t="shared" si="1475"/>
        <v>0</v>
      </c>
      <c r="CA2106" s="578">
        <f t="shared" si="1476"/>
        <v>0</v>
      </c>
      <c r="CB2106" s="375">
        <f t="shared" si="1477"/>
        <v>0</v>
      </c>
      <c r="CC2106" s="492">
        <f t="shared" si="1478"/>
        <v>0</v>
      </c>
      <c r="CD2106" s="578">
        <f t="shared" si="1479"/>
        <v>0</v>
      </c>
      <c r="CE2106" s="375">
        <f t="shared" si="1480"/>
        <v>0</v>
      </c>
      <c r="CF2106" s="492">
        <f t="shared" si="1481"/>
        <v>0</v>
      </c>
      <c r="CG2106" s="578">
        <f t="shared" si="1482"/>
        <v>0</v>
      </c>
      <c r="CH2106" s="375">
        <f t="shared" si="1483"/>
        <v>0</v>
      </c>
      <c r="CI2106" s="492">
        <f t="shared" si="1484"/>
        <v>0</v>
      </c>
      <c r="CJ2106" s="578">
        <f t="shared" si="1485"/>
        <v>0</v>
      </c>
      <c r="CK2106" s="375">
        <f t="shared" si="1486"/>
        <v>0</v>
      </c>
      <c r="CL2106" s="492">
        <f t="shared" si="1487"/>
        <v>0</v>
      </c>
      <c r="CM2106" s="578">
        <f t="shared" si="1488"/>
        <v>0</v>
      </c>
      <c r="CN2106" s="375">
        <f t="shared" si="1489"/>
        <v>0</v>
      </c>
      <c r="CO2106" s="492">
        <f t="shared" si="1490"/>
        <v>0</v>
      </c>
      <c r="CP2106" s="578">
        <f t="shared" si="1491"/>
        <v>0</v>
      </c>
      <c r="CQ2106" s="375">
        <f t="shared" si="1492"/>
        <v>0</v>
      </c>
      <c r="CR2106" s="492">
        <f t="shared" si="1493"/>
        <v>0</v>
      </c>
      <c r="CS2106" s="578">
        <f t="shared" si="1494"/>
        <v>0</v>
      </c>
      <c r="CT2106" s="375">
        <f t="shared" si="1495"/>
        <v>0</v>
      </c>
      <c r="CU2106" s="492">
        <f t="shared" si="1496"/>
        <v>0</v>
      </c>
      <c r="CV2106" s="578">
        <f t="shared" si="1497"/>
        <v>0</v>
      </c>
      <c r="CW2106" s="375">
        <f t="shared" si="1498"/>
        <v>0</v>
      </c>
      <c r="CX2106" s="492">
        <f t="shared" si="1499"/>
        <v>0</v>
      </c>
      <c r="CY2106" s="578">
        <f t="shared" si="1500"/>
        <v>0</v>
      </c>
      <c r="CZ2106" s="375">
        <f t="shared" si="1501"/>
        <v>0</v>
      </c>
      <c r="DA2106" s="492">
        <f t="shared" si="1502"/>
        <v>0</v>
      </c>
      <c r="DB2106" s="578">
        <f t="shared" si="1503"/>
        <v>0</v>
      </c>
      <c r="DC2106" s="375">
        <f t="shared" si="1504"/>
        <v>0</v>
      </c>
      <c r="DD2106" s="492">
        <f t="shared" si="1505"/>
        <v>0</v>
      </c>
      <c r="DE2106" s="578">
        <f t="shared" si="1506"/>
        <v>0</v>
      </c>
      <c r="DF2106" s="293">
        <f t="shared" si="1507"/>
        <v>0</v>
      </c>
      <c r="DG2106" s="294" t="str">
        <f>IF(DF2106=0,"",
IF(SUM($DF$2022:DF2106)=1,DH2106,
IF($DF$2143&gt;SUM($DF$2022:DF2106),_xlfn.CONCAT(", ",DH2106),
IF($DF$2143=SUM($DF$2022:DF2106),_xlfn.CONCAT(" y ",DH2106)))))</f>
        <v/>
      </c>
      <c r="DH2106" s="89" t="s">
        <v>5252</v>
      </c>
    </row>
    <row r="2107" spans="1:112" ht="15" customHeight="1">
      <c r="A2107" s="64"/>
      <c r="B2107" s="11"/>
      <c r="C2107" s="58" t="s">
        <v>5253</v>
      </c>
      <c r="D2107" s="1020" t="str">
        <f>IF(CNGE_2025_M1_Secc5_Sub1!$D115="","",CNGE_2025_M1_Secc5_Sub1!$D115)</f>
        <v/>
      </c>
      <c r="E2107" s="889"/>
      <c r="F2107" s="889"/>
      <c r="G2107" s="889"/>
      <c r="H2107" s="889"/>
      <c r="I2107" s="889"/>
      <c r="J2107" s="889"/>
      <c r="K2107" s="889"/>
      <c r="L2107" s="890"/>
      <c r="M2107" s="813"/>
      <c r="N2107" s="813"/>
      <c r="O2107" s="813"/>
      <c r="P2107" s="813"/>
      <c r="Q2107" s="813"/>
      <c r="R2107" s="813"/>
      <c r="S2107" s="813"/>
      <c r="T2107" s="813"/>
      <c r="U2107" s="813"/>
      <c r="V2107" s="813"/>
      <c r="W2107" s="813"/>
      <c r="X2107" s="813"/>
      <c r="Y2107" s="813"/>
      <c r="Z2107" s="813"/>
      <c r="AA2107" s="813"/>
      <c r="AB2107" s="813"/>
      <c r="AC2107" s="813"/>
      <c r="AD2107" s="813"/>
      <c r="AI2107">
        <f t="shared" si="1432"/>
        <v>0</v>
      </c>
      <c r="AJ2107">
        <f t="shared" si="1433"/>
        <v>0</v>
      </c>
      <c r="AK2107">
        <f t="shared" si="1434"/>
        <v>0</v>
      </c>
      <c r="AL2107">
        <f t="shared" si="1435"/>
        <v>0</v>
      </c>
      <c r="AM2107">
        <f t="shared" si="1436"/>
        <v>0</v>
      </c>
      <c r="AN2107">
        <f t="shared" si="1437"/>
        <v>0</v>
      </c>
      <c r="AO2107">
        <f t="shared" si="1438"/>
        <v>0</v>
      </c>
      <c r="AP2107">
        <f t="shared" si="1439"/>
        <v>0</v>
      </c>
      <c r="AQ2107">
        <f t="shared" si="1440"/>
        <v>0</v>
      </c>
      <c r="AR2107">
        <f t="shared" si="1441"/>
        <v>0</v>
      </c>
      <c r="AS2107">
        <f t="shared" si="1442"/>
        <v>0</v>
      </c>
      <c r="AT2107">
        <f t="shared" si="1443"/>
        <v>0</v>
      </c>
      <c r="AU2107">
        <f t="shared" si="1444"/>
        <v>0</v>
      </c>
      <c r="AV2107">
        <f t="shared" si="1445"/>
        <v>0</v>
      </c>
      <c r="AW2107">
        <f t="shared" si="1446"/>
        <v>0</v>
      </c>
      <c r="AX2107">
        <f t="shared" si="1447"/>
        <v>0</v>
      </c>
      <c r="AY2107">
        <f t="shared" si="1448"/>
        <v>0</v>
      </c>
      <c r="AZ2107">
        <f t="shared" si="1449"/>
        <v>0</v>
      </c>
      <c r="BA2107">
        <f t="shared" si="1450"/>
        <v>0</v>
      </c>
      <c r="BB2107">
        <f t="shared" si="1451"/>
        <v>0</v>
      </c>
      <c r="BC2107">
        <f t="shared" si="1452"/>
        <v>0</v>
      </c>
      <c r="BD2107">
        <f t="shared" si="1453"/>
        <v>0</v>
      </c>
      <c r="BE2107">
        <f t="shared" si="1454"/>
        <v>0</v>
      </c>
      <c r="BF2107">
        <f t="shared" si="1455"/>
        <v>0</v>
      </c>
      <c r="BG2107" s="375">
        <f t="shared" si="1456"/>
        <v>0</v>
      </c>
      <c r="BH2107" s="492">
        <f t="shared" si="1457"/>
        <v>0</v>
      </c>
      <c r="BI2107" s="578">
        <f t="shared" si="1458"/>
        <v>0</v>
      </c>
      <c r="BJ2107" s="375">
        <f t="shared" si="1459"/>
        <v>0</v>
      </c>
      <c r="BK2107" s="492">
        <f t="shared" si="1460"/>
        <v>0</v>
      </c>
      <c r="BL2107" s="578">
        <f t="shared" si="1461"/>
        <v>0</v>
      </c>
      <c r="BM2107" s="375">
        <f t="shared" si="1462"/>
        <v>0</v>
      </c>
      <c r="BN2107" s="492">
        <f t="shared" si="1463"/>
        <v>0</v>
      </c>
      <c r="BO2107" s="578">
        <f t="shared" si="1464"/>
        <v>0</v>
      </c>
      <c r="BP2107" s="375">
        <f t="shared" si="1465"/>
        <v>0</v>
      </c>
      <c r="BQ2107" s="492">
        <f t="shared" si="1466"/>
        <v>0</v>
      </c>
      <c r="BR2107" s="578">
        <f t="shared" si="1467"/>
        <v>0</v>
      </c>
      <c r="BS2107" s="375">
        <f t="shared" si="1468"/>
        <v>0</v>
      </c>
      <c r="BT2107" s="492">
        <f t="shared" si="1469"/>
        <v>0</v>
      </c>
      <c r="BU2107" s="578">
        <f t="shared" si="1470"/>
        <v>0</v>
      </c>
      <c r="BV2107" s="375">
        <f t="shared" si="1471"/>
        <v>0</v>
      </c>
      <c r="BW2107" s="492">
        <f t="shared" si="1472"/>
        <v>0</v>
      </c>
      <c r="BX2107" s="578">
        <f t="shared" si="1473"/>
        <v>0</v>
      </c>
      <c r="BY2107" s="375">
        <f t="shared" si="1474"/>
        <v>0</v>
      </c>
      <c r="BZ2107" s="492">
        <f t="shared" si="1475"/>
        <v>0</v>
      </c>
      <c r="CA2107" s="578">
        <f t="shared" si="1476"/>
        <v>0</v>
      </c>
      <c r="CB2107" s="375">
        <f t="shared" si="1477"/>
        <v>0</v>
      </c>
      <c r="CC2107" s="492">
        <f t="shared" si="1478"/>
        <v>0</v>
      </c>
      <c r="CD2107" s="578">
        <f t="shared" si="1479"/>
        <v>0</v>
      </c>
      <c r="CE2107" s="375">
        <f t="shared" si="1480"/>
        <v>0</v>
      </c>
      <c r="CF2107" s="492">
        <f t="shared" si="1481"/>
        <v>0</v>
      </c>
      <c r="CG2107" s="578">
        <f t="shared" si="1482"/>
        <v>0</v>
      </c>
      <c r="CH2107" s="375">
        <f t="shared" si="1483"/>
        <v>0</v>
      </c>
      <c r="CI2107" s="492">
        <f t="shared" si="1484"/>
        <v>0</v>
      </c>
      <c r="CJ2107" s="578">
        <f t="shared" si="1485"/>
        <v>0</v>
      </c>
      <c r="CK2107" s="375">
        <f t="shared" si="1486"/>
        <v>0</v>
      </c>
      <c r="CL2107" s="492">
        <f t="shared" si="1487"/>
        <v>0</v>
      </c>
      <c r="CM2107" s="578">
        <f t="shared" si="1488"/>
        <v>0</v>
      </c>
      <c r="CN2107" s="375">
        <f t="shared" si="1489"/>
        <v>0</v>
      </c>
      <c r="CO2107" s="492">
        <f t="shared" si="1490"/>
        <v>0</v>
      </c>
      <c r="CP2107" s="578">
        <f t="shared" si="1491"/>
        <v>0</v>
      </c>
      <c r="CQ2107" s="375">
        <f t="shared" si="1492"/>
        <v>0</v>
      </c>
      <c r="CR2107" s="492">
        <f t="shared" si="1493"/>
        <v>0</v>
      </c>
      <c r="CS2107" s="578">
        <f t="shared" si="1494"/>
        <v>0</v>
      </c>
      <c r="CT2107" s="375">
        <f t="shared" si="1495"/>
        <v>0</v>
      </c>
      <c r="CU2107" s="492">
        <f t="shared" si="1496"/>
        <v>0</v>
      </c>
      <c r="CV2107" s="578">
        <f t="shared" si="1497"/>
        <v>0</v>
      </c>
      <c r="CW2107" s="375">
        <f t="shared" si="1498"/>
        <v>0</v>
      </c>
      <c r="CX2107" s="492">
        <f t="shared" si="1499"/>
        <v>0</v>
      </c>
      <c r="CY2107" s="578">
        <f t="shared" si="1500"/>
        <v>0</v>
      </c>
      <c r="CZ2107" s="375">
        <f t="shared" si="1501"/>
        <v>0</v>
      </c>
      <c r="DA2107" s="492">
        <f t="shared" si="1502"/>
        <v>0</v>
      </c>
      <c r="DB2107" s="578">
        <f t="shared" si="1503"/>
        <v>0</v>
      </c>
      <c r="DC2107" s="375">
        <f t="shared" si="1504"/>
        <v>0</v>
      </c>
      <c r="DD2107" s="492">
        <f t="shared" si="1505"/>
        <v>0</v>
      </c>
      <c r="DE2107" s="578">
        <f t="shared" si="1506"/>
        <v>0</v>
      </c>
      <c r="DF2107" s="293">
        <f t="shared" si="1507"/>
        <v>0</v>
      </c>
      <c r="DG2107" s="294" t="str">
        <f>IF(DF2107=0,"",
IF(SUM($DF$2022:DF2107)=1,DH2107,
IF($DF$2143&gt;SUM($DF$2022:DF2107),_xlfn.CONCAT(", ",DH2107),
IF($DF$2143=SUM($DF$2022:DF2107),_xlfn.CONCAT(" y ",DH2107)))))</f>
        <v/>
      </c>
      <c r="DH2107" s="89" t="s">
        <v>5254</v>
      </c>
    </row>
    <row r="2108" spans="1:112" ht="15" customHeight="1">
      <c r="A2108" s="64"/>
      <c r="B2108" s="11"/>
      <c r="C2108" s="58" t="s">
        <v>5255</v>
      </c>
      <c r="D2108" s="1020" t="str">
        <f>IF(CNGE_2025_M1_Secc5_Sub1!$D116="","",CNGE_2025_M1_Secc5_Sub1!$D116)</f>
        <v/>
      </c>
      <c r="E2108" s="889"/>
      <c r="F2108" s="889"/>
      <c r="G2108" s="889"/>
      <c r="H2108" s="889"/>
      <c r="I2108" s="889"/>
      <c r="J2108" s="889"/>
      <c r="K2108" s="889"/>
      <c r="L2108" s="890"/>
      <c r="M2108" s="813"/>
      <c r="N2108" s="813"/>
      <c r="O2108" s="813"/>
      <c r="P2108" s="813"/>
      <c r="Q2108" s="813"/>
      <c r="R2108" s="813"/>
      <c r="S2108" s="813"/>
      <c r="T2108" s="813"/>
      <c r="U2108" s="813"/>
      <c r="V2108" s="813"/>
      <c r="W2108" s="813"/>
      <c r="X2108" s="813"/>
      <c r="Y2108" s="813"/>
      <c r="Z2108" s="813"/>
      <c r="AA2108" s="813"/>
      <c r="AB2108" s="813"/>
      <c r="AC2108" s="813"/>
      <c r="AD2108" s="813"/>
      <c r="AI2108">
        <f t="shared" si="1432"/>
        <v>0</v>
      </c>
      <c r="AJ2108">
        <f t="shared" si="1433"/>
        <v>0</v>
      </c>
      <c r="AK2108">
        <f t="shared" si="1434"/>
        <v>0</v>
      </c>
      <c r="AL2108">
        <f t="shared" si="1435"/>
        <v>0</v>
      </c>
      <c r="AM2108">
        <f t="shared" si="1436"/>
        <v>0</v>
      </c>
      <c r="AN2108">
        <f t="shared" si="1437"/>
        <v>0</v>
      </c>
      <c r="AO2108">
        <f t="shared" si="1438"/>
        <v>0</v>
      </c>
      <c r="AP2108">
        <f t="shared" si="1439"/>
        <v>0</v>
      </c>
      <c r="AQ2108">
        <f t="shared" si="1440"/>
        <v>0</v>
      </c>
      <c r="AR2108">
        <f t="shared" si="1441"/>
        <v>0</v>
      </c>
      <c r="AS2108">
        <f t="shared" si="1442"/>
        <v>0</v>
      </c>
      <c r="AT2108">
        <f t="shared" si="1443"/>
        <v>0</v>
      </c>
      <c r="AU2108">
        <f t="shared" si="1444"/>
        <v>0</v>
      </c>
      <c r="AV2108">
        <f t="shared" si="1445"/>
        <v>0</v>
      </c>
      <c r="AW2108">
        <f t="shared" si="1446"/>
        <v>0</v>
      </c>
      <c r="AX2108">
        <f t="shared" si="1447"/>
        <v>0</v>
      </c>
      <c r="AY2108">
        <f t="shared" si="1448"/>
        <v>0</v>
      </c>
      <c r="AZ2108">
        <f t="shared" si="1449"/>
        <v>0</v>
      </c>
      <c r="BA2108">
        <f t="shared" si="1450"/>
        <v>0</v>
      </c>
      <c r="BB2108">
        <f t="shared" si="1451"/>
        <v>0</v>
      </c>
      <c r="BC2108">
        <f t="shared" si="1452"/>
        <v>0</v>
      </c>
      <c r="BD2108">
        <f t="shared" si="1453"/>
        <v>0</v>
      </c>
      <c r="BE2108">
        <f t="shared" si="1454"/>
        <v>0</v>
      </c>
      <c r="BF2108">
        <f t="shared" si="1455"/>
        <v>0</v>
      </c>
      <c r="BG2108" s="375">
        <f t="shared" si="1456"/>
        <v>0</v>
      </c>
      <c r="BH2108" s="492">
        <f t="shared" si="1457"/>
        <v>0</v>
      </c>
      <c r="BI2108" s="578">
        <f t="shared" si="1458"/>
        <v>0</v>
      </c>
      <c r="BJ2108" s="375">
        <f t="shared" si="1459"/>
        <v>0</v>
      </c>
      <c r="BK2108" s="492">
        <f t="shared" si="1460"/>
        <v>0</v>
      </c>
      <c r="BL2108" s="578">
        <f t="shared" si="1461"/>
        <v>0</v>
      </c>
      <c r="BM2108" s="375">
        <f t="shared" si="1462"/>
        <v>0</v>
      </c>
      <c r="BN2108" s="492">
        <f t="shared" si="1463"/>
        <v>0</v>
      </c>
      <c r="BO2108" s="578">
        <f t="shared" si="1464"/>
        <v>0</v>
      </c>
      <c r="BP2108" s="375">
        <f t="shared" si="1465"/>
        <v>0</v>
      </c>
      <c r="BQ2108" s="492">
        <f t="shared" si="1466"/>
        <v>0</v>
      </c>
      <c r="BR2108" s="578">
        <f t="shared" si="1467"/>
        <v>0</v>
      </c>
      <c r="BS2108" s="375">
        <f t="shared" si="1468"/>
        <v>0</v>
      </c>
      <c r="BT2108" s="492">
        <f t="shared" si="1469"/>
        <v>0</v>
      </c>
      <c r="BU2108" s="578">
        <f t="shared" si="1470"/>
        <v>0</v>
      </c>
      <c r="BV2108" s="375">
        <f t="shared" si="1471"/>
        <v>0</v>
      </c>
      <c r="BW2108" s="492">
        <f t="shared" si="1472"/>
        <v>0</v>
      </c>
      <c r="BX2108" s="578">
        <f t="shared" si="1473"/>
        <v>0</v>
      </c>
      <c r="BY2108" s="375">
        <f t="shared" si="1474"/>
        <v>0</v>
      </c>
      <c r="BZ2108" s="492">
        <f t="shared" si="1475"/>
        <v>0</v>
      </c>
      <c r="CA2108" s="578">
        <f t="shared" si="1476"/>
        <v>0</v>
      </c>
      <c r="CB2108" s="375">
        <f t="shared" si="1477"/>
        <v>0</v>
      </c>
      <c r="CC2108" s="492">
        <f t="shared" si="1478"/>
        <v>0</v>
      </c>
      <c r="CD2108" s="578">
        <f t="shared" si="1479"/>
        <v>0</v>
      </c>
      <c r="CE2108" s="375">
        <f t="shared" si="1480"/>
        <v>0</v>
      </c>
      <c r="CF2108" s="492">
        <f t="shared" si="1481"/>
        <v>0</v>
      </c>
      <c r="CG2108" s="578">
        <f t="shared" si="1482"/>
        <v>0</v>
      </c>
      <c r="CH2108" s="375">
        <f t="shared" si="1483"/>
        <v>0</v>
      </c>
      <c r="CI2108" s="492">
        <f t="shared" si="1484"/>
        <v>0</v>
      </c>
      <c r="CJ2108" s="578">
        <f t="shared" si="1485"/>
        <v>0</v>
      </c>
      <c r="CK2108" s="375">
        <f t="shared" si="1486"/>
        <v>0</v>
      </c>
      <c r="CL2108" s="492">
        <f t="shared" si="1487"/>
        <v>0</v>
      </c>
      <c r="CM2108" s="578">
        <f t="shared" si="1488"/>
        <v>0</v>
      </c>
      <c r="CN2108" s="375">
        <f t="shared" si="1489"/>
        <v>0</v>
      </c>
      <c r="CO2108" s="492">
        <f t="shared" si="1490"/>
        <v>0</v>
      </c>
      <c r="CP2108" s="578">
        <f t="shared" si="1491"/>
        <v>0</v>
      </c>
      <c r="CQ2108" s="375">
        <f t="shared" si="1492"/>
        <v>0</v>
      </c>
      <c r="CR2108" s="492">
        <f t="shared" si="1493"/>
        <v>0</v>
      </c>
      <c r="CS2108" s="578">
        <f t="shared" si="1494"/>
        <v>0</v>
      </c>
      <c r="CT2108" s="375">
        <f t="shared" si="1495"/>
        <v>0</v>
      </c>
      <c r="CU2108" s="492">
        <f t="shared" si="1496"/>
        <v>0</v>
      </c>
      <c r="CV2108" s="578">
        <f t="shared" si="1497"/>
        <v>0</v>
      </c>
      <c r="CW2108" s="375">
        <f t="shared" si="1498"/>
        <v>0</v>
      </c>
      <c r="CX2108" s="492">
        <f t="shared" si="1499"/>
        <v>0</v>
      </c>
      <c r="CY2108" s="578">
        <f t="shared" si="1500"/>
        <v>0</v>
      </c>
      <c r="CZ2108" s="375">
        <f t="shared" si="1501"/>
        <v>0</v>
      </c>
      <c r="DA2108" s="492">
        <f t="shared" si="1502"/>
        <v>0</v>
      </c>
      <c r="DB2108" s="578">
        <f t="shared" si="1503"/>
        <v>0</v>
      </c>
      <c r="DC2108" s="375">
        <f t="shared" si="1504"/>
        <v>0</v>
      </c>
      <c r="DD2108" s="492">
        <f t="shared" si="1505"/>
        <v>0</v>
      </c>
      <c r="DE2108" s="578">
        <f t="shared" si="1506"/>
        <v>0</v>
      </c>
      <c r="DF2108" s="293">
        <f t="shared" si="1507"/>
        <v>0</v>
      </c>
      <c r="DG2108" s="294" t="str">
        <f>IF(DF2108=0,"",
IF(SUM($DF$2022:DF2108)=1,DH2108,
IF($DF$2143&gt;SUM($DF$2022:DF2108),_xlfn.CONCAT(", ",DH2108),
IF($DF$2143=SUM($DF$2022:DF2108),_xlfn.CONCAT(" y ",DH2108)))))</f>
        <v/>
      </c>
      <c r="DH2108" s="89" t="s">
        <v>5256</v>
      </c>
    </row>
    <row r="2109" spans="1:112" ht="15" customHeight="1">
      <c r="A2109" s="64"/>
      <c r="B2109" s="11"/>
      <c r="C2109" s="58" t="s">
        <v>5257</v>
      </c>
      <c r="D2109" s="1020" t="str">
        <f>IF(CNGE_2025_M1_Secc5_Sub1!$D117="","",CNGE_2025_M1_Secc5_Sub1!$D117)</f>
        <v/>
      </c>
      <c r="E2109" s="889"/>
      <c r="F2109" s="889"/>
      <c r="G2109" s="889"/>
      <c r="H2109" s="889"/>
      <c r="I2109" s="889"/>
      <c r="J2109" s="889"/>
      <c r="K2109" s="889"/>
      <c r="L2109" s="890"/>
      <c r="M2109" s="813"/>
      <c r="N2109" s="813"/>
      <c r="O2109" s="813"/>
      <c r="P2109" s="813"/>
      <c r="Q2109" s="813"/>
      <c r="R2109" s="813"/>
      <c r="S2109" s="813"/>
      <c r="T2109" s="813"/>
      <c r="U2109" s="813"/>
      <c r="V2109" s="813"/>
      <c r="W2109" s="813"/>
      <c r="X2109" s="813"/>
      <c r="Y2109" s="813"/>
      <c r="Z2109" s="813"/>
      <c r="AA2109" s="813"/>
      <c r="AB2109" s="813"/>
      <c r="AC2109" s="813"/>
      <c r="AD2109" s="813"/>
      <c r="AI2109">
        <f t="shared" si="1432"/>
        <v>0</v>
      </c>
      <c r="AJ2109">
        <f t="shared" si="1433"/>
        <v>0</v>
      </c>
      <c r="AK2109">
        <f t="shared" si="1434"/>
        <v>0</v>
      </c>
      <c r="AL2109">
        <f t="shared" si="1435"/>
        <v>0</v>
      </c>
      <c r="AM2109">
        <f t="shared" si="1436"/>
        <v>0</v>
      </c>
      <c r="AN2109">
        <f t="shared" si="1437"/>
        <v>0</v>
      </c>
      <c r="AO2109">
        <f t="shared" si="1438"/>
        <v>0</v>
      </c>
      <c r="AP2109">
        <f t="shared" si="1439"/>
        <v>0</v>
      </c>
      <c r="AQ2109">
        <f t="shared" si="1440"/>
        <v>0</v>
      </c>
      <c r="AR2109">
        <f t="shared" si="1441"/>
        <v>0</v>
      </c>
      <c r="AS2109">
        <f t="shared" si="1442"/>
        <v>0</v>
      </c>
      <c r="AT2109">
        <f t="shared" si="1443"/>
        <v>0</v>
      </c>
      <c r="AU2109">
        <f t="shared" si="1444"/>
        <v>0</v>
      </c>
      <c r="AV2109">
        <f t="shared" si="1445"/>
        <v>0</v>
      </c>
      <c r="AW2109">
        <f t="shared" si="1446"/>
        <v>0</v>
      </c>
      <c r="AX2109">
        <f t="shared" si="1447"/>
        <v>0</v>
      </c>
      <c r="AY2109">
        <f t="shared" si="1448"/>
        <v>0</v>
      </c>
      <c r="AZ2109">
        <f t="shared" si="1449"/>
        <v>0</v>
      </c>
      <c r="BA2109">
        <f t="shared" si="1450"/>
        <v>0</v>
      </c>
      <c r="BB2109">
        <f t="shared" si="1451"/>
        <v>0</v>
      </c>
      <c r="BC2109">
        <f t="shared" si="1452"/>
        <v>0</v>
      </c>
      <c r="BD2109">
        <f t="shared" si="1453"/>
        <v>0</v>
      </c>
      <c r="BE2109">
        <f t="shared" si="1454"/>
        <v>0</v>
      </c>
      <c r="BF2109">
        <f t="shared" si="1455"/>
        <v>0</v>
      </c>
      <c r="BG2109" s="375">
        <f t="shared" si="1456"/>
        <v>0</v>
      </c>
      <c r="BH2109" s="492">
        <f t="shared" si="1457"/>
        <v>0</v>
      </c>
      <c r="BI2109" s="578">
        <f t="shared" si="1458"/>
        <v>0</v>
      </c>
      <c r="BJ2109" s="375">
        <f t="shared" si="1459"/>
        <v>0</v>
      </c>
      <c r="BK2109" s="492">
        <f t="shared" si="1460"/>
        <v>0</v>
      </c>
      <c r="BL2109" s="578">
        <f t="shared" si="1461"/>
        <v>0</v>
      </c>
      <c r="BM2109" s="375">
        <f t="shared" si="1462"/>
        <v>0</v>
      </c>
      <c r="BN2109" s="492">
        <f t="shared" si="1463"/>
        <v>0</v>
      </c>
      <c r="BO2109" s="578">
        <f t="shared" si="1464"/>
        <v>0</v>
      </c>
      <c r="BP2109" s="375">
        <f t="shared" si="1465"/>
        <v>0</v>
      </c>
      <c r="BQ2109" s="492">
        <f t="shared" si="1466"/>
        <v>0</v>
      </c>
      <c r="BR2109" s="578">
        <f t="shared" si="1467"/>
        <v>0</v>
      </c>
      <c r="BS2109" s="375">
        <f t="shared" si="1468"/>
        <v>0</v>
      </c>
      <c r="BT2109" s="492">
        <f t="shared" si="1469"/>
        <v>0</v>
      </c>
      <c r="BU2109" s="578">
        <f t="shared" si="1470"/>
        <v>0</v>
      </c>
      <c r="BV2109" s="375">
        <f t="shared" si="1471"/>
        <v>0</v>
      </c>
      <c r="BW2109" s="492">
        <f t="shared" si="1472"/>
        <v>0</v>
      </c>
      <c r="BX2109" s="578">
        <f t="shared" si="1473"/>
        <v>0</v>
      </c>
      <c r="BY2109" s="375">
        <f t="shared" si="1474"/>
        <v>0</v>
      </c>
      <c r="BZ2109" s="492">
        <f t="shared" si="1475"/>
        <v>0</v>
      </c>
      <c r="CA2109" s="578">
        <f t="shared" si="1476"/>
        <v>0</v>
      </c>
      <c r="CB2109" s="375">
        <f t="shared" si="1477"/>
        <v>0</v>
      </c>
      <c r="CC2109" s="492">
        <f t="shared" si="1478"/>
        <v>0</v>
      </c>
      <c r="CD2109" s="578">
        <f t="shared" si="1479"/>
        <v>0</v>
      </c>
      <c r="CE2109" s="375">
        <f t="shared" si="1480"/>
        <v>0</v>
      </c>
      <c r="CF2109" s="492">
        <f t="shared" si="1481"/>
        <v>0</v>
      </c>
      <c r="CG2109" s="578">
        <f t="shared" si="1482"/>
        <v>0</v>
      </c>
      <c r="CH2109" s="375">
        <f t="shared" si="1483"/>
        <v>0</v>
      </c>
      <c r="CI2109" s="492">
        <f t="shared" si="1484"/>
        <v>0</v>
      </c>
      <c r="CJ2109" s="578">
        <f t="shared" si="1485"/>
        <v>0</v>
      </c>
      <c r="CK2109" s="375">
        <f t="shared" si="1486"/>
        <v>0</v>
      </c>
      <c r="CL2109" s="492">
        <f t="shared" si="1487"/>
        <v>0</v>
      </c>
      <c r="CM2109" s="578">
        <f t="shared" si="1488"/>
        <v>0</v>
      </c>
      <c r="CN2109" s="375">
        <f t="shared" si="1489"/>
        <v>0</v>
      </c>
      <c r="CO2109" s="492">
        <f t="shared" si="1490"/>
        <v>0</v>
      </c>
      <c r="CP2109" s="578">
        <f t="shared" si="1491"/>
        <v>0</v>
      </c>
      <c r="CQ2109" s="375">
        <f t="shared" si="1492"/>
        <v>0</v>
      </c>
      <c r="CR2109" s="492">
        <f t="shared" si="1493"/>
        <v>0</v>
      </c>
      <c r="CS2109" s="578">
        <f t="shared" si="1494"/>
        <v>0</v>
      </c>
      <c r="CT2109" s="375">
        <f t="shared" si="1495"/>
        <v>0</v>
      </c>
      <c r="CU2109" s="492">
        <f t="shared" si="1496"/>
        <v>0</v>
      </c>
      <c r="CV2109" s="578">
        <f t="shared" si="1497"/>
        <v>0</v>
      </c>
      <c r="CW2109" s="375">
        <f t="shared" si="1498"/>
        <v>0</v>
      </c>
      <c r="CX2109" s="492">
        <f t="shared" si="1499"/>
        <v>0</v>
      </c>
      <c r="CY2109" s="578">
        <f t="shared" si="1500"/>
        <v>0</v>
      </c>
      <c r="CZ2109" s="375">
        <f t="shared" si="1501"/>
        <v>0</v>
      </c>
      <c r="DA2109" s="492">
        <f t="shared" si="1502"/>
        <v>0</v>
      </c>
      <c r="DB2109" s="578">
        <f t="shared" si="1503"/>
        <v>0</v>
      </c>
      <c r="DC2109" s="375">
        <f t="shared" si="1504"/>
        <v>0</v>
      </c>
      <c r="DD2109" s="492">
        <f t="shared" si="1505"/>
        <v>0</v>
      </c>
      <c r="DE2109" s="578">
        <f t="shared" si="1506"/>
        <v>0</v>
      </c>
      <c r="DF2109" s="293">
        <f t="shared" si="1507"/>
        <v>0</v>
      </c>
      <c r="DG2109" s="294" t="str">
        <f>IF(DF2109=0,"",
IF(SUM($DF$2022:DF2109)=1,DH2109,
IF($DF$2143&gt;SUM($DF$2022:DF2109),_xlfn.CONCAT(", ",DH2109),
IF($DF$2143=SUM($DF$2022:DF2109),_xlfn.CONCAT(" y ",DH2109)))))</f>
        <v/>
      </c>
      <c r="DH2109" s="89" t="s">
        <v>5258</v>
      </c>
    </row>
    <row r="2110" spans="1:112" ht="15" customHeight="1">
      <c r="A2110" s="64"/>
      <c r="B2110" s="11"/>
      <c r="C2110" s="58" t="s">
        <v>5259</v>
      </c>
      <c r="D2110" s="1020" t="str">
        <f>IF(CNGE_2025_M1_Secc5_Sub1!$D118="","",CNGE_2025_M1_Secc5_Sub1!$D118)</f>
        <v/>
      </c>
      <c r="E2110" s="889"/>
      <c r="F2110" s="889"/>
      <c r="G2110" s="889"/>
      <c r="H2110" s="889"/>
      <c r="I2110" s="889"/>
      <c r="J2110" s="889"/>
      <c r="K2110" s="889"/>
      <c r="L2110" s="890"/>
      <c r="M2110" s="813"/>
      <c r="N2110" s="813"/>
      <c r="O2110" s="813"/>
      <c r="P2110" s="813"/>
      <c r="Q2110" s="813"/>
      <c r="R2110" s="813"/>
      <c r="S2110" s="813"/>
      <c r="T2110" s="813"/>
      <c r="U2110" s="813"/>
      <c r="V2110" s="813"/>
      <c r="W2110" s="813"/>
      <c r="X2110" s="813"/>
      <c r="Y2110" s="813"/>
      <c r="Z2110" s="813"/>
      <c r="AA2110" s="813"/>
      <c r="AB2110" s="813"/>
      <c r="AC2110" s="813"/>
      <c r="AD2110" s="813"/>
      <c r="AI2110">
        <f t="shared" si="1432"/>
        <v>0</v>
      </c>
      <c r="AJ2110">
        <f t="shared" si="1433"/>
        <v>0</v>
      </c>
      <c r="AK2110">
        <f t="shared" si="1434"/>
        <v>0</v>
      </c>
      <c r="AL2110">
        <f t="shared" si="1435"/>
        <v>0</v>
      </c>
      <c r="AM2110">
        <f t="shared" si="1436"/>
        <v>0</v>
      </c>
      <c r="AN2110">
        <f t="shared" si="1437"/>
        <v>0</v>
      </c>
      <c r="AO2110">
        <f t="shared" si="1438"/>
        <v>0</v>
      </c>
      <c r="AP2110">
        <f t="shared" si="1439"/>
        <v>0</v>
      </c>
      <c r="AQ2110">
        <f t="shared" si="1440"/>
        <v>0</v>
      </c>
      <c r="AR2110">
        <f t="shared" si="1441"/>
        <v>0</v>
      </c>
      <c r="AS2110">
        <f t="shared" si="1442"/>
        <v>0</v>
      </c>
      <c r="AT2110">
        <f t="shared" si="1443"/>
        <v>0</v>
      </c>
      <c r="AU2110">
        <f t="shared" si="1444"/>
        <v>0</v>
      </c>
      <c r="AV2110">
        <f t="shared" si="1445"/>
        <v>0</v>
      </c>
      <c r="AW2110">
        <f t="shared" si="1446"/>
        <v>0</v>
      </c>
      <c r="AX2110">
        <f t="shared" si="1447"/>
        <v>0</v>
      </c>
      <c r="AY2110">
        <f t="shared" si="1448"/>
        <v>0</v>
      </c>
      <c r="AZ2110">
        <f t="shared" si="1449"/>
        <v>0</v>
      </c>
      <c r="BA2110">
        <f t="shared" si="1450"/>
        <v>0</v>
      </c>
      <c r="BB2110">
        <f t="shared" si="1451"/>
        <v>0</v>
      </c>
      <c r="BC2110">
        <f t="shared" si="1452"/>
        <v>0</v>
      </c>
      <c r="BD2110">
        <f t="shared" si="1453"/>
        <v>0</v>
      </c>
      <c r="BE2110">
        <f t="shared" si="1454"/>
        <v>0</v>
      </c>
      <c r="BF2110">
        <f t="shared" si="1455"/>
        <v>0</v>
      </c>
      <c r="BG2110" s="375">
        <f t="shared" si="1456"/>
        <v>0</v>
      </c>
      <c r="BH2110" s="492">
        <f t="shared" si="1457"/>
        <v>0</v>
      </c>
      <c r="BI2110" s="578">
        <f t="shared" si="1458"/>
        <v>0</v>
      </c>
      <c r="BJ2110" s="375">
        <f t="shared" si="1459"/>
        <v>0</v>
      </c>
      <c r="BK2110" s="492">
        <f t="shared" si="1460"/>
        <v>0</v>
      </c>
      <c r="BL2110" s="578">
        <f t="shared" si="1461"/>
        <v>0</v>
      </c>
      <c r="BM2110" s="375">
        <f t="shared" si="1462"/>
        <v>0</v>
      </c>
      <c r="BN2110" s="492">
        <f t="shared" si="1463"/>
        <v>0</v>
      </c>
      <c r="BO2110" s="578">
        <f t="shared" si="1464"/>
        <v>0</v>
      </c>
      <c r="BP2110" s="375">
        <f t="shared" si="1465"/>
        <v>0</v>
      </c>
      <c r="BQ2110" s="492">
        <f t="shared" si="1466"/>
        <v>0</v>
      </c>
      <c r="BR2110" s="578">
        <f t="shared" si="1467"/>
        <v>0</v>
      </c>
      <c r="BS2110" s="375">
        <f t="shared" si="1468"/>
        <v>0</v>
      </c>
      <c r="BT2110" s="492">
        <f t="shared" si="1469"/>
        <v>0</v>
      </c>
      <c r="BU2110" s="578">
        <f t="shared" si="1470"/>
        <v>0</v>
      </c>
      <c r="BV2110" s="375">
        <f t="shared" si="1471"/>
        <v>0</v>
      </c>
      <c r="BW2110" s="492">
        <f t="shared" si="1472"/>
        <v>0</v>
      </c>
      <c r="BX2110" s="578">
        <f t="shared" si="1473"/>
        <v>0</v>
      </c>
      <c r="BY2110" s="375">
        <f t="shared" si="1474"/>
        <v>0</v>
      </c>
      <c r="BZ2110" s="492">
        <f t="shared" si="1475"/>
        <v>0</v>
      </c>
      <c r="CA2110" s="578">
        <f t="shared" si="1476"/>
        <v>0</v>
      </c>
      <c r="CB2110" s="375">
        <f t="shared" si="1477"/>
        <v>0</v>
      </c>
      <c r="CC2110" s="492">
        <f t="shared" si="1478"/>
        <v>0</v>
      </c>
      <c r="CD2110" s="578">
        <f t="shared" si="1479"/>
        <v>0</v>
      </c>
      <c r="CE2110" s="375">
        <f t="shared" si="1480"/>
        <v>0</v>
      </c>
      <c r="CF2110" s="492">
        <f t="shared" si="1481"/>
        <v>0</v>
      </c>
      <c r="CG2110" s="578">
        <f t="shared" si="1482"/>
        <v>0</v>
      </c>
      <c r="CH2110" s="375">
        <f t="shared" si="1483"/>
        <v>0</v>
      </c>
      <c r="CI2110" s="492">
        <f t="shared" si="1484"/>
        <v>0</v>
      </c>
      <c r="CJ2110" s="578">
        <f t="shared" si="1485"/>
        <v>0</v>
      </c>
      <c r="CK2110" s="375">
        <f t="shared" si="1486"/>
        <v>0</v>
      </c>
      <c r="CL2110" s="492">
        <f t="shared" si="1487"/>
        <v>0</v>
      </c>
      <c r="CM2110" s="578">
        <f t="shared" si="1488"/>
        <v>0</v>
      </c>
      <c r="CN2110" s="375">
        <f t="shared" si="1489"/>
        <v>0</v>
      </c>
      <c r="CO2110" s="492">
        <f t="shared" si="1490"/>
        <v>0</v>
      </c>
      <c r="CP2110" s="578">
        <f t="shared" si="1491"/>
        <v>0</v>
      </c>
      <c r="CQ2110" s="375">
        <f t="shared" si="1492"/>
        <v>0</v>
      </c>
      <c r="CR2110" s="492">
        <f t="shared" si="1493"/>
        <v>0</v>
      </c>
      <c r="CS2110" s="578">
        <f t="shared" si="1494"/>
        <v>0</v>
      </c>
      <c r="CT2110" s="375">
        <f t="shared" si="1495"/>
        <v>0</v>
      </c>
      <c r="CU2110" s="492">
        <f t="shared" si="1496"/>
        <v>0</v>
      </c>
      <c r="CV2110" s="578">
        <f t="shared" si="1497"/>
        <v>0</v>
      </c>
      <c r="CW2110" s="375">
        <f t="shared" si="1498"/>
        <v>0</v>
      </c>
      <c r="CX2110" s="492">
        <f t="shared" si="1499"/>
        <v>0</v>
      </c>
      <c r="CY2110" s="578">
        <f t="shared" si="1500"/>
        <v>0</v>
      </c>
      <c r="CZ2110" s="375">
        <f t="shared" si="1501"/>
        <v>0</v>
      </c>
      <c r="DA2110" s="492">
        <f t="shared" si="1502"/>
        <v>0</v>
      </c>
      <c r="DB2110" s="578">
        <f t="shared" si="1503"/>
        <v>0</v>
      </c>
      <c r="DC2110" s="375">
        <f t="shared" si="1504"/>
        <v>0</v>
      </c>
      <c r="DD2110" s="492">
        <f t="shared" si="1505"/>
        <v>0</v>
      </c>
      <c r="DE2110" s="578">
        <f t="shared" si="1506"/>
        <v>0</v>
      </c>
      <c r="DF2110" s="293">
        <f t="shared" si="1507"/>
        <v>0</v>
      </c>
      <c r="DG2110" s="294" t="str">
        <f>IF(DF2110=0,"",
IF(SUM($DF$2022:DF2110)=1,DH2110,
IF($DF$2143&gt;SUM($DF$2022:DF2110),_xlfn.CONCAT(", ",DH2110),
IF($DF$2143=SUM($DF$2022:DF2110),_xlfn.CONCAT(" y ",DH2110)))))</f>
        <v/>
      </c>
      <c r="DH2110" s="89" t="s">
        <v>5260</v>
      </c>
    </row>
    <row r="2111" spans="1:112" ht="15" customHeight="1">
      <c r="A2111" s="64"/>
      <c r="B2111" s="11"/>
      <c r="C2111" s="58" t="s">
        <v>5261</v>
      </c>
      <c r="D2111" s="1020" t="str">
        <f>IF(CNGE_2025_M1_Secc5_Sub1!$D119="","",CNGE_2025_M1_Secc5_Sub1!$D119)</f>
        <v/>
      </c>
      <c r="E2111" s="889"/>
      <c r="F2111" s="889"/>
      <c r="G2111" s="889"/>
      <c r="H2111" s="889"/>
      <c r="I2111" s="889"/>
      <c r="J2111" s="889"/>
      <c r="K2111" s="889"/>
      <c r="L2111" s="890"/>
      <c r="M2111" s="813"/>
      <c r="N2111" s="813"/>
      <c r="O2111" s="813"/>
      <c r="P2111" s="813"/>
      <c r="Q2111" s="813"/>
      <c r="R2111" s="813"/>
      <c r="S2111" s="813"/>
      <c r="T2111" s="813"/>
      <c r="U2111" s="813"/>
      <c r="V2111" s="813"/>
      <c r="W2111" s="813"/>
      <c r="X2111" s="813"/>
      <c r="Y2111" s="813"/>
      <c r="Z2111" s="813"/>
      <c r="AA2111" s="813"/>
      <c r="AB2111" s="813"/>
      <c r="AC2111" s="813"/>
      <c r="AD2111" s="813"/>
      <c r="AI2111">
        <f t="shared" si="1432"/>
        <v>0</v>
      </c>
      <c r="AJ2111">
        <f t="shared" si="1433"/>
        <v>0</v>
      </c>
      <c r="AK2111">
        <f t="shared" si="1434"/>
        <v>0</v>
      </c>
      <c r="AL2111">
        <f t="shared" si="1435"/>
        <v>0</v>
      </c>
      <c r="AM2111">
        <f t="shared" si="1436"/>
        <v>0</v>
      </c>
      <c r="AN2111">
        <f t="shared" si="1437"/>
        <v>0</v>
      </c>
      <c r="AO2111">
        <f t="shared" si="1438"/>
        <v>0</v>
      </c>
      <c r="AP2111">
        <f t="shared" si="1439"/>
        <v>0</v>
      </c>
      <c r="AQ2111">
        <f t="shared" si="1440"/>
        <v>0</v>
      </c>
      <c r="AR2111">
        <f t="shared" si="1441"/>
        <v>0</v>
      </c>
      <c r="AS2111">
        <f t="shared" si="1442"/>
        <v>0</v>
      </c>
      <c r="AT2111">
        <f t="shared" si="1443"/>
        <v>0</v>
      </c>
      <c r="AU2111">
        <f t="shared" si="1444"/>
        <v>0</v>
      </c>
      <c r="AV2111">
        <f t="shared" si="1445"/>
        <v>0</v>
      </c>
      <c r="AW2111">
        <f t="shared" si="1446"/>
        <v>0</v>
      </c>
      <c r="AX2111">
        <f t="shared" si="1447"/>
        <v>0</v>
      </c>
      <c r="AY2111">
        <f t="shared" si="1448"/>
        <v>0</v>
      </c>
      <c r="AZ2111">
        <f t="shared" si="1449"/>
        <v>0</v>
      </c>
      <c r="BA2111">
        <f t="shared" si="1450"/>
        <v>0</v>
      </c>
      <c r="BB2111">
        <f t="shared" si="1451"/>
        <v>0</v>
      </c>
      <c r="BC2111">
        <f t="shared" si="1452"/>
        <v>0</v>
      </c>
      <c r="BD2111">
        <f t="shared" si="1453"/>
        <v>0</v>
      </c>
      <c r="BE2111">
        <f t="shared" si="1454"/>
        <v>0</v>
      </c>
      <c r="BF2111">
        <f t="shared" si="1455"/>
        <v>0</v>
      </c>
      <c r="BG2111" s="375">
        <f t="shared" si="1456"/>
        <v>0</v>
      </c>
      <c r="BH2111" s="492">
        <f t="shared" si="1457"/>
        <v>0</v>
      </c>
      <c r="BI2111" s="578">
        <f t="shared" si="1458"/>
        <v>0</v>
      </c>
      <c r="BJ2111" s="375">
        <f t="shared" si="1459"/>
        <v>0</v>
      </c>
      <c r="BK2111" s="492">
        <f t="shared" si="1460"/>
        <v>0</v>
      </c>
      <c r="BL2111" s="578">
        <f t="shared" si="1461"/>
        <v>0</v>
      </c>
      <c r="BM2111" s="375">
        <f t="shared" si="1462"/>
        <v>0</v>
      </c>
      <c r="BN2111" s="492">
        <f t="shared" si="1463"/>
        <v>0</v>
      </c>
      <c r="BO2111" s="578">
        <f t="shared" si="1464"/>
        <v>0</v>
      </c>
      <c r="BP2111" s="375">
        <f t="shared" si="1465"/>
        <v>0</v>
      </c>
      <c r="BQ2111" s="492">
        <f t="shared" si="1466"/>
        <v>0</v>
      </c>
      <c r="BR2111" s="578">
        <f t="shared" si="1467"/>
        <v>0</v>
      </c>
      <c r="BS2111" s="375">
        <f t="shared" si="1468"/>
        <v>0</v>
      </c>
      <c r="BT2111" s="492">
        <f t="shared" si="1469"/>
        <v>0</v>
      </c>
      <c r="BU2111" s="578">
        <f t="shared" si="1470"/>
        <v>0</v>
      </c>
      <c r="BV2111" s="375">
        <f t="shared" si="1471"/>
        <v>0</v>
      </c>
      <c r="BW2111" s="492">
        <f t="shared" si="1472"/>
        <v>0</v>
      </c>
      <c r="BX2111" s="578">
        <f t="shared" si="1473"/>
        <v>0</v>
      </c>
      <c r="BY2111" s="375">
        <f t="shared" si="1474"/>
        <v>0</v>
      </c>
      <c r="BZ2111" s="492">
        <f t="shared" si="1475"/>
        <v>0</v>
      </c>
      <c r="CA2111" s="578">
        <f t="shared" si="1476"/>
        <v>0</v>
      </c>
      <c r="CB2111" s="375">
        <f t="shared" si="1477"/>
        <v>0</v>
      </c>
      <c r="CC2111" s="492">
        <f t="shared" si="1478"/>
        <v>0</v>
      </c>
      <c r="CD2111" s="578">
        <f t="shared" si="1479"/>
        <v>0</v>
      </c>
      <c r="CE2111" s="375">
        <f t="shared" si="1480"/>
        <v>0</v>
      </c>
      <c r="CF2111" s="492">
        <f t="shared" si="1481"/>
        <v>0</v>
      </c>
      <c r="CG2111" s="578">
        <f t="shared" si="1482"/>
        <v>0</v>
      </c>
      <c r="CH2111" s="375">
        <f t="shared" si="1483"/>
        <v>0</v>
      </c>
      <c r="CI2111" s="492">
        <f t="shared" si="1484"/>
        <v>0</v>
      </c>
      <c r="CJ2111" s="578">
        <f t="shared" si="1485"/>
        <v>0</v>
      </c>
      <c r="CK2111" s="375">
        <f t="shared" si="1486"/>
        <v>0</v>
      </c>
      <c r="CL2111" s="492">
        <f t="shared" si="1487"/>
        <v>0</v>
      </c>
      <c r="CM2111" s="578">
        <f t="shared" si="1488"/>
        <v>0</v>
      </c>
      <c r="CN2111" s="375">
        <f t="shared" si="1489"/>
        <v>0</v>
      </c>
      <c r="CO2111" s="492">
        <f t="shared" si="1490"/>
        <v>0</v>
      </c>
      <c r="CP2111" s="578">
        <f t="shared" si="1491"/>
        <v>0</v>
      </c>
      <c r="CQ2111" s="375">
        <f t="shared" si="1492"/>
        <v>0</v>
      </c>
      <c r="CR2111" s="492">
        <f t="shared" si="1493"/>
        <v>0</v>
      </c>
      <c r="CS2111" s="578">
        <f t="shared" si="1494"/>
        <v>0</v>
      </c>
      <c r="CT2111" s="375">
        <f t="shared" si="1495"/>
        <v>0</v>
      </c>
      <c r="CU2111" s="492">
        <f t="shared" si="1496"/>
        <v>0</v>
      </c>
      <c r="CV2111" s="578">
        <f t="shared" si="1497"/>
        <v>0</v>
      </c>
      <c r="CW2111" s="375">
        <f t="shared" si="1498"/>
        <v>0</v>
      </c>
      <c r="CX2111" s="492">
        <f t="shared" si="1499"/>
        <v>0</v>
      </c>
      <c r="CY2111" s="578">
        <f t="shared" si="1500"/>
        <v>0</v>
      </c>
      <c r="CZ2111" s="375">
        <f t="shared" si="1501"/>
        <v>0</v>
      </c>
      <c r="DA2111" s="492">
        <f t="shared" si="1502"/>
        <v>0</v>
      </c>
      <c r="DB2111" s="578">
        <f t="shared" si="1503"/>
        <v>0</v>
      </c>
      <c r="DC2111" s="375">
        <f t="shared" si="1504"/>
        <v>0</v>
      </c>
      <c r="DD2111" s="492">
        <f t="shared" si="1505"/>
        <v>0</v>
      </c>
      <c r="DE2111" s="578">
        <f t="shared" si="1506"/>
        <v>0</v>
      </c>
      <c r="DF2111" s="293">
        <f t="shared" si="1507"/>
        <v>0</v>
      </c>
      <c r="DG2111" s="294" t="str">
        <f>IF(DF2111=0,"",
IF(SUM($DF$2022:DF2111)=1,DH2111,
IF($DF$2143&gt;SUM($DF$2022:DF2111),_xlfn.CONCAT(", ",DH2111),
IF($DF$2143=SUM($DF$2022:DF2111),_xlfn.CONCAT(" y ",DH2111)))))</f>
        <v/>
      </c>
      <c r="DH2111" s="89" t="s">
        <v>5262</v>
      </c>
    </row>
    <row r="2112" spans="1:112" ht="15" customHeight="1">
      <c r="A2112" s="64"/>
      <c r="B2112" s="11"/>
      <c r="C2112" s="58" t="s">
        <v>5263</v>
      </c>
      <c r="D2112" s="1020" t="str">
        <f>IF(CNGE_2025_M1_Secc5_Sub1!$D120="","",CNGE_2025_M1_Secc5_Sub1!$D120)</f>
        <v/>
      </c>
      <c r="E2112" s="889"/>
      <c r="F2112" s="889"/>
      <c r="G2112" s="889"/>
      <c r="H2112" s="889"/>
      <c r="I2112" s="889"/>
      <c r="J2112" s="889"/>
      <c r="K2112" s="889"/>
      <c r="L2112" s="890"/>
      <c r="M2112" s="813"/>
      <c r="N2112" s="813"/>
      <c r="O2112" s="813"/>
      <c r="P2112" s="813"/>
      <c r="Q2112" s="813"/>
      <c r="R2112" s="813"/>
      <c r="S2112" s="813"/>
      <c r="T2112" s="813"/>
      <c r="U2112" s="813"/>
      <c r="V2112" s="813"/>
      <c r="W2112" s="813"/>
      <c r="X2112" s="813"/>
      <c r="Y2112" s="813"/>
      <c r="Z2112" s="813"/>
      <c r="AA2112" s="813"/>
      <c r="AB2112" s="813"/>
      <c r="AC2112" s="813"/>
      <c r="AD2112" s="813"/>
      <c r="AI2112">
        <f t="shared" si="1432"/>
        <v>0</v>
      </c>
      <c r="AJ2112">
        <f t="shared" si="1433"/>
        <v>0</v>
      </c>
      <c r="AK2112">
        <f t="shared" si="1434"/>
        <v>0</v>
      </c>
      <c r="AL2112">
        <f t="shared" si="1435"/>
        <v>0</v>
      </c>
      <c r="AM2112">
        <f t="shared" si="1436"/>
        <v>0</v>
      </c>
      <c r="AN2112">
        <f t="shared" si="1437"/>
        <v>0</v>
      </c>
      <c r="AO2112">
        <f t="shared" si="1438"/>
        <v>0</v>
      </c>
      <c r="AP2112">
        <f t="shared" si="1439"/>
        <v>0</v>
      </c>
      <c r="AQ2112">
        <f t="shared" si="1440"/>
        <v>0</v>
      </c>
      <c r="AR2112">
        <f t="shared" si="1441"/>
        <v>0</v>
      </c>
      <c r="AS2112">
        <f t="shared" si="1442"/>
        <v>0</v>
      </c>
      <c r="AT2112">
        <f t="shared" si="1443"/>
        <v>0</v>
      </c>
      <c r="AU2112">
        <f t="shared" si="1444"/>
        <v>0</v>
      </c>
      <c r="AV2112">
        <f t="shared" si="1445"/>
        <v>0</v>
      </c>
      <c r="AW2112">
        <f t="shared" si="1446"/>
        <v>0</v>
      </c>
      <c r="AX2112">
        <f t="shared" si="1447"/>
        <v>0</v>
      </c>
      <c r="AY2112">
        <f t="shared" si="1448"/>
        <v>0</v>
      </c>
      <c r="AZ2112">
        <f t="shared" si="1449"/>
        <v>0</v>
      </c>
      <c r="BA2112">
        <f t="shared" si="1450"/>
        <v>0</v>
      </c>
      <c r="BB2112">
        <f t="shared" si="1451"/>
        <v>0</v>
      </c>
      <c r="BC2112">
        <f t="shared" si="1452"/>
        <v>0</v>
      </c>
      <c r="BD2112">
        <f t="shared" si="1453"/>
        <v>0</v>
      </c>
      <c r="BE2112">
        <f t="shared" si="1454"/>
        <v>0</v>
      </c>
      <c r="BF2112">
        <f t="shared" si="1455"/>
        <v>0</v>
      </c>
      <c r="BG2112" s="375">
        <f t="shared" si="1456"/>
        <v>0</v>
      </c>
      <c r="BH2112" s="492">
        <f t="shared" si="1457"/>
        <v>0</v>
      </c>
      <c r="BI2112" s="578">
        <f t="shared" si="1458"/>
        <v>0</v>
      </c>
      <c r="BJ2112" s="375">
        <f t="shared" si="1459"/>
        <v>0</v>
      </c>
      <c r="BK2112" s="492">
        <f t="shared" si="1460"/>
        <v>0</v>
      </c>
      <c r="BL2112" s="578">
        <f t="shared" si="1461"/>
        <v>0</v>
      </c>
      <c r="BM2112" s="375">
        <f t="shared" si="1462"/>
        <v>0</v>
      </c>
      <c r="BN2112" s="492">
        <f t="shared" si="1463"/>
        <v>0</v>
      </c>
      <c r="BO2112" s="578">
        <f t="shared" si="1464"/>
        <v>0</v>
      </c>
      <c r="BP2112" s="375">
        <f t="shared" si="1465"/>
        <v>0</v>
      </c>
      <c r="BQ2112" s="492">
        <f t="shared" si="1466"/>
        <v>0</v>
      </c>
      <c r="BR2112" s="578">
        <f t="shared" si="1467"/>
        <v>0</v>
      </c>
      <c r="BS2112" s="375">
        <f t="shared" si="1468"/>
        <v>0</v>
      </c>
      <c r="BT2112" s="492">
        <f t="shared" si="1469"/>
        <v>0</v>
      </c>
      <c r="BU2112" s="578">
        <f t="shared" si="1470"/>
        <v>0</v>
      </c>
      <c r="BV2112" s="375">
        <f t="shared" si="1471"/>
        <v>0</v>
      </c>
      <c r="BW2112" s="492">
        <f t="shared" si="1472"/>
        <v>0</v>
      </c>
      <c r="BX2112" s="578">
        <f t="shared" si="1473"/>
        <v>0</v>
      </c>
      <c r="BY2112" s="375">
        <f t="shared" si="1474"/>
        <v>0</v>
      </c>
      <c r="BZ2112" s="492">
        <f t="shared" si="1475"/>
        <v>0</v>
      </c>
      <c r="CA2112" s="578">
        <f t="shared" si="1476"/>
        <v>0</v>
      </c>
      <c r="CB2112" s="375">
        <f t="shared" si="1477"/>
        <v>0</v>
      </c>
      <c r="CC2112" s="492">
        <f t="shared" si="1478"/>
        <v>0</v>
      </c>
      <c r="CD2112" s="578">
        <f t="shared" si="1479"/>
        <v>0</v>
      </c>
      <c r="CE2112" s="375">
        <f t="shared" si="1480"/>
        <v>0</v>
      </c>
      <c r="CF2112" s="492">
        <f t="shared" si="1481"/>
        <v>0</v>
      </c>
      <c r="CG2112" s="578">
        <f t="shared" si="1482"/>
        <v>0</v>
      </c>
      <c r="CH2112" s="375">
        <f t="shared" si="1483"/>
        <v>0</v>
      </c>
      <c r="CI2112" s="492">
        <f t="shared" si="1484"/>
        <v>0</v>
      </c>
      <c r="CJ2112" s="578">
        <f t="shared" si="1485"/>
        <v>0</v>
      </c>
      <c r="CK2112" s="375">
        <f t="shared" si="1486"/>
        <v>0</v>
      </c>
      <c r="CL2112" s="492">
        <f t="shared" si="1487"/>
        <v>0</v>
      </c>
      <c r="CM2112" s="578">
        <f t="shared" si="1488"/>
        <v>0</v>
      </c>
      <c r="CN2112" s="375">
        <f t="shared" si="1489"/>
        <v>0</v>
      </c>
      <c r="CO2112" s="492">
        <f t="shared" si="1490"/>
        <v>0</v>
      </c>
      <c r="CP2112" s="578">
        <f t="shared" si="1491"/>
        <v>0</v>
      </c>
      <c r="CQ2112" s="375">
        <f t="shared" si="1492"/>
        <v>0</v>
      </c>
      <c r="CR2112" s="492">
        <f t="shared" si="1493"/>
        <v>0</v>
      </c>
      <c r="CS2112" s="578">
        <f t="shared" si="1494"/>
        <v>0</v>
      </c>
      <c r="CT2112" s="375">
        <f t="shared" si="1495"/>
        <v>0</v>
      </c>
      <c r="CU2112" s="492">
        <f t="shared" si="1496"/>
        <v>0</v>
      </c>
      <c r="CV2112" s="578">
        <f t="shared" si="1497"/>
        <v>0</v>
      </c>
      <c r="CW2112" s="375">
        <f t="shared" si="1498"/>
        <v>0</v>
      </c>
      <c r="CX2112" s="492">
        <f t="shared" si="1499"/>
        <v>0</v>
      </c>
      <c r="CY2112" s="578">
        <f t="shared" si="1500"/>
        <v>0</v>
      </c>
      <c r="CZ2112" s="375">
        <f t="shared" si="1501"/>
        <v>0</v>
      </c>
      <c r="DA2112" s="492">
        <f t="shared" si="1502"/>
        <v>0</v>
      </c>
      <c r="DB2112" s="578">
        <f t="shared" si="1503"/>
        <v>0</v>
      </c>
      <c r="DC2112" s="375">
        <f t="shared" si="1504"/>
        <v>0</v>
      </c>
      <c r="DD2112" s="492">
        <f t="shared" si="1505"/>
        <v>0</v>
      </c>
      <c r="DE2112" s="578">
        <f t="shared" si="1506"/>
        <v>0</v>
      </c>
      <c r="DF2112" s="293">
        <f t="shared" si="1507"/>
        <v>0</v>
      </c>
      <c r="DG2112" s="294" t="str">
        <f>IF(DF2112=0,"",
IF(SUM($DF$2022:DF2112)=1,DH2112,
IF($DF$2143&gt;SUM($DF$2022:DF2112),_xlfn.CONCAT(", ",DH2112),
IF($DF$2143=SUM($DF$2022:DF2112),_xlfn.CONCAT(" y ",DH2112)))))</f>
        <v/>
      </c>
      <c r="DH2112" s="89" t="s">
        <v>5264</v>
      </c>
    </row>
    <row r="2113" spans="1:112" ht="15" customHeight="1">
      <c r="A2113" s="64"/>
      <c r="B2113" s="11"/>
      <c r="C2113" s="58" t="s">
        <v>5265</v>
      </c>
      <c r="D2113" s="1020" t="str">
        <f>IF(CNGE_2025_M1_Secc5_Sub1!$D121="","",CNGE_2025_M1_Secc5_Sub1!$D121)</f>
        <v/>
      </c>
      <c r="E2113" s="889"/>
      <c r="F2113" s="889"/>
      <c r="G2113" s="889"/>
      <c r="H2113" s="889"/>
      <c r="I2113" s="889"/>
      <c r="J2113" s="889"/>
      <c r="K2113" s="889"/>
      <c r="L2113" s="890"/>
      <c r="M2113" s="813"/>
      <c r="N2113" s="813"/>
      <c r="O2113" s="813"/>
      <c r="P2113" s="813"/>
      <c r="Q2113" s="813"/>
      <c r="R2113" s="813"/>
      <c r="S2113" s="813"/>
      <c r="T2113" s="813"/>
      <c r="U2113" s="813"/>
      <c r="V2113" s="813"/>
      <c r="W2113" s="813"/>
      <c r="X2113" s="813"/>
      <c r="Y2113" s="813"/>
      <c r="Z2113" s="813"/>
      <c r="AA2113" s="813"/>
      <c r="AB2113" s="813"/>
      <c r="AC2113" s="813"/>
      <c r="AD2113" s="813"/>
      <c r="AI2113">
        <f t="shared" si="1432"/>
        <v>0</v>
      </c>
      <c r="AJ2113">
        <f t="shared" si="1433"/>
        <v>0</v>
      </c>
      <c r="AK2113">
        <f t="shared" si="1434"/>
        <v>0</v>
      </c>
      <c r="AL2113">
        <f t="shared" si="1435"/>
        <v>0</v>
      </c>
      <c r="AM2113">
        <f t="shared" si="1436"/>
        <v>0</v>
      </c>
      <c r="AN2113">
        <f t="shared" si="1437"/>
        <v>0</v>
      </c>
      <c r="AO2113">
        <f t="shared" si="1438"/>
        <v>0</v>
      </c>
      <c r="AP2113">
        <f t="shared" si="1439"/>
        <v>0</v>
      </c>
      <c r="AQ2113">
        <f t="shared" si="1440"/>
        <v>0</v>
      </c>
      <c r="AR2113">
        <f t="shared" si="1441"/>
        <v>0</v>
      </c>
      <c r="AS2113">
        <f t="shared" si="1442"/>
        <v>0</v>
      </c>
      <c r="AT2113">
        <f t="shared" si="1443"/>
        <v>0</v>
      </c>
      <c r="AU2113">
        <f t="shared" si="1444"/>
        <v>0</v>
      </c>
      <c r="AV2113">
        <f t="shared" si="1445"/>
        <v>0</v>
      </c>
      <c r="AW2113">
        <f t="shared" si="1446"/>
        <v>0</v>
      </c>
      <c r="AX2113">
        <f t="shared" si="1447"/>
        <v>0</v>
      </c>
      <c r="AY2113">
        <f t="shared" si="1448"/>
        <v>0</v>
      </c>
      <c r="AZ2113">
        <f t="shared" si="1449"/>
        <v>0</v>
      </c>
      <c r="BA2113">
        <f t="shared" si="1450"/>
        <v>0</v>
      </c>
      <c r="BB2113">
        <f t="shared" si="1451"/>
        <v>0</v>
      </c>
      <c r="BC2113">
        <f t="shared" si="1452"/>
        <v>0</v>
      </c>
      <c r="BD2113">
        <f t="shared" si="1453"/>
        <v>0</v>
      </c>
      <c r="BE2113">
        <f t="shared" si="1454"/>
        <v>0</v>
      </c>
      <c r="BF2113">
        <f t="shared" si="1455"/>
        <v>0</v>
      </c>
      <c r="BG2113" s="375">
        <f t="shared" si="1456"/>
        <v>0</v>
      </c>
      <c r="BH2113" s="492">
        <f t="shared" si="1457"/>
        <v>0</v>
      </c>
      <c r="BI2113" s="578">
        <f t="shared" si="1458"/>
        <v>0</v>
      </c>
      <c r="BJ2113" s="375">
        <f t="shared" si="1459"/>
        <v>0</v>
      </c>
      <c r="BK2113" s="492">
        <f t="shared" si="1460"/>
        <v>0</v>
      </c>
      <c r="BL2113" s="578">
        <f t="shared" si="1461"/>
        <v>0</v>
      </c>
      <c r="BM2113" s="375">
        <f t="shared" si="1462"/>
        <v>0</v>
      </c>
      <c r="BN2113" s="492">
        <f t="shared" si="1463"/>
        <v>0</v>
      </c>
      <c r="BO2113" s="578">
        <f t="shared" si="1464"/>
        <v>0</v>
      </c>
      <c r="BP2113" s="375">
        <f t="shared" si="1465"/>
        <v>0</v>
      </c>
      <c r="BQ2113" s="492">
        <f t="shared" si="1466"/>
        <v>0</v>
      </c>
      <c r="BR2113" s="578">
        <f t="shared" si="1467"/>
        <v>0</v>
      </c>
      <c r="BS2113" s="375">
        <f t="shared" si="1468"/>
        <v>0</v>
      </c>
      <c r="BT2113" s="492">
        <f t="shared" si="1469"/>
        <v>0</v>
      </c>
      <c r="BU2113" s="578">
        <f t="shared" si="1470"/>
        <v>0</v>
      </c>
      <c r="BV2113" s="375">
        <f t="shared" si="1471"/>
        <v>0</v>
      </c>
      <c r="BW2113" s="492">
        <f t="shared" si="1472"/>
        <v>0</v>
      </c>
      <c r="BX2113" s="578">
        <f t="shared" si="1473"/>
        <v>0</v>
      </c>
      <c r="BY2113" s="375">
        <f t="shared" si="1474"/>
        <v>0</v>
      </c>
      <c r="BZ2113" s="492">
        <f t="shared" si="1475"/>
        <v>0</v>
      </c>
      <c r="CA2113" s="578">
        <f t="shared" si="1476"/>
        <v>0</v>
      </c>
      <c r="CB2113" s="375">
        <f t="shared" si="1477"/>
        <v>0</v>
      </c>
      <c r="CC2113" s="492">
        <f t="shared" si="1478"/>
        <v>0</v>
      </c>
      <c r="CD2113" s="578">
        <f t="shared" si="1479"/>
        <v>0</v>
      </c>
      <c r="CE2113" s="375">
        <f t="shared" si="1480"/>
        <v>0</v>
      </c>
      <c r="CF2113" s="492">
        <f t="shared" si="1481"/>
        <v>0</v>
      </c>
      <c r="CG2113" s="578">
        <f t="shared" si="1482"/>
        <v>0</v>
      </c>
      <c r="CH2113" s="375">
        <f t="shared" si="1483"/>
        <v>0</v>
      </c>
      <c r="CI2113" s="492">
        <f t="shared" si="1484"/>
        <v>0</v>
      </c>
      <c r="CJ2113" s="578">
        <f t="shared" si="1485"/>
        <v>0</v>
      </c>
      <c r="CK2113" s="375">
        <f t="shared" si="1486"/>
        <v>0</v>
      </c>
      <c r="CL2113" s="492">
        <f t="shared" si="1487"/>
        <v>0</v>
      </c>
      <c r="CM2113" s="578">
        <f t="shared" si="1488"/>
        <v>0</v>
      </c>
      <c r="CN2113" s="375">
        <f t="shared" si="1489"/>
        <v>0</v>
      </c>
      <c r="CO2113" s="492">
        <f t="shared" si="1490"/>
        <v>0</v>
      </c>
      <c r="CP2113" s="578">
        <f t="shared" si="1491"/>
        <v>0</v>
      </c>
      <c r="CQ2113" s="375">
        <f t="shared" si="1492"/>
        <v>0</v>
      </c>
      <c r="CR2113" s="492">
        <f t="shared" si="1493"/>
        <v>0</v>
      </c>
      <c r="CS2113" s="578">
        <f t="shared" si="1494"/>
        <v>0</v>
      </c>
      <c r="CT2113" s="375">
        <f t="shared" si="1495"/>
        <v>0</v>
      </c>
      <c r="CU2113" s="492">
        <f t="shared" si="1496"/>
        <v>0</v>
      </c>
      <c r="CV2113" s="578">
        <f t="shared" si="1497"/>
        <v>0</v>
      </c>
      <c r="CW2113" s="375">
        <f t="shared" si="1498"/>
        <v>0</v>
      </c>
      <c r="CX2113" s="492">
        <f t="shared" si="1499"/>
        <v>0</v>
      </c>
      <c r="CY2113" s="578">
        <f t="shared" si="1500"/>
        <v>0</v>
      </c>
      <c r="CZ2113" s="375">
        <f t="shared" si="1501"/>
        <v>0</v>
      </c>
      <c r="DA2113" s="492">
        <f t="shared" si="1502"/>
        <v>0</v>
      </c>
      <c r="DB2113" s="578">
        <f t="shared" si="1503"/>
        <v>0</v>
      </c>
      <c r="DC2113" s="375">
        <f t="shared" si="1504"/>
        <v>0</v>
      </c>
      <c r="DD2113" s="492">
        <f t="shared" si="1505"/>
        <v>0</v>
      </c>
      <c r="DE2113" s="578">
        <f t="shared" si="1506"/>
        <v>0</v>
      </c>
      <c r="DF2113" s="293">
        <f t="shared" si="1507"/>
        <v>0</v>
      </c>
      <c r="DG2113" s="294" t="str">
        <f>IF(DF2113=0,"",
IF(SUM($DF$2022:DF2113)=1,DH2113,
IF($DF$2143&gt;SUM($DF$2022:DF2113),_xlfn.CONCAT(", ",DH2113),
IF($DF$2143=SUM($DF$2022:DF2113),_xlfn.CONCAT(" y ",DH2113)))))</f>
        <v/>
      </c>
      <c r="DH2113" s="89" t="s">
        <v>5266</v>
      </c>
    </row>
    <row r="2114" spans="1:112" ht="15" customHeight="1">
      <c r="A2114" s="64"/>
      <c r="B2114" s="11"/>
      <c r="C2114" s="58" t="s">
        <v>5267</v>
      </c>
      <c r="D2114" s="1020" t="str">
        <f>IF(CNGE_2025_M1_Secc5_Sub1!$D122="","",CNGE_2025_M1_Secc5_Sub1!$D122)</f>
        <v/>
      </c>
      <c r="E2114" s="889"/>
      <c r="F2114" s="889"/>
      <c r="G2114" s="889"/>
      <c r="H2114" s="889"/>
      <c r="I2114" s="889"/>
      <c r="J2114" s="889"/>
      <c r="K2114" s="889"/>
      <c r="L2114" s="890"/>
      <c r="M2114" s="813"/>
      <c r="N2114" s="813"/>
      <c r="O2114" s="813"/>
      <c r="P2114" s="813"/>
      <c r="Q2114" s="813"/>
      <c r="R2114" s="813"/>
      <c r="S2114" s="813"/>
      <c r="T2114" s="813"/>
      <c r="U2114" s="813"/>
      <c r="V2114" s="813"/>
      <c r="W2114" s="813"/>
      <c r="X2114" s="813"/>
      <c r="Y2114" s="813"/>
      <c r="Z2114" s="813"/>
      <c r="AA2114" s="813"/>
      <c r="AB2114" s="813"/>
      <c r="AC2114" s="813"/>
      <c r="AD2114" s="813"/>
      <c r="AI2114">
        <f t="shared" si="1432"/>
        <v>0</v>
      </c>
      <c r="AJ2114">
        <f t="shared" si="1433"/>
        <v>0</v>
      </c>
      <c r="AK2114">
        <f t="shared" si="1434"/>
        <v>0</v>
      </c>
      <c r="AL2114">
        <f t="shared" si="1435"/>
        <v>0</v>
      </c>
      <c r="AM2114">
        <f t="shared" si="1436"/>
        <v>0</v>
      </c>
      <c r="AN2114">
        <f t="shared" si="1437"/>
        <v>0</v>
      </c>
      <c r="AO2114">
        <f t="shared" si="1438"/>
        <v>0</v>
      </c>
      <c r="AP2114">
        <f t="shared" si="1439"/>
        <v>0</v>
      </c>
      <c r="AQ2114">
        <f t="shared" si="1440"/>
        <v>0</v>
      </c>
      <c r="AR2114">
        <f t="shared" si="1441"/>
        <v>0</v>
      </c>
      <c r="AS2114">
        <f t="shared" si="1442"/>
        <v>0</v>
      </c>
      <c r="AT2114">
        <f t="shared" si="1443"/>
        <v>0</v>
      </c>
      <c r="AU2114">
        <f t="shared" si="1444"/>
        <v>0</v>
      </c>
      <c r="AV2114">
        <f t="shared" si="1445"/>
        <v>0</v>
      </c>
      <c r="AW2114">
        <f t="shared" si="1446"/>
        <v>0</v>
      </c>
      <c r="AX2114">
        <f t="shared" si="1447"/>
        <v>0</v>
      </c>
      <c r="AY2114">
        <f t="shared" si="1448"/>
        <v>0</v>
      </c>
      <c r="AZ2114">
        <f t="shared" si="1449"/>
        <v>0</v>
      </c>
      <c r="BA2114">
        <f t="shared" si="1450"/>
        <v>0</v>
      </c>
      <c r="BB2114">
        <f t="shared" si="1451"/>
        <v>0</v>
      </c>
      <c r="BC2114">
        <f t="shared" si="1452"/>
        <v>0</v>
      </c>
      <c r="BD2114">
        <f t="shared" si="1453"/>
        <v>0</v>
      </c>
      <c r="BE2114">
        <f t="shared" si="1454"/>
        <v>0</v>
      </c>
      <c r="BF2114">
        <f t="shared" si="1455"/>
        <v>0</v>
      </c>
      <c r="BG2114" s="375">
        <f t="shared" si="1456"/>
        <v>0</v>
      </c>
      <c r="BH2114" s="492">
        <f t="shared" si="1457"/>
        <v>0</v>
      </c>
      <c r="BI2114" s="578">
        <f t="shared" si="1458"/>
        <v>0</v>
      </c>
      <c r="BJ2114" s="375">
        <f t="shared" si="1459"/>
        <v>0</v>
      </c>
      <c r="BK2114" s="492">
        <f t="shared" si="1460"/>
        <v>0</v>
      </c>
      <c r="BL2114" s="578">
        <f t="shared" si="1461"/>
        <v>0</v>
      </c>
      <c r="BM2114" s="375">
        <f t="shared" si="1462"/>
        <v>0</v>
      </c>
      <c r="BN2114" s="492">
        <f t="shared" si="1463"/>
        <v>0</v>
      </c>
      <c r="BO2114" s="578">
        <f t="shared" si="1464"/>
        <v>0</v>
      </c>
      <c r="BP2114" s="375">
        <f t="shared" si="1465"/>
        <v>0</v>
      </c>
      <c r="BQ2114" s="492">
        <f t="shared" si="1466"/>
        <v>0</v>
      </c>
      <c r="BR2114" s="578">
        <f t="shared" si="1467"/>
        <v>0</v>
      </c>
      <c r="BS2114" s="375">
        <f t="shared" si="1468"/>
        <v>0</v>
      </c>
      <c r="BT2114" s="492">
        <f t="shared" si="1469"/>
        <v>0</v>
      </c>
      <c r="BU2114" s="578">
        <f t="shared" si="1470"/>
        <v>0</v>
      </c>
      <c r="BV2114" s="375">
        <f t="shared" si="1471"/>
        <v>0</v>
      </c>
      <c r="BW2114" s="492">
        <f t="shared" si="1472"/>
        <v>0</v>
      </c>
      <c r="BX2114" s="578">
        <f t="shared" si="1473"/>
        <v>0</v>
      </c>
      <c r="BY2114" s="375">
        <f t="shared" si="1474"/>
        <v>0</v>
      </c>
      <c r="BZ2114" s="492">
        <f t="shared" si="1475"/>
        <v>0</v>
      </c>
      <c r="CA2114" s="578">
        <f t="shared" si="1476"/>
        <v>0</v>
      </c>
      <c r="CB2114" s="375">
        <f t="shared" si="1477"/>
        <v>0</v>
      </c>
      <c r="CC2114" s="492">
        <f t="shared" si="1478"/>
        <v>0</v>
      </c>
      <c r="CD2114" s="578">
        <f t="shared" si="1479"/>
        <v>0</v>
      </c>
      <c r="CE2114" s="375">
        <f t="shared" si="1480"/>
        <v>0</v>
      </c>
      <c r="CF2114" s="492">
        <f t="shared" si="1481"/>
        <v>0</v>
      </c>
      <c r="CG2114" s="578">
        <f t="shared" si="1482"/>
        <v>0</v>
      </c>
      <c r="CH2114" s="375">
        <f t="shared" si="1483"/>
        <v>0</v>
      </c>
      <c r="CI2114" s="492">
        <f t="shared" si="1484"/>
        <v>0</v>
      </c>
      <c r="CJ2114" s="578">
        <f t="shared" si="1485"/>
        <v>0</v>
      </c>
      <c r="CK2114" s="375">
        <f t="shared" si="1486"/>
        <v>0</v>
      </c>
      <c r="CL2114" s="492">
        <f t="shared" si="1487"/>
        <v>0</v>
      </c>
      <c r="CM2114" s="578">
        <f t="shared" si="1488"/>
        <v>0</v>
      </c>
      <c r="CN2114" s="375">
        <f t="shared" si="1489"/>
        <v>0</v>
      </c>
      <c r="CO2114" s="492">
        <f t="shared" si="1490"/>
        <v>0</v>
      </c>
      <c r="CP2114" s="578">
        <f t="shared" si="1491"/>
        <v>0</v>
      </c>
      <c r="CQ2114" s="375">
        <f t="shared" si="1492"/>
        <v>0</v>
      </c>
      <c r="CR2114" s="492">
        <f t="shared" si="1493"/>
        <v>0</v>
      </c>
      <c r="CS2114" s="578">
        <f t="shared" si="1494"/>
        <v>0</v>
      </c>
      <c r="CT2114" s="375">
        <f t="shared" si="1495"/>
        <v>0</v>
      </c>
      <c r="CU2114" s="492">
        <f t="shared" si="1496"/>
        <v>0</v>
      </c>
      <c r="CV2114" s="578">
        <f t="shared" si="1497"/>
        <v>0</v>
      </c>
      <c r="CW2114" s="375">
        <f t="shared" si="1498"/>
        <v>0</v>
      </c>
      <c r="CX2114" s="492">
        <f t="shared" si="1499"/>
        <v>0</v>
      </c>
      <c r="CY2114" s="578">
        <f t="shared" si="1500"/>
        <v>0</v>
      </c>
      <c r="CZ2114" s="375">
        <f t="shared" si="1501"/>
        <v>0</v>
      </c>
      <c r="DA2114" s="492">
        <f t="shared" si="1502"/>
        <v>0</v>
      </c>
      <c r="DB2114" s="578">
        <f t="shared" si="1503"/>
        <v>0</v>
      </c>
      <c r="DC2114" s="375">
        <f t="shared" si="1504"/>
        <v>0</v>
      </c>
      <c r="DD2114" s="492">
        <f t="shared" si="1505"/>
        <v>0</v>
      </c>
      <c r="DE2114" s="578">
        <f t="shared" si="1506"/>
        <v>0</v>
      </c>
      <c r="DF2114" s="293">
        <f t="shared" si="1507"/>
        <v>0</v>
      </c>
      <c r="DG2114" s="294" t="str">
        <f>IF(DF2114=0,"",
IF(SUM($DF$2022:DF2114)=1,DH2114,
IF($DF$2143&gt;SUM($DF$2022:DF2114),_xlfn.CONCAT(", ",DH2114),
IF($DF$2143=SUM($DF$2022:DF2114),_xlfn.CONCAT(" y ",DH2114)))))</f>
        <v/>
      </c>
      <c r="DH2114" s="89" t="s">
        <v>5268</v>
      </c>
    </row>
    <row r="2115" spans="1:112" ht="15" customHeight="1">
      <c r="A2115" s="64"/>
      <c r="B2115" s="11"/>
      <c r="C2115" s="58" t="s">
        <v>5269</v>
      </c>
      <c r="D2115" s="1020" t="str">
        <f>IF(CNGE_2025_M1_Secc5_Sub1!$D123="","",CNGE_2025_M1_Secc5_Sub1!$D123)</f>
        <v/>
      </c>
      <c r="E2115" s="889"/>
      <c r="F2115" s="889"/>
      <c r="G2115" s="889"/>
      <c r="H2115" s="889"/>
      <c r="I2115" s="889"/>
      <c r="J2115" s="889"/>
      <c r="K2115" s="889"/>
      <c r="L2115" s="890"/>
      <c r="M2115" s="813"/>
      <c r="N2115" s="813"/>
      <c r="O2115" s="813"/>
      <c r="P2115" s="813"/>
      <c r="Q2115" s="813"/>
      <c r="R2115" s="813"/>
      <c r="S2115" s="813"/>
      <c r="T2115" s="813"/>
      <c r="U2115" s="813"/>
      <c r="V2115" s="813"/>
      <c r="W2115" s="813"/>
      <c r="X2115" s="813"/>
      <c r="Y2115" s="813"/>
      <c r="Z2115" s="813"/>
      <c r="AA2115" s="813"/>
      <c r="AB2115" s="813"/>
      <c r="AC2115" s="813"/>
      <c r="AD2115" s="813"/>
      <c r="AI2115">
        <f t="shared" si="1432"/>
        <v>0</v>
      </c>
      <c r="AJ2115">
        <f t="shared" si="1433"/>
        <v>0</v>
      </c>
      <c r="AK2115">
        <f t="shared" si="1434"/>
        <v>0</v>
      </c>
      <c r="AL2115">
        <f t="shared" si="1435"/>
        <v>0</v>
      </c>
      <c r="AM2115">
        <f t="shared" si="1436"/>
        <v>0</v>
      </c>
      <c r="AN2115">
        <f t="shared" si="1437"/>
        <v>0</v>
      </c>
      <c r="AO2115">
        <f t="shared" si="1438"/>
        <v>0</v>
      </c>
      <c r="AP2115">
        <f t="shared" si="1439"/>
        <v>0</v>
      </c>
      <c r="AQ2115">
        <f t="shared" si="1440"/>
        <v>0</v>
      </c>
      <c r="AR2115">
        <f t="shared" si="1441"/>
        <v>0</v>
      </c>
      <c r="AS2115">
        <f t="shared" si="1442"/>
        <v>0</v>
      </c>
      <c r="AT2115">
        <f t="shared" si="1443"/>
        <v>0</v>
      </c>
      <c r="AU2115">
        <f t="shared" si="1444"/>
        <v>0</v>
      </c>
      <c r="AV2115">
        <f t="shared" si="1445"/>
        <v>0</v>
      </c>
      <c r="AW2115">
        <f t="shared" si="1446"/>
        <v>0</v>
      </c>
      <c r="AX2115">
        <f t="shared" si="1447"/>
        <v>0</v>
      </c>
      <c r="AY2115">
        <f t="shared" si="1448"/>
        <v>0</v>
      </c>
      <c r="AZ2115">
        <f t="shared" si="1449"/>
        <v>0</v>
      </c>
      <c r="BA2115">
        <f t="shared" si="1450"/>
        <v>0</v>
      </c>
      <c r="BB2115">
        <f t="shared" si="1451"/>
        <v>0</v>
      </c>
      <c r="BC2115">
        <f t="shared" si="1452"/>
        <v>0</v>
      </c>
      <c r="BD2115">
        <f t="shared" si="1453"/>
        <v>0</v>
      </c>
      <c r="BE2115">
        <f t="shared" si="1454"/>
        <v>0</v>
      </c>
      <c r="BF2115">
        <f t="shared" si="1455"/>
        <v>0</v>
      </c>
      <c r="BG2115" s="375">
        <f t="shared" si="1456"/>
        <v>0</v>
      </c>
      <c r="BH2115" s="492">
        <f t="shared" si="1457"/>
        <v>0</v>
      </c>
      <c r="BI2115" s="578">
        <f t="shared" si="1458"/>
        <v>0</v>
      </c>
      <c r="BJ2115" s="375">
        <f t="shared" si="1459"/>
        <v>0</v>
      </c>
      <c r="BK2115" s="492">
        <f t="shared" si="1460"/>
        <v>0</v>
      </c>
      <c r="BL2115" s="578">
        <f t="shared" si="1461"/>
        <v>0</v>
      </c>
      <c r="BM2115" s="375">
        <f t="shared" si="1462"/>
        <v>0</v>
      </c>
      <c r="BN2115" s="492">
        <f t="shared" si="1463"/>
        <v>0</v>
      </c>
      <c r="BO2115" s="578">
        <f t="shared" si="1464"/>
        <v>0</v>
      </c>
      <c r="BP2115" s="375">
        <f t="shared" si="1465"/>
        <v>0</v>
      </c>
      <c r="BQ2115" s="492">
        <f t="shared" si="1466"/>
        <v>0</v>
      </c>
      <c r="BR2115" s="578">
        <f t="shared" si="1467"/>
        <v>0</v>
      </c>
      <c r="BS2115" s="375">
        <f t="shared" si="1468"/>
        <v>0</v>
      </c>
      <c r="BT2115" s="492">
        <f t="shared" si="1469"/>
        <v>0</v>
      </c>
      <c r="BU2115" s="578">
        <f t="shared" si="1470"/>
        <v>0</v>
      </c>
      <c r="BV2115" s="375">
        <f t="shared" si="1471"/>
        <v>0</v>
      </c>
      <c r="BW2115" s="492">
        <f t="shared" si="1472"/>
        <v>0</v>
      </c>
      <c r="BX2115" s="578">
        <f t="shared" si="1473"/>
        <v>0</v>
      </c>
      <c r="BY2115" s="375">
        <f t="shared" si="1474"/>
        <v>0</v>
      </c>
      <c r="BZ2115" s="492">
        <f t="shared" si="1475"/>
        <v>0</v>
      </c>
      <c r="CA2115" s="578">
        <f t="shared" si="1476"/>
        <v>0</v>
      </c>
      <c r="CB2115" s="375">
        <f t="shared" si="1477"/>
        <v>0</v>
      </c>
      <c r="CC2115" s="492">
        <f t="shared" si="1478"/>
        <v>0</v>
      </c>
      <c r="CD2115" s="578">
        <f t="shared" si="1479"/>
        <v>0</v>
      </c>
      <c r="CE2115" s="375">
        <f t="shared" si="1480"/>
        <v>0</v>
      </c>
      <c r="CF2115" s="492">
        <f t="shared" si="1481"/>
        <v>0</v>
      </c>
      <c r="CG2115" s="578">
        <f t="shared" si="1482"/>
        <v>0</v>
      </c>
      <c r="CH2115" s="375">
        <f t="shared" si="1483"/>
        <v>0</v>
      </c>
      <c r="CI2115" s="492">
        <f t="shared" si="1484"/>
        <v>0</v>
      </c>
      <c r="CJ2115" s="578">
        <f t="shared" si="1485"/>
        <v>0</v>
      </c>
      <c r="CK2115" s="375">
        <f t="shared" si="1486"/>
        <v>0</v>
      </c>
      <c r="CL2115" s="492">
        <f t="shared" si="1487"/>
        <v>0</v>
      </c>
      <c r="CM2115" s="578">
        <f t="shared" si="1488"/>
        <v>0</v>
      </c>
      <c r="CN2115" s="375">
        <f t="shared" si="1489"/>
        <v>0</v>
      </c>
      <c r="CO2115" s="492">
        <f t="shared" si="1490"/>
        <v>0</v>
      </c>
      <c r="CP2115" s="578">
        <f t="shared" si="1491"/>
        <v>0</v>
      </c>
      <c r="CQ2115" s="375">
        <f t="shared" si="1492"/>
        <v>0</v>
      </c>
      <c r="CR2115" s="492">
        <f t="shared" si="1493"/>
        <v>0</v>
      </c>
      <c r="CS2115" s="578">
        <f t="shared" si="1494"/>
        <v>0</v>
      </c>
      <c r="CT2115" s="375">
        <f t="shared" si="1495"/>
        <v>0</v>
      </c>
      <c r="CU2115" s="492">
        <f t="shared" si="1496"/>
        <v>0</v>
      </c>
      <c r="CV2115" s="578">
        <f t="shared" si="1497"/>
        <v>0</v>
      </c>
      <c r="CW2115" s="375">
        <f t="shared" si="1498"/>
        <v>0</v>
      </c>
      <c r="CX2115" s="492">
        <f t="shared" si="1499"/>
        <v>0</v>
      </c>
      <c r="CY2115" s="578">
        <f t="shared" si="1500"/>
        <v>0</v>
      </c>
      <c r="CZ2115" s="375">
        <f t="shared" si="1501"/>
        <v>0</v>
      </c>
      <c r="DA2115" s="492">
        <f t="shared" si="1502"/>
        <v>0</v>
      </c>
      <c r="DB2115" s="578">
        <f t="shared" si="1503"/>
        <v>0</v>
      </c>
      <c r="DC2115" s="375">
        <f t="shared" si="1504"/>
        <v>0</v>
      </c>
      <c r="DD2115" s="492">
        <f t="shared" si="1505"/>
        <v>0</v>
      </c>
      <c r="DE2115" s="578">
        <f t="shared" si="1506"/>
        <v>0</v>
      </c>
      <c r="DF2115" s="293">
        <f t="shared" si="1507"/>
        <v>0</v>
      </c>
      <c r="DG2115" s="294" t="str">
        <f>IF(DF2115=0,"",
IF(SUM($DF$2022:DF2115)=1,DH2115,
IF($DF$2143&gt;SUM($DF$2022:DF2115),_xlfn.CONCAT(", ",DH2115),
IF($DF$2143=SUM($DF$2022:DF2115),_xlfn.CONCAT(" y ",DH2115)))))</f>
        <v/>
      </c>
      <c r="DH2115" s="89" t="s">
        <v>5270</v>
      </c>
    </row>
    <row r="2116" spans="1:112" ht="15" customHeight="1">
      <c r="A2116" s="64"/>
      <c r="B2116" s="11"/>
      <c r="C2116" s="58" t="s">
        <v>5271</v>
      </c>
      <c r="D2116" s="1020" t="str">
        <f>IF(CNGE_2025_M1_Secc5_Sub1!$D124="","",CNGE_2025_M1_Secc5_Sub1!$D124)</f>
        <v/>
      </c>
      <c r="E2116" s="889"/>
      <c r="F2116" s="889"/>
      <c r="G2116" s="889"/>
      <c r="H2116" s="889"/>
      <c r="I2116" s="889"/>
      <c r="J2116" s="889"/>
      <c r="K2116" s="889"/>
      <c r="L2116" s="890"/>
      <c r="M2116" s="813"/>
      <c r="N2116" s="813"/>
      <c r="O2116" s="813"/>
      <c r="P2116" s="813"/>
      <c r="Q2116" s="813"/>
      <c r="R2116" s="813"/>
      <c r="S2116" s="813"/>
      <c r="T2116" s="813"/>
      <c r="U2116" s="813"/>
      <c r="V2116" s="813"/>
      <c r="W2116" s="813"/>
      <c r="X2116" s="813"/>
      <c r="Y2116" s="813"/>
      <c r="Z2116" s="813"/>
      <c r="AA2116" s="813"/>
      <c r="AB2116" s="813"/>
      <c r="AC2116" s="813"/>
      <c r="AD2116" s="813"/>
      <c r="AI2116">
        <f t="shared" si="1432"/>
        <v>0</v>
      </c>
      <c r="AJ2116">
        <f t="shared" si="1433"/>
        <v>0</v>
      </c>
      <c r="AK2116">
        <f t="shared" si="1434"/>
        <v>0</v>
      </c>
      <c r="AL2116">
        <f t="shared" si="1435"/>
        <v>0</v>
      </c>
      <c r="AM2116">
        <f t="shared" si="1436"/>
        <v>0</v>
      </c>
      <c r="AN2116">
        <f t="shared" si="1437"/>
        <v>0</v>
      </c>
      <c r="AO2116">
        <f t="shared" si="1438"/>
        <v>0</v>
      </c>
      <c r="AP2116">
        <f t="shared" si="1439"/>
        <v>0</v>
      </c>
      <c r="AQ2116">
        <f t="shared" si="1440"/>
        <v>0</v>
      </c>
      <c r="AR2116">
        <f t="shared" si="1441"/>
        <v>0</v>
      </c>
      <c r="AS2116">
        <f t="shared" si="1442"/>
        <v>0</v>
      </c>
      <c r="AT2116">
        <f t="shared" si="1443"/>
        <v>0</v>
      </c>
      <c r="AU2116">
        <f t="shared" si="1444"/>
        <v>0</v>
      </c>
      <c r="AV2116">
        <f t="shared" si="1445"/>
        <v>0</v>
      </c>
      <c r="AW2116">
        <f t="shared" si="1446"/>
        <v>0</v>
      </c>
      <c r="AX2116">
        <f t="shared" si="1447"/>
        <v>0</v>
      </c>
      <c r="AY2116">
        <f t="shared" si="1448"/>
        <v>0</v>
      </c>
      <c r="AZ2116">
        <f t="shared" si="1449"/>
        <v>0</v>
      </c>
      <c r="BA2116">
        <f t="shared" si="1450"/>
        <v>0</v>
      </c>
      <c r="BB2116">
        <f t="shared" si="1451"/>
        <v>0</v>
      </c>
      <c r="BC2116">
        <f t="shared" si="1452"/>
        <v>0</v>
      </c>
      <c r="BD2116">
        <f t="shared" si="1453"/>
        <v>0</v>
      </c>
      <c r="BE2116">
        <f t="shared" si="1454"/>
        <v>0</v>
      </c>
      <c r="BF2116">
        <f t="shared" si="1455"/>
        <v>0</v>
      </c>
      <c r="BG2116" s="375">
        <f t="shared" si="1456"/>
        <v>0</v>
      </c>
      <c r="BH2116" s="492">
        <f t="shared" si="1457"/>
        <v>0</v>
      </c>
      <c r="BI2116" s="578">
        <f t="shared" si="1458"/>
        <v>0</v>
      </c>
      <c r="BJ2116" s="375">
        <f t="shared" si="1459"/>
        <v>0</v>
      </c>
      <c r="BK2116" s="492">
        <f t="shared" si="1460"/>
        <v>0</v>
      </c>
      <c r="BL2116" s="578">
        <f t="shared" si="1461"/>
        <v>0</v>
      </c>
      <c r="BM2116" s="375">
        <f t="shared" si="1462"/>
        <v>0</v>
      </c>
      <c r="BN2116" s="492">
        <f t="shared" si="1463"/>
        <v>0</v>
      </c>
      <c r="BO2116" s="578">
        <f t="shared" si="1464"/>
        <v>0</v>
      </c>
      <c r="BP2116" s="375">
        <f t="shared" si="1465"/>
        <v>0</v>
      </c>
      <c r="BQ2116" s="492">
        <f t="shared" si="1466"/>
        <v>0</v>
      </c>
      <c r="BR2116" s="578">
        <f t="shared" si="1467"/>
        <v>0</v>
      </c>
      <c r="BS2116" s="375">
        <f t="shared" si="1468"/>
        <v>0</v>
      </c>
      <c r="BT2116" s="492">
        <f t="shared" si="1469"/>
        <v>0</v>
      </c>
      <c r="BU2116" s="578">
        <f t="shared" si="1470"/>
        <v>0</v>
      </c>
      <c r="BV2116" s="375">
        <f t="shared" si="1471"/>
        <v>0</v>
      </c>
      <c r="BW2116" s="492">
        <f t="shared" si="1472"/>
        <v>0</v>
      </c>
      <c r="BX2116" s="578">
        <f t="shared" si="1473"/>
        <v>0</v>
      </c>
      <c r="BY2116" s="375">
        <f t="shared" si="1474"/>
        <v>0</v>
      </c>
      <c r="BZ2116" s="492">
        <f t="shared" si="1475"/>
        <v>0</v>
      </c>
      <c r="CA2116" s="578">
        <f t="shared" si="1476"/>
        <v>0</v>
      </c>
      <c r="CB2116" s="375">
        <f t="shared" si="1477"/>
        <v>0</v>
      </c>
      <c r="CC2116" s="492">
        <f t="shared" si="1478"/>
        <v>0</v>
      </c>
      <c r="CD2116" s="578">
        <f t="shared" si="1479"/>
        <v>0</v>
      </c>
      <c r="CE2116" s="375">
        <f t="shared" si="1480"/>
        <v>0</v>
      </c>
      <c r="CF2116" s="492">
        <f t="shared" si="1481"/>
        <v>0</v>
      </c>
      <c r="CG2116" s="578">
        <f t="shared" si="1482"/>
        <v>0</v>
      </c>
      <c r="CH2116" s="375">
        <f t="shared" si="1483"/>
        <v>0</v>
      </c>
      <c r="CI2116" s="492">
        <f t="shared" si="1484"/>
        <v>0</v>
      </c>
      <c r="CJ2116" s="578">
        <f t="shared" si="1485"/>
        <v>0</v>
      </c>
      <c r="CK2116" s="375">
        <f t="shared" si="1486"/>
        <v>0</v>
      </c>
      <c r="CL2116" s="492">
        <f t="shared" si="1487"/>
        <v>0</v>
      </c>
      <c r="CM2116" s="578">
        <f t="shared" si="1488"/>
        <v>0</v>
      </c>
      <c r="CN2116" s="375">
        <f t="shared" si="1489"/>
        <v>0</v>
      </c>
      <c r="CO2116" s="492">
        <f t="shared" si="1490"/>
        <v>0</v>
      </c>
      <c r="CP2116" s="578">
        <f t="shared" si="1491"/>
        <v>0</v>
      </c>
      <c r="CQ2116" s="375">
        <f t="shared" si="1492"/>
        <v>0</v>
      </c>
      <c r="CR2116" s="492">
        <f t="shared" si="1493"/>
        <v>0</v>
      </c>
      <c r="CS2116" s="578">
        <f t="shared" si="1494"/>
        <v>0</v>
      </c>
      <c r="CT2116" s="375">
        <f t="shared" si="1495"/>
        <v>0</v>
      </c>
      <c r="CU2116" s="492">
        <f t="shared" si="1496"/>
        <v>0</v>
      </c>
      <c r="CV2116" s="578">
        <f t="shared" si="1497"/>
        <v>0</v>
      </c>
      <c r="CW2116" s="375">
        <f t="shared" si="1498"/>
        <v>0</v>
      </c>
      <c r="CX2116" s="492">
        <f t="shared" si="1499"/>
        <v>0</v>
      </c>
      <c r="CY2116" s="578">
        <f t="shared" si="1500"/>
        <v>0</v>
      </c>
      <c r="CZ2116" s="375">
        <f t="shared" si="1501"/>
        <v>0</v>
      </c>
      <c r="DA2116" s="492">
        <f t="shared" si="1502"/>
        <v>0</v>
      </c>
      <c r="DB2116" s="578">
        <f t="shared" si="1503"/>
        <v>0</v>
      </c>
      <c r="DC2116" s="375">
        <f t="shared" si="1504"/>
        <v>0</v>
      </c>
      <c r="DD2116" s="492">
        <f t="shared" si="1505"/>
        <v>0</v>
      </c>
      <c r="DE2116" s="578">
        <f t="shared" si="1506"/>
        <v>0</v>
      </c>
      <c r="DF2116" s="293">
        <f t="shared" si="1507"/>
        <v>0</v>
      </c>
      <c r="DG2116" s="294" t="str">
        <f>IF(DF2116=0,"",
IF(SUM($DF$2022:DF2116)=1,DH2116,
IF($DF$2143&gt;SUM($DF$2022:DF2116),_xlfn.CONCAT(", ",DH2116),
IF($DF$2143=SUM($DF$2022:DF2116),_xlfn.CONCAT(" y ",DH2116)))))</f>
        <v/>
      </c>
      <c r="DH2116" s="89" t="s">
        <v>5272</v>
      </c>
    </row>
    <row r="2117" spans="1:112" ht="15" customHeight="1">
      <c r="A2117" s="64"/>
      <c r="B2117" s="11"/>
      <c r="C2117" s="58" t="s">
        <v>5273</v>
      </c>
      <c r="D2117" s="1020" t="str">
        <f>IF(CNGE_2025_M1_Secc5_Sub1!$D125="","",CNGE_2025_M1_Secc5_Sub1!$D125)</f>
        <v/>
      </c>
      <c r="E2117" s="889"/>
      <c r="F2117" s="889"/>
      <c r="G2117" s="889"/>
      <c r="H2117" s="889"/>
      <c r="I2117" s="889"/>
      <c r="J2117" s="889"/>
      <c r="K2117" s="889"/>
      <c r="L2117" s="890"/>
      <c r="M2117" s="813"/>
      <c r="N2117" s="813"/>
      <c r="O2117" s="813"/>
      <c r="P2117" s="813"/>
      <c r="Q2117" s="813"/>
      <c r="R2117" s="813"/>
      <c r="S2117" s="813"/>
      <c r="T2117" s="813"/>
      <c r="U2117" s="813"/>
      <c r="V2117" s="813"/>
      <c r="W2117" s="813"/>
      <c r="X2117" s="813"/>
      <c r="Y2117" s="813"/>
      <c r="Z2117" s="813"/>
      <c r="AA2117" s="813"/>
      <c r="AB2117" s="813"/>
      <c r="AC2117" s="813"/>
      <c r="AD2117" s="813"/>
      <c r="AI2117">
        <f t="shared" si="1432"/>
        <v>0</v>
      </c>
      <c r="AJ2117">
        <f t="shared" si="1433"/>
        <v>0</v>
      </c>
      <c r="AK2117">
        <f t="shared" si="1434"/>
        <v>0</v>
      </c>
      <c r="AL2117">
        <f t="shared" si="1435"/>
        <v>0</v>
      </c>
      <c r="AM2117">
        <f t="shared" si="1436"/>
        <v>0</v>
      </c>
      <c r="AN2117">
        <f t="shared" si="1437"/>
        <v>0</v>
      </c>
      <c r="AO2117">
        <f t="shared" si="1438"/>
        <v>0</v>
      </c>
      <c r="AP2117">
        <f t="shared" si="1439"/>
        <v>0</v>
      </c>
      <c r="AQ2117">
        <f t="shared" si="1440"/>
        <v>0</v>
      </c>
      <c r="AR2117">
        <f t="shared" si="1441"/>
        <v>0</v>
      </c>
      <c r="AS2117">
        <f t="shared" si="1442"/>
        <v>0</v>
      </c>
      <c r="AT2117">
        <f t="shared" si="1443"/>
        <v>0</v>
      </c>
      <c r="AU2117">
        <f t="shared" si="1444"/>
        <v>0</v>
      </c>
      <c r="AV2117">
        <f t="shared" si="1445"/>
        <v>0</v>
      </c>
      <c r="AW2117">
        <f t="shared" si="1446"/>
        <v>0</v>
      </c>
      <c r="AX2117">
        <f t="shared" si="1447"/>
        <v>0</v>
      </c>
      <c r="AY2117">
        <f t="shared" si="1448"/>
        <v>0</v>
      </c>
      <c r="AZ2117">
        <f t="shared" si="1449"/>
        <v>0</v>
      </c>
      <c r="BA2117">
        <f t="shared" si="1450"/>
        <v>0</v>
      </c>
      <c r="BB2117">
        <f t="shared" si="1451"/>
        <v>0</v>
      </c>
      <c r="BC2117">
        <f t="shared" si="1452"/>
        <v>0</v>
      </c>
      <c r="BD2117">
        <f t="shared" si="1453"/>
        <v>0</v>
      </c>
      <c r="BE2117">
        <f t="shared" si="1454"/>
        <v>0</v>
      </c>
      <c r="BF2117">
        <f t="shared" si="1455"/>
        <v>0</v>
      </c>
      <c r="BG2117" s="375">
        <f t="shared" si="1456"/>
        <v>0</v>
      </c>
      <c r="BH2117" s="492">
        <f t="shared" si="1457"/>
        <v>0</v>
      </c>
      <c r="BI2117" s="578">
        <f t="shared" si="1458"/>
        <v>0</v>
      </c>
      <c r="BJ2117" s="375">
        <f t="shared" si="1459"/>
        <v>0</v>
      </c>
      <c r="BK2117" s="492">
        <f t="shared" si="1460"/>
        <v>0</v>
      </c>
      <c r="BL2117" s="578">
        <f t="shared" si="1461"/>
        <v>0</v>
      </c>
      <c r="BM2117" s="375">
        <f t="shared" si="1462"/>
        <v>0</v>
      </c>
      <c r="BN2117" s="492">
        <f t="shared" si="1463"/>
        <v>0</v>
      </c>
      <c r="BO2117" s="578">
        <f t="shared" si="1464"/>
        <v>0</v>
      </c>
      <c r="BP2117" s="375">
        <f t="shared" si="1465"/>
        <v>0</v>
      </c>
      <c r="BQ2117" s="492">
        <f t="shared" si="1466"/>
        <v>0</v>
      </c>
      <c r="BR2117" s="578">
        <f t="shared" si="1467"/>
        <v>0</v>
      </c>
      <c r="BS2117" s="375">
        <f t="shared" si="1468"/>
        <v>0</v>
      </c>
      <c r="BT2117" s="492">
        <f t="shared" si="1469"/>
        <v>0</v>
      </c>
      <c r="BU2117" s="578">
        <f t="shared" si="1470"/>
        <v>0</v>
      </c>
      <c r="BV2117" s="375">
        <f t="shared" si="1471"/>
        <v>0</v>
      </c>
      <c r="BW2117" s="492">
        <f t="shared" si="1472"/>
        <v>0</v>
      </c>
      <c r="BX2117" s="578">
        <f t="shared" si="1473"/>
        <v>0</v>
      </c>
      <c r="BY2117" s="375">
        <f t="shared" si="1474"/>
        <v>0</v>
      </c>
      <c r="BZ2117" s="492">
        <f t="shared" si="1475"/>
        <v>0</v>
      </c>
      <c r="CA2117" s="578">
        <f t="shared" si="1476"/>
        <v>0</v>
      </c>
      <c r="CB2117" s="375">
        <f t="shared" si="1477"/>
        <v>0</v>
      </c>
      <c r="CC2117" s="492">
        <f t="shared" si="1478"/>
        <v>0</v>
      </c>
      <c r="CD2117" s="578">
        <f t="shared" si="1479"/>
        <v>0</v>
      </c>
      <c r="CE2117" s="375">
        <f t="shared" si="1480"/>
        <v>0</v>
      </c>
      <c r="CF2117" s="492">
        <f t="shared" si="1481"/>
        <v>0</v>
      </c>
      <c r="CG2117" s="578">
        <f t="shared" si="1482"/>
        <v>0</v>
      </c>
      <c r="CH2117" s="375">
        <f t="shared" si="1483"/>
        <v>0</v>
      </c>
      <c r="CI2117" s="492">
        <f t="shared" si="1484"/>
        <v>0</v>
      </c>
      <c r="CJ2117" s="578">
        <f t="shared" si="1485"/>
        <v>0</v>
      </c>
      <c r="CK2117" s="375">
        <f t="shared" si="1486"/>
        <v>0</v>
      </c>
      <c r="CL2117" s="492">
        <f t="shared" si="1487"/>
        <v>0</v>
      </c>
      <c r="CM2117" s="578">
        <f t="shared" si="1488"/>
        <v>0</v>
      </c>
      <c r="CN2117" s="375">
        <f t="shared" si="1489"/>
        <v>0</v>
      </c>
      <c r="CO2117" s="492">
        <f t="shared" si="1490"/>
        <v>0</v>
      </c>
      <c r="CP2117" s="578">
        <f t="shared" si="1491"/>
        <v>0</v>
      </c>
      <c r="CQ2117" s="375">
        <f t="shared" si="1492"/>
        <v>0</v>
      </c>
      <c r="CR2117" s="492">
        <f t="shared" si="1493"/>
        <v>0</v>
      </c>
      <c r="CS2117" s="578">
        <f t="shared" si="1494"/>
        <v>0</v>
      </c>
      <c r="CT2117" s="375">
        <f t="shared" si="1495"/>
        <v>0</v>
      </c>
      <c r="CU2117" s="492">
        <f t="shared" si="1496"/>
        <v>0</v>
      </c>
      <c r="CV2117" s="578">
        <f t="shared" si="1497"/>
        <v>0</v>
      </c>
      <c r="CW2117" s="375">
        <f t="shared" si="1498"/>
        <v>0</v>
      </c>
      <c r="CX2117" s="492">
        <f t="shared" si="1499"/>
        <v>0</v>
      </c>
      <c r="CY2117" s="578">
        <f t="shared" si="1500"/>
        <v>0</v>
      </c>
      <c r="CZ2117" s="375">
        <f t="shared" si="1501"/>
        <v>0</v>
      </c>
      <c r="DA2117" s="492">
        <f t="shared" si="1502"/>
        <v>0</v>
      </c>
      <c r="DB2117" s="578">
        <f t="shared" si="1503"/>
        <v>0</v>
      </c>
      <c r="DC2117" s="375">
        <f t="shared" si="1504"/>
        <v>0</v>
      </c>
      <c r="DD2117" s="492">
        <f t="shared" si="1505"/>
        <v>0</v>
      </c>
      <c r="DE2117" s="578">
        <f t="shared" si="1506"/>
        <v>0</v>
      </c>
      <c r="DF2117" s="293">
        <f t="shared" si="1507"/>
        <v>0</v>
      </c>
      <c r="DG2117" s="294" t="str">
        <f>IF(DF2117=0,"",
IF(SUM($DF$2022:DF2117)=1,DH2117,
IF($DF$2143&gt;SUM($DF$2022:DF2117),_xlfn.CONCAT(", ",DH2117),
IF($DF$2143=SUM($DF$2022:DF2117),_xlfn.CONCAT(" y ",DH2117)))))</f>
        <v/>
      </c>
      <c r="DH2117" s="89" t="s">
        <v>5274</v>
      </c>
    </row>
    <row r="2118" spans="1:112" ht="15" customHeight="1">
      <c r="A2118" s="64"/>
      <c r="B2118" s="11"/>
      <c r="C2118" s="58" t="s">
        <v>5275</v>
      </c>
      <c r="D2118" s="1020" t="str">
        <f>IF(CNGE_2025_M1_Secc5_Sub1!$D126="","",CNGE_2025_M1_Secc5_Sub1!$D126)</f>
        <v/>
      </c>
      <c r="E2118" s="889"/>
      <c r="F2118" s="889"/>
      <c r="G2118" s="889"/>
      <c r="H2118" s="889"/>
      <c r="I2118" s="889"/>
      <c r="J2118" s="889"/>
      <c r="K2118" s="889"/>
      <c r="L2118" s="890"/>
      <c r="M2118" s="813"/>
      <c r="N2118" s="813"/>
      <c r="O2118" s="813"/>
      <c r="P2118" s="813"/>
      <c r="Q2118" s="813"/>
      <c r="R2118" s="813"/>
      <c r="S2118" s="813"/>
      <c r="T2118" s="813"/>
      <c r="U2118" s="813"/>
      <c r="V2118" s="813"/>
      <c r="W2118" s="813"/>
      <c r="X2118" s="813"/>
      <c r="Y2118" s="813"/>
      <c r="Z2118" s="813"/>
      <c r="AA2118" s="813"/>
      <c r="AB2118" s="813"/>
      <c r="AC2118" s="813"/>
      <c r="AD2118" s="813"/>
      <c r="AI2118">
        <f t="shared" si="1432"/>
        <v>0</v>
      </c>
      <c r="AJ2118">
        <f t="shared" si="1433"/>
        <v>0</v>
      </c>
      <c r="AK2118">
        <f t="shared" si="1434"/>
        <v>0</v>
      </c>
      <c r="AL2118">
        <f t="shared" si="1435"/>
        <v>0</v>
      </c>
      <c r="AM2118">
        <f t="shared" si="1436"/>
        <v>0</v>
      </c>
      <c r="AN2118">
        <f t="shared" si="1437"/>
        <v>0</v>
      </c>
      <c r="AO2118">
        <f t="shared" si="1438"/>
        <v>0</v>
      </c>
      <c r="AP2118">
        <f t="shared" si="1439"/>
        <v>0</v>
      </c>
      <c r="AQ2118">
        <f t="shared" si="1440"/>
        <v>0</v>
      </c>
      <c r="AR2118">
        <f t="shared" si="1441"/>
        <v>0</v>
      </c>
      <c r="AS2118">
        <f t="shared" si="1442"/>
        <v>0</v>
      </c>
      <c r="AT2118">
        <f t="shared" si="1443"/>
        <v>0</v>
      </c>
      <c r="AU2118">
        <f t="shared" si="1444"/>
        <v>0</v>
      </c>
      <c r="AV2118">
        <f t="shared" si="1445"/>
        <v>0</v>
      </c>
      <c r="AW2118">
        <f t="shared" si="1446"/>
        <v>0</v>
      </c>
      <c r="AX2118">
        <f t="shared" si="1447"/>
        <v>0</v>
      </c>
      <c r="AY2118">
        <f t="shared" si="1448"/>
        <v>0</v>
      </c>
      <c r="AZ2118">
        <f t="shared" si="1449"/>
        <v>0</v>
      </c>
      <c r="BA2118">
        <f t="shared" si="1450"/>
        <v>0</v>
      </c>
      <c r="BB2118">
        <f t="shared" si="1451"/>
        <v>0</v>
      </c>
      <c r="BC2118">
        <f t="shared" si="1452"/>
        <v>0</v>
      </c>
      <c r="BD2118">
        <f t="shared" si="1453"/>
        <v>0</v>
      </c>
      <c r="BE2118">
        <f t="shared" si="1454"/>
        <v>0</v>
      </c>
      <c r="BF2118">
        <f t="shared" si="1455"/>
        <v>0</v>
      </c>
      <c r="BG2118" s="375">
        <f t="shared" si="1456"/>
        <v>0</v>
      </c>
      <c r="BH2118" s="492">
        <f t="shared" si="1457"/>
        <v>0</v>
      </c>
      <c r="BI2118" s="578">
        <f t="shared" si="1458"/>
        <v>0</v>
      </c>
      <c r="BJ2118" s="375">
        <f t="shared" si="1459"/>
        <v>0</v>
      </c>
      <c r="BK2118" s="492">
        <f t="shared" si="1460"/>
        <v>0</v>
      </c>
      <c r="BL2118" s="578">
        <f t="shared" si="1461"/>
        <v>0</v>
      </c>
      <c r="BM2118" s="375">
        <f t="shared" si="1462"/>
        <v>0</v>
      </c>
      <c r="BN2118" s="492">
        <f t="shared" si="1463"/>
        <v>0</v>
      </c>
      <c r="BO2118" s="578">
        <f t="shared" si="1464"/>
        <v>0</v>
      </c>
      <c r="BP2118" s="375">
        <f t="shared" si="1465"/>
        <v>0</v>
      </c>
      <c r="BQ2118" s="492">
        <f t="shared" si="1466"/>
        <v>0</v>
      </c>
      <c r="BR2118" s="578">
        <f t="shared" si="1467"/>
        <v>0</v>
      </c>
      <c r="BS2118" s="375">
        <f t="shared" si="1468"/>
        <v>0</v>
      </c>
      <c r="BT2118" s="492">
        <f t="shared" si="1469"/>
        <v>0</v>
      </c>
      <c r="BU2118" s="578">
        <f t="shared" si="1470"/>
        <v>0</v>
      </c>
      <c r="BV2118" s="375">
        <f t="shared" si="1471"/>
        <v>0</v>
      </c>
      <c r="BW2118" s="492">
        <f t="shared" si="1472"/>
        <v>0</v>
      </c>
      <c r="BX2118" s="578">
        <f t="shared" si="1473"/>
        <v>0</v>
      </c>
      <c r="BY2118" s="375">
        <f t="shared" si="1474"/>
        <v>0</v>
      </c>
      <c r="BZ2118" s="492">
        <f t="shared" si="1475"/>
        <v>0</v>
      </c>
      <c r="CA2118" s="578">
        <f t="shared" si="1476"/>
        <v>0</v>
      </c>
      <c r="CB2118" s="375">
        <f t="shared" si="1477"/>
        <v>0</v>
      </c>
      <c r="CC2118" s="492">
        <f t="shared" si="1478"/>
        <v>0</v>
      </c>
      <c r="CD2118" s="578">
        <f t="shared" si="1479"/>
        <v>0</v>
      </c>
      <c r="CE2118" s="375">
        <f t="shared" si="1480"/>
        <v>0</v>
      </c>
      <c r="CF2118" s="492">
        <f t="shared" si="1481"/>
        <v>0</v>
      </c>
      <c r="CG2118" s="578">
        <f t="shared" si="1482"/>
        <v>0</v>
      </c>
      <c r="CH2118" s="375">
        <f t="shared" si="1483"/>
        <v>0</v>
      </c>
      <c r="CI2118" s="492">
        <f t="shared" si="1484"/>
        <v>0</v>
      </c>
      <c r="CJ2118" s="578">
        <f t="shared" si="1485"/>
        <v>0</v>
      </c>
      <c r="CK2118" s="375">
        <f t="shared" si="1486"/>
        <v>0</v>
      </c>
      <c r="CL2118" s="492">
        <f t="shared" si="1487"/>
        <v>0</v>
      </c>
      <c r="CM2118" s="578">
        <f t="shared" si="1488"/>
        <v>0</v>
      </c>
      <c r="CN2118" s="375">
        <f t="shared" si="1489"/>
        <v>0</v>
      </c>
      <c r="CO2118" s="492">
        <f t="shared" si="1490"/>
        <v>0</v>
      </c>
      <c r="CP2118" s="578">
        <f t="shared" si="1491"/>
        <v>0</v>
      </c>
      <c r="CQ2118" s="375">
        <f t="shared" si="1492"/>
        <v>0</v>
      </c>
      <c r="CR2118" s="492">
        <f t="shared" si="1493"/>
        <v>0</v>
      </c>
      <c r="CS2118" s="578">
        <f t="shared" si="1494"/>
        <v>0</v>
      </c>
      <c r="CT2118" s="375">
        <f t="shared" si="1495"/>
        <v>0</v>
      </c>
      <c r="CU2118" s="492">
        <f t="shared" si="1496"/>
        <v>0</v>
      </c>
      <c r="CV2118" s="578">
        <f t="shared" si="1497"/>
        <v>0</v>
      </c>
      <c r="CW2118" s="375">
        <f t="shared" si="1498"/>
        <v>0</v>
      </c>
      <c r="CX2118" s="492">
        <f t="shared" si="1499"/>
        <v>0</v>
      </c>
      <c r="CY2118" s="578">
        <f t="shared" si="1500"/>
        <v>0</v>
      </c>
      <c r="CZ2118" s="375">
        <f t="shared" si="1501"/>
        <v>0</v>
      </c>
      <c r="DA2118" s="492">
        <f t="shared" si="1502"/>
        <v>0</v>
      </c>
      <c r="DB2118" s="578">
        <f t="shared" si="1503"/>
        <v>0</v>
      </c>
      <c r="DC2118" s="375">
        <f t="shared" si="1504"/>
        <v>0</v>
      </c>
      <c r="DD2118" s="492">
        <f t="shared" si="1505"/>
        <v>0</v>
      </c>
      <c r="DE2118" s="578">
        <f t="shared" si="1506"/>
        <v>0</v>
      </c>
      <c r="DF2118" s="293">
        <f t="shared" si="1507"/>
        <v>0</v>
      </c>
      <c r="DG2118" s="294" t="str">
        <f>IF(DF2118=0,"",
IF(SUM($DF$2022:DF2118)=1,DH2118,
IF($DF$2143&gt;SUM($DF$2022:DF2118),_xlfn.CONCAT(", ",DH2118),
IF($DF$2143=SUM($DF$2022:DF2118),_xlfn.CONCAT(" y ",DH2118)))))</f>
        <v/>
      </c>
      <c r="DH2118" s="89" t="s">
        <v>5276</v>
      </c>
    </row>
    <row r="2119" spans="1:112" ht="15" customHeight="1">
      <c r="A2119" s="64"/>
      <c r="B2119" s="11"/>
      <c r="C2119" s="58" t="s">
        <v>5277</v>
      </c>
      <c r="D2119" s="1020" t="str">
        <f>IF(CNGE_2025_M1_Secc5_Sub1!$D127="","",CNGE_2025_M1_Secc5_Sub1!$D127)</f>
        <v/>
      </c>
      <c r="E2119" s="889"/>
      <c r="F2119" s="889"/>
      <c r="G2119" s="889"/>
      <c r="H2119" s="889"/>
      <c r="I2119" s="889"/>
      <c r="J2119" s="889"/>
      <c r="K2119" s="889"/>
      <c r="L2119" s="890"/>
      <c r="M2119" s="813"/>
      <c r="N2119" s="813"/>
      <c r="O2119" s="813"/>
      <c r="P2119" s="813"/>
      <c r="Q2119" s="813"/>
      <c r="R2119" s="813"/>
      <c r="S2119" s="813"/>
      <c r="T2119" s="813"/>
      <c r="U2119" s="813"/>
      <c r="V2119" s="813"/>
      <c r="W2119" s="813"/>
      <c r="X2119" s="813"/>
      <c r="Y2119" s="813"/>
      <c r="Z2119" s="813"/>
      <c r="AA2119" s="813"/>
      <c r="AB2119" s="813"/>
      <c r="AC2119" s="813"/>
      <c r="AD2119" s="813"/>
      <c r="AI2119">
        <f t="shared" si="1432"/>
        <v>0</v>
      </c>
      <c r="AJ2119">
        <f t="shared" si="1433"/>
        <v>0</v>
      </c>
      <c r="AK2119">
        <f t="shared" si="1434"/>
        <v>0</v>
      </c>
      <c r="AL2119">
        <f t="shared" si="1435"/>
        <v>0</v>
      </c>
      <c r="AM2119">
        <f t="shared" si="1436"/>
        <v>0</v>
      </c>
      <c r="AN2119">
        <f t="shared" si="1437"/>
        <v>0</v>
      </c>
      <c r="AO2119">
        <f t="shared" si="1438"/>
        <v>0</v>
      </c>
      <c r="AP2119">
        <f t="shared" si="1439"/>
        <v>0</v>
      </c>
      <c r="AQ2119">
        <f t="shared" si="1440"/>
        <v>0</v>
      </c>
      <c r="AR2119">
        <f t="shared" si="1441"/>
        <v>0</v>
      </c>
      <c r="AS2119">
        <f t="shared" si="1442"/>
        <v>0</v>
      </c>
      <c r="AT2119">
        <f t="shared" si="1443"/>
        <v>0</v>
      </c>
      <c r="AU2119">
        <f t="shared" si="1444"/>
        <v>0</v>
      </c>
      <c r="AV2119">
        <f t="shared" si="1445"/>
        <v>0</v>
      </c>
      <c r="AW2119">
        <f t="shared" si="1446"/>
        <v>0</v>
      </c>
      <c r="AX2119">
        <f t="shared" si="1447"/>
        <v>0</v>
      </c>
      <c r="AY2119">
        <f t="shared" si="1448"/>
        <v>0</v>
      </c>
      <c r="AZ2119">
        <f t="shared" si="1449"/>
        <v>0</v>
      </c>
      <c r="BA2119">
        <f t="shared" si="1450"/>
        <v>0</v>
      </c>
      <c r="BB2119">
        <f t="shared" si="1451"/>
        <v>0</v>
      </c>
      <c r="BC2119">
        <f t="shared" si="1452"/>
        <v>0</v>
      </c>
      <c r="BD2119">
        <f t="shared" si="1453"/>
        <v>0</v>
      </c>
      <c r="BE2119">
        <f t="shared" si="1454"/>
        <v>0</v>
      </c>
      <c r="BF2119">
        <f t="shared" si="1455"/>
        <v>0</v>
      </c>
      <c r="BG2119" s="375">
        <f t="shared" si="1456"/>
        <v>0</v>
      </c>
      <c r="BH2119" s="492">
        <f t="shared" si="1457"/>
        <v>0</v>
      </c>
      <c r="BI2119" s="578">
        <f t="shared" si="1458"/>
        <v>0</v>
      </c>
      <c r="BJ2119" s="375">
        <f t="shared" si="1459"/>
        <v>0</v>
      </c>
      <c r="BK2119" s="492">
        <f t="shared" si="1460"/>
        <v>0</v>
      </c>
      <c r="BL2119" s="578">
        <f t="shared" si="1461"/>
        <v>0</v>
      </c>
      <c r="BM2119" s="375">
        <f t="shared" si="1462"/>
        <v>0</v>
      </c>
      <c r="BN2119" s="492">
        <f t="shared" si="1463"/>
        <v>0</v>
      </c>
      <c r="BO2119" s="578">
        <f t="shared" si="1464"/>
        <v>0</v>
      </c>
      <c r="BP2119" s="375">
        <f t="shared" si="1465"/>
        <v>0</v>
      </c>
      <c r="BQ2119" s="492">
        <f t="shared" si="1466"/>
        <v>0</v>
      </c>
      <c r="BR2119" s="578">
        <f t="shared" si="1467"/>
        <v>0</v>
      </c>
      <c r="BS2119" s="375">
        <f t="shared" si="1468"/>
        <v>0</v>
      </c>
      <c r="BT2119" s="492">
        <f t="shared" si="1469"/>
        <v>0</v>
      </c>
      <c r="BU2119" s="578">
        <f t="shared" si="1470"/>
        <v>0</v>
      </c>
      <c r="BV2119" s="375">
        <f t="shared" si="1471"/>
        <v>0</v>
      </c>
      <c r="BW2119" s="492">
        <f t="shared" si="1472"/>
        <v>0</v>
      </c>
      <c r="BX2119" s="578">
        <f t="shared" si="1473"/>
        <v>0</v>
      </c>
      <c r="BY2119" s="375">
        <f t="shared" si="1474"/>
        <v>0</v>
      </c>
      <c r="BZ2119" s="492">
        <f t="shared" si="1475"/>
        <v>0</v>
      </c>
      <c r="CA2119" s="578">
        <f t="shared" si="1476"/>
        <v>0</v>
      </c>
      <c r="CB2119" s="375">
        <f t="shared" si="1477"/>
        <v>0</v>
      </c>
      <c r="CC2119" s="492">
        <f t="shared" si="1478"/>
        <v>0</v>
      </c>
      <c r="CD2119" s="578">
        <f t="shared" si="1479"/>
        <v>0</v>
      </c>
      <c r="CE2119" s="375">
        <f t="shared" si="1480"/>
        <v>0</v>
      </c>
      <c r="CF2119" s="492">
        <f t="shared" si="1481"/>
        <v>0</v>
      </c>
      <c r="CG2119" s="578">
        <f t="shared" si="1482"/>
        <v>0</v>
      </c>
      <c r="CH2119" s="375">
        <f t="shared" si="1483"/>
        <v>0</v>
      </c>
      <c r="CI2119" s="492">
        <f t="shared" si="1484"/>
        <v>0</v>
      </c>
      <c r="CJ2119" s="578">
        <f t="shared" si="1485"/>
        <v>0</v>
      </c>
      <c r="CK2119" s="375">
        <f t="shared" si="1486"/>
        <v>0</v>
      </c>
      <c r="CL2119" s="492">
        <f t="shared" si="1487"/>
        <v>0</v>
      </c>
      <c r="CM2119" s="578">
        <f t="shared" si="1488"/>
        <v>0</v>
      </c>
      <c r="CN2119" s="375">
        <f t="shared" si="1489"/>
        <v>0</v>
      </c>
      <c r="CO2119" s="492">
        <f t="shared" si="1490"/>
        <v>0</v>
      </c>
      <c r="CP2119" s="578">
        <f t="shared" si="1491"/>
        <v>0</v>
      </c>
      <c r="CQ2119" s="375">
        <f t="shared" si="1492"/>
        <v>0</v>
      </c>
      <c r="CR2119" s="492">
        <f t="shared" si="1493"/>
        <v>0</v>
      </c>
      <c r="CS2119" s="578">
        <f t="shared" si="1494"/>
        <v>0</v>
      </c>
      <c r="CT2119" s="375">
        <f t="shared" si="1495"/>
        <v>0</v>
      </c>
      <c r="CU2119" s="492">
        <f t="shared" si="1496"/>
        <v>0</v>
      </c>
      <c r="CV2119" s="578">
        <f t="shared" si="1497"/>
        <v>0</v>
      </c>
      <c r="CW2119" s="375">
        <f t="shared" si="1498"/>
        <v>0</v>
      </c>
      <c r="CX2119" s="492">
        <f t="shared" si="1499"/>
        <v>0</v>
      </c>
      <c r="CY2119" s="578">
        <f t="shared" si="1500"/>
        <v>0</v>
      </c>
      <c r="CZ2119" s="375">
        <f t="shared" si="1501"/>
        <v>0</v>
      </c>
      <c r="DA2119" s="492">
        <f t="shared" si="1502"/>
        <v>0</v>
      </c>
      <c r="DB2119" s="578">
        <f t="shared" si="1503"/>
        <v>0</v>
      </c>
      <c r="DC2119" s="375">
        <f t="shared" si="1504"/>
        <v>0</v>
      </c>
      <c r="DD2119" s="492">
        <f t="shared" si="1505"/>
        <v>0</v>
      </c>
      <c r="DE2119" s="578">
        <f t="shared" si="1506"/>
        <v>0</v>
      </c>
      <c r="DF2119" s="293">
        <f t="shared" si="1507"/>
        <v>0</v>
      </c>
      <c r="DG2119" s="294" t="str">
        <f>IF(DF2119=0,"",
IF(SUM($DF$2022:DF2119)=1,DH2119,
IF($DF$2143&gt;SUM($DF$2022:DF2119),_xlfn.CONCAT(", ",DH2119),
IF($DF$2143=SUM($DF$2022:DF2119),_xlfn.CONCAT(" y ",DH2119)))))</f>
        <v/>
      </c>
      <c r="DH2119" s="89" t="s">
        <v>5278</v>
      </c>
    </row>
    <row r="2120" spans="1:112" ht="15" customHeight="1">
      <c r="A2120" s="64"/>
      <c r="B2120" s="11"/>
      <c r="C2120" s="58" t="s">
        <v>5279</v>
      </c>
      <c r="D2120" s="1020" t="str">
        <f>IF(CNGE_2025_M1_Secc5_Sub1!$D128="","",CNGE_2025_M1_Secc5_Sub1!$D128)</f>
        <v/>
      </c>
      <c r="E2120" s="889"/>
      <c r="F2120" s="889"/>
      <c r="G2120" s="889"/>
      <c r="H2120" s="889"/>
      <c r="I2120" s="889"/>
      <c r="J2120" s="889"/>
      <c r="K2120" s="889"/>
      <c r="L2120" s="890"/>
      <c r="M2120" s="813"/>
      <c r="N2120" s="813"/>
      <c r="O2120" s="813"/>
      <c r="P2120" s="813"/>
      <c r="Q2120" s="813"/>
      <c r="R2120" s="813"/>
      <c r="S2120" s="813"/>
      <c r="T2120" s="813"/>
      <c r="U2120" s="813"/>
      <c r="V2120" s="813"/>
      <c r="W2120" s="813"/>
      <c r="X2120" s="813"/>
      <c r="Y2120" s="813"/>
      <c r="Z2120" s="813"/>
      <c r="AA2120" s="813"/>
      <c r="AB2120" s="813"/>
      <c r="AC2120" s="813"/>
      <c r="AD2120" s="813"/>
      <c r="AI2120">
        <f t="shared" si="1432"/>
        <v>0</v>
      </c>
      <c r="AJ2120">
        <f t="shared" si="1433"/>
        <v>0</v>
      </c>
      <c r="AK2120">
        <f t="shared" si="1434"/>
        <v>0</v>
      </c>
      <c r="AL2120">
        <f t="shared" si="1435"/>
        <v>0</v>
      </c>
      <c r="AM2120">
        <f t="shared" si="1436"/>
        <v>0</v>
      </c>
      <c r="AN2120">
        <f t="shared" si="1437"/>
        <v>0</v>
      </c>
      <c r="AO2120">
        <f t="shared" si="1438"/>
        <v>0</v>
      </c>
      <c r="AP2120">
        <f t="shared" si="1439"/>
        <v>0</v>
      </c>
      <c r="AQ2120">
        <f t="shared" si="1440"/>
        <v>0</v>
      </c>
      <c r="AR2120">
        <f t="shared" si="1441"/>
        <v>0</v>
      </c>
      <c r="AS2120">
        <f t="shared" si="1442"/>
        <v>0</v>
      </c>
      <c r="AT2120">
        <f t="shared" si="1443"/>
        <v>0</v>
      </c>
      <c r="AU2120">
        <f t="shared" si="1444"/>
        <v>0</v>
      </c>
      <c r="AV2120">
        <f t="shared" si="1445"/>
        <v>0</v>
      </c>
      <c r="AW2120">
        <f t="shared" si="1446"/>
        <v>0</v>
      </c>
      <c r="AX2120">
        <f t="shared" si="1447"/>
        <v>0</v>
      </c>
      <c r="AY2120">
        <f t="shared" si="1448"/>
        <v>0</v>
      </c>
      <c r="AZ2120">
        <f t="shared" si="1449"/>
        <v>0</v>
      </c>
      <c r="BA2120">
        <f t="shared" si="1450"/>
        <v>0</v>
      </c>
      <c r="BB2120">
        <f t="shared" si="1451"/>
        <v>0</v>
      </c>
      <c r="BC2120">
        <f t="shared" si="1452"/>
        <v>0</v>
      </c>
      <c r="BD2120">
        <f t="shared" si="1453"/>
        <v>0</v>
      </c>
      <c r="BE2120">
        <f t="shared" si="1454"/>
        <v>0</v>
      </c>
      <c r="BF2120">
        <f t="shared" si="1455"/>
        <v>0</v>
      </c>
      <c r="BG2120" s="375">
        <f t="shared" si="1456"/>
        <v>0</v>
      </c>
      <c r="BH2120" s="492">
        <f t="shared" si="1457"/>
        <v>0</v>
      </c>
      <c r="BI2120" s="578">
        <f t="shared" si="1458"/>
        <v>0</v>
      </c>
      <c r="BJ2120" s="375">
        <f t="shared" si="1459"/>
        <v>0</v>
      </c>
      <c r="BK2120" s="492">
        <f t="shared" si="1460"/>
        <v>0</v>
      </c>
      <c r="BL2120" s="578">
        <f t="shared" si="1461"/>
        <v>0</v>
      </c>
      <c r="BM2120" s="375">
        <f t="shared" si="1462"/>
        <v>0</v>
      </c>
      <c r="BN2120" s="492">
        <f t="shared" si="1463"/>
        <v>0</v>
      </c>
      <c r="BO2120" s="578">
        <f t="shared" si="1464"/>
        <v>0</v>
      </c>
      <c r="BP2120" s="375">
        <f t="shared" si="1465"/>
        <v>0</v>
      </c>
      <c r="BQ2120" s="492">
        <f t="shared" si="1466"/>
        <v>0</v>
      </c>
      <c r="BR2120" s="578">
        <f t="shared" si="1467"/>
        <v>0</v>
      </c>
      <c r="BS2120" s="375">
        <f t="shared" si="1468"/>
        <v>0</v>
      </c>
      <c r="BT2120" s="492">
        <f t="shared" si="1469"/>
        <v>0</v>
      </c>
      <c r="BU2120" s="578">
        <f t="shared" si="1470"/>
        <v>0</v>
      </c>
      <c r="BV2120" s="375">
        <f t="shared" si="1471"/>
        <v>0</v>
      </c>
      <c r="BW2120" s="492">
        <f t="shared" si="1472"/>
        <v>0</v>
      </c>
      <c r="BX2120" s="578">
        <f t="shared" si="1473"/>
        <v>0</v>
      </c>
      <c r="BY2120" s="375">
        <f t="shared" si="1474"/>
        <v>0</v>
      </c>
      <c r="BZ2120" s="492">
        <f t="shared" si="1475"/>
        <v>0</v>
      </c>
      <c r="CA2120" s="578">
        <f t="shared" si="1476"/>
        <v>0</v>
      </c>
      <c r="CB2120" s="375">
        <f t="shared" si="1477"/>
        <v>0</v>
      </c>
      <c r="CC2120" s="492">
        <f t="shared" si="1478"/>
        <v>0</v>
      </c>
      <c r="CD2120" s="578">
        <f t="shared" si="1479"/>
        <v>0</v>
      </c>
      <c r="CE2120" s="375">
        <f t="shared" si="1480"/>
        <v>0</v>
      </c>
      <c r="CF2120" s="492">
        <f t="shared" si="1481"/>
        <v>0</v>
      </c>
      <c r="CG2120" s="578">
        <f t="shared" si="1482"/>
        <v>0</v>
      </c>
      <c r="CH2120" s="375">
        <f t="shared" si="1483"/>
        <v>0</v>
      </c>
      <c r="CI2120" s="492">
        <f t="shared" si="1484"/>
        <v>0</v>
      </c>
      <c r="CJ2120" s="578">
        <f t="shared" si="1485"/>
        <v>0</v>
      </c>
      <c r="CK2120" s="375">
        <f t="shared" si="1486"/>
        <v>0</v>
      </c>
      <c r="CL2120" s="492">
        <f t="shared" si="1487"/>
        <v>0</v>
      </c>
      <c r="CM2120" s="578">
        <f t="shared" si="1488"/>
        <v>0</v>
      </c>
      <c r="CN2120" s="375">
        <f t="shared" si="1489"/>
        <v>0</v>
      </c>
      <c r="CO2120" s="492">
        <f t="shared" si="1490"/>
        <v>0</v>
      </c>
      <c r="CP2120" s="578">
        <f t="shared" si="1491"/>
        <v>0</v>
      </c>
      <c r="CQ2120" s="375">
        <f t="shared" si="1492"/>
        <v>0</v>
      </c>
      <c r="CR2120" s="492">
        <f t="shared" si="1493"/>
        <v>0</v>
      </c>
      <c r="CS2120" s="578">
        <f t="shared" si="1494"/>
        <v>0</v>
      </c>
      <c r="CT2120" s="375">
        <f t="shared" si="1495"/>
        <v>0</v>
      </c>
      <c r="CU2120" s="492">
        <f t="shared" si="1496"/>
        <v>0</v>
      </c>
      <c r="CV2120" s="578">
        <f t="shared" si="1497"/>
        <v>0</v>
      </c>
      <c r="CW2120" s="375">
        <f t="shared" si="1498"/>
        <v>0</v>
      </c>
      <c r="CX2120" s="492">
        <f t="shared" si="1499"/>
        <v>0</v>
      </c>
      <c r="CY2120" s="578">
        <f t="shared" si="1500"/>
        <v>0</v>
      </c>
      <c r="CZ2120" s="375">
        <f t="shared" si="1501"/>
        <v>0</v>
      </c>
      <c r="DA2120" s="492">
        <f t="shared" si="1502"/>
        <v>0</v>
      </c>
      <c r="DB2120" s="578">
        <f t="shared" si="1503"/>
        <v>0</v>
      </c>
      <c r="DC2120" s="375">
        <f t="shared" si="1504"/>
        <v>0</v>
      </c>
      <c r="DD2120" s="492">
        <f t="shared" si="1505"/>
        <v>0</v>
      </c>
      <c r="DE2120" s="578">
        <f t="shared" si="1506"/>
        <v>0</v>
      </c>
      <c r="DF2120" s="293">
        <f t="shared" si="1507"/>
        <v>0</v>
      </c>
      <c r="DG2120" s="294" t="str">
        <f>IF(DF2120=0,"",
IF(SUM($DF$2022:DF2120)=1,DH2120,
IF($DF$2143&gt;SUM($DF$2022:DF2120),_xlfn.CONCAT(", ",DH2120),
IF($DF$2143=SUM($DF$2022:DF2120),_xlfn.CONCAT(" y ",DH2120)))))</f>
        <v/>
      </c>
      <c r="DH2120" s="89" t="s">
        <v>5280</v>
      </c>
    </row>
    <row r="2121" spans="1:112" ht="15" customHeight="1">
      <c r="A2121" s="64"/>
      <c r="B2121" s="11"/>
      <c r="C2121" s="58" t="s">
        <v>5281</v>
      </c>
      <c r="D2121" s="1020" t="str">
        <f>IF(CNGE_2025_M1_Secc5_Sub1!$D129="","",CNGE_2025_M1_Secc5_Sub1!$D129)</f>
        <v/>
      </c>
      <c r="E2121" s="889"/>
      <c r="F2121" s="889"/>
      <c r="G2121" s="889"/>
      <c r="H2121" s="889"/>
      <c r="I2121" s="889"/>
      <c r="J2121" s="889"/>
      <c r="K2121" s="889"/>
      <c r="L2121" s="890"/>
      <c r="M2121" s="813"/>
      <c r="N2121" s="813"/>
      <c r="O2121" s="813"/>
      <c r="P2121" s="813"/>
      <c r="Q2121" s="813"/>
      <c r="R2121" s="813"/>
      <c r="S2121" s="813"/>
      <c r="T2121" s="813"/>
      <c r="U2121" s="813"/>
      <c r="V2121" s="813"/>
      <c r="W2121" s="813"/>
      <c r="X2121" s="813"/>
      <c r="Y2121" s="813"/>
      <c r="Z2121" s="813"/>
      <c r="AA2121" s="813"/>
      <c r="AB2121" s="813"/>
      <c r="AC2121" s="813"/>
      <c r="AD2121" s="813"/>
      <c r="AI2121">
        <f t="shared" si="1432"/>
        <v>0</v>
      </c>
      <c r="AJ2121">
        <f t="shared" si="1433"/>
        <v>0</v>
      </c>
      <c r="AK2121">
        <f t="shared" si="1434"/>
        <v>0</v>
      </c>
      <c r="AL2121">
        <f t="shared" si="1435"/>
        <v>0</v>
      </c>
      <c r="AM2121">
        <f t="shared" si="1436"/>
        <v>0</v>
      </c>
      <c r="AN2121">
        <f t="shared" si="1437"/>
        <v>0</v>
      </c>
      <c r="AO2121">
        <f t="shared" si="1438"/>
        <v>0</v>
      </c>
      <c r="AP2121">
        <f t="shared" si="1439"/>
        <v>0</v>
      </c>
      <c r="AQ2121">
        <f t="shared" si="1440"/>
        <v>0</v>
      </c>
      <c r="AR2121">
        <f t="shared" si="1441"/>
        <v>0</v>
      </c>
      <c r="AS2121">
        <f t="shared" si="1442"/>
        <v>0</v>
      </c>
      <c r="AT2121">
        <f t="shared" si="1443"/>
        <v>0</v>
      </c>
      <c r="AU2121">
        <f t="shared" si="1444"/>
        <v>0</v>
      </c>
      <c r="AV2121">
        <f t="shared" si="1445"/>
        <v>0</v>
      </c>
      <c r="AW2121">
        <f t="shared" si="1446"/>
        <v>0</v>
      </c>
      <c r="AX2121">
        <f t="shared" si="1447"/>
        <v>0</v>
      </c>
      <c r="AY2121">
        <f t="shared" si="1448"/>
        <v>0</v>
      </c>
      <c r="AZ2121">
        <f t="shared" si="1449"/>
        <v>0</v>
      </c>
      <c r="BA2121">
        <f t="shared" si="1450"/>
        <v>0</v>
      </c>
      <c r="BB2121">
        <f t="shared" si="1451"/>
        <v>0</v>
      </c>
      <c r="BC2121">
        <f t="shared" si="1452"/>
        <v>0</v>
      </c>
      <c r="BD2121">
        <f t="shared" si="1453"/>
        <v>0</v>
      </c>
      <c r="BE2121">
        <f t="shared" si="1454"/>
        <v>0</v>
      </c>
      <c r="BF2121">
        <f t="shared" si="1455"/>
        <v>0</v>
      </c>
      <c r="BG2121" s="375">
        <f t="shared" si="1456"/>
        <v>0</v>
      </c>
      <c r="BH2121" s="492">
        <f t="shared" si="1457"/>
        <v>0</v>
      </c>
      <c r="BI2121" s="578">
        <f t="shared" si="1458"/>
        <v>0</v>
      </c>
      <c r="BJ2121" s="375">
        <f t="shared" si="1459"/>
        <v>0</v>
      </c>
      <c r="BK2121" s="492">
        <f t="shared" si="1460"/>
        <v>0</v>
      </c>
      <c r="BL2121" s="578">
        <f t="shared" si="1461"/>
        <v>0</v>
      </c>
      <c r="BM2121" s="375">
        <f t="shared" si="1462"/>
        <v>0</v>
      </c>
      <c r="BN2121" s="492">
        <f t="shared" si="1463"/>
        <v>0</v>
      </c>
      <c r="BO2121" s="578">
        <f t="shared" si="1464"/>
        <v>0</v>
      </c>
      <c r="BP2121" s="375">
        <f t="shared" si="1465"/>
        <v>0</v>
      </c>
      <c r="BQ2121" s="492">
        <f t="shared" si="1466"/>
        <v>0</v>
      </c>
      <c r="BR2121" s="578">
        <f t="shared" si="1467"/>
        <v>0</v>
      </c>
      <c r="BS2121" s="375">
        <f t="shared" si="1468"/>
        <v>0</v>
      </c>
      <c r="BT2121" s="492">
        <f t="shared" si="1469"/>
        <v>0</v>
      </c>
      <c r="BU2121" s="578">
        <f t="shared" si="1470"/>
        <v>0</v>
      </c>
      <c r="BV2121" s="375">
        <f t="shared" si="1471"/>
        <v>0</v>
      </c>
      <c r="BW2121" s="492">
        <f t="shared" si="1472"/>
        <v>0</v>
      </c>
      <c r="BX2121" s="578">
        <f t="shared" si="1473"/>
        <v>0</v>
      </c>
      <c r="BY2121" s="375">
        <f t="shared" si="1474"/>
        <v>0</v>
      </c>
      <c r="BZ2121" s="492">
        <f t="shared" si="1475"/>
        <v>0</v>
      </c>
      <c r="CA2121" s="578">
        <f t="shared" si="1476"/>
        <v>0</v>
      </c>
      <c r="CB2121" s="375">
        <f t="shared" si="1477"/>
        <v>0</v>
      </c>
      <c r="CC2121" s="492">
        <f t="shared" si="1478"/>
        <v>0</v>
      </c>
      <c r="CD2121" s="578">
        <f t="shared" si="1479"/>
        <v>0</v>
      </c>
      <c r="CE2121" s="375">
        <f t="shared" si="1480"/>
        <v>0</v>
      </c>
      <c r="CF2121" s="492">
        <f t="shared" si="1481"/>
        <v>0</v>
      </c>
      <c r="CG2121" s="578">
        <f t="shared" si="1482"/>
        <v>0</v>
      </c>
      <c r="CH2121" s="375">
        <f t="shared" si="1483"/>
        <v>0</v>
      </c>
      <c r="CI2121" s="492">
        <f t="shared" si="1484"/>
        <v>0</v>
      </c>
      <c r="CJ2121" s="578">
        <f t="shared" si="1485"/>
        <v>0</v>
      </c>
      <c r="CK2121" s="375">
        <f t="shared" si="1486"/>
        <v>0</v>
      </c>
      <c r="CL2121" s="492">
        <f t="shared" si="1487"/>
        <v>0</v>
      </c>
      <c r="CM2121" s="578">
        <f t="shared" si="1488"/>
        <v>0</v>
      </c>
      <c r="CN2121" s="375">
        <f t="shared" si="1489"/>
        <v>0</v>
      </c>
      <c r="CO2121" s="492">
        <f t="shared" si="1490"/>
        <v>0</v>
      </c>
      <c r="CP2121" s="578">
        <f t="shared" si="1491"/>
        <v>0</v>
      </c>
      <c r="CQ2121" s="375">
        <f t="shared" si="1492"/>
        <v>0</v>
      </c>
      <c r="CR2121" s="492">
        <f t="shared" si="1493"/>
        <v>0</v>
      </c>
      <c r="CS2121" s="578">
        <f t="shared" si="1494"/>
        <v>0</v>
      </c>
      <c r="CT2121" s="375">
        <f t="shared" si="1495"/>
        <v>0</v>
      </c>
      <c r="CU2121" s="492">
        <f t="shared" si="1496"/>
        <v>0</v>
      </c>
      <c r="CV2121" s="578">
        <f t="shared" si="1497"/>
        <v>0</v>
      </c>
      <c r="CW2121" s="375">
        <f t="shared" si="1498"/>
        <v>0</v>
      </c>
      <c r="CX2121" s="492">
        <f t="shared" si="1499"/>
        <v>0</v>
      </c>
      <c r="CY2121" s="578">
        <f t="shared" si="1500"/>
        <v>0</v>
      </c>
      <c r="CZ2121" s="375">
        <f t="shared" si="1501"/>
        <v>0</v>
      </c>
      <c r="DA2121" s="492">
        <f t="shared" si="1502"/>
        <v>0</v>
      </c>
      <c r="DB2121" s="578">
        <f t="shared" si="1503"/>
        <v>0</v>
      </c>
      <c r="DC2121" s="375">
        <f t="shared" si="1504"/>
        <v>0</v>
      </c>
      <c r="DD2121" s="492">
        <f t="shared" si="1505"/>
        <v>0</v>
      </c>
      <c r="DE2121" s="578">
        <f t="shared" si="1506"/>
        <v>0</v>
      </c>
      <c r="DF2121" s="293">
        <f t="shared" si="1507"/>
        <v>0</v>
      </c>
      <c r="DG2121" s="294" t="str">
        <f>IF(DF2121=0,"",
IF(SUM($DF$2022:DF2121)=1,DH2121,
IF($DF$2143&gt;SUM($DF$2022:DF2121),_xlfn.CONCAT(", ",DH2121),
IF($DF$2143=SUM($DF$2022:DF2121),_xlfn.CONCAT(" y ",DH2121)))))</f>
        <v/>
      </c>
      <c r="DH2121" s="89" t="s">
        <v>5282</v>
      </c>
    </row>
    <row r="2122" spans="1:112" ht="15" customHeight="1">
      <c r="A2122" s="64"/>
      <c r="B2122" s="11"/>
      <c r="C2122" s="58" t="s">
        <v>5283</v>
      </c>
      <c r="D2122" s="1020" t="str">
        <f>IF(CNGE_2025_M1_Secc5_Sub1!$D130="","",CNGE_2025_M1_Secc5_Sub1!$D130)</f>
        <v/>
      </c>
      <c r="E2122" s="889"/>
      <c r="F2122" s="889"/>
      <c r="G2122" s="889"/>
      <c r="H2122" s="889"/>
      <c r="I2122" s="889"/>
      <c r="J2122" s="889"/>
      <c r="K2122" s="889"/>
      <c r="L2122" s="890"/>
      <c r="M2122" s="813"/>
      <c r="N2122" s="813"/>
      <c r="O2122" s="813"/>
      <c r="P2122" s="813"/>
      <c r="Q2122" s="813"/>
      <c r="R2122" s="813"/>
      <c r="S2122" s="813"/>
      <c r="T2122" s="813"/>
      <c r="U2122" s="813"/>
      <c r="V2122" s="813"/>
      <c r="W2122" s="813"/>
      <c r="X2122" s="813"/>
      <c r="Y2122" s="813"/>
      <c r="Z2122" s="813"/>
      <c r="AA2122" s="813"/>
      <c r="AB2122" s="813"/>
      <c r="AC2122" s="813"/>
      <c r="AD2122" s="813"/>
      <c r="AI2122">
        <f t="shared" si="1432"/>
        <v>0</v>
      </c>
      <c r="AJ2122">
        <f t="shared" si="1433"/>
        <v>0</v>
      </c>
      <c r="AK2122">
        <f t="shared" si="1434"/>
        <v>0</v>
      </c>
      <c r="AL2122">
        <f t="shared" si="1435"/>
        <v>0</v>
      </c>
      <c r="AM2122">
        <f t="shared" si="1436"/>
        <v>0</v>
      </c>
      <c r="AN2122">
        <f t="shared" si="1437"/>
        <v>0</v>
      </c>
      <c r="AO2122">
        <f t="shared" si="1438"/>
        <v>0</v>
      </c>
      <c r="AP2122">
        <f t="shared" si="1439"/>
        <v>0</v>
      </c>
      <c r="AQ2122">
        <f t="shared" si="1440"/>
        <v>0</v>
      </c>
      <c r="AR2122">
        <f t="shared" si="1441"/>
        <v>0</v>
      </c>
      <c r="AS2122">
        <f t="shared" si="1442"/>
        <v>0</v>
      </c>
      <c r="AT2122">
        <f t="shared" si="1443"/>
        <v>0</v>
      </c>
      <c r="AU2122">
        <f t="shared" si="1444"/>
        <v>0</v>
      </c>
      <c r="AV2122">
        <f t="shared" si="1445"/>
        <v>0</v>
      </c>
      <c r="AW2122">
        <f t="shared" si="1446"/>
        <v>0</v>
      </c>
      <c r="AX2122">
        <f t="shared" si="1447"/>
        <v>0</v>
      </c>
      <c r="AY2122">
        <f t="shared" si="1448"/>
        <v>0</v>
      </c>
      <c r="AZ2122">
        <f t="shared" si="1449"/>
        <v>0</v>
      </c>
      <c r="BA2122">
        <f t="shared" si="1450"/>
        <v>0</v>
      </c>
      <c r="BB2122">
        <f t="shared" si="1451"/>
        <v>0</v>
      </c>
      <c r="BC2122">
        <f t="shared" si="1452"/>
        <v>0</v>
      </c>
      <c r="BD2122">
        <f t="shared" si="1453"/>
        <v>0</v>
      </c>
      <c r="BE2122">
        <f t="shared" si="1454"/>
        <v>0</v>
      </c>
      <c r="BF2122">
        <f t="shared" si="1455"/>
        <v>0</v>
      </c>
      <c r="BG2122" s="375">
        <f t="shared" si="1456"/>
        <v>0</v>
      </c>
      <c r="BH2122" s="492">
        <f t="shared" si="1457"/>
        <v>0</v>
      </c>
      <c r="BI2122" s="578">
        <f t="shared" si="1458"/>
        <v>0</v>
      </c>
      <c r="BJ2122" s="375">
        <f t="shared" si="1459"/>
        <v>0</v>
      </c>
      <c r="BK2122" s="492">
        <f t="shared" si="1460"/>
        <v>0</v>
      </c>
      <c r="BL2122" s="578">
        <f t="shared" si="1461"/>
        <v>0</v>
      </c>
      <c r="BM2122" s="375">
        <f t="shared" si="1462"/>
        <v>0</v>
      </c>
      <c r="BN2122" s="492">
        <f t="shared" si="1463"/>
        <v>0</v>
      </c>
      <c r="BO2122" s="578">
        <f t="shared" si="1464"/>
        <v>0</v>
      </c>
      <c r="BP2122" s="375">
        <f t="shared" si="1465"/>
        <v>0</v>
      </c>
      <c r="BQ2122" s="492">
        <f t="shared" si="1466"/>
        <v>0</v>
      </c>
      <c r="BR2122" s="578">
        <f t="shared" si="1467"/>
        <v>0</v>
      </c>
      <c r="BS2122" s="375">
        <f t="shared" si="1468"/>
        <v>0</v>
      </c>
      <c r="BT2122" s="492">
        <f t="shared" si="1469"/>
        <v>0</v>
      </c>
      <c r="BU2122" s="578">
        <f t="shared" si="1470"/>
        <v>0</v>
      </c>
      <c r="BV2122" s="375">
        <f t="shared" si="1471"/>
        <v>0</v>
      </c>
      <c r="BW2122" s="492">
        <f t="shared" si="1472"/>
        <v>0</v>
      </c>
      <c r="BX2122" s="578">
        <f t="shared" si="1473"/>
        <v>0</v>
      </c>
      <c r="BY2122" s="375">
        <f t="shared" si="1474"/>
        <v>0</v>
      </c>
      <c r="BZ2122" s="492">
        <f t="shared" si="1475"/>
        <v>0</v>
      </c>
      <c r="CA2122" s="578">
        <f t="shared" si="1476"/>
        <v>0</v>
      </c>
      <c r="CB2122" s="375">
        <f t="shared" si="1477"/>
        <v>0</v>
      </c>
      <c r="CC2122" s="492">
        <f t="shared" si="1478"/>
        <v>0</v>
      </c>
      <c r="CD2122" s="578">
        <f t="shared" si="1479"/>
        <v>0</v>
      </c>
      <c r="CE2122" s="375">
        <f t="shared" si="1480"/>
        <v>0</v>
      </c>
      <c r="CF2122" s="492">
        <f t="shared" si="1481"/>
        <v>0</v>
      </c>
      <c r="CG2122" s="578">
        <f t="shared" si="1482"/>
        <v>0</v>
      </c>
      <c r="CH2122" s="375">
        <f t="shared" si="1483"/>
        <v>0</v>
      </c>
      <c r="CI2122" s="492">
        <f t="shared" si="1484"/>
        <v>0</v>
      </c>
      <c r="CJ2122" s="578">
        <f t="shared" si="1485"/>
        <v>0</v>
      </c>
      <c r="CK2122" s="375">
        <f t="shared" si="1486"/>
        <v>0</v>
      </c>
      <c r="CL2122" s="492">
        <f t="shared" si="1487"/>
        <v>0</v>
      </c>
      <c r="CM2122" s="578">
        <f t="shared" si="1488"/>
        <v>0</v>
      </c>
      <c r="CN2122" s="375">
        <f t="shared" si="1489"/>
        <v>0</v>
      </c>
      <c r="CO2122" s="492">
        <f t="shared" si="1490"/>
        <v>0</v>
      </c>
      <c r="CP2122" s="578">
        <f t="shared" si="1491"/>
        <v>0</v>
      </c>
      <c r="CQ2122" s="375">
        <f t="shared" si="1492"/>
        <v>0</v>
      </c>
      <c r="CR2122" s="492">
        <f t="shared" si="1493"/>
        <v>0</v>
      </c>
      <c r="CS2122" s="578">
        <f t="shared" si="1494"/>
        <v>0</v>
      </c>
      <c r="CT2122" s="375">
        <f t="shared" si="1495"/>
        <v>0</v>
      </c>
      <c r="CU2122" s="492">
        <f t="shared" si="1496"/>
        <v>0</v>
      </c>
      <c r="CV2122" s="578">
        <f t="shared" si="1497"/>
        <v>0</v>
      </c>
      <c r="CW2122" s="375">
        <f t="shared" si="1498"/>
        <v>0</v>
      </c>
      <c r="CX2122" s="492">
        <f t="shared" si="1499"/>
        <v>0</v>
      </c>
      <c r="CY2122" s="578">
        <f t="shared" si="1500"/>
        <v>0</v>
      </c>
      <c r="CZ2122" s="375">
        <f t="shared" si="1501"/>
        <v>0</v>
      </c>
      <c r="DA2122" s="492">
        <f t="shared" si="1502"/>
        <v>0</v>
      </c>
      <c r="DB2122" s="578">
        <f t="shared" si="1503"/>
        <v>0</v>
      </c>
      <c r="DC2122" s="375">
        <f t="shared" si="1504"/>
        <v>0</v>
      </c>
      <c r="DD2122" s="492">
        <f t="shared" si="1505"/>
        <v>0</v>
      </c>
      <c r="DE2122" s="578">
        <f t="shared" si="1506"/>
        <v>0</v>
      </c>
      <c r="DF2122" s="293">
        <f t="shared" si="1507"/>
        <v>0</v>
      </c>
      <c r="DG2122" s="294" t="str">
        <f>IF(DF2122=0,"",
IF(SUM($DF$2022:DF2122)=1,DH2122,
IF($DF$2143&gt;SUM($DF$2022:DF2122),_xlfn.CONCAT(", ",DH2122),
IF($DF$2143=SUM($DF$2022:DF2122),_xlfn.CONCAT(" y ",DH2122)))))</f>
        <v/>
      </c>
      <c r="DH2122" s="89" t="s">
        <v>5284</v>
      </c>
    </row>
    <row r="2123" spans="1:112" ht="15" customHeight="1">
      <c r="A2123" s="64"/>
      <c r="B2123" s="11"/>
      <c r="C2123" s="61" t="s">
        <v>5285</v>
      </c>
      <c r="D2123" s="1020" t="str">
        <f>IF(CNGE_2025_M1_Secc5_Sub1!$D131="","",CNGE_2025_M1_Secc5_Sub1!$D131)</f>
        <v/>
      </c>
      <c r="E2123" s="889"/>
      <c r="F2123" s="889"/>
      <c r="G2123" s="889"/>
      <c r="H2123" s="889"/>
      <c r="I2123" s="889"/>
      <c r="J2123" s="889"/>
      <c r="K2123" s="889"/>
      <c r="L2123" s="890"/>
      <c r="M2123" s="813"/>
      <c r="N2123" s="813"/>
      <c r="O2123" s="813"/>
      <c r="P2123" s="813"/>
      <c r="Q2123" s="813"/>
      <c r="R2123" s="813"/>
      <c r="S2123" s="813"/>
      <c r="T2123" s="813"/>
      <c r="U2123" s="813"/>
      <c r="V2123" s="813"/>
      <c r="W2123" s="813"/>
      <c r="X2123" s="813"/>
      <c r="Y2123" s="813"/>
      <c r="Z2123" s="813"/>
      <c r="AA2123" s="813"/>
      <c r="AB2123" s="813"/>
      <c r="AC2123" s="813"/>
      <c r="AD2123" s="813"/>
      <c r="AI2123">
        <f t="shared" si="1432"/>
        <v>0</v>
      </c>
      <c r="AJ2123">
        <f t="shared" si="1433"/>
        <v>0</v>
      </c>
      <c r="AK2123">
        <f t="shared" si="1434"/>
        <v>0</v>
      </c>
      <c r="AL2123">
        <f t="shared" si="1435"/>
        <v>0</v>
      </c>
      <c r="AM2123">
        <f t="shared" si="1436"/>
        <v>0</v>
      </c>
      <c r="AN2123">
        <f t="shared" si="1437"/>
        <v>0</v>
      </c>
      <c r="AO2123">
        <f t="shared" si="1438"/>
        <v>0</v>
      </c>
      <c r="AP2123">
        <f t="shared" si="1439"/>
        <v>0</v>
      </c>
      <c r="AQ2123">
        <f t="shared" si="1440"/>
        <v>0</v>
      </c>
      <c r="AR2123">
        <f t="shared" si="1441"/>
        <v>0</v>
      </c>
      <c r="AS2123">
        <f t="shared" si="1442"/>
        <v>0</v>
      </c>
      <c r="AT2123">
        <f t="shared" si="1443"/>
        <v>0</v>
      </c>
      <c r="AU2123">
        <f t="shared" si="1444"/>
        <v>0</v>
      </c>
      <c r="AV2123">
        <f t="shared" si="1445"/>
        <v>0</v>
      </c>
      <c r="AW2123">
        <f t="shared" si="1446"/>
        <v>0</v>
      </c>
      <c r="AX2123">
        <f t="shared" si="1447"/>
        <v>0</v>
      </c>
      <c r="AY2123">
        <f t="shared" si="1448"/>
        <v>0</v>
      </c>
      <c r="AZ2123">
        <f t="shared" si="1449"/>
        <v>0</v>
      </c>
      <c r="BA2123">
        <f t="shared" si="1450"/>
        <v>0</v>
      </c>
      <c r="BB2123">
        <f t="shared" si="1451"/>
        <v>0</v>
      </c>
      <c r="BC2123">
        <f t="shared" si="1452"/>
        <v>0</v>
      </c>
      <c r="BD2123">
        <f t="shared" si="1453"/>
        <v>0</v>
      </c>
      <c r="BE2123">
        <f t="shared" si="1454"/>
        <v>0</v>
      </c>
      <c r="BF2123">
        <f t="shared" si="1455"/>
        <v>0</v>
      </c>
      <c r="BG2123" s="375">
        <f t="shared" si="1456"/>
        <v>0</v>
      </c>
      <c r="BH2123" s="492">
        <f t="shared" si="1457"/>
        <v>0</v>
      </c>
      <c r="BI2123" s="578">
        <f t="shared" si="1458"/>
        <v>0</v>
      </c>
      <c r="BJ2123" s="375">
        <f t="shared" si="1459"/>
        <v>0</v>
      </c>
      <c r="BK2123" s="492">
        <f t="shared" si="1460"/>
        <v>0</v>
      </c>
      <c r="BL2123" s="578">
        <f t="shared" si="1461"/>
        <v>0</v>
      </c>
      <c r="BM2123" s="375">
        <f t="shared" si="1462"/>
        <v>0</v>
      </c>
      <c r="BN2123" s="492">
        <f t="shared" si="1463"/>
        <v>0</v>
      </c>
      <c r="BO2123" s="578">
        <f t="shared" si="1464"/>
        <v>0</v>
      </c>
      <c r="BP2123" s="375">
        <f t="shared" si="1465"/>
        <v>0</v>
      </c>
      <c r="BQ2123" s="492">
        <f t="shared" si="1466"/>
        <v>0</v>
      </c>
      <c r="BR2123" s="578">
        <f t="shared" si="1467"/>
        <v>0</v>
      </c>
      <c r="BS2123" s="375">
        <f t="shared" si="1468"/>
        <v>0</v>
      </c>
      <c r="BT2123" s="492">
        <f t="shared" si="1469"/>
        <v>0</v>
      </c>
      <c r="BU2123" s="578">
        <f t="shared" si="1470"/>
        <v>0</v>
      </c>
      <c r="BV2123" s="375">
        <f t="shared" si="1471"/>
        <v>0</v>
      </c>
      <c r="BW2123" s="492">
        <f t="shared" si="1472"/>
        <v>0</v>
      </c>
      <c r="BX2123" s="578">
        <f t="shared" si="1473"/>
        <v>0</v>
      </c>
      <c r="BY2123" s="375">
        <f t="shared" si="1474"/>
        <v>0</v>
      </c>
      <c r="BZ2123" s="492">
        <f t="shared" si="1475"/>
        <v>0</v>
      </c>
      <c r="CA2123" s="578">
        <f t="shared" si="1476"/>
        <v>0</v>
      </c>
      <c r="CB2123" s="375">
        <f t="shared" si="1477"/>
        <v>0</v>
      </c>
      <c r="CC2123" s="492">
        <f t="shared" si="1478"/>
        <v>0</v>
      </c>
      <c r="CD2123" s="578">
        <f t="shared" si="1479"/>
        <v>0</v>
      </c>
      <c r="CE2123" s="375">
        <f t="shared" si="1480"/>
        <v>0</v>
      </c>
      <c r="CF2123" s="492">
        <f t="shared" si="1481"/>
        <v>0</v>
      </c>
      <c r="CG2123" s="578">
        <f t="shared" si="1482"/>
        <v>0</v>
      </c>
      <c r="CH2123" s="375">
        <f t="shared" si="1483"/>
        <v>0</v>
      </c>
      <c r="CI2123" s="492">
        <f t="shared" si="1484"/>
        <v>0</v>
      </c>
      <c r="CJ2123" s="578">
        <f t="shared" si="1485"/>
        <v>0</v>
      </c>
      <c r="CK2123" s="375">
        <f t="shared" si="1486"/>
        <v>0</v>
      </c>
      <c r="CL2123" s="492">
        <f t="shared" si="1487"/>
        <v>0</v>
      </c>
      <c r="CM2123" s="578">
        <f t="shared" si="1488"/>
        <v>0</v>
      </c>
      <c r="CN2123" s="375">
        <f t="shared" si="1489"/>
        <v>0</v>
      </c>
      <c r="CO2123" s="492">
        <f t="shared" si="1490"/>
        <v>0</v>
      </c>
      <c r="CP2123" s="578">
        <f t="shared" si="1491"/>
        <v>0</v>
      </c>
      <c r="CQ2123" s="375">
        <f t="shared" si="1492"/>
        <v>0</v>
      </c>
      <c r="CR2123" s="492">
        <f t="shared" si="1493"/>
        <v>0</v>
      </c>
      <c r="CS2123" s="578">
        <f t="shared" si="1494"/>
        <v>0</v>
      </c>
      <c r="CT2123" s="375">
        <f t="shared" si="1495"/>
        <v>0</v>
      </c>
      <c r="CU2123" s="492">
        <f t="shared" si="1496"/>
        <v>0</v>
      </c>
      <c r="CV2123" s="578">
        <f t="shared" si="1497"/>
        <v>0</v>
      </c>
      <c r="CW2123" s="375">
        <f t="shared" si="1498"/>
        <v>0</v>
      </c>
      <c r="CX2123" s="492">
        <f t="shared" si="1499"/>
        <v>0</v>
      </c>
      <c r="CY2123" s="578">
        <f t="shared" si="1500"/>
        <v>0</v>
      </c>
      <c r="CZ2123" s="375">
        <f t="shared" si="1501"/>
        <v>0</v>
      </c>
      <c r="DA2123" s="492">
        <f t="shared" si="1502"/>
        <v>0</v>
      </c>
      <c r="DB2123" s="578">
        <f t="shared" si="1503"/>
        <v>0</v>
      </c>
      <c r="DC2123" s="375">
        <f t="shared" si="1504"/>
        <v>0</v>
      </c>
      <c r="DD2123" s="492">
        <f t="shared" si="1505"/>
        <v>0</v>
      </c>
      <c r="DE2123" s="578">
        <f t="shared" si="1506"/>
        <v>0</v>
      </c>
      <c r="DF2123" s="293">
        <f t="shared" si="1507"/>
        <v>0</v>
      </c>
      <c r="DG2123" s="294" t="str">
        <f>IF(DF2123=0,"",
IF(SUM($DF$2022:DF2123)=1,DH2123,
IF($DF$2143&gt;SUM($DF$2022:DF2123),_xlfn.CONCAT(", ",DH2123),
IF($DF$2143=SUM($DF$2022:DF2123),_xlfn.CONCAT(" y ",DH2123)))))</f>
        <v/>
      </c>
      <c r="DH2123" s="89" t="s">
        <v>5286</v>
      </c>
    </row>
    <row r="2124" spans="1:112" ht="15" customHeight="1">
      <c r="A2124" s="64"/>
      <c r="B2124" s="11"/>
      <c r="C2124" s="61" t="s">
        <v>5287</v>
      </c>
      <c r="D2124" s="1020" t="str">
        <f>IF(CNGE_2025_M1_Secc5_Sub1!$D132="","",CNGE_2025_M1_Secc5_Sub1!$D132)</f>
        <v/>
      </c>
      <c r="E2124" s="889"/>
      <c r="F2124" s="889"/>
      <c r="G2124" s="889"/>
      <c r="H2124" s="889"/>
      <c r="I2124" s="889"/>
      <c r="J2124" s="889"/>
      <c r="K2124" s="889"/>
      <c r="L2124" s="890"/>
      <c r="M2124" s="813"/>
      <c r="N2124" s="813"/>
      <c r="O2124" s="813"/>
      <c r="P2124" s="813"/>
      <c r="Q2124" s="813"/>
      <c r="R2124" s="813"/>
      <c r="S2124" s="813"/>
      <c r="T2124" s="813"/>
      <c r="U2124" s="813"/>
      <c r="V2124" s="813"/>
      <c r="W2124" s="813"/>
      <c r="X2124" s="813"/>
      <c r="Y2124" s="813"/>
      <c r="Z2124" s="813"/>
      <c r="AA2124" s="813"/>
      <c r="AB2124" s="813"/>
      <c r="AC2124" s="813"/>
      <c r="AD2124" s="813"/>
      <c r="AI2124">
        <f t="shared" si="1432"/>
        <v>0</v>
      </c>
      <c r="AJ2124">
        <f t="shared" si="1433"/>
        <v>0</v>
      </c>
      <c r="AK2124">
        <f t="shared" si="1434"/>
        <v>0</v>
      </c>
      <c r="AL2124">
        <f t="shared" si="1435"/>
        <v>0</v>
      </c>
      <c r="AM2124">
        <f t="shared" si="1436"/>
        <v>0</v>
      </c>
      <c r="AN2124">
        <f t="shared" si="1437"/>
        <v>0</v>
      </c>
      <c r="AO2124">
        <f t="shared" si="1438"/>
        <v>0</v>
      </c>
      <c r="AP2124">
        <f t="shared" si="1439"/>
        <v>0</v>
      </c>
      <c r="AQ2124">
        <f t="shared" si="1440"/>
        <v>0</v>
      </c>
      <c r="AR2124">
        <f t="shared" si="1441"/>
        <v>0</v>
      </c>
      <c r="AS2124">
        <f t="shared" si="1442"/>
        <v>0</v>
      </c>
      <c r="AT2124">
        <f t="shared" si="1443"/>
        <v>0</v>
      </c>
      <c r="AU2124">
        <f t="shared" si="1444"/>
        <v>0</v>
      </c>
      <c r="AV2124">
        <f t="shared" si="1445"/>
        <v>0</v>
      </c>
      <c r="AW2124">
        <f t="shared" si="1446"/>
        <v>0</v>
      </c>
      <c r="AX2124">
        <f t="shared" si="1447"/>
        <v>0</v>
      </c>
      <c r="AY2124">
        <f t="shared" si="1448"/>
        <v>0</v>
      </c>
      <c r="AZ2124">
        <f t="shared" si="1449"/>
        <v>0</v>
      </c>
      <c r="BA2124">
        <f t="shared" si="1450"/>
        <v>0</v>
      </c>
      <c r="BB2124">
        <f t="shared" si="1451"/>
        <v>0</v>
      </c>
      <c r="BC2124">
        <f t="shared" si="1452"/>
        <v>0</v>
      </c>
      <c r="BD2124">
        <f t="shared" si="1453"/>
        <v>0</v>
      </c>
      <c r="BE2124">
        <f t="shared" si="1454"/>
        <v>0</v>
      </c>
      <c r="BF2124">
        <f t="shared" si="1455"/>
        <v>0</v>
      </c>
      <c r="BG2124" s="375">
        <f t="shared" si="1456"/>
        <v>0</v>
      </c>
      <c r="BH2124" s="492">
        <f t="shared" si="1457"/>
        <v>0</v>
      </c>
      <c r="BI2124" s="578">
        <f t="shared" si="1458"/>
        <v>0</v>
      </c>
      <c r="BJ2124" s="375">
        <f t="shared" si="1459"/>
        <v>0</v>
      </c>
      <c r="BK2124" s="492">
        <f t="shared" si="1460"/>
        <v>0</v>
      </c>
      <c r="BL2124" s="578">
        <f t="shared" si="1461"/>
        <v>0</v>
      </c>
      <c r="BM2124" s="375">
        <f t="shared" si="1462"/>
        <v>0</v>
      </c>
      <c r="BN2124" s="492">
        <f t="shared" si="1463"/>
        <v>0</v>
      </c>
      <c r="BO2124" s="578">
        <f t="shared" si="1464"/>
        <v>0</v>
      </c>
      <c r="BP2124" s="375">
        <f t="shared" si="1465"/>
        <v>0</v>
      </c>
      <c r="BQ2124" s="492">
        <f t="shared" si="1466"/>
        <v>0</v>
      </c>
      <c r="BR2124" s="578">
        <f t="shared" si="1467"/>
        <v>0</v>
      </c>
      <c r="BS2124" s="375">
        <f t="shared" si="1468"/>
        <v>0</v>
      </c>
      <c r="BT2124" s="492">
        <f t="shared" si="1469"/>
        <v>0</v>
      </c>
      <c r="BU2124" s="578">
        <f t="shared" si="1470"/>
        <v>0</v>
      </c>
      <c r="BV2124" s="375">
        <f t="shared" si="1471"/>
        <v>0</v>
      </c>
      <c r="BW2124" s="492">
        <f t="shared" si="1472"/>
        <v>0</v>
      </c>
      <c r="BX2124" s="578">
        <f t="shared" si="1473"/>
        <v>0</v>
      </c>
      <c r="BY2124" s="375">
        <f t="shared" si="1474"/>
        <v>0</v>
      </c>
      <c r="BZ2124" s="492">
        <f t="shared" si="1475"/>
        <v>0</v>
      </c>
      <c r="CA2124" s="578">
        <f t="shared" si="1476"/>
        <v>0</v>
      </c>
      <c r="CB2124" s="375">
        <f t="shared" si="1477"/>
        <v>0</v>
      </c>
      <c r="CC2124" s="492">
        <f t="shared" si="1478"/>
        <v>0</v>
      </c>
      <c r="CD2124" s="578">
        <f t="shared" si="1479"/>
        <v>0</v>
      </c>
      <c r="CE2124" s="375">
        <f t="shared" si="1480"/>
        <v>0</v>
      </c>
      <c r="CF2124" s="492">
        <f t="shared" si="1481"/>
        <v>0</v>
      </c>
      <c r="CG2124" s="578">
        <f t="shared" si="1482"/>
        <v>0</v>
      </c>
      <c r="CH2124" s="375">
        <f t="shared" si="1483"/>
        <v>0</v>
      </c>
      <c r="CI2124" s="492">
        <f t="shared" si="1484"/>
        <v>0</v>
      </c>
      <c r="CJ2124" s="578">
        <f t="shared" si="1485"/>
        <v>0</v>
      </c>
      <c r="CK2124" s="375">
        <f t="shared" si="1486"/>
        <v>0</v>
      </c>
      <c r="CL2124" s="492">
        <f t="shared" si="1487"/>
        <v>0</v>
      </c>
      <c r="CM2124" s="578">
        <f t="shared" si="1488"/>
        <v>0</v>
      </c>
      <c r="CN2124" s="375">
        <f t="shared" si="1489"/>
        <v>0</v>
      </c>
      <c r="CO2124" s="492">
        <f t="shared" si="1490"/>
        <v>0</v>
      </c>
      <c r="CP2124" s="578">
        <f t="shared" si="1491"/>
        <v>0</v>
      </c>
      <c r="CQ2124" s="375">
        <f t="shared" si="1492"/>
        <v>0</v>
      </c>
      <c r="CR2124" s="492">
        <f t="shared" si="1493"/>
        <v>0</v>
      </c>
      <c r="CS2124" s="578">
        <f t="shared" si="1494"/>
        <v>0</v>
      </c>
      <c r="CT2124" s="375">
        <f t="shared" si="1495"/>
        <v>0</v>
      </c>
      <c r="CU2124" s="492">
        <f t="shared" si="1496"/>
        <v>0</v>
      </c>
      <c r="CV2124" s="578">
        <f t="shared" si="1497"/>
        <v>0</v>
      </c>
      <c r="CW2124" s="375">
        <f t="shared" si="1498"/>
        <v>0</v>
      </c>
      <c r="CX2124" s="492">
        <f t="shared" si="1499"/>
        <v>0</v>
      </c>
      <c r="CY2124" s="578">
        <f t="shared" si="1500"/>
        <v>0</v>
      </c>
      <c r="CZ2124" s="375">
        <f t="shared" si="1501"/>
        <v>0</v>
      </c>
      <c r="DA2124" s="492">
        <f t="shared" si="1502"/>
        <v>0</v>
      </c>
      <c r="DB2124" s="578">
        <f t="shared" si="1503"/>
        <v>0</v>
      </c>
      <c r="DC2124" s="375">
        <f t="shared" si="1504"/>
        <v>0</v>
      </c>
      <c r="DD2124" s="492">
        <f t="shared" si="1505"/>
        <v>0</v>
      </c>
      <c r="DE2124" s="578">
        <f t="shared" si="1506"/>
        <v>0</v>
      </c>
      <c r="DF2124" s="293">
        <f t="shared" si="1507"/>
        <v>0</v>
      </c>
      <c r="DG2124" s="294" t="str">
        <f>IF(DF2124=0,"",
IF(SUM($DF$2022:DF2124)=1,DH2124,
IF($DF$2143&gt;SUM($DF$2022:DF2124),_xlfn.CONCAT(", ",DH2124),
IF($DF$2143=SUM($DF$2022:DF2124),_xlfn.CONCAT(" y ",DH2124)))))</f>
        <v/>
      </c>
      <c r="DH2124" s="89" t="s">
        <v>5288</v>
      </c>
    </row>
    <row r="2125" spans="1:112" ht="15" customHeight="1">
      <c r="A2125" s="64"/>
      <c r="B2125" s="11"/>
      <c r="C2125" s="61" t="s">
        <v>5289</v>
      </c>
      <c r="D2125" s="1020" t="str">
        <f>IF(CNGE_2025_M1_Secc5_Sub1!$D133="","",CNGE_2025_M1_Secc5_Sub1!$D133)</f>
        <v/>
      </c>
      <c r="E2125" s="889"/>
      <c r="F2125" s="889"/>
      <c r="G2125" s="889"/>
      <c r="H2125" s="889"/>
      <c r="I2125" s="889"/>
      <c r="J2125" s="889"/>
      <c r="K2125" s="889"/>
      <c r="L2125" s="890"/>
      <c r="M2125" s="813"/>
      <c r="N2125" s="813"/>
      <c r="O2125" s="813"/>
      <c r="P2125" s="813"/>
      <c r="Q2125" s="813"/>
      <c r="R2125" s="813"/>
      <c r="S2125" s="813"/>
      <c r="T2125" s="813"/>
      <c r="U2125" s="813"/>
      <c r="V2125" s="813"/>
      <c r="W2125" s="813"/>
      <c r="X2125" s="813"/>
      <c r="Y2125" s="813"/>
      <c r="Z2125" s="813"/>
      <c r="AA2125" s="813"/>
      <c r="AB2125" s="813"/>
      <c r="AC2125" s="813"/>
      <c r="AD2125" s="813"/>
      <c r="AI2125">
        <f t="shared" si="1432"/>
        <v>0</v>
      </c>
      <c r="AJ2125">
        <f t="shared" si="1433"/>
        <v>0</v>
      </c>
      <c r="AK2125">
        <f t="shared" si="1434"/>
        <v>0</v>
      </c>
      <c r="AL2125">
        <f t="shared" si="1435"/>
        <v>0</v>
      </c>
      <c r="AM2125">
        <f t="shared" si="1436"/>
        <v>0</v>
      </c>
      <c r="AN2125">
        <f t="shared" si="1437"/>
        <v>0</v>
      </c>
      <c r="AO2125">
        <f t="shared" si="1438"/>
        <v>0</v>
      </c>
      <c r="AP2125">
        <f t="shared" si="1439"/>
        <v>0</v>
      </c>
      <c r="AQ2125">
        <f t="shared" si="1440"/>
        <v>0</v>
      </c>
      <c r="AR2125">
        <f t="shared" si="1441"/>
        <v>0</v>
      </c>
      <c r="AS2125">
        <f t="shared" si="1442"/>
        <v>0</v>
      </c>
      <c r="AT2125">
        <f t="shared" si="1443"/>
        <v>0</v>
      </c>
      <c r="AU2125">
        <f t="shared" si="1444"/>
        <v>0</v>
      </c>
      <c r="AV2125">
        <f t="shared" si="1445"/>
        <v>0</v>
      </c>
      <c r="AW2125">
        <f t="shared" si="1446"/>
        <v>0</v>
      </c>
      <c r="AX2125">
        <f t="shared" si="1447"/>
        <v>0</v>
      </c>
      <c r="AY2125">
        <f t="shared" si="1448"/>
        <v>0</v>
      </c>
      <c r="AZ2125">
        <f t="shared" si="1449"/>
        <v>0</v>
      </c>
      <c r="BA2125">
        <f t="shared" si="1450"/>
        <v>0</v>
      </c>
      <c r="BB2125">
        <f t="shared" si="1451"/>
        <v>0</v>
      </c>
      <c r="BC2125">
        <f t="shared" si="1452"/>
        <v>0</v>
      </c>
      <c r="BD2125">
        <f t="shared" si="1453"/>
        <v>0</v>
      </c>
      <c r="BE2125">
        <f t="shared" si="1454"/>
        <v>0</v>
      </c>
      <c r="BF2125">
        <f t="shared" si="1455"/>
        <v>0</v>
      </c>
      <c r="BG2125" s="375">
        <f t="shared" si="1456"/>
        <v>0</v>
      </c>
      <c r="BH2125" s="492">
        <f t="shared" si="1457"/>
        <v>0</v>
      </c>
      <c r="BI2125" s="578">
        <f t="shared" si="1458"/>
        <v>0</v>
      </c>
      <c r="BJ2125" s="375">
        <f t="shared" si="1459"/>
        <v>0</v>
      </c>
      <c r="BK2125" s="492">
        <f t="shared" si="1460"/>
        <v>0</v>
      </c>
      <c r="BL2125" s="578">
        <f t="shared" si="1461"/>
        <v>0</v>
      </c>
      <c r="BM2125" s="375">
        <f t="shared" si="1462"/>
        <v>0</v>
      </c>
      <c r="BN2125" s="492">
        <f t="shared" si="1463"/>
        <v>0</v>
      </c>
      <c r="BO2125" s="578">
        <f t="shared" si="1464"/>
        <v>0</v>
      </c>
      <c r="BP2125" s="375">
        <f t="shared" si="1465"/>
        <v>0</v>
      </c>
      <c r="BQ2125" s="492">
        <f t="shared" si="1466"/>
        <v>0</v>
      </c>
      <c r="BR2125" s="578">
        <f t="shared" si="1467"/>
        <v>0</v>
      </c>
      <c r="BS2125" s="375">
        <f t="shared" si="1468"/>
        <v>0</v>
      </c>
      <c r="BT2125" s="492">
        <f t="shared" si="1469"/>
        <v>0</v>
      </c>
      <c r="BU2125" s="578">
        <f t="shared" si="1470"/>
        <v>0</v>
      </c>
      <c r="BV2125" s="375">
        <f t="shared" si="1471"/>
        <v>0</v>
      </c>
      <c r="BW2125" s="492">
        <f t="shared" si="1472"/>
        <v>0</v>
      </c>
      <c r="BX2125" s="578">
        <f t="shared" si="1473"/>
        <v>0</v>
      </c>
      <c r="BY2125" s="375">
        <f t="shared" si="1474"/>
        <v>0</v>
      </c>
      <c r="BZ2125" s="492">
        <f t="shared" si="1475"/>
        <v>0</v>
      </c>
      <c r="CA2125" s="578">
        <f t="shared" si="1476"/>
        <v>0</v>
      </c>
      <c r="CB2125" s="375">
        <f t="shared" si="1477"/>
        <v>0</v>
      </c>
      <c r="CC2125" s="492">
        <f t="shared" si="1478"/>
        <v>0</v>
      </c>
      <c r="CD2125" s="578">
        <f t="shared" si="1479"/>
        <v>0</v>
      </c>
      <c r="CE2125" s="375">
        <f t="shared" si="1480"/>
        <v>0</v>
      </c>
      <c r="CF2125" s="492">
        <f t="shared" si="1481"/>
        <v>0</v>
      </c>
      <c r="CG2125" s="578">
        <f t="shared" si="1482"/>
        <v>0</v>
      </c>
      <c r="CH2125" s="375">
        <f t="shared" si="1483"/>
        <v>0</v>
      </c>
      <c r="CI2125" s="492">
        <f t="shared" si="1484"/>
        <v>0</v>
      </c>
      <c r="CJ2125" s="578">
        <f t="shared" si="1485"/>
        <v>0</v>
      </c>
      <c r="CK2125" s="375">
        <f t="shared" si="1486"/>
        <v>0</v>
      </c>
      <c r="CL2125" s="492">
        <f t="shared" si="1487"/>
        <v>0</v>
      </c>
      <c r="CM2125" s="578">
        <f t="shared" si="1488"/>
        <v>0</v>
      </c>
      <c r="CN2125" s="375">
        <f t="shared" si="1489"/>
        <v>0</v>
      </c>
      <c r="CO2125" s="492">
        <f t="shared" si="1490"/>
        <v>0</v>
      </c>
      <c r="CP2125" s="578">
        <f t="shared" si="1491"/>
        <v>0</v>
      </c>
      <c r="CQ2125" s="375">
        <f t="shared" si="1492"/>
        <v>0</v>
      </c>
      <c r="CR2125" s="492">
        <f t="shared" si="1493"/>
        <v>0</v>
      </c>
      <c r="CS2125" s="578">
        <f t="shared" si="1494"/>
        <v>0</v>
      </c>
      <c r="CT2125" s="375">
        <f t="shared" si="1495"/>
        <v>0</v>
      </c>
      <c r="CU2125" s="492">
        <f t="shared" si="1496"/>
        <v>0</v>
      </c>
      <c r="CV2125" s="578">
        <f t="shared" si="1497"/>
        <v>0</v>
      </c>
      <c r="CW2125" s="375">
        <f t="shared" si="1498"/>
        <v>0</v>
      </c>
      <c r="CX2125" s="492">
        <f t="shared" si="1499"/>
        <v>0</v>
      </c>
      <c r="CY2125" s="578">
        <f t="shared" si="1500"/>
        <v>0</v>
      </c>
      <c r="CZ2125" s="375">
        <f t="shared" si="1501"/>
        <v>0</v>
      </c>
      <c r="DA2125" s="492">
        <f t="shared" si="1502"/>
        <v>0</v>
      </c>
      <c r="DB2125" s="578">
        <f t="shared" si="1503"/>
        <v>0</v>
      </c>
      <c r="DC2125" s="375">
        <f t="shared" si="1504"/>
        <v>0</v>
      </c>
      <c r="DD2125" s="492">
        <f t="shared" si="1505"/>
        <v>0</v>
      </c>
      <c r="DE2125" s="578">
        <f t="shared" si="1506"/>
        <v>0</v>
      </c>
      <c r="DF2125" s="293">
        <f t="shared" si="1507"/>
        <v>0</v>
      </c>
      <c r="DG2125" s="294" t="str">
        <f>IF(DF2125=0,"",
IF(SUM($DF$2022:DF2125)=1,DH2125,
IF($DF$2143&gt;SUM($DF$2022:DF2125),_xlfn.CONCAT(", ",DH2125),
IF($DF$2143=SUM($DF$2022:DF2125),_xlfn.CONCAT(" y ",DH2125)))))</f>
        <v/>
      </c>
      <c r="DH2125" s="89" t="s">
        <v>5290</v>
      </c>
    </row>
    <row r="2126" spans="1:112" ht="15" customHeight="1">
      <c r="A2126" s="64"/>
      <c r="B2126" s="11"/>
      <c r="C2126" s="61" t="s">
        <v>5291</v>
      </c>
      <c r="D2126" s="1020" t="str">
        <f>IF(CNGE_2025_M1_Secc5_Sub1!$D134="","",CNGE_2025_M1_Secc5_Sub1!$D134)</f>
        <v/>
      </c>
      <c r="E2126" s="889"/>
      <c r="F2126" s="889"/>
      <c r="G2126" s="889"/>
      <c r="H2126" s="889"/>
      <c r="I2126" s="889"/>
      <c r="J2126" s="889"/>
      <c r="K2126" s="889"/>
      <c r="L2126" s="890"/>
      <c r="M2126" s="813"/>
      <c r="N2126" s="813"/>
      <c r="O2126" s="813"/>
      <c r="P2126" s="813"/>
      <c r="Q2126" s="813"/>
      <c r="R2126" s="813"/>
      <c r="S2126" s="813"/>
      <c r="T2126" s="813"/>
      <c r="U2126" s="813"/>
      <c r="V2126" s="813"/>
      <c r="W2126" s="813"/>
      <c r="X2126" s="813"/>
      <c r="Y2126" s="813"/>
      <c r="Z2126" s="813"/>
      <c r="AA2126" s="813"/>
      <c r="AB2126" s="813"/>
      <c r="AC2126" s="813"/>
      <c r="AD2126" s="813"/>
      <c r="AI2126">
        <f t="shared" si="1432"/>
        <v>0</v>
      </c>
      <c r="AJ2126">
        <f t="shared" si="1433"/>
        <v>0</v>
      </c>
      <c r="AK2126">
        <f t="shared" si="1434"/>
        <v>0</v>
      </c>
      <c r="AL2126">
        <f t="shared" si="1435"/>
        <v>0</v>
      </c>
      <c r="AM2126">
        <f t="shared" si="1436"/>
        <v>0</v>
      </c>
      <c r="AN2126">
        <f t="shared" si="1437"/>
        <v>0</v>
      </c>
      <c r="AO2126">
        <f t="shared" si="1438"/>
        <v>0</v>
      </c>
      <c r="AP2126">
        <f t="shared" si="1439"/>
        <v>0</v>
      </c>
      <c r="AQ2126">
        <f t="shared" si="1440"/>
        <v>0</v>
      </c>
      <c r="AR2126">
        <f t="shared" si="1441"/>
        <v>0</v>
      </c>
      <c r="AS2126">
        <f t="shared" si="1442"/>
        <v>0</v>
      </c>
      <c r="AT2126">
        <f t="shared" si="1443"/>
        <v>0</v>
      </c>
      <c r="AU2126">
        <f t="shared" si="1444"/>
        <v>0</v>
      </c>
      <c r="AV2126">
        <f t="shared" si="1445"/>
        <v>0</v>
      </c>
      <c r="AW2126">
        <f t="shared" si="1446"/>
        <v>0</v>
      </c>
      <c r="AX2126">
        <f t="shared" si="1447"/>
        <v>0</v>
      </c>
      <c r="AY2126">
        <f t="shared" si="1448"/>
        <v>0</v>
      </c>
      <c r="AZ2126">
        <f t="shared" si="1449"/>
        <v>0</v>
      </c>
      <c r="BA2126">
        <f t="shared" si="1450"/>
        <v>0</v>
      </c>
      <c r="BB2126">
        <f t="shared" si="1451"/>
        <v>0</v>
      </c>
      <c r="BC2126">
        <f t="shared" si="1452"/>
        <v>0</v>
      </c>
      <c r="BD2126">
        <f t="shared" si="1453"/>
        <v>0</v>
      </c>
      <c r="BE2126">
        <f t="shared" si="1454"/>
        <v>0</v>
      </c>
      <c r="BF2126">
        <f t="shared" si="1455"/>
        <v>0</v>
      </c>
      <c r="BG2126" s="375">
        <f t="shared" si="1456"/>
        <v>0</v>
      </c>
      <c r="BH2126" s="492">
        <f t="shared" si="1457"/>
        <v>0</v>
      </c>
      <c r="BI2126" s="578">
        <f t="shared" si="1458"/>
        <v>0</v>
      </c>
      <c r="BJ2126" s="375">
        <f t="shared" si="1459"/>
        <v>0</v>
      </c>
      <c r="BK2126" s="492">
        <f t="shared" si="1460"/>
        <v>0</v>
      </c>
      <c r="BL2126" s="578">
        <f t="shared" si="1461"/>
        <v>0</v>
      </c>
      <c r="BM2126" s="375">
        <f t="shared" si="1462"/>
        <v>0</v>
      </c>
      <c r="BN2126" s="492">
        <f t="shared" si="1463"/>
        <v>0</v>
      </c>
      <c r="BO2126" s="578">
        <f t="shared" si="1464"/>
        <v>0</v>
      </c>
      <c r="BP2126" s="375">
        <f t="shared" si="1465"/>
        <v>0</v>
      </c>
      <c r="BQ2126" s="492">
        <f t="shared" si="1466"/>
        <v>0</v>
      </c>
      <c r="BR2126" s="578">
        <f t="shared" si="1467"/>
        <v>0</v>
      </c>
      <c r="BS2126" s="375">
        <f t="shared" si="1468"/>
        <v>0</v>
      </c>
      <c r="BT2126" s="492">
        <f t="shared" si="1469"/>
        <v>0</v>
      </c>
      <c r="BU2126" s="578">
        <f t="shared" si="1470"/>
        <v>0</v>
      </c>
      <c r="BV2126" s="375">
        <f t="shared" si="1471"/>
        <v>0</v>
      </c>
      <c r="BW2126" s="492">
        <f t="shared" si="1472"/>
        <v>0</v>
      </c>
      <c r="BX2126" s="578">
        <f t="shared" si="1473"/>
        <v>0</v>
      </c>
      <c r="BY2126" s="375">
        <f t="shared" si="1474"/>
        <v>0</v>
      </c>
      <c r="BZ2126" s="492">
        <f t="shared" si="1475"/>
        <v>0</v>
      </c>
      <c r="CA2126" s="578">
        <f t="shared" si="1476"/>
        <v>0</v>
      </c>
      <c r="CB2126" s="375">
        <f t="shared" si="1477"/>
        <v>0</v>
      </c>
      <c r="CC2126" s="492">
        <f t="shared" si="1478"/>
        <v>0</v>
      </c>
      <c r="CD2126" s="578">
        <f t="shared" si="1479"/>
        <v>0</v>
      </c>
      <c r="CE2126" s="375">
        <f t="shared" si="1480"/>
        <v>0</v>
      </c>
      <c r="CF2126" s="492">
        <f t="shared" si="1481"/>
        <v>0</v>
      </c>
      <c r="CG2126" s="578">
        <f t="shared" si="1482"/>
        <v>0</v>
      </c>
      <c r="CH2126" s="375">
        <f t="shared" si="1483"/>
        <v>0</v>
      </c>
      <c r="CI2126" s="492">
        <f t="shared" si="1484"/>
        <v>0</v>
      </c>
      <c r="CJ2126" s="578">
        <f t="shared" si="1485"/>
        <v>0</v>
      </c>
      <c r="CK2126" s="375">
        <f t="shared" si="1486"/>
        <v>0</v>
      </c>
      <c r="CL2126" s="492">
        <f t="shared" si="1487"/>
        <v>0</v>
      </c>
      <c r="CM2126" s="578">
        <f t="shared" si="1488"/>
        <v>0</v>
      </c>
      <c r="CN2126" s="375">
        <f t="shared" si="1489"/>
        <v>0</v>
      </c>
      <c r="CO2126" s="492">
        <f t="shared" si="1490"/>
        <v>0</v>
      </c>
      <c r="CP2126" s="578">
        <f t="shared" si="1491"/>
        <v>0</v>
      </c>
      <c r="CQ2126" s="375">
        <f t="shared" si="1492"/>
        <v>0</v>
      </c>
      <c r="CR2126" s="492">
        <f t="shared" si="1493"/>
        <v>0</v>
      </c>
      <c r="CS2126" s="578">
        <f t="shared" si="1494"/>
        <v>0</v>
      </c>
      <c r="CT2126" s="375">
        <f t="shared" si="1495"/>
        <v>0</v>
      </c>
      <c r="CU2126" s="492">
        <f t="shared" si="1496"/>
        <v>0</v>
      </c>
      <c r="CV2126" s="578">
        <f t="shared" si="1497"/>
        <v>0</v>
      </c>
      <c r="CW2126" s="375">
        <f t="shared" si="1498"/>
        <v>0</v>
      </c>
      <c r="CX2126" s="492">
        <f t="shared" si="1499"/>
        <v>0</v>
      </c>
      <c r="CY2126" s="578">
        <f t="shared" si="1500"/>
        <v>0</v>
      </c>
      <c r="CZ2126" s="375">
        <f t="shared" si="1501"/>
        <v>0</v>
      </c>
      <c r="DA2126" s="492">
        <f t="shared" si="1502"/>
        <v>0</v>
      </c>
      <c r="DB2126" s="578">
        <f t="shared" si="1503"/>
        <v>0</v>
      </c>
      <c r="DC2126" s="375">
        <f t="shared" si="1504"/>
        <v>0</v>
      </c>
      <c r="DD2126" s="492">
        <f t="shared" si="1505"/>
        <v>0</v>
      </c>
      <c r="DE2126" s="578">
        <f t="shared" si="1506"/>
        <v>0</v>
      </c>
      <c r="DF2126" s="293">
        <f t="shared" si="1507"/>
        <v>0</v>
      </c>
      <c r="DG2126" s="294" t="str">
        <f>IF(DF2126=0,"",
IF(SUM($DF$2022:DF2126)=1,DH2126,
IF($DF$2143&gt;SUM($DF$2022:DF2126),_xlfn.CONCAT(", ",DH2126),
IF($DF$2143=SUM($DF$2022:DF2126),_xlfn.CONCAT(" y ",DH2126)))))</f>
        <v/>
      </c>
      <c r="DH2126" s="89" t="s">
        <v>5292</v>
      </c>
    </row>
    <row r="2127" spans="1:112" ht="15" customHeight="1">
      <c r="A2127" s="64"/>
      <c r="B2127" s="11"/>
      <c r="C2127" s="61" t="s">
        <v>5293</v>
      </c>
      <c r="D2127" s="1020" t="str">
        <f>IF(CNGE_2025_M1_Secc5_Sub1!$D135="","",CNGE_2025_M1_Secc5_Sub1!$D135)</f>
        <v/>
      </c>
      <c r="E2127" s="889"/>
      <c r="F2127" s="889"/>
      <c r="G2127" s="889"/>
      <c r="H2127" s="889"/>
      <c r="I2127" s="889"/>
      <c r="J2127" s="889"/>
      <c r="K2127" s="889"/>
      <c r="L2127" s="890"/>
      <c r="M2127" s="813"/>
      <c r="N2127" s="813"/>
      <c r="O2127" s="813"/>
      <c r="P2127" s="813"/>
      <c r="Q2127" s="813"/>
      <c r="R2127" s="813"/>
      <c r="S2127" s="813"/>
      <c r="T2127" s="813"/>
      <c r="U2127" s="813"/>
      <c r="V2127" s="813"/>
      <c r="W2127" s="813"/>
      <c r="X2127" s="813"/>
      <c r="Y2127" s="813"/>
      <c r="Z2127" s="813"/>
      <c r="AA2127" s="813"/>
      <c r="AB2127" s="813"/>
      <c r="AC2127" s="813"/>
      <c r="AD2127" s="813"/>
      <c r="AI2127">
        <f t="shared" si="1432"/>
        <v>0</v>
      </c>
      <c r="AJ2127">
        <f t="shared" si="1433"/>
        <v>0</v>
      </c>
      <c r="AK2127">
        <f t="shared" si="1434"/>
        <v>0</v>
      </c>
      <c r="AL2127">
        <f t="shared" si="1435"/>
        <v>0</v>
      </c>
      <c r="AM2127">
        <f t="shared" si="1436"/>
        <v>0</v>
      </c>
      <c r="AN2127">
        <f t="shared" si="1437"/>
        <v>0</v>
      </c>
      <c r="AO2127">
        <f t="shared" si="1438"/>
        <v>0</v>
      </c>
      <c r="AP2127">
        <f t="shared" si="1439"/>
        <v>0</v>
      </c>
      <c r="AQ2127">
        <f t="shared" si="1440"/>
        <v>0</v>
      </c>
      <c r="AR2127">
        <f t="shared" si="1441"/>
        <v>0</v>
      </c>
      <c r="AS2127">
        <f t="shared" si="1442"/>
        <v>0</v>
      </c>
      <c r="AT2127">
        <f t="shared" si="1443"/>
        <v>0</v>
      </c>
      <c r="AU2127">
        <f t="shared" si="1444"/>
        <v>0</v>
      </c>
      <c r="AV2127">
        <f t="shared" si="1445"/>
        <v>0</v>
      </c>
      <c r="AW2127">
        <f t="shared" si="1446"/>
        <v>0</v>
      </c>
      <c r="AX2127">
        <f t="shared" si="1447"/>
        <v>0</v>
      </c>
      <c r="AY2127">
        <f t="shared" si="1448"/>
        <v>0</v>
      </c>
      <c r="AZ2127">
        <f t="shared" si="1449"/>
        <v>0</v>
      </c>
      <c r="BA2127">
        <f t="shared" si="1450"/>
        <v>0</v>
      </c>
      <c r="BB2127">
        <f t="shared" si="1451"/>
        <v>0</v>
      </c>
      <c r="BC2127">
        <f t="shared" si="1452"/>
        <v>0</v>
      </c>
      <c r="BD2127">
        <f t="shared" si="1453"/>
        <v>0</v>
      </c>
      <c r="BE2127">
        <f t="shared" si="1454"/>
        <v>0</v>
      </c>
      <c r="BF2127">
        <f t="shared" si="1455"/>
        <v>0</v>
      </c>
      <c r="BG2127" s="375">
        <f t="shared" si="1456"/>
        <v>0</v>
      </c>
      <c r="BH2127" s="492">
        <f t="shared" si="1457"/>
        <v>0</v>
      </c>
      <c r="BI2127" s="578">
        <f t="shared" si="1458"/>
        <v>0</v>
      </c>
      <c r="BJ2127" s="375">
        <f t="shared" si="1459"/>
        <v>0</v>
      </c>
      <c r="BK2127" s="492">
        <f t="shared" si="1460"/>
        <v>0</v>
      </c>
      <c r="BL2127" s="578">
        <f t="shared" si="1461"/>
        <v>0</v>
      </c>
      <c r="BM2127" s="375">
        <f t="shared" si="1462"/>
        <v>0</v>
      </c>
      <c r="BN2127" s="492">
        <f t="shared" si="1463"/>
        <v>0</v>
      </c>
      <c r="BO2127" s="578">
        <f t="shared" si="1464"/>
        <v>0</v>
      </c>
      <c r="BP2127" s="375">
        <f t="shared" si="1465"/>
        <v>0</v>
      </c>
      <c r="BQ2127" s="492">
        <f t="shared" si="1466"/>
        <v>0</v>
      </c>
      <c r="BR2127" s="578">
        <f t="shared" si="1467"/>
        <v>0</v>
      </c>
      <c r="BS2127" s="375">
        <f t="shared" si="1468"/>
        <v>0</v>
      </c>
      <c r="BT2127" s="492">
        <f t="shared" si="1469"/>
        <v>0</v>
      </c>
      <c r="BU2127" s="578">
        <f t="shared" si="1470"/>
        <v>0</v>
      </c>
      <c r="BV2127" s="375">
        <f t="shared" si="1471"/>
        <v>0</v>
      </c>
      <c r="BW2127" s="492">
        <f t="shared" si="1472"/>
        <v>0</v>
      </c>
      <c r="BX2127" s="578">
        <f t="shared" si="1473"/>
        <v>0</v>
      </c>
      <c r="BY2127" s="375">
        <f t="shared" si="1474"/>
        <v>0</v>
      </c>
      <c r="BZ2127" s="492">
        <f t="shared" si="1475"/>
        <v>0</v>
      </c>
      <c r="CA2127" s="578">
        <f t="shared" si="1476"/>
        <v>0</v>
      </c>
      <c r="CB2127" s="375">
        <f t="shared" si="1477"/>
        <v>0</v>
      </c>
      <c r="CC2127" s="492">
        <f t="shared" si="1478"/>
        <v>0</v>
      </c>
      <c r="CD2127" s="578">
        <f t="shared" si="1479"/>
        <v>0</v>
      </c>
      <c r="CE2127" s="375">
        <f t="shared" si="1480"/>
        <v>0</v>
      </c>
      <c r="CF2127" s="492">
        <f t="shared" si="1481"/>
        <v>0</v>
      </c>
      <c r="CG2127" s="578">
        <f t="shared" si="1482"/>
        <v>0</v>
      </c>
      <c r="CH2127" s="375">
        <f t="shared" si="1483"/>
        <v>0</v>
      </c>
      <c r="CI2127" s="492">
        <f t="shared" si="1484"/>
        <v>0</v>
      </c>
      <c r="CJ2127" s="578">
        <f t="shared" si="1485"/>
        <v>0</v>
      </c>
      <c r="CK2127" s="375">
        <f t="shared" si="1486"/>
        <v>0</v>
      </c>
      <c r="CL2127" s="492">
        <f t="shared" si="1487"/>
        <v>0</v>
      </c>
      <c r="CM2127" s="578">
        <f t="shared" si="1488"/>
        <v>0</v>
      </c>
      <c r="CN2127" s="375">
        <f t="shared" si="1489"/>
        <v>0</v>
      </c>
      <c r="CO2127" s="492">
        <f t="shared" si="1490"/>
        <v>0</v>
      </c>
      <c r="CP2127" s="578">
        <f t="shared" si="1491"/>
        <v>0</v>
      </c>
      <c r="CQ2127" s="375">
        <f t="shared" si="1492"/>
        <v>0</v>
      </c>
      <c r="CR2127" s="492">
        <f t="shared" si="1493"/>
        <v>0</v>
      </c>
      <c r="CS2127" s="578">
        <f t="shared" si="1494"/>
        <v>0</v>
      </c>
      <c r="CT2127" s="375">
        <f t="shared" si="1495"/>
        <v>0</v>
      </c>
      <c r="CU2127" s="492">
        <f t="shared" si="1496"/>
        <v>0</v>
      </c>
      <c r="CV2127" s="578">
        <f t="shared" si="1497"/>
        <v>0</v>
      </c>
      <c r="CW2127" s="375">
        <f t="shared" si="1498"/>
        <v>0</v>
      </c>
      <c r="CX2127" s="492">
        <f t="shared" si="1499"/>
        <v>0</v>
      </c>
      <c r="CY2127" s="578">
        <f t="shared" si="1500"/>
        <v>0</v>
      </c>
      <c r="CZ2127" s="375">
        <f t="shared" si="1501"/>
        <v>0</v>
      </c>
      <c r="DA2127" s="492">
        <f t="shared" si="1502"/>
        <v>0</v>
      </c>
      <c r="DB2127" s="578">
        <f t="shared" si="1503"/>
        <v>0</v>
      </c>
      <c r="DC2127" s="375">
        <f t="shared" si="1504"/>
        <v>0</v>
      </c>
      <c r="DD2127" s="492">
        <f t="shared" si="1505"/>
        <v>0</v>
      </c>
      <c r="DE2127" s="578">
        <f t="shared" si="1506"/>
        <v>0</v>
      </c>
      <c r="DF2127" s="293">
        <f t="shared" si="1507"/>
        <v>0</v>
      </c>
      <c r="DG2127" s="294" t="str">
        <f>IF(DF2127=0,"",
IF(SUM($DF$2022:DF2127)=1,DH2127,
IF($DF$2143&gt;SUM($DF$2022:DF2127),_xlfn.CONCAT(", ",DH2127),
IF($DF$2143=SUM($DF$2022:DF2127),_xlfn.CONCAT(" y ",DH2127)))))</f>
        <v/>
      </c>
      <c r="DH2127" s="89" t="s">
        <v>5294</v>
      </c>
    </row>
    <row r="2128" spans="1:112" ht="15" customHeight="1">
      <c r="A2128" s="64"/>
      <c r="B2128" s="11"/>
      <c r="C2128" s="61" t="s">
        <v>5295</v>
      </c>
      <c r="D2128" s="1020" t="str">
        <f>IF(CNGE_2025_M1_Secc5_Sub1!$D136="","",CNGE_2025_M1_Secc5_Sub1!$D136)</f>
        <v/>
      </c>
      <c r="E2128" s="889"/>
      <c r="F2128" s="889"/>
      <c r="G2128" s="889"/>
      <c r="H2128" s="889"/>
      <c r="I2128" s="889"/>
      <c r="J2128" s="889"/>
      <c r="K2128" s="889"/>
      <c r="L2128" s="890"/>
      <c r="M2128" s="813"/>
      <c r="N2128" s="813"/>
      <c r="O2128" s="813"/>
      <c r="P2128" s="813"/>
      <c r="Q2128" s="813"/>
      <c r="R2128" s="813"/>
      <c r="S2128" s="813"/>
      <c r="T2128" s="813"/>
      <c r="U2128" s="813"/>
      <c r="V2128" s="813"/>
      <c r="W2128" s="813"/>
      <c r="X2128" s="813"/>
      <c r="Y2128" s="813"/>
      <c r="Z2128" s="813"/>
      <c r="AA2128" s="813"/>
      <c r="AB2128" s="813"/>
      <c r="AC2128" s="813"/>
      <c r="AD2128" s="813"/>
      <c r="AI2128">
        <f t="shared" si="1432"/>
        <v>0</v>
      </c>
      <c r="AJ2128">
        <f t="shared" si="1433"/>
        <v>0</v>
      </c>
      <c r="AK2128">
        <f t="shared" si="1434"/>
        <v>0</v>
      </c>
      <c r="AL2128">
        <f t="shared" si="1435"/>
        <v>0</v>
      </c>
      <c r="AM2128">
        <f t="shared" si="1436"/>
        <v>0</v>
      </c>
      <c r="AN2128">
        <f t="shared" si="1437"/>
        <v>0</v>
      </c>
      <c r="AO2128">
        <f t="shared" si="1438"/>
        <v>0</v>
      </c>
      <c r="AP2128">
        <f t="shared" si="1439"/>
        <v>0</v>
      </c>
      <c r="AQ2128">
        <f t="shared" si="1440"/>
        <v>0</v>
      </c>
      <c r="AR2128">
        <f t="shared" si="1441"/>
        <v>0</v>
      </c>
      <c r="AS2128">
        <f t="shared" si="1442"/>
        <v>0</v>
      </c>
      <c r="AT2128">
        <f t="shared" si="1443"/>
        <v>0</v>
      </c>
      <c r="AU2128">
        <f t="shared" si="1444"/>
        <v>0</v>
      </c>
      <c r="AV2128">
        <f t="shared" si="1445"/>
        <v>0</v>
      </c>
      <c r="AW2128">
        <f t="shared" si="1446"/>
        <v>0</v>
      </c>
      <c r="AX2128">
        <f t="shared" si="1447"/>
        <v>0</v>
      </c>
      <c r="AY2128">
        <f t="shared" si="1448"/>
        <v>0</v>
      </c>
      <c r="AZ2128">
        <f t="shared" si="1449"/>
        <v>0</v>
      </c>
      <c r="BA2128">
        <f t="shared" si="1450"/>
        <v>0</v>
      </c>
      <c r="BB2128">
        <f t="shared" si="1451"/>
        <v>0</v>
      </c>
      <c r="BC2128">
        <f t="shared" si="1452"/>
        <v>0</v>
      </c>
      <c r="BD2128">
        <f t="shared" si="1453"/>
        <v>0</v>
      </c>
      <c r="BE2128">
        <f t="shared" si="1454"/>
        <v>0</v>
      </c>
      <c r="BF2128">
        <f t="shared" si="1455"/>
        <v>0</v>
      </c>
      <c r="BG2128" s="375">
        <f t="shared" si="1456"/>
        <v>0</v>
      </c>
      <c r="BH2128" s="492">
        <f t="shared" si="1457"/>
        <v>0</v>
      </c>
      <c r="BI2128" s="578">
        <f t="shared" si="1458"/>
        <v>0</v>
      </c>
      <c r="BJ2128" s="375">
        <f t="shared" si="1459"/>
        <v>0</v>
      </c>
      <c r="BK2128" s="492">
        <f t="shared" si="1460"/>
        <v>0</v>
      </c>
      <c r="BL2128" s="578">
        <f t="shared" si="1461"/>
        <v>0</v>
      </c>
      <c r="BM2128" s="375">
        <f t="shared" si="1462"/>
        <v>0</v>
      </c>
      <c r="BN2128" s="492">
        <f t="shared" si="1463"/>
        <v>0</v>
      </c>
      <c r="BO2128" s="578">
        <f t="shared" si="1464"/>
        <v>0</v>
      </c>
      <c r="BP2128" s="375">
        <f t="shared" si="1465"/>
        <v>0</v>
      </c>
      <c r="BQ2128" s="492">
        <f t="shared" si="1466"/>
        <v>0</v>
      </c>
      <c r="BR2128" s="578">
        <f t="shared" si="1467"/>
        <v>0</v>
      </c>
      <c r="BS2128" s="375">
        <f t="shared" si="1468"/>
        <v>0</v>
      </c>
      <c r="BT2128" s="492">
        <f t="shared" si="1469"/>
        <v>0</v>
      </c>
      <c r="BU2128" s="578">
        <f t="shared" si="1470"/>
        <v>0</v>
      </c>
      <c r="BV2128" s="375">
        <f t="shared" si="1471"/>
        <v>0</v>
      </c>
      <c r="BW2128" s="492">
        <f t="shared" si="1472"/>
        <v>0</v>
      </c>
      <c r="BX2128" s="578">
        <f t="shared" si="1473"/>
        <v>0</v>
      </c>
      <c r="BY2128" s="375">
        <f t="shared" si="1474"/>
        <v>0</v>
      </c>
      <c r="BZ2128" s="492">
        <f t="shared" si="1475"/>
        <v>0</v>
      </c>
      <c r="CA2128" s="578">
        <f t="shared" si="1476"/>
        <v>0</v>
      </c>
      <c r="CB2128" s="375">
        <f t="shared" si="1477"/>
        <v>0</v>
      </c>
      <c r="CC2128" s="492">
        <f t="shared" si="1478"/>
        <v>0</v>
      </c>
      <c r="CD2128" s="578">
        <f t="shared" si="1479"/>
        <v>0</v>
      </c>
      <c r="CE2128" s="375">
        <f t="shared" si="1480"/>
        <v>0</v>
      </c>
      <c r="CF2128" s="492">
        <f t="shared" si="1481"/>
        <v>0</v>
      </c>
      <c r="CG2128" s="578">
        <f t="shared" si="1482"/>
        <v>0</v>
      </c>
      <c r="CH2128" s="375">
        <f t="shared" si="1483"/>
        <v>0</v>
      </c>
      <c r="CI2128" s="492">
        <f t="shared" si="1484"/>
        <v>0</v>
      </c>
      <c r="CJ2128" s="578">
        <f t="shared" si="1485"/>
        <v>0</v>
      </c>
      <c r="CK2128" s="375">
        <f t="shared" si="1486"/>
        <v>0</v>
      </c>
      <c r="CL2128" s="492">
        <f t="shared" si="1487"/>
        <v>0</v>
      </c>
      <c r="CM2128" s="578">
        <f t="shared" si="1488"/>
        <v>0</v>
      </c>
      <c r="CN2128" s="375">
        <f t="shared" si="1489"/>
        <v>0</v>
      </c>
      <c r="CO2128" s="492">
        <f t="shared" si="1490"/>
        <v>0</v>
      </c>
      <c r="CP2128" s="578">
        <f t="shared" si="1491"/>
        <v>0</v>
      </c>
      <c r="CQ2128" s="375">
        <f t="shared" si="1492"/>
        <v>0</v>
      </c>
      <c r="CR2128" s="492">
        <f t="shared" si="1493"/>
        <v>0</v>
      </c>
      <c r="CS2128" s="578">
        <f t="shared" si="1494"/>
        <v>0</v>
      </c>
      <c r="CT2128" s="375">
        <f t="shared" si="1495"/>
        <v>0</v>
      </c>
      <c r="CU2128" s="492">
        <f t="shared" si="1496"/>
        <v>0</v>
      </c>
      <c r="CV2128" s="578">
        <f t="shared" si="1497"/>
        <v>0</v>
      </c>
      <c r="CW2128" s="375">
        <f t="shared" si="1498"/>
        <v>0</v>
      </c>
      <c r="CX2128" s="492">
        <f t="shared" si="1499"/>
        <v>0</v>
      </c>
      <c r="CY2128" s="578">
        <f t="shared" si="1500"/>
        <v>0</v>
      </c>
      <c r="CZ2128" s="375">
        <f t="shared" si="1501"/>
        <v>0</v>
      </c>
      <c r="DA2128" s="492">
        <f t="shared" si="1502"/>
        <v>0</v>
      </c>
      <c r="DB2128" s="578">
        <f t="shared" si="1503"/>
        <v>0</v>
      </c>
      <c r="DC2128" s="375">
        <f t="shared" si="1504"/>
        <v>0</v>
      </c>
      <c r="DD2128" s="492">
        <f t="shared" si="1505"/>
        <v>0</v>
      </c>
      <c r="DE2128" s="578">
        <f t="shared" si="1506"/>
        <v>0</v>
      </c>
      <c r="DF2128" s="293">
        <f t="shared" si="1507"/>
        <v>0</v>
      </c>
      <c r="DG2128" s="294" t="str">
        <f>IF(DF2128=0,"",
IF(SUM($DF$2022:DF2128)=1,DH2128,
IF($DF$2143&gt;SUM($DF$2022:DF2128),_xlfn.CONCAT(", ",DH2128),
IF($DF$2143=SUM($DF$2022:DF2128),_xlfn.CONCAT(" y ",DH2128)))))</f>
        <v/>
      </c>
      <c r="DH2128" s="89" t="s">
        <v>5296</v>
      </c>
    </row>
    <row r="2129" spans="1:112" ht="15" customHeight="1">
      <c r="A2129" s="64"/>
      <c r="B2129" s="11"/>
      <c r="C2129" s="61" t="s">
        <v>5297</v>
      </c>
      <c r="D2129" s="1020" t="str">
        <f>IF(CNGE_2025_M1_Secc5_Sub1!$D137="","",CNGE_2025_M1_Secc5_Sub1!$D137)</f>
        <v/>
      </c>
      <c r="E2129" s="889"/>
      <c r="F2129" s="889"/>
      <c r="G2129" s="889"/>
      <c r="H2129" s="889"/>
      <c r="I2129" s="889"/>
      <c r="J2129" s="889"/>
      <c r="K2129" s="889"/>
      <c r="L2129" s="890"/>
      <c r="M2129" s="813"/>
      <c r="N2129" s="813"/>
      <c r="O2129" s="813"/>
      <c r="P2129" s="813"/>
      <c r="Q2129" s="813"/>
      <c r="R2129" s="813"/>
      <c r="S2129" s="813"/>
      <c r="T2129" s="813"/>
      <c r="U2129" s="813"/>
      <c r="V2129" s="813"/>
      <c r="W2129" s="813"/>
      <c r="X2129" s="813"/>
      <c r="Y2129" s="813"/>
      <c r="Z2129" s="813"/>
      <c r="AA2129" s="813"/>
      <c r="AB2129" s="813"/>
      <c r="AC2129" s="813"/>
      <c r="AD2129" s="813"/>
      <c r="AI2129">
        <f t="shared" si="1432"/>
        <v>0</v>
      </c>
      <c r="AJ2129">
        <f t="shared" si="1433"/>
        <v>0</v>
      </c>
      <c r="AK2129">
        <f t="shared" si="1434"/>
        <v>0</v>
      </c>
      <c r="AL2129">
        <f t="shared" si="1435"/>
        <v>0</v>
      </c>
      <c r="AM2129">
        <f t="shared" si="1436"/>
        <v>0</v>
      </c>
      <c r="AN2129">
        <f t="shared" si="1437"/>
        <v>0</v>
      </c>
      <c r="AO2129">
        <f t="shared" si="1438"/>
        <v>0</v>
      </c>
      <c r="AP2129">
        <f t="shared" si="1439"/>
        <v>0</v>
      </c>
      <c r="AQ2129">
        <f t="shared" si="1440"/>
        <v>0</v>
      </c>
      <c r="AR2129">
        <f t="shared" si="1441"/>
        <v>0</v>
      </c>
      <c r="AS2129">
        <f t="shared" si="1442"/>
        <v>0</v>
      </c>
      <c r="AT2129">
        <f t="shared" si="1443"/>
        <v>0</v>
      </c>
      <c r="AU2129">
        <f t="shared" si="1444"/>
        <v>0</v>
      </c>
      <c r="AV2129">
        <f t="shared" si="1445"/>
        <v>0</v>
      </c>
      <c r="AW2129">
        <f t="shared" si="1446"/>
        <v>0</v>
      </c>
      <c r="AX2129">
        <f t="shared" si="1447"/>
        <v>0</v>
      </c>
      <c r="AY2129">
        <f t="shared" si="1448"/>
        <v>0</v>
      </c>
      <c r="AZ2129">
        <f t="shared" si="1449"/>
        <v>0</v>
      </c>
      <c r="BA2129">
        <f t="shared" si="1450"/>
        <v>0</v>
      </c>
      <c r="BB2129">
        <f t="shared" si="1451"/>
        <v>0</v>
      </c>
      <c r="BC2129">
        <f t="shared" si="1452"/>
        <v>0</v>
      </c>
      <c r="BD2129">
        <f t="shared" si="1453"/>
        <v>0</v>
      </c>
      <c r="BE2129">
        <f t="shared" si="1454"/>
        <v>0</v>
      </c>
      <c r="BF2129">
        <f t="shared" si="1455"/>
        <v>0</v>
      </c>
      <c r="BG2129" s="375">
        <f t="shared" si="1456"/>
        <v>0</v>
      </c>
      <c r="BH2129" s="492">
        <f t="shared" si="1457"/>
        <v>0</v>
      </c>
      <c r="BI2129" s="578">
        <f t="shared" si="1458"/>
        <v>0</v>
      </c>
      <c r="BJ2129" s="375">
        <f t="shared" si="1459"/>
        <v>0</v>
      </c>
      <c r="BK2129" s="492">
        <f t="shared" si="1460"/>
        <v>0</v>
      </c>
      <c r="BL2129" s="578">
        <f t="shared" si="1461"/>
        <v>0</v>
      </c>
      <c r="BM2129" s="375">
        <f t="shared" si="1462"/>
        <v>0</v>
      </c>
      <c r="BN2129" s="492">
        <f t="shared" si="1463"/>
        <v>0</v>
      </c>
      <c r="BO2129" s="578">
        <f t="shared" si="1464"/>
        <v>0</v>
      </c>
      <c r="BP2129" s="375">
        <f t="shared" si="1465"/>
        <v>0</v>
      </c>
      <c r="BQ2129" s="492">
        <f t="shared" si="1466"/>
        <v>0</v>
      </c>
      <c r="BR2129" s="578">
        <f t="shared" si="1467"/>
        <v>0</v>
      </c>
      <c r="BS2129" s="375">
        <f t="shared" si="1468"/>
        <v>0</v>
      </c>
      <c r="BT2129" s="492">
        <f t="shared" si="1469"/>
        <v>0</v>
      </c>
      <c r="BU2129" s="578">
        <f t="shared" si="1470"/>
        <v>0</v>
      </c>
      <c r="BV2129" s="375">
        <f t="shared" si="1471"/>
        <v>0</v>
      </c>
      <c r="BW2129" s="492">
        <f t="shared" si="1472"/>
        <v>0</v>
      </c>
      <c r="BX2129" s="578">
        <f t="shared" si="1473"/>
        <v>0</v>
      </c>
      <c r="BY2129" s="375">
        <f t="shared" si="1474"/>
        <v>0</v>
      </c>
      <c r="BZ2129" s="492">
        <f t="shared" si="1475"/>
        <v>0</v>
      </c>
      <c r="CA2129" s="578">
        <f t="shared" si="1476"/>
        <v>0</v>
      </c>
      <c r="CB2129" s="375">
        <f t="shared" si="1477"/>
        <v>0</v>
      </c>
      <c r="CC2129" s="492">
        <f t="shared" si="1478"/>
        <v>0</v>
      </c>
      <c r="CD2129" s="578">
        <f t="shared" si="1479"/>
        <v>0</v>
      </c>
      <c r="CE2129" s="375">
        <f t="shared" si="1480"/>
        <v>0</v>
      </c>
      <c r="CF2129" s="492">
        <f t="shared" si="1481"/>
        <v>0</v>
      </c>
      <c r="CG2129" s="578">
        <f t="shared" si="1482"/>
        <v>0</v>
      </c>
      <c r="CH2129" s="375">
        <f t="shared" si="1483"/>
        <v>0</v>
      </c>
      <c r="CI2129" s="492">
        <f t="shared" si="1484"/>
        <v>0</v>
      </c>
      <c r="CJ2129" s="578">
        <f t="shared" si="1485"/>
        <v>0</v>
      </c>
      <c r="CK2129" s="375">
        <f t="shared" si="1486"/>
        <v>0</v>
      </c>
      <c r="CL2129" s="492">
        <f t="shared" si="1487"/>
        <v>0</v>
      </c>
      <c r="CM2129" s="578">
        <f t="shared" si="1488"/>
        <v>0</v>
      </c>
      <c r="CN2129" s="375">
        <f t="shared" si="1489"/>
        <v>0</v>
      </c>
      <c r="CO2129" s="492">
        <f t="shared" si="1490"/>
        <v>0</v>
      </c>
      <c r="CP2129" s="578">
        <f t="shared" si="1491"/>
        <v>0</v>
      </c>
      <c r="CQ2129" s="375">
        <f t="shared" si="1492"/>
        <v>0</v>
      </c>
      <c r="CR2129" s="492">
        <f t="shared" si="1493"/>
        <v>0</v>
      </c>
      <c r="CS2129" s="578">
        <f t="shared" si="1494"/>
        <v>0</v>
      </c>
      <c r="CT2129" s="375">
        <f t="shared" si="1495"/>
        <v>0</v>
      </c>
      <c r="CU2129" s="492">
        <f t="shared" si="1496"/>
        <v>0</v>
      </c>
      <c r="CV2129" s="578">
        <f t="shared" si="1497"/>
        <v>0</v>
      </c>
      <c r="CW2129" s="375">
        <f t="shared" si="1498"/>
        <v>0</v>
      </c>
      <c r="CX2129" s="492">
        <f t="shared" si="1499"/>
        <v>0</v>
      </c>
      <c r="CY2129" s="578">
        <f t="shared" si="1500"/>
        <v>0</v>
      </c>
      <c r="CZ2129" s="375">
        <f t="shared" si="1501"/>
        <v>0</v>
      </c>
      <c r="DA2129" s="492">
        <f t="shared" si="1502"/>
        <v>0</v>
      </c>
      <c r="DB2129" s="578">
        <f t="shared" si="1503"/>
        <v>0</v>
      </c>
      <c r="DC2129" s="375">
        <f t="shared" si="1504"/>
        <v>0</v>
      </c>
      <c r="DD2129" s="492">
        <f t="shared" si="1505"/>
        <v>0</v>
      </c>
      <c r="DE2129" s="578">
        <f t="shared" si="1506"/>
        <v>0</v>
      </c>
      <c r="DF2129" s="293">
        <f t="shared" si="1507"/>
        <v>0</v>
      </c>
      <c r="DG2129" s="294" t="str">
        <f>IF(DF2129=0,"",
IF(SUM($DF$2022:DF2129)=1,DH2129,
IF($DF$2143&gt;SUM($DF$2022:DF2129),_xlfn.CONCAT(", ",DH2129),
IF($DF$2143=SUM($DF$2022:DF2129),_xlfn.CONCAT(" y ",DH2129)))))</f>
        <v/>
      </c>
      <c r="DH2129" s="89" t="s">
        <v>5298</v>
      </c>
    </row>
    <row r="2130" spans="1:112" ht="15" customHeight="1">
      <c r="A2130" s="64"/>
      <c r="B2130" s="11"/>
      <c r="C2130" s="61" t="s">
        <v>5299</v>
      </c>
      <c r="D2130" s="1020" t="str">
        <f>IF(CNGE_2025_M1_Secc5_Sub1!$D138="","",CNGE_2025_M1_Secc5_Sub1!$D138)</f>
        <v/>
      </c>
      <c r="E2130" s="889"/>
      <c r="F2130" s="889"/>
      <c r="G2130" s="889"/>
      <c r="H2130" s="889"/>
      <c r="I2130" s="889"/>
      <c r="J2130" s="889"/>
      <c r="K2130" s="889"/>
      <c r="L2130" s="890"/>
      <c r="M2130" s="813"/>
      <c r="N2130" s="813"/>
      <c r="O2130" s="813"/>
      <c r="P2130" s="813"/>
      <c r="Q2130" s="813"/>
      <c r="R2130" s="813"/>
      <c r="S2130" s="813"/>
      <c r="T2130" s="813"/>
      <c r="U2130" s="813"/>
      <c r="V2130" s="813"/>
      <c r="W2130" s="813"/>
      <c r="X2130" s="813"/>
      <c r="Y2130" s="813"/>
      <c r="Z2130" s="813"/>
      <c r="AA2130" s="813"/>
      <c r="AB2130" s="813"/>
      <c r="AC2130" s="813"/>
      <c r="AD2130" s="813"/>
      <c r="AI2130">
        <f t="shared" si="1432"/>
        <v>0</v>
      </c>
      <c r="AJ2130">
        <f t="shared" si="1433"/>
        <v>0</v>
      </c>
      <c r="AK2130">
        <f t="shared" si="1434"/>
        <v>0</v>
      </c>
      <c r="AL2130">
        <f t="shared" si="1435"/>
        <v>0</v>
      </c>
      <c r="AM2130">
        <f t="shared" si="1436"/>
        <v>0</v>
      </c>
      <c r="AN2130">
        <f t="shared" si="1437"/>
        <v>0</v>
      </c>
      <c r="AO2130">
        <f t="shared" si="1438"/>
        <v>0</v>
      </c>
      <c r="AP2130">
        <f t="shared" si="1439"/>
        <v>0</v>
      </c>
      <c r="AQ2130">
        <f t="shared" si="1440"/>
        <v>0</v>
      </c>
      <c r="AR2130">
        <f t="shared" si="1441"/>
        <v>0</v>
      </c>
      <c r="AS2130">
        <f t="shared" si="1442"/>
        <v>0</v>
      </c>
      <c r="AT2130">
        <f t="shared" si="1443"/>
        <v>0</v>
      </c>
      <c r="AU2130">
        <f t="shared" si="1444"/>
        <v>0</v>
      </c>
      <c r="AV2130">
        <f t="shared" si="1445"/>
        <v>0</v>
      </c>
      <c r="AW2130">
        <f t="shared" si="1446"/>
        <v>0</v>
      </c>
      <c r="AX2130">
        <f t="shared" si="1447"/>
        <v>0</v>
      </c>
      <c r="AY2130">
        <f t="shared" si="1448"/>
        <v>0</v>
      </c>
      <c r="AZ2130">
        <f t="shared" si="1449"/>
        <v>0</v>
      </c>
      <c r="BA2130">
        <f t="shared" si="1450"/>
        <v>0</v>
      </c>
      <c r="BB2130">
        <f t="shared" si="1451"/>
        <v>0</v>
      </c>
      <c r="BC2130">
        <f t="shared" si="1452"/>
        <v>0</v>
      </c>
      <c r="BD2130">
        <f t="shared" si="1453"/>
        <v>0</v>
      </c>
      <c r="BE2130">
        <f t="shared" si="1454"/>
        <v>0</v>
      </c>
      <c r="BF2130">
        <f t="shared" si="1455"/>
        <v>0</v>
      </c>
      <c r="BG2130" s="375">
        <f t="shared" si="1456"/>
        <v>0</v>
      </c>
      <c r="BH2130" s="492">
        <f t="shared" si="1457"/>
        <v>0</v>
      </c>
      <c r="BI2130" s="578">
        <f t="shared" si="1458"/>
        <v>0</v>
      </c>
      <c r="BJ2130" s="375">
        <f t="shared" si="1459"/>
        <v>0</v>
      </c>
      <c r="BK2130" s="492">
        <f t="shared" si="1460"/>
        <v>0</v>
      </c>
      <c r="BL2130" s="578">
        <f t="shared" si="1461"/>
        <v>0</v>
      </c>
      <c r="BM2130" s="375">
        <f t="shared" si="1462"/>
        <v>0</v>
      </c>
      <c r="BN2130" s="492">
        <f t="shared" si="1463"/>
        <v>0</v>
      </c>
      <c r="BO2130" s="578">
        <f t="shared" si="1464"/>
        <v>0</v>
      </c>
      <c r="BP2130" s="375">
        <f t="shared" si="1465"/>
        <v>0</v>
      </c>
      <c r="BQ2130" s="492">
        <f t="shared" si="1466"/>
        <v>0</v>
      </c>
      <c r="BR2130" s="578">
        <f t="shared" si="1467"/>
        <v>0</v>
      </c>
      <c r="BS2130" s="375">
        <f t="shared" si="1468"/>
        <v>0</v>
      </c>
      <c r="BT2130" s="492">
        <f t="shared" si="1469"/>
        <v>0</v>
      </c>
      <c r="BU2130" s="578">
        <f t="shared" si="1470"/>
        <v>0</v>
      </c>
      <c r="BV2130" s="375">
        <f t="shared" si="1471"/>
        <v>0</v>
      </c>
      <c r="BW2130" s="492">
        <f t="shared" si="1472"/>
        <v>0</v>
      </c>
      <c r="BX2130" s="578">
        <f t="shared" si="1473"/>
        <v>0</v>
      </c>
      <c r="BY2130" s="375">
        <f t="shared" si="1474"/>
        <v>0</v>
      </c>
      <c r="BZ2130" s="492">
        <f t="shared" si="1475"/>
        <v>0</v>
      </c>
      <c r="CA2130" s="578">
        <f t="shared" si="1476"/>
        <v>0</v>
      </c>
      <c r="CB2130" s="375">
        <f t="shared" si="1477"/>
        <v>0</v>
      </c>
      <c r="CC2130" s="492">
        <f t="shared" si="1478"/>
        <v>0</v>
      </c>
      <c r="CD2130" s="578">
        <f t="shared" si="1479"/>
        <v>0</v>
      </c>
      <c r="CE2130" s="375">
        <f t="shared" si="1480"/>
        <v>0</v>
      </c>
      <c r="CF2130" s="492">
        <f t="shared" si="1481"/>
        <v>0</v>
      </c>
      <c r="CG2130" s="578">
        <f t="shared" si="1482"/>
        <v>0</v>
      </c>
      <c r="CH2130" s="375">
        <f t="shared" si="1483"/>
        <v>0</v>
      </c>
      <c r="CI2130" s="492">
        <f t="shared" si="1484"/>
        <v>0</v>
      </c>
      <c r="CJ2130" s="578">
        <f t="shared" si="1485"/>
        <v>0</v>
      </c>
      <c r="CK2130" s="375">
        <f t="shared" si="1486"/>
        <v>0</v>
      </c>
      <c r="CL2130" s="492">
        <f t="shared" si="1487"/>
        <v>0</v>
      </c>
      <c r="CM2130" s="578">
        <f t="shared" si="1488"/>
        <v>0</v>
      </c>
      <c r="CN2130" s="375">
        <f t="shared" si="1489"/>
        <v>0</v>
      </c>
      <c r="CO2130" s="492">
        <f t="shared" si="1490"/>
        <v>0</v>
      </c>
      <c r="CP2130" s="578">
        <f t="shared" si="1491"/>
        <v>0</v>
      </c>
      <c r="CQ2130" s="375">
        <f t="shared" si="1492"/>
        <v>0</v>
      </c>
      <c r="CR2130" s="492">
        <f t="shared" si="1493"/>
        <v>0</v>
      </c>
      <c r="CS2130" s="578">
        <f t="shared" si="1494"/>
        <v>0</v>
      </c>
      <c r="CT2130" s="375">
        <f t="shared" si="1495"/>
        <v>0</v>
      </c>
      <c r="CU2130" s="492">
        <f t="shared" si="1496"/>
        <v>0</v>
      </c>
      <c r="CV2130" s="578">
        <f t="shared" si="1497"/>
        <v>0</v>
      </c>
      <c r="CW2130" s="375">
        <f t="shared" si="1498"/>
        <v>0</v>
      </c>
      <c r="CX2130" s="492">
        <f t="shared" si="1499"/>
        <v>0</v>
      </c>
      <c r="CY2130" s="578">
        <f t="shared" si="1500"/>
        <v>0</v>
      </c>
      <c r="CZ2130" s="375">
        <f t="shared" si="1501"/>
        <v>0</v>
      </c>
      <c r="DA2130" s="492">
        <f t="shared" si="1502"/>
        <v>0</v>
      </c>
      <c r="DB2130" s="578">
        <f t="shared" si="1503"/>
        <v>0</v>
      </c>
      <c r="DC2130" s="375">
        <f t="shared" si="1504"/>
        <v>0</v>
      </c>
      <c r="DD2130" s="492">
        <f t="shared" si="1505"/>
        <v>0</v>
      </c>
      <c r="DE2130" s="578">
        <f t="shared" si="1506"/>
        <v>0</v>
      </c>
      <c r="DF2130" s="293">
        <f t="shared" si="1507"/>
        <v>0</v>
      </c>
      <c r="DG2130" s="294" t="str">
        <f>IF(DF2130=0,"",
IF(SUM($DF$2022:DF2130)=1,DH2130,
IF($DF$2143&gt;SUM($DF$2022:DF2130),_xlfn.CONCAT(", ",DH2130),
IF($DF$2143=SUM($DF$2022:DF2130),_xlfn.CONCAT(" y ",DH2130)))))</f>
        <v/>
      </c>
      <c r="DH2130" s="89" t="s">
        <v>5300</v>
      </c>
    </row>
    <row r="2131" spans="1:112" ht="15" customHeight="1">
      <c r="A2131" s="64"/>
      <c r="B2131" s="11"/>
      <c r="C2131" s="61" t="s">
        <v>5301</v>
      </c>
      <c r="D2131" s="1020" t="str">
        <f>IF(CNGE_2025_M1_Secc5_Sub1!$D139="","",CNGE_2025_M1_Secc5_Sub1!$D139)</f>
        <v/>
      </c>
      <c r="E2131" s="889"/>
      <c r="F2131" s="889"/>
      <c r="G2131" s="889"/>
      <c r="H2131" s="889"/>
      <c r="I2131" s="889"/>
      <c r="J2131" s="889"/>
      <c r="K2131" s="889"/>
      <c r="L2131" s="890"/>
      <c r="M2131" s="813"/>
      <c r="N2131" s="813"/>
      <c r="O2131" s="813"/>
      <c r="P2131" s="813"/>
      <c r="Q2131" s="813"/>
      <c r="R2131" s="813"/>
      <c r="S2131" s="813"/>
      <c r="T2131" s="813"/>
      <c r="U2131" s="813"/>
      <c r="V2131" s="813"/>
      <c r="W2131" s="813"/>
      <c r="X2131" s="813"/>
      <c r="Y2131" s="813"/>
      <c r="Z2131" s="813"/>
      <c r="AA2131" s="813"/>
      <c r="AB2131" s="813"/>
      <c r="AC2131" s="813"/>
      <c r="AD2131" s="813"/>
      <c r="AI2131">
        <f t="shared" si="1432"/>
        <v>0</v>
      </c>
      <c r="AJ2131">
        <f t="shared" si="1433"/>
        <v>0</v>
      </c>
      <c r="AK2131">
        <f t="shared" si="1434"/>
        <v>0</v>
      </c>
      <c r="AL2131">
        <f t="shared" si="1435"/>
        <v>0</v>
      </c>
      <c r="AM2131">
        <f t="shared" si="1436"/>
        <v>0</v>
      </c>
      <c r="AN2131">
        <f t="shared" si="1437"/>
        <v>0</v>
      </c>
      <c r="AO2131">
        <f t="shared" si="1438"/>
        <v>0</v>
      </c>
      <c r="AP2131">
        <f t="shared" si="1439"/>
        <v>0</v>
      </c>
      <c r="AQ2131">
        <f t="shared" si="1440"/>
        <v>0</v>
      </c>
      <c r="AR2131">
        <f t="shared" si="1441"/>
        <v>0</v>
      </c>
      <c r="AS2131">
        <f t="shared" si="1442"/>
        <v>0</v>
      </c>
      <c r="AT2131">
        <f t="shared" si="1443"/>
        <v>0</v>
      </c>
      <c r="AU2131">
        <f t="shared" si="1444"/>
        <v>0</v>
      </c>
      <c r="AV2131">
        <f t="shared" si="1445"/>
        <v>0</v>
      </c>
      <c r="AW2131">
        <f t="shared" si="1446"/>
        <v>0</v>
      </c>
      <c r="AX2131">
        <f t="shared" si="1447"/>
        <v>0</v>
      </c>
      <c r="AY2131">
        <f t="shared" si="1448"/>
        <v>0</v>
      </c>
      <c r="AZ2131">
        <f t="shared" si="1449"/>
        <v>0</v>
      </c>
      <c r="BA2131">
        <f t="shared" si="1450"/>
        <v>0</v>
      </c>
      <c r="BB2131">
        <f t="shared" si="1451"/>
        <v>0</v>
      </c>
      <c r="BC2131">
        <f t="shared" si="1452"/>
        <v>0</v>
      </c>
      <c r="BD2131">
        <f t="shared" si="1453"/>
        <v>0</v>
      </c>
      <c r="BE2131">
        <f t="shared" si="1454"/>
        <v>0</v>
      </c>
      <c r="BF2131">
        <f t="shared" si="1455"/>
        <v>0</v>
      </c>
      <c r="BG2131" s="375">
        <f t="shared" si="1456"/>
        <v>0</v>
      </c>
      <c r="BH2131" s="492">
        <f t="shared" si="1457"/>
        <v>0</v>
      </c>
      <c r="BI2131" s="578">
        <f t="shared" si="1458"/>
        <v>0</v>
      </c>
      <c r="BJ2131" s="375">
        <f t="shared" si="1459"/>
        <v>0</v>
      </c>
      <c r="BK2131" s="492">
        <f t="shared" si="1460"/>
        <v>0</v>
      </c>
      <c r="BL2131" s="578">
        <f t="shared" si="1461"/>
        <v>0</v>
      </c>
      <c r="BM2131" s="375">
        <f t="shared" si="1462"/>
        <v>0</v>
      </c>
      <c r="BN2131" s="492">
        <f t="shared" si="1463"/>
        <v>0</v>
      </c>
      <c r="BO2131" s="578">
        <f t="shared" si="1464"/>
        <v>0</v>
      </c>
      <c r="BP2131" s="375">
        <f t="shared" si="1465"/>
        <v>0</v>
      </c>
      <c r="BQ2131" s="492">
        <f t="shared" si="1466"/>
        <v>0</v>
      </c>
      <c r="BR2131" s="578">
        <f t="shared" si="1467"/>
        <v>0</v>
      </c>
      <c r="BS2131" s="375">
        <f t="shared" si="1468"/>
        <v>0</v>
      </c>
      <c r="BT2131" s="492">
        <f t="shared" si="1469"/>
        <v>0</v>
      </c>
      <c r="BU2131" s="578">
        <f t="shared" si="1470"/>
        <v>0</v>
      </c>
      <c r="BV2131" s="375">
        <f t="shared" si="1471"/>
        <v>0</v>
      </c>
      <c r="BW2131" s="492">
        <f t="shared" si="1472"/>
        <v>0</v>
      </c>
      <c r="BX2131" s="578">
        <f t="shared" si="1473"/>
        <v>0</v>
      </c>
      <c r="BY2131" s="375">
        <f t="shared" si="1474"/>
        <v>0</v>
      </c>
      <c r="BZ2131" s="492">
        <f t="shared" si="1475"/>
        <v>0</v>
      </c>
      <c r="CA2131" s="578">
        <f t="shared" si="1476"/>
        <v>0</v>
      </c>
      <c r="CB2131" s="375">
        <f t="shared" si="1477"/>
        <v>0</v>
      </c>
      <c r="CC2131" s="492">
        <f t="shared" si="1478"/>
        <v>0</v>
      </c>
      <c r="CD2131" s="578">
        <f t="shared" si="1479"/>
        <v>0</v>
      </c>
      <c r="CE2131" s="375">
        <f t="shared" si="1480"/>
        <v>0</v>
      </c>
      <c r="CF2131" s="492">
        <f t="shared" si="1481"/>
        <v>0</v>
      </c>
      <c r="CG2131" s="578">
        <f t="shared" si="1482"/>
        <v>0</v>
      </c>
      <c r="CH2131" s="375">
        <f t="shared" si="1483"/>
        <v>0</v>
      </c>
      <c r="CI2131" s="492">
        <f t="shared" si="1484"/>
        <v>0</v>
      </c>
      <c r="CJ2131" s="578">
        <f t="shared" si="1485"/>
        <v>0</v>
      </c>
      <c r="CK2131" s="375">
        <f t="shared" si="1486"/>
        <v>0</v>
      </c>
      <c r="CL2131" s="492">
        <f t="shared" si="1487"/>
        <v>0</v>
      </c>
      <c r="CM2131" s="578">
        <f t="shared" si="1488"/>
        <v>0</v>
      </c>
      <c r="CN2131" s="375">
        <f t="shared" si="1489"/>
        <v>0</v>
      </c>
      <c r="CO2131" s="492">
        <f t="shared" si="1490"/>
        <v>0</v>
      </c>
      <c r="CP2131" s="578">
        <f t="shared" si="1491"/>
        <v>0</v>
      </c>
      <c r="CQ2131" s="375">
        <f t="shared" si="1492"/>
        <v>0</v>
      </c>
      <c r="CR2131" s="492">
        <f t="shared" si="1493"/>
        <v>0</v>
      </c>
      <c r="CS2131" s="578">
        <f t="shared" si="1494"/>
        <v>0</v>
      </c>
      <c r="CT2131" s="375">
        <f t="shared" si="1495"/>
        <v>0</v>
      </c>
      <c r="CU2131" s="492">
        <f t="shared" si="1496"/>
        <v>0</v>
      </c>
      <c r="CV2131" s="578">
        <f t="shared" si="1497"/>
        <v>0</v>
      </c>
      <c r="CW2131" s="375">
        <f t="shared" si="1498"/>
        <v>0</v>
      </c>
      <c r="CX2131" s="492">
        <f t="shared" si="1499"/>
        <v>0</v>
      </c>
      <c r="CY2131" s="578">
        <f t="shared" si="1500"/>
        <v>0</v>
      </c>
      <c r="CZ2131" s="375">
        <f t="shared" si="1501"/>
        <v>0</v>
      </c>
      <c r="DA2131" s="492">
        <f t="shared" si="1502"/>
        <v>0</v>
      </c>
      <c r="DB2131" s="578">
        <f t="shared" si="1503"/>
        <v>0</v>
      </c>
      <c r="DC2131" s="375">
        <f t="shared" si="1504"/>
        <v>0</v>
      </c>
      <c r="DD2131" s="492">
        <f t="shared" si="1505"/>
        <v>0</v>
      </c>
      <c r="DE2131" s="578">
        <f t="shared" si="1506"/>
        <v>0</v>
      </c>
      <c r="DF2131" s="293">
        <f t="shared" si="1507"/>
        <v>0</v>
      </c>
      <c r="DG2131" s="294" t="str">
        <f>IF(DF2131=0,"",
IF(SUM($DF$2022:DF2131)=1,DH2131,
IF($DF$2143&gt;SUM($DF$2022:DF2131),_xlfn.CONCAT(", ",DH2131),
IF($DF$2143=SUM($DF$2022:DF2131),_xlfn.CONCAT(" y ",DH2131)))))</f>
        <v/>
      </c>
      <c r="DH2131" s="89" t="s">
        <v>5302</v>
      </c>
    </row>
    <row r="2132" spans="1:112" ht="15" customHeight="1">
      <c r="A2132" s="64"/>
      <c r="B2132" s="11"/>
      <c r="C2132" s="61" t="s">
        <v>5303</v>
      </c>
      <c r="D2132" s="1020" t="str">
        <f>IF(CNGE_2025_M1_Secc5_Sub1!$D140="","",CNGE_2025_M1_Secc5_Sub1!$D140)</f>
        <v/>
      </c>
      <c r="E2132" s="889"/>
      <c r="F2132" s="889"/>
      <c r="G2132" s="889"/>
      <c r="H2132" s="889"/>
      <c r="I2132" s="889"/>
      <c r="J2132" s="889"/>
      <c r="K2132" s="889"/>
      <c r="L2132" s="890"/>
      <c r="M2132" s="813"/>
      <c r="N2132" s="813"/>
      <c r="O2132" s="813"/>
      <c r="P2132" s="813"/>
      <c r="Q2132" s="813"/>
      <c r="R2132" s="813"/>
      <c r="S2132" s="813"/>
      <c r="T2132" s="813"/>
      <c r="U2132" s="813"/>
      <c r="V2132" s="813"/>
      <c r="W2132" s="813"/>
      <c r="X2132" s="813"/>
      <c r="Y2132" s="813"/>
      <c r="Z2132" s="813"/>
      <c r="AA2132" s="813"/>
      <c r="AB2132" s="813"/>
      <c r="AC2132" s="813"/>
      <c r="AD2132" s="813"/>
      <c r="AI2132">
        <f t="shared" si="1432"/>
        <v>0</v>
      </c>
      <c r="AJ2132">
        <f t="shared" si="1433"/>
        <v>0</v>
      </c>
      <c r="AK2132">
        <f t="shared" si="1434"/>
        <v>0</v>
      </c>
      <c r="AL2132">
        <f t="shared" si="1435"/>
        <v>0</v>
      </c>
      <c r="AM2132">
        <f t="shared" si="1436"/>
        <v>0</v>
      </c>
      <c r="AN2132">
        <f t="shared" si="1437"/>
        <v>0</v>
      </c>
      <c r="AO2132">
        <f t="shared" si="1438"/>
        <v>0</v>
      </c>
      <c r="AP2132">
        <f t="shared" si="1439"/>
        <v>0</v>
      </c>
      <c r="AQ2132">
        <f t="shared" si="1440"/>
        <v>0</v>
      </c>
      <c r="AR2132">
        <f t="shared" si="1441"/>
        <v>0</v>
      </c>
      <c r="AS2132">
        <f t="shared" si="1442"/>
        <v>0</v>
      </c>
      <c r="AT2132">
        <f t="shared" si="1443"/>
        <v>0</v>
      </c>
      <c r="AU2132">
        <f t="shared" si="1444"/>
        <v>0</v>
      </c>
      <c r="AV2132">
        <f t="shared" si="1445"/>
        <v>0</v>
      </c>
      <c r="AW2132">
        <f t="shared" si="1446"/>
        <v>0</v>
      </c>
      <c r="AX2132">
        <f t="shared" si="1447"/>
        <v>0</v>
      </c>
      <c r="AY2132">
        <f t="shared" si="1448"/>
        <v>0</v>
      </c>
      <c r="AZ2132">
        <f t="shared" si="1449"/>
        <v>0</v>
      </c>
      <c r="BA2132">
        <f t="shared" si="1450"/>
        <v>0</v>
      </c>
      <c r="BB2132">
        <f t="shared" si="1451"/>
        <v>0</v>
      </c>
      <c r="BC2132">
        <f t="shared" si="1452"/>
        <v>0</v>
      </c>
      <c r="BD2132">
        <f t="shared" si="1453"/>
        <v>0</v>
      </c>
      <c r="BE2132">
        <f t="shared" si="1454"/>
        <v>0</v>
      </c>
      <c r="BF2132">
        <f t="shared" si="1455"/>
        <v>0</v>
      </c>
      <c r="BG2132" s="375">
        <f t="shared" si="1456"/>
        <v>0</v>
      </c>
      <c r="BH2132" s="492">
        <f t="shared" si="1457"/>
        <v>0</v>
      </c>
      <c r="BI2132" s="578">
        <f t="shared" si="1458"/>
        <v>0</v>
      </c>
      <c r="BJ2132" s="375">
        <f t="shared" si="1459"/>
        <v>0</v>
      </c>
      <c r="BK2132" s="492">
        <f t="shared" si="1460"/>
        <v>0</v>
      </c>
      <c r="BL2132" s="578">
        <f t="shared" si="1461"/>
        <v>0</v>
      </c>
      <c r="BM2132" s="375">
        <f t="shared" si="1462"/>
        <v>0</v>
      </c>
      <c r="BN2132" s="492">
        <f t="shared" si="1463"/>
        <v>0</v>
      </c>
      <c r="BO2132" s="578">
        <f t="shared" si="1464"/>
        <v>0</v>
      </c>
      <c r="BP2132" s="375">
        <f t="shared" si="1465"/>
        <v>0</v>
      </c>
      <c r="BQ2132" s="492">
        <f t="shared" si="1466"/>
        <v>0</v>
      </c>
      <c r="BR2132" s="578">
        <f t="shared" si="1467"/>
        <v>0</v>
      </c>
      <c r="BS2132" s="375">
        <f t="shared" si="1468"/>
        <v>0</v>
      </c>
      <c r="BT2132" s="492">
        <f t="shared" si="1469"/>
        <v>0</v>
      </c>
      <c r="BU2132" s="578">
        <f t="shared" si="1470"/>
        <v>0</v>
      </c>
      <c r="BV2132" s="375">
        <f t="shared" si="1471"/>
        <v>0</v>
      </c>
      <c r="BW2132" s="492">
        <f t="shared" si="1472"/>
        <v>0</v>
      </c>
      <c r="BX2132" s="578">
        <f t="shared" si="1473"/>
        <v>0</v>
      </c>
      <c r="BY2132" s="375">
        <f t="shared" si="1474"/>
        <v>0</v>
      </c>
      <c r="BZ2132" s="492">
        <f t="shared" si="1475"/>
        <v>0</v>
      </c>
      <c r="CA2132" s="578">
        <f t="shared" si="1476"/>
        <v>0</v>
      </c>
      <c r="CB2132" s="375">
        <f t="shared" si="1477"/>
        <v>0</v>
      </c>
      <c r="CC2132" s="492">
        <f t="shared" si="1478"/>
        <v>0</v>
      </c>
      <c r="CD2132" s="578">
        <f t="shared" si="1479"/>
        <v>0</v>
      </c>
      <c r="CE2132" s="375">
        <f t="shared" si="1480"/>
        <v>0</v>
      </c>
      <c r="CF2132" s="492">
        <f t="shared" si="1481"/>
        <v>0</v>
      </c>
      <c r="CG2132" s="578">
        <f t="shared" si="1482"/>
        <v>0</v>
      </c>
      <c r="CH2132" s="375">
        <f t="shared" si="1483"/>
        <v>0</v>
      </c>
      <c r="CI2132" s="492">
        <f t="shared" si="1484"/>
        <v>0</v>
      </c>
      <c r="CJ2132" s="578">
        <f t="shared" si="1485"/>
        <v>0</v>
      </c>
      <c r="CK2132" s="375">
        <f t="shared" si="1486"/>
        <v>0</v>
      </c>
      <c r="CL2132" s="492">
        <f t="shared" si="1487"/>
        <v>0</v>
      </c>
      <c r="CM2132" s="578">
        <f t="shared" si="1488"/>
        <v>0</v>
      </c>
      <c r="CN2132" s="375">
        <f t="shared" si="1489"/>
        <v>0</v>
      </c>
      <c r="CO2132" s="492">
        <f t="shared" si="1490"/>
        <v>0</v>
      </c>
      <c r="CP2132" s="578">
        <f t="shared" si="1491"/>
        <v>0</v>
      </c>
      <c r="CQ2132" s="375">
        <f t="shared" si="1492"/>
        <v>0</v>
      </c>
      <c r="CR2132" s="492">
        <f t="shared" si="1493"/>
        <v>0</v>
      </c>
      <c r="CS2132" s="578">
        <f t="shared" si="1494"/>
        <v>0</v>
      </c>
      <c r="CT2132" s="375">
        <f t="shared" si="1495"/>
        <v>0</v>
      </c>
      <c r="CU2132" s="492">
        <f t="shared" si="1496"/>
        <v>0</v>
      </c>
      <c r="CV2132" s="578">
        <f t="shared" si="1497"/>
        <v>0</v>
      </c>
      <c r="CW2132" s="375">
        <f t="shared" si="1498"/>
        <v>0</v>
      </c>
      <c r="CX2132" s="492">
        <f t="shared" si="1499"/>
        <v>0</v>
      </c>
      <c r="CY2132" s="578">
        <f t="shared" si="1500"/>
        <v>0</v>
      </c>
      <c r="CZ2132" s="375">
        <f t="shared" si="1501"/>
        <v>0</v>
      </c>
      <c r="DA2132" s="492">
        <f t="shared" si="1502"/>
        <v>0</v>
      </c>
      <c r="DB2132" s="578">
        <f t="shared" si="1503"/>
        <v>0</v>
      </c>
      <c r="DC2132" s="375">
        <f t="shared" si="1504"/>
        <v>0</v>
      </c>
      <c r="DD2132" s="492">
        <f t="shared" si="1505"/>
        <v>0</v>
      </c>
      <c r="DE2132" s="578">
        <f t="shared" si="1506"/>
        <v>0</v>
      </c>
      <c r="DF2132" s="293">
        <f t="shared" si="1507"/>
        <v>0</v>
      </c>
      <c r="DG2132" s="294" t="str">
        <f>IF(DF2132=0,"",
IF(SUM($DF$2022:DF2132)=1,DH2132,
IF($DF$2143&gt;SUM($DF$2022:DF2132),_xlfn.CONCAT(", ",DH2132),
IF($DF$2143=SUM($DF$2022:DF2132),_xlfn.CONCAT(" y ",DH2132)))))</f>
        <v/>
      </c>
      <c r="DH2132" s="89" t="s">
        <v>5304</v>
      </c>
    </row>
    <row r="2133" spans="1:112" ht="15" customHeight="1">
      <c r="A2133" s="64"/>
      <c r="B2133" s="11"/>
      <c r="C2133" s="61" t="s">
        <v>5305</v>
      </c>
      <c r="D2133" s="1020" t="str">
        <f>IF(CNGE_2025_M1_Secc5_Sub1!$D141="","",CNGE_2025_M1_Secc5_Sub1!$D141)</f>
        <v/>
      </c>
      <c r="E2133" s="889"/>
      <c r="F2133" s="889"/>
      <c r="G2133" s="889"/>
      <c r="H2133" s="889"/>
      <c r="I2133" s="889"/>
      <c r="J2133" s="889"/>
      <c r="K2133" s="889"/>
      <c r="L2133" s="890"/>
      <c r="M2133" s="813"/>
      <c r="N2133" s="813"/>
      <c r="O2133" s="813"/>
      <c r="P2133" s="813"/>
      <c r="Q2133" s="813"/>
      <c r="R2133" s="813"/>
      <c r="S2133" s="813"/>
      <c r="T2133" s="813"/>
      <c r="U2133" s="813"/>
      <c r="V2133" s="813"/>
      <c r="W2133" s="813"/>
      <c r="X2133" s="813"/>
      <c r="Y2133" s="813"/>
      <c r="Z2133" s="813"/>
      <c r="AA2133" s="813"/>
      <c r="AB2133" s="813"/>
      <c r="AC2133" s="813"/>
      <c r="AD2133" s="813"/>
      <c r="AI2133">
        <f t="shared" si="1432"/>
        <v>0</v>
      </c>
      <c r="AJ2133">
        <f t="shared" si="1433"/>
        <v>0</v>
      </c>
      <c r="AK2133">
        <f t="shared" si="1434"/>
        <v>0</v>
      </c>
      <c r="AL2133">
        <f t="shared" si="1435"/>
        <v>0</v>
      </c>
      <c r="AM2133">
        <f t="shared" si="1436"/>
        <v>0</v>
      </c>
      <c r="AN2133">
        <f t="shared" si="1437"/>
        <v>0</v>
      </c>
      <c r="AO2133">
        <f t="shared" si="1438"/>
        <v>0</v>
      </c>
      <c r="AP2133">
        <f t="shared" si="1439"/>
        <v>0</v>
      </c>
      <c r="AQ2133">
        <f t="shared" si="1440"/>
        <v>0</v>
      </c>
      <c r="AR2133">
        <f t="shared" si="1441"/>
        <v>0</v>
      </c>
      <c r="AS2133">
        <f t="shared" si="1442"/>
        <v>0</v>
      </c>
      <c r="AT2133">
        <f t="shared" si="1443"/>
        <v>0</v>
      </c>
      <c r="AU2133">
        <f t="shared" si="1444"/>
        <v>0</v>
      </c>
      <c r="AV2133">
        <f t="shared" si="1445"/>
        <v>0</v>
      </c>
      <c r="AW2133">
        <f t="shared" si="1446"/>
        <v>0</v>
      </c>
      <c r="AX2133">
        <f t="shared" si="1447"/>
        <v>0</v>
      </c>
      <c r="AY2133">
        <f t="shared" si="1448"/>
        <v>0</v>
      </c>
      <c r="AZ2133">
        <f t="shared" si="1449"/>
        <v>0</v>
      </c>
      <c r="BA2133">
        <f t="shared" si="1450"/>
        <v>0</v>
      </c>
      <c r="BB2133">
        <f t="shared" si="1451"/>
        <v>0</v>
      </c>
      <c r="BC2133">
        <f t="shared" si="1452"/>
        <v>0</v>
      </c>
      <c r="BD2133">
        <f t="shared" si="1453"/>
        <v>0</v>
      </c>
      <c r="BE2133">
        <f t="shared" si="1454"/>
        <v>0</v>
      </c>
      <c r="BF2133">
        <f t="shared" si="1455"/>
        <v>0</v>
      </c>
      <c r="BG2133" s="375">
        <f t="shared" si="1456"/>
        <v>0</v>
      </c>
      <c r="BH2133" s="492">
        <f t="shared" si="1457"/>
        <v>0</v>
      </c>
      <c r="BI2133" s="578">
        <f t="shared" si="1458"/>
        <v>0</v>
      </c>
      <c r="BJ2133" s="375">
        <f t="shared" si="1459"/>
        <v>0</v>
      </c>
      <c r="BK2133" s="492">
        <f t="shared" si="1460"/>
        <v>0</v>
      </c>
      <c r="BL2133" s="578">
        <f t="shared" si="1461"/>
        <v>0</v>
      </c>
      <c r="BM2133" s="375">
        <f t="shared" si="1462"/>
        <v>0</v>
      </c>
      <c r="BN2133" s="492">
        <f t="shared" si="1463"/>
        <v>0</v>
      </c>
      <c r="BO2133" s="578">
        <f t="shared" si="1464"/>
        <v>0</v>
      </c>
      <c r="BP2133" s="375">
        <f t="shared" si="1465"/>
        <v>0</v>
      </c>
      <c r="BQ2133" s="492">
        <f t="shared" si="1466"/>
        <v>0</v>
      </c>
      <c r="BR2133" s="578">
        <f t="shared" si="1467"/>
        <v>0</v>
      </c>
      <c r="BS2133" s="375">
        <f t="shared" si="1468"/>
        <v>0</v>
      </c>
      <c r="BT2133" s="492">
        <f t="shared" si="1469"/>
        <v>0</v>
      </c>
      <c r="BU2133" s="578">
        <f t="shared" si="1470"/>
        <v>0</v>
      </c>
      <c r="BV2133" s="375">
        <f t="shared" si="1471"/>
        <v>0</v>
      </c>
      <c r="BW2133" s="492">
        <f t="shared" si="1472"/>
        <v>0</v>
      </c>
      <c r="BX2133" s="578">
        <f t="shared" si="1473"/>
        <v>0</v>
      </c>
      <c r="BY2133" s="375">
        <f t="shared" si="1474"/>
        <v>0</v>
      </c>
      <c r="BZ2133" s="492">
        <f t="shared" si="1475"/>
        <v>0</v>
      </c>
      <c r="CA2133" s="578">
        <f t="shared" si="1476"/>
        <v>0</v>
      </c>
      <c r="CB2133" s="375">
        <f t="shared" si="1477"/>
        <v>0</v>
      </c>
      <c r="CC2133" s="492">
        <f t="shared" si="1478"/>
        <v>0</v>
      </c>
      <c r="CD2133" s="578">
        <f t="shared" si="1479"/>
        <v>0</v>
      </c>
      <c r="CE2133" s="375">
        <f t="shared" si="1480"/>
        <v>0</v>
      </c>
      <c r="CF2133" s="492">
        <f t="shared" si="1481"/>
        <v>0</v>
      </c>
      <c r="CG2133" s="578">
        <f t="shared" si="1482"/>
        <v>0</v>
      </c>
      <c r="CH2133" s="375">
        <f t="shared" si="1483"/>
        <v>0</v>
      </c>
      <c r="CI2133" s="492">
        <f t="shared" si="1484"/>
        <v>0</v>
      </c>
      <c r="CJ2133" s="578">
        <f t="shared" si="1485"/>
        <v>0</v>
      </c>
      <c r="CK2133" s="375">
        <f t="shared" si="1486"/>
        <v>0</v>
      </c>
      <c r="CL2133" s="492">
        <f t="shared" si="1487"/>
        <v>0</v>
      </c>
      <c r="CM2133" s="578">
        <f t="shared" si="1488"/>
        <v>0</v>
      </c>
      <c r="CN2133" s="375">
        <f t="shared" si="1489"/>
        <v>0</v>
      </c>
      <c r="CO2133" s="492">
        <f t="shared" si="1490"/>
        <v>0</v>
      </c>
      <c r="CP2133" s="578">
        <f t="shared" si="1491"/>
        <v>0</v>
      </c>
      <c r="CQ2133" s="375">
        <f t="shared" si="1492"/>
        <v>0</v>
      </c>
      <c r="CR2133" s="492">
        <f t="shared" si="1493"/>
        <v>0</v>
      </c>
      <c r="CS2133" s="578">
        <f t="shared" si="1494"/>
        <v>0</v>
      </c>
      <c r="CT2133" s="375">
        <f t="shared" si="1495"/>
        <v>0</v>
      </c>
      <c r="CU2133" s="492">
        <f t="shared" si="1496"/>
        <v>0</v>
      </c>
      <c r="CV2133" s="578">
        <f t="shared" si="1497"/>
        <v>0</v>
      </c>
      <c r="CW2133" s="375">
        <f t="shared" si="1498"/>
        <v>0</v>
      </c>
      <c r="CX2133" s="492">
        <f t="shared" si="1499"/>
        <v>0</v>
      </c>
      <c r="CY2133" s="578">
        <f t="shared" si="1500"/>
        <v>0</v>
      </c>
      <c r="CZ2133" s="375">
        <f t="shared" si="1501"/>
        <v>0</v>
      </c>
      <c r="DA2133" s="492">
        <f t="shared" si="1502"/>
        <v>0</v>
      </c>
      <c r="DB2133" s="578">
        <f t="shared" si="1503"/>
        <v>0</v>
      </c>
      <c r="DC2133" s="375">
        <f t="shared" si="1504"/>
        <v>0</v>
      </c>
      <c r="DD2133" s="492">
        <f t="shared" si="1505"/>
        <v>0</v>
      </c>
      <c r="DE2133" s="578">
        <f t="shared" si="1506"/>
        <v>0</v>
      </c>
      <c r="DF2133" s="293">
        <f t="shared" si="1507"/>
        <v>0</v>
      </c>
      <c r="DG2133" s="294" t="str">
        <f>IF(DF2133=0,"",
IF(SUM($DF$2022:DF2133)=1,DH2133,
IF($DF$2143&gt;SUM($DF$2022:DF2133),_xlfn.CONCAT(", ",DH2133),
IF($DF$2143=SUM($DF$2022:DF2133),_xlfn.CONCAT(" y ",DH2133)))))</f>
        <v/>
      </c>
      <c r="DH2133" s="89" t="s">
        <v>5306</v>
      </c>
    </row>
    <row r="2134" spans="1:112" ht="15" customHeight="1">
      <c r="A2134" s="64"/>
      <c r="B2134" s="11"/>
      <c r="C2134" s="61" t="s">
        <v>5307</v>
      </c>
      <c r="D2134" s="1020" t="str">
        <f>IF(CNGE_2025_M1_Secc5_Sub1!$D142="","",CNGE_2025_M1_Secc5_Sub1!$D142)</f>
        <v/>
      </c>
      <c r="E2134" s="889"/>
      <c r="F2134" s="889"/>
      <c r="G2134" s="889"/>
      <c r="H2134" s="889"/>
      <c r="I2134" s="889"/>
      <c r="J2134" s="889"/>
      <c r="K2134" s="889"/>
      <c r="L2134" s="890"/>
      <c r="M2134" s="813"/>
      <c r="N2134" s="813"/>
      <c r="O2134" s="813"/>
      <c r="P2134" s="813"/>
      <c r="Q2134" s="813"/>
      <c r="R2134" s="813"/>
      <c r="S2134" s="813"/>
      <c r="T2134" s="813"/>
      <c r="U2134" s="813"/>
      <c r="V2134" s="813"/>
      <c r="W2134" s="813"/>
      <c r="X2134" s="813"/>
      <c r="Y2134" s="813"/>
      <c r="Z2134" s="813"/>
      <c r="AA2134" s="813"/>
      <c r="AB2134" s="813"/>
      <c r="AC2134" s="813"/>
      <c r="AD2134" s="813"/>
      <c r="AI2134">
        <f t="shared" si="1432"/>
        <v>0</v>
      </c>
      <c r="AJ2134">
        <f t="shared" si="1433"/>
        <v>0</v>
      </c>
      <c r="AK2134">
        <f t="shared" si="1434"/>
        <v>0</v>
      </c>
      <c r="AL2134">
        <f t="shared" si="1435"/>
        <v>0</v>
      </c>
      <c r="AM2134">
        <f t="shared" si="1436"/>
        <v>0</v>
      </c>
      <c r="AN2134">
        <f t="shared" si="1437"/>
        <v>0</v>
      </c>
      <c r="AO2134">
        <f t="shared" si="1438"/>
        <v>0</v>
      </c>
      <c r="AP2134">
        <f t="shared" si="1439"/>
        <v>0</v>
      </c>
      <c r="AQ2134">
        <f t="shared" si="1440"/>
        <v>0</v>
      </c>
      <c r="AR2134">
        <f t="shared" si="1441"/>
        <v>0</v>
      </c>
      <c r="AS2134">
        <f t="shared" si="1442"/>
        <v>0</v>
      </c>
      <c r="AT2134">
        <f t="shared" si="1443"/>
        <v>0</v>
      </c>
      <c r="AU2134">
        <f t="shared" si="1444"/>
        <v>0</v>
      </c>
      <c r="AV2134">
        <f t="shared" si="1445"/>
        <v>0</v>
      </c>
      <c r="AW2134">
        <f t="shared" si="1446"/>
        <v>0</v>
      </c>
      <c r="AX2134">
        <f t="shared" si="1447"/>
        <v>0</v>
      </c>
      <c r="AY2134">
        <f t="shared" si="1448"/>
        <v>0</v>
      </c>
      <c r="AZ2134">
        <f t="shared" si="1449"/>
        <v>0</v>
      </c>
      <c r="BA2134">
        <f t="shared" si="1450"/>
        <v>0</v>
      </c>
      <c r="BB2134">
        <f t="shared" si="1451"/>
        <v>0</v>
      </c>
      <c r="BC2134">
        <f t="shared" si="1452"/>
        <v>0</v>
      </c>
      <c r="BD2134">
        <f t="shared" si="1453"/>
        <v>0</v>
      </c>
      <c r="BE2134">
        <f t="shared" si="1454"/>
        <v>0</v>
      </c>
      <c r="BF2134">
        <f t="shared" si="1455"/>
        <v>0</v>
      </c>
      <c r="BG2134" s="375">
        <f t="shared" si="1456"/>
        <v>0</v>
      </c>
      <c r="BH2134" s="492">
        <f t="shared" si="1457"/>
        <v>0</v>
      </c>
      <c r="BI2134" s="578">
        <f t="shared" si="1458"/>
        <v>0</v>
      </c>
      <c r="BJ2134" s="375">
        <f t="shared" si="1459"/>
        <v>0</v>
      </c>
      <c r="BK2134" s="492">
        <f t="shared" si="1460"/>
        <v>0</v>
      </c>
      <c r="BL2134" s="578">
        <f t="shared" si="1461"/>
        <v>0</v>
      </c>
      <c r="BM2134" s="375">
        <f t="shared" si="1462"/>
        <v>0</v>
      </c>
      <c r="BN2134" s="492">
        <f t="shared" si="1463"/>
        <v>0</v>
      </c>
      <c r="BO2134" s="578">
        <f t="shared" si="1464"/>
        <v>0</v>
      </c>
      <c r="BP2134" s="375">
        <f t="shared" si="1465"/>
        <v>0</v>
      </c>
      <c r="BQ2134" s="492">
        <f t="shared" si="1466"/>
        <v>0</v>
      </c>
      <c r="BR2134" s="578">
        <f t="shared" si="1467"/>
        <v>0</v>
      </c>
      <c r="BS2134" s="375">
        <f t="shared" si="1468"/>
        <v>0</v>
      </c>
      <c r="BT2134" s="492">
        <f t="shared" si="1469"/>
        <v>0</v>
      </c>
      <c r="BU2134" s="578">
        <f t="shared" si="1470"/>
        <v>0</v>
      </c>
      <c r="BV2134" s="375">
        <f t="shared" si="1471"/>
        <v>0</v>
      </c>
      <c r="BW2134" s="492">
        <f t="shared" si="1472"/>
        <v>0</v>
      </c>
      <c r="BX2134" s="578">
        <f t="shared" si="1473"/>
        <v>0</v>
      </c>
      <c r="BY2134" s="375">
        <f t="shared" si="1474"/>
        <v>0</v>
      </c>
      <c r="BZ2134" s="492">
        <f t="shared" si="1475"/>
        <v>0</v>
      </c>
      <c r="CA2134" s="578">
        <f t="shared" si="1476"/>
        <v>0</v>
      </c>
      <c r="CB2134" s="375">
        <f t="shared" si="1477"/>
        <v>0</v>
      </c>
      <c r="CC2134" s="492">
        <f t="shared" si="1478"/>
        <v>0</v>
      </c>
      <c r="CD2134" s="578">
        <f t="shared" si="1479"/>
        <v>0</v>
      </c>
      <c r="CE2134" s="375">
        <f t="shared" si="1480"/>
        <v>0</v>
      </c>
      <c r="CF2134" s="492">
        <f t="shared" si="1481"/>
        <v>0</v>
      </c>
      <c r="CG2134" s="578">
        <f t="shared" si="1482"/>
        <v>0</v>
      </c>
      <c r="CH2134" s="375">
        <f t="shared" si="1483"/>
        <v>0</v>
      </c>
      <c r="CI2134" s="492">
        <f t="shared" si="1484"/>
        <v>0</v>
      </c>
      <c r="CJ2134" s="578">
        <f t="shared" si="1485"/>
        <v>0</v>
      </c>
      <c r="CK2134" s="375">
        <f t="shared" si="1486"/>
        <v>0</v>
      </c>
      <c r="CL2134" s="492">
        <f t="shared" si="1487"/>
        <v>0</v>
      </c>
      <c r="CM2134" s="578">
        <f t="shared" si="1488"/>
        <v>0</v>
      </c>
      <c r="CN2134" s="375">
        <f t="shared" si="1489"/>
        <v>0</v>
      </c>
      <c r="CO2134" s="492">
        <f t="shared" si="1490"/>
        <v>0</v>
      </c>
      <c r="CP2134" s="578">
        <f t="shared" si="1491"/>
        <v>0</v>
      </c>
      <c r="CQ2134" s="375">
        <f t="shared" si="1492"/>
        <v>0</v>
      </c>
      <c r="CR2134" s="492">
        <f t="shared" si="1493"/>
        <v>0</v>
      </c>
      <c r="CS2134" s="578">
        <f t="shared" si="1494"/>
        <v>0</v>
      </c>
      <c r="CT2134" s="375">
        <f t="shared" si="1495"/>
        <v>0</v>
      </c>
      <c r="CU2134" s="492">
        <f t="shared" si="1496"/>
        <v>0</v>
      </c>
      <c r="CV2134" s="578">
        <f t="shared" si="1497"/>
        <v>0</v>
      </c>
      <c r="CW2134" s="375">
        <f t="shared" si="1498"/>
        <v>0</v>
      </c>
      <c r="CX2134" s="492">
        <f t="shared" si="1499"/>
        <v>0</v>
      </c>
      <c r="CY2134" s="578">
        <f t="shared" si="1500"/>
        <v>0</v>
      </c>
      <c r="CZ2134" s="375">
        <f t="shared" si="1501"/>
        <v>0</v>
      </c>
      <c r="DA2134" s="492">
        <f t="shared" si="1502"/>
        <v>0</v>
      </c>
      <c r="DB2134" s="578">
        <f t="shared" si="1503"/>
        <v>0</v>
      </c>
      <c r="DC2134" s="375">
        <f t="shared" si="1504"/>
        <v>0</v>
      </c>
      <c r="DD2134" s="492">
        <f t="shared" si="1505"/>
        <v>0</v>
      </c>
      <c r="DE2134" s="578">
        <f t="shared" si="1506"/>
        <v>0</v>
      </c>
      <c r="DF2134" s="293">
        <f t="shared" si="1507"/>
        <v>0</v>
      </c>
      <c r="DG2134" s="294" t="str">
        <f>IF(DF2134=0,"",
IF(SUM($DF$2022:DF2134)=1,DH2134,
IF($DF$2143&gt;SUM($DF$2022:DF2134),_xlfn.CONCAT(", ",DH2134),
IF($DF$2143=SUM($DF$2022:DF2134),_xlfn.CONCAT(" y ",DH2134)))))</f>
        <v/>
      </c>
      <c r="DH2134" s="89" t="s">
        <v>5308</v>
      </c>
    </row>
    <row r="2135" spans="1:112" ht="15" customHeight="1">
      <c r="A2135" s="64"/>
      <c r="B2135" s="11"/>
      <c r="C2135" s="61" t="s">
        <v>5309</v>
      </c>
      <c r="D2135" s="1020" t="str">
        <f>IF(CNGE_2025_M1_Secc5_Sub1!$D143="","",CNGE_2025_M1_Secc5_Sub1!$D143)</f>
        <v/>
      </c>
      <c r="E2135" s="889"/>
      <c r="F2135" s="889"/>
      <c r="G2135" s="889"/>
      <c r="H2135" s="889"/>
      <c r="I2135" s="889"/>
      <c r="J2135" s="889"/>
      <c r="K2135" s="889"/>
      <c r="L2135" s="890"/>
      <c r="M2135" s="813"/>
      <c r="N2135" s="813"/>
      <c r="O2135" s="813"/>
      <c r="P2135" s="813"/>
      <c r="Q2135" s="813"/>
      <c r="R2135" s="813"/>
      <c r="S2135" s="813"/>
      <c r="T2135" s="813"/>
      <c r="U2135" s="813"/>
      <c r="V2135" s="813"/>
      <c r="W2135" s="813"/>
      <c r="X2135" s="813"/>
      <c r="Y2135" s="813"/>
      <c r="Z2135" s="813"/>
      <c r="AA2135" s="813"/>
      <c r="AB2135" s="813"/>
      <c r="AC2135" s="813"/>
      <c r="AD2135" s="813"/>
      <c r="AI2135">
        <f t="shared" si="1432"/>
        <v>0</v>
      </c>
      <c r="AJ2135">
        <f t="shared" si="1433"/>
        <v>0</v>
      </c>
      <c r="AK2135">
        <f t="shared" si="1434"/>
        <v>0</v>
      </c>
      <c r="AL2135">
        <f t="shared" si="1435"/>
        <v>0</v>
      </c>
      <c r="AM2135">
        <f t="shared" si="1436"/>
        <v>0</v>
      </c>
      <c r="AN2135">
        <f t="shared" si="1437"/>
        <v>0</v>
      </c>
      <c r="AO2135">
        <f t="shared" si="1438"/>
        <v>0</v>
      </c>
      <c r="AP2135">
        <f t="shared" si="1439"/>
        <v>0</v>
      </c>
      <c r="AQ2135">
        <f t="shared" si="1440"/>
        <v>0</v>
      </c>
      <c r="AR2135">
        <f t="shared" si="1441"/>
        <v>0</v>
      </c>
      <c r="AS2135">
        <f t="shared" si="1442"/>
        <v>0</v>
      </c>
      <c r="AT2135">
        <f t="shared" si="1443"/>
        <v>0</v>
      </c>
      <c r="AU2135">
        <f t="shared" si="1444"/>
        <v>0</v>
      </c>
      <c r="AV2135">
        <f t="shared" si="1445"/>
        <v>0</v>
      </c>
      <c r="AW2135">
        <f t="shared" si="1446"/>
        <v>0</v>
      </c>
      <c r="AX2135">
        <f t="shared" si="1447"/>
        <v>0</v>
      </c>
      <c r="AY2135">
        <f t="shared" si="1448"/>
        <v>0</v>
      </c>
      <c r="AZ2135">
        <f t="shared" si="1449"/>
        <v>0</v>
      </c>
      <c r="BA2135">
        <f t="shared" si="1450"/>
        <v>0</v>
      </c>
      <c r="BB2135">
        <f t="shared" si="1451"/>
        <v>0</v>
      </c>
      <c r="BC2135">
        <f t="shared" si="1452"/>
        <v>0</v>
      </c>
      <c r="BD2135">
        <f t="shared" si="1453"/>
        <v>0</v>
      </c>
      <c r="BE2135">
        <f t="shared" si="1454"/>
        <v>0</v>
      </c>
      <c r="BF2135">
        <f t="shared" si="1455"/>
        <v>0</v>
      </c>
      <c r="BG2135" s="375">
        <f t="shared" si="1456"/>
        <v>0</v>
      </c>
      <c r="BH2135" s="492">
        <f t="shared" si="1457"/>
        <v>0</v>
      </c>
      <c r="BI2135" s="578">
        <f t="shared" si="1458"/>
        <v>0</v>
      </c>
      <c r="BJ2135" s="375">
        <f t="shared" si="1459"/>
        <v>0</v>
      </c>
      <c r="BK2135" s="492">
        <f t="shared" si="1460"/>
        <v>0</v>
      </c>
      <c r="BL2135" s="578">
        <f t="shared" si="1461"/>
        <v>0</v>
      </c>
      <c r="BM2135" s="375">
        <f t="shared" si="1462"/>
        <v>0</v>
      </c>
      <c r="BN2135" s="492">
        <f t="shared" si="1463"/>
        <v>0</v>
      </c>
      <c r="BO2135" s="578">
        <f t="shared" si="1464"/>
        <v>0</v>
      </c>
      <c r="BP2135" s="375">
        <f t="shared" si="1465"/>
        <v>0</v>
      </c>
      <c r="BQ2135" s="492">
        <f t="shared" si="1466"/>
        <v>0</v>
      </c>
      <c r="BR2135" s="578">
        <f t="shared" si="1467"/>
        <v>0</v>
      </c>
      <c r="BS2135" s="375">
        <f t="shared" si="1468"/>
        <v>0</v>
      </c>
      <c r="BT2135" s="492">
        <f t="shared" si="1469"/>
        <v>0</v>
      </c>
      <c r="BU2135" s="578">
        <f t="shared" si="1470"/>
        <v>0</v>
      </c>
      <c r="BV2135" s="375">
        <f t="shared" si="1471"/>
        <v>0</v>
      </c>
      <c r="BW2135" s="492">
        <f t="shared" si="1472"/>
        <v>0</v>
      </c>
      <c r="BX2135" s="578">
        <f t="shared" si="1473"/>
        <v>0</v>
      </c>
      <c r="BY2135" s="375">
        <f t="shared" si="1474"/>
        <v>0</v>
      </c>
      <c r="BZ2135" s="492">
        <f t="shared" si="1475"/>
        <v>0</v>
      </c>
      <c r="CA2135" s="578">
        <f t="shared" si="1476"/>
        <v>0</v>
      </c>
      <c r="CB2135" s="375">
        <f t="shared" si="1477"/>
        <v>0</v>
      </c>
      <c r="CC2135" s="492">
        <f t="shared" si="1478"/>
        <v>0</v>
      </c>
      <c r="CD2135" s="578">
        <f t="shared" si="1479"/>
        <v>0</v>
      </c>
      <c r="CE2135" s="375">
        <f t="shared" si="1480"/>
        <v>0</v>
      </c>
      <c r="CF2135" s="492">
        <f t="shared" si="1481"/>
        <v>0</v>
      </c>
      <c r="CG2135" s="578">
        <f t="shared" si="1482"/>
        <v>0</v>
      </c>
      <c r="CH2135" s="375">
        <f t="shared" si="1483"/>
        <v>0</v>
      </c>
      <c r="CI2135" s="492">
        <f t="shared" si="1484"/>
        <v>0</v>
      </c>
      <c r="CJ2135" s="578">
        <f t="shared" si="1485"/>
        <v>0</v>
      </c>
      <c r="CK2135" s="375">
        <f t="shared" si="1486"/>
        <v>0</v>
      </c>
      <c r="CL2135" s="492">
        <f t="shared" si="1487"/>
        <v>0</v>
      </c>
      <c r="CM2135" s="578">
        <f t="shared" si="1488"/>
        <v>0</v>
      </c>
      <c r="CN2135" s="375">
        <f t="shared" si="1489"/>
        <v>0</v>
      </c>
      <c r="CO2135" s="492">
        <f t="shared" si="1490"/>
        <v>0</v>
      </c>
      <c r="CP2135" s="578">
        <f t="shared" si="1491"/>
        <v>0</v>
      </c>
      <c r="CQ2135" s="375">
        <f t="shared" si="1492"/>
        <v>0</v>
      </c>
      <c r="CR2135" s="492">
        <f t="shared" si="1493"/>
        <v>0</v>
      </c>
      <c r="CS2135" s="578">
        <f t="shared" si="1494"/>
        <v>0</v>
      </c>
      <c r="CT2135" s="375">
        <f t="shared" si="1495"/>
        <v>0</v>
      </c>
      <c r="CU2135" s="492">
        <f t="shared" si="1496"/>
        <v>0</v>
      </c>
      <c r="CV2135" s="578">
        <f t="shared" si="1497"/>
        <v>0</v>
      </c>
      <c r="CW2135" s="375">
        <f t="shared" si="1498"/>
        <v>0</v>
      </c>
      <c r="CX2135" s="492">
        <f t="shared" si="1499"/>
        <v>0</v>
      </c>
      <c r="CY2135" s="578">
        <f t="shared" si="1500"/>
        <v>0</v>
      </c>
      <c r="CZ2135" s="375">
        <f t="shared" si="1501"/>
        <v>0</v>
      </c>
      <c r="DA2135" s="492">
        <f t="shared" si="1502"/>
        <v>0</v>
      </c>
      <c r="DB2135" s="578">
        <f t="shared" si="1503"/>
        <v>0</v>
      </c>
      <c r="DC2135" s="375">
        <f t="shared" si="1504"/>
        <v>0</v>
      </c>
      <c r="DD2135" s="492">
        <f t="shared" si="1505"/>
        <v>0</v>
      </c>
      <c r="DE2135" s="578">
        <f t="shared" si="1506"/>
        <v>0</v>
      </c>
      <c r="DF2135" s="293">
        <f t="shared" si="1507"/>
        <v>0</v>
      </c>
      <c r="DG2135" s="294" t="str">
        <f>IF(DF2135=0,"",
IF(SUM($DF$2022:DF2135)=1,DH2135,
IF($DF$2143&gt;SUM($DF$2022:DF2135),_xlfn.CONCAT(", ",DH2135),
IF($DF$2143=SUM($DF$2022:DF2135),_xlfn.CONCAT(" y ",DH2135)))))</f>
        <v/>
      </c>
      <c r="DH2135" s="89" t="s">
        <v>5310</v>
      </c>
    </row>
    <row r="2136" spans="1:112" ht="15" customHeight="1">
      <c r="A2136" s="64"/>
      <c r="B2136" s="11"/>
      <c r="C2136" s="61" t="s">
        <v>5311</v>
      </c>
      <c r="D2136" s="1020" t="str">
        <f>IF(CNGE_2025_M1_Secc5_Sub1!$D144="","",CNGE_2025_M1_Secc5_Sub1!$D144)</f>
        <v/>
      </c>
      <c r="E2136" s="889"/>
      <c r="F2136" s="889"/>
      <c r="G2136" s="889"/>
      <c r="H2136" s="889"/>
      <c r="I2136" s="889"/>
      <c r="J2136" s="889"/>
      <c r="K2136" s="889"/>
      <c r="L2136" s="890"/>
      <c r="M2136" s="813"/>
      <c r="N2136" s="813"/>
      <c r="O2136" s="813"/>
      <c r="P2136" s="813"/>
      <c r="Q2136" s="813"/>
      <c r="R2136" s="813"/>
      <c r="S2136" s="813"/>
      <c r="T2136" s="813"/>
      <c r="U2136" s="813"/>
      <c r="V2136" s="813"/>
      <c r="W2136" s="813"/>
      <c r="X2136" s="813"/>
      <c r="Y2136" s="813"/>
      <c r="Z2136" s="813"/>
      <c r="AA2136" s="813"/>
      <c r="AB2136" s="813"/>
      <c r="AC2136" s="813"/>
      <c r="AD2136" s="813"/>
      <c r="AI2136">
        <f t="shared" si="1432"/>
        <v>0</v>
      </c>
      <c r="AJ2136">
        <f t="shared" si="1433"/>
        <v>0</v>
      </c>
      <c r="AK2136">
        <f t="shared" si="1434"/>
        <v>0</v>
      </c>
      <c r="AL2136">
        <f t="shared" si="1435"/>
        <v>0</v>
      </c>
      <c r="AM2136">
        <f t="shared" si="1436"/>
        <v>0</v>
      </c>
      <c r="AN2136">
        <f t="shared" si="1437"/>
        <v>0</v>
      </c>
      <c r="AO2136">
        <f t="shared" si="1438"/>
        <v>0</v>
      </c>
      <c r="AP2136">
        <f t="shared" si="1439"/>
        <v>0</v>
      </c>
      <c r="AQ2136">
        <f t="shared" si="1440"/>
        <v>0</v>
      </c>
      <c r="AR2136">
        <f t="shared" si="1441"/>
        <v>0</v>
      </c>
      <c r="AS2136">
        <f t="shared" si="1442"/>
        <v>0</v>
      </c>
      <c r="AT2136">
        <f t="shared" si="1443"/>
        <v>0</v>
      </c>
      <c r="AU2136">
        <f t="shared" si="1444"/>
        <v>0</v>
      </c>
      <c r="AV2136">
        <f t="shared" si="1445"/>
        <v>0</v>
      </c>
      <c r="AW2136">
        <f t="shared" si="1446"/>
        <v>0</v>
      </c>
      <c r="AX2136">
        <f t="shared" si="1447"/>
        <v>0</v>
      </c>
      <c r="AY2136">
        <f t="shared" si="1448"/>
        <v>0</v>
      </c>
      <c r="AZ2136">
        <f t="shared" si="1449"/>
        <v>0</v>
      </c>
      <c r="BA2136">
        <f t="shared" si="1450"/>
        <v>0</v>
      </c>
      <c r="BB2136">
        <f t="shared" si="1451"/>
        <v>0</v>
      </c>
      <c r="BC2136">
        <f t="shared" si="1452"/>
        <v>0</v>
      </c>
      <c r="BD2136">
        <f t="shared" si="1453"/>
        <v>0</v>
      </c>
      <c r="BE2136">
        <f t="shared" si="1454"/>
        <v>0</v>
      </c>
      <c r="BF2136">
        <f t="shared" si="1455"/>
        <v>0</v>
      </c>
      <c r="BG2136" s="375">
        <f t="shared" si="1456"/>
        <v>0</v>
      </c>
      <c r="BH2136" s="492">
        <f t="shared" si="1457"/>
        <v>0</v>
      </c>
      <c r="BI2136" s="578">
        <f t="shared" si="1458"/>
        <v>0</v>
      </c>
      <c r="BJ2136" s="375">
        <f t="shared" si="1459"/>
        <v>0</v>
      </c>
      <c r="BK2136" s="492">
        <f t="shared" si="1460"/>
        <v>0</v>
      </c>
      <c r="BL2136" s="578">
        <f t="shared" si="1461"/>
        <v>0</v>
      </c>
      <c r="BM2136" s="375">
        <f t="shared" si="1462"/>
        <v>0</v>
      </c>
      <c r="BN2136" s="492">
        <f t="shared" si="1463"/>
        <v>0</v>
      </c>
      <c r="BO2136" s="578">
        <f t="shared" si="1464"/>
        <v>0</v>
      </c>
      <c r="BP2136" s="375">
        <f t="shared" si="1465"/>
        <v>0</v>
      </c>
      <c r="BQ2136" s="492">
        <f t="shared" si="1466"/>
        <v>0</v>
      </c>
      <c r="BR2136" s="578">
        <f t="shared" si="1467"/>
        <v>0</v>
      </c>
      <c r="BS2136" s="375">
        <f t="shared" si="1468"/>
        <v>0</v>
      </c>
      <c r="BT2136" s="492">
        <f t="shared" si="1469"/>
        <v>0</v>
      </c>
      <c r="BU2136" s="578">
        <f t="shared" si="1470"/>
        <v>0</v>
      </c>
      <c r="BV2136" s="375">
        <f t="shared" si="1471"/>
        <v>0</v>
      </c>
      <c r="BW2136" s="492">
        <f t="shared" si="1472"/>
        <v>0</v>
      </c>
      <c r="BX2136" s="578">
        <f t="shared" si="1473"/>
        <v>0</v>
      </c>
      <c r="BY2136" s="375">
        <f t="shared" si="1474"/>
        <v>0</v>
      </c>
      <c r="BZ2136" s="492">
        <f t="shared" si="1475"/>
        <v>0</v>
      </c>
      <c r="CA2136" s="578">
        <f t="shared" si="1476"/>
        <v>0</v>
      </c>
      <c r="CB2136" s="375">
        <f t="shared" si="1477"/>
        <v>0</v>
      </c>
      <c r="CC2136" s="492">
        <f t="shared" si="1478"/>
        <v>0</v>
      </c>
      <c r="CD2136" s="578">
        <f t="shared" si="1479"/>
        <v>0</v>
      </c>
      <c r="CE2136" s="375">
        <f t="shared" si="1480"/>
        <v>0</v>
      </c>
      <c r="CF2136" s="492">
        <f t="shared" si="1481"/>
        <v>0</v>
      </c>
      <c r="CG2136" s="578">
        <f t="shared" si="1482"/>
        <v>0</v>
      </c>
      <c r="CH2136" s="375">
        <f t="shared" si="1483"/>
        <v>0</v>
      </c>
      <c r="CI2136" s="492">
        <f t="shared" si="1484"/>
        <v>0</v>
      </c>
      <c r="CJ2136" s="578">
        <f t="shared" si="1485"/>
        <v>0</v>
      </c>
      <c r="CK2136" s="375">
        <f t="shared" si="1486"/>
        <v>0</v>
      </c>
      <c r="CL2136" s="492">
        <f t="shared" si="1487"/>
        <v>0</v>
      </c>
      <c r="CM2136" s="578">
        <f t="shared" si="1488"/>
        <v>0</v>
      </c>
      <c r="CN2136" s="375">
        <f t="shared" si="1489"/>
        <v>0</v>
      </c>
      <c r="CO2136" s="492">
        <f t="shared" si="1490"/>
        <v>0</v>
      </c>
      <c r="CP2136" s="578">
        <f t="shared" si="1491"/>
        <v>0</v>
      </c>
      <c r="CQ2136" s="375">
        <f t="shared" si="1492"/>
        <v>0</v>
      </c>
      <c r="CR2136" s="492">
        <f t="shared" si="1493"/>
        <v>0</v>
      </c>
      <c r="CS2136" s="578">
        <f t="shared" si="1494"/>
        <v>0</v>
      </c>
      <c r="CT2136" s="375">
        <f t="shared" si="1495"/>
        <v>0</v>
      </c>
      <c r="CU2136" s="492">
        <f t="shared" si="1496"/>
        <v>0</v>
      </c>
      <c r="CV2136" s="578">
        <f t="shared" si="1497"/>
        <v>0</v>
      </c>
      <c r="CW2136" s="375">
        <f t="shared" si="1498"/>
        <v>0</v>
      </c>
      <c r="CX2136" s="492">
        <f t="shared" si="1499"/>
        <v>0</v>
      </c>
      <c r="CY2136" s="578">
        <f t="shared" si="1500"/>
        <v>0</v>
      </c>
      <c r="CZ2136" s="375">
        <f t="shared" si="1501"/>
        <v>0</v>
      </c>
      <c r="DA2136" s="492">
        <f t="shared" si="1502"/>
        <v>0</v>
      </c>
      <c r="DB2136" s="578">
        <f t="shared" si="1503"/>
        <v>0</v>
      </c>
      <c r="DC2136" s="375">
        <f t="shared" si="1504"/>
        <v>0</v>
      </c>
      <c r="DD2136" s="492">
        <f t="shared" si="1505"/>
        <v>0</v>
      </c>
      <c r="DE2136" s="578">
        <f t="shared" si="1506"/>
        <v>0</v>
      </c>
      <c r="DF2136" s="293">
        <f t="shared" si="1507"/>
        <v>0</v>
      </c>
      <c r="DG2136" s="294" t="str">
        <f>IF(DF2136=0,"",
IF(SUM($DF$2022:DF2136)=1,DH2136,
IF($DF$2143&gt;SUM($DF$2022:DF2136),_xlfn.CONCAT(", ",DH2136),
IF($DF$2143=SUM($DF$2022:DF2136),_xlfn.CONCAT(" y ",DH2136)))))</f>
        <v/>
      </c>
      <c r="DH2136" s="89" t="s">
        <v>5312</v>
      </c>
    </row>
    <row r="2137" spans="1:112" ht="15" customHeight="1">
      <c r="A2137" s="64"/>
      <c r="B2137" s="11"/>
      <c r="C2137" s="61" t="s">
        <v>5313</v>
      </c>
      <c r="D2137" s="1020" t="str">
        <f>IF(CNGE_2025_M1_Secc5_Sub1!$D145="","",CNGE_2025_M1_Secc5_Sub1!$D145)</f>
        <v/>
      </c>
      <c r="E2137" s="889"/>
      <c r="F2137" s="889"/>
      <c r="G2137" s="889"/>
      <c r="H2137" s="889"/>
      <c r="I2137" s="889"/>
      <c r="J2137" s="889"/>
      <c r="K2137" s="889"/>
      <c r="L2137" s="890"/>
      <c r="M2137" s="813"/>
      <c r="N2137" s="813"/>
      <c r="O2137" s="813"/>
      <c r="P2137" s="813"/>
      <c r="Q2137" s="813"/>
      <c r="R2137" s="813"/>
      <c r="S2137" s="813"/>
      <c r="T2137" s="813"/>
      <c r="U2137" s="813"/>
      <c r="V2137" s="813"/>
      <c r="W2137" s="813"/>
      <c r="X2137" s="813"/>
      <c r="Y2137" s="813"/>
      <c r="Z2137" s="813"/>
      <c r="AA2137" s="813"/>
      <c r="AB2137" s="813"/>
      <c r="AC2137" s="813"/>
      <c r="AD2137" s="813"/>
      <c r="AI2137">
        <f t="shared" si="1432"/>
        <v>0</v>
      </c>
      <c r="AJ2137">
        <f t="shared" si="1433"/>
        <v>0</v>
      </c>
      <c r="AK2137">
        <f t="shared" si="1434"/>
        <v>0</v>
      </c>
      <c r="AL2137">
        <f t="shared" si="1435"/>
        <v>0</v>
      </c>
      <c r="AM2137">
        <f t="shared" si="1436"/>
        <v>0</v>
      </c>
      <c r="AN2137">
        <f t="shared" si="1437"/>
        <v>0</v>
      </c>
      <c r="AO2137">
        <f t="shared" si="1438"/>
        <v>0</v>
      </c>
      <c r="AP2137">
        <f t="shared" si="1439"/>
        <v>0</v>
      </c>
      <c r="AQ2137">
        <f t="shared" si="1440"/>
        <v>0</v>
      </c>
      <c r="AR2137">
        <f t="shared" si="1441"/>
        <v>0</v>
      </c>
      <c r="AS2137">
        <f t="shared" si="1442"/>
        <v>0</v>
      </c>
      <c r="AT2137">
        <f t="shared" si="1443"/>
        <v>0</v>
      </c>
      <c r="AU2137">
        <f t="shared" si="1444"/>
        <v>0</v>
      </c>
      <c r="AV2137">
        <f t="shared" si="1445"/>
        <v>0</v>
      </c>
      <c r="AW2137">
        <f t="shared" si="1446"/>
        <v>0</v>
      </c>
      <c r="AX2137">
        <f t="shared" si="1447"/>
        <v>0</v>
      </c>
      <c r="AY2137">
        <f t="shared" si="1448"/>
        <v>0</v>
      </c>
      <c r="AZ2137">
        <f t="shared" si="1449"/>
        <v>0</v>
      </c>
      <c r="BA2137">
        <f t="shared" si="1450"/>
        <v>0</v>
      </c>
      <c r="BB2137">
        <f t="shared" si="1451"/>
        <v>0</v>
      </c>
      <c r="BC2137">
        <f t="shared" si="1452"/>
        <v>0</v>
      </c>
      <c r="BD2137">
        <f t="shared" si="1453"/>
        <v>0</v>
      </c>
      <c r="BE2137">
        <f t="shared" si="1454"/>
        <v>0</v>
      </c>
      <c r="BF2137">
        <f t="shared" si="1455"/>
        <v>0</v>
      </c>
      <c r="BG2137" s="375">
        <f t="shared" si="1456"/>
        <v>0</v>
      </c>
      <c r="BH2137" s="492">
        <f t="shared" si="1457"/>
        <v>0</v>
      </c>
      <c r="BI2137" s="578">
        <f t="shared" si="1458"/>
        <v>0</v>
      </c>
      <c r="BJ2137" s="375">
        <f t="shared" si="1459"/>
        <v>0</v>
      </c>
      <c r="BK2137" s="492">
        <f t="shared" si="1460"/>
        <v>0</v>
      </c>
      <c r="BL2137" s="578">
        <f t="shared" si="1461"/>
        <v>0</v>
      </c>
      <c r="BM2137" s="375">
        <f t="shared" si="1462"/>
        <v>0</v>
      </c>
      <c r="BN2137" s="492">
        <f t="shared" si="1463"/>
        <v>0</v>
      </c>
      <c r="BO2137" s="578">
        <f t="shared" si="1464"/>
        <v>0</v>
      </c>
      <c r="BP2137" s="375">
        <f t="shared" si="1465"/>
        <v>0</v>
      </c>
      <c r="BQ2137" s="492">
        <f t="shared" si="1466"/>
        <v>0</v>
      </c>
      <c r="BR2137" s="578">
        <f t="shared" si="1467"/>
        <v>0</v>
      </c>
      <c r="BS2137" s="375">
        <f t="shared" si="1468"/>
        <v>0</v>
      </c>
      <c r="BT2137" s="492">
        <f t="shared" si="1469"/>
        <v>0</v>
      </c>
      <c r="BU2137" s="578">
        <f t="shared" si="1470"/>
        <v>0</v>
      </c>
      <c r="BV2137" s="375">
        <f t="shared" si="1471"/>
        <v>0</v>
      </c>
      <c r="BW2137" s="492">
        <f t="shared" si="1472"/>
        <v>0</v>
      </c>
      <c r="BX2137" s="578">
        <f t="shared" si="1473"/>
        <v>0</v>
      </c>
      <c r="BY2137" s="375">
        <f t="shared" si="1474"/>
        <v>0</v>
      </c>
      <c r="BZ2137" s="492">
        <f t="shared" si="1475"/>
        <v>0</v>
      </c>
      <c r="CA2137" s="578">
        <f t="shared" si="1476"/>
        <v>0</v>
      </c>
      <c r="CB2137" s="375">
        <f t="shared" si="1477"/>
        <v>0</v>
      </c>
      <c r="CC2137" s="492">
        <f t="shared" si="1478"/>
        <v>0</v>
      </c>
      <c r="CD2137" s="578">
        <f t="shared" si="1479"/>
        <v>0</v>
      </c>
      <c r="CE2137" s="375">
        <f t="shared" si="1480"/>
        <v>0</v>
      </c>
      <c r="CF2137" s="492">
        <f t="shared" si="1481"/>
        <v>0</v>
      </c>
      <c r="CG2137" s="578">
        <f t="shared" si="1482"/>
        <v>0</v>
      </c>
      <c r="CH2137" s="375">
        <f t="shared" si="1483"/>
        <v>0</v>
      </c>
      <c r="CI2137" s="492">
        <f t="shared" si="1484"/>
        <v>0</v>
      </c>
      <c r="CJ2137" s="578">
        <f t="shared" si="1485"/>
        <v>0</v>
      </c>
      <c r="CK2137" s="375">
        <f t="shared" si="1486"/>
        <v>0</v>
      </c>
      <c r="CL2137" s="492">
        <f t="shared" si="1487"/>
        <v>0</v>
      </c>
      <c r="CM2137" s="578">
        <f t="shared" si="1488"/>
        <v>0</v>
      </c>
      <c r="CN2137" s="375">
        <f t="shared" si="1489"/>
        <v>0</v>
      </c>
      <c r="CO2137" s="492">
        <f t="shared" si="1490"/>
        <v>0</v>
      </c>
      <c r="CP2137" s="578">
        <f t="shared" si="1491"/>
        <v>0</v>
      </c>
      <c r="CQ2137" s="375">
        <f t="shared" si="1492"/>
        <v>0</v>
      </c>
      <c r="CR2137" s="492">
        <f t="shared" si="1493"/>
        <v>0</v>
      </c>
      <c r="CS2137" s="578">
        <f t="shared" si="1494"/>
        <v>0</v>
      </c>
      <c r="CT2137" s="375">
        <f t="shared" si="1495"/>
        <v>0</v>
      </c>
      <c r="CU2137" s="492">
        <f t="shared" si="1496"/>
        <v>0</v>
      </c>
      <c r="CV2137" s="578">
        <f t="shared" si="1497"/>
        <v>0</v>
      </c>
      <c r="CW2137" s="375">
        <f t="shared" si="1498"/>
        <v>0</v>
      </c>
      <c r="CX2137" s="492">
        <f t="shared" si="1499"/>
        <v>0</v>
      </c>
      <c r="CY2137" s="578">
        <f t="shared" si="1500"/>
        <v>0</v>
      </c>
      <c r="CZ2137" s="375">
        <f t="shared" si="1501"/>
        <v>0</v>
      </c>
      <c r="DA2137" s="492">
        <f t="shared" si="1502"/>
        <v>0</v>
      </c>
      <c r="DB2137" s="578">
        <f t="shared" si="1503"/>
        <v>0</v>
      </c>
      <c r="DC2137" s="375">
        <f t="shared" si="1504"/>
        <v>0</v>
      </c>
      <c r="DD2137" s="492">
        <f t="shared" si="1505"/>
        <v>0</v>
      </c>
      <c r="DE2137" s="578">
        <f t="shared" si="1506"/>
        <v>0</v>
      </c>
      <c r="DF2137" s="293">
        <f t="shared" si="1507"/>
        <v>0</v>
      </c>
      <c r="DG2137" s="294" t="str">
        <f>IF(DF2137=0,"",
IF(SUM($DF$2022:DF2137)=1,DH2137,
IF($DF$2143&gt;SUM($DF$2022:DF2137),_xlfn.CONCAT(", ",DH2137),
IF($DF$2143=SUM($DF$2022:DF2137),_xlfn.CONCAT(" y ",DH2137)))))</f>
        <v/>
      </c>
      <c r="DH2137" s="89" t="s">
        <v>5314</v>
      </c>
    </row>
    <row r="2138" spans="1:112" ht="15" customHeight="1">
      <c r="A2138" s="64"/>
      <c r="B2138" s="11"/>
      <c r="C2138" s="61" t="s">
        <v>5315</v>
      </c>
      <c r="D2138" s="1020" t="str">
        <f>IF(CNGE_2025_M1_Secc5_Sub1!$D146="","",CNGE_2025_M1_Secc5_Sub1!$D146)</f>
        <v/>
      </c>
      <c r="E2138" s="889"/>
      <c r="F2138" s="889"/>
      <c r="G2138" s="889"/>
      <c r="H2138" s="889"/>
      <c r="I2138" s="889"/>
      <c r="J2138" s="889"/>
      <c r="K2138" s="889"/>
      <c r="L2138" s="890"/>
      <c r="M2138" s="813"/>
      <c r="N2138" s="813"/>
      <c r="O2138" s="813"/>
      <c r="P2138" s="813"/>
      <c r="Q2138" s="813"/>
      <c r="R2138" s="813"/>
      <c r="S2138" s="813"/>
      <c r="T2138" s="813"/>
      <c r="U2138" s="813"/>
      <c r="V2138" s="813"/>
      <c r="W2138" s="813"/>
      <c r="X2138" s="813"/>
      <c r="Y2138" s="813"/>
      <c r="Z2138" s="813"/>
      <c r="AA2138" s="813"/>
      <c r="AB2138" s="813"/>
      <c r="AC2138" s="813"/>
      <c r="AD2138" s="813"/>
      <c r="AI2138">
        <f t="shared" si="1432"/>
        <v>0</v>
      </c>
      <c r="AJ2138">
        <f t="shared" si="1433"/>
        <v>0</v>
      </c>
      <c r="AK2138">
        <f t="shared" si="1434"/>
        <v>0</v>
      </c>
      <c r="AL2138">
        <f t="shared" si="1435"/>
        <v>0</v>
      </c>
      <c r="AM2138">
        <f t="shared" si="1436"/>
        <v>0</v>
      </c>
      <c r="AN2138">
        <f t="shared" si="1437"/>
        <v>0</v>
      </c>
      <c r="AO2138">
        <f t="shared" si="1438"/>
        <v>0</v>
      </c>
      <c r="AP2138">
        <f t="shared" si="1439"/>
        <v>0</v>
      </c>
      <c r="AQ2138">
        <f t="shared" si="1440"/>
        <v>0</v>
      </c>
      <c r="AR2138">
        <f t="shared" si="1441"/>
        <v>0</v>
      </c>
      <c r="AS2138">
        <f t="shared" si="1442"/>
        <v>0</v>
      </c>
      <c r="AT2138">
        <f t="shared" si="1443"/>
        <v>0</v>
      </c>
      <c r="AU2138">
        <f t="shared" si="1444"/>
        <v>0</v>
      </c>
      <c r="AV2138">
        <f t="shared" si="1445"/>
        <v>0</v>
      </c>
      <c r="AW2138">
        <f t="shared" si="1446"/>
        <v>0</v>
      </c>
      <c r="AX2138">
        <f t="shared" si="1447"/>
        <v>0</v>
      </c>
      <c r="AY2138">
        <f t="shared" si="1448"/>
        <v>0</v>
      </c>
      <c r="AZ2138">
        <f t="shared" si="1449"/>
        <v>0</v>
      </c>
      <c r="BA2138">
        <f t="shared" si="1450"/>
        <v>0</v>
      </c>
      <c r="BB2138">
        <f t="shared" si="1451"/>
        <v>0</v>
      </c>
      <c r="BC2138">
        <f t="shared" si="1452"/>
        <v>0</v>
      </c>
      <c r="BD2138">
        <f t="shared" si="1453"/>
        <v>0</v>
      </c>
      <c r="BE2138">
        <f t="shared" si="1454"/>
        <v>0</v>
      </c>
      <c r="BF2138">
        <f t="shared" si="1455"/>
        <v>0</v>
      </c>
      <c r="BG2138" s="375">
        <f t="shared" si="1456"/>
        <v>0</v>
      </c>
      <c r="BH2138" s="492">
        <f t="shared" si="1457"/>
        <v>0</v>
      </c>
      <c r="BI2138" s="578">
        <f t="shared" si="1458"/>
        <v>0</v>
      </c>
      <c r="BJ2138" s="375">
        <f t="shared" si="1459"/>
        <v>0</v>
      </c>
      <c r="BK2138" s="492">
        <f t="shared" si="1460"/>
        <v>0</v>
      </c>
      <c r="BL2138" s="578">
        <f t="shared" si="1461"/>
        <v>0</v>
      </c>
      <c r="BM2138" s="375">
        <f t="shared" si="1462"/>
        <v>0</v>
      </c>
      <c r="BN2138" s="492">
        <f t="shared" si="1463"/>
        <v>0</v>
      </c>
      <c r="BO2138" s="578">
        <f t="shared" si="1464"/>
        <v>0</v>
      </c>
      <c r="BP2138" s="375">
        <f t="shared" si="1465"/>
        <v>0</v>
      </c>
      <c r="BQ2138" s="492">
        <f t="shared" si="1466"/>
        <v>0</v>
      </c>
      <c r="BR2138" s="578">
        <f t="shared" si="1467"/>
        <v>0</v>
      </c>
      <c r="BS2138" s="375">
        <f t="shared" si="1468"/>
        <v>0</v>
      </c>
      <c r="BT2138" s="492">
        <f t="shared" si="1469"/>
        <v>0</v>
      </c>
      <c r="BU2138" s="578">
        <f t="shared" si="1470"/>
        <v>0</v>
      </c>
      <c r="BV2138" s="375">
        <f t="shared" si="1471"/>
        <v>0</v>
      </c>
      <c r="BW2138" s="492">
        <f t="shared" si="1472"/>
        <v>0</v>
      </c>
      <c r="BX2138" s="578">
        <f t="shared" si="1473"/>
        <v>0</v>
      </c>
      <c r="BY2138" s="375">
        <f t="shared" si="1474"/>
        <v>0</v>
      </c>
      <c r="BZ2138" s="492">
        <f t="shared" si="1475"/>
        <v>0</v>
      </c>
      <c r="CA2138" s="578">
        <f t="shared" si="1476"/>
        <v>0</v>
      </c>
      <c r="CB2138" s="375">
        <f t="shared" si="1477"/>
        <v>0</v>
      </c>
      <c r="CC2138" s="492">
        <f t="shared" si="1478"/>
        <v>0</v>
      </c>
      <c r="CD2138" s="578">
        <f t="shared" si="1479"/>
        <v>0</v>
      </c>
      <c r="CE2138" s="375">
        <f t="shared" si="1480"/>
        <v>0</v>
      </c>
      <c r="CF2138" s="492">
        <f t="shared" si="1481"/>
        <v>0</v>
      </c>
      <c r="CG2138" s="578">
        <f t="shared" si="1482"/>
        <v>0</v>
      </c>
      <c r="CH2138" s="375">
        <f t="shared" si="1483"/>
        <v>0</v>
      </c>
      <c r="CI2138" s="492">
        <f t="shared" si="1484"/>
        <v>0</v>
      </c>
      <c r="CJ2138" s="578">
        <f t="shared" si="1485"/>
        <v>0</v>
      </c>
      <c r="CK2138" s="375">
        <f t="shared" si="1486"/>
        <v>0</v>
      </c>
      <c r="CL2138" s="492">
        <f t="shared" si="1487"/>
        <v>0</v>
      </c>
      <c r="CM2138" s="578">
        <f t="shared" si="1488"/>
        <v>0</v>
      </c>
      <c r="CN2138" s="375">
        <f t="shared" si="1489"/>
        <v>0</v>
      </c>
      <c r="CO2138" s="492">
        <f t="shared" si="1490"/>
        <v>0</v>
      </c>
      <c r="CP2138" s="578">
        <f t="shared" si="1491"/>
        <v>0</v>
      </c>
      <c r="CQ2138" s="375">
        <f t="shared" si="1492"/>
        <v>0</v>
      </c>
      <c r="CR2138" s="492">
        <f t="shared" si="1493"/>
        <v>0</v>
      </c>
      <c r="CS2138" s="578">
        <f t="shared" si="1494"/>
        <v>0</v>
      </c>
      <c r="CT2138" s="375">
        <f t="shared" si="1495"/>
        <v>0</v>
      </c>
      <c r="CU2138" s="492">
        <f t="shared" si="1496"/>
        <v>0</v>
      </c>
      <c r="CV2138" s="578">
        <f t="shared" si="1497"/>
        <v>0</v>
      </c>
      <c r="CW2138" s="375">
        <f t="shared" si="1498"/>
        <v>0</v>
      </c>
      <c r="CX2138" s="492">
        <f t="shared" si="1499"/>
        <v>0</v>
      </c>
      <c r="CY2138" s="578">
        <f t="shared" si="1500"/>
        <v>0</v>
      </c>
      <c r="CZ2138" s="375">
        <f t="shared" si="1501"/>
        <v>0</v>
      </c>
      <c r="DA2138" s="492">
        <f t="shared" si="1502"/>
        <v>0</v>
      </c>
      <c r="DB2138" s="578">
        <f t="shared" si="1503"/>
        <v>0</v>
      </c>
      <c r="DC2138" s="375">
        <f t="shared" si="1504"/>
        <v>0</v>
      </c>
      <c r="DD2138" s="492">
        <f t="shared" si="1505"/>
        <v>0</v>
      </c>
      <c r="DE2138" s="578">
        <f t="shared" si="1506"/>
        <v>0</v>
      </c>
      <c r="DF2138" s="293">
        <f t="shared" si="1507"/>
        <v>0</v>
      </c>
      <c r="DG2138" s="294" t="str">
        <f>IF(DF2138=0,"",
IF(SUM($DF$2022:DF2138)=1,DH2138,
IF($DF$2143&gt;SUM($DF$2022:DF2138),_xlfn.CONCAT(", ",DH2138),
IF($DF$2143=SUM($DF$2022:DF2138),_xlfn.CONCAT(" y ",DH2138)))))</f>
        <v/>
      </c>
      <c r="DH2138" s="89" t="s">
        <v>5316</v>
      </c>
    </row>
    <row r="2139" spans="1:112" ht="15" customHeight="1">
      <c r="A2139" s="64"/>
      <c r="B2139" s="11"/>
      <c r="C2139" s="61" t="s">
        <v>5317</v>
      </c>
      <c r="D2139" s="1020" t="str">
        <f>IF(CNGE_2025_M1_Secc5_Sub1!$D147="","",CNGE_2025_M1_Secc5_Sub1!$D147)</f>
        <v/>
      </c>
      <c r="E2139" s="889"/>
      <c r="F2139" s="889"/>
      <c r="G2139" s="889"/>
      <c r="H2139" s="889"/>
      <c r="I2139" s="889"/>
      <c r="J2139" s="889"/>
      <c r="K2139" s="889"/>
      <c r="L2139" s="890"/>
      <c r="M2139" s="813"/>
      <c r="N2139" s="813"/>
      <c r="O2139" s="813"/>
      <c r="P2139" s="813"/>
      <c r="Q2139" s="813"/>
      <c r="R2139" s="813"/>
      <c r="S2139" s="813"/>
      <c r="T2139" s="813"/>
      <c r="U2139" s="813"/>
      <c r="V2139" s="813"/>
      <c r="W2139" s="813"/>
      <c r="X2139" s="813"/>
      <c r="Y2139" s="813"/>
      <c r="Z2139" s="813"/>
      <c r="AA2139" s="813"/>
      <c r="AB2139" s="813"/>
      <c r="AC2139" s="813"/>
      <c r="AD2139" s="813"/>
      <c r="AI2139">
        <f t="shared" si="1432"/>
        <v>0</v>
      </c>
      <c r="AJ2139">
        <f t="shared" si="1433"/>
        <v>0</v>
      </c>
      <c r="AK2139">
        <f t="shared" si="1434"/>
        <v>0</v>
      </c>
      <c r="AL2139">
        <f t="shared" si="1435"/>
        <v>0</v>
      </c>
      <c r="AM2139">
        <f t="shared" si="1436"/>
        <v>0</v>
      </c>
      <c r="AN2139">
        <f t="shared" si="1437"/>
        <v>0</v>
      </c>
      <c r="AO2139">
        <f t="shared" si="1438"/>
        <v>0</v>
      </c>
      <c r="AP2139">
        <f t="shared" si="1439"/>
        <v>0</v>
      </c>
      <c r="AQ2139">
        <f t="shared" si="1440"/>
        <v>0</v>
      </c>
      <c r="AR2139">
        <f t="shared" si="1441"/>
        <v>0</v>
      </c>
      <c r="AS2139">
        <f t="shared" si="1442"/>
        <v>0</v>
      </c>
      <c r="AT2139">
        <f t="shared" si="1443"/>
        <v>0</v>
      </c>
      <c r="AU2139">
        <f t="shared" si="1444"/>
        <v>0</v>
      </c>
      <c r="AV2139">
        <f t="shared" si="1445"/>
        <v>0</v>
      </c>
      <c r="AW2139">
        <f t="shared" si="1446"/>
        <v>0</v>
      </c>
      <c r="AX2139">
        <f t="shared" si="1447"/>
        <v>0</v>
      </c>
      <c r="AY2139">
        <f t="shared" si="1448"/>
        <v>0</v>
      </c>
      <c r="AZ2139">
        <f t="shared" si="1449"/>
        <v>0</v>
      </c>
      <c r="BA2139">
        <f t="shared" si="1450"/>
        <v>0</v>
      </c>
      <c r="BB2139">
        <f t="shared" si="1451"/>
        <v>0</v>
      </c>
      <c r="BC2139">
        <f t="shared" si="1452"/>
        <v>0</v>
      </c>
      <c r="BD2139">
        <f t="shared" si="1453"/>
        <v>0</v>
      </c>
      <c r="BE2139">
        <f t="shared" si="1454"/>
        <v>0</v>
      </c>
      <c r="BF2139">
        <f t="shared" si="1455"/>
        <v>0</v>
      </c>
      <c r="BG2139" s="375">
        <f t="shared" si="1456"/>
        <v>0</v>
      </c>
      <c r="BH2139" s="492">
        <f t="shared" si="1457"/>
        <v>0</v>
      </c>
      <c r="BI2139" s="578">
        <f t="shared" si="1458"/>
        <v>0</v>
      </c>
      <c r="BJ2139" s="375">
        <f t="shared" si="1459"/>
        <v>0</v>
      </c>
      <c r="BK2139" s="492">
        <f t="shared" si="1460"/>
        <v>0</v>
      </c>
      <c r="BL2139" s="578">
        <f t="shared" si="1461"/>
        <v>0</v>
      </c>
      <c r="BM2139" s="375">
        <f t="shared" si="1462"/>
        <v>0</v>
      </c>
      <c r="BN2139" s="492">
        <f t="shared" si="1463"/>
        <v>0</v>
      </c>
      <c r="BO2139" s="578">
        <f t="shared" si="1464"/>
        <v>0</v>
      </c>
      <c r="BP2139" s="375">
        <f t="shared" si="1465"/>
        <v>0</v>
      </c>
      <c r="BQ2139" s="492">
        <f t="shared" si="1466"/>
        <v>0</v>
      </c>
      <c r="BR2139" s="578">
        <f t="shared" si="1467"/>
        <v>0</v>
      </c>
      <c r="BS2139" s="375">
        <f t="shared" si="1468"/>
        <v>0</v>
      </c>
      <c r="BT2139" s="492">
        <f t="shared" si="1469"/>
        <v>0</v>
      </c>
      <c r="BU2139" s="578">
        <f t="shared" si="1470"/>
        <v>0</v>
      </c>
      <c r="BV2139" s="375">
        <f t="shared" si="1471"/>
        <v>0</v>
      </c>
      <c r="BW2139" s="492">
        <f t="shared" si="1472"/>
        <v>0</v>
      </c>
      <c r="BX2139" s="578">
        <f t="shared" si="1473"/>
        <v>0</v>
      </c>
      <c r="BY2139" s="375">
        <f t="shared" si="1474"/>
        <v>0</v>
      </c>
      <c r="BZ2139" s="492">
        <f t="shared" si="1475"/>
        <v>0</v>
      </c>
      <c r="CA2139" s="578">
        <f t="shared" si="1476"/>
        <v>0</v>
      </c>
      <c r="CB2139" s="375">
        <f t="shared" si="1477"/>
        <v>0</v>
      </c>
      <c r="CC2139" s="492">
        <f t="shared" si="1478"/>
        <v>0</v>
      </c>
      <c r="CD2139" s="578">
        <f t="shared" si="1479"/>
        <v>0</v>
      </c>
      <c r="CE2139" s="375">
        <f t="shared" si="1480"/>
        <v>0</v>
      </c>
      <c r="CF2139" s="492">
        <f t="shared" si="1481"/>
        <v>0</v>
      </c>
      <c r="CG2139" s="578">
        <f t="shared" si="1482"/>
        <v>0</v>
      </c>
      <c r="CH2139" s="375">
        <f t="shared" si="1483"/>
        <v>0</v>
      </c>
      <c r="CI2139" s="492">
        <f t="shared" si="1484"/>
        <v>0</v>
      </c>
      <c r="CJ2139" s="578">
        <f t="shared" si="1485"/>
        <v>0</v>
      </c>
      <c r="CK2139" s="375">
        <f t="shared" si="1486"/>
        <v>0</v>
      </c>
      <c r="CL2139" s="492">
        <f t="shared" si="1487"/>
        <v>0</v>
      </c>
      <c r="CM2139" s="578">
        <f t="shared" si="1488"/>
        <v>0</v>
      </c>
      <c r="CN2139" s="375">
        <f t="shared" si="1489"/>
        <v>0</v>
      </c>
      <c r="CO2139" s="492">
        <f t="shared" si="1490"/>
        <v>0</v>
      </c>
      <c r="CP2139" s="578">
        <f t="shared" si="1491"/>
        <v>0</v>
      </c>
      <c r="CQ2139" s="375">
        <f t="shared" si="1492"/>
        <v>0</v>
      </c>
      <c r="CR2139" s="492">
        <f t="shared" si="1493"/>
        <v>0</v>
      </c>
      <c r="CS2139" s="578">
        <f t="shared" si="1494"/>
        <v>0</v>
      </c>
      <c r="CT2139" s="375">
        <f t="shared" si="1495"/>
        <v>0</v>
      </c>
      <c r="CU2139" s="492">
        <f t="shared" si="1496"/>
        <v>0</v>
      </c>
      <c r="CV2139" s="578">
        <f t="shared" si="1497"/>
        <v>0</v>
      </c>
      <c r="CW2139" s="375">
        <f t="shared" si="1498"/>
        <v>0</v>
      </c>
      <c r="CX2139" s="492">
        <f t="shared" si="1499"/>
        <v>0</v>
      </c>
      <c r="CY2139" s="578">
        <f t="shared" si="1500"/>
        <v>0</v>
      </c>
      <c r="CZ2139" s="375">
        <f t="shared" si="1501"/>
        <v>0</v>
      </c>
      <c r="DA2139" s="492">
        <f t="shared" si="1502"/>
        <v>0</v>
      </c>
      <c r="DB2139" s="578">
        <f t="shared" si="1503"/>
        <v>0</v>
      </c>
      <c r="DC2139" s="375">
        <f t="shared" si="1504"/>
        <v>0</v>
      </c>
      <c r="DD2139" s="492">
        <f t="shared" si="1505"/>
        <v>0</v>
      </c>
      <c r="DE2139" s="578">
        <f t="shared" si="1506"/>
        <v>0</v>
      </c>
      <c r="DF2139" s="293">
        <f t="shared" si="1507"/>
        <v>0</v>
      </c>
      <c r="DG2139" s="294" t="str">
        <f>IF(DF2139=0,"",
IF(SUM($DF$2022:DF2139)=1,DH2139,
IF($DF$2143&gt;SUM($DF$2022:DF2139),_xlfn.CONCAT(", ",DH2139),
IF($DF$2143=SUM($DF$2022:DF2139),_xlfn.CONCAT(" y ",DH2139)))))</f>
        <v/>
      </c>
      <c r="DH2139" s="89" t="s">
        <v>5318</v>
      </c>
    </row>
    <row r="2140" spans="1:112" ht="15" customHeight="1">
      <c r="A2140" s="64"/>
      <c r="B2140" s="11"/>
      <c r="C2140" s="61" t="s">
        <v>5319</v>
      </c>
      <c r="D2140" s="1020" t="str">
        <f>IF(CNGE_2025_M1_Secc5_Sub1!$D148="","",CNGE_2025_M1_Secc5_Sub1!$D148)</f>
        <v/>
      </c>
      <c r="E2140" s="889"/>
      <c r="F2140" s="889"/>
      <c r="G2140" s="889"/>
      <c r="H2140" s="889"/>
      <c r="I2140" s="889"/>
      <c r="J2140" s="889"/>
      <c r="K2140" s="889"/>
      <c r="L2140" s="890"/>
      <c r="M2140" s="813"/>
      <c r="N2140" s="813"/>
      <c r="O2140" s="813"/>
      <c r="P2140" s="813"/>
      <c r="Q2140" s="813"/>
      <c r="R2140" s="813"/>
      <c r="S2140" s="813"/>
      <c r="T2140" s="813"/>
      <c r="U2140" s="813"/>
      <c r="V2140" s="813"/>
      <c r="W2140" s="813"/>
      <c r="X2140" s="813"/>
      <c r="Y2140" s="813"/>
      <c r="Z2140" s="813"/>
      <c r="AA2140" s="813"/>
      <c r="AB2140" s="813"/>
      <c r="AC2140" s="813"/>
      <c r="AD2140" s="813"/>
      <c r="AI2140">
        <f t="shared" si="1432"/>
        <v>0</v>
      </c>
      <c r="AJ2140">
        <f t="shared" si="1433"/>
        <v>0</v>
      </c>
      <c r="AK2140">
        <f t="shared" si="1434"/>
        <v>0</v>
      </c>
      <c r="AL2140">
        <f t="shared" si="1435"/>
        <v>0</v>
      </c>
      <c r="AM2140">
        <f t="shared" si="1436"/>
        <v>0</v>
      </c>
      <c r="AN2140">
        <f t="shared" si="1437"/>
        <v>0</v>
      </c>
      <c r="AO2140">
        <f t="shared" si="1438"/>
        <v>0</v>
      </c>
      <c r="AP2140">
        <f t="shared" si="1439"/>
        <v>0</v>
      </c>
      <c r="AQ2140">
        <f t="shared" si="1440"/>
        <v>0</v>
      </c>
      <c r="AR2140">
        <f t="shared" si="1441"/>
        <v>0</v>
      </c>
      <c r="AS2140">
        <f t="shared" si="1442"/>
        <v>0</v>
      </c>
      <c r="AT2140">
        <f t="shared" si="1443"/>
        <v>0</v>
      </c>
      <c r="AU2140">
        <f t="shared" si="1444"/>
        <v>0</v>
      </c>
      <c r="AV2140">
        <f t="shared" si="1445"/>
        <v>0</v>
      </c>
      <c r="AW2140">
        <f t="shared" si="1446"/>
        <v>0</v>
      </c>
      <c r="AX2140">
        <f t="shared" si="1447"/>
        <v>0</v>
      </c>
      <c r="AY2140">
        <f t="shared" si="1448"/>
        <v>0</v>
      </c>
      <c r="AZ2140">
        <f t="shared" si="1449"/>
        <v>0</v>
      </c>
      <c r="BA2140">
        <f t="shared" si="1450"/>
        <v>0</v>
      </c>
      <c r="BB2140">
        <f t="shared" si="1451"/>
        <v>0</v>
      </c>
      <c r="BC2140">
        <f t="shared" si="1452"/>
        <v>0</v>
      </c>
      <c r="BD2140">
        <f t="shared" si="1453"/>
        <v>0</v>
      </c>
      <c r="BE2140">
        <f t="shared" si="1454"/>
        <v>0</v>
      </c>
      <c r="BF2140">
        <f t="shared" si="1455"/>
        <v>0</v>
      </c>
      <c r="BG2140" s="375">
        <f t="shared" si="1456"/>
        <v>0</v>
      </c>
      <c r="BH2140" s="492">
        <f t="shared" si="1457"/>
        <v>0</v>
      </c>
      <c r="BI2140" s="578">
        <f t="shared" si="1458"/>
        <v>0</v>
      </c>
      <c r="BJ2140" s="375">
        <f t="shared" si="1459"/>
        <v>0</v>
      </c>
      <c r="BK2140" s="492">
        <f t="shared" si="1460"/>
        <v>0</v>
      </c>
      <c r="BL2140" s="578">
        <f t="shared" si="1461"/>
        <v>0</v>
      </c>
      <c r="BM2140" s="375">
        <f t="shared" si="1462"/>
        <v>0</v>
      </c>
      <c r="BN2140" s="492">
        <f t="shared" si="1463"/>
        <v>0</v>
      </c>
      <c r="BO2140" s="578">
        <f t="shared" si="1464"/>
        <v>0</v>
      </c>
      <c r="BP2140" s="375">
        <f t="shared" si="1465"/>
        <v>0</v>
      </c>
      <c r="BQ2140" s="492">
        <f t="shared" si="1466"/>
        <v>0</v>
      </c>
      <c r="BR2140" s="578">
        <f t="shared" si="1467"/>
        <v>0</v>
      </c>
      <c r="BS2140" s="375">
        <f t="shared" si="1468"/>
        <v>0</v>
      </c>
      <c r="BT2140" s="492">
        <f t="shared" si="1469"/>
        <v>0</v>
      </c>
      <c r="BU2140" s="578">
        <f t="shared" si="1470"/>
        <v>0</v>
      </c>
      <c r="BV2140" s="375">
        <f t="shared" si="1471"/>
        <v>0</v>
      </c>
      <c r="BW2140" s="492">
        <f t="shared" si="1472"/>
        <v>0</v>
      </c>
      <c r="BX2140" s="578">
        <f t="shared" si="1473"/>
        <v>0</v>
      </c>
      <c r="BY2140" s="375">
        <f t="shared" si="1474"/>
        <v>0</v>
      </c>
      <c r="BZ2140" s="492">
        <f t="shared" si="1475"/>
        <v>0</v>
      </c>
      <c r="CA2140" s="578">
        <f t="shared" si="1476"/>
        <v>0</v>
      </c>
      <c r="CB2140" s="375">
        <f t="shared" si="1477"/>
        <v>0</v>
      </c>
      <c r="CC2140" s="492">
        <f t="shared" si="1478"/>
        <v>0</v>
      </c>
      <c r="CD2140" s="578">
        <f t="shared" si="1479"/>
        <v>0</v>
      </c>
      <c r="CE2140" s="375">
        <f t="shared" si="1480"/>
        <v>0</v>
      </c>
      <c r="CF2140" s="492">
        <f t="shared" si="1481"/>
        <v>0</v>
      </c>
      <c r="CG2140" s="578">
        <f t="shared" si="1482"/>
        <v>0</v>
      </c>
      <c r="CH2140" s="375">
        <f t="shared" si="1483"/>
        <v>0</v>
      </c>
      <c r="CI2140" s="492">
        <f t="shared" si="1484"/>
        <v>0</v>
      </c>
      <c r="CJ2140" s="578">
        <f t="shared" si="1485"/>
        <v>0</v>
      </c>
      <c r="CK2140" s="375">
        <f t="shared" si="1486"/>
        <v>0</v>
      </c>
      <c r="CL2140" s="492">
        <f t="shared" si="1487"/>
        <v>0</v>
      </c>
      <c r="CM2140" s="578">
        <f t="shared" si="1488"/>
        <v>0</v>
      </c>
      <c r="CN2140" s="375">
        <f t="shared" si="1489"/>
        <v>0</v>
      </c>
      <c r="CO2140" s="492">
        <f t="shared" si="1490"/>
        <v>0</v>
      </c>
      <c r="CP2140" s="578">
        <f t="shared" si="1491"/>
        <v>0</v>
      </c>
      <c r="CQ2140" s="375">
        <f t="shared" si="1492"/>
        <v>0</v>
      </c>
      <c r="CR2140" s="492">
        <f t="shared" si="1493"/>
        <v>0</v>
      </c>
      <c r="CS2140" s="578">
        <f t="shared" si="1494"/>
        <v>0</v>
      </c>
      <c r="CT2140" s="375">
        <f t="shared" si="1495"/>
        <v>0</v>
      </c>
      <c r="CU2140" s="492">
        <f t="shared" si="1496"/>
        <v>0</v>
      </c>
      <c r="CV2140" s="578">
        <f t="shared" si="1497"/>
        <v>0</v>
      </c>
      <c r="CW2140" s="375">
        <f t="shared" si="1498"/>
        <v>0</v>
      </c>
      <c r="CX2140" s="492">
        <f t="shared" si="1499"/>
        <v>0</v>
      </c>
      <c r="CY2140" s="578">
        <f t="shared" si="1500"/>
        <v>0</v>
      </c>
      <c r="CZ2140" s="375">
        <f t="shared" si="1501"/>
        <v>0</v>
      </c>
      <c r="DA2140" s="492">
        <f t="shared" si="1502"/>
        <v>0</v>
      </c>
      <c r="DB2140" s="578">
        <f t="shared" si="1503"/>
        <v>0</v>
      </c>
      <c r="DC2140" s="375">
        <f t="shared" si="1504"/>
        <v>0</v>
      </c>
      <c r="DD2140" s="492">
        <f t="shared" si="1505"/>
        <v>0</v>
      </c>
      <c r="DE2140" s="578">
        <f t="shared" si="1506"/>
        <v>0</v>
      </c>
      <c r="DF2140" s="293">
        <f t="shared" si="1507"/>
        <v>0</v>
      </c>
      <c r="DG2140" s="294" t="str">
        <f>IF(DF2140=0,"",
IF(SUM($DF$2022:DF2140)=1,DH2140,
IF($DF$2143&gt;SUM($DF$2022:DF2140),_xlfn.CONCAT(", ",DH2140),
IF($DF$2143=SUM($DF$2022:DF2140),_xlfn.CONCAT(" y ",DH2140)))))</f>
        <v/>
      </c>
      <c r="DH2140" s="89" t="s">
        <v>5320</v>
      </c>
    </row>
    <row r="2141" spans="1:112" ht="15" customHeight="1">
      <c r="A2141" s="64"/>
      <c r="B2141" s="11"/>
      <c r="C2141" s="61" t="s">
        <v>5321</v>
      </c>
      <c r="D2141" s="1020" t="str">
        <f>IF(CNGE_2025_M1_Secc5_Sub1!$D149="","",CNGE_2025_M1_Secc5_Sub1!$D149)</f>
        <v/>
      </c>
      <c r="E2141" s="889"/>
      <c r="F2141" s="889"/>
      <c r="G2141" s="889"/>
      <c r="H2141" s="889"/>
      <c r="I2141" s="889"/>
      <c r="J2141" s="889"/>
      <c r="K2141" s="889"/>
      <c r="L2141" s="890"/>
      <c r="M2141" s="813"/>
      <c r="N2141" s="813"/>
      <c r="O2141" s="813"/>
      <c r="P2141" s="813"/>
      <c r="Q2141" s="813"/>
      <c r="R2141" s="813"/>
      <c r="S2141" s="813"/>
      <c r="T2141" s="813"/>
      <c r="U2141" s="813"/>
      <c r="V2141" s="813"/>
      <c r="W2141" s="813"/>
      <c r="X2141" s="813"/>
      <c r="Y2141" s="813"/>
      <c r="Z2141" s="813"/>
      <c r="AA2141" s="813"/>
      <c r="AB2141" s="813"/>
      <c r="AC2141" s="813"/>
      <c r="AD2141" s="813"/>
      <c r="AI2141">
        <f t="shared" si="1432"/>
        <v>0</v>
      </c>
      <c r="AJ2141">
        <f t="shared" si="1433"/>
        <v>0</v>
      </c>
      <c r="AK2141">
        <f t="shared" si="1434"/>
        <v>0</v>
      </c>
      <c r="AL2141">
        <f t="shared" si="1435"/>
        <v>0</v>
      </c>
      <c r="AM2141">
        <f t="shared" si="1436"/>
        <v>0</v>
      </c>
      <c r="AN2141">
        <f t="shared" si="1437"/>
        <v>0</v>
      </c>
      <c r="AO2141">
        <f t="shared" si="1438"/>
        <v>0</v>
      </c>
      <c r="AP2141">
        <f t="shared" si="1439"/>
        <v>0</v>
      </c>
      <c r="AQ2141">
        <f t="shared" si="1440"/>
        <v>0</v>
      </c>
      <c r="AR2141">
        <f t="shared" si="1441"/>
        <v>0</v>
      </c>
      <c r="AS2141">
        <f t="shared" si="1442"/>
        <v>0</v>
      </c>
      <c r="AT2141">
        <f t="shared" si="1443"/>
        <v>0</v>
      </c>
      <c r="AU2141">
        <f t="shared" si="1444"/>
        <v>0</v>
      </c>
      <c r="AV2141">
        <f t="shared" si="1445"/>
        <v>0</v>
      </c>
      <c r="AW2141">
        <f t="shared" si="1446"/>
        <v>0</v>
      </c>
      <c r="AX2141">
        <f t="shared" si="1447"/>
        <v>0</v>
      </c>
      <c r="AY2141">
        <f t="shared" si="1448"/>
        <v>0</v>
      </c>
      <c r="AZ2141">
        <f t="shared" si="1449"/>
        <v>0</v>
      </c>
      <c r="BA2141">
        <f t="shared" si="1450"/>
        <v>0</v>
      </c>
      <c r="BB2141">
        <f t="shared" si="1451"/>
        <v>0</v>
      </c>
      <c r="BC2141">
        <f t="shared" si="1452"/>
        <v>0</v>
      </c>
      <c r="BD2141">
        <f t="shared" si="1453"/>
        <v>0</v>
      </c>
      <c r="BE2141">
        <f t="shared" si="1454"/>
        <v>0</v>
      </c>
      <c r="BF2141">
        <f t="shared" si="1455"/>
        <v>0</v>
      </c>
      <c r="BG2141" s="375">
        <f t="shared" si="1456"/>
        <v>0</v>
      </c>
      <c r="BH2141" s="492">
        <f t="shared" si="1457"/>
        <v>0</v>
      </c>
      <c r="BI2141" s="578">
        <f t="shared" si="1458"/>
        <v>0</v>
      </c>
      <c r="BJ2141" s="375">
        <f t="shared" si="1459"/>
        <v>0</v>
      </c>
      <c r="BK2141" s="492">
        <f t="shared" si="1460"/>
        <v>0</v>
      </c>
      <c r="BL2141" s="578">
        <f t="shared" si="1461"/>
        <v>0</v>
      </c>
      <c r="BM2141" s="375">
        <f t="shared" si="1462"/>
        <v>0</v>
      </c>
      <c r="BN2141" s="492">
        <f t="shared" si="1463"/>
        <v>0</v>
      </c>
      <c r="BO2141" s="578">
        <f t="shared" si="1464"/>
        <v>0</v>
      </c>
      <c r="BP2141" s="375">
        <f t="shared" si="1465"/>
        <v>0</v>
      </c>
      <c r="BQ2141" s="492">
        <f t="shared" si="1466"/>
        <v>0</v>
      </c>
      <c r="BR2141" s="578">
        <f t="shared" si="1467"/>
        <v>0</v>
      </c>
      <c r="BS2141" s="375">
        <f t="shared" si="1468"/>
        <v>0</v>
      </c>
      <c r="BT2141" s="492">
        <f t="shared" si="1469"/>
        <v>0</v>
      </c>
      <c r="BU2141" s="578">
        <f t="shared" si="1470"/>
        <v>0</v>
      </c>
      <c r="BV2141" s="375">
        <f t="shared" si="1471"/>
        <v>0</v>
      </c>
      <c r="BW2141" s="492">
        <f t="shared" si="1472"/>
        <v>0</v>
      </c>
      <c r="BX2141" s="578">
        <f t="shared" si="1473"/>
        <v>0</v>
      </c>
      <c r="BY2141" s="375">
        <f t="shared" si="1474"/>
        <v>0</v>
      </c>
      <c r="BZ2141" s="492">
        <f t="shared" si="1475"/>
        <v>0</v>
      </c>
      <c r="CA2141" s="578">
        <f t="shared" si="1476"/>
        <v>0</v>
      </c>
      <c r="CB2141" s="375">
        <f t="shared" si="1477"/>
        <v>0</v>
      </c>
      <c r="CC2141" s="492">
        <f t="shared" si="1478"/>
        <v>0</v>
      </c>
      <c r="CD2141" s="578">
        <f t="shared" si="1479"/>
        <v>0</v>
      </c>
      <c r="CE2141" s="375">
        <f t="shared" si="1480"/>
        <v>0</v>
      </c>
      <c r="CF2141" s="492">
        <f t="shared" si="1481"/>
        <v>0</v>
      </c>
      <c r="CG2141" s="578">
        <f t="shared" si="1482"/>
        <v>0</v>
      </c>
      <c r="CH2141" s="375">
        <f t="shared" si="1483"/>
        <v>0</v>
      </c>
      <c r="CI2141" s="492">
        <f t="shared" si="1484"/>
        <v>0</v>
      </c>
      <c r="CJ2141" s="578">
        <f t="shared" si="1485"/>
        <v>0</v>
      </c>
      <c r="CK2141" s="375">
        <f t="shared" si="1486"/>
        <v>0</v>
      </c>
      <c r="CL2141" s="492">
        <f t="shared" si="1487"/>
        <v>0</v>
      </c>
      <c r="CM2141" s="578">
        <f t="shared" si="1488"/>
        <v>0</v>
      </c>
      <c r="CN2141" s="375">
        <f t="shared" si="1489"/>
        <v>0</v>
      </c>
      <c r="CO2141" s="492">
        <f t="shared" si="1490"/>
        <v>0</v>
      </c>
      <c r="CP2141" s="578">
        <f t="shared" si="1491"/>
        <v>0</v>
      </c>
      <c r="CQ2141" s="375">
        <f t="shared" si="1492"/>
        <v>0</v>
      </c>
      <c r="CR2141" s="492">
        <f t="shared" si="1493"/>
        <v>0</v>
      </c>
      <c r="CS2141" s="578">
        <f t="shared" si="1494"/>
        <v>0</v>
      </c>
      <c r="CT2141" s="375">
        <f t="shared" si="1495"/>
        <v>0</v>
      </c>
      <c r="CU2141" s="492">
        <f t="shared" si="1496"/>
        <v>0</v>
      </c>
      <c r="CV2141" s="578">
        <f t="shared" si="1497"/>
        <v>0</v>
      </c>
      <c r="CW2141" s="375">
        <f t="shared" si="1498"/>
        <v>0</v>
      </c>
      <c r="CX2141" s="492">
        <f t="shared" si="1499"/>
        <v>0</v>
      </c>
      <c r="CY2141" s="578">
        <f t="shared" si="1500"/>
        <v>0</v>
      </c>
      <c r="CZ2141" s="375">
        <f t="shared" si="1501"/>
        <v>0</v>
      </c>
      <c r="DA2141" s="492">
        <f t="shared" si="1502"/>
        <v>0</v>
      </c>
      <c r="DB2141" s="578">
        <f t="shared" si="1503"/>
        <v>0</v>
      </c>
      <c r="DC2141" s="375">
        <f t="shared" si="1504"/>
        <v>0</v>
      </c>
      <c r="DD2141" s="492">
        <f t="shared" si="1505"/>
        <v>0</v>
      </c>
      <c r="DE2141" s="578">
        <f t="shared" si="1506"/>
        <v>0</v>
      </c>
      <c r="DF2141" s="293">
        <f t="shared" si="1507"/>
        <v>0</v>
      </c>
      <c r="DG2141" s="294" t="str">
        <f>IF(DF2141=0,"",
IF(SUM($DF$2022:DF2141)=1,DH2141,
IF($DF$2143&gt;SUM($DF$2022:DF2141),_xlfn.CONCAT(", ",DH2141),
IF($DF$2143=SUM($DF$2022:DF2141),_xlfn.CONCAT(" y ",DH2141)))))</f>
        <v/>
      </c>
      <c r="DH2141" s="89" t="s">
        <v>5322</v>
      </c>
    </row>
    <row r="2142" spans="1:112" ht="15" customHeight="1">
      <c r="A2142" s="64"/>
      <c r="B2142" s="11"/>
      <c r="C2142" s="61" t="s">
        <v>5323</v>
      </c>
      <c r="D2142" s="1020" t="str">
        <f>IF(CNGE_2025_M1_Secc5_Sub1!$D150="","",CNGE_2025_M1_Secc5_Sub1!$D150)</f>
        <v/>
      </c>
      <c r="E2142" s="889"/>
      <c r="F2142" s="889"/>
      <c r="G2142" s="889"/>
      <c r="H2142" s="889"/>
      <c r="I2142" s="889"/>
      <c r="J2142" s="889"/>
      <c r="K2142" s="889"/>
      <c r="L2142" s="890"/>
      <c r="M2142" s="813"/>
      <c r="N2142" s="813"/>
      <c r="O2142" s="813"/>
      <c r="P2142" s="813"/>
      <c r="Q2142" s="813"/>
      <c r="R2142" s="813"/>
      <c r="S2142" s="813"/>
      <c r="T2142" s="813"/>
      <c r="U2142" s="813"/>
      <c r="V2142" s="813"/>
      <c r="W2142" s="813"/>
      <c r="X2142" s="813"/>
      <c r="Y2142" s="813"/>
      <c r="Z2142" s="813"/>
      <c r="AA2142" s="813"/>
      <c r="AB2142" s="813"/>
      <c r="AC2142" s="813"/>
      <c r="AD2142" s="813"/>
      <c r="AI2142">
        <f t="shared" si="1432"/>
        <v>0</v>
      </c>
      <c r="AJ2142">
        <f t="shared" si="1433"/>
        <v>0</v>
      </c>
      <c r="AK2142">
        <f t="shared" si="1434"/>
        <v>0</v>
      </c>
      <c r="AL2142">
        <f t="shared" si="1435"/>
        <v>0</v>
      </c>
      <c r="AM2142">
        <f t="shared" si="1436"/>
        <v>0</v>
      </c>
      <c r="AN2142">
        <f t="shared" si="1437"/>
        <v>0</v>
      </c>
      <c r="AO2142">
        <f t="shared" si="1438"/>
        <v>0</v>
      </c>
      <c r="AP2142">
        <f t="shared" si="1439"/>
        <v>0</v>
      </c>
      <c r="AQ2142">
        <f t="shared" si="1440"/>
        <v>0</v>
      </c>
      <c r="AR2142">
        <f t="shared" si="1441"/>
        <v>0</v>
      </c>
      <c r="AS2142">
        <f t="shared" si="1442"/>
        <v>0</v>
      </c>
      <c r="AT2142">
        <f t="shared" si="1443"/>
        <v>0</v>
      </c>
      <c r="AU2142">
        <f t="shared" si="1444"/>
        <v>0</v>
      </c>
      <c r="AV2142">
        <f t="shared" si="1445"/>
        <v>0</v>
      </c>
      <c r="AW2142">
        <f t="shared" si="1446"/>
        <v>0</v>
      </c>
      <c r="AX2142">
        <f t="shared" si="1447"/>
        <v>0</v>
      </c>
      <c r="AY2142">
        <f t="shared" si="1448"/>
        <v>0</v>
      </c>
      <c r="AZ2142">
        <f t="shared" si="1449"/>
        <v>0</v>
      </c>
      <c r="BA2142">
        <f t="shared" si="1450"/>
        <v>0</v>
      </c>
      <c r="BB2142">
        <f t="shared" si="1451"/>
        <v>0</v>
      </c>
      <c r="BC2142">
        <f t="shared" si="1452"/>
        <v>0</v>
      </c>
      <c r="BD2142">
        <f t="shared" si="1453"/>
        <v>0</v>
      </c>
      <c r="BE2142">
        <f t="shared" si="1454"/>
        <v>0</v>
      </c>
      <c r="BF2142">
        <f t="shared" si="1455"/>
        <v>0</v>
      </c>
      <c r="BG2142" s="375">
        <f t="shared" si="1456"/>
        <v>0</v>
      </c>
      <c r="BH2142" s="492">
        <f t="shared" si="1457"/>
        <v>0</v>
      </c>
      <c r="BI2142" s="578">
        <f t="shared" si="1458"/>
        <v>0</v>
      </c>
      <c r="BJ2142" s="375">
        <f t="shared" si="1459"/>
        <v>0</v>
      </c>
      <c r="BK2142" s="492">
        <f t="shared" si="1460"/>
        <v>0</v>
      </c>
      <c r="BL2142" s="578">
        <f t="shared" si="1461"/>
        <v>0</v>
      </c>
      <c r="BM2142" s="375">
        <f t="shared" si="1462"/>
        <v>0</v>
      </c>
      <c r="BN2142" s="492">
        <f t="shared" si="1463"/>
        <v>0</v>
      </c>
      <c r="BO2142" s="578">
        <f t="shared" si="1464"/>
        <v>0</v>
      </c>
      <c r="BP2142" s="375">
        <f t="shared" si="1465"/>
        <v>0</v>
      </c>
      <c r="BQ2142" s="492">
        <f t="shared" si="1466"/>
        <v>0</v>
      </c>
      <c r="BR2142" s="578">
        <f t="shared" si="1467"/>
        <v>0</v>
      </c>
      <c r="BS2142" s="375">
        <f t="shared" si="1468"/>
        <v>0</v>
      </c>
      <c r="BT2142" s="492">
        <f t="shared" si="1469"/>
        <v>0</v>
      </c>
      <c r="BU2142" s="578">
        <f t="shared" si="1470"/>
        <v>0</v>
      </c>
      <c r="BV2142" s="375">
        <f t="shared" si="1471"/>
        <v>0</v>
      </c>
      <c r="BW2142" s="492">
        <f t="shared" si="1472"/>
        <v>0</v>
      </c>
      <c r="BX2142" s="578">
        <f t="shared" si="1473"/>
        <v>0</v>
      </c>
      <c r="BY2142" s="375">
        <f t="shared" si="1474"/>
        <v>0</v>
      </c>
      <c r="BZ2142" s="492">
        <f t="shared" si="1475"/>
        <v>0</v>
      </c>
      <c r="CA2142" s="578">
        <f t="shared" si="1476"/>
        <v>0</v>
      </c>
      <c r="CB2142" s="375">
        <f t="shared" si="1477"/>
        <v>0</v>
      </c>
      <c r="CC2142" s="492">
        <f t="shared" si="1478"/>
        <v>0</v>
      </c>
      <c r="CD2142" s="578">
        <f t="shared" si="1479"/>
        <v>0</v>
      </c>
      <c r="CE2142" s="375">
        <f t="shared" si="1480"/>
        <v>0</v>
      </c>
      <c r="CF2142" s="492">
        <f t="shared" si="1481"/>
        <v>0</v>
      </c>
      <c r="CG2142" s="578">
        <f t="shared" si="1482"/>
        <v>0</v>
      </c>
      <c r="CH2142" s="375">
        <f t="shared" si="1483"/>
        <v>0</v>
      </c>
      <c r="CI2142" s="492">
        <f t="shared" si="1484"/>
        <v>0</v>
      </c>
      <c r="CJ2142" s="578">
        <f t="shared" si="1485"/>
        <v>0</v>
      </c>
      <c r="CK2142" s="375">
        <f t="shared" si="1486"/>
        <v>0</v>
      </c>
      <c r="CL2142" s="492">
        <f t="shared" si="1487"/>
        <v>0</v>
      </c>
      <c r="CM2142" s="578">
        <f t="shared" si="1488"/>
        <v>0</v>
      </c>
      <c r="CN2142" s="375">
        <f t="shared" si="1489"/>
        <v>0</v>
      </c>
      <c r="CO2142" s="492">
        <f t="shared" si="1490"/>
        <v>0</v>
      </c>
      <c r="CP2142" s="578">
        <f t="shared" si="1491"/>
        <v>0</v>
      </c>
      <c r="CQ2142" s="375">
        <f t="shared" si="1492"/>
        <v>0</v>
      </c>
      <c r="CR2142" s="492">
        <f t="shared" si="1493"/>
        <v>0</v>
      </c>
      <c r="CS2142" s="578">
        <f t="shared" si="1494"/>
        <v>0</v>
      </c>
      <c r="CT2142" s="375">
        <f t="shared" si="1495"/>
        <v>0</v>
      </c>
      <c r="CU2142" s="492">
        <f t="shared" si="1496"/>
        <v>0</v>
      </c>
      <c r="CV2142" s="578">
        <f t="shared" si="1497"/>
        <v>0</v>
      </c>
      <c r="CW2142" s="375">
        <f t="shared" si="1498"/>
        <v>0</v>
      </c>
      <c r="CX2142" s="492">
        <f t="shared" si="1499"/>
        <v>0</v>
      </c>
      <c r="CY2142" s="578">
        <f t="shared" si="1500"/>
        <v>0</v>
      </c>
      <c r="CZ2142" s="375">
        <f t="shared" si="1501"/>
        <v>0</v>
      </c>
      <c r="DA2142" s="492">
        <f t="shared" si="1502"/>
        <v>0</v>
      </c>
      <c r="DB2142" s="578">
        <f t="shared" si="1503"/>
        <v>0</v>
      </c>
      <c r="DC2142" s="375">
        <f t="shared" si="1504"/>
        <v>0</v>
      </c>
      <c r="DD2142" s="492">
        <f t="shared" si="1505"/>
        <v>0</v>
      </c>
      <c r="DE2142" s="578">
        <f t="shared" si="1506"/>
        <v>0</v>
      </c>
      <c r="DF2142" s="293">
        <f>IF(SUM(BG2142:DE2142)=0,0,1)</f>
        <v>0</v>
      </c>
      <c r="DG2142" s="294" t="str">
        <f>IF(DF2142=0,"",
IF(SUM($DF$2022:DF2142)=1,DH2142,
IF($DF$2143&gt;SUM($DF$2022:DF2142),_xlfn.CONCAT(", ",DH2142),
IF($DF$2143=SUM($DF$2022:DF2142),_xlfn.CONCAT(" y ",DH2142)))))</f>
        <v/>
      </c>
      <c r="DH2142" s="89" t="s">
        <v>5324</v>
      </c>
    </row>
    <row r="2143" spans="1:112" ht="15" customHeight="1">
      <c r="A2143" s="64"/>
      <c r="B2143" s="11"/>
      <c r="C2143" s="116"/>
      <c r="D2143" s="28"/>
      <c r="E2143" s="28"/>
      <c r="F2143" s="28"/>
      <c r="G2143" s="28"/>
      <c r="H2143" s="28"/>
      <c r="I2143" s="28"/>
      <c r="J2143" s="28"/>
      <c r="K2143" s="28"/>
      <c r="L2143" s="28"/>
      <c r="M2143" s="83">
        <f>IF(AND(SUM(M2022:M2142)=0,COUNTIF(M2022:M2142,"NS")&gt;0),"NS",IF(AND(SUM(M2022:M2142)=0,COUNTIF(M2022:M2142,0)&gt;0),0,IF(AND(SUM(M2022:M2142)=0,COUNTIF(M2022:M2142,"NA")&gt;0),"NA",SUM(M2022:M2142))))</f>
        <v>0</v>
      </c>
      <c r="N2143" s="83">
        <f t="shared" ref="N2143:AD2143" si="1508">IF(AND(SUM(N2022:N2142)=0,COUNTIF(N2022:N2142,"NS")&gt;0),"NS",IF(AND(SUM(N2022:N2142)=0,COUNTIF(N2022:N2142,0)&gt;0),0,IF(AND(SUM(N2022:N2142)=0,COUNTIF(N2022:N2142,"NA")&gt;0),"NA",SUM(N2022:N2142))))</f>
        <v>0</v>
      </c>
      <c r="O2143" s="83">
        <f t="shared" si="1508"/>
        <v>0</v>
      </c>
      <c r="P2143" s="83">
        <f t="shared" si="1508"/>
        <v>0</v>
      </c>
      <c r="Q2143" s="83">
        <f t="shared" si="1508"/>
        <v>0</v>
      </c>
      <c r="R2143" s="83">
        <f t="shared" si="1508"/>
        <v>0</v>
      </c>
      <c r="S2143" s="83">
        <f t="shared" si="1508"/>
        <v>0</v>
      </c>
      <c r="T2143" s="83">
        <f t="shared" si="1508"/>
        <v>0</v>
      </c>
      <c r="U2143" s="83">
        <f t="shared" si="1508"/>
        <v>0</v>
      </c>
      <c r="V2143" s="83">
        <f t="shared" si="1508"/>
        <v>0</v>
      </c>
      <c r="W2143" s="83">
        <f t="shared" si="1508"/>
        <v>0</v>
      </c>
      <c r="X2143" s="83">
        <f t="shared" si="1508"/>
        <v>0</v>
      </c>
      <c r="Y2143" s="83">
        <f t="shared" si="1508"/>
        <v>0</v>
      </c>
      <c r="Z2143" s="83">
        <f t="shared" si="1508"/>
        <v>0</v>
      </c>
      <c r="AA2143" s="83">
        <f t="shared" si="1508"/>
        <v>0</v>
      </c>
      <c r="AB2143" s="83">
        <f t="shared" si="1508"/>
        <v>0</v>
      </c>
      <c r="AC2143" s="83">
        <f t="shared" si="1508"/>
        <v>0</v>
      </c>
      <c r="AD2143" s="83">
        <f t="shared" si="1508"/>
        <v>0</v>
      </c>
      <c r="DE2143" s="577">
        <f>SUM(BG2022:DE2142)</f>
        <v>0</v>
      </c>
      <c r="DF2143" s="372">
        <f>SUM(DF2022:DF2142)</f>
        <v>0</v>
      </c>
      <c r="DG2143" s="296" t="str">
        <f>IF(DF2143=0,"",_xlfn.CONCAT(DG2022:DG2142))</f>
        <v/>
      </c>
      <c r="DH2143" s="379" t="str">
        <f>IF(DF2143=0,"",
IF(DF2143=1,_xlfn.CONCAT("Alerta: debe de proporcionar una justificación de acuerdo a lo establecido en la instrucción 4 en el numeral:",DG2143),_xlfn.CONCAT("Alerta: debe de proporcionar una justificación de acuerdo a lo establecido en la instrucción 4 en los numerales:",DG2143)))</f>
        <v/>
      </c>
    </row>
    <row r="2144" spans="1:112" ht="15" customHeight="1">
      <c r="A2144" s="64"/>
      <c r="B2144" s="11"/>
      <c r="C2144" s="11"/>
      <c r="D2144" s="11"/>
      <c r="E2144" s="11"/>
      <c r="F2144" s="11"/>
      <c r="G2144" s="11"/>
      <c r="H2144" s="11"/>
      <c r="I2144" s="11"/>
      <c r="J2144" s="11"/>
      <c r="K2144" s="11"/>
      <c r="L2144" s="11"/>
      <c r="M2144" s="11"/>
      <c r="N2144" s="11"/>
      <c r="O2144" s="11"/>
      <c r="P2144" s="11"/>
      <c r="Q2144" s="11"/>
      <c r="R2144" s="11"/>
      <c r="S2144" s="11"/>
      <c r="T2144" s="11"/>
      <c r="U2144" s="11"/>
      <c r="V2144" s="11"/>
      <c r="W2144" s="11"/>
      <c r="X2144" s="11"/>
      <c r="Y2144" s="11"/>
      <c r="Z2144" s="11"/>
      <c r="AA2144" s="11"/>
      <c r="AB2144" s="11"/>
      <c r="AC2144" s="11"/>
      <c r="AD2144" s="11"/>
    </row>
    <row r="2145" spans="1:58" ht="15" customHeight="1">
      <c r="A2145" s="64"/>
      <c r="B2145" s="11"/>
      <c r="C2145" s="11"/>
      <c r="D2145" s="11"/>
      <c r="E2145" s="11"/>
      <c r="F2145" s="11"/>
      <c r="G2145" s="11"/>
      <c r="H2145" s="11"/>
      <c r="I2145" s="11"/>
      <c r="J2145" s="11"/>
      <c r="K2145" s="11"/>
      <c r="L2145" s="11"/>
      <c r="M2145" s="11"/>
      <c r="N2145" s="11"/>
      <c r="O2145" s="11"/>
      <c r="P2145" s="11"/>
      <c r="Q2145" s="11"/>
      <c r="R2145" s="11"/>
      <c r="S2145" s="11"/>
      <c r="T2145" s="11"/>
      <c r="U2145" s="11"/>
      <c r="V2145" s="11"/>
      <c r="W2145" s="11"/>
      <c r="X2145" s="11"/>
      <c r="Y2145" s="11"/>
      <c r="Z2145" s="11"/>
      <c r="AA2145" s="1136" t="s">
        <v>5977</v>
      </c>
      <c r="AB2145" s="974"/>
      <c r="AC2145" s="974"/>
      <c r="AD2145" s="974"/>
    </row>
    <row r="2146" spans="1:58" ht="24" customHeight="1">
      <c r="A2146" s="64"/>
      <c r="B2146" s="11"/>
      <c r="C2146" s="1006" t="s">
        <v>5109</v>
      </c>
      <c r="D2146" s="1009"/>
      <c r="E2146" s="1009"/>
      <c r="F2146" s="1009"/>
      <c r="G2146" s="1009"/>
      <c r="H2146" s="1009"/>
      <c r="I2146" s="1009"/>
      <c r="J2146" s="1009"/>
      <c r="K2146" s="1009"/>
      <c r="L2146" s="1010"/>
      <c r="M2146" s="1006" t="s">
        <v>5948</v>
      </c>
      <c r="N2146" s="889"/>
      <c r="O2146" s="889"/>
      <c r="P2146" s="889"/>
      <c r="Q2146" s="889"/>
      <c r="R2146" s="889"/>
      <c r="S2146" s="889"/>
      <c r="T2146" s="889"/>
      <c r="U2146" s="889"/>
      <c r="V2146" s="889"/>
      <c r="W2146" s="889"/>
      <c r="X2146" s="889"/>
      <c r="Y2146" s="889"/>
      <c r="Z2146" s="889"/>
      <c r="AA2146" s="889"/>
      <c r="AB2146" s="889"/>
      <c r="AC2146" s="889"/>
      <c r="AD2146" s="890"/>
    </row>
    <row r="2147" spans="1:58" ht="159.94999999999999" customHeight="1">
      <c r="A2147" s="64"/>
      <c r="B2147" s="11"/>
      <c r="C2147" s="1044"/>
      <c r="D2147" s="866"/>
      <c r="E2147" s="866"/>
      <c r="F2147" s="866"/>
      <c r="G2147" s="866"/>
      <c r="H2147" s="866"/>
      <c r="I2147" s="866"/>
      <c r="J2147" s="866"/>
      <c r="K2147" s="866"/>
      <c r="L2147" s="952"/>
      <c r="M2147" s="1023" t="s">
        <v>5971</v>
      </c>
      <c r="N2147" s="889"/>
      <c r="O2147" s="890"/>
      <c r="P2147" s="1023" t="s">
        <v>5972</v>
      </c>
      <c r="Q2147" s="889"/>
      <c r="R2147" s="890"/>
      <c r="S2147" s="1023" t="s">
        <v>5978</v>
      </c>
      <c r="T2147" s="889"/>
      <c r="U2147" s="890"/>
      <c r="V2147" s="1023" t="s">
        <v>5979</v>
      </c>
      <c r="W2147" s="889"/>
      <c r="X2147" s="890"/>
      <c r="Y2147" s="1023" t="s">
        <v>5980</v>
      </c>
      <c r="Z2147" s="889"/>
      <c r="AA2147" s="890"/>
      <c r="AB2147" s="1023" t="s">
        <v>5981</v>
      </c>
      <c r="AC2147" s="889"/>
      <c r="AD2147" s="890"/>
    </row>
    <row r="2148" spans="1:58" ht="48" customHeight="1">
      <c r="A2148" s="64"/>
      <c r="B2148" s="11"/>
      <c r="C2148" s="1022"/>
      <c r="D2148" s="974"/>
      <c r="E2148" s="974"/>
      <c r="F2148" s="974"/>
      <c r="G2148" s="974"/>
      <c r="H2148" s="974"/>
      <c r="I2148" s="974"/>
      <c r="J2148" s="974"/>
      <c r="K2148" s="974"/>
      <c r="L2148" s="975"/>
      <c r="M2148" s="80" t="s">
        <v>5446</v>
      </c>
      <c r="N2148" s="81" t="s">
        <v>5437</v>
      </c>
      <c r="O2148" s="81" t="s">
        <v>5438</v>
      </c>
      <c r="P2148" s="80" t="s">
        <v>5446</v>
      </c>
      <c r="Q2148" s="81" t="s">
        <v>5437</v>
      </c>
      <c r="R2148" s="81" t="s">
        <v>5438</v>
      </c>
      <c r="S2148" s="80" t="s">
        <v>5446</v>
      </c>
      <c r="T2148" s="81" t="s">
        <v>5437</v>
      </c>
      <c r="U2148" s="81" t="s">
        <v>5438</v>
      </c>
      <c r="V2148" s="80" t="s">
        <v>5446</v>
      </c>
      <c r="W2148" s="81" t="s">
        <v>5437</v>
      </c>
      <c r="X2148" s="81" t="s">
        <v>5438</v>
      </c>
      <c r="Y2148" s="80" t="s">
        <v>5446</v>
      </c>
      <c r="Z2148" s="81" t="s">
        <v>5437</v>
      </c>
      <c r="AA2148" s="81" t="s">
        <v>5438</v>
      </c>
      <c r="AB2148" s="80" t="s">
        <v>5446</v>
      </c>
      <c r="AC2148" s="81" t="s">
        <v>5437</v>
      </c>
      <c r="AD2148" s="81" t="s">
        <v>5438</v>
      </c>
      <c r="AI2148" t="s">
        <v>5982</v>
      </c>
      <c r="AJ2148" t="s">
        <v>5983</v>
      </c>
      <c r="AK2148" t="s">
        <v>5984</v>
      </c>
      <c r="AL2148" t="s">
        <v>5985</v>
      </c>
      <c r="AM2148" t="s">
        <v>5986</v>
      </c>
      <c r="AN2148" t="s">
        <v>5987</v>
      </c>
      <c r="AO2148" t="s">
        <v>5988</v>
      </c>
      <c r="AP2148" t="s">
        <v>5989</v>
      </c>
      <c r="AQ2148" t="s">
        <v>5990</v>
      </c>
      <c r="AR2148" t="s">
        <v>5991</v>
      </c>
      <c r="AS2148" t="s">
        <v>5992</v>
      </c>
      <c r="AT2148" t="s">
        <v>5993</v>
      </c>
      <c r="AU2148" t="s">
        <v>5994</v>
      </c>
      <c r="AV2148" t="s">
        <v>5995</v>
      </c>
      <c r="AW2148" t="s">
        <v>5996</v>
      </c>
      <c r="AX2148" t="s">
        <v>5997</v>
      </c>
      <c r="AY2148" t="s">
        <v>5998</v>
      </c>
      <c r="AZ2148" t="s">
        <v>5999</v>
      </c>
      <c r="BA2148" t="s">
        <v>6000</v>
      </c>
      <c r="BB2148" t="s">
        <v>6001</v>
      </c>
      <c r="BC2148" t="s">
        <v>6002</v>
      </c>
      <c r="BD2148" t="s">
        <v>6003</v>
      </c>
      <c r="BE2148" t="s">
        <v>6004</v>
      </c>
      <c r="BF2148" t="s">
        <v>6005</v>
      </c>
    </row>
    <row r="2149" spans="1:58" ht="15" customHeight="1">
      <c r="A2149" s="64"/>
      <c r="B2149" s="11"/>
      <c r="C2149" s="61" t="s">
        <v>5743</v>
      </c>
      <c r="D2149" s="1020" t="s">
        <v>5761</v>
      </c>
      <c r="E2149" s="889"/>
      <c r="F2149" s="889"/>
      <c r="G2149" s="889"/>
      <c r="H2149" s="889"/>
      <c r="I2149" s="889"/>
      <c r="J2149" s="889"/>
      <c r="K2149" s="889"/>
      <c r="L2149" s="890"/>
      <c r="M2149" s="818"/>
      <c r="N2149" s="818"/>
      <c r="O2149" s="818"/>
      <c r="P2149" s="818"/>
      <c r="Q2149" s="818"/>
      <c r="R2149" s="818"/>
      <c r="S2149" s="818"/>
      <c r="T2149" s="818"/>
      <c r="U2149" s="818"/>
      <c r="V2149" s="818"/>
      <c r="W2149" s="818"/>
      <c r="X2149" s="818"/>
      <c r="Y2149" s="818"/>
      <c r="Z2149" s="818"/>
      <c r="AA2149" s="818"/>
      <c r="AB2149" s="818"/>
      <c r="AC2149" s="818"/>
      <c r="AD2149" s="818"/>
      <c r="AI2149">
        <f>M2149</f>
        <v>0</v>
      </c>
      <c r="AJ2149">
        <f>COUNTIF(N2149:O2149,"NS")</f>
        <v>0</v>
      </c>
      <c r="AK2149">
        <f>SUM(N2149:O2149)</f>
        <v>0</v>
      </c>
      <c r="AL2149">
        <f>IF(COUNTIF(M2149:O2149,"NA")=3,0,IF(OR(AND(AI2149=0,AJ2149&gt;0),AND(AI2149="NS",AK2149&gt;0), AND(AI2149="NS", AJ2149=0,AK2149=0)), 1, IF(OR(AND(AI2149&gt;0,AJ2149&gt;1,AI2149&gt;AK2149), AND(AI2149="NS",AJ2149=2), AND(AI2149="NS",AK2149=0,AJ2149&gt;0),AI2149=AK2149), 0, 1)))</f>
        <v>0</v>
      </c>
      <c r="AM2149">
        <f>P2149</f>
        <v>0</v>
      </c>
      <c r="AN2149">
        <f>COUNTIF(Q2149:R2149,"NS")</f>
        <v>0</v>
      </c>
      <c r="AO2149">
        <f>SUM(Q2149:R2149)</f>
        <v>0</v>
      </c>
      <c r="AP2149">
        <f>IF(COUNTIF(P2149:R2149,"NA")=3,0,IF(OR(AND(AM2149=0,AN2149&gt;0),AND(AM2149="NS",AO2149&gt;0), AND(AM2149="NS", AN2149=0,AO2149=0)), 1, IF(OR(AND(AM2149&gt;0,AN2149&gt;1,AM2149&gt;AO2149), AND(AM2149="NS",AN2149=2), AND(AM2149="NS",AO2149=0,AN2149&gt;0),AM2149=AO2149), 0, 1)))</f>
        <v>0</v>
      </c>
      <c r="AQ2149">
        <f>S2149</f>
        <v>0</v>
      </c>
      <c r="AR2149">
        <f>COUNTIF(T2149:U2149,"NS")</f>
        <v>0</v>
      </c>
      <c r="AS2149">
        <f>SUM(T2149:U2149)</f>
        <v>0</v>
      </c>
      <c r="AT2149">
        <f>IF(COUNTIF(S2149:U2149,"NA")=3,0,IF(OR(AND(AQ2149=0,AR2149&gt;0),AND(AQ2149="NS",AS2149&gt;0), AND(AQ2149="NS", AR2149=0,AS2149=0)), 1, IF(OR(AND(AQ2149&gt;0,AR2149&gt;1,AQ2149&gt;AS2149), AND(AQ2149="NS",AR2149=2), AND(AQ2149="NS",AS2149=0,AR2149&gt;0),AQ2149=AS2149), 0, 1)))</f>
        <v>0</v>
      </c>
      <c r="AU2149">
        <f>V2149</f>
        <v>0</v>
      </c>
      <c r="AV2149">
        <f>COUNTIF(W2149:X2149,"NS")</f>
        <v>0</v>
      </c>
      <c r="AW2149">
        <f>SUM(W2149:X2149)</f>
        <v>0</v>
      </c>
      <c r="AX2149">
        <f>IF(COUNTIF(V2149:X2149,"NA")=3,0,IF(OR(AND(AU2149=0,AV2149&gt;0),AND(AU2149="NS",AW2149&gt;0), AND(AU2149="NS", AV2149=0,AW2149=0)), 1, IF(OR(AND(AU2149&gt;0,AV2149&gt;1,AU2149&gt;AW2149), AND(AU2149="NS",AV2149=2), AND(AU2149="NS",AW2149=0,AV2149&gt;0),AU2149=AW2149), 0, 1)))</f>
        <v>0</v>
      </c>
      <c r="AY2149">
        <f>Y2149</f>
        <v>0</v>
      </c>
      <c r="AZ2149">
        <f>COUNTIF(Z2149:AA2149,"NS")</f>
        <v>0</v>
      </c>
      <c r="BA2149">
        <f>SUM(Z2149:AA2149)</f>
        <v>0</v>
      </c>
      <c r="BB2149">
        <f>IF(COUNTIF(Y2149:AA2149,"NA")=3,0,IF(OR(AND(AY2149=0,AZ2149&gt;0),AND(AY2149="NS",BA2149&gt;0), AND(AY2149="NS", AZ2149=0,BA2149=0)), 1, IF(OR(AND(AY2149&gt;0,AZ2149&gt;1,AY2149&gt;BA2149), AND(AY2149="NS",AZ2149=2), AND(AY2149="NS",BA2149=0,AZ2149&gt;0),AY2149=BA2149), 0, 1)))</f>
        <v>0</v>
      </c>
      <c r="BC2149">
        <f>AB2149</f>
        <v>0</v>
      </c>
      <c r="BD2149">
        <f>COUNTIF(AC2149:AD2149,"NS")</f>
        <v>0</v>
      </c>
      <c r="BE2149">
        <f>SUM(AC2149:AD2149)</f>
        <v>0</v>
      </c>
      <c r="BF2149">
        <f>IF(COUNTIF(AB2149:AD2149,"NA")=3,0,IF(OR(AND(BC2149=0,BD2149&gt;0),AND(BC2149="NS",BE2149&gt;0), AND(BC2149="NS", BD2149=0,BE2149=0)), 1, IF(OR(AND(BC2149&gt;0,BD2149&gt;1,BC2149&gt;BE2149), AND(BC2149="NS",BD2149=2), AND(BC2149="NS",BE2149=0,BD2149&gt;0),BC2149=BE2149), 0, 1)))</f>
        <v>0</v>
      </c>
    </row>
    <row r="2150" spans="1:58" ht="15" customHeight="1">
      <c r="A2150" s="64"/>
      <c r="B2150" s="11"/>
      <c r="C2150" s="58" t="s">
        <v>5043</v>
      </c>
      <c r="D2150" s="1020" t="str">
        <f>IF(CNGE_2025_M1_Secc5_Sub1!$D31="","",CNGE_2025_M1_Secc5_Sub1!$D31)</f>
        <v/>
      </c>
      <c r="E2150" s="889"/>
      <c r="F2150" s="889"/>
      <c r="G2150" s="889"/>
      <c r="H2150" s="889"/>
      <c r="I2150" s="889"/>
      <c r="J2150" s="889"/>
      <c r="K2150" s="889"/>
      <c r="L2150" s="890"/>
      <c r="M2150" s="813"/>
      <c r="N2150" s="813"/>
      <c r="O2150" s="813"/>
      <c r="P2150" s="813"/>
      <c r="Q2150" s="813"/>
      <c r="R2150" s="813"/>
      <c r="S2150" s="813"/>
      <c r="T2150" s="813"/>
      <c r="U2150" s="813"/>
      <c r="V2150" s="813"/>
      <c r="W2150" s="813"/>
      <c r="X2150" s="813"/>
      <c r="Y2150" s="813"/>
      <c r="Z2150" s="813"/>
      <c r="AA2150" s="813"/>
      <c r="AB2150" s="813"/>
      <c r="AC2150" s="813"/>
      <c r="AD2150" s="813"/>
      <c r="AI2150">
        <f t="shared" ref="AI2150:AI2213" si="1509">M2150</f>
        <v>0</v>
      </c>
      <c r="AJ2150">
        <f t="shared" ref="AJ2150:AJ2213" si="1510">COUNTIF(N2150:O2150,"NS")</f>
        <v>0</v>
      </c>
      <c r="AK2150">
        <f t="shared" ref="AK2150:AK2213" si="1511">SUM(N2150:O2150)</f>
        <v>0</v>
      </c>
      <c r="AL2150">
        <f t="shared" ref="AL2150:AL2213" si="1512">IF(COUNTIF(M2150:O2150,"NA")=3,0,IF(OR(AND(AI2150=0,AJ2150&gt;0),AND(AI2150="NS",AK2150&gt;0), AND(AI2150="NS", AJ2150=0,AK2150=0)), 1, IF(OR(AND(AI2150&gt;0,AJ2150&gt;1,AI2150&gt;AK2150), AND(AI2150="NS",AJ2150=2), AND(AI2150="NS",AK2150=0,AJ2150&gt;0),AI2150=AK2150), 0, 1)))</f>
        <v>0</v>
      </c>
      <c r="AM2150">
        <f t="shared" ref="AM2150:AM2213" si="1513">P2150</f>
        <v>0</v>
      </c>
      <c r="AN2150">
        <f t="shared" ref="AN2150:AN2213" si="1514">COUNTIF(Q2150:R2150,"NS")</f>
        <v>0</v>
      </c>
      <c r="AO2150">
        <f t="shared" ref="AO2150:AO2213" si="1515">SUM(Q2150:R2150)</f>
        <v>0</v>
      </c>
      <c r="AP2150">
        <f t="shared" ref="AP2150:AP2213" si="1516">IF(COUNTIF(P2150:R2150,"NA")=3,0,IF(OR(AND(AM2150=0,AN2150&gt;0),AND(AM2150="NS",AO2150&gt;0), AND(AM2150="NS", AN2150=0,AO2150=0)), 1, IF(OR(AND(AM2150&gt;0,AN2150&gt;1,AM2150&gt;AO2150), AND(AM2150="NS",AN2150=2), AND(AM2150="NS",AO2150=0,AN2150&gt;0),AM2150=AO2150), 0, 1)))</f>
        <v>0</v>
      </c>
      <c r="AQ2150">
        <f t="shared" ref="AQ2150:AQ2213" si="1517">S2150</f>
        <v>0</v>
      </c>
      <c r="AR2150">
        <f t="shared" ref="AR2150:AR2213" si="1518">COUNTIF(T2150:U2150,"NS")</f>
        <v>0</v>
      </c>
      <c r="AS2150">
        <f t="shared" ref="AS2150:AS2213" si="1519">SUM(T2150:U2150)</f>
        <v>0</v>
      </c>
      <c r="AT2150">
        <f t="shared" ref="AT2150:AT2213" si="1520">IF(COUNTIF(S2150:U2150,"NA")=3,0,IF(OR(AND(AQ2150=0,AR2150&gt;0),AND(AQ2150="NS",AS2150&gt;0), AND(AQ2150="NS", AR2150=0,AS2150=0)), 1, IF(OR(AND(AQ2150&gt;0,AR2150&gt;1,AQ2150&gt;AS2150), AND(AQ2150="NS",AR2150=2), AND(AQ2150="NS",AS2150=0,AR2150&gt;0),AQ2150=AS2150), 0, 1)))</f>
        <v>0</v>
      </c>
      <c r="AU2150">
        <f t="shared" ref="AU2150:AU2213" si="1521">V2150</f>
        <v>0</v>
      </c>
      <c r="AV2150">
        <f t="shared" ref="AV2150:AV2213" si="1522">COUNTIF(W2150:X2150,"NS")</f>
        <v>0</v>
      </c>
      <c r="AW2150">
        <f t="shared" ref="AW2150:AW2213" si="1523">SUM(W2150:X2150)</f>
        <v>0</v>
      </c>
      <c r="AX2150">
        <f t="shared" ref="AX2150:AX2213" si="1524">IF(COUNTIF(V2150:X2150,"NA")=3,0,IF(OR(AND(AU2150=0,AV2150&gt;0),AND(AU2150="NS",AW2150&gt;0), AND(AU2150="NS", AV2150=0,AW2150=0)), 1, IF(OR(AND(AU2150&gt;0,AV2150&gt;1,AU2150&gt;AW2150), AND(AU2150="NS",AV2150=2), AND(AU2150="NS",AW2150=0,AV2150&gt;0),AU2150=AW2150), 0, 1)))</f>
        <v>0</v>
      </c>
      <c r="AY2150">
        <f t="shared" ref="AY2150:AY2213" si="1525">Y2150</f>
        <v>0</v>
      </c>
      <c r="AZ2150">
        <f t="shared" ref="AZ2150:AZ2213" si="1526">COUNTIF(Z2150:AA2150,"NS")</f>
        <v>0</v>
      </c>
      <c r="BA2150">
        <f t="shared" ref="BA2150:BA2213" si="1527">SUM(Z2150:AA2150)</f>
        <v>0</v>
      </c>
      <c r="BB2150">
        <f t="shared" ref="BB2150:BB2213" si="1528">IF(COUNTIF(Y2150:AA2150,"NA")=3,0,IF(OR(AND(AY2150=0,AZ2150&gt;0),AND(AY2150="NS",BA2150&gt;0), AND(AY2150="NS", AZ2150=0,BA2150=0)), 1, IF(OR(AND(AY2150&gt;0,AZ2150&gt;1,AY2150&gt;BA2150), AND(AY2150="NS",AZ2150=2), AND(AY2150="NS",BA2150=0,AZ2150&gt;0),AY2150=BA2150), 0, 1)))</f>
        <v>0</v>
      </c>
      <c r="BC2150">
        <f t="shared" ref="BC2150:BC2213" si="1529">AB2150</f>
        <v>0</v>
      </c>
      <c r="BD2150">
        <f t="shared" ref="BD2150:BD2213" si="1530">COUNTIF(AC2150:AD2150,"NS")</f>
        <v>0</v>
      </c>
      <c r="BE2150">
        <f t="shared" ref="BE2150:BE2213" si="1531">SUM(AC2150:AD2150)</f>
        <v>0</v>
      </c>
      <c r="BF2150">
        <f t="shared" ref="BF2150:BF2213" si="1532">IF(COUNTIF(AB2150:AD2150,"NA")=3,0,IF(OR(AND(BC2150=0,BD2150&gt;0),AND(BC2150="NS",BE2150&gt;0), AND(BC2150="NS", BD2150=0,BE2150=0)), 1, IF(OR(AND(BC2150&gt;0,BD2150&gt;1,BC2150&gt;BE2150), AND(BC2150="NS",BD2150=2), AND(BC2150="NS",BE2150=0,BD2150&gt;0),BC2150=BE2150), 0, 1)))</f>
        <v>0</v>
      </c>
    </row>
    <row r="2151" spans="1:58" ht="14.25">
      <c r="A2151" s="64"/>
      <c r="B2151" s="11"/>
      <c r="C2151" s="58" t="s">
        <v>5045</v>
      </c>
      <c r="D2151" s="1094"/>
      <c r="E2151" s="1095"/>
      <c r="F2151" s="1095"/>
      <c r="G2151" s="1095"/>
      <c r="H2151" s="1095"/>
      <c r="I2151" s="1095"/>
      <c r="J2151" s="1095"/>
      <c r="K2151" s="1095"/>
      <c r="L2151" s="1096"/>
      <c r="M2151" s="813"/>
      <c r="N2151" s="813"/>
      <c r="O2151" s="813"/>
      <c r="P2151" s="813"/>
      <c r="Q2151" s="813"/>
      <c r="R2151" s="813"/>
      <c r="S2151" s="813"/>
      <c r="T2151" s="813"/>
      <c r="U2151" s="813"/>
      <c r="V2151" s="813"/>
      <c r="W2151" s="813"/>
      <c r="X2151" s="813"/>
      <c r="Y2151" s="813"/>
      <c r="Z2151" s="813"/>
      <c r="AA2151" s="813"/>
      <c r="AB2151" s="813"/>
      <c r="AC2151" s="813"/>
      <c r="AD2151" s="813"/>
      <c r="AI2151">
        <f t="shared" si="1509"/>
        <v>0</v>
      </c>
      <c r="AJ2151">
        <f t="shared" si="1510"/>
        <v>0</v>
      </c>
      <c r="AK2151">
        <f t="shared" si="1511"/>
        <v>0</v>
      </c>
      <c r="AL2151">
        <f t="shared" si="1512"/>
        <v>0</v>
      </c>
      <c r="AM2151">
        <f t="shared" si="1513"/>
        <v>0</v>
      </c>
      <c r="AN2151">
        <f t="shared" si="1514"/>
        <v>0</v>
      </c>
      <c r="AO2151">
        <f t="shared" si="1515"/>
        <v>0</v>
      </c>
      <c r="AP2151">
        <f t="shared" si="1516"/>
        <v>0</v>
      </c>
      <c r="AQ2151">
        <f t="shared" si="1517"/>
        <v>0</v>
      </c>
      <c r="AR2151">
        <f t="shared" si="1518"/>
        <v>0</v>
      </c>
      <c r="AS2151">
        <f t="shared" si="1519"/>
        <v>0</v>
      </c>
      <c r="AT2151">
        <f t="shared" si="1520"/>
        <v>0</v>
      </c>
      <c r="AU2151">
        <f t="shared" si="1521"/>
        <v>0</v>
      </c>
      <c r="AV2151">
        <f t="shared" si="1522"/>
        <v>0</v>
      </c>
      <c r="AW2151">
        <f t="shared" si="1523"/>
        <v>0</v>
      </c>
      <c r="AX2151">
        <f t="shared" si="1524"/>
        <v>0</v>
      </c>
      <c r="AY2151">
        <f t="shared" si="1525"/>
        <v>0</v>
      </c>
      <c r="AZ2151">
        <f t="shared" si="1526"/>
        <v>0</v>
      </c>
      <c r="BA2151">
        <f t="shared" si="1527"/>
        <v>0</v>
      </c>
      <c r="BB2151">
        <f t="shared" si="1528"/>
        <v>0</v>
      </c>
      <c r="BC2151">
        <f t="shared" si="1529"/>
        <v>0</v>
      </c>
      <c r="BD2151">
        <f t="shared" si="1530"/>
        <v>0</v>
      </c>
      <c r="BE2151">
        <f t="shared" si="1531"/>
        <v>0</v>
      </c>
      <c r="BF2151">
        <f t="shared" si="1532"/>
        <v>0</v>
      </c>
    </row>
    <row r="2152" spans="1:58" ht="15" customHeight="1">
      <c r="A2152" s="64"/>
      <c r="B2152" s="11"/>
      <c r="C2152" s="58" t="s">
        <v>5047</v>
      </c>
      <c r="D2152" s="1094"/>
      <c r="E2152" s="1095"/>
      <c r="F2152" s="1095"/>
      <c r="G2152" s="1095"/>
      <c r="H2152" s="1095"/>
      <c r="I2152" s="1095"/>
      <c r="J2152" s="1095"/>
      <c r="K2152" s="1095"/>
      <c r="L2152" s="1096"/>
      <c r="M2152" s="813"/>
      <c r="N2152" s="813"/>
      <c r="O2152" s="813"/>
      <c r="P2152" s="813"/>
      <c r="Q2152" s="813"/>
      <c r="R2152" s="813"/>
      <c r="S2152" s="813"/>
      <c r="T2152" s="813"/>
      <c r="U2152" s="813"/>
      <c r="V2152" s="813"/>
      <c r="W2152" s="813"/>
      <c r="X2152" s="813"/>
      <c r="Y2152" s="813"/>
      <c r="Z2152" s="813"/>
      <c r="AA2152" s="813"/>
      <c r="AB2152" s="813"/>
      <c r="AC2152" s="813"/>
      <c r="AD2152" s="813"/>
      <c r="AI2152">
        <f t="shared" si="1509"/>
        <v>0</v>
      </c>
      <c r="AJ2152">
        <f t="shared" si="1510"/>
        <v>0</v>
      </c>
      <c r="AK2152">
        <f t="shared" si="1511"/>
        <v>0</v>
      </c>
      <c r="AL2152">
        <f t="shared" si="1512"/>
        <v>0</v>
      </c>
      <c r="AM2152">
        <f t="shared" si="1513"/>
        <v>0</v>
      </c>
      <c r="AN2152">
        <f t="shared" si="1514"/>
        <v>0</v>
      </c>
      <c r="AO2152">
        <f t="shared" si="1515"/>
        <v>0</v>
      </c>
      <c r="AP2152">
        <f t="shared" si="1516"/>
        <v>0</v>
      </c>
      <c r="AQ2152">
        <f t="shared" si="1517"/>
        <v>0</v>
      </c>
      <c r="AR2152">
        <f t="shared" si="1518"/>
        <v>0</v>
      </c>
      <c r="AS2152">
        <f t="shared" si="1519"/>
        <v>0</v>
      </c>
      <c r="AT2152">
        <f t="shared" si="1520"/>
        <v>0</v>
      </c>
      <c r="AU2152">
        <f t="shared" si="1521"/>
        <v>0</v>
      </c>
      <c r="AV2152">
        <f t="shared" si="1522"/>
        <v>0</v>
      </c>
      <c r="AW2152">
        <f t="shared" si="1523"/>
        <v>0</v>
      </c>
      <c r="AX2152">
        <f t="shared" si="1524"/>
        <v>0</v>
      </c>
      <c r="AY2152">
        <f t="shared" si="1525"/>
        <v>0</v>
      </c>
      <c r="AZ2152">
        <f t="shared" si="1526"/>
        <v>0</v>
      </c>
      <c r="BA2152">
        <f t="shared" si="1527"/>
        <v>0</v>
      </c>
      <c r="BB2152">
        <f t="shared" si="1528"/>
        <v>0</v>
      </c>
      <c r="BC2152">
        <f t="shared" si="1529"/>
        <v>0</v>
      </c>
      <c r="BD2152">
        <f t="shared" si="1530"/>
        <v>0</v>
      </c>
      <c r="BE2152">
        <f t="shared" si="1531"/>
        <v>0</v>
      </c>
      <c r="BF2152">
        <f t="shared" si="1532"/>
        <v>0</v>
      </c>
    </row>
    <row r="2153" spans="1:58" ht="15" customHeight="1">
      <c r="A2153" s="64"/>
      <c r="B2153" s="11"/>
      <c r="C2153" s="58" t="s">
        <v>5049</v>
      </c>
      <c r="D2153" s="1094"/>
      <c r="E2153" s="1095"/>
      <c r="F2153" s="1095"/>
      <c r="G2153" s="1095"/>
      <c r="H2153" s="1095"/>
      <c r="I2153" s="1095"/>
      <c r="J2153" s="1095"/>
      <c r="K2153" s="1095"/>
      <c r="L2153" s="1096"/>
      <c r="M2153" s="813"/>
      <c r="N2153" s="813"/>
      <c r="O2153" s="813"/>
      <c r="P2153" s="813"/>
      <c r="Q2153" s="813"/>
      <c r="R2153" s="813"/>
      <c r="S2153" s="813"/>
      <c r="T2153" s="813"/>
      <c r="U2153" s="813"/>
      <c r="V2153" s="813"/>
      <c r="W2153" s="813"/>
      <c r="X2153" s="813"/>
      <c r="Y2153" s="813"/>
      <c r="Z2153" s="813"/>
      <c r="AA2153" s="813"/>
      <c r="AB2153" s="813"/>
      <c r="AC2153" s="813"/>
      <c r="AD2153" s="813"/>
      <c r="AI2153">
        <f t="shared" si="1509"/>
        <v>0</v>
      </c>
      <c r="AJ2153">
        <f t="shared" si="1510"/>
        <v>0</v>
      </c>
      <c r="AK2153">
        <f t="shared" si="1511"/>
        <v>0</v>
      </c>
      <c r="AL2153">
        <f t="shared" si="1512"/>
        <v>0</v>
      </c>
      <c r="AM2153">
        <f t="shared" si="1513"/>
        <v>0</v>
      </c>
      <c r="AN2153">
        <f t="shared" si="1514"/>
        <v>0</v>
      </c>
      <c r="AO2153">
        <f t="shared" si="1515"/>
        <v>0</v>
      </c>
      <c r="AP2153">
        <f t="shared" si="1516"/>
        <v>0</v>
      </c>
      <c r="AQ2153">
        <f t="shared" si="1517"/>
        <v>0</v>
      </c>
      <c r="AR2153">
        <f t="shared" si="1518"/>
        <v>0</v>
      </c>
      <c r="AS2153">
        <f t="shared" si="1519"/>
        <v>0</v>
      </c>
      <c r="AT2153">
        <f t="shared" si="1520"/>
        <v>0</v>
      </c>
      <c r="AU2153">
        <f t="shared" si="1521"/>
        <v>0</v>
      </c>
      <c r="AV2153">
        <f t="shared" si="1522"/>
        <v>0</v>
      </c>
      <c r="AW2153">
        <f t="shared" si="1523"/>
        <v>0</v>
      </c>
      <c r="AX2153">
        <f t="shared" si="1524"/>
        <v>0</v>
      </c>
      <c r="AY2153">
        <f t="shared" si="1525"/>
        <v>0</v>
      </c>
      <c r="AZ2153">
        <f t="shared" si="1526"/>
        <v>0</v>
      </c>
      <c r="BA2153">
        <f t="shared" si="1527"/>
        <v>0</v>
      </c>
      <c r="BB2153">
        <f t="shared" si="1528"/>
        <v>0</v>
      </c>
      <c r="BC2153">
        <f t="shared" si="1529"/>
        <v>0</v>
      </c>
      <c r="BD2153">
        <f t="shared" si="1530"/>
        <v>0</v>
      </c>
      <c r="BE2153">
        <f t="shared" si="1531"/>
        <v>0</v>
      </c>
      <c r="BF2153">
        <f t="shared" si="1532"/>
        <v>0</v>
      </c>
    </row>
    <row r="2154" spans="1:58" ht="15" customHeight="1">
      <c r="A2154" s="64"/>
      <c r="B2154" s="11"/>
      <c r="C2154" s="58" t="s">
        <v>5051</v>
      </c>
      <c r="D2154" s="1094"/>
      <c r="E2154" s="1095"/>
      <c r="F2154" s="1095"/>
      <c r="G2154" s="1095"/>
      <c r="H2154" s="1095"/>
      <c r="I2154" s="1095"/>
      <c r="J2154" s="1095"/>
      <c r="K2154" s="1095"/>
      <c r="L2154" s="1096"/>
      <c r="M2154" s="813"/>
      <c r="N2154" s="813"/>
      <c r="O2154" s="813"/>
      <c r="P2154" s="813"/>
      <c r="Q2154" s="813"/>
      <c r="R2154" s="813"/>
      <c r="S2154" s="813"/>
      <c r="T2154" s="813"/>
      <c r="U2154" s="813"/>
      <c r="V2154" s="813"/>
      <c r="W2154" s="813"/>
      <c r="X2154" s="813"/>
      <c r="Y2154" s="813"/>
      <c r="Z2154" s="813"/>
      <c r="AA2154" s="813"/>
      <c r="AB2154" s="813"/>
      <c r="AC2154" s="813"/>
      <c r="AD2154" s="813"/>
      <c r="AI2154">
        <f t="shared" si="1509"/>
        <v>0</v>
      </c>
      <c r="AJ2154">
        <f t="shared" si="1510"/>
        <v>0</v>
      </c>
      <c r="AK2154">
        <f t="shared" si="1511"/>
        <v>0</v>
      </c>
      <c r="AL2154">
        <f t="shared" si="1512"/>
        <v>0</v>
      </c>
      <c r="AM2154">
        <f t="shared" si="1513"/>
        <v>0</v>
      </c>
      <c r="AN2154">
        <f t="shared" si="1514"/>
        <v>0</v>
      </c>
      <c r="AO2154">
        <f t="shared" si="1515"/>
        <v>0</v>
      </c>
      <c r="AP2154">
        <f t="shared" si="1516"/>
        <v>0</v>
      </c>
      <c r="AQ2154">
        <f t="shared" si="1517"/>
        <v>0</v>
      </c>
      <c r="AR2154">
        <f t="shared" si="1518"/>
        <v>0</v>
      </c>
      <c r="AS2154">
        <f t="shared" si="1519"/>
        <v>0</v>
      </c>
      <c r="AT2154">
        <f t="shared" si="1520"/>
        <v>0</v>
      </c>
      <c r="AU2154">
        <f t="shared" si="1521"/>
        <v>0</v>
      </c>
      <c r="AV2154">
        <f t="shared" si="1522"/>
        <v>0</v>
      </c>
      <c r="AW2154">
        <f t="shared" si="1523"/>
        <v>0</v>
      </c>
      <c r="AX2154">
        <f t="shared" si="1524"/>
        <v>0</v>
      </c>
      <c r="AY2154">
        <f t="shared" si="1525"/>
        <v>0</v>
      </c>
      <c r="AZ2154">
        <f t="shared" si="1526"/>
        <v>0</v>
      </c>
      <c r="BA2154">
        <f t="shared" si="1527"/>
        <v>0</v>
      </c>
      <c r="BB2154">
        <f t="shared" si="1528"/>
        <v>0</v>
      </c>
      <c r="BC2154">
        <f t="shared" si="1529"/>
        <v>0</v>
      </c>
      <c r="BD2154">
        <f t="shared" si="1530"/>
        <v>0</v>
      </c>
      <c r="BE2154">
        <f t="shared" si="1531"/>
        <v>0</v>
      </c>
      <c r="BF2154">
        <f t="shared" si="1532"/>
        <v>0</v>
      </c>
    </row>
    <row r="2155" spans="1:58" ht="15" customHeight="1">
      <c r="A2155" s="64"/>
      <c r="B2155" s="11"/>
      <c r="C2155" s="58" t="s">
        <v>5053</v>
      </c>
      <c r="D2155" s="1094"/>
      <c r="E2155" s="1095"/>
      <c r="F2155" s="1095"/>
      <c r="G2155" s="1095"/>
      <c r="H2155" s="1095"/>
      <c r="I2155" s="1095"/>
      <c r="J2155" s="1095"/>
      <c r="K2155" s="1095"/>
      <c r="L2155" s="1096"/>
      <c r="M2155" s="813"/>
      <c r="N2155" s="813"/>
      <c r="O2155" s="813"/>
      <c r="P2155" s="813"/>
      <c r="Q2155" s="813"/>
      <c r="R2155" s="813"/>
      <c r="S2155" s="813"/>
      <c r="T2155" s="813"/>
      <c r="U2155" s="813"/>
      <c r="V2155" s="813"/>
      <c r="W2155" s="813"/>
      <c r="X2155" s="813"/>
      <c r="Y2155" s="813"/>
      <c r="Z2155" s="813"/>
      <c r="AA2155" s="813"/>
      <c r="AB2155" s="813"/>
      <c r="AC2155" s="813"/>
      <c r="AD2155" s="813"/>
      <c r="AI2155">
        <f t="shared" si="1509"/>
        <v>0</v>
      </c>
      <c r="AJ2155">
        <f t="shared" si="1510"/>
        <v>0</v>
      </c>
      <c r="AK2155">
        <f t="shared" si="1511"/>
        <v>0</v>
      </c>
      <c r="AL2155">
        <f t="shared" si="1512"/>
        <v>0</v>
      </c>
      <c r="AM2155">
        <f t="shared" si="1513"/>
        <v>0</v>
      </c>
      <c r="AN2155">
        <f t="shared" si="1514"/>
        <v>0</v>
      </c>
      <c r="AO2155">
        <f t="shared" si="1515"/>
        <v>0</v>
      </c>
      <c r="AP2155">
        <f t="shared" si="1516"/>
        <v>0</v>
      </c>
      <c r="AQ2155">
        <f t="shared" si="1517"/>
        <v>0</v>
      </c>
      <c r="AR2155">
        <f t="shared" si="1518"/>
        <v>0</v>
      </c>
      <c r="AS2155">
        <f t="shared" si="1519"/>
        <v>0</v>
      </c>
      <c r="AT2155">
        <f t="shared" si="1520"/>
        <v>0</v>
      </c>
      <c r="AU2155">
        <f t="shared" si="1521"/>
        <v>0</v>
      </c>
      <c r="AV2155">
        <f t="shared" si="1522"/>
        <v>0</v>
      </c>
      <c r="AW2155">
        <f t="shared" si="1523"/>
        <v>0</v>
      </c>
      <c r="AX2155">
        <f t="shared" si="1524"/>
        <v>0</v>
      </c>
      <c r="AY2155">
        <f t="shared" si="1525"/>
        <v>0</v>
      </c>
      <c r="AZ2155">
        <f t="shared" si="1526"/>
        <v>0</v>
      </c>
      <c r="BA2155">
        <f t="shared" si="1527"/>
        <v>0</v>
      </c>
      <c r="BB2155">
        <f t="shared" si="1528"/>
        <v>0</v>
      </c>
      <c r="BC2155">
        <f t="shared" si="1529"/>
        <v>0</v>
      </c>
      <c r="BD2155">
        <f t="shared" si="1530"/>
        <v>0</v>
      </c>
      <c r="BE2155">
        <f t="shared" si="1531"/>
        <v>0</v>
      </c>
      <c r="BF2155">
        <f t="shared" si="1532"/>
        <v>0</v>
      </c>
    </row>
    <row r="2156" spans="1:58" ht="15" customHeight="1">
      <c r="A2156" s="64"/>
      <c r="B2156" s="11"/>
      <c r="C2156" s="58" t="s">
        <v>5055</v>
      </c>
      <c r="D2156" s="1094"/>
      <c r="E2156" s="1095"/>
      <c r="F2156" s="1095"/>
      <c r="G2156" s="1095"/>
      <c r="H2156" s="1095"/>
      <c r="I2156" s="1095"/>
      <c r="J2156" s="1095"/>
      <c r="K2156" s="1095"/>
      <c r="L2156" s="1096"/>
      <c r="M2156" s="813"/>
      <c r="N2156" s="813"/>
      <c r="O2156" s="813"/>
      <c r="P2156" s="813"/>
      <c r="Q2156" s="813"/>
      <c r="R2156" s="813"/>
      <c r="S2156" s="813"/>
      <c r="T2156" s="813"/>
      <c r="U2156" s="813"/>
      <c r="V2156" s="813"/>
      <c r="W2156" s="813"/>
      <c r="X2156" s="813"/>
      <c r="Y2156" s="813"/>
      <c r="Z2156" s="813"/>
      <c r="AA2156" s="813"/>
      <c r="AB2156" s="813"/>
      <c r="AC2156" s="813"/>
      <c r="AD2156" s="813"/>
      <c r="AI2156">
        <f t="shared" si="1509"/>
        <v>0</v>
      </c>
      <c r="AJ2156">
        <f t="shared" si="1510"/>
        <v>0</v>
      </c>
      <c r="AK2156">
        <f t="shared" si="1511"/>
        <v>0</v>
      </c>
      <c r="AL2156">
        <f t="shared" si="1512"/>
        <v>0</v>
      </c>
      <c r="AM2156">
        <f t="shared" si="1513"/>
        <v>0</v>
      </c>
      <c r="AN2156">
        <f t="shared" si="1514"/>
        <v>0</v>
      </c>
      <c r="AO2156">
        <f t="shared" si="1515"/>
        <v>0</v>
      </c>
      <c r="AP2156">
        <f t="shared" si="1516"/>
        <v>0</v>
      </c>
      <c r="AQ2156">
        <f t="shared" si="1517"/>
        <v>0</v>
      </c>
      <c r="AR2156">
        <f t="shared" si="1518"/>
        <v>0</v>
      </c>
      <c r="AS2156">
        <f t="shared" si="1519"/>
        <v>0</v>
      </c>
      <c r="AT2156">
        <f t="shared" si="1520"/>
        <v>0</v>
      </c>
      <c r="AU2156">
        <f t="shared" si="1521"/>
        <v>0</v>
      </c>
      <c r="AV2156">
        <f t="shared" si="1522"/>
        <v>0</v>
      </c>
      <c r="AW2156">
        <f t="shared" si="1523"/>
        <v>0</v>
      </c>
      <c r="AX2156">
        <f t="shared" si="1524"/>
        <v>0</v>
      </c>
      <c r="AY2156">
        <f t="shared" si="1525"/>
        <v>0</v>
      </c>
      <c r="AZ2156">
        <f t="shared" si="1526"/>
        <v>0</v>
      </c>
      <c r="BA2156">
        <f t="shared" si="1527"/>
        <v>0</v>
      </c>
      <c r="BB2156">
        <f t="shared" si="1528"/>
        <v>0</v>
      </c>
      <c r="BC2156">
        <f t="shared" si="1529"/>
        <v>0</v>
      </c>
      <c r="BD2156">
        <f t="shared" si="1530"/>
        <v>0</v>
      </c>
      <c r="BE2156">
        <f t="shared" si="1531"/>
        <v>0</v>
      </c>
      <c r="BF2156">
        <f t="shared" si="1532"/>
        <v>0</v>
      </c>
    </row>
    <row r="2157" spans="1:58" ht="15" customHeight="1">
      <c r="A2157" s="64"/>
      <c r="B2157" s="11"/>
      <c r="C2157" s="58" t="s">
        <v>5057</v>
      </c>
      <c r="D2157" s="1094"/>
      <c r="E2157" s="1095"/>
      <c r="F2157" s="1095"/>
      <c r="G2157" s="1095"/>
      <c r="H2157" s="1095"/>
      <c r="I2157" s="1095"/>
      <c r="J2157" s="1095"/>
      <c r="K2157" s="1095"/>
      <c r="L2157" s="1096"/>
      <c r="M2157" s="813"/>
      <c r="N2157" s="813"/>
      <c r="O2157" s="813"/>
      <c r="P2157" s="813"/>
      <c r="Q2157" s="813"/>
      <c r="R2157" s="813"/>
      <c r="S2157" s="813"/>
      <c r="T2157" s="813"/>
      <c r="U2157" s="813"/>
      <c r="V2157" s="813"/>
      <c r="W2157" s="813"/>
      <c r="X2157" s="813"/>
      <c r="Y2157" s="813"/>
      <c r="Z2157" s="813"/>
      <c r="AA2157" s="813"/>
      <c r="AB2157" s="813"/>
      <c r="AC2157" s="813"/>
      <c r="AD2157" s="813"/>
      <c r="AI2157">
        <f t="shared" si="1509"/>
        <v>0</v>
      </c>
      <c r="AJ2157">
        <f t="shared" si="1510"/>
        <v>0</v>
      </c>
      <c r="AK2157">
        <f t="shared" si="1511"/>
        <v>0</v>
      </c>
      <c r="AL2157">
        <f t="shared" si="1512"/>
        <v>0</v>
      </c>
      <c r="AM2157">
        <f t="shared" si="1513"/>
        <v>0</v>
      </c>
      <c r="AN2157">
        <f t="shared" si="1514"/>
        <v>0</v>
      </c>
      <c r="AO2157">
        <f t="shared" si="1515"/>
        <v>0</v>
      </c>
      <c r="AP2157">
        <f t="shared" si="1516"/>
        <v>0</v>
      </c>
      <c r="AQ2157">
        <f t="shared" si="1517"/>
        <v>0</v>
      </c>
      <c r="AR2157">
        <f t="shared" si="1518"/>
        <v>0</v>
      </c>
      <c r="AS2157">
        <f t="shared" si="1519"/>
        <v>0</v>
      </c>
      <c r="AT2157">
        <f t="shared" si="1520"/>
        <v>0</v>
      </c>
      <c r="AU2157">
        <f t="shared" si="1521"/>
        <v>0</v>
      </c>
      <c r="AV2157">
        <f t="shared" si="1522"/>
        <v>0</v>
      </c>
      <c r="AW2157">
        <f t="shared" si="1523"/>
        <v>0</v>
      </c>
      <c r="AX2157">
        <f t="shared" si="1524"/>
        <v>0</v>
      </c>
      <c r="AY2157">
        <f t="shared" si="1525"/>
        <v>0</v>
      </c>
      <c r="AZ2157">
        <f t="shared" si="1526"/>
        <v>0</v>
      </c>
      <c r="BA2157">
        <f t="shared" si="1527"/>
        <v>0</v>
      </c>
      <c r="BB2157">
        <f t="shared" si="1528"/>
        <v>0</v>
      </c>
      <c r="BC2157">
        <f t="shared" si="1529"/>
        <v>0</v>
      </c>
      <c r="BD2157">
        <f t="shared" si="1530"/>
        <v>0</v>
      </c>
      <c r="BE2157">
        <f t="shared" si="1531"/>
        <v>0</v>
      </c>
      <c r="BF2157">
        <f t="shared" si="1532"/>
        <v>0</v>
      </c>
    </row>
    <row r="2158" spans="1:58" ht="15" customHeight="1">
      <c r="A2158" s="64"/>
      <c r="B2158" s="11"/>
      <c r="C2158" s="58" t="s">
        <v>5059</v>
      </c>
      <c r="D2158" s="1094"/>
      <c r="E2158" s="1095"/>
      <c r="F2158" s="1095"/>
      <c r="G2158" s="1095"/>
      <c r="H2158" s="1095"/>
      <c r="I2158" s="1095"/>
      <c r="J2158" s="1095"/>
      <c r="K2158" s="1095"/>
      <c r="L2158" s="1096"/>
      <c r="M2158" s="813"/>
      <c r="N2158" s="813"/>
      <c r="O2158" s="813"/>
      <c r="P2158" s="813"/>
      <c r="Q2158" s="813"/>
      <c r="R2158" s="813"/>
      <c r="S2158" s="813"/>
      <c r="T2158" s="813"/>
      <c r="U2158" s="813"/>
      <c r="V2158" s="813"/>
      <c r="W2158" s="813"/>
      <c r="X2158" s="813"/>
      <c r="Y2158" s="813"/>
      <c r="Z2158" s="813"/>
      <c r="AA2158" s="813"/>
      <c r="AB2158" s="813"/>
      <c r="AC2158" s="813"/>
      <c r="AD2158" s="813"/>
      <c r="AI2158">
        <f t="shared" si="1509"/>
        <v>0</v>
      </c>
      <c r="AJ2158">
        <f t="shared" si="1510"/>
        <v>0</v>
      </c>
      <c r="AK2158">
        <f t="shared" si="1511"/>
        <v>0</v>
      </c>
      <c r="AL2158">
        <f t="shared" si="1512"/>
        <v>0</v>
      </c>
      <c r="AM2158">
        <f t="shared" si="1513"/>
        <v>0</v>
      </c>
      <c r="AN2158">
        <f t="shared" si="1514"/>
        <v>0</v>
      </c>
      <c r="AO2158">
        <f t="shared" si="1515"/>
        <v>0</v>
      </c>
      <c r="AP2158">
        <f t="shared" si="1516"/>
        <v>0</v>
      </c>
      <c r="AQ2158">
        <f t="shared" si="1517"/>
        <v>0</v>
      </c>
      <c r="AR2158">
        <f t="shared" si="1518"/>
        <v>0</v>
      </c>
      <c r="AS2158">
        <f t="shared" si="1519"/>
        <v>0</v>
      </c>
      <c r="AT2158">
        <f t="shared" si="1520"/>
        <v>0</v>
      </c>
      <c r="AU2158">
        <f t="shared" si="1521"/>
        <v>0</v>
      </c>
      <c r="AV2158">
        <f t="shared" si="1522"/>
        <v>0</v>
      </c>
      <c r="AW2158">
        <f t="shared" si="1523"/>
        <v>0</v>
      </c>
      <c r="AX2158">
        <f t="shared" si="1524"/>
        <v>0</v>
      </c>
      <c r="AY2158">
        <f t="shared" si="1525"/>
        <v>0</v>
      </c>
      <c r="AZ2158">
        <f t="shared" si="1526"/>
        <v>0</v>
      </c>
      <c r="BA2158">
        <f t="shared" si="1527"/>
        <v>0</v>
      </c>
      <c r="BB2158">
        <f t="shared" si="1528"/>
        <v>0</v>
      </c>
      <c r="BC2158">
        <f t="shared" si="1529"/>
        <v>0</v>
      </c>
      <c r="BD2158">
        <f t="shared" si="1530"/>
        <v>0</v>
      </c>
      <c r="BE2158">
        <f t="shared" si="1531"/>
        <v>0</v>
      </c>
      <c r="BF2158">
        <f t="shared" si="1532"/>
        <v>0</v>
      </c>
    </row>
    <row r="2159" spans="1:58" ht="15" customHeight="1">
      <c r="A2159" s="64"/>
      <c r="B2159" s="11"/>
      <c r="C2159" s="58" t="s">
        <v>5060</v>
      </c>
      <c r="D2159" s="1094"/>
      <c r="E2159" s="1095"/>
      <c r="F2159" s="1095"/>
      <c r="G2159" s="1095"/>
      <c r="H2159" s="1095"/>
      <c r="I2159" s="1095"/>
      <c r="J2159" s="1095"/>
      <c r="K2159" s="1095"/>
      <c r="L2159" s="1096"/>
      <c r="M2159" s="813"/>
      <c r="N2159" s="813"/>
      <c r="O2159" s="813"/>
      <c r="P2159" s="813"/>
      <c r="Q2159" s="813"/>
      <c r="R2159" s="813"/>
      <c r="S2159" s="813"/>
      <c r="T2159" s="813"/>
      <c r="U2159" s="813"/>
      <c r="V2159" s="813"/>
      <c r="W2159" s="813"/>
      <c r="X2159" s="813"/>
      <c r="Y2159" s="813"/>
      <c r="Z2159" s="813"/>
      <c r="AA2159" s="813"/>
      <c r="AB2159" s="813"/>
      <c r="AC2159" s="813"/>
      <c r="AD2159" s="813"/>
      <c r="AI2159">
        <f t="shared" si="1509"/>
        <v>0</v>
      </c>
      <c r="AJ2159">
        <f t="shared" si="1510"/>
        <v>0</v>
      </c>
      <c r="AK2159">
        <f t="shared" si="1511"/>
        <v>0</v>
      </c>
      <c r="AL2159">
        <f t="shared" si="1512"/>
        <v>0</v>
      </c>
      <c r="AM2159">
        <f t="shared" si="1513"/>
        <v>0</v>
      </c>
      <c r="AN2159">
        <f t="shared" si="1514"/>
        <v>0</v>
      </c>
      <c r="AO2159">
        <f t="shared" si="1515"/>
        <v>0</v>
      </c>
      <c r="AP2159">
        <f t="shared" si="1516"/>
        <v>0</v>
      </c>
      <c r="AQ2159">
        <f t="shared" si="1517"/>
        <v>0</v>
      </c>
      <c r="AR2159">
        <f t="shared" si="1518"/>
        <v>0</v>
      </c>
      <c r="AS2159">
        <f t="shared" si="1519"/>
        <v>0</v>
      </c>
      <c r="AT2159">
        <f t="shared" si="1520"/>
        <v>0</v>
      </c>
      <c r="AU2159">
        <f t="shared" si="1521"/>
        <v>0</v>
      </c>
      <c r="AV2159">
        <f t="shared" si="1522"/>
        <v>0</v>
      </c>
      <c r="AW2159">
        <f t="shared" si="1523"/>
        <v>0</v>
      </c>
      <c r="AX2159">
        <f t="shared" si="1524"/>
        <v>0</v>
      </c>
      <c r="AY2159">
        <f t="shared" si="1525"/>
        <v>0</v>
      </c>
      <c r="AZ2159">
        <f t="shared" si="1526"/>
        <v>0</v>
      </c>
      <c r="BA2159">
        <f t="shared" si="1527"/>
        <v>0</v>
      </c>
      <c r="BB2159">
        <f t="shared" si="1528"/>
        <v>0</v>
      </c>
      <c r="BC2159">
        <f t="shared" si="1529"/>
        <v>0</v>
      </c>
      <c r="BD2159">
        <f t="shared" si="1530"/>
        <v>0</v>
      </c>
      <c r="BE2159">
        <f t="shared" si="1531"/>
        <v>0</v>
      </c>
      <c r="BF2159">
        <f t="shared" si="1532"/>
        <v>0</v>
      </c>
    </row>
    <row r="2160" spans="1:58" ht="15" customHeight="1">
      <c r="A2160" s="64"/>
      <c r="B2160" s="11"/>
      <c r="C2160" s="58" t="s">
        <v>5062</v>
      </c>
      <c r="D2160" s="1094"/>
      <c r="E2160" s="1095"/>
      <c r="F2160" s="1095"/>
      <c r="G2160" s="1095"/>
      <c r="H2160" s="1095"/>
      <c r="I2160" s="1095"/>
      <c r="J2160" s="1095"/>
      <c r="K2160" s="1095"/>
      <c r="L2160" s="1096"/>
      <c r="M2160" s="813"/>
      <c r="N2160" s="813"/>
      <c r="O2160" s="813"/>
      <c r="P2160" s="813"/>
      <c r="Q2160" s="813"/>
      <c r="R2160" s="813"/>
      <c r="S2160" s="813"/>
      <c r="T2160" s="813"/>
      <c r="U2160" s="813"/>
      <c r="V2160" s="813"/>
      <c r="W2160" s="813"/>
      <c r="X2160" s="813"/>
      <c r="Y2160" s="813"/>
      <c r="Z2160" s="813"/>
      <c r="AA2160" s="813"/>
      <c r="AB2160" s="813"/>
      <c r="AC2160" s="813"/>
      <c r="AD2160" s="813"/>
      <c r="AI2160">
        <f t="shared" si="1509"/>
        <v>0</v>
      </c>
      <c r="AJ2160">
        <f t="shared" si="1510"/>
        <v>0</v>
      </c>
      <c r="AK2160">
        <f t="shared" si="1511"/>
        <v>0</v>
      </c>
      <c r="AL2160">
        <f t="shared" si="1512"/>
        <v>0</v>
      </c>
      <c r="AM2160">
        <f t="shared" si="1513"/>
        <v>0</v>
      </c>
      <c r="AN2160">
        <f t="shared" si="1514"/>
        <v>0</v>
      </c>
      <c r="AO2160">
        <f t="shared" si="1515"/>
        <v>0</v>
      </c>
      <c r="AP2160">
        <f t="shared" si="1516"/>
        <v>0</v>
      </c>
      <c r="AQ2160">
        <f t="shared" si="1517"/>
        <v>0</v>
      </c>
      <c r="AR2160">
        <f t="shared" si="1518"/>
        <v>0</v>
      </c>
      <c r="AS2160">
        <f t="shared" si="1519"/>
        <v>0</v>
      </c>
      <c r="AT2160">
        <f t="shared" si="1520"/>
        <v>0</v>
      </c>
      <c r="AU2160">
        <f t="shared" si="1521"/>
        <v>0</v>
      </c>
      <c r="AV2160">
        <f t="shared" si="1522"/>
        <v>0</v>
      </c>
      <c r="AW2160">
        <f t="shared" si="1523"/>
        <v>0</v>
      </c>
      <c r="AX2160">
        <f t="shared" si="1524"/>
        <v>0</v>
      </c>
      <c r="AY2160">
        <f t="shared" si="1525"/>
        <v>0</v>
      </c>
      <c r="AZ2160">
        <f t="shared" si="1526"/>
        <v>0</v>
      </c>
      <c r="BA2160">
        <f t="shared" si="1527"/>
        <v>0</v>
      </c>
      <c r="BB2160">
        <f t="shared" si="1528"/>
        <v>0</v>
      </c>
      <c r="BC2160">
        <f t="shared" si="1529"/>
        <v>0</v>
      </c>
      <c r="BD2160">
        <f t="shared" si="1530"/>
        <v>0</v>
      </c>
      <c r="BE2160">
        <f t="shared" si="1531"/>
        <v>0</v>
      </c>
      <c r="BF2160">
        <f t="shared" si="1532"/>
        <v>0</v>
      </c>
    </row>
    <row r="2161" spans="1:58" ht="15" customHeight="1">
      <c r="A2161" s="64"/>
      <c r="B2161" s="11"/>
      <c r="C2161" s="58" t="s">
        <v>5063</v>
      </c>
      <c r="D2161" s="1094"/>
      <c r="E2161" s="1095"/>
      <c r="F2161" s="1095"/>
      <c r="G2161" s="1095"/>
      <c r="H2161" s="1095"/>
      <c r="I2161" s="1095"/>
      <c r="J2161" s="1095"/>
      <c r="K2161" s="1095"/>
      <c r="L2161" s="1096"/>
      <c r="M2161" s="813"/>
      <c r="N2161" s="813"/>
      <c r="O2161" s="813"/>
      <c r="P2161" s="813"/>
      <c r="Q2161" s="813"/>
      <c r="R2161" s="813"/>
      <c r="S2161" s="813"/>
      <c r="T2161" s="813"/>
      <c r="U2161" s="813"/>
      <c r="V2161" s="813"/>
      <c r="W2161" s="813"/>
      <c r="X2161" s="813"/>
      <c r="Y2161" s="813"/>
      <c r="Z2161" s="813"/>
      <c r="AA2161" s="813"/>
      <c r="AB2161" s="813"/>
      <c r="AC2161" s="813"/>
      <c r="AD2161" s="813"/>
      <c r="AI2161">
        <f t="shared" si="1509"/>
        <v>0</v>
      </c>
      <c r="AJ2161">
        <f t="shared" si="1510"/>
        <v>0</v>
      </c>
      <c r="AK2161">
        <f t="shared" si="1511"/>
        <v>0</v>
      </c>
      <c r="AL2161">
        <f t="shared" si="1512"/>
        <v>0</v>
      </c>
      <c r="AM2161">
        <f t="shared" si="1513"/>
        <v>0</v>
      </c>
      <c r="AN2161">
        <f t="shared" si="1514"/>
        <v>0</v>
      </c>
      <c r="AO2161">
        <f t="shared" si="1515"/>
        <v>0</v>
      </c>
      <c r="AP2161">
        <f t="shared" si="1516"/>
        <v>0</v>
      </c>
      <c r="AQ2161">
        <f t="shared" si="1517"/>
        <v>0</v>
      </c>
      <c r="AR2161">
        <f t="shared" si="1518"/>
        <v>0</v>
      </c>
      <c r="AS2161">
        <f t="shared" si="1519"/>
        <v>0</v>
      </c>
      <c r="AT2161">
        <f t="shared" si="1520"/>
        <v>0</v>
      </c>
      <c r="AU2161">
        <f t="shared" si="1521"/>
        <v>0</v>
      </c>
      <c r="AV2161">
        <f t="shared" si="1522"/>
        <v>0</v>
      </c>
      <c r="AW2161">
        <f t="shared" si="1523"/>
        <v>0</v>
      </c>
      <c r="AX2161">
        <f t="shared" si="1524"/>
        <v>0</v>
      </c>
      <c r="AY2161">
        <f t="shared" si="1525"/>
        <v>0</v>
      </c>
      <c r="AZ2161">
        <f t="shared" si="1526"/>
        <v>0</v>
      </c>
      <c r="BA2161">
        <f t="shared" si="1527"/>
        <v>0</v>
      </c>
      <c r="BB2161">
        <f t="shared" si="1528"/>
        <v>0</v>
      </c>
      <c r="BC2161">
        <f t="shared" si="1529"/>
        <v>0</v>
      </c>
      <c r="BD2161">
        <f t="shared" si="1530"/>
        <v>0</v>
      </c>
      <c r="BE2161">
        <f t="shared" si="1531"/>
        <v>0</v>
      </c>
      <c r="BF2161">
        <f t="shared" si="1532"/>
        <v>0</v>
      </c>
    </row>
    <row r="2162" spans="1:58" ht="15" customHeight="1">
      <c r="A2162" s="64"/>
      <c r="B2162" s="11"/>
      <c r="C2162" s="58" t="s">
        <v>5064</v>
      </c>
      <c r="D2162" s="1094"/>
      <c r="E2162" s="1095"/>
      <c r="F2162" s="1095"/>
      <c r="G2162" s="1095"/>
      <c r="H2162" s="1095"/>
      <c r="I2162" s="1095"/>
      <c r="J2162" s="1095"/>
      <c r="K2162" s="1095"/>
      <c r="L2162" s="1096"/>
      <c r="M2162" s="813"/>
      <c r="N2162" s="813"/>
      <c r="O2162" s="813"/>
      <c r="P2162" s="813"/>
      <c r="Q2162" s="813"/>
      <c r="R2162" s="813"/>
      <c r="S2162" s="813"/>
      <c r="T2162" s="813"/>
      <c r="U2162" s="813"/>
      <c r="V2162" s="813"/>
      <c r="W2162" s="813"/>
      <c r="X2162" s="813"/>
      <c r="Y2162" s="813"/>
      <c r="Z2162" s="813"/>
      <c r="AA2162" s="813"/>
      <c r="AB2162" s="813"/>
      <c r="AC2162" s="813"/>
      <c r="AD2162" s="813"/>
      <c r="AI2162">
        <f t="shared" si="1509"/>
        <v>0</v>
      </c>
      <c r="AJ2162">
        <f t="shared" si="1510"/>
        <v>0</v>
      </c>
      <c r="AK2162">
        <f t="shared" si="1511"/>
        <v>0</v>
      </c>
      <c r="AL2162">
        <f t="shared" si="1512"/>
        <v>0</v>
      </c>
      <c r="AM2162">
        <f t="shared" si="1513"/>
        <v>0</v>
      </c>
      <c r="AN2162">
        <f t="shared" si="1514"/>
        <v>0</v>
      </c>
      <c r="AO2162">
        <f t="shared" si="1515"/>
        <v>0</v>
      </c>
      <c r="AP2162">
        <f t="shared" si="1516"/>
        <v>0</v>
      </c>
      <c r="AQ2162">
        <f t="shared" si="1517"/>
        <v>0</v>
      </c>
      <c r="AR2162">
        <f t="shared" si="1518"/>
        <v>0</v>
      </c>
      <c r="AS2162">
        <f t="shared" si="1519"/>
        <v>0</v>
      </c>
      <c r="AT2162">
        <f t="shared" si="1520"/>
        <v>0</v>
      </c>
      <c r="AU2162">
        <f t="shared" si="1521"/>
        <v>0</v>
      </c>
      <c r="AV2162">
        <f t="shared" si="1522"/>
        <v>0</v>
      </c>
      <c r="AW2162">
        <f t="shared" si="1523"/>
        <v>0</v>
      </c>
      <c r="AX2162">
        <f t="shared" si="1524"/>
        <v>0</v>
      </c>
      <c r="AY2162">
        <f t="shared" si="1525"/>
        <v>0</v>
      </c>
      <c r="AZ2162">
        <f t="shared" si="1526"/>
        <v>0</v>
      </c>
      <c r="BA2162">
        <f t="shared" si="1527"/>
        <v>0</v>
      </c>
      <c r="BB2162">
        <f t="shared" si="1528"/>
        <v>0</v>
      </c>
      <c r="BC2162">
        <f t="shared" si="1529"/>
        <v>0</v>
      </c>
      <c r="BD2162">
        <f t="shared" si="1530"/>
        <v>0</v>
      </c>
      <c r="BE2162">
        <f t="shared" si="1531"/>
        <v>0</v>
      </c>
      <c r="BF2162">
        <f t="shared" si="1532"/>
        <v>0</v>
      </c>
    </row>
    <row r="2163" spans="1:58" ht="15" customHeight="1">
      <c r="A2163" s="64"/>
      <c r="B2163" s="11"/>
      <c r="C2163" s="58" t="s">
        <v>5065</v>
      </c>
      <c r="D2163" s="1094"/>
      <c r="E2163" s="1095"/>
      <c r="F2163" s="1095"/>
      <c r="G2163" s="1095"/>
      <c r="H2163" s="1095"/>
      <c r="I2163" s="1095"/>
      <c r="J2163" s="1095"/>
      <c r="K2163" s="1095"/>
      <c r="L2163" s="1096"/>
      <c r="M2163" s="813"/>
      <c r="N2163" s="813"/>
      <c r="O2163" s="813"/>
      <c r="P2163" s="813"/>
      <c r="Q2163" s="813"/>
      <c r="R2163" s="813"/>
      <c r="S2163" s="813"/>
      <c r="T2163" s="813"/>
      <c r="U2163" s="813"/>
      <c r="V2163" s="813"/>
      <c r="W2163" s="813"/>
      <c r="X2163" s="813"/>
      <c r="Y2163" s="813"/>
      <c r="Z2163" s="813"/>
      <c r="AA2163" s="813"/>
      <c r="AB2163" s="813"/>
      <c r="AC2163" s="813"/>
      <c r="AD2163" s="813"/>
      <c r="AI2163">
        <f t="shared" si="1509"/>
        <v>0</v>
      </c>
      <c r="AJ2163">
        <f t="shared" si="1510"/>
        <v>0</v>
      </c>
      <c r="AK2163">
        <f t="shared" si="1511"/>
        <v>0</v>
      </c>
      <c r="AL2163">
        <f t="shared" si="1512"/>
        <v>0</v>
      </c>
      <c r="AM2163">
        <f t="shared" si="1513"/>
        <v>0</v>
      </c>
      <c r="AN2163">
        <f t="shared" si="1514"/>
        <v>0</v>
      </c>
      <c r="AO2163">
        <f t="shared" si="1515"/>
        <v>0</v>
      </c>
      <c r="AP2163">
        <f t="shared" si="1516"/>
        <v>0</v>
      </c>
      <c r="AQ2163">
        <f t="shared" si="1517"/>
        <v>0</v>
      </c>
      <c r="AR2163">
        <f t="shared" si="1518"/>
        <v>0</v>
      </c>
      <c r="AS2163">
        <f t="shared" si="1519"/>
        <v>0</v>
      </c>
      <c r="AT2163">
        <f t="shared" si="1520"/>
        <v>0</v>
      </c>
      <c r="AU2163">
        <f t="shared" si="1521"/>
        <v>0</v>
      </c>
      <c r="AV2163">
        <f t="shared" si="1522"/>
        <v>0</v>
      </c>
      <c r="AW2163">
        <f t="shared" si="1523"/>
        <v>0</v>
      </c>
      <c r="AX2163">
        <f t="shared" si="1524"/>
        <v>0</v>
      </c>
      <c r="AY2163">
        <f t="shared" si="1525"/>
        <v>0</v>
      </c>
      <c r="AZ2163">
        <f t="shared" si="1526"/>
        <v>0</v>
      </c>
      <c r="BA2163">
        <f t="shared" si="1527"/>
        <v>0</v>
      </c>
      <c r="BB2163">
        <f t="shared" si="1528"/>
        <v>0</v>
      </c>
      <c r="BC2163">
        <f t="shared" si="1529"/>
        <v>0</v>
      </c>
      <c r="BD2163">
        <f t="shared" si="1530"/>
        <v>0</v>
      </c>
      <c r="BE2163">
        <f t="shared" si="1531"/>
        <v>0</v>
      </c>
      <c r="BF2163">
        <f t="shared" si="1532"/>
        <v>0</v>
      </c>
    </row>
    <row r="2164" spans="1:58" ht="15" customHeight="1">
      <c r="A2164" s="64"/>
      <c r="B2164" s="11"/>
      <c r="C2164" s="58" t="s">
        <v>5066</v>
      </c>
      <c r="D2164" s="1094"/>
      <c r="E2164" s="1095"/>
      <c r="F2164" s="1095"/>
      <c r="G2164" s="1095"/>
      <c r="H2164" s="1095"/>
      <c r="I2164" s="1095"/>
      <c r="J2164" s="1095"/>
      <c r="K2164" s="1095"/>
      <c r="L2164" s="1096"/>
      <c r="M2164" s="813"/>
      <c r="N2164" s="813"/>
      <c r="O2164" s="813"/>
      <c r="P2164" s="813"/>
      <c r="Q2164" s="813"/>
      <c r="R2164" s="813"/>
      <c r="S2164" s="813"/>
      <c r="T2164" s="813"/>
      <c r="U2164" s="813"/>
      <c r="V2164" s="813"/>
      <c r="W2164" s="813"/>
      <c r="X2164" s="813"/>
      <c r="Y2164" s="813"/>
      <c r="Z2164" s="813"/>
      <c r="AA2164" s="813"/>
      <c r="AB2164" s="813"/>
      <c r="AC2164" s="813"/>
      <c r="AD2164" s="813"/>
      <c r="AI2164">
        <f t="shared" si="1509"/>
        <v>0</v>
      </c>
      <c r="AJ2164">
        <f t="shared" si="1510"/>
        <v>0</v>
      </c>
      <c r="AK2164">
        <f t="shared" si="1511"/>
        <v>0</v>
      </c>
      <c r="AL2164">
        <f t="shared" si="1512"/>
        <v>0</v>
      </c>
      <c r="AM2164">
        <f t="shared" si="1513"/>
        <v>0</v>
      </c>
      <c r="AN2164">
        <f t="shared" si="1514"/>
        <v>0</v>
      </c>
      <c r="AO2164">
        <f t="shared" si="1515"/>
        <v>0</v>
      </c>
      <c r="AP2164">
        <f t="shared" si="1516"/>
        <v>0</v>
      </c>
      <c r="AQ2164">
        <f t="shared" si="1517"/>
        <v>0</v>
      </c>
      <c r="AR2164">
        <f t="shared" si="1518"/>
        <v>0</v>
      </c>
      <c r="AS2164">
        <f t="shared" si="1519"/>
        <v>0</v>
      </c>
      <c r="AT2164">
        <f t="shared" si="1520"/>
        <v>0</v>
      </c>
      <c r="AU2164">
        <f t="shared" si="1521"/>
        <v>0</v>
      </c>
      <c r="AV2164">
        <f t="shared" si="1522"/>
        <v>0</v>
      </c>
      <c r="AW2164">
        <f t="shared" si="1523"/>
        <v>0</v>
      </c>
      <c r="AX2164">
        <f t="shared" si="1524"/>
        <v>0</v>
      </c>
      <c r="AY2164">
        <f t="shared" si="1525"/>
        <v>0</v>
      </c>
      <c r="AZ2164">
        <f t="shared" si="1526"/>
        <v>0</v>
      </c>
      <c r="BA2164">
        <f t="shared" si="1527"/>
        <v>0</v>
      </c>
      <c r="BB2164">
        <f t="shared" si="1528"/>
        <v>0</v>
      </c>
      <c r="BC2164">
        <f t="shared" si="1529"/>
        <v>0</v>
      </c>
      <c r="BD2164">
        <f t="shared" si="1530"/>
        <v>0</v>
      </c>
      <c r="BE2164">
        <f t="shared" si="1531"/>
        <v>0</v>
      </c>
      <c r="BF2164">
        <f t="shared" si="1532"/>
        <v>0</v>
      </c>
    </row>
    <row r="2165" spans="1:58" ht="15" customHeight="1">
      <c r="A2165" s="64"/>
      <c r="B2165" s="11"/>
      <c r="C2165" s="58" t="s">
        <v>5067</v>
      </c>
      <c r="D2165" s="1094"/>
      <c r="E2165" s="1095"/>
      <c r="F2165" s="1095"/>
      <c r="G2165" s="1095"/>
      <c r="H2165" s="1095"/>
      <c r="I2165" s="1095"/>
      <c r="J2165" s="1095"/>
      <c r="K2165" s="1095"/>
      <c r="L2165" s="1096"/>
      <c r="M2165" s="813"/>
      <c r="N2165" s="813"/>
      <c r="O2165" s="813"/>
      <c r="P2165" s="813"/>
      <c r="Q2165" s="813"/>
      <c r="R2165" s="813"/>
      <c r="S2165" s="813"/>
      <c r="T2165" s="813"/>
      <c r="U2165" s="813"/>
      <c r="V2165" s="813"/>
      <c r="W2165" s="813"/>
      <c r="X2165" s="813"/>
      <c r="Y2165" s="813"/>
      <c r="Z2165" s="813"/>
      <c r="AA2165" s="813"/>
      <c r="AB2165" s="813"/>
      <c r="AC2165" s="813"/>
      <c r="AD2165" s="813"/>
      <c r="AI2165">
        <f t="shared" si="1509"/>
        <v>0</v>
      </c>
      <c r="AJ2165">
        <f t="shared" si="1510"/>
        <v>0</v>
      </c>
      <c r="AK2165">
        <f t="shared" si="1511"/>
        <v>0</v>
      </c>
      <c r="AL2165">
        <f t="shared" si="1512"/>
        <v>0</v>
      </c>
      <c r="AM2165">
        <f t="shared" si="1513"/>
        <v>0</v>
      </c>
      <c r="AN2165">
        <f t="shared" si="1514"/>
        <v>0</v>
      </c>
      <c r="AO2165">
        <f t="shared" si="1515"/>
        <v>0</v>
      </c>
      <c r="AP2165">
        <f t="shared" si="1516"/>
        <v>0</v>
      </c>
      <c r="AQ2165">
        <f t="shared" si="1517"/>
        <v>0</v>
      </c>
      <c r="AR2165">
        <f t="shared" si="1518"/>
        <v>0</v>
      </c>
      <c r="AS2165">
        <f t="shared" si="1519"/>
        <v>0</v>
      </c>
      <c r="AT2165">
        <f t="shared" si="1520"/>
        <v>0</v>
      </c>
      <c r="AU2165">
        <f t="shared" si="1521"/>
        <v>0</v>
      </c>
      <c r="AV2165">
        <f t="shared" si="1522"/>
        <v>0</v>
      </c>
      <c r="AW2165">
        <f t="shared" si="1523"/>
        <v>0</v>
      </c>
      <c r="AX2165">
        <f t="shared" si="1524"/>
        <v>0</v>
      </c>
      <c r="AY2165">
        <f t="shared" si="1525"/>
        <v>0</v>
      </c>
      <c r="AZ2165">
        <f t="shared" si="1526"/>
        <v>0</v>
      </c>
      <c r="BA2165">
        <f t="shared" si="1527"/>
        <v>0</v>
      </c>
      <c r="BB2165">
        <f t="shared" si="1528"/>
        <v>0</v>
      </c>
      <c r="BC2165">
        <f t="shared" si="1529"/>
        <v>0</v>
      </c>
      <c r="BD2165">
        <f t="shared" si="1530"/>
        <v>0</v>
      </c>
      <c r="BE2165">
        <f t="shared" si="1531"/>
        <v>0</v>
      </c>
      <c r="BF2165">
        <f t="shared" si="1532"/>
        <v>0</v>
      </c>
    </row>
    <row r="2166" spans="1:58" ht="15" customHeight="1">
      <c r="A2166" s="64"/>
      <c r="B2166" s="11"/>
      <c r="C2166" s="58" t="s">
        <v>5068</v>
      </c>
      <c r="D2166" s="1094"/>
      <c r="E2166" s="1095"/>
      <c r="F2166" s="1095"/>
      <c r="G2166" s="1095"/>
      <c r="H2166" s="1095"/>
      <c r="I2166" s="1095"/>
      <c r="J2166" s="1095"/>
      <c r="K2166" s="1095"/>
      <c r="L2166" s="1096"/>
      <c r="M2166" s="813"/>
      <c r="N2166" s="813"/>
      <c r="O2166" s="813"/>
      <c r="P2166" s="813"/>
      <c r="Q2166" s="813"/>
      <c r="R2166" s="813"/>
      <c r="S2166" s="813"/>
      <c r="T2166" s="813"/>
      <c r="U2166" s="813"/>
      <c r="V2166" s="813"/>
      <c r="W2166" s="813"/>
      <c r="X2166" s="813"/>
      <c r="Y2166" s="813"/>
      <c r="Z2166" s="813"/>
      <c r="AA2166" s="813"/>
      <c r="AB2166" s="813"/>
      <c r="AC2166" s="813"/>
      <c r="AD2166" s="813"/>
      <c r="AI2166">
        <f t="shared" si="1509"/>
        <v>0</v>
      </c>
      <c r="AJ2166">
        <f t="shared" si="1510"/>
        <v>0</v>
      </c>
      <c r="AK2166">
        <f t="shared" si="1511"/>
        <v>0</v>
      </c>
      <c r="AL2166">
        <f t="shared" si="1512"/>
        <v>0</v>
      </c>
      <c r="AM2166">
        <f t="shared" si="1513"/>
        <v>0</v>
      </c>
      <c r="AN2166">
        <f t="shared" si="1514"/>
        <v>0</v>
      </c>
      <c r="AO2166">
        <f t="shared" si="1515"/>
        <v>0</v>
      </c>
      <c r="AP2166">
        <f t="shared" si="1516"/>
        <v>0</v>
      </c>
      <c r="AQ2166">
        <f t="shared" si="1517"/>
        <v>0</v>
      </c>
      <c r="AR2166">
        <f t="shared" si="1518"/>
        <v>0</v>
      </c>
      <c r="AS2166">
        <f t="shared" si="1519"/>
        <v>0</v>
      </c>
      <c r="AT2166">
        <f t="shared" si="1520"/>
        <v>0</v>
      </c>
      <c r="AU2166">
        <f t="shared" si="1521"/>
        <v>0</v>
      </c>
      <c r="AV2166">
        <f t="shared" si="1522"/>
        <v>0</v>
      </c>
      <c r="AW2166">
        <f t="shared" si="1523"/>
        <v>0</v>
      </c>
      <c r="AX2166">
        <f t="shared" si="1524"/>
        <v>0</v>
      </c>
      <c r="AY2166">
        <f t="shared" si="1525"/>
        <v>0</v>
      </c>
      <c r="AZ2166">
        <f t="shared" si="1526"/>
        <v>0</v>
      </c>
      <c r="BA2166">
        <f t="shared" si="1527"/>
        <v>0</v>
      </c>
      <c r="BB2166">
        <f t="shared" si="1528"/>
        <v>0</v>
      </c>
      <c r="BC2166">
        <f t="shared" si="1529"/>
        <v>0</v>
      </c>
      <c r="BD2166">
        <f t="shared" si="1530"/>
        <v>0</v>
      </c>
      <c r="BE2166">
        <f t="shared" si="1531"/>
        <v>0</v>
      </c>
      <c r="BF2166">
        <f t="shared" si="1532"/>
        <v>0</v>
      </c>
    </row>
    <row r="2167" spans="1:58" ht="15" customHeight="1">
      <c r="A2167" s="64"/>
      <c r="B2167" s="11"/>
      <c r="C2167" s="58" t="s">
        <v>5069</v>
      </c>
      <c r="D2167" s="1094"/>
      <c r="E2167" s="1095"/>
      <c r="F2167" s="1095"/>
      <c r="G2167" s="1095"/>
      <c r="H2167" s="1095"/>
      <c r="I2167" s="1095"/>
      <c r="J2167" s="1095"/>
      <c r="K2167" s="1095"/>
      <c r="L2167" s="1096"/>
      <c r="M2167" s="813"/>
      <c r="N2167" s="813"/>
      <c r="O2167" s="813"/>
      <c r="P2167" s="813"/>
      <c r="Q2167" s="813"/>
      <c r="R2167" s="813"/>
      <c r="S2167" s="813"/>
      <c r="T2167" s="813"/>
      <c r="U2167" s="813"/>
      <c r="V2167" s="813"/>
      <c r="W2167" s="813"/>
      <c r="X2167" s="813"/>
      <c r="Y2167" s="813"/>
      <c r="Z2167" s="813"/>
      <c r="AA2167" s="813"/>
      <c r="AB2167" s="813"/>
      <c r="AC2167" s="813"/>
      <c r="AD2167" s="813"/>
      <c r="AI2167">
        <f t="shared" si="1509"/>
        <v>0</v>
      </c>
      <c r="AJ2167">
        <f t="shared" si="1510"/>
        <v>0</v>
      </c>
      <c r="AK2167">
        <f t="shared" si="1511"/>
        <v>0</v>
      </c>
      <c r="AL2167">
        <f t="shared" si="1512"/>
        <v>0</v>
      </c>
      <c r="AM2167">
        <f t="shared" si="1513"/>
        <v>0</v>
      </c>
      <c r="AN2167">
        <f t="shared" si="1514"/>
        <v>0</v>
      </c>
      <c r="AO2167">
        <f t="shared" si="1515"/>
        <v>0</v>
      </c>
      <c r="AP2167">
        <f t="shared" si="1516"/>
        <v>0</v>
      </c>
      <c r="AQ2167">
        <f t="shared" si="1517"/>
        <v>0</v>
      </c>
      <c r="AR2167">
        <f t="shared" si="1518"/>
        <v>0</v>
      </c>
      <c r="AS2167">
        <f t="shared" si="1519"/>
        <v>0</v>
      </c>
      <c r="AT2167">
        <f t="shared" si="1520"/>
        <v>0</v>
      </c>
      <c r="AU2167">
        <f t="shared" si="1521"/>
        <v>0</v>
      </c>
      <c r="AV2167">
        <f t="shared" si="1522"/>
        <v>0</v>
      </c>
      <c r="AW2167">
        <f t="shared" si="1523"/>
        <v>0</v>
      </c>
      <c r="AX2167">
        <f t="shared" si="1524"/>
        <v>0</v>
      </c>
      <c r="AY2167">
        <f t="shared" si="1525"/>
        <v>0</v>
      </c>
      <c r="AZ2167">
        <f t="shared" si="1526"/>
        <v>0</v>
      </c>
      <c r="BA2167">
        <f t="shared" si="1527"/>
        <v>0</v>
      </c>
      <c r="BB2167">
        <f t="shared" si="1528"/>
        <v>0</v>
      </c>
      <c r="BC2167">
        <f t="shared" si="1529"/>
        <v>0</v>
      </c>
      <c r="BD2167">
        <f t="shared" si="1530"/>
        <v>0</v>
      </c>
      <c r="BE2167">
        <f t="shared" si="1531"/>
        <v>0</v>
      </c>
      <c r="BF2167">
        <f t="shared" si="1532"/>
        <v>0</v>
      </c>
    </row>
    <row r="2168" spans="1:58" ht="15" customHeight="1">
      <c r="A2168" s="64"/>
      <c r="B2168" s="11"/>
      <c r="C2168" s="58" t="s">
        <v>5070</v>
      </c>
      <c r="D2168" s="1094"/>
      <c r="E2168" s="1095"/>
      <c r="F2168" s="1095"/>
      <c r="G2168" s="1095"/>
      <c r="H2168" s="1095"/>
      <c r="I2168" s="1095"/>
      <c r="J2168" s="1095"/>
      <c r="K2168" s="1095"/>
      <c r="L2168" s="1096"/>
      <c r="M2168" s="813"/>
      <c r="N2168" s="813"/>
      <c r="O2168" s="813"/>
      <c r="P2168" s="813"/>
      <c r="Q2168" s="813"/>
      <c r="R2168" s="813"/>
      <c r="S2168" s="813"/>
      <c r="T2168" s="813"/>
      <c r="U2168" s="813"/>
      <c r="V2168" s="813"/>
      <c r="W2168" s="813"/>
      <c r="X2168" s="813"/>
      <c r="Y2168" s="813"/>
      <c r="Z2168" s="813"/>
      <c r="AA2168" s="813"/>
      <c r="AB2168" s="813"/>
      <c r="AC2168" s="813"/>
      <c r="AD2168" s="813"/>
      <c r="AI2168">
        <f t="shared" si="1509"/>
        <v>0</v>
      </c>
      <c r="AJ2168">
        <f t="shared" si="1510"/>
        <v>0</v>
      </c>
      <c r="AK2168">
        <f t="shared" si="1511"/>
        <v>0</v>
      </c>
      <c r="AL2168">
        <f t="shared" si="1512"/>
        <v>0</v>
      </c>
      <c r="AM2168">
        <f t="shared" si="1513"/>
        <v>0</v>
      </c>
      <c r="AN2168">
        <f t="shared" si="1514"/>
        <v>0</v>
      </c>
      <c r="AO2168">
        <f t="shared" si="1515"/>
        <v>0</v>
      </c>
      <c r="AP2168">
        <f t="shared" si="1516"/>
        <v>0</v>
      </c>
      <c r="AQ2168">
        <f t="shared" si="1517"/>
        <v>0</v>
      </c>
      <c r="AR2168">
        <f t="shared" si="1518"/>
        <v>0</v>
      </c>
      <c r="AS2168">
        <f t="shared" si="1519"/>
        <v>0</v>
      </c>
      <c r="AT2168">
        <f t="shared" si="1520"/>
        <v>0</v>
      </c>
      <c r="AU2168">
        <f t="shared" si="1521"/>
        <v>0</v>
      </c>
      <c r="AV2168">
        <f t="shared" si="1522"/>
        <v>0</v>
      </c>
      <c r="AW2168">
        <f t="shared" si="1523"/>
        <v>0</v>
      </c>
      <c r="AX2168">
        <f t="shared" si="1524"/>
        <v>0</v>
      </c>
      <c r="AY2168">
        <f t="shared" si="1525"/>
        <v>0</v>
      </c>
      <c r="AZ2168">
        <f t="shared" si="1526"/>
        <v>0</v>
      </c>
      <c r="BA2168">
        <f t="shared" si="1527"/>
        <v>0</v>
      </c>
      <c r="BB2168">
        <f t="shared" si="1528"/>
        <v>0</v>
      </c>
      <c r="BC2168">
        <f t="shared" si="1529"/>
        <v>0</v>
      </c>
      <c r="BD2168">
        <f t="shared" si="1530"/>
        <v>0</v>
      </c>
      <c r="BE2168">
        <f t="shared" si="1531"/>
        <v>0</v>
      </c>
      <c r="BF2168">
        <f t="shared" si="1532"/>
        <v>0</v>
      </c>
    </row>
    <row r="2169" spans="1:58" ht="15" customHeight="1">
      <c r="A2169" s="64"/>
      <c r="B2169" s="11"/>
      <c r="C2169" s="58" t="s">
        <v>5071</v>
      </c>
      <c r="D2169" s="1094"/>
      <c r="E2169" s="1095"/>
      <c r="F2169" s="1095"/>
      <c r="G2169" s="1095"/>
      <c r="H2169" s="1095"/>
      <c r="I2169" s="1095"/>
      <c r="J2169" s="1095"/>
      <c r="K2169" s="1095"/>
      <c r="L2169" s="1096"/>
      <c r="M2169" s="813"/>
      <c r="N2169" s="813"/>
      <c r="O2169" s="813"/>
      <c r="P2169" s="813"/>
      <c r="Q2169" s="813"/>
      <c r="R2169" s="813"/>
      <c r="S2169" s="813"/>
      <c r="T2169" s="813"/>
      <c r="U2169" s="813"/>
      <c r="V2169" s="813"/>
      <c r="W2169" s="813"/>
      <c r="X2169" s="813"/>
      <c r="Y2169" s="813"/>
      <c r="Z2169" s="813"/>
      <c r="AA2169" s="813"/>
      <c r="AB2169" s="813"/>
      <c r="AC2169" s="813"/>
      <c r="AD2169" s="813"/>
      <c r="AI2169">
        <f t="shared" si="1509"/>
        <v>0</v>
      </c>
      <c r="AJ2169">
        <f t="shared" si="1510"/>
        <v>0</v>
      </c>
      <c r="AK2169">
        <f t="shared" si="1511"/>
        <v>0</v>
      </c>
      <c r="AL2169">
        <f t="shared" si="1512"/>
        <v>0</v>
      </c>
      <c r="AM2169">
        <f t="shared" si="1513"/>
        <v>0</v>
      </c>
      <c r="AN2169">
        <f t="shared" si="1514"/>
        <v>0</v>
      </c>
      <c r="AO2169">
        <f t="shared" si="1515"/>
        <v>0</v>
      </c>
      <c r="AP2169">
        <f t="shared" si="1516"/>
        <v>0</v>
      </c>
      <c r="AQ2169">
        <f t="shared" si="1517"/>
        <v>0</v>
      </c>
      <c r="AR2169">
        <f t="shared" si="1518"/>
        <v>0</v>
      </c>
      <c r="AS2169">
        <f t="shared" si="1519"/>
        <v>0</v>
      </c>
      <c r="AT2169">
        <f t="shared" si="1520"/>
        <v>0</v>
      </c>
      <c r="AU2169">
        <f t="shared" si="1521"/>
        <v>0</v>
      </c>
      <c r="AV2169">
        <f t="shared" si="1522"/>
        <v>0</v>
      </c>
      <c r="AW2169">
        <f t="shared" si="1523"/>
        <v>0</v>
      </c>
      <c r="AX2169">
        <f t="shared" si="1524"/>
        <v>0</v>
      </c>
      <c r="AY2169">
        <f t="shared" si="1525"/>
        <v>0</v>
      </c>
      <c r="AZ2169">
        <f t="shared" si="1526"/>
        <v>0</v>
      </c>
      <c r="BA2169">
        <f t="shared" si="1527"/>
        <v>0</v>
      </c>
      <c r="BB2169">
        <f t="shared" si="1528"/>
        <v>0</v>
      </c>
      <c r="BC2169">
        <f t="shared" si="1529"/>
        <v>0</v>
      </c>
      <c r="BD2169">
        <f t="shared" si="1530"/>
        <v>0</v>
      </c>
      <c r="BE2169">
        <f t="shared" si="1531"/>
        <v>0</v>
      </c>
      <c r="BF2169">
        <f t="shared" si="1532"/>
        <v>0</v>
      </c>
    </row>
    <row r="2170" spans="1:58" ht="15" customHeight="1">
      <c r="A2170" s="64"/>
      <c r="B2170" s="11"/>
      <c r="C2170" s="58" t="s">
        <v>5072</v>
      </c>
      <c r="D2170" s="1094"/>
      <c r="E2170" s="1095"/>
      <c r="F2170" s="1095"/>
      <c r="G2170" s="1095"/>
      <c r="H2170" s="1095"/>
      <c r="I2170" s="1095"/>
      <c r="J2170" s="1095"/>
      <c r="K2170" s="1095"/>
      <c r="L2170" s="1096"/>
      <c r="M2170" s="813"/>
      <c r="N2170" s="813"/>
      <c r="O2170" s="813"/>
      <c r="P2170" s="813"/>
      <c r="Q2170" s="813"/>
      <c r="R2170" s="813"/>
      <c r="S2170" s="813"/>
      <c r="T2170" s="813"/>
      <c r="U2170" s="813"/>
      <c r="V2170" s="813"/>
      <c r="W2170" s="813"/>
      <c r="X2170" s="813"/>
      <c r="Y2170" s="813"/>
      <c r="Z2170" s="813"/>
      <c r="AA2170" s="813"/>
      <c r="AB2170" s="813"/>
      <c r="AC2170" s="813"/>
      <c r="AD2170" s="813"/>
      <c r="AI2170">
        <f t="shared" si="1509"/>
        <v>0</v>
      </c>
      <c r="AJ2170">
        <f t="shared" si="1510"/>
        <v>0</v>
      </c>
      <c r="AK2170">
        <f t="shared" si="1511"/>
        <v>0</v>
      </c>
      <c r="AL2170">
        <f t="shared" si="1512"/>
        <v>0</v>
      </c>
      <c r="AM2170">
        <f t="shared" si="1513"/>
        <v>0</v>
      </c>
      <c r="AN2170">
        <f t="shared" si="1514"/>
        <v>0</v>
      </c>
      <c r="AO2170">
        <f t="shared" si="1515"/>
        <v>0</v>
      </c>
      <c r="AP2170">
        <f t="shared" si="1516"/>
        <v>0</v>
      </c>
      <c r="AQ2170">
        <f t="shared" si="1517"/>
        <v>0</v>
      </c>
      <c r="AR2170">
        <f t="shared" si="1518"/>
        <v>0</v>
      </c>
      <c r="AS2170">
        <f t="shared" si="1519"/>
        <v>0</v>
      </c>
      <c r="AT2170">
        <f t="shared" si="1520"/>
        <v>0</v>
      </c>
      <c r="AU2170">
        <f t="shared" si="1521"/>
        <v>0</v>
      </c>
      <c r="AV2170">
        <f t="shared" si="1522"/>
        <v>0</v>
      </c>
      <c r="AW2170">
        <f t="shared" si="1523"/>
        <v>0</v>
      </c>
      <c r="AX2170">
        <f t="shared" si="1524"/>
        <v>0</v>
      </c>
      <c r="AY2170">
        <f t="shared" si="1525"/>
        <v>0</v>
      </c>
      <c r="AZ2170">
        <f t="shared" si="1526"/>
        <v>0</v>
      </c>
      <c r="BA2170">
        <f t="shared" si="1527"/>
        <v>0</v>
      </c>
      <c r="BB2170">
        <f t="shared" si="1528"/>
        <v>0</v>
      </c>
      <c r="BC2170">
        <f t="shared" si="1529"/>
        <v>0</v>
      </c>
      <c r="BD2170">
        <f t="shared" si="1530"/>
        <v>0</v>
      </c>
      <c r="BE2170">
        <f t="shared" si="1531"/>
        <v>0</v>
      </c>
      <c r="BF2170">
        <f t="shared" si="1532"/>
        <v>0</v>
      </c>
    </row>
    <row r="2171" spans="1:58" ht="15" customHeight="1">
      <c r="A2171" s="64"/>
      <c r="B2171" s="11"/>
      <c r="C2171" s="58" t="s">
        <v>5073</v>
      </c>
      <c r="D2171" s="1094"/>
      <c r="E2171" s="1095"/>
      <c r="F2171" s="1095"/>
      <c r="G2171" s="1095"/>
      <c r="H2171" s="1095"/>
      <c r="I2171" s="1095"/>
      <c r="J2171" s="1095"/>
      <c r="K2171" s="1095"/>
      <c r="L2171" s="1096"/>
      <c r="M2171" s="813"/>
      <c r="N2171" s="813"/>
      <c r="O2171" s="813"/>
      <c r="P2171" s="813"/>
      <c r="Q2171" s="813"/>
      <c r="R2171" s="813"/>
      <c r="S2171" s="813"/>
      <c r="T2171" s="813"/>
      <c r="U2171" s="813"/>
      <c r="V2171" s="813"/>
      <c r="W2171" s="813"/>
      <c r="X2171" s="813"/>
      <c r="Y2171" s="813"/>
      <c r="Z2171" s="813"/>
      <c r="AA2171" s="813"/>
      <c r="AB2171" s="813"/>
      <c r="AC2171" s="813"/>
      <c r="AD2171" s="813"/>
      <c r="AI2171">
        <f t="shared" si="1509"/>
        <v>0</v>
      </c>
      <c r="AJ2171">
        <f t="shared" si="1510"/>
        <v>0</v>
      </c>
      <c r="AK2171">
        <f t="shared" si="1511"/>
        <v>0</v>
      </c>
      <c r="AL2171">
        <f t="shared" si="1512"/>
        <v>0</v>
      </c>
      <c r="AM2171">
        <f t="shared" si="1513"/>
        <v>0</v>
      </c>
      <c r="AN2171">
        <f t="shared" si="1514"/>
        <v>0</v>
      </c>
      <c r="AO2171">
        <f t="shared" si="1515"/>
        <v>0</v>
      </c>
      <c r="AP2171">
        <f t="shared" si="1516"/>
        <v>0</v>
      </c>
      <c r="AQ2171">
        <f t="shared" si="1517"/>
        <v>0</v>
      </c>
      <c r="AR2171">
        <f t="shared" si="1518"/>
        <v>0</v>
      </c>
      <c r="AS2171">
        <f t="shared" si="1519"/>
        <v>0</v>
      </c>
      <c r="AT2171">
        <f t="shared" si="1520"/>
        <v>0</v>
      </c>
      <c r="AU2171">
        <f t="shared" si="1521"/>
        <v>0</v>
      </c>
      <c r="AV2171">
        <f t="shared" si="1522"/>
        <v>0</v>
      </c>
      <c r="AW2171">
        <f t="shared" si="1523"/>
        <v>0</v>
      </c>
      <c r="AX2171">
        <f t="shared" si="1524"/>
        <v>0</v>
      </c>
      <c r="AY2171">
        <f t="shared" si="1525"/>
        <v>0</v>
      </c>
      <c r="AZ2171">
        <f t="shared" si="1526"/>
        <v>0</v>
      </c>
      <c r="BA2171">
        <f t="shared" si="1527"/>
        <v>0</v>
      </c>
      <c r="BB2171">
        <f t="shared" si="1528"/>
        <v>0</v>
      </c>
      <c r="BC2171">
        <f t="shared" si="1529"/>
        <v>0</v>
      </c>
      <c r="BD2171">
        <f t="shared" si="1530"/>
        <v>0</v>
      </c>
      <c r="BE2171">
        <f t="shared" si="1531"/>
        <v>0</v>
      </c>
      <c r="BF2171">
        <f t="shared" si="1532"/>
        <v>0</v>
      </c>
    </row>
    <row r="2172" spans="1:58" ht="15" customHeight="1">
      <c r="A2172" s="64"/>
      <c r="B2172" s="11"/>
      <c r="C2172" s="58" t="s">
        <v>5074</v>
      </c>
      <c r="D2172" s="1094"/>
      <c r="E2172" s="1095"/>
      <c r="F2172" s="1095"/>
      <c r="G2172" s="1095"/>
      <c r="H2172" s="1095"/>
      <c r="I2172" s="1095"/>
      <c r="J2172" s="1095"/>
      <c r="K2172" s="1095"/>
      <c r="L2172" s="1096"/>
      <c r="M2172" s="813"/>
      <c r="N2172" s="813"/>
      <c r="O2172" s="813"/>
      <c r="P2172" s="813"/>
      <c r="Q2172" s="813"/>
      <c r="R2172" s="813"/>
      <c r="S2172" s="813"/>
      <c r="T2172" s="813"/>
      <c r="U2172" s="813"/>
      <c r="V2172" s="813"/>
      <c r="W2172" s="813"/>
      <c r="X2172" s="813"/>
      <c r="Y2172" s="813"/>
      <c r="Z2172" s="813"/>
      <c r="AA2172" s="813"/>
      <c r="AB2172" s="813"/>
      <c r="AC2172" s="813"/>
      <c r="AD2172" s="813"/>
      <c r="AI2172">
        <f t="shared" si="1509"/>
        <v>0</v>
      </c>
      <c r="AJ2172">
        <f t="shared" si="1510"/>
        <v>0</v>
      </c>
      <c r="AK2172">
        <f t="shared" si="1511"/>
        <v>0</v>
      </c>
      <c r="AL2172">
        <f t="shared" si="1512"/>
        <v>0</v>
      </c>
      <c r="AM2172">
        <f t="shared" si="1513"/>
        <v>0</v>
      </c>
      <c r="AN2172">
        <f t="shared" si="1514"/>
        <v>0</v>
      </c>
      <c r="AO2172">
        <f t="shared" si="1515"/>
        <v>0</v>
      </c>
      <c r="AP2172">
        <f t="shared" si="1516"/>
        <v>0</v>
      </c>
      <c r="AQ2172">
        <f t="shared" si="1517"/>
        <v>0</v>
      </c>
      <c r="AR2172">
        <f t="shared" si="1518"/>
        <v>0</v>
      </c>
      <c r="AS2172">
        <f t="shared" si="1519"/>
        <v>0</v>
      </c>
      <c r="AT2172">
        <f t="shared" si="1520"/>
        <v>0</v>
      </c>
      <c r="AU2172">
        <f t="shared" si="1521"/>
        <v>0</v>
      </c>
      <c r="AV2172">
        <f t="shared" si="1522"/>
        <v>0</v>
      </c>
      <c r="AW2172">
        <f t="shared" si="1523"/>
        <v>0</v>
      </c>
      <c r="AX2172">
        <f t="shared" si="1524"/>
        <v>0</v>
      </c>
      <c r="AY2172">
        <f t="shared" si="1525"/>
        <v>0</v>
      </c>
      <c r="AZ2172">
        <f t="shared" si="1526"/>
        <v>0</v>
      </c>
      <c r="BA2172">
        <f t="shared" si="1527"/>
        <v>0</v>
      </c>
      <c r="BB2172">
        <f t="shared" si="1528"/>
        <v>0</v>
      </c>
      <c r="BC2172">
        <f t="shared" si="1529"/>
        <v>0</v>
      </c>
      <c r="BD2172">
        <f t="shared" si="1530"/>
        <v>0</v>
      </c>
      <c r="BE2172">
        <f t="shared" si="1531"/>
        <v>0</v>
      </c>
      <c r="BF2172">
        <f t="shared" si="1532"/>
        <v>0</v>
      </c>
    </row>
    <row r="2173" spans="1:58" ht="15" customHeight="1">
      <c r="A2173" s="64"/>
      <c r="B2173" s="11"/>
      <c r="C2173" s="58" t="s">
        <v>5075</v>
      </c>
      <c r="D2173" s="1094"/>
      <c r="E2173" s="1095"/>
      <c r="F2173" s="1095"/>
      <c r="G2173" s="1095"/>
      <c r="H2173" s="1095"/>
      <c r="I2173" s="1095"/>
      <c r="J2173" s="1095"/>
      <c r="K2173" s="1095"/>
      <c r="L2173" s="1096"/>
      <c r="M2173" s="813"/>
      <c r="N2173" s="813"/>
      <c r="O2173" s="813"/>
      <c r="P2173" s="813"/>
      <c r="Q2173" s="813"/>
      <c r="R2173" s="813"/>
      <c r="S2173" s="813"/>
      <c r="T2173" s="813"/>
      <c r="U2173" s="813"/>
      <c r="V2173" s="813"/>
      <c r="W2173" s="813"/>
      <c r="X2173" s="813"/>
      <c r="Y2173" s="813"/>
      <c r="Z2173" s="813"/>
      <c r="AA2173" s="813"/>
      <c r="AB2173" s="813"/>
      <c r="AC2173" s="813"/>
      <c r="AD2173" s="813"/>
      <c r="AI2173">
        <f t="shared" si="1509"/>
        <v>0</v>
      </c>
      <c r="AJ2173">
        <f t="shared" si="1510"/>
        <v>0</v>
      </c>
      <c r="AK2173">
        <f t="shared" si="1511"/>
        <v>0</v>
      </c>
      <c r="AL2173">
        <f t="shared" si="1512"/>
        <v>0</v>
      </c>
      <c r="AM2173">
        <f t="shared" si="1513"/>
        <v>0</v>
      </c>
      <c r="AN2173">
        <f t="shared" si="1514"/>
        <v>0</v>
      </c>
      <c r="AO2173">
        <f t="shared" si="1515"/>
        <v>0</v>
      </c>
      <c r="AP2173">
        <f t="shared" si="1516"/>
        <v>0</v>
      </c>
      <c r="AQ2173">
        <f t="shared" si="1517"/>
        <v>0</v>
      </c>
      <c r="AR2173">
        <f t="shared" si="1518"/>
        <v>0</v>
      </c>
      <c r="AS2173">
        <f t="shared" si="1519"/>
        <v>0</v>
      </c>
      <c r="AT2173">
        <f t="shared" si="1520"/>
        <v>0</v>
      </c>
      <c r="AU2173">
        <f t="shared" si="1521"/>
        <v>0</v>
      </c>
      <c r="AV2173">
        <f t="shared" si="1522"/>
        <v>0</v>
      </c>
      <c r="AW2173">
        <f t="shared" si="1523"/>
        <v>0</v>
      </c>
      <c r="AX2173">
        <f t="shared" si="1524"/>
        <v>0</v>
      </c>
      <c r="AY2173">
        <f t="shared" si="1525"/>
        <v>0</v>
      </c>
      <c r="AZ2173">
        <f t="shared" si="1526"/>
        <v>0</v>
      </c>
      <c r="BA2173">
        <f t="shared" si="1527"/>
        <v>0</v>
      </c>
      <c r="BB2173">
        <f t="shared" si="1528"/>
        <v>0</v>
      </c>
      <c r="BC2173">
        <f t="shared" si="1529"/>
        <v>0</v>
      </c>
      <c r="BD2173">
        <f t="shared" si="1530"/>
        <v>0</v>
      </c>
      <c r="BE2173">
        <f t="shared" si="1531"/>
        <v>0</v>
      </c>
      <c r="BF2173">
        <f t="shared" si="1532"/>
        <v>0</v>
      </c>
    </row>
    <row r="2174" spans="1:58" ht="15" customHeight="1">
      <c r="A2174" s="64"/>
      <c r="B2174" s="11"/>
      <c r="C2174" s="58" t="s">
        <v>5076</v>
      </c>
      <c r="D2174" s="1094"/>
      <c r="E2174" s="1095"/>
      <c r="F2174" s="1095"/>
      <c r="G2174" s="1095"/>
      <c r="H2174" s="1095"/>
      <c r="I2174" s="1095"/>
      <c r="J2174" s="1095"/>
      <c r="K2174" s="1095"/>
      <c r="L2174" s="1096"/>
      <c r="M2174" s="813"/>
      <c r="N2174" s="813"/>
      <c r="O2174" s="813"/>
      <c r="P2174" s="813"/>
      <c r="Q2174" s="813"/>
      <c r="R2174" s="813"/>
      <c r="S2174" s="813"/>
      <c r="T2174" s="813"/>
      <c r="U2174" s="813"/>
      <c r="V2174" s="813"/>
      <c r="W2174" s="813"/>
      <c r="X2174" s="813"/>
      <c r="Y2174" s="813"/>
      <c r="Z2174" s="813"/>
      <c r="AA2174" s="813"/>
      <c r="AB2174" s="813"/>
      <c r="AC2174" s="813"/>
      <c r="AD2174" s="813"/>
      <c r="AI2174">
        <f t="shared" si="1509"/>
        <v>0</v>
      </c>
      <c r="AJ2174">
        <f t="shared" si="1510"/>
        <v>0</v>
      </c>
      <c r="AK2174">
        <f t="shared" si="1511"/>
        <v>0</v>
      </c>
      <c r="AL2174">
        <f t="shared" si="1512"/>
        <v>0</v>
      </c>
      <c r="AM2174">
        <f t="shared" si="1513"/>
        <v>0</v>
      </c>
      <c r="AN2174">
        <f t="shared" si="1514"/>
        <v>0</v>
      </c>
      <c r="AO2174">
        <f t="shared" si="1515"/>
        <v>0</v>
      </c>
      <c r="AP2174">
        <f t="shared" si="1516"/>
        <v>0</v>
      </c>
      <c r="AQ2174">
        <f t="shared" si="1517"/>
        <v>0</v>
      </c>
      <c r="AR2174">
        <f t="shared" si="1518"/>
        <v>0</v>
      </c>
      <c r="AS2174">
        <f t="shared" si="1519"/>
        <v>0</v>
      </c>
      <c r="AT2174">
        <f t="shared" si="1520"/>
        <v>0</v>
      </c>
      <c r="AU2174">
        <f t="shared" si="1521"/>
        <v>0</v>
      </c>
      <c r="AV2174">
        <f t="shared" si="1522"/>
        <v>0</v>
      </c>
      <c r="AW2174">
        <f t="shared" si="1523"/>
        <v>0</v>
      </c>
      <c r="AX2174">
        <f t="shared" si="1524"/>
        <v>0</v>
      </c>
      <c r="AY2174">
        <f t="shared" si="1525"/>
        <v>0</v>
      </c>
      <c r="AZ2174">
        <f t="shared" si="1526"/>
        <v>0</v>
      </c>
      <c r="BA2174">
        <f t="shared" si="1527"/>
        <v>0</v>
      </c>
      <c r="BB2174">
        <f t="shared" si="1528"/>
        <v>0</v>
      </c>
      <c r="BC2174">
        <f t="shared" si="1529"/>
        <v>0</v>
      </c>
      <c r="BD2174">
        <f t="shared" si="1530"/>
        <v>0</v>
      </c>
      <c r="BE2174">
        <f t="shared" si="1531"/>
        <v>0</v>
      </c>
      <c r="BF2174">
        <f t="shared" si="1532"/>
        <v>0</v>
      </c>
    </row>
    <row r="2175" spans="1:58" ht="15" customHeight="1">
      <c r="A2175" s="64"/>
      <c r="B2175" s="11"/>
      <c r="C2175" s="58" t="s">
        <v>5077</v>
      </c>
      <c r="D2175" s="1094"/>
      <c r="E2175" s="1095"/>
      <c r="F2175" s="1095"/>
      <c r="G2175" s="1095"/>
      <c r="H2175" s="1095"/>
      <c r="I2175" s="1095"/>
      <c r="J2175" s="1095"/>
      <c r="K2175" s="1095"/>
      <c r="L2175" s="1096"/>
      <c r="M2175" s="813"/>
      <c r="N2175" s="813"/>
      <c r="O2175" s="813"/>
      <c r="P2175" s="813"/>
      <c r="Q2175" s="813"/>
      <c r="R2175" s="813"/>
      <c r="S2175" s="813"/>
      <c r="T2175" s="813"/>
      <c r="U2175" s="813"/>
      <c r="V2175" s="813"/>
      <c r="W2175" s="813"/>
      <c r="X2175" s="813"/>
      <c r="Y2175" s="813"/>
      <c r="Z2175" s="813"/>
      <c r="AA2175" s="813"/>
      <c r="AB2175" s="813"/>
      <c r="AC2175" s="813"/>
      <c r="AD2175" s="813"/>
      <c r="AI2175">
        <f t="shared" si="1509"/>
        <v>0</v>
      </c>
      <c r="AJ2175">
        <f t="shared" si="1510"/>
        <v>0</v>
      </c>
      <c r="AK2175">
        <f t="shared" si="1511"/>
        <v>0</v>
      </c>
      <c r="AL2175">
        <f t="shared" si="1512"/>
        <v>0</v>
      </c>
      <c r="AM2175">
        <f t="shared" si="1513"/>
        <v>0</v>
      </c>
      <c r="AN2175">
        <f t="shared" si="1514"/>
        <v>0</v>
      </c>
      <c r="AO2175">
        <f t="shared" si="1515"/>
        <v>0</v>
      </c>
      <c r="AP2175">
        <f t="shared" si="1516"/>
        <v>0</v>
      </c>
      <c r="AQ2175">
        <f t="shared" si="1517"/>
        <v>0</v>
      </c>
      <c r="AR2175">
        <f t="shared" si="1518"/>
        <v>0</v>
      </c>
      <c r="AS2175">
        <f t="shared" si="1519"/>
        <v>0</v>
      </c>
      <c r="AT2175">
        <f t="shared" si="1520"/>
        <v>0</v>
      </c>
      <c r="AU2175">
        <f t="shared" si="1521"/>
        <v>0</v>
      </c>
      <c r="AV2175">
        <f t="shared" si="1522"/>
        <v>0</v>
      </c>
      <c r="AW2175">
        <f t="shared" si="1523"/>
        <v>0</v>
      </c>
      <c r="AX2175">
        <f t="shared" si="1524"/>
        <v>0</v>
      </c>
      <c r="AY2175">
        <f t="shared" si="1525"/>
        <v>0</v>
      </c>
      <c r="AZ2175">
        <f t="shared" si="1526"/>
        <v>0</v>
      </c>
      <c r="BA2175">
        <f t="shared" si="1527"/>
        <v>0</v>
      </c>
      <c r="BB2175">
        <f t="shared" si="1528"/>
        <v>0</v>
      </c>
      <c r="BC2175">
        <f t="shared" si="1529"/>
        <v>0</v>
      </c>
      <c r="BD2175">
        <f t="shared" si="1530"/>
        <v>0</v>
      </c>
      <c r="BE2175">
        <f t="shared" si="1531"/>
        <v>0</v>
      </c>
      <c r="BF2175">
        <f t="shared" si="1532"/>
        <v>0</v>
      </c>
    </row>
    <row r="2176" spans="1:58" ht="15" customHeight="1">
      <c r="A2176" s="64"/>
      <c r="B2176" s="11"/>
      <c r="C2176" s="58" t="s">
        <v>5078</v>
      </c>
      <c r="D2176" s="1094"/>
      <c r="E2176" s="1095"/>
      <c r="F2176" s="1095"/>
      <c r="G2176" s="1095"/>
      <c r="H2176" s="1095"/>
      <c r="I2176" s="1095"/>
      <c r="J2176" s="1095"/>
      <c r="K2176" s="1095"/>
      <c r="L2176" s="1096"/>
      <c r="M2176" s="813"/>
      <c r="N2176" s="813"/>
      <c r="O2176" s="813"/>
      <c r="P2176" s="813"/>
      <c r="Q2176" s="813"/>
      <c r="R2176" s="813"/>
      <c r="S2176" s="813"/>
      <c r="T2176" s="813"/>
      <c r="U2176" s="813"/>
      <c r="V2176" s="813"/>
      <c r="W2176" s="813"/>
      <c r="X2176" s="813"/>
      <c r="Y2176" s="813"/>
      <c r="Z2176" s="813"/>
      <c r="AA2176" s="813"/>
      <c r="AB2176" s="813"/>
      <c r="AC2176" s="813"/>
      <c r="AD2176" s="813"/>
      <c r="AI2176">
        <f t="shared" si="1509"/>
        <v>0</v>
      </c>
      <c r="AJ2176">
        <f t="shared" si="1510"/>
        <v>0</v>
      </c>
      <c r="AK2176">
        <f t="shared" si="1511"/>
        <v>0</v>
      </c>
      <c r="AL2176">
        <f t="shared" si="1512"/>
        <v>0</v>
      </c>
      <c r="AM2176">
        <f t="shared" si="1513"/>
        <v>0</v>
      </c>
      <c r="AN2176">
        <f t="shared" si="1514"/>
        <v>0</v>
      </c>
      <c r="AO2176">
        <f t="shared" si="1515"/>
        <v>0</v>
      </c>
      <c r="AP2176">
        <f t="shared" si="1516"/>
        <v>0</v>
      </c>
      <c r="AQ2176">
        <f t="shared" si="1517"/>
        <v>0</v>
      </c>
      <c r="AR2176">
        <f t="shared" si="1518"/>
        <v>0</v>
      </c>
      <c r="AS2176">
        <f t="shared" si="1519"/>
        <v>0</v>
      </c>
      <c r="AT2176">
        <f t="shared" si="1520"/>
        <v>0</v>
      </c>
      <c r="AU2176">
        <f t="shared" si="1521"/>
        <v>0</v>
      </c>
      <c r="AV2176">
        <f t="shared" si="1522"/>
        <v>0</v>
      </c>
      <c r="AW2176">
        <f t="shared" si="1523"/>
        <v>0</v>
      </c>
      <c r="AX2176">
        <f t="shared" si="1524"/>
        <v>0</v>
      </c>
      <c r="AY2176">
        <f t="shared" si="1525"/>
        <v>0</v>
      </c>
      <c r="AZ2176">
        <f t="shared" si="1526"/>
        <v>0</v>
      </c>
      <c r="BA2176">
        <f t="shared" si="1527"/>
        <v>0</v>
      </c>
      <c r="BB2176">
        <f t="shared" si="1528"/>
        <v>0</v>
      </c>
      <c r="BC2176">
        <f t="shared" si="1529"/>
        <v>0</v>
      </c>
      <c r="BD2176">
        <f t="shared" si="1530"/>
        <v>0</v>
      </c>
      <c r="BE2176">
        <f t="shared" si="1531"/>
        <v>0</v>
      </c>
      <c r="BF2176">
        <f t="shared" si="1532"/>
        <v>0</v>
      </c>
    </row>
    <row r="2177" spans="1:58" ht="15" customHeight="1">
      <c r="A2177" s="64"/>
      <c r="B2177" s="11"/>
      <c r="C2177" s="58" t="s">
        <v>5079</v>
      </c>
      <c r="D2177" s="1094"/>
      <c r="E2177" s="1095"/>
      <c r="F2177" s="1095"/>
      <c r="G2177" s="1095"/>
      <c r="H2177" s="1095"/>
      <c r="I2177" s="1095"/>
      <c r="J2177" s="1095"/>
      <c r="K2177" s="1095"/>
      <c r="L2177" s="1096"/>
      <c r="M2177" s="813"/>
      <c r="N2177" s="813"/>
      <c r="O2177" s="813"/>
      <c r="P2177" s="813"/>
      <c r="Q2177" s="813"/>
      <c r="R2177" s="813"/>
      <c r="S2177" s="813"/>
      <c r="T2177" s="813"/>
      <c r="U2177" s="813"/>
      <c r="V2177" s="813"/>
      <c r="W2177" s="813"/>
      <c r="X2177" s="813"/>
      <c r="Y2177" s="813"/>
      <c r="Z2177" s="813"/>
      <c r="AA2177" s="813"/>
      <c r="AB2177" s="813"/>
      <c r="AC2177" s="813"/>
      <c r="AD2177" s="813"/>
      <c r="AI2177">
        <f t="shared" si="1509"/>
        <v>0</v>
      </c>
      <c r="AJ2177">
        <f t="shared" si="1510"/>
        <v>0</v>
      </c>
      <c r="AK2177">
        <f t="shared" si="1511"/>
        <v>0</v>
      </c>
      <c r="AL2177">
        <f t="shared" si="1512"/>
        <v>0</v>
      </c>
      <c r="AM2177">
        <f t="shared" si="1513"/>
        <v>0</v>
      </c>
      <c r="AN2177">
        <f t="shared" si="1514"/>
        <v>0</v>
      </c>
      <c r="AO2177">
        <f t="shared" si="1515"/>
        <v>0</v>
      </c>
      <c r="AP2177">
        <f t="shared" si="1516"/>
        <v>0</v>
      </c>
      <c r="AQ2177">
        <f t="shared" si="1517"/>
        <v>0</v>
      </c>
      <c r="AR2177">
        <f t="shared" si="1518"/>
        <v>0</v>
      </c>
      <c r="AS2177">
        <f t="shared" si="1519"/>
        <v>0</v>
      </c>
      <c r="AT2177">
        <f t="shared" si="1520"/>
        <v>0</v>
      </c>
      <c r="AU2177">
        <f t="shared" si="1521"/>
        <v>0</v>
      </c>
      <c r="AV2177">
        <f t="shared" si="1522"/>
        <v>0</v>
      </c>
      <c r="AW2177">
        <f t="shared" si="1523"/>
        <v>0</v>
      </c>
      <c r="AX2177">
        <f t="shared" si="1524"/>
        <v>0</v>
      </c>
      <c r="AY2177">
        <f t="shared" si="1525"/>
        <v>0</v>
      </c>
      <c r="AZ2177">
        <f t="shared" si="1526"/>
        <v>0</v>
      </c>
      <c r="BA2177">
        <f t="shared" si="1527"/>
        <v>0</v>
      </c>
      <c r="BB2177">
        <f t="shared" si="1528"/>
        <v>0</v>
      </c>
      <c r="BC2177">
        <f t="shared" si="1529"/>
        <v>0</v>
      </c>
      <c r="BD2177">
        <f t="shared" si="1530"/>
        <v>0</v>
      </c>
      <c r="BE2177">
        <f t="shared" si="1531"/>
        <v>0</v>
      </c>
      <c r="BF2177">
        <f t="shared" si="1532"/>
        <v>0</v>
      </c>
    </row>
    <row r="2178" spans="1:58" ht="15" customHeight="1">
      <c r="A2178" s="64"/>
      <c r="B2178" s="11"/>
      <c r="C2178" s="58" t="s">
        <v>5080</v>
      </c>
      <c r="D2178" s="1094"/>
      <c r="E2178" s="1095"/>
      <c r="F2178" s="1095"/>
      <c r="G2178" s="1095"/>
      <c r="H2178" s="1095"/>
      <c r="I2178" s="1095"/>
      <c r="J2178" s="1095"/>
      <c r="K2178" s="1095"/>
      <c r="L2178" s="1096"/>
      <c r="M2178" s="813"/>
      <c r="N2178" s="813"/>
      <c r="O2178" s="813"/>
      <c r="P2178" s="813"/>
      <c r="Q2178" s="813"/>
      <c r="R2178" s="813"/>
      <c r="S2178" s="813"/>
      <c r="T2178" s="813"/>
      <c r="U2178" s="813"/>
      <c r="V2178" s="813"/>
      <c r="W2178" s="813"/>
      <c r="X2178" s="813"/>
      <c r="Y2178" s="813"/>
      <c r="Z2178" s="813"/>
      <c r="AA2178" s="813"/>
      <c r="AB2178" s="813"/>
      <c r="AC2178" s="813"/>
      <c r="AD2178" s="813"/>
      <c r="AI2178">
        <f t="shared" si="1509"/>
        <v>0</v>
      </c>
      <c r="AJ2178">
        <f t="shared" si="1510"/>
        <v>0</v>
      </c>
      <c r="AK2178">
        <f t="shared" si="1511"/>
        <v>0</v>
      </c>
      <c r="AL2178">
        <f t="shared" si="1512"/>
        <v>0</v>
      </c>
      <c r="AM2178">
        <f t="shared" si="1513"/>
        <v>0</v>
      </c>
      <c r="AN2178">
        <f t="shared" si="1514"/>
        <v>0</v>
      </c>
      <c r="AO2178">
        <f t="shared" si="1515"/>
        <v>0</v>
      </c>
      <c r="AP2178">
        <f t="shared" si="1516"/>
        <v>0</v>
      </c>
      <c r="AQ2178">
        <f t="shared" si="1517"/>
        <v>0</v>
      </c>
      <c r="AR2178">
        <f t="shared" si="1518"/>
        <v>0</v>
      </c>
      <c r="AS2178">
        <f t="shared" si="1519"/>
        <v>0</v>
      </c>
      <c r="AT2178">
        <f t="shared" si="1520"/>
        <v>0</v>
      </c>
      <c r="AU2178">
        <f t="shared" si="1521"/>
        <v>0</v>
      </c>
      <c r="AV2178">
        <f t="shared" si="1522"/>
        <v>0</v>
      </c>
      <c r="AW2178">
        <f t="shared" si="1523"/>
        <v>0</v>
      </c>
      <c r="AX2178">
        <f t="shared" si="1524"/>
        <v>0</v>
      </c>
      <c r="AY2178">
        <f t="shared" si="1525"/>
        <v>0</v>
      </c>
      <c r="AZ2178">
        <f t="shared" si="1526"/>
        <v>0</v>
      </c>
      <c r="BA2178">
        <f t="shared" si="1527"/>
        <v>0</v>
      </c>
      <c r="BB2178">
        <f t="shared" si="1528"/>
        <v>0</v>
      </c>
      <c r="BC2178">
        <f t="shared" si="1529"/>
        <v>0</v>
      </c>
      <c r="BD2178">
        <f t="shared" si="1530"/>
        <v>0</v>
      </c>
      <c r="BE2178">
        <f t="shared" si="1531"/>
        <v>0</v>
      </c>
      <c r="BF2178">
        <f t="shared" si="1532"/>
        <v>0</v>
      </c>
    </row>
    <row r="2179" spans="1:58" ht="15" customHeight="1">
      <c r="A2179" s="64"/>
      <c r="B2179" s="11"/>
      <c r="C2179" s="58" t="s">
        <v>5081</v>
      </c>
      <c r="D2179" s="1094"/>
      <c r="E2179" s="1095"/>
      <c r="F2179" s="1095"/>
      <c r="G2179" s="1095"/>
      <c r="H2179" s="1095"/>
      <c r="I2179" s="1095"/>
      <c r="J2179" s="1095"/>
      <c r="K2179" s="1095"/>
      <c r="L2179" s="1096"/>
      <c r="M2179" s="813"/>
      <c r="N2179" s="813"/>
      <c r="O2179" s="813"/>
      <c r="P2179" s="813"/>
      <c r="Q2179" s="813"/>
      <c r="R2179" s="813"/>
      <c r="S2179" s="813"/>
      <c r="T2179" s="813"/>
      <c r="U2179" s="813"/>
      <c r="V2179" s="813"/>
      <c r="W2179" s="813"/>
      <c r="X2179" s="813"/>
      <c r="Y2179" s="813"/>
      <c r="Z2179" s="813"/>
      <c r="AA2179" s="813"/>
      <c r="AB2179" s="813"/>
      <c r="AC2179" s="813"/>
      <c r="AD2179" s="813"/>
      <c r="AI2179">
        <f t="shared" si="1509"/>
        <v>0</v>
      </c>
      <c r="AJ2179">
        <f t="shared" si="1510"/>
        <v>0</v>
      </c>
      <c r="AK2179">
        <f t="shared" si="1511"/>
        <v>0</v>
      </c>
      <c r="AL2179">
        <f t="shared" si="1512"/>
        <v>0</v>
      </c>
      <c r="AM2179">
        <f t="shared" si="1513"/>
        <v>0</v>
      </c>
      <c r="AN2179">
        <f t="shared" si="1514"/>
        <v>0</v>
      </c>
      <c r="AO2179">
        <f t="shared" si="1515"/>
        <v>0</v>
      </c>
      <c r="AP2179">
        <f t="shared" si="1516"/>
        <v>0</v>
      </c>
      <c r="AQ2179">
        <f t="shared" si="1517"/>
        <v>0</v>
      </c>
      <c r="AR2179">
        <f t="shared" si="1518"/>
        <v>0</v>
      </c>
      <c r="AS2179">
        <f t="shared" si="1519"/>
        <v>0</v>
      </c>
      <c r="AT2179">
        <f t="shared" si="1520"/>
        <v>0</v>
      </c>
      <c r="AU2179">
        <f t="shared" si="1521"/>
        <v>0</v>
      </c>
      <c r="AV2179">
        <f t="shared" si="1522"/>
        <v>0</v>
      </c>
      <c r="AW2179">
        <f t="shared" si="1523"/>
        <v>0</v>
      </c>
      <c r="AX2179">
        <f t="shared" si="1524"/>
        <v>0</v>
      </c>
      <c r="AY2179">
        <f t="shared" si="1525"/>
        <v>0</v>
      </c>
      <c r="AZ2179">
        <f t="shared" si="1526"/>
        <v>0</v>
      </c>
      <c r="BA2179">
        <f t="shared" si="1527"/>
        <v>0</v>
      </c>
      <c r="BB2179">
        <f t="shared" si="1528"/>
        <v>0</v>
      </c>
      <c r="BC2179">
        <f t="shared" si="1529"/>
        <v>0</v>
      </c>
      <c r="BD2179">
        <f t="shared" si="1530"/>
        <v>0</v>
      </c>
      <c r="BE2179">
        <f t="shared" si="1531"/>
        <v>0</v>
      </c>
      <c r="BF2179">
        <f t="shared" si="1532"/>
        <v>0</v>
      </c>
    </row>
    <row r="2180" spans="1:58" ht="15" customHeight="1">
      <c r="A2180" s="64"/>
      <c r="B2180" s="11"/>
      <c r="C2180" s="58" t="s">
        <v>5082</v>
      </c>
      <c r="D2180" s="1094"/>
      <c r="E2180" s="1095"/>
      <c r="F2180" s="1095"/>
      <c r="G2180" s="1095"/>
      <c r="H2180" s="1095"/>
      <c r="I2180" s="1095"/>
      <c r="J2180" s="1095"/>
      <c r="K2180" s="1095"/>
      <c r="L2180" s="1096"/>
      <c r="M2180" s="813"/>
      <c r="N2180" s="813"/>
      <c r="O2180" s="813"/>
      <c r="P2180" s="813"/>
      <c r="Q2180" s="813"/>
      <c r="R2180" s="813"/>
      <c r="S2180" s="813"/>
      <c r="T2180" s="813"/>
      <c r="U2180" s="813"/>
      <c r="V2180" s="813"/>
      <c r="W2180" s="813"/>
      <c r="X2180" s="813"/>
      <c r="Y2180" s="813"/>
      <c r="Z2180" s="813"/>
      <c r="AA2180" s="813"/>
      <c r="AB2180" s="813"/>
      <c r="AC2180" s="813"/>
      <c r="AD2180" s="813"/>
      <c r="AI2180">
        <f t="shared" si="1509"/>
        <v>0</v>
      </c>
      <c r="AJ2180">
        <f t="shared" si="1510"/>
        <v>0</v>
      </c>
      <c r="AK2180">
        <f t="shared" si="1511"/>
        <v>0</v>
      </c>
      <c r="AL2180">
        <f t="shared" si="1512"/>
        <v>0</v>
      </c>
      <c r="AM2180">
        <f t="shared" si="1513"/>
        <v>0</v>
      </c>
      <c r="AN2180">
        <f t="shared" si="1514"/>
        <v>0</v>
      </c>
      <c r="AO2180">
        <f t="shared" si="1515"/>
        <v>0</v>
      </c>
      <c r="AP2180">
        <f t="shared" si="1516"/>
        <v>0</v>
      </c>
      <c r="AQ2180">
        <f t="shared" si="1517"/>
        <v>0</v>
      </c>
      <c r="AR2180">
        <f t="shared" si="1518"/>
        <v>0</v>
      </c>
      <c r="AS2180">
        <f t="shared" si="1519"/>
        <v>0</v>
      </c>
      <c r="AT2180">
        <f t="shared" si="1520"/>
        <v>0</v>
      </c>
      <c r="AU2180">
        <f t="shared" si="1521"/>
        <v>0</v>
      </c>
      <c r="AV2180">
        <f t="shared" si="1522"/>
        <v>0</v>
      </c>
      <c r="AW2180">
        <f t="shared" si="1523"/>
        <v>0</v>
      </c>
      <c r="AX2180">
        <f t="shared" si="1524"/>
        <v>0</v>
      </c>
      <c r="AY2180">
        <f t="shared" si="1525"/>
        <v>0</v>
      </c>
      <c r="AZ2180">
        <f t="shared" si="1526"/>
        <v>0</v>
      </c>
      <c r="BA2180">
        <f t="shared" si="1527"/>
        <v>0</v>
      </c>
      <c r="BB2180">
        <f t="shared" si="1528"/>
        <v>0</v>
      </c>
      <c r="BC2180">
        <f t="shared" si="1529"/>
        <v>0</v>
      </c>
      <c r="BD2180">
        <f t="shared" si="1530"/>
        <v>0</v>
      </c>
      <c r="BE2180">
        <f t="shared" si="1531"/>
        <v>0</v>
      </c>
      <c r="BF2180">
        <f t="shared" si="1532"/>
        <v>0</v>
      </c>
    </row>
    <row r="2181" spans="1:58" ht="15" customHeight="1">
      <c r="A2181" s="64"/>
      <c r="B2181" s="11"/>
      <c r="C2181" s="58" t="s">
        <v>5083</v>
      </c>
      <c r="D2181" s="1094"/>
      <c r="E2181" s="1095"/>
      <c r="F2181" s="1095"/>
      <c r="G2181" s="1095"/>
      <c r="H2181" s="1095"/>
      <c r="I2181" s="1095"/>
      <c r="J2181" s="1095"/>
      <c r="K2181" s="1095"/>
      <c r="L2181" s="1096"/>
      <c r="M2181" s="813"/>
      <c r="N2181" s="813"/>
      <c r="O2181" s="813"/>
      <c r="P2181" s="813"/>
      <c r="Q2181" s="813"/>
      <c r="R2181" s="813"/>
      <c r="S2181" s="813"/>
      <c r="T2181" s="813"/>
      <c r="U2181" s="813"/>
      <c r="V2181" s="813"/>
      <c r="W2181" s="813"/>
      <c r="X2181" s="813"/>
      <c r="Y2181" s="813"/>
      <c r="Z2181" s="813"/>
      <c r="AA2181" s="813"/>
      <c r="AB2181" s="813"/>
      <c r="AC2181" s="813"/>
      <c r="AD2181" s="813"/>
      <c r="AI2181">
        <f t="shared" si="1509"/>
        <v>0</v>
      </c>
      <c r="AJ2181">
        <f t="shared" si="1510"/>
        <v>0</v>
      </c>
      <c r="AK2181">
        <f t="shared" si="1511"/>
        <v>0</v>
      </c>
      <c r="AL2181">
        <f t="shared" si="1512"/>
        <v>0</v>
      </c>
      <c r="AM2181">
        <f t="shared" si="1513"/>
        <v>0</v>
      </c>
      <c r="AN2181">
        <f t="shared" si="1514"/>
        <v>0</v>
      </c>
      <c r="AO2181">
        <f t="shared" si="1515"/>
        <v>0</v>
      </c>
      <c r="AP2181">
        <f t="shared" si="1516"/>
        <v>0</v>
      </c>
      <c r="AQ2181">
        <f t="shared" si="1517"/>
        <v>0</v>
      </c>
      <c r="AR2181">
        <f t="shared" si="1518"/>
        <v>0</v>
      </c>
      <c r="AS2181">
        <f t="shared" si="1519"/>
        <v>0</v>
      </c>
      <c r="AT2181">
        <f t="shared" si="1520"/>
        <v>0</v>
      </c>
      <c r="AU2181">
        <f t="shared" si="1521"/>
        <v>0</v>
      </c>
      <c r="AV2181">
        <f t="shared" si="1522"/>
        <v>0</v>
      </c>
      <c r="AW2181">
        <f t="shared" si="1523"/>
        <v>0</v>
      </c>
      <c r="AX2181">
        <f t="shared" si="1524"/>
        <v>0</v>
      </c>
      <c r="AY2181">
        <f t="shared" si="1525"/>
        <v>0</v>
      </c>
      <c r="AZ2181">
        <f t="shared" si="1526"/>
        <v>0</v>
      </c>
      <c r="BA2181">
        <f t="shared" si="1527"/>
        <v>0</v>
      </c>
      <c r="BB2181">
        <f t="shared" si="1528"/>
        <v>0</v>
      </c>
      <c r="BC2181">
        <f t="shared" si="1529"/>
        <v>0</v>
      </c>
      <c r="BD2181">
        <f t="shared" si="1530"/>
        <v>0</v>
      </c>
      <c r="BE2181">
        <f t="shared" si="1531"/>
        <v>0</v>
      </c>
      <c r="BF2181">
        <f t="shared" si="1532"/>
        <v>0</v>
      </c>
    </row>
    <row r="2182" spans="1:58" ht="15" customHeight="1">
      <c r="A2182" s="64"/>
      <c r="B2182" s="11"/>
      <c r="C2182" s="58" t="s">
        <v>5084</v>
      </c>
      <c r="D2182" s="1094"/>
      <c r="E2182" s="1095"/>
      <c r="F2182" s="1095"/>
      <c r="G2182" s="1095"/>
      <c r="H2182" s="1095"/>
      <c r="I2182" s="1095"/>
      <c r="J2182" s="1095"/>
      <c r="K2182" s="1095"/>
      <c r="L2182" s="1096"/>
      <c r="M2182" s="813"/>
      <c r="N2182" s="813"/>
      <c r="O2182" s="813"/>
      <c r="P2182" s="813"/>
      <c r="Q2182" s="813"/>
      <c r="R2182" s="813"/>
      <c r="S2182" s="813"/>
      <c r="T2182" s="813"/>
      <c r="U2182" s="813"/>
      <c r="V2182" s="813"/>
      <c r="W2182" s="813"/>
      <c r="X2182" s="813"/>
      <c r="Y2182" s="813"/>
      <c r="Z2182" s="813"/>
      <c r="AA2182" s="813"/>
      <c r="AB2182" s="813"/>
      <c r="AC2182" s="813"/>
      <c r="AD2182" s="813"/>
      <c r="AI2182">
        <f t="shared" si="1509"/>
        <v>0</v>
      </c>
      <c r="AJ2182">
        <f t="shared" si="1510"/>
        <v>0</v>
      </c>
      <c r="AK2182">
        <f t="shared" si="1511"/>
        <v>0</v>
      </c>
      <c r="AL2182">
        <f t="shared" si="1512"/>
        <v>0</v>
      </c>
      <c r="AM2182">
        <f t="shared" si="1513"/>
        <v>0</v>
      </c>
      <c r="AN2182">
        <f t="shared" si="1514"/>
        <v>0</v>
      </c>
      <c r="AO2182">
        <f t="shared" si="1515"/>
        <v>0</v>
      </c>
      <c r="AP2182">
        <f t="shared" si="1516"/>
        <v>0</v>
      </c>
      <c r="AQ2182">
        <f t="shared" si="1517"/>
        <v>0</v>
      </c>
      <c r="AR2182">
        <f t="shared" si="1518"/>
        <v>0</v>
      </c>
      <c r="AS2182">
        <f t="shared" si="1519"/>
        <v>0</v>
      </c>
      <c r="AT2182">
        <f t="shared" si="1520"/>
        <v>0</v>
      </c>
      <c r="AU2182">
        <f t="shared" si="1521"/>
        <v>0</v>
      </c>
      <c r="AV2182">
        <f t="shared" si="1522"/>
        <v>0</v>
      </c>
      <c r="AW2182">
        <f t="shared" si="1523"/>
        <v>0</v>
      </c>
      <c r="AX2182">
        <f t="shared" si="1524"/>
        <v>0</v>
      </c>
      <c r="AY2182">
        <f t="shared" si="1525"/>
        <v>0</v>
      </c>
      <c r="AZ2182">
        <f t="shared" si="1526"/>
        <v>0</v>
      </c>
      <c r="BA2182">
        <f t="shared" si="1527"/>
        <v>0</v>
      </c>
      <c r="BB2182">
        <f t="shared" si="1528"/>
        <v>0</v>
      </c>
      <c r="BC2182">
        <f t="shared" si="1529"/>
        <v>0</v>
      </c>
      <c r="BD2182">
        <f t="shared" si="1530"/>
        <v>0</v>
      </c>
      <c r="BE2182">
        <f t="shared" si="1531"/>
        <v>0</v>
      </c>
      <c r="BF2182">
        <f t="shared" si="1532"/>
        <v>0</v>
      </c>
    </row>
    <row r="2183" spans="1:58" ht="15" customHeight="1">
      <c r="A2183" s="64"/>
      <c r="B2183" s="11"/>
      <c r="C2183" s="58" t="s">
        <v>5085</v>
      </c>
      <c r="D2183" s="1094"/>
      <c r="E2183" s="1095"/>
      <c r="F2183" s="1095"/>
      <c r="G2183" s="1095"/>
      <c r="H2183" s="1095"/>
      <c r="I2183" s="1095"/>
      <c r="J2183" s="1095"/>
      <c r="K2183" s="1095"/>
      <c r="L2183" s="1096"/>
      <c r="M2183" s="813"/>
      <c r="N2183" s="813"/>
      <c r="O2183" s="813"/>
      <c r="P2183" s="813"/>
      <c r="Q2183" s="813"/>
      <c r="R2183" s="813"/>
      <c r="S2183" s="813"/>
      <c r="T2183" s="813"/>
      <c r="U2183" s="813"/>
      <c r="V2183" s="813"/>
      <c r="W2183" s="813"/>
      <c r="X2183" s="813"/>
      <c r="Y2183" s="813"/>
      <c r="Z2183" s="813"/>
      <c r="AA2183" s="813"/>
      <c r="AB2183" s="813"/>
      <c r="AC2183" s="813"/>
      <c r="AD2183" s="813"/>
      <c r="AI2183">
        <f t="shared" si="1509"/>
        <v>0</v>
      </c>
      <c r="AJ2183">
        <f t="shared" si="1510"/>
        <v>0</v>
      </c>
      <c r="AK2183">
        <f t="shared" si="1511"/>
        <v>0</v>
      </c>
      <c r="AL2183">
        <f t="shared" si="1512"/>
        <v>0</v>
      </c>
      <c r="AM2183">
        <f t="shared" si="1513"/>
        <v>0</v>
      </c>
      <c r="AN2183">
        <f t="shared" si="1514"/>
        <v>0</v>
      </c>
      <c r="AO2183">
        <f t="shared" si="1515"/>
        <v>0</v>
      </c>
      <c r="AP2183">
        <f t="shared" si="1516"/>
        <v>0</v>
      </c>
      <c r="AQ2183">
        <f t="shared" si="1517"/>
        <v>0</v>
      </c>
      <c r="AR2183">
        <f t="shared" si="1518"/>
        <v>0</v>
      </c>
      <c r="AS2183">
        <f t="shared" si="1519"/>
        <v>0</v>
      </c>
      <c r="AT2183">
        <f t="shared" si="1520"/>
        <v>0</v>
      </c>
      <c r="AU2183">
        <f t="shared" si="1521"/>
        <v>0</v>
      </c>
      <c r="AV2183">
        <f t="shared" si="1522"/>
        <v>0</v>
      </c>
      <c r="AW2183">
        <f t="shared" si="1523"/>
        <v>0</v>
      </c>
      <c r="AX2183">
        <f t="shared" si="1524"/>
        <v>0</v>
      </c>
      <c r="AY2183">
        <f t="shared" si="1525"/>
        <v>0</v>
      </c>
      <c r="AZ2183">
        <f t="shared" si="1526"/>
        <v>0</v>
      </c>
      <c r="BA2183">
        <f t="shared" si="1527"/>
        <v>0</v>
      </c>
      <c r="BB2183">
        <f t="shared" si="1528"/>
        <v>0</v>
      </c>
      <c r="BC2183">
        <f t="shared" si="1529"/>
        <v>0</v>
      </c>
      <c r="BD2183">
        <f t="shared" si="1530"/>
        <v>0</v>
      </c>
      <c r="BE2183">
        <f t="shared" si="1531"/>
        <v>0</v>
      </c>
      <c r="BF2183">
        <f t="shared" si="1532"/>
        <v>0</v>
      </c>
    </row>
    <row r="2184" spans="1:58" ht="15" customHeight="1">
      <c r="A2184" s="64"/>
      <c r="B2184" s="11"/>
      <c r="C2184" s="58" t="s">
        <v>5086</v>
      </c>
      <c r="D2184" s="1094"/>
      <c r="E2184" s="1095"/>
      <c r="F2184" s="1095"/>
      <c r="G2184" s="1095"/>
      <c r="H2184" s="1095"/>
      <c r="I2184" s="1095"/>
      <c r="J2184" s="1095"/>
      <c r="K2184" s="1095"/>
      <c r="L2184" s="1096"/>
      <c r="M2184" s="813"/>
      <c r="N2184" s="813"/>
      <c r="O2184" s="813"/>
      <c r="P2184" s="813"/>
      <c r="Q2184" s="813"/>
      <c r="R2184" s="813"/>
      <c r="S2184" s="813"/>
      <c r="T2184" s="813"/>
      <c r="U2184" s="813"/>
      <c r="V2184" s="813"/>
      <c r="W2184" s="813"/>
      <c r="X2184" s="813"/>
      <c r="Y2184" s="813"/>
      <c r="Z2184" s="813"/>
      <c r="AA2184" s="813"/>
      <c r="AB2184" s="813"/>
      <c r="AC2184" s="813"/>
      <c r="AD2184" s="813"/>
      <c r="AI2184">
        <f t="shared" si="1509"/>
        <v>0</v>
      </c>
      <c r="AJ2184">
        <f t="shared" si="1510"/>
        <v>0</v>
      </c>
      <c r="AK2184">
        <f t="shared" si="1511"/>
        <v>0</v>
      </c>
      <c r="AL2184">
        <f t="shared" si="1512"/>
        <v>0</v>
      </c>
      <c r="AM2184">
        <f t="shared" si="1513"/>
        <v>0</v>
      </c>
      <c r="AN2184">
        <f t="shared" si="1514"/>
        <v>0</v>
      </c>
      <c r="AO2184">
        <f t="shared" si="1515"/>
        <v>0</v>
      </c>
      <c r="AP2184">
        <f t="shared" si="1516"/>
        <v>0</v>
      </c>
      <c r="AQ2184">
        <f t="shared" si="1517"/>
        <v>0</v>
      </c>
      <c r="AR2184">
        <f t="shared" si="1518"/>
        <v>0</v>
      </c>
      <c r="AS2184">
        <f t="shared" si="1519"/>
        <v>0</v>
      </c>
      <c r="AT2184">
        <f t="shared" si="1520"/>
        <v>0</v>
      </c>
      <c r="AU2184">
        <f t="shared" si="1521"/>
        <v>0</v>
      </c>
      <c r="AV2184">
        <f t="shared" si="1522"/>
        <v>0</v>
      </c>
      <c r="AW2184">
        <f t="shared" si="1523"/>
        <v>0</v>
      </c>
      <c r="AX2184">
        <f t="shared" si="1524"/>
        <v>0</v>
      </c>
      <c r="AY2184">
        <f t="shared" si="1525"/>
        <v>0</v>
      </c>
      <c r="AZ2184">
        <f t="shared" si="1526"/>
        <v>0</v>
      </c>
      <c r="BA2184">
        <f t="shared" si="1527"/>
        <v>0</v>
      </c>
      <c r="BB2184">
        <f t="shared" si="1528"/>
        <v>0</v>
      </c>
      <c r="BC2184">
        <f t="shared" si="1529"/>
        <v>0</v>
      </c>
      <c r="BD2184">
        <f t="shared" si="1530"/>
        <v>0</v>
      </c>
      <c r="BE2184">
        <f t="shared" si="1531"/>
        <v>0</v>
      </c>
      <c r="BF2184">
        <f t="shared" si="1532"/>
        <v>0</v>
      </c>
    </row>
    <row r="2185" spans="1:58" ht="15" customHeight="1">
      <c r="A2185" s="64"/>
      <c r="B2185" s="11"/>
      <c r="C2185" s="58" t="s">
        <v>5155</v>
      </c>
      <c r="D2185" s="1094"/>
      <c r="E2185" s="1095"/>
      <c r="F2185" s="1095"/>
      <c r="G2185" s="1095"/>
      <c r="H2185" s="1095"/>
      <c r="I2185" s="1095"/>
      <c r="J2185" s="1095"/>
      <c r="K2185" s="1095"/>
      <c r="L2185" s="1096"/>
      <c r="M2185" s="813"/>
      <c r="N2185" s="813"/>
      <c r="O2185" s="813"/>
      <c r="P2185" s="813"/>
      <c r="Q2185" s="813"/>
      <c r="R2185" s="813"/>
      <c r="S2185" s="813"/>
      <c r="T2185" s="813"/>
      <c r="U2185" s="813"/>
      <c r="V2185" s="813"/>
      <c r="W2185" s="813"/>
      <c r="X2185" s="813"/>
      <c r="Y2185" s="813"/>
      <c r="Z2185" s="813"/>
      <c r="AA2185" s="813"/>
      <c r="AB2185" s="813"/>
      <c r="AC2185" s="813"/>
      <c r="AD2185" s="813"/>
      <c r="AI2185">
        <f t="shared" si="1509"/>
        <v>0</v>
      </c>
      <c r="AJ2185">
        <f t="shared" si="1510"/>
        <v>0</v>
      </c>
      <c r="AK2185">
        <f t="shared" si="1511"/>
        <v>0</v>
      </c>
      <c r="AL2185">
        <f t="shared" si="1512"/>
        <v>0</v>
      </c>
      <c r="AM2185">
        <f t="shared" si="1513"/>
        <v>0</v>
      </c>
      <c r="AN2185">
        <f t="shared" si="1514"/>
        <v>0</v>
      </c>
      <c r="AO2185">
        <f t="shared" si="1515"/>
        <v>0</v>
      </c>
      <c r="AP2185">
        <f t="shared" si="1516"/>
        <v>0</v>
      </c>
      <c r="AQ2185">
        <f t="shared" si="1517"/>
        <v>0</v>
      </c>
      <c r="AR2185">
        <f t="shared" si="1518"/>
        <v>0</v>
      </c>
      <c r="AS2185">
        <f t="shared" si="1519"/>
        <v>0</v>
      </c>
      <c r="AT2185">
        <f t="shared" si="1520"/>
        <v>0</v>
      </c>
      <c r="AU2185">
        <f t="shared" si="1521"/>
        <v>0</v>
      </c>
      <c r="AV2185">
        <f t="shared" si="1522"/>
        <v>0</v>
      </c>
      <c r="AW2185">
        <f t="shared" si="1523"/>
        <v>0</v>
      </c>
      <c r="AX2185">
        <f t="shared" si="1524"/>
        <v>0</v>
      </c>
      <c r="AY2185">
        <f t="shared" si="1525"/>
        <v>0</v>
      </c>
      <c r="AZ2185">
        <f t="shared" si="1526"/>
        <v>0</v>
      </c>
      <c r="BA2185">
        <f t="shared" si="1527"/>
        <v>0</v>
      </c>
      <c r="BB2185">
        <f t="shared" si="1528"/>
        <v>0</v>
      </c>
      <c r="BC2185">
        <f t="shared" si="1529"/>
        <v>0</v>
      </c>
      <c r="BD2185">
        <f t="shared" si="1530"/>
        <v>0</v>
      </c>
      <c r="BE2185">
        <f t="shared" si="1531"/>
        <v>0</v>
      </c>
      <c r="BF2185">
        <f t="shared" si="1532"/>
        <v>0</v>
      </c>
    </row>
    <row r="2186" spans="1:58" ht="15" customHeight="1">
      <c r="A2186" s="64"/>
      <c r="B2186" s="11"/>
      <c r="C2186" s="58" t="s">
        <v>5157</v>
      </c>
      <c r="D2186" s="1094"/>
      <c r="E2186" s="1095"/>
      <c r="F2186" s="1095"/>
      <c r="G2186" s="1095"/>
      <c r="H2186" s="1095"/>
      <c r="I2186" s="1095"/>
      <c r="J2186" s="1095"/>
      <c r="K2186" s="1095"/>
      <c r="L2186" s="1096"/>
      <c r="M2186" s="813"/>
      <c r="N2186" s="813"/>
      <c r="O2186" s="813"/>
      <c r="P2186" s="813"/>
      <c r="Q2186" s="813"/>
      <c r="R2186" s="813"/>
      <c r="S2186" s="813"/>
      <c r="T2186" s="813"/>
      <c r="U2186" s="813"/>
      <c r="V2186" s="813"/>
      <c r="W2186" s="813"/>
      <c r="X2186" s="813"/>
      <c r="Y2186" s="813"/>
      <c r="Z2186" s="813"/>
      <c r="AA2186" s="813"/>
      <c r="AB2186" s="813"/>
      <c r="AC2186" s="813"/>
      <c r="AD2186" s="813"/>
      <c r="AI2186">
        <f t="shared" si="1509"/>
        <v>0</v>
      </c>
      <c r="AJ2186">
        <f t="shared" si="1510"/>
        <v>0</v>
      </c>
      <c r="AK2186">
        <f t="shared" si="1511"/>
        <v>0</v>
      </c>
      <c r="AL2186">
        <f t="shared" si="1512"/>
        <v>0</v>
      </c>
      <c r="AM2186">
        <f t="shared" si="1513"/>
        <v>0</v>
      </c>
      <c r="AN2186">
        <f t="shared" si="1514"/>
        <v>0</v>
      </c>
      <c r="AO2186">
        <f t="shared" si="1515"/>
        <v>0</v>
      </c>
      <c r="AP2186">
        <f t="shared" si="1516"/>
        <v>0</v>
      </c>
      <c r="AQ2186">
        <f t="shared" si="1517"/>
        <v>0</v>
      </c>
      <c r="AR2186">
        <f t="shared" si="1518"/>
        <v>0</v>
      </c>
      <c r="AS2186">
        <f t="shared" si="1519"/>
        <v>0</v>
      </c>
      <c r="AT2186">
        <f t="shared" si="1520"/>
        <v>0</v>
      </c>
      <c r="AU2186">
        <f t="shared" si="1521"/>
        <v>0</v>
      </c>
      <c r="AV2186">
        <f t="shared" si="1522"/>
        <v>0</v>
      </c>
      <c r="AW2186">
        <f t="shared" si="1523"/>
        <v>0</v>
      </c>
      <c r="AX2186">
        <f t="shared" si="1524"/>
        <v>0</v>
      </c>
      <c r="AY2186">
        <f t="shared" si="1525"/>
        <v>0</v>
      </c>
      <c r="AZ2186">
        <f t="shared" si="1526"/>
        <v>0</v>
      </c>
      <c r="BA2186">
        <f t="shared" si="1527"/>
        <v>0</v>
      </c>
      <c r="BB2186">
        <f t="shared" si="1528"/>
        <v>0</v>
      </c>
      <c r="BC2186">
        <f t="shared" si="1529"/>
        <v>0</v>
      </c>
      <c r="BD2186">
        <f t="shared" si="1530"/>
        <v>0</v>
      </c>
      <c r="BE2186">
        <f t="shared" si="1531"/>
        <v>0</v>
      </c>
      <c r="BF2186">
        <f t="shared" si="1532"/>
        <v>0</v>
      </c>
    </row>
    <row r="2187" spans="1:58" ht="15" customHeight="1">
      <c r="A2187" s="64"/>
      <c r="B2187" s="11"/>
      <c r="C2187" s="58" t="s">
        <v>5159</v>
      </c>
      <c r="D2187" s="1094"/>
      <c r="E2187" s="1095"/>
      <c r="F2187" s="1095"/>
      <c r="G2187" s="1095"/>
      <c r="H2187" s="1095"/>
      <c r="I2187" s="1095"/>
      <c r="J2187" s="1095"/>
      <c r="K2187" s="1095"/>
      <c r="L2187" s="1096"/>
      <c r="M2187" s="813"/>
      <c r="N2187" s="813"/>
      <c r="O2187" s="813"/>
      <c r="P2187" s="813"/>
      <c r="Q2187" s="813"/>
      <c r="R2187" s="813"/>
      <c r="S2187" s="813"/>
      <c r="T2187" s="813"/>
      <c r="U2187" s="813"/>
      <c r="V2187" s="813"/>
      <c r="W2187" s="813"/>
      <c r="X2187" s="813"/>
      <c r="Y2187" s="813"/>
      <c r="Z2187" s="813"/>
      <c r="AA2187" s="813"/>
      <c r="AB2187" s="813"/>
      <c r="AC2187" s="813"/>
      <c r="AD2187" s="813"/>
      <c r="AI2187">
        <f t="shared" si="1509"/>
        <v>0</v>
      </c>
      <c r="AJ2187">
        <f t="shared" si="1510"/>
        <v>0</v>
      </c>
      <c r="AK2187">
        <f t="shared" si="1511"/>
        <v>0</v>
      </c>
      <c r="AL2187">
        <f t="shared" si="1512"/>
        <v>0</v>
      </c>
      <c r="AM2187">
        <f t="shared" si="1513"/>
        <v>0</v>
      </c>
      <c r="AN2187">
        <f t="shared" si="1514"/>
        <v>0</v>
      </c>
      <c r="AO2187">
        <f t="shared" si="1515"/>
        <v>0</v>
      </c>
      <c r="AP2187">
        <f t="shared" si="1516"/>
        <v>0</v>
      </c>
      <c r="AQ2187">
        <f t="shared" si="1517"/>
        <v>0</v>
      </c>
      <c r="AR2187">
        <f t="shared" si="1518"/>
        <v>0</v>
      </c>
      <c r="AS2187">
        <f t="shared" si="1519"/>
        <v>0</v>
      </c>
      <c r="AT2187">
        <f t="shared" si="1520"/>
        <v>0</v>
      </c>
      <c r="AU2187">
        <f t="shared" si="1521"/>
        <v>0</v>
      </c>
      <c r="AV2187">
        <f t="shared" si="1522"/>
        <v>0</v>
      </c>
      <c r="AW2187">
        <f t="shared" si="1523"/>
        <v>0</v>
      </c>
      <c r="AX2187">
        <f t="shared" si="1524"/>
        <v>0</v>
      </c>
      <c r="AY2187">
        <f t="shared" si="1525"/>
        <v>0</v>
      </c>
      <c r="AZ2187">
        <f t="shared" si="1526"/>
        <v>0</v>
      </c>
      <c r="BA2187">
        <f t="shared" si="1527"/>
        <v>0</v>
      </c>
      <c r="BB2187">
        <f t="shared" si="1528"/>
        <v>0</v>
      </c>
      <c r="BC2187">
        <f t="shared" si="1529"/>
        <v>0</v>
      </c>
      <c r="BD2187">
        <f t="shared" si="1530"/>
        <v>0</v>
      </c>
      <c r="BE2187">
        <f t="shared" si="1531"/>
        <v>0</v>
      </c>
      <c r="BF2187">
        <f t="shared" si="1532"/>
        <v>0</v>
      </c>
    </row>
    <row r="2188" spans="1:58" ht="15" customHeight="1">
      <c r="A2188" s="64"/>
      <c r="B2188" s="11"/>
      <c r="C2188" s="58" t="s">
        <v>5161</v>
      </c>
      <c r="D2188" s="1094"/>
      <c r="E2188" s="1095"/>
      <c r="F2188" s="1095"/>
      <c r="G2188" s="1095"/>
      <c r="H2188" s="1095"/>
      <c r="I2188" s="1095"/>
      <c r="J2188" s="1095"/>
      <c r="K2188" s="1095"/>
      <c r="L2188" s="1096"/>
      <c r="M2188" s="813"/>
      <c r="N2188" s="813"/>
      <c r="O2188" s="813"/>
      <c r="P2188" s="813"/>
      <c r="Q2188" s="813"/>
      <c r="R2188" s="813"/>
      <c r="S2188" s="813"/>
      <c r="T2188" s="813"/>
      <c r="U2188" s="813"/>
      <c r="V2188" s="813"/>
      <c r="W2188" s="813"/>
      <c r="X2188" s="813"/>
      <c r="Y2188" s="813"/>
      <c r="Z2188" s="813"/>
      <c r="AA2188" s="813"/>
      <c r="AB2188" s="813"/>
      <c r="AC2188" s="813"/>
      <c r="AD2188" s="813"/>
      <c r="AI2188">
        <f t="shared" si="1509"/>
        <v>0</v>
      </c>
      <c r="AJ2188">
        <f t="shared" si="1510"/>
        <v>0</v>
      </c>
      <c r="AK2188">
        <f t="shared" si="1511"/>
        <v>0</v>
      </c>
      <c r="AL2188">
        <f t="shared" si="1512"/>
        <v>0</v>
      </c>
      <c r="AM2188">
        <f t="shared" si="1513"/>
        <v>0</v>
      </c>
      <c r="AN2188">
        <f t="shared" si="1514"/>
        <v>0</v>
      </c>
      <c r="AO2188">
        <f t="shared" si="1515"/>
        <v>0</v>
      </c>
      <c r="AP2188">
        <f t="shared" si="1516"/>
        <v>0</v>
      </c>
      <c r="AQ2188">
        <f t="shared" si="1517"/>
        <v>0</v>
      </c>
      <c r="AR2188">
        <f t="shared" si="1518"/>
        <v>0</v>
      </c>
      <c r="AS2188">
        <f t="shared" si="1519"/>
        <v>0</v>
      </c>
      <c r="AT2188">
        <f t="shared" si="1520"/>
        <v>0</v>
      </c>
      <c r="AU2188">
        <f t="shared" si="1521"/>
        <v>0</v>
      </c>
      <c r="AV2188">
        <f t="shared" si="1522"/>
        <v>0</v>
      </c>
      <c r="AW2188">
        <f t="shared" si="1523"/>
        <v>0</v>
      </c>
      <c r="AX2188">
        <f t="shared" si="1524"/>
        <v>0</v>
      </c>
      <c r="AY2188">
        <f t="shared" si="1525"/>
        <v>0</v>
      </c>
      <c r="AZ2188">
        <f t="shared" si="1526"/>
        <v>0</v>
      </c>
      <c r="BA2188">
        <f t="shared" si="1527"/>
        <v>0</v>
      </c>
      <c r="BB2188">
        <f t="shared" si="1528"/>
        <v>0</v>
      </c>
      <c r="BC2188">
        <f t="shared" si="1529"/>
        <v>0</v>
      </c>
      <c r="BD2188">
        <f t="shared" si="1530"/>
        <v>0</v>
      </c>
      <c r="BE2188">
        <f t="shared" si="1531"/>
        <v>0</v>
      </c>
      <c r="BF2188">
        <f t="shared" si="1532"/>
        <v>0</v>
      </c>
    </row>
    <row r="2189" spans="1:58" ht="15" customHeight="1">
      <c r="A2189" s="64"/>
      <c r="B2189" s="11"/>
      <c r="C2189" s="58" t="s">
        <v>5163</v>
      </c>
      <c r="D2189" s="1094"/>
      <c r="E2189" s="1095"/>
      <c r="F2189" s="1095"/>
      <c r="G2189" s="1095"/>
      <c r="H2189" s="1095"/>
      <c r="I2189" s="1095"/>
      <c r="J2189" s="1095"/>
      <c r="K2189" s="1095"/>
      <c r="L2189" s="1096"/>
      <c r="M2189" s="813"/>
      <c r="N2189" s="813"/>
      <c r="O2189" s="813"/>
      <c r="P2189" s="813"/>
      <c r="Q2189" s="813"/>
      <c r="R2189" s="813"/>
      <c r="S2189" s="813"/>
      <c r="T2189" s="813"/>
      <c r="U2189" s="813"/>
      <c r="V2189" s="813"/>
      <c r="W2189" s="813"/>
      <c r="X2189" s="813"/>
      <c r="Y2189" s="813"/>
      <c r="Z2189" s="813"/>
      <c r="AA2189" s="813"/>
      <c r="AB2189" s="813"/>
      <c r="AC2189" s="813"/>
      <c r="AD2189" s="813"/>
      <c r="AI2189">
        <f t="shared" si="1509"/>
        <v>0</v>
      </c>
      <c r="AJ2189">
        <f t="shared" si="1510"/>
        <v>0</v>
      </c>
      <c r="AK2189">
        <f t="shared" si="1511"/>
        <v>0</v>
      </c>
      <c r="AL2189">
        <f t="shared" si="1512"/>
        <v>0</v>
      </c>
      <c r="AM2189">
        <f t="shared" si="1513"/>
        <v>0</v>
      </c>
      <c r="AN2189">
        <f t="shared" si="1514"/>
        <v>0</v>
      </c>
      <c r="AO2189">
        <f t="shared" si="1515"/>
        <v>0</v>
      </c>
      <c r="AP2189">
        <f t="shared" si="1516"/>
        <v>0</v>
      </c>
      <c r="AQ2189">
        <f t="shared" si="1517"/>
        <v>0</v>
      </c>
      <c r="AR2189">
        <f t="shared" si="1518"/>
        <v>0</v>
      </c>
      <c r="AS2189">
        <f t="shared" si="1519"/>
        <v>0</v>
      </c>
      <c r="AT2189">
        <f t="shared" si="1520"/>
        <v>0</v>
      </c>
      <c r="AU2189">
        <f t="shared" si="1521"/>
        <v>0</v>
      </c>
      <c r="AV2189">
        <f t="shared" si="1522"/>
        <v>0</v>
      </c>
      <c r="AW2189">
        <f t="shared" si="1523"/>
        <v>0</v>
      </c>
      <c r="AX2189">
        <f t="shared" si="1524"/>
        <v>0</v>
      </c>
      <c r="AY2189">
        <f t="shared" si="1525"/>
        <v>0</v>
      </c>
      <c r="AZ2189">
        <f t="shared" si="1526"/>
        <v>0</v>
      </c>
      <c r="BA2189">
        <f t="shared" si="1527"/>
        <v>0</v>
      </c>
      <c r="BB2189">
        <f t="shared" si="1528"/>
        <v>0</v>
      </c>
      <c r="BC2189">
        <f t="shared" si="1529"/>
        <v>0</v>
      </c>
      <c r="BD2189">
        <f t="shared" si="1530"/>
        <v>0</v>
      </c>
      <c r="BE2189">
        <f t="shared" si="1531"/>
        <v>0</v>
      </c>
      <c r="BF2189">
        <f t="shared" si="1532"/>
        <v>0</v>
      </c>
    </row>
    <row r="2190" spans="1:58" ht="15" customHeight="1">
      <c r="A2190" s="64"/>
      <c r="B2190" s="11"/>
      <c r="C2190" s="58" t="s">
        <v>5165</v>
      </c>
      <c r="D2190" s="1094"/>
      <c r="E2190" s="1095"/>
      <c r="F2190" s="1095"/>
      <c r="G2190" s="1095"/>
      <c r="H2190" s="1095"/>
      <c r="I2190" s="1095"/>
      <c r="J2190" s="1095"/>
      <c r="K2190" s="1095"/>
      <c r="L2190" s="1096"/>
      <c r="M2190" s="813"/>
      <c r="N2190" s="813"/>
      <c r="O2190" s="813"/>
      <c r="P2190" s="813"/>
      <c r="Q2190" s="813"/>
      <c r="R2190" s="813"/>
      <c r="S2190" s="813"/>
      <c r="T2190" s="813"/>
      <c r="U2190" s="813"/>
      <c r="V2190" s="813"/>
      <c r="W2190" s="813"/>
      <c r="X2190" s="813"/>
      <c r="Y2190" s="813"/>
      <c r="Z2190" s="813"/>
      <c r="AA2190" s="813"/>
      <c r="AB2190" s="813"/>
      <c r="AC2190" s="813"/>
      <c r="AD2190" s="813"/>
      <c r="AI2190">
        <f t="shared" si="1509"/>
        <v>0</v>
      </c>
      <c r="AJ2190">
        <f t="shared" si="1510"/>
        <v>0</v>
      </c>
      <c r="AK2190">
        <f t="shared" si="1511"/>
        <v>0</v>
      </c>
      <c r="AL2190">
        <f t="shared" si="1512"/>
        <v>0</v>
      </c>
      <c r="AM2190">
        <f t="shared" si="1513"/>
        <v>0</v>
      </c>
      <c r="AN2190">
        <f t="shared" si="1514"/>
        <v>0</v>
      </c>
      <c r="AO2190">
        <f t="shared" si="1515"/>
        <v>0</v>
      </c>
      <c r="AP2190">
        <f t="shared" si="1516"/>
        <v>0</v>
      </c>
      <c r="AQ2190">
        <f t="shared" si="1517"/>
        <v>0</v>
      </c>
      <c r="AR2190">
        <f t="shared" si="1518"/>
        <v>0</v>
      </c>
      <c r="AS2190">
        <f t="shared" si="1519"/>
        <v>0</v>
      </c>
      <c r="AT2190">
        <f t="shared" si="1520"/>
        <v>0</v>
      </c>
      <c r="AU2190">
        <f t="shared" si="1521"/>
        <v>0</v>
      </c>
      <c r="AV2190">
        <f t="shared" si="1522"/>
        <v>0</v>
      </c>
      <c r="AW2190">
        <f t="shared" si="1523"/>
        <v>0</v>
      </c>
      <c r="AX2190">
        <f t="shared" si="1524"/>
        <v>0</v>
      </c>
      <c r="AY2190">
        <f t="shared" si="1525"/>
        <v>0</v>
      </c>
      <c r="AZ2190">
        <f t="shared" si="1526"/>
        <v>0</v>
      </c>
      <c r="BA2190">
        <f t="shared" si="1527"/>
        <v>0</v>
      </c>
      <c r="BB2190">
        <f t="shared" si="1528"/>
        <v>0</v>
      </c>
      <c r="BC2190">
        <f t="shared" si="1529"/>
        <v>0</v>
      </c>
      <c r="BD2190">
        <f t="shared" si="1530"/>
        <v>0</v>
      </c>
      <c r="BE2190">
        <f t="shared" si="1531"/>
        <v>0</v>
      </c>
      <c r="BF2190">
        <f t="shared" si="1532"/>
        <v>0</v>
      </c>
    </row>
    <row r="2191" spans="1:58" ht="15" customHeight="1">
      <c r="A2191" s="64"/>
      <c r="B2191" s="11"/>
      <c r="C2191" s="58" t="s">
        <v>5167</v>
      </c>
      <c r="D2191" s="1094"/>
      <c r="E2191" s="1095"/>
      <c r="F2191" s="1095"/>
      <c r="G2191" s="1095"/>
      <c r="H2191" s="1095"/>
      <c r="I2191" s="1095"/>
      <c r="J2191" s="1095"/>
      <c r="K2191" s="1095"/>
      <c r="L2191" s="1096"/>
      <c r="M2191" s="813"/>
      <c r="N2191" s="813"/>
      <c r="O2191" s="813"/>
      <c r="P2191" s="813"/>
      <c r="Q2191" s="813"/>
      <c r="R2191" s="813"/>
      <c r="S2191" s="813"/>
      <c r="T2191" s="813"/>
      <c r="U2191" s="813"/>
      <c r="V2191" s="813"/>
      <c r="W2191" s="813"/>
      <c r="X2191" s="813"/>
      <c r="Y2191" s="813"/>
      <c r="Z2191" s="813"/>
      <c r="AA2191" s="813"/>
      <c r="AB2191" s="813"/>
      <c r="AC2191" s="813"/>
      <c r="AD2191" s="813"/>
      <c r="AI2191">
        <f t="shared" si="1509"/>
        <v>0</v>
      </c>
      <c r="AJ2191">
        <f t="shared" si="1510"/>
        <v>0</v>
      </c>
      <c r="AK2191">
        <f t="shared" si="1511"/>
        <v>0</v>
      </c>
      <c r="AL2191">
        <f t="shared" si="1512"/>
        <v>0</v>
      </c>
      <c r="AM2191">
        <f t="shared" si="1513"/>
        <v>0</v>
      </c>
      <c r="AN2191">
        <f t="shared" si="1514"/>
        <v>0</v>
      </c>
      <c r="AO2191">
        <f t="shared" si="1515"/>
        <v>0</v>
      </c>
      <c r="AP2191">
        <f t="shared" si="1516"/>
        <v>0</v>
      </c>
      <c r="AQ2191">
        <f t="shared" si="1517"/>
        <v>0</v>
      </c>
      <c r="AR2191">
        <f t="shared" si="1518"/>
        <v>0</v>
      </c>
      <c r="AS2191">
        <f t="shared" si="1519"/>
        <v>0</v>
      </c>
      <c r="AT2191">
        <f t="shared" si="1520"/>
        <v>0</v>
      </c>
      <c r="AU2191">
        <f t="shared" si="1521"/>
        <v>0</v>
      </c>
      <c r="AV2191">
        <f t="shared" si="1522"/>
        <v>0</v>
      </c>
      <c r="AW2191">
        <f t="shared" si="1523"/>
        <v>0</v>
      </c>
      <c r="AX2191">
        <f t="shared" si="1524"/>
        <v>0</v>
      </c>
      <c r="AY2191">
        <f t="shared" si="1525"/>
        <v>0</v>
      </c>
      <c r="AZ2191">
        <f t="shared" si="1526"/>
        <v>0</v>
      </c>
      <c r="BA2191">
        <f t="shared" si="1527"/>
        <v>0</v>
      </c>
      <c r="BB2191">
        <f t="shared" si="1528"/>
        <v>0</v>
      </c>
      <c r="BC2191">
        <f t="shared" si="1529"/>
        <v>0</v>
      </c>
      <c r="BD2191">
        <f t="shared" si="1530"/>
        <v>0</v>
      </c>
      <c r="BE2191">
        <f t="shared" si="1531"/>
        <v>0</v>
      </c>
      <c r="BF2191">
        <f t="shared" si="1532"/>
        <v>0</v>
      </c>
    </row>
    <row r="2192" spans="1:58" ht="15" customHeight="1">
      <c r="A2192" s="64"/>
      <c r="B2192" s="11"/>
      <c r="C2192" s="58" t="s">
        <v>5169</v>
      </c>
      <c r="D2192" s="1094"/>
      <c r="E2192" s="1095"/>
      <c r="F2192" s="1095"/>
      <c r="G2192" s="1095"/>
      <c r="H2192" s="1095"/>
      <c r="I2192" s="1095"/>
      <c r="J2192" s="1095"/>
      <c r="K2192" s="1095"/>
      <c r="L2192" s="1096"/>
      <c r="M2192" s="813"/>
      <c r="N2192" s="813"/>
      <c r="O2192" s="813"/>
      <c r="P2192" s="813"/>
      <c r="Q2192" s="813"/>
      <c r="R2192" s="813"/>
      <c r="S2192" s="813"/>
      <c r="T2192" s="813"/>
      <c r="U2192" s="813"/>
      <c r="V2192" s="813"/>
      <c r="W2192" s="813"/>
      <c r="X2192" s="813"/>
      <c r="Y2192" s="813"/>
      <c r="Z2192" s="813"/>
      <c r="AA2192" s="813"/>
      <c r="AB2192" s="813"/>
      <c r="AC2192" s="813"/>
      <c r="AD2192" s="813"/>
      <c r="AI2192">
        <f t="shared" si="1509"/>
        <v>0</v>
      </c>
      <c r="AJ2192">
        <f t="shared" si="1510"/>
        <v>0</v>
      </c>
      <c r="AK2192">
        <f t="shared" si="1511"/>
        <v>0</v>
      </c>
      <c r="AL2192">
        <f t="shared" si="1512"/>
        <v>0</v>
      </c>
      <c r="AM2192">
        <f t="shared" si="1513"/>
        <v>0</v>
      </c>
      <c r="AN2192">
        <f t="shared" si="1514"/>
        <v>0</v>
      </c>
      <c r="AO2192">
        <f t="shared" si="1515"/>
        <v>0</v>
      </c>
      <c r="AP2192">
        <f t="shared" si="1516"/>
        <v>0</v>
      </c>
      <c r="AQ2192">
        <f t="shared" si="1517"/>
        <v>0</v>
      </c>
      <c r="AR2192">
        <f t="shared" si="1518"/>
        <v>0</v>
      </c>
      <c r="AS2192">
        <f t="shared" si="1519"/>
        <v>0</v>
      </c>
      <c r="AT2192">
        <f t="shared" si="1520"/>
        <v>0</v>
      </c>
      <c r="AU2192">
        <f t="shared" si="1521"/>
        <v>0</v>
      </c>
      <c r="AV2192">
        <f t="shared" si="1522"/>
        <v>0</v>
      </c>
      <c r="AW2192">
        <f t="shared" si="1523"/>
        <v>0</v>
      </c>
      <c r="AX2192">
        <f t="shared" si="1524"/>
        <v>0</v>
      </c>
      <c r="AY2192">
        <f t="shared" si="1525"/>
        <v>0</v>
      </c>
      <c r="AZ2192">
        <f t="shared" si="1526"/>
        <v>0</v>
      </c>
      <c r="BA2192">
        <f t="shared" si="1527"/>
        <v>0</v>
      </c>
      <c r="BB2192">
        <f t="shared" si="1528"/>
        <v>0</v>
      </c>
      <c r="BC2192">
        <f t="shared" si="1529"/>
        <v>0</v>
      </c>
      <c r="BD2192">
        <f t="shared" si="1530"/>
        <v>0</v>
      </c>
      <c r="BE2192">
        <f t="shared" si="1531"/>
        <v>0</v>
      </c>
      <c r="BF2192">
        <f t="shared" si="1532"/>
        <v>0</v>
      </c>
    </row>
    <row r="2193" spans="1:58" ht="15" customHeight="1">
      <c r="A2193" s="64"/>
      <c r="B2193" s="11"/>
      <c r="C2193" s="58" t="s">
        <v>5171</v>
      </c>
      <c r="D2193" s="1094"/>
      <c r="E2193" s="1095"/>
      <c r="F2193" s="1095"/>
      <c r="G2193" s="1095"/>
      <c r="H2193" s="1095"/>
      <c r="I2193" s="1095"/>
      <c r="J2193" s="1095"/>
      <c r="K2193" s="1095"/>
      <c r="L2193" s="1096"/>
      <c r="M2193" s="813"/>
      <c r="N2193" s="813"/>
      <c r="O2193" s="813"/>
      <c r="P2193" s="813"/>
      <c r="Q2193" s="813"/>
      <c r="R2193" s="813"/>
      <c r="S2193" s="813"/>
      <c r="T2193" s="813"/>
      <c r="U2193" s="813"/>
      <c r="V2193" s="813"/>
      <c r="W2193" s="813"/>
      <c r="X2193" s="813"/>
      <c r="Y2193" s="813"/>
      <c r="Z2193" s="813"/>
      <c r="AA2193" s="813"/>
      <c r="AB2193" s="813"/>
      <c r="AC2193" s="813"/>
      <c r="AD2193" s="813"/>
      <c r="AI2193">
        <f t="shared" si="1509"/>
        <v>0</v>
      </c>
      <c r="AJ2193">
        <f t="shared" si="1510"/>
        <v>0</v>
      </c>
      <c r="AK2193">
        <f t="shared" si="1511"/>
        <v>0</v>
      </c>
      <c r="AL2193">
        <f t="shared" si="1512"/>
        <v>0</v>
      </c>
      <c r="AM2193">
        <f t="shared" si="1513"/>
        <v>0</v>
      </c>
      <c r="AN2193">
        <f t="shared" si="1514"/>
        <v>0</v>
      </c>
      <c r="AO2193">
        <f t="shared" si="1515"/>
        <v>0</v>
      </c>
      <c r="AP2193">
        <f t="shared" si="1516"/>
        <v>0</v>
      </c>
      <c r="AQ2193">
        <f t="shared" si="1517"/>
        <v>0</v>
      </c>
      <c r="AR2193">
        <f t="shared" si="1518"/>
        <v>0</v>
      </c>
      <c r="AS2193">
        <f t="shared" si="1519"/>
        <v>0</v>
      </c>
      <c r="AT2193">
        <f t="shared" si="1520"/>
        <v>0</v>
      </c>
      <c r="AU2193">
        <f t="shared" si="1521"/>
        <v>0</v>
      </c>
      <c r="AV2193">
        <f t="shared" si="1522"/>
        <v>0</v>
      </c>
      <c r="AW2193">
        <f t="shared" si="1523"/>
        <v>0</v>
      </c>
      <c r="AX2193">
        <f t="shared" si="1524"/>
        <v>0</v>
      </c>
      <c r="AY2193">
        <f t="shared" si="1525"/>
        <v>0</v>
      </c>
      <c r="AZ2193">
        <f t="shared" si="1526"/>
        <v>0</v>
      </c>
      <c r="BA2193">
        <f t="shared" si="1527"/>
        <v>0</v>
      </c>
      <c r="BB2193">
        <f t="shared" si="1528"/>
        <v>0</v>
      </c>
      <c r="BC2193">
        <f t="shared" si="1529"/>
        <v>0</v>
      </c>
      <c r="BD2193">
        <f t="shared" si="1530"/>
        <v>0</v>
      </c>
      <c r="BE2193">
        <f t="shared" si="1531"/>
        <v>0</v>
      </c>
      <c r="BF2193">
        <f t="shared" si="1532"/>
        <v>0</v>
      </c>
    </row>
    <row r="2194" spans="1:58" ht="15" customHeight="1">
      <c r="A2194" s="64"/>
      <c r="B2194" s="11"/>
      <c r="C2194" s="58" t="s">
        <v>5173</v>
      </c>
      <c r="D2194" s="1094"/>
      <c r="E2194" s="1095"/>
      <c r="F2194" s="1095"/>
      <c r="G2194" s="1095"/>
      <c r="H2194" s="1095"/>
      <c r="I2194" s="1095"/>
      <c r="J2194" s="1095"/>
      <c r="K2194" s="1095"/>
      <c r="L2194" s="1096"/>
      <c r="M2194" s="813"/>
      <c r="N2194" s="813"/>
      <c r="O2194" s="813"/>
      <c r="P2194" s="813"/>
      <c r="Q2194" s="813"/>
      <c r="R2194" s="813"/>
      <c r="S2194" s="813"/>
      <c r="T2194" s="813"/>
      <c r="U2194" s="813"/>
      <c r="V2194" s="813"/>
      <c r="W2194" s="813"/>
      <c r="X2194" s="813"/>
      <c r="Y2194" s="813"/>
      <c r="Z2194" s="813"/>
      <c r="AA2194" s="813"/>
      <c r="AB2194" s="813"/>
      <c r="AC2194" s="813"/>
      <c r="AD2194" s="813"/>
      <c r="AI2194">
        <f t="shared" si="1509"/>
        <v>0</v>
      </c>
      <c r="AJ2194">
        <f t="shared" si="1510"/>
        <v>0</v>
      </c>
      <c r="AK2194">
        <f t="shared" si="1511"/>
        <v>0</v>
      </c>
      <c r="AL2194">
        <f t="shared" si="1512"/>
        <v>0</v>
      </c>
      <c r="AM2194">
        <f t="shared" si="1513"/>
        <v>0</v>
      </c>
      <c r="AN2194">
        <f t="shared" si="1514"/>
        <v>0</v>
      </c>
      <c r="AO2194">
        <f t="shared" si="1515"/>
        <v>0</v>
      </c>
      <c r="AP2194">
        <f t="shared" si="1516"/>
        <v>0</v>
      </c>
      <c r="AQ2194">
        <f t="shared" si="1517"/>
        <v>0</v>
      </c>
      <c r="AR2194">
        <f t="shared" si="1518"/>
        <v>0</v>
      </c>
      <c r="AS2194">
        <f t="shared" si="1519"/>
        <v>0</v>
      </c>
      <c r="AT2194">
        <f t="shared" si="1520"/>
        <v>0</v>
      </c>
      <c r="AU2194">
        <f t="shared" si="1521"/>
        <v>0</v>
      </c>
      <c r="AV2194">
        <f t="shared" si="1522"/>
        <v>0</v>
      </c>
      <c r="AW2194">
        <f t="shared" si="1523"/>
        <v>0</v>
      </c>
      <c r="AX2194">
        <f t="shared" si="1524"/>
        <v>0</v>
      </c>
      <c r="AY2194">
        <f t="shared" si="1525"/>
        <v>0</v>
      </c>
      <c r="AZ2194">
        <f t="shared" si="1526"/>
        <v>0</v>
      </c>
      <c r="BA2194">
        <f t="shared" si="1527"/>
        <v>0</v>
      </c>
      <c r="BB2194">
        <f t="shared" si="1528"/>
        <v>0</v>
      </c>
      <c r="BC2194">
        <f t="shared" si="1529"/>
        <v>0</v>
      </c>
      <c r="BD2194">
        <f t="shared" si="1530"/>
        <v>0</v>
      </c>
      <c r="BE2194">
        <f t="shared" si="1531"/>
        <v>0</v>
      </c>
      <c r="BF2194">
        <f t="shared" si="1532"/>
        <v>0</v>
      </c>
    </row>
    <row r="2195" spans="1:58" ht="15" customHeight="1">
      <c r="A2195" s="64"/>
      <c r="B2195" s="11"/>
      <c r="C2195" s="58" t="s">
        <v>5175</v>
      </c>
      <c r="D2195" s="1094"/>
      <c r="E2195" s="1095"/>
      <c r="F2195" s="1095"/>
      <c r="G2195" s="1095"/>
      <c r="H2195" s="1095"/>
      <c r="I2195" s="1095"/>
      <c r="J2195" s="1095"/>
      <c r="K2195" s="1095"/>
      <c r="L2195" s="1096"/>
      <c r="M2195" s="813"/>
      <c r="N2195" s="813"/>
      <c r="O2195" s="813"/>
      <c r="P2195" s="813"/>
      <c r="Q2195" s="813"/>
      <c r="R2195" s="813"/>
      <c r="S2195" s="813"/>
      <c r="T2195" s="813"/>
      <c r="U2195" s="813"/>
      <c r="V2195" s="813"/>
      <c r="W2195" s="813"/>
      <c r="X2195" s="813"/>
      <c r="Y2195" s="813"/>
      <c r="Z2195" s="813"/>
      <c r="AA2195" s="813"/>
      <c r="AB2195" s="813"/>
      <c r="AC2195" s="813"/>
      <c r="AD2195" s="813"/>
      <c r="AI2195">
        <f t="shared" si="1509"/>
        <v>0</v>
      </c>
      <c r="AJ2195">
        <f t="shared" si="1510"/>
        <v>0</v>
      </c>
      <c r="AK2195">
        <f t="shared" si="1511"/>
        <v>0</v>
      </c>
      <c r="AL2195">
        <f t="shared" si="1512"/>
        <v>0</v>
      </c>
      <c r="AM2195">
        <f t="shared" si="1513"/>
        <v>0</v>
      </c>
      <c r="AN2195">
        <f t="shared" si="1514"/>
        <v>0</v>
      </c>
      <c r="AO2195">
        <f t="shared" si="1515"/>
        <v>0</v>
      </c>
      <c r="AP2195">
        <f t="shared" si="1516"/>
        <v>0</v>
      </c>
      <c r="AQ2195">
        <f t="shared" si="1517"/>
        <v>0</v>
      </c>
      <c r="AR2195">
        <f t="shared" si="1518"/>
        <v>0</v>
      </c>
      <c r="AS2195">
        <f t="shared" si="1519"/>
        <v>0</v>
      </c>
      <c r="AT2195">
        <f t="shared" si="1520"/>
        <v>0</v>
      </c>
      <c r="AU2195">
        <f t="shared" si="1521"/>
        <v>0</v>
      </c>
      <c r="AV2195">
        <f t="shared" si="1522"/>
        <v>0</v>
      </c>
      <c r="AW2195">
        <f t="shared" si="1523"/>
        <v>0</v>
      </c>
      <c r="AX2195">
        <f t="shared" si="1524"/>
        <v>0</v>
      </c>
      <c r="AY2195">
        <f t="shared" si="1525"/>
        <v>0</v>
      </c>
      <c r="AZ2195">
        <f t="shared" si="1526"/>
        <v>0</v>
      </c>
      <c r="BA2195">
        <f t="shared" si="1527"/>
        <v>0</v>
      </c>
      <c r="BB2195">
        <f t="shared" si="1528"/>
        <v>0</v>
      </c>
      <c r="BC2195">
        <f t="shared" si="1529"/>
        <v>0</v>
      </c>
      <c r="BD2195">
        <f t="shared" si="1530"/>
        <v>0</v>
      </c>
      <c r="BE2195">
        <f t="shared" si="1531"/>
        <v>0</v>
      </c>
      <c r="BF2195">
        <f t="shared" si="1532"/>
        <v>0</v>
      </c>
    </row>
    <row r="2196" spans="1:58" ht="15" customHeight="1">
      <c r="A2196" s="64"/>
      <c r="B2196" s="11"/>
      <c r="C2196" s="58" t="s">
        <v>5177</v>
      </c>
      <c r="D2196" s="1094"/>
      <c r="E2196" s="1095"/>
      <c r="F2196" s="1095"/>
      <c r="G2196" s="1095"/>
      <c r="H2196" s="1095"/>
      <c r="I2196" s="1095"/>
      <c r="J2196" s="1095"/>
      <c r="K2196" s="1095"/>
      <c r="L2196" s="1096"/>
      <c r="M2196" s="813"/>
      <c r="N2196" s="813"/>
      <c r="O2196" s="813"/>
      <c r="P2196" s="813"/>
      <c r="Q2196" s="813"/>
      <c r="R2196" s="813"/>
      <c r="S2196" s="813"/>
      <c r="T2196" s="813"/>
      <c r="U2196" s="813"/>
      <c r="V2196" s="813"/>
      <c r="W2196" s="813"/>
      <c r="X2196" s="813"/>
      <c r="Y2196" s="813"/>
      <c r="Z2196" s="813"/>
      <c r="AA2196" s="813"/>
      <c r="AB2196" s="813"/>
      <c r="AC2196" s="813"/>
      <c r="AD2196" s="813"/>
      <c r="AI2196">
        <f t="shared" si="1509"/>
        <v>0</v>
      </c>
      <c r="AJ2196">
        <f t="shared" si="1510"/>
        <v>0</v>
      </c>
      <c r="AK2196">
        <f t="shared" si="1511"/>
        <v>0</v>
      </c>
      <c r="AL2196">
        <f t="shared" si="1512"/>
        <v>0</v>
      </c>
      <c r="AM2196">
        <f t="shared" si="1513"/>
        <v>0</v>
      </c>
      <c r="AN2196">
        <f t="shared" si="1514"/>
        <v>0</v>
      </c>
      <c r="AO2196">
        <f t="shared" si="1515"/>
        <v>0</v>
      </c>
      <c r="AP2196">
        <f t="shared" si="1516"/>
        <v>0</v>
      </c>
      <c r="AQ2196">
        <f t="shared" si="1517"/>
        <v>0</v>
      </c>
      <c r="AR2196">
        <f t="shared" si="1518"/>
        <v>0</v>
      </c>
      <c r="AS2196">
        <f t="shared" si="1519"/>
        <v>0</v>
      </c>
      <c r="AT2196">
        <f t="shared" si="1520"/>
        <v>0</v>
      </c>
      <c r="AU2196">
        <f t="shared" si="1521"/>
        <v>0</v>
      </c>
      <c r="AV2196">
        <f t="shared" si="1522"/>
        <v>0</v>
      </c>
      <c r="AW2196">
        <f t="shared" si="1523"/>
        <v>0</v>
      </c>
      <c r="AX2196">
        <f t="shared" si="1524"/>
        <v>0</v>
      </c>
      <c r="AY2196">
        <f t="shared" si="1525"/>
        <v>0</v>
      </c>
      <c r="AZ2196">
        <f t="shared" si="1526"/>
        <v>0</v>
      </c>
      <c r="BA2196">
        <f t="shared" si="1527"/>
        <v>0</v>
      </c>
      <c r="BB2196">
        <f t="shared" si="1528"/>
        <v>0</v>
      </c>
      <c r="BC2196">
        <f t="shared" si="1529"/>
        <v>0</v>
      </c>
      <c r="BD2196">
        <f t="shared" si="1530"/>
        <v>0</v>
      </c>
      <c r="BE2196">
        <f t="shared" si="1531"/>
        <v>0</v>
      </c>
      <c r="BF2196">
        <f t="shared" si="1532"/>
        <v>0</v>
      </c>
    </row>
    <row r="2197" spans="1:58" ht="15" customHeight="1">
      <c r="A2197" s="64"/>
      <c r="B2197" s="11"/>
      <c r="C2197" s="58" t="s">
        <v>5179</v>
      </c>
      <c r="D2197" s="1094"/>
      <c r="E2197" s="1095"/>
      <c r="F2197" s="1095"/>
      <c r="G2197" s="1095"/>
      <c r="H2197" s="1095"/>
      <c r="I2197" s="1095"/>
      <c r="J2197" s="1095"/>
      <c r="K2197" s="1095"/>
      <c r="L2197" s="1096"/>
      <c r="M2197" s="813"/>
      <c r="N2197" s="813"/>
      <c r="O2197" s="813"/>
      <c r="P2197" s="813"/>
      <c r="Q2197" s="813"/>
      <c r="R2197" s="813"/>
      <c r="S2197" s="813"/>
      <c r="T2197" s="813"/>
      <c r="U2197" s="813"/>
      <c r="V2197" s="813"/>
      <c r="W2197" s="813"/>
      <c r="X2197" s="813"/>
      <c r="Y2197" s="813"/>
      <c r="Z2197" s="813"/>
      <c r="AA2197" s="813"/>
      <c r="AB2197" s="813"/>
      <c r="AC2197" s="813"/>
      <c r="AD2197" s="813"/>
      <c r="AI2197">
        <f t="shared" si="1509"/>
        <v>0</v>
      </c>
      <c r="AJ2197">
        <f t="shared" si="1510"/>
        <v>0</v>
      </c>
      <c r="AK2197">
        <f t="shared" si="1511"/>
        <v>0</v>
      </c>
      <c r="AL2197">
        <f t="shared" si="1512"/>
        <v>0</v>
      </c>
      <c r="AM2197">
        <f t="shared" si="1513"/>
        <v>0</v>
      </c>
      <c r="AN2197">
        <f t="shared" si="1514"/>
        <v>0</v>
      </c>
      <c r="AO2197">
        <f t="shared" si="1515"/>
        <v>0</v>
      </c>
      <c r="AP2197">
        <f t="shared" si="1516"/>
        <v>0</v>
      </c>
      <c r="AQ2197">
        <f t="shared" si="1517"/>
        <v>0</v>
      </c>
      <c r="AR2197">
        <f t="shared" si="1518"/>
        <v>0</v>
      </c>
      <c r="AS2197">
        <f t="shared" si="1519"/>
        <v>0</v>
      </c>
      <c r="AT2197">
        <f t="shared" si="1520"/>
        <v>0</v>
      </c>
      <c r="AU2197">
        <f t="shared" si="1521"/>
        <v>0</v>
      </c>
      <c r="AV2197">
        <f t="shared" si="1522"/>
        <v>0</v>
      </c>
      <c r="AW2197">
        <f t="shared" si="1523"/>
        <v>0</v>
      </c>
      <c r="AX2197">
        <f t="shared" si="1524"/>
        <v>0</v>
      </c>
      <c r="AY2197">
        <f t="shared" si="1525"/>
        <v>0</v>
      </c>
      <c r="AZ2197">
        <f t="shared" si="1526"/>
        <v>0</v>
      </c>
      <c r="BA2197">
        <f t="shared" si="1527"/>
        <v>0</v>
      </c>
      <c r="BB2197">
        <f t="shared" si="1528"/>
        <v>0</v>
      </c>
      <c r="BC2197">
        <f t="shared" si="1529"/>
        <v>0</v>
      </c>
      <c r="BD2197">
        <f t="shared" si="1530"/>
        <v>0</v>
      </c>
      <c r="BE2197">
        <f t="shared" si="1531"/>
        <v>0</v>
      </c>
      <c r="BF2197">
        <f t="shared" si="1532"/>
        <v>0</v>
      </c>
    </row>
    <row r="2198" spans="1:58" ht="15" customHeight="1">
      <c r="A2198" s="64"/>
      <c r="B2198" s="11"/>
      <c r="C2198" s="58" t="s">
        <v>5181</v>
      </c>
      <c r="D2198" s="1094"/>
      <c r="E2198" s="1095"/>
      <c r="F2198" s="1095"/>
      <c r="G2198" s="1095"/>
      <c r="H2198" s="1095"/>
      <c r="I2198" s="1095"/>
      <c r="J2198" s="1095"/>
      <c r="K2198" s="1095"/>
      <c r="L2198" s="1096"/>
      <c r="M2198" s="813"/>
      <c r="N2198" s="813"/>
      <c r="O2198" s="813"/>
      <c r="P2198" s="813"/>
      <c r="Q2198" s="813"/>
      <c r="R2198" s="813"/>
      <c r="S2198" s="813"/>
      <c r="T2198" s="813"/>
      <c r="U2198" s="813"/>
      <c r="V2198" s="813"/>
      <c r="W2198" s="813"/>
      <c r="X2198" s="813"/>
      <c r="Y2198" s="813"/>
      <c r="Z2198" s="813"/>
      <c r="AA2198" s="813"/>
      <c r="AB2198" s="813"/>
      <c r="AC2198" s="813"/>
      <c r="AD2198" s="813"/>
      <c r="AI2198">
        <f t="shared" si="1509"/>
        <v>0</v>
      </c>
      <c r="AJ2198">
        <f t="shared" si="1510"/>
        <v>0</v>
      </c>
      <c r="AK2198">
        <f t="shared" si="1511"/>
        <v>0</v>
      </c>
      <c r="AL2198">
        <f t="shared" si="1512"/>
        <v>0</v>
      </c>
      <c r="AM2198">
        <f t="shared" si="1513"/>
        <v>0</v>
      </c>
      <c r="AN2198">
        <f t="shared" si="1514"/>
        <v>0</v>
      </c>
      <c r="AO2198">
        <f t="shared" si="1515"/>
        <v>0</v>
      </c>
      <c r="AP2198">
        <f t="shared" si="1516"/>
        <v>0</v>
      </c>
      <c r="AQ2198">
        <f t="shared" si="1517"/>
        <v>0</v>
      </c>
      <c r="AR2198">
        <f t="shared" si="1518"/>
        <v>0</v>
      </c>
      <c r="AS2198">
        <f t="shared" si="1519"/>
        <v>0</v>
      </c>
      <c r="AT2198">
        <f t="shared" si="1520"/>
        <v>0</v>
      </c>
      <c r="AU2198">
        <f t="shared" si="1521"/>
        <v>0</v>
      </c>
      <c r="AV2198">
        <f t="shared" si="1522"/>
        <v>0</v>
      </c>
      <c r="AW2198">
        <f t="shared" si="1523"/>
        <v>0</v>
      </c>
      <c r="AX2198">
        <f t="shared" si="1524"/>
        <v>0</v>
      </c>
      <c r="AY2198">
        <f t="shared" si="1525"/>
        <v>0</v>
      </c>
      <c r="AZ2198">
        <f t="shared" si="1526"/>
        <v>0</v>
      </c>
      <c r="BA2198">
        <f t="shared" si="1527"/>
        <v>0</v>
      </c>
      <c r="BB2198">
        <f t="shared" si="1528"/>
        <v>0</v>
      </c>
      <c r="BC2198">
        <f t="shared" si="1529"/>
        <v>0</v>
      </c>
      <c r="BD2198">
        <f t="shared" si="1530"/>
        <v>0</v>
      </c>
      <c r="BE2198">
        <f t="shared" si="1531"/>
        <v>0</v>
      </c>
      <c r="BF2198">
        <f t="shared" si="1532"/>
        <v>0</v>
      </c>
    </row>
    <row r="2199" spans="1:58" ht="15" customHeight="1">
      <c r="A2199" s="64"/>
      <c r="B2199" s="11"/>
      <c r="C2199" s="58" t="s">
        <v>5183</v>
      </c>
      <c r="D2199" s="1094"/>
      <c r="E2199" s="1095"/>
      <c r="F2199" s="1095"/>
      <c r="G2199" s="1095"/>
      <c r="H2199" s="1095"/>
      <c r="I2199" s="1095"/>
      <c r="J2199" s="1095"/>
      <c r="K2199" s="1095"/>
      <c r="L2199" s="1096"/>
      <c r="M2199" s="813"/>
      <c r="N2199" s="813"/>
      <c r="O2199" s="813"/>
      <c r="P2199" s="813"/>
      <c r="Q2199" s="813"/>
      <c r="R2199" s="813"/>
      <c r="S2199" s="813"/>
      <c r="T2199" s="813"/>
      <c r="U2199" s="813"/>
      <c r="V2199" s="813"/>
      <c r="W2199" s="813"/>
      <c r="X2199" s="813"/>
      <c r="Y2199" s="813"/>
      <c r="Z2199" s="813"/>
      <c r="AA2199" s="813"/>
      <c r="AB2199" s="813"/>
      <c r="AC2199" s="813"/>
      <c r="AD2199" s="813"/>
      <c r="AI2199">
        <f t="shared" si="1509"/>
        <v>0</v>
      </c>
      <c r="AJ2199">
        <f t="shared" si="1510"/>
        <v>0</v>
      </c>
      <c r="AK2199">
        <f t="shared" si="1511"/>
        <v>0</v>
      </c>
      <c r="AL2199">
        <f t="shared" si="1512"/>
        <v>0</v>
      </c>
      <c r="AM2199">
        <f t="shared" si="1513"/>
        <v>0</v>
      </c>
      <c r="AN2199">
        <f t="shared" si="1514"/>
        <v>0</v>
      </c>
      <c r="AO2199">
        <f t="shared" si="1515"/>
        <v>0</v>
      </c>
      <c r="AP2199">
        <f t="shared" si="1516"/>
        <v>0</v>
      </c>
      <c r="AQ2199">
        <f t="shared" si="1517"/>
        <v>0</v>
      </c>
      <c r="AR2199">
        <f t="shared" si="1518"/>
        <v>0</v>
      </c>
      <c r="AS2199">
        <f t="shared" si="1519"/>
        <v>0</v>
      </c>
      <c r="AT2199">
        <f t="shared" si="1520"/>
        <v>0</v>
      </c>
      <c r="AU2199">
        <f t="shared" si="1521"/>
        <v>0</v>
      </c>
      <c r="AV2199">
        <f t="shared" si="1522"/>
        <v>0</v>
      </c>
      <c r="AW2199">
        <f t="shared" si="1523"/>
        <v>0</v>
      </c>
      <c r="AX2199">
        <f t="shared" si="1524"/>
        <v>0</v>
      </c>
      <c r="AY2199">
        <f t="shared" si="1525"/>
        <v>0</v>
      </c>
      <c r="AZ2199">
        <f t="shared" si="1526"/>
        <v>0</v>
      </c>
      <c r="BA2199">
        <f t="shared" si="1527"/>
        <v>0</v>
      </c>
      <c r="BB2199">
        <f t="shared" si="1528"/>
        <v>0</v>
      </c>
      <c r="BC2199">
        <f t="shared" si="1529"/>
        <v>0</v>
      </c>
      <c r="BD2199">
        <f t="shared" si="1530"/>
        <v>0</v>
      </c>
      <c r="BE2199">
        <f t="shared" si="1531"/>
        <v>0</v>
      </c>
      <c r="BF2199">
        <f t="shared" si="1532"/>
        <v>0</v>
      </c>
    </row>
    <row r="2200" spans="1:58" ht="15" customHeight="1">
      <c r="A2200" s="64"/>
      <c r="B2200" s="11"/>
      <c r="C2200" s="58" t="s">
        <v>5185</v>
      </c>
      <c r="D2200" s="1094"/>
      <c r="E2200" s="1095"/>
      <c r="F2200" s="1095"/>
      <c r="G2200" s="1095"/>
      <c r="H2200" s="1095"/>
      <c r="I2200" s="1095"/>
      <c r="J2200" s="1095"/>
      <c r="K2200" s="1095"/>
      <c r="L2200" s="1096"/>
      <c r="M2200" s="813"/>
      <c r="N2200" s="813"/>
      <c r="O2200" s="813"/>
      <c r="P2200" s="813"/>
      <c r="Q2200" s="813"/>
      <c r="R2200" s="813"/>
      <c r="S2200" s="813"/>
      <c r="T2200" s="813"/>
      <c r="U2200" s="813"/>
      <c r="V2200" s="813"/>
      <c r="W2200" s="813"/>
      <c r="X2200" s="813"/>
      <c r="Y2200" s="813"/>
      <c r="Z2200" s="813"/>
      <c r="AA2200" s="813"/>
      <c r="AB2200" s="813"/>
      <c r="AC2200" s="813"/>
      <c r="AD2200" s="813"/>
      <c r="AI2200">
        <f t="shared" si="1509"/>
        <v>0</v>
      </c>
      <c r="AJ2200">
        <f t="shared" si="1510"/>
        <v>0</v>
      </c>
      <c r="AK2200">
        <f t="shared" si="1511"/>
        <v>0</v>
      </c>
      <c r="AL2200">
        <f t="shared" si="1512"/>
        <v>0</v>
      </c>
      <c r="AM2200">
        <f t="shared" si="1513"/>
        <v>0</v>
      </c>
      <c r="AN2200">
        <f t="shared" si="1514"/>
        <v>0</v>
      </c>
      <c r="AO2200">
        <f t="shared" si="1515"/>
        <v>0</v>
      </c>
      <c r="AP2200">
        <f t="shared" si="1516"/>
        <v>0</v>
      </c>
      <c r="AQ2200">
        <f t="shared" si="1517"/>
        <v>0</v>
      </c>
      <c r="AR2200">
        <f t="shared" si="1518"/>
        <v>0</v>
      </c>
      <c r="AS2200">
        <f t="shared" si="1519"/>
        <v>0</v>
      </c>
      <c r="AT2200">
        <f t="shared" si="1520"/>
        <v>0</v>
      </c>
      <c r="AU2200">
        <f t="shared" si="1521"/>
        <v>0</v>
      </c>
      <c r="AV2200">
        <f t="shared" si="1522"/>
        <v>0</v>
      </c>
      <c r="AW2200">
        <f t="shared" si="1523"/>
        <v>0</v>
      </c>
      <c r="AX2200">
        <f t="shared" si="1524"/>
        <v>0</v>
      </c>
      <c r="AY2200">
        <f t="shared" si="1525"/>
        <v>0</v>
      </c>
      <c r="AZ2200">
        <f t="shared" si="1526"/>
        <v>0</v>
      </c>
      <c r="BA2200">
        <f t="shared" si="1527"/>
        <v>0</v>
      </c>
      <c r="BB2200">
        <f t="shared" si="1528"/>
        <v>0</v>
      </c>
      <c r="BC2200">
        <f t="shared" si="1529"/>
        <v>0</v>
      </c>
      <c r="BD2200">
        <f t="shared" si="1530"/>
        <v>0</v>
      </c>
      <c r="BE2200">
        <f t="shared" si="1531"/>
        <v>0</v>
      </c>
      <c r="BF2200">
        <f t="shared" si="1532"/>
        <v>0</v>
      </c>
    </row>
    <row r="2201" spans="1:58" ht="15" customHeight="1">
      <c r="A2201" s="64"/>
      <c r="B2201" s="11"/>
      <c r="C2201" s="58" t="s">
        <v>5187</v>
      </c>
      <c r="D2201" s="1094"/>
      <c r="E2201" s="1095"/>
      <c r="F2201" s="1095"/>
      <c r="G2201" s="1095"/>
      <c r="H2201" s="1095"/>
      <c r="I2201" s="1095"/>
      <c r="J2201" s="1095"/>
      <c r="K2201" s="1095"/>
      <c r="L2201" s="1096"/>
      <c r="M2201" s="813"/>
      <c r="N2201" s="813"/>
      <c r="O2201" s="813"/>
      <c r="P2201" s="813"/>
      <c r="Q2201" s="813"/>
      <c r="R2201" s="813"/>
      <c r="S2201" s="813"/>
      <c r="T2201" s="813"/>
      <c r="U2201" s="813"/>
      <c r="V2201" s="813"/>
      <c r="W2201" s="813"/>
      <c r="X2201" s="813"/>
      <c r="Y2201" s="813"/>
      <c r="Z2201" s="813"/>
      <c r="AA2201" s="813"/>
      <c r="AB2201" s="813"/>
      <c r="AC2201" s="813"/>
      <c r="AD2201" s="813"/>
      <c r="AI2201">
        <f t="shared" si="1509"/>
        <v>0</v>
      </c>
      <c r="AJ2201">
        <f t="shared" si="1510"/>
        <v>0</v>
      </c>
      <c r="AK2201">
        <f t="shared" si="1511"/>
        <v>0</v>
      </c>
      <c r="AL2201">
        <f t="shared" si="1512"/>
        <v>0</v>
      </c>
      <c r="AM2201">
        <f t="shared" si="1513"/>
        <v>0</v>
      </c>
      <c r="AN2201">
        <f t="shared" si="1514"/>
        <v>0</v>
      </c>
      <c r="AO2201">
        <f t="shared" si="1515"/>
        <v>0</v>
      </c>
      <c r="AP2201">
        <f t="shared" si="1516"/>
        <v>0</v>
      </c>
      <c r="AQ2201">
        <f t="shared" si="1517"/>
        <v>0</v>
      </c>
      <c r="AR2201">
        <f t="shared" si="1518"/>
        <v>0</v>
      </c>
      <c r="AS2201">
        <f t="shared" si="1519"/>
        <v>0</v>
      </c>
      <c r="AT2201">
        <f t="shared" si="1520"/>
        <v>0</v>
      </c>
      <c r="AU2201">
        <f t="shared" si="1521"/>
        <v>0</v>
      </c>
      <c r="AV2201">
        <f t="shared" si="1522"/>
        <v>0</v>
      </c>
      <c r="AW2201">
        <f t="shared" si="1523"/>
        <v>0</v>
      </c>
      <c r="AX2201">
        <f t="shared" si="1524"/>
        <v>0</v>
      </c>
      <c r="AY2201">
        <f t="shared" si="1525"/>
        <v>0</v>
      </c>
      <c r="AZ2201">
        <f t="shared" si="1526"/>
        <v>0</v>
      </c>
      <c r="BA2201">
        <f t="shared" si="1527"/>
        <v>0</v>
      </c>
      <c r="BB2201">
        <f t="shared" si="1528"/>
        <v>0</v>
      </c>
      <c r="BC2201">
        <f t="shared" si="1529"/>
        <v>0</v>
      </c>
      <c r="BD2201">
        <f t="shared" si="1530"/>
        <v>0</v>
      </c>
      <c r="BE2201">
        <f t="shared" si="1531"/>
        <v>0</v>
      </c>
      <c r="BF2201">
        <f t="shared" si="1532"/>
        <v>0</v>
      </c>
    </row>
    <row r="2202" spans="1:58" ht="15" customHeight="1">
      <c r="A2202" s="64"/>
      <c r="B2202" s="11"/>
      <c r="C2202" s="58" t="s">
        <v>5189</v>
      </c>
      <c r="D2202" s="1094"/>
      <c r="E2202" s="1095"/>
      <c r="F2202" s="1095"/>
      <c r="G2202" s="1095"/>
      <c r="H2202" s="1095"/>
      <c r="I2202" s="1095"/>
      <c r="J2202" s="1095"/>
      <c r="K2202" s="1095"/>
      <c r="L2202" s="1096"/>
      <c r="M2202" s="813"/>
      <c r="N2202" s="813"/>
      <c r="O2202" s="813"/>
      <c r="P2202" s="813"/>
      <c r="Q2202" s="813"/>
      <c r="R2202" s="813"/>
      <c r="S2202" s="813"/>
      <c r="T2202" s="813"/>
      <c r="U2202" s="813"/>
      <c r="V2202" s="813"/>
      <c r="W2202" s="813"/>
      <c r="X2202" s="813"/>
      <c r="Y2202" s="813"/>
      <c r="Z2202" s="813"/>
      <c r="AA2202" s="813"/>
      <c r="AB2202" s="813"/>
      <c r="AC2202" s="813"/>
      <c r="AD2202" s="813"/>
      <c r="AI2202">
        <f t="shared" si="1509"/>
        <v>0</v>
      </c>
      <c r="AJ2202">
        <f t="shared" si="1510"/>
        <v>0</v>
      </c>
      <c r="AK2202">
        <f t="shared" si="1511"/>
        <v>0</v>
      </c>
      <c r="AL2202">
        <f t="shared" si="1512"/>
        <v>0</v>
      </c>
      <c r="AM2202">
        <f t="shared" si="1513"/>
        <v>0</v>
      </c>
      <c r="AN2202">
        <f t="shared" si="1514"/>
        <v>0</v>
      </c>
      <c r="AO2202">
        <f t="shared" si="1515"/>
        <v>0</v>
      </c>
      <c r="AP2202">
        <f t="shared" si="1516"/>
        <v>0</v>
      </c>
      <c r="AQ2202">
        <f t="shared" si="1517"/>
        <v>0</v>
      </c>
      <c r="AR2202">
        <f t="shared" si="1518"/>
        <v>0</v>
      </c>
      <c r="AS2202">
        <f t="shared" si="1519"/>
        <v>0</v>
      </c>
      <c r="AT2202">
        <f t="shared" si="1520"/>
        <v>0</v>
      </c>
      <c r="AU2202">
        <f t="shared" si="1521"/>
        <v>0</v>
      </c>
      <c r="AV2202">
        <f t="shared" si="1522"/>
        <v>0</v>
      </c>
      <c r="AW2202">
        <f t="shared" si="1523"/>
        <v>0</v>
      </c>
      <c r="AX2202">
        <f t="shared" si="1524"/>
        <v>0</v>
      </c>
      <c r="AY2202">
        <f t="shared" si="1525"/>
        <v>0</v>
      </c>
      <c r="AZ2202">
        <f t="shared" si="1526"/>
        <v>0</v>
      </c>
      <c r="BA2202">
        <f t="shared" si="1527"/>
        <v>0</v>
      </c>
      <c r="BB2202">
        <f t="shared" si="1528"/>
        <v>0</v>
      </c>
      <c r="BC2202">
        <f t="shared" si="1529"/>
        <v>0</v>
      </c>
      <c r="BD2202">
        <f t="shared" si="1530"/>
        <v>0</v>
      </c>
      <c r="BE2202">
        <f t="shared" si="1531"/>
        <v>0</v>
      </c>
      <c r="BF2202">
        <f t="shared" si="1532"/>
        <v>0</v>
      </c>
    </row>
    <row r="2203" spans="1:58" ht="15" customHeight="1">
      <c r="A2203" s="64"/>
      <c r="B2203" s="11"/>
      <c r="C2203" s="58" t="s">
        <v>5191</v>
      </c>
      <c r="D2203" s="1094"/>
      <c r="E2203" s="1095"/>
      <c r="F2203" s="1095"/>
      <c r="G2203" s="1095"/>
      <c r="H2203" s="1095"/>
      <c r="I2203" s="1095"/>
      <c r="J2203" s="1095"/>
      <c r="K2203" s="1095"/>
      <c r="L2203" s="1096"/>
      <c r="M2203" s="813"/>
      <c r="N2203" s="813"/>
      <c r="O2203" s="813"/>
      <c r="P2203" s="813"/>
      <c r="Q2203" s="813"/>
      <c r="R2203" s="813"/>
      <c r="S2203" s="813"/>
      <c r="T2203" s="813"/>
      <c r="U2203" s="813"/>
      <c r="V2203" s="813"/>
      <c r="W2203" s="813"/>
      <c r="X2203" s="813"/>
      <c r="Y2203" s="813"/>
      <c r="Z2203" s="813"/>
      <c r="AA2203" s="813"/>
      <c r="AB2203" s="813"/>
      <c r="AC2203" s="813"/>
      <c r="AD2203" s="813"/>
      <c r="AI2203">
        <f t="shared" si="1509"/>
        <v>0</v>
      </c>
      <c r="AJ2203">
        <f t="shared" si="1510"/>
        <v>0</v>
      </c>
      <c r="AK2203">
        <f t="shared" si="1511"/>
        <v>0</v>
      </c>
      <c r="AL2203">
        <f t="shared" si="1512"/>
        <v>0</v>
      </c>
      <c r="AM2203">
        <f t="shared" si="1513"/>
        <v>0</v>
      </c>
      <c r="AN2203">
        <f t="shared" si="1514"/>
        <v>0</v>
      </c>
      <c r="AO2203">
        <f t="shared" si="1515"/>
        <v>0</v>
      </c>
      <c r="AP2203">
        <f t="shared" si="1516"/>
        <v>0</v>
      </c>
      <c r="AQ2203">
        <f t="shared" si="1517"/>
        <v>0</v>
      </c>
      <c r="AR2203">
        <f t="shared" si="1518"/>
        <v>0</v>
      </c>
      <c r="AS2203">
        <f t="shared" si="1519"/>
        <v>0</v>
      </c>
      <c r="AT2203">
        <f t="shared" si="1520"/>
        <v>0</v>
      </c>
      <c r="AU2203">
        <f t="shared" si="1521"/>
        <v>0</v>
      </c>
      <c r="AV2203">
        <f t="shared" si="1522"/>
        <v>0</v>
      </c>
      <c r="AW2203">
        <f t="shared" si="1523"/>
        <v>0</v>
      </c>
      <c r="AX2203">
        <f t="shared" si="1524"/>
        <v>0</v>
      </c>
      <c r="AY2203">
        <f t="shared" si="1525"/>
        <v>0</v>
      </c>
      <c r="AZ2203">
        <f t="shared" si="1526"/>
        <v>0</v>
      </c>
      <c r="BA2203">
        <f t="shared" si="1527"/>
        <v>0</v>
      </c>
      <c r="BB2203">
        <f t="shared" si="1528"/>
        <v>0</v>
      </c>
      <c r="BC2203">
        <f t="shared" si="1529"/>
        <v>0</v>
      </c>
      <c r="BD2203">
        <f t="shared" si="1530"/>
        <v>0</v>
      </c>
      <c r="BE2203">
        <f t="shared" si="1531"/>
        <v>0</v>
      </c>
      <c r="BF2203">
        <f t="shared" si="1532"/>
        <v>0</v>
      </c>
    </row>
    <row r="2204" spans="1:58" ht="15" customHeight="1">
      <c r="A2204" s="64"/>
      <c r="B2204" s="11"/>
      <c r="C2204" s="58" t="s">
        <v>5193</v>
      </c>
      <c r="D2204" s="1094"/>
      <c r="E2204" s="1095"/>
      <c r="F2204" s="1095"/>
      <c r="G2204" s="1095"/>
      <c r="H2204" s="1095"/>
      <c r="I2204" s="1095"/>
      <c r="J2204" s="1095"/>
      <c r="K2204" s="1095"/>
      <c r="L2204" s="1096"/>
      <c r="M2204" s="813"/>
      <c r="N2204" s="813"/>
      <c r="O2204" s="813"/>
      <c r="P2204" s="813"/>
      <c r="Q2204" s="813"/>
      <c r="R2204" s="813"/>
      <c r="S2204" s="813"/>
      <c r="T2204" s="813"/>
      <c r="U2204" s="813"/>
      <c r="V2204" s="813"/>
      <c r="W2204" s="813"/>
      <c r="X2204" s="813"/>
      <c r="Y2204" s="813"/>
      <c r="Z2204" s="813"/>
      <c r="AA2204" s="813"/>
      <c r="AB2204" s="813"/>
      <c r="AC2204" s="813"/>
      <c r="AD2204" s="813"/>
      <c r="AI2204">
        <f t="shared" si="1509"/>
        <v>0</v>
      </c>
      <c r="AJ2204">
        <f t="shared" si="1510"/>
        <v>0</v>
      </c>
      <c r="AK2204">
        <f t="shared" si="1511"/>
        <v>0</v>
      </c>
      <c r="AL2204">
        <f t="shared" si="1512"/>
        <v>0</v>
      </c>
      <c r="AM2204">
        <f t="shared" si="1513"/>
        <v>0</v>
      </c>
      <c r="AN2204">
        <f t="shared" si="1514"/>
        <v>0</v>
      </c>
      <c r="AO2204">
        <f t="shared" si="1515"/>
        <v>0</v>
      </c>
      <c r="AP2204">
        <f t="shared" si="1516"/>
        <v>0</v>
      </c>
      <c r="AQ2204">
        <f t="shared" si="1517"/>
        <v>0</v>
      </c>
      <c r="AR2204">
        <f t="shared" si="1518"/>
        <v>0</v>
      </c>
      <c r="AS2204">
        <f t="shared" si="1519"/>
        <v>0</v>
      </c>
      <c r="AT2204">
        <f t="shared" si="1520"/>
        <v>0</v>
      </c>
      <c r="AU2204">
        <f t="shared" si="1521"/>
        <v>0</v>
      </c>
      <c r="AV2204">
        <f t="shared" si="1522"/>
        <v>0</v>
      </c>
      <c r="AW2204">
        <f t="shared" si="1523"/>
        <v>0</v>
      </c>
      <c r="AX2204">
        <f t="shared" si="1524"/>
        <v>0</v>
      </c>
      <c r="AY2204">
        <f t="shared" si="1525"/>
        <v>0</v>
      </c>
      <c r="AZ2204">
        <f t="shared" si="1526"/>
        <v>0</v>
      </c>
      <c r="BA2204">
        <f t="shared" si="1527"/>
        <v>0</v>
      </c>
      <c r="BB2204">
        <f t="shared" si="1528"/>
        <v>0</v>
      </c>
      <c r="BC2204">
        <f t="shared" si="1529"/>
        <v>0</v>
      </c>
      <c r="BD2204">
        <f t="shared" si="1530"/>
        <v>0</v>
      </c>
      <c r="BE2204">
        <f t="shared" si="1531"/>
        <v>0</v>
      </c>
      <c r="BF2204">
        <f t="shared" si="1532"/>
        <v>0</v>
      </c>
    </row>
    <row r="2205" spans="1:58" ht="15" customHeight="1">
      <c r="A2205" s="64"/>
      <c r="B2205" s="11"/>
      <c r="C2205" s="58" t="s">
        <v>5195</v>
      </c>
      <c r="D2205" s="1094"/>
      <c r="E2205" s="1095"/>
      <c r="F2205" s="1095"/>
      <c r="G2205" s="1095"/>
      <c r="H2205" s="1095"/>
      <c r="I2205" s="1095"/>
      <c r="J2205" s="1095"/>
      <c r="K2205" s="1095"/>
      <c r="L2205" s="1096"/>
      <c r="M2205" s="813"/>
      <c r="N2205" s="813"/>
      <c r="O2205" s="813"/>
      <c r="P2205" s="813"/>
      <c r="Q2205" s="813"/>
      <c r="R2205" s="813"/>
      <c r="S2205" s="813"/>
      <c r="T2205" s="813"/>
      <c r="U2205" s="813"/>
      <c r="V2205" s="813"/>
      <c r="W2205" s="813"/>
      <c r="X2205" s="813"/>
      <c r="Y2205" s="813"/>
      <c r="Z2205" s="813"/>
      <c r="AA2205" s="813"/>
      <c r="AB2205" s="813"/>
      <c r="AC2205" s="813"/>
      <c r="AD2205" s="813"/>
      <c r="AI2205">
        <f t="shared" si="1509"/>
        <v>0</v>
      </c>
      <c r="AJ2205">
        <f t="shared" si="1510"/>
        <v>0</v>
      </c>
      <c r="AK2205">
        <f t="shared" si="1511"/>
        <v>0</v>
      </c>
      <c r="AL2205">
        <f t="shared" si="1512"/>
        <v>0</v>
      </c>
      <c r="AM2205">
        <f t="shared" si="1513"/>
        <v>0</v>
      </c>
      <c r="AN2205">
        <f t="shared" si="1514"/>
        <v>0</v>
      </c>
      <c r="AO2205">
        <f t="shared" si="1515"/>
        <v>0</v>
      </c>
      <c r="AP2205">
        <f t="shared" si="1516"/>
        <v>0</v>
      </c>
      <c r="AQ2205">
        <f t="shared" si="1517"/>
        <v>0</v>
      </c>
      <c r="AR2205">
        <f t="shared" si="1518"/>
        <v>0</v>
      </c>
      <c r="AS2205">
        <f t="shared" si="1519"/>
        <v>0</v>
      </c>
      <c r="AT2205">
        <f t="shared" si="1520"/>
        <v>0</v>
      </c>
      <c r="AU2205">
        <f t="shared" si="1521"/>
        <v>0</v>
      </c>
      <c r="AV2205">
        <f t="shared" si="1522"/>
        <v>0</v>
      </c>
      <c r="AW2205">
        <f t="shared" si="1523"/>
        <v>0</v>
      </c>
      <c r="AX2205">
        <f t="shared" si="1524"/>
        <v>0</v>
      </c>
      <c r="AY2205">
        <f t="shared" si="1525"/>
        <v>0</v>
      </c>
      <c r="AZ2205">
        <f t="shared" si="1526"/>
        <v>0</v>
      </c>
      <c r="BA2205">
        <f t="shared" si="1527"/>
        <v>0</v>
      </c>
      <c r="BB2205">
        <f t="shared" si="1528"/>
        <v>0</v>
      </c>
      <c r="BC2205">
        <f t="shared" si="1529"/>
        <v>0</v>
      </c>
      <c r="BD2205">
        <f t="shared" si="1530"/>
        <v>0</v>
      </c>
      <c r="BE2205">
        <f t="shared" si="1531"/>
        <v>0</v>
      </c>
      <c r="BF2205">
        <f t="shared" si="1532"/>
        <v>0</v>
      </c>
    </row>
    <row r="2206" spans="1:58" ht="15" customHeight="1">
      <c r="A2206" s="64"/>
      <c r="B2206" s="11"/>
      <c r="C2206" s="58" t="s">
        <v>5197</v>
      </c>
      <c r="D2206" s="1094"/>
      <c r="E2206" s="1095"/>
      <c r="F2206" s="1095"/>
      <c r="G2206" s="1095"/>
      <c r="H2206" s="1095"/>
      <c r="I2206" s="1095"/>
      <c r="J2206" s="1095"/>
      <c r="K2206" s="1095"/>
      <c r="L2206" s="1096"/>
      <c r="M2206" s="813"/>
      <c r="N2206" s="813"/>
      <c r="O2206" s="813"/>
      <c r="P2206" s="813"/>
      <c r="Q2206" s="813"/>
      <c r="R2206" s="813"/>
      <c r="S2206" s="813"/>
      <c r="T2206" s="813"/>
      <c r="U2206" s="813"/>
      <c r="V2206" s="813"/>
      <c r="W2206" s="813"/>
      <c r="X2206" s="813"/>
      <c r="Y2206" s="813"/>
      <c r="Z2206" s="813"/>
      <c r="AA2206" s="813"/>
      <c r="AB2206" s="813"/>
      <c r="AC2206" s="813"/>
      <c r="AD2206" s="813"/>
      <c r="AI2206">
        <f t="shared" si="1509"/>
        <v>0</v>
      </c>
      <c r="AJ2206">
        <f t="shared" si="1510"/>
        <v>0</v>
      </c>
      <c r="AK2206">
        <f t="shared" si="1511"/>
        <v>0</v>
      </c>
      <c r="AL2206">
        <f t="shared" si="1512"/>
        <v>0</v>
      </c>
      <c r="AM2206">
        <f t="shared" si="1513"/>
        <v>0</v>
      </c>
      <c r="AN2206">
        <f t="shared" si="1514"/>
        <v>0</v>
      </c>
      <c r="AO2206">
        <f t="shared" si="1515"/>
        <v>0</v>
      </c>
      <c r="AP2206">
        <f t="shared" si="1516"/>
        <v>0</v>
      </c>
      <c r="AQ2206">
        <f t="shared" si="1517"/>
        <v>0</v>
      </c>
      <c r="AR2206">
        <f t="shared" si="1518"/>
        <v>0</v>
      </c>
      <c r="AS2206">
        <f t="shared" si="1519"/>
        <v>0</v>
      </c>
      <c r="AT2206">
        <f t="shared" si="1520"/>
        <v>0</v>
      </c>
      <c r="AU2206">
        <f t="shared" si="1521"/>
        <v>0</v>
      </c>
      <c r="AV2206">
        <f t="shared" si="1522"/>
        <v>0</v>
      </c>
      <c r="AW2206">
        <f t="shared" si="1523"/>
        <v>0</v>
      </c>
      <c r="AX2206">
        <f t="shared" si="1524"/>
        <v>0</v>
      </c>
      <c r="AY2206">
        <f t="shared" si="1525"/>
        <v>0</v>
      </c>
      <c r="AZ2206">
        <f t="shared" si="1526"/>
        <v>0</v>
      </c>
      <c r="BA2206">
        <f t="shared" si="1527"/>
        <v>0</v>
      </c>
      <c r="BB2206">
        <f t="shared" si="1528"/>
        <v>0</v>
      </c>
      <c r="BC2206">
        <f t="shared" si="1529"/>
        <v>0</v>
      </c>
      <c r="BD2206">
        <f t="shared" si="1530"/>
        <v>0</v>
      </c>
      <c r="BE2206">
        <f t="shared" si="1531"/>
        <v>0</v>
      </c>
      <c r="BF2206">
        <f t="shared" si="1532"/>
        <v>0</v>
      </c>
    </row>
    <row r="2207" spans="1:58" ht="15" customHeight="1">
      <c r="A2207" s="64"/>
      <c r="B2207" s="11"/>
      <c r="C2207" s="58" t="s">
        <v>5199</v>
      </c>
      <c r="D2207" s="1094"/>
      <c r="E2207" s="1095"/>
      <c r="F2207" s="1095"/>
      <c r="G2207" s="1095"/>
      <c r="H2207" s="1095"/>
      <c r="I2207" s="1095"/>
      <c r="J2207" s="1095"/>
      <c r="K2207" s="1095"/>
      <c r="L2207" s="1096"/>
      <c r="M2207" s="813"/>
      <c r="N2207" s="813"/>
      <c r="O2207" s="813"/>
      <c r="P2207" s="813"/>
      <c r="Q2207" s="813"/>
      <c r="R2207" s="813"/>
      <c r="S2207" s="813"/>
      <c r="T2207" s="813"/>
      <c r="U2207" s="813"/>
      <c r="V2207" s="813"/>
      <c r="W2207" s="813"/>
      <c r="X2207" s="813"/>
      <c r="Y2207" s="813"/>
      <c r="Z2207" s="813"/>
      <c r="AA2207" s="813"/>
      <c r="AB2207" s="813"/>
      <c r="AC2207" s="813"/>
      <c r="AD2207" s="813"/>
      <c r="AI2207">
        <f t="shared" si="1509"/>
        <v>0</v>
      </c>
      <c r="AJ2207">
        <f t="shared" si="1510"/>
        <v>0</v>
      </c>
      <c r="AK2207">
        <f t="shared" si="1511"/>
        <v>0</v>
      </c>
      <c r="AL2207">
        <f t="shared" si="1512"/>
        <v>0</v>
      </c>
      <c r="AM2207">
        <f t="shared" si="1513"/>
        <v>0</v>
      </c>
      <c r="AN2207">
        <f t="shared" si="1514"/>
        <v>0</v>
      </c>
      <c r="AO2207">
        <f t="shared" si="1515"/>
        <v>0</v>
      </c>
      <c r="AP2207">
        <f t="shared" si="1516"/>
        <v>0</v>
      </c>
      <c r="AQ2207">
        <f t="shared" si="1517"/>
        <v>0</v>
      </c>
      <c r="AR2207">
        <f t="shared" si="1518"/>
        <v>0</v>
      </c>
      <c r="AS2207">
        <f t="shared" si="1519"/>
        <v>0</v>
      </c>
      <c r="AT2207">
        <f t="shared" si="1520"/>
        <v>0</v>
      </c>
      <c r="AU2207">
        <f t="shared" si="1521"/>
        <v>0</v>
      </c>
      <c r="AV2207">
        <f t="shared" si="1522"/>
        <v>0</v>
      </c>
      <c r="AW2207">
        <f t="shared" si="1523"/>
        <v>0</v>
      </c>
      <c r="AX2207">
        <f t="shared" si="1524"/>
        <v>0</v>
      </c>
      <c r="AY2207">
        <f t="shared" si="1525"/>
        <v>0</v>
      </c>
      <c r="AZ2207">
        <f t="shared" si="1526"/>
        <v>0</v>
      </c>
      <c r="BA2207">
        <f t="shared" si="1527"/>
        <v>0</v>
      </c>
      <c r="BB2207">
        <f t="shared" si="1528"/>
        <v>0</v>
      </c>
      <c r="BC2207">
        <f t="shared" si="1529"/>
        <v>0</v>
      </c>
      <c r="BD2207">
        <f t="shared" si="1530"/>
        <v>0</v>
      </c>
      <c r="BE2207">
        <f t="shared" si="1531"/>
        <v>0</v>
      </c>
      <c r="BF2207">
        <f t="shared" si="1532"/>
        <v>0</v>
      </c>
    </row>
    <row r="2208" spans="1:58" ht="15" customHeight="1">
      <c r="A2208" s="64"/>
      <c r="B2208" s="11"/>
      <c r="C2208" s="58" t="s">
        <v>5201</v>
      </c>
      <c r="D2208" s="1094"/>
      <c r="E2208" s="1095"/>
      <c r="F2208" s="1095"/>
      <c r="G2208" s="1095"/>
      <c r="H2208" s="1095"/>
      <c r="I2208" s="1095"/>
      <c r="J2208" s="1095"/>
      <c r="K2208" s="1095"/>
      <c r="L2208" s="1096"/>
      <c r="M2208" s="813"/>
      <c r="N2208" s="813"/>
      <c r="O2208" s="813"/>
      <c r="P2208" s="813"/>
      <c r="Q2208" s="813"/>
      <c r="R2208" s="813"/>
      <c r="S2208" s="813"/>
      <c r="T2208" s="813"/>
      <c r="U2208" s="813"/>
      <c r="V2208" s="813"/>
      <c r="W2208" s="813"/>
      <c r="X2208" s="813"/>
      <c r="Y2208" s="813"/>
      <c r="Z2208" s="813"/>
      <c r="AA2208" s="813"/>
      <c r="AB2208" s="813"/>
      <c r="AC2208" s="813"/>
      <c r="AD2208" s="813"/>
      <c r="AI2208">
        <f t="shared" si="1509"/>
        <v>0</v>
      </c>
      <c r="AJ2208">
        <f t="shared" si="1510"/>
        <v>0</v>
      </c>
      <c r="AK2208">
        <f t="shared" si="1511"/>
        <v>0</v>
      </c>
      <c r="AL2208">
        <f t="shared" si="1512"/>
        <v>0</v>
      </c>
      <c r="AM2208">
        <f t="shared" si="1513"/>
        <v>0</v>
      </c>
      <c r="AN2208">
        <f t="shared" si="1514"/>
        <v>0</v>
      </c>
      <c r="AO2208">
        <f t="shared" si="1515"/>
        <v>0</v>
      </c>
      <c r="AP2208">
        <f t="shared" si="1516"/>
        <v>0</v>
      </c>
      <c r="AQ2208">
        <f t="shared" si="1517"/>
        <v>0</v>
      </c>
      <c r="AR2208">
        <f t="shared" si="1518"/>
        <v>0</v>
      </c>
      <c r="AS2208">
        <f t="shared" si="1519"/>
        <v>0</v>
      </c>
      <c r="AT2208">
        <f t="shared" si="1520"/>
        <v>0</v>
      </c>
      <c r="AU2208">
        <f t="shared" si="1521"/>
        <v>0</v>
      </c>
      <c r="AV2208">
        <f t="shared" si="1522"/>
        <v>0</v>
      </c>
      <c r="AW2208">
        <f t="shared" si="1523"/>
        <v>0</v>
      </c>
      <c r="AX2208">
        <f t="shared" si="1524"/>
        <v>0</v>
      </c>
      <c r="AY2208">
        <f t="shared" si="1525"/>
        <v>0</v>
      </c>
      <c r="AZ2208">
        <f t="shared" si="1526"/>
        <v>0</v>
      </c>
      <c r="BA2208">
        <f t="shared" si="1527"/>
        <v>0</v>
      </c>
      <c r="BB2208">
        <f t="shared" si="1528"/>
        <v>0</v>
      </c>
      <c r="BC2208">
        <f t="shared" si="1529"/>
        <v>0</v>
      </c>
      <c r="BD2208">
        <f t="shared" si="1530"/>
        <v>0</v>
      </c>
      <c r="BE2208">
        <f t="shared" si="1531"/>
        <v>0</v>
      </c>
      <c r="BF2208">
        <f t="shared" si="1532"/>
        <v>0</v>
      </c>
    </row>
    <row r="2209" spans="1:58" ht="15" customHeight="1">
      <c r="A2209" s="64"/>
      <c r="B2209" s="11"/>
      <c r="C2209" s="58" t="s">
        <v>5203</v>
      </c>
      <c r="D2209" s="1094"/>
      <c r="E2209" s="1095"/>
      <c r="F2209" s="1095"/>
      <c r="G2209" s="1095"/>
      <c r="H2209" s="1095"/>
      <c r="I2209" s="1095"/>
      <c r="J2209" s="1095"/>
      <c r="K2209" s="1095"/>
      <c r="L2209" s="1096"/>
      <c r="M2209" s="813"/>
      <c r="N2209" s="813"/>
      <c r="O2209" s="813"/>
      <c r="P2209" s="813"/>
      <c r="Q2209" s="813"/>
      <c r="R2209" s="813"/>
      <c r="S2209" s="813"/>
      <c r="T2209" s="813"/>
      <c r="U2209" s="813"/>
      <c r="V2209" s="813"/>
      <c r="W2209" s="813"/>
      <c r="X2209" s="813"/>
      <c r="Y2209" s="813"/>
      <c r="Z2209" s="813"/>
      <c r="AA2209" s="813"/>
      <c r="AB2209" s="813"/>
      <c r="AC2209" s="813"/>
      <c r="AD2209" s="813"/>
      <c r="AI2209">
        <f t="shared" si="1509"/>
        <v>0</v>
      </c>
      <c r="AJ2209">
        <f t="shared" si="1510"/>
        <v>0</v>
      </c>
      <c r="AK2209">
        <f t="shared" si="1511"/>
        <v>0</v>
      </c>
      <c r="AL2209">
        <f t="shared" si="1512"/>
        <v>0</v>
      </c>
      <c r="AM2209">
        <f t="shared" si="1513"/>
        <v>0</v>
      </c>
      <c r="AN2209">
        <f t="shared" si="1514"/>
        <v>0</v>
      </c>
      <c r="AO2209">
        <f t="shared" si="1515"/>
        <v>0</v>
      </c>
      <c r="AP2209">
        <f t="shared" si="1516"/>
        <v>0</v>
      </c>
      <c r="AQ2209">
        <f t="shared" si="1517"/>
        <v>0</v>
      </c>
      <c r="AR2209">
        <f t="shared" si="1518"/>
        <v>0</v>
      </c>
      <c r="AS2209">
        <f t="shared" si="1519"/>
        <v>0</v>
      </c>
      <c r="AT2209">
        <f t="shared" si="1520"/>
        <v>0</v>
      </c>
      <c r="AU2209">
        <f t="shared" si="1521"/>
        <v>0</v>
      </c>
      <c r="AV2209">
        <f t="shared" si="1522"/>
        <v>0</v>
      </c>
      <c r="AW2209">
        <f t="shared" si="1523"/>
        <v>0</v>
      </c>
      <c r="AX2209">
        <f t="shared" si="1524"/>
        <v>0</v>
      </c>
      <c r="AY2209">
        <f t="shared" si="1525"/>
        <v>0</v>
      </c>
      <c r="AZ2209">
        <f t="shared" si="1526"/>
        <v>0</v>
      </c>
      <c r="BA2209">
        <f t="shared" si="1527"/>
        <v>0</v>
      </c>
      <c r="BB2209">
        <f t="shared" si="1528"/>
        <v>0</v>
      </c>
      <c r="BC2209">
        <f t="shared" si="1529"/>
        <v>0</v>
      </c>
      <c r="BD2209">
        <f t="shared" si="1530"/>
        <v>0</v>
      </c>
      <c r="BE2209">
        <f t="shared" si="1531"/>
        <v>0</v>
      </c>
      <c r="BF2209">
        <f t="shared" si="1532"/>
        <v>0</v>
      </c>
    </row>
    <row r="2210" spans="1:58" ht="15" customHeight="1">
      <c r="A2210" s="64"/>
      <c r="B2210" s="11"/>
      <c r="C2210" s="58" t="s">
        <v>5205</v>
      </c>
      <c r="D2210" s="1094"/>
      <c r="E2210" s="1095"/>
      <c r="F2210" s="1095"/>
      <c r="G2210" s="1095"/>
      <c r="H2210" s="1095"/>
      <c r="I2210" s="1095"/>
      <c r="J2210" s="1095"/>
      <c r="K2210" s="1095"/>
      <c r="L2210" s="1096"/>
      <c r="M2210" s="813"/>
      <c r="N2210" s="813"/>
      <c r="O2210" s="813"/>
      <c r="P2210" s="813"/>
      <c r="Q2210" s="813"/>
      <c r="R2210" s="813"/>
      <c r="S2210" s="813"/>
      <c r="T2210" s="813"/>
      <c r="U2210" s="813"/>
      <c r="V2210" s="813"/>
      <c r="W2210" s="813"/>
      <c r="X2210" s="813"/>
      <c r="Y2210" s="813"/>
      <c r="Z2210" s="813"/>
      <c r="AA2210" s="813"/>
      <c r="AB2210" s="813"/>
      <c r="AC2210" s="813"/>
      <c r="AD2210" s="813"/>
      <c r="AI2210">
        <f t="shared" si="1509"/>
        <v>0</v>
      </c>
      <c r="AJ2210">
        <f t="shared" si="1510"/>
        <v>0</v>
      </c>
      <c r="AK2210">
        <f t="shared" si="1511"/>
        <v>0</v>
      </c>
      <c r="AL2210">
        <f t="shared" si="1512"/>
        <v>0</v>
      </c>
      <c r="AM2210">
        <f t="shared" si="1513"/>
        <v>0</v>
      </c>
      <c r="AN2210">
        <f t="shared" si="1514"/>
        <v>0</v>
      </c>
      <c r="AO2210">
        <f t="shared" si="1515"/>
        <v>0</v>
      </c>
      <c r="AP2210">
        <f t="shared" si="1516"/>
        <v>0</v>
      </c>
      <c r="AQ2210">
        <f t="shared" si="1517"/>
        <v>0</v>
      </c>
      <c r="AR2210">
        <f t="shared" si="1518"/>
        <v>0</v>
      </c>
      <c r="AS2210">
        <f t="shared" si="1519"/>
        <v>0</v>
      </c>
      <c r="AT2210">
        <f t="shared" si="1520"/>
        <v>0</v>
      </c>
      <c r="AU2210">
        <f t="shared" si="1521"/>
        <v>0</v>
      </c>
      <c r="AV2210">
        <f t="shared" si="1522"/>
        <v>0</v>
      </c>
      <c r="AW2210">
        <f t="shared" si="1523"/>
        <v>0</v>
      </c>
      <c r="AX2210">
        <f t="shared" si="1524"/>
        <v>0</v>
      </c>
      <c r="AY2210">
        <f t="shared" si="1525"/>
        <v>0</v>
      </c>
      <c r="AZ2210">
        <f t="shared" si="1526"/>
        <v>0</v>
      </c>
      <c r="BA2210">
        <f t="shared" si="1527"/>
        <v>0</v>
      </c>
      <c r="BB2210">
        <f t="shared" si="1528"/>
        <v>0</v>
      </c>
      <c r="BC2210">
        <f t="shared" si="1529"/>
        <v>0</v>
      </c>
      <c r="BD2210">
        <f t="shared" si="1530"/>
        <v>0</v>
      </c>
      <c r="BE2210">
        <f t="shared" si="1531"/>
        <v>0</v>
      </c>
      <c r="BF2210">
        <f t="shared" si="1532"/>
        <v>0</v>
      </c>
    </row>
    <row r="2211" spans="1:58" ht="15" customHeight="1">
      <c r="A2211" s="64"/>
      <c r="B2211" s="11"/>
      <c r="C2211" s="58" t="s">
        <v>5207</v>
      </c>
      <c r="D2211" s="1094"/>
      <c r="E2211" s="1095"/>
      <c r="F2211" s="1095"/>
      <c r="G2211" s="1095"/>
      <c r="H2211" s="1095"/>
      <c r="I2211" s="1095"/>
      <c r="J2211" s="1095"/>
      <c r="K2211" s="1095"/>
      <c r="L2211" s="1096"/>
      <c r="M2211" s="813"/>
      <c r="N2211" s="813"/>
      <c r="O2211" s="813"/>
      <c r="P2211" s="813"/>
      <c r="Q2211" s="813"/>
      <c r="R2211" s="813"/>
      <c r="S2211" s="813"/>
      <c r="T2211" s="813"/>
      <c r="U2211" s="813"/>
      <c r="V2211" s="813"/>
      <c r="W2211" s="813"/>
      <c r="X2211" s="813"/>
      <c r="Y2211" s="813"/>
      <c r="Z2211" s="813"/>
      <c r="AA2211" s="813"/>
      <c r="AB2211" s="813"/>
      <c r="AC2211" s="813"/>
      <c r="AD2211" s="813"/>
      <c r="AI2211">
        <f t="shared" si="1509"/>
        <v>0</v>
      </c>
      <c r="AJ2211">
        <f t="shared" si="1510"/>
        <v>0</v>
      </c>
      <c r="AK2211">
        <f t="shared" si="1511"/>
        <v>0</v>
      </c>
      <c r="AL2211">
        <f t="shared" si="1512"/>
        <v>0</v>
      </c>
      <c r="AM2211">
        <f t="shared" si="1513"/>
        <v>0</v>
      </c>
      <c r="AN2211">
        <f t="shared" si="1514"/>
        <v>0</v>
      </c>
      <c r="AO2211">
        <f t="shared" si="1515"/>
        <v>0</v>
      </c>
      <c r="AP2211">
        <f t="shared" si="1516"/>
        <v>0</v>
      </c>
      <c r="AQ2211">
        <f t="shared" si="1517"/>
        <v>0</v>
      </c>
      <c r="AR2211">
        <f t="shared" si="1518"/>
        <v>0</v>
      </c>
      <c r="AS2211">
        <f t="shared" si="1519"/>
        <v>0</v>
      </c>
      <c r="AT2211">
        <f t="shared" si="1520"/>
        <v>0</v>
      </c>
      <c r="AU2211">
        <f t="shared" si="1521"/>
        <v>0</v>
      </c>
      <c r="AV2211">
        <f t="shared" si="1522"/>
        <v>0</v>
      </c>
      <c r="AW2211">
        <f t="shared" si="1523"/>
        <v>0</v>
      </c>
      <c r="AX2211">
        <f t="shared" si="1524"/>
        <v>0</v>
      </c>
      <c r="AY2211">
        <f t="shared" si="1525"/>
        <v>0</v>
      </c>
      <c r="AZ2211">
        <f t="shared" si="1526"/>
        <v>0</v>
      </c>
      <c r="BA2211">
        <f t="shared" si="1527"/>
        <v>0</v>
      </c>
      <c r="BB2211">
        <f t="shared" si="1528"/>
        <v>0</v>
      </c>
      <c r="BC2211">
        <f t="shared" si="1529"/>
        <v>0</v>
      </c>
      <c r="BD2211">
        <f t="shared" si="1530"/>
        <v>0</v>
      </c>
      <c r="BE2211">
        <f t="shared" si="1531"/>
        <v>0</v>
      </c>
      <c r="BF2211">
        <f t="shared" si="1532"/>
        <v>0</v>
      </c>
    </row>
    <row r="2212" spans="1:58" ht="15" customHeight="1">
      <c r="A2212" s="64"/>
      <c r="B2212" s="11"/>
      <c r="C2212" s="58" t="s">
        <v>5209</v>
      </c>
      <c r="D2212" s="1094"/>
      <c r="E2212" s="1095"/>
      <c r="F2212" s="1095"/>
      <c r="G2212" s="1095"/>
      <c r="H2212" s="1095"/>
      <c r="I2212" s="1095"/>
      <c r="J2212" s="1095"/>
      <c r="K2212" s="1095"/>
      <c r="L2212" s="1096"/>
      <c r="M2212" s="813"/>
      <c r="N2212" s="813"/>
      <c r="O2212" s="813"/>
      <c r="P2212" s="813"/>
      <c r="Q2212" s="813"/>
      <c r="R2212" s="813"/>
      <c r="S2212" s="813"/>
      <c r="T2212" s="813"/>
      <c r="U2212" s="813"/>
      <c r="V2212" s="813"/>
      <c r="W2212" s="813"/>
      <c r="X2212" s="813"/>
      <c r="Y2212" s="813"/>
      <c r="Z2212" s="813"/>
      <c r="AA2212" s="813"/>
      <c r="AB2212" s="813"/>
      <c r="AC2212" s="813"/>
      <c r="AD2212" s="813"/>
      <c r="AI2212">
        <f t="shared" si="1509"/>
        <v>0</v>
      </c>
      <c r="AJ2212">
        <f t="shared" si="1510"/>
        <v>0</v>
      </c>
      <c r="AK2212">
        <f t="shared" si="1511"/>
        <v>0</v>
      </c>
      <c r="AL2212">
        <f t="shared" si="1512"/>
        <v>0</v>
      </c>
      <c r="AM2212">
        <f t="shared" si="1513"/>
        <v>0</v>
      </c>
      <c r="AN2212">
        <f t="shared" si="1514"/>
        <v>0</v>
      </c>
      <c r="AO2212">
        <f t="shared" si="1515"/>
        <v>0</v>
      </c>
      <c r="AP2212">
        <f t="shared" si="1516"/>
        <v>0</v>
      </c>
      <c r="AQ2212">
        <f t="shared" si="1517"/>
        <v>0</v>
      </c>
      <c r="AR2212">
        <f t="shared" si="1518"/>
        <v>0</v>
      </c>
      <c r="AS2212">
        <f t="shared" si="1519"/>
        <v>0</v>
      </c>
      <c r="AT2212">
        <f t="shared" si="1520"/>
        <v>0</v>
      </c>
      <c r="AU2212">
        <f t="shared" si="1521"/>
        <v>0</v>
      </c>
      <c r="AV2212">
        <f t="shared" si="1522"/>
        <v>0</v>
      </c>
      <c r="AW2212">
        <f t="shared" si="1523"/>
        <v>0</v>
      </c>
      <c r="AX2212">
        <f t="shared" si="1524"/>
        <v>0</v>
      </c>
      <c r="AY2212">
        <f t="shared" si="1525"/>
        <v>0</v>
      </c>
      <c r="AZ2212">
        <f t="shared" si="1526"/>
        <v>0</v>
      </c>
      <c r="BA2212">
        <f t="shared" si="1527"/>
        <v>0</v>
      </c>
      <c r="BB2212">
        <f t="shared" si="1528"/>
        <v>0</v>
      </c>
      <c r="BC2212">
        <f t="shared" si="1529"/>
        <v>0</v>
      </c>
      <c r="BD2212">
        <f t="shared" si="1530"/>
        <v>0</v>
      </c>
      <c r="BE2212">
        <f t="shared" si="1531"/>
        <v>0</v>
      </c>
      <c r="BF2212">
        <f t="shared" si="1532"/>
        <v>0</v>
      </c>
    </row>
    <row r="2213" spans="1:58" ht="15" customHeight="1">
      <c r="A2213" s="64"/>
      <c r="B2213" s="11"/>
      <c r="C2213" s="58" t="s">
        <v>5211</v>
      </c>
      <c r="D2213" s="1094"/>
      <c r="E2213" s="1095"/>
      <c r="F2213" s="1095"/>
      <c r="G2213" s="1095"/>
      <c r="H2213" s="1095"/>
      <c r="I2213" s="1095"/>
      <c r="J2213" s="1095"/>
      <c r="K2213" s="1095"/>
      <c r="L2213" s="1096"/>
      <c r="M2213" s="813"/>
      <c r="N2213" s="813"/>
      <c r="O2213" s="813"/>
      <c r="P2213" s="813"/>
      <c r="Q2213" s="813"/>
      <c r="R2213" s="813"/>
      <c r="S2213" s="813"/>
      <c r="T2213" s="813"/>
      <c r="U2213" s="813"/>
      <c r="V2213" s="813"/>
      <c r="W2213" s="813"/>
      <c r="X2213" s="813"/>
      <c r="Y2213" s="813"/>
      <c r="Z2213" s="813"/>
      <c r="AA2213" s="813"/>
      <c r="AB2213" s="813"/>
      <c r="AC2213" s="813"/>
      <c r="AD2213" s="813"/>
      <c r="AI2213">
        <f t="shared" si="1509"/>
        <v>0</v>
      </c>
      <c r="AJ2213">
        <f t="shared" si="1510"/>
        <v>0</v>
      </c>
      <c r="AK2213">
        <f t="shared" si="1511"/>
        <v>0</v>
      </c>
      <c r="AL2213">
        <f t="shared" si="1512"/>
        <v>0</v>
      </c>
      <c r="AM2213">
        <f t="shared" si="1513"/>
        <v>0</v>
      </c>
      <c r="AN2213">
        <f t="shared" si="1514"/>
        <v>0</v>
      </c>
      <c r="AO2213">
        <f t="shared" si="1515"/>
        <v>0</v>
      </c>
      <c r="AP2213">
        <f t="shared" si="1516"/>
        <v>0</v>
      </c>
      <c r="AQ2213">
        <f t="shared" si="1517"/>
        <v>0</v>
      </c>
      <c r="AR2213">
        <f t="shared" si="1518"/>
        <v>0</v>
      </c>
      <c r="AS2213">
        <f t="shared" si="1519"/>
        <v>0</v>
      </c>
      <c r="AT2213">
        <f t="shared" si="1520"/>
        <v>0</v>
      </c>
      <c r="AU2213">
        <f t="shared" si="1521"/>
        <v>0</v>
      </c>
      <c r="AV2213">
        <f t="shared" si="1522"/>
        <v>0</v>
      </c>
      <c r="AW2213">
        <f t="shared" si="1523"/>
        <v>0</v>
      </c>
      <c r="AX2213">
        <f t="shared" si="1524"/>
        <v>0</v>
      </c>
      <c r="AY2213">
        <f t="shared" si="1525"/>
        <v>0</v>
      </c>
      <c r="AZ2213">
        <f t="shared" si="1526"/>
        <v>0</v>
      </c>
      <c r="BA2213">
        <f t="shared" si="1527"/>
        <v>0</v>
      </c>
      <c r="BB2213">
        <f t="shared" si="1528"/>
        <v>0</v>
      </c>
      <c r="BC2213">
        <f t="shared" si="1529"/>
        <v>0</v>
      </c>
      <c r="BD2213">
        <f t="shared" si="1530"/>
        <v>0</v>
      </c>
      <c r="BE2213">
        <f t="shared" si="1531"/>
        <v>0</v>
      </c>
      <c r="BF2213">
        <f t="shared" si="1532"/>
        <v>0</v>
      </c>
    </row>
    <row r="2214" spans="1:58" ht="15" customHeight="1">
      <c r="A2214" s="64"/>
      <c r="B2214" s="11"/>
      <c r="C2214" s="58" t="s">
        <v>5213</v>
      </c>
      <c r="D2214" s="1094"/>
      <c r="E2214" s="1095"/>
      <c r="F2214" s="1095"/>
      <c r="G2214" s="1095"/>
      <c r="H2214" s="1095"/>
      <c r="I2214" s="1095"/>
      <c r="J2214" s="1095"/>
      <c r="K2214" s="1095"/>
      <c r="L2214" s="1096"/>
      <c r="M2214" s="813"/>
      <c r="N2214" s="813"/>
      <c r="O2214" s="813"/>
      <c r="P2214" s="813"/>
      <c r="Q2214" s="813"/>
      <c r="R2214" s="813"/>
      <c r="S2214" s="813"/>
      <c r="T2214" s="813"/>
      <c r="U2214" s="813"/>
      <c r="V2214" s="813"/>
      <c r="W2214" s="813"/>
      <c r="X2214" s="813"/>
      <c r="Y2214" s="813"/>
      <c r="Z2214" s="813"/>
      <c r="AA2214" s="813"/>
      <c r="AB2214" s="813"/>
      <c r="AC2214" s="813"/>
      <c r="AD2214" s="813"/>
      <c r="AI2214">
        <f t="shared" ref="AI2214:AI2269" si="1533">M2214</f>
        <v>0</v>
      </c>
      <c r="AJ2214">
        <f t="shared" ref="AJ2214:AJ2269" si="1534">COUNTIF(N2214:O2214,"NS")</f>
        <v>0</v>
      </c>
      <c r="AK2214">
        <f t="shared" ref="AK2214:AK2269" si="1535">SUM(N2214:O2214)</f>
        <v>0</v>
      </c>
      <c r="AL2214">
        <f t="shared" ref="AL2214:AL2269" si="1536">IF(COUNTIF(M2214:O2214,"NA")=3,0,IF(OR(AND(AI2214=0,AJ2214&gt;0),AND(AI2214="NS",AK2214&gt;0), AND(AI2214="NS", AJ2214=0,AK2214=0)), 1, IF(OR(AND(AI2214&gt;0,AJ2214&gt;1,AI2214&gt;AK2214), AND(AI2214="NS",AJ2214=2), AND(AI2214="NS",AK2214=0,AJ2214&gt;0),AI2214=AK2214), 0, 1)))</f>
        <v>0</v>
      </c>
      <c r="AM2214">
        <f t="shared" ref="AM2214:AM2269" si="1537">P2214</f>
        <v>0</v>
      </c>
      <c r="AN2214">
        <f t="shared" ref="AN2214:AN2269" si="1538">COUNTIF(Q2214:R2214,"NS")</f>
        <v>0</v>
      </c>
      <c r="AO2214">
        <f t="shared" ref="AO2214:AO2269" si="1539">SUM(Q2214:R2214)</f>
        <v>0</v>
      </c>
      <c r="AP2214">
        <f t="shared" ref="AP2214:AP2269" si="1540">IF(COUNTIF(P2214:R2214,"NA")=3,0,IF(OR(AND(AM2214=0,AN2214&gt;0),AND(AM2214="NS",AO2214&gt;0), AND(AM2214="NS", AN2214=0,AO2214=0)), 1, IF(OR(AND(AM2214&gt;0,AN2214&gt;1,AM2214&gt;AO2214), AND(AM2214="NS",AN2214=2), AND(AM2214="NS",AO2214=0,AN2214&gt;0),AM2214=AO2214), 0, 1)))</f>
        <v>0</v>
      </c>
      <c r="AQ2214">
        <f t="shared" ref="AQ2214:AQ2269" si="1541">S2214</f>
        <v>0</v>
      </c>
      <c r="AR2214">
        <f t="shared" ref="AR2214:AR2269" si="1542">COUNTIF(T2214:U2214,"NS")</f>
        <v>0</v>
      </c>
      <c r="AS2214">
        <f t="shared" ref="AS2214:AS2269" si="1543">SUM(T2214:U2214)</f>
        <v>0</v>
      </c>
      <c r="AT2214">
        <f t="shared" ref="AT2214:AT2269" si="1544">IF(COUNTIF(S2214:U2214,"NA")=3,0,IF(OR(AND(AQ2214=0,AR2214&gt;0),AND(AQ2214="NS",AS2214&gt;0), AND(AQ2214="NS", AR2214=0,AS2214=0)), 1, IF(OR(AND(AQ2214&gt;0,AR2214&gt;1,AQ2214&gt;AS2214), AND(AQ2214="NS",AR2214=2), AND(AQ2214="NS",AS2214=0,AR2214&gt;0),AQ2214=AS2214), 0, 1)))</f>
        <v>0</v>
      </c>
      <c r="AU2214">
        <f t="shared" ref="AU2214:AU2269" si="1545">V2214</f>
        <v>0</v>
      </c>
      <c r="AV2214">
        <f t="shared" ref="AV2214:AV2269" si="1546">COUNTIF(W2214:X2214,"NS")</f>
        <v>0</v>
      </c>
      <c r="AW2214">
        <f t="shared" ref="AW2214:AW2269" si="1547">SUM(W2214:X2214)</f>
        <v>0</v>
      </c>
      <c r="AX2214">
        <f t="shared" ref="AX2214:AX2269" si="1548">IF(COUNTIF(V2214:X2214,"NA")=3,0,IF(OR(AND(AU2214=0,AV2214&gt;0),AND(AU2214="NS",AW2214&gt;0), AND(AU2214="NS", AV2214=0,AW2214=0)), 1, IF(OR(AND(AU2214&gt;0,AV2214&gt;1,AU2214&gt;AW2214), AND(AU2214="NS",AV2214=2), AND(AU2214="NS",AW2214=0,AV2214&gt;0),AU2214=AW2214), 0, 1)))</f>
        <v>0</v>
      </c>
      <c r="AY2214">
        <f t="shared" ref="AY2214:AY2269" si="1549">Y2214</f>
        <v>0</v>
      </c>
      <c r="AZ2214">
        <f t="shared" ref="AZ2214:AZ2269" si="1550">COUNTIF(Z2214:AA2214,"NS")</f>
        <v>0</v>
      </c>
      <c r="BA2214">
        <f t="shared" ref="BA2214:BA2269" si="1551">SUM(Z2214:AA2214)</f>
        <v>0</v>
      </c>
      <c r="BB2214">
        <f t="shared" ref="BB2214:BB2269" si="1552">IF(COUNTIF(Y2214:AA2214,"NA")=3,0,IF(OR(AND(AY2214=0,AZ2214&gt;0),AND(AY2214="NS",BA2214&gt;0), AND(AY2214="NS", AZ2214=0,BA2214=0)), 1, IF(OR(AND(AY2214&gt;0,AZ2214&gt;1,AY2214&gt;BA2214), AND(AY2214="NS",AZ2214=2), AND(AY2214="NS",BA2214=0,AZ2214&gt;0),AY2214=BA2214), 0, 1)))</f>
        <v>0</v>
      </c>
      <c r="BC2214">
        <f t="shared" ref="BC2214:BC2269" si="1553">AB2214</f>
        <v>0</v>
      </c>
      <c r="BD2214">
        <f t="shared" ref="BD2214:BD2269" si="1554">COUNTIF(AC2214:AD2214,"NS")</f>
        <v>0</v>
      </c>
      <c r="BE2214">
        <f t="shared" ref="BE2214:BE2269" si="1555">SUM(AC2214:AD2214)</f>
        <v>0</v>
      </c>
      <c r="BF2214">
        <f t="shared" ref="BF2214:BF2269" si="1556">IF(COUNTIF(AB2214:AD2214,"NA")=3,0,IF(OR(AND(BC2214=0,BD2214&gt;0),AND(BC2214="NS",BE2214&gt;0), AND(BC2214="NS", BD2214=0,BE2214=0)), 1, IF(OR(AND(BC2214&gt;0,BD2214&gt;1,BC2214&gt;BE2214), AND(BC2214="NS",BD2214=2), AND(BC2214="NS",BE2214=0,BD2214&gt;0),BC2214=BE2214), 0, 1)))</f>
        <v>0</v>
      </c>
    </row>
    <row r="2215" spans="1:58" ht="15" customHeight="1">
      <c r="A2215" s="64"/>
      <c r="B2215" s="11"/>
      <c r="C2215" s="58" t="s">
        <v>5215</v>
      </c>
      <c r="D2215" s="1094"/>
      <c r="E2215" s="1095"/>
      <c r="F2215" s="1095"/>
      <c r="G2215" s="1095"/>
      <c r="H2215" s="1095"/>
      <c r="I2215" s="1095"/>
      <c r="J2215" s="1095"/>
      <c r="K2215" s="1095"/>
      <c r="L2215" s="1096"/>
      <c r="M2215" s="813"/>
      <c r="N2215" s="813"/>
      <c r="O2215" s="813"/>
      <c r="P2215" s="813"/>
      <c r="Q2215" s="813"/>
      <c r="R2215" s="813"/>
      <c r="S2215" s="813"/>
      <c r="T2215" s="813"/>
      <c r="U2215" s="813"/>
      <c r="V2215" s="813"/>
      <c r="W2215" s="813"/>
      <c r="X2215" s="813"/>
      <c r="Y2215" s="813"/>
      <c r="Z2215" s="813"/>
      <c r="AA2215" s="813"/>
      <c r="AB2215" s="813"/>
      <c r="AC2215" s="813"/>
      <c r="AD2215" s="813"/>
      <c r="AI2215">
        <f t="shared" si="1533"/>
        <v>0</v>
      </c>
      <c r="AJ2215">
        <f t="shared" si="1534"/>
        <v>0</v>
      </c>
      <c r="AK2215">
        <f t="shared" si="1535"/>
        <v>0</v>
      </c>
      <c r="AL2215">
        <f t="shared" si="1536"/>
        <v>0</v>
      </c>
      <c r="AM2215">
        <f t="shared" si="1537"/>
        <v>0</v>
      </c>
      <c r="AN2215">
        <f t="shared" si="1538"/>
        <v>0</v>
      </c>
      <c r="AO2215">
        <f t="shared" si="1539"/>
        <v>0</v>
      </c>
      <c r="AP2215">
        <f t="shared" si="1540"/>
        <v>0</v>
      </c>
      <c r="AQ2215">
        <f t="shared" si="1541"/>
        <v>0</v>
      </c>
      <c r="AR2215">
        <f t="shared" si="1542"/>
        <v>0</v>
      </c>
      <c r="AS2215">
        <f t="shared" si="1543"/>
        <v>0</v>
      </c>
      <c r="AT2215">
        <f t="shared" si="1544"/>
        <v>0</v>
      </c>
      <c r="AU2215">
        <f t="shared" si="1545"/>
        <v>0</v>
      </c>
      <c r="AV2215">
        <f t="shared" si="1546"/>
        <v>0</v>
      </c>
      <c r="AW2215">
        <f t="shared" si="1547"/>
        <v>0</v>
      </c>
      <c r="AX2215">
        <f t="shared" si="1548"/>
        <v>0</v>
      </c>
      <c r="AY2215">
        <f t="shared" si="1549"/>
        <v>0</v>
      </c>
      <c r="AZ2215">
        <f t="shared" si="1550"/>
        <v>0</v>
      </c>
      <c r="BA2215">
        <f t="shared" si="1551"/>
        <v>0</v>
      </c>
      <c r="BB2215">
        <f t="shared" si="1552"/>
        <v>0</v>
      </c>
      <c r="BC2215">
        <f t="shared" si="1553"/>
        <v>0</v>
      </c>
      <c r="BD2215">
        <f t="shared" si="1554"/>
        <v>0</v>
      </c>
      <c r="BE2215">
        <f t="shared" si="1555"/>
        <v>0</v>
      </c>
      <c r="BF2215">
        <f t="shared" si="1556"/>
        <v>0</v>
      </c>
    </row>
    <row r="2216" spans="1:58" ht="15" customHeight="1">
      <c r="A2216" s="64"/>
      <c r="B2216" s="11"/>
      <c r="C2216" s="58" t="s">
        <v>5217</v>
      </c>
      <c r="D2216" s="1094"/>
      <c r="E2216" s="1095"/>
      <c r="F2216" s="1095"/>
      <c r="G2216" s="1095"/>
      <c r="H2216" s="1095"/>
      <c r="I2216" s="1095"/>
      <c r="J2216" s="1095"/>
      <c r="K2216" s="1095"/>
      <c r="L2216" s="1096"/>
      <c r="M2216" s="813"/>
      <c r="N2216" s="813"/>
      <c r="O2216" s="813"/>
      <c r="P2216" s="813"/>
      <c r="Q2216" s="813"/>
      <c r="R2216" s="813"/>
      <c r="S2216" s="813"/>
      <c r="T2216" s="813"/>
      <c r="U2216" s="813"/>
      <c r="V2216" s="813"/>
      <c r="W2216" s="813"/>
      <c r="X2216" s="813"/>
      <c r="Y2216" s="813"/>
      <c r="Z2216" s="813"/>
      <c r="AA2216" s="813"/>
      <c r="AB2216" s="813"/>
      <c r="AC2216" s="813"/>
      <c r="AD2216" s="813"/>
      <c r="AI2216">
        <f t="shared" si="1533"/>
        <v>0</v>
      </c>
      <c r="AJ2216">
        <f t="shared" si="1534"/>
        <v>0</v>
      </c>
      <c r="AK2216">
        <f t="shared" si="1535"/>
        <v>0</v>
      </c>
      <c r="AL2216">
        <f t="shared" si="1536"/>
        <v>0</v>
      </c>
      <c r="AM2216">
        <f t="shared" si="1537"/>
        <v>0</v>
      </c>
      <c r="AN2216">
        <f t="shared" si="1538"/>
        <v>0</v>
      </c>
      <c r="AO2216">
        <f t="shared" si="1539"/>
        <v>0</v>
      </c>
      <c r="AP2216">
        <f t="shared" si="1540"/>
        <v>0</v>
      </c>
      <c r="AQ2216">
        <f t="shared" si="1541"/>
        <v>0</v>
      </c>
      <c r="AR2216">
        <f t="shared" si="1542"/>
        <v>0</v>
      </c>
      <c r="AS2216">
        <f t="shared" si="1543"/>
        <v>0</v>
      </c>
      <c r="AT2216">
        <f t="shared" si="1544"/>
        <v>0</v>
      </c>
      <c r="AU2216">
        <f t="shared" si="1545"/>
        <v>0</v>
      </c>
      <c r="AV2216">
        <f t="shared" si="1546"/>
        <v>0</v>
      </c>
      <c r="AW2216">
        <f t="shared" si="1547"/>
        <v>0</v>
      </c>
      <c r="AX2216">
        <f t="shared" si="1548"/>
        <v>0</v>
      </c>
      <c r="AY2216">
        <f t="shared" si="1549"/>
        <v>0</v>
      </c>
      <c r="AZ2216">
        <f t="shared" si="1550"/>
        <v>0</v>
      </c>
      <c r="BA2216">
        <f t="shared" si="1551"/>
        <v>0</v>
      </c>
      <c r="BB2216">
        <f t="shared" si="1552"/>
        <v>0</v>
      </c>
      <c r="BC2216">
        <f t="shared" si="1553"/>
        <v>0</v>
      </c>
      <c r="BD2216">
        <f t="shared" si="1554"/>
        <v>0</v>
      </c>
      <c r="BE2216">
        <f t="shared" si="1555"/>
        <v>0</v>
      </c>
      <c r="BF2216">
        <f t="shared" si="1556"/>
        <v>0</v>
      </c>
    </row>
    <row r="2217" spans="1:58" ht="15" customHeight="1">
      <c r="A2217" s="64"/>
      <c r="B2217" s="11"/>
      <c r="C2217" s="58" t="s">
        <v>5219</v>
      </c>
      <c r="D2217" s="1094"/>
      <c r="E2217" s="1095"/>
      <c r="F2217" s="1095"/>
      <c r="G2217" s="1095"/>
      <c r="H2217" s="1095"/>
      <c r="I2217" s="1095"/>
      <c r="J2217" s="1095"/>
      <c r="K2217" s="1095"/>
      <c r="L2217" s="1096"/>
      <c r="M2217" s="813"/>
      <c r="N2217" s="813"/>
      <c r="O2217" s="813"/>
      <c r="P2217" s="813"/>
      <c r="Q2217" s="813"/>
      <c r="R2217" s="813"/>
      <c r="S2217" s="813"/>
      <c r="T2217" s="813"/>
      <c r="U2217" s="813"/>
      <c r="V2217" s="813"/>
      <c r="W2217" s="813"/>
      <c r="X2217" s="813"/>
      <c r="Y2217" s="813"/>
      <c r="Z2217" s="813"/>
      <c r="AA2217" s="813"/>
      <c r="AB2217" s="813"/>
      <c r="AC2217" s="813"/>
      <c r="AD2217" s="813"/>
      <c r="AI2217">
        <f t="shared" si="1533"/>
        <v>0</v>
      </c>
      <c r="AJ2217">
        <f t="shared" si="1534"/>
        <v>0</v>
      </c>
      <c r="AK2217">
        <f t="shared" si="1535"/>
        <v>0</v>
      </c>
      <c r="AL2217">
        <f t="shared" si="1536"/>
        <v>0</v>
      </c>
      <c r="AM2217">
        <f t="shared" si="1537"/>
        <v>0</v>
      </c>
      <c r="AN2217">
        <f t="shared" si="1538"/>
        <v>0</v>
      </c>
      <c r="AO2217">
        <f t="shared" si="1539"/>
        <v>0</v>
      </c>
      <c r="AP2217">
        <f t="shared" si="1540"/>
        <v>0</v>
      </c>
      <c r="AQ2217">
        <f t="shared" si="1541"/>
        <v>0</v>
      </c>
      <c r="AR2217">
        <f t="shared" si="1542"/>
        <v>0</v>
      </c>
      <c r="AS2217">
        <f t="shared" si="1543"/>
        <v>0</v>
      </c>
      <c r="AT2217">
        <f t="shared" si="1544"/>
        <v>0</v>
      </c>
      <c r="AU2217">
        <f t="shared" si="1545"/>
        <v>0</v>
      </c>
      <c r="AV2217">
        <f t="shared" si="1546"/>
        <v>0</v>
      </c>
      <c r="AW2217">
        <f t="shared" si="1547"/>
        <v>0</v>
      </c>
      <c r="AX2217">
        <f t="shared" si="1548"/>
        <v>0</v>
      </c>
      <c r="AY2217">
        <f t="shared" si="1549"/>
        <v>0</v>
      </c>
      <c r="AZ2217">
        <f t="shared" si="1550"/>
        <v>0</v>
      </c>
      <c r="BA2217">
        <f t="shared" si="1551"/>
        <v>0</v>
      </c>
      <c r="BB2217">
        <f t="shared" si="1552"/>
        <v>0</v>
      </c>
      <c r="BC2217">
        <f t="shared" si="1553"/>
        <v>0</v>
      </c>
      <c r="BD2217">
        <f t="shared" si="1554"/>
        <v>0</v>
      </c>
      <c r="BE2217">
        <f t="shared" si="1555"/>
        <v>0</v>
      </c>
      <c r="BF2217">
        <f t="shared" si="1556"/>
        <v>0</v>
      </c>
    </row>
    <row r="2218" spans="1:58" ht="15" customHeight="1">
      <c r="A2218" s="64"/>
      <c r="B2218" s="11"/>
      <c r="C2218" s="58" t="s">
        <v>5221</v>
      </c>
      <c r="D2218" s="1094"/>
      <c r="E2218" s="1095"/>
      <c r="F2218" s="1095"/>
      <c r="G2218" s="1095"/>
      <c r="H2218" s="1095"/>
      <c r="I2218" s="1095"/>
      <c r="J2218" s="1095"/>
      <c r="K2218" s="1095"/>
      <c r="L2218" s="1096"/>
      <c r="M2218" s="813"/>
      <c r="N2218" s="813"/>
      <c r="O2218" s="813"/>
      <c r="P2218" s="813"/>
      <c r="Q2218" s="813"/>
      <c r="R2218" s="813"/>
      <c r="S2218" s="813"/>
      <c r="T2218" s="813"/>
      <c r="U2218" s="813"/>
      <c r="V2218" s="813"/>
      <c r="W2218" s="813"/>
      <c r="X2218" s="813"/>
      <c r="Y2218" s="813"/>
      <c r="Z2218" s="813"/>
      <c r="AA2218" s="813"/>
      <c r="AB2218" s="813"/>
      <c r="AC2218" s="813"/>
      <c r="AD2218" s="813"/>
      <c r="AI2218">
        <f t="shared" si="1533"/>
        <v>0</v>
      </c>
      <c r="AJ2218">
        <f t="shared" si="1534"/>
        <v>0</v>
      </c>
      <c r="AK2218">
        <f t="shared" si="1535"/>
        <v>0</v>
      </c>
      <c r="AL2218">
        <f t="shared" si="1536"/>
        <v>0</v>
      </c>
      <c r="AM2218">
        <f t="shared" si="1537"/>
        <v>0</v>
      </c>
      <c r="AN2218">
        <f t="shared" si="1538"/>
        <v>0</v>
      </c>
      <c r="AO2218">
        <f t="shared" si="1539"/>
        <v>0</v>
      </c>
      <c r="AP2218">
        <f t="shared" si="1540"/>
        <v>0</v>
      </c>
      <c r="AQ2218">
        <f t="shared" si="1541"/>
        <v>0</v>
      </c>
      <c r="AR2218">
        <f t="shared" si="1542"/>
        <v>0</v>
      </c>
      <c r="AS2218">
        <f t="shared" si="1543"/>
        <v>0</v>
      </c>
      <c r="AT2218">
        <f t="shared" si="1544"/>
        <v>0</v>
      </c>
      <c r="AU2218">
        <f t="shared" si="1545"/>
        <v>0</v>
      </c>
      <c r="AV2218">
        <f t="shared" si="1546"/>
        <v>0</v>
      </c>
      <c r="AW2218">
        <f t="shared" si="1547"/>
        <v>0</v>
      </c>
      <c r="AX2218">
        <f t="shared" si="1548"/>
        <v>0</v>
      </c>
      <c r="AY2218">
        <f t="shared" si="1549"/>
        <v>0</v>
      </c>
      <c r="AZ2218">
        <f t="shared" si="1550"/>
        <v>0</v>
      </c>
      <c r="BA2218">
        <f t="shared" si="1551"/>
        <v>0</v>
      </c>
      <c r="BB2218">
        <f t="shared" si="1552"/>
        <v>0</v>
      </c>
      <c r="BC2218">
        <f t="shared" si="1553"/>
        <v>0</v>
      </c>
      <c r="BD2218">
        <f t="shared" si="1554"/>
        <v>0</v>
      </c>
      <c r="BE2218">
        <f t="shared" si="1555"/>
        <v>0</v>
      </c>
      <c r="BF2218">
        <f t="shared" si="1556"/>
        <v>0</v>
      </c>
    </row>
    <row r="2219" spans="1:58" ht="15" customHeight="1">
      <c r="A2219" s="64"/>
      <c r="B2219" s="11"/>
      <c r="C2219" s="58" t="s">
        <v>5223</v>
      </c>
      <c r="D2219" s="1094"/>
      <c r="E2219" s="1095"/>
      <c r="F2219" s="1095"/>
      <c r="G2219" s="1095"/>
      <c r="H2219" s="1095"/>
      <c r="I2219" s="1095"/>
      <c r="J2219" s="1095"/>
      <c r="K2219" s="1095"/>
      <c r="L2219" s="1096"/>
      <c r="M2219" s="813"/>
      <c r="N2219" s="813"/>
      <c r="O2219" s="813"/>
      <c r="P2219" s="813"/>
      <c r="Q2219" s="813"/>
      <c r="R2219" s="813"/>
      <c r="S2219" s="813"/>
      <c r="T2219" s="813"/>
      <c r="U2219" s="813"/>
      <c r="V2219" s="813"/>
      <c r="W2219" s="813"/>
      <c r="X2219" s="813"/>
      <c r="Y2219" s="813"/>
      <c r="Z2219" s="813"/>
      <c r="AA2219" s="813"/>
      <c r="AB2219" s="813"/>
      <c r="AC2219" s="813"/>
      <c r="AD2219" s="813"/>
      <c r="AI2219">
        <f t="shared" si="1533"/>
        <v>0</v>
      </c>
      <c r="AJ2219">
        <f t="shared" si="1534"/>
        <v>0</v>
      </c>
      <c r="AK2219">
        <f t="shared" si="1535"/>
        <v>0</v>
      </c>
      <c r="AL2219">
        <f t="shared" si="1536"/>
        <v>0</v>
      </c>
      <c r="AM2219">
        <f t="shared" si="1537"/>
        <v>0</v>
      </c>
      <c r="AN2219">
        <f t="shared" si="1538"/>
        <v>0</v>
      </c>
      <c r="AO2219">
        <f t="shared" si="1539"/>
        <v>0</v>
      </c>
      <c r="AP2219">
        <f t="shared" si="1540"/>
        <v>0</v>
      </c>
      <c r="AQ2219">
        <f t="shared" si="1541"/>
        <v>0</v>
      </c>
      <c r="AR2219">
        <f t="shared" si="1542"/>
        <v>0</v>
      </c>
      <c r="AS2219">
        <f t="shared" si="1543"/>
        <v>0</v>
      </c>
      <c r="AT2219">
        <f t="shared" si="1544"/>
        <v>0</v>
      </c>
      <c r="AU2219">
        <f t="shared" si="1545"/>
        <v>0</v>
      </c>
      <c r="AV2219">
        <f t="shared" si="1546"/>
        <v>0</v>
      </c>
      <c r="AW2219">
        <f t="shared" si="1547"/>
        <v>0</v>
      </c>
      <c r="AX2219">
        <f t="shared" si="1548"/>
        <v>0</v>
      </c>
      <c r="AY2219">
        <f t="shared" si="1549"/>
        <v>0</v>
      </c>
      <c r="AZ2219">
        <f t="shared" si="1550"/>
        <v>0</v>
      </c>
      <c r="BA2219">
        <f t="shared" si="1551"/>
        <v>0</v>
      </c>
      <c r="BB2219">
        <f t="shared" si="1552"/>
        <v>0</v>
      </c>
      <c r="BC2219">
        <f t="shared" si="1553"/>
        <v>0</v>
      </c>
      <c r="BD2219">
        <f t="shared" si="1554"/>
        <v>0</v>
      </c>
      <c r="BE2219">
        <f t="shared" si="1555"/>
        <v>0</v>
      </c>
      <c r="BF2219">
        <f t="shared" si="1556"/>
        <v>0</v>
      </c>
    </row>
    <row r="2220" spans="1:58" ht="15" customHeight="1">
      <c r="A2220" s="64"/>
      <c r="B2220" s="11"/>
      <c r="C2220" s="58" t="s">
        <v>5225</v>
      </c>
      <c r="D2220" s="1094"/>
      <c r="E2220" s="1095"/>
      <c r="F2220" s="1095"/>
      <c r="G2220" s="1095"/>
      <c r="H2220" s="1095"/>
      <c r="I2220" s="1095"/>
      <c r="J2220" s="1095"/>
      <c r="K2220" s="1095"/>
      <c r="L2220" s="1096"/>
      <c r="M2220" s="813"/>
      <c r="N2220" s="813"/>
      <c r="O2220" s="813"/>
      <c r="P2220" s="813"/>
      <c r="Q2220" s="813"/>
      <c r="R2220" s="813"/>
      <c r="S2220" s="813"/>
      <c r="T2220" s="813"/>
      <c r="U2220" s="813"/>
      <c r="V2220" s="813"/>
      <c r="W2220" s="813"/>
      <c r="X2220" s="813"/>
      <c r="Y2220" s="813"/>
      <c r="Z2220" s="813"/>
      <c r="AA2220" s="813"/>
      <c r="AB2220" s="813"/>
      <c r="AC2220" s="813"/>
      <c r="AD2220" s="813"/>
      <c r="AI2220">
        <f t="shared" si="1533"/>
        <v>0</v>
      </c>
      <c r="AJ2220">
        <f t="shared" si="1534"/>
        <v>0</v>
      </c>
      <c r="AK2220">
        <f t="shared" si="1535"/>
        <v>0</v>
      </c>
      <c r="AL2220">
        <f t="shared" si="1536"/>
        <v>0</v>
      </c>
      <c r="AM2220">
        <f t="shared" si="1537"/>
        <v>0</v>
      </c>
      <c r="AN2220">
        <f t="shared" si="1538"/>
        <v>0</v>
      </c>
      <c r="AO2220">
        <f t="shared" si="1539"/>
        <v>0</v>
      </c>
      <c r="AP2220">
        <f t="shared" si="1540"/>
        <v>0</v>
      </c>
      <c r="AQ2220">
        <f t="shared" si="1541"/>
        <v>0</v>
      </c>
      <c r="AR2220">
        <f t="shared" si="1542"/>
        <v>0</v>
      </c>
      <c r="AS2220">
        <f t="shared" si="1543"/>
        <v>0</v>
      </c>
      <c r="AT2220">
        <f t="shared" si="1544"/>
        <v>0</v>
      </c>
      <c r="AU2220">
        <f t="shared" si="1545"/>
        <v>0</v>
      </c>
      <c r="AV2220">
        <f t="shared" si="1546"/>
        <v>0</v>
      </c>
      <c r="AW2220">
        <f t="shared" si="1547"/>
        <v>0</v>
      </c>
      <c r="AX2220">
        <f t="shared" si="1548"/>
        <v>0</v>
      </c>
      <c r="AY2220">
        <f t="shared" si="1549"/>
        <v>0</v>
      </c>
      <c r="AZ2220">
        <f t="shared" si="1550"/>
        <v>0</v>
      </c>
      <c r="BA2220">
        <f t="shared" si="1551"/>
        <v>0</v>
      </c>
      <c r="BB2220">
        <f t="shared" si="1552"/>
        <v>0</v>
      </c>
      <c r="BC2220">
        <f t="shared" si="1553"/>
        <v>0</v>
      </c>
      <c r="BD2220">
        <f t="shared" si="1554"/>
        <v>0</v>
      </c>
      <c r="BE2220">
        <f t="shared" si="1555"/>
        <v>0</v>
      </c>
      <c r="BF2220">
        <f t="shared" si="1556"/>
        <v>0</v>
      </c>
    </row>
    <row r="2221" spans="1:58" ht="15" customHeight="1">
      <c r="A2221" s="64"/>
      <c r="B2221" s="11"/>
      <c r="C2221" s="58" t="s">
        <v>5227</v>
      </c>
      <c r="D2221" s="1094"/>
      <c r="E2221" s="1095"/>
      <c r="F2221" s="1095"/>
      <c r="G2221" s="1095"/>
      <c r="H2221" s="1095"/>
      <c r="I2221" s="1095"/>
      <c r="J2221" s="1095"/>
      <c r="K2221" s="1095"/>
      <c r="L2221" s="1096"/>
      <c r="M2221" s="813"/>
      <c r="N2221" s="813"/>
      <c r="O2221" s="813"/>
      <c r="P2221" s="813"/>
      <c r="Q2221" s="813"/>
      <c r="R2221" s="813"/>
      <c r="S2221" s="813"/>
      <c r="T2221" s="813"/>
      <c r="U2221" s="813"/>
      <c r="V2221" s="813"/>
      <c r="W2221" s="813"/>
      <c r="X2221" s="813"/>
      <c r="Y2221" s="813"/>
      <c r="Z2221" s="813"/>
      <c r="AA2221" s="813"/>
      <c r="AB2221" s="813"/>
      <c r="AC2221" s="813"/>
      <c r="AD2221" s="813"/>
      <c r="AI2221">
        <f t="shared" si="1533"/>
        <v>0</v>
      </c>
      <c r="AJ2221">
        <f t="shared" si="1534"/>
        <v>0</v>
      </c>
      <c r="AK2221">
        <f t="shared" si="1535"/>
        <v>0</v>
      </c>
      <c r="AL2221">
        <f t="shared" si="1536"/>
        <v>0</v>
      </c>
      <c r="AM2221">
        <f t="shared" si="1537"/>
        <v>0</v>
      </c>
      <c r="AN2221">
        <f t="shared" si="1538"/>
        <v>0</v>
      </c>
      <c r="AO2221">
        <f t="shared" si="1539"/>
        <v>0</v>
      </c>
      <c r="AP2221">
        <f t="shared" si="1540"/>
        <v>0</v>
      </c>
      <c r="AQ2221">
        <f t="shared" si="1541"/>
        <v>0</v>
      </c>
      <c r="AR2221">
        <f t="shared" si="1542"/>
        <v>0</v>
      </c>
      <c r="AS2221">
        <f t="shared" si="1543"/>
        <v>0</v>
      </c>
      <c r="AT2221">
        <f t="shared" si="1544"/>
        <v>0</v>
      </c>
      <c r="AU2221">
        <f t="shared" si="1545"/>
        <v>0</v>
      </c>
      <c r="AV2221">
        <f t="shared" si="1546"/>
        <v>0</v>
      </c>
      <c r="AW2221">
        <f t="shared" si="1547"/>
        <v>0</v>
      </c>
      <c r="AX2221">
        <f t="shared" si="1548"/>
        <v>0</v>
      </c>
      <c r="AY2221">
        <f t="shared" si="1549"/>
        <v>0</v>
      </c>
      <c r="AZ2221">
        <f t="shared" si="1550"/>
        <v>0</v>
      </c>
      <c r="BA2221">
        <f t="shared" si="1551"/>
        <v>0</v>
      </c>
      <c r="BB2221">
        <f t="shared" si="1552"/>
        <v>0</v>
      </c>
      <c r="BC2221">
        <f t="shared" si="1553"/>
        <v>0</v>
      </c>
      <c r="BD2221">
        <f t="shared" si="1554"/>
        <v>0</v>
      </c>
      <c r="BE2221">
        <f t="shared" si="1555"/>
        <v>0</v>
      </c>
      <c r="BF2221">
        <f t="shared" si="1556"/>
        <v>0</v>
      </c>
    </row>
    <row r="2222" spans="1:58" ht="15" customHeight="1">
      <c r="A2222" s="64"/>
      <c r="B2222" s="11"/>
      <c r="C2222" s="58" t="s">
        <v>5229</v>
      </c>
      <c r="D2222" s="1094"/>
      <c r="E2222" s="1095"/>
      <c r="F2222" s="1095"/>
      <c r="G2222" s="1095"/>
      <c r="H2222" s="1095"/>
      <c r="I2222" s="1095"/>
      <c r="J2222" s="1095"/>
      <c r="K2222" s="1095"/>
      <c r="L2222" s="1096"/>
      <c r="M2222" s="813"/>
      <c r="N2222" s="813"/>
      <c r="O2222" s="813"/>
      <c r="P2222" s="813"/>
      <c r="Q2222" s="813"/>
      <c r="R2222" s="813"/>
      <c r="S2222" s="813"/>
      <c r="T2222" s="813"/>
      <c r="U2222" s="813"/>
      <c r="V2222" s="813"/>
      <c r="W2222" s="813"/>
      <c r="X2222" s="813"/>
      <c r="Y2222" s="813"/>
      <c r="Z2222" s="813"/>
      <c r="AA2222" s="813"/>
      <c r="AB2222" s="813"/>
      <c r="AC2222" s="813"/>
      <c r="AD2222" s="813"/>
      <c r="AI2222">
        <f t="shared" si="1533"/>
        <v>0</v>
      </c>
      <c r="AJ2222">
        <f t="shared" si="1534"/>
        <v>0</v>
      </c>
      <c r="AK2222">
        <f t="shared" si="1535"/>
        <v>0</v>
      </c>
      <c r="AL2222">
        <f t="shared" si="1536"/>
        <v>0</v>
      </c>
      <c r="AM2222">
        <f t="shared" si="1537"/>
        <v>0</v>
      </c>
      <c r="AN2222">
        <f t="shared" si="1538"/>
        <v>0</v>
      </c>
      <c r="AO2222">
        <f t="shared" si="1539"/>
        <v>0</v>
      </c>
      <c r="AP2222">
        <f t="shared" si="1540"/>
        <v>0</v>
      </c>
      <c r="AQ2222">
        <f t="shared" si="1541"/>
        <v>0</v>
      </c>
      <c r="AR2222">
        <f t="shared" si="1542"/>
        <v>0</v>
      </c>
      <c r="AS2222">
        <f t="shared" si="1543"/>
        <v>0</v>
      </c>
      <c r="AT2222">
        <f t="shared" si="1544"/>
        <v>0</v>
      </c>
      <c r="AU2222">
        <f t="shared" si="1545"/>
        <v>0</v>
      </c>
      <c r="AV2222">
        <f t="shared" si="1546"/>
        <v>0</v>
      </c>
      <c r="AW2222">
        <f t="shared" si="1547"/>
        <v>0</v>
      </c>
      <c r="AX2222">
        <f t="shared" si="1548"/>
        <v>0</v>
      </c>
      <c r="AY2222">
        <f t="shared" si="1549"/>
        <v>0</v>
      </c>
      <c r="AZ2222">
        <f t="shared" si="1550"/>
        <v>0</v>
      </c>
      <c r="BA2222">
        <f t="shared" si="1551"/>
        <v>0</v>
      </c>
      <c r="BB2222">
        <f t="shared" si="1552"/>
        <v>0</v>
      </c>
      <c r="BC2222">
        <f t="shared" si="1553"/>
        <v>0</v>
      </c>
      <c r="BD2222">
        <f t="shared" si="1554"/>
        <v>0</v>
      </c>
      <c r="BE2222">
        <f t="shared" si="1555"/>
        <v>0</v>
      </c>
      <c r="BF2222">
        <f t="shared" si="1556"/>
        <v>0</v>
      </c>
    </row>
    <row r="2223" spans="1:58" ht="15" customHeight="1">
      <c r="A2223" s="64"/>
      <c r="B2223" s="11"/>
      <c r="C2223" s="58" t="s">
        <v>5231</v>
      </c>
      <c r="D2223" s="1094"/>
      <c r="E2223" s="1095"/>
      <c r="F2223" s="1095"/>
      <c r="G2223" s="1095"/>
      <c r="H2223" s="1095"/>
      <c r="I2223" s="1095"/>
      <c r="J2223" s="1095"/>
      <c r="K2223" s="1095"/>
      <c r="L2223" s="1096"/>
      <c r="M2223" s="813"/>
      <c r="N2223" s="813"/>
      <c r="O2223" s="813"/>
      <c r="P2223" s="813"/>
      <c r="Q2223" s="813"/>
      <c r="R2223" s="813"/>
      <c r="S2223" s="813"/>
      <c r="T2223" s="813"/>
      <c r="U2223" s="813"/>
      <c r="V2223" s="813"/>
      <c r="W2223" s="813"/>
      <c r="X2223" s="813"/>
      <c r="Y2223" s="813"/>
      <c r="Z2223" s="813"/>
      <c r="AA2223" s="813"/>
      <c r="AB2223" s="813"/>
      <c r="AC2223" s="813"/>
      <c r="AD2223" s="813"/>
      <c r="AI2223">
        <f t="shared" si="1533"/>
        <v>0</v>
      </c>
      <c r="AJ2223">
        <f t="shared" si="1534"/>
        <v>0</v>
      </c>
      <c r="AK2223">
        <f t="shared" si="1535"/>
        <v>0</v>
      </c>
      <c r="AL2223">
        <f t="shared" si="1536"/>
        <v>0</v>
      </c>
      <c r="AM2223">
        <f t="shared" si="1537"/>
        <v>0</v>
      </c>
      <c r="AN2223">
        <f t="shared" si="1538"/>
        <v>0</v>
      </c>
      <c r="AO2223">
        <f t="shared" si="1539"/>
        <v>0</v>
      </c>
      <c r="AP2223">
        <f t="shared" si="1540"/>
        <v>0</v>
      </c>
      <c r="AQ2223">
        <f t="shared" si="1541"/>
        <v>0</v>
      </c>
      <c r="AR2223">
        <f t="shared" si="1542"/>
        <v>0</v>
      </c>
      <c r="AS2223">
        <f t="shared" si="1543"/>
        <v>0</v>
      </c>
      <c r="AT2223">
        <f t="shared" si="1544"/>
        <v>0</v>
      </c>
      <c r="AU2223">
        <f t="shared" si="1545"/>
        <v>0</v>
      </c>
      <c r="AV2223">
        <f t="shared" si="1546"/>
        <v>0</v>
      </c>
      <c r="AW2223">
        <f t="shared" si="1547"/>
        <v>0</v>
      </c>
      <c r="AX2223">
        <f t="shared" si="1548"/>
        <v>0</v>
      </c>
      <c r="AY2223">
        <f t="shared" si="1549"/>
        <v>0</v>
      </c>
      <c r="AZ2223">
        <f t="shared" si="1550"/>
        <v>0</v>
      </c>
      <c r="BA2223">
        <f t="shared" si="1551"/>
        <v>0</v>
      </c>
      <c r="BB2223">
        <f t="shared" si="1552"/>
        <v>0</v>
      </c>
      <c r="BC2223">
        <f t="shared" si="1553"/>
        <v>0</v>
      </c>
      <c r="BD2223">
        <f t="shared" si="1554"/>
        <v>0</v>
      </c>
      <c r="BE2223">
        <f t="shared" si="1555"/>
        <v>0</v>
      </c>
      <c r="BF2223">
        <f t="shared" si="1556"/>
        <v>0</v>
      </c>
    </row>
    <row r="2224" spans="1:58" ht="15" customHeight="1">
      <c r="A2224" s="64"/>
      <c r="B2224" s="11"/>
      <c r="C2224" s="58" t="s">
        <v>5233</v>
      </c>
      <c r="D2224" s="1094"/>
      <c r="E2224" s="1095"/>
      <c r="F2224" s="1095"/>
      <c r="G2224" s="1095"/>
      <c r="H2224" s="1095"/>
      <c r="I2224" s="1095"/>
      <c r="J2224" s="1095"/>
      <c r="K2224" s="1095"/>
      <c r="L2224" s="1096"/>
      <c r="M2224" s="813"/>
      <c r="N2224" s="813"/>
      <c r="O2224" s="813"/>
      <c r="P2224" s="813"/>
      <c r="Q2224" s="813"/>
      <c r="R2224" s="813"/>
      <c r="S2224" s="813"/>
      <c r="T2224" s="813"/>
      <c r="U2224" s="813"/>
      <c r="V2224" s="813"/>
      <c r="W2224" s="813"/>
      <c r="X2224" s="813"/>
      <c r="Y2224" s="813"/>
      <c r="Z2224" s="813"/>
      <c r="AA2224" s="813"/>
      <c r="AB2224" s="813"/>
      <c r="AC2224" s="813"/>
      <c r="AD2224" s="813"/>
      <c r="AI2224">
        <f t="shared" si="1533"/>
        <v>0</v>
      </c>
      <c r="AJ2224">
        <f t="shared" si="1534"/>
        <v>0</v>
      </c>
      <c r="AK2224">
        <f t="shared" si="1535"/>
        <v>0</v>
      </c>
      <c r="AL2224">
        <f t="shared" si="1536"/>
        <v>0</v>
      </c>
      <c r="AM2224">
        <f t="shared" si="1537"/>
        <v>0</v>
      </c>
      <c r="AN2224">
        <f t="shared" si="1538"/>
        <v>0</v>
      </c>
      <c r="AO2224">
        <f t="shared" si="1539"/>
        <v>0</v>
      </c>
      <c r="AP2224">
        <f t="shared" si="1540"/>
        <v>0</v>
      </c>
      <c r="AQ2224">
        <f t="shared" si="1541"/>
        <v>0</v>
      </c>
      <c r="AR2224">
        <f t="shared" si="1542"/>
        <v>0</v>
      </c>
      <c r="AS2224">
        <f t="shared" si="1543"/>
        <v>0</v>
      </c>
      <c r="AT2224">
        <f t="shared" si="1544"/>
        <v>0</v>
      </c>
      <c r="AU2224">
        <f t="shared" si="1545"/>
        <v>0</v>
      </c>
      <c r="AV2224">
        <f t="shared" si="1546"/>
        <v>0</v>
      </c>
      <c r="AW2224">
        <f t="shared" si="1547"/>
        <v>0</v>
      </c>
      <c r="AX2224">
        <f t="shared" si="1548"/>
        <v>0</v>
      </c>
      <c r="AY2224">
        <f t="shared" si="1549"/>
        <v>0</v>
      </c>
      <c r="AZ2224">
        <f t="shared" si="1550"/>
        <v>0</v>
      </c>
      <c r="BA2224">
        <f t="shared" si="1551"/>
        <v>0</v>
      </c>
      <c r="BB2224">
        <f t="shared" si="1552"/>
        <v>0</v>
      </c>
      <c r="BC2224">
        <f t="shared" si="1553"/>
        <v>0</v>
      </c>
      <c r="BD2224">
        <f t="shared" si="1554"/>
        <v>0</v>
      </c>
      <c r="BE2224">
        <f t="shared" si="1555"/>
        <v>0</v>
      </c>
      <c r="BF2224">
        <f t="shared" si="1556"/>
        <v>0</v>
      </c>
    </row>
    <row r="2225" spans="1:58" ht="15" customHeight="1">
      <c r="A2225" s="64"/>
      <c r="B2225" s="11"/>
      <c r="C2225" s="58" t="s">
        <v>5235</v>
      </c>
      <c r="D2225" s="1094"/>
      <c r="E2225" s="1095"/>
      <c r="F2225" s="1095"/>
      <c r="G2225" s="1095"/>
      <c r="H2225" s="1095"/>
      <c r="I2225" s="1095"/>
      <c r="J2225" s="1095"/>
      <c r="K2225" s="1095"/>
      <c r="L2225" s="1096"/>
      <c r="M2225" s="813"/>
      <c r="N2225" s="813"/>
      <c r="O2225" s="813"/>
      <c r="P2225" s="813"/>
      <c r="Q2225" s="813"/>
      <c r="R2225" s="813"/>
      <c r="S2225" s="813"/>
      <c r="T2225" s="813"/>
      <c r="U2225" s="813"/>
      <c r="V2225" s="813"/>
      <c r="W2225" s="813"/>
      <c r="X2225" s="813"/>
      <c r="Y2225" s="813"/>
      <c r="Z2225" s="813"/>
      <c r="AA2225" s="813"/>
      <c r="AB2225" s="813"/>
      <c r="AC2225" s="813"/>
      <c r="AD2225" s="813"/>
      <c r="AI2225">
        <f t="shared" si="1533"/>
        <v>0</v>
      </c>
      <c r="AJ2225">
        <f t="shared" si="1534"/>
        <v>0</v>
      </c>
      <c r="AK2225">
        <f t="shared" si="1535"/>
        <v>0</v>
      </c>
      <c r="AL2225">
        <f t="shared" si="1536"/>
        <v>0</v>
      </c>
      <c r="AM2225">
        <f t="shared" si="1537"/>
        <v>0</v>
      </c>
      <c r="AN2225">
        <f t="shared" si="1538"/>
        <v>0</v>
      </c>
      <c r="AO2225">
        <f t="shared" si="1539"/>
        <v>0</v>
      </c>
      <c r="AP2225">
        <f t="shared" si="1540"/>
        <v>0</v>
      </c>
      <c r="AQ2225">
        <f t="shared" si="1541"/>
        <v>0</v>
      </c>
      <c r="AR2225">
        <f t="shared" si="1542"/>
        <v>0</v>
      </c>
      <c r="AS2225">
        <f t="shared" si="1543"/>
        <v>0</v>
      </c>
      <c r="AT2225">
        <f t="shared" si="1544"/>
        <v>0</v>
      </c>
      <c r="AU2225">
        <f t="shared" si="1545"/>
        <v>0</v>
      </c>
      <c r="AV2225">
        <f t="shared" si="1546"/>
        <v>0</v>
      </c>
      <c r="AW2225">
        <f t="shared" si="1547"/>
        <v>0</v>
      </c>
      <c r="AX2225">
        <f t="shared" si="1548"/>
        <v>0</v>
      </c>
      <c r="AY2225">
        <f t="shared" si="1549"/>
        <v>0</v>
      </c>
      <c r="AZ2225">
        <f t="shared" si="1550"/>
        <v>0</v>
      </c>
      <c r="BA2225">
        <f t="shared" si="1551"/>
        <v>0</v>
      </c>
      <c r="BB2225">
        <f t="shared" si="1552"/>
        <v>0</v>
      </c>
      <c r="BC2225">
        <f t="shared" si="1553"/>
        <v>0</v>
      </c>
      <c r="BD2225">
        <f t="shared" si="1554"/>
        <v>0</v>
      </c>
      <c r="BE2225">
        <f t="shared" si="1555"/>
        <v>0</v>
      </c>
      <c r="BF2225">
        <f t="shared" si="1556"/>
        <v>0</v>
      </c>
    </row>
    <row r="2226" spans="1:58" ht="15" customHeight="1">
      <c r="A2226" s="64"/>
      <c r="B2226" s="11"/>
      <c r="C2226" s="58" t="s">
        <v>5237</v>
      </c>
      <c r="D2226" s="1094"/>
      <c r="E2226" s="1095"/>
      <c r="F2226" s="1095"/>
      <c r="G2226" s="1095"/>
      <c r="H2226" s="1095"/>
      <c r="I2226" s="1095"/>
      <c r="J2226" s="1095"/>
      <c r="K2226" s="1095"/>
      <c r="L2226" s="1096"/>
      <c r="M2226" s="813"/>
      <c r="N2226" s="813"/>
      <c r="O2226" s="813"/>
      <c r="P2226" s="813"/>
      <c r="Q2226" s="813"/>
      <c r="R2226" s="813"/>
      <c r="S2226" s="813"/>
      <c r="T2226" s="813"/>
      <c r="U2226" s="813"/>
      <c r="V2226" s="813"/>
      <c r="W2226" s="813"/>
      <c r="X2226" s="813"/>
      <c r="Y2226" s="813"/>
      <c r="Z2226" s="813"/>
      <c r="AA2226" s="813"/>
      <c r="AB2226" s="813"/>
      <c r="AC2226" s="813"/>
      <c r="AD2226" s="813"/>
      <c r="AI2226">
        <f t="shared" si="1533"/>
        <v>0</v>
      </c>
      <c r="AJ2226">
        <f t="shared" si="1534"/>
        <v>0</v>
      </c>
      <c r="AK2226">
        <f t="shared" si="1535"/>
        <v>0</v>
      </c>
      <c r="AL2226">
        <f t="shared" si="1536"/>
        <v>0</v>
      </c>
      <c r="AM2226">
        <f t="shared" si="1537"/>
        <v>0</v>
      </c>
      <c r="AN2226">
        <f t="shared" si="1538"/>
        <v>0</v>
      </c>
      <c r="AO2226">
        <f t="shared" si="1539"/>
        <v>0</v>
      </c>
      <c r="AP2226">
        <f t="shared" si="1540"/>
        <v>0</v>
      </c>
      <c r="AQ2226">
        <f t="shared" si="1541"/>
        <v>0</v>
      </c>
      <c r="AR2226">
        <f t="shared" si="1542"/>
        <v>0</v>
      </c>
      <c r="AS2226">
        <f t="shared" si="1543"/>
        <v>0</v>
      </c>
      <c r="AT2226">
        <f t="shared" si="1544"/>
        <v>0</v>
      </c>
      <c r="AU2226">
        <f t="shared" si="1545"/>
        <v>0</v>
      </c>
      <c r="AV2226">
        <f t="shared" si="1546"/>
        <v>0</v>
      </c>
      <c r="AW2226">
        <f t="shared" si="1547"/>
        <v>0</v>
      </c>
      <c r="AX2226">
        <f t="shared" si="1548"/>
        <v>0</v>
      </c>
      <c r="AY2226">
        <f t="shared" si="1549"/>
        <v>0</v>
      </c>
      <c r="AZ2226">
        <f t="shared" si="1550"/>
        <v>0</v>
      </c>
      <c r="BA2226">
        <f t="shared" si="1551"/>
        <v>0</v>
      </c>
      <c r="BB2226">
        <f t="shared" si="1552"/>
        <v>0</v>
      </c>
      <c r="BC2226">
        <f t="shared" si="1553"/>
        <v>0</v>
      </c>
      <c r="BD2226">
        <f t="shared" si="1554"/>
        <v>0</v>
      </c>
      <c r="BE2226">
        <f t="shared" si="1555"/>
        <v>0</v>
      </c>
      <c r="BF2226">
        <f t="shared" si="1556"/>
        <v>0</v>
      </c>
    </row>
    <row r="2227" spans="1:58" ht="15" customHeight="1">
      <c r="A2227" s="64"/>
      <c r="B2227" s="11"/>
      <c r="C2227" s="58" t="s">
        <v>5239</v>
      </c>
      <c r="D2227" s="1094"/>
      <c r="E2227" s="1095"/>
      <c r="F2227" s="1095"/>
      <c r="G2227" s="1095"/>
      <c r="H2227" s="1095"/>
      <c r="I2227" s="1095"/>
      <c r="J2227" s="1095"/>
      <c r="K2227" s="1095"/>
      <c r="L2227" s="1096"/>
      <c r="M2227" s="813"/>
      <c r="N2227" s="813"/>
      <c r="O2227" s="813"/>
      <c r="P2227" s="813"/>
      <c r="Q2227" s="813"/>
      <c r="R2227" s="813"/>
      <c r="S2227" s="813"/>
      <c r="T2227" s="813"/>
      <c r="U2227" s="813"/>
      <c r="V2227" s="813"/>
      <c r="W2227" s="813"/>
      <c r="X2227" s="813"/>
      <c r="Y2227" s="813"/>
      <c r="Z2227" s="813"/>
      <c r="AA2227" s="813"/>
      <c r="AB2227" s="813"/>
      <c r="AC2227" s="813"/>
      <c r="AD2227" s="813"/>
      <c r="AI2227">
        <f t="shared" si="1533"/>
        <v>0</v>
      </c>
      <c r="AJ2227">
        <f t="shared" si="1534"/>
        <v>0</v>
      </c>
      <c r="AK2227">
        <f t="shared" si="1535"/>
        <v>0</v>
      </c>
      <c r="AL2227">
        <f t="shared" si="1536"/>
        <v>0</v>
      </c>
      <c r="AM2227">
        <f t="shared" si="1537"/>
        <v>0</v>
      </c>
      <c r="AN2227">
        <f t="shared" si="1538"/>
        <v>0</v>
      </c>
      <c r="AO2227">
        <f t="shared" si="1539"/>
        <v>0</v>
      </c>
      <c r="AP2227">
        <f t="shared" si="1540"/>
        <v>0</v>
      </c>
      <c r="AQ2227">
        <f t="shared" si="1541"/>
        <v>0</v>
      </c>
      <c r="AR2227">
        <f t="shared" si="1542"/>
        <v>0</v>
      </c>
      <c r="AS2227">
        <f t="shared" si="1543"/>
        <v>0</v>
      </c>
      <c r="AT2227">
        <f t="shared" si="1544"/>
        <v>0</v>
      </c>
      <c r="AU2227">
        <f t="shared" si="1545"/>
        <v>0</v>
      </c>
      <c r="AV2227">
        <f t="shared" si="1546"/>
        <v>0</v>
      </c>
      <c r="AW2227">
        <f t="shared" si="1547"/>
        <v>0</v>
      </c>
      <c r="AX2227">
        <f t="shared" si="1548"/>
        <v>0</v>
      </c>
      <c r="AY2227">
        <f t="shared" si="1549"/>
        <v>0</v>
      </c>
      <c r="AZ2227">
        <f t="shared" si="1550"/>
        <v>0</v>
      </c>
      <c r="BA2227">
        <f t="shared" si="1551"/>
        <v>0</v>
      </c>
      <c r="BB2227">
        <f t="shared" si="1552"/>
        <v>0</v>
      </c>
      <c r="BC2227">
        <f t="shared" si="1553"/>
        <v>0</v>
      </c>
      <c r="BD2227">
        <f t="shared" si="1554"/>
        <v>0</v>
      </c>
      <c r="BE2227">
        <f t="shared" si="1555"/>
        <v>0</v>
      </c>
      <c r="BF2227">
        <f t="shared" si="1556"/>
        <v>0</v>
      </c>
    </row>
    <row r="2228" spans="1:58" ht="15" customHeight="1">
      <c r="A2228" s="64"/>
      <c r="B2228" s="11"/>
      <c r="C2228" s="58" t="s">
        <v>5241</v>
      </c>
      <c r="D2228" s="1094"/>
      <c r="E2228" s="1095"/>
      <c r="F2228" s="1095"/>
      <c r="G2228" s="1095"/>
      <c r="H2228" s="1095"/>
      <c r="I2228" s="1095"/>
      <c r="J2228" s="1095"/>
      <c r="K2228" s="1095"/>
      <c r="L2228" s="1096"/>
      <c r="M2228" s="813"/>
      <c r="N2228" s="813"/>
      <c r="O2228" s="813"/>
      <c r="P2228" s="813"/>
      <c r="Q2228" s="813"/>
      <c r="R2228" s="813"/>
      <c r="S2228" s="813"/>
      <c r="T2228" s="813"/>
      <c r="U2228" s="813"/>
      <c r="V2228" s="813"/>
      <c r="W2228" s="813"/>
      <c r="X2228" s="813"/>
      <c r="Y2228" s="813"/>
      <c r="Z2228" s="813"/>
      <c r="AA2228" s="813"/>
      <c r="AB2228" s="813"/>
      <c r="AC2228" s="813"/>
      <c r="AD2228" s="813"/>
      <c r="AI2228">
        <f t="shared" si="1533"/>
        <v>0</v>
      </c>
      <c r="AJ2228">
        <f t="shared" si="1534"/>
        <v>0</v>
      </c>
      <c r="AK2228">
        <f t="shared" si="1535"/>
        <v>0</v>
      </c>
      <c r="AL2228">
        <f t="shared" si="1536"/>
        <v>0</v>
      </c>
      <c r="AM2228">
        <f t="shared" si="1537"/>
        <v>0</v>
      </c>
      <c r="AN2228">
        <f t="shared" si="1538"/>
        <v>0</v>
      </c>
      <c r="AO2228">
        <f t="shared" si="1539"/>
        <v>0</v>
      </c>
      <c r="AP2228">
        <f t="shared" si="1540"/>
        <v>0</v>
      </c>
      <c r="AQ2228">
        <f t="shared" si="1541"/>
        <v>0</v>
      </c>
      <c r="AR2228">
        <f t="shared" si="1542"/>
        <v>0</v>
      </c>
      <c r="AS2228">
        <f t="shared" si="1543"/>
        <v>0</v>
      </c>
      <c r="AT2228">
        <f t="shared" si="1544"/>
        <v>0</v>
      </c>
      <c r="AU2228">
        <f t="shared" si="1545"/>
        <v>0</v>
      </c>
      <c r="AV2228">
        <f t="shared" si="1546"/>
        <v>0</v>
      </c>
      <c r="AW2228">
        <f t="shared" si="1547"/>
        <v>0</v>
      </c>
      <c r="AX2228">
        <f t="shared" si="1548"/>
        <v>0</v>
      </c>
      <c r="AY2228">
        <f t="shared" si="1549"/>
        <v>0</v>
      </c>
      <c r="AZ2228">
        <f t="shared" si="1550"/>
        <v>0</v>
      </c>
      <c r="BA2228">
        <f t="shared" si="1551"/>
        <v>0</v>
      </c>
      <c r="BB2228">
        <f t="shared" si="1552"/>
        <v>0</v>
      </c>
      <c r="BC2228">
        <f t="shared" si="1553"/>
        <v>0</v>
      </c>
      <c r="BD2228">
        <f t="shared" si="1554"/>
        <v>0</v>
      </c>
      <c r="BE2228">
        <f t="shared" si="1555"/>
        <v>0</v>
      </c>
      <c r="BF2228">
        <f t="shared" si="1556"/>
        <v>0</v>
      </c>
    </row>
    <row r="2229" spans="1:58" ht="15" customHeight="1">
      <c r="A2229" s="64"/>
      <c r="B2229" s="11"/>
      <c r="C2229" s="58" t="s">
        <v>5243</v>
      </c>
      <c r="D2229" s="1094"/>
      <c r="E2229" s="1095"/>
      <c r="F2229" s="1095"/>
      <c r="G2229" s="1095"/>
      <c r="H2229" s="1095"/>
      <c r="I2229" s="1095"/>
      <c r="J2229" s="1095"/>
      <c r="K2229" s="1095"/>
      <c r="L2229" s="1096"/>
      <c r="M2229" s="813"/>
      <c r="N2229" s="813"/>
      <c r="O2229" s="813"/>
      <c r="P2229" s="813"/>
      <c r="Q2229" s="813"/>
      <c r="R2229" s="813"/>
      <c r="S2229" s="813"/>
      <c r="T2229" s="813"/>
      <c r="U2229" s="813"/>
      <c r="V2229" s="813"/>
      <c r="W2229" s="813"/>
      <c r="X2229" s="813"/>
      <c r="Y2229" s="813"/>
      <c r="Z2229" s="813"/>
      <c r="AA2229" s="813"/>
      <c r="AB2229" s="813"/>
      <c r="AC2229" s="813"/>
      <c r="AD2229" s="813"/>
      <c r="AI2229">
        <f t="shared" si="1533"/>
        <v>0</v>
      </c>
      <c r="AJ2229">
        <f t="shared" si="1534"/>
        <v>0</v>
      </c>
      <c r="AK2229">
        <f t="shared" si="1535"/>
        <v>0</v>
      </c>
      <c r="AL2229">
        <f t="shared" si="1536"/>
        <v>0</v>
      </c>
      <c r="AM2229">
        <f t="shared" si="1537"/>
        <v>0</v>
      </c>
      <c r="AN2229">
        <f t="shared" si="1538"/>
        <v>0</v>
      </c>
      <c r="AO2229">
        <f t="shared" si="1539"/>
        <v>0</v>
      </c>
      <c r="AP2229">
        <f t="shared" si="1540"/>
        <v>0</v>
      </c>
      <c r="AQ2229">
        <f t="shared" si="1541"/>
        <v>0</v>
      </c>
      <c r="AR2229">
        <f t="shared" si="1542"/>
        <v>0</v>
      </c>
      <c r="AS2229">
        <f t="shared" si="1543"/>
        <v>0</v>
      </c>
      <c r="AT2229">
        <f t="shared" si="1544"/>
        <v>0</v>
      </c>
      <c r="AU2229">
        <f t="shared" si="1545"/>
        <v>0</v>
      </c>
      <c r="AV2229">
        <f t="shared" si="1546"/>
        <v>0</v>
      </c>
      <c r="AW2229">
        <f t="shared" si="1547"/>
        <v>0</v>
      </c>
      <c r="AX2229">
        <f t="shared" si="1548"/>
        <v>0</v>
      </c>
      <c r="AY2229">
        <f t="shared" si="1549"/>
        <v>0</v>
      </c>
      <c r="AZ2229">
        <f t="shared" si="1550"/>
        <v>0</v>
      </c>
      <c r="BA2229">
        <f t="shared" si="1551"/>
        <v>0</v>
      </c>
      <c r="BB2229">
        <f t="shared" si="1552"/>
        <v>0</v>
      </c>
      <c r="BC2229">
        <f t="shared" si="1553"/>
        <v>0</v>
      </c>
      <c r="BD2229">
        <f t="shared" si="1554"/>
        <v>0</v>
      </c>
      <c r="BE2229">
        <f t="shared" si="1555"/>
        <v>0</v>
      </c>
      <c r="BF2229">
        <f t="shared" si="1556"/>
        <v>0</v>
      </c>
    </row>
    <row r="2230" spans="1:58" ht="15" customHeight="1">
      <c r="A2230" s="64"/>
      <c r="B2230" s="11"/>
      <c r="C2230" s="58" t="s">
        <v>5245</v>
      </c>
      <c r="D2230" s="1094"/>
      <c r="E2230" s="1095"/>
      <c r="F2230" s="1095"/>
      <c r="G2230" s="1095"/>
      <c r="H2230" s="1095"/>
      <c r="I2230" s="1095"/>
      <c r="J2230" s="1095"/>
      <c r="K2230" s="1095"/>
      <c r="L2230" s="1096"/>
      <c r="M2230" s="813"/>
      <c r="N2230" s="813"/>
      <c r="O2230" s="813"/>
      <c r="P2230" s="813"/>
      <c r="Q2230" s="813"/>
      <c r="R2230" s="813"/>
      <c r="S2230" s="813"/>
      <c r="T2230" s="813"/>
      <c r="U2230" s="813"/>
      <c r="V2230" s="813"/>
      <c r="W2230" s="813"/>
      <c r="X2230" s="813"/>
      <c r="Y2230" s="813"/>
      <c r="Z2230" s="813"/>
      <c r="AA2230" s="813"/>
      <c r="AB2230" s="813"/>
      <c r="AC2230" s="813"/>
      <c r="AD2230" s="813"/>
      <c r="AI2230">
        <f t="shared" si="1533"/>
        <v>0</v>
      </c>
      <c r="AJ2230">
        <f t="shared" si="1534"/>
        <v>0</v>
      </c>
      <c r="AK2230">
        <f t="shared" si="1535"/>
        <v>0</v>
      </c>
      <c r="AL2230">
        <f t="shared" si="1536"/>
        <v>0</v>
      </c>
      <c r="AM2230">
        <f t="shared" si="1537"/>
        <v>0</v>
      </c>
      <c r="AN2230">
        <f t="shared" si="1538"/>
        <v>0</v>
      </c>
      <c r="AO2230">
        <f t="shared" si="1539"/>
        <v>0</v>
      </c>
      <c r="AP2230">
        <f t="shared" si="1540"/>
        <v>0</v>
      </c>
      <c r="AQ2230">
        <f t="shared" si="1541"/>
        <v>0</v>
      </c>
      <c r="AR2230">
        <f t="shared" si="1542"/>
        <v>0</v>
      </c>
      <c r="AS2230">
        <f t="shared" si="1543"/>
        <v>0</v>
      </c>
      <c r="AT2230">
        <f t="shared" si="1544"/>
        <v>0</v>
      </c>
      <c r="AU2230">
        <f t="shared" si="1545"/>
        <v>0</v>
      </c>
      <c r="AV2230">
        <f t="shared" si="1546"/>
        <v>0</v>
      </c>
      <c r="AW2230">
        <f t="shared" si="1547"/>
        <v>0</v>
      </c>
      <c r="AX2230">
        <f t="shared" si="1548"/>
        <v>0</v>
      </c>
      <c r="AY2230">
        <f t="shared" si="1549"/>
        <v>0</v>
      </c>
      <c r="AZ2230">
        <f t="shared" si="1550"/>
        <v>0</v>
      </c>
      <c r="BA2230">
        <f t="shared" si="1551"/>
        <v>0</v>
      </c>
      <c r="BB2230">
        <f t="shared" si="1552"/>
        <v>0</v>
      </c>
      <c r="BC2230">
        <f t="shared" si="1553"/>
        <v>0</v>
      </c>
      <c r="BD2230">
        <f t="shared" si="1554"/>
        <v>0</v>
      </c>
      <c r="BE2230">
        <f t="shared" si="1555"/>
        <v>0</v>
      </c>
      <c r="BF2230">
        <f t="shared" si="1556"/>
        <v>0</v>
      </c>
    </row>
    <row r="2231" spans="1:58" ht="15" customHeight="1">
      <c r="A2231" s="64"/>
      <c r="B2231" s="11"/>
      <c r="C2231" s="58" t="s">
        <v>5247</v>
      </c>
      <c r="D2231" s="1094"/>
      <c r="E2231" s="1095"/>
      <c r="F2231" s="1095"/>
      <c r="G2231" s="1095"/>
      <c r="H2231" s="1095"/>
      <c r="I2231" s="1095"/>
      <c r="J2231" s="1095"/>
      <c r="K2231" s="1095"/>
      <c r="L2231" s="1096"/>
      <c r="M2231" s="813"/>
      <c r="N2231" s="813"/>
      <c r="O2231" s="813"/>
      <c r="P2231" s="813"/>
      <c r="Q2231" s="813"/>
      <c r="R2231" s="813"/>
      <c r="S2231" s="813"/>
      <c r="T2231" s="813"/>
      <c r="U2231" s="813"/>
      <c r="V2231" s="813"/>
      <c r="W2231" s="813"/>
      <c r="X2231" s="813"/>
      <c r="Y2231" s="813"/>
      <c r="Z2231" s="813"/>
      <c r="AA2231" s="813"/>
      <c r="AB2231" s="813"/>
      <c r="AC2231" s="813"/>
      <c r="AD2231" s="813"/>
      <c r="AI2231">
        <f t="shared" si="1533"/>
        <v>0</v>
      </c>
      <c r="AJ2231">
        <f t="shared" si="1534"/>
        <v>0</v>
      </c>
      <c r="AK2231">
        <f t="shared" si="1535"/>
        <v>0</v>
      </c>
      <c r="AL2231">
        <f t="shared" si="1536"/>
        <v>0</v>
      </c>
      <c r="AM2231">
        <f t="shared" si="1537"/>
        <v>0</v>
      </c>
      <c r="AN2231">
        <f t="shared" si="1538"/>
        <v>0</v>
      </c>
      <c r="AO2231">
        <f t="shared" si="1539"/>
        <v>0</v>
      </c>
      <c r="AP2231">
        <f t="shared" si="1540"/>
        <v>0</v>
      </c>
      <c r="AQ2231">
        <f t="shared" si="1541"/>
        <v>0</v>
      </c>
      <c r="AR2231">
        <f t="shared" si="1542"/>
        <v>0</v>
      </c>
      <c r="AS2231">
        <f t="shared" si="1543"/>
        <v>0</v>
      </c>
      <c r="AT2231">
        <f t="shared" si="1544"/>
        <v>0</v>
      </c>
      <c r="AU2231">
        <f t="shared" si="1545"/>
        <v>0</v>
      </c>
      <c r="AV2231">
        <f t="shared" si="1546"/>
        <v>0</v>
      </c>
      <c r="AW2231">
        <f t="shared" si="1547"/>
        <v>0</v>
      </c>
      <c r="AX2231">
        <f t="shared" si="1548"/>
        <v>0</v>
      </c>
      <c r="AY2231">
        <f t="shared" si="1549"/>
        <v>0</v>
      </c>
      <c r="AZ2231">
        <f t="shared" si="1550"/>
        <v>0</v>
      </c>
      <c r="BA2231">
        <f t="shared" si="1551"/>
        <v>0</v>
      </c>
      <c r="BB2231">
        <f t="shared" si="1552"/>
        <v>0</v>
      </c>
      <c r="BC2231">
        <f t="shared" si="1553"/>
        <v>0</v>
      </c>
      <c r="BD2231">
        <f t="shared" si="1554"/>
        <v>0</v>
      </c>
      <c r="BE2231">
        <f t="shared" si="1555"/>
        <v>0</v>
      </c>
      <c r="BF2231">
        <f t="shared" si="1556"/>
        <v>0</v>
      </c>
    </row>
    <row r="2232" spans="1:58" ht="15" customHeight="1">
      <c r="A2232" s="64"/>
      <c r="B2232" s="11"/>
      <c r="C2232" s="58" t="s">
        <v>5249</v>
      </c>
      <c r="D2232" s="1094"/>
      <c r="E2232" s="1095"/>
      <c r="F2232" s="1095"/>
      <c r="G2232" s="1095"/>
      <c r="H2232" s="1095"/>
      <c r="I2232" s="1095"/>
      <c r="J2232" s="1095"/>
      <c r="K2232" s="1095"/>
      <c r="L2232" s="1096"/>
      <c r="M2232" s="813"/>
      <c r="N2232" s="813"/>
      <c r="O2232" s="813"/>
      <c r="P2232" s="813"/>
      <c r="Q2232" s="813"/>
      <c r="R2232" s="813"/>
      <c r="S2232" s="813"/>
      <c r="T2232" s="813"/>
      <c r="U2232" s="813"/>
      <c r="V2232" s="813"/>
      <c r="W2232" s="813"/>
      <c r="X2232" s="813"/>
      <c r="Y2232" s="813"/>
      <c r="Z2232" s="813"/>
      <c r="AA2232" s="813"/>
      <c r="AB2232" s="813"/>
      <c r="AC2232" s="813"/>
      <c r="AD2232" s="813"/>
      <c r="AI2232">
        <f t="shared" si="1533"/>
        <v>0</v>
      </c>
      <c r="AJ2232">
        <f t="shared" si="1534"/>
        <v>0</v>
      </c>
      <c r="AK2232">
        <f t="shared" si="1535"/>
        <v>0</v>
      </c>
      <c r="AL2232">
        <f t="shared" si="1536"/>
        <v>0</v>
      </c>
      <c r="AM2232">
        <f t="shared" si="1537"/>
        <v>0</v>
      </c>
      <c r="AN2232">
        <f t="shared" si="1538"/>
        <v>0</v>
      </c>
      <c r="AO2232">
        <f t="shared" si="1539"/>
        <v>0</v>
      </c>
      <c r="AP2232">
        <f t="shared" si="1540"/>
        <v>0</v>
      </c>
      <c r="AQ2232">
        <f t="shared" si="1541"/>
        <v>0</v>
      </c>
      <c r="AR2232">
        <f t="shared" si="1542"/>
        <v>0</v>
      </c>
      <c r="AS2232">
        <f t="shared" si="1543"/>
        <v>0</v>
      </c>
      <c r="AT2232">
        <f t="shared" si="1544"/>
        <v>0</v>
      </c>
      <c r="AU2232">
        <f t="shared" si="1545"/>
        <v>0</v>
      </c>
      <c r="AV2232">
        <f t="shared" si="1546"/>
        <v>0</v>
      </c>
      <c r="AW2232">
        <f t="shared" si="1547"/>
        <v>0</v>
      </c>
      <c r="AX2232">
        <f t="shared" si="1548"/>
        <v>0</v>
      </c>
      <c r="AY2232">
        <f t="shared" si="1549"/>
        <v>0</v>
      </c>
      <c r="AZ2232">
        <f t="shared" si="1550"/>
        <v>0</v>
      </c>
      <c r="BA2232">
        <f t="shared" si="1551"/>
        <v>0</v>
      </c>
      <c r="BB2232">
        <f t="shared" si="1552"/>
        <v>0</v>
      </c>
      <c r="BC2232">
        <f t="shared" si="1553"/>
        <v>0</v>
      </c>
      <c r="BD2232">
        <f t="shared" si="1554"/>
        <v>0</v>
      </c>
      <c r="BE2232">
        <f t="shared" si="1555"/>
        <v>0</v>
      </c>
      <c r="BF2232">
        <f t="shared" si="1556"/>
        <v>0</v>
      </c>
    </row>
    <row r="2233" spans="1:58" ht="15" customHeight="1">
      <c r="A2233" s="64"/>
      <c r="B2233" s="11"/>
      <c r="C2233" s="58" t="s">
        <v>5251</v>
      </c>
      <c r="D2233" s="1094"/>
      <c r="E2233" s="1095"/>
      <c r="F2233" s="1095"/>
      <c r="G2233" s="1095"/>
      <c r="H2233" s="1095"/>
      <c r="I2233" s="1095"/>
      <c r="J2233" s="1095"/>
      <c r="K2233" s="1095"/>
      <c r="L2233" s="1096"/>
      <c r="M2233" s="813"/>
      <c r="N2233" s="813"/>
      <c r="O2233" s="813"/>
      <c r="P2233" s="813"/>
      <c r="Q2233" s="813"/>
      <c r="R2233" s="813"/>
      <c r="S2233" s="813"/>
      <c r="T2233" s="813"/>
      <c r="U2233" s="813"/>
      <c r="V2233" s="813"/>
      <c r="W2233" s="813"/>
      <c r="X2233" s="813"/>
      <c r="Y2233" s="813"/>
      <c r="Z2233" s="813"/>
      <c r="AA2233" s="813"/>
      <c r="AB2233" s="813"/>
      <c r="AC2233" s="813"/>
      <c r="AD2233" s="813"/>
      <c r="AI2233">
        <f t="shared" si="1533"/>
        <v>0</v>
      </c>
      <c r="AJ2233">
        <f t="shared" si="1534"/>
        <v>0</v>
      </c>
      <c r="AK2233">
        <f t="shared" si="1535"/>
        <v>0</v>
      </c>
      <c r="AL2233">
        <f t="shared" si="1536"/>
        <v>0</v>
      </c>
      <c r="AM2233">
        <f t="shared" si="1537"/>
        <v>0</v>
      </c>
      <c r="AN2233">
        <f t="shared" si="1538"/>
        <v>0</v>
      </c>
      <c r="AO2233">
        <f t="shared" si="1539"/>
        <v>0</v>
      </c>
      <c r="AP2233">
        <f t="shared" si="1540"/>
        <v>0</v>
      </c>
      <c r="AQ2233">
        <f t="shared" si="1541"/>
        <v>0</v>
      </c>
      <c r="AR2233">
        <f t="shared" si="1542"/>
        <v>0</v>
      </c>
      <c r="AS2233">
        <f t="shared" si="1543"/>
        <v>0</v>
      </c>
      <c r="AT2233">
        <f t="shared" si="1544"/>
        <v>0</v>
      </c>
      <c r="AU2233">
        <f t="shared" si="1545"/>
        <v>0</v>
      </c>
      <c r="AV2233">
        <f t="shared" si="1546"/>
        <v>0</v>
      </c>
      <c r="AW2233">
        <f t="shared" si="1547"/>
        <v>0</v>
      </c>
      <c r="AX2233">
        <f t="shared" si="1548"/>
        <v>0</v>
      </c>
      <c r="AY2233">
        <f t="shared" si="1549"/>
        <v>0</v>
      </c>
      <c r="AZ2233">
        <f t="shared" si="1550"/>
        <v>0</v>
      </c>
      <c r="BA2233">
        <f t="shared" si="1551"/>
        <v>0</v>
      </c>
      <c r="BB2233">
        <f t="shared" si="1552"/>
        <v>0</v>
      </c>
      <c r="BC2233">
        <f t="shared" si="1553"/>
        <v>0</v>
      </c>
      <c r="BD2233">
        <f t="shared" si="1554"/>
        <v>0</v>
      </c>
      <c r="BE2233">
        <f t="shared" si="1555"/>
        <v>0</v>
      </c>
      <c r="BF2233">
        <f t="shared" si="1556"/>
        <v>0</v>
      </c>
    </row>
    <row r="2234" spans="1:58" ht="15" customHeight="1">
      <c r="A2234" s="64"/>
      <c r="B2234" s="11"/>
      <c r="C2234" s="58" t="s">
        <v>5253</v>
      </c>
      <c r="D2234" s="1094"/>
      <c r="E2234" s="1095"/>
      <c r="F2234" s="1095"/>
      <c r="G2234" s="1095"/>
      <c r="H2234" s="1095"/>
      <c r="I2234" s="1095"/>
      <c r="J2234" s="1095"/>
      <c r="K2234" s="1095"/>
      <c r="L2234" s="1096"/>
      <c r="M2234" s="813"/>
      <c r="N2234" s="813"/>
      <c r="O2234" s="813"/>
      <c r="P2234" s="813"/>
      <c r="Q2234" s="813"/>
      <c r="R2234" s="813"/>
      <c r="S2234" s="813"/>
      <c r="T2234" s="813"/>
      <c r="U2234" s="813"/>
      <c r="V2234" s="813"/>
      <c r="W2234" s="813"/>
      <c r="X2234" s="813"/>
      <c r="Y2234" s="813"/>
      <c r="Z2234" s="813"/>
      <c r="AA2234" s="813"/>
      <c r="AB2234" s="813"/>
      <c r="AC2234" s="813"/>
      <c r="AD2234" s="813"/>
      <c r="AI2234">
        <f t="shared" si="1533"/>
        <v>0</v>
      </c>
      <c r="AJ2234">
        <f t="shared" si="1534"/>
        <v>0</v>
      </c>
      <c r="AK2234">
        <f t="shared" si="1535"/>
        <v>0</v>
      </c>
      <c r="AL2234">
        <f t="shared" si="1536"/>
        <v>0</v>
      </c>
      <c r="AM2234">
        <f t="shared" si="1537"/>
        <v>0</v>
      </c>
      <c r="AN2234">
        <f t="shared" si="1538"/>
        <v>0</v>
      </c>
      <c r="AO2234">
        <f t="shared" si="1539"/>
        <v>0</v>
      </c>
      <c r="AP2234">
        <f t="shared" si="1540"/>
        <v>0</v>
      </c>
      <c r="AQ2234">
        <f t="shared" si="1541"/>
        <v>0</v>
      </c>
      <c r="AR2234">
        <f t="shared" si="1542"/>
        <v>0</v>
      </c>
      <c r="AS2234">
        <f t="shared" si="1543"/>
        <v>0</v>
      </c>
      <c r="AT2234">
        <f t="shared" si="1544"/>
        <v>0</v>
      </c>
      <c r="AU2234">
        <f t="shared" si="1545"/>
        <v>0</v>
      </c>
      <c r="AV2234">
        <f t="shared" si="1546"/>
        <v>0</v>
      </c>
      <c r="AW2234">
        <f t="shared" si="1547"/>
        <v>0</v>
      </c>
      <c r="AX2234">
        <f t="shared" si="1548"/>
        <v>0</v>
      </c>
      <c r="AY2234">
        <f t="shared" si="1549"/>
        <v>0</v>
      </c>
      <c r="AZ2234">
        <f t="shared" si="1550"/>
        <v>0</v>
      </c>
      <c r="BA2234">
        <f t="shared" si="1551"/>
        <v>0</v>
      </c>
      <c r="BB2234">
        <f t="shared" si="1552"/>
        <v>0</v>
      </c>
      <c r="BC2234">
        <f t="shared" si="1553"/>
        <v>0</v>
      </c>
      <c r="BD2234">
        <f t="shared" si="1554"/>
        <v>0</v>
      </c>
      <c r="BE2234">
        <f t="shared" si="1555"/>
        <v>0</v>
      </c>
      <c r="BF2234">
        <f t="shared" si="1556"/>
        <v>0</v>
      </c>
    </row>
    <row r="2235" spans="1:58" ht="15" customHeight="1">
      <c r="A2235" s="64"/>
      <c r="B2235" s="11"/>
      <c r="C2235" s="58" t="s">
        <v>5255</v>
      </c>
      <c r="D2235" s="1094"/>
      <c r="E2235" s="1095"/>
      <c r="F2235" s="1095"/>
      <c r="G2235" s="1095"/>
      <c r="H2235" s="1095"/>
      <c r="I2235" s="1095"/>
      <c r="J2235" s="1095"/>
      <c r="K2235" s="1095"/>
      <c r="L2235" s="1096"/>
      <c r="M2235" s="813"/>
      <c r="N2235" s="813"/>
      <c r="O2235" s="813"/>
      <c r="P2235" s="813"/>
      <c r="Q2235" s="813"/>
      <c r="R2235" s="813"/>
      <c r="S2235" s="813"/>
      <c r="T2235" s="813"/>
      <c r="U2235" s="813"/>
      <c r="V2235" s="813"/>
      <c r="W2235" s="813"/>
      <c r="X2235" s="813"/>
      <c r="Y2235" s="813"/>
      <c r="Z2235" s="813"/>
      <c r="AA2235" s="813"/>
      <c r="AB2235" s="813"/>
      <c r="AC2235" s="813"/>
      <c r="AD2235" s="813"/>
      <c r="AI2235">
        <f t="shared" si="1533"/>
        <v>0</v>
      </c>
      <c r="AJ2235">
        <f t="shared" si="1534"/>
        <v>0</v>
      </c>
      <c r="AK2235">
        <f t="shared" si="1535"/>
        <v>0</v>
      </c>
      <c r="AL2235">
        <f t="shared" si="1536"/>
        <v>0</v>
      </c>
      <c r="AM2235">
        <f t="shared" si="1537"/>
        <v>0</v>
      </c>
      <c r="AN2235">
        <f t="shared" si="1538"/>
        <v>0</v>
      </c>
      <c r="AO2235">
        <f t="shared" si="1539"/>
        <v>0</v>
      </c>
      <c r="AP2235">
        <f t="shared" si="1540"/>
        <v>0</v>
      </c>
      <c r="AQ2235">
        <f t="shared" si="1541"/>
        <v>0</v>
      </c>
      <c r="AR2235">
        <f t="shared" si="1542"/>
        <v>0</v>
      </c>
      <c r="AS2235">
        <f t="shared" si="1543"/>
        <v>0</v>
      </c>
      <c r="AT2235">
        <f t="shared" si="1544"/>
        <v>0</v>
      </c>
      <c r="AU2235">
        <f t="shared" si="1545"/>
        <v>0</v>
      </c>
      <c r="AV2235">
        <f t="shared" si="1546"/>
        <v>0</v>
      </c>
      <c r="AW2235">
        <f t="shared" si="1547"/>
        <v>0</v>
      </c>
      <c r="AX2235">
        <f t="shared" si="1548"/>
        <v>0</v>
      </c>
      <c r="AY2235">
        <f t="shared" si="1549"/>
        <v>0</v>
      </c>
      <c r="AZ2235">
        <f t="shared" si="1550"/>
        <v>0</v>
      </c>
      <c r="BA2235">
        <f t="shared" si="1551"/>
        <v>0</v>
      </c>
      <c r="BB2235">
        <f t="shared" si="1552"/>
        <v>0</v>
      </c>
      <c r="BC2235">
        <f t="shared" si="1553"/>
        <v>0</v>
      </c>
      <c r="BD2235">
        <f t="shared" si="1554"/>
        <v>0</v>
      </c>
      <c r="BE2235">
        <f t="shared" si="1555"/>
        <v>0</v>
      </c>
      <c r="BF2235">
        <f t="shared" si="1556"/>
        <v>0</v>
      </c>
    </row>
    <row r="2236" spans="1:58" ht="15" customHeight="1">
      <c r="A2236" s="64"/>
      <c r="B2236" s="11"/>
      <c r="C2236" s="58" t="s">
        <v>5257</v>
      </c>
      <c r="D2236" s="1094"/>
      <c r="E2236" s="1095"/>
      <c r="F2236" s="1095"/>
      <c r="G2236" s="1095"/>
      <c r="H2236" s="1095"/>
      <c r="I2236" s="1095"/>
      <c r="J2236" s="1095"/>
      <c r="K2236" s="1095"/>
      <c r="L2236" s="1096"/>
      <c r="M2236" s="813"/>
      <c r="N2236" s="813"/>
      <c r="O2236" s="813"/>
      <c r="P2236" s="813"/>
      <c r="Q2236" s="813"/>
      <c r="R2236" s="813"/>
      <c r="S2236" s="813"/>
      <c r="T2236" s="813"/>
      <c r="U2236" s="813"/>
      <c r="V2236" s="813"/>
      <c r="W2236" s="813"/>
      <c r="X2236" s="813"/>
      <c r="Y2236" s="813"/>
      <c r="Z2236" s="813"/>
      <c r="AA2236" s="813"/>
      <c r="AB2236" s="813"/>
      <c r="AC2236" s="813"/>
      <c r="AD2236" s="813"/>
      <c r="AI2236">
        <f t="shared" si="1533"/>
        <v>0</v>
      </c>
      <c r="AJ2236">
        <f t="shared" si="1534"/>
        <v>0</v>
      </c>
      <c r="AK2236">
        <f t="shared" si="1535"/>
        <v>0</v>
      </c>
      <c r="AL2236">
        <f t="shared" si="1536"/>
        <v>0</v>
      </c>
      <c r="AM2236">
        <f t="shared" si="1537"/>
        <v>0</v>
      </c>
      <c r="AN2236">
        <f t="shared" si="1538"/>
        <v>0</v>
      </c>
      <c r="AO2236">
        <f t="shared" si="1539"/>
        <v>0</v>
      </c>
      <c r="AP2236">
        <f t="shared" si="1540"/>
        <v>0</v>
      </c>
      <c r="AQ2236">
        <f t="shared" si="1541"/>
        <v>0</v>
      </c>
      <c r="AR2236">
        <f t="shared" si="1542"/>
        <v>0</v>
      </c>
      <c r="AS2236">
        <f t="shared" si="1543"/>
        <v>0</v>
      </c>
      <c r="AT2236">
        <f t="shared" si="1544"/>
        <v>0</v>
      </c>
      <c r="AU2236">
        <f t="shared" si="1545"/>
        <v>0</v>
      </c>
      <c r="AV2236">
        <f t="shared" si="1546"/>
        <v>0</v>
      </c>
      <c r="AW2236">
        <f t="shared" si="1547"/>
        <v>0</v>
      </c>
      <c r="AX2236">
        <f t="shared" si="1548"/>
        <v>0</v>
      </c>
      <c r="AY2236">
        <f t="shared" si="1549"/>
        <v>0</v>
      </c>
      <c r="AZ2236">
        <f t="shared" si="1550"/>
        <v>0</v>
      </c>
      <c r="BA2236">
        <f t="shared" si="1551"/>
        <v>0</v>
      </c>
      <c r="BB2236">
        <f t="shared" si="1552"/>
        <v>0</v>
      </c>
      <c r="BC2236">
        <f t="shared" si="1553"/>
        <v>0</v>
      </c>
      <c r="BD2236">
        <f t="shared" si="1554"/>
        <v>0</v>
      </c>
      <c r="BE2236">
        <f t="shared" si="1555"/>
        <v>0</v>
      </c>
      <c r="BF2236">
        <f t="shared" si="1556"/>
        <v>0</v>
      </c>
    </row>
    <row r="2237" spans="1:58" ht="15" customHeight="1">
      <c r="A2237" s="64"/>
      <c r="B2237" s="11"/>
      <c r="C2237" s="58" t="s">
        <v>5259</v>
      </c>
      <c r="D2237" s="1094"/>
      <c r="E2237" s="1095"/>
      <c r="F2237" s="1095"/>
      <c r="G2237" s="1095"/>
      <c r="H2237" s="1095"/>
      <c r="I2237" s="1095"/>
      <c r="J2237" s="1095"/>
      <c r="K2237" s="1095"/>
      <c r="L2237" s="1096"/>
      <c r="M2237" s="813"/>
      <c r="N2237" s="813"/>
      <c r="O2237" s="813"/>
      <c r="P2237" s="813"/>
      <c r="Q2237" s="813"/>
      <c r="R2237" s="813"/>
      <c r="S2237" s="813"/>
      <c r="T2237" s="813"/>
      <c r="U2237" s="813"/>
      <c r="V2237" s="813"/>
      <c r="W2237" s="813"/>
      <c r="X2237" s="813"/>
      <c r="Y2237" s="813"/>
      <c r="Z2237" s="813"/>
      <c r="AA2237" s="813"/>
      <c r="AB2237" s="813"/>
      <c r="AC2237" s="813"/>
      <c r="AD2237" s="813"/>
      <c r="AI2237">
        <f t="shared" si="1533"/>
        <v>0</v>
      </c>
      <c r="AJ2237">
        <f t="shared" si="1534"/>
        <v>0</v>
      </c>
      <c r="AK2237">
        <f t="shared" si="1535"/>
        <v>0</v>
      </c>
      <c r="AL2237">
        <f t="shared" si="1536"/>
        <v>0</v>
      </c>
      <c r="AM2237">
        <f t="shared" si="1537"/>
        <v>0</v>
      </c>
      <c r="AN2237">
        <f t="shared" si="1538"/>
        <v>0</v>
      </c>
      <c r="AO2237">
        <f t="shared" si="1539"/>
        <v>0</v>
      </c>
      <c r="AP2237">
        <f t="shared" si="1540"/>
        <v>0</v>
      </c>
      <c r="AQ2237">
        <f t="shared" si="1541"/>
        <v>0</v>
      </c>
      <c r="AR2237">
        <f t="shared" si="1542"/>
        <v>0</v>
      </c>
      <c r="AS2237">
        <f t="shared" si="1543"/>
        <v>0</v>
      </c>
      <c r="AT2237">
        <f t="shared" si="1544"/>
        <v>0</v>
      </c>
      <c r="AU2237">
        <f t="shared" si="1545"/>
        <v>0</v>
      </c>
      <c r="AV2237">
        <f t="shared" si="1546"/>
        <v>0</v>
      </c>
      <c r="AW2237">
        <f t="shared" si="1547"/>
        <v>0</v>
      </c>
      <c r="AX2237">
        <f t="shared" si="1548"/>
        <v>0</v>
      </c>
      <c r="AY2237">
        <f t="shared" si="1549"/>
        <v>0</v>
      </c>
      <c r="AZ2237">
        <f t="shared" si="1550"/>
        <v>0</v>
      </c>
      <c r="BA2237">
        <f t="shared" si="1551"/>
        <v>0</v>
      </c>
      <c r="BB2237">
        <f t="shared" si="1552"/>
        <v>0</v>
      </c>
      <c r="BC2237">
        <f t="shared" si="1553"/>
        <v>0</v>
      </c>
      <c r="BD2237">
        <f t="shared" si="1554"/>
        <v>0</v>
      </c>
      <c r="BE2237">
        <f t="shared" si="1555"/>
        <v>0</v>
      </c>
      <c r="BF2237">
        <f t="shared" si="1556"/>
        <v>0</v>
      </c>
    </row>
    <row r="2238" spans="1:58" ht="15" customHeight="1">
      <c r="A2238" s="64"/>
      <c r="B2238" s="11"/>
      <c r="C2238" s="58" t="s">
        <v>5261</v>
      </c>
      <c r="D2238" s="1094"/>
      <c r="E2238" s="1095"/>
      <c r="F2238" s="1095"/>
      <c r="G2238" s="1095"/>
      <c r="H2238" s="1095"/>
      <c r="I2238" s="1095"/>
      <c r="J2238" s="1095"/>
      <c r="K2238" s="1095"/>
      <c r="L2238" s="1096"/>
      <c r="M2238" s="813"/>
      <c r="N2238" s="813"/>
      <c r="O2238" s="813"/>
      <c r="P2238" s="813"/>
      <c r="Q2238" s="813"/>
      <c r="R2238" s="813"/>
      <c r="S2238" s="813"/>
      <c r="T2238" s="813"/>
      <c r="U2238" s="813"/>
      <c r="V2238" s="813"/>
      <c r="W2238" s="813"/>
      <c r="X2238" s="813"/>
      <c r="Y2238" s="813"/>
      <c r="Z2238" s="813"/>
      <c r="AA2238" s="813"/>
      <c r="AB2238" s="813"/>
      <c r="AC2238" s="813"/>
      <c r="AD2238" s="813"/>
      <c r="AI2238">
        <f t="shared" si="1533"/>
        <v>0</v>
      </c>
      <c r="AJ2238">
        <f t="shared" si="1534"/>
        <v>0</v>
      </c>
      <c r="AK2238">
        <f t="shared" si="1535"/>
        <v>0</v>
      </c>
      <c r="AL2238">
        <f t="shared" si="1536"/>
        <v>0</v>
      </c>
      <c r="AM2238">
        <f t="shared" si="1537"/>
        <v>0</v>
      </c>
      <c r="AN2238">
        <f t="shared" si="1538"/>
        <v>0</v>
      </c>
      <c r="AO2238">
        <f t="shared" si="1539"/>
        <v>0</v>
      </c>
      <c r="AP2238">
        <f t="shared" si="1540"/>
        <v>0</v>
      </c>
      <c r="AQ2238">
        <f t="shared" si="1541"/>
        <v>0</v>
      </c>
      <c r="AR2238">
        <f t="shared" si="1542"/>
        <v>0</v>
      </c>
      <c r="AS2238">
        <f t="shared" si="1543"/>
        <v>0</v>
      </c>
      <c r="AT2238">
        <f t="shared" si="1544"/>
        <v>0</v>
      </c>
      <c r="AU2238">
        <f t="shared" si="1545"/>
        <v>0</v>
      </c>
      <c r="AV2238">
        <f t="shared" si="1546"/>
        <v>0</v>
      </c>
      <c r="AW2238">
        <f t="shared" si="1547"/>
        <v>0</v>
      </c>
      <c r="AX2238">
        <f t="shared" si="1548"/>
        <v>0</v>
      </c>
      <c r="AY2238">
        <f t="shared" si="1549"/>
        <v>0</v>
      </c>
      <c r="AZ2238">
        <f t="shared" si="1550"/>
        <v>0</v>
      </c>
      <c r="BA2238">
        <f t="shared" si="1551"/>
        <v>0</v>
      </c>
      <c r="BB2238">
        <f t="shared" si="1552"/>
        <v>0</v>
      </c>
      <c r="BC2238">
        <f t="shared" si="1553"/>
        <v>0</v>
      </c>
      <c r="BD2238">
        <f t="shared" si="1554"/>
        <v>0</v>
      </c>
      <c r="BE2238">
        <f t="shared" si="1555"/>
        <v>0</v>
      </c>
      <c r="BF2238">
        <f t="shared" si="1556"/>
        <v>0</v>
      </c>
    </row>
    <row r="2239" spans="1:58" ht="15" customHeight="1">
      <c r="A2239" s="64"/>
      <c r="B2239" s="11"/>
      <c r="C2239" s="58" t="s">
        <v>5263</v>
      </c>
      <c r="D2239" s="1094"/>
      <c r="E2239" s="1095"/>
      <c r="F2239" s="1095"/>
      <c r="G2239" s="1095"/>
      <c r="H2239" s="1095"/>
      <c r="I2239" s="1095"/>
      <c r="J2239" s="1095"/>
      <c r="K2239" s="1095"/>
      <c r="L2239" s="1096"/>
      <c r="M2239" s="813"/>
      <c r="N2239" s="813"/>
      <c r="O2239" s="813"/>
      <c r="P2239" s="813"/>
      <c r="Q2239" s="813"/>
      <c r="R2239" s="813"/>
      <c r="S2239" s="813"/>
      <c r="T2239" s="813"/>
      <c r="U2239" s="813"/>
      <c r="V2239" s="813"/>
      <c r="W2239" s="813"/>
      <c r="X2239" s="813"/>
      <c r="Y2239" s="813"/>
      <c r="Z2239" s="813"/>
      <c r="AA2239" s="813"/>
      <c r="AB2239" s="813"/>
      <c r="AC2239" s="813"/>
      <c r="AD2239" s="813"/>
      <c r="AI2239">
        <f t="shared" si="1533"/>
        <v>0</v>
      </c>
      <c r="AJ2239">
        <f t="shared" si="1534"/>
        <v>0</v>
      </c>
      <c r="AK2239">
        <f t="shared" si="1535"/>
        <v>0</v>
      </c>
      <c r="AL2239">
        <f t="shared" si="1536"/>
        <v>0</v>
      </c>
      <c r="AM2239">
        <f t="shared" si="1537"/>
        <v>0</v>
      </c>
      <c r="AN2239">
        <f t="shared" si="1538"/>
        <v>0</v>
      </c>
      <c r="AO2239">
        <f t="shared" si="1539"/>
        <v>0</v>
      </c>
      <c r="AP2239">
        <f t="shared" si="1540"/>
        <v>0</v>
      </c>
      <c r="AQ2239">
        <f t="shared" si="1541"/>
        <v>0</v>
      </c>
      <c r="AR2239">
        <f t="shared" si="1542"/>
        <v>0</v>
      </c>
      <c r="AS2239">
        <f t="shared" si="1543"/>
        <v>0</v>
      </c>
      <c r="AT2239">
        <f t="shared" si="1544"/>
        <v>0</v>
      </c>
      <c r="AU2239">
        <f t="shared" si="1545"/>
        <v>0</v>
      </c>
      <c r="AV2239">
        <f t="shared" si="1546"/>
        <v>0</v>
      </c>
      <c r="AW2239">
        <f t="shared" si="1547"/>
        <v>0</v>
      </c>
      <c r="AX2239">
        <f t="shared" si="1548"/>
        <v>0</v>
      </c>
      <c r="AY2239">
        <f t="shared" si="1549"/>
        <v>0</v>
      </c>
      <c r="AZ2239">
        <f t="shared" si="1550"/>
        <v>0</v>
      </c>
      <c r="BA2239">
        <f t="shared" si="1551"/>
        <v>0</v>
      </c>
      <c r="BB2239">
        <f t="shared" si="1552"/>
        <v>0</v>
      </c>
      <c r="BC2239">
        <f t="shared" si="1553"/>
        <v>0</v>
      </c>
      <c r="BD2239">
        <f t="shared" si="1554"/>
        <v>0</v>
      </c>
      <c r="BE2239">
        <f t="shared" si="1555"/>
        <v>0</v>
      </c>
      <c r="BF2239">
        <f t="shared" si="1556"/>
        <v>0</v>
      </c>
    </row>
    <row r="2240" spans="1:58" ht="15" customHeight="1">
      <c r="A2240" s="64"/>
      <c r="B2240" s="11"/>
      <c r="C2240" s="58" t="s">
        <v>5265</v>
      </c>
      <c r="D2240" s="1094"/>
      <c r="E2240" s="1095"/>
      <c r="F2240" s="1095"/>
      <c r="G2240" s="1095"/>
      <c r="H2240" s="1095"/>
      <c r="I2240" s="1095"/>
      <c r="J2240" s="1095"/>
      <c r="K2240" s="1095"/>
      <c r="L2240" s="1096"/>
      <c r="M2240" s="813"/>
      <c r="N2240" s="813"/>
      <c r="O2240" s="813"/>
      <c r="P2240" s="813"/>
      <c r="Q2240" s="813"/>
      <c r="R2240" s="813"/>
      <c r="S2240" s="813"/>
      <c r="T2240" s="813"/>
      <c r="U2240" s="813"/>
      <c r="V2240" s="813"/>
      <c r="W2240" s="813"/>
      <c r="X2240" s="813"/>
      <c r="Y2240" s="813"/>
      <c r="Z2240" s="813"/>
      <c r="AA2240" s="813"/>
      <c r="AB2240" s="813"/>
      <c r="AC2240" s="813"/>
      <c r="AD2240" s="813"/>
      <c r="AI2240">
        <f t="shared" si="1533"/>
        <v>0</v>
      </c>
      <c r="AJ2240">
        <f t="shared" si="1534"/>
        <v>0</v>
      </c>
      <c r="AK2240">
        <f t="shared" si="1535"/>
        <v>0</v>
      </c>
      <c r="AL2240">
        <f t="shared" si="1536"/>
        <v>0</v>
      </c>
      <c r="AM2240">
        <f t="shared" si="1537"/>
        <v>0</v>
      </c>
      <c r="AN2240">
        <f t="shared" si="1538"/>
        <v>0</v>
      </c>
      <c r="AO2240">
        <f t="shared" si="1539"/>
        <v>0</v>
      </c>
      <c r="AP2240">
        <f t="shared" si="1540"/>
        <v>0</v>
      </c>
      <c r="AQ2240">
        <f t="shared" si="1541"/>
        <v>0</v>
      </c>
      <c r="AR2240">
        <f t="shared" si="1542"/>
        <v>0</v>
      </c>
      <c r="AS2240">
        <f t="shared" si="1543"/>
        <v>0</v>
      </c>
      <c r="AT2240">
        <f t="shared" si="1544"/>
        <v>0</v>
      </c>
      <c r="AU2240">
        <f t="shared" si="1545"/>
        <v>0</v>
      </c>
      <c r="AV2240">
        <f t="shared" si="1546"/>
        <v>0</v>
      </c>
      <c r="AW2240">
        <f t="shared" si="1547"/>
        <v>0</v>
      </c>
      <c r="AX2240">
        <f t="shared" si="1548"/>
        <v>0</v>
      </c>
      <c r="AY2240">
        <f t="shared" si="1549"/>
        <v>0</v>
      </c>
      <c r="AZ2240">
        <f t="shared" si="1550"/>
        <v>0</v>
      </c>
      <c r="BA2240">
        <f t="shared" si="1551"/>
        <v>0</v>
      </c>
      <c r="BB2240">
        <f t="shared" si="1552"/>
        <v>0</v>
      </c>
      <c r="BC2240">
        <f t="shared" si="1553"/>
        <v>0</v>
      </c>
      <c r="BD2240">
        <f t="shared" si="1554"/>
        <v>0</v>
      </c>
      <c r="BE2240">
        <f t="shared" si="1555"/>
        <v>0</v>
      </c>
      <c r="BF2240">
        <f t="shared" si="1556"/>
        <v>0</v>
      </c>
    </row>
    <row r="2241" spans="1:58" ht="15" customHeight="1">
      <c r="A2241" s="64"/>
      <c r="B2241" s="11"/>
      <c r="C2241" s="58" t="s">
        <v>5267</v>
      </c>
      <c r="D2241" s="1094"/>
      <c r="E2241" s="1095"/>
      <c r="F2241" s="1095"/>
      <c r="G2241" s="1095"/>
      <c r="H2241" s="1095"/>
      <c r="I2241" s="1095"/>
      <c r="J2241" s="1095"/>
      <c r="K2241" s="1095"/>
      <c r="L2241" s="1096"/>
      <c r="M2241" s="813"/>
      <c r="N2241" s="813"/>
      <c r="O2241" s="813"/>
      <c r="P2241" s="813"/>
      <c r="Q2241" s="813"/>
      <c r="R2241" s="813"/>
      <c r="S2241" s="813"/>
      <c r="T2241" s="813"/>
      <c r="U2241" s="813"/>
      <c r="V2241" s="813"/>
      <c r="W2241" s="813"/>
      <c r="X2241" s="813"/>
      <c r="Y2241" s="813"/>
      <c r="Z2241" s="813"/>
      <c r="AA2241" s="813"/>
      <c r="AB2241" s="813"/>
      <c r="AC2241" s="813"/>
      <c r="AD2241" s="813"/>
      <c r="AI2241">
        <f t="shared" si="1533"/>
        <v>0</v>
      </c>
      <c r="AJ2241">
        <f t="shared" si="1534"/>
        <v>0</v>
      </c>
      <c r="AK2241">
        <f t="shared" si="1535"/>
        <v>0</v>
      </c>
      <c r="AL2241">
        <f t="shared" si="1536"/>
        <v>0</v>
      </c>
      <c r="AM2241">
        <f t="shared" si="1537"/>
        <v>0</v>
      </c>
      <c r="AN2241">
        <f t="shared" si="1538"/>
        <v>0</v>
      </c>
      <c r="AO2241">
        <f t="shared" si="1539"/>
        <v>0</v>
      </c>
      <c r="AP2241">
        <f t="shared" si="1540"/>
        <v>0</v>
      </c>
      <c r="AQ2241">
        <f t="shared" si="1541"/>
        <v>0</v>
      </c>
      <c r="AR2241">
        <f t="shared" si="1542"/>
        <v>0</v>
      </c>
      <c r="AS2241">
        <f t="shared" si="1543"/>
        <v>0</v>
      </c>
      <c r="AT2241">
        <f t="shared" si="1544"/>
        <v>0</v>
      </c>
      <c r="AU2241">
        <f t="shared" si="1545"/>
        <v>0</v>
      </c>
      <c r="AV2241">
        <f t="shared" si="1546"/>
        <v>0</v>
      </c>
      <c r="AW2241">
        <f t="shared" si="1547"/>
        <v>0</v>
      </c>
      <c r="AX2241">
        <f t="shared" si="1548"/>
        <v>0</v>
      </c>
      <c r="AY2241">
        <f t="shared" si="1549"/>
        <v>0</v>
      </c>
      <c r="AZ2241">
        <f t="shared" si="1550"/>
        <v>0</v>
      </c>
      <c r="BA2241">
        <f t="shared" si="1551"/>
        <v>0</v>
      </c>
      <c r="BB2241">
        <f t="shared" si="1552"/>
        <v>0</v>
      </c>
      <c r="BC2241">
        <f t="shared" si="1553"/>
        <v>0</v>
      </c>
      <c r="BD2241">
        <f t="shared" si="1554"/>
        <v>0</v>
      </c>
      <c r="BE2241">
        <f t="shared" si="1555"/>
        <v>0</v>
      </c>
      <c r="BF2241">
        <f t="shared" si="1556"/>
        <v>0</v>
      </c>
    </row>
    <row r="2242" spans="1:58" ht="15" customHeight="1">
      <c r="A2242" s="64"/>
      <c r="B2242" s="11"/>
      <c r="C2242" s="58" t="s">
        <v>5269</v>
      </c>
      <c r="D2242" s="1094"/>
      <c r="E2242" s="1095"/>
      <c r="F2242" s="1095"/>
      <c r="G2242" s="1095"/>
      <c r="H2242" s="1095"/>
      <c r="I2242" s="1095"/>
      <c r="J2242" s="1095"/>
      <c r="K2242" s="1095"/>
      <c r="L2242" s="1096"/>
      <c r="M2242" s="813"/>
      <c r="N2242" s="813"/>
      <c r="O2242" s="813"/>
      <c r="P2242" s="813"/>
      <c r="Q2242" s="813"/>
      <c r="R2242" s="813"/>
      <c r="S2242" s="813"/>
      <c r="T2242" s="813"/>
      <c r="U2242" s="813"/>
      <c r="V2242" s="813"/>
      <c r="W2242" s="813"/>
      <c r="X2242" s="813"/>
      <c r="Y2242" s="813"/>
      <c r="Z2242" s="813"/>
      <c r="AA2242" s="813"/>
      <c r="AB2242" s="813"/>
      <c r="AC2242" s="813"/>
      <c r="AD2242" s="813"/>
      <c r="AI2242">
        <f t="shared" si="1533"/>
        <v>0</v>
      </c>
      <c r="AJ2242">
        <f t="shared" si="1534"/>
        <v>0</v>
      </c>
      <c r="AK2242">
        <f t="shared" si="1535"/>
        <v>0</v>
      </c>
      <c r="AL2242">
        <f t="shared" si="1536"/>
        <v>0</v>
      </c>
      <c r="AM2242">
        <f t="shared" si="1537"/>
        <v>0</v>
      </c>
      <c r="AN2242">
        <f t="shared" si="1538"/>
        <v>0</v>
      </c>
      <c r="AO2242">
        <f t="shared" si="1539"/>
        <v>0</v>
      </c>
      <c r="AP2242">
        <f t="shared" si="1540"/>
        <v>0</v>
      </c>
      <c r="AQ2242">
        <f t="shared" si="1541"/>
        <v>0</v>
      </c>
      <c r="AR2242">
        <f t="shared" si="1542"/>
        <v>0</v>
      </c>
      <c r="AS2242">
        <f t="shared" si="1543"/>
        <v>0</v>
      </c>
      <c r="AT2242">
        <f t="shared" si="1544"/>
        <v>0</v>
      </c>
      <c r="AU2242">
        <f t="shared" si="1545"/>
        <v>0</v>
      </c>
      <c r="AV2242">
        <f t="shared" si="1546"/>
        <v>0</v>
      </c>
      <c r="AW2242">
        <f t="shared" si="1547"/>
        <v>0</v>
      </c>
      <c r="AX2242">
        <f t="shared" si="1548"/>
        <v>0</v>
      </c>
      <c r="AY2242">
        <f t="shared" si="1549"/>
        <v>0</v>
      </c>
      <c r="AZ2242">
        <f t="shared" si="1550"/>
        <v>0</v>
      </c>
      <c r="BA2242">
        <f t="shared" si="1551"/>
        <v>0</v>
      </c>
      <c r="BB2242">
        <f t="shared" si="1552"/>
        <v>0</v>
      </c>
      <c r="BC2242">
        <f t="shared" si="1553"/>
        <v>0</v>
      </c>
      <c r="BD2242">
        <f t="shared" si="1554"/>
        <v>0</v>
      </c>
      <c r="BE2242">
        <f t="shared" si="1555"/>
        <v>0</v>
      </c>
      <c r="BF2242">
        <f t="shared" si="1556"/>
        <v>0</v>
      </c>
    </row>
    <row r="2243" spans="1:58" ht="15" customHeight="1">
      <c r="A2243" s="64"/>
      <c r="B2243" s="11"/>
      <c r="C2243" s="58" t="s">
        <v>5271</v>
      </c>
      <c r="D2243" s="1094"/>
      <c r="E2243" s="1095"/>
      <c r="F2243" s="1095"/>
      <c r="G2243" s="1095"/>
      <c r="H2243" s="1095"/>
      <c r="I2243" s="1095"/>
      <c r="J2243" s="1095"/>
      <c r="K2243" s="1095"/>
      <c r="L2243" s="1096"/>
      <c r="M2243" s="813"/>
      <c r="N2243" s="813"/>
      <c r="O2243" s="813"/>
      <c r="P2243" s="813"/>
      <c r="Q2243" s="813"/>
      <c r="R2243" s="813"/>
      <c r="S2243" s="813"/>
      <c r="T2243" s="813"/>
      <c r="U2243" s="813"/>
      <c r="V2243" s="813"/>
      <c r="W2243" s="813"/>
      <c r="X2243" s="813"/>
      <c r="Y2243" s="813"/>
      <c r="Z2243" s="813"/>
      <c r="AA2243" s="813"/>
      <c r="AB2243" s="813"/>
      <c r="AC2243" s="813"/>
      <c r="AD2243" s="813"/>
      <c r="AI2243">
        <f t="shared" si="1533"/>
        <v>0</v>
      </c>
      <c r="AJ2243">
        <f t="shared" si="1534"/>
        <v>0</v>
      </c>
      <c r="AK2243">
        <f t="shared" si="1535"/>
        <v>0</v>
      </c>
      <c r="AL2243">
        <f t="shared" si="1536"/>
        <v>0</v>
      </c>
      <c r="AM2243">
        <f t="shared" si="1537"/>
        <v>0</v>
      </c>
      <c r="AN2243">
        <f t="shared" si="1538"/>
        <v>0</v>
      </c>
      <c r="AO2243">
        <f t="shared" si="1539"/>
        <v>0</v>
      </c>
      <c r="AP2243">
        <f t="shared" si="1540"/>
        <v>0</v>
      </c>
      <c r="AQ2243">
        <f t="shared" si="1541"/>
        <v>0</v>
      </c>
      <c r="AR2243">
        <f t="shared" si="1542"/>
        <v>0</v>
      </c>
      <c r="AS2243">
        <f t="shared" si="1543"/>
        <v>0</v>
      </c>
      <c r="AT2243">
        <f t="shared" si="1544"/>
        <v>0</v>
      </c>
      <c r="AU2243">
        <f t="shared" si="1545"/>
        <v>0</v>
      </c>
      <c r="AV2243">
        <f t="shared" si="1546"/>
        <v>0</v>
      </c>
      <c r="AW2243">
        <f t="shared" si="1547"/>
        <v>0</v>
      </c>
      <c r="AX2243">
        <f t="shared" si="1548"/>
        <v>0</v>
      </c>
      <c r="AY2243">
        <f t="shared" si="1549"/>
        <v>0</v>
      </c>
      <c r="AZ2243">
        <f t="shared" si="1550"/>
        <v>0</v>
      </c>
      <c r="BA2243">
        <f t="shared" si="1551"/>
        <v>0</v>
      </c>
      <c r="BB2243">
        <f t="shared" si="1552"/>
        <v>0</v>
      </c>
      <c r="BC2243">
        <f t="shared" si="1553"/>
        <v>0</v>
      </c>
      <c r="BD2243">
        <f t="shared" si="1554"/>
        <v>0</v>
      </c>
      <c r="BE2243">
        <f t="shared" si="1555"/>
        <v>0</v>
      </c>
      <c r="BF2243">
        <f t="shared" si="1556"/>
        <v>0</v>
      </c>
    </row>
    <row r="2244" spans="1:58" ht="15" customHeight="1">
      <c r="A2244" s="64"/>
      <c r="B2244" s="11"/>
      <c r="C2244" s="58" t="s">
        <v>5273</v>
      </c>
      <c r="D2244" s="1094"/>
      <c r="E2244" s="1095"/>
      <c r="F2244" s="1095"/>
      <c r="G2244" s="1095"/>
      <c r="H2244" s="1095"/>
      <c r="I2244" s="1095"/>
      <c r="J2244" s="1095"/>
      <c r="K2244" s="1095"/>
      <c r="L2244" s="1096"/>
      <c r="M2244" s="813"/>
      <c r="N2244" s="813"/>
      <c r="O2244" s="813"/>
      <c r="P2244" s="813"/>
      <c r="Q2244" s="813"/>
      <c r="R2244" s="813"/>
      <c r="S2244" s="813"/>
      <c r="T2244" s="813"/>
      <c r="U2244" s="813"/>
      <c r="V2244" s="813"/>
      <c r="W2244" s="813"/>
      <c r="X2244" s="813"/>
      <c r="Y2244" s="813"/>
      <c r="Z2244" s="813"/>
      <c r="AA2244" s="813"/>
      <c r="AB2244" s="813"/>
      <c r="AC2244" s="813"/>
      <c r="AD2244" s="813"/>
      <c r="AI2244">
        <f t="shared" si="1533"/>
        <v>0</v>
      </c>
      <c r="AJ2244">
        <f t="shared" si="1534"/>
        <v>0</v>
      </c>
      <c r="AK2244">
        <f t="shared" si="1535"/>
        <v>0</v>
      </c>
      <c r="AL2244">
        <f t="shared" si="1536"/>
        <v>0</v>
      </c>
      <c r="AM2244">
        <f t="shared" si="1537"/>
        <v>0</v>
      </c>
      <c r="AN2244">
        <f t="shared" si="1538"/>
        <v>0</v>
      </c>
      <c r="AO2244">
        <f t="shared" si="1539"/>
        <v>0</v>
      </c>
      <c r="AP2244">
        <f t="shared" si="1540"/>
        <v>0</v>
      </c>
      <c r="AQ2244">
        <f t="shared" si="1541"/>
        <v>0</v>
      </c>
      <c r="AR2244">
        <f t="shared" si="1542"/>
        <v>0</v>
      </c>
      <c r="AS2244">
        <f t="shared" si="1543"/>
        <v>0</v>
      </c>
      <c r="AT2244">
        <f t="shared" si="1544"/>
        <v>0</v>
      </c>
      <c r="AU2244">
        <f t="shared" si="1545"/>
        <v>0</v>
      </c>
      <c r="AV2244">
        <f t="shared" si="1546"/>
        <v>0</v>
      </c>
      <c r="AW2244">
        <f t="shared" si="1547"/>
        <v>0</v>
      </c>
      <c r="AX2244">
        <f t="shared" si="1548"/>
        <v>0</v>
      </c>
      <c r="AY2244">
        <f t="shared" si="1549"/>
        <v>0</v>
      </c>
      <c r="AZ2244">
        <f t="shared" si="1550"/>
        <v>0</v>
      </c>
      <c r="BA2244">
        <f t="shared" si="1551"/>
        <v>0</v>
      </c>
      <c r="BB2244">
        <f t="shared" si="1552"/>
        <v>0</v>
      </c>
      <c r="BC2244">
        <f t="shared" si="1553"/>
        <v>0</v>
      </c>
      <c r="BD2244">
        <f t="shared" si="1554"/>
        <v>0</v>
      </c>
      <c r="BE2244">
        <f t="shared" si="1555"/>
        <v>0</v>
      </c>
      <c r="BF2244">
        <f t="shared" si="1556"/>
        <v>0</v>
      </c>
    </row>
    <row r="2245" spans="1:58" ht="15" customHeight="1">
      <c r="A2245" s="64"/>
      <c r="B2245" s="11"/>
      <c r="C2245" s="58" t="s">
        <v>5275</v>
      </c>
      <c r="D2245" s="1094"/>
      <c r="E2245" s="1095"/>
      <c r="F2245" s="1095"/>
      <c r="G2245" s="1095"/>
      <c r="H2245" s="1095"/>
      <c r="I2245" s="1095"/>
      <c r="J2245" s="1095"/>
      <c r="K2245" s="1095"/>
      <c r="L2245" s="1096"/>
      <c r="M2245" s="813"/>
      <c r="N2245" s="813"/>
      <c r="O2245" s="813"/>
      <c r="P2245" s="813"/>
      <c r="Q2245" s="813"/>
      <c r="R2245" s="813"/>
      <c r="S2245" s="813"/>
      <c r="T2245" s="813"/>
      <c r="U2245" s="813"/>
      <c r="V2245" s="813"/>
      <c r="W2245" s="813"/>
      <c r="X2245" s="813"/>
      <c r="Y2245" s="813"/>
      <c r="Z2245" s="813"/>
      <c r="AA2245" s="813"/>
      <c r="AB2245" s="813"/>
      <c r="AC2245" s="813"/>
      <c r="AD2245" s="813"/>
      <c r="AI2245">
        <f t="shared" si="1533"/>
        <v>0</v>
      </c>
      <c r="AJ2245">
        <f t="shared" si="1534"/>
        <v>0</v>
      </c>
      <c r="AK2245">
        <f t="shared" si="1535"/>
        <v>0</v>
      </c>
      <c r="AL2245">
        <f t="shared" si="1536"/>
        <v>0</v>
      </c>
      <c r="AM2245">
        <f t="shared" si="1537"/>
        <v>0</v>
      </c>
      <c r="AN2245">
        <f t="shared" si="1538"/>
        <v>0</v>
      </c>
      <c r="AO2245">
        <f t="shared" si="1539"/>
        <v>0</v>
      </c>
      <c r="AP2245">
        <f t="shared" si="1540"/>
        <v>0</v>
      </c>
      <c r="AQ2245">
        <f t="shared" si="1541"/>
        <v>0</v>
      </c>
      <c r="AR2245">
        <f t="shared" si="1542"/>
        <v>0</v>
      </c>
      <c r="AS2245">
        <f t="shared" si="1543"/>
        <v>0</v>
      </c>
      <c r="AT2245">
        <f t="shared" si="1544"/>
        <v>0</v>
      </c>
      <c r="AU2245">
        <f t="shared" si="1545"/>
        <v>0</v>
      </c>
      <c r="AV2245">
        <f t="shared" si="1546"/>
        <v>0</v>
      </c>
      <c r="AW2245">
        <f t="shared" si="1547"/>
        <v>0</v>
      </c>
      <c r="AX2245">
        <f t="shared" si="1548"/>
        <v>0</v>
      </c>
      <c r="AY2245">
        <f t="shared" si="1549"/>
        <v>0</v>
      </c>
      <c r="AZ2245">
        <f t="shared" si="1550"/>
        <v>0</v>
      </c>
      <c r="BA2245">
        <f t="shared" si="1551"/>
        <v>0</v>
      </c>
      <c r="BB2245">
        <f t="shared" si="1552"/>
        <v>0</v>
      </c>
      <c r="BC2245">
        <f t="shared" si="1553"/>
        <v>0</v>
      </c>
      <c r="BD2245">
        <f t="shared" si="1554"/>
        <v>0</v>
      </c>
      <c r="BE2245">
        <f t="shared" si="1555"/>
        <v>0</v>
      </c>
      <c r="BF2245">
        <f t="shared" si="1556"/>
        <v>0</v>
      </c>
    </row>
    <row r="2246" spans="1:58" ht="15" customHeight="1">
      <c r="A2246" s="64"/>
      <c r="B2246" s="11"/>
      <c r="C2246" s="58" t="s">
        <v>5277</v>
      </c>
      <c r="D2246" s="1094"/>
      <c r="E2246" s="1095"/>
      <c r="F2246" s="1095"/>
      <c r="G2246" s="1095"/>
      <c r="H2246" s="1095"/>
      <c r="I2246" s="1095"/>
      <c r="J2246" s="1095"/>
      <c r="K2246" s="1095"/>
      <c r="L2246" s="1096"/>
      <c r="M2246" s="813"/>
      <c r="N2246" s="813"/>
      <c r="O2246" s="813"/>
      <c r="P2246" s="813"/>
      <c r="Q2246" s="813"/>
      <c r="R2246" s="813"/>
      <c r="S2246" s="813"/>
      <c r="T2246" s="813"/>
      <c r="U2246" s="813"/>
      <c r="V2246" s="813"/>
      <c r="W2246" s="813"/>
      <c r="X2246" s="813"/>
      <c r="Y2246" s="813"/>
      <c r="Z2246" s="813"/>
      <c r="AA2246" s="813"/>
      <c r="AB2246" s="813"/>
      <c r="AC2246" s="813"/>
      <c r="AD2246" s="813"/>
      <c r="AI2246">
        <f t="shared" si="1533"/>
        <v>0</v>
      </c>
      <c r="AJ2246">
        <f t="shared" si="1534"/>
        <v>0</v>
      </c>
      <c r="AK2246">
        <f t="shared" si="1535"/>
        <v>0</v>
      </c>
      <c r="AL2246">
        <f t="shared" si="1536"/>
        <v>0</v>
      </c>
      <c r="AM2246">
        <f t="shared" si="1537"/>
        <v>0</v>
      </c>
      <c r="AN2246">
        <f t="shared" si="1538"/>
        <v>0</v>
      </c>
      <c r="AO2246">
        <f t="shared" si="1539"/>
        <v>0</v>
      </c>
      <c r="AP2246">
        <f t="shared" si="1540"/>
        <v>0</v>
      </c>
      <c r="AQ2246">
        <f t="shared" si="1541"/>
        <v>0</v>
      </c>
      <c r="AR2246">
        <f t="shared" si="1542"/>
        <v>0</v>
      </c>
      <c r="AS2246">
        <f t="shared" si="1543"/>
        <v>0</v>
      </c>
      <c r="AT2246">
        <f t="shared" si="1544"/>
        <v>0</v>
      </c>
      <c r="AU2246">
        <f t="shared" si="1545"/>
        <v>0</v>
      </c>
      <c r="AV2246">
        <f t="shared" si="1546"/>
        <v>0</v>
      </c>
      <c r="AW2246">
        <f t="shared" si="1547"/>
        <v>0</v>
      </c>
      <c r="AX2246">
        <f t="shared" si="1548"/>
        <v>0</v>
      </c>
      <c r="AY2246">
        <f t="shared" si="1549"/>
        <v>0</v>
      </c>
      <c r="AZ2246">
        <f t="shared" si="1550"/>
        <v>0</v>
      </c>
      <c r="BA2246">
        <f t="shared" si="1551"/>
        <v>0</v>
      </c>
      <c r="BB2246">
        <f t="shared" si="1552"/>
        <v>0</v>
      </c>
      <c r="BC2246">
        <f t="shared" si="1553"/>
        <v>0</v>
      </c>
      <c r="BD2246">
        <f t="shared" si="1554"/>
        <v>0</v>
      </c>
      <c r="BE2246">
        <f t="shared" si="1555"/>
        <v>0</v>
      </c>
      <c r="BF2246">
        <f t="shared" si="1556"/>
        <v>0</v>
      </c>
    </row>
    <row r="2247" spans="1:58" ht="15" customHeight="1">
      <c r="A2247" s="64"/>
      <c r="B2247" s="11"/>
      <c r="C2247" s="58" t="s">
        <v>5279</v>
      </c>
      <c r="D2247" s="1094"/>
      <c r="E2247" s="1095"/>
      <c r="F2247" s="1095"/>
      <c r="G2247" s="1095"/>
      <c r="H2247" s="1095"/>
      <c r="I2247" s="1095"/>
      <c r="J2247" s="1095"/>
      <c r="K2247" s="1095"/>
      <c r="L2247" s="1096"/>
      <c r="M2247" s="813"/>
      <c r="N2247" s="813"/>
      <c r="O2247" s="813"/>
      <c r="P2247" s="813"/>
      <c r="Q2247" s="813"/>
      <c r="R2247" s="813"/>
      <c r="S2247" s="813"/>
      <c r="T2247" s="813"/>
      <c r="U2247" s="813"/>
      <c r="V2247" s="813"/>
      <c r="W2247" s="813"/>
      <c r="X2247" s="813"/>
      <c r="Y2247" s="813"/>
      <c r="Z2247" s="813"/>
      <c r="AA2247" s="813"/>
      <c r="AB2247" s="813"/>
      <c r="AC2247" s="813"/>
      <c r="AD2247" s="813"/>
      <c r="AI2247">
        <f t="shared" si="1533"/>
        <v>0</v>
      </c>
      <c r="AJ2247">
        <f t="shared" si="1534"/>
        <v>0</v>
      </c>
      <c r="AK2247">
        <f t="shared" si="1535"/>
        <v>0</v>
      </c>
      <c r="AL2247">
        <f t="shared" si="1536"/>
        <v>0</v>
      </c>
      <c r="AM2247">
        <f t="shared" si="1537"/>
        <v>0</v>
      </c>
      <c r="AN2247">
        <f t="shared" si="1538"/>
        <v>0</v>
      </c>
      <c r="AO2247">
        <f t="shared" si="1539"/>
        <v>0</v>
      </c>
      <c r="AP2247">
        <f t="shared" si="1540"/>
        <v>0</v>
      </c>
      <c r="AQ2247">
        <f t="shared" si="1541"/>
        <v>0</v>
      </c>
      <c r="AR2247">
        <f t="shared" si="1542"/>
        <v>0</v>
      </c>
      <c r="AS2247">
        <f t="shared" si="1543"/>
        <v>0</v>
      </c>
      <c r="AT2247">
        <f t="shared" si="1544"/>
        <v>0</v>
      </c>
      <c r="AU2247">
        <f t="shared" si="1545"/>
        <v>0</v>
      </c>
      <c r="AV2247">
        <f t="shared" si="1546"/>
        <v>0</v>
      </c>
      <c r="AW2247">
        <f t="shared" si="1547"/>
        <v>0</v>
      </c>
      <c r="AX2247">
        <f t="shared" si="1548"/>
        <v>0</v>
      </c>
      <c r="AY2247">
        <f t="shared" si="1549"/>
        <v>0</v>
      </c>
      <c r="AZ2247">
        <f t="shared" si="1550"/>
        <v>0</v>
      </c>
      <c r="BA2247">
        <f t="shared" si="1551"/>
        <v>0</v>
      </c>
      <c r="BB2247">
        <f t="shared" si="1552"/>
        <v>0</v>
      </c>
      <c r="BC2247">
        <f t="shared" si="1553"/>
        <v>0</v>
      </c>
      <c r="BD2247">
        <f t="shared" si="1554"/>
        <v>0</v>
      </c>
      <c r="BE2247">
        <f t="shared" si="1555"/>
        <v>0</v>
      </c>
      <c r="BF2247">
        <f t="shared" si="1556"/>
        <v>0</v>
      </c>
    </row>
    <row r="2248" spans="1:58" ht="15" customHeight="1">
      <c r="A2248" s="64"/>
      <c r="B2248" s="11"/>
      <c r="C2248" s="58" t="s">
        <v>5281</v>
      </c>
      <c r="D2248" s="1094"/>
      <c r="E2248" s="1095"/>
      <c r="F2248" s="1095"/>
      <c r="G2248" s="1095"/>
      <c r="H2248" s="1095"/>
      <c r="I2248" s="1095"/>
      <c r="J2248" s="1095"/>
      <c r="K2248" s="1095"/>
      <c r="L2248" s="1096"/>
      <c r="M2248" s="813"/>
      <c r="N2248" s="813"/>
      <c r="O2248" s="813"/>
      <c r="P2248" s="813"/>
      <c r="Q2248" s="813"/>
      <c r="R2248" s="813"/>
      <c r="S2248" s="813"/>
      <c r="T2248" s="813"/>
      <c r="U2248" s="813"/>
      <c r="V2248" s="813"/>
      <c r="W2248" s="813"/>
      <c r="X2248" s="813"/>
      <c r="Y2248" s="813"/>
      <c r="Z2248" s="813"/>
      <c r="AA2248" s="813"/>
      <c r="AB2248" s="813"/>
      <c r="AC2248" s="813"/>
      <c r="AD2248" s="813"/>
      <c r="AI2248">
        <f t="shared" si="1533"/>
        <v>0</v>
      </c>
      <c r="AJ2248">
        <f t="shared" si="1534"/>
        <v>0</v>
      </c>
      <c r="AK2248">
        <f t="shared" si="1535"/>
        <v>0</v>
      </c>
      <c r="AL2248">
        <f t="shared" si="1536"/>
        <v>0</v>
      </c>
      <c r="AM2248">
        <f t="shared" si="1537"/>
        <v>0</v>
      </c>
      <c r="AN2248">
        <f t="shared" si="1538"/>
        <v>0</v>
      </c>
      <c r="AO2248">
        <f t="shared" si="1539"/>
        <v>0</v>
      </c>
      <c r="AP2248">
        <f t="shared" si="1540"/>
        <v>0</v>
      </c>
      <c r="AQ2248">
        <f t="shared" si="1541"/>
        <v>0</v>
      </c>
      <c r="AR2248">
        <f t="shared" si="1542"/>
        <v>0</v>
      </c>
      <c r="AS2248">
        <f t="shared" si="1543"/>
        <v>0</v>
      </c>
      <c r="AT2248">
        <f t="shared" si="1544"/>
        <v>0</v>
      </c>
      <c r="AU2248">
        <f t="shared" si="1545"/>
        <v>0</v>
      </c>
      <c r="AV2248">
        <f t="shared" si="1546"/>
        <v>0</v>
      </c>
      <c r="AW2248">
        <f t="shared" si="1547"/>
        <v>0</v>
      </c>
      <c r="AX2248">
        <f t="shared" si="1548"/>
        <v>0</v>
      </c>
      <c r="AY2248">
        <f t="shared" si="1549"/>
        <v>0</v>
      </c>
      <c r="AZ2248">
        <f t="shared" si="1550"/>
        <v>0</v>
      </c>
      <c r="BA2248">
        <f t="shared" si="1551"/>
        <v>0</v>
      </c>
      <c r="BB2248">
        <f t="shared" si="1552"/>
        <v>0</v>
      </c>
      <c r="BC2248">
        <f t="shared" si="1553"/>
        <v>0</v>
      </c>
      <c r="BD2248">
        <f t="shared" si="1554"/>
        <v>0</v>
      </c>
      <c r="BE2248">
        <f t="shared" si="1555"/>
        <v>0</v>
      </c>
      <c r="BF2248">
        <f t="shared" si="1556"/>
        <v>0</v>
      </c>
    </row>
    <row r="2249" spans="1:58" ht="15" customHeight="1">
      <c r="A2249" s="64"/>
      <c r="B2249" s="11"/>
      <c r="C2249" s="58" t="s">
        <v>5283</v>
      </c>
      <c r="D2249" s="1094"/>
      <c r="E2249" s="1095"/>
      <c r="F2249" s="1095"/>
      <c r="G2249" s="1095"/>
      <c r="H2249" s="1095"/>
      <c r="I2249" s="1095"/>
      <c r="J2249" s="1095"/>
      <c r="K2249" s="1095"/>
      <c r="L2249" s="1096"/>
      <c r="M2249" s="813"/>
      <c r="N2249" s="813"/>
      <c r="O2249" s="813"/>
      <c r="P2249" s="813"/>
      <c r="Q2249" s="813"/>
      <c r="R2249" s="813"/>
      <c r="S2249" s="813"/>
      <c r="T2249" s="813"/>
      <c r="U2249" s="813"/>
      <c r="V2249" s="813"/>
      <c r="W2249" s="813"/>
      <c r="X2249" s="813"/>
      <c r="Y2249" s="813"/>
      <c r="Z2249" s="813"/>
      <c r="AA2249" s="813"/>
      <c r="AB2249" s="813"/>
      <c r="AC2249" s="813"/>
      <c r="AD2249" s="813"/>
      <c r="AI2249">
        <f t="shared" si="1533"/>
        <v>0</v>
      </c>
      <c r="AJ2249">
        <f t="shared" si="1534"/>
        <v>0</v>
      </c>
      <c r="AK2249">
        <f t="shared" si="1535"/>
        <v>0</v>
      </c>
      <c r="AL2249">
        <f t="shared" si="1536"/>
        <v>0</v>
      </c>
      <c r="AM2249">
        <f t="shared" si="1537"/>
        <v>0</v>
      </c>
      <c r="AN2249">
        <f t="shared" si="1538"/>
        <v>0</v>
      </c>
      <c r="AO2249">
        <f t="shared" si="1539"/>
        <v>0</v>
      </c>
      <c r="AP2249">
        <f t="shared" si="1540"/>
        <v>0</v>
      </c>
      <c r="AQ2249">
        <f t="shared" si="1541"/>
        <v>0</v>
      </c>
      <c r="AR2249">
        <f t="shared" si="1542"/>
        <v>0</v>
      </c>
      <c r="AS2249">
        <f t="shared" si="1543"/>
        <v>0</v>
      </c>
      <c r="AT2249">
        <f t="shared" si="1544"/>
        <v>0</v>
      </c>
      <c r="AU2249">
        <f t="shared" si="1545"/>
        <v>0</v>
      </c>
      <c r="AV2249">
        <f t="shared" si="1546"/>
        <v>0</v>
      </c>
      <c r="AW2249">
        <f t="shared" si="1547"/>
        <v>0</v>
      </c>
      <c r="AX2249">
        <f t="shared" si="1548"/>
        <v>0</v>
      </c>
      <c r="AY2249">
        <f t="shared" si="1549"/>
        <v>0</v>
      </c>
      <c r="AZ2249">
        <f t="shared" si="1550"/>
        <v>0</v>
      </c>
      <c r="BA2249">
        <f t="shared" si="1551"/>
        <v>0</v>
      </c>
      <c r="BB2249">
        <f t="shared" si="1552"/>
        <v>0</v>
      </c>
      <c r="BC2249">
        <f t="shared" si="1553"/>
        <v>0</v>
      </c>
      <c r="BD2249">
        <f t="shared" si="1554"/>
        <v>0</v>
      </c>
      <c r="BE2249">
        <f t="shared" si="1555"/>
        <v>0</v>
      </c>
      <c r="BF2249">
        <f t="shared" si="1556"/>
        <v>0</v>
      </c>
    </row>
    <row r="2250" spans="1:58" ht="15" customHeight="1">
      <c r="A2250" s="64"/>
      <c r="B2250" s="11"/>
      <c r="C2250" s="61" t="s">
        <v>5285</v>
      </c>
      <c r="D2250" s="1094"/>
      <c r="E2250" s="1095"/>
      <c r="F2250" s="1095"/>
      <c r="G2250" s="1095"/>
      <c r="H2250" s="1095"/>
      <c r="I2250" s="1095"/>
      <c r="J2250" s="1095"/>
      <c r="K2250" s="1095"/>
      <c r="L2250" s="1096"/>
      <c r="M2250" s="813"/>
      <c r="N2250" s="813"/>
      <c r="O2250" s="813"/>
      <c r="P2250" s="813"/>
      <c r="Q2250" s="813"/>
      <c r="R2250" s="813"/>
      <c r="S2250" s="813"/>
      <c r="T2250" s="813"/>
      <c r="U2250" s="813"/>
      <c r="V2250" s="813"/>
      <c r="W2250" s="813"/>
      <c r="X2250" s="813"/>
      <c r="Y2250" s="813"/>
      <c r="Z2250" s="813"/>
      <c r="AA2250" s="813"/>
      <c r="AB2250" s="813"/>
      <c r="AC2250" s="813"/>
      <c r="AD2250" s="813"/>
      <c r="AI2250">
        <f t="shared" si="1533"/>
        <v>0</v>
      </c>
      <c r="AJ2250">
        <f t="shared" si="1534"/>
        <v>0</v>
      </c>
      <c r="AK2250">
        <f t="shared" si="1535"/>
        <v>0</v>
      </c>
      <c r="AL2250">
        <f t="shared" si="1536"/>
        <v>0</v>
      </c>
      <c r="AM2250">
        <f t="shared" si="1537"/>
        <v>0</v>
      </c>
      <c r="AN2250">
        <f t="shared" si="1538"/>
        <v>0</v>
      </c>
      <c r="AO2250">
        <f t="shared" si="1539"/>
        <v>0</v>
      </c>
      <c r="AP2250">
        <f t="shared" si="1540"/>
        <v>0</v>
      </c>
      <c r="AQ2250">
        <f t="shared" si="1541"/>
        <v>0</v>
      </c>
      <c r="AR2250">
        <f t="shared" si="1542"/>
        <v>0</v>
      </c>
      <c r="AS2250">
        <f t="shared" si="1543"/>
        <v>0</v>
      </c>
      <c r="AT2250">
        <f t="shared" si="1544"/>
        <v>0</v>
      </c>
      <c r="AU2250">
        <f t="shared" si="1545"/>
        <v>0</v>
      </c>
      <c r="AV2250">
        <f t="shared" si="1546"/>
        <v>0</v>
      </c>
      <c r="AW2250">
        <f t="shared" si="1547"/>
        <v>0</v>
      </c>
      <c r="AX2250">
        <f t="shared" si="1548"/>
        <v>0</v>
      </c>
      <c r="AY2250">
        <f t="shared" si="1549"/>
        <v>0</v>
      </c>
      <c r="AZ2250">
        <f t="shared" si="1550"/>
        <v>0</v>
      </c>
      <c r="BA2250">
        <f t="shared" si="1551"/>
        <v>0</v>
      </c>
      <c r="BB2250">
        <f t="shared" si="1552"/>
        <v>0</v>
      </c>
      <c r="BC2250">
        <f t="shared" si="1553"/>
        <v>0</v>
      </c>
      <c r="BD2250">
        <f t="shared" si="1554"/>
        <v>0</v>
      </c>
      <c r="BE2250">
        <f t="shared" si="1555"/>
        <v>0</v>
      </c>
      <c r="BF2250">
        <f t="shared" si="1556"/>
        <v>0</v>
      </c>
    </row>
    <row r="2251" spans="1:58" ht="15" customHeight="1">
      <c r="A2251" s="64"/>
      <c r="B2251" s="11"/>
      <c r="C2251" s="61" t="s">
        <v>5287</v>
      </c>
      <c r="D2251" s="1094"/>
      <c r="E2251" s="1095"/>
      <c r="F2251" s="1095"/>
      <c r="G2251" s="1095"/>
      <c r="H2251" s="1095"/>
      <c r="I2251" s="1095"/>
      <c r="J2251" s="1095"/>
      <c r="K2251" s="1095"/>
      <c r="L2251" s="1096"/>
      <c r="M2251" s="813"/>
      <c r="N2251" s="813"/>
      <c r="O2251" s="813"/>
      <c r="P2251" s="813"/>
      <c r="Q2251" s="813"/>
      <c r="R2251" s="813"/>
      <c r="S2251" s="813"/>
      <c r="T2251" s="813"/>
      <c r="U2251" s="813"/>
      <c r="V2251" s="813"/>
      <c r="W2251" s="813"/>
      <c r="X2251" s="813"/>
      <c r="Y2251" s="813"/>
      <c r="Z2251" s="813"/>
      <c r="AA2251" s="813"/>
      <c r="AB2251" s="813"/>
      <c r="AC2251" s="813"/>
      <c r="AD2251" s="813"/>
      <c r="AI2251">
        <f t="shared" si="1533"/>
        <v>0</v>
      </c>
      <c r="AJ2251">
        <f t="shared" si="1534"/>
        <v>0</v>
      </c>
      <c r="AK2251">
        <f t="shared" si="1535"/>
        <v>0</v>
      </c>
      <c r="AL2251">
        <f t="shared" si="1536"/>
        <v>0</v>
      </c>
      <c r="AM2251">
        <f t="shared" si="1537"/>
        <v>0</v>
      </c>
      <c r="AN2251">
        <f t="shared" si="1538"/>
        <v>0</v>
      </c>
      <c r="AO2251">
        <f t="shared" si="1539"/>
        <v>0</v>
      </c>
      <c r="AP2251">
        <f t="shared" si="1540"/>
        <v>0</v>
      </c>
      <c r="AQ2251">
        <f t="shared" si="1541"/>
        <v>0</v>
      </c>
      <c r="AR2251">
        <f t="shared" si="1542"/>
        <v>0</v>
      </c>
      <c r="AS2251">
        <f t="shared" si="1543"/>
        <v>0</v>
      </c>
      <c r="AT2251">
        <f t="shared" si="1544"/>
        <v>0</v>
      </c>
      <c r="AU2251">
        <f t="shared" si="1545"/>
        <v>0</v>
      </c>
      <c r="AV2251">
        <f t="shared" si="1546"/>
        <v>0</v>
      </c>
      <c r="AW2251">
        <f t="shared" si="1547"/>
        <v>0</v>
      </c>
      <c r="AX2251">
        <f t="shared" si="1548"/>
        <v>0</v>
      </c>
      <c r="AY2251">
        <f t="shared" si="1549"/>
        <v>0</v>
      </c>
      <c r="AZ2251">
        <f t="shared" si="1550"/>
        <v>0</v>
      </c>
      <c r="BA2251">
        <f t="shared" si="1551"/>
        <v>0</v>
      </c>
      <c r="BB2251">
        <f t="shared" si="1552"/>
        <v>0</v>
      </c>
      <c r="BC2251">
        <f t="shared" si="1553"/>
        <v>0</v>
      </c>
      <c r="BD2251">
        <f t="shared" si="1554"/>
        <v>0</v>
      </c>
      <c r="BE2251">
        <f t="shared" si="1555"/>
        <v>0</v>
      </c>
      <c r="BF2251">
        <f t="shared" si="1556"/>
        <v>0</v>
      </c>
    </row>
    <row r="2252" spans="1:58" ht="15" customHeight="1">
      <c r="A2252" s="64"/>
      <c r="B2252" s="11"/>
      <c r="C2252" s="61" t="s">
        <v>5289</v>
      </c>
      <c r="D2252" s="1094"/>
      <c r="E2252" s="1095"/>
      <c r="F2252" s="1095"/>
      <c r="G2252" s="1095"/>
      <c r="H2252" s="1095"/>
      <c r="I2252" s="1095"/>
      <c r="J2252" s="1095"/>
      <c r="K2252" s="1095"/>
      <c r="L2252" s="1096"/>
      <c r="M2252" s="813"/>
      <c r="N2252" s="813"/>
      <c r="O2252" s="813"/>
      <c r="P2252" s="813"/>
      <c r="Q2252" s="813"/>
      <c r="R2252" s="813"/>
      <c r="S2252" s="813"/>
      <c r="T2252" s="813"/>
      <c r="U2252" s="813"/>
      <c r="V2252" s="813"/>
      <c r="W2252" s="813"/>
      <c r="X2252" s="813"/>
      <c r="Y2252" s="813"/>
      <c r="Z2252" s="813"/>
      <c r="AA2252" s="813"/>
      <c r="AB2252" s="813"/>
      <c r="AC2252" s="813"/>
      <c r="AD2252" s="813"/>
      <c r="AI2252">
        <f t="shared" si="1533"/>
        <v>0</v>
      </c>
      <c r="AJ2252">
        <f t="shared" si="1534"/>
        <v>0</v>
      </c>
      <c r="AK2252">
        <f t="shared" si="1535"/>
        <v>0</v>
      </c>
      <c r="AL2252">
        <f t="shared" si="1536"/>
        <v>0</v>
      </c>
      <c r="AM2252">
        <f t="shared" si="1537"/>
        <v>0</v>
      </c>
      <c r="AN2252">
        <f t="shared" si="1538"/>
        <v>0</v>
      </c>
      <c r="AO2252">
        <f t="shared" si="1539"/>
        <v>0</v>
      </c>
      <c r="AP2252">
        <f t="shared" si="1540"/>
        <v>0</v>
      </c>
      <c r="AQ2252">
        <f t="shared" si="1541"/>
        <v>0</v>
      </c>
      <c r="AR2252">
        <f t="shared" si="1542"/>
        <v>0</v>
      </c>
      <c r="AS2252">
        <f t="shared" si="1543"/>
        <v>0</v>
      </c>
      <c r="AT2252">
        <f t="shared" si="1544"/>
        <v>0</v>
      </c>
      <c r="AU2252">
        <f t="shared" si="1545"/>
        <v>0</v>
      </c>
      <c r="AV2252">
        <f t="shared" si="1546"/>
        <v>0</v>
      </c>
      <c r="AW2252">
        <f t="shared" si="1547"/>
        <v>0</v>
      </c>
      <c r="AX2252">
        <f t="shared" si="1548"/>
        <v>0</v>
      </c>
      <c r="AY2252">
        <f t="shared" si="1549"/>
        <v>0</v>
      </c>
      <c r="AZ2252">
        <f t="shared" si="1550"/>
        <v>0</v>
      </c>
      <c r="BA2252">
        <f t="shared" si="1551"/>
        <v>0</v>
      </c>
      <c r="BB2252">
        <f t="shared" si="1552"/>
        <v>0</v>
      </c>
      <c r="BC2252">
        <f t="shared" si="1553"/>
        <v>0</v>
      </c>
      <c r="BD2252">
        <f t="shared" si="1554"/>
        <v>0</v>
      </c>
      <c r="BE2252">
        <f t="shared" si="1555"/>
        <v>0</v>
      </c>
      <c r="BF2252">
        <f t="shared" si="1556"/>
        <v>0</v>
      </c>
    </row>
    <row r="2253" spans="1:58" ht="15" customHeight="1">
      <c r="A2253" s="64"/>
      <c r="B2253" s="11"/>
      <c r="C2253" s="61" t="s">
        <v>5291</v>
      </c>
      <c r="D2253" s="1094"/>
      <c r="E2253" s="1095"/>
      <c r="F2253" s="1095"/>
      <c r="G2253" s="1095"/>
      <c r="H2253" s="1095"/>
      <c r="I2253" s="1095"/>
      <c r="J2253" s="1095"/>
      <c r="K2253" s="1095"/>
      <c r="L2253" s="1096"/>
      <c r="M2253" s="813"/>
      <c r="N2253" s="813"/>
      <c r="O2253" s="813"/>
      <c r="P2253" s="813"/>
      <c r="Q2253" s="813"/>
      <c r="R2253" s="813"/>
      <c r="S2253" s="813"/>
      <c r="T2253" s="813"/>
      <c r="U2253" s="813"/>
      <c r="V2253" s="813"/>
      <c r="W2253" s="813"/>
      <c r="X2253" s="813"/>
      <c r="Y2253" s="813"/>
      <c r="Z2253" s="813"/>
      <c r="AA2253" s="813"/>
      <c r="AB2253" s="813"/>
      <c r="AC2253" s="813"/>
      <c r="AD2253" s="813"/>
      <c r="AI2253">
        <f t="shared" si="1533"/>
        <v>0</v>
      </c>
      <c r="AJ2253">
        <f t="shared" si="1534"/>
        <v>0</v>
      </c>
      <c r="AK2253">
        <f t="shared" si="1535"/>
        <v>0</v>
      </c>
      <c r="AL2253">
        <f t="shared" si="1536"/>
        <v>0</v>
      </c>
      <c r="AM2253">
        <f t="shared" si="1537"/>
        <v>0</v>
      </c>
      <c r="AN2253">
        <f t="shared" si="1538"/>
        <v>0</v>
      </c>
      <c r="AO2253">
        <f t="shared" si="1539"/>
        <v>0</v>
      </c>
      <c r="AP2253">
        <f t="shared" si="1540"/>
        <v>0</v>
      </c>
      <c r="AQ2253">
        <f t="shared" si="1541"/>
        <v>0</v>
      </c>
      <c r="AR2253">
        <f t="shared" si="1542"/>
        <v>0</v>
      </c>
      <c r="AS2253">
        <f t="shared" si="1543"/>
        <v>0</v>
      </c>
      <c r="AT2253">
        <f t="shared" si="1544"/>
        <v>0</v>
      </c>
      <c r="AU2253">
        <f t="shared" si="1545"/>
        <v>0</v>
      </c>
      <c r="AV2253">
        <f t="shared" si="1546"/>
        <v>0</v>
      </c>
      <c r="AW2253">
        <f t="shared" si="1547"/>
        <v>0</v>
      </c>
      <c r="AX2253">
        <f t="shared" si="1548"/>
        <v>0</v>
      </c>
      <c r="AY2253">
        <f t="shared" si="1549"/>
        <v>0</v>
      </c>
      <c r="AZ2253">
        <f t="shared" si="1550"/>
        <v>0</v>
      </c>
      <c r="BA2253">
        <f t="shared" si="1551"/>
        <v>0</v>
      </c>
      <c r="BB2253">
        <f t="shared" si="1552"/>
        <v>0</v>
      </c>
      <c r="BC2253">
        <f t="shared" si="1553"/>
        <v>0</v>
      </c>
      <c r="BD2253">
        <f t="shared" si="1554"/>
        <v>0</v>
      </c>
      <c r="BE2253">
        <f t="shared" si="1555"/>
        <v>0</v>
      </c>
      <c r="BF2253">
        <f t="shared" si="1556"/>
        <v>0</v>
      </c>
    </row>
    <row r="2254" spans="1:58" ht="15" customHeight="1">
      <c r="A2254" s="64"/>
      <c r="B2254" s="11"/>
      <c r="C2254" s="61" t="s">
        <v>5293</v>
      </c>
      <c r="D2254" s="1094"/>
      <c r="E2254" s="1095"/>
      <c r="F2254" s="1095"/>
      <c r="G2254" s="1095"/>
      <c r="H2254" s="1095"/>
      <c r="I2254" s="1095"/>
      <c r="J2254" s="1095"/>
      <c r="K2254" s="1095"/>
      <c r="L2254" s="1096"/>
      <c r="M2254" s="813"/>
      <c r="N2254" s="813"/>
      <c r="O2254" s="813"/>
      <c r="P2254" s="813"/>
      <c r="Q2254" s="813"/>
      <c r="R2254" s="813"/>
      <c r="S2254" s="813"/>
      <c r="T2254" s="813"/>
      <c r="U2254" s="813"/>
      <c r="V2254" s="813"/>
      <c r="W2254" s="813"/>
      <c r="X2254" s="813"/>
      <c r="Y2254" s="813"/>
      <c r="Z2254" s="813"/>
      <c r="AA2254" s="813"/>
      <c r="AB2254" s="813"/>
      <c r="AC2254" s="813"/>
      <c r="AD2254" s="813"/>
      <c r="AI2254">
        <f t="shared" si="1533"/>
        <v>0</v>
      </c>
      <c r="AJ2254">
        <f t="shared" si="1534"/>
        <v>0</v>
      </c>
      <c r="AK2254">
        <f t="shared" si="1535"/>
        <v>0</v>
      </c>
      <c r="AL2254">
        <f t="shared" si="1536"/>
        <v>0</v>
      </c>
      <c r="AM2254">
        <f t="shared" si="1537"/>
        <v>0</v>
      </c>
      <c r="AN2254">
        <f t="shared" si="1538"/>
        <v>0</v>
      </c>
      <c r="AO2254">
        <f t="shared" si="1539"/>
        <v>0</v>
      </c>
      <c r="AP2254">
        <f t="shared" si="1540"/>
        <v>0</v>
      </c>
      <c r="AQ2254">
        <f t="shared" si="1541"/>
        <v>0</v>
      </c>
      <c r="AR2254">
        <f t="shared" si="1542"/>
        <v>0</v>
      </c>
      <c r="AS2254">
        <f t="shared" si="1543"/>
        <v>0</v>
      </c>
      <c r="AT2254">
        <f t="shared" si="1544"/>
        <v>0</v>
      </c>
      <c r="AU2254">
        <f t="shared" si="1545"/>
        <v>0</v>
      </c>
      <c r="AV2254">
        <f t="shared" si="1546"/>
        <v>0</v>
      </c>
      <c r="AW2254">
        <f t="shared" si="1547"/>
        <v>0</v>
      </c>
      <c r="AX2254">
        <f t="shared" si="1548"/>
        <v>0</v>
      </c>
      <c r="AY2254">
        <f t="shared" si="1549"/>
        <v>0</v>
      </c>
      <c r="AZ2254">
        <f t="shared" si="1550"/>
        <v>0</v>
      </c>
      <c r="BA2254">
        <f t="shared" si="1551"/>
        <v>0</v>
      </c>
      <c r="BB2254">
        <f t="shared" si="1552"/>
        <v>0</v>
      </c>
      <c r="BC2254">
        <f t="shared" si="1553"/>
        <v>0</v>
      </c>
      <c r="BD2254">
        <f t="shared" si="1554"/>
        <v>0</v>
      </c>
      <c r="BE2254">
        <f t="shared" si="1555"/>
        <v>0</v>
      </c>
      <c r="BF2254">
        <f t="shared" si="1556"/>
        <v>0</v>
      </c>
    </row>
    <row r="2255" spans="1:58" ht="15" customHeight="1">
      <c r="A2255" s="64"/>
      <c r="B2255" s="11"/>
      <c r="C2255" s="61" t="s">
        <v>5295</v>
      </c>
      <c r="D2255" s="1094"/>
      <c r="E2255" s="1095"/>
      <c r="F2255" s="1095"/>
      <c r="G2255" s="1095"/>
      <c r="H2255" s="1095"/>
      <c r="I2255" s="1095"/>
      <c r="J2255" s="1095"/>
      <c r="K2255" s="1095"/>
      <c r="L2255" s="1096"/>
      <c r="M2255" s="813"/>
      <c r="N2255" s="813"/>
      <c r="O2255" s="813"/>
      <c r="P2255" s="813"/>
      <c r="Q2255" s="813"/>
      <c r="R2255" s="813"/>
      <c r="S2255" s="813"/>
      <c r="T2255" s="813"/>
      <c r="U2255" s="813"/>
      <c r="V2255" s="813"/>
      <c r="W2255" s="813"/>
      <c r="X2255" s="813"/>
      <c r="Y2255" s="813"/>
      <c r="Z2255" s="813"/>
      <c r="AA2255" s="813"/>
      <c r="AB2255" s="813"/>
      <c r="AC2255" s="813"/>
      <c r="AD2255" s="813"/>
      <c r="AI2255">
        <f t="shared" si="1533"/>
        <v>0</v>
      </c>
      <c r="AJ2255">
        <f t="shared" si="1534"/>
        <v>0</v>
      </c>
      <c r="AK2255">
        <f t="shared" si="1535"/>
        <v>0</v>
      </c>
      <c r="AL2255">
        <f t="shared" si="1536"/>
        <v>0</v>
      </c>
      <c r="AM2255">
        <f t="shared" si="1537"/>
        <v>0</v>
      </c>
      <c r="AN2255">
        <f t="shared" si="1538"/>
        <v>0</v>
      </c>
      <c r="AO2255">
        <f t="shared" si="1539"/>
        <v>0</v>
      </c>
      <c r="AP2255">
        <f t="shared" si="1540"/>
        <v>0</v>
      </c>
      <c r="AQ2255">
        <f t="shared" si="1541"/>
        <v>0</v>
      </c>
      <c r="AR2255">
        <f t="shared" si="1542"/>
        <v>0</v>
      </c>
      <c r="AS2255">
        <f t="shared" si="1543"/>
        <v>0</v>
      </c>
      <c r="AT2255">
        <f t="shared" si="1544"/>
        <v>0</v>
      </c>
      <c r="AU2255">
        <f t="shared" si="1545"/>
        <v>0</v>
      </c>
      <c r="AV2255">
        <f t="shared" si="1546"/>
        <v>0</v>
      </c>
      <c r="AW2255">
        <f t="shared" si="1547"/>
        <v>0</v>
      </c>
      <c r="AX2255">
        <f t="shared" si="1548"/>
        <v>0</v>
      </c>
      <c r="AY2255">
        <f t="shared" si="1549"/>
        <v>0</v>
      </c>
      <c r="AZ2255">
        <f t="shared" si="1550"/>
        <v>0</v>
      </c>
      <c r="BA2255">
        <f t="shared" si="1551"/>
        <v>0</v>
      </c>
      <c r="BB2255">
        <f t="shared" si="1552"/>
        <v>0</v>
      </c>
      <c r="BC2255">
        <f t="shared" si="1553"/>
        <v>0</v>
      </c>
      <c r="BD2255">
        <f t="shared" si="1554"/>
        <v>0</v>
      </c>
      <c r="BE2255">
        <f t="shared" si="1555"/>
        <v>0</v>
      </c>
      <c r="BF2255">
        <f t="shared" si="1556"/>
        <v>0</v>
      </c>
    </row>
    <row r="2256" spans="1:58" ht="15" customHeight="1">
      <c r="A2256" s="64"/>
      <c r="B2256" s="11"/>
      <c r="C2256" s="61" t="s">
        <v>5297</v>
      </c>
      <c r="D2256" s="1094"/>
      <c r="E2256" s="1095"/>
      <c r="F2256" s="1095"/>
      <c r="G2256" s="1095"/>
      <c r="H2256" s="1095"/>
      <c r="I2256" s="1095"/>
      <c r="J2256" s="1095"/>
      <c r="K2256" s="1095"/>
      <c r="L2256" s="1096"/>
      <c r="M2256" s="813"/>
      <c r="N2256" s="813"/>
      <c r="O2256" s="813"/>
      <c r="P2256" s="813"/>
      <c r="Q2256" s="813"/>
      <c r="R2256" s="813"/>
      <c r="S2256" s="813"/>
      <c r="T2256" s="813"/>
      <c r="U2256" s="813"/>
      <c r="V2256" s="813"/>
      <c r="W2256" s="813"/>
      <c r="X2256" s="813"/>
      <c r="Y2256" s="813"/>
      <c r="Z2256" s="813"/>
      <c r="AA2256" s="813"/>
      <c r="AB2256" s="813"/>
      <c r="AC2256" s="813"/>
      <c r="AD2256" s="813"/>
      <c r="AI2256">
        <f t="shared" si="1533"/>
        <v>0</v>
      </c>
      <c r="AJ2256">
        <f t="shared" si="1534"/>
        <v>0</v>
      </c>
      <c r="AK2256">
        <f t="shared" si="1535"/>
        <v>0</v>
      </c>
      <c r="AL2256">
        <f t="shared" si="1536"/>
        <v>0</v>
      </c>
      <c r="AM2256">
        <f t="shared" si="1537"/>
        <v>0</v>
      </c>
      <c r="AN2256">
        <f t="shared" si="1538"/>
        <v>0</v>
      </c>
      <c r="AO2256">
        <f t="shared" si="1539"/>
        <v>0</v>
      </c>
      <c r="AP2256">
        <f t="shared" si="1540"/>
        <v>0</v>
      </c>
      <c r="AQ2256">
        <f t="shared" si="1541"/>
        <v>0</v>
      </c>
      <c r="AR2256">
        <f t="shared" si="1542"/>
        <v>0</v>
      </c>
      <c r="AS2256">
        <f t="shared" si="1543"/>
        <v>0</v>
      </c>
      <c r="AT2256">
        <f t="shared" si="1544"/>
        <v>0</v>
      </c>
      <c r="AU2256">
        <f t="shared" si="1545"/>
        <v>0</v>
      </c>
      <c r="AV2256">
        <f t="shared" si="1546"/>
        <v>0</v>
      </c>
      <c r="AW2256">
        <f t="shared" si="1547"/>
        <v>0</v>
      </c>
      <c r="AX2256">
        <f t="shared" si="1548"/>
        <v>0</v>
      </c>
      <c r="AY2256">
        <f t="shared" si="1549"/>
        <v>0</v>
      </c>
      <c r="AZ2256">
        <f t="shared" si="1550"/>
        <v>0</v>
      </c>
      <c r="BA2256">
        <f t="shared" si="1551"/>
        <v>0</v>
      </c>
      <c r="BB2256">
        <f t="shared" si="1552"/>
        <v>0</v>
      </c>
      <c r="BC2256">
        <f t="shared" si="1553"/>
        <v>0</v>
      </c>
      <c r="BD2256">
        <f t="shared" si="1554"/>
        <v>0</v>
      </c>
      <c r="BE2256">
        <f t="shared" si="1555"/>
        <v>0</v>
      </c>
      <c r="BF2256">
        <f t="shared" si="1556"/>
        <v>0</v>
      </c>
    </row>
    <row r="2257" spans="1:58" ht="15" customHeight="1">
      <c r="A2257" s="64"/>
      <c r="B2257" s="11"/>
      <c r="C2257" s="61" t="s">
        <v>5299</v>
      </c>
      <c r="D2257" s="1094"/>
      <c r="E2257" s="1095"/>
      <c r="F2257" s="1095"/>
      <c r="G2257" s="1095"/>
      <c r="H2257" s="1095"/>
      <c r="I2257" s="1095"/>
      <c r="J2257" s="1095"/>
      <c r="K2257" s="1095"/>
      <c r="L2257" s="1096"/>
      <c r="M2257" s="813"/>
      <c r="N2257" s="813"/>
      <c r="O2257" s="813"/>
      <c r="P2257" s="813"/>
      <c r="Q2257" s="813"/>
      <c r="R2257" s="813"/>
      <c r="S2257" s="813"/>
      <c r="T2257" s="813"/>
      <c r="U2257" s="813"/>
      <c r="V2257" s="813"/>
      <c r="W2257" s="813"/>
      <c r="X2257" s="813"/>
      <c r="Y2257" s="813"/>
      <c r="Z2257" s="813"/>
      <c r="AA2257" s="813"/>
      <c r="AB2257" s="813"/>
      <c r="AC2257" s="813"/>
      <c r="AD2257" s="813"/>
      <c r="AI2257">
        <f t="shared" si="1533"/>
        <v>0</v>
      </c>
      <c r="AJ2257">
        <f t="shared" si="1534"/>
        <v>0</v>
      </c>
      <c r="AK2257">
        <f t="shared" si="1535"/>
        <v>0</v>
      </c>
      <c r="AL2257">
        <f t="shared" si="1536"/>
        <v>0</v>
      </c>
      <c r="AM2257">
        <f t="shared" si="1537"/>
        <v>0</v>
      </c>
      <c r="AN2257">
        <f t="shared" si="1538"/>
        <v>0</v>
      </c>
      <c r="AO2257">
        <f t="shared" si="1539"/>
        <v>0</v>
      </c>
      <c r="AP2257">
        <f t="shared" si="1540"/>
        <v>0</v>
      </c>
      <c r="AQ2257">
        <f t="shared" si="1541"/>
        <v>0</v>
      </c>
      <c r="AR2257">
        <f t="shared" si="1542"/>
        <v>0</v>
      </c>
      <c r="AS2257">
        <f t="shared" si="1543"/>
        <v>0</v>
      </c>
      <c r="AT2257">
        <f t="shared" si="1544"/>
        <v>0</v>
      </c>
      <c r="AU2257">
        <f t="shared" si="1545"/>
        <v>0</v>
      </c>
      <c r="AV2257">
        <f t="shared" si="1546"/>
        <v>0</v>
      </c>
      <c r="AW2257">
        <f t="shared" si="1547"/>
        <v>0</v>
      </c>
      <c r="AX2257">
        <f t="shared" si="1548"/>
        <v>0</v>
      </c>
      <c r="AY2257">
        <f t="shared" si="1549"/>
        <v>0</v>
      </c>
      <c r="AZ2257">
        <f t="shared" si="1550"/>
        <v>0</v>
      </c>
      <c r="BA2257">
        <f t="shared" si="1551"/>
        <v>0</v>
      </c>
      <c r="BB2257">
        <f t="shared" si="1552"/>
        <v>0</v>
      </c>
      <c r="BC2257">
        <f t="shared" si="1553"/>
        <v>0</v>
      </c>
      <c r="BD2257">
        <f t="shared" si="1554"/>
        <v>0</v>
      </c>
      <c r="BE2257">
        <f t="shared" si="1555"/>
        <v>0</v>
      </c>
      <c r="BF2257">
        <f t="shared" si="1556"/>
        <v>0</v>
      </c>
    </row>
    <row r="2258" spans="1:58" ht="15" customHeight="1">
      <c r="A2258" s="64"/>
      <c r="B2258" s="11"/>
      <c r="C2258" s="61" t="s">
        <v>5301</v>
      </c>
      <c r="D2258" s="1094"/>
      <c r="E2258" s="1095"/>
      <c r="F2258" s="1095"/>
      <c r="G2258" s="1095"/>
      <c r="H2258" s="1095"/>
      <c r="I2258" s="1095"/>
      <c r="J2258" s="1095"/>
      <c r="K2258" s="1095"/>
      <c r="L2258" s="1096"/>
      <c r="M2258" s="813"/>
      <c r="N2258" s="813"/>
      <c r="O2258" s="813"/>
      <c r="P2258" s="813"/>
      <c r="Q2258" s="813"/>
      <c r="R2258" s="813"/>
      <c r="S2258" s="813"/>
      <c r="T2258" s="813"/>
      <c r="U2258" s="813"/>
      <c r="V2258" s="813"/>
      <c r="W2258" s="813"/>
      <c r="X2258" s="813"/>
      <c r="Y2258" s="813"/>
      <c r="Z2258" s="813"/>
      <c r="AA2258" s="813"/>
      <c r="AB2258" s="813"/>
      <c r="AC2258" s="813"/>
      <c r="AD2258" s="813"/>
      <c r="AI2258">
        <f t="shared" si="1533"/>
        <v>0</v>
      </c>
      <c r="AJ2258">
        <f t="shared" si="1534"/>
        <v>0</v>
      </c>
      <c r="AK2258">
        <f t="shared" si="1535"/>
        <v>0</v>
      </c>
      <c r="AL2258">
        <f t="shared" si="1536"/>
        <v>0</v>
      </c>
      <c r="AM2258">
        <f t="shared" si="1537"/>
        <v>0</v>
      </c>
      <c r="AN2258">
        <f t="shared" si="1538"/>
        <v>0</v>
      </c>
      <c r="AO2258">
        <f t="shared" si="1539"/>
        <v>0</v>
      </c>
      <c r="AP2258">
        <f t="shared" si="1540"/>
        <v>0</v>
      </c>
      <c r="AQ2258">
        <f t="shared" si="1541"/>
        <v>0</v>
      </c>
      <c r="AR2258">
        <f t="shared" si="1542"/>
        <v>0</v>
      </c>
      <c r="AS2258">
        <f t="shared" si="1543"/>
        <v>0</v>
      </c>
      <c r="AT2258">
        <f t="shared" si="1544"/>
        <v>0</v>
      </c>
      <c r="AU2258">
        <f t="shared" si="1545"/>
        <v>0</v>
      </c>
      <c r="AV2258">
        <f t="shared" si="1546"/>
        <v>0</v>
      </c>
      <c r="AW2258">
        <f t="shared" si="1547"/>
        <v>0</v>
      </c>
      <c r="AX2258">
        <f t="shared" si="1548"/>
        <v>0</v>
      </c>
      <c r="AY2258">
        <f t="shared" si="1549"/>
        <v>0</v>
      </c>
      <c r="AZ2258">
        <f t="shared" si="1550"/>
        <v>0</v>
      </c>
      <c r="BA2258">
        <f t="shared" si="1551"/>
        <v>0</v>
      </c>
      <c r="BB2258">
        <f t="shared" si="1552"/>
        <v>0</v>
      </c>
      <c r="BC2258">
        <f t="shared" si="1553"/>
        <v>0</v>
      </c>
      <c r="BD2258">
        <f t="shared" si="1554"/>
        <v>0</v>
      </c>
      <c r="BE2258">
        <f t="shared" si="1555"/>
        <v>0</v>
      </c>
      <c r="BF2258">
        <f t="shared" si="1556"/>
        <v>0</v>
      </c>
    </row>
    <row r="2259" spans="1:58" ht="15" customHeight="1">
      <c r="A2259" s="64"/>
      <c r="B2259" s="11"/>
      <c r="C2259" s="61" t="s">
        <v>5303</v>
      </c>
      <c r="D2259" s="1094"/>
      <c r="E2259" s="1095"/>
      <c r="F2259" s="1095"/>
      <c r="G2259" s="1095"/>
      <c r="H2259" s="1095"/>
      <c r="I2259" s="1095"/>
      <c r="J2259" s="1095"/>
      <c r="K2259" s="1095"/>
      <c r="L2259" s="1096"/>
      <c r="M2259" s="813"/>
      <c r="N2259" s="813"/>
      <c r="O2259" s="813"/>
      <c r="P2259" s="813"/>
      <c r="Q2259" s="813"/>
      <c r="R2259" s="813"/>
      <c r="S2259" s="813"/>
      <c r="T2259" s="813"/>
      <c r="U2259" s="813"/>
      <c r="V2259" s="813"/>
      <c r="W2259" s="813"/>
      <c r="X2259" s="813"/>
      <c r="Y2259" s="813"/>
      <c r="Z2259" s="813"/>
      <c r="AA2259" s="813"/>
      <c r="AB2259" s="813"/>
      <c r="AC2259" s="813"/>
      <c r="AD2259" s="813"/>
      <c r="AI2259">
        <f t="shared" si="1533"/>
        <v>0</v>
      </c>
      <c r="AJ2259">
        <f t="shared" si="1534"/>
        <v>0</v>
      </c>
      <c r="AK2259">
        <f t="shared" si="1535"/>
        <v>0</v>
      </c>
      <c r="AL2259">
        <f t="shared" si="1536"/>
        <v>0</v>
      </c>
      <c r="AM2259">
        <f t="shared" si="1537"/>
        <v>0</v>
      </c>
      <c r="AN2259">
        <f t="shared" si="1538"/>
        <v>0</v>
      </c>
      <c r="AO2259">
        <f t="shared" si="1539"/>
        <v>0</v>
      </c>
      <c r="AP2259">
        <f t="shared" si="1540"/>
        <v>0</v>
      </c>
      <c r="AQ2259">
        <f t="shared" si="1541"/>
        <v>0</v>
      </c>
      <c r="AR2259">
        <f t="shared" si="1542"/>
        <v>0</v>
      </c>
      <c r="AS2259">
        <f t="shared" si="1543"/>
        <v>0</v>
      </c>
      <c r="AT2259">
        <f t="shared" si="1544"/>
        <v>0</v>
      </c>
      <c r="AU2259">
        <f t="shared" si="1545"/>
        <v>0</v>
      </c>
      <c r="AV2259">
        <f t="shared" si="1546"/>
        <v>0</v>
      </c>
      <c r="AW2259">
        <f t="shared" si="1547"/>
        <v>0</v>
      </c>
      <c r="AX2259">
        <f t="shared" si="1548"/>
        <v>0</v>
      </c>
      <c r="AY2259">
        <f t="shared" si="1549"/>
        <v>0</v>
      </c>
      <c r="AZ2259">
        <f t="shared" si="1550"/>
        <v>0</v>
      </c>
      <c r="BA2259">
        <f t="shared" si="1551"/>
        <v>0</v>
      </c>
      <c r="BB2259">
        <f t="shared" si="1552"/>
        <v>0</v>
      </c>
      <c r="BC2259">
        <f t="shared" si="1553"/>
        <v>0</v>
      </c>
      <c r="BD2259">
        <f t="shared" si="1554"/>
        <v>0</v>
      </c>
      <c r="BE2259">
        <f t="shared" si="1555"/>
        <v>0</v>
      </c>
      <c r="BF2259">
        <f t="shared" si="1556"/>
        <v>0</v>
      </c>
    </row>
    <row r="2260" spans="1:58" ht="15" customHeight="1">
      <c r="A2260" s="64"/>
      <c r="B2260" s="11"/>
      <c r="C2260" s="61" t="s">
        <v>5305</v>
      </c>
      <c r="D2260" s="1094"/>
      <c r="E2260" s="1095"/>
      <c r="F2260" s="1095"/>
      <c r="G2260" s="1095"/>
      <c r="H2260" s="1095"/>
      <c r="I2260" s="1095"/>
      <c r="J2260" s="1095"/>
      <c r="K2260" s="1095"/>
      <c r="L2260" s="1096"/>
      <c r="M2260" s="813"/>
      <c r="N2260" s="813"/>
      <c r="O2260" s="813"/>
      <c r="P2260" s="813"/>
      <c r="Q2260" s="813"/>
      <c r="R2260" s="813"/>
      <c r="S2260" s="813"/>
      <c r="T2260" s="813"/>
      <c r="U2260" s="813"/>
      <c r="V2260" s="813"/>
      <c r="W2260" s="813"/>
      <c r="X2260" s="813"/>
      <c r="Y2260" s="813"/>
      <c r="Z2260" s="813"/>
      <c r="AA2260" s="813"/>
      <c r="AB2260" s="813"/>
      <c r="AC2260" s="813"/>
      <c r="AD2260" s="813"/>
      <c r="AI2260">
        <f t="shared" si="1533"/>
        <v>0</v>
      </c>
      <c r="AJ2260">
        <f t="shared" si="1534"/>
        <v>0</v>
      </c>
      <c r="AK2260">
        <f t="shared" si="1535"/>
        <v>0</v>
      </c>
      <c r="AL2260">
        <f t="shared" si="1536"/>
        <v>0</v>
      </c>
      <c r="AM2260">
        <f t="shared" si="1537"/>
        <v>0</v>
      </c>
      <c r="AN2260">
        <f t="shared" si="1538"/>
        <v>0</v>
      </c>
      <c r="AO2260">
        <f t="shared" si="1539"/>
        <v>0</v>
      </c>
      <c r="AP2260">
        <f t="shared" si="1540"/>
        <v>0</v>
      </c>
      <c r="AQ2260">
        <f t="shared" si="1541"/>
        <v>0</v>
      </c>
      <c r="AR2260">
        <f t="shared" si="1542"/>
        <v>0</v>
      </c>
      <c r="AS2260">
        <f t="shared" si="1543"/>
        <v>0</v>
      </c>
      <c r="AT2260">
        <f t="shared" si="1544"/>
        <v>0</v>
      </c>
      <c r="AU2260">
        <f t="shared" si="1545"/>
        <v>0</v>
      </c>
      <c r="AV2260">
        <f t="shared" si="1546"/>
        <v>0</v>
      </c>
      <c r="AW2260">
        <f t="shared" si="1547"/>
        <v>0</v>
      </c>
      <c r="AX2260">
        <f t="shared" si="1548"/>
        <v>0</v>
      </c>
      <c r="AY2260">
        <f t="shared" si="1549"/>
        <v>0</v>
      </c>
      <c r="AZ2260">
        <f t="shared" si="1550"/>
        <v>0</v>
      </c>
      <c r="BA2260">
        <f t="shared" si="1551"/>
        <v>0</v>
      </c>
      <c r="BB2260">
        <f t="shared" si="1552"/>
        <v>0</v>
      </c>
      <c r="BC2260">
        <f t="shared" si="1553"/>
        <v>0</v>
      </c>
      <c r="BD2260">
        <f t="shared" si="1554"/>
        <v>0</v>
      </c>
      <c r="BE2260">
        <f t="shared" si="1555"/>
        <v>0</v>
      </c>
      <c r="BF2260">
        <f t="shared" si="1556"/>
        <v>0</v>
      </c>
    </row>
    <row r="2261" spans="1:58" ht="15" customHeight="1">
      <c r="A2261" s="64"/>
      <c r="B2261" s="11"/>
      <c r="C2261" s="61" t="s">
        <v>5307</v>
      </c>
      <c r="D2261" s="1094"/>
      <c r="E2261" s="1095"/>
      <c r="F2261" s="1095"/>
      <c r="G2261" s="1095"/>
      <c r="H2261" s="1095"/>
      <c r="I2261" s="1095"/>
      <c r="J2261" s="1095"/>
      <c r="K2261" s="1095"/>
      <c r="L2261" s="1096"/>
      <c r="M2261" s="813"/>
      <c r="N2261" s="813"/>
      <c r="O2261" s="813"/>
      <c r="P2261" s="813"/>
      <c r="Q2261" s="813"/>
      <c r="R2261" s="813"/>
      <c r="S2261" s="813"/>
      <c r="T2261" s="813"/>
      <c r="U2261" s="813"/>
      <c r="V2261" s="813"/>
      <c r="W2261" s="813"/>
      <c r="X2261" s="813"/>
      <c r="Y2261" s="813"/>
      <c r="Z2261" s="813"/>
      <c r="AA2261" s="813"/>
      <c r="AB2261" s="813"/>
      <c r="AC2261" s="813"/>
      <c r="AD2261" s="813"/>
      <c r="AI2261">
        <f t="shared" si="1533"/>
        <v>0</v>
      </c>
      <c r="AJ2261">
        <f t="shared" si="1534"/>
        <v>0</v>
      </c>
      <c r="AK2261">
        <f t="shared" si="1535"/>
        <v>0</v>
      </c>
      <c r="AL2261">
        <f t="shared" si="1536"/>
        <v>0</v>
      </c>
      <c r="AM2261">
        <f t="shared" si="1537"/>
        <v>0</v>
      </c>
      <c r="AN2261">
        <f t="shared" si="1538"/>
        <v>0</v>
      </c>
      <c r="AO2261">
        <f t="shared" si="1539"/>
        <v>0</v>
      </c>
      <c r="AP2261">
        <f t="shared" si="1540"/>
        <v>0</v>
      </c>
      <c r="AQ2261">
        <f t="shared" si="1541"/>
        <v>0</v>
      </c>
      <c r="AR2261">
        <f t="shared" si="1542"/>
        <v>0</v>
      </c>
      <c r="AS2261">
        <f t="shared" si="1543"/>
        <v>0</v>
      </c>
      <c r="AT2261">
        <f t="shared" si="1544"/>
        <v>0</v>
      </c>
      <c r="AU2261">
        <f t="shared" si="1545"/>
        <v>0</v>
      </c>
      <c r="AV2261">
        <f t="shared" si="1546"/>
        <v>0</v>
      </c>
      <c r="AW2261">
        <f t="shared" si="1547"/>
        <v>0</v>
      </c>
      <c r="AX2261">
        <f t="shared" si="1548"/>
        <v>0</v>
      </c>
      <c r="AY2261">
        <f t="shared" si="1549"/>
        <v>0</v>
      </c>
      <c r="AZ2261">
        <f t="shared" si="1550"/>
        <v>0</v>
      </c>
      <c r="BA2261">
        <f t="shared" si="1551"/>
        <v>0</v>
      </c>
      <c r="BB2261">
        <f t="shared" si="1552"/>
        <v>0</v>
      </c>
      <c r="BC2261">
        <f t="shared" si="1553"/>
        <v>0</v>
      </c>
      <c r="BD2261">
        <f t="shared" si="1554"/>
        <v>0</v>
      </c>
      <c r="BE2261">
        <f t="shared" si="1555"/>
        <v>0</v>
      </c>
      <c r="BF2261">
        <f t="shared" si="1556"/>
        <v>0</v>
      </c>
    </row>
    <row r="2262" spans="1:58" ht="15" customHeight="1">
      <c r="A2262" s="64"/>
      <c r="B2262" s="11"/>
      <c r="C2262" s="61" t="s">
        <v>5309</v>
      </c>
      <c r="D2262" s="1094"/>
      <c r="E2262" s="1095"/>
      <c r="F2262" s="1095"/>
      <c r="G2262" s="1095"/>
      <c r="H2262" s="1095"/>
      <c r="I2262" s="1095"/>
      <c r="J2262" s="1095"/>
      <c r="K2262" s="1095"/>
      <c r="L2262" s="1096"/>
      <c r="M2262" s="813"/>
      <c r="N2262" s="813"/>
      <c r="O2262" s="813"/>
      <c r="P2262" s="813"/>
      <c r="Q2262" s="813"/>
      <c r="R2262" s="813"/>
      <c r="S2262" s="813"/>
      <c r="T2262" s="813"/>
      <c r="U2262" s="813"/>
      <c r="V2262" s="813"/>
      <c r="W2262" s="813"/>
      <c r="X2262" s="813"/>
      <c r="Y2262" s="813"/>
      <c r="Z2262" s="813"/>
      <c r="AA2262" s="813"/>
      <c r="AB2262" s="813"/>
      <c r="AC2262" s="813"/>
      <c r="AD2262" s="813"/>
      <c r="AI2262">
        <f t="shared" si="1533"/>
        <v>0</v>
      </c>
      <c r="AJ2262">
        <f t="shared" si="1534"/>
        <v>0</v>
      </c>
      <c r="AK2262">
        <f t="shared" si="1535"/>
        <v>0</v>
      </c>
      <c r="AL2262">
        <f t="shared" si="1536"/>
        <v>0</v>
      </c>
      <c r="AM2262">
        <f t="shared" si="1537"/>
        <v>0</v>
      </c>
      <c r="AN2262">
        <f t="shared" si="1538"/>
        <v>0</v>
      </c>
      <c r="AO2262">
        <f t="shared" si="1539"/>
        <v>0</v>
      </c>
      <c r="AP2262">
        <f t="shared" si="1540"/>
        <v>0</v>
      </c>
      <c r="AQ2262">
        <f t="shared" si="1541"/>
        <v>0</v>
      </c>
      <c r="AR2262">
        <f t="shared" si="1542"/>
        <v>0</v>
      </c>
      <c r="AS2262">
        <f t="shared" si="1543"/>
        <v>0</v>
      </c>
      <c r="AT2262">
        <f t="shared" si="1544"/>
        <v>0</v>
      </c>
      <c r="AU2262">
        <f t="shared" si="1545"/>
        <v>0</v>
      </c>
      <c r="AV2262">
        <f t="shared" si="1546"/>
        <v>0</v>
      </c>
      <c r="AW2262">
        <f t="shared" si="1547"/>
        <v>0</v>
      </c>
      <c r="AX2262">
        <f t="shared" si="1548"/>
        <v>0</v>
      </c>
      <c r="AY2262">
        <f t="shared" si="1549"/>
        <v>0</v>
      </c>
      <c r="AZ2262">
        <f t="shared" si="1550"/>
        <v>0</v>
      </c>
      <c r="BA2262">
        <f t="shared" si="1551"/>
        <v>0</v>
      </c>
      <c r="BB2262">
        <f t="shared" si="1552"/>
        <v>0</v>
      </c>
      <c r="BC2262">
        <f t="shared" si="1553"/>
        <v>0</v>
      </c>
      <c r="BD2262">
        <f t="shared" si="1554"/>
        <v>0</v>
      </c>
      <c r="BE2262">
        <f t="shared" si="1555"/>
        <v>0</v>
      </c>
      <c r="BF2262">
        <f t="shared" si="1556"/>
        <v>0</v>
      </c>
    </row>
    <row r="2263" spans="1:58" ht="15" customHeight="1">
      <c r="A2263" s="64"/>
      <c r="B2263" s="11"/>
      <c r="C2263" s="61" t="s">
        <v>5311</v>
      </c>
      <c r="D2263" s="1094"/>
      <c r="E2263" s="1095"/>
      <c r="F2263" s="1095"/>
      <c r="G2263" s="1095"/>
      <c r="H2263" s="1095"/>
      <c r="I2263" s="1095"/>
      <c r="J2263" s="1095"/>
      <c r="K2263" s="1095"/>
      <c r="L2263" s="1096"/>
      <c r="M2263" s="813"/>
      <c r="N2263" s="813"/>
      <c r="O2263" s="813"/>
      <c r="P2263" s="813"/>
      <c r="Q2263" s="813"/>
      <c r="R2263" s="813"/>
      <c r="S2263" s="813"/>
      <c r="T2263" s="813"/>
      <c r="U2263" s="813"/>
      <c r="V2263" s="813"/>
      <c r="W2263" s="813"/>
      <c r="X2263" s="813"/>
      <c r="Y2263" s="813"/>
      <c r="Z2263" s="813"/>
      <c r="AA2263" s="813"/>
      <c r="AB2263" s="813"/>
      <c r="AC2263" s="813"/>
      <c r="AD2263" s="813"/>
      <c r="AI2263">
        <f t="shared" si="1533"/>
        <v>0</v>
      </c>
      <c r="AJ2263">
        <f t="shared" si="1534"/>
        <v>0</v>
      </c>
      <c r="AK2263">
        <f t="shared" si="1535"/>
        <v>0</v>
      </c>
      <c r="AL2263">
        <f t="shared" si="1536"/>
        <v>0</v>
      </c>
      <c r="AM2263">
        <f t="shared" si="1537"/>
        <v>0</v>
      </c>
      <c r="AN2263">
        <f t="shared" si="1538"/>
        <v>0</v>
      </c>
      <c r="AO2263">
        <f t="shared" si="1539"/>
        <v>0</v>
      </c>
      <c r="AP2263">
        <f t="shared" si="1540"/>
        <v>0</v>
      </c>
      <c r="AQ2263">
        <f t="shared" si="1541"/>
        <v>0</v>
      </c>
      <c r="AR2263">
        <f t="shared" si="1542"/>
        <v>0</v>
      </c>
      <c r="AS2263">
        <f t="shared" si="1543"/>
        <v>0</v>
      </c>
      <c r="AT2263">
        <f t="shared" si="1544"/>
        <v>0</v>
      </c>
      <c r="AU2263">
        <f t="shared" si="1545"/>
        <v>0</v>
      </c>
      <c r="AV2263">
        <f t="shared" si="1546"/>
        <v>0</v>
      </c>
      <c r="AW2263">
        <f t="shared" si="1547"/>
        <v>0</v>
      </c>
      <c r="AX2263">
        <f t="shared" si="1548"/>
        <v>0</v>
      </c>
      <c r="AY2263">
        <f t="shared" si="1549"/>
        <v>0</v>
      </c>
      <c r="AZ2263">
        <f t="shared" si="1550"/>
        <v>0</v>
      </c>
      <c r="BA2263">
        <f t="shared" si="1551"/>
        <v>0</v>
      </c>
      <c r="BB2263">
        <f t="shared" si="1552"/>
        <v>0</v>
      </c>
      <c r="BC2263">
        <f t="shared" si="1553"/>
        <v>0</v>
      </c>
      <c r="BD2263">
        <f t="shared" si="1554"/>
        <v>0</v>
      </c>
      <c r="BE2263">
        <f t="shared" si="1555"/>
        <v>0</v>
      </c>
      <c r="BF2263">
        <f t="shared" si="1556"/>
        <v>0</v>
      </c>
    </row>
    <row r="2264" spans="1:58" ht="15" customHeight="1">
      <c r="A2264" s="64"/>
      <c r="B2264" s="11"/>
      <c r="C2264" s="61" t="s">
        <v>5313</v>
      </c>
      <c r="D2264" s="1094"/>
      <c r="E2264" s="1095"/>
      <c r="F2264" s="1095"/>
      <c r="G2264" s="1095"/>
      <c r="H2264" s="1095"/>
      <c r="I2264" s="1095"/>
      <c r="J2264" s="1095"/>
      <c r="K2264" s="1095"/>
      <c r="L2264" s="1096"/>
      <c r="M2264" s="813"/>
      <c r="N2264" s="813"/>
      <c r="O2264" s="813"/>
      <c r="P2264" s="813"/>
      <c r="Q2264" s="813"/>
      <c r="R2264" s="813"/>
      <c r="S2264" s="813"/>
      <c r="T2264" s="813"/>
      <c r="U2264" s="813"/>
      <c r="V2264" s="813"/>
      <c r="W2264" s="813"/>
      <c r="X2264" s="813"/>
      <c r="Y2264" s="813"/>
      <c r="Z2264" s="813"/>
      <c r="AA2264" s="813"/>
      <c r="AB2264" s="813"/>
      <c r="AC2264" s="813"/>
      <c r="AD2264" s="813"/>
      <c r="AI2264">
        <f t="shared" si="1533"/>
        <v>0</v>
      </c>
      <c r="AJ2264">
        <f t="shared" si="1534"/>
        <v>0</v>
      </c>
      <c r="AK2264">
        <f t="shared" si="1535"/>
        <v>0</v>
      </c>
      <c r="AL2264">
        <f t="shared" si="1536"/>
        <v>0</v>
      </c>
      <c r="AM2264">
        <f t="shared" si="1537"/>
        <v>0</v>
      </c>
      <c r="AN2264">
        <f t="shared" si="1538"/>
        <v>0</v>
      </c>
      <c r="AO2264">
        <f t="shared" si="1539"/>
        <v>0</v>
      </c>
      <c r="AP2264">
        <f t="shared" si="1540"/>
        <v>0</v>
      </c>
      <c r="AQ2264">
        <f t="shared" si="1541"/>
        <v>0</v>
      </c>
      <c r="AR2264">
        <f t="shared" si="1542"/>
        <v>0</v>
      </c>
      <c r="AS2264">
        <f t="shared" si="1543"/>
        <v>0</v>
      </c>
      <c r="AT2264">
        <f t="shared" si="1544"/>
        <v>0</v>
      </c>
      <c r="AU2264">
        <f t="shared" si="1545"/>
        <v>0</v>
      </c>
      <c r="AV2264">
        <f t="shared" si="1546"/>
        <v>0</v>
      </c>
      <c r="AW2264">
        <f t="shared" si="1547"/>
        <v>0</v>
      </c>
      <c r="AX2264">
        <f t="shared" si="1548"/>
        <v>0</v>
      </c>
      <c r="AY2264">
        <f t="shared" si="1549"/>
        <v>0</v>
      </c>
      <c r="AZ2264">
        <f t="shared" si="1550"/>
        <v>0</v>
      </c>
      <c r="BA2264">
        <f t="shared" si="1551"/>
        <v>0</v>
      </c>
      <c r="BB2264">
        <f t="shared" si="1552"/>
        <v>0</v>
      </c>
      <c r="BC2264">
        <f t="shared" si="1553"/>
        <v>0</v>
      </c>
      <c r="BD2264">
        <f t="shared" si="1554"/>
        <v>0</v>
      </c>
      <c r="BE2264">
        <f t="shared" si="1555"/>
        <v>0</v>
      </c>
      <c r="BF2264">
        <f t="shared" si="1556"/>
        <v>0</v>
      </c>
    </row>
    <row r="2265" spans="1:58" ht="15" customHeight="1">
      <c r="A2265" s="64"/>
      <c r="B2265" s="11"/>
      <c r="C2265" s="61" t="s">
        <v>5315</v>
      </c>
      <c r="D2265" s="1094"/>
      <c r="E2265" s="1095"/>
      <c r="F2265" s="1095"/>
      <c r="G2265" s="1095"/>
      <c r="H2265" s="1095"/>
      <c r="I2265" s="1095"/>
      <c r="J2265" s="1095"/>
      <c r="K2265" s="1095"/>
      <c r="L2265" s="1096"/>
      <c r="M2265" s="813"/>
      <c r="N2265" s="813"/>
      <c r="O2265" s="813"/>
      <c r="P2265" s="813"/>
      <c r="Q2265" s="813"/>
      <c r="R2265" s="813"/>
      <c r="S2265" s="813"/>
      <c r="T2265" s="813"/>
      <c r="U2265" s="813"/>
      <c r="V2265" s="813"/>
      <c r="W2265" s="813"/>
      <c r="X2265" s="813"/>
      <c r="Y2265" s="813"/>
      <c r="Z2265" s="813"/>
      <c r="AA2265" s="813"/>
      <c r="AB2265" s="813"/>
      <c r="AC2265" s="813"/>
      <c r="AD2265" s="813"/>
      <c r="AI2265">
        <f t="shared" si="1533"/>
        <v>0</v>
      </c>
      <c r="AJ2265">
        <f t="shared" si="1534"/>
        <v>0</v>
      </c>
      <c r="AK2265">
        <f t="shared" si="1535"/>
        <v>0</v>
      </c>
      <c r="AL2265">
        <f t="shared" si="1536"/>
        <v>0</v>
      </c>
      <c r="AM2265">
        <f t="shared" si="1537"/>
        <v>0</v>
      </c>
      <c r="AN2265">
        <f t="shared" si="1538"/>
        <v>0</v>
      </c>
      <c r="AO2265">
        <f t="shared" si="1539"/>
        <v>0</v>
      </c>
      <c r="AP2265">
        <f t="shared" si="1540"/>
        <v>0</v>
      </c>
      <c r="AQ2265">
        <f t="shared" si="1541"/>
        <v>0</v>
      </c>
      <c r="AR2265">
        <f t="shared" si="1542"/>
        <v>0</v>
      </c>
      <c r="AS2265">
        <f t="shared" si="1543"/>
        <v>0</v>
      </c>
      <c r="AT2265">
        <f t="shared" si="1544"/>
        <v>0</v>
      </c>
      <c r="AU2265">
        <f t="shared" si="1545"/>
        <v>0</v>
      </c>
      <c r="AV2265">
        <f t="shared" si="1546"/>
        <v>0</v>
      </c>
      <c r="AW2265">
        <f t="shared" si="1547"/>
        <v>0</v>
      </c>
      <c r="AX2265">
        <f t="shared" si="1548"/>
        <v>0</v>
      </c>
      <c r="AY2265">
        <f t="shared" si="1549"/>
        <v>0</v>
      </c>
      <c r="AZ2265">
        <f t="shared" si="1550"/>
        <v>0</v>
      </c>
      <c r="BA2265">
        <f t="shared" si="1551"/>
        <v>0</v>
      </c>
      <c r="BB2265">
        <f t="shared" si="1552"/>
        <v>0</v>
      </c>
      <c r="BC2265">
        <f t="shared" si="1553"/>
        <v>0</v>
      </c>
      <c r="BD2265">
        <f t="shared" si="1554"/>
        <v>0</v>
      </c>
      <c r="BE2265">
        <f t="shared" si="1555"/>
        <v>0</v>
      </c>
      <c r="BF2265">
        <f t="shared" si="1556"/>
        <v>0</v>
      </c>
    </row>
    <row r="2266" spans="1:58" ht="15" customHeight="1">
      <c r="A2266" s="64"/>
      <c r="B2266" s="11"/>
      <c r="C2266" s="61" t="s">
        <v>5317</v>
      </c>
      <c r="D2266" s="1094"/>
      <c r="E2266" s="1095"/>
      <c r="F2266" s="1095"/>
      <c r="G2266" s="1095"/>
      <c r="H2266" s="1095"/>
      <c r="I2266" s="1095"/>
      <c r="J2266" s="1095"/>
      <c r="K2266" s="1095"/>
      <c r="L2266" s="1096"/>
      <c r="M2266" s="813"/>
      <c r="N2266" s="813"/>
      <c r="O2266" s="813"/>
      <c r="P2266" s="813"/>
      <c r="Q2266" s="813"/>
      <c r="R2266" s="813"/>
      <c r="S2266" s="813"/>
      <c r="T2266" s="813"/>
      <c r="U2266" s="813"/>
      <c r="V2266" s="813"/>
      <c r="W2266" s="813"/>
      <c r="X2266" s="813"/>
      <c r="Y2266" s="813"/>
      <c r="Z2266" s="813"/>
      <c r="AA2266" s="813"/>
      <c r="AB2266" s="813"/>
      <c r="AC2266" s="813"/>
      <c r="AD2266" s="813"/>
      <c r="AI2266">
        <f t="shared" si="1533"/>
        <v>0</v>
      </c>
      <c r="AJ2266">
        <f t="shared" si="1534"/>
        <v>0</v>
      </c>
      <c r="AK2266">
        <f t="shared" si="1535"/>
        <v>0</v>
      </c>
      <c r="AL2266">
        <f t="shared" si="1536"/>
        <v>0</v>
      </c>
      <c r="AM2266">
        <f t="shared" si="1537"/>
        <v>0</v>
      </c>
      <c r="AN2266">
        <f t="shared" si="1538"/>
        <v>0</v>
      </c>
      <c r="AO2266">
        <f t="shared" si="1539"/>
        <v>0</v>
      </c>
      <c r="AP2266">
        <f t="shared" si="1540"/>
        <v>0</v>
      </c>
      <c r="AQ2266">
        <f t="shared" si="1541"/>
        <v>0</v>
      </c>
      <c r="AR2266">
        <f t="shared" si="1542"/>
        <v>0</v>
      </c>
      <c r="AS2266">
        <f t="shared" si="1543"/>
        <v>0</v>
      </c>
      <c r="AT2266">
        <f t="shared" si="1544"/>
        <v>0</v>
      </c>
      <c r="AU2266">
        <f t="shared" si="1545"/>
        <v>0</v>
      </c>
      <c r="AV2266">
        <f t="shared" si="1546"/>
        <v>0</v>
      </c>
      <c r="AW2266">
        <f t="shared" si="1547"/>
        <v>0</v>
      </c>
      <c r="AX2266">
        <f t="shared" si="1548"/>
        <v>0</v>
      </c>
      <c r="AY2266">
        <f t="shared" si="1549"/>
        <v>0</v>
      </c>
      <c r="AZ2266">
        <f t="shared" si="1550"/>
        <v>0</v>
      </c>
      <c r="BA2266">
        <f t="shared" si="1551"/>
        <v>0</v>
      </c>
      <c r="BB2266">
        <f t="shared" si="1552"/>
        <v>0</v>
      </c>
      <c r="BC2266">
        <f t="shared" si="1553"/>
        <v>0</v>
      </c>
      <c r="BD2266">
        <f t="shared" si="1554"/>
        <v>0</v>
      </c>
      <c r="BE2266">
        <f t="shared" si="1555"/>
        <v>0</v>
      </c>
      <c r="BF2266">
        <f t="shared" si="1556"/>
        <v>0</v>
      </c>
    </row>
    <row r="2267" spans="1:58" ht="15" customHeight="1">
      <c r="A2267" s="64"/>
      <c r="B2267" s="11"/>
      <c r="C2267" s="61" t="s">
        <v>5319</v>
      </c>
      <c r="D2267" s="1094"/>
      <c r="E2267" s="1095"/>
      <c r="F2267" s="1095"/>
      <c r="G2267" s="1095"/>
      <c r="H2267" s="1095"/>
      <c r="I2267" s="1095"/>
      <c r="J2267" s="1095"/>
      <c r="K2267" s="1095"/>
      <c r="L2267" s="1096"/>
      <c r="M2267" s="813"/>
      <c r="N2267" s="813"/>
      <c r="O2267" s="813"/>
      <c r="P2267" s="813"/>
      <c r="Q2267" s="813"/>
      <c r="R2267" s="813"/>
      <c r="S2267" s="813"/>
      <c r="T2267" s="813"/>
      <c r="U2267" s="813"/>
      <c r="V2267" s="813"/>
      <c r="W2267" s="813"/>
      <c r="X2267" s="813"/>
      <c r="Y2267" s="813"/>
      <c r="Z2267" s="813"/>
      <c r="AA2267" s="813"/>
      <c r="AB2267" s="813"/>
      <c r="AC2267" s="813"/>
      <c r="AD2267" s="813"/>
      <c r="AI2267">
        <f t="shared" si="1533"/>
        <v>0</v>
      </c>
      <c r="AJ2267">
        <f t="shared" si="1534"/>
        <v>0</v>
      </c>
      <c r="AK2267">
        <f t="shared" si="1535"/>
        <v>0</v>
      </c>
      <c r="AL2267">
        <f t="shared" si="1536"/>
        <v>0</v>
      </c>
      <c r="AM2267">
        <f t="shared" si="1537"/>
        <v>0</v>
      </c>
      <c r="AN2267">
        <f t="shared" si="1538"/>
        <v>0</v>
      </c>
      <c r="AO2267">
        <f t="shared" si="1539"/>
        <v>0</v>
      </c>
      <c r="AP2267">
        <f t="shared" si="1540"/>
        <v>0</v>
      </c>
      <c r="AQ2267">
        <f t="shared" si="1541"/>
        <v>0</v>
      </c>
      <c r="AR2267">
        <f t="shared" si="1542"/>
        <v>0</v>
      </c>
      <c r="AS2267">
        <f t="shared" si="1543"/>
        <v>0</v>
      </c>
      <c r="AT2267">
        <f t="shared" si="1544"/>
        <v>0</v>
      </c>
      <c r="AU2267">
        <f t="shared" si="1545"/>
        <v>0</v>
      </c>
      <c r="AV2267">
        <f t="shared" si="1546"/>
        <v>0</v>
      </c>
      <c r="AW2267">
        <f t="shared" si="1547"/>
        <v>0</v>
      </c>
      <c r="AX2267">
        <f t="shared" si="1548"/>
        <v>0</v>
      </c>
      <c r="AY2267">
        <f t="shared" si="1549"/>
        <v>0</v>
      </c>
      <c r="AZ2267">
        <f t="shared" si="1550"/>
        <v>0</v>
      </c>
      <c r="BA2267">
        <f t="shared" si="1551"/>
        <v>0</v>
      </c>
      <c r="BB2267">
        <f t="shared" si="1552"/>
        <v>0</v>
      </c>
      <c r="BC2267">
        <f t="shared" si="1553"/>
        <v>0</v>
      </c>
      <c r="BD2267">
        <f t="shared" si="1554"/>
        <v>0</v>
      </c>
      <c r="BE2267">
        <f t="shared" si="1555"/>
        <v>0</v>
      </c>
      <c r="BF2267">
        <f t="shared" si="1556"/>
        <v>0</v>
      </c>
    </row>
    <row r="2268" spans="1:58" ht="15" customHeight="1">
      <c r="A2268" s="64"/>
      <c r="B2268" s="11"/>
      <c r="C2268" s="61" t="s">
        <v>5321</v>
      </c>
      <c r="D2268" s="1094"/>
      <c r="E2268" s="1095"/>
      <c r="F2268" s="1095"/>
      <c r="G2268" s="1095"/>
      <c r="H2268" s="1095"/>
      <c r="I2268" s="1095"/>
      <c r="J2268" s="1095"/>
      <c r="K2268" s="1095"/>
      <c r="L2268" s="1096"/>
      <c r="M2268" s="813"/>
      <c r="N2268" s="813"/>
      <c r="O2268" s="813"/>
      <c r="P2268" s="813"/>
      <c r="Q2268" s="813"/>
      <c r="R2268" s="813"/>
      <c r="S2268" s="813"/>
      <c r="T2268" s="813"/>
      <c r="U2268" s="813"/>
      <c r="V2268" s="813"/>
      <c r="W2268" s="813"/>
      <c r="X2268" s="813"/>
      <c r="Y2268" s="813"/>
      <c r="Z2268" s="813"/>
      <c r="AA2268" s="813"/>
      <c r="AB2268" s="813"/>
      <c r="AC2268" s="813"/>
      <c r="AD2268" s="813"/>
      <c r="AI2268">
        <f t="shared" si="1533"/>
        <v>0</v>
      </c>
      <c r="AJ2268">
        <f t="shared" si="1534"/>
        <v>0</v>
      </c>
      <c r="AK2268">
        <f t="shared" si="1535"/>
        <v>0</v>
      </c>
      <c r="AL2268">
        <f t="shared" si="1536"/>
        <v>0</v>
      </c>
      <c r="AM2268">
        <f t="shared" si="1537"/>
        <v>0</v>
      </c>
      <c r="AN2268">
        <f t="shared" si="1538"/>
        <v>0</v>
      </c>
      <c r="AO2268">
        <f t="shared" si="1539"/>
        <v>0</v>
      </c>
      <c r="AP2268">
        <f t="shared" si="1540"/>
        <v>0</v>
      </c>
      <c r="AQ2268">
        <f t="shared" si="1541"/>
        <v>0</v>
      </c>
      <c r="AR2268">
        <f t="shared" si="1542"/>
        <v>0</v>
      </c>
      <c r="AS2268">
        <f t="shared" si="1543"/>
        <v>0</v>
      </c>
      <c r="AT2268">
        <f t="shared" si="1544"/>
        <v>0</v>
      </c>
      <c r="AU2268">
        <f t="shared" si="1545"/>
        <v>0</v>
      </c>
      <c r="AV2268">
        <f t="shared" si="1546"/>
        <v>0</v>
      </c>
      <c r="AW2268">
        <f t="shared" si="1547"/>
        <v>0</v>
      </c>
      <c r="AX2268">
        <f t="shared" si="1548"/>
        <v>0</v>
      </c>
      <c r="AY2268">
        <f t="shared" si="1549"/>
        <v>0</v>
      </c>
      <c r="AZ2268">
        <f t="shared" si="1550"/>
        <v>0</v>
      </c>
      <c r="BA2268">
        <f t="shared" si="1551"/>
        <v>0</v>
      </c>
      <c r="BB2268">
        <f t="shared" si="1552"/>
        <v>0</v>
      </c>
      <c r="BC2268">
        <f t="shared" si="1553"/>
        <v>0</v>
      </c>
      <c r="BD2268">
        <f t="shared" si="1554"/>
        <v>0</v>
      </c>
      <c r="BE2268">
        <f t="shared" si="1555"/>
        <v>0</v>
      </c>
      <c r="BF2268">
        <f t="shared" si="1556"/>
        <v>0</v>
      </c>
    </row>
    <row r="2269" spans="1:58" ht="14.25">
      <c r="A2269" s="64"/>
      <c r="B2269" s="11"/>
      <c r="C2269" s="61" t="s">
        <v>5323</v>
      </c>
      <c r="D2269" s="1094"/>
      <c r="E2269" s="1095"/>
      <c r="F2269" s="1095"/>
      <c r="G2269" s="1095"/>
      <c r="H2269" s="1095"/>
      <c r="I2269" s="1095"/>
      <c r="J2269" s="1095"/>
      <c r="K2269" s="1095"/>
      <c r="L2269" s="1096"/>
      <c r="M2269" s="813"/>
      <c r="N2269" s="813"/>
      <c r="O2269" s="813"/>
      <c r="P2269" s="813"/>
      <c r="Q2269" s="813"/>
      <c r="R2269" s="813"/>
      <c r="S2269" s="813"/>
      <c r="T2269" s="813"/>
      <c r="U2269" s="813"/>
      <c r="V2269" s="813"/>
      <c r="W2269" s="813"/>
      <c r="X2269" s="813"/>
      <c r="Y2269" s="813"/>
      <c r="Z2269" s="813"/>
      <c r="AA2269" s="813"/>
      <c r="AB2269" s="813"/>
      <c r="AC2269" s="813"/>
      <c r="AD2269" s="813"/>
      <c r="AI2269">
        <f t="shared" si="1533"/>
        <v>0</v>
      </c>
      <c r="AJ2269">
        <f t="shared" si="1534"/>
        <v>0</v>
      </c>
      <c r="AK2269">
        <f t="shared" si="1535"/>
        <v>0</v>
      </c>
      <c r="AL2269">
        <f t="shared" si="1536"/>
        <v>0</v>
      </c>
      <c r="AM2269">
        <f t="shared" si="1537"/>
        <v>0</v>
      </c>
      <c r="AN2269">
        <f t="shared" si="1538"/>
        <v>0</v>
      </c>
      <c r="AO2269">
        <f t="shared" si="1539"/>
        <v>0</v>
      </c>
      <c r="AP2269">
        <f t="shared" si="1540"/>
        <v>0</v>
      </c>
      <c r="AQ2269">
        <f t="shared" si="1541"/>
        <v>0</v>
      </c>
      <c r="AR2269">
        <f t="shared" si="1542"/>
        <v>0</v>
      </c>
      <c r="AS2269">
        <f t="shared" si="1543"/>
        <v>0</v>
      </c>
      <c r="AT2269">
        <f t="shared" si="1544"/>
        <v>0</v>
      </c>
      <c r="AU2269">
        <f t="shared" si="1545"/>
        <v>0</v>
      </c>
      <c r="AV2269">
        <f t="shared" si="1546"/>
        <v>0</v>
      </c>
      <c r="AW2269">
        <f t="shared" si="1547"/>
        <v>0</v>
      </c>
      <c r="AX2269">
        <f t="shared" si="1548"/>
        <v>0</v>
      </c>
      <c r="AY2269">
        <f t="shared" si="1549"/>
        <v>0</v>
      </c>
      <c r="AZ2269">
        <f t="shared" si="1550"/>
        <v>0</v>
      </c>
      <c r="BA2269">
        <f t="shared" si="1551"/>
        <v>0</v>
      </c>
      <c r="BB2269">
        <f t="shared" si="1552"/>
        <v>0</v>
      </c>
      <c r="BC2269">
        <f t="shared" si="1553"/>
        <v>0</v>
      </c>
      <c r="BD2269">
        <f t="shared" si="1554"/>
        <v>0</v>
      </c>
      <c r="BE2269">
        <f t="shared" si="1555"/>
        <v>0</v>
      </c>
      <c r="BF2269">
        <f t="shared" si="1556"/>
        <v>0</v>
      </c>
    </row>
    <row r="2270" spans="1:58" ht="15" customHeight="1">
      <c r="A2270" s="64"/>
      <c r="B2270" s="11"/>
      <c r="C2270" s="11"/>
      <c r="D2270" s="11"/>
      <c r="E2270" s="11"/>
      <c r="F2270" s="96"/>
      <c r="G2270" s="86"/>
      <c r="H2270" s="86"/>
      <c r="I2270" s="86"/>
      <c r="J2270" s="86"/>
      <c r="K2270" s="86"/>
      <c r="L2270" s="105"/>
      <c r="M2270" s="83">
        <f>IF(AND(SUM(M2149:M2269)=0,COUNTIF(M2149:M2269,"NS")&gt;0),"NS",IF(AND(SUM(M2149:M2269)=0,COUNTIF(M2149:M2269,0)&gt;0),0,IF(AND(SUM(M2149:M2269)=0,COUNTIF(M2149:M2269,"NA")&gt;0),"NA",SUM(M2149:M2269))))</f>
        <v>0</v>
      </c>
      <c r="N2270" s="83">
        <f t="shared" ref="N2270:AD2270" si="1557">IF(AND(SUM(N2149:N2269)=0,COUNTIF(N2149:N2269,"NS")&gt;0),"NS",IF(AND(SUM(N2149:N2269)=0,COUNTIF(N2149:N2269,0)&gt;0),0,IF(AND(SUM(N2149:N2269)=0,COUNTIF(N2149:N2269,"NA")&gt;0),"NA",SUM(N2149:N2269))))</f>
        <v>0</v>
      </c>
      <c r="O2270" s="83">
        <f t="shared" si="1557"/>
        <v>0</v>
      </c>
      <c r="P2270" s="83">
        <f t="shared" si="1557"/>
        <v>0</v>
      </c>
      <c r="Q2270" s="83">
        <f t="shared" si="1557"/>
        <v>0</v>
      </c>
      <c r="R2270" s="83">
        <f t="shared" si="1557"/>
        <v>0</v>
      </c>
      <c r="S2270" s="83">
        <f t="shared" si="1557"/>
        <v>0</v>
      </c>
      <c r="T2270" s="83">
        <f t="shared" si="1557"/>
        <v>0</v>
      </c>
      <c r="U2270" s="83">
        <f t="shared" si="1557"/>
        <v>0</v>
      </c>
      <c r="V2270" s="83">
        <f t="shared" si="1557"/>
        <v>0</v>
      </c>
      <c r="W2270" s="83">
        <f t="shared" si="1557"/>
        <v>0</v>
      </c>
      <c r="X2270" s="83">
        <f t="shared" si="1557"/>
        <v>0</v>
      </c>
      <c r="Y2270" s="83">
        <f t="shared" si="1557"/>
        <v>0</v>
      </c>
      <c r="Z2270" s="83">
        <f t="shared" si="1557"/>
        <v>0</v>
      </c>
      <c r="AA2270" s="83">
        <f t="shared" si="1557"/>
        <v>0</v>
      </c>
      <c r="AB2270" s="83">
        <f t="shared" si="1557"/>
        <v>0</v>
      </c>
      <c r="AC2270" s="83">
        <f t="shared" si="1557"/>
        <v>0</v>
      </c>
      <c r="AD2270" s="83">
        <f t="shared" si="1557"/>
        <v>0</v>
      </c>
    </row>
    <row r="2271" spans="1:58" ht="15" customHeight="1">
      <c r="A2271" s="64"/>
      <c r="B2271" s="11"/>
      <c r="C2271" s="11"/>
      <c r="D2271" s="11"/>
      <c r="E2271" s="11"/>
      <c r="F2271" s="11"/>
      <c r="G2271" s="11"/>
      <c r="H2271" s="11"/>
      <c r="I2271" s="11"/>
      <c r="J2271" s="11"/>
      <c r="K2271" s="11"/>
      <c r="L2271" s="11"/>
      <c r="M2271" s="11"/>
      <c r="N2271" s="11"/>
      <c r="O2271" s="11"/>
      <c r="P2271" s="11"/>
      <c r="Q2271" s="11"/>
      <c r="R2271" s="11"/>
      <c r="S2271" s="11"/>
      <c r="T2271" s="11"/>
      <c r="U2271" s="11"/>
      <c r="V2271" s="11"/>
      <c r="W2271" s="11"/>
      <c r="X2271" s="11"/>
      <c r="Y2271" s="11"/>
      <c r="Z2271" s="11"/>
      <c r="AA2271" s="11"/>
      <c r="AB2271" s="11"/>
      <c r="AC2271" s="11"/>
      <c r="AD2271" s="11"/>
    </row>
    <row r="2272" spans="1:58" ht="45" customHeight="1">
      <c r="A2272" s="64"/>
      <c r="B2272" s="11"/>
      <c r="C2272" s="1132" t="s">
        <v>6006</v>
      </c>
      <c r="D2272" s="866"/>
      <c r="E2272" s="866"/>
      <c r="F2272" s="866"/>
      <c r="G2272" s="1027"/>
      <c r="H2272" s="884"/>
      <c r="I2272" s="884"/>
      <c r="J2272" s="884"/>
      <c r="K2272" s="884"/>
      <c r="L2272" s="884"/>
      <c r="M2272" s="884"/>
      <c r="N2272" s="884"/>
      <c r="O2272" s="884"/>
      <c r="P2272" s="884"/>
      <c r="Q2272" s="884"/>
      <c r="R2272" s="884"/>
      <c r="S2272" s="884"/>
      <c r="T2272" s="884"/>
      <c r="U2272" s="884"/>
      <c r="V2272" s="884"/>
      <c r="W2272" s="884"/>
      <c r="X2272" s="884"/>
      <c r="Y2272" s="884"/>
      <c r="Z2272" s="884"/>
      <c r="AA2272" s="884"/>
      <c r="AB2272" s="884"/>
      <c r="AC2272" s="884"/>
      <c r="AD2272" s="885"/>
    </row>
    <row r="2273" spans="1:31" ht="15" customHeight="1">
      <c r="A2273" s="64"/>
      <c r="B2273" s="1032" t="str">
        <f>IF(AND(DI2022&gt;0,G2272=""),"Ha registrado un valor mayor a cero en la col. Otro tipo de falta admin. grave, debe anotar el nombre de dicho(s) tipo(s) de falta(s)","")</f>
        <v/>
      </c>
      <c r="C2273" s="1032"/>
      <c r="D2273" s="1032"/>
      <c r="E2273" s="1032"/>
      <c r="F2273" s="1032"/>
      <c r="G2273" s="1032"/>
      <c r="H2273" s="1032"/>
      <c r="I2273" s="1032"/>
      <c r="J2273" s="1032"/>
      <c r="K2273" s="1032"/>
      <c r="L2273" s="1032"/>
      <c r="M2273" s="1032"/>
      <c r="N2273" s="1032"/>
      <c r="O2273" s="1032"/>
      <c r="P2273" s="1032"/>
      <c r="Q2273" s="1032"/>
      <c r="R2273" s="1032"/>
      <c r="S2273" s="1032"/>
      <c r="T2273" s="1032"/>
      <c r="U2273" s="1032"/>
      <c r="V2273" s="1032"/>
      <c r="W2273" s="1032"/>
      <c r="X2273" s="1032"/>
      <c r="Y2273" s="1032"/>
      <c r="Z2273" s="1032"/>
      <c r="AA2273" s="1032"/>
      <c r="AB2273" s="1032"/>
      <c r="AC2273" s="1032"/>
      <c r="AD2273" s="1032"/>
      <c r="AE2273" s="1032"/>
    </row>
    <row r="2274" spans="1:31" ht="24" customHeight="1">
      <c r="A2274" s="64"/>
      <c r="B2274" s="11"/>
      <c r="C2274" s="1000" t="s">
        <v>5325</v>
      </c>
      <c r="D2274" s="866"/>
      <c r="E2274" s="866"/>
      <c r="F2274" s="866"/>
      <c r="G2274" s="866"/>
      <c r="H2274" s="866"/>
      <c r="I2274" s="866"/>
      <c r="J2274" s="866"/>
      <c r="K2274" s="866"/>
      <c r="L2274" s="866"/>
      <c r="M2274" s="866"/>
      <c r="N2274" s="866"/>
      <c r="O2274" s="866"/>
      <c r="P2274" s="866"/>
      <c r="Q2274" s="866"/>
      <c r="R2274" s="866"/>
      <c r="S2274" s="866"/>
      <c r="T2274" s="866"/>
      <c r="U2274" s="866"/>
      <c r="V2274" s="866"/>
      <c r="W2274" s="866"/>
      <c r="X2274" s="866"/>
      <c r="Y2274" s="866"/>
      <c r="Z2274" s="866"/>
      <c r="AA2274" s="866"/>
      <c r="AB2274" s="866"/>
      <c r="AC2274" s="866"/>
      <c r="AD2274" s="866"/>
    </row>
    <row r="2275" spans="1:31" ht="60" customHeight="1">
      <c r="A2275" s="64"/>
      <c r="B2275" s="11"/>
      <c r="C2275" s="1019"/>
      <c r="D2275" s="884"/>
      <c r="E2275" s="884"/>
      <c r="F2275" s="884"/>
      <c r="G2275" s="884"/>
      <c r="H2275" s="884"/>
      <c r="I2275" s="884"/>
      <c r="J2275" s="884"/>
      <c r="K2275" s="884"/>
      <c r="L2275" s="884"/>
      <c r="M2275" s="884"/>
      <c r="N2275" s="884"/>
      <c r="O2275" s="884"/>
      <c r="P2275" s="884"/>
      <c r="Q2275" s="884"/>
      <c r="R2275" s="884"/>
      <c r="S2275" s="884"/>
      <c r="T2275" s="884"/>
      <c r="U2275" s="884"/>
      <c r="V2275" s="884"/>
      <c r="W2275" s="884"/>
      <c r="X2275" s="884"/>
      <c r="Y2275" s="884"/>
      <c r="Z2275" s="884"/>
      <c r="AA2275" s="884"/>
      <c r="AB2275" s="884"/>
      <c r="AC2275" s="884"/>
      <c r="AD2275" s="885"/>
    </row>
    <row r="2276" spans="1:31" ht="15" customHeight="1">
      <c r="A2276" s="64"/>
      <c r="B2276" s="988" t="str">
        <f>BZ2016</f>
        <v/>
      </c>
      <c r="C2276" s="866"/>
      <c r="D2276" s="866"/>
      <c r="E2276" s="866"/>
      <c r="F2276" s="866"/>
      <c r="G2276" s="866"/>
      <c r="H2276" s="866"/>
      <c r="I2276" s="866"/>
      <c r="J2276" s="866"/>
      <c r="K2276" s="866"/>
      <c r="L2276" s="866"/>
      <c r="M2276" s="866"/>
      <c r="N2276" s="866"/>
      <c r="O2276" s="866"/>
      <c r="P2276" s="866"/>
      <c r="Q2276" s="866"/>
      <c r="R2276" s="866"/>
      <c r="S2276" s="866"/>
      <c r="T2276" s="866"/>
      <c r="U2276" s="866"/>
      <c r="V2276" s="866"/>
      <c r="W2276" s="866"/>
      <c r="X2276" s="866"/>
      <c r="Y2276" s="866"/>
      <c r="Z2276" s="866"/>
      <c r="AA2276" s="866"/>
      <c r="AB2276" s="866"/>
      <c r="AC2276" s="866"/>
      <c r="AD2276" s="866"/>
    </row>
    <row r="2277" spans="1:31" ht="15" customHeight="1">
      <c r="A2277" s="64"/>
      <c r="B2277" s="1005" t="str">
        <f>IF(SUM(COUNTIF(M1895:AD2015,"NS"),COUNTIF(M2022:AD2142,"NS"),COUNTIF(M2149:AD2269,"NS"))&lt;&gt;0,"Alerta: debido a que cuenta con registros NS, debe proporcionar una justificación en el area de comentarios al final de la pregunta","")</f>
        <v/>
      </c>
      <c r="C2277" s="866"/>
      <c r="D2277" s="866"/>
      <c r="E2277" s="866"/>
      <c r="F2277" s="866"/>
      <c r="G2277" s="866"/>
      <c r="H2277" s="866"/>
      <c r="I2277" s="866"/>
      <c r="J2277" s="866"/>
      <c r="K2277" s="866"/>
      <c r="L2277" s="866"/>
      <c r="M2277" s="866"/>
      <c r="N2277" s="866"/>
      <c r="O2277" s="866"/>
      <c r="P2277" s="866"/>
      <c r="Q2277" s="866"/>
      <c r="R2277" s="866"/>
      <c r="S2277" s="866"/>
      <c r="T2277" s="866"/>
      <c r="U2277" s="866"/>
      <c r="V2277" s="866"/>
      <c r="W2277" s="866"/>
      <c r="X2277" s="866"/>
      <c r="Y2277" s="866"/>
      <c r="Z2277" s="866"/>
      <c r="AA2277" s="866"/>
      <c r="AB2277" s="866"/>
      <c r="AC2277" s="866"/>
      <c r="AD2277" s="866"/>
      <c r="AE2277" s="866"/>
    </row>
    <row r="2278" spans="1:31" ht="15" customHeight="1">
      <c r="A2278" s="64"/>
      <c r="B2278" s="1032" t="str">
        <f>BU2016</f>
        <v/>
      </c>
      <c r="C2278" s="866"/>
      <c r="D2278" s="866"/>
      <c r="E2278" s="866"/>
      <c r="F2278" s="866"/>
      <c r="G2278" s="866"/>
      <c r="H2278" s="866"/>
      <c r="I2278" s="866"/>
      <c r="J2278" s="866"/>
      <c r="K2278" s="866"/>
      <c r="L2278" s="866"/>
      <c r="M2278" s="866"/>
      <c r="N2278" s="866"/>
      <c r="O2278" s="866"/>
      <c r="P2278" s="866"/>
      <c r="Q2278" s="866"/>
      <c r="R2278" s="866"/>
      <c r="S2278" s="866"/>
      <c r="T2278" s="866"/>
      <c r="U2278" s="866"/>
      <c r="V2278" s="866"/>
      <c r="W2278" s="866"/>
      <c r="X2278" s="866"/>
      <c r="Y2278" s="866"/>
      <c r="Z2278" s="866"/>
      <c r="AA2278" s="866"/>
      <c r="AB2278" s="866"/>
      <c r="AC2278" s="866"/>
      <c r="AD2278" s="866"/>
      <c r="AE2278" s="866"/>
    </row>
    <row r="2279" spans="1:31" ht="15" customHeight="1">
      <c r="A2279" s="64"/>
      <c r="B2279" s="1032" t="str">
        <f>BR1877</f>
        <v/>
      </c>
      <c r="C2279" s="866"/>
      <c r="D2279" s="866"/>
      <c r="E2279" s="866"/>
      <c r="F2279" s="866"/>
      <c r="G2279" s="866"/>
      <c r="H2279" s="866"/>
      <c r="I2279" s="866"/>
      <c r="J2279" s="866"/>
      <c r="K2279" s="866"/>
      <c r="L2279" s="866"/>
      <c r="M2279" s="866"/>
      <c r="N2279" s="866"/>
      <c r="O2279" s="866"/>
      <c r="P2279" s="866"/>
      <c r="Q2279" s="866"/>
      <c r="R2279" s="866"/>
      <c r="S2279" s="866"/>
      <c r="T2279" s="866"/>
      <c r="U2279" s="866"/>
      <c r="V2279" s="866"/>
      <c r="W2279" s="866"/>
      <c r="X2279" s="866"/>
      <c r="Y2279" s="866"/>
      <c r="Z2279" s="866"/>
      <c r="AA2279" s="866"/>
      <c r="AB2279" s="866"/>
      <c r="AC2279" s="866"/>
      <c r="AD2279" s="866"/>
      <c r="AE2279" s="866"/>
    </row>
    <row r="2280" spans="1:31" ht="15" customHeight="1">
      <c r="A2280" s="64"/>
      <c r="B2280" s="1039" t="str">
        <f>DH2143</f>
        <v/>
      </c>
      <c r="C2280" s="1039"/>
      <c r="D2280" s="1039"/>
      <c r="E2280" s="1039"/>
      <c r="F2280" s="1039"/>
      <c r="G2280" s="1039"/>
      <c r="H2280" s="1039"/>
      <c r="I2280" s="1039"/>
      <c r="J2280" s="1039"/>
      <c r="K2280" s="1039"/>
      <c r="L2280" s="1039"/>
      <c r="M2280" s="1039"/>
      <c r="N2280" s="1039"/>
      <c r="O2280" s="1039"/>
      <c r="P2280" s="1039"/>
      <c r="Q2280" s="1039"/>
      <c r="R2280" s="1039"/>
      <c r="S2280" s="1039"/>
      <c r="T2280" s="1039"/>
      <c r="U2280" s="1039"/>
      <c r="V2280" s="1039"/>
      <c r="W2280" s="1039"/>
      <c r="X2280" s="1039"/>
      <c r="Y2280" s="1039"/>
      <c r="Z2280" s="1039"/>
      <c r="AA2280" s="1039"/>
      <c r="AB2280" s="1039"/>
      <c r="AC2280" s="1039"/>
      <c r="AD2280" s="1039"/>
      <c r="AE2280" s="1039"/>
    </row>
    <row r="2281" spans="1:31" ht="15" customHeight="1">
      <c r="A2281" s="64"/>
      <c r="B2281" s="989" t="str">
        <f>IF(BV2016&gt;0,"Favor de verificar que no tenga información en celdas sombreadas","")</f>
        <v/>
      </c>
      <c r="C2281" s="990"/>
      <c r="D2281" s="990"/>
      <c r="E2281" s="990"/>
      <c r="F2281" s="990"/>
      <c r="G2281" s="990"/>
      <c r="H2281" s="990"/>
      <c r="I2281" s="990"/>
      <c r="J2281" s="990"/>
      <c r="K2281" s="990"/>
      <c r="L2281" s="990"/>
      <c r="M2281" s="990"/>
      <c r="N2281" s="990"/>
      <c r="O2281" s="990"/>
      <c r="P2281" s="990"/>
      <c r="Q2281" s="990"/>
      <c r="R2281" s="990"/>
      <c r="S2281" s="990"/>
      <c r="T2281" s="990"/>
      <c r="U2281" s="990"/>
      <c r="V2281" s="990"/>
      <c r="W2281" s="990"/>
      <c r="X2281" s="990"/>
      <c r="Y2281" s="990"/>
      <c r="Z2281" s="990"/>
      <c r="AA2281" s="990"/>
      <c r="AB2281" s="990"/>
      <c r="AC2281" s="990"/>
      <c r="AD2281" s="990"/>
    </row>
    <row r="2282" spans="1:31" ht="36" customHeight="1">
      <c r="A2282" s="69" t="s">
        <v>6007</v>
      </c>
      <c r="B2282" s="1031" t="s">
        <v>6008</v>
      </c>
      <c r="C2282" s="866"/>
      <c r="D2282" s="866"/>
      <c r="E2282" s="866"/>
      <c r="F2282" s="866"/>
      <c r="G2282" s="866"/>
      <c r="H2282" s="866"/>
      <c r="I2282" s="866"/>
      <c r="J2282" s="866"/>
      <c r="K2282" s="866"/>
      <c r="L2282" s="866"/>
      <c r="M2282" s="866"/>
      <c r="N2282" s="866"/>
      <c r="O2282" s="866"/>
      <c r="P2282" s="866"/>
      <c r="Q2282" s="866"/>
      <c r="R2282" s="866"/>
      <c r="S2282" s="866"/>
      <c r="T2282" s="866"/>
      <c r="U2282" s="866"/>
      <c r="V2282" s="866"/>
      <c r="W2282" s="866"/>
      <c r="X2282" s="866"/>
      <c r="Y2282" s="866"/>
      <c r="Z2282" s="866"/>
      <c r="AA2282" s="866"/>
      <c r="AB2282" s="866"/>
      <c r="AC2282" s="866"/>
      <c r="AD2282" s="866"/>
    </row>
    <row r="2283" spans="1:31" ht="24" customHeight="1">
      <c r="A2283" s="69"/>
      <c r="C2283" s="999" t="s">
        <v>6009</v>
      </c>
      <c r="D2283" s="866"/>
      <c r="E2283" s="866"/>
      <c r="F2283" s="866"/>
      <c r="G2283" s="866"/>
      <c r="H2283" s="866"/>
      <c r="I2283" s="866"/>
      <c r="J2283" s="866"/>
      <c r="K2283" s="866"/>
      <c r="L2283" s="866"/>
      <c r="M2283" s="866"/>
      <c r="N2283" s="866"/>
      <c r="O2283" s="866"/>
      <c r="P2283" s="866"/>
      <c r="Q2283" s="866"/>
      <c r="R2283" s="866"/>
      <c r="S2283" s="866"/>
      <c r="T2283" s="866"/>
      <c r="U2283" s="866"/>
      <c r="V2283" s="866"/>
      <c r="W2283" s="866"/>
      <c r="X2283" s="866"/>
      <c r="Y2283" s="866"/>
      <c r="Z2283" s="866"/>
      <c r="AA2283" s="866"/>
      <c r="AB2283" s="866"/>
      <c r="AC2283" s="866"/>
      <c r="AD2283" s="866"/>
    </row>
    <row r="2284" spans="1:31" ht="36" customHeight="1">
      <c r="A2284" s="69"/>
      <c r="C2284" s="1064" t="s">
        <v>6010</v>
      </c>
      <c r="D2284" s="866"/>
      <c r="E2284" s="866"/>
      <c r="F2284" s="866"/>
      <c r="G2284" s="866"/>
      <c r="H2284" s="866"/>
      <c r="I2284" s="866"/>
      <c r="J2284" s="866"/>
      <c r="K2284" s="866"/>
      <c r="L2284" s="866"/>
      <c r="M2284" s="866"/>
      <c r="N2284" s="866"/>
      <c r="O2284" s="866"/>
      <c r="P2284" s="866"/>
      <c r="Q2284" s="866"/>
      <c r="R2284" s="866"/>
      <c r="S2284" s="866"/>
      <c r="T2284" s="866"/>
      <c r="U2284" s="866"/>
      <c r="V2284" s="866"/>
      <c r="W2284" s="866"/>
      <c r="X2284" s="866"/>
      <c r="Y2284" s="866"/>
      <c r="Z2284" s="866"/>
      <c r="AA2284" s="866"/>
      <c r="AB2284" s="866"/>
      <c r="AC2284" s="866"/>
      <c r="AD2284" s="866"/>
    </row>
    <row r="2285" spans="1:31" ht="36" customHeight="1">
      <c r="A2285" s="69"/>
      <c r="B2285" s="68"/>
      <c r="C2285" s="999" t="s">
        <v>6011</v>
      </c>
      <c r="D2285" s="866"/>
      <c r="E2285" s="866"/>
      <c r="F2285" s="866"/>
      <c r="G2285" s="866"/>
      <c r="H2285" s="866"/>
      <c r="I2285" s="866"/>
      <c r="J2285" s="866"/>
      <c r="K2285" s="866"/>
      <c r="L2285" s="866"/>
      <c r="M2285" s="866"/>
      <c r="N2285" s="866"/>
      <c r="O2285" s="866"/>
      <c r="P2285" s="866"/>
      <c r="Q2285" s="866"/>
      <c r="R2285" s="866"/>
      <c r="S2285" s="866"/>
      <c r="T2285" s="866"/>
      <c r="U2285" s="866"/>
      <c r="V2285" s="866"/>
      <c r="W2285" s="866"/>
      <c r="X2285" s="866"/>
      <c r="Y2285" s="866"/>
      <c r="Z2285" s="866"/>
      <c r="AA2285" s="866"/>
      <c r="AB2285" s="866"/>
      <c r="AC2285" s="866"/>
      <c r="AD2285" s="866"/>
    </row>
    <row r="2286" spans="1:31" ht="48" customHeight="1">
      <c r="A2286" s="69"/>
      <c r="B2286" s="68"/>
      <c r="C2286" s="1064" t="s">
        <v>6012</v>
      </c>
      <c r="D2286" s="866"/>
      <c r="E2286" s="866"/>
      <c r="F2286" s="866"/>
      <c r="G2286" s="866"/>
      <c r="H2286" s="866"/>
      <c r="I2286" s="866"/>
      <c r="J2286" s="866"/>
      <c r="K2286" s="866"/>
      <c r="L2286" s="866"/>
      <c r="M2286" s="866"/>
      <c r="N2286" s="866"/>
      <c r="O2286" s="866"/>
      <c r="P2286" s="866"/>
      <c r="Q2286" s="866"/>
      <c r="R2286" s="866"/>
      <c r="S2286" s="866"/>
      <c r="T2286" s="866"/>
      <c r="U2286" s="866"/>
      <c r="V2286" s="866"/>
      <c r="W2286" s="866"/>
      <c r="X2286" s="866"/>
      <c r="Y2286" s="866"/>
      <c r="Z2286" s="866"/>
      <c r="AA2286" s="866"/>
      <c r="AB2286" s="866"/>
      <c r="AC2286" s="866"/>
      <c r="AD2286" s="866"/>
    </row>
    <row r="2287" spans="1:31" ht="15" customHeight="1">
      <c r="A2287" s="64"/>
      <c r="B2287" s="11"/>
      <c r="C2287" s="11"/>
      <c r="D2287" s="11"/>
      <c r="E2287" s="11"/>
      <c r="F2287" s="11"/>
      <c r="G2287" s="11"/>
      <c r="H2287" s="11"/>
      <c r="I2287" s="11"/>
      <c r="J2287" s="11"/>
      <c r="K2287" s="11"/>
      <c r="L2287" s="11"/>
      <c r="M2287" s="11"/>
      <c r="N2287" s="11"/>
      <c r="O2287" s="11"/>
      <c r="P2287" s="11"/>
      <c r="Q2287" s="11"/>
      <c r="R2287" s="11"/>
      <c r="S2287" s="11"/>
      <c r="T2287" s="11"/>
      <c r="U2287" s="11"/>
      <c r="V2287" s="11"/>
      <c r="W2287" s="11"/>
      <c r="X2287" s="11"/>
      <c r="Y2287" s="11"/>
      <c r="Z2287" s="11"/>
      <c r="AA2287" s="11"/>
      <c r="AB2287" s="11"/>
      <c r="AC2287" s="11"/>
      <c r="AD2287" s="11"/>
    </row>
    <row r="2288" spans="1:31" ht="15" customHeight="1">
      <c r="A2288" s="64"/>
      <c r="B2288" s="11"/>
      <c r="C2288" s="111" t="s">
        <v>5903</v>
      </c>
      <c r="D2288" s="11"/>
      <c r="E2288" s="11"/>
      <c r="F2288" s="11"/>
      <c r="G2288" s="11"/>
      <c r="H2288" s="11"/>
      <c r="I2288" s="11"/>
      <c r="J2288" s="11"/>
      <c r="K2288" s="11"/>
      <c r="L2288" s="11"/>
      <c r="M2288" s="11"/>
      <c r="N2288" s="11"/>
      <c r="O2288" s="11"/>
      <c r="P2288" s="11"/>
      <c r="Q2288" s="11"/>
      <c r="R2288" s="11"/>
      <c r="S2288" s="11"/>
      <c r="T2288" s="11"/>
      <c r="U2288" s="11"/>
      <c r="V2288" s="11"/>
      <c r="W2288" s="11"/>
      <c r="X2288" s="11"/>
      <c r="Y2288" s="11"/>
      <c r="Z2288" s="11"/>
      <c r="AA2288" s="11"/>
      <c r="AB2288" s="11"/>
      <c r="AC2288" s="11"/>
      <c r="AD2288" s="11"/>
    </row>
    <row r="2289" spans="1:63" ht="14.25">
      <c r="A2289" s="64"/>
      <c r="B2289" s="11"/>
      <c r="C2289" s="117"/>
      <c r="D2289" s="11"/>
      <c r="E2289" s="11"/>
      <c r="F2289" s="11"/>
      <c r="G2289" s="11"/>
      <c r="H2289" s="11"/>
      <c r="I2289" s="11"/>
      <c r="J2289" s="11"/>
      <c r="K2289" s="11"/>
      <c r="L2289" s="11"/>
      <c r="M2289" s="11"/>
      <c r="N2289" s="11"/>
      <c r="O2289" s="11"/>
      <c r="P2289" s="11"/>
      <c r="Q2289" s="11"/>
      <c r="R2289" s="11"/>
      <c r="S2289" s="11"/>
      <c r="T2289" s="11"/>
      <c r="U2289" s="11"/>
      <c r="V2289" s="11"/>
      <c r="W2289" s="11"/>
      <c r="X2289" s="11"/>
      <c r="Y2289" s="11"/>
      <c r="Z2289" s="11"/>
      <c r="AA2289" s="11"/>
      <c r="AB2289" s="11"/>
      <c r="AC2289" s="11"/>
      <c r="AD2289" s="11"/>
      <c r="AT2289" s="1104" t="s">
        <v>5106</v>
      </c>
      <c r="AU2289" s="1104"/>
      <c r="AV2289" s="1104"/>
      <c r="AW2289" s="1104"/>
      <c r="AX2289" s="1104"/>
      <c r="AY2289" s="1104"/>
      <c r="AZ2289" s="1104"/>
      <c r="BA2289" s="1104"/>
      <c r="BB2289" s="1104"/>
      <c r="BC2289" s="1104"/>
    </row>
    <row r="2290" spans="1:63" ht="24" customHeight="1">
      <c r="A2290" s="32"/>
      <c r="B2290" s="66"/>
      <c r="C2290" s="995" t="s">
        <v>6013</v>
      </c>
      <c r="D2290" s="1009"/>
      <c r="E2290" s="1009"/>
      <c r="F2290" s="1009"/>
      <c r="G2290" s="1009"/>
      <c r="H2290" s="1009"/>
      <c r="I2290" s="1009"/>
      <c r="J2290" s="1009"/>
      <c r="K2290" s="1009"/>
      <c r="L2290" s="1010"/>
      <c r="M2290" s="995" t="s">
        <v>6014</v>
      </c>
      <c r="N2290" s="889"/>
      <c r="O2290" s="889"/>
      <c r="P2290" s="889"/>
      <c r="Q2290" s="889"/>
      <c r="R2290" s="889"/>
      <c r="S2290" s="889"/>
      <c r="T2290" s="889"/>
      <c r="U2290" s="889"/>
      <c r="V2290" s="889"/>
      <c r="W2290" s="889"/>
      <c r="X2290" s="889"/>
      <c r="Y2290" s="889"/>
      <c r="Z2290" s="889"/>
      <c r="AA2290" s="889"/>
      <c r="AB2290" s="889"/>
      <c r="AC2290" s="889"/>
      <c r="AD2290" s="890"/>
      <c r="AM2290" s="1037" t="s">
        <v>5445</v>
      </c>
      <c r="AN2290" s="1038"/>
      <c r="AO2290" s="1038"/>
      <c r="AP2290" s="537" t="s">
        <v>5350</v>
      </c>
      <c r="AR2290" s="1102" t="s">
        <v>5379</v>
      </c>
      <c r="AS2290" s="1103"/>
      <c r="AT2290" s="1104" t="s">
        <v>6015</v>
      </c>
      <c r="AU2290" s="1104"/>
      <c r="AV2290" s="1104"/>
      <c r="AW2290" s="1104"/>
      <c r="AX2290" s="1104"/>
      <c r="AY2290" s="1104"/>
      <c r="AZ2290" s="1104"/>
      <c r="BA2290" s="1104"/>
      <c r="BB2290" s="1104"/>
      <c r="BC2290" s="1104"/>
      <c r="BD2290" s="1045" t="s">
        <v>5791</v>
      </c>
      <c r="BE2290" s="1038"/>
      <c r="BF2290" s="1038"/>
      <c r="BG2290" s="1105" t="s">
        <v>5910</v>
      </c>
      <c r="BH2290" s="1106"/>
      <c r="BI2290" s="1045" t="s">
        <v>5932</v>
      </c>
      <c r="BJ2290" s="1038"/>
      <c r="BK2290" s="1038"/>
    </row>
    <row r="2291" spans="1:63" ht="108" customHeight="1">
      <c r="A2291" s="32"/>
      <c r="B2291" s="66"/>
      <c r="C2291" s="1022"/>
      <c r="D2291" s="974"/>
      <c r="E2291" s="974"/>
      <c r="F2291" s="974"/>
      <c r="G2291" s="974"/>
      <c r="H2291" s="974"/>
      <c r="I2291" s="974"/>
      <c r="J2291" s="974"/>
      <c r="K2291" s="974"/>
      <c r="L2291" s="975"/>
      <c r="M2291" s="995" t="s">
        <v>5400</v>
      </c>
      <c r="N2291" s="890"/>
      <c r="O2291" s="1023" t="s">
        <v>5822</v>
      </c>
      <c r="P2291" s="890"/>
      <c r="Q2291" s="1023" t="s">
        <v>5823</v>
      </c>
      <c r="R2291" s="890"/>
      <c r="S2291" s="1023" t="s">
        <v>5824</v>
      </c>
      <c r="T2291" s="890"/>
      <c r="U2291" s="1023" t="s">
        <v>5825</v>
      </c>
      <c r="V2291" s="890"/>
      <c r="W2291" s="1023" t="s">
        <v>5826</v>
      </c>
      <c r="X2291" s="890"/>
      <c r="Y2291" s="1023" t="s">
        <v>5827</v>
      </c>
      <c r="Z2291" s="890"/>
      <c r="AA2291" s="1023" t="s">
        <v>5828</v>
      </c>
      <c r="AB2291" s="890"/>
      <c r="AC2291" s="1023" t="s">
        <v>5687</v>
      </c>
      <c r="AD2291" s="890"/>
      <c r="AI2291" t="s">
        <v>5458</v>
      </c>
      <c r="AJ2291" t="s">
        <v>5459</v>
      </c>
      <c r="AK2291" t="s">
        <v>5460</v>
      </c>
      <c r="AL2291" t="s">
        <v>5461</v>
      </c>
      <c r="AM2291" s="291" t="s">
        <v>5482</v>
      </c>
      <c r="AN2291" s="292" t="s">
        <v>5118</v>
      </c>
      <c r="AO2291" s="295" t="s">
        <v>5119</v>
      </c>
      <c r="AP2291" s="537" t="s">
        <v>6016</v>
      </c>
      <c r="AQ2291" s="289" t="s">
        <v>5116</v>
      </c>
      <c r="AR2291" s="580" t="s">
        <v>6017</v>
      </c>
      <c r="AS2291" s="585" t="s">
        <v>6018</v>
      </c>
      <c r="AT2291" s="588" t="s">
        <v>6019</v>
      </c>
      <c r="AU2291" s="589" t="s">
        <v>5829</v>
      </c>
      <c r="AV2291" s="592" t="s">
        <v>5830</v>
      </c>
      <c r="AW2291" s="591" t="s">
        <v>6020</v>
      </c>
      <c r="AX2291" s="592" t="s">
        <v>6021</v>
      </c>
      <c r="AY2291" s="591" t="s">
        <v>6022</v>
      </c>
      <c r="AZ2291" s="592" t="s">
        <v>5834</v>
      </c>
      <c r="BA2291" s="591" t="s">
        <v>6023</v>
      </c>
      <c r="BB2291" s="592" t="s">
        <v>5410</v>
      </c>
      <c r="BC2291" s="591" t="s">
        <v>5407</v>
      </c>
      <c r="BD2291" s="291" t="s">
        <v>5482</v>
      </c>
      <c r="BE2291" s="292" t="s">
        <v>5500</v>
      </c>
      <c r="BF2291" s="295" t="s">
        <v>5119</v>
      </c>
      <c r="BG2291" s="595" t="s">
        <v>6024</v>
      </c>
      <c r="BH2291" s="596" t="s">
        <v>6025</v>
      </c>
      <c r="BI2291" s="291" t="s">
        <v>5482</v>
      </c>
      <c r="BJ2291" s="292" t="s">
        <v>5500</v>
      </c>
      <c r="BK2291" s="295" t="s">
        <v>5119</v>
      </c>
    </row>
    <row r="2292" spans="1:63" ht="36" customHeight="1">
      <c r="A2292" s="32"/>
      <c r="B2292" s="11"/>
      <c r="C2292" s="31" t="s">
        <v>5043</v>
      </c>
      <c r="D2292" s="1020" t="s">
        <v>5905</v>
      </c>
      <c r="E2292" s="889"/>
      <c r="F2292" s="889"/>
      <c r="G2292" s="889"/>
      <c r="H2292" s="889"/>
      <c r="I2292" s="889"/>
      <c r="J2292" s="889"/>
      <c r="K2292" s="889"/>
      <c r="L2292" s="890"/>
      <c r="M2292" s="1041"/>
      <c r="N2292" s="1043"/>
      <c r="O2292" s="1041"/>
      <c r="P2292" s="1043"/>
      <c r="Q2292" s="1041"/>
      <c r="R2292" s="1043"/>
      <c r="S2292" s="1041"/>
      <c r="T2292" s="1043"/>
      <c r="U2292" s="1041"/>
      <c r="V2292" s="1043"/>
      <c r="W2292" s="1041"/>
      <c r="X2292" s="1043"/>
      <c r="Y2292" s="1041"/>
      <c r="Z2292" s="1043"/>
      <c r="AA2292" s="1041"/>
      <c r="AB2292" s="1043"/>
      <c r="AC2292" s="1041"/>
      <c r="AD2292" s="1043"/>
      <c r="AI2292">
        <f t="shared" ref="AI2292:AI2302" si="1558">M2292</f>
        <v>0</v>
      </c>
      <c r="AJ2292">
        <f t="shared" ref="AJ2292:AJ2302" si="1559">COUNTIF(O2292:AD2292,"NS")</f>
        <v>0</v>
      </c>
      <c r="AK2292">
        <f t="shared" ref="AK2292:AK2302" si="1560">SUM(O2292:AD2292)</f>
        <v>0</v>
      </c>
      <c r="AL2292">
        <f t="shared" ref="AL2292:AL2302" si="1561">IF(COUNTIF(M2292:AD2292,"NA")=9,0,IF(OR(AND(AI2292=0,AJ2292&gt;0),AND(AI2292="NS",AK2292&gt;0), AND(AI2292="NS", AJ2292=0,AK2292=0)), 1, IF(OR(AND(AI2292&gt;0,AJ2292&gt;1,AI2292&gt;AK2292), AND(AI2292="NS",AJ2292=2), AND(AI2292="NS",AK2292=0,AJ2292&gt;0),AI2292=AK2292), 0, 1)))</f>
        <v>0</v>
      </c>
      <c r="AM2292" s="293">
        <f>IF(SUM(AL2292)=0,0,1)</f>
        <v>0</v>
      </c>
      <c r="AN2292" s="504" t="str">
        <f>IF(AM2292=0,"",
IF(SUM(AM2292:AM2292)=1,AO2292,
IF(AM2303&gt;SUM(AM2292:AM2292),_xlfn.CONCAT(", ",AO2292),
IF(AM2303=SUM(AM2292:AM2292),_xlfn.CONCAT(" y ",AO2292)))))</f>
        <v/>
      </c>
      <c r="AO2292" s="505" t="s">
        <v>5120</v>
      </c>
      <c r="AP2292" s="534">
        <f>IF(AND(SUM($M$1750)=0,COUNTA(M2292:AD2302)&gt;0),1,0)</f>
        <v>0</v>
      </c>
      <c r="AQ2292" s="290">
        <f>IF(COUNTA(M2292:AD2302)=99,0,IF(COUNTA(M2292:AD2302)=0,0,1))</f>
        <v>0</v>
      </c>
      <c r="AR2292" s="581" t="s">
        <v>5863</v>
      </c>
      <c r="AS2292" s="582">
        <f>IF(OR(O2303="NS",O2334="NS",V1418="NS"),0,IF(AND(O2303="NA",O2334="NA",V1418="NA"),0,IF(SUM(O2303,O2334)&gt;=V1418,0,1)))</f>
        <v>0</v>
      </c>
      <c r="AT2292" s="587">
        <v>1</v>
      </c>
      <c r="AU2292" s="590">
        <f>IF(OR(O2292="NS",$V$1418="NS"),0,IF(AND(O2292="NA",$V$1418="NA"),0,IF(O2292&lt;=$V$1418,0,1)))</f>
        <v>0</v>
      </c>
      <c r="AV2292" s="593">
        <f>IF(OR(Q2292="NS",$Y$1418="NS"),0,IF(AND(Q2292="NA",$Y$1418="NA"),0,IF(Q2292&lt;=$Y$1418,0,1)))</f>
        <v>0</v>
      </c>
      <c r="AW2292" s="590">
        <f>IF(OR(S2292="NS",$AB$1418="NS"),0,IF(AND(S2292="NA",$AB$1418="NA"),0,IF(S2292&lt;=$AB$1418,0,1)))</f>
        <v>0</v>
      </c>
      <c r="AX2292" s="593">
        <f>IF(OR(U2292="NS",$P$1545="NS"),0,IF(AND(U2292="NA",$P$1545="NA"),0,IF(U2292&lt;=$P$1545,0,1)))</f>
        <v>0</v>
      </c>
      <c r="AY2292" s="590">
        <f>IF(OR(W2292="NS",$S$1545="NS"),0,IF(AND(W2292="NA",$S$1545="NA"),0,IF(W2292&lt;=$S$1545,0,1)))</f>
        <v>0</v>
      </c>
      <c r="AZ2292" s="593">
        <f>IF(OR(Y2292="NS",$V$1545="NS"),0,IF(AND(Y2292="NA",$V$1545="NA"),0,IF(Y2292&lt;=$V$1545,0,1)))</f>
        <v>0</v>
      </c>
      <c r="BA2292" s="590">
        <f>IF(OR(AA2292="NS",$Y$1545="NS"),0,IF(AND(AA2292="NA",$Y$1545="NA"),0,IF(AA2292&lt;=$Y$1545,0,1)))</f>
        <v>0</v>
      </c>
      <c r="BB2292" s="593">
        <f>IF(OR(AC2292="NS",$AB$1545="NS"),0,IF(AND(AC2292="NA",$AB$1545="NA"),0,IF(AC2292&lt;=$AB$1545,0,1)))</f>
        <v>0</v>
      </c>
      <c r="BC2292" s="590">
        <f>IF(OR(M2292="NS",$S$1418="NS"),0,IF(AND(M2292="NA",$S$1418="NA"),0,IF(M2292&lt;=$S$1418,0,1)))</f>
        <v>0</v>
      </c>
      <c r="BD2292" s="293">
        <f>IF(SUM(AU2292:BC2292)=0,0,1)</f>
        <v>0</v>
      </c>
      <c r="BE2292" s="294" t="str">
        <f>IF(BD2292=0,"",
IF(SUM(BD2292:BD2292)=1,BF2292,
IF(BD2303&gt;SUM(BD2292:BD2292),_xlfn.CONCAT(", ",BF2292),
IF(BD2303=SUM(BD2292:BD2292),_xlfn.CONCAT(" y ",BF2292)))))</f>
        <v/>
      </c>
      <c r="BF2292" s="89" t="s">
        <v>5120</v>
      </c>
      <c r="BG2292" s="365">
        <v>1</v>
      </c>
      <c r="BH2292" s="367">
        <f>IF(AND(M2292="NS",P1750="NS"),0,IF(AND(M2292="NA",P1750="NA"),0,IF(M2292=P1750,0,1)))</f>
        <v>0</v>
      </c>
      <c r="BI2292" s="293">
        <f>IF(SUM(BH2292)=0,0,1)</f>
        <v>0</v>
      </c>
      <c r="BJ2292" s="294" t="str">
        <f>IF(BI2292=0,"",
IF(SUM(BI2292:BI2292)=1,BK2292,
IF(BI2303&gt;SUM(BI2292:BI2292),_xlfn.CONCAT(", ",BK2292),
IF(BI2303=SUM(BI2292:BI2292),_xlfn.CONCAT(" y ",BK2292)))))</f>
        <v/>
      </c>
      <c r="BK2292" s="89" t="s">
        <v>5120</v>
      </c>
    </row>
    <row r="2293" spans="1:63" ht="24" customHeight="1">
      <c r="A2293" s="32"/>
      <c r="B2293" s="11"/>
      <c r="C2293" s="31" t="s">
        <v>5045</v>
      </c>
      <c r="D2293" s="1020" t="s">
        <v>5906</v>
      </c>
      <c r="E2293" s="889"/>
      <c r="F2293" s="889"/>
      <c r="G2293" s="889"/>
      <c r="H2293" s="889"/>
      <c r="I2293" s="889"/>
      <c r="J2293" s="889"/>
      <c r="K2293" s="889"/>
      <c r="L2293" s="890"/>
      <c r="M2293" s="1041"/>
      <c r="N2293" s="1043"/>
      <c r="O2293" s="1041"/>
      <c r="P2293" s="1043"/>
      <c r="Q2293" s="1041"/>
      <c r="R2293" s="1043"/>
      <c r="S2293" s="1041"/>
      <c r="T2293" s="1043"/>
      <c r="U2293" s="1041"/>
      <c r="V2293" s="1043"/>
      <c r="W2293" s="1041"/>
      <c r="X2293" s="1043"/>
      <c r="Y2293" s="1041"/>
      <c r="Z2293" s="1043"/>
      <c r="AA2293" s="1041"/>
      <c r="AB2293" s="1043"/>
      <c r="AC2293" s="1041"/>
      <c r="AD2293" s="1043"/>
      <c r="AI2293">
        <f t="shared" si="1558"/>
        <v>0</v>
      </c>
      <c r="AJ2293">
        <f t="shared" si="1559"/>
        <v>0</v>
      </c>
      <c r="AK2293">
        <f t="shared" si="1560"/>
        <v>0</v>
      </c>
      <c r="AL2293">
        <f t="shared" si="1561"/>
        <v>0</v>
      </c>
      <c r="AM2293" s="293">
        <f t="shared" ref="AM2293:AM2302" si="1562">IF(SUM(AL2293)=0,0,1)</f>
        <v>0</v>
      </c>
      <c r="AN2293" s="504" t="str">
        <f>IF(AM2293=0,"",
IF(SUM($AM$2292:AM2293)=1,AO2293,
IF($AM$2303&gt;SUM($AM$2292:AM2293),_xlfn.CONCAT(", ",AO2293),
IF($AM$2303=SUM($AM$2292:AM2293),_xlfn.CONCAT(" y ",AO2293)))))</f>
        <v/>
      </c>
      <c r="AO2293" s="505" t="s">
        <v>5121</v>
      </c>
      <c r="AR2293" s="583" t="s">
        <v>6026</v>
      </c>
      <c r="AS2293" s="584">
        <f>IF(OR(Q2303="NS",Q2334="NS",Y1418="NS"),0,IF(AND(Q2303="NA",Q2334="NA",Y1418="NA"),0,IF(SUM(Q2303,Q2334)&gt;=Y1418,0,1)))</f>
        <v>0</v>
      </c>
      <c r="AT2293" s="586">
        <v>2</v>
      </c>
      <c r="AU2293" s="590">
        <f>IF(OR(O2293="NS",$V$1418="NS"),0,IF(AND(O2293="NA",$V$1418="NA"),0,IF(O2293&lt;=$V$1418,0,1)))</f>
        <v>0</v>
      </c>
      <c r="AV2293" s="593">
        <f>IF(OR(Q2293="NS",$Y$1418="NS"),0,IF(AND(Q2293="NA",$Y$1418="NA"),0,IF(Q2293&lt;=$Y$1418,0,1)))</f>
        <v>0</v>
      </c>
      <c r="AW2293" s="590">
        <f>IF(OR(S2293="NS",$AB$1418="NS"),0,IF(AND(S2293="NA",$AB$1418="NA"),0,IF(S2293&lt;=$AB$1418,0,1)))</f>
        <v>0</v>
      </c>
      <c r="AX2293" s="593">
        <f>IF(OR(U2293="NS",$P$1545="NS"),0,IF(AND(U2293="NA",$P$1545="NA"),0,IF(U2293&lt;=$P$1545,0,1)))</f>
        <v>0</v>
      </c>
      <c r="AY2293" s="590">
        <f>IF(OR(W2293="NS",$S$1545="NS"),0,IF(AND(W2293="NA",$S$1545="NA"),0,IF(W2293&lt;=$S$1545,0,1)))</f>
        <v>0</v>
      </c>
      <c r="AZ2293" s="593">
        <f>IF(OR(Y2293="NS",$V$1545="NS"),0,IF(AND(Y2293="NA",$V$1545="NA"),0,IF(Y2293&lt;=$V$1545,0,1)))</f>
        <v>0</v>
      </c>
      <c r="BA2293" s="590">
        <f>IF(OR(AA2293="NS",$Y$1545="NS"),0,IF(AND(AA2293="NA",$Y$1545="NA"),0,IF(AA2293&lt;=$Y$1545,0,1)))</f>
        <v>0</v>
      </c>
      <c r="BB2293" s="593">
        <f>IF(OR(AC2293="NS",$AB$1545="NS"),0,IF(AND(AC2293="NA",$AB$1545="NA"),0,IF(AC2293&lt;=$AB$1545,0,1)))</f>
        <v>0</v>
      </c>
      <c r="BC2293" s="590">
        <f>IF(OR(M2293="NS",$S$1418="NS"),0,IF(AND(M2293="NA",$S$1418="NA"),0,IF(M2293&lt;=$S$1418,0,1)))</f>
        <v>0</v>
      </c>
      <c r="BD2293" s="293">
        <f t="shared" ref="BD2293:BD2302" si="1563">IF(SUM(AU2293:BC2293)=0,0,1)</f>
        <v>0</v>
      </c>
      <c r="BE2293" s="294" t="str">
        <f>IF(BD2293=0,"",
IF(SUM($BD$2292:BD2293)=1,BF2293,
IF($BD$2303&gt;SUM($BD$2292:BD2293),_xlfn.CONCAT(", ",BF2293),
IF($BD$2303=SUM($BD$2292:BD2293),_xlfn.CONCAT(" y ",BF2293)))))</f>
        <v/>
      </c>
      <c r="BF2293" s="89" t="s">
        <v>5121</v>
      </c>
      <c r="BG2293" s="494">
        <v>2</v>
      </c>
      <c r="BH2293" s="571">
        <f>IF(AND(M2293="NS",S1750="NS"),0,IF(AND(M2293="NA",S1750="NA"),0,IF(M2293=S1750,0,1)))</f>
        <v>0</v>
      </c>
      <c r="BI2293" s="293">
        <f t="shared" ref="BI2293:BI2302" si="1564">IF(SUM(BH2293)=0,0,1)</f>
        <v>0</v>
      </c>
      <c r="BJ2293" s="294" t="str">
        <f>IF(BI2293=0,"",
IF(SUM($BI$2292:BI2293)=1,BK2293,
IF($BI$2303&gt;SUM($BI$2292:BI2293),_xlfn.CONCAT(", ",BK2293),
IF($BI$2303=SUM($BI$2292:BI2293),_xlfn.CONCAT(" y ",BK2293)))))</f>
        <v/>
      </c>
      <c r="BK2293" s="89" t="s">
        <v>5121</v>
      </c>
    </row>
    <row r="2294" spans="1:63" ht="24" customHeight="1">
      <c r="A2294" s="32"/>
      <c r="B2294" s="11"/>
      <c r="C2294" s="31" t="s">
        <v>5047</v>
      </c>
      <c r="D2294" s="1020" t="s">
        <v>5907</v>
      </c>
      <c r="E2294" s="889"/>
      <c r="F2294" s="889"/>
      <c r="G2294" s="889"/>
      <c r="H2294" s="889"/>
      <c r="I2294" s="889"/>
      <c r="J2294" s="889"/>
      <c r="K2294" s="889"/>
      <c r="L2294" s="890"/>
      <c r="M2294" s="1041"/>
      <c r="N2294" s="1043"/>
      <c r="O2294" s="1041"/>
      <c r="P2294" s="1043"/>
      <c r="Q2294" s="1041"/>
      <c r="R2294" s="1043"/>
      <c r="S2294" s="1041"/>
      <c r="T2294" s="1043"/>
      <c r="U2294" s="1041"/>
      <c r="V2294" s="1043"/>
      <c r="W2294" s="1041"/>
      <c r="X2294" s="1043"/>
      <c r="Y2294" s="1041"/>
      <c r="Z2294" s="1043"/>
      <c r="AA2294" s="1041"/>
      <c r="AB2294" s="1043"/>
      <c r="AC2294" s="1041"/>
      <c r="AD2294" s="1043"/>
      <c r="AI2294">
        <f t="shared" si="1558"/>
        <v>0</v>
      </c>
      <c r="AJ2294">
        <f t="shared" si="1559"/>
        <v>0</v>
      </c>
      <c r="AK2294">
        <f t="shared" si="1560"/>
        <v>0</v>
      </c>
      <c r="AL2294">
        <f t="shared" si="1561"/>
        <v>0</v>
      </c>
      <c r="AM2294" s="293">
        <f t="shared" si="1562"/>
        <v>0</v>
      </c>
      <c r="AN2294" s="504" t="str">
        <f>IF(AM2294=0,"",
IF(SUM($AM$2292:AM2294)=1,AO2294,
IF($AM$2303&gt;SUM($AM$2292:AM2294),_xlfn.CONCAT(", ",AO2294),
IF($AM$2303=SUM($AM$2292:AM2294),_xlfn.CONCAT(" y ",AO2294)))))</f>
        <v/>
      </c>
      <c r="AO2294" s="505" t="s">
        <v>5122</v>
      </c>
      <c r="AR2294" s="581" t="s">
        <v>5866</v>
      </c>
      <c r="AS2294" s="582">
        <f>IF(OR(S2303="NS",S2334="NS",AB1418="NS"),0,IF(AND(S2303="NA",S2334="NA",AB1418="NA"),0,IF(SUM(S2303,S2334)&gt;=AB1418,0,1)))</f>
        <v>0</v>
      </c>
      <c r="AT2294" s="587">
        <v>3</v>
      </c>
      <c r="AU2294" s="590">
        <f t="shared" ref="AU2294:AU2301" si="1565">IF(OR(O2294="NS",$V$1418="NS"),0,IF(AND(O2294="NA",$V$1418="NA"),0,IF(O2294&lt;=$V$1418,0,1)))</f>
        <v>0</v>
      </c>
      <c r="AV2294" s="593">
        <f t="shared" ref="AV2294:AV2302" si="1566">IF(OR(Q2294="NS",$Y$1418="NS"),0,IF(AND(Q2294="NA",$Y$1418="NA"),0,IF(Q2294&lt;=$Y$1418,0,1)))</f>
        <v>0</v>
      </c>
      <c r="AW2294" s="590">
        <f t="shared" ref="AW2294:AW2302" si="1567">IF(OR(S2294="NS",$AB$1418="NS"),0,IF(AND(S2294="NA",$AB$1418="NA"),0,IF(S2294&lt;=$AB$1418,0,1)))</f>
        <v>0</v>
      </c>
      <c r="AX2294" s="593">
        <f t="shared" ref="AX2294:AX2302" si="1568">IF(OR(U2294="NS",$P$1545="NS"),0,IF(AND(U2294="NA",$P$1545="NA"),0,IF(U2294&lt;=$P$1545,0,1)))</f>
        <v>0</v>
      </c>
      <c r="AY2294" s="590">
        <f t="shared" ref="AY2294:AY2302" si="1569">IF(OR(W2294="NS",$S$1545="NS"),0,IF(AND(W2294="NA",$S$1545="NA"),0,IF(W2294&lt;=$S$1545,0,1)))</f>
        <v>0</v>
      </c>
      <c r="AZ2294" s="593">
        <f t="shared" ref="AZ2294:AZ2302" si="1570">IF(OR(Y2294="NS",$V$1545="NS"),0,IF(AND(Y2294="NA",$V$1545="NA"),0,IF(Y2294&lt;=$V$1545,0,1)))</f>
        <v>0</v>
      </c>
      <c r="BA2294" s="590">
        <f t="shared" ref="BA2294:BA2302" si="1571">IF(OR(AA2294="NS",$Y$1545="NS"),0,IF(AND(AA2294="NA",$Y$1545="NA"),0,IF(AA2294&lt;=$Y$1545,0,1)))</f>
        <v>0</v>
      </c>
      <c r="BB2294" s="593">
        <f t="shared" ref="BB2294:BB2302" si="1572">IF(OR(AC2294="NS",$AB$1545="NS"),0,IF(AND(AC2294="NA",$AB$1545="NA"),0,IF(AC2294&lt;=$AB$1545,0,1)))</f>
        <v>0</v>
      </c>
      <c r="BC2294" s="590">
        <f t="shared" ref="BC2294:BC2302" si="1573">IF(OR(M2294="NS",$S$1418="NS"),0,IF(AND(M2294="NA",$S$1418="NA"),0,IF(M2294&lt;=$S$1418,0,1)))</f>
        <v>0</v>
      </c>
      <c r="BD2294" s="293">
        <f t="shared" si="1563"/>
        <v>0</v>
      </c>
      <c r="BE2294" s="294" t="str">
        <f>IF(BD2294=0,"",
IF(SUM($BD$2292:BD2294)=1,BF2294,
IF($BD$2303&gt;SUM($BD$2292:BD2294),_xlfn.CONCAT(", ",BF2294),
IF($BD$2303=SUM($BD$2292:BD2294),_xlfn.CONCAT(" y ",BF2294)))))</f>
        <v/>
      </c>
      <c r="BF2294" s="89" t="s">
        <v>5122</v>
      </c>
      <c r="BG2294" s="365">
        <v>3</v>
      </c>
      <c r="BH2294" s="367">
        <f>IF(AND(M2294="NS",V1750="NS"),0,IF(AND(M2294="NA",V1750="NA"),0,IF(M2294=V1750,0,1)))</f>
        <v>0</v>
      </c>
      <c r="BI2294" s="293">
        <f t="shared" si="1564"/>
        <v>0</v>
      </c>
      <c r="BJ2294" s="294" t="str">
        <f>IF(BI2294=0,"",
IF(SUM($BI$2292:BI2294)=1,BK2294,
IF($BI$2303&gt;SUM($BI$2292:BI2294),_xlfn.CONCAT(", ",BK2294),
IF($BI$2303=SUM($BI$2292:BI2294),_xlfn.CONCAT(" y ",BK2294)))))</f>
        <v/>
      </c>
      <c r="BK2294" s="89" t="s">
        <v>5122</v>
      </c>
    </row>
    <row r="2295" spans="1:63" ht="36" customHeight="1">
      <c r="A2295" s="32"/>
      <c r="B2295" s="11"/>
      <c r="C2295" s="31" t="s">
        <v>5049</v>
      </c>
      <c r="D2295" s="1020" t="s">
        <v>5908</v>
      </c>
      <c r="E2295" s="889"/>
      <c r="F2295" s="889"/>
      <c r="G2295" s="889"/>
      <c r="H2295" s="889"/>
      <c r="I2295" s="889"/>
      <c r="J2295" s="889"/>
      <c r="K2295" s="889"/>
      <c r="L2295" s="890"/>
      <c r="M2295" s="1041"/>
      <c r="N2295" s="1043"/>
      <c r="O2295" s="1041"/>
      <c r="P2295" s="1043"/>
      <c r="Q2295" s="1041"/>
      <c r="R2295" s="1043"/>
      <c r="S2295" s="1041"/>
      <c r="T2295" s="1043"/>
      <c r="U2295" s="1041"/>
      <c r="V2295" s="1043"/>
      <c r="W2295" s="1041"/>
      <c r="X2295" s="1043"/>
      <c r="Y2295" s="1041"/>
      <c r="Z2295" s="1043"/>
      <c r="AA2295" s="1041"/>
      <c r="AB2295" s="1043"/>
      <c r="AC2295" s="1041"/>
      <c r="AD2295" s="1043"/>
      <c r="AI2295">
        <f t="shared" si="1558"/>
        <v>0</v>
      </c>
      <c r="AJ2295">
        <f t="shared" si="1559"/>
        <v>0</v>
      </c>
      <c r="AK2295">
        <f t="shared" si="1560"/>
        <v>0</v>
      </c>
      <c r="AL2295">
        <f t="shared" si="1561"/>
        <v>0</v>
      </c>
      <c r="AM2295" s="293">
        <f t="shared" si="1562"/>
        <v>0</v>
      </c>
      <c r="AN2295" s="504" t="str">
        <f>IF(AM2295=0,"",
IF(SUM($AM$2292:AM2295)=1,AO2295,
IF($AM$2303&gt;SUM($AM$2292:AM2295),_xlfn.CONCAT(", ",AO2295),
IF($AM$2303=SUM($AM$2292:AM2295),_xlfn.CONCAT(" y ",AO2295)))))</f>
        <v/>
      </c>
      <c r="AO2295" s="505" t="s">
        <v>5123</v>
      </c>
      <c r="AR2295" s="583" t="s">
        <v>6021</v>
      </c>
      <c r="AS2295" s="584">
        <f>IF(OR(U2303="NS",U2334="NS",P1545="NS"),0,IF(AND(U2303="NA",U2334="NA",P1545="NA"),0,IF(SUM(U2303,U2334)&gt;=P1545,0,1)))</f>
        <v>0</v>
      </c>
      <c r="AT2295" s="586">
        <v>4</v>
      </c>
      <c r="AU2295" s="590">
        <f t="shared" si="1565"/>
        <v>0</v>
      </c>
      <c r="AV2295" s="593">
        <f t="shared" si="1566"/>
        <v>0</v>
      </c>
      <c r="AW2295" s="590">
        <f t="shared" si="1567"/>
        <v>0</v>
      </c>
      <c r="AX2295" s="593">
        <f t="shared" si="1568"/>
        <v>0</v>
      </c>
      <c r="AY2295" s="590">
        <f t="shared" si="1569"/>
        <v>0</v>
      </c>
      <c r="AZ2295" s="593">
        <f t="shared" si="1570"/>
        <v>0</v>
      </c>
      <c r="BA2295" s="590">
        <f t="shared" si="1571"/>
        <v>0</v>
      </c>
      <c r="BB2295" s="593">
        <f t="shared" si="1572"/>
        <v>0</v>
      </c>
      <c r="BC2295" s="590">
        <f t="shared" si="1573"/>
        <v>0</v>
      </c>
      <c r="BD2295" s="293">
        <f t="shared" si="1563"/>
        <v>0</v>
      </c>
      <c r="BE2295" s="294" t="str">
        <f>IF(BD2295=0,"",
IF(SUM($BD$2292:BD2295)=1,BF2295,
IF($BD$2303&gt;SUM($BD$2292:BD2295),_xlfn.CONCAT(", ",BF2295),
IF($BD$2303=SUM($BD$2292:BD2295),_xlfn.CONCAT(" y ",BF2295)))))</f>
        <v/>
      </c>
      <c r="BF2295" s="89" t="s">
        <v>5123</v>
      </c>
      <c r="BG2295" s="494">
        <v>4</v>
      </c>
      <c r="BH2295" s="571">
        <f>IF(AND(M2295="NS",Y1750="NS"),0,IF(AND(M2295="NA",Y1750="NA"),0,IF(M2295=Y1750,0,1)))</f>
        <v>0</v>
      </c>
      <c r="BI2295" s="293">
        <f t="shared" si="1564"/>
        <v>0</v>
      </c>
      <c r="BJ2295" s="294" t="str">
        <f>IF(BI2295=0,"",
IF(SUM($BI$2292:BI2295)=1,BK2295,
IF($BI$2303&gt;SUM($BI$2292:BI2295),_xlfn.CONCAT(", ",BK2295),
IF($BI$2303=SUM($BI$2292:BI2295),_xlfn.CONCAT(" y ",BK2295)))))</f>
        <v/>
      </c>
      <c r="BK2295" s="89" t="s">
        <v>5123</v>
      </c>
    </row>
    <row r="2296" spans="1:63" ht="48" customHeight="1">
      <c r="A2296" s="32"/>
      <c r="B2296" s="11"/>
      <c r="C2296" s="31" t="s">
        <v>5051</v>
      </c>
      <c r="D2296" s="1020" t="s">
        <v>5909</v>
      </c>
      <c r="E2296" s="889"/>
      <c r="F2296" s="889"/>
      <c r="G2296" s="889"/>
      <c r="H2296" s="889"/>
      <c r="I2296" s="889"/>
      <c r="J2296" s="889"/>
      <c r="K2296" s="889"/>
      <c r="L2296" s="890"/>
      <c r="M2296" s="1041"/>
      <c r="N2296" s="1043"/>
      <c r="O2296" s="1041"/>
      <c r="P2296" s="1043"/>
      <c r="Q2296" s="1041"/>
      <c r="R2296" s="1043"/>
      <c r="S2296" s="1041"/>
      <c r="T2296" s="1043"/>
      <c r="U2296" s="1041"/>
      <c r="V2296" s="1043"/>
      <c r="W2296" s="1041"/>
      <c r="X2296" s="1043"/>
      <c r="Y2296" s="1041"/>
      <c r="Z2296" s="1043"/>
      <c r="AA2296" s="1041"/>
      <c r="AB2296" s="1043"/>
      <c r="AC2296" s="1041"/>
      <c r="AD2296" s="1043"/>
      <c r="AI2296">
        <f t="shared" si="1558"/>
        <v>0</v>
      </c>
      <c r="AJ2296">
        <f t="shared" si="1559"/>
        <v>0</v>
      </c>
      <c r="AK2296">
        <f t="shared" si="1560"/>
        <v>0</v>
      </c>
      <c r="AL2296">
        <f t="shared" si="1561"/>
        <v>0</v>
      </c>
      <c r="AM2296" s="293">
        <f t="shared" si="1562"/>
        <v>0</v>
      </c>
      <c r="AN2296" s="504" t="str">
        <f>IF(AM2296=0,"",
IF(SUM($AM$2292:AM2296)=1,AO2296,
IF($AM$2303&gt;SUM($AM$2292:AM2296),_xlfn.CONCAT(", ",AO2296),
IF($AM$2303=SUM($AM$2292:AM2296),_xlfn.CONCAT(" y ",AO2296)))))</f>
        <v/>
      </c>
      <c r="AO2296" s="505" t="s">
        <v>5124</v>
      </c>
      <c r="AR2296" s="581" t="s">
        <v>6027</v>
      </c>
      <c r="AS2296" s="582">
        <f>IF(OR(W2303="NS",W2334="NS",S1545="NS"),0,IF(AND(W2303="NA",W2334="NA",S1545="NA"),0,IF(SUM(W2303,W2334)&gt;=S1545,0,1)))</f>
        <v>0</v>
      </c>
      <c r="AT2296" s="587">
        <v>5</v>
      </c>
      <c r="AU2296" s="590">
        <f t="shared" si="1565"/>
        <v>0</v>
      </c>
      <c r="AV2296" s="593">
        <f t="shared" si="1566"/>
        <v>0</v>
      </c>
      <c r="AW2296" s="590">
        <f t="shared" si="1567"/>
        <v>0</v>
      </c>
      <c r="AX2296" s="593">
        <f t="shared" si="1568"/>
        <v>0</v>
      </c>
      <c r="AY2296" s="590">
        <f t="shared" si="1569"/>
        <v>0</v>
      </c>
      <c r="AZ2296" s="593">
        <f t="shared" si="1570"/>
        <v>0</v>
      </c>
      <c r="BA2296" s="590">
        <f t="shared" si="1571"/>
        <v>0</v>
      </c>
      <c r="BB2296" s="593">
        <f t="shared" si="1572"/>
        <v>0</v>
      </c>
      <c r="BC2296" s="590">
        <f t="shared" si="1573"/>
        <v>0</v>
      </c>
      <c r="BD2296" s="293">
        <f t="shared" si="1563"/>
        <v>0</v>
      </c>
      <c r="BE2296" s="294" t="str">
        <f>IF(BD2296=0,"",
IF(SUM($BD$2292:BD2296)=1,BF2296,
IF($BD$2303&gt;SUM($BD$2292:BD2296),_xlfn.CONCAT(", ",BF2296),
IF($BD$2303=SUM($BD$2292:BD2296),_xlfn.CONCAT(" y ",BF2296)))))</f>
        <v/>
      </c>
      <c r="BF2296" s="89" t="s">
        <v>5124</v>
      </c>
      <c r="BG2296" s="365">
        <v>5</v>
      </c>
      <c r="BH2296" s="367">
        <f>IF(AND(M2296="NS",AB1750="NS"),0,IF(AND(M2296="NA",AB1750="NA"),0,IF(M2296=AB1750,0,1)))</f>
        <v>0</v>
      </c>
      <c r="BI2296" s="293">
        <f t="shared" si="1564"/>
        <v>0</v>
      </c>
      <c r="BJ2296" s="294" t="str">
        <f>IF(BI2296=0,"",
IF(SUM($BI$2292:BI2296)=1,BK2296,
IF($BI$2303&gt;SUM($BI$2292:BI2296),_xlfn.CONCAT(", ",BK2296),
IF($BI$2303=SUM($BI$2292:BI2296),_xlfn.CONCAT(" y ",BK2296)))))</f>
        <v/>
      </c>
      <c r="BK2296" s="89" t="s">
        <v>5124</v>
      </c>
    </row>
    <row r="2297" spans="1:63" ht="48" customHeight="1">
      <c r="A2297" s="32"/>
      <c r="B2297" s="11"/>
      <c r="C2297" s="31" t="s">
        <v>5053</v>
      </c>
      <c r="D2297" s="1020" t="s">
        <v>5912</v>
      </c>
      <c r="E2297" s="889"/>
      <c r="F2297" s="889"/>
      <c r="G2297" s="889"/>
      <c r="H2297" s="889"/>
      <c r="I2297" s="889"/>
      <c r="J2297" s="889"/>
      <c r="K2297" s="889"/>
      <c r="L2297" s="890"/>
      <c r="M2297" s="1041"/>
      <c r="N2297" s="1043"/>
      <c r="O2297" s="1041"/>
      <c r="P2297" s="1043"/>
      <c r="Q2297" s="1041"/>
      <c r="R2297" s="1043"/>
      <c r="S2297" s="1041"/>
      <c r="T2297" s="1043"/>
      <c r="U2297" s="1041"/>
      <c r="V2297" s="1043"/>
      <c r="W2297" s="1041"/>
      <c r="X2297" s="1043"/>
      <c r="Y2297" s="1041"/>
      <c r="Z2297" s="1043"/>
      <c r="AA2297" s="1041"/>
      <c r="AB2297" s="1043"/>
      <c r="AC2297" s="1041"/>
      <c r="AD2297" s="1043"/>
      <c r="AI2297">
        <f t="shared" si="1558"/>
        <v>0</v>
      </c>
      <c r="AJ2297">
        <f t="shared" si="1559"/>
        <v>0</v>
      </c>
      <c r="AK2297">
        <f t="shared" si="1560"/>
        <v>0</v>
      </c>
      <c r="AL2297">
        <f t="shared" si="1561"/>
        <v>0</v>
      </c>
      <c r="AM2297" s="293">
        <f t="shared" si="1562"/>
        <v>0</v>
      </c>
      <c r="AN2297" s="504" t="str">
        <f>IF(AM2297=0,"",
IF(SUM($AM$2292:AM2297)=1,AO2297,
IF($AM$2303&gt;SUM($AM$2292:AM2297),_xlfn.CONCAT(", ",AO2297),
IF($AM$2303=SUM($AM$2292:AM2297),_xlfn.CONCAT(" y ",AO2297)))))</f>
        <v/>
      </c>
      <c r="AO2297" s="505" t="s">
        <v>5125</v>
      </c>
      <c r="AR2297" s="583" t="s">
        <v>6028</v>
      </c>
      <c r="AS2297" s="584">
        <f>IF(OR(Y2303="NS",Y2334="NS",V1545="NS"),0,IF(AND(Y2303="NA",Y2334="NA",V1545="NA"),0,IF(SUM(Y2303,Y2334)&gt;=V1545,0,1)))</f>
        <v>0</v>
      </c>
      <c r="AT2297" s="586">
        <v>6</v>
      </c>
      <c r="AU2297" s="590">
        <f t="shared" si="1565"/>
        <v>0</v>
      </c>
      <c r="AV2297" s="593">
        <f t="shared" si="1566"/>
        <v>0</v>
      </c>
      <c r="AW2297" s="590">
        <f t="shared" si="1567"/>
        <v>0</v>
      </c>
      <c r="AX2297" s="593">
        <f t="shared" si="1568"/>
        <v>0</v>
      </c>
      <c r="AY2297" s="590">
        <f t="shared" si="1569"/>
        <v>0</v>
      </c>
      <c r="AZ2297" s="593">
        <f t="shared" si="1570"/>
        <v>0</v>
      </c>
      <c r="BA2297" s="590">
        <f t="shared" si="1571"/>
        <v>0</v>
      </c>
      <c r="BB2297" s="593">
        <f t="shared" si="1572"/>
        <v>0</v>
      </c>
      <c r="BC2297" s="590">
        <f t="shared" si="1573"/>
        <v>0</v>
      </c>
      <c r="BD2297" s="293">
        <f t="shared" si="1563"/>
        <v>0</v>
      </c>
      <c r="BE2297" s="294" t="str">
        <f>IF(BD2297=0,"",
IF(SUM($BD$2292:BD2297)=1,BF2297,
IF($BD$2303&gt;SUM($BD$2292:BD2297),_xlfn.CONCAT(", ",BF2297),
IF($BD$2303=SUM($BD$2292:BD2297),_xlfn.CONCAT(" y ",BF2297)))))</f>
        <v/>
      </c>
      <c r="BF2297" s="89" t="s">
        <v>5125</v>
      </c>
      <c r="BG2297" s="494">
        <v>6</v>
      </c>
      <c r="BH2297" s="571">
        <f>IF(AND(M2297="NS",M1877="NS"),0,IF(AND(M2297="NA",M1877="NA"),0,IF(M2297=M1877,0,1)))</f>
        <v>0</v>
      </c>
      <c r="BI2297" s="293">
        <f t="shared" si="1564"/>
        <v>0</v>
      </c>
      <c r="BJ2297" s="294" t="str">
        <f>IF(BI2297=0,"",
IF(SUM($BI$2292:BI2297)=1,BK2297,
IF($BI$2303&gt;SUM($BI$2292:BI2297),_xlfn.CONCAT(", ",BK2297),
IF($BI$2303=SUM($BI$2292:BI2297),_xlfn.CONCAT(" y ",BK2297)))))</f>
        <v/>
      </c>
      <c r="BK2297" s="89" t="s">
        <v>5125</v>
      </c>
    </row>
    <row r="2298" spans="1:63" ht="36" customHeight="1">
      <c r="A2298" s="32"/>
      <c r="B2298" s="11"/>
      <c r="C2298" s="31" t="s">
        <v>5055</v>
      </c>
      <c r="D2298" s="1020" t="s">
        <v>5913</v>
      </c>
      <c r="E2298" s="889"/>
      <c r="F2298" s="889"/>
      <c r="G2298" s="889"/>
      <c r="H2298" s="889"/>
      <c r="I2298" s="889"/>
      <c r="J2298" s="889"/>
      <c r="K2298" s="889"/>
      <c r="L2298" s="890"/>
      <c r="M2298" s="1041"/>
      <c r="N2298" s="1043"/>
      <c r="O2298" s="1041"/>
      <c r="P2298" s="1043"/>
      <c r="Q2298" s="1041"/>
      <c r="R2298" s="1043"/>
      <c r="S2298" s="1041"/>
      <c r="T2298" s="1043"/>
      <c r="U2298" s="1041"/>
      <c r="V2298" s="1043"/>
      <c r="W2298" s="1041"/>
      <c r="X2298" s="1043"/>
      <c r="Y2298" s="1041"/>
      <c r="Z2298" s="1043"/>
      <c r="AA2298" s="1041"/>
      <c r="AB2298" s="1043"/>
      <c r="AC2298" s="1041"/>
      <c r="AD2298" s="1043"/>
      <c r="AI2298">
        <f t="shared" si="1558"/>
        <v>0</v>
      </c>
      <c r="AJ2298">
        <f t="shared" si="1559"/>
        <v>0</v>
      </c>
      <c r="AK2298">
        <f t="shared" si="1560"/>
        <v>0</v>
      </c>
      <c r="AL2298">
        <f t="shared" si="1561"/>
        <v>0</v>
      </c>
      <c r="AM2298" s="293">
        <f t="shared" si="1562"/>
        <v>0</v>
      </c>
      <c r="AN2298" s="504" t="str">
        <f>IF(AM2298=0,"",
IF(SUM($AM$2292:AM2298)=1,AO2298,
IF($AM$2303&gt;SUM($AM$2292:AM2298),_xlfn.CONCAT(", ",AO2298),
IF($AM$2303=SUM($AM$2292:AM2298),_xlfn.CONCAT(" y ",AO2298)))))</f>
        <v/>
      </c>
      <c r="AO2298" s="505" t="s">
        <v>5126</v>
      </c>
      <c r="AR2298" s="581" t="s">
        <v>5869</v>
      </c>
      <c r="AS2298" s="582">
        <f>IF(OR(AA2303="NS",AA2334="NS",Y1545="NS"),0,IF(AND(AA2303="NA",AA2334="NA",Y1545="NA"),0,IF(SUM(AA2303,AA2334)&gt;=Y1545,0,1)))</f>
        <v>0</v>
      </c>
      <c r="AT2298" s="587">
        <v>7</v>
      </c>
      <c r="AU2298" s="590">
        <f t="shared" si="1565"/>
        <v>0</v>
      </c>
      <c r="AV2298" s="593">
        <f t="shared" si="1566"/>
        <v>0</v>
      </c>
      <c r="AW2298" s="590">
        <f t="shared" si="1567"/>
        <v>0</v>
      </c>
      <c r="AX2298" s="593">
        <f t="shared" si="1568"/>
        <v>0</v>
      </c>
      <c r="AY2298" s="590">
        <f t="shared" si="1569"/>
        <v>0</v>
      </c>
      <c r="AZ2298" s="593">
        <f t="shared" si="1570"/>
        <v>0</v>
      </c>
      <c r="BA2298" s="590">
        <f t="shared" si="1571"/>
        <v>0</v>
      </c>
      <c r="BB2298" s="593">
        <f t="shared" si="1572"/>
        <v>0</v>
      </c>
      <c r="BC2298" s="590">
        <f t="shared" si="1573"/>
        <v>0</v>
      </c>
      <c r="BD2298" s="293">
        <f t="shared" si="1563"/>
        <v>0</v>
      </c>
      <c r="BE2298" s="294" t="str">
        <f>IF(BD2298=0,"",
IF(SUM($BD$2292:BD2298)=1,BF2298,
IF($BD$2303&gt;SUM($BD$2292:BD2298),_xlfn.CONCAT(", ",BF2298),
IF($BD$2303=SUM($BD$2292:BD2298),_xlfn.CONCAT(" y ",BF2298)))))</f>
        <v/>
      </c>
      <c r="BF2298" s="89" t="s">
        <v>5126</v>
      </c>
      <c r="BG2298" s="365">
        <v>7</v>
      </c>
      <c r="BH2298" s="367">
        <f>IF(AND(M2298="NS",P1877="NS"),0,IF(AND(M2298="NA",P1877="NA"),0,IF(M2298=P1877,0,1)))</f>
        <v>0</v>
      </c>
      <c r="BI2298" s="293">
        <f t="shared" si="1564"/>
        <v>0</v>
      </c>
      <c r="BJ2298" s="294" t="str">
        <f>IF(BI2298=0,"",
IF(SUM($BI$2292:BI2298)=1,BK2298,
IF($BI$2303&gt;SUM($BI$2292:BI2298),_xlfn.CONCAT(", ",BK2298),
IF($BI$2303=SUM($BI$2292:BI2298),_xlfn.CONCAT(" y ",BK2298)))))</f>
        <v/>
      </c>
      <c r="BK2298" s="89" t="s">
        <v>5126</v>
      </c>
    </row>
    <row r="2299" spans="1:63" ht="36" customHeight="1">
      <c r="A2299" s="32"/>
      <c r="B2299" s="11"/>
      <c r="C2299" s="31" t="s">
        <v>5057</v>
      </c>
      <c r="D2299" s="1020" t="s">
        <v>5914</v>
      </c>
      <c r="E2299" s="889"/>
      <c r="F2299" s="889"/>
      <c r="G2299" s="889"/>
      <c r="H2299" s="889"/>
      <c r="I2299" s="889"/>
      <c r="J2299" s="889"/>
      <c r="K2299" s="889"/>
      <c r="L2299" s="890"/>
      <c r="M2299" s="1041"/>
      <c r="N2299" s="1043"/>
      <c r="O2299" s="1041"/>
      <c r="P2299" s="1043"/>
      <c r="Q2299" s="1041"/>
      <c r="R2299" s="1043"/>
      <c r="S2299" s="1041"/>
      <c r="T2299" s="1043"/>
      <c r="U2299" s="1041"/>
      <c r="V2299" s="1043"/>
      <c r="W2299" s="1041"/>
      <c r="X2299" s="1043"/>
      <c r="Y2299" s="1041"/>
      <c r="Z2299" s="1043"/>
      <c r="AA2299" s="1041"/>
      <c r="AB2299" s="1043"/>
      <c r="AC2299" s="1041"/>
      <c r="AD2299" s="1043"/>
      <c r="AI2299">
        <f t="shared" si="1558"/>
        <v>0</v>
      </c>
      <c r="AJ2299">
        <f t="shared" si="1559"/>
        <v>0</v>
      </c>
      <c r="AK2299">
        <f t="shared" si="1560"/>
        <v>0</v>
      </c>
      <c r="AL2299">
        <f t="shared" si="1561"/>
        <v>0</v>
      </c>
      <c r="AM2299" s="293">
        <f t="shared" si="1562"/>
        <v>0</v>
      </c>
      <c r="AN2299" s="504" t="str">
        <f>IF(AM2299=0,"",
IF(SUM($AM$2292:AM2299)=1,AO2299,
IF($AM$2303&gt;SUM($AM$2292:AM2299),_xlfn.CONCAT(", ",AO2299),
IF($AM$2303=SUM($AM$2292:AM2299),_xlfn.CONCAT(" y ",AO2299)))))</f>
        <v/>
      </c>
      <c r="AO2299" s="505" t="s">
        <v>5127</v>
      </c>
      <c r="AR2299" s="583" t="s">
        <v>5410</v>
      </c>
      <c r="AS2299" s="584">
        <f>IF(OR(AC2303="NS",AC2334="NS",AB1545="NS"),0,IF(AND(AC2303="NA",AC2334="NA",AB1545="NA"),0,IF(SUM(AC2303,AC2334)&gt;=AB1545,0,1)))</f>
        <v>0</v>
      </c>
      <c r="AT2299" s="586">
        <v>8</v>
      </c>
      <c r="AU2299" s="590">
        <f t="shared" si="1565"/>
        <v>0</v>
      </c>
      <c r="AV2299" s="593">
        <f t="shared" si="1566"/>
        <v>0</v>
      </c>
      <c r="AW2299" s="590">
        <f t="shared" si="1567"/>
        <v>0</v>
      </c>
      <c r="AX2299" s="593">
        <f t="shared" si="1568"/>
        <v>0</v>
      </c>
      <c r="AY2299" s="590">
        <f t="shared" si="1569"/>
        <v>0</v>
      </c>
      <c r="AZ2299" s="593">
        <f t="shared" si="1570"/>
        <v>0</v>
      </c>
      <c r="BA2299" s="590">
        <f t="shared" si="1571"/>
        <v>0</v>
      </c>
      <c r="BB2299" s="593">
        <f t="shared" si="1572"/>
        <v>0</v>
      </c>
      <c r="BC2299" s="590">
        <f t="shared" si="1573"/>
        <v>0</v>
      </c>
      <c r="BD2299" s="293">
        <f t="shared" si="1563"/>
        <v>0</v>
      </c>
      <c r="BE2299" s="294" t="str">
        <f>IF(BD2299=0,"",
IF(SUM($BD$2292:BD2299)=1,BF2299,
IF($BD$2303&gt;SUM($BD$2292:BD2299),_xlfn.CONCAT(", ",BF2299),
IF($BD$2303=SUM($BD$2292:BD2299),_xlfn.CONCAT(" y ",BF2299)))))</f>
        <v/>
      </c>
      <c r="BF2299" s="89" t="s">
        <v>5127</v>
      </c>
      <c r="BG2299" s="494">
        <v>8</v>
      </c>
      <c r="BH2299" s="571">
        <f>IF(AND(M2299="NS",S1877="NS"),0,IF(AND(M2299="NA",S1877="NA"),0,IF(M2299=S1877,0,1)))</f>
        <v>0</v>
      </c>
      <c r="BI2299" s="293">
        <f t="shared" si="1564"/>
        <v>0</v>
      </c>
      <c r="BJ2299" s="294" t="str">
        <f>IF(BI2299=0,"",
IF(SUM($BI$2292:BI2299)=1,BK2299,
IF($BI$2303&gt;SUM($BI$2292:BI2299),_xlfn.CONCAT(", ",BK2299),
IF($BI$2303=SUM($BI$2292:BI2299),_xlfn.CONCAT(" y ",BK2299)))))</f>
        <v/>
      </c>
      <c r="BK2299" s="89" t="s">
        <v>5127</v>
      </c>
    </row>
    <row r="2300" spans="1:63" ht="36" customHeight="1">
      <c r="A2300" s="32"/>
      <c r="B2300" s="11"/>
      <c r="C2300" s="31" t="s">
        <v>5059</v>
      </c>
      <c r="D2300" s="1020" t="s">
        <v>5915</v>
      </c>
      <c r="E2300" s="889"/>
      <c r="F2300" s="889"/>
      <c r="G2300" s="889"/>
      <c r="H2300" s="889"/>
      <c r="I2300" s="889"/>
      <c r="J2300" s="889"/>
      <c r="K2300" s="889"/>
      <c r="L2300" s="890"/>
      <c r="M2300" s="1041"/>
      <c r="N2300" s="1043"/>
      <c r="O2300" s="1041"/>
      <c r="P2300" s="1043"/>
      <c r="Q2300" s="1041"/>
      <c r="R2300" s="1043"/>
      <c r="S2300" s="1041"/>
      <c r="T2300" s="1043"/>
      <c r="U2300" s="1041"/>
      <c r="V2300" s="1043"/>
      <c r="W2300" s="1041"/>
      <c r="X2300" s="1043"/>
      <c r="Y2300" s="1041"/>
      <c r="Z2300" s="1043"/>
      <c r="AA2300" s="1041"/>
      <c r="AB2300" s="1043"/>
      <c r="AC2300" s="1041"/>
      <c r="AD2300" s="1043"/>
      <c r="AI2300">
        <f t="shared" si="1558"/>
        <v>0</v>
      </c>
      <c r="AJ2300">
        <f t="shared" si="1559"/>
        <v>0</v>
      </c>
      <c r="AK2300">
        <f t="shared" si="1560"/>
        <v>0</v>
      </c>
      <c r="AL2300">
        <f t="shared" si="1561"/>
        <v>0</v>
      </c>
      <c r="AM2300" s="293">
        <f t="shared" si="1562"/>
        <v>0</v>
      </c>
      <c r="AN2300" s="504" t="str">
        <f>IF(AM2300=0,"",
IF(SUM($AM$2292:AM2300)=1,AO2300,
IF($AM$2303&gt;SUM($AM$2292:AM2300),_xlfn.CONCAT(", ",AO2300),
IF($AM$2303=SUM($AM$2292:AM2300),_xlfn.CONCAT(" y ",AO2300)))))</f>
        <v/>
      </c>
      <c r="AO2300" s="505" t="s">
        <v>5128</v>
      </c>
      <c r="AR2300" s="581" t="s">
        <v>5407</v>
      </c>
      <c r="AS2300" s="582">
        <f>IF(OR(M2303="NS",M2334="NS",S1418="NS"),0,IF(AND(M2303="NA",M2334="NA",S1418="NA"),0,IF(SUM(M2303,M2334)&gt;=S1418,0,1)))</f>
        <v>0</v>
      </c>
      <c r="AT2300" s="587">
        <v>9</v>
      </c>
      <c r="AU2300" s="590">
        <f t="shared" si="1565"/>
        <v>0</v>
      </c>
      <c r="AV2300" s="593">
        <f t="shared" si="1566"/>
        <v>0</v>
      </c>
      <c r="AW2300" s="590">
        <f t="shared" si="1567"/>
        <v>0</v>
      </c>
      <c r="AX2300" s="593">
        <f t="shared" si="1568"/>
        <v>0</v>
      </c>
      <c r="AY2300" s="590">
        <f t="shared" si="1569"/>
        <v>0</v>
      </c>
      <c r="AZ2300" s="593">
        <f t="shared" si="1570"/>
        <v>0</v>
      </c>
      <c r="BA2300" s="590">
        <f t="shared" si="1571"/>
        <v>0</v>
      </c>
      <c r="BB2300" s="593">
        <f t="shared" si="1572"/>
        <v>0</v>
      </c>
      <c r="BC2300" s="590">
        <f t="shared" si="1573"/>
        <v>0</v>
      </c>
      <c r="BD2300" s="293">
        <f t="shared" si="1563"/>
        <v>0</v>
      </c>
      <c r="BE2300" s="294" t="str">
        <f>IF(BD2300=0,"",
IF(SUM($BD$2292:BD2300)=1,BF2300,
IF($BD$2303&gt;SUM($BD$2292:BD2300),_xlfn.CONCAT(", ",BF2300),
IF($BD$2303=SUM($BD$2292:BD2300),_xlfn.CONCAT(" y ",BF2300)))))</f>
        <v/>
      </c>
      <c r="BF2300" s="89" t="s">
        <v>5128</v>
      </c>
      <c r="BG2300" s="365">
        <v>9</v>
      </c>
      <c r="BH2300" s="367">
        <f>IF(AND(M2300="NS",V1877="NS"),0,IF(AND(M2300="NA",V1877="NA"),0,IF(M2300=V1877,0,1)))</f>
        <v>0</v>
      </c>
      <c r="BI2300" s="293">
        <f t="shared" si="1564"/>
        <v>0</v>
      </c>
      <c r="BJ2300" s="294" t="str">
        <f>IF(BI2300=0,"",
IF(SUM($BI$2292:BI2300)=1,BK2300,
IF($BI$2303&gt;SUM($BI$2292:BI2300),_xlfn.CONCAT(", ",BK2300),
IF($BI$2303=SUM($BI$2292:BI2300),_xlfn.CONCAT(" y ",BK2300)))))</f>
        <v/>
      </c>
      <c r="BK2300" s="89" t="s">
        <v>5128</v>
      </c>
    </row>
    <row r="2301" spans="1:63" ht="24" customHeight="1">
      <c r="A2301" s="32"/>
      <c r="B2301" s="11"/>
      <c r="C2301" s="31" t="s">
        <v>5060</v>
      </c>
      <c r="D2301" s="1020" t="s">
        <v>5916</v>
      </c>
      <c r="E2301" s="889"/>
      <c r="F2301" s="889"/>
      <c r="G2301" s="889"/>
      <c r="H2301" s="889"/>
      <c r="I2301" s="889"/>
      <c r="J2301" s="889"/>
      <c r="K2301" s="889"/>
      <c r="L2301" s="890"/>
      <c r="M2301" s="1041"/>
      <c r="N2301" s="1043"/>
      <c r="O2301" s="1041"/>
      <c r="P2301" s="1043"/>
      <c r="Q2301" s="1041"/>
      <c r="R2301" s="1043"/>
      <c r="S2301" s="1041"/>
      <c r="T2301" s="1043"/>
      <c r="U2301" s="1041"/>
      <c r="V2301" s="1043"/>
      <c r="W2301" s="1041"/>
      <c r="X2301" s="1043"/>
      <c r="Y2301" s="1041"/>
      <c r="Z2301" s="1043"/>
      <c r="AA2301" s="1041"/>
      <c r="AB2301" s="1043"/>
      <c r="AC2301" s="1041"/>
      <c r="AD2301" s="1043"/>
      <c r="AI2301">
        <f t="shared" si="1558"/>
        <v>0</v>
      </c>
      <c r="AJ2301">
        <f t="shared" si="1559"/>
        <v>0</v>
      </c>
      <c r="AK2301">
        <f t="shared" si="1560"/>
        <v>0</v>
      </c>
      <c r="AL2301">
        <f t="shared" si="1561"/>
        <v>0</v>
      </c>
      <c r="AM2301" s="293">
        <f t="shared" si="1562"/>
        <v>0</v>
      </c>
      <c r="AN2301" s="504" t="str">
        <f>IF(AM2301=0,"",
IF(SUM($AM$2292:AM2301)=1,AO2301,
IF($AM$2303&gt;SUM($AM$2292:AM2301),_xlfn.CONCAT(", ",AO2301),
IF($AM$2303=SUM($AM$2292:AM2301),_xlfn.CONCAT(" y ",AO2301)))))</f>
        <v/>
      </c>
      <c r="AO2301" s="505" t="s">
        <v>5129</v>
      </c>
      <c r="AR2301" s="363"/>
      <c r="AS2301" s="579">
        <f>SUM(AS2292:AS2300)</f>
        <v>0</v>
      </c>
      <c r="AT2301" s="586">
        <v>10</v>
      </c>
      <c r="AU2301" s="590">
        <f t="shared" si="1565"/>
        <v>0</v>
      </c>
      <c r="AV2301" s="593">
        <f t="shared" si="1566"/>
        <v>0</v>
      </c>
      <c r="AW2301" s="590">
        <f t="shared" si="1567"/>
        <v>0</v>
      </c>
      <c r="AX2301" s="593">
        <f t="shared" si="1568"/>
        <v>0</v>
      </c>
      <c r="AY2301" s="590">
        <f t="shared" si="1569"/>
        <v>0</v>
      </c>
      <c r="AZ2301" s="593">
        <f t="shared" si="1570"/>
        <v>0</v>
      </c>
      <c r="BA2301" s="590">
        <f t="shared" si="1571"/>
        <v>0</v>
      </c>
      <c r="BB2301" s="593">
        <f t="shared" si="1572"/>
        <v>0</v>
      </c>
      <c r="BC2301" s="590">
        <f t="shared" si="1573"/>
        <v>0</v>
      </c>
      <c r="BD2301" s="293">
        <f t="shared" si="1563"/>
        <v>0</v>
      </c>
      <c r="BE2301" s="294" t="str">
        <f>IF(BD2301=0,"",
IF(SUM($BD$2292:BD2301)=1,BF2301,
IF($BD$2303&gt;SUM($BD$2292:BD2301),_xlfn.CONCAT(", ",BF2301),
IF($BD$2303=SUM($BD$2292:BD2301),_xlfn.CONCAT(" y ",BF2301)))))</f>
        <v/>
      </c>
      <c r="BF2301" s="89" t="s">
        <v>5129</v>
      </c>
      <c r="BG2301" s="494">
        <v>10</v>
      </c>
      <c r="BH2301" s="571">
        <f>IF(AND(M2301="NS",Y1877="NS"),0,IF(AND(M2301="NA",Y1877="NA"),0,IF(M2301=Y1877,0,1)))</f>
        <v>0</v>
      </c>
      <c r="BI2301" s="293">
        <f t="shared" si="1564"/>
        <v>0</v>
      </c>
      <c r="BJ2301" s="294" t="str">
        <f>IF(BI2301=0,"",
IF(SUM($BI$2292:BI2301)=1,BK2301,
IF($BI$2303&gt;SUM($BI$2292:BI2301),_xlfn.CONCAT(", ",BK2301),
IF($BI$2303=SUM($BI$2292:BI2301),_xlfn.CONCAT(" y ",BK2301)))))</f>
        <v/>
      </c>
      <c r="BK2301" s="89" t="s">
        <v>5129</v>
      </c>
    </row>
    <row r="2302" spans="1:63" ht="15" customHeight="1">
      <c r="A2302" s="32"/>
      <c r="B2302" s="11"/>
      <c r="C2302" s="31" t="s">
        <v>5062</v>
      </c>
      <c r="D2302" s="1020" t="s">
        <v>6029</v>
      </c>
      <c r="E2302" s="889"/>
      <c r="F2302" s="889"/>
      <c r="G2302" s="889"/>
      <c r="H2302" s="889"/>
      <c r="I2302" s="889"/>
      <c r="J2302" s="889"/>
      <c r="K2302" s="889"/>
      <c r="L2302" s="890"/>
      <c r="M2302" s="1041"/>
      <c r="N2302" s="1043"/>
      <c r="O2302" s="1041"/>
      <c r="P2302" s="1043"/>
      <c r="Q2302" s="1041"/>
      <c r="R2302" s="1043"/>
      <c r="S2302" s="1041"/>
      <c r="T2302" s="1043"/>
      <c r="U2302" s="1041"/>
      <c r="V2302" s="1043"/>
      <c r="W2302" s="1041"/>
      <c r="X2302" s="1043"/>
      <c r="Y2302" s="1041"/>
      <c r="Z2302" s="1043"/>
      <c r="AA2302" s="1041"/>
      <c r="AB2302" s="1043"/>
      <c r="AC2302" s="1041"/>
      <c r="AD2302" s="1043"/>
      <c r="AI2302">
        <f t="shared" si="1558"/>
        <v>0</v>
      </c>
      <c r="AJ2302">
        <f t="shared" si="1559"/>
        <v>0</v>
      </c>
      <c r="AK2302">
        <f t="shared" si="1560"/>
        <v>0</v>
      </c>
      <c r="AL2302">
        <f t="shared" si="1561"/>
        <v>0</v>
      </c>
      <c r="AM2302" s="293">
        <f t="shared" si="1562"/>
        <v>0</v>
      </c>
      <c r="AN2302" s="504" t="str">
        <f>IF(AM2302=0,"",
IF(SUM($AM$2292:AM2302)=1,AO2302,
IF($AM$2303&gt;SUM($AM$2292:AM2302),_xlfn.CONCAT(", ",AO2302),
IF($AM$2303=SUM($AM$2292:AM2302),_xlfn.CONCAT(" y ",AO2302)))))</f>
        <v/>
      </c>
      <c r="AO2302" s="505" t="s">
        <v>5130</v>
      </c>
      <c r="AT2302" s="587">
        <v>11</v>
      </c>
      <c r="AU2302" s="590">
        <f>IF(OR(O2302="NS",$V$1418="NS"),0,IF(AND(O2302="NA",$V$1418="NA"),0,IF(O2302&lt;=$V$1418,0,1)))</f>
        <v>0</v>
      </c>
      <c r="AV2302" s="593">
        <f t="shared" si="1566"/>
        <v>0</v>
      </c>
      <c r="AW2302" s="590">
        <f t="shared" si="1567"/>
        <v>0</v>
      </c>
      <c r="AX2302" s="593">
        <f t="shared" si="1568"/>
        <v>0</v>
      </c>
      <c r="AY2302" s="590">
        <f t="shared" si="1569"/>
        <v>0</v>
      </c>
      <c r="AZ2302" s="593">
        <f t="shared" si="1570"/>
        <v>0</v>
      </c>
      <c r="BA2302" s="590">
        <f t="shared" si="1571"/>
        <v>0</v>
      </c>
      <c r="BB2302" s="593">
        <f t="shared" si="1572"/>
        <v>0</v>
      </c>
      <c r="BC2302" s="590">
        <f t="shared" si="1573"/>
        <v>0</v>
      </c>
      <c r="BD2302" s="293">
        <f t="shared" si="1563"/>
        <v>0</v>
      </c>
      <c r="BE2302" s="294" t="str">
        <f>IF(BD2302=0,"",
IF(SUM($BD$2292:BD2302)=1,BF2302,
IF($BD$2303&gt;SUM($BD$2292:BD2302),_xlfn.CONCAT(", ",BF2302),
IF($BD$2303=SUM($BD$2292:BD2302),_xlfn.CONCAT(" y ",BF2302)))))</f>
        <v/>
      </c>
      <c r="BF2302" s="89" t="s">
        <v>5130</v>
      </c>
      <c r="BG2302" s="365">
        <v>11</v>
      </c>
      <c r="BH2302" s="367">
        <f>IF(AND(M2302="NS",AB1877="NS"),0,IF(AND(M2302="NA",AB1877="NA"),0,IF(M2302=AB1877,0,1)))</f>
        <v>0</v>
      </c>
      <c r="BI2302" s="293">
        <f t="shared" si="1564"/>
        <v>0</v>
      </c>
      <c r="BJ2302" s="294" t="str">
        <f>IF(BI2302=0,"",
IF(SUM($BI$2292:BI2302)=1,BK2302,
IF($BI$2303&gt;SUM($BI$2292:BI2302),_xlfn.CONCAT(", ",BK2302),
IF($BI$2303=SUM($BI$2292:BI2302),_xlfn.CONCAT(" y ",BK2302)))))</f>
        <v/>
      </c>
      <c r="BK2302" s="89" t="s">
        <v>5130</v>
      </c>
    </row>
    <row r="2303" spans="1:63" ht="15" customHeight="1">
      <c r="A2303" s="32"/>
      <c r="B2303" s="11"/>
      <c r="C2303" s="40"/>
      <c r="D2303" s="40"/>
      <c r="E2303" s="40"/>
      <c r="F2303" s="40"/>
      <c r="G2303" s="40"/>
      <c r="I2303" s="35"/>
      <c r="J2303" s="35"/>
      <c r="K2303" s="35"/>
      <c r="L2303" s="96" t="s">
        <v>5571</v>
      </c>
      <c r="M2303" s="1021">
        <f>IF(AND(SUM(M2292:M2302)=0,COUNTIF(M2292:M2302,"NS")&gt;0),"NS",IF(AND(SUM(M2292:M2302)=0,COUNTIF(M2292:M2302,0)&gt;0),0,IF(AND(SUM(M2292:M2302)=0,COUNTIF(M2292:M2302,"NA")&gt;0),"NA",SUM(M2292:M2302))))</f>
        <v>0</v>
      </c>
      <c r="N2303" s="890"/>
      <c r="O2303" s="1021">
        <f>IF(AND(SUM(O2292:O2302)=0,COUNTIF(O2292:O2302,"NS")&gt;0),"NS",IF(AND(SUM(O2292:O2302)=0,COUNTIF(O2292:O2302,0)&gt;0),0,IF(AND(SUM(O2292:O2302)=0,COUNTIF(O2292:O2302,"NA")&gt;0),"NA",SUM(O2292:O2302))))</f>
        <v>0</v>
      </c>
      <c r="P2303" s="890"/>
      <c r="Q2303" s="1021">
        <f>IF(AND(SUM(Q2292:Q2302)=0,COUNTIF(Q2292:Q2302,"NS")&gt;0),"NS",IF(AND(SUM(Q2292:Q2302)=0,COUNTIF(Q2292:Q2302,0)&gt;0),0,IF(AND(SUM(Q2292:Q2302)=0,COUNTIF(Q2292:Q2302,"NA")&gt;0),"NA",SUM(Q2292:Q2302))))</f>
        <v>0</v>
      </c>
      <c r="R2303" s="890"/>
      <c r="S2303" s="1021">
        <f>IF(AND(SUM(S2292:S2302)=0,COUNTIF(S2292:S2302,"NS")&gt;0),"NS",IF(AND(SUM(S2292:S2302)=0,COUNTIF(S2292:S2302,0)&gt;0),0,IF(AND(SUM(S2292:S2302)=0,COUNTIF(S2292:S2302,"NA")&gt;0),"NA",SUM(S2292:S2302))))</f>
        <v>0</v>
      </c>
      <c r="T2303" s="890"/>
      <c r="U2303" s="1021">
        <f>IF(AND(SUM(U2292:U2302)=0,COUNTIF(U2292:U2302,"NS")&gt;0),"NS",IF(AND(SUM(U2292:U2302)=0,COUNTIF(U2292:U2302,0)&gt;0),0,IF(AND(SUM(U2292:U2302)=0,COUNTIF(U2292:U2302,"NA")&gt;0),"NA",SUM(U2292:U2302))))</f>
        <v>0</v>
      </c>
      <c r="V2303" s="890"/>
      <c r="W2303" s="1021">
        <f>IF(AND(SUM(W2292:W2302)=0,COUNTIF(W2292:W2302,"NS")&gt;0),"NS",IF(AND(SUM(W2292:W2302)=0,COUNTIF(W2292:W2302,0)&gt;0),0,IF(AND(SUM(W2292:W2302)=0,COUNTIF(W2292:W2302,"NA")&gt;0),"NA",SUM(W2292:W2302))))</f>
        <v>0</v>
      </c>
      <c r="X2303" s="890"/>
      <c r="Y2303" s="1021">
        <f>IF(AND(SUM(Y2292:Y2302)=0,COUNTIF(Y2292:Y2302,"NS")&gt;0),"NS",IF(AND(SUM(Y2292:Y2302)=0,COUNTIF(Y2292:Y2302,0)&gt;0),0,IF(AND(SUM(Y2292:Y2302)=0,COUNTIF(Y2292:Y2302,"NA")&gt;0),"NA",SUM(Y2292:Y2302))))</f>
        <v>0</v>
      </c>
      <c r="Z2303" s="890"/>
      <c r="AA2303" s="1021">
        <f>IF(AND(SUM(AA2292:AA2302)=0,COUNTIF(AA2292:AA2302,"NS")&gt;0),"NS",IF(AND(SUM(AA2292:AA2302)=0,COUNTIF(AA2292:AA2302,0)&gt;0),0,IF(AND(SUM(AA2292:AA2302)=0,COUNTIF(AA2292:AA2302,"NA")&gt;0),"NA",SUM(AA2292:AA2302))))</f>
        <v>0</v>
      </c>
      <c r="AB2303" s="890"/>
      <c r="AC2303" s="1021">
        <f>IF(AND(SUM(AC2292:AC2302)=0,COUNTIF(AC2292:AC2302,"NS")&gt;0),"NS",IF(AND(SUM(AC2292:AC2302)=0,COUNTIF(AC2292:AC2302,0)&gt;0),0,IF(AND(SUM(AC2292:AC2302)=0,COUNTIF(AC2292:AC2302,"NA")&gt;0),"NA",SUM(AC2292:AC2302))))</f>
        <v>0</v>
      </c>
      <c r="AD2303" s="890"/>
      <c r="AL2303" s="278">
        <f>SUM(AL2292:AL2302)</f>
        <v>0</v>
      </c>
      <c r="AM2303" s="296">
        <f>SUM(AM2292:AM2302)</f>
        <v>0</v>
      </c>
      <c r="AN2303" s="296" t="str">
        <f>IF(AM2303=0,"",_xlfn.CONCAT(AN2292:AN2302))</f>
        <v/>
      </c>
      <c r="AO2303" s="297" t="str">
        <f>IF(AM2303=0,"",
IF(AM2303&gt;1,"Favor de revisar la suma y consistencia de totales y/o subtotales por filas (numéricos y NS)",
IF(AM2303=1,_xlfn.CONCAT("Favor de revisar la sumatoria del total y/o subtotal en el numeral: ",AN2303),_xlfn.CONCAT("Favor de revisar la sumatoria de los totales y/o subtotales en los numerales: ",AN2303))))</f>
        <v/>
      </c>
      <c r="BC2303" s="594">
        <f>SUM(AU2292:BC2302)</f>
        <v>0</v>
      </c>
      <c r="BD2303" s="372">
        <f>SUM(BD2292:BD2302)</f>
        <v>0</v>
      </c>
      <c r="BE2303" s="296" t="str">
        <f>IF(BD2303=0,"",_xlfn.CONCAT(BE2292:BE2302))</f>
        <v/>
      </c>
      <c r="BF2303" s="297" t="str">
        <f>IF(BD2303=0,"",
IF(BD2303=1,_xlfn.CONCAT("Alerta: debe de proporcionar una justificación de acuerdo a lo establecido en la instrucción 3 en el numeral:",BE2303),_xlfn.CONCAT("Alerta: debe de proporcionar una justificación de acuerdo a lo establecido en la instrucción 3 en los numerales:",BE2303)))</f>
        <v/>
      </c>
      <c r="BH2303" s="365">
        <f>SUM(BH2292:BH2302)</f>
        <v>0</v>
      </c>
      <c r="BI2303" s="372">
        <f>SUM(BI2292:BI2302)</f>
        <v>0</v>
      </c>
      <c r="BJ2303" s="296" t="str">
        <f>IF(BI2303=0,"",_xlfn.CONCAT(BJ2292:BJ2302))</f>
        <v/>
      </c>
      <c r="BK2303" s="297" t="str">
        <f>IF(BI2303=0,"",
IF(BI2303=1,_xlfn.CONCAT("Alerta: debe de proporcionar una justificación de acuerdo a lo establecido en la instrucción 4 en el numeral:",BJ2303),_xlfn.CONCAT("Alerta: debe de proporcionar una justificación de acuerdo a lo establecido en la instrucción 4 en los numerales:",BJ2303)))</f>
        <v/>
      </c>
    </row>
    <row r="2304" spans="1:63" ht="15" customHeight="1">
      <c r="A2304" s="64"/>
      <c r="B2304" s="989" t="str">
        <f>IF(AP2292&gt;0,"Favor de verificar que no tenga información en celdas sombreadas","")</f>
        <v/>
      </c>
      <c r="C2304" s="990"/>
      <c r="D2304" s="990"/>
      <c r="E2304" s="990"/>
      <c r="F2304" s="990"/>
      <c r="G2304" s="990"/>
      <c r="H2304" s="990"/>
      <c r="I2304" s="990"/>
      <c r="J2304" s="990"/>
      <c r="K2304" s="990"/>
      <c r="L2304" s="990"/>
      <c r="M2304" s="990"/>
      <c r="N2304" s="990"/>
      <c r="O2304" s="990"/>
      <c r="P2304" s="990"/>
      <c r="Q2304" s="990"/>
      <c r="R2304" s="990"/>
      <c r="S2304" s="990"/>
      <c r="T2304" s="990"/>
      <c r="U2304" s="990"/>
      <c r="V2304" s="990"/>
      <c r="W2304" s="990"/>
      <c r="X2304" s="990"/>
      <c r="Y2304" s="990"/>
      <c r="Z2304" s="990"/>
      <c r="AA2304" s="990"/>
      <c r="AB2304" s="990"/>
      <c r="AC2304" s="990"/>
      <c r="AD2304" s="990"/>
      <c r="AI2304" t="s">
        <v>5572</v>
      </c>
      <c r="AJ2304" s="279">
        <f>SUM(AL2303)</f>
        <v>0</v>
      </c>
    </row>
    <row r="2305" spans="1:61" ht="24" customHeight="1">
      <c r="A2305" s="64"/>
      <c r="B2305" s="11"/>
      <c r="C2305" s="1000" t="s">
        <v>5325</v>
      </c>
      <c r="D2305" s="866"/>
      <c r="E2305" s="866"/>
      <c r="F2305" s="866"/>
      <c r="G2305" s="866"/>
      <c r="H2305" s="866"/>
      <c r="I2305" s="866"/>
      <c r="J2305" s="866"/>
      <c r="K2305" s="866"/>
      <c r="L2305" s="866"/>
      <c r="M2305" s="866"/>
      <c r="N2305" s="866"/>
      <c r="O2305" s="866"/>
      <c r="P2305" s="866"/>
      <c r="Q2305" s="866"/>
      <c r="R2305" s="866"/>
      <c r="S2305" s="866"/>
      <c r="T2305" s="866"/>
      <c r="U2305" s="866"/>
      <c r="V2305" s="866"/>
      <c r="W2305" s="866"/>
      <c r="X2305" s="866"/>
      <c r="Y2305" s="866"/>
      <c r="Z2305" s="866"/>
      <c r="AA2305" s="866"/>
      <c r="AB2305" s="866"/>
      <c r="AC2305" s="866"/>
      <c r="AD2305" s="866"/>
    </row>
    <row r="2306" spans="1:61" ht="60" customHeight="1">
      <c r="A2306" s="64"/>
      <c r="B2306" s="11"/>
      <c r="C2306" s="1019"/>
      <c r="D2306" s="884"/>
      <c r="E2306" s="884"/>
      <c r="F2306" s="884"/>
      <c r="G2306" s="884"/>
      <c r="H2306" s="884"/>
      <c r="I2306" s="884"/>
      <c r="J2306" s="884"/>
      <c r="K2306" s="884"/>
      <c r="L2306" s="884"/>
      <c r="M2306" s="884"/>
      <c r="N2306" s="884"/>
      <c r="O2306" s="884"/>
      <c r="P2306" s="884"/>
      <c r="Q2306" s="884"/>
      <c r="R2306" s="884"/>
      <c r="S2306" s="884"/>
      <c r="T2306" s="884"/>
      <c r="U2306" s="884"/>
      <c r="V2306" s="884"/>
      <c r="W2306" s="884"/>
      <c r="X2306" s="884"/>
      <c r="Y2306" s="884"/>
      <c r="Z2306" s="884"/>
      <c r="AA2306" s="884"/>
      <c r="AB2306" s="884"/>
      <c r="AC2306" s="884"/>
      <c r="AD2306" s="885"/>
    </row>
    <row r="2307" spans="1:61" ht="15" customHeight="1">
      <c r="A2307" s="64"/>
      <c r="B2307" s="988" t="str">
        <f>IF(AQ2292&gt;0,"Favor de ingresar toda la información requerida en la pregunta ","")</f>
        <v/>
      </c>
      <c r="C2307" s="866"/>
      <c r="D2307" s="866"/>
      <c r="E2307" s="866"/>
      <c r="F2307" s="866"/>
      <c r="G2307" s="866"/>
      <c r="H2307" s="866"/>
      <c r="I2307" s="866"/>
      <c r="J2307" s="866"/>
      <c r="K2307" s="866"/>
      <c r="L2307" s="866"/>
      <c r="M2307" s="866"/>
      <c r="N2307" s="866"/>
      <c r="O2307" s="866"/>
      <c r="P2307" s="866"/>
      <c r="Q2307" s="866"/>
      <c r="R2307" s="866"/>
      <c r="S2307" s="866"/>
      <c r="T2307" s="866"/>
      <c r="U2307" s="866"/>
      <c r="V2307" s="866"/>
      <c r="W2307" s="866"/>
      <c r="X2307" s="866"/>
      <c r="Y2307" s="866"/>
      <c r="Z2307" s="866"/>
      <c r="AA2307" s="866"/>
      <c r="AB2307" s="866"/>
      <c r="AC2307" s="866"/>
      <c r="AD2307" s="866"/>
    </row>
    <row r="2308" spans="1:61" ht="15" customHeight="1">
      <c r="A2308" s="64"/>
      <c r="B2308" s="1005" t="str">
        <f>IF(SUM(COUNTIF(M2292:AD2302,"NS"))&lt;&gt;0,"Alerta: debido a que cuenta con registros NS, debe proporcionar una justificación en el area de comentarios al final de la pregunta","")</f>
        <v/>
      </c>
      <c r="C2308" s="866"/>
      <c r="D2308" s="866"/>
      <c r="E2308" s="866"/>
      <c r="F2308" s="866"/>
      <c r="G2308" s="866"/>
      <c r="H2308" s="866"/>
      <c r="I2308" s="866"/>
      <c r="J2308" s="866"/>
      <c r="K2308" s="866"/>
      <c r="L2308" s="866"/>
      <c r="M2308" s="866"/>
      <c r="N2308" s="866"/>
      <c r="O2308" s="866"/>
      <c r="P2308" s="866"/>
      <c r="Q2308" s="866"/>
      <c r="R2308" s="866"/>
      <c r="S2308" s="866"/>
      <c r="T2308" s="866"/>
      <c r="U2308" s="866"/>
      <c r="V2308" s="866"/>
      <c r="W2308" s="866"/>
      <c r="X2308" s="866"/>
      <c r="Y2308" s="866"/>
      <c r="Z2308" s="866"/>
      <c r="AA2308" s="866"/>
      <c r="AB2308" s="866"/>
      <c r="AC2308" s="866"/>
      <c r="AD2308" s="866"/>
      <c r="AE2308" s="866"/>
    </row>
    <row r="2309" spans="1:61" ht="15" customHeight="1">
      <c r="A2309" s="64"/>
      <c r="B2309" s="1032" t="str">
        <f>AO2303</f>
        <v/>
      </c>
      <c r="C2309" s="866"/>
      <c r="D2309" s="866"/>
      <c r="E2309" s="866"/>
      <c r="F2309" s="866"/>
      <c r="G2309" s="866"/>
      <c r="H2309" s="866"/>
      <c r="I2309" s="866"/>
      <c r="J2309" s="866"/>
      <c r="K2309" s="866"/>
      <c r="L2309" s="866"/>
      <c r="M2309" s="866"/>
      <c r="N2309" s="866"/>
      <c r="O2309" s="866"/>
      <c r="P2309" s="866"/>
      <c r="Q2309" s="866"/>
      <c r="R2309" s="866"/>
      <c r="S2309" s="866"/>
      <c r="T2309" s="866"/>
      <c r="U2309" s="866"/>
      <c r="V2309" s="866"/>
      <c r="W2309" s="866"/>
      <c r="X2309" s="866"/>
      <c r="Y2309" s="866"/>
      <c r="Z2309" s="866"/>
      <c r="AA2309" s="866"/>
      <c r="AB2309" s="866"/>
      <c r="AC2309" s="866"/>
      <c r="AD2309" s="866"/>
      <c r="AE2309" s="866"/>
    </row>
    <row r="2310" spans="1:61" ht="15" customHeight="1">
      <c r="A2310" s="64"/>
      <c r="B2310" s="1014" t="str">
        <f>IF(AS2301&gt;0,"Favor de revisar la instrucción 2, ya que no se cumplen los criterios establecidos","")</f>
        <v/>
      </c>
      <c r="C2310" s="1014"/>
      <c r="D2310" s="1014"/>
      <c r="E2310" s="1014"/>
      <c r="F2310" s="1014"/>
      <c r="G2310" s="1014"/>
      <c r="H2310" s="1014"/>
      <c r="I2310" s="1014"/>
      <c r="J2310" s="1014"/>
      <c r="K2310" s="1014"/>
      <c r="L2310" s="1014"/>
      <c r="M2310" s="1014"/>
      <c r="N2310" s="1014"/>
      <c r="O2310" s="1014"/>
      <c r="P2310" s="1014"/>
      <c r="Q2310" s="1014"/>
      <c r="R2310" s="1014"/>
      <c r="S2310" s="1014"/>
      <c r="T2310" s="1014"/>
      <c r="U2310" s="1014"/>
      <c r="V2310" s="1014"/>
      <c r="W2310" s="1014"/>
      <c r="X2310" s="1014"/>
      <c r="Y2310" s="1014"/>
      <c r="Z2310" s="1014"/>
      <c r="AA2310" s="1014"/>
      <c r="AB2310" s="1014"/>
      <c r="AC2310" s="1014"/>
      <c r="AD2310" s="1014"/>
    </row>
    <row r="2311" spans="1:61" ht="15" customHeight="1">
      <c r="A2311" s="64"/>
      <c r="B2311" s="1039" t="str">
        <f>BF2303</f>
        <v/>
      </c>
      <c r="C2311" s="1039"/>
      <c r="D2311" s="1039"/>
      <c r="E2311" s="1039"/>
      <c r="F2311" s="1039"/>
      <c r="G2311" s="1039"/>
      <c r="H2311" s="1039"/>
      <c r="I2311" s="1039"/>
      <c r="J2311" s="1039"/>
      <c r="K2311" s="1039"/>
      <c r="L2311" s="1039"/>
      <c r="M2311" s="1039"/>
      <c r="N2311" s="1039"/>
      <c r="O2311" s="1039"/>
      <c r="P2311" s="1039"/>
      <c r="Q2311" s="1039"/>
      <c r="R2311" s="1039"/>
      <c r="S2311" s="1039"/>
      <c r="T2311" s="1039"/>
      <c r="U2311" s="1039"/>
      <c r="V2311" s="1039"/>
      <c r="W2311" s="1039"/>
      <c r="X2311" s="1039"/>
      <c r="Y2311" s="1039"/>
      <c r="Z2311" s="1039"/>
      <c r="AA2311" s="1039"/>
      <c r="AB2311" s="1039"/>
      <c r="AC2311" s="1039"/>
      <c r="AD2311" s="1039"/>
      <c r="AE2311" s="1039"/>
    </row>
    <row r="2312" spans="1:61" ht="15" customHeight="1">
      <c r="A2312" s="64"/>
      <c r="B2312" s="1039" t="str">
        <f>BK2303</f>
        <v/>
      </c>
      <c r="C2312" s="1039"/>
      <c r="D2312" s="1039"/>
      <c r="E2312" s="1039"/>
      <c r="F2312" s="1039"/>
      <c r="G2312" s="1039"/>
      <c r="H2312" s="1039"/>
      <c r="I2312" s="1039"/>
      <c r="J2312" s="1039"/>
      <c r="K2312" s="1039"/>
      <c r="L2312" s="1039"/>
      <c r="M2312" s="1039"/>
      <c r="N2312" s="1039"/>
      <c r="O2312" s="1039"/>
      <c r="P2312" s="1039"/>
      <c r="Q2312" s="1039"/>
      <c r="R2312" s="1039"/>
      <c r="S2312" s="1039"/>
      <c r="T2312" s="1039"/>
      <c r="U2312" s="1039"/>
      <c r="V2312" s="1039"/>
      <c r="W2312" s="1039"/>
      <c r="X2312" s="1039"/>
      <c r="Y2312" s="1039"/>
      <c r="Z2312" s="1039"/>
      <c r="AA2312" s="1039"/>
      <c r="AB2312" s="1039"/>
      <c r="AC2312" s="1039"/>
      <c r="AD2312" s="1039"/>
      <c r="AE2312" s="1039"/>
    </row>
    <row r="2313" spans="1:61" ht="15" customHeight="1">
      <c r="A2313" s="64"/>
      <c r="B2313" s="11"/>
      <c r="C2313" s="111" t="s">
        <v>5946</v>
      </c>
      <c r="D2313" s="11"/>
      <c r="E2313" s="11"/>
      <c r="F2313" s="11"/>
      <c r="G2313" s="11"/>
      <c r="H2313" s="11"/>
      <c r="I2313" s="11"/>
      <c r="J2313" s="11"/>
      <c r="K2313" s="11"/>
      <c r="L2313" s="11"/>
      <c r="M2313" s="11"/>
      <c r="N2313" s="11"/>
      <c r="O2313" s="11"/>
      <c r="P2313" s="11"/>
      <c r="Q2313" s="11"/>
      <c r="R2313" s="11"/>
      <c r="S2313" s="11"/>
      <c r="T2313" s="11"/>
      <c r="U2313" s="11"/>
      <c r="V2313" s="11"/>
      <c r="W2313" s="11"/>
      <c r="X2313" s="11"/>
      <c r="Y2313" s="11"/>
      <c r="Z2313" s="11"/>
      <c r="AA2313" s="11"/>
      <c r="AB2313" s="11"/>
      <c r="AC2313" s="11"/>
      <c r="AD2313" s="11"/>
    </row>
    <row r="2314" spans="1:61" ht="14.25">
      <c r="A2314" s="64"/>
      <c r="B2314" s="11"/>
      <c r="C2314" s="117"/>
      <c r="D2314" s="11"/>
      <c r="E2314" s="11"/>
      <c r="F2314" s="11"/>
      <c r="G2314" s="11"/>
      <c r="H2314" s="11"/>
      <c r="I2314" s="11"/>
      <c r="J2314" s="11"/>
      <c r="K2314" s="11"/>
      <c r="L2314" s="11"/>
      <c r="M2314" s="11"/>
      <c r="N2314" s="11"/>
      <c r="O2314" s="11"/>
      <c r="P2314" s="11"/>
      <c r="Q2314" s="11"/>
      <c r="R2314" s="11"/>
      <c r="S2314" s="11"/>
      <c r="T2314" s="11"/>
      <c r="U2314" s="11"/>
      <c r="V2314" s="11"/>
      <c r="W2314" s="11"/>
      <c r="X2314" s="11"/>
      <c r="Y2314" s="11"/>
      <c r="Z2314" s="11"/>
      <c r="AA2314" s="11"/>
      <c r="AB2314" s="11"/>
      <c r="AC2314" s="11"/>
      <c r="AD2314" s="11"/>
      <c r="AR2314" s="1098" t="s">
        <v>5106</v>
      </c>
      <c r="AS2314" s="1098"/>
      <c r="AT2314" s="1098"/>
      <c r="AU2314" s="1098"/>
      <c r="AV2314" s="1098"/>
      <c r="AW2314" s="1098"/>
      <c r="AX2314" s="1098"/>
      <c r="AY2314" s="1098"/>
      <c r="AZ2314" s="1098"/>
      <c r="BA2314" s="1098"/>
    </row>
    <row r="2315" spans="1:61" ht="24" customHeight="1">
      <c r="A2315" s="32"/>
      <c r="B2315" s="11"/>
      <c r="C2315" s="995" t="s">
        <v>6030</v>
      </c>
      <c r="D2315" s="1009"/>
      <c r="E2315" s="1009"/>
      <c r="F2315" s="1009"/>
      <c r="G2315" s="1009"/>
      <c r="H2315" s="1009"/>
      <c r="I2315" s="1009"/>
      <c r="J2315" s="1009"/>
      <c r="K2315" s="1009"/>
      <c r="L2315" s="1010"/>
      <c r="M2315" s="995" t="s">
        <v>6014</v>
      </c>
      <c r="N2315" s="889"/>
      <c r="O2315" s="889"/>
      <c r="P2315" s="889"/>
      <c r="Q2315" s="889"/>
      <c r="R2315" s="889"/>
      <c r="S2315" s="889"/>
      <c r="T2315" s="889"/>
      <c r="U2315" s="889"/>
      <c r="V2315" s="889"/>
      <c r="W2315" s="889"/>
      <c r="X2315" s="889"/>
      <c r="Y2315" s="889"/>
      <c r="Z2315" s="889"/>
      <c r="AA2315" s="889"/>
      <c r="AB2315" s="889"/>
      <c r="AC2315" s="889"/>
      <c r="AD2315" s="890"/>
      <c r="AM2315" s="1037" t="s">
        <v>5445</v>
      </c>
      <c r="AN2315" s="1038"/>
      <c r="AO2315" s="1038"/>
      <c r="AP2315" s="537" t="s">
        <v>5350</v>
      </c>
      <c r="AR2315" s="1098" t="s">
        <v>6015</v>
      </c>
      <c r="AS2315" s="1098"/>
      <c r="AT2315" s="1098"/>
      <c r="AU2315" s="1098"/>
      <c r="AV2315" s="1098"/>
      <c r="AW2315" s="1098"/>
      <c r="AX2315" s="1098"/>
      <c r="AY2315" s="1098"/>
      <c r="AZ2315" s="1098"/>
      <c r="BA2315" s="1098"/>
      <c r="BB2315" s="1045" t="s">
        <v>5791</v>
      </c>
      <c r="BC2315" s="1038"/>
      <c r="BD2315" s="1038"/>
      <c r="BE2315" s="1099" t="s">
        <v>5910</v>
      </c>
      <c r="BF2315" s="1100"/>
      <c r="BG2315" s="1045" t="s">
        <v>5932</v>
      </c>
      <c r="BH2315" s="1038"/>
      <c r="BI2315" s="1038"/>
    </row>
    <row r="2316" spans="1:61" ht="108" customHeight="1">
      <c r="A2316" s="32"/>
      <c r="B2316" s="11"/>
      <c r="C2316" s="1022"/>
      <c r="D2316" s="974"/>
      <c r="E2316" s="974"/>
      <c r="F2316" s="974"/>
      <c r="G2316" s="974"/>
      <c r="H2316" s="974"/>
      <c r="I2316" s="974"/>
      <c r="J2316" s="974"/>
      <c r="K2316" s="974"/>
      <c r="L2316" s="975"/>
      <c r="M2316" s="995" t="s">
        <v>5400</v>
      </c>
      <c r="N2316" s="890"/>
      <c r="O2316" s="1023" t="s">
        <v>5822</v>
      </c>
      <c r="P2316" s="890"/>
      <c r="Q2316" s="1023" t="s">
        <v>5823</v>
      </c>
      <c r="R2316" s="890"/>
      <c r="S2316" s="1023" t="s">
        <v>5824</v>
      </c>
      <c r="T2316" s="890"/>
      <c r="U2316" s="1023" t="s">
        <v>5825</v>
      </c>
      <c r="V2316" s="890"/>
      <c r="W2316" s="1023" t="s">
        <v>5826</v>
      </c>
      <c r="X2316" s="890"/>
      <c r="Y2316" s="1023" t="s">
        <v>5827</v>
      </c>
      <c r="Z2316" s="890"/>
      <c r="AA2316" s="1023" t="s">
        <v>5828</v>
      </c>
      <c r="AB2316" s="890"/>
      <c r="AC2316" s="1023" t="s">
        <v>5687</v>
      </c>
      <c r="AD2316" s="890"/>
      <c r="AI2316" t="s">
        <v>5458</v>
      </c>
      <c r="AJ2316" t="s">
        <v>5459</v>
      </c>
      <c r="AK2316" t="s">
        <v>5460</v>
      </c>
      <c r="AL2316" t="s">
        <v>5461</v>
      </c>
      <c r="AM2316" s="291" t="s">
        <v>5482</v>
      </c>
      <c r="AN2316" s="292" t="s">
        <v>5118</v>
      </c>
      <c r="AO2316" s="295" t="s">
        <v>5119</v>
      </c>
      <c r="AP2316" s="537" t="s">
        <v>6016</v>
      </c>
      <c r="AQ2316" s="289" t="s">
        <v>5116</v>
      </c>
      <c r="AR2316" s="487" t="s">
        <v>6019</v>
      </c>
      <c r="AS2316" s="597" t="s">
        <v>5829</v>
      </c>
      <c r="AT2316" s="600" t="s">
        <v>5830</v>
      </c>
      <c r="AU2316" s="599" t="s">
        <v>6020</v>
      </c>
      <c r="AV2316" s="600" t="s">
        <v>6021</v>
      </c>
      <c r="AW2316" s="599" t="s">
        <v>6022</v>
      </c>
      <c r="AX2316" s="600" t="s">
        <v>5834</v>
      </c>
      <c r="AY2316" s="599" t="s">
        <v>6023</v>
      </c>
      <c r="AZ2316" s="600" t="s">
        <v>5410</v>
      </c>
      <c r="BA2316" s="599" t="s">
        <v>5407</v>
      </c>
      <c r="BB2316" s="291" t="s">
        <v>5482</v>
      </c>
      <c r="BC2316" s="292" t="s">
        <v>5500</v>
      </c>
      <c r="BD2316" s="295" t="s">
        <v>5119</v>
      </c>
      <c r="BE2316" s="603" t="s">
        <v>6031</v>
      </c>
      <c r="BF2316" s="606" t="s">
        <v>6025</v>
      </c>
      <c r="BG2316" s="291" t="s">
        <v>5482</v>
      </c>
      <c r="BH2316" s="292" t="s">
        <v>5500</v>
      </c>
      <c r="BI2316" s="295" t="s">
        <v>5119</v>
      </c>
    </row>
    <row r="2317" spans="1:61" ht="14.25">
      <c r="A2317" s="32"/>
      <c r="B2317" s="11"/>
      <c r="C2317" s="84" t="s">
        <v>5043</v>
      </c>
      <c r="D2317" s="1020" t="s">
        <v>5949</v>
      </c>
      <c r="E2317" s="889"/>
      <c r="F2317" s="889"/>
      <c r="G2317" s="889"/>
      <c r="H2317" s="889"/>
      <c r="I2317" s="889"/>
      <c r="J2317" s="889"/>
      <c r="K2317" s="889"/>
      <c r="L2317" s="890"/>
      <c r="M2317" s="1041"/>
      <c r="N2317" s="1043"/>
      <c r="O2317" s="1041"/>
      <c r="P2317" s="1043"/>
      <c r="Q2317" s="1041"/>
      <c r="R2317" s="1043"/>
      <c r="S2317" s="1041"/>
      <c r="T2317" s="1043"/>
      <c r="U2317" s="1041"/>
      <c r="V2317" s="1043"/>
      <c r="W2317" s="1041"/>
      <c r="X2317" s="1043"/>
      <c r="Y2317" s="1041"/>
      <c r="Z2317" s="1043"/>
      <c r="AA2317" s="1041"/>
      <c r="AB2317" s="1043"/>
      <c r="AC2317" s="1041"/>
      <c r="AD2317" s="1043"/>
      <c r="AI2317">
        <f t="shared" ref="AI2317:AI2333" si="1574">M2317</f>
        <v>0</v>
      </c>
      <c r="AJ2317">
        <f t="shared" ref="AJ2317:AJ2333" si="1575">COUNTIF(O2317:AD2317,"NS")</f>
        <v>0</v>
      </c>
      <c r="AK2317">
        <f t="shared" ref="AK2317:AK2333" si="1576">SUM(O2317:AD2317)</f>
        <v>0</v>
      </c>
      <c r="AL2317">
        <f t="shared" ref="AL2317:AL2333" si="1577">IF(COUNTIF(M2317:AD2317,"NA")=9,0,IF(OR(AND(AI2317=0,AJ2317&gt;0),AND(AI2317="NS",AK2317&gt;0), AND(AI2317="NS", AJ2317=0,AK2317=0)), 1, IF(OR(AND(AI2317&gt;0,AJ2317&gt;1,AI2317&gt;AK2317), AND(AI2317="NS",AJ2317=2), AND(AI2317="NS",AK2317=0,AJ2317&gt;0),AI2317=AK2317), 0, 1)))</f>
        <v>0</v>
      </c>
      <c r="AM2317" s="293">
        <f>IF(SUM(AL2317)=0,0,1)</f>
        <v>0</v>
      </c>
      <c r="AN2317" s="504" t="str">
        <f>IF(AM2317=0,"",
IF(SUM(AM2317:AM2317)=1,AO2317,
IF(AM2334&gt;SUM(AM2317:AM2317),_xlfn.CONCAT(", ",AO2317),
IF(AM2334=SUM(AM2317:AM2317),_xlfn.CONCAT(" y ",AO2317)))))</f>
        <v/>
      </c>
      <c r="AO2317" s="505" t="s">
        <v>5120</v>
      </c>
      <c r="AP2317" s="534">
        <f>IF(AND(SUM($M$2016)=0,COUNTA(M2317:AD2333)&gt;0),1,0)</f>
        <v>0</v>
      </c>
      <c r="AQ2317" s="290">
        <f>IF(COUNTA(M2317:AD2333)=153,0,IF(COUNTA(M2317:AD2333)=0,0,1))</f>
        <v>0</v>
      </c>
      <c r="AR2317" s="557">
        <v>1</v>
      </c>
      <c r="AS2317" s="598">
        <f>IF(OR(O2317="NS",$V$1418="NS"),0,IF(AND(O2317="NA",$V$1418="NA"),0,IF(O2317&lt;=$V$1418,0,1)))</f>
        <v>0</v>
      </c>
      <c r="AT2317" s="601">
        <f>IF(OR(Q2317="NS",$Y$1418="NS"),0,IF(AND(Q2317="NA",$Y$1418="NA"),0,IF(Q2317&lt;=$Y$1418,0,1)))</f>
        <v>0</v>
      </c>
      <c r="AU2317" s="598">
        <f>IF(OR(S2317="NS",$AB$1418="NS"),0,IF(AND(S2317="NA",$AB$1418="NA"),0,IF(S2317&lt;=$AB$1418,0,1)))</f>
        <v>0</v>
      </c>
      <c r="AV2317" s="601">
        <f>IF(OR(U2317="NS",$P$1545="NS"),0,IF(AND(U2317="NA",$P$1545="NA"),0,IF(U2317&lt;=$P$1545,0,1)))</f>
        <v>0</v>
      </c>
      <c r="AW2317" s="598">
        <f>IF(OR(W2317="NS",$S$1545="NS"),0,IF(AND(W2317="NA",$S$1545="NA"),0,IF(W2317&lt;=$S$1545,0,1)))</f>
        <v>0</v>
      </c>
      <c r="AX2317" s="601">
        <f>IF(OR(Y2317="NS",$V$1545="NS"),0,IF(AND(Y2317="NA",$V$1545="NA"),0,IF(Y2317&lt;=$V$1545,0,1)))</f>
        <v>0</v>
      </c>
      <c r="AY2317" s="598">
        <f>IF(OR(AA2317="NS",$Y$1545="NS"),0,IF(AND(AA2317="NA",$Y$1545="NA"),0,IF(AA2317&lt;=$Y$1545,0,1)))</f>
        <v>0</v>
      </c>
      <c r="AZ2317" s="601">
        <f>IF(OR(AC2317="NS",$AB$1545="NS"),0,IF(AND(AC2317="NA",$AB$1545="NA"),0,IF(AC2317&lt;=$AB$1545,0,1)))</f>
        <v>0</v>
      </c>
      <c r="BA2317" s="598">
        <f>IF(OR(M2317="NS",$S$1418="NS"),0,IF(AND(M2317="NA",$S$1418="NA"),0,IF(M2317&lt;=$S$1418,0,1)))</f>
        <v>0</v>
      </c>
      <c r="BB2317" s="293">
        <f>IF(SUM(AS2317:BA2317)=0,0,1)</f>
        <v>0</v>
      </c>
      <c r="BC2317" s="294" t="str">
        <f>IF(BB2317=0,"",
IF(SUM($BB$2317:BB2317)=1,BD2317,
IF($BB$2334&gt;SUM($BB$2317:BB2317),_xlfn.CONCAT(", ",BD2317),
IF($BB$2334=SUM($BB$2317:BB2317),_xlfn.CONCAT(" y ",BD2317)))))</f>
        <v/>
      </c>
      <c r="BD2317" s="89" t="s">
        <v>5120</v>
      </c>
      <c r="BE2317" s="607">
        <v>1</v>
      </c>
      <c r="BF2317" s="608">
        <f>IF(AND(M2317="NS",P2016="NS"),0,IF(AND(M2317="NA",P2016="NA"),0,IF(M2317=P2016,0,1)))</f>
        <v>0</v>
      </c>
      <c r="BG2317" s="293">
        <f>IF(SUM(BF2317)=0,0,1)</f>
        <v>0</v>
      </c>
      <c r="BH2317" s="294" t="str">
        <f>IF(BG2317=0,"",
IF(SUM($BG$2317:BG2317)=1,BI2317,
IF($BG$2334&gt;SUM($BG$2317:BG2317),_xlfn.CONCAT(", ",BI2317),
IF($BG$2334=SUM($BG$2317:BG2317),_xlfn.CONCAT(" y ",BI2317)))))</f>
        <v/>
      </c>
      <c r="BI2317" s="89" t="s">
        <v>5120</v>
      </c>
    </row>
    <row r="2318" spans="1:61" ht="14.25">
      <c r="A2318" s="32"/>
      <c r="B2318" s="11"/>
      <c r="C2318" s="85" t="s">
        <v>5045</v>
      </c>
      <c r="D2318" s="1020" t="s">
        <v>5950</v>
      </c>
      <c r="E2318" s="889"/>
      <c r="F2318" s="889"/>
      <c r="G2318" s="889"/>
      <c r="H2318" s="889"/>
      <c r="I2318" s="889"/>
      <c r="J2318" s="889"/>
      <c r="K2318" s="889"/>
      <c r="L2318" s="890"/>
      <c r="M2318" s="1041"/>
      <c r="N2318" s="1043"/>
      <c r="O2318" s="1041"/>
      <c r="P2318" s="1043"/>
      <c r="Q2318" s="1041"/>
      <c r="R2318" s="1043"/>
      <c r="S2318" s="1041"/>
      <c r="T2318" s="1043"/>
      <c r="U2318" s="1041"/>
      <c r="V2318" s="1043"/>
      <c r="W2318" s="1041"/>
      <c r="X2318" s="1043"/>
      <c r="Y2318" s="1041"/>
      <c r="Z2318" s="1043"/>
      <c r="AA2318" s="1041"/>
      <c r="AB2318" s="1043"/>
      <c r="AC2318" s="1041"/>
      <c r="AD2318" s="1043"/>
      <c r="AI2318">
        <f t="shared" si="1574"/>
        <v>0</v>
      </c>
      <c r="AJ2318">
        <f t="shared" si="1575"/>
        <v>0</v>
      </c>
      <c r="AK2318">
        <f t="shared" si="1576"/>
        <v>0</v>
      </c>
      <c r="AL2318">
        <f t="shared" si="1577"/>
        <v>0</v>
      </c>
      <c r="AM2318" s="293">
        <f t="shared" ref="AM2318:AM2333" si="1578">IF(SUM(AL2318)=0,0,1)</f>
        <v>0</v>
      </c>
      <c r="AN2318" s="504" t="str">
        <f>IF(AM2318=0,"",
IF(SUM($AM$2317:AM2318)=1,AO2318,
IF($AM$2334&gt;SUM($AM$2317:AM2318),_xlfn.CONCAT(", ",AO2318),
IF($AM$2334=SUM($AM$2317:AM2318),_xlfn.CONCAT(" y ",AO2318)))))</f>
        <v/>
      </c>
      <c r="AO2318" s="505" t="s">
        <v>5121</v>
      </c>
      <c r="AR2318" s="556">
        <v>2</v>
      </c>
      <c r="AS2318" s="598">
        <f>IF(OR(O2318="NS",$V$1418="NS"),0,IF(AND(O2318="NA",$V$1418="NA"),0,IF(O2318&lt;=$V$1418,0,1)))</f>
        <v>0</v>
      </c>
      <c r="AT2318" s="601">
        <f>IF(OR(Q2318="NS",$Y$1418="NS"),0,IF(AND(Q2318="NA",$Y$1418="NA"),0,IF(Q2318&lt;=$Y$1418,0,1)))</f>
        <v>0</v>
      </c>
      <c r="AU2318" s="598">
        <f>IF(OR(S2318="NS",$AB$1418="NS"),0,IF(AND(S2318="NA",$AB$1418="NA"),0,IF(S2318&lt;=$AB$1418,0,1)))</f>
        <v>0</v>
      </c>
      <c r="AV2318" s="601">
        <f>IF(OR(U2318="NS",$P$1545="NS"),0,IF(AND(U2318="NA",$P$1545="NA"),0,IF(U2318&lt;=$P$1545,0,1)))</f>
        <v>0</v>
      </c>
      <c r="AW2318" s="598">
        <f>IF(OR(W2318="NS",$S$1545="NS"),0,IF(AND(W2318="NA",$S$1545="NA"),0,IF(W2318&lt;=$S$1545,0,1)))</f>
        <v>0</v>
      </c>
      <c r="AX2318" s="601">
        <f>IF(OR(Y2318="NS",$V$1545="NS"),0,IF(AND(Y2318="NA",$V$1545="NA"),0,IF(Y2318&lt;=$V$1545,0,1)))</f>
        <v>0</v>
      </c>
      <c r="AY2318" s="598">
        <f>IF(OR(AA2318="NS",$Y$1545="NS"),0,IF(AND(AA2318="NA",$Y$1545="NA"),0,IF(AA2318&lt;=$Y$1545,0,1)))</f>
        <v>0</v>
      </c>
      <c r="AZ2318" s="601">
        <f>IF(OR(AC2318="NS",$AB$1545="NS"),0,IF(AND(AC2318="NA",$AB$1545="NA"),0,IF(AC2318&lt;=$AB$1545,0,1)))</f>
        <v>0</v>
      </c>
      <c r="BA2318" s="598">
        <f>IF(OR(M2318="NS",$S$1418="NS"),0,IF(AND(M2318="NA",$S$1418="NA"),0,IF(M2318&lt;=$S$1418,0,1)))</f>
        <v>0</v>
      </c>
      <c r="BB2318" s="293">
        <f t="shared" ref="BB2318:BB2333" si="1579">IF(SUM(AS2318:BA2318)=0,0,1)</f>
        <v>0</v>
      </c>
      <c r="BC2318" s="294" t="str">
        <f>IF(BB2318=0,"",
IF(SUM($BB$2317:BB2318)=1,BD2318,
IF($BB$2334&gt;SUM($BB$2317:BB2318),_xlfn.CONCAT(", ",BD2318),
IF($BB$2334=SUM($BB$2317:BB2318),_xlfn.CONCAT(" y ",BD2318)))))</f>
        <v/>
      </c>
      <c r="BD2318" s="89" t="s">
        <v>5121</v>
      </c>
      <c r="BE2318" s="604">
        <v>2</v>
      </c>
      <c r="BF2318" s="605">
        <f>IF(AND(M2318="NS",S2016="NS"),0,IF(AND(M2318="NA",S2016="NA"),0,IF(M2318=S2016,0,1)))</f>
        <v>0</v>
      </c>
      <c r="BG2318" s="293">
        <f t="shared" ref="BG2318:BG2333" si="1580">IF(SUM(BF2318)=0,0,1)</f>
        <v>0</v>
      </c>
      <c r="BH2318" s="294" t="str">
        <f>IF(BG2318=0,"",
IF(SUM($BG$2317:BG2318)=1,BI2318,
IF($BG$2334&gt;SUM($BG$2317:BG2318),_xlfn.CONCAT(", ",BI2318),
IF($BG$2334=SUM($BG$2317:BG2318),_xlfn.CONCAT(" y ",BI2318)))))</f>
        <v/>
      </c>
      <c r="BI2318" s="89" t="s">
        <v>5121</v>
      </c>
    </row>
    <row r="2319" spans="1:61" ht="14.25">
      <c r="A2319" s="32"/>
      <c r="B2319" s="11"/>
      <c r="C2319" s="85" t="s">
        <v>5047</v>
      </c>
      <c r="D2319" s="1020" t="s">
        <v>5951</v>
      </c>
      <c r="E2319" s="889"/>
      <c r="F2319" s="889"/>
      <c r="G2319" s="889"/>
      <c r="H2319" s="889"/>
      <c r="I2319" s="889"/>
      <c r="J2319" s="889"/>
      <c r="K2319" s="889"/>
      <c r="L2319" s="890"/>
      <c r="M2319" s="1041"/>
      <c r="N2319" s="1043"/>
      <c r="O2319" s="1041"/>
      <c r="P2319" s="1043"/>
      <c r="Q2319" s="1041"/>
      <c r="R2319" s="1043"/>
      <c r="S2319" s="1041"/>
      <c r="T2319" s="1043"/>
      <c r="U2319" s="1041"/>
      <c r="V2319" s="1043"/>
      <c r="W2319" s="1041"/>
      <c r="X2319" s="1043"/>
      <c r="Y2319" s="1041"/>
      <c r="Z2319" s="1043"/>
      <c r="AA2319" s="1041"/>
      <c r="AB2319" s="1043"/>
      <c r="AC2319" s="1041"/>
      <c r="AD2319" s="1043"/>
      <c r="AI2319">
        <f t="shared" si="1574"/>
        <v>0</v>
      </c>
      <c r="AJ2319">
        <f t="shared" si="1575"/>
        <v>0</v>
      </c>
      <c r="AK2319">
        <f t="shared" si="1576"/>
        <v>0</v>
      </c>
      <c r="AL2319">
        <f t="shared" si="1577"/>
        <v>0</v>
      </c>
      <c r="AM2319" s="293">
        <f t="shared" si="1578"/>
        <v>0</v>
      </c>
      <c r="AN2319" s="504" t="str">
        <f>IF(AM2319=0,"",
IF(SUM($AM$2317:AM2319)=1,AO2319,
IF($AM$2334&gt;SUM($AM$2317:AM2319),_xlfn.CONCAT(", ",AO2319),
IF($AM$2334=SUM($AM$2317:AM2319),_xlfn.CONCAT(" y ",AO2319)))))</f>
        <v/>
      </c>
      <c r="AO2319" s="505" t="s">
        <v>5122</v>
      </c>
      <c r="AR2319" s="557">
        <v>3</v>
      </c>
      <c r="AS2319" s="598">
        <f t="shared" ref="AS2319:AS2333" si="1581">IF(OR(O2319="NS",$V$1418="NS"),0,IF(AND(O2319="NA",$V$1418="NA"),0,IF(O2319&lt;=$V$1418,0,1)))</f>
        <v>0</v>
      </c>
      <c r="AT2319" s="601">
        <f t="shared" ref="AT2319:AT2333" si="1582">IF(OR(Q2319="NS",$Y$1418="NS"),0,IF(AND(Q2319="NA",$Y$1418="NA"),0,IF(Q2319&lt;=$Y$1418,0,1)))</f>
        <v>0</v>
      </c>
      <c r="AU2319" s="598">
        <f t="shared" ref="AU2319:AU2333" si="1583">IF(OR(S2319="NS",$AB$1418="NS"),0,IF(AND(S2319="NA",$AB$1418="NA"),0,IF(S2319&lt;=$AB$1418,0,1)))</f>
        <v>0</v>
      </c>
      <c r="AV2319" s="601">
        <f t="shared" ref="AV2319:AV2333" si="1584">IF(OR(U2319="NS",$P$1545="NS"),0,IF(AND(U2319="NA",$P$1545="NA"),0,IF(U2319&lt;=$P$1545,0,1)))</f>
        <v>0</v>
      </c>
      <c r="AW2319" s="598">
        <f t="shared" ref="AW2319:AW2333" si="1585">IF(OR(W2319="NS",$S$1545="NS"),0,IF(AND(W2319="NA",$S$1545="NA"),0,IF(W2319&lt;=$S$1545,0,1)))</f>
        <v>0</v>
      </c>
      <c r="AX2319" s="601">
        <f t="shared" ref="AX2319:AX2333" si="1586">IF(OR(Y2319="NS",$V$1545="NS"),0,IF(AND(Y2319="NA",$V$1545="NA"),0,IF(Y2319&lt;=$V$1545,0,1)))</f>
        <v>0</v>
      </c>
      <c r="AY2319" s="598">
        <f t="shared" ref="AY2319:AY2333" si="1587">IF(OR(AA2319="NS",$Y$1545="NS"),0,IF(AND(AA2319="NA",$Y$1545="NA"),0,IF(AA2319&lt;=$Y$1545,0,1)))</f>
        <v>0</v>
      </c>
      <c r="AZ2319" s="601">
        <f t="shared" ref="AZ2319:AZ2333" si="1588">IF(OR(AC2319="NS",$AB$1545="NS"),0,IF(AND(AC2319="NA",$AB$1545="NA"),0,IF(AC2319&lt;=$AB$1545,0,1)))</f>
        <v>0</v>
      </c>
      <c r="BA2319" s="598">
        <f t="shared" ref="BA2319:BA2333" si="1589">IF(OR(M2319="NS",$S$1418="NS"),0,IF(AND(M2319="NA",$S$1418="NA"),0,IF(M2319&lt;=$S$1418,0,1)))</f>
        <v>0</v>
      </c>
      <c r="BB2319" s="293">
        <f t="shared" si="1579"/>
        <v>0</v>
      </c>
      <c r="BC2319" s="294" t="str">
        <f>IF(BB2319=0,"",
IF(SUM($BB$2317:BB2319)=1,BD2319,
IF($BB$2334&gt;SUM($BB$2317:BB2319),_xlfn.CONCAT(", ",BD2319),
IF($BB$2334=SUM($BB$2317:BB2319),_xlfn.CONCAT(" y ",BD2319)))))</f>
        <v/>
      </c>
      <c r="BD2319" s="89" t="s">
        <v>5122</v>
      </c>
      <c r="BE2319" s="607">
        <v>3</v>
      </c>
      <c r="BF2319" s="608">
        <f>IF(AND(M2319="NS",V2016="NS"),0,IF(AND(M2319="NA",V2016="NA"),0,IF(M2319=V2016,0,1)))</f>
        <v>0</v>
      </c>
      <c r="BG2319" s="293">
        <f t="shared" si="1580"/>
        <v>0</v>
      </c>
      <c r="BH2319" s="294" t="str">
        <f>IF(BG2319=0,"",
IF(SUM($BG$2317:BG2319)=1,BI2319,
IF($BG$2334&gt;SUM($BG$2317:BG2319),_xlfn.CONCAT(", ",BI2319),
IF($BG$2334=SUM($BG$2317:BG2319),_xlfn.CONCAT(" y ",BI2319)))))</f>
        <v/>
      </c>
      <c r="BI2319" s="89" t="s">
        <v>5122</v>
      </c>
    </row>
    <row r="2320" spans="1:61" ht="15" customHeight="1">
      <c r="A2320" s="32"/>
      <c r="B2320" s="11"/>
      <c r="C2320" s="85" t="s">
        <v>5049</v>
      </c>
      <c r="D2320" s="1020" t="s">
        <v>5952</v>
      </c>
      <c r="E2320" s="889"/>
      <c r="F2320" s="889"/>
      <c r="G2320" s="889"/>
      <c r="H2320" s="889"/>
      <c r="I2320" s="889"/>
      <c r="J2320" s="889"/>
      <c r="K2320" s="889"/>
      <c r="L2320" s="890"/>
      <c r="M2320" s="1041"/>
      <c r="N2320" s="1043"/>
      <c r="O2320" s="1041"/>
      <c r="P2320" s="1043"/>
      <c r="Q2320" s="1041"/>
      <c r="R2320" s="1043"/>
      <c r="S2320" s="1041"/>
      <c r="T2320" s="1043"/>
      <c r="U2320" s="1041"/>
      <c r="V2320" s="1043"/>
      <c r="W2320" s="1041"/>
      <c r="X2320" s="1043"/>
      <c r="Y2320" s="1041"/>
      <c r="Z2320" s="1043"/>
      <c r="AA2320" s="1041"/>
      <c r="AB2320" s="1043"/>
      <c r="AC2320" s="1041"/>
      <c r="AD2320" s="1043"/>
      <c r="AI2320">
        <f t="shared" si="1574"/>
        <v>0</v>
      </c>
      <c r="AJ2320">
        <f t="shared" si="1575"/>
        <v>0</v>
      </c>
      <c r="AK2320">
        <f t="shared" si="1576"/>
        <v>0</v>
      </c>
      <c r="AL2320">
        <f t="shared" si="1577"/>
        <v>0</v>
      </c>
      <c r="AM2320" s="293">
        <f t="shared" si="1578"/>
        <v>0</v>
      </c>
      <c r="AN2320" s="504" t="str">
        <f>IF(AM2320=0,"",
IF(SUM($AM$2317:AM2320)=1,AO2320,
IF($AM$2334&gt;SUM($AM$2317:AM2320),_xlfn.CONCAT(", ",AO2320),
IF($AM$2334=SUM($AM$2317:AM2320),_xlfn.CONCAT(" y ",AO2320)))))</f>
        <v/>
      </c>
      <c r="AO2320" s="505" t="s">
        <v>5123</v>
      </c>
      <c r="AR2320" s="556">
        <v>4</v>
      </c>
      <c r="AS2320" s="598">
        <f t="shared" si="1581"/>
        <v>0</v>
      </c>
      <c r="AT2320" s="601">
        <f t="shared" si="1582"/>
        <v>0</v>
      </c>
      <c r="AU2320" s="598">
        <f t="shared" si="1583"/>
        <v>0</v>
      </c>
      <c r="AV2320" s="601">
        <f t="shared" si="1584"/>
        <v>0</v>
      </c>
      <c r="AW2320" s="598">
        <f t="shared" si="1585"/>
        <v>0</v>
      </c>
      <c r="AX2320" s="601">
        <f t="shared" si="1586"/>
        <v>0</v>
      </c>
      <c r="AY2320" s="598">
        <f t="shared" si="1587"/>
        <v>0</v>
      </c>
      <c r="AZ2320" s="601">
        <f t="shared" si="1588"/>
        <v>0</v>
      </c>
      <c r="BA2320" s="598">
        <f t="shared" si="1589"/>
        <v>0</v>
      </c>
      <c r="BB2320" s="293">
        <f t="shared" si="1579"/>
        <v>0</v>
      </c>
      <c r="BC2320" s="294" t="str">
        <f>IF(BB2320=0,"",
IF(SUM($BB$2317:BB2320)=1,BD2320,
IF($BB$2334&gt;SUM($BB$2317:BB2320),_xlfn.CONCAT(", ",BD2320),
IF($BB$2334=SUM($BB$2317:BB2320),_xlfn.CONCAT(" y ",BD2320)))))</f>
        <v/>
      </c>
      <c r="BD2320" s="89" t="s">
        <v>5123</v>
      </c>
      <c r="BE2320" s="604">
        <v>4</v>
      </c>
      <c r="BF2320" s="605">
        <f>IF(AND(M2320="NS",Y2016="NS"),0,IF(AND(M2320="NA",Y2016="NA"),0,IF(M2320=Y2016,0,1)))</f>
        <v>0</v>
      </c>
      <c r="BG2320" s="293">
        <f t="shared" si="1580"/>
        <v>0</v>
      </c>
      <c r="BH2320" s="294" t="str">
        <f>IF(BG2320=0,"",
IF(SUM($BG$2317:BG2320)=1,BI2320,
IF($BG$2334&gt;SUM($BG$2317:BG2320),_xlfn.CONCAT(", ",BI2320),
IF($BG$2334=SUM($BG$2317:BG2320),_xlfn.CONCAT(" y ",BI2320)))))</f>
        <v/>
      </c>
      <c r="BI2320" s="89" t="s">
        <v>5123</v>
      </c>
    </row>
    <row r="2321" spans="1:61" ht="24" customHeight="1">
      <c r="A2321" s="32"/>
      <c r="B2321" s="11"/>
      <c r="C2321" s="85" t="s">
        <v>5051</v>
      </c>
      <c r="D2321" s="1020" t="s">
        <v>5953</v>
      </c>
      <c r="E2321" s="889"/>
      <c r="F2321" s="889"/>
      <c r="G2321" s="889"/>
      <c r="H2321" s="889"/>
      <c r="I2321" s="889"/>
      <c r="J2321" s="889"/>
      <c r="K2321" s="889"/>
      <c r="L2321" s="890"/>
      <c r="M2321" s="1041"/>
      <c r="N2321" s="1043"/>
      <c r="O2321" s="1041"/>
      <c r="P2321" s="1043"/>
      <c r="Q2321" s="1041"/>
      <c r="R2321" s="1043"/>
      <c r="S2321" s="1041"/>
      <c r="T2321" s="1043"/>
      <c r="U2321" s="1041"/>
      <c r="V2321" s="1043"/>
      <c r="W2321" s="1041"/>
      <c r="X2321" s="1043"/>
      <c r="Y2321" s="1041"/>
      <c r="Z2321" s="1043"/>
      <c r="AA2321" s="1041"/>
      <c r="AB2321" s="1043"/>
      <c r="AC2321" s="1041"/>
      <c r="AD2321" s="1043"/>
      <c r="AI2321">
        <f t="shared" si="1574"/>
        <v>0</v>
      </c>
      <c r="AJ2321">
        <f t="shared" si="1575"/>
        <v>0</v>
      </c>
      <c r="AK2321">
        <f t="shared" si="1576"/>
        <v>0</v>
      </c>
      <c r="AL2321">
        <f t="shared" si="1577"/>
        <v>0</v>
      </c>
      <c r="AM2321" s="293">
        <f t="shared" si="1578"/>
        <v>0</v>
      </c>
      <c r="AN2321" s="504" t="str">
        <f>IF(AM2321=0,"",
IF(SUM($AM$2317:AM2321)=1,AO2321,
IF($AM$2334&gt;SUM($AM$2317:AM2321),_xlfn.CONCAT(", ",AO2321),
IF($AM$2334=SUM($AM$2317:AM2321),_xlfn.CONCAT(" y ",AO2321)))))</f>
        <v/>
      </c>
      <c r="AO2321" s="505" t="s">
        <v>5124</v>
      </c>
      <c r="AR2321" s="557">
        <v>5</v>
      </c>
      <c r="AS2321" s="598">
        <f t="shared" si="1581"/>
        <v>0</v>
      </c>
      <c r="AT2321" s="601">
        <f t="shared" si="1582"/>
        <v>0</v>
      </c>
      <c r="AU2321" s="598">
        <f t="shared" si="1583"/>
        <v>0</v>
      </c>
      <c r="AV2321" s="601">
        <f t="shared" si="1584"/>
        <v>0</v>
      </c>
      <c r="AW2321" s="598">
        <f t="shared" si="1585"/>
        <v>0</v>
      </c>
      <c r="AX2321" s="601">
        <f t="shared" si="1586"/>
        <v>0</v>
      </c>
      <c r="AY2321" s="598">
        <f t="shared" si="1587"/>
        <v>0</v>
      </c>
      <c r="AZ2321" s="601">
        <f t="shared" si="1588"/>
        <v>0</v>
      </c>
      <c r="BA2321" s="598">
        <f t="shared" si="1589"/>
        <v>0</v>
      </c>
      <c r="BB2321" s="293">
        <f t="shared" si="1579"/>
        <v>0</v>
      </c>
      <c r="BC2321" s="294" t="str">
        <f>IF(BB2321=0,"",
IF(SUM($BB$2317:BB2321)=1,BD2321,
IF($BB$2334&gt;SUM($BB$2317:BB2321),_xlfn.CONCAT(", ",BD2321),
IF($BB$2334=SUM($BB$2317:BB2321),_xlfn.CONCAT(" y ",BD2321)))))</f>
        <v/>
      </c>
      <c r="BD2321" s="89" t="s">
        <v>5124</v>
      </c>
      <c r="BE2321" s="607">
        <v>5</v>
      </c>
      <c r="BF2321" s="608">
        <f>IF(AND(M2321="NS",AB2016="NS"),0,IF(AND(M2321="NA",AB2016="NA"),0,IF(M2321=AB2016,0,1)))</f>
        <v>0</v>
      </c>
      <c r="BG2321" s="293">
        <f t="shared" si="1580"/>
        <v>0</v>
      </c>
      <c r="BH2321" s="294" t="str">
        <f>IF(BG2321=0,"",
IF(SUM($BG$2317:BG2321)=1,BI2321,
IF($BG$2334&gt;SUM($BG$2317:BG2321),_xlfn.CONCAT(", ",BI2321),
IF($BG$2334=SUM($BG$2317:BG2321),_xlfn.CONCAT(" y ",BI2321)))))</f>
        <v/>
      </c>
      <c r="BI2321" s="89" t="s">
        <v>5124</v>
      </c>
    </row>
    <row r="2322" spans="1:61" ht="15" customHeight="1">
      <c r="A2322" s="32"/>
      <c r="B2322" s="11"/>
      <c r="C2322" s="85" t="s">
        <v>5053</v>
      </c>
      <c r="D2322" s="1020" t="s">
        <v>5956</v>
      </c>
      <c r="E2322" s="889"/>
      <c r="F2322" s="889"/>
      <c r="G2322" s="889"/>
      <c r="H2322" s="889"/>
      <c r="I2322" s="889"/>
      <c r="J2322" s="889"/>
      <c r="K2322" s="889"/>
      <c r="L2322" s="890"/>
      <c r="M2322" s="1041"/>
      <c r="N2322" s="1043"/>
      <c r="O2322" s="1041"/>
      <c r="P2322" s="1043"/>
      <c r="Q2322" s="1041"/>
      <c r="R2322" s="1043"/>
      <c r="S2322" s="1041"/>
      <c r="T2322" s="1043"/>
      <c r="U2322" s="1041"/>
      <c r="V2322" s="1043"/>
      <c r="W2322" s="1041"/>
      <c r="X2322" s="1043"/>
      <c r="Y2322" s="1041"/>
      <c r="Z2322" s="1043"/>
      <c r="AA2322" s="1041"/>
      <c r="AB2322" s="1043"/>
      <c r="AC2322" s="1041"/>
      <c r="AD2322" s="1043"/>
      <c r="AI2322">
        <f t="shared" si="1574"/>
        <v>0</v>
      </c>
      <c r="AJ2322">
        <f t="shared" si="1575"/>
        <v>0</v>
      </c>
      <c r="AK2322">
        <f t="shared" si="1576"/>
        <v>0</v>
      </c>
      <c r="AL2322">
        <f t="shared" si="1577"/>
        <v>0</v>
      </c>
      <c r="AM2322" s="293">
        <f t="shared" si="1578"/>
        <v>0</v>
      </c>
      <c r="AN2322" s="504" t="str">
        <f>IF(AM2322=0,"",
IF(SUM($AM$2317:AM2322)=1,AO2322,
IF($AM$2334&gt;SUM($AM$2317:AM2322),_xlfn.CONCAT(", ",AO2322),
IF($AM$2334=SUM($AM$2317:AM2322),_xlfn.CONCAT(" y ",AO2322)))))</f>
        <v/>
      </c>
      <c r="AO2322" s="505" t="s">
        <v>5125</v>
      </c>
      <c r="AR2322" s="556">
        <v>6</v>
      </c>
      <c r="AS2322" s="598">
        <f t="shared" si="1581"/>
        <v>0</v>
      </c>
      <c r="AT2322" s="601">
        <f t="shared" si="1582"/>
        <v>0</v>
      </c>
      <c r="AU2322" s="598">
        <f t="shared" si="1583"/>
        <v>0</v>
      </c>
      <c r="AV2322" s="601">
        <f t="shared" si="1584"/>
        <v>0</v>
      </c>
      <c r="AW2322" s="598">
        <f t="shared" si="1585"/>
        <v>0</v>
      </c>
      <c r="AX2322" s="601">
        <f t="shared" si="1586"/>
        <v>0</v>
      </c>
      <c r="AY2322" s="598">
        <f t="shared" si="1587"/>
        <v>0</v>
      </c>
      <c r="AZ2322" s="601">
        <f t="shared" si="1588"/>
        <v>0</v>
      </c>
      <c r="BA2322" s="598">
        <f t="shared" si="1589"/>
        <v>0</v>
      </c>
      <c r="BB2322" s="293">
        <f t="shared" si="1579"/>
        <v>0</v>
      </c>
      <c r="BC2322" s="294" t="str">
        <f>IF(BB2322=0,"",
IF(SUM($BB$2317:BB2322)=1,BD2322,
IF($BB$2334&gt;SUM($BB$2317:BB2322),_xlfn.CONCAT(", ",BD2322),
IF($BB$2334=SUM($BB$2317:BB2322),_xlfn.CONCAT(" y ",BD2322)))))</f>
        <v/>
      </c>
      <c r="BD2322" s="89" t="s">
        <v>5125</v>
      </c>
      <c r="BE2322" s="604">
        <v>6</v>
      </c>
      <c r="BF2322" s="605">
        <f>IF(AND(M2322="NS",M2143="NS"),0,IF(AND(M2322="NA",M2143="NA"),0,IF(M2322=M2143,0,1)))</f>
        <v>0</v>
      </c>
      <c r="BG2322" s="293">
        <f t="shared" si="1580"/>
        <v>0</v>
      </c>
      <c r="BH2322" s="294" t="str">
        <f>IF(BG2322=0,"",
IF(SUM($BG$2317:BG2322)=1,BI2322,
IF($BG$2334&gt;SUM($BG$2317:BG2322),_xlfn.CONCAT(", ",BI2322),
IF($BG$2334=SUM($BG$2317:BG2322),_xlfn.CONCAT(" y ",BI2322)))))</f>
        <v/>
      </c>
      <c r="BI2322" s="89" t="s">
        <v>5125</v>
      </c>
    </row>
    <row r="2323" spans="1:61" ht="15" customHeight="1">
      <c r="A2323" s="32"/>
      <c r="B2323" s="11"/>
      <c r="C2323" s="85" t="s">
        <v>5055</v>
      </c>
      <c r="D2323" s="1020" t="s">
        <v>5957</v>
      </c>
      <c r="E2323" s="889"/>
      <c r="F2323" s="889"/>
      <c r="G2323" s="889"/>
      <c r="H2323" s="889"/>
      <c r="I2323" s="889"/>
      <c r="J2323" s="889"/>
      <c r="K2323" s="889"/>
      <c r="L2323" s="890"/>
      <c r="M2323" s="1041"/>
      <c r="N2323" s="1043"/>
      <c r="O2323" s="1041"/>
      <c r="P2323" s="1043"/>
      <c r="Q2323" s="1041"/>
      <c r="R2323" s="1043"/>
      <c r="S2323" s="1041"/>
      <c r="T2323" s="1043"/>
      <c r="U2323" s="1041"/>
      <c r="V2323" s="1043"/>
      <c r="W2323" s="1041"/>
      <c r="X2323" s="1043"/>
      <c r="Y2323" s="1041"/>
      <c r="Z2323" s="1043"/>
      <c r="AA2323" s="1041"/>
      <c r="AB2323" s="1043"/>
      <c r="AC2323" s="1041"/>
      <c r="AD2323" s="1043"/>
      <c r="AI2323">
        <f t="shared" si="1574"/>
        <v>0</v>
      </c>
      <c r="AJ2323">
        <f t="shared" si="1575"/>
        <v>0</v>
      </c>
      <c r="AK2323">
        <f t="shared" si="1576"/>
        <v>0</v>
      </c>
      <c r="AL2323">
        <f t="shared" si="1577"/>
        <v>0</v>
      </c>
      <c r="AM2323" s="293">
        <f t="shared" si="1578"/>
        <v>0</v>
      </c>
      <c r="AN2323" s="504" t="str">
        <f>IF(AM2323=0,"",
IF(SUM($AM$2317:AM2323)=1,AO2323,
IF($AM$2334&gt;SUM($AM$2317:AM2323),_xlfn.CONCAT(", ",AO2323),
IF($AM$2334=SUM($AM$2317:AM2323),_xlfn.CONCAT(" y ",AO2323)))))</f>
        <v/>
      </c>
      <c r="AO2323" s="505" t="s">
        <v>5126</v>
      </c>
      <c r="AR2323" s="557">
        <v>7</v>
      </c>
      <c r="AS2323" s="598">
        <f t="shared" si="1581"/>
        <v>0</v>
      </c>
      <c r="AT2323" s="601">
        <f t="shared" si="1582"/>
        <v>0</v>
      </c>
      <c r="AU2323" s="598">
        <f t="shared" si="1583"/>
        <v>0</v>
      </c>
      <c r="AV2323" s="601">
        <f t="shared" si="1584"/>
        <v>0</v>
      </c>
      <c r="AW2323" s="598">
        <f t="shared" si="1585"/>
        <v>0</v>
      </c>
      <c r="AX2323" s="601">
        <f t="shared" si="1586"/>
        <v>0</v>
      </c>
      <c r="AY2323" s="598">
        <f t="shared" si="1587"/>
        <v>0</v>
      </c>
      <c r="AZ2323" s="601">
        <f t="shared" si="1588"/>
        <v>0</v>
      </c>
      <c r="BA2323" s="598">
        <f t="shared" si="1589"/>
        <v>0</v>
      </c>
      <c r="BB2323" s="293">
        <f t="shared" si="1579"/>
        <v>0</v>
      </c>
      <c r="BC2323" s="294" t="str">
        <f>IF(BB2323=0,"",
IF(SUM($BB$2317:BB2323)=1,BD2323,
IF($BB$2334&gt;SUM($BB$2317:BB2323),_xlfn.CONCAT(", ",BD2323),
IF($BB$2334=SUM($BB$2317:BB2323),_xlfn.CONCAT(" y ",BD2323)))))</f>
        <v/>
      </c>
      <c r="BD2323" s="89" t="s">
        <v>5126</v>
      </c>
      <c r="BE2323" s="607">
        <v>7</v>
      </c>
      <c r="BF2323" s="608">
        <f>IF(AND(M2323="NS",P2143="NS"),0,IF(AND(M2323="NA",P2143="NA"),0,IF(M2323=P2143,0,1)))</f>
        <v>0</v>
      </c>
      <c r="BG2323" s="293">
        <f t="shared" si="1580"/>
        <v>0</v>
      </c>
      <c r="BH2323" s="294" t="str">
        <f>IF(BG2323=0,"",
IF(SUM($BG$2317:BG2323)=1,BI2323,
IF($BG$2334&gt;SUM($BG$2317:BG2323),_xlfn.CONCAT(", ",BI2323),
IF($BG$2334=SUM($BG$2317:BG2323),_xlfn.CONCAT(" y ",BI2323)))))</f>
        <v/>
      </c>
      <c r="BI2323" s="89" t="s">
        <v>5126</v>
      </c>
    </row>
    <row r="2324" spans="1:61" ht="24" customHeight="1">
      <c r="A2324" s="32"/>
      <c r="B2324" s="11"/>
      <c r="C2324" s="85" t="s">
        <v>5057</v>
      </c>
      <c r="D2324" s="1020" t="s">
        <v>5958</v>
      </c>
      <c r="E2324" s="889"/>
      <c r="F2324" s="889"/>
      <c r="G2324" s="889"/>
      <c r="H2324" s="889"/>
      <c r="I2324" s="889"/>
      <c r="J2324" s="889"/>
      <c r="K2324" s="889"/>
      <c r="L2324" s="890"/>
      <c r="M2324" s="1041"/>
      <c r="N2324" s="1043"/>
      <c r="O2324" s="1041"/>
      <c r="P2324" s="1043"/>
      <c r="Q2324" s="1041"/>
      <c r="R2324" s="1043"/>
      <c r="S2324" s="1041"/>
      <c r="T2324" s="1043"/>
      <c r="U2324" s="1041"/>
      <c r="V2324" s="1043"/>
      <c r="W2324" s="1041"/>
      <c r="X2324" s="1043"/>
      <c r="Y2324" s="1041"/>
      <c r="Z2324" s="1043"/>
      <c r="AA2324" s="1041"/>
      <c r="AB2324" s="1043"/>
      <c r="AC2324" s="1041"/>
      <c r="AD2324" s="1043"/>
      <c r="AI2324">
        <f t="shared" si="1574"/>
        <v>0</v>
      </c>
      <c r="AJ2324">
        <f t="shared" si="1575"/>
        <v>0</v>
      </c>
      <c r="AK2324">
        <f t="shared" si="1576"/>
        <v>0</v>
      </c>
      <c r="AL2324">
        <f t="shared" si="1577"/>
        <v>0</v>
      </c>
      <c r="AM2324" s="293">
        <f t="shared" si="1578"/>
        <v>0</v>
      </c>
      <c r="AN2324" s="504" t="str">
        <f>IF(AM2324=0,"",
IF(SUM($AM$2317:AM2324)=1,AO2324,
IF($AM$2334&gt;SUM($AM$2317:AM2324),_xlfn.CONCAT(", ",AO2324),
IF($AM$2334=SUM($AM$2317:AM2324),_xlfn.CONCAT(" y ",AO2324)))))</f>
        <v/>
      </c>
      <c r="AO2324" s="505" t="s">
        <v>5127</v>
      </c>
      <c r="AR2324" s="556">
        <v>8</v>
      </c>
      <c r="AS2324" s="598">
        <f t="shared" si="1581"/>
        <v>0</v>
      </c>
      <c r="AT2324" s="601">
        <f t="shared" si="1582"/>
        <v>0</v>
      </c>
      <c r="AU2324" s="598">
        <f t="shared" si="1583"/>
        <v>0</v>
      </c>
      <c r="AV2324" s="601">
        <f t="shared" si="1584"/>
        <v>0</v>
      </c>
      <c r="AW2324" s="598">
        <f t="shared" si="1585"/>
        <v>0</v>
      </c>
      <c r="AX2324" s="601">
        <f t="shared" si="1586"/>
        <v>0</v>
      </c>
      <c r="AY2324" s="598">
        <f t="shared" si="1587"/>
        <v>0</v>
      </c>
      <c r="AZ2324" s="601">
        <f t="shared" si="1588"/>
        <v>0</v>
      </c>
      <c r="BA2324" s="598">
        <f t="shared" si="1589"/>
        <v>0</v>
      </c>
      <c r="BB2324" s="293">
        <f t="shared" si="1579"/>
        <v>0</v>
      </c>
      <c r="BC2324" s="294" t="str">
        <f>IF(BB2324=0,"",
IF(SUM($BB$2317:BB2324)=1,BD2324,
IF($BB$2334&gt;SUM($BB$2317:BB2324),_xlfn.CONCAT(", ",BD2324),
IF($BB$2334=SUM($BB$2317:BB2324),_xlfn.CONCAT(" y ",BD2324)))))</f>
        <v/>
      </c>
      <c r="BD2324" s="89" t="s">
        <v>5127</v>
      </c>
      <c r="BE2324" s="604">
        <v>8</v>
      </c>
      <c r="BF2324" s="605">
        <f>IF(AND(M2324="NS",S2143="NS"),0,IF(AND(M2324="NA",S2143="NA"),0,IF(M2324=S2143,0,1)))</f>
        <v>0</v>
      </c>
      <c r="BG2324" s="293">
        <f t="shared" si="1580"/>
        <v>0</v>
      </c>
      <c r="BH2324" s="294" t="str">
        <f>IF(BG2324=0,"",
IF(SUM($BG$2317:BG2324)=1,BI2324,
IF($BG$2334&gt;SUM($BG$2317:BG2324),_xlfn.CONCAT(", ",BI2324),
IF($BG$2334=SUM($BG$2317:BG2324),_xlfn.CONCAT(" y ",BI2324)))))</f>
        <v/>
      </c>
      <c r="BI2324" s="89" t="s">
        <v>5127</v>
      </c>
    </row>
    <row r="2325" spans="1:61" ht="15" customHeight="1">
      <c r="A2325" s="32"/>
      <c r="B2325" s="11"/>
      <c r="C2325" s="85" t="s">
        <v>5059</v>
      </c>
      <c r="D2325" s="1020" t="s">
        <v>5959</v>
      </c>
      <c r="E2325" s="889"/>
      <c r="F2325" s="889"/>
      <c r="G2325" s="889"/>
      <c r="H2325" s="889"/>
      <c r="I2325" s="889"/>
      <c r="J2325" s="889"/>
      <c r="K2325" s="889"/>
      <c r="L2325" s="890"/>
      <c r="M2325" s="1041"/>
      <c r="N2325" s="1043"/>
      <c r="O2325" s="1041"/>
      <c r="P2325" s="1043"/>
      <c r="Q2325" s="1041"/>
      <c r="R2325" s="1043"/>
      <c r="S2325" s="1041"/>
      <c r="T2325" s="1043"/>
      <c r="U2325" s="1041"/>
      <c r="V2325" s="1043"/>
      <c r="W2325" s="1041"/>
      <c r="X2325" s="1043"/>
      <c r="Y2325" s="1041"/>
      <c r="Z2325" s="1043"/>
      <c r="AA2325" s="1041"/>
      <c r="AB2325" s="1043"/>
      <c r="AC2325" s="1041"/>
      <c r="AD2325" s="1043"/>
      <c r="AI2325">
        <f t="shared" si="1574"/>
        <v>0</v>
      </c>
      <c r="AJ2325">
        <f t="shared" si="1575"/>
        <v>0</v>
      </c>
      <c r="AK2325">
        <f t="shared" si="1576"/>
        <v>0</v>
      </c>
      <c r="AL2325">
        <f t="shared" si="1577"/>
        <v>0</v>
      </c>
      <c r="AM2325" s="293">
        <f t="shared" si="1578"/>
        <v>0</v>
      </c>
      <c r="AN2325" s="504" t="str">
        <f>IF(AM2325=0,"",
IF(SUM($AM$2317:AM2325)=1,AO2325,
IF($AM$2334&gt;SUM($AM$2317:AM2325),_xlfn.CONCAT(", ",AO2325),
IF($AM$2334=SUM($AM$2317:AM2325),_xlfn.CONCAT(" y ",AO2325)))))</f>
        <v/>
      </c>
      <c r="AO2325" s="505" t="s">
        <v>5128</v>
      </c>
      <c r="AR2325" s="557">
        <v>9</v>
      </c>
      <c r="AS2325" s="598">
        <f t="shared" si="1581"/>
        <v>0</v>
      </c>
      <c r="AT2325" s="601">
        <f t="shared" si="1582"/>
        <v>0</v>
      </c>
      <c r="AU2325" s="598">
        <f t="shared" si="1583"/>
        <v>0</v>
      </c>
      <c r="AV2325" s="601">
        <f t="shared" si="1584"/>
        <v>0</v>
      </c>
      <c r="AW2325" s="598">
        <f t="shared" si="1585"/>
        <v>0</v>
      </c>
      <c r="AX2325" s="601">
        <f t="shared" si="1586"/>
        <v>0</v>
      </c>
      <c r="AY2325" s="598">
        <f t="shared" si="1587"/>
        <v>0</v>
      </c>
      <c r="AZ2325" s="601">
        <f t="shared" si="1588"/>
        <v>0</v>
      </c>
      <c r="BA2325" s="598">
        <f t="shared" si="1589"/>
        <v>0</v>
      </c>
      <c r="BB2325" s="293">
        <f t="shared" si="1579"/>
        <v>0</v>
      </c>
      <c r="BC2325" s="294" t="str">
        <f>IF(BB2325=0,"",
IF(SUM($BB$2317:BB2325)=1,BD2325,
IF($BB$2334&gt;SUM($BB$2317:BB2325),_xlfn.CONCAT(", ",BD2325),
IF($BB$2334=SUM($BB$2317:BB2325),_xlfn.CONCAT(" y ",BD2325)))))</f>
        <v/>
      </c>
      <c r="BD2325" s="89" t="s">
        <v>5128</v>
      </c>
      <c r="BE2325" s="607">
        <v>9</v>
      </c>
      <c r="BF2325" s="608">
        <f>IF(AND(M2325="NS",V2143="NS"),0,IF(AND(M2325="NA",V2143="NA"),0,IF(M2325=V2143,0,1)))</f>
        <v>0</v>
      </c>
      <c r="BG2325" s="293">
        <f t="shared" si="1580"/>
        <v>0</v>
      </c>
      <c r="BH2325" s="294" t="str">
        <f>IF(BG2325=0,"",
IF(SUM($BG$2317:BG2325)=1,BI2325,
IF($BG$2334&gt;SUM($BG$2317:BG2325),_xlfn.CONCAT(", ",BI2325),
IF($BG$2334=SUM($BG$2317:BG2325),_xlfn.CONCAT(" y ",BI2325)))))</f>
        <v/>
      </c>
      <c r="BI2325" s="89" t="s">
        <v>5128</v>
      </c>
    </row>
    <row r="2326" spans="1:61" ht="15" customHeight="1">
      <c r="A2326" s="32"/>
      <c r="B2326" s="11"/>
      <c r="C2326" s="85" t="s">
        <v>5060</v>
      </c>
      <c r="D2326" s="1020" t="s">
        <v>5960</v>
      </c>
      <c r="E2326" s="889"/>
      <c r="F2326" s="889"/>
      <c r="G2326" s="889"/>
      <c r="H2326" s="889"/>
      <c r="I2326" s="889"/>
      <c r="J2326" s="889"/>
      <c r="K2326" s="889"/>
      <c r="L2326" s="890"/>
      <c r="M2326" s="1041"/>
      <c r="N2326" s="1043"/>
      <c r="O2326" s="1041"/>
      <c r="P2326" s="1043"/>
      <c r="Q2326" s="1041"/>
      <c r="R2326" s="1043"/>
      <c r="S2326" s="1041"/>
      <c r="T2326" s="1043"/>
      <c r="U2326" s="1041"/>
      <c r="V2326" s="1043"/>
      <c r="W2326" s="1041"/>
      <c r="X2326" s="1043"/>
      <c r="Y2326" s="1041"/>
      <c r="Z2326" s="1043"/>
      <c r="AA2326" s="1041"/>
      <c r="AB2326" s="1043"/>
      <c r="AC2326" s="1041"/>
      <c r="AD2326" s="1043"/>
      <c r="AI2326">
        <f t="shared" si="1574"/>
        <v>0</v>
      </c>
      <c r="AJ2326">
        <f t="shared" si="1575"/>
        <v>0</v>
      </c>
      <c r="AK2326">
        <f t="shared" si="1576"/>
        <v>0</v>
      </c>
      <c r="AL2326">
        <f t="shared" si="1577"/>
        <v>0</v>
      </c>
      <c r="AM2326" s="293">
        <f t="shared" si="1578"/>
        <v>0</v>
      </c>
      <c r="AN2326" s="504" t="str">
        <f>IF(AM2326=0,"",
IF(SUM($AM$2317:AM2326)=1,AO2326,
IF($AM$2334&gt;SUM($AM$2317:AM2326),_xlfn.CONCAT(", ",AO2326),
IF($AM$2334=SUM($AM$2317:AM2326),_xlfn.CONCAT(" y ",AO2326)))))</f>
        <v/>
      </c>
      <c r="AO2326" s="505" t="s">
        <v>5129</v>
      </c>
      <c r="AR2326" s="556">
        <v>10</v>
      </c>
      <c r="AS2326" s="598">
        <f t="shared" si="1581"/>
        <v>0</v>
      </c>
      <c r="AT2326" s="601">
        <f t="shared" si="1582"/>
        <v>0</v>
      </c>
      <c r="AU2326" s="598">
        <f t="shared" si="1583"/>
        <v>0</v>
      </c>
      <c r="AV2326" s="601">
        <f t="shared" si="1584"/>
        <v>0</v>
      </c>
      <c r="AW2326" s="598">
        <f t="shared" si="1585"/>
        <v>0</v>
      </c>
      <c r="AX2326" s="601">
        <f t="shared" si="1586"/>
        <v>0</v>
      </c>
      <c r="AY2326" s="598">
        <f t="shared" si="1587"/>
        <v>0</v>
      </c>
      <c r="AZ2326" s="601">
        <f t="shared" si="1588"/>
        <v>0</v>
      </c>
      <c r="BA2326" s="598">
        <f t="shared" si="1589"/>
        <v>0</v>
      </c>
      <c r="BB2326" s="293">
        <f t="shared" si="1579"/>
        <v>0</v>
      </c>
      <c r="BC2326" s="294" t="str">
        <f>IF(BB2326=0,"",
IF(SUM($BB$2317:BB2326)=1,BD2326,
IF($BB$2334&gt;SUM($BB$2317:BB2326),_xlfn.CONCAT(", ",BD2326),
IF($BB$2334=SUM($BB$2317:BB2326),_xlfn.CONCAT(" y ",BD2326)))))</f>
        <v/>
      </c>
      <c r="BD2326" s="89" t="s">
        <v>5129</v>
      </c>
      <c r="BE2326" s="604">
        <v>10</v>
      </c>
      <c r="BF2326" s="605">
        <f>IF(AND(M2326="NS",Y2143="NS"),0,IF(AND(M2326="NA",Y2143="NA"),0,IF(M2326=Y2143,0,1)))</f>
        <v>0</v>
      </c>
      <c r="BG2326" s="293">
        <f t="shared" si="1580"/>
        <v>0</v>
      </c>
      <c r="BH2326" s="294" t="str">
        <f>IF(BG2326=0,"",
IF(SUM($BG$2317:BG2326)=1,BI2326,
IF($BG$2334&gt;SUM($BG$2317:BG2326),_xlfn.CONCAT(", ",BI2326),
IF($BG$2334=SUM($BG$2317:BG2326),_xlfn.CONCAT(" y ",BI2326)))))</f>
        <v/>
      </c>
      <c r="BI2326" s="89" t="s">
        <v>5129</v>
      </c>
    </row>
    <row r="2327" spans="1:61" ht="15" customHeight="1">
      <c r="A2327" s="32"/>
      <c r="B2327" s="11"/>
      <c r="C2327" s="85" t="s">
        <v>5062</v>
      </c>
      <c r="D2327" s="1020" t="s">
        <v>5961</v>
      </c>
      <c r="E2327" s="889"/>
      <c r="F2327" s="889"/>
      <c r="G2327" s="889"/>
      <c r="H2327" s="889"/>
      <c r="I2327" s="889"/>
      <c r="J2327" s="889"/>
      <c r="K2327" s="889"/>
      <c r="L2327" s="890"/>
      <c r="M2327" s="1041"/>
      <c r="N2327" s="1043"/>
      <c r="O2327" s="1041"/>
      <c r="P2327" s="1043"/>
      <c r="Q2327" s="1041"/>
      <c r="R2327" s="1043"/>
      <c r="S2327" s="1041"/>
      <c r="T2327" s="1043"/>
      <c r="U2327" s="1041"/>
      <c r="V2327" s="1043"/>
      <c r="W2327" s="1041"/>
      <c r="X2327" s="1043"/>
      <c r="Y2327" s="1041"/>
      <c r="Z2327" s="1043"/>
      <c r="AA2327" s="1041"/>
      <c r="AB2327" s="1043"/>
      <c r="AC2327" s="1041"/>
      <c r="AD2327" s="1043"/>
      <c r="AI2327">
        <f t="shared" si="1574"/>
        <v>0</v>
      </c>
      <c r="AJ2327">
        <f t="shared" si="1575"/>
        <v>0</v>
      </c>
      <c r="AK2327">
        <f t="shared" si="1576"/>
        <v>0</v>
      </c>
      <c r="AL2327">
        <f t="shared" si="1577"/>
        <v>0</v>
      </c>
      <c r="AM2327" s="293">
        <f t="shared" si="1578"/>
        <v>0</v>
      </c>
      <c r="AN2327" s="504" t="str">
        <f>IF(AM2327=0,"",
IF(SUM($AM$2317:AM2327)=1,AO2327,
IF($AM$2334&gt;SUM($AM$2317:AM2327),_xlfn.CONCAT(", ",AO2327),
IF($AM$2334=SUM($AM$2317:AM2327),_xlfn.CONCAT(" y ",AO2327)))))</f>
        <v/>
      </c>
      <c r="AO2327" s="505" t="s">
        <v>5130</v>
      </c>
      <c r="AR2327" s="557">
        <v>11</v>
      </c>
      <c r="AS2327" s="598">
        <f t="shared" si="1581"/>
        <v>0</v>
      </c>
      <c r="AT2327" s="601">
        <f t="shared" si="1582"/>
        <v>0</v>
      </c>
      <c r="AU2327" s="598">
        <f t="shared" si="1583"/>
        <v>0</v>
      </c>
      <c r="AV2327" s="601">
        <f t="shared" si="1584"/>
        <v>0</v>
      </c>
      <c r="AW2327" s="598">
        <f t="shared" si="1585"/>
        <v>0</v>
      </c>
      <c r="AX2327" s="601">
        <f t="shared" si="1586"/>
        <v>0</v>
      </c>
      <c r="AY2327" s="598">
        <f t="shared" si="1587"/>
        <v>0</v>
      </c>
      <c r="AZ2327" s="601">
        <f t="shared" si="1588"/>
        <v>0</v>
      </c>
      <c r="BA2327" s="598">
        <f t="shared" si="1589"/>
        <v>0</v>
      </c>
      <c r="BB2327" s="293">
        <f t="shared" si="1579"/>
        <v>0</v>
      </c>
      <c r="BC2327" s="294" t="str">
        <f>IF(BB2327=0,"",
IF(SUM($BB$2317:BB2327)=1,BD2327,
IF($BB$2334&gt;SUM($BB$2317:BB2327),_xlfn.CONCAT(", ",BD2327),
IF($BB$2334=SUM($BB$2317:BB2327),_xlfn.CONCAT(" y ",BD2327)))))</f>
        <v/>
      </c>
      <c r="BD2327" s="89" t="s">
        <v>5130</v>
      </c>
      <c r="BE2327" s="607">
        <v>11</v>
      </c>
      <c r="BF2327" s="608">
        <f>IF(AND(M2327="NS",AB2143="NS"),0,IF(AND(M2327="NA",AB2143="NA"),0,IF(M2327=AB2143,0,1)))</f>
        <v>0</v>
      </c>
      <c r="BG2327" s="293">
        <f t="shared" si="1580"/>
        <v>0</v>
      </c>
      <c r="BH2327" s="294" t="str">
        <f>IF(BG2327=0,"",
IF(SUM($BG$2317:BG2327)=1,BI2327,
IF($BG$2334&gt;SUM($BG$2317:BG2327),_xlfn.CONCAT(", ",BI2327),
IF($BG$2334=SUM($BG$2317:BG2327),_xlfn.CONCAT(" y ",BI2327)))))</f>
        <v/>
      </c>
      <c r="BI2327" s="89" t="s">
        <v>5130</v>
      </c>
    </row>
    <row r="2328" spans="1:61" ht="15" customHeight="1">
      <c r="A2328" s="32"/>
      <c r="B2328" s="11"/>
      <c r="C2328" s="85" t="s">
        <v>5063</v>
      </c>
      <c r="D2328" s="1020" t="s">
        <v>5971</v>
      </c>
      <c r="E2328" s="889"/>
      <c r="F2328" s="889"/>
      <c r="G2328" s="889"/>
      <c r="H2328" s="889"/>
      <c r="I2328" s="889"/>
      <c r="J2328" s="889"/>
      <c r="K2328" s="889"/>
      <c r="L2328" s="890"/>
      <c r="M2328" s="1041"/>
      <c r="N2328" s="1043"/>
      <c r="O2328" s="1041"/>
      <c r="P2328" s="1043"/>
      <c r="Q2328" s="1041"/>
      <c r="R2328" s="1043"/>
      <c r="S2328" s="1041"/>
      <c r="T2328" s="1043"/>
      <c r="U2328" s="1041"/>
      <c r="V2328" s="1043"/>
      <c r="W2328" s="1041"/>
      <c r="X2328" s="1043"/>
      <c r="Y2328" s="1041"/>
      <c r="Z2328" s="1043"/>
      <c r="AA2328" s="1041"/>
      <c r="AB2328" s="1043"/>
      <c r="AC2328" s="1041"/>
      <c r="AD2328" s="1043"/>
      <c r="AI2328">
        <f t="shared" si="1574"/>
        <v>0</v>
      </c>
      <c r="AJ2328">
        <f t="shared" si="1575"/>
        <v>0</v>
      </c>
      <c r="AK2328">
        <f t="shared" si="1576"/>
        <v>0</v>
      </c>
      <c r="AL2328">
        <f t="shared" si="1577"/>
        <v>0</v>
      </c>
      <c r="AM2328" s="293">
        <f t="shared" si="1578"/>
        <v>0</v>
      </c>
      <c r="AN2328" s="504" t="str">
        <f>IF(AM2328=0,"",
IF(SUM($AM$2317:AM2328)=1,AO2328,
IF($AM$2334&gt;SUM($AM$2317:AM2328),_xlfn.CONCAT(", ",AO2328),
IF($AM$2334=SUM($AM$2317:AM2328),_xlfn.CONCAT(" y ",AO2328)))))</f>
        <v/>
      </c>
      <c r="AO2328" s="505" t="s">
        <v>5131</v>
      </c>
      <c r="AR2328" s="556">
        <v>12</v>
      </c>
      <c r="AS2328" s="598">
        <f t="shared" si="1581"/>
        <v>0</v>
      </c>
      <c r="AT2328" s="601">
        <f t="shared" si="1582"/>
        <v>0</v>
      </c>
      <c r="AU2328" s="598">
        <f t="shared" si="1583"/>
        <v>0</v>
      </c>
      <c r="AV2328" s="601">
        <f t="shared" si="1584"/>
        <v>0</v>
      </c>
      <c r="AW2328" s="598">
        <f t="shared" si="1585"/>
        <v>0</v>
      </c>
      <c r="AX2328" s="601">
        <f t="shared" si="1586"/>
        <v>0</v>
      </c>
      <c r="AY2328" s="598">
        <f t="shared" si="1587"/>
        <v>0</v>
      </c>
      <c r="AZ2328" s="601">
        <f t="shared" si="1588"/>
        <v>0</v>
      </c>
      <c r="BA2328" s="598">
        <f t="shared" si="1589"/>
        <v>0</v>
      </c>
      <c r="BB2328" s="293">
        <f t="shared" si="1579"/>
        <v>0</v>
      </c>
      <c r="BC2328" s="294" t="str">
        <f>IF(BB2328=0,"",
IF(SUM($BB$2317:BB2328)=1,BD2328,
IF($BB$2334&gt;SUM($BB$2317:BB2328),_xlfn.CONCAT(", ",BD2328),
IF($BB$2334=SUM($BB$2317:BB2328),_xlfn.CONCAT(" y ",BD2328)))))</f>
        <v/>
      </c>
      <c r="BD2328" s="89" t="s">
        <v>5131</v>
      </c>
      <c r="BE2328" s="604">
        <v>12</v>
      </c>
      <c r="BF2328" s="605">
        <f>IF(AND(M2328="NS",M2270="NS"),0,IF(AND(M2328="NA",M2270="NA"),0,IF(M2328=M2270,0,1)))</f>
        <v>0</v>
      </c>
      <c r="BG2328" s="293">
        <f t="shared" si="1580"/>
        <v>0</v>
      </c>
      <c r="BH2328" s="294" t="str">
        <f>IF(BG2328=0,"",
IF(SUM($BG$2317:BG2328)=1,BI2328,
IF($BG$2334&gt;SUM($BG$2317:BG2328),_xlfn.CONCAT(", ",BI2328),
IF($BG$2334=SUM($BG$2317:BG2328),_xlfn.CONCAT(" y ",BI2328)))))</f>
        <v/>
      </c>
      <c r="BI2328" s="89" t="s">
        <v>5131</v>
      </c>
    </row>
    <row r="2329" spans="1:61" ht="15" customHeight="1">
      <c r="A2329" s="32"/>
      <c r="B2329" s="11"/>
      <c r="C2329" s="85" t="s">
        <v>5064</v>
      </c>
      <c r="D2329" s="1020" t="s">
        <v>5972</v>
      </c>
      <c r="E2329" s="889"/>
      <c r="F2329" s="889"/>
      <c r="G2329" s="889"/>
      <c r="H2329" s="889"/>
      <c r="I2329" s="889"/>
      <c r="J2329" s="889"/>
      <c r="K2329" s="889"/>
      <c r="L2329" s="890"/>
      <c r="M2329" s="1041"/>
      <c r="N2329" s="1043"/>
      <c r="O2329" s="1041"/>
      <c r="P2329" s="1043"/>
      <c r="Q2329" s="1041"/>
      <c r="R2329" s="1043"/>
      <c r="S2329" s="1041"/>
      <c r="T2329" s="1043"/>
      <c r="U2329" s="1041"/>
      <c r="V2329" s="1043"/>
      <c r="W2329" s="1041"/>
      <c r="X2329" s="1043"/>
      <c r="Y2329" s="1041"/>
      <c r="Z2329" s="1043"/>
      <c r="AA2329" s="1041"/>
      <c r="AB2329" s="1043"/>
      <c r="AC2329" s="1041"/>
      <c r="AD2329" s="1043"/>
      <c r="AI2329">
        <f t="shared" si="1574"/>
        <v>0</v>
      </c>
      <c r="AJ2329">
        <f t="shared" si="1575"/>
        <v>0</v>
      </c>
      <c r="AK2329">
        <f t="shared" si="1576"/>
        <v>0</v>
      </c>
      <c r="AL2329">
        <f t="shared" si="1577"/>
        <v>0</v>
      </c>
      <c r="AM2329" s="293">
        <f t="shared" si="1578"/>
        <v>0</v>
      </c>
      <c r="AN2329" s="504" t="str">
        <f>IF(AM2329=0,"",
IF(SUM($AM$2317:AM2329)=1,AO2329,
IF($AM$2334&gt;SUM($AM$2317:AM2329),_xlfn.CONCAT(", ",AO2329),
IF($AM$2334=SUM($AM$2317:AM2329),_xlfn.CONCAT(" y ",AO2329)))))</f>
        <v/>
      </c>
      <c r="AO2329" s="505" t="s">
        <v>5132</v>
      </c>
      <c r="AR2329" s="557">
        <v>13</v>
      </c>
      <c r="AS2329" s="598">
        <f t="shared" si="1581"/>
        <v>0</v>
      </c>
      <c r="AT2329" s="601">
        <f t="shared" si="1582"/>
        <v>0</v>
      </c>
      <c r="AU2329" s="598">
        <f t="shared" si="1583"/>
        <v>0</v>
      </c>
      <c r="AV2329" s="601">
        <f t="shared" si="1584"/>
        <v>0</v>
      </c>
      <c r="AW2329" s="598">
        <f t="shared" si="1585"/>
        <v>0</v>
      </c>
      <c r="AX2329" s="601">
        <f t="shared" si="1586"/>
        <v>0</v>
      </c>
      <c r="AY2329" s="598">
        <f t="shared" si="1587"/>
        <v>0</v>
      </c>
      <c r="AZ2329" s="601">
        <f t="shared" si="1588"/>
        <v>0</v>
      </c>
      <c r="BA2329" s="598">
        <f t="shared" si="1589"/>
        <v>0</v>
      </c>
      <c r="BB2329" s="293">
        <f t="shared" si="1579"/>
        <v>0</v>
      </c>
      <c r="BC2329" s="294" t="str">
        <f>IF(BB2329=0,"",
IF(SUM($BB$2317:BB2329)=1,BD2329,
IF($BB$2334&gt;SUM($BB$2317:BB2329),_xlfn.CONCAT(", ",BD2329),
IF($BB$2334=SUM($BB$2317:BB2329),_xlfn.CONCAT(" y ",BD2329)))))</f>
        <v/>
      </c>
      <c r="BD2329" s="89" t="s">
        <v>5132</v>
      </c>
      <c r="BE2329" s="607">
        <v>13</v>
      </c>
      <c r="BF2329" s="608">
        <f>IF(AND(M2329="NS",P2270="NS"),0,IF(AND(M2329="NA",P2270="NA"),0,IF(M2329=P2270,0,1)))</f>
        <v>0</v>
      </c>
      <c r="BG2329" s="293">
        <f t="shared" si="1580"/>
        <v>0</v>
      </c>
      <c r="BH2329" s="294" t="str">
        <f>IF(BG2329=0,"",
IF(SUM($BG$2317:BG2329)=1,BI2329,
IF($BG$2334&gt;SUM($BG$2317:BG2329),_xlfn.CONCAT(", ",BI2329),
IF($BG$2334=SUM($BG$2317:BG2329),_xlfn.CONCAT(" y ",BI2329)))))</f>
        <v/>
      </c>
      <c r="BI2329" s="89" t="s">
        <v>5132</v>
      </c>
    </row>
    <row r="2330" spans="1:61" ht="15" customHeight="1">
      <c r="A2330" s="32"/>
      <c r="B2330" s="11"/>
      <c r="C2330" s="85" t="s">
        <v>5065</v>
      </c>
      <c r="D2330" s="1020" t="s">
        <v>5978</v>
      </c>
      <c r="E2330" s="889"/>
      <c r="F2330" s="889"/>
      <c r="G2330" s="889"/>
      <c r="H2330" s="889"/>
      <c r="I2330" s="889"/>
      <c r="J2330" s="889"/>
      <c r="K2330" s="889"/>
      <c r="L2330" s="890"/>
      <c r="M2330" s="1041"/>
      <c r="N2330" s="1043"/>
      <c r="O2330" s="1041"/>
      <c r="P2330" s="1043"/>
      <c r="Q2330" s="1041"/>
      <c r="R2330" s="1043"/>
      <c r="S2330" s="1041"/>
      <c r="T2330" s="1043"/>
      <c r="U2330" s="1041"/>
      <c r="V2330" s="1043"/>
      <c r="W2330" s="1041"/>
      <c r="X2330" s="1043"/>
      <c r="Y2330" s="1041"/>
      <c r="Z2330" s="1043"/>
      <c r="AA2330" s="1041"/>
      <c r="AB2330" s="1043"/>
      <c r="AC2330" s="1041"/>
      <c r="AD2330" s="1043"/>
      <c r="AI2330">
        <f t="shared" si="1574"/>
        <v>0</v>
      </c>
      <c r="AJ2330">
        <f t="shared" si="1575"/>
        <v>0</v>
      </c>
      <c r="AK2330">
        <f t="shared" si="1576"/>
        <v>0</v>
      </c>
      <c r="AL2330">
        <f t="shared" si="1577"/>
        <v>0</v>
      </c>
      <c r="AM2330" s="293">
        <f t="shared" si="1578"/>
        <v>0</v>
      </c>
      <c r="AN2330" s="504" t="str">
        <f>IF(AM2330=0,"",
IF(SUM($AM$2317:AM2330)=1,AO2330,
IF($AM$2334&gt;SUM($AM$2317:AM2330),_xlfn.CONCAT(", ",AO2330),
IF($AM$2334=SUM($AM$2317:AM2330),_xlfn.CONCAT(" y ",AO2330)))))</f>
        <v/>
      </c>
      <c r="AO2330" s="505" t="s">
        <v>5133</v>
      </c>
      <c r="AR2330" s="556">
        <v>14</v>
      </c>
      <c r="AS2330" s="598">
        <f t="shared" si="1581"/>
        <v>0</v>
      </c>
      <c r="AT2330" s="601">
        <f t="shared" si="1582"/>
        <v>0</v>
      </c>
      <c r="AU2330" s="598">
        <f t="shared" si="1583"/>
        <v>0</v>
      </c>
      <c r="AV2330" s="601">
        <f t="shared" si="1584"/>
        <v>0</v>
      </c>
      <c r="AW2330" s="598">
        <f t="shared" si="1585"/>
        <v>0</v>
      </c>
      <c r="AX2330" s="601">
        <f t="shared" si="1586"/>
        <v>0</v>
      </c>
      <c r="AY2330" s="598">
        <f t="shared" si="1587"/>
        <v>0</v>
      </c>
      <c r="AZ2330" s="601">
        <f t="shared" si="1588"/>
        <v>0</v>
      </c>
      <c r="BA2330" s="598">
        <f t="shared" si="1589"/>
        <v>0</v>
      </c>
      <c r="BB2330" s="293">
        <f t="shared" si="1579"/>
        <v>0</v>
      </c>
      <c r="BC2330" s="294" t="str">
        <f>IF(BB2330=0,"",
IF(SUM($BB$2317:BB2330)=1,BD2330,
IF($BB$2334&gt;SUM($BB$2317:BB2330),_xlfn.CONCAT(", ",BD2330),
IF($BB$2334=SUM($BB$2317:BB2330),_xlfn.CONCAT(" y ",BD2330)))))</f>
        <v/>
      </c>
      <c r="BD2330" s="89" t="s">
        <v>5133</v>
      </c>
      <c r="BE2330" s="604">
        <v>14</v>
      </c>
      <c r="BF2330" s="605">
        <f>IF(AND(M2330="NS",S2270="NS"),0,IF(AND(M2330="NA",S2270="NA"),0,IF(M2330=S2270,0,1)))</f>
        <v>0</v>
      </c>
      <c r="BG2330" s="293">
        <f t="shared" si="1580"/>
        <v>0</v>
      </c>
      <c r="BH2330" s="294" t="str">
        <f>IF(BG2330=0,"",
IF(SUM($BG$2317:BG2330)=1,BI2330,
IF($BG$2334&gt;SUM($BG$2317:BG2330),_xlfn.CONCAT(", ",BI2330),
IF($BG$2334=SUM($BG$2317:BG2330),_xlfn.CONCAT(" y ",BI2330)))))</f>
        <v/>
      </c>
      <c r="BI2330" s="89" t="s">
        <v>5133</v>
      </c>
    </row>
    <row r="2331" spans="1:61" ht="36" customHeight="1">
      <c r="A2331" s="32"/>
      <c r="B2331" s="11"/>
      <c r="C2331" s="85" t="s">
        <v>5066</v>
      </c>
      <c r="D2331" s="1020" t="s">
        <v>5979</v>
      </c>
      <c r="E2331" s="889"/>
      <c r="F2331" s="889"/>
      <c r="G2331" s="889"/>
      <c r="H2331" s="889"/>
      <c r="I2331" s="889"/>
      <c r="J2331" s="889"/>
      <c r="K2331" s="889"/>
      <c r="L2331" s="890"/>
      <c r="M2331" s="1041"/>
      <c r="N2331" s="1043"/>
      <c r="O2331" s="1041"/>
      <c r="P2331" s="1043"/>
      <c r="Q2331" s="1041"/>
      <c r="R2331" s="1043"/>
      <c r="S2331" s="1041"/>
      <c r="T2331" s="1043"/>
      <c r="U2331" s="1041"/>
      <c r="V2331" s="1043"/>
      <c r="W2331" s="1041"/>
      <c r="X2331" s="1043"/>
      <c r="Y2331" s="1041"/>
      <c r="Z2331" s="1043"/>
      <c r="AA2331" s="1041"/>
      <c r="AB2331" s="1043"/>
      <c r="AC2331" s="1041"/>
      <c r="AD2331" s="1043"/>
      <c r="AI2331">
        <f t="shared" si="1574"/>
        <v>0</v>
      </c>
      <c r="AJ2331">
        <f t="shared" si="1575"/>
        <v>0</v>
      </c>
      <c r="AK2331">
        <f t="shared" si="1576"/>
        <v>0</v>
      </c>
      <c r="AL2331">
        <f t="shared" si="1577"/>
        <v>0</v>
      </c>
      <c r="AM2331" s="293">
        <f t="shared" si="1578"/>
        <v>0</v>
      </c>
      <c r="AN2331" s="504" t="str">
        <f>IF(AM2331=0,"",
IF(SUM($AM$2317:AM2331)=1,AO2331,
IF($AM$2334&gt;SUM($AM$2317:AM2331),_xlfn.CONCAT(", ",AO2331),
IF($AM$2334=SUM($AM$2317:AM2331),_xlfn.CONCAT(" y ",AO2331)))))</f>
        <v/>
      </c>
      <c r="AO2331" s="505" t="s">
        <v>5134</v>
      </c>
      <c r="AR2331" s="557">
        <v>15</v>
      </c>
      <c r="AS2331" s="598">
        <f t="shared" si="1581"/>
        <v>0</v>
      </c>
      <c r="AT2331" s="601">
        <f t="shared" si="1582"/>
        <v>0</v>
      </c>
      <c r="AU2331" s="598">
        <f t="shared" si="1583"/>
        <v>0</v>
      </c>
      <c r="AV2331" s="601">
        <f t="shared" si="1584"/>
        <v>0</v>
      </c>
      <c r="AW2331" s="598">
        <f t="shared" si="1585"/>
        <v>0</v>
      </c>
      <c r="AX2331" s="601">
        <f t="shared" si="1586"/>
        <v>0</v>
      </c>
      <c r="AY2331" s="598">
        <f t="shared" si="1587"/>
        <v>0</v>
      </c>
      <c r="AZ2331" s="601">
        <f t="shared" si="1588"/>
        <v>0</v>
      </c>
      <c r="BA2331" s="598">
        <f t="shared" si="1589"/>
        <v>0</v>
      </c>
      <c r="BB2331" s="293">
        <f t="shared" si="1579"/>
        <v>0</v>
      </c>
      <c r="BC2331" s="294" t="str">
        <f>IF(BB2331=0,"",
IF(SUM($BB$2317:BB2331)=1,BD2331,
IF($BB$2334&gt;SUM($BB$2317:BB2331),_xlfn.CONCAT(", ",BD2331),
IF($BB$2334=SUM($BB$2317:BB2331),_xlfn.CONCAT(" y ",BD2331)))))</f>
        <v/>
      </c>
      <c r="BD2331" s="89" t="s">
        <v>5134</v>
      </c>
      <c r="BE2331" s="607">
        <v>15</v>
      </c>
      <c r="BF2331" s="608">
        <f>IF(AND(M2331="NS",V2270="NS"),0,IF(AND(M2331="NA",V2270="NA"),0,IF(M2331=V2270,0,1)))</f>
        <v>0</v>
      </c>
      <c r="BG2331" s="293">
        <f t="shared" si="1580"/>
        <v>0</v>
      </c>
      <c r="BH2331" s="294" t="str">
        <f>IF(BG2331=0,"",
IF(SUM($BG$2317:BG2331)=1,BI2331,
IF($BG$2334&gt;SUM($BG$2317:BG2331),_xlfn.CONCAT(", ",BI2331),
IF($BG$2334=SUM($BG$2317:BG2331),_xlfn.CONCAT(" y ",BI2331)))))</f>
        <v/>
      </c>
      <c r="BI2331" s="89" t="s">
        <v>5134</v>
      </c>
    </row>
    <row r="2332" spans="1:61" ht="36" customHeight="1">
      <c r="A2332" s="32"/>
      <c r="B2332" s="11"/>
      <c r="C2332" s="85" t="s">
        <v>5067</v>
      </c>
      <c r="D2332" s="1020" t="s">
        <v>5980</v>
      </c>
      <c r="E2332" s="889"/>
      <c r="F2332" s="889"/>
      <c r="G2332" s="889"/>
      <c r="H2332" s="889"/>
      <c r="I2332" s="889"/>
      <c r="J2332" s="889"/>
      <c r="K2332" s="889"/>
      <c r="L2332" s="890"/>
      <c r="M2332" s="1041"/>
      <c r="N2332" s="1043"/>
      <c r="O2332" s="1041"/>
      <c r="P2332" s="1043"/>
      <c r="Q2332" s="1041"/>
      <c r="R2332" s="1043"/>
      <c r="S2332" s="1041"/>
      <c r="T2332" s="1043"/>
      <c r="U2332" s="1041"/>
      <c r="V2332" s="1043"/>
      <c r="W2332" s="1041"/>
      <c r="X2332" s="1043"/>
      <c r="Y2332" s="1041"/>
      <c r="Z2332" s="1043"/>
      <c r="AA2332" s="1041"/>
      <c r="AB2332" s="1043"/>
      <c r="AC2332" s="1041"/>
      <c r="AD2332" s="1043"/>
      <c r="AI2332">
        <f t="shared" si="1574"/>
        <v>0</v>
      </c>
      <c r="AJ2332">
        <f t="shared" si="1575"/>
        <v>0</v>
      </c>
      <c r="AK2332">
        <f t="shared" si="1576"/>
        <v>0</v>
      </c>
      <c r="AL2332">
        <f t="shared" si="1577"/>
        <v>0</v>
      </c>
      <c r="AM2332" s="293">
        <f t="shared" si="1578"/>
        <v>0</v>
      </c>
      <c r="AN2332" s="504" t="str">
        <f>IF(AM2332=0,"",
IF(SUM($AM$2317:AM2332)=1,AO2332,
IF($AM$2334&gt;SUM($AM$2317:AM2332),_xlfn.CONCAT(", ",AO2332),
IF($AM$2334=SUM($AM$2317:AM2332),_xlfn.CONCAT(" y ",AO2332)))))</f>
        <v/>
      </c>
      <c r="AO2332" s="505" t="s">
        <v>5135</v>
      </c>
      <c r="AR2332" s="556">
        <v>16</v>
      </c>
      <c r="AS2332" s="598">
        <f t="shared" si="1581"/>
        <v>0</v>
      </c>
      <c r="AT2332" s="601">
        <f t="shared" si="1582"/>
        <v>0</v>
      </c>
      <c r="AU2332" s="598">
        <f t="shared" si="1583"/>
        <v>0</v>
      </c>
      <c r="AV2332" s="601">
        <f t="shared" si="1584"/>
        <v>0</v>
      </c>
      <c r="AW2332" s="598">
        <f t="shared" si="1585"/>
        <v>0</v>
      </c>
      <c r="AX2332" s="601">
        <f t="shared" si="1586"/>
        <v>0</v>
      </c>
      <c r="AY2332" s="598">
        <f t="shared" si="1587"/>
        <v>0</v>
      </c>
      <c r="AZ2332" s="601">
        <f t="shared" si="1588"/>
        <v>0</v>
      </c>
      <c r="BA2332" s="598">
        <f t="shared" si="1589"/>
        <v>0</v>
      </c>
      <c r="BB2332" s="293">
        <f t="shared" si="1579"/>
        <v>0</v>
      </c>
      <c r="BC2332" s="294" t="str">
        <f>IF(BB2332=0,"",
IF(SUM($BB$2317:BB2332)=1,BD2332,
IF($BB$2334&gt;SUM($BB$2317:BB2332),_xlfn.CONCAT(", ",BD2332),
IF($BB$2334=SUM($BB$2317:BB2332),_xlfn.CONCAT(" y ",BD2332)))))</f>
        <v/>
      </c>
      <c r="BD2332" s="89" t="s">
        <v>5135</v>
      </c>
      <c r="BE2332" s="604">
        <v>16</v>
      </c>
      <c r="BF2332" s="605">
        <f>IF(AND(M2332="NS",Y2270="NS"),0,IF(AND(M2332="NA",Y2270="NA"),0,IF(M2332=Y2270,0,1)))</f>
        <v>0</v>
      </c>
      <c r="BG2332" s="293">
        <f t="shared" si="1580"/>
        <v>0</v>
      </c>
      <c r="BH2332" s="294" t="str">
        <f>IF(BG2332=0,"",
IF(SUM($BG$2317:BG2332)=1,BI2332,
IF($BG$2334&gt;SUM($BG$2317:BG2332),_xlfn.CONCAT(", ",BI2332),
IF($BG$2334=SUM($BG$2317:BG2332),_xlfn.CONCAT(" y ",BI2332)))))</f>
        <v/>
      </c>
      <c r="BI2332" s="89" t="s">
        <v>5135</v>
      </c>
    </row>
    <row r="2333" spans="1:61" ht="15" customHeight="1">
      <c r="A2333" s="32"/>
      <c r="B2333" s="11"/>
      <c r="C2333" s="85" t="s">
        <v>5068</v>
      </c>
      <c r="D2333" s="1020" t="s">
        <v>6032</v>
      </c>
      <c r="E2333" s="889"/>
      <c r="F2333" s="889"/>
      <c r="G2333" s="889"/>
      <c r="H2333" s="889"/>
      <c r="I2333" s="889"/>
      <c r="J2333" s="889"/>
      <c r="K2333" s="889"/>
      <c r="L2333" s="890"/>
      <c r="M2333" s="1041"/>
      <c r="N2333" s="1043"/>
      <c r="O2333" s="1041"/>
      <c r="P2333" s="1043"/>
      <c r="Q2333" s="1041"/>
      <c r="R2333" s="1043"/>
      <c r="S2333" s="1041"/>
      <c r="T2333" s="1043"/>
      <c r="U2333" s="1041"/>
      <c r="V2333" s="1043"/>
      <c r="W2333" s="1041"/>
      <c r="X2333" s="1043"/>
      <c r="Y2333" s="1041"/>
      <c r="Z2333" s="1043"/>
      <c r="AA2333" s="1041"/>
      <c r="AB2333" s="1043"/>
      <c r="AC2333" s="1041"/>
      <c r="AD2333" s="1043"/>
      <c r="AI2333">
        <f t="shared" si="1574"/>
        <v>0</v>
      </c>
      <c r="AJ2333">
        <f t="shared" si="1575"/>
        <v>0</v>
      </c>
      <c r="AK2333">
        <f t="shared" si="1576"/>
        <v>0</v>
      </c>
      <c r="AL2333">
        <f t="shared" si="1577"/>
        <v>0</v>
      </c>
      <c r="AM2333" s="293">
        <f t="shared" si="1578"/>
        <v>0</v>
      </c>
      <c r="AN2333" s="504" t="str">
        <f>IF(AM2333=0,"",
IF(SUM($AM$2317:AM2333)=1,AO2333,
IF($AM$2334&gt;SUM($AM$2317:AM2333),_xlfn.CONCAT(", ",AO2333),
IF($AM$2334=SUM($AM$2317:AM2333),_xlfn.CONCAT(" y ",AO2333)))))</f>
        <v/>
      </c>
      <c r="AO2333" s="505" t="s">
        <v>5136</v>
      </c>
      <c r="AR2333" s="557">
        <v>17</v>
      </c>
      <c r="AS2333" s="598">
        <f t="shared" si="1581"/>
        <v>0</v>
      </c>
      <c r="AT2333" s="601">
        <f t="shared" si="1582"/>
        <v>0</v>
      </c>
      <c r="AU2333" s="598">
        <f t="shared" si="1583"/>
        <v>0</v>
      </c>
      <c r="AV2333" s="601">
        <f t="shared" si="1584"/>
        <v>0</v>
      </c>
      <c r="AW2333" s="598">
        <f t="shared" si="1585"/>
        <v>0</v>
      </c>
      <c r="AX2333" s="601">
        <f t="shared" si="1586"/>
        <v>0</v>
      </c>
      <c r="AY2333" s="598">
        <f t="shared" si="1587"/>
        <v>0</v>
      </c>
      <c r="AZ2333" s="601">
        <f t="shared" si="1588"/>
        <v>0</v>
      </c>
      <c r="BA2333" s="598">
        <f t="shared" si="1589"/>
        <v>0</v>
      </c>
      <c r="BB2333" s="293">
        <f t="shared" si="1579"/>
        <v>0</v>
      </c>
      <c r="BC2333" s="294" t="str">
        <f>IF(BB2333=0,"",
IF(SUM($BB$2317:BB2333)=1,BD2333,
IF($BB$2334&gt;SUM($BB$2317:BB2333),_xlfn.CONCAT(", ",BD2333),
IF($BB$2334=SUM($BB$2317:BB2333),_xlfn.CONCAT(" y ",BD2333)))))</f>
        <v/>
      </c>
      <c r="BD2333" s="89" t="s">
        <v>5136</v>
      </c>
      <c r="BE2333" s="607">
        <v>17</v>
      </c>
      <c r="BF2333" s="608">
        <f>IF(AND(M2333="NS",AB2270="NS"),0,IF(AND(M2333="NA",AB2270="NA"),0,IF(M2333=AB2270,0,1)))</f>
        <v>0</v>
      </c>
      <c r="BG2333" s="293">
        <f t="shared" si="1580"/>
        <v>0</v>
      </c>
      <c r="BH2333" s="294" t="str">
        <f>IF(BG2333=0,"",
IF(SUM($BG$2317:BG2333)=1,BI2333,
IF($BG$2334&gt;SUM($BG$2317:BG2333),_xlfn.CONCAT(", ",BI2333),
IF($BG$2334=SUM($BG$2317:BG2333),_xlfn.CONCAT(" y ",BI2333)))))</f>
        <v/>
      </c>
      <c r="BI2333" s="89" t="s">
        <v>5136</v>
      </c>
    </row>
    <row r="2334" spans="1:61" ht="15" customHeight="1">
      <c r="A2334" s="32"/>
      <c r="B2334" s="11"/>
      <c r="C2334" s="11"/>
      <c r="D2334" s="11"/>
      <c r="E2334" s="11"/>
      <c r="F2334" s="11"/>
      <c r="G2334" s="11"/>
      <c r="H2334" s="11"/>
      <c r="I2334" s="11"/>
      <c r="J2334" s="11"/>
      <c r="K2334" s="11"/>
      <c r="L2334" s="96" t="s">
        <v>5571</v>
      </c>
      <c r="M2334" s="1021">
        <f>IF(AND(SUM(M2317:M2333)=0,COUNTIF(M2317:M2333,"NS")&gt;0),"NS",IF(AND(SUM(M2317:M2333)=0,COUNTIF(M2317:M2333,0)&gt;0),0,IF(AND(SUM(M2317:M2333)=0,COUNTIF(M2317:M2333,"NA")&gt;0),"NA",SUM(M2317:M2333))))</f>
        <v>0</v>
      </c>
      <c r="N2334" s="890"/>
      <c r="O2334" s="1021">
        <f>IF(AND(SUM(O2317:O2333)=0,COUNTIF(O2317:O2333,"NS")&gt;0),"NS",IF(AND(SUM(O2317:O2333)=0,COUNTIF(O2317:O2333,0)&gt;0),0,IF(AND(SUM(O2317:O2333)=0,COUNTIF(O2317:O2333,"NA")&gt;0),"NA",SUM(O2317:O2333))))</f>
        <v>0</v>
      </c>
      <c r="P2334" s="890"/>
      <c r="Q2334" s="1021">
        <f>IF(AND(SUM(Q2317:Q2333)=0,COUNTIF(Q2317:Q2333,"NS")&gt;0),"NS",IF(AND(SUM(Q2317:Q2333)=0,COUNTIF(Q2317:Q2333,0)&gt;0),0,IF(AND(SUM(Q2317:Q2333)=0,COUNTIF(Q2317:Q2333,"NA")&gt;0),"NA",SUM(Q2317:Q2333))))</f>
        <v>0</v>
      </c>
      <c r="R2334" s="890"/>
      <c r="S2334" s="1021">
        <f>IF(AND(SUM(S2317:S2333)=0,COUNTIF(S2317:S2333,"NS")&gt;0),"NS",IF(AND(SUM(S2317:S2333)=0,COUNTIF(S2317:S2333,0)&gt;0),0,IF(AND(SUM(S2317:S2333)=0,COUNTIF(S2317:S2333,"NA")&gt;0),"NA",SUM(S2317:S2333))))</f>
        <v>0</v>
      </c>
      <c r="T2334" s="890"/>
      <c r="U2334" s="1021">
        <f>IF(AND(SUM(U2317:U2333)=0,COUNTIF(U2317:U2333,"NS")&gt;0),"NS",IF(AND(SUM(U2317:U2333)=0,COUNTIF(U2317:U2333,0)&gt;0),0,IF(AND(SUM(U2317:U2333)=0,COUNTIF(U2317:U2333,"NA")&gt;0),"NA",SUM(U2317:U2333))))</f>
        <v>0</v>
      </c>
      <c r="V2334" s="890"/>
      <c r="W2334" s="1021">
        <f>IF(AND(SUM(W2317:W2333)=0,COUNTIF(W2317:W2333,"NS")&gt;0),"NS",IF(AND(SUM(W2317:W2333)=0,COUNTIF(W2317:W2333,0)&gt;0),0,IF(AND(SUM(W2317:W2333)=0,COUNTIF(W2317:W2333,"NA")&gt;0),"NA",SUM(W2317:W2333))))</f>
        <v>0</v>
      </c>
      <c r="X2334" s="890"/>
      <c r="Y2334" s="1021">
        <f>IF(AND(SUM(Y2317:Y2333)=0,COUNTIF(Y2317:Y2333,"NS")&gt;0),"NS",IF(AND(SUM(Y2317:Y2333)=0,COUNTIF(Y2317:Y2333,0)&gt;0),0,IF(AND(SUM(Y2317:Y2333)=0,COUNTIF(Y2317:Y2333,"NA")&gt;0),"NA",SUM(Y2317:Y2333))))</f>
        <v>0</v>
      </c>
      <c r="Z2334" s="890"/>
      <c r="AA2334" s="1021">
        <f>IF(AND(SUM(AA2317:AA2333)=0,COUNTIF(AA2317:AA2333,"NS")&gt;0),"NS",IF(AND(SUM(AA2317:AA2333)=0,COUNTIF(AA2317:AA2333,0)&gt;0),0,IF(AND(SUM(AA2317:AA2333)=0,COUNTIF(AA2317:AA2333,"NA")&gt;0),"NA",SUM(AA2317:AA2333))))</f>
        <v>0</v>
      </c>
      <c r="AB2334" s="890"/>
      <c r="AC2334" s="1021">
        <f>IF(AND(SUM(AC2317:AC2333)=0,COUNTIF(AC2317:AC2333,"NS")&gt;0),"NS",IF(AND(SUM(AC2317:AC2333)=0,COUNTIF(AC2317:AC2333,0)&gt;0),0,IF(AND(SUM(AC2317:AC2333)=0,COUNTIF(AC2317:AC2333,"NA")&gt;0),"NA",SUM(AC2317:AC2333))))</f>
        <v>0</v>
      </c>
      <c r="AD2334" s="890"/>
      <c r="AL2334" s="278">
        <f>SUM(AL2317:AL2333)</f>
        <v>0</v>
      </c>
      <c r="AM2334" s="296">
        <f>SUM(AM2317:AM2333)</f>
        <v>0</v>
      </c>
      <c r="AN2334" s="296" t="str">
        <f>IF(AM2334=0,"",_xlfn.CONCAT(AN2317:AN2333))</f>
        <v/>
      </c>
      <c r="AO2334" s="297" t="str">
        <f>IF(AM2334=0,"",
IF(AM2334&gt;1,"Favor de revisar la suma y consistencia de totales y/o subtotales por filas (numéricos y NS)",
IF(AM2334=1,_xlfn.CONCAT("Favor de revisar la sumatoria del total y/o subtotal en el numeral: ",AN2334),_xlfn.CONCAT("Favor de revisar la sumatoria de los totales y/o subtotales en los numerales: ",AN2334))))</f>
        <v/>
      </c>
      <c r="BA2334" s="602">
        <f>SUM(AS2317:BA2333)</f>
        <v>0</v>
      </c>
      <c r="BB2334" s="372">
        <f>SUM(BB2317:BB2333)</f>
        <v>0</v>
      </c>
      <c r="BC2334" s="296" t="str">
        <f>IF(BB2334=0,"",_xlfn.CONCAT(BC2317:BC2333))</f>
        <v/>
      </c>
      <c r="BD2334" s="297" t="str">
        <f>IF(BB2334=0,"",
IF(BB2334=1,_xlfn.CONCAT("Alerta: debe de proporcionar una justificación de acuerdo a lo establecido en la instrucción 3 en el numeral:",BC2334),_xlfn.CONCAT("Alerta: debe de proporcionar una justificación de acuerdo a lo establecido en la instrucción 3 en los numerales:",BC2334)))</f>
        <v/>
      </c>
      <c r="BF2334" s="607">
        <f>SUM(BF2317:BF2333)</f>
        <v>0</v>
      </c>
      <c r="BG2334" s="372">
        <f>SUM(BG2317:BG2333)</f>
        <v>0</v>
      </c>
      <c r="BH2334" s="296" t="str">
        <f>IF(BG2334=0,"",_xlfn.CONCAT(BH2317:BH2333))</f>
        <v/>
      </c>
      <c r="BI2334" s="297" t="str">
        <f>IF(BG2334=0,"",
IF(BG2334=1,_xlfn.CONCAT("Alerta: debe de proporcionar una justificación de acuerdo a lo establecido en la instrucción 4 en el numeral:",BH2334),_xlfn.CONCAT("Alerta: debe de proporcionar una justificación de acuerdo a lo establecido en la instrucción 4 en los numerales:",BH2334)))</f>
        <v/>
      </c>
    </row>
    <row r="2335" spans="1:61" ht="15" customHeight="1">
      <c r="A2335" s="64"/>
      <c r="B2335" s="989" t="str">
        <f>IF(AP2317&gt;0,"Favor de verificar que no tenga información en celdas sombreadas","")</f>
        <v/>
      </c>
      <c r="C2335" s="990"/>
      <c r="D2335" s="990"/>
      <c r="E2335" s="990"/>
      <c r="F2335" s="990"/>
      <c r="G2335" s="990"/>
      <c r="H2335" s="990"/>
      <c r="I2335" s="990"/>
      <c r="J2335" s="990"/>
      <c r="K2335" s="990"/>
      <c r="L2335" s="990"/>
      <c r="M2335" s="990"/>
      <c r="N2335" s="990"/>
      <c r="O2335" s="990"/>
      <c r="P2335" s="990"/>
      <c r="Q2335" s="990"/>
      <c r="R2335" s="990"/>
      <c r="S2335" s="990"/>
      <c r="T2335" s="990"/>
      <c r="U2335" s="990"/>
      <c r="V2335" s="990"/>
      <c r="W2335" s="990"/>
      <c r="X2335" s="990"/>
      <c r="Y2335" s="990"/>
      <c r="Z2335" s="990"/>
      <c r="AA2335" s="990"/>
      <c r="AB2335" s="990"/>
      <c r="AC2335" s="990"/>
      <c r="AD2335" s="990"/>
      <c r="AI2335" t="s">
        <v>5572</v>
      </c>
      <c r="AJ2335" s="279">
        <f>SUM(AL2334)</f>
        <v>0</v>
      </c>
    </row>
    <row r="2336" spans="1:61" ht="24" customHeight="1">
      <c r="A2336" s="64"/>
      <c r="B2336" s="11"/>
      <c r="C2336" s="1000" t="s">
        <v>5325</v>
      </c>
      <c r="D2336" s="866"/>
      <c r="E2336" s="866"/>
      <c r="F2336" s="866"/>
      <c r="G2336" s="866"/>
      <c r="H2336" s="866"/>
      <c r="I2336" s="866"/>
      <c r="J2336" s="866"/>
      <c r="K2336" s="866"/>
      <c r="L2336" s="866"/>
      <c r="M2336" s="866"/>
      <c r="N2336" s="866"/>
      <c r="O2336" s="866"/>
      <c r="P2336" s="866"/>
      <c r="Q2336" s="866"/>
      <c r="R2336" s="866"/>
      <c r="S2336" s="866"/>
      <c r="T2336" s="866"/>
      <c r="U2336" s="866"/>
      <c r="V2336" s="866"/>
      <c r="W2336" s="866"/>
      <c r="X2336" s="866"/>
      <c r="Y2336" s="866"/>
      <c r="Z2336" s="866"/>
      <c r="AA2336" s="866"/>
      <c r="AB2336" s="866"/>
      <c r="AC2336" s="866"/>
      <c r="AD2336" s="866"/>
    </row>
    <row r="2337" spans="1:31" ht="60" customHeight="1">
      <c r="A2337" s="64"/>
      <c r="B2337" s="11"/>
      <c r="C2337" s="1019"/>
      <c r="D2337" s="884"/>
      <c r="E2337" s="884"/>
      <c r="F2337" s="884"/>
      <c r="G2337" s="884"/>
      <c r="H2337" s="884"/>
      <c r="I2337" s="884"/>
      <c r="J2337" s="884"/>
      <c r="K2337" s="884"/>
      <c r="L2337" s="884"/>
      <c r="M2337" s="884"/>
      <c r="N2337" s="884"/>
      <c r="O2337" s="884"/>
      <c r="P2337" s="884"/>
      <c r="Q2337" s="884"/>
      <c r="R2337" s="884"/>
      <c r="S2337" s="884"/>
      <c r="T2337" s="884"/>
      <c r="U2337" s="884"/>
      <c r="V2337" s="884"/>
      <c r="W2337" s="884"/>
      <c r="X2337" s="884"/>
      <c r="Y2337" s="884"/>
      <c r="Z2337" s="884"/>
      <c r="AA2337" s="884"/>
      <c r="AB2337" s="884"/>
      <c r="AC2337" s="884"/>
      <c r="AD2337" s="885"/>
    </row>
    <row r="2338" spans="1:31" ht="15" customHeight="1">
      <c r="B2338" s="988" t="str">
        <f>IF(AQ2317&gt;0,"Favor de ingresar toda la información requerida en la pregunta ","")</f>
        <v/>
      </c>
      <c r="C2338" s="866"/>
      <c r="D2338" s="866"/>
      <c r="E2338" s="866"/>
      <c r="F2338" s="866"/>
      <c r="G2338" s="866"/>
      <c r="H2338" s="866"/>
      <c r="I2338" s="866"/>
      <c r="J2338" s="866"/>
      <c r="K2338" s="866"/>
      <c r="L2338" s="866"/>
      <c r="M2338" s="866"/>
      <c r="N2338" s="866"/>
      <c r="O2338" s="866"/>
      <c r="P2338" s="866"/>
      <c r="Q2338" s="866"/>
      <c r="R2338" s="866"/>
      <c r="S2338" s="866"/>
      <c r="T2338" s="866"/>
      <c r="U2338" s="866"/>
      <c r="V2338" s="866"/>
      <c r="W2338" s="866"/>
      <c r="X2338" s="866"/>
      <c r="Y2338" s="866"/>
      <c r="Z2338" s="866"/>
      <c r="AA2338" s="866"/>
      <c r="AB2338" s="866"/>
      <c r="AC2338" s="866"/>
      <c r="AD2338" s="866"/>
    </row>
    <row r="2339" spans="1:31" ht="15" customHeight="1">
      <c r="B2339" s="1005" t="str">
        <f>IF(SUM(COUNTIF(M2317:AD2333,"NS"))&lt;&gt;0,"Alerta: debido a que cuenta con registros NS, debe proporcionar una justificación en el area de comentarios al final de la pregunta","")</f>
        <v/>
      </c>
      <c r="C2339" s="866"/>
      <c r="D2339" s="866"/>
      <c r="E2339" s="866"/>
      <c r="F2339" s="866"/>
      <c r="G2339" s="866"/>
      <c r="H2339" s="866"/>
      <c r="I2339" s="866"/>
      <c r="J2339" s="866"/>
      <c r="K2339" s="866"/>
      <c r="L2339" s="866"/>
      <c r="M2339" s="866"/>
      <c r="N2339" s="866"/>
      <c r="O2339" s="866"/>
      <c r="P2339" s="866"/>
      <c r="Q2339" s="866"/>
      <c r="R2339" s="866"/>
      <c r="S2339" s="866"/>
      <c r="T2339" s="866"/>
      <c r="U2339" s="866"/>
      <c r="V2339" s="866"/>
      <c r="W2339" s="866"/>
      <c r="X2339" s="866"/>
      <c r="Y2339" s="866"/>
      <c r="Z2339" s="866"/>
      <c r="AA2339" s="866"/>
      <c r="AB2339" s="866"/>
      <c r="AC2339" s="866"/>
      <c r="AD2339" s="866"/>
      <c r="AE2339" s="866"/>
    </row>
    <row r="2340" spans="1:31" ht="15" customHeight="1">
      <c r="B2340" s="1032" t="str">
        <f>AO2334</f>
        <v/>
      </c>
      <c r="C2340" s="866"/>
      <c r="D2340" s="866"/>
      <c r="E2340" s="866"/>
      <c r="F2340" s="866"/>
      <c r="G2340" s="866"/>
      <c r="H2340" s="866"/>
      <c r="I2340" s="866"/>
      <c r="J2340" s="866"/>
      <c r="K2340" s="866"/>
      <c r="L2340" s="866"/>
      <c r="M2340" s="866"/>
      <c r="N2340" s="866"/>
      <c r="O2340" s="866"/>
      <c r="P2340" s="866"/>
      <c r="Q2340" s="866"/>
      <c r="R2340" s="866"/>
      <c r="S2340" s="866"/>
      <c r="T2340" s="866"/>
      <c r="U2340" s="866"/>
      <c r="V2340" s="866"/>
      <c r="W2340" s="866"/>
      <c r="X2340" s="866"/>
      <c r="Y2340" s="866"/>
      <c r="Z2340" s="866"/>
      <c r="AA2340" s="866"/>
      <c r="AB2340" s="866"/>
      <c r="AC2340" s="866"/>
      <c r="AD2340" s="866"/>
      <c r="AE2340" s="866"/>
    </row>
    <row r="2341" spans="1:31" ht="15" customHeight="1">
      <c r="B2341" s="1014" t="str">
        <f>IF(AS2301&gt;0,"Favor de revisar la instrucción 2, ya que no se cumplen los criterios establecidos","")</f>
        <v/>
      </c>
      <c r="C2341" s="1014"/>
      <c r="D2341" s="1014"/>
      <c r="E2341" s="1014"/>
      <c r="F2341" s="1014"/>
      <c r="G2341" s="1014"/>
      <c r="H2341" s="1014"/>
      <c r="I2341" s="1014"/>
      <c r="J2341" s="1014"/>
      <c r="K2341" s="1014"/>
      <c r="L2341" s="1014"/>
      <c r="M2341" s="1014"/>
      <c r="N2341" s="1014"/>
      <c r="O2341" s="1014"/>
      <c r="P2341" s="1014"/>
      <c r="Q2341" s="1014"/>
      <c r="R2341" s="1014"/>
      <c r="S2341" s="1014"/>
      <c r="T2341" s="1014"/>
      <c r="U2341" s="1014"/>
      <c r="V2341" s="1014"/>
      <c r="W2341" s="1014"/>
      <c r="X2341" s="1014"/>
      <c r="Y2341" s="1014"/>
      <c r="Z2341" s="1014"/>
      <c r="AA2341" s="1014"/>
      <c r="AB2341" s="1014"/>
      <c r="AC2341" s="1014"/>
      <c r="AD2341" s="1014"/>
    </row>
    <row r="2342" spans="1:31" ht="15" customHeight="1">
      <c r="B2342" s="1039" t="str">
        <f>BD2334</f>
        <v/>
      </c>
      <c r="C2342" s="1039"/>
      <c r="D2342" s="1039"/>
      <c r="E2342" s="1039"/>
      <c r="F2342" s="1039"/>
      <c r="G2342" s="1039"/>
      <c r="H2342" s="1039"/>
      <c r="I2342" s="1039"/>
      <c r="J2342" s="1039"/>
      <c r="K2342" s="1039"/>
      <c r="L2342" s="1039"/>
      <c r="M2342" s="1039"/>
      <c r="N2342" s="1039"/>
      <c r="O2342" s="1039"/>
      <c r="P2342" s="1039"/>
      <c r="Q2342" s="1039"/>
      <c r="R2342" s="1039"/>
      <c r="S2342" s="1039"/>
      <c r="T2342" s="1039"/>
      <c r="U2342" s="1039"/>
      <c r="V2342" s="1039"/>
      <c r="W2342" s="1039"/>
      <c r="X2342" s="1039"/>
      <c r="Y2342" s="1039"/>
      <c r="Z2342" s="1039"/>
      <c r="AA2342" s="1039"/>
      <c r="AB2342" s="1039"/>
      <c r="AC2342" s="1039"/>
      <c r="AD2342" s="1039"/>
      <c r="AE2342" s="1039"/>
    </row>
    <row r="2343" spans="1:31" ht="15" customHeight="1">
      <c r="B2343" s="1039" t="str">
        <f>BI2334</f>
        <v/>
      </c>
      <c r="C2343" s="1039"/>
      <c r="D2343" s="1039"/>
      <c r="E2343" s="1039"/>
      <c r="F2343" s="1039"/>
      <c r="G2343" s="1039"/>
      <c r="H2343" s="1039"/>
      <c r="I2343" s="1039"/>
      <c r="J2343" s="1039"/>
      <c r="K2343" s="1039"/>
      <c r="L2343" s="1039"/>
      <c r="M2343" s="1039"/>
      <c r="N2343" s="1039"/>
      <c r="O2343" s="1039"/>
      <c r="P2343" s="1039"/>
      <c r="Q2343" s="1039"/>
      <c r="R2343" s="1039"/>
      <c r="S2343" s="1039"/>
      <c r="T2343" s="1039"/>
      <c r="U2343" s="1039"/>
      <c r="V2343" s="1039"/>
      <c r="W2343" s="1039"/>
      <c r="X2343" s="1039"/>
      <c r="Y2343" s="1039"/>
      <c r="Z2343" s="1039"/>
      <c r="AA2343" s="1039"/>
      <c r="AB2343" s="1039"/>
      <c r="AC2343" s="1039"/>
      <c r="AD2343" s="1039"/>
      <c r="AE2343" s="1039"/>
    </row>
    <row r="2344" spans="1:31" ht="14.25" hidden="1"/>
    <row r="2345" spans="1:31" ht="14.25" hidden="1"/>
    <row r="2346" spans="1:31" ht="14.25" hidden="1"/>
    <row r="2347" spans="1:31" ht="14.25" hidden="1"/>
    <row r="2348" spans="1:31" ht="14.25" hidden="1"/>
    <row r="2349" spans="1:31" ht="14.25" hidden="1"/>
  </sheetData>
  <sheetProtection algorithmName="SHA-512" hashValue="xx7Hkfk83TsF9BiIDwvQh4jsXN9ymXN/xzj3ktP5UDyzuYgHjrsVo4QfJEbdewB+3aZ3bv6IH8CHW6shvYzZZQ==" saltValue="4sA81hleok8UkVl7RFOWUg==" spinCount="100000" sheet="1" objects="1" scenarios="1"/>
  <mergeCells count="6901">
    <mergeCell ref="CW1754:CY1754"/>
    <mergeCell ref="BS1752:CY1752"/>
    <mergeCell ref="CZ1754:DB1754"/>
    <mergeCell ref="B1880:AE1880"/>
    <mergeCell ref="B1883:AD1883"/>
    <mergeCell ref="B1886:AE1886"/>
    <mergeCell ref="B1887:AE1887"/>
    <mergeCell ref="B1888:AD1888"/>
    <mergeCell ref="D1632:L1632"/>
    <mergeCell ref="M1567:R1567"/>
    <mergeCell ref="S944:T944"/>
    <mergeCell ref="BS1753:CY1753"/>
    <mergeCell ref="BS1754:BU1754"/>
    <mergeCell ref="BV1754:BX1754"/>
    <mergeCell ref="O913:P913"/>
    <mergeCell ref="W893:X893"/>
    <mergeCell ref="D1024:X1024"/>
    <mergeCell ref="D1762:L1762"/>
    <mergeCell ref="CH1754:CJ1754"/>
    <mergeCell ref="B1593:AD1593"/>
    <mergeCell ref="B1595:AD1595"/>
    <mergeCell ref="B1596:AD1596"/>
    <mergeCell ref="B1597:AD1597"/>
    <mergeCell ref="AQ1587:AQ1588"/>
    <mergeCell ref="B1598:AE1598"/>
    <mergeCell ref="AI1603:AJ1603"/>
    <mergeCell ref="AI1602:AJ1602"/>
    <mergeCell ref="B1612:AD1612"/>
    <mergeCell ref="B1613:AD1613"/>
    <mergeCell ref="B1610:AE1610"/>
    <mergeCell ref="BX1627:BZ1627"/>
    <mergeCell ref="CQ1754:CS1754"/>
    <mergeCell ref="AM52:AO52"/>
    <mergeCell ref="AQ52:AS52"/>
    <mergeCell ref="B178:AE178"/>
    <mergeCell ref="B181:AD181"/>
    <mergeCell ref="AI191:AK191"/>
    <mergeCell ref="AM191:AO191"/>
    <mergeCell ref="B318:AD318"/>
    <mergeCell ref="B320:AE320"/>
    <mergeCell ref="B321:AD321"/>
    <mergeCell ref="AM328:AO328"/>
    <mergeCell ref="AQ328:AS328"/>
    <mergeCell ref="B454:AE454"/>
    <mergeCell ref="B457:AD457"/>
    <mergeCell ref="AH465:AJ465"/>
    <mergeCell ref="B592:AD592"/>
    <mergeCell ref="AM604:AO604"/>
    <mergeCell ref="AQ604:AS604"/>
    <mergeCell ref="AA143:AB143"/>
    <mergeCell ref="O92:P92"/>
    <mergeCell ref="K361:O361"/>
    <mergeCell ref="D102:N102"/>
    <mergeCell ref="AC160:AD160"/>
    <mergeCell ref="D203:X203"/>
    <mergeCell ref="S162:T162"/>
    <mergeCell ref="Q54:R54"/>
    <mergeCell ref="Q58:R58"/>
    <mergeCell ref="Y198:AD198"/>
    <mergeCell ref="Y297:AD297"/>
    <mergeCell ref="Z365:AD365"/>
    <mergeCell ref="AC166:AD166"/>
    <mergeCell ref="AA148:AB148"/>
    <mergeCell ref="U106:V106"/>
    <mergeCell ref="CT1754:CV1754"/>
    <mergeCell ref="AH740:AJ740"/>
    <mergeCell ref="B867:AD867"/>
    <mergeCell ref="AH880:AJ880"/>
    <mergeCell ref="AK880:AQ880"/>
    <mergeCell ref="AR880:AT880"/>
    <mergeCell ref="AW880:AY880"/>
    <mergeCell ref="B1006:AE1006"/>
    <mergeCell ref="B1009:AD1009"/>
    <mergeCell ref="B1012:AE1012"/>
    <mergeCell ref="AH1017:AJ1017"/>
    <mergeCell ref="U934:V934"/>
    <mergeCell ref="P1421:AD1421"/>
    <mergeCell ref="D1437:O1437"/>
    <mergeCell ref="W999:X999"/>
    <mergeCell ref="D1525:O1525"/>
    <mergeCell ref="D771:R771"/>
    <mergeCell ref="D765:R765"/>
    <mergeCell ref="O962:P962"/>
    <mergeCell ref="U933:V933"/>
    <mergeCell ref="D1377:R1377"/>
    <mergeCell ref="D1352:R1352"/>
    <mergeCell ref="D1303:R1303"/>
    <mergeCell ref="S1002:T1002"/>
    <mergeCell ref="D1084:X1084"/>
    <mergeCell ref="D1738:L1738"/>
    <mergeCell ref="D1668:L1668"/>
    <mergeCell ref="O979:P979"/>
    <mergeCell ref="D1029:X1029"/>
    <mergeCell ref="BY1754:CA1754"/>
    <mergeCell ref="BG1753:BO1753"/>
    <mergeCell ref="D1748:L1748"/>
    <mergeCell ref="D2062:L2062"/>
    <mergeCell ref="D770:R770"/>
    <mergeCell ref="Y171:Z171"/>
    <mergeCell ref="D1996:L1996"/>
    <mergeCell ref="D1659:L1659"/>
    <mergeCell ref="D1359:R1359"/>
    <mergeCell ref="Y971:Z971"/>
    <mergeCell ref="Z373:AD373"/>
    <mergeCell ref="C179:AD179"/>
    <mergeCell ref="D397:J397"/>
    <mergeCell ref="S2300:T2300"/>
    <mergeCell ref="D2121:L2121"/>
    <mergeCell ref="Y1045:AD1045"/>
    <mergeCell ref="Q108:R108"/>
    <mergeCell ref="D724:L724"/>
    <mergeCell ref="Y1134:AD1134"/>
    <mergeCell ref="Q896:R896"/>
    <mergeCell ref="AA616:AB616"/>
    <mergeCell ref="AA159:AB159"/>
    <mergeCell ref="AA114:AB114"/>
    <mergeCell ref="AC163:AD163"/>
    <mergeCell ref="Q956:R956"/>
    <mergeCell ref="D1854:L1854"/>
    <mergeCell ref="Y1030:AD1030"/>
    <mergeCell ref="D2067:L2067"/>
    <mergeCell ref="S797:X797"/>
    <mergeCell ref="U402:Y402"/>
    <mergeCell ref="P387:T387"/>
    <mergeCell ref="D346:J346"/>
    <mergeCell ref="AA170:AB170"/>
    <mergeCell ref="S118:T118"/>
    <mergeCell ref="Y203:AD203"/>
    <mergeCell ref="D1630:L1630"/>
    <mergeCell ref="O1001:P1001"/>
    <mergeCell ref="W655:X655"/>
    <mergeCell ref="Y720:Z720"/>
    <mergeCell ref="D530:X530"/>
    <mergeCell ref="W165:X165"/>
    <mergeCell ref="O118:P118"/>
    <mergeCell ref="U127:V127"/>
    <mergeCell ref="W710:X710"/>
    <mergeCell ref="Y834:AD834"/>
    <mergeCell ref="D825:R825"/>
    <mergeCell ref="D781:R781"/>
    <mergeCell ref="D1486:O1486"/>
    <mergeCell ref="Q906:R906"/>
    <mergeCell ref="AA713:AB713"/>
    <mergeCell ref="AC635:AD635"/>
    <mergeCell ref="AC610:AD610"/>
    <mergeCell ref="Y239:AD239"/>
    <mergeCell ref="W715:X715"/>
    <mergeCell ref="Y307:AD307"/>
    <mergeCell ref="Q145:R145"/>
    <mergeCell ref="AC169:AD169"/>
    <mergeCell ref="Y200:AD200"/>
    <mergeCell ref="S857:X857"/>
    <mergeCell ref="O651:P651"/>
    <mergeCell ref="D1356:R1356"/>
    <mergeCell ref="AC899:AD899"/>
    <mergeCell ref="Y300:AD300"/>
    <mergeCell ref="Q940:R940"/>
    <mergeCell ref="B1614:AD1614"/>
    <mergeCell ref="D1116:X1116"/>
    <mergeCell ref="D289:X289"/>
    <mergeCell ref="V1893:X1893"/>
    <mergeCell ref="M1571:R1571"/>
    <mergeCell ref="D430:J430"/>
    <mergeCell ref="D1643:L1643"/>
    <mergeCell ref="Y294:AD294"/>
    <mergeCell ref="Y534:AD534"/>
    <mergeCell ref="D234:X234"/>
    <mergeCell ref="Z384:AD384"/>
    <mergeCell ref="S945:T945"/>
    <mergeCell ref="D450:J450"/>
    <mergeCell ref="Y1095:AD1095"/>
    <mergeCell ref="AC932:AD932"/>
    <mergeCell ref="Y279:AD279"/>
    <mergeCell ref="AC152:AD152"/>
    <mergeCell ref="S906:T906"/>
    <mergeCell ref="Y475:AD475"/>
    <mergeCell ref="Q694:R694"/>
    <mergeCell ref="K428:O428"/>
    <mergeCell ref="M640:N640"/>
    <mergeCell ref="D1642:L1642"/>
    <mergeCell ref="D1487:O1487"/>
    <mergeCell ref="M674:N674"/>
    <mergeCell ref="S1000:T1000"/>
    <mergeCell ref="Y267:AD267"/>
    <mergeCell ref="Y800:AD800"/>
    <mergeCell ref="C1620:AD1620"/>
    <mergeCell ref="D1859:L1859"/>
    <mergeCell ref="D995:N995"/>
    <mergeCell ref="Y245:AD245"/>
    <mergeCell ref="D1662:L1662"/>
    <mergeCell ref="G1879:AD1879"/>
    <mergeCell ref="D1715:L1715"/>
    <mergeCell ref="Q113:R113"/>
    <mergeCell ref="W2331:X2331"/>
    <mergeCell ref="U144:V144"/>
    <mergeCell ref="S684:T684"/>
    <mergeCell ref="U358:Y358"/>
    <mergeCell ref="AA969:AB969"/>
    <mergeCell ref="D1475:O1475"/>
    <mergeCell ref="D347:J347"/>
    <mergeCell ref="Z406:AD406"/>
    <mergeCell ref="D269:X269"/>
    <mergeCell ref="D296:X296"/>
    <mergeCell ref="U145:V145"/>
    <mergeCell ref="D2317:L2317"/>
    <mergeCell ref="M2329:N2329"/>
    <mergeCell ref="D2207:L2207"/>
    <mergeCell ref="O2323:P2323"/>
    <mergeCell ref="U2326:V2326"/>
    <mergeCell ref="U2321:V2321"/>
    <mergeCell ref="D2323:L2323"/>
    <mergeCell ref="S825:X825"/>
    <mergeCell ref="D1128:X1128"/>
    <mergeCell ref="P449:T449"/>
    <mergeCell ref="D661:L661"/>
    <mergeCell ref="S700:T700"/>
    <mergeCell ref="D1767:L1767"/>
    <mergeCell ref="D358:J358"/>
    <mergeCell ref="P409:T409"/>
    <mergeCell ref="U435:Y435"/>
    <mergeCell ref="Q907:R907"/>
    <mergeCell ref="B1576:AE1576"/>
    <mergeCell ref="M724:N724"/>
    <mergeCell ref="D624:L624"/>
    <mergeCell ref="Y2292:Z2292"/>
    <mergeCell ref="D2246:L2246"/>
    <mergeCell ref="Y681:Z681"/>
    <mergeCell ref="Y845:AD845"/>
    <mergeCell ref="Y981:Z981"/>
    <mergeCell ref="D1638:L1638"/>
    <mergeCell ref="D635:L635"/>
    <mergeCell ref="M647:N647"/>
    <mergeCell ref="O712:P712"/>
    <mergeCell ref="AC719:AD719"/>
    <mergeCell ref="S961:T961"/>
    <mergeCell ref="D1723:L1723"/>
    <mergeCell ref="D1074:X1074"/>
    <mergeCell ref="D1698:L1698"/>
    <mergeCell ref="O624:P624"/>
    <mergeCell ref="M685:N685"/>
    <mergeCell ref="D424:J424"/>
    <mergeCell ref="D1275:R1275"/>
    <mergeCell ref="D1250:R1250"/>
    <mergeCell ref="S673:T673"/>
    <mergeCell ref="D1331:R1331"/>
    <mergeCell ref="D2168:L2168"/>
    <mergeCell ref="D519:X519"/>
    <mergeCell ref="O713:P713"/>
    <mergeCell ref="Y500:AD500"/>
    <mergeCell ref="D1096:X1096"/>
    <mergeCell ref="D1540:O1540"/>
    <mergeCell ref="U972:V972"/>
    <mergeCell ref="AC653:AD653"/>
    <mergeCell ref="W694:X694"/>
    <mergeCell ref="S900:T900"/>
    <mergeCell ref="D759:R759"/>
    <mergeCell ref="D2104:L2104"/>
    <mergeCell ref="D1876:L1876"/>
    <mergeCell ref="Y1138:AD1138"/>
    <mergeCell ref="O891:P891"/>
    <mergeCell ref="Y617:Z617"/>
    <mergeCell ref="Y154:Z154"/>
    <mergeCell ref="D118:N118"/>
    <mergeCell ref="Q983:R983"/>
    <mergeCell ref="D1406:R1406"/>
    <mergeCell ref="W126:X126"/>
    <mergeCell ref="D491:X491"/>
    <mergeCell ref="AA164:AB164"/>
    <mergeCell ref="Y165:Z165"/>
    <mergeCell ref="AC979:AD979"/>
    <mergeCell ref="AC665:AD665"/>
    <mergeCell ref="P390:T390"/>
    <mergeCell ref="U621:V621"/>
    <mergeCell ref="D165:N165"/>
    <mergeCell ref="Q679:R679"/>
    <mergeCell ref="Y964:Z964"/>
    <mergeCell ref="D1875:L1875"/>
    <mergeCell ref="W132:X132"/>
    <mergeCell ref="W133:X133"/>
    <mergeCell ref="W127:X127"/>
    <mergeCell ref="P360:T360"/>
    <mergeCell ref="W699:X699"/>
    <mergeCell ref="D1707:L1707"/>
    <mergeCell ref="D1696:L1696"/>
    <mergeCell ref="D1047:X1047"/>
    <mergeCell ref="P399:T399"/>
    <mergeCell ref="Y295:AD295"/>
    <mergeCell ref="D1194:R1194"/>
    <mergeCell ref="D2037:L2037"/>
    <mergeCell ref="U52:V53"/>
    <mergeCell ref="Y1122:AD1122"/>
    <mergeCell ref="U67:V67"/>
    <mergeCell ref="D96:N96"/>
    <mergeCell ref="S95:T95"/>
    <mergeCell ref="AC969:AD969"/>
    <mergeCell ref="Q629:R629"/>
    <mergeCell ref="Y1025:AD1025"/>
    <mergeCell ref="W688:X688"/>
    <mergeCell ref="Y715:Z715"/>
    <mergeCell ref="AC931:AD931"/>
    <mergeCell ref="Q918:R918"/>
    <mergeCell ref="D1052:X1052"/>
    <mergeCell ref="AC936:AD936"/>
    <mergeCell ref="D1342:R1342"/>
    <mergeCell ref="Y1111:AD1111"/>
    <mergeCell ref="S139:T139"/>
    <mergeCell ref="W931:X931"/>
    <mergeCell ref="D407:J407"/>
    <mergeCell ref="S134:T134"/>
    <mergeCell ref="U944:V944"/>
    <mergeCell ref="U722:V722"/>
    <mergeCell ref="D1112:X1112"/>
    <mergeCell ref="U105:V105"/>
    <mergeCell ref="D107:N107"/>
    <mergeCell ref="Q107:R107"/>
    <mergeCell ref="P398:T398"/>
    <mergeCell ref="Q635:R635"/>
    <mergeCell ref="AA87:AB87"/>
    <mergeCell ref="Q690:R690"/>
    <mergeCell ref="U939:V939"/>
    <mergeCell ref="D2023:L2023"/>
    <mergeCell ref="O924:P924"/>
    <mergeCell ref="AC664:AD664"/>
    <mergeCell ref="D945:N945"/>
    <mergeCell ref="D335:J335"/>
    <mergeCell ref="D617:L617"/>
    <mergeCell ref="Y539:AD539"/>
    <mergeCell ref="O634:P634"/>
    <mergeCell ref="D1950:L1950"/>
    <mergeCell ref="Y549:AD549"/>
    <mergeCell ref="W988:X988"/>
    <mergeCell ref="O657:P657"/>
    <mergeCell ref="M652:N652"/>
    <mergeCell ref="S951:T951"/>
    <mergeCell ref="C1609:AD1609"/>
    <mergeCell ref="Y682:Z682"/>
    <mergeCell ref="D618:L618"/>
    <mergeCell ref="AA692:AB692"/>
    <mergeCell ref="D497:X497"/>
    <mergeCell ref="B1594:AE1594"/>
    <mergeCell ref="D480:X480"/>
    <mergeCell ref="D1183:R1183"/>
    <mergeCell ref="Y489:AD489"/>
    <mergeCell ref="D1948:L1948"/>
    <mergeCell ref="D386:J386"/>
    <mergeCell ref="D1679:L1679"/>
    <mergeCell ref="S841:X841"/>
    <mergeCell ref="Y1066:AD1066"/>
    <mergeCell ref="AC680:AD680"/>
    <mergeCell ref="W887:X887"/>
    <mergeCell ref="U954:V954"/>
    <mergeCell ref="M636:N636"/>
    <mergeCell ref="P347:T347"/>
    <mergeCell ref="M633:N633"/>
    <mergeCell ref="S1294:AD1294"/>
    <mergeCell ref="AA668:AB668"/>
    <mergeCell ref="Y1108:AD1108"/>
    <mergeCell ref="Y970:Z970"/>
    <mergeCell ref="Y1117:AD1117"/>
    <mergeCell ref="D1222:R1222"/>
    <mergeCell ref="O935:P935"/>
    <mergeCell ref="S645:T645"/>
    <mergeCell ref="Y260:AD260"/>
    <mergeCell ref="Y544:AD544"/>
    <mergeCell ref="W936:X936"/>
    <mergeCell ref="U936:V936"/>
    <mergeCell ref="D272:X272"/>
    <mergeCell ref="K333:O333"/>
    <mergeCell ref="S829:X829"/>
    <mergeCell ref="S769:X769"/>
    <mergeCell ref="D557:X557"/>
    <mergeCell ref="D1058:X1058"/>
    <mergeCell ref="Y311:AD311"/>
    <mergeCell ref="Q727:R727"/>
    <mergeCell ref="D928:N928"/>
    <mergeCell ref="K372:O372"/>
    <mergeCell ref="Q648:R648"/>
    <mergeCell ref="Q911:R911"/>
    <mergeCell ref="Q611:R611"/>
    <mergeCell ref="S915:T915"/>
    <mergeCell ref="O606:P606"/>
    <mergeCell ref="C453:E453"/>
    <mergeCell ref="Y888:Z888"/>
    <mergeCell ref="Y2332:Z2332"/>
    <mergeCell ref="S101:T101"/>
    <mergeCell ref="D667:L667"/>
    <mergeCell ref="AA131:AB131"/>
    <mergeCell ref="Q984:R984"/>
    <mergeCell ref="O951:P951"/>
    <mergeCell ref="W116:X116"/>
    <mergeCell ref="K388:O388"/>
    <mergeCell ref="S808:X808"/>
    <mergeCell ref="Y517:AD517"/>
    <mergeCell ref="P345:T345"/>
    <mergeCell ref="M609:N609"/>
    <mergeCell ref="S105:T105"/>
    <mergeCell ref="AC707:AD707"/>
    <mergeCell ref="Y306:AD306"/>
    <mergeCell ref="U616:V616"/>
    <mergeCell ref="Y2329:Z2329"/>
    <mergeCell ref="AC2329:AD2329"/>
    <mergeCell ref="U2332:V2332"/>
    <mergeCell ref="D901:N901"/>
    <mergeCell ref="U391:Y391"/>
    <mergeCell ref="D1514:O1514"/>
    <mergeCell ref="U1154:U1155"/>
    <mergeCell ref="M635:N635"/>
    <mergeCell ref="D787:R787"/>
    <mergeCell ref="S2332:T2332"/>
    <mergeCell ref="D1820:L1820"/>
    <mergeCell ref="Z428:AD428"/>
    <mergeCell ref="Y103:Z103"/>
    <mergeCell ref="W109:X109"/>
    <mergeCell ref="Y175:Z175"/>
    <mergeCell ref="K404:O404"/>
    <mergeCell ref="D2229:L2229"/>
    <mergeCell ref="S822:X822"/>
    <mergeCell ref="Y121:Z121"/>
    <mergeCell ref="D385:J385"/>
    <mergeCell ref="D1375:R1375"/>
    <mergeCell ref="U655:V655"/>
    <mergeCell ref="D474:X474"/>
    <mergeCell ref="D1079:X1079"/>
    <mergeCell ref="S969:T969"/>
    <mergeCell ref="AA997:AB997"/>
    <mergeCell ref="D1233:R1233"/>
    <mergeCell ref="Y1131:AD1131"/>
    <mergeCell ref="U396:Y396"/>
    <mergeCell ref="O168:P168"/>
    <mergeCell ref="M708:N708"/>
    <mergeCell ref="U966:V966"/>
    <mergeCell ref="S933:T933"/>
    <mergeCell ref="S628:T628"/>
    <mergeCell ref="S781:X781"/>
    <mergeCell ref="O945:P945"/>
    <mergeCell ref="W643:X643"/>
    <mergeCell ref="Y250:AD250"/>
    <mergeCell ref="S847:X847"/>
    <mergeCell ref="AC614:AD614"/>
    <mergeCell ref="AA631:AB631"/>
    <mergeCell ref="S934:T934"/>
    <mergeCell ref="S928:T928"/>
    <mergeCell ref="O151:P151"/>
    <mergeCell ref="AC935:AD935"/>
    <mergeCell ref="W673:X673"/>
    <mergeCell ref="D285:X285"/>
    <mergeCell ref="Y1067:AD1067"/>
    <mergeCell ref="Y125:Z125"/>
    <mergeCell ref="O685:P685"/>
    <mergeCell ref="Q2333:R2333"/>
    <mergeCell ref="Y240:AD240"/>
    <mergeCell ref="D502:X502"/>
    <mergeCell ref="D1783:L1783"/>
    <mergeCell ref="D1134:X1134"/>
    <mergeCell ref="Q717:R717"/>
    <mergeCell ref="O684:P684"/>
    <mergeCell ref="D2000:L2000"/>
    <mergeCell ref="D2333:L2333"/>
    <mergeCell ref="S790:X790"/>
    <mergeCell ref="D1068:X1068"/>
    <mergeCell ref="P420:T420"/>
    <mergeCell ref="D1717:L1717"/>
    <mergeCell ref="Q695:R695"/>
    <mergeCell ref="Q651:R651"/>
    <mergeCell ref="Y953:Z953"/>
    <mergeCell ref="O618:P618"/>
    <mergeCell ref="O918:P918"/>
    <mergeCell ref="D2234:L2234"/>
    <mergeCell ref="U2331:V2331"/>
    <mergeCell ref="O613:P613"/>
    <mergeCell ref="D1929:L1929"/>
    <mergeCell ref="Y1105:AD1105"/>
    <mergeCell ref="D742:R742"/>
    <mergeCell ref="Q972:R972"/>
    <mergeCell ref="Z433:AD433"/>
    <mergeCell ref="D668:L668"/>
    <mergeCell ref="Y1078:AD1078"/>
    <mergeCell ref="U343:Y343"/>
    <mergeCell ref="AA2291:AB2291"/>
    <mergeCell ref="Y164:Z164"/>
    <mergeCell ref="K365:O365"/>
    <mergeCell ref="W77:X77"/>
    <mergeCell ref="AA142:AB142"/>
    <mergeCell ref="Y256:AD256"/>
    <mergeCell ref="O647:P647"/>
    <mergeCell ref="Y666:Z666"/>
    <mergeCell ref="K427:O427"/>
    <mergeCell ref="Y857:AD857"/>
    <mergeCell ref="P344:T344"/>
    <mergeCell ref="AC915:AD915"/>
    <mergeCell ref="Y966:Z966"/>
    <mergeCell ref="W933:X933"/>
    <mergeCell ref="D146:N146"/>
    <mergeCell ref="B730:AE730"/>
    <mergeCell ref="D90:N90"/>
    <mergeCell ref="D858:R858"/>
    <mergeCell ref="D529:X529"/>
    <mergeCell ref="D79:N79"/>
    <mergeCell ref="Y89:Z89"/>
    <mergeCell ref="O79:P79"/>
    <mergeCell ref="D83:N83"/>
    <mergeCell ref="AC79:AD79"/>
    <mergeCell ref="U117:V117"/>
    <mergeCell ref="S84:T84"/>
    <mergeCell ref="O135:P135"/>
    <mergeCell ref="S79:T79"/>
    <mergeCell ref="Y572:AD572"/>
    <mergeCell ref="W928:X928"/>
    <mergeCell ref="AC643:AD643"/>
    <mergeCell ref="S90:T90"/>
    <mergeCell ref="AC924:AD924"/>
    <mergeCell ref="Y583:AD583"/>
    <mergeCell ref="Y667:Z667"/>
    <mergeCell ref="D1161:R1161"/>
    <mergeCell ref="AA99:AB99"/>
    <mergeCell ref="U65:V65"/>
    <mergeCell ref="Y101:Z101"/>
    <mergeCell ref="Q69:R69"/>
    <mergeCell ref="AA89:AB89"/>
    <mergeCell ref="AC125:AD125"/>
    <mergeCell ref="O108:P108"/>
    <mergeCell ref="U694:V694"/>
    <mergeCell ref="O696:P696"/>
    <mergeCell ref="S67:T67"/>
    <mergeCell ref="U72:V72"/>
    <mergeCell ref="S72:T72"/>
    <mergeCell ref="B739:AD739"/>
    <mergeCell ref="O112:P112"/>
    <mergeCell ref="U77:V77"/>
    <mergeCell ref="O661:P661"/>
    <mergeCell ref="Z360:AD360"/>
    <mergeCell ref="O68:P68"/>
    <mergeCell ref="Q78:R78"/>
    <mergeCell ref="AA626:AB626"/>
    <mergeCell ref="Q90:R90"/>
    <mergeCell ref="Y98:Z98"/>
    <mergeCell ref="Y126:Z126"/>
    <mergeCell ref="O612:P612"/>
    <mergeCell ref="W693:X693"/>
    <mergeCell ref="Y556:AD556"/>
    <mergeCell ref="W676:X676"/>
    <mergeCell ref="K371:O371"/>
    <mergeCell ref="S667:T667"/>
    <mergeCell ref="D1345:R1345"/>
    <mergeCell ref="D640:L640"/>
    <mergeCell ref="D1320:R1320"/>
    <mergeCell ref="S606:T606"/>
    <mergeCell ref="Q628:R628"/>
    <mergeCell ref="Q622:R622"/>
    <mergeCell ref="Y924:Z924"/>
    <mergeCell ref="D794:R794"/>
    <mergeCell ref="M672:N672"/>
    <mergeCell ref="Y798:AD798"/>
    <mergeCell ref="U887:V887"/>
    <mergeCell ref="S722:T722"/>
    <mergeCell ref="D997:N997"/>
    <mergeCell ref="AC929:AD929"/>
    <mergeCell ref="Y1092:AD1092"/>
    <mergeCell ref="D1244:R1244"/>
    <mergeCell ref="D829:R829"/>
    <mergeCell ref="O641:P641"/>
    <mergeCell ref="Q623:R623"/>
    <mergeCell ref="AA946:AB946"/>
    <mergeCell ref="AC947:AD947"/>
    <mergeCell ref="AA951:AB951"/>
    <mergeCell ref="D2072:L2072"/>
    <mergeCell ref="D2137:L2137"/>
    <mergeCell ref="D1341:R1341"/>
    <mergeCell ref="S617:T617"/>
    <mergeCell ref="S611:T611"/>
    <mergeCell ref="AA2330:AB2330"/>
    <mergeCell ref="O2328:P2328"/>
    <mergeCell ref="D1457:O1457"/>
    <mergeCell ref="O717:P717"/>
    <mergeCell ref="Z416:AD416"/>
    <mergeCell ref="D1452:O1452"/>
    <mergeCell ref="M679:N679"/>
    <mergeCell ref="U943:V943"/>
    <mergeCell ref="AC108:AD108"/>
    <mergeCell ref="U937:V937"/>
    <mergeCell ref="W2291:X2291"/>
    <mergeCell ref="Q2294:R2294"/>
    <mergeCell ref="D1766:L1766"/>
    <mergeCell ref="D2125:L2125"/>
    <mergeCell ref="D2119:L2119"/>
    <mergeCell ref="Y817:AD817"/>
    <mergeCell ref="Y533:AD533"/>
    <mergeCell ref="Y664:Z664"/>
    <mergeCell ref="D651:L651"/>
    <mergeCell ref="D1095:X1095"/>
    <mergeCell ref="D1897:L1897"/>
    <mergeCell ref="D2114:L2114"/>
    <mergeCell ref="C1879:F1879"/>
    <mergeCell ref="D1864:L1864"/>
    <mergeCell ref="K394:O394"/>
    <mergeCell ref="D1962:L1962"/>
    <mergeCell ref="K340:O340"/>
    <mergeCell ref="K366:O366"/>
    <mergeCell ref="Y992:Z992"/>
    <mergeCell ref="AC619:AD619"/>
    <mergeCell ref="Y485:AD485"/>
    <mergeCell ref="U991:V991"/>
    <mergeCell ref="P342:T342"/>
    <mergeCell ref="Q658:R658"/>
    <mergeCell ref="S656:T656"/>
    <mergeCell ref="AA958:AB958"/>
    <mergeCell ref="W982:X982"/>
    <mergeCell ref="Y904:Z904"/>
    <mergeCell ref="Q713:R713"/>
    <mergeCell ref="U956:V956"/>
    <mergeCell ref="K389:O389"/>
    <mergeCell ref="K344:O344"/>
    <mergeCell ref="U976:V976"/>
    <mergeCell ref="K446:O446"/>
    <mergeCell ref="U676:V676"/>
    <mergeCell ref="Y932:Z932"/>
    <mergeCell ref="U947:V947"/>
    <mergeCell ref="AA980:AB980"/>
    <mergeCell ref="W959:X959"/>
    <mergeCell ref="D769:R769"/>
    <mergeCell ref="S649:T649"/>
    <mergeCell ref="D922:N922"/>
    <mergeCell ref="AC656:AD656"/>
    <mergeCell ref="S618:T618"/>
    <mergeCell ref="AC674:AD674"/>
    <mergeCell ref="AC701:AD701"/>
    <mergeCell ref="O957:P957"/>
    <mergeCell ref="U705:V705"/>
    <mergeCell ref="W943:X943"/>
    <mergeCell ref="D2265:L2265"/>
    <mergeCell ref="D2260:L2260"/>
    <mergeCell ref="D628:L628"/>
    <mergeCell ref="AA614:AB614"/>
    <mergeCell ref="U373:Y373"/>
    <mergeCell ref="AA1625:AD1625"/>
    <mergeCell ref="D1072:X1072"/>
    <mergeCell ref="S981:T981"/>
    <mergeCell ref="D1841:L1841"/>
    <mergeCell ref="Q998:R998"/>
    <mergeCell ref="P357:T357"/>
    <mergeCell ref="D1508:O1508"/>
    <mergeCell ref="AA147:AB147"/>
    <mergeCell ref="Y838:AD838"/>
    <mergeCell ref="Q928:R928"/>
    <mergeCell ref="D1271:R1271"/>
    <mergeCell ref="W682:X682"/>
    <mergeCell ref="D1469:O1469"/>
    <mergeCell ref="C1005:E1005"/>
    <mergeCell ref="D1199:R1199"/>
    <mergeCell ref="Y789:AD789"/>
    <mergeCell ref="D367:J367"/>
    <mergeCell ref="D889:N889"/>
    <mergeCell ref="S705:T705"/>
    <mergeCell ref="U379:Y379"/>
    <mergeCell ref="D368:J368"/>
    <mergeCell ref="Y538:AD538"/>
    <mergeCell ref="Y849:AD849"/>
    <mergeCell ref="D1967:L1967"/>
    <mergeCell ref="S840:X840"/>
    <mergeCell ref="S681:T681"/>
    <mergeCell ref="K421:O421"/>
    <mergeCell ref="D2044:L2044"/>
    <mergeCell ref="W992:X992"/>
    <mergeCell ref="D2158:L2158"/>
    <mergeCell ref="K354:O354"/>
    <mergeCell ref="W687:X687"/>
    <mergeCell ref="D2164:L2164"/>
    <mergeCell ref="F729:AD729"/>
    <mergeCell ref="D1034:X1034"/>
    <mergeCell ref="D1825:L1825"/>
    <mergeCell ref="S956:T956"/>
    <mergeCell ref="Q923:R923"/>
    <mergeCell ref="Q618:R618"/>
    <mergeCell ref="K429:O429"/>
    <mergeCell ref="W968:X968"/>
    <mergeCell ref="O662:P662"/>
    <mergeCell ref="AA974:AB974"/>
    <mergeCell ref="Q639:R639"/>
    <mergeCell ref="K400:O400"/>
    <mergeCell ref="K383:O383"/>
    <mergeCell ref="AC679:AD679"/>
    <mergeCell ref="D359:J359"/>
    <mergeCell ref="AA699:AB699"/>
    <mergeCell ref="D859:R859"/>
    <mergeCell ref="Y608:Z608"/>
    <mergeCell ref="Y569:AD569"/>
    <mergeCell ref="Y1054:AD1054"/>
    <mergeCell ref="D1322:R1322"/>
    <mergeCell ref="U439:Y439"/>
    <mergeCell ref="Y1099:AD1099"/>
    <mergeCell ref="D534:X534"/>
    <mergeCell ref="D1529:O1529"/>
    <mergeCell ref="AC624:AD624"/>
    <mergeCell ref="Y55:Z55"/>
    <mergeCell ref="D1647:L1647"/>
    <mergeCell ref="AC146:AD146"/>
    <mergeCell ref="AC1001:AD1001"/>
    <mergeCell ref="Y899:Z899"/>
    <mergeCell ref="Z389:AD389"/>
    <mergeCell ref="AA60:AB60"/>
    <mergeCell ref="Y137:Z137"/>
    <mergeCell ref="D1040:X1040"/>
    <mergeCell ref="Y288:AD288"/>
    <mergeCell ref="Q640:R640"/>
    <mergeCell ref="AA924:AB924"/>
    <mergeCell ref="U693:V693"/>
    <mergeCell ref="Q139:R139"/>
    <mergeCell ref="Y56:Z56"/>
    <mergeCell ref="AA701:AB701"/>
    <mergeCell ref="D1324:R1324"/>
    <mergeCell ref="AA1001:AB1001"/>
    <mergeCell ref="Q128:R128"/>
    <mergeCell ref="D612:L612"/>
    <mergeCell ref="Z405:AD405"/>
    <mergeCell ref="Z449:AD449"/>
    <mergeCell ref="D513:X513"/>
    <mergeCell ref="T1154:T1155"/>
    <mergeCell ref="Q62:R62"/>
    <mergeCell ref="W110:X110"/>
    <mergeCell ref="AA914:AB914"/>
    <mergeCell ref="D268:X268"/>
    <mergeCell ref="W102:X102"/>
    <mergeCell ref="W98:X98"/>
    <mergeCell ref="U638:V638"/>
    <mergeCell ref="D824:R824"/>
    <mergeCell ref="C25:AD25"/>
    <mergeCell ref="S955:T955"/>
    <mergeCell ref="S949:T949"/>
    <mergeCell ref="U110:V110"/>
    <mergeCell ref="Y299:AD299"/>
    <mergeCell ref="S650:T650"/>
    <mergeCell ref="D802:R802"/>
    <mergeCell ref="D639:L639"/>
    <mergeCell ref="O51:AD51"/>
    <mergeCell ref="O117:P117"/>
    <mergeCell ref="AC124:AD124"/>
    <mergeCell ref="M651:N651"/>
    <mergeCell ref="S950:T950"/>
    <mergeCell ref="Z427:AD427"/>
    <mergeCell ref="W137:X137"/>
    <mergeCell ref="U702:V702"/>
    <mergeCell ref="U677:V677"/>
    <mergeCell ref="Y143:Z143"/>
    <mergeCell ref="S52:T53"/>
    <mergeCell ref="U116:V116"/>
    <mergeCell ref="D62:N62"/>
    <mergeCell ref="D432:J432"/>
    <mergeCell ref="S910:T910"/>
    <mergeCell ref="O706:P706"/>
    <mergeCell ref="W659:X659"/>
    <mergeCell ref="Y272:AD272"/>
    <mergeCell ref="Y724:Z724"/>
    <mergeCell ref="P402:T402"/>
    <mergeCell ref="K405:O405"/>
    <mergeCell ref="Y147:Z147"/>
    <mergeCell ref="S94:T94"/>
    <mergeCell ref="AA724:AB724"/>
    <mergeCell ref="M2328:N2328"/>
    <mergeCell ref="D1744:L1744"/>
    <mergeCell ref="D1700:L1700"/>
    <mergeCell ref="D1051:X1051"/>
    <mergeCell ref="Q678:R678"/>
    <mergeCell ref="D2300:L2300"/>
    <mergeCell ref="B1283:AE1283"/>
    <mergeCell ref="AC952:AD952"/>
    <mergeCell ref="S846:X846"/>
    <mergeCell ref="AC647:AD647"/>
    <mergeCell ref="D2142:L2142"/>
    <mergeCell ref="D577:X577"/>
    <mergeCell ref="W2320:X2320"/>
    <mergeCell ref="Q2300:R2300"/>
    <mergeCell ref="D1019:X1019"/>
    <mergeCell ref="D2028:L2028"/>
    <mergeCell ref="D2218:L2218"/>
    <mergeCell ref="D1227:R1227"/>
    <mergeCell ref="AA2145:AD2145"/>
    <mergeCell ref="D1745:L1745"/>
    <mergeCell ref="Y1127:AD1127"/>
    <mergeCell ref="Q889:R889"/>
    <mergeCell ref="D1232:R1232"/>
    <mergeCell ref="D623:L623"/>
    <mergeCell ref="O978:P978"/>
    <mergeCell ref="S914:T914"/>
    <mergeCell ref="M726:N726"/>
    <mergeCell ref="AA940:AB940"/>
    <mergeCell ref="W663:X663"/>
    <mergeCell ref="AC917:AD917"/>
    <mergeCell ref="D1995:L1995"/>
    <mergeCell ref="D2033:L2033"/>
    <mergeCell ref="B11:AD11"/>
    <mergeCell ref="Y837:AD837"/>
    <mergeCell ref="Y158:Z158"/>
    <mergeCell ref="W125:X125"/>
    <mergeCell ref="S725:T725"/>
    <mergeCell ref="D1105:X1105"/>
    <mergeCell ref="Q661:R661"/>
    <mergeCell ref="Y1137:AD1137"/>
    <mergeCell ref="Y221:AD221"/>
    <mergeCell ref="Y196:AD196"/>
    <mergeCell ref="O955:P955"/>
    <mergeCell ref="W120:X120"/>
    <mergeCell ref="O650:P650"/>
    <mergeCell ref="W908:X908"/>
    <mergeCell ref="Y521:AD521"/>
    <mergeCell ref="W883:X883"/>
    <mergeCell ref="Y216:AD216"/>
    <mergeCell ref="O950:P950"/>
    <mergeCell ref="K393:O393"/>
    <mergeCell ref="Y821:AD821"/>
    <mergeCell ref="D1089:X1089"/>
    <mergeCell ref="O123:P123"/>
    <mergeCell ref="AA935:AB935"/>
    <mergeCell ref="Z399:AD399"/>
    <mergeCell ref="AA630:AB630"/>
    <mergeCell ref="D262:X262"/>
    <mergeCell ref="D56:N56"/>
    <mergeCell ref="AC58:AD58"/>
    <mergeCell ref="Z361:AD361"/>
    <mergeCell ref="AC722:AD722"/>
    <mergeCell ref="W81:X81"/>
    <mergeCell ref="Y61:Z61"/>
    <mergeCell ref="W92:X92"/>
    <mergeCell ref="Y244:AD244"/>
    <mergeCell ref="Y108:Z108"/>
    <mergeCell ref="P363:T363"/>
    <mergeCell ref="P381:T381"/>
    <mergeCell ref="P391:T391"/>
    <mergeCell ref="Y935:Z935"/>
    <mergeCell ref="S702:T702"/>
    <mergeCell ref="S677:T677"/>
    <mergeCell ref="U109:V109"/>
    <mergeCell ref="Y974:Z974"/>
    <mergeCell ref="Y669:Z669"/>
    <mergeCell ref="Q166:R166"/>
    <mergeCell ref="W920:X920"/>
    <mergeCell ref="B458:AE458"/>
    <mergeCell ref="Z439:AD439"/>
    <mergeCell ref="Y650:Z650"/>
    <mergeCell ref="D257:X257"/>
    <mergeCell ref="D717:L717"/>
    <mergeCell ref="Q716:R716"/>
    <mergeCell ref="U166:V166"/>
    <mergeCell ref="W154:X154"/>
    <mergeCell ref="Y278:AD278"/>
    <mergeCell ref="Y211:AD211"/>
    <mergeCell ref="Y151:Z151"/>
    <mergeCell ref="D241:X241"/>
    <mergeCell ref="U644:V644"/>
    <mergeCell ref="AC908:AD908"/>
    <mergeCell ref="U950:V950"/>
    <mergeCell ref="AC903:AD903"/>
    <mergeCell ref="U611:V611"/>
    <mergeCell ref="AA909:AB909"/>
    <mergeCell ref="S83:T83"/>
    <mergeCell ref="Y692:Z692"/>
    <mergeCell ref="D100:N100"/>
    <mergeCell ref="S966:T966"/>
    <mergeCell ref="AA680:AB680"/>
    <mergeCell ref="D213:X213"/>
    <mergeCell ref="Y1088:AD1088"/>
    <mergeCell ref="D792:R792"/>
    <mergeCell ref="Y703:Z703"/>
    <mergeCell ref="W964:X964"/>
    <mergeCell ref="Q173:R173"/>
    <mergeCell ref="AC718:AD718"/>
    <mergeCell ref="O701:P701"/>
    <mergeCell ref="AA136:AB136"/>
    <mergeCell ref="D1328:R1328"/>
    <mergeCell ref="D270:X270"/>
    <mergeCell ref="S983:T983"/>
    <mergeCell ref="AC703:AD703"/>
    <mergeCell ref="Y883:Z883"/>
    <mergeCell ref="S721:T721"/>
    <mergeCell ref="Y1050:AD1050"/>
    <mergeCell ref="AC963:AD963"/>
    <mergeCell ref="S100:T100"/>
    <mergeCell ref="U423:Y423"/>
    <mergeCell ref="Q160:R160"/>
    <mergeCell ref="D278:X278"/>
    <mergeCell ref="Z340:AD340"/>
    <mergeCell ref="W103:X103"/>
    <mergeCell ref="AC141:AD141"/>
    <mergeCell ref="O96:P96"/>
    <mergeCell ref="U100:V100"/>
    <mergeCell ref="P370:T370"/>
    <mergeCell ref="Y639:Z639"/>
    <mergeCell ref="D1238:R1238"/>
    <mergeCell ref="D546:X546"/>
    <mergeCell ref="D490:X490"/>
    <mergeCell ref="S918:T918"/>
    <mergeCell ref="O909:P909"/>
    <mergeCell ref="W698:X698"/>
    <mergeCell ref="S633:T633"/>
    <mergeCell ref="D622:L622"/>
    <mergeCell ref="P1422:R1422"/>
    <mergeCell ref="D998:N998"/>
    <mergeCell ref="AC663:AD663"/>
    <mergeCell ref="D830:R830"/>
    <mergeCell ref="Y778:AD778"/>
    <mergeCell ref="C603:L605"/>
    <mergeCell ref="M657:N657"/>
    <mergeCell ref="W981:X981"/>
    <mergeCell ref="O934:P934"/>
    <mergeCell ref="D1213:R1213"/>
    <mergeCell ref="Q1003:R1003"/>
    <mergeCell ref="Y502:AD502"/>
    <mergeCell ref="U903:V903"/>
    <mergeCell ref="U927:V927"/>
    <mergeCell ref="S998:T998"/>
    <mergeCell ref="D1412:R1412"/>
    <mergeCell ref="Y545:AD545"/>
    <mergeCell ref="D912:N912"/>
    <mergeCell ref="D949:N949"/>
    <mergeCell ref="Q612:R612"/>
    <mergeCell ref="O695:P695"/>
    <mergeCell ref="W953:X953"/>
    <mergeCell ref="Y1060:AD1060"/>
    <mergeCell ref="Y153:Z153"/>
    <mergeCell ref="Q156:R156"/>
    <mergeCell ref="Y159:Z159"/>
    <mergeCell ref="D550:X550"/>
    <mergeCell ref="D1513:O1513"/>
    <mergeCell ref="W149:X149"/>
    <mergeCell ref="AC173:AD173"/>
    <mergeCell ref="D1035:X1035"/>
    <mergeCell ref="Q662:R662"/>
    <mergeCell ref="Y494:AD494"/>
    <mergeCell ref="Y1084:AD1084"/>
    <mergeCell ref="W621:X621"/>
    <mergeCell ref="W615:X615"/>
    <mergeCell ref="Z372:AD372"/>
    <mergeCell ref="Y1072:AD1072"/>
    <mergeCell ref="O953:P953"/>
    <mergeCell ref="S812:X812"/>
    <mergeCell ref="P442:T442"/>
    <mergeCell ref="Y975:Z975"/>
    <mergeCell ref="Y827:AD827"/>
    <mergeCell ref="D746:R746"/>
    <mergeCell ref="Q650:R650"/>
    <mergeCell ref="Q644:R644"/>
    <mergeCell ref="U920:V920"/>
    <mergeCell ref="AC716:AD716"/>
    <mergeCell ref="D1370:R1370"/>
    <mergeCell ref="K441:O441"/>
    <mergeCell ref="P358:T358"/>
    <mergeCell ref="D1314:R1314"/>
    <mergeCell ref="Y1133:AD1133"/>
    <mergeCell ref="Y1082:AD1082"/>
    <mergeCell ref="Q654:R654"/>
    <mergeCell ref="AA2323:AB2323"/>
    <mergeCell ref="D1379:R1379"/>
    <mergeCell ref="D1728:L1728"/>
    <mergeCell ref="Y958:Z958"/>
    <mergeCell ref="AC973:AD973"/>
    <mergeCell ref="D1869:L1869"/>
    <mergeCell ref="D2169:L2169"/>
    <mergeCell ref="O2316:P2316"/>
    <mergeCell ref="AC2323:AD2323"/>
    <mergeCell ref="Z382:AD382"/>
    <mergeCell ref="M606:N606"/>
    <mergeCell ref="O139:P139"/>
    <mergeCell ref="D1182:R1182"/>
    <mergeCell ref="D350:J350"/>
    <mergeCell ref="D1313:R1313"/>
    <mergeCell ref="Y708:Z708"/>
    <mergeCell ref="P392:T392"/>
    <mergeCell ref="P386:T386"/>
    <mergeCell ref="Y925:Z925"/>
    <mergeCell ref="D351:J351"/>
    <mergeCell ref="Z410:AD410"/>
    <mergeCell ref="D1308:R1308"/>
    <mergeCell ref="AC145:AD145"/>
    <mergeCell ref="AC139:AD139"/>
    <mergeCell ref="U170:V170"/>
    <mergeCell ref="D1656:L1656"/>
    <mergeCell ref="M1588:U1588"/>
    <mergeCell ref="AA635:AB635"/>
    <mergeCell ref="Y498:AD498"/>
    <mergeCell ref="Q149:R149"/>
    <mergeCell ref="O689:P689"/>
    <mergeCell ref="D1251:R1251"/>
    <mergeCell ref="U2325:V2325"/>
    <mergeCell ref="Q981:R981"/>
    <mergeCell ref="Q2299:R2299"/>
    <mergeCell ref="D2294:L2294"/>
    <mergeCell ref="D2250:L2250"/>
    <mergeCell ref="P338:T338"/>
    <mergeCell ref="Q880:AD880"/>
    <mergeCell ref="W2324:X2324"/>
    <mergeCell ref="U2303:V2303"/>
    <mergeCell ref="D2221:L2221"/>
    <mergeCell ref="Q2298:R2298"/>
    <mergeCell ref="D1910:L1910"/>
    <mergeCell ref="Y2325:Z2325"/>
    <mergeCell ref="M2322:N2322"/>
    <mergeCell ref="W948:X948"/>
    <mergeCell ref="M2317:N2317"/>
    <mergeCell ref="D2249:L2249"/>
    <mergeCell ref="D1851:L1851"/>
    <mergeCell ref="C2305:AD2305"/>
    <mergeCell ref="Y2301:Z2301"/>
    <mergeCell ref="C2283:AD2283"/>
    <mergeCell ref="AA2318:AB2318"/>
    <mergeCell ref="Q2316:R2316"/>
    <mergeCell ref="AA2302:AB2302"/>
    <mergeCell ref="O2295:P2295"/>
    <mergeCell ref="Q2295:R2295"/>
    <mergeCell ref="D1570:L1570"/>
    <mergeCell ref="S971:T971"/>
    <mergeCell ref="D1099:X1099"/>
    <mergeCell ref="D1157:R1157"/>
    <mergeCell ref="S2293:T2293"/>
    <mergeCell ref="Y532:AD532"/>
    <mergeCell ref="U93:V93"/>
    <mergeCell ref="O100:P100"/>
    <mergeCell ref="Y660:Z660"/>
    <mergeCell ref="S644:T644"/>
    <mergeCell ref="Y469:AD469"/>
    <mergeCell ref="K415:O415"/>
    <mergeCell ref="D425:J425"/>
    <mergeCell ref="D400:J400"/>
    <mergeCell ref="D212:X212"/>
    <mergeCell ref="Y283:AD283"/>
    <mergeCell ref="D260:X260"/>
    <mergeCell ref="Y519:AD519"/>
    <mergeCell ref="O2327:P2327"/>
    <mergeCell ref="D905:N905"/>
    <mergeCell ref="U395:Y395"/>
    <mergeCell ref="D223:X223"/>
    <mergeCell ref="D2239:L2239"/>
    <mergeCell ref="D390:J390"/>
    <mergeCell ref="O901:P901"/>
    <mergeCell ref="D2055:L2055"/>
    <mergeCell ref="D443:J443"/>
    <mergeCell ref="Y261:AD261"/>
    <mergeCell ref="D1631:L1631"/>
    <mergeCell ref="D523:X523"/>
    <mergeCell ref="O646:P646"/>
    <mergeCell ref="M613:N613"/>
    <mergeCell ref="U898:V898"/>
    <mergeCell ref="O705:P705"/>
    <mergeCell ref="D1716:L1716"/>
    <mergeCell ref="W664:X664"/>
    <mergeCell ref="D1416:R1416"/>
    <mergeCell ref="AC984:AD984"/>
    <mergeCell ref="AA127:AB127"/>
    <mergeCell ref="O162:P162"/>
    <mergeCell ref="C876:AD876"/>
    <mergeCell ref="W656:X656"/>
    <mergeCell ref="Y130:Z130"/>
    <mergeCell ref="Y102:Z102"/>
    <mergeCell ref="O116:P116"/>
    <mergeCell ref="Y118:Z118"/>
    <mergeCell ref="K349:O349"/>
    <mergeCell ref="AA118:AB118"/>
    <mergeCell ref="D238:X238"/>
    <mergeCell ref="Y249:AD249"/>
    <mergeCell ref="Y146:Z146"/>
    <mergeCell ref="AC690:AD690"/>
    <mergeCell ref="D230:X230"/>
    <mergeCell ref="U139:V139"/>
    <mergeCell ref="O146:P146"/>
    <mergeCell ref="D573:X573"/>
    <mergeCell ref="D224:X224"/>
    <mergeCell ref="U418:Y418"/>
    <mergeCell ref="U412:Y412"/>
    <mergeCell ref="S800:X800"/>
    <mergeCell ref="D545:X545"/>
    <mergeCell ref="D312:X312"/>
    <mergeCell ref="D656:L656"/>
    <mergeCell ref="S720:T720"/>
    <mergeCell ref="Y271:AD271"/>
    <mergeCell ref="Y257:AD257"/>
    <mergeCell ref="S171:T171"/>
    <mergeCell ref="AC723:AD723"/>
    <mergeCell ref="AA696:AB696"/>
    <mergeCell ref="AC104:AD104"/>
    <mergeCell ref="AC73:AD73"/>
    <mergeCell ref="M629:N629"/>
    <mergeCell ref="O175:P175"/>
    <mergeCell ref="O727:P727"/>
    <mergeCell ref="S621:T621"/>
    <mergeCell ref="U384:Y384"/>
    <mergeCell ref="D758:R758"/>
    <mergeCell ref="AC623:AD623"/>
    <mergeCell ref="W675:X675"/>
    <mergeCell ref="D478:X478"/>
    <mergeCell ref="M668:N668"/>
    <mergeCell ref="Z444:AD444"/>
    <mergeCell ref="Z400:AD400"/>
    <mergeCell ref="D307:X307"/>
    <mergeCell ref="AC84:AD84"/>
    <mergeCell ref="S81:T81"/>
    <mergeCell ref="D578:X578"/>
    <mergeCell ref="D448:J448"/>
    <mergeCell ref="D218:X218"/>
    <mergeCell ref="AA100:AB100"/>
    <mergeCell ref="Q75:R75"/>
    <mergeCell ref="U342:Y342"/>
    <mergeCell ref="Z381:AD381"/>
    <mergeCell ref="O633:P633"/>
    <mergeCell ref="Z446:AD446"/>
    <mergeCell ref="D173:N173"/>
    <mergeCell ref="O144:P144"/>
    <mergeCell ref="D300:X300"/>
    <mergeCell ref="Q159:R159"/>
    <mergeCell ref="U92:V92"/>
    <mergeCell ref="Y173:Z173"/>
    <mergeCell ref="AA133:AB133"/>
    <mergeCell ref="D80:N80"/>
    <mergeCell ref="W83:X83"/>
    <mergeCell ref="U115:V115"/>
    <mergeCell ref="Y308:AD308"/>
    <mergeCell ref="D88:N88"/>
    <mergeCell ref="Y226:AD226"/>
    <mergeCell ref="C30:AD30"/>
    <mergeCell ref="M661:N661"/>
    <mergeCell ref="AA63:AB63"/>
    <mergeCell ref="W930:X930"/>
    <mergeCell ref="Y91:Z91"/>
    <mergeCell ref="AA156:AB156"/>
    <mergeCell ref="D779:R779"/>
    <mergeCell ref="Y696:Z696"/>
    <mergeCell ref="P374:T374"/>
    <mergeCell ref="S839:X839"/>
    <mergeCell ref="S833:X833"/>
    <mergeCell ref="AA157:AB157"/>
    <mergeCell ref="AA151:AB151"/>
    <mergeCell ref="S745:X745"/>
    <mergeCell ref="S66:T66"/>
    <mergeCell ref="AC711:AD711"/>
    <mergeCell ref="Q66:R66"/>
    <mergeCell ref="S903:T903"/>
    <mergeCell ref="D77:N77"/>
    <mergeCell ref="S131:T131"/>
    <mergeCell ref="S87:T87"/>
    <mergeCell ref="O52:P53"/>
    <mergeCell ref="U376:Y376"/>
    <mergeCell ref="U104:V104"/>
    <mergeCell ref="Y799:AD799"/>
    <mergeCell ref="W158:X158"/>
    <mergeCell ref="Q83:R83"/>
    <mergeCell ref="Q987:R987"/>
    <mergeCell ref="P413:T413"/>
    <mergeCell ref="D116:N116"/>
    <mergeCell ref="AC934:AD934"/>
    <mergeCell ref="Y136:Z136"/>
    <mergeCell ref="K337:O337"/>
    <mergeCell ref="U120:V120"/>
    <mergeCell ref="S801:X801"/>
    <mergeCell ref="AC52:AD53"/>
    <mergeCell ref="Y792:AD792"/>
    <mergeCell ref="AA124:AB124"/>
    <mergeCell ref="AA79:AB79"/>
    <mergeCell ref="Q905:R905"/>
    <mergeCell ref="Q633:R633"/>
    <mergeCell ref="W119:X119"/>
    <mergeCell ref="U659:V659"/>
    <mergeCell ref="D714:L714"/>
    <mergeCell ref="O122:P122"/>
    <mergeCell ref="D378:J378"/>
    <mergeCell ref="D379:J379"/>
    <mergeCell ref="AC162:AD162"/>
    <mergeCell ref="AC157:AD157"/>
    <mergeCell ref="W142:X142"/>
    <mergeCell ref="W56:X56"/>
    <mergeCell ref="O56:P56"/>
    <mergeCell ref="Y78:Z78"/>
    <mergeCell ref="S92:T92"/>
    <mergeCell ref="D81:N81"/>
    <mergeCell ref="U73:V73"/>
    <mergeCell ref="D75:N75"/>
    <mergeCell ref="W88:X88"/>
    <mergeCell ref="S55:T55"/>
    <mergeCell ref="Y54:Z54"/>
    <mergeCell ref="S927:T927"/>
    <mergeCell ref="S921:T921"/>
    <mergeCell ref="D512:X512"/>
    <mergeCell ref="U687:V687"/>
    <mergeCell ref="D506:X506"/>
    <mergeCell ref="U394:Y394"/>
    <mergeCell ref="D436:J436"/>
    <mergeCell ref="P368:T368"/>
    <mergeCell ref="Q616:R616"/>
    <mergeCell ref="Q977:R977"/>
    <mergeCell ref="Q55:R55"/>
    <mergeCell ref="U630:V630"/>
    <mergeCell ref="Y2318:Z2318"/>
    <mergeCell ref="K409:O409"/>
    <mergeCell ref="D559:X559"/>
    <mergeCell ref="M1569:R1569"/>
    <mergeCell ref="Y885:Z885"/>
    <mergeCell ref="U372:Y372"/>
    <mergeCell ref="O169:P169"/>
    <mergeCell ref="D2130:L2130"/>
    <mergeCell ref="P407:T407"/>
    <mergeCell ref="Y946:Z946"/>
    <mergeCell ref="D1198:R1198"/>
    <mergeCell ref="M650:N650"/>
    <mergeCell ref="Z393:AD393"/>
    <mergeCell ref="Y277:AD277"/>
    <mergeCell ref="Y565:AD565"/>
    <mergeCell ref="B735:AE735"/>
    <mergeCell ref="AC110:AD110"/>
    <mergeCell ref="AC1000:AD1000"/>
    <mergeCell ref="Q2293:R2293"/>
    <mergeCell ref="Y980:Z980"/>
    <mergeCell ref="D1221:R1221"/>
    <mergeCell ref="AA2018:AD2018"/>
    <mergeCell ref="D851:R851"/>
    <mergeCell ref="O2299:P2299"/>
    <mergeCell ref="D2299:L2299"/>
    <mergeCell ref="AC956:AD956"/>
    <mergeCell ref="C732:AD732"/>
    <mergeCell ref="Q699:R699"/>
    <mergeCell ref="K359:O359"/>
    <mergeCell ref="S813:X813"/>
    <mergeCell ref="D2141:L2141"/>
    <mergeCell ref="W670:X670"/>
    <mergeCell ref="Y810:AD810"/>
    <mergeCell ref="K376:O376"/>
    <mergeCell ref="Y1567:AD1567"/>
    <mergeCell ref="D910:N910"/>
    <mergeCell ref="Y1110:AD1110"/>
    <mergeCell ref="U400:Y400"/>
    <mergeCell ref="S2298:T2298"/>
    <mergeCell ref="AC2297:AD2297"/>
    <mergeCell ref="D2263:L2263"/>
    <mergeCell ref="D2045:L2045"/>
    <mergeCell ref="D1863:L1863"/>
    <mergeCell ref="Q687:R687"/>
    <mergeCell ref="Y945:Z945"/>
    <mergeCell ref="D1300:R1300"/>
    <mergeCell ref="D1273:R1273"/>
    <mergeCell ref="S2297:T2297"/>
    <mergeCell ref="D2005:L2005"/>
    <mergeCell ref="D1166:R1166"/>
    <mergeCell ref="M2331:N2331"/>
    <mergeCell ref="D1965:L1965"/>
    <mergeCell ref="W940:X940"/>
    <mergeCell ref="D2123:L2123"/>
    <mergeCell ref="D1660:L1660"/>
    <mergeCell ref="D2325:L2325"/>
    <mergeCell ref="U2328:V2328"/>
    <mergeCell ref="Y2326:Z2326"/>
    <mergeCell ref="D2151:L2151"/>
    <mergeCell ref="AA2316:AB2316"/>
    <mergeCell ref="Q2330:R2330"/>
    <mergeCell ref="D2095:L2095"/>
    <mergeCell ref="Y2327:Z2327"/>
    <mergeCell ref="C1618:AD1618"/>
    <mergeCell ref="Y2322:Z2322"/>
    <mergeCell ref="D2190:L2190"/>
    <mergeCell ref="D2298:L2298"/>
    <mergeCell ref="D1835:L1835"/>
    <mergeCell ref="D2215:L2215"/>
    <mergeCell ref="M2298:N2298"/>
    <mergeCell ref="D2243:L2243"/>
    <mergeCell ref="D2222:L2222"/>
    <mergeCell ref="D1226:R1226"/>
    <mergeCell ref="Q2326:R2326"/>
    <mergeCell ref="D1988:L1988"/>
    <mergeCell ref="W973:X973"/>
    <mergeCell ref="D1346:R1346"/>
    <mergeCell ref="Y985:Z985"/>
    <mergeCell ref="U2319:V2319"/>
    <mergeCell ref="U942:V942"/>
    <mergeCell ref="D2268:L2268"/>
    <mergeCell ref="U2324:V2324"/>
    <mergeCell ref="Y282:AD282"/>
    <mergeCell ref="Y309:AD309"/>
    <mergeCell ref="D1028:X1028"/>
    <mergeCell ref="D986:N986"/>
    <mergeCell ref="Y2334:Z2334"/>
    <mergeCell ref="W2301:X2301"/>
    <mergeCell ref="Y853:AD853"/>
    <mergeCell ref="AC983:AD983"/>
    <mergeCell ref="D1538:O1538"/>
    <mergeCell ref="O671:P671"/>
    <mergeCell ref="Y542:AD542"/>
    <mergeCell ref="AC678:AD678"/>
    <mergeCell ref="W2296:X2296"/>
    <mergeCell ref="W2334:X2334"/>
    <mergeCell ref="W2328:X2328"/>
    <mergeCell ref="O2331:P2331"/>
    <mergeCell ref="AC2333:AD2333"/>
    <mergeCell ref="AC2332:AD2332"/>
    <mergeCell ref="S970:T970"/>
    <mergeCell ref="D2113:L2113"/>
    <mergeCell ref="D2166:L2166"/>
    <mergeCell ref="Q921:R921"/>
    <mergeCell ref="D2043:L2043"/>
    <mergeCell ref="S2330:T2330"/>
    <mergeCell ref="AB1422:AD1422"/>
    <mergeCell ref="Y940:Z940"/>
    <mergeCell ref="Y2333:Z2333"/>
    <mergeCell ref="Y858:AD858"/>
    <mergeCell ref="Y553:AD553"/>
    <mergeCell ref="AC683:AD683"/>
    <mergeCell ref="V1422:X1422"/>
    <mergeCell ref="Q715:R715"/>
    <mergeCell ref="D259:X259"/>
    <mergeCell ref="AC667:AD667"/>
    <mergeCell ref="D2124:L2124"/>
    <mergeCell ref="D2157:L2157"/>
    <mergeCell ref="Y265:AD265"/>
    <mergeCell ref="D1852:L1852"/>
    <mergeCell ref="O656:P656"/>
    <mergeCell ref="AA967:AB967"/>
    <mergeCell ref="M2327:N2327"/>
    <mergeCell ref="U389:Y389"/>
    <mergeCell ref="D2326:L2326"/>
    <mergeCell ref="Y1043:AD1043"/>
    <mergeCell ref="Y912:Z912"/>
    <mergeCell ref="D996:N996"/>
    <mergeCell ref="W958:X958"/>
    <mergeCell ref="S778:X778"/>
    <mergeCell ref="B1616:AD1616"/>
    <mergeCell ref="U987:V987"/>
    <mergeCell ref="D1187:R1187"/>
    <mergeCell ref="O645:P645"/>
    <mergeCell ref="S894:T894"/>
    <mergeCell ref="S937:T937"/>
    <mergeCell ref="D1720:L1720"/>
    <mergeCell ref="N1627:N1628"/>
    <mergeCell ref="D1434:O1434"/>
    <mergeCell ref="AC993:AD993"/>
    <mergeCell ref="Y1042:AD1042"/>
    <mergeCell ref="D484:X484"/>
    <mergeCell ref="U1003:V1003"/>
    <mergeCell ref="D1329:R1329"/>
    <mergeCell ref="Y1053:AD1053"/>
    <mergeCell ref="AA695:AB695"/>
    <mergeCell ref="U76:V76"/>
    <mergeCell ref="D645:L645"/>
    <mergeCell ref="S119:T119"/>
    <mergeCell ref="AA604:AB605"/>
    <mergeCell ref="S671:T671"/>
    <mergeCell ref="D660:L660"/>
    <mergeCell ref="S882:T882"/>
    <mergeCell ref="D163:N163"/>
    <mergeCell ref="O57:P57"/>
    <mergeCell ref="U60:V60"/>
    <mergeCell ref="U71:V71"/>
    <mergeCell ref="O128:P128"/>
    <mergeCell ref="U88:V88"/>
    <mergeCell ref="Y59:Z59"/>
    <mergeCell ref="D937:N937"/>
    <mergeCell ref="AA650:AB650"/>
    <mergeCell ref="AA110:AB110"/>
    <mergeCell ref="Y95:Z95"/>
    <mergeCell ref="S108:T108"/>
    <mergeCell ref="O61:P61"/>
    <mergeCell ref="U58:V58"/>
    <mergeCell ref="O76:P76"/>
    <mergeCell ref="U69:V69"/>
    <mergeCell ref="Q60:R60"/>
    <mergeCell ref="W84:X84"/>
    <mergeCell ref="S93:T93"/>
    <mergeCell ref="D361:J361"/>
    <mergeCell ref="O644:P644"/>
    <mergeCell ref="W91:X91"/>
    <mergeCell ref="U631:V631"/>
    <mergeCell ref="U625:V625"/>
    <mergeCell ref="W62:X62"/>
    <mergeCell ref="D99:N99"/>
    <mergeCell ref="W86:X86"/>
    <mergeCell ref="K358:O358"/>
    <mergeCell ref="W691:X691"/>
    <mergeCell ref="O62:P62"/>
    <mergeCell ref="D799:R799"/>
    <mergeCell ref="D505:X505"/>
    <mergeCell ref="D499:X499"/>
    <mergeCell ref="U674:V674"/>
    <mergeCell ref="U366:Y366"/>
    <mergeCell ref="Y79:Z79"/>
    <mergeCell ref="O905:P905"/>
    <mergeCell ref="Q79:R79"/>
    <mergeCell ref="S132:T132"/>
    <mergeCell ref="Q110:R110"/>
    <mergeCell ref="Y248:AD248"/>
    <mergeCell ref="AC95:AD95"/>
    <mergeCell ref="AA62:AB62"/>
    <mergeCell ref="U97:V97"/>
    <mergeCell ref="S65:T65"/>
    <mergeCell ref="D528:X528"/>
    <mergeCell ref="S805:X805"/>
    <mergeCell ref="D447:J447"/>
    <mergeCell ref="D560:X560"/>
    <mergeCell ref="D228:X228"/>
    <mergeCell ref="D632:L632"/>
    <mergeCell ref="Y526:AD526"/>
    <mergeCell ref="Q893:R893"/>
    <mergeCell ref="K451:O451"/>
    <mergeCell ref="K353:O353"/>
    <mergeCell ref="D778:R778"/>
    <mergeCell ref="W624:X624"/>
    <mergeCell ref="AA140:AB140"/>
    <mergeCell ref="Y831:AD831"/>
    <mergeCell ref="D1813:L1813"/>
    <mergeCell ref="K397:O397"/>
    <mergeCell ref="U2318:V2318"/>
    <mergeCell ref="AC2294:AD2294"/>
    <mergeCell ref="AC161:AD161"/>
    <mergeCell ref="AA128:AB128"/>
    <mergeCell ref="D751:R751"/>
    <mergeCell ref="D1208:R1208"/>
    <mergeCell ref="Y609:Z609"/>
    <mergeCell ref="K364:O364"/>
    <mergeCell ref="Y622:Z622"/>
    <mergeCell ref="Y898:Z898"/>
    <mergeCell ref="Y814:AD814"/>
    <mergeCell ref="Y511:AD511"/>
    <mergeCell ref="O629:P629"/>
    <mergeCell ref="Y680:Z680"/>
    <mergeCell ref="Y962:Z962"/>
    <mergeCell ref="O627:P627"/>
    <mergeCell ref="AA919:AB919"/>
    <mergeCell ref="D845:R845"/>
    <mergeCell ref="Y1071:AD1071"/>
    <mergeCell ref="U723:V723"/>
    <mergeCell ref="P351:T351"/>
    <mergeCell ref="Y1098:AD1098"/>
    <mergeCell ref="U698:V698"/>
    <mergeCell ref="W167:X167"/>
    <mergeCell ref="O971:P971"/>
    <mergeCell ref="O977:P977"/>
    <mergeCell ref="K414:O414"/>
    <mergeCell ref="D1824:L1824"/>
    <mergeCell ref="Q99:R99"/>
    <mergeCell ref="O639:P639"/>
    <mergeCell ref="W941:X941"/>
    <mergeCell ref="D1993:L1993"/>
    <mergeCell ref="D1949:L1949"/>
    <mergeCell ref="S76:T76"/>
    <mergeCell ref="AC961:AD961"/>
    <mergeCell ref="AA129:AB129"/>
    <mergeCell ref="D616:L616"/>
    <mergeCell ref="S642:T642"/>
    <mergeCell ref="D915:N915"/>
    <mergeCell ref="U405:Y405"/>
    <mergeCell ref="O78:P78"/>
    <mergeCell ref="D1446:O1446"/>
    <mergeCell ref="D954:N954"/>
    <mergeCell ref="D344:J344"/>
    <mergeCell ref="Q916:R916"/>
    <mergeCell ref="P1893:R1893"/>
    <mergeCell ref="D1743:L1743"/>
    <mergeCell ref="O920:P920"/>
    <mergeCell ref="W613:X613"/>
    <mergeCell ref="AA168:AB168"/>
    <mergeCell ref="Y96:Z96"/>
    <mergeCell ref="D95:N95"/>
    <mergeCell ref="AA141:AB141"/>
    <mergeCell ref="AA135:AB135"/>
    <mergeCell ref="D148:N148"/>
    <mergeCell ref="O132:P132"/>
    <mergeCell ref="D277:X277"/>
    <mergeCell ref="S855:X855"/>
    <mergeCell ref="D355:J355"/>
    <mergeCell ref="K347:O347"/>
    <mergeCell ref="Y112:Z112"/>
    <mergeCell ref="W652:X652"/>
    <mergeCell ref="Y717:Z717"/>
    <mergeCell ref="P395:T395"/>
    <mergeCell ref="C316:AD316"/>
    <mergeCell ref="U963:V963"/>
    <mergeCell ref="D489:X489"/>
    <mergeCell ref="W640:X640"/>
    <mergeCell ref="AA145:AB145"/>
    <mergeCell ref="AA139:AB139"/>
    <mergeCell ref="Y116:Z116"/>
    <mergeCell ref="AC155:AD155"/>
    <mergeCell ref="D916:N916"/>
    <mergeCell ref="D261:X261"/>
    <mergeCell ref="Y685:Z685"/>
    <mergeCell ref="D198:X198"/>
    <mergeCell ref="W139:X139"/>
    <mergeCell ref="Y202:AD202"/>
    <mergeCell ref="D343:J343"/>
    <mergeCell ref="S653:T653"/>
    <mergeCell ref="S654:T654"/>
    <mergeCell ref="S648:T648"/>
    <mergeCell ref="U670:V670"/>
    <mergeCell ref="Y771:AD771"/>
    <mergeCell ref="AC684:AD684"/>
    <mergeCell ref="W703:X703"/>
    <mergeCell ref="Q667:R667"/>
    <mergeCell ref="K439:O439"/>
    <mergeCell ref="AC617:AD617"/>
    <mergeCell ref="Y152:Z152"/>
    <mergeCell ref="AC727:AD727"/>
    <mergeCell ref="K357:O357"/>
    <mergeCell ref="D282:X282"/>
    <mergeCell ref="S665:T665"/>
    <mergeCell ref="AA950:AB950"/>
    <mergeCell ref="D582:X582"/>
    <mergeCell ref="AC965:AD965"/>
    <mergeCell ref="AA999:AB999"/>
    <mergeCell ref="Y2294:Z2294"/>
    <mergeCell ref="Y1893:AA1893"/>
    <mergeCell ref="D1747:L1747"/>
    <mergeCell ref="D2236:L2236"/>
    <mergeCell ref="AA932:AB932"/>
    <mergeCell ref="AC637:AD637"/>
    <mergeCell ref="D504:X504"/>
    <mergeCell ref="U679:V679"/>
    <mergeCell ref="D1868:L1868"/>
    <mergeCell ref="D1931:L1931"/>
    <mergeCell ref="Y515:AD515"/>
    <mergeCell ref="W919:X919"/>
    <mergeCell ref="Y1120:AD1120"/>
    <mergeCell ref="AA2294:AB2294"/>
    <mergeCell ref="AA651:AB651"/>
    <mergeCell ref="D1563:L1563"/>
    <mergeCell ref="W669:X669"/>
    <mergeCell ref="M2290:AD2290"/>
    <mergeCell ref="D298:X298"/>
    <mergeCell ref="Y939:Z939"/>
    <mergeCell ref="Y933:Z933"/>
    <mergeCell ref="D2209:L2209"/>
    <mergeCell ref="S760:X760"/>
    <mergeCell ref="D1489:O1489"/>
    <mergeCell ref="D790:R790"/>
    <mergeCell ref="O622:P622"/>
    <mergeCell ref="Q163:R163"/>
    <mergeCell ref="D348:J348"/>
    <mergeCell ref="Y247:AD247"/>
    <mergeCell ref="Y241:AD241"/>
    <mergeCell ref="D255:X255"/>
    <mergeCell ref="D2330:L2330"/>
    <mergeCell ref="Y497:AD497"/>
    <mergeCell ref="D2025:L2025"/>
    <mergeCell ref="O127:P127"/>
    <mergeCell ref="Y846:AD846"/>
    <mergeCell ref="W708:X708"/>
    <mergeCell ref="S893:T893"/>
    <mergeCell ref="AC2322:AD2322"/>
    <mergeCell ref="AA2301:AB2301"/>
    <mergeCell ref="AA2295:AB2295"/>
    <mergeCell ref="AA2296:AB2296"/>
    <mergeCell ref="D362:J362"/>
    <mergeCell ref="AC2301:AD2301"/>
    <mergeCell ref="U2320:V2320"/>
    <mergeCell ref="M2318:N2318"/>
    <mergeCell ref="W2303:X2303"/>
    <mergeCell ref="Y956:Z956"/>
    <mergeCell ref="D1317:R1317"/>
    <mergeCell ref="AC649:AD649"/>
    <mergeCell ref="W894:X894"/>
    <mergeCell ref="D370:J370"/>
    <mergeCell ref="D1196:R1196"/>
    <mergeCell ref="W889:X889"/>
    <mergeCell ref="D909:N909"/>
    <mergeCell ref="K444:O444"/>
    <mergeCell ref="AC626:AD626"/>
    <mergeCell ref="Q621:R621"/>
    <mergeCell ref="S2321:T2321"/>
    <mergeCell ref="AC685:AD685"/>
    <mergeCell ref="D1176:R1176"/>
    <mergeCell ref="S826:X826"/>
    <mergeCell ref="Q887:R887"/>
    <mergeCell ref="Y989:Z989"/>
    <mergeCell ref="D2106:L2106"/>
    <mergeCell ref="S2323:T2323"/>
    <mergeCell ref="D2041:L2041"/>
    <mergeCell ref="B1577:AE1577"/>
    <mergeCell ref="U656:V656"/>
    <mergeCell ref="U642:V642"/>
    <mergeCell ref="D697:L697"/>
    <mergeCell ref="W2329:X2329"/>
    <mergeCell ref="U2296:V2296"/>
    <mergeCell ref="U167:V167"/>
    <mergeCell ref="AC100:AD100"/>
    <mergeCell ref="Z403:AD403"/>
    <mergeCell ref="AC115:AD115"/>
    <mergeCell ref="AA137:AB137"/>
    <mergeCell ref="Y106:Z106"/>
    <mergeCell ref="Q101:R101"/>
    <mergeCell ref="O137:P137"/>
    <mergeCell ref="D193:X193"/>
    <mergeCell ref="D231:X231"/>
    <mergeCell ref="Y954:Z954"/>
    <mergeCell ref="O900:P900"/>
    <mergeCell ref="Y815:AD815"/>
    <mergeCell ref="Y826:AD826"/>
    <mergeCell ref="D338:J338"/>
    <mergeCell ref="D374:J374"/>
    <mergeCell ref="AA697:AB697"/>
    <mergeCell ref="D109:N109"/>
    <mergeCell ref="D194:X194"/>
    <mergeCell ref="S175:T175"/>
    <mergeCell ref="AA659:AB659"/>
    <mergeCell ref="D291:X291"/>
    <mergeCell ref="S2319:T2319"/>
    <mergeCell ref="D1977:L1977"/>
    <mergeCell ref="W952:X952"/>
    <mergeCell ref="C1547:E1547"/>
    <mergeCell ref="AC2299:AD2299"/>
    <mergeCell ref="AC894:AD894"/>
    <mergeCell ref="D2134:L2134"/>
    <mergeCell ref="D2118:L2118"/>
    <mergeCell ref="D1478:O1478"/>
    <mergeCell ref="M2303:N2303"/>
    <mergeCell ref="Q2302:R2302"/>
    <mergeCell ref="M1892:AD1892"/>
    <mergeCell ref="D1856:L1856"/>
    <mergeCell ref="D2014:L2014"/>
    <mergeCell ref="D2226:L2226"/>
    <mergeCell ref="C1550:AD1550"/>
    <mergeCell ref="Y514:AD514"/>
    <mergeCell ref="W934:X934"/>
    <mergeCell ref="AC633:AD633"/>
    <mergeCell ref="D1665:L1665"/>
    <mergeCell ref="Q111:R111"/>
    <mergeCell ref="D469:X469"/>
    <mergeCell ref="AC143:AD143"/>
    <mergeCell ref="M670:N670"/>
    <mergeCell ref="Y264:AD264"/>
    <mergeCell ref="AC134:AD134"/>
    <mergeCell ref="O884:P884"/>
    <mergeCell ref="Q89:R89"/>
    <mergeCell ref="D356:J356"/>
    <mergeCell ref="D762:R762"/>
    <mergeCell ref="D152:N152"/>
    <mergeCell ref="D127:N127"/>
    <mergeCell ref="Y679:Z679"/>
    <mergeCell ref="Y163:Z163"/>
    <mergeCell ref="D1088:X1088"/>
    <mergeCell ref="O638:P638"/>
    <mergeCell ref="W131:X131"/>
    <mergeCell ref="AA706:AB706"/>
    <mergeCell ref="D1445:O1445"/>
    <mergeCell ref="Q165:R165"/>
    <mergeCell ref="Q692:R692"/>
    <mergeCell ref="Y950:Z950"/>
    <mergeCell ref="U935:V935"/>
    <mergeCell ref="Y645:Z645"/>
    <mergeCell ref="D1333:R1333"/>
    <mergeCell ref="S782:X782"/>
    <mergeCell ref="Y129:Z129"/>
    <mergeCell ref="K330:O330"/>
    <mergeCell ref="Y123:Z123"/>
    <mergeCell ref="Y797:AD797"/>
    <mergeCell ref="Y254:AD254"/>
    <mergeCell ref="Y1128:AD1128"/>
    <mergeCell ref="Y1103:AD1103"/>
    <mergeCell ref="O165:P165"/>
    <mergeCell ref="AC172:AD172"/>
    <mergeCell ref="D527:X527"/>
    <mergeCell ref="S631:T631"/>
    <mergeCell ref="S625:T625"/>
    <mergeCell ref="W901:X901"/>
    <mergeCell ref="O2329:P2329"/>
    <mergeCell ref="Q153:R153"/>
    <mergeCell ref="AA939:AB939"/>
    <mergeCell ref="D565:X565"/>
    <mergeCell ref="S979:T979"/>
    <mergeCell ref="AC699:AD699"/>
    <mergeCell ref="W74:X74"/>
    <mergeCell ref="U614:V614"/>
    <mergeCell ref="Y302:AD302"/>
    <mergeCell ref="W2317:X2317"/>
    <mergeCell ref="D1731:L1731"/>
    <mergeCell ref="W163:X163"/>
    <mergeCell ref="AC999:AD999"/>
    <mergeCell ref="O141:P141"/>
    <mergeCell ref="D1845:L1845"/>
    <mergeCell ref="Q2297:R2297"/>
    <mergeCell ref="Z392:AD392"/>
    <mergeCell ref="Y481:AD481"/>
    <mergeCell ref="S1754:U1754"/>
    <mergeCell ref="W957:X957"/>
    <mergeCell ref="U924:V924"/>
    <mergeCell ref="D2030:L2030"/>
    <mergeCell ref="C865:AD865"/>
    <mergeCell ref="D1049:X1049"/>
    <mergeCell ref="D1725:L1725"/>
    <mergeCell ref="Y214:AD214"/>
    <mergeCell ref="U398:Y398"/>
    <mergeCell ref="D1940:L1940"/>
    <mergeCell ref="W915:X915"/>
    <mergeCell ref="D82:N82"/>
    <mergeCell ref="D1038:X1038"/>
    <mergeCell ref="D718:L718"/>
    <mergeCell ref="O77:P77"/>
    <mergeCell ref="D898:N898"/>
    <mergeCell ref="U388:Y388"/>
    <mergeCell ref="D70:N70"/>
    <mergeCell ref="S787:X787"/>
    <mergeCell ref="D60:N60"/>
    <mergeCell ref="AA161:AB161"/>
    <mergeCell ref="D174:N174"/>
    <mergeCell ref="S59:T59"/>
    <mergeCell ref="P362:T362"/>
    <mergeCell ref="D1397:R1397"/>
    <mergeCell ref="D1427:O1427"/>
    <mergeCell ref="Y1052:AD1052"/>
    <mergeCell ref="W923:X923"/>
    <mergeCell ref="D265:X265"/>
    <mergeCell ref="Y84:Z84"/>
    <mergeCell ref="D772:R772"/>
    <mergeCell ref="Y689:Z689"/>
    <mergeCell ref="D609:L609"/>
    <mergeCell ref="Y1019:AD1019"/>
    <mergeCell ref="O60:P60"/>
    <mergeCell ref="S608:T608"/>
    <mergeCell ref="Y934:Z934"/>
    <mergeCell ref="U371:Y371"/>
    <mergeCell ref="AA676:AB676"/>
    <mergeCell ref="AA887:AB887"/>
    <mergeCell ref="AC954:AD954"/>
    <mergeCell ref="AC981:AD981"/>
    <mergeCell ref="U635:V635"/>
    <mergeCell ref="U629:V629"/>
    <mergeCell ref="D1021:X1021"/>
    <mergeCell ref="O616:P616"/>
    <mergeCell ref="M2332:N2332"/>
    <mergeCell ref="Y759:AD759"/>
    <mergeCell ref="D71:N71"/>
    <mergeCell ref="AA2299:AB2299"/>
    <mergeCell ref="P432:T432"/>
    <mergeCell ref="C1600:AD1600"/>
    <mergeCell ref="U349:Y349"/>
    <mergeCell ref="AA2300:AB2300"/>
    <mergeCell ref="D2187:L2187"/>
    <mergeCell ref="Y134:Z134"/>
    <mergeCell ref="D707:L707"/>
    <mergeCell ref="Q637:R637"/>
    <mergeCell ref="D1467:O1467"/>
    <mergeCell ref="D1197:R1197"/>
    <mergeCell ref="D365:J365"/>
    <mergeCell ref="Q937:R937"/>
    <mergeCell ref="D124:N124"/>
    <mergeCell ref="S788:X788"/>
    <mergeCell ref="D887:N887"/>
    <mergeCell ref="P443:T443"/>
    <mergeCell ref="U377:Y377"/>
    <mergeCell ref="D1483:O1483"/>
    <mergeCell ref="D1873:L1873"/>
    <mergeCell ref="D1568:L1568"/>
    <mergeCell ref="O932:P932"/>
    <mergeCell ref="O888:P888"/>
    <mergeCell ref="AA1891:AD1891"/>
    <mergeCell ref="Y803:AD803"/>
    <mergeCell ref="AA160:AB160"/>
    <mergeCell ref="D783:R783"/>
    <mergeCell ref="W657:X657"/>
    <mergeCell ref="Y270:AD270"/>
    <mergeCell ref="B3:AD3"/>
    <mergeCell ref="D1742:L1742"/>
    <mergeCell ref="Q103:R103"/>
    <mergeCell ref="AA977:AB977"/>
    <mergeCell ref="Y552:AD552"/>
    <mergeCell ref="D1466:O1466"/>
    <mergeCell ref="M693:N693"/>
    <mergeCell ref="B2308:AE2308"/>
    <mergeCell ref="D515:X515"/>
    <mergeCell ref="U652:V652"/>
    <mergeCell ref="D471:X471"/>
    <mergeCell ref="U646:V646"/>
    <mergeCell ref="Q98:R98"/>
    <mergeCell ref="D1120:X1120"/>
    <mergeCell ref="C1753:L1755"/>
    <mergeCell ref="F453:AD453"/>
    <mergeCell ref="U952:V952"/>
    <mergeCell ref="W107:X107"/>
    <mergeCell ref="D472:X472"/>
    <mergeCell ref="U647:V647"/>
    <mergeCell ref="AC905:AD905"/>
    <mergeCell ref="D1770:L1770"/>
    <mergeCell ref="D1764:L1764"/>
    <mergeCell ref="W712:X712"/>
    <mergeCell ref="Q87:R87"/>
    <mergeCell ref="AA961:AB961"/>
    <mergeCell ref="C2286:AD2286"/>
    <mergeCell ref="D210:X210"/>
    <mergeCell ref="U86:V86"/>
    <mergeCell ref="S626:T626"/>
    <mergeCell ref="D516:X516"/>
    <mergeCell ref="U691:V691"/>
    <mergeCell ref="C23:AD23"/>
    <mergeCell ref="Z386:AD386"/>
    <mergeCell ref="AC2326:AD2326"/>
    <mergeCell ref="D643:L643"/>
    <mergeCell ref="D637:L637"/>
    <mergeCell ref="Y1047:AD1047"/>
    <mergeCell ref="AC122:AD122"/>
    <mergeCell ref="M649:N649"/>
    <mergeCell ref="B1015:AD1015"/>
    <mergeCell ref="AC2321:AD2321"/>
    <mergeCell ref="Q898:R898"/>
    <mergeCell ref="AC137:AD137"/>
    <mergeCell ref="AA677:AB677"/>
    <mergeCell ref="S664:T664"/>
    <mergeCell ref="D1455:O1455"/>
    <mergeCell ref="D990:N990"/>
    <mergeCell ref="D380:J380"/>
    <mergeCell ref="AC138:AD138"/>
    <mergeCell ref="S964:T964"/>
    <mergeCell ref="AC132:AD132"/>
    <mergeCell ref="Z397:AD397"/>
    <mergeCell ref="D1450:O1450"/>
    <mergeCell ref="C1008:AD1008"/>
    <mergeCell ref="D1920:L1920"/>
    <mergeCell ref="U2323:V2323"/>
    <mergeCell ref="D1349:R1349"/>
    <mergeCell ref="S798:X798"/>
    <mergeCell ref="Y1097:AD1097"/>
    <mergeCell ref="Y961:Z961"/>
    <mergeCell ref="Y673:Z673"/>
    <mergeCell ref="D404:J404"/>
    <mergeCell ref="S2291:T2291"/>
    <mergeCell ref="S2302:T2302"/>
    <mergeCell ref="D1180:R1180"/>
    <mergeCell ref="AA671:AB671"/>
    <mergeCell ref="U2295:V2295"/>
    <mergeCell ref="U704:V704"/>
    <mergeCell ref="D1470:O1470"/>
    <mergeCell ref="D1653:L1653"/>
    <mergeCell ref="M2302:N2302"/>
    <mergeCell ref="D2247:L2247"/>
    <mergeCell ref="AC55:AD55"/>
    <mergeCell ref="Z347:AD347"/>
    <mergeCell ref="S908:T908"/>
    <mergeCell ref="Z341:AD341"/>
    <mergeCell ref="AC2298:AD2298"/>
    <mergeCell ref="D413:J413"/>
    <mergeCell ref="AC687:AD687"/>
    <mergeCell ref="AC171:AD171"/>
    <mergeCell ref="AC987:AD987"/>
    <mergeCell ref="D1542:O1542"/>
    <mergeCell ref="D222:X222"/>
    <mergeCell ref="O675:P675"/>
    <mergeCell ref="U974:V974"/>
    <mergeCell ref="AC682:AD682"/>
    <mergeCell ref="D446:J446"/>
    <mergeCell ref="Y285:AD285"/>
    <mergeCell ref="W2300:X2300"/>
    <mergeCell ref="D1386:R1386"/>
    <mergeCell ref="U636:V636"/>
    <mergeCell ref="Q71:R71"/>
    <mergeCell ref="AC66:AD66"/>
    <mergeCell ref="Z369:AD369"/>
    <mergeCell ref="AA606:AB606"/>
    <mergeCell ref="AC67:AD67"/>
    <mergeCell ref="U896:V896"/>
    <mergeCell ref="C1561:L1562"/>
    <mergeCell ref="W662:X662"/>
    <mergeCell ref="AA150:AB150"/>
    <mergeCell ref="AA144:AB144"/>
    <mergeCell ref="Y684:Z684"/>
    <mergeCell ref="Q81:R81"/>
    <mergeCell ref="W113:X113"/>
    <mergeCell ref="Y301:AD301"/>
    <mergeCell ref="K369:O369"/>
    <mergeCell ref="Q92:R92"/>
    <mergeCell ref="Y836:AD836"/>
    <mergeCell ref="Y863:AD863"/>
    <mergeCell ref="Y269:AD269"/>
    <mergeCell ref="O660:P660"/>
    <mergeCell ref="W962:X962"/>
    <mergeCell ref="W906:X906"/>
    <mergeCell ref="Y557:AD557"/>
    <mergeCell ref="Y513:AD513"/>
    <mergeCell ref="Q649:R649"/>
    <mergeCell ref="AC911:AD911"/>
    <mergeCell ref="M702:N702"/>
    <mergeCell ref="AC721:AD721"/>
    <mergeCell ref="Y268:AD268"/>
    <mergeCell ref="C325:AD325"/>
    <mergeCell ref="D1369:R1369"/>
    <mergeCell ref="S838:X838"/>
    <mergeCell ref="S991:T991"/>
    <mergeCell ref="AA717:AB717"/>
    <mergeCell ref="Y623:Z623"/>
    <mergeCell ref="D665:L665"/>
    <mergeCell ref="M616:N616"/>
    <mergeCell ref="Y1075:AD1075"/>
    <mergeCell ref="D1473:O1473"/>
    <mergeCell ref="D1458:O1458"/>
    <mergeCell ref="AA978:AB978"/>
    <mergeCell ref="D991:N991"/>
    <mergeCell ref="M666:N666"/>
    <mergeCell ref="Z398:AD398"/>
    <mergeCell ref="U899:V899"/>
    <mergeCell ref="Q724:R724"/>
    <mergeCell ref="Y747:AD747"/>
    <mergeCell ref="Q941:R941"/>
    <mergeCell ref="D885:N885"/>
    <mergeCell ref="S638:T638"/>
    <mergeCell ref="W969:X969"/>
    <mergeCell ref="D1133:X1133"/>
    <mergeCell ref="D525:X525"/>
    <mergeCell ref="AA981:AB981"/>
    <mergeCell ref="D1210:R1210"/>
    <mergeCell ref="W1000:X1000"/>
    <mergeCell ref="Y959:Z959"/>
    <mergeCell ref="S605:T605"/>
    <mergeCell ref="P451:T451"/>
    <mergeCell ref="Y984:Z984"/>
    <mergeCell ref="D467:X467"/>
    <mergeCell ref="AC906:AD906"/>
    <mergeCell ref="D796:R796"/>
    <mergeCell ref="AA990:AB990"/>
    <mergeCell ref="Y468:AD468"/>
    <mergeCell ref="U949:V949"/>
    <mergeCell ref="D1302:R1302"/>
    <mergeCell ref="O678:P678"/>
    <mergeCell ref="D2194:L2194"/>
    <mergeCell ref="U700:V700"/>
    <mergeCell ref="AC933:AD933"/>
    <mergeCell ref="AC960:AD960"/>
    <mergeCell ref="O887:P887"/>
    <mergeCell ref="D1026:X1026"/>
    <mergeCell ref="AC82:AD82"/>
    <mergeCell ref="W101:X101"/>
    <mergeCell ref="Y712:Z712"/>
    <mergeCell ref="S766:X766"/>
    <mergeCell ref="AC612:AD612"/>
    <mergeCell ref="S1295:S1296"/>
    <mergeCell ref="Q627:R627"/>
    <mergeCell ref="Y105:Z105"/>
    <mergeCell ref="D113:N113"/>
    <mergeCell ref="U111:V111"/>
    <mergeCell ref="D1677:L1677"/>
    <mergeCell ref="D1942:L1942"/>
    <mergeCell ref="K402:O402"/>
    <mergeCell ref="AA989:AB989"/>
    <mergeCell ref="S637:T637"/>
    <mergeCell ref="Q693:R693"/>
    <mergeCell ref="D1272:R1272"/>
    <mergeCell ref="K434:O434"/>
    <mergeCell ref="AB1893:AD1893"/>
    <mergeCell ref="AC944:AD944"/>
    <mergeCell ref="U913:V913"/>
    <mergeCell ref="V1754:X1754"/>
    <mergeCell ref="Y135:Z135"/>
    <mergeCell ref="D1383:R1383"/>
    <mergeCell ref="D1817:L1817"/>
    <mergeCell ref="Y530:AD530"/>
    <mergeCell ref="Y117:Z117"/>
    <mergeCell ref="U618:V618"/>
    <mergeCell ref="U918:V918"/>
    <mergeCell ref="D1800:L1800"/>
    <mergeCell ref="C729:E729"/>
    <mergeCell ref="O615:P615"/>
    <mergeCell ref="Z431:AD431"/>
    <mergeCell ref="D121:N121"/>
    <mergeCell ref="U411:Y411"/>
    <mergeCell ref="B183:AE183"/>
    <mergeCell ref="Q673:R673"/>
    <mergeCell ref="Y493:AD493"/>
    <mergeCell ref="M634:N634"/>
    <mergeCell ref="AA678:AB678"/>
    <mergeCell ref="P414:T414"/>
    <mergeCell ref="U348:Y348"/>
    <mergeCell ref="Z402:AD402"/>
    <mergeCell ref="Y929:Z929"/>
    <mergeCell ref="D383:J383"/>
    <mergeCell ref="AA984:AB984"/>
    <mergeCell ref="U142:V142"/>
    <mergeCell ref="D199:X199"/>
    <mergeCell ref="AA694:AB694"/>
    <mergeCell ref="Q117:R117"/>
    <mergeCell ref="Y507:AD507"/>
    <mergeCell ref="Q663:R663"/>
    <mergeCell ref="AC136:AD136"/>
    <mergeCell ref="D406:J406"/>
    <mergeCell ref="AC164:AD164"/>
    <mergeCell ref="Y218:AD218"/>
    <mergeCell ref="W955:X955"/>
    <mergeCell ref="D418:J418"/>
    <mergeCell ref="Y144:Z144"/>
    <mergeCell ref="W684:X684"/>
    <mergeCell ref="D1664:L1664"/>
    <mergeCell ref="D1822:L1822"/>
    <mergeCell ref="AA899:AB899"/>
    <mergeCell ref="U118:V118"/>
    <mergeCell ref="AA655:AB655"/>
    <mergeCell ref="D1735:L1735"/>
    <mergeCell ref="O886:P886"/>
    <mergeCell ref="D341:J341"/>
    <mergeCell ref="D666:L666"/>
    <mergeCell ref="S750:X750"/>
    <mergeCell ref="D433:J433"/>
    <mergeCell ref="Z366:AD366"/>
    <mergeCell ref="S632:T632"/>
    <mergeCell ref="D1699:L1699"/>
    <mergeCell ref="AA119:AB119"/>
    <mergeCell ref="Y659:Z659"/>
    <mergeCell ref="P337:T337"/>
    <mergeCell ref="S796:X796"/>
    <mergeCell ref="Q726:R726"/>
    <mergeCell ref="U632:V632"/>
    <mergeCell ref="U175:V175"/>
    <mergeCell ref="Y230:AD230"/>
    <mergeCell ref="Q620:R620"/>
    <mergeCell ref="AA689:AB689"/>
    <mergeCell ref="Y286:AD286"/>
    <mergeCell ref="D279:X279"/>
    <mergeCell ref="C1290:AD1290"/>
    <mergeCell ref="O636:P636"/>
    <mergeCell ref="B187:AD187"/>
    <mergeCell ref="AA121:AB121"/>
    <mergeCell ref="B2340:AE2340"/>
    <mergeCell ref="S810:X810"/>
    <mergeCell ref="D903:N903"/>
    <mergeCell ref="C2274:AD2274"/>
    <mergeCell ref="M637:N637"/>
    <mergeCell ref="Y1124:AD1124"/>
    <mergeCell ref="D620:L620"/>
    <mergeCell ref="D548:X548"/>
    <mergeCell ref="S646:T646"/>
    <mergeCell ref="O2325:P2325"/>
    <mergeCell ref="AC2331:AD2331"/>
    <mergeCell ref="O2322:P2322"/>
    <mergeCell ref="U2333:V2333"/>
    <mergeCell ref="S2295:T2295"/>
    <mergeCell ref="U993:V993"/>
    <mergeCell ref="D2116:L2116"/>
    <mergeCell ref="D2110:L2110"/>
    <mergeCell ref="C2315:L2316"/>
    <mergeCell ref="AA992:AB992"/>
    <mergeCell ref="C590:AD590"/>
    <mergeCell ref="D999:N999"/>
    <mergeCell ref="D2213:L2213"/>
    <mergeCell ref="O938:P938"/>
    <mergeCell ref="AC724:AD724"/>
    <mergeCell ref="AC972:AD972"/>
    <mergeCell ref="D2122:L2122"/>
    <mergeCell ref="O2292:P2292"/>
    <mergeCell ref="M2320:N2320"/>
    <mergeCell ref="D2170:L2170"/>
    <mergeCell ref="D1179:R1179"/>
    <mergeCell ref="D2259:L2259"/>
    <mergeCell ref="Q626:R626"/>
    <mergeCell ref="O98:P98"/>
    <mergeCell ref="C2275:AD2275"/>
    <mergeCell ref="M632:N632"/>
    <mergeCell ref="D919:N919"/>
    <mergeCell ref="U409:Y409"/>
    <mergeCell ref="Q881:R881"/>
    <mergeCell ref="D1266:R1266"/>
    <mergeCell ref="C1421:O1423"/>
    <mergeCell ref="U107:V107"/>
    <mergeCell ref="S647:T647"/>
    <mergeCell ref="S863:X863"/>
    <mergeCell ref="S641:T641"/>
    <mergeCell ref="D1438:O1438"/>
    <mergeCell ref="D1527:O1527"/>
    <mergeCell ref="D232:X232"/>
    <mergeCell ref="U624:V624"/>
    <mergeCell ref="U102:V102"/>
    <mergeCell ref="D532:X532"/>
    <mergeCell ref="O126:P126"/>
    <mergeCell ref="D337:J337"/>
    <mergeCell ref="U619:V619"/>
    <mergeCell ref="AA960:AB960"/>
    <mergeCell ref="D281:X281"/>
    <mergeCell ref="Y616:Z616"/>
    <mergeCell ref="D1304:R1304"/>
    <mergeCell ref="Y705:Z705"/>
    <mergeCell ref="S759:X759"/>
    <mergeCell ref="D847:R847"/>
    <mergeCell ref="P383:T383"/>
    <mergeCell ref="Y916:Z916"/>
    <mergeCell ref="D1000:N1000"/>
    <mergeCell ref="Y676:Z676"/>
    <mergeCell ref="Q59:R59"/>
    <mergeCell ref="Y1085:AD1085"/>
    <mergeCell ref="Y1079:AD1079"/>
    <mergeCell ref="Y780:AD780"/>
    <mergeCell ref="AC693:AD693"/>
    <mergeCell ref="D744:R744"/>
    <mergeCell ref="K346:O346"/>
    <mergeCell ref="C875:AD875"/>
    <mergeCell ref="Q974:R974"/>
    <mergeCell ref="D92:N92"/>
    <mergeCell ref="AC904:AD904"/>
    <mergeCell ref="D1101:X1101"/>
    <mergeCell ref="Y1080:AD1080"/>
    <mergeCell ref="AA105:AB105"/>
    <mergeCell ref="AA2321:AB2321"/>
    <mergeCell ref="O898:P898"/>
    <mergeCell ref="D2208:L2208"/>
    <mergeCell ref="D1102:X1102"/>
    <mergeCell ref="D2089:L2089"/>
    <mergeCell ref="Y67:Z67"/>
    <mergeCell ref="D2203:L2203"/>
    <mergeCell ref="AA132:AB132"/>
    <mergeCell ref="D755:R755"/>
    <mergeCell ref="D145:N145"/>
    <mergeCell ref="Y672:Z672"/>
    <mergeCell ref="S809:X809"/>
    <mergeCell ref="D908:N908"/>
    <mergeCell ref="Y2321:Z2321"/>
    <mergeCell ref="K385:O385"/>
    <mergeCell ref="W134:X134"/>
    <mergeCell ref="S64:T64"/>
    <mergeCell ref="D1794:L1794"/>
    <mergeCell ref="C20:AD20"/>
    <mergeCell ref="Q119:R119"/>
    <mergeCell ref="Z352:AD352"/>
    <mergeCell ref="AC2292:AD2292"/>
    <mergeCell ref="U973:V973"/>
    <mergeCell ref="U668:V668"/>
    <mergeCell ref="AC970:AD970"/>
    <mergeCell ref="D723:L723"/>
    <mergeCell ref="D1785:L1785"/>
    <mergeCell ref="M621:N621"/>
    <mergeCell ref="O686:P686"/>
    <mergeCell ref="U968:V968"/>
    <mergeCell ref="S1570:X1570"/>
    <mergeCell ref="S935:T935"/>
    <mergeCell ref="D1697:L1697"/>
    <mergeCell ref="W645:X645"/>
    <mergeCell ref="AA894:AB894"/>
    <mergeCell ref="D520:X520"/>
    <mergeCell ref="Q147:R147"/>
    <mergeCell ref="D1997:L1997"/>
    <mergeCell ref="S58:T58"/>
    <mergeCell ref="P361:T361"/>
    <mergeCell ref="Q636:R636"/>
    <mergeCell ref="Q892:R892"/>
    <mergeCell ref="C1882:AD1882"/>
    <mergeCell ref="P356:T356"/>
    <mergeCell ref="D2264:L2264"/>
    <mergeCell ref="Q990:R990"/>
    <mergeCell ref="AA710:AB710"/>
    <mergeCell ref="S755:X755"/>
    <mergeCell ref="AA921:AB921"/>
    <mergeCell ref="D1117:X1117"/>
    <mergeCell ref="U54:V54"/>
    <mergeCell ref="D1449:O1449"/>
    <mergeCell ref="AA67:AB67"/>
    <mergeCell ref="S896:T896"/>
    <mergeCell ref="AA61:AB61"/>
    <mergeCell ref="D376:J376"/>
    <mergeCell ref="Q973:R973"/>
    <mergeCell ref="AC159:AD159"/>
    <mergeCell ref="AC153:AD153"/>
    <mergeCell ref="AA693:AB693"/>
    <mergeCell ref="D1316:R1316"/>
    <mergeCell ref="P437:T437"/>
    <mergeCell ref="U354:Y354"/>
    <mergeCell ref="D1471:O1471"/>
    <mergeCell ref="S891:T891"/>
    <mergeCell ref="AC154:AD154"/>
    <mergeCell ref="D482:X482"/>
    <mergeCell ref="U657:V657"/>
    <mergeCell ref="D1374:R1374"/>
    <mergeCell ref="Y986:Z986"/>
    <mergeCell ref="Y694:Z694"/>
    <mergeCell ref="K438:O438"/>
    <mergeCell ref="S890:T890"/>
    <mergeCell ref="Y509:AD509"/>
    <mergeCell ref="Y967:Z967"/>
    <mergeCell ref="Y662:Z662"/>
    <mergeCell ref="AA996:AB996"/>
    <mergeCell ref="D984:N984"/>
    <mergeCell ref="S102:T102"/>
    <mergeCell ref="AA82:AB82"/>
    <mergeCell ref="W95:X95"/>
    <mergeCell ref="Y1040:AD1040"/>
    <mergeCell ref="AA77:AB77"/>
    <mergeCell ref="Z407:AD407"/>
    <mergeCell ref="AA682:AB682"/>
    <mergeCell ref="D1305:R1305"/>
    <mergeCell ref="U2300:V2300"/>
    <mergeCell ref="D658:L658"/>
    <mergeCell ref="Y1068:AD1068"/>
    <mergeCell ref="M610:N610"/>
    <mergeCell ref="S1565:X1565"/>
    <mergeCell ref="AC654:AD654"/>
    <mergeCell ref="AC681:AD681"/>
    <mergeCell ref="AA889:AB889"/>
    <mergeCell ref="U721:V721"/>
    <mergeCell ref="D1708:L1708"/>
    <mergeCell ref="D1839:L1839"/>
    <mergeCell ref="W956:X956"/>
    <mergeCell ref="O82:P82"/>
    <mergeCell ref="AC131:AD131"/>
    <mergeCell ref="S630:T630"/>
    <mergeCell ref="D204:X204"/>
    <mergeCell ref="D2127:L2127"/>
    <mergeCell ref="C2285:AD2285"/>
    <mergeCell ref="D215:X215"/>
    <mergeCell ref="D1265:R1265"/>
    <mergeCell ref="S776:X776"/>
    <mergeCell ref="Q706:R706"/>
    <mergeCell ref="AA948:AB948"/>
    <mergeCell ref="U451:Y451"/>
    <mergeCell ref="D955:N955"/>
    <mergeCell ref="D930:N930"/>
    <mergeCell ref="U445:Y445"/>
    <mergeCell ref="D934:N934"/>
    <mergeCell ref="AA66:AB66"/>
    <mergeCell ref="Y606:Z606"/>
    <mergeCell ref="Q919:R919"/>
    <mergeCell ref="S69:T69"/>
    <mergeCell ref="D857:R857"/>
    <mergeCell ref="Y1024:AD1024"/>
    <mergeCell ref="P355:T355"/>
    <mergeCell ref="D1409:R1409"/>
    <mergeCell ref="D331:J331"/>
    <mergeCell ref="W944:X944"/>
    <mergeCell ref="B1011:AE1011"/>
    <mergeCell ref="D286:X286"/>
    <mergeCell ref="D1670:L1670"/>
    <mergeCell ref="M671:N671"/>
    <mergeCell ref="AA982:AB982"/>
    <mergeCell ref="D1070:X1070"/>
    <mergeCell ref="O620:P620"/>
    <mergeCell ref="Y213:AD213"/>
    <mergeCell ref="Y860:AD860"/>
    <mergeCell ref="U90:V90"/>
    <mergeCell ref="D487:X487"/>
    <mergeCell ref="AA944:AB944"/>
    <mergeCell ref="Q82:R82"/>
    <mergeCell ref="O658:P658"/>
    <mergeCell ref="Y573:AD573"/>
    <mergeCell ref="Z357:AD357"/>
    <mergeCell ref="W96:X96"/>
    <mergeCell ref="O925:P925"/>
    <mergeCell ref="W90:X90"/>
    <mergeCell ref="O71:P71"/>
    <mergeCell ref="D76:N76"/>
    <mergeCell ref="B1287:AD1287"/>
    <mergeCell ref="O93:P93"/>
    <mergeCell ref="D1217:R1217"/>
    <mergeCell ref="D2163:L2163"/>
    <mergeCell ref="D2242:L2242"/>
    <mergeCell ref="D1203:R1203"/>
    <mergeCell ref="Y793:AD793"/>
    <mergeCell ref="U969:V969"/>
    <mergeCell ref="Y938:Z938"/>
    <mergeCell ref="Y1089:AD1089"/>
    <mergeCell ref="Y2020:AA2020"/>
    <mergeCell ref="Y2320:Z2320"/>
    <mergeCell ref="U998:V998"/>
    <mergeCell ref="W627:X627"/>
    <mergeCell ref="D2244:L2244"/>
    <mergeCell ref="D1436:O1436"/>
    <mergeCell ref="D2039:L2039"/>
    <mergeCell ref="S1569:X1569"/>
    <mergeCell ref="D1983:L1983"/>
    <mergeCell ref="D1982:L1982"/>
    <mergeCell ref="D2009:L2009"/>
    <mergeCell ref="D1170:R1170"/>
    <mergeCell ref="D2155:L2155"/>
    <mergeCell ref="Y1073:AD1073"/>
    <mergeCell ref="D1200:R1200"/>
    <mergeCell ref="D1358:R1358"/>
    <mergeCell ref="U650:V650"/>
    <mergeCell ref="D1301:R1301"/>
    <mergeCell ref="Y1076:AD1076"/>
    <mergeCell ref="D1044:X1044"/>
    <mergeCell ref="D1382:R1382"/>
    <mergeCell ref="D1307:R1307"/>
    <mergeCell ref="D1215:R1215"/>
    <mergeCell ref="U2316:V2316"/>
    <mergeCell ref="D1507:O1507"/>
    <mergeCell ref="D1482:O1482"/>
    <mergeCell ref="B1557:AD1557"/>
    <mergeCell ref="C2306:AD2306"/>
    <mergeCell ref="AC713:AD713"/>
    <mergeCell ref="M625:N625"/>
    <mergeCell ref="D987:N987"/>
    <mergeCell ref="D1298:R1298"/>
    <mergeCell ref="Y920:Z920"/>
    <mergeCell ref="D1123:X1123"/>
    <mergeCell ref="D1904:L1904"/>
    <mergeCell ref="D2204:L2204"/>
    <mergeCell ref="D1663:L1663"/>
    <mergeCell ref="AA2292:AB2292"/>
    <mergeCell ref="AC2302:AD2302"/>
    <mergeCell ref="AC2303:AD2303"/>
    <mergeCell ref="S887:T887"/>
    <mergeCell ref="D1531:O1531"/>
    <mergeCell ref="D1506:O1506"/>
    <mergeCell ref="U959:V959"/>
    <mergeCell ref="W910:X910"/>
    <mergeCell ref="D1340:R1340"/>
    <mergeCell ref="Y1081:AD1081"/>
    <mergeCell ref="Y1083:AD1083"/>
    <mergeCell ref="U923:V923"/>
    <mergeCell ref="S636:T636"/>
    <mergeCell ref="AA698:AB698"/>
    <mergeCell ref="S743:X743"/>
    <mergeCell ref="D2035:L2035"/>
    <mergeCell ref="D2117:L2117"/>
    <mergeCell ref="D1970:L1970"/>
    <mergeCell ref="D1959:L1959"/>
    <mergeCell ref="W945:X945"/>
    <mergeCell ref="B1581:AD1581"/>
    <mergeCell ref="AC671:AD671"/>
    <mergeCell ref="AA727:AB727"/>
    <mergeCell ref="D511:X511"/>
    <mergeCell ref="U711:V711"/>
    <mergeCell ref="U686:V686"/>
    <mergeCell ref="D2138:L2138"/>
    <mergeCell ref="D1477:O1477"/>
    <mergeCell ref="D1201:R1201"/>
    <mergeCell ref="Y2147:AA2147"/>
    <mergeCell ref="D2136:L2136"/>
    <mergeCell ref="D1402:R1402"/>
    <mergeCell ref="D1734:L1734"/>
    <mergeCell ref="D1678:L1678"/>
    <mergeCell ref="D2181:L2181"/>
    <mergeCell ref="D2056:L2056"/>
    <mergeCell ref="D2172:L2172"/>
    <mergeCell ref="D1954:L1954"/>
    <mergeCell ref="D1953:L1953"/>
    <mergeCell ref="AA643:AB643"/>
    <mergeCell ref="S683:T683"/>
    <mergeCell ref="D1654:L1654"/>
    <mergeCell ref="D1865:L1865"/>
    <mergeCell ref="D1784:L1784"/>
    <mergeCell ref="D536:X536"/>
    <mergeCell ref="W671:X671"/>
    <mergeCell ref="U605:V605"/>
    <mergeCell ref="AA715:AB715"/>
    <mergeCell ref="AA893:AB893"/>
    <mergeCell ref="Y1059:AD1059"/>
    <mergeCell ref="Y2331:Z2331"/>
    <mergeCell ref="S613:T613"/>
    <mergeCell ref="D509:X509"/>
    <mergeCell ref="D1524:O1524"/>
    <mergeCell ref="AA2331:AB2331"/>
    <mergeCell ref="Q2325:R2325"/>
    <mergeCell ref="AA2327:AB2327"/>
    <mergeCell ref="W674:X674"/>
    <mergeCell ref="Y470:AD470"/>
    <mergeCell ref="AA923:AB923"/>
    <mergeCell ref="Q2292:R2292"/>
    <mergeCell ref="O610:P610"/>
    <mergeCell ref="S843:X843"/>
    <mergeCell ref="M660:N660"/>
    <mergeCell ref="Y536:AD536"/>
    <mergeCell ref="Q720:R720"/>
    <mergeCell ref="AA2325:AB2325"/>
    <mergeCell ref="Q994:R994"/>
    <mergeCell ref="S612:T612"/>
    <mergeCell ref="U622:V622"/>
    <mergeCell ref="W702:X702"/>
    <mergeCell ref="D1719:L1719"/>
    <mergeCell ref="D1061:X1061"/>
    <mergeCell ref="D1204:R1204"/>
    <mergeCell ref="D1104:X1104"/>
    <mergeCell ref="D2240:L2240"/>
    <mergeCell ref="D2238:L2238"/>
    <mergeCell ref="D2191:L2191"/>
    <mergeCell ref="D2192:L2192"/>
    <mergeCell ref="D1454:O1454"/>
    <mergeCell ref="B1282:AE1282"/>
    <mergeCell ref="D1941:L1941"/>
    <mergeCell ref="P2020:R2020"/>
    <mergeCell ref="D2007:L2007"/>
    <mergeCell ref="D1963:L1963"/>
    <mergeCell ref="M2324:N2324"/>
    <mergeCell ref="S651:T651"/>
    <mergeCell ref="AA953:AB953"/>
    <mergeCell ref="Y1562:AD1562"/>
    <mergeCell ref="D2255:L2255"/>
    <mergeCell ref="U984:V984"/>
    <mergeCell ref="D561:X561"/>
    <mergeCell ref="M617:N617"/>
    <mergeCell ref="AC720:AD720"/>
    <mergeCell ref="S711:T711"/>
    <mergeCell ref="D644:L644"/>
    <mergeCell ref="B733:AD733"/>
    <mergeCell ref="W2321:X2321"/>
    <mergeCell ref="D1407:R1407"/>
    <mergeCell ref="Y991:Z991"/>
    <mergeCell ref="AA2293:AB2293"/>
    <mergeCell ref="D2012:L2012"/>
    <mergeCell ref="D2050:L2050"/>
    <mergeCell ref="Y763:AD763"/>
    <mergeCell ref="S688:T688"/>
    <mergeCell ref="C2284:AD2284"/>
    <mergeCell ref="D818:R818"/>
    <mergeCell ref="D1380:R1380"/>
    <mergeCell ref="W2322:X2322"/>
    <mergeCell ref="S2318:T2318"/>
    <mergeCell ref="M2301:N2301"/>
    <mergeCell ref="AC2320:AD2320"/>
    <mergeCell ref="AA2317:AB2317"/>
    <mergeCell ref="D2302:L2302"/>
    <mergeCell ref="AC60:AD60"/>
    <mergeCell ref="AC692:AD692"/>
    <mergeCell ref="Y100:Z100"/>
    <mergeCell ref="D64:N64"/>
    <mergeCell ref="W67:X67"/>
    <mergeCell ref="AA165:AB165"/>
    <mergeCell ref="AC992:AD992"/>
    <mergeCell ref="D1838:L1838"/>
    <mergeCell ref="S2020:U2020"/>
    <mergeCell ref="Y72:Z72"/>
    <mergeCell ref="D1391:R1391"/>
    <mergeCell ref="D630:L630"/>
    <mergeCell ref="AA976:AB976"/>
    <mergeCell ref="O158:P158"/>
    <mergeCell ref="M723:N723"/>
    <mergeCell ref="D1174:R1174"/>
    <mergeCell ref="AC165:AD165"/>
    <mergeCell ref="D476:X476"/>
    <mergeCell ref="U651:V651"/>
    <mergeCell ref="AC953:AD953"/>
    <mergeCell ref="O983:P983"/>
    <mergeCell ref="Y160:Z160"/>
    <mergeCell ref="P419:T419"/>
    <mergeCell ref="S668:T668"/>
    <mergeCell ref="AC103:AD103"/>
    <mergeCell ref="Z368:AD368"/>
    <mergeCell ref="AC616:AD616"/>
    <mergeCell ref="Y219:AD219"/>
    <mergeCell ref="Y127:Z127"/>
    <mergeCell ref="AA943:AB943"/>
    <mergeCell ref="D575:X575"/>
    <mergeCell ref="U446:Y446"/>
    <mergeCell ref="D2258:L2258"/>
    <mergeCell ref="D2101:L2101"/>
    <mergeCell ref="Y209:AD209"/>
    <mergeCell ref="O916:P916"/>
    <mergeCell ref="AA154:AB154"/>
    <mergeCell ref="D167:N167"/>
    <mergeCell ref="D161:N161"/>
    <mergeCell ref="O114:P114"/>
    <mergeCell ref="AC88:AD88"/>
    <mergeCell ref="Z391:AD391"/>
    <mergeCell ref="U917:V917"/>
    <mergeCell ref="AC105:AD105"/>
    <mergeCell ref="S764:X764"/>
    <mergeCell ref="Z335:AD335"/>
    <mergeCell ref="D2139:L2139"/>
    <mergeCell ref="Q910:R910"/>
    <mergeCell ref="Q961:R961"/>
    <mergeCell ref="Y133:Z133"/>
    <mergeCell ref="K334:O334"/>
    <mergeCell ref="U666:V666"/>
    <mergeCell ref="Y982:Z982"/>
    <mergeCell ref="AC686:AD686"/>
    <mergeCell ref="AA98:AB98"/>
    <mergeCell ref="Y88:Z88"/>
    <mergeCell ref="Y829:AD829"/>
    <mergeCell ref="D2257:L2257"/>
    <mergeCell ref="Q129:R129"/>
    <mergeCell ref="S155:T155"/>
    <mergeCell ref="D2180:L2180"/>
    <mergeCell ref="AC142:AD142"/>
    <mergeCell ref="D1460:O1460"/>
    <mergeCell ref="Y289:AD289"/>
    <mergeCell ref="AA7:AD7"/>
    <mergeCell ref="Q886:R886"/>
    <mergeCell ref="AA149:AB149"/>
    <mergeCell ref="AA665:AB665"/>
    <mergeCell ref="W681:X681"/>
    <mergeCell ref="D63:N63"/>
    <mergeCell ref="C41:AD41"/>
    <mergeCell ref="M642:N642"/>
    <mergeCell ref="AC71:AD71"/>
    <mergeCell ref="Z374:AD374"/>
    <mergeCell ref="U900:V900"/>
    <mergeCell ref="D306:X306"/>
    <mergeCell ref="D1718:L1718"/>
    <mergeCell ref="D417:J417"/>
    <mergeCell ref="AC175:AD175"/>
    <mergeCell ref="AA926:AB926"/>
    <mergeCell ref="S819:X819"/>
    <mergeCell ref="S913:T913"/>
    <mergeCell ref="AC937:AD937"/>
    <mergeCell ref="O54:P54"/>
    <mergeCell ref="C1604:AD1604"/>
    <mergeCell ref="W966:X966"/>
    <mergeCell ref="O81:P81"/>
    <mergeCell ref="AC87:AD87"/>
    <mergeCell ref="Y156:Z156"/>
    <mergeCell ref="D488:X488"/>
    <mergeCell ref="P365:T365"/>
    <mergeCell ref="D556:X556"/>
    <mergeCell ref="U889:V889"/>
    <mergeCell ref="W667:X667"/>
    <mergeCell ref="Q657:R657"/>
    <mergeCell ref="U906:V906"/>
    <mergeCell ref="W2332:X2332"/>
    <mergeCell ref="D1713:L1713"/>
    <mergeCell ref="W661:X661"/>
    <mergeCell ref="U628:V628"/>
    <mergeCell ref="AA910:AB910"/>
    <mergeCell ref="V1627:X1627"/>
    <mergeCell ref="AC99:AD99"/>
    <mergeCell ref="U928:V928"/>
    <mergeCell ref="U623:V623"/>
    <mergeCell ref="AC887:AD887"/>
    <mergeCell ref="D1702:L1702"/>
    <mergeCell ref="D1729:L1729"/>
    <mergeCell ref="D2029:L2029"/>
    <mergeCell ref="Z443:AD443"/>
    <mergeCell ref="K356:O356"/>
    <mergeCell ref="Y110:Z110"/>
    <mergeCell ref="W650:X650"/>
    <mergeCell ref="M2319:N2319"/>
    <mergeCell ref="D1254:R1254"/>
    <mergeCell ref="Y655:Z655"/>
    <mergeCell ref="D791:R791"/>
    <mergeCell ref="S629:T629"/>
    <mergeCell ref="Y955:Z955"/>
    <mergeCell ref="Y949:Z949"/>
    <mergeCell ref="D902:N902"/>
    <mergeCell ref="AA2320:AB2320"/>
    <mergeCell ref="Y638:Z638"/>
    <mergeCell ref="Y2303:Z2303"/>
    <mergeCell ref="M1566:R1566"/>
    <mergeCell ref="Y262:AD262"/>
    <mergeCell ref="S695:T695"/>
    <mergeCell ref="D1901:L1901"/>
    <mergeCell ref="S151:T151"/>
    <mergeCell ref="W916:X916"/>
    <mergeCell ref="D97:N97"/>
    <mergeCell ref="Y693:Z693"/>
    <mergeCell ref="D166:N166"/>
    <mergeCell ref="P371:T371"/>
    <mergeCell ref="Z390:AD390"/>
    <mergeCell ref="AA627:AB627"/>
    <mergeCell ref="D486:X486"/>
    <mergeCell ref="D1805:L1805"/>
    <mergeCell ref="D572:X572"/>
    <mergeCell ref="D1652:L1652"/>
    <mergeCell ref="O167:P167"/>
    <mergeCell ref="D1031:X1031"/>
    <mergeCell ref="C1621:AD1621"/>
    <mergeCell ref="Z362:AD362"/>
    <mergeCell ref="C466:X466"/>
    <mergeCell ref="K448:O448"/>
    <mergeCell ref="O963:P963"/>
    <mergeCell ref="D776:R776"/>
    <mergeCell ref="O908:P908"/>
    <mergeCell ref="Y128:Z128"/>
    <mergeCell ref="C1151:AD1151"/>
    <mergeCell ref="D1649:L1649"/>
    <mergeCell ref="D477:X477"/>
    <mergeCell ref="Y290:AD290"/>
    <mergeCell ref="D1390:R1390"/>
    <mergeCell ref="U408:Y408"/>
    <mergeCell ref="U383:Y383"/>
    <mergeCell ref="P440:T440"/>
    <mergeCell ref="Y149:Z149"/>
    <mergeCell ref="D243:X243"/>
    <mergeCell ref="D58:N58"/>
    <mergeCell ref="D352:J352"/>
    <mergeCell ref="K328:AD328"/>
    <mergeCell ref="D1067:X1067"/>
    <mergeCell ref="D1691:L1691"/>
    <mergeCell ref="S85:T85"/>
    <mergeCell ref="D1991:L1991"/>
    <mergeCell ref="D1337:R1337"/>
    <mergeCell ref="Y643:Z643"/>
    <mergeCell ref="Y637:Z637"/>
    <mergeCell ref="S780:X780"/>
    <mergeCell ref="P404:T404"/>
    <mergeCell ref="W1003:X1003"/>
    <mergeCell ref="Y943:Z943"/>
    <mergeCell ref="D214:X214"/>
    <mergeCell ref="Y937:Z937"/>
    <mergeCell ref="D948:N948"/>
    <mergeCell ref="AC926:AD926"/>
    <mergeCell ref="Y791:AD791"/>
    <mergeCell ref="D1914:L1914"/>
    <mergeCell ref="D1138:X1138"/>
    <mergeCell ref="AC59:AD59"/>
    <mergeCell ref="D1462:O1462"/>
    <mergeCell ref="D1106:X1106"/>
    <mergeCell ref="D1426:O1426"/>
    <mergeCell ref="D1167:R1167"/>
    <mergeCell ref="D150:N150"/>
    <mergeCell ref="D1681:L1681"/>
    <mergeCell ref="S1562:X1562"/>
    <mergeCell ref="D1501:O1501"/>
    <mergeCell ref="S993:T993"/>
    <mergeCell ref="K339:O339"/>
    <mergeCell ref="O2333:P2333"/>
    <mergeCell ref="D1979:L1979"/>
    <mergeCell ref="W927:X927"/>
    <mergeCell ref="Y578:AD578"/>
    <mergeCell ref="U417:Y417"/>
    <mergeCell ref="Y523:AD523"/>
    <mergeCell ref="W949:X949"/>
    <mergeCell ref="D1321:R1321"/>
    <mergeCell ref="Y627:Z627"/>
    <mergeCell ref="M663:N663"/>
    <mergeCell ref="D899:N899"/>
    <mergeCell ref="W665:X665"/>
    <mergeCell ref="S996:T996"/>
    <mergeCell ref="Y852:AD852"/>
    <mergeCell ref="D483:X483"/>
    <mergeCell ref="AA945:AB945"/>
    <mergeCell ref="Y1031:AD1031"/>
    <mergeCell ref="Q610:R610"/>
    <mergeCell ref="D1184:R1184"/>
    <mergeCell ref="AC2291:AD2291"/>
    <mergeCell ref="W2293:X2293"/>
    <mergeCell ref="U715:V715"/>
    <mergeCell ref="O968:P968"/>
    <mergeCell ref="AC975:AD975"/>
    <mergeCell ref="U448:Y448"/>
    <mergeCell ref="O973:P973"/>
    <mergeCell ref="S820:X820"/>
    <mergeCell ref="Y491:AD491"/>
    <mergeCell ref="Q641:R641"/>
    <mergeCell ref="D2219:L2219"/>
    <mergeCell ref="D2220:L2220"/>
    <mergeCell ref="S860:X860"/>
    <mergeCell ref="U62:V62"/>
    <mergeCell ref="U667:V667"/>
    <mergeCell ref="C591:AD591"/>
    <mergeCell ref="AA71:AB71"/>
    <mergeCell ref="Y223:AD223"/>
    <mergeCell ref="Y911:Z911"/>
    <mergeCell ref="D927:N927"/>
    <mergeCell ref="S63:T63"/>
    <mergeCell ref="O102:P102"/>
    <mergeCell ref="Y976:Z976"/>
    <mergeCell ref="B1010:AE1010"/>
    <mergeCell ref="D923:N923"/>
    <mergeCell ref="Q885:R885"/>
    <mergeCell ref="K432:O432"/>
    <mergeCell ref="D813:R813"/>
    <mergeCell ref="P349:T349"/>
    <mergeCell ref="D172:N172"/>
    <mergeCell ref="AC126:AD126"/>
    <mergeCell ref="O69:P69"/>
    <mergeCell ref="W117:X117"/>
    <mergeCell ref="Q64:R64"/>
    <mergeCell ref="O64:P64"/>
    <mergeCell ref="W998:X998"/>
    <mergeCell ref="AC86:AD86"/>
    <mergeCell ref="S912:T912"/>
    <mergeCell ref="W94:X94"/>
    <mergeCell ref="D852:R852"/>
    <mergeCell ref="D907:N907"/>
    <mergeCell ref="W100:X100"/>
    <mergeCell ref="W616:X616"/>
    <mergeCell ref="AC898:AD898"/>
    <mergeCell ref="S792:X792"/>
    <mergeCell ref="D2082:L2082"/>
    <mergeCell ref="S831:X831"/>
    <mergeCell ref="Q957:R957"/>
    <mergeCell ref="Y784:AD784"/>
    <mergeCell ref="Y212:AD212"/>
    <mergeCell ref="Y721:Z721"/>
    <mergeCell ref="Y77:Z77"/>
    <mergeCell ref="W611:X611"/>
    <mergeCell ref="Y224:AD224"/>
    <mergeCell ref="Y1129:AD1129"/>
    <mergeCell ref="Q891:R891"/>
    <mergeCell ref="D953:N953"/>
    <mergeCell ref="D1435:O1435"/>
    <mergeCell ref="M653:N653"/>
    <mergeCell ref="Y752:AD752"/>
    <mergeCell ref="D1740:L1740"/>
    <mergeCell ref="B182:AE182"/>
    <mergeCell ref="Y484:AD484"/>
    <mergeCell ref="D149:N149"/>
    <mergeCell ref="AA1420:AD1420"/>
    <mergeCell ref="Q121:R121"/>
    <mergeCell ref="AA719:AB719"/>
    <mergeCell ref="P359:T359"/>
    <mergeCell ref="Y512:AD512"/>
    <mergeCell ref="Y207:AD207"/>
    <mergeCell ref="D1448:O1448"/>
    <mergeCell ref="Y1029:AD1029"/>
    <mergeCell ref="D1190:R1190"/>
    <mergeCell ref="D157:N157"/>
    <mergeCell ref="O964:P964"/>
    <mergeCell ref="D85:N85"/>
    <mergeCell ref="S1627:U1627"/>
    <mergeCell ref="D2233:L2233"/>
    <mergeCell ref="D1651:L1651"/>
    <mergeCell ref="D1503:O1503"/>
    <mergeCell ref="D1815:L1815"/>
    <mergeCell ref="D2022:L2022"/>
    <mergeCell ref="D1453:O1453"/>
    <mergeCell ref="D1447:O1447"/>
    <mergeCell ref="D1178:R1178"/>
    <mergeCell ref="D1189:R1189"/>
    <mergeCell ref="Y1021:AD1021"/>
    <mergeCell ref="D1415:R1415"/>
    <mergeCell ref="D1706:L1706"/>
    <mergeCell ref="D2103:L2103"/>
    <mergeCell ref="D1671:L1671"/>
    <mergeCell ref="D2214:L2214"/>
    <mergeCell ref="D1905:L1905"/>
    <mergeCell ref="M2020:O2020"/>
    <mergeCell ref="D1912:L1912"/>
    <mergeCell ref="Y1295:AA1295"/>
    <mergeCell ref="D1395:R1395"/>
    <mergeCell ref="D1827:L1827"/>
    <mergeCell ref="D1789:L1789"/>
    <mergeCell ref="D2198:L2198"/>
    <mergeCell ref="D1834:L1834"/>
    <mergeCell ref="Y1064:AD1064"/>
    <mergeCell ref="Y1058:AD1058"/>
    <mergeCell ref="D1065:X1065"/>
    <mergeCell ref="D1569:L1569"/>
    <mergeCell ref="D1312:R1312"/>
    <mergeCell ref="D1119:X1119"/>
    <mergeCell ref="C1589:L1589"/>
    <mergeCell ref="D1661:L1661"/>
    <mergeCell ref="D2216:L2216"/>
    <mergeCell ref="Y1571:AD1571"/>
    <mergeCell ref="D1911:L1911"/>
    <mergeCell ref="D1939:L1939"/>
    <mergeCell ref="D2064:L2064"/>
    <mergeCell ref="D2153:L2153"/>
    <mergeCell ref="D1907:L1907"/>
    <mergeCell ref="M1753:AD1753"/>
    <mergeCell ref="D1918:L1918"/>
    <mergeCell ref="T1295:T1296"/>
    <mergeCell ref="D2112:L2112"/>
    <mergeCell ref="D1961:L1961"/>
    <mergeCell ref="D1365:R1365"/>
    <mergeCell ref="D1360:R1360"/>
    <mergeCell ref="D1246:R1246"/>
    <mergeCell ref="D1335:R1335"/>
    <mergeCell ref="D2052:L2052"/>
    <mergeCell ref="D1932:L1932"/>
    <mergeCell ref="D2006:L2006"/>
    <mergeCell ref="D2008:L2008"/>
    <mergeCell ref="D1676:L1676"/>
    <mergeCell ref="V1295:X1295"/>
    <mergeCell ref="D1964:L1964"/>
    <mergeCell ref="D1768:L1768"/>
    <mergeCell ref="D1898:L1898"/>
    <mergeCell ref="D1903:L1903"/>
    <mergeCell ref="D1792:L1792"/>
    <mergeCell ref="D1895:L1895"/>
    <mergeCell ref="D1343:R1343"/>
    <mergeCell ref="D1823:L1823"/>
    <mergeCell ref="AA1293:AD1293"/>
    <mergeCell ref="D1264:R1264"/>
    <mergeCell ref="D2217:L2217"/>
    <mergeCell ref="D1928:L1928"/>
    <mergeCell ref="D1474:O1474"/>
    <mergeCell ref="D1999:L1999"/>
    <mergeCell ref="D2152:L2152"/>
    <mergeCell ref="AA985:AB985"/>
    <mergeCell ref="D2048:L2048"/>
    <mergeCell ref="D2199:L2199"/>
    <mergeCell ref="D2097:L2097"/>
    <mergeCell ref="B1599:AD1599"/>
    <mergeCell ref="S1893:U1893"/>
    <mergeCell ref="D1463:O1463"/>
    <mergeCell ref="D1366:R1366"/>
    <mergeCell ref="U1295:U1296"/>
    <mergeCell ref="D1667:L1667"/>
    <mergeCell ref="D1353:R1353"/>
    <mergeCell ref="D1517:O1517"/>
    <mergeCell ref="C1619:AD1619"/>
    <mergeCell ref="D1126:X1126"/>
    <mergeCell ref="D1274:R1274"/>
    <mergeCell ref="C1617:AD1617"/>
    <mergeCell ref="D2098:L2098"/>
    <mergeCell ref="D2093:L2093"/>
    <mergeCell ref="D1431:O1431"/>
    <mergeCell ref="D1355:R1355"/>
    <mergeCell ref="D1791:L1791"/>
    <mergeCell ref="D1847:L1847"/>
    <mergeCell ref="N1893:N1894"/>
    <mergeCell ref="D1261:R1261"/>
    <mergeCell ref="D1799:L1799"/>
    <mergeCell ref="Y1051:AD1051"/>
    <mergeCell ref="D1461:O1461"/>
    <mergeCell ref="W112:X112"/>
    <mergeCell ref="O120:P120"/>
    <mergeCell ref="D974:N974"/>
    <mergeCell ref="O897:P897"/>
    <mergeCell ref="K384:O384"/>
    <mergeCell ref="Y812:AD812"/>
    <mergeCell ref="O907:P907"/>
    <mergeCell ref="D494:X494"/>
    <mergeCell ref="O608:P608"/>
    <mergeCell ref="D1798:L1798"/>
    <mergeCell ref="D2087:L2087"/>
    <mergeCell ref="D1297:R1297"/>
    <mergeCell ref="Y948:Z948"/>
    <mergeCell ref="D1242:R1242"/>
    <mergeCell ref="D678:L678"/>
    <mergeCell ref="D1945:L1945"/>
    <mergeCell ref="AC109:AD109"/>
    <mergeCell ref="D1640:L1640"/>
    <mergeCell ref="AC930:AD930"/>
    <mergeCell ref="U374:Y374"/>
    <mergeCell ref="M711:N711"/>
    <mergeCell ref="AC609:AD609"/>
    <mergeCell ref="U981:V981"/>
    <mergeCell ref="D1701:L1701"/>
    <mergeCell ref="K350:O350"/>
    <mergeCell ref="D427:J427"/>
    <mergeCell ref="Y234:AD234"/>
    <mergeCell ref="M604:N605"/>
    <mergeCell ref="AA669:AB669"/>
    <mergeCell ref="S159:T159"/>
    <mergeCell ref="AC147:AD147"/>
    <mergeCell ref="Y559:AD559"/>
    <mergeCell ref="O97:P97"/>
    <mergeCell ref="Q613:R613"/>
    <mergeCell ref="D336:J336"/>
    <mergeCell ref="D1253:R1253"/>
    <mergeCell ref="D1528:O1528"/>
    <mergeCell ref="D208:X208"/>
    <mergeCell ref="W104:X104"/>
    <mergeCell ref="AC946:AD946"/>
    <mergeCell ref="Y887:Z887"/>
    <mergeCell ref="Y1034:AD1034"/>
    <mergeCell ref="AC113:AD113"/>
    <mergeCell ref="Y194:AD194"/>
    <mergeCell ref="D449:J449"/>
    <mergeCell ref="S861:X861"/>
    <mergeCell ref="D634:L634"/>
    <mergeCell ref="D438:J438"/>
    <mergeCell ref="Q938:R938"/>
    <mergeCell ref="W1002:X1002"/>
    <mergeCell ref="W960:X960"/>
    <mergeCell ref="D956:N956"/>
    <mergeCell ref="D155:N155"/>
    <mergeCell ref="D1022:X1022"/>
    <mergeCell ref="O970:P970"/>
    <mergeCell ref="Y1061:AD1061"/>
    <mergeCell ref="D988:N988"/>
    <mergeCell ref="M630:N630"/>
    <mergeCell ref="D428:J428"/>
    <mergeCell ref="D613:L613"/>
    <mergeCell ref="D541:X541"/>
    <mergeCell ref="AC974:AD974"/>
    <mergeCell ref="Y1022:AD1022"/>
    <mergeCell ref="D1413:R1413"/>
    <mergeCell ref="O2318:P2318"/>
    <mergeCell ref="AC2325:AD2325"/>
    <mergeCell ref="W72:X72"/>
    <mergeCell ref="U612:V612"/>
    <mergeCell ref="U726:V726"/>
    <mergeCell ref="D1843:L1843"/>
    <mergeCell ref="AA2324:AB2324"/>
    <mergeCell ref="S718:T718"/>
    <mergeCell ref="AA995:AB995"/>
    <mergeCell ref="D2001:L2001"/>
    <mergeCell ref="AA2298:AB2298"/>
    <mergeCell ref="D2185:L2185"/>
    <mergeCell ref="Y2297:Z2297"/>
    <mergeCell ref="D2115:L2115"/>
    <mergeCell ref="D2184:L2184"/>
    <mergeCell ref="AC2296:AD2296"/>
    <mergeCell ref="W2297:X2297"/>
    <mergeCell ref="U2298:V2298"/>
    <mergeCell ref="D911:N911"/>
    <mergeCell ref="D159:N159"/>
    <mergeCell ref="D1938:L1938"/>
    <mergeCell ref="D2102:L2102"/>
    <mergeCell ref="D2026:L2026"/>
    <mergeCell ref="D2237:L2237"/>
    <mergeCell ref="W105:X105"/>
    <mergeCell ref="D2253:L2253"/>
    <mergeCell ref="D1866:L1866"/>
    <mergeCell ref="C1892:L1894"/>
    <mergeCell ref="Y1627:AA1627"/>
    <mergeCell ref="D1704:L1704"/>
    <mergeCell ref="D2256:L2256"/>
    <mergeCell ref="AC913:AD913"/>
    <mergeCell ref="B8:L8"/>
    <mergeCell ref="D2131:L2131"/>
    <mergeCell ref="D1674:L1674"/>
    <mergeCell ref="Y109:Z109"/>
    <mergeCell ref="S68:T68"/>
    <mergeCell ref="AC942:AD942"/>
    <mergeCell ref="S836:X836"/>
    <mergeCell ref="W991:X991"/>
    <mergeCell ref="D74:N74"/>
    <mergeCell ref="Y104:Z104"/>
    <mergeCell ref="D68:N68"/>
    <mergeCell ref="Q607:R607"/>
    <mergeCell ref="S763:X763"/>
    <mergeCell ref="Y1062:AD1062"/>
    <mergeCell ref="S852:X852"/>
    <mergeCell ref="U911:V911"/>
    <mergeCell ref="AA81:AB81"/>
    <mergeCell ref="D2059:L2059"/>
    <mergeCell ref="D122:N122"/>
    <mergeCell ref="S138:T138"/>
    <mergeCell ref="AA125:AB125"/>
    <mergeCell ref="D138:N138"/>
    <mergeCell ref="Y1126:AD1126"/>
    <mergeCell ref="D1362:R1362"/>
    <mergeCell ref="D485:X485"/>
    <mergeCell ref="O85:P85"/>
    <mergeCell ref="C13:AD13"/>
    <mergeCell ref="Q85:R85"/>
    <mergeCell ref="AC658:AD658"/>
    <mergeCell ref="W644:X644"/>
    <mergeCell ref="O107:P107"/>
    <mergeCell ref="C24:AD24"/>
    <mergeCell ref="D2262:L2262"/>
    <mergeCell ref="W121:X121"/>
    <mergeCell ref="Q80:R80"/>
    <mergeCell ref="S172:T172"/>
    <mergeCell ref="O679:P679"/>
    <mergeCell ref="D1989:L1989"/>
    <mergeCell ref="W937:X937"/>
    <mergeCell ref="U961:V961"/>
    <mergeCell ref="D1690:L1690"/>
    <mergeCell ref="W638:X638"/>
    <mergeCell ref="D1646:L1646"/>
    <mergeCell ref="W632:X632"/>
    <mergeCell ref="W175:X175"/>
    <mergeCell ref="S57:T57"/>
    <mergeCell ref="S747:X747"/>
    <mergeCell ref="D225:X225"/>
    <mergeCell ref="S965:T965"/>
    <mergeCell ref="S89:T89"/>
    <mergeCell ref="O111:P111"/>
    <mergeCell ref="O75:P75"/>
    <mergeCell ref="D89:N89"/>
    <mergeCell ref="W71:X71"/>
    <mergeCell ref="S62:T62"/>
    <mergeCell ref="D101:N101"/>
    <mergeCell ref="D309:X309"/>
    <mergeCell ref="D1309:R1309"/>
    <mergeCell ref="O929:P929"/>
    <mergeCell ref="M1570:R1570"/>
    <mergeCell ref="D1711:L1711"/>
    <mergeCell ref="D1376:R1376"/>
    <mergeCell ref="W108:X108"/>
    <mergeCell ref="D1694:L1694"/>
    <mergeCell ref="O91:P91"/>
    <mergeCell ref="AA54:AB54"/>
    <mergeCell ref="S884:T884"/>
    <mergeCell ref="AC120:AD120"/>
    <mergeCell ref="W55:X55"/>
    <mergeCell ref="AA120:AB120"/>
    <mergeCell ref="S160:T160"/>
    <mergeCell ref="P446:T446"/>
    <mergeCell ref="C874:AD874"/>
    <mergeCell ref="O902:P902"/>
    <mergeCell ref="AC909:AD909"/>
    <mergeCell ref="S942:T942"/>
    <mergeCell ref="AA898:AB898"/>
    <mergeCell ref="AA892:AB892"/>
    <mergeCell ref="O70:P70"/>
    <mergeCell ref="AA621:AB621"/>
    <mergeCell ref="U79:V79"/>
    <mergeCell ref="Y71:Z71"/>
    <mergeCell ref="Y60:Z60"/>
    <mergeCell ref="O86:P86"/>
    <mergeCell ref="Y170:Z170"/>
    <mergeCell ref="Q148:R148"/>
    <mergeCell ref="Q123:R123"/>
    <mergeCell ref="AC630:AD630"/>
    <mergeCell ref="AA615:AB615"/>
    <mergeCell ref="U148:V148"/>
    <mergeCell ref="U427:Y427"/>
    <mergeCell ref="Y942:Z942"/>
    <mergeCell ref="Z344:AD344"/>
    <mergeCell ref="AA708:AB708"/>
    <mergeCell ref="AA904:AB904"/>
    <mergeCell ref="AA664:AB664"/>
    <mergeCell ref="D2328:L2328"/>
    <mergeCell ref="D1896:L1896"/>
    <mergeCell ref="W882:X882"/>
    <mergeCell ref="Y495:AD495"/>
    <mergeCell ref="W971:X971"/>
    <mergeCell ref="D1205:R1205"/>
    <mergeCell ref="Y795:AD795"/>
    <mergeCell ref="D1063:X1063"/>
    <mergeCell ref="D411:J411"/>
    <mergeCell ref="AC2324:AD2324"/>
    <mergeCell ref="W2325:X2325"/>
    <mergeCell ref="AC2319:AD2319"/>
    <mergeCell ref="W2298:X2298"/>
    <mergeCell ref="W169:X169"/>
    <mergeCell ref="S676:T676"/>
    <mergeCell ref="D1826:L1826"/>
    <mergeCell ref="AC2318:AD2318"/>
    <mergeCell ref="D823:R823"/>
    <mergeCell ref="S2316:T2316"/>
    <mergeCell ref="U2293:V2293"/>
    <mergeCell ref="AA975:AB975"/>
    <mergeCell ref="D1565:L1565"/>
    <mergeCell ref="AC642:AD642"/>
    <mergeCell ref="U363:Y363"/>
    <mergeCell ref="D2295:L2295"/>
    <mergeCell ref="D1990:L1990"/>
    <mergeCell ref="D629:L629"/>
    <mergeCell ref="D1722:L1722"/>
    <mergeCell ref="Y228:AD228"/>
    <mergeCell ref="Y744:AD744"/>
    <mergeCell ref="G2272:AD2272"/>
    <mergeCell ref="AA2303:AB2303"/>
    <mergeCell ref="N8:O8"/>
    <mergeCell ref="Q895:R895"/>
    <mergeCell ref="K425:O425"/>
    <mergeCell ref="Y828:AD828"/>
    <mergeCell ref="AA158:AB158"/>
    <mergeCell ref="D171:N171"/>
    <mergeCell ref="D2173:L2173"/>
    <mergeCell ref="AA153:AB153"/>
    <mergeCell ref="Y755:AD755"/>
    <mergeCell ref="Y120:Z120"/>
    <mergeCell ref="Q606:R606"/>
    <mergeCell ref="Y908:Z908"/>
    <mergeCell ref="C1881:AD1881"/>
    <mergeCell ref="Y756:AD756"/>
    <mergeCell ref="D1160:R1160"/>
    <mergeCell ref="Y115:Z115"/>
    <mergeCell ref="D828:R828"/>
    <mergeCell ref="Y903:Z903"/>
    <mergeCell ref="Y1056:AD1056"/>
    <mergeCell ref="AC994:AD994"/>
    <mergeCell ref="AC64:AD64"/>
    <mergeCell ref="D236:X236"/>
    <mergeCell ref="S976:T976"/>
    <mergeCell ref="D1946:L1946"/>
    <mergeCell ref="Y93:Z93"/>
    <mergeCell ref="Y1044:AD1044"/>
    <mergeCell ref="O106:P106"/>
    <mergeCell ref="AC119:AD119"/>
    <mergeCell ref="U1002:V1002"/>
    <mergeCell ref="D932:N932"/>
    <mergeCell ref="D1110:X1110"/>
    <mergeCell ref="D2120:L2120"/>
    <mergeCell ref="U2299:V2299"/>
    <mergeCell ref="D2201:L2201"/>
    <mergeCell ref="D2196:L2196"/>
    <mergeCell ref="D1476:O1476"/>
    <mergeCell ref="S802:X802"/>
    <mergeCell ref="D2047:L2047"/>
    <mergeCell ref="S986:T986"/>
    <mergeCell ref="D958:N958"/>
    <mergeCell ref="D1326:R1326"/>
    <mergeCell ref="U910:V910"/>
    <mergeCell ref="D1923:L1923"/>
    <mergeCell ref="D1484:O1484"/>
    <mergeCell ref="W633:X633"/>
    <mergeCell ref="M678:N678"/>
    <mergeCell ref="AC696:AD696"/>
    <mergeCell ref="U714:V714"/>
    <mergeCell ref="Y2324:Z2324"/>
    <mergeCell ref="D1787:L1787"/>
    <mergeCell ref="O688:P688"/>
    <mergeCell ref="D1973:L1973"/>
    <mergeCell ref="Y2319:Z2319"/>
    <mergeCell ref="S2299:T2299"/>
    <mergeCell ref="M2315:AD2315"/>
    <mergeCell ref="W929:X929"/>
    <mergeCell ref="W913:X913"/>
    <mergeCell ref="D832:R832"/>
    <mergeCell ref="S824:X824"/>
    <mergeCell ref="W987:X987"/>
    <mergeCell ref="Q986:R986"/>
    <mergeCell ref="AA931:AB931"/>
    <mergeCell ref="W932:X932"/>
    <mergeCell ref="AC951:AD951"/>
    <mergeCell ref="U390:Y390"/>
    <mergeCell ref="O155:P155"/>
    <mergeCell ref="U997:V997"/>
    <mergeCell ref="Q960:R960"/>
    <mergeCell ref="U369:Y369"/>
    <mergeCell ref="D197:X197"/>
    <mergeCell ref="Y947:Z947"/>
    <mergeCell ref="U333:Y333"/>
    <mergeCell ref="P354:T354"/>
    <mergeCell ref="S784:X784"/>
    <mergeCell ref="Y220:AD220"/>
    <mergeCell ref="Y284:AD284"/>
    <mergeCell ref="P330:T330"/>
    <mergeCell ref="D333:J333"/>
    <mergeCell ref="W942:X942"/>
    <mergeCell ref="O991:P991"/>
    <mergeCell ref="O947:P947"/>
    <mergeCell ref="U907:V907"/>
    <mergeCell ref="D978:N978"/>
    <mergeCell ref="AA934:AB934"/>
    <mergeCell ref="D957:N957"/>
    <mergeCell ref="D252:X252"/>
    <mergeCell ref="Y174:Z174"/>
    <mergeCell ref="AA971:AB971"/>
    <mergeCell ref="D349:J349"/>
    <mergeCell ref="Y543:AD543"/>
    <mergeCell ref="O694:P694"/>
    <mergeCell ref="S658:T658"/>
    <mergeCell ref="K335:O335"/>
    <mergeCell ref="Z448:AD448"/>
    <mergeCell ref="Z339:AD339"/>
    <mergeCell ref="K378:O378"/>
    <mergeCell ref="AC916:AD916"/>
    <mergeCell ref="Z412:AD412"/>
    <mergeCell ref="W677:X677"/>
    <mergeCell ref="AA994:AB994"/>
    <mergeCell ref="U948:V948"/>
    <mergeCell ref="U955:V955"/>
    <mergeCell ref="O997:P997"/>
    <mergeCell ref="W914:X914"/>
    <mergeCell ref="K351:O351"/>
    <mergeCell ref="O664:P664"/>
    <mergeCell ref="W922:X922"/>
    <mergeCell ref="Z442:AD442"/>
    <mergeCell ref="O954:P954"/>
    <mergeCell ref="O996:P996"/>
    <mergeCell ref="Y979:Z979"/>
    <mergeCell ref="W975:X975"/>
    <mergeCell ref="U996:V996"/>
    <mergeCell ref="AA670:AB670"/>
    <mergeCell ref="O923:P923"/>
    <mergeCell ref="U719:V719"/>
    <mergeCell ref="M612:N612"/>
    <mergeCell ref="Y504:AD504"/>
    <mergeCell ref="Q978:R978"/>
    <mergeCell ref="W714:X714"/>
    <mergeCell ref="U357:Y357"/>
    <mergeCell ref="S779:X779"/>
    <mergeCell ref="AA918:AB918"/>
    <mergeCell ref="Y765:AD765"/>
    <mergeCell ref="Q642:R642"/>
    <mergeCell ref="D891:N891"/>
    <mergeCell ref="U368:Y368"/>
    <mergeCell ref="S905:T905"/>
    <mergeCell ref="Y76:Z76"/>
    <mergeCell ref="U697:V697"/>
    <mergeCell ref="D806:R806"/>
    <mergeCell ref="D800:R800"/>
    <mergeCell ref="Q151:R151"/>
    <mergeCell ref="Y773:AD773"/>
    <mergeCell ref="D540:X540"/>
    <mergeCell ref="W707:X707"/>
    <mergeCell ref="D240:X240"/>
    <mergeCell ref="U905:V905"/>
    <mergeCell ref="M646:N646"/>
    <mergeCell ref="S110:T110"/>
    <mergeCell ref="S106:T106"/>
    <mergeCell ref="W898:X898"/>
    <mergeCell ref="U159:V159"/>
    <mergeCell ref="D128:N128"/>
    <mergeCell ref="W171:X171"/>
    <mergeCell ref="U370:Y370"/>
    <mergeCell ref="M707:N707"/>
    <mergeCell ref="O138:P138"/>
    <mergeCell ref="O136:P136"/>
    <mergeCell ref="D363:J363"/>
    <mergeCell ref="D357:J357"/>
    <mergeCell ref="S122:T122"/>
    <mergeCell ref="S623:T623"/>
    <mergeCell ref="S103:T103"/>
    <mergeCell ref="D94:N94"/>
    <mergeCell ref="Y743:AD743"/>
    <mergeCell ref="D827:R827"/>
    <mergeCell ref="D821:R821"/>
    <mergeCell ref="Y896:Z896"/>
    <mergeCell ref="Y607:Z607"/>
    <mergeCell ref="AC75:AD75"/>
    <mergeCell ref="AC78:AD78"/>
    <mergeCell ref="K336:O336"/>
    <mergeCell ref="K331:O331"/>
    <mergeCell ref="D883:N883"/>
    <mergeCell ref="C40:AD40"/>
    <mergeCell ref="Q57:R57"/>
    <mergeCell ref="O58:P58"/>
    <mergeCell ref="AC65:AD65"/>
    <mergeCell ref="Y195:AD195"/>
    <mergeCell ref="AA75:AB75"/>
    <mergeCell ref="D345:J345"/>
    <mergeCell ref="AA59:AB59"/>
    <mergeCell ref="S616:T616"/>
    <mergeCell ref="Y688:Z688"/>
    <mergeCell ref="AC140:AD140"/>
    <mergeCell ref="M667:N667"/>
    <mergeCell ref="AA674:AB674"/>
    <mergeCell ref="D681:L681"/>
    <mergeCell ref="AA130:AB130"/>
    <mergeCell ref="U627:V627"/>
    <mergeCell ref="AC68:AD68"/>
    <mergeCell ref="AA608:AB608"/>
    <mergeCell ref="D292:X292"/>
    <mergeCell ref="Q73:R73"/>
    <mergeCell ref="Z378:AD378"/>
    <mergeCell ref="D310:X310"/>
    <mergeCell ref="Q68:R68"/>
    <mergeCell ref="Y81:Z81"/>
    <mergeCell ref="AC102:AD102"/>
    <mergeCell ref="W69:X69"/>
    <mergeCell ref="D586:X586"/>
    <mergeCell ref="AC63:AD63"/>
    <mergeCell ref="O101:P101"/>
    <mergeCell ref="Y97:Z97"/>
    <mergeCell ref="O72:P72"/>
    <mergeCell ref="Y113:Z113"/>
    <mergeCell ref="O88:P88"/>
    <mergeCell ref="D295:X295"/>
    <mergeCell ref="S807:X807"/>
    <mergeCell ref="Y695:Z695"/>
    <mergeCell ref="S709:T709"/>
    <mergeCell ref="D468:X468"/>
    <mergeCell ref="S71:T71"/>
    <mergeCell ref="Y314:AD314"/>
    <mergeCell ref="D211:X211"/>
    <mergeCell ref="W152:X152"/>
    <mergeCell ref="Q144:R144"/>
    <mergeCell ref="O709:P709"/>
    <mergeCell ref="W637:X637"/>
    <mergeCell ref="D543:X543"/>
    <mergeCell ref="D518:X518"/>
    <mergeCell ref="U718:V718"/>
    <mergeCell ref="S104:T104"/>
    <mergeCell ref="Y313:AD313"/>
    <mergeCell ref="S115:T115"/>
    <mergeCell ref="S777:X777"/>
    <mergeCell ref="O655:P655"/>
    <mergeCell ref="O105:P105"/>
    <mergeCell ref="O710:P710"/>
    <mergeCell ref="U672:V672"/>
    <mergeCell ref="AC631:AD631"/>
    <mergeCell ref="Y675:Z675"/>
    <mergeCell ref="AA652:AB652"/>
    <mergeCell ref="Y114:Z114"/>
    <mergeCell ref="W654:X654"/>
    <mergeCell ref="W648:X648"/>
    <mergeCell ref="Y478:AD478"/>
    <mergeCell ref="D854:R854"/>
    <mergeCell ref="O628:P628"/>
    <mergeCell ref="D154:N154"/>
    <mergeCell ref="U149:V149"/>
    <mergeCell ref="K355:O355"/>
    <mergeCell ref="Q902:R902"/>
    <mergeCell ref="M624:N624"/>
    <mergeCell ref="W921:X921"/>
    <mergeCell ref="Z356:AD356"/>
    <mergeCell ref="S818:X818"/>
    <mergeCell ref="AC652:AD652"/>
    <mergeCell ref="M619:N619"/>
    <mergeCell ref="D906:N906"/>
    <mergeCell ref="AC901:AD901"/>
    <mergeCell ref="Q917:R917"/>
    <mergeCell ref="D202:X202"/>
    <mergeCell ref="S686:T686"/>
    <mergeCell ref="U360:Y360"/>
    <mergeCell ref="D245:X245"/>
    <mergeCell ref="W642:X642"/>
    <mergeCell ref="AC881:AD881"/>
    <mergeCell ref="AA656:AB656"/>
    <mergeCell ref="K401:O401"/>
    <mergeCell ref="P341:T341"/>
    <mergeCell ref="AC712:AD712"/>
    <mergeCell ref="U669:V669"/>
    <mergeCell ref="AA638:AB638"/>
    <mergeCell ref="Y786:AD786"/>
    <mergeCell ref="C29:AD29"/>
    <mergeCell ref="M608:N608"/>
    <mergeCell ref="S1563:X1563"/>
    <mergeCell ref="Z367:AD367"/>
    <mergeCell ref="U893:V893"/>
    <mergeCell ref="W653:X653"/>
    <mergeCell ref="D1411:R1411"/>
    <mergeCell ref="AA102:AB102"/>
    <mergeCell ref="W93:X93"/>
    <mergeCell ref="Y92:Z92"/>
    <mergeCell ref="P441:T441"/>
    <mergeCell ref="S895:T895"/>
    <mergeCell ref="AC158:AD158"/>
    <mergeCell ref="D748:R748"/>
    <mergeCell ref="U661:V661"/>
    <mergeCell ref="D716:L716"/>
    <mergeCell ref="Y919:Z919"/>
    <mergeCell ref="Q965:R965"/>
    <mergeCell ref="D136:N136"/>
    <mergeCell ref="AC962:AD962"/>
    <mergeCell ref="S627:T627"/>
    <mergeCell ref="AA929:AB929"/>
    <mergeCell ref="AA885:AB885"/>
    <mergeCell ref="U432:Y432"/>
    <mergeCell ref="Q169:R169"/>
    <mergeCell ref="AA86:AB86"/>
    <mergeCell ref="D399:J399"/>
    <mergeCell ref="D1225:R1225"/>
    <mergeCell ref="Q971:R971"/>
    <mergeCell ref="AC151:AD151"/>
    <mergeCell ref="AA691:AB691"/>
    <mergeCell ref="D1372:R1372"/>
    <mergeCell ref="AC2295:AD2295"/>
    <mergeCell ref="D1837:L1837"/>
    <mergeCell ref="Y1038:AD1038"/>
    <mergeCell ref="Y581:AD581"/>
    <mergeCell ref="D1177:R1177"/>
    <mergeCell ref="D2228:L2228"/>
    <mergeCell ref="D805:R805"/>
    <mergeCell ref="AA913:AB913"/>
    <mergeCell ref="U351:Y351"/>
    <mergeCell ref="Y926:Z926"/>
    <mergeCell ref="AC636:AD636"/>
    <mergeCell ref="Y296:AD296"/>
    <mergeCell ref="D273:X273"/>
    <mergeCell ref="D2248:L2248"/>
    <mergeCell ref="D2091:L2091"/>
    <mergeCell ref="D1103:X1103"/>
    <mergeCell ref="D1960:L1960"/>
    <mergeCell ref="D1451:O1451"/>
    <mergeCell ref="D1840:L1840"/>
    <mergeCell ref="S990:T990"/>
    <mergeCell ref="S985:T985"/>
    <mergeCell ref="D1381:R1381"/>
    <mergeCell ref="D1086:X1086"/>
    <mergeCell ref="D2223:L2223"/>
    <mergeCell ref="D1924:L1924"/>
    <mergeCell ref="D699:L699"/>
    <mergeCell ref="Y1109:AD1109"/>
    <mergeCell ref="D1263:R1263"/>
    <mergeCell ref="D884:N884"/>
    <mergeCell ref="D473:X473"/>
    <mergeCell ref="D709:L709"/>
    <mergeCell ref="Y713:Z713"/>
    <mergeCell ref="U135:V135"/>
    <mergeCell ref="U986:V986"/>
    <mergeCell ref="D1252:R1252"/>
    <mergeCell ref="D332:J332"/>
    <mergeCell ref="Q942:R942"/>
    <mergeCell ref="Z332:AD332"/>
    <mergeCell ref="C599:AD599"/>
    <mergeCell ref="D201:X201"/>
    <mergeCell ref="AC634:AD634"/>
    <mergeCell ref="S789:X789"/>
    <mergeCell ref="Y952:Z952"/>
    <mergeCell ref="D420:J420"/>
    <mergeCell ref="D1803:L1803"/>
    <mergeCell ref="D1797:L1797"/>
    <mergeCell ref="W903:X903"/>
    <mergeCell ref="Y516:AD516"/>
    <mergeCell ref="D1229:R1229"/>
    <mergeCell ref="Q975:R975"/>
    <mergeCell ref="S773:X773"/>
    <mergeCell ref="Y255:AD255"/>
    <mergeCell ref="D844:R844"/>
    <mergeCell ref="P353:T353"/>
    <mergeCell ref="Y1119:AD1119"/>
    <mergeCell ref="D256:X256"/>
    <mergeCell ref="AA954:AB954"/>
    <mergeCell ref="AC971:AD971"/>
    <mergeCell ref="AC666:AD666"/>
    <mergeCell ref="AC966:AD966"/>
    <mergeCell ref="Y629:Z629"/>
    <mergeCell ref="Y745:AD745"/>
    <mergeCell ref="U438:Y438"/>
    <mergeCell ref="U648:V648"/>
    <mergeCell ref="M2321:N2321"/>
    <mergeCell ref="AA91:AB91"/>
    <mergeCell ref="Y631:Z631"/>
    <mergeCell ref="D1319:R1319"/>
    <mergeCell ref="S768:X768"/>
    <mergeCell ref="Q671:R671"/>
    <mergeCell ref="Y1566:AD1566"/>
    <mergeCell ref="Y931:Z931"/>
    <mergeCell ref="AC2317:AD2317"/>
    <mergeCell ref="W2318:X2318"/>
    <mergeCell ref="B598:AD598"/>
    <mergeCell ref="D1046:X1046"/>
    <mergeCell ref="D562:X562"/>
    <mergeCell ref="D1137:X1137"/>
    <mergeCell ref="B459:AE459"/>
    <mergeCell ref="Y642:Z642"/>
    <mergeCell ref="S785:X785"/>
    <mergeCell ref="W723:X723"/>
    <mergeCell ref="U633:V633"/>
    <mergeCell ref="D688:L688"/>
    <mergeCell ref="D607:L607"/>
    <mergeCell ref="Y859:AD859"/>
    <mergeCell ref="D1468:O1468"/>
    <mergeCell ref="Y897:Z897"/>
    <mergeCell ref="O676:P676"/>
    <mergeCell ref="Z375:AD375"/>
    <mergeCell ref="O975:P975"/>
    <mergeCell ref="U938:V938"/>
    <mergeCell ref="S953:T953"/>
    <mergeCell ref="D143:N143"/>
    <mergeCell ref="D1389:R1389"/>
    <mergeCell ref="S786:X786"/>
    <mergeCell ref="W2319:X2319"/>
    <mergeCell ref="S697:T697"/>
    <mergeCell ref="O143:P143"/>
    <mergeCell ref="AA625:AB625"/>
    <mergeCell ref="O885:P885"/>
    <mergeCell ref="U637:V637"/>
    <mergeCell ref="AC895:AD895"/>
    <mergeCell ref="U2292:V2292"/>
    <mergeCell ref="D164:N164"/>
    <mergeCell ref="P369:T369"/>
    <mergeCell ref="S997:T997"/>
    <mergeCell ref="AC717:AD717"/>
    <mergeCell ref="D1430:O1430"/>
    <mergeCell ref="O148:P148"/>
    <mergeCell ref="M688:N688"/>
    <mergeCell ref="D969:N969"/>
    <mergeCell ref="D334:J334"/>
    <mergeCell ref="Y1130:AD1130"/>
    <mergeCell ref="Y963:Z963"/>
    <mergeCell ref="D917:N917"/>
    <mergeCell ref="U407:Y407"/>
    <mergeCell ref="D2200:L2200"/>
    <mergeCell ref="C1608:AD1608"/>
    <mergeCell ref="D2075:L2075"/>
    <mergeCell ref="Y794:AD794"/>
    <mergeCell ref="W718:X718"/>
    <mergeCell ref="D1115:X1115"/>
    <mergeCell ref="Y1094:AD1094"/>
    <mergeCell ref="D2076:L2076"/>
    <mergeCell ref="D1673:L1673"/>
    <mergeCell ref="Y969:Z969"/>
    <mergeCell ref="D1247:R1247"/>
    <mergeCell ref="AA2334:AB2334"/>
    <mergeCell ref="D73:N73"/>
    <mergeCell ref="D1109:X1109"/>
    <mergeCell ref="S762:X762"/>
    <mergeCell ref="C1602:AD1602"/>
    <mergeCell ref="D2058:L2058"/>
    <mergeCell ref="AA2329:AB2329"/>
    <mergeCell ref="D2189:L2189"/>
    <mergeCell ref="Y2296:Z2296"/>
    <mergeCell ref="Y777:AD777"/>
    <mergeCell ref="Y167:Z167"/>
    <mergeCell ref="D131:N131"/>
    <mergeCell ref="Y142:Z142"/>
    <mergeCell ref="K343:O343"/>
    <mergeCell ref="Y472:AD472"/>
    <mergeCell ref="Y1077:AD1077"/>
    <mergeCell ref="D126:N126"/>
    <mergeCell ref="D2205:L2205"/>
    <mergeCell ref="D2193:L2193"/>
    <mergeCell ref="P445:T445"/>
    <mergeCell ref="S2329:T2329"/>
    <mergeCell ref="Y749:AD749"/>
    <mergeCell ref="AC2328:AD2328"/>
    <mergeCell ref="Y613:Z613"/>
    <mergeCell ref="O928:P928"/>
    <mergeCell ref="W954:X954"/>
    <mergeCell ref="Z420:AD420"/>
    <mergeCell ref="W2330:X2330"/>
    <mergeCell ref="D992:N992"/>
    <mergeCell ref="Y832:AD832"/>
    <mergeCell ref="V2147:X2147"/>
    <mergeCell ref="Y527:AD527"/>
    <mergeCell ref="AC135:AD135"/>
    <mergeCell ref="C17:AD17"/>
    <mergeCell ref="S916:T916"/>
    <mergeCell ref="D421:J421"/>
    <mergeCell ref="C317:AD317"/>
    <mergeCell ref="U707:V707"/>
    <mergeCell ref="AC967:AD967"/>
    <mergeCell ref="O84:P84"/>
    <mergeCell ref="AC662:AD662"/>
    <mergeCell ref="W65:X65"/>
    <mergeCell ref="O63:P63"/>
    <mergeCell ref="U55:V55"/>
    <mergeCell ref="U66:V66"/>
    <mergeCell ref="D720:L720"/>
    <mergeCell ref="Q104:R104"/>
    <mergeCell ref="Q656:R656"/>
    <mergeCell ref="D342:J342"/>
    <mergeCell ref="W709:X709"/>
    <mergeCell ref="Y833:AD833"/>
    <mergeCell ref="M700:N700"/>
    <mergeCell ref="K360:O360"/>
    <mergeCell ref="Y65:Z65"/>
    <mergeCell ref="AC118:AD118"/>
    <mergeCell ref="W87:X87"/>
    <mergeCell ref="Q643:R643"/>
    <mergeCell ref="AA103:AB103"/>
    <mergeCell ref="AC168:AD168"/>
    <mergeCell ref="AC74:AD74"/>
    <mergeCell ref="Z377:AD377"/>
    <mergeCell ref="D810:R810"/>
    <mergeCell ref="Q619:R619"/>
    <mergeCell ref="Q967:R967"/>
    <mergeCell ref="AC92:AD92"/>
    <mergeCell ref="Z395:AD395"/>
    <mergeCell ref="U94:V94"/>
    <mergeCell ref="AA74:AB74"/>
    <mergeCell ref="Q900:R900"/>
    <mergeCell ref="Y614:Z614"/>
    <mergeCell ref="AA679:AB679"/>
    <mergeCell ref="AA163:AB163"/>
    <mergeCell ref="S114:T114"/>
    <mergeCell ref="S751:X751"/>
    <mergeCell ref="W690:X690"/>
    <mergeCell ref="S634:T634"/>
    <mergeCell ref="C1584:AD1584"/>
    <mergeCell ref="AC945:AD945"/>
    <mergeCell ref="AC646:AD646"/>
    <mergeCell ref="P329:T329"/>
    <mergeCell ref="Z445:AD445"/>
    <mergeCell ref="AC156:AD156"/>
    <mergeCell ref="AA123:AB123"/>
    <mergeCell ref="D1060:X1060"/>
    <mergeCell ref="AC91:AD91"/>
    <mergeCell ref="Y670:Z670"/>
    <mergeCell ref="AC919:AD919"/>
    <mergeCell ref="D1410:R1410"/>
    <mergeCell ref="U169:V169"/>
    <mergeCell ref="W76:X76"/>
    <mergeCell ref="D78:N78"/>
    <mergeCell ref="Y647:Z647"/>
    <mergeCell ref="M721:N721"/>
    <mergeCell ref="AA113:AB113"/>
    <mergeCell ref="U649:V649"/>
    <mergeCell ref="D704:L704"/>
    <mergeCell ref="D2332:L2332"/>
    <mergeCell ref="Y499:AD499"/>
    <mergeCell ref="U87:V87"/>
    <mergeCell ref="U2330:V2330"/>
    <mergeCell ref="Z349:AD349"/>
    <mergeCell ref="AA624:AB624"/>
    <mergeCell ref="P346:T346"/>
    <mergeCell ref="Y835:AD835"/>
    <mergeCell ref="AC83:AD83"/>
    <mergeCell ref="O95:P95"/>
    <mergeCell ref="O89:P89"/>
    <mergeCell ref="O90:P90"/>
    <mergeCell ref="Y1049:AD1049"/>
    <mergeCell ref="U339:Y339"/>
    <mergeCell ref="W979:X979"/>
    <mergeCell ref="AA152:AB152"/>
    <mergeCell ref="Y686:Z686"/>
    <mergeCell ref="D1043:X1043"/>
    <mergeCell ref="U141:V141"/>
    <mergeCell ref="Y766:AD766"/>
    <mergeCell ref="K332:O332"/>
    <mergeCell ref="AC706:AD706"/>
    <mergeCell ref="S963:T963"/>
    <mergeCell ref="D554:X554"/>
    <mergeCell ref="D581:X581"/>
    <mergeCell ref="AC89:AD89"/>
    <mergeCell ref="AC116:AD116"/>
    <mergeCell ref="AA629:AB629"/>
    <mergeCell ref="D842:R842"/>
    <mergeCell ref="O164:P164"/>
    <mergeCell ref="AC940:AD940"/>
    <mergeCell ref="O726:P726"/>
    <mergeCell ref="Y58:Z58"/>
    <mergeCell ref="Y222:AD222"/>
    <mergeCell ref="Y663:Z663"/>
    <mergeCell ref="AC57:AD57"/>
    <mergeCell ref="D254:X254"/>
    <mergeCell ref="Y233:AD233"/>
    <mergeCell ref="Y761:AD761"/>
    <mergeCell ref="B1885:AE1885"/>
    <mergeCell ref="D2096:L2096"/>
    <mergeCell ref="W631:X631"/>
    <mergeCell ref="W625:X625"/>
    <mergeCell ref="C2336:AD2336"/>
    <mergeCell ref="AC69:AD69"/>
    <mergeCell ref="Y304:AD304"/>
    <mergeCell ref="W70:X70"/>
    <mergeCell ref="Y298:AD298"/>
    <mergeCell ref="D1399:R1399"/>
    <mergeCell ref="D975:N975"/>
    <mergeCell ref="M656:N656"/>
    <mergeCell ref="AC123:AD123"/>
    <mergeCell ref="Z388:AD388"/>
    <mergeCell ref="U914:V914"/>
    <mergeCell ref="U609:V609"/>
    <mergeCell ref="D1083:X1083"/>
    <mergeCell ref="D1039:X1039"/>
    <mergeCell ref="S126:T126"/>
    <mergeCell ref="U915:V915"/>
    <mergeCell ref="U909:V909"/>
    <mergeCell ref="U83:V83"/>
    <mergeCell ref="AA92:AB92"/>
    <mergeCell ref="U78:V78"/>
    <mergeCell ref="U2297:V2297"/>
    <mergeCell ref="AA908:AB908"/>
    <mergeCell ref="Y687:Z687"/>
    <mergeCell ref="S165:T165"/>
    <mergeCell ref="D371:J371"/>
    <mergeCell ref="W705:X705"/>
    <mergeCell ref="Z379:AD379"/>
    <mergeCell ref="D445:J445"/>
    <mergeCell ref="K437:O437"/>
    <mergeCell ref="AC613:AD613"/>
    <mergeCell ref="S881:T881"/>
    <mergeCell ref="Q675:R675"/>
    <mergeCell ref="U607:V607"/>
    <mergeCell ref="D55:N55"/>
    <mergeCell ref="Y760:AD760"/>
    <mergeCell ref="D2261:L2261"/>
    <mergeCell ref="M1561:AD1561"/>
    <mergeCell ref="Y913:Z913"/>
    <mergeCell ref="Y907:Z907"/>
    <mergeCell ref="C1574:AD1574"/>
    <mergeCell ref="D1165:R1165"/>
    <mergeCell ref="AA673:AB673"/>
    <mergeCell ref="M2019:AD2019"/>
    <mergeCell ref="D1023:X1023"/>
    <mergeCell ref="Y488:AD488"/>
    <mergeCell ref="F1005:AD1005"/>
    <mergeCell ref="Y80:Z80"/>
    <mergeCell ref="W925:X925"/>
    <mergeCell ref="D692:L692"/>
    <mergeCell ref="D686:L686"/>
    <mergeCell ref="AA957:AB957"/>
    <mergeCell ref="D774:R774"/>
    <mergeCell ref="Y691:Z691"/>
    <mergeCell ref="Q170:R170"/>
    <mergeCell ref="Q884:R884"/>
    <mergeCell ref="D764:R764"/>
    <mergeCell ref="Z409:AD409"/>
    <mergeCell ref="AA901:AB901"/>
    <mergeCell ref="D235:X235"/>
    <mergeCell ref="S153:T153"/>
    <mergeCell ref="D522:X522"/>
    <mergeCell ref="AC625:AD625"/>
    <mergeCell ref="S152:T152"/>
    <mergeCell ref="D229:X229"/>
    <mergeCell ref="Y492:AD492"/>
    <mergeCell ref="W897:X897"/>
    <mergeCell ref="P364:T364"/>
    <mergeCell ref="Y204:AD204"/>
    <mergeCell ref="Y809:AD809"/>
    <mergeCell ref="Y529:AD529"/>
    <mergeCell ref="D611:L611"/>
    <mergeCell ref="D382:J382"/>
    <mergeCell ref="D426:J426"/>
    <mergeCell ref="W162:X162"/>
    <mergeCell ref="W711:X711"/>
    <mergeCell ref="W686:X686"/>
    <mergeCell ref="W658:X658"/>
    <mergeCell ref="S806:X806"/>
    <mergeCell ref="P439:T439"/>
    <mergeCell ref="P433:T433"/>
    <mergeCell ref="D826:R826"/>
    <mergeCell ref="S742:X742"/>
    <mergeCell ref="D415:J415"/>
    <mergeCell ref="S170:T170"/>
    <mergeCell ref="D900:N900"/>
    <mergeCell ref="U99:V99"/>
    <mergeCell ref="D670:L670"/>
    <mergeCell ref="AA90:AB90"/>
    <mergeCell ref="S692:T692"/>
    <mergeCell ref="AA952:AB952"/>
    <mergeCell ref="AC80:AD80"/>
    <mergeCell ref="O159:P159"/>
    <mergeCell ref="P421:T421"/>
    <mergeCell ref="AA712:AB712"/>
    <mergeCell ref="S610:T610"/>
    <mergeCell ref="AC604:AD605"/>
    <mergeCell ref="W647:X647"/>
    <mergeCell ref="Q142:R142"/>
    <mergeCell ref="AA95:AB95"/>
    <mergeCell ref="S146:T146"/>
    <mergeCell ref="AA84:AB84"/>
    <mergeCell ref="U157:V157"/>
    <mergeCell ref="S96:T96"/>
    <mergeCell ref="AA96:AB96"/>
    <mergeCell ref="AA645:AB645"/>
    <mergeCell ref="Q936:R936"/>
    <mergeCell ref="W666:X666"/>
    <mergeCell ref="U378:Y378"/>
    <mergeCell ref="Y636:Z636"/>
    <mergeCell ref="O156:P156"/>
    <mergeCell ref="Z437:AD437"/>
    <mergeCell ref="Y505:AD505"/>
    <mergeCell ref="O890:P890"/>
    <mergeCell ref="Y830:AD830"/>
    <mergeCell ref="Y805:AD805"/>
    <mergeCell ref="Y107:Z107"/>
    <mergeCell ref="AA101:AB101"/>
    <mergeCell ref="M2333:N2333"/>
    <mergeCell ref="D2227:L2227"/>
    <mergeCell ref="Y788:AD788"/>
    <mergeCell ref="D1081:X1081"/>
    <mergeCell ref="Y2330:Z2330"/>
    <mergeCell ref="U443:Y443"/>
    <mergeCell ref="D2027:L2027"/>
    <mergeCell ref="Z441:AD441"/>
    <mergeCell ref="D1539:O1539"/>
    <mergeCell ref="D753:R753"/>
    <mergeCell ref="M2323:N2323"/>
    <mergeCell ref="D1695:L1695"/>
    <mergeCell ref="D1432:O1432"/>
    <mergeCell ref="AA1752:AD1752"/>
    <mergeCell ref="S1568:X1568"/>
    <mergeCell ref="S703:T703"/>
    <mergeCell ref="D1408:R1408"/>
    <mergeCell ref="D1108:X1108"/>
    <mergeCell ref="AA618:AB618"/>
    <mergeCell ref="O933:P933"/>
    <mergeCell ref="D1727:L1727"/>
    <mergeCell ref="D1093:X1093"/>
    <mergeCell ref="D1087:X1087"/>
    <mergeCell ref="D893:N893"/>
    <mergeCell ref="Y704:Z704"/>
    <mergeCell ref="D831:R831"/>
    <mergeCell ref="Y2323:Z2323"/>
    <mergeCell ref="U701:V701"/>
    <mergeCell ref="C600:AD600"/>
    <mergeCell ref="AC673:AD673"/>
    <mergeCell ref="AC629:AD629"/>
    <mergeCell ref="U1001:V1001"/>
    <mergeCell ref="Q2329:R2329"/>
    <mergeCell ref="D2069:L2069"/>
    <mergeCell ref="Y782:AD782"/>
    <mergeCell ref="K348:O348"/>
    <mergeCell ref="O1003:P1003"/>
    <mergeCell ref="K440:O440"/>
    <mergeCell ref="W646:X646"/>
    <mergeCell ref="U881:V881"/>
    <mergeCell ref="D1672:L1672"/>
    <mergeCell ref="W891:X891"/>
    <mergeCell ref="Y657:Z657"/>
    <mergeCell ref="S717:T717"/>
    <mergeCell ref="O919:P919"/>
    <mergeCell ref="D1916:L1916"/>
    <mergeCell ref="Y651:Z651"/>
    <mergeCell ref="W618:X618"/>
    <mergeCell ref="C877:AD877"/>
    <mergeCell ref="D1790:L1790"/>
    <mergeCell ref="W896:X896"/>
    <mergeCell ref="Y1102:AD1102"/>
    <mergeCell ref="AA623:AB623"/>
    <mergeCell ref="O926:P926"/>
    <mergeCell ref="Y652:Z652"/>
    <mergeCell ref="AC2327:AD2327"/>
    <mergeCell ref="M2294:N2294"/>
    <mergeCell ref="D2054:L2054"/>
    <mergeCell ref="D2177:L2177"/>
    <mergeCell ref="D754:R754"/>
    <mergeCell ref="AA684:AB684"/>
    <mergeCell ref="D1332:R1332"/>
    <mergeCell ref="AA709:AB709"/>
    <mergeCell ref="Y2328:Z2328"/>
    <mergeCell ref="O2303:P2303"/>
    <mergeCell ref="Y548:AD548"/>
    <mergeCell ref="F177:AD177"/>
    <mergeCell ref="Y232:AD232"/>
    <mergeCell ref="D2004:L2004"/>
    <mergeCell ref="D1998:L1998"/>
    <mergeCell ref="Y635:Z635"/>
    <mergeCell ref="D1097:X1097"/>
    <mergeCell ref="Y199:AD199"/>
    <mergeCell ref="Q604:V604"/>
    <mergeCell ref="O966:P966"/>
    <mergeCell ref="C177:E177"/>
    <mergeCell ref="D1819:L1819"/>
    <mergeCell ref="D1831:L1831"/>
    <mergeCell ref="D1171:R1171"/>
    <mergeCell ref="S713:T713"/>
    <mergeCell ref="D1510:O1510"/>
    <mergeCell ref="S714:T714"/>
    <mergeCell ref="D1181:R1181"/>
    <mergeCell ref="P416:T416"/>
    <mergeCell ref="D1951:L1951"/>
    <mergeCell ref="S828:X828"/>
    <mergeCell ref="W926:X926"/>
    <mergeCell ref="D1257:R1257"/>
    <mergeCell ref="D2051:L2051"/>
    <mergeCell ref="D2182:L2182"/>
    <mergeCell ref="Y764:AD764"/>
    <mergeCell ref="Y917:Z917"/>
    <mergeCell ref="K436:O436"/>
    <mergeCell ref="Z432:AD432"/>
    <mergeCell ref="AA663:AB663"/>
    <mergeCell ref="D1367:R1367"/>
    <mergeCell ref="Q56:R56"/>
    <mergeCell ref="D1130:X1130"/>
    <mergeCell ref="AC607:AD607"/>
    <mergeCell ref="Y74:Z74"/>
    <mergeCell ref="AA57:AB57"/>
    <mergeCell ref="Y482:AD482"/>
    <mergeCell ref="Q61:R61"/>
    <mergeCell ref="Q888:R888"/>
    <mergeCell ref="K418:O418"/>
    <mergeCell ref="U59:V59"/>
    <mergeCell ref="S724:T724"/>
    <mergeCell ref="Z404:AD404"/>
    <mergeCell ref="O649:P649"/>
    <mergeCell ref="S898:T898"/>
    <mergeCell ref="Y215:AD215"/>
    <mergeCell ref="W145:X145"/>
    <mergeCell ref="W641:X641"/>
    <mergeCell ref="W59:X59"/>
    <mergeCell ref="W97:X97"/>
    <mergeCell ref="S99:T99"/>
    <mergeCell ref="D888:N888"/>
    <mergeCell ref="U665:V665"/>
    <mergeCell ref="O74:P74"/>
    <mergeCell ref="Q164:R164"/>
    <mergeCell ref="D196:X196"/>
    <mergeCell ref="Y86:Z86"/>
    <mergeCell ref="W626:X626"/>
    <mergeCell ref="S78:T78"/>
    <mergeCell ref="AC85:AD85"/>
    <mergeCell ref="D111:N111"/>
    <mergeCell ref="W122:X122"/>
    <mergeCell ref="D481:X481"/>
    <mergeCell ref="Y2317:Z2317"/>
    <mergeCell ref="D1131:X1131"/>
    <mergeCell ref="W722:X722"/>
    <mergeCell ref="Q141:R141"/>
    <mergeCell ref="D2080:L2080"/>
    <mergeCell ref="Y69:Z69"/>
    <mergeCell ref="D2211:L2211"/>
    <mergeCell ref="D757:R757"/>
    <mergeCell ref="D147:N147"/>
    <mergeCell ref="Y674:Z674"/>
    <mergeCell ref="AC923:AD923"/>
    <mergeCell ref="S2292:T2292"/>
    <mergeCell ref="AC618:AD618"/>
    <mergeCell ref="U990:V990"/>
    <mergeCell ref="D2107:L2107"/>
    <mergeCell ref="O911:P911"/>
    <mergeCell ref="Y851:AD851"/>
    <mergeCell ref="D1808:L1808"/>
    <mergeCell ref="Q125:R125"/>
    <mergeCell ref="Y243:AD243"/>
    <mergeCell ref="W173:X173"/>
    <mergeCell ref="Q94:R94"/>
    <mergeCell ref="D1944:L1944"/>
    <mergeCell ref="O94:P94"/>
    <mergeCell ref="Q883:R883"/>
    <mergeCell ref="D1933:L1933"/>
    <mergeCell ref="D1927:L1927"/>
    <mergeCell ref="Y973:Z973"/>
    <mergeCell ref="C1558:AD1558"/>
    <mergeCell ref="AA941:AB941"/>
    <mergeCell ref="AA897:AB897"/>
    <mergeCell ref="D1132:X1132"/>
    <mergeCell ref="C22:AD22"/>
    <mergeCell ref="M628:N628"/>
    <mergeCell ref="Y1140:AD1140"/>
    <mergeCell ref="AC2300:AD2300"/>
    <mergeCell ref="D636:L636"/>
    <mergeCell ref="U124:V124"/>
    <mergeCell ref="AA134:AB134"/>
    <mergeCell ref="M1563:R1563"/>
    <mergeCell ref="D725:L725"/>
    <mergeCell ref="D1387:R1387"/>
    <mergeCell ref="M623:N623"/>
    <mergeCell ref="AA922:AB922"/>
    <mergeCell ref="Y1135:AD1135"/>
    <mergeCell ref="Z376:AD376"/>
    <mergeCell ref="D442:J442"/>
    <mergeCell ref="D627:L627"/>
    <mergeCell ref="D1429:O1429"/>
    <mergeCell ref="D1543:O1543"/>
    <mergeCell ref="S1567:X1567"/>
    <mergeCell ref="Z371:AD371"/>
    <mergeCell ref="D303:X303"/>
    <mergeCell ref="W58:X58"/>
    <mergeCell ref="O73:P73"/>
    <mergeCell ref="U892:V892"/>
    <mergeCell ref="D2015:L2015"/>
    <mergeCell ref="W53:X53"/>
    <mergeCell ref="Y1754:AA1754"/>
    <mergeCell ref="D1710:L1710"/>
    <mergeCell ref="D1193:R1193"/>
    <mergeCell ref="Q77:R77"/>
    <mergeCell ref="O725:P725"/>
    <mergeCell ref="S639:T639"/>
    <mergeCell ref="Q72:R72"/>
    <mergeCell ref="AC884:AD884"/>
    <mergeCell ref="S61:T61"/>
    <mergeCell ref="D61:N61"/>
    <mergeCell ref="O982:P982"/>
    <mergeCell ref="S756:X756"/>
    <mergeCell ref="Y1055:AD1055"/>
    <mergeCell ref="Q137:R137"/>
    <mergeCell ref="D2329:L2329"/>
    <mergeCell ref="Y1048:AD1048"/>
    <mergeCell ref="O714:P714"/>
    <mergeCell ref="D1972:L1972"/>
    <mergeCell ref="D2024:L2024"/>
    <mergeCell ref="W972:X972"/>
    <mergeCell ref="W947:X947"/>
    <mergeCell ref="Y585:AD585"/>
    <mergeCell ref="Y624:Z624"/>
    <mergeCell ref="S761:X761"/>
    <mergeCell ref="D1064:X1064"/>
    <mergeCell ref="C1007:AD1007"/>
    <mergeCell ref="P410:T410"/>
    <mergeCell ref="S82:T82"/>
    <mergeCell ref="P385:T385"/>
    <mergeCell ref="S2325:T2325"/>
    <mergeCell ref="D2057:L2057"/>
    <mergeCell ref="Y619:Z619"/>
    <mergeCell ref="D2079:L2079"/>
    <mergeCell ref="U2302:V2302"/>
    <mergeCell ref="O609:P609"/>
    <mergeCell ref="Y1070:AD1070"/>
    <mergeCell ref="O698:P698"/>
    <mergeCell ref="D691:L691"/>
    <mergeCell ref="D2293:L2293"/>
    <mergeCell ref="C1585:AD1585"/>
    <mergeCell ref="D1872:L1872"/>
    <mergeCell ref="P444:T444"/>
    <mergeCell ref="W172:X172"/>
    <mergeCell ref="Z359:AD359"/>
    <mergeCell ref="W636:X636"/>
    <mergeCell ref="U387:Y387"/>
    <mergeCell ref="U362:Y362"/>
    <mergeCell ref="U174:V174"/>
    <mergeCell ref="D130:N130"/>
    <mergeCell ref="U168:V168"/>
    <mergeCell ref="D1069:X1069"/>
    <mergeCell ref="Y1564:AD1564"/>
    <mergeCell ref="M2146:AD2146"/>
    <mergeCell ref="AA107:AB107"/>
    <mergeCell ref="O949:P949"/>
    <mergeCell ref="D2210:L2210"/>
    <mergeCell ref="W608:X608"/>
    <mergeCell ref="AC907:AD907"/>
    <mergeCell ref="D1669:L1669"/>
    <mergeCell ref="D1045:X1045"/>
    <mergeCell ref="D1641:L1641"/>
    <mergeCell ref="O109:P109"/>
    <mergeCell ref="S135:T135"/>
    <mergeCell ref="Q174:R174"/>
    <mergeCell ref="Q991:R991"/>
    <mergeCell ref="Y770:AD770"/>
    <mergeCell ref="W700:X700"/>
    <mergeCell ref="AC986:AD986"/>
    <mergeCell ref="Y957:Z957"/>
    <mergeCell ref="O931:P931"/>
    <mergeCell ref="W115:X115"/>
    <mergeCell ref="D1175:R1175"/>
    <mergeCell ref="D2133:L2133"/>
    <mergeCell ref="D2078:L2078"/>
    <mergeCell ref="W905:X905"/>
    <mergeCell ref="M717:N717"/>
    <mergeCell ref="Y644:Z644"/>
    <mergeCell ref="D786:R786"/>
    <mergeCell ref="D706:L706"/>
    <mergeCell ref="C1549:AD1549"/>
    <mergeCell ref="D2088:L2088"/>
    <mergeCell ref="D797:R797"/>
    <mergeCell ref="Q912:R912"/>
    <mergeCell ref="Y649:Z649"/>
    <mergeCell ref="O944:P944"/>
    <mergeCell ref="AC925:AD925"/>
    <mergeCell ref="S982:T982"/>
    <mergeCell ref="D1030:X1030"/>
    <mergeCell ref="AA979:AB979"/>
    <mergeCell ref="AC914:AD914"/>
    <mergeCell ref="U970:V970"/>
    <mergeCell ref="D1268:R1268"/>
    <mergeCell ref="D1806:L1806"/>
    <mergeCell ref="D1683:L1683"/>
    <mergeCell ref="AA146:AB146"/>
    <mergeCell ref="D943:N943"/>
    <mergeCell ref="S609:T609"/>
    <mergeCell ref="Y748:AD748"/>
    <mergeCell ref="S660:T660"/>
    <mergeCell ref="AA962:AB962"/>
    <mergeCell ref="M676:N676"/>
    <mergeCell ref="Q605:R605"/>
    <mergeCell ref="U2291:V2291"/>
    <mergeCell ref="U162:V162"/>
    <mergeCell ref="U156:V156"/>
    <mergeCell ref="S696:T696"/>
    <mergeCell ref="Y923:Z923"/>
    <mergeCell ref="AC90:AD90"/>
    <mergeCell ref="AC117:AD117"/>
    <mergeCell ref="D981:N981"/>
    <mergeCell ref="D1172:R1172"/>
    <mergeCell ref="D340:J340"/>
    <mergeCell ref="D1802:L1802"/>
    <mergeCell ref="D1721:L1721"/>
    <mergeCell ref="Y905:Z905"/>
    <mergeCell ref="Y995:Z995"/>
    <mergeCell ref="C1606:F1606"/>
    <mergeCell ref="D1318:R1318"/>
    <mergeCell ref="S856:X856"/>
    <mergeCell ref="S693:T693"/>
    <mergeCell ref="M701:N701"/>
    <mergeCell ref="D982:N982"/>
    <mergeCell ref="AA662:AB662"/>
    <mergeCell ref="M1754:O1754"/>
    <mergeCell ref="D1480:O1480"/>
    <mergeCell ref="Q705:R705"/>
    <mergeCell ref="O1893:O1894"/>
    <mergeCell ref="D695:L695"/>
    <mergeCell ref="S850:X850"/>
    <mergeCell ref="U922:V922"/>
    <mergeCell ref="M2147:O2147"/>
    <mergeCell ref="Y1057:AD1057"/>
    <mergeCell ref="AA111:AB111"/>
    <mergeCell ref="O998:P998"/>
    <mergeCell ref="W52:Z52"/>
    <mergeCell ref="U81:V81"/>
    <mergeCell ref="S615:T615"/>
    <mergeCell ref="AA906:AB906"/>
    <mergeCell ref="D1526:O1526"/>
    <mergeCell ref="D206:X206"/>
    <mergeCell ref="S946:T946"/>
    <mergeCell ref="D1256:R1256"/>
    <mergeCell ref="M1627:M1628"/>
    <mergeCell ref="D793:R793"/>
    <mergeCell ref="AA933:AB933"/>
    <mergeCell ref="D946:N946"/>
    <mergeCell ref="W64:X64"/>
    <mergeCell ref="D1033:X1033"/>
    <mergeCell ref="Y193:AD193"/>
    <mergeCell ref="O883:P883"/>
    <mergeCell ref="Y781:AD781"/>
    <mergeCell ref="Q124:R124"/>
    <mergeCell ref="AA998:AB998"/>
    <mergeCell ref="D54:N54"/>
    <mergeCell ref="W909:X909"/>
    <mergeCell ref="D1262:R1262"/>
    <mergeCell ref="U119:V119"/>
    <mergeCell ref="D1533:O1533"/>
    <mergeCell ref="D1186:R1186"/>
    <mergeCell ref="C1288:AD1288"/>
    <mergeCell ref="D621:L621"/>
    <mergeCell ref="Z353:AD353"/>
    <mergeCell ref="AA890:AB890"/>
    <mergeCell ref="AA928:AB928"/>
    <mergeCell ref="O55:P55"/>
    <mergeCell ref="D1401:R1401"/>
    <mergeCell ref="C2290:L2291"/>
    <mergeCell ref="O1002:P1002"/>
    <mergeCell ref="D168:N168"/>
    <mergeCell ref="Q157:R157"/>
    <mergeCell ref="AC639:AD639"/>
    <mergeCell ref="D169:N169"/>
    <mergeCell ref="S744:X744"/>
    <mergeCell ref="U706:V706"/>
    <mergeCell ref="AC964:AD964"/>
    <mergeCell ref="D1829:L1829"/>
    <mergeCell ref="D1136:X1136"/>
    <mergeCell ref="Q146:R146"/>
    <mergeCell ref="D2154:L2154"/>
    <mergeCell ref="AA112:AB112"/>
    <mergeCell ref="AA628:AB628"/>
    <mergeCell ref="Y709:Z709"/>
    <mergeCell ref="O985:P985"/>
    <mergeCell ref="S821:X821"/>
    <mergeCell ref="D892:N892"/>
    <mergeCell ref="Z370:AD370"/>
    <mergeCell ref="U430:Y430"/>
    <mergeCell ref="U150:V150"/>
    <mergeCell ref="D1037:X1037"/>
    <mergeCell ref="D1955:L1955"/>
    <mergeCell ref="D1403:R1403"/>
    <mergeCell ref="D2011:L2011"/>
    <mergeCell ref="D2254:L2254"/>
    <mergeCell ref="Y918:Z918"/>
    <mergeCell ref="Y1106:AD1106"/>
    <mergeCell ref="Q995:R995"/>
    <mergeCell ref="W980:X980"/>
    <mergeCell ref="U951:V951"/>
    <mergeCell ref="Y90:Z90"/>
    <mergeCell ref="D112:N112"/>
    <mergeCell ref="P380:T380"/>
    <mergeCell ref="D440:J440"/>
    <mergeCell ref="Z394:AD394"/>
    <mergeCell ref="Z421:AD421"/>
    <mergeCell ref="S161:T161"/>
    <mergeCell ref="Z337:AD337"/>
    <mergeCell ref="Y540:AD540"/>
    <mergeCell ref="D822:R822"/>
    <mergeCell ref="C180:AD180"/>
    <mergeCell ref="AC128:AD128"/>
    <mergeCell ref="S124:T124"/>
    <mergeCell ref="AC129:AD129"/>
    <mergeCell ref="Y668:Z668"/>
    <mergeCell ref="U654:V654"/>
    <mergeCell ref="M706:N706"/>
    <mergeCell ref="W651:X651"/>
    <mergeCell ref="AC715:AD715"/>
    <mergeCell ref="Y753:AD753"/>
    <mergeCell ref="W683:X683"/>
    <mergeCell ref="D414:J414"/>
    <mergeCell ref="P375:T375"/>
    <mergeCell ref="Y522:AD522"/>
    <mergeCell ref="U437:Y437"/>
    <mergeCell ref="D274:X274"/>
    <mergeCell ref="D301:X301"/>
    <mergeCell ref="D431:J431"/>
    <mergeCell ref="Y698:Z698"/>
    <mergeCell ref="P376:T376"/>
    <mergeCell ref="AC669:AD669"/>
    <mergeCell ref="AA666:AB666"/>
    <mergeCell ref="D1922:L1922"/>
    <mergeCell ref="S1154:S1155"/>
    <mergeCell ref="S989:T989"/>
    <mergeCell ref="D1347:R1347"/>
    <mergeCell ref="U916:V916"/>
    <mergeCell ref="U931:V931"/>
    <mergeCell ref="D989:N989"/>
    <mergeCell ref="D1481:O1481"/>
    <mergeCell ref="D820:R820"/>
    <mergeCell ref="AA900:AB900"/>
    <mergeCell ref="D1255:R1255"/>
    <mergeCell ref="M1589:U1589"/>
    <mergeCell ref="D960:N960"/>
    <mergeCell ref="U680:V680"/>
    <mergeCell ref="D1537:O1537"/>
    <mergeCell ref="D1657:L1657"/>
    <mergeCell ref="C1592:AD1592"/>
    <mergeCell ref="Q710:R710"/>
    <mergeCell ref="D1636:L1636"/>
    <mergeCell ref="D1645:L1645"/>
    <mergeCell ref="D1544:O1544"/>
    <mergeCell ref="D1497:O1497"/>
    <mergeCell ref="D1323:R1323"/>
    <mergeCell ref="D1371:R1371"/>
    <mergeCell ref="Y697:Z697"/>
    <mergeCell ref="Y978:Z978"/>
    <mergeCell ref="D1159:R1159"/>
    <mergeCell ref="Y901:Z901"/>
    <mergeCell ref="S888:T888"/>
    <mergeCell ref="S974:T974"/>
    <mergeCell ref="S753:X753"/>
    <mergeCell ref="D1235:R1235"/>
    <mergeCell ref="C1582:AD1582"/>
    <mergeCell ref="D1212:R1212"/>
    <mergeCell ref="D1139:X1139"/>
    <mergeCell ref="D1680:L1680"/>
    <mergeCell ref="Q950:R950"/>
    <mergeCell ref="AC920:AD920"/>
    <mergeCell ref="Y988:Z988"/>
    <mergeCell ref="Y968:Z968"/>
    <mergeCell ref="Q925:R925"/>
    <mergeCell ref="W935:X935"/>
    <mergeCell ref="S960:T960"/>
    <mergeCell ref="D968:N968"/>
    <mergeCell ref="AA964:AB964"/>
    <mergeCell ref="Y1028:AD1028"/>
    <mergeCell ref="D1870:L1870"/>
    <mergeCell ref="W970:X970"/>
    <mergeCell ref="Y998:Z998"/>
    <mergeCell ref="D1188:R1188"/>
    <mergeCell ref="D1267:R1267"/>
    <mergeCell ref="D1633:L1633"/>
    <mergeCell ref="D1509:O1509"/>
    <mergeCell ref="D1239:R1239"/>
    <mergeCell ref="U921:V921"/>
    <mergeCell ref="Y941:Z941"/>
    <mergeCell ref="Y1065:AD1065"/>
    <mergeCell ref="Y1041:AD1041"/>
    <mergeCell ref="D1757:L1757"/>
    <mergeCell ref="D1849:L1849"/>
    <mergeCell ref="C1583:AD1583"/>
    <mergeCell ref="U982:V982"/>
    <mergeCell ref="M1564:R1564"/>
    <mergeCell ref="D1858:L1858"/>
    <mergeCell ref="B2339:AE2339"/>
    <mergeCell ref="D115:N115"/>
    <mergeCell ref="AC628:AD628"/>
    <mergeCell ref="D2085:L2085"/>
    <mergeCell ref="AC655:AD655"/>
    <mergeCell ref="U1000:V1000"/>
    <mergeCell ref="U695:V695"/>
    <mergeCell ref="W635:X635"/>
    <mergeCell ref="W629:X629"/>
    <mergeCell ref="AC928:AD928"/>
    <mergeCell ref="AC955:AD955"/>
    <mergeCell ref="P340:T340"/>
    <mergeCell ref="Q162:R162"/>
    <mergeCell ref="O702:P702"/>
    <mergeCell ref="U995:V995"/>
    <mergeCell ref="D1655:L1655"/>
    <mergeCell ref="Q168:R168"/>
    <mergeCell ref="Z354:AD354"/>
    <mergeCell ref="C192:X192"/>
    <mergeCell ref="M725:N725"/>
    <mergeCell ref="Q932:R932"/>
    <mergeCell ref="D904:N904"/>
    <mergeCell ref="M2297:N2297"/>
    <mergeCell ref="AC2316:AD2316"/>
    <mergeCell ref="D985:N985"/>
    <mergeCell ref="D375:J375"/>
    <mergeCell ref="D369:J369"/>
    <mergeCell ref="AC133:AD133"/>
    <mergeCell ref="S984:T984"/>
    <mergeCell ref="Y993:Z993"/>
    <mergeCell ref="D1124:X1124"/>
    <mergeCell ref="D1925:L1925"/>
    <mergeCell ref="AC127:AD127"/>
    <mergeCell ref="AA667:AB667"/>
    <mergeCell ref="U173:V173"/>
    <mergeCell ref="P426:T426"/>
    <mergeCell ref="O121:P121"/>
    <mergeCell ref="AA78:AB78"/>
    <mergeCell ref="D91:N91"/>
    <mergeCell ref="W2295:X2295"/>
    <mergeCell ref="D2301:L2301"/>
    <mergeCell ref="D1981:L1981"/>
    <mergeCell ref="D1228:R1228"/>
    <mergeCell ref="S909:T909"/>
    <mergeCell ref="W983:X983"/>
    <mergeCell ref="D1164:R1164"/>
    <mergeCell ref="Y754:AD754"/>
    <mergeCell ref="AC660:AD660"/>
    <mergeCell ref="C2272:F2272"/>
    <mergeCell ref="W630:X630"/>
    <mergeCell ref="AA966:AB966"/>
    <mergeCell ref="D979:N979"/>
    <mergeCell ref="D713:L713"/>
    <mergeCell ref="Y1123:AD1123"/>
    <mergeCell ref="U725:V725"/>
    <mergeCell ref="D675:L675"/>
    <mergeCell ref="D641:L641"/>
    <mergeCell ref="D1479:O1479"/>
    <mergeCell ref="D2251:L2251"/>
    <mergeCell ref="D2186:L2186"/>
    <mergeCell ref="D2034:L2034"/>
    <mergeCell ref="D2165:L2165"/>
    <mergeCell ref="D1833:L1833"/>
    <mergeCell ref="D939:N939"/>
    <mergeCell ref="AA52:AB53"/>
    <mergeCell ref="D1032:X1032"/>
    <mergeCell ref="M603:AD603"/>
    <mergeCell ref="U902:V902"/>
    <mergeCell ref="K373:O373"/>
    <mergeCell ref="Y612:Z612"/>
    <mergeCell ref="Y192:AD192"/>
    <mergeCell ref="W668:X668"/>
    <mergeCell ref="D1027:X1027"/>
    <mergeCell ref="S54:T54"/>
    <mergeCell ref="D392:J392"/>
    <mergeCell ref="AC144:AD144"/>
    <mergeCell ref="Q701:R701"/>
    <mergeCell ref="Y823:AD823"/>
    <mergeCell ref="S117:T117"/>
    <mergeCell ref="Y928:Z928"/>
    <mergeCell ref="U436:Y436"/>
    <mergeCell ref="AC900:AD900"/>
    <mergeCell ref="Y476:AD476"/>
    <mergeCell ref="B324:AD324"/>
    <mergeCell ref="Z418:AD418"/>
    <mergeCell ref="D1002:N1002"/>
    <mergeCell ref="U338:Y338"/>
    <mergeCell ref="AA661:AB661"/>
    <mergeCell ref="Q966:R966"/>
    <mergeCell ref="Y848:AD848"/>
    <mergeCell ref="AA920:AB920"/>
    <mergeCell ref="D619:L619"/>
    <mergeCell ref="O630:P630"/>
    <mergeCell ref="P434:T434"/>
    <mergeCell ref="Y550:AD550"/>
    <mergeCell ref="Q608:R608"/>
    <mergeCell ref="AC62:AD62"/>
    <mergeCell ref="U891:V891"/>
    <mergeCell ref="D253:X253"/>
    <mergeCell ref="W63:X63"/>
    <mergeCell ref="D853:R853"/>
    <mergeCell ref="U886:V886"/>
    <mergeCell ref="AA681:AB681"/>
    <mergeCell ref="AA117:AB117"/>
    <mergeCell ref="W166:X166"/>
    <mergeCell ref="U133:V133"/>
    <mergeCell ref="O119:P119"/>
    <mergeCell ref="D217:X217"/>
    <mergeCell ref="U447:Y447"/>
    <mergeCell ref="D142:N142"/>
    <mergeCell ref="U356:Y356"/>
    <mergeCell ref="D648:L648"/>
    <mergeCell ref="Q685:R685"/>
    <mergeCell ref="AA705:AB705"/>
    <mergeCell ref="D719:L719"/>
    <mergeCell ref="Q680:R680"/>
    <mergeCell ref="Y621:Z621"/>
    <mergeCell ref="Y486:AD486"/>
    <mergeCell ref="S794:X794"/>
    <mergeCell ref="D708:L708"/>
    <mergeCell ref="Y63:Z63"/>
    <mergeCell ref="U64:V64"/>
    <mergeCell ref="S156:T156"/>
    <mergeCell ref="O631:P631"/>
    <mergeCell ref="D66:N66"/>
    <mergeCell ref="Y618:Z618"/>
    <mergeCell ref="B593:AE593"/>
    <mergeCell ref="D669:L669"/>
    <mergeCell ref="S2327:T2327"/>
    <mergeCell ref="M2325:N2325"/>
    <mergeCell ref="AC668:AD668"/>
    <mergeCell ref="D1118:X1118"/>
    <mergeCell ref="D1535:O1535"/>
    <mergeCell ref="D843:R843"/>
    <mergeCell ref="U919:V919"/>
    <mergeCell ref="O895:P895"/>
    <mergeCell ref="Q985:R985"/>
    <mergeCell ref="O896:P896"/>
    <mergeCell ref="W918:X918"/>
    <mergeCell ref="K450:O450"/>
    <mergeCell ref="AC606:AD606"/>
    <mergeCell ref="Q904:R904"/>
    <mergeCell ref="D439:J439"/>
    <mergeCell ref="O940:P940"/>
    <mergeCell ref="Y855:AD855"/>
    <mergeCell ref="W604:X605"/>
    <mergeCell ref="W890:X890"/>
    <mergeCell ref="Y528:AD528"/>
    <mergeCell ref="C1289:AD1289"/>
    <mergeCell ref="D1080:X1080"/>
    <mergeCell ref="Y1569:AD1569"/>
    <mergeCell ref="Y1563:AD1563"/>
    <mergeCell ref="Y700:Z700"/>
    <mergeCell ref="D1214:R1214"/>
    <mergeCell ref="AC968:AD968"/>
    <mergeCell ref="D993:N993"/>
    <mergeCell ref="S754:X754"/>
    <mergeCell ref="Y561:AD561"/>
    <mergeCell ref="Y562:AD562"/>
    <mergeCell ref="D1240:R1240"/>
    <mergeCell ref="Q2334:R2334"/>
    <mergeCell ref="D1498:O1498"/>
    <mergeCell ref="O2301:P2301"/>
    <mergeCell ref="AC611:AD611"/>
    <mergeCell ref="M719:N719"/>
    <mergeCell ref="U983:V983"/>
    <mergeCell ref="O604:P605"/>
    <mergeCell ref="D503:X503"/>
    <mergeCell ref="U678:V678"/>
    <mergeCell ref="D1801:L1801"/>
    <mergeCell ref="D1135:X1135"/>
    <mergeCell ref="O2296:P2296"/>
    <mergeCell ref="D1915:L1915"/>
    <mergeCell ref="AC627:AD627"/>
    <mergeCell ref="D2084:L2084"/>
    <mergeCell ref="Q2322:R2322"/>
    <mergeCell ref="S1571:X1571"/>
    <mergeCell ref="M1568:R1568"/>
    <mergeCell ref="D1984:L1984"/>
    <mergeCell ref="D1971:L1971"/>
    <mergeCell ref="Y987:Z987"/>
    <mergeCell ref="D1270:R1270"/>
    <mergeCell ref="Y902:Z902"/>
    <mergeCell ref="D2235:L2235"/>
    <mergeCell ref="D2245:L2245"/>
    <mergeCell ref="D1908:L1908"/>
    <mergeCell ref="D1759:L1759"/>
    <mergeCell ref="D2202:L2202"/>
    <mergeCell ref="O952:P952"/>
    <mergeCell ref="Q2317:R2317"/>
    <mergeCell ref="D965:N965"/>
    <mergeCell ref="O665:P665"/>
    <mergeCell ref="W68:X68"/>
    <mergeCell ref="O936:P936"/>
    <mergeCell ref="D897:N897"/>
    <mergeCell ref="D305:X305"/>
    <mergeCell ref="P350:T350"/>
    <mergeCell ref="K341:O341"/>
    <mergeCell ref="Z434:AD434"/>
    <mergeCell ref="O946:P946"/>
    <mergeCell ref="AC888:AD888"/>
    <mergeCell ref="D1085:X1085"/>
    <mergeCell ref="Y487:AD487"/>
    <mergeCell ref="Y640:Z640"/>
    <mergeCell ref="AC889:AD889"/>
    <mergeCell ref="P367:T367"/>
    <mergeCell ref="Q615:R615"/>
    <mergeCell ref="Y906:Z906"/>
    <mergeCell ref="Y567:AD567"/>
    <mergeCell ref="S75:T75"/>
    <mergeCell ref="P378:T378"/>
    <mergeCell ref="Z451:AD451"/>
    <mergeCell ref="U419:Y419"/>
    <mergeCell ref="K345:O345"/>
    <mergeCell ref="D501:X501"/>
    <mergeCell ref="AA88:AB88"/>
    <mergeCell ref="M689:N689"/>
    <mergeCell ref="Z364:AD364"/>
    <mergeCell ref="D258:X258"/>
    <mergeCell ref="O882:P882"/>
    <mergeCell ref="U128:V128"/>
    <mergeCell ref="D558:X558"/>
    <mergeCell ref="D585:X585"/>
    <mergeCell ref="U710:V710"/>
    <mergeCell ref="O2324:P2324"/>
    <mergeCell ref="D1693:L1693"/>
    <mergeCell ref="W2316:X2316"/>
    <mergeCell ref="M2291:N2291"/>
    <mergeCell ref="D2269:L2269"/>
    <mergeCell ref="Y2298:Z2298"/>
    <mergeCell ref="D1113:X1113"/>
    <mergeCell ref="Y811:AD811"/>
    <mergeCell ref="AC893:AD893"/>
    <mergeCell ref="Y769:AD769"/>
    <mergeCell ref="D1330:R1330"/>
    <mergeCell ref="D2105:L2105"/>
    <mergeCell ref="D918:N918"/>
    <mergeCell ref="D2060:L2060"/>
    <mergeCell ref="D1760:L1760"/>
    <mergeCell ref="Q2301:R2301"/>
    <mergeCell ref="S2322:T2322"/>
    <mergeCell ref="W2323:X2323"/>
    <mergeCell ref="W2302:X2302"/>
    <mergeCell ref="B2309:AE2309"/>
    <mergeCell ref="D2010:L2010"/>
    <mergeCell ref="D2108:L2108"/>
    <mergeCell ref="D1937:L1937"/>
    <mergeCell ref="D2175:L2175"/>
    <mergeCell ref="Y893:Z893"/>
    <mergeCell ref="D1703:L1703"/>
    <mergeCell ref="F1547:AD1547"/>
    <mergeCell ref="B1150:AD1150"/>
    <mergeCell ref="Y2316:Z2316"/>
    <mergeCell ref="W2299:X2299"/>
    <mergeCell ref="D1994:L1994"/>
    <mergeCell ref="D1836:L1836"/>
    <mergeCell ref="D2129:L2129"/>
    <mergeCell ref="D2100:L2100"/>
    <mergeCell ref="D2159:L2159"/>
    <mergeCell ref="Y725:Z725"/>
    <mergeCell ref="D2176:L2176"/>
    <mergeCell ref="D2241:L2241"/>
    <mergeCell ref="D1930:L1930"/>
    <mergeCell ref="D2013:L2013"/>
    <mergeCell ref="D1772:L1772"/>
    <mergeCell ref="U988:V988"/>
    <mergeCell ref="Y1112:AD1112"/>
    <mergeCell ref="U965:V965"/>
    <mergeCell ref="D1685:L1685"/>
    <mergeCell ref="D1853:L1853"/>
    <mergeCell ref="D1943:L1943"/>
    <mergeCell ref="O995:P995"/>
    <mergeCell ref="Y775:AD775"/>
    <mergeCell ref="Y881:Z881"/>
    <mergeCell ref="Y882:Z882"/>
    <mergeCell ref="AC883:AD883"/>
    <mergeCell ref="D1269:R1269"/>
    <mergeCell ref="D1913:L1913"/>
    <mergeCell ref="Y839:AD839"/>
    <mergeCell ref="D803:R803"/>
    <mergeCell ref="Y890:Z890"/>
    <mergeCell ref="D1637:L1637"/>
    <mergeCell ref="Q953:R953"/>
    <mergeCell ref="S943:T943"/>
    <mergeCell ref="D1082:X1082"/>
    <mergeCell ref="U926:V926"/>
    <mergeCell ref="AA930:AB930"/>
    <mergeCell ref="D1921:L1921"/>
    <mergeCell ref="O635:P635"/>
    <mergeCell ref="D944:N944"/>
    <mergeCell ref="D650:L650"/>
    <mergeCell ref="S672:T672"/>
    <mergeCell ref="M662:N662"/>
    <mergeCell ref="U895:V895"/>
    <mergeCell ref="D564:X564"/>
    <mergeCell ref="Q634:R634"/>
    <mergeCell ref="S817:X817"/>
    <mergeCell ref="S620:T620"/>
    <mergeCell ref="S793:X793"/>
    <mergeCell ref="AA649:AB649"/>
    <mergeCell ref="U413:Y413"/>
    <mergeCell ref="D1158:R1158"/>
    <mergeCell ref="D1098:X1098"/>
    <mergeCell ref="Q949:R949"/>
    <mergeCell ref="D994:N994"/>
    <mergeCell ref="D657:L657"/>
    <mergeCell ref="D696:L696"/>
    <mergeCell ref="Y862:AD862"/>
    <mergeCell ref="AA714:AB714"/>
    <mergeCell ref="O652:P652"/>
    <mergeCell ref="D712:L712"/>
    <mergeCell ref="AA915:AB915"/>
    <mergeCell ref="O654:P654"/>
    <mergeCell ref="S772:X772"/>
    <mergeCell ref="Y1002:Z1002"/>
    <mergeCell ref="Y921:Z921"/>
    <mergeCell ref="S988:T988"/>
    <mergeCell ref="U894:V894"/>
    <mergeCell ref="Q683:R683"/>
    <mergeCell ref="U640:V640"/>
    <mergeCell ref="C15:AD15"/>
    <mergeCell ref="Q114:R114"/>
    <mergeCell ref="O648:P648"/>
    <mergeCell ref="D87:N87"/>
    <mergeCell ref="Y312:AD312"/>
    <mergeCell ref="Q74:R74"/>
    <mergeCell ref="P448:T448"/>
    <mergeCell ref="AA94:AB94"/>
    <mergeCell ref="B28:AD28"/>
    <mergeCell ref="AA65:AB65"/>
    <mergeCell ref="AA55:AB55"/>
    <mergeCell ref="Q70:R70"/>
    <mergeCell ref="AC81:AD81"/>
    <mergeCell ref="AC76:AD76"/>
    <mergeCell ref="Y94:Z94"/>
    <mergeCell ref="W73:X73"/>
    <mergeCell ref="W57:X57"/>
    <mergeCell ref="Q96:R96"/>
    <mergeCell ref="P427:T427"/>
    <mergeCell ref="AC72:AD72"/>
    <mergeCell ref="AC93:AD93"/>
    <mergeCell ref="O157:P157"/>
    <mergeCell ref="Y588:AD588"/>
    <mergeCell ref="C26:AD26"/>
    <mergeCell ref="W85:X85"/>
    <mergeCell ref="U380:Y380"/>
    <mergeCell ref="Z358:AD358"/>
    <mergeCell ref="S80:T80"/>
    <mergeCell ref="Y236:AD236"/>
    <mergeCell ref="AC61:AD61"/>
    <mergeCell ref="D615:L615"/>
    <mergeCell ref="U404:Y404"/>
    <mergeCell ref="AA56:AB56"/>
    <mergeCell ref="AA83:AB83"/>
    <mergeCell ref="S129:T129"/>
    <mergeCell ref="S123:T123"/>
    <mergeCell ref="U63:V63"/>
    <mergeCell ref="AC174:AD174"/>
    <mergeCell ref="AC149:AD149"/>
    <mergeCell ref="O653:P653"/>
    <mergeCell ref="S902:T902"/>
    <mergeCell ref="D1364:R1364"/>
    <mergeCell ref="O718:P718"/>
    <mergeCell ref="Z417:AD417"/>
    <mergeCell ref="AC2293:AD2293"/>
    <mergeCell ref="U663:V663"/>
    <mergeCell ref="S1422:U1422"/>
    <mergeCell ref="D1692:L1692"/>
    <mergeCell ref="D1648:L1648"/>
    <mergeCell ref="AA883:AB883"/>
    <mergeCell ref="O707:P707"/>
    <mergeCell ref="D1536:O1536"/>
    <mergeCell ref="S1566:X1566"/>
    <mergeCell ref="U890:V890"/>
    <mergeCell ref="AC676:AD676"/>
    <mergeCell ref="C326:AD326"/>
    <mergeCell ref="AA884:AB884"/>
    <mergeCell ref="V2020:X2020"/>
    <mergeCell ref="U716:V716"/>
    <mergeCell ref="AC949:AD949"/>
    <mergeCell ref="Y111:Z111"/>
    <mergeCell ref="U344:Y344"/>
    <mergeCell ref="P335:T335"/>
    <mergeCell ref="D237:X237"/>
    <mergeCell ref="D59:N59"/>
    <mergeCell ref="U613:V613"/>
    <mergeCell ref="S765:X765"/>
    <mergeCell ref="U727:V727"/>
    <mergeCell ref="C1142:AD1142"/>
    <mergeCell ref="W704:X704"/>
    <mergeCell ref="W679:X679"/>
    <mergeCell ref="M697:N697"/>
    <mergeCell ref="AC632:AD632"/>
    <mergeCell ref="D1249:R1249"/>
    <mergeCell ref="U699:V699"/>
    <mergeCell ref="Q95:R95"/>
    <mergeCell ref="Y73:Z73"/>
    <mergeCell ref="Y894:Z894"/>
    <mergeCell ref="S699:T699"/>
    <mergeCell ref="Q1000:R1000"/>
    <mergeCell ref="D444:J444"/>
    <mergeCell ref="D419:J419"/>
    <mergeCell ref="S897:T897"/>
    <mergeCell ref="D140:N140"/>
    <mergeCell ref="Q102:R102"/>
    <mergeCell ref="C1018:X1018"/>
    <mergeCell ref="Y611:Z611"/>
    <mergeCell ref="D135:N135"/>
    <mergeCell ref="S614:T614"/>
    <mergeCell ref="U82:V82"/>
    <mergeCell ref="P336:T336"/>
    <mergeCell ref="S858:X858"/>
    <mergeCell ref="D227:X227"/>
    <mergeCell ref="D814:R814"/>
    <mergeCell ref="O104:P104"/>
    <mergeCell ref="Q112:R112"/>
    <mergeCell ref="O129:P129"/>
    <mergeCell ref="O113:P113"/>
    <mergeCell ref="K422:O422"/>
    <mergeCell ref="U688:V688"/>
    <mergeCell ref="S111:T111"/>
    <mergeCell ref="U337:Y337"/>
    <mergeCell ref="U331:Y331"/>
    <mergeCell ref="Q955:R955"/>
    <mergeCell ref="O939:P939"/>
    <mergeCell ref="O115:P115"/>
    <mergeCell ref="Q167:R167"/>
    <mergeCell ref="Q161:R161"/>
    <mergeCell ref="D579:X579"/>
    <mergeCell ref="D535:X535"/>
    <mergeCell ref="D129:N129"/>
    <mergeCell ref="W697:X697"/>
    <mergeCell ref="O140:P140"/>
    <mergeCell ref="S143:T143"/>
    <mergeCell ref="Q133:R133"/>
    <mergeCell ref="D139:N139"/>
    <mergeCell ref="Q939:R939"/>
    <mergeCell ref="Q933:R933"/>
    <mergeCell ref="Y563:AD563"/>
    <mergeCell ref="Y524:AD524"/>
    <mergeCell ref="D396:J396"/>
    <mergeCell ref="S886:T886"/>
    <mergeCell ref="D119:N119"/>
    <mergeCell ref="Q130:R130"/>
    <mergeCell ref="M669:N669"/>
    <mergeCell ref="U113:V113"/>
    <mergeCell ref="K411:O411"/>
    <mergeCell ref="D914:N914"/>
    <mergeCell ref="D151:N151"/>
    <mergeCell ref="W155:X155"/>
    <mergeCell ref="D1761:L1761"/>
    <mergeCell ref="D563:X563"/>
    <mergeCell ref="U401:Y401"/>
    <mergeCell ref="AA122:AB122"/>
    <mergeCell ref="M680:N680"/>
    <mergeCell ref="Z385:AD385"/>
    <mergeCell ref="AA622:AB622"/>
    <mergeCell ref="U429:Y429"/>
    <mergeCell ref="D205:X205"/>
    <mergeCell ref="D574:X574"/>
    <mergeCell ref="D293:X293"/>
    <mergeCell ref="Y628:Z628"/>
    <mergeCell ref="S723:T723"/>
    <mergeCell ref="Q134:R134"/>
    <mergeCell ref="AC130:AD130"/>
    <mergeCell ref="O173:P173"/>
    <mergeCell ref="M713:N713"/>
    <mergeCell ref="Y310:AD310"/>
    <mergeCell ref="S830:X830"/>
    <mergeCell ref="D679:L679"/>
    <mergeCell ref="Q968:R968"/>
    <mergeCell ref="D1336:R1336"/>
    <mergeCell ref="D1001:N1001"/>
    <mergeCell ref="D391:J391"/>
    <mergeCell ref="S167:T167"/>
    <mergeCell ref="AA702:AB702"/>
    <mergeCell ref="W911:X911"/>
    <mergeCell ref="O174:P174"/>
    <mergeCell ref="M714:N714"/>
    <mergeCell ref="M626:N626"/>
    <mergeCell ref="O2334:P2334"/>
    <mergeCell ref="D2003:L2003"/>
    <mergeCell ref="D2061:L2061"/>
    <mergeCell ref="D1756:L1756"/>
    <mergeCell ref="Y197:AD197"/>
    <mergeCell ref="M2334:N2334"/>
    <mergeCell ref="S2333:T2333"/>
    <mergeCell ref="AA927:AB927"/>
    <mergeCell ref="S967:T967"/>
    <mergeCell ref="AA895:AB895"/>
    <mergeCell ref="Y889:Z889"/>
    <mergeCell ref="D967:N967"/>
    <mergeCell ref="Q929:R929"/>
    <mergeCell ref="AB1627:AD1627"/>
    <mergeCell ref="D1714:L1714"/>
    <mergeCell ref="AA955:AB955"/>
    <mergeCell ref="V1154:X1154"/>
    <mergeCell ref="AA949:AB949"/>
    <mergeCell ref="D962:N962"/>
    <mergeCell ref="D1444:O1444"/>
    <mergeCell ref="D2252:L2252"/>
    <mergeCell ref="D1795:L1795"/>
    <mergeCell ref="D1926:L1926"/>
    <mergeCell ref="D1947:L1947"/>
    <mergeCell ref="W895:X895"/>
    <mergeCell ref="Z450:AD450"/>
    <mergeCell ref="Y661:Z661"/>
    <mergeCell ref="P339:T339"/>
    <mergeCell ref="Q999:R999"/>
    <mergeCell ref="S907:T907"/>
    <mergeCell ref="D1107:X1107"/>
    <mergeCell ref="U977:V977"/>
    <mergeCell ref="W160:X160"/>
    <mergeCell ref="D1848:L1848"/>
    <mergeCell ref="D1385:R1385"/>
    <mergeCell ref="Y997:Z997"/>
    <mergeCell ref="Y225:AD225"/>
    <mergeCell ref="D1530:O1530"/>
    <mergeCell ref="AC670:AD670"/>
    <mergeCell ref="M1893:M1894"/>
    <mergeCell ref="O930:P930"/>
    <mergeCell ref="W716:X716"/>
    <mergeCell ref="Y656:Z656"/>
    <mergeCell ref="AC991:AD991"/>
    <mergeCell ref="D1400:R1400"/>
    <mergeCell ref="Y787:AD787"/>
    <mergeCell ref="D1055:X1055"/>
    <mergeCell ref="K442:O442"/>
    <mergeCell ref="K433:O433"/>
    <mergeCell ref="O917:P917"/>
    <mergeCell ref="D662:L662"/>
    <mergeCell ref="Y1100:AD1100"/>
    <mergeCell ref="Y774:AD774"/>
    <mergeCell ref="D1363:R1363"/>
    <mergeCell ref="D1712:L1712"/>
    <mergeCell ref="D1091:X1091"/>
    <mergeCell ref="W900:X900"/>
    <mergeCell ref="Y208:AD208"/>
    <mergeCell ref="D1276:R1276"/>
    <mergeCell ref="P431:T431"/>
    <mergeCell ref="Y1035:AD1035"/>
    <mergeCell ref="W965:X965"/>
    <mergeCell ref="Y1139:AD1139"/>
    <mergeCell ref="Q901:R901"/>
    <mergeCell ref="W138:X138"/>
    <mergeCell ref="O967:P967"/>
    <mergeCell ref="Y119:Z119"/>
    <mergeCell ref="U75:V75"/>
    <mergeCell ref="Q91:R91"/>
    <mergeCell ref="Q93:R93"/>
    <mergeCell ref="D1812:L1812"/>
    <mergeCell ref="D1325:R1325"/>
    <mergeCell ref="Y726:Z726"/>
    <mergeCell ref="S749:X749"/>
    <mergeCell ref="Y1063:AD1063"/>
    <mergeCell ref="W993:X993"/>
    <mergeCell ref="M665:N665"/>
    <mergeCell ref="AA634:AB634"/>
    <mergeCell ref="D1811:L1811"/>
    <mergeCell ref="U994:V994"/>
    <mergeCell ref="U85:V85"/>
    <mergeCell ref="U80:V80"/>
    <mergeCell ref="D84:N84"/>
    <mergeCell ref="D743:R743"/>
    <mergeCell ref="D106:N106"/>
    <mergeCell ref="D568:X568"/>
    <mergeCell ref="D263:X263"/>
    <mergeCell ref="Y148:Z148"/>
    <mergeCell ref="S145:T145"/>
    <mergeCell ref="AA169:AB169"/>
    <mergeCell ref="Y746:AD746"/>
    <mergeCell ref="D1564:L1564"/>
    <mergeCell ref="AC910:AD910"/>
    <mergeCell ref="D1209:R1209"/>
    <mergeCell ref="D752:R752"/>
    <mergeCell ref="D835:R835"/>
    <mergeCell ref="O2317:P2317"/>
    <mergeCell ref="U999:V999"/>
    <mergeCell ref="AA174:AB174"/>
    <mergeCell ref="D435:J435"/>
    <mergeCell ref="D1392:R1392"/>
    <mergeCell ref="S892:T892"/>
    <mergeCell ref="Z342:AD342"/>
    <mergeCell ref="Z336:AD336"/>
    <mergeCell ref="C190:AD190"/>
    <mergeCell ref="D408:J408"/>
    <mergeCell ref="U355:Y355"/>
    <mergeCell ref="AC694:AD694"/>
    <mergeCell ref="Z411:AD411"/>
    <mergeCell ref="AA611:AB611"/>
    <mergeCell ref="W976:X976"/>
    <mergeCell ref="M648:N648"/>
    <mergeCell ref="Y741:AD741"/>
    <mergeCell ref="D1749:L1749"/>
    <mergeCell ref="D1057:X1057"/>
    <mergeCell ref="B734:AE734"/>
    <mergeCell ref="P403:T403"/>
    <mergeCell ref="Q668:R668"/>
    <mergeCell ref="D690:L690"/>
    <mergeCell ref="Y577:AD577"/>
    <mergeCell ref="W623:X623"/>
    <mergeCell ref="D2109:L2109"/>
    <mergeCell ref="V1588:AD1588"/>
    <mergeCell ref="W606:X606"/>
    <mergeCell ref="D1952:L1952"/>
    <mergeCell ref="D1211:R1211"/>
    <mergeCell ref="U450:Y450"/>
    <mergeCell ref="Q1001:R1001"/>
    <mergeCell ref="Q2328:R2328"/>
    <mergeCell ref="Y922:Z922"/>
    <mergeCell ref="D886:N886"/>
    <mergeCell ref="D1216:R1216"/>
    <mergeCell ref="D1191:R1191"/>
    <mergeCell ref="Y802:AD802"/>
    <mergeCell ref="D2197:L2197"/>
    <mergeCell ref="D1778:L1778"/>
    <mergeCell ref="S2326:T2326"/>
    <mergeCell ref="AA959:AB959"/>
    <mergeCell ref="D1056:X1056"/>
    <mergeCell ref="D2049:L2049"/>
    <mergeCell ref="Y1093:AD1093"/>
    <mergeCell ref="Y1115:AD1115"/>
    <mergeCell ref="D890:N890"/>
    <mergeCell ref="D1237:R1237"/>
    <mergeCell ref="W912:X912"/>
    <mergeCell ref="S978:T978"/>
    <mergeCell ref="D2322:L2322"/>
    <mergeCell ref="AC996:AD996"/>
    <mergeCell ref="O1000:P1000"/>
    <mergeCell ref="D961:N961"/>
    <mergeCell ref="O903:P903"/>
    <mergeCell ref="D1567:L1567"/>
    <mergeCell ref="D933:N933"/>
    <mergeCell ref="Y944:Z944"/>
    <mergeCell ref="AC985:AD985"/>
    <mergeCell ref="Y806:AD806"/>
    <mergeCell ref="D1020:X1020"/>
    <mergeCell ref="S1564:X1564"/>
    <mergeCell ref="Q945:R945"/>
    <mergeCell ref="S885:T885"/>
    <mergeCell ref="U57:V57"/>
    <mergeCell ref="AA72:AB72"/>
    <mergeCell ref="Y62:Z62"/>
    <mergeCell ref="O65:P65"/>
    <mergeCell ref="D141:N141"/>
    <mergeCell ref="AC77:AD77"/>
    <mergeCell ref="U709:V709"/>
    <mergeCell ref="S70:T70"/>
    <mergeCell ref="S917:T917"/>
    <mergeCell ref="AC94:AD94"/>
    <mergeCell ref="M691:N691"/>
    <mergeCell ref="S851:X851"/>
    <mergeCell ref="AA707:AB707"/>
    <mergeCell ref="AA936:AB936"/>
    <mergeCell ref="D507:X507"/>
    <mergeCell ref="U682:V682"/>
    <mergeCell ref="D780:R780"/>
    <mergeCell ref="S112:T112"/>
    <mergeCell ref="W78:X78"/>
    <mergeCell ref="O912:P912"/>
    <mergeCell ref="Y632:Z632"/>
    <mergeCell ref="O607:P607"/>
    <mergeCell ref="P424:T424"/>
    <mergeCell ref="Y480:AD480"/>
    <mergeCell ref="AA93:AB93"/>
    <mergeCell ref="Y633:Z633"/>
    <mergeCell ref="S770:X770"/>
    <mergeCell ref="P425:T425"/>
    <mergeCell ref="D105:N105"/>
    <mergeCell ref="D533:X533"/>
    <mergeCell ref="U708:V708"/>
    <mergeCell ref="S125:T125"/>
    <mergeCell ref="D2321:L2321"/>
    <mergeCell ref="D2066:L2066"/>
    <mergeCell ref="B2282:AD2282"/>
    <mergeCell ref="D971:N971"/>
    <mergeCell ref="D284:X284"/>
    <mergeCell ref="Q922:R922"/>
    <mergeCell ref="U932:V932"/>
    <mergeCell ref="AA942:AB942"/>
    <mergeCell ref="O722:P722"/>
    <mergeCell ref="D1396:R1396"/>
    <mergeCell ref="Y702:Z702"/>
    <mergeCell ref="D2161:L2161"/>
    <mergeCell ref="D1739:L1739"/>
    <mergeCell ref="D1828:L1828"/>
    <mergeCell ref="D862:R862"/>
    <mergeCell ref="D1168:R1168"/>
    <mergeCell ref="Y758:AD758"/>
    <mergeCell ref="D1162:R1162"/>
    <mergeCell ref="W622:X622"/>
    <mergeCell ref="AC921:AD921"/>
    <mergeCell ref="P333:T333"/>
    <mergeCell ref="O994:P994"/>
    <mergeCell ref="O989:P989"/>
    <mergeCell ref="D608:L608"/>
    <mergeCell ref="O663:P663"/>
    <mergeCell ref="D1788:L1788"/>
    <mergeCell ref="D1771:L1771"/>
    <mergeCell ref="U643:V643"/>
    <mergeCell ref="D2038:L2038"/>
    <mergeCell ref="W986:X986"/>
    <mergeCell ref="W961:X961"/>
    <mergeCell ref="S2294:T2294"/>
    <mergeCell ref="AC2334:AD2334"/>
    <mergeCell ref="S977:T977"/>
    <mergeCell ref="AA685:AB685"/>
    <mergeCell ref="U606:V606"/>
    <mergeCell ref="AA905:AB905"/>
    <mergeCell ref="M690:N690"/>
    <mergeCell ref="S972:T972"/>
    <mergeCell ref="AC882:AD882"/>
    <mergeCell ref="D1100:X1100"/>
    <mergeCell ref="W672:X672"/>
    <mergeCell ref="C1016:AD1016"/>
    <mergeCell ref="D1724:L1724"/>
    <mergeCell ref="Z438:AD438"/>
    <mergeCell ref="U634:V634"/>
    <mergeCell ref="Q2327:R2327"/>
    <mergeCell ref="AC892:AD892"/>
    <mergeCell ref="D1985:L1985"/>
    <mergeCell ref="D1934:L1934"/>
    <mergeCell ref="D1909:L1909"/>
    <mergeCell ref="O2300:P2300"/>
    <mergeCell ref="AA718:AB718"/>
    <mergeCell ref="D567:X567"/>
    <mergeCell ref="D1902:L1902"/>
    <mergeCell ref="D2099:L2099"/>
    <mergeCell ref="D2073:L2073"/>
    <mergeCell ref="D1763:L1763"/>
    <mergeCell ref="D1644:L1644"/>
    <mergeCell ref="Q2332:R2332"/>
    <mergeCell ref="O999:P999"/>
    <mergeCell ref="O700:P700"/>
    <mergeCell ref="S954:T954"/>
    <mergeCell ref="S655:T655"/>
    <mergeCell ref="Y124:Z124"/>
    <mergeCell ref="S136:T136"/>
    <mergeCell ref="Q136:R136"/>
    <mergeCell ref="O670:P670"/>
    <mergeCell ref="U143:V143"/>
    <mergeCell ref="U653:V653"/>
    <mergeCell ref="AA1002:AB1002"/>
    <mergeCell ref="U332:Y332"/>
    <mergeCell ref="P430:T430"/>
    <mergeCell ref="AC638:AD638"/>
    <mergeCell ref="O623:P623"/>
    <mergeCell ref="AA2319:AB2319"/>
    <mergeCell ref="Q2321:R2321"/>
    <mergeCell ref="D117:N117"/>
    <mergeCell ref="Q989:R989"/>
    <mergeCell ref="D247:X247"/>
    <mergeCell ref="K382:O382"/>
    <mergeCell ref="Z329:AD329"/>
    <mergeCell ref="D401:J401"/>
    <mergeCell ref="W143:X143"/>
    <mergeCell ref="D2083:L2083"/>
    <mergeCell ref="D2077:L2077"/>
    <mergeCell ref="Y169:Z169"/>
    <mergeCell ref="D123:N123"/>
    <mergeCell ref="U122:V122"/>
    <mergeCell ref="AC615:AD615"/>
    <mergeCell ref="W148:X148"/>
    <mergeCell ref="C189:AD189"/>
    <mergeCell ref="S661:T661"/>
    <mergeCell ref="Y1018:AD1018"/>
    <mergeCell ref="Y1036:AD1036"/>
    <mergeCell ref="Y719:Z719"/>
    <mergeCell ref="O134:P134"/>
    <mergeCell ref="D1519:O1519"/>
    <mergeCell ref="S939:T939"/>
    <mergeCell ref="W725:X725"/>
    <mergeCell ref="Q711:R711"/>
    <mergeCell ref="U960:V960"/>
    <mergeCell ref="K362:O362"/>
    <mergeCell ref="W726:X726"/>
    <mergeCell ref="W720:X720"/>
    <mergeCell ref="D951:N951"/>
    <mergeCell ref="Y779:AD779"/>
    <mergeCell ref="P408:T408"/>
    <mergeCell ref="W997:X997"/>
    <mergeCell ref="Y768:AD768"/>
    <mergeCell ref="Y762:AD762"/>
    <mergeCell ref="W692:X692"/>
    <mergeCell ref="K375:O375"/>
    <mergeCell ref="O961:P961"/>
    <mergeCell ref="D784:R784"/>
    <mergeCell ref="Y701:Z701"/>
    <mergeCell ref="Y996:Z996"/>
    <mergeCell ref="D1078:X1078"/>
    <mergeCell ref="Q721:R721"/>
    <mergeCell ref="Q682:R682"/>
    <mergeCell ref="D747:R747"/>
    <mergeCell ref="D1090:X1090"/>
    <mergeCell ref="Y822:AD822"/>
    <mergeCell ref="O879:AD879"/>
    <mergeCell ref="D1207:R1207"/>
    <mergeCell ref="D1062:X1062"/>
    <mergeCell ref="AA911:AB911"/>
    <mergeCell ref="S999:T999"/>
    <mergeCell ref="B21:AD21"/>
    <mergeCell ref="AA58:AB58"/>
    <mergeCell ref="D32:AD32"/>
    <mergeCell ref="Q100:R100"/>
    <mergeCell ref="P343:T343"/>
    <mergeCell ref="Y201:AD201"/>
    <mergeCell ref="O960:P960"/>
    <mergeCell ref="W888:X888"/>
    <mergeCell ref="Y654:Z654"/>
    <mergeCell ref="Y648:Z648"/>
    <mergeCell ref="P332:T332"/>
    <mergeCell ref="AC897:AD897"/>
    <mergeCell ref="O965:P965"/>
    <mergeCell ref="AA173:AB173"/>
    <mergeCell ref="D120:N120"/>
    <mergeCell ref="Y503:AD503"/>
    <mergeCell ref="D921:N921"/>
    <mergeCell ref="AC54:AD54"/>
    <mergeCell ref="D251:X251"/>
    <mergeCell ref="W617:X617"/>
    <mergeCell ref="U121:V121"/>
    <mergeCell ref="D551:X551"/>
    <mergeCell ref="Q172:R172"/>
    <mergeCell ref="U884:V884"/>
    <mergeCell ref="D246:X246"/>
    <mergeCell ref="Y131:Z131"/>
    <mergeCell ref="K399:O399"/>
    <mergeCell ref="Y582:AD582"/>
    <mergeCell ref="W106:X106"/>
    <mergeCell ref="Y305:AD305"/>
    <mergeCell ref="K426:O426"/>
    <mergeCell ref="Y854:AD854"/>
    <mergeCell ref="C51:N53"/>
    <mergeCell ref="Y66:Z66"/>
    <mergeCell ref="D972:N972"/>
    <mergeCell ref="D966:N966"/>
    <mergeCell ref="Q934:R934"/>
    <mergeCell ref="AC114:AD114"/>
    <mergeCell ref="AA654:AB654"/>
    <mergeCell ref="D311:X311"/>
    <mergeCell ref="AA648:AB648"/>
    <mergeCell ref="Y75:Z75"/>
    <mergeCell ref="U61:V61"/>
    <mergeCell ref="AA97:AB97"/>
    <mergeCell ref="W713:X713"/>
    <mergeCell ref="D67:N67"/>
    <mergeCell ref="Y844:AD844"/>
    <mergeCell ref="D808:R808"/>
    <mergeCell ref="Q138:R138"/>
    <mergeCell ref="U971:V971"/>
    <mergeCell ref="O892:P892"/>
    <mergeCell ref="Y807:AD807"/>
    <mergeCell ref="W159:X159"/>
    <mergeCell ref="W153:X153"/>
    <mergeCell ref="S144:T144"/>
    <mergeCell ref="D819:R819"/>
    <mergeCell ref="Y566:AD566"/>
    <mergeCell ref="Q722:R722"/>
    <mergeCell ref="U171:V171"/>
    <mergeCell ref="S133:T133"/>
    <mergeCell ref="S758:X758"/>
    <mergeCell ref="S148:T148"/>
    <mergeCell ref="Q688:R688"/>
    <mergeCell ref="Z330:AD330"/>
    <mergeCell ref="W66:X66"/>
    <mergeCell ref="S666:T666"/>
    <mergeCell ref="D583:X583"/>
    <mergeCell ref="D133:N133"/>
    <mergeCell ref="D711:L711"/>
    <mergeCell ref="AA888:AB888"/>
    <mergeCell ref="U720:V720"/>
    <mergeCell ref="AC980:AD980"/>
    <mergeCell ref="M673:N673"/>
    <mergeCell ref="W124:X124"/>
    <mergeCell ref="D549:X549"/>
    <mergeCell ref="D576:X576"/>
    <mergeCell ref="U724:V724"/>
    <mergeCell ref="AC695:AD695"/>
    <mergeCell ref="K410:O410"/>
    <mergeCell ref="Y229:AD229"/>
    <mergeCell ref="S726:T726"/>
    <mergeCell ref="D290:X290"/>
    <mergeCell ref="D496:X496"/>
    <mergeCell ref="U671:V671"/>
    <mergeCell ref="D207:X207"/>
    <mergeCell ref="S922:T922"/>
    <mergeCell ref="B873:AD873"/>
    <mergeCell ref="AC675:AD675"/>
    <mergeCell ref="S704:T704"/>
    <mergeCell ref="S679:T679"/>
    <mergeCell ref="K416:O416"/>
    <mergeCell ref="M718:N718"/>
    <mergeCell ref="M712:N712"/>
    <mergeCell ref="C456:AD456"/>
    <mergeCell ref="Y554:AD554"/>
    <mergeCell ref="U658:V658"/>
    <mergeCell ref="S2331:T2331"/>
    <mergeCell ref="AC2330:AD2330"/>
    <mergeCell ref="D1173:R1173"/>
    <mergeCell ref="S2320:T2320"/>
    <mergeCell ref="M2300:N2300"/>
    <mergeCell ref="Y718:Z718"/>
    <mergeCell ref="P396:T396"/>
    <mergeCell ref="Y1023:AD1023"/>
    <mergeCell ref="M2295:N2295"/>
    <mergeCell ref="U641:V641"/>
    <mergeCell ref="D1260:R1260"/>
    <mergeCell ref="Y850:AD850"/>
    <mergeCell ref="S938:T938"/>
    <mergeCell ref="Y1003:Z1003"/>
    <mergeCell ref="O988:P988"/>
    <mergeCell ref="AC995:AD995"/>
    <mergeCell ref="Y479:AD479"/>
    <mergeCell ref="AA633:AB633"/>
    <mergeCell ref="W620:X620"/>
    <mergeCell ref="S675:T675"/>
    <mergeCell ref="Y707:Z707"/>
    <mergeCell ref="Y531:AD531"/>
    <mergeCell ref="Q684:R684"/>
    <mergeCell ref="C455:AD455"/>
    <mergeCell ref="O690:P690"/>
    <mergeCell ref="D882:N882"/>
    <mergeCell ref="D702:L702"/>
    <mergeCell ref="AC896:AD896"/>
    <mergeCell ref="AA938:AB938"/>
    <mergeCell ref="D2206:L2206"/>
    <mergeCell ref="AA610:AB610"/>
    <mergeCell ref="U434:Y434"/>
    <mergeCell ref="AA115:AB115"/>
    <mergeCell ref="D763:R763"/>
    <mergeCell ref="D1368:R1368"/>
    <mergeCell ref="S823:X823"/>
    <mergeCell ref="AA903:AB903"/>
    <mergeCell ref="P447:T447"/>
    <mergeCell ref="U406:Y406"/>
    <mergeCell ref="U617:V617"/>
    <mergeCell ref="U154:V154"/>
    <mergeCell ref="S121:T121"/>
    <mergeCell ref="D1485:O1485"/>
    <mergeCell ref="O172:P172"/>
    <mergeCell ref="D389:J389"/>
    <mergeCell ref="Q632:R632"/>
    <mergeCell ref="Y1087:AD1087"/>
    <mergeCell ref="D366:J366"/>
    <mergeCell ref="D1192:R1192"/>
    <mergeCell ref="Y1136:AD1136"/>
    <mergeCell ref="C328:J329"/>
    <mergeCell ref="O133:P133"/>
    <mergeCell ref="Q882:R882"/>
    <mergeCell ref="O150:P150"/>
    <mergeCell ref="C188:AD188"/>
    <mergeCell ref="S932:T932"/>
    <mergeCell ref="W899:X899"/>
    <mergeCell ref="W157:X157"/>
    <mergeCell ref="O145:P145"/>
    <mergeCell ref="D938:N938"/>
    <mergeCell ref="D673:L673"/>
    <mergeCell ref="AC121:AD121"/>
    <mergeCell ref="Y122:Z122"/>
    <mergeCell ref="D1357:R1357"/>
    <mergeCell ref="B5:AD5"/>
    <mergeCell ref="D267:X267"/>
    <mergeCell ref="U681:V681"/>
    <mergeCell ref="D475:X475"/>
    <mergeCell ref="AA76:AB76"/>
    <mergeCell ref="C19:AD19"/>
    <mergeCell ref="Q118:R118"/>
    <mergeCell ref="Q52:R53"/>
    <mergeCell ref="U103:V103"/>
    <mergeCell ref="U98:V98"/>
    <mergeCell ref="Y141:Z141"/>
    <mergeCell ref="K342:O342"/>
    <mergeCell ref="K408:O408"/>
    <mergeCell ref="M641:N641"/>
    <mergeCell ref="O166:P166"/>
    <mergeCell ref="Y99:Z99"/>
    <mergeCell ref="Y615:Z615"/>
    <mergeCell ref="W639:X639"/>
    <mergeCell ref="D437:J437"/>
    <mergeCell ref="W130:X130"/>
    <mergeCell ref="AA642:AB642"/>
    <mergeCell ref="S77:T77"/>
    <mergeCell ref="Y658:Z658"/>
    <mergeCell ref="Y653:Z653"/>
    <mergeCell ref="AA104:AB104"/>
    <mergeCell ref="B48:AD48"/>
    <mergeCell ref="Q106:R106"/>
    <mergeCell ref="Q67:R67"/>
    <mergeCell ref="B10:AD10"/>
    <mergeCell ref="W61:X61"/>
    <mergeCell ref="AC70:AD70"/>
    <mergeCell ref="U428:Y428"/>
    <mergeCell ref="Q63:R63"/>
    <mergeCell ref="U89:V89"/>
    <mergeCell ref="C14:AD14"/>
    <mergeCell ref="O80:P80"/>
    <mergeCell ref="AA108:AB108"/>
    <mergeCell ref="C18:AD18"/>
    <mergeCell ref="Y53:Z53"/>
    <mergeCell ref="S56:T56"/>
    <mergeCell ref="AA64:AB64"/>
    <mergeCell ref="W54:X54"/>
    <mergeCell ref="D1219:R1219"/>
    <mergeCell ref="Y714:Z714"/>
    <mergeCell ref="AC622:AD622"/>
    <mergeCell ref="D977:N977"/>
    <mergeCell ref="S775:X775"/>
    <mergeCell ref="O668:P668"/>
    <mergeCell ref="O67:P67"/>
    <mergeCell ref="AC620:AD620"/>
    <mergeCell ref="U992:V992"/>
    <mergeCell ref="Y87:Z87"/>
    <mergeCell ref="Y303:AD303"/>
    <mergeCell ref="K419:O419"/>
    <mergeCell ref="Y70:Z70"/>
    <mergeCell ref="W146:X146"/>
    <mergeCell ref="AC988:AD988"/>
    <mergeCell ref="D1122:X1122"/>
    <mergeCell ref="U101:V101"/>
    <mergeCell ref="Y1132:AD1132"/>
    <mergeCell ref="S149:T149"/>
    <mergeCell ref="Q116:R116"/>
    <mergeCell ref="AA167:AB167"/>
    <mergeCell ref="D144:N144"/>
    <mergeCell ref="S73:T73"/>
    <mergeCell ref="Q638:R638"/>
    <mergeCell ref="Q155:R155"/>
    <mergeCell ref="D57:N57"/>
    <mergeCell ref="Z426:AD426"/>
    <mergeCell ref="S854:X854"/>
    <mergeCell ref="O667:P667"/>
    <mergeCell ref="C2337:AD2337"/>
    <mergeCell ref="Q915:R915"/>
    <mergeCell ref="Q890:R890"/>
    <mergeCell ref="W60:X60"/>
    <mergeCell ref="D655:L655"/>
    <mergeCell ref="D812:R812"/>
    <mergeCell ref="D649:L649"/>
    <mergeCell ref="U137:V137"/>
    <mergeCell ref="U330:Y330"/>
    <mergeCell ref="D372:J372"/>
    <mergeCell ref="AA609:AB609"/>
    <mergeCell ref="D1442:O1442"/>
    <mergeCell ref="M694:N694"/>
    <mergeCell ref="AC150:AD150"/>
    <mergeCell ref="Q943:R943"/>
    <mergeCell ref="D683:L683"/>
    <mergeCell ref="U165:V165"/>
    <mergeCell ref="M695:N695"/>
    <mergeCell ref="U953:V953"/>
    <mergeCell ref="AA963:AB963"/>
    <mergeCell ref="D976:N976"/>
    <mergeCell ref="D1635:L1635"/>
    <mergeCell ref="Q617:R617"/>
    <mergeCell ref="U352:Y352"/>
    <mergeCell ref="Q122:R122"/>
    <mergeCell ref="Y82:Z82"/>
    <mergeCell ref="K420:O420"/>
    <mergeCell ref="D160:N160"/>
    <mergeCell ref="S741:X741"/>
    <mergeCell ref="D2126:L2126"/>
    <mergeCell ref="Y750:AD750"/>
    <mergeCell ref="Y140:Z140"/>
    <mergeCell ref="D2070:L2070"/>
    <mergeCell ref="S987:T987"/>
    <mergeCell ref="Y157:Z157"/>
    <mergeCell ref="Q959:R959"/>
    <mergeCell ref="Y1027:AD1027"/>
    <mergeCell ref="W946:X946"/>
    <mergeCell ref="Y227:AD227"/>
    <mergeCell ref="D767:R767"/>
    <mergeCell ref="O149:P149"/>
    <mergeCell ref="Z425:AD425"/>
    <mergeCell ref="AA700:AB700"/>
    <mergeCell ref="D1732:L1732"/>
    <mergeCell ref="W680:X680"/>
    <mergeCell ref="D1846:L1846"/>
    <mergeCell ref="D1821:L1821"/>
    <mergeCell ref="D855:R855"/>
    <mergeCell ref="D2032:L2032"/>
    <mergeCell ref="D1351:R1351"/>
    <mergeCell ref="S643:T643"/>
    <mergeCell ref="P436:T436"/>
    <mergeCell ref="S127:T127"/>
    <mergeCell ref="S98:T98"/>
    <mergeCell ref="Y474:AD474"/>
    <mergeCell ref="D584:X584"/>
    <mergeCell ref="D1781:L1781"/>
    <mergeCell ref="O2332:P2332"/>
    <mergeCell ref="D1978:L1978"/>
    <mergeCell ref="AC700:AD700"/>
    <mergeCell ref="S911:T911"/>
    <mergeCell ref="D1373:R1373"/>
    <mergeCell ref="U125:V125"/>
    <mergeCell ref="M655:N655"/>
    <mergeCell ref="Z387:AD387"/>
    <mergeCell ref="U888:V888"/>
    <mergeCell ref="D250:X250"/>
    <mergeCell ref="M1565:R1565"/>
    <mergeCell ref="U908:V908"/>
    <mergeCell ref="U883:V883"/>
    <mergeCell ref="O721:P721"/>
    <mergeCell ref="D2031:L2031"/>
    <mergeCell ref="O715:P715"/>
    <mergeCell ref="Y287:AD287"/>
    <mergeCell ref="W649:X649"/>
    <mergeCell ref="D2331:L2331"/>
    <mergeCell ref="O716:P716"/>
    <mergeCell ref="W974:X974"/>
    <mergeCell ref="M639:N639"/>
    <mergeCell ref="Y217:AD217"/>
    <mergeCell ref="O976:P976"/>
    <mergeCell ref="O894:P894"/>
    <mergeCell ref="AA620:AB620"/>
    <mergeCell ref="S799:X799"/>
    <mergeCell ref="D2135:L2135"/>
    <mergeCell ref="D2212:L2212"/>
    <mergeCell ref="S2303:T2303"/>
    <mergeCell ref="D1966:L1966"/>
    <mergeCell ref="D1957:L1957"/>
    <mergeCell ref="Q2331:R2331"/>
    <mergeCell ref="Q976:R976"/>
    <mergeCell ref="U2329:V2329"/>
    <mergeCell ref="AA70:AB70"/>
    <mergeCell ref="Y610:Z610"/>
    <mergeCell ref="D1236:R1236"/>
    <mergeCell ref="U56:V56"/>
    <mergeCell ref="Q982:R982"/>
    <mergeCell ref="S137:T137"/>
    <mergeCell ref="Q677:R677"/>
    <mergeCell ref="D926:N926"/>
    <mergeCell ref="U416:Y416"/>
    <mergeCell ref="S925:T925"/>
    <mergeCell ref="D271:X271"/>
    <mergeCell ref="Z333:AD333"/>
    <mergeCell ref="D405:J405"/>
    <mergeCell ref="D1231:R1231"/>
    <mergeCell ref="W147:X147"/>
    <mergeCell ref="AA722:AB722"/>
    <mergeCell ref="U114:V114"/>
    <mergeCell ref="D571:X571"/>
    <mergeCell ref="Z334:AD334"/>
    <mergeCell ref="C741:R741"/>
    <mergeCell ref="Y856:AD856"/>
    <mergeCell ref="S727:T727"/>
    <mergeCell ref="W924:X924"/>
    <mergeCell ref="D566:X566"/>
    <mergeCell ref="Y990:Z990"/>
    <mergeCell ref="D1259:R1259"/>
    <mergeCell ref="D1417:R1417"/>
    <mergeCell ref="S682:T682"/>
    <mergeCell ref="Q703:R703"/>
    <mergeCell ref="U164:V164"/>
    <mergeCell ref="P417:T417"/>
    <mergeCell ref="Q665:R665"/>
    <mergeCell ref="M2316:N2316"/>
    <mergeCell ref="Y626:Z626"/>
    <mergeCell ref="Y620:Z620"/>
    <mergeCell ref="D1339:R1339"/>
    <mergeCell ref="Q992:R992"/>
    <mergeCell ref="Q666:R666"/>
    <mergeCell ref="P418:T418"/>
    <mergeCell ref="P412:T412"/>
    <mergeCell ref="P348:T348"/>
    <mergeCell ref="D539:X539"/>
    <mergeCell ref="D1862:L1862"/>
    <mergeCell ref="Y575:AD575"/>
    <mergeCell ref="Y276:AD276"/>
    <mergeCell ref="D2162:L2162"/>
    <mergeCell ref="D1405:R1405"/>
    <mergeCell ref="D677:L677"/>
    <mergeCell ref="U941:V941"/>
    <mergeCell ref="D1066:X1066"/>
    <mergeCell ref="O643:P643"/>
    <mergeCell ref="M705:N705"/>
    <mergeCell ref="C731:AD731"/>
    <mergeCell ref="Y2291:Z2291"/>
    <mergeCell ref="O880:P881"/>
    <mergeCell ref="C1588:L1588"/>
    <mergeCell ref="O959:P959"/>
    <mergeCell ref="S795:X795"/>
    <mergeCell ref="P373:T373"/>
    <mergeCell ref="Y1121:AD1121"/>
    <mergeCell ref="Y816:AD816"/>
    <mergeCell ref="D1334:R1334"/>
    <mergeCell ref="D200:X200"/>
    <mergeCell ref="AC608:AD608"/>
    <mergeCell ref="U980:V980"/>
    <mergeCell ref="M2299:N2299"/>
    <mergeCell ref="O2294:P2294"/>
    <mergeCell ref="AC918:AD918"/>
    <mergeCell ref="AC943:AD943"/>
    <mergeCell ref="S837:X837"/>
    <mergeCell ref="AC902:AD902"/>
    <mergeCell ref="D785:R785"/>
    <mergeCell ref="AC939:AD939"/>
    <mergeCell ref="Q894:R894"/>
    <mergeCell ref="Y824:AD824"/>
    <mergeCell ref="S834:X834"/>
    <mergeCell ref="D508:X508"/>
    <mergeCell ref="D239:X239"/>
    <mergeCell ref="C601:AD601"/>
    <mergeCell ref="D266:X266"/>
    <mergeCell ref="D1534:O1534"/>
    <mergeCell ref="W2292:X2292"/>
    <mergeCell ref="D1782:L1782"/>
    <mergeCell ref="D1776:L1776"/>
    <mergeCell ref="U964:V964"/>
    <mergeCell ref="S931:T931"/>
    <mergeCell ref="Q988:R988"/>
    <mergeCell ref="AA658:AB658"/>
    <mergeCell ref="D1050:X1050"/>
    <mergeCell ref="D1919:L1919"/>
    <mergeCell ref="D1777:L1777"/>
    <mergeCell ref="M2296:N2296"/>
    <mergeCell ref="M696:N696"/>
    <mergeCell ref="D110:N110"/>
    <mergeCell ref="D1121:X1121"/>
    <mergeCell ref="D2042:L2042"/>
    <mergeCell ref="O943:P943"/>
    <mergeCell ref="W660:X660"/>
    <mergeCell ref="O617:P617"/>
    <mergeCell ref="O611:P611"/>
    <mergeCell ref="Q2320:R2320"/>
    <mergeCell ref="Q709:R709"/>
    <mergeCell ref="D2320:L2320"/>
    <mergeCell ref="K447:O447"/>
    <mergeCell ref="D1857:L1857"/>
    <mergeCell ref="Y1033:AD1033"/>
    <mergeCell ref="Y576:AD576"/>
    <mergeCell ref="Y570:AD570"/>
    <mergeCell ref="D1378:R1378"/>
    <mergeCell ref="AB1754:AD1754"/>
    <mergeCell ref="D2267:L2267"/>
    <mergeCell ref="C1559:AD1559"/>
    <mergeCell ref="D1804:L1804"/>
    <mergeCell ref="D1935:L1935"/>
    <mergeCell ref="K431:O431"/>
    <mergeCell ref="D2081:L2081"/>
    <mergeCell ref="K403:O403"/>
    <mergeCell ref="W609:X609"/>
    <mergeCell ref="Y2302:Z2302"/>
    <mergeCell ref="D1765:L1765"/>
    <mergeCell ref="Q126:R126"/>
    <mergeCell ref="S698:T698"/>
    <mergeCell ref="AA1000:AB1000"/>
    <mergeCell ref="AA956:AB956"/>
    <mergeCell ref="D1495:O1495"/>
    <mergeCell ref="S60:T60"/>
    <mergeCell ref="U385:Y385"/>
    <mergeCell ref="Y258:AD258"/>
    <mergeCell ref="P331:T331"/>
    <mergeCell ref="D959:N959"/>
    <mergeCell ref="U449:Y449"/>
    <mergeCell ref="D839:R839"/>
    <mergeCell ref="D429:J429"/>
    <mergeCell ref="AA175:AB175"/>
    <mergeCell ref="S678:T678"/>
    <mergeCell ref="Q97:R97"/>
    <mergeCell ref="D412:J412"/>
    <mergeCell ref="AC648:AD648"/>
    <mergeCell ref="W82:X82"/>
    <mergeCell ref="AA109:AB109"/>
    <mergeCell ref="W89:X89"/>
    <mergeCell ref="W99:X99"/>
    <mergeCell ref="P379:T379"/>
    <mergeCell ref="AC98:AD98"/>
    <mergeCell ref="S88:T88"/>
    <mergeCell ref="U153:V153"/>
    <mergeCell ref="Y145:Z145"/>
    <mergeCell ref="Q88:R88"/>
    <mergeCell ref="Z346:AD346"/>
    <mergeCell ref="D162:N162"/>
    <mergeCell ref="D156:N156"/>
    <mergeCell ref="U353:Y353"/>
    <mergeCell ref="D134:N134"/>
    <mergeCell ref="W114:X114"/>
    <mergeCell ref="O666:P666"/>
    <mergeCell ref="AC107:AD107"/>
    <mergeCell ref="AC101:AD101"/>
    <mergeCell ref="W136:X136"/>
    <mergeCell ref="D1111:X1111"/>
    <mergeCell ref="S154:T154"/>
    <mergeCell ref="D1666:L1666"/>
    <mergeCell ref="D416:J416"/>
    <mergeCell ref="D689:L689"/>
    <mergeCell ref="S862:X862"/>
    <mergeCell ref="Y571:AD571"/>
    <mergeCell ref="S707:T707"/>
    <mergeCell ref="D2140:L2140"/>
    <mergeCell ref="Y723:Z723"/>
    <mergeCell ref="S771:X771"/>
    <mergeCell ref="D1384:R1384"/>
    <mergeCell ref="D2266:L2266"/>
    <mergeCell ref="S844:X844"/>
    <mergeCell ref="Y1001:Z1001"/>
    <mergeCell ref="Q143:R143"/>
    <mergeCell ref="D1810:L1810"/>
    <mergeCell ref="U639:V639"/>
    <mergeCell ref="AC941:AD941"/>
    <mergeCell ref="D299:X299"/>
    <mergeCell ref="M704:N704"/>
    <mergeCell ref="D715:L715"/>
    <mergeCell ref="Y910:Z910"/>
    <mergeCell ref="S926:T926"/>
    <mergeCell ref="D517:X517"/>
    <mergeCell ref="U692:V692"/>
    <mergeCell ref="AC977:AD977"/>
    <mergeCell ref="O160:P160"/>
    <mergeCell ref="D394:J394"/>
    <mergeCell ref="Q993:R993"/>
    <mergeCell ref="AA711:AB711"/>
    <mergeCell ref="D72:N72"/>
    <mergeCell ref="D384:J384"/>
    <mergeCell ref="AC167:AD167"/>
    <mergeCell ref="U147:V147"/>
    <mergeCell ref="S687:T687"/>
    <mergeCell ref="Z447:AD447"/>
    <mergeCell ref="Q132:R132"/>
    <mergeCell ref="P372:T372"/>
    <mergeCell ref="D570:X570"/>
    <mergeCell ref="U420:Y420"/>
    <mergeCell ref="Y568:AD568"/>
    <mergeCell ref="AA640:AB640"/>
    <mergeCell ref="U91:V91"/>
    <mergeCell ref="AA172:AB172"/>
    <mergeCell ref="O110:P110"/>
    <mergeCell ref="Y564:AD564"/>
    <mergeCell ref="AA636:AB636"/>
    <mergeCell ref="D537:X537"/>
    <mergeCell ref="S116:T116"/>
    <mergeCell ref="W118:X118"/>
    <mergeCell ref="U440:Y440"/>
    <mergeCell ref="U334:Y334"/>
    <mergeCell ref="Y83:Z83"/>
    <mergeCell ref="U158:V158"/>
    <mergeCell ref="K396:O396"/>
    <mergeCell ref="AA646:AB646"/>
    <mergeCell ref="D339:J339"/>
    <mergeCell ref="K449:O449"/>
    <mergeCell ref="Q645:R645"/>
    <mergeCell ref="Y168:Z168"/>
    <mergeCell ref="Y246:AD246"/>
    <mergeCell ref="W141:X141"/>
    <mergeCell ref="D654:L654"/>
    <mergeCell ref="P401:T401"/>
    <mergeCell ref="U335:Y335"/>
    <mergeCell ref="D377:J377"/>
    <mergeCell ref="W135:X135"/>
    <mergeCell ref="D500:X500"/>
    <mergeCell ref="U664:V664"/>
    <mergeCell ref="Q127:R127"/>
    <mergeCell ref="Q154:R154"/>
    <mergeCell ref="Z351:AD351"/>
    <mergeCell ref="D283:X283"/>
    <mergeCell ref="Z345:AD345"/>
    <mergeCell ref="S663:T663"/>
    <mergeCell ref="U422:Y422"/>
    <mergeCell ref="Y555:AD555"/>
    <mergeCell ref="Y506:AD506"/>
    <mergeCell ref="Y546:AD546"/>
    <mergeCell ref="D547:X547"/>
    <mergeCell ref="P450:T450"/>
    <mergeCell ref="U345:Y345"/>
    <mergeCell ref="Z414:AD414"/>
    <mergeCell ref="M644:N644"/>
    <mergeCell ref="K377:O377"/>
    <mergeCell ref="AC650:AD650"/>
    <mergeCell ref="AA653:AB653"/>
    <mergeCell ref="S140:T140"/>
    <mergeCell ref="K352:O352"/>
    <mergeCell ref="U161:V161"/>
    <mergeCell ref="S128:T128"/>
    <mergeCell ref="K363:O363"/>
    <mergeCell ref="Y231:AD231"/>
    <mergeCell ref="Y206:AD206"/>
    <mergeCell ref="AA80:AB80"/>
    <mergeCell ref="D93:N93"/>
    <mergeCell ref="D861:R861"/>
    <mergeCell ref="W701:X701"/>
    <mergeCell ref="S757:X757"/>
    <mergeCell ref="S147:T147"/>
    <mergeCell ref="D1842:L1842"/>
    <mergeCell ref="Y466:AD466"/>
    <mergeCell ref="Y825:AD825"/>
    <mergeCell ref="D671:L671"/>
    <mergeCell ref="Y808:AD808"/>
    <mergeCell ref="C464:AD464"/>
    <mergeCell ref="W164:X164"/>
    <mergeCell ref="D395:J395"/>
    <mergeCell ref="D722:L722"/>
    <mergeCell ref="B868:AE868"/>
    <mergeCell ref="O619:P619"/>
    <mergeCell ref="D304:X304"/>
    <mergeCell ref="W727:X727"/>
    <mergeCell ref="U441:Y441"/>
    <mergeCell ref="D817:R817"/>
    <mergeCell ref="AC672:AD672"/>
    <mergeCell ref="K430:O430"/>
    <mergeCell ref="Q105:R105"/>
    <mergeCell ref="U160:V160"/>
    <mergeCell ref="B319:AE319"/>
    <mergeCell ref="U138:V138"/>
    <mergeCell ref="U132:V132"/>
    <mergeCell ref="Q672:R672"/>
    <mergeCell ref="W170:X170"/>
    <mergeCell ref="Q115:R115"/>
    <mergeCell ref="Y162:Z162"/>
    <mergeCell ref="Y467:AD467"/>
    <mergeCell ref="AC705:AD705"/>
    <mergeCell ref="S924:T924"/>
    <mergeCell ref="Q120:R120"/>
    <mergeCell ref="K413:O413"/>
    <mergeCell ref="Y841:AD841"/>
    <mergeCell ref="D288:X288"/>
    <mergeCell ref="O889:P889"/>
    <mergeCell ref="Y804:AD804"/>
    <mergeCell ref="Q927:R927"/>
    <mergeCell ref="K329:O329"/>
    <mergeCell ref="Y238:AD238"/>
    <mergeCell ref="Y473:AD473"/>
    <mergeCell ref="S716:T716"/>
    <mergeCell ref="P415:T415"/>
    <mergeCell ref="D195:X195"/>
    <mergeCell ref="Y235:AD235"/>
    <mergeCell ref="U403:Y403"/>
    <mergeCell ref="U375:Y375"/>
    <mergeCell ref="K417:O417"/>
    <mergeCell ref="U364:Y364"/>
    <mergeCell ref="U382:Y382"/>
    <mergeCell ref="P384:T384"/>
    <mergeCell ref="K398:O398"/>
    <mergeCell ref="P382:T382"/>
    <mergeCell ref="U126:V126"/>
    <mergeCell ref="S164:T164"/>
    <mergeCell ref="Q704:R704"/>
    <mergeCell ref="U155:V155"/>
    <mergeCell ref="P334:T334"/>
    <mergeCell ref="Z436:AD436"/>
    <mergeCell ref="AA162:AB162"/>
    <mergeCell ref="U399:Y399"/>
    <mergeCell ref="Y508:AD508"/>
    <mergeCell ref="AC641:AD641"/>
    <mergeCell ref="W174:X174"/>
    <mergeCell ref="K370:O370"/>
    <mergeCell ref="Y483:AD483"/>
    <mergeCell ref="Z415:AD415"/>
    <mergeCell ref="Q700:R700"/>
    <mergeCell ref="S849:X849"/>
    <mergeCell ref="AA937:AB937"/>
    <mergeCell ref="D929:N929"/>
    <mergeCell ref="Y237:AD237"/>
    <mergeCell ref="P400:T400"/>
    <mergeCell ref="S827:X827"/>
    <mergeCell ref="AA907:AB907"/>
    <mergeCell ref="D216:X216"/>
    <mergeCell ref="D936:N936"/>
    <mergeCell ref="U426:Y426"/>
    <mergeCell ref="D801:R801"/>
    <mergeCell ref="D638:L638"/>
    <mergeCell ref="D795:R795"/>
    <mergeCell ref="D244:X244"/>
    <mergeCell ref="AC704:AD704"/>
    <mergeCell ref="K424:O424"/>
    <mergeCell ref="Z350:AD350"/>
    <mergeCell ref="D850:R850"/>
    <mergeCell ref="S774:X774"/>
    <mergeCell ref="O683:P683"/>
    <mergeCell ref="D701:L701"/>
    <mergeCell ref="M722:N722"/>
    <mergeCell ref="K338:O338"/>
    <mergeCell ref="W696:X696"/>
    <mergeCell ref="C12:AD12"/>
    <mergeCell ref="B1553:AE1553"/>
    <mergeCell ref="D441:J441"/>
    <mergeCell ref="D626:L626"/>
    <mergeCell ref="AA891:AB891"/>
    <mergeCell ref="U108:V108"/>
    <mergeCell ref="B1884:AE1884"/>
    <mergeCell ref="U660:V660"/>
    <mergeCell ref="M638:N638"/>
    <mergeCell ref="AC657:AD657"/>
    <mergeCell ref="M727:N727"/>
    <mergeCell ref="D1689:L1689"/>
    <mergeCell ref="AC957:AD957"/>
    <mergeCell ref="O704:P704"/>
    <mergeCell ref="S947:T947"/>
    <mergeCell ref="D1684:L1684"/>
    <mergeCell ref="AA881:AB881"/>
    <mergeCell ref="D538:X538"/>
    <mergeCell ref="U713:V713"/>
    <mergeCell ref="O699:P699"/>
    <mergeCell ref="D233:X233"/>
    <mergeCell ref="M622:N622"/>
    <mergeCell ref="S948:T948"/>
    <mergeCell ref="AC989:AD989"/>
    <mergeCell ref="U341:Y341"/>
    <mergeCell ref="D219:X219"/>
    <mergeCell ref="D705:L705"/>
    <mergeCell ref="S710:T710"/>
    <mergeCell ref="D1220:R1220"/>
    <mergeCell ref="W151:X151"/>
    <mergeCell ref="Y172:Z172"/>
    <mergeCell ref="Y886:Z886"/>
    <mergeCell ref="D137:N137"/>
    <mergeCell ref="Q676:R676"/>
    <mergeCell ref="Y1125:AD1125"/>
    <mergeCell ref="AA607:AB607"/>
    <mergeCell ref="D1230:R1230"/>
    <mergeCell ref="K392:O392"/>
    <mergeCell ref="Y820:AD820"/>
    <mergeCell ref="Y2295:Z2295"/>
    <mergeCell ref="D773:R773"/>
    <mergeCell ref="S158:T158"/>
    <mergeCell ref="Y767:AD767"/>
    <mergeCell ref="Y541:AD541"/>
    <mergeCell ref="S169:T169"/>
    <mergeCell ref="W719:X719"/>
    <mergeCell ref="Y490:AD490"/>
    <mergeCell ref="D1388:R1388"/>
    <mergeCell ref="S816:X816"/>
    <mergeCell ref="O672:P672"/>
    <mergeCell ref="Q175:R175"/>
    <mergeCell ref="S975:T975"/>
    <mergeCell ref="D2156:L2156"/>
    <mergeCell ref="U610:V610"/>
    <mergeCell ref="M677:N677"/>
    <mergeCell ref="S150:T150"/>
    <mergeCell ref="Y665:Z665"/>
    <mergeCell ref="Y843:AD843"/>
    <mergeCell ref="D807:R807"/>
    <mergeCell ref="D834:R834"/>
    <mergeCell ref="U925:V925"/>
    <mergeCell ref="D2053:L2053"/>
    <mergeCell ref="Q150:R150"/>
    <mergeCell ref="AA675:AB675"/>
    <mergeCell ref="U359:Y359"/>
    <mergeCell ref="D393:J393"/>
    <mergeCell ref="W1001:X1001"/>
    <mergeCell ref="Y772:AD772"/>
    <mergeCell ref="U882:V882"/>
    <mergeCell ref="O910:P910"/>
    <mergeCell ref="W884:X884"/>
    <mergeCell ref="AC709:AD709"/>
    <mergeCell ref="D789:R789"/>
    <mergeCell ref="W634:X634"/>
    <mergeCell ref="Q659:R659"/>
    <mergeCell ref="P393:T393"/>
    <mergeCell ref="Y757:AD757"/>
    <mergeCell ref="P428:T428"/>
    <mergeCell ref="U433:Y433"/>
    <mergeCell ref="Y537:AD537"/>
    <mergeCell ref="Y690:Z690"/>
    <mergeCell ref="S694:T694"/>
    <mergeCell ref="Y471:AD471"/>
    <mergeCell ref="O640:P640"/>
    <mergeCell ref="O719:P719"/>
    <mergeCell ref="D409:J409"/>
    <mergeCell ref="P438:T438"/>
    <mergeCell ref="Q689:R689"/>
    <mergeCell ref="M645:N645"/>
    <mergeCell ref="M620:N620"/>
    <mergeCell ref="Y547:AD547"/>
    <mergeCell ref="AA619:AB619"/>
    <mergeCell ref="W717:X717"/>
    <mergeCell ref="K391:O391"/>
    <mergeCell ref="W724:X724"/>
    <mergeCell ref="W990:X990"/>
    <mergeCell ref="W2333:X2333"/>
    <mergeCell ref="D1394:R1394"/>
    <mergeCell ref="U146:V146"/>
    <mergeCell ref="AA988:AB988"/>
    <mergeCell ref="D1424:O1424"/>
    <mergeCell ref="D360:J360"/>
    <mergeCell ref="Z408:AD408"/>
    <mergeCell ref="Z383:AD383"/>
    <mergeCell ref="AA683:AB683"/>
    <mergeCell ref="D1306:R1306"/>
    <mergeCell ref="U2301:V2301"/>
    <mergeCell ref="AA983:AB983"/>
    <mergeCell ref="U904:V904"/>
    <mergeCell ref="AA2333:AB2333"/>
    <mergeCell ref="Y1565:AD1565"/>
    <mergeCell ref="S920:T920"/>
    <mergeCell ref="AC640:AD640"/>
    <mergeCell ref="O170:P170"/>
    <mergeCell ref="M710:N710"/>
    <mergeCell ref="AA721:AB721"/>
    <mergeCell ref="D1344:R1344"/>
    <mergeCell ref="AA2332:AB2332"/>
    <mergeCell ref="Z331:AD331"/>
    <mergeCell ref="Y586:AD586"/>
    <mergeCell ref="W904:X904"/>
    <mergeCell ref="D403:J403"/>
    <mergeCell ref="D521:X521"/>
    <mergeCell ref="Z413:AD413"/>
    <mergeCell ref="Q660:R660"/>
    <mergeCell ref="D388:J388"/>
    <mergeCell ref="Y892:Z892"/>
    <mergeCell ref="M2326:N2326"/>
    <mergeCell ref="W156:X156"/>
    <mergeCell ref="U696:V696"/>
    <mergeCell ref="S2324:T2324"/>
    <mergeCell ref="D1987:L1987"/>
    <mergeCell ref="D1682:L1682"/>
    <mergeCell ref="Y281:AD281"/>
    <mergeCell ref="Y722:Z722"/>
    <mergeCell ref="D2092:L2092"/>
    <mergeCell ref="S2147:U2147"/>
    <mergeCell ref="D2086:L2086"/>
    <mergeCell ref="D1629:L1629"/>
    <mergeCell ref="D1736:L1736"/>
    <mergeCell ref="D1956:L1956"/>
    <mergeCell ref="D2036:L2036"/>
    <mergeCell ref="D373:J373"/>
    <mergeCell ref="Q2324:R2324"/>
    <mergeCell ref="Q714:R714"/>
    <mergeCell ref="Y518:AD518"/>
    <mergeCell ref="Y525:AD525"/>
    <mergeCell ref="M618:N618"/>
    <mergeCell ref="U361:Y361"/>
    <mergeCell ref="C1280:AD1280"/>
    <mergeCell ref="S883:T883"/>
    <mergeCell ref="D2071:L2071"/>
    <mergeCell ref="D2065:L2065"/>
    <mergeCell ref="U336:Y336"/>
    <mergeCell ref="D1243:R1243"/>
    <mergeCell ref="D1094:X1094"/>
    <mergeCell ref="D983:N983"/>
    <mergeCell ref="D1077:X1077"/>
    <mergeCell ref="D849:R849"/>
    <mergeCell ref="S783:X783"/>
    <mergeCell ref="AA69:AB69"/>
    <mergeCell ref="D555:X555"/>
    <mergeCell ref="U703:V703"/>
    <mergeCell ref="U68:V68"/>
    <mergeCell ref="Q84:R84"/>
    <mergeCell ref="U421:Y421"/>
    <mergeCell ref="Q158:R158"/>
    <mergeCell ref="D249:X249"/>
    <mergeCell ref="D276:X276"/>
    <mergeCell ref="Z338:AD338"/>
    <mergeCell ref="D698:L698"/>
    <mergeCell ref="D132:N132"/>
    <mergeCell ref="Y558:AD558"/>
    <mergeCell ref="Y259:AD259"/>
    <mergeCell ref="Y253:AD253"/>
    <mergeCell ref="Y711:Z711"/>
    <mergeCell ref="Q630:R630"/>
    <mergeCell ref="P394:T394"/>
    <mergeCell ref="K443:O443"/>
    <mergeCell ref="AA166:AB166"/>
    <mergeCell ref="Q669:R669"/>
    <mergeCell ref="S659:T659"/>
    <mergeCell ref="D242:X242"/>
    <mergeCell ref="M659:N659"/>
    <mergeCell ref="Y292:AD292"/>
    <mergeCell ref="K380:O380"/>
    <mergeCell ref="O154:P154"/>
    <mergeCell ref="Q171:R171"/>
    <mergeCell ref="S166:T166"/>
    <mergeCell ref="AA637:AB637"/>
    <mergeCell ref="D294:X294"/>
    <mergeCell ref="Y587:AD587"/>
    <mergeCell ref="S669:T669"/>
    <mergeCell ref="D580:X580"/>
    <mergeCell ref="S746:X746"/>
    <mergeCell ref="Y634:Z634"/>
    <mergeCell ref="S992:T992"/>
    <mergeCell ref="AC927:AD927"/>
    <mergeCell ref="O956:P956"/>
    <mergeCell ref="O987:P987"/>
    <mergeCell ref="D756:R756"/>
    <mergeCell ref="AA896:AB896"/>
    <mergeCell ref="Y1046:AD1046"/>
    <mergeCell ref="AA1003:AB1003"/>
    <mergeCell ref="Y1086:AD1086"/>
    <mergeCell ref="D950:N950"/>
    <mergeCell ref="AA925:AB925"/>
    <mergeCell ref="AC688:AD688"/>
    <mergeCell ref="Y1039:AD1039"/>
    <mergeCell ref="S845:X845"/>
    <mergeCell ref="S715:T715"/>
    <mergeCell ref="M675:N675"/>
    <mergeCell ref="Y783:AD783"/>
    <mergeCell ref="AC990:AD990"/>
    <mergeCell ref="O992:P992"/>
    <mergeCell ref="O687:P687"/>
    <mergeCell ref="S706:T706"/>
    <mergeCell ref="S685:T685"/>
    <mergeCell ref="O682:P682"/>
    <mergeCell ref="AA973:AB973"/>
    <mergeCell ref="Y900:Z900"/>
    <mergeCell ref="Y915:Z915"/>
    <mergeCell ref="D895:N895"/>
    <mergeCell ref="S889:T889"/>
    <mergeCell ref="D672:L672"/>
    <mergeCell ref="U885:V885"/>
    <mergeCell ref="O723:P723"/>
    <mergeCell ref="Q696:R696"/>
    <mergeCell ref="Q723:R723"/>
    <mergeCell ref="AA647:AB647"/>
    <mergeCell ref="O993:P993"/>
    <mergeCell ref="D931:N931"/>
    <mergeCell ref="S1003:T1003"/>
    <mergeCell ref="S959:T959"/>
    <mergeCell ref="Q926:R926"/>
    <mergeCell ref="Q698:R698"/>
    <mergeCell ref="Z430:AD430"/>
    <mergeCell ref="P423:T423"/>
    <mergeCell ref="U444:Y444"/>
    <mergeCell ref="W610:X610"/>
    <mergeCell ref="P435:T435"/>
    <mergeCell ref="AA723:AB723"/>
    <mergeCell ref="D423:J423"/>
    <mergeCell ref="D633:L633"/>
    <mergeCell ref="W721:X721"/>
    <mergeCell ref="Y790:AD790"/>
    <mergeCell ref="Y742:AD742"/>
    <mergeCell ref="AC689:AD689"/>
    <mergeCell ref="Y751:AD751"/>
    <mergeCell ref="AA968:AB968"/>
    <mergeCell ref="Y914:Z914"/>
    <mergeCell ref="Y535:AD535"/>
    <mergeCell ref="Y560:AD560"/>
    <mergeCell ref="Y510:AD510"/>
    <mergeCell ref="S936:T936"/>
    <mergeCell ref="S930:T930"/>
    <mergeCell ref="AC644:AD644"/>
    <mergeCell ref="D840:R840"/>
    <mergeCell ref="Q686:R686"/>
    <mergeCell ref="W685:X685"/>
    <mergeCell ref="Q996:R996"/>
    <mergeCell ref="M720:N720"/>
    <mergeCell ref="Y813:AD813"/>
    <mergeCell ref="Y972:Z972"/>
    <mergeCell ref="O922:P922"/>
    <mergeCell ref="O621:P621"/>
    <mergeCell ref="W607:X607"/>
    <mergeCell ref="W695:X695"/>
    <mergeCell ref="U912:V912"/>
    <mergeCell ref="D760:R760"/>
    <mergeCell ref="D676:L676"/>
    <mergeCell ref="D833:R833"/>
    <mergeCell ref="W886:X886"/>
    <mergeCell ref="O915:P915"/>
    <mergeCell ref="Q655:R655"/>
    <mergeCell ref="M687:N687"/>
    <mergeCell ref="D726:L726"/>
    <mergeCell ref="M716:N716"/>
    <mergeCell ref="Q653:R653"/>
    <mergeCell ref="U683:V683"/>
    <mergeCell ref="U675:V675"/>
    <mergeCell ref="D693:L693"/>
    <mergeCell ref="D684:L684"/>
    <mergeCell ref="D846:R846"/>
    <mergeCell ref="S811:X811"/>
    <mergeCell ref="Q725:R725"/>
    <mergeCell ref="Q719:R719"/>
    <mergeCell ref="Q897:R897"/>
    <mergeCell ref="D1224:R1224"/>
    <mergeCell ref="D1127:X1127"/>
    <mergeCell ref="O677:P677"/>
    <mergeCell ref="D1048:X1048"/>
    <mergeCell ref="Y1000:Z1000"/>
    <mergeCell ref="D1156:R1156"/>
    <mergeCell ref="O906:P906"/>
    <mergeCell ref="C879:N881"/>
    <mergeCell ref="D768:R768"/>
    <mergeCell ref="W996:X996"/>
    <mergeCell ref="S958:T958"/>
    <mergeCell ref="Y1032:AD1032"/>
    <mergeCell ref="U946:V946"/>
    <mergeCell ref="Q970:R970"/>
    <mergeCell ref="D942:N942"/>
    <mergeCell ref="Q944:R944"/>
    <mergeCell ref="AC691:AD691"/>
    <mergeCell ref="D1073:X1073"/>
    <mergeCell ref="AC976:AD976"/>
    <mergeCell ref="D775:R775"/>
    <mergeCell ref="D750:R750"/>
    <mergeCell ref="S689:T689"/>
    <mergeCell ref="O711:P711"/>
    <mergeCell ref="O899:P899"/>
    <mergeCell ref="AC885:AD885"/>
    <mergeCell ref="O927:P927"/>
    <mergeCell ref="O921:P921"/>
    <mergeCell ref="O948:P948"/>
    <mergeCell ref="U975:V975"/>
    <mergeCell ref="AA686:AB686"/>
    <mergeCell ref="D685:L685"/>
    <mergeCell ref="D1163:R1163"/>
    <mergeCell ref="M682:N682"/>
    <mergeCell ref="Y579:AD579"/>
    <mergeCell ref="D1917:L1917"/>
    <mergeCell ref="Q681:R681"/>
    <mergeCell ref="AC645:AD645"/>
    <mergeCell ref="P397:T397"/>
    <mergeCell ref="D710:L710"/>
    <mergeCell ref="S622:T622"/>
    <mergeCell ref="W967:X967"/>
    <mergeCell ref="AC710:AD710"/>
    <mergeCell ref="D1786:L1786"/>
    <mergeCell ref="D721:L721"/>
    <mergeCell ref="AB1154:AD1154"/>
    <mergeCell ref="AC938:AD938"/>
    <mergeCell ref="D894:N894"/>
    <mergeCell ref="D860:R860"/>
    <mergeCell ref="D811:R811"/>
    <mergeCell ref="Y951:Z951"/>
    <mergeCell ref="D856:R856"/>
    <mergeCell ref="D745:R745"/>
    <mergeCell ref="Y936:Z936"/>
    <mergeCell ref="Y930:Z930"/>
    <mergeCell ref="U620:V620"/>
    <mergeCell ref="O673:P673"/>
    <mergeCell ref="D606:L606"/>
    <mergeCell ref="D1076:X1076"/>
    <mergeCell ref="D1041:X1041"/>
    <mergeCell ref="D1071:X1071"/>
    <mergeCell ref="Y1104:AD1104"/>
    <mergeCell ref="D1241:R1241"/>
    <mergeCell ref="D1125:X1125"/>
    <mergeCell ref="AA639:AB639"/>
    <mergeCell ref="W628:X628"/>
    <mergeCell ref="D495:X495"/>
    <mergeCell ref="U172:V172"/>
    <mergeCell ref="M614:N614"/>
    <mergeCell ref="AA882:AB882"/>
    <mergeCell ref="Y64:Z64"/>
    <mergeCell ref="Y242:AD242"/>
    <mergeCell ref="D804:R804"/>
    <mergeCell ref="D510:X510"/>
    <mergeCell ref="U685:V685"/>
    <mergeCell ref="Q131:R131"/>
    <mergeCell ref="D114:N114"/>
    <mergeCell ref="AC97:AD97"/>
    <mergeCell ref="W79:X79"/>
    <mergeCell ref="AA116:AB116"/>
    <mergeCell ref="S120:T120"/>
    <mergeCell ref="U346:Y346"/>
    <mergeCell ref="U340:Y340"/>
    <mergeCell ref="D65:N65"/>
    <mergeCell ref="Q109:R109"/>
    <mergeCell ref="Y139:Z139"/>
    <mergeCell ref="D104:N104"/>
    <mergeCell ref="M615:N615"/>
    <mergeCell ref="O66:P66"/>
    <mergeCell ref="S853:X853"/>
    <mergeCell ref="W881:X881"/>
    <mergeCell ref="Y641:Z641"/>
    <mergeCell ref="Y819:AD819"/>
    <mergeCell ref="D479:X479"/>
    <mergeCell ref="AA632:AB632"/>
    <mergeCell ref="AC621:AD621"/>
    <mergeCell ref="U615:V615"/>
    <mergeCell ref="U129:V129"/>
    <mergeCell ref="Z401:AD401"/>
    <mergeCell ref="AC697:AD697"/>
    <mergeCell ref="D1311:R1311"/>
    <mergeCell ref="U131:V131"/>
    <mergeCell ref="Y706:Z706"/>
    <mergeCell ref="D848:R848"/>
    <mergeCell ref="Y293:AD293"/>
    <mergeCell ref="K374:O374"/>
    <mergeCell ref="M683:N683"/>
    <mergeCell ref="Y251:AD251"/>
    <mergeCell ref="S173:T173"/>
    <mergeCell ref="AC651:AD651"/>
    <mergeCell ref="W619:X619"/>
    <mergeCell ref="Y604:Z605"/>
    <mergeCell ref="AA993:AB993"/>
    <mergeCell ref="Q909:R909"/>
    <mergeCell ref="D970:N970"/>
    <mergeCell ref="Q947:R947"/>
    <mergeCell ref="S994:T994"/>
    <mergeCell ref="S832:X832"/>
    <mergeCell ref="O161:P161"/>
    <mergeCell ref="M684:N684"/>
    <mergeCell ref="AC170:AD170"/>
    <mergeCell ref="AA886:AB886"/>
    <mergeCell ref="D158:N158"/>
    <mergeCell ref="AC890:AD890"/>
    <mergeCell ref="Z422:AD422"/>
    <mergeCell ref="O659:P659"/>
    <mergeCell ref="Y574:AD574"/>
    <mergeCell ref="W892:X892"/>
    <mergeCell ref="D841:R841"/>
    <mergeCell ref="AC106:AD106"/>
    <mergeCell ref="U152:V152"/>
    <mergeCell ref="Y727:Z727"/>
    <mergeCell ref="AA126:AB126"/>
    <mergeCell ref="S814:X814"/>
    <mergeCell ref="S919:T919"/>
    <mergeCell ref="S74:T74"/>
    <mergeCell ref="O632:P632"/>
    <mergeCell ref="K406:O406"/>
    <mergeCell ref="W612:X612"/>
    <mergeCell ref="D544:X544"/>
    <mergeCell ref="U386:Y386"/>
    <mergeCell ref="Q702:R702"/>
    <mergeCell ref="Z424:AD424"/>
    <mergeCell ref="S791:X791"/>
    <mergeCell ref="AC96:AD96"/>
    <mergeCell ref="Z355:AD355"/>
    <mergeCell ref="D287:X287"/>
    <mergeCell ref="U136:V136"/>
    <mergeCell ref="S670:T670"/>
    <mergeCell ref="P389:T389"/>
    <mergeCell ref="D587:X587"/>
    <mergeCell ref="AA688:AB688"/>
    <mergeCell ref="U96:V96"/>
    <mergeCell ref="K387:O387"/>
    <mergeCell ref="S174:T174"/>
    <mergeCell ref="D492:X492"/>
    <mergeCell ref="S109:T109"/>
    <mergeCell ref="U393:Y393"/>
    <mergeCell ref="O171:P171"/>
    <mergeCell ref="D221:X221"/>
    <mergeCell ref="AA716:AB716"/>
    <mergeCell ref="D1650:L1650"/>
    <mergeCell ref="D1511:O1511"/>
    <mergeCell ref="D1258:R1258"/>
    <mergeCell ref="D1425:O1425"/>
    <mergeCell ref="D2063:L2063"/>
    <mergeCell ref="Q997:R997"/>
    <mergeCell ref="D1338:R1338"/>
    <mergeCell ref="S968:T968"/>
    <mergeCell ref="U626:V626"/>
    <mergeCell ref="AC922:AD922"/>
    <mergeCell ref="D935:N935"/>
    <mergeCell ref="AA972:AB972"/>
    <mergeCell ref="AA947:AB947"/>
    <mergeCell ref="Q65:R65"/>
    <mergeCell ref="S767:X767"/>
    <mergeCell ref="P422:T422"/>
    <mergeCell ref="Q670:R670"/>
    <mergeCell ref="Q697:R697"/>
    <mergeCell ref="S157:T157"/>
    <mergeCell ref="AA85:AB85"/>
    <mergeCell ref="D398:J398"/>
    <mergeCell ref="D98:N98"/>
    <mergeCell ref="Y625:Z625"/>
    <mergeCell ref="D103:N103"/>
    <mergeCell ref="AA68:AB68"/>
    <mergeCell ref="Y150:Z150"/>
    <mergeCell ref="U329:Y329"/>
    <mergeCell ref="U940:V940"/>
    <mergeCell ref="Y166:Z166"/>
    <mergeCell ref="K368:O368"/>
    <mergeCell ref="Q76:R76"/>
    <mergeCell ref="O83:P83"/>
    <mergeCell ref="K407:O407"/>
    <mergeCell ref="AC912:AD912"/>
    <mergeCell ref="O680:P680"/>
    <mergeCell ref="U979:V979"/>
    <mergeCell ref="D1639:L1639"/>
    <mergeCell ref="W614:X614"/>
    <mergeCell ref="W168:X168"/>
    <mergeCell ref="O986:P986"/>
    <mergeCell ref="O681:P681"/>
    <mergeCell ref="Z380:AD380"/>
    <mergeCell ref="D1634:L1634"/>
    <mergeCell ref="O981:P981"/>
    <mergeCell ref="K435:O435"/>
    <mergeCell ref="P352:T352"/>
    <mergeCell ref="U901:V901"/>
    <mergeCell ref="O708:P708"/>
    <mergeCell ref="Y280:AD280"/>
    <mergeCell ref="Y847:AD847"/>
    <mergeCell ref="Q609:R609"/>
    <mergeCell ref="M607:N607"/>
    <mergeCell ref="Y205:AD205"/>
    <mergeCell ref="P429:T429"/>
    <mergeCell ref="M698:N698"/>
    <mergeCell ref="U410:Y410"/>
    <mergeCell ref="AC726:AD726"/>
    <mergeCell ref="S607:T607"/>
    <mergeCell ref="D524:X524"/>
    <mergeCell ref="AA690:AB690"/>
    <mergeCell ref="Y274:AD274"/>
    <mergeCell ref="AA703:AB703"/>
    <mergeCell ref="Y580:AD580"/>
    <mergeCell ref="Y266:AD266"/>
    <mergeCell ref="O153:P153"/>
    <mergeCell ref="D387:J387"/>
    <mergeCell ref="D381:J381"/>
    <mergeCell ref="D1169:R1169"/>
    <mergeCell ref="AA704:AB704"/>
    <mergeCell ref="D1327:R1327"/>
    <mergeCell ref="S719:T719"/>
    <mergeCell ref="D1499:O1499"/>
    <mergeCell ref="Y275:AD275"/>
    <mergeCell ref="D1059:X1059"/>
    <mergeCell ref="P411:T411"/>
    <mergeCell ref="M627:N627"/>
    <mergeCell ref="Y630:Z630"/>
    <mergeCell ref="Q1002:R1002"/>
    <mergeCell ref="W129:X129"/>
    <mergeCell ref="Y1090:AD1090"/>
    <mergeCell ref="W989:X989"/>
    <mergeCell ref="AA657:AB657"/>
    <mergeCell ref="S130:T130"/>
    <mergeCell ref="O669:P669"/>
    <mergeCell ref="U985:V985"/>
    <mergeCell ref="Y842:AD842"/>
    <mergeCell ref="K381:O381"/>
    <mergeCell ref="D422:J422"/>
    <mergeCell ref="AA641:AB641"/>
    <mergeCell ref="D749:R749"/>
    <mergeCell ref="O942:P942"/>
    <mergeCell ref="S962:T962"/>
    <mergeCell ref="D1398:R1398"/>
    <mergeCell ref="Y983:Z983"/>
    <mergeCell ref="Y210:AD210"/>
    <mergeCell ref="W140:X140"/>
    <mergeCell ref="U929:V929"/>
    <mergeCell ref="D973:N973"/>
    <mergeCell ref="W938:X938"/>
    <mergeCell ref="S929:T929"/>
    <mergeCell ref="U151:V151"/>
    <mergeCell ref="S691:T691"/>
    <mergeCell ref="U365:Y365"/>
    <mergeCell ref="D1488:O1488"/>
    <mergeCell ref="D1992:L1992"/>
    <mergeCell ref="D964:N964"/>
    <mergeCell ref="D354:J354"/>
    <mergeCell ref="AC112:AD112"/>
    <mergeCell ref="Y785:AD785"/>
    <mergeCell ref="D1223:R1223"/>
    <mergeCell ref="Y551:AD551"/>
    <mergeCell ref="Q930:R930"/>
    <mergeCell ref="Y716:Z716"/>
    <mergeCell ref="Y1020:AD1020"/>
    <mergeCell ref="AA917:AB917"/>
    <mergeCell ref="AC982:AD982"/>
    <mergeCell ref="Q958:R958"/>
    <mergeCell ref="AC950:AD950"/>
    <mergeCell ref="AC1003:AD1003"/>
    <mergeCell ref="AA644:AB644"/>
    <mergeCell ref="Y801:AD801"/>
    <mergeCell ref="D947:N947"/>
    <mergeCell ref="AA991:AB991"/>
    <mergeCell ref="Q963:R963"/>
    <mergeCell ref="D703:L703"/>
    <mergeCell ref="S640:T640"/>
    <mergeCell ref="Q664:R664"/>
    <mergeCell ref="P405:T405"/>
    <mergeCell ref="W994:X994"/>
    <mergeCell ref="Y155:Z155"/>
    <mergeCell ref="D1850:L1850"/>
    <mergeCell ref="D1900:L1900"/>
    <mergeCell ref="D2111:L2111"/>
    <mergeCell ref="D1414:R1414"/>
    <mergeCell ref="D1814:L1814"/>
    <mergeCell ref="D2183:L2183"/>
    <mergeCell ref="C1591:AD1591"/>
    <mergeCell ref="D2178:L2178"/>
    <mergeCell ref="D1737:L1737"/>
    <mergeCell ref="C1291:AD1291"/>
    <mergeCell ref="Q935:R935"/>
    <mergeCell ref="D659:L659"/>
    <mergeCell ref="D653:L653"/>
    <mergeCell ref="D1746:L1746"/>
    <mergeCell ref="D1053:X1053"/>
    <mergeCell ref="Y776:AD776"/>
    <mergeCell ref="W706:X706"/>
    <mergeCell ref="D1830:L1830"/>
    <mergeCell ref="AA965:AB965"/>
    <mergeCell ref="W985:X985"/>
    <mergeCell ref="AC698:AD698"/>
    <mergeCell ref="D1741:L1741"/>
    <mergeCell ref="W689:X689"/>
    <mergeCell ref="Y891:Z891"/>
    <mergeCell ref="U392:Y392"/>
    <mergeCell ref="O637:P637"/>
    <mergeCell ref="S624:T624"/>
    <mergeCell ref="Z419:AD419"/>
    <mergeCell ref="U397:Y397"/>
    <mergeCell ref="D1687:L1687"/>
    <mergeCell ref="C16:AD16"/>
    <mergeCell ref="M715:N715"/>
    <mergeCell ref="D1218:R1218"/>
    <mergeCell ref="AA138:AB138"/>
    <mergeCell ref="Q964:R964"/>
    <mergeCell ref="D552:X552"/>
    <mergeCell ref="D1521:O1521"/>
    <mergeCell ref="S941:T941"/>
    <mergeCell ref="AC661:AD661"/>
    <mergeCell ref="D631:L631"/>
    <mergeCell ref="D788:R788"/>
    <mergeCell ref="D625:L625"/>
    <mergeCell ref="D553:X553"/>
    <mergeCell ref="O103:P103"/>
    <mergeCell ref="M643:N643"/>
    <mergeCell ref="D941:N941"/>
    <mergeCell ref="Q979:R979"/>
    <mergeCell ref="D1354:R1354"/>
    <mergeCell ref="D838:R838"/>
    <mergeCell ref="S803:X803"/>
    <mergeCell ref="U350:Y350"/>
    <mergeCell ref="Y818:AD818"/>
    <mergeCell ref="S804:X804"/>
    <mergeCell ref="Y1118:AD1118"/>
    <mergeCell ref="AA612:AB612"/>
    <mergeCell ref="Y1154:AA1154"/>
    <mergeCell ref="S842:X842"/>
    <mergeCell ref="AC998:AD998"/>
    <mergeCell ref="S848:X848"/>
    <mergeCell ref="Q614:R614"/>
    <mergeCell ref="D1185:R1185"/>
    <mergeCell ref="D963:N963"/>
    <mergeCell ref="S141:T141"/>
    <mergeCell ref="D680:L680"/>
    <mergeCell ref="C1153:R1155"/>
    <mergeCell ref="U2334:V2334"/>
    <mergeCell ref="P406:T406"/>
    <mergeCell ref="U163:V163"/>
    <mergeCell ref="Z363:AD363"/>
    <mergeCell ref="S957:T957"/>
    <mergeCell ref="B1548:AE1548"/>
    <mergeCell ref="B1551:AD1551"/>
    <mergeCell ref="S2334:T2334"/>
    <mergeCell ref="D353:J353"/>
    <mergeCell ref="Q931:R931"/>
    <mergeCell ref="AC111:AD111"/>
    <mergeCell ref="D308:X308"/>
    <mergeCell ref="U2322:V2322"/>
    <mergeCell ref="D2324:L2324"/>
    <mergeCell ref="D2319:L2319"/>
    <mergeCell ref="W995:X995"/>
    <mergeCell ref="O904:P904"/>
    <mergeCell ref="Q954:R954"/>
    <mergeCell ref="Q914:R914"/>
    <mergeCell ref="D297:X297"/>
    <mergeCell ref="U140:V140"/>
    <mergeCell ref="Q903:R903"/>
    <mergeCell ref="W111:X111"/>
    <mergeCell ref="K379:O379"/>
    <mergeCell ref="O2319:P2319"/>
    <mergeCell ref="Y977:Z977"/>
    <mergeCell ref="Z348:AD348"/>
    <mergeCell ref="S995:T995"/>
    <mergeCell ref="D1688:L1688"/>
    <mergeCell ref="O59:P59"/>
    <mergeCell ref="S657:T657"/>
    <mergeCell ref="D652:L652"/>
    <mergeCell ref="Q624:R624"/>
    <mergeCell ref="D809:R809"/>
    <mergeCell ref="D646:L646"/>
    <mergeCell ref="U690:V690"/>
    <mergeCell ref="O697:P697"/>
    <mergeCell ref="O691:P691"/>
    <mergeCell ref="W885:X885"/>
    <mergeCell ref="Q913:R913"/>
    <mergeCell ref="D816:R816"/>
    <mergeCell ref="D836:R836"/>
    <mergeCell ref="D694:L694"/>
    <mergeCell ref="S752:X752"/>
    <mergeCell ref="P366:T366"/>
    <mergeCell ref="S859:X859"/>
    <mergeCell ref="K386:O386"/>
    <mergeCell ref="S168:T168"/>
    <mergeCell ref="Q708:R708"/>
    <mergeCell ref="D682:L682"/>
    <mergeCell ref="S619:T619"/>
    <mergeCell ref="S708:T708"/>
    <mergeCell ref="U424:Y424"/>
    <mergeCell ref="U381:Y381"/>
    <mergeCell ref="S835:X835"/>
    <mergeCell ref="U431:Y431"/>
    <mergeCell ref="U414:Y414"/>
    <mergeCell ref="U112:V112"/>
    <mergeCell ref="S652:T652"/>
    <mergeCell ref="D542:X542"/>
    <mergeCell ref="D280:X280"/>
    <mergeCell ref="D1443:O1443"/>
    <mergeCell ref="U717:V717"/>
    <mergeCell ref="O703:P703"/>
    <mergeCell ref="D1532:O1532"/>
    <mergeCell ref="B1611:AE1611"/>
    <mergeCell ref="S952:T952"/>
    <mergeCell ref="S2301:T2301"/>
    <mergeCell ref="S2296:T2296"/>
    <mergeCell ref="K390:O390"/>
    <mergeCell ref="AC702:AD702"/>
    <mergeCell ref="O693:P693"/>
    <mergeCell ref="Z343:AD343"/>
    <mergeCell ref="Q969:R969"/>
    <mergeCell ref="D1054:X1054"/>
    <mergeCell ref="S899:T899"/>
    <mergeCell ref="D777:R777"/>
    <mergeCell ref="D614:L614"/>
    <mergeCell ref="O980:P980"/>
    <mergeCell ref="S690:T690"/>
    <mergeCell ref="Y1026:AD1026"/>
    <mergeCell ref="C1279:AD1279"/>
    <mergeCell ref="M631:N631"/>
    <mergeCell ref="Y1091:AD1091"/>
    <mergeCell ref="O974:P974"/>
    <mergeCell ref="D1936:L1936"/>
    <mergeCell ref="Q691:R691"/>
    <mergeCell ref="Q718:R718"/>
    <mergeCell ref="Q712:R712"/>
    <mergeCell ref="Y646:Z646"/>
    <mergeCell ref="Y994:Z994"/>
    <mergeCell ref="D1726:L1726"/>
    <mergeCell ref="D2149:L2149"/>
    <mergeCell ref="Y85:Z85"/>
    <mergeCell ref="Y263:AD263"/>
    <mergeCell ref="D531:X531"/>
    <mergeCell ref="Q152:R152"/>
    <mergeCell ref="O692:P692"/>
    <mergeCell ref="AA73:AB73"/>
    <mergeCell ref="D86:N86"/>
    <mergeCell ref="Q140:R140"/>
    <mergeCell ref="O147:P147"/>
    <mergeCell ref="D125:N125"/>
    <mergeCell ref="S91:T91"/>
    <mergeCell ref="S680:T680"/>
    <mergeCell ref="K395:O395"/>
    <mergeCell ref="S815:X815"/>
    <mergeCell ref="U130:V130"/>
    <mergeCell ref="O124:P124"/>
    <mergeCell ref="O99:P99"/>
    <mergeCell ref="M664:N664"/>
    <mergeCell ref="O625:P625"/>
    <mergeCell ref="P388:T388"/>
    <mergeCell ref="K423:O423"/>
    <mergeCell ref="M658:N658"/>
    <mergeCell ref="O720:P720"/>
    <mergeCell ref="U367:Y367"/>
    <mergeCell ref="D761:R761"/>
    <mergeCell ref="Y678:Z678"/>
    <mergeCell ref="D434:J434"/>
    <mergeCell ref="Q631:R631"/>
    <mergeCell ref="Q625:R625"/>
    <mergeCell ref="U442:Y442"/>
    <mergeCell ref="AA613:AB613"/>
    <mergeCell ref="O626:P626"/>
    <mergeCell ref="M36:AD36"/>
    <mergeCell ref="C49:AD49"/>
    <mergeCell ref="Q908:R908"/>
    <mergeCell ref="D364:J364"/>
    <mergeCell ref="AA687:AB687"/>
    <mergeCell ref="D1310:R1310"/>
    <mergeCell ref="AA171:AB171"/>
    <mergeCell ref="S97:T97"/>
    <mergeCell ref="U608:V608"/>
    <mergeCell ref="D663:L663"/>
    <mergeCell ref="C1626:L1628"/>
    <mergeCell ref="AA987:AB987"/>
    <mergeCell ref="M681:N681"/>
    <mergeCell ref="AC148:AD148"/>
    <mergeCell ref="D664:L664"/>
    <mergeCell ref="S748:X748"/>
    <mergeCell ref="S113:T113"/>
    <mergeCell ref="S901:T901"/>
    <mergeCell ref="Z440:AD440"/>
    <mergeCell ref="M709:N709"/>
    <mergeCell ref="M703:N703"/>
    <mergeCell ref="U967:V967"/>
    <mergeCell ref="Z435:AD435"/>
    <mergeCell ref="U662:V662"/>
    <mergeCell ref="D896:N896"/>
    <mergeCell ref="S712:T712"/>
    <mergeCell ref="D687:L687"/>
    <mergeCell ref="Q924:R924"/>
    <mergeCell ref="Y57:Z57"/>
    <mergeCell ref="Y273:AD273"/>
    <mergeCell ref="P377:T377"/>
    <mergeCell ref="Q86:R86"/>
    <mergeCell ref="AA106:AB106"/>
    <mergeCell ref="O87:P87"/>
    <mergeCell ref="D952:N952"/>
    <mergeCell ref="D815:R815"/>
    <mergeCell ref="D1092:X1092"/>
    <mergeCell ref="O642:P642"/>
    <mergeCell ref="W902:X902"/>
    <mergeCell ref="D569:X569"/>
    <mergeCell ref="D264:X264"/>
    <mergeCell ref="D220:X220"/>
    <mergeCell ref="W907:X907"/>
    <mergeCell ref="Y520:AD520"/>
    <mergeCell ref="AA617:AB617"/>
    <mergeCell ref="U95:V95"/>
    <mergeCell ref="U123:V123"/>
    <mergeCell ref="O130:P130"/>
    <mergeCell ref="D1730:L1730"/>
    <mergeCell ref="W678:X678"/>
    <mergeCell ref="Y291:AD291"/>
    <mergeCell ref="D1686:L1686"/>
    <mergeCell ref="D248:X248"/>
    <mergeCell ref="D275:X275"/>
    <mergeCell ref="AC714:AD714"/>
    <mergeCell ref="Y1096:AD1096"/>
    <mergeCell ref="D1472:O1472"/>
    <mergeCell ref="D1202:R1202"/>
    <mergeCell ref="O125:P125"/>
    <mergeCell ref="D925:N925"/>
    <mergeCell ref="D1245:R1245"/>
    <mergeCell ref="AA720:AB720"/>
    <mergeCell ref="S662:T662"/>
    <mergeCell ref="W939:X939"/>
    <mergeCell ref="U70:V70"/>
    <mergeCell ref="S635:T635"/>
    <mergeCell ref="O914:P914"/>
    <mergeCell ref="O893:P893"/>
    <mergeCell ref="Z429:AD429"/>
    <mergeCell ref="S107:T107"/>
    <mergeCell ref="Q647:R647"/>
    <mergeCell ref="O614:P614"/>
    <mergeCell ref="M611:N611"/>
    <mergeCell ref="D782:R782"/>
    <mergeCell ref="Y699:Z699"/>
    <mergeCell ref="M699:N699"/>
    <mergeCell ref="D410:J410"/>
    <mergeCell ref="D153:N153"/>
    <mergeCell ref="S86:T86"/>
    <mergeCell ref="U74:V74"/>
    <mergeCell ref="D170:N170"/>
    <mergeCell ref="D330:J330"/>
    <mergeCell ref="W161:X161"/>
    <mergeCell ref="AC677:AD677"/>
    <mergeCell ref="W75:X75"/>
    <mergeCell ref="O142:P142"/>
    <mergeCell ref="D642:L642"/>
    <mergeCell ref="W123:X123"/>
    <mergeCell ref="D766:R766"/>
    <mergeCell ref="Y683:Z683"/>
    <mergeCell ref="S142:T142"/>
    <mergeCell ref="AC886:AD886"/>
    <mergeCell ref="U415:Y415"/>
    <mergeCell ref="U134:V134"/>
    <mergeCell ref="Z396:AD396"/>
    <mergeCell ref="AA726:AB726"/>
    <mergeCell ref="D1796:L1796"/>
    <mergeCell ref="D1299:R1299"/>
    <mergeCell ref="AA902:AB902"/>
    <mergeCell ref="Q920:R920"/>
    <mergeCell ref="W950:X950"/>
    <mergeCell ref="Q951:R951"/>
    <mergeCell ref="D1818:L1818"/>
    <mergeCell ref="AA155:AB155"/>
    <mergeCell ref="AA912:AB912"/>
    <mergeCell ref="O941:P941"/>
    <mergeCell ref="Y671:Z671"/>
    <mergeCell ref="W917:X917"/>
    <mergeCell ref="Y1107:AD1107"/>
    <mergeCell ref="Q946:R946"/>
    <mergeCell ref="O937:P937"/>
    <mergeCell ref="D1025:X1025"/>
    <mergeCell ref="D226:X226"/>
    <mergeCell ref="AC659:AD659"/>
    <mergeCell ref="D526:X526"/>
    <mergeCell ref="D1042:X1042"/>
    <mergeCell ref="AC959:AD959"/>
    <mergeCell ref="S940:T940"/>
    <mergeCell ref="Y677:Z677"/>
    <mergeCell ref="Y884:Z884"/>
    <mergeCell ref="AC948:AD948"/>
    <mergeCell ref="Y909:Z909"/>
    <mergeCell ref="Y252:AD252"/>
    <mergeCell ref="Q899:R899"/>
    <mergeCell ref="O969:P969"/>
    <mergeCell ref="AC708:AD708"/>
    <mergeCell ref="Y840:AD840"/>
    <mergeCell ref="U962:V962"/>
    <mergeCell ref="D1350:R1350"/>
    <mergeCell ref="Y1114:AD1114"/>
    <mergeCell ref="D1361:R1361"/>
    <mergeCell ref="O984:P984"/>
    <mergeCell ref="D1516:O1516"/>
    <mergeCell ref="Y1422:AA1422"/>
    <mergeCell ref="M1626:AD1626"/>
    <mergeCell ref="D1500:O1500"/>
    <mergeCell ref="D1502:O1502"/>
    <mergeCell ref="D1496:O1496"/>
    <mergeCell ref="B1554:AE1554"/>
    <mergeCell ref="D1969:L1969"/>
    <mergeCell ref="D1541:O1541"/>
    <mergeCell ref="D1658:L1658"/>
    <mergeCell ref="P2147:R2147"/>
    <mergeCell ref="Y1069:AD1069"/>
    <mergeCell ref="D1975:L1975"/>
    <mergeCell ref="V1589:AD1589"/>
    <mergeCell ref="Y1113:AD1113"/>
    <mergeCell ref="D1867:L1867"/>
    <mergeCell ref="W984:X984"/>
    <mergeCell ref="D1861:L1861"/>
    <mergeCell ref="Y1037:AD1037"/>
    <mergeCell ref="D1758:L1758"/>
    <mergeCell ref="D2074:L2074"/>
    <mergeCell ref="D1775:L1775"/>
    <mergeCell ref="D1769:L1769"/>
    <mergeCell ref="D1393:R1393"/>
    <mergeCell ref="D1906:L1906"/>
    <mergeCell ref="D1522:O1522"/>
    <mergeCell ref="D1793:L1793"/>
    <mergeCell ref="C1603:AD1603"/>
    <mergeCell ref="D1980:L1980"/>
    <mergeCell ref="D1675:L1675"/>
    <mergeCell ref="U2294:V2294"/>
    <mergeCell ref="M2292:N2292"/>
    <mergeCell ref="D1315:R1315"/>
    <mergeCell ref="Y710:Z710"/>
    <mergeCell ref="Y927:Z927"/>
    <mergeCell ref="D1780:L1780"/>
    <mergeCell ref="D1129:X1129"/>
    <mergeCell ref="D1456:O1456"/>
    <mergeCell ref="B1552:AE1552"/>
    <mergeCell ref="M1562:R1562"/>
    <mergeCell ref="D1441:O1441"/>
    <mergeCell ref="O2298:P2298"/>
    <mergeCell ref="D1809:L1809"/>
    <mergeCell ref="W951:X951"/>
    <mergeCell ref="S1153:AD1153"/>
    <mergeCell ref="B1145:AE1145"/>
    <mergeCell ref="C2019:L2021"/>
    <mergeCell ref="O958:P958"/>
    <mergeCell ref="D1348:R1348"/>
    <mergeCell ref="Y1570:AD1570"/>
    <mergeCell ref="Y960:Z960"/>
    <mergeCell ref="D924:N924"/>
    <mergeCell ref="AC1002:AD1002"/>
    <mergeCell ref="D1512:O1512"/>
    <mergeCell ref="D1440:O1440"/>
    <mergeCell ref="C1586:AD1586"/>
    <mergeCell ref="D1248:R1248"/>
    <mergeCell ref="O972:P972"/>
    <mergeCell ref="D1404:R1404"/>
    <mergeCell ref="D1774:L1774"/>
    <mergeCell ref="W80:X80"/>
    <mergeCell ref="U645:V645"/>
    <mergeCell ref="D700:L700"/>
    <mergeCell ref="S701:T701"/>
    <mergeCell ref="K412:O412"/>
    <mergeCell ref="D837:R837"/>
    <mergeCell ref="O990:P990"/>
    <mergeCell ref="C1573:AD1573"/>
    <mergeCell ref="D1860:L1860"/>
    <mergeCell ref="AC997:AD997"/>
    <mergeCell ref="Y1116:AD1116"/>
    <mergeCell ref="Y138:Z138"/>
    <mergeCell ref="Y132:Z132"/>
    <mergeCell ref="K445:O445"/>
    <mergeCell ref="D1855:L1855"/>
    <mergeCell ref="C1294:R1296"/>
    <mergeCell ref="Y895:Z895"/>
    <mergeCell ref="D1195:R1195"/>
    <mergeCell ref="Q962:R962"/>
    <mergeCell ref="D1779:L1779"/>
    <mergeCell ref="D1773:L1773"/>
    <mergeCell ref="D1494:O1494"/>
    <mergeCell ref="Q707:R707"/>
    <mergeCell ref="D1075:X1075"/>
    <mergeCell ref="AB1295:AD1295"/>
    <mergeCell ref="Q674:R674"/>
    <mergeCell ref="Y965:Z965"/>
    <mergeCell ref="D1234:R1234"/>
    <mergeCell ref="D402:J402"/>
    <mergeCell ref="Q980:R980"/>
    <mergeCell ref="AA725:AB725"/>
    <mergeCell ref="D1505:O1505"/>
    <mergeCell ref="B1:AD1"/>
    <mergeCell ref="AA2297:AB2297"/>
    <mergeCell ref="D647:L647"/>
    <mergeCell ref="D1709:L1709"/>
    <mergeCell ref="U347:Y347"/>
    <mergeCell ref="D1464:O1464"/>
    <mergeCell ref="D1439:O1439"/>
    <mergeCell ref="O724:P724"/>
    <mergeCell ref="D302:X302"/>
    <mergeCell ref="Z423:AD423"/>
    <mergeCell ref="S973:T973"/>
    <mergeCell ref="D674:L674"/>
    <mergeCell ref="AA970:AB970"/>
    <mergeCell ref="D1465:O1465"/>
    <mergeCell ref="D1459:O1459"/>
    <mergeCell ref="O152:P152"/>
    <mergeCell ref="M692:N692"/>
    <mergeCell ref="M686:N686"/>
    <mergeCell ref="D1492:O1492"/>
    <mergeCell ref="U945:V945"/>
    <mergeCell ref="D313:X313"/>
    <mergeCell ref="S1001:T1001"/>
    <mergeCell ref="Y68:Z68"/>
    <mergeCell ref="U84:V84"/>
    <mergeCell ref="D1504:O1504"/>
    <mergeCell ref="D209:X209"/>
    <mergeCell ref="U989:V989"/>
    <mergeCell ref="Q952:R952"/>
    <mergeCell ref="D108:N108"/>
    <mergeCell ref="AA672:AB672"/>
    <mergeCell ref="O1627:O1628"/>
    <mergeCell ref="Y477:AD477"/>
    <mergeCell ref="BO1154:BQ1154"/>
    <mergeCell ref="B1281:AD1281"/>
    <mergeCell ref="AY1295:BB1295"/>
    <mergeCell ref="BC1295:BF1295"/>
    <mergeCell ref="BG1295:BJ1295"/>
    <mergeCell ref="BK1295:BM1295"/>
    <mergeCell ref="BG1627:BJ1627"/>
    <mergeCell ref="BK1627:BN1627"/>
    <mergeCell ref="BO1627:BR1627"/>
    <mergeCell ref="AJ1587:AK1587"/>
    <mergeCell ref="AC978:AD978"/>
    <mergeCell ref="M654:N654"/>
    <mergeCell ref="Y1074:AD1074"/>
    <mergeCell ref="C866:AD866"/>
    <mergeCell ref="Y861:AD861"/>
    <mergeCell ref="U689:V689"/>
    <mergeCell ref="B1144:AD1144"/>
    <mergeCell ref="Y796:AD796"/>
    <mergeCell ref="AC958:AD958"/>
    <mergeCell ref="U978:V978"/>
    <mergeCell ref="D798:R798"/>
    <mergeCell ref="S674:T674"/>
    <mergeCell ref="C1143:AD1143"/>
    <mergeCell ref="S980:T980"/>
    <mergeCell ref="AC725:AD725"/>
    <mergeCell ref="D980:N980"/>
    <mergeCell ref="Q948:R948"/>
    <mergeCell ref="D1114:X1114"/>
    <mergeCell ref="O674:P674"/>
    <mergeCell ref="S923:T923"/>
    <mergeCell ref="AA986:AB986"/>
    <mergeCell ref="U684:V684"/>
    <mergeCell ref="W144:X144"/>
    <mergeCell ref="O163:P163"/>
    <mergeCell ref="O131:P131"/>
    <mergeCell ref="Y161:Z161"/>
    <mergeCell ref="W128:X128"/>
    <mergeCell ref="D493:X493"/>
    <mergeCell ref="D514:X514"/>
    <mergeCell ref="Q135:R135"/>
    <mergeCell ref="D470:X470"/>
    <mergeCell ref="D498:X498"/>
    <mergeCell ref="S163:T163"/>
    <mergeCell ref="D610:L610"/>
    <mergeCell ref="U957:V957"/>
    <mergeCell ref="AY1154:BB1154"/>
    <mergeCell ref="BC1154:BF1154"/>
    <mergeCell ref="BG1154:BJ1154"/>
    <mergeCell ref="BK1154:BM1154"/>
    <mergeCell ref="B463:AD463"/>
    <mergeCell ref="Y584:AD584"/>
    <mergeCell ref="U958:V958"/>
    <mergeCell ref="U897:V897"/>
    <mergeCell ref="AA660:AB660"/>
    <mergeCell ref="Y999:Z999"/>
    <mergeCell ref="D913:N913"/>
    <mergeCell ref="U712:V712"/>
    <mergeCell ref="W963:X963"/>
    <mergeCell ref="U930:V930"/>
    <mergeCell ref="AC891:AD891"/>
    <mergeCell ref="W978:X978"/>
    <mergeCell ref="D940:N940"/>
    <mergeCell ref="D920:N920"/>
    <mergeCell ref="S904:T904"/>
    <mergeCell ref="BS1627:BU1627"/>
    <mergeCell ref="BG1893:BJ1893"/>
    <mergeCell ref="BK1893:BN1893"/>
    <mergeCell ref="BO1893:BR1893"/>
    <mergeCell ref="BS1893:BU1893"/>
    <mergeCell ref="CK1754:CM1754"/>
    <mergeCell ref="CB1754:CD1754"/>
    <mergeCell ref="CE1754:CG1754"/>
    <mergeCell ref="BX1893:BZ1893"/>
    <mergeCell ref="BG1754:BI1754"/>
    <mergeCell ref="BJ1754:BL1754"/>
    <mergeCell ref="CL1422:CN1422"/>
    <mergeCell ref="CN1754:CP1754"/>
    <mergeCell ref="AG31:AH31"/>
    <mergeCell ref="C39:AD39"/>
    <mergeCell ref="B42:AD42"/>
    <mergeCell ref="U673:V673"/>
    <mergeCell ref="D69:N69"/>
    <mergeCell ref="D1036:X1036"/>
    <mergeCell ref="Y501:AD501"/>
    <mergeCell ref="W977:X977"/>
    <mergeCell ref="D1493:O1493"/>
    <mergeCell ref="AA916:AB916"/>
    <mergeCell ref="U425:Y425"/>
    <mergeCell ref="K367:O367"/>
    <mergeCell ref="Y496:AD496"/>
    <mergeCell ref="Q652:R652"/>
    <mergeCell ref="Q646:R646"/>
    <mergeCell ref="Y1101:AD1101"/>
    <mergeCell ref="D1206:R1206"/>
    <mergeCell ref="AC56:AD56"/>
    <mergeCell ref="W150:X150"/>
    <mergeCell ref="BE1422:BG1422"/>
    <mergeCell ref="BH1421:BJ1421"/>
    <mergeCell ref="BH1422:BJ1422"/>
    <mergeCell ref="BK1422:BM1422"/>
    <mergeCell ref="BN1422:BP1422"/>
    <mergeCell ref="BQ1422:BS1422"/>
    <mergeCell ref="BT1422:BV1422"/>
    <mergeCell ref="AL1587:AM1587"/>
    <mergeCell ref="AN1587:AO1587"/>
    <mergeCell ref="AL1586:AO1586"/>
    <mergeCell ref="BN1421:CK1421"/>
    <mergeCell ref="D1871:L1871"/>
    <mergeCell ref="D2171:L2171"/>
    <mergeCell ref="D1986:L1986"/>
    <mergeCell ref="AB2147:AD2147"/>
    <mergeCell ref="D1976:L1976"/>
    <mergeCell ref="D2225:L2225"/>
    <mergeCell ref="D2174:L2174"/>
    <mergeCell ref="D1899:L1899"/>
    <mergeCell ref="D2179:L2179"/>
    <mergeCell ref="D1874:L1874"/>
    <mergeCell ref="D1733:L1733"/>
    <mergeCell ref="C2146:L2148"/>
    <mergeCell ref="P1627:R1627"/>
    <mergeCell ref="BG2018:DE2018"/>
    <mergeCell ref="BW1422:BY1422"/>
    <mergeCell ref="BZ1422:CB1422"/>
    <mergeCell ref="CC1422:CE1422"/>
    <mergeCell ref="CF1422:CH1422"/>
    <mergeCell ref="CI1422:CK1422"/>
    <mergeCell ref="BM1754:BO1754"/>
    <mergeCell ref="BP1754:BR1754"/>
    <mergeCell ref="DF2020:DH2020"/>
    <mergeCell ref="B2273:AE2273"/>
    <mergeCell ref="B2276:AD2276"/>
    <mergeCell ref="B2277:AE2277"/>
    <mergeCell ref="B2278:AE2278"/>
    <mergeCell ref="B2279:AE2279"/>
    <mergeCell ref="B2280:AE2280"/>
    <mergeCell ref="B2281:AD2281"/>
    <mergeCell ref="AR2290:AS2290"/>
    <mergeCell ref="AT2290:BC2290"/>
    <mergeCell ref="AT2289:BC2289"/>
    <mergeCell ref="BD2290:BF2290"/>
    <mergeCell ref="BG2290:BH2290"/>
    <mergeCell ref="BG2019:DE2019"/>
    <mergeCell ref="BG2020:BI2020"/>
    <mergeCell ref="BJ2020:BL2020"/>
    <mergeCell ref="BM2020:BO2020"/>
    <mergeCell ref="BP2020:BR2020"/>
    <mergeCell ref="BS2020:BU2020"/>
    <mergeCell ref="BV2020:BX2020"/>
    <mergeCell ref="BY2020:CA2020"/>
    <mergeCell ref="CB2020:CD2020"/>
    <mergeCell ref="CE2020:CG2020"/>
    <mergeCell ref="CH2020:CJ2020"/>
    <mergeCell ref="CK2020:CM2020"/>
    <mergeCell ref="CN2020:CP2020"/>
    <mergeCell ref="CQ2020:CS2020"/>
    <mergeCell ref="CZ2020:DB2020"/>
    <mergeCell ref="D2167:L2167"/>
    <mergeCell ref="D2232:L2232"/>
    <mergeCell ref="D2231:L2231"/>
    <mergeCell ref="D2160:L2160"/>
    <mergeCell ref="B2341:AD2341"/>
    <mergeCell ref="B2342:AE2342"/>
    <mergeCell ref="B2343:AE2343"/>
    <mergeCell ref="B2307:AD2307"/>
    <mergeCell ref="B2310:AD2310"/>
    <mergeCell ref="B2311:AE2311"/>
    <mergeCell ref="BI2290:BK2290"/>
    <mergeCell ref="B2312:AE2312"/>
    <mergeCell ref="B2304:AD2304"/>
    <mergeCell ref="AR2315:BA2315"/>
    <mergeCell ref="AR2314:BA2314"/>
    <mergeCell ref="BB2315:BD2315"/>
    <mergeCell ref="BE2315:BF2315"/>
    <mergeCell ref="BG2315:BI2315"/>
    <mergeCell ref="B2335:AD2335"/>
    <mergeCell ref="B2338:AD2338"/>
    <mergeCell ref="CT2020:CV2020"/>
    <mergeCell ref="Q2323:R2323"/>
    <mergeCell ref="U2327:V2327"/>
    <mergeCell ref="W2326:X2326"/>
    <mergeCell ref="S2317:T2317"/>
    <mergeCell ref="U2317:V2317"/>
    <mergeCell ref="Q2319:R2319"/>
    <mergeCell ref="AB2020:AD2020"/>
    <mergeCell ref="M2293:N2293"/>
    <mergeCell ref="AA2322:AB2322"/>
    <mergeCell ref="O2326:P2326"/>
    <mergeCell ref="O2291:P2291"/>
    <mergeCell ref="O2302:P2302"/>
    <mergeCell ref="D2040:L2040"/>
    <mergeCell ref="D2128:L2128"/>
    <mergeCell ref="D2150:L2150"/>
    <mergeCell ref="M2330:N2330"/>
    <mergeCell ref="D2230:L2230"/>
    <mergeCell ref="D2224:L2224"/>
    <mergeCell ref="S2328:T2328"/>
    <mergeCell ref="Q2296:R2296"/>
    <mergeCell ref="D2318:L2318"/>
    <mergeCell ref="AA2326:AB2326"/>
    <mergeCell ref="Y2293:Z2293"/>
    <mergeCell ref="Q2291:R2291"/>
    <mergeCell ref="D2188:L2188"/>
    <mergeCell ref="O2330:P2330"/>
    <mergeCell ref="W2327:X2327"/>
    <mergeCell ref="Q2318:R2318"/>
    <mergeCell ref="Y2299:Z2299"/>
    <mergeCell ref="D2132:L2132"/>
    <mergeCell ref="D2068:L2068"/>
    <mergeCell ref="DC2020:DE2020"/>
    <mergeCell ref="AM2290:AO2290"/>
    <mergeCell ref="D2094:L2094"/>
    <mergeCell ref="D2090:L2090"/>
    <mergeCell ref="CW2020:CY2020"/>
    <mergeCell ref="D2046:L2046"/>
    <mergeCell ref="D2292:L2292"/>
    <mergeCell ref="O2297:P2297"/>
    <mergeCell ref="W2294:X2294"/>
    <mergeCell ref="Y2300:Z2300"/>
    <mergeCell ref="D2195:L2195"/>
    <mergeCell ref="O2293:P2293"/>
    <mergeCell ref="O2320:P2320"/>
    <mergeCell ref="AA2328:AB2328"/>
    <mergeCell ref="O2321:P2321"/>
    <mergeCell ref="D2327:L2327"/>
    <mergeCell ref="Q2303:R2303"/>
    <mergeCell ref="AM2315:AO2315"/>
    <mergeCell ref="D2296:L2296"/>
    <mergeCell ref="D2297:L2297"/>
    <mergeCell ref="D1428:O1428"/>
    <mergeCell ref="B1555:AE1555"/>
    <mergeCell ref="B1556:AD1556"/>
    <mergeCell ref="AO1561:AP1561"/>
    <mergeCell ref="AO1560:AP1560"/>
    <mergeCell ref="B1578:AE1578"/>
    <mergeCell ref="B1575:AD1575"/>
    <mergeCell ref="B1579:AD1579"/>
    <mergeCell ref="D1515:O1515"/>
    <mergeCell ref="D1520:O1520"/>
    <mergeCell ref="D1490:O1490"/>
    <mergeCell ref="Y1568:AD1568"/>
    <mergeCell ref="D1433:O1433"/>
    <mergeCell ref="D1491:O1491"/>
    <mergeCell ref="D1523:O1523"/>
    <mergeCell ref="D1518:O1518"/>
    <mergeCell ref="P1754:R1754"/>
    <mergeCell ref="D1816:L1816"/>
    <mergeCell ref="D1974:L1974"/>
    <mergeCell ref="D1968:L1968"/>
    <mergeCell ref="D1958:L1958"/>
    <mergeCell ref="D1705:L1705"/>
    <mergeCell ref="D1844:L1844"/>
    <mergeCell ref="C1601:AD1601"/>
    <mergeCell ref="D2002:L2002"/>
    <mergeCell ref="D1832:L1832"/>
    <mergeCell ref="D1807:L1807"/>
    <mergeCell ref="D1566:L1566"/>
  </mergeCells>
  <phoneticPr fontId="61" type="noConversion"/>
  <conditionalFormatting sqref="C32:C36 C38">
    <cfRule type="expression" dxfId="181" priority="64">
      <formula>$C$37="X"</formula>
    </cfRule>
  </conditionalFormatting>
  <conditionalFormatting sqref="C32:C37">
    <cfRule type="expression" dxfId="180" priority="63">
      <formula>$C$38="X"</formula>
    </cfRule>
  </conditionalFormatting>
  <conditionalFormatting sqref="C1606:F1606">
    <cfRule type="expression" dxfId="179" priority="1">
      <formula>SUM($M$1568)=0</formula>
    </cfRule>
    <cfRule type="expression" dxfId="178" priority="30">
      <formula>AND($C$1589&lt;&gt;"",$C$1589&lt;&gt;1)</formula>
    </cfRule>
  </conditionalFormatting>
  <conditionalFormatting sqref="C49:AD49">
    <cfRule type="expression" dxfId="177" priority="59">
      <formula>AND(AT54&gt;0,F177="")</formula>
    </cfRule>
  </conditionalFormatting>
  <conditionalFormatting sqref="C190:AD190">
    <cfRule type="expression" dxfId="176" priority="56">
      <formula>$AL$314&gt;0</formula>
    </cfRule>
  </conditionalFormatting>
  <conditionalFormatting sqref="C326:AD326">
    <cfRule type="expression" dxfId="175" priority="54">
      <formula>AND(AT330&gt;0,F453="")</formula>
    </cfRule>
  </conditionalFormatting>
  <conditionalFormatting sqref="C601:AD601">
    <cfRule type="expression" dxfId="174" priority="51">
      <formula>AND(AT606&gt;0,F729="")</formula>
    </cfRule>
  </conditionalFormatting>
  <conditionalFormatting sqref="C875:AD875">
    <cfRule type="expression" dxfId="173" priority="49">
      <formula>$AG$1003&gt;0</formula>
    </cfRule>
  </conditionalFormatting>
  <conditionalFormatting sqref="C876:AD876">
    <cfRule type="expression" dxfId="172" priority="48">
      <formula>AND($AQ$1003&gt;0,$C$1008="")</formula>
    </cfRule>
  </conditionalFormatting>
  <conditionalFormatting sqref="C877:AD877">
    <cfRule type="expression" dxfId="171" priority="46">
      <formula>AND(AU882&gt;0,F1005="")</formula>
    </cfRule>
  </conditionalFormatting>
  <conditionalFormatting sqref="C1289:AD1289">
    <cfRule type="expression" dxfId="170" priority="41">
      <formula>$BJ$1545&gt;0</formula>
    </cfRule>
  </conditionalFormatting>
  <conditionalFormatting sqref="C1290:AD1290">
    <cfRule type="expression" dxfId="169" priority="40">
      <formula>AND($CK$1545&gt;0,$C$1550="")</formula>
    </cfRule>
  </conditionalFormatting>
  <conditionalFormatting sqref="C1291:AD1291">
    <cfRule type="expression" dxfId="168" priority="43">
      <formula>AND(CO1423&gt;0,F1547="")</formula>
    </cfRule>
  </conditionalFormatting>
  <conditionalFormatting sqref="C1559:AD1559">
    <cfRule type="expression" dxfId="167" priority="154">
      <formula>AND($AP$1572&gt;0,$C$1574="")</formula>
    </cfRule>
  </conditionalFormatting>
  <conditionalFormatting sqref="C1584:AD1584">
    <cfRule type="expression" dxfId="166" priority="33">
      <formula>$AK$1590&gt;0</formula>
    </cfRule>
  </conditionalFormatting>
  <conditionalFormatting sqref="C1585:AD1585">
    <cfRule type="expression" dxfId="165" priority="32">
      <formula>$AO$1590&gt;0</formula>
    </cfRule>
  </conditionalFormatting>
  <conditionalFormatting sqref="C1586:AD1586">
    <cfRule type="expression" dxfId="164" priority="31">
      <formula>$AP$1589&gt;0</formula>
    </cfRule>
  </conditionalFormatting>
  <conditionalFormatting sqref="C1589:AD1589">
    <cfRule type="expression" dxfId="163" priority="34">
      <formula>SUM($M$1568)=0</formula>
    </cfRule>
  </conditionalFormatting>
  <conditionalFormatting sqref="C1600:AD1600">
    <cfRule type="expression" dxfId="162" priority="29">
      <formula>AND($AG$1605&gt;0,$C$1609="")</formula>
    </cfRule>
  </conditionalFormatting>
  <conditionalFormatting sqref="C1602:AD1602">
    <cfRule type="expression" dxfId="161" priority="28">
      <formula>$AH$1605&gt;0</formula>
    </cfRule>
  </conditionalFormatting>
  <conditionalFormatting sqref="C1603:AD1603">
    <cfRule type="expression" dxfId="160" priority="27">
      <formula>$AJ$1605&gt;0</formula>
    </cfRule>
  </conditionalFormatting>
  <conditionalFormatting sqref="C1604:AD1604">
    <cfRule type="expression" dxfId="159" priority="26">
      <formula>$AK$1605&gt;0</formula>
    </cfRule>
  </conditionalFormatting>
  <conditionalFormatting sqref="C1619:AD1619">
    <cfRule type="expression" dxfId="158" priority="23">
      <formula>$BO$1877&gt;0</formula>
    </cfRule>
  </conditionalFormatting>
  <conditionalFormatting sqref="C1620:AD1620">
    <cfRule type="expression" dxfId="157" priority="22">
      <formula>AND($CY$1877&gt;0,$C$1882="")</formula>
    </cfRule>
    <cfRule type="expression" dxfId="156" priority="14">
      <formula>AND($DE$2143&gt;0,$C$2275="")</formula>
    </cfRule>
  </conditionalFormatting>
  <conditionalFormatting sqref="C1621:AD1621">
    <cfRule type="expression" dxfId="155" priority="21">
      <formula>AND(DC1756&gt;0,G1879="")</formula>
    </cfRule>
    <cfRule type="expression" dxfId="154" priority="12">
      <formula>AND(DI2022&gt;0,G2272="")</formula>
    </cfRule>
  </conditionalFormatting>
  <conditionalFormatting sqref="C2284:AD2284">
    <cfRule type="expression" dxfId="153" priority="9">
      <formula>$AS$2301&gt;0</formula>
    </cfRule>
  </conditionalFormatting>
  <conditionalFormatting sqref="C2285:AD2285">
    <cfRule type="expression" dxfId="152" priority="5">
      <formula>AND($BA$2334&gt;0,$C$2337="")</formula>
    </cfRule>
    <cfRule type="expression" dxfId="151" priority="8">
      <formula>AND($BC$2303&gt;0,$C$2306="")</formula>
    </cfRule>
  </conditionalFormatting>
  <conditionalFormatting sqref="C2286:AD2286">
    <cfRule type="expression" dxfId="150" priority="4">
      <formula>AND($BF$2334&gt;0,$C$2337="")</formula>
    </cfRule>
    <cfRule type="expression" dxfId="149" priority="7">
      <formula>AND($BH$2303&gt;0,$C$2306="")</formula>
    </cfRule>
  </conditionalFormatting>
  <conditionalFormatting sqref="F177:AD177">
    <cfRule type="expression" dxfId="148" priority="60">
      <formula>AND(AT54&gt;0,F177="")</formula>
    </cfRule>
    <cfRule type="expression" dxfId="147" priority="58">
      <formula>AND(AT54=0,F177="")</formula>
    </cfRule>
  </conditionalFormatting>
  <conditionalFormatting sqref="F453:AD453">
    <cfRule type="expression" dxfId="146" priority="53">
      <formula>AND(AT330=0,F453="")</formula>
    </cfRule>
    <cfRule type="expression" dxfId="145" priority="55">
      <formula>AND(AT330&gt;0,F453="")</formula>
    </cfRule>
  </conditionalFormatting>
  <conditionalFormatting sqref="F729:AD729">
    <cfRule type="expression" dxfId="144" priority="50">
      <formula>AND(AT606=0,F729="")</formula>
    </cfRule>
    <cfRule type="expression" dxfId="143" priority="52">
      <formula>AND(AT606&gt;0,F729="")</formula>
    </cfRule>
  </conditionalFormatting>
  <conditionalFormatting sqref="F1005:AD1005">
    <cfRule type="expression" dxfId="142" priority="47">
      <formula>AND(AU882&gt;0,F1005="")</formula>
    </cfRule>
    <cfRule type="expression" dxfId="141" priority="45">
      <formula>AND(AU882=0,F1005="")</formula>
    </cfRule>
  </conditionalFormatting>
  <conditionalFormatting sqref="F1547:AD1547">
    <cfRule type="expression" dxfId="140" priority="42">
      <formula>AND(CO1423=0,F1547="")</formula>
    </cfRule>
    <cfRule type="expression" dxfId="139" priority="44">
      <formula>AND(CO1423&gt;0,F1547="")</formula>
    </cfRule>
  </conditionalFormatting>
  <conditionalFormatting sqref="G1879:AD1879">
    <cfRule type="expression" dxfId="138" priority="20">
      <formula>AND(DC1756&gt;0,G1879="")</formula>
    </cfRule>
    <cfRule type="expression" dxfId="137" priority="19">
      <formula>AND(DC1756=0,G1879="")</formula>
    </cfRule>
  </conditionalFormatting>
  <conditionalFormatting sqref="G2272:AD2272">
    <cfRule type="expression" dxfId="136" priority="11">
      <formula>AND(DI2022=0,G2272="")</formula>
    </cfRule>
    <cfRule type="expression" dxfId="135" priority="13">
      <formula>AND(DI2022&gt;0,G2272="")</formula>
    </cfRule>
  </conditionalFormatting>
  <conditionalFormatting sqref="M36:AD36">
    <cfRule type="expression" dxfId="134" priority="61">
      <formula>AND(C36="",M36="")</formula>
    </cfRule>
    <cfRule type="expression" dxfId="133" priority="62">
      <formula>AND(C36="X",M36="")</formula>
    </cfRule>
  </conditionalFormatting>
  <conditionalFormatting sqref="M1563:AD1570">
    <cfRule type="expression" dxfId="132" priority="36">
      <formula>SUM($S$1418)=0</formula>
    </cfRule>
  </conditionalFormatting>
  <conditionalFormatting sqref="M1589:AD1589">
    <cfRule type="expression" dxfId="131" priority="35">
      <formula>AND($C$1589&lt;&gt;"",$C$1589&lt;&gt;1)</formula>
    </cfRule>
  </conditionalFormatting>
  <conditionalFormatting sqref="M1629:AD1749">
    <cfRule type="expression" dxfId="130" priority="25">
      <formula>SUM($V1156,$AB1156)=0</formula>
    </cfRule>
  </conditionalFormatting>
  <conditionalFormatting sqref="M1756:AD1876">
    <cfRule type="expression" dxfId="129" priority="24">
      <formula>SUM($V1156,$AB1156)=0</formula>
    </cfRule>
  </conditionalFormatting>
  <conditionalFormatting sqref="M1895:AD2015">
    <cfRule type="expression" dxfId="128" priority="18">
      <formula>SUM($Y1156,$AB1156)=0</formula>
    </cfRule>
  </conditionalFormatting>
  <conditionalFormatting sqref="M2022:AD2142">
    <cfRule type="expression" dxfId="127" priority="16">
      <formula>SUM($Y1156,$AB1156)=0</formula>
    </cfRule>
  </conditionalFormatting>
  <conditionalFormatting sqref="M2149:AD2269">
    <cfRule type="expression" dxfId="126" priority="15">
      <formula>SUM($Y1156,$AB1156)=0</formula>
    </cfRule>
  </conditionalFormatting>
  <conditionalFormatting sqref="M2292:AD2302">
    <cfRule type="expression" dxfId="125" priority="10">
      <formula>SUM($M$1750)=0</formula>
    </cfRule>
  </conditionalFormatting>
  <conditionalFormatting sqref="M2317:AD2333">
    <cfRule type="expression" dxfId="124" priority="6">
      <formula>SUM($M$2016)=0</formula>
    </cfRule>
  </conditionalFormatting>
  <conditionalFormatting sqref="P1424:AD1544">
    <cfRule type="expression" dxfId="123" priority="38">
      <formula>SUM($S1156)=0</formula>
    </cfRule>
  </conditionalFormatting>
  <conditionalFormatting sqref="S1297:AD1417">
    <cfRule type="expression" dxfId="122" priority="39">
      <formula>SUM($S1156)=0</formula>
    </cfRule>
  </conditionalFormatting>
  <conditionalFormatting sqref="Y193:AD313">
    <cfRule type="expression" dxfId="121" priority="57">
      <formula>SUM($U54:$AB54)=0</formula>
    </cfRule>
  </conditionalFormatting>
  <dataValidations count="2">
    <dataValidation type="list" allowBlank="1" showErrorMessage="1" errorTitle="Datos incorrectos" error="Los datos ingresados no son correctos, revise las opciones disponibles" sqref="C1589">
      <formula1>"1,2,9"</formula1>
    </dataValidation>
    <dataValidation type="list" allowBlank="1" showInputMessage="1" showErrorMessage="1" sqref="C32:C38">
      <formula1>"X"</formula1>
    </dataValidation>
  </dataValidations>
  <hyperlinks>
    <hyperlink ref="AA7" location="Índice!C29" display="Índice"/>
  </hyperlinks>
  <printOptions horizontalCentered="1" verticalCentered="1"/>
  <pageMargins left="0.70866141732283472" right="0.70866141732283472" top="0.74803149606299213" bottom="0.74803149606299213" header="0.31496062992125984" footer="0.31496062992125984"/>
  <pageSetup paperSize="9" scale="67" fitToHeight="48" orientation="portrait" r:id="rId1"/>
  <headerFooter>
    <oddHeader>&amp;CMódulo 1 Sección V
Cuestionario</oddHeader>
    <oddFooter>&amp;LCenso Nacional de Gobiernos Estatales 2025&amp;R&amp;P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R294"/>
  <sheetViews>
    <sheetView showGridLines="0" view="pageBreakPreview" zoomScale="120" zoomScaleNormal="100" zoomScaleSheetLayoutView="12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48" width="13.75" hidden="1" customWidth="1"/>
    <col min="149" max="16384" width="3.75" hidden="1"/>
  </cols>
  <sheetData>
    <row r="1" spans="1:30" ht="173.25" customHeight="1">
      <c r="A1" s="37"/>
      <c r="B1" s="870" t="s">
        <v>0</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67" t="s">
        <v>1</v>
      </c>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69" t="s">
        <v>2</v>
      </c>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899" t="s">
        <v>3</v>
      </c>
      <c r="AB7" s="866"/>
      <c r="AC7" s="866"/>
      <c r="AD7" s="866"/>
    </row>
    <row r="8" spans="1:30" ht="15" customHeight="1" thickBot="1">
      <c r="A8" s="42"/>
      <c r="B8" s="871" t="str">
        <f>IF(Presentación!B10="","",Presentación!B10)</f>
        <v>Veracruz de Ignacio de la Llave</v>
      </c>
      <c r="C8" s="872"/>
      <c r="D8" s="872"/>
      <c r="E8" s="872"/>
      <c r="F8" s="872"/>
      <c r="G8" s="872"/>
      <c r="H8" s="872"/>
      <c r="I8" s="872"/>
      <c r="J8" s="872"/>
      <c r="K8" s="872"/>
      <c r="L8" s="873"/>
      <c r="M8" s="2"/>
      <c r="N8" s="871" t="str">
        <f>IF(Presentación!N10="","",Presentación!N10)</f>
        <v>230</v>
      </c>
      <c r="O8" s="873"/>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1" t="s">
        <v>6033</v>
      </c>
      <c r="C10" s="912"/>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B10" s="912"/>
      <c r="AC10" s="912"/>
      <c r="AD10" s="913"/>
    </row>
    <row r="11" spans="1:30" ht="15" customHeight="1">
      <c r="A11" s="27"/>
      <c r="B11" s="1012" t="s">
        <v>5088</v>
      </c>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10"/>
    </row>
    <row r="12" spans="1:30" ht="24" customHeight="1">
      <c r="A12" s="27"/>
      <c r="B12" s="45"/>
      <c r="C12" s="998" t="s">
        <v>5328</v>
      </c>
      <c r="D12" s="866"/>
      <c r="E12" s="866"/>
      <c r="F12" s="866"/>
      <c r="G12" s="866"/>
      <c r="H12" s="866"/>
      <c r="I12" s="866"/>
      <c r="J12" s="866"/>
      <c r="K12" s="866"/>
      <c r="L12" s="866"/>
      <c r="M12" s="866"/>
      <c r="N12" s="866"/>
      <c r="O12" s="866"/>
      <c r="P12" s="866"/>
      <c r="Q12" s="866"/>
      <c r="R12" s="866"/>
      <c r="S12" s="866"/>
      <c r="T12" s="866"/>
      <c r="U12" s="866"/>
      <c r="V12" s="866"/>
      <c r="W12" s="866"/>
      <c r="X12" s="866"/>
      <c r="Y12" s="866"/>
      <c r="Z12" s="866"/>
      <c r="AA12" s="866"/>
      <c r="AB12" s="866"/>
      <c r="AC12" s="866"/>
      <c r="AD12" s="952"/>
    </row>
    <row r="13" spans="1:30" ht="24" customHeight="1">
      <c r="A13" s="27"/>
      <c r="B13" s="45"/>
      <c r="C13" s="1013" t="s">
        <v>5090</v>
      </c>
      <c r="D13" s="866"/>
      <c r="E13" s="866"/>
      <c r="F13" s="866"/>
      <c r="G13" s="866"/>
      <c r="H13" s="866"/>
      <c r="I13" s="866"/>
      <c r="J13" s="866"/>
      <c r="K13" s="866"/>
      <c r="L13" s="866"/>
      <c r="M13" s="866"/>
      <c r="N13" s="866"/>
      <c r="O13" s="866"/>
      <c r="P13" s="866"/>
      <c r="Q13" s="866"/>
      <c r="R13" s="866"/>
      <c r="S13" s="866"/>
      <c r="T13" s="866"/>
      <c r="U13" s="866"/>
      <c r="V13" s="866"/>
      <c r="W13" s="866"/>
      <c r="X13" s="866"/>
      <c r="Y13" s="866"/>
      <c r="Z13" s="866"/>
      <c r="AA13" s="866"/>
      <c r="AB13" s="866"/>
      <c r="AC13" s="866"/>
      <c r="AD13" s="1003"/>
    </row>
    <row r="14" spans="1:30" ht="36" customHeight="1">
      <c r="A14" s="44"/>
      <c r="B14" s="100"/>
      <c r="C14" s="998" t="s">
        <v>6034</v>
      </c>
      <c r="D14" s="866"/>
      <c r="E14" s="866"/>
      <c r="F14" s="866"/>
      <c r="G14" s="866"/>
      <c r="H14" s="866"/>
      <c r="I14" s="866"/>
      <c r="J14" s="866"/>
      <c r="K14" s="866"/>
      <c r="L14" s="866"/>
      <c r="M14" s="866"/>
      <c r="N14" s="866"/>
      <c r="O14" s="866"/>
      <c r="P14" s="866"/>
      <c r="Q14" s="866"/>
      <c r="R14" s="866"/>
      <c r="S14" s="866"/>
      <c r="T14" s="866"/>
      <c r="U14" s="866"/>
      <c r="V14" s="866"/>
      <c r="W14" s="866"/>
      <c r="X14" s="866"/>
      <c r="Y14" s="866"/>
      <c r="Z14" s="866"/>
      <c r="AA14" s="866"/>
      <c r="AB14" s="866"/>
      <c r="AC14" s="866"/>
      <c r="AD14" s="952"/>
    </row>
    <row r="15" spans="1:30" ht="24" customHeight="1">
      <c r="A15" s="44"/>
      <c r="B15" s="45"/>
      <c r="C15" s="998" t="s">
        <v>6035</v>
      </c>
      <c r="D15" s="866"/>
      <c r="E15" s="866"/>
      <c r="F15" s="866"/>
      <c r="G15" s="866"/>
      <c r="H15" s="866"/>
      <c r="I15" s="866"/>
      <c r="J15" s="866"/>
      <c r="K15" s="866"/>
      <c r="L15" s="866"/>
      <c r="M15" s="866"/>
      <c r="N15" s="866"/>
      <c r="O15" s="866"/>
      <c r="P15" s="866"/>
      <c r="Q15" s="866"/>
      <c r="R15" s="866"/>
      <c r="S15" s="866"/>
      <c r="T15" s="866"/>
      <c r="U15" s="866"/>
      <c r="V15" s="866"/>
      <c r="W15" s="866"/>
      <c r="X15" s="866"/>
      <c r="Y15" s="866"/>
      <c r="Z15" s="866"/>
      <c r="AA15" s="866"/>
      <c r="AB15" s="866"/>
      <c r="AC15" s="866"/>
      <c r="AD15" s="952"/>
    </row>
    <row r="16" spans="1:30" ht="36" customHeight="1">
      <c r="A16" s="27"/>
      <c r="B16" s="45"/>
      <c r="C16" s="1004" t="s">
        <v>6036</v>
      </c>
      <c r="D16" s="866"/>
      <c r="E16" s="866"/>
      <c r="F16" s="866"/>
      <c r="G16" s="866"/>
      <c r="H16" s="866"/>
      <c r="I16" s="866"/>
      <c r="J16" s="866"/>
      <c r="K16" s="866"/>
      <c r="L16" s="866"/>
      <c r="M16" s="866"/>
      <c r="N16" s="866"/>
      <c r="O16" s="866"/>
      <c r="P16" s="866"/>
      <c r="Q16" s="866"/>
      <c r="R16" s="866"/>
      <c r="S16" s="866"/>
      <c r="T16" s="866"/>
      <c r="U16" s="866"/>
      <c r="V16" s="866"/>
      <c r="W16" s="866"/>
      <c r="X16" s="866"/>
      <c r="Y16" s="866"/>
      <c r="Z16" s="866"/>
      <c r="AA16" s="866"/>
      <c r="AB16" s="866"/>
      <c r="AC16" s="866"/>
      <c r="AD16" s="952"/>
    </row>
    <row r="17" spans="1:85" ht="48" customHeight="1">
      <c r="A17" s="27"/>
      <c r="B17" s="45"/>
      <c r="C17" s="1013" t="s">
        <v>6037</v>
      </c>
      <c r="D17" s="866"/>
      <c r="E17" s="866"/>
      <c r="F17" s="866"/>
      <c r="G17" s="866"/>
      <c r="H17" s="866"/>
      <c r="I17" s="866"/>
      <c r="J17" s="866"/>
      <c r="K17" s="866"/>
      <c r="L17" s="866"/>
      <c r="M17" s="866"/>
      <c r="N17" s="866"/>
      <c r="O17" s="866"/>
      <c r="P17" s="866"/>
      <c r="Q17" s="866"/>
      <c r="R17" s="866"/>
      <c r="S17" s="866"/>
      <c r="T17" s="866"/>
      <c r="U17" s="866"/>
      <c r="V17" s="866"/>
      <c r="W17" s="866"/>
      <c r="X17" s="866"/>
      <c r="Y17" s="866"/>
      <c r="Z17" s="866"/>
      <c r="AA17" s="866"/>
      <c r="AB17" s="866"/>
      <c r="AC17" s="866"/>
      <c r="AD17" s="1003"/>
    </row>
    <row r="18" spans="1:85" ht="15" customHeight="1">
      <c r="A18" s="27"/>
      <c r="B18" s="50"/>
      <c r="C18" s="1011" t="s">
        <v>6038</v>
      </c>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5"/>
    </row>
    <row r="19" spans="1:85" ht="15" customHeight="1">
      <c r="A19" s="64"/>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row>
    <row r="20" spans="1:85" ht="48" customHeight="1">
      <c r="A20" s="32" t="s">
        <v>6039</v>
      </c>
      <c r="B20" s="1031" t="s">
        <v>6040</v>
      </c>
      <c r="C20" s="866"/>
      <c r="D20" s="866"/>
      <c r="E20" s="866"/>
      <c r="F20" s="866"/>
      <c r="G20" s="866"/>
      <c r="H20" s="866"/>
      <c r="I20" s="866"/>
      <c r="J20" s="866"/>
      <c r="K20" s="866"/>
      <c r="L20" s="866"/>
      <c r="M20" s="866"/>
      <c r="N20" s="866"/>
      <c r="O20" s="866"/>
      <c r="P20" s="866"/>
      <c r="Q20" s="866"/>
      <c r="R20" s="866"/>
      <c r="S20" s="866"/>
      <c r="T20" s="866"/>
      <c r="U20" s="866"/>
      <c r="V20" s="866"/>
      <c r="W20" s="866"/>
      <c r="X20" s="866"/>
      <c r="Y20" s="866"/>
      <c r="Z20" s="866"/>
      <c r="AA20" s="866"/>
      <c r="AB20" s="866"/>
      <c r="AC20" s="866"/>
      <c r="AD20" s="866"/>
    </row>
    <row r="21" spans="1:85" ht="24" customHeight="1">
      <c r="A21" s="32"/>
      <c r="B21" s="68"/>
      <c r="C21" s="1000" t="s">
        <v>5100</v>
      </c>
      <c r="D21" s="866"/>
      <c r="E21" s="866"/>
      <c r="F21" s="866"/>
      <c r="G21" s="866"/>
      <c r="H21" s="866"/>
      <c r="I21" s="866"/>
      <c r="J21" s="866"/>
      <c r="K21" s="866"/>
      <c r="L21" s="866"/>
      <c r="M21" s="866"/>
      <c r="N21" s="866"/>
      <c r="O21" s="866"/>
      <c r="P21" s="866"/>
      <c r="Q21" s="866"/>
      <c r="R21" s="866"/>
      <c r="S21" s="866"/>
      <c r="T21" s="866"/>
      <c r="U21" s="866"/>
      <c r="V21" s="866"/>
      <c r="W21" s="866"/>
      <c r="X21" s="866"/>
      <c r="Y21" s="866"/>
      <c r="Z21" s="866"/>
      <c r="AA21" s="866"/>
      <c r="AB21" s="866"/>
      <c r="AC21" s="866"/>
      <c r="AD21" s="866"/>
    </row>
    <row r="22" spans="1:85" ht="24" customHeight="1">
      <c r="A22" s="32"/>
      <c r="B22" s="68"/>
      <c r="C22" s="999" t="s">
        <v>6041</v>
      </c>
      <c r="D22" s="866"/>
      <c r="E22" s="866"/>
      <c r="F22" s="866"/>
      <c r="G22" s="866"/>
      <c r="H22" s="866"/>
      <c r="I22" s="866"/>
      <c r="J22" s="866"/>
      <c r="K22" s="866"/>
      <c r="L22" s="866"/>
      <c r="M22" s="866"/>
      <c r="N22" s="866"/>
      <c r="O22" s="866"/>
      <c r="P22" s="866"/>
      <c r="Q22" s="866"/>
      <c r="R22" s="866"/>
      <c r="S22" s="866"/>
      <c r="T22" s="866"/>
      <c r="U22" s="866"/>
      <c r="V22" s="866"/>
      <c r="W22" s="866"/>
      <c r="X22" s="866"/>
      <c r="Y22" s="866"/>
      <c r="Z22" s="866"/>
      <c r="AA22" s="866"/>
      <c r="AB22" s="866"/>
      <c r="AC22" s="866"/>
      <c r="AD22" s="866"/>
    </row>
    <row r="23" spans="1:85" ht="36" customHeight="1">
      <c r="A23" s="64"/>
      <c r="B23" s="11"/>
      <c r="C23" s="1064" t="s">
        <v>6042</v>
      </c>
      <c r="D23" s="866"/>
      <c r="E23" s="866"/>
      <c r="F23" s="866"/>
      <c r="G23" s="866"/>
      <c r="H23" s="866"/>
      <c r="I23" s="866"/>
      <c r="J23" s="866"/>
      <c r="K23" s="866"/>
      <c r="L23" s="866"/>
      <c r="M23" s="866"/>
      <c r="N23" s="866"/>
      <c r="O23" s="866"/>
      <c r="P23" s="866"/>
      <c r="Q23" s="866"/>
      <c r="R23" s="866"/>
      <c r="S23" s="866"/>
      <c r="T23" s="866"/>
      <c r="U23" s="866"/>
      <c r="V23" s="866"/>
      <c r="W23" s="866"/>
      <c r="X23" s="866"/>
      <c r="Y23" s="866"/>
      <c r="Z23" s="866"/>
      <c r="AA23" s="866"/>
      <c r="AB23" s="866"/>
      <c r="AC23" s="866"/>
      <c r="AD23" s="866"/>
    </row>
    <row r="24" spans="1:85" ht="36" customHeight="1">
      <c r="A24" s="64"/>
      <c r="B24" s="11"/>
      <c r="C24" s="1000" t="s">
        <v>6043</v>
      </c>
      <c r="D24" s="866"/>
      <c r="E24" s="866"/>
      <c r="F24" s="866"/>
      <c r="G24" s="866"/>
      <c r="H24" s="866"/>
      <c r="I24" s="866"/>
      <c r="J24" s="866"/>
      <c r="K24" s="866"/>
      <c r="L24" s="866"/>
      <c r="M24" s="866"/>
      <c r="N24" s="866"/>
      <c r="O24" s="866"/>
      <c r="P24" s="866"/>
      <c r="Q24" s="866"/>
      <c r="R24" s="866"/>
      <c r="S24" s="866"/>
      <c r="T24" s="866"/>
      <c r="U24" s="866"/>
      <c r="V24" s="866"/>
      <c r="W24" s="866"/>
      <c r="X24" s="866"/>
      <c r="Y24" s="866"/>
      <c r="Z24" s="866"/>
      <c r="AA24" s="866"/>
      <c r="AB24" s="866"/>
      <c r="AC24" s="866"/>
      <c r="AD24" s="866"/>
    </row>
    <row r="25" spans="1:85" ht="36" customHeight="1">
      <c r="A25" s="64"/>
      <c r="B25" s="11"/>
      <c r="C25" s="999" t="s">
        <v>6044</v>
      </c>
      <c r="D25" s="866"/>
      <c r="E25" s="866"/>
      <c r="F25" s="866"/>
      <c r="G25" s="866"/>
      <c r="H25" s="866"/>
      <c r="I25" s="866"/>
      <c r="J25" s="866"/>
      <c r="K25" s="866"/>
      <c r="L25" s="866"/>
      <c r="M25" s="866"/>
      <c r="N25" s="866"/>
      <c r="O25" s="866"/>
      <c r="P25" s="866"/>
      <c r="Q25" s="866"/>
      <c r="R25" s="866"/>
      <c r="S25" s="866"/>
      <c r="T25" s="866"/>
      <c r="U25" s="866"/>
      <c r="V25" s="866"/>
      <c r="W25" s="866"/>
      <c r="X25" s="866"/>
      <c r="Y25" s="866"/>
      <c r="Z25" s="866"/>
      <c r="AA25" s="866"/>
      <c r="AB25" s="866"/>
      <c r="AC25" s="866"/>
      <c r="AD25" s="866"/>
    </row>
    <row r="26" spans="1:85" ht="36" customHeight="1">
      <c r="A26" s="64"/>
      <c r="B26" s="11"/>
      <c r="C26" s="999" t="s">
        <v>6045</v>
      </c>
      <c r="D26" s="866"/>
      <c r="E26" s="866"/>
      <c r="F26" s="866"/>
      <c r="G26" s="866"/>
      <c r="H26" s="866"/>
      <c r="I26" s="866"/>
      <c r="J26" s="866"/>
      <c r="K26" s="866"/>
      <c r="L26" s="866"/>
      <c r="M26" s="866"/>
      <c r="N26" s="866"/>
      <c r="O26" s="866"/>
      <c r="P26" s="866"/>
      <c r="Q26" s="866"/>
      <c r="R26" s="866"/>
      <c r="S26" s="866"/>
      <c r="T26" s="866"/>
      <c r="U26" s="866"/>
      <c r="V26" s="866"/>
      <c r="W26" s="866"/>
      <c r="X26" s="866"/>
      <c r="Y26" s="866"/>
      <c r="Z26" s="866"/>
      <c r="AA26" s="866"/>
      <c r="AB26" s="866"/>
      <c r="AC26" s="866"/>
      <c r="AD26" s="866"/>
    </row>
    <row r="27" spans="1:85" ht="24" customHeight="1">
      <c r="A27" s="64"/>
      <c r="B27" s="11"/>
      <c r="C27" s="1000" t="s">
        <v>6046</v>
      </c>
      <c r="D27" s="866"/>
      <c r="E27" s="866"/>
      <c r="F27" s="866"/>
      <c r="G27" s="866"/>
      <c r="H27" s="866"/>
      <c r="I27" s="866"/>
      <c r="J27" s="866"/>
      <c r="K27" s="866"/>
      <c r="L27" s="866"/>
      <c r="M27" s="866"/>
      <c r="N27" s="866"/>
      <c r="O27" s="866"/>
      <c r="P27" s="866"/>
      <c r="Q27" s="866"/>
      <c r="R27" s="866"/>
      <c r="S27" s="866"/>
      <c r="T27" s="866"/>
      <c r="U27" s="866"/>
      <c r="V27" s="866"/>
      <c r="W27" s="866"/>
      <c r="X27" s="866"/>
      <c r="Y27" s="866"/>
      <c r="Z27" s="866"/>
      <c r="AA27" s="866"/>
      <c r="AB27" s="866"/>
      <c r="AC27" s="866"/>
      <c r="AD27" s="866"/>
    </row>
    <row r="28" spans="1:85" ht="15" customHeight="1">
      <c r="A28" s="64"/>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row>
    <row r="29" spans="1:85" ht="15" customHeight="1">
      <c r="A29" s="64"/>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36" t="s">
        <v>5432</v>
      </c>
      <c r="AB29" s="974"/>
      <c r="AC29" s="974"/>
      <c r="AD29" s="974"/>
    </row>
    <row r="30" spans="1:85" ht="15" customHeight="1">
      <c r="A30" s="64"/>
      <c r="B30" s="11"/>
      <c r="C30" s="995" t="s">
        <v>5109</v>
      </c>
      <c r="D30" s="1009"/>
      <c r="E30" s="1009"/>
      <c r="F30" s="1010"/>
      <c r="G30" s="1006" t="s">
        <v>6047</v>
      </c>
      <c r="H30" s="1009"/>
      <c r="I30" s="1009"/>
      <c r="J30" s="1010"/>
      <c r="K30" s="1006" t="s">
        <v>6048</v>
      </c>
      <c r="L30" s="889"/>
      <c r="M30" s="889"/>
      <c r="N30" s="889"/>
      <c r="O30" s="889"/>
      <c r="P30" s="889"/>
      <c r="Q30" s="889"/>
      <c r="R30" s="889"/>
      <c r="S30" s="889"/>
      <c r="T30" s="889"/>
      <c r="U30" s="889"/>
      <c r="V30" s="889"/>
      <c r="W30" s="889"/>
      <c r="X30" s="889"/>
      <c r="Y30" s="889"/>
      <c r="Z30" s="889"/>
      <c r="AA30" s="889"/>
      <c r="AB30" s="889"/>
      <c r="AC30" s="889"/>
      <c r="AD30" s="890"/>
      <c r="AS30" s="1056" t="s">
        <v>5352</v>
      </c>
      <c r="AT30" s="1056"/>
      <c r="AU30" s="1056"/>
      <c r="AV30" s="1056"/>
      <c r="AW30" s="1056"/>
      <c r="AX30" s="1056"/>
      <c r="AY30" s="1056"/>
      <c r="AZ30" s="1056"/>
      <c r="BA30" s="1056"/>
      <c r="BB30" s="1056"/>
      <c r="BC30" s="1056"/>
      <c r="BD30" s="1056"/>
      <c r="BE30" s="1056"/>
      <c r="BF30" s="1056"/>
      <c r="BG30" s="1056"/>
      <c r="BH30" s="1056"/>
      <c r="BI30" s="1056"/>
      <c r="BJ30" s="1056"/>
      <c r="BK30" s="1056"/>
      <c r="BL30" s="1056"/>
      <c r="BM30" s="1056"/>
      <c r="BN30" s="1056"/>
      <c r="BO30" s="1056"/>
      <c r="BP30" s="1056"/>
      <c r="BQ30" s="1056"/>
      <c r="BR30" s="1056"/>
      <c r="BS30" s="1056"/>
      <c r="BT30" s="1056"/>
      <c r="BU30" s="1056"/>
      <c r="BV30" s="1056"/>
      <c r="BW30" s="1056"/>
      <c r="BX30" s="1056"/>
      <c r="BY30" s="1056"/>
      <c r="BZ30" s="1056"/>
      <c r="CA30" s="1056"/>
      <c r="CB30" s="1056"/>
    </row>
    <row r="31" spans="1:85" ht="14.25">
      <c r="A31" s="64"/>
      <c r="B31" s="11"/>
      <c r="C31" s="1044"/>
      <c r="D31" s="866"/>
      <c r="E31" s="866"/>
      <c r="F31" s="952"/>
      <c r="G31" s="1044"/>
      <c r="H31" s="866"/>
      <c r="I31" s="866"/>
      <c r="J31" s="952"/>
      <c r="K31" s="1047" t="s">
        <v>5400</v>
      </c>
      <c r="L31" s="1060" t="s">
        <v>5437</v>
      </c>
      <c r="M31" s="1060" t="s">
        <v>5438</v>
      </c>
      <c r="N31" s="1060" t="s">
        <v>483</v>
      </c>
      <c r="O31" s="1145" t="s">
        <v>6049</v>
      </c>
      <c r="P31" s="889"/>
      <c r="Q31" s="889"/>
      <c r="R31" s="889"/>
      <c r="S31" s="889"/>
      <c r="T31" s="889"/>
      <c r="U31" s="889"/>
      <c r="V31" s="889"/>
      <c r="W31" s="889"/>
      <c r="X31" s="889"/>
      <c r="Y31" s="889"/>
      <c r="Z31" s="889"/>
      <c r="AA31" s="889"/>
      <c r="AB31" s="889"/>
      <c r="AC31" s="889"/>
      <c r="AD31" s="890"/>
      <c r="AL31" s="1142" t="s">
        <v>5107</v>
      </c>
      <c r="AM31" s="1142"/>
      <c r="AN31" s="1142"/>
      <c r="AO31" s="1142"/>
      <c r="AS31" s="1056" t="s">
        <v>6050</v>
      </c>
      <c r="AT31" s="1056"/>
      <c r="AU31" s="1056"/>
      <c r="AV31" s="1056"/>
      <c r="AW31" s="1056"/>
      <c r="AX31" s="1056"/>
      <c r="AY31" s="1056"/>
      <c r="AZ31" s="1056"/>
      <c r="BA31" s="1056"/>
      <c r="BB31" s="1056"/>
      <c r="BC31" s="1056"/>
      <c r="BD31" s="1056"/>
      <c r="BE31" s="1056"/>
      <c r="BF31" s="1056"/>
      <c r="BG31" s="1056"/>
      <c r="BH31" s="1056"/>
      <c r="BI31" s="1056"/>
      <c r="BJ31" s="1056"/>
      <c r="BK31" s="1056"/>
      <c r="BL31" s="1056"/>
      <c r="BM31" s="1056"/>
      <c r="BN31" s="1056"/>
      <c r="BO31" s="1056"/>
      <c r="BP31" s="1056"/>
      <c r="BQ31" s="1056"/>
      <c r="BR31" s="1056"/>
      <c r="BS31" s="1056"/>
      <c r="BT31" s="1056"/>
      <c r="BU31" s="1056"/>
      <c r="BV31" s="1056"/>
      <c r="BW31" s="1056"/>
      <c r="BX31" s="1056"/>
      <c r="BY31" s="1056"/>
      <c r="BZ31" s="1056"/>
      <c r="CA31" s="1056"/>
      <c r="CB31" s="1056"/>
    </row>
    <row r="32" spans="1:85" ht="48" customHeight="1">
      <c r="A32" s="64"/>
      <c r="B32" s="11"/>
      <c r="C32" s="1044"/>
      <c r="D32" s="866"/>
      <c r="E32" s="866"/>
      <c r="F32" s="952"/>
      <c r="G32" s="1044"/>
      <c r="H32" s="866"/>
      <c r="I32" s="866"/>
      <c r="J32" s="952"/>
      <c r="K32" s="1062"/>
      <c r="L32" s="1062"/>
      <c r="M32" s="1062"/>
      <c r="N32" s="1062"/>
      <c r="O32" s="1145" t="s">
        <v>6051</v>
      </c>
      <c r="P32" s="889"/>
      <c r="Q32" s="889"/>
      <c r="R32" s="890"/>
      <c r="S32" s="1145" t="s">
        <v>5949</v>
      </c>
      <c r="T32" s="889"/>
      <c r="U32" s="889"/>
      <c r="V32" s="890"/>
      <c r="W32" s="1145" t="s">
        <v>6052</v>
      </c>
      <c r="X32" s="889"/>
      <c r="Y32" s="889"/>
      <c r="Z32" s="890"/>
      <c r="AA32" s="1145" t="s">
        <v>6053</v>
      </c>
      <c r="AB32" s="889"/>
      <c r="AC32" s="889"/>
      <c r="AD32" s="890"/>
      <c r="AG32" s="299" t="s">
        <v>5106</v>
      </c>
      <c r="AI32" s="986" t="s">
        <v>5108</v>
      </c>
      <c r="AJ32" s="987"/>
      <c r="AK32" s="987"/>
      <c r="AL32" s="1142" t="s">
        <v>6054</v>
      </c>
      <c r="AM32" s="1142"/>
      <c r="AN32" s="1142"/>
      <c r="AO32" s="1142"/>
      <c r="AP32" s="1054" t="s">
        <v>6055</v>
      </c>
      <c r="AQ32" s="1038"/>
      <c r="AR32" s="1055"/>
      <c r="AS32" s="1056" t="s">
        <v>6056</v>
      </c>
      <c r="AT32" s="1056"/>
      <c r="AU32" s="1056"/>
      <c r="AV32" s="1056"/>
      <c r="AW32" s="1143" t="s">
        <v>6057</v>
      </c>
      <c r="AX32" s="1143"/>
      <c r="AY32" s="1143"/>
      <c r="AZ32" s="1143"/>
      <c r="BA32" s="1056" t="s">
        <v>6058</v>
      </c>
      <c r="BB32" s="1056"/>
      <c r="BC32" s="1056"/>
      <c r="BD32" s="1056"/>
      <c r="BE32" s="1143" t="s">
        <v>6059</v>
      </c>
      <c r="BF32" s="1143"/>
      <c r="BG32" s="1143"/>
      <c r="BH32" s="1143"/>
      <c r="BI32" s="1056" t="s">
        <v>6060</v>
      </c>
      <c r="BJ32" s="1056"/>
      <c r="BK32" s="1056"/>
      <c r="BL32" s="1056"/>
      <c r="BM32" s="1143" t="s">
        <v>6061</v>
      </c>
      <c r="BN32" s="1143"/>
      <c r="BO32" s="1143"/>
      <c r="BP32" s="1143"/>
      <c r="BQ32" s="1056" t="s">
        <v>6062</v>
      </c>
      <c r="BR32" s="1056"/>
      <c r="BS32" s="1056"/>
      <c r="BT32" s="1056"/>
      <c r="BU32" s="1143" t="s">
        <v>6063</v>
      </c>
      <c r="BV32" s="1143"/>
      <c r="BW32" s="1143"/>
      <c r="BX32" s="1143"/>
      <c r="BY32" s="1056" t="s">
        <v>5410</v>
      </c>
      <c r="BZ32" s="1056"/>
      <c r="CA32" s="1056"/>
      <c r="CB32" s="1056"/>
      <c r="CC32" s="1045" t="s">
        <v>6064</v>
      </c>
      <c r="CD32" s="1038"/>
      <c r="CE32" s="1038"/>
      <c r="CF32" s="448" t="s">
        <v>5444</v>
      </c>
      <c r="CG32" s="1076" t="s">
        <v>6065</v>
      </c>
    </row>
    <row r="33" spans="1:85" ht="72" customHeight="1">
      <c r="A33" s="64"/>
      <c r="B33" s="11"/>
      <c r="C33" s="1022"/>
      <c r="D33" s="974"/>
      <c r="E33" s="974"/>
      <c r="F33" s="975"/>
      <c r="G33" s="1022"/>
      <c r="H33" s="974"/>
      <c r="I33" s="974"/>
      <c r="J33" s="975"/>
      <c r="K33" s="1063"/>
      <c r="L33" s="1063"/>
      <c r="M33" s="1063"/>
      <c r="N33" s="1063"/>
      <c r="O33" s="80" t="s">
        <v>5446</v>
      </c>
      <c r="P33" s="81" t="s">
        <v>5437</v>
      </c>
      <c r="Q33" s="81" t="s">
        <v>5438</v>
      </c>
      <c r="R33" s="81" t="s">
        <v>483</v>
      </c>
      <c r="S33" s="80" t="s">
        <v>5446</v>
      </c>
      <c r="T33" s="81" t="s">
        <v>5437</v>
      </c>
      <c r="U33" s="81" t="s">
        <v>5438</v>
      </c>
      <c r="V33" s="81" t="s">
        <v>483</v>
      </c>
      <c r="W33" s="80" t="s">
        <v>5446</v>
      </c>
      <c r="X33" s="81" t="s">
        <v>5437</v>
      </c>
      <c r="Y33" s="81" t="s">
        <v>5438</v>
      </c>
      <c r="Z33" s="81" t="s">
        <v>483</v>
      </c>
      <c r="AA33" s="80" t="s">
        <v>5446</v>
      </c>
      <c r="AB33" s="81" t="s">
        <v>5437</v>
      </c>
      <c r="AC33" s="81" t="s">
        <v>5438</v>
      </c>
      <c r="AD33" s="81" t="s">
        <v>483</v>
      </c>
      <c r="AG33" s="299" t="s">
        <v>5638</v>
      </c>
      <c r="AH33" s="305" t="s">
        <v>5116</v>
      </c>
      <c r="AI33" s="291" t="s">
        <v>5117</v>
      </c>
      <c r="AJ33" s="298" t="s">
        <v>5118</v>
      </c>
      <c r="AK33" s="295" t="s">
        <v>5119</v>
      </c>
      <c r="AL33" s="609" t="s">
        <v>5407</v>
      </c>
      <c r="AM33" s="509" t="s">
        <v>5498</v>
      </c>
      <c r="AN33" s="610" t="s">
        <v>5499</v>
      </c>
      <c r="AO33" s="611" t="s">
        <v>6066</v>
      </c>
      <c r="AP33" s="369" t="s">
        <v>5482</v>
      </c>
      <c r="AQ33" s="298" t="s">
        <v>5500</v>
      </c>
      <c r="AR33" s="776" t="s">
        <v>5119</v>
      </c>
      <c r="AS33" s="617" t="s">
        <v>5501</v>
      </c>
      <c r="AT33" s="618" t="s">
        <v>5498</v>
      </c>
      <c r="AU33" s="619" t="s">
        <v>5499</v>
      </c>
      <c r="AV33" s="620" t="s">
        <v>6066</v>
      </c>
      <c r="AW33" s="583" t="s">
        <v>5501</v>
      </c>
      <c r="AX33" s="621" t="s">
        <v>5498</v>
      </c>
      <c r="AY33" s="623" t="s">
        <v>5499</v>
      </c>
      <c r="AZ33" s="624" t="s">
        <v>6066</v>
      </c>
      <c r="BA33" s="617" t="s">
        <v>5501</v>
      </c>
      <c r="BB33" s="618" t="s">
        <v>5498</v>
      </c>
      <c r="BC33" s="619" t="s">
        <v>5499</v>
      </c>
      <c r="BD33" s="620" t="s">
        <v>6066</v>
      </c>
      <c r="BE33" s="583" t="s">
        <v>5501</v>
      </c>
      <c r="BF33" s="621" t="s">
        <v>5498</v>
      </c>
      <c r="BG33" s="623" t="s">
        <v>5499</v>
      </c>
      <c r="BH33" s="624" t="s">
        <v>6066</v>
      </c>
      <c r="BI33" s="617" t="s">
        <v>5501</v>
      </c>
      <c r="BJ33" s="618" t="s">
        <v>5498</v>
      </c>
      <c r="BK33" s="619" t="s">
        <v>5499</v>
      </c>
      <c r="BL33" s="620" t="s">
        <v>6066</v>
      </c>
      <c r="BM33" s="583" t="s">
        <v>5501</v>
      </c>
      <c r="BN33" s="621" t="s">
        <v>5498</v>
      </c>
      <c r="BO33" s="623" t="s">
        <v>5499</v>
      </c>
      <c r="BP33" s="624" t="s">
        <v>6066</v>
      </c>
      <c r="BQ33" s="617" t="s">
        <v>5501</v>
      </c>
      <c r="BR33" s="618" t="s">
        <v>5498</v>
      </c>
      <c r="BS33" s="619" t="s">
        <v>5499</v>
      </c>
      <c r="BT33" s="620" t="s">
        <v>6066</v>
      </c>
      <c r="BU33" s="583" t="s">
        <v>5501</v>
      </c>
      <c r="BV33" s="621" t="s">
        <v>5498</v>
      </c>
      <c r="BW33" s="623" t="s">
        <v>5499</v>
      </c>
      <c r="BX33" s="624" t="s">
        <v>6066</v>
      </c>
      <c r="BY33" s="617" t="s">
        <v>5501</v>
      </c>
      <c r="BZ33" s="618" t="s">
        <v>5498</v>
      </c>
      <c r="CA33" s="619" t="s">
        <v>5499</v>
      </c>
      <c r="CB33" s="620" t="s">
        <v>6066</v>
      </c>
      <c r="CC33" s="291" t="s">
        <v>5482</v>
      </c>
      <c r="CD33" s="292" t="s">
        <v>5500</v>
      </c>
      <c r="CE33" s="295" t="s">
        <v>5119</v>
      </c>
      <c r="CF33" s="433" t="s">
        <v>5410</v>
      </c>
      <c r="CG33" s="1077"/>
    </row>
    <row r="34" spans="1:85" ht="36" customHeight="1">
      <c r="A34" s="64"/>
      <c r="B34" s="11"/>
      <c r="C34" s="267" t="s">
        <v>5743</v>
      </c>
      <c r="D34" s="1144" t="s">
        <v>5761</v>
      </c>
      <c r="E34" s="889"/>
      <c r="F34" s="890"/>
      <c r="G34" s="992"/>
      <c r="H34" s="884"/>
      <c r="I34" s="884"/>
      <c r="J34" s="885"/>
      <c r="K34" s="813"/>
      <c r="L34" s="813"/>
      <c r="M34" s="813"/>
      <c r="N34" s="813"/>
      <c r="O34" s="813"/>
      <c r="P34" s="813"/>
      <c r="Q34" s="813"/>
      <c r="R34" s="813"/>
      <c r="S34" s="813"/>
      <c r="T34" s="813"/>
      <c r="U34" s="813"/>
      <c r="V34" s="813"/>
      <c r="W34" s="813"/>
      <c r="X34" s="813"/>
      <c r="Y34" s="813"/>
      <c r="Z34" s="813"/>
      <c r="AA34" s="813"/>
      <c r="AB34" s="813"/>
      <c r="AC34" s="813"/>
      <c r="AD34" s="813"/>
      <c r="AG34" s="302">
        <f>IF(AND($G34&lt;&gt;"",$G34&lt;&gt;1,COUNTA(K34:AD34,K162:AD162)&gt;0),1,IF(AND($G34="",COUNTA(K34:AD34,K162:AD162)&gt;0),1,0))</f>
        <v>0</v>
      </c>
      <c r="AH34" s="321">
        <f>IF(OR(AND($G34&lt;&gt;"",$G34&lt;&gt;1,COUNTA(K34:AD34,K162:AD162)=0),AND($G34&lt;&gt;"",$G34=1,COUNTA(K34:AD34,K162:AD162)=40)),0,IF(COUNTA(G34:AD34,K162:AD162)=0,0,1))</f>
        <v>0</v>
      </c>
      <c r="AI34" s="293">
        <f>IF(AH34=0,0,1)</f>
        <v>0</v>
      </c>
      <c r="AJ34" s="294" t="str">
        <f>IF(AI34=0,"",
IF(SUM(AI34:AI34)=1,AK34,
IF(AI155&gt;SUM(AI34:AI34),_xlfn.CONCAT(", ",AK34),
IF(AI155=SUM(AI34:AI34),_xlfn.CONCAT(" y ",AK34)))))</f>
        <v/>
      </c>
      <c r="AK34" s="89" t="s">
        <v>5745</v>
      </c>
      <c r="AL34" s="612">
        <f>IF(OR(K34="NS",O34="NS",S34="NS",W34="NS",AA34="NS",K162="NS",O162="NS",S162="NS",W162="NS",AA162="NS"),0,IF(AND(K34="NA",O34="NA",S34="NA",W34="NA",AA34="NA",K162="NA",O162="NA",S162="NA",W162="NA",AA162="NA"),0,IF(K34&lt;=SUM(O34,S34,W34,AA34,K162,O162,S162,W162,AA162),0,1)))</f>
        <v>0</v>
      </c>
      <c r="AM34" s="613">
        <f>IF(OR(L34="NS",P34="NS",T34="NS",X34="NS",AB34="NS",L162="NS",P162="NS",T162="NS",X162="NS",AB162="NS"),0,IF(AND(L34="NA",P34="NA",T34="NA",X34="NA",AB34="NA",L162="NA",P162="NA",T162="NA",X162="NA",AB162="NA"),0,IF(L34&lt;=SUM(L34,P34,T34,X34,AB34,L162,P162,T162,X162,AB162),0,1)))</f>
        <v>0</v>
      </c>
      <c r="AN34" s="614">
        <f>IF(OR(M34="NS",Q34="NS",U34="NS",Y34="NS",AC34="NS",M162="NS",Q162="NS",U162="NS",Y162="NS",AC162="NS"),0,IF(AND(M34="NA",Q34="NA",U34="NA",Y34="NA",AC34="NA",M162="NA",Q162="NA",U162="NA",Y162="NA",AC162="NA"),0,IF(M34&lt;=SUM(M34,Q34,U34,Y34,AC34,M162,Q162,U162,Y162,AC162),0,1)))</f>
        <v>0</v>
      </c>
      <c r="AO34" s="615">
        <f>IF(OR(N34="NS",R34="NS",V34="NS",Z34="NS",AD34="NS",N162="NS",R162="NS",V162="NS",Z162="NS",AD162="NS"),0,IF(AND(N34="NA",R34="NA",V34="NA",Z34="NA",AD34="NA",N162="NA",R162="NA",V162="NA",Z162="NA",AD162="NA"),0,IF(N34&lt;=SUM(N34,R34,V34,Z34,AD34,N162,R162,V162,Z162,AD162),0,1)))</f>
        <v>0</v>
      </c>
      <c r="AP34" s="338">
        <f>IF(SUM(AL34:AO34)=0,0,1)</f>
        <v>0</v>
      </c>
      <c r="AQ34" s="294" t="str">
        <f>IF(AP34=0,"",
IF(SUM(AP34:AP34)=1,AR34,
IF(AP155&gt;SUM(AP34:AP34),_xlfn.CONCAT(", ",AR34),
IF(AP155=SUM(AP34:AP34),_xlfn.CONCAT(" y ",AR34)))))</f>
        <v/>
      </c>
      <c r="AR34" s="368" t="s">
        <v>5745</v>
      </c>
      <c r="AS34" s="374">
        <f>IF(OR(O34="NS",$K34="NS"),0,IF(AND(O34="NA",$K34="NA"),0,IF(O34&lt;=$K34,0,1)))</f>
        <v>0</v>
      </c>
      <c r="AT34" s="375">
        <f>IF(OR(P34="NS",$L34="NS"),0,IF(AND(P34="NA",$L34="NA"),0,IF(P34&lt;=$L34,0,1)))</f>
        <v>0</v>
      </c>
      <c r="AU34" s="376">
        <f>IF(OR(Q34="NS",$M34="NS"),0,IF(AND(Q34="NA",$M34="NA"),0,IF(Q34&lt;=$M34,0,1)))</f>
        <v>0</v>
      </c>
      <c r="AV34" s="482">
        <f>IF(OR(R34="NS",$N34="NS"),0,IF(AND(R34="NA",$N34="NA"),0,IF(R34&lt;=$N34,0,1)))</f>
        <v>0</v>
      </c>
      <c r="AW34" s="366">
        <f>IF(OR(S34="NS",$K34="NS"),0,IF(AND(S34="NA",$K34="NA"),0,IF(S34&lt;=$K34,0,1)))</f>
        <v>0</v>
      </c>
      <c r="AX34" s="622">
        <f>IF(OR(T34="NS",$L34="NS"),0,IF(AND(T34="NA",$L34="NA"),0,IF(T34&lt;=$L34,0,1)))</f>
        <v>0</v>
      </c>
      <c r="AY34" s="367">
        <f>IF(OR(U34="NS",$M34="NS"),0,IF(AND(U34="NA",$M34="NA"),0,IF(U34&lt;=$M34,0,1)))</f>
        <v>0</v>
      </c>
      <c r="AZ34" s="625">
        <f>IF(OR(V34="NS",$N34="NS"),0,IF(AND(V34="NA",$N34="NA"),0,IF(V34&lt;=$N34,0,1)))</f>
        <v>0</v>
      </c>
      <c r="BA34" s="374">
        <f>IF(OR(W34="NS",$K34="NS"),0,IF(AND(W34="NA",$K34="NA"),0,IF(W34&lt;=$K34,0,1)))</f>
        <v>0</v>
      </c>
      <c r="BB34" s="375">
        <f>IF(OR(X34="NS",$L34="NS"),0,IF(AND(X34="NA",$L34="NA"),0,IF(X34&lt;=$L34,0,1)))</f>
        <v>0</v>
      </c>
      <c r="BC34" s="376">
        <f>IF(OR(Y34="NS",$M34="NS"),0,IF(AND(Y34="NA",$M34="NA"),0,IF(Y34&lt;=$M34,0,1)))</f>
        <v>0</v>
      </c>
      <c r="BD34" s="482">
        <f>IF(OR(Z34="NS",$N34="NS"),0,IF(AND(Z34="NA",$N34="NA"),0,IF(Z34&lt;=$N34,0,1)))</f>
        <v>0</v>
      </c>
      <c r="BE34" s="366">
        <f>IF(OR(AA34="NS",$K34="NS"),0,IF(AND(AA34="NA",$K34="NA"),0,IF(AA34&lt;=$K34,0,1)))</f>
        <v>0</v>
      </c>
      <c r="BF34" s="622">
        <f>IF(OR(AB34="NS",$L34="NS"),0,IF(AND(AB34="NA",$L34="NA"),0,IF(AB34&lt;=$L34,0,1)))</f>
        <v>0</v>
      </c>
      <c r="BG34" s="367">
        <f>IF(OR(AC34="NS",$M34="NS"),0,IF(AND(AC34="NA",$M34="NA"),0,IF(AC34&lt;=$M34,0,1)))</f>
        <v>0</v>
      </c>
      <c r="BH34" s="625">
        <f>IF(OR(AD34="NS",$N34="NS"),0,IF(AND(AD34="NA",$N34="NA"),0,IF(AD34&lt;=$N34,0,1)))</f>
        <v>0</v>
      </c>
      <c r="BI34" s="374">
        <f>IF(OR(K162="NS",$K34="NS"),0,IF(AND(K162="NA",$K34="NA"),0,IF(K162&lt;=$K34,0,1)))</f>
        <v>0</v>
      </c>
      <c r="BJ34" s="375">
        <f>IF(OR(L162="NS",$L34="NS"),0,IF(AND(L162="NA",$L34="NA"),0,IF(L162&lt;=$L34,0,1)))</f>
        <v>0</v>
      </c>
      <c r="BK34" s="376">
        <f>IF(OR(M162="NS",$M34="NS"),0,IF(AND(M162="NA",$M34="NA"),0,IF(M162&lt;=$M34,0,1)))</f>
        <v>0</v>
      </c>
      <c r="BL34" s="482">
        <f>IF(OR(N162="NS",$N34="NS"),0,IF(AND(N162="NA",$N34="NA"),0,IF(N162&lt;=$N34,0,1)))</f>
        <v>0</v>
      </c>
      <c r="BM34" s="366">
        <f>IF(OR(O162="NS",$K34="NS"),0,IF(AND(O162="NA",$K34="NA"),0,IF(O162&lt;=$K34,0,1)))</f>
        <v>0</v>
      </c>
      <c r="BN34" s="622">
        <f>IF(OR(P162="NS",$L34="NS"),0,IF(AND(P162="NA",$L34="NA"),0,IF(P162&lt;=$L34,0,1)))</f>
        <v>0</v>
      </c>
      <c r="BO34" s="367">
        <f>IF(OR(Q162="NS",$M34="NS"),0,IF(AND(Q162="NA",$M34="NA"),0,IF(Q162&lt;=$M34,0,1)))</f>
        <v>0</v>
      </c>
      <c r="BP34" s="625">
        <f>IF(OR(R162="NS",$N34="NS"),0,IF(AND(R162="NA",$N34="NA"),0,IF(R162&lt;=$N34,0,1)))</f>
        <v>0</v>
      </c>
      <c r="BQ34" s="374">
        <f>IF(OR(S162="NS",$K34="NS"),0,IF(AND(S162="NA",$K34="NA"),0,IF(S162&lt;=$K34,0,1)))</f>
        <v>0</v>
      </c>
      <c r="BR34" s="375">
        <f>IF(OR(T162="NS",$L34="NS"),0,IF(AND(T162="NA",$L34="NA"),0,IF(T162&lt;=$L34,0,1)))</f>
        <v>0</v>
      </c>
      <c r="BS34" s="376">
        <f>IF(OR(U162="NS",$M34="NS"),0,IF(AND(U162="NA",$M34="NA"),0,IF(U162&lt;=$M34,0,1)))</f>
        <v>0</v>
      </c>
      <c r="BT34" s="482">
        <f>IF(OR(V162="NS",$N34="NS"),0,IF(AND(V162="NA",$N34="NA"),0,IF(V162&lt;=$N34,0,1)))</f>
        <v>0</v>
      </c>
      <c r="BU34" s="366">
        <f>IF(OR(W162="NS",$K34="NS"),0,IF(AND(W162="NA",$K34="NA"),0,IF(W162&lt;=$K34,0,1)))</f>
        <v>0</v>
      </c>
      <c r="BV34" s="622">
        <f>IF(OR(X162="NS",$L34="NS"),0,IF(AND(X162="NA",$L34="NA"),0,IF(X162&lt;=$L34,0,1)))</f>
        <v>0</v>
      </c>
      <c r="BW34" s="367">
        <f>IF(OR(Y162="NS",$M34="NS"),0,IF(AND(Y162="NA",$M34="NA"),0,IF(Y162&lt;=$M34,0,1)))</f>
        <v>0</v>
      </c>
      <c r="BX34" s="625">
        <f>IF(OR(Z162="NS",$N34="NS"),0,IF(AND(Z162="NA",$N34="NA"),0,IF(Z162&lt;=$N34,0,1)))</f>
        <v>0</v>
      </c>
      <c r="BY34" s="374">
        <f>IF(OR(AA162="NS",$K34="NS"),0,IF(AND(AA162="NA",$K34="NA"),0,IF(AA162&lt;=$K34,0,1)))</f>
        <v>0</v>
      </c>
      <c r="BZ34" s="375">
        <f>IF(OR(AB162="NS",$L34="NS"),0,IF(AND(AB162="NA",$L34="NA"),0,IF(AB162&lt;=$L34,0,1)))</f>
        <v>0</v>
      </c>
      <c r="CA34" s="376">
        <f>IF(OR(AC162="NS",$M34="NS"),0,IF(AND(AC162="NA",$M34="NA"),0,IF(AC162&lt;=$M34,0,1)))</f>
        <v>0</v>
      </c>
      <c r="CB34" s="482">
        <f>IF(OR(AD162="NS",$N34="NS"),0,IF(AND(AD162="NA",$N34="NA"),0,IF(AD162&lt;=$N34,0,1)))</f>
        <v>0</v>
      </c>
      <c r="CC34" s="293">
        <f>IF(SUM(AS34:CB34)=0,0,1)</f>
        <v>0</v>
      </c>
      <c r="CD34" s="294" t="str">
        <f>IF(CC34=0,"",
IF(SUM(CC34:CC34)=1,CE34,
IF(CC155&gt;SUM(CC34:CC34),_xlfn.CONCAT(", ",CE34),
IF(CC155=SUM(CC34:CC34),_xlfn.CONCAT(" y ",CE34)))))</f>
        <v/>
      </c>
      <c r="CE34" s="89" t="s">
        <v>5745</v>
      </c>
      <c r="CF34" s="422">
        <f>IF(SUM(AA162:AD282)&gt;0,1,0)</f>
        <v>0</v>
      </c>
      <c r="CG34" s="465">
        <f>IF(AND(G34=1,K34&lt;&gt;"",SUM(K34)=0),1,0)</f>
        <v>0</v>
      </c>
    </row>
    <row r="35" spans="1:85" ht="14.25">
      <c r="A35" s="64"/>
      <c r="B35" s="11"/>
      <c r="C35" s="58" t="s">
        <v>5043</v>
      </c>
      <c r="D35" s="1144" t="str">
        <f>IF(CNGE_2025_M1_Secc5_Sub1!$D31="","",CNGE_2025_M1_Secc5_Sub1!$D31)</f>
        <v/>
      </c>
      <c r="E35" s="889"/>
      <c r="F35" s="890"/>
      <c r="G35" s="992"/>
      <c r="H35" s="884"/>
      <c r="I35" s="884"/>
      <c r="J35" s="885"/>
      <c r="K35" s="813"/>
      <c r="L35" s="813"/>
      <c r="M35" s="813"/>
      <c r="N35" s="813"/>
      <c r="O35" s="813"/>
      <c r="P35" s="813"/>
      <c r="Q35" s="813"/>
      <c r="R35" s="813"/>
      <c r="S35" s="813"/>
      <c r="T35" s="813"/>
      <c r="U35" s="813"/>
      <c r="V35" s="813"/>
      <c r="W35" s="813"/>
      <c r="X35" s="813"/>
      <c r="Y35" s="813"/>
      <c r="Z35" s="813"/>
      <c r="AA35" s="813"/>
      <c r="AB35" s="813"/>
      <c r="AC35" s="813"/>
      <c r="AD35" s="813"/>
      <c r="AG35" s="302">
        <f t="shared" ref="AG35:AG98" si="0">IF(AND($G35&lt;&gt;"",$G35&lt;&gt;1,COUNTA(K35:AD35,K163:AD163)&gt;0),1,IF(AND($G35="",COUNTA(K35:AD35,K163:AD163)&gt;0),1,0))</f>
        <v>0</v>
      </c>
      <c r="AH35" s="321">
        <f>IF(AND(COUNTBLANK(D35)=0,OR(AND($G35&lt;&gt;"",$G35&lt;&gt;1,COUNTA(K35:AD35,K163:AD163)=0),AND($G35&lt;&gt;"",$G35=1,COUNTA(K35:AD35,K163:AD163)=40))),0,IF(AND(COUNTBLANK(D35)=1,COUNTA(G35:AD35,K163:AD163)=0),0,1))</f>
        <v>0</v>
      </c>
      <c r="AI35" s="293">
        <f t="shared" ref="AI35:AI98" si="1">IF(AH35=0,0,1)</f>
        <v>0</v>
      </c>
      <c r="AJ35" s="294" t="str">
        <f>IF(AI35=0,"",
IF(SUM($AI$34:AI35)=1,AK35,
IF($AI$155&gt;SUM($AI$34:AI35),_xlfn.CONCAT(", ",AK35),
IF($AI$155=SUM($AI$34:AI35),_xlfn.CONCAT(" y ",AK35)))))</f>
        <v/>
      </c>
      <c r="AK35" s="89" t="s">
        <v>5120</v>
      </c>
      <c r="AL35" s="612">
        <f t="shared" ref="AL35:AL65" si="2">IF(OR(K35="NS",O35="NS",S35="NS",W35="NS",AA35="NS",K163="NS",O163="NS",S163="NS",W163="NS",AA163="NS"),0,IF(AND(K35="NA",O35="NA",S35="NA",W35="NA",AA35="NA",K163="NA",O163="NA",S163="NA",W163="NA",AA163="NA"),0,IF(K35&lt;=SUM(O35,S35,W35,AA35,K163,O163,S163,W163,AA163),0,1)))</f>
        <v>0</v>
      </c>
      <c r="AM35" s="613">
        <f t="shared" ref="AM35:AM65" si="3">IF(OR(L35="NS",P35="NS",T35="NS",X35="NS",AB35="NS",L163="NS",P163="NS",T163="NS",X163="NS",AB163="NS"),0,IF(AND(L35="NA",P35="NA",T35="NA",X35="NA",AB35="NA",L163="NA",P163="NA",T163="NA",X163="NA",AB163="NA"),0,IF(L35&lt;=SUM(L35,P35,T35,X35,AB35,L163,P163,T163,X163,AB163),0,1)))</f>
        <v>0</v>
      </c>
      <c r="AN35" s="614">
        <f t="shared" ref="AN35:AN65" si="4">IF(OR(M35="NS",Q35="NS",U35="NS",Y35="NS",AC35="NS",M163="NS",Q163="NS",U163="NS",Y163="NS",AC163="NS"),0,IF(AND(M35="NA",Q35="NA",U35="NA",Y35="NA",AC35="NA",M163="NA",Q163="NA",U163="NA",Y163="NA",AC163="NA"),0,IF(M35&lt;=SUM(M35,Q35,U35,Y35,AC35,M163,Q163,U163,Y163,AC163),0,1)))</f>
        <v>0</v>
      </c>
      <c r="AO35" s="615">
        <f t="shared" ref="AO35:AO65" si="5">IF(OR(N35="NS",R35="NS",V35="NS",Z35="NS",AD35="NS",N163="NS",R163="NS",V163="NS",Z163="NS",AD163="NS"),0,IF(AND(N35="NA",R35="NA",V35="NA",Z35="NA",AD35="NA",N163="NA",R163="NA",V163="NA",Z163="NA",AD163="NA"),0,IF(N35&lt;=SUM(N35,R35,V35,Z35,AD35,N163,R163,V163,Z163,AD163),0,1)))</f>
        <v>0</v>
      </c>
      <c r="AP35" s="338">
        <f t="shared" ref="AP35:AP98" si="6">IF(SUM(AL35:AO35)=0,0,1)</f>
        <v>0</v>
      </c>
      <c r="AQ35" s="294" t="str">
        <f>IF(AP35=0,"",
IF(SUM($AP$34:AP35)=1,AR35,
IF($AP$155&gt;SUM($AP$34:AP35),_xlfn.CONCAT(", ",AR35),
IF($AP$155=SUM($AP$34:AP35),_xlfn.CONCAT(" y ",AR35)))))</f>
        <v/>
      </c>
      <c r="AR35" s="368" t="s">
        <v>5120</v>
      </c>
      <c r="AS35" s="374">
        <f t="shared" ref="AS35:AS65" si="7">IF(OR(O35="NS",$K35="NS"),0,IF(AND(O35="NA",$K35="NA"),0,IF(O35&lt;=$K35,0,1)))</f>
        <v>0</v>
      </c>
      <c r="AT35" s="375">
        <f t="shared" ref="AT35:AT65" si="8">IF(OR(P35="NS",$L35="NS"),0,IF(AND(P35="NA",$L35="NA"),0,IF(P35&lt;=$L35,0,1)))</f>
        <v>0</v>
      </c>
      <c r="AU35" s="376">
        <f t="shared" ref="AU35:AU65" si="9">IF(OR(Q35="NS",$M35="NS"),0,IF(AND(Q35="NA",$M35="NA"),0,IF(Q35&lt;=$M35,0,1)))</f>
        <v>0</v>
      </c>
      <c r="AV35" s="482">
        <f t="shared" ref="AV35:AV65" si="10">IF(OR(R35="NS",$N35="NS"),0,IF(AND(R35="NA",$N35="NA"),0,IF(R35&lt;=$N35,0,1)))</f>
        <v>0</v>
      </c>
      <c r="AW35" s="366">
        <f t="shared" ref="AW35:AW65" si="11">IF(OR(S35="NS",$K35="NS"),0,IF(AND(S35="NA",$K35="NA"),0,IF(S35&lt;=$K35,0,1)))</f>
        <v>0</v>
      </c>
      <c r="AX35" s="622">
        <f t="shared" ref="AX35:AX65" si="12">IF(OR(T35="NS",$L35="NS"),0,IF(AND(T35="NA",$L35="NA"),0,IF(T35&lt;=$L35,0,1)))</f>
        <v>0</v>
      </c>
      <c r="AY35" s="367">
        <f t="shared" ref="AY35:AY65" si="13">IF(OR(U35="NS",$M35="NS"),0,IF(AND(U35="NA",$M35="NA"),0,IF(U35&lt;=$M35,0,1)))</f>
        <v>0</v>
      </c>
      <c r="AZ35" s="625">
        <f t="shared" ref="AZ35:AZ65" si="14">IF(OR(V35="NS",$N35="NS"),0,IF(AND(V35="NA",$N35="NA"),0,IF(V35&lt;=$N35,0,1)))</f>
        <v>0</v>
      </c>
      <c r="BA35" s="374">
        <f t="shared" ref="BA35:BA65" si="15">IF(OR(W35="NS",$K35="NS"),0,IF(AND(W35="NA",$K35="NA"),0,IF(W35&lt;=$K35,0,1)))</f>
        <v>0</v>
      </c>
      <c r="BB35" s="375">
        <f t="shared" ref="BB35:BB65" si="16">IF(OR(X35="NS",$L35="NS"),0,IF(AND(X35="NA",$L35="NA"),0,IF(X35&lt;=$L35,0,1)))</f>
        <v>0</v>
      </c>
      <c r="BC35" s="376">
        <f t="shared" ref="BC35:BC65" si="17">IF(OR(Y35="NS",$M35="NS"),0,IF(AND(Y35="NA",$M35="NA"),0,IF(Y35&lt;=$M35,0,1)))</f>
        <v>0</v>
      </c>
      <c r="BD35" s="482">
        <f t="shared" ref="BD35:BD65" si="18">IF(OR(Z35="NS",$N35="NS"),0,IF(AND(Z35="NA",$N35="NA"),0,IF(Z35&lt;=$N35,0,1)))</f>
        <v>0</v>
      </c>
      <c r="BE35" s="366">
        <f t="shared" ref="BE35:BE65" si="19">IF(OR(AA35="NS",$K35="NS"),0,IF(AND(AA35="NA",$K35="NA"),0,IF(AA35&lt;=$K35,0,1)))</f>
        <v>0</v>
      </c>
      <c r="BF35" s="622">
        <f t="shared" ref="BF35:BF65" si="20">IF(OR(AB35="NS",$L35="NS"),0,IF(AND(AB35="NA",$L35="NA"),0,IF(AB35&lt;=$L35,0,1)))</f>
        <v>0</v>
      </c>
      <c r="BG35" s="367">
        <f t="shared" ref="BG35:BG65" si="21">IF(OR(AC35="NS",$M35="NS"),0,IF(AND(AC35="NA",$M35="NA"),0,IF(AC35&lt;=$M35,0,1)))</f>
        <v>0</v>
      </c>
      <c r="BH35" s="625">
        <f t="shared" ref="BH35:BH65" si="22">IF(OR(AD35="NS",$N35="NS"),0,IF(AND(AD35="NA",$N35="NA"),0,IF(AD35&lt;=$N35,0,1)))</f>
        <v>0</v>
      </c>
      <c r="BI35" s="374">
        <f t="shared" ref="BI35:BI65" si="23">IF(OR(K163="NS",$K35="NS"),0,IF(AND(K163="NA",$K35="NA"),0,IF(K163&lt;=$K35,0,1)))</f>
        <v>0</v>
      </c>
      <c r="BJ35" s="375">
        <f t="shared" ref="BJ35:BJ65" si="24">IF(OR(L163="NS",$L35="NS"),0,IF(AND(L163="NA",$L35="NA"),0,IF(L163&lt;=$L35,0,1)))</f>
        <v>0</v>
      </c>
      <c r="BK35" s="376">
        <f t="shared" ref="BK35:BK65" si="25">IF(OR(M163="NS",$M35="NS"),0,IF(AND(M163="NA",$M35="NA"),0,IF(M163&lt;=$M35,0,1)))</f>
        <v>0</v>
      </c>
      <c r="BL35" s="482">
        <f t="shared" ref="BL35:BL65" si="26">IF(OR(N163="NS",$N35="NS"),0,IF(AND(N163="NA",$N35="NA"),0,IF(N163&lt;=$N35,0,1)))</f>
        <v>0</v>
      </c>
      <c r="BM35" s="366">
        <f t="shared" ref="BM35:BM65" si="27">IF(OR(O163="NS",$K35="NS"),0,IF(AND(O163="NA",$K35="NA"),0,IF(O163&lt;=$K35,0,1)))</f>
        <v>0</v>
      </c>
      <c r="BN35" s="622">
        <f t="shared" ref="BN35:BN65" si="28">IF(OR(P163="NS",$L35="NS"),0,IF(AND(P163="NA",$L35="NA"),0,IF(P163&lt;=$L35,0,1)))</f>
        <v>0</v>
      </c>
      <c r="BO35" s="367">
        <f t="shared" ref="BO35:BO65" si="29">IF(OR(Q163="NS",$M35="NS"),0,IF(AND(Q163="NA",$M35="NA"),0,IF(Q163&lt;=$M35,0,1)))</f>
        <v>0</v>
      </c>
      <c r="BP35" s="625">
        <f t="shared" ref="BP35:BP65" si="30">IF(OR(R163="NS",$N35="NS"),0,IF(AND(R163="NA",$N35="NA"),0,IF(R163&lt;=$N35,0,1)))</f>
        <v>0</v>
      </c>
      <c r="BQ35" s="374">
        <f t="shared" ref="BQ35:BQ65" si="31">IF(OR(S163="NS",$K35="NS"),0,IF(AND(S163="NA",$K35="NA"),0,IF(S163&lt;=$K35,0,1)))</f>
        <v>0</v>
      </c>
      <c r="BR35" s="375">
        <f t="shared" ref="BR35:BR65" si="32">IF(OR(T163="NS",$L35="NS"),0,IF(AND(T163="NA",$L35="NA"),0,IF(T163&lt;=$L35,0,1)))</f>
        <v>0</v>
      </c>
      <c r="BS35" s="376">
        <f t="shared" ref="BS35:BS65" si="33">IF(OR(U163="NS",$M35="NS"),0,IF(AND(U163="NA",$M35="NA"),0,IF(U163&lt;=$M35,0,1)))</f>
        <v>0</v>
      </c>
      <c r="BT35" s="482">
        <f t="shared" ref="BT35:BT65" si="34">IF(OR(V163="NS",$N35="NS"),0,IF(AND(V163="NA",$N35="NA"),0,IF(V163&lt;=$N35,0,1)))</f>
        <v>0</v>
      </c>
      <c r="BU35" s="366">
        <f t="shared" ref="BU35:BU65" si="35">IF(OR(W163="NS",$K35="NS"),0,IF(AND(W163="NA",$K35="NA"),0,IF(W163&lt;=$K35,0,1)))</f>
        <v>0</v>
      </c>
      <c r="BV35" s="622">
        <f t="shared" ref="BV35:BV65" si="36">IF(OR(X163="NS",$L35="NS"),0,IF(AND(X163="NA",$L35="NA"),0,IF(X163&lt;=$L35,0,1)))</f>
        <v>0</v>
      </c>
      <c r="BW35" s="367">
        <f t="shared" ref="BW35:BW65" si="37">IF(OR(Y163="NS",$M35="NS"),0,IF(AND(Y163="NA",$M35="NA"),0,IF(Y163&lt;=$M35,0,1)))</f>
        <v>0</v>
      </c>
      <c r="BX35" s="625">
        <f t="shared" ref="BX35:BX65" si="38">IF(OR(Z163="NS",$N35="NS"),0,IF(AND(Z163="NA",$N35="NA"),0,IF(Z163&lt;=$N35,0,1)))</f>
        <v>0</v>
      </c>
      <c r="BY35" s="374">
        <f t="shared" ref="BY35:BY65" si="39">IF(OR(AA163="NS",$K35="NS"),0,IF(AND(AA163="NA",$K35="NA"),0,IF(AA163&lt;=$K35,0,1)))</f>
        <v>0</v>
      </c>
      <c r="BZ35" s="375">
        <f t="shared" ref="BZ35:BZ65" si="40">IF(OR(AB163="NS",$L35="NS"),0,IF(AND(AB163="NA",$L35="NA"),0,IF(AB163&lt;=$L35,0,1)))</f>
        <v>0</v>
      </c>
      <c r="CA35" s="376">
        <f t="shared" ref="CA35:CA65" si="41">IF(OR(AC163="NS",$M35="NS"),0,IF(AND(AC163="NA",$M35="NA"),0,IF(AC163&lt;=$M35,0,1)))</f>
        <v>0</v>
      </c>
      <c r="CB35" s="482">
        <f t="shared" ref="CB35:CB65" si="42">IF(OR(AD163="NS",$N35="NS"),0,IF(AND(AD163="NA",$N35="NA"),0,IF(AD163&lt;=$N35,0,1)))</f>
        <v>0</v>
      </c>
      <c r="CC35" s="293">
        <f t="shared" ref="CC35:CC98" si="43">IF(SUM(AS35:CB35)=0,0,1)</f>
        <v>0</v>
      </c>
      <c r="CD35" s="294" t="str">
        <f>IF(CC35=0,"",
IF(SUM($CC$34:CC35)=1,CE35,
IF($CC$155&gt;SUM($CC$34:CC35),_xlfn.CONCAT(", ",CE35),
IF($CC$155=SUM($CC$34:CC35),_xlfn.CONCAT(" y ",CE35)))))</f>
        <v/>
      </c>
      <c r="CE35" s="89" t="s">
        <v>5120</v>
      </c>
      <c r="CG35" s="465">
        <f t="shared" ref="CG35:CG98" si="44">IF(AND(G35=1,K35&lt;&gt;"",SUM(K35)=0),1,0)</f>
        <v>0</v>
      </c>
    </row>
    <row r="36" spans="1:85" ht="15" customHeight="1">
      <c r="A36" s="64"/>
      <c r="B36" s="11"/>
      <c r="C36" s="58" t="s">
        <v>5045</v>
      </c>
      <c r="D36" s="1144" t="str">
        <f>IF(CNGE_2025_M1_Secc5_Sub1!$D32="","",CNGE_2025_M1_Secc5_Sub1!$D32)</f>
        <v/>
      </c>
      <c r="E36" s="889"/>
      <c r="F36" s="890"/>
      <c r="G36" s="992"/>
      <c r="H36" s="884"/>
      <c r="I36" s="884"/>
      <c r="J36" s="885"/>
      <c r="K36" s="813"/>
      <c r="L36" s="813"/>
      <c r="M36" s="813"/>
      <c r="N36" s="813"/>
      <c r="O36" s="813"/>
      <c r="P36" s="813"/>
      <c r="Q36" s="813"/>
      <c r="R36" s="813"/>
      <c r="S36" s="813"/>
      <c r="T36" s="813"/>
      <c r="U36" s="813"/>
      <c r="V36" s="813"/>
      <c r="W36" s="813"/>
      <c r="X36" s="813"/>
      <c r="Y36" s="813"/>
      <c r="Z36" s="813"/>
      <c r="AA36" s="813"/>
      <c r="AB36" s="813"/>
      <c r="AC36" s="813"/>
      <c r="AD36" s="813"/>
      <c r="AG36" s="302">
        <f t="shared" si="0"/>
        <v>0</v>
      </c>
      <c r="AH36" s="321">
        <f t="shared" ref="AH36:AH99" si="45">IF(AND(COUNTBLANK(D36)=0,OR(AND($G36&lt;&gt;"",$G36&lt;&gt;1,COUNTA(K36:AD36,K164:AD164)=0),AND($G36&lt;&gt;"",$G36=1,COUNTA(K36:AD36,K164:AD164)=40))),0,IF(AND(COUNTBLANK(D36)=1,COUNTA(G36:AD36,K164:AD164)=0),0,1))</f>
        <v>0</v>
      </c>
      <c r="AI36" s="293">
        <f t="shared" si="1"/>
        <v>0</v>
      </c>
      <c r="AJ36" s="294" t="str">
        <f>IF(AI36=0,"",
IF(SUM($AI$34:AI36)=1,AK36,
IF($AI$155&gt;SUM($AI$34:AI36),_xlfn.CONCAT(", ",AK36),
IF($AI$155=SUM($AI$34:AI36),_xlfn.CONCAT(" y ",AK36)))))</f>
        <v/>
      </c>
      <c r="AK36" s="89" t="s">
        <v>5121</v>
      </c>
      <c r="AL36" s="612">
        <f t="shared" si="2"/>
        <v>0</v>
      </c>
      <c r="AM36" s="613">
        <f t="shared" si="3"/>
        <v>0</v>
      </c>
      <c r="AN36" s="614">
        <f t="shared" si="4"/>
        <v>0</v>
      </c>
      <c r="AO36" s="615">
        <f t="shared" si="5"/>
        <v>0</v>
      </c>
      <c r="AP36" s="338">
        <f t="shared" si="6"/>
        <v>0</v>
      </c>
      <c r="AQ36" s="294" t="str">
        <f>IF(AP36=0,"",
IF(SUM($AP$34:AP36)=1,AR36,
IF($AP$155&gt;SUM($AP$34:AP36),_xlfn.CONCAT(", ",AR36),
IF($AP$155=SUM($AP$34:AP36),_xlfn.CONCAT(" y ",AR36)))))</f>
        <v/>
      </c>
      <c r="AR36" s="368" t="s">
        <v>5121</v>
      </c>
      <c r="AS36" s="374">
        <f t="shared" si="7"/>
        <v>0</v>
      </c>
      <c r="AT36" s="375">
        <f t="shared" si="8"/>
        <v>0</v>
      </c>
      <c r="AU36" s="376">
        <f t="shared" si="9"/>
        <v>0</v>
      </c>
      <c r="AV36" s="482">
        <f t="shared" si="10"/>
        <v>0</v>
      </c>
      <c r="AW36" s="366">
        <f t="shared" si="11"/>
        <v>0</v>
      </c>
      <c r="AX36" s="622">
        <f t="shared" si="12"/>
        <v>0</v>
      </c>
      <c r="AY36" s="367">
        <f t="shared" si="13"/>
        <v>0</v>
      </c>
      <c r="AZ36" s="625">
        <f t="shared" si="14"/>
        <v>0</v>
      </c>
      <c r="BA36" s="374">
        <f t="shared" si="15"/>
        <v>0</v>
      </c>
      <c r="BB36" s="375">
        <f t="shared" si="16"/>
        <v>0</v>
      </c>
      <c r="BC36" s="376">
        <f t="shared" si="17"/>
        <v>0</v>
      </c>
      <c r="BD36" s="482">
        <f t="shared" si="18"/>
        <v>0</v>
      </c>
      <c r="BE36" s="366">
        <f t="shared" si="19"/>
        <v>0</v>
      </c>
      <c r="BF36" s="622">
        <f t="shared" si="20"/>
        <v>0</v>
      </c>
      <c r="BG36" s="367">
        <f t="shared" si="21"/>
        <v>0</v>
      </c>
      <c r="BH36" s="625">
        <f t="shared" si="22"/>
        <v>0</v>
      </c>
      <c r="BI36" s="374">
        <f t="shared" si="23"/>
        <v>0</v>
      </c>
      <c r="BJ36" s="375">
        <f t="shared" si="24"/>
        <v>0</v>
      </c>
      <c r="BK36" s="376">
        <f t="shared" si="25"/>
        <v>0</v>
      </c>
      <c r="BL36" s="482">
        <f t="shared" si="26"/>
        <v>0</v>
      </c>
      <c r="BM36" s="366">
        <f t="shared" si="27"/>
        <v>0</v>
      </c>
      <c r="BN36" s="622">
        <f t="shared" si="28"/>
        <v>0</v>
      </c>
      <c r="BO36" s="367">
        <f t="shared" si="29"/>
        <v>0</v>
      </c>
      <c r="BP36" s="625">
        <f t="shared" si="30"/>
        <v>0</v>
      </c>
      <c r="BQ36" s="374">
        <f t="shared" si="31"/>
        <v>0</v>
      </c>
      <c r="BR36" s="375">
        <f t="shared" si="32"/>
        <v>0</v>
      </c>
      <c r="BS36" s="376">
        <f t="shared" si="33"/>
        <v>0</v>
      </c>
      <c r="BT36" s="482">
        <f t="shared" si="34"/>
        <v>0</v>
      </c>
      <c r="BU36" s="366">
        <f t="shared" si="35"/>
        <v>0</v>
      </c>
      <c r="BV36" s="622">
        <f t="shared" si="36"/>
        <v>0</v>
      </c>
      <c r="BW36" s="367">
        <f t="shared" si="37"/>
        <v>0</v>
      </c>
      <c r="BX36" s="625">
        <f t="shared" si="38"/>
        <v>0</v>
      </c>
      <c r="BY36" s="374">
        <f t="shared" si="39"/>
        <v>0</v>
      </c>
      <c r="BZ36" s="375">
        <f t="shared" si="40"/>
        <v>0</v>
      </c>
      <c r="CA36" s="376">
        <f t="shared" si="41"/>
        <v>0</v>
      </c>
      <c r="CB36" s="482">
        <f t="shared" si="42"/>
        <v>0</v>
      </c>
      <c r="CC36" s="293">
        <f t="shared" si="43"/>
        <v>0</v>
      </c>
      <c r="CD36" s="294" t="str">
        <f>IF(CC36=0,"",
IF(SUM($CC$34:CC36)=1,CE36,
IF($CC$155&gt;SUM($CC$34:CC36),_xlfn.CONCAT(", ",CE36),
IF($CC$155=SUM($CC$34:CC36),_xlfn.CONCAT(" y ",CE36)))))</f>
        <v/>
      </c>
      <c r="CE36" s="89" t="s">
        <v>5121</v>
      </c>
      <c r="CG36" s="465">
        <f t="shared" si="44"/>
        <v>0</v>
      </c>
    </row>
    <row r="37" spans="1:85" ht="15" customHeight="1">
      <c r="A37" s="64"/>
      <c r="B37" s="11"/>
      <c r="C37" s="58" t="s">
        <v>5047</v>
      </c>
      <c r="D37" s="1144" t="str">
        <f>IF(CNGE_2025_M1_Secc5_Sub1!$D33="","",CNGE_2025_M1_Secc5_Sub1!$D33)</f>
        <v/>
      </c>
      <c r="E37" s="889"/>
      <c r="F37" s="890"/>
      <c r="G37" s="992"/>
      <c r="H37" s="884"/>
      <c r="I37" s="884"/>
      <c r="J37" s="885"/>
      <c r="K37" s="813"/>
      <c r="L37" s="813"/>
      <c r="M37" s="813"/>
      <c r="N37" s="813"/>
      <c r="O37" s="813"/>
      <c r="P37" s="813"/>
      <c r="Q37" s="813"/>
      <c r="R37" s="813"/>
      <c r="S37" s="813"/>
      <c r="T37" s="813"/>
      <c r="U37" s="813"/>
      <c r="V37" s="813"/>
      <c r="W37" s="813"/>
      <c r="X37" s="813"/>
      <c r="Y37" s="813"/>
      <c r="Z37" s="813"/>
      <c r="AA37" s="813"/>
      <c r="AB37" s="813"/>
      <c r="AC37" s="813"/>
      <c r="AD37" s="813"/>
      <c r="AG37" s="302">
        <f t="shared" si="0"/>
        <v>0</v>
      </c>
      <c r="AH37" s="321">
        <f t="shared" si="45"/>
        <v>0</v>
      </c>
      <c r="AI37" s="293">
        <f t="shared" si="1"/>
        <v>0</v>
      </c>
      <c r="AJ37" s="294" t="str">
        <f>IF(AI37=0,"",
IF(SUM($AI$34:AI37)=1,AK37,
IF($AI$155&gt;SUM($AI$34:AI37),_xlfn.CONCAT(", ",AK37),
IF($AI$155=SUM($AI$34:AI37),_xlfn.CONCAT(" y ",AK37)))))</f>
        <v/>
      </c>
      <c r="AK37" s="89" t="s">
        <v>5122</v>
      </c>
      <c r="AL37" s="612">
        <f t="shared" si="2"/>
        <v>0</v>
      </c>
      <c r="AM37" s="613">
        <f t="shared" si="3"/>
        <v>0</v>
      </c>
      <c r="AN37" s="614">
        <f t="shared" si="4"/>
        <v>0</v>
      </c>
      <c r="AO37" s="615">
        <f t="shared" si="5"/>
        <v>0</v>
      </c>
      <c r="AP37" s="338">
        <f t="shared" si="6"/>
        <v>0</v>
      </c>
      <c r="AQ37" s="294" t="str">
        <f>IF(AP37=0,"",
IF(SUM($AP$34:AP37)=1,AR37,
IF($AP$155&gt;SUM($AP$34:AP37),_xlfn.CONCAT(", ",AR37),
IF($AP$155=SUM($AP$34:AP37),_xlfn.CONCAT(" y ",AR37)))))</f>
        <v/>
      </c>
      <c r="AR37" s="368" t="s">
        <v>5122</v>
      </c>
      <c r="AS37" s="374">
        <f t="shared" si="7"/>
        <v>0</v>
      </c>
      <c r="AT37" s="375">
        <f t="shared" si="8"/>
        <v>0</v>
      </c>
      <c r="AU37" s="376">
        <f t="shared" si="9"/>
        <v>0</v>
      </c>
      <c r="AV37" s="482">
        <f t="shared" si="10"/>
        <v>0</v>
      </c>
      <c r="AW37" s="366">
        <f t="shared" si="11"/>
        <v>0</v>
      </c>
      <c r="AX37" s="622">
        <f t="shared" si="12"/>
        <v>0</v>
      </c>
      <c r="AY37" s="367">
        <f t="shared" si="13"/>
        <v>0</v>
      </c>
      <c r="AZ37" s="625">
        <f t="shared" si="14"/>
        <v>0</v>
      </c>
      <c r="BA37" s="374">
        <f t="shared" si="15"/>
        <v>0</v>
      </c>
      <c r="BB37" s="375">
        <f t="shared" si="16"/>
        <v>0</v>
      </c>
      <c r="BC37" s="376">
        <f t="shared" si="17"/>
        <v>0</v>
      </c>
      <c r="BD37" s="482">
        <f t="shared" si="18"/>
        <v>0</v>
      </c>
      <c r="BE37" s="366">
        <f t="shared" si="19"/>
        <v>0</v>
      </c>
      <c r="BF37" s="622">
        <f t="shared" si="20"/>
        <v>0</v>
      </c>
      <c r="BG37" s="367">
        <f t="shared" si="21"/>
        <v>0</v>
      </c>
      <c r="BH37" s="625">
        <f t="shared" si="22"/>
        <v>0</v>
      </c>
      <c r="BI37" s="374">
        <f t="shared" si="23"/>
        <v>0</v>
      </c>
      <c r="BJ37" s="375">
        <f t="shared" si="24"/>
        <v>0</v>
      </c>
      <c r="BK37" s="376">
        <f t="shared" si="25"/>
        <v>0</v>
      </c>
      <c r="BL37" s="482">
        <f t="shared" si="26"/>
        <v>0</v>
      </c>
      <c r="BM37" s="366">
        <f t="shared" si="27"/>
        <v>0</v>
      </c>
      <c r="BN37" s="622">
        <f t="shared" si="28"/>
        <v>0</v>
      </c>
      <c r="BO37" s="367">
        <f t="shared" si="29"/>
        <v>0</v>
      </c>
      <c r="BP37" s="625">
        <f t="shared" si="30"/>
        <v>0</v>
      </c>
      <c r="BQ37" s="374">
        <f t="shared" si="31"/>
        <v>0</v>
      </c>
      <c r="BR37" s="375">
        <f t="shared" si="32"/>
        <v>0</v>
      </c>
      <c r="BS37" s="376">
        <f t="shared" si="33"/>
        <v>0</v>
      </c>
      <c r="BT37" s="482">
        <f t="shared" si="34"/>
        <v>0</v>
      </c>
      <c r="BU37" s="366">
        <f t="shared" si="35"/>
        <v>0</v>
      </c>
      <c r="BV37" s="622">
        <f t="shared" si="36"/>
        <v>0</v>
      </c>
      <c r="BW37" s="367">
        <f t="shared" si="37"/>
        <v>0</v>
      </c>
      <c r="BX37" s="625">
        <f t="shared" si="38"/>
        <v>0</v>
      </c>
      <c r="BY37" s="374">
        <f t="shared" si="39"/>
        <v>0</v>
      </c>
      <c r="BZ37" s="375">
        <f t="shared" si="40"/>
        <v>0</v>
      </c>
      <c r="CA37" s="376">
        <f t="shared" si="41"/>
        <v>0</v>
      </c>
      <c r="CB37" s="482">
        <f t="shared" si="42"/>
        <v>0</v>
      </c>
      <c r="CC37" s="293">
        <f t="shared" si="43"/>
        <v>0</v>
      </c>
      <c r="CD37" s="294" t="str">
        <f>IF(CC37=0,"",
IF(SUM($CC$34:CC37)=1,CE37,
IF($CC$155&gt;SUM($CC$34:CC37),_xlfn.CONCAT(", ",CE37),
IF($CC$155=SUM($CC$34:CC37),_xlfn.CONCAT(" y ",CE37)))))</f>
        <v/>
      </c>
      <c r="CE37" s="89" t="s">
        <v>5122</v>
      </c>
      <c r="CG37" s="465">
        <f t="shared" si="44"/>
        <v>0</v>
      </c>
    </row>
    <row r="38" spans="1:85" ht="15" customHeight="1">
      <c r="A38" s="64"/>
      <c r="B38" s="11"/>
      <c r="C38" s="58" t="s">
        <v>5049</v>
      </c>
      <c r="D38" s="1144" t="str">
        <f>IF(CNGE_2025_M1_Secc5_Sub1!$D34="","",CNGE_2025_M1_Secc5_Sub1!$D34)</f>
        <v/>
      </c>
      <c r="E38" s="889"/>
      <c r="F38" s="890"/>
      <c r="G38" s="992"/>
      <c r="H38" s="884"/>
      <c r="I38" s="884"/>
      <c r="J38" s="885"/>
      <c r="K38" s="813"/>
      <c r="L38" s="813"/>
      <c r="M38" s="813"/>
      <c r="N38" s="813"/>
      <c r="O38" s="813"/>
      <c r="P38" s="813"/>
      <c r="Q38" s="813"/>
      <c r="R38" s="813"/>
      <c r="S38" s="813"/>
      <c r="T38" s="813"/>
      <c r="U38" s="813"/>
      <c r="V38" s="813"/>
      <c r="W38" s="813"/>
      <c r="X38" s="813"/>
      <c r="Y38" s="813"/>
      <c r="Z38" s="813"/>
      <c r="AA38" s="813"/>
      <c r="AB38" s="813"/>
      <c r="AC38" s="813"/>
      <c r="AD38" s="813"/>
      <c r="AG38" s="302">
        <f t="shared" si="0"/>
        <v>0</v>
      </c>
      <c r="AH38" s="321">
        <f t="shared" si="45"/>
        <v>0</v>
      </c>
      <c r="AI38" s="293">
        <f t="shared" si="1"/>
        <v>0</v>
      </c>
      <c r="AJ38" s="294" t="str">
        <f>IF(AI38=0,"",
IF(SUM($AI$34:AI38)=1,AK38,
IF($AI$155&gt;SUM($AI$34:AI38),_xlfn.CONCAT(", ",AK38),
IF($AI$155=SUM($AI$34:AI38),_xlfn.CONCAT(" y ",AK38)))))</f>
        <v/>
      </c>
      <c r="AK38" s="89" t="s">
        <v>5123</v>
      </c>
      <c r="AL38" s="612">
        <f t="shared" si="2"/>
        <v>0</v>
      </c>
      <c r="AM38" s="613">
        <f t="shared" si="3"/>
        <v>0</v>
      </c>
      <c r="AN38" s="614">
        <f t="shared" si="4"/>
        <v>0</v>
      </c>
      <c r="AO38" s="615">
        <f t="shared" si="5"/>
        <v>0</v>
      </c>
      <c r="AP38" s="338">
        <f t="shared" si="6"/>
        <v>0</v>
      </c>
      <c r="AQ38" s="294" t="str">
        <f>IF(AP38=0,"",
IF(SUM($AP$34:AP38)=1,AR38,
IF($AP$155&gt;SUM($AP$34:AP38),_xlfn.CONCAT(", ",AR38),
IF($AP$155=SUM($AP$34:AP38),_xlfn.CONCAT(" y ",AR38)))))</f>
        <v/>
      </c>
      <c r="AR38" s="368" t="s">
        <v>5123</v>
      </c>
      <c r="AS38" s="374">
        <f t="shared" si="7"/>
        <v>0</v>
      </c>
      <c r="AT38" s="375">
        <f t="shared" si="8"/>
        <v>0</v>
      </c>
      <c r="AU38" s="376">
        <f t="shared" si="9"/>
        <v>0</v>
      </c>
      <c r="AV38" s="482">
        <f t="shared" si="10"/>
        <v>0</v>
      </c>
      <c r="AW38" s="366">
        <f t="shared" si="11"/>
        <v>0</v>
      </c>
      <c r="AX38" s="622">
        <f t="shared" si="12"/>
        <v>0</v>
      </c>
      <c r="AY38" s="367">
        <f t="shared" si="13"/>
        <v>0</v>
      </c>
      <c r="AZ38" s="625">
        <f t="shared" si="14"/>
        <v>0</v>
      </c>
      <c r="BA38" s="374">
        <f t="shared" si="15"/>
        <v>0</v>
      </c>
      <c r="BB38" s="375">
        <f t="shared" si="16"/>
        <v>0</v>
      </c>
      <c r="BC38" s="376">
        <f t="shared" si="17"/>
        <v>0</v>
      </c>
      <c r="BD38" s="482">
        <f t="shared" si="18"/>
        <v>0</v>
      </c>
      <c r="BE38" s="366">
        <f t="shared" si="19"/>
        <v>0</v>
      </c>
      <c r="BF38" s="622">
        <f t="shared" si="20"/>
        <v>0</v>
      </c>
      <c r="BG38" s="367">
        <f t="shared" si="21"/>
        <v>0</v>
      </c>
      <c r="BH38" s="625">
        <f t="shared" si="22"/>
        <v>0</v>
      </c>
      <c r="BI38" s="374">
        <f t="shared" si="23"/>
        <v>0</v>
      </c>
      <c r="BJ38" s="375">
        <f t="shared" si="24"/>
        <v>0</v>
      </c>
      <c r="BK38" s="376">
        <f t="shared" si="25"/>
        <v>0</v>
      </c>
      <c r="BL38" s="482">
        <f t="shared" si="26"/>
        <v>0</v>
      </c>
      <c r="BM38" s="366">
        <f t="shared" si="27"/>
        <v>0</v>
      </c>
      <c r="BN38" s="622">
        <f t="shared" si="28"/>
        <v>0</v>
      </c>
      <c r="BO38" s="367">
        <f t="shared" si="29"/>
        <v>0</v>
      </c>
      <c r="BP38" s="625">
        <f t="shared" si="30"/>
        <v>0</v>
      </c>
      <c r="BQ38" s="374">
        <f t="shared" si="31"/>
        <v>0</v>
      </c>
      <c r="BR38" s="375">
        <f t="shared" si="32"/>
        <v>0</v>
      </c>
      <c r="BS38" s="376">
        <f t="shared" si="33"/>
        <v>0</v>
      </c>
      <c r="BT38" s="482">
        <f t="shared" si="34"/>
        <v>0</v>
      </c>
      <c r="BU38" s="366">
        <f t="shared" si="35"/>
        <v>0</v>
      </c>
      <c r="BV38" s="622">
        <f t="shared" si="36"/>
        <v>0</v>
      </c>
      <c r="BW38" s="367">
        <f t="shared" si="37"/>
        <v>0</v>
      </c>
      <c r="BX38" s="625">
        <f t="shared" si="38"/>
        <v>0</v>
      </c>
      <c r="BY38" s="374">
        <f t="shared" si="39"/>
        <v>0</v>
      </c>
      <c r="BZ38" s="375">
        <f t="shared" si="40"/>
        <v>0</v>
      </c>
      <c r="CA38" s="376">
        <f t="shared" si="41"/>
        <v>0</v>
      </c>
      <c r="CB38" s="482">
        <f t="shared" si="42"/>
        <v>0</v>
      </c>
      <c r="CC38" s="293">
        <f t="shared" si="43"/>
        <v>0</v>
      </c>
      <c r="CD38" s="294" t="str">
        <f>IF(CC38=0,"",
IF(SUM($CC$34:CC38)=1,CE38,
IF($CC$155&gt;SUM($CC$34:CC38),_xlfn.CONCAT(", ",CE38),
IF($CC$155=SUM($CC$34:CC38),_xlfn.CONCAT(" y ",CE38)))))</f>
        <v/>
      </c>
      <c r="CE38" s="89" t="s">
        <v>5123</v>
      </c>
      <c r="CG38" s="465">
        <f t="shared" si="44"/>
        <v>0</v>
      </c>
    </row>
    <row r="39" spans="1:85" ht="15" customHeight="1">
      <c r="A39" s="64"/>
      <c r="B39" s="11"/>
      <c r="C39" s="58" t="s">
        <v>5051</v>
      </c>
      <c r="D39" s="1144" t="str">
        <f>IF(CNGE_2025_M1_Secc5_Sub1!$D35="","",CNGE_2025_M1_Secc5_Sub1!$D35)</f>
        <v/>
      </c>
      <c r="E39" s="889"/>
      <c r="F39" s="890"/>
      <c r="G39" s="992"/>
      <c r="H39" s="884"/>
      <c r="I39" s="884"/>
      <c r="J39" s="885"/>
      <c r="K39" s="813"/>
      <c r="L39" s="813"/>
      <c r="M39" s="813"/>
      <c r="N39" s="813"/>
      <c r="O39" s="813"/>
      <c r="P39" s="813"/>
      <c r="Q39" s="813"/>
      <c r="R39" s="813"/>
      <c r="S39" s="813"/>
      <c r="T39" s="813"/>
      <c r="U39" s="813"/>
      <c r="V39" s="813"/>
      <c r="W39" s="813"/>
      <c r="X39" s="813"/>
      <c r="Y39" s="813"/>
      <c r="Z39" s="813"/>
      <c r="AA39" s="813"/>
      <c r="AB39" s="813"/>
      <c r="AC39" s="813"/>
      <c r="AD39" s="813"/>
      <c r="AG39" s="302">
        <f t="shared" si="0"/>
        <v>0</v>
      </c>
      <c r="AH39" s="321">
        <f t="shared" si="45"/>
        <v>0</v>
      </c>
      <c r="AI39" s="293">
        <f t="shared" si="1"/>
        <v>0</v>
      </c>
      <c r="AJ39" s="294" t="str">
        <f>IF(AI39=0,"",
IF(SUM($AI$34:AI39)=1,AK39,
IF($AI$155&gt;SUM($AI$34:AI39),_xlfn.CONCAT(", ",AK39),
IF($AI$155=SUM($AI$34:AI39),_xlfn.CONCAT(" y ",AK39)))))</f>
        <v/>
      </c>
      <c r="AK39" s="89" t="s">
        <v>5124</v>
      </c>
      <c r="AL39" s="612">
        <f t="shared" si="2"/>
        <v>0</v>
      </c>
      <c r="AM39" s="613">
        <f t="shared" si="3"/>
        <v>0</v>
      </c>
      <c r="AN39" s="614">
        <f t="shared" si="4"/>
        <v>0</v>
      </c>
      <c r="AO39" s="615">
        <f t="shared" si="5"/>
        <v>0</v>
      </c>
      <c r="AP39" s="338">
        <f t="shared" si="6"/>
        <v>0</v>
      </c>
      <c r="AQ39" s="294" t="str">
        <f>IF(AP39=0,"",
IF(SUM($AP$34:AP39)=1,AR39,
IF($AP$155&gt;SUM($AP$34:AP39),_xlfn.CONCAT(", ",AR39),
IF($AP$155=SUM($AP$34:AP39),_xlfn.CONCAT(" y ",AR39)))))</f>
        <v/>
      </c>
      <c r="AR39" s="368" t="s">
        <v>5124</v>
      </c>
      <c r="AS39" s="374">
        <f t="shared" si="7"/>
        <v>0</v>
      </c>
      <c r="AT39" s="375">
        <f t="shared" si="8"/>
        <v>0</v>
      </c>
      <c r="AU39" s="376">
        <f t="shared" si="9"/>
        <v>0</v>
      </c>
      <c r="AV39" s="482">
        <f t="shared" si="10"/>
        <v>0</v>
      </c>
      <c r="AW39" s="366">
        <f t="shared" si="11"/>
        <v>0</v>
      </c>
      <c r="AX39" s="622">
        <f t="shared" si="12"/>
        <v>0</v>
      </c>
      <c r="AY39" s="367">
        <f t="shared" si="13"/>
        <v>0</v>
      </c>
      <c r="AZ39" s="625">
        <f t="shared" si="14"/>
        <v>0</v>
      </c>
      <c r="BA39" s="374">
        <f t="shared" si="15"/>
        <v>0</v>
      </c>
      <c r="BB39" s="375">
        <f t="shared" si="16"/>
        <v>0</v>
      </c>
      <c r="BC39" s="376">
        <f t="shared" si="17"/>
        <v>0</v>
      </c>
      <c r="BD39" s="482">
        <f t="shared" si="18"/>
        <v>0</v>
      </c>
      <c r="BE39" s="366">
        <f t="shared" si="19"/>
        <v>0</v>
      </c>
      <c r="BF39" s="622">
        <f t="shared" si="20"/>
        <v>0</v>
      </c>
      <c r="BG39" s="367">
        <f t="shared" si="21"/>
        <v>0</v>
      </c>
      <c r="BH39" s="625">
        <f t="shared" si="22"/>
        <v>0</v>
      </c>
      <c r="BI39" s="374">
        <f t="shared" si="23"/>
        <v>0</v>
      </c>
      <c r="BJ39" s="375">
        <f t="shared" si="24"/>
        <v>0</v>
      </c>
      <c r="BK39" s="376">
        <f t="shared" si="25"/>
        <v>0</v>
      </c>
      <c r="BL39" s="482">
        <f t="shared" si="26"/>
        <v>0</v>
      </c>
      <c r="BM39" s="366">
        <f t="shared" si="27"/>
        <v>0</v>
      </c>
      <c r="BN39" s="622">
        <f t="shared" si="28"/>
        <v>0</v>
      </c>
      <c r="BO39" s="367">
        <f t="shared" si="29"/>
        <v>0</v>
      </c>
      <c r="BP39" s="625">
        <f t="shared" si="30"/>
        <v>0</v>
      </c>
      <c r="BQ39" s="374">
        <f t="shared" si="31"/>
        <v>0</v>
      </c>
      <c r="BR39" s="375">
        <f t="shared" si="32"/>
        <v>0</v>
      </c>
      <c r="BS39" s="376">
        <f t="shared" si="33"/>
        <v>0</v>
      </c>
      <c r="BT39" s="482">
        <f t="shared" si="34"/>
        <v>0</v>
      </c>
      <c r="BU39" s="366">
        <f t="shared" si="35"/>
        <v>0</v>
      </c>
      <c r="BV39" s="622">
        <f t="shared" si="36"/>
        <v>0</v>
      </c>
      <c r="BW39" s="367">
        <f t="shared" si="37"/>
        <v>0</v>
      </c>
      <c r="BX39" s="625">
        <f t="shared" si="38"/>
        <v>0</v>
      </c>
      <c r="BY39" s="374">
        <f t="shared" si="39"/>
        <v>0</v>
      </c>
      <c r="BZ39" s="375">
        <f t="shared" si="40"/>
        <v>0</v>
      </c>
      <c r="CA39" s="376">
        <f t="shared" si="41"/>
        <v>0</v>
      </c>
      <c r="CB39" s="482">
        <f t="shared" si="42"/>
        <v>0</v>
      </c>
      <c r="CC39" s="293">
        <f t="shared" si="43"/>
        <v>0</v>
      </c>
      <c r="CD39" s="294" t="str">
        <f>IF(CC39=0,"",
IF(SUM($CC$34:CC39)=1,CE39,
IF($CC$155&gt;SUM($CC$34:CC39),_xlfn.CONCAT(", ",CE39),
IF($CC$155=SUM($CC$34:CC39),_xlfn.CONCAT(" y ",CE39)))))</f>
        <v/>
      </c>
      <c r="CE39" s="89" t="s">
        <v>5124</v>
      </c>
      <c r="CG39" s="465">
        <f t="shared" si="44"/>
        <v>0</v>
      </c>
    </row>
    <row r="40" spans="1:85" ht="15" customHeight="1">
      <c r="A40" s="64"/>
      <c r="B40" s="11"/>
      <c r="C40" s="58" t="s">
        <v>5053</v>
      </c>
      <c r="D40" s="1144" t="str">
        <f>IF(CNGE_2025_M1_Secc5_Sub1!$D36="","",CNGE_2025_M1_Secc5_Sub1!$D36)</f>
        <v/>
      </c>
      <c r="E40" s="889"/>
      <c r="F40" s="890"/>
      <c r="G40" s="992"/>
      <c r="H40" s="884"/>
      <c r="I40" s="884"/>
      <c r="J40" s="885"/>
      <c r="K40" s="813"/>
      <c r="L40" s="813"/>
      <c r="M40" s="813"/>
      <c r="N40" s="813"/>
      <c r="O40" s="813"/>
      <c r="P40" s="813"/>
      <c r="Q40" s="813"/>
      <c r="R40" s="813"/>
      <c r="S40" s="813"/>
      <c r="T40" s="813"/>
      <c r="U40" s="813"/>
      <c r="V40" s="813"/>
      <c r="W40" s="813"/>
      <c r="X40" s="813"/>
      <c r="Y40" s="813"/>
      <c r="Z40" s="813"/>
      <c r="AA40" s="813"/>
      <c r="AB40" s="813"/>
      <c r="AC40" s="813"/>
      <c r="AD40" s="813"/>
      <c r="AG40" s="302">
        <f t="shared" si="0"/>
        <v>0</v>
      </c>
      <c r="AH40" s="321">
        <f t="shared" si="45"/>
        <v>0</v>
      </c>
      <c r="AI40" s="293">
        <f t="shared" si="1"/>
        <v>0</v>
      </c>
      <c r="AJ40" s="294" t="str">
        <f>IF(AI40=0,"",
IF(SUM($AI$34:AI40)=1,AK40,
IF($AI$155&gt;SUM($AI$34:AI40),_xlfn.CONCAT(", ",AK40),
IF($AI$155=SUM($AI$34:AI40),_xlfn.CONCAT(" y ",AK40)))))</f>
        <v/>
      </c>
      <c r="AK40" s="89" t="s">
        <v>5125</v>
      </c>
      <c r="AL40" s="612">
        <f t="shared" si="2"/>
        <v>0</v>
      </c>
      <c r="AM40" s="613">
        <f t="shared" si="3"/>
        <v>0</v>
      </c>
      <c r="AN40" s="614">
        <f t="shared" si="4"/>
        <v>0</v>
      </c>
      <c r="AO40" s="615">
        <f t="shared" si="5"/>
        <v>0</v>
      </c>
      <c r="AP40" s="338">
        <f t="shared" si="6"/>
        <v>0</v>
      </c>
      <c r="AQ40" s="294" t="str">
        <f>IF(AP40=0,"",
IF(SUM($AP$34:AP40)=1,AR40,
IF($AP$155&gt;SUM($AP$34:AP40),_xlfn.CONCAT(", ",AR40),
IF($AP$155=SUM($AP$34:AP40),_xlfn.CONCAT(" y ",AR40)))))</f>
        <v/>
      </c>
      <c r="AR40" s="368" t="s">
        <v>5125</v>
      </c>
      <c r="AS40" s="374">
        <f t="shared" si="7"/>
        <v>0</v>
      </c>
      <c r="AT40" s="375">
        <f t="shared" si="8"/>
        <v>0</v>
      </c>
      <c r="AU40" s="376">
        <f t="shared" si="9"/>
        <v>0</v>
      </c>
      <c r="AV40" s="482">
        <f t="shared" si="10"/>
        <v>0</v>
      </c>
      <c r="AW40" s="366">
        <f t="shared" si="11"/>
        <v>0</v>
      </c>
      <c r="AX40" s="622">
        <f t="shared" si="12"/>
        <v>0</v>
      </c>
      <c r="AY40" s="367">
        <f t="shared" si="13"/>
        <v>0</v>
      </c>
      <c r="AZ40" s="625">
        <f t="shared" si="14"/>
        <v>0</v>
      </c>
      <c r="BA40" s="374">
        <f t="shared" si="15"/>
        <v>0</v>
      </c>
      <c r="BB40" s="375">
        <f t="shared" si="16"/>
        <v>0</v>
      </c>
      <c r="BC40" s="376">
        <f t="shared" si="17"/>
        <v>0</v>
      </c>
      <c r="BD40" s="482">
        <f t="shared" si="18"/>
        <v>0</v>
      </c>
      <c r="BE40" s="366">
        <f t="shared" si="19"/>
        <v>0</v>
      </c>
      <c r="BF40" s="622">
        <f t="shared" si="20"/>
        <v>0</v>
      </c>
      <c r="BG40" s="367">
        <f t="shared" si="21"/>
        <v>0</v>
      </c>
      <c r="BH40" s="625">
        <f t="shared" si="22"/>
        <v>0</v>
      </c>
      <c r="BI40" s="374">
        <f t="shared" si="23"/>
        <v>0</v>
      </c>
      <c r="BJ40" s="375">
        <f t="shared" si="24"/>
        <v>0</v>
      </c>
      <c r="BK40" s="376">
        <f t="shared" si="25"/>
        <v>0</v>
      </c>
      <c r="BL40" s="482">
        <f t="shared" si="26"/>
        <v>0</v>
      </c>
      <c r="BM40" s="366">
        <f t="shared" si="27"/>
        <v>0</v>
      </c>
      <c r="BN40" s="622">
        <f t="shared" si="28"/>
        <v>0</v>
      </c>
      <c r="BO40" s="367">
        <f t="shared" si="29"/>
        <v>0</v>
      </c>
      <c r="BP40" s="625">
        <f t="shared" si="30"/>
        <v>0</v>
      </c>
      <c r="BQ40" s="374">
        <f t="shared" si="31"/>
        <v>0</v>
      </c>
      <c r="BR40" s="375">
        <f t="shared" si="32"/>
        <v>0</v>
      </c>
      <c r="BS40" s="376">
        <f t="shared" si="33"/>
        <v>0</v>
      </c>
      <c r="BT40" s="482">
        <f t="shared" si="34"/>
        <v>0</v>
      </c>
      <c r="BU40" s="366">
        <f t="shared" si="35"/>
        <v>0</v>
      </c>
      <c r="BV40" s="622">
        <f t="shared" si="36"/>
        <v>0</v>
      </c>
      <c r="BW40" s="367">
        <f t="shared" si="37"/>
        <v>0</v>
      </c>
      <c r="BX40" s="625">
        <f t="shared" si="38"/>
        <v>0</v>
      </c>
      <c r="BY40" s="374">
        <f t="shared" si="39"/>
        <v>0</v>
      </c>
      <c r="BZ40" s="375">
        <f t="shared" si="40"/>
        <v>0</v>
      </c>
      <c r="CA40" s="376">
        <f t="shared" si="41"/>
        <v>0</v>
      </c>
      <c r="CB40" s="482">
        <f t="shared" si="42"/>
        <v>0</v>
      </c>
      <c r="CC40" s="293">
        <f t="shared" si="43"/>
        <v>0</v>
      </c>
      <c r="CD40" s="294" t="str">
        <f>IF(CC40=0,"",
IF(SUM($CC$34:CC40)=1,CE40,
IF($CC$155&gt;SUM($CC$34:CC40),_xlfn.CONCAT(", ",CE40),
IF($CC$155=SUM($CC$34:CC40),_xlfn.CONCAT(" y ",CE40)))))</f>
        <v/>
      </c>
      <c r="CE40" s="89" t="s">
        <v>5125</v>
      </c>
      <c r="CG40" s="465">
        <f t="shared" si="44"/>
        <v>0</v>
      </c>
    </row>
    <row r="41" spans="1:85" ht="15" customHeight="1">
      <c r="A41" s="64"/>
      <c r="B41" s="11"/>
      <c r="C41" s="58" t="s">
        <v>5055</v>
      </c>
      <c r="D41" s="1144" t="str">
        <f>IF(CNGE_2025_M1_Secc5_Sub1!$D37="","",CNGE_2025_M1_Secc5_Sub1!$D37)</f>
        <v/>
      </c>
      <c r="E41" s="889"/>
      <c r="F41" s="890"/>
      <c r="G41" s="992"/>
      <c r="H41" s="884"/>
      <c r="I41" s="884"/>
      <c r="J41" s="885"/>
      <c r="K41" s="813"/>
      <c r="L41" s="813"/>
      <c r="M41" s="813"/>
      <c r="N41" s="813"/>
      <c r="O41" s="813"/>
      <c r="P41" s="813"/>
      <c r="Q41" s="813"/>
      <c r="R41" s="813"/>
      <c r="S41" s="813"/>
      <c r="T41" s="813"/>
      <c r="U41" s="813"/>
      <c r="V41" s="813"/>
      <c r="W41" s="813"/>
      <c r="X41" s="813"/>
      <c r="Y41" s="813"/>
      <c r="Z41" s="813"/>
      <c r="AA41" s="813"/>
      <c r="AB41" s="813"/>
      <c r="AC41" s="813"/>
      <c r="AD41" s="813"/>
      <c r="AG41" s="302">
        <f t="shared" si="0"/>
        <v>0</v>
      </c>
      <c r="AH41" s="321">
        <f t="shared" si="45"/>
        <v>0</v>
      </c>
      <c r="AI41" s="293">
        <f t="shared" si="1"/>
        <v>0</v>
      </c>
      <c r="AJ41" s="294" t="str">
        <f>IF(AI41=0,"",
IF(SUM($AI$34:AI41)=1,AK41,
IF($AI$155&gt;SUM($AI$34:AI41),_xlfn.CONCAT(", ",AK41),
IF($AI$155=SUM($AI$34:AI41),_xlfn.CONCAT(" y ",AK41)))))</f>
        <v/>
      </c>
      <c r="AK41" s="89" t="s">
        <v>5126</v>
      </c>
      <c r="AL41" s="612">
        <f t="shared" si="2"/>
        <v>0</v>
      </c>
      <c r="AM41" s="613">
        <f t="shared" si="3"/>
        <v>0</v>
      </c>
      <c r="AN41" s="614">
        <f t="shared" si="4"/>
        <v>0</v>
      </c>
      <c r="AO41" s="615">
        <f t="shared" si="5"/>
        <v>0</v>
      </c>
      <c r="AP41" s="338">
        <f t="shared" si="6"/>
        <v>0</v>
      </c>
      <c r="AQ41" s="294" t="str">
        <f>IF(AP41=0,"",
IF(SUM($AP$34:AP41)=1,AR41,
IF($AP$155&gt;SUM($AP$34:AP41),_xlfn.CONCAT(", ",AR41),
IF($AP$155=SUM($AP$34:AP41),_xlfn.CONCAT(" y ",AR41)))))</f>
        <v/>
      </c>
      <c r="AR41" s="368" t="s">
        <v>5126</v>
      </c>
      <c r="AS41" s="374">
        <f t="shared" si="7"/>
        <v>0</v>
      </c>
      <c r="AT41" s="375">
        <f t="shared" si="8"/>
        <v>0</v>
      </c>
      <c r="AU41" s="376">
        <f t="shared" si="9"/>
        <v>0</v>
      </c>
      <c r="AV41" s="482">
        <f t="shared" si="10"/>
        <v>0</v>
      </c>
      <c r="AW41" s="366">
        <f t="shared" si="11"/>
        <v>0</v>
      </c>
      <c r="AX41" s="622">
        <f t="shared" si="12"/>
        <v>0</v>
      </c>
      <c r="AY41" s="367">
        <f t="shared" si="13"/>
        <v>0</v>
      </c>
      <c r="AZ41" s="625">
        <f t="shared" si="14"/>
        <v>0</v>
      </c>
      <c r="BA41" s="374">
        <f t="shared" si="15"/>
        <v>0</v>
      </c>
      <c r="BB41" s="375">
        <f t="shared" si="16"/>
        <v>0</v>
      </c>
      <c r="BC41" s="376">
        <f t="shared" si="17"/>
        <v>0</v>
      </c>
      <c r="BD41" s="482">
        <f t="shared" si="18"/>
        <v>0</v>
      </c>
      <c r="BE41" s="366">
        <f t="shared" si="19"/>
        <v>0</v>
      </c>
      <c r="BF41" s="622">
        <f t="shared" si="20"/>
        <v>0</v>
      </c>
      <c r="BG41" s="367">
        <f t="shared" si="21"/>
        <v>0</v>
      </c>
      <c r="BH41" s="625">
        <f t="shared" si="22"/>
        <v>0</v>
      </c>
      <c r="BI41" s="374">
        <f t="shared" si="23"/>
        <v>0</v>
      </c>
      <c r="BJ41" s="375">
        <f t="shared" si="24"/>
        <v>0</v>
      </c>
      <c r="BK41" s="376">
        <f t="shared" si="25"/>
        <v>0</v>
      </c>
      <c r="BL41" s="482">
        <f t="shared" si="26"/>
        <v>0</v>
      </c>
      <c r="BM41" s="366">
        <f t="shared" si="27"/>
        <v>0</v>
      </c>
      <c r="BN41" s="622">
        <f t="shared" si="28"/>
        <v>0</v>
      </c>
      <c r="BO41" s="367">
        <f t="shared" si="29"/>
        <v>0</v>
      </c>
      <c r="BP41" s="625">
        <f t="shared" si="30"/>
        <v>0</v>
      </c>
      <c r="BQ41" s="374">
        <f t="shared" si="31"/>
        <v>0</v>
      </c>
      <c r="BR41" s="375">
        <f t="shared" si="32"/>
        <v>0</v>
      </c>
      <c r="BS41" s="376">
        <f t="shared" si="33"/>
        <v>0</v>
      </c>
      <c r="BT41" s="482">
        <f t="shared" si="34"/>
        <v>0</v>
      </c>
      <c r="BU41" s="366">
        <f t="shared" si="35"/>
        <v>0</v>
      </c>
      <c r="BV41" s="622">
        <f t="shared" si="36"/>
        <v>0</v>
      </c>
      <c r="BW41" s="367">
        <f t="shared" si="37"/>
        <v>0</v>
      </c>
      <c r="BX41" s="625">
        <f t="shared" si="38"/>
        <v>0</v>
      </c>
      <c r="BY41" s="374">
        <f t="shared" si="39"/>
        <v>0</v>
      </c>
      <c r="BZ41" s="375">
        <f t="shared" si="40"/>
        <v>0</v>
      </c>
      <c r="CA41" s="376">
        <f t="shared" si="41"/>
        <v>0</v>
      </c>
      <c r="CB41" s="482">
        <f t="shared" si="42"/>
        <v>0</v>
      </c>
      <c r="CC41" s="293">
        <f t="shared" si="43"/>
        <v>0</v>
      </c>
      <c r="CD41" s="294" t="str">
        <f>IF(CC41=0,"",
IF(SUM($CC$34:CC41)=1,CE41,
IF($CC$155&gt;SUM($CC$34:CC41),_xlfn.CONCAT(", ",CE41),
IF($CC$155=SUM($CC$34:CC41),_xlfn.CONCAT(" y ",CE41)))))</f>
        <v/>
      </c>
      <c r="CE41" s="89" t="s">
        <v>5126</v>
      </c>
      <c r="CG41" s="465">
        <f t="shared" si="44"/>
        <v>0</v>
      </c>
    </row>
    <row r="42" spans="1:85" ht="15" customHeight="1">
      <c r="A42" s="64"/>
      <c r="B42" s="11"/>
      <c r="C42" s="58" t="s">
        <v>5057</v>
      </c>
      <c r="D42" s="1144" t="str">
        <f>IF(CNGE_2025_M1_Secc5_Sub1!$D38="","",CNGE_2025_M1_Secc5_Sub1!$D38)</f>
        <v/>
      </c>
      <c r="E42" s="889"/>
      <c r="F42" s="890"/>
      <c r="G42" s="992"/>
      <c r="H42" s="884"/>
      <c r="I42" s="884"/>
      <c r="J42" s="885"/>
      <c r="K42" s="813"/>
      <c r="L42" s="813"/>
      <c r="M42" s="813"/>
      <c r="N42" s="813"/>
      <c r="O42" s="813"/>
      <c r="P42" s="813"/>
      <c r="Q42" s="813"/>
      <c r="R42" s="813"/>
      <c r="S42" s="813"/>
      <c r="T42" s="813"/>
      <c r="U42" s="813"/>
      <c r="V42" s="813"/>
      <c r="W42" s="813"/>
      <c r="X42" s="813"/>
      <c r="Y42" s="813"/>
      <c r="Z42" s="813"/>
      <c r="AA42" s="813"/>
      <c r="AB42" s="813"/>
      <c r="AC42" s="813"/>
      <c r="AD42" s="813"/>
      <c r="AG42" s="302">
        <f t="shared" si="0"/>
        <v>0</v>
      </c>
      <c r="AH42" s="321">
        <f t="shared" si="45"/>
        <v>0</v>
      </c>
      <c r="AI42" s="293">
        <f t="shared" si="1"/>
        <v>0</v>
      </c>
      <c r="AJ42" s="294" t="str">
        <f>IF(AI42=0,"",
IF(SUM($AI$34:AI42)=1,AK42,
IF($AI$155&gt;SUM($AI$34:AI42),_xlfn.CONCAT(", ",AK42),
IF($AI$155=SUM($AI$34:AI42),_xlfn.CONCAT(" y ",AK42)))))</f>
        <v/>
      </c>
      <c r="AK42" s="89" t="s">
        <v>5127</v>
      </c>
      <c r="AL42" s="612">
        <f t="shared" si="2"/>
        <v>0</v>
      </c>
      <c r="AM42" s="613">
        <f t="shared" si="3"/>
        <v>0</v>
      </c>
      <c r="AN42" s="614">
        <f t="shared" si="4"/>
        <v>0</v>
      </c>
      <c r="AO42" s="615">
        <f t="shared" si="5"/>
        <v>0</v>
      </c>
      <c r="AP42" s="338">
        <f t="shared" si="6"/>
        <v>0</v>
      </c>
      <c r="AQ42" s="294" t="str">
        <f>IF(AP42=0,"",
IF(SUM($AP$34:AP42)=1,AR42,
IF($AP$155&gt;SUM($AP$34:AP42),_xlfn.CONCAT(", ",AR42),
IF($AP$155=SUM($AP$34:AP42),_xlfn.CONCAT(" y ",AR42)))))</f>
        <v/>
      </c>
      <c r="AR42" s="368" t="s">
        <v>5127</v>
      </c>
      <c r="AS42" s="374">
        <f t="shared" si="7"/>
        <v>0</v>
      </c>
      <c r="AT42" s="375">
        <f t="shared" si="8"/>
        <v>0</v>
      </c>
      <c r="AU42" s="376">
        <f t="shared" si="9"/>
        <v>0</v>
      </c>
      <c r="AV42" s="482">
        <f t="shared" si="10"/>
        <v>0</v>
      </c>
      <c r="AW42" s="366">
        <f t="shared" si="11"/>
        <v>0</v>
      </c>
      <c r="AX42" s="622">
        <f t="shared" si="12"/>
        <v>0</v>
      </c>
      <c r="AY42" s="367">
        <f t="shared" si="13"/>
        <v>0</v>
      </c>
      <c r="AZ42" s="625">
        <f t="shared" si="14"/>
        <v>0</v>
      </c>
      <c r="BA42" s="374">
        <f t="shared" si="15"/>
        <v>0</v>
      </c>
      <c r="BB42" s="375">
        <f t="shared" si="16"/>
        <v>0</v>
      </c>
      <c r="BC42" s="376">
        <f t="shared" si="17"/>
        <v>0</v>
      </c>
      <c r="BD42" s="482">
        <f t="shared" si="18"/>
        <v>0</v>
      </c>
      <c r="BE42" s="366">
        <f t="shared" si="19"/>
        <v>0</v>
      </c>
      <c r="BF42" s="622">
        <f t="shared" si="20"/>
        <v>0</v>
      </c>
      <c r="BG42" s="367">
        <f t="shared" si="21"/>
        <v>0</v>
      </c>
      <c r="BH42" s="625">
        <f t="shared" si="22"/>
        <v>0</v>
      </c>
      <c r="BI42" s="374">
        <f t="shared" si="23"/>
        <v>0</v>
      </c>
      <c r="BJ42" s="375">
        <f t="shared" si="24"/>
        <v>0</v>
      </c>
      <c r="BK42" s="376">
        <f t="shared" si="25"/>
        <v>0</v>
      </c>
      <c r="BL42" s="482">
        <f t="shared" si="26"/>
        <v>0</v>
      </c>
      <c r="BM42" s="366">
        <f t="shared" si="27"/>
        <v>0</v>
      </c>
      <c r="BN42" s="622">
        <f t="shared" si="28"/>
        <v>0</v>
      </c>
      <c r="BO42" s="367">
        <f t="shared" si="29"/>
        <v>0</v>
      </c>
      <c r="BP42" s="625">
        <f t="shared" si="30"/>
        <v>0</v>
      </c>
      <c r="BQ42" s="374">
        <f t="shared" si="31"/>
        <v>0</v>
      </c>
      <c r="BR42" s="375">
        <f t="shared" si="32"/>
        <v>0</v>
      </c>
      <c r="BS42" s="376">
        <f t="shared" si="33"/>
        <v>0</v>
      </c>
      <c r="BT42" s="482">
        <f t="shared" si="34"/>
        <v>0</v>
      </c>
      <c r="BU42" s="366">
        <f t="shared" si="35"/>
        <v>0</v>
      </c>
      <c r="BV42" s="622">
        <f t="shared" si="36"/>
        <v>0</v>
      </c>
      <c r="BW42" s="367">
        <f t="shared" si="37"/>
        <v>0</v>
      </c>
      <c r="BX42" s="625">
        <f t="shared" si="38"/>
        <v>0</v>
      </c>
      <c r="BY42" s="374">
        <f t="shared" si="39"/>
        <v>0</v>
      </c>
      <c r="BZ42" s="375">
        <f t="shared" si="40"/>
        <v>0</v>
      </c>
      <c r="CA42" s="376">
        <f t="shared" si="41"/>
        <v>0</v>
      </c>
      <c r="CB42" s="482">
        <f t="shared" si="42"/>
        <v>0</v>
      </c>
      <c r="CC42" s="293">
        <f t="shared" si="43"/>
        <v>0</v>
      </c>
      <c r="CD42" s="294" t="str">
        <f>IF(CC42=0,"",
IF(SUM($CC$34:CC42)=1,CE42,
IF($CC$155&gt;SUM($CC$34:CC42),_xlfn.CONCAT(", ",CE42),
IF($CC$155=SUM($CC$34:CC42),_xlfn.CONCAT(" y ",CE42)))))</f>
        <v/>
      </c>
      <c r="CE42" s="89" t="s">
        <v>5127</v>
      </c>
      <c r="CG42" s="465">
        <f t="shared" si="44"/>
        <v>0</v>
      </c>
    </row>
    <row r="43" spans="1:85" ht="15" customHeight="1">
      <c r="A43" s="64"/>
      <c r="B43" s="11"/>
      <c r="C43" s="58" t="s">
        <v>5059</v>
      </c>
      <c r="D43" s="1144" t="str">
        <f>IF(CNGE_2025_M1_Secc5_Sub1!$D39="","",CNGE_2025_M1_Secc5_Sub1!$D39)</f>
        <v/>
      </c>
      <c r="E43" s="889"/>
      <c r="F43" s="890"/>
      <c r="G43" s="992"/>
      <c r="H43" s="884"/>
      <c r="I43" s="884"/>
      <c r="J43" s="885"/>
      <c r="K43" s="813"/>
      <c r="L43" s="813"/>
      <c r="M43" s="813"/>
      <c r="N43" s="813"/>
      <c r="O43" s="813"/>
      <c r="P43" s="813"/>
      <c r="Q43" s="813"/>
      <c r="R43" s="813"/>
      <c r="S43" s="813"/>
      <c r="T43" s="813"/>
      <c r="U43" s="813"/>
      <c r="V43" s="813"/>
      <c r="W43" s="813"/>
      <c r="X43" s="813"/>
      <c r="Y43" s="813"/>
      <c r="Z43" s="813"/>
      <c r="AA43" s="813"/>
      <c r="AB43" s="813"/>
      <c r="AC43" s="813"/>
      <c r="AD43" s="813"/>
      <c r="AG43" s="302">
        <f t="shared" si="0"/>
        <v>0</v>
      </c>
      <c r="AH43" s="321">
        <f t="shared" si="45"/>
        <v>0</v>
      </c>
      <c r="AI43" s="293">
        <f t="shared" si="1"/>
        <v>0</v>
      </c>
      <c r="AJ43" s="294" t="str">
        <f>IF(AI43=0,"",
IF(SUM($AI$34:AI43)=1,AK43,
IF($AI$155&gt;SUM($AI$34:AI43),_xlfn.CONCAT(", ",AK43),
IF($AI$155=SUM($AI$34:AI43),_xlfn.CONCAT(" y ",AK43)))))</f>
        <v/>
      </c>
      <c r="AK43" s="89" t="s">
        <v>5128</v>
      </c>
      <c r="AL43" s="612">
        <f t="shared" si="2"/>
        <v>0</v>
      </c>
      <c r="AM43" s="613">
        <f t="shared" si="3"/>
        <v>0</v>
      </c>
      <c r="AN43" s="614">
        <f t="shared" si="4"/>
        <v>0</v>
      </c>
      <c r="AO43" s="615">
        <f t="shared" si="5"/>
        <v>0</v>
      </c>
      <c r="AP43" s="338">
        <f t="shared" si="6"/>
        <v>0</v>
      </c>
      <c r="AQ43" s="294" t="str">
        <f>IF(AP43=0,"",
IF(SUM($AP$34:AP43)=1,AR43,
IF($AP$155&gt;SUM($AP$34:AP43),_xlfn.CONCAT(", ",AR43),
IF($AP$155=SUM($AP$34:AP43),_xlfn.CONCAT(" y ",AR43)))))</f>
        <v/>
      </c>
      <c r="AR43" s="368" t="s">
        <v>5128</v>
      </c>
      <c r="AS43" s="374">
        <f t="shared" si="7"/>
        <v>0</v>
      </c>
      <c r="AT43" s="375">
        <f t="shared" si="8"/>
        <v>0</v>
      </c>
      <c r="AU43" s="376">
        <f t="shared" si="9"/>
        <v>0</v>
      </c>
      <c r="AV43" s="482">
        <f t="shared" si="10"/>
        <v>0</v>
      </c>
      <c r="AW43" s="366">
        <f t="shared" si="11"/>
        <v>0</v>
      </c>
      <c r="AX43" s="622">
        <f t="shared" si="12"/>
        <v>0</v>
      </c>
      <c r="AY43" s="367">
        <f t="shared" si="13"/>
        <v>0</v>
      </c>
      <c r="AZ43" s="625">
        <f t="shared" si="14"/>
        <v>0</v>
      </c>
      <c r="BA43" s="374">
        <f t="shared" si="15"/>
        <v>0</v>
      </c>
      <c r="BB43" s="375">
        <f t="shared" si="16"/>
        <v>0</v>
      </c>
      <c r="BC43" s="376">
        <f t="shared" si="17"/>
        <v>0</v>
      </c>
      <c r="BD43" s="482">
        <f t="shared" si="18"/>
        <v>0</v>
      </c>
      <c r="BE43" s="366">
        <f t="shared" si="19"/>
        <v>0</v>
      </c>
      <c r="BF43" s="622">
        <f t="shared" si="20"/>
        <v>0</v>
      </c>
      <c r="BG43" s="367">
        <f t="shared" si="21"/>
        <v>0</v>
      </c>
      <c r="BH43" s="625">
        <f t="shared" si="22"/>
        <v>0</v>
      </c>
      <c r="BI43" s="374">
        <f t="shared" si="23"/>
        <v>0</v>
      </c>
      <c r="BJ43" s="375">
        <f t="shared" si="24"/>
        <v>0</v>
      </c>
      <c r="BK43" s="376">
        <f t="shared" si="25"/>
        <v>0</v>
      </c>
      <c r="BL43" s="482">
        <f t="shared" si="26"/>
        <v>0</v>
      </c>
      <c r="BM43" s="366">
        <f t="shared" si="27"/>
        <v>0</v>
      </c>
      <c r="BN43" s="622">
        <f t="shared" si="28"/>
        <v>0</v>
      </c>
      <c r="BO43" s="367">
        <f t="shared" si="29"/>
        <v>0</v>
      </c>
      <c r="BP43" s="625">
        <f t="shared" si="30"/>
        <v>0</v>
      </c>
      <c r="BQ43" s="374">
        <f t="shared" si="31"/>
        <v>0</v>
      </c>
      <c r="BR43" s="375">
        <f t="shared" si="32"/>
        <v>0</v>
      </c>
      <c r="BS43" s="376">
        <f t="shared" si="33"/>
        <v>0</v>
      </c>
      <c r="BT43" s="482">
        <f t="shared" si="34"/>
        <v>0</v>
      </c>
      <c r="BU43" s="366">
        <f t="shared" si="35"/>
        <v>0</v>
      </c>
      <c r="BV43" s="622">
        <f t="shared" si="36"/>
        <v>0</v>
      </c>
      <c r="BW43" s="367">
        <f t="shared" si="37"/>
        <v>0</v>
      </c>
      <c r="BX43" s="625">
        <f t="shared" si="38"/>
        <v>0</v>
      </c>
      <c r="BY43" s="374">
        <f t="shared" si="39"/>
        <v>0</v>
      </c>
      <c r="BZ43" s="375">
        <f t="shared" si="40"/>
        <v>0</v>
      </c>
      <c r="CA43" s="376">
        <f t="shared" si="41"/>
        <v>0</v>
      </c>
      <c r="CB43" s="482">
        <f t="shared" si="42"/>
        <v>0</v>
      </c>
      <c r="CC43" s="293">
        <f t="shared" si="43"/>
        <v>0</v>
      </c>
      <c r="CD43" s="294" t="str">
        <f>IF(CC43=0,"",
IF(SUM($CC$34:CC43)=1,CE43,
IF($CC$155&gt;SUM($CC$34:CC43),_xlfn.CONCAT(", ",CE43),
IF($CC$155=SUM($CC$34:CC43),_xlfn.CONCAT(" y ",CE43)))))</f>
        <v/>
      </c>
      <c r="CE43" s="89" t="s">
        <v>5128</v>
      </c>
      <c r="CG43" s="465">
        <f t="shared" si="44"/>
        <v>0</v>
      </c>
    </row>
    <row r="44" spans="1:85" ht="15" customHeight="1">
      <c r="A44" s="64"/>
      <c r="B44" s="11"/>
      <c r="C44" s="58" t="s">
        <v>5060</v>
      </c>
      <c r="D44" s="1144" t="str">
        <f>IF(CNGE_2025_M1_Secc5_Sub1!$D40="","",CNGE_2025_M1_Secc5_Sub1!$D40)</f>
        <v/>
      </c>
      <c r="E44" s="889"/>
      <c r="F44" s="890"/>
      <c r="G44" s="992"/>
      <c r="H44" s="884"/>
      <c r="I44" s="884"/>
      <c r="J44" s="885"/>
      <c r="K44" s="813"/>
      <c r="L44" s="813"/>
      <c r="M44" s="813"/>
      <c r="N44" s="813"/>
      <c r="O44" s="813"/>
      <c r="P44" s="813"/>
      <c r="Q44" s="813"/>
      <c r="R44" s="813"/>
      <c r="S44" s="813"/>
      <c r="T44" s="813"/>
      <c r="U44" s="813"/>
      <c r="V44" s="813"/>
      <c r="W44" s="813"/>
      <c r="X44" s="813"/>
      <c r="Y44" s="813"/>
      <c r="Z44" s="813"/>
      <c r="AA44" s="813"/>
      <c r="AB44" s="813"/>
      <c r="AC44" s="813"/>
      <c r="AD44" s="813"/>
      <c r="AG44" s="302">
        <f t="shared" si="0"/>
        <v>0</v>
      </c>
      <c r="AH44" s="321">
        <f t="shared" si="45"/>
        <v>0</v>
      </c>
      <c r="AI44" s="293">
        <f t="shared" si="1"/>
        <v>0</v>
      </c>
      <c r="AJ44" s="294" t="str">
        <f>IF(AI44=0,"",
IF(SUM($AI$34:AI44)=1,AK44,
IF($AI$155&gt;SUM($AI$34:AI44),_xlfn.CONCAT(", ",AK44),
IF($AI$155=SUM($AI$34:AI44),_xlfn.CONCAT(" y ",AK44)))))</f>
        <v/>
      </c>
      <c r="AK44" s="89" t="s">
        <v>5129</v>
      </c>
      <c r="AL44" s="612">
        <f t="shared" si="2"/>
        <v>0</v>
      </c>
      <c r="AM44" s="613">
        <f t="shared" si="3"/>
        <v>0</v>
      </c>
      <c r="AN44" s="614">
        <f t="shared" si="4"/>
        <v>0</v>
      </c>
      <c r="AO44" s="615">
        <f t="shared" si="5"/>
        <v>0</v>
      </c>
      <c r="AP44" s="338">
        <f t="shared" si="6"/>
        <v>0</v>
      </c>
      <c r="AQ44" s="294" t="str">
        <f>IF(AP44=0,"",
IF(SUM($AP$34:AP44)=1,AR44,
IF($AP$155&gt;SUM($AP$34:AP44),_xlfn.CONCAT(", ",AR44),
IF($AP$155=SUM($AP$34:AP44),_xlfn.CONCAT(" y ",AR44)))))</f>
        <v/>
      </c>
      <c r="AR44" s="368" t="s">
        <v>5129</v>
      </c>
      <c r="AS44" s="374">
        <f t="shared" si="7"/>
        <v>0</v>
      </c>
      <c r="AT44" s="375">
        <f t="shared" si="8"/>
        <v>0</v>
      </c>
      <c r="AU44" s="376">
        <f t="shared" si="9"/>
        <v>0</v>
      </c>
      <c r="AV44" s="482">
        <f t="shared" si="10"/>
        <v>0</v>
      </c>
      <c r="AW44" s="366">
        <f t="shared" si="11"/>
        <v>0</v>
      </c>
      <c r="AX44" s="622">
        <f t="shared" si="12"/>
        <v>0</v>
      </c>
      <c r="AY44" s="367">
        <f t="shared" si="13"/>
        <v>0</v>
      </c>
      <c r="AZ44" s="625">
        <f t="shared" si="14"/>
        <v>0</v>
      </c>
      <c r="BA44" s="374">
        <f t="shared" si="15"/>
        <v>0</v>
      </c>
      <c r="BB44" s="375">
        <f t="shared" si="16"/>
        <v>0</v>
      </c>
      <c r="BC44" s="376">
        <f t="shared" si="17"/>
        <v>0</v>
      </c>
      <c r="BD44" s="482">
        <f t="shared" si="18"/>
        <v>0</v>
      </c>
      <c r="BE44" s="366">
        <f t="shared" si="19"/>
        <v>0</v>
      </c>
      <c r="BF44" s="622">
        <f t="shared" si="20"/>
        <v>0</v>
      </c>
      <c r="BG44" s="367">
        <f t="shared" si="21"/>
        <v>0</v>
      </c>
      <c r="BH44" s="625">
        <f t="shared" si="22"/>
        <v>0</v>
      </c>
      <c r="BI44" s="374">
        <f t="shared" si="23"/>
        <v>0</v>
      </c>
      <c r="BJ44" s="375">
        <f t="shared" si="24"/>
        <v>0</v>
      </c>
      <c r="BK44" s="376">
        <f t="shared" si="25"/>
        <v>0</v>
      </c>
      <c r="BL44" s="482">
        <f t="shared" si="26"/>
        <v>0</v>
      </c>
      <c r="BM44" s="366">
        <f t="shared" si="27"/>
        <v>0</v>
      </c>
      <c r="BN44" s="622">
        <f t="shared" si="28"/>
        <v>0</v>
      </c>
      <c r="BO44" s="367">
        <f t="shared" si="29"/>
        <v>0</v>
      </c>
      <c r="BP44" s="625">
        <f t="shared" si="30"/>
        <v>0</v>
      </c>
      <c r="BQ44" s="374">
        <f t="shared" si="31"/>
        <v>0</v>
      </c>
      <c r="BR44" s="375">
        <f t="shared" si="32"/>
        <v>0</v>
      </c>
      <c r="BS44" s="376">
        <f t="shared" si="33"/>
        <v>0</v>
      </c>
      <c r="BT44" s="482">
        <f t="shared" si="34"/>
        <v>0</v>
      </c>
      <c r="BU44" s="366">
        <f t="shared" si="35"/>
        <v>0</v>
      </c>
      <c r="BV44" s="622">
        <f t="shared" si="36"/>
        <v>0</v>
      </c>
      <c r="BW44" s="367">
        <f t="shared" si="37"/>
        <v>0</v>
      </c>
      <c r="BX44" s="625">
        <f t="shared" si="38"/>
        <v>0</v>
      </c>
      <c r="BY44" s="374">
        <f t="shared" si="39"/>
        <v>0</v>
      </c>
      <c r="BZ44" s="375">
        <f t="shared" si="40"/>
        <v>0</v>
      </c>
      <c r="CA44" s="376">
        <f t="shared" si="41"/>
        <v>0</v>
      </c>
      <c r="CB44" s="482">
        <f t="shared" si="42"/>
        <v>0</v>
      </c>
      <c r="CC44" s="293">
        <f t="shared" si="43"/>
        <v>0</v>
      </c>
      <c r="CD44" s="294" t="str">
        <f>IF(CC44=0,"",
IF(SUM($CC$34:CC44)=1,CE44,
IF($CC$155&gt;SUM($CC$34:CC44),_xlfn.CONCAT(", ",CE44),
IF($CC$155=SUM($CC$34:CC44),_xlfn.CONCAT(" y ",CE44)))))</f>
        <v/>
      </c>
      <c r="CE44" s="89" t="s">
        <v>5129</v>
      </c>
      <c r="CG44" s="465">
        <f t="shared" si="44"/>
        <v>0</v>
      </c>
    </row>
    <row r="45" spans="1:85" ht="15" customHeight="1">
      <c r="A45" s="64"/>
      <c r="B45" s="11"/>
      <c r="C45" s="58" t="s">
        <v>5062</v>
      </c>
      <c r="D45" s="1144" t="str">
        <f>IF(CNGE_2025_M1_Secc5_Sub1!$D41="","",CNGE_2025_M1_Secc5_Sub1!$D41)</f>
        <v/>
      </c>
      <c r="E45" s="889"/>
      <c r="F45" s="890"/>
      <c r="G45" s="992"/>
      <c r="H45" s="884"/>
      <c r="I45" s="884"/>
      <c r="J45" s="885"/>
      <c r="K45" s="813"/>
      <c r="L45" s="813"/>
      <c r="M45" s="813"/>
      <c r="N45" s="813"/>
      <c r="O45" s="813"/>
      <c r="P45" s="813"/>
      <c r="Q45" s="813"/>
      <c r="R45" s="813"/>
      <c r="S45" s="813"/>
      <c r="T45" s="813"/>
      <c r="U45" s="813"/>
      <c r="V45" s="813"/>
      <c r="W45" s="813"/>
      <c r="X45" s="813"/>
      <c r="Y45" s="813"/>
      <c r="Z45" s="813"/>
      <c r="AA45" s="813"/>
      <c r="AB45" s="813"/>
      <c r="AC45" s="813"/>
      <c r="AD45" s="813"/>
      <c r="AG45" s="302">
        <f t="shared" si="0"/>
        <v>0</v>
      </c>
      <c r="AH45" s="321">
        <f t="shared" si="45"/>
        <v>0</v>
      </c>
      <c r="AI45" s="293">
        <f t="shared" si="1"/>
        <v>0</v>
      </c>
      <c r="AJ45" s="294" t="str">
        <f>IF(AI45=0,"",
IF(SUM($AI$34:AI45)=1,AK45,
IF($AI$155&gt;SUM($AI$34:AI45),_xlfn.CONCAT(", ",AK45),
IF($AI$155=SUM($AI$34:AI45),_xlfn.CONCAT(" y ",AK45)))))</f>
        <v/>
      </c>
      <c r="AK45" s="89" t="s">
        <v>5130</v>
      </c>
      <c r="AL45" s="612">
        <f t="shared" si="2"/>
        <v>0</v>
      </c>
      <c r="AM45" s="613">
        <f t="shared" si="3"/>
        <v>0</v>
      </c>
      <c r="AN45" s="614">
        <f t="shared" si="4"/>
        <v>0</v>
      </c>
      <c r="AO45" s="615">
        <f t="shared" si="5"/>
        <v>0</v>
      </c>
      <c r="AP45" s="338">
        <f t="shared" si="6"/>
        <v>0</v>
      </c>
      <c r="AQ45" s="294" t="str">
        <f>IF(AP45=0,"",
IF(SUM($AP$34:AP45)=1,AR45,
IF($AP$155&gt;SUM($AP$34:AP45),_xlfn.CONCAT(", ",AR45),
IF($AP$155=SUM($AP$34:AP45),_xlfn.CONCAT(" y ",AR45)))))</f>
        <v/>
      </c>
      <c r="AR45" s="368" t="s">
        <v>5130</v>
      </c>
      <c r="AS45" s="374">
        <f t="shared" si="7"/>
        <v>0</v>
      </c>
      <c r="AT45" s="375">
        <f t="shared" si="8"/>
        <v>0</v>
      </c>
      <c r="AU45" s="376">
        <f t="shared" si="9"/>
        <v>0</v>
      </c>
      <c r="AV45" s="482">
        <f t="shared" si="10"/>
        <v>0</v>
      </c>
      <c r="AW45" s="366">
        <f t="shared" si="11"/>
        <v>0</v>
      </c>
      <c r="AX45" s="622">
        <f t="shared" si="12"/>
        <v>0</v>
      </c>
      <c r="AY45" s="367">
        <f t="shared" si="13"/>
        <v>0</v>
      </c>
      <c r="AZ45" s="625">
        <f t="shared" si="14"/>
        <v>0</v>
      </c>
      <c r="BA45" s="374">
        <f t="shared" si="15"/>
        <v>0</v>
      </c>
      <c r="BB45" s="375">
        <f t="shared" si="16"/>
        <v>0</v>
      </c>
      <c r="BC45" s="376">
        <f t="shared" si="17"/>
        <v>0</v>
      </c>
      <c r="BD45" s="482">
        <f t="shared" si="18"/>
        <v>0</v>
      </c>
      <c r="BE45" s="366">
        <f t="shared" si="19"/>
        <v>0</v>
      </c>
      <c r="BF45" s="622">
        <f t="shared" si="20"/>
        <v>0</v>
      </c>
      <c r="BG45" s="367">
        <f t="shared" si="21"/>
        <v>0</v>
      </c>
      <c r="BH45" s="625">
        <f t="shared" si="22"/>
        <v>0</v>
      </c>
      <c r="BI45" s="374">
        <f t="shared" si="23"/>
        <v>0</v>
      </c>
      <c r="BJ45" s="375">
        <f t="shared" si="24"/>
        <v>0</v>
      </c>
      <c r="BK45" s="376">
        <f t="shared" si="25"/>
        <v>0</v>
      </c>
      <c r="BL45" s="482">
        <f t="shared" si="26"/>
        <v>0</v>
      </c>
      <c r="BM45" s="366">
        <f t="shared" si="27"/>
        <v>0</v>
      </c>
      <c r="BN45" s="622">
        <f t="shared" si="28"/>
        <v>0</v>
      </c>
      <c r="BO45" s="367">
        <f t="shared" si="29"/>
        <v>0</v>
      </c>
      <c r="BP45" s="625">
        <f t="shared" si="30"/>
        <v>0</v>
      </c>
      <c r="BQ45" s="374">
        <f t="shared" si="31"/>
        <v>0</v>
      </c>
      <c r="BR45" s="375">
        <f t="shared" si="32"/>
        <v>0</v>
      </c>
      <c r="BS45" s="376">
        <f t="shared" si="33"/>
        <v>0</v>
      </c>
      <c r="BT45" s="482">
        <f t="shared" si="34"/>
        <v>0</v>
      </c>
      <c r="BU45" s="366">
        <f t="shared" si="35"/>
        <v>0</v>
      </c>
      <c r="BV45" s="622">
        <f t="shared" si="36"/>
        <v>0</v>
      </c>
      <c r="BW45" s="367">
        <f t="shared" si="37"/>
        <v>0</v>
      </c>
      <c r="BX45" s="625">
        <f t="shared" si="38"/>
        <v>0</v>
      </c>
      <c r="BY45" s="374">
        <f t="shared" si="39"/>
        <v>0</v>
      </c>
      <c r="BZ45" s="375">
        <f t="shared" si="40"/>
        <v>0</v>
      </c>
      <c r="CA45" s="376">
        <f t="shared" si="41"/>
        <v>0</v>
      </c>
      <c r="CB45" s="482">
        <f t="shared" si="42"/>
        <v>0</v>
      </c>
      <c r="CC45" s="293">
        <f t="shared" si="43"/>
        <v>0</v>
      </c>
      <c r="CD45" s="294" t="str">
        <f>IF(CC45=0,"",
IF(SUM($CC$34:CC45)=1,CE45,
IF($CC$155&gt;SUM($CC$34:CC45),_xlfn.CONCAT(", ",CE45),
IF($CC$155=SUM($CC$34:CC45),_xlfn.CONCAT(" y ",CE45)))))</f>
        <v/>
      </c>
      <c r="CE45" s="89" t="s">
        <v>5130</v>
      </c>
      <c r="CG45" s="465">
        <f t="shared" si="44"/>
        <v>0</v>
      </c>
    </row>
    <row r="46" spans="1:85" ht="15" customHeight="1">
      <c r="A46" s="64"/>
      <c r="B46" s="11"/>
      <c r="C46" s="58" t="s">
        <v>5063</v>
      </c>
      <c r="D46" s="1144" t="str">
        <f>IF(CNGE_2025_M1_Secc5_Sub1!$D42="","",CNGE_2025_M1_Secc5_Sub1!$D42)</f>
        <v/>
      </c>
      <c r="E46" s="889"/>
      <c r="F46" s="890"/>
      <c r="G46" s="992"/>
      <c r="H46" s="884"/>
      <c r="I46" s="884"/>
      <c r="J46" s="885"/>
      <c r="K46" s="813"/>
      <c r="L46" s="813"/>
      <c r="M46" s="813"/>
      <c r="N46" s="813"/>
      <c r="O46" s="813"/>
      <c r="P46" s="813"/>
      <c r="Q46" s="813"/>
      <c r="R46" s="813"/>
      <c r="S46" s="813"/>
      <c r="T46" s="813"/>
      <c r="U46" s="813"/>
      <c r="V46" s="813"/>
      <c r="W46" s="813"/>
      <c r="X46" s="813"/>
      <c r="Y46" s="813"/>
      <c r="Z46" s="813"/>
      <c r="AA46" s="813"/>
      <c r="AB46" s="813"/>
      <c r="AC46" s="813"/>
      <c r="AD46" s="813"/>
      <c r="AG46" s="302">
        <f t="shared" si="0"/>
        <v>0</v>
      </c>
      <c r="AH46" s="321">
        <f t="shared" si="45"/>
        <v>0</v>
      </c>
      <c r="AI46" s="293">
        <f t="shared" si="1"/>
        <v>0</v>
      </c>
      <c r="AJ46" s="294" t="str">
        <f>IF(AI46=0,"",
IF(SUM($AI$34:AI46)=1,AK46,
IF($AI$155&gt;SUM($AI$34:AI46),_xlfn.CONCAT(", ",AK46),
IF($AI$155=SUM($AI$34:AI46),_xlfn.CONCAT(" y ",AK46)))))</f>
        <v/>
      </c>
      <c r="AK46" s="89" t="s">
        <v>5131</v>
      </c>
      <c r="AL46" s="612">
        <f t="shared" si="2"/>
        <v>0</v>
      </c>
      <c r="AM46" s="613">
        <f t="shared" si="3"/>
        <v>0</v>
      </c>
      <c r="AN46" s="614">
        <f t="shared" si="4"/>
        <v>0</v>
      </c>
      <c r="AO46" s="615">
        <f t="shared" si="5"/>
        <v>0</v>
      </c>
      <c r="AP46" s="338">
        <f t="shared" si="6"/>
        <v>0</v>
      </c>
      <c r="AQ46" s="294" t="str">
        <f>IF(AP46=0,"",
IF(SUM($AP$34:AP46)=1,AR46,
IF($AP$155&gt;SUM($AP$34:AP46),_xlfn.CONCAT(", ",AR46),
IF($AP$155=SUM($AP$34:AP46),_xlfn.CONCAT(" y ",AR46)))))</f>
        <v/>
      </c>
      <c r="AR46" s="368" t="s">
        <v>5131</v>
      </c>
      <c r="AS46" s="374">
        <f t="shared" si="7"/>
        <v>0</v>
      </c>
      <c r="AT46" s="375">
        <f t="shared" si="8"/>
        <v>0</v>
      </c>
      <c r="AU46" s="376">
        <f t="shared" si="9"/>
        <v>0</v>
      </c>
      <c r="AV46" s="482">
        <f t="shared" si="10"/>
        <v>0</v>
      </c>
      <c r="AW46" s="366">
        <f t="shared" si="11"/>
        <v>0</v>
      </c>
      <c r="AX46" s="622">
        <f t="shared" si="12"/>
        <v>0</v>
      </c>
      <c r="AY46" s="367">
        <f t="shared" si="13"/>
        <v>0</v>
      </c>
      <c r="AZ46" s="625">
        <f t="shared" si="14"/>
        <v>0</v>
      </c>
      <c r="BA46" s="374">
        <f t="shared" si="15"/>
        <v>0</v>
      </c>
      <c r="BB46" s="375">
        <f t="shared" si="16"/>
        <v>0</v>
      </c>
      <c r="BC46" s="376">
        <f t="shared" si="17"/>
        <v>0</v>
      </c>
      <c r="BD46" s="482">
        <f t="shared" si="18"/>
        <v>0</v>
      </c>
      <c r="BE46" s="366">
        <f t="shared" si="19"/>
        <v>0</v>
      </c>
      <c r="BF46" s="622">
        <f t="shared" si="20"/>
        <v>0</v>
      </c>
      <c r="BG46" s="367">
        <f t="shared" si="21"/>
        <v>0</v>
      </c>
      <c r="BH46" s="625">
        <f t="shared" si="22"/>
        <v>0</v>
      </c>
      <c r="BI46" s="374">
        <f t="shared" si="23"/>
        <v>0</v>
      </c>
      <c r="BJ46" s="375">
        <f t="shared" si="24"/>
        <v>0</v>
      </c>
      <c r="BK46" s="376">
        <f t="shared" si="25"/>
        <v>0</v>
      </c>
      <c r="BL46" s="482">
        <f t="shared" si="26"/>
        <v>0</v>
      </c>
      <c r="BM46" s="366">
        <f t="shared" si="27"/>
        <v>0</v>
      </c>
      <c r="BN46" s="622">
        <f t="shared" si="28"/>
        <v>0</v>
      </c>
      <c r="BO46" s="367">
        <f t="shared" si="29"/>
        <v>0</v>
      </c>
      <c r="BP46" s="625">
        <f t="shared" si="30"/>
        <v>0</v>
      </c>
      <c r="BQ46" s="374">
        <f t="shared" si="31"/>
        <v>0</v>
      </c>
      <c r="BR46" s="375">
        <f t="shared" si="32"/>
        <v>0</v>
      </c>
      <c r="BS46" s="376">
        <f t="shared" si="33"/>
        <v>0</v>
      </c>
      <c r="BT46" s="482">
        <f t="shared" si="34"/>
        <v>0</v>
      </c>
      <c r="BU46" s="366">
        <f t="shared" si="35"/>
        <v>0</v>
      </c>
      <c r="BV46" s="622">
        <f t="shared" si="36"/>
        <v>0</v>
      </c>
      <c r="BW46" s="367">
        <f t="shared" si="37"/>
        <v>0</v>
      </c>
      <c r="BX46" s="625">
        <f t="shared" si="38"/>
        <v>0</v>
      </c>
      <c r="BY46" s="374">
        <f t="shared" si="39"/>
        <v>0</v>
      </c>
      <c r="BZ46" s="375">
        <f t="shared" si="40"/>
        <v>0</v>
      </c>
      <c r="CA46" s="376">
        <f t="shared" si="41"/>
        <v>0</v>
      </c>
      <c r="CB46" s="482">
        <f t="shared" si="42"/>
        <v>0</v>
      </c>
      <c r="CC46" s="293">
        <f t="shared" si="43"/>
        <v>0</v>
      </c>
      <c r="CD46" s="294" t="str">
        <f>IF(CC46=0,"",
IF(SUM($CC$34:CC46)=1,CE46,
IF($CC$155&gt;SUM($CC$34:CC46),_xlfn.CONCAT(", ",CE46),
IF($CC$155=SUM($CC$34:CC46),_xlfn.CONCAT(" y ",CE46)))))</f>
        <v/>
      </c>
      <c r="CE46" s="89" t="s">
        <v>5131</v>
      </c>
      <c r="CG46" s="465">
        <f t="shared" si="44"/>
        <v>0</v>
      </c>
    </row>
    <row r="47" spans="1:85" ht="15" customHeight="1">
      <c r="A47" s="64"/>
      <c r="B47" s="11"/>
      <c r="C47" s="58" t="s">
        <v>5064</v>
      </c>
      <c r="D47" s="1144" t="str">
        <f>IF(CNGE_2025_M1_Secc5_Sub1!$D43="","",CNGE_2025_M1_Secc5_Sub1!$D43)</f>
        <v/>
      </c>
      <c r="E47" s="889"/>
      <c r="F47" s="890"/>
      <c r="G47" s="992"/>
      <c r="H47" s="884"/>
      <c r="I47" s="884"/>
      <c r="J47" s="885"/>
      <c r="K47" s="813"/>
      <c r="L47" s="813"/>
      <c r="M47" s="813"/>
      <c r="N47" s="813"/>
      <c r="O47" s="813"/>
      <c r="P47" s="813"/>
      <c r="Q47" s="813"/>
      <c r="R47" s="813"/>
      <c r="S47" s="813"/>
      <c r="T47" s="813"/>
      <c r="U47" s="813"/>
      <c r="V47" s="813"/>
      <c r="W47" s="813"/>
      <c r="X47" s="813"/>
      <c r="Y47" s="813"/>
      <c r="Z47" s="813"/>
      <c r="AA47" s="813"/>
      <c r="AB47" s="813"/>
      <c r="AC47" s="813"/>
      <c r="AD47" s="813"/>
      <c r="AG47" s="302">
        <f t="shared" si="0"/>
        <v>0</v>
      </c>
      <c r="AH47" s="321">
        <f t="shared" si="45"/>
        <v>0</v>
      </c>
      <c r="AI47" s="293">
        <f t="shared" si="1"/>
        <v>0</v>
      </c>
      <c r="AJ47" s="294" t="str">
        <f>IF(AI47=0,"",
IF(SUM($AI$34:AI47)=1,AK47,
IF($AI$155&gt;SUM($AI$34:AI47),_xlfn.CONCAT(", ",AK47),
IF($AI$155=SUM($AI$34:AI47),_xlfn.CONCAT(" y ",AK47)))))</f>
        <v/>
      </c>
      <c r="AK47" s="89" t="s">
        <v>5132</v>
      </c>
      <c r="AL47" s="612">
        <f t="shared" si="2"/>
        <v>0</v>
      </c>
      <c r="AM47" s="613">
        <f t="shared" si="3"/>
        <v>0</v>
      </c>
      <c r="AN47" s="614">
        <f t="shared" si="4"/>
        <v>0</v>
      </c>
      <c r="AO47" s="615">
        <f t="shared" si="5"/>
        <v>0</v>
      </c>
      <c r="AP47" s="338">
        <f t="shared" si="6"/>
        <v>0</v>
      </c>
      <c r="AQ47" s="294" t="str">
        <f>IF(AP47=0,"",
IF(SUM($AP$34:AP47)=1,AR47,
IF($AP$155&gt;SUM($AP$34:AP47),_xlfn.CONCAT(", ",AR47),
IF($AP$155=SUM($AP$34:AP47),_xlfn.CONCAT(" y ",AR47)))))</f>
        <v/>
      </c>
      <c r="AR47" s="368" t="s">
        <v>5132</v>
      </c>
      <c r="AS47" s="374">
        <f t="shared" si="7"/>
        <v>0</v>
      </c>
      <c r="AT47" s="375">
        <f t="shared" si="8"/>
        <v>0</v>
      </c>
      <c r="AU47" s="376">
        <f t="shared" si="9"/>
        <v>0</v>
      </c>
      <c r="AV47" s="482">
        <f t="shared" si="10"/>
        <v>0</v>
      </c>
      <c r="AW47" s="366">
        <f t="shared" si="11"/>
        <v>0</v>
      </c>
      <c r="AX47" s="622">
        <f t="shared" si="12"/>
        <v>0</v>
      </c>
      <c r="AY47" s="367">
        <f t="shared" si="13"/>
        <v>0</v>
      </c>
      <c r="AZ47" s="625">
        <f t="shared" si="14"/>
        <v>0</v>
      </c>
      <c r="BA47" s="374">
        <f t="shared" si="15"/>
        <v>0</v>
      </c>
      <c r="BB47" s="375">
        <f t="shared" si="16"/>
        <v>0</v>
      </c>
      <c r="BC47" s="376">
        <f t="shared" si="17"/>
        <v>0</v>
      </c>
      <c r="BD47" s="482">
        <f t="shared" si="18"/>
        <v>0</v>
      </c>
      <c r="BE47" s="366">
        <f t="shared" si="19"/>
        <v>0</v>
      </c>
      <c r="BF47" s="622">
        <f t="shared" si="20"/>
        <v>0</v>
      </c>
      <c r="BG47" s="367">
        <f t="shared" si="21"/>
        <v>0</v>
      </c>
      <c r="BH47" s="625">
        <f t="shared" si="22"/>
        <v>0</v>
      </c>
      <c r="BI47" s="374">
        <f t="shared" si="23"/>
        <v>0</v>
      </c>
      <c r="BJ47" s="375">
        <f t="shared" si="24"/>
        <v>0</v>
      </c>
      <c r="BK47" s="376">
        <f t="shared" si="25"/>
        <v>0</v>
      </c>
      <c r="BL47" s="482">
        <f t="shared" si="26"/>
        <v>0</v>
      </c>
      <c r="BM47" s="366">
        <f t="shared" si="27"/>
        <v>0</v>
      </c>
      <c r="BN47" s="622">
        <f t="shared" si="28"/>
        <v>0</v>
      </c>
      <c r="BO47" s="367">
        <f t="shared" si="29"/>
        <v>0</v>
      </c>
      <c r="BP47" s="625">
        <f t="shared" si="30"/>
        <v>0</v>
      </c>
      <c r="BQ47" s="374">
        <f t="shared" si="31"/>
        <v>0</v>
      </c>
      <c r="BR47" s="375">
        <f t="shared" si="32"/>
        <v>0</v>
      </c>
      <c r="BS47" s="376">
        <f t="shared" si="33"/>
        <v>0</v>
      </c>
      <c r="BT47" s="482">
        <f t="shared" si="34"/>
        <v>0</v>
      </c>
      <c r="BU47" s="366">
        <f t="shared" si="35"/>
        <v>0</v>
      </c>
      <c r="BV47" s="622">
        <f t="shared" si="36"/>
        <v>0</v>
      </c>
      <c r="BW47" s="367">
        <f t="shared" si="37"/>
        <v>0</v>
      </c>
      <c r="BX47" s="625">
        <f t="shared" si="38"/>
        <v>0</v>
      </c>
      <c r="BY47" s="374">
        <f t="shared" si="39"/>
        <v>0</v>
      </c>
      <c r="BZ47" s="375">
        <f t="shared" si="40"/>
        <v>0</v>
      </c>
      <c r="CA47" s="376">
        <f t="shared" si="41"/>
        <v>0</v>
      </c>
      <c r="CB47" s="482">
        <f t="shared" si="42"/>
        <v>0</v>
      </c>
      <c r="CC47" s="293">
        <f t="shared" si="43"/>
        <v>0</v>
      </c>
      <c r="CD47" s="294" t="str">
        <f>IF(CC47=0,"",
IF(SUM($CC$34:CC47)=1,CE47,
IF($CC$155&gt;SUM($CC$34:CC47),_xlfn.CONCAT(", ",CE47),
IF($CC$155=SUM($CC$34:CC47),_xlfn.CONCAT(" y ",CE47)))))</f>
        <v/>
      </c>
      <c r="CE47" s="89" t="s">
        <v>5132</v>
      </c>
      <c r="CG47" s="465">
        <f t="shared" si="44"/>
        <v>0</v>
      </c>
    </row>
    <row r="48" spans="1:85" ht="15" customHeight="1">
      <c r="A48" s="64"/>
      <c r="B48" s="11"/>
      <c r="C48" s="58" t="s">
        <v>5065</v>
      </c>
      <c r="D48" s="1144" t="str">
        <f>IF(CNGE_2025_M1_Secc5_Sub1!$D44="","",CNGE_2025_M1_Secc5_Sub1!$D44)</f>
        <v/>
      </c>
      <c r="E48" s="889"/>
      <c r="F48" s="890"/>
      <c r="G48" s="992"/>
      <c r="H48" s="884"/>
      <c r="I48" s="884"/>
      <c r="J48" s="885"/>
      <c r="K48" s="813"/>
      <c r="L48" s="813"/>
      <c r="M48" s="813"/>
      <c r="N48" s="813"/>
      <c r="O48" s="813"/>
      <c r="P48" s="813"/>
      <c r="Q48" s="813"/>
      <c r="R48" s="813"/>
      <c r="S48" s="813"/>
      <c r="T48" s="813"/>
      <c r="U48" s="813"/>
      <c r="V48" s="813"/>
      <c r="W48" s="813"/>
      <c r="X48" s="813"/>
      <c r="Y48" s="813"/>
      <c r="Z48" s="813"/>
      <c r="AA48" s="813"/>
      <c r="AB48" s="813"/>
      <c r="AC48" s="813"/>
      <c r="AD48" s="813"/>
      <c r="AG48" s="302">
        <f t="shared" si="0"/>
        <v>0</v>
      </c>
      <c r="AH48" s="321">
        <f t="shared" si="45"/>
        <v>0</v>
      </c>
      <c r="AI48" s="293">
        <f t="shared" si="1"/>
        <v>0</v>
      </c>
      <c r="AJ48" s="294" t="str">
        <f>IF(AI48=0,"",
IF(SUM($AI$34:AI48)=1,AK48,
IF($AI$155&gt;SUM($AI$34:AI48),_xlfn.CONCAT(", ",AK48),
IF($AI$155=SUM($AI$34:AI48),_xlfn.CONCAT(" y ",AK48)))))</f>
        <v/>
      </c>
      <c r="AK48" s="89" t="s">
        <v>5133</v>
      </c>
      <c r="AL48" s="612">
        <f t="shared" si="2"/>
        <v>0</v>
      </c>
      <c r="AM48" s="613">
        <f t="shared" si="3"/>
        <v>0</v>
      </c>
      <c r="AN48" s="614">
        <f t="shared" si="4"/>
        <v>0</v>
      </c>
      <c r="AO48" s="615">
        <f t="shared" si="5"/>
        <v>0</v>
      </c>
      <c r="AP48" s="338">
        <f t="shared" si="6"/>
        <v>0</v>
      </c>
      <c r="AQ48" s="294" t="str">
        <f>IF(AP48=0,"",
IF(SUM($AP$34:AP48)=1,AR48,
IF($AP$155&gt;SUM($AP$34:AP48),_xlfn.CONCAT(", ",AR48),
IF($AP$155=SUM($AP$34:AP48),_xlfn.CONCAT(" y ",AR48)))))</f>
        <v/>
      </c>
      <c r="AR48" s="368" t="s">
        <v>5133</v>
      </c>
      <c r="AS48" s="374">
        <f t="shared" si="7"/>
        <v>0</v>
      </c>
      <c r="AT48" s="375">
        <f t="shared" si="8"/>
        <v>0</v>
      </c>
      <c r="AU48" s="376">
        <f t="shared" si="9"/>
        <v>0</v>
      </c>
      <c r="AV48" s="482">
        <f t="shared" si="10"/>
        <v>0</v>
      </c>
      <c r="AW48" s="366">
        <f t="shared" si="11"/>
        <v>0</v>
      </c>
      <c r="AX48" s="622">
        <f t="shared" si="12"/>
        <v>0</v>
      </c>
      <c r="AY48" s="367">
        <f t="shared" si="13"/>
        <v>0</v>
      </c>
      <c r="AZ48" s="625">
        <f t="shared" si="14"/>
        <v>0</v>
      </c>
      <c r="BA48" s="374">
        <f t="shared" si="15"/>
        <v>0</v>
      </c>
      <c r="BB48" s="375">
        <f t="shared" si="16"/>
        <v>0</v>
      </c>
      <c r="BC48" s="376">
        <f t="shared" si="17"/>
        <v>0</v>
      </c>
      <c r="BD48" s="482">
        <f t="shared" si="18"/>
        <v>0</v>
      </c>
      <c r="BE48" s="366">
        <f t="shared" si="19"/>
        <v>0</v>
      </c>
      <c r="BF48" s="622">
        <f t="shared" si="20"/>
        <v>0</v>
      </c>
      <c r="BG48" s="367">
        <f t="shared" si="21"/>
        <v>0</v>
      </c>
      <c r="BH48" s="625">
        <f t="shared" si="22"/>
        <v>0</v>
      </c>
      <c r="BI48" s="374">
        <f t="shared" si="23"/>
        <v>0</v>
      </c>
      <c r="BJ48" s="375">
        <f t="shared" si="24"/>
        <v>0</v>
      </c>
      <c r="BK48" s="376">
        <f t="shared" si="25"/>
        <v>0</v>
      </c>
      <c r="BL48" s="482">
        <f t="shared" si="26"/>
        <v>0</v>
      </c>
      <c r="BM48" s="366">
        <f t="shared" si="27"/>
        <v>0</v>
      </c>
      <c r="BN48" s="622">
        <f t="shared" si="28"/>
        <v>0</v>
      </c>
      <c r="BO48" s="367">
        <f t="shared" si="29"/>
        <v>0</v>
      </c>
      <c r="BP48" s="625">
        <f t="shared" si="30"/>
        <v>0</v>
      </c>
      <c r="BQ48" s="374">
        <f t="shared" si="31"/>
        <v>0</v>
      </c>
      <c r="BR48" s="375">
        <f t="shared" si="32"/>
        <v>0</v>
      </c>
      <c r="BS48" s="376">
        <f t="shared" si="33"/>
        <v>0</v>
      </c>
      <c r="BT48" s="482">
        <f t="shared" si="34"/>
        <v>0</v>
      </c>
      <c r="BU48" s="366">
        <f t="shared" si="35"/>
        <v>0</v>
      </c>
      <c r="BV48" s="622">
        <f t="shared" si="36"/>
        <v>0</v>
      </c>
      <c r="BW48" s="367">
        <f t="shared" si="37"/>
        <v>0</v>
      </c>
      <c r="BX48" s="625">
        <f t="shared" si="38"/>
        <v>0</v>
      </c>
      <c r="BY48" s="374">
        <f t="shared" si="39"/>
        <v>0</v>
      </c>
      <c r="BZ48" s="375">
        <f t="shared" si="40"/>
        <v>0</v>
      </c>
      <c r="CA48" s="376">
        <f t="shared" si="41"/>
        <v>0</v>
      </c>
      <c r="CB48" s="482">
        <f t="shared" si="42"/>
        <v>0</v>
      </c>
      <c r="CC48" s="293">
        <f t="shared" si="43"/>
        <v>0</v>
      </c>
      <c r="CD48" s="294" t="str">
        <f>IF(CC48=0,"",
IF(SUM($CC$34:CC48)=1,CE48,
IF($CC$155&gt;SUM($CC$34:CC48),_xlfn.CONCAT(", ",CE48),
IF($CC$155=SUM($CC$34:CC48),_xlfn.CONCAT(" y ",CE48)))))</f>
        <v/>
      </c>
      <c r="CE48" s="89" t="s">
        <v>5133</v>
      </c>
      <c r="CG48" s="465">
        <f t="shared" si="44"/>
        <v>0</v>
      </c>
    </row>
    <row r="49" spans="1:85" ht="15" customHeight="1">
      <c r="A49" s="64"/>
      <c r="B49" s="11"/>
      <c r="C49" s="58" t="s">
        <v>5066</v>
      </c>
      <c r="D49" s="1144" t="str">
        <f>IF(CNGE_2025_M1_Secc5_Sub1!$D45="","",CNGE_2025_M1_Secc5_Sub1!$D45)</f>
        <v/>
      </c>
      <c r="E49" s="889"/>
      <c r="F49" s="890"/>
      <c r="G49" s="992"/>
      <c r="H49" s="884"/>
      <c r="I49" s="884"/>
      <c r="J49" s="885"/>
      <c r="K49" s="813"/>
      <c r="L49" s="813"/>
      <c r="M49" s="813"/>
      <c r="N49" s="813"/>
      <c r="O49" s="813"/>
      <c r="P49" s="813"/>
      <c r="Q49" s="813"/>
      <c r="R49" s="813"/>
      <c r="S49" s="813"/>
      <c r="T49" s="813"/>
      <c r="U49" s="813"/>
      <c r="V49" s="813"/>
      <c r="W49" s="813"/>
      <c r="X49" s="813"/>
      <c r="Y49" s="813"/>
      <c r="Z49" s="813"/>
      <c r="AA49" s="813"/>
      <c r="AB49" s="813"/>
      <c r="AC49" s="813"/>
      <c r="AD49" s="813"/>
      <c r="AG49" s="302">
        <f t="shared" si="0"/>
        <v>0</v>
      </c>
      <c r="AH49" s="321">
        <f t="shared" si="45"/>
        <v>0</v>
      </c>
      <c r="AI49" s="293">
        <f t="shared" si="1"/>
        <v>0</v>
      </c>
      <c r="AJ49" s="294" t="str">
        <f>IF(AI49=0,"",
IF(SUM($AI$34:AI49)=1,AK49,
IF($AI$155&gt;SUM($AI$34:AI49),_xlfn.CONCAT(", ",AK49),
IF($AI$155=SUM($AI$34:AI49),_xlfn.CONCAT(" y ",AK49)))))</f>
        <v/>
      </c>
      <c r="AK49" s="89" t="s">
        <v>5134</v>
      </c>
      <c r="AL49" s="612">
        <f t="shared" si="2"/>
        <v>0</v>
      </c>
      <c r="AM49" s="613">
        <f t="shared" si="3"/>
        <v>0</v>
      </c>
      <c r="AN49" s="614">
        <f t="shared" si="4"/>
        <v>0</v>
      </c>
      <c r="AO49" s="615">
        <f t="shared" si="5"/>
        <v>0</v>
      </c>
      <c r="AP49" s="338">
        <f t="shared" si="6"/>
        <v>0</v>
      </c>
      <c r="AQ49" s="294" t="str">
        <f>IF(AP49=0,"",
IF(SUM($AP$34:AP49)=1,AR49,
IF($AP$155&gt;SUM($AP$34:AP49),_xlfn.CONCAT(", ",AR49),
IF($AP$155=SUM($AP$34:AP49),_xlfn.CONCAT(" y ",AR49)))))</f>
        <v/>
      </c>
      <c r="AR49" s="368" t="s">
        <v>5134</v>
      </c>
      <c r="AS49" s="374">
        <f t="shared" si="7"/>
        <v>0</v>
      </c>
      <c r="AT49" s="375">
        <f t="shared" si="8"/>
        <v>0</v>
      </c>
      <c r="AU49" s="376">
        <f t="shared" si="9"/>
        <v>0</v>
      </c>
      <c r="AV49" s="482">
        <f t="shared" si="10"/>
        <v>0</v>
      </c>
      <c r="AW49" s="366">
        <f t="shared" si="11"/>
        <v>0</v>
      </c>
      <c r="AX49" s="622">
        <f t="shared" si="12"/>
        <v>0</v>
      </c>
      <c r="AY49" s="367">
        <f t="shared" si="13"/>
        <v>0</v>
      </c>
      <c r="AZ49" s="625">
        <f t="shared" si="14"/>
        <v>0</v>
      </c>
      <c r="BA49" s="374">
        <f t="shared" si="15"/>
        <v>0</v>
      </c>
      <c r="BB49" s="375">
        <f t="shared" si="16"/>
        <v>0</v>
      </c>
      <c r="BC49" s="376">
        <f t="shared" si="17"/>
        <v>0</v>
      </c>
      <c r="BD49" s="482">
        <f t="shared" si="18"/>
        <v>0</v>
      </c>
      <c r="BE49" s="366">
        <f t="shared" si="19"/>
        <v>0</v>
      </c>
      <c r="BF49" s="622">
        <f t="shared" si="20"/>
        <v>0</v>
      </c>
      <c r="BG49" s="367">
        <f t="shared" si="21"/>
        <v>0</v>
      </c>
      <c r="BH49" s="625">
        <f t="shared" si="22"/>
        <v>0</v>
      </c>
      <c r="BI49" s="374">
        <f t="shared" si="23"/>
        <v>0</v>
      </c>
      <c r="BJ49" s="375">
        <f t="shared" si="24"/>
        <v>0</v>
      </c>
      <c r="BK49" s="376">
        <f t="shared" si="25"/>
        <v>0</v>
      </c>
      <c r="BL49" s="482">
        <f t="shared" si="26"/>
        <v>0</v>
      </c>
      <c r="BM49" s="366">
        <f t="shared" si="27"/>
        <v>0</v>
      </c>
      <c r="BN49" s="622">
        <f t="shared" si="28"/>
        <v>0</v>
      </c>
      <c r="BO49" s="367">
        <f t="shared" si="29"/>
        <v>0</v>
      </c>
      <c r="BP49" s="625">
        <f t="shared" si="30"/>
        <v>0</v>
      </c>
      <c r="BQ49" s="374">
        <f t="shared" si="31"/>
        <v>0</v>
      </c>
      <c r="BR49" s="375">
        <f t="shared" si="32"/>
        <v>0</v>
      </c>
      <c r="BS49" s="376">
        <f t="shared" si="33"/>
        <v>0</v>
      </c>
      <c r="BT49" s="482">
        <f t="shared" si="34"/>
        <v>0</v>
      </c>
      <c r="BU49" s="366">
        <f t="shared" si="35"/>
        <v>0</v>
      </c>
      <c r="BV49" s="622">
        <f t="shared" si="36"/>
        <v>0</v>
      </c>
      <c r="BW49" s="367">
        <f t="shared" si="37"/>
        <v>0</v>
      </c>
      <c r="BX49" s="625">
        <f t="shared" si="38"/>
        <v>0</v>
      </c>
      <c r="BY49" s="374">
        <f t="shared" si="39"/>
        <v>0</v>
      </c>
      <c r="BZ49" s="375">
        <f t="shared" si="40"/>
        <v>0</v>
      </c>
      <c r="CA49" s="376">
        <f t="shared" si="41"/>
        <v>0</v>
      </c>
      <c r="CB49" s="482">
        <f t="shared" si="42"/>
        <v>0</v>
      </c>
      <c r="CC49" s="293">
        <f t="shared" si="43"/>
        <v>0</v>
      </c>
      <c r="CD49" s="294" t="str">
        <f>IF(CC49=0,"",
IF(SUM($CC$34:CC49)=1,CE49,
IF($CC$155&gt;SUM($CC$34:CC49),_xlfn.CONCAT(", ",CE49),
IF($CC$155=SUM($CC$34:CC49),_xlfn.CONCAT(" y ",CE49)))))</f>
        <v/>
      </c>
      <c r="CE49" s="89" t="s">
        <v>5134</v>
      </c>
      <c r="CG49" s="465">
        <f t="shared" si="44"/>
        <v>0</v>
      </c>
    </row>
    <row r="50" spans="1:85" ht="15" customHeight="1">
      <c r="A50" s="64"/>
      <c r="B50" s="11"/>
      <c r="C50" s="58" t="s">
        <v>5067</v>
      </c>
      <c r="D50" s="1144" t="str">
        <f>IF(CNGE_2025_M1_Secc5_Sub1!$D46="","",CNGE_2025_M1_Secc5_Sub1!$D46)</f>
        <v/>
      </c>
      <c r="E50" s="889"/>
      <c r="F50" s="890"/>
      <c r="G50" s="992"/>
      <c r="H50" s="884"/>
      <c r="I50" s="884"/>
      <c r="J50" s="885"/>
      <c r="K50" s="813"/>
      <c r="L50" s="813"/>
      <c r="M50" s="813"/>
      <c r="N50" s="813"/>
      <c r="O50" s="813"/>
      <c r="P50" s="813"/>
      <c r="Q50" s="813"/>
      <c r="R50" s="813"/>
      <c r="S50" s="813"/>
      <c r="T50" s="813"/>
      <c r="U50" s="813"/>
      <c r="V50" s="813"/>
      <c r="W50" s="813"/>
      <c r="X50" s="813"/>
      <c r="Y50" s="813"/>
      <c r="Z50" s="813"/>
      <c r="AA50" s="813"/>
      <c r="AB50" s="813"/>
      <c r="AC50" s="813"/>
      <c r="AD50" s="813"/>
      <c r="AG50" s="302">
        <f t="shared" si="0"/>
        <v>0</v>
      </c>
      <c r="AH50" s="321">
        <f t="shared" si="45"/>
        <v>0</v>
      </c>
      <c r="AI50" s="293">
        <f t="shared" si="1"/>
        <v>0</v>
      </c>
      <c r="AJ50" s="294" t="str">
        <f>IF(AI50=0,"",
IF(SUM($AI$34:AI50)=1,AK50,
IF($AI$155&gt;SUM($AI$34:AI50),_xlfn.CONCAT(", ",AK50),
IF($AI$155=SUM($AI$34:AI50),_xlfn.CONCAT(" y ",AK50)))))</f>
        <v/>
      </c>
      <c r="AK50" s="89" t="s">
        <v>5135</v>
      </c>
      <c r="AL50" s="612">
        <f t="shared" si="2"/>
        <v>0</v>
      </c>
      <c r="AM50" s="613">
        <f t="shared" si="3"/>
        <v>0</v>
      </c>
      <c r="AN50" s="614">
        <f t="shared" si="4"/>
        <v>0</v>
      </c>
      <c r="AO50" s="615">
        <f t="shared" si="5"/>
        <v>0</v>
      </c>
      <c r="AP50" s="338">
        <f t="shared" si="6"/>
        <v>0</v>
      </c>
      <c r="AQ50" s="294" t="str">
        <f>IF(AP50=0,"",
IF(SUM($AP$34:AP50)=1,AR50,
IF($AP$155&gt;SUM($AP$34:AP50),_xlfn.CONCAT(", ",AR50),
IF($AP$155=SUM($AP$34:AP50),_xlfn.CONCAT(" y ",AR50)))))</f>
        <v/>
      </c>
      <c r="AR50" s="368" t="s">
        <v>5135</v>
      </c>
      <c r="AS50" s="374">
        <f t="shared" si="7"/>
        <v>0</v>
      </c>
      <c r="AT50" s="375">
        <f t="shared" si="8"/>
        <v>0</v>
      </c>
      <c r="AU50" s="376">
        <f t="shared" si="9"/>
        <v>0</v>
      </c>
      <c r="AV50" s="482">
        <f t="shared" si="10"/>
        <v>0</v>
      </c>
      <c r="AW50" s="366">
        <f t="shared" si="11"/>
        <v>0</v>
      </c>
      <c r="AX50" s="622">
        <f t="shared" si="12"/>
        <v>0</v>
      </c>
      <c r="AY50" s="367">
        <f t="shared" si="13"/>
        <v>0</v>
      </c>
      <c r="AZ50" s="625">
        <f t="shared" si="14"/>
        <v>0</v>
      </c>
      <c r="BA50" s="374">
        <f t="shared" si="15"/>
        <v>0</v>
      </c>
      <c r="BB50" s="375">
        <f t="shared" si="16"/>
        <v>0</v>
      </c>
      <c r="BC50" s="376">
        <f t="shared" si="17"/>
        <v>0</v>
      </c>
      <c r="BD50" s="482">
        <f t="shared" si="18"/>
        <v>0</v>
      </c>
      <c r="BE50" s="366">
        <f t="shared" si="19"/>
        <v>0</v>
      </c>
      <c r="BF50" s="622">
        <f t="shared" si="20"/>
        <v>0</v>
      </c>
      <c r="BG50" s="367">
        <f t="shared" si="21"/>
        <v>0</v>
      </c>
      <c r="BH50" s="625">
        <f t="shared" si="22"/>
        <v>0</v>
      </c>
      <c r="BI50" s="374">
        <f t="shared" si="23"/>
        <v>0</v>
      </c>
      <c r="BJ50" s="375">
        <f t="shared" si="24"/>
        <v>0</v>
      </c>
      <c r="BK50" s="376">
        <f t="shared" si="25"/>
        <v>0</v>
      </c>
      <c r="BL50" s="482">
        <f t="shared" si="26"/>
        <v>0</v>
      </c>
      <c r="BM50" s="366">
        <f t="shared" si="27"/>
        <v>0</v>
      </c>
      <c r="BN50" s="622">
        <f t="shared" si="28"/>
        <v>0</v>
      </c>
      <c r="BO50" s="367">
        <f t="shared" si="29"/>
        <v>0</v>
      </c>
      <c r="BP50" s="625">
        <f t="shared" si="30"/>
        <v>0</v>
      </c>
      <c r="BQ50" s="374">
        <f t="shared" si="31"/>
        <v>0</v>
      </c>
      <c r="BR50" s="375">
        <f t="shared" si="32"/>
        <v>0</v>
      </c>
      <c r="BS50" s="376">
        <f t="shared" si="33"/>
        <v>0</v>
      </c>
      <c r="BT50" s="482">
        <f t="shared" si="34"/>
        <v>0</v>
      </c>
      <c r="BU50" s="366">
        <f t="shared" si="35"/>
        <v>0</v>
      </c>
      <c r="BV50" s="622">
        <f t="shared" si="36"/>
        <v>0</v>
      </c>
      <c r="BW50" s="367">
        <f t="shared" si="37"/>
        <v>0</v>
      </c>
      <c r="BX50" s="625">
        <f t="shared" si="38"/>
        <v>0</v>
      </c>
      <c r="BY50" s="374">
        <f t="shared" si="39"/>
        <v>0</v>
      </c>
      <c r="BZ50" s="375">
        <f t="shared" si="40"/>
        <v>0</v>
      </c>
      <c r="CA50" s="376">
        <f t="shared" si="41"/>
        <v>0</v>
      </c>
      <c r="CB50" s="482">
        <f t="shared" si="42"/>
        <v>0</v>
      </c>
      <c r="CC50" s="293">
        <f t="shared" si="43"/>
        <v>0</v>
      </c>
      <c r="CD50" s="294" t="str">
        <f>IF(CC50=0,"",
IF(SUM($CC$34:CC50)=1,CE50,
IF($CC$155&gt;SUM($CC$34:CC50),_xlfn.CONCAT(", ",CE50),
IF($CC$155=SUM($CC$34:CC50),_xlfn.CONCAT(" y ",CE50)))))</f>
        <v/>
      </c>
      <c r="CE50" s="89" t="s">
        <v>5135</v>
      </c>
      <c r="CG50" s="465">
        <f t="shared" si="44"/>
        <v>0</v>
      </c>
    </row>
    <row r="51" spans="1:85" ht="15" customHeight="1">
      <c r="A51" s="64"/>
      <c r="B51" s="11"/>
      <c r="C51" s="58" t="s">
        <v>5068</v>
      </c>
      <c r="D51" s="1144" t="str">
        <f>IF(CNGE_2025_M1_Secc5_Sub1!$D47="","",CNGE_2025_M1_Secc5_Sub1!$D47)</f>
        <v/>
      </c>
      <c r="E51" s="889"/>
      <c r="F51" s="890"/>
      <c r="G51" s="992"/>
      <c r="H51" s="884"/>
      <c r="I51" s="884"/>
      <c r="J51" s="885"/>
      <c r="K51" s="813"/>
      <c r="L51" s="813"/>
      <c r="M51" s="813"/>
      <c r="N51" s="813"/>
      <c r="O51" s="813"/>
      <c r="P51" s="813"/>
      <c r="Q51" s="813"/>
      <c r="R51" s="813"/>
      <c r="S51" s="813"/>
      <c r="T51" s="813"/>
      <c r="U51" s="813"/>
      <c r="V51" s="813"/>
      <c r="W51" s="813"/>
      <c r="X51" s="813"/>
      <c r="Y51" s="813"/>
      <c r="Z51" s="813"/>
      <c r="AA51" s="813"/>
      <c r="AB51" s="813"/>
      <c r="AC51" s="813"/>
      <c r="AD51" s="813"/>
      <c r="AG51" s="302">
        <f t="shared" si="0"/>
        <v>0</v>
      </c>
      <c r="AH51" s="321">
        <f t="shared" si="45"/>
        <v>0</v>
      </c>
      <c r="AI51" s="293">
        <f t="shared" si="1"/>
        <v>0</v>
      </c>
      <c r="AJ51" s="294" t="str">
        <f>IF(AI51=0,"",
IF(SUM($AI$34:AI51)=1,AK51,
IF($AI$155&gt;SUM($AI$34:AI51),_xlfn.CONCAT(", ",AK51),
IF($AI$155=SUM($AI$34:AI51),_xlfn.CONCAT(" y ",AK51)))))</f>
        <v/>
      </c>
      <c r="AK51" s="89" t="s">
        <v>5136</v>
      </c>
      <c r="AL51" s="612">
        <f t="shared" si="2"/>
        <v>0</v>
      </c>
      <c r="AM51" s="613">
        <f t="shared" si="3"/>
        <v>0</v>
      </c>
      <c r="AN51" s="614">
        <f t="shared" si="4"/>
        <v>0</v>
      </c>
      <c r="AO51" s="615">
        <f t="shared" si="5"/>
        <v>0</v>
      </c>
      <c r="AP51" s="338">
        <f t="shared" si="6"/>
        <v>0</v>
      </c>
      <c r="AQ51" s="294" t="str">
        <f>IF(AP51=0,"",
IF(SUM($AP$34:AP51)=1,AR51,
IF($AP$155&gt;SUM($AP$34:AP51),_xlfn.CONCAT(", ",AR51),
IF($AP$155=SUM($AP$34:AP51),_xlfn.CONCAT(" y ",AR51)))))</f>
        <v/>
      </c>
      <c r="AR51" s="368" t="s">
        <v>5136</v>
      </c>
      <c r="AS51" s="374">
        <f t="shared" si="7"/>
        <v>0</v>
      </c>
      <c r="AT51" s="375">
        <f t="shared" si="8"/>
        <v>0</v>
      </c>
      <c r="AU51" s="376">
        <f t="shared" si="9"/>
        <v>0</v>
      </c>
      <c r="AV51" s="482">
        <f t="shared" si="10"/>
        <v>0</v>
      </c>
      <c r="AW51" s="366">
        <f t="shared" si="11"/>
        <v>0</v>
      </c>
      <c r="AX51" s="622">
        <f t="shared" si="12"/>
        <v>0</v>
      </c>
      <c r="AY51" s="367">
        <f t="shared" si="13"/>
        <v>0</v>
      </c>
      <c r="AZ51" s="625">
        <f t="shared" si="14"/>
        <v>0</v>
      </c>
      <c r="BA51" s="374">
        <f t="shared" si="15"/>
        <v>0</v>
      </c>
      <c r="BB51" s="375">
        <f t="shared" si="16"/>
        <v>0</v>
      </c>
      <c r="BC51" s="376">
        <f t="shared" si="17"/>
        <v>0</v>
      </c>
      <c r="BD51" s="482">
        <f t="shared" si="18"/>
        <v>0</v>
      </c>
      <c r="BE51" s="366">
        <f t="shared" si="19"/>
        <v>0</v>
      </c>
      <c r="BF51" s="622">
        <f t="shared" si="20"/>
        <v>0</v>
      </c>
      <c r="BG51" s="367">
        <f t="shared" si="21"/>
        <v>0</v>
      </c>
      <c r="BH51" s="625">
        <f t="shared" si="22"/>
        <v>0</v>
      </c>
      <c r="BI51" s="374">
        <f t="shared" si="23"/>
        <v>0</v>
      </c>
      <c r="BJ51" s="375">
        <f t="shared" si="24"/>
        <v>0</v>
      </c>
      <c r="BK51" s="376">
        <f t="shared" si="25"/>
        <v>0</v>
      </c>
      <c r="BL51" s="482">
        <f t="shared" si="26"/>
        <v>0</v>
      </c>
      <c r="BM51" s="366">
        <f t="shared" si="27"/>
        <v>0</v>
      </c>
      <c r="BN51" s="622">
        <f t="shared" si="28"/>
        <v>0</v>
      </c>
      <c r="BO51" s="367">
        <f t="shared" si="29"/>
        <v>0</v>
      </c>
      <c r="BP51" s="625">
        <f t="shared" si="30"/>
        <v>0</v>
      </c>
      <c r="BQ51" s="374">
        <f t="shared" si="31"/>
        <v>0</v>
      </c>
      <c r="BR51" s="375">
        <f t="shared" si="32"/>
        <v>0</v>
      </c>
      <c r="BS51" s="376">
        <f t="shared" si="33"/>
        <v>0</v>
      </c>
      <c r="BT51" s="482">
        <f t="shared" si="34"/>
        <v>0</v>
      </c>
      <c r="BU51" s="366">
        <f t="shared" si="35"/>
        <v>0</v>
      </c>
      <c r="BV51" s="622">
        <f t="shared" si="36"/>
        <v>0</v>
      </c>
      <c r="BW51" s="367">
        <f t="shared" si="37"/>
        <v>0</v>
      </c>
      <c r="BX51" s="625">
        <f t="shared" si="38"/>
        <v>0</v>
      </c>
      <c r="BY51" s="374">
        <f t="shared" si="39"/>
        <v>0</v>
      </c>
      <c r="BZ51" s="375">
        <f t="shared" si="40"/>
        <v>0</v>
      </c>
      <c r="CA51" s="376">
        <f t="shared" si="41"/>
        <v>0</v>
      </c>
      <c r="CB51" s="482">
        <f t="shared" si="42"/>
        <v>0</v>
      </c>
      <c r="CC51" s="293">
        <f t="shared" si="43"/>
        <v>0</v>
      </c>
      <c r="CD51" s="294" t="str">
        <f>IF(CC51=0,"",
IF(SUM($CC$34:CC51)=1,CE51,
IF($CC$155&gt;SUM($CC$34:CC51),_xlfn.CONCAT(", ",CE51),
IF($CC$155=SUM($CC$34:CC51),_xlfn.CONCAT(" y ",CE51)))))</f>
        <v/>
      </c>
      <c r="CE51" s="89" t="s">
        <v>5136</v>
      </c>
      <c r="CG51" s="465">
        <f t="shared" si="44"/>
        <v>0</v>
      </c>
    </row>
    <row r="52" spans="1:85" ht="15" customHeight="1">
      <c r="A52" s="64"/>
      <c r="B52" s="11"/>
      <c r="C52" s="58" t="s">
        <v>5069</v>
      </c>
      <c r="D52" s="1144" t="str">
        <f>IF(CNGE_2025_M1_Secc5_Sub1!$D48="","",CNGE_2025_M1_Secc5_Sub1!$D48)</f>
        <v/>
      </c>
      <c r="E52" s="889"/>
      <c r="F52" s="890"/>
      <c r="G52" s="992"/>
      <c r="H52" s="884"/>
      <c r="I52" s="884"/>
      <c r="J52" s="885"/>
      <c r="K52" s="813"/>
      <c r="L52" s="813"/>
      <c r="M52" s="813"/>
      <c r="N52" s="813"/>
      <c r="O52" s="813"/>
      <c r="P52" s="813"/>
      <c r="Q52" s="813"/>
      <c r="R52" s="813"/>
      <c r="S52" s="813"/>
      <c r="T52" s="813"/>
      <c r="U52" s="813"/>
      <c r="V52" s="813"/>
      <c r="W52" s="813"/>
      <c r="X52" s="813"/>
      <c r="Y52" s="813"/>
      <c r="Z52" s="813"/>
      <c r="AA52" s="813"/>
      <c r="AB52" s="813"/>
      <c r="AC52" s="813"/>
      <c r="AD52" s="813"/>
      <c r="AG52" s="302">
        <f t="shared" si="0"/>
        <v>0</v>
      </c>
      <c r="AH52" s="321">
        <f t="shared" si="45"/>
        <v>0</v>
      </c>
      <c r="AI52" s="293">
        <f t="shared" si="1"/>
        <v>0</v>
      </c>
      <c r="AJ52" s="294" t="str">
        <f>IF(AI52=0,"",
IF(SUM($AI$34:AI52)=1,AK52,
IF($AI$155&gt;SUM($AI$34:AI52),_xlfn.CONCAT(", ",AK52),
IF($AI$155=SUM($AI$34:AI52),_xlfn.CONCAT(" y ",AK52)))))</f>
        <v/>
      </c>
      <c r="AK52" s="89" t="s">
        <v>5137</v>
      </c>
      <c r="AL52" s="612">
        <f t="shared" si="2"/>
        <v>0</v>
      </c>
      <c r="AM52" s="613">
        <f t="shared" si="3"/>
        <v>0</v>
      </c>
      <c r="AN52" s="614">
        <f t="shared" si="4"/>
        <v>0</v>
      </c>
      <c r="AO52" s="615">
        <f t="shared" si="5"/>
        <v>0</v>
      </c>
      <c r="AP52" s="338">
        <f t="shared" si="6"/>
        <v>0</v>
      </c>
      <c r="AQ52" s="294" t="str">
        <f>IF(AP52=0,"",
IF(SUM($AP$34:AP52)=1,AR52,
IF($AP$155&gt;SUM($AP$34:AP52),_xlfn.CONCAT(", ",AR52),
IF($AP$155=SUM($AP$34:AP52),_xlfn.CONCAT(" y ",AR52)))))</f>
        <v/>
      </c>
      <c r="AR52" s="368" t="s">
        <v>5137</v>
      </c>
      <c r="AS52" s="374">
        <f t="shared" si="7"/>
        <v>0</v>
      </c>
      <c r="AT52" s="375">
        <f t="shared" si="8"/>
        <v>0</v>
      </c>
      <c r="AU52" s="376">
        <f t="shared" si="9"/>
        <v>0</v>
      </c>
      <c r="AV52" s="482">
        <f t="shared" si="10"/>
        <v>0</v>
      </c>
      <c r="AW52" s="366">
        <f t="shared" si="11"/>
        <v>0</v>
      </c>
      <c r="AX52" s="622">
        <f t="shared" si="12"/>
        <v>0</v>
      </c>
      <c r="AY52" s="367">
        <f t="shared" si="13"/>
        <v>0</v>
      </c>
      <c r="AZ52" s="625">
        <f t="shared" si="14"/>
        <v>0</v>
      </c>
      <c r="BA52" s="374">
        <f t="shared" si="15"/>
        <v>0</v>
      </c>
      <c r="BB52" s="375">
        <f t="shared" si="16"/>
        <v>0</v>
      </c>
      <c r="BC52" s="376">
        <f t="shared" si="17"/>
        <v>0</v>
      </c>
      <c r="BD52" s="482">
        <f t="shared" si="18"/>
        <v>0</v>
      </c>
      <c r="BE52" s="366">
        <f t="shared" si="19"/>
        <v>0</v>
      </c>
      <c r="BF52" s="622">
        <f t="shared" si="20"/>
        <v>0</v>
      </c>
      <c r="BG52" s="367">
        <f t="shared" si="21"/>
        <v>0</v>
      </c>
      <c r="BH52" s="625">
        <f t="shared" si="22"/>
        <v>0</v>
      </c>
      <c r="BI52" s="374">
        <f t="shared" si="23"/>
        <v>0</v>
      </c>
      <c r="BJ52" s="375">
        <f t="shared" si="24"/>
        <v>0</v>
      </c>
      <c r="BK52" s="376">
        <f t="shared" si="25"/>
        <v>0</v>
      </c>
      <c r="BL52" s="482">
        <f t="shared" si="26"/>
        <v>0</v>
      </c>
      <c r="BM52" s="366">
        <f t="shared" si="27"/>
        <v>0</v>
      </c>
      <c r="BN52" s="622">
        <f t="shared" si="28"/>
        <v>0</v>
      </c>
      <c r="BO52" s="367">
        <f t="shared" si="29"/>
        <v>0</v>
      </c>
      <c r="BP52" s="625">
        <f t="shared" si="30"/>
        <v>0</v>
      </c>
      <c r="BQ52" s="374">
        <f t="shared" si="31"/>
        <v>0</v>
      </c>
      <c r="BR52" s="375">
        <f t="shared" si="32"/>
        <v>0</v>
      </c>
      <c r="BS52" s="376">
        <f t="shared" si="33"/>
        <v>0</v>
      </c>
      <c r="BT52" s="482">
        <f t="shared" si="34"/>
        <v>0</v>
      </c>
      <c r="BU52" s="366">
        <f t="shared" si="35"/>
        <v>0</v>
      </c>
      <c r="BV52" s="622">
        <f t="shared" si="36"/>
        <v>0</v>
      </c>
      <c r="BW52" s="367">
        <f t="shared" si="37"/>
        <v>0</v>
      </c>
      <c r="BX52" s="625">
        <f t="shared" si="38"/>
        <v>0</v>
      </c>
      <c r="BY52" s="374">
        <f t="shared" si="39"/>
        <v>0</v>
      </c>
      <c r="BZ52" s="375">
        <f t="shared" si="40"/>
        <v>0</v>
      </c>
      <c r="CA52" s="376">
        <f t="shared" si="41"/>
        <v>0</v>
      </c>
      <c r="CB52" s="482">
        <f t="shared" si="42"/>
        <v>0</v>
      </c>
      <c r="CC52" s="293">
        <f t="shared" si="43"/>
        <v>0</v>
      </c>
      <c r="CD52" s="294" t="str">
        <f>IF(CC52=0,"",
IF(SUM($CC$34:CC52)=1,CE52,
IF($CC$155&gt;SUM($CC$34:CC52),_xlfn.CONCAT(", ",CE52),
IF($CC$155=SUM($CC$34:CC52),_xlfn.CONCAT(" y ",CE52)))))</f>
        <v/>
      </c>
      <c r="CE52" s="89" t="s">
        <v>5137</v>
      </c>
      <c r="CG52" s="465">
        <f t="shared" si="44"/>
        <v>0</v>
      </c>
    </row>
    <row r="53" spans="1:85" ht="15" customHeight="1">
      <c r="A53" s="64"/>
      <c r="B53" s="11"/>
      <c r="C53" s="58" t="s">
        <v>5070</v>
      </c>
      <c r="D53" s="1144" t="str">
        <f>IF(CNGE_2025_M1_Secc5_Sub1!$D49="","",CNGE_2025_M1_Secc5_Sub1!$D49)</f>
        <v/>
      </c>
      <c r="E53" s="889"/>
      <c r="F53" s="890"/>
      <c r="G53" s="992"/>
      <c r="H53" s="884"/>
      <c r="I53" s="884"/>
      <c r="J53" s="885"/>
      <c r="K53" s="813"/>
      <c r="L53" s="813"/>
      <c r="M53" s="813"/>
      <c r="N53" s="813"/>
      <c r="O53" s="813"/>
      <c r="P53" s="813"/>
      <c r="Q53" s="813"/>
      <c r="R53" s="813"/>
      <c r="S53" s="813"/>
      <c r="T53" s="813"/>
      <c r="U53" s="813"/>
      <c r="V53" s="813"/>
      <c r="W53" s="813"/>
      <c r="X53" s="813"/>
      <c r="Y53" s="813"/>
      <c r="Z53" s="813"/>
      <c r="AA53" s="813"/>
      <c r="AB53" s="813"/>
      <c r="AC53" s="813"/>
      <c r="AD53" s="813"/>
      <c r="AG53" s="302">
        <f t="shared" si="0"/>
        <v>0</v>
      </c>
      <c r="AH53" s="321">
        <f t="shared" si="45"/>
        <v>0</v>
      </c>
      <c r="AI53" s="293">
        <f t="shared" si="1"/>
        <v>0</v>
      </c>
      <c r="AJ53" s="294" t="str">
        <f>IF(AI53=0,"",
IF(SUM($AI$34:AI53)=1,AK53,
IF($AI$155&gt;SUM($AI$34:AI53),_xlfn.CONCAT(", ",AK53),
IF($AI$155=SUM($AI$34:AI53),_xlfn.CONCAT(" y ",AK53)))))</f>
        <v/>
      </c>
      <c r="AK53" s="89" t="s">
        <v>5138</v>
      </c>
      <c r="AL53" s="612">
        <f t="shared" si="2"/>
        <v>0</v>
      </c>
      <c r="AM53" s="613">
        <f t="shared" si="3"/>
        <v>0</v>
      </c>
      <c r="AN53" s="614">
        <f t="shared" si="4"/>
        <v>0</v>
      </c>
      <c r="AO53" s="615">
        <f t="shared" si="5"/>
        <v>0</v>
      </c>
      <c r="AP53" s="338">
        <f t="shared" si="6"/>
        <v>0</v>
      </c>
      <c r="AQ53" s="294" t="str">
        <f>IF(AP53=0,"",
IF(SUM($AP$34:AP53)=1,AR53,
IF($AP$155&gt;SUM($AP$34:AP53),_xlfn.CONCAT(", ",AR53),
IF($AP$155=SUM($AP$34:AP53),_xlfn.CONCAT(" y ",AR53)))))</f>
        <v/>
      </c>
      <c r="AR53" s="368" t="s">
        <v>5138</v>
      </c>
      <c r="AS53" s="374">
        <f t="shared" si="7"/>
        <v>0</v>
      </c>
      <c r="AT53" s="375">
        <f t="shared" si="8"/>
        <v>0</v>
      </c>
      <c r="AU53" s="376">
        <f t="shared" si="9"/>
        <v>0</v>
      </c>
      <c r="AV53" s="482">
        <f t="shared" si="10"/>
        <v>0</v>
      </c>
      <c r="AW53" s="366">
        <f t="shared" si="11"/>
        <v>0</v>
      </c>
      <c r="AX53" s="622">
        <f t="shared" si="12"/>
        <v>0</v>
      </c>
      <c r="AY53" s="367">
        <f t="shared" si="13"/>
        <v>0</v>
      </c>
      <c r="AZ53" s="625">
        <f t="shared" si="14"/>
        <v>0</v>
      </c>
      <c r="BA53" s="374">
        <f t="shared" si="15"/>
        <v>0</v>
      </c>
      <c r="BB53" s="375">
        <f t="shared" si="16"/>
        <v>0</v>
      </c>
      <c r="BC53" s="376">
        <f t="shared" si="17"/>
        <v>0</v>
      </c>
      <c r="BD53" s="482">
        <f t="shared" si="18"/>
        <v>0</v>
      </c>
      <c r="BE53" s="366">
        <f t="shared" si="19"/>
        <v>0</v>
      </c>
      <c r="BF53" s="622">
        <f t="shared" si="20"/>
        <v>0</v>
      </c>
      <c r="BG53" s="367">
        <f t="shared" si="21"/>
        <v>0</v>
      </c>
      <c r="BH53" s="625">
        <f t="shared" si="22"/>
        <v>0</v>
      </c>
      <c r="BI53" s="374">
        <f t="shared" si="23"/>
        <v>0</v>
      </c>
      <c r="BJ53" s="375">
        <f t="shared" si="24"/>
        <v>0</v>
      </c>
      <c r="BK53" s="376">
        <f t="shared" si="25"/>
        <v>0</v>
      </c>
      <c r="BL53" s="482">
        <f t="shared" si="26"/>
        <v>0</v>
      </c>
      <c r="BM53" s="366">
        <f t="shared" si="27"/>
        <v>0</v>
      </c>
      <c r="BN53" s="622">
        <f t="shared" si="28"/>
        <v>0</v>
      </c>
      <c r="BO53" s="367">
        <f t="shared" si="29"/>
        <v>0</v>
      </c>
      <c r="BP53" s="625">
        <f t="shared" si="30"/>
        <v>0</v>
      </c>
      <c r="BQ53" s="374">
        <f t="shared" si="31"/>
        <v>0</v>
      </c>
      <c r="BR53" s="375">
        <f t="shared" si="32"/>
        <v>0</v>
      </c>
      <c r="BS53" s="376">
        <f t="shared" si="33"/>
        <v>0</v>
      </c>
      <c r="BT53" s="482">
        <f t="shared" si="34"/>
        <v>0</v>
      </c>
      <c r="BU53" s="366">
        <f t="shared" si="35"/>
        <v>0</v>
      </c>
      <c r="BV53" s="622">
        <f t="shared" si="36"/>
        <v>0</v>
      </c>
      <c r="BW53" s="367">
        <f t="shared" si="37"/>
        <v>0</v>
      </c>
      <c r="BX53" s="625">
        <f t="shared" si="38"/>
        <v>0</v>
      </c>
      <c r="BY53" s="374">
        <f t="shared" si="39"/>
        <v>0</v>
      </c>
      <c r="BZ53" s="375">
        <f t="shared" si="40"/>
        <v>0</v>
      </c>
      <c r="CA53" s="376">
        <f t="shared" si="41"/>
        <v>0</v>
      </c>
      <c r="CB53" s="482">
        <f t="shared" si="42"/>
        <v>0</v>
      </c>
      <c r="CC53" s="293">
        <f t="shared" si="43"/>
        <v>0</v>
      </c>
      <c r="CD53" s="294" t="str">
        <f>IF(CC53=0,"",
IF(SUM($CC$34:CC53)=1,CE53,
IF($CC$155&gt;SUM($CC$34:CC53),_xlfn.CONCAT(", ",CE53),
IF($CC$155=SUM($CC$34:CC53),_xlfn.CONCAT(" y ",CE53)))))</f>
        <v/>
      </c>
      <c r="CE53" s="89" t="s">
        <v>5138</v>
      </c>
      <c r="CG53" s="465">
        <f t="shared" si="44"/>
        <v>0</v>
      </c>
    </row>
    <row r="54" spans="1:85" ht="15" customHeight="1">
      <c r="A54" s="64"/>
      <c r="B54" s="11"/>
      <c r="C54" s="58" t="s">
        <v>5071</v>
      </c>
      <c r="D54" s="1144" t="str">
        <f>IF(CNGE_2025_M1_Secc5_Sub1!$D50="","",CNGE_2025_M1_Secc5_Sub1!$D50)</f>
        <v/>
      </c>
      <c r="E54" s="889"/>
      <c r="F54" s="890"/>
      <c r="G54" s="992"/>
      <c r="H54" s="884"/>
      <c r="I54" s="884"/>
      <c r="J54" s="885"/>
      <c r="K54" s="813"/>
      <c r="L54" s="813"/>
      <c r="M54" s="813"/>
      <c r="N54" s="813"/>
      <c r="O54" s="813"/>
      <c r="P54" s="813"/>
      <c r="Q54" s="813"/>
      <c r="R54" s="813"/>
      <c r="S54" s="813"/>
      <c r="T54" s="813"/>
      <c r="U54" s="813"/>
      <c r="V54" s="813"/>
      <c r="W54" s="813"/>
      <c r="X54" s="813"/>
      <c r="Y54" s="813"/>
      <c r="Z54" s="813"/>
      <c r="AA54" s="813"/>
      <c r="AB54" s="813"/>
      <c r="AC54" s="813"/>
      <c r="AD54" s="813"/>
      <c r="AG54" s="302">
        <f t="shared" si="0"/>
        <v>0</v>
      </c>
      <c r="AH54" s="321">
        <f t="shared" si="45"/>
        <v>0</v>
      </c>
      <c r="AI54" s="293">
        <f t="shared" si="1"/>
        <v>0</v>
      </c>
      <c r="AJ54" s="294" t="str">
        <f>IF(AI54=0,"",
IF(SUM($AI$34:AI54)=1,AK54,
IF($AI$155&gt;SUM($AI$34:AI54),_xlfn.CONCAT(", ",AK54),
IF($AI$155=SUM($AI$34:AI54),_xlfn.CONCAT(" y ",AK54)))))</f>
        <v/>
      </c>
      <c r="AK54" s="89" t="s">
        <v>5139</v>
      </c>
      <c r="AL54" s="612">
        <f t="shared" si="2"/>
        <v>0</v>
      </c>
      <c r="AM54" s="613">
        <f t="shared" si="3"/>
        <v>0</v>
      </c>
      <c r="AN54" s="614">
        <f t="shared" si="4"/>
        <v>0</v>
      </c>
      <c r="AO54" s="615">
        <f t="shared" si="5"/>
        <v>0</v>
      </c>
      <c r="AP54" s="338">
        <f t="shared" si="6"/>
        <v>0</v>
      </c>
      <c r="AQ54" s="294" t="str">
        <f>IF(AP54=0,"",
IF(SUM($AP$34:AP54)=1,AR54,
IF($AP$155&gt;SUM($AP$34:AP54),_xlfn.CONCAT(", ",AR54),
IF($AP$155=SUM($AP$34:AP54),_xlfn.CONCAT(" y ",AR54)))))</f>
        <v/>
      </c>
      <c r="AR54" s="368" t="s">
        <v>5139</v>
      </c>
      <c r="AS54" s="374">
        <f t="shared" si="7"/>
        <v>0</v>
      </c>
      <c r="AT54" s="375">
        <f t="shared" si="8"/>
        <v>0</v>
      </c>
      <c r="AU54" s="376">
        <f t="shared" si="9"/>
        <v>0</v>
      </c>
      <c r="AV54" s="482">
        <f t="shared" si="10"/>
        <v>0</v>
      </c>
      <c r="AW54" s="366">
        <f t="shared" si="11"/>
        <v>0</v>
      </c>
      <c r="AX54" s="622">
        <f t="shared" si="12"/>
        <v>0</v>
      </c>
      <c r="AY54" s="367">
        <f t="shared" si="13"/>
        <v>0</v>
      </c>
      <c r="AZ54" s="625">
        <f t="shared" si="14"/>
        <v>0</v>
      </c>
      <c r="BA54" s="374">
        <f t="shared" si="15"/>
        <v>0</v>
      </c>
      <c r="BB54" s="375">
        <f t="shared" si="16"/>
        <v>0</v>
      </c>
      <c r="BC54" s="376">
        <f t="shared" si="17"/>
        <v>0</v>
      </c>
      <c r="BD54" s="482">
        <f t="shared" si="18"/>
        <v>0</v>
      </c>
      <c r="BE54" s="366">
        <f t="shared" si="19"/>
        <v>0</v>
      </c>
      <c r="BF54" s="622">
        <f t="shared" si="20"/>
        <v>0</v>
      </c>
      <c r="BG54" s="367">
        <f t="shared" si="21"/>
        <v>0</v>
      </c>
      <c r="BH54" s="625">
        <f t="shared" si="22"/>
        <v>0</v>
      </c>
      <c r="BI54" s="374">
        <f t="shared" si="23"/>
        <v>0</v>
      </c>
      <c r="BJ54" s="375">
        <f t="shared" si="24"/>
        <v>0</v>
      </c>
      <c r="BK54" s="376">
        <f t="shared" si="25"/>
        <v>0</v>
      </c>
      <c r="BL54" s="482">
        <f t="shared" si="26"/>
        <v>0</v>
      </c>
      <c r="BM54" s="366">
        <f t="shared" si="27"/>
        <v>0</v>
      </c>
      <c r="BN54" s="622">
        <f t="shared" si="28"/>
        <v>0</v>
      </c>
      <c r="BO54" s="367">
        <f t="shared" si="29"/>
        <v>0</v>
      </c>
      <c r="BP54" s="625">
        <f t="shared" si="30"/>
        <v>0</v>
      </c>
      <c r="BQ54" s="374">
        <f t="shared" si="31"/>
        <v>0</v>
      </c>
      <c r="BR54" s="375">
        <f t="shared" si="32"/>
        <v>0</v>
      </c>
      <c r="BS54" s="376">
        <f t="shared" si="33"/>
        <v>0</v>
      </c>
      <c r="BT54" s="482">
        <f t="shared" si="34"/>
        <v>0</v>
      </c>
      <c r="BU54" s="366">
        <f t="shared" si="35"/>
        <v>0</v>
      </c>
      <c r="BV54" s="622">
        <f t="shared" si="36"/>
        <v>0</v>
      </c>
      <c r="BW54" s="367">
        <f t="shared" si="37"/>
        <v>0</v>
      </c>
      <c r="BX54" s="625">
        <f t="shared" si="38"/>
        <v>0</v>
      </c>
      <c r="BY54" s="374">
        <f t="shared" si="39"/>
        <v>0</v>
      </c>
      <c r="BZ54" s="375">
        <f t="shared" si="40"/>
        <v>0</v>
      </c>
      <c r="CA54" s="376">
        <f t="shared" si="41"/>
        <v>0</v>
      </c>
      <c r="CB54" s="482">
        <f t="shared" si="42"/>
        <v>0</v>
      </c>
      <c r="CC54" s="293">
        <f t="shared" si="43"/>
        <v>0</v>
      </c>
      <c r="CD54" s="294" t="str">
        <f>IF(CC54=0,"",
IF(SUM($CC$34:CC54)=1,CE54,
IF($CC$155&gt;SUM($CC$34:CC54),_xlfn.CONCAT(", ",CE54),
IF($CC$155=SUM($CC$34:CC54),_xlfn.CONCAT(" y ",CE54)))))</f>
        <v/>
      </c>
      <c r="CE54" s="89" t="s">
        <v>5139</v>
      </c>
      <c r="CG54" s="465">
        <f t="shared" si="44"/>
        <v>0</v>
      </c>
    </row>
    <row r="55" spans="1:85" ht="15" customHeight="1">
      <c r="A55" s="64"/>
      <c r="B55" s="11"/>
      <c r="C55" s="58" t="s">
        <v>5072</v>
      </c>
      <c r="D55" s="1144" t="str">
        <f>IF(CNGE_2025_M1_Secc5_Sub1!$D51="","",CNGE_2025_M1_Secc5_Sub1!$D51)</f>
        <v/>
      </c>
      <c r="E55" s="889"/>
      <c r="F55" s="890"/>
      <c r="G55" s="992"/>
      <c r="H55" s="884"/>
      <c r="I55" s="884"/>
      <c r="J55" s="885"/>
      <c r="K55" s="813"/>
      <c r="L55" s="813"/>
      <c r="M55" s="813"/>
      <c r="N55" s="813"/>
      <c r="O55" s="813"/>
      <c r="P55" s="813"/>
      <c r="Q55" s="813"/>
      <c r="R55" s="813"/>
      <c r="S55" s="813"/>
      <c r="T55" s="813"/>
      <c r="U55" s="813"/>
      <c r="V55" s="813"/>
      <c r="W55" s="813"/>
      <c r="X55" s="813"/>
      <c r="Y55" s="813"/>
      <c r="Z55" s="813"/>
      <c r="AA55" s="813"/>
      <c r="AB55" s="813"/>
      <c r="AC55" s="813"/>
      <c r="AD55" s="813"/>
      <c r="AG55" s="302">
        <f t="shared" si="0"/>
        <v>0</v>
      </c>
      <c r="AH55" s="321">
        <f t="shared" si="45"/>
        <v>0</v>
      </c>
      <c r="AI55" s="293">
        <f t="shared" si="1"/>
        <v>0</v>
      </c>
      <c r="AJ55" s="294" t="str">
        <f>IF(AI55=0,"",
IF(SUM($AI$34:AI55)=1,AK55,
IF($AI$155&gt;SUM($AI$34:AI55),_xlfn.CONCAT(", ",AK55),
IF($AI$155=SUM($AI$34:AI55),_xlfn.CONCAT(" y ",AK55)))))</f>
        <v/>
      </c>
      <c r="AK55" s="89" t="s">
        <v>5140</v>
      </c>
      <c r="AL55" s="612">
        <f t="shared" si="2"/>
        <v>0</v>
      </c>
      <c r="AM55" s="613">
        <f t="shared" si="3"/>
        <v>0</v>
      </c>
      <c r="AN55" s="614">
        <f t="shared" si="4"/>
        <v>0</v>
      </c>
      <c r="AO55" s="615">
        <f t="shared" si="5"/>
        <v>0</v>
      </c>
      <c r="AP55" s="338">
        <f t="shared" si="6"/>
        <v>0</v>
      </c>
      <c r="AQ55" s="294" t="str">
        <f>IF(AP55=0,"",
IF(SUM($AP$34:AP55)=1,AR55,
IF($AP$155&gt;SUM($AP$34:AP55),_xlfn.CONCAT(", ",AR55),
IF($AP$155=SUM($AP$34:AP55),_xlfn.CONCAT(" y ",AR55)))))</f>
        <v/>
      </c>
      <c r="AR55" s="368" t="s">
        <v>5140</v>
      </c>
      <c r="AS55" s="374">
        <f t="shared" si="7"/>
        <v>0</v>
      </c>
      <c r="AT55" s="375">
        <f t="shared" si="8"/>
        <v>0</v>
      </c>
      <c r="AU55" s="376">
        <f t="shared" si="9"/>
        <v>0</v>
      </c>
      <c r="AV55" s="482">
        <f t="shared" si="10"/>
        <v>0</v>
      </c>
      <c r="AW55" s="366">
        <f t="shared" si="11"/>
        <v>0</v>
      </c>
      <c r="AX55" s="622">
        <f t="shared" si="12"/>
        <v>0</v>
      </c>
      <c r="AY55" s="367">
        <f t="shared" si="13"/>
        <v>0</v>
      </c>
      <c r="AZ55" s="625">
        <f t="shared" si="14"/>
        <v>0</v>
      </c>
      <c r="BA55" s="374">
        <f t="shared" si="15"/>
        <v>0</v>
      </c>
      <c r="BB55" s="375">
        <f t="shared" si="16"/>
        <v>0</v>
      </c>
      <c r="BC55" s="376">
        <f t="shared" si="17"/>
        <v>0</v>
      </c>
      <c r="BD55" s="482">
        <f t="shared" si="18"/>
        <v>0</v>
      </c>
      <c r="BE55" s="366">
        <f t="shared" si="19"/>
        <v>0</v>
      </c>
      <c r="BF55" s="622">
        <f t="shared" si="20"/>
        <v>0</v>
      </c>
      <c r="BG55" s="367">
        <f t="shared" si="21"/>
        <v>0</v>
      </c>
      <c r="BH55" s="625">
        <f t="shared" si="22"/>
        <v>0</v>
      </c>
      <c r="BI55" s="374">
        <f t="shared" si="23"/>
        <v>0</v>
      </c>
      <c r="BJ55" s="375">
        <f t="shared" si="24"/>
        <v>0</v>
      </c>
      <c r="BK55" s="376">
        <f t="shared" si="25"/>
        <v>0</v>
      </c>
      <c r="BL55" s="482">
        <f t="shared" si="26"/>
        <v>0</v>
      </c>
      <c r="BM55" s="366">
        <f t="shared" si="27"/>
        <v>0</v>
      </c>
      <c r="BN55" s="622">
        <f t="shared" si="28"/>
        <v>0</v>
      </c>
      <c r="BO55" s="367">
        <f t="shared" si="29"/>
        <v>0</v>
      </c>
      <c r="BP55" s="625">
        <f t="shared" si="30"/>
        <v>0</v>
      </c>
      <c r="BQ55" s="374">
        <f t="shared" si="31"/>
        <v>0</v>
      </c>
      <c r="BR55" s="375">
        <f t="shared" si="32"/>
        <v>0</v>
      </c>
      <c r="BS55" s="376">
        <f t="shared" si="33"/>
        <v>0</v>
      </c>
      <c r="BT55" s="482">
        <f t="shared" si="34"/>
        <v>0</v>
      </c>
      <c r="BU55" s="366">
        <f t="shared" si="35"/>
        <v>0</v>
      </c>
      <c r="BV55" s="622">
        <f t="shared" si="36"/>
        <v>0</v>
      </c>
      <c r="BW55" s="367">
        <f t="shared" si="37"/>
        <v>0</v>
      </c>
      <c r="BX55" s="625">
        <f t="shared" si="38"/>
        <v>0</v>
      </c>
      <c r="BY55" s="374">
        <f t="shared" si="39"/>
        <v>0</v>
      </c>
      <c r="BZ55" s="375">
        <f t="shared" si="40"/>
        <v>0</v>
      </c>
      <c r="CA55" s="376">
        <f t="shared" si="41"/>
        <v>0</v>
      </c>
      <c r="CB55" s="482">
        <f t="shared" si="42"/>
        <v>0</v>
      </c>
      <c r="CC55" s="293">
        <f t="shared" si="43"/>
        <v>0</v>
      </c>
      <c r="CD55" s="294" t="str">
        <f>IF(CC55=0,"",
IF(SUM($CC$34:CC55)=1,CE55,
IF($CC$155&gt;SUM($CC$34:CC55),_xlfn.CONCAT(", ",CE55),
IF($CC$155=SUM($CC$34:CC55),_xlfn.CONCAT(" y ",CE55)))))</f>
        <v/>
      </c>
      <c r="CE55" s="89" t="s">
        <v>5140</v>
      </c>
      <c r="CG55" s="465">
        <f t="shared" si="44"/>
        <v>0</v>
      </c>
    </row>
    <row r="56" spans="1:85" ht="15" customHeight="1">
      <c r="A56" s="64"/>
      <c r="B56" s="11"/>
      <c r="C56" s="58" t="s">
        <v>5073</v>
      </c>
      <c r="D56" s="1144" t="str">
        <f>IF(CNGE_2025_M1_Secc5_Sub1!$D52="","",CNGE_2025_M1_Secc5_Sub1!$D52)</f>
        <v/>
      </c>
      <c r="E56" s="889"/>
      <c r="F56" s="890"/>
      <c r="G56" s="992"/>
      <c r="H56" s="884"/>
      <c r="I56" s="884"/>
      <c r="J56" s="885"/>
      <c r="K56" s="813"/>
      <c r="L56" s="813"/>
      <c r="M56" s="813"/>
      <c r="N56" s="813"/>
      <c r="O56" s="813"/>
      <c r="P56" s="813"/>
      <c r="Q56" s="813"/>
      <c r="R56" s="813"/>
      <c r="S56" s="813"/>
      <c r="T56" s="813"/>
      <c r="U56" s="813"/>
      <c r="V56" s="813"/>
      <c r="W56" s="813"/>
      <c r="X56" s="813"/>
      <c r="Y56" s="813"/>
      <c r="Z56" s="813"/>
      <c r="AA56" s="813"/>
      <c r="AB56" s="813"/>
      <c r="AC56" s="813"/>
      <c r="AD56" s="813"/>
      <c r="AG56" s="302">
        <f t="shared" si="0"/>
        <v>0</v>
      </c>
      <c r="AH56" s="321">
        <f t="shared" si="45"/>
        <v>0</v>
      </c>
      <c r="AI56" s="293">
        <f t="shared" si="1"/>
        <v>0</v>
      </c>
      <c r="AJ56" s="294" t="str">
        <f>IF(AI56=0,"",
IF(SUM($AI$34:AI56)=1,AK56,
IF($AI$155&gt;SUM($AI$34:AI56),_xlfn.CONCAT(", ",AK56),
IF($AI$155=SUM($AI$34:AI56),_xlfn.CONCAT(" y ",AK56)))))</f>
        <v/>
      </c>
      <c r="AK56" s="89" t="s">
        <v>5141</v>
      </c>
      <c r="AL56" s="612">
        <f t="shared" si="2"/>
        <v>0</v>
      </c>
      <c r="AM56" s="613">
        <f t="shared" si="3"/>
        <v>0</v>
      </c>
      <c r="AN56" s="614">
        <f t="shared" si="4"/>
        <v>0</v>
      </c>
      <c r="AO56" s="615">
        <f t="shared" si="5"/>
        <v>0</v>
      </c>
      <c r="AP56" s="338">
        <f t="shared" si="6"/>
        <v>0</v>
      </c>
      <c r="AQ56" s="294" t="str">
        <f>IF(AP56=0,"",
IF(SUM($AP$34:AP56)=1,AR56,
IF($AP$155&gt;SUM($AP$34:AP56),_xlfn.CONCAT(", ",AR56),
IF($AP$155=SUM($AP$34:AP56),_xlfn.CONCAT(" y ",AR56)))))</f>
        <v/>
      </c>
      <c r="AR56" s="368" t="s">
        <v>5141</v>
      </c>
      <c r="AS56" s="374">
        <f t="shared" si="7"/>
        <v>0</v>
      </c>
      <c r="AT56" s="375">
        <f t="shared" si="8"/>
        <v>0</v>
      </c>
      <c r="AU56" s="376">
        <f t="shared" si="9"/>
        <v>0</v>
      </c>
      <c r="AV56" s="482">
        <f t="shared" si="10"/>
        <v>0</v>
      </c>
      <c r="AW56" s="366">
        <f t="shared" si="11"/>
        <v>0</v>
      </c>
      <c r="AX56" s="622">
        <f t="shared" si="12"/>
        <v>0</v>
      </c>
      <c r="AY56" s="367">
        <f t="shared" si="13"/>
        <v>0</v>
      </c>
      <c r="AZ56" s="625">
        <f t="shared" si="14"/>
        <v>0</v>
      </c>
      <c r="BA56" s="374">
        <f t="shared" si="15"/>
        <v>0</v>
      </c>
      <c r="BB56" s="375">
        <f t="shared" si="16"/>
        <v>0</v>
      </c>
      <c r="BC56" s="376">
        <f t="shared" si="17"/>
        <v>0</v>
      </c>
      <c r="BD56" s="482">
        <f t="shared" si="18"/>
        <v>0</v>
      </c>
      <c r="BE56" s="366">
        <f t="shared" si="19"/>
        <v>0</v>
      </c>
      <c r="BF56" s="622">
        <f t="shared" si="20"/>
        <v>0</v>
      </c>
      <c r="BG56" s="367">
        <f t="shared" si="21"/>
        <v>0</v>
      </c>
      <c r="BH56" s="625">
        <f t="shared" si="22"/>
        <v>0</v>
      </c>
      <c r="BI56" s="374">
        <f t="shared" si="23"/>
        <v>0</v>
      </c>
      <c r="BJ56" s="375">
        <f t="shared" si="24"/>
        <v>0</v>
      </c>
      <c r="BK56" s="376">
        <f t="shared" si="25"/>
        <v>0</v>
      </c>
      <c r="BL56" s="482">
        <f t="shared" si="26"/>
        <v>0</v>
      </c>
      <c r="BM56" s="366">
        <f t="shared" si="27"/>
        <v>0</v>
      </c>
      <c r="BN56" s="622">
        <f t="shared" si="28"/>
        <v>0</v>
      </c>
      <c r="BO56" s="367">
        <f t="shared" si="29"/>
        <v>0</v>
      </c>
      <c r="BP56" s="625">
        <f t="shared" si="30"/>
        <v>0</v>
      </c>
      <c r="BQ56" s="374">
        <f t="shared" si="31"/>
        <v>0</v>
      </c>
      <c r="BR56" s="375">
        <f t="shared" si="32"/>
        <v>0</v>
      </c>
      <c r="BS56" s="376">
        <f t="shared" si="33"/>
        <v>0</v>
      </c>
      <c r="BT56" s="482">
        <f t="shared" si="34"/>
        <v>0</v>
      </c>
      <c r="BU56" s="366">
        <f t="shared" si="35"/>
        <v>0</v>
      </c>
      <c r="BV56" s="622">
        <f t="shared" si="36"/>
        <v>0</v>
      </c>
      <c r="BW56" s="367">
        <f t="shared" si="37"/>
        <v>0</v>
      </c>
      <c r="BX56" s="625">
        <f t="shared" si="38"/>
        <v>0</v>
      </c>
      <c r="BY56" s="374">
        <f t="shared" si="39"/>
        <v>0</v>
      </c>
      <c r="BZ56" s="375">
        <f t="shared" si="40"/>
        <v>0</v>
      </c>
      <c r="CA56" s="376">
        <f t="shared" si="41"/>
        <v>0</v>
      </c>
      <c r="CB56" s="482">
        <f t="shared" si="42"/>
        <v>0</v>
      </c>
      <c r="CC56" s="293">
        <f t="shared" si="43"/>
        <v>0</v>
      </c>
      <c r="CD56" s="294" t="str">
        <f>IF(CC56=0,"",
IF(SUM($CC$34:CC56)=1,CE56,
IF($CC$155&gt;SUM($CC$34:CC56),_xlfn.CONCAT(", ",CE56),
IF($CC$155=SUM($CC$34:CC56),_xlfn.CONCAT(" y ",CE56)))))</f>
        <v/>
      </c>
      <c r="CE56" s="89" t="s">
        <v>5141</v>
      </c>
      <c r="CG56" s="465">
        <f t="shared" si="44"/>
        <v>0</v>
      </c>
    </row>
    <row r="57" spans="1:85" ht="15" customHeight="1">
      <c r="A57" s="64"/>
      <c r="B57" s="11"/>
      <c r="C57" s="58" t="s">
        <v>5074</v>
      </c>
      <c r="D57" s="1144" t="str">
        <f>IF(CNGE_2025_M1_Secc5_Sub1!$D53="","",CNGE_2025_M1_Secc5_Sub1!$D53)</f>
        <v/>
      </c>
      <c r="E57" s="889"/>
      <c r="F57" s="890"/>
      <c r="G57" s="992"/>
      <c r="H57" s="884"/>
      <c r="I57" s="884"/>
      <c r="J57" s="885"/>
      <c r="K57" s="813"/>
      <c r="L57" s="813"/>
      <c r="M57" s="813"/>
      <c r="N57" s="813"/>
      <c r="O57" s="813"/>
      <c r="P57" s="813"/>
      <c r="Q57" s="813"/>
      <c r="R57" s="813"/>
      <c r="S57" s="813"/>
      <c r="T57" s="813"/>
      <c r="U57" s="813"/>
      <c r="V57" s="813"/>
      <c r="W57" s="813"/>
      <c r="X57" s="813"/>
      <c r="Y57" s="813"/>
      <c r="Z57" s="813"/>
      <c r="AA57" s="813"/>
      <c r="AB57" s="813"/>
      <c r="AC57" s="813"/>
      <c r="AD57" s="813"/>
      <c r="AG57" s="302">
        <f t="shared" si="0"/>
        <v>0</v>
      </c>
      <c r="AH57" s="321">
        <f t="shared" si="45"/>
        <v>0</v>
      </c>
      <c r="AI57" s="293">
        <f t="shared" si="1"/>
        <v>0</v>
      </c>
      <c r="AJ57" s="294" t="str">
        <f>IF(AI57=0,"",
IF(SUM($AI$34:AI57)=1,AK57,
IF($AI$155&gt;SUM($AI$34:AI57),_xlfn.CONCAT(", ",AK57),
IF($AI$155=SUM($AI$34:AI57),_xlfn.CONCAT(" y ",AK57)))))</f>
        <v/>
      </c>
      <c r="AK57" s="89" t="s">
        <v>5142</v>
      </c>
      <c r="AL57" s="612">
        <f t="shared" si="2"/>
        <v>0</v>
      </c>
      <c r="AM57" s="613">
        <f t="shared" si="3"/>
        <v>0</v>
      </c>
      <c r="AN57" s="614">
        <f t="shared" si="4"/>
        <v>0</v>
      </c>
      <c r="AO57" s="615">
        <f t="shared" si="5"/>
        <v>0</v>
      </c>
      <c r="AP57" s="338">
        <f t="shared" si="6"/>
        <v>0</v>
      </c>
      <c r="AQ57" s="294" t="str">
        <f>IF(AP57=0,"",
IF(SUM($AP$34:AP57)=1,AR57,
IF($AP$155&gt;SUM($AP$34:AP57),_xlfn.CONCAT(", ",AR57),
IF($AP$155=SUM($AP$34:AP57),_xlfn.CONCAT(" y ",AR57)))))</f>
        <v/>
      </c>
      <c r="AR57" s="368" t="s">
        <v>5142</v>
      </c>
      <c r="AS57" s="374">
        <f t="shared" si="7"/>
        <v>0</v>
      </c>
      <c r="AT57" s="375">
        <f t="shared" si="8"/>
        <v>0</v>
      </c>
      <c r="AU57" s="376">
        <f t="shared" si="9"/>
        <v>0</v>
      </c>
      <c r="AV57" s="482">
        <f t="shared" si="10"/>
        <v>0</v>
      </c>
      <c r="AW57" s="366">
        <f t="shared" si="11"/>
        <v>0</v>
      </c>
      <c r="AX57" s="622">
        <f t="shared" si="12"/>
        <v>0</v>
      </c>
      <c r="AY57" s="367">
        <f t="shared" si="13"/>
        <v>0</v>
      </c>
      <c r="AZ57" s="625">
        <f t="shared" si="14"/>
        <v>0</v>
      </c>
      <c r="BA57" s="374">
        <f t="shared" si="15"/>
        <v>0</v>
      </c>
      <c r="BB57" s="375">
        <f t="shared" si="16"/>
        <v>0</v>
      </c>
      <c r="BC57" s="376">
        <f t="shared" si="17"/>
        <v>0</v>
      </c>
      <c r="BD57" s="482">
        <f t="shared" si="18"/>
        <v>0</v>
      </c>
      <c r="BE57" s="366">
        <f t="shared" si="19"/>
        <v>0</v>
      </c>
      <c r="BF57" s="622">
        <f t="shared" si="20"/>
        <v>0</v>
      </c>
      <c r="BG57" s="367">
        <f t="shared" si="21"/>
        <v>0</v>
      </c>
      <c r="BH57" s="625">
        <f t="shared" si="22"/>
        <v>0</v>
      </c>
      <c r="BI57" s="374">
        <f t="shared" si="23"/>
        <v>0</v>
      </c>
      <c r="BJ57" s="375">
        <f t="shared" si="24"/>
        <v>0</v>
      </c>
      <c r="BK57" s="376">
        <f t="shared" si="25"/>
        <v>0</v>
      </c>
      <c r="BL57" s="482">
        <f t="shared" si="26"/>
        <v>0</v>
      </c>
      <c r="BM57" s="366">
        <f t="shared" si="27"/>
        <v>0</v>
      </c>
      <c r="BN57" s="622">
        <f t="shared" si="28"/>
        <v>0</v>
      </c>
      <c r="BO57" s="367">
        <f t="shared" si="29"/>
        <v>0</v>
      </c>
      <c r="BP57" s="625">
        <f t="shared" si="30"/>
        <v>0</v>
      </c>
      <c r="BQ57" s="374">
        <f t="shared" si="31"/>
        <v>0</v>
      </c>
      <c r="BR57" s="375">
        <f t="shared" si="32"/>
        <v>0</v>
      </c>
      <c r="BS57" s="376">
        <f t="shared" si="33"/>
        <v>0</v>
      </c>
      <c r="BT57" s="482">
        <f t="shared" si="34"/>
        <v>0</v>
      </c>
      <c r="BU57" s="366">
        <f t="shared" si="35"/>
        <v>0</v>
      </c>
      <c r="BV57" s="622">
        <f t="shared" si="36"/>
        <v>0</v>
      </c>
      <c r="BW57" s="367">
        <f t="shared" si="37"/>
        <v>0</v>
      </c>
      <c r="BX57" s="625">
        <f t="shared" si="38"/>
        <v>0</v>
      </c>
      <c r="BY57" s="374">
        <f t="shared" si="39"/>
        <v>0</v>
      </c>
      <c r="BZ57" s="375">
        <f t="shared" si="40"/>
        <v>0</v>
      </c>
      <c r="CA57" s="376">
        <f t="shared" si="41"/>
        <v>0</v>
      </c>
      <c r="CB57" s="482">
        <f t="shared" si="42"/>
        <v>0</v>
      </c>
      <c r="CC57" s="293">
        <f t="shared" si="43"/>
        <v>0</v>
      </c>
      <c r="CD57" s="294" t="str">
        <f>IF(CC57=0,"",
IF(SUM($CC$34:CC57)=1,CE57,
IF($CC$155&gt;SUM($CC$34:CC57),_xlfn.CONCAT(", ",CE57),
IF($CC$155=SUM($CC$34:CC57),_xlfn.CONCAT(" y ",CE57)))))</f>
        <v/>
      </c>
      <c r="CE57" s="89" t="s">
        <v>5142</v>
      </c>
      <c r="CG57" s="465">
        <f t="shared" si="44"/>
        <v>0</v>
      </c>
    </row>
    <row r="58" spans="1:85" ht="15" customHeight="1">
      <c r="A58" s="64"/>
      <c r="B58" s="11"/>
      <c r="C58" s="58" t="s">
        <v>5075</v>
      </c>
      <c r="D58" s="1144" t="str">
        <f>IF(CNGE_2025_M1_Secc5_Sub1!$D54="","",CNGE_2025_M1_Secc5_Sub1!$D54)</f>
        <v/>
      </c>
      <c r="E58" s="889"/>
      <c r="F58" s="890"/>
      <c r="G58" s="992"/>
      <c r="H58" s="884"/>
      <c r="I58" s="884"/>
      <c r="J58" s="885"/>
      <c r="K58" s="813"/>
      <c r="L58" s="813"/>
      <c r="M58" s="813"/>
      <c r="N58" s="813"/>
      <c r="O58" s="813"/>
      <c r="P58" s="813"/>
      <c r="Q58" s="813"/>
      <c r="R58" s="813"/>
      <c r="S58" s="813"/>
      <c r="T58" s="813"/>
      <c r="U58" s="813"/>
      <c r="V58" s="813"/>
      <c r="W58" s="813"/>
      <c r="X58" s="813"/>
      <c r="Y58" s="813"/>
      <c r="Z58" s="813"/>
      <c r="AA58" s="813"/>
      <c r="AB58" s="813"/>
      <c r="AC58" s="813"/>
      <c r="AD58" s="813"/>
      <c r="AG58" s="302">
        <f t="shared" si="0"/>
        <v>0</v>
      </c>
      <c r="AH58" s="321">
        <f t="shared" si="45"/>
        <v>0</v>
      </c>
      <c r="AI58" s="293">
        <f t="shared" si="1"/>
        <v>0</v>
      </c>
      <c r="AJ58" s="294" t="str">
        <f>IF(AI58=0,"",
IF(SUM($AI$34:AI58)=1,AK58,
IF($AI$155&gt;SUM($AI$34:AI58),_xlfn.CONCAT(", ",AK58),
IF($AI$155=SUM($AI$34:AI58),_xlfn.CONCAT(" y ",AK58)))))</f>
        <v/>
      </c>
      <c r="AK58" s="89" t="s">
        <v>5143</v>
      </c>
      <c r="AL58" s="612">
        <f t="shared" si="2"/>
        <v>0</v>
      </c>
      <c r="AM58" s="613">
        <f t="shared" si="3"/>
        <v>0</v>
      </c>
      <c r="AN58" s="614">
        <f t="shared" si="4"/>
        <v>0</v>
      </c>
      <c r="AO58" s="615">
        <f t="shared" si="5"/>
        <v>0</v>
      </c>
      <c r="AP58" s="338">
        <f t="shared" si="6"/>
        <v>0</v>
      </c>
      <c r="AQ58" s="294" t="str">
        <f>IF(AP58=0,"",
IF(SUM($AP$34:AP58)=1,AR58,
IF($AP$155&gt;SUM($AP$34:AP58),_xlfn.CONCAT(", ",AR58),
IF($AP$155=SUM($AP$34:AP58),_xlfn.CONCAT(" y ",AR58)))))</f>
        <v/>
      </c>
      <c r="AR58" s="368" t="s">
        <v>5143</v>
      </c>
      <c r="AS58" s="374">
        <f t="shared" si="7"/>
        <v>0</v>
      </c>
      <c r="AT58" s="375">
        <f t="shared" si="8"/>
        <v>0</v>
      </c>
      <c r="AU58" s="376">
        <f t="shared" si="9"/>
        <v>0</v>
      </c>
      <c r="AV58" s="482">
        <f t="shared" si="10"/>
        <v>0</v>
      </c>
      <c r="AW58" s="366">
        <f t="shared" si="11"/>
        <v>0</v>
      </c>
      <c r="AX58" s="622">
        <f t="shared" si="12"/>
        <v>0</v>
      </c>
      <c r="AY58" s="367">
        <f t="shared" si="13"/>
        <v>0</v>
      </c>
      <c r="AZ58" s="625">
        <f t="shared" si="14"/>
        <v>0</v>
      </c>
      <c r="BA58" s="374">
        <f t="shared" si="15"/>
        <v>0</v>
      </c>
      <c r="BB58" s="375">
        <f t="shared" si="16"/>
        <v>0</v>
      </c>
      <c r="BC58" s="376">
        <f t="shared" si="17"/>
        <v>0</v>
      </c>
      <c r="BD58" s="482">
        <f t="shared" si="18"/>
        <v>0</v>
      </c>
      <c r="BE58" s="366">
        <f t="shared" si="19"/>
        <v>0</v>
      </c>
      <c r="BF58" s="622">
        <f t="shared" si="20"/>
        <v>0</v>
      </c>
      <c r="BG58" s="367">
        <f t="shared" si="21"/>
        <v>0</v>
      </c>
      <c r="BH58" s="625">
        <f t="shared" si="22"/>
        <v>0</v>
      </c>
      <c r="BI58" s="374">
        <f t="shared" si="23"/>
        <v>0</v>
      </c>
      <c r="BJ58" s="375">
        <f t="shared" si="24"/>
        <v>0</v>
      </c>
      <c r="BK58" s="376">
        <f t="shared" si="25"/>
        <v>0</v>
      </c>
      <c r="BL58" s="482">
        <f t="shared" si="26"/>
        <v>0</v>
      </c>
      <c r="BM58" s="366">
        <f t="shared" si="27"/>
        <v>0</v>
      </c>
      <c r="BN58" s="622">
        <f t="shared" si="28"/>
        <v>0</v>
      </c>
      <c r="BO58" s="367">
        <f t="shared" si="29"/>
        <v>0</v>
      </c>
      <c r="BP58" s="625">
        <f t="shared" si="30"/>
        <v>0</v>
      </c>
      <c r="BQ58" s="374">
        <f t="shared" si="31"/>
        <v>0</v>
      </c>
      <c r="BR58" s="375">
        <f t="shared" si="32"/>
        <v>0</v>
      </c>
      <c r="BS58" s="376">
        <f t="shared" si="33"/>
        <v>0</v>
      </c>
      <c r="BT58" s="482">
        <f t="shared" si="34"/>
        <v>0</v>
      </c>
      <c r="BU58" s="366">
        <f t="shared" si="35"/>
        <v>0</v>
      </c>
      <c r="BV58" s="622">
        <f t="shared" si="36"/>
        <v>0</v>
      </c>
      <c r="BW58" s="367">
        <f t="shared" si="37"/>
        <v>0</v>
      </c>
      <c r="BX58" s="625">
        <f t="shared" si="38"/>
        <v>0</v>
      </c>
      <c r="BY58" s="374">
        <f t="shared" si="39"/>
        <v>0</v>
      </c>
      <c r="BZ58" s="375">
        <f t="shared" si="40"/>
        <v>0</v>
      </c>
      <c r="CA58" s="376">
        <f t="shared" si="41"/>
        <v>0</v>
      </c>
      <c r="CB58" s="482">
        <f t="shared" si="42"/>
        <v>0</v>
      </c>
      <c r="CC58" s="293">
        <f t="shared" si="43"/>
        <v>0</v>
      </c>
      <c r="CD58" s="294" t="str">
        <f>IF(CC58=0,"",
IF(SUM($CC$34:CC58)=1,CE58,
IF($CC$155&gt;SUM($CC$34:CC58),_xlfn.CONCAT(", ",CE58),
IF($CC$155=SUM($CC$34:CC58),_xlfn.CONCAT(" y ",CE58)))))</f>
        <v/>
      </c>
      <c r="CE58" s="89" t="s">
        <v>5143</v>
      </c>
      <c r="CG58" s="465">
        <f t="shared" si="44"/>
        <v>0</v>
      </c>
    </row>
    <row r="59" spans="1:85" ht="15" customHeight="1">
      <c r="A59" s="64"/>
      <c r="B59" s="11"/>
      <c r="C59" s="58" t="s">
        <v>5076</v>
      </c>
      <c r="D59" s="1144" t="str">
        <f>IF(CNGE_2025_M1_Secc5_Sub1!$D55="","",CNGE_2025_M1_Secc5_Sub1!$D55)</f>
        <v/>
      </c>
      <c r="E59" s="889"/>
      <c r="F59" s="890"/>
      <c r="G59" s="992"/>
      <c r="H59" s="884"/>
      <c r="I59" s="884"/>
      <c r="J59" s="885"/>
      <c r="K59" s="813"/>
      <c r="L59" s="813"/>
      <c r="M59" s="813"/>
      <c r="N59" s="813"/>
      <c r="O59" s="813"/>
      <c r="P59" s="813"/>
      <c r="Q59" s="813"/>
      <c r="R59" s="813"/>
      <c r="S59" s="813"/>
      <c r="T59" s="813"/>
      <c r="U59" s="813"/>
      <c r="V59" s="813"/>
      <c r="W59" s="813"/>
      <c r="X59" s="813"/>
      <c r="Y59" s="813"/>
      <c r="Z59" s="813"/>
      <c r="AA59" s="813"/>
      <c r="AB59" s="813"/>
      <c r="AC59" s="813"/>
      <c r="AD59" s="813"/>
      <c r="AG59" s="302">
        <f t="shared" si="0"/>
        <v>0</v>
      </c>
      <c r="AH59" s="321">
        <f t="shared" si="45"/>
        <v>0</v>
      </c>
      <c r="AI59" s="293">
        <f t="shared" si="1"/>
        <v>0</v>
      </c>
      <c r="AJ59" s="294" t="str">
        <f>IF(AI59=0,"",
IF(SUM($AI$34:AI59)=1,AK59,
IF($AI$155&gt;SUM($AI$34:AI59),_xlfn.CONCAT(", ",AK59),
IF($AI$155=SUM($AI$34:AI59),_xlfn.CONCAT(" y ",AK59)))))</f>
        <v/>
      </c>
      <c r="AK59" s="89" t="s">
        <v>5144</v>
      </c>
      <c r="AL59" s="612">
        <f t="shared" si="2"/>
        <v>0</v>
      </c>
      <c r="AM59" s="613">
        <f t="shared" si="3"/>
        <v>0</v>
      </c>
      <c r="AN59" s="614">
        <f t="shared" si="4"/>
        <v>0</v>
      </c>
      <c r="AO59" s="615">
        <f t="shared" si="5"/>
        <v>0</v>
      </c>
      <c r="AP59" s="338">
        <f t="shared" si="6"/>
        <v>0</v>
      </c>
      <c r="AQ59" s="294" t="str">
        <f>IF(AP59=0,"",
IF(SUM($AP$34:AP59)=1,AR59,
IF($AP$155&gt;SUM($AP$34:AP59),_xlfn.CONCAT(", ",AR59),
IF($AP$155=SUM($AP$34:AP59),_xlfn.CONCAT(" y ",AR59)))))</f>
        <v/>
      </c>
      <c r="AR59" s="368" t="s">
        <v>5144</v>
      </c>
      <c r="AS59" s="374">
        <f t="shared" si="7"/>
        <v>0</v>
      </c>
      <c r="AT59" s="375">
        <f t="shared" si="8"/>
        <v>0</v>
      </c>
      <c r="AU59" s="376">
        <f t="shared" si="9"/>
        <v>0</v>
      </c>
      <c r="AV59" s="482">
        <f t="shared" si="10"/>
        <v>0</v>
      </c>
      <c r="AW59" s="366">
        <f t="shared" si="11"/>
        <v>0</v>
      </c>
      <c r="AX59" s="622">
        <f t="shared" si="12"/>
        <v>0</v>
      </c>
      <c r="AY59" s="367">
        <f t="shared" si="13"/>
        <v>0</v>
      </c>
      <c r="AZ59" s="625">
        <f t="shared" si="14"/>
        <v>0</v>
      </c>
      <c r="BA59" s="374">
        <f t="shared" si="15"/>
        <v>0</v>
      </c>
      <c r="BB59" s="375">
        <f t="shared" si="16"/>
        <v>0</v>
      </c>
      <c r="BC59" s="376">
        <f t="shared" si="17"/>
        <v>0</v>
      </c>
      <c r="BD59" s="482">
        <f t="shared" si="18"/>
        <v>0</v>
      </c>
      <c r="BE59" s="366">
        <f t="shared" si="19"/>
        <v>0</v>
      </c>
      <c r="BF59" s="622">
        <f t="shared" si="20"/>
        <v>0</v>
      </c>
      <c r="BG59" s="367">
        <f t="shared" si="21"/>
        <v>0</v>
      </c>
      <c r="BH59" s="625">
        <f t="shared" si="22"/>
        <v>0</v>
      </c>
      <c r="BI59" s="374">
        <f t="shared" si="23"/>
        <v>0</v>
      </c>
      <c r="BJ59" s="375">
        <f t="shared" si="24"/>
        <v>0</v>
      </c>
      <c r="BK59" s="376">
        <f t="shared" si="25"/>
        <v>0</v>
      </c>
      <c r="BL59" s="482">
        <f t="shared" si="26"/>
        <v>0</v>
      </c>
      <c r="BM59" s="366">
        <f t="shared" si="27"/>
        <v>0</v>
      </c>
      <c r="BN59" s="622">
        <f t="shared" si="28"/>
        <v>0</v>
      </c>
      <c r="BO59" s="367">
        <f t="shared" si="29"/>
        <v>0</v>
      </c>
      <c r="BP59" s="625">
        <f t="shared" si="30"/>
        <v>0</v>
      </c>
      <c r="BQ59" s="374">
        <f t="shared" si="31"/>
        <v>0</v>
      </c>
      <c r="BR59" s="375">
        <f t="shared" si="32"/>
        <v>0</v>
      </c>
      <c r="BS59" s="376">
        <f t="shared" si="33"/>
        <v>0</v>
      </c>
      <c r="BT59" s="482">
        <f t="shared" si="34"/>
        <v>0</v>
      </c>
      <c r="BU59" s="366">
        <f t="shared" si="35"/>
        <v>0</v>
      </c>
      <c r="BV59" s="622">
        <f t="shared" si="36"/>
        <v>0</v>
      </c>
      <c r="BW59" s="367">
        <f t="shared" si="37"/>
        <v>0</v>
      </c>
      <c r="BX59" s="625">
        <f t="shared" si="38"/>
        <v>0</v>
      </c>
      <c r="BY59" s="374">
        <f t="shared" si="39"/>
        <v>0</v>
      </c>
      <c r="BZ59" s="375">
        <f t="shared" si="40"/>
        <v>0</v>
      </c>
      <c r="CA59" s="376">
        <f t="shared" si="41"/>
        <v>0</v>
      </c>
      <c r="CB59" s="482">
        <f t="shared" si="42"/>
        <v>0</v>
      </c>
      <c r="CC59" s="293">
        <f t="shared" si="43"/>
        <v>0</v>
      </c>
      <c r="CD59" s="294" t="str">
        <f>IF(CC59=0,"",
IF(SUM($CC$34:CC59)=1,CE59,
IF($CC$155&gt;SUM($CC$34:CC59),_xlfn.CONCAT(", ",CE59),
IF($CC$155=SUM($CC$34:CC59),_xlfn.CONCAT(" y ",CE59)))))</f>
        <v/>
      </c>
      <c r="CE59" s="89" t="s">
        <v>5144</v>
      </c>
      <c r="CG59" s="465">
        <f t="shared" si="44"/>
        <v>0</v>
      </c>
    </row>
    <row r="60" spans="1:85" ht="15" customHeight="1">
      <c r="A60" s="64"/>
      <c r="B60" s="11"/>
      <c r="C60" s="58" t="s">
        <v>5077</v>
      </c>
      <c r="D60" s="1144" t="str">
        <f>IF(CNGE_2025_M1_Secc5_Sub1!$D56="","",CNGE_2025_M1_Secc5_Sub1!$D56)</f>
        <v/>
      </c>
      <c r="E60" s="889"/>
      <c r="F60" s="890"/>
      <c r="G60" s="992"/>
      <c r="H60" s="884"/>
      <c r="I60" s="884"/>
      <c r="J60" s="885"/>
      <c r="K60" s="813"/>
      <c r="L60" s="813"/>
      <c r="M60" s="813"/>
      <c r="N60" s="813"/>
      <c r="O60" s="813"/>
      <c r="P60" s="813"/>
      <c r="Q60" s="813"/>
      <c r="R60" s="813"/>
      <c r="S60" s="813"/>
      <c r="T60" s="813"/>
      <c r="U60" s="813"/>
      <c r="V60" s="813"/>
      <c r="W60" s="813"/>
      <c r="X60" s="813"/>
      <c r="Y60" s="813"/>
      <c r="Z60" s="813"/>
      <c r="AA60" s="813"/>
      <c r="AB60" s="813"/>
      <c r="AC60" s="813"/>
      <c r="AD60" s="813"/>
      <c r="AG60" s="302">
        <f t="shared" si="0"/>
        <v>0</v>
      </c>
      <c r="AH60" s="321">
        <f t="shared" si="45"/>
        <v>0</v>
      </c>
      <c r="AI60" s="293">
        <f t="shared" si="1"/>
        <v>0</v>
      </c>
      <c r="AJ60" s="294" t="str">
        <f>IF(AI60=0,"",
IF(SUM($AI$34:AI60)=1,AK60,
IF($AI$155&gt;SUM($AI$34:AI60),_xlfn.CONCAT(", ",AK60),
IF($AI$155=SUM($AI$34:AI60),_xlfn.CONCAT(" y ",AK60)))))</f>
        <v/>
      </c>
      <c r="AK60" s="89" t="s">
        <v>5145</v>
      </c>
      <c r="AL60" s="612">
        <f t="shared" si="2"/>
        <v>0</v>
      </c>
      <c r="AM60" s="613">
        <f t="shared" si="3"/>
        <v>0</v>
      </c>
      <c r="AN60" s="614">
        <f t="shared" si="4"/>
        <v>0</v>
      </c>
      <c r="AO60" s="615">
        <f t="shared" si="5"/>
        <v>0</v>
      </c>
      <c r="AP60" s="338">
        <f t="shared" si="6"/>
        <v>0</v>
      </c>
      <c r="AQ60" s="294" t="str">
        <f>IF(AP60=0,"",
IF(SUM($AP$34:AP60)=1,AR60,
IF($AP$155&gt;SUM($AP$34:AP60),_xlfn.CONCAT(", ",AR60),
IF($AP$155=SUM($AP$34:AP60),_xlfn.CONCAT(" y ",AR60)))))</f>
        <v/>
      </c>
      <c r="AR60" s="368" t="s">
        <v>5145</v>
      </c>
      <c r="AS60" s="374">
        <f t="shared" si="7"/>
        <v>0</v>
      </c>
      <c r="AT60" s="375">
        <f t="shared" si="8"/>
        <v>0</v>
      </c>
      <c r="AU60" s="376">
        <f t="shared" si="9"/>
        <v>0</v>
      </c>
      <c r="AV60" s="482">
        <f t="shared" si="10"/>
        <v>0</v>
      </c>
      <c r="AW60" s="366">
        <f t="shared" si="11"/>
        <v>0</v>
      </c>
      <c r="AX60" s="622">
        <f t="shared" si="12"/>
        <v>0</v>
      </c>
      <c r="AY60" s="367">
        <f t="shared" si="13"/>
        <v>0</v>
      </c>
      <c r="AZ60" s="625">
        <f t="shared" si="14"/>
        <v>0</v>
      </c>
      <c r="BA60" s="374">
        <f t="shared" si="15"/>
        <v>0</v>
      </c>
      <c r="BB60" s="375">
        <f t="shared" si="16"/>
        <v>0</v>
      </c>
      <c r="BC60" s="376">
        <f t="shared" si="17"/>
        <v>0</v>
      </c>
      <c r="BD60" s="482">
        <f t="shared" si="18"/>
        <v>0</v>
      </c>
      <c r="BE60" s="366">
        <f t="shared" si="19"/>
        <v>0</v>
      </c>
      <c r="BF60" s="622">
        <f t="shared" si="20"/>
        <v>0</v>
      </c>
      <c r="BG60" s="367">
        <f t="shared" si="21"/>
        <v>0</v>
      </c>
      <c r="BH60" s="625">
        <f t="shared" si="22"/>
        <v>0</v>
      </c>
      <c r="BI60" s="374">
        <f t="shared" si="23"/>
        <v>0</v>
      </c>
      <c r="BJ60" s="375">
        <f t="shared" si="24"/>
        <v>0</v>
      </c>
      <c r="BK60" s="376">
        <f t="shared" si="25"/>
        <v>0</v>
      </c>
      <c r="BL60" s="482">
        <f t="shared" si="26"/>
        <v>0</v>
      </c>
      <c r="BM60" s="366">
        <f t="shared" si="27"/>
        <v>0</v>
      </c>
      <c r="BN60" s="622">
        <f t="shared" si="28"/>
        <v>0</v>
      </c>
      <c r="BO60" s="367">
        <f t="shared" si="29"/>
        <v>0</v>
      </c>
      <c r="BP60" s="625">
        <f t="shared" si="30"/>
        <v>0</v>
      </c>
      <c r="BQ60" s="374">
        <f t="shared" si="31"/>
        <v>0</v>
      </c>
      <c r="BR60" s="375">
        <f t="shared" si="32"/>
        <v>0</v>
      </c>
      <c r="BS60" s="376">
        <f t="shared" si="33"/>
        <v>0</v>
      </c>
      <c r="BT60" s="482">
        <f t="shared" si="34"/>
        <v>0</v>
      </c>
      <c r="BU60" s="366">
        <f t="shared" si="35"/>
        <v>0</v>
      </c>
      <c r="BV60" s="622">
        <f t="shared" si="36"/>
        <v>0</v>
      </c>
      <c r="BW60" s="367">
        <f t="shared" si="37"/>
        <v>0</v>
      </c>
      <c r="BX60" s="625">
        <f t="shared" si="38"/>
        <v>0</v>
      </c>
      <c r="BY60" s="374">
        <f t="shared" si="39"/>
        <v>0</v>
      </c>
      <c r="BZ60" s="375">
        <f t="shared" si="40"/>
        <v>0</v>
      </c>
      <c r="CA60" s="376">
        <f t="shared" si="41"/>
        <v>0</v>
      </c>
      <c r="CB60" s="482">
        <f t="shared" si="42"/>
        <v>0</v>
      </c>
      <c r="CC60" s="293">
        <f t="shared" si="43"/>
        <v>0</v>
      </c>
      <c r="CD60" s="294" t="str">
        <f>IF(CC60=0,"",
IF(SUM($CC$34:CC60)=1,CE60,
IF($CC$155&gt;SUM($CC$34:CC60),_xlfn.CONCAT(", ",CE60),
IF($CC$155=SUM($CC$34:CC60),_xlfn.CONCAT(" y ",CE60)))))</f>
        <v/>
      </c>
      <c r="CE60" s="89" t="s">
        <v>5145</v>
      </c>
      <c r="CG60" s="465">
        <f t="shared" si="44"/>
        <v>0</v>
      </c>
    </row>
    <row r="61" spans="1:85" ht="15" customHeight="1">
      <c r="A61" s="64"/>
      <c r="B61" s="11"/>
      <c r="C61" s="58" t="s">
        <v>5078</v>
      </c>
      <c r="D61" s="1144" t="str">
        <f>IF(CNGE_2025_M1_Secc5_Sub1!$D57="","",CNGE_2025_M1_Secc5_Sub1!$D57)</f>
        <v/>
      </c>
      <c r="E61" s="889"/>
      <c r="F61" s="890"/>
      <c r="G61" s="992"/>
      <c r="H61" s="884"/>
      <c r="I61" s="884"/>
      <c r="J61" s="885"/>
      <c r="K61" s="813"/>
      <c r="L61" s="813"/>
      <c r="M61" s="813"/>
      <c r="N61" s="813"/>
      <c r="O61" s="813"/>
      <c r="P61" s="813"/>
      <c r="Q61" s="813"/>
      <c r="R61" s="813"/>
      <c r="S61" s="813"/>
      <c r="T61" s="813"/>
      <c r="U61" s="813"/>
      <c r="V61" s="813"/>
      <c r="W61" s="813"/>
      <c r="X61" s="813"/>
      <c r="Y61" s="813"/>
      <c r="Z61" s="813"/>
      <c r="AA61" s="813"/>
      <c r="AB61" s="813"/>
      <c r="AC61" s="813"/>
      <c r="AD61" s="813"/>
      <c r="AG61" s="302">
        <f t="shared" si="0"/>
        <v>0</v>
      </c>
      <c r="AH61" s="321">
        <f t="shared" si="45"/>
        <v>0</v>
      </c>
      <c r="AI61" s="293">
        <f t="shared" si="1"/>
        <v>0</v>
      </c>
      <c r="AJ61" s="294" t="str">
        <f>IF(AI61=0,"",
IF(SUM($AI$34:AI61)=1,AK61,
IF($AI$155&gt;SUM($AI$34:AI61),_xlfn.CONCAT(", ",AK61),
IF($AI$155=SUM($AI$34:AI61),_xlfn.CONCAT(" y ",AK61)))))</f>
        <v/>
      </c>
      <c r="AK61" s="89" t="s">
        <v>5146</v>
      </c>
      <c r="AL61" s="612">
        <f t="shared" si="2"/>
        <v>0</v>
      </c>
      <c r="AM61" s="613">
        <f t="shared" si="3"/>
        <v>0</v>
      </c>
      <c r="AN61" s="614">
        <f t="shared" si="4"/>
        <v>0</v>
      </c>
      <c r="AO61" s="615">
        <f t="shared" si="5"/>
        <v>0</v>
      </c>
      <c r="AP61" s="338">
        <f t="shared" si="6"/>
        <v>0</v>
      </c>
      <c r="AQ61" s="294" t="str">
        <f>IF(AP61=0,"",
IF(SUM($AP$34:AP61)=1,AR61,
IF($AP$155&gt;SUM($AP$34:AP61),_xlfn.CONCAT(", ",AR61),
IF($AP$155=SUM($AP$34:AP61),_xlfn.CONCAT(" y ",AR61)))))</f>
        <v/>
      </c>
      <c r="AR61" s="368" t="s">
        <v>5146</v>
      </c>
      <c r="AS61" s="374">
        <f t="shared" si="7"/>
        <v>0</v>
      </c>
      <c r="AT61" s="375">
        <f t="shared" si="8"/>
        <v>0</v>
      </c>
      <c r="AU61" s="376">
        <f t="shared" si="9"/>
        <v>0</v>
      </c>
      <c r="AV61" s="482">
        <f t="shared" si="10"/>
        <v>0</v>
      </c>
      <c r="AW61" s="366">
        <f t="shared" si="11"/>
        <v>0</v>
      </c>
      <c r="AX61" s="622">
        <f t="shared" si="12"/>
        <v>0</v>
      </c>
      <c r="AY61" s="367">
        <f t="shared" si="13"/>
        <v>0</v>
      </c>
      <c r="AZ61" s="625">
        <f t="shared" si="14"/>
        <v>0</v>
      </c>
      <c r="BA61" s="374">
        <f t="shared" si="15"/>
        <v>0</v>
      </c>
      <c r="BB61" s="375">
        <f t="shared" si="16"/>
        <v>0</v>
      </c>
      <c r="BC61" s="376">
        <f t="shared" si="17"/>
        <v>0</v>
      </c>
      <c r="BD61" s="482">
        <f t="shared" si="18"/>
        <v>0</v>
      </c>
      <c r="BE61" s="366">
        <f t="shared" si="19"/>
        <v>0</v>
      </c>
      <c r="BF61" s="622">
        <f t="shared" si="20"/>
        <v>0</v>
      </c>
      <c r="BG61" s="367">
        <f t="shared" si="21"/>
        <v>0</v>
      </c>
      <c r="BH61" s="625">
        <f t="shared" si="22"/>
        <v>0</v>
      </c>
      <c r="BI61" s="374">
        <f t="shared" si="23"/>
        <v>0</v>
      </c>
      <c r="BJ61" s="375">
        <f t="shared" si="24"/>
        <v>0</v>
      </c>
      <c r="BK61" s="376">
        <f t="shared" si="25"/>
        <v>0</v>
      </c>
      <c r="BL61" s="482">
        <f t="shared" si="26"/>
        <v>0</v>
      </c>
      <c r="BM61" s="366">
        <f t="shared" si="27"/>
        <v>0</v>
      </c>
      <c r="BN61" s="622">
        <f t="shared" si="28"/>
        <v>0</v>
      </c>
      <c r="BO61" s="367">
        <f t="shared" si="29"/>
        <v>0</v>
      </c>
      <c r="BP61" s="625">
        <f t="shared" si="30"/>
        <v>0</v>
      </c>
      <c r="BQ61" s="374">
        <f t="shared" si="31"/>
        <v>0</v>
      </c>
      <c r="BR61" s="375">
        <f t="shared" si="32"/>
        <v>0</v>
      </c>
      <c r="BS61" s="376">
        <f t="shared" si="33"/>
        <v>0</v>
      </c>
      <c r="BT61" s="482">
        <f t="shared" si="34"/>
        <v>0</v>
      </c>
      <c r="BU61" s="366">
        <f t="shared" si="35"/>
        <v>0</v>
      </c>
      <c r="BV61" s="622">
        <f t="shared" si="36"/>
        <v>0</v>
      </c>
      <c r="BW61" s="367">
        <f t="shared" si="37"/>
        <v>0</v>
      </c>
      <c r="BX61" s="625">
        <f t="shared" si="38"/>
        <v>0</v>
      </c>
      <c r="BY61" s="374">
        <f t="shared" si="39"/>
        <v>0</v>
      </c>
      <c r="BZ61" s="375">
        <f t="shared" si="40"/>
        <v>0</v>
      </c>
      <c r="CA61" s="376">
        <f t="shared" si="41"/>
        <v>0</v>
      </c>
      <c r="CB61" s="482">
        <f t="shared" si="42"/>
        <v>0</v>
      </c>
      <c r="CC61" s="293">
        <f t="shared" si="43"/>
        <v>0</v>
      </c>
      <c r="CD61" s="294" t="str">
        <f>IF(CC61=0,"",
IF(SUM($CC$34:CC61)=1,CE61,
IF($CC$155&gt;SUM($CC$34:CC61),_xlfn.CONCAT(", ",CE61),
IF($CC$155=SUM($CC$34:CC61),_xlfn.CONCAT(" y ",CE61)))))</f>
        <v/>
      </c>
      <c r="CE61" s="89" t="s">
        <v>5146</v>
      </c>
      <c r="CG61" s="465">
        <f t="shared" si="44"/>
        <v>0</v>
      </c>
    </row>
    <row r="62" spans="1:85" ht="15" customHeight="1">
      <c r="A62" s="64"/>
      <c r="B62" s="11"/>
      <c r="C62" s="58" t="s">
        <v>5079</v>
      </c>
      <c r="D62" s="1144" t="str">
        <f>IF(CNGE_2025_M1_Secc5_Sub1!$D58="","",CNGE_2025_M1_Secc5_Sub1!$D58)</f>
        <v/>
      </c>
      <c r="E62" s="889"/>
      <c r="F62" s="890"/>
      <c r="G62" s="992"/>
      <c r="H62" s="884"/>
      <c r="I62" s="884"/>
      <c r="J62" s="885"/>
      <c r="K62" s="813"/>
      <c r="L62" s="813"/>
      <c r="M62" s="813"/>
      <c r="N62" s="813"/>
      <c r="O62" s="813"/>
      <c r="P62" s="813"/>
      <c r="Q62" s="813"/>
      <c r="R62" s="813"/>
      <c r="S62" s="813"/>
      <c r="T62" s="813"/>
      <c r="U62" s="813"/>
      <c r="V62" s="813"/>
      <c r="W62" s="813"/>
      <c r="X62" s="813"/>
      <c r="Y62" s="813"/>
      <c r="Z62" s="813"/>
      <c r="AA62" s="813"/>
      <c r="AB62" s="813"/>
      <c r="AC62" s="813"/>
      <c r="AD62" s="813"/>
      <c r="AG62" s="302">
        <f t="shared" si="0"/>
        <v>0</v>
      </c>
      <c r="AH62" s="321">
        <f t="shared" si="45"/>
        <v>0</v>
      </c>
      <c r="AI62" s="293">
        <f t="shared" si="1"/>
        <v>0</v>
      </c>
      <c r="AJ62" s="294" t="str">
        <f>IF(AI62=0,"",
IF(SUM($AI$34:AI62)=1,AK62,
IF($AI$155&gt;SUM($AI$34:AI62),_xlfn.CONCAT(", ",AK62),
IF($AI$155=SUM($AI$34:AI62),_xlfn.CONCAT(" y ",AK62)))))</f>
        <v/>
      </c>
      <c r="AK62" s="89" t="s">
        <v>5147</v>
      </c>
      <c r="AL62" s="612">
        <f t="shared" si="2"/>
        <v>0</v>
      </c>
      <c r="AM62" s="613">
        <f t="shared" si="3"/>
        <v>0</v>
      </c>
      <c r="AN62" s="614">
        <f t="shared" si="4"/>
        <v>0</v>
      </c>
      <c r="AO62" s="615">
        <f t="shared" si="5"/>
        <v>0</v>
      </c>
      <c r="AP62" s="338">
        <f t="shared" si="6"/>
        <v>0</v>
      </c>
      <c r="AQ62" s="294" t="str">
        <f>IF(AP62=0,"",
IF(SUM($AP$34:AP62)=1,AR62,
IF($AP$155&gt;SUM($AP$34:AP62),_xlfn.CONCAT(", ",AR62),
IF($AP$155=SUM($AP$34:AP62),_xlfn.CONCAT(" y ",AR62)))))</f>
        <v/>
      </c>
      <c r="AR62" s="368" t="s">
        <v>5147</v>
      </c>
      <c r="AS62" s="374">
        <f t="shared" si="7"/>
        <v>0</v>
      </c>
      <c r="AT62" s="375">
        <f t="shared" si="8"/>
        <v>0</v>
      </c>
      <c r="AU62" s="376">
        <f t="shared" si="9"/>
        <v>0</v>
      </c>
      <c r="AV62" s="482">
        <f t="shared" si="10"/>
        <v>0</v>
      </c>
      <c r="AW62" s="366">
        <f t="shared" si="11"/>
        <v>0</v>
      </c>
      <c r="AX62" s="622">
        <f t="shared" si="12"/>
        <v>0</v>
      </c>
      <c r="AY62" s="367">
        <f t="shared" si="13"/>
        <v>0</v>
      </c>
      <c r="AZ62" s="625">
        <f t="shared" si="14"/>
        <v>0</v>
      </c>
      <c r="BA62" s="374">
        <f t="shared" si="15"/>
        <v>0</v>
      </c>
      <c r="BB62" s="375">
        <f t="shared" si="16"/>
        <v>0</v>
      </c>
      <c r="BC62" s="376">
        <f t="shared" si="17"/>
        <v>0</v>
      </c>
      <c r="BD62" s="482">
        <f t="shared" si="18"/>
        <v>0</v>
      </c>
      <c r="BE62" s="366">
        <f t="shared" si="19"/>
        <v>0</v>
      </c>
      <c r="BF62" s="622">
        <f t="shared" si="20"/>
        <v>0</v>
      </c>
      <c r="BG62" s="367">
        <f t="shared" si="21"/>
        <v>0</v>
      </c>
      <c r="BH62" s="625">
        <f t="shared" si="22"/>
        <v>0</v>
      </c>
      <c r="BI62" s="374">
        <f t="shared" si="23"/>
        <v>0</v>
      </c>
      <c r="BJ62" s="375">
        <f t="shared" si="24"/>
        <v>0</v>
      </c>
      <c r="BK62" s="376">
        <f t="shared" si="25"/>
        <v>0</v>
      </c>
      <c r="BL62" s="482">
        <f t="shared" si="26"/>
        <v>0</v>
      </c>
      <c r="BM62" s="366">
        <f t="shared" si="27"/>
        <v>0</v>
      </c>
      <c r="BN62" s="622">
        <f t="shared" si="28"/>
        <v>0</v>
      </c>
      <c r="BO62" s="367">
        <f t="shared" si="29"/>
        <v>0</v>
      </c>
      <c r="BP62" s="625">
        <f t="shared" si="30"/>
        <v>0</v>
      </c>
      <c r="BQ62" s="374">
        <f t="shared" si="31"/>
        <v>0</v>
      </c>
      <c r="BR62" s="375">
        <f t="shared" si="32"/>
        <v>0</v>
      </c>
      <c r="BS62" s="376">
        <f t="shared" si="33"/>
        <v>0</v>
      </c>
      <c r="BT62" s="482">
        <f t="shared" si="34"/>
        <v>0</v>
      </c>
      <c r="BU62" s="366">
        <f t="shared" si="35"/>
        <v>0</v>
      </c>
      <c r="BV62" s="622">
        <f t="shared" si="36"/>
        <v>0</v>
      </c>
      <c r="BW62" s="367">
        <f t="shared" si="37"/>
        <v>0</v>
      </c>
      <c r="BX62" s="625">
        <f t="shared" si="38"/>
        <v>0</v>
      </c>
      <c r="BY62" s="374">
        <f t="shared" si="39"/>
        <v>0</v>
      </c>
      <c r="BZ62" s="375">
        <f t="shared" si="40"/>
        <v>0</v>
      </c>
      <c r="CA62" s="376">
        <f t="shared" si="41"/>
        <v>0</v>
      </c>
      <c r="CB62" s="482">
        <f t="shared" si="42"/>
        <v>0</v>
      </c>
      <c r="CC62" s="293">
        <f t="shared" si="43"/>
        <v>0</v>
      </c>
      <c r="CD62" s="294" t="str">
        <f>IF(CC62=0,"",
IF(SUM($CC$34:CC62)=1,CE62,
IF($CC$155&gt;SUM($CC$34:CC62),_xlfn.CONCAT(", ",CE62),
IF($CC$155=SUM($CC$34:CC62),_xlfn.CONCAT(" y ",CE62)))))</f>
        <v/>
      </c>
      <c r="CE62" s="89" t="s">
        <v>5147</v>
      </c>
      <c r="CG62" s="465">
        <f t="shared" si="44"/>
        <v>0</v>
      </c>
    </row>
    <row r="63" spans="1:85" ht="15" customHeight="1">
      <c r="A63" s="64"/>
      <c r="B63" s="11"/>
      <c r="C63" s="58" t="s">
        <v>5080</v>
      </c>
      <c r="D63" s="1144" t="str">
        <f>IF(CNGE_2025_M1_Secc5_Sub1!$D59="","",CNGE_2025_M1_Secc5_Sub1!$D59)</f>
        <v/>
      </c>
      <c r="E63" s="889"/>
      <c r="F63" s="890"/>
      <c r="G63" s="992"/>
      <c r="H63" s="884"/>
      <c r="I63" s="884"/>
      <c r="J63" s="885"/>
      <c r="K63" s="813"/>
      <c r="L63" s="813"/>
      <c r="M63" s="813"/>
      <c r="N63" s="813"/>
      <c r="O63" s="813"/>
      <c r="P63" s="813"/>
      <c r="Q63" s="813"/>
      <c r="R63" s="813"/>
      <c r="S63" s="813"/>
      <c r="T63" s="813"/>
      <c r="U63" s="813"/>
      <c r="V63" s="813"/>
      <c r="W63" s="813"/>
      <c r="X63" s="813"/>
      <c r="Y63" s="813"/>
      <c r="Z63" s="813"/>
      <c r="AA63" s="813"/>
      <c r="AB63" s="813"/>
      <c r="AC63" s="813"/>
      <c r="AD63" s="813"/>
      <c r="AG63" s="302">
        <f t="shared" si="0"/>
        <v>0</v>
      </c>
      <c r="AH63" s="321">
        <f t="shared" si="45"/>
        <v>0</v>
      </c>
      <c r="AI63" s="293">
        <f t="shared" si="1"/>
        <v>0</v>
      </c>
      <c r="AJ63" s="294" t="str">
        <f>IF(AI63=0,"",
IF(SUM($AI$34:AI63)=1,AK63,
IF($AI$155&gt;SUM($AI$34:AI63),_xlfn.CONCAT(", ",AK63),
IF($AI$155=SUM($AI$34:AI63),_xlfn.CONCAT(" y ",AK63)))))</f>
        <v/>
      </c>
      <c r="AK63" s="89" t="s">
        <v>5148</v>
      </c>
      <c r="AL63" s="612">
        <f t="shared" si="2"/>
        <v>0</v>
      </c>
      <c r="AM63" s="613">
        <f t="shared" si="3"/>
        <v>0</v>
      </c>
      <c r="AN63" s="614">
        <f t="shared" si="4"/>
        <v>0</v>
      </c>
      <c r="AO63" s="615">
        <f t="shared" si="5"/>
        <v>0</v>
      </c>
      <c r="AP63" s="338">
        <f t="shared" si="6"/>
        <v>0</v>
      </c>
      <c r="AQ63" s="294" t="str">
        <f>IF(AP63=0,"",
IF(SUM($AP$34:AP63)=1,AR63,
IF($AP$155&gt;SUM($AP$34:AP63),_xlfn.CONCAT(", ",AR63),
IF($AP$155=SUM($AP$34:AP63),_xlfn.CONCAT(" y ",AR63)))))</f>
        <v/>
      </c>
      <c r="AR63" s="368" t="s">
        <v>5148</v>
      </c>
      <c r="AS63" s="374">
        <f t="shared" si="7"/>
        <v>0</v>
      </c>
      <c r="AT63" s="375">
        <f t="shared" si="8"/>
        <v>0</v>
      </c>
      <c r="AU63" s="376">
        <f t="shared" si="9"/>
        <v>0</v>
      </c>
      <c r="AV63" s="482">
        <f t="shared" si="10"/>
        <v>0</v>
      </c>
      <c r="AW63" s="366">
        <f t="shared" si="11"/>
        <v>0</v>
      </c>
      <c r="AX63" s="622">
        <f t="shared" si="12"/>
        <v>0</v>
      </c>
      <c r="AY63" s="367">
        <f t="shared" si="13"/>
        <v>0</v>
      </c>
      <c r="AZ63" s="625">
        <f t="shared" si="14"/>
        <v>0</v>
      </c>
      <c r="BA63" s="374">
        <f t="shared" si="15"/>
        <v>0</v>
      </c>
      <c r="BB63" s="375">
        <f t="shared" si="16"/>
        <v>0</v>
      </c>
      <c r="BC63" s="376">
        <f t="shared" si="17"/>
        <v>0</v>
      </c>
      <c r="BD63" s="482">
        <f t="shared" si="18"/>
        <v>0</v>
      </c>
      <c r="BE63" s="366">
        <f t="shared" si="19"/>
        <v>0</v>
      </c>
      <c r="BF63" s="622">
        <f t="shared" si="20"/>
        <v>0</v>
      </c>
      <c r="BG63" s="367">
        <f t="shared" si="21"/>
        <v>0</v>
      </c>
      <c r="BH63" s="625">
        <f t="shared" si="22"/>
        <v>0</v>
      </c>
      <c r="BI63" s="374">
        <f t="shared" si="23"/>
        <v>0</v>
      </c>
      <c r="BJ63" s="375">
        <f t="shared" si="24"/>
        <v>0</v>
      </c>
      <c r="BK63" s="376">
        <f t="shared" si="25"/>
        <v>0</v>
      </c>
      <c r="BL63" s="482">
        <f t="shared" si="26"/>
        <v>0</v>
      </c>
      <c r="BM63" s="366">
        <f t="shared" si="27"/>
        <v>0</v>
      </c>
      <c r="BN63" s="622">
        <f t="shared" si="28"/>
        <v>0</v>
      </c>
      <c r="BO63" s="367">
        <f t="shared" si="29"/>
        <v>0</v>
      </c>
      <c r="BP63" s="625">
        <f t="shared" si="30"/>
        <v>0</v>
      </c>
      <c r="BQ63" s="374">
        <f t="shared" si="31"/>
        <v>0</v>
      </c>
      <c r="BR63" s="375">
        <f t="shared" si="32"/>
        <v>0</v>
      </c>
      <c r="BS63" s="376">
        <f t="shared" si="33"/>
        <v>0</v>
      </c>
      <c r="BT63" s="482">
        <f t="shared" si="34"/>
        <v>0</v>
      </c>
      <c r="BU63" s="366">
        <f t="shared" si="35"/>
        <v>0</v>
      </c>
      <c r="BV63" s="622">
        <f t="shared" si="36"/>
        <v>0</v>
      </c>
      <c r="BW63" s="367">
        <f t="shared" si="37"/>
        <v>0</v>
      </c>
      <c r="BX63" s="625">
        <f t="shared" si="38"/>
        <v>0</v>
      </c>
      <c r="BY63" s="374">
        <f t="shared" si="39"/>
        <v>0</v>
      </c>
      <c r="BZ63" s="375">
        <f t="shared" si="40"/>
        <v>0</v>
      </c>
      <c r="CA63" s="376">
        <f t="shared" si="41"/>
        <v>0</v>
      </c>
      <c r="CB63" s="482">
        <f t="shared" si="42"/>
        <v>0</v>
      </c>
      <c r="CC63" s="293">
        <f t="shared" si="43"/>
        <v>0</v>
      </c>
      <c r="CD63" s="294" t="str">
        <f>IF(CC63=0,"",
IF(SUM($CC$34:CC63)=1,CE63,
IF($CC$155&gt;SUM($CC$34:CC63),_xlfn.CONCAT(", ",CE63),
IF($CC$155=SUM($CC$34:CC63),_xlfn.CONCAT(" y ",CE63)))))</f>
        <v/>
      </c>
      <c r="CE63" s="89" t="s">
        <v>5148</v>
      </c>
      <c r="CG63" s="465">
        <f t="shared" si="44"/>
        <v>0</v>
      </c>
    </row>
    <row r="64" spans="1:85" ht="15" customHeight="1">
      <c r="A64" s="64"/>
      <c r="B64" s="11"/>
      <c r="C64" s="58" t="s">
        <v>5081</v>
      </c>
      <c r="D64" s="1144" t="str">
        <f>IF(CNGE_2025_M1_Secc5_Sub1!$D60="","",CNGE_2025_M1_Secc5_Sub1!$D60)</f>
        <v/>
      </c>
      <c r="E64" s="889"/>
      <c r="F64" s="890"/>
      <c r="G64" s="992"/>
      <c r="H64" s="884"/>
      <c r="I64" s="884"/>
      <c r="J64" s="885"/>
      <c r="K64" s="813"/>
      <c r="L64" s="813"/>
      <c r="M64" s="813"/>
      <c r="N64" s="813"/>
      <c r="O64" s="813"/>
      <c r="P64" s="813"/>
      <c r="Q64" s="813"/>
      <c r="R64" s="813"/>
      <c r="S64" s="813"/>
      <c r="T64" s="813"/>
      <c r="U64" s="813"/>
      <c r="V64" s="813"/>
      <c r="W64" s="813"/>
      <c r="X64" s="813"/>
      <c r="Y64" s="813"/>
      <c r="Z64" s="813"/>
      <c r="AA64" s="813"/>
      <c r="AB64" s="813"/>
      <c r="AC64" s="813"/>
      <c r="AD64" s="813"/>
      <c r="AG64" s="302">
        <f t="shared" si="0"/>
        <v>0</v>
      </c>
      <c r="AH64" s="321">
        <f t="shared" si="45"/>
        <v>0</v>
      </c>
      <c r="AI64" s="293">
        <f t="shared" si="1"/>
        <v>0</v>
      </c>
      <c r="AJ64" s="294" t="str">
        <f>IF(AI64=0,"",
IF(SUM($AI$34:AI64)=1,AK64,
IF($AI$155&gt;SUM($AI$34:AI64),_xlfn.CONCAT(", ",AK64),
IF($AI$155=SUM($AI$34:AI64),_xlfn.CONCAT(" y ",AK64)))))</f>
        <v/>
      </c>
      <c r="AK64" s="89" t="s">
        <v>5149</v>
      </c>
      <c r="AL64" s="612">
        <f t="shared" si="2"/>
        <v>0</v>
      </c>
      <c r="AM64" s="613">
        <f t="shared" si="3"/>
        <v>0</v>
      </c>
      <c r="AN64" s="614">
        <f t="shared" si="4"/>
        <v>0</v>
      </c>
      <c r="AO64" s="615">
        <f t="shared" si="5"/>
        <v>0</v>
      </c>
      <c r="AP64" s="338">
        <f t="shared" si="6"/>
        <v>0</v>
      </c>
      <c r="AQ64" s="294" t="str">
        <f>IF(AP64=0,"",
IF(SUM($AP$34:AP64)=1,AR64,
IF($AP$155&gt;SUM($AP$34:AP64),_xlfn.CONCAT(", ",AR64),
IF($AP$155=SUM($AP$34:AP64),_xlfn.CONCAT(" y ",AR64)))))</f>
        <v/>
      </c>
      <c r="AR64" s="368" t="s">
        <v>5149</v>
      </c>
      <c r="AS64" s="374">
        <f t="shared" si="7"/>
        <v>0</v>
      </c>
      <c r="AT64" s="375">
        <f t="shared" si="8"/>
        <v>0</v>
      </c>
      <c r="AU64" s="376">
        <f t="shared" si="9"/>
        <v>0</v>
      </c>
      <c r="AV64" s="482">
        <f t="shared" si="10"/>
        <v>0</v>
      </c>
      <c r="AW64" s="366">
        <f t="shared" si="11"/>
        <v>0</v>
      </c>
      <c r="AX64" s="622">
        <f t="shared" si="12"/>
        <v>0</v>
      </c>
      <c r="AY64" s="367">
        <f t="shared" si="13"/>
        <v>0</v>
      </c>
      <c r="AZ64" s="625">
        <f t="shared" si="14"/>
        <v>0</v>
      </c>
      <c r="BA64" s="374">
        <f t="shared" si="15"/>
        <v>0</v>
      </c>
      <c r="BB64" s="375">
        <f t="shared" si="16"/>
        <v>0</v>
      </c>
      <c r="BC64" s="376">
        <f t="shared" si="17"/>
        <v>0</v>
      </c>
      <c r="BD64" s="482">
        <f t="shared" si="18"/>
        <v>0</v>
      </c>
      <c r="BE64" s="366">
        <f t="shared" si="19"/>
        <v>0</v>
      </c>
      <c r="BF64" s="622">
        <f t="shared" si="20"/>
        <v>0</v>
      </c>
      <c r="BG64" s="367">
        <f t="shared" si="21"/>
        <v>0</v>
      </c>
      <c r="BH64" s="625">
        <f t="shared" si="22"/>
        <v>0</v>
      </c>
      <c r="BI64" s="374">
        <f t="shared" si="23"/>
        <v>0</v>
      </c>
      <c r="BJ64" s="375">
        <f t="shared" si="24"/>
        <v>0</v>
      </c>
      <c r="BK64" s="376">
        <f t="shared" si="25"/>
        <v>0</v>
      </c>
      <c r="BL64" s="482">
        <f t="shared" si="26"/>
        <v>0</v>
      </c>
      <c r="BM64" s="366">
        <f t="shared" si="27"/>
        <v>0</v>
      </c>
      <c r="BN64" s="622">
        <f t="shared" si="28"/>
        <v>0</v>
      </c>
      <c r="BO64" s="367">
        <f t="shared" si="29"/>
        <v>0</v>
      </c>
      <c r="BP64" s="625">
        <f t="shared" si="30"/>
        <v>0</v>
      </c>
      <c r="BQ64" s="374">
        <f t="shared" si="31"/>
        <v>0</v>
      </c>
      <c r="BR64" s="375">
        <f t="shared" si="32"/>
        <v>0</v>
      </c>
      <c r="BS64" s="376">
        <f t="shared" si="33"/>
        <v>0</v>
      </c>
      <c r="BT64" s="482">
        <f t="shared" si="34"/>
        <v>0</v>
      </c>
      <c r="BU64" s="366">
        <f t="shared" si="35"/>
        <v>0</v>
      </c>
      <c r="BV64" s="622">
        <f t="shared" si="36"/>
        <v>0</v>
      </c>
      <c r="BW64" s="367">
        <f t="shared" si="37"/>
        <v>0</v>
      </c>
      <c r="BX64" s="625">
        <f t="shared" si="38"/>
        <v>0</v>
      </c>
      <c r="BY64" s="374">
        <f t="shared" si="39"/>
        <v>0</v>
      </c>
      <c r="BZ64" s="375">
        <f t="shared" si="40"/>
        <v>0</v>
      </c>
      <c r="CA64" s="376">
        <f t="shared" si="41"/>
        <v>0</v>
      </c>
      <c r="CB64" s="482">
        <f t="shared" si="42"/>
        <v>0</v>
      </c>
      <c r="CC64" s="293">
        <f t="shared" si="43"/>
        <v>0</v>
      </c>
      <c r="CD64" s="294" t="str">
        <f>IF(CC64=0,"",
IF(SUM($CC$34:CC64)=1,CE64,
IF($CC$155&gt;SUM($CC$34:CC64),_xlfn.CONCAT(", ",CE64),
IF($CC$155=SUM($CC$34:CC64),_xlfn.CONCAT(" y ",CE64)))))</f>
        <v/>
      </c>
      <c r="CE64" s="89" t="s">
        <v>5149</v>
      </c>
      <c r="CG64" s="465">
        <f t="shared" si="44"/>
        <v>0</v>
      </c>
    </row>
    <row r="65" spans="1:85" ht="15" customHeight="1">
      <c r="A65" s="64"/>
      <c r="B65" s="11"/>
      <c r="C65" s="58" t="s">
        <v>5082</v>
      </c>
      <c r="D65" s="1144" t="str">
        <f>IF(CNGE_2025_M1_Secc5_Sub1!$D61="","",CNGE_2025_M1_Secc5_Sub1!$D61)</f>
        <v/>
      </c>
      <c r="E65" s="889"/>
      <c r="F65" s="890"/>
      <c r="G65" s="992"/>
      <c r="H65" s="884"/>
      <c r="I65" s="884"/>
      <c r="J65" s="885"/>
      <c r="K65" s="813"/>
      <c r="L65" s="813"/>
      <c r="M65" s="813"/>
      <c r="N65" s="813"/>
      <c r="O65" s="813"/>
      <c r="P65" s="813"/>
      <c r="Q65" s="813"/>
      <c r="R65" s="813"/>
      <c r="S65" s="813"/>
      <c r="T65" s="813"/>
      <c r="U65" s="813"/>
      <c r="V65" s="813"/>
      <c r="W65" s="813"/>
      <c r="X65" s="813"/>
      <c r="Y65" s="813"/>
      <c r="Z65" s="813"/>
      <c r="AA65" s="813"/>
      <c r="AB65" s="813"/>
      <c r="AC65" s="813"/>
      <c r="AD65" s="813"/>
      <c r="AG65" s="302">
        <f t="shared" si="0"/>
        <v>0</v>
      </c>
      <c r="AH65" s="321">
        <f t="shared" si="45"/>
        <v>0</v>
      </c>
      <c r="AI65" s="293">
        <f t="shared" si="1"/>
        <v>0</v>
      </c>
      <c r="AJ65" s="294" t="str">
        <f>IF(AI65=0,"",
IF(SUM($AI$34:AI65)=1,AK65,
IF($AI$155&gt;SUM($AI$34:AI65),_xlfn.CONCAT(", ",AK65),
IF($AI$155=SUM($AI$34:AI65),_xlfn.CONCAT(" y ",AK65)))))</f>
        <v/>
      </c>
      <c r="AK65" s="89" t="s">
        <v>5150</v>
      </c>
      <c r="AL65" s="612">
        <f t="shared" si="2"/>
        <v>0</v>
      </c>
      <c r="AM65" s="613">
        <f t="shared" si="3"/>
        <v>0</v>
      </c>
      <c r="AN65" s="614">
        <f t="shared" si="4"/>
        <v>0</v>
      </c>
      <c r="AO65" s="615">
        <f t="shared" si="5"/>
        <v>0</v>
      </c>
      <c r="AP65" s="338">
        <f t="shared" si="6"/>
        <v>0</v>
      </c>
      <c r="AQ65" s="294" t="str">
        <f>IF(AP65=0,"",
IF(SUM($AP$34:AP65)=1,AR65,
IF($AP$155&gt;SUM($AP$34:AP65),_xlfn.CONCAT(", ",AR65),
IF($AP$155=SUM($AP$34:AP65),_xlfn.CONCAT(" y ",AR65)))))</f>
        <v/>
      </c>
      <c r="AR65" s="368" t="s">
        <v>5150</v>
      </c>
      <c r="AS65" s="374">
        <f t="shared" si="7"/>
        <v>0</v>
      </c>
      <c r="AT65" s="375">
        <f t="shared" si="8"/>
        <v>0</v>
      </c>
      <c r="AU65" s="376">
        <f t="shared" si="9"/>
        <v>0</v>
      </c>
      <c r="AV65" s="482">
        <f t="shared" si="10"/>
        <v>0</v>
      </c>
      <c r="AW65" s="366">
        <f t="shared" si="11"/>
        <v>0</v>
      </c>
      <c r="AX65" s="622">
        <f t="shared" si="12"/>
        <v>0</v>
      </c>
      <c r="AY65" s="367">
        <f t="shared" si="13"/>
        <v>0</v>
      </c>
      <c r="AZ65" s="625">
        <f t="shared" si="14"/>
        <v>0</v>
      </c>
      <c r="BA65" s="374">
        <f t="shared" si="15"/>
        <v>0</v>
      </c>
      <c r="BB65" s="375">
        <f t="shared" si="16"/>
        <v>0</v>
      </c>
      <c r="BC65" s="376">
        <f t="shared" si="17"/>
        <v>0</v>
      </c>
      <c r="BD65" s="482">
        <f t="shared" si="18"/>
        <v>0</v>
      </c>
      <c r="BE65" s="366">
        <f t="shared" si="19"/>
        <v>0</v>
      </c>
      <c r="BF65" s="622">
        <f t="shared" si="20"/>
        <v>0</v>
      </c>
      <c r="BG65" s="367">
        <f t="shared" si="21"/>
        <v>0</v>
      </c>
      <c r="BH65" s="625">
        <f t="shared" si="22"/>
        <v>0</v>
      </c>
      <c r="BI65" s="374">
        <f t="shared" si="23"/>
        <v>0</v>
      </c>
      <c r="BJ65" s="375">
        <f t="shared" si="24"/>
        <v>0</v>
      </c>
      <c r="BK65" s="376">
        <f t="shared" si="25"/>
        <v>0</v>
      </c>
      <c r="BL65" s="482">
        <f t="shared" si="26"/>
        <v>0</v>
      </c>
      <c r="BM65" s="366">
        <f t="shared" si="27"/>
        <v>0</v>
      </c>
      <c r="BN65" s="622">
        <f t="shared" si="28"/>
        <v>0</v>
      </c>
      <c r="BO65" s="367">
        <f t="shared" si="29"/>
        <v>0</v>
      </c>
      <c r="BP65" s="625">
        <f t="shared" si="30"/>
        <v>0</v>
      </c>
      <c r="BQ65" s="374">
        <f t="shared" si="31"/>
        <v>0</v>
      </c>
      <c r="BR65" s="375">
        <f t="shared" si="32"/>
        <v>0</v>
      </c>
      <c r="BS65" s="376">
        <f t="shared" si="33"/>
        <v>0</v>
      </c>
      <c r="BT65" s="482">
        <f t="shared" si="34"/>
        <v>0</v>
      </c>
      <c r="BU65" s="366">
        <f t="shared" si="35"/>
        <v>0</v>
      </c>
      <c r="BV65" s="622">
        <f t="shared" si="36"/>
        <v>0</v>
      </c>
      <c r="BW65" s="367">
        <f t="shared" si="37"/>
        <v>0</v>
      </c>
      <c r="BX65" s="625">
        <f t="shared" si="38"/>
        <v>0</v>
      </c>
      <c r="BY65" s="374">
        <f t="shared" si="39"/>
        <v>0</v>
      </c>
      <c r="BZ65" s="375">
        <f t="shared" si="40"/>
        <v>0</v>
      </c>
      <c r="CA65" s="376">
        <f t="shared" si="41"/>
        <v>0</v>
      </c>
      <c r="CB65" s="482">
        <f t="shared" si="42"/>
        <v>0</v>
      </c>
      <c r="CC65" s="293">
        <f t="shared" si="43"/>
        <v>0</v>
      </c>
      <c r="CD65" s="294" t="str">
        <f>IF(CC65=0,"",
IF(SUM($CC$34:CC65)=1,CE65,
IF($CC$155&gt;SUM($CC$34:CC65),_xlfn.CONCAT(", ",CE65),
IF($CC$155=SUM($CC$34:CC65),_xlfn.CONCAT(" y ",CE65)))))</f>
        <v/>
      </c>
      <c r="CE65" s="89" t="s">
        <v>5150</v>
      </c>
      <c r="CG65" s="465">
        <f t="shared" si="44"/>
        <v>0</v>
      </c>
    </row>
    <row r="66" spans="1:85" ht="15" customHeight="1">
      <c r="A66" s="64"/>
      <c r="B66" s="11"/>
      <c r="C66" s="58" t="s">
        <v>5083</v>
      </c>
      <c r="D66" s="1144" t="str">
        <f>IF(CNGE_2025_M1_Secc5_Sub1!$D62="","",CNGE_2025_M1_Secc5_Sub1!$D62)</f>
        <v/>
      </c>
      <c r="E66" s="889"/>
      <c r="F66" s="890"/>
      <c r="G66" s="992"/>
      <c r="H66" s="884"/>
      <c r="I66" s="884"/>
      <c r="J66" s="885"/>
      <c r="K66" s="813"/>
      <c r="L66" s="813"/>
      <c r="M66" s="813"/>
      <c r="N66" s="813"/>
      <c r="O66" s="813"/>
      <c r="P66" s="813"/>
      <c r="Q66" s="813"/>
      <c r="R66" s="813"/>
      <c r="S66" s="813"/>
      <c r="T66" s="813"/>
      <c r="U66" s="813"/>
      <c r="V66" s="813"/>
      <c r="W66" s="813"/>
      <c r="X66" s="813"/>
      <c r="Y66" s="813"/>
      <c r="Z66" s="813"/>
      <c r="AA66" s="813"/>
      <c r="AB66" s="813"/>
      <c r="AC66" s="813"/>
      <c r="AD66" s="813"/>
      <c r="AG66" s="302">
        <f t="shared" si="0"/>
        <v>0</v>
      </c>
      <c r="AH66" s="321">
        <f t="shared" si="45"/>
        <v>0</v>
      </c>
      <c r="AI66" s="293">
        <f t="shared" si="1"/>
        <v>0</v>
      </c>
      <c r="AJ66" s="294" t="str">
        <f>IF(AI66=0,"",
IF(SUM($AI$34:AI66)=1,AK66,
IF($AI$155&gt;SUM($AI$34:AI66),_xlfn.CONCAT(", ",AK66),
IF($AI$155=SUM($AI$34:AI66),_xlfn.CONCAT(" y ",AK66)))))</f>
        <v/>
      </c>
      <c r="AK66" s="89" t="s">
        <v>5151</v>
      </c>
      <c r="AL66" s="612">
        <f t="shared" ref="AL66:AL97" si="46">IF(OR(K66="NS",O66="NS",S66="NS",W66="NS",AA66="NS",K194="NS",O194="NS",S194="NS",W194="NS",AA194="NS"),0,IF(AND(K66="NA",O66="NA",S66="NA",W66="NA",AA66="NA",K194="NA",O194="NA",S194="NA",W194="NA",AA194="NA"),0,IF(K66&lt;=SUM(O66,S66,W66,AA66,K194,O194,S194,W194,AA194),0,1)))</f>
        <v>0</v>
      </c>
      <c r="AM66" s="613">
        <f t="shared" ref="AM66:AM97" si="47">IF(OR(L66="NS",P66="NS",T66="NS",X66="NS",AB66="NS",L194="NS",P194="NS",T194="NS",X194="NS",AB194="NS"),0,IF(AND(L66="NA",P66="NA",T66="NA",X66="NA",AB66="NA",L194="NA",P194="NA",T194="NA",X194="NA",AB194="NA"),0,IF(L66&lt;=SUM(L66,P66,T66,X66,AB66,L194,P194,T194,X194,AB194),0,1)))</f>
        <v>0</v>
      </c>
      <c r="AN66" s="614">
        <f t="shared" ref="AN66:AN97" si="48">IF(OR(M66="NS",Q66="NS",U66="NS",Y66="NS",AC66="NS",M194="NS",Q194="NS",U194="NS",Y194="NS",AC194="NS"),0,IF(AND(M66="NA",Q66="NA",U66="NA",Y66="NA",AC66="NA",M194="NA",Q194="NA",U194="NA",Y194="NA",AC194="NA"),0,IF(M66&lt;=SUM(M66,Q66,U66,Y66,AC66,M194,Q194,U194,Y194,AC194),0,1)))</f>
        <v>0</v>
      </c>
      <c r="AO66" s="615">
        <f t="shared" ref="AO66:AO97" si="49">IF(OR(N66="NS",R66="NS",V66="NS",Z66="NS",AD66="NS",N194="NS",R194="NS",V194="NS",Z194="NS",AD194="NS"),0,IF(AND(N66="NA",R66="NA",V66="NA",Z66="NA",AD66="NA",N194="NA",R194="NA",V194="NA",Z194="NA",AD194="NA"),0,IF(N66&lt;=SUM(N66,R66,V66,Z66,AD66,N194,R194,V194,Z194,AD194),0,1)))</f>
        <v>0</v>
      </c>
      <c r="AP66" s="338">
        <f t="shared" si="6"/>
        <v>0</v>
      </c>
      <c r="AQ66" s="294" t="str">
        <f>IF(AP66=0,"",
IF(SUM($AP$34:AP66)=1,AR66,
IF($AP$155&gt;SUM($AP$34:AP66),_xlfn.CONCAT(", ",AR66),
IF($AP$155=SUM($AP$34:AP66),_xlfn.CONCAT(" y ",AR66)))))</f>
        <v/>
      </c>
      <c r="AR66" s="368" t="s">
        <v>5151</v>
      </c>
      <c r="AS66" s="374">
        <f t="shared" ref="AS66:AS97" si="50">IF(OR(O66="NS",$K66="NS"),0,IF(AND(O66="NA",$K66="NA"),0,IF(O66&lt;=$K66,0,1)))</f>
        <v>0</v>
      </c>
      <c r="AT66" s="375">
        <f t="shared" ref="AT66:AT97" si="51">IF(OR(P66="NS",$L66="NS"),0,IF(AND(P66="NA",$L66="NA"),0,IF(P66&lt;=$L66,0,1)))</f>
        <v>0</v>
      </c>
      <c r="AU66" s="376">
        <f t="shared" ref="AU66:AU97" si="52">IF(OR(Q66="NS",$M66="NS"),0,IF(AND(Q66="NA",$M66="NA"),0,IF(Q66&lt;=$M66,0,1)))</f>
        <v>0</v>
      </c>
      <c r="AV66" s="482">
        <f t="shared" ref="AV66:AV97" si="53">IF(OR(R66="NS",$N66="NS"),0,IF(AND(R66="NA",$N66="NA"),0,IF(R66&lt;=$N66,0,1)))</f>
        <v>0</v>
      </c>
      <c r="AW66" s="366">
        <f t="shared" ref="AW66:AW97" si="54">IF(OR(S66="NS",$K66="NS"),0,IF(AND(S66="NA",$K66="NA"),0,IF(S66&lt;=$K66,0,1)))</f>
        <v>0</v>
      </c>
      <c r="AX66" s="622">
        <f t="shared" ref="AX66:AX97" si="55">IF(OR(T66="NS",$L66="NS"),0,IF(AND(T66="NA",$L66="NA"),0,IF(T66&lt;=$L66,0,1)))</f>
        <v>0</v>
      </c>
      <c r="AY66" s="367">
        <f t="shared" ref="AY66:AY97" si="56">IF(OR(U66="NS",$M66="NS"),0,IF(AND(U66="NA",$M66="NA"),0,IF(U66&lt;=$M66,0,1)))</f>
        <v>0</v>
      </c>
      <c r="AZ66" s="625">
        <f t="shared" ref="AZ66:AZ97" si="57">IF(OR(V66="NS",$N66="NS"),0,IF(AND(V66="NA",$N66="NA"),0,IF(V66&lt;=$N66,0,1)))</f>
        <v>0</v>
      </c>
      <c r="BA66" s="374">
        <f t="shared" ref="BA66:BA97" si="58">IF(OR(W66="NS",$K66="NS"),0,IF(AND(W66="NA",$K66="NA"),0,IF(W66&lt;=$K66,0,1)))</f>
        <v>0</v>
      </c>
      <c r="BB66" s="375">
        <f t="shared" ref="BB66:BB97" si="59">IF(OR(X66="NS",$L66="NS"),0,IF(AND(X66="NA",$L66="NA"),0,IF(X66&lt;=$L66,0,1)))</f>
        <v>0</v>
      </c>
      <c r="BC66" s="376">
        <f t="shared" ref="BC66:BC97" si="60">IF(OR(Y66="NS",$M66="NS"),0,IF(AND(Y66="NA",$M66="NA"),0,IF(Y66&lt;=$M66,0,1)))</f>
        <v>0</v>
      </c>
      <c r="BD66" s="482">
        <f t="shared" ref="BD66:BD97" si="61">IF(OR(Z66="NS",$N66="NS"),0,IF(AND(Z66="NA",$N66="NA"),0,IF(Z66&lt;=$N66,0,1)))</f>
        <v>0</v>
      </c>
      <c r="BE66" s="366">
        <f t="shared" ref="BE66:BE97" si="62">IF(OR(AA66="NS",$K66="NS"),0,IF(AND(AA66="NA",$K66="NA"),0,IF(AA66&lt;=$K66,0,1)))</f>
        <v>0</v>
      </c>
      <c r="BF66" s="622">
        <f t="shared" ref="BF66:BF97" si="63">IF(OR(AB66="NS",$L66="NS"),0,IF(AND(AB66="NA",$L66="NA"),0,IF(AB66&lt;=$L66,0,1)))</f>
        <v>0</v>
      </c>
      <c r="BG66" s="367">
        <f t="shared" ref="BG66:BG97" si="64">IF(OR(AC66="NS",$M66="NS"),0,IF(AND(AC66="NA",$M66="NA"),0,IF(AC66&lt;=$M66,0,1)))</f>
        <v>0</v>
      </c>
      <c r="BH66" s="625">
        <f t="shared" ref="BH66:BH97" si="65">IF(OR(AD66="NS",$N66="NS"),0,IF(AND(AD66="NA",$N66="NA"),0,IF(AD66&lt;=$N66,0,1)))</f>
        <v>0</v>
      </c>
      <c r="BI66" s="374">
        <f t="shared" ref="BI66:BI97" si="66">IF(OR(K194="NS",$K66="NS"),0,IF(AND(K194="NA",$K66="NA"),0,IF(K194&lt;=$K66,0,1)))</f>
        <v>0</v>
      </c>
      <c r="BJ66" s="375">
        <f t="shared" ref="BJ66:BJ97" si="67">IF(OR(L194="NS",$L66="NS"),0,IF(AND(L194="NA",$L66="NA"),0,IF(L194&lt;=$L66,0,1)))</f>
        <v>0</v>
      </c>
      <c r="BK66" s="376">
        <f t="shared" ref="BK66:BK97" si="68">IF(OR(M194="NS",$M66="NS"),0,IF(AND(M194="NA",$M66="NA"),0,IF(M194&lt;=$M66,0,1)))</f>
        <v>0</v>
      </c>
      <c r="BL66" s="482">
        <f t="shared" ref="BL66:BL97" si="69">IF(OR(N194="NS",$N66="NS"),0,IF(AND(N194="NA",$N66="NA"),0,IF(N194&lt;=$N66,0,1)))</f>
        <v>0</v>
      </c>
      <c r="BM66" s="366">
        <f t="shared" ref="BM66:BM97" si="70">IF(OR(O194="NS",$K66="NS"),0,IF(AND(O194="NA",$K66="NA"),0,IF(O194&lt;=$K66,0,1)))</f>
        <v>0</v>
      </c>
      <c r="BN66" s="622">
        <f t="shared" ref="BN66:BN97" si="71">IF(OR(P194="NS",$L66="NS"),0,IF(AND(P194="NA",$L66="NA"),0,IF(P194&lt;=$L66,0,1)))</f>
        <v>0</v>
      </c>
      <c r="BO66" s="367">
        <f t="shared" ref="BO66:BO97" si="72">IF(OR(Q194="NS",$M66="NS"),0,IF(AND(Q194="NA",$M66="NA"),0,IF(Q194&lt;=$M66,0,1)))</f>
        <v>0</v>
      </c>
      <c r="BP66" s="625">
        <f t="shared" ref="BP66:BP97" si="73">IF(OR(R194="NS",$N66="NS"),0,IF(AND(R194="NA",$N66="NA"),0,IF(R194&lt;=$N66,0,1)))</f>
        <v>0</v>
      </c>
      <c r="BQ66" s="374">
        <f t="shared" ref="BQ66:BQ97" si="74">IF(OR(S194="NS",$K66="NS"),0,IF(AND(S194="NA",$K66="NA"),0,IF(S194&lt;=$K66,0,1)))</f>
        <v>0</v>
      </c>
      <c r="BR66" s="375">
        <f t="shared" ref="BR66:BR97" si="75">IF(OR(T194="NS",$L66="NS"),0,IF(AND(T194="NA",$L66="NA"),0,IF(T194&lt;=$L66,0,1)))</f>
        <v>0</v>
      </c>
      <c r="BS66" s="376">
        <f t="shared" ref="BS66:BS97" si="76">IF(OR(U194="NS",$M66="NS"),0,IF(AND(U194="NA",$M66="NA"),0,IF(U194&lt;=$M66,0,1)))</f>
        <v>0</v>
      </c>
      <c r="BT66" s="482">
        <f t="shared" ref="BT66:BT97" si="77">IF(OR(V194="NS",$N66="NS"),0,IF(AND(V194="NA",$N66="NA"),0,IF(V194&lt;=$N66,0,1)))</f>
        <v>0</v>
      </c>
      <c r="BU66" s="366">
        <f t="shared" ref="BU66:BU97" si="78">IF(OR(W194="NS",$K66="NS"),0,IF(AND(W194="NA",$K66="NA"),0,IF(W194&lt;=$K66,0,1)))</f>
        <v>0</v>
      </c>
      <c r="BV66" s="622">
        <f t="shared" ref="BV66:BV97" si="79">IF(OR(X194="NS",$L66="NS"),0,IF(AND(X194="NA",$L66="NA"),0,IF(X194&lt;=$L66,0,1)))</f>
        <v>0</v>
      </c>
      <c r="BW66" s="367">
        <f t="shared" ref="BW66:BW97" si="80">IF(OR(Y194="NS",$M66="NS"),0,IF(AND(Y194="NA",$M66="NA"),0,IF(Y194&lt;=$M66,0,1)))</f>
        <v>0</v>
      </c>
      <c r="BX66" s="625">
        <f t="shared" ref="BX66:BX97" si="81">IF(OR(Z194="NS",$N66="NS"),0,IF(AND(Z194="NA",$N66="NA"),0,IF(Z194&lt;=$N66,0,1)))</f>
        <v>0</v>
      </c>
      <c r="BY66" s="374">
        <f t="shared" ref="BY66:BY97" si="82">IF(OR(AA194="NS",$K66="NS"),0,IF(AND(AA194="NA",$K66="NA"),0,IF(AA194&lt;=$K66,0,1)))</f>
        <v>0</v>
      </c>
      <c r="BZ66" s="375">
        <f t="shared" ref="BZ66:BZ97" si="83">IF(OR(AB194="NS",$L66="NS"),0,IF(AND(AB194="NA",$L66="NA"),0,IF(AB194&lt;=$L66,0,1)))</f>
        <v>0</v>
      </c>
      <c r="CA66" s="376">
        <f t="shared" ref="CA66:CA97" si="84">IF(OR(AC194="NS",$M66="NS"),0,IF(AND(AC194="NA",$M66="NA"),0,IF(AC194&lt;=$M66,0,1)))</f>
        <v>0</v>
      </c>
      <c r="CB66" s="482">
        <f t="shared" ref="CB66:CB97" si="85">IF(OR(AD194="NS",$N66="NS"),0,IF(AND(AD194="NA",$N66="NA"),0,IF(AD194&lt;=$N66,0,1)))</f>
        <v>0</v>
      </c>
      <c r="CC66" s="293">
        <f t="shared" si="43"/>
        <v>0</v>
      </c>
      <c r="CD66" s="294" t="str">
        <f>IF(CC66=0,"",
IF(SUM($CC$34:CC66)=1,CE66,
IF($CC$155&gt;SUM($CC$34:CC66),_xlfn.CONCAT(", ",CE66),
IF($CC$155=SUM($CC$34:CC66),_xlfn.CONCAT(" y ",CE66)))))</f>
        <v/>
      </c>
      <c r="CE66" s="89" t="s">
        <v>5151</v>
      </c>
      <c r="CG66" s="465">
        <f t="shared" si="44"/>
        <v>0</v>
      </c>
    </row>
    <row r="67" spans="1:85" ht="15" customHeight="1">
      <c r="A67" s="64"/>
      <c r="B67" s="11"/>
      <c r="C67" s="58" t="s">
        <v>5084</v>
      </c>
      <c r="D67" s="1144" t="str">
        <f>IF(CNGE_2025_M1_Secc5_Sub1!$D63="","",CNGE_2025_M1_Secc5_Sub1!$D63)</f>
        <v/>
      </c>
      <c r="E67" s="889"/>
      <c r="F67" s="890"/>
      <c r="G67" s="992"/>
      <c r="H67" s="884"/>
      <c r="I67" s="884"/>
      <c r="J67" s="885"/>
      <c r="K67" s="813"/>
      <c r="L67" s="813"/>
      <c r="M67" s="813"/>
      <c r="N67" s="813"/>
      <c r="O67" s="813"/>
      <c r="P67" s="813"/>
      <c r="Q67" s="813"/>
      <c r="R67" s="813"/>
      <c r="S67" s="813"/>
      <c r="T67" s="813"/>
      <c r="U67" s="813"/>
      <c r="V67" s="813"/>
      <c r="W67" s="813"/>
      <c r="X67" s="813"/>
      <c r="Y67" s="813"/>
      <c r="Z67" s="813"/>
      <c r="AA67" s="813"/>
      <c r="AB67" s="813"/>
      <c r="AC67" s="813"/>
      <c r="AD67" s="813"/>
      <c r="AG67" s="302">
        <f t="shared" si="0"/>
        <v>0</v>
      </c>
      <c r="AH67" s="321">
        <f t="shared" si="45"/>
        <v>0</v>
      </c>
      <c r="AI67" s="293">
        <f t="shared" si="1"/>
        <v>0</v>
      </c>
      <c r="AJ67" s="294" t="str">
        <f>IF(AI67=0,"",
IF(SUM($AI$34:AI67)=1,AK67,
IF($AI$155&gt;SUM($AI$34:AI67),_xlfn.CONCAT(", ",AK67),
IF($AI$155=SUM($AI$34:AI67),_xlfn.CONCAT(" y ",AK67)))))</f>
        <v/>
      </c>
      <c r="AK67" s="89" t="s">
        <v>5152</v>
      </c>
      <c r="AL67" s="612">
        <f t="shared" si="46"/>
        <v>0</v>
      </c>
      <c r="AM67" s="613">
        <f t="shared" si="47"/>
        <v>0</v>
      </c>
      <c r="AN67" s="614">
        <f t="shared" si="48"/>
        <v>0</v>
      </c>
      <c r="AO67" s="615">
        <f t="shared" si="49"/>
        <v>0</v>
      </c>
      <c r="AP67" s="338">
        <f t="shared" si="6"/>
        <v>0</v>
      </c>
      <c r="AQ67" s="294" t="str">
        <f>IF(AP67=0,"",
IF(SUM($AP$34:AP67)=1,AR67,
IF($AP$155&gt;SUM($AP$34:AP67),_xlfn.CONCAT(", ",AR67),
IF($AP$155=SUM($AP$34:AP67),_xlfn.CONCAT(" y ",AR67)))))</f>
        <v/>
      </c>
      <c r="AR67" s="368" t="s">
        <v>5152</v>
      </c>
      <c r="AS67" s="374">
        <f t="shared" si="50"/>
        <v>0</v>
      </c>
      <c r="AT67" s="375">
        <f t="shared" si="51"/>
        <v>0</v>
      </c>
      <c r="AU67" s="376">
        <f t="shared" si="52"/>
        <v>0</v>
      </c>
      <c r="AV67" s="482">
        <f t="shared" si="53"/>
        <v>0</v>
      </c>
      <c r="AW67" s="366">
        <f t="shared" si="54"/>
        <v>0</v>
      </c>
      <c r="AX67" s="622">
        <f t="shared" si="55"/>
        <v>0</v>
      </c>
      <c r="AY67" s="367">
        <f t="shared" si="56"/>
        <v>0</v>
      </c>
      <c r="AZ67" s="625">
        <f t="shared" si="57"/>
        <v>0</v>
      </c>
      <c r="BA67" s="374">
        <f t="shared" si="58"/>
        <v>0</v>
      </c>
      <c r="BB67" s="375">
        <f t="shared" si="59"/>
        <v>0</v>
      </c>
      <c r="BC67" s="376">
        <f t="shared" si="60"/>
        <v>0</v>
      </c>
      <c r="BD67" s="482">
        <f t="shared" si="61"/>
        <v>0</v>
      </c>
      <c r="BE67" s="366">
        <f t="shared" si="62"/>
        <v>0</v>
      </c>
      <c r="BF67" s="622">
        <f t="shared" si="63"/>
        <v>0</v>
      </c>
      <c r="BG67" s="367">
        <f t="shared" si="64"/>
        <v>0</v>
      </c>
      <c r="BH67" s="625">
        <f t="shared" si="65"/>
        <v>0</v>
      </c>
      <c r="BI67" s="374">
        <f t="shared" si="66"/>
        <v>0</v>
      </c>
      <c r="BJ67" s="375">
        <f t="shared" si="67"/>
        <v>0</v>
      </c>
      <c r="BK67" s="376">
        <f t="shared" si="68"/>
        <v>0</v>
      </c>
      <c r="BL67" s="482">
        <f t="shared" si="69"/>
        <v>0</v>
      </c>
      <c r="BM67" s="366">
        <f t="shared" si="70"/>
        <v>0</v>
      </c>
      <c r="BN67" s="622">
        <f t="shared" si="71"/>
        <v>0</v>
      </c>
      <c r="BO67" s="367">
        <f t="shared" si="72"/>
        <v>0</v>
      </c>
      <c r="BP67" s="625">
        <f t="shared" si="73"/>
        <v>0</v>
      </c>
      <c r="BQ67" s="374">
        <f t="shared" si="74"/>
        <v>0</v>
      </c>
      <c r="BR67" s="375">
        <f t="shared" si="75"/>
        <v>0</v>
      </c>
      <c r="BS67" s="376">
        <f t="shared" si="76"/>
        <v>0</v>
      </c>
      <c r="BT67" s="482">
        <f t="shared" si="77"/>
        <v>0</v>
      </c>
      <c r="BU67" s="366">
        <f t="shared" si="78"/>
        <v>0</v>
      </c>
      <c r="BV67" s="622">
        <f t="shared" si="79"/>
        <v>0</v>
      </c>
      <c r="BW67" s="367">
        <f t="shared" si="80"/>
        <v>0</v>
      </c>
      <c r="BX67" s="625">
        <f t="shared" si="81"/>
        <v>0</v>
      </c>
      <c r="BY67" s="374">
        <f t="shared" si="82"/>
        <v>0</v>
      </c>
      <c r="BZ67" s="375">
        <f t="shared" si="83"/>
        <v>0</v>
      </c>
      <c r="CA67" s="376">
        <f t="shared" si="84"/>
        <v>0</v>
      </c>
      <c r="CB67" s="482">
        <f t="shared" si="85"/>
        <v>0</v>
      </c>
      <c r="CC67" s="293">
        <f t="shared" si="43"/>
        <v>0</v>
      </c>
      <c r="CD67" s="294" t="str">
        <f>IF(CC67=0,"",
IF(SUM($CC$34:CC67)=1,CE67,
IF($CC$155&gt;SUM($CC$34:CC67),_xlfn.CONCAT(", ",CE67),
IF($CC$155=SUM($CC$34:CC67),_xlfn.CONCAT(" y ",CE67)))))</f>
        <v/>
      </c>
      <c r="CE67" s="89" t="s">
        <v>5152</v>
      </c>
      <c r="CG67" s="465">
        <f t="shared" si="44"/>
        <v>0</v>
      </c>
    </row>
    <row r="68" spans="1:85" ht="15" customHeight="1">
      <c r="A68" s="64"/>
      <c r="B68" s="11"/>
      <c r="C68" s="58" t="s">
        <v>5085</v>
      </c>
      <c r="D68" s="1144" t="str">
        <f>IF(CNGE_2025_M1_Secc5_Sub1!$D64="","",CNGE_2025_M1_Secc5_Sub1!$D64)</f>
        <v/>
      </c>
      <c r="E68" s="889"/>
      <c r="F68" s="890"/>
      <c r="G68" s="992"/>
      <c r="H68" s="884"/>
      <c r="I68" s="884"/>
      <c r="J68" s="885"/>
      <c r="K68" s="813"/>
      <c r="L68" s="813"/>
      <c r="M68" s="813"/>
      <c r="N68" s="813"/>
      <c r="O68" s="813"/>
      <c r="P68" s="813"/>
      <c r="Q68" s="813"/>
      <c r="R68" s="813"/>
      <c r="S68" s="813"/>
      <c r="T68" s="813"/>
      <c r="U68" s="813"/>
      <c r="V68" s="813"/>
      <c r="W68" s="813"/>
      <c r="X68" s="813"/>
      <c r="Y68" s="813"/>
      <c r="Z68" s="813"/>
      <c r="AA68" s="813"/>
      <c r="AB68" s="813"/>
      <c r="AC68" s="813"/>
      <c r="AD68" s="813"/>
      <c r="AG68" s="302">
        <f t="shared" si="0"/>
        <v>0</v>
      </c>
      <c r="AH68" s="321">
        <f t="shared" si="45"/>
        <v>0</v>
      </c>
      <c r="AI68" s="293">
        <f t="shared" si="1"/>
        <v>0</v>
      </c>
      <c r="AJ68" s="294" t="str">
        <f>IF(AI68=0,"",
IF(SUM($AI$34:AI68)=1,AK68,
IF($AI$155&gt;SUM($AI$34:AI68),_xlfn.CONCAT(", ",AK68),
IF($AI$155=SUM($AI$34:AI68),_xlfn.CONCAT(" y ",AK68)))))</f>
        <v/>
      </c>
      <c r="AK68" s="89" t="s">
        <v>5153</v>
      </c>
      <c r="AL68" s="612">
        <f t="shared" si="46"/>
        <v>0</v>
      </c>
      <c r="AM68" s="613">
        <f t="shared" si="47"/>
        <v>0</v>
      </c>
      <c r="AN68" s="614">
        <f t="shared" si="48"/>
        <v>0</v>
      </c>
      <c r="AO68" s="615">
        <f t="shared" si="49"/>
        <v>0</v>
      </c>
      <c r="AP68" s="338">
        <f t="shared" si="6"/>
        <v>0</v>
      </c>
      <c r="AQ68" s="294" t="str">
        <f>IF(AP68=0,"",
IF(SUM($AP$34:AP68)=1,AR68,
IF($AP$155&gt;SUM($AP$34:AP68),_xlfn.CONCAT(", ",AR68),
IF($AP$155=SUM($AP$34:AP68),_xlfn.CONCAT(" y ",AR68)))))</f>
        <v/>
      </c>
      <c r="AR68" s="368" t="s">
        <v>5153</v>
      </c>
      <c r="AS68" s="374">
        <f t="shared" si="50"/>
        <v>0</v>
      </c>
      <c r="AT68" s="375">
        <f t="shared" si="51"/>
        <v>0</v>
      </c>
      <c r="AU68" s="376">
        <f t="shared" si="52"/>
        <v>0</v>
      </c>
      <c r="AV68" s="482">
        <f t="shared" si="53"/>
        <v>0</v>
      </c>
      <c r="AW68" s="366">
        <f t="shared" si="54"/>
        <v>0</v>
      </c>
      <c r="AX68" s="622">
        <f t="shared" si="55"/>
        <v>0</v>
      </c>
      <c r="AY68" s="367">
        <f t="shared" si="56"/>
        <v>0</v>
      </c>
      <c r="AZ68" s="625">
        <f t="shared" si="57"/>
        <v>0</v>
      </c>
      <c r="BA68" s="374">
        <f t="shared" si="58"/>
        <v>0</v>
      </c>
      <c r="BB68" s="375">
        <f t="shared" si="59"/>
        <v>0</v>
      </c>
      <c r="BC68" s="376">
        <f t="shared" si="60"/>
        <v>0</v>
      </c>
      <c r="BD68" s="482">
        <f t="shared" si="61"/>
        <v>0</v>
      </c>
      <c r="BE68" s="366">
        <f t="shared" si="62"/>
        <v>0</v>
      </c>
      <c r="BF68" s="622">
        <f t="shared" si="63"/>
        <v>0</v>
      </c>
      <c r="BG68" s="367">
        <f t="shared" si="64"/>
        <v>0</v>
      </c>
      <c r="BH68" s="625">
        <f t="shared" si="65"/>
        <v>0</v>
      </c>
      <c r="BI68" s="374">
        <f t="shared" si="66"/>
        <v>0</v>
      </c>
      <c r="BJ68" s="375">
        <f t="shared" si="67"/>
        <v>0</v>
      </c>
      <c r="BK68" s="376">
        <f t="shared" si="68"/>
        <v>0</v>
      </c>
      <c r="BL68" s="482">
        <f t="shared" si="69"/>
        <v>0</v>
      </c>
      <c r="BM68" s="366">
        <f t="shared" si="70"/>
        <v>0</v>
      </c>
      <c r="BN68" s="622">
        <f t="shared" si="71"/>
        <v>0</v>
      </c>
      <c r="BO68" s="367">
        <f t="shared" si="72"/>
        <v>0</v>
      </c>
      <c r="BP68" s="625">
        <f t="shared" si="73"/>
        <v>0</v>
      </c>
      <c r="BQ68" s="374">
        <f t="shared" si="74"/>
        <v>0</v>
      </c>
      <c r="BR68" s="375">
        <f t="shared" si="75"/>
        <v>0</v>
      </c>
      <c r="BS68" s="376">
        <f t="shared" si="76"/>
        <v>0</v>
      </c>
      <c r="BT68" s="482">
        <f t="shared" si="77"/>
        <v>0</v>
      </c>
      <c r="BU68" s="366">
        <f t="shared" si="78"/>
        <v>0</v>
      </c>
      <c r="BV68" s="622">
        <f t="shared" si="79"/>
        <v>0</v>
      </c>
      <c r="BW68" s="367">
        <f t="shared" si="80"/>
        <v>0</v>
      </c>
      <c r="BX68" s="625">
        <f t="shared" si="81"/>
        <v>0</v>
      </c>
      <c r="BY68" s="374">
        <f t="shared" si="82"/>
        <v>0</v>
      </c>
      <c r="BZ68" s="375">
        <f t="shared" si="83"/>
        <v>0</v>
      </c>
      <c r="CA68" s="376">
        <f t="shared" si="84"/>
        <v>0</v>
      </c>
      <c r="CB68" s="482">
        <f t="shared" si="85"/>
        <v>0</v>
      </c>
      <c r="CC68" s="293">
        <f t="shared" si="43"/>
        <v>0</v>
      </c>
      <c r="CD68" s="294" t="str">
        <f>IF(CC68=0,"",
IF(SUM($CC$34:CC68)=1,CE68,
IF($CC$155&gt;SUM($CC$34:CC68),_xlfn.CONCAT(", ",CE68),
IF($CC$155=SUM($CC$34:CC68),_xlfn.CONCAT(" y ",CE68)))))</f>
        <v/>
      </c>
      <c r="CE68" s="89" t="s">
        <v>5153</v>
      </c>
      <c r="CG68" s="465">
        <f t="shared" si="44"/>
        <v>0</v>
      </c>
    </row>
    <row r="69" spans="1:85" ht="15" customHeight="1">
      <c r="A69" s="64"/>
      <c r="B69" s="11"/>
      <c r="C69" s="58" t="s">
        <v>5086</v>
      </c>
      <c r="D69" s="1144" t="str">
        <f>IF(CNGE_2025_M1_Secc5_Sub1!$D65="","",CNGE_2025_M1_Secc5_Sub1!$D65)</f>
        <v/>
      </c>
      <c r="E69" s="889"/>
      <c r="F69" s="890"/>
      <c r="G69" s="992"/>
      <c r="H69" s="884"/>
      <c r="I69" s="884"/>
      <c r="J69" s="885"/>
      <c r="K69" s="813"/>
      <c r="L69" s="813"/>
      <c r="M69" s="813"/>
      <c r="N69" s="813"/>
      <c r="O69" s="813"/>
      <c r="P69" s="813"/>
      <c r="Q69" s="813"/>
      <c r="R69" s="813"/>
      <c r="S69" s="813"/>
      <c r="T69" s="813"/>
      <c r="U69" s="813"/>
      <c r="V69" s="813"/>
      <c r="W69" s="813"/>
      <c r="X69" s="813"/>
      <c r="Y69" s="813"/>
      <c r="Z69" s="813"/>
      <c r="AA69" s="813"/>
      <c r="AB69" s="813"/>
      <c r="AC69" s="813"/>
      <c r="AD69" s="813"/>
      <c r="AG69" s="302">
        <f t="shared" si="0"/>
        <v>0</v>
      </c>
      <c r="AH69" s="321">
        <f t="shared" si="45"/>
        <v>0</v>
      </c>
      <c r="AI69" s="293">
        <f t="shared" si="1"/>
        <v>0</v>
      </c>
      <c r="AJ69" s="294" t="str">
        <f>IF(AI69=0,"",
IF(SUM($AI$34:AI69)=1,AK69,
IF($AI$155&gt;SUM($AI$34:AI69),_xlfn.CONCAT(", ",AK69),
IF($AI$155=SUM($AI$34:AI69),_xlfn.CONCAT(" y ",AK69)))))</f>
        <v/>
      </c>
      <c r="AK69" s="89" t="s">
        <v>5154</v>
      </c>
      <c r="AL69" s="612">
        <f t="shared" si="46"/>
        <v>0</v>
      </c>
      <c r="AM69" s="613">
        <f t="shared" si="47"/>
        <v>0</v>
      </c>
      <c r="AN69" s="614">
        <f t="shared" si="48"/>
        <v>0</v>
      </c>
      <c r="AO69" s="615">
        <f t="shared" si="49"/>
        <v>0</v>
      </c>
      <c r="AP69" s="338">
        <f t="shared" si="6"/>
        <v>0</v>
      </c>
      <c r="AQ69" s="294" t="str">
        <f>IF(AP69=0,"",
IF(SUM($AP$34:AP69)=1,AR69,
IF($AP$155&gt;SUM($AP$34:AP69),_xlfn.CONCAT(", ",AR69),
IF($AP$155=SUM($AP$34:AP69),_xlfn.CONCAT(" y ",AR69)))))</f>
        <v/>
      </c>
      <c r="AR69" s="368" t="s">
        <v>5154</v>
      </c>
      <c r="AS69" s="374">
        <f t="shared" si="50"/>
        <v>0</v>
      </c>
      <c r="AT69" s="375">
        <f t="shared" si="51"/>
        <v>0</v>
      </c>
      <c r="AU69" s="376">
        <f t="shared" si="52"/>
        <v>0</v>
      </c>
      <c r="AV69" s="482">
        <f t="shared" si="53"/>
        <v>0</v>
      </c>
      <c r="AW69" s="366">
        <f t="shared" si="54"/>
        <v>0</v>
      </c>
      <c r="AX69" s="622">
        <f t="shared" si="55"/>
        <v>0</v>
      </c>
      <c r="AY69" s="367">
        <f t="shared" si="56"/>
        <v>0</v>
      </c>
      <c r="AZ69" s="625">
        <f t="shared" si="57"/>
        <v>0</v>
      </c>
      <c r="BA69" s="374">
        <f t="shared" si="58"/>
        <v>0</v>
      </c>
      <c r="BB69" s="375">
        <f t="shared" si="59"/>
        <v>0</v>
      </c>
      <c r="BC69" s="376">
        <f t="shared" si="60"/>
        <v>0</v>
      </c>
      <c r="BD69" s="482">
        <f t="shared" si="61"/>
        <v>0</v>
      </c>
      <c r="BE69" s="366">
        <f t="shared" si="62"/>
        <v>0</v>
      </c>
      <c r="BF69" s="622">
        <f t="shared" si="63"/>
        <v>0</v>
      </c>
      <c r="BG69" s="367">
        <f t="shared" si="64"/>
        <v>0</v>
      </c>
      <c r="BH69" s="625">
        <f t="shared" si="65"/>
        <v>0</v>
      </c>
      <c r="BI69" s="374">
        <f t="shared" si="66"/>
        <v>0</v>
      </c>
      <c r="BJ69" s="375">
        <f t="shared" si="67"/>
        <v>0</v>
      </c>
      <c r="BK69" s="376">
        <f t="shared" si="68"/>
        <v>0</v>
      </c>
      <c r="BL69" s="482">
        <f t="shared" si="69"/>
        <v>0</v>
      </c>
      <c r="BM69" s="366">
        <f t="shared" si="70"/>
        <v>0</v>
      </c>
      <c r="BN69" s="622">
        <f t="shared" si="71"/>
        <v>0</v>
      </c>
      <c r="BO69" s="367">
        <f t="shared" si="72"/>
        <v>0</v>
      </c>
      <c r="BP69" s="625">
        <f t="shared" si="73"/>
        <v>0</v>
      </c>
      <c r="BQ69" s="374">
        <f t="shared" si="74"/>
        <v>0</v>
      </c>
      <c r="BR69" s="375">
        <f t="shared" si="75"/>
        <v>0</v>
      </c>
      <c r="BS69" s="376">
        <f t="shared" si="76"/>
        <v>0</v>
      </c>
      <c r="BT69" s="482">
        <f t="shared" si="77"/>
        <v>0</v>
      </c>
      <c r="BU69" s="366">
        <f t="shared" si="78"/>
        <v>0</v>
      </c>
      <c r="BV69" s="622">
        <f t="shared" si="79"/>
        <v>0</v>
      </c>
      <c r="BW69" s="367">
        <f t="shared" si="80"/>
        <v>0</v>
      </c>
      <c r="BX69" s="625">
        <f t="shared" si="81"/>
        <v>0</v>
      </c>
      <c r="BY69" s="374">
        <f t="shared" si="82"/>
        <v>0</v>
      </c>
      <c r="BZ69" s="375">
        <f t="shared" si="83"/>
        <v>0</v>
      </c>
      <c r="CA69" s="376">
        <f t="shared" si="84"/>
        <v>0</v>
      </c>
      <c r="CB69" s="482">
        <f t="shared" si="85"/>
        <v>0</v>
      </c>
      <c r="CC69" s="293">
        <f t="shared" si="43"/>
        <v>0</v>
      </c>
      <c r="CD69" s="294" t="str">
        <f>IF(CC69=0,"",
IF(SUM($CC$34:CC69)=1,CE69,
IF($CC$155&gt;SUM($CC$34:CC69),_xlfn.CONCAT(", ",CE69),
IF($CC$155=SUM($CC$34:CC69),_xlfn.CONCAT(" y ",CE69)))))</f>
        <v/>
      </c>
      <c r="CE69" s="89" t="s">
        <v>5154</v>
      </c>
      <c r="CG69" s="465">
        <f t="shared" si="44"/>
        <v>0</v>
      </c>
    </row>
    <row r="70" spans="1:85" ht="15" customHeight="1">
      <c r="A70" s="64"/>
      <c r="B70" s="11"/>
      <c r="C70" s="58" t="s">
        <v>5155</v>
      </c>
      <c r="D70" s="1144" t="str">
        <f>IF(CNGE_2025_M1_Secc5_Sub1!$D66="","",CNGE_2025_M1_Secc5_Sub1!$D66)</f>
        <v/>
      </c>
      <c r="E70" s="889"/>
      <c r="F70" s="890"/>
      <c r="G70" s="992"/>
      <c r="H70" s="884"/>
      <c r="I70" s="884"/>
      <c r="J70" s="885"/>
      <c r="K70" s="813"/>
      <c r="L70" s="813"/>
      <c r="M70" s="813"/>
      <c r="N70" s="813"/>
      <c r="O70" s="813"/>
      <c r="P70" s="813"/>
      <c r="Q70" s="813"/>
      <c r="R70" s="813"/>
      <c r="S70" s="813"/>
      <c r="T70" s="813"/>
      <c r="U70" s="813"/>
      <c r="V70" s="813"/>
      <c r="W70" s="813"/>
      <c r="X70" s="813"/>
      <c r="Y70" s="813"/>
      <c r="Z70" s="813"/>
      <c r="AA70" s="813"/>
      <c r="AB70" s="813"/>
      <c r="AC70" s="813"/>
      <c r="AD70" s="813"/>
      <c r="AG70" s="302">
        <f t="shared" si="0"/>
        <v>0</v>
      </c>
      <c r="AH70" s="321">
        <f t="shared" si="45"/>
        <v>0</v>
      </c>
      <c r="AI70" s="293">
        <f t="shared" si="1"/>
        <v>0</v>
      </c>
      <c r="AJ70" s="294" t="str">
        <f>IF(AI70=0,"",
IF(SUM($AI$34:AI70)=1,AK70,
IF($AI$155&gt;SUM($AI$34:AI70),_xlfn.CONCAT(", ",AK70),
IF($AI$155=SUM($AI$34:AI70),_xlfn.CONCAT(" y ",AK70)))))</f>
        <v/>
      </c>
      <c r="AK70" s="89" t="s">
        <v>5156</v>
      </c>
      <c r="AL70" s="612">
        <f t="shared" si="46"/>
        <v>0</v>
      </c>
      <c r="AM70" s="613">
        <f t="shared" si="47"/>
        <v>0</v>
      </c>
      <c r="AN70" s="614">
        <f t="shared" si="48"/>
        <v>0</v>
      </c>
      <c r="AO70" s="615">
        <f t="shared" si="49"/>
        <v>0</v>
      </c>
      <c r="AP70" s="338">
        <f t="shared" si="6"/>
        <v>0</v>
      </c>
      <c r="AQ70" s="294" t="str">
        <f>IF(AP70=0,"",
IF(SUM($AP$34:AP70)=1,AR70,
IF($AP$155&gt;SUM($AP$34:AP70),_xlfn.CONCAT(", ",AR70),
IF($AP$155=SUM($AP$34:AP70),_xlfn.CONCAT(" y ",AR70)))))</f>
        <v/>
      </c>
      <c r="AR70" s="368" t="s">
        <v>5156</v>
      </c>
      <c r="AS70" s="374">
        <f t="shared" si="50"/>
        <v>0</v>
      </c>
      <c r="AT70" s="375">
        <f t="shared" si="51"/>
        <v>0</v>
      </c>
      <c r="AU70" s="376">
        <f t="shared" si="52"/>
        <v>0</v>
      </c>
      <c r="AV70" s="482">
        <f t="shared" si="53"/>
        <v>0</v>
      </c>
      <c r="AW70" s="366">
        <f t="shared" si="54"/>
        <v>0</v>
      </c>
      <c r="AX70" s="622">
        <f t="shared" si="55"/>
        <v>0</v>
      </c>
      <c r="AY70" s="367">
        <f t="shared" si="56"/>
        <v>0</v>
      </c>
      <c r="AZ70" s="625">
        <f t="shared" si="57"/>
        <v>0</v>
      </c>
      <c r="BA70" s="374">
        <f t="shared" si="58"/>
        <v>0</v>
      </c>
      <c r="BB70" s="375">
        <f t="shared" si="59"/>
        <v>0</v>
      </c>
      <c r="BC70" s="376">
        <f t="shared" si="60"/>
        <v>0</v>
      </c>
      <c r="BD70" s="482">
        <f t="shared" si="61"/>
        <v>0</v>
      </c>
      <c r="BE70" s="366">
        <f t="shared" si="62"/>
        <v>0</v>
      </c>
      <c r="BF70" s="622">
        <f t="shared" si="63"/>
        <v>0</v>
      </c>
      <c r="BG70" s="367">
        <f t="shared" si="64"/>
        <v>0</v>
      </c>
      <c r="BH70" s="625">
        <f t="shared" si="65"/>
        <v>0</v>
      </c>
      <c r="BI70" s="374">
        <f t="shared" si="66"/>
        <v>0</v>
      </c>
      <c r="BJ70" s="375">
        <f t="shared" si="67"/>
        <v>0</v>
      </c>
      <c r="BK70" s="376">
        <f t="shared" si="68"/>
        <v>0</v>
      </c>
      <c r="BL70" s="482">
        <f t="shared" si="69"/>
        <v>0</v>
      </c>
      <c r="BM70" s="366">
        <f t="shared" si="70"/>
        <v>0</v>
      </c>
      <c r="BN70" s="622">
        <f t="shared" si="71"/>
        <v>0</v>
      </c>
      <c r="BO70" s="367">
        <f t="shared" si="72"/>
        <v>0</v>
      </c>
      <c r="BP70" s="625">
        <f t="shared" si="73"/>
        <v>0</v>
      </c>
      <c r="BQ70" s="374">
        <f t="shared" si="74"/>
        <v>0</v>
      </c>
      <c r="BR70" s="375">
        <f t="shared" si="75"/>
        <v>0</v>
      </c>
      <c r="BS70" s="376">
        <f t="shared" si="76"/>
        <v>0</v>
      </c>
      <c r="BT70" s="482">
        <f t="shared" si="77"/>
        <v>0</v>
      </c>
      <c r="BU70" s="366">
        <f t="shared" si="78"/>
        <v>0</v>
      </c>
      <c r="BV70" s="622">
        <f t="shared" si="79"/>
        <v>0</v>
      </c>
      <c r="BW70" s="367">
        <f t="shared" si="80"/>
        <v>0</v>
      </c>
      <c r="BX70" s="625">
        <f t="shared" si="81"/>
        <v>0</v>
      </c>
      <c r="BY70" s="374">
        <f t="shared" si="82"/>
        <v>0</v>
      </c>
      <c r="BZ70" s="375">
        <f t="shared" si="83"/>
        <v>0</v>
      </c>
      <c r="CA70" s="376">
        <f t="shared" si="84"/>
        <v>0</v>
      </c>
      <c r="CB70" s="482">
        <f t="shared" si="85"/>
        <v>0</v>
      </c>
      <c r="CC70" s="293">
        <f t="shared" si="43"/>
        <v>0</v>
      </c>
      <c r="CD70" s="294" t="str">
        <f>IF(CC70=0,"",
IF(SUM($CC$34:CC70)=1,CE70,
IF($CC$155&gt;SUM($CC$34:CC70),_xlfn.CONCAT(", ",CE70),
IF($CC$155=SUM($CC$34:CC70),_xlfn.CONCAT(" y ",CE70)))))</f>
        <v/>
      </c>
      <c r="CE70" s="89" t="s">
        <v>5156</v>
      </c>
      <c r="CG70" s="465">
        <f t="shared" si="44"/>
        <v>0</v>
      </c>
    </row>
    <row r="71" spans="1:85" ht="15" customHeight="1">
      <c r="A71" s="64"/>
      <c r="B71" s="11"/>
      <c r="C71" s="58" t="s">
        <v>5157</v>
      </c>
      <c r="D71" s="1144" t="str">
        <f>IF(CNGE_2025_M1_Secc5_Sub1!$D67="","",CNGE_2025_M1_Secc5_Sub1!$D67)</f>
        <v/>
      </c>
      <c r="E71" s="889"/>
      <c r="F71" s="890"/>
      <c r="G71" s="992"/>
      <c r="H71" s="884"/>
      <c r="I71" s="884"/>
      <c r="J71" s="885"/>
      <c r="K71" s="813"/>
      <c r="L71" s="813"/>
      <c r="M71" s="813"/>
      <c r="N71" s="813"/>
      <c r="O71" s="813"/>
      <c r="P71" s="813"/>
      <c r="Q71" s="813"/>
      <c r="R71" s="813"/>
      <c r="S71" s="813"/>
      <c r="T71" s="813"/>
      <c r="U71" s="813"/>
      <c r="V71" s="813"/>
      <c r="W71" s="813"/>
      <c r="X71" s="813"/>
      <c r="Y71" s="813"/>
      <c r="Z71" s="813"/>
      <c r="AA71" s="813"/>
      <c r="AB71" s="813"/>
      <c r="AC71" s="813"/>
      <c r="AD71" s="813"/>
      <c r="AG71" s="302">
        <f t="shared" si="0"/>
        <v>0</v>
      </c>
      <c r="AH71" s="321">
        <f t="shared" si="45"/>
        <v>0</v>
      </c>
      <c r="AI71" s="293">
        <f t="shared" si="1"/>
        <v>0</v>
      </c>
      <c r="AJ71" s="294" t="str">
        <f>IF(AI71=0,"",
IF(SUM($AI$34:AI71)=1,AK71,
IF($AI$155&gt;SUM($AI$34:AI71),_xlfn.CONCAT(", ",AK71),
IF($AI$155=SUM($AI$34:AI71),_xlfn.CONCAT(" y ",AK71)))))</f>
        <v/>
      </c>
      <c r="AK71" s="89" t="s">
        <v>5158</v>
      </c>
      <c r="AL71" s="612">
        <f t="shared" si="46"/>
        <v>0</v>
      </c>
      <c r="AM71" s="613">
        <f t="shared" si="47"/>
        <v>0</v>
      </c>
      <c r="AN71" s="614">
        <f t="shared" si="48"/>
        <v>0</v>
      </c>
      <c r="AO71" s="615">
        <f t="shared" si="49"/>
        <v>0</v>
      </c>
      <c r="AP71" s="338">
        <f t="shared" si="6"/>
        <v>0</v>
      </c>
      <c r="AQ71" s="294" t="str">
        <f>IF(AP71=0,"",
IF(SUM($AP$34:AP71)=1,AR71,
IF($AP$155&gt;SUM($AP$34:AP71),_xlfn.CONCAT(", ",AR71),
IF($AP$155=SUM($AP$34:AP71),_xlfn.CONCAT(" y ",AR71)))))</f>
        <v/>
      </c>
      <c r="AR71" s="368" t="s">
        <v>5158</v>
      </c>
      <c r="AS71" s="374">
        <f t="shared" si="50"/>
        <v>0</v>
      </c>
      <c r="AT71" s="375">
        <f t="shared" si="51"/>
        <v>0</v>
      </c>
      <c r="AU71" s="376">
        <f t="shared" si="52"/>
        <v>0</v>
      </c>
      <c r="AV71" s="482">
        <f t="shared" si="53"/>
        <v>0</v>
      </c>
      <c r="AW71" s="366">
        <f t="shared" si="54"/>
        <v>0</v>
      </c>
      <c r="AX71" s="622">
        <f t="shared" si="55"/>
        <v>0</v>
      </c>
      <c r="AY71" s="367">
        <f t="shared" si="56"/>
        <v>0</v>
      </c>
      <c r="AZ71" s="625">
        <f t="shared" si="57"/>
        <v>0</v>
      </c>
      <c r="BA71" s="374">
        <f t="shared" si="58"/>
        <v>0</v>
      </c>
      <c r="BB71" s="375">
        <f t="shared" si="59"/>
        <v>0</v>
      </c>
      <c r="BC71" s="376">
        <f t="shared" si="60"/>
        <v>0</v>
      </c>
      <c r="BD71" s="482">
        <f t="shared" si="61"/>
        <v>0</v>
      </c>
      <c r="BE71" s="366">
        <f t="shared" si="62"/>
        <v>0</v>
      </c>
      <c r="BF71" s="622">
        <f t="shared" si="63"/>
        <v>0</v>
      </c>
      <c r="BG71" s="367">
        <f t="shared" si="64"/>
        <v>0</v>
      </c>
      <c r="BH71" s="625">
        <f t="shared" si="65"/>
        <v>0</v>
      </c>
      <c r="BI71" s="374">
        <f t="shared" si="66"/>
        <v>0</v>
      </c>
      <c r="BJ71" s="375">
        <f t="shared" si="67"/>
        <v>0</v>
      </c>
      <c r="BK71" s="376">
        <f t="shared" si="68"/>
        <v>0</v>
      </c>
      <c r="BL71" s="482">
        <f t="shared" si="69"/>
        <v>0</v>
      </c>
      <c r="BM71" s="366">
        <f t="shared" si="70"/>
        <v>0</v>
      </c>
      <c r="BN71" s="622">
        <f t="shared" si="71"/>
        <v>0</v>
      </c>
      <c r="BO71" s="367">
        <f t="shared" si="72"/>
        <v>0</v>
      </c>
      <c r="BP71" s="625">
        <f t="shared" si="73"/>
        <v>0</v>
      </c>
      <c r="BQ71" s="374">
        <f t="shared" si="74"/>
        <v>0</v>
      </c>
      <c r="BR71" s="375">
        <f t="shared" si="75"/>
        <v>0</v>
      </c>
      <c r="BS71" s="376">
        <f t="shared" si="76"/>
        <v>0</v>
      </c>
      <c r="BT71" s="482">
        <f t="shared" si="77"/>
        <v>0</v>
      </c>
      <c r="BU71" s="366">
        <f t="shared" si="78"/>
        <v>0</v>
      </c>
      <c r="BV71" s="622">
        <f t="shared" si="79"/>
        <v>0</v>
      </c>
      <c r="BW71" s="367">
        <f t="shared" si="80"/>
        <v>0</v>
      </c>
      <c r="BX71" s="625">
        <f t="shared" si="81"/>
        <v>0</v>
      </c>
      <c r="BY71" s="374">
        <f t="shared" si="82"/>
        <v>0</v>
      </c>
      <c r="BZ71" s="375">
        <f t="shared" si="83"/>
        <v>0</v>
      </c>
      <c r="CA71" s="376">
        <f t="shared" si="84"/>
        <v>0</v>
      </c>
      <c r="CB71" s="482">
        <f t="shared" si="85"/>
        <v>0</v>
      </c>
      <c r="CC71" s="293">
        <f t="shared" si="43"/>
        <v>0</v>
      </c>
      <c r="CD71" s="294" t="str">
        <f>IF(CC71=0,"",
IF(SUM($CC$34:CC71)=1,CE71,
IF($CC$155&gt;SUM($CC$34:CC71),_xlfn.CONCAT(", ",CE71),
IF($CC$155=SUM($CC$34:CC71),_xlfn.CONCAT(" y ",CE71)))))</f>
        <v/>
      </c>
      <c r="CE71" s="89" t="s">
        <v>5158</v>
      </c>
      <c r="CG71" s="465">
        <f t="shared" si="44"/>
        <v>0</v>
      </c>
    </row>
    <row r="72" spans="1:85" ht="15" customHeight="1">
      <c r="A72" s="64"/>
      <c r="B72" s="11"/>
      <c r="C72" s="58" t="s">
        <v>5159</v>
      </c>
      <c r="D72" s="1144" t="str">
        <f>IF(CNGE_2025_M1_Secc5_Sub1!$D68="","",CNGE_2025_M1_Secc5_Sub1!$D68)</f>
        <v/>
      </c>
      <c r="E72" s="889"/>
      <c r="F72" s="890"/>
      <c r="G72" s="992"/>
      <c r="H72" s="884"/>
      <c r="I72" s="884"/>
      <c r="J72" s="885"/>
      <c r="K72" s="813"/>
      <c r="L72" s="813"/>
      <c r="M72" s="813"/>
      <c r="N72" s="813"/>
      <c r="O72" s="813"/>
      <c r="P72" s="813"/>
      <c r="Q72" s="813"/>
      <c r="R72" s="813"/>
      <c r="S72" s="813"/>
      <c r="T72" s="813"/>
      <c r="U72" s="813"/>
      <c r="V72" s="813"/>
      <c r="W72" s="813"/>
      <c r="X72" s="813"/>
      <c r="Y72" s="813"/>
      <c r="Z72" s="813"/>
      <c r="AA72" s="813"/>
      <c r="AB72" s="813"/>
      <c r="AC72" s="813"/>
      <c r="AD72" s="813"/>
      <c r="AG72" s="302">
        <f t="shared" si="0"/>
        <v>0</v>
      </c>
      <c r="AH72" s="321">
        <f t="shared" si="45"/>
        <v>0</v>
      </c>
      <c r="AI72" s="293">
        <f t="shared" si="1"/>
        <v>0</v>
      </c>
      <c r="AJ72" s="294" t="str">
        <f>IF(AI72=0,"",
IF(SUM($AI$34:AI72)=1,AK72,
IF($AI$155&gt;SUM($AI$34:AI72),_xlfn.CONCAT(", ",AK72),
IF($AI$155=SUM($AI$34:AI72),_xlfn.CONCAT(" y ",AK72)))))</f>
        <v/>
      </c>
      <c r="AK72" s="89" t="s">
        <v>5160</v>
      </c>
      <c r="AL72" s="612">
        <f t="shared" si="46"/>
        <v>0</v>
      </c>
      <c r="AM72" s="613">
        <f t="shared" si="47"/>
        <v>0</v>
      </c>
      <c r="AN72" s="614">
        <f t="shared" si="48"/>
        <v>0</v>
      </c>
      <c r="AO72" s="615">
        <f t="shared" si="49"/>
        <v>0</v>
      </c>
      <c r="AP72" s="338">
        <f t="shared" si="6"/>
        <v>0</v>
      </c>
      <c r="AQ72" s="294" t="str">
        <f>IF(AP72=0,"",
IF(SUM($AP$34:AP72)=1,AR72,
IF($AP$155&gt;SUM($AP$34:AP72),_xlfn.CONCAT(", ",AR72),
IF($AP$155=SUM($AP$34:AP72),_xlfn.CONCAT(" y ",AR72)))))</f>
        <v/>
      </c>
      <c r="AR72" s="368" t="s">
        <v>5160</v>
      </c>
      <c r="AS72" s="374">
        <f t="shared" si="50"/>
        <v>0</v>
      </c>
      <c r="AT72" s="375">
        <f t="shared" si="51"/>
        <v>0</v>
      </c>
      <c r="AU72" s="376">
        <f t="shared" si="52"/>
        <v>0</v>
      </c>
      <c r="AV72" s="482">
        <f t="shared" si="53"/>
        <v>0</v>
      </c>
      <c r="AW72" s="366">
        <f t="shared" si="54"/>
        <v>0</v>
      </c>
      <c r="AX72" s="622">
        <f t="shared" si="55"/>
        <v>0</v>
      </c>
      <c r="AY72" s="367">
        <f t="shared" si="56"/>
        <v>0</v>
      </c>
      <c r="AZ72" s="625">
        <f t="shared" si="57"/>
        <v>0</v>
      </c>
      <c r="BA72" s="374">
        <f t="shared" si="58"/>
        <v>0</v>
      </c>
      <c r="BB72" s="375">
        <f t="shared" si="59"/>
        <v>0</v>
      </c>
      <c r="BC72" s="376">
        <f t="shared" si="60"/>
        <v>0</v>
      </c>
      <c r="BD72" s="482">
        <f t="shared" si="61"/>
        <v>0</v>
      </c>
      <c r="BE72" s="366">
        <f t="shared" si="62"/>
        <v>0</v>
      </c>
      <c r="BF72" s="622">
        <f t="shared" si="63"/>
        <v>0</v>
      </c>
      <c r="BG72" s="367">
        <f t="shared" si="64"/>
        <v>0</v>
      </c>
      <c r="BH72" s="625">
        <f t="shared" si="65"/>
        <v>0</v>
      </c>
      <c r="BI72" s="374">
        <f t="shared" si="66"/>
        <v>0</v>
      </c>
      <c r="BJ72" s="375">
        <f t="shared" si="67"/>
        <v>0</v>
      </c>
      <c r="BK72" s="376">
        <f t="shared" si="68"/>
        <v>0</v>
      </c>
      <c r="BL72" s="482">
        <f t="shared" si="69"/>
        <v>0</v>
      </c>
      <c r="BM72" s="366">
        <f t="shared" si="70"/>
        <v>0</v>
      </c>
      <c r="BN72" s="622">
        <f t="shared" si="71"/>
        <v>0</v>
      </c>
      <c r="BO72" s="367">
        <f t="shared" si="72"/>
        <v>0</v>
      </c>
      <c r="BP72" s="625">
        <f t="shared" si="73"/>
        <v>0</v>
      </c>
      <c r="BQ72" s="374">
        <f t="shared" si="74"/>
        <v>0</v>
      </c>
      <c r="BR72" s="375">
        <f t="shared" si="75"/>
        <v>0</v>
      </c>
      <c r="BS72" s="376">
        <f t="shared" si="76"/>
        <v>0</v>
      </c>
      <c r="BT72" s="482">
        <f t="shared" si="77"/>
        <v>0</v>
      </c>
      <c r="BU72" s="366">
        <f t="shared" si="78"/>
        <v>0</v>
      </c>
      <c r="BV72" s="622">
        <f t="shared" si="79"/>
        <v>0</v>
      </c>
      <c r="BW72" s="367">
        <f t="shared" si="80"/>
        <v>0</v>
      </c>
      <c r="BX72" s="625">
        <f t="shared" si="81"/>
        <v>0</v>
      </c>
      <c r="BY72" s="374">
        <f t="shared" si="82"/>
        <v>0</v>
      </c>
      <c r="BZ72" s="375">
        <f t="shared" si="83"/>
        <v>0</v>
      </c>
      <c r="CA72" s="376">
        <f t="shared" si="84"/>
        <v>0</v>
      </c>
      <c r="CB72" s="482">
        <f t="shared" si="85"/>
        <v>0</v>
      </c>
      <c r="CC72" s="293">
        <f t="shared" si="43"/>
        <v>0</v>
      </c>
      <c r="CD72" s="294" t="str">
        <f>IF(CC72=0,"",
IF(SUM($CC$34:CC72)=1,CE72,
IF($CC$155&gt;SUM($CC$34:CC72),_xlfn.CONCAT(", ",CE72),
IF($CC$155=SUM($CC$34:CC72),_xlfn.CONCAT(" y ",CE72)))))</f>
        <v/>
      </c>
      <c r="CE72" s="89" t="s">
        <v>5160</v>
      </c>
      <c r="CG72" s="465">
        <f t="shared" si="44"/>
        <v>0</v>
      </c>
    </row>
    <row r="73" spans="1:85" ht="15" customHeight="1">
      <c r="A73" s="64"/>
      <c r="B73" s="11"/>
      <c r="C73" s="58" t="s">
        <v>5161</v>
      </c>
      <c r="D73" s="1144" t="str">
        <f>IF(CNGE_2025_M1_Secc5_Sub1!$D69="","",CNGE_2025_M1_Secc5_Sub1!$D69)</f>
        <v/>
      </c>
      <c r="E73" s="889"/>
      <c r="F73" s="890"/>
      <c r="G73" s="992"/>
      <c r="H73" s="884"/>
      <c r="I73" s="884"/>
      <c r="J73" s="885"/>
      <c r="K73" s="813"/>
      <c r="L73" s="813"/>
      <c r="M73" s="813"/>
      <c r="N73" s="813"/>
      <c r="O73" s="813"/>
      <c r="P73" s="813"/>
      <c r="Q73" s="813"/>
      <c r="R73" s="813"/>
      <c r="S73" s="813"/>
      <c r="T73" s="813"/>
      <c r="U73" s="813"/>
      <c r="V73" s="813"/>
      <c r="W73" s="813"/>
      <c r="X73" s="813"/>
      <c r="Y73" s="813"/>
      <c r="Z73" s="813"/>
      <c r="AA73" s="813"/>
      <c r="AB73" s="813"/>
      <c r="AC73" s="813"/>
      <c r="AD73" s="813"/>
      <c r="AG73" s="302">
        <f t="shared" si="0"/>
        <v>0</v>
      </c>
      <c r="AH73" s="321">
        <f t="shared" si="45"/>
        <v>0</v>
      </c>
      <c r="AI73" s="293">
        <f t="shared" si="1"/>
        <v>0</v>
      </c>
      <c r="AJ73" s="294" t="str">
        <f>IF(AI73=0,"",
IF(SUM($AI$34:AI73)=1,AK73,
IF($AI$155&gt;SUM($AI$34:AI73),_xlfn.CONCAT(", ",AK73),
IF($AI$155=SUM($AI$34:AI73),_xlfn.CONCAT(" y ",AK73)))))</f>
        <v/>
      </c>
      <c r="AK73" s="89" t="s">
        <v>5162</v>
      </c>
      <c r="AL73" s="612">
        <f t="shared" si="46"/>
        <v>0</v>
      </c>
      <c r="AM73" s="613">
        <f t="shared" si="47"/>
        <v>0</v>
      </c>
      <c r="AN73" s="614">
        <f t="shared" si="48"/>
        <v>0</v>
      </c>
      <c r="AO73" s="615">
        <f t="shared" si="49"/>
        <v>0</v>
      </c>
      <c r="AP73" s="338">
        <f t="shared" si="6"/>
        <v>0</v>
      </c>
      <c r="AQ73" s="294" t="str">
        <f>IF(AP73=0,"",
IF(SUM($AP$34:AP73)=1,AR73,
IF($AP$155&gt;SUM($AP$34:AP73),_xlfn.CONCAT(", ",AR73),
IF($AP$155=SUM($AP$34:AP73),_xlfn.CONCAT(" y ",AR73)))))</f>
        <v/>
      </c>
      <c r="AR73" s="368" t="s">
        <v>5162</v>
      </c>
      <c r="AS73" s="374">
        <f t="shared" si="50"/>
        <v>0</v>
      </c>
      <c r="AT73" s="375">
        <f t="shared" si="51"/>
        <v>0</v>
      </c>
      <c r="AU73" s="376">
        <f t="shared" si="52"/>
        <v>0</v>
      </c>
      <c r="AV73" s="482">
        <f t="shared" si="53"/>
        <v>0</v>
      </c>
      <c r="AW73" s="366">
        <f t="shared" si="54"/>
        <v>0</v>
      </c>
      <c r="AX73" s="622">
        <f t="shared" si="55"/>
        <v>0</v>
      </c>
      <c r="AY73" s="367">
        <f t="shared" si="56"/>
        <v>0</v>
      </c>
      <c r="AZ73" s="625">
        <f t="shared" si="57"/>
        <v>0</v>
      </c>
      <c r="BA73" s="374">
        <f t="shared" si="58"/>
        <v>0</v>
      </c>
      <c r="BB73" s="375">
        <f t="shared" si="59"/>
        <v>0</v>
      </c>
      <c r="BC73" s="376">
        <f t="shared" si="60"/>
        <v>0</v>
      </c>
      <c r="BD73" s="482">
        <f t="shared" si="61"/>
        <v>0</v>
      </c>
      <c r="BE73" s="366">
        <f t="shared" si="62"/>
        <v>0</v>
      </c>
      <c r="BF73" s="622">
        <f t="shared" si="63"/>
        <v>0</v>
      </c>
      <c r="BG73" s="367">
        <f t="shared" si="64"/>
        <v>0</v>
      </c>
      <c r="BH73" s="625">
        <f t="shared" si="65"/>
        <v>0</v>
      </c>
      <c r="BI73" s="374">
        <f t="shared" si="66"/>
        <v>0</v>
      </c>
      <c r="BJ73" s="375">
        <f t="shared" si="67"/>
        <v>0</v>
      </c>
      <c r="BK73" s="376">
        <f t="shared" si="68"/>
        <v>0</v>
      </c>
      <c r="BL73" s="482">
        <f t="shared" si="69"/>
        <v>0</v>
      </c>
      <c r="BM73" s="366">
        <f t="shared" si="70"/>
        <v>0</v>
      </c>
      <c r="BN73" s="622">
        <f t="shared" si="71"/>
        <v>0</v>
      </c>
      <c r="BO73" s="367">
        <f t="shared" si="72"/>
        <v>0</v>
      </c>
      <c r="BP73" s="625">
        <f t="shared" si="73"/>
        <v>0</v>
      </c>
      <c r="BQ73" s="374">
        <f t="shared" si="74"/>
        <v>0</v>
      </c>
      <c r="BR73" s="375">
        <f t="shared" si="75"/>
        <v>0</v>
      </c>
      <c r="BS73" s="376">
        <f t="shared" si="76"/>
        <v>0</v>
      </c>
      <c r="BT73" s="482">
        <f t="shared" si="77"/>
        <v>0</v>
      </c>
      <c r="BU73" s="366">
        <f t="shared" si="78"/>
        <v>0</v>
      </c>
      <c r="BV73" s="622">
        <f t="shared" si="79"/>
        <v>0</v>
      </c>
      <c r="BW73" s="367">
        <f t="shared" si="80"/>
        <v>0</v>
      </c>
      <c r="BX73" s="625">
        <f t="shared" si="81"/>
        <v>0</v>
      </c>
      <c r="BY73" s="374">
        <f t="shared" si="82"/>
        <v>0</v>
      </c>
      <c r="BZ73" s="375">
        <f t="shared" si="83"/>
        <v>0</v>
      </c>
      <c r="CA73" s="376">
        <f t="shared" si="84"/>
        <v>0</v>
      </c>
      <c r="CB73" s="482">
        <f t="shared" si="85"/>
        <v>0</v>
      </c>
      <c r="CC73" s="293">
        <f t="shared" si="43"/>
        <v>0</v>
      </c>
      <c r="CD73" s="294" t="str">
        <f>IF(CC73=0,"",
IF(SUM($CC$34:CC73)=1,CE73,
IF($CC$155&gt;SUM($CC$34:CC73),_xlfn.CONCAT(", ",CE73),
IF($CC$155=SUM($CC$34:CC73),_xlfn.CONCAT(" y ",CE73)))))</f>
        <v/>
      </c>
      <c r="CE73" s="89" t="s">
        <v>5162</v>
      </c>
      <c r="CG73" s="465">
        <f t="shared" si="44"/>
        <v>0</v>
      </c>
    </row>
    <row r="74" spans="1:85" ht="15" customHeight="1">
      <c r="A74" s="64"/>
      <c r="B74" s="11"/>
      <c r="C74" s="58" t="s">
        <v>5163</v>
      </c>
      <c r="D74" s="1144" t="str">
        <f>IF(CNGE_2025_M1_Secc5_Sub1!$D70="","",CNGE_2025_M1_Secc5_Sub1!$D70)</f>
        <v/>
      </c>
      <c r="E74" s="889"/>
      <c r="F74" s="890"/>
      <c r="G74" s="992"/>
      <c r="H74" s="884"/>
      <c r="I74" s="884"/>
      <c r="J74" s="885"/>
      <c r="K74" s="813"/>
      <c r="L74" s="813"/>
      <c r="M74" s="813"/>
      <c r="N74" s="813"/>
      <c r="O74" s="813"/>
      <c r="P74" s="813"/>
      <c r="Q74" s="813"/>
      <c r="R74" s="813"/>
      <c r="S74" s="813"/>
      <c r="T74" s="813"/>
      <c r="U74" s="813"/>
      <c r="V74" s="813"/>
      <c r="W74" s="813"/>
      <c r="X74" s="813"/>
      <c r="Y74" s="813"/>
      <c r="Z74" s="813"/>
      <c r="AA74" s="813"/>
      <c r="AB74" s="813"/>
      <c r="AC74" s="813"/>
      <c r="AD74" s="813"/>
      <c r="AG74" s="302">
        <f t="shared" si="0"/>
        <v>0</v>
      </c>
      <c r="AH74" s="321">
        <f t="shared" si="45"/>
        <v>0</v>
      </c>
      <c r="AI74" s="293">
        <f t="shared" si="1"/>
        <v>0</v>
      </c>
      <c r="AJ74" s="294" t="str">
        <f>IF(AI74=0,"",
IF(SUM($AI$34:AI74)=1,AK74,
IF($AI$155&gt;SUM($AI$34:AI74),_xlfn.CONCAT(", ",AK74),
IF($AI$155=SUM($AI$34:AI74),_xlfn.CONCAT(" y ",AK74)))))</f>
        <v/>
      </c>
      <c r="AK74" s="89" t="s">
        <v>5164</v>
      </c>
      <c r="AL74" s="612">
        <f t="shared" si="46"/>
        <v>0</v>
      </c>
      <c r="AM74" s="613">
        <f t="shared" si="47"/>
        <v>0</v>
      </c>
      <c r="AN74" s="614">
        <f t="shared" si="48"/>
        <v>0</v>
      </c>
      <c r="AO74" s="615">
        <f t="shared" si="49"/>
        <v>0</v>
      </c>
      <c r="AP74" s="338">
        <f t="shared" si="6"/>
        <v>0</v>
      </c>
      <c r="AQ74" s="294" t="str">
        <f>IF(AP74=0,"",
IF(SUM($AP$34:AP74)=1,AR74,
IF($AP$155&gt;SUM($AP$34:AP74),_xlfn.CONCAT(", ",AR74),
IF($AP$155=SUM($AP$34:AP74),_xlfn.CONCAT(" y ",AR74)))))</f>
        <v/>
      </c>
      <c r="AR74" s="368" t="s">
        <v>5164</v>
      </c>
      <c r="AS74" s="374">
        <f t="shared" si="50"/>
        <v>0</v>
      </c>
      <c r="AT74" s="375">
        <f t="shared" si="51"/>
        <v>0</v>
      </c>
      <c r="AU74" s="376">
        <f t="shared" si="52"/>
        <v>0</v>
      </c>
      <c r="AV74" s="482">
        <f t="shared" si="53"/>
        <v>0</v>
      </c>
      <c r="AW74" s="366">
        <f t="shared" si="54"/>
        <v>0</v>
      </c>
      <c r="AX74" s="622">
        <f t="shared" si="55"/>
        <v>0</v>
      </c>
      <c r="AY74" s="367">
        <f t="shared" si="56"/>
        <v>0</v>
      </c>
      <c r="AZ74" s="625">
        <f t="shared" si="57"/>
        <v>0</v>
      </c>
      <c r="BA74" s="374">
        <f t="shared" si="58"/>
        <v>0</v>
      </c>
      <c r="BB74" s="375">
        <f t="shared" si="59"/>
        <v>0</v>
      </c>
      <c r="BC74" s="376">
        <f t="shared" si="60"/>
        <v>0</v>
      </c>
      <c r="BD74" s="482">
        <f t="shared" si="61"/>
        <v>0</v>
      </c>
      <c r="BE74" s="366">
        <f t="shared" si="62"/>
        <v>0</v>
      </c>
      <c r="BF74" s="622">
        <f t="shared" si="63"/>
        <v>0</v>
      </c>
      <c r="BG74" s="367">
        <f t="shared" si="64"/>
        <v>0</v>
      </c>
      <c r="BH74" s="625">
        <f t="shared" si="65"/>
        <v>0</v>
      </c>
      <c r="BI74" s="374">
        <f t="shared" si="66"/>
        <v>0</v>
      </c>
      <c r="BJ74" s="375">
        <f t="shared" si="67"/>
        <v>0</v>
      </c>
      <c r="BK74" s="376">
        <f t="shared" si="68"/>
        <v>0</v>
      </c>
      <c r="BL74" s="482">
        <f t="shared" si="69"/>
        <v>0</v>
      </c>
      <c r="BM74" s="366">
        <f t="shared" si="70"/>
        <v>0</v>
      </c>
      <c r="BN74" s="622">
        <f t="shared" si="71"/>
        <v>0</v>
      </c>
      <c r="BO74" s="367">
        <f t="shared" si="72"/>
        <v>0</v>
      </c>
      <c r="BP74" s="625">
        <f t="shared" si="73"/>
        <v>0</v>
      </c>
      <c r="BQ74" s="374">
        <f t="shared" si="74"/>
        <v>0</v>
      </c>
      <c r="BR74" s="375">
        <f t="shared" si="75"/>
        <v>0</v>
      </c>
      <c r="BS74" s="376">
        <f t="shared" si="76"/>
        <v>0</v>
      </c>
      <c r="BT74" s="482">
        <f t="shared" si="77"/>
        <v>0</v>
      </c>
      <c r="BU74" s="366">
        <f t="shared" si="78"/>
        <v>0</v>
      </c>
      <c r="BV74" s="622">
        <f t="shared" si="79"/>
        <v>0</v>
      </c>
      <c r="BW74" s="367">
        <f t="shared" si="80"/>
        <v>0</v>
      </c>
      <c r="BX74" s="625">
        <f t="shared" si="81"/>
        <v>0</v>
      </c>
      <c r="BY74" s="374">
        <f t="shared" si="82"/>
        <v>0</v>
      </c>
      <c r="BZ74" s="375">
        <f t="shared" si="83"/>
        <v>0</v>
      </c>
      <c r="CA74" s="376">
        <f t="shared" si="84"/>
        <v>0</v>
      </c>
      <c r="CB74" s="482">
        <f t="shared" si="85"/>
        <v>0</v>
      </c>
      <c r="CC74" s="293">
        <f t="shared" si="43"/>
        <v>0</v>
      </c>
      <c r="CD74" s="294" t="str">
        <f>IF(CC74=0,"",
IF(SUM($CC$34:CC74)=1,CE74,
IF($CC$155&gt;SUM($CC$34:CC74),_xlfn.CONCAT(", ",CE74),
IF($CC$155=SUM($CC$34:CC74),_xlfn.CONCAT(" y ",CE74)))))</f>
        <v/>
      </c>
      <c r="CE74" s="89" t="s">
        <v>5164</v>
      </c>
      <c r="CG74" s="465">
        <f t="shared" si="44"/>
        <v>0</v>
      </c>
    </row>
    <row r="75" spans="1:85" ht="15" customHeight="1">
      <c r="A75" s="64"/>
      <c r="B75" s="11"/>
      <c r="C75" s="58" t="s">
        <v>5165</v>
      </c>
      <c r="D75" s="1144" t="str">
        <f>IF(CNGE_2025_M1_Secc5_Sub1!$D71="","",CNGE_2025_M1_Secc5_Sub1!$D71)</f>
        <v/>
      </c>
      <c r="E75" s="889"/>
      <c r="F75" s="890"/>
      <c r="G75" s="992"/>
      <c r="H75" s="884"/>
      <c r="I75" s="884"/>
      <c r="J75" s="885"/>
      <c r="K75" s="813"/>
      <c r="L75" s="813"/>
      <c r="M75" s="813"/>
      <c r="N75" s="813"/>
      <c r="O75" s="813"/>
      <c r="P75" s="813"/>
      <c r="Q75" s="813"/>
      <c r="R75" s="813"/>
      <c r="S75" s="813"/>
      <c r="T75" s="813"/>
      <c r="U75" s="813"/>
      <c r="V75" s="813"/>
      <c r="W75" s="813"/>
      <c r="X75" s="813"/>
      <c r="Y75" s="813"/>
      <c r="Z75" s="813"/>
      <c r="AA75" s="813"/>
      <c r="AB75" s="813"/>
      <c r="AC75" s="813"/>
      <c r="AD75" s="813"/>
      <c r="AG75" s="302">
        <f t="shared" si="0"/>
        <v>0</v>
      </c>
      <c r="AH75" s="321">
        <f t="shared" si="45"/>
        <v>0</v>
      </c>
      <c r="AI75" s="293">
        <f t="shared" si="1"/>
        <v>0</v>
      </c>
      <c r="AJ75" s="294" t="str">
        <f>IF(AI75=0,"",
IF(SUM($AI$34:AI75)=1,AK75,
IF($AI$155&gt;SUM($AI$34:AI75),_xlfn.CONCAT(", ",AK75),
IF($AI$155=SUM($AI$34:AI75),_xlfn.CONCAT(" y ",AK75)))))</f>
        <v/>
      </c>
      <c r="AK75" s="89" t="s">
        <v>5166</v>
      </c>
      <c r="AL75" s="612">
        <f t="shared" si="46"/>
        <v>0</v>
      </c>
      <c r="AM75" s="613">
        <f t="shared" si="47"/>
        <v>0</v>
      </c>
      <c r="AN75" s="614">
        <f t="shared" si="48"/>
        <v>0</v>
      </c>
      <c r="AO75" s="615">
        <f t="shared" si="49"/>
        <v>0</v>
      </c>
      <c r="AP75" s="338">
        <f t="shared" si="6"/>
        <v>0</v>
      </c>
      <c r="AQ75" s="294" t="str">
        <f>IF(AP75=0,"",
IF(SUM($AP$34:AP75)=1,AR75,
IF($AP$155&gt;SUM($AP$34:AP75),_xlfn.CONCAT(", ",AR75),
IF($AP$155=SUM($AP$34:AP75),_xlfn.CONCAT(" y ",AR75)))))</f>
        <v/>
      </c>
      <c r="AR75" s="368" t="s">
        <v>5166</v>
      </c>
      <c r="AS75" s="374">
        <f t="shared" si="50"/>
        <v>0</v>
      </c>
      <c r="AT75" s="375">
        <f t="shared" si="51"/>
        <v>0</v>
      </c>
      <c r="AU75" s="376">
        <f t="shared" si="52"/>
        <v>0</v>
      </c>
      <c r="AV75" s="482">
        <f t="shared" si="53"/>
        <v>0</v>
      </c>
      <c r="AW75" s="366">
        <f t="shared" si="54"/>
        <v>0</v>
      </c>
      <c r="AX75" s="622">
        <f t="shared" si="55"/>
        <v>0</v>
      </c>
      <c r="AY75" s="367">
        <f t="shared" si="56"/>
        <v>0</v>
      </c>
      <c r="AZ75" s="625">
        <f t="shared" si="57"/>
        <v>0</v>
      </c>
      <c r="BA75" s="374">
        <f t="shared" si="58"/>
        <v>0</v>
      </c>
      <c r="BB75" s="375">
        <f t="shared" si="59"/>
        <v>0</v>
      </c>
      <c r="BC75" s="376">
        <f t="shared" si="60"/>
        <v>0</v>
      </c>
      <c r="BD75" s="482">
        <f t="shared" si="61"/>
        <v>0</v>
      </c>
      <c r="BE75" s="366">
        <f t="shared" si="62"/>
        <v>0</v>
      </c>
      <c r="BF75" s="622">
        <f t="shared" si="63"/>
        <v>0</v>
      </c>
      <c r="BG75" s="367">
        <f t="shared" si="64"/>
        <v>0</v>
      </c>
      <c r="BH75" s="625">
        <f t="shared" si="65"/>
        <v>0</v>
      </c>
      <c r="BI75" s="374">
        <f t="shared" si="66"/>
        <v>0</v>
      </c>
      <c r="BJ75" s="375">
        <f t="shared" si="67"/>
        <v>0</v>
      </c>
      <c r="BK75" s="376">
        <f t="shared" si="68"/>
        <v>0</v>
      </c>
      <c r="BL75" s="482">
        <f t="shared" si="69"/>
        <v>0</v>
      </c>
      <c r="BM75" s="366">
        <f t="shared" si="70"/>
        <v>0</v>
      </c>
      <c r="BN75" s="622">
        <f t="shared" si="71"/>
        <v>0</v>
      </c>
      <c r="BO75" s="367">
        <f t="shared" si="72"/>
        <v>0</v>
      </c>
      <c r="BP75" s="625">
        <f t="shared" si="73"/>
        <v>0</v>
      </c>
      <c r="BQ75" s="374">
        <f t="shared" si="74"/>
        <v>0</v>
      </c>
      <c r="BR75" s="375">
        <f t="shared" si="75"/>
        <v>0</v>
      </c>
      <c r="BS75" s="376">
        <f t="shared" si="76"/>
        <v>0</v>
      </c>
      <c r="BT75" s="482">
        <f t="shared" si="77"/>
        <v>0</v>
      </c>
      <c r="BU75" s="366">
        <f t="shared" si="78"/>
        <v>0</v>
      </c>
      <c r="BV75" s="622">
        <f t="shared" si="79"/>
        <v>0</v>
      </c>
      <c r="BW75" s="367">
        <f t="shared" si="80"/>
        <v>0</v>
      </c>
      <c r="BX75" s="625">
        <f t="shared" si="81"/>
        <v>0</v>
      </c>
      <c r="BY75" s="374">
        <f t="shared" si="82"/>
        <v>0</v>
      </c>
      <c r="BZ75" s="375">
        <f t="shared" si="83"/>
        <v>0</v>
      </c>
      <c r="CA75" s="376">
        <f t="shared" si="84"/>
        <v>0</v>
      </c>
      <c r="CB75" s="482">
        <f t="shared" si="85"/>
        <v>0</v>
      </c>
      <c r="CC75" s="293">
        <f t="shared" si="43"/>
        <v>0</v>
      </c>
      <c r="CD75" s="294" t="str">
        <f>IF(CC75=0,"",
IF(SUM($CC$34:CC75)=1,CE75,
IF($CC$155&gt;SUM($CC$34:CC75),_xlfn.CONCAT(", ",CE75),
IF($CC$155=SUM($CC$34:CC75),_xlfn.CONCAT(" y ",CE75)))))</f>
        <v/>
      </c>
      <c r="CE75" s="89" t="s">
        <v>5166</v>
      </c>
      <c r="CG75" s="465">
        <f t="shared" si="44"/>
        <v>0</v>
      </c>
    </row>
    <row r="76" spans="1:85" ht="15" customHeight="1">
      <c r="A76" s="64"/>
      <c r="B76" s="11"/>
      <c r="C76" s="58" t="s">
        <v>5167</v>
      </c>
      <c r="D76" s="1144" t="str">
        <f>IF(CNGE_2025_M1_Secc5_Sub1!$D72="","",CNGE_2025_M1_Secc5_Sub1!$D72)</f>
        <v/>
      </c>
      <c r="E76" s="889"/>
      <c r="F76" s="890"/>
      <c r="G76" s="992"/>
      <c r="H76" s="884"/>
      <c r="I76" s="884"/>
      <c r="J76" s="885"/>
      <c r="K76" s="813"/>
      <c r="L76" s="813"/>
      <c r="M76" s="813"/>
      <c r="N76" s="813"/>
      <c r="O76" s="813"/>
      <c r="P76" s="813"/>
      <c r="Q76" s="813"/>
      <c r="R76" s="813"/>
      <c r="S76" s="813"/>
      <c r="T76" s="813"/>
      <c r="U76" s="813"/>
      <c r="V76" s="813"/>
      <c r="W76" s="813"/>
      <c r="X76" s="813"/>
      <c r="Y76" s="813"/>
      <c r="Z76" s="813"/>
      <c r="AA76" s="813"/>
      <c r="AB76" s="813"/>
      <c r="AC76" s="813"/>
      <c r="AD76" s="813"/>
      <c r="AG76" s="302">
        <f t="shared" si="0"/>
        <v>0</v>
      </c>
      <c r="AH76" s="321">
        <f t="shared" si="45"/>
        <v>0</v>
      </c>
      <c r="AI76" s="293">
        <f t="shared" si="1"/>
        <v>0</v>
      </c>
      <c r="AJ76" s="294" t="str">
        <f>IF(AI76=0,"",
IF(SUM($AI$34:AI76)=1,AK76,
IF($AI$155&gt;SUM($AI$34:AI76),_xlfn.CONCAT(", ",AK76),
IF($AI$155=SUM($AI$34:AI76),_xlfn.CONCAT(" y ",AK76)))))</f>
        <v/>
      </c>
      <c r="AK76" s="89" t="s">
        <v>5168</v>
      </c>
      <c r="AL76" s="612">
        <f t="shared" si="46"/>
        <v>0</v>
      </c>
      <c r="AM76" s="613">
        <f t="shared" si="47"/>
        <v>0</v>
      </c>
      <c r="AN76" s="614">
        <f t="shared" si="48"/>
        <v>0</v>
      </c>
      <c r="AO76" s="615">
        <f t="shared" si="49"/>
        <v>0</v>
      </c>
      <c r="AP76" s="338">
        <f t="shared" si="6"/>
        <v>0</v>
      </c>
      <c r="AQ76" s="294" t="str">
        <f>IF(AP76=0,"",
IF(SUM($AP$34:AP76)=1,AR76,
IF($AP$155&gt;SUM($AP$34:AP76),_xlfn.CONCAT(", ",AR76),
IF($AP$155=SUM($AP$34:AP76),_xlfn.CONCAT(" y ",AR76)))))</f>
        <v/>
      </c>
      <c r="AR76" s="368" t="s">
        <v>5168</v>
      </c>
      <c r="AS76" s="374">
        <f t="shared" si="50"/>
        <v>0</v>
      </c>
      <c r="AT76" s="375">
        <f t="shared" si="51"/>
        <v>0</v>
      </c>
      <c r="AU76" s="376">
        <f t="shared" si="52"/>
        <v>0</v>
      </c>
      <c r="AV76" s="482">
        <f t="shared" si="53"/>
        <v>0</v>
      </c>
      <c r="AW76" s="366">
        <f t="shared" si="54"/>
        <v>0</v>
      </c>
      <c r="AX76" s="622">
        <f t="shared" si="55"/>
        <v>0</v>
      </c>
      <c r="AY76" s="367">
        <f t="shared" si="56"/>
        <v>0</v>
      </c>
      <c r="AZ76" s="625">
        <f t="shared" si="57"/>
        <v>0</v>
      </c>
      <c r="BA76" s="374">
        <f t="shared" si="58"/>
        <v>0</v>
      </c>
      <c r="BB76" s="375">
        <f t="shared" si="59"/>
        <v>0</v>
      </c>
      <c r="BC76" s="376">
        <f t="shared" si="60"/>
        <v>0</v>
      </c>
      <c r="BD76" s="482">
        <f t="shared" si="61"/>
        <v>0</v>
      </c>
      <c r="BE76" s="366">
        <f t="shared" si="62"/>
        <v>0</v>
      </c>
      <c r="BF76" s="622">
        <f t="shared" si="63"/>
        <v>0</v>
      </c>
      <c r="BG76" s="367">
        <f t="shared" si="64"/>
        <v>0</v>
      </c>
      <c r="BH76" s="625">
        <f t="shared" si="65"/>
        <v>0</v>
      </c>
      <c r="BI76" s="374">
        <f t="shared" si="66"/>
        <v>0</v>
      </c>
      <c r="BJ76" s="375">
        <f t="shared" si="67"/>
        <v>0</v>
      </c>
      <c r="BK76" s="376">
        <f t="shared" si="68"/>
        <v>0</v>
      </c>
      <c r="BL76" s="482">
        <f t="shared" si="69"/>
        <v>0</v>
      </c>
      <c r="BM76" s="366">
        <f t="shared" si="70"/>
        <v>0</v>
      </c>
      <c r="BN76" s="622">
        <f t="shared" si="71"/>
        <v>0</v>
      </c>
      <c r="BO76" s="367">
        <f t="shared" si="72"/>
        <v>0</v>
      </c>
      <c r="BP76" s="625">
        <f t="shared" si="73"/>
        <v>0</v>
      </c>
      <c r="BQ76" s="374">
        <f t="shared" si="74"/>
        <v>0</v>
      </c>
      <c r="BR76" s="375">
        <f t="shared" si="75"/>
        <v>0</v>
      </c>
      <c r="BS76" s="376">
        <f t="shared" si="76"/>
        <v>0</v>
      </c>
      <c r="BT76" s="482">
        <f t="shared" si="77"/>
        <v>0</v>
      </c>
      <c r="BU76" s="366">
        <f t="shared" si="78"/>
        <v>0</v>
      </c>
      <c r="BV76" s="622">
        <f t="shared" si="79"/>
        <v>0</v>
      </c>
      <c r="BW76" s="367">
        <f t="shared" si="80"/>
        <v>0</v>
      </c>
      <c r="BX76" s="625">
        <f t="shared" si="81"/>
        <v>0</v>
      </c>
      <c r="BY76" s="374">
        <f t="shared" si="82"/>
        <v>0</v>
      </c>
      <c r="BZ76" s="375">
        <f t="shared" si="83"/>
        <v>0</v>
      </c>
      <c r="CA76" s="376">
        <f t="shared" si="84"/>
        <v>0</v>
      </c>
      <c r="CB76" s="482">
        <f t="shared" si="85"/>
        <v>0</v>
      </c>
      <c r="CC76" s="293">
        <f t="shared" si="43"/>
        <v>0</v>
      </c>
      <c r="CD76" s="294" t="str">
        <f>IF(CC76=0,"",
IF(SUM($CC$34:CC76)=1,CE76,
IF($CC$155&gt;SUM($CC$34:CC76),_xlfn.CONCAT(", ",CE76),
IF($CC$155=SUM($CC$34:CC76),_xlfn.CONCAT(" y ",CE76)))))</f>
        <v/>
      </c>
      <c r="CE76" s="89" t="s">
        <v>5168</v>
      </c>
      <c r="CG76" s="465">
        <f t="shared" si="44"/>
        <v>0</v>
      </c>
    </row>
    <row r="77" spans="1:85" ht="15" customHeight="1">
      <c r="A77" s="64"/>
      <c r="B77" s="11"/>
      <c r="C77" s="58" t="s">
        <v>5169</v>
      </c>
      <c r="D77" s="1144" t="str">
        <f>IF(CNGE_2025_M1_Secc5_Sub1!$D73="","",CNGE_2025_M1_Secc5_Sub1!$D73)</f>
        <v/>
      </c>
      <c r="E77" s="889"/>
      <c r="F77" s="890"/>
      <c r="G77" s="992"/>
      <c r="H77" s="884"/>
      <c r="I77" s="884"/>
      <c r="J77" s="885"/>
      <c r="K77" s="813"/>
      <c r="L77" s="813"/>
      <c r="M77" s="813"/>
      <c r="N77" s="813"/>
      <c r="O77" s="813"/>
      <c r="P77" s="813"/>
      <c r="Q77" s="813"/>
      <c r="R77" s="813"/>
      <c r="S77" s="813"/>
      <c r="T77" s="813"/>
      <c r="U77" s="813"/>
      <c r="V77" s="813"/>
      <c r="W77" s="813"/>
      <c r="X77" s="813"/>
      <c r="Y77" s="813"/>
      <c r="Z77" s="813"/>
      <c r="AA77" s="813"/>
      <c r="AB77" s="813"/>
      <c r="AC77" s="813"/>
      <c r="AD77" s="813"/>
      <c r="AG77" s="302">
        <f t="shared" si="0"/>
        <v>0</v>
      </c>
      <c r="AH77" s="321">
        <f t="shared" si="45"/>
        <v>0</v>
      </c>
      <c r="AI77" s="293">
        <f t="shared" si="1"/>
        <v>0</v>
      </c>
      <c r="AJ77" s="294" t="str">
        <f>IF(AI77=0,"",
IF(SUM($AI$34:AI77)=1,AK77,
IF($AI$155&gt;SUM($AI$34:AI77),_xlfn.CONCAT(", ",AK77),
IF($AI$155=SUM($AI$34:AI77),_xlfn.CONCAT(" y ",AK77)))))</f>
        <v/>
      </c>
      <c r="AK77" s="89" t="s">
        <v>5170</v>
      </c>
      <c r="AL77" s="612">
        <f t="shared" si="46"/>
        <v>0</v>
      </c>
      <c r="AM77" s="613">
        <f t="shared" si="47"/>
        <v>0</v>
      </c>
      <c r="AN77" s="614">
        <f t="shared" si="48"/>
        <v>0</v>
      </c>
      <c r="AO77" s="615">
        <f t="shared" si="49"/>
        <v>0</v>
      </c>
      <c r="AP77" s="338">
        <f t="shared" si="6"/>
        <v>0</v>
      </c>
      <c r="AQ77" s="294" t="str">
        <f>IF(AP77=0,"",
IF(SUM($AP$34:AP77)=1,AR77,
IF($AP$155&gt;SUM($AP$34:AP77),_xlfn.CONCAT(", ",AR77),
IF($AP$155=SUM($AP$34:AP77),_xlfn.CONCAT(" y ",AR77)))))</f>
        <v/>
      </c>
      <c r="AR77" s="368" t="s">
        <v>5170</v>
      </c>
      <c r="AS77" s="374">
        <f t="shared" si="50"/>
        <v>0</v>
      </c>
      <c r="AT77" s="375">
        <f t="shared" si="51"/>
        <v>0</v>
      </c>
      <c r="AU77" s="376">
        <f t="shared" si="52"/>
        <v>0</v>
      </c>
      <c r="AV77" s="482">
        <f t="shared" si="53"/>
        <v>0</v>
      </c>
      <c r="AW77" s="366">
        <f t="shared" si="54"/>
        <v>0</v>
      </c>
      <c r="AX77" s="622">
        <f t="shared" si="55"/>
        <v>0</v>
      </c>
      <c r="AY77" s="367">
        <f t="shared" si="56"/>
        <v>0</v>
      </c>
      <c r="AZ77" s="625">
        <f t="shared" si="57"/>
        <v>0</v>
      </c>
      <c r="BA77" s="374">
        <f t="shared" si="58"/>
        <v>0</v>
      </c>
      <c r="BB77" s="375">
        <f t="shared" si="59"/>
        <v>0</v>
      </c>
      <c r="BC77" s="376">
        <f t="shared" si="60"/>
        <v>0</v>
      </c>
      <c r="BD77" s="482">
        <f t="shared" si="61"/>
        <v>0</v>
      </c>
      <c r="BE77" s="366">
        <f t="shared" si="62"/>
        <v>0</v>
      </c>
      <c r="BF77" s="622">
        <f t="shared" si="63"/>
        <v>0</v>
      </c>
      <c r="BG77" s="367">
        <f t="shared" si="64"/>
        <v>0</v>
      </c>
      <c r="BH77" s="625">
        <f t="shared" si="65"/>
        <v>0</v>
      </c>
      <c r="BI77" s="374">
        <f t="shared" si="66"/>
        <v>0</v>
      </c>
      <c r="BJ77" s="375">
        <f t="shared" si="67"/>
        <v>0</v>
      </c>
      <c r="BK77" s="376">
        <f t="shared" si="68"/>
        <v>0</v>
      </c>
      <c r="BL77" s="482">
        <f t="shared" si="69"/>
        <v>0</v>
      </c>
      <c r="BM77" s="366">
        <f t="shared" si="70"/>
        <v>0</v>
      </c>
      <c r="BN77" s="622">
        <f t="shared" si="71"/>
        <v>0</v>
      </c>
      <c r="BO77" s="367">
        <f t="shared" si="72"/>
        <v>0</v>
      </c>
      <c r="BP77" s="625">
        <f t="shared" si="73"/>
        <v>0</v>
      </c>
      <c r="BQ77" s="374">
        <f t="shared" si="74"/>
        <v>0</v>
      </c>
      <c r="BR77" s="375">
        <f t="shared" si="75"/>
        <v>0</v>
      </c>
      <c r="BS77" s="376">
        <f t="shared" si="76"/>
        <v>0</v>
      </c>
      <c r="BT77" s="482">
        <f t="shared" si="77"/>
        <v>0</v>
      </c>
      <c r="BU77" s="366">
        <f t="shared" si="78"/>
        <v>0</v>
      </c>
      <c r="BV77" s="622">
        <f t="shared" si="79"/>
        <v>0</v>
      </c>
      <c r="BW77" s="367">
        <f t="shared" si="80"/>
        <v>0</v>
      </c>
      <c r="BX77" s="625">
        <f t="shared" si="81"/>
        <v>0</v>
      </c>
      <c r="BY77" s="374">
        <f t="shared" si="82"/>
        <v>0</v>
      </c>
      <c r="BZ77" s="375">
        <f t="shared" si="83"/>
        <v>0</v>
      </c>
      <c r="CA77" s="376">
        <f t="shared" si="84"/>
        <v>0</v>
      </c>
      <c r="CB77" s="482">
        <f t="shared" si="85"/>
        <v>0</v>
      </c>
      <c r="CC77" s="293">
        <f t="shared" si="43"/>
        <v>0</v>
      </c>
      <c r="CD77" s="294" t="str">
        <f>IF(CC77=0,"",
IF(SUM($CC$34:CC77)=1,CE77,
IF($CC$155&gt;SUM($CC$34:CC77),_xlfn.CONCAT(", ",CE77),
IF($CC$155=SUM($CC$34:CC77),_xlfn.CONCAT(" y ",CE77)))))</f>
        <v/>
      </c>
      <c r="CE77" s="89" t="s">
        <v>5170</v>
      </c>
      <c r="CG77" s="465">
        <f t="shared" si="44"/>
        <v>0</v>
      </c>
    </row>
    <row r="78" spans="1:85" ht="15" customHeight="1">
      <c r="A78" s="64"/>
      <c r="B78" s="11"/>
      <c r="C78" s="58" t="s">
        <v>5171</v>
      </c>
      <c r="D78" s="1144" t="str">
        <f>IF(CNGE_2025_M1_Secc5_Sub1!$D74="","",CNGE_2025_M1_Secc5_Sub1!$D74)</f>
        <v/>
      </c>
      <c r="E78" s="889"/>
      <c r="F78" s="890"/>
      <c r="G78" s="992"/>
      <c r="H78" s="884"/>
      <c r="I78" s="884"/>
      <c r="J78" s="885"/>
      <c r="K78" s="813"/>
      <c r="L78" s="813"/>
      <c r="M78" s="813"/>
      <c r="N78" s="813"/>
      <c r="O78" s="813"/>
      <c r="P78" s="813"/>
      <c r="Q78" s="813"/>
      <c r="R78" s="813"/>
      <c r="S78" s="813"/>
      <c r="T78" s="813"/>
      <c r="U78" s="813"/>
      <c r="V78" s="813"/>
      <c r="W78" s="813"/>
      <c r="X78" s="813"/>
      <c r="Y78" s="813"/>
      <c r="Z78" s="813"/>
      <c r="AA78" s="813"/>
      <c r="AB78" s="813"/>
      <c r="AC78" s="813"/>
      <c r="AD78" s="813"/>
      <c r="AG78" s="302">
        <f t="shared" si="0"/>
        <v>0</v>
      </c>
      <c r="AH78" s="321">
        <f t="shared" si="45"/>
        <v>0</v>
      </c>
      <c r="AI78" s="293">
        <f t="shared" si="1"/>
        <v>0</v>
      </c>
      <c r="AJ78" s="294" t="str">
        <f>IF(AI78=0,"",
IF(SUM($AI$34:AI78)=1,AK78,
IF($AI$155&gt;SUM($AI$34:AI78),_xlfn.CONCAT(", ",AK78),
IF($AI$155=SUM($AI$34:AI78),_xlfn.CONCAT(" y ",AK78)))))</f>
        <v/>
      </c>
      <c r="AK78" s="89" t="s">
        <v>5172</v>
      </c>
      <c r="AL78" s="612">
        <f t="shared" si="46"/>
        <v>0</v>
      </c>
      <c r="AM78" s="613">
        <f t="shared" si="47"/>
        <v>0</v>
      </c>
      <c r="AN78" s="614">
        <f t="shared" si="48"/>
        <v>0</v>
      </c>
      <c r="AO78" s="615">
        <f t="shared" si="49"/>
        <v>0</v>
      </c>
      <c r="AP78" s="338">
        <f t="shared" si="6"/>
        <v>0</v>
      </c>
      <c r="AQ78" s="294" t="str">
        <f>IF(AP78=0,"",
IF(SUM($AP$34:AP78)=1,AR78,
IF($AP$155&gt;SUM($AP$34:AP78),_xlfn.CONCAT(", ",AR78),
IF($AP$155=SUM($AP$34:AP78),_xlfn.CONCAT(" y ",AR78)))))</f>
        <v/>
      </c>
      <c r="AR78" s="368" t="s">
        <v>5172</v>
      </c>
      <c r="AS78" s="374">
        <f t="shared" si="50"/>
        <v>0</v>
      </c>
      <c r="AT78" s="375">
        <f t="shared" si="51"/>
        <v>0</v>
      </c>
      <c r="AU78" s="376">
        <f t="shared" si="52"/>
        <v>0</v>
      </c>
      <c r="AV78" s="482">
        <f t="shared" si="53"/>
        <v>0</v>
      </c>
      <c r="AW78" s="366">
        <f t="shared" si="54"/>
        <v>0</v>
      </c>
      <c r="AX78" s="622">
        <f t="shared" si="55"/>
        <v>0</v>
      </c>
      <c r="AY78" s="367">
        <f t="shared" si="56"/>
        <v>0</v>
      </c>
      <c r="AZ78" s="625">
        <f t="shared" si="57"/>
        <v>0</v>
      </c>
      <c r="BA78" s="374">
        <f t="shared" si="58"/>
        <v>0</v>
      </c>
      <c r="BB78" s="375">
        <f t="shared" si="59"/>
        <v>0</v>
      </c>
      <c r="BC78" s="376">
        <f t="shared" si="60"/>
        <v>0</v>
      </c>
      <c r="BD78" s="482">
        <f t="shared" si="61"/>
        <v>0</v>
      </c>
      <c r="BE78" s="366">
        <f t="shared" si="62"/>
        <v>0</v>
      </c>
      <c r="BF78" s="622">
        <f t="shared" si="63"/>
        <v>0</v>
      </c>
      <c r="BG78" s="367">
        <f t="shared" si="64"/>
        <v>0</v>
      </c>
      <c r="BH78" s="625">
        <f t="shared" si="65"/>
        <v>0</v>
      </c>
      <c r="BI78" s="374">
        <f t="shared" si="66"/>
        <v>0</v>
      </c>
      <c r="BJ78" s="375">
        <f t="shared" si="67"/>
        <v>0</v>
      </c>
      <c r="BK78" s="376">
        <f t="shared" si="68"/>
        <v>0</v>
      </c>
      <c r="BL78" s="482">
        <f t="shared" si="69"/>
        <v>0</v>
      </c>
      <c r="BM78" s="366">
        <f t="shared" si="70"/>
        <v>0</v>
      </c>
      <c r="BN78" s="622">
        <f t="shared" si="71"/>
        <v>0</v>
      </c>
      <c r="BO78" s="367">
        <f t="shared" si="72"/>
        <v>0</v>
      </c>
      <c r="BP78" s="625">
        <f t="shared" si="73"/>
        <v>0</v>
      </c>
      <c r="BQ78" s="374">
        <f t="shared" si="74"/>
        <v>0</v>
      </c>
      <c r="BR78" s="375">
        <f t="shared" si="75"/>
        <v>0</v>
      </c>
      <c r="BS78" s="376">
        <f t="shared" si="76"/>
        <v>0</v>
      </c>
      <c r="BT78" s="482">
        <f t="shared" si="77"/>
        <v>0</v>
      </c>
      <c r="BU78" s="366">
        <f t="shared" si="78"/>
        <v>0</v>
      </c>
      <c r="BV78" s="622">
        <f t="shared" si="79"/>
        <v>0</v>
      </c>
      <c r="BW78" s="367">
        <f t="shared" si="80"/>
        <v>0</v>
      </c>
      <c r="BX78" s="625">
        <f t="shared" si="81"/>
        <v>0</v>
      </c>
      <c r="BY78" s="374">
        <f t="shared" si="82"/>
        <v>0</v>
      </c>
      <c r="BZ78" s="375">
        <f t="shared" si="83"/>
        <v>0</v>
      </c>
      <c r="CA78" s="376">
        <f t="shared" si="84"/>
        <v>0</v>
      </c>
      <c r="CB78" s="482">
        <f t="shared" si="85"/>
        <v>0</v>
      </c>
      <c r="CC78" s="293">
        <f t="shared" si="43"/>
        <v>0</v>
      </c>
      <c r="CD78" s="294" t="str">
        <f>IF(CC78=0,"",
IF(SUM($CC$34:CC78)=1,CE78,
IF($CC$155&gt;SUM($CC$34:CC78),_xlfn.CONCAT(", ",CE78),
IF($CC$155=SUM($CC$34:CC78),_xlfn.CONCAT(" y ",CE78)))))</f>
        <v/>
      </c>
      <c r="CE78" s="89" t="s">
        <v>5172</v>
      </c>
      <c r="CG78" s="465">
        <f t="shared" si="44"/>
        <v>0</v>
      </c>
    </row>
    <row r="79" spans="1:85" ht="15" customHeight="1">
      <c r="A79" s="64"/>
      <c r="B79" s="11"/>
      <c r="C79" s="58" t="s">
        <v>5173</v>
      </c>
      <c r="D79" s="1144" t="str">
        <f>IF(CNGE_2025_M1_Secc5_Sub1!$D75="","",CNGE_2025_M1_Secc5_Sub1!$D75)</f>
        <v/>
      </c>
      <c r="E79" s="889"/>
      <c r="F79" s="890"/>
      <c r="G79" s="992"/>
      <c r="H79" s="884"/>
      <c r="I79" s="884"/>
      <c r="J79" s="885"/>
      <c r="K79" s="813"/>
      <c r="L79" s="813"/>
      <c r="M79" s="813"/>
      <c r="N79" s="813"/>
      <c r="O79" s="813"/>
      <c r="P79" s="813"/>
      <c r="Q79" s="813"/>
      <c r="R79" s="813"/>
      <c r="S79" s="813"/>
      <c r="T79" s="813"/>
      <c r="U79" s="813"/>
      <c r="V79" s="813"/>
      <c r="W79" s="813"/>
      <c r="X79" s="813"/>
      <c r="Y79" s="813"/>
      <c r="Z79" s="813"/>
      <c r="AA79" s="813"/>
      <c r="AB79" s="813"/>
      <c r="AC79" s="813"/>
      <c r="AD79" s="813"/>
      <c r="AG79" s="302">
        <f t="shared" si="0"/>
        <v>0</v>
      </c>
      <c r="AH79" s="321">
        <f t="shared" si="45"/>
        <v>0</v>
      </c>
      <c r="AI79" s="293">
        <f t="shared" si="1"/>
        <v>0</v>
      </c>
      <c r="AJ79" s="294" t="str">
        <f>IF(AI79=0,"",
IF(SUM($AI$34:AI79)=1,AK79,
IF($AI$155&gt;SUM($AI$34:AI79),_xlfn.CONCAT(", ",AK79),
IF($AI$155=SUM($AI$34:AI79),_xlfn.CONCAT(" y ",AK79)))))</f>
        <v/>
      </c>
      <c r="AK79" s="89" t="s">
        <v>5174</v>
      </c>
      <c r="AL79" s="612">
        <f t="shared" si="46"/>
        <v>0</v>
      </c>
      <c r="AM79" s="613">
        <f t="shared" si="47"/>
        <v>0</v>
      </c>
      <c r="AN79" s="614">
        <f t="shared" si="48"/>
        <v>0</v>
      </c>
      <c r="AO79" s="615">
        <f t="shared" si="49"/>
        <v>0</v>
      </c>
      <c r="AP79" s="338">
        <f t="shared" si="6"/>
        <v>0</v>
      </c>
      <c r="AQ79" s="294" t="str">
        <f>IF(AP79=0,"",
IF(SUM($AP$34:AP79)=1,AR79,
IF($AP$155&gt;SUM($AP$34:AP79),_xlfn.CONCAT(", ",AR79),
IF($AP$155=SUM($AP$34:AP79),_xlfn.CONCAT(" y ",AR79)))))</f>
        <v/>
      </c>
      <c r="AR79" s="368" t="s">
        <v>5174</v>
      </c>
      <c r="AS79" s="374">
        <f t="shared" si="50"/>
        <v>0</v>
      </c>
      <c r="AT79" s="375">
        <f t="shared" si="51"/>
        <v>0</v>
      </c>
      <c r="AU79" s="376">
        <f t="shared" si="52"/>
        <v>0</v>
      </c>
      <c r="AV79" s="482">
        <f t="shared" si="53"/>
        <v>0</v>
      </c>
      <c r="AW79" s="366">
        <f t="shared" si="54"/>
        <v>0</v>
      </c>
      <c r="AX79" s="622">
        <f t="shared" si="55"/>
        <v>0</v>
      </c>
      <c r="AY79" s="367">
        <f t="shared" si="56"/>
        <v>0</v>
      </c>
      <c r="AZ79" s="625">
        <f t="shared" si="57"/>
        <v>0</v>
      </c>
      <c r="BA79" s="374">
        <f t="shared" si="58"/>
        <v>0</v>
      </c>
      <c r="BB79" s="375">
        <f t="shared" si="59"/>
        <v>0</v>
      </c>
      <c r="BC79" s="376">
        <f t="shared" si="60"/>
        <v>0</v>
      </c>
      <c r="BD79" s="482">
        <f t="shared" si="61"/>
        <v>0</v>
      </c>
      <c r="BE79" s="366">
        <f t="shared" si="62"/>
        <v>0</v>
      </c>
      <c r="BF79" s="622">
        <f t="shared" si="63"/>
        <v>0</v>
      </c>
      <c r="BG79" s="367">
        <f t="shared" si="64"/>
        <v>0</v>
      </c>
      <c r="BH79" s="625">
        <f t="shared" si="65"/>
        <v>0</v>
      </c>
      <c r="BI79" s="374">
        <f t="shared" si="66"/>
        <v>0</v>
      </c>
      <c r="BJ79" s="375">
        <f t="shared" si="67"/>
        <v>0</v>
      </c>
      <c r="BK79" s="376">
        <f t="shared" si="68"/>
        <v>0</v>
      </c>
      <c r="BL79" s="482">
        <f t="shared" si="69"/>
        <v>0</v>
      </c>
      <c r="BM79" s="366">
        <f t="shared" si="70"/>
        <v>0</v>
      </c>
      <c r="BN79" s="622">
        <f t="shared" si="71"/>
        <v>0</v>
      </c>
      <c r="BO79" s="367">
        <f t="shared" si="72"/>
        <v>0</v>
      </c>
      <c r="BP79" s="625">
        <f t="shared" si="73"/>
        <v>0</v>
      </c>
      <c r="BQ79" s="374">
        <f t="shared" si="74"/>
        <v>0</v>
      </c>
      <c r="BR79" s="375">
        <f t="shared" si="75"/>
        <v>0</v>
      </c>
      <c r="BS79" s="376">
        <f t="shared" si="76"/>
        <v>0</v>
      </c>
      <c r="BT79" s="482">
        <f t="shared" si="77"/>
        <v>0</v>
      </c>
      <c r="BU79" s="366">
        <f t="shared" si="78"/>
        <v>0</v>
      </c>
      <c r="BV79" s="622">
        <f t="shared" si="79"/>
        <v>0</v>
      </c>
      <c r="BW79" s="367">
        <f t="shared" si="80"/>
        <v>0</v>
      </c>
      <c r="BX79" s="625">
        <f t="shared" si="81"/>
        <v>0</v>
      </c>
      <c r="BY79" s="374">
        <f t="shared" si="82"/>
        <v>0</v>
      </c>
      <c r="BZ79" s="375">
        <f t="shared" si="83"/>
        <v>0</v>
      </c>
      <c r="CA79" s="376">
        <f t="shared" si="84"/>
        <v>0</v>
      </c>
      <c r="CB79" s="482">
        <f t="shared" si="85"/>
        <v>0</v>
      </c>
      <c r="CC79" s="293">
        <f t="shared" si="43"/>
        <v>0</v>
      </c>
      <c r="CD79" s="294" t="str">
        <f>IF(CC79=0,"",
IF(SUM($CC$34:CC79)=1,CE79,
IF($CC$155&gt;SUM($CC$34:CC79),_xlfn.CONCAT(", ",CE79),
IF($CC$155=SUM($CC$34:CC79),_xlfn.CONCAT(" y ",CE79)))))</f>
        <v/>
      </c>
      <c r="CE79" s="89" t="s">
        <v>5174</v>
      </c>
      <c r="CG79" s="465">
        <f t="shared" si="44"/>
        <v>0</v>
      </c>
    </row>
    <row r="80" spans="1:85" ht="15" customHeight="1">
      <c r="A80" s="64"/>
      <c r="B80" s="11"/>
      <c r="C80" s="58" t="s">
        <v>5175</v>
      </c>
      <c r="D80" s="1144" t="str">
        <f>IF(CNGE_2025_M1_Secc5_Sub1!$D76="","",CNGE_2025_M1_Secc5_Sub1!$D76)</f>
        <v/>
      </c>
      <c r="E80" s="889"/>
      <c r="F80" s="890"/>
      <c r="G80" s="992"/>
      <c r="H80" s="884"/>
      <c r="I80" s="884"/>
      <c r="J80" s="885"/>
      <c r="K80" s="813"/>
      <c r="L80" s="813"/>
      <c r="M80" s="813"/>
      <c r="N80" s="813"/>
      <c r="O80" s="813"/>
      <c r="P80" s="813"/>
      <c r="Q80" s="813"/>
      <c r="R80" s="813"/>
      <c r="S80" s="813"/>
      <c r="T80" s="813"/>
      <c r="U80" s="813"/>
      <c r="V80" s="813"/>
      <c r="W80" s="813"/>
      <c r="X80" s="813"/>
      <c r="Y80" s="813"/>
      <c r="Z80" s="813"/>
      <c r="AA80" s="813"/>
      <c r="AB80" s="813"/>
      <c r="AC80" s="813"/>
      <c r="AD80" s="813"/>
      <c r="AG80" s="302">
        <f t="shared" si="0"/>
        <v>0</v>
      </c>
      <c r="AH80" s="321">
        <f t="shared" si="45"/>
        <v>0</v>
      </c>
      <c r="AI80" s="293">
        <f t="shared" si="1"/>
        <v>0</v>
      </c>
      <c r="AJ80" s="294" t="str">
        <f>IF(AI80=0,"",
IF(SUM($AI$34:AI80)=1,AK80,
IF($AI$155&gt;SUM($AI$34:AI80),_xlfn.CONCAT(", ",AK80),
IF($AI$155=SUM($AI$34:AI80),_xlfn.CONCAT(" y ",AK80)))))</f>
        <v/>
      </c>
      <c r="AK80" s="89" t="s">
        <v>5176</v>
      </c>
      <c r="AL80" s="612">
        <f t="shared" si="46"/>
        <v>0</v>
      </c>
      <c r="AM80" s="613">
        <f t="shared" si="47"/>
        <v>0</v>
      </c>
      <c r="AN80" s="614">
        <f t="shared" si="48"/>
        <v>0</v>
      </c>
      <c r="AO80" s="615">
        <f t="shared" si="49"/>
        <v>0</v>
      </c>
      <c r="AP80" s="338">
        <f t="shared" si="6"/>
        <v>0</v>
      </c>
      <c r="AQ80" s="294" t="str">
        <f>IF(AP80=0,"",
IF(SUM($AP$34:AP80)=1,AR80,
IF($AP$155&gt;SUM($AP$34:AP80),_xlfn.CONCAT(", ",AR80),
IF($AP$155=SUM($AP$34:AP80),_xlfn.CONCAT(" y ",AR80)))))</f>
        <v/>
      </c>
      <c r="AR80" s="368" t="s">
        <v>5176</v>
      </c>
      <c r="AS80" s="374">
        <f t="shared" si="50"/>
        <v>0</v>
      </c>
      <c r="AT80" s="375">
        <f t="shared" si="51"/>
        <v>0</v>
      </c>
      <c r="AU80" s="376">
        <f t="shared" si="52"/>
        <v>0</v>
      </c>
      <c r="AV80" s="482">
        <f t="shared" si="53"/>
        <v>0</v>
      </c>
      <c r="AW80" s="366">
        <f t="shared" si="54"/>
        <v>0</v>
      </c>
      <c r="AX80" s="622">
        <f t="shared" si="55"/>
        <v>0</v>
      </c>
      <c r="AY80" s="367">
        <f t="shared" si="56"/>
        <v>0</v>
      </c>
      <c r="AZ80" s="625">
        <f t="shared" si="57"/>
        <v>0</v>
      </c>
      <c r="BA80" s="374">
        <f t="shared" si="58"/>
        <v>0</v>
      </c>
      <c r="BB80" s="375">
        <f t="shared" si="59"/>
        <v>0</v>
      </c>
      <c r="BC80" s="376">
        <f t="shared" si="60"/>
        <v>0</v>
      </c>
      <c r="BD80" s="482">
        <f t="shared" si="61"/>
        <v>0</v>
      </c>
      <c r="BE80" s="366">
        <f t="shared" si="62"/>
        <v>0</v>
      </c>
      <c r="BF80" s="622">
        <f t="shared" si="63"/>
        <v>0</v>
      </c>
      <c r="BG80" s="367">
        <f t="shared" si="64"/>
        <v>0</v>
      </c>
      <c r="BH80" s="625">
        <f t="shared" si="65"/>
        <v>0</v>
      </c>
      <c r="BI80" s="374">
        <f t="shared" si="66"/>
        <v>0</v>
      </c>
      <c r="BJ80" s="375">
        <f t="shared" si="67"/>
        <v>0</v>
      </c>
      <c r="BK80" s="376">
        <f t="shared" si="68"/>
        <v>0</v>
      </c>
      <c r="BL80" s="482">
        <f t="shared" si="69"/>
        <v>0</v>
      </c>
      <c r="BM80" s="366">
        <f t="shared" si="70"/>
        <v>0</v>
      </c>
      <c r="BN80" s="622">
        <f t="shared" si="71"/>
        <v>0</v>
      </c>
      <c r="BO80" s="367">
        <f t="shared" si="72"/>
        <v>0</v>
      </c>
      <c r="BP80" s="625">
        <f t="shared" si="73"/>
        <v>0</v>
      </c>
      <c r="BQ80" s="374">
        <f t="shared" si="74"/>
        <v>0</v>
      </c>
      <c r="BR80" s="375">
        <f t="shared" si="75"/>
        <v>0</v>
      </c>
      <c r="BS80" s="376">
        <f t="shared" si="76"/>
        <v>0</v>
      </c>
      <c r="BT80" s="482">
        <f t="shared" si="77"/>
        <v>0</v>
      </c>
      <c r="BU80" s="366">
        <f t="shared" si="78"/>
        <v>0</v>
      </c>
      <c r="BV80" s="622">
        <f t="shared" si="79"/>
        <v>0</v>
      </c>
      <c r="BW80" s="367">
        <f t="shared" si="80"/>
        <v>0</v>
      </c>
      <c r="BX80" s="625">
        <f t="shared" si="81"/>
        <v>0</v>
      </c>
      <c r="BY80" s="374">
        <f t="shared" si="82"/>
        <v>0</v>
      </c>
      <c r="BZ80" s="375">
        <f t="shared" si="83"/>
        <v>0</v>
      </c>
      <c r="CA80" s="376">
        <f t="shared" si="84"/>
        <v>0</v>
      </c>
      <c r="CB80" s="482">
        <f t="shared" si="85"/>
        <v>0</v>
      </c>
      <c r="CC80" s="293">
        <f t="shared" si="43"/>
        <v>0</v>
      </c>
      <c r="CD80" s="294" t="str">
        <f>IF(CC80=0,"",
IF(SUM($CC$34:CC80)=1,CE80,
IF($CC$155&gt;SUM($CC$34:CC80),_xlfn.CONCAT(", ",CE80),
IF($CC$155=SUM($CC$34:CC80),_xlfn.CONCAT(" y ",CE80)))))</f>
        <v/>
      </c>
      <c r="CE80" s="89" t="s">
        <v>5176</v>
      </c>
      <c r="CG80" s="465">
        <f t="shared" si="44"/>
        <v>0</v>
      </c>
    </row>
    <row r="81" spans="1:85" ht="15" customHeight="1">
      <c r="A81" s="64"/>
      <c r="B81" s="11"/>
      <c r="C81" s="58" t="s">
        <v>5177</v>
      </c>
      <c r="D81" s="1144" t="str">
        <f>IF(CNGE_2025_M1_Secc5_Sub1!$D77="","",CNGE_2025_M1_Secc5_Sub1!$D77)</f>
        <v/>
      </c>
      <c r="E81" s="889"/>
      <c r="F81" s="890"/>
      <c r="G81" s="992"/>
      <c r="H81" s="884"/>
      <c r="I81" s="884"/>
      <c r="J81" s="885"/>
      <c r="K81" s="813"/>
      <c r="L81" s="813"/>
      <c r="M81" s="813"/>
      <c r="N81" s="813"/>
      <c r="O81" s="813"/>
      <c r="P81" s="813"/>
      <c r="Q81" s="813"/>
      <c r="R81" s="813"/>
      <c r="S81" s="813"/>
      <c r="T81" s="813"/>
      <c r="U81" s="813"/>
      <c r="V81" s="813"/>
      <c r="W81" s="813"/>
      <c r="X81" s="813"/>
      <c r="Y81" s="813"/>
      <c r="Z81" s="813"/>
      <c r="AA81" s="813"/>
      <c r="AB81" s="813"/>
      <c r="AC81" s="813"/>
      <c r="AD81" s="813"/>
      <c r="AG81" s="302">
        <f t="shared" si="0"/>
        <v>0</v>
      </c>
      <c r="AH81" s="321">
        <f t="shared" si="45"/>
        <v>0</v>
      </c>
      <c r="AI81" s="293">
        <f t="shared" si="1"/>
        <v>0</v>
      </c>
      <c r="AJ81" s="294" t="str">
        <f>IF(AI81=0,"",
IF(SUM($AI$34:AI81)=1,AK81,
IF($AI$155&gt;SUM($AI$34:AI81),_xlfn.CONCAT(", ",AK81),
IF($AI$155=SUM($AI$34:AI81),_xlfn.CONCAT(" y ",AK81)))))</f>
        <v/>
      </c>
      <c r="AK81" s="89" t="s">
        <v>5178</v>
      </c>
      <c r="AL81" s="612">
        <f t="shared" si="46"/>
        <v>0</v>
      </c>
      <c r="AM81" s="613">
        <f t="shared" si="47"/>
        <v>0</v>
      </c>
      <c r="AN81" s="614">
        <f t="shared" si="48"/>
        <v>0</v>
      </c>
      <c r="AO81" s="615">
        <f t="shared" si="49"/>
        <v>0</v>
      </c>
      <c r="AP81" s="338">
        <f t="shared" si="6"/>
        <v>0</v>
      </c>
      <c r="AQ81" s="294" t="str">
        <f>IF(AP81=0,"",
IF(SUM($AP$34:AP81)=1,AR81,
IF($AP$155&gt;SUM($AP$34:AP81),_xlfn.CONCAT(", ",AR81),
IF($AP$155=SUM($AP$34:AP81),_xlfn.CONCAT(" y ",AR81)))))</f>
        <v/>
      </c>
      <c r="AR81" s="368" t="s">
        <v>5178</v>
      </c>
      <c r="AS81" s="374">
        <f t="shared" si="50"/>
        <v>0</v>
      </c>
      <c r="AT81" s="375">
        <f t="shared" si="51"/>
        <v>0</v>
      </c>
      <c r="AU81" s="376">
        <f t="shared" si="52"/>
        <v>0</v>
      </c>
      <c r="AV81" s="482">
        <f t="shared" si="53"/>
        <v>0</v>
      </c>
      <c r="AW81" s="366">
        <f t="shared" si="54"/>
        <v>0</v>
      </c>
      <c r="AX81" s="622">
        <f t="shared" si="55"/>
        <v>0</v>
      </c>
      <c r="AY81" s="367">
        <f t="shared" si="56"/>
        <v>0</v>
      </c>
      <c r="AZ81" s="625">
        <f t="shared" si="57"/>
        <v>0</v>
      </c>
      <c r="BA81" s="374">
        <f t="shared" si="58"/>
        <v>0</v>
      </c>
      <c r="BB81" s="375">
        <f t="shared" si="59"/>
        <v>0</v>
      </c>
      <c r="BC81" s="376">
        <f t="shared" si="60"/>
        <v>0</v>
      </c>
      <c r="BD81" s="482">
        <f t="shared" si="61"/>
        <v>0</v>
      </c>
      <c r="BE81" s="366">
        <f t="shared" si="62"/>
        <v>0</v>
      </c>
      <c r="BF81" s="622">
        <f t="shared" si="63"/>
        <v>0</v>
      </c>
      <c r="BG81" s="367">
        <f t="shared" si="64"/>
        <v>0</v>
      </c>
      <c r="BH81" s="625">
        <f t="shared" si="65"/>
        <v>0</v>
      </c>
      <c r="BI81" s="374">
        <f t="shared" si="66"/>
        <v>0</v>
      </c>
      <c r="BJ81" s="375">
        <f t="shared" si="67"/>
        <v>0</v>
      </c>
      <c r="BK81" s="376">
        <f t="shared" si="68"/>
        <v>0</v>
      </c>
      <c r="BL81" s="482">
        <f t="shared" si="69"/>
        <v>0</v>
      </c>
      <c r="BM81" s="366">
        <f t="shared" si="70"/>
        <v>0</v>
      </c>
      <c r="BN81" s="622">
        <f t="shared" si="71"/>
        <v>0</v>
      </c>
      <c r="BO81" s="367">
        <f t="shared" si="72"/>
        <v>0</v>
      </c>
      <c r="BP81" s="625">
        <f t="shared" si="73"/>
        <v>0</v>
      </c>
      <c r="BQ81" s="374">
        <f t="shared" si="74"/>
        <v>0</v>
      </c>
      <c r="BR81" s="375">
        <f t="shared" si="75"/>
        <v>0</v>
      </c>
      <c r="BS81" s="376">
        <f t="shared" si="76"/>
        <v>0</v>
      </c>
      <c r="BT81" s="482">
        <f t="shared" si="77"/>
        <v>0</v>
      </c>
      <c r="BU81" s="366">
        <f t="shared" si="78"/>
        <v>0</v>
      </c>
      <c r="BV81" s="622">
        <f t="shared" si="79"/>
        <v>0</v>
      </c>
      <c r="BW81" s="367">
        <f t="shared" si="80"/>
        <v>0</v>
      </c>
      <c r="BX81" s="625">
        <f t="shared" si="81"/>
        <v>0</v>
      </c>
      <c r="BY81" s="374">
        <f t="shared" si="82"/>
        <v>0</v>
      </c>
      <c r="BZ81" s="375">
        <f t="shared" si="83"/>
        <v>0</v>
      </c>
      <c r="CA81" s="376">
        <f t="shared" si="84"/>
        <v>0</v>
      </c>
      <c r="CB81" s="482">
        <f t="shared" si="85"/>
        <v>0</v>
      </c>
      <c r="CC81" s="293">
        <f t="shared" si="43"/>
        <v>0</v>
      </c>
      <c r="CD81" s="294" t="str">
        <f>IF(CC81=0,"",
IF(SUM($CC$34:CC81)=1,CE81,
IF($CC$155&gt;SUM($CC$34:CC81),_xlfn.CONCAT(", ",CE81),
IF($CC$155=SUM($CC$34:CC81),_xlfn.CONCAT(" y ",CE81)))))</f>
        <v/>
      </c>
      <c r="CE81" s="89" t="s">
        <v>5178</v>
      </c>
      <c r="CG81" s="465">
        <f t="shared" si="44"/>
        <v>0</v>
      </c>
    </row>
    <row r="82" spans="1:85" ht="15" customHeight="1">
      <c r="A82" s="64"/>
      <c r="B82" s="11"/>
      <c r="C82" s="58" t="s">
        <v>5179</v>
      </c>
      <c r="D82" s="1144" t="str">
        <f>IF(CNGE_2025_M1_Secc5_Sub1!$D78="","",CNGE_2025_M1_Secc5_Sub1!$D78)</f>
        <v/>
      </c>
      <c r="E82" s="889"/>
      <c r="F82" s="890"/>
      <c r="G82" s="992"/>
      <c r="H82" s="884"/>
      <c r="I82" s="884"/>
      <c r="J82" s="885"/>
      <c r="K82" s="813"/>
      <c r="L82" s="813"/>
      <c r="M82" s="813"/>
      <c r="N82" s="813"/>
      <c r="O82" s="813"/>
      <c r="P82" s="813"/>
      <c r="Q82" s="813"/>
      <c r="R82" s="813"/>
      <c r="S82" s="813"/>
      <c r="T82" s="813"/>
      <c r="U82" s="813"/>
      <c r="V82" s="813"/>
      <c r="W82" s="813"/>
      <c r="X82" s="813"/>
      <c r="Y82" s="813"/>
      <c r="Z82" s="813"/>
      <c r="AA82" s="813"/>
      <c r="AB82" s="813"/>
      <c r="AC82" s="813"/>
      <c r="AD82" s="813"/>
      <c r="AG82" s="302">
        <f t="shared" si="0"/>
        <v>0</v>
      </c>
      <c r="AH82" s="321">
        <f t="shared" si="45"/>
        <v>0</v>
      </c>
      <c r="AI82" s="293">
        <f t="shared" si="1"/>
        <v>0</v>
      </c>
      <c r="AJ82" s="294" t="str">
        <f>IF(AI82=0,"",
IF(SUM($AI$34:AI82)=1,AK82,
IF($AI$155&gt;SUM($AI$34:AI82),_xlfn.CONCAT(", ",AK82),
IF($AI$155=SUM($AI$34:AI82),_xlfn.CONCAT(" y ",AK82)))))</f>
        <v/>
      </c>
      <c r="AK82" s="89" t="s">
        <v>5180</v>
      </c>
      <c r="AL82" s="612">
        <f t="shared" si="46"/>
        <v>0</v>
      </c>
      <c r="AM82" s="613">
        <f t="shared" si="47"/>
        <v>0</v>
      </c>
      <c r="AN82" s="614">
        <f t="shared" si="48"/>
        <v>0</v>
      </c>
      <c r="AO82" s="615">
        <f t="shared" si="49"/>
        <v>0</v>
      </c>
      <c r="AP82" s="338">
        <f t="shared" si="6"/>
        <v>0</v>
      </c>
      <c r="AQ82" s="294" t="str">
        <f>IF(AP82=0,"",
IF(SUM($AP$34:AP82)=1,AR82,
IF($AP$155&gt;SUM($AP$34:AP82),_xlfn.CONCAT(", ",AR82),
IF($AP$155=SUM($AP$34:AP82),_xlfn.CONCAT(" y ",AR82)))))</f>
        <v/>
      </c>
      <c r="AR82" s="368" t="s">
        <v>5180</v>
      </c>
      <c r="AS82" s="374">
        <f t="shared" si="50"/>
        <v>0</v>
      </c>
      <c r="AT82" s="375">
        <f t="shared" si="51"/>
        <v>0</v>
      </c>
      <c r="AU82" s="376">
        <f t="shared" si="52"/>
        <v>0</v>
      </c>
      <c r="AV82" s="482">
        <f t="shared" si="53"/>
        <v>0</v>
      </c>
      <c r="AW82" s="366">
        <f t="shared" si="54"/>
        <v>0</v>
      </c>
      <c r="AX82" s="622">
        <f t="shared" si="55"/>
        <v>0</v>
      </c>
      <c r="AY82" s="367">
        <f t="shared" si="56"/>
        <v>0</v>
      </c>
      <c r="AZ82" s="625">
        <f t="shared" si="57"/>
        <v>0</v>
      </c>
      <c r="BA82" s="374">
        <f t="shared" si="58"/>
        <v>0</v>
      </c>
      <c r="BB82" s="375">
        <f t="shared" si="59"/>
        <v>0</v>
      </c>
      <c r="BC82" s="376">
        <f t="shared" si="60"/>
        <v>0</v>
      </c>
      <c r="BD82" s="482">
        <f t="shared" si="61"/>
        <v>0</v>
      </c>
      <c r="BE82" s="366">
        <f t="shared" si="62"/>
        <v>0</v>
      </c>
      <c r="BF82" s="622">
        <f t="shared" si="63"/>
        <v>0</v>
      </c>
      <c r="BG82" s="367">
        <f t="shared" si="64"/>
        <v>0</v>
      </c>
      <c r="BH82" s="625">
        <f t="shared" si="65"/>
        <v>0</v>
      </c>
      <c r="BI82" s="374">
        <f t="shared" si="66"/>
        <v>0</v>
      </c>
      <c r="BJ82" s="375">
        <f t="shared" si="67"/>
        <v>0</v>
      </c>
      <c r="BK82" s="376">
        <f t="shared" si="68"/>
        <v>0</v>
      </c>
      <c r="BL82" s="482">
        <f t="shared" si="69"/>
        <v>0</v>
      </c>
      <c r="BM82" s="366">
        <f t="shared" si="70"/>
        <v>0</v>
      </c>
      <c r="BN82" s="622">
        <f t="shared" si="71"/>
        <v>0</v>
      </c>
      <c r="BO82" s="367">
        <f t="shared" si="72"/>
        <v>0</v>
      </c>
      <c r="BP82" s="625">
        <f t="shared" si="73"/>
        <v>0</v>
      </c>
      <c r="BQ82" s="374">
        <f t="shared" si="74"/>
        <v>0</v>
      </c>
      <c r="BR82" s="375">
        <f t="shared" si="75"/>
        <v>0</v>
      </c>
      <c r="BS82" s="376">
        <f t="shared" si="76"/>
        <v>0</v>
      </c>
      <c r="BT82" s="482">
        <f t="shared" si="77"/>
        <v>0</v>
      </c>
      <c r="BU82" s="366">
        <f t="shared" si="78"/>
        <v>0</v>
      </c>
      <c r="BV82" s="622">
        <f t="shared" si="79"/>
        <v>0</v>
      </c>
      <c r="BW82" s="367">
        <f t="shared" si="80"/>
        <v>0</v>
      </c>
      <c r="BX82" s="625">
        <f t="shared" si="81"/>
        <v>0</v>
      </c>
      <c r="BY82" s="374">
        <f t="shared" si="82"/>
        <v>0</v>
      </c>
      <c r="BZ82" s="375">
        <f t="shared" si="83"/>
        <v>0</v>
      </c>
      <c r="CA82" s="376">
        <f t="shared" si="84"/>
        <v>0</v>
      </c>
      <c r="CB82" s="482">
        <f t="shared" si="85"/>
        <v>0</v>
      </c>
      <c r="CC82" s="293">
        <f t="shared" si="43"/>
        <v>0</v>
      </c>
      <c r="CD82" s="294" t="str">
        <f>IF(CC82=0,"",
IF(SUM($CC$34:CC82)=1,CE82,
IF($CC$155&gt;SUM($CC$34:CC82),_xlfn.CONCAT(", ",CE82),
IF($CC$155=SUM($CC$34:CC82),_xlfn.CONCAT(" y ",CE82)))))</f>
        <v/>
      </c>
      <c r="CE82" s="89" t="s">
        <v>5180</v>
      </c>
      <c r="CG82" s="465">
        <f t="shared" si="44"/>
        <v>0</v>
      </c>
    </row>
    <row r="83" spans="1:85" ht="15" customHeight="1">
      <c r="A83" s="64"/>
      <c r="B83" s="11"/>
      <c r="C83" s="58" t="s">
        <v>5181</v>
      </c>
      <c r="D83" s="1144" t="str">
        <f>IF(CNGE_2025_M1_Secc5_Sub1!$D79="","",CNGE_2025_M1_Secc5_Sub1!$D79)</f>
        <v/>
      </c>
      <c r="E83" s="889"/>
      <c r="F83" s="890"/>
      <c r="G83" s="992"/>
      <c r="H83" s="884"/>
      <c r="I83" s="884"/>
      <c r="J83" s="885"/>
      <c r="K83" s="813"/>
      <c r="L83" s="813"/>
      <c r="M83" s="813"/>
      <c r="N83" s="813"/>
      <c r="O83" s="813"/>
      <c r="P83" s="813"/>
      <c r="Q83" s="813"/>
      <c r="R83" s="813"/>
      <c r="S83" s="813"/>
      <c r="T83" s="813"/>
      <c r="U83" s="813"/>
      <c r="V83" s="813"/>
      <c r="W83" s="813"/>
      <c r="X83" s="813"/>
      <c r="Y83" s="813"/>
      <c r="Z83" s="813"/>
      <c r="AA83" s="813"/>
      <c r="AB83" s="813"/>
      <c r="AC83" s="813"/>
      <c r="AD83" s="813"/>
      <c r="AG83" s="302">
        <f t="shared" si="0"/>
        <v>0</v>
      </c>
      <c r="AH83" s="321">
        <f t="shared" si="45"/>
        <v>0</v>
      </c>
      <c r="AI83" s="293">
        <f t="shared" si="1"/>
        <v>0</v>
      </c>
      <c r="AJ83" s="294" t="str">
        <f>IF(AI83=0,"",
IF(SUM($AI$34:AI83)=1,AK83,
IF($AI$155&gt;SUM($AI$34:AI83),_xlfn.CONCAT(", ",AK83),
IF($AI$155=SUM($AI$34:AI83),_xlfn.CONCAT(" y ",AK83)))))</f>
        <v/>
      </c>
      <c r="AK83" s="89" t="s">
        <v>5182</v>
      </c>
      <c r="AL83" s="612">
        <f t="shared" si="46"/>
        <v>0</v>
      </c>
      <c r="AM83" s="613">
        <f t="shared" si="47"/>
        <v>0</v>
      </c>
      <c r="AN83" s="614">
        <f t="shared" si="48"/>
        <v>0</v>
      </c>
      <c r="AO83" s="615">
        <f t="shared" si="49"/>
        <v>0</v>
      </c>
      <c r="AP83" s="338">
        <f t="shared" si="6"/>
        <v>0</v>
      </c>
      <c r="AQ83" s="294" t="str">
        <f>IF(AP83=0,"",
IF(SUM($AP$34:AP83)=1,AR83,
IF($AP$155&gt;SUM($AP$34:AP83),_xlfn.CONCAT(", ",AR83),
IF($AP$155=SUM($AP$34:AP83),_xlfn.CONCAT(" y ",AR83)))))</f>
        <v/>
      </c>
      <c r="AR83" s="368" t="s">
        <v>5182</v>
      </c>
      <c r="AS83" s="374">
        <f t="shared" si="50"/>
        <v>0</v>
      </c>
      <c r="AT83" s="375">
        <f t="shared" si="51"/>
        <v>0</v>
      </c>
      <c r="AU83" s="376">
        <f t="shared" si="52"/>
        <v>0</v>
      </c>
      <c r="AV83" s="482">
        <f t="shared" si="53"/>
        <v>0</v>
      </c>
      <c r="AW83" s="366">
        <f t="shared" si="54"/>
        <v>0</v>
      </c>
      <c r="AX83" s="622">
        <f t="shared" si="55"/>
        <v>0</v>
      </c>
      <c r="AY83" s="367">
        <f t="shared" si="56"/>
        <v>0</v>
      </c>
      <c r="AZ83" s="625">
        <f t="shared" si="57"/>
        <v>0</v>
      </c>
      <c r="BA83" s="374">
        <f t="shared" si="58"/>
        <v>0</v>
      </c>
      <c r="BB83" s="375">
        <f t="shared" si="59"/>
        <v>0</v>
      </c>
      <c r="BC83" s="376">
        <f t="shared" si="60"/>
        <v>0</v>
      </c>
      <c r="BD83" s="482">
        <f t="shared" si="61"/>
        <v>0</v>
      </c>
      <c r="BE83" s="366">
        <f t="shared" si="62"/>
        <v>0</v>
      </c>
      <c r="BF83" s="622">
        <f t="shared" si="63"/>
        <v>0</v>
      </c>
      <c r="BG83" s="367">
        <f t="shared" si="64"/>
        <v>0</v>
      </c>
      <c r="BH83" s="625">
        <f t="shared" si="65"/>
        <v>0</v>
      </c>
      <c r="BI83" s="374">
        <f t="shared" si="66"/>
        <v>0</v>
      </c>
      <c r="BJ83" s="375">
        <f t="shared" si="67"/>
        <v>0</v>
      </c>
      <c r="BK83" s="376">
        <f t="shared" si="68"/>
        <v>0</v>
      </c>
      <c r="BL83" s="482">
        <f t="shared" si="69"/>
        <v>0</v>
      </c>
      <c r="BM83" s="366">
        <f t="shared" si="70"/>
        <v>0</v>
      </c>
      <c r="BN83" s="622">
        <f t="shared" si="71"/>
        <v>0</v>
      </c>
      <c r="BO83" s="367">
        <f t="shared" si="72"/>
        <v>0</v>
      </c>
      <c r="BP83" s="625">
        <f t="shared" si="73"/>
        <v>0</v>
      </c>
      <c r="BQ83" s="374">
        <f t="shared" si="74"/>
        <v>0</v>
      </c>
      <c r="BR83" s="375">
        <f t="shared" si="75"/>
        <v>0</v>
      </c>
      <c r="BS83" s="376">
        <f t="shared" si="76"/>
        <v>0</v>
      </c>
      <c r="BT83" s="482">
        <f t="shared" si="77"/>
        <v>0</v>
      </c>
      <c r="BU83" s="366">
        <f t="shared" si="78"/>
        <v>0</v>
      </c>
      <c r="BV83" s="622">
        <f t="shared" si="79"/>
        <v>0</v>
      </c>
      <c r="BW83" s="367">
        <f t="shared" si="80"/>
        <v>0</v>
      </c>
      <c r="BX83" s="625">
        <f t="shared" si="81"/>
        <v>0</v>
      </c>
      <c r="BY83" s="374">
        <f t="shared" si="82"/>
        <v>0</v>
      </c>
      <c r="BZ83" s="375">
        <f t="shared" si="83"/>
        <v>0</v>
      </c>
      <c r="CA83" s="376">
        <f t="shared" si="84"/>
        <v>0</v>
      </c>
      <c r="CB83" s="482">
        <f t="shared" si="85"/>
        <v>0</v>
      </c>
      <c r="CC83" s="293">
        <f t="shared" si="43"/>
        <v>0</v>
      </c>
      <c r="CD83" s="294" t="str">
        <f>IF(CC83=0,"",
IF(SUM($CC$34:CC83)=1,CE83,
IF($CC$155&gt;SUM($CC$34:CC83),_xlfn.CONCAT(", ",CE83),
IF($CC$155=SUM($CC$34:CC83),_xlfn.CONCAT(" y ",CE83)))))</f>
        <v/>
      </c>
      <c r="CE83" s="89" t="s">
        <v>5182</v>
      </c>
      <c r="CG83" s="465">
        <f t="shared" si="44"/>
        <v>0</v>
      </c>
    </row>
    <row r="84" spans="1:85" ht="15" customHeight="1">
      <c r="A84" s="64"/>
      <c r="B84" s="11"/>
      <c r="C84" s="58" t="s">
        <v>5183</v>
      </c>
      <c r="D84" s="1144" t="str">
        <f>IF(CNGE_2025_M1_Secc5_Sub1!$D80="","",CNGE_2025_M1_Secc5_Sub1!$D80)</f>
        <v/>
      </c>
      <c r="E84" s="889"/>
      <c r="F84" s="890"/>
      <c r="G84" s="992"/>
      <c r="H84" s="884"/>
      <c r="I84" s="884"/>
      <c r="J84" s="885"/>
      <c r="K84" s="813"/>
      <c r="L84" s="813"/>
      <c r="M84" s="813"/>
      <c r="N84" s="813"/>
      <c r="O84" s="813"/>
      <c r="P84" s="813"/>
      <c r="Q84" s="813"/>
      <c r="R84" s="813"/>
      <c r="S84" s="813"/>
      <c r="T84" s="813"/>
      <c r="U84" s="813"/>
      <c r="V84" s="813"/>
      <c r="W84" s="813"/>
      <c r="X84" s="813"/>
      <c r="Y84" s="813"/>
      <c r="Z84" s="813"/>
      <c r="AA84" s="813"/>
      <c r="AB84" s="813"/>
      <c r="AC84" s="813"/>
      <c r="AD84" s="813"/>
      <c r="AG84" s="302">
        <f t="shared" si="0"/>
        <v>0</v>
      </c>
      <c r="AH84" s="321">
        <f t="shared" si="45"/>
        <v>0</v>
      </c>
      <c r="AI84" s="293">
        <f t="shared" si="1"/>
        <v>0</v>
      </c>
      <c r="AJ84" s="294" t="str">
        <f>IF(AI84=0,"",
IF(SUM($AI$34:AI84)=1,AK84,
IF($AI$155&gt;SUM($AI$34:AI84),_xlfn.CONCAT(", ",AK84),
IF($AI$155=SUM($AI$34:AI84),_xlfn.CONCAT(" y ",AK84)))))</f>
        <v/>
      </c>
      <c r="AK84" s="89" t="s">
        <v>5184</v>
      </c>
      <c r="AL84" s="612">
        <f t="shared" si="46"/>
        <v>0</v>
      </c>
      <c r="AM84" s="613">
        <f t="shared" si="47"/>
        <v>0</v>
      </c>
      <c r="AN84" s="614">
        <f t="shared" si="48"/>
        <v>0</v>
      </c>
      <c r="AO84" s="615">
        <f t="shared" si="49"/>
        <v>0</v>
      </c>
      <c r="AP84" s="338">
        <f t="shared" si="6"/>
        <v>0</v>
      </c>
      <c r="AQ84" s="294" t="str">
        <f>IF(AP84=0,"",
IF(SUM($AP$34:AP84)=1,AR84,
IF($AP$155&gt;SUM($AP$34:AP84),_xlfn.CONCAT(", ",AR84),
IF($AP$155=SUM($AP$34:AP84),_xlfn.CONCAT(" y ",AR84)))))</f>
        <v/>
      </c>
      <c r="AR84" s="368" t="s">
        <v>5184</v>
      </c>
      <c r="AS84" s="374">
        <f t="shared" si="50"/>
        <v>0</v>
      </c>
      <c r="AT84" s="375">
        <f t="shared" si="51"/>
        <v>0</v>
      </c>
      <c r="AU84" s="376">
        <f t="shared" si="52"/>
        <v>0</v>
      </c>
      <c r="AV84" s="482">
        <f t="shared" si="53"/>
        <v>0</v>
      </c>
      <c r="AW84" s="366">
        <f t="shared" si="54"/>
        <v>0</v>
      </c>
      <c r="AX84" s="622">
        <f t="shared" si="55"/>
        <v>0</v>
      </c>
      <c r="AY84" s="367">
        <f t="shared" si="56"/>
        <v>0</v>
      </c>
      <c r="AZ84" s="625">
        <f t="shared" si="57"/>
        <v>0</v>
      </c>
      <c r="BA84" s="374">
        <f t="shared" si="58"/>
        <v>0</v>
      </c>
      <c r="BB84" s="375">
        <f t="shared" si="59"/>
        <v>0</v>
      </c>
      <c r="BC84" s="376">
        <f t="shared" si="60"/>
        <v>0</v>
      </c>
      <c r="BD84" s="482">
        <f t="shared" si="61"/>
        <v>0</v>
      </c>
      <c r="BE84" s="366">
        <f t="shared" si="62"/>
        <v>0</v>
      </c>
      <c r="BF84" s="622">
        <f t="shared" si="63"/>
        <v>0</v>
      </c>
      <c r="BG84" s="367">
        <f t="shared" si="64"/>
        <v>0</v>
      </c>
      <c r="BH84" s="625">
        <f t="shared" si="65"/>
        <v>0</v>
      </c>
      <c r="BI84" s="374">
        <f t="shared" si="66"/>
        <v>0</v>
      </c>
      <c r="BJ84" s="375">
        <f t="shared" si="67"/>
        <v>0</v>
      </c>
      <c r="BK84" s="376">
        <f t="shared" si="68"/>
        <v>0</v>
      </c>
      <c r="BL84" s="482">
        <f t="shared" si="69"/>
        <v>0</v>
      </c>
      <c r="BM84" s="366">
        <f t="shared" si="70"/>
        <v>0</v>
      </c>
      <c r="BN84" s="622">
        <f t="shared" si="71"/>
        <v>0</v>
      </c>
      <c r="BO84" s="367">
        <f t="shared" si="72"/>
        <v>0</v>
      </c>
      <c r="BP84" s="625">
        <f t="shared" si="73"/>
        <v>0</v>
      </c>
      <c r="BQ84" s="374">
        <f t="shared" si="74"/>
        <v>0</v>
      </c>
      <c r="BR84" s="375">
        <f t="shared" si="75"/>
        <v>0</v>
      </c>
      <c r="BS84" s="376">
        <f t="shared" si="76"/>
        <v>0</v>
      </c>
      <c r="BT84" s="482">
        <f t="shared" si="77"/>
        <v>0</v>
      </c>
      <c r="BU84" s="366">
        <f t="shared" si="78"/>
        <v>0</v>
      </c>
      <c r="BV84" s="622">
        <f t="shared" si="79"/>
        <v>0</v>
      </c>
      <c r="BW84" s="367">
        <f t="shared" si="80"/>
        <v>0</v>
      </c>
      <c r="BX84" s="625">
        <f t="shared" si="81"/>
        <v>0</v>
      </c>
      <c r="BY84" s="374">
        <f t="shared" si="82"/>
        <v>0</v>
      </c>
      <c r="BZ84" s="375">
        <f t="shared" si="83"/>
        <v>0</v>
      </c>
      <c r="CA84" s="376">
        <f t="shared" si="84"/>
        <v>0</v>
      </c>
      <c r="CB84" s="482">
        <f t="shared" si="85"/>
        <v>0</v>
      </c>
      <c r="CC84" s="293">
        <f t="shared" si="43"/>
        <v>0</v>
      </c>
      <c r="CD84" s="294" t="str">
        <f>IF(CC84=0,"",
IF(SUM($CC$34:CC84)=1,CE84,
IF($CC$155&gt;SUM($CC$34:CC84),_xlfn.CONCAT(", ",CE84),
IF($CC$155=SUM($CC$34:CC84),_xlfn.CONCAT(" y ",CE84)))))</f>
        <v/>
      </c>
      <c r="CE84" s="89" t="s">
        <v>5184</v>
      </c>
      <c r="CG84" s="465">
        <f t="shared" si="44"/>
        <v>0</v>
      </c>
    </row>
    <row r="85" spans="1:85" ht="15" customHeight="1">
      <c r="A85" s="64"/>
      <c r="B85" s="11"/>
      <c r="C85" s="58" t="s">
        <v>5185</v>
      </c>
      <c r="D85" s="1144" t="str">
        <f>IF(CNGE_2025_M1_Secc5_Sub1!$D81="","",CNGE_2025_M1_Secc5_Sub1!$D81)</f>
        <v/>
      </c>
      <c r="E85" s="889"/>
      <c r="F85" s="890"/>
      <c r="G85" s="992"/>
      <c r="H85" s="884"/>
      <c r="I85" s="884"/>
      <c r="J85" s="885"/>
      <c r="K85" s="813"/>
      <c r="L85" s="813"/>
      <c r="M85" s="813"/>
      <c r="N85" s="813"/>
      <c r="O85" s="813"/>
      <c r="P85" s="813"/>
      <c r="Q85" s="813"/>
      <c r="R85" s="813"/>
      <c r="S85" s="813"/>
      <c r="T85" s="813"/>
      <c r="U85" s="813"/>
      <c r="V85" s="813"/>
      <c r="W85" s="813"/>
      <c r="X85" s="813"/>
      <c r="Y85" s="813"/>
      <c r="Z85" s="813"/>
      <c r="AA85" s="813"/>
      <c r="AB85" s="813"/>
      <c r="AC85" s="813"/>
      <c r="AD85" s="813"/>
      <c r="AG85" s="302">
        <f t="shared" si="0"/>
        <v>0</v>
      </c>
      <c r="AH85" s="321">
        <f t="shared" si="45"/>
        <v>0</v>
      </c>
      <c r="AI85" s="293">
        <f t="shared" si="1"/>
        <v>0</v>
      </c>
      <c r="AJ85" s="294" t="str">
        <f>IF(AI85=0,"",
IF(SUM($AI$34:AI85)=1,AK85,
IF($AI$155&gt;SUM($AI$34:AI85),_xlfn.CONCAT(", ",AK85),
IF($AI$155=SUM($AI$34:AI85),_xlfn.CONCAT(" y ",AK85)))))</f>
        <v/>
      </c>
      <c r="AK85" s="89" t="s">
        <v>5186</v>
      </c>
      <c r="AL85" s="612">
        <f t="shared" si="46"/>
        <v>0</v>
      </c>
      <c r="AM85" s="613">
        <f t="shared" si="47"/>
        <v>0</v>
      </c>
      <c r="AN85" s="614">
        <f t="shared" si="48"/>
        <v>0</v>
      </c>
      <c r="AO85" s="615">
        <f t="shared" si="49"/>
        <v>0</v>
      </c>
      <c r="AP85" s="338">
        <f t="shared" si="6"/>
        <v>0</v>
      </c>
      <c r="AQ85" s="294" t="str">
        <f>IF(AP85=0,"",
IF(SUM($AP$34:AP85)=1,AR85,
IF($AP$155&gt;SUM($AP$34:AP85),_xlfn.CONCAT(", ",AR85),
IF($AP$155=SUM($AP$34:AP85),_xlfn.CONCAT(" y ",AR85)))))</f>
        <v/>
      </c>
      <c r="AR85" s="368" t="s">
        <v>5186</v>
      </c>
      <c r="AS85" s="374">
        <f t="shared" si="50"/>
        <v>0</v>
      </c>
      <c r="AT85" s="375">
        <f t="shared" si="51"/>
        <v>0</v>
      </c>
      <c r="AU85" s="376">
        <f t="shared" si="52"/>
        <v>0</v>
      </c>
      <c r="AV85" s="482">
        <f t="shared" si="53"/>
        <v>0</v>
      </c>
      <c r="AW85" s="366">
        <f t="shared" si="54"/>
        <v>0</v>
      </c>
      <c r="AX85" s="622">
        <f t="shared" si="55"/>
        <v>0</v>
      </c>
      <c r="AY85" s="367">
        <f t="shared" si="56"/>
        <v>0</v>
      </c>
      <c r="AZ85" s="625">
        <f t="shared" si="57"/>
        <v>0</v>
      </c>
      <c r="BA85" s="374">
        <f t="shared" si="58"/>
        <v>0</v>
      </c>
      <c r="BB85" s="375">
        <f t="shared" si="59"/>
        <v>0</v>
      </c>
      <c r="BC85" s="376">
        <f t="shared" si="60"/>
        <v>0</v>
      </c>
      <c r="BD85" s="482">
        <f t="shared" si="61"/>
        <v>0</v>
      </c>
      <c r="BE85" s="366">
        <f t="shared" si="62"/>
        <v>0</v>
      </c>
      <c r="BF85" s="622">
        <f t="shared" si="63"/>
        <v>0</v>
      </c>
      <c r="BG85" s="367">
        <f t="shared" si="64"/>
        <v>0</v>
      </c>
      <c r="BH85" s="625">
        <f t="shared" si="65"/>
        <v>0</v>
      </c>
      <c r="BI85" s="374">
        <f t="shared" si="66"/>
        <v>0</v>
      </c>
      <c r="BJ85" s="375">
        <f t="shared" si="67"/>
        <v>0</v>
      </c>
      <c r="BK85" s="376">
        <f t="shared" si="68"/>
        <v>0</v>
      </c>
      <c r="BL85" s="482">
        <f t="shared" si="69"/>
        <v>0</v>
      </c>
      <c r="BM85" s="366">
        <f t="shared" si="70"/>
        <v>0</v>
      </c>
      <c r="BN85" s="622">
        <f t="shared" si="71"/>
        <v>0</v>
      </c>
      <c r="BO85" s="367">
        <f t="shared" si="72"/>
        <v>0</v>
      </c>
      <c r="BP85" s="625">
        <f t="shared" si="73"/>
        <v>0</v>
      </c>
      <c r="BQ85" s="374">
        <f t="shared" si="74"/>
        <v>0</v>
      </c>
      <c r="BR85" s="375">
        <f t="shared" si="75"/>
        <v>0</v>
      </c>
      <c r="BS85" s="376">
        <f t="shared" si="76"/>
        <v>0</v>
      </c>
      <c r="BT85" s="482">
        <f t="shared" si="77"/>
        <v>0</v>
      </c>
      <c r="BU85" s="366">
        <f t="shared" si="78"/>
        <v>0</v>
      </c>
      <c r="BV85" s="622">
        <f t="shared" si="79"/>
        <v>0</v>
      </c>
      <c r="BW85" s="367">
        <f t="shared" si="80"/>
        <v>0</v>
      </c>
      <c r="BX85" s="625">
        <f t="shared" si="81"/>
        <v>0</v>
      </c>
      <c r="BY85" s="374">
        <f t="shared" si="82"/>
        <v>0</v>
      </c>
      <c r="BZ85" s="375">
        <f t="shared" si="83"/>
        <v>0</v>
      </c>
      <c r="CA85" s="376">
        <f t="shared" si="84"/>
        <v>0</v>
      </c>
      <c r="CB85" s="482">
        <f t="shared" si="85"/>
        <v>0</v>
      </c>
      <c r="CC85" s="293">
        <f t="shared" si="43"/>
        <v>0</v>
      </c>
      <c r="CD85" s="294" t="str">
        <f>IF(CC85=0,"",
IF(SUM($CC$34:CC85)=1,CE85,
IF($CC$155&gt;SUM($CC$34:CC85),_xlfn.CONCAT(", ",CE85),
IF($CC$155=SUM($CC$34:CC85),_xlfn.CONCAT(" y ",CE85)))))</f>
        <v/>
      </c>
      <c r="CE85" s="89" t="s">
        <v>5186</v>
      </c>
      <c r="CG85" s="465">
        <f t="shared" si="44"/>
        <v>0</v>
      </c>
    </row>
    <row r="86" spans="1:85" ht="15" customHeight="1">
      <c r="A86" s="64"/>
      <c r="B86" s="11"/>
      <c r="C86" s="58" t="s">
        <v>5187</v>
      </c>
      <c r="D86" s="1144" t="str">
        <f>IF(CNGE_2025_M1_Secc5_Sub1!$D82="","",CNGE_2025_M1_Secc5_Sub1!$D82)</f>
        <v/>
      </c>
      <c r="E86" s="889"/>
      <c r="F86" s="890"/>
      <c r="G86" s="992"/>
      <c r="H86" s="884"/>
      <c r="I86" s="884"/>
      <c r="J86" s="885"/>
      <c r="K86" s="813"/>
      <c r="L86" s="813"/>
      <c r="M86" s="813"/>
      <c r="N86" s="813"/>
      <c r="O86" s="813"/>
      <c r="P86" s="813"/>
      <c r="Q86" s="813"/>
      <c r="R86" s="813"/>
      <c r="S86" s="813"/>
      <c r="T86" s="813"/>
      <c r="U86" s="813"/>
      <c r="V86" s="813"/>
      <c r="W86" s="813"/>
      <c r="X86" s="813"/>
      <c r="Y86" s="813"/>
      <c r="Z86" s="813"/>
      <c r="AA86" s="813"/>
      <c r="AB86" s="813"/>
      <c r="AC86" s="813"/>
      <c r="AD86" s="813"/>
      <c r="AG86" s="302">
        <f t="shared" si="0"/>
        <v>0</v>
      </c>
      <c r="AH86" s="321">
        <f t="shared" si="45"/>
        <v>0</v>
      </c>
      <c r="AI86" s="293">
        <f t="shared" si="1"/>
        <v>0</v>
      </c>
      <c r="AJ86" s="294" t="str">
        <f>IF(AI86=0,"",
IF(SUM($AI$34:AI86)=1,AK86,
IF($AI$155&gt;SUM($AI$34:AI86),_xlfn.CONCAT(", ",AK86),
IF($AI$155=SUM($AI$34:AI86),_xlfn.CONCAT(" y ",AK86)))))</f>
        <v/>
      </c>
      <c r="AK86" s="89" t="s">
        <v>5188</v>
      </c>
      <c r="AL86" s="612">
        <f t="shared" si="46"/>
        <v>0</v>
      </c>
      <c r="AM86" s="613">
        <f t="shared" si="47"/>
        <v>0</v>
      </c>
      <c r="AN86" s="614">
        <f t="shared" si="48"/>
        <v>0</v>
      </c>
      <c r="AO86" s="615">
        <f t="shared" si="49"/>
        <v>0</v>
      </c>
      <c r="AP86" s="338">
        <f t="shared" si="6"/>
        <v>0</v>
      </c>
      <c r="AQ86" s="294" t="str">
        <f>IF(AP86=0,"",
IF(SUM($AP$34:AP86)=1,AR86,
IF($AP$155&gt;SUM($AP$34:AP86),_xlfn.CONCAT(", ",AR86),
IF($AP$155=SUM($AP$34:AP86),_xlfn.CONCAT(" y ",AR86)))))</f>
        <v/>
      </c>
      <c r="AR86" s="368" t="s">
        <v>5188</v>
      </c>
      <c r="AS86" s="374">
        <f t="shared" si="50"/>
        <v>0</v>
      </c>
      <c r="AT86" s="375">
        <f t="shared" si="51"/>
        <v>0</v>
      </c>
      <c r="AU86" s="376">
        <f t="shared" si="52"/>
        <v>0</v>
      </c>
      <c r="AV86" s="482">
        <f t="shared" si="53"/>
        <v>0</v>
      </c>
      <c r="AW86" s="366">
        <f t="shared" si="54"/>
        <v>0</v>
      </c>
      <c r="AX86" s="622">
        <f t="shared" si="55"/>
        <v>0</v>
      </c>
      <c r="AY86" s="367">
        <f t="shared" si="56"/>
        <v>0</v>
      </c>
      <c r="AZ86" s="625">
        <f t="shared" si="57"/>
        <v>0</v>
      </c>
      <c r="BA86" s="374">
        <f t="shared" si="58"/>
        <v>0</v>
      </c>
      <c r="BB86" s="375">
        <f t="shared" si="59"/>
        <v>0</v>
      </c>
      <c r="BC86" s="376">
        <f t="shared" si="60"/>
        <v>0</v>
      </c>
      <c r="BD86" s="482">
        <f t="shared" si="61"/>
        <v>0</v>
      </c>
      <c r="BE86" s="366">
        <f t="shared" si="62"/>
        <v>0</v>
      </c>
      <c r="BF86" s="622">
        <f t="shared" si="63"/>
        <v>0</v>
      </c>
      <c r="BG86" s="367">
        <f t="shared" si="64"/>
        <v>0</v>
      </c>
      <c r="BH86" s="625">
        <f t="shared" si="65"/>
        <v>0</v>
      </c>
      <c r="BI86" s="374">
        <f t="shared" si="66"/>
        <v>0</v>
      </c>
      <c r="BJ86" s="375">
        <f t="shared" si="67"/>
        <v>0</v>
      </c>
      <c r="BK86" s="376">
        <f t="shared" si="68"/>
        <v>0</v>
      </c>
      <c r="BL86" s="482">
        <f t="shared" si="69"/>
        <v>0</v>
      </c>
      <c r="BM86" s="366">
        <f t="shared" si="70"/>
        <v>0</v>
      </c>
      <c r="BN86" s="622">
        <f t="shared" si="71"/>
        <v>0</v>
      </c>
      <c r="BO86" s="367">
        <f t="shared" si="72"/>
        <v>0</v>
      </c>
      <c r="BP86" s="625">
        <f t="shared" si="73"/>
        <v>0</v>
      </c>
      <c r="BQ86" s="374">
        <f t="shared" si="74"/>
        <v>0</v>
      </c>
      <c r="BR86" s="375">
        <f t="shared" si="75"/>
        <v>0</v>
      </c>
      <c r="BS86" s="376">
        <f t="shared" si="76"/>
        <v>0</v>
      </c>
      <c r="BT86" s="482">
        <f t="shared" si="77"/>
        <v>0</v>
      </c>
      <c r="BU86" s="366">
        <f t="shared" si="78"/>
        <v>0</v>
      </c>
      <c r="BV86" s="622">
        <f t="shared" si="79"/>
        <v>0</v>
      </c>
      <c r="BW86" s="367">
        <f t="shared" si="80"/>
        <v>0</v>
      </c>
      <c r="BX86" s="625">
        <f t="shared" si="81"/>
        <v>0</v>
      </c>
      <c r="BY86" s="374">
        <f t="shared" si="82"/>
        <v>0</v>
      </c>
      <c r="BZ86" s="375">
        <f t="shared" si="83"/>
        <v>0</v>
      </c>
      <c r="CA86" s="376">
        <f t="shared" si="84"/>
        <v>0</v>
      </c>
      <c r="CB86" s="482">
        <f t="shared" si="85"/>
        <v>0</v>
      </c>
      <c r="CC86" s="293">
        <f t="shared" si="43"/>
        <v>0</v>
      </c>
      <c r="CD86" s="294" t="str">
        <f>IF(CC86=0,"",
IF(SUM($CC$34:CC86)=1,CE86,
IF($CC$155&gt;SUM($CC$34:CC86),_xlfn.CONCAT(", ",CE86),
IF($CC$155=SUM($CC$34:CC86),_xlfn.CONCAT(" y ",CE86)))))</f>
        <v/>
      </c>
      <c r="CE86" s="89" t="s">
        <v>5188</v>
      </c>
      <c r="CG86" s="465">
        <f t="shared" si="44"/>
        <v>0</v>
      </c>
    </row>
    <row r="87" spans="1:85" ht="15" customHeight="1">
      <c r="A87" s="64"/>
      <c r="B87" s="11"/>
      <c r="C87" s="58" t="s">
        <v>5189</v>
      </c>
      <c r="D87" s="1144" t="str">
        <f>IF(CNGE_2025_M1_Secc5_Sub1!$D83="","",CNGE_2025_M1_Secc5_Sub1!$D83)</f>
        <v/>
      </c>
      <c r="E87" s="889"/>
      <c r="F87" s="890"/>
      <c r="G87" s="992"/>
      <c r="H87" s="884"/>
      <c r="I87" s="884"/>
      <c r="J87" s="885"/>
      <c r="K87" s="813"/>
      <c r="L87" s="813"/>
      <c r="M87" s="813"/>
      <c r="N87" s="813"/>
      <c r="O87" s="813"/>
      <c r="P87" s="813"/>
      <c r="Q87" s="813"/>
      <c r="R87" s="813"/>
      <c r="S87" s="813"/>
      <c r="T87" s="813"/>
      <c r="U87" s="813"/>
      <c r="V87" s="813"/>
      <c r="W87" s="813"/>
      <c r="X87" s="813"/>
      <c r="Y87" s="813"/>
      <c r="Z87" s="813"/>
      <c r="AA87" s="813"/>
      <c r="AB87" s="813"/>
      <c r="AC87" s="813"/>
      <c r="AD87" s="813"/>
      <c r="AG87" s="302">
        <f t="shared" si="0"/>
        <v>0</v>
      </c>
      <c r="AH87" s="321">
        <f t="shared" si="45"/>
        <v>0</v>
      </c>
      <c r="AI87" s="293">
        <f t="shared" si="1"/>
        <v>0</v>
      </c>
      <c r="AJ87" s="294" t="str">
        <f>IF(AI87=0,"",
IF(SUM($AI$34:AI87)=1,AK87,
IF($AI$155&gt;SUM($AI$34:AI87),_xlfn.CONCAT(", ",AK87),
IF($AI$155=SUM($AI$34:AI87),_xlfn.CONCAT(" y ",AK87)))))</f>
        <v/>
      </c>
      <c r="AK87" s="89" t="s">
        <v>5190</v>
      </c>
      <c r="AL87" s="612">
        <f t="shared" si="46"/>
        <v>0</v>
      </c>
      <c r="AM87" s="613">
        <f t="shared" si="47"/>
        <v>0</v>
      </c>
      <c r="AN87" s="614">
        <f t="shared" si="48"/>
        <v>0</v>
      </c>
      <c r="AO87" s="615">
        <f t="shared" si="49"/>
        <v>0</v>
      </c>
      <c r="AP87" s="338">
        <f t="shared" si="6"/>
        <v>0</v>
      </c>
      <c r="AQ87" s="294" t="str">
        <f>IF(AP87=0,"",
IF(SUM($AP$34:AP87)=1,AR87,
IF($AP$155&gt;SUM($AP$34:AP87),_xlfn.CONCAT(", ",AR87),
IF($AP$155=SUM($AP$34:AP87),_xlfn.CONCAT(" y ",AR87)))))</f>
        <v/>
      </c>
      <c r="AR87" s="368" t="s">
        <v>5190</v>
      </c>
      <c r="AS87" s="374">
        <f t="shared" si="50"/>
        <v>0</v>
      </c>
      <c r="AT87" s="375">
        <f t="shared" si="51"/>
        <v>0</v>
      </c>
      <c r="AU87" s="376">
        <f t="shared" si="52"/>
        <v>0</v>
      </c>
      <c r="AV87" s="482">
        <f t="shared" si="53"/>
        <v>0</v>
      </c>
      <c r="AW87" s="366">
        <f t="shared" si="54"/>
        <v>0</v>
      </c>
      <c r="AX87" s="622">
        <f t="shared" si="55"/>
        <v>0</v>
      </c>
      <c r="AY87" s="367">
        <f t="shared" si="56"/>
        <v>0</v>
      </c>
      <c r="AZ87" s="625">
        <f t="shared" si="57"/>
        <v>0</v>
      </c>
      <c r="BA87" s="374">
        <f t="shared" si="58"/>
        <v>0</v>
      </c>
      <c r="BB87" s="375">
        <f t="shared" si="59"/>
        <v>0</v>
      </c>
      <c r="BC87" s="376">
        <f t="shared" si="60"/>
        <v>0</v>
      </c>
      <c r="BD87" s="482">
        <f t="shared" si="61"/>
        <v>0</v>
      </c>
      <c r="BE87" s="366">
        <f t="shared" si="62"/>
        <v>0</v>
      </c>
      <c r="BF87" s="622">
        <f t="shared" si="63"/>
        <v>0</v>
      </c>
      <c r="BG87" s="367">
        <f t="shared" si="64"/>
        <v>0</v>
      </c>
      <c r="BH87" s="625">
        <f t="shared" si="65"/>
        <v>0</v>
      </c>
      <c r="BI87" s="374">
        <f t="shared" si="66"/>
        <v>0</v>
      </c>
      <c r="BJ87" s="375">
        <f t="shared" si="67"/>
        <v>0</v>
      </c>
      <c r="BK87" s="376">
        <f t="shared" si="68"/>
        <v>0</v>
      </c>
      <c r="BL87" s="482">
        <f t="shared" si="69"/>
        <v>0</v>
      </c>
      <c r="BM87" s="366">
        <f t="shared" si="70"/>
        <v>0</v>
      </c>
      <c r="BN87" s="622">
        <f t="shared" si="71"/>
        <v>0</v>
      </c>
      <c r="BO87" s="367">
        <f t="shared" si="72"/>
        <v>0</v>
      </c>
      <c r="BP87" s="625">
        <f t="shared" si="73"/>
        <v>0</v>
      </c>
      <c r="BQ87" s="374">
        <f t="shared" si="74"/>
        <v>0</v>
      </c>
      <c r="BR87" s="375">
        <f t="shared" si="75"/>
        <v>0</v>
      </c>
      <c r="BS87" s="376">
        <f t="shared" si="76"/>
        <v>0</v>
      </c>
      <c r="BT87" s="482">
        <f t="shared" si="77"/>
        <v>0</v>
      </c>
      <c r="BU87" s="366">
        <f t="shared" si="78"/>
        <v>0</v>
      </c>
      <c r="BV87" s="622">
        <f t="shared" si="79"/>
        <v>0</v>
      </c>
      <c r="BW87" s="367">
        <f t="shared" si="80"/>
        <v>0</v>
      </c>
      <c r="BX87" s="625">
        <f t="shared" si="81"/>
        <v>0</v>
      </c>
      <c r="BY87" s="374">
        <f t="shared" si="82"/>
        <v>0</v>
      </c>
      <c r="BZ87" s="375">
        <f t="shared" si="83"/>
        <v>0</v>
      </c>
      <c r="CA87" s="376">
        <f t="shared" si="84"/>
        <v>0</v>
      </c>
      <c r="CB87" s="482">
        <f t="shared" si="85"/>
        <v>0</v>
      </c>
      <c r="CC87" s="293">
        <f t="shared" si="43"/>
        <v>0</v>
      </c>
      <c r="CD87" s="294" t="str">
        <f>IF(CC87=0,"",
IF(SUM($CC$34:CC87)=1,CE87,
IF($CC$155&gt;SUM($CC$34:CC87),_xlfn.CONCAT(", ",CE87),
IF($CC$155=SUM($CC$34:CC87),_xlfn.CONCAT(" y ",CE87)))))</f>
        <v/>
      </c>
      <c r="CE87" s="89" t="s">
        <v>5190</v>
      </c>
      <c r="CG87" s="465">
        <f t="shared" si="44"/>
        <v>0</v>
      </c>
    </row>
    <row r="88" spans="1:85" ht="15" customHeight="1">
      <c r="A88" s="64"/>
      <c r="B88" s="11"/>
      <c r="C88" s="58" t="s">
        <v>5191</v>
      </c>
      <c r="D88" s="1144" t="str">
        <f>IF(CNGE_2025_M1_Secc5_Sub1!$D84="","",CNGE_2025_M1_Secc5_Sub1!$D84)</f>
        <v/>
      </c>
      <c r="E88" s="889"/>
      <c r="F88" s="890"/>
      <c r="G88" s="992"/>
      <c r="H88" s="884"/>
      <c r="I88" s="884"/>
      <c r="J88" s="885"/>
      <c r="K88" s="813"/>
      <c r="L88" s="813"/>
      <c r="M88" s="813"/>
      <c r="N88" s="813"/>
      <c r="O88" s="813"/>
      <c r="P88" s="813"/>
      <c r="Q88" s="813"/>
      <c r="R88" s="813"/>
      <c r="S88" s="813"/>
      <c r="T88" s="813"/>
      <c r="U88" s="813"/>
      <c r="V88" s="813"/>
      <c r="W88" s="813"/>
      <c r="X88" s="813"/>
      <c r="Y88" s="813"/>
      <c r="Z88" s="813"/>
      <c r="AA88" s="813"/>
      <c r="AB88" s="813"/>
      <c r="AC88" s="813"/>
      <c r="AD88" s="813"/>
      <c r="AG88" s="302">
        <f t="shared" si="0"/>
        <v>0</v>
      </c>
      <c r="AH88" s="321">
        <f t="shared" si="45"/>
        <v>0</v>
      </c>
      <c r="AI88" s="293">
        <f t="shared" si="1"/>
        <v>0</v>
      </c>
      <c r="AJ88" s="294" t="str">
        <f>IF(AI88=0,"",
IF(SUM($AI$34:AI88)=1,AK88,
IF($AI$155&gt;SUM($AI$34:AI88),_xlfn.CONCAT(", ",AK88),
IF($AI$155=SUM($AI$34:AI88),_xlfn.CONCAT(" y ",AK88)))))</f>
        <v/>
      </c>
      <c r="AK88" s="89" t="s">
        <v>5192</v>
      </c>
      <c r="AL88" s="612">
        <f t="shared" si="46"/>
        <v>0</v>
      </c>
      <c r="AM88" s="613">
        <f t="shared" si="47"/>
        <v>0</v>
      </c>
      <c r="AN88" s="614">
        <f t="shared" si="48"/>
        <v>0</v>
      </c>
      <c r="AO88" s="615">
        <f t="shared" si="49"/>
        <v>0</v>
      </c>
      <c r="AP88" s="338">
        <f t="shared" si="6"/>
        <v>0</v>
      </c>
      <c r="AQ88" s="294" t="str">
        <f>IF(AP88=0,"",
IF(SUM($AP$34:AP88)=1,AR88,
IF($AP$155&gt;SUM($AP$34:AP88),_xlfn.CONCAT(", ",AR88),
IF($AP$155=SUM($AP$34:AP88),_xlfn.CONCAT(" y ",AR88)))))</f>
        <v/>
      </c>
      <c r="AR88" s="368" t="s">
        <v>5192</v>
      </c>
      <c r="AS88" s="374">
        <f t="shared" si="50"/>
        <v>0</v>
      </c>
      <c r="AT88" s="375">
        <f t="shared" si="51"/>
        <v>0</v>
      </c>
      <c r="AU88" s="376">
        <f t="shared" si="52"/>
        <v>0</v>
      </c>
      <c r="AV88" s="482">
        <f t="shared" si="53"/>
        <v>0</v>
      </c>
      <c r="AW88" s="366">
        <f t="shared" si="54"/>
        <v>0</v>
      </c>
      <c r="AX88" s="622">
        <f t="shared" si="55"/>
        <v>0</v>
      </c>
      <c r="AY88" s="367">
        <f t="shared" si="56"/>
        <v>0</v>
      </c>
      <c r="AZ88" s="625">
        <f t="shared" si="57"/>
        <v>0</v>
      </c>
      <c r="BA88" s="374">
        <f t="shared" si="58"/>
        <v>0</v>
      </c>
      <c r="BB88" s="375">
        <f t="shared" si="59"/>
        <v>0</v>
      </c>
      <c r="BC88" s="376">
        <f t="shared" si="60"/>
        <v>0</v>
      </c>
      <c r="BD88" s="482">
        <f t="shared" si="61"/>
        <v>0</v>
      </c>
      <c r="BE88" s="366">
        <f t="shared" si="62"/>
        <v>0</v>
      </c>
      <c r="BF88" s="622">
        <f t="shared" si="63"/>
        <v>0</v>
      </c>
      <c r="BG88" s="367">
        <f t="shared" si="64"/>
        <v>0</v>
      </c>
      <c r="BH88" s="625">
        <f t="shared" si="65"/>
        <v>0</v>
      </c>
      <c r="BI88" s="374">
        <f t="shared" si="66"/>
        <v>0</v>
      </c>
      <c r="BJ88" s="375">
        <f t="shared" si="67"/>
        <v>0</v>
      </c>
      <c r="BK88" s="376">
        <f t="shared" si="68"/>
        <v>0</v>
      </c>
      <c r="BL88" s="482">
        <f t="shared" si="69"/>
        <v>0</v>
      </c>
      <c r="BM88" s="366">
        <f t="shared" si="70"/>
        <v>0</v>
      </c>
      <c r="BN88" s="622">
        <f t="shared" si="71"/>
        <v>0</v>
      </c>
      <c r="BO88" s="367">
        <f t="shared" si="72"/>
        <v>0</v>
      </c>
      <c r="BP88" s="625">
        <f t="shared" si="73"/>
        <v>0</v>
      </c>
      <c r="BQ88" s="374">
        <f t="shared" si="74"/>
        <v>0</v>
      </c>
      <c r="BR88" s="375">
        <f t="shared" si="75"/>
        <v>0</v>
      </c>
      <c r="BS88" s="376">
        <f t="shared" si="76"/>
        <v>0</v>
      </c>
      <c r="BT88" s="482">
        <f t="shared" si="77"/>
        <v>0</v>
      </c>
      <c r="BU88" s="366">
        <f t="shared" si="78"/>
        <v>0</v>
      </c>
      <c r="BV88" s="622">
        <f t="shared" si="79"/>
        <v>0</v>
      </c>
      <c r="BW88" s="367">
        <f t="shared" si="80"/>
        <v>0</v>
      </c>
      <c r="BX88" s="625">
        <f t="shared" si="81"/>
        <v>0</v>
      </c>
      <c r="BY88" s="374">
        <f t="shared" si="82"/>
        <v>0</v>
      </c>
      <c r="BZ88" s="375">
        <f t="shared" si="83"/>
        <v>0</v>
      </c>
      <c r="CA88" s="376">
        <f t="shared" si="84"/>
        <v>0</v>
      </c>
      <c r="CB88" s="482">
        <f t="shared" si="85"/>
        <v>0</v>
      </c>
      <c r="CC88" s="293">
        <f t="shared" si="43"/>
        <v>0</v>
      </c>
      <c r="CD88" s="294" t="str">
        <f>IF(CC88=0,"",
IF(SUM($CC$34:CC88)=1,CE88,
IF($CC$155&gt;SUM($CC$34:CC88),_xlfn.CONCAT(", ",CE88),
IF($CC$155=SUM($CC$34:CC88),_xlfn.CONCAT(" y ",CE88)))))</f>
        <v/>
      </c>
      <c r="CE88" s="89" t="s">
        <v>5192</v>
      </c>
      <c r="CG88" s="465">
        <f t="shared" si="44"/>
        <v>0</v>
      </c>
    </row>
    <row r="89" spans="1:85" ht="15" customHeight="1">
      <c r="A89" s="64"/>
      <c r="B89" s="11"/>
      <c r="C89" s="58" t="s">
        <v>5193</v>
      </c>
      <c r="D89" s="1144" t="str">
        <f>IF(CNGE_2025_M1_Secc5_Sub1!$D85="","",CNGE_2025_M1_Secc5_Sub1!$D85)</f>
        <v/>
      </c>
      <c r="E89" s="889"/>
      <c r="F89" s="890"/>
      <c r="G89" s="992"/>
      <c r="H89" s="884"/>
      <c r="I89" s="884"/>
      <c r="J89" s="885"/>
      <c r="K89" s="813"/>
      <c r="L89" s="813"/>
      <c r="M89" s="813"/>
      <c r="N89" s="813"/>
      <c r="O89" s="813"/>
      <c r="P89" s="813"/>
      <c r="Q89" s="813"/>
      <c r="R89" s="813"/>
      <c r="S89" s="813"/>
      <c r="T89" s="813"/>
      <c r="U89" s="813"/>
      <c r="V89" s="813"/>
      <c r="W89" s="813"/>
      <c r="X89" s="813"/>
      <c r="Y89" s="813"/>
      <c r="Z89" s="813"/>
      <c r="AA89" s="813"/>
      <c r="AB89" s="813"/>
      <c r="AC89" s="813"/>
      <c r="AD89" s="813"/>
      <c r="AG89" s="302">
        <f t="shared" si="0"/>
        <v>0</v>
      </c>
      <c r="AH89" s="321">
        <f t="shared" si="45"/>
        <v>0</v>
      </c>
      <c r="AI89" s="293">
        <f t="shared" si="1"/>
        <v>0</v>
      </c>
      <c r="AJ89" s="294" t="str">
        <f>IF(AI89=0,"",
IF(SUM($AI$34:AI89)=1,AK89,
IF($AI$155&gt;SUM($AI$34:AI89),_xlfn.CONCAT(", ",AK89),
IF($AI$155=SUM($AI$34:AI89),_xlfn.CONCAT(" y ",AK89)))))</f>
        <v/>
      </c>
      <c r="AK89" s="89" t="s">
        <v>5194</v>
      </c>
      <c r="AL89" s="612">
        <f t="shared" si="46"/>
        <v>0</v>
      </c>
      <c r="AM89" s="613">
        <f t="shared" si="47"/>
        <v>0</v>
      </c>
      <c r="AN89" s="614">
        <f t="shared" si="48"/>
        <v>0</v>
      </c>
      <c r="AO89" s="615">
        <f t="shared" si="49"/>
        <v>0</v>
      </c>
      <c r="AP89" s="338">
        <f t="shared" si="6"/>
        <v>0</v>
      </c>
      <c r="AQ89" s="294" t="str">
        <f>IF(AP89=0,"",
IF(SUM($AP$34:AP89)=1,AR89,
IF($AP$155&gt;SUM($AP$34:AP89),_xlfn.CONCAT(", ",AR89),
IF($AP$155=SUM($AP$34:AP89),_xlfn.CONCAT(" y ",AR89)))))</f>
        <v/>
      </c>
      <c r="AR89" s="368" t="s">
        <v>5194</v>
      </c>
      <c r="AS89" s="374">
        <f t="shared" si="50"/>
        <v>0</v>
      </c>
      <c r="AT89" s="375">
        <f t="shared" si="51"/>
        <v>0</v>
      </c>
      <c r="AU89" s="376">
        <f t="shared" si="52"/>
        <v>0</v>
      </c>
      <c r="AV89" s="482">
        <f t="shared" si="53"/>
        <v>0</v>
      </c>
      <c r="AW89" s="366">
        <f t="shared" si="54"/>
        <v>0</v>
      </c>
      <c r="AX89" s="622">
        <f t="shared" si="55"/>
        <v>0</v>
      </c>
      <c r="AY89" s="367">
        <f t="shared" si="56"/>
        <v>0</v>
      </c>
      <c r="AZ89" s="625">
        <f t="shared" si="57"/>
        <v>0</v>
      </c>
      <c r="BA89" s="374">
        <f t="shared" si="58"/>
        <v>0</v>
      </c>
      <c r="BB89" s="375">
        <f t="shared" si="59"/>
        <v>0</v>
      </c>
      <c r="BC89" s="376">
        <f t="shared" si="60"/>
        <v>0</v>
      </c>
      <c r="BD89" s="482">
        <f t="shared" si="61"/>
        <v>0</v>
      </c>
      <c r="BE89" s="366">
        <f t="shared" si="62"/>
        <v>0</v>
      </c>
      <c r="BF89" s="622">
        <f t="shared" si="63"/>
        <v>0</v>
      </c>
      <c r="BG89" s="367">
        <f t="shared" si="64"/>
        <v>0</v>
      </c>
      <c r="BH89" s="625">
        <f t="shared" si="65"/>
        <v>0</v>
      </c>
      <c r="BI89" s="374">
        <f t="shared" si="66"/>
        <v>0</v>
      </c>
      <c r="BJ89" s="375">
        <f t="shared" si="67"/>
        <v>0</v>
      </c>
      <c r="BK89" s="376">
        <f t="shared" si="68"/>
        <v>0</v>
      </c>
      <c r="BL89" s="482">
        <f t="shared" si="69"/>
        <v>0</v>
      </c>
      <c r="BM89" s="366">
        <f t="shared" si="70"/>
        <v>0</v>
      </c>
      <c r="BN89" s="622">
        <f t="shared" si="71"/>
        <v>0</v>
      </c>
      <c r="BO89" s="367">
        <f t="shared" si="72"/>
        <v>0</v>
      </c>
      <c r="BP89" s="625">
        <f t="shared" si="73"/>
        <v>0</v>
      </c>
      <c r="BQ89" s="374">
        <f t="shared" si="74"/>
        <v>0</v>
      </c>
      <c r="BR89" s="375">
        <f t="shared" si="75"/>
        <v>0</v>
      </c>
      <c r="BS89" s="376">
        <f t="shared" si="76"/>
        <v>0</v>
      </c>
      <c r="BT89" s="482">
        <f t="shared" si="77"/>
        <v>0</v>
      </c>
      <c r="BU89" s="366">
        <f t="shared" si="78"/>
        <v>0</v>
      </c>
      <c r="BV89" s="622">
        <f t="shared" si="79"/>
        <v>0</v>
      </c>
      <c r="BW89" s="367">
        <f t="shared" si="80"/>
        <v>0</v>
      </c>
      <c r="BX89" s="625">
        <f t="shared" si="81"/>
        <v>0</v>
      </c>
      <c r="BY89" s="374">
        <f t="shared" si="82"/>
        <v>0</v>
      </c>
      <c r="BZ89" s="375">
        <f t="shared" si="83"/>
        <v>0</v>
      </c>
      <c r="CA89" s="376">
        <f t="shared" si="84"/>
        <v>0</v>
      </c>
      <c r="CB89" s="482">
        <f t="shared" si="85"/>
        <v>0</v>
      </c>
      <c r="CC89" s="293">
        <f t="shared" si="43"/>
        <v>0</v>
      </c>
      <c r="CD89" s="294" t="str">
        <f>IF(CC89=0,"",
IF(SUM($CC$34:CC89)=1,CE89,
IF($CC$155&gt;SUM($CC$34:CC89),_xlfn.CONCAT(", ",CE89),
IF($CC$155=SUM($CC$34:CC89),_xlfn.CONCAT(" y ",CE89)))))</f>
        <v/>
      </c>
      <c r="CE89" s="89" t="s">
        <v>5194</v>
      </c>
      <c r="CG89" s="465">
        <f t="shared" si="44"/>
        <v>0</v>
      </c>
    </row>
    <row r="90" spans="1:85" ht="15" customHeight="1">
      <c r="A90" s="64"/>
      <c r="B90" s="11"/>
      <c r="C90" s="58" t="s">
        <v>5195</v>
      </c>
      <c r="D90" s="1144" t="str">
        <f>IF(CNGE_2025_M1_Secc5_Sub1!$D86="","",CNGE_2025_M1_Secc5_Sub1!$D86)</f>
        <v/>
      </c>
      <c r="E90" s="889"/>
      <c r="F90" s="890"/>
      <c r="G90" s="992"/>
      <c r="H90" s="884"/>
      <c r="I90" s="884"/>
      <c r="J90" s="885"/>
      <c r="K90" s="813"/>
      <c r="L90" s="813"/>
      <c r="M90" s="813"/>
      <c r="N90" s="813"/>
      <c r="O90" s="813"/>
      <c r="P90" s="813"/>
      <c r="Q90" s="813"/>
      <c r="R90" s="813"/>
      <c r="S90" s="813"/>
      <c r="T90" s="813"/>
      <c r="U90" s="813"/>
      <c r="V90" s="813"/>
      <c r="W90" s="813"/>
      <c r="X90" s="813"/>
      <c r="Y90" s="813"/>
      <c r="Z90" s="813"/>
      <c r="AA90" s="813"/>
      <c r="AB90" s="813"/>
      <c r="AC90" s="813"/>
      <c r="AD90" s="813"/>
      <c r="AG90" s="302">
        <f t="shared" si="0"/>
        <v>0</v>
      </c>
      <c r="AH90" s="321">
        <f t="shared" si="45"/>
        <v>0</v>
      </c>
      <c r="AI90" s="293">
        <f t="shared" si="1"/>
        <v>0</v>
      </c>
      <c r="AJ90" s="294" t="str">
        <f>IF(AI90=0,"",
IF(SUM($AI$34:AI90)=1,AK90,
IF($AI$155&gt;SUM($AI$34:AI90),_xlfn.CONCAT(", ",AK90),
IF($AI$155=SUM($AI$34:AI90),_xlfn.CONCAT(" y ",AK90)))))</f>
        <v/>
      </c>
      <c r="AK90" s="89" t="s">
        <v>5196</v>
      </c>
      <c r="AL90" s="612">
        <f t="shared" si="46"/>
        <v>0</v>
      </c>
      <c r="AM90" s="613">
        <f t="shared" si="47"/>
        <v>0</v>
      </c>
      <c r="AN90" s="614">
        <f t="shared" si="48"/>
        <v>0</v>
      </c>
      <c r="AO90" s="615">
        <f t="shared" si="49"/>
        <v>0</v>
      </c>
      <c r="AP90" s="338">
        <f t="shared" si="6"/>
        <v>0</v>
      </c>
      <c r="AQ90" s="294" t="str">
        <f>IF(AP90=0,"",
IF(SUM($AP$34:AP90)=1,AR90,
IF($AP$155&gt;SUM($AP$34:AP90),_xlfn.CONCAT(", ",AR90),
IF($AP$155=SUM($AP$34:AP90),_xlfn.CONCAT(" y ",AR90)))))</f>
        <v/>
      </c>
      <c r="AR90" s="368" t="s">
        <v>5196</v>
      </c>
      <c r="AS90" s="374">
        <f t="shared" si="50"/>
        <v>0</v>
      </c>
      <c r="AT90" s="375">
        <f t="shared" si="51"/>
        <v>0</v>
      </c>
      <c r="AU90" s="376">
        <f t="shared" si="52"/>
        <v>0</v>
      </c>
      <c r="AV90" s="482">
        <f t="shared" si="53"/>
        <v>0</v>
      </c>
      <c r="AW90" s="366">
        <f t="shared" si="54"/>
        <v>0</v>
      </c>
      <c r="AX90" s="622">
        <f t="shared" si="55"/>
        <v>0</v>
      </c>
      <c r="AY90" s="367">
        <f t="shared" si="56"/>
        <v>0</v>
      </c>
      <c r="AZ90" s="625">
        <f t="shared" si="57"/>
        <v>0</v>
      </c>
      <c r="BA90" s="374">
        <f t="shared" si="58"/>
        <v>0</v>
      </c>
      <c r="BB90" s="375">
        <f t="shared" si="59"/>
        <v>0</v>
      </c>
      <c r="BC90" s="376">
        <f t="shared" si="60"/>
        <v>0</v>
      </c>
      <c r="BD90" s="482">
        <f t="shared" si="61"/>
        <v>0</v>
      </c>
      <c r="BE90" s="366">
        <f t="shared" si="62"/>
        <v>0</v>
      </c>
      <c r="BF90" s="622">
        <f t="shared" si="63"/>
        <v>0</v>
      </c>
      <c r="BG90" s="367">
        <f t="shared" si="64"/>
        <v>0</v>
      </c>
      <c r="BH90" s="625">
        <f t="shared" si="65"/>
        <v>0</v>
      </c>
      <c r="BI90" s="374">
        <f t="shared" si="66"/>
        <v>0</v>
      </c>
      <c r="BJ90" s="375">
        <f t="shared" si="67"/>
        <v>0</v>
      </c>
      <c r="BK90" s="376">
        <f t="shared" si="68"/>
        <v>0</v>
      </c>
      <c r="BL90" s="482">
        <f t="shared" si="69"/>
        <v>0</v>
      </c>
      <c r="BM90" s="366">
        <f t="shared" si="70"/>
        <v>0</v>
      </c>
      <c r="BN90" s="622">
        <f t="shared" si="71"/>
        <v>0</v>
      </c>
      <c r="BO90" s="367">
        <f t="shared" si="72"/>
        <v>0</v>
      </c>
      <c r="BP90" s="625">
        <f t="shared" si="73"/>
        <v>0</v>
      </c>
      <c r="BQ90" s="374">
        <f t="shared" si="74"/>
        <v>0</v>
      </c>
      <c r="BR90" s="375">
        <f t="shared" si="75"/>
        <v>0</v>
      </c>
      <c r="BS90" s="376">
        <f t="shared" si="76"/>
        <v>0</v>
      </c>
      <c r="BT90" s="482">
        <f t="shared" si="77"/>
        <v>0</v>
      </c>
      <c r="BU90" s="366">
        <f t="shared" si="78"/>
        <v>0</v>
      </c>
      <c r="BV90" s="622">
        <f t="shared" si="79"/>
        <v>0</v>
      </c>
      <c r="BW90" s="367">
        <f t="shared" si="80"/>
        <v>0</v>
      </c>
      <c r="BX90" s="625">
        <f t="shared" si="81"/>
        <v>0</v>
      </c>
      <c r="BY90" s="374">
        <f t="shared" si="82"/>
        <v>0</v>
      </c>
      <c r="BZ90" s="375">
        <f t="shared" si="83"/>
        <v>0</v>
      </c>
      <c r="CA90" s="376">
        <f t="shared" si="84"/>
        <v>0</v>
      </c>
      <c r="CB90" s="482">
        <f t="shared" si="85"/>
        <v>0</v>
      </c>
      <c r="CC90" s="293">
        <f t="shared" si="43"/>
        <v>0</v>
      </c>
      <c r="CD90" s="294" t="str">
        <f>IF(CC90=0,"",
IF(SUM($CC$34:CC90)=1,CE90,
IF($CC$155&gt;SUM($CC$34:CC90),_xlfn.CONCAT(", ",CE90),
IF($CC$155=SUM($CC$34:CC90),_xlfn.CONCAT(" y ",CE90)))))</f>
        <v/>
      </c>
      <c r="CE90" s="89" t="s">
        <v>5196</v>
      </c>
      <c r="CG90" s="465">
        <f t="shared" si="44"/>
        <v>0</v>
      </c>
    </row>
    <row r="91" spans="1:85" ht="15" customHeight="1">
      <c r="A91" s="64"/>
      <c r="B91" s="11"/>
      <c r="C91" s="58" t="s">
        <v>5197</v>
      </c>
      <c r="D91" s="1144" t="str">
        <f>IF(CNGE_2025_M1_Secc5_Sub1!$D87="","",CNGE_2025_M1_Secc5_Sub1!$D87)</f>
        <v/>
      </c>
      <c r="E91" s="889"/>
      <c r="F91" s="890"/>
      <c r="G91" s="992"/>
      <c r="H91" s="884"/>
      <c r="I91" s="884"/>
      <c r="J91" s="885"/>
      <c r="K91" s="813"/>
      <c r="L91" s="813"/>
      <c r="M91" s="813"/>
      <c r="N91" s="813"/>
      <c r="O91" s="813"/>
      <c r="P91" s="813"/>
      <c r="Q91" s="813"/>
      <c r="R91" s="813"/>
      <c r="S91" s="813"/>
      <c r="T91" s="813"/>
      <c r="U91" s="813"/>
      <c r="V91" s="813"/>
      <c r="W91" s="813"/>
      <c r="X91" s="813"/>
      <c r="Y91" s="813"/>
      <c r="Z91" s="813"/>
      <c r="AA91" s="813"/>
      <c r="AB91" s="813"/>
      <c r="AC91" s="813"/>
      <c r="AD91" s="813"/>
      <c r="AG91" s="302">
        <f t="shared" si="0"/>
        <v>0</v>
      </c>
      <c r="AH91" s="321">
        <f t="shared" si="45"/>
        <v>0</v>
      </c>
      <c r="AI91" s="293">
        <f t="shared" si="1"/>
        <v>0</v>
      </c>
      <c r="AJ91" s="294" t="str">
        <f>IF(AI91=0,"",
IF(SUM($AI$34:AI91)=1,AK91,
IF($AI$155&gt;SUM($AI$34:AI91),_xlfn.CONCAT(", ",AK91),
IF($AI$155=SUM($AI$34:AI91),_xlfn.CONCAT(" y ",AK91)))))</f>
        <v/>
      </c>
      <c r="AK91" s="89" t="s">
        <v>5198</v>
      </c>
      <c r="AL91" s="612">
        <f t="shared" si="46"/>
        <v>0</v>
      </c>
      <c r="AM91" s="613">
        <f t="shared" si="47"/>
        <v>0</v>
      </c>
      <c r="AN91" s="614">
        <f t="shared" si="48"/>
        <v>0</v>
      </c>
      <c r="AO91" s="615">
        <f t="shared" si="49"/>
        <v>0</v>
      </c>
      <c r="AP91" s="338">
        <f t="shared" si="6"/>
        <v>0</v>
      </c>
      <c r="AQ91" s="294" t="str">
        <f>IF(AP91=0,"",
IF(SUM($AP$34:AP91)=1,AR91,
IF($AP$155&gt;SUM($AP$34:AP91),_xlfn.CONCAT(", ",AR91),
IF($AP$155=SUM($AP$34:AP91),_xlfn.CONCAT(" y ",AR91)))))</f>
        <v/>
      </c>
      <c r="AR91" s="368" t="s">
        <v>5198</v>
      </c>
      <c r="AS91" s="374">
        <f t="shared" si="50"/>
        <v>0</v>
      </c>
      <c r="AT91" s="375">
        <f t="shared" si="51"/>
        <v>0</v>
      </c>
      <c r="AU91" s="376">
        <f t="shared" si="52"/>
        <v>0</v>
      </c>
      <c r="AV91" s="482">
        <f t="shared" si="53"/>
        <v>0</v>
      </c>
      <c r="AW91" s="366">
        <f t="shared" si="54"/>
        <v>0</v>
      </c>
      <c r="AX91" s="622">
        <f t="shared" si="55"/>
        <v>0</v>
      </c>
      <c r="AY91" s="367">
        <f t="shared" si="56"/>
        <v>0</v>
      </c>
      <c r="AZ91" s="625">
        <f t="shared" si="57"/>
        <v>0</v>
      </c>
      <c r="BA91" s="374">
        <f t="shared" si="58"/>
        <v>0</v>
      </c>
      <c r="BB91" s="375">
        <f t="shared" si="59"/>
        <v>0</v>
      </c>
      <c r="BC91" s="376">
        <f t="shared" si="60"/>
        <v>0</v>
      </c>
      <c r="BD91" s="482">
        <f t="shared" si="61"/>
        <v>0</v>
      </c>
      <c r="BE91" s="366">
        <f t="shared" si="62"/>
        <v>0</v>
      </c>
      <c r="BF91" s="622">
        <f t="shared" si="63"/>
        <v>0</v>
      </c>
      <c r="BG91" s="367">
        <f t="shared" si="64"/>
        <v>0</v>
      </c>
      <c r="BH91" s="625">
        <f t="shared" si="65"/>
        <v>0</v>
      </c>
      <c r="BI91" s="374">
        <f t="shared" si="66"/>
        <v>0</v>
      </c>
      <c r="BJ91" s="375">
        <f t="shared" si="67"/>
        <v>0</v>
      </c>
      <c r="BK91" s="376">
        <f t="shared" si="68"/>
        <v>0</v>
      </c>
      <c r="BL91" s="482">
        <f t="shared" si="69"/>
        <v>0</v>
      </c>
      <c r="BM91" s="366">
        <f t="shared" si="70"/>
        <v>0</v>
      </c>
      <c r="BN91" s="622">
        <f t="shared" si="71"/>
        <v>0</v>
      </c>
      <c r="BO91" s="367">
        <f t="shared" si="72"/>
        <v>0</v>
      </c>
      <c r="BP91" s="625">
        <f t="shared" si="73"/>
        <v>0</v>
      </c>
      <c r="BQ91" s="374">
        <f t="shared" si="74"/>
        <v>0</v>
      </c>
      <c r="BR91" s="375">
        <f t="shared" si="75"/>
        <v>0</v>
      </c>
      <c r="BS91" s="376">
        <f t="shared" si="76"/>
        <v>0</v>
      </c>
      <c r="BT91" s="482">
        <f t="shared" si="77"/>
        <v>0</v>
      </c>
      <c r="BU91" s="366">
        <f t="shared" si="78"/>
        <v>0</v>
      </c>
      <c r="BV91" s="622">
        <f t="shared" si="79"/>
        <v>0</v>
      </c>
      <c r="BW91" s="367">
        <f t="shared" si="80"/>
        <v>0</v>
      </c>
      <c r="BX91" s="625">
        <f t="shared" si="81"/>
        <v>0</v>
      </c>
      <c r="BY91" s="374">
        <f t="shared" si="82"/>
        <v>0</v>
      </c>
      <c r="BZ91" s="375">
        <f t="shared" si="83"/>
        <v>0</v>
      </c>
      <c r="CA91" s="376">
        <f t="shared" si="84"/>
        <v>0</v>
      </c>
      <c r="CB91" s="482">
        <f t="shared" si="85"/>
        <v>0</v>
      </c>
      <c r="CC91" s="293">
        <f t="shared" si="43"/>
        <v>0</v>
      </c>
      <c r="CD91" s="294" t="str">
        <f>IF(CC91=0,"",
IF(SUM($CC$34:CC91)=1,CE91,
IF($CC$155&gt;SUM($CC$34:CC91),_xlfn.CONCAT(", ",CE91),
IF($CC$155=SUM($CC$34:CC91),_xlfn.CONCAT(" y ",CE91)))))</f>
        <v/>
      </c>
      <c r="CE91" s="89" t="s">
        <v>5198</v>
      </c>
      <c r="CG91" s="465">
        <f t="shared" si="44"/>
        <v>0</v>
      </c>
    </row>
    <row r="92" spans="1:85" ht="15" customHeight="1">
      <c r="A92" s="64"/>
      <c r="B92" s="11"/>
      <c r="C92" s="58" t="s">
        <v>5199</v>
      </c>
      <c r="D92" s="1144" t="str">
        <f>IF(CNGE_2025_M1_Secc5_Sub1!$D88="","",CNGE_2025_M1_Secc5_Sub1!$D88)</f>
        <v/>
      </c>
      <c r="E92" s="889"/>
      <c r="F92" s="890"/>
      <c r="G92" s="992"/>
      <c r="H92" s="884"/>
      <c r="I92" s="884"/>
      <c r="J92" s="885"/>
      <c r="K92" s="813"/>
      <c r="L92" s="813"/>
      <c r="M92" s="813"/>
      <c r="N92" s="813"/>
      <c r="O92" s="813"/>
      <c r="P92" s="813"/>
      <c r="Q92" s="813"/>
      <c r="R92" s="813"/>
      <c r="S92" s="813"/>
      <c r="T92" s="813"/>
      <c r="U92" s="813"/>
      <c r="V92" s="813"/>
      <c r="W92" s="813"/>
      <c r="X92" s="813"/>
      <c r="Y92" s="813"/>
      <c r="Z92" s="813"/>
      <c r="AA92" s="813"/>
      <c r="AB92" s="813"/>
      <c r="AC92" s="813"/>
      <c r="AD92" s="813"/>
      <c r="AG92" s="302">
        <f t="shared" si="0"/>
        <v>0</v>
      </c>
      <c r="AH92" s="321">
        <f t="shared" si="45"/>
        <v>0</v>
      </c>
      <c r="AI92" s="293">
        <f t="shared" si="1"/>
        <v>0</v>
      </c>
      <c r="AJ92" s="294" t="str">
        <f>IF(AI92=0,"",
IF(SUM($AI$34:AI92)=1,AK92,
IF($AI$155&gt;SUM($AI$34:AI92),_xlfn.CONCAT(", ",AK92),
IF($AI$155=SUM($AI$34:AI92),_xlfn.CONCAT(" y ",AK92)))))</f>
        <v/>
      </c>
      <c r="AK92" s="89" t="s">
        <v>5200</v>
      </c>
      <c r="AL92" s="612">
        <f t="shared" si="46"/>
        <v>0</v>
      </c>
      <c r="AM92" s="613">
        <f t="shared" si="47"/>
        <v>0</v>
      </c>
      <c r="AN92" s="614">
        <f t="shared" si="48"/>
        <v>0</v>
      </c>
      <c r="AO92" s="615">
        <f t="shared" si="49"/>
        <v>0</v>
      </c>
      <c r="AP92" s="338">
        <f t="shared" si="6"/>
        <v>0</v>
      </c>
      <c r="AQ92" s="294" t="str">
        <f>IF(AP92=0,"",
IF(SUM($AP$34:AP92)=1,AR92,
IF($AP$155&gt;SUM($AP$34:AP92),_xlfn.CONCAT(", ",AR92),
IF($AP$155=SUM($AP$34:AP92),_xlfn.CONCAT(" y ",AR92)))))</f>
        <v/>
      </c>
      <c r="AR92" s="368" t="s">
        <v>5200</v>
      </c>
      <c r="AS92" s="374">
        <f t="shared" si="50"/>
        <v>0</v>
      </c>
      <c r="AT92" s="375">
        <f t="shared" si="51"/>
        <v>0</v>
      </c>
      <c r="AU92" s="376">
        <f t="shared" si="52"/>
        <v>0</v>
      </c>
      <c r="AV92" s="482">
        <f t="shared" si="53"/>
        <v>0</v>
      </c>
      <c r="AW92" s="366">
        <f t="shared" si="54"/>
        <v>0</v>
      </c>
      <c r="AX92" s="622">
        <f t="shared" si="55"/>
        <v>0</v>
      </c>
      <c r="AY92" s="367">
        <f t="shared" si="56"/>
        <v>0</v>
      </c>
      <c r="AZ92" s="625">
        <f t="shared" si="57"/>
        <v>0</v>
      </c>
      <c r="BA92" s="374">
        <f t="shared" si="58"/>
        <v>0</v>
      </c>
      <c r="BB92" s="375">
        <f t="shared" si="59"/>
        <v>0</v>
      </c>
      <c r="BC92" s="376">
        <f t="shared" si="60"/>
        <v>0</v>
      </c>
      <c r="BD92" s="482">
        <f t="shared" si="61"/>
        <v>0</v>
      </c>
      <c r="BE92" s="366">
        <f t="shared" si="62"/>
        <v>0</v>
      </c>
      <c r="BF92" s="622">
        <f t="shared" si="63"/>
        <v>0</v>
      </c>
      <c r="BG92" s="367">
        <f t="shared" si="64"/>
        <v>0</v>
      </c>
      <c r="BH92" s="625">
        <f t="shared" si="65"/>
        <v>0</v>
      </c>
      <c r="BI92" s="374">
        <f t="shared" si="66"/>
        <v>0</v>
      </c>
      <c r="BJ92" s="375">
        <f t="shared" si="67"/>
        <v>0</v>
      </c>
      <c r="BK92" s="376">
        <f t="shared" si="68"/>
        <v>0</v>
      </c>
      <c r="BL92" s="482">
        <f t="shared" si="69"/>
        <v>0</v>
      </c>
      <c r="BM92" s="366">
        <f t="shared" si="70"/>
        <v>0</v>
      </c>
      <c r="BN92" s="622">
        <f t="shared" si="71"/>
        <v>0</v>
      </c>
      <c r="BO92" s="367">
        <f t="shared" si="72"/>
        <v>0</v>
      </c>
      <c r="BP92" s="625">
        <f t="shared" si="73"/>
        <v>0</v>
      </c>
      <c r="BQ92" s="374">
        <f t="shared" si="74"/>
        <v>0</v>
      </c>
      <c r="BR92" s="375">
        <f t="shared" si="75"/>
        <v>0</v>
      </c>
      <c r="BS92" s="376">
        <f t="shared" si="76"/>
        <v>0</v>
      </c>
      <c r="BT92" s="482">
        <f t="shared" si="77"/>
        <v>0</v>
      </c>
      <c r="BU92" s="366">
        <f t="shared" si="78"/>
        <v>0</v>
      </c>
      <c r="BV92" s="622">
        <f t="shared" si="79"/>
        <v>0</v>
      </c>
      <c r="BW92" s="367">
        <f t="shared" si="80"/>
        <v>0</v>
      </c>
      <c r="BX92" s="625">
        <f t="shared" si="81"/>
        <v>0</v>
      </c>
      <c r="BY92" s="374">
        <f t="shared" si="82"/>
        <v>0</v>
      </c>
      <c r="BZ92" s="375">
        <f t="shared" si="83"/>
        <v>0</v>
      </c>
      <c r="CA92" s="376">
        <f t="shared" si="84"/>
        <v>0</v>
      </c>
      <c r="CB92" s="482">
        <f t="shared" si="85"/>
        <v>0</v>
      </c>
      <c r="CC92" s="293">
        <f t="shared" si="43"/>
        <v>0</v>
      </c>
      <c r="CD92" s="294" t="str">
        <f>IF(CC92=0,"",
IF(SUM($CC$34:CC92)=1,CE92,
IF($CC$155&gt;SUM($CC$34:CC92),_xlfn.CONCAT(", ",CE92),
IF($CC$155=SUM($CC$34:CC92),_xlfn.CONCAT(" y ",CE92)))))</f>
        <v/>
      </c>
      <c r="CE92" s="89" t="s">
        <v>5200</v>
      </c>
      <c r="CG92" s="465">
        <f t="shared" si="44"/>
        <v>0</v>
      </c>
    </row>
    <row r="93" spans="1:85" ht="15" customHeight="1">
      <c r="A93" s="64"/>
      <c r="B93" s="11"/>
      <c r="C93" s="58" t="s">
        <v>5201</v>
      </c>
      <c r="D93" s="1144" t="str">
        <f>IF(CNGE_2025_M1_Secc5_Sub1!$D89="","",CNGE_2025_M1_Secc5_Sub1!$D89)</f>
        <v/>
      </c>
      <c r="E93" s="889"/>
      <c r="F93" s="890"/>
      <c r="G93" s="992"/>
      <c r="H93" s="884"/>
      <c r="I93" s="884"/>
      <c r="J93" s="885"/>
      <c r="K93" s="813"/>
      <c r="L93" s="813"/>
      <c r="M93" s="813"/>
      <c r="N93" s="813"/>
      <c r="O93" s="813"/>
      <c r="P93" s="813"/>
      <c r="Q93" s="813"/>
      <c r="R93" s="813"/>
      <c r="S93" s="813"/>
      <c r="T93" s="813"/>
      <c r="U93" s="813"/>
      <c r="V93" s="813"/>
      <c r="W93" s="813"/>
      <c r="X93" s="813"/>
      <c r="Y93" s="813"/>
      <c r="Z93" s="813"/>
      <c r="AA93" s="813"/>
      <c r="AB93" s="813"/>
      <c r="AC93" s="813"/>
      <c r="AD93" s="813"/>
      <c r="AG93" s="302">
        <f t="shared" si="0"/>
        <v>0</v>
      </c>
      <c r="AH93" s="321">
        <f t="shared" si="45"/>
        <v>0</v>
      </c>
      <c r="AI93" s="293">
        <f t="shared" si="1"/>
        <v>0</v>
      </c>
      <c r="AJ93" s="294" t="str">
        <f>IF(AI93=0,"",
IF(SUM($AI$34:AI93)=1,AK93,
IF($AI$155&gt;SUM($AI$34:AI93),_xlfn.CONCAT(", ",AK93),
IF($AI$155=SUM($AI$34:AI93),_xlfn.CONCAT(" y ",AK93)))))</f>
        <v/>
      </c>
      <c r="AK93" s="89" t="s">
        <v>5202</v>
      </c>
      <c r="AL93" s="612">
        <f t="shared" si="46"/>
        <v>0</v>
      </c>
      <c r="AM93" s="613">
        <f t="shared" si="47"/>
        <v>0</v>
      </c>
      <c r="AN93" s="614">
        <f t="shared" si="48"/>
        <v>0</v>
      </c>
      <c r="AO93" s="615">
        <f t="shared" si="49"/>
        <v>0</v>
      </c>
      <c r="AP93" s="338">
        <f t="shared" si="6"/>
        <v>0</v>
      </c>
      <c r="AQ93" s="294" t="str">
        <f>IF(AP93=0,"",
IF(SUM($AP$34:AP93)=1,AR93,
IF($AP$155&gt;SUM($AP$34:AP93),_xlfn.CONCAT(", ",AR93),
IF($AP$155=SUM($AP$34:AP93),_xlfn.CONCAT(" y ",AR93)))))</f>
        <v/>
      </c>
      <c r="AR93" s="368" t="s">
        <v>5202</v>
      </c>
      <c r="AS93" s="374">
        <f t="shared" si="50"/>
        <v>0</v>
      </c>
      <c r="AT93" s="375">
        <f t="shared" si="51"/>
        <v>0</v>
      </c>
      <c r="AU93" s="376">
        <f t="shared" si="52"/>
        <v>0</v>
      </c>
      <c r="AV93" s="482">
        <f t="shared" si="53"/>
        <v>0</v>
      </c>
      <c r="AW93" s="366">
        <f t="shared" si="54"/>
        <v>0</v>
      </c>
      <c r="AX93" s="622">
        <f t="shared" si="55"/>
        <v>0</v>
      </c>
      <c r="AY93" s="367">
        <f t="shared" si="56"/>
        <v>0</v>
      </c>
      <c r="AZ93" s="625">
        <f t="shared" si="57"/>
        <v>0</v>
      </c>
      <c r="BA93" s="374">
        <f t="shared" si="58"/>
        <v>0</v>
      </c>
      <c r="BB93" s="375">
        <f t="shared" si="59"/>
        <v>0</v>
      </c>
      <c r="BC93" s="376">
        <f t="shared" si="60"/>
        <v>0</v>
      </c>
      <c r="BD93" s="482">
        <f t="shared" si="61"/>
        <v>0</v>
      </c>
      <c r="BE93" s="366">
        <f t="shared" si="62"/>
        <v>0</v>
      </c>
      <c r="BF93" s="622">
        <f t="shared" si="63"/>
        <v>0</v>
      </c>
      <c r="BG93" s="367">
        <f t="shared" si="64"/>
        <v>0</v>
      </c>
      <c r="BH93" s="625">
        <f t="shared" si="65"/>
        <v>0</v>
      </c>
      <c r="BI93" s="374">
        <f t="shared" si="66"/>
        <v>0</v>
      </c>
      <c r="BJ93" s="375">
        <f t="shared" si="67"/>
        <v>0</v>
      </c>
      <c r="BK93" s="376">
        <f t="shared" si="68"/>
        <v>0</v>
      </c>
      <c r="BL93" s="482">
        <f t="shared" si="69"/>
        <v>0</v>
      </c>
      <c r="BM93" s="366">
        <f t="shared" si="70"/>
        <v>0</v>
      </c>
      <c r="BN93" s="622">
        <f t="shared" si="71"/>
        <v>0</v>
      </c>
      <c r="BO93" s="367">
        <f t="shared" si="72"/>
        <v>0</v>
      </c>
      <c r="BP93" s="625">
        <f t="shared" si="73"/>
        <v>0</v>
      </c>
      <c r="BQ93" s="374">
        <f t="shared" si="74"/>
        <v>0</v>
      </c>
      <c r="BR93" s="375">
        <f t="shared" si="75"/>
        <v>0</v>
      </c>
      <c r="BS93" s="376">
        <f t="shared" si="76"/>
        <v>0</v>
      </c>
      <c r="BT93" s="482">
        <f t="shared" si="77"/>
        <v>0</v>
      </c>
      <c r="BU93" s="366">
        <f t="shared" si="78"/>
        <v>0</v>
      </c>
      <c r="BV93" s="622">
        <f t="shared" si="79"/>
        <v>0</v>
      </c>
      <c r="BW93" s="367">
        <f t="shared" si="80"/>
        <v>0</v>
      </c>
      <c r="BX93" s="625">
        <f t="shared" si="81"/>
        <v>0</v>
      </c>
      <c r="BY93" s="374">
        <f t="shared" si="82"/>
        <v>0</v>
      </c>
      <c r="BZ93" s="375">
        <f t="shared" si="83"/>
        <v>0</v>
      </c>
      <c r="CA93" s="376">
        <f t="shared" si="84"/>
        <v>0</v>
      </c>
      <c r="CB93" s="482">
        <f t="shared" si="85"/>
        <v>0</v>
      </c>
      <c r="CC93" s="293">
        <f t="shared" si="43"/>
        <v>0</v>
      </c>
      <c r="CD93" s="294" t="str">
        <f>IF(CC93=0,"",
IF(SUM($CC$34:CC93)=1,CE93,
IF($CC$155&gt;SUM($CC$34:CC93),_xlfn.CONCAT(", ",CE93),
IF($CC$155=SUM($CC$34:CC93),_xlfn.CONCAT(" y ",CE93)))))</f>
        <v/>
      </c>
      <c r="CE93" s="89" t="s">
        <v>5202</v>
      </c>
      <c r="CG93" s="465">
        <f t="shared" si="44"/>
        <v>0</v>
      </c>
    </row>
    <row r="94" spans="1:85" ht="15" customHeight="1">
      <c r="A94" s="64"/>
      <c r="B94" s="11"/>
      <c r="C94" s="58" t="s">
        <v>5203</v>
      </c>
      <c r="D94" s="1144" t="str">
        <f>IF(CNGE_2025_M1_Secc5_Sub1!$D90="","",CNGE_2025_M1_Secc5_Sub1!$D90)</f>
        <v/>
      </c>
      <c r="E94" s="889"/>
      <c r="F94" s="890"/>
      <c r="G94" s="992"/>
      <c r="H94" s="884"/>
      <c r="I94" s="884"/>
      <c r="J94" s="885"/>
      <c r="K94" s="813"/>
      <c r="L94" s="813"/>
      <c r="M94" s="813"/>
      <c r="N94" s="813"/>
      <c r="O94" s="813"/>
      <c r="P94" s="813"/>
      <c r="Q94" s="813"/>
      <c r="R94" s="813"/>
      <c r="S94" s="813"/>
      <c r="T94" s="813"/>
      <c r="U94" s="813"/>
      <c r="V94" s="813"/>
      <c r="W94" s="813"/>
      <c r="X94" s="813"/>
      <c r="Y94" s="813"/>
      <c r="Z94" s="813"/>
      <c r="AA94" s="813"/>
      <c r="AB94" s="813"/>
      <c r="AC94" s="813"/>
      <c r="AD94" s="813"/>
      <c r="AG94" s="302">
        <f t="shared" si="0"/>
        <v>0</v>
      </c>
      <c r="AH94" s="321">
        <f t="shared" si="45"/>
        <v>0</v>
      </c>
      <c r="AI94" s="293">
        <f t="shared" si="1"/>
        <v>0</v>
      </c>
      <c r="AJ94" s="294" t="str">
        <f>IF(AI94=0,"",
IF(SUM($AI$34:AI94)=1,AK94,
IF($AI$155&gt;SUM($AI$34:AI94),_xlfn.CONCAT(", ",AK94),
IF($AI$155=SUM($AI$34:AI94),_xlfn.CONCAT(" y ",AK94)))))</f>
        <v/>
      </c>
      <c r="AK94" s="89" t="s">
        <v>5204</v>
      </c>
      <c r="AL94" s="612">
        <f t="shared" si="46"/>
        <v>0</v>
      </c>
      <c r="AM94" s="613">
        <f t="shared" si="47"/>
        <v>0</v>
      </c>
      <c r="AN94" s="614">
        <f t="shared" si="48"/>
        <v>0</v>
      </c>
      <c r="AO94" s="615">
        <f t="shared" si="49"/>
        <v>0</v>
      </c>
      <c r="AP94" s="338">
        <f t="shared" si="6"/>
        <v>0</v>
      </c>
      <c r="AQ94" s="294" t="str">
        <f>IF(AP94=0,"",
IF(SUM($AP$34:AP94)=1,AR94,
IF($AP$155&gt;SUM($AP$34:AP94),_xlfn.CONCAT(", ",AR94),
IF($AP$155=SUM($AP$34:AP94),_xlfn.CONCAT(" y ",AR94)))))</f>
        <v/>
      </c>
      <c r="AR94" s="368" t="s">
        <v>5204</v>
      </c>
      <c r="AS94" s="374">
        <f t="shared" si="50"/>
        <v>0</v>
      </c>
      <c r="AT94" s="375">
        <f t="shared" si="51"/>
        <v>0</v>
      </c>
      <c r="AU94" s="376">
        <f t="shared" si="52"/>
        <v>0</v>
      </c>
      <c r="AV94" s="482">
        <f t="shared" si="53"/>
        <v>0</v>
      </c>
      <c r="AW94" s="366">
        <f t="shared" si="54"/>
        <v>0</v>
      </c>
      <c r="AX94" s="622">
        <f t="shared" si="55"/>
        <v>0</v>
      </c>
      <c r="AY94" s="367">
        <f t="shared" si="56"/>
        <v>0</v>
      </c>
      <c r="AZ94" s="625">
        <f t="shared" si="57"/>
        <v>0</v>
      </c>
      <c r="BA94" s="374">
        <f t="shared" si="58"/>
        <v>0</v>
      </c>
      <c r="BB94" s="375">
        <f t="shared" si="59"/>
        <v>0</v>
      </c>
      <c r="BC94" s="376">
        <f t="shared" si="60"/>
        <v>0</v>
      </c>
      <c r="BD94" s="482">
        <f t="shared" si="61"/>
        <v>0</v>
      </c>
      <c r="BE94" s="366">
        <f t="shared" si="62"/>
        <v>0</v>
      </c>
      <c r="BF94" s="622">
        <f t="shared" si="63"/>
        <v>0</v>
      </c>
      <c r="BG94" s="367">
        <f t="shared" si="64"/>
        <v>0</v>
      </c>
      <c r="BH94" s="625">
        <f t="shared" si="65"/>
        <v>0</v>
      </c>
      <c r="BI94" s="374">
        <f t="shared" si="66"/>
        <v>0</v>
      </c>
      <c r="BJ94" s="375">
        <f t="shared" si="67"/>
        <v>0</v>
      </c>
      <c r="BK94" s="376">
        <f t="shared" si="68"/>
        <v>0</v>
      </c>
      <c r="BL94" s="482">
        <f t="shared" si="69"/>
        <v>0</v>
      </c>
      <c r="BM94" s="366">
        <f t="shared" si="70"/>
        <v>0</v>
      </c>
      <c r="BN94" s="622">
        <f t="shared" si="71"/>
        <v>0</v>
      </c>
      <c r="BO94" s="367">
        <f t="shared" si="72"/>
        <v>0</v>
      </c>
      <c r="BP94" s="625">
        <f t="shared" si="73"/>
        <v>0</v>
      </c>
      <c r="BQ94" s="374">
        <f t="shared" si="74"/>
        <v>0</v>
      </c>
      <c r="BR94" s="375">
        <f t="shared" si="75"/>
        <v>0</v>
      </c>
      <c r="BS94" s="376">
        <f t="shared" si="76"/>
        <v>0</v>
      </c>
      <c r="BT94" s="482">
        <f t="shared" si="77"/>
        <v>0</v>
      </c>
      <c r="BU94" s="366">
        <f t="shared" si="78"/>
        <v>0</v>
      </c>
      <c r="BV94" s="622">
        <f t="shared" si="79"/>
        <v>0</v>
      </c>
      <c r="BW94" s="367">
        <f t="shared" si="80"/>
        <v>0</v>
      </c>
      <c r="BX94" s="625">
        <f t="shared" si="81"/>
        <v>0</v>
      </c>
      <c r="BY94" s="374">
        <f t="shared" si="82"/>
        <v>0</v>
      </c>
      <c r="BZ94" s="375">
        <f t="shared" si="83"/>
        <v>0</v>
      </c>
      <c r="CA94" s="376">
        <f t="shared" si="84"/>
        <v>0</v>
      </c>
      <c r="CB94" s="482">
        <f t="shared" si="85"/>
        <v>0</v>
      </c>
      <c r="CC94" s="293">
        <f t="shared" si="43"/>
        <v>0</v>
      </c>
      <c r="CD94" s="294" t="str">
        <f>IF(CC94=0,"",
IF(SUM($CC$34:CC94)=1,CE94,
IF($CC$155&gt;SUM($CC$34:CC94),_xlfn.CONCAT(", ",CE94),
IF($CC$155=SUM($CC$34:CC94),_xlfn.CONCAT(" y ",CE94)))))</f>
        <v/>
      </c>
      <c r="CE94" s="89" t="s">
        <v>5204</v>
      </c>
      <c r="CG94" s="465">
        <f t="shared" si="44"/>
        <v>0</v>
      </c>
    </row>
    <row r="95" spans="1:85" ht="15" customHeight="1">
      <c r="A95" s="64"/>
      <c r="B95" s="11"/>
      <c r="C95" s="58" t="s">
        <v>5205</v>
      </c>
      <c r="D95" s="1144" t="str">
        <f>IF(CNGE_2025_M1_Secc5_Sub1!$D91="","",CNGE_2025_M1_Secc5_Sub1!$D91)</f>
        <v/>
      </c>
      <c r="E95" s="889"/>
      <c r="F95" s="890"/>
      <c r="G95" s="992"/>
      <c r="H95" s="884"/>
      <c r="I95" s="884"/>
      <c r="J95" s="885"/>
      <c r="K95" s="813"/>
      <c r="L95" s="813"/>
      <c r="M95" s="813"/>
      <c r="N95" s="813"/>
      <c r="O95" s="813"/>
      <c r="P95" s="813"/>
      <c r="Q95" s="813"/>
      <c r="R95" s="813"/>
      <c r="S95" s="813"/>
      <c r="T95" s="813"/>
      <c r="U95" s="813"/>
      <c r="V95" s="813"/>
      <c r="W95" s="813"/>
      <c r="X95" s="813"/>
      <c r="Y95" s="813"/>
      <c r="Z95" s="813"/>
      <c r="AA95" s="813"/>
      <c r="AB95" s="813"/>
      <c r="AC95" s="813"/>
      <c r="AD95" s="813"/>
      <c r="AG95" s="302">
        <f t="shared" si="0"/>
        <v>0</v>
      </c>
      <c r="AH95" s="321">
        <f t="shared" si="45"/>
        <v>0</v>
      </c>
      <c r="AI95" s="293">
        <f t="shared" si="1"/>
        <v>0</v>
      </c>
      <c r="AJ95" s="294" t="str">
        <f>IF(AI95=0,"",
IF(SUM($AI$34:AI95)=1,AK95,
IF($AI$155&gt;SUM($AI$34:AI95),_xlfn.CONCAT(", ",AK95),
IF($AI$155=SUM($AI$34:AI95),_xlfn.CONCAT(" y ",AK95)))))</f>
        <v/>
      </c>
      <c r="AK95" s="89" t="s">
        <v>5206</v>
      </c>
      <c r="AL95" s="612">
        <f t="shared" si="46"/>
        <v>0</v>
      </c>
      <c r="AM95" s="613">
        <f t="shared" si="47"/>
        <v>0</v>
      </c>
      <c r="AN95" s="614">
        <f t="shared" si="48"/>
        <v>0</v>
      </c>
      <c r="AO95" s="615">
        <f t="shared" si="49"/>
        <v>0</v>
      </c>
      <c r="AP95" s="338">
        <f t="shared" si="6"/>
        <v>0</v>
      </c>
      <c r="AQ95" s="294" t="str">
        <f>IF(AP95=0,"",
IF(SUM($AP$34:AP95)=1,AR95,
IF($AP$155&gt;SUM($AP$34:AP95),_xlfn.CONCAT(", ",AR95),
IF($AP$155=SUM($AP$34:AP95),_xlfn.CONCAT(" y ",AR95)))))</f>
        <v/>
      </c>
      <c r="AR95" s="368" t="s">
        <v>5206</v>
      </c>
      <c r="AS95" s="374">
        <f t="shared" si="50"/>
        <v>0</v>
      </c>
      <c r="AT95" s="375">
        <f t="shared" si="51"/>
        <v>0</v>
      </c>
      <c r="AU95" s="376">
        <f t="shared" si="52"/>
        <v>0</v>
      </c>
      <c r="AV95" s="482">
        <f t="shared" si="53"/>
        <v>0</v>
      </c>
      <c r="AW95" s="366">
        <f t="shared" si="54"/>
        <v>0</v>
      </c>
      <c r="AX95" s="622">
        <f t="shared" si="55"/>
        <v>0</v>
      </c>
      <c r="AY95" s="367">
        <f t="shared" si="56"/>
        <v>0</v>
      </c>
      <c r="AZ95" s="625">
        <f t="shared" si="57"/>
        <v>0</v>
      </c>
      <c r="BA95" s="374">
        <f t="shared" si="58"/>
        <v>0</v>
      </c>
      <c r="BB95" s="375">
        <f t="shared" si="59"/>
        <v>0</v>
      </c>
      <c r="BC95" s="376">
        <f t="shared" si="60"/>
        <v>0</v>
      </c>
      <c r="BD95" s="482">
        <f t="shared" si="61"/>
        <v>0</v>
      </c>
      <c r="BE95" s="366">
        <f t="shared" si="62"/>
        <v>0</v>
      </c>
      <c r="BF95" s="622">
        <f t="shared" si="63"/>
        <v>0</v>
      </c>
      <c r="BG95" s="367">
        <f t="shared" si="64"/>
        <v>0</v>
      </c>
      <c r="BH95" s="625">
        <f t="shared" si="65"/>
        <v>0</v>
      </c>
      <c r="BI95" s="374">
        <f t="shared" si="66"/>
        <v>0</v>
      </c>
      <c r="BJ95" s="375">
        <f t="shared" si="67"/>
        <v>0</v>
      </c>
      <c r="BK95" s="376">
        <f t="shared" si="68"/>
        <v>0</v>
      </c>
      <c r="BL95" s="482">
        <f t="shared" si="69"/>
        <v>0</v>
      </c>
      <c r="BM95" s="366">
        <f t="shared" si="70"/>
        <v>0</v>
      </c>
      <c r="BN95" s="622">
        <f t="shared" si="71"/>
        <v>0</v>
      </c>
      <c r="BO95" s="367">
        <f t="shared" si="72"/>
        <v>0</v>
      </c>
      <c r="BP95" s="625">
        <f t="shared" si="73"/>
        <v>0</v>
      </c>
      <c r="BQ95" s="374">
        <f t="shared" si="74"/>
        <v>0</v>
      </c>
      <c r="BR95" s="375">
        <f t="shared" si="75"/>
        <v>0</v>
      </c>
      <c r="BS95" s="376">
        <f t="shared" si="76"/>
        <v>0</v>
      </c>
      <c r="BT95" s="482">
        <f t="shared" si="77"/>
        <v>0</v>
      </c>
      <c r="BU95" s="366">
        <f t="shared" si="78"/>
        <v>0</v>
      </c>
      <c r="BV95" s="622">
        <f t="shared" si="79"/>
        <v>0</v>
      </c>
      <c r="BW95" s="367">
        <f t="shared" si="80"/>
        <v>0</v>
      </c>
      <c r="BX95" s="625">
        <f t="shared" si="81"/>
        <v>0</v>
      </c>
      <c r="BY95" s="374">
        <f t="shared" si="82"/>
        <v>0</v>
      </c>
      <c r="BZ95" s="375">
        <f t="shared" si="83"/>
        <v>0</v>
      </c>
      <c r="CA95" s="376">
        <f t="shared" si="84"/>
        <v>0</v>
      </c>
      <c r="CB95" s="482">
        <f t="shared" si="85"/>
        <v>0</v>
      </c>
      <c r="CC95" s="293">
        <f t="shared" si="43"/>
        <v>0</v>
      </c>
      <c r="CD95" s="294" t="str">
        <f>IF(CC95=0,"",
IF(SUM($CC$34:CC95)=1,CE95,
IF($CC$155&gt;SUM($CC$34:CC95),_xlfn.CONCAT(", ",CE95),
IF($CC$155=SUM($CC$34:CC95),_xlfn.CONCAT(" y ",CE95)))))</f>
        <v/>
      </c>
      <c r="CE95" s="89" t="s">
        <v>5206</v>
      </c>
      <c r="CG95" s="465">
        <f t="shared" si="44"/>
        <v>0</v>
      </c>
    </row>
    <row r="96" spans="1:85" ht="15" customHeight="1">
      <c r="A96" s="64"/>
      <c r="B96" s="11"/>
      <c r="C96" s="58" t="s">
        <v>5207</v>
      </c>
      <c r="D96" s="1144" t="str">
        <f>IF(CNGE_2025_M1_Secc5_Sub1!$D92="","",CNGE_2025_M1_Secc5_Sub1!$D92)</f>
        <v/>
      </c>
      <c r="E96" s="889"/>
      <c r="F96" s="890"/>
      <c r="G96" s="992"/>
      <c r="H96" s="884"/>
      <c r="I96" s="884"/>
      <c r="J96" s="885"/>
      <c r="K96" s="813"/>
      <c r="L96" s="813"/>
      <c r="M96" s="813"/>
      <c r="N96" s="813"/>
      <c r="O96" s="813"/>
      <c r="P96" s="813"/>
      <c r="Q96" s="813"/>
      <c r="R96" s="813"/>
      <c r="S96" s="813"/>
      <c r="T96" s="813"/>
      <c r="U96" s="813"/>
      <c r="V96" s="813"/>
      <c r="W96" s="813"/>
      <c r="X96" s="813"/>
      <c r="Y96" s="813"/>
      <c r="Z96" s="813"/>
      <c r="AA96" s="813"/>
      <c r="AB96" s="813"/>
      <c r="AC96" s="813"/>
      <c r="AD96" s="813"/>
      <c r="AG96" s="302">
        <f t="shared" si="0"/>
        <v>0</v>
      </c>
      <c r="AH96" s="321">
        <f t="shared" si="45"/>
        <v>0</v>
      </c>
      <c r="AI96" s="293">
        <f t="shared" si="1"/>
        <v>0</v>
      </c>
      <c r="AJ96" s="294" t="str">
        <f>IF(AI96=0,"",
IF(SUM($AI$34:AI96)=1,AK96,
IF($AI$155&gt;SUM($AI$34:AI96),_xlfn.CONCAT(", ",AK96),
IF($AI$155=SUM($AI$34:AI96),_xlfn.CONCAT(" y ",AK96)))))</f>
        <v/>
      </c>
      <c r="AK96" s="89" t="s">
        <v>5208</v>
      </c>
      <c r="AL96" s="612">
        <f t="shared" si="46"/>
        <v>0</v>
      </c>
      <c r="AM96" s="613">
        <f t="shared" si="47"/>
        <v>0</v>
      </c>
      <c r="AN96" s="614">
        <f t="shared" si="48"/>
        <v>0</v>
      </c>
      <c r="AO96" s="615">
        <f t="shared" si="49"/>
        <v>0</v>
      </c>
      <c r="AP96" s="338">
        <f t="shared" si="6"/>
        <v>0</v>
      </c>
      <c r="AQ96" s="294" t="str">
        <f>IF(AP96=0,"",
IF(SUM($AP$34:AP96)=1,AR96,
IF($AP$155&gt;SUM($AP$34:AP96),_xlfn.CONCAT(", ",AR96),
IF($AP$155=SUM($AP$34:AP96),_xlfn.CONCAT(" y ",AR96)))))</f>
        <v/>
      </c>
      <c r="AR96" s="368" t="s">
        <v>5208</v>
      </c>
      <c r="AS96" s="374">
        <f t="shared" si="50"/>
        <v>0</v>
      </c>
      <c r="AT96" s="375">
        <f t="shared" si="51"/>
        <v>0</v>
      </c>
      <c r="AU96" s="376">
        <f t="shared" si="52"/>
        <v>0</v>
      </c>
      <c r="AV96" s="482">
        <f t="shared" si="53"/>
        <v>0</v>
      </c>
      <c r="AW96" s="366">
        <f t="shared" si="54"/>
        <v>0</v>
      </c>
      <c r="AX96" s="622">
        <f t="shared" si="55"/>
        <v>0</v>
      </c>
      <c r="AY96" s="367">
        <f t="shared" si="56"/>
        <v>0</v>
      </c>
      <c r="AZ96" s="625">
        <f t="shared" si="57"/>
        <v>0</v>
      </c>
      <c r="BA96" s="374">
        <f t="shared" si="58"/>
        <v>0</v>
      </c>
      <c r="BB96" s="375">
        <f t="shared" si="59"/>
        <v>0</v>
      </c>
      <c r="BC96" s="376">
        <f t="shared" si="60"/>
        <v>0</v>
      </c>
      <c r="BD96" s="482">
        <f t="shared" si="61"/>
        <v>0</v>
      </c>
      <c r="BE96" s="366">
        <f t="shared" si="62"/>
        <v>0</v>
      </c>
      <c r="BF96" s="622">
        <f t="shared" si="63"/>
        <v>0</v>
      </c>
      <c r="BG96" s="367">
        <f t="shared" si="64"/>
        <v>0</v>
      </c>
      <c r="BH96" s="625">
        <f t="shared" si="65"/>
        <v>0</v>
      </c>
      <c r="BI96" s="374">
        <f t="shared" si="66"/>
        <v>0</v>
      </c>
      <c r="BJ96" s="375">
        <f t="shared" si="67"/>
        <v>0</v>
      </c>
      <c r="BK96" s="376">
        <f t="shared" si="68"/>
        <v>0</v>
      </c>
      <c r="BL96" s="482">
        <f t="shared" si="69"/>
        <v>0</v>
      </c>
      <c r="BM96" s="366">
        <f t="shared" si="70"/>
        <v>0</v>
      </c>
      <c r="BN96" s="622">
        <f t="shared" si="71"/>
        <v>0</v>
      </c>
      <c r="BO96" s="367">
        <f t="shared" si="72"/>
        <v>0</v>
      </c>
      <c r="BP96" s="625">
        <f t="shared" si="73"/>
        <v>0</v>
      </c>
      <c r="BQ96" s="374">
        <f t="shared" si="74"/>
        <v>0</v>
      </c>
      <c r="BR96" s="375">
        <f t="shared" si="75"/>
        <v>0</v>
      </c>
      <c r="BS96" s="376">
        <f t="shared" si="76"/>
        <v>0</v>
      </c>
      <c r="BT96" s="482">
        <f t="shared" si="77"/>
        <v>0</v>
      </c>
      <c r="BU96" s="366">
        <f t="shared" si="78"/>
        <v>0</v>
      </c>
      <c r="BV96" s="622">
        <f t="shared" si="79"/>
        <v>0</v>
      </c>
      <c r="BW96" s="367">
        <f t="shared" si="80"/>
        <v>0</v>
      </c>
      <c r="BX96" s="625">
        <f t="shared" si="81"/>
        <v>0</v>
      </c>
      <c r="BY96" s="374">
        <f t="shared" si="82"/>
        <v>0</v>
      </c>
      <c r="BZ96" s="375">
        <f t="shared" si="83"/>
        <v>0</v>
      </c>
      <c r="CA96" s="376">
        <f t="shared" si="84"/>
        <v>0</v>
      </c>
      <c r="CB96" s="482">
        <f t="shared" si="85"/>
        <v>0</v>
      </c>
      <c r="CC96" s="293">
        <f t="shared" si="43"/>
        <v>0</v>
      </c>
      <c r="CD96" s="294" t="str">
        <f>IF(CC96=0,"",
IF(SUM($CC$34:CC96)=1,CE96,
IF($CC$155&gt;SUM($CC$34:CC96),_xlfn.CONCAT(", ",CE96),
IF($CC$155=SUM($CC$34:CC96),_xlfn.CONCAT(" y ",CE96)))))</f>
        <v/>
      </c>
      <c r="CE96" s="89" t="s">
        <v>5208</v>
      </c>
      <c r="CG96" s="465">
        <f t="shared" si="44"/>
        <v>0</v>
      </c>
    </row>
    <row r="97" spans="1:85" ht="15" customHeight="1">
      <c r="A97" s="64"/>
      <c r="B97" s="11"/>
      <c r="C97" s="58" t="s">
        <v>5209</v>
      </c>
      <c r="D97" s="1144" t="str">
        <f>IF(CNGE_2025_M1_Secc5_Sub1!$D93="","",CNGE_2025_M1_Secc5_Sub1!$D93)</f>
        <v/>
      </c>
      <c r="E97" s="889"/>
      <c r="F97" s="890"/>
      <c r="G97" s="992"/>
      <c r="H97" s="884"/>
      <c r="I97" s="884"/>
      <c r="J97" s="885"/>
      <c r="K97" s="813"/>
      <c r="L97" s="813"/>
      <c r="M97" s="813"/>
      <c r="N97" s="813"/>
      <c r="O97" s="813"/>
      <c r="P97" s="813"/>
      <c r="Q97" s="813"/>
      <c r="R97" s="813"/>
      <c r="S97" s="813"/>
      <c r="T97" s="813"/>
      <c r="U97" s="813"/>
      <c r="V97" s="813"/>
      <c r="W97" s="813"/>
      <c r="X97" s="813"/>
      <c r="Y97" s="813"/>
      <c r="Z97" s="813"/>
      <c r="AA97" s="813"/>
      <c r="AB97" s="813"/>
      <c r="AC97" s="813"/>
      <c r="AD97" s="813"/>
      <c r="AG97" s="302">
        <f t="shared" si="0"/>
        <v>0</v>
      </c>
      <c r="AH97" s="321">
        <f t="shared" si="45"/>
        <v>0</v>
      </c>
      <c r="AI97" s="293">
        <f t="shared" si="1"/>
        <v>0</v>
      </c>
      <c r="AJ97" s="294" t="str">
        <f>IF(AI97=0,"",
IF(SUM($AI$34:AI97)=1,AK97,
IF($AI$155&gt;SUM($AI$34:AI97),_xlfn.CONCAT(", ",AK97),
IF($AI$155=SUM($AI$34:AI97),_xlfn.CONCAT(" y ",AK97)))))</f>
        <v/>
      </c>
      <c r="AK97" s="89" t="s">
        <v>5210</v>
      </c>
      <c r="AL97" s="612">
        <f t="shared" si="46"/>
        <v>0</v>
      </c>
      <c r="AM97" s="613">
        <f t="shared" si="47"/>
        <v>0</v>
      </c>
      <c r="AN97" s="614">
        <f t="shared" si="48"/>
        <v>0</v>
      </c>
      <c r="AO97" s="615">
        <f t="shared" si="49"/>
        <v>0</v>
      </c>
      <c r="AP97" s="338">
        <f t="shared" si="6"/>
        <v>0</v>
      </c>
      <c r="AQ97" s="294" t="str">
        <f>IF(AP97=0,"",
IF(SUM($AP$34:AP97)=1,AR97,
IF($AP$155&gt;SUM($AP$34:AP97),_xlfn.CONCAT(", ",AR97),
IF($AP$155=SUM($AP$34:AP97),_xlfn.CONCAT(" y ",AR97)))))</f>
        <v/>
      </c>
      <c r="AR97" s="368" t="s">
        <v>5210</v>
      </c>
      <c r="AS97" s="374">
        <f t="shared" si="50"/>
        <v>0</v>
      </c>
      <c r="AT97" s="375">
        <f t="shared" si="51"/>
        <v>0</v>
      </c>
      <c r="AU97" s="376">
        <f t="shared" si="52"/>
        <v>0</v>
      </c>
      <c r="AV97" s="482">
        <f t="shared" si="53"/>
        <v>0</v>
      </c>
      <c r="AW97" s="366">
        <f t="shared" si="54"/>
        <v>0</v>
      </c>
      <c r="AX97" s="622">
        <f t="shared" si="55"/>
        <v>0</v>
      </c>
      <c r="AY97" s="367">
        <f t="shared" si="56"/>
        <v>0</v>
      </c>
      <c r="AZ97" s="625">
        <f t="shared" si="57"/>
        <v>0</v>
      </c>
      <c r="BA97" s="374">
        <f t="shared" si="58"/>
        <v>0</v>
      </c>
      <c r="BB97" s="375">
        <f t="shared" si="59"/>
        <v>0</v>
      </c>
      <c r="BC97" s="376">
        <f t="shared" si="60"/>
        <v>0</v>
      </c>
      <c r="BD97" s="482">
        <f t="shared" si="61"/>
        <v>0</v>
      </c>
      <c r="BE97" s="366">
        <f t="shared" si="62"/>
        <v>0</v>
      </c>
      <c r="BF97" s="622">
        <f t="shared" si="63"/>
        <v>0</v>
      </c>
      <c r="BG97" s="367">
        <f t="shared" si="64"/>
        <v>0</v>
      </c>
      <c r="BH97" s="625">
        <f t="shared" si="65"/>
        <v>0</v>
      </c>
      <c r="BI97" s="374">
        <f t="shared" si="66"/>
        <v>0</v>
      </c>
      <c r="BJ97" s="375">
        <f t="shared" si="67"/>
        <v>0</v>
      </c>
      <c r="BK97" s="376">
        <f t="shared" si="68"/>
        <v>0</v>
      </c>
      <c r="BL97" s="482">
        <f t="shared" si="69"/>
        <v>0</v>
      </c>
      <c r="BM97" s="366">
        <f t="shared" si="70"/>
        <v>0</v>
      </c>
      <c r="BN97" s="622">
        <f t="shared" si="71"/>
        <v>0</v>
      </c>
      <c r="BO97" s="367">
        <f t="shared" si="72"/>
        <v>0</v>
      </c>
      <c r="BP97" s="625">
        <f t="shared" si="73"/>
        <v>0</v>
      </c>
      <c r="BQ97" s="374">
        <f t="shared" si="74"/>
        <v>0</v>
      </c>
      <c r="BR97" s="375">
        <f t="shared" si="75"/>
        <v>0</v>
      </c>
      <c r="BS97" s="376">
        <f t="shared" si="76"/>
        <v>0</v>
      </c>
      <c r="BT97" s="482">
        <f t="shared" si="77"/>
        <v>0</v>
      </c>
      <c r="BU97" s="366">
        <f t="shared" si="78"/>
        <v>0</v>
      </c>
      <c r="BV97" s="622">
        <f t="shared" si="79"/>
        <v>0</v>
      </c>
      <c r="BW97" s="367">
        <f t="shared" si="80"/>
        <v>0</v>
      </c>
      <c r="BX97" s="625">
        <f t="shared" si="81"/>
        <v>0</v>
      </c>
      <c r="BY97" s="374">
        <f t="shared" si="82"/>
        <v>0</v>
      </c>
      <c r="BZ97" s="375">
        <f t="shared" si="83"/>
        <v>0</v>
      </c>
      <c r="CA97" s="376">
        <f t="shared" si="84"/>
        <v>0</v>
      </c>
      <c r="CB97" s="482">
        <f t="shared" si="85"/>
        <v>0</v>
      </c>
      <c r="CC97" s="293">
        <f t="shared" si="43"/>
        <v>0</v>
      </c>
      <c r="CD97" s="294" t="str">
        <f>IF(CC97=0,"",
IF(SUM($CC$34:CC97)=1,CE97,
IF($CC$155&gt;SUM($CC$34:CC97),_xlfn.CONCAT(", ",CE97),
IF($CC$155=SUM($CC$34:CC97),_xlfn.CONCAT(" y ",CE97)))))</f>
        <v/>
      </c>
      <c r="CE97" s="89" t="s">
        <v>5210</v>
      </c>
      <c r="CG97" s="465">
        <f t="shared" si="44"/>
        <v>0</v>
      </c>
    </row>
    <row r="98" spans="1:85" ht="15" customHeight="1">
      <c r="A98" s="64"/>
      <c r="B98" s="11"/>
      <c r="C98" s="58" t="s">
        <v>5211</v>
      </c>
      <c r="D98" s="1144" t="str">
        <f>IF(CNGE_2025_M1_Secc5_Sub1!$D94="","",CNGE_2025_M1_Secc5_Sub1!$D94)</f>
        <v/>
      </c>
      <c r="E98" s="889"/>
      <c r="F98" s="890"/>
      <c r="G98" s="992"/>
      <c r="H98" s="884"/>
      <c r="I98" s="884"/>
      <c r="J98" s="885"/>
      <c r="K98" s="813"/>
      <c r="L98" s="813"/>
      <c r="M98" s="813"/>
      <c r="N98" s="813"/>
      <c r="O98" s="813"/>
      <c r="P98" s="813"/>
      <c r="Q98" s="813"/>
      <c r="R98" s="813"/>
      <c r="S98" s="813"/>
      <c r="T98" s="813"/>
      <c r="U98" s="813"/>
      <c r="V98" s="813"/>
      <c r="W98" s="813"/>
      <c r="X98" s="813"/>
      <c r="Y98" s="813"/>
      <c r="Z98" s="813"/>
      <c r="AA98" s="813"/>
      <c r="AB98" s="813"/>
      <c r="AC98" s="813"/>
      <c r="AD98" s="813"/>
      <c r="AG98" s="302">
        <f t="shared" si="0"/>
        <v>0</v>
      </c>
      <c r="AH98" s="321">
        <f t="shared" si="45"/>
        <v>0</v>
      </c>
      <c r="AI98" s="293">
        <f t="shared" si="1"/>
        <v>0</v>
      </c>
      <c r="AJ98" s="294" t="str">
        <f>IF(AI98=0,"",
IF(SUM($AI$34:AI98)=1,AK98,
IF($AI$155&gt;SUM($AI$34:AI98),_xlfn.CONCAT(", ",AK98),
IF($AI$155=SUM($AI$34:AI98),_xlfn.CONCAT(" y ",AK98)))))</f>
        <v/>
      </c>
      <c r="AK98" s="89" t="s">
        <v>5212</v>
      </c>
      <c r="AL98" s="612">
        <f t="shared" ref="AL98:AL129" si="86">IF(OR(K98="NS",O98="NS",S98="NS",W98="NS",AA98="NS",K226="NS",O226="NS",S226="NS",W226="NS",AA226="NS"),0,IF(AND(K98="NA",O98="NA",S98="NA",W98="NA",AA98="NA",K226="NA",O226="NA",S226="NA",W226="NA",AA226="NA"),0,IF(K98&lt;=SUM(O98,S98,W98,AA98,K226,O226,S226,W226,AA226),0,1)))</f>
        <v>0</v>
      </c>
      <c r="AM98" s="613">
        <f t="shared" ref="AM98:AM129" si="87">IF(OR(L98="NS",P98="NS",T98="NS",X98="NS",AB98="NS",L226="NS",P226="NS",T226="NS",X226="NS",AB226="NS"),0,IF(AND(L98="NA",P98="NA",T98="NA",X98="NA",AB98="NA",L226="NA",P226="NA",T226="NA",X226="NA",AB226="NA"),0,IF(L98&lt;=SUM(L98,P98,T98,X98,AB98,L226,P226,T226,X226,AB226),0,1)))</f>
        <v>0</v>
      </c>
      <c r="AN98" s="614">
        <f t="shared" ref="AN98:AN129" si="88">IF(OR(M98="NS",Q98="NS",U98="NS",Y98="NS",AC98="NS",M226="NS",Q226="NS",U226="NS",Y226="NS",AC226="NS"),0,IF(AND(M98="NA",Q98="NA",U98="NA",Y98="NA",AC98="NA",M226="NA",Q226="NA",U226="NA",Y226="NA",AC226="NA"),0,IF(M98&lt;=SUM(M98,Q98,U98,Y98,AC98,M226,Q226,U226,Y226,AC226),0,1)))</f>
        <v>0</v>
      </c>
      <c r="AO98" s="615">
        <f t="shared" ref="AO98:AO129" si="89">IF(OR(N98="NS",R98="NS",V98="NS",Z98="NS",AD98="NS",N226="NS",R226="NS",V226="NS",Z226="NS",AD226="NS"),0,IF(AND(N98="NA",R98="NA",V98="NA",Z98="NA",AD98="NA",N226="NA",R226="NA",V226="NA",Z226="NA",AD226="NA"),0,IF(N98&lt;=SUM(N98,R98,V98,Z98,AD98,N226,R226,V226,Z226,AD226),0,1)))</f>
        <v>0</v>
      </c>
      <c r="AP98" s="338">
        <f t="shared" si="6"/>
        <v>0</v>
      </c>
      <c r="AQ98" s="294" t="str">
        <f>IF(AP98=0,"",
IF(SUM($AP$34:AP98)=1,AR98,
IF($AP$155&gt;SUM($AP$34:AP98),_xlfn.CONCAT(", ",AR98),
IF($AP$155=SUM($AP$34:AP98),_xlfn.CONCAT(" y ",AR98)))))</f>
        <v/>
      </c>
      <c r="AR98" s="368" t="s">
        <v>5212</v>
      </c>
      <c r="AS98" s="374">
        <f t="shared" ref="AS98:AS129" si="90">IF(OR(O98="NS",$K98="NS"),0,IF(AND(O98="NA",$K98="NA"),0,IF(O98&lt;=$K98,0,1)))</f>
        <v>0</v>
      </c>
      <c r="AT98" s="375">
        <f t="shared" ref="AT98:AT129" si="91">IF(OR(P98="NS",$L98="NS"),0,IF(AND(P98="NA",$L98="NA"),0,IF(P98&lt;=$L98,0,1)))</f>
        <v>0</v>
      </c>
      <c r="AU98" s="376">
        <f t="shared" ref="AU98:AU129" si="92">IF(OR(Q98="NS",$M98="NS"),0,IF(AND(Q98="NA",$M98="NA"),0,IF(Q98&lt;=$M98,0,1)))</f>
        <v>0</v>
      </c>
      <c r="AV98" s="482">
        <f t="shared" ref="AV98:AV129" si="93">IF(OR(R98="NS",$N98="NS"),0,IF(AND(R98="NA",$N98="NA"),0,IF(R98&lt;=$N98,0,1)))</f>
        <v>0</v>
      </c>
      <c r="AW98" s="366">
        <f t="shared" ref="AW98:AW129" si="94">IF(OR(S98="NS",$K98="NS"),0,IF(AND(S98="NA",$K98="NA"),0,IF(S98&lt;=$K98,0,1)))</f>
        <v>0</v>
      </c>
      <c r="AX98" s="622">
        <f t="shared" ref="AX98:AX129" si="95">IF(OR(T98="NS",$L98="NS"),0,IF(AND(T98="NA",$L98="NA"),0,IF(T98&lt;=$L98,0,1)))</f>
        <v>0</v>
      </c>
      <c r="AY98" s="367">
        <f t="shared" ref="AY98:AY129" si="96">IF(OR(U98="NS",$M98="NS"),0,IF(AND(U98="NA",$M98="NA"),0,IF(U98&lt;=$M98,0,1)))</f>
        <v>0</v>
      </c>
      <c r="AZ98" s="625">
        <f t="shared" ref="AZ98:AZ129" si="97">IF(OR(V98="NS",$N98="NS"),0,IF(AND(V98="NA",$N98="NA"),0,IF(V98&lt;=$N98,0,1)))</f>
        <v>0</v>
      </c>
      <c r="BA98" s="374">
        <f t="shared" ref="BA98:BA129" si="98">IF(OR(W98="NS",$K98="NS"),0,IF(AND(W98="NA",$K98="NA"),0,IF(W98&lt;=$K98,0,1)))</f>
        <v>0</v>
      </c>
      <c r="BB98" s="375">
        <f t="shared" ref="BB98:BB129" si="99">IF(OR(X98="NS",$L98="NS"),0,IF(AND(X98="NA",$L98="NA"),0,IF(X98&lt;=$L98,0,1)))</f>
        <v>0</v>
      </c>
      <c r="BC98" s="376">
        <f t="shared" ref="BC98:BC129" si="100">IF(OR(Y98="NS",$M98="NS"),0,IF(AND(Y98="NA",$M98="NA"),0,IF(Y98&lt;=$M98,0,1)))</f>
        <v>0</v>
      </c>
      <c r="BD98" s="482">
        <f t="shared" ref="BD98:BD129" si="101">IF(OR(Z98="NS",$N98="NS"),0,IF(AND(Z98="NA",$N98="NA"),0,IF(Z98&lt;=$N98,0,1)))</f>
        <v>0</v>
      </c>
      <c r="BE98" s="366">
        <f t="shared" ref="BE98:BE129" si="102">IF(OR(AA98="NS",$K98="NS"),0,IF(AND(AA98="NA",$K98="NA"),0,IF(AA98&lt;=$K98,0,1)))</f>
        <v>0</v>
      </c>
      <c r="BF98" s="622">
        <f t="shared" ref="BF98:BF129" si="103">IF(OR(AB98="NS",$L98="NS"),0,IF(AND(AB98="NA",$L98="NA"),0,IF(AB98&lt;=$L98,0,1)))</f>
        <v>0</v>
      </c>
      <c r="BG98" s="367">
        <f t="shared" ref="BG98:BG129" si="104">IF(OR(AC98="NS",$M98="NS"),0,IF(AND(AC98="NA",$M98="NA"),0,IF(AC98&lt;=$M98,0,1)))</f>
        <v>0</v>
      </c>
      <c r="BH98" s="625">
        <f t="shared" ref="BH98:BH129" si="105">IF(OR(AD98="NS",$N98="NS"),0,IF(AND(AD98="NA",$N98="NA"),0,IF(AD98&lt;=$N98,0,1)))</f>
        <v>0</v>
      </c>
      <c r="BI98" s="374">
        <f t="shared" ref="BI98:BI129" si="106">IF(OR(K226="NS",$K98="NS"),0,IF(AND(K226="NA",$K98="NA"),0,IF(K226&lt;=$K98,0,1)))</f>
        <v>0</v>
      </c>
      <c r="BJ98" s="375">
        <f t="shared" ref="BJ98:BJ129" si="107">IF(OR(L226="NS",$L98="NS"),0,IF(AND(L226="NA",$L98="NA"),0,IF(L226&lt;=$L98,0,1)))</f>
        <v>0</v>
      </c>
      <c r="BK98" s="376">
        <f t="shared" ref="BK98:BK129" si="108">IF(OR(M226="NS",$M98="NS"),0,IF(AND(M226="NA",$M98="NA"),0,IF(M226&lt;=$M98,0,1)))</f>
        <v>0</v>
      </c>
      <c r="BL98" s="482">
        <f t="shared" ref="BL98:BL129" si="109">IF(OR(N226="NS",$N98="NS"),0,IF(AND(N226="NA",$N98="NA"),0,IF(N226&lt;=$N98,0,1)))</f>
        <v>0</v>
      </c>
      <c r="BM98" s="366">
        <f t="shared" ref="BM98:BM129" si="110">IF(OR(O226="NS",$K98="NS"),0,IF(AND(O226="NA",$K98="NA"),0,IF(O226&lt;=$K98,0,1)))</f>
        <v>0</v>
      </c>
      <c r="BN98" s="622">
        <f t="shared" ref="BN98:BN129" si="111">IF(OR(P226="NS",$L98="NS"),0,IF(AND(P226="NA",$L98="NA"),0,IF(P226&lt;=$L98,0,1)))</f>
        <v>0</v>
      </c>
      <c r="BO98" s="367">
        <f t="shared" ref="BO98:BO129" si="112">IF(OR(Q226="NS",$M98="NS"),0,IF(AND(Q226="NA",$M98="NA"),0,IF(Q226&lt;=$M98,0,1)))</f>
        <v>0</v>
      </c>
      <c r="BP98" s="625">
        <f t="shared" ref="BP98:BP129" si="113">IF(OR(R226="NS",$N98="NS"),0,IF(AND(R226="NA",$N98="NA"),0,IF(R226&lt;=$N98,0,1)))</f>
        <v>0</v>
      </c>
      <c r="BQ98" s="374">
        <f t="shared" ref="BQ98:BQ129" si="114">IF(OR(S226="NS",$K98="NS"),0,IF(AND(S226="NA",$K98="NA"),0,IF(S226&lt;=$K98,0,1)))</f>
        <v>0</v>
      </c>
      <c r="BR98" s="375">
        <f t="shared" ref="BR98:BR129" si="115">IF(OR(T226="NS",$L98="NS"),0,IF(AND(T226="NA",$L98="NA"),0,IF(T226&lt;=$L98,0,1)))</f>
        <v>0</v>
      </c>
      <c r="BS98" s="376">
        <f t="shared" ref="BS98:BS129" si="116">IF(OR(U226="NS",$M98="NS"),0,IF(AND(U226="NA",$M98="NA"),0,IF(U226&lt;=$M98,0,1)))</f>
        <v>0</v>
      </c>
      <c r="BT98" s="482">
        <f t="shared" ref="BT98:BT129" si="117">IF(OR(V226="NS",$N98="NS"),0,IF(AND(V226="NA",$N98="NA"),0,IF(V226&lt;=$N98,0,1)))</f>
        <v>0</v>
      </c>
      <c r="BU98" s="366">
        <f t="shared" ref="BU98:BU129" si="118">IF(OR(W226="NS",$K98="NS"),0,IF(AND(W226="NA",$K98="NA"),0,IF(W226&lt;=$K98,0,1)))</f>
        <v>0</v>
      </c>
      <c r="BV98" s="622">
        <f t="shared" ref="BV98:BV129" si="119">IF(OR(X226="NS",$L98="NS"),0,IF(AND(X226="NA",$L98="NA"),0,IF(X226&lt;=$L98,0,1)))</f>
        <v>0</v>
      </c>
      <c r="BW98" s="367">
        <f t="shared" ref="BW98:BW129" si="120">IF(OR(Y226="NS",$M98="NS"),0,IF(AND(Y226="NA",$M98="NA"),0,IF(Y226&lt;=$M98,0,1)))</f>
        <v>0</v>
      </c>
      <c r="BX98" s="625">
        <f t="shared" ref="BX98:BX129" si="121">IF(OR(Z226="NS",$N98="NS"),0,IF(AND(Z226="NA",$N98="NA"),0,IF(Z226&lt;=$N98,0,1)))</f>
        <v>0</v>
      </c>
      <c r="BY98" s="374">
        <f t="shared" ref="BY98:BY129" si="122">IF(OR(AA226="NS",$K98="NS"),0,IF(AND(AA226="NA",$K98="NA"),0,IF(AA226&lt;=$K98,0,1)))</f>
        <v>0</v>
      </c>
      <c r="BZ98" s="375">
        <f t="shared" ref="BZ98:BZ129" si="123">IF(OR(AB226="NS",$L98="NS"),0,IF(AND(AB226="NA",$L98="NA"),0,IF(AB226&lt;=$L98,0,1)))</f>
        <v>0</v>
      </c>
      <c r="CA98" s="376">
        <f t="shared" ref="CA98:CA129" si="124">IF(OR(AC226="NS",$M98="NS"),0,IF(AND(AC226="NA",$M98="NA"),0,IF(AC226&lt;=$M98,0,1)))</f>
        <v>0</v>
      </c>
      <c r="CB98" s="482">
        <f t="shared" ref="CB98:CB129" si="125">IF(OR(AD226="NS",$N98="NS"),0,IF(AND(AD226="NA",$N98="NA"),0,IF(AD226&lt;=$N98,0,1)))</f>
        <v>0</v>
      </c>
      <c r="CC98" s="293">
        <f t="shared" si="43"/>
        <v>0</v>
      </c>
      <c r="CD98" s="294" t="str">
        <f>IF(CC98=0,"",
IF(SUM($CC$34:CC98)=1,CE98,
IF($CC$155&gt;SUM($CC$34:CC98),_xlfn.CONCAT(", ",CE98),
IF($CC$155=SUM($CC$34:CC98),_xlfn.CONCAT(" y ",CE98)))))</f>
        <v/>
      </c>
      <c r="CE98" s="89" t="s">
        <v>5212</v>
      </c>
      <c r="CG98" s="465">
        <f t="shared" si="44"/>
        <v>0</v>
      </c>
    </row>
    <row r="99" spans="1:85" ht="15" customHeight="1">
      <c r="A99" s="64"/>
      <c r="B99" s="11"/>
      <c r="C99" s="58" t="s">
        <v>5213</v>
      </c>
      <c r="D99" s="1144" t="str">
        <f>IF(CNGE_2025_M1_Secc5_Sub1!$D95="","",CNGE_2025_M1_Secc5_Sub1!$D95)</f>
        <v/>
      </c>
      <c r="E99" s="889"/>
      <c r="F99" s="890"/>
      <c r="G99" s="992"/>
      <c r="H99" s="884"/>
      <c r="I99" s="884"/>
      <c r="J99" s="885"/>
      <c r="K99" s="813"/>
      <c r="L99" s="813"/>
      <c r="M99" s="813"/>
      <c r="N99" s="813"/>
      <c r="O99" s="813"/>
      <c r="P99" s="813"/>
      <c r="Q99" s="813"/>
      <c r="R99" s="813"/>
      <c r="S99" s="813"/>
      <c r="T99" s="813"/>
      <c r="U99" s="813"/>
      <c r="V99" s="813"/>
      <c r="W99" s="813"/>
      <c r="X99" s="813"/>
      <c r="Y99" s="813"/>
      <c r="Z99" s="813"/>
      <c r="AA99" s="813"/>
      <c r="AB99" s="813"/>
      <c r="AC99" s="813"/>
      <c r="AD99" s="813"/>
      <c r="AG99" s="302">
        <f t="shared" ref="AG99:AG154" si="126">IF(AND($G99&lt;&gt;"",$G99&lt;&gt;1,COUNTA(K99:AD99,K227:AD227)&gt;0),1,IF(AND($G99="",COUNTA(K99:AD99,K227:AD227)&gt;0),1,0))</f>
        <v>0</v>
      </c>
      <c r="AH99" s="321">
        <f t="shared" si="45"/>
        <v>0</v>
      </c>
      <c r="AI99" s="293">
        <f t="shared" ref="AI99:AI154" si="127">IF(AH99=0,0,1)</f>
        <v>0</v>
      </c>
      <c r="AJ99" s="294" t="str">
        <f>IF(AI99=0,"",
IF(SUM($AI$34:AI99)=1,AK99,
IF($AI$155&gt;SUM($AI$34:AI99),_xlfn.CONCAT(", ",AK99),
IF($AI$155=SUM($AI$34:AI99),_xlfn.CONCAT(" y ",AK99)))))</f>
        <v/>
      </c>
      <c r="AK99" s="89" t="s">
        <v>5214</v>
      </c>
      <c r="AL99" s="612">
        <f t="shared" si="86"/>
        <v>0</v>
      </c>
      <c r="AM99" s="613">
        <f t="shared" si="87"/>
        <v>0</v>
      </c>
      <c r="AN99" s="614">
        <f t="shared" si="88"/>
        <v>0</v>
      </c>
      <c r="AO99" s="615">
        <f t="shared" si="89"/>
        <v>0</v>
      </c>
      <c r="AP99" s="338">
        <f t="shared" ref="AP99:AP154" si="128">IF(SUM(AL99:AO99)=0,0,1)</f>
        <v>0</v>
      </c>
      <c r="AQ99" s="294" t="str">
        <f>IF(AP99=0,"",
IF(SUM($AP$34:AP99)=1,AR99,
IF($AP$155&gt;SUM($AP$34:AP99),_xlfn.CONCAT(", ",AR99),
IF($AP$155=SUM($AP$34:AP99),_xlfn.CONCAT(" y ",AR99)))))</f>
        <v/>
      </c>
      <c r="AR99" s="368" t="s">
        <v>5214</v>
      </c>
      <c r="AS99" s="374">
        <f t="shared" si="90"/>
        <v>0</v>
      </c>
      <c r="AT99" s="375">
        <f t="shared" si="91"/>
        <v>0</v>
      </c>
      <c r="AU99" s="376">
        <f t="shared" si="92"/>
        <v>0</v>
      </c>
      <c r="AV99" s="482">
        <f t="shared" si="93"/>
        <v>0</v>
      </c>
      <c r="AW99" s="366">
        <f t="shared" si="94"/>
        <v>0</v>
      </c>
      <c r="AX99" s="622">
        <f t="shared" si="95"/>
        <v>0</v>
      </c>
      <c r="AY99" s="367">
        <f t="shared" si="96"/>
        <v>0</v>
      </c>
      <c r="AZ99" s="625">
        <f t="shared" si="97"/>
        <v>0</v>
      </c>
      <c r="BA99" s="374">
        <f t="shared" si="98"/>
        <v>0</v>
      </c>
      <c r="BB99" s="375">
        <f t="shared" si="99"/>
        <v>0</v>
      </c>
      <c r="BC99" s="376">
        <f t="shared" si="100"/>
        <v>0</v>
      </c>
      <c r="BD99" s="482">
        <f t="shared" si="101"/>
        <v>0</v>
      </c>
      <c r="BE99" s="366">
        <f t="shared" si="102"/>
        <v>0</v>
      </c>
      <c r="BF99" s="622">
        <f t="shared" si="103"/>
        <v>0</v>
      </c>
      <c r="BG99" s="367">
        <f t="shared" si="104"/>
        <v>0</v>
      </c>
      <c r="BH99" s="625">
        <f t="shared" si="105"/>
        <v>0</v>
      </c>
      <c r="BI99" s="374">
        <f t="shared" si="106"/>
        <v>0</v>
      </c>
      <c r="BJ99" s="375">
        <f t="shared" si="107"/>
        <v>0</v>
      </c>
      <c r="BK99" s="376">
        <f t="shared" si="108"/>
        <v>0</v>
      </c>
      <c r="BL99" s="482">
        <f t="shared" si="109"/>
        <v>0</v>
      </c>
      <c r="BM99" s="366">
        <f t="shared" si="110"/>
        <v>0</v>
      </c>
      <c r="BN99" s="622">
        <f t="shared" si="111"/>
        <v>0</v>
      </c>
      <c r="BO99" s="367">
        <f t="shared" si="112"/>
        <v>0</v>
      </c>
      <c r="BP99" s="625">
        <f t="shared" si="113"/>
        <v>0</v>
      </c>
      <c r="BQ99" s="374">
        <f t="shared" si="114"/>
        <v>0</v>
      </c>
      <c r="BR99" s="375">
        <f t="shared" si="115"/>
        <v>0</v>
      </c>
      <c r="BS99" s="376">
        <f t="shared" si="116"/>
        <v>0</v>
      </c>
      <c r="BT99" s="482">
        <f t="shared" si="117"/>
        <v>0</v>
      </c>
      <c r="BU99" s="366">
        <f t="shared" si="118"/>
        <v>0</v>
      </c>
      <c r="BV99" s="622">
        <f t="shared" si="119"/>
        <v>0</v>
      </c>
      <c r="BW99" s="367">
        <f t="shared" si="120"/>
        <v>0</v>
      </c>
      <c r="BX99" s="625">
        <f t="shared" si="121"/>
        <v>0</v>
      </c>
      <c r="BY99" s="374">
        <f t="shared" si="122"/>
        <v>0</v>
      </c>
      <c r="BZ99" s="375">
        <f t="shared" si="123"/>
        <v>0</v>
      </c>
      <c r="CA99" s="376">
        <f t="shared" si="124"/>
        <v>0</v>
      </c>
      <c r="CB99" s="482">
        <f t="shared" si="125"/>
        <v>0</v>
      </c>
      <c r="CC99" s="293">
        <f t="shared" ref="CC99:CC154" si="129">IF(SUM(AS99:CB99)=0,0,1)</f>
        <v>0</v>
      </c>
      <c r="CD99" s="294" t="str">
        <f>IF(CC99=0,"",
IF(SUM($CC$34:CC99)=1,CE99,
IF($CC$155&gt;SUM($CC$34:CC99),_xlfn.CONCAT(", ",CE99),
IF($CC$155=SUM($CC$34:CC99),_xlfn.CONCAT(" y ",CE99)))))</f>
        <v/>
      </c>
      <c r="CE99" s="89" t="s">
        <v>5214</v>
      </c>
      <c r="CG99" s="465">
        <f t="shared" ref="CG99:CG154" si="130">IF(AND(G99=1,K99&lt;&gt;"",SUM(K99)=0),1,0)</f>
        <v>0</v>
      </c>
    </row>
    <row r="100" spans="1:85" ht="15" customHeight="1">
      <c r="A100" s="64"/>
      <c r="B100" s="11"/>
      <c r="C100" s="58" t="s">
        <v>5215</v>
      </c>
      <c r="D100" s="1144" t="str">
        <f>IF(CNGE_2025_M1_Secc5_Sub1!$D96="","",CNGE_2025_M1_Secc5_Sub1!$D96)</f>
        <v/>
      </c>
      <c r="E100" s="889"/>
      <c r="F100" s="890"/>
      <c r="G100" s="992"/>
      <c r="H100" s="884"/>
      <c r="I100" s="884"/>
      <c r="J100" s="885"/>
      <c r="K100" s="813"/>
      <c r="L100" s="813"/>
      <c r="M100" s="813"/>
      <c r="N100" s="813"/>
      <c r="O100" s="813"/>
      <c r="P100" s="813"/>
      <c r="Q100" s="813"/>
      <c r="R100" s="813"/>
      <c r="S100" s="813"/>
      <c r="T100" s="813"/>
      <c r="U100" s="813"/>
      <c r="V100" s="813"/>
      <c r="W100" s="813"/>
      <c r="X100" s="813"/>
      <c r="Y100" s="813"/>
      <c r="Z100" s="813"/>
      <c r="AA100" s="813"/>
      <c r="AB100" s="813"/>
      <c r="AC100" s="813"/>
      <c r="AD100" s="813"/>
      <c r="AG100" s="302">
        <f t="shared" si="126"/>
        <v>0</v>
      </c>
      <c r="AH100" s="321">
        <f t="shared" ref="AH100:AH154" si="131">IF(AND(COUNTBLANK(D100)=0,OR(AND($G100&lt;&gt;"",$G100&lt;&gt;1,COUNTA(K100:AD100,K228:AD228)=0),AND($G100&lt;&gt;"",$G100=1,COUNTA(K100:AD100,K228:AD228)=40))),0,IF(AND(COUNTBLANK(D100)=1,COUNTA(G100:AD100,K228:AD228)=0),0,1))</f>
        <v>0</v>
      </c>
      <c r="AI100" s="293">
        <f t="shared" si="127"/>
        <v>0</v>
      </c>
      <c r="AJ100" s="294" t="str">
        <f>IF(AI100=0,"",
IF(SUM($AI$34:AI100)=1,AK100,
IF($AI$155&gt;SUM($AI$34:AI100),_xlfn.CONCAT(", ",AK100),
IF($AI$155=SUM($AI$34:AI100),_xlfn.CONCAT(" y ",AK100)))))</f>
        <v/>
      </c>
      <c r="AK100" s="89" t="s">
        <v>5216</v>
      </c>
      <c r="AL100" s="612">
        <f t="shared" si="86"/>
        <v>0</v>
      </c>
      <c r="AM100" s="613">
        <f t="shared" si="87"/>
        <v>0</v>
      </c>
      <c r="AN100" s="614">
        <f t="shared" si="88"/>
        <v>0</v>
      </c>
      <c r="AO100" s="615">
        <f t="shared" si="89"/>
        <v>0</v>
      </c>
      <c r="AP100" s="338">
        <f t="shared" si="128"/>
        <v>0</v>
      </c>
      <c r="AQ100" s="294" t="str">
        <f>IF(AP100=0,"",
IF(SUM($AP$34:AP100)=1,AR100,
IF($AP$155&gt;SUM($AP$34:AP100),_xlfn.CONCAT(", ",AR100),
IF($AP$155=SUM($AP$34:AP100),_xlfn.CONCAT(" y ",AR100)))))</f>
        <v/>
      </c>
      <c r="AR100" s="368" t="s">
        <v>5216</v>
      </c>
      <c r="AS100" s="374">
        <f t="shared" si="90"/>
        <v>0</v>
      </c>
      <c r="AT100" s="375">
        <f t="shared" si="91"/>
        <v>0</v>
      </c>
      <c r="AU100" s="376">
        <f t="shared" si="92"/>
        <v>0</v>
      </c>
      <c r="AV100" s="482">
        <f t="shared" si="93"/>
        <v>0</v>
      </c>
      <c r="AW100" s="366">
        <f t="shared" si="94"/>
        <v>0</v>
      </c>
      <c r="AX100" s="622">
        <f t="shared" si="95"/>
        <v>0</v>
      </c>
      <c r="AY100" s="367">
        <f t="shared" si="96"/>
        <v>0</v>
      </c>
      <c r="AZ100" s="625">
        <f t="shared" si="97"/>
        <v>0</v>
      </c>
      <c r="BA100" s="374">
        <f t="shared" si="98"/>
        <v>0</v>
      </c>
      <c r="BB100" s="375">
        <f t="shared" si="99"/>
        <v>0</v>
      </c>
      <c r="BC100" s="376">
        <f t="shared" si="100"/>
        <v>0</v>
      </c>
      <c r="BD100" s="482">
        <f t="shared" si="101"/>
        <v>0</v>
      </c>
      <c r="BE100" s="366">
        <f t="shared" si="102"/>
        <v>0</v>
      </c>
      <c r="BF100" s="622">
        <f t="shared" si="103"/>
        <v>0</v>
      </c>
      <c r="BG100" s="367">
        <f t="shared" si="104"/>
        <v>0</v>
      </c>
      <c r="BH100" s="625">
        <f t="shared" si="105"/>
        <v>0</v>
      </c>
      <c r="BI100" s="374">
        <f t="shared" si="106"/>
        <v>0</v>
      </c>
      <c r="BJ100" s="375">
        <f t="shared" si="107"/>
        <v>0</v>
      </c>
      <c r="BK100" s="376">
        <f t="shared" si="108"/>
        <v>0</v>
      </c>
      <c r="BL100" s="482">
        <f t="shared" si="109"/>
        <v>0</v>
      </c>
      <c r="BM100" s="366">
        <f t="shared" si="110"/>
        <v>0</v>
      </c>
      <c r="BN100" s="622">
        <f t="shared" si="111"/>
        <v>0</v>
      </c>
      <c r="BO100" s="367">
        <f t="shared" si="112"/>
        <v>0</v>
      </c>
      <c r="BP100" s="625">
        <f t="shared" si="113"/>
        <v>0</v>
      </c>
      <c r="BQ100" s="374">
        <f t="shared" si="114"/>
        <v>0</v>
      </c>
      <c r="BR100" s="375">
        <f t="shared" si="115"/>
        <v>0</v>
      </c>
      <c r="BS100" s="376">
        <f t="shared" si="116"/>
        <v>0</v>
      </c>
      <c r="BT100" s="482">
        <f t="shared" si="117"/>
        <v>0</v>
      </c>
      <c r="BU100" s="366">
        <f t="shared" si="118"/>
        <v>0</v>
      </c>
      <c r="BV100" s="622">
        <f t="shared" si="119"/>
        <v>0</v>
      </c>
      <c r="BW100" s="367">
        <f t="shared" si="120"/>
        <v>0</v>
      </c>
      <c r="BX100" s="625">
        <f t="shared" si="121"/>
        <v>0</v>
      </c>
      <c r="BY100" s="374">
        <f t="shared" si="122"/>
        <v>0</v>
      </c>
      <c r="BZ100" s="375">
        <f t="shared" si="123"/>
        <v>0</v>
      </c>
      <c r="CA100" s="376">
        <f t="shared" si="124"/>
        <v>0</v>
      </c>
      <c r="CB100" s="482">
        <f t="shared" si="125"/>
        <v>0</v>
      </c>
      <c r="CC100" s="293">
        <f t="shared" si="129"/>
        <v>0</v>
      </c>
      <c r="CD100" s="294" t="str">
        <f>IF(CC100=0,"",
IF(SUM($CC$34:CC100)=1,CE100,
IF($CC$155&gt;SUM($CC$34:CC100),_xlfn.CONCAT(", ",CE100),
IF($CC$155=SUM($CC$34:CC100),_xlfn.CONCAT(" y ",CE100)))))</f>
        <v/>
      </c>
      <c r="CE100" s="89" t="s">
        <v>5216</v>
      </c>
      <c r="CG100" s="465">
        <f t="shared" si="130"/>
        <v>0</v>
      </c>
    </row>
    <row r="101" spans="1:85" ht="15" customHeight="1">
      <c r="A101" s="64"/>
      <c r="B101" s="11"/>
      <c r="C101" s="58" t="s">
        <v>5217</v>
      </c>
      <c r="D101" s="1144" t="str">
        <f>IF(CNGE_2025_M1_Secc5_Sub1!$D97="","",CNGE_2025_M1_Secc5_Sub1!$D97)</f>
        <v/>
      </c>
      <c r="E101" s="889"/>
      <c r="F101" s="890"/>
      <c r="G101" s="992"/>
      <c r="H101" s="884"/>
      <c r="I101" s="884"/>
      <c r="J101" s="885"/>
      <c r="K101" s="813"/>
      <c r="L101" s="813"/>
      <c r="M101" s="813"/>
      <c r="N101" s="813"/>
      <c r="O101" s="813"/>
      <c r="P101" s="813"/>
      <c r="Q101" s="813"/>
      <c r="R101" s="813"/>
      <c r="S101" s="813"/>
      <c r="T101" s="813"/>
      <c r="U101" s="813"/>
      <c r="V101" s="813"/>
      <c r="W101" s="813"/>
      <c r="X101" s="813"/>
      <c r="Y101" s="813"/>
      <c r="Z101" s="813"/>
      <c r="AA101" s="813"/>
      <c r="AB101" s="813"/>
      <c r="AC101" s="813"/>
      <c r="AD101" s="813"/>
      <c r="AG101" s="302">
        <f t="shared" si="126"/>
        <v>0</v>
      </c>
      <c r="AH101" s="321">
        <f t="shared" si="131"/>
        <v>0</v>
      </c>
      <c r="AI101" s="293">
        <f t="shared" si="127"/>
        <v>0</v>
      </c>
      <c r="AJ101" s="294" t="str">
        <f>IF(AI101=0,"",
IF(SUM($AI$34:AI101)=1,AK101,
IF($AI$155&gt;SUM($AI$34:AI101),_xlfn.CONCAT(", ",AK101),
IF($AI$155=SUM($AI$34:AI101),_xlfn.CONCAT(" y ",AK101)))))</f>
        <v/>
      </c>
      <c r="AK101" s="89" t="s">
        <v>5218</v>
      </c>
      <c r="AL101" s="612">
        <f t="shared" si="86"/>
        <v>0</v>
      </c>
      <c r="AM101" s="613">
        <f t="shared" si="87"/>
        <v>0</v>
      </c>
      <c r="AN101" s="614">
        <f t="shared" si="88"/>
        <v>0</v>
      </c>
      <c r="AO101" s="615">
        <f t="shared" si="89"/>
        <v>0</v>
      </c>
      <c r="AP101" s="338">
        <f t="shared" si="128"/>
        <v>0</v>
      </c>
      <c r="AQ101" s="294" t="str">
        <f>IF(AP101=0,"",
IF(SUM($AP$34:AP101)=1,AR101,
IF($AP$155&gt;SUM($AP$34:AP101),_xlfn.CONCAT(", ",AR101),
IF($AP$155=SUM($AP$34:AP101),_xlfn.CONCAT(" y ",AR101)))))</f>
        <v/>
      </c>
      <c r="AR101" s="368" t="s">
        <v>5218</v>
      </c>
      <c r="AS101" s="374">
        <f t="shared" si="90"/>
        <v>0</v>
      </c>
      <c r="AT101" s="375">
        <f t="shared" si="91"/>
        <v>0</v>
      </c>
      <c r="AU101" s="376">
        <f t="shared" si="92"/>
        <v>0</v>
      </c>
      <c r="AV101" s="482">
        <f t="shared" si="93"/>
        <v>0</v>
      </c>
      <c r="AW101" s="366">
        <f t="shared" si="94"/>
        <v>0</v>
      </c>
      <c r="AX101" s="622">
        <f t="shared" si="95"/>
        <v>0</v>
      </c>
      <c r="AY101" s="367">
        <f t="shared" si="96"/>
        <v>0</v>
      </c>
      <c r="AZ101" s="625">
        <f t="shared" si="97"/>
        <v>0</v>
      </c>
      <c r="BA101" s="374">
        <f t="shared" si="98"/>
        <v>0</v>
      </c>
      <c r="BB101" s="375">
        <f t="shared" si="99"/>
        <v>0</v>
      </c>
      <c r="BC101" s="376">
        <f t="shared" si="100"/>
        <v>0</v>
      </c>
      <c r="BD101" s="482">
        <f t="shared" si="101"/>
        <v>0</v>
      </c>
      <c r="BE101" s="366">
        <f t="shared" si="102"/>
        <v>0</v>
      </c>
      <c r="BF101" s="622">
        <f t="shared" si="103"/>
        <v>0</v>
      </c>
      <c r="BG101" s="367">
        <f t="shared" si="104"/>
        <v>0</v>
      </c>
      <c r="BH101" s="625">
        <f t="shared" si="105"/>
        <v>0</v>
      </c>
      <c r="BI101" s="374">
        <f t="shared" si="106"/>
        <v>0</v>
      </c>
      <c r="BJ101" s="375">
        <f t="shared" si="107"/>
        <v>0</v>
      </c>
      <c r="BK101" s="376">
        <f t="shared" si="108"/>
        <v>0</v>
      </c>
      <c r="BL101" s="482">
        <f t="shared" si="109"/>
        <v>0</v>
      </c>
      <c r="BM101" s="366">
        <f t="shared" si="110"/>
        <v>0</v>
      </c>
      <c r="BN101" s="622">
        <f t="shared" si="111"/>
        <v>0</v>
      </c>
      <c r="BO101" s="367">
        <f t="shared" si="112"/>
        <v>0</v>
      </c>
      <c r="BP101" s="625">
        <f t="shared" si="113"/>
        <v>0</v>
      </c>
      <c r="BQ101" s="374">
        <f t="shared" si="114"/>
        <v>0</v>
      </c>
      <c r="BR101" s="375">
        <f t="shared" si="115"/>
        <v>0</v>
      </c>
      <c r="BS101" s="376">
        <f t="shared" si="116"/>
        <v>0</v>
      </c>
      <c r="BT101" s="482">
        <f t="shared" si="117"/>
        <v>0</v>
      </c>
      <c r="BU101" s="366">
        <f t="shared" si="118"/>
        <v>0</v>
      </c>
      <c r="BV101" s="622">
        <f t="shared" si="119"/>
        <v>0</v>
      </c>
      <c r="BW101" s="367">
        <f t="shared" si="120"/>
        <v>0</v>
      </c>
      <c r="BX101" s="625">
        <f t="shared" si="121"/>
        <v>0</v>
      </c>
      <c r="BY101" s="374">
        <f t="shared" si="122"/>
        <v>0</v>
      </c>
      <c r="BZ101" s="375">
        <f t="shared" si="123"/>
        <v>0</v>
      </c>
      <c r="CA101" s="376">
        <f t="shared" si="124"/>
        <v>0</v>
      </c>
      <c r="CB101" s="482">
        <f t="shared" si="125"/>
        <v>0</v>
      </c>
      <c r="CC101" s="293">
        <f t="shared" si="129"/>
        <v>0</v>
      </c>
      <c r="CD101" s="294" t="str">
        <f>IF(CC101=0,"",
IF(SUM($CC$34:CC101)=1,CE101,
IF($CC$155&gt;SUM($CC$34:CC101),_xlfn.CONCAT(", ",CE101),
IF($CC$155=SUM($CC$34:CC101),_xlfn.CONCAT(" y ",CE101)))))</f>
        <v/>
      </c>
      <c r="CE101" s="89" t="s">
        <v>5218</v>
      </c>
      <c r="CG101" s="465">
        <f t="shared" si="130"/>
        <v>0</v>
      </c>
    </row>
    <row r="102" spans="1:85" ht="15" customHeight="1">
      <c r="A102" s="64"/>
      <c r="B102" s="11"/>
      <c r="C102" s="58" t="s">
        <v>5219</v>
      </c>
      <c r="D102" s="1144" t="str">
        <f>IF(CNGE_2025_M1_Secc5_Sub1!$D98="","",CNGE_2025_M1_Secc5_Sub1!$D98)</f>
        <v/>
      </c>
      <c r="E102" s="889"/>
      <c r="F102" s="890"/>
      <c r="G102" s="992"/>
      <c r="H102" s="884"/>
      <c r="I102" s="884"/>
      <c r="J102" s="885"/>
      <c r="K102" s="813"/>
      <c r="L102" s="813"/>
      <c r="M102" s="813"/>
      <c r="N102" s="813"/>
      <c r="O102" s="813"/>
      <c r="P102" s="813"/>
      <c r="Q102" s="813"/>
      <c r="R102" s="813"/>
      <c r="S102" s="813"/>
      <c r="T102" s="813"/>
      <c r="U102" s="813"/>
      <c r="V102" s="813"/>
      <c r="W102" s="813"/>
      <c r="X102" s="813"/>
      <c r="Y102" s="813"/>
      <c r="Z102" s="813"/>
      <c r="AA102" s="813"/>
      <c r="AB102" s="813"/>
      <c r="AC102" s="813"/>
      <c r="AD102" s="813"/>
      <c r="AG102" s="302">
        <f t="shared" si="126"/>
        <v>0</v>
      </c>
      <c r="AH102" s="321">
        <f t="shared" si="131"/>
        <v>0</v>
      </c>
      <c r="AI102" s="293">
        <f t="shared" si="127"/>
        <v>0</v>
      </c>
      <c r="AJ102" s="294" t="str">
        <f>IF(AI102=0,"",
IF(SUM($AI$34:AI102)=1,AK102,
IF($AI$155&gt;SUM($AI$34:AI102),_xlfn.CONCAT(", ",AK102),
IF($AI$155=SUM($AI$34:AI102),_xlfn.CONCAT(" y ",AK102)))))</f>
        <v/>
      </c>
      <c r="AK102" s="89" t="s">
        <v>5220</v>
      </c>
      <c r="AL102" s="612">
        <f t="shared" si="86"/>
        <v>0</v>
      </c>
      <c r="AM102" s="613">
        <f t="shared" si="87"/>
        <v>0</v>
      </c>
      <c r="AN102" s="614">
        <f t="shared" si="88"/>
        <v>0</v>
      </c>
      <c r="AO102" s="615">
        <f t="shared" si="89"/>
        <v>0</v>
      </c>
      <c r="AP102" s="338">
        <f t="shared" si="128"/>
        <v>0</v>
      </c>
      <c r="AQ102" s="294" t="str">
        <f>IF(AP102=0,"",
IF(SUM($AP$34:AP102)=1,AR102,
IF($AP$155&gt;SUM($AP$34:AP102),_xlfn.CONCAT(", ",AR102),
IF($AP$155=SUM($AP$34:AP102),_xlfn.CONCAT(" y ",AR102)))))</f>
        <v/>
      </c>
      <c r="AR102" s="368" t="s">
        <v>5220</v>
      </c>
      <c r="AS102" s="374">
        <f t="shared" si="90"/>
        <v>0</v>
      </c>
      <c r="AT102" s="375">
        <f t="shared" si="91"/>
        <v>0</v>
      </c>
      <c r="AU102" s="376">
        <f t="shared" si="92"/>
        <v>0</v>
      </c>
      <c r="AV102" s="482">
        <f t="shared" si="93"/>
        <v>0</v>
      </c>
      <c r="AW102" s="366">
        <f t="shared" si="94"/>
        <v>0</v>
      </c>
      <c r="AX102" s="622">
        <f t="shared" si="95"/>
        <v>0</v>
      </c>
      <c r="AY102" s="367">
        <f t="shared" si="96"/>
        <v>0</v>
      </c>
      <c r="AZ102" s="625">
        <f t="shared" si="97"/>
        <v>0</v>
      </c>
      <c r="BA102" s="374">
        <f t="shared" si="98"/>
        <v>0</v>
      </c>
      <c r="BB102" s="375">
        <f t="shared" si="99"/>
        <v>0</v>
      </c>
      <c r="BC102" s="376">
        <f t="shared" si="100"/>
        <v>0</v>
      </c>
      <c r="BD102" s="482">
        <f t="shared" si="101"/>
        <v>0</v>
      </c>
      <c r="BE102" s="366">
        <f t="shared" si="102"/>
        <v>0</v>
      </c>
      <c r="BF102" s="622">
        <f t="shared" si="103"/>
        <v>0</v>
      </c>
      <c r="BG102" s="367">
        <f t="shared" si="104"/>
        <v>0</v>
      </c>
      <c r="BH102" s="625">
        <f t="shared" si="105"/>
        <v>0</v>
      </c>
      <c r="BI102" s="374">
        <f t="shared" si="106"/>
        <v>0</v>
      </c>
      <c r="BJ102" s="375">
        <f t="shared" si="107"/>
        <v>0</v>
      </c>
      <c r="BK102" s="376">
        <f t="shared" si="108"/>
        <v>0</v>
      </c>
      <c r="BL102" s="482">
        <f t="shared" si="109"/>
        <v>0</v>
      </c>
      <c r="BM102" s="366">
        <f t="shared" si="110"/>
        <v>0</v>
      </c>
      <c r="BN102" s="622">
        <f t="shared" si="111"/>
        <v>0</v>
      </c>
      <c r="BO102" s="367">
        <f t="shared" si="112"/>
        <v>0</v>
      </c>
      <c r="BP102" s="625">
        <f t="shared" si="113"/>
        <v>0</v>
      </c>
      <c r="BQ102" s="374">
        <f t="shared" si="114"/>
        <v>0</v>
      </c>
      <c r="BR102" s="375">
        <f t="shared" si="115"/>
        <v>0</v>
      </c>
      <c r="BS102" s="376">
        <f t="shared" si="116"/>
        <v>0</v>
      </c>
      <c r="BT102" s="482">
        <f t="shared" si="117"/>
        <v>0</v>
      </c>
      <c r="BU102" s="366">
        <f t="shared" si="118"/>
        <v>0</v>
      </c>
      <c r="BV102" s="622">
        <f t="shared" si="119"/>
        <v>0</v>
      </c>
      <c r="BW102" s="367">
        <f t="shared" si="120"/>
        <v>0</v>
      </c>
      <c r="BX102" s="625">
        <f t="shared" si="121"/>
        <v>0</v>
      </c>
      <c r="BY102" s="374">
        <f t="shared" si="122"/>
        <v>0</v>
      </c>
      <c r="BZ102" s="375">
        <f t="shared" si="123"/>
        <v>0</v>
      </c>
      <c r="CA102" s="376">
        <f t="shared" si="124"/>
        <v>0</v>
      </c>
      <c r="CB102" s="482">
        <f t="shared" si="125"/>
        <v>0</v>
      </c>
      <c r="CC102" s="293">
        <f t="shared" si="129"/>
        <v>0</v>
      </c>
      <c r="CD102" s="294" t="str">
        <f>IF(CC102=0,"",
IF(SUM($CC$34:CC102)=1,CE102,
IF($CC$155&gt;SUM($CC$34:CC102),_xlfn.CONCAT(", ",CE102),
IF($CC$155=SUM($CC$34:CC102),_xlfn.CONCAT(" y ",CE102)))))</f>
        <v/>
      </c>
      <c r="CE102" s="89" t="s">
        <v>5220</v>
      </c>
      <c r="CG102" s="465">
        <f t="shared" si="130"/>
        <v>0</v>
      </c>
    </row>
    <row r="103" spans="1:85" ht="15" customHeight="1">
      <c r="A103" s="64"/>
      <c r="B103" s="11"/>
      <c r="C103" s="58" t="s">
        <v>5221</v>
      </c>
      <c r="D103" s="1144" t="str">
        <f>IF(CNGE_2025_M1_Secc5_Sub1!$D99="","",CNGE_2025_M1_Secc5_Sub1!$D99)</f>
        <v/>
      </c>
      <c r="E103" s="889"/>
      <c r="F103" s="890"/>
      <c r="G103" s="992"/>
      <c r="H103" s="884"/>
      <c r="I103" s="884"/>
      <c r="J103" s="885"/>
      <c r="K103" s="813"/>
      <c r="L103" s="813"/>
      <c r="M103" s="813"/>
      <c r="N103" s="813"/>
      <c r="O103" s="813"/>
      <c r="P103" s="813"/>
      <c r="Q103" s="813"/>
      <c r="R103" s="813"/>
      <c r="S103" s="813"/>
      <c r="T103" s="813"/>
      <c r="U103" s="813"/>
      <c r="V103" s="813"/>
      <c r="W103" s="813"/>
      <c r="X103" s="813"/>
      <c r="Y103" s="813"/>
      <c r="Z103" s="813"/>
      <c r="AA103" s="813"/>
      <c r="AB103" s="813"/>
      <c r="AC103" s="813"/>
      <c r="AD103" s="813"/>
      <c r="AG103" s="302">
        <f t="shared" si="126"/>
        <v>0</v>
      </c>
      <c r="AH103" s="321">
        <f t="shared" si="131"/>
        <v>0</v>
      </c>
      <c r="AI103" s="293">
        <f t="shared" si="127"/>
        <v>0</v>
      </c>
      <c r="AJ103" s="294" t="str">
        <f>IF(AI103=0,"",
IF(SUM($AI$34:AI103)=1,AK103,
IF($AI$155&gt;SUM($AI$34:AI103),_xlfn.CONCAT(", ",AK103),
IF($AI$155=SUM($AI$34:AI103),_xlfn.CONCAT(" y ",AK103)))))</f>
        <v/>
      </c>
      <c r="AK103" s="89" t="s">
        <v>5222</v>
      </c>
      <c r="AL103" s="612">
        <f t="shared" si="86"/>
        <v>0</v>
      </c>
      <c r="AM103" s="613">
        <f t="shared" si="87"/>
        <v>0</v>
      </c>
      <c r="AN103" s="614">
        <f t="shared" si="88"/>
        <v>0</v>
      </c>
      <c r="AO103" s="615">
        <f t="shared" si="89"/>
        <v>0</v>
      </c>
      <c r="AP103" s="338">
        <f t="shared" si="128"/>
        <v>0</v>
      </c>
      <c r="AQ103" s="294" t="str">
        <f>IF(AP103=0,"",
IF(SUM($AP$34:AP103)=1,AR103,
IF($AP$155&gt;SUM($AP$34:AP103),_xlfn.CONCAT(", ",AR103),
IF($AP$155=SUM($AP$34:AP103),_xlfn.CONCAT(" y ",AR103)))))</f>
        <v/>
      </c>
      <c r="AR103" s="368" t="s">
        <v>5222</v>
      </c>
      <c r="AS103" s="374">
        <f t="shared" si="90"/>
        <v>0</v>
      </c>
      <c r="AT103" s="375">
        <f t="shared" si="91"/>
        <v>0</v>
      </c>
      <c r="AU103" s="376">
        <f t="shared" si="92"/>
        <v>0</v>
      </c>
      <c r="AV103" s="482">
        <f t="shared" si="93"/>
        <v>0</v>
      </c>
      <c r="AW103" s="366">
        <f t="shared" si="94"/>
        <v>0</v>
      </c>
      <c r="AX103" s="622">
        <f t="shared" si="95"/>
        <v>0</v>
      </c>
      <c r="AY103" s="367">
        <f t="shared" si="96"/>
        <v>0</v>
      </c>
      <c r="AZ103" s="625">
        <f t="shared" si="97"/>
        <v>0</v>
      </c>
      <c r="BA103" s="374">
        <f t="shared" si="98"/>
        <v>0</v>
      </c>
      <c r="BB103" s="375">
        <f t="shared" si="99"/>
        <v>0</v>
      </c>
      <c r="BC103" s="376">
        <f t="shared" si="100"/>
        <v>0</v>
      </c>
      <c r="BD103" s="482">
        <f t="shared" si="101"/>
        <v>0</v>
      </c>
      <c r="BE103" s="366">
        <f t="shared" si="102"/>
        <v>0</v>
      </c>
      <c r="BF103" s="622">
        <f t="shared" si="103"/>
        <v>0</v>
      </c>
      <c r="BG103" s="367">
        <f t="shared" si="104"/>
        <v>0</v>
      </c>
      <c r="BH103" s="625">
        <f t="shared" si="105"/>
        <v>0</v>
      </c>
      <c r="BI103" s="374">
        <f t="shared" si="106"/>
        <v>0</v>
      </c>
      <c r="BJ103" s="375">
        <f t="shared" si="107"/>
        <v>0</v>
      </c>
      <c r="BK103" s="376">
        <f t="shared" si="108"/>
        <v>0</v>
      </c>
      <c r="BL103" s="482">
        <f t="shared" si="109"/>
        <v>0</v>
      </c>
      <c r="BM103" s="366">
        <f t="shared" si="110"/>
        <v>0</v>
      </c>
      <c r="BN103" s="622">
        <f t="shared" si="111"/>
        <v>0</v>
      </c>
      <c r="BO103" s="367">
        <f t="shared" si="112"/>
        <v>0</v>
      </c>
      <c r="BP103" s="625">
        <f t="shared" si="113"/>
        <v>0</v>
      </c>
      <c r="BQ103" s="374">
        <f t="shared" si="114"/>
        <v>0</v>
      </c>
      <c r="BR103" s="375">
        <f t="shared" si="115"/>
        <v>0</v>
      </c>
      <c r="BS103" s="376">
        <f t="shared" si="116"/>
        <v>0</v>
      </c>
      <c r="BT103" s="482">
        <f t="shared" si="117"/>
        <v>0</v>
      </c>
      <c r="BU103" s="366">
        <f t="shared" si="118"/>
        <v>0</v>
      </c>
      <c r="BV103" s="622">
        <f t="shared" si="119"/>
        <v>0</v>
      </c>
      <c r="BW103" s="367">
        <f t="shared" si="120"/>
        <v>0</v>
      </c>
      <c r="BX103" s="625">
        <f t="shared" si="121"/>
        <v>0</v>
      </c>
      <c r="BY103" s="374">
        <f t="shared" si="122"/>
        <v>0</v>
      </c>
      <c r="BZ103" s="375">
        <f t="shared" si="123"/>
        <v>0</v>
      </c>
      <c r="CA103" s="376">
        <f t="shared" si="124"/>
        <v>0</v>
      </c>
      <c r="CB103" s="482">
        <f t="shared" si="125"/>
        <v>0</v>
      </c>
      <c r="CC103" s="293">
        <f t="shared" si="129"/>
        <v>0</v>
      </c>
      <c r="CD103" s="294" t="str">
        <f>IF(CC103=0,"",
IF(SUM($CC$34:CC103)=1,CE103,
IF($CC$155&gt;SUM($CC$34:CC103),_xlfn.CONCAT(", ",CE103),
IF($CC$155=SUM($CC$34:CC103),_xlfn.CONCAT(" y ",CE103)))))</f>
        <v/>
      </c>
      <c r="CE103" s="89" t="s">
        <v>5222</v>
      </c>
      <c r="CG103" s="465">
        <f t="shared" si="130"/>
        <v>0</v>
      </c>
    </row>
    <row r="104" spans="1:85" ht="15" customHeight="1">
      <c r="A104" s="64"/>
      <c r="B104" s="11"/>
      <c r="C104" s="58" t="s">
        <v>5223</v>
      </c>
      <c r="D104" s="1144" t="str">
        <f>IF(CNGE_2025_M1_Secc5_Sub1!$D100="","",CNGE_2025_M1_Secc5_Sub1!$D100)</f>
        <v/>
      </c>
      <c r="E104" s="889"/>
      <c r="F104" s="890"/>
      <c r="G104" s="992"/>
      <c r="H104" s="884"/>
      <c r="I104" s="884"/>
      <c r="J104" s="885"/>
      <c r="K104" s="813"/>
      <c r="L104" s="813"/>
      <c r="M104" s="813"/>
      <c r="N104" s="813"/>
      <c r="O104" s="813"/>
      <c r="P104" s="813"/>
      <c r="Q104" s="813"/>
      <c r="R104" s="813"/>
      <c r="S104" s="813"/>
      <c r="T104" s="813"/>
      <c r="U104" s="813"/>
      <c r="V104" s="813"/>
      <c r="W104" s="813"/>
      <c r="X104" s="813"/>
      <c r="Y104" s="813"/>
      <c r="Z104" s="813"/>
      <c r="AA104" s="813"/>
      <c r="AB104" s="813"/>
      <c r="AC104" s="813"/>
      <c r="AD104" s="813"/>
      <c r="AG104" s="302">
        <f t="shared" si="126"/>
        <v>0</v>
      </c>
      <c r="AH104" s="321">
        <f t="shared" si="131"/>
        <v>0</v>
      </c>
      <c r="AI104" s="293">
        <f t="shared" si="127"/>
        <v>0</v>
      </c>
      <c r="AJ104" s="294" t="str">
        <f>IF(AI104=0,"",
IF(SUM($AI$34:AI104)=1,AK104,
IF($AI$155&gt;SUM($AI$34:AI104),_xlfn.CONCAT(", ",AK104),
IF($AI$155=SUM($AI$34:AI104),_xlfn.CONCAT(" y ",AK104)))))</f>
        <v/>
      </c>
      <c r="AK104" s="89" t="s">
        <v>5224</v>
      </c>
      <c r="AL104" s="612">
        <f t="shared" si="86"/>
        <v>0</v>
      </c>
      <c r="AM104" s="613">
        <f t="shared" si="87"/>
        <v>0</v>
      </c>
      <c r="AN104" s="614">
        <f t="shared" si="88"/>
        <v>0</v>
      </c>
      <c r="AO104" s="615">
        <f t="shared" si="89"/>
        <v>0</v>
      </c>
      <c r="AP104" s="338">
        <f t="shared" si="128"/>
        <v>0</v>
      </c>
      <c r="AQ104" s="294" t="str">
        <f>IF(AP104=0,"",
IF(SUM($AP$34:AP104)=1,AR104,
IF($AP$155&gt;SUM($AP$34:AP104),_xlfn.CONCAT(", ",AR104),
IF($AP$155=SUM($AP$34:AP104),_xlfn.CONCAT(" y ",AR104)))))</f>
        <v/>
      </c>
      <c r="AR104" s="368" t="s">
        <v>5224</v>
      </c>
      <c r="AS104" s="374">
        <f t="shared" si="90"/>
        <v>0</v>
      </c>
      <c r="AT104" s="375">
        <f t="shared" si="91"/>
        <v>0</v>
      </c>
      <c r="AU104" s="376">
        <f t="shared" si="92"/>
        <v>0</v>
      </c>
      <c r="AV104" s="482">
        <f t="shared" si="93"/>
        <v>0</v>
      </c>
      <c r="AW104" s="366">
        <f t="shared" si="94"/>
        <v>0</v>
      </c>
      <c r="AX104" s="622">
        <f t="shared" si="95"/>
        <v>0</v>
      </c>
      <c r="AY104" s="367">
        <f t="shared" si="96"/>
        <v>0</v>
      </c>
      <c r="AZ104" s="625">
        <f t="shared" si="97"/>
        <v>0</v>
      </c>
      <c r="BA104" s="374">
        <f t="shared" si="98"/>
        <v>0</v>
      </c>
      <c r="BB104" s="375">
        <f t="shared" si="99"/>
        <v>0</v>
      </c>
      <c r="BC104" s="376">
        <f t="shared" si="100"/>
        <v>0</v>
      </c>
      <c r="BD104" s="482">
        <f t="shared" si="101"/>
        <v>0</v>
      </c>
      <c r="BE104" s="366">
        <f t="shared" si="102"/>
        <v>0</v>
      </c>
      <c r="BF104" s="622">
        <f t="shared" si="103"/>
        <v>0</v>
      </c>
      <c r="BG104" s="367">
        <f t="shared" si="104"/>
        <v>0</v>
      </c>
      <c r="BH104" s="625">
        <f t="shared" si="105"/>
        <v>0</v>
      </c>
      <c r="BI104" s="374">
        <f t="shared" si="106"/>
        <v>0</v>
      </c>
      <c r="BJ104" s="375">
        <f t="shared" si="107"/>
        <v>0</v>
      </c>
      <c r="BK104" s="376">
        <f t="shared" si="108"/>
        <v>0</v>
      </c>
      <c r="BL104" s="482">
        <f t="shared" si="109"/>
        <v>0</v>
      </c>
      <c r="BM104" s="366">
        <f t="shared" si="110"/>
        <v>0</v>
      </c>
      <c r="BN104" s="622">
        <f t="shared" si="111"/>
        <v>0</v>
      </c>
      <c r="BO104" s="367">
        <f t="shared" si="112"/>
        <v>0</v>
      </c>
      <c r="BP104" s="625">
        <f t="shared" si="113"/>
        <v>0</v>
      </c>
      <c r="BQ104" s="374">
        <f t="shared" si="114"/>
        <v>0</v>
      </c>
      <c r="BR104" s="375">
        <f t="shared" si="115"/>
        <v>0</v>
      </c>
      <c r="BS104" s="376">
        <f t="shared" si="116"/>
        <v>0</v>
      </c>
      <c r="BT104" s="482">
        <f t="shared" si="117"/>
        <v>0</v>
      </c>
      <c r="BU104" s="366">
        <f t="shared" si="118"/>
        <v>0</v>
      </c>
      <c r="BV104" s="622">
        <f t="shared" si="119"/>
        <v>0</v>
      </c>
      <c r="BW104" s="367">
        <f t="shared" si="120"/>
        <v>0</v>
      </c>
      <c r="BX104" s="625">
        <f t="shared" si="121"/>
        <v>0</v>
      </c>
      <c r="BY104" s="374">
        <f t="shared" si="122"/>
        <v>0</v>
      </c>
      <c r="BZ104" s="375">
        <f t="shared" si="123"/>
        <v>0</v>
      </c>
      <c r="CA104" s="376">
        <f t="shared" si="124"/>
        <v>0</v>
      </c>
      <c r="CB104" s="482">
        <f t="shared" si="125"/>
        <v>0</v>
      </c>
      <c r="CC104" s="293">
        <f t="shared" si="129"/>
        <v>0</v>
      </c>
      <c r="CD104" s="294" t="str">
        <f>IF(CC104=0,"",
IF(SUM($CC$34:CC104)=1,CE104,
IF($CC$155&gt;SUM($CC$34:CC104),_xlfn.CONCAT(", ",CE104),
IF($CC$155=SUM($CC$34:CC104),_xlfn.CONCAT(" y ",CE104)))))</f>
        <v/>
      </c>
      <c r="CE104" s="89" t="s">
        <v>5224</v>
      </c>
      <c r="CG104" s="465">
        <f t="shared" si="130"/>
        <v>0</v>
      </c>
    </row>
    <row r="105" spans="1:85" ht="15" customHeight="1">
      <c r="A105" s="64"/>
      <c r="B105" s="11"/>
      <c r="C105" s="58" t="s">
        <v>5225</v>
      </c>
      <c r="D105" s="1144" t="str">
        <f>IF(CNGE_2025_M1_Secc5_Sub1!$D101="","",CNGE_2025_M1_Secc5_Sub1!$D101)</f>
        <v/>
      </c>
      <c r="E105" s="889"/>
      <c r="F105" s="890"/>
      <c r="G105" s="992"/>
      <c r="H105" s="884"/>
      <c r="I105" s="884"/>
      <c r="J105" s="885"/>
      <c r="K105" s="813"/>
      <c r="L105" s="813"/>
      <c r="M105" s="813"/>
      <c r="N105" s="813"/>
      <c r="O105" s="813"/>
      <c r="P105" s="813"/>
      <c r="Q105" s="813"/>
      <c r="R105" s="813"/>
      <c r="S105" s="813"/>
      <c r="T105" s="813"/>
      <c r="U105" s="813"/>
      <c r="V105" s="813"/>
      <c r="W105" s="813"/>
      <c r="X105" s="813"/>
      <c r="Y105" s="813"/>
      <c r="Z105" s="813"/>
      <c r="AA105" s="813"/>
      <c r="AB105" s="813"/>
      <c r="AC105" s="813"/>
      <c r="AD105" s="813"/>
      <c r="AG105" s="302">
        <f t="shared" si="126"/>
        <v>0</v>
      </c>
      <c r="AH105" s="321">
        <f t="shared" si="131"/>
        <v>0</v>
      </c>
      <c r="AI105" s="293">
        <f t="shared" si="127"/>
        <v>0</v>
      </c>
      <c r="AJ105" s="294" t="str">
        <f>IF(AI105=0,"",
IF(SUM($AI$34:AI105)=1,AK105,
IF($AI$155&gt;SUM($AI$34:AI105),_xlfn.CONCAT(", ",AK105),
IF($AI$155=SUM($AI$34:AI105),_xlfn.CONCAT(" y ",AK105)))))</f>
        <v/>
      </c>
      <c r="AK105" s="89" t="s">
        <v>5226</v>
      </c>
      <c r="AL105" s="612">
        <f t="shared" si="86"/>
        <v>0</v>
      </c>
      <c r="AM105" s="613">
        <f t="shared" si="87"/>
        <v>0</v>
      </c>
      <c r="AN105" s="614">
        <f t="shared" si="88"/>
        <v>0</v>
      </c>
      <c r="AO105" s="615">
        <f t="shared" si="89"/>
        <v>0</v>
      </c>
      <c r="AP105" s="338">
        <f t="shared" si="128"/>
        <v>0</v>
      </c>
      <c r="AQ105" s="294" t="str">
        <f>IF(AP105=0,"",
IF(SUM($AP$34:AP105)=1,AR105,
IF($AP$155&gt;SUM($AP$34:AP105),_xlfn.CONCAT(", ",AR105),
IF($AP$155=SUM($AP$34:AP105),_xlfn.CONCAT(" y ",AR105)))))</f>
        <v/>
      </c>
      <c r="AR105" s="368" t="s">
        <v>5226</v>
      </c>
      <c r="AS105" s="374">
        <f t="shared" si="90"/>
        <v>0</v>
      </c>
      <c r="AT105" s="375">
        <f t="shared" si="91"/>
        <v>0</v>
      </c>
      <c r="AU105" s="376">
        <f t="shared" si="92"/>
        <v>0</v>
      </c>
      <c r="AV105" s="482">
        <f t="shared" si="93"/>
        <v>0</v>
      </c>
      <c r="AW105" s="366">
        <f t="shared" si="94"/>
        <v>0</v>
      </c>
      <c r="AX105" s="622">
        <f t="shared" si="95"/>
        <v>0</v>
      </c>
      <c r="AY105" s="367">
        <f t="shared" si="96"/>
        <v>0</v>
      </c>
      <c r="AZ105" s="625">
        <f t="shared" si="97"/>
        <v>0</v>
      </c>
      <c r="BA105" s="374">
        <f t="shared" si="98"/>
        <v>0</v>
      </c>
      <c r="BB105" s="375">
        <f t="shared" si="99"/>
        <v>0</v>
      </c>
      <c r="BC105" s="376">
        <f t="shared" si="100"/>
        <v>0</v>
      </c>
      <c r="BD105" s="482">
        <f t="shared" si="101"/>
        <v>0</v>
      </c>
      <c r="BE105" s="366">
        <f t="shared" si="102"/>
        <v>0</v>
      </c>
      <c r="BF105" s="622">
        <f t="shared" si="103"/>
        <v>0</v>
      </c>
      <c r="BG105" s="367">
        <f t="shared" si="104"/>
        <v>0</v>
      </c>
      <c r="BH105" s="625">
        <f t="shared" si="105"/>
        <v>0</v>
      </c>
      <c r="BI105" s="374">
        <f t="shared" si="106"/>
        <v>0</v>
      </c>
      <c r="BJ105" s="375">
        <f t="shared" si="107"/>
        <v>0</v>
      </c>
      <c r="BK105" s="376">
        <f t="shared" si="108"/>
        <v>0</v>
      </c>
      <c r="BL105" s="482">
        <f t="shared" si="109"/>
        <v>0</v>
      </c>
      <c r="BM105" s="366">
        <f t="shared" si="110"/>
        <v>0</v>
      </c>
      <c r="BN105" s="622">
        <f t="shared" si="111"/>
        <v>0</v>
      </c>
      <c r="BO105" s="367">
        <f t="shared" si="112"/>
        <v>0</v>
      </c>
      <c r="BP105" s="625">
        <f t="shared" si="113"/>
        <v>0</v>
      </c>
      <c r="BQ105" s="374">
        <f t="shared" si="114"/>
        <v>0</v>
      </c>
      <c r="BR105" s="375">
        <f t="shared" si="115"/>
        <v>0</v>
      </c>
      <c r="BS105" s="376">
        <f t="shared" si="116"/>
        <v>0</v>
      </c>
      <c r="BT105" s="482">
        <f t="shared" si="117"/>
        <v>0</v>
      </c>
      <c r="BU105" s="366">
        <f t="shared" si="118"/>
        <v>0</v>
      </c>
      <c r="BV105" s="622">
        <f t="shared" si="119"/>
        <v>0</v>
      </c>
      <c r="BW105" s="367">
        <f t="shared" si="120"/>
        <v>0</v>
      </c>
      <c r="BX105" s="625">
        <f t="shared" si="121"/>
        <v>0</v>
      </c>
      <c r="BY105" s="374">
        <f t="shared" si="122"/>
        <v>0</v>
      </c>
      <c r="BZ105" s="375">
        <f t="shared" si="123"/>
        <v>0</v>
      </c>
      <c r="CA105" s="376">
        <f t="shared" si="124"/>
        <v>0</v>
      </c>
      <c r="CB105" s="482">
        <f t="shared" si="125"/>
        <v>0</v>
      </c>
      <c r="CC105" s="293">
        <f t="shared" si="129"/>
        <v>0</v>
      </c>
      <c r="CD105" s="294" t="str">
        <f>IF(CC105=0,"",
IF(SUM($CC$34:CC105)=1,CE105,
IF($CC$155&gt;SUM($CC$34:CC105),_xlfn.CONCAT(", ",CE105),
IF($CC$155=SUM($CC$34:CC105),_xlfn.CONCAT(" y ",CE105)))))</f>
        <v/>
      </c>
      <c r="CE105" s="89" t="s">
        <v>5226</v>
      </c>
      <c r="CG105" s="465">
        <f t="shared" si="130"/>
        <v>0</v>
      </c>
    </row>
    <row r="106" spans="1:85" ht="15" customHeight="1">
      <c r="A106" s="64"/>
      <c r="B106" s="11"/>
      <c r="C106" s="58" t="s">
        <v>5227</v>
      </c>
      <c r="D106" s="1144" t="str">
        <f>IF(CNGE_2025_M1_Secc5_Sub1!$D102="","",CNGE_2025_M1_Secc5_Sub1!$D102)</f>
        <v/>
      </c>
      <c r="E106" s="889"/>
      <c r="F106" s="890"/>
      <c r="G106" s="992"/>
      <c r="H106" s="884"/>
      <c r="I106" s="884"/>
      <c r="J106" s="885"/>
      <c r="K106" s="813"/>
      <c r="L106" s="813"/>
      <c r="M106" s="813"/>
      <c r="N106" s="813"/>
      <c r="O106" s="813"/>
      <c r="P106" s="813"/>
      <c r="Q106" s="813"/>
      <c r="R106" s="813"/>
      <c r="S106" s="813"/>
      <c r="T106" s="813"/>
      <c r="U106" s="813"/>
      <c r="V106" s="813"/>
      <c r="W106" s="813"/>
      <c r="X106" s="813"/>
      <c r="Y106" s="813"/>
      <c r="Z106" s="813"/>
      <c r="AA106" s="813"/>
      <c r="AB106" s="813"/>
      <c r="AC106" s="813"/>
      <c r="AD106" s="813"/>
      <c r="AG106" s="302">
        <f t="shared" si="126"/>
        <v>0</v>
      </c>
      <c r="AH106" s="321">
        <f t="shared" si="131"/>
        <v>0</v>
      </c>
      <c r="AI106" s="293">
        <f t="shared" si="127"/>
        <v>0</v>
      </c>
      <c r="AJ106" s="294" t="str">
        <f>IF(AI106=0,"",
IF(SUM($AI$34:AI106)=1,AK106,
IF($AI$155&gt;SUM($AI$34:AI106),_xlfn.CONCAT(", ",AK106),
IF($AI$155=SUM($AI$34:AI106),_xlfn.CONCAT(" y ",AK106)))))</f>
        <v/>
      </c>
      <c r="AK106" s="89" t="s">
        <v>5228</v>
      </c>
      <c r="AL106" s="612">
        <f t="shared" si="86"/>
        <v>0</v>
      </c>
      <c r="AM106" s="613">
        <f t="shared" si="87"/>
        <v>0</v>
      </c>
      <c r="AN106" s="614">
        <f t="shared" si="88"/>
        <v>0</v>
      </c>
      <c r="AO106" s="615">
        <f t="shared" si="89"/>
        <v>0</v>
      </c>
      <c r="AP106" s="338">
        <f t="shared" si="128"/>
        <v>0</v>
      </c>
      <c r="AQ106" s="294" t="str">
        <f>IF(AP106=0,"",
IF(SUM($AP$34:AP106)=1,AR106,
IF($AP$155&gt;SUM($AP$34:AP106),_xlfn.CONCAT(", ",AR106),
IF($AP$155=SUM($AP$34:AP106),_xlfn.CONCAT(" y ",AR106)))))</f>
        <v/>
      </c>
      <c r="AR106" s="368" t="s">
        <v>5228</v>
      </c>
      <c r="AS106" s="374">
        <f t="shared" si="90"/>
        <v>0</v>
      </c>
      <c r="AT106" s="375">
        <f t="shared" si="91"/>
        <v>0</v>
      </c>
      <c r="AU106" s="376">
        <f t="shared" si="92"/>
        <v>0</v>
      </c>
      <c r="AV106" s="482">
        <f t="shared" si="93"/>
        <v>0</v>
      </c>
      <c r="AW106" s="366">
        <f t="shared" si="94"/>
        <v>0</v>
      </c>
      <c r="AX106" s="622">
        <f t="shared" si="95"/>
        <v>0</v>
      </c>
      <c r="AY106" s="367">
        <f t="shared" si="96"/>
        <v>0</v>
      </c>
      <c r="AZ106" s="625">
        <f t="shared" si="97"/>
        <v>0</v>
      </c>
      <c r="BA106" s="374">
        <f t="shared" si="98"/>
        <v>0</v>
      </c>
      <c r="BB106" s="375">
        <f t="shared" si="99"/>
        <v>0</v>
      </c>
      <c r="BC106" s="376">
        <f t="shared" si="100"/>
        <v>0</v>
      </c>
      <c r="BD106" s="482">
        <f t="shared" si="101"/>
        <v>0</v>
      </c>
      <c r="BE106" s="366">
        <f t="shared" si="102"/>
        <v>0</v>
      </c>
      <c r="BF106" s="622">
        <f t="shared" si="103"/>
        <v>0</v>
      </c>
      <c r="BG106" s="367">
        <f t="shared" si="104"/>
        <v>0</v>
      </c>
      <c r="BH106" s="625">
        <f t="shared" si="105"/>
        <v>0</v>
      </c>
      <c r="BI106" s="374">
        <f t="shared" si="106"/>
        <v>0</v>
      </c>
      <c r="BJ106" s="375">
        <f t="shared" si="107"/>
        <v>0</v>
      </c>
      <c r="BK106" s="376">
        <f t="shared" si="108"/>
        <v>0</v>
      </c>
      <c r="BL106" s="482">
        <f t="shared" si="109"/>
        <v>0</v>
      </c>
      <c r="BM106" s="366">
        <f t="shared" si="110"/>
        <v>0</v>
      </c>
      <c r="BN106" s="622">
        <f t="shared" si="111"/>
        <v>0</v>
      </c>
      <c r="BO106" s="367">
        <f t="shared" si="112"/>
        <v>0</v>
      </c>
      <c r="BP106" s="625">
        <f t="shared" si="113"/>
        <v>0</v>
      </c>
      <c r="BQ106" s="374">
        <f t="shared" si="114"/>
        <v>0</v>
      </c>
      <c r="BR106" s="375">
        <f t="shared" si="115"/>
        <v>0</v>
      </c>
      <c r="BS106" s="376">
        <f t="shared" si="116"/>
        <v>0</v>
      </c>
      <c r="BT106" s="482">
        <f t="shared" si="117"/>
        <v>0</v>
      </c>
      <c r="BU106" s="366">
        <f t="shared" si="118"/>
        <v>0</v>
      </c>
      <c r="BV106" s="622">
        <f t="shared" si="119"/>
        <v>0</v>
      </c>
      <c r="BW106" s="367">
        <f t="shared" si="120"/>
        <v>0</v>
      </c>
      <c r="BX106" s="625">
        <f t="shared" si="121"/>
        <v>0</v>
      </c>
      <c r="BY106" s="374">
        <f t="shared" si="122"/>
        <v>0</v>
      </c>
      <c r="BZ106" s="375">
        <f t="shared" si="123"/>
        <v>0</v>
      </c>
      <c r="CA106" s="376">
        <f t="shared" si="124"/>
        <v>0</v>
      </c>
      <c r="CB106" s="482">
        <f t="shared" si="125"/>
        <v>0</v>
      </c>
      <c r="CC106" s="293">
        <f t="shared" si="129"/>
        <v>0</v>
      </c>
      <c r="CD106" s="294" t="str">
        <f>IF(CC106=0,"",
IF(SUM($CC$34:CC106)=1,CE106,
IF($CC$155&gt;SUM($CC$34:CC106),_xlfn.CONCAT(", ",CE106),
IF($CC$155=SUM($CC$34:CC106),_xlfn.CONCAT(" y ",CE106)))))</f>
        <v/>
      </c>
      <c r="CE106" s="89" t="s">
        <v>5228</v>
      </c>
      <c r="CG106" s="465">
        <f t="shared" si="130"/>
        <v>0</v>
      </c>
    </row>
    <row r="107" spans="1:85" ht="15" customHeight="1">
      <c r="A107" s="64"/>
      <c r="B107" s="11"/>
      <c r="C107" s="58" t="s">
        <v>5229</v>
      </c>
      <c r="D107" s="1144" t="str">
        <f>IF(CNGE_2025_M1_Secc5_Sub1!$D103="","",CNGE_2025_M1_Secc5_Sub1!$D103)</f>
        <v/>
      </c>
      <c r="E107" s="889"/>
      <c r="F107" s="890"/>
      <c r="G107" s="992"/>
      <c r="H107" s="884"/>
      <c r="I107" s="884"/>
      <c r="J107" s="885"/>
      <c r="K107" s="813"/>
      <c r="L107" s="813"/>
      <c r="M107" s="813"/>
      <c r="N107" s="813"/>
      <c r="O107" s="813"/>
      <c r="P107" s="813"/>
      <c r="Q107" s="813"/>
      <c r="R107" s="813"/>
      <c r="S107" s="813"/>
      <c r="T107" s="813"/>
      <c r="U107" s="813"/>
      <c r="V107" s="813"/>
      <c r="W107" s="813"/>
      <c r="X107" s="813"/>
      <c r="Y107" s="813"/>
      <c r="Z107" s="813"/>
      <c r="AA107" s="813"/>
      <c r="AB107" s="813"/>
      <c r="AC107" s="813"/>
      <c r="AD107" s="813"/>
      <c r="AG107" s="302">
        <f t="shared" si="126"/>
        <v>0</v>
      </c>
      <c r="AH107" s="321">
        <f t="shared" si="131"/>
        <v>0</v>
      </c>
      <c r="AI107" s="293">
        <f t="shared" si="127"/>
        <v>0</v>
      </c>
      <c r="AJ107" s="294" t="str">
        <f>IF(AI107=0,"",
IF(SUM($AI$34:AI107)=1,AK107,
IF($AI$155&gt;SUM($AI$34:AI107),_xlfn.CONCAT(", ",AK107),
IF($AI$155=SUM($AI$34:AI107),_xlfn.CONCAT(" y ",AK107)))))</f>
        <v/>
      </c>
      <c r="AK107" s="89" t="s">
        <v>5230</v>
      </c>
      <c r="AL107" s="612">
        <f t="shared" si="86"/>
        <v>0</v>
      </c>
      <c r="AM107" s="613">
        <f t="shared" si="87"/>
        <v>0</v>
      </c>
      <c r="AN107" s="614">
        <f t="shared" si="88"/>
        <v>0</v>
      </c>
      <c r="AO107" s="615">
        <f t="shared" si="89"/>
        <v>0</v>
      </c>
      <c r="AP107" s="338">
        <f t="shared" si="128"/>
        <v>0</v>
      </c>
      <c r="AQ107" s="294" t="str">
        <f>IF(AP107=0,"",
IF(SUM($AP$34:AP107)=1,AR107,
IF($AP$155&gt;SUM($AP$34:AP107),_xlfn.CONCAT(", ",AR107),
IF($AP$155=SUM($AP$34:AP107),_xlfn.CONCAT(" y ",AR107)))))</f>
        <v/>
      </c>
      <c r="AR107" s="368" t="s">
        <v>5230</v>
      </c>
      <c r="AS107" s="374">
        <f t="shared" si="90"/>
        <v>0</v>
      </c>
      <c r="AT107" s="375">
        <f t="shared" si="91"/>
        <v>0</v>
      </c>
      <c r="AU107" s="376">
        <f t="shared" si="92"/>
        <v>0</v>
      </c>
      <c r="AV107" s="482">
        <f t="shared" si="93"/>
        <v>0</v>
      </c>
      <c r="AW107" s="366">
        <f t="shared" si="94"/>
        <v>0</v>
      </c>
      <c r="AX107" s="622">
        <f t="shared" si="95"/>
        <v>0</v>
      </c>
      <c r="AY107" s="367">
        <f t="shared" si="96"/>
        <v>0</v>
      </c>
      <c r="AZ107" s="625">
        <f t="shared" si="97"/>
        <v>0</v>
      </c>
      <c r="BA107" s="374">
        <f t="shared" si="98"/>
        <v>0</v>
      </c>
      <c r="BB107" s="375">
        <f t="shared" si="99"/>
        <v>0</v>
      </c>
      <c r="BC107" s="376">
        <f t="shared" si="100"/>
        <v>0</v>
      </c>
      <c r="BD107" s="482">
        <f t="shared" si="101"/>
        <v>0</v>
      </c>
      <c r="BE107" s="366">
        <f t="shared" si="102"/>
        <v>0</v>
      </c>
      <c r="BF107" s="622">
        <f t="shared" si="103"/>
        <v>0</v>
      </c>
      <c r="BG107" s="367">
        <f t="shared" si="104"/>
        <v>0</v>
      </c>
      <c r="BH107" s="625">
        <f t="shared" si="105"/>
        <v>0</v>
      </c>
      <c r="BI107" s="374">
        <f t="shared" si="106"/>
        <v>0</v>
      </c>
      <c r="BJ107" s="375">
        <f t="shared" si="107"/>
        <v>0</v>
      </c>
      <c r="BK107" s="376">
        <f t="shared" si="108"/>
        <v>0</v>
      </c>
      <c r="BL107" s="482">
        <f t="shared" si="109"/>
        <v>0</v>
      </c>
      <c r="BM107" s="366">
        <f t="shared" si="110"/>
        <v>0</v>
      </c>
      <c r="BN107" s="622">
        <f t="shared" si="111"/>
        <v>0</v>
      </c>
      <c r="BO107" s="367">
        <f t="shared" si="112"/>
        <v>0</v>
      </c>
      <c r="BP107" s="625">
        <f t="shared" si="113"/>
        <v>0</v>
      </c>
      <c r="BQ107" s="374">
        <f t="shared" si="114"/>
        <v>0</v>
      </c>
      <c r="BR107" s="375">
        <f t="shared" si="115"/>
        <v>0</v>
      </c>
      <c r="BS107" s="376">
        <f t="shared" si="116"/>
        <v>0</v>
      </c>
      <c r="BT107" s="482">
        <f t="shared" si="117"/>
        <v>0</v>
      </c>
      <c r="BU107" s="366">
        <f t="shared" si="118"/>
        <v>0</v>
      </c>
      <c r="BV107" s="622">
        <f t="shared" si="119"/>
        <v>0</v>
      </c>
      <c r="BW107" s="367">
        <f t="shared" si="120"/>
        <v>0</v>
      </c>
      <c r="BX107" s="625">
        <f t="shared" si="121"/>
        <v>0</v>
      </c>
      <c r="BY107" s="374">
        <f t="shared" si="122"/>
        <v>0</v>
      </c>
      <c r="BZ107" s="375">
        <f t="shared" si="123"/>
        <v>0</v>
      </c>
      <c r="CA107" s="376">
        <f t="shared" si="124"/>
        <v>0</v>
      </c>
      <c r="CB107" s="482">
        <f t="shared" si="125"/>
        <v>0</v>
      </c>
      <c r="CC107" s="293">
        <f t="shared" si="129"/>
        <v>0</v>
      </c>
      <c r="CD107" s="294" t="str">
        <f>IF(CC107=0,"",
IF(SUM($CC$34:CC107)=1,CE107,
IF($CC$155&gt;SUM($CC$34:CC107),_xlfn.CONCAT(", ",CE107),
IF($CC$155=SUM($CC$34:CC107),_xlfn.CONCAT(" y ",CE107)))))</f>
        <v/>
      </c>
      <c r="CE107" s="89" t="s">
        <v>5230</v>
      </c>
      <c r="CG107" s="465">
        <f t="shared" si="130"/>
        <v>0</v>
      </c>
    </row>
    <row r="108" spans="1:85" ht="15" customHeight="1">
      <c r="A108" s="64"/>
      <c r="B108" s="11"/>
      <c r="C108" s="58" t="s">
        <v>5231</v>
      </c>
      <c r="D108" s="1144" t="str">
        <f>IF(CNGE_2025_M1_Secc5_Sub1!$D104="","",CNGE_2025_M1_Secc5_Sub1!$D104)</f>
        <v/>
      </c>
      <c r="E108" s="889"/>
      <c r="F108" s="890"/>
      <c r="G108" s="992"/>
      <c r="H108" s="884"/>
      <c r="I108" s="884"/>
      <c r="J108" s="885"/>
      <c r="K108" s="813"/>
      <c r="L108" s="813"/>
      <c r="M108" s="813"/>
      <c r="N108" s="813"/>
      <c r="O108" s="813"/>
      <c r="P108" s="813"/>
      <c r="Q108" s="813"/>
      <c r="R108" s="813"/>
      <c r="S108" s="813"/>
      <c r="T108" s="813"/>
      <c r="U108" s="813"/>
      <c r="V108" s="813"/>
      <c r="W108" s="813"/>
      <c r="X108" s="813"/>
      <c r="Y108" s="813"/>
      <c r="Z108" s="813"/>
      <c r="AA108" s="813"/>
      <c r="AB108" s="813"/>
      <c r="AC108" s="813"/>
      <c r="AD108" s="813"/>
      <c r="AG108" s="302">
        <f t="shared" si="126"/>
        <v>0</v>
      </c>
      <c r="AH108" s="321">
        <f t="shared" si="131"/>
        <v>0</v>
      </c>
      <c r="AI108" s="293">
        <f t="shared" si="127"/>
        <v>0</v>
      </c>
      <c r="AJ108" s="294" t="str">
        <f>IF(AI108=0,"",
IF(SUM($AI$34:AI108)=1,AK108,
IF($AI$155&gt;SUM($AI$34:AI108),_xlfn.CONCAT(", ",AK108),
IF($AI$155=SUM($AI$34:AI108),_xlfn.CONCAT(" y ",AK108)))))</f>
        <v/>
      </c>
      <c r="AK108" s="89" t="s">
        <v>5232</v>
      </c>
      <c r="AL108" s="612">
        <f t="shared" si="86"/>
        <v>0</v>
      </c>
      <c r="AM108" s="613">
        <f t="shared" si="87"/>
        <v>0</v>
      </c>
      <c r="AN108" s="614">
        <f t="shared" si="88"/>
        <v>0</v>
      </c>
      <c r="AO108" s="615">
        <f t="shared" si="89"/>
        <v>0</v>
      </c>
      <c r="AP108" s="338">
        <f t="shared" si="128"/>
        <v>0</v>
      </c>
      <c r="AQ108" s="294" t="str">
        <f>IF(AP108=0,"",
IF(SUM($AP$34:AP108)=1,AR108,
IF($AP$155&gt;SUM($AP$34:AP108),_xlfn.CONCAT(", ",AR108),
IF($AP$155=SUM($AP$34:AP108),_xlfn.CONCAT(" y ",AR108)))))</f>
        <v/>
      </c>
      <c r="AR108" s="368" t="s">
        <v>5232</v>
      </c>
      <c r="AS108" s="374">
        <f t="shared" si="90"/>
        <v>0</v>
      </c>
      <c r="AT108" s="375">
        <f t="shared" si="91"/>
        <v>0</v>
      </c>
      <c r="AU108" s="376">
        <f t="shared" si="92"/>
        <v>0</v>
      </c>
      <c r="AV108" s="482">
        <f t="shared" si="93"/>
        <v>0</v>
      </c>
      <c r="AW108" s="366">
        <f t="shared" si="94"/>
        <v>0</v>
      </c>
      <c r="AX108" s="622">
        <f t="shared" si="95"/>
        <v>0</v>
      </c>
      <c r="AY108" s="367">
        <f t="shared" si="96"/>
        <v>0</v>
      </c>
      <c r="AZ108" s="625">
        <f t="shared" si="97"/>
        <v>0</v>
      </c>
      <c r="BA108" s="374">
        <f t="shared" si="98"/>
        <v>0</v>
      </c>
      <c r="BB108" s="375">
        <f t="shared" si="99"/>
        <v>0</v>
      </c>
      <c r="BC108" s="376">
        <f t="shared" si="100"/>
        <v>0</v>
      </c>
      <c r="BD108" s="482">
        <f t="shared" si="101"/>
        <v>0</v>
      </c>
      <c r="BE108" s="366">
        <f t="shared" si="102"/>
        <v>0</v>
      </c>
      <c r="BF108" s="622">
        <f t="shared" si="103"/>
        <v>0</v>
      </c>
      <c r="BG108" s="367">
        <f t="shared" si="104"/>
        <v>0</v>
      </c>
      <c r="BH108" s="625">
        <f t="shared" si="105"/>
        <v>0</v>
      </c>
      <c r="BI108" s="374">
        <f t="shared" si="106"/>
        <v>0</v>
      </c>
      <c r="BJ108" s="375">
        <f t="shared" si="107"/>
        <v>0</v>
      </c>
      <c r="BK108" s="376">
        <f t="shared" si="108"/>
        <v>0</v>
      </c>
      <c r="BL108" s="482">
        <f t="shared" si="109"/>
        <v>0</v>
      </c>
      <c r="BM108" s="366">
        <f t="shared" si="110"/>
        <v>0</v>
      </c>
      <c r="BN108" s="622">
        <f t="shared" si="111"/>
        <v>0</v>
      </c>
      <c r="BO108" s="367">
        <f t="shared" si="112"/>
        <v>0</v>
      </c>
      <c r="BP108" s="625">
        <f t="shared" si="113"/>
        <v>0</v>
      </c>
      <c r="BQ108" s="374">
        <f t="shared" si="114"/>
        <v>0</v>
      </c>
      <c r="BR108" s="375">
        <f t="shared" si="115"/>
        <v>0</v>
      </c>
      <c r="BS108" s="376">
        <f t="shared" si="116"/>
        <v>0</v>
      </c>
      <c r="BT108" s="482">
        <f t="shared" si="117"/>
        <v>0</v>
      </c>
      <c r="BU108" s="366">
        <f t="shared" si="118"/>
        <v>0</v>
      </c>
      <c r="BV108" s="622">
        <f t="shared" si="119"/>
        <v>0</v>
      </c>
      <c r="BW108" s="367">
        <f t="shared" si="120"/>
        <v>0</v>
      </c>
      <c r="BX108" s="625">
        <f t="shared" si="121"/>
        <v>0</v>
      </c>
      <c r="BY108" s="374">
        <f t="shared" si="122"/>
        <v>0</v>
      </c>
      <c r="BZ108" s="375">
        <f t="shared" si="123"/>
        <v>0</v>
      </c>
      <c r="CA108" s="376">
        <f t="shared" si="124"/>
        <v>0</v>
      </c>
      <c r="CB108" s="482">
        <f t="shared" si="125"/>
        <v>0</v>
      </c>
      <c r="CC108" s="293">
        <f t="shared" si="129"/>
        <v>0</v>
      </c>
      <c r="CD108" s="294" t="str">
        <f>IF(CC108=0,"",
IF(SUM($CC$34:CC108)=1,CE108,
IF($CC$155&gt;SUM($CC$34:CC108),_xlfn.CONCAT(", ",CE108),
IF($CC$155=SUM($CC$34:CC108),_xlfn.CONCAT(" y ",CE108)))))</f>
        <v/>
      </c>
      <c r="CE108" s="89" t="s">
        <v>5232</v>
      </c>
      <c r="CG108" s="465">
        <f t="shared" si="130"/>
        <v>0</v>
      </c>
    </row>
    <row r="109" spans="1:85" ht="15" customHeight="1">
      <c r="A109" s="64"/>
      <c r="B109" s="11"/>
      <c r="C109" s="58" t="s">
        <v>5233</v>
      </c>
      <c r="D109" s="1144" t="str">
        <f>IF(CNGE_2025_M1_Secc5_Sub1!$D105="","",CNGE_2025_M1_Secc5_Sub1!$D105)</f>
        <v/>
      </c>
      <c r="E109" s="889"/>
      <c r="F109" s="890"/>
      <c r="G109" s="992"/>
      <c r="H109" s="884"/>
      <c r="I109" s="884"/>
      <c r="J109" s="885"/>
      <c r="K109" s="813"/>
      <c r="L109" s="813"/>
      <c r="M109" s="813"/>
      <c r="N109" s="813"/>
      <c r="O109" s="813"/>
      <c r="P109" s="813"/>
      <c r="Q109" s="813"/>
      <c r="R109" s="813"/>
      <c r="S109" s="813"/>
      <c r="T109" s="813"/>
      <c r="U109" s="813"/>
      <c r="V109" s="813"/>
      <c r="W109" s="813"/>
      <c r="X109" s="813"/>
      <c r="Y109" s="813"/>
      <c r="Z109" s="813"/>
      <c r="AA109" s="813"/>
      <c r="AB109" s="813"/>
      <c r="AC109" s="813"/>
      <c r="AD109" s="813"/>
      <c r="AG109" s="302">
        <f t="shared" si="126"/>
        <v>0</v>
      </c>
      <c r="AH109" s="321">
        <f t="shared" si="131"/>
        <v>0</v>
      </c>
      <c r="AI109" s="293">
        <f t="shared" si="127"/>
        <v>0</v>
      </c>
      <c r="AJ109" s="294" t="str">
        <f>IF(AI109=0,"",
IF(SUM($AI$34:AI109)=1,AK109,
IF($AI$155&gt;SUM($AI$34:AI109),_xlfn.CONCAT(", ",AK109),
IF($AI$155=SUM($AI$34:AI109),_xlfn.CONCAT(" y ",AK109)))))</f>
        <v/>
      </c>
      <c r="AK109" s="89" t="s">
        <v>5234</v>
      </c>
      <c r="AL109" s="612">
        <f t="shared" si="86"/>
        <v>0</v>
      </c>
      <c r="AM109" s="613">
        <f t="shared" si="87"/>
        <v>0</v>
      </c>
      <c r="AN109" s="614">
        <f t="shared" si="88"/>
        <v>0</v>
      </c>
      <c r="AO109" s="615">
        <f t="shared" si="89"/>
        <v>0</v>
      </c>
      <c r="AP109" s="338">
        <f t="shared" si="128"/>
        <v>0</v>
      </c>
      <c r="AQ109" s="294" t="str">
        <f>IF(AP109=0,"",
IF(SUM($AP$34:AP109)=1,AR109,
IF($AP$155&gt;SUM($AP$34:AP109),_xlfn.CONCAT(", ",AR109),
IF($AP$155=SUM($AP$34:AP109),_xlfn.CONCAT(" y ",AR109)))))</f>
        <v/>
      </c>
      <c r="AR109" s="368" t="s">
        <v>5234</v>
      </c>
      <c r="AS109" s="374">
        <f t="shared" si="90"/>
        <v>0</v>
      </c>
      <c r="AT109" s="375">
        <f t="shared" si="91"/>
        <v>0</v>
      </c>
      <c r="AU109" s="376">
        <f t="shared" si="92"/>
        <v>0</v>
      </c>
      <c r="AV109" s="482">
        <f t="shared" si="93"/>
        <v>0</v>
      </c>
      <c r="AW109" s="366">
        <f t="shared" si="94"/>
        <v>0</v>
      </c>
      <c r="AX109" s="622">
        <f t="shared" si="95"/>
        <v>0</v>
      </c>
      <c r="AY109" s="367">
        <f t="shared" si="96"/>
        <v>0</v>
      </c>
      <c r="AZ109" s="625">
        <f t="shared" si="97"/>
        <v>0</v>
      </c>
      <c r="BA109" s="374">
        <f t="shared" si="98"/>
        <v>0</v>
      </c>
      <c r="BB109" s="375">
        <f t="shared" si="99"/>
        <v>0</v>
      </c>
      <c r="BC109" s="376">
        <f t="shared" si="100"/>
        <v>0</v>
      </c>
      <c r="BD109" s="482">
        <f t="shared" si="101"/>
        <v>0</v>
      </c>
      <c r="BE109" s="366">
        <f t="shared" si="102"/>
        <v>0</v>
      </c>
      <c r="BF109" s="622">
        <f t="shared" si="103"/>
        <v>0</v>
      </c>
      <c r="BG109" s="367">
        <f t="shared" si="104"/>
        <v>0</v>
      </c>
      <c r="BH109" s="625">
        <f t="shared" si="105"/>
        <v>0</v>
      </c>
      <c r="BI109" s="374">
        <f t="shared" si="106"/>
        <v>0</v>
      </c>
      <c r="BJ109" s="375">
        <f t="shared" si="107"/>
        <v>0</v>
      </c>
      <c r="BK109" s="376">
        <f t="shared" si="108"/>
        <v>0</v>
      </c>
      <c r="BL109" s="482">
        <f t="shared" si="109"/>
        <v>0</v>
      </c>
      <c r="BM109" s="366">
        <f t="shared" si="110"/>
        <v>0</v>
      </c>
      <c r="BN109" s="622">
        <f t="shared" si="111"/>
        <v>0</v>
      </c>
      <c r="BO109" s="367">
        <f t="shared" si="112"/>
        <v>0</v>
      </c>
      <c r="BP109" s="625">
        <f t="shared" si="113"/>
        <v>0</v>
      </c>
      <c r="BQ109" s="374">
        <f t="shared" si="114"/>
        <v>0</v>
      </c>
      <c r="BR109" s="375">
        <f t="shared" si="115"/>
        <v>0</v>
      </c>
      <c r="BS109" s="376">
        <f t="shared" si="116"/>
        <v>0</v>
      </c>
      <c r="BT109" s="482">
        <f t="shared" si="117"/>
        <v>0</v>
      </c>
      <c r="BU109" s="366">
        <f t="shared" si="118"/>
        <v>0</v>
      </c>
      <c r="BV109" s="622">
        <f t="shared" si="119"/>
        <v>0</v>
      </c>
      <c r="BW109" s="367">
        <f t="shared" si="120"/>
        <v>0</v>
      </c>
      <c r="BX109" s="625">
        <f t="shared" si="121"/>
        <v>0</v>
      </c>
      <c r="BY109" s="374">
        <f t="shared" si="122"/>
        <v>0</v>
      </c>
      <c r="BZ109" s="375">
        <f t="shared" si="123"/>
        <v>0</v>
      </c>
      <c r="CA109" s="376">
        <f t="shared" si="124"/>
        <v>0</v>
      </c>
      <c r="CB109" s="482">
        <f t="shared" si="125"/>
        <v>0</v>
      </c>
      <c r="CC109" s="293">
        <f t="shared" si="129"/>
        <v>0</v>
      </c>
      <c r="CD109" s="294" t="str">
        <f>IF(CC109=0,"",
IF(SUM($CC$34:CC109)=1,CE109,
IF($CC$155&gt;SUM($CC$34:CC109),_xlfn.CONCAT(", ",CE109),
IF($CC$155=SUM($CC$34:CC109),_xlfn.CONCAT(" y ",CE109)))))</f>
        <v/>
      </c>
      <c r="CE109" s="89" t="s">
        <v>5234</v>
      </c>
      <c r="CG109" s="465">
        <f t="shared" si="130"/>
        <v>0</v>
      </c>
    </row>
    <row r="110" spans="1:85" ht="15" customHeight="1">
      <c r="A110" s="64"/>
      <c r="B110" s="11"/>
      <c r="C110" s="58" t="s">
        <v>5235</v>
      </c>
      <c r="D110" s="1144" t="str">
        <f>IF(CNGE_2025_M1_Secc5_Sub1!$D106="","",CNGE_2025_M1_Secc5_Sub1!$D106)</f>
        <v/>
      </c>
      <c r="E110" s="889"/>
      <c r="F110" s="890"/>
      <c r="G110" s="992"/>
      <c r="H110" s="884"/>
      <c r="I110" s="884"/>
      <c r="J110" s="885"/>
      <c r="K110" s="813"/>
      <c r="L110" s="813"/>
      <c r="M110" s="813"/>
      <c r="N110" s="813"/>
      <c r="O110" s="813"/>
      <c r="P110" s="813"/>
      <c r="Q110" s="813"/>
      <c r="R110" s="813"/>
      <c r="S110" s="813"/>
      <c r="T110" s="813"/>
      <c r="U110" s="813"/>
      <c r="V110" s="813"/>
      <c r="W110" s="813"/>
      <c r="X110" s="813"/>
      <c r="Y110" s="813"/>
      <c r="Z110" s="813"/>
      <c r="AA110" s="813"/>
      <c r="AB110" s="813"/>
      <c r="AC110" s="813"/>
      <c r="AD110" s="813"/>
      <c r="AG110" s="302">
        <f t="shared" si="126"/>
        <v>0</v>
      </c>
      <c r="AH110" s="321">
        <f t="shared" si="131"/>
        <v>0</v>
      </c>
      <c r="AI110" s="293">
        <f t="shared" si="127"/>
        <v>0</v>
      </c>
      <c r="AJ110" s="294" t="str">
        <f>IF(AI110=0,"",
IF(SUM($AI$34:AI110)=1,AK110,
IF($AI$155&gt;SUM($AI$34:AI110),_xlfn.CONCAT(", ",AK110),
IF($AI$155=SUM($AI$34:AI110),_xlfn.CONCAT(" y ",AK110)))))</f>
        <v/>
      </c>
      <c r="AK110" s="89" t="s">
        <v>5236</v>
      </c>
      <c r="AL110" s="612">
        <f t="shared" si="86"/>
        <v>0</v>
      </c>
      <c r="AM110" s="613">
        <f t="shared" si="87"/>
        <v>0</v>
      </c>
      <c r="AN110" s="614">
        <f t="shared" si="88"/>
        <v>0</v>
      </c>
      <c r="AO110" s="615">
        <f t="shared" si="89"/>
        <v>0</v>
      </c>
      <c r="AP110" s="338">
        <f t="shared" si="128"/>
        <v>0</v>
      </c>
      <c r="AQ110" s="294" t="str">
        <f>IF(AP110=0,"",
IF(SUM($AP$34:AP110)=1,AR110,
IF($AP$155&gt;SUM($AP$34:AP110),_xlfn.CONCAT(", ",AR110),
IF($AP$155=SUM($AP$34:AP110),_xlfn.CONCAT(" y ",AR110)))))</f>
        <v/>
      </c>
      <c r="AR110" s="368" t="s">
        <v>5236</v>
      </c>
      <c r="AS110" s="374">
        <f t="shared" si="90"/>
        <v>0</v>
      </c>
      <c r="AT110" s="375">
        <f t="shared" si="91"/>
        <v>0</v>
      </c>
      <c r="AU110" s="376">
        <f t="shared" si="92"/>
        <v>0</v>
      </c>
      <c r="AV110" s="482">
        <f t="shared" si="93"/>
        <v>0</v>
      </c>
      <c r="AW110" s="366">
        <f t="shared" si="94"/>
        <v>0</v>
      </c>
      <c r="AX110" s="622">
        <f t="shared" si="95"/>
        <v>0</v>
      </c>
      <c r="AY110" s="367">
        <f t="shared" si="96"/>
        <v>0</v>
      </c>
      <c r="AZ110" s="625">
        <f t="shared" si="97"/>
        <v>0</v>
      </c>
      <c r="BA110" s="374">
        <f t="shared" si="98"/>
        <v>0</v>
      </c>
      <c r="BB110" s="375">
        <f t="shared" si="99"/>
        <v>0</v>
      </c>
      <c r="BC110" s="376">
        <f t="shared" si="100"/>
        <v>0</v>
      </c>
      <c r="BD110" s="482">
        <f t="shared" si="101"/>
        <v>0</v>
      </c>
      <c r="BE110" s="366">
        <f t="shared" si="102"/>
        <v>0</v>
      </c>
      <c r="BF110" s="622">
        <f t="shared" si="103"/>
        <v>0</v>
      </c>
      <c r="BG110" s="367">
        <f t="shared" si="104"/>
        <v>0</v>
      </c>
      <c r="BH110" s="625">
        <f t="shared" si="105"/>
        <v>0</v>
      </c>
      <c r="BI110" s="374">
        <f t="shared" si="106"/>
        <v>0</v>
      </c>
      <c r="BJ110" s="375">
        <f t="shared" si="107"/>
        <v>0</v>
      </c>
      <c r="BK110" s="376">
        <f t="shared" si="108"/>
        <v>0</v>
      </c>
      <c r="BL110" s="482">
        <f t="shared" si="109"/>
        <v>0</v>
      </c>
      <c r="BM110" s="366">
        <f t="shared" si="110"/>
        <v>0</v>
      </c>
      <c r="BN110" s="622">
        <f t="shared" si="111"/>
        <v>0</v>
      </c>
      <c r="BO110" s="367">
        <f t="shared" si="112"/>
        <v>0</v>
      </c>
      <c r="BP110" s="625">
        <f t="shared" si="113"/>
        <v>0</v>
      </c>
      <c r="BQ110" s="374">
        <f t="shared" si="114"/>
        <v>0</v>
      </c>
      <c r="BR110" s="375">
        <f t="shared" si="115"/>
        <v>0</v>
      </c>
      <c r="BS110" s="376">
        <f t="shared" si="116"/>
        <v>0</v>
      </c>
      <c r="BT110" s="482">
        <f t="shared" si="117"/>
        <v>0</v>
      </c>
      <c r="BU110" s="366">
        <f t="shared" si="118"/>
        <v>0</v>
      </c>
      <c r="BV110" s="622">
        <f t="shared" si="119"/>
        <v>0</v>
      </c>
      <c r="BW110" s="367">
        <f t="shared" si="120"/>
        <v>0</v>
      </c>
      <c r="BX110" s="625">
        <f t="shared" si="121"/>
        <v>0</v>
      </c>
      <c r="BY110" s="374">
        <f t="shared" si="122"/>
        <v>0</v>
      </c>
      <c r="BZ110" s="375">
        <f t="shared" si="123"/>
        <v>0</v>
      </c>
      <c r="CA110" s="376">
        <f t="shared" si="124"/>
        <v>0</v>
      </c>
      <c r="CB110" s="482">
        <f t="shared" si="125"/>
        <v>0</v>
      </c>
      <c r="CC110" s="293">
        <f t="shared" si="129"/>
        <v>0</v>
      </c>
      <c r="CD110" s="294" t="str">
        <f>IF(CC110=0,"",
IF(SUM($CC$34:CC110)=1,CE110,
IF($CC$155&gt;SUM($CC$34:CC110),_xlfn.CONCAT(", ",CE110),
IF($CC$155=SUM($CC$34:CC110),_xlfn.CONCAT(" y ",CE110)))))</f>
        <v/>
      </c>
      <c r="CE110" s="89" t="s">
        <v>5236</v>
      </c>
      <c r="CG110" s="465">
        <f t="shared" si="130"/>
        <v>0</v>
      </c>
    </row>
    <row r="111" spans="1:85" ht="15" customHeight="1">
      <c r="A111" s="64"/>
      <c r="B111" s="11"/>
      <c r="C111" s="58" t="s">
        <v>5237</v>
      </c>
      <c r="D111" s="1144" t="str">
        <f>IF(CNGE_2025_M1_Secc5_Sub1!$D107="","",CNGE_2025_M1_Secc5_Sub1!$D107)</f>
        <v/>
      </c>
      <c r="E111" s="889"/>
      <c r="F111" s="890"/>
      <c r="G111" s="992"/>
      <c r="H111" s="884"/>
      <c r="I111" s="884"/>
      <c r="J111" s="885"/>
      <c r="K111" s="813"/>
      <c r="L111" s="813"/>
      <c r="M111" s="813"/>
      <c r="N111" s="813"/>
      <c r="O111" s="813"/>
      <c r="P111" s="813"/>
      <c r="Q111" s="813"/>
      <c r="R111" s="813"/>
      <c r="S111" s="813"/>
      <c r="T111" s="813"/>
      <c r="U111" s="813"/>
      <c r="V111" s="813"/>
      <c r="W111" s="813"/>
      <c r="X111" s="813"/>
      <c r="Y111" s="813"/>
      <c r="Z111" s="813"/>
      <c r="AA111" s="813"/>
      <c r="AB111" s="813"/>
      <c r="AC111" s="813"/>
      <c r="AD111" s="813"/>
      <c r="AG111" s="302">
        <f t="shared" si="126"/>
        <v>0</v>
      </c>
      <c r="AH111" s="321">
        <f t="shared" si="131"/>
        <v>0</v>
      </c>
      <c r="AI111" s="293">
        <f t="shared" si="127"/>
        <v>0</v>
      </c>
      <c r="AJ111" s="294" t="str">
        <f>IF(AI111=0,"",
IF(SUM($AI$34:AI111)=1,AK111,
IF($AI$155&gt;SUM($AI$34:AI111),_xlfn.CONCAT(", ",AK111),
IF($AI$155=SUM($AI$34:AI111),_xlfn.CONCAT(" y ",AK111)))))</f>
        <v/>
      </c>
      <c r="AK111" s="89" t="s">
        <v>5238</v>
      </c>
      <c r="AL111" s="612">
        <f t="shared" si="86"/>
        <v>0</v>
      </c>
      <c r="AM111" s="613">
        <f t="shared" si="87"/>
        <v>0</v>
      </c>
      <c r="AN111" s="614">
        <f t="shared" si="88"/>
        <v>0</v>
      </c>
      <c r="AO111" s="615">
        <f t="shared" si="89"/>
        <v>0</v>
      </c>
      <c r="AP111" s="338">
        <f t="shared" si="128"/>
        <v>0</v>
      </c>
      <c r="AQ111" s="294" t="str">
        <f>IF(AP111=0,"",
IF(SUM($AP$34:AP111)=1,AR111,
IF($AP$155&gt;SUM($AP$34:AP111),_xlfn.CONCAT(", ",AR111),
IF($AP$155=SUM($AP$34:AP111),_xlfn.CONCAT(" y ",AR111)))))</f>
        <v/>
      </c>
      <c r="AR111" s="368" t="s">
        <v>5238</v>
      </c>
      <c r="AS111" s="374">
        <f t="shared" si="90"/>
        <v>0</v>
      </c>
      <c r="AT111" s="375">
        <f t="shared" si="91"/>
        <v>0</v>
      </c>
      <c r="AU111" s="376">
        <f t="shared" si="92"/>
        <v>0</v>
      </c>
      <c r="AV111" s="482">
        <f t="shared" si="93"/>
        <v>0</v>
      </c>
      <c r="AW111" s="366">
        <f t="shared" si="94"/>
        <v>0</v>
      </c>
      <c r="AX111" s="622">
        <f t="shared" si="95"/>
        <v>0</v>
      </c>
      <c r="AY111" s="367">
        <f t="shared" si="96"/>
        <v>0</v>
      </c>
      <c r="AZ111" s="625">
        <f t="shared" si="97"/>
        <v>0</v>
      </c>
      <c r="BA111" s="374">
        <f t="shared" si="98"/>
        <v>0</v>
      </c>
      <c r="BB111" s="375">
        <f t="shared" si="99"/>
        <v>0</v>
      </c>
      <c r="BC111" s="376">
        <f t="shared" si="100"/>
        <v>0</v>
      </c>
      <c r="BD111" s="482">
        <f t="shared" si="101"/>
        <v>0</v>
      </c>
      <c r="BE111" s="366">
        <f t="shared" si="102"/>
        <v>0</v>
      </c>
      <c r="BF111" s="622">
        <f t="shared" si="103"/>
        <v>0</v>
      </c>
      <c r="BG111" s="367">
        <f t="shared" si="104"/>
        <v>0</v>
      </c>
      <c r="BH111" s="625">
        <f t="shared" si="105"/>
        <v>0</v>
      </c>
      <c r="BI111" s="374">
        <f t="shared" si="106"/>
        <v>0</v>
      </c>
      <c r="BJ111" s="375">
        <f t="shared" si="107"/>
        <v>0</v>
      </c>
      <c r="BK111" s="376">
        <f t="shared" si="108"/>
        <v>0</v>
      </c>
      <c r="BL111" s="482">
        <f t="shared" si="109"/>
        <v>0</v>
      </c>
      <c r="BM111" s="366">
        <f t="shared" si="110"/>
        <v>0</v>
      </c>
      <c r="BN111" s="622">
        <f t="shared" si="111"/>
        <v>0</v>
      </c>
      <c r="BO111" s="367">
        <f t="shared" si="112"/>
        <v>0</v>
      </c>
      <c r="BP111" s="625">
        <f t="shared" si="113"/>
        <v>0</v>
      </c>
      <c r="BQ111" s="374">
        <f t="shared" si="114"/>
        <v>0</v>
      </c>
      <c r="BR111" s="375">
        <f t="shared" si="115"/>
        <v>0</v>
      </c>
      <c r="BS111" s="376">
        <f t="shared" si="116"/>
        <v>0</v>
      </c>
      <c r="BT111" s="482">
        <f t="shared" si="117"/>
        <v>0</v>
      </c>
      <c r="BU111" s="366">
        <f t="shared" si="118"/>
        <v>0</v>
      </c>
      <c r="BV111" s="622">
        <f t="shared" si="119"/>
        <v>0</v>
      </c>
      <c r="BW111" s="367">
        <f t="shared" si="120"/>
        <v>0</v>
      </c>
      <c r="BX111" s="625">
        <f t="shared" si="121"/>
        <v>0</v>
      </c>
      <c r="BY111" s="374">
        <f t="shared" si="122"/>
        <v>0</v>
      </c>
      <c r="BZ111" s="375">
        <f t="shared" si="123"/>
        <v>0</v>
      </c>
      <c r="CA111" s="376">
        <f t="shared" si="124"/>
        <v>0</v>
      </c>
      <c r="CB111" s="482">
        <f t="shared" si="125"/>
        <v>0</v>
      </c>
      <c r="CC111" s="293">
        <f t="shared" si="129"/>
        <v>0</v>
      </c>
      <c r="CD111" s="294" t="str">
        <f>IF(CC111=0,"",
IF(SUM($CC$34:CC111)=1,CE111,
IF($CC$155&gt;SUM($CC$34:CC111),_xlfn.CONCAT(", ",CE111),
IF($CC$155=SUM($CC$34:CC111),_xlfn.CONCAT(" y ",CE111)))))</f>
        <v/>
      </c>
      <c r="CE111" s="89" t="s">
        <v>5238</v>
      </c>
      <c r="CG111" s="465">
        <f t="shared" si="130"/>
        <v>0</v>
      </c>
    </row>
    <row r="112" spans="1:85" ht="15" customHeight="1">
      <c r="A112" s="64"/>
      <c r="B112" s="11"/>
      <c r="C112" s="58" t="s">
        <v>5239</v>
      </c>
      <c r="D112" s="1144" t="str">
        <f>IF(CNGE_2025_M1_Secc5_Sub1!$D108="","",CNGE_2025_M1_Secc5_Sub1!$D108)</f>
        <v/>
      </c>
      <c r="E112" s="889"/>
      <c r="F112" s="890"/>
      <c r="G112" s="992"/>
      <c r="H112" s="884"/>
      <c r="I112" s="884"/>
      <c r="J112" s="885"/>
      <c r="K112" s="813"/>
      <c r="L112" s="813"/>
      <c r="M112" s="813"/>
      <c r="N112" s="813"/>
      <c r="O112" s="813"/>
      <c r="P112" s="813"/>
      <c r="Q112" s="813"/>
      <c r="R112" s="813"/>
      <c r="S112" s="813"/>
      <c r="T112" s="813"/>
      <c r="U112" s="813"/>
      <c r="V112" s="813"/>
      <c r="W112" s="813"/>
      <c r="X112" s="813"/>
      <c r="Y112" s="813"/>
      <c r="Z112" s="813"/>
      <c r="AA112" s="813"/>
      <c r="AB112" s="813"/>
      <c r="AC112" s="813"/>
      <c r="AD112" s="813"/>
      <c r="AG112" s="302">
        <f t="shared" si="126"/>
        <v>0</v>
      </c>
      <c r="AH112" s="321">
        <f t="shared" si="131"/>
        <v>0</v>
      </c>
      <c r="AI112" s="293">
        <f t="shared" si="127"/>
        <v>0</v>
      </c>
      <c r="AJ112" s="294" t="str">
        <f>IF(AI112=0,"",
IF(SUM($AI$34:AI112)=1,AK112,
IF($AI$155&gt;SUM($AI$34:AI112),_xlfn.CONCAT(", ",AK112),
IF($AI$155=SUM($AI$34:AI112),_xlfn.CONCAT(" y ",AK112)))))</f>
        <v/>
      </c>
      <c r="AK112" s="89" t="s">
        <v>5240</v>
      </c>
      <c r="AL112" s="612">
        <f t="shared" si="86"/>
        <v>0</v>
      </c>
      <c r="AM112" s="613">
        <f t="shared" si="87"/>
        <v>0</v>
      </c>
      <c r="AN112" s="614">
        <f t="shared" si="88"/>
        <v>0</v>
      </c>
      <c r="AO112" s="615">
        <f t="shared" si="89"/>
        <v>0</v>
      </c>
      <c r="AP112" s="338">
        <f t="shared" si="128"/>
        <v>0</v>
      </c>
      <c r="AQ112" s="294" t="str">
        <f>IF(AP112=0,"",
IF(SUM($AP$34:AP112)=1,AR112,
IF($AP$155&gt;SUM($AP$34:AP112),_xlfn.CONCAT(", ",AR112),
IF($AP$155=SUM($AP$34:AP112),_xlfn.CONCAT(" y ",AR112)))))</f>
        <v/>
      </c>
      <c r="AR112" s="368" t="s">
        <v>5240</v>
      </c>
      <c r="AS112" s="374">
        <f t="shared" si="90"/>
        <v>0</v>
      </c>
      <c r="AT112" s="375">
        <f t="shared" si="91"/>
        <v>0</v>
      </c>
      <c r="AU112" s="376">
        <f t="shared" si="92"/>
        <v>0</v>
      </c>
      <c r="AV112" s="482">
        <f t="shared" si="93"/>
        <v>0</v>
      </c>
      <c r="AW112" s="366">
        <f t="shared" si="94"/>
        <v>0</v>
      </c>
      <c r="AX112" s="622">
        <f t="shared" si="95"/>
        <v>0</v>
      </c>
      <c r="AY112" s="367">
        <f t="shared" si="96"/>
        <v>0</v>
      </c>
      <c r="AZ112" s="625">
        <f t="shared" si="97"/>
        <v>0</v>
      </c>
      <c r="BA112" s="374">
        <f t="shared" si="98"/>
        <v>0</v>
      </c>
      <c r="BB112" s="375">
        <f t="shared" si="99"/>
        <v>0</v>
      </c>
      <c r="BC112" s="376">
        <f t="shared" si="100"/>
        <v>0</v>
      </c>
      <c r="BD112" s="482">
        <f t="shared" si="101"/>
        <v>0</v>
      </c>
      <c r="BE112" s="366">
        <f t="shared" si="102"/>
        <v>0</v>
      </c>
      <c r="BF112" s="622">
        <f t="shared" si="103"/>
        <v>0</v>
      </c>
      <c r="BG112" s="367">
        <f t="shared" si="104"/>
        <v>0</v>
      </c>
      <c r="BH112" s="625">
        <f t="shared" si="105"/>
        <v>0</v>
      </c>
      <c r="BI112" s="374">
        <f t="shared" si="106"/>
        <v>0</v>
      </c>
      <c r="BJ112" s="375">
        <f t="shared" si="107"/>
        <v>0</v>
      </c>
      <c r="BK112" s="376">
        <f t="shared" si="108"/>
        <v>0</v>
      </c>
      <c r="BL112" s="482">
        <f t="shared" si="109"/>
        <v>0</v>
      </c>
      <c r="BM112" s="366">
        <f t="shared" si="110"/>
        <v>0</v>
      </c>
      <c r="BN112" s="622">
        <f t="shared" si="111"/>
        <v>0</v>
      </c>
      <c r="BO112" s="367">
        <f t="shared" si="112"/>
        <v>0</v>
      </c>
      <c r="BP112" s="625">
        <f t="shared" si="113"/>
        <v>0</v>
      </c>
      <c r="BQ112" s="374">
        <f t="shared" si="114"/>
        <v>0</v>
      </c>
      <c r="BR112" s="375">
        <f t="shared" si="115"/>
        <v>0</v>
      </c>
      <c r="BS112" s="376">
        <f t="shared" si="116"/>
        <v>0</v>
      </c>
      <c r="BT112" s="482">
        <f t="shared" si="117"/>
        <v>0</v>
      </c>
      <c r="BU112" s="366">
        <f t="shared" si="118"/>
        <v>0</v>
      </c>
      <c r="BV112" s="622">
        <f t="shared" si="119"/>
        <v>0</v>
      </c>
      <c r="BW112" s="367">
        <f t="shared" si="120"/>
        <v>0</v>
      </c>
      <c r="BX112" s="625">
        <f t="shared" si="121"/>
        <v>0</v>
      </c>
      <c r="BY112" s="374">
        <f t="shared" si="122"/>
        <v>0</v>
      </c>
      <c r="BZ112" s="375">
        <f t="shared" si="123"/>
        <v>0</v>
      </c>
      <c r="CA112" s="376">
        <f t="shared" si="124"/>
        <v>0</v>
      </c>
      <c r="CB112" s="482">
        <f t="shared" si="125"/>
        <v>0</v>
      </c>
      <c r="CC112" s="293">
        <f t="shared" si="129"/>
        <v>0</v>
      </c>
      <c r="CD112" s="294" t="str">
        <f>IF(CC112=0,"",
IF(SUM($CC$34:CC112)=1,CE112,
IF($CC$155&gt;SUM($CC$34:CC112),_xlfn.CONCAT(", ",CE112),
IF($CC$155=SUM($CC$34:CC112),_xlfn.CONCAT(" y ",CE112)))))</f>
        <v/>
      </c>
      <c r="CE112" s="89" t="s">
        <v>5240</v>
      </c>
      <c r="CG112" s="465">
        <f t="shared" si="130"/>
        <v>0</v>
      </c>
    </row>
    <row r="113" spans="1:85" ht="15" customHeight="1">
      <c r="A113" s="64"/>
      <c r="B113" s="11"/>
      <c r="C113" s="58" t="s">
        <v>5241</v>
      </c>
      <c r="D113" s="1144" t="str">
        <f>IF(CNGE_2025_M1_Secc5_Sub1!$D109="","",CNGE_2025_M1_Secc5_Sub1!$D109)</f>
        <v/>
      </c>
      <c r="E113" s="889"/>
      <c r="F113" s="890"/>
      <c r="G113" s="992"/>
      <c r="H113" s="884"/>
      <c r="I113" s="884"/>
      <c r="J113" s="885"/>
      <c r="K113" s="813"/>
      <c r="L113" s="813"/>
      <c r="M113" s="813"/>
      <c r="N113" s="813"/>
      <c r="O113" s="813"/>
      <c r="P113" s="813"/>
      <c r="Q113" s="813"/>
      <c r="R113" s="813"/>
      <c r="S113" s="813"/>
      <c r="T113" s="813"/>
      <c r="U113" s="813"/>
      <c r="V113" s="813"/>
      <c r="W113" s="813"/>
      <c r="X113" s="813"/>
      <c r="Y113" s="813"/>
      <c r="Z113" s="813"/>
      <c r="AA113" s="813"/>
      <c r="AB113" s="813"/>
      <c r="AC113" s="813"/>
      <c r="AD113" s="813"/>
      <c r="AG113" s="302">
        <f t="shared" si="126"/>
        <v>0</v>
      </c>
      <c r="AH113" s="321">
        <f t="shared" si="131"/>
        <v>0</v>
      </c>
      <c r="AI113" s="293">
        <f t="shared" si="127"/>
        <v>0</v>
      </c>
      <c r="AJ113" s="294" t="str">
        <f>IF(AI113=0,"",
IF(SUM($AI$34:AI113)=1,AK113,
IF($AI$155&gt;SUM($AI$34:AI113),_xlfn.CONCAT(", ",AK113),
IF($AI$155=SUM($AI$34:AI113),_xlfn.CONCAT(" y ",AK113)))))</f>
        <v/>
      </c>
      <c r="AK113" s="89" t="s">
        <v>5242</v>
      </c>
      <c r="AL113" s="612">
        <f t="shared" si="86"/>
        <v>0</v>
      </c>
      <c r="AM113" s="613">
        <f t="shared" si="87"/>
        <v>0</v>
      </c>
      <c r="AN113" s="614">
        <f t="shared" si="88"/>
        <v>0</v>
      </c>
      <c r="AO113" s="615">
        <f t="shared" si="89"/>
        <v>0</v>
      </c>
      <c r="AP113" s="338">
        <f t="shared" si="128"/>
        <v>0</v>
      </c>
      <c r="AQ113" s="294" t="str">
        <f>IF(AP113=0,"",
IF(SUM($AP$34:AP113)=1,AR113,
IF($AP$155&gt;SUM($AP$34:AP113),_xlfn.CONCAT(", ",AR113),
IF($AP$155=SUM($AP$34:AP113),_xlfn.CONCAT(" y ",AR113)))))</f>
        <v/>
      </c>
      <c r="AR113" s="368" t="s">
        <v>5242</v>
      </c>
      <c r="AS113" s="374">
        <f t="shared" si="90"/>
        <v>0</v>
      </c>
      <c r="AT113" s="375">
        <f t="shared" si="91"/>
        <v>0</v>
      </c>
      <c r="AU113" s="376">
        <f t="shared" si="92"/>
        <v>0</v>
      </c>
      <c r="AV113" s="482">
        <f t="shared" si="93"/>
        <v>0</v>
      </c>
      <c r="AW113" s="366">
        <f t="shared" si="94"/>
        <v>0</v>
      </c>
      <c r="AX113" s="622">
        <f t="shared" si="95"/>
        <v>0</v>
      </c>
      <c r="AY113" s="367">
        <f t="shared" si="96"/>
        <v>0</v>
      </c>
      <c r="AZ113" s="625">
        <f t="shared" si="97"/>
        <v>0</v>
      </c>
      <c r="BA113" s="374">
        <f t="shared" si="98"/>
        <v>0</v>
      </c>
      <c r="BB113" s="375">
        <f t="shared" si="99"/>
        <v>0</v>
      </c>
      <c r="BC113" s="376">
        <f t="shared" si="100"/>
        <v>0</v>
      </c>
      <c r="BD113" s="482">
        <f t="shared" si="101"/>
        <v>0</v>
      </c>
      <c r="BE113" s="366">
        <f t="shared" si="102"/>
        <v>0</v>
      </c>
      <c r="BF113" s="622">
        <f t="shared" si="103"/>
        <v>0</v>
      </c>
      <c r="BG113" s="367">
        <f t="shared" si="104"/>
        <v>0</v>
      </c>
      <c r="BH113" s="625">
        <f t="shared" si="105"/>
        <v>0</v>
      </c>
      <c r="BI113" s="374">
        <f t="shared" si="106"/>
        <v>0</v>
      </c>
      <c r="BJ113" s="375">
        <f t="shared" si="107"/>
        <v>0</v>
      </c>
      <c r="BK113" s="376">
        <f t="shared" si="108"/>
        <v>0</v>
      </c>
      <c r="BL113" s="482">
        <f t="shared" si="109"/>
        <v>0</v>
      </c>
      <c r="BM113" s="366">
        <f t="shared" si="110"/>
        <v>0</v>
      </c>
      <c r="BN113" s="622">
        <f t="shared" si="111"/>
        <v>0</v>
      </c>
      <c r="BO113" s="367">
        <f t="shared" si="112"/>
        <v>0</v>
      </c>
      <c r="BP113" s="625">
        <f t="shared" si="113"/>
        <v>0</v>
      </c>
      <c r="BQ113" s="374">
        <f t="shared" si="114"/>
        <v>0</v>
      </c>
      <c r="BR113" s="375">
        <f t="shared" si="115"/>
        <v>0</v>
      </c>
      <c r="BS113" s="376">
        <f t="shared" si="116"/>
        <v>0</v>
      </c>
      <c r="BT113" s="482">
        <f t="shared" si="117"/>
        <v>0</v>
      </c>
      <c r="BU113" s="366">
        <f t="shared" si="118"/>
        <v>0</v>
      </c>
      <c r="BV113" s="622">
        <f t="shared" si="119"/>
        <v>0</v>
      </c>
      <c r="BW113" s="367">
        <f t="shared" si="120"/>
        <v>0</v>
      </c>
      <c r="BX113" s="625">
        <f t="shared" si="121"/>
        <v>0</v>
      </c>
      <c r="BY113" s="374">
        <f t="shared" si="122"/>
        <v>0</v>
      </c>
      <c r="BZ113" s="375">
        <f t="shared" si="123"/>
        <v>0</v>
      </c>
      <c r="CA113" s="376">
        <f t="shared" si="124"/>
        <v>0</v>
      </c>
      <c r="CB113" s="482">
        <f t="shared" si="125"/>
        <v>0</v>
      </c>
      <c r="CC113" s="293">
        <f t="shared" si="129"/>
        <v>0</v>
      </c>
      <c r="CD113" s="294" t="str">
        <f>IF(CC113=0,"",
IF(SUM($CC$34:CC113)=1,CE113,
IF($CC$155&gt;SUM($CC$34:CC113),_xlfn.CONCAT(", ",CE113),
IF($CC$155=SUM($CC$34:CC113),_xlfn.CONCAT(" y ",CE113)))))</f>
        <v/>
      </c>
      <c r="CE113" s="89" t="s">
        <v>5242</v>
      </c>
      <c r="CG113" s="465">
        <f t="shared" si="130"/>
        <v>0</v>
      </c>
    </row>
    <row r="114" spans="1:85" ht="15" customHeight="1">
      <c r="A114" s="64"/>
      <c r="B114" s="11"/>
      <c r="C114" s="58" t="s">
        <v>5243</v>
      </c>
      <c r="D114" s="1144" t="str">
        <f>IF(CNGE_2025_M1_Secc5_Sub1!$D110="","",CNGE_2025_M1_Secc5_Sub1!$D110)</f>
        <v/>
      </c>
      <c r="E114" s="889"/>
      <c r="F114" s="890"/>
      <c r="G114" s="992"/>
      <c r="H114" s="884"/>
      <c r="I114" s="884"/>
      <c r="J114" s="885"/>
      <c r="K114" s="813"/>
      <c r="L114" s="813"/>
      <c r="M114" s="813"/>
      <c r="N114" s="813"/>
      <c r="O114" s="813"/>
      <c r="P114" s="813"/>
      <c r="Q114" s="813"/>
      <c r="R114" s="813"/>
      <c r="S114" s="813"/>
      <c r="T114" s="813"/>
      <c r="U114" s="813"/>
      <c r="V114" s="813"/>
      <c r="W114" s="813"/>
      <c r="X114" s="813"/>
      <c r="Y114" s="813"/>
      <c r="Z114" s="813"/>
      <c r="AA114" s="813"/>
      <c r="AB114" s="813"/>
      <c r="AC114" s="813"/>
      <c r="AD114" s="813"/>
      <c r="AG114" s="302">
        <f t="shared" si="126"/>
        <v>0</v>
      </c>
      <c r="AH114" s="321">
        <f t="shared" si="131"/>
        <v>0</v>
      </c>
      <c r="AI114" s="293">
        <f t="shared" si="127"/>
        <v>0</v>
      </c>
      <c r="AJ114" s="294" t="str">
        <f>IF(AI114=0,"",
IF(SUM($AI$34:AI114)=1,AK114,
IF($AI$155&gt;SUM($AI$34:AI114),_xlfn.CONCAT(", ",AK114),
IF($AI$155=SUM($AI$34:AI114),_xlfn.CONCAT(" y ",AK114)))))</f>
        <v/>
      </c>
      <c r="AK114" s="89" t="s">
        <v>5244</v>
      </c>
      <c r="AL114" s="612">
        <f t="shared" si="86"/>
        <v>0</v>
      </c>
      <c r="AM114" s="613">
        <f t="shared" si="87"/>
        <v>0</v>
      </c>
      <c r="AN114" s="614">
        <f t="shared" si="88"/>
        <v>0</v>
      </c>
      <c r="AO114" s="615">
        <f t="shared" si="89"/>
        <v>0</v>
      </c>
      <c r="AP114" s="338">
        <f t="shared" si="128"/>
        <v>0</v>
      </c>
      <c r="AQ114" s="294" t="str">
        <f>IF(AP114=0,"",
IF(SUM($AP$34:AP114)=1,AR114,
IF($AP$155&gt;SUM($AP$34:AP114),_xlfn.CONCAT(", ",AR114),
IF($AP$155=SUM($AP$34:AP114),_xlfn.CONCAT(" y ",AR114)))))</f>
        <v/>
      </c>
      <c r="AR114" s="368" t="s">
        <v>5244</v>
      </c>
      <c r="AS114" s="374">
        <f t="shared" si="90"/>
        <v>0</v>
      </c>
      <c r="AT114" s="375">
        <f t="shared" si="91"/>
        <v>0</v>
      </c>
      <c r="AU114" s="376">
        <f t="shared" si="92"/>
        <v>0</v>
      </c>
      <c r="AV114" s="482">
        <f t="shared" si="93"/>
        <v>0</v>
      </c>
      <c r="AW114" s="366">
        <f t="shared" si="94"/>
        <v>0</v>
      </c>
      <c r="AX114" s="622">
        <f t="shared" si="95"/>
        <v>0</v>
      </c>
      <c r="AY114" s="367">
        <f t="shared" si="96"/>
        <v>0</v>
      </c>
      <c r="AZ114" s="625">
        <f t="shared" si="97"/>
        <v>0</v>
      </c>
      <c r="BA114" s="374">
        <f t="shared" si="98"/>
        <v>0</v>
      </c>
      <c r="BB114" s="375">
        <f t="shared" si="99"/>
        <v>0</v>
      </c>
      <c r="BC114" s="376">
        <f t="shared" si="100"/>
        <v>0</v>
      </c>
      <c r="BD114" s="482">
        <f t="shared" si="101"/>
        <v>0</v>
      </c>
      <c r="BE114" s="366">
        <f t="shared" si="102"/>
        <v>0</v>
      </c>
      <c r="BF114" s="622">
        <f t="shared" si="103"/>
        <v>0</v>
      </c>
      <c r="BG114" s="367">
        <f t="shared" si="104"/>
        <v>0</v>
      </c>
      <c r="BH114" s="625">
        <f t="shared" si="105"/>
        <v>0</v>
      </c>
      <c r="BI114" s="374">
        <f t="shared" si="106"/>
        <v>0</v>
      </c>
      <c r="BJ114" s="375">
        <f t="shared" si="107"/>
        <v>0</v>
      </c>
      <c r="BK114" s="376">
        <f t="shared" si="108"/>
        <v>0</v>
      </c>
      <c r="BL114" s="482">
        <f t="shared" si="109"/>
        <v>0</v>
      </c>
      <c r="BM114" s="366">
        <f t="shared" si="110"/>
        <v>0</v>
      </c>
      <c r="BN114" s="622">
        <f t="shared" si="111"/>
        <v>0</v>
      </c>
      <c r="BO114" s="367">
        <f t="shared" si="112"/>
        <v>0</v>
      </c>
      <c r="BP114" s="625">
        <f t="shared" si="113"/>
        <v>0</v>
      </c>
      <c r="BQ114" s="374">
        <f t="shared" si="114"/>
        <v>0</v>
      </c>
      <c r="BR114" s="375">
        <f t="shared" si="115"/>
        <v>0</v>
      </c>
      <c r="BS114" s="376">
        <f t="shared" si="116"/>
        <v>0</v>
      </c>
      <c r="BT114" s="482">
        <f t="shared" si="117"/>
        <v>0</v>
      </c>
      <c r="BU114" s="366">
        <f t="shared" si="118"/>
        <v>0</v>
      </c>
      <c r="BV114" s="622">
        <f t="shared" si="119"/>
        <v>0</v>
      </c>
      <c r="BW114" s="367">
        <f t="shared" si="120"/>
        <v>0</v>
      </c>
      <c r="BX114" s="625">
        <f t="shared" si="121"/>
        <v>0</v>
      </c>
      <c r="BY114" s="374">
        <f t="shared" si="122"/>
        <v>0</v>
      </c>
      <c r="BZ114" s="375">
        <f t="shared" si="123"/>
        <v>0</v>
      </c>
      <c r="CA114" s="376">
        <f t="shared" si="124"/>
        <v>0</v>
      </c>
      <c r="CB114" s="482">
        <f t="shared" si="125"/>
        <v>0</v>
      </c>
      <c r="CC114" s="293">
        <f t="shared" si="129"/>
        <v>0</v>
      </c>
      <c r="CD114" s="294" t="str">
        <f>IF(CC114=0,"",
IF(SUM($CC$34:CC114)=1,CE114,
IF($CC$155&gt;SUM($CC$34:CC114),_xlfn.CONCAT(", ",CE114),
IF($CC$155=SUM($CC$34:CC114),_xlfn.CONCAT(" y ",CE114)))))</f>
        <v/>
      </c>
      <c r="CE114" s="89" t="s">
        <v>5244</v>
      </c>
      <c r="CG114" s="465">
        <f t="shared" si="130"/>
        <v>0</v>
      </c>
    </row>
    <row r="115" spans="1:85" ht="15" customHeight="1">
      <c r="A115" s="64"/>
      <c r="B115" s="11"/>
      <c r="C115" s="58" t="s">
        <v>5245</v>
      </c>
      <c r="D115" s="1144" t="str">
        <f>IF(CNGE_2025_M1_Secc5_Sub1!$D111="","",CNGE_2025_M1_Secc5_Sub1!$D111)</f>
        <v/>
      </c>
      <c r="E115" s="889"/>
      <c r="F115" s="890"/>
      <c r="G115" s="992"/>
      <c r="H115" s="884"/>
      <c r="I115" s="884"/>
      <c r="J115" s="885"/>
      <c r="K115" s="813"/>
      <c r="L115" s="813"/>
      <c r="M115" s="813"/>
      <c r="N115" s="813"/>
      <c r="O115" s="813"/>
      <c r="P115" s="813"/>
      <c r="Q115" s="813"/>
      <c r="R115" s="813"/>
      <c r="S115" s="813"/>
      <c r="T115" s="813"/>
      <c r="U115" s="813"/>
      <c r="V115" s="813"/>
      <c r="W115" s="813"/>
      <c r="X115" s="813"/>
      <c r="Y115" s="813"/>
      <c r="Z115" s="813"/>
      <c r="AA115" s="813"/>
      <c r="AB115" s="813"/>
      <c r="AC115" s="813"/>
      <c r="AD115" s="813"/>
      <c r="AG115" s="302">
        <f t="shared" si="126"/>
        <v>0</v>
      </c>
      <c r="AH115" s="321">
        <f t="shared" si="131"/>
        <v>0</v>
      </c>
      <c r="AI115" s="293">
        <f t="shared" si="127"/>
        <v>0</v>
      </c>
      <c r="AJ115" s="294" t="str">
        <f>IF(AI115=0,"",
IF(SUM($AI$34:AI115)=1,AK115,
IF($AI$155&gt;SUM($AI$34:AI115),_xlfn.CONCAT(", ",AK115),
IF($AI$155=SUM($AI$34:AI115),_xlfn.CONCAT(" y ",AK115)))))</f>
        <v/>
      </c>
      <c r="AK115" s="89" t="s">
        <v>5246</v>
      </c>
      <c r="AL115" s="612">
        <f t="shared" si="86"/>
        <v>0</v>
      </c>
      <c r="AM115" s="613">
        <f t="shared" si="87"/>
        <v>0</v>
      </c>
      <c r="AN115" s="614">
        <f t="shared" si="88"/>
        <v>0</v>
      </c>
      <c r="AO115" s="615">
        <f t="shared" si="89"/>
        <v>0</v>
      </c>
      <c r="AP115" s="338">
        <f t="shared" si="128"/>
        <v>0</v>
      </c>
      <c r="AQ115" s="294" t="str">
        <f>IF(AP115=0,"",
IF(SUM($AP$34:AP115)=1,AR115,
IF($AP$155&gt;SUM($AP$34:AP115),_xlfn.CONCAT(", ",AR115),
IF($AP$155=SUM($AP$34:AP115),_xlfn.CONCAT(" y ",AR115)))))</f>
        <v/>
      </c>
      <c r="AR115" s="368" t="s">
        <v>5246</v>
      </c>
      <c r="AS115" s="374">
        <f t="shared" si="90"/>
        <v>0</v>
      </c>
      <c r="AT115" s="375">
        <f t="shared" si="91"/>
        <v>0</v>
      </c>
      <c r="AU115" s="376">
        <f t="shared" si="92"/>
        <v>0</v>
      </c>
      <c r="AV115" s="482">
        <f t="shared" si="93"/>
        <v>0</v>
      </c>
      <c r="AW115" s="366">
        <f t="shared" si="94"/>
        <v>0</v>
      </c>
      <c r="AX115" s="622">
        <f t="shared" si="95"/>
        <v>0</v>
      </c>
      <c r="AY115" s="367">
        <f t="shared" si="96"/>
        <v>0</v>
      </c>
      <c r="AZ115" s="625">
        <f t="shared" si="97"/>
        <v>0</v>
      </c>
      <c r="BA115" s="374">
        <f t="shared" si="98"/>
        <v>0</v>
      </c>
      <c r="BB115" s="375">
        <f t="shared" si="99"/>
        <v>0</v>
      </c>
      <c r="BC115" s="376">
        <f t="shared" si="100"/>
        <v>0</v>
      </c>
      <c r="BD115" s="482">
        <f t="shared" si="101"/>
        <v>0</v>
      </c>
      <c r="BE115" s="366">
        <f t="shared" si="102"/>
        <v>0</v>
      </c>
      <c r="BF115" s="622">
        <f t="shared" si="103"/>
        <v>0</v>
      </c>
      <c r="BG115" s="367">
        <f t="shared" si="104"/>
        <v>0</v>
      </c>
      <c r="BH115" s="625">
        <f t="shared" si="105"/>
        <v>0</v>
      </c>
      <c r="BI115" s="374">
        <f t="shared" si="106"/>
        <v>0</v>
      </c>
      <c r="BJ115" s="375">
        <f t="shared" si="107"/>
        <v>0</v>
      </c>
      <c r="BK115" s="376">
        <f t="shared" si="108"/>
        <v>0</v>
      </c>
      <c r="BL115" s="482">
        <f t="shared" si="109"/>
        <v>0</v>
      </c>
      <c r="BM115" s="366">
        <f t="shared" si="110"/>
        <v>0</v>
      </c>
      <c r="BN115" s="622">
        <f t="shared" si="111"/>
        <v>0</v>
      </c>
      <c r="BO115" s="367">
        <f t="shared" si="112"/>
        <v>0</v>
      </c>
      <c r="BP115" s="625">
        <f t="shared" si="113"/>
        <v>0</v>
      </c>
      <c r="BQ115" s="374">
        <f t="shared" si="114"/>
        <v>0</v>
      </c>
      <c r="BR115" s="375">
        <f t="shared" si="115"/>
        <v>0</v>
      </c>
      <c r="BS115" s="376">
        <f t="shared" si="116"/>
        <v>0</v>
      </c>
      <c r="BT115" s="482">
        <f t="shared" si="117"/>
        <v>0</v>
      </c>
      <c r="BU115" s="366">
        <f t="shared" si="118"/>
        <v>0</v>
      </c>
      <c r="BV115" s="622">
        <f t="shared" si="119"/>
        <v>0</v>
      </c>
      <c r="BW115" s="367">
        <f t="shared" si="120"/>
        <v>0</v>
      </c>
      <c r="BX115" s="625">
        <f t="shared" si="121"/>
        <v>0</v>
      </c>
      <c r="BY115" s="374">
        <f t="shared" si="122"/>
        <v>0</v>
      </c>
      <c r="BZ115" s="375">
        <f t="shared" si="123"/>
        <v>0</v>
      </c>
      <c r="CA115" s="376">
        <f t="shared" si="124"/>
        <v>0</v>
      </c>
      <c r="CB115" s="482">
        <f t="shared" si="125"/>
        <v>0</v>
      </c>
      <c r="CC115" s="293">
        <f t="shared" si="129"/>
        <v>0</v>
      </c>
      <c r="CD115" s="294" t="str">
        <f>IF(CC115=0,"",
IF(SUM($CC$34:CC115)=1,CE115,
IF($CC$155&gt;SUM($CC$34:CC115),_xlfn.CONCAT(", ",CE115),
IF($CC$155=SUM($CC$34:CC115),_xlfn.CONCAT(" y ",CE115)))))</f>
        <v/>
      </c>
      <c r="CE115" s="89" t="s">
        <v>5246</v>
      </c>
      <c r="CG115" s="465">
        <f t="shared" si="130"/>
        <v>0</v>
      </c>
    </row>
    <row r="116" spans="1:85" ht="15" customHeight="1">
      <c r="A116" s="64"/>
      <c r="B116" s="11"/>
      <c r="C116" s="58" t="s">
        <v>5247</v>
      </c>
      <c r="D116" s="1144" t="str">
        <f>IF(CNGE_2025_M1_Secc5_Sub1!$D112="","",CNGE_2025_M1_Secc5_Sub1!$D112)</f>
        <v/>
      </c>
      <c r="E116" s="889"/>
      <c r="F116" s="890"/>
      <c r="G116" s="992"/>
      <c r="H116" s="884"/>
      <c r="I116" s="884"/>
      <c r="J116" s="885"/>
      <c r="K116" s="813"/>
      <c r="L116" s="813"/>
      <c r="M116" s="813"/>
      <c r="N116" s="813"/>
      <c r="O116" s="813"/>
      <c r="P116" s="813"/>
      <c r="Q116" s="813"/>
      <c r="R116" s="813"/>
      <c r="S116" s="813"/>
      <c r="T116" s="813"/>
      <c r="U116" s="813"/>
      <c r="V116" s="813"/>
      <c r="W116" s="813"/>
      <c r="X116" s="813"/>
      <c r="Y116" s="813"/>
      <c r="Z116" s="813"/>
      <c r="AA116" s="813"/>
      <c r="AB116" s="813"/>
      <c r="AC116" s="813"/>
      <c r="AD116" s="813"/>
      <c r="AG116" s="302">
        <f t="shared" si="126"/>
        <v>0</v>
      </c>
      <c r="AH116" s="321">
        <f t="shared" si="131"/>
        <v>0</v>
      </c>
      <c r="AI116" s="293">
        <f t="shared" si="127"/>
        <v>0</v>
      </c>
      <c r="AJ116" s="294" t="str">
        <f>IF(AI116=0,"",
IF(SUM($AI$34:AI116)=1,AK116,
IF($AI$155&gt;SUM($AI$34:AI116),_xlfn.CONCAT(", ",AK116),
IF($AI$155=SUM($AI$34:AI116),_xlfn.CONCAT(" y ",AK116)))))</f>
        <v/>
      </c>
      <c r="AK116" s="89" t="s">
        <v>5248</v>
      </c>
      <c r="AL116" s="612">
        <f t="shared" si="86"/>
        <v>0</v>
      </c>
      <c r="AM116" s="613">
        <f t="shared" si="87"/>
        <v>0</v>
      </c>
      <c r="AN116" s="614">
        <f t="shared" si="88"/>
        <v>0</v>
      </c>
      <c r="AO116" s="615">
        <f t="shared" si="89"/>
        <v>0</v>
      </c>
      <c r="AP116" s="338">
        <f t="shared" si="128"/>
        <v>0</v>
      </c>
      <c r="AQ116" s="294" t="str">
        <f>IF(AP116=0,"",
IF(SUM($AP$34:AP116)=1,AR116,
IF($AP$155&gt;SUM($AP$34:AP116),_xlfn.CONCAT(", ",AR116),
IF($AP$155=SUM($AP$34:AP116),_xlfn.CONCAT(" y ",AR116)))))</f>
        <v/>
      </c>
      <c r="AR116" s="368" t="s">
        <v>5248</v>
      </c>
      <c r="AS116" s="374">
        <f t="shared" si="90"/>
        <v>0</v>
      </c>
      <c r="AT116" s="375">
        <f t="shared" si="91"/>
        <v>0</v>
      </c>
      <c r="AU116" s="376">
        <f t="shared" si="92"/>
        <v>0</v>
      </c>
      <c r="AV116" s="482">
        <f t="shared" si="93"/>
        <v>0</v>
      </c>
      <c r="AW116" s="366">
        <f t="shared" si="94"/>
        <v>0</v>
      </c>
      <c r="AX116" s="622">
        <f t="shared" si="95"/>
        <v>0</v>
      </c>
      <c r="AY116" s="367">
        <f t="shared" si="96"/>
        <v>0</v>
      </c>
      <c r="AZ116" s="625">
        <f t="shared" si="97"/>
        <v>0</v>
      </c>
      <c r="BA116" s="374">
        <f t="shared" si="98"/>
        <v>0</v>
      </c>
      <c r="BB116" s="375">
        <f t="shared" si="99"/>
        <v>0</v>
      </c>
      <c r="BC116" s="376">
        <f t="shared" si="100"/>
        <v>0</v>
      </c>
      <c r="BD116" s="482">
        <f t="shared" si="101"/>
        <v>0</v>
      </c>
      <c r="BE116" s="366">
        <f t="shared" si="102"/>
        <v>0</v>
      </c>
      <c r="BF116" s="622">
        <f t="shared" si="103"/>
        <v>0</v>
      </c>
      <c r="BG116" s="367">
        <f t="shared" si="104"/>
        <v>0</v>
      </c>
      <c r="BH116" s="625">
        <f t="shared" si="105"/>
        <v>0</v>
      </c>
      <c r="BI116" s="374">
        <f t="shared" si="106"/>
        <v>0</v>
      </c>
      <c r="BJ116" s="375">
        <f t="shared" si="107"/>
        <v>0</v>
      </c>
      <c r="BK116" s="376">
        <f t="shared" si="108"/>
        <v>0</v>
      </c>
      <c r="BL116" s="482">
        <f t="shared" si="109"/>
        <v>0</v>
      </c>
      <c r="BM116" s="366">
        <f t="shared" si="110"/>
        <v>0</v>
      </c>
      <c r="BN116" s="622">
        <f t="shared" si="111"/>
        <v>0</v>
      </c>
      <c r="BO116" s="367">
        <f t="shared" si="112"/>
        <v>0</v>
      </c>
      <c r="BP116" s="625">
        <f t="shared" si="113"/>
        <v>0</v>
      </c>
      <c r="BQ116" s="374">
        <f t="shared" si="114"/>
        <v>0</v>
      </c>
      <c r="BR116" s="375">
        <f t="shared" si="115"/>
        <v>0</v>
      </c>
      <c r="BS116" s="376">
        <f t="shared" si="116"/>
        <v>0</v>
      </c>
      <c r="BT116" s="482">
        <f t="shared" si="117"/>
        <v>0</v>
      </c>
      <c r="BU116" s="366">
        <f t="shared" si="118"/>
        <v>0</v>
      </c>
      <c r="BV116" s="622">
        <f t="shared" si="119"/>
        <v>0</v>
      </c>
      <c r="BW116" s="367">
        <f t="shared" si="120"/>
        <v>0</v>
      </c>
      <c r="BX116" s="625">
        <f t="shared" si="121"/>
        <v>0</v>
      </c>
      <c r="BY116" s="374">
        <f t="shared" si="122"/>
        <v>0</v>
      </c>
      <c r="BZ116" s="375">
        <f t="shared" si="123"/>
        <v>0</v>
      </c>
      <c r="CA116" s="376">
        <f t="shared" si="124"/>
        <v>0</v>
      </c>
      <c r="CB116" s="482">
        <f t="shared" si="125"/>
        <v>0</v>
      </c>
      <c r="CC116" s="293">
        <f t="shared" si="129"/>
        <v>0</v>
      </c>
      <c r="CD116" s="294" t="str">
        <f>IF(CC116=0,"",
IF(SUM($CC$34:CC116)=1,CE116,
IF($CC$155&gt;SUM($CC$34:CC116),_xlfn.CONCAT(", ",CE116),
IF($CC$155=SUM($CC$34:CC116),_xlfn.CONCAT(" y ",CE116)))))</f>
        <v/>
      </c>
      <c r="CE116" s="89" t="s">
        <v>5248</v>
      </c>
      <c r="CG116" s="465">
        <f t="shared" si="130"/>
        <v>0</v>
      </c>
    </row>
    <row r="117" spans="1:85" ht="15" customHeight="1">
      <c r="A117" s="64"/>
      <c r="B117" s="11"/>
      <c r="C117" s="58" t="s">
        <v>5249</v>
      </c>
      <c r="D117" s="1144" t="str">
        <f>IF(CNGE_2025_M1_Secc5_Sub1!$D113="","",CNGE_2025_M1_Secc5_Sub1!$D113)</f>
        <v/>
      </c>
      <c r="E117" s="889"/>
      <c r="F117" s="890"/>
      <c r="G117" s="992"/>
      <c r="H117" s="884"/>
      <c r="I117" s="884"/>
      <c r="J117" s="885"/>
      <c r="K117" s="813"/>
      <c r="L117" s="813"/>
      <c r="M117" s="813"/>
      <c r="N117" s="813"/>
      <c r="O117" s="813"/>
      <c r="P117" s="813"/>
      <c r="Q117" s="813"/>
      <c r="R117" s="813"/>
      <c r="S117" s="813"/>
      <c r="T117" s="813"/>
      <c r="U117" s="813"/>
      <c r="V117" s="813"/>
      <c r="W117" s="813"/>
      <c r="X117" s="813"/>
      <c r="Y117" s="813"/>
      <c r="Z117" s="813"/>
      <c r="AA117" s="813"/>
      <c r="AB117" s="813"/>
      <c r="AC117" s="813"/>
      <c r="AD117" s="813"/>
      <c r="AG117" s="302">
        <f t="shared" si="126"/>
        <v>0</v>
      </c>
      <c r="AH117" s="321">
        <f t="shared" si="131"/>
        <v>0</v>
      </c>
      <c r="AI117" s="293">
        <f t="shared" si="127"/>
        <v>0</v>
      </c>
      <c r="AJ117" s="294" t="str">
        <f>IF(AI117=0,"",
IF(SUM($AI$34:AI117)=1,AK117,
IF($AI$155&gt;SUM($AI$34:AI117),_xlfn.CONCAT(", ",AK117),
IF($AI$155=SUM($AI$34:AI117),_xlfn.CONCAT(" y ",AK117)))))</f>
        <v/>
      </c>
      <c r="AK117" s="89" t="s">
        <v>5250</v>
      </c>
      <c r="AL117" s="612">
        <f t="shared" si="86"/>
        <v>0</v>
      </c>
      <c r="AM117" s="613">
        <f t="shared" si="87"/>
        <v>0</v>
      </c>
      <c r="AN117" s="614">
        <f t="shared" si="88"/>
        <v>0</v>
      </c>
      <c r="AO117" s="615">
        <f t="shared" si="89"/>
        <v>0</v>
      </c>
      <c r="AP117" s="338">
        <f t="shared" si="128"/>
        <v>0</v>
      </c>
      <c r="AQ117" s="294" t="str">
        <f>IF(AP117=0,"",
IF(SUM($AP$34:AP117)=1,AR117,
IF($AP$155&gt;SUM($AP$34:AP117),_xlfn.CONCAT(", ",AR117),
IF($AP$155=SUM($AP$34:AP117),_xlfn.CONCAT(" y ",AR117)))))</f>
        <v/>
      </c>
      <c r="AR117" s="368" t="s">
        <v>5250</v>
      </c>
      <c r="AS117" s="374">
        <f t="shared" si="90"/>
        <v>0</v>
      </c>
      <c r="AT117" s="375">
        <f t="shared" si="91"/>
        <v>0</v>
      </c>
      <c r="AU117" s="376">
        <f t="shared" si="92"/>
        <v>0</v>
      </c>
      <c r="AV117" s="482">
        <f t="shared" si="93"/>
        <v>0</v>
      </c>
      <c r="AW117" s="366">
        <f t="shared" si="94"/>
        <v>0</v>
      </c>
      <c r="AX117" s="622">
        <f t="shared" si="95"/>
        <v>0</v>
      </c>
      <c r="AY117" s="367">
        <f t="shared" si="96"/>
        <v>0</v>
      </c>
      <c r="AZ117" s="625">
        <f t="shared" si="97"/>
        <v>0</v>
      </c>
      <c r="BA117" s="374">
        <f t="shared" si="98"/>
        <v>0</v>
      </c>
      <c r="BB117" s="375">
        <f t="shared" si="99"/>
        <v>0</v>
      </c>
      <c r="BC117" s="376">
        <f t="shared" si="100"/>
        <v>0</v>
      </c>
      <c r="BD117" s="482">
        <f t="shared" si="101"/>
        <v>0</v>
      </c>
      <c r="BE117" s="366">
        <f t="shared" si="102"/>
        <v>0</v>
      </c>
      <c r="BF117" s="622">
        <f t="shared" si="103"/>
        <v>0</v>
      </c>
      <c r="BG117" s="367">
        <f t="shared" si="104"/>
        <v>0</v>
      </c>
      <c r="BH117" s="625">
        <f t="shared" si="105"/>
        <v>0</v>
      </c>
      <c r="BI117" s="374">
        <f t="shared" si="106"/>
        <v>0</v>
      </c>
      <c r="BJ117" s="375">
        <f t="shared" si="107"/>
        <v>0</v>
      </c>
      <c r="BK117" s="376">
        <f t="shared" si="108"/>
        <v>0</v>
      </c>
      <c r="BL117" s="482">
        <f t="shared" si="109"/>
        <v>0</v>
      </c>
      <c r="BM117" s="366">
        <f t="shared" si="110"/>
        <v>0</v>
      </c>
      <c r="BN117" s="622">
        <f t="shared" si="111"/>
        <v>0</v>
      </c>
      <c r="BO117" s="367">
        <f t="shared" si="112"/>
        <v>0</v>
      </c>
      <c r="BP117" s="625">
        <f t="shared" si="113"/>
        <v>0</v>
      </c>
      <c r="BQ117" s="374">
        <f t="shared" si="114"/>
        <v>0</v>
      </c>
      <c r="BR117" s="375">
        <f t="shared" si="115"/>
        <v>0</v>
      </c>
      <c r="BS117" s="376">
        <f t="shared" si="116"/>
        <v>0</v>
      </c>
      <c r="BT117" s="482">
        <f t="shared" si="117"/>
        <v>0</v>
      </c>
      <c r="BU117" s="366">
        <f t="shared" si="118"/>
        <v>0</v>
      </c>
      <c r="BV117" s="622">
        <f t="shared" si="119"/>
        <v>0</v>
      </c>
      <c r="BW117" s="367">
        <f t="shared" si="120"/>
        <v>0</v>
      </c>
      <c r="BX117" s="625">
        <f t="shared" si="121"/>
        <v>0</v>
      </c>
      <c r="BY117" s="374">
        <f t="shared" si="122"/>
        <v>0</v>
      </c>
      <c r="BZ117" s="375">
        <f t="shared" si="123"/>
        <v>0</v>
      </c>
      <c r="CA117" s="376">
        <f t="shared" si="124"/>
        <v>0</v>
      </c>
      <c r="CB117" s="482">
        <f t="shared" si="125"/>
        <v>0</v>
      </c>
      <c r="CC117" s="293">
        <f t="shared" si="129"/>
        <v>0</v>
      </c>
      <c r="CD117" s="294" t="str">
        <f>IF(CC117=0,"",
IF(SUM($CC$34:CC117)=1,CE117,
IF($CC$155&gt;SUM($CC$34:CC117),_xlfn.CONCAT(", ",CE117),
IF($CC$155=SUM($CC$34:CC117),_xlfn.CONCAT(" y ",CE117)))))</f>
        <v/>
      </c>
      <c r="CE117" s="89" t="s">
        <v>5250</v>
      </c>
      <c r="CG117" s="465">
        <f t="shared" si="130"/>
        <v>0</v>
      </c>
    </row>
    <row r="118" spans="1:85" ht="15" customHeight="1">
      <c r="A118" s="64"/>
      <c r="B118" s="11"/>
      <c r="C118" s="58" t="s">
        <v>5251</v>
      </c>
      <c r="D118" s="1144" t="str">
        <f>IF(CNGE_2025_M1_Secc5_Sub1!$D114="","",CNGE_2025_M1_Secc5_Sub1!$D114)</f>
        <v/>
      </c>
      <c r="E118" s="889"/>
      <c r="F118" s="890"/>
      <c r="G118" s="992"/>
      <c r="H118" s="884"/>
      <c r="I118" s="884"/>
      <c r="J118" s="885"/>
      <c r="K118" s="813"/>
      <c r="L118" s="813"/>
      <c r="M118" s="813"/>
      <c r="N118" s="813"/>
      <c r="O118" s="813"/>
      <c r="P118" s="813"/>
      <c r="Q118" s="813"/>
      <c r="R118" s="813"/>
      <c r="S118" s="813"/>
      <c r="T118" s="813"/>
      <c r="U118" s="813"/>
      <c r="V118" s="813"/>
      <c r="W118" s="813"/>
      <c r="X118" s="813"/>
      <c r="Y118" s="813"/>
      <c r="Z118" s="813"/>
      <c r="AA118" s="813"/>
      <c r="AB118" s="813"/>
      <c r="AC118" s="813"/>
      <c r="AD118" s="813"/>
      <c r="AG118" s="302">
        <f t="shared" si="126"/>
        <v>0</v>
      </c>
      <c r="AH118" s="321">
        <f t="shared" si="131"/>
        <v>0</v>
      </c>
      <c r="AI118" s="293">
        <f t="shared" si="127"/>
        <v>0</v>
      </c>
      <c r="AJ118" s="294" t="str">
        <f>IF(AI118=0,"",
IF(SUM($AI$34:AI118)=1,AK118,
IF($AI$155&gt;SUM($AI$34:AI118),_xlfn.CONCAT(", ",AK118),
IF($AI$155=SUM($AI$34:AI118),_xlfn.CONCAT(" y ",AK118)))))</f>
        <v/>
      </c>
      <c r="AK118" s="89" t="s">
        <v>5252</v>
      </c>
      <c r="AL118" s="612">
        <f t="shared" si="86"/>
        <v>0</v>
      </c>
      <c r="AM118" s="613">
        <f t="shared" si="87"/>
        <v>0</v>
      </c>
      <c r="AN118" s="614">
        <f t="shared" si="88"/>
        <v>0</v>
      </c>
      <c r="AO118" s="615">
        <f t="shared" si="89"/>
        <v>0</v>
      </c>
      <c r="AP118" s="338">
        <f t="shared" si="128"/>
        <v>0</v>
      </c>
      <c r="AQ118" s="294" t="str">
        <f>IF(AP118=0,"",
IF(SUM($AP$34:AP118)=1,AR118,
IF($AP$155&gt;SUM($AP$34:AP118),_xlfn.CONCAT(", ",AR118),
IF($AP$155=SUM($AP$34:AP118),_xlfn.CONCAT(" y ",AR118)))))</f>
        <v/>
      </c>
      <c r="AR118" s="368" t="s">
        <v>5252</v>
      </c>
      <c r="AS118" s="374">
        <f t="shared" si="90"/>
        <v>0</v>
      </c>
      <c r="AT118" s="375">
        <f t="shared" si="91"/>
        <v>0</v>
      </c>
      <c r="AU118" s="376">
        <f t="shared" si="92"/>
        <v>0</v>
      </c>
      <c r="AV118" s="482">
        <f t="shared" si="93"/>
        <v>0</v>
      </c>
      <c r="AW118" s="366">
        <f t="shared" si="94"/>
        <v>0</v>
      </c>
      <c r="AX118" s="622">
        <f t="shared" si="95"/>
        <v>0</v>
      </c>
      <c r="AY118" s="367">
        <f t="shared" si="96"/>
        <v>0</v>
      </c>
      <c r="AZ118" s="625">
        <f t="shared" si="97"/>
        <v>0</v>
      </c>
      <c r="BA118" s="374">
        <f t="shared" si="98"/>
        <v>0</v>
      </c>
      <c r="BB118" s="375">
        <f t="shared" si="99"/>
        <v>0</v>
      </c>
      <c r="BC118" s="376">
        <f t="shared" si="100"/>
        <v>0</v>
      </c>
      <c r="BD118" s="482">
        <f t="shared" si="101"/>
        <v>0</v>
      </c>
      <c r="BE118" s="366">
        <f t="shared" si="102"/>
        <v>0</v>
      </c>
      <c r="BF118" s="622">
        <f t="shared" si="103"/>
        <v>0</v>
      </c>
      <c r="BG118" s="367">
        <f t="shared" si="104"/>
        <v>0</v>
      </c>
      <c r="BH118" s="625">
        <f t="shared" si="105"/>
        <v>0</v>
      </c>
      <c r="BI118" s="374">
        <f t="shared" si="106"/>
        <v>0</v>
      </c>
      <c r="BJ118" s="375">
        <f t="shared" si="107"/>
        <v>0</v>
      </c>
      <c r="BK118" s="376">
        <f t="shared" si="108"/>
        <v>0</v>
      </c>
      <c r="BL118" s="482">
        <f t="shared" si="109"/>
        <v>0</v>
      </c>
      <c r="BM118" s="366">
        <f t="shared" si="110"/>
        <v>0</v>
      </c>
      <c r="BN118" s="622">
        <f t="shared" si="111"/>
        <v>0</v>
      </c>
      <c r="BO118" s="367">
        <f t="shared" si="112"/>
        <v>0</v>
      </c>
      <c r="BP118" s="625">
        <f t="shared" si="113"/>
        <v>0</v>
      </c>
      <c r="BQ118" s="374">
        <f t="shared" si="114"/>
        <v>0</v>
      </c>
      <c r="BR118" s="375">
        <f t="shared" si="115"/>
        <v>0</v>
      </c>
      <c r="BS118" s="376">
        <f t="shared" si="116"/>
        <v>0</v>
      </c>
      <c r="BT118" s="482">
        <f t="shared" si="117"/>
        <v>0</v>
      </c>
      <c r="BU118" s="366">
        <f t="shared" si="118"/>
        <v>0</v>
      </c>
      <c r="BV118" s="622">
        <f t="shared" si="119"/>
        <v>0</v>
      </c>
      <c r="BW118" s="367">
        <f t="shared" si="120"/>
        <v>0</v>
      </c>
      <c r="BX118" s="625">
        <f t="shared" si="121"/>
        <v>0</v>
      </c>
      <c r="BY118" s="374">
        <f t="shared" si="122"/>
        <v>0</v>
      </c>
      <c r="BZ118" s="375">
        <f t="shared" si="123"/>
        <v>0</v>
      </c>
      <c r="CA118" s="376">
        <f t="shared" si="124"/>
        <v>0</v>
      </c>
      <c r="CB118" s="482">
        <f t="shared" si="125"/>
        <v>0</v>
      </c>
      <c r="CC118" s="293">
        <f t="shared" si="129"/>
        <v>0</v>
      </c>
      <c r="CD118" s="294" t="str">
        <f>IF(CC118=0,"",
IF(SUM($CC$34:CC118)=1,CE118,
IF($CC$155&gt;SUM($CC$34:CC118),_xlfn.CONCAT(", ",CE118),
IF($CC$155=SUM($CC$34:CC118),_xlfn.CONCAT(" y ",CE118)))))</f>
        <v/>
      </c>
      <c r="CE118" s="89" t="s">
        <v>5252</v>
      </c>
      <c r="CG118" s="465">
        <f t="shared" si="130"/>
        <v>0</v>
      </c>
    </row>
    <row r="119" spans="1:85" ht="15" customHeight="1">
      <c r="A119" s="64"/>
      <c r="B119" s="11"/>
      <c r="C119" s="58" t="s">
        <v>5253</v>
      </c>
      <c r="D119" s="1144" t="str">
        <f>IF(CNGE_2025_M1_Secc5_Sub1!$D115="","",CNGE_2025_M1_Secc5_Sub1!$D115)</f>
        <v/>
      </c>
      <c r="E119" s="889"/>
      <c r="F119" s="890"/>
      <c r="G119" s="992"/>
      <c r="H119" s="884"/>
      <c r="I119" s="884"/>
      <c r="J119" s="885"/>
      <c r="K119" s="813"/>
      <c r="L119" s="813"/>
      <c r="M119" s="813"/>
      <c r="N119" s="813"/>
      <c r="O119" s="813"/>
      <c r="P119" s="813"/>
      <c r="Q119" s="813"/>
      <c r="R119" s="813"/>
      <c r="S119" s="813"/>
      <c r="T119" s="813"/>
      <c r="U119" s="813"/>
      <c r="V119" s="813"/>
      <c r="W119" s="813"/>
      <c r="X119" s="813"/>
      <c r="Y119" s="813"/>
      <c r="Z119" s="813"/>
      <c r="AA119" s="813"/>
      <c r="AB119" s="813"/>
      <c r="AC119" s="813"/>
      <c r="AD119" s="813"/>
      <c r="AG119" s="302">
        <f t="shared" si="126"/>
        <v>0</v>
      </c>
      <c r="AH119" s="321">
        <f t="shared" si="131"/>
        <v>0</v>
      </c>
      <c r="AI119" s="293">
        <f t="shared" si="127"/>
        <v>0</v>
      </c>
      <c r="AJ119" s="294" t="str">
        <f>IF(AI119=0,"",
IF(SUM($AI$34:AI119)=1,AK119,
IF($AI$155&gt;SUM($AI$34:AI119),_xlfn.CONCAT(", ",AK119),
IF($AI$155=SUM($AI$34:AI119),_xlfn.CONCAT(" y ",AK119)))))</f>
        <v/>
      </c>
      <c r="AK119" s="89" t="s">
        <v>5254</v>
      </c>
      <c r="AL119" s="612">
        <f t="shared" si="86"/>
        <v>0</v>
      </c>
      <c r="AM119" s="613">
        <f t="shared" si="87"/>
        <v>0</v>
      </c>
      <c r="AN119" s="614">
        <f t="shared" si="88"/>
        <v>0</v>
      </c>
      <c r="AO119" s="615">
        <f t="shared" si="89"/>
        <v>0</v>
      </c>
      <c r="AP119" s="338">
        <f t="shared" si="128"/>
        <v>0</v>
      </c>
      <c r="AQ119" s="294" t="str">
        <f>IF(AP119=0,"",
IF(SUM($AP$34:AP119)=1,AR119,
IF($AP$155&gt;SUM($AP$34:AP119),_xlfn.CONCAT(", ",AR119),
IF($AP$155=SUM($AP$34:AP119),_xlfn.CONCAT(" y ",AR119)))))</f>
        <v/>
      </c>
      <c r="AR119" s="368" t="s">
        <v>5254</v>
      </c>
      <c r="AS119" s="374">
        <f t="shared" si="90"/>
        <v>0</v>
      </c>
      <c r="AT119" s="375">
        <f t="shared" si="91"/>
        <v>0</v>
      </c>
      <c r="AU119" s="376">
        <f t="shared" si="92"/>
        <v>0</v>
      </c>
      <c r="AV119" s="482">
        <f t="shared" si="93"/>
        <v>0</v>
      </c>
      <c r="AW119" s="366">
        <f t="shared" si="94"/>
        <v>0</v>
      </c>
      <c r="AX119" s="622">
        <f t="shared" si="95"/>
        <v>0</v>
      </c>
      <c r="AY119" s="367">
        <f t="shared" si="96"/>
        <v>0</v>
      </c>
      <c r="AZ119" s="625">
        <f t="shared" si="97"/>
        <v>0</v>
      </c>
      <c r="BA119" s="374">
        <f t="shared" si="98"/>
        <v>0</v>
      </c>
      <c r="BB119" s="375">
        <f t="shared" si="99"/>
        <v>0</v>
      </c>
      <c r="BC119" s="376">
        <f t="shared" si="100"/>
        <v>0</v>
      </c>
      <c r="BD119" s="482">
        <f t="shared" si="101"/>
        <v>0</v>
      </c>
      <c r="BE119" s="366">
        <f t="shared" si="102"/>
        <v>0</v>
      </c>
      <c r="BF119" s="622">
        <f t="shared" si="103"/>
        <v>0</v>
      </c>
      <c r="BG119" s="367">
        <f t="shared" si="104"/>
        <v>0</v>
      </c>
      <c r="BH119" s="625">
        <f t="shared" si="105"/>
        <v>0</v>
      </c>
      <c r="BI119" s="374">
        <f t="shared" si="106"/>
        <v>0</v>
      </c>
      <c r="BJ119" s="375">
        <f t="shared" si="107"/>
        <v>0</v>
      </c>
      <c r="BK119" s="376">
        <f t="shared" si="108"/>
        <v>0</v>
      </c>
      <c r="BL119" s="482">
        <f t="shared" si="109"/>
        <v>0</v>
      </c>
      <c r="BM119" s="366">
        <f t="shared" si="110"/>
        <v>0</v>
      </c>
      <c r="BN119" s="622">
        <f t="shared" si="111"/>
        <v>0</v>
      </c>
      <c r="BO119" s="367">
        <f t="shared" si="112"/>
        <v>0</v>
      </c>
      <c r="BP119" s="625">
        <f t="shared" si="113"/>
        <v>0</v>
      </c>
      <c r="BQ119" s="374">
        <f t="shared" si="114"/>
        <v>0</v>
      </c>
      <c r="BR119" s="375">
        <f t="shared" si="115"/>
        <v>0</v>
      </c>
      <c r="BS119" s="376">
        <f t="shared" si="116"/>
        <v>0</v>
      </c>
      <c r="BT119" s="482">
        <f t="shared" si="117"/>
        <v>0</v>
      </c>
      <c r="BU119" s="366">
        <f t="shared" si="118"/>
        <v>0</v>
      </c>
      <c r="BV119" s="622">
        <f t="shared" si="119"/>
        <v>0</v>
      </c>
      <c r="BW119" s="367">
        <f t="shared" si="120"/>
        <v>0</v>
      </c>
      <c r="BX119" s="625">
        <f t="shared" si="121"/>
        <v>0</v>
      </c>
      <c r="BY119" s="374">
        <f t="shared" si="122"/>
        <v>0</v>
      </c>
      <c r="BZ119" s="375">
        <f t="shared" si="123"/>
        <v>0</v>
      </c>
      <c r="CA119" s="376">
        <f t="shared" si="124"/>
        <v>0</v>
      </c>
      <c r="CB119" s="482">
        <f t="shared" si="125"/>
        <v>0</v>
      </c>
      <c r="CC119" s="293">
        <f t="shared" si="129"/>
        <v>0</v>
      </c>
      <c r="CD119" s="294" t="str">
        <f>IF(CC119=0,"",
IF(SUM($CC$34:CC119)=1,CE119,
IF($CC$155&gt;SUM($CC$34:CC119),_xlfn.CONCAT(", ",CE119),
IF($CC$155=SUM($CC$34:CC119),_xlfn.CONCAT(" y ",CE119)))))</f>
        <v/>
      </c>
      <c r="CE119" s="89" t="s">
        <v>5254</v>
      </c>
      <c r="CG119" s="465">
        <f t="shared" si="130"/>
        <v>0</v>
      </c>
    </row>
    <row r="120" spans="1:85" ht="15" customHeight="1">
      <c r="A120" s="64"/>
      <c r="B120" s="11"/>
      <c r="C120" s="58" t="s">
        <v>5255</v>
      </c>
      <c r="D120" s="1144" t="str">
        <f>IF(CNGE_2025_M1_Secc5_Sub1!$D116="","",CNGE_2025_M1_Secc5_Sub1!$D116)</f>
        <v/>
      </c>
      <c r="E120" s="889"/>
      <c r="F120" s="890"/>
      <c r="G120" s="992"/>
      <c r="H120" s="884"/>
      <c r="I120" s="884"/>
      <c r="J120" s="885"/>
      <c r="K120" s="813"/>
      <c r="L120" s="813"/>
      <c r="M120" s="813"/>
      <c r="N120" s="813"/>
      <c r="O120" s="813"/>
      <c r="P120" s="813"/>
      <c r="Q120" s="813"/>
      <c r="R120" s="813"/>
      <c r="S120" s="813"/>
      <c r="T120" s="813"/>
      <c r="U120" s="813"/>
      <c r="V120" s="813"/>
      <c r="W120" s="813"/>
      <c r="X120" s="813"/>
      <c r="Y120" s="813"/>
      <c r="Z120" s="813"/>
      <c r="AA120" s="813"/>
      <c r="AB120" s="813"/>
      <c r="AC120" s="813"/>
      <c r="AD120" s="813"/>
      <c r="AG120" s="302">
        <f t="shared" si="126"/>
        <v>0</v>
      </c>
      <c r="AH120" s="321">
        <f t="shared" si="131"/>
        <v>0</v>
      </c>
      <c r="AI120" s="293">
        <f t="shared" si="127"/>
        <v>0</v>
      </c>
      <c r="AJ120" s="294" t="str">
        <f>IF(AI120=0,"",
IF(SUM($AI$34:AI120)=1,AK120,
IF($AI$155&gt;SUM($AI$34:AI120),_xlfn.CONCAT(", ",AK120),
IF($AI$155=SUM($AI$34:AI120),_xlfn.CONCAT(" y ",AK120)))))</f>
        <v/>
      </c>
      <c r="AK120" s="89" t="s">
        <v>5256</v>
      </c>
      <c r="AL120" s="612">
        <f t="shared" si="86"/>
        <v>0</v>
      </c>
      <c r="AM120" s="613">
        <f t="shared" si="87"/>
        <v>0</v>
      </c>
      <c r="AN120" s="614">
        <f t="shared" si="88"/>
        <v>0</v>
      </c>
      <c r="AO120" s="615">
        <f t="shared" si="89"/>
        <v>0</v>
      </c>
      <c r="AP120" s="338">
        <f t="shared" si="128"/>
        <v>0</v>
      </c>
      <c r="AQ120" s="294" t="str">
        <f>IF(AP120=0,"",
IF(SUM($AP$34:AP120)=1,AR120,
IF($AP$155&gt;SUM($AP$34:AP120),_xlfn.CONCAT(", ",AR120),
IF($AP$155=SUM($AP$34:AP120),_xlfn.CONCAT(" y ",AR120)))))</f>
        <v/>
      </c>
      <c r="AR120" s="368" t="s">
        <v>5256</v>
      </c>
      <c r="AS120" s="374">
        <f t="shared" si="90"/>
        <v>0</v>
      </c>
      <c r="AT120" s="375">
        <f t="shared" si="91"/>
        <v>0</v>
      </c>
      <c r="AU120" s="376">
        <f t="shared" si="92"/>
        <v>0</v>
      </c>
      <c r="AV120" s="482">
        <f t="shared" si="93"/>
        <v>0</v>
      </c>
      <c r="AW120" s="366">
        <f t="shared" si="94"/>
        <v>0</v>
      </c>
      <c r="AX120" s="622">
        <f t="shared" si="95"/>
        <v>0</v>
      </c>
      <c r="AY120" s="367">
        <f t="shared" si="96"/>
        <v>0</v>
      </c>
      <c r="AZ120" s="625">
        <f t="shared" si="97"/>
        <v>0</v>
      </c>
      <c r="BA120" s="374">
        <f t="shared" si="98"/>
        <v>0</v>
      </c>
      <c r="BB120" s="375">
        <f t="shared" si="99"/>
        <v>0</v>
      </c>
      <c r="BC120" s="376">
        <f t="shared" si="100"/>
        <v>0</v>
      </c>
      <c r="BD120" s="482">
        <f t="shared" si="101"/>
        <v>0</v>
      </c>
      <c r="BE120" s="366">
        <f t="shared" si="102"/>
        <v>0</v>
      </c>
      <c r="BF120" s="622">
        <f t="shared" si="103"/>
        <v>0</v>
      </c>
      <c r="BG120" s="367">
        <f t="shared" si="104"/>
        <v>0</v>
      </c>
      <c r="BH120" s="625">
        <f t="shared" si="105"/>
        <v>0</v>
      </c>
      <c r="BI120" s="374">
        <f t="shared" si="106"/>
        <v>0</v>
      </c>
      <c r="BJ120" s="375">
        <f t="shared" si="107"/>
        <v>0</v>
      </c>
      <c r="BK120" s="376">
        <f t="shared" si="108"/>
        <v>0</v>
      </c>
      <c r="BL120" s="482">
        <f t="shared" si="109"/>
        <v>0</v>
      </c>
      <c r="BM120" s="366">
        <f t="shared" si="110"/>
        <v>0</v>
      </c>
      <c r="BN120" s="622">
        <f t="shared" si="111"/>
        <v>0</v>
      </c>
      <c r="BO120" s="367">
        <f t="shared" si="112"/>
        <v>0</v>
      </c>
      <c r="BP120" s="625">
        <f t="shared" si="113"/>
        <v>0</v>
      </c>
      <c r="BQ120" s="374">
        <f t="shared" si="114"/>
        <v>0</v>
      </c>
      <c r="BR120" s="375">
        <f t="shared" si="115"/>
        <v>0</v>
      </c>
      <c r="BS120" s="376">
        <f t="shared" si="116"/>
        <v>0</v>
      </c>
      <c r="BT120" s="482">
        <f t="shared" si="117"/>
        <v>0</v>
      </c>
      <c r="BU120" s="366">
        <f t="shared" si="118"/>
        <v>0</v>
      </c>
      <c r="BV120" s="622">
        <f t="shared" si="119"/>
        <v>0</v>
      </c>
      <c r="BW120" s="367">
        <f t="shared" si="120"/>
        <v>0</v>
      </c>
      <c r="BX120" s="625">
        <f t="shared" si="121"/>
        <v>0</v>
      </c>
      <c r="BY120" s="374">
        <f t="shared" si="122"/>
        <v>0</v>
      </c>
      <c r="BZ120" s="375">
        <f t="shared" si="123"/>
        <v>0</v>
      </c>
      <c r="CA120" s="376">
        <f t="shared" si="124"/>
        <v>0</v>
      </c>
      <c r="CB120" s="482">
        <f t="shared" si="125"/>
        <v>0</v>
      </c>
      <c r="CC120" s="293">
        <f t="shared" si="129"/>
        <v>0</v>
      </c>
      <c r="CD120" s="294" t="str">
        <f>IF(CC120=0,"",
IF(SUM($CC$34:CC120)=1,CE120,
IF($CC$155&gt;SUM($CC$34:CC120),_xlfn.CONCAT(", ",CE120),
IF($CC$155=SUM($CC$34:CC120),_xlfn.CONCAT(" y ",CE120)))))</f>
        <v/>
      </c>
      <c r="CE120" s="89" t="s">
        <v>5256</v>
      </c>
      <c r="CG120" s="465">
        <f t="shared" si="130"/>
        <v>0</v>
      </c>
    </row>
    <row r="121" spans="1:85" ht="15" customHeight="1">
      <c r="A121" s="64"/>
      <c r="B121" s="11"/>
      <c r="C121" s="58" t="s">
        <v>5257</v>
      </c>
      <c r="D121" s="1144" t="str">
        <f>IF(CNGE_2025_M1_Secc5_Sub1!$D117="","",CNGE_2025_M1_Secc5_Sub1!$D117)</f>
        <v/>
      </c>
      <c r="E121" s="889"/>
      <c r="F121" s="890"/>
      <c r="G121" s="992"/>
      <c r="H121" s="884"/>
      <c r="I121" s="884"/>
      <c r="J121" s="885"/>
      <c r="K121" s="813"/>
      <c r="L121" s="813"/>
      <c r="M121" s="813"/>
      <c r="N121" s="813"/>
      <c r="O121" s="813"/>
      <c r="P121" s="813"/>
      <c r="Q121" s="813"/>
      <c r="R121" s="813"/>
      <c r="S121" s="813"/>
      <c r="T121" s="813"/>
      <c r="U121" s="813"/>
      <c r="V121" s="813"/>
      <c r="W121" s="813"/>
      <c r="X121" s="813"/>
      <c r="Y121" s="813"/>
      <c r="Z121" s="813"/>
      <c r="AA121" s="813"/>
      <c r="AB121" s="813"/>
      <c r="AC121" s="813"/>
      <c r="AD121" s="813"/>
      <c r="AG121" s="302">
        <f t="shared" si="126"/>
        <v>0</v>
      </c>
      <c r="AH121" s="321">
        <f t="shared" si="131"/>
        <v>0</v>
      </c>
      <c r="AI121" s="293">
        <f t="shared" si="127"/>
        <v>0</v>
      </c>
      <c r="AJ121" s="294" t="str">
        <f>IF(AI121=0,"",
IF(SUM($AI$34:AI121)=1,AK121,
IF($AI$155&gt;SUM($AI$34:AI121),_xlfn.CONCAT(", ",AK121),
IF($AI$155=SUM($AI$34:AI121),_xlfn.CONCAT(" y ",AK121)))))</f>
        <v/>
      </c>
      <c r="AK121" s="89" t="s">
        <v>5258</v>
      </c>
      <c r="AL121" s="612">
        <f t="shared" si="86"/>
        <v>0</v>
      </c>
      <c r="AM121" s="613">
        <f t="shared" si="87"/>
        <v>0</v>
      </c>
      <c r="AN121" s="614">
        <f t="shared" si="88"/>
        <v>0</v>
      </c>
      <c r="AO121" s="615">
        <f t="shared" si="89"/>
        <v>0</v>
      </c>
      <c r="AP121" s="338">
        <f t="shared" si="128"/>
        <v>0</v>
      </c>
      <c r="AQ121" s="294" t="str">
        <f>IF(AP121=0,"",
IF(SUM($AP$34:AP121)=1,AR121,
IF($AP$155&gt;SUM($AP$34:AP121),_xlfn.CONCAT(", ",AR121),
IF($AP$155=SUM($AP$34:AP121),_xlfn.CONCAT(" y ",AR121)))))</f>
        <v/>
      </c>
      <c r="AR121" s="368" t="s">
        <v>5258</v>
      </c>
      <c r="AS121" s="374">
        <f t="shared" si="90"/>
        <v>0</v>
      </c>
      <c r="AT121" s="375">
        <f t="shared" si="91"/>
        <v>0</v>
      </c>
      <c r="AU121" s="376">
        <f t="shared" si="92"/>
        <v>0</v>
      </c>
      <c r="AV121" s="482">
        <f t="shared" si="93"/>
        <v>0</v>
      </c>
      <c r="AW121" s="366">
        <f t="shared" si="94"/>
        <v>0</v>
      </c>
      <c r="AX121" s="622">
        <f t="shared" si="95"/>
        <v>0</v>
      </c>
      <c r="AY121" s="367">
        <f t="shared" si="96"/>
        <v>0</v>
      </c>
      <c r="AZ121" s="625">
        <f t="shared" si="97"/>
        <v>0</v>
      </c>
      <c r="BA121" s="374">
        <f t="shared" si="98"/>
        <v>0</v>
      </c>
      <c r="BB121" s="375">
        <f t="shared" si="99"/>
        <v>0</v>
      </c>
      <c r="BC121" s="376">
        <f t="shared" si="100"/>
        <v>0</v>
      </c>
      <c r="BD121" s="482">
        <f t="shared" si="101"/>
        <v>0</v>
      </c>
      <c r="BE121" s="366">
        <f t="shared" si="102"/>
        <v>0</v>
      </c>
      <c r="BF121" s="622">
        <f t="shared" si="103"/>
        <v>0</v>
      </c>
      <c r="BG121" s="367">
        <f t="shared" si="104"/>
        <v>0</v>
      </c>
      <c r="BH121" s="625">
        <f t="shared" si="105"/>
        <v>0</v>
      </c>
      <c r="BI121" s="374">
        <f t="shared" si="106"/>
        <v>0</v>
      </c>
      <c r="BJ121" s="375">
        <f t="shared" si="107"/>
        <v>0</v>
      </c>
      <c r="BK121" s="376">
        <f t="shared" si="108"/>
        <v>0</v>
      </c>
      <c r="BL121" s="482">
        <f t="shared" si="109"/>
        <v>0</v>
      </c>
      <c r="BM121" s="366">
        <f t="shared" si="110"/>
        <v>0</v>
      </c>
      <c r="BN121" s="622">
        <f t="shared" si="111"/>
        <v>0</v>
      </c>
      <c r="BO121" s="367">
        <f t="shared" si="112"/>
        <v>0</v>
      </c>
      <c r="BP121" s="625">
        <f t="shared" si="113"/>
        <v>0</v>
      </c>
      <c r="BQ121" s="374">
        <f t="shared" si="114"/>
        <v>0</v>
      </c>
      <c r="BR121" s="375">
        <f t="shared" si="115"/>
        <v>0</v>
      </c>
      <c r="BS121" s="376">
        <f t="shared" si="116"/>
        <v>0</v>
      </c>
      <c r="BT121" s="482">
        <f t="shared" si="117"/>
        <v>0</v>
      </c>
      <c r="BU121" s="366">
        <f t="shared" si="118"/>
        <v>0</v>
      </c>
      <c r="BV121" s="622">
        <f t="shared" si="119"/>
        <v>0</v>
      </c>
      <c r="BW121" s="367">
        <f t="shared" si="120"/>
        <v>0</v>
      </c>
      <c r="BX121" s="625">
        <f t="shared" si="121"/>
        <v>0</v>
      </c>
      <c r="BY121" s="374">
        <f t="shared" si="122"/>
        <v>0</v>
      </c>
      <c r="BZ121" s="375">
        <f t="shared" si="123"/>
        <v>0</v>
      </c>
      <c r="CA121" s="376">
        <f t="shared" si="124"/>
        <v>0</v>
      </c>
      <c r="CB121" s="482">
        <f t="shared" si="125"/>
        <v>0</v>
      </c>
      <c r="CC121" s="293">
        <f t="shared" si="129"/>
        <v>0</v>
      </c>
      <c r="CD121" s="294" t="str">
        <f>IF(CC121=0,"",
IF(SUM($CC$34:CC121)=1,CE121,
IF($CC$155&gt;SUM($CC$34:CC121),_xlfn.CONCAT(", ",CE121),
IF($CC$155=SUM($CC$34:CC121),_xlfn.CONCAT(" y ",CE121)))))</f>
        <v/>
      </c>
      <c r="CE121" s="89" t="s">
        <v>5258</v>
      </c>
      <c r="CG121" s="465">
        <f t="shared" si="130"/>
        <v>0</v>
      </c>
    </row>
    <row r="122" spans="1:85" ht="15" customHeight="1">
      <c r="A122" s="64"/>
      <c r="B122" s="11"/>
      <c r="C122" s="58" t="s">
        <v>5259</v>
      </c>
      <c r="D122" s="1144" t="str">
        <f>IF(CNGE_2025_M1_Secc5_Sub1!$D118="","",CNGE_2025_M1_Secc5_Sub1!$D118)</f>
        <v/>
      </c>
      <c r="E122" s="889"/>
      <c r="F122" s="890"/>
      <c r="G122" s="992"/>
      <c r="H122" s="884"/>
      <c r="I122" s="884"/>
      <c r="J122" s="885"/>
      <c r="K122" s="813"/>
      <c r="L122" s="813"/>
      <c r="M122" s="813"/>
      <c r="N122" s="813"/>
      <c r="O122" s="813"/>
      <c r="P122" s="813"/>
      <c r="Q122" s="813"/>
      <c r="R122" s="813"/>
      <c r="S122" s="813"/>
      <c r="T122" s="813"/>
      <c r="U122" s="813"/>
      <c r="V122" s="813"/>
      <c r="W122" s="813"/>
      <c r="X122" s="813"/>
      <c r="Y122" s="813"/>
      <c r="Z122" s="813"/>
      <c r="AA122" s="813"/>
      <c r="AB122" s="813"/>
      <c r="AC122" s="813"/>
      <c r="AD122" s="813"/>
      <c r="AG122" s="302">
        <f t="shared" si="126"/>
        <v>0</v>
      </c>
      <c r="AH122" s="321">
        <f t="shared" si="131"/>
        <v>0</v>
      </c>
      <c r="AI122" s="293">
        <f t="shared" si="127"/>
        <v>0</v>
      </c>
      <c r="AJ122" s="294" t="str">
        <f>IF(AI122=0,"",
IF(SUM($AI$34:AI122)=1,AK122,
IF($AI$155&gt;SUM($AI$34:AI122),_xlfn.CONCAT(", ",AK122),
IF($AI$155=SUM($AI$34:AI122),_xlfn.CONCAT(" y ",AK122)))))</f>
        <v/>
      </c>
      <c r="AK122" s="89" t="s">
        <v>5260</v>
      </c>
      <c r="AL122" s="612">
        <f t="shared" si="86"/>
        <v>0</v>
      </c>
      <c r="AM122" s="613">
        <f t="shared" si="87"/>
        <v>0</v>
      </c>
      <c r="AN122" s="614">
        <f t="shared" si="88"/>
        <v>0</v>
      </c>
      <c r="AO122" s="615">
        <f t="shared" si="89"/>
        <v>0</v>
      </c>
      <c r="AP122" s="338">
        <f t="shared" si="128"/>
        <v>0</v>
      </c>
      <c r="AQ122" s="294" t="str">
        <f>IF(AP122=0,"",
IF(SUM($AP$34:AP122)=1,AR122,
IF($AP$155&gt;SUM($AP$34:AP122),_xlfn.CONCAT(", ",AR122),
IF($AP$155=SUM($AP$34:AP122),_xlfn.CONCAT(" y ",AR122)))))</f>
        <v/>
      </c>
      <c r="AR122" s="368" t="s">
        <v>5260</v>
      </c>
      <c r="AS122" s="374">
        <f t="shared" si="90"/>
        <v>0</v>
      </c>
      <c r="AT122" s="375">
        <f t="shared" si="91"/>
        <v>0</v>
      </c>
      <c r="AU122" s="376">
        <f t="shared" si="92"/>
        <v>0</v>
      </c>
      <c r="AV122" s="482">
        <f t="shared" si="93"/>
        <v>0</v>
      </c>
      <c r="AW122" s="366">
        <f t="shared" si="94"/>
        <v>0</v>
      </c>
      <c r="AX122" s="622">
        <f t="shared" si="95"/>
        <v>0</v>
      </c>
      <c r="AY122" s="367">
        <f t="shared" si="96"/>
        <v>0</v>
      </c>
      <c r="AZ122" s="625">
        <f t="shared" si="97"/>
        <v>0</v>
      </c>
      <c r="BA122" s="374">
        <f t="shared" si="98"/>
        <v>0</v>
      </c>
      <c r="BB122" s="375">
        <f t="shared" si="99"/>
        <v>0</v>
      </c>
      <c r="BC122" s="376">
        <f t="shared" si="100"/>
        <v>0</v>
      </c>
      <c r="BD122" s="482">
        <f t="shared" si="101"/>
        <v>0</v>
      </c>
      <c r="BE122" s="366">
        <f t="shared" si="102"/>
        <v>0</v>
      </c>
      <c r="BF122" s="622">
        <f t="shared" si="103"/>
        <v>0</v>
      </c>
      <c r="BG122" s="367">
        <f t="shared" si="104"/>
        <v>0</v>
      </c>
      <c r="BH122" s="625">
        <f t="shared" si="105"/>
        <v>0</v>
      </c>
      <c r="BI122" s="374">
        <f t="shared" si="106"/>
        <v>0</v>
      </c>
      <c r="BJ122" s="375">
        <f t="shared" si="107"/>
        <v>0</v>
      </c>
      <c r="BK122" s="376">
        <f t="shared" si="108"/>
        <v>0</v>
      </c>
      <c r="BL122" s="482">
        <f t="shared" si="109"/>
        <v>0</v>
      </c>
      <c r="BM122" s="366">
        <f t="shared" si="110"/>
        <v>0</v>
      </c>
      <c r="BN122" s="622">
        <f t="shared" si="111"/>
        <v>0</v>
      </c>
      <c r="BO122" s="367">
        <f t="shared" si="112"/>
        <v>0</v>
      </c>
      <c r="BP122" s="625">
        <f t="shared" si="113"/>
        <v>0</v>
      </c>
      <c r="BQ122" s="374">
        <f t="shared" si="114"/>
        <v>0</v>
      </c>
      <c r="BR122" s="375">
        <f t="shared" si="115"/>
        <v>0</v>
      </c>
      <c r="BS122" s="376">
        <f t="shared" si="116"/>
        <v>0</v>
      </c>
      <c r="BT122" s="482">
        <f t="shared" si="117"/>
        <v>0</v>
      </c>
      <c r="BU122" s="366">
        <f t="shared" si="118"/>
        <v>0</v>
      </c>
      <c r="BV122" s="622">
        <f t="shared" si="119"/>
        <v>0</v>
      </c>
      <c r="BW122" s="367">
        <f t="shared" si="120"/>
        <v>0</v>
      </c>
      <c r="BX122" s="625">
        <f t="shared" si="121"/>
        <v>0</v>
      </c>
      <c r="BY122" s="374">
        <f t="shared" si="122"/>
        <v>0</v>
      </c>
      <c r="BZ122" s="375">
        <f t="shared" si="123"/>
        <v>0</v>
      </c>
      <c r="CA122" s="376">
        <f t="shared" si="124"/>
        <v>0</v>
      </c>
      <c r="CB122" s="482">
        <f t="shared" si="125"/>
        <v>0</v>
      </c>
      <c r="CC122" s="293">
        <f t="shared" si="129"/>
        <v>0</v>
      </c>
      <c r="CD122" s="294" t="str">
        <f>IF(CC122=0,"",
IF(SUM($CC$34:CC122)=1,CE122,
IF($CC$155&gt;SUM($CC$34:CC122),_xlfn.CONCAT(", ",CE122),
IF($CC$155=SUM($CC$34:CC122),_xlfn.CONCAT(" y ",CE122)))))</f>
        <v/>
      </c>
      <c r="CE122" s="89" t="s">
        <v>5260</v>
      </c>
      <c r="CG122" s="465">
        <f t="shared" si="130"/>
        <v>0</v>
      </c>
    </row>
    <row r="123" spans="1:85" ht="15" customHeight="1">
      <c r="A123" s="64"/>
      <c r="B123" s="11"/>
      <c r="C123" s="58" t="s">
        <v>5261</v>
      </c>
      <c r="D123" s="1144" t="str">
        <f>IF(CNGE_2025_M1_Secc5_Sub1!$D119="","",CNGE_2025_M1_Secc5_Sub1!$D119)</f>
        <v/>
      </c>
      <c r="E123" s="889"/>
      <c r="F123" s="890"/>
      <c r="G123" s="992"/>
      <c r="H123" s="884"/>
      <c r="I123" s="884"/>
      <c r="J123" s="885"/>
      <c r="K123" s="813"/>
      <c r="L123" s="813"/>
      <c r="M123" s="813"/>
      <c r="N123" s="813"/>
      <c r="O123" s="813"/>
      <c r="P123" s="813"/>
      <c r="Q123" s="813"/>
      <c r="R123" s="813"/>
      <c r="S123" s="813"/>
      <c r="T123" s="813"/>
      <c r="U123" s="813"/>
      <c r="V123" s="813"/>
      <c r="W123" s="813"/>
      <c r="X123" s="813"/>
      <c r="Y123" s="813"/>
      <c r="Z123" s="813"/>
      <c r="AA123" s="813"/>
      <c r="AB123" s="813"/>
      <c r="AC123" s="813"/>
      <c r="AD123" s="813"/>
      <c r="AG123" s="302">
        <f t="shared" si="126"/>
        <v>0</v>
      </c>
      <c r="AH123" s="321">
        <f t="shared" si="131"/>
        <v>0</v>
      </c>
      <c r="AI123" s="293">
        <f t="shared" si="127"/>
        <v>0</v>
      </c>
      <c r="AJ123" s="294" t="str">
        <f>IF(AI123=0,"",
IF(SUM($AI$34:AI123)=1,AK123,
IF($AI$155&gt;SUM($AI$34:AI123),_xlfn.CONCAT(", ",AK123),
IF($AI$155=SUM($AI$34:AI123),_xlfn.CONCAT(" y ",AK123)))))</f>
        <v/>
      </c>
      <c r="AK123" s="89" t="s">
        <v>5262</v>
      </c>
      <c r="AL123" s="612">
        <f t="shared" si="86"/>
        <v>0</v>
      </c>
      <c r="AM123" s="613">
        <f t="shared" si="87"/>
        <v>0</v>
      </c>
      <c r="AN123" s="614">
        <f t="shared" si="88"/>
        <v>0</v>
      </c>
      <c r="AO123" s="615">
        <f t="shared" si="89"/>
        <v>0</v>
      </c>
      <c r="AP123" s="338">
        <f t="shared" si="128"/>
        <v>0</v>
      </c>
      <c r="AQ123" s="294" t="str">
        <f>IF(AP123=0,"",
IF(SUM($AP$34:AP123)=1,AR123,
IF($AP$155&gt;SUM($AP$34:AP123),_xlfn.CONCAT(", ",AR123),
IF($AP$155=SUM($AP$34:AP123),_xlfn.CONCAT(" y ",AR123)))))</f>
        <v/>
      </c>
      <c r="AR123" s="368" t="s">
        <v>5262</v>
      </c>
      <c r="AS123" s="374">
        <f t="shared" si="90"/>
        <v>0</v>
      </c>
      <c r="AT123" s="375">
        <f t="shared" si="91"/>
        <v>0</v>
      </c>
      <c r="AU123" s="376">
        <f t="shared" si="92"/>
        <v>0</v>
      </c>
      <c r="AV123" s="482">
        <f t="shared" si="93"/>
        <v>0</v>
      </c>
      <c r="AW123" s="366">
        <f t="shared" si="94"/>
        <v>0</v>
      </c>
      <c r="AX123" s="622">
        <f t="shared" si="95"/>
        <v>0</v>
      </c>
      <c r="AY123" s="367">
        <f t="shared" si="96"/>
        <v>0</v>
      </c>
      <c r="AZ123" s="625">
        <f t="shared" si="97"/>
        <v>0</v>
      </c>
      <c r="BA123" s="374">
        <f t="shared" si="98"/>
        <v>0</v>
      </c>
      <c r="BB123" s="375">
        <f t="shared" si="99"/>
        <v>0</v>
      </c>
      <c r="BC123" s="376">
        <f t="shared" si="100"/>
        <v>0</v>
      </c>
      <c r="BD123" s="482">
        <f t="shared" si="101"/>
        <v>0</v>
      </c>
      <c r="BE123" s="366">
        <f t="shared" si="102"/>
        <v>0</v>
      </c>
      <c r="BF123" s="622">
        <f t="shared" si="103"/>
        <v>0</v>
      </c>
      <c r="BG123" s="367">
        <f t="shared" si="104"/>
        <v>0</v>
      </c>
      <c r="BH123" s="625">
        <f t="shared" si="105"/>
        <v>0</v>
      </c>
      <c r="BI123" s="374">
        <f t="shared" si="106"/>
        <v>0</v>
      </c>
      <c r="BJ123" s="375">
        <f t="shared" si="107"/>
        <v>0</v>
      </c>
      <c r="BK123" s="376">
        <f t="shared" si="108"/>
        <v>0</v>
      </c>
      <c r="BL123" s="482">
        <f t="shared" si="109"/>
        <v>0</v>
      </c>
      <c r="BM123" s="366">
        <f t="shared" si="110"/>
        <v>0</v>
      </c>
      <c r="BN123" s="622">
        <f t="shared" si="111"/>
        <v>0</v>
      </c>
      <c r="BO123" s="367">
        <f t="shared" si="112"/>
        <v>0</v>
      </c>
      <c r="BP123" s="625">
        <f t="shared" si="113"/>
        <v>0</v>
      </c>
      <c r="BQ123" s="374">
        <f t="shared" si="114"/>
        <v>0</v>
      </c>
      <c r="BR123" s="375">
        <f t="shared" si="115"/>
        <v>0</v>
      </c>
      <c r="BS123" s="376">
        <f t="shared" si="116"/>
        <v>0</v>
      </c>
      <c r="BT123" s="482">
        <f t="shared" si="117"/>
        <v>0</v>
      </c>
      <c r="BU123" s="366">
        <f t="shared" si="118"/>
        <v>0</v>
      </c>
      <c r="BV123" s="622">
        <f t="shared" si="119"/>
        <v>0</v>
      </c>
      <c r="BW123" s="367">
        <f t="shared" si="120"/>
        <v>0</v>
      </c>
      <c r="BX123" s="625">
        <f t="shared" si="121"/>
        <v>0</v>
      </c>
      <c r="BY123" s="374">
        <f t="shared" si="122"/>
        <v>0</v>
      </c>
      <c r="BZ123" s="375">
        <f t="shared" si="123"/>
        <v>0</v>
      </c>
      <c r="CA123" s="376">
        <f t="shared" si="124"/>
        <v>0</v>
      </c>
      <c r="CB123" s="482">
        <f t="shared" si="125"/>
        <v>0</v>
      </c>
      <c r="CC123" s="293">
        <f t="shared" si="129"/>
        <v>0</v>
      </c>
      <c r="CD123" s="294" t="str">
        <f>IF(CC123=0,"",
IF(SUM($CC$34:CC123)=1,CE123,
IF($CC$155&gt;SUM($CC$34:CC123),_xlfn.CONCAT(", ",CE123),
IF($CC$155=SUM($CC$34:CC123),_xlfn.CONCAT(" y ",CE123)))))</f>
        <v/>
      </c>
      <c r="CE123" s="89" t="s">
        <v>5262</v>
      </c>
      <c r="CG123" s="465">
        <f t="shared" si="130"/>
        <v>0</v>
      </c>
    </row>
    <row r="124" spans="1:85" ht="15" customHeight="1">
      <c r="A124" s="64"/>
      <c r="B124" s="11"/>
      <c r="C124" s="58" t="s">
        <v>5263</v>
      </c>
      <c r="D124" s="1144" t="str">
        <f>IF(CNGE_2025_M1_Secc5_Sub1!$D120="","",CNGE_2025_M1_Secc5_Sub1!$D120)</f>
        <v/>
      </c>
      <c r="E124" s="889"/>
      <c r="F124" s="890"/>
      <c r="G124" s="992"/>
      <c r="H124" s="884"/>
      <c r="I124" s="884"/>
      <c r="J124" s="885"/>
      <c r="K124" s="813"/>
      <c r="L124" s="813"/>
      <c r="M124" s="813"/>
      <c r="N124" s="813"/>
      <c r="O124" s="813"/>
      <c r="P124" s="813"/>
      <c r="Q124" s="813"/>
      <c r="R124" s="813"/>
      <c r="S124" s="813"/>
      <c r="T124" s="813"/>
      <c r="U124" s="813"/>
      <c r="V124" s="813"/>
      <c r="W124" s="813"/>
      <c r="X124" s="813"/>
      <c r="Y124" s="813"/>
      <c r="Z124" s="813"/>
      <c r="AA124" s="813"/>
      <c r="AB124" s="813"/>
      <c r="AC124" s="813"/>
      <c r="AD124" s="813"/>
      <c r="AG124" s="302">
        <f t="shared" si="126"/>
        <v>0</v>
      </c>
      <c r="AH124" s="321">
        <f t="shared" si="131"/>
        <v>0</v>
      </c>
      <c r="AI124" s="293">
        <f t="shared" si="127"/>
        <v>0</v>
      </c>
      <c r="AJ124" s="294" t="str">
        <f>IF(AI124=0,"",
IF(SUM($AI$34:AI124)=1,AK124,
IF($AI$155&gt;SUM($AI$34:AI124),_xlfn.CONCAT(", ",AK124),
IF($AI$155=SUM($AI$34:AI124),_xlfn.CONCAT(" y ",AK124)))))</f>
        <v/>
      </c>
      <c r="AK124" s="89" t="s">
        <v>5264</v>
      </c>
      <c r="AL124" s="612">
        <f t="shared" si="86"/>
        <v>0</v>
      </c>
      <c r="AM124" s="613">
        <f t="shared" si="87"/>
        <v>0</v>
      </c>
      <c r="AN124" s="614">
        <f t="shared" si="88"/>
        <v>0</v>
      </c>
      <c r="AO124" s="615">
        <f t="shared" si="89"/>
        <v>0</v>
      </c>
      <c r="AP124" s="338">
        <f t="shared" si="128"/>
        <v>0</v>
      </c>
      <c r="AQ124" s="294" t="str">
        <f>IF(AP124=0,"",
IF(SUM($AP$34:AP124)=1,AR124,
IF($AP$155&gt;SUM($AP$34:AP124),_xlfn.CONCAT(", ",AR124),
IF($AP$155=SUM($AP$34:AP124),_xlfn.CONCAT(" y ",AR124)))))</f>
        <v/>
      </c>
      <c r="AR124" s="368" t="s">
        <v>5264</v>
      </c>
      <c r="AS124" s="374">
        <f t="shared" si="90"/>
        <v>0</v>
      </c>
      <c r="AT124" s="375">
        <f t="shared" si="91"/>
        <v>0</v>
      </c>
      <c r="AU124" s="376">
        <f t="shared" si="92"/>
        <v>0</v>
      </c>
      <c r="AV124" s="482">
        <f t="shared" si="93"/>
        <v>0</v>
      </c>
      <c r="AW124" s="366">
        <f t="shared" si="94"/>
        <v>0</v>
      </c>
      <c r="AX124" s="622">
        <f t="shared" si="95"/>
        <v>0</v>
      </c>
      <c r="AY124" s="367">
        <f t="shared" si="96"/>
        <v>0</v>
      </c>
      <c r="AZ124" s="625">
        <f t="shared" si="97"/>
        <v>0</v>
      </c>
      <c r="BA124" s="374">
        <f t="shared" si="98"/>
        <v>0</v>
      </c>
      <c r="BB124" s="375">
        <f t="shared" si="99"/>
        <v>0</v>
      </c>
      <c r="BC124" s="376">
        <f t="shared" si="100"/>
        <v>0</v>
      </c>
      <c r="BD124" s="482">
        <f t="shared" si="101"/>
        <v>0</v>
      </c>
      <c r="BE124" s="366">
        <f t="shared" si="102"/>
        <v>0</v>
      </c>
      <c r="BF124" s="622">
        <f t="shared" si="103"/>
        <v>0</v>
      </c>
      <c r="BG124" s="367">
        <f t="shared" si="104"/>
        <v>0</v>
      </c>
      <c r="BH124" s="625">
        <f t="shared" si="105"/>
        <v>0</v>
      </c>
      <c r="BI124" s="374">
        <f t="shared" si="106"/>
        <v>0</v>
      </c>
      <c r="BJ124" s="375">
        <f t="shared" si="107"/>
        <v>0</v>
      </c>
      <c r="BK124" s="376">
        <f t="shared" si="108"/>
        <v>0</v>
      </c>
      <c r="BL124" s="482">
        <f t="shared" si="109"/>
        <v>0</v>
      </c>
      <c r="BM124" s="366">
        <f t="shared" si="110"/>
        <v>0</v>
      </c>
      <c r="BN124" s="622">
        <f t="shared" si="111"/>
        <v>0</v>
      </c>
      <c r="BO124" s="367">
        <f t="shared" si="112"/>
        <v>0</v>
      </c>
      <c r="BP124" s="625">
        <f t="shared" si="113"/>
        <v>0</v>
      </c>
      <c r="BQ124" s="374">
        <f t="shared" si="114"/>
        <v>0</v>
      </c>
      <c r="BR124" s="375">
        <f t="shared" si="115"/>
        <v>0</v>
      </c>
      <c r="BS124" s="376">
        <f t="shared" si="116"/>
        <v>0</v>
      </c>
      <c r="BT124" s="482">
        <f t="shared" si="117"/>
        <v>0</v>
      </c>
      <c r="BU124" s="366">
        <f t="shared" si="118"/>
        <v>0</v>
      </c>
      <c r="BV124" s="622">
        <f t="shared" si="119"/>
        <v>0</v>
      </c>
      <c r="BW124" s="367">
        <f t="shared" si="120"/>
        <v>0</v>
      </c>
      <c r="BX124" s="625">
        <f t="shared" si="121"/>
        <v>0</v>
      </c>
      <c r="BY124" s="374">
        <f t="shared" si="122"/>
        <v>0</v>
      </c>
      <c r="BZ124" s="375">
        <f t="shared" si="123"/>
        <v>0</v>
      </c>
      <c r="CA124" s="376">
        <f t="shared" si="124"/>
        <v>0</v>
      </c>
      <c r="CB124" s="482">
        <f t="shared" si="125"/>
        <v>0</v>
      </c>
      <c r="CC124" s="293">
        <f t="shared" si="129"/>
        <v>0</v>
      </c>
      <c r="CD124" s="294" t="str">
        <f>IF(CC124=0,"",
IF(SUM($CC$34:CC124)=1,CE124,
IF($CC$155&gt;SUM($CC$34:CC124),_xlfn.CONCAT(", ",CE124),
IF($CC$155=SUM($CC$34:CC124),_xlfn.CONCAT(" y ",CE124)))))</f>
        <v/>
      </c>
      <c r="CE124" s="89" t="s">
        <v>5264</v>
      </c>
      <c r="CG124" s="465">
        <f t="shared" si="130"/>
        <v>0</v>
      </c>
    </row>
    <row r="125" spans="1:85" ht="15" customHeight="1">
      <c r="A125" s="64"/>
      <c r="B125" s="11"/>
      <c r="C125" s="58" t="s">
        <v>5265</v>
      </c>
      <c r="D125" s="1144" t="str">
        <f>IF(CNGE_2025_M1_Secc5_Sub1!$D121="","",CNGE_2025_M1_Secc5_Sub1!$D121)</f>
        <v/>
      </c>
      <c r="E125" s="889"/>
      <c r="F125" s="890"/>
      <c r="G125" s="992"/>
      <c r="H125" s="884"/>
      <c r="I125" s="884"/>
      <c r="J125" s="885"/>
      <c r="K125" s="813"/>
      <c r="L125" s="813"/>
      <c r="M125" s="813"/>
      <c r="N125" s="813"/>
      <c r="O125" s="813"/>
      <c r="P125" s="813"/>
      <c r="Q125" s="813"/>
      <c r="R125" s="813"/>
      <c r="S125" s="813"/>
      <c r="T125" s="813"/>
      <c r="U125" s="813"/>
      <c r="V125" s="813"/>
      <c r="W125" s="813"/>
      <c r="X125" s="813"/>
      <c r="Y125" s="813"/>
      <c r="Z125" s="813"/>
      <c r="AA125" s="813"/>
      <c r="AB125" s="813"/>
      <c r="AC125" s="813"/>
      <c r="AD125" s="813"/>
      <c r="AG125" s="302">
        <f t="shared" si="126"/>
        <v>0</v>
      </c>
      <c r="AH125" s="321">
        <f t="shared" si="131"/>
        <v>0</v>
      </c>
      <c r="AI125" s="293">
        <f t="shared" si="127"/>
        <v>0</v>
      </c>
      <c r="AJ125" s="294" t="str">
        <f>IF(AI125=0,"",
IF(SUM($AI$34:AI125)=1,AK125,
IF($AI$155&gt;SUM($AI$34:AI125),_xlfn.CONCAT(", ",AK125),
IF($AI$155=SUM($AI$34:AI125),_xlfn.CONCAT(" y ",AK125)))))</f>
        <v/>
      </c>
      <c r="AK125" s="89" t="s">
        <v>5266</v>
      </c>
      <c r="AL125" s="612">
        <f t="shared" si="86"/>
        <v>0</v>
      </c>
      <c r="AM125" s="613">
        <f t="shared" si="87"/>
        <v>0</v>
      </c>
      <c r="AN125" s="614">
        <f t="shared" si="88"/>
        <v>0</v>
      </c>
      <c r="AO125" s="615">
        <f t="shared" si="89"/>
        <v>0</v>
      </c>
      <c r="AP125" s="338">
        <f t="shared" si="128"/>
        <v>0</v>
      </c>
      <c r="AQ125" s="294" t="str">
        <f>IF(AP125=0,"",
IF(SUM($AP$34:AP125)=1,AR125,
IF($AP$155&gt;SUM($AP$34:AP125),_xlfn.CONCAT(", ",AR125),
IF($AP$155=SUM($AP$34:AP125),_xlfn.CONCAT(" y ",AR125)))))</f>
        <v/>
      </c>
      <c r="AR125" s="368" t="s">
        <v>5266</v>
      </c>
      <c r="AS125" s="374">
        <f t="shared" si="90"/>
        <v>0</v>
      </c>
      <c r="AT125" s="375">
        <f t="shared" si="91"/>
        <v>0</v>
      </c>
      <c r="AU125" s="376">
        <f t="shared" si="92"/>
        <v>0</v>
      </c>
      <c r="AV125" s="482">
        <f t="shared" si="93"/>
        <v>0</v>
      </c>
      <c r="AW125" s="366">
        <f t="shared" si="94"/>
        <v>0</v>
      </c>
      <c r="AX125" s="622">
        <f t="shared" si="95"/>
        <v>0</v>
      </c>
      <c r="AY125" s="367">
        <f t="shared" si="96"/>
        <v>0</v>
      </c>
      <c r="AZ125" s="625">
        <f t="shared" si="97"/>
        <v>0</v>
      </c>
      <c r="BA125" s="374">
        <f t="shared" si="98"/>
        <v>0</v>
      </c>
      <c r="BB125" s="375">
        <f t="shared" si="99"/>
        <v>0</v>
      </c>
      <c r="BC125" s="376">
        <f t="shared" si="100"/>
        <v>0</v>
      </c>
      <c r="BD125" s="482">
        <f t="shared" si="101"/>
        <v>0</v>
      </c>
      <c r="BE125" s="366">
        <f t="shared" si="102"/>
        <v>0</v>
      </c>
      <c r="BF125" s="622">
        <f t="shared" si="103"/>
        <v>0</v>
      </c>
      <c r="BG125" s="367">
        <f t="shared" si="104"/>
        <v>0</v>
      </c>
      <c r="BH125" s="625">
        <f t="shared" si="105"/>
        <v>0</v>
      </c>
      <c r="BI125" s="374">
        <f t="shared" si="106"/>
        <v>0</v>
      </c>
      <c r="BJ125" s="375">
        <f t="shared" si="107"/>
        <v>0</v>
      </c>
      <c r="BK125" s="376">
        <f t="shared" si="108"/>
        <v>0</v>
      </c>
      <c r="BL125" s="482">
        <f t="shared" si="109"/>
        <v>0</v>
      </c>
      <c r="BM125" s="366">
        <f t="shared" si="110"/>
        <v>0</v>
      </c>
      <c r="BN125" s="622">
        <f t="shared" si="111"/>
        <v>0</v>
      </c>
      <c r="BO125" s="367">
        <f t="shared" si="112"/>
        <v>0</v>
      </c>
      <c r="BP125" s="625">
        <f t="shared" si="113"/>
        <v>0</v>
      </c>
      <c r="BQ125" s="374">
        <f t="shared" si="114"/>
        <v>0</v>
      </c>
      <c r="BR125" s="375">
        <f t="shared" si="115"/>
        <v>0</v>
      </c>
      <c r="BS125" s="376">
        <f t="shared" si="116"/>
        <v>0</v>
      </c>
      <c r="BT125" s="482">
        <f t="shared" si="117"/>
        <v>0</v>
      </c>
      <c r="BU125" s="366">
        <f t="shared" si="118"/>
        <v>0</v>
      </c>
      <c r="BV125" s="622">
        <f t="shared" si="119"/>
        <v>0</v>
      </c>
      <c r="BW125" s="367">
        <f t="shared" si="120"/>
        <v>0</v>
      </c>
      <c r="BX125" s="625">
        <f t="shared" si="121"/>
        <v>0</v>
      </c>
      <c r="BY125" s="374">
        <f t="shared" si="122"/>
        <v>0</v>
      </c>
      <c r="BZ125" s="375">
        <f t="shared" si="123"/>
        <v>0</v>
      </c>
      <c r="CA125" s="376">
        <f t="shared" si="124"/>
        <v>0</v>
      </c>
      <c r="CB125" s="482">
        <f t="shared" si="125"/>
        <v>0</v>
      </c>
      <c r="CC125" s="293">
        <f t="shared" si="129"/>
        <v>0</v>
      </c>
      <c r="CD125" s="294" t="str">
        <f>IF(CC125=0,"",
IF(SUM($CC$34:CC125)=1,CE125,
IF($CC$155&gt;SUM($CC$34:CC125),_xlfn.CONCAT(", ",CE125),
IF($CC$155=SUM($CC$34:CC125),_xlfn.CONCAT(" y ",CE125)))))</f>
        <v/>
      </c>
      <c r="CE125" s="89" t="s">
        <v>5266</v>
      </c>
      <c r="CG125" s="465">
        <f t="shared" si="130"/>
        <v>0</v>
      </c>
    </row>
    <row r="126" spans="1:85" ht="15" customHeight="1">
      <c r="A126" s="64"/>
      <c r="B126" s="11"/>
      <c r="C126" s="58" t="s">
        <v>5267</v>
      </c>
      <c r="D126" s="1144" t="str">
        <f>IF(CNGE_2025_M1_Secc5_Sub1!$D122="","",CNGE_2025_M1_Secc5_Sub1!$D122)</f>
        <v/>
      </c>
      <c r="E126" s="889"/>
      <c r="F126" s="890"/>
      <c r="G126" s="992"/>
      <c r="H126" s="884"/>
      <c r="I126" s="884"/>
      <c r="J126" s="885"/>
      <c r="K126" s="813"/>
      <c r="L126" s="813"/>
      <c r="M126" s="813"/>
      <c r="N126" s="813"/>
      <c r="O126" s="813"/>
      <c r="P126" s="813"/>
      <c r="Q126" s="813"/>
      <c r="R126" s="813"/>
      <c r="S126" s="813"/>
      <c r="T126" s="813"/>
      <c r="U126" s="813"/>
      <c r="V126" s="813"/>
      <c r="W126" s="813"/>
      <c r="X126" s="813"/>
      <c r="Y126" s="813"/>
      <c r="Z126" s="813"/>
      <c r="AA126" s="813"/>
      <c r="AB126" s="813"/>
      <c r="AC126" s="813"/>
      <c r="AD126" s="813"/>
      <c r="AG126" s="302">
        <f t="shared" si="126"/>
        <v>0</v>
      </c>
      <c r="AH126" s="321">
        <f t="shared" si="131"/>
        <v>0</v>
      </c>
      <c r="AI126" s="293">
        <f t="shared" si="127"/>
        <v>0</v>
      </c>
      <c r="AJ126" s="294" t="str">
        <f>IF(AI126=0,"",
IF(SUM($AI$34:AI126)=1,AK126,
IF($AI$155&gt;SUM($AI$34:AI126),_xlfn.CONCAT(", ",AK126),
IF($AI$155=SUM($AI$34:AI126),_xlfn.CONCAT(" y ",AK126)))))</f>
        <v/>
      </c>
      <c r="AK126" s="89" t="s">
        <v>5268</v>
      </c>
      <c r="AL126" s="612">
        <f t="shared" si="86"/>
        <v>0</v>
      </c>
      <c r="AM126" s="613">
        <f t="shared" si="87"/>
        <v>0</v>
      </c>
      <c r="AN126" s="614">
        <f t="shared" si="88"/>
        <v>0</v>
      </c>
      <c r="AO126" s="615">
        <f t="shared" si="89"/>
        <v>0</v>
      </c>
      <c r="AP126" s="338">
        <f t="shared" si="128"/>
        <v>0</v>
      </c>
      <c r="AQ126" s="294" t="str">
        <f>IF(AP126=0,"",
IF(SUM($AP$34:AP126)=1,AR126,
IF($AP$155&gt;SUM($AP$34:AP126),_xlfn.CONCAT(", ",AR126),
IF($AP$155=SUM($AP$34:AP126),_xlfn.CONCAT(" y ",AR126)))))</f>
        <v/>
      </c>
      <c r="AR126" s="368" t="s">
        <v>5268</v>
      </c>
      <c r="AS126" s="374">
        <f t="shared" si="90"/>
        <v>0</v>
      </c>
      <c r="AT126" s="375">
        <f t="shared" si="91"/>
        <v>0</v>
      </c>
      <c r="AU126" s="376">
        <f t="shared" si="92"/>
        <v>0</v>
      </c>
      <c r="AV126" s="482">
        <f t="shared" si="93"/>
        <v>0</v>
      </c>
      <c r="AW126" s="366">
        <f t="shared" si="94"/>
        <v>0</v>
      </c>
      <c r="AX126" s="622">
        <f t="shared" si="95"/>
        <v>0</v>
      </c>
      <c r="AY126" s="367">
        <f t="shared" si="96"/>
        <v>0</v>
      </c>
      <c r="AZ126" s="625">
        <f t="shared" si="97"/>
        <v>0</v>
      </c>
      <c r="BA126" s="374">
        <f t="shared" si="98"/>
        <v>0</v>
      </c>
      <c r="BB126" s="375">
        <f t="shared" si="99"/>
        <v>0</v>
      </c>
      <c r="BC126" s="376">
        <f t="shared" si="100"/>
        <v>0</v>
      </c>
      <c r="BD126" s="482">
        <f t="shared" si="101"/>
        <v>0</v>
      </c>
      <c r="BE126" s="366">
        <f t="shared" si="102"/>
        <v>0</v>
      </c>
      <c r="BF126" s="622">
        <f t="shared" si="103"/>
        <v>0</v>
      </c>
      <c r="BG126" s="367">
        <f t="shared" si="104"/>
        <v>0</v>
      </c>
      <c r="BH126" s="625">
        <f t="shared" si="105"/>
        <v>0</v>
      </c>
      <c r="BI126" s="374">
        <f t="shared" si="106"/>
        <v>0</v>
      </c>
      <c r="BJ126" s="375">
        <f t="shared" si="107"/>
        <v>0</v>
      </c>
      <c r="BK126" s="376">
        <f t="shared" si="108"/>
        <v>0</v>
      </c>
      <c r="BL126" s="482">
        <f t="shared" si="109"/>
        <v>0</v>
      </c>
      <c r="BM126" s="366">
        <f t="shared" si="110"/>
        <v>0</v>
      </c>
      <c r="BN126" s="622">
        <f t="shared" si="111"/>
        <v>0</v>
      </c>
      <c r="BO126" s="367">
        <f t="shared" si="112"/>
        <v>0</v>
      </c>
      <c r="BP126" s="625">
        <f t="shared" si="113"/>
        <v>0</v>
      </c>
      <c r="BQ126" s="374">
        <f t="shared" si="114"/>
        <v>0</v>
      </c>
      <c r="BR126" s="375">
        <f t="shared" si="115"/>
        <v>0</v>
      </c>
      <c r="BS126" s="376">
        <f t="shared" si="116"/>
        <v>0</v>
      </c>
      <c r="BT126" s="482">
        <f t="shared" si="117"/>
        <v>0</v>
      </c>
      <c r="BU126" s="366">
        <f t="shared" si="118"/>
        <v>0</v>
      </c>
      <c r="BV126" s="622">
        <f t="shared" si="119"/>
        <v>0</v>
      </c>
      <c r="BW126" s="367">
        <f t="shared" si="120"/>
        <v>0</v>
      </c>
      <c r="BX126" s="625">
        <f t="shared" si="121"/>
        <v>0</v>
      </c>
      <c r="BY126" s="374">
        <f t="shared" si="122"/>
        <v>0</v>
      </c>
      <c r="BZ126" s="375">
        <f t="shared" si="123"/>
        <v>0</v>
      </c>
      <c r="CA126" s="376">
        <f t="shared" si="124"/>
        <v>0</v>
      </c>
      <c r="CB126" s="482">
        <f t="shared" si="125"/>
        <v>0</v>
      </c>
      <c r="CC126" s="293">
        <f t="shared" si="129"/>
        <v>0</v>
      </c>
      <c r="CD126" s="294" t="str">
        <f>IF(CC126=0,"",
IF(SUM($CC$34:CC126)=1,CE126,
IF($CC$155&gt;SUM($CC$34:CC126),_xlfn.CONCAT(", ",CE126),
IF($CC$155=SUM($CC$34:CC126),_xlfn.CONCAT(" y ",CE126)))))</f>
        <v/>
      </c>
      <c r="CE126" s="89" t="s">
        <v>5268</v>
      </c>
      <c r="CG126" s="465">
        <f t="shared" si="130"/>
        <v>0</v>
      </c>
    </row>
    <row r="127" spans="1:85" ht="15" customHeight="1">
      <c r="A127" s="64"/>
      <c r="B127" s="11"/>
      <c r="C127" s="58" t="s">
        <v>5269</v>
      </c>
      <c r="D127" s="1144" t="str">
        <f>IF(CNGE_2025_M1_Secc5_Sub1!$D123="","",CNGE_2025_M1_Secc5_Sub1!$D123)</f>
        <v/>
      </c>
      <c r="E127" s="889"/>
      <c r="F127" s="890"/>
      <c r="G127" s="992"/>
      <c r="H127" s="884"/>
      <c r="I127" s="884"/>
      <c r="J127" s="885"/>
      <c r="K127" s="813"/>
      <c r="L127" s="813"/>
      <c r="M127" s="813"/>
      <c r="N127" s="813"/>
      <c r="O127" s="813"/>
      <c r="P127" s="813"/>
      <c r="Q127" s="813"/>
      <c r="R127" s="813"/>
      <c r="S127" s="813"/>
      <c r="T127" s="813"/>
      <c r="U127" s="813"/>
      <c r="V127" s="813"/>
      <c r="W127" s="813"/>
      <c r="X127" s="813"/>
      <c r="Y127" s="813"/>
      <c r="Z127" s="813"/>
      <c r="AA127" s="813"/>
      <c r="AB127" s="813"/>
      <c r="AC127" s="813"/>
      <c r="AD127" s="813"/>
      <c r="AG127" s="302">
        <f t="shared" si="126"/>
        <v>0</v>
      </c>
      <c r="AH127" s="321">
        <f t="shared" si="131"/>
        <v>0</v>
      </c>
      <c r="AI127" s="293">
        <f t="shared" si="127"/>
        <v>0</v>
      </c>
      <c r="AJ127" s="294" t="str">
        <f>IF(AI127=0,"",
IF(SUM($AI$34:AI127)=1,AK127,
IF($AI$155&gt;SUM($AI$34:AI127),_xlfn.CONCAT(", ",AK127),
IF($AI$155=SUM($AI$34:AI127),_xlfn.CONCAT(" y ",AK127)))))</f>
        <v/>
      </c>
      <c r="AK127" s="89" t="s">
        <v>5270</v>
      </c>
      <c r="AL127" s="612">
        <f t="shared" si="86"/>
        <v>0</v>
      </c>
      <c r="AM127" s="613">
        <f t="shared" si="87"/>
        <v>0</v>
      </c>
      <c r="AN127" s="614">
        <f t="shared" si="88"/>
        <v>0</v>
      </c>
      <c r="AO127" s="615">
        <f t="shared" si="89"/>
        <v>0</v>
      </c>
      <c r="AP127" s="338">
        <f t="shared" si="128"/>
        <v>0</v>
      </c>
      <c r="AQ127" s="294" t="str">
        <f>IF(AP127=0,"",
IF(SUM($AP$34:AP127)=1,AR127,
IF($AP$155&gt;SUM($AP$34:AP127),_xlfn.CONCAT(", ",AR127),
IF($AP$155=SUM($AP$34:AP127),_xlfn.CONCAT(" y ",AR127)))))</f>
        <v/>
      </c>
      <c r="AR127" s="368" t="s">
        <v>5270</v>
      </c>
      <c r="AS127" s="374">
        <f t="shared" si="90"/>
        <v>0</v>
      </c>
      <c r="AT127" s="375">
        <f t="shared" si="91"/>
        <v>0</v>
      </c>
      <c r="AU127" s="376">
        <f t="shared" si="92"/>
        <v>0</v>
      </c>
      <c r="AV127" s="482">
        <f t="shared" si="93"/>
        <v>0</v>
      </c>
      <c r="AW127" s="366">
        <f t="shared" si="94"/>
        <v>0</v>
      </c>
      <c r="AX127" s="622">
        <f t="shared" si="95"/>
        <v>0</v>
      </c>
      <c r="AY127" s="367">
        <f t="shared" si="96"/>
        <v>0</v>
      </c>
      <c r="AZ127" s="625">
        <f t="shared" si="97"/>
        <v>0</v>
      </c>
      <c r="BA127" s="374">
        <f t="shared" si="98"/>
        <v>0</v>
      </c>
      <c r="BB127" s="375">
        <f t="shared" si="99"/>
        <v>0</v>
      </c>
      <c r="BC127" s="376">
        <f t="shared" si="100"/>
        <v>0</v>
      </c>
      <c r="BD127" s="482">
        <f t="shared" si="101"/>
        <v>0</v>
      </c>
      <c r="BE127" s="366">
        <f t="shared" si="102"/>
        <v>0</v>
      </c>
      <c r="BF127" s="622">
        <f t="shared" si="103"/>
        <v>0</v>
      </c>
      <c r="BG127" s="367">
        <f t="shared" si="104"/>
        <v>0</v>
      </c>
      <c r="BH127" s="625">
        <f t="shared" si="105"/>
        <v>0</v>
      </c>
      <c r="BI127" s="374">
        <f t="shared" si="106"/>
        <v>0</v>
      </c>
      <c r="BJ127" s="375">
        <f t="shared" si="107"/>
        <v>0</v>
      </c>
      <c r="BK127" s="376">
        <f t="shared" si="108"/>
        <v>0</v>
      </c>
      <c r="BL127" s="482">
        <f t="shared" si="109"/>
        <v>0</v>
      </c>
      <c r="BM127" s="366">
        <f t="shared" si="110"/>
        <v>0</v>
      </c>
      <c r="BN127" s="622">
        <f t="shared" si="111"/>
        <v>0</v>
      </c>
      <c r="BO127" s="367">
        <f t="shared" si="112"/>
        <v>0</v>
      </c>
      <c r="BP127" s="625">
        <f t="shared" si="113"/>
        <v>0</v>
      </c>
      <c r="BQ127" s="374">
        <f t="shared" si="114"/>
        <v>0</v>
      </c>
      <c r="BR127" s="375">
        <f t="shared" si="115"/>
        <v>0</v>
      </c>
      <c r="BS127" s="376">
        <f t="shared" si="116"/>
        <v>0</v>
      </c>
      <c r="BT127" s="482">
        <f t="shared" si="117"/>
        <v>0</v>
      </c>
      <c r="BU127" s="366">
        <f t="shared" si="118"/>
        <v>0</v>
      </c>
      <c r="BV127" s="622">
        <f t="shared" si="119"/>
        <v>0</v>
      </c>
      <c r="BW127" s="367">
        <f t="shared" si="120"/>
        <v>0</v>
      </c>
      <c r="BX127" s="625">
        <f t="shared" si="121"/>
        <v>0</v>
      </c>
      <c r="BY127" s="374">
        <f t="shared" si="122"/>
        <v>0</v>
      </c>
      <c r="BZ127" s="375">
        <f t="shared" si="123"/>
        <v>0</v>
      </c>
      <c r="CA127" s="376">
        <f t="shared" si="124"/>
        <v>0</v>
      </c>
      <c r="CB127" s="482">
        <f t="shared" si="125"/>
        <v>0</v>
      </c>
      <c r="CC127" s="293">
        <f t="shared" si="129"/>
        <v>0</v>
      </c>
      <c r="CD127" s="294" t="str">
        <f>IF(CC127=0,"",
IF(SUM($CC$34:CC127)=1,CE127,
IF($CC$155&gt;SUM($CC$34:CC127),_xlfn.CONCAT(", ",CE127),
IF($CC$155=SUM($CC$34:CC127),_xlfn.CONCAT(" y ",CE127)))))</f>
        <v/>
      </c>
      <c r="CE127" s="89" t="s">
        <v>5270</v>
      </c>
      <c r="CG127" s="465">
        <f t="shared" si="130"/>
        <v>0</v>
      </c>
    </row>
    <row r="128" spans="1:85" ht="15" customHeight="1">
      <c r="A128" s="64"/>
      <c r="B128" s="11"/>
      <c r="C128" s="58" t="s">
        <v>5271</v>
      </c>
      <c r="D128" s="1144" t="str">
        <f>IF(CNGE_2025_M1_Secc5_Sub1!$D124="","",CNGE_2025_M1_Secc5_Sub1!$D124)</f>
        <v/>
      </c>
      <c r="E128" s="889"/>
      <c r="F128" s="890"/>
      <c r="G128" s="992"/>
      <c r="H128" s="884"/>
      <c r="I128" s="884"/>
      <c r="J128" s="885"/>
      <c r="K128" s="813"/>
      <c r="L128" s="813"/>
      <c r="M128" s="813"/>
      <c r="N128" s="813"/>
      <c r="O128" s="813"/>
      <c r="P128" s="813"/>
      <c r="Q128" s="813"/>
      <c r="R128" s="813"/>
      <c r="S128" s="813"/>
      <c r="T128" s="813"/>
      <c r="U128" s="813"/>
      <c r="V128" s="813"/>
      <c r="W128" s="813"/>
      <c r="X128" s="813"/>
      <c r="Y128" s="813"/>
      <c r="Z128" s="813"/>
      <c r="AA128" s="813"/>
      <c r="AB128" s="813"/>
      <c r="AC128" s="813"/>
      <c r="AD128" s="813"/>
      <c r="AG128" s="302">
        <f t="shared" si="126"/>
        <v>0</v>
      </c>
      <c r="AH128" s="321">
        <f t="shared" si="131"/>
        <v>0</v>
      </c>
      <c r="AI128" s="293">
        <f t="shared" si="127"/>
        <v>0</v>
      </c>
      <c r="AJ128" s="294" t="str">
        <f>IF(AI128=0,"",
IF(SUM($AI$34:AI128)=1,AK128,
IF($AI$155&gt;SUM($AI$34:AI128),_xlfn.CONCAT(", ",AK128),
IF($AI$155=SUM($AI$34:AI128),_xlfn.CONCAT(" y ",AK128)))))</f>
        <v/>
      </c>
      <c r="AK128" s="89" t="s">
        <v>5272</v>
      </c>
      <c r="AL128" s="612">
        <f t="shared" si="86"/>
        <v>0</v>
      </c>
      <c r="AM128" s="613">
        <f t="shared" si="87"/>
        <v>0</v>
      </c>
      <c r="AN128" s="614">
        <f t="shared" si="88"/>
        <v>0</v>
      </c>
      <c r="AO128" s="615">
        <f t="shared" si="89"/>
        <v>0</v>
      </c>
      <c r="AP128" s="338">
        <f t="shared" si="128"/>
        <v>0</v>
      </c>
      <c r="AQ128" s="294" t="str">
        <f>IF(AP128=0,"",
IF(SUM($AP$34:AP128)=1,AR128,
IF($AP$155&gt;SUM($AP$34:AP128),_xlfn.CONCAT(", ",AR128),
IF($AP$155=SUM($AP$34:AP128),_xlfn.CONCAT(" y ",AR128)))))</f>
        <v/>
      </c>
      <c r="AR128" s="368" t="s">
        <v>5272</v>
      </c>
      <c r="AS128" s="374">
        <f t="shared" si="90"/>
        <v>0</v>
      </c>
      <c r="AT128" s="375">
        <f t="shared" si="91"/>
        <v>0</v>
      </c>
      <c r="AU128" s="376">
        <f t="shared" si="92"/>
        <v>0</v>
      </c>
      <c r="AV128" s="482">
        <f t="shared" si="93"/>
        <v>0</v>
      </c>
      <c r="AW128" s="366">
        <f t="shared" si="94"/>
        <v>0</v>
      </c>
      <c r="AX128" s="622">
        <f t="shared" si="95"/>
        <v>0</v>
      </c>
      <c r="AY128" s="367">
        <f t="shared" si="96"/>
        <v>0</v>
      </c>
      <c r="AZ128" s="625">
        <f t="shared" si="97"/>
        <v>0</v>
      </c>
      <c r="BA128" s="374">
        <f t="shared" si="98"/>
        <v>0</v>
      </c>
      <c r="BB128" s="375">
        <f t="shared" si="99"/>
        <v>0</v>
      </c>
      <c r="BC128" s="376">
        <f t="shared" si="100"/>
        <v>0</v>
      </c>
      <c r="BD128" s="482">
        <f t="shared" si="101"/>
        <v>0</v>
      </c>
      <c r="BE128" s="366">
        <f t="shared" si="102"/>
        <v>0</v>
      </c>
      <c r="BF128" s="622">
        <f t="shared" si="103"/>
        <v>0</v>
      </c>
      <c r="BG128" s="367">
        <f t="shared" si="104"/>
        <v>0</v>
      </c>
      <c r="BH128" s="625">
        <f t="shared" si="105"/>
        <v>0</v>
      </c>
      <c r="BI128" s="374">
        <f t="shared" si="106"/>
        <v>0</v>
      </c>
      <c r="BJ128" s="375">
        <f t="shared" si="107"/>
        <v>0</v>
      </c>
      <c r="BK128" s="376">
        <f t="shared" si="108"/>
        <v>0</v>
      </c>
      <c r="BL128" s="482">
        <f t="shared" si="109"/>
        <v>0</v>
      </c>
      <c r="BM128" s="366">
        <f t="shared" si="110"/>
        <v>0</v>
      </c>
      <c r="BN128" s="622">
        <f t="shared" si="111"/>
        <v>0</v>
      </c>
      <c r="BO128" s="367">
        <f t="shared" si="112"/>
        <v>0</v>
      </c>
      <c r="BP128" s="625">
        <f t="shared" si="113"/>
        <v>0</v>
      </c>
      <c r="BQ128" s="374">
        <f t="shared" si="114"/>
        <v>0</v>
      </c>
      <c r="BR128" s="375">
        <f t="shared" si="115"/>
        <v>0</v>
      </c>
      <c r="BS128" s="376">
        <f t="shared" si="116"/>
        <v>0</v>
      </c>
      <c r="BT128" s="482">
        <f t="shared" si="117"/>
        <v>0</v>
      </c>
      <c r="BU128" s="366">
        <f t="shared" si="118"/>
        <v>0</v>
      </c>
      <c r="BV128" s="622">
        <f t="shared" si="119"/>
        <v>0</v>
      </c>
      <c r="BW128" s="367">
        <f t="shared" si="120"/>
        <v>0</v>
      </c>
      <c r="BX128" s="625">
        <f t="shared" si="121"/>
        <v>0</v>
      </c>
      <c r="BY128" s="374">
        <f t="shared" si="122"/>
        <v>0</v>
      </c>
      <c r="BZ128" s="375">
        <f t="shared" si="123"/>
        <v>0</v>
      </c>
      <c r="CA128" s="376">
        <f t="shared" si="124"/>
        <v>0</v>
      </c>
      <c r="CB128" s="482">
        <f t="shared" si="125"/>
        <v>0</v>
      </c>
      <c r="CC128" s="293">
        <f t="shared" si="129"/>
        <v>0</v>
      </c>
      <c r="CD128" s="294" t="str">
        <f>IF(CC128=0,"",
IF(SUM($CC$34:CC128)=1,CE128,
IF($CC$155&gt;SUM($CC$34:CC128),_xlfn.CONCAT(", ",CE128),
IF($CC$155=SUM($CC$34:CC128),_xlfn.CONCAT(" y ",CE128)))))</f>
        <v/>
      </c>
      <c r="CE128" s="89" t="s">
        <v>5272</v>
      </c>
      <c r="CG128" s="465">
        <f t="shared" si="130"/>
        <v>0</v>
      </c>
    </row>
    <row r="129" spans="1:85" ht="15" customHeight="1">
      <c r="A129" s="64"/>
      <c r="B129" s="11"/>
      <c r="C129" s="58" t="s">
        <v>5273</v>
      </c>
      <c r="D129" s="1144" t="str">
        <f>IF(CNGE_2025_M1_Secc5_Sub1!$D125="","",CNGE_2025_M1_Secc5_Sub1!$D125)</f>
        <v/>
      </c>
      <c r="E129" s="889"/>
      <c r="F129" s="890"/>
      <c r="G129" s="992"/>
      <c r="H129" s="884"/>
      <c r="I129" s="884"/>
      <c r="J129" s="885"/>
      <c r="K129" s="813"/>
      <c r="L129" s="813"/>
      <c r="M129" s="813"/>
      <c r="N129" s="813"/>
      <c r="O129" s="813"/>
      <c r="P129" s="813"/>
      <c r="Q129" s="813"/>
      <c r="R129" s="813"/>
      <c r="S129" s="813"/>
      <c r="T129" s="813"/>
      <c r="U129" s="813"/>
      <c r="V129" s="813"/>
      <c r="W129" s="813"/>
      <c r="X129" s="813"/>
      <c r="Y129" s="813"/>
      <c r="Z129" s="813"/>
      <c r="AA129" s="813"/>
      <c r="AB129" s="813"/>
      <c r="AC129" s="813"/>
      <c r="AD129" s="813"/>
      <c r="AG129" s="302">
        <f t="shared" si="126"/>
        <v>0</v>
      </c>
      <c r="AH129" s="321">
        <f t="shared" si="131"/>
        <v>0</v>
      </c>
      <c r="AI129" s="293">
        <f t="shared" si="127"/>
        <v>0</v>
      </c>
      <c r="AJ129" s="294" t="str">
        <f>IF(AI129=0,"",
IF(SUM($AI$34:AI129)=1,AK129,
IF($AI$155&gt;SUM($AI$34:AI129),_xlfn.CONCAT(", ",AK129),
IF($AI$155=SUM($AI$34:AI129),_xlfn.CONCAT(" y ",AK129)))))</f>
        <v/>
      </c>
      <c r="AK129" s="89" t="s">
        <v>5274</v>
      </c>
      <c r="AL129" s="612">
        <f t="shared" si="86"/>
        <v>0</v>
      </c>
      <c r="AM129" s="613">
        <f t="shared" si="87"/>
        <v>0</v>
      </c>
      <c r="AN129" s="614">
        <f t="shared" si="88"/>
        <v>0</v>
      </c>
      <c r="AO129" s="615">
        <f t="shared" si="89"/>
        <v>0</v>
      </c>
      <c r="AP129" s="338">
        <f t="shared" si="128"/>
        <v>0</v>
      </c>
      <c r="AQ129" s="294" t="str">
        <f>IF(AP129=0,"",
IF(SUM($AP$34:AP129)=1,AR129,
IF($AP$155&gt;SUM($AP$34:AP129),_xlfn.CONCAT(", ",AR129),
IF($AP$155=SUM($AP$34:AP129),_xlfn.CONCAT(" y ",AR129)))))</f>
        <v/>
      </c>
      <c r="AR129" s="368" t="s">
        <v>5274</v>
      </c>
      <c r="AS129" s="374">
        <f t="shared" si="90"/>
        <v>0</v>
      </c>
      <c r="AT129" s="375">
        <f t="shared" si="91"/>
        <v>0</v>
      </c>
      <c r="AU129" s="376">
        <f t="shared" si="92"/>
        <v>0</v>
      </c>
      <c r="AV129" s="482">
        <f t="shared" si="93"/>
        <v>0</v>
      </c>
      <c r="AW129" s="366">
        <f t="shared" si="94"/>
        <v>0</v>
      </c>
      <c r="AX129" s="622">
        <f t="shared" si="95"/>
        <v>0</v>
      </c>
      <c r="AY129" s="367">
        <f t="shared" si="96"/>
        <v>0</v>
      </c>
      <c r="AZ129" s="625">
        <f t="shared" si="97"/>
        <v>0</v>
      </c>
      <c r="BA129" s="374">
        <f t="shared" si="98"/>
        <v>0</v>
      </c>
      <c r="BB129" s="375">
        <f t="shared" si="99"/>
        <v>0</v>
      </c>
      <c r="BC129" s="376">
        <f t="shared" si="100"/>
        <v>0</v>
      </c>
      <c r="BD129" s="482">
        <f t="shared" si="101"/>
        <v>0</v>
      </c>
      <c r="BE129" s="366">
        <f t="shared" si="102"/>
        <v>0</v>
      </c>
      <c r="BF129" s="622">
        <f t="shared" si="103"/>
        <v>0</v>
      </c>
      <c r="BG129" s="367">
        <f t="shared" si="104"/>
        <v>0</v>
      </c>
      <c r="BH129" s="625">
        <f t="shared" si="105"/>
        <v>0</v>
      </c>
      <c r="BI129" s="374">
        <f t="shared" si="106"/>
        <v>0</v>
      </c>
      <c r="BJ129" s="375">
        <f t="shared" si="107"/>
        <v>0</v>
      </c>
      <c r="BK129" s="376">
        <f t="shared" si="108"/>
        <v>0</v>
      </c>
      <c r="BL129" s="482">
        <f t="shared" si="109"/>
        <v>0</v>
      </c>
      <c r="BM129" s="366">
        <f t="shared" si="110"/>
        <v>0</v>
      </c>
      <c r="BN129" s="622">
        <f t="shared" si="111"/>
        <v>0</v>
      </c>
      <c r="BO129" s="367">
        <f t="shared" si="112"/>
        <v>0</v>
      </c>
      <c r="BP129" s="625">
        <f t="shared" si="113"/>
        <v>0</v>
      </c>
      <c r="BQ129" s="374">
        <f t="shared" si="114"/>
        <v>0</v>
      </c>
      <c r="BR129" s="375">
        <f t="shared" si="115"/>
        <v>0</v>
      </c>
      <c r="BS129" s="376">
        <f t="shared" si="116"/>
        <v>0</v>
      </c>
      <c r="BT129" s="482">
        <f t="shared" si="117"/>
        <v>0</v>
      </c>
      <c r="BU129" s="366">
        <f t="shared" si="118"/>
        <v>0</v>
      </c>
      <c r="BV129" s="622">
        <f t="shared" si="119"/>
        <v>0</v>
      </c>
      <c r="BW129" s="367">
        <f t="shared" si="120"/>
        <v>0</v>
      </c>
      <c r="BX129" s="625">
        <f t="shared" si="121"/>
        <v>0</v>
      </c>
      <c r="BY129" s="374">
        <f t="shared" si="122"/>
        <v>0</v>
      </c>
      <c r="BZ129" s="375">
        <f t="shared" si="123"/>
        <v>0</v>
      </c>
      <c r="CA129" s="376">
        <f t="shared" si="124"/>
        <v>0</v>
      </c>
      <c r="CB129" s="482">
        <f t="shared" si="125"/>
        <v>0</v>
      </c>
      <c r="CC129" s="293">
        <f t="shared" si="129"/>
        <v>0</v>
      </c>
      <c r="CD129" s="294" t="str">
        <f>IF(CC129=0,"",
IF(SUM($CC$34:CC129)=1,CE129,
IF($CC$155&gt;SUM($CC$34:CC129),_xlfn.CONCAT(", ",CE129),
IF($CC$155=SUM($CC$34:CC129),_xlfn.CONCAT(" y ",CE129)))))</f>
        <v/>
      </c>
      <c r="CE129" s="89" t="s">
        <v>5274</v>
      </c>
      <c r="CG129" s="465">
        <f t="shared" si="130"/>
        <v>0</v>
      </c>
    </row>
    <row r="130" spans="1:85" ht="15" customHeight="1">
      <c r="A130" s="64"/>
      <c r="B130" s="11"/>
      <c r="C130" s="58" t="s">
        <v>5275</v>
      </c>
      <c r="D130" s="1144" t="str">
        <f>IF(CNGE_2025_M1_Secc5_Sub1!$D126="","",CNGE_2025_M1_Secc5_Sub1!$D126)</f>
        <v/>
      </c>
      <c r="E130" s="889"/>
      <c r="F130" s="890"/>
      <c r="G130" s="992"/>
      <c r="H130" s="884"/>
      <c r="I130" s="884"/>
      <c r="J130" s="885"/>
      <c r="K130" s="813"/>
      <c r="L130" s="813"/>
      <c r="M130" s="813"/>
      <c r="N130" s="813"/>
      <c r="O130" s="813"/>
      <c r="P130" s="813"/>
      <c r="Q130" s="813"/>
      <c r="R130" s="813"/>
      <c r="S130" s="813"/>
      <c r="T130" s="813"/>
      <c r="U130" s="813"/>
      <c r="V130" s="813"/>
      <c r="W130" s="813"/>
      <c r="X130" s="813"/>
      <c r="Y130" s="813"/>
      <c r="Z130" s="813"/>
      <c r="AA130" s="813"/>
      <c r="AB130" s="813"/>
      <c r="AC130" s="813"/>
      <c r="AD130" s="813"/>
      <c r="AG130" s="302">
        <f t="shared" si="126"/>
        <v>0</v>
      </c>
      <c r="AH130" s="321">
        <f t="shared" si="131"/>
        <v>0</v>
      </c>
      <c r="AI130" s="293">
        <f t="shared" si="127"/>
        <v>0</v>
      </c>
      <c r="AJ130" s="294" t="str">
        <f>IF(AI130=0,"",
IF(SUM($AI$34:AI130)=1,AK130,
IF($AI$155&gt;SUM($AI$34:AI130),_xlfn.CONCAT(", ",AK130),
IF($AI$155=SUM($AI$34:AI130),_xlfn.CONCAT(" y ",AK130)))))</f>
        <v/>
      </c>
      <c r="AK130" s="89" t="s">
        <v>5276</v>
      </c>
      <c r="AL130" s="612">
        <f t="shared" ref="AL130:AL154" si="132">IF(OR(K130="NS",O130="NS",S130="NS",W130="NS",AA130="NS",K258="NS",O258="NS",S258="NS",W258="NS",AA258="NS"),0,IF(AND(K130="NA",O130="NA",S130="NA",W130="NA",AA130="NA",K258="NA",O258="NA",S258="NA",W258="NA",AA258="NA"),0,IF(K130&lt;=SUM(O130,S130,W130,AA130,K258,O258,S258,W258,AA258),0,1)))</f>
        <v>0</v>
      </c>
      <c r="AM130" s="613">
        <f t="shared" ref="AM130:AM154" si="133">IF(OR(L130="NS",P130="NS",T130="NS",X130="NS",AB130="NS",L258="NS",P258="NS",T258="NS",X258="NS",AB258="NS"),0,IF(AND(L130="NA",P130="NA",T130="NA",X130="NA",AB130="NA",L258="NA",P258="NA",T258="NA",X258="NA",AB258="NA"),0,IF(L130&lt;=SUM(L130,P130,T130,X130,AB130,L258,P258,T258,X258,AB258),0,1)))</f>
        <v>0</v>
      </c>
      <c r="AN130" s="614">
        <f t="shared" ref="AN130:AN154" si="134">IF(OR(M130="NS",Q130="NS",U130="NS",Y130="NS",AC130="NS",M258="NS",Q258="NS",U258="NS",Y258="NS",AC258="NS"),0,IF(AND(M130="NA",Q130="NA",U130="NA",Y130="NA",AC130="NA",M258="NA",Q258="NA",U258="NA",Y258="NA",AC258="NA"),0,IF(M130&lt;=SUM(M130,Q130,U130,Y130,AC130,M258,Q258,U258,Y258,AC258),0,1)))</f>
        <v>0</v>
      </c>
      <c r="AO130" s="615">
        <f t="shared" ref="AO130:AO154" si="135">IF(OR(N130="NS",R130="NS",V130="NS",Z130="NS",AD130="NS",N258="NS",R258="NS",V258="NS",Z258="NS",AD258="NS"),0,IF(AND(N130="NA",R130="NA",V130="NA",Z130="NA",AD130="NA",N258="NA",R258="NA",V258="NA",Z258="NA",AD258="NA"),0,IF(N130&lt;=SUM(N130,R130,V130,Z130,AD130,N258,R258,V258,Z258,AD258),0,1)))</f>
        <v>0</v>
      </c>
      <c r="AP130" s="338">
        <f t="shared" si="128"/>
        <v>0</v>
      </c>
      <c r="AQ130" s="294" t="str">
        <f>IF(AP130=0,"",
IF(SUM($AP$34:AP130)=1,AR130,
IF($AP$155&gt;SUM($AP$34:AP130),_xlfn.CONCAT(", ",AR130),
IF($AP$155=SUM($AP$34:AP130),_xlfn.CONCAT(" y ",AR130)))))</f>
        <v/>
      </c>
      <c r="AR130" s="368" t="s">
        <v>5276</v>
      </c>
      <c r="AS130" s="374">
        <f t="shared" ref="AS130:AS154" si="136">IF(OR(O130="NS",$K130="NS"),0,IF(AND(O130="NA",$K130="NA"),0,IF(O130&lt;=$K130,0,1)))</f>
        <v>0</v>
      </c>
      <c r="AT130" s="375">
        <f t="shared" ref="AT130:AT154" si="137">IF(OR(P130="NS",$L130="NS"),0,IF(AND(P130="NA",$L130="NA"),0,IF(P130&lt;=$L130,0,1)))</f>
        <v>0</v>
      </c>
      <c r="AU130" s="376">
        <f t="shared" ref="AU130:AU154" si="138">IF(OR(Q130="NS",$M130="NS"),0,IF(AND(Q130="NA",$M130="NA"),0,IF(Q130&lt;=$M130,0,1)))</f>
        <v>0</v>
      </c>
      <c r="AV130" s="482">
        <f t="shared" ref="AV130:AV154" si="139">IF(OR(R130="NS",$N130="NS"),0,IF(AND(R130="NA",$N130="NA"),0,IF(R130&lt;=$N130,0,1)))</f>
        <v>0</v>
      </c>
      <c r="AW130" s="366">
        <f t="shared" ref="AW130:AW154" si="140">IF(OR(S130="NS",$K130="NS"),0,IF(AND(S130="NA",$K130="NA"),0,IF(S130&lt;=$K130,0,1)))</f>
        <v>0</v>
      </c>
      <c r="AX130" s="622">
        <f t="shared" ref="AX130:AX154" si="141">IF(OR(T130="NS",$L130="NS"),0,IF(AND(T130="NA",$L130="NA"),0,IF(T130&lt;=$L130,0,1)))</f>
        <v>0</v>
      </c>
      <c r="AY130" s="367">
        <f t="shared" ref="AY130:AY154" si="142">IF(OR(U130="NS",$M130="NS"),0,IF(AND(U130="NA",$M130="NA"),0,IF(U130&lt;=$M130,0,1)))</f>
        <v>0</v>
      </c>
      <c r="AZ130" s="625">
        <f t="shared" ref="AZ130:AZ154" si="143">IF(OR(V130="NS",$N130="NS"),0,IF(AND(V130="NA",$N130="NA"),0,IF(V130&lt;=$N130,0,1)))</f>
        <v>0</v>
      </c>
      <c r="BA130" s="374">
        <f t="shared" ref="BA130:BA154" si="144">IF(OR(W130="NS",$K130="NS"),0,IF(AND(W130="NA",$K130="NA"),0,IF(W130&lt;=$K130,0,1)))</f>
        <v>0</v>
      </c>
      <c r="BB130" s="375">
        <f t="shared" ref="BB130:BB154" si="145">IF(OR(X130="NS",$L130="NS"),0,IF(AND(X130="NA",$L130="NA"),0,IF(X130&lt;=$L130,0,1)))</f>
        <v>0</v>
      </c>
      <c r="BC130" s="376">
        <f t="shared" ref="BC130:BC154" si="146">IF(OR(Y130="NS",$M130="NS"),0,IF(AND(Y130="NA",$M130="NA"),0,IF(Y130&lt;=$M130,0,1)))</f>
        <v>0</v>
      </c>
      <c r="BD130" s="482">
        <f t="shared" ref="BD130:BD154" si="147">IF(OR(Z130="NS",$N130="NS"),0,IF(AND(Z130="NA",$N130="NA"),0,IF(Z130&lt;=$N130,0,1)))</f>
        <v>0</v>
      </c>
      <c r="BE130" s="366">
        <f t="shared" ref="BE130:BE154" si="148">IF(OR(AA130="NS",$K130="NS"),0,IF(AND(AA130="NA",$K130="NA"),0,IF(AA130&lt;=$K130,0,1)))</f>
        <v>0</v>
      </c>
      <c r="BF130" s="622">
        <f t="shared" ref="BF130:BF154" si="149">IF(OR(AB130="NS",$L130="NS"),0,IF(AND(AB130="NA",$L130="NA"),0,IF(AB130&lt;=$L130,0,1)))</f>
        <v>0</v>
      </c>
      <c r="BG130" s="367">
        <f t="shared" ref="BG130:BG154" si="150">IF(OR(AC130="NS",$M130="NS"),0,IF(AND(AC130="NA",$M130="NA"),0,IF(AC130&lt;=$M130,0,1)))</f>
        <v>0</v>
      </c>
      <c r="BH130" s="625">
        <f t="shared" ref="BH130:BH154" si="151">IF(OR(AD130="NS",$N130="NS"),0,IF(AND(AD130="NA",$N130="NA"),0,IF(AD130&lt;=$N130,0,1)))</f>
        <v>0</v>
      </c>
      <c r="BI130" s="374">
        <f t="shared" ref="BI130:BI154" si="152">IF(OR(K258="NS",$K130="NS"),0,IF(AND(K258="NA",$K130="NA"),0,IF(K258&lt;=$K130,0,1)))</f>
        <v>0</v>
      </c>
      <c r="BJ130" s="375">
        <f t="shared" ref="BJ130:BJ154" si="153">IF(OR(L258="NS",$L130="NS"),0,IF(AND(L258="NA",$L130="NA"),0,IF(L258&lt;=$L130,0,1)))</f>
        <v>0</v>
      </c>
      <c r="BK130" s="376">
        <f t="shared" ref="BK130:BK154" si="154">IF(OR(M258="NS",$M130="NS"),0,IF(AND(M258="NA",$M130="NA"),0,IF(M258&lt;=$M130,0,1)))</f>
        <v>0</v>
      </c>
      <c r="BL130" s="482">
        <f t="shared" ref="BL130:BL154" si="155">IF(OR(N258="NS",$N130="NS"),0,IF(AND(N258="NA",$N130="NA"),0,IF(N258&lt;=$N130,0,1)))</f>
        <v>0</v>
      </c>
      <c r="BM130" s="366">
        <f t="shared" ref="BM130:BM154" si="156">IF(OR(O258="NS",$K130="NS"),0,IF(AND(O258="NA",$K130="NA"),0,IF(O258&lt;=$K130,0,1)))</f>
        <v>0</v>
      </c>
      <c r="BN130" s="622">
        <f t="shared" ref="BN130:BN154" si="157">IF(OR(P258="NS",$L130="NS"),0,IF(AND(P258="NA",$L130="NA"),0,IF(P258&lt;=$L130,0,1)))</f>
        <v>0</v>
      </c>
      <c r="BO130" s="367">
        <f t="shared" ref="BO130:BO154" si="158">IF(OR(Q258="NS",$M130="NS"),0,IF(AND(Q258="NA",$M130="NA"),0,IF(Q258&lt;=$M130,0,1)))</f>
        <v>0</v>
      </c>
      <c r="BP130" s="625">
        <f t="shared" ref="BP130:BP154" si="159">IF(OR(R258="NS",$N130="NS"),0,IF(AND(R258="NA",$N130="NA"),0,IF(R258&lt;=$N130,0,1)))</f>
        <v>0</v>
      </c>
      <c r="BQ130" s="374">
        <f t="shared" ref="BQ130:BQ154" si="160">IF(OR(S258="NS",$K130="NS"),0,IF(AND(S258="NA",$K130="NA"),0,IF(S258&lt;=$K130,0,1)))</f>
        <v>0</v>
      </c>
      <c r="BR130" s="375">
        <f t="shared" ref="BR130:BR154" si="161">IF(OR(T258="NS",$L130="NS"),0,IF(AND(T258="NA",$L130="NA"),0,IF(T258&lt;=$L130,0,1)))</f>
        <v>0</v>
      </c>
      <c r="BS130" s="376">
        <f t="shared" ref="BS130:BS154" si="162">IF(OR(U258="NS",$M130="NS"),0,IF(AND(U258="NA",$M130="NA"),0,IF(U258&lt;=$M130,0,1)))</f>
        <v>0</v>
      </c>
      <c r="BT130" s="482">
        <f t="shared" ref="BT130:BT154" si="163">IF(OR(V258="NS",$N130="NS"),0,IF(AND(V258="NA",$N130="NA"),0,IF(V258&lt;=$N130,0,1)))</f>
        <v>0</v>
      </c>
      <c r="BU130" s="366">
        <f t="shared" ref="BU130:BU154" si="164">IF(OR(W258="NS",$K130="NS"),0,IF(AND(W258="NA",$K130="NA"),0,IF(W258&lt;=$K130,0,1)))</f>
        <v>0</v>
      </c>
      <c r="BV130" s="622">
        <f t="shared" ref="BV130:BV154" si="165">IF(OR(X258="NS",$L130="NS"),0,IF(AND(X258="NA",$L130="NA"),0,IF(X258&lt;=$L130,0,1)))</f>
        <v>0</v>
      </c>
      <c r="BW130" s="367">
        <f t="shared" ref="BW130:BW154" si="166">IF(OR(Y258="NS",$M130="NS"),0,IF(AND(Y258="NA",$M130="NA"),0,IF(Y258&lt;=$M130,0,1)))</f>
        <v>0</v>
      </c>
      <c r="BX130" s="625">
        <f t="shared" ref="BX130:BX154" si="167">IF(OR(Z258="NS",$N130="NS"),0,IF(AND(Z258="NA",$N130="NA"),0,IF(Z258&lt;=$N130,0,1)))</f>
        <v>0</v>
      </c>
      <c r="BY130" s="374">
        <f t="shared" ref="BY130:BY154" si="168">IF(OR(AA258="NS",$K130="NS"),0,IF(AND(AA258="NA",$K130="NA"),0,IF(AA258&lt;=$K130,0,1)))</f>
        <v>0</v>
      </c>
      <c r="BZ130" s="375">
        <f t="shared" ref="BZ130:BZ154" si="169">IF(OR(AB258="NS",$L130="NS"),0,IF(AND(AB258="NA",$L130="NA"),0,IF(AB258&lt;=$L130,0,1)))</f>
        <v>0</v>
      </c>
      <c r="CA130" s="376">
        <f t="shared" ref="CA130:CA154" si="170">IF(OR(AC258="NS",$M130="NS"),0,IF(AND(AC258="NA",$M130="NA"),0,IF(AC258&lt;=$M130,0,1)))</f>
        <v>0</v>
      </c>
      <c r="CB130" s="482">
        <f t="shared" ref="CB130:CB154" si="171">IF(OR(AD258="NS",$N130="NS"),0,IF(AND(AD258="NA",$N130="NA"),0,IF(AD258&lt;=$N130,0,1)))</f>
        <v>0</v>
      </c>
      <c r="CC130" s="293">
        <f t="shared" si="129"/>
        <v>0</v>
      </c>
      <c r="CD130" s="294" t="str">
        <f>IF(CC130=0,"",
IF(SUM($CC$34:CC130)=1,CE130,
IF($CC$155&gt;SUM($CC$34:CC130),_xlfn.CONCAT(", ",CE130),
IF($CC$155=SUM($CC$34:CC130),_xlfn.CONCAT(" y ",CE130)))))</f>
        <v/>
      </c>
      <c r="CE130" s="89" t="s">
        <v>5276</v>
      </c>
      <c r="CG130" s="465">
        <f t="shared" si="130"/>
        <v>0</v>
      </c>
    </row>
    <row r="131" spans="1:85" ht="15" customHeight="1">
      <c r="A131" s="64"/>
      <c r="B131" s="11"/>
      <c r="C131" s="58" t="s">
        <v>5277</v>
      </c>
      <c r="D131" s="1144" t="str">
        <f>IF(CNGE_2025_M1_Secc5_Sub1!$D127="","",CNGE_2025_M1_Secc5_Sub1!$D127)</f>
        <v/>
      </c>
      <c r="E131" s="889"/>
      <c r="F131" s="890"/>
      <c r="G131" s="992"/>
      <c r="H131" s="884"/>
      <c r="I131" s="884"/>
      <c r="J131" s="885"/>
      <c r="K131" s="813"/>
      <c r="L131" s="813"/>
      <c r="M131" s="813"/>
      <c r="N131" s="813"/>
      <c r="O131" s="813"/>
      <c r="P131" s="813"/>
      <c r="Q131" s="813"/>
      <c r="R131" s="813"/>
      <c r="S131" s="813"/>
      <c r="T131" s="813"/>
      <c r="U131" s="813"/>
      <c r="V131" s="813"/>
      <c r="W131" s="813"/>
      <c r="X131" s="813"/>
      <c r="Y131" s="813"/>
      <c r="Z131" s="813"/>
      <c r="AA131" s="813"/>
      <c r="AB131" s="813"/>
      <c r="AC131" s="813"/>
      <c r="AD131" s="813"/>
      <c r="AG131" s="302">
        <f t="shared" si="126"/>
        <v>0</v>
      </c>
      <c r="AH131" s="321">
        <f t="shared" si="131"/>
        <v>0</v>
      </c>
      <c r="AI131" s="293">
        <f t="shared" si="127"/>
        <v>0</v>
      </c>
      <c r="AJ131" s="294" t="str">
        <f>IF(AI131=0,"",
IF(SUM($AI$34:AI131)=1,AK131,
IF($AI$155&gt;SUM($AI$34:AI131),_xlfn.CONCAT(", ",AK131),
IF($AI$155=SUM($AI$34:AI131),_xlfn.CONCAT(" y ",AK131)))))</f>
        <v/>
      </c>
      <c r="AK131" s="89" t="s">
        <v>5278</v>
      </c>
      <c r="AL131" s="612">
        <f t="shared" si="132"/>
        <v>0</v>
      </c>
      <c r="AM131" s="613">
        <f t="shared" si="133"/>
        <v>0</v>
      </c>
      <c r="AN131" s="614">
        <f t="shared" si="134"/>
        <v>0</v>
      </c>
      <c r="AO131" s="615">
        <f t="shared" si="135"/>
        <v>0</v>
      </c>
      <c r="AP131" s="338">
        <f t="shared" si="128"/>
        <v>0</v>
      </c>
      <c r="AQ131" s="294" t="str">
        <f>IF(AP131=0,"",
IF(SUM($AP$34:AP131)=1,AR131,
IF($AP$155&gt;SUM($AP$34:AP131),_xlfn.CONCAT(", ",AR131),
IF($AP$155=SUM($AP$34:AP131),_xlfn.CONCAT(" y ",AR131)))))</f>
        <v/>
      </c>
      <c r="AR131" s="368" t="s">
        <v>5278</v>
      </c>
      <c r="AS131" s="374">
        <f t="shared" si="136"/>
        <v>0</v>
      </c>
      <c r="AT131" s="375">
        <f t="shared" si="137"/>
        <v>0</v>
      </c>
      <c r="AU131" s="376">
        <f t="shared" si="138"/>
        <v>0</v>
      </c>
      <c r="AV131" s="482">
        <f t="shared" si="139"/>
        <v>0</v>
      </c>
      <c r="AW131" s="366">
        <f t="shared" si="140"/>
        <v>0</v>
      </c>
      <c r="AX131" s="622">
        <f t="shared" si="141"/>
        <v>0</v>
      </c>
      <c r="AY131" s="367">
        <f t="shared" si="142"/>
        <v>0</v>
      </c>
      <c r="AZ131" s="625">
        <f t="shared" si="143"/>
        <v>0</v>
      </c>
      <c r="BA131" s="374">
        <f t="shared" si="144"/>
        <v>0</v>
      </c>
      <c r="BB131" s="375">
        <f t="shared" si="145"/>
        <v>0</v>
      </c>
      <c r="BC131" s="376">
        <f t="shared" si="146"/>
        <v>0</v>
      </c>
      <c r="BD131" s="482">
        <f t="shared" si="147"/>
        <v>0</v>
      </c>
      <c r="BE131" s="366">
        <f t="shared" si="148"/>
        <v>0</v>
      </c>
      <c r="BF131" s="622">
        <f t="shared" si="149"/>
        <v>0</v>
      </c>
      <c r="BG131" s="367">
        <f t="shared" si="150"/>
        <v>0</v>
      </c>
      <c r="BH131" s="625">
        <f t="shared" si="151"/>
        <v>0</v>
      </c>
      <c r="BI131" s="374">
        <f t="shared" si="152"/>
        <v>0</v>
      </c>
      <c r="BJ131" s="375">
        <f t="shared" si="153"/>
        <v>0</v>
      </c>
      <c r="BK131" s="376">
        <f t="shared" si="154"/>
        <v>0</v>
      </c>
      <c r="BL131" s="482">
        <f t="shared" si="155"/>
        <v>0</v>
      </c>
      <c r="BM131" s="366">
        <f t="shared" si="156"/>
        <v>0</v>
      </c>
      <c r="BN131" s="622">
        <f t="shared" si="157"/>
        <v>0</v>
      </c>
      <c r="BO131" s="367">
        <f t="shared" si="158"/>
        <v>0</v>
      </c>
      <c r="BP131" s="625">
        <f t="shared" si="159"/>
        <v>0</v>
      </c>
      <c r="BQ131" s="374">
        <f t="shared" si="160"/>
        <v>0</v>
      </c>
      <c r="BR131" s="375">
        <f t="shared" si="161"/>
        <v>0</v>
      </c>
      <c r="BS131" s="376">
        <f t="shared" si="162"/>
        <v>0</v>
      </c>
      <c r="BT131" s="482">
        <f t="shared" si="163"/>
        <v>0</v>
      </c>
      <c r="BU131" s="366">
        <f t="shared" si="164"/>
        <v>0</v>
      </c>
      <c r="BV131" s="622">
        <f t="shared" si="165"/>
        <v>0</v>
      </c>
      <c r="BW131" s="367">
        <f t="shared" si="166"/>
        <v>0</v>
      </c>
      <c r="BX131" s="625">
        <f t="shared" si="167"/>
        <v>0</v>
      </c>
      <c r="BY131" s="374">
        <f t="shared" si="168"/>
        <v>0</v>
      </c>
      <c r="BZ131" s="375">
        <f t="shared" si="169"/>
        <v>0</v>
      </c>
      <c r="CA131" s="376">
        <f t="shared" si="170"/>
        <v>0</v>
      </c>
      <c r="CB131" s="482">
        <f t="shared" si="171"/>
        <v>0</v>
      </c>
      <c r="CC131" s="293">
        <f t="shared" si="129"/>
        <v>0</v>
      </c>
      <c r="CD131" s="294" t="str">
        <f>IF(CC131=0,"",
IF(SUM($CC$34:CC131)=1,CE131,
IF($CC$155&gt;SUM($CC$34:CC131),_xlfn.CONCAT(", ",CE131),
IF($CC$155=SUM($CC$34:CC131),_xlfn.CONCAT(" y ",CE131)))))</f>
        <v/>
      </c>
      <c r="CE131" s="89" t="s">
        <v>5278</v>
      </c>
      <c r="CG131" s="465">
        <f t="shared" si="130"/>
        <v>0</v>
      </c>
    </row>
    <row r="132" spans="1:85" ht="15" customHeight="1">
      <c r="A132" s="64"/>
      <c r="B132" s="11"/>
      <c r="C132" s="58" t="s">
        <v>5279</v>
      </c>
      <c r="D132" s="1144" t="str">
        <f>IF(CNGE_2025_M1_Secc5_Sub1!$D128="","",CNGE_2025_M1_Secc5_Sub1!$D128)</f>
        <v/>
      </c>
      <c r="E132" s="889"/>
      <c r="F132" s="890"/>
      <c r="G132" s="992"/>
      <c r="H132" s="884"/>
      <c r="I132" s="884"/>
      <c r="J132" s="885"/>
      <c r="K132" s="813"/>
      <c r="L132" s="813"/>
      <c r="M132" s="813"/>
      <c r="N132" s="813"/>
      <c r="O132" s="813"/>
      <c r="P132" s="813"/>
      <c r="Q132" s="813"/>
      <c r="R132" s="813"/>
      <c r="S132" s="813"/>
      <c r="T132" s="813"/>
      <c r="U132" s="813"/>
      <c r="V132" s="813"/>
      <c r="W132" s="813"/>
      <c r="X132" s="813"/>
      <c r="Y132" s="813"/>
      <c r="Z132" s="813"/>
      <c r="AA132" s="813"/>
      <c r="AB132" s="813"/>
      <c r="AC132" s="813"/>
      <c r="AD132" s="813"/>
      <c r="AG132" s="302">
        <f t="shared" si="126"/>
        <v>0</v>
      </c>
      <c r="AH132" s="321">
        <f t="shared" si="131"/>
        <v>0</v>
      </c>
      <c r="AI132" s="293">
        <f t="shared" si="127"/>
        <v>0</v>
      </c>
      <c r="AJ132" s="294" t="str">
        <f>IF(AI132=0,"",
IF(SUM($AI$34:AI132)=1,AK132,
IF($AI$155&gt;SUM($AI$34:AI132),_xlfn.CONCAT(", ",AK132),
IF($AI$155=SUM($AI$34:AI132),_xlfn.CONCAT(" y ",AK132)))))</f>
        <v/>
      </c>
      <c r="AK132" s="89" t="s">
        <v>5280</v>
      </c>
      <c r="AL132" s="612">
        <f t="shared" si="132"/>
        <v>0</v>
      </c>
      <c r="AM132" s="613">
        <f t="shared" si="133"/>
        <v>0</v>
      </c>
      <c r="AN132" s="614">
        <f t="shared" si="134"/>
        <v>0</v>
      </c>
      <c r="AO132" s="615">
        <f t="shared" si="135"/>
        <v>0</v>
      </c>
      <c r="AP132" s="338">
        <f t="shared" si="128"/>
        <v>0</v>
      </c>
      <c r="AQ132" s="294" t="str">
        <f>IF(AP132=0,"",
IF(SUM($AP$34:AP132)=1,AR132,
IF($AP$155&gt;SUM($AP$34:AP132),_xlfn.CONCAT(", ",AR132),
IF($AP$155=SUM($AP$34:AP132),_xlfn.CONCAT(" y ",AR132)))))</f>
        <v/>
      </c>
      <c r="AR132" s="368" t="s">
        <v>5280</v>
      </c>
      <c r="AS132" s="374">
        <f t="shared" si="136"/>
        <v>0</v>
      </c>
      <c r="AT132" s="375">
        <f t="shared" si="137"/>
        <v>0</v>
      </c>
      <c r="AU132" s="376">
        <f t="shared" si="138"/>
        <v>0</v>
      </c>
      <c r="AV132" s="482">
        <f t="shared" si="139"/>
        <v>0</v>
      </c>
      <c r="AW132" s="366">
        <f t="shared" si="140"/>
        <v>0</v>
      </c>
      <c r="AX132" s="622">
        <f t="shared" si="141"/>
        <v>0</v>
      </c>
      <c r="AY132" s="367">
        <f t="shared" si="142"/>
        <v>0</v>
      </c>
      <c r="AZ132" s="625">
        <f t="shared" si="143"/>
        <v>0</v>
      </c>
      <c r="BA132" s="374">
        <f t="shared" si="144"/>
        <v>0</v>
      </c>
      <c r="BB132" s="375">
        <f t="shared" si="145"/>
        <v>0</v>
      </c>
      <c r="BC132" s="376">
        <f t="shared" si="146"/>
        <v>0</v>
      </c>
      <c r="BD132" s="482">
        <f t="shared" si="147"/>
        <v>0</v>
      </c>
      <c r="BE132" s="366">
        <f t="shared" si="148"/>
        <v>0</v>
      </c>
      <c r="BF132" s="622">
        <f t="shared" si="149"/>
        <v>0</v>
      </c>
      <c r="BG132" s="367">
        <f t="shared" si="150"/>
        <v>0</v>
      </c>
      <c r="BH132" s="625">
        <f t="shared" si="151"/>
        <v>0</v>
      </c>
      <c r="BI132" s="374">
        <f t="shared" si="152"/>
        <v>0</v>
      </c>
      <c r="BJ132" s="375">
        <f t="shared" si="153"/>
        <v>0</v>
      </c>
      <c r="BK132" s="376">
        <f t="shared" si="154"/>
        <v>0</v>
      </c>
      <c r="BL132" s="482">
        <f t="shared" si="155"/>
        <v>0</v>
      </c>
      <c r="BM132" s="366">
        <f t="shared" si="156"/>
        <v>0</v>
      </c>
      <c r="BN132" s="622">
        <f t="shared" si="157"/>
        <v>0</v>
      </c>
      <c r="BO132" s="367">
        <f t="shared" si="158"/>
        <v>0</v>
      </c>
      <c r="BP132" s="625">
        <f t="shared" si="159"/>
        <v>0</v>
      </c>
      <c r="BQ132" s="374">
        <f t="shared" si="160"/>
        <v>0</v>
      </c>
      <c r="BR132" s="375">
        <f t="shared" si="161"/>
        <v>0</v>
      </c>
      <c r="BS132" s="376">
        <f t="shared" si="162"/>
        <v>0</v>
      </c>
      <c r="BT132" s="482">
        <f t="shared" si="163"/>
        <v>0</v>
      </c>
      <c r="BU132" s="366">
        <f t="shared" si="164"/>
        <v>0</v>
      </c>
      <c r="BV132" s="622">
        <f t="shared" si="165"/>
        <v>0</v>
      </c>
      <c r="BW132" s="367">
        <f t="shared" si="166"/>
        <v>0</v>
      </c>
      <c r="BX132" s="625">
        <f t="shared" si="167"/>
        <v>0</v>
      </c>
      <c r="BY132" s="374">
        <f t="shared" si="168"/>
        <v>0</v>
      </c>
      <c r="BZ132" s="375">
        <f t="shared" si="169"/>
        <v>0</v>
      </c>
      <c r="CA132" s="376">
        <f t="shared" si="170"/>
        <v>0</v>
      </c>
      <c r="CB132" s="482">
        <f t="shared" si="171"/>
        <v>0</v>
      </c>
      <c r="CC132" s="293">
        <f t="shared" si="129"/>
        <v>0</v>
      </c>
      <c r="CD132" s="294" t="str">
        <f>IF(CC132=0,"",
IF(SUM($CC$34:CC132)=1,CE132,
IF($CC$155&gt;SUM($CC$34:CC132),_xlfn.CONCAT(", ",CE132),
IF($CC$155=SUM($CC$34:CC132),_xlfn.CONCAT(" y ",CE132)))))</f>
        <v/>
      </c>
      <c r="CE132" s="89" t="s">
        <v>5280</v>
      </c>
      <c r="CG132" s="465">
        <f t="shared" si="130"/>
        <v>0</v>
      </c>
    </row>
    <row r="133" spans="1:85" ht="15" customHeight="1">
      <c r="A133" s="64"/>
      <c r="B133" s="11"/>
      <c r="C133" s="58" t="s">
        <v>5281</v>
      </c>
      <c r="D133" s="1144" t="str">
        <f>IF(CNGE_2025_M1_Secc5_Sub1!$D129="","",CNGE_2025_M1_Secc5_Sub1!$D129)</f>
        <v/>
      </c>
      <c r="E133" s="889"/>
      <c r="F133" s="890"/>
      <c r="G133" s="992"/>
      <c r="H133" s="884"/>
      <c r="I133" s="884"/>
      <c r="J133" s="885"/>
      <c r="K133" s="813"/>
      <c r="L133" s="813"/>
      <c r="M133" s="813"/>
      <c r="N133" s="813"/>
      <c r="O133" s="813"/>
      <c r="P133" s="813"/>
      <c r="Q133" s="813"/>
      <c r="R133" s="813"/>
      <c r="S133" s="813"/>
      <c r="T133" s="813"/>
      <c r="U133" s="813"/>
      <c r="V133" s="813"/>
      <c r="W133" s="813"/>
      <c r="X133" s="813"/>
      <c r="Y133" s="813"/>
      <c r="Z133" s="813"/>
      <c r="AA133" s="813"/>
      <c r="AB133" s="813"/>
      <c r="AC133" s="813"/>
      <c r="AD133" s="813"/>
      <c r="AG133" s="302">
        <f t="shared" si="126"/>
        <v>0</v>
      </c>
      <c r="AH133" s="321">
        <f t="shared" si="131"/>
        <v>0</v>
      </c>
      <c r="AI133" s="293">
        <f t="shared" si="127"/>
        <v>0</v>
      </c>
      <c r="AJ133" s="294" t="str">
        <f>IF(AI133=0,"",
IF(SUM($AI$34:AI133)=1,AK133,
IF($AI$155&gt;SUM($AI$34:AI133),_xlfn.CONCAT(", ",AK133),
IF($AI$155=SUM($AI$34:AI133),_xlfn.CONCAT(" y ",AK133)))))</f>
        <v/>
      </c>
      <c r="AK133" s="89" t="s">
        <v>5282</v>
      </c>
      <c r="AL133" s="612">
        <f t="shared" si="132"/>
        <v>0</v>
      </c>
      <c r="AM133" s="613">
        <f t="shared" si="133"/>
        <v>0</v>
      </c>
      <c r="AN133" s="614">
        <f t="shared" si="134"/>
        <v>0</v>
      </c>
      <c r="AO133" s="615">
        <f t="shared" si="135"/>
        <v>0</v>
      </c>
      <c r="AP133" s="338">
        <f t="shared" si="128"/>
        <v>0</v>
      </c>
      <c r="AQ133" s="294" t="str">
        <f>IF(AP133=0,"",
IF(SUM($AP$34:AP133)=1,AR133,
IF($AP$155&gt;SUM($AP$34:AP133),_xlfn.CONCAT(", ",AR133),
IF($AP$155=SUM($AP$34:AP133),_xlfn.CONCAT(" y ",AR133)))))</f>
        <v/>
      </c>
      <c r="AR133" s="368" t="s">
        <v>5282</v>
      </c>
      <c r="AS133" s="374">
        <f t="shared" si="136"/>
        <v>0</v>
      </c>
      <c r="AT133" s="375">
        <f t="shared" si="137"/>
        <v>0</v>
      </c>
      <c r="AU133" s="376">
        <f t="shared" si="138"/>
        <v>0</v>
      </c>
      <c r="AV133" s="482">
        <f t="shared" si="139"/>
        <v>0</v>
      </c>
      <c r="AW133" s="366">
        <f t="shared" si="140"/>
        <v>0</v>
      </c>
      <c r="AX133" s="622">
        <f t="shared" si="141"/>
        <v>0</v>
      </c>
      <c r="AY133" s="367">
        <f t="shared" si="142"/>
        <v>0</v>
      </c>
      <c r="AZ133" s="625">
        <f t="shared" si="143"/>
        <v>0</v>
      </c>
      <c r="BA133" s="374">
        <f t="shared" si="144"/>
        <v>0</v>
      </c>
      <c r="BB133" s="375">
        <f t="shared" si="145"/>
        <v>0</v>
      </c>
      <c r="BC133" s="376">
        <f t="shared" si="146"/>
        <v>0</v>
      </c>
      <c r="BD133" s="482">
        <f t="shared" si="147"/>
        <v>0</v>
      </c>
      <c r="BE133" s="366">
        <f t="shared" si="148"/>
        <v>0</v>
      </c>
      <c r="BF133" s="622">
        <f t="shared" si="149"/>
        <v>0</v>
      </c>
      <c r="BG133" s="367">
        <f t="shared" si="150"/>
        <v>0</v>
      </c>
      <c r="BH133" s="625">
        <f t="shared" si="151"/>
        <v>0</v>
      </c>
      <c r="BI133" s="374">
        <f t="shared" si="152"/>
        <v>0</v>
      </c>
      <c r="BJ133" s="375">
        <f t="shared" si="153"/>
        <v>0</v>
      </c>
      <c r="BK133" s="376">
        <f t="shared" si="154"/>
        <v>0</v>
      </c>
      <c r="BL133" s="482">
        <f t="shared" si="155"/>
        <v>0</v>
      </c>
      <c r="BM133" s="366">
        <f t="shared" si="156"/>
        <v>0</v>
      </c>
      <c r="BN133" s="622">
        <f t="shared" si="157"/>
        <v>0</v>
      </c>
      <c r="BO133" s="367">
        <f t="shared" si="158"/>
        <v>0</v>
      </c>
      <c r="BP133" s="625">
        <f t="shared" si="159"/>
        <v>0</v>
      </c>
      <c r="BQ133" s="374">
        <f t="shared" si="160"/>
        <v>0</v>
      </c>
      <c r="BR133" s="375">
        <f t="shared" si="161"/>
        <v>0</v>
      </c>
      <c r="BS133" s="376">
        <f t="shared" si="162"/>
        <v>0</v>
      </c>
      <c r="BT133" s="482">
        <f t="shared" si="163"/>
        <v>0</v>
      </c>
      <c r="BU133" s="366">
        <f t="shared" si="164"/>
        <v>0</v>
      </c>
      <c r="BV133" s="622">
        <f t="shared" si="165"/>
        <v>0</v>
      </c>
      <c r="BW133" s="367">
        <f t="shared" si="166"/>
        <v>0</v>
      </c>
      <c r="BX133" s="625">
        <f t="shared" si="167"/>
        <v>0</v>
      </c>
      <c r="BY133" s="374">
        <f t="shared" si="168"/>
        <v>0</v>
      </c>
      <c r="BZ133" s="375">
        <f t="shared" si="169"/>
        <v>0</v>
      </c>
      <c r="CA133" s="376">
        <f t="shared" si="170"/>
        <v>0</v>
      </c>
      <c r="CB133" s="482">
        <f t="shared" si="171"/>
        <v>0</v>
      </c>
      <c r="CC133" s="293">
        <f t="shared" si="129"/>
        <v>0</v>
      </c>
      <c r="CD133" s="294" t="str">
        <f>IF(CC133=0,"",
IF(SUM($CC$34:CC133)=1,CE133,
IF($CC$155&gt;SUM($CC$34:CC133),_xlfn.CONCAT(", ",CE133),
IF($CC$155=SUM($CC$34:CC133),_xlfn.CONCAT(" y ",CE133)))))</f>
        <v/>
      </c>
      <c r="CE133" s="89" t="s">
        <v>5282</v>
      </c>
      <c r="CG133" s="465">
        <f t="shared" si="130"/>
        <v>0</v>
      </c>
    </row>
    <row r="134" spans="1:85" ht="15" customHeight="1">
      <c r="A134" s="64"/>
      <c r="B134" s="11"/>
      <c r="C134" s="58" t="s">
        <v>5283</v>
      </c>
      <c r="D134" s="1144" t="str">
        <f>IF(CNGE_2025_M1_Secc5_Sub1!$D130="","",CNGE_2025_M1_Secc5_Sub1!$D130)</f>
        <v/>
      </c>
      <c r="E134" s="889"/>
      <c r="F134" s="890"/>
      <c r="G134" s="992"/>
      <c r="H134" s="884"/>
      <c r="I134" s="884"/>
      <c r="J134" s="885"/>
      <c r="K134" s="813"/>
      <c r="L134" s="813"/>
      <c r="M134" s="813"/>
      <c r="N134" s="813"/>
      <c r="O134" s="813"/>
      <c r="P134" s="813"/>
      <c r="Q134" s="813"/>
      <c r="R134" s="813"/>
      <c r="S134" s="813"/>
      <c r="T134" s="813"/>
      <c r="U134" s="813"/>
      <c r="V134" s="813"/>
      <c r="W134" s="813"/>
      <c r="X134" s="813"/>
      <c r="Y134" s="813"/>
      <c r="Z134" s="813"/>
      <c r="AA134" s="813"/>
      <c r="AB134" s="813"/>
      <c r="AC134" s="813"/>
      <c r="AD134" s="813"/>
      <c r="AG134" s="302">
        <f t="shared" si="126"/>
        <v>0</v>
      </c>
      <c r="AH134" s="321">
        <f t="shared" si="131"/>
        <v>0</v>
      </c>
      <c r="AI134" s="293">
        <f t="shared" si="127"/>
        <v>0</v>
      </c>
      <c r="AJ134" s="294" t="str">
        <f>IF(AI134=0,"",
IF(SUM($AI$34:AI134)=1,AK134,
IF($AI$155&gt;SUM($AI$34:AI134),_xlfn.CONCAT(", ",AK134),
IF($AI$155=SUM($AI$34:AI134),_xlfn.CONCAT(" y ",AK134)))))</f>
        <v/>
      </c>
      <c r="AK134" s="89" t="s">
        <v>5284</v>
      </c>
      <c r="AL134" s="612">
        <f t="shared" si="132"/>
        <v>0</v>
      </c>
      <c r="AM134" s="613">
        <f t="shared" si="133"/>
        <v>0</v>
      </c>
      <c r="AN134" s="614">
        <f t="shared" si="134"/>
        <v>0</v>
      </c>
      <c r="AO134" s="615">
        <f t="shared" si="135"/>
        <v>0</v>
      </c>
      <c r="AP134" s="338">
        <f t="shared" si="128"/>
        <v>0</v>
      </c>
      <c r="AQ134" s="294" t="str">
        <f>IF(AP134=0,"",
IF(SUM($AP$34:AP134)=1,AR134,
IF($AP$155&gt;SUM($AP$34:AP134),_xlfn.CONCAT(", ",AR134),
IF($AP$155=SUM($AP$34:AP134),_xlfn.CONCAT(" y ",AR134)))))</f>
        <v/>
      </c>
      <c r="AR134" s="368" t="s">
        <v>5284</v>
      </c>
      <c r="AS134" s="374">
        <f t="shared" si="136"/>
        <v>0</v>
      </c>
      <c r="AT134" s="375">
        <f t="shared" si="137"/>
        <v>0</v>
      </c>
      <c r="AU134" s="376">
        <f t="shared" si="138"/>
        <v>0</v>
      </c>
      <c r="AV134" s="482">
        <f t="shared" si="139"/>
        <v>0</v>
      </c>
      <c r="AW134" s="366">
        <f t="shared" si="140"/>
        <v>0</v>
      </c>
      <c r="AX134" s="622">
        <f t="shared" si="141"/>
        <v>0</v>
      </c>
      <c r="AY134" s="367">
        <f t="shared" si="142"/>
        <v>0</v>
      </c>
      <c r="AZ134" s="625">
        <f t="shared" si="143"/>
        <v>0</v>
      </c>
      <c r="BA134" s="374">
        <f t="shared" si="144"/>
        <v>0</v>
      </c>
      <c r="BB134" s="375">
        <f t="shared" si="145"/>
        <v>0</v>
      </c>
      <c r="BC134" s="376">
        <f t="shared" si="146"/>
        <v>0</v>
      </c>
      <c r="BD134" s="482">
        <f t="shared" si="147"/>
        <v>0</v>
      </c>
      <c r="BE134" s="366">
        <f t="shared" si="148"/>
        <v>0</v>
      </c>
      <c r="BF134" s="622">
        <f t="shared" si="149"/>
        <v>0</v>
      </c>
      <c r="BG134" s="367">
        <f t="shared" si="150"/>
        <v>0</v>
      </c>
      <c r="BH134" s="625">
        <f t="shared" si="151"/>
        <v>0</v>
      </c>
      <c r="BI134" s="374">
        <f t="shared" si="152"/>
        <v>0</v>
      </c>
      <c r="BJ134" s="375">
        <f t="shared" si="153"/>
        <v>0</v>
      </c>
      <c r="BK134" s="376">
        <f t="shared" si="154"/>
        <v>0</v>
      </c>
      <c r="BL134" s="482">
        <f t="shared" si="155"/>
        <v>0</v>
      </c>
      <c r="BM134" s="366">
        <f t="shared" si="156"/>
        <v>0</v>
      </c>
      <c r="BN134" s="622">
        <f t="shared" si="157"/>
        <v>0</v>
      </c>
      <c r="BO134" s="367">
        <f t="shared" si="158"/>
        <v>0</v>
      </c>
      <c r="BP134" s="625">
        <f t="shared" si="159"/>
        <v>0</v>
      </c>
      <c r="BQ134" s="374">
        <f t="shared" si="160"/>
        <v>0</v>
      </c>
      <c r="BR134" s="375">
        <f t="shared" si="161"/>
        <v>0</v>
      </c>
      <c r="BS134" s="376">
        <f t="shared" si="162"/>
        <v>0</v>
      </c>
      <c r="BT134" s="482">
        <f t="shared" si="163"/>
        <v>0</v>
      </c>
      <c r="BU134" s="366">
        <f t="shared" si="164"/>
        <v>0</v>
      </c>
      <c r="BV134" s="622">
        <f t="shared" si="165"/>
        <v>0</v>
      </c>
      <c r="BW134" s="367">
        <f t="shared" si="166"/>
        <v>0</v>
      </c>
      <c r="BX134" s="625">
        <f t="shared" si="167"/>
        <v>0</v>
      </c>
      <c r="BY134" s="374">
        <f t="shared" si="168"/>
        <v>0</v>
      </c>
      <c r="BZ134" s="375">
        <f t="shared" si="169"/>
        <v>0</v>
      </c>
      <c r="CA134" s="376">
        <f t="shared" si="170"/>
        <v>0</v>
      </c>
      <c r="CB134" s="482">
        <f t="shared" si="171"/>
        <v>0</v>
      </c>
      <c r="CC134" s="293">
        <f t="shared" si="129"/>
        <v>0</v>
      </c>
      <c r="CD134" s="294" t="str">
        <f>IF(CC134=0,"",
IF(SUM($CC$34:CC134)=1,CE134,
IF($CC$155&gt;SUM($CC$34:CC134),_xlfn.CONCAT(", ",CE134),
IF($CC$155=SUM($CC$34:CC134),_xlfn.CONCAT(" y ",CE134)))))</f>
        <v/>
      </c>
      <c r="CE134" s="89" t="s">
        <v>5284</v>
      </c>
      <c r="CG134" s="465">
        <f t="shared" si="130"/>
        <v>0</v>
      </c>
    </row>
    <row r="135" spans="1:85" ht="15" customHeight="1">
      <c r="A135" s="64"/>
      <c r="B135" s="11"/>
      <c r="C135" s="61" t="s">
        <v>5285</v>
      </c>
      <c r="D135" s="1144" t="str">
        <f>IF(CNGE_2025_M1_Secc5_Sub1!$D131="","",CNGE_2025_M1_Secc5_Sub1!$D131)</f>
        <v/>
      </c>
      <c r="E135" s="889"/>
      <c r="F135" s="890"/>
      <c r="G135" s="992"/>
      <c r="H135" s="884"/>
      <c r="I135" s="884"/>
      <c r="J135" s="885"/>
      <c r="K135" s="813"/>
      <c r="L135" s="813"/>
      <c r="M135" s="813"/>
      <c r="N135" s="813"/>
      <c r="O135" s="813"/>
      <c r="P135" s="813"/>
      <c r="Q135" s="813"/>
      <c r="R135" s="813"/>
      <c r="S135" s="813"/>
      <c r="T135" s="813"/>
      <c r="U135" s="813"/>
      <c r="V135" s="813"/>
      <c r="W135" s="813"/>
      <c r="X135" s="813"/>
      <c r="Y135" s="813"/>
      <c r="Z135" s="813"/>
      <c r="AA135" s="813"/>
      <c r="AB135" s="813"/>
      <c r="AC135" s="813"/>
      <c r="AD135" s="813"/>
      <c r="AG135" s="302">
        <f t="shared" si="126"/>
        <v>0</v>
      </c>
      <c r="AH135" s="321">
        <f t="shared" si="131"/>
        <v>0</v>
      </c>
      <c r="AI135" s="293">
        <f t="shared" si="127"/>
        <v>0</v>
      </c>
      <c r="AJ135" s="294" t="str">
        <f>IF(AI135=0,"",
IF(SUM($AI$34:AI135)=1,AK135,
IF($AI$155&gt;SUM($AI$34:AI135),_xlfn.CONCAT(", ",AK135),
IF($AI$155=SUM($AI$34:AI135),_xlfn.CONCAT(" y ",AK135)))))</f>
        <v/>
      </c>
      <c r="AK135" s="89" t="s">
        <v>5286</v>
      </c>
      <c r="AL135" s="612">
        <f t="shared" si="132"/>
        <v>0</v>
      </c>
      <c r="AM135" s="613">
        <f t="shared" si="133"/>
        <v>0</v>
      </c>
      <c r="AN135" s="614">
        <f t="shared" si="134"/>
        <v>0</v>
      </c>
      <c r="AO135" s="615">
        <f t="shared" si="135"/>
        <v>0</v>
      </c>
      <c r="AP135" s="338">
        <f t="shared" si="128"/>
        <v>0</v>
      </c>
      <c r="AQ135" s="294" t="str">
        <f>IF(AP135=0,"",
IF(SUM($AP$34:AP135)=1,AR135,
IF($AP$155&gt;SUM($AP$34:AP135),_xlfn.CONCAT(", ",AR135),
IF($AP$155=SUM($AP$34:AP135),_xlfn.CONCAT(" y ",AR135)))))</f>
        <v/>
      </c>
      <c r="AR135" s="368" t="s">
        <v>5286</v>
      </c>
      <c r="AS135" s="374">
        <f t="shared" si="136"/>
        <v>0</v>
      </c>
      <c r="AT135" s="375">
        <f t="shared" si="137"/>
        <v>0</v>
      </c>
      <c r="AU135" s="376">
        <f t="shared" si="138"/>
        <v>0</v>
      </c>
      <c r="AV135" s="482">
        <f t="shared" si="139"/>
        <v>0</v>
      </c>
      <c r="AW135" s="366">
        <f t="shared" si="140"/>
        <v>0</v>
      </c>
      <c r="AX135" s="622">
        <f t="shared" si="141"/>
        <v>0</v>
      </c>
      <c r="AY135" s="367">
        <f t="shared" si="142"/>
        <v>0</v>
      </c>
      <c r="AZ135" s="625">
        <f t="shared" si="143"/>
        <v>0</v>
      </c>
      <c r="BA135" s="374">
        <f t="shared" si="144"/>
        <v>0</v>
      </c>
      <c r="BB135" s="375">
        <f t="shared" si="145"/>
        <v>0</v>
      </c>
      <c r="BC135" s="376">
        <f t="shared" si="146"/>
        <v>0</v>
      </c>
      <c r="BD135" s="482">
        <f t="shared" si="147"/>
        <v>0</v>
      </c>
      <c r="BE135" s="366">
        <f t="shared" si="148"/>
        <v>0</v>
      </c>
      <c r="BF135" s="622">
        <f t="shared" si="149"/>
        <v>0</v>
      </c>
      <c r="BG135" s="367">
        <f t="shared" si="150"/>
        <v>0</v>
      </c>
      <c r="BH135" s="625">
        <f t="shared" si="151"/>
        <v>0</v>
      </c>
      <c r="BI135" s="374">
        <f t="shared" si="152"/>
        <v>0</v>
      </c>
      <c r="BJ135" s="375">
        <f t="shared" si="153"/>
        <v>0</v>
      </c>
      <c r="BK135" s="376">
        <f t="shared" si="154"/>
        <v>0</v>
      </c>
      <c r="BL135" s="482">
        <f t="shared" si="155"/>
        <v>0</v>
      </c>
      <c r="BM135" s="366">
        <f t="shared" si="156"/>
        <v>0</v>
      </c>
      <c r="BN135" s="622">
        <f t="shared" si="157"/>
        <v>0</v>
      </c>
      <c r="BO135" s="367">
        <f t="shared" si="158"/>
        <v>0</v>
      </c>
      <c r="BP135" s="625">
        <f t="shared" si="159"/>
        <v>0</v>
      </c>
      <c r="BQ135" s="374">
        <f t="shared" si="160"/>
        <v>0</v>
      </c>
      <c r="BR135" s="375">
        <f t="shared" si="161"/>
        <v>0</v>
      </c>
      <c r="BS135" s="376">
        <f t="shared" si="162"/>
        <v>0</v>
      </c>
      <c r="BT135" s="482">
        <f t="shared" si="163"/>
        <v>0</v>
      </c>
      <c r="BU135" s="366">
        <f t="shared" si="164"/>
        <v>0</v>
      </c>
      <c r="BV135" s="622">
        <f t="shared" si="165"/>
        <v>0</v>
      </c>
      <c r="BW135" s="367">
        <f t="shared" si="166"/>
        <v>0</v>
      </c>
      <c r="BX135" s="625">
        <f t="shared" si="167"/>
        <v>0</v>
      </c>
      <c r="BY135" s="374">
        <f t="shared" si="168"/>
        <v>0</v>
      </c>
      <c r="BZ135" s="375">
        <f t="shared" si="169"/>
        <v>0</v>
      </c>
      <c r="CA135" s="376">
        <f t="shared" si="170"/>
        <v>0</v>
      </c>
      <c r="CB135" s="482">
        <f t="shared" si="171"/>
        <v>0</v>
      </c>
      <c r="CC135" s="293">
        <f t="shared" si="129"/>
        <v>0</v>
      </c>
      <c r="CD135" s="294" t="str">
        <f>IF(CC135=0,"",
IF(SUM($CC$34:CC135)=1,CE135,
IF($CC$155&gt;SUM($CC$34:CC135),_xlfn.CONCAT(", ",CE135),
IF($CC$155=SUM($CC$34:CC135),_xlfn.CONCAT(" y ",CE135)))))</f>
        <v/>
      </c>
      <c r="CE135" s="89" t="s">
        <v>5286</v>
      </c>
      <c r="CG135" s="465">
        <f t="shared" si="130"/>
        <v>0</v>
      </c>
    </row>
    <row r="136" spans="1:85" ht="15" customHeight="1">
      <c r="A136" s="64"/>
      <c r="B136" s="11"/>
      <c r="C136" s="61" t="s">
        <v>5287</v>
      </c>
      <c r="D136" s="1144" t="str">
        <f>IF(CNGE_2025_M1_Secc5_Sub1!$D132="","",CNGE_2025_M1_Secc5_Sub1!$D132)</f>
        <v/>
      </c>
      <c r="E136" s="889"/>
      <c r="F136" s="890"/>
      <c r="G136" s="992"/>
      <c r="H136" s="884"/>
      <c r="I136" s="884"/>
      <c r="J136" s="885"/>
      <c r="K136" s="813"/>
      <c r="L136" s="813"/>
      <c r="M136" s="813"/>
      <c r="N136" s="813"/>
      <c r="O136" s="813"/>
      <c r="P136" s="813"/>
      <c r="Q136" s="813"/>
      <c r="R136" s="813"/>
      <c r="S136" s="813"/>
      <c r="T136" s="813"/>
      <c r="U136" s="813"/>
      <c r="V136" s="813"/>
      <c r="W136" s="813"/>
      <c r="X136" s="813"/>
      <c r="Y136" s="813"/>
      <c r="Z136" s="813"/>
      <c r="AA136" s="813"/>
      <c r="AB136" s="813"/>
      <c r="AC136" s="813"/>
      <c r="AD136" s="813"/>
      <c r="AG136" s="302">
        <f t="shared" si="126"/>
        <v>0</v>
      </c>
      <c r="AH136" s="321">
        <f t="shared" si="131"/>
        <v>0</v>
      </c>
      <c r="AI136" s="293">
        <f t="shared" si="127"/>
        <v>0</v>
      </c>
      <c r="AJ136" s="294" t="str">
        <f>IF(AI136=0,"",
IF(SUM($AI$34:AI136)=1,AK136,
IF($AI$155&gt;SUM($AI$34:AI136),_xlfn.CONCAT(", ",AK136),
IF($AI$155=SUM($AI$34:AI136),_xlfn.CONCAT(" y ",AK136)))))</f>
        <v/>
      </c>
      <c r="AK136" s="89" t="s">
        <v>5288</v>
      </c>
      <c r="AL136" s="612">
        <f t="shared" si="132"/>
        <v>0</v>
      </c>
      <c r="AM136" s="613">
        <f t="shared" si="133"/>
        <v>0</v>
      </c>
      <c r="AN136" s="614">
        <f t="shared" si="134"/>
        <v>0</v>
      </c>
      <c r="AO136" s="615">
        <f t="shared" si="135"/>
        <v>0</v>
      </c>
      <c r="AP136" s="338">
        <f t="shared" si="128"/>
        <v>0</v>
      </c>
      <c r="AQ136" s="294" t="str">
        <f>IF(AP136=0,"",
IF(SUM($AP$34:AP136)=1,AR136,
IF($AP$155&gt;SUM($AP$34:AP136),_xlfn.CONCAT(", ",AR136),
IF($AP$155=SUM($AP$34:AP136),_xlfn.CONCAT(" y ",AR136)))))</f>
        <v/>
      </c>
      <c r="AR136" s="368" t="s">
        <v>5288</v>
      </c>
      <c r="AS136" s="374">
        <f t="shared" si="136"/>
        <v>0</v>
      </c>
      <c r="AT136" s="375">
        <f t="shared" si="137"/>
        <v>0</v>
      </c>
      <c r="AU136" s="376">
        <f t="shared" si="138"/>
        <v>0</v>
      </c>
      <c r="AV136" s="482">
        <f t="shared" si="139"/>
        <v>0</v>
      </c>
      <c r="AW136" s="366">
        <f t="shared" si="140"/>
        <v>0</v>
      </c>
      <c r="AX136" s="622">
        <f t="shared" si="141"/>
        <v>0</v>
      </c>
      <c r="AY136" s="367">
        <f t="shared" si="142"/>
        <v>0</v>
      </c>
      <c r="AZ136" s="625">
        <f t="shared" si="143"/>
        <v>0</v>
      </c>
      <c r="BA136" s="374">
        <f t="shared" si="144"/>
        <v>0</v>
      </c>
      <c r="BB136" s="375">
        <f t="shared" si="145"/>
        <v>0</v>
      </c>
      <c r="BC136" s="376">
        <f t="shared" si="146"/>
        <v>0</v>
      </c>
      <c r="BD136" s="482">
        <f t="shared" si="147"/>
        <v>0</v>
      </c>
      <c r="BE136" s="366">
        <f t="shared" si="148"/>
        <v>0</v>
      </c>
      <c r="BF136" s="622">
        <f t="shared" si="149"/>
        <v>0</v>
      </c>
      <c r="BG136" s="367">
        <f t="shared" si="150"/>
        <v>0</v>
      </c>
      <c r="BH136" s="625">
        <f t="shared" si="151"/>
        <v>0</v>
      </c>
      <c r="BI136" s="374">
        <f t="shared" si="152"/>
        <v>0</v>
      </c>
      <c r="BJ136" s="375">
        <f t="shared" si="153"/>
        <v>0</v>
      </c>
      <c r="BK136" s="376">
        <f t="shared" si="154"/>
        <v>0</v>
      </c>
      <c r="BL136" s="482">
        <f t="shared" si="155"/>
        <v>0</v>
      </c>
      <c r="BM136" s="366">
        <f t="shared" si="156"/>
        <v>0</v>
      </c>
      <c r="BN136" s="622">
        <f t="shared" si="157"/>
        <v>0</v>
      </c>
      <c r="BO136" s="367">
        <f t="shared" si="158"/>
        <v>0</v>
      </c>
      <c r="BP136" s="625">
        <f t="shared" si="159"/>
        <v>0</v>
      </c>
      <c r="BQ136" s="374">
        <f t="shared" si="160"/>
        <v>0</v>
      </c>
      <c r="BR136" s="375">
        <f t="shared" si="161"/>
        <v>0</v>
      </c>
      <c r="BS136" s="376">
        <f t="shared" si="162"/>
        <v>0</v>
      </c>
      <c r="BT136" s="482">
        <f t="shared" si="163"/>
        <v>0</v>
      </c>
      <c r="BU136" s="366">
        <f t="shared" si="164"/>
        <v>0</v>
      </c>
      <c r="BV136" s="622">
        <f t="shared" si="165"/>
        <v>0</v>
      </c>
      <c r="BW136" s="367">
        <f t="shared" si="166"/>
        <v>0</v>
      </c>
      <c r="BX136" s="625">
        <f t="shared" si="167"/>
        <v>0</v>
      </c>
      <c r="BY136" s="374">
        <f t="shared" si="168"/>
        <v>0</v>
      </c>
      <c r="BZ136" s="375">
        <f t="shared" si="169"/>
        <v>0</v>
      </c>
      <c r="CA136" s="376">
        <f t="shared" si="170"/>
        <v>0</v>
      </c>
      <c r="CB136" s="482">
        <f t="shared" si="171"/>
        <v>0</v>
      </c>
      <c r="CC136" s="293">
        <f t="shared" si="129"/>
        <v>0</v>
      </c>
      <c r="CD136" s="294" t="str">
        <f>IF(CC136=0,"",
IF(SUM($CC$34:CC136)=1,CE136,
IF($CC$155&gt;SUM($CC$34:CC136),_xlfn.CONCAT(", ",CE136),
IF($CC$155=SUM($CC$34:CC136),_xlfn.CONCAT(" y ",CE136)))))</f>
        <v/>
      </c>
      <c r="CE136" s="89" t="s">
        <v>5288</v>
      </c>
      <c r="CG136" s="465">
        <f t="shared" si="130"/>
        <v>0</v>
      </c>
    </row>
    <row r="137" spans="1:85" ht="15" customHeight="1">
      <c r="A137" s="64"/>
      <c r="B137" s="11"/>
      <c r="C137" s="61" t="s">
        <v>5289</v>
      </c>
      <c r="D137" s="1144" t="str">
        <f>IF(CNGE_2025_M1_Secc5_Sub1!$D133="","",CNGE_2025_M1_Secc5_Sub1!$D133)</f>
        <v/>
      </c>
      <c r="E137" s="889"/>
      <c r="F137" s="890"/>
      <c r="G137" s="992"/>
      <c r="H137" s="884"/>
      <c r="I137" s="884"/>
      <c r="J137" s="885"/>
      <c r="K137" s="813"/>
      <c r="L137" s="813"/>
      <c r="M137" s="813"/>
      <c r="N137" s="813"/>
      <c r="O137" s="813"/>
      <c r="P137" s="813"/>
      <c r="Q137" s="813"/>
      <c r="R137" s="813"/>
      <c r="S137" s="813"/>
      <c r="T137" s="813"/>
      <c r="U137" s="813"/>
      <c r="V137" s="813"/>
      <c r="W137" s="813"/>
      <c r="X137" s="813"/>
      <c r="Y137" s="813"/>
      <c r="Z137" s="813"/>
      <c r="AA137" s="813"/>
      <c r="AB137" s="813"/>
      <c r="AC137" s="813"/>
      <c r="AD137" s="813"/>
      <c r="AG137" s="302">
        <f t="shared" si="126"/>
        <v>0</v>
      </c>
      <c r="AH137" s="321">
        <f t="shared" si="131"/>
        <v>0</v>
      </c>
      <c r="AI137" s="293">
        <f t="shared" si="127"/>
        <v>0</v>
      </c>
      <c r="AJ137" s="294" t="str">
        <f>IF(AI137=0,"",
IF(SUM($AI$34:AI137)=1,AK137,
IF($AI$155&gt;SUM($AI$34:AI137),_xlfn.CONCAT(", ",AK137),
IF($AI$155=SUM($AI$34:AI137),_xlfn.CONCAT(" y ",AK137)))))</f>
        <v/>
      </c>
      <c r="AK137" s="89" t="s">
        <v>5290</v>
      </c>
      <c r="AL137" s="612">
        <f t="shared" si="132"/>
        <v>0</v>
      </c>
      <c r="AM137" s="613">
        <f t="shared" si="133"/>
        <v>0</v>
      </c>
      <c r="AN137" s="614">
        <f t="shared" si="134"/>
        <v>0</v>
      </c>
      <c r="AO137" s="615">
        <f t="shared" si="135"/>
        <v>0</v>
      </c>
      <c r="AP137" s="338">
        <f t="shared" si="128"/>
        <v>0</v>
      </c>
      <c r="AQ137" s="294" t="str">
        <f>IF(AP137=0,"",
IF(SUM($AP$34:AP137)=1,AR137,
IF($AP$155&gt;SUM($AP$34:AP137),_xlfn.CONCAT(", ",AR137),
IF($AP$155=SUM($AP$34:AP137),_xlfn.CONCAT(" y ",AR137)))))</f>
        <v/>
      </c>
      <c r="AR137" s="368" t="s">
        <v>5290</v>
      </c>
      <c r="AS137" s="374">
        <f t="shared" si="136"/>
        <v>0</v>
      </c>
      <c r="AT137" s="375">
        <f t="shared" si="137"/>
        <v>0</v>
      </c>
      <c r="AU137" s="376">
        <f t="shared" si="138"/>
        <v>0</v>
      </c>
      <c r="AV137" s="482">
        <f t="shared" si="139"/>
        <v>0</v>
      </c>
      <c r="AW137" s="366">
        <f t="shared" si="140"/>
        <v>0</v>
      </c>
      <c r="AX137" s="622">
        <f t="shared" si="141"/>
        <v>0</v>
      </c>
      <c r="AY137" s="367">
        <f t="shared" si="142"/>
        <v>0</v>
      </c>
      <c r="AZ137" s="625">
        <f t="shared" si="143"/>
        <v>0</v>
      </c>
      <c r="BA137" s="374">
        <f t="shared" si="144"/>
        <v>0</v>
      </c>
      <c r="BB137" s="375">
        <f t="shared" si="145"/>
        <v>0</v>
      </c>
      <c r="BC137" s="376">
        <f t="shared" si="146"/>
        <v>0</v>
      </c>
      <c r="BD137" s="482">
        <f t="shared" si="147"/>
        <v>0</v>
      </c>
      <c r="BE137" s="366">
        <f t="shared" si="148"/>
        <v>0</v>
      </c>
      <c r="BF137" s="622">
        <f t="shared" si="149"/>
        <v>0</v>
      </c>
      <c r="BG137" s="367">
        <f t="shared" si="150"/>
        <v>0</v>
      </c>
      <c r="BH137" s="625">
        <f t="shared" si="151"/>
        <v>0</v>
      </c>
      <c r="BI137" s="374">
        <f t="shared" si="152"/>
        <v>0</v>
      </c>
      <c r="BJ137" s="375">
        <f t="shared" si="153"/>
        <v>0</v>
      </c>
      <c r="BK137" s="376">
        <f t="shared" si="154"/>
        <v>0</v>
      </c>
      <c r="BL137" s="482">
        <f t="shared" si="155"/>
        <v>0</v>
      </c>
      <c r="BM137" s="366">
        <f t="shared" si="156"/>
        <v>0</v>
      </c>
      <c r="BN137" s="622">
        <f t="shared" si="157"/>
        <v>0</v>
      </c>
      <c r="BO137" s="367">
        <f t="shared" si="158"/>
        <v>0</v>
      </c>
      <c r="BP137" s="625">
        <f t="shared" si="159"/>
        <v>0</v>
      </c>
      <c r="BQ137" s="374">
        <f t="shared" si="160"/>
        <v>0</v>
      </c>
      <c r="BR137" s="375">
        <f t="shared" si="161"/>
        <v>0</v>
      </c>
      <c r="BS137" s="376">
        <f t="shared" si="162"/>
        <v>0</v>
      </c>
      <c r="BT137" s="482">
        <f t="shared" si="163"/>
        <v>0</v>
      </c>
      <c r="BU137" s="366">
        <f t="shared" si="164"/>
        <v>0</v>
      </c>
      <c r="BV137" s="622">
        <f t="shared" si="165"/>
        <v>0</v>
      </c>
      <c r="BW137" s="367">
        <f t="shared" si="166"/>
        <v>0</v>
      </c>
      <c r="BX137" s="625">
        <f t="shared" si="167"/>
        <v>0</v>
      </c>
      <c r="BY137" s="374">
        <f t="shared" si="168"/>
        <v>0</v>
      </c>
      <c r="BZ137" s="375">
        <f t="shared" si="169"/>
        <v>0</v>
      </c>
      <c r="CA137" s="376">
        <f t="shared" si="170"/>
        <v>0</v>
      </c>
      <c r="CB137" s="482">
        <f t="shared" si="171"/>
        <v>0</v>
      </c>
      <c r="CC137" s="293">
        <f t="shared" si="129"/>
        <v>0</v>
      </c>
      <c r="CD137" s="294" t="str">
        <f>IF(CC137=0,"",
IF(SUM($CC$34:CC137)=1,CE137,
IF($CC$155&gt;SUM($CC$34:CC137),_xlfn.CONCAT(", ",CE137),
IF($CC$155=SUM($CC$34:CC137),_xlfn.CONCAT(" y ",CE137)))))</f>
        <v/>
      </c>
      <c r="CE137" s="89" t="s">
        <v>5290</v>
      </c>
      <c r="CG137" s="465">
        <f t="shared" si="130"/>
        <v>0</v>
      </c>
    </row>
    <row r="138" spans="1:85" ht="15" customHeight="1">
      <c r="A138" s="64"/>
      <c r="B138" s="11"/>
      <c r="C138" s="61" t="s">
        <v>5291</v>
      </c>
      <c r="D138" s="1144" t="str">
        <f>IF(CNGE_2025_M1_Secc5_Sub1!$D134="","",CNGE_2025_M1_Secc5_Sub1!$D134)</f>
        <v/>
      </c>
      <c r="E138" s="889"/>
      <c r="F138" s="890"/>
      <c r="G138" s="992"/>
      <c r="H138" s="884"/>
      <c r="I138" s="884"/>
      <c r="J138" s="885"/>
      <c r="K138" s="813"/>
      <c r="L138" s="813"/>
      <c r="M138" s="813"/>
      <c r="N138" s="813"/>
      <c r="O138" s="813"/>
      <c r="P138" s="813"/>
      <c r="Q138" s="813"/>
      <c r="R138" s="813"/>
      <c r="S138" s="813"/>
      <c r="T138" s="813"/>
      <c r="U138" s="813"/>
      <c r="V138" s="813"/>
      <c r="W138" s="813"/>
      <c r="X138" s="813"/>
      <c r="Y138" s="813"/>
      <c r="Z138" s="813"/>
      <c r="AA138" s="813"/>
      <c r="AB138" s="813"/>
      <c r="AC138" s="813"/>
      <c r="AD138" s="813"/>
      <c r="AG138" s="302">
        <f t="shared" si="126"/>
        <v>0</v>
      </c>
      <c r="AH138" s="321">
        <f t="shared" si="131"/>
        <v>0</v>
      </c>
      <c r="AI138" s="293">
        <f t="shared" si="127"/>
        <v>0</v>
      </c>
      <c r="AJ138" s="294" t="str">
        <f>IF(AI138=0,"",
IF(SUM($AI$34:AI138)=1,AK138,
IF($AI$155&gt;SUM($AI$34:AI138),_xlfn.CONCAT(", ",AK138),
IF($AI$155=SUM($AI$34:AI138),_xlfn.CONCAT(" y ",AK138)))))</f>
        <v/>
      </c>
      <c r="AK138" s="89" t="s">
        <v>5292</v>
      </c>
      <c r="AL138" s="612">
        <f t="shared" si="132"/>
        <v>0</v>
      </c>
      <c r="AM138" s="613">
        <f t="shared" si="133"/>
        <v>0</v>
      </c>
      <c r="AN138" s="614">
        <f t="shared" si="134"/>
        <v>0</v>
      </c>
      <c r="AO138" s="615">
        <f t="shared" si="135"/>
        <v>0</v>
      </c>
      <c r="AP138" s="338">
        <f t="shared" si="128"/>
        <v>0</v>
      </c>
      <c r="AQ138" s="294" t="str">
        <f>IF(AP138=0,"",
IF(SUM($AP$34:AP138)=1,AR138,
IF($AP$155&gt;SUM($AP$34:AP138),_xlfn.CONCAT(", ",AR138),
IF($AP$155=SUM($AP$34:AP138),_xlfn.CONCAT(" y ",AR138)))))</f>
        <v/>
      </c>
      <c r="AR138" s="368" t="s">
        <v>5292</v>
      </c>
      <c r="AS138" s="374">
        <f t="shared" si="136"/>
        <v>0</v>
      </c>
      <c r="AT138" s="375">
        <f t="shared" si="137"/>
        <v>0</v>
      </c>
      <c r="AU138" s="376">
        <f t="shared" si="138"/>
        <v>0</v>
      </c>
      <c r="AV138" s="482">
        <f t="shared" si="139"/>
        <v>0</v>
      </c>
      <c r="AW138" s="366">
        <f t="shared" si="140"/>
        <v>0</v>
      </c>
      <c r="AX138" s="622">
        <f t="shared" si="141"/>
        <v>0</v>
      </c>
      <c r="AY138" s="367">
        <f t="shared" si="142"/>
        <v>0</v>
      </c>
      <c r="AZ138" s="625">
        <f t="shared" si="143"/>
        <v>0</v>
      </c>
      <c r="BA138" s="374">
        <f t="shared" si="144"/>
        <v>0</v>
      </c>
      <c r="BB138" s="375">
        <f t="shared" si="145"/>
        <v>0</v>
      </c>
      <c r="BC138" s="376">
        <f t="shared" si="146"/>
        <v>0</v>
      </c>
      <c r="BD138" s="482">
        <f t="shared" si="147"/>
        <v>0</v>
      </c>
      <c r="BE138" s="366">
        <f t="shared" si="148"/>
        <v>0</v>
      </c>
      <c r="BF138" s="622">
        <f t="shared" si="149"/>
        <v>0</v>
      </c>
      <c r="BG138" s="367">
        <f t="shared" si="150"/>
        <v>0</v>
      </c>
      <c r="BH138" s="625">
        <f t="shared" si="151"/>
        <v>0</v>
      </c>
      <c r="BI138" s="374">
        <f t="shared" si="152"/>
        <v>0</v>
      </c>
      <c r="BJ138" s="375">
        <f t="shared" si="153"/>
        <v>0</v>
      </c>
      <c r="BK138" s="376">
        <f t="shared" si="154"/>
        <v>0</v>
      </c>
      <c r="BL138" s="482">
        <f t="shared" si="155"/>
        <v>0</v>
      </c>
      <c r="BM138" s="366">
        <f t="shared" si="156"/>
        <v>0</v>
      </c>
      <c r="BN138" s="622">
        <f t="shared" si="157"/>
        <v>0</v>
      </c>
      <c r="BO138" s="367">
        <f t="shared" si="158"/>
        <v>0</v>
      </c>
      <c r="BP138" s="625">
        <f t="shared" si="159"/>
        <v>0</v>
      </c>
      <c r="BQ138" s="374">
        <f t="shared" si="160"/>
        <v>0</v>
      </c>
      <c r="BR138" s="375">
        <f t="shared" si="161"/>
        <v>0</v>
      </c>
      <c r="BS138" s="376">
        <f t="shared" si="162"/>
        <v>0</v>
      </c>
      <c r="BT138" s="482">
        <f t="shared" si="163"/>
        <v>0</v>
      </c>
      <c r="BU138" s="366">
        <f t="shared" si="164"/>
        <v>0</v>
      </c>
      <c r="BV138" s="622">
        <f t="shared" si="165"/>
        <v>0</v>
      </c>
      <c r="BW138" s="367">
        <f t="shared" si="166"/>
        <v>0</v>
      </c>
      <c r="BX138" s="625">
        <f t="shared" si="167"/>
        <v>0</v>
      </c>
      <c r="BY138" s="374">
        <f t="shared" si="168"/>
        <v>0</v>
      </c>
      <c r="BZ138" s="375">
        <f t="shared" si="169"/>
        <v>0</v>
      </c>
      <c r="CA138" s="376">
        <f t="shared" si="170"/>
        <v>0</v>
      </c>
      <c r="CB138" s="482">
        <f t="shared" si="171"/>
        <v>0</v>
      </c>
      <c r="CC138" s="293">
        <f t="shared" si="129"/>
        <v>0</v>
      </c>
      <c r="CD138" s="294" t="str">
        <f>IF(CC138=0,"",
IF(SUM($CC$34:CC138)=1,CE138,
IF($CC$155&gt;SUM($CC$34:CC138),_xlfn.CONCAT(", ",CE138),
IF($CC$155=SUM($CC$34:CC138),_xlfn.CONCAT(" y ",CE138)))))</f>
        <v/>
      </c>
      <c r="CE138" s="89" t="s">
        <v>5292</v>
      </c>
      <c r="CG138" s="465">
        <f t="shared" si="130"/>
        <v>0</v>
      </c>
    </row>
    <row r="139" spans="1:85" ht="15" customHeight="1">
      <c r="A139" s="64"/>
      <c r="B139" s="11"/>
      <c r="C139" s="61" t="s">
        <v>5293</v>
      </c>
      <c r="D139" s="1144" t="str">
        <f>IF(CNGE_2025_M1_Secc5_Sub1!$D135="","",CNGE_2025_M1_Secc5_Sub1!$D135)</f>
        <v/>
      </c>
      <c r="E139" s="889"/>
      <c r="F139" s="890"/>
      <c r="G139" s="992"/>
      <c r="H139" s="884"/>
      <c r="I139" s="884"/>
      <c r="J139" s="885"/>
      <c r="K139" s="813"/>
      <c r="L139" s="813"/>
      <c r="M139" s="813"/>
      <c r="N139" s="813"/>
      <c r="O139" s="813"/>
      <c r="P139" s="813"/>
      <c r="Q139" s="813"/>
      <c r="R139" s="813"/>
      <c r="S139" s="813"/>
      <c r="T139" s="813"/>
      <c r="U139" s="813"/>
      <c r="V139" s="813"/>
      <c r="W139" s="813"/>
      <c r="X139" s="813"/>
      <c r="Y139" s="813"/>
      <c r="Z139" s="813"/>
      <c r="AA139" s="813"/>
      <c r="AB139" s="813"/>
      <c r="AC139" s="813"/>
      <c r="AD139" s="813"/>
      <c r="AG139" s="302">
        <f t="shared" si="126"/>
        <v>0</v>
      </c>
      <c r="AH139" s="321">
        <f t="shared" si="131"/>
        <v>0</v>
      </c>
      <c r="AI139" s="293">
        <f t="shared" si="127"/>
        <v>0</v>
      </c>
      <c r="AJ139" s="294" t="str">
        <f>IF(AI139=0,"",
IF(SUM($AI$34:AI139)=1,AK139,
IF($AI$155&gt;SUM($AI$34:AI139),_xlfn.CONCAT(", ",AK139),
IF($AI$155=SUM($AI$34:AI139),_xlfn.CONCAT(" y ",AK139)))))</f>
        <v/>
      </c>
      <c r="AK139" s="89" t="s">
        <v>5294</v>
      </c>
      <c r="AL139" s="612">
        <f t="shared" si="132"/>
        <v>0</v>
      </c>
      <c r="AM139" s="613">
        <f t="shared" si="133"/>
        <v>0</v>
      </c>
      <c r="AN139" s="614">
        <f t="shared" si="134"/>
        <v>0</v>
      </c>
      <c r="AO139" s="615">
        <f t="shared" si="135"/>
        <v>0</v>
      </c>
      <c r="AP139" s="338">
        <f t="shared" si="128"/>
        <v>0</v>
      </c>
      <c r="AQ139" s="294" t="str">
        <f>IF(AP139=0,"",
IF(SUM($AP$34:AP139)=1,AR139,
IF($AP$155&gt;SUM($AP$34:AP139),_xlfn.CONCAT(", ",AR139),
IF($AP$155=SUM($AP$34:AP139),_xlfn.CONCAT(" y ",AR139)))))</f>
        <v/>
      </c>
      <c r="AR139" s="368" t="s">
        <v>5294</v>
      </c>
      <c r="AS139" s="374">
        <f t="shared" si="136"/>
        <v>0</v>
      </c>
      <c r="AT139" s="375">
        <f t="shared" si="137"/>
        <v>0</v>
      </c>
      <c r="AU139" s="376">
        <f t="shared" si="138"/>
        <v>0</v>
      </c>
      <c r="AV139" s="482">
        <f t="shared" si="139"/>
        <v>0</v>
      </c>
      <c r="AW139" s="366">
        <f t="shared" si="140"/>
        <v>0</v>
      </c>
      <c r="AX139" s="622">
        <f t="shared" si="141"/>
        <v>0</v>
      </c>
      <c r="AY139" s="367">
        <f t="shared" si="142"/>
        <v>0</v>
      </c>
      <c r="AZ139" s="625">
        <f t="shared" si="143"/>
        <v>0</v>
      </c>
      <c r="BA139" s="374">
        <f t="shared" si="144"/>
        <v>0</v>
      </c>
      <c r="BB139" s="375">
        <f t="shared" si="145"/>
        <v>0</v>
      </c>
      <c r="BC139" s="376">
        <f t="shared" si="146"/>
        <v>0</v>
      </c>
      <c r="BD139" s="482">
        <f t="shared" si="147"/>
        <v>0</v>
      </c>
      <c r="BE139" s="366">
        <f t="shared" si="148"/>
        <v>0</v>
      </c>
      <c r="BF139" s="622">
        <f t="shared" si="149"/>
        <v>0</v>
      </c>
      <c r="BG139" s="367">
        <f t="shared" si="150"/>
        <v>0</v>
      </c>
      <c r="BH139" s="625">
        <f t="shared" si="151"/>
        <v>0</v>
      </c>
      <c r="BI139" s="374">
        <f t="shared" si="152"/>
        <v>0</v>
      </c>
      <c r="BJ139" s="375">
        <f t="shared" si="153"/>
        <v>0</v>
      </c>
      <c r="BK139" s="376">
        <f t="shared" si="154"/>
        <v>0</v>
      </c>
      <c r="BL139" s="482">
        <f t="shared" si="155"/>
        <v>0</v>
      </c>
      <c r="BM139" s="366">
        <f t="shared" si="156"/>
        <v>0</v>
      </c>
      <c r="BN139" s="622">
        <f t="shared" si="157"/>
        <v>0</v>
      </c>
      <c r="BO139" s="367">
        <f t="shared" si="158"/>
        <v>0</v>
      </c>
      <c r="BP139" s="625">
        <f t="shared" si="159"/>
        <v>0</v>
      </c>
      <c r="BQ139" s="374">
        <f t="shared" si="160"/>
        <v>0</v>
      </c>
      <c r="BR139" s="375">
        <f t="shared" si="161"/>
        <v>0</v>
      </c>
      <c r="BS139" s="376">
        <f t="shared" si="162"/>
        <v>0</v>
      </c>
      <c r="BT139" s="482">
        <f t="shared" si="163"/>
        <v>0</v>
      </c>
      <c r="BU139" s="366">
        <f t="shared" si="164"/>
        <v>0</v>
      </c>
      <c r="BV139" s="622">
        <f t="shared" si="165"/>
        <v>0</v>
      </c>
      <c r="BW139" s="367">
        <f t="shared" si="166"/>
        <v>0</v>
      </c>
      <c r="BX139" s="625">
        <f t="shared" si="167"/>
        <v>0</v>
      </c>
      <c r="BY139" s="374">
        <f t="shared" si="168"/>
        <v>0</v>
      </c>
      <c r="BZ139" s="375">
        <f t="shared" si="169"/>
        <v>0</v>
      </c>
      <c r="CA139" s="376">
        <f t="shared" si="170"/>
        <v>0</v>
      </c>
      <c r="CB139" s="482">
        <f t="shared" si="171"/>
        <v>0</v>
      </c>
      <c r="CC139" s="293">
        <f t="shared" si="129"/>
        <v>0</v>
      </c>
      <c r="CD139" s="294" t="str">
        <f>IF(CC139=0,"",
IF(SUM($CC$34:CC139)=1,CE139,
IF($CC$155&gt;SUM($CC$34:CC139),_xlfn.CONCAT(", ",CE139),
IF($CC$155=SUM($CC$34:CC139),_xlfn.CONCAT(" y ",CE139)))))</f>
        <v/>
      </c>
      <c r="CE139" s="89" t="s">
        <v>5294</v>
      </c>
      <c r="CG139" s="465">
        <f t="shared" si="130"/>
        <v>0</v>
      </c>
    </row>
    <row r="140" spans="1:85" ht="15" customHeight="1">
      <c r="A140" s="64"/>
      <c r="B140" s="11"/>
      <c r="C140" s="61" t="s">
        <v>5295</v>
      </c>
      <c r="D140" s="1144" t="str">
        <f>IF(CNGE_2025_M1_Secc5_Sub1!$D136="","",CNGE_2025_M1_Secc5_Sub1!$D136)</f>
        <v/>
      </c>
      <c r="E140" s="889"/>
      <c r="F140" s="890"/>
      <c r="G140" s="992"/>
      <c r="H140" s="884"/>
      <c r="I140" s="884"/>
      <c r="J140" s="885"/>
      <c r="K140" s="813"/>
      <c r="L140" s="813"/>
      <c r="M140" s="813"/>
      <c r="N140" s="813"/>
      <c r="O140" s="813"/>
      <c r="P140" s="813"/>
      <c r="Q140" s="813"/>
      <c r="R140" s="813"/>
      <c r="S140" s="813"/>
      <c r="T140" s="813"/>
      <c r="U140" s="813"/>
      <c r="V140" s="813"/>
      <c r="W140" s="813"/>
      <c r="X140" s="813"/>
      <c r="Y140" s="813"/>
      <c r="Z140" s="813"/>
      <c r="AA140" s="813"/>
      <c r="AB140" s="813"/>
      <c r="AC140" s="813"/>
      <c r="AD140" s="813"/>
      <c r="AG140" s="302">
        <f t="shared" si="126"/>
        <v>0</v>
      </c>
      <c r="AH140" s="321">
        <f t="shared" si="131"/>
        <v>0</v>
      </c>
      <c r="AI140" s="293">
        <f t="shared" si="127"/>
        <v>0</v>
      </c>
      <c r="AJ140" s="294" t="str">
        <f>IF(AI140=0,"",
IF(SUM($AI$34:AI140)=1,AK140,
IF($AI$155&gt;SUM($AI$34:AI140),_xlfn.CONCAT(", ",AK140),
IF($AI$155=SUM($AI$34:AI140),_xlfn.CONCAT(" y ",AK140)))))</f>
        <v/>
      </c>
      <c r="AK140" s="89" t="s">
        <v>5296</v>
      </c>
      <c r="AL140" s="612">
        <f t="shared" si="132"/>
        <v>0</v>
      </c>
      <c r="AM140" s="613">
        <f t="shared" si="133"/>
        <v>0</v>
      </c>
      <c r="AN140" s="614">
        <f t="shared" si="134"/>
        <v>0</v>
      </c>
      <c r="AO140" s="615">
        <f t="shared" si="135"/>
        <v>0</v>
      </c>
      <c r="AP140" s="338">
        <f t="shared" si="128"/>
        <v>0</v>
      </c>
      <c r="AQ140" s="294" t="str">
        <f>IF(AP140=0,"",
IF(SUM($AP$34:AP140)=1,AR140,
IF($AP$155&gt;SUM($AP$34:AP140),_xlfn.CONCAT(", ",AR140),
IF($AP$155=SUM($AP$34:AP140),_xlfn.CONCAT(" y ",AR140)))))</f>
        <v/>
      </c>
      <c r="AR140" s="368" t="s">
        <v>5296</v>
      </c>
      <c r="AS140" s="374">
        <f t="shared" si="136"/>
        <v>0</v>
      </c>
      <c r="AT140" s="375">
        <f t="shared" si="137"/>
        <v>0</v>
      </c>
      <c r="AU140" s="376">
        <f t="shared" si="138"/>
        <v>0</v>
      </c>
      <c r="AV140" s="482">
        <f t="shared" si="139"/>
        <v>0</v>
      </c>
      <c r="AW140" s="366">
        <f t="shared" si="140"/>
        <v>0</v>
      </c>
      <c r="AX140" s="622">
        <f t="shared" si="141"/>
        <v>0</v>
      </c>
      <c r="AY140" s="367">
        <f t="shared" si="142"/>
        <v>0</v>
      </c>
      <c r="AZ140" s="625">
        <f t="shared" si="143"/>
        <v>0</v>
      </c>
      <c r="BA140" s="374">
        <f t="shared" si="144"/>
        <v>0</v>
      </c>
      <c r="BB140" s="375">
        <f t="shared" si="145"/>
        <v>0</v>
      </c>
      <c r="BC140" s="376">
        <f t="shared" si="146"/>
        <v>0</v>
      </c>
      <c r="BD140" s="482">
        <f t="shared" si="147"/>
        <v>0</v>
      </c>
      <c r="BE140" s="366">
        <f t="shared" si="148"/>
        <v>0</v>
      </c>
      <c r="BF140" s="622">
        <f t="shared" si="149"/>
        <v>0</v>
      </c>
      <c r="BG140" s="367">
        <f t="shared" si="150"/>
        <v>0</v>
      </c>
      <c r="BH140" s="625">
        <f t="shared" si="151"/>
        <v>0</v>
      </c>
      <c r="BI140" s="374">
        <f t="shared" si="152"/>
        <v>0</v>
      </c>
      <c r="BJ140" s="375">
        <f t="shared" si="153"/>
        <v>0</v>
      </c>
      <c r="BK140" s="376">
        <f t="shared" si="154"/>
        <v>0</v>
      </c>
      <c r="BL140" s="482">
        <f t="shared" si="155"/>
        <v>0</v>
      </c>
      <c r="BM140" s="366">
        <f t="shared" si="156"/>
        <v>0</v>
      </c>
      <c r="BN140" s="622">
        <f t="shared" si="157"/>
        <v>0</v>
      </c>
      <c r="BO140" s="367">
        <f t="shared" si="158"/>
        <v>0</v>
      </c>
      <c r="BP140" s="625">
        <f t="shared" si="159"/>
        <v>0</v>
      </c>
      <c r="BQ140" s="374">
        <f t="shared" si="160"/>
        <v>0</v>
      </c>
      <c r="BR140" s="375">
        <f t="shared" si="161"/>
        <v>0</v>
      </c>
      <c r="BS140" s="376">
        <f t="shared" si="162"/>
        <v>0</v>
      </c>
      <c r="BT140" s="482">
        <f t="shared" si="163"/>
        <v>0</v>
      </c>
      <c r="BU140" s="366">
        <f t="shared" si="164"/>
        <v>0</v>
      </c>
      <c r="BV140" s="622">
        <f t="shared" si="165"/>
        <v>0</v>
      </c>
      <c r="BW140" s="367">
        <f t="shared" si="166"/>
        <v>0</v>
      </c>
      <c r="BX140" s="625">
        <f t="shared" si="167"/>
        <v>0</v>
      </c>
      <c r="BY140" s="374">
        <f t="shared" si="168"/>
        <v>0</v>
      </c>
      <c r="BZ140" s="375">
        <f t="shared" si="169"/>
        <v>0</v>
      </c>
      <c r="CA140" s="376">
        <f t="shared" si="170"/>
        <v>0</v>
      </c>
      <c r="CB140" s="482">
        <f t="shared" si="171"/>
        <v>0</v>
      </c>
      <c r="CC140" s="293">
        <f t="shared" si="129"/>
        <v>0</v>
      </c>
      <c r="CD140" s="294" t="str">
        <f>IF(CC140=0,"",
IF(SUM($CC$34:CC140)=1,CE140,
IF($CC$155&gt;SUM($CC$34:CC140),_xlfn.CONCAT(", ",CE140),
IF($CC$155=SUM($CC$34:CC140),_xlfn.CONCAT(" y ",CE140)))))</f>
        <v/>
      </c>
      <c r="CE140" s="89" t="s">
        <v>5296</v>
      </c>
      <c r="CG140" s="465">
        <f t="shared" si="130"/>
        <v>0</v>
      </c>
    </row>
    <row r="141" spans="1:85" ht="15" customHeight="1">
      <c r="A141" s="64"/>
      <c r="B141" s="11"/>
      <c r="C141" s="61" t="s">
        <v>5297</v>
      </c>
      <c r="D141" s="1144" t="str">
        <f>IF(CNGE_2025_M1_Secc5_Sub1!$D137="","",CNGE_2025_M1_Secc5_Sub1!$D137)</f>
        <v/>
      </c>
      <c r="E141" s="889"/>
      <c r="F141" s="890"/>
      <c r="G141" s="992"/>
      <c r="H141" s="884"/>
      <c r="I141" s="884"/>
      <c r="J141" s="885"/>
      <c r="K141" s="813"/>
      <c r="L141" s="813"/>
      <c r="M141" s="813"/>
      <c r="N141" s="813"/>
      <c r="O141" s="813"/>
      <c r="P141" s="813"/>
      <c r="Q141" s="813"/>
      <c r="R141" s="813"/>
      <c r="S141" s="813"/>
      <c r="T141" s="813"/>
      <c r="U141" s="813"/>
      <c r="V141" s="813"/>
      <c r="W141" s="813"/>
      <c r="X141" s="813"/>
      <c r="Y141" s="813"/>
      <c r="Z141" s="813"/>
      <c r="AA141" s="813"/>
      <c r="AB141" s="813"/>
      <c r="AC141" s="813"/>
      <c r="AD141" s="813"/>
      <c r="AG141" s="302">
        <f t="shared" si="126"/>
        <v>0</v>
      </c>
      <c r="AH141" s="321">
        <f t="shared" si="131"/>
        <v>0</v>
      </c>
      <c r="AI141" s="293">
        <f t="shared" si="127"/>
        <v>0</v>
      </c>
      <c r="AJ141" s="294" t="str">
        <f>IF(AI141=0,"",
IF(SUM($AI$34:AI141)=1,AK141,
IF($AI$155&gt;SUM($AI$34:AI141),_xlfn.CONCAT(", ",AK141),
IF($AI$155=SUM($AI$34:AI141),_xlfn.CONCAT(" y ",AK141)))))</f>
        <v/>
      </c>
      <c r="AK141" s="89" t="s">
        <v>5298</v>
      </c>
      <c r="AL141" s="612">
        <f t="shared" si="132"/>
        <v>0</v>
      </c>
      <c r="AM141" s="613">
        <f t="shared" si="133"/>
        <v>0</v>
      </c>
      <c r="AN141" s="614">
        <f t="shared" si="134"/>
        <v>0</v>
      </c>
      <c r="AO141" s="615">
        <f t="shared" si="135"/>
        <v>0</v>
      </c>
      <c r="AP141" s="338">
        <f t="shared" si="128"/>
        <v>0</v>
      </c>
      <c r="AQ141" s="294" t="str">
        <f>IF(AP141=0,"",
IF(SUM($AP$34:AP141)=1,AR141,
IF($AP$155&gt;SUM($AP$34:AP141),_xlfn.CONCAT(", ",AR141),
IF($AP$155=SUM($AP$34:AP141),_xlfn.CONCAT(" y ",AR141)))))</f>
        <v/>
      </c>
      <c r="AR141" s="368" t="s">
        <v>5298</v>
      </c>
      <c r="AS141" s="374">
        <f t="shared" si="136"/>
        <v>0</v>
      </c>
      <c r="AT141" s="375">
        <f t="shared" si="137"/>
        <v>0</v>
      </c>
      <c r="AU141" s="376">
        <f t="shared" si="138"/>
        <v>0</v>
      </c>
      <c r="AV141" s="482">
        <f t="shared" si="139"/>
        <v>0</v>
      </c>
      <c r="AW141" s="366">
        <f t="shared" si="140"/>
        <v>0</v>
      </c>
      <c r="AX141" s="622">
        <f t="shared" si="141"/>
        <v>0</v>
      </c>
      <c r="AY141" s="367">
        <f t="shared" si="142"/>
        <v>0</v>
      </c>
      <c r="AZ141" s="625">
        <f t="shared" si="143"/>
        <v>0</v>
      </c>
      <c r="BA141" s="374">
        <f t="shared" si="144"/>
        <v>0</v>
      </c>
      <c r="BB141" s="375">
        <f t="shared" si="145"/>
        <v>0</v>
      </c>
      <c r="BC141" s="376">
        <f t="shared" si="146"/>
        <v>0</v>
      </c>
      <c r="BD141" s="482">
        <f t="shared" si="147"/>
        <v>0</v>
      </c>
      <c r="BE141" s="366">
        <f t="shared" si="148"/>
        <v>0</v>
      </c>
      <c r="BF141" s="622">
        <f t="shared" si="149"/>
        <v>0</v>
      </c>
      <c r="BG141" s="367">
        <f t="shared" si="150"/>
        <v>0</v>
      </c>
      <c r="BH141" s="625">
        <f t="shared" si="151"/>
        <v>0</v>
      </c>
      <c r="BI141" s="374">
        <f t="shared" si="152"/>
        <v>0</v>
      </c>
      <c r="BJ141" s="375">
        <f t="shared" si="153"/>
        <v>0</v>
      </c>
      <c r="BK141" s="376">
        <f t="shared" si="154"/>
        <v>0</v>
      </c>
      <c r="BL141" s="482">
        <f t="shared" si="155"/>
        <v>0</v>
      </c>
      <c r="BM141" s="366">
        <f t="shared" si="156"/>
        <v>0</v>
      </c>
      <c r="BN141" s="622">
        <f t="shared" si="157"/>
        <v>0</v>
      </c>
      <c r="BO141" s="367">
        <f t="shared" si="158"/>
        <v>0</v>
      </c>
      <c r="BP141" s="625">
        <f t="shared" si="159"/>
        <v>0</v>
      </c>
      <c r="BQ141" s="374">
        <f t="shared" si="160"/>
        <v>0</v>
      </c>
      <c r="BR141" s="375">
        <f t="shared" si="161"/>
        <v>0</v>
      </c>
      <c r="BS141" s="376">
        <f t="shared" si="162"/>
        <v>0</v>
      </c>
      <c r="BT141" s="482">
        <f t="shared" si="163"/>
        <v>0</v>
      </c>
      <c r="BU141" s="366">
        <f t="shared" si="164"/>
        <v>0</v>
      </c>
      <c r="BV141" s="622">
        <f t="shared" si="165"/>
        <v>0</v>
      </c>
      <c r="BW141" s="367">
        <f t="shared" si="166"/>
        <v>0</v>
      </c>
      <c r="BX141" s="625">
        <f t="shared" si="167"/>
        <v>0</v>
      </c>
      <c r="BY141" s="374">
        <f t="shared" si="168"/>
        <v>0</v>
      </c>
      <c r="BZ141" s="375">
        <f t="shared" si="169"/>
        <v>0</v>
      </c>
      <c r="CA141" s="376">
        <f t="shared" si="170"/>
        <v>0</v>
      </c>
      <c r="CB141" s="482">
        <f t="shared" si="171"/>
        <v>0</v>
      </c>
      <c r="CC141" s="293">
        <f t="shared" si="129"/>
        <v>0</v>
      </c>
      <c r="CD141" s="294" t="str">
        <f>IF(CC141=0,"",
IF(SUM($CC$34:CC141)=1,CE141,
IF($CC$155&gt;SUM($CC$34:CC141),_xlfn.CONCAT(", ",CE141),
IF($CC$155=SUM($CC$34:CC141),_xlfn.CONCAT(" y ",CE141)))))</f>
        <v/>
      </c>
      <c r="CE141" s="89" t="s">
        <v>5298</v>
      </c>
      <c r="CG141" s="465">
        <f t="shared" si="130"/>
        <v>0</v>
      </c>
    </row>
    <row r="142" spans="1:85" ht="15" customHeight="1">
      <c r="A142" s="64"/>
      <c r="B142" s="11"/>
      <c r="C142" s="61" t="s">
        <v>5299</v>
      </c>
      <c r="D142" s="1144" t="str">
        <f>IF(CNGE_2025_M1_Secc5_Sub1!$D138="","",CNGE_2025_M1_Secc5_Sub1!$D138)</f>
        <v/>
      </c>
      <c r="E142" s="889"/>
      <c r="F142" s="890"/>
      <c r="G142" s="992"/>
      <c r="H142" s="884"/>
      <c r="I142" s="884"/>
      <c r="J142" s="885"/>
      <c r="K142" s="813"/>
      <c r="L142" s="813"/>
      <c r="M142" s="813"/>
      <c r="N142" s="813"/>
      <c r="O142" s="813"/>
      <c r="P142" s="813"/>
      <c r="Q142" s="813"/>
      <c r="R142" s="813"/>
      <c r="S142" s="813"/>
      <c r="T142" s="813"/>
      <c r="U142" s="813"/>
      <c r="V142" s="813"/>
      <c r="W142" s="813"/>
      <c r="X142" s="813"/>
      <c r="Y142" s="813"/>
      <c r="Z142" s="813"/>
      <c r="AA142" s="813"/>
      <c r="AB142" s="813"/>
      <c r="AC142" s="813"/>
      <c r="AD142" s="813"/>
      <c r="AG142" s="302">
        <f t="shared" si="126"/>
        <v>0</v>
      </c>
      <c r="AH142" s="321">
        <f t="shared" si="131"/>
        <v>0</v>
      </c>
      <c r="AI142" s="293">
        <f t="shared" si="127"/>
        <v>0</v>
      </c>
      <c r="AJ142" s="294" t="str">
        <f>IF(AI142=0,"",
IF(SUM($AI$34:AI142)=1,AK142,
IF($AI$155&gt;SUM($AI$34:AI142),_xlfn.CONCAT(", ",AK142),
IF($AI$155=SUM($AI$34:AI142),_xlfn.CONCAT(" y ",AK142)))))</f>
        <v/>
      </c>
      <c r="AK142" s="89" t="s">
        <v>5300</v>
      </c>
      <c r="AL142" s="612">
        <f t="shared" si="132"/>
        <v>0</v>
      </c>
      <c r="AM142" s="613">
        <f t="shared" si="133"/>
        <v>0</v>
      </c>
      <c r="AN142" s="614">
        <f t="shared" si="134"/>
        <v>0</v>
      </c>
      <c r="AO142" s="615">
        <f t="shared" si="135"/>
        <v>0</v>
      </c>
      <c r="AP142" s="338">
        <f t="shared" si="128"/>
        <v>0</v>
      </c>
      <c r="AQ142" s="294" t="str">
        <f>IF(AP142=0,"",
IF(SUM($AP$34:AP142)=1,AR142,
IF($AP$155&gt;SUM($AP$34:AP142),_xlfn.CONCAT(", ",AR142),
IF($AP$155=SUM($AP$34:AP142),_xlfn.CONCAT(" y ",AR142)))))</f>
        <v/>
      </c>
      <c r="AR142" s="368" t="s">
        <v>5300</v>
      </c>
      <c r="AS142" s="374">
        <f t="shared" si="136"/>
        <v>0</v>
      </c>
      <c r="AT142" s="375">
        <f t="shared" si="137"/>
        <v>0</v>
      </c>
      <c r="AU142" s="376">
        <f t="shared" si="138"/>
        <v>0</v>
      </c>
      <c r="AV142" s="482">
        <f t="shared" si="139"/>
        <v>0</v>
      </c>
      <c r="AW142" s="366">
        <f t="shared" si="140"/>
        <v>0</v>
      </c>
      <c r="AX142" s="622">
        <f t="shared" si="141"/>
        <v>0</v>
      </c>
      <c r="AY142" s="367">
        <f t="shared" si="142"/>
        <v>0</v>
      </c>
      <c r="AZ142" s="625">
        <f t="shared" si="143"/>
        <v>0</v>
      </c>
      <c r="BA142" s="374">
        <f t="shared" si="144"/>
        <v>0</v>
      </c>
      <c r="BB142" s="375">
        <f t="shared" si="145"/>
        <v>0</v>
      </c>
      <c r="BC142" s="376">
        <f t="shared" si="146"/>
        <v>0</v>
      </c>
      <c r="BD142" s="482">
        <f t="shared" si="147"/>
        <v>0</v>
      </c>
      <c r="BE142" s="366">
        <f t="shared" si="148"/>
        <v>0</v>
      </c>
      <c r="BF142" s="622">
        <f t="shared" si="149"/>
        <v>0</v>
      </c>
      <c r="BG142" s="367">
        <f t="shared" si="150"/>
        <v>0</v>
      </c>
      <c r="BH142" s="625">
        <f t="shared" si="151"/>
        <v>0</v>
      </c>
      <c r="BI142" s="374">
        <f t="shared" si="152"/>
        <v>0</v>
      </c>
      <c r="BJ142" s="375">
        <f t="shared" si="153"/>
        <v>0</v>
      </c>
      <c r="BK142" s="376">
        <f t="shared" si="154"/>
        <v>0</v>
      </c>
      <c r="BL142" s="482">
        <f t="shared" si="155"/>
        <v>0</v>
      </c>
      <c r="BM142" s="366">
        <f t="shared" si="156"/>
        <v>0</v>
      </c>
      <c r="BN142" s="622">
        <f t="shared" si="157"/>
        <v>0</v>
      </c>
      <c r="BO142" s="367">
        <f t="shared" si="158"/>
        <v>0</v>
      </c>
      <c r="BP142" s="625">
        <f t="shared" si="159"/>
        <v>0</v>
      </c>
      <c r="BQ142" s="374">
        <f t="shared" si="160"/>
        <v>0</v>
      </c>
      <c r="BR142" s="375">
        <f t="shared" si="161"/>
        <v>0</v>
      </c>
      <c r="BS142" s="376">
        <f t="shared" si="162"/>
        <v>0</v>
      </c>
      <c r="BT142" s="482">
        <f t="shared" si="163"/>
        <v>0</v>
      </c>
      <c r="BU142" s="366">
        <f t="shared" si="164"/>
        <v>0</v>
      </c>
      <c r="BV142" s="622">
        <f t="shared" si="165"/>
        <v>0</v>
      </c>
      <c r="BW142" s="367">
        <f t="shared" si="166"/>
        <v>0</v>
      </c>
      <c r="BX142" s="625">
        <f t="shared" si="167"/>
        <v>0</v>
      </c>
      <c r="BY142" s="374">
        <f t="shared" si="168"/>
        <v>0</v>
      </c>
      <c r="BZ142" s="375">
        <f t="shared" si="169"/>
        <v>0</v>
      </c>
      <c r="CA142" s="376">
        <f t="shared" si="170"/>
        <v>0</v>
      </c>
      <c r="CB142" s="482">
        <f t="shared" si="171"/>
        <v>0</v>
      </c>
      <c r="CC142" s="293">
        <f t="shared" si="129"/>
        <v>0</v>
      </c>
      <c r="CD142" s="294" t="str">
        <f>IF(CC142=0,"",
IF(SUM($CC$34:CC142)=1,CE142,
IF($CC$155&gt;SUM($CC$34:CC142),_xlfn.CONCAT(", ",CE142),
IF($CC$155=SUM($CC$34:CC142),_xlfn.CONCAT(" y ",CE142)))))</f>
        <v/>
      </c>
      <c r="CE142" s="89" t="s">
        <v>5300</v>
      </c>
      <c r="CG142" s="465">
        <f t="shared" si="130"/>
        <v>0</v>
      </c>
    </row>
    <row r="143" spans="1:85" ht="15" customHeight="1">
      <c r="A143" s="64"/>
      <c r="B143" s="11"/>
      <c r="C143" s="61" t="s">
        <v>5301</v>
      </c>
      <c r="D143" s="1144" t="str">
        <f>IF(CNGE_2025_M1_Secc5_Sub1!$D139="","",CNGE_2025_M1_Secc5_Sub1!$D139)</f>
        <v/>
      </c>
      <c r="E143" s="889"/>
      <c r="F143" s="890"/>
      <c r="G143" s="992"/>
      <c r="H143" s="884"/>
      <c r="I143" s="884"/>
      <c r="J143" s="885"/>
      <c r="K143" s="813"/>
      <c r="L143" s="813"/>
      <c r="M143" s="813"/>
      <c r="N143" s="813"/>
      <c r="O143" s="813"/>
      <c r="P143" s="813"/>
      <c r="Q143" s="813"/>
      <c r="R143" s="813"/>
      <c r="S143" s="813"/>
      <c r="T143" s="813"/>
      <c r="U143" s="813"/>
      <c r="V143" s="813"/>
      <c r="W143" s="813"/>
      <c r="X143" s="813"/>
      <c r="Y143" s="813"/>
      <c r="Z143" s="813"/>
      <c r="AA143" s="813"/>
      <c r="AB143" s="813"/>
      <c r="AC143" s="813"/>
      <c r="AD143" s="813"/>
      <c r="AG143" s="302">
        <f t="shared" si="126"/>
        <v>0</v>
      </c>
      <c r="AH143" s="321">
        <f t="shared" si="131"/>
        <v>0</v>
      </c>
      <c r="AI143" s="293">
        <f t="shared" si="127"/>
        <v>0</v>
      </c>
      <c r="AJ143" s="294" t="str">
        <f>IF(AI143=0,"",
IF(SUM($AI$34:AI143)=1,AK143,
IF($AI$155&gt;SUM($AI$34:AI143),_xlfn.CONCAT(", ",AK143),
IF($AI$155=SUM($AI$34:AI143),_xlfn.CONCAT(" y ",AK143)))))</f>
        <v/>
      </c>
      <c r="AK143" s="89" t="s">
        <v>5302</v>
      </c>
      <c r="AL143" s="612">
        <f t="shared" si="132"/>
        <v>0</v>
      </c>
      <c r="AM143" s="613">
        <f t="shared" si="133"/>
        <v>0</v>
      </c>
      <c r="AN143" s="614">
        <f t="shared" si="134"/>
        <v>0</v>
      </c>
      <c r="AO143" s="615">
        <f t="shared" si="135"/>
        <v>0</v>
      </c>
      <c r="AP143" s="338">
        <f t="shared" si="128"/>
        <v>0</v>
      </c>
      <c r="AQ143" s="294" t="str">
        <f>IF(AP143=0,"",
IF(SUM($AP$34:AP143)=1,AR143,
IF($AP$155&gt;SUM($AP$34:AP143),_xlfn.CONCAT(", ",AR143),
IF($AP$155=SUM($AP$34:AP143),_xlfn.CONCAT(" y ",AR143)))))</f>
        <v/>
      </c>
      <c r="AR143" s="368" t="s">
        <v>5302</v>
      </c>
      <c r="AS143" s="374">
        <f t="shared" si="136"/>
        <v>0</v>
      </c>
      <c r="AT143" s="375">
        <f t="shared" si="137"/>
        <v>0</v>
      </c>
      <c r="AU143" s="376">
        <f t="shared" si="138"/>
        <v>0</v>
      </c>
      <c r="AV143" s="482">
        <f t="shared" si="139"/>
        <v>0</v>
      </c>
      <c r="AW143" s="366">
        <f t="shared" si="140"/>
        <v>0</v>
      </c>
      <c r="AX143" s="622">
        <f t="shared" si="141"/>
        <v>0</v>
      </c>
      <c r="AY143" s="367">
        <f t="shared" si="142"/>
        <v>0</v>
      </c>
      <c r="AZ143" s="625">
        <f t="shared" si="143"/>
        <v>0</v>
      </c>
      <c r="BA143" s="374">
        <f t="shared" si="144"/>
        <v>0</v>
      </c>
      <c r="BB143" s="375">
        <f t="shared" si="145"/>
        <v>0</v>
      </c>
      <c r="BC143" s="376">
        <f t="shared" si="146"/>
        <v>0</v>
      </c>
      <c r="BD143" s="482">
        <f t="shared" si="147"/>
        <v>0</v>
      </c>
      <c r="BE143" s="366">
        <f t="shared" si="148"/>
        <v>0</v>
      </c>
      <c r="BF143" s="622">
        <f t="shared" si="149"/>
        <v>0</v>
      </c>
      <c r="BG143" s="367">
        <f t="shared" si="150"/>
        <v>0</v>
      </c>
      <c r="BH143" s="625">
        <f t="shared" si="151"/>
        <v>0</v>
      </c>
      <c r="BI143" s="374">
        <f t="shared" si="152"/>
        <v>0</v>
      </c>
      <c r="BJ143" s="375">
        <f t="shared" si="153"/>
        <v>0</v>
      </c>
      <c r="BK143" s="376">
        <f t="shared" si="154"/>
        <v>0</v>
      </c>
      <c r="BL143" s="482">
        <f t="shared" si="155"/>
        <v>0</v>
      </c>
      <c r="BM143" s="366">
        <f t="shared" si="156"/>
        <v>0</v>
      </c>
      <c r="BN143" s="622">
        <f t="shared" si="157"/>
        <v>0</v>
      </c>
      <c r="BO143" s="367">
        <f t="shared" si="158"/>
        <v>0</v>
      </c>
      <c r="BP143" s="625">
        <f t="shared" si="159"/>
        <v>0</v>
      </c>
      <c r="BQ143" s="374">
        <f t="shared" si="160"/>
        <v>0</v>
      </c>
      <c r="BR143" s="375">
        <f t="shared" si="161"/>
        <v>0</v>
      </c>
      <c r="BS143" s="376">
        <f t="shared" si="162"/>
        <v>0</v>
      </c>
      <c r="BT143" s="482">
        <f t="shared" si="163"/>
        <v>0</v>
      </c>
      <c r="BU143" s="366">
        <f t="shared" si="164"/>
        <v>0</v>
      </c>
      <c r="BV143" s="622">
        <f t="shared" si="165"/>
        <v>0</v>
      </c>
      <c r="BW143" s="367">
        <f t="shared" si="166"/>
        <v>0</v>
      </c>
      <c r="BX143" s="625">
        <f t="shared" si="167"/>
        <v>0</v>
      </c>
      <c r="BY143" s="374">
        <f t="shared" si="168"/>
        <v>0</v>
      </c>
      <c r="BZ143" s="375">
        <f t="shared" si="169"/>
        <v>0</v>
      </c>
      <c r="CA143" s="376">
        <f t="shared" si="170"/>
        <v>0</v>
      </c>
      <c r="CB143" s="482">
        <f t="shared" si="171"/>
        <v>0</v>
      </c>
      <c r="CC143" s="293">
        <f t="shared" si="129"/>
        <v>0</v>
      </c>
      <c r="CD143" s="294" t="str">
        <f>IF(CC143=0,"",
IF(SUM($CC$34:CC143)=1,CE143,
IF($CC$155&gt;SUM($CC$34:CC143),_xlfn.CONCAT(", ",CE143),
IF($CC$155=SUM($CC$34:CC143),_xlfn.CONCAT(" y ",CE143)))))</f>
        <v/>
      </c>
      <c r="CE143" s="89" t="s">
        <v>5302</v>
      </c>
      <c r="CG143" s="465">
        <f t="shared" si="130"/>
        <v>0</v>
      </c>
    </row>
    <row r="144" spans="1:85" ht="15" customHeight="1">
      <c r="A144" s="64"/>
      <c r="B144" s="11"/>
      <c r="C144" s="61" t="s">
        <v>5303</v>
      </c>
      <c r="D144" s="1144" t="str">
        <f>IF(CNGE_2025_M1_Secc5_Sub1!$D140="","",CNGE_2025_M1_Secc5_Sub1!$D140)</f>
        <v/>
      </c>
      <c r="E144" s="889"/>
      <c r="F144" s="890"/>
      <c r="G144" s="992"/>
      <c r="H144" s="884"/>
      <c r="I144" s="884"/>
      <c r="J144" s="885"/>
      <c r="K144" s="813"/>
      <c r="L144" s="813"/>
      <c r="M144" s="813"/>
      <c r="N144" s="813"/>
      <c r="O144" s="813"/>
      <c r="P144" s="813"/>
      <c r="Q144" s="813"/>
      <c r="R144" s="813"/>
      <c r="S144" s="813"/>
      <c r="T144" s="813"/>
      <c r="U144" s="813"/>
      <c r="V144" s="813"/>
      <c r="W144" s="813"/>
      <c r="X144" s="813"/>
      <c r="Y144" s="813"/>
      <c r="Z144" s="813"/>
      <c r="AA144" s="813"/>
      <c r="AB144" s="813"/>
      <c r="AC144" s="813"/>
      <c r="AD144" s="813"/>
      <c r="AG144" s="302">
        <f t="shared" si="126"/>
        <v>0</v>
      </c>
      <c r="AH144" s="321">
        <f t="shared" si="131"/>
        <v>0</v>
      </c>
      <c r="AI144" s="293">
        <f t="shared" si="127"/>
        <v>0</v>
      </c>
      <c r="AJ144" s="294" t="str">
        <f>IF(AI144=0,"",
IF(SUM($AI$34:AI144)=1,AK144,
IF($AI$155&gt;SUM($AI$34:AI144),_xlfn.CONCAT(", ",AK144),
IF($AI$155=SUM($AI$34:AI144),_xlfn.CONCAT(" y ",AK144)))))</f>
        <v/>
      </c>
      <c r="AK144" s="89" t="s">
        <v>5304</v>
      </c>
      <c r="AL144" s="612">
        <f t="shared" si="132"/>
        <v>0</v>
      </c>
      <c r="AM144" s="613">
        <f t="shared" si="133"/>
        <v>0</v>
      </c>
      <c r="AN144" s="614">
        <f t="shared" si="134"/>
        <v>0</v>
      </c>
      <c r="AO144" s="615">
        <f t="shared" si="135"/>
        <v>0</v>
      </c>
      <c r="AP144" s="338">
        <f t="shared" si="128"/>
        <v>0</v>
      </c>
      <c r="AQ144" s="294" t="str">
        <f>IF(AP144=0,"",
IF(SUM($AP$34:AP144)=1,AR144,
IF($AP$155&gt;SUM($AP$34:AP144),_xlfn.CONCAT(", ",AR144),
IF($AP$155=SUM($AP$34:AP144),_xlfn.CONCAT(" y ",AR144)))))</f>
        <v/>
      </c>
      <c r="AR144" s="368" t="s">
        <v>5304</v>
      </c>
      <c r="AS144" s="374">
        <f t="shared" si="136"/>
        <v>0</v>
      </c>
      <c r="AT144" s="375">
        <f t="shared" si="137"/>
        <v>0</v>
      </c>
      <c r="AU144" s="376">
        <f t="shared" si="138"/>
        <v>0</v>
      </c>
      <c r="AV144" s="482">
        <f t="shared" si="139"/>
        <v>0</v>
      </c>
      <c r="AW144" s="366">
        <f t="shared" si="140"/>
        <v>0</v>
      </c>
      <c r="AX144" s="622">
        <f t="shared" si="141"/>
        <v>0</v>
      </c>
      <c r="AY144" s="367">
        <f t="shared" si="142"/>
        <v>0</v>
      </c>
      <c r="AZ144" s="625">
        <f t="shared" si="143"/>
        <v>0</v>
      </c>
      <c r="BA144" s="374">
        <f t="shared" si="144"/>
        <v>0</v>
      </c>
      <c r="BB144" s="375">
        <f t="shared" si="145"/>
        <v>0</v>
      </c>
      <c r="BC144" s="376">
        <f t="shared" si="146"/>
        <v>0</v>
      </c>
      <c r="BD144" s="482">
        <f t="shared" si="147"/>
        <v>0</v>
      </c>
      <c r="BE144" s="366">
        <f t="shared" si="148"/>
        <v>0</v>
      </c>
      <c r="BF144" s="622">
        <f t="shared" si="149"/>
        <v>0</v>
      </c>
      <c r="BG144" s="367">
        <f t="shared" si="150"/>
        <v>0</v>
      </c>
      <c r="BH144" s="625">
        <f t="shared" si="151"/>
        <v>0</v>
      </c>
      <c r="BI144" s="374">
        <f t="shared" si="152"/>
        <v>0</v>
      </c>
      <c r="BJ144" s="375">
        <f t="shared" si="153"/>
        <v>0</v>
      </c>
      <c r="BK144" s="376">
        <f t="shared" si="154"/>
        <v>0</v>
      </c>
      <c r="BL144" s="482">
        <f t="shared" si="155"/>
        <v>0</v>
      </c>
      <c r="BM144" s="366">
        <f t="shared" si="156"/>
        <v>0</v>
      </c>
      <c r="BN144" s="622">
        <f t="shared" si="157"/>
        <v>0</v>
      </c>
      <c r="BO144" s="367">
        <f t="shared" si="158"/>
        <v>0</v>
      </c>
      <c r="BP144" s="625">
        <f t="shared" si="159"/>
        <v>0</v>
      </c>
      <c r="BQ144" s="374">
        <f t="shared" si="160"/>
        <v>0</v>
      </c>
      <c r="BR144" s="375">
        <f t="shared" si="161"/>
        <v>0</v>
      </c>
      <c r="BS144" s="376">
        <f t="shared" si="162"/>
        <v>0</v>
      </c>
      <c r="BT144" s="482">
        <f t="shared" si="163"/>
        <v>0</v>
      </c>
      <c r="BU144" s="366">
        <f t="shared" si="164"/>
        <v>0</v>
      </c>
      <c r="BV144" s="622">
        <f t="shared" si="165"/>
        <v>0</v>
      </c>
      <c r="BW144" s="367">
        <f t="shared" si="166"/>
        <v>0</v>
      </c>
      <c r="BX144" s="625">
        <f t="shared" si="167"/>
        <v>0</v>
      </c>
      <c r="BY144" s="374">
        <f t="shared" si="168"/>
        <v>0</v>
      </c>
      <c r="BZ144" s="375">
        <f t="shared" si="169"/>
        <v>0</v>
      </c>
      <c r="CA144" s="376">
        <f t="shared" si="170"/>
        <v>0</v>
      </c>
      <c r="CB144" s="482">
        <f t="shared" si="171"/>
        <v>0</v>
      </c>
      <c r="CC144" s="293">
        <f t="shared" si="129"/>
        <v>0</v>
      </c>
      <c r="CD144" s="294" t="str">
        <f>IF(CC144=0,"",
IF(SUM($CC$34:CC144)=1,CE144,
IF($CC$155&gt;SUM($CC$34:CC144),_xlfn.CONCAT(", ",CE144),
IF($CC$155=SUM($CC$34:CC144),_xlfn.CONCAT(" y ",CE144)))))</f>
        <v/>
      </c>
      <c r="CE144" s="89" t="s">
        <v>5304</v>
      </c>
      <c r="CG144" s="465">
        <f t="shared" si="130"/>
        <v>0</v>
      </c>
    </row>
    <row r="145" spans="1:85" ht="15" customHeight="1">
      <c r="A145" s="64"/>
      <c r="B145" s="11"/>
      <c r="C145" s="61" t="s">
        <v>5305</v>
      </c>
      <c r="D145" s="1144" t="str">
        <f>IF(CNGE_2025_M1_Secc5_Sub1!$D141="","",CNGE_2025_M1_Secc5_Sub1!$D141)</f>
        <v/>
      </c>
      <c r="E145" s="889"/>
      <c r="F145" s="890"/>
      <c r="G145" s="992"/>
      <c r="H145" s="884"/>
      <c r="I145" s="884"/>
      <c r="J145" s="885"/>
      <c r="K145" s="813"/>
      <c r="L145" s="813"/>
      <c r="M145" s="813"/>
      <c r="N145" s="813"/>
      <c r="O145" s="813"/>
      <c r="P145" s="813"/>
      <c r="Q145" s="813"/>
      <c r="R145" s="813"/>
      <c r="S145" s="813"/>
      <c r="T145" s="813"/>
      <c r="U145" s="813"/>
      <c r="V145" s="813"/>
      <c r="W145" s="813"/>
      <c r="X145" s="813"/>
      <c r="Y145" s="813"/>
      <c r="Z145" s="813"/>
      <c r="AA145" s="813"/>
      <c r="AB145" s="813"/>
      <c r="AC145" s="813"/>
      <c r="AD145" s="813"/>
      <c r="AG145" s="302">
        <f t="shared" si="126"/>
        <v>0</v>
      </c>
      <c r="AH145" s="321">
        <f t="shared" si="131"/>
        <v>0</v>
      </c>
      <c r="AI145" s="293">
        <f t="shared" si="127"/>
        <v>0</v>
      </c>
      <c r="AJ145" s="294" t="str">
        <f>IF(AI145=0,"",
IF(SUM($AI$34:AI145)=1,AK145,
IF($AI$155&gt;SUM($AI$34:AI145),_xlfn.CONCAT(", ",AK145),
IF($AI$155=SUM($AI$34:AI145),_xlfn.CONCAT(" y ",AK145)))))</f>
        <v/>
      </c>
      <c r="AK145" s="89" t="s">
        <v>5306</v>
      </c>
      <c r="AL145" s="612">
        <f t="shared" si="132"/>
        <v>0</v>
      </c>
      <c r="AM145" s="613">
        <f t="shared" si="133"/>
        <v>0</v>
      </c>
      <c r="AN145" s="614">
        <f t="shared" si="134"/>
        <v>0</v>
      </c>
      <c r="AO145" s="615">
        <f t="shared" si="135"/>
        <v>0</v>
      </c>
      <c r="AP145" s="338">
        <f t="shared" si="128"/>
        <v>0</v>
      </c>
      <c r="AQ145" s="294" t="str">
        <f>IF(AP145=0,"",
IF(SUM($AP$34:AP145)=1,AR145,
IF($AP$155&gt;SUM($AP$34:AP145),_xlfn.CONCAT(", ",AR145),
IF($AP$155=SUM($AP$34:AP145),_xlfn.CONCAT(" y ",AR145)))))</f>
        <v/>
      </c>
      <c r="AR145" s="368" t="s">
        <v>5306</v>
      </c>
      <c r="AS145" s="374">
        <f t="shared" si="136"/>
        <v>0</v>
      </c>
      <c r="AT145" s="375">
        <f t="shared" si="137"/>
        <v>0</v>
      </c>
      <c r="AU145" s="376">
        <f t="shared" si="138"/>
        <v>0</v>
      </c>
      <c r="AV145" s="482">
        <f t="shared" si="139"/>
        <v>0</v>
      </c>
      <c r="AW145" s="366">
        <f t="shared" si="140"/>
        <v>0</v>
      </c>
      <c r="AX145" s="622">
        <f t="shared" si="141"/>
        <v>0</v>
      </c>
      <c r="AY145" s="367">
        <f t="shared" si="142"/>
        <v>0</v>
      </c>
      <c r="AZ145" s="625">
        <f t="shared" si="143"/>
        <v>0</v>
      </c>
      <c r="BA145" s="374">
        <f t="shared" si="144"/>
        <v>0</v>
      </c>
      <c r="BB145" s="375">
        <f t="shared" si="145"/>
        <v>0</v>
      </c>
      <c r="BC145" s="376">
        <f t="shared" si="146"/>
        <v>0</v>
      </c>
      <c r="BD145" s="482">
        <f t="shared" si="147"/>
        <v>0</v>
      </c>
      <c r="BE145" s="366">
        <f t="shared" si="148"/>
        <v>0</v>
      </c>
      <c r="BF145" s="622">
        <f t="shared" si="149"/>
        <v>0</v>
      </c>
      <c r="BG145" s="367">
        <f t="shared" si="150"/>
        <v>0</v>
      </c>
      <c r="BH145" s="625">
        <f t="shared" si="151"/>
        <v>0</v>
      </c>
      <c r="BI145" s="374">
        <f t="shared" si="152"/>
        <v>0</v>
      </c>
      <c r="BJ145" s="375">
        <f t="shared" si="153"/>
        <v>0</v>
      </c>
      <c r="BK145" s="376">
        <f t="shared" si="154"/>
        <v>0</v>
      </c>
      <c r="BL145" s="482">
        <f t="shared" si="155"/>
        <v>0</v>
      </c>
      <c r="BM145" s="366">
        <f t="shared" si="156"/>
        <v>0</v>
      </c>
      <c r="BN145" s="622">
        <f t="shared" si="157"/>
        <v>0</v>
      </c>
      <c r="BO145" s="367">
        <f t="shared" si="158"/>
        <v>0</v>
      </c>
      <c r="BP145" s="625">
        <f t="shared" si="159"/>
        <v>0</v>
      </c>
      <c r="BQ145" s="374">
        <f t="shared" si="160"/>
        <v>0</v>
      </c>
      <c r="BR145" s="375">
        <f t="shared" si="161"/>
        <v>0</v>
      </c>
      <c r="BS145" s="376">
        <f t="shared" si="162"/>
        <v>0</v>
      </c>
      <c r="BT145" s="482">
        <f t="shared" si="163"/>
        <v>0</v>
      </c>
      <c r="BU145" s="366">
        <f t="shared" si="164"/>
        <v>0</v>
      </c>
      <c r="BV145" s="622">
        <f t="shared" si="165"/>
        <v>0</v>
      </c>
      <c r="BW145" s="367">
        <f t="shared" si="166"/>
        <v>0</v>
      </c>
      <c r="BX145" s="625">
        <f t="shared" si="167"/>
        <v>0</v>
      </c>
      <c r="BY145" s="374">
        <f t="shared" si="168"/>
        <v>0</v>
      </c>
      <c r="BZ145" s="375">
        <f t="shared" si="169"/>
        <v>0</v>
      </c>
      <c r="CA145" s="376">
        <f t="shared" si="170"/>
        <v>0</v>
      </c>
      <c r="CB145" s="482">
        <f t="shared" si="171"/>
        <v>0</v>
      </c>
      <c r="CC145" s="293">
        <f t="shared" si="129"/>
        <v>0</v>
      </c>
      <c r="CD145" s="294" t="str">
        <f>IF(CC145=0,"",
IF(SUM($CC$34:CC145)=1,CE145,
IF($CC$155&gt;SUM($CC$34:CC145),_xlfn.CONCAT(", ",CE145),
IF($CC$155=SUM($CC$34:CC145),_xlfn.CONCAT(" y ",CE145)))))</f>
        <v/>
      </c>
      <c r="CE145" s="89" t="s">
        <v>5306</v>
      </c>
      <c r="CG145" s="465">
        <f t="shared" si="130"/>
        <v>0</v>
      </c>
    </row>
    <row r="146" spans="1:85" ht="15" customHeight="1">
      <c r="A146" s="64"/>
      <c r="B146" s="11"/>
      <c r="C146" s="61" t="s">
        <v>5307</v>
      </c>
      <c r="D146" s="1144" t="str">
        <f>IF(CNGE_2025_M1_Secc5_Sub1!$D142="","",CNGE_2025_M1_Secc5_Sub1!$D142)</f>
        <v/>
      </c>
      <c r="E146" s="889"/>
      <c r="F146" s="890"/>
      <c r="G146" s="992"/>
      <c r="H146" s="884"/>
      <c r="I146" s="884"/>
      <c r="J146" s="885"/>
      <c r="K146" s="813"/>
      <c r="L146" s="813"/>
      <c r="M146" s="813"/>
      <c r="N146" s="813"/>
      <c r="O146" s="813"/>
      <c r="P146" s="813"/>
      <c r="Q146" s="813"/>
      <c r="R146" s="813"/>
      <c r="S146" s="813"/>
      <c r="T146" s="813"/>
      <c r="U146" s="813"/>
      <c r="V146" s="813"/>
      <c r="W146" s="813"/>
      <c r="X146" s="813"/>
      <c r="Y146" s="813"/>
      <c r="Z146" s="813"/>
      <c r="AA146" s="813"/>
      <c r="AB146" s="813"/>
      <c r="AC146" s="813"/>
      <c r="AD146" s="813"/>
      <c r="AG146" s="302">
        <f t="shared" si="126"/>
        <v>0</v>
      </c>
      <c r="AH146" s="321">
        <f t="shared" si="131"/>
        <v>0</v>
      </c>
      <c r="AI146" s="293">
        <f t="shared" si="127"/>
        <v>0</v>
      </c>
      <c r="AJ146" s="294" t="str">
        <f>IF(AI146=0,"",
IF(SUM($AI$34:AI146)=1,AK146,
IF($AI$155&gt;SUM($AI$34:AI146),_xlfn.CONCAT(", ",AK146),
IF($AI$155=SUM($AI$34:AI146),_xlfn.CONCAT(" y ",AK146)))))</f>
        <v/>
      </c>
      <c r="AK146" s="89" t="s">
        <v>5308</v>
      </c>
      <c r="AL146" s="612">
        <f t="shared" si="132"/>
        <v>0</v>
      </c>
      <c r="AM146" s="613">
        <f t="shared" si="133"/>
        <v>0</v>
      </c>
      <c r="AN146" s="614">
        <f t="shared" si="134"/>
        <v>0</v>
      </c>
      <c r="AO146" s="615">
        <f t="shared" si="135"/>
        <v>0</v>
      </c>
      <c r="AP146" s="338">
        <f t="shared" si="128"/>
        <v>0</v>
      </c>
      <c r="AQ146" s="294" t="str">
        <f>IF(AP146=0,"",
IF(SUM($AP$34:AP146)=1,AR146,
IF($AP$155&gt;SUM($AP$34:AP146),_xlfn.CONCAT(", ",AR146),
IF($AP$155=SUM($AP$34:AP146),_xlfn.CONCAT(" y ",AR146)))))</f>
        <v/>
      </c>
      <c r="AR146" s="368" t="s">
        <v>5308</v>
      </c>
      <c r="AS146" s="374">
        <f t="shared" si="136"/>
        <v>0</v>
      </c>
      <c r="AT146" s="375">
        <f t="shared" si="137"/>
        <v>0</v>
      </c>
      <c r="AU146" s="376">
        <f t="shared" si="138"/>
        <v>0</v>
      </c>
      <c r="AV146" s="482">
        <f t="shared" si="139"/>
        <v>0</v>
      </c>
      <c r="AW146" s="366">
        <f t="shared" si="140"/>
        <v>0</v>
      </c>
      <c r="AX146" s="622">
        <f t="shared" si="141"/>
        <v>0</v>
      </c>
      <c r="AY146" s="367">
        <f t="shared" si="142"/>
        <v>0</v>
      </c>
      <c r="AZ146" s="625">
        <f t="shared" si="143"/>
        <v>0</v>
      </c>
      <c r="BA146" s="374">
        <f t="shared" si="144"/>
        <v>0</v>
      </c>
      <c r="BB146" s="375">
        <f t="shared" si="145"/>
        <v>0</v>
      </c>
      <c r="BC146" s="376">
        <f t="shared" si="146"/>
        <v>0</v>
      </c>
      <c r="BD146" s="482">
        <f t="shared" si="147"/>
        <v>0</v>
      </c>
      <c r="BE146" s="366">
        <f t="shared" si="148"/>
        <v>0</v>
      </c>
      <c r="BF146" s="622">
        <f t="shared" si="149"/>
        <v>0</v>
      </c>
      <c r="BG146" s="367">
        <f t="shared" si="150"/>
        <v>0</v>
      </c>
      <c r="BH146" s="625">
        <f t="shared" si="151"/>
        <v>0</v>
      </c>
      <c r="BI146" s="374">
        <f t="shared" si="152"/>
        <v>0</v>
      </c>
      <c r="BJ146" s="375">
        <f t="shared" si="153"/>
        <v>0</v>
      </c>
      <c r="BK146" s="376">
        <f t="shared" si="154"/>
        <v>0</v>
      </c>
      <c r="BL146" s="482">
        <f t="shared" si="155"/>
        <v>0</v>
      </c>
      <c r="BM146" s="366">
        <f t="shared" si="156"/>
        <v>0</v>
      </c>
      <c r="BN146" s="622">
        <f t="shared" si="157"/>
        <v>0</v>
      </c>
      <c r="BO146" s="367">
        <f t="shared" si="158"/>
        <v>0</v>
      </c>
      <c r="BP146" s="625">
        <f t="shared" si="159"/>
        <v>0</v>
      </c>
      <c r="BQ146" s="374">
        <f t="shared" si="160"/>
        <v>0</v>
      </c>
      <c r="BR146" s="375">
        <f t="shared" si="161"/>
        <v>0</v>
      </c>
      <c r="BS146" s="376">
        <f t="shared" si="162"/>
        <v>0</v>
      </c>
      <c r="BT146" s="482">
        <f t="shared" si="163"/>
        <v>0</v>
      </c>
      <c r="BU146" s="366">
        <f t="shared" si="164"/>
        <v>0</v>
      </c>
      <c r="BV146" s="622">
        <f t="shared" si="165"/>
        <v>0</v>
      </c>
      <c r="BW146" s="367">
        <f t="shared" si="166"/>
        <v>0</v>
      </c>
      <c r="BX146" s="625">
        <f t="shared" si="167"/>
        <v>0</v>
      </c>
      <c r="BY146" s="374">
        <f t="shared" si="168"/>
        <v>0</v>
      </c>
      <c r="BZ146" s="375">
        <f t="shared" si="169"/>
        <v>0</v>
      </c>
      <c r="CA146" s="376">
        <f t="shared" si="170"/>
        <v>0</v>
      </c>
      <c r="CB146" s="482">
        <f t="shared" si="171"/>
        <v>0</v>
      </c>
      <c r="CC146" s="293">
        <f t="shared" si="129"/>
        <v>0</v>
      </c>
      <c r="CD146" s="294" t="str">
        <f>IF(CC146=0,"",
IF(SUM($CC$34:CC146)=1,CE146,
IF($CC$155&gt;SUM($CC$34:CC146),_xlfn.CONCAT(", ",CE146),
IF($CC$155=SUM($CC$34:CC146),_xlfn.CONCAT(" y ",CE146)))))</f>
        <v/>
      </c>
      <c r="CE146" s="89" t="s">
        <v>5308</v>
      </c>
      <c r="CG146" s="465">
        <f t="shared" si="130"/>
        <v>0</v>
      </c>
    </row>
    <row r="147" spans="1:85" ht="15" customHeight="1">
      <c r="A147" s="64"/>
      <c r="B147" s="11"/>
      <c r="C147" s="61" t="s">
        <v>5309</v>
      </c>
      <c r="D147" s="1144" t="str">
        <f>IF(CNGE_2025_M1_Secc5_Sub1!$D143="","",CNGE_2025_M1_Secc5_Sub1!$D143)</f>
        <v/>
      </c>
      <c r="E147" s="889"/>
      <c r="F147" s="890"/>
      <c r="G147" s="992"/>
      <c r="H147" s="884"/>
      <c r="I147" s="884"/>
      <c r="J147" s="885"/>
      <c r="K147" s="813"/>
      <c r="L147" s="813"/>
      <c r="M147" s="813"/>
      <c r="N147" s="813"/>
      <c r="O147" s="813"/>
      <c r="P147" s="813"/>
      <c r="Q147" s="813"/>
      <c r="R147" s="813"/>
      <c r="S147" s="813"/>
      <c r="T147" s="813"/>
      <c r="U147" s="813"/>
      <c r="V147" s="813"/>
      <c r="W147" s="813"/>
      <c r="X147" s="813"/>
      <c r="Y147" s="813"/>
      <c r="Z147" s="813"/>
      <c r="AA147" s="813"/>
      <c r="AB147" s="813"/>
      <c r="AC147" s="813"/>
      <c r="AD147" s="813"/>
      <c r="AG147" s="302">
        <f t="shared" si="126"/>
        <v>0</v>
      </c>
      <c r="AH147" s="321">
        <f t="shared" si="131"/>
        <v>0</v>
      </c>
      <c r="AI147" s="293">
        <f t="shared" si="127"/>
        <v>0</v>
      </c>
      <c r="AJ147" s="294" t="str">
        <f>IF(AI147=0,"",
IF(SUM($AI$34:AI147)=1,AK147,
IF($AI$155&gt;SUM($AI$34:AI147),_xlfn.CONCAT(", ",AK147),
IF($AI$155=SUM($AI$34:AI147),_xlfn.CONCAT(" y ",AK147)))))</f>
        <v/>
      </c>
      <c r="AK147" s="89" t="s">
        <v>5310</v>
      </c>
      <c r="AL147" s="612">
        <f t="shared" si="132"/>
        <v>0</v>
      </c>
      <c r="AM147" s="613">
        <f t="shared" si="133"/>
        <v>0</v>
      </c>
      <c r="AN147" s="614">
        <f t="shared" si="134"/>
        <v>0</v>
      </c>
      <c r="AO147" s="615">
        <f t="shared" si="135"/>
        <v>0</v>
      </c>
      <c r="AP147" s="338">
        <f t="shared" si="128"/>
        <v>0</v>
      </c>
      <c r="AQ147" s="294" t="str">
        <f>IF(AP147=0,"",
IF(SUM($AP$34:AP147)=1,AR147,
IF($AP$155&gt;SUM($AP$34:AP147),_xlfn.CONCAT(", ",AR147),
IF($AP$155=SUM($AP$34:AP147),_xlfn.CONCAT(" y ",AR147)))))</f>
        <v/>
      </c>
      <c r="AR147" s="368" t="s">
        <v>5310</v>
      </c>
      <c r="AS147" s="374">
        <f t="shared" si="136"/>
        <v>0</v>
      </c>
      <c r="AT147" s="375">
        <f t="shared" si="137"/>
        <v>0</v>
      </c>
      <c r="AU147" s="376">
        <f t="shared" si="138"/>
        <v>0</v>
      </c>
      <c r="AV147" s="482">
        <f t="shared" si="139"/>
        <v>0</v>
      </c>
      <c r="AW147" s="366">
        <f t="shared" si="140"/>
        <v>0</v>
      </c>
      <c r="AX147" s="622">
        <f t="shared" si="141"/>
        <v>0</v>
      </c>
      <c r="AY147" s="367">
        <f t="shared" si="142"/>
        <v>0</v>
      </c>
      <c r="AZ147" s="625">
        <f t="shared" si="143"/>
        <v>0</v>
      </c>
      <c r="BA147" s="374">
        <f t="shared" si="144"/>
        <v>0</v>
      </c>
      <c r="BB147" s="375">
        <f t="shared" si="145"/>
        <v>0</v>
      </c>
      <c r="BC147" s="376">
        <f t="shared" si="146"/>
        <v>0</v>
      </c>
      <c r="BD147" s="482">
        <f t="shared" si="147"/>
        <v>0</v>
      </c>
      <c r="BE147" s="366">
        <f t="shared" si="148"/>
        <v>0</v>
      </c>
      <c r="BF147" s="622">
        <f t="shared" si="149"/>
        <v>0</v>
      </c>
      <c r="BG147" s="367">
        <f t="shared" si="150"/>
        <v>0</v>
      </c>
      <c r="BH147" s="625">
        <f t="shared" si="151"/>
        <v>0</v>
      </c>
      <c r="BI147" s="374">
        <f t="shared" si="152"/>
        <v>0</v>
      </c>
      <c r="BJ147" s="375">
        <f t="shared" si="153"/>
        <v>0</v>
      </c>
      <c r="BK147" s="376">
        <f t="shared" si="154"/>
        <v>0</v>
      </c>
      <c r="BL147" s="482">
        <f t="shared" si="155"/>
        <v>0</v>
      </c>
      <c r="BM147" s="366">
        <f t="shared" si="156"/>
        <v>0</v>
      </c>
      <c r="BN147" s="622">
        <f t="shared" si="157"/>
        <v>0</v>
      </c>
      <c r="BO147" s="367">
        <f t="shared" si="158"/>
        <v>0</v>
      </c>
      <c r="BP147" s="625">
        <f t="shared" si="159"/>
        <v>0</v>
      </c>
      <c r="BQ147" s="374">
        <f t="shared" si="160"/>
        <v>0</v>
      </c>
      <c r="BR147" s="375">
        <f t="shared" si="161"/>
        <v>0</v>
      </c>
      <c r="BS147" s="376">
        <f t="shared" si="162"/>
        <v>0</v>
      </c>
      <c r="BT147" s="482">
        <f t="shared" si="163"/>
        <v>0</v>
      </c>
      <c r="BU147" s="366">
        <f t="shared" si="164"/>
        <v>0</v>
      </c>
      <c r="BV147" s="622">
        <f t="shared" si="165"/>
        <v>0</v>
      </c>
      <c r="BW147" s="367">
        <f t="shared" si="166"/>
        <v>0</v>
      </c>
      <c r="BX147" s="625">
        <f t="shared" si="167"/>
        <v>0</v>
      </c>
      <c r="BY147" s="374">
        <f t="shared" si="168"/>
        <v>0</v>
      </c>
      <c r="BZ147" s="375">
        <f t="shared" si="169"/>
        <v>0</v>
      </c>
      <c r="CA147" s="376">
        <f t="shared" si="170"/>
        <v>0</v>
      </c>
      <c r="CB147" s="482">
        <f t="shared" si="171"/>
        <v>0</v>
      </c>
      <c r="CC147" s="293">
        <f t="shared" si="129"/>
        <v>0</v>
      </c>
      <c r="CD147" s="294" t="str">
        <f>IF(CC147=0,"",
IF(SUM($CC$34:CC147)=1,CE147,
IF($CC$155&gt;SUM($CC$34:CC147),_xlfn.CONCAT(", ",CE147),
IF($CC$155=SUM($CC$34:CC147),_xlfn.CONCAT(" y ",CE147)))))</f>
        <v/>
      </c>
      <c r="CE147" s="89" t="s">
        <v>5310</v>
      </c>
      <c r="CG147" s="465">
        <f t="shared" si="130"/>
        <v>0</v>
      </c>
    </row>
    <row r="148" spans="1:85" ht="15" customHeight="1">
      <c r="A148" s="64"/>
      <c r="B148" s="11"/>
      <c r="C148" s="61" t="s">
        <v>5311</v>
      </c>
      <c r="D148" s="1144" t="str">
        <f>IF(CNGE_2025_M1_Secc5_Sub1!$D144="","",CNGE_2025_M1_Secc5_Sub1!$D144)</f>
        <v/>
      </c>
      <c r="E148" s="889"/>
      <c r="F148" s="890"/>
      <c r="G148" s="992"/>
      <c r="H148" s="884"/>
      <c r="I148" s="884"/>
      <c r="J148" s="885"/>
      <c r="K148" s="813"/>
      <c r="L148" s="813"/>
      <c r="M148" s="813"/>
      <c r="N148" s="813"/>
      <c r="O148" s="813"/>
      <c r="P148" s="813"/>
      <c r="Q148" s="813"/>
      <c r="R148" s="813"/>
      <c r="S148" s="813"/>
      <c r="T148" s="813"/>
      <c r="U148" s="813"/>
      <c r="V148" s="813"/>
      <c r="W148" s="813"/>
      <c r="X148" s="813"/>
      <c r="Y148" s="813"/>
      <c r="Z148" s="813"/>
      <c r="AA148" s="813"/>
      <c r="AB148" s="813"/>
      <c r="AC148" s="813"/>
      <c r="AD148" s="813"/>
      <c r="AG148" s="302">
        <f t="shared" si="126"/>
        <v>0</v>
      </c>
      <c r="AH148" s="321">
        <f t="shared" si="131"/>
        <v>0</v>
      </c>
      <c r="AI148" s="293">
        <f t="shared" si="127"/>
        <v>0</v>
      </c>
      <c r="AJ148" s="294" t="str">
        <f>IF(AI148=0,"",
IF(SUM($AI$34:AI148)=1,AK148,
IF($AI$155&gt;SUM($AI$34:AI148),_xlfn.CONCAT(", ",AK148),
IF($AI$155=SUM($AI$34:AI148),_xlfn.CONCAT(" y ",AK148)))))</f>
        <v/>
      </c>
      <c r="AK148" s="89" t="s">
        <v>5312</v>
      </c>
      <c r="AL148" s="612">
        <f t="shared" si="132"/>
        <v>0</v>
      </c>
      <c r="AM148" s="613">
        <f t="shared" si="133"/>
        <v>0</v>
      </c>
      <c r="AN148" s="614">
        <f t="shared" si="134"/>
        <v>0</v>
      </c>
      <c r="AO148" s="615">
        <f t="shared" si="135"/>
        <v>0</v>
      </c>
      <c r="AP148" s="338">
        <f t="shared" si="128"/>
        <v>0</v>
      </c>
      <c r="AQ148" s="294" t="str">
        <f>IF(AP148=0,"",
IF(SUM($AP$34:AP148)=1,AR148,
IF($AP$155&gt;SUM($AP$34:AP148),_xlfn.CONCAT(", ",AR148),
IF($AP$155=SUM($AP$34:AP148),_xlfn.CONCAT(" y ",AR148)))))</f>
        <v/>
      </c>
      <c r="AR148" s="368" t="s">
        <v>5312</v>
      </c>
      <c r="AS148" s="374">
        <f t="shared" si="136"/>
        <v>0</v>
      </c>
      <c r="AT148" s="375">
        <f t="shared" si="137"/>
        <v>0</v>
      </c>
      <c r="AU148" s="376">
        <f t="shared" si="138"/>
        <v>0</v>
      </c>
      <c r="AV148" s="482">
        <f t="shared" si="139"/>
        <v>0</v>
      </c>
      <c r="AW148" s="366">
        <f t="shared" si="140"/>
        <v>0</v>
      </c>
      <c r="AX148" s="622">
        <f t="shared" si="141"/>
        <v>0</v>
      </c>
      <c r="AY148" s="367">
        <f t="shared" si="142"/>
        <v>0</v>
      </c>
      <c r="AZ148" s="625">
        <f t="shared" si="143"/>
        <v>0</v>
      </c>
      <c r="BA148" s="374">
        <f t="shared" si="144"/>
        <v>0</v>
      </c>
      <c r="BB148" s="375">
        <f t="shared" si="145"/>
        <v>0</v>
      </c>
      <c r="BC148" s="376">
        <f t="shared" si="146"/>
        <v>0</v>
      </c>
      <c r="BD148" s="482">
        <f t="shared" si="147"/>
        <v>0</v>
      </c>
      <c r="BE148" s="366">
        <f t="shared" si="148"/>
        <v>0</v>
      </c>
      <c r="BF148" s="622">
        <f t="shared" si="149"/>
        <v>0</v>
      </c>
      <c r="BG148" s="367">
        <f t="shared" si="150"/>
        <v>0</v>
      </c>
      <c r="BH148" s="625">
        <f t="shared" si="151"/>
        <v>0</v>
      </c>
      <c r="BI148" s="374">
        <f t="shared" si="152"/>
        <v>0</v>
      </c>
      <c r="BJ148" s="375">
        <f t="shared" si="153"/>
        <v>0</v>
      </c>
      <c r="BK148" s="376">
        <f t="shared" si="154"/>
        <v>0</v>
      </c>
      <c r="BL148" s="482">
        <f t="shared" si="155"/>
        <v>0</v>
      </c>
      <c r="BM148" s="366">
        <f t="shared" si="156"/>
        <v>0</v>
      </c>
      <c r="BN148" s="622">
        <f t="shared" si="157"/>
        <v>0</v>
      </c>
      <c r="BO148" s="367">
        <f t="shared" si="158"/>
        <v>0</v>
      </c>
      <c r="BP148" s="625">
        <f t="shared" si="159"/>
        <v>0</v>
      </c>
      <c r="BQ148" s="374">
        <f t="shared" si="160"/>
        <v>0</v>
      </c>
      <c r="BR148" s="375">
        <f t="shared" si="161"/>
        <v>0</v>
      </c>
      <c r="BS148" s="376">
        <f t="shared" si="162"/>
        <v>0</v>
      </c>
      <c r="BT148" s="482">
        <f t="shared" si="163"/>
        <v>0</v>
      </c>
      <c r="BU148" s="366">
        <f t="shared" si="164"/>
        <v>0</v>
      </c>
      <c r="BV148" s="622">
        <f t="shared" si="165"/>
        <v>0</v>
      </c>
      <c r="BW148" s="367">
        <f t="shared" si="166"/>
        <v>0</v>
      </c>
      <c r="BX148" s="625">
        <f t="shared" si="167"/>
        <v>0</v>
      </c>
      <c r="BY148" s="374">
        <f t="shared" si="168"/>
        <v>0</v>
      </c>
      <c r="BZ148" s="375">
        <f t="shared" si="169"/>
        <v>0</v>
      </c>
      <c r="CA148" s="376">
        <f t="shared" si="170"/>
        <v>0</v>
      </c>
      <c r="CB148" s="482">
        <f t="shared" si="171"/>
        <v>0</v>
      </c>
      <c r="CC148" s="293">
        <f t="shared" si="129"/>
        <v>0</v>
      </c>
      <c r="CD148" s="294" t="str">
        <f>IF(CC148=0,"",
IF(SUM($CC$34:CC148)=1,CE148,
IF($CC$155&gt;SUM($CC$34:CC148),_xlfn.CONCAT(", ",CE148),
IF($CC$155=SUM($CC$34:CC148),_xlfn.CONCAT(" y ",CE148)))))</f>
        <v/>
      </c>
      <c r="CE148" s="89" t="s">
        <v>5312</v>
      </c>
      <c r="CG148" s="465">
        <f t="shared" si="130"/>
        <v>0</v>
      </c>
    </row>
    <row r="149" spans="1:85" ht="15" customHeight="1">
      <c r="A149" s="64"/>
      <c r="B149" s="11"/>
      <c r="C149" s="61" t="s">
        <v>5313</v>
      </c>
      <c r="D149" s="1144" t="str">
        <f>IF(CNGE_2025_M1_Secc5_Sub1!$D145="","",CNGE_2025_M1_Secc5_Sub1!$D145)</f>
        <v/>
      </c>
      <c r="E149" s="889"/>
      <c r="F149" s="890"/>
      <c r="G149" s="992"/>
      <c r="H149" s="884"/>
      <c r="I149" s="884"/>
      <c r="J149" s="885"/>
      <c r="K149" s="813"/>
      <c r="L149" s="813"/>
      <c r="M149" s="813"/>
      <c r="N149" s="813"/>
      <c r="O149" s="813"/>
      <c r="P149" s="813"/>
      <c r="Q149" s="813"/>
      <c r="R149" s="813"/>
      <c r="S149" s="813"/>
      <c r="T149" s="813"/>
      <c r="U149" s="813"/>
      <c r="V149" s="813"/>
      <c r="W149" s="813"/>
      <c r="X149" s="813"/>
      <c r="Y149" s="813"/>
      <c r="Z149" s="813"/>
      <c r="AA149" s="813"/>
      <c r="AB149" s="813"/>
      <c r="AC149" s="813"/>
      <c r="AD149" s="813"/>
      <c r="AG149" s="302">
        <f t="shared" si="126"/>
        <v>0</v>
      </c>
      <c r="AH149" s="321">
        <f t="shared" si="131"/>
        <v>0</v>
      </c>
      <c r="AI149" s="293">
        <f t="shared" si="127"/>
        <v>0</v>
      </c>
      <c r="AJ149" s="294" t="str">
        <f>IF(AI149=0,"",
IF(SUM($AI$34:AI149)=1,AK149,
IF($AI$155&gt;SUM($AI$34:AI149),_xlfn.CONCAT(", ",AK149),
IF($AI$155=SUM($AI$34:AI149),_xlfn.CONCAT(" y ",AK149)))))</f>
        <v/>
      </c>
      <c r="AK149" s="89" t="s">
        <v>5314</v>
      </c>
      <c r="AL149" s="612">
        <f t="shared" si="132"/>
        <v>0</v>
      </c>
      <c r="AM149" s="613">
        <f t="shared" si="133"/>
        <v>0</v>
      </c>
      <c r="AN149" s="614">
        <f t="shared" si="134"/>
        <v>0</v>
      </c>
      <c r="AO149" s="615">
        <f t="shared" si="135"/>
        <v>0</v>
      </c>
      <c r="AP149" s="338">
        <f t="shared" si="128"/>
        <v>0</v>
      </c>
      <c r="AQ149" s="294" t="str">
        <f>IF(AP149=0,"",
IF(SUM($AP$34:AP149)=1,AR149,
IF($AP$155&gt;SUM($AP$34:AP149),_xlfn.CONCAT(", ",AR149),
IF($AP$155=SUM($AP$34:AP149),_xlfn.CONCAT(" y ",AR149)))))</f>
        <v/>
      </c>
      <c r="AR149" s="368" t="s">
        <v>5314</v>
      </c>
      <c r="AS149" s="374">
        <f t="shared" si="136"/>
        <v>0</v>
      </c>
      <c r="AT149" s="375">
        <f t="shared" si="137"/>
        <v>0</v>
      </c>
      <c r="AU149" s="376">
        <f t="shared" si="138"/>
        <v>0</v>
      </c>
      <c r="AV149" s="482">
        <f t="shared" si="139"/>
        <v>0</v>
      </c>
      <c r="AW149" s="366">
        <f t="shared" si="140"/>
        <v>0</v>
      </c>
      <c r="AX149" s="622">
        <f t="shared" si="141"/>
        <v>0</v>
      </c>
      <c r="AY149" s="367">
        <f t="shared" si="142"/>
        <v>0</v>
      </c>
      <c r="AZ149" s="625">
        <f t="shared" si="143"/>
        <v>0</v>
      </c>
      <c r="BA149" s="374">
        <f t="shared" si="144"/>
        <v>0</v>
      </c>
      <c r="BB149" s="375">
        <f t="shared" si="145"/>
        <v>0</v>
      </c>
      <c r="BC149" s="376">
        <f t="shared" si="146"/>
        <v>0</v>
      </c>
      <c r="BD149" s="482">
        <f t="shared" si="147"/>
        <v>0</v>
      </c>
      <c r="BE149" s="366">
        <f t="shared" si="148"/>
        <v>0</v>
      </c>
      <c r="BF149" s="622">
        <f t="shared" si="149"/>
        <v>0</v>
      </c>
      <c r="BG149" s="367">
        <f t="shared" si="150"/>
        <v>0</v>
      </c>
      <c r="BH149" s="625">
        <f t="shared" si="151"/>
        <v>0</v>
      </c>
      <c r="BI149" s="374">
        <f t="shared" si="152"/>
        <v>0</v>
      </c>
      <c r="BJ149" s="375">
        <f t="shared" si="153"/>
        <v>0</v>
      </c>
      <c r="BK149" s="376">
        <f t="shared" si="154"/>
        <v>0</v>
      </c>
      <c r="BL149" s="482">
        <f t="shared" si="155"/>
        <v>0</v>
      </c>
      <c r="BM149" s="366">
        <f t="shared" si="156"/>
        <v>0</v>
      </c>
      <c r="BN149" s="622">
        <f t="shared" si="157"/>
        <v>0</v>
      </c>
      <c r="BO149" s="367">
        <f t="shared" si="158"/>
        <v>0</v>
      </c>
      <c r="BP149" s="625">
        <f t="shared" si="159"/>
        <v>0</v>
      </c>
      <c r="BQ149" s="374">
        <f t="shared" si="160"/>
        <v>0</v>
      </c>
      <c r="BR149" s="375">
        <f t="shared" si="161"/>
        <v>0</v>
      </c>
      <c r="BS149" s="376">
        <f t="shared" si="162"/>
        <v>0</v>
      </c>
      <c r="BT149" s="482">
        <f t="shared" si="163"/>
        <v>0</v>
      </c>
      <c r="BU149" s="366">
        <f t="shared" si="164"/>
        <v>0</v>
      </c>
      <c r="BV149" s="622">
        <f t="shared" si="165"/>
        <v>0</v>
      </c>
      <c r="BW149" s="367">
        <f t="shared" si="166"/>
        <v>0</v>
      </c>
      <c r="BX149" s="625">
        <f t="shared" si="167"/>
        <v>0</v>
      </c>
      <c r="BY149" s="374">
        <f t="shared" si="168"/>
        <v>0</v>
      </c>
      <c r="BZ149" s="375">
        <f t="shared" si="169"/>
        <v>0</v>
      </c>
      <c r="CA149" s="376">
        <f t="shared" si="170"/>
        <v>0</v>
      </c>
      <c r="CB149" s="482">
        <f t="shared" si="171"/>
        <v>0</v>
      </c>
      <c r="CC149" s="293">
        <f t="shared" si="129"/>
        <v>0</v>
      </c>
      <c r="CD149" s="294" t="str">
        <f>IF(CC149=0,"",
IF(SUM($CC$34:CC149)=1,CE149,
IF($CC$155&gt;SUM($CC$34:CC149),_xlfn.CONCAT(", ",CE149),
IF($CC$155=SUM($CC$34:CC149),_xlfn.CONCAT(" y ",CE149)))))</f>
        <v/>
      </c>
      <c r="CE149" s="89" t="s">
        <v>5314</v>
      </c>
      <c r="CG149" s="465">
        <f t="shared" si="130"/>
        <v>0</v>
      </c>
    </row>
    <row r="150" spans="1:85" ht="15" customHeight="1">
      <c r="A150" s="64"/>
      <c r="B150" s="11"/>
      <c r="C150" s="61" t="s">
        <v>5315</v>
      </c>
      <c r="D150" s="1144" t="str">
        <f>IF(CNGE_2025_M1_Secc5_Sub1!$D146="","",CNGE_2025_M1_Secc5_Sub1!$D146)</f>
        <v/>
      </c>
      <c r="E150" s="889"/>
      <c r="F150" s="890"/>
      <c r="G150" s="992"/>
      <c r="H150" s="884"/>
      <c r="I150" s="884"/>
      <c r="J150" s="885"/>
      <c r="K150" s="813"/>
      <c r="L150" s="813"/>
      <c r="M150" s="813"/>
      <c r="N150" s="813"/>
      <c r="O150" s="813"/>
      <c r="P150" s="813"/>
      <c r="Q150" s="813"/>
      <c r="R150" s="813"/>
      <c r="S150" s="813"/>
      <c r="T150" s="813"/>
      <c r="U150" s="813"/>
      <c r="V150" s="813"/>
      <c r="W150" s="813"/>
      <c r="X150" s="813"/>
      <c r="Y150" s="813"/>
      <c r="Z150" s="813"/>
      <c r="AA150" s="813"/>
      <c r="AB150" s="813"/>
      <c r="AC150" s="813"/>
      <c r="AD150" s="813"/>
      <c r="AG150" s="302">
        <f t="shared" si="126"/>
        <v>0</v>
      </c>
      <c r="AH150" s="321">
        <f t="shared" si="131"/>
        <v>0</v>
      </c>
      <c r="AI150" s="293">
        <f t="shared" si="127"/>
        <v>0</v>
      </c>
      <c r="AJ150" s="294" t="str">
        <f>IF(AI150=0,"",
IF(SUM($AI$34:AI150)=1,AK150,
IF($AI$155&gt;SUM($AI$34:AI150),_xlfn.CONCAT(", ",AK150),
IF($AI$155=SUM($AI$34:AI150),_xlfn.CONCAT(" y ",AK150)))))</f>
        <v/>
      </c>
      <c r="AK150" s="89" t="s">
        <v>5316</v>
      </c>
      <c r="AL150" s="612">
        <f t="shared" si="132"/>
        <v>0</v>
      </c>
      <c r="AM150" s="613">
        <f t="shared" si="133"/>
        <v>0</v>
      </c>
      <c r="AN150" s="614">
        <f t="shared" si="134"/>
        <v>0</v>
      </c>
      <c r="AO150" s="615">
        <f t="shared" si="135"/>
        <v>0</v>
      </c>
      <c r="AP150" s="338">
        <f t="shared" si="128"/>
        <v>0</v>
      </c>
      <c r="AQ150" s="294" t="str">
        <f>IF(AP150=0,"",
IF(SUM($AP$34:AP150)=1,AR150,
IF($AP$155&gt;SUM($AP$34:AP150),_xlfn.CONCAT(", ",AR150),
IF($AP$155=SUM($AP$34:AP150),_xlfn.CONCAT(" y ",AR150)))))</f>
        <v/>
      </c>
      <c r="AR150" s="368" t="s">
        <v>5316</v>
      </c>
      <c r="AS150" s="374">
        <f t="shared" si="136"/>
        <v>0</v>
      </c>
      <c r="AT150" s="375">
        <f t="shared" si="137"/>
        <v>0</v>
      </c>
      <c r="AU150" s="376">
        <f t="shared" si="138"/>
        <v>0</v>
      </c>
      <c r="AV150" s="482">
        <f t="shared" si="139"/>
        <v>0</v>
      </c>
      <c r="AW150" s="366">
        <f t="shared" si="140"/>
        <v>0</v>
      </c>
      <c r="AX150" s="622">
        <f t="shared" si="141"/>
        <v>0</v>
      </c>
      <c r="AY150" s="367">
        <f t="shared" si="142"/>
        <v>0</v>
      </c>
      <c r="AZ150" s="625">
        <f t="shared" si="143"/>
        <v>0</v>
      </c>
      <c r="BA150" s="374">
        <f t="shared" si="144"/>
        <v>0</v>
      </c>
      <c r="BB150" s="375">
        <f t="shared" si="145"/>
        <v>0</v>
      </c>
      <c r="BC150" s="376">
        <f t="shared" si="146"/>
        <v>0</v>
      </c>
      <c r="BD150" s="482">
        <f t="shared" si="147"/>
        <v>0</v>
      </c>
      <c r="BE150" s="366">
        <f t="shared" si="148"/>
        <v>0</v>
      </c>
      <c r="BF150" s="622">
        <f t="shared" si="149"/>
        <v>0</v>
      </c>
      <c r="BG150" s="367">
        <f t="shared" si="150"/>
        <v>0</v>
      </c>
      <c r="BH150" s="625">
        <f t="shared" si="151"/>
        <v>0</v>
      </c>
      <c r="BI150" s="374">
        <f t="shared" si="152"/>
        <v>0</v>
      </c>
      <c r="BJ150" s="375">
        <f t="shared" si="153"/>
        <v>0</v>
      </c>
      <c r="BK150" s="376">
        <f t="shared" si="154"/>
        <v>0</v>
      </c>
      <c r="BL150" s="482">
        <f t="shared" si="155"/>
        <v>0</v>
      </c>
      <c r="BM150" s="366">
        <f t="shared" si="156"/>
        <v>0</v>
      </c>
      <c r="BN150" s="622">
        <f t="shared" si="157"/>
        <v>0</v>
      </c>
      <c r="BO150" s="367">
        <f t="shared" si="158"/>
        <v>0</v>
      </c>
      <c r="BP150" s="625">
        <f t="shared" si="159"/>
        <v>0</v>
      </c>
      <c r="BQ150" s="374">
        <f t="shared" si="160"/>
        <v>0</v>
      </c>
      <c r="BR150" s="375">
        <f t="shared" si="161"/>
        <v>0</v>
      </c>
      <c r="BS150" s="376">
        <f t="shared" si="162"/>
        <v>0</v>
      </c>
      <c r="BT150" s="482">
        <f t="shared" si="163"/>
        <v>0</v>
      </c>
      <c r="BU150" s="366">
        <f t="shared" si="164"/>
        <v>0</v>
      </c>
      <c r="BV150" s="622">
        <f t="shared" si="165"/>
        <v>0</v>
      </c>
      <c r="BW150" s="367">
        <f t="shared" si="166"/>
        <v>0</v>
      </c>
      <c r="BX150" s="625">
        <f t="shared" si="167"/>
        <v>0</v>
      </c>
      <c r="BY150" s="374">
        <f t="shared" si="168"/>
        <v>0</v>
      </c>
      <c r="BZ150" s="375">
        <f t="shared" si="169"/>
        <v>0</v>
      </c>
      <c r="CA150" s="376">
        <f t="shared" si="170"/>
        <v>0</v>
      </c>
      <c r="CB150" s="482">
        <f t="shared" si="171"/>
        <v>0</v>
      </c>
      <c r="CC150" s="293">
        <f t="shared" si="129"/>
        <v>0</v>
      </c>
      <c r="CD150" s="294" t="str">
        <f>IF(CC150=0,"",
IF(SUM($CC$34:CC150)=1,CE150,
IF($CC$155&gt;SUM($CC$34:CC150),_xlfn.CONCAT(", ",CE150),
IF($CC$155=SUM($CC$34:CC150),_xlfn.CONCAT(" y ",CE150)))))</f>
        <v/>
      </c>
      <c r="CE150" s="89" t="s">
        <v>5316</v>
      </c>
      <c r="CG150" s="465">
        <f t="shared" si="130"/>
        <v>0</v>
      </c>
    </row>
    <row r="151" spans="1:85" ht="15" customHeight="1">
      <c r="A151" s="64"/>
      <c r="B151" s="11"/>
      <c r="C151" s="61" t="s">
        <v>5317</v>
      </c>
      <c r="D151" s="1144" t="str">
        <f>IF(CNGE_2025_M1_Secc5_Sub1!$D147="","",CNGE_2025_M1_Secc5_Sub1!$D147)</f>
        <v/>
      </c>
      <c r="E151" s="889"/>
      <c r="F151" s="890"/>
      <c r="G151" s="992"/>
      <c r="H151" s="884"/>
      <c r="I151" s="884"/>
      <c r="J151" s="885"/>
      <c r="K151" s="813"/>
      <c r="L151" s="813"/>
      <c r="M151" s="813"/>
      <c r="N151" s="813"/>
      <c r="O151" s="813"/>
      <c r="P151" s="813"/>
      <c r="Q151" s="813"/>
      <c r="R151" s="813"/>
      <c r="S151" s="813"/>
      <c r="T151" s="813"/>
      <c r="U151" s="813"/>
      <c r="V151" s="813"/>
      <c r="W151" s="813"/>
      <c r="X151" s="813"/>
      <c r="Y151" s="813"/>
      <c r="Z151" s="813"/>
      <c r="AA151" s="813"/>
      <c r="AB151" s="813"/>
      <c r="AC151" s="813"/>
      <c r="AD151" s="813"/>
      <c r="AG151" s="302">
        <f t="shared" si="126"/>
        <v>0</v>
      </c>
      <c r="AH151" s="321">
        <f t="shared" si="131"/>
        <v>0</v>
      </c>
      <c r="AI151" s="293">
        <f t="shared" si="127"/>
        <v>0</v>
      </c>
      <c r="AJ151" s="294" t="str">
        <f>IF(AI151=0,"",
IF(SUM($AI$34:AI151)=1,AK151,
IF($AI$155&gt;SUM($AI$34:AI151),_xlfn.CONCAT(", ",AK151),
IF($AI$155=SUM($AI$34:AI151),_xlfn.CONCAT(" y ",AK151)))))</f>
        <v/>
      </c>
      <c r="AK151" s="89" t="s">
        <v>5318</v>
      </c>
      <c r="AL151" s="612">
        <f t="shared" si="132"/>
        <v>0</v>
      </c>
      <c r="AM151" s="613">
        <f t="shared" si="133"/>
        <v>0</v>
      </c>
      <c r="AN151" s="614">
        <f t="shared" si="134"/>
        <v>0</v>
      </c>
      <c r="AO151" s="615">
        <f t="shared" si="135"/>
        <v>0</v>
      </c>
      <c r="AP151" s="338">
        <f t="shared" si="128"/>
        <v>0</v>
      </c>
      <c r="AQ151" s="294" t="str">
        <f>IF(AP151=0,"",
IF(SUM($AP$34:AP151)=1,AR151,
IF($AP$155&gt;SUM($AP$34:AP151),_xlfn.CONCAT(", ",AR151),
IF($AP$155=SUM($AP$34:AP151),_xlfn.CONCAT(" y ",AR151)))))</f>
        <v/>
      </c>
      <c r="AR151" s="368" t="s">
        <v>5318</v>
      </c>
      <c r="AS151" s="374">
        <f t="shared" si="136"/>
        <v>0</v>
      </c>
      <c r="AT151" s="375">
        <f t="shared" si="137"/>
        <v>0</v>
      </c>
      <c r="AU151" s="376">
        <f t="shared" si="138"/>
        <v>0</v>
      </c>
      <c r="AV151" s="482">
        <f t="shared" si="139"/>
        <v>0</v>
      </c>
      <c r="AW151" s="366">
        <f t="shared" si="140"/>
        <v>0</v>
      </c>
      <c r="AX151" s="622">
        <f t="shared" si="141"/>
        <v>0</v>
      </c>
      <c r="AY151" s="367">
        <f t="shared" si="142"/>
        <v>0</v>
      </c>
      <c r="AZ151" s="625">
        <f t="shared" si="143"/>
        <v>0</v>
      </c>
      <c r="BA151" s="374">
        <f t="shared" si="144"/>
        <v>0</v>
      </c>
      <c r="BB151" s="375">
        <f t="shared" si="145"/>
        <v>0</v>
      </c>
      <c r="BC151" s="376">
        <f t="shared" si="146"/>
        <v>0</v>
      </c>
      <c r="BD151" s="482">
        <f t="shared" si="147"/>
        <v>0</v>
      </c>
      <c r="BE151" s="366">
        <f t="shared" si="148"/>
        <v>0</v>
      </c>
      <c r="BF151" s="622">
        <f t="shared" si="149"/>
        <v>0</v>
      </c>
      <c r="BG151" s="367">
        <f t="shared" si="150"/>
        <v>0</v>
      </c>
      <c r="BH151" s="625">
        <f t="shared" si="151"/>
        <v>0</v>
      </c>
      <c r="BI151" s="374">
        <f t="shared" si="152"/>
        <v>0</v>
      </c>
      <c r="BJ151" s="375">
        <f t="shared" si="153"/>
        <v>0</v>
      </c>
      <c r="BK151" s="376">
        <f t="shared" si="154"/>
        <v>0</v>
      </c>
      <c r="BL151" s="482">
        <f t="shared" si="155"/>
        <v>0</v>
      </c>
      <c r="BM151" s="366">
        <f t="shared" si="156"/>
        <v>0</v>
      </c>
      <c r="BN151" s="622">
        <f t="shared" si="157"/>
        <v>0</v>
      </c>
      <c r="BO151" s="367">
        <f t="shared" si="158"/>
        <v>0</v>
      </c>
      <c r="BP151" s="625">
        <f t="shared" si="159"/>
        <v>0</v>
      </c>
      <c r="BQ151" s="374">
        <f t="shared" si="160"/>
        <v>0</v>
      </c>
      <c r="BR151" s="375">
        <f t="shared" si="161"/>
        <v>0</v>
      </c>
      <c r="BS151" s="376">
        <f t="shared" si="162"/>
        <v>0</v>
      </c>
      <c r="BT151" s="482">
        <f t="shared" si="163"/>
        <v>0</v>
      </c>
      <c r="BU151" s="366">
        <f t="shared" si="164"/>
        <v>0</v>
      </c>
      <c r="BV151" s="622">
        <f t="shared" si="165"/>
        <v>0</v>
      </c>
      <c r="BW151" s="367">
        <f t="shared" si="166"/>
        <v>0</v>
      </c>
      <c r="BX151" s="625">
        <f t="shared" si="167"/>
        <v>0</v>
      </c>
      <c r="BY151" s="374">
        <f t="shared" si="168"/>
        <v>0</v>
      </c>
      <c r="BZ151" s="375">
        <f t="shared" si="169"/>
        <v>0</v>
      </c>
      <c r="CA151" s="376">
        <f t="shared" si="170"/>
        <v>0</v>
      </c>
      <c r="CB151" s="482">
        <f t="shared" si="171"/>
        <v>0</v>
      </c>
      <c r="CC151" s="293">
        <f t="shared" si="129"/>
        <v>0</v>
      </c>
      <c r="CD151" s="294" t="str">
        <f>IF(CC151=0,"",
IF(SUM($CC$34:CC151)=1,CE151,
IF($CC$155&gt;SUM($CC$34:CC151),_xlfn.CONCAT(", ",CE151),
IF($CC$155=SUM($CC$34:CC151),_xlfn.CONCAT(" y ",CE151)))))</f>
        <v/>
      </c>
      <c r="CE151" s="89" t="s">
        <v>5318</v>
      </c>
      <c r="CG151" s="465">
        <f t="shared" si="130"/>
        <v>0</v>
      </c>
    </row>
    <row r="152" spans="1:85" ht="15" customHeight="1">
      <c r="A152" s="64"/>
      <c r="B152" s="11"/>
      <c r="C152" s="61" t="s">
        <v>5319</v>
      </c>
      <c r="D152" s="1144" t="str">
        <f>IF(CNGE_2025_M1_Secc5_Sub1!$D148="","",CNGE_2025_M1_Secc5_Sub1!$D148)</f>
        <v/>
      </c>
      <c r="E152" s="889"/>
      <c r="F152" s="890"/>
      <c r="G152" s="992"/>
      <c r="H152" s="884"/>
      <c r="I152" s="884"/>
      <c r="J152" s="885"/>
      <c r="K152" s="813"/>
      <c r="L152" s="813"/>
      <c r="M152" s="813"/>
      <c r="N152" s="813"/>
      <c r="O152" s="813"/>
      <c r="P152" s="813"/>
      <c r="Q152" s="813"/>
      <c r="R152" s="813"/>
      <c r="S152" s="813"/>
      <c r="T152" s="813"/>
      <c r="U152" s="813"/>
      <c r="V152" s="813"/>
      <c r="W152" s="813"/>
      <c r="X152" s="813"/>
      <c r="Y152" s="813"/>
      <c r="Z152" s="813"/>
      <c r="AA152" s="813"/>
      <c r="AB152" s="813"/>
      <c r="AC152" s="813"/>
      <c r="AD152" s="813"/>
      <c r="AG152" s="302">
        <f t="shared" si="126"/>
        <v>0</v>
      </c>
      <c r="AH152" s="321">
        <f t="shared" si="131"/>
        <v>0</v>
      </c>
      <c r="AI152" s="293">
        <f t="shared" si="127"/>
        <v>0</v>
      </c>
      <c r="AJ152" s="294" t="str">
        <f>IF(AI152=0,"",
IF(SUM($AI$34:AI152)=1,AK152,
IF($AI$155&gt;SUM($AI$34:AI152),_xlfn.CONCAT(", ",AK152),
IF($AI$155=SUM($AI$34:AI152),_xlfn.CONCAT(" y ",AK152)))))</f>
        <v/>
      </c>
      <c r="AK152" s="89" t="s">
        <v>5320</v>
      </c>
      <c r="AL152" s="612">
        <f t="shared" si="132"/>
        <v>0</v>
      </c>
      <c r="AM152" s="613">
        <f t="shared" si="133"/>
        <v>0</v>
      </c>
      <c r="AN152" s="614">
        <f t="shared" si="134"/>
        <v>0</v>
      </c>
      <c r="AO152" s="615">
        <f t="shared" si="135"/>
        <v>0</v>
      </c>
      <c r="AP152" s="338">
        <f t="shared" si="128"/>
        <v>0</v>
      </c>
      <c r="AQ152" s="294" t="str">
        <f>IF(AP152=0,"",
IF(SUM($AP$34:AP152)=1,AR152,
IF($AP$155&gt;SUM($AP$34:AP152),_xlfn.CONCAT(", ",AR152),
IF($AP$155=SUM($AP$34:AP152),_xlfn.CONCAT(" y ",AR152)))))</f>
        <v/>
      </c>
      <c r="AR152" s="368" t="s">
        <v>5320</v>
      </c>
      <c r="AS152" s="374">
        <f t="shared" si="136"/>
        <v>0</v>
      </c>
      <c r="AT152" s="375">
        <f t="shared" si="137"/>
        <v>0</v>
      </c>
      <c r="AU152" s="376">
        <f t="shared" si="138"/>
        <v>0</v>
      </c>
      <c r="AV152" s="482">
        <f t="shared" si="139"/>
        <v>0</v>
      </c>
      <c r="AW152" s="366">
        <f t="shared" si="140"/>
        <v>0</v>
      </c>
      <c r="AX152" s="622">
        <f t="shared" si="141"/>
        <v>0</v>
      </c>
      <c r="AY152" s="367">
        <f t="shared" si="142"/>
        <v>0</v>
      </c>
      <c r="AZ152" s="625">
        <f t="shared" si="143"/>
        <v>0</v>
      </c>
      <c r="BA152" s="374">
        <f t="shared" si="144"/>
        <v>0</v>
      </c>
      <c r="BB152" s="375">
        <f t="shared" si="145"/>
        <v>0</v>
      </c>
      <c r="BC152" s="376">
        <f t="shared" si="146"/>
        <v>0</v>
      </c>
      <c r="BD152" s="482">
        <f t="shared" si="147"/>
        <v>0</v>
      </c>
      <c r="BE152" s="366">
        <f t="shared" si="148"/>
        <v>0</v>
      </c>
      <c r="BF152" s="622">
        <f t="shared" si="149"/>
        <v>0</v>
      </c>
      <c r="BG152" s="367">
        <f t="shared" si="150"/>
        <v>0</v>
      </c>
      <c r="BH152" s="625">
        <f t="shared" si="151"/>
        <v>0</v>
      </c>
      <c r="BI152" s="374">
        <f t="shared" si="152"/>
        <v>0</v>
      </c>
      <c r="BJ152" s="375">
        <f t="shared" si="153"/>
        <v>0</v>
      </c>
      <c r="BK152" s="376">
        <f t="shared" si="154"/>
        <v>0</v>
      </c>
      <c r="BL152" s="482">
        <f t="shared" si="155"/>
        <v>0</v>
      </c>
      <c r="BM152" s="366">
        <f t="shared" si="156"/>
        <v>0</v>
      </c>
      <c r="BN152" s="622">
        <f t="shared" si="157"/>
        <v>0</v>
      </c>
      <c r="BO152" s="367">
        <f t="shared" si="158"/>
        <v>0</v>
      </c>
      <c r="BP152" s="625">
        <f t="shared" si="159"/>
        <v>0</v>
      </c>
      <c r="BQ152" s="374">
        <f t="shared" si="160"/>
        <v>0</v>
      </c>
      <c r="BR152" s="375">
        <f t="shared" si="161"/>
        <v>0</v>
      </c>
      <c r="BS152" s="376">
        <f t="shared" si="162"/>
        <v>0</v>
      </c>
      <c r="BT152" s="482">
        <f t="shared" si="163"/>
        <v>0</v>
      </c>
      <c r="BU152" s="366">
        <f t="shared" si="164"/>
        <v>0</v>
      </c>
      <c r="BV152" s="622">
        <f t="shared" si="165"/>
        <v>0</v>
      </c>
      <c r="BW152" s="367">
        <f t="shared" si="166"/>
        <v>0</v>
      </c>
      <c r="BX152" s="625">
        <f t="shared" si="167"/>
        <v>0</v>
      </c>
      <c r="BY152" s="374">
        <f t="shared" si="168"/>
        <v>0</v>
      </c>
      <c r="BZ152" s="375">
        <f t="shared" si="169"/>
        <v>0</v>
      </c>
      <c r="CA152" s="376">
        <f t="shared" si="170"/>
        <v>0</v>
      </c>
      <c r="CB152" s="482">
        <f t="shared" si="171"/>
        <v>0</v>
      </c>
      <c r="CC152" s="293">
        <f t="shared" si="129"/>
        <v>0</v>
      </c>
      <c r="CD152" s="294" t="str">
        <f>IF(CC152=0,"",
IF(SUM($CC$34:CC152)=1,CE152,
IF($CC$155&gt;SUM($CC$34:CC152),_xlfn.CONCAT(", ",CE152),
IF($CC$155=SUM($CC$34:CC152),_xlfn.CONCAT(" y ",CE152)))))</f>
        <v/>
      </c>
      <c r="CE152" s="89" t="s">
        <v>5320</v>
      </c>
      <c r="CG152" s="465">
        <f t="shared" si="130"/>
        <v>0</v>
      </c>
    </row>
    <row r="153" spans="1:85" ht="15" customHeight="1">
      <c r="A153" s="64"/>
      <c r="B153" s="11"/>
      <c r="C153" s="61" t="s">
        <v>5321</v>
      </c>
      <c r="D153" s="1144" t="str">
        <f>IF(CNGE_2025_M1_Secc5_Sub1!$D149="","",CNGE_2025_M1_Secc5_Sub1!$D149)</f>
        <v/>
      </c>
      <c r="E153" s="889"/>
      <c r="F153" s="890"/>
      <c r="G153" s="992"/>
      <c r="H153" s="884"/>
      <c r="I153" s="884"/>
      <c r="J153" s="885"/>
      <c r="K153" s="813"/>
      <c r="L153" s="813"/>
      <c r="M153" s="813"/>
      <c r="N153" s="813"/>
      <c r="O153" s="813"/>
      <c r="P153" s="813"/>
      <c r="Q153" s="813"/>
      <c r="R153" s="813"/>
      <c r="S153" s="813"/>
      <c r="T153" s="813"/>
      <c r="U153" s="813"/>
      <c r="V153" s="813"/>
      <c r="W153" s="813"/>
      <c r="X153" s="813"/>
      <c r="Y153" s="813"/>
      <c r="Z153" s="813"/>
      <c r="AA153" s="813"/>
      <c r="AB153" s="813"/>
      <c r="AC153" s="813"/>
      <c r="AD153" s="813"/>
      <c r="AG153" s="302">
        <f t="shared" si="126"/>
        <v>0</v>
      </c>
      <c r="AH153" s="321">
        <f t="shared" si="131"/>
        <v>0</v>
      </c>
      <c r="AI153" s="293">
        <f t="shared" si="127"/>
        <v>0</v>
      </c>
      <c r="AJ153" s="294" t="str">
        <f>IF(AI153=0,"",
IF(SUM($AI$34:AI153)=1,AK153,
IF($AI$155&gt;SUM($AI$34:AI153),_xlfn.CONCAT(", ",AK153),
IF($AI$155=SUM($AI$34:AI153),_xlfn.CONCAT(" y ",AK153)))))</f>
        <v/>
      </c>
      <c r="AK153" s="89" t="s">
        <v>5322</v>
      </c>
      <c r="AL153" s="612">
        <f t="shared" si="132"/>
        <v>0</v>
      </c>
      <c r="AM153" s="613">
        <f t="shared" si="133"/>
        <v>0</v>
      </c>
      <c r="AN153" s="614">
        <f t="shared" si="134"/>
        <v>0</v>
      </c>
      <c r="AO153" s="615">
        <f t="shared" si="135"/>
        <v>0</v>
      </c>
      <c r="AP153" s="338">
        <f t="shared" si="128"/>
        <v>0</v>
      </c>
      <c r="AQ153" s="294" t="str">
        <f>IF(AP153=0,"",
IF(SUM($AP$34:AP153)=1,AR153,
IF($AP$155&gt;SUM($AP$34:AP153),_xlfn.CONCAT(", ",AR153),
IF($AP$155=SUM($AP$34:AP153),_xlfn.CONCAT(" y ",AR153)))))</f>
        <v/>
      </c>
      <c r="AR153" s="368" t="s">
        <v>5322</v>
      </c>
      <c r="AS153" s="374">
        <f t="shared" si="136"/>
        <v>0</v>
      </c>
      <c r="AT153" s="375">
        <f t="shared" si="137"/>
        <v>0</v>
      </c>
      <c r="AU153" s="376">
        <f t="shared" si="138"/>
        <v>0</v>
      </c>
      <c r="AV153" s="482">
        <f t="shared" si="139"/>
        <v>0</v>
      </c>
      <c r="AW153" s="366">
        <f t="shared" si="140"/>
        <v>0</v>
      </c>
      <c r="AX153" s="622">
        <f t="shared" si="141"/>
        <v>0</v>
      </c>
      <c r="AY153" s="367">
        <f t="shared" si="142"/>
        <v>0</v>
      </c>
      <c r="AZ153" s="625">
        <f t="shared" si="143"/>
        <v>0</v>
      </c>
      <c r="BA153" s="374">
        <f t="shared" si="144"/>
        <v>0</v>
      </c>
      <c r="BB153" s="375">
        <f t="shared" si="145"/>
        <v>0</v>
      </c>
      <c r="BC153" s="376">
        <f t="shared" si="146"/>
        <v>0</v>
      </c>
      <c r="BD153" s="482">
        <f t="shared" si="147"/>
        <v>0</v>
      </c>
      <c r="BE153" s="366">
        <f t="shared" si="148"/>
        <v>0</v>
      </c>
      <c r="BF153" s="622">
        <f t="shared" si="149"/>
        <v>0</v>
      </c>
      <c r="BG153" s="367">
        <f t="shared" si="150"/>
        <v>0</v>
      </c>
      <c r="BH153" s="625">
        <f t="shared" si="151"/>
        <v>0</v>
      </c>
      <c r="BI153" s="374">
        <f t="shared" si="152"/>
        <v>0</v>
      </c>
      <c r="BJ153" s="375">
        <f t="shared" si="153"/>
        <v>0</v>
      </c>
      <c r="BK153" s="376">
        <f t="shared" si="154"/>
        <v>0</v>
      </c>
      <c r="BL153" s="482">
        <f t="shared" si="155"/>
        <v>0</v>
      </c>
      <c r="BM153" s="366">
        <f t="shared" si="156"/>
        <v>0</v>
      </c>
      <c r="BN153" s="622">
        <f t="shared" si="157"/>
        <v>0</v>
      </c>
      <c r="BO153" s="367">
        <f t="shared" si="158"/>
        <v>0</v>
      </c>
      <c r="BP153" s="625">
        <f t="shared" si="159"/>
        <v>0</v>
      </c>
      <c r="BQ153" s="374">
        <f t="shared" si="160"/>
        <v>0</v>
      </c>
      <c r="BR153" s="375">
        <f t="shared" si="161"/>
        <v>0</v>
      </c>
      <c r="BS153" s="376">
        <f t="shared" si="162"/>
        <v>0</v>
      </c>
      <c r="BT153" s="482">
        <f t="shared" si="163"/>
        <v>0</v>
      </c>
      <c r="BU153" s="366">
        <f t="shared" si="164"/>
        <v>0</v>
      </c>
      <c r="BV153" s="622">
        <f t="shared" si="165"/>
        <v>0</v>
      </c>
      <c r="BW153" s="367">
        <f t="shared" si="166"/>
        <v>0</v>
      </c>
      <c r="BX153" s="625">
        <f t="shared" si="167"/>
        <v>0</v>
      </c>
      <c r="BY153" s="374">
        <f t="shared" si="168"/>
        <v>0</v>
      </c>
      <c r="BZ153" s="375">
        <f t="shared" si="169"/>
        <v>0</v>
      </c>
      <c r="CA153" s="376">
        <f t="shared" si="170"/>
        <v>0</v>
      </c>
      <c r="CB153" s="482">
        <f t="shared" si="171"/>
        <v>0</v>
      </c>
      <c r="CC153" s="293">
        <f t="shared" si="129"/>
        <v>0</v>
      </c>
      <c r="CD153" s="294" t="str">
        <f>IF(CC153=0,"",
IF(SUM($CC$34:CC153)=1,CE153,
IF($CC$155&gt;SUM($CC$34:CC153),_xlfn.CONCAT(", ",CE153),
IF($CC$155=SUM($CC$34:CC153),_xlfn.CONCAT(" y ",CE153)))))</f>
        <v/>
      </c>
      <c r="CE153" s="89" t="s">
        <v>5322</v>
      </c>
      <c r="CG153" s="465">
        <f t="shared" si="130"/>
        <v>0</v>
      </c>
    </row>
    <row r="154" spans="1:85" ht="14.25">
      <c r="A154" s="64"/>
      <c r="B154" s="11"/>
      <c r="C154" s="61" t="s">
        <v>5323</v>
      </c>
      <c r="D154" s="1144" t="str">
        <f>IF(CNGE_2025_M1_Secc5_Sub1!$D150="","",CNGE_2025_M1_Secc5_Sub1!$D150)</f>
        <v/>
      </c>
      <c r="E154" s="889"/>
      <c r="F154" s="890"/>
      <c r="G154" s="992"/>
      <c r="H154" s="884"/>
      <c r="I154" s="884"/>
      <c r="J154" s="885"/>
      <c r="K154" s="813"/>
      <c r="L154" s="813"/>
      <c r="M154" s="813"/>
      <c r="N154" s="813"/>
      <c r="O154" s="813"/>
      <c r="P154" s="813"/>
      <c r="Q154" s="813"/>
      <c r="R154" s="813"/>
      <c r="S154" s="813"/>
      <c r="T154" s="813"/>
      <c r="U154" s="813"/>
      <c r="V154" s="813"/>
      <c r="W154" s="813"/>
      <c r="X154" s="813"/>
      <c r="Y154" s="813"/>
      <c r="Z154" s="813"/>
      <c r="AA154" s="813"/>
      <c r="AB154" s="813"/>
      <c r="AC154" s="813"/>
      <c r="AD154" s="813"/>
      <c r="AG154" s="302">
        <f t="shared" si="126"/>
        <v>0</v>
      </c>
      <c r="AH154" s="321">
        <f t="shared" si="131"/>
        <v>0</v>
      </c>
      <c r="AI154" s="293">
        <f t="shared" si="127"/>
        <v>0</v>
      </c>
      <c r="AJ154" s="294" t="str">
        <f>IF(AI154=0,"",
IF(SUM($AI$34:AI154)=1,AK154,
IF($AI$155&gt;SUM($AI$34:AI154),_xlfn.CONCAT(", ",AK154),
IF($AI$155=SUM($AI$34:AI154),_xlfn.CONCAT(" y ",AK154)))))</f>
        <v/>
      </c>
      <c r="AK154" s="89" t="s">
        <v>5324</v>
      </c>
      <c r="AL154" s="612">
        <f t="shared" si="132"/>
        <v>0</v>
      </c>
      <c r="AM154" s="613">
        <f t="shared" si="133"/>
        <v>0</v>
      </c>
      <c r="AN154" s="614">
        <f t="shared" si="134"/>
        <v>0</v>
      </c>
      <c r="AO154" s="615">
        <f t="shared" si="135"/>
        <v>0</v>
      </c>
      <c r="AP154" s="338">
        <f t="shared" si="128"/>
        <v>0</v>
      </c>
      <c r="AQ154" s="294" t="str">
        <f>IF(AP154=0,"",
IF(SUM($AP$34:AP154)=1,AR154,
IF($AP$155&gt;SUM($AP$34:AP154),_xlfn.CONCAT(", ",AR154),
IF($AP$155=SUM($AP$34:AP154),_xlfn.CONCAT(" y ",AR154)))))</f>
        <v/>
      </c>
      <c r="AR154" s="368" t="s">
        <v>5324</v>
      </c>
      <c r="AS154" s="374">
        <f t="shared" si="136"/>
        <v>0</v>
      </c>
      <c r="AT154" s="375">
        <f t="shared" si="137"/>
        <v>0</v>
      </c>
      <c r="AU154" s="376">
        <f t="shared" si="138"/>
        <v>0</v>
      </c>
      <c r="AV154" s="482">
        <f t="shared" si="139"/>
        <v>0</v>
      </c>
      <c r="AW154" s="366">
        <f t="shared" si="140"/>
        <v>0</v>
      </c>
      <c r="AX154" s="622">
        <f t="shared" si="141"/>
        <v>0</v>
      </c>
      <c r="AY154" s="367">
        <f t="shared" si="142"/>
        <v>0</v>
      </c>
      <c r="AZ154" s="625">
        <f t="shared" si="143"/>
        <v>0</v>
      </c>
      <c r="BA154" s="374">
        <f t="shared" si="144"/>
        <v>0</v>
      </c>
      <c r="BB154" s="375">
        <f t="shared" si="145"/>
        <v>0</v>
      </c>
      <c r="BC154" s="376">
        <f t="shared" si="146"/>
        <v>0</v>
      </c>
      <c r="BD154" s="482">
        <f t="shared" si="147"/>
        <v>0</v>
      </c>
      <c r="BE154" s="366">
        <f t="shared" si="148"/>
        <v>0</v>
      </c>
      <c r="BF154" s="622">
        <f t="shared" si="149"/>
        <v>0</v>
      </c>
      <c r="BG154" s="367">
        <f t="shared" si="150"/>
        <v>0</v>
      </c>
      <c r="BH154" s="625">
        <f t="shared" si="151"/>
        <v>0</v>
      </c>
      <c r="BI154" s="374">
        <f t="shared" si="152"/>
        <v>0</v>
      </c>
      <c r="BJ154" s="375">
        <f t="shared" si="153"/>
        <v>0</v>
      </c>
      <c r="BK154" s="376">
        <f t="shared" si="154"/>
        <v>0</v>
      </c>
      <c r="BL154" s="482">
        <f t="shared" si="155"/>
        <v>0</v>
      </c>
      <c r="BM154" s="366">
        <f t="shared" si="156"/>
        <v>0</v>
      </c>
      <c r="BN154" s="622">
        <f t="shared" si="157"/>
        <v>0</v>
      </c>
      <c r="BO154" s="367">
        <f t="shared" si="158"/>
        <v>0</v>
      </c>
      <c r="BP154" s="625">
        <f t="shared" si="159"/>
        <v>0</v>
      </c>
      <c r="BQ154" s="374">
        <f t="shared" si="160"/>
        <v>0</v>
      </c>
      <c r="BR154" s="375">
        <f t="shared" si="161"/>
        <v>0</v>
      </c>
      <c r="BS154" s="376">
        <f t="shared" si="162"/>
        <v>0</v>
      </c>
      <c r="BT154" s="482">
        <f t="shared" si="163"/>
        <v>0</v>
      </c>
      <c r="BU154" s="366">
        <f t="shared" si="164"/>
        <v>0</v>
      </c>
      <c r="BV154" s="622">
        <f t="shared" si="165"/>
        <v>0</v>
      </c>
      <c r="BW154" s="367">
        <f t="shared" si="166"/>
        <v>0</v>
      </c>
      <c r="BX154" s="625">
        <f t="shared" si="167"/>
        <v>0</v>
      </c>
      <c r="BY154" s="374">
        <f t="shared" si="168"/>
        <v>0</v>
      </c>
      <c r="BZ154" s="375">
        <f t="shared" si="169"/>
        <v>0</v>
      </c>
      <c r="CA154" s="376">
        <f t="shared" si="170"/>
        <v>0</v>
      </c>
      <c r="CB154" s="482">
        <f t="shared" si="171"/>
        <v>0</v>
      </c>
      <c r="CC154" s="293">
        <f t="shared" si="129"/>
        <v>0</v>
      </c>
      <c r="CD154" s="294" t="str">
        <f>IF(CC154=0,"",
IF(SUM($CC$34:CC154)=1,CE154,
IF($CC$155&gt;SUM($CC$34:CC154),_xlfn.CONCAT(", ",CE154),
IF($CC$155=SUM($CC$34:CC154),_xlfn.CONCAT(" y ",CE154)))))</f>
        <v/>
      </c>
      <c r="CE154" s="89" t="s">
        <v>5324</v>
      </c>
      <c r="CG154" s="465">
        <f t="shared" si="130"/>
        <v>0</v>
      </c>
    </row>
    <row r="155" spans="1:85" ht="15" customHeight="1">
      <c r="A155" s="64"/>
      <c r="B155" s="11"/>
      <c r="C155" s="27"/>
      <c r="D155" s="27"/>
      <c r="E155" s="27"/>
      <c r="G155" s="27"/>
      <c r="H155" s="27"/>
      <c r="J155" s="119" t="s">
        <v>5571</v>
      </c>
      <c r="K155" s="83">
        <f t="shared" ref="K155:AD155" si="172">IF(AND(SUM(K34:K154)=0,COUNTIF(K34:K154,"NS")&gt;0),"NS",IF(AND(SUM(K34:K154)=0,COUNTIF(K34:K154,0)&gt;0),0,IF(AND(SUM(K34:K154)=0,COUNTIF(K34:K154,"NA")&gt;0),"NA",SUM(K34:K154))))</f>
        <v>0</v>
      </c>
      <c r="L155" s="83">
        <f t="shared" si="172"/>
        <v>0</v>
      </c>
      <c r="M155" s="83">
        <f t="shared" si="172"/>
        <v>0</v>
      </c>
      <c r="N155" s="83">
        <f t="shared" si="172"/>
        <v>0</v>
      </c>
      <c r="O155" s="83">
        <f t="shared" si="172"/>
        <v>0</v>
      </c>
      <c r="P155" s="83">
        <f t="shared" si="172"/>
        <v>0</v>
      </c>
      <c r="Q155" s="83">
        <f t="shared" si="172"/>
        <v>0</v>
      </c>
      <c r="R155" s="83">
        <f t="shared" si="172"/>
        <v>0</v>
      </c>
      <c r="S155" s="83">
        <f t="shared" si="172"/>
        <v>0</v>
      </c>
      <c r="T155" s="83">
        <f t="shared" si="172"/>
        <v>0</v>
      </c>
      <c r="U155" s="83">
        <f t="shared" si="172"/>
        <v>0</v>
      </c>
      <c r="V155" s="83">
        <f t="shared" si="172"/>
        <v>0</v>
      </c>
      <c r="W155" s="83">
        <f t="shared" si="172"/>
        <v>0</v>
      </c>
      <c r="X155" s="83">
        <f t="shared" si="172"/>
        <v>0</v>
      </c>
      <c r="Y155" s="83">
        <f t="shared" si="172"/>
        <v>0</v>
      </c>
      <c r="Z155" s="83">
        <f t="shared" si="172"/>
        <v>0</v>
      </c>
      <c r="AA155" s="83">
        <f t="shared" si="172"/>
        <v>0</v>
      </c>
      <c r="AB155" s="83">
        <f t="shared" si="172"/>
        <v>0</v>
      </c>
      <c r="AC155" s="83">
        <f t="shared" si="172"/>
        <v>0</v>
      </c>
      <c r="AD155" s="83">
        <f t="shared" si="172"/>
        <v>0</v>
      </c>
      <c r="AG155" s="506">
        <f>SUM(AG34:AG154)</f>
        <v>0</v>
      </c>
      <c r="AI155" s="296">
        <f>SUM(AI34:AI154)</f>
        <v>0</v>
      </c>
      <c r="AJ155" s="296" t="str">
        <f>IF(AI155=0,"",_xlfn.CONCAT(AJ34:AJ154))</f>
        <v/>
      </c>
      <c r="AK155" s="297" t="str">
        <f>IF(AI155=0,"",
IF(AI155&gt;10,"Favor de ingresar toda la información requerida en la pregunta",
IF(AI155=1,_xlfn.CONCAT("Favor de revisar la información capturada en el numeral: ",AJ155),_xlfn.CONCAT("Favor de revisar la información capturada en los numerales: ",AJ155))))</f>
        <v/>
      </c>
      <c r="AO155" s="616">
        <f>SUM(AL34:AO154)</f>
        <v>0</v>
      </c>
      <c r="AP155" s="372">
        <f>SUM(AP34:AP154)</f>
        <v>0</v>
      </c>
      <c r="AQ155" s="296" t="str">
        <f>IF(AP155=0,"",_xlfn.CONCAT(AQ34:AQ154))</f>
        <v/>
      </c>
      <c r="AR155" s="297" t="str">
        <f>IF(AP155=0,"",
IF(AP155=1,_xlfn.CONCAT("Favor de revisar la instrucción 5, debido a que no se cumplen con los criterios mencionados en el numeral: ",AQ155),_xlfn.CONCAT("Favor de revisar la instrucción 5, debido a que no se cumplen con los criterios mencionados en los numerales: ",AQ155)))</f>
        <v/>
      </c>
      <c r="BX155" s="363"/>
      <c r="BY155" s="363"/>
      <c r="BZ155" s="362"/>
      <c r="CB155" s="626">
        <f>SUM(AS34:CB154)</f>
        <v>0</v>
      </c>
      <c r="CC155" s="372">
        <f>SUM(CC34:CC154)</f>
        <v>0</v>
      </c>
      <c r="CD155" s="296" t="str">
        <f>IF(CC155=0,"",_xlfn.CONCAT(CD34:CD154))</f>
        <v/>
      </c>
      <c r="CE155" s="379" t="str">
        <f>IF(CC155=0,"",
IF(CC155=1,_xlfn.CONCAT("Alerta: debe de proporcionar una justificación de acuerdo a lo establecido en la instrucción 6 en el numeral:",CD155),_xlfn.CONCAT("Alerta: debe de proporcionar una justificación de acuerdo a lo establecido en la instrucción 6 en los numerales:",CD155)))</f>
        <v/>
      </c>
      <c r="CG155" s="466">
        <f>SUM(CG34:CG154)</f>
        <v>0</v>
      </c>
    </row>
    <row r="156" spans="1:85" ht="15" customHeight="1">
      <c r="A156" s="64"/>
      <c r="B156" s="11"/>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row>
    <row r="157" spans="1:85" ht="15" customHeight="1">
      <c r="A157" s="64"/>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36" t="s">
        <v>5483</v>
      </c>
      <c r="AB157" s="974"/>
      <c r="AC157" s="974"/>
      <c r="AD157" s="974"/>
    </row>
    <row r="158" spans="1:85" ht="15" customHeight="1">
      <c r="A158" s="64"/>
      <c r="B158" s="11"/>
      <c r="C158" s="995" t="s">
        <v>5109</v>
      </c>
      <c r="D158" s="1009"/>
      <c r="E158" s="1009"/>
      <c r="F158" s="1009"/>
      <c r="G158" s="1009"/>
      <c r="H158" s="1009"/>
      <c r="I158" s="1009"/>
      <c r="J158" s="1010"/>
      <c r="K158" s="1006" t="s">
        <v>6048</v>
      </c>
      <c r="L158" s="889"/>
      <c r="M158" s="889"/>
      <c r="N158" s="889"/>
      <c r="O158" s="889"/>
      <c r="P158" s="889"/>
      <c r="Q158" s="889"/>
      <c r="R158" s="889"/>
      <c r="S158" s="889"/>
      <c r="T158" s="889"/>
      <c r="U158" s="889"/>
      <c r="V158" s="889"/>
      <c r="W158" s="889"/>
      <c r="X158" s="889"/>
      <c r="Y158" s="889"/>
      <c r="Z158" s="889"/>
      <c r="AA158" s="889"/>
      <c r="AB158" s="889"/>
      <c r="AC158" s="889"/>
      <c r="AD158" s="890"/>
    </row>
    <row r="159" spans="1:85" ht="15" customHeight="1">
      <c r="A159" s="64"/>
      <c r="B159" s="11"/>
      <c r="C159" s="1044"/>
      <c r="D159" s="866"/>
      <c r="E159" s="866"/>
      <c r="F159" s="866"/>
      <c r="G159" s="866"/>
      <c r="H159" s="866"/>
      <c r="I159" s="866"/>
      <c r="J159" s="952"/>
      <c r="K159" s="1067" t="s">
        <v>6049</v>
      </c>
      <c r="L159" s="889"/>
      <c r="M159" s="889"/>
      <c r="N159" s="889"/>
      <c r="O159" s="889"/>
      <c r="P159" s="889"/>
      <c r="Q159" s="889"/>
      <c r="R159" s="889"/>
      <c r="S159" s="889"/>
      <c r="T159" s="889"/>
      <c r="U159" s="889"/>
      <c r="V159" s="889"/>
      <c r="W159" s="889"/>
      <c r="X159" s="889"/>
      <c r="Y159" s="889"/>
      <c r="Z159" s="889"/>
      <c r="AA159" s="889"/>
      <c r="AB159" s="889"/>
      <c r="AC159" s="889"/>
      <c r="AD159" s="890"/>
    </row>
    <row r="160" spans="1:85" ht="48" customHeight="1">
      <c r="A160" s="64"/>
      <c r="B160" s="11"/>
      <c r="C160" s="1044"/>
      <c r="D160" s="866"/>
      <c r="E160" s="866"/>
      <c r="F160" s="866"/>
      <c r="G160" s="866"/>
      <c r="H160" s="866"/>
      <c r="I160" s="866"/>
      <c r="J160" s="952"/>
      <c r="K160" s="1067" t="s">
        <v>6067</v>
      </c>
      <c r="L160" s="889"/>
      <c r="M160" s="889"/>
      <c r="N160" s="890"/>
      <c r="O160" s="1067" t="s">
        <v>6068</v>
      </c>
      <c r="P160" s="889"/>
      <c r="Q160" s="889"/>
      <c r="R160" s="890"/>
      <c r="S160" s="1067" t="s">
        <v>5950</v>
      </c>
      <c r="T160" s="889"/>
      <c r="U160" s="889"/>
      <c r="V160" s="890"/>
      <c r="W160" s="1067" t="s">
        <v>5960</v>
      </c>
      <c r="X160" s="889"/>
      <c r="Y160" s="889"/>
      <c r="Z160" s="890"/>
      <c r="AA160" s="1067" t="s">
        <v>5742</v>
      </c>
      <c r="AB160" s="889"/>
      <c r="AC160" s="889"/>
      <c r="AD160" s="890"/>
      <c r="BU160" s="1140" t="s">
        <v>5445</v>
      </c>
      <c r="BV160" s="889"/>
      <c r="BW160" s="890"/>
    </row>
    <row r="161" spans="1:75" ht="72" customHeight="1">
      <c r="A161" s="64"/>
      <c r="B161" s="11"/>
      <c r="C161" s="1022"/>
      <c r="D161" s="974"/>
      <c r="E161" s="974"/>
      <c r="F161" s="974"/>
      <c r="G161" s="974"/>
      <c r="H161" s="974"/>
      <c r="I161" s="974"/>
      <c r="J161" s="975"/>
      <c r="K161" s="80" t="s">
        <v>5446</v>
      </c>
      <c r="L161" s="81" t="s">
        <v>5437</v>
      </c>
      <c r="M161" s="81" t="s">
        <v>5438</v>
      </c>
      <c r="N161" s="81" t="s">
        <v>483</v>
      </c>
      <c r="O161" s="80" t="s">
        <v>5446</v>
      </c>
      <c r="P161" s="81" t="s">
        <v>5437</v>
      </c>
      <c r="Q161" s="81" t="s">
        <v>5438</v>
      </c>
      <c r="R161" s="81" t="s">
        <v>483</v>
      </c>
      <c r="S161" s="80" t="s">
        <v>5446</v>
      </c>
      <c r="T161" s="81" t="s">
        <v>5437</v>
      </c>
      <c r="U161" s="81" t="s">
        <v>5438</v>
      </c>
      <c r="V161" s="81" t="s">
        <v>483</v>
      </c>
      <c r="W161" s="80" t="s">
        <v>5446</v>
      </c>
      <c r="X161" s="81" t="s">
        <v>5437</v>
      </c>
      <c r="Y161" s="81" t="s">
        <v>5438</v>
      </c>
      <c r="Z161" s="81" t="s">
        <v>483</v>
      </c>
      <c r="AA161" s="80" t="s">
        <v>5446</v>
      </c>
      <c r="AB161" s="81" t="s">
        <v>5437</v>
      </c>
      <c r="AC161" s="81" t="s">
        <v>5438</v>
      </c>
      <c r="AD161" s="81" t="s">
        <v>483</v>
      </c>
      <c r="AG161" t="s">
        <v>5458</v>
      </c>
      <c r="AH161" t="s">
        <v>5459</v>
      </c>
      <c r="AI161" t="s">
        <v>5460</v>
      </c>
      <c r="AJ161" t="s">
        <v>5461</v>
      </c>
      <c r="AK161" t="s">
        <v>5462</v>
      </c>
      <c r="AL161" t="s">
        <v>5463</v>
      </c>
      <c r="AM161" t="s">
        <v>5464</v>
      </c>
      <c r="AN161" t="s">
        <v>5465</v>
      </c>
      <c r="AO161" t="s">
        <v>5466</v>
      </c>
      <c r="AP161" t="s">
        <v>5467</v>
      </c>
      <c r="AQ161" t="s">
        <v>5468</v>
      </c>
      <c r="AR161" t="s">
        <v>5469</v>
      </c>
      <c r="AS161" t="s">
        <v>5470</v>
      </c>
      <c r="AT161" t="s">
        <v>5471</v>
      </c>
      <c r="AU161" t="s">
        <v>5472</v>
      </c>
      <c r="AV161" t="s">
        <v>5473</v>
      </c>
      <c r="AW161" t="s">
        <v>5474</v>
      </c>
      <c r="AX161" t="s">
        <v>5475</v>
      </c>
      <c r="AY161" t="s">
        <v>5476</v>
      </c>
      <c r="AZ161" t="s">
        <v>5477</v>
      </c>
      <c r="BA161" t="s">
        <v>5478</v>
      </c>
      <c r="BB161" t="s">
        <v>5479</v>
      </c>
      <c r="BC161" t="s">
        <v>5480</v>
      </c>
      <c r="BD161" t="s">
        <v>5481</v>
      </c>
      <c r="BE161" t="s">
        <v>5836</v>
      </c>
      <c r="BF161" t="s">
        <v>5837</v>
      </c>
      <c r="BG161" t="s">
        <v>5838</v>
      </c>
      <c r="BH161" t="s">
        <v>5839</v>
      </c>
      <c r="BI161" t="s">
        <v>5840</v>
      </c>
      <c r="BJ161" t="s">
        <v>5841</v>
      </c>
      <c r="BK161" t="s">
        <v>5842</v>
      </c>
      <c r="BL161" t="s">
        <v>5843</v>
      </c>
      <c r="BM161" t="s">
        <v>5844</v>
      </c>
      <c r="BN161" t="s">
        <v>5845</v>
      </c>
      <c r="BO161" t="s">
        <v>5846</v>
      </c>
      <c r="BP161" t="s">
        <v>5847</v>
      </c>
      <c r="BQ161" t="s">
        <v>5933</v>
      </c>
      <c r="BR161" t="s">
        <v>5934</v>
      </c>
      <c r="BS161" t="s">
        <v>5935</v>
      </c>
      <c r="BT161" t="s">
        <v>5936</v>
      </c>
      <c r="BU161" s="770" t="s">
        <v>5482</v>
      </c>
      <c r="BV161" s="478" t="s">
        <v>5118</v>
      </c>
      <c r="BW161" s="771" t="s">
        <v>5119</v>
      </c>
    </row>
    <row r="162" spans="1:75" ht="14.25">
      <c r="A162" s="64"/>
      <c r="B162" s="11"/>
      <c r="C162" s="267" t="s">
        <v>5743</v>
      </c>
      <c r="D162" s="1065" t="s">
        <v>5761</v>
      </c>
      <c r="E162" s="889"/>
      <c r="F162" s="889"/>
      <c r="G162" s="889"/>
      <c r="H162" s="889"/>
      <c r="I162" s="889"/>
      <c r="J162" s="890"/>
      <c r="K162" s="813"/>
      <c r="L162" s="813"/>
      <c r="M162" s="813"/>
      <c r="N162" s="813"/>
      <c r="O162" s="813"/>
      <c r="P162" s="813"/>
      <c r="Q162" s="813"/>
      <c r="R162" s="813"/>
      <c r="S162" s="813"/>
      <c r="T162" s="813"/>
      <c r="U162" s="813"/>
      <c r="V162" s="813"/>
      <c r="W162" s="813"/>
      <c r="X162" s="813"/>
      <c r="Y162" s="813"/>
      <c r="Z162" s="813"/>
      <c r="AA162" s="813"/>
      <c r="AB162" s="813"/>
      <c r="AC162" s="813"/>
      <c r="AD162" s="813"/>
      <c r="AG162">
        <f>K34</f>
        <v>0</v>
      </c>
      <c r="AH162">
        <f>COUNTIF(L34:N34,"NS")</f>
        <v>0</v>
      </c>
      <c r="AI162">
        <f>SUM(L34:N34)</f>
        <v>0</v>
      </c>
      <c r="AJ162">
        <f>IF(COUNTIF(K34:N34,"NA")=4,0,IF(OR(AND(AG162=0,AH162&gt;0),AND(AG162="NS",AI162&gt;0), AND(AG162="NS", AH162=0,AI162=0)), 1, IF(OR(AND(AG162&gt;0,AH162&gt;1,AG162&gt;AI162), AND(AG162="NS",AH162=2), AND(AG162="NS",AI162=0,AH162&gt;0),AG162=AI162), 0, 1)))</f>
        <v>0</v>
      </c>
      <c r="AK162">
        <f t="shared" ref="AK162" si="173">O34</f>
        <v>0</v>
      </c>
      <c r="AL162">
        <f t="shared" ref="AL162" si="174">COUNTIF(P34:R34,"NS")</f>
        <v>0</v>
      </c>
      <c r="AM162">
        <f t="shared" ref="AM162" si="175">SUM(P34:R34)</f>
        <v>0</v>
      </c>
      <c r="AN162">
        <f t="shared" ref="AN162" si="176">IF(COUNTIF(O34:R34,"NA")=4,0,IF(OR(AND(AK162=0,AL162&gt;0),AND(AK162="NS",AM162&gt;0), AND(AK162="NS", AL162=0,AM162=0)), 1, IF(OR(AND(AK162&gt;0,AL162&gt;1,AK162&gt;AM162), AND(AK162="NS",AL162=2), AND(AK162="NS",AM162=0,AL162&gt;0),AK162=AM162), 0, 1)))</f>
        <v>0</v>
      </c>
      <c r="AO162">
        <f t="shared" ref="AO162" si="177">S34</f>
        <v>0</v>
      </c>
      <c r="AP162">
        <f t="shared" ref="AP162" si="178">COUNTIF(T34:V34,"NS")</f>
        <v>0</v>
      </c>
      <c r="AQ162">
        <f t="shared" ref="AQ162" si="179">SUM(T34:V34)</f>
        <v>0</v>
      </c>
      <c r="AR162">
        <f t="shared" ref="AR162" si="180">IF(COUNTIF(S34:V34,"NA")=4,0,IF(OR(AND(AO162=0,AP162&gt;0),AND(AO162="NS",AQ162&gt;0), AND(AO162="NS", AP162=0,AQ162=0)), 1, IF(OR(AND(AO162&gt;0,AP162&gt;1,AO162&gt;AQ162), AND(AO162="NS",AP162=2), AND(AO162="NS",AQ162=0,AP162&gt;0),AO162=AQ162), 0, 1)))</f>
        <v>0</v>
      </c>
      <c r="AS162">
        <f t="shared" ref="AS162" si="181">W34</f>
        <v>0</v>
      </c>
      <c r="AT162">
        <f t="shared" ref="AT162" si="182">COUNTIF(X34:Z34,"NS")</f>
        <v>0</v>
      </c>
      <c r="AU162">
        <f t="shared" ref="AU162" si="183">SUM(X34:Z34)</f>
        <v>0</v>
      </c>
      <c r="AV162">
        <f t="shared" ref="AV162" si="184">IF(COUNTIF(W34:Z34,"NA")=4,0,IF(OR(AND(AS162=0,AT162&gt;0),AND(AS162="NS",AU162&gt;0), AND(AS162="NS", AT162=0,AU162=0)), 1, IF(OR(AND(AS162&gt;0,AT162&gt;1,AS162&gt;AU162), AND(AS162="NS",AT162=2), AND(AS162="NS",AU162=0,AT162&gt;0),AS162=AU162), 0, 1)))</f>
        <v>0</v>
      </c>
      <c r="AW162">
        <f>AA34</f>
        <v>0</v>
      </c>
      <c r="AX162">
        <f>COUNTIF(AB34:AD34,"NS")</f>
        <v>0</v>
      </c>
      <c r="AY162">
        <f>SUM(AB34:AD34)</f>
        <v>0</v>
      </c>
      <c r="AZ162">
        <f>IF(COUNTIF(AA34:AD34,"NA")=4,0,IF(OR(AND(AW162=0,AX162&gt;0),AND(AW162="NS",AY162&gt;0), AND(AW162="NS", AX162=0,AY162=0)), 1, IF(OR(AND(AW162&gt;0,AX162&gt;1,AW162&gt;AY162), AND(AW162="NS",AX162=2), AND(AW162="NS",AY162=0,AX162&gt;0),AW162=AY162), 0, 1)))</f>
        <v>0</v>
      </c>
      <c r="BA162">
        <f>K162</f>
        <v>0</v>
      </c>
      <c r="BB162">
        <f>COUNTIF(L162:N162,"NS")</f>
        <v>0</v>
      </c>
      <c r="BC162">
        <f>SUM(L162:N162)</f>
        <v>0</v>
      </c>
      <c r="BD162">
        <f>IF(COUNTIF(K162:N162,"NA")=4,0,IF(OR(AND(BA162=0,BB162&gt;0),AND(BA162="NS",BC162&gt;0), AND(BA162="NS", BB162=0,BC162=0)), 1, IF(OR(AND(BA162&gt;0,BB162&gt;1,BA162&gt;BC162), AND(BA162="NS",BB162=2), AND(BA162="NS",BC162=0,BB162&gt;0),BA162=BC162), 0, 1)))</f>
        <v>0</v>
      </c>
      <c r="BE162">
        <f t="shared" ref="BE162" si="185">O162</f>
        <v>0</v>
      </c>
      <c r="BF162">
        <f t="shared" ref="BF162" si="186">COUNTIF(P162:R162,"NS")</f>
        <v>0</v>
      </c>
      <c r="BG162">
        <f t="shared" ref="BG162" si="187">SUM(P162:R162)</f>
        <v>0</v>
      </c>
      <c r="BH162">
        <f t="shared" ref="BH162" si="188">IF(COUNTIF(O162:R162,"NA")=4,0,IF(OR(AND(BE162=0,BF162&gt;0),AND(BE162="NS",BG162&gt;0), AND(BE162="NS", BF162=0,BG162=0)), 1, IF(OR(AND(BE162&gt;0,BF162&gt;1,BE162&gt;BG162), AND(BE162="NS",BF162=2), AND(BE162="NS",BG162=0,BF162&gt;0),BE162=BG162), 0, 1)))</f>
        <v>0</v>
      </c>
      <c r="BI162">
        <f t="shared" ref="BI162" si="189">S162</f>
        <v>0</v>
      </c>
      <c r="BJ162">
        <f t="shared" ref="BJ162" si="190">COUNTIF(T162:V162,"NS")</f>
        <v>0</v>
      </c>
      <c r="BK162">
        <f t="shared" ref="BK162" si="191">SUM(T162:V162)</f>
        <v>0</v>
      </c>
      <c r="BL162">
        <f t="shared" ref="BL162" si="192">IF(COUNTIF(S162:V162,"NA")=4,0,IF(OR(AND(BI162=0,BJ162&gt;0),AND(BI162="NS",BK162&gt;0), AND(BI162="NS", BJ162=0,BK162=0)), 1, IF(OR(AND(BI162&gt;0,BJ162&gt;1,BI162&gt;BK162), AND(BI162="NS",BJ162=2), AND(BI162="NS",BK162=0,BJ162&gt;0),BI162=BK162), 0, 1)))</f>
        <v>0</v>
      </c>
      <c r="BM162">
        <f t="shared" ref="BM162" si="193">W162</f>
        <v>0</v>
      </c>
      <c r="BN162">
        <f t="shared" ref="BN162" si="194">COUNTIF(X162:Z162,"NS")</f>
        <v>0</v>
      </c>
      <c r="BO162">
        <f t="shared" ref="BO162" si="195">SUM(X162:Z162)</f>
        <v>0</v>
      </c>
      <c r="BP162">
        <f t="shared" ref="BP162" si="196">IF(COUNTIF(W162:Z162,"NA")=4,0,IF(OR(AND(BM162=0,BN162&gt;0),AND(BM162="NS",BO162&gt;0), AND(BM162="NS", BN162=0,BO162=0)), 1, IF(OR(AND(BM162&gt;0,BN162&gt;1,BM162&gt;BO162), AND(BM162="NS",BN162=2), AND(BM162="NS",BO162=0,BN162&gt;0),BM162=BO162), 0, 1)))</f>
        <v>0</v>
      </c>
      <c r="BQ162">
        <f>AA162</f>
        <v>0</v>
      </c>
      <c r="BR162">
        <f>COUNTIF(AB162:AD162,"NS")</f>
        <v>0</v>
      </c>
      <c r="BS162">
        <f>SUM(AB162:AD162)</f>
        <v>0</v>
      </c>
      <c r="BT162">
        <f>IF(COUNTIF(AA162:AD162,"NA")=4,0,IF(OR(AND(BQ162=0,BR162&gt;0),AND(BQ162="NS",BS162&gt;0), AND(BQ162="NS", BR162=0,BS162=0)), 1, IF(OR(AND(BQ162&gt;0,BR162&gt;1,BQ162&gt;BS162), AND(BQ162="NS",BR162=2), AND(BQ162="NS",BS162=0,BR162&gt;0),BQ162=BS162), 0, 1)))</f>
        <v>0</v>
      </c>
      <c r="BU162" s="293">
        <f>IF(SUM(AJ162,AN162,AR162,AV162,AZ162,BD162,BH162,BL162,BP162,BT162)=0,0,1)</f>
        <v>0</v>
      </c>
      <c r="BV162" s="294" t="str">
        <f>IF(BU162=0,"",
IF(SUM($BU$162:BU162)=1,BW162,
IF($BU$283&gt;SUM($BU$162:BU162),_xlfn.CONCAT(", ",BW162),
IF($BU$283=SUM($BU$162:BU162),_xlfn.CONCAT(" y ",BW162)))))</f>
        <v/>
      </c>
      <c r="BW162" s="31">
        <v>0</v>
      </c>
    </row>
    <row r="163" spans="1:75" ht="14.25">
      <c r="A163" s="64"/>
      <c r="B163" s="11"/>
      <c r="C163" s="58" t="s">
        <v>5043</v>
      </c>
      <c r="D163" s="1065" t="str">
        <f>IF(CNGE_2025_M1_Secc5_Sub1!$D31="","",CNGE_2025_M1_Secc5_Sub1!$D31)</f>
        <v/>
      </c>
      <c r="E163" s="889"/>
      <c r="F163" s="889"/>
      <c r="G163" s="889"/>
      <c r="H163" s="889"/>
      <c r="I163" s="889"/>
      <c r="J163" s="890"/>
      <c r="K163" s="813"/>
      <c r="L163" s="813"/>
      <c r="M163" s="813"/>
      <c r="N163" s="813"/>
      <c r="O163" s="813"/>
      <c r="P163" s="813"/>
      <c r="Q163" s="813"/>
      <c r="R163" s="813"/>
      <c r="S163" s="813"/>
      <c r="T163" s="813"/>
      <c r="U163" s="813"/>
      <c r="V163" s="813"/>
      <c r="W163" s="813"/>
      <c r="X163" s="813"/>
      <c r="Y163" s="813"/>
      <c r="Z163" s="813"/>
      <c r="AA163" s="813"/>
      <c r="AB163" s="813"/>
      <c r="AC163" s="813"/>
      <c r="AD163" s="813"/>
      <c r="AG163">
        <f t="shared" ref="AG163:AG226" si="197">K35</f>
        <v>0</v>
      </c>
      <c r="AH163">
        <f t="shared" ref="AH163:AH226" si="198">COUNTIF(L35:N35,"NS")</f>
        <v>0</v>
      </c>
      <c r="AI163">
        <f t="shared" ref="AI163:AI226" si="199">SUM(L35:N35)</f>
        <v>0</v>
      </c>
      <c r="AJ163">
        <f t="shared" ref="AJ163:AJ226" si="200">IF(COUNTIF(K35:N35,"NA")=4,0,IF(OR(AND(AG163=0,AH163&gt;0),AND(AG163="NS",AI163&gt;0), AND(AG163="NS", AH163=0,AI163=0)), 1, IF(OR(AND(AG163&gt;0,AH163&gt;1,AG163&gt;AI163), AND(AG163="NS",AH163=2), AND(AG163="NS",AI163=0,AH163&gt;0),AG163=AI163), 0, 1)))</f>
        <v>0</v>
      </c>
      <c r="AK163">
        <f t="shared" ref="AK163:AK226" si="201">O35</f>
        <v>0</v>
      </c>
      <c r="AL163">
        <f t="shared" ref="AL163:AL226" si="202">COUNTIF(P35:R35,"NS")</f>
        <v>0</v>
      </c>
      <c r="AM163">
        <f t="shared" ref="AM163:AM226" si="203">SUM(P35:R35)</f>
        <v>0</v>
      </c>
      <c r="AN163">
        <f t="shared" ref="AN163:AN226" si="204">IF(COUNTIF(O35:R35,"NA")=4,0,IF(OR(AND(AK163=0,AL163&gt;0),AND(AK163="NS",AM163&gt;0), AND(AK163="NS", AL163=0,AM163=0)), 1, IF(OR(AND(AK163&gt;0,AL163&gt;1,AK163&gt;AM163), AND(AK163="NS",AL163=2), AND(AK163="NS",AM163=0,AL163&gt;0),AK163=AM163), 0, 1)))</f>
        <v>0</v>
      </c>
      <c r="AO163">
        <f t="shared" ref="AO163:AO226" si="205">S35</f>
        <v>0</v>
      </c>
      <c r="AP163">
        <f t="shared" ref="AP163:AP226" si="206">COUNTIF(T35:V35,"NS")</f>
        <v>0</v>
      </c>
      <c r="AQ163">
        <f t="shared" ref="AQ163:AQ226" si="207">SUM(T35:V35)</f>
        <v>0</v>
      </c>
      <c r="AR163">
        <f t="shared" ref="AR163:AR226" si="208">IF(COUNTIF(S35:V35,"NA")=4,0,IF(OR(AND(AO163=0,AP163&gt;0),AND(AO163="NS",AQ163&gt;0), AND(AO163="NS", AP163=0,AQ163=0)), 1, IF(OR(AND(AO163&gt;0,AP163&gt;1,AO163&gt;AQ163), AND(AO163="NS",AP163=2), AND(AO163="NS",AQ163=0,AP163&gt;0),AO163=AQ163), 0, 1)))</f>
        <v>0</v>
      </c>
      <c r="AS163">
        <f t="shared" ref="AS163:AS226" si="209">W35</f>
        <v>0</v>
      </c>
      <c r="AT163">
        <f t="shared" ref="AT163:AT226" si="210">COUNTIF(X35:Z35,"NS")</f>
        <v>0</v>
      </c>
      <c r="AU163">
        <f t="shared" ref="AU163:AU226" si="211">SUM(X35:Z35)</f>
        <v>0</v>
      </c>
      <c r="AV163">
        <f t="shared" ref="AV163:AV226" si="212">IF(COUNTIF(W35:Z35,"NA")=4,0,IF(OR(AND(AS163=0,AT163&gt;0),AND(AS163="NS",AU163&gt;0), AND(AS163="NS", AT163=0,AU163=0)), 1, IF(OR(AND(AS163&gt;0,AT163&gt;1,AS163&gt;AU163), AND(AS163="NS",AT163=2), AND(AS163="NS",AU163=0,AT163&gt;0),AS163=AU163), 0, 1)))</f>
        <v>0</v>
      </c>
      <c r="AW163">
        <f t="shared" ref="AW163:AW226" si="213">AA35</f>
        <v>0</v>
      </c>
      <c r="AX163">
        <f t="shared" ref="AX163:AX226" si="214">COUNTIF(AB35:AD35,"NS")</f>
        <v>0</v>
      </c>
      <c r="AY163">
        <f t="shared" ref="AY163:AY226" si="215">SUM(AB35:AD35)</f>
        <v>0</v>
      </c>
      <c r="AZ163">
        <f t="shared" ref="AZ163:AZ226" si="216">IF(COUNTIF(AA35:AD35,"NA")=4,0,IF(OR(AND(AW163=0,AX163&gt;0),AND(AW163="NS",AY163&gt;0), AND(AW163="NS", AX163=0,AY163=0)), 1, IF(OR(AND(AW163&gt;0,AX163&gt;1,AW163&gt;AY163), AND(AW163="NS",AX163=2), AND(AW163="NS",AY163=0,AX163&gt;0),AW163=AY163), 0, 1)))</f>
        <v>0</v>
      </c>
      <c r="BA163">
        <f t="shared" ref="BA163:BA226" si="217">K163</f>
        <v>0</v>
      </c>
      <c r="BB163">
        <f t="shared" ref="BB163:BB226" si="218">COUNTIF(L163:N163,"NS")</f>
        <v>0</v>
      </c>
      <c r="BC163">
        <f t="shared" ref="BC163:BC226" si="219">SUM(L163:N163)</f>
        <v>0</v>
      </c>
      <c r="BD163">
        <f t="shared" ref="BD163:BD226" si="220">IF(COUNTIF(K163:N163,"NA")=4,0,IF(OR(AND(BA163=0,BB163&gt;0),AND(BA163="NS",BC163&gt;0), AND(BA163="NS", BB163=0,BC163=0)), 1, IF(OR(AND(BA163&gt;0,BB163&gt;1,BA163&gt;BC163), AND(BA163="NS",BB163=2), AND(BA163="NS",BC163=0,BB163&gt;0),BA163=BC163), 0, 1)))</f>
        <v>0</v>
      </c>
      <c r="BE163">
        <f t="shared" ref="BE163:BE226" si="221">O163</f>
        <v>0</v>
      </c>
      <c r="BF163">
        <f t="shared" ref="BF163:BF226" si="222">COUNTIF(P163:R163,"NS")</f>
        <v>0</v>
      </c>
      <c r="BG163">
        <f t="shared" ref="BG163:BG226" si="223">SUM(P163:R163)</f>
        <v>0</v>
      </c>
      <c r="BH163">
        <f t="shared" ref="BH163:BH226" si="224">IF(COUNTIF(O163:R163,"NA")=4,0,IF(OR(AND(BE163=0,BF163&gt;0),AND(BE163="NS",BG163&gt;0), AND(BE163="NS", BF163=0,BG163=0)), 1, IF(OR(AND(BE163&gt;0,BF163&gt;1,BE163&gt;BG163), AND(BE163="NS",BF163=2), AND(BE163="NS",BG163=0,BF163&gt;0),BE163=BG163), 0, 1)))</f>
        <v>0</v>
      </c>
      <c r="BI163">
        <f t="shared" ref="BI163:BI226" si="225">S163</f>
        <v>0</v>
      </c>
      <c r="BJ163">
        <f t="shared" ref="BJ163:BJ226" si="226">COUNTIF(T163:V163,"NS")</f>
        <v>0</v>
      </c>
      <c r="BK163">
        <f t="shared" ref="BK163:BK226" si="227">SUM(T163:V163)</f>
        <v>0</v>
      </c>
      <c r="BL163">
        <f t="shared" ref="BL163:BL226" si="228">IF(COUNTIF(S163:V163,"NA")=4,0,IF(OR(AND(BI163=0,BJ163&gt;0),AND(BI163="NS",BK163&gt;0), AND(BI163="NS", BJ163=0,BK163=0)), 1, IF(OR(AND(BI163&gt;0,BJ163&gt;1,BI163&gt;BK163), AND(BI163="NS",BJ163=2), AND(BI163="NS",BK163=0,BJ163&gt;0),BI163=BK163), 0, 1)))</f>
        <v>0</v>
      </c>
      <c r="BM163">
        <f t="shared" ref="BM163:BM226" si="229">W163</f>
        <v>0</v>
      </c>
      <c r="BN163">
        <f t="shared" ref="BN163:BN226" si="230">COUNTIF(X163:Z163,"NS")</f>
        <v>0</v>
      </c>
      <c r="BO163">
        <f t="shared" ref="BO163:BO226" si="231">SUM(X163:Z163)</f>
        <v>0</v>
      </c>
      <c r="BP163">
        <f t="shared" ref="BP163:BP226" si="232">IF(COUNTIF(W163:Z163,"NA")=4,0,IF(OR(AND(BM163=0,BN163&gt;0),AND(BM163="NS",BO163&gt;0), AND(BM163="NS", BN163=0,BO163=0)), 1, IF(OR(AND(BM163&gt;0,BN163&gt;1,BM163&gt;BO163), AND(BM163="NS",BN163=2), AND(BM163="NS",BO163=0,BN163&gt;0),BM163=BO163), 0, 1)))</f>
        <v>0</v>
      </c>
      <c r="BQ163">
        <f t="shared" ref="BQ163:BQ226" si="233">AA163</f>
        <v>0</v>
      </c>
      <c r="BR163">
        <f t="shared" ref="BR163:BR226" si="234">COUNTIF(AB163:AD163,"NS")</f>
        <v>0</v>
      </c>
      <c r="BS163">
        <f t="shared" ref="BS163:BS226" si="235">SUM(AB163:AD163)</f>
        <v>0</v>
      </c>
      <c r="BT163">
        <f t="shared" ref="BT163:BT226" si="236">IF(COUNTIF(AA163:AD163,"NA")=4,0,IF(OR(AND(BQ163=0,BR163&gt;0),AND(BQ163="NS",BS163&gt;0), AND(BQ163="NS", BR163=0,BS163=0)), 1, IF(OR(AND(BQ163&gt;0,BR163&gt;1,BQ163&gt;BS163), AND(BQ163="NS",BR163=2), AND(BQ163="NS",BS163=0,BR163&gt;0),BQ163=BS163), 0, 1)))</f>
        <v>0</v>
      </c>
      <c r="BU163" s="293">
        <f t="shared" ref="BU163:BU226" si="237">IF(SUM(AJ163,AN163,AR163,AV163,AZ163,BD163,BH163,BL163,BP163,BT163)=0,0,1)</f>
        <v>0</v>
      </c>
      <c r="BV163" s="294" t="str">
        <f>IF(BU163=0,"",
IF(SUM($BU$162:BU163)=1,BW163,
IF($BU$283&gt;SUM($BU$162:BU163),_xlfn.CONCAT(", ",BW163),
IF($BU$283=SUM($BU$162:BU163),_xlfn.CONCAT(" y ",BW163)))))</f>
        <v/>
      </c>
      <c r="BW163" s="31">
        <v>1</v>
      </c>
    </row>
    <row r="164" spans="1:75" ht="15" customHeight="1">
      <c r="A164" s="64"/>
      <c r="B164" s="11"/>
      <c r="C164" s="58" t="s">
        <v>5045</v>
      </c>
      <c r="D164" s="1065" t="str">
        <f>IF(CNGE_2025_M1_Secc5_Sub1!$D32="","",CNGE_2025_M1_Secc5_Sub1!$D32)</f>
        <v/>
      </c>
      <c r="E164" s="889"/>
      <c r="F164" s="889"/>
      <c r="G164" s="889"/>
      <c r="H164" s="889"/>
      <c r="I164" s="889"/>
      <c r="J164" s="890"/>
      <c r="K164" s="813"/>
      <c r="L164" s="813"/>
      <c r="M164" s="813"/>
      <c r="N164" s="813"/>
      <c r="O164" s="813"/>
      <c r="P164" s="813"/>
      <c r="Q164" s="813"/>
      <c r="R164" s="813"/>
      <c r="S164" s="813"/>
      <c r="T164" s="813"/>
      <c r="U164" s="813"/>
      <c r="V164" s="813"/>
      <c r="W164" s="813"/>
      <c r="X164" s="813"/>
      <c r="Y164" s="813"/>
      <c r="Z164" s="813"/>
      <c r="AA164" s="813"/>
      <c r="AB164" s="813"/>
      <c r="AC164" s="813"/>
      <c r="AD164" s="813"/>
      <c r="AG164">
        <f t="shared" si="197"/>
        <v>0</v>
      </c>
      <c r="AH164">
        <f t="shared" si="198"/>
        <v>0</v>
      </c>
      <c r="AI164">
        <f t="shared" si="199"/>
        <v>0</v>
      </c>
      <c r="AJ164">
        <f t="shared" si="200"/>
        <v>0</v>
      </c>
      <c r="AK164">
        <f t="shared" si="201"/>
        <v>0</v>
      </c>
      <c r="AL164">
        <f t="shared" si="202"/>
        <v>0</v>
      </c>
      <c r="AM164">
        <f t="shared" si="203"/>
        <v>0</v>
      </c>
      <c r="AN164">
        <f t="shared" si="204"/>
        <v>0</v>
      </c>
      <c r="AO164">
        <f t="shared" si="205"/>
        <v>0</v>
      </c>
      <c r="AP164">
        <f t="shared" si="206"/>
        <v>0</v>
      </c>
      <c r="AQ164">
        <f t="shared" si="207"/>
        <v>0</v>
      </c>
      <c r="AR164">
        <f t="shared" si="208"/>
        <v>0</v>
      </c>
      <c r="AS164">
        <f t="shared" si="209"/>
        <v>0</v>
      </c>
      <c r="AT164">
        <f t="shared" si="210"/>
        <v>0</v>
      </c>
      <c r="AU164">
        <f t="shared" si="211"/>
        <v>0</v>
      </c>
      <c r="AV164">
        <f t="shared" si="212"/>
        <v>0</v>
      </c>
      <c r="AW164">
        <f t="shared" si="213"/>
        <v>0</v>
      </c>
      <c r="AX164">
        <f t="shared" si="214"/>
        <v>0</v>
      </c>
      <c r="AY164">
        <f t="shared" si="215"/>
        <v>0</v>
      </c>
      <c r="AZ164">
        <f t="shared" si="216"/>
        <v>0</v>
      </c>
      <c r="BA164">
        <f t="shared" si="217"/>
        <v>0</v>
      </c>
      <c r="BB164">
        <f t="shared" si="218"/>
        <v>0</v>
      </c>
      <c r="BC164">
        <f t="shared" si="219"/>
        <v>0</v>
      </c>
      <c r="BD164">
        <f t="shared" si="220"/>
        <v>0</v>
      </c>
      <c r="BE164">
        <f t="shared" si="221"/>
        <v>0</v>
      </c>
      <c r="BF164">
        <f t="shared" si="222"/>
        <v>0</v>
      </c>
      <c r="BG164">
        <f t="shared" si="223"/>
        <v>0</v>
      </c>
      <c r="BH164">
        <f t="shared" si="224"/>
        <v>0</v>
      </c>
      <c r="BI164">
        <f t="shared" si="225"/>
        <v>0</v>
      </c>
      <c r="BJ164">
        <f t="shared" si="226"/>
        <v>0</v>
      </c>
      <c r="BK164">
        <f t="shared" si="227"/>
        <v>0</v>
      </c>
      <c r="BL164">
        <f t="shared" si="228"/>
        <v>0</v>
      </c>
      <c r="BM164">
        <f t="shared" si="229"/>
        <v>0</v>
      </c>
      <c r="BN164">
        <f t="shared" si="230"/>
        <v>0</v>
      </c>
      <c r="BO164">
        <f t="shared" si="231"/>
        <v>0</v>
      </c>
      <c r="BP164">
        <f t="shared" si="232"/>
        <v>0</v>
      </c>
      <c r="BQ164">
        <f t="shared" si="233"/>
        <v>0</v>
      </c>
      <c r="BR164">
        <f t="shared" si="234"/>
        <v>0</v>
      </c>
      <c r="BS164">
        <f t="shared" si="235"/>
        <v>0</v>
      </c>
      <c r="BT164">
        <f t="shared" si="236"/>
        <v>0</v>
      </c>
      <c r="BU164" s="293">
        <f>IF(SUM(AJ164,AN164,AR164,AV164,AZ164,BD164,BH164,BL164,BP164,BT164)=0,0,1)</f>
        <v>0</v>
      </c>
      <c r="BV164" s="294" t="str">
        <f>IF(BU164=0,"",
IF(SUM($BU$162:BU164)=1,BW164,
IF($BU$283&gt;SUM($BU$162:BU164),_xlfn.CONCAT(", ",BW164),
IF($BU$283=SUM($BU$162:BU164),_xlfn.CONCAT(" y ",BW164)))))</f>
        <v/>
      </c>
      <c r="BW164" s="31">
        <v>2</v>
      </c>
    </row>
    <row r="165" spans="1:75" ht="15" customHeight="1">
      <c r="A165" s="64"/>
      <c r="B165" s="11"/>
      <c r="C165" s="58" t="s">
        <v>5047</v>
      </c>
      <c r="D165" s="1065" t="str">
        <f>IF(CNGE_2025_M1_Secc5_Sub1!$D33="","",CNGE_2025_M1_Secc5_Sub1!$D33)</f>
        <v/>
      </c>
      <c r="E165" s="889"/>
      <c r="F165" s="889"/>
      <c r="G165" s="889"/>
      <c r="H165" s="889"/>
      <c r="I165" s="889"/>
      <c r="J165" s="890"/>
      <c r="K165" s="813"/>
      <c r="L165" s="813"/>
      <c r="M165" s="813"/>
      <c r="N165" s="813"/>
      <c r="O165" s="813"/>
      <c r="P165" s="813"/>
      <c r="Q165" s="813"/>
      <c r="R165" s="813"/>
      <c r="S165" s="813"/>
      <c r="T165" s="813"/>
      <c r="U165" s="813"/>
      <c r="V165" s="813"/>
      <c r="W165" s="813"/>
      <c r="X165" s="813"/>
      <c r="Y165" s="813"/>
      <c r="Z165" s="813"/>
      <c r="AA165" s="813"/>
      <c r="AB165" s="813"/>
      <c r="AC165" s="813"/>
      <c r="AD165" s="813"/>
      <c r="AG165">
        <f t="shared" si="197"/>
        <v>0</v>
      </c>
      <c r="AH165">
        <f t="shared" si="198"/>
        <v>0</v>
      </c>
      <c r="AI165">
        <f t="shared" si="199"/>
        <v>0</v>
      </c>
      <c r="AJ165">
        <f t="shared" si="200"/>
        <v>0</v>
      </c>
      <c r="AK165">
        <f t="shared" si="201"/>
        <v>0</v>
      </c>
      <c r="AL165">
        <f t="shared" si="202"/>
        <v>0</v>
      </c>
      <c r="AM165">
        <f t="shared" si="203"/>
        <v>0</v>
      </c>
      <c r="AN165">
        <f t="shared" si="204"/>
        <v>0</v>
      </c>
      <c r="AO165">
        <f t="shared" si="205"/>
        <v>0</v>
      </c>
      <c r="AP165">
        <f t="shared" si="206"/>
        <v>0</v>
      </c>
      <c r="AQ165">
        <f t="shared" si="207"/>
        <v>0</v>
      </c>
      <c r="AR165">
        <f t="shared" si="208"/>
        <v>0</v>
      </c>
      <c r="AS165">
        <f t="shared" si="209"/>
        <v>0</v>
      </c>
      <c r="AT165">
        <f t="shared" si="210"/>
        <v>0</v>
      </c>
      <c r="AU165">
        <f t="shared" si="211"/>
        <v>0</v>
      </c>
      <c r="AV165">
        <f t="shared" si="212"/>
        <v>0</v>
      </c>
      <c r="AW165">
        <f t="shared" si="213"/>
        <v>0</v>
      </c>
      <c r="AX165">
        <f t="shared" si="214"/>
        <v>0</v>
      </c>
      <c r="AY165">
        <f t="shared" si="215"/>
        <v>0</v>
      </c>
      <c r="AZ165">
        <f t="shared" si="216"/>
        <v>0</v>
      </c>
      <c r="BA165">
        <f t="shared" si="217"/>
        <v>0</v>
      </c>
      <c r="BB165">
        <f t="shared" si="218"/>
        <v>0</v>
      </c>
      <c r="BC165">
        <f t="shared" si="219"/>
        <v>0</v>
      </c>
      <c r="BD165">
        <f t="shared" si="220"/>
        <v>0</v>
      </c>
      <c r="BE165">
        <f t="shared" si="221"/>
        <v>0</v>
      </c>
      <c r="BF165">
        <f t="shared" si="222"/>
        <v>0</v>
      </c>
      <c r="BG165">
        <f t="shared" si="223"/>
        <v>0</v>
      </c>
      <c r="BH165">
        <f t="shared" si="224"/>
        <v>0</v>
      </c>
      <c r="BI165">
        <f t="shared" si="225"/>
        <v>0</v>
      </c>
      <c r="BJ165">
        <f t="shared" si="226"/>
        <v>0</v>
      </c>
      <c r="BK165">
        <f t="shared" si="227"/>
        <v>0</v>
      </c>
      <c r="BL165">
        <f t="shared" si="228"/>
        <v>0</v>
      </c>
      <c r="BM165">
        <f t="shared" si="229"/>
        <v>0</v>
      </c>
      <c r="BN165">
        <f t="shared" si="230"/>
        <v>0</v>
      </c>
      <c r="BO165">
        <f t="shared" si="231"/>
        <v>0</v>
      </c>
      <c r="BP165">
        <f t="shared" si="232"/>
        <v>0</v>
      </c>
      <c r="BQ165">
        <f t="shared" si="233"/>
        <v>0</v>
      </c>
      <c r="BR165">
        <f t="shared" si="234"/>
        <v>0</v>
      </c>
      <c r="BS165">
        <f t="shared" si="235"/>
        <v>0</v>
      </c>
      <c r="BT165">
        <f t="shared" si="236"/>
        <v>0</v>
      </c>
      <c r="BU165" s="293">
        <f t="shared" si="237"/>
        <v>0</v>
      </c>
      <c r="BV165" s="294" t="str">
        <f>IF(BU165=0,"",
IF(SUM($BU$162:BU165)=1,BW165,
IF($BU$283&gt;SUM($BU$162:BU165),_xlfn.CONCAT(", ",BW165),
IF($BU$283=SUM($BU$162:BU165),_xlfn.CONCAT(" y ",BW165)))))</f>
        <v/>
      </c>
      <c r="BW165" s="31">
        <v>3</v>
      </c>
    </row>
    <row r="166" spans="1:75" ht="15" customHeight="1">
      <c r="A166" s="64"/>
      <c r="B166" s="11"/>
      <c r="C166" s="58" t="s">
        <v>5049</v>
      </c>
      <c r="D166" s="1065" t="str">
        <f>IF(CNGE_2025_M1_Secc5_Sub1!$D34="","",CNGE_2025_M1_Secc5_Sub1!$D34)</f>
        <v/>
      </c>
      <c r="E166" s="889"/>
      <c r="F166" s="889"/>
      <c r="G166" s="889"/>
      <c r="H166" s="889"/>
      <c r="I166" s="889"/>
      <c r="J166" s="890"/>
      <c r="K166" s="813"/>
      <c r="L166" s="813"/>
      <c r="M166" s="813"/>
      <c r="N166" s="813"/>
      <c r="O166" s="813"/>
      <c r="P166" s="813"/>
      <c r="Q166" s="813"/>
      <c r="R166" s="813"/>
      <c r="S166" s="813"/>
      <c r="T166" s="813"/>
      <c r="U166" s="813"/>
      <c r="V166" s="813"/>
      <c r="W166" s="813"/>
      <c r="X166" s="813"/>
      <c r="Y166" s="813"/>
      <c r="Z166" s="813"/>
      <c r="AA166" s="813"/>
      <c r="AB166" s="813"/>
      <c r="AC166" s="813"/>
      <c r="AD166" s="813"/>
      <c r="AG166">
        <f t="shared" si="197"/>
        <v>0</v>
      </c>
      <c r="AH166">
        <f t="shared" si="198"/>
        <v>0</v>
      </c>
      <c r="AI166">
        <f t="shared" si="199"/>
        <v>0</v>
      </c>
      <c r="AJ166">
        <f t="shared" si="200"/>
        <v>0</v>
      </c>
      <c r="AK166">
        <f t="shared" si="201"/>
        <v>0</v>
      </c>
      <c r="AL166">
        <f t="shared" si="202"/>
        <v>0</v>
      </c>
      <c r="AM166">
        <f t="shared" si="203"/>
        <v>0</v>
      </c>
      <c r="AN166">
        <f t="shared" si="204"/>
        <v>0</v>
      </c>
      <c r="AO166">
        <f t="shared" si="205"/>
        <v>0</v>
      </c>
      <c r="AP166">
        <f t="shared" si="206"/>
        <v>0</v>
      </c>
      <c r="AQ166">
        <f t="shared" si="207"/>
        <v>0</v>
      </c>
      <c r="AR166">
        <f t="shared" si="208"/>
        <v>0</v>
      </c>
      <c r="AS166">
        <f t="shared" si="209"/>
        <v>0</v>
      </c>
      <c r="AT166">
        <f t="shared" si="210"/>
        <v>0</v>
      </c>
      <c r="AU166">
        <f t="shared" si="211"/>
        <v>0</v>
      </c>
      <c r="AV166">
        <f t="shared" si="212"/>
        <v>0</v>
      </c>
      <c r="AW166">
        <f t="shared" si="213"/>
        <v>0</v>
      </c>
      <c r="AX166">
        <f t="shared" si="214"/>
        <v>0</v>
      </c>
      <c r="AY166">
        <f t="shared" si="215"/>
        <v>0</v>
      </c>
      <c r="AZ166">
        <f t="shared" si="216"/>
        <v>0</v>
      </c>
      <c r="BA166">
        <f t="shared" si="217"/>
        <v>0</v>
      </c>
      <c r="BB166">
        <f t="shared" si="218"/>
        <v>0</v>
      </c>
      <c r="BC166">
        <f t="shared" si="219"/>
        <v>0</v>
      </c>
      <c r="BD166">
        <f t="shared" si="220"/>
        <v>0</v>
      </c>
      <c r="BE166">
        <f t="shared" si="221"/>
        <v>0</v>
      </c>
      <c r="BF166">
        <f t="shared" si="222"/>
        <v>0</v>
      </c>
      <c r="BG166">
        <f t="shared" si="223"/>
        <v>0</v>
      </c>
      <c r="BH166">
        <f t="shared" si="224"/>
        <v>0</v>
      </c>
      <c r="BI166">
        <f t="shared" si="225"/>
        <v>0</v>
      </c>
      <c r="BJ166">
        <f t="shared" si="226"/>
        <v>0</v>
      </c>
      <c r="BK166">
        <f t="shared" si="227"/>
        <v>0</v>
      </c>
      <c r="BL166">
        <f t="shared" si="228"/>
        <v>0</v>
      </c>
      <c r="BM166">
        <f t="shared" si="229"/>
        <v>0</v>
      </c>
      <c r="BN166">
        <f t="shared" si="230"/>
        <v>0</v>
      </c>
      <c r="BO166">
        <f t="shared" si="231"/>
        <v>0</v>
      </c>
      <c r="BP166">
        <f t="shared" si="232"/>
        <v>0</v>
      </c>
      <c r="BQ166">
        <f t="shared" si="233"/>
        <v>0</v>
      </c>
      <c r="BR166">
        <f t="shared" si="234"/>
        <v>0</v>
      </c>
      <c r="BS166">
        <f t="shared" si="235"/>
        <v>0</v>
      </c>
      <c r="BT166">
        <f t="shared" si="236"/>
        <v>0</v>
      </c>
      <c r="BU166" s="293">
        <f t="shared" si="237"/>
        <v>0</v>
      </c>
      <c r="BV166" s="294" t="str">
        <f>IF(BU166=0,"",
IF(SUM($BU$162:BU166)=1,BW166,
IF($BU$283&gt;SUM($BU$162:BU166),_xlfn.CONCAT(", ",BW166),
IF($BU$283=SUM($BU$162:BU166),_xlfn.CONCAT(" y ",BW166)))))</f>
        <v/>
      </c>
      <c r="BW166" s="31">
        <v>4</v>
      </c>
    </row>
    <row r="167" spans="1:75" ht="15" customHeight="1">
      <c r="A167" s="64"/>
      <c r="B167" s="11"/>
      <c r="C167" s="58" t="s">
        <v>5051</v>
      </c>
      <c r="D167" s="1065" t="str">
        <f>IF(CNGE_2025_M1_Secc5_Sub1!$D35="","",CNGE_2025_M1_Secc5_Sub1!$D35)</f>
        <v/>
      </c>
      <c r="E167" s="889"/>
      <c r="F167" s="889"/>
      <c r="G167" s="889"/>
      <c r="H167" s="889"/>
      <c r="I167" s="889"/>
      <c r="J167" s="890"/>
      <c r="K167" s="813"/>
      <c r="L167" s="813"/>
      <c r="M167" s="813"/>
      <c r="N167" s="813"/>
      <c r="O167" s="813"/>
      <c r="P167" s="813"/>
      <c r="Q167" s="813"/>
      <c r="R167" s="813"/>
      <c r="S167" s="813"/>
      <c r="T167" s="813"/>
      <c r="U167" s="813"/>
      <c r="V167" s="813"/>
      <c r="W167" s="813"/>
      <c r="X167" s="813"/>
      <c r="Y167" s="813"/>
      <c r="Z167" s="813"/>
      <c r="AA167" s="813"/>
      <c r="AB167" s="813"/>
      <c r="AC167" s="813"/>
      <c r="AD167" s="813"/>
      <c r="AG167">
        <f t="shared" si="197"/>
        <v>0</v>
      </c>
      <c r="AH167">
        <f t="shared" si="198"/>
        <v>0</v>
      </c>
      <c r="AI167">
        <f t="shared" si="199"/>
        <v>0</v>
      </c>
      <c r="AJ167">
        <f t="shared" si="200"/>
        <v>0</v>
      </c>
      <c r="AK167">
        <f t="shared" si="201"/>
        <v>0</v>
      </c>
      <c r="AL167">
        <f t="shared" si="202"/>
        <v>0</v>
      </c>
      <c r="AM167">
        <f t="shared" si="203"/>
        <v>0</v>
      </c>
      <c r="AN167">
        <f t="shared" si="204"/>
        <v>0</v>
      </c>
      <c r="AO167">
        <f t="shared" si="205"/>
        <v>0</v>
      </c>
      <c r="AP167">
        <f t="shared" si="206"/>
        <v>0</v>
      </c>
      <c r="AQ167">
        <f t="shared" si="207"/>
        <v>0</v>
      </c>
      <c r="AR167">
        <f t="shared" si="208"/>
        <v>0</v>
      </c>
      <c r="AS167">
        <f t="shared" si="209"/>
        <v>0</v>
      </c>
      <c r="AT167">
        <f t="shared" si="210"/>
        <v>0</v>
      </c>
      <c r="AU167">
        <f t="shared" si="211"/>
        <v>0</v>
      </c>
      <c r="AV167">
        <f t="shared" si="212"/>
        <v>0</v>
      </c>
      <c r="AW167">
        <f t="shared" si="213"/>
        <v>0</v>
      </c>
      <c r="AX167">
        <f t="shared" si="214"/>
        <v>0</v>
      </c>
      <c r="AY167">
        <f t="shared" si="215"/>
        <v>0</v>
      </c>
      <c r="AZ167">
        <f t="shared" si="216"/>
        <v>0</v>
      </c>
      <c r="BA167">
        <f t="shared" si="217"/>
        <v>0</v>
      </c>
      <c r="BB167">
        <f t="shared" si="218"/>
        <v>0</v>
      </c>
      <c r="BC167">
        <f t="shared" si="219"/>
        <v>0</v>
      </c>
      <c r="BD167">
        <f t="shared" si="220"/>
        <v>0</v>
      </c>
      <c r="BE167">
        <f t="shared" si="221"/>
        <v>0</v>
      </c>
      <c r="BF167">
        <f t="shared" si="222"/>
        <v>0</v>
      </c>
      <c r="BG167">
        <f t="shared" si="223"/>
        <v>0</v>
      </c>
      <c r="BH167">
        <f t="shared" si="224"/>
        <v>0</v>
      </c>
      <c r="BI167">
        <f t="shared" si="225"/>
        <v>0</v>
      </c>
      <c r="BJ167">
        <f t="shared" si="226"/>
        <v>0</v>
      </c>
      <c r="BK167">
        <f t="shared" si="227"/>
        <v>0</v>
      </c>
      <c r="BL167">
        <f t="shared" si="228"/>
        <v>0</v>
      </c>
      <c r="BM167">
        <f t="shared" si="229"/>
        <v>0</v>
      </c>
      <c r="BN167">
        <f t="shared" si="230"/>
        <v>0</v>
      </c>
      <c r="BO167">
        <f t="shared" si="231"/>
        <v>0</v>
      </c>
      <c r="BP167">
        <f t="shared" si="232"/>
        <v>0</v>
      </c>
      <c r="BQ167">
        <f t="shared" si="233"/>
        <v>0</v>
      </c>
      <c r="BR167">
        <f t="shared" si="234"/>
        <v>0</v>
      </c>
      <c r="BS167">
        <f t="shared" si="235"/>
        <v>0</v>
      </c>
      <c r="BT167">
        <f t="shared" si="236"/>
        <v>0</v>
      </c>
      <c r="BU167" s="293">
        <f t="shared" si="237"/>
        <v>0</v>
      </c>
      <c r="BV167" s="294" t="str">
        <f>IF(BU167=0,"",
IF(SUM($BU$162:BU167)=1,BW167,
IF($BU$283&gt;SUM($BU$162:BU167),_xlfn.CONCAT(", ",BW167),
IF($BU$283=SUM($BU$162:BU167),_xlfn.CONCAT(" y ",BW167)))))</f>
        <v/>
      </c>
      <c r="BW167" s="31">
        <v>5</v>
      </c>
    </row>
    <row r="168" spans="1:75" ht="15" customHeight="1">
      <c r="A168" s="64"/>
      <c r="B168" s="11"/>
      <c r="C168" s="58" t="s">
        <v>5053</v>
      </c>
      <c r="D168" s="1065" t="str">
        <f>IF(CNGE_2025_M1_Secc5_Sub1!$D36="","",CNGE_2025_M1_Secc5_Sub1!$D36)</f>
        <v/>
      </c>
      <c r="E168" s="889"/>
      <c r="F168" s="889"/>
      <c r="G168" s="889"/>
      <c r="H168" s="889"/>
      <c r="I168" s="889"/>
      <c r="J168" s="890"/>
      <c r="K168" s="813"/>
      <c r="L168" s="813"/>
      <c r="M168" s="813"/>
      <c r="N168" s="813"/>
      <c r="O168" s="813"/>
      <c r="P168" s="813"/>
      <c r="Q168" s="813"/>
      <c r="R168" s="813"/>
      <c r="S168" s="813"/>
      <c r="T168" s="813"/>
      <c r="U168" s="813"/>
      <c r="V168" s="813"/>
      <c r="W168" s="813"/>
      <c r="X168" s="813"/>
      <c r="Y168" s="813"/>
      <c r="Z168" s="813"/>
      <c r="AA168" s="813"/>
      <c r="AB168" s="813"/>
      <c r="AC168" s="813"/>
      <c r="AD168" s="813"/>
      <c r="AG168">
        <f t="shared" si="197"/>
        <v>0</v>
      </c>
      <c r="AH168">
        <f t="shared" si="198"/>
        <v>0</v>
      </c>
      <c r="AI168">
        <f t="shared" si="199"/>
        <v>0</v>
      </c>
      <c r="AJ168">
        <f t="shared" si="200"/>
        <v>0</v>
      </c>
      <c r="AK168">
        <f t="shared" si="201"/>
        <v>0</v>
      </c>
      <c r="AL168">
        <f t="shared" si="202"/>
        <v>0</v>
      </c>
      <c r="AM168">
        <f t="shared" si="203"/>
        <v>0</v>
      </c>
      <c r="AN168">
        <f t="shared" si="204"/>
        <v>0</v>
      </c>
      <c r="AO168">
        <f t="shared" si="205"/>
        <v>0</v>
      </c>
      <c r="AP168">
        <f t="shared" si="206"/>
        <v>0</v>
      </c>
      <c r="AQ168">
        <f t="shared" si="207"/>
        <v>0</v>
      </c>
      <c r="AR168">
        <f t="shared" si="208"/>
        <v>0</v>
      </c>
      <c r="AS168">
        <f t="shared" si="209"/>
        <v>0</v>
      </c>
      <c r="AT168">
        <f t="shared" si="210"/>
        <v>0</v>
      </c>
      <c r="AU168">
        <f t="shared" si="211"/>
        <v>0</v>
      </c>
      <c r="AV168">
        <f t="shared" si="212"/>
        <v>0</v>
      </c>
      <c r="AW168">
        <f t="shared" si="213"/>
        <v>0</v>
      </c>
      <c r="AX168">
        <f t="shared" si="214"/>
        <v>0</v>
      </c>
      <c r="AY168">
        <f t="shared" si="215"/>
        <v>0</v>
      </c>
      <c r="AZ168">
        <f t="shared" si="216"/>
        <v>0</v>
      </c>
      <c r="BA168">
        <f t="shared" si="217"/>
        <v>0</v>
      </c>
      <c r="BB168">
        <f t="shared" si="218"/>
        <v>0</v>
      </c>
      <c r="BC168">
        <f t="shared" si="219"/>
        <v>0</v>
      </c>
      <c r="BD168">
        <f t="shared" si="220"/>
        <v>0</v>
      </c>
      <c r="BE168">
        <f t="shared" si="221"/>
        <v>0</v>
      </c>
      <c r="BF168">
        <f t="shared" si="222"/>
        <v>0</v>
      </c>
      <c r="BG168">
        <f t="shared" si="223"/>
        <v>0</v>
      </c>
      <c r="BH168">
        <f t="shared" si="224"/>
        <v>0</v>
      </c>
      <c r="BI168">
        <f t="shared" si="225"/>
        <v>0</v>
      </c>
      <c r="BJ168">
        <f t="shared" si="226"/>
        <v>0</v>
      </c>
      <c r="BK168">
        <f t="shared" si="227"/>
        <v>0</v>
      </c>
      <c r="BL168">
        <f t="shared" si="228"/>
        <v>0</v>
      </c>
      <c r="BM168">
        <f t="shared" si="229"/>
        <v>0</v>
      </c>
      <c r="BN168">
        <f t="shared" si="230"/>
        <v>0</v>
      </c>
      <c r="BO168">
        <f t="shared" si="231"/>
        <v>0</v>
      </c>
      <c r="BP168">
        <f t="shared" si="232"/>
        <v>0</v>
      </c>
      <c r="BQ168">
        <f t="shared" si="233"/>
        <v>0</v>
      </c>
      <c r="BR168">
        <f t="shared" si="234"/>
        <v>0</v>
      </c>
      <c r="BS168">
        <f t="shared" si="235"/>
        <v>0</v>
      </c>
      <c r="BT168">
        <f t="shared" si="236"/>
        <v>0</v>
      </c>
      <c r="BU168" s="293">
        <f t="shared" si="237"/>
        <v>0</v>
      </c>
      <c r="BV168" s="294" t="str">
        <f>IF(BU168=0,"",
IF(SUM($BU$162:BU168)=1,BW168,
IF($BU$283&gt;SUM($BU$162:BU168),_xlfn.CONCAT(", ",BW168),
IF($BU$283=SUM($BU$162:BU168),_xlfn.CONCAT(" y ",BW168)))))</f>
        <v/>
      </c>
      <c r="BW168" s="31">
        <v>6</v>
      </c>
    </row>
    <row r="169" spans="1:75" ht="15" customHeight="1">
      <c r="A169" s="64"/>
      <c r="B169" s="11"/>
      <c r="C169" s="58" t="s">
        <v>5055</v>
      </c>
      <c r="D169" s="1065" t="str">
        <f>IF(CNGE_2025_M1_Secc5_Sub1!$D37="","",CNGE_2025_M1_Secc5_Sub1!$D37)</f>
        <v/>
      </c>
      <c r="E169" s="889"/>
      <c r="F169" s="889"/>
      <c r="G169" s="889"/>
      <c r="H169" s="889"/>
      <c r="I169" s="889"/>
      <c r="J169" s="890"/>
      <c r="K169" s="813"/>
      <c r="L169" s="813"/>
      <c r="M169" s="813"/>
      <c r="N169" s="813"/>
      <c r="O169" s="813"/>
      <c r="P169" s="813"/>
      <c r="Q169" s="813"/>
      <c r="R169" s="813"/>
      <c r="S169" s="813"/>
      <c r="T169" s="813"/>
      <c r="U169" s="813"/>
      <c r="V169" s="813"/>
      <c r="W169" s="813"/>
      <c r="X169" s="813"/>
      <c r="Y169" s="813"/>
      <c r="Z169" s="813"/>
      <c r="AA169" s="813"/>
      <c r="AB169" s="813"/>
      <c r="AC169" s="813"/>
      <c r="AD169" s="813"/>
      <c r="AG169">
        <f t="shared" si="197"/>
        <v>0</v>
      </c>
      <c r="AH169">
        <f t="shared" si="198"/>
        <v>0</v>
      </c>
      <c r="AI169">
        <f t="shared" si="199"/>
        <v>0</v>
      </c>
      <c r="AJ169">
        <f t="shared" si="200"/>
        <v>0</v>
      </c>
      <c r="AK169">
        <f t="shared" si="201"/>
        <v>0</v>
      </c>
      <c r="AL169">
        <f t="shared" si="202"/>
        <v>0</v>
      </c>
      <c r="AM169">
        <f t="shared" si="203"/>
        <v>0</v>
      </c>
      <c r="AN169">
        <f t="shared" si="204"/>
        <v>0</v>
      </c>
      <c r="AO169">
        <f t="shared" si="205"/>
        <v>0</v>
      </c>
      <c r="AP169">
        <f t="shared" si="206"/>
        <v>0</v>
      </c>
      <c r="AQ169">
        <f t="shared" si="207"/>
        <v>0</v>
      </c>
      <c r="AR169">
        <f t="shared" si="208"/>
        <v>0</v>
      </c>
      <c r="AS169">
        <f t="shared" si="209"/>
        <v>0</v>
      </c>
      <c r="AT169">
        <f t="shared" si="210"/>
        <v>0</v>
      </c>
      <c r="AU169">
        <f t="shared" si="211"/>
        <v>0</v>
      </c>
      <c r="AV169">
        <f t="shared" si="212"/>
        <v>0</v>
      </c>
      <c r="AW169">
        <f t="shared" si="213"/>
        <v>0</v>
      </c>
      <c r="AX169">
        <f t="shared" si="214"/>
        <v>0</v>
      </c>
      <c r="AY169">
        <f t="shared" si="215"/>
        <v>0</v>
      </c>
      <c r="AZ169">
        <f t="shared" si="216"/>
        <v>0</v>
      </c>
      <c r="BA169">
        <f t="shared" si="217"/>
        <v>0</v>
      </c>
      <c r="BB169">
        <f t="shared" si="218"/>
        <v>0</v>
      </c>
      <c r="BC169">
        <f t="shared" si="219"/>
        <v>0</v>
      </c>
      <c r="BD169">
        <f t="shared" si="220"/>
        <v>0</v>
      </c>
      <c r="BE169">
        <f t="shared" si="221"/>
        <v>0</v>
      </c>
      <c r="BF169">
        <f t="shared" si="222"/>
        <v>0</v>
      </c>
      <c r="BG169">
        <f t="shared" si="223"/>
        <v>0</v>
      </c>
      <c r="BH169">
        <f t="shared" si="224"/>
        <v>0</v>
      </c>
      <c r="BI169">
        <f t="shared" si="225"/>
        <v>0</v>
      </c>
      <c r="BJ169">
        <f t="shared" si="226"/>
        <v>0</v>
      </c>
      <c r="BK169">
        <f t="shared" si="227"/>
        <v>0</v>
      </c>
      <c r="BL169">
        <f t="shared" si="228"/>
        <v>0</v>
      </c>
      <c r="BM169">
        <f t="shared" si="229"/>
        <v>0</v>
      </c>
      <c r="BN169">
        <f t="shared" si="230"/>
        <v>0</v>
      </c>
      <c r="BO169">
        <f t="shared" si="231"/>
        <v>0</v>
      </c>
      <c r="BP169">
        <f t="shared" si="232"/>
        <v>0</v>
      </c>
      <c r="BQ169">
        <f t="shared" si="233"/>
        <v>0</v>
      </c>
      <c r="BR169">
        <f t="shared" si="234"/>
        <v>0</v>
      </c>
      <c r="BS169">
        <f t="shared" si="235"/>
        <v>0</v>
      </c>
      <c r="BT169">
        <f t="shared" si="236"/>
        <v>0</v>
      </c>
      <c r="BU169" s="293">
        <f t="shared" si="237"/>
        <v>0</v>
      </c>
      <c r="BV169" s="294" t="str">
        <f>IF(BU169=0,"",
IF(SUM($BU$162:BU169)=1,BW169,
IF($BU$283&gt;SUM($BU$162:BU169),_xlfn.CONCAT(", ",BW169),
IF($BU$283=SUM($BU$162:BU169),_xlfn.CONCAT(" y ",BW169)))))</f>
        <v/>
      </c>
      <c r="BW169" s="31">
        <v>7</v>
      </c>
    </row>
    <row r="170" spans="1:75" ht="15" customHeight="1">
      <c r="A170" s="64"/>
      <c r="B170" s="11"/>
      <c r="C170" s="58" t="s">
        <v>5057</v>
      </c>
      <c r="D170" s="1065" t="str">
        <f>IF(CNGE_2025_M1_Secc5_Sub1!$D38="","",CNGE_2025_M1_Secc5_Sub1!$D38)</f>
        <v/>
      </c>
      <c r="E170" s="889"/>
      <c r="F170" s="889"/>
      <c r="G170" s="889"/>
      <c r="H170" s="889"/>
      <c r="I170" s="889"/>
      <c r="J170" s="890"/>
      <c r="K170" s="813"/>
      <c r="L170" s="813"/>
      <c r="M170" s="813"/>
      <c r="N170" s="813"/>
      <c r="O170" s="813"/>
      <c r="P170" s="813"/>
      <c r="Q170" s="813"/>
      <c r="R170" s="813"/>
      <c r="S170" s="813"/>
      <c r="T170" s="813"/>
      <c r="U170" s="813"/>
      <c r="V170" s="813"/>
      <c r="W170" s="813"/>
      <c r="X170" s="813"/>
      <c r="Y170" s="813"/>
      <c r="Z170" s="813"/>
      <c r="AA170" s="813"/>
      <c r="AB170" s="813"/>
      <c r="AC170" s="813"/>
      <c r="AD170" s="813"/>
      <c r="AG170">
        <f t="shared" si="197"/>
        <v>0</v>
      </c>
      <c r="AH170">
        <f t="shared" si="198"/>
        <v>0</v>
      </c>
      <c r="AI170">
        <f t="shared" si="199"/>
        <v>0</v>
      </c>
      <c r="AJ170">
        <f t="shared" si="200"/>
        <v>0</v>
      </c>
      <c r="AK170">
        <f t="shared" si="201"/>
        <v>0</v>
      </c>
      <c r="AL170">
        <f t="shared" si="202"/>
        <v>0</v>
      </c>
      <c r="AM170">
        <f t="shared" si="203"/>
        <v>0</v>
      </c>
      <c r="AN170">
        <f t="shared" si="204"/>
        <v>0</v>
      </c>
      <c r="AO170">
        <f t="shared" si="205"/>
        <v>0</v>
      </c>
      <c r="AP170">
        <f t="shared" si="206"/>
        <v>0</v>
      </c>
      <c r="AQ170">
        <f t="shared" si="207"/>
        <v>0</v>
      </c>
      <c r="AR170">
        <f t="shared" si="208"/>
        <v>0</v>
      </c>
      <c r="AS170">
        <f t="shared" si="209"/>
        <v>0</v>
      </c>
      <c r="AT170">
        <f t="shared" si="210"/>
        <v>0</v>
      </c>
      <c r="AU170">
        <f t="shared" si="211"/>
        <v>0</v>
      </c>
      <c r="AV170">
        <f t="shared" si="212"/>
        <v>0</v>
      </c>
      <c r="AW170">
        <f t="shared" si="213"/>
        <v>0</v>
      </c>
      <c r="AX170">
        <f t="shared" si="214"/>
        <v>0</v>
      </c>
      <c r="AY170">
        <f t="shared" si="215"/>
        <v>0</v>
      </c>
      <c r="AZ170">
        <f t="shared" si="216"/>
        <v>0</v>
      </c>
      <c r="BA170">
        <f t="shared" si="217"/>
        <v>0</v>
      </c>
      <c r="BB170">
        <f t="shared" si="218"/>
        <v>0</v>
      </c>
      <c r="BC170">
        <f t="shared" si="219"/>
        <v>0</v>
      </c>
      <c r="BD170">
        <f t="shared" si="220"/>
        <v>0</v>
      </c>
      <c r="BE170">
        <f t="shared" si="221"/>
        <v>0</v>
      </c>
      <c r="BF170">
        <f t="shared" si="222"/>
        <v>0</v>
      </c>
      <c r="BG170">
        <f t="shared" si="223"/>
        <v>0</v>
      </c>
      <c r="BH170">
        <f t="shared" si="224"/>
        <v>0</v>
      </c>
      <c r="BI170">
        <f t="shared" si="225"/>
        <v>0</v>
      </c>
      <c r="BJ170">
        <f t="shared" si="226"/>
        <v>0</v>
      </c>
      <c r="BK170">
        <f t="shared" si="227"/>
        <v>0</v>
      </c>
      <c r="BL170">
        <f t="shared" si="228"/>
        <v>0</v>
      </c>
      <c r="BM170">
        <f t="shared" si="229"/>
        <v>0</v>
      </c>
      <c r="BN170">
        <f t="shared" si="230"/>
        <v>0</v>
      </c>
      <c r="BO170">
        <f t="shared" si="231"/>
        <v>0</v>
      </c>
      <c r="BP170">
        <f t="shared" si="232"/>
        <v>0</v>
      </c>
      <c r="BQ170">
        <f t="shared" si="233"/>
        <v>0</v>
      </c>
      <c r="BR170">
        <f t="shared" si="234"/>
        <v>0</v>
      </c>
      <c r="BS170">
        <f t="shared" si="235"/>
        <v>0</v>
      </c>
      <c r="BT170">
        <f t="shared" si="236"/>
        <v>0</v>
      </c>
      <c r="BU170" s="293">
        <f t="shared" si="237"/>
        <v>0</v>
      </c>
      <c r="BV170" s="294" t="str">
        <f>IF(BU170=0,"",
IF(SUM($BU$162:BU170)=1,BW170,
IF($BU$283&gt;SUM($BU$162:BU170),_xlfn.CONCAT(", ",BW170),
IF($BU$283=SUM($BU$162:BU170),_xlfn.CONCAT(" y ",BW170)))))</f>
        <v/>
      </c>
      <c r="BW170" s="31">
        <v>8</v>
      </c>
    </row>
    <row r="171" spans="1:75" ht="15" customHeight="1">
      <c r="A171" s="64"/>
      <c r="B171" s="11"/>
      <c r="C171" s="58" t="s">
        <v>5059</v>
      </c>
      <c r="D171" s="1065" t="str">
        <f>IF(CNGE_2025_M1_Secc5_Sub1!$D39="","",CNGE_2025_M1_Secc5_Sub1!$D39)</f>
        <v/>
      </c>
      <c r="E171" s="889"/>
      <c r="F171" s="889"/>
      <c r="G171" s="889"/>
      <c r="H171" s="889"/>
      <c r="I171" s="889"/>
      <c r="J171" s="890"/>
      <c r="K171" s="813"/>
      <c r="L171" s="813"/>
      <c r="M171" s="813"/>
      <c r="N171" s="813"/>
      <c r="O171" s="813"/>
      <c r="P171" s="813"/>
      <c r="Q171" s="813"/>
      <c r="R171" s="813"/>
      <c r="S171" s="813"/>
      <c r="T171" s="813"/>
      <c r="U171" s="813"/>
      <c r="V171" s="813"/>
      <c r="W171" s="813"/>
      <c r="X171" s="813"/>
      <c r="Y171" s="813"/>
      <c r="Z171" s="813"/>
      <c r="AA171" s="813"/>
      <c r="AB171" s="813"/>
      <c r="AC171" s="813"/>
      <c r="AD171" s="813"/>
      <c r="AG171">
        <f t="shared" si="197"/>
        <v>0</v>
      </c>
      <c r="AH171">
        <f t="shared" si="198"/>
        <v>0</v>
      </c>
      <c r="AI171">
        <f t="shared" si="199"/>
        <v>0</v>
      </c>
      <c r="AJ171">
        <f t="shared" si="200"/>
        <v>0</v>
      </c>
      <c r="AK171">
        <f t="shared" si="201"/>
        <v>0</v>
      </c>
      <c r="AL171">
        <f t="shared" si="202"/>
        <v>0</v>
      </c>
      <c r="AM171">
        <f t="shared" si="203"/>
        <v>0</v>
      </c>
      <c r="AN171">
        <f t="shared" si="204"/>
        <v>0</v>
      </c>
      <c r="AO171">
        <f t="shared" si="205"/>
        <v>0</v>
      </c>
      <c r="AP171">
        <f t="shared" si="206"/>
        <v>0</v>
      </c>
      <c r="AQ171">
        <f t="shared" si="207"/>
        <v>0</v>
      </c>
      <c r="AR171">
        <f t="shared" si="208"/>
        <v>0</v>
      </c>
      <c r="AS171">
        <f t="shared" si="209"/>
        <v>0</v>
      </c>
      <c r="AT171">
        <f t="shared" si="210"/>
        <v>0</v>
      </c>
      <c r="AU171">
        <f t="shared" si="211"/>
        <v>0</v>
      </c>
      <c r="AV171">
        <f t="shared" si="212"/>
        <v>0</v>
      </c>
      <c r="AW171">
        <f t="shared" si="213"/>
        <v>0</v>
      </c>
      <c r="AX171">
        <f t="shared" si="214"/>
        <v>0</v>
      </c>
      <c r="AY171">
        <f t="shared" si="215"/>
        <v>0</v>
      </c>
      <c r="AZ171">
        <f t="shared" si="216"/>
        <v>0</v>
      </c>
      <c r="BA171">
        <f t="shared" si="217"/>
        <v>0</v>
      </c>
      <c r="BB171">
        <f t="shared" si="218"/>
        <v>0</v>
      </c>
      <c r="BC171">
        <f t="shared" si="219"/>
        <v>0</v>
      </c>
      <c r="BD171">
        <f t="shared" si="220"/>
        <v>0</v>
      </c>
      <c r="BE171">
        <f t="shared" si="221"/>
        <v>0</v>
      </c>
      <c r="BF171">
        <f t="shared" si="222"/>
        <v>0</v>
      </c>
      <c r="BG171">
        <f t="shared" si="223"/>
        <v>0</v>
      </c>
      <c r="BH171">
        <f t="shared" si="224"/>
        <v>0</v>
      </c>
      <c r="BI171">
        <f t="shared" si="225"/>
        <v>0</v>
      </c>
      <c r="BJ171">
        <f t="shared" si="226"/>
        <v>0</v>
      </c>
      <c r="BK171">
        <f t="shared" si="227"/>
        <v>0</v>
      </c>
      <c r="BL171">
        <f t="shared" si="228"/>
        <v>0</v>
      </c>
      <c r="BM171">
        <f t="shared" si="229"/>
        <v>0</v>
      </c>
      <c r="BN171">
        <f t="shared" si="230"/>
        <v>0</v>
      </c>
      <c r="BO171">
        <f t="shared" si="231"/>
        <v>0</v>
      </c>
      <c r="BP171">
        <f t="shared" si="232"/>
        <v>0</v>
      </c>
      <c r="BQ171">
        <f t="shared" si="233"/>
        <v>0</v>
      </c>
      <c r="BR171">
        <f t="shared" si="234"/>
        <v>0</v>
      </c>
      <c r="BS171">
        <f t="shared" si="235"/>
        <v>0</v>
      </c>
      <c r="BT171">
        <f t="shared" si="236"/>
        <v>0</v>
      </c>
      <c r="BU171" s="293">
        <f t="shared" si="237"/>
        <v>0</v>
      </c>
      <c r="BV171" s="294" t="str">
        <f>IF(BU171=0,"",
IF(SUM($BU$162:BU171)=1,BW171,
IF($BU$283&gt;SUM($BU$162:BU171),_xlfn.CONCAT(", ",BW171),
IF($BU$283=SUM($BU$162:BU171),_xlfn.CONCAT(" y ",BW171)))))</f>
        <v/>
      </c>
      <c r="BW171" s="31">
        <v>9</v>
      </c>
    </row>
    <row r="172" spans="1:75" ht="15" customHeight="1">
      <c r="A172" s="64"/>
      <c r="B172" s="11"/>
      <c r="C172" s="58" t="s">
        <v>5060</v>
      </c>
      <c r="D172" s="1065" t="str">
        <f>IF(CNGE_2025_M1_Secc5_Sub1!$D40="","",CNGE_2025_M1_Secc5_Sub1!$D40)</f>
        <v/>
      </c>
      <c r="E172" s="889"/>
      <c r="F172" s="889"/>
      <c r="G172" s="889"/>
      <c r="H172" s="889"/>
      <c r="I172" s="889"/>
      <c r="J172" s="890"/>
      <c r="K172" s="813"/>
      <c r="L172" s="813"/>
      <c r="M172" s="813"/>
      <c r="N172" s="813"/>
      <c r="O172" s="813"/>
      <c r="P172" s="813"/>
      <c r="Q172" s="813"/>
      <c r="R172" s="813"/>
      <c r="S172" s="813"/>
      <c r="T172" s="813"/>
      <c r="U172" s="813"/>
      <c r="V172" s="813"/>
      <c r="W172" s="813"/>
      <c r="X172" s="813"/>
      <c r="Y172" s="813"/>
      <c r="Z172" s="813"/>
      <c r="AA172" s="813"/>
      <c r="AB172" s="813"/>
      <c r="AC172" s="813"/>
      <c r="AD172" s="813"/>
      <c r="AG172">
        <f t="shared" si="197"/>
        <v>0</v>
      </c>
      <c r="AH172">
        <f t="shared" si="198"/>
        <v>0</v>
      </c>
      <c r="AI172">
        <f t="shared" si="199"/>
        <v>0</v>
      </c>
      <c r="AJ172">
        <f t="shared" si="200"/>
        <v>0</v>
      </c>
      <c r="AK172">
        <f t="shared" si="201"/>
        <v>0</v>
      </c>
      <c r="AL172">
        <f t="shared" si="202"/>
        <v>0</v>
      </c>
      <c r="AM172">
        <f t="shared" si="203"/>
        <v>0</v>
      </c>
      <c r="AN172">
        <f t="shared" si="204"/>
        <v>0</v>
      </c>
      <c r="AO172">
        <f t="shared" si="205"/>
        <v>0</v>
      </c>
      <c r="AP172">
        <f t="shared" si="206"/>
        <v>0</v>
      </c>
      <c r="AQ172">
        <f t="shared" si="207"/>
        <v>0</v>
      </c>
      <c r="AR172">
        <f t="shared" si="208"/>
        <v>0</v>
      </c>
      <c r="AS172">
        <f t="shared" si="209"/>
        <v>0</v>
      </c>
      <c r="AT172">
        <f t="shared" si="210"/>
        <v>0</v>
      </c>
      <c r="AU172">
        <f t="shared" si="211"/>
        <v>0</v>
      </c>
      <c r="AV172">
        <f t="shared" si="212"/>
        <v>0</v>
      </c>
      <c r="AW172">
        <f t="shared" si="213"/>
        <v>0</v>
      </c>
      <c r="AX172">
        <f t="shared" si="214"/>
        <v>0</v>
      </c>
      <c r="AY172">
        <f t="shared" si="215"/>
        <v>0</v>
      </c>
      <c r="AZ172">
        <f t="shared" si="216"/>
        <v>0</v>
      </c>
      <c r="BA172">
        <f t="shared" si="217"/>
        <v>0</v>
      </c>
      <c r="BB172">
        <f t="shared" si="218"/>
        <v>0</v>
      </c>
      <c r="BC172">
        <f t="shared" si="219"/>
        <v>0</v>
      </c>
      <c r="BD172">
        <f t="shared" si="220"/>
        <v>0</v>
      </c>
      <c r="BE172">
        <f t="shared" si="221"/>
        <v>0</v>
      </c>
      <c r="BF172">
        <f t="shared" si="222"/>
        <v>0</v>
      </c>
      <c r="BG172">
        <f t="shared" si="223"/>
        <v>0</v>
      </c>
      <c r="BH172">
        <f t="shared" si="224"/>
        <v>0</v>
      </c>
      <c r="BI172">
        <f t="shared" si="225"/>
        <v>0</v>
      </c>
      <c r="BJ172">
        <f t="shared" si="226"/>
        <v>0</v>
      </c>
      <c r="BK172">
        <f t="shared" si="227"/>
        <v>0</v>
      </c>
      <c r="BL172">
        <f t="shared" si="228"/>
        <v>0</v>
      </c>
      <c r="BM172">
        <f t="shared" si="229"/>
        <v>0</v>
      </c>
      <c r="BN172">
        <f t="shared" si="230"/>
        <v>0</v>
      </c>
      <c r="BO172">
        <f t="shared" si="231"/>
        <v>0</v>
      </c>
      <c r="BP172">
        <f t="shared" si="232"/>
        <v>0</v>
      </c>
      <c r="BQ172">
        <f t="shared" si="233"/>
        <v>0</v>
      </c>
      <c r="BR172">
        <f t="shared" si="234"/>
        <v>0</v>
      </c>
      <c r="BS172">
        <f t="shared" si="235"/>
        <v>0</v>
      </c>
      <c r="BT172">
        <f t="shared" si="236"/>
        <v>0</v>
      </c>
      <c r="BU172" s="293">
        <f t="shared" si="237"/>
        <v>0</v>
      </c>
      <c r="BV172" s="294" t="str">
        <f>IF(BU172=0,"",
IF(SUM($BU$162:BU172)=1,BW172,
IF($BU$283&gt;SUM($BU$162:BU172),_xlfn.CONCAT(", ",BW172),
IF($BU$283=SUM($BU$162:BU172),_xlfn.CONCAT(" y ",BW172)))))</f>
        <v/>
      </c>
      <c r="BW172" s="31">
        <v>10</v>
      </c>
    </row>
    <row r="173" spans="1:75" ht="15" customHeight="1">
      <c r="A173" s="64"/>
      <c r="B173" s="11"/>
      <c r="C173" s="58" t="s">
        <v>5062</v>
      </c>
      <c r="D173" s="1065" t="str">
        <f>IF(CNGE_2025_M1_Secc5_Sub1!$D41="","",CNGE_2025_M1_Secc5_Sub1!$D41)</f>
        <v/>
      </c>
      <c r="E173" s="889"/>
      <c r="F173" s="889"/>
      <c r="G173" s="889"/>
      <c r="H173" s="889"/>
      <c r="I173" s="889"/>
      <c r="J173" s="890"/>
      <c r="K173" s="813"/>
      <c r="L173" s="813"/>
      <c r="M173" s="813"/>
      <c r="N173" s="813"/>
      <c r="O173" s="813"/>
      <c r="P173" s="813"/>
      <c r="Q173" s="813"/>
      <c r="R173" s="813"/>
      <c r="S173" s="813"/>
      <c r="T173" s="813"/>
      <c r="U173" s="813"/>
      <c r="V173" s="813"/>
      <c r="W173" s="813"/>
      <c r="X173" s="813"/>
      <c r="Y173" s="813"/>
      <c r="Z173" s="813"/>
      <c r="AA173" s="813"/>
      <c r="AB173" s="813"/>
      <c r="AC173" s="813"/>
      <c r="AD173" s="813"/>
      <c r="AG173">
        <f t="shared" si="197"/>
        <v>0</v>
      </c>
      <c r="AH173">
        <f t="shared" si="198"/>
        <v>0</v>
      </c>
      <c r="AI173">
        <f t="shared" si="199"/>
        <v>0</v>
      </c>
      <c r="AJ173">
        <f t="shared" si="200"/>
        <v>0</v>
      </c>
      <c r="AK173">
        <f t="shared" si="201"/>
        <v>0</v>
      </c>
      <c r="AL173">
        <f t="shared" si="202"/>
        <v>0</v>
      </c>
      <c r="AM173">
        <f t="shared" si="203"/>
        <v>0</v>
      </c>
      <c r="AN173">
        <f t="shared" si="204"/>
        <v>0</v>
      </c>
      <c r="AO173">
        <f t="shared" si="205"/>
        <v>0</v>
      </c>
      <c r="AP173">
        <f t="shared" si="206"/>
        <v>0</v>
      </c>
      <c r="AQ173">
        <f t="shared" si="207"/>
        <v>0</v>
      </c>
      <c r="AR173">
        <f t="shared" si="208"/>
        <v>0</v>
      </c>
      <c r="AS173">
        <f t="shared" si="209"/>
        <v>0</v>
      </c>
      <c r="AT173">
        <f t="shared" si="210"/>
        <v>0</v>
      </c>
      <c r="AU173">
        <f t="shared" si="211"/>
        <v>0</v>
      </c>
      <c r="AV173">
        <f t="shared" si="212"/>
        <v>0</v>
      </c>
      <c r="AW173">
        <f t="shared" si="213"/>
        <v>0</v>
      </c>
      <c r="AX173">
        <f t="shared" si="214"/>
        <v>0</v>
      </c>
      <c r="AY173">
        <f t="shared" si="215"/>
        <v>0</v>
      </c>
      <c r="AZ173">
        <f t="shared" si="216"/>
        <v>0</v>
      </c>
      <c r="BA173">
        <f t="shared" si="217"/>
        <v>0</v>
      </c>
      <c r="BB173">
        <f t="shared" si="218"/>
        <v>0</v>
      </c>
      <c r="BC173">
        <f t="shared" si="219"/>
        <v>0</v>
      </c>
      <c r="BD173">
        <f t="shared" si="220"/>
        <v>0</v>
      </c>
      <c r="BE173">
        <f t="shared" si="221"/>
        <v>0</v>
      </c>
      <c r="BF173">
        <f t="shared" si="222"/>
        <v>0</v>
      </c>
      <c r="BG173">
        <f t="shared" si="223"/>
        <v>0</v>
      </c>
      <c r="BH173">
        <f t="shared" si="224"/>
        <v>0</v>
      </c>
      <c r="BI173">
        <f t="shared" si="225"/>
        <v>0</v>
      </c>
      <c r="BJ173">
        <f t="shared" si="226"/>
        <v>0</v>
      </c>
      <c r="BK173">
        <f t="shared" si="227"/>
        <v>0</v>
      </c>
      <c r="BL173">
        <f t="shared" si="228"/>
        <v>0</v>
      </c>
      <c r="BM173">
        <f t="shared" si="229"/>
        <v>0</v>
      </c>
      <c r="BN173">
        <f t="shared" si="230"/>
        <v>0</v>
      </c>
      <c r="BO173">
        <f t="shared" si="231"/>
        <v>0</v>
      </c>
      <c r="BP173">
        <f t="shared" si="232"/>
        <v>0</v>
      </c>
      <c r="BQ173">
        <f t="shared" si="233"/>
        <v>0</v>
      </c>
      <c r="BR173">
        <f t="shared" si="234"/>
        <v>0</v>
      </c>
      <c r="BS173">
        <f t="shared" si="235"/>
        <v>0</v>
      </c>
      <c r="BT173">
        <f t="shared" si="236"/>
        <v>0</v>
      </c>
      <c r="BU173" s="293">
        <f t="shared" si="237"/>
        <v>0</v>
      </c>
      <c r="BV173" s="294" t="str">
        <f>IF(BU173=0,"",
IF(SUM($BU$162:BU173)=1,BW173,
IF($BU$283&gt;SUM($BU$162:BU173),_xlfn.CONCAT(", ",BW173),
IF($BU$283=SUM($BU$162:BU173),_xlfn.CONCAT(" y ",BW173)))))</f>
        <v/>
      </c>
      <c r="BW173" s="31">
        <v>11</v>
      </c>
    </row>
    <row r="174" spans="1:75" ht="15" customHeight="1">
      <c r="A174" s="64"/>
      <c r="B174" s="11"/>
      <c r="C174" s="58" t="s">
        <v>5063</v>
      </c>
      <c r="D174" s="1065" t="str">
        <f>IF(CNGE_2025_M1_Secc5_Sub1!$D42="","",CNGE_2025_M1_Secc5_Sub1!$D42)</f>
        <v/>
      </c>
      <c r="E174" s="889"/>
      <c r="F174" s="889"/>
      <c r="G174" s="889"/>
      <c r="H174" s="889"/>
      <c r="I174" s="889"/>
      <c r="J174" s="890"/>
      <c r="K174" s="813"/>
      <c r="L174" s="813"/>
      <c r="M174" s="813"/>
      <c r="N174" s="813"/>
      <c r="O174" s="813"/>
      <c r="P174" s="813"/>
      <c r="Q174" s="813"/>
      <c r="R174" s="813"/>
      <c r="S174" s="813"/>
      <c r="T174" s="813"/>
      <c r="U174" s="813"/>
      <c r="V174" s="813"/>
      <c r="W174" s="813"/>
      <c r="X174" s="813"/>
      <c r="Y174" s="813"/>
      <c r="Z174" s="813"/>
      <c r="AA174" s="813"/>
      <c r="AB174" s="813"/>
      <c r="AC174" s="813"/>
      <c r="AD174" s="813"/>
      <c r="AG174">
        <f t="shared" si="197"/>
        <v>0</v>
      </c>
      <c r="AH174">
        <f t="shared" si="198"/>
        <v>0</v>
      </c>
      <c r="AI174">
        <f t="shared" si="199"/>
        <v>0</v>
      </c>
      <c r="AJ174">
        <f t="shared" si="200"/>
        <v>0</v>
      </c>
      <c r="AK174">
        <f t="shared" si="201"/>
        <v>0</v>
      </c>
      <c r="AL174">
        <f t="shared" si="202"/>
        <v>0</v>
      </c>
      <c r="AM174">
        <f t="shared" si="203"/>
        <v>0</v>
      </c>
      <c r="AN174">
        <f t="shared" si="204"/>
        <v>0</v>
      </c>
      <c r="AO174">
        <f t="shared" si="205"/>
        <v>0</v>
      </c>
      <c r="AP174">
        <f t="shared" si="206"/>
        <v>0</v>
      </c>
      <c r="AQ174">
        <f t="shared" si="207"/>
        <v>0</v>
      </c>
      <c r="AR174">
        <f t="shared" si="208"/>
        <v>0</v>
      </c>
      <c r="AS174">
        <f t="shared" si="209"/>
        <v>0</v>
      </c>
      <c r="AT174">
        <f t="shared" si="210"/>
        <v>0</v>
      </c>
      <c r="AU174">
        <f t="shared" si="211"/>
        <v>0</v>
      </c>
      <c r="AV174">
        <f t="shared" si="212"/>
        <v>0</v>
      </c>
      <c r="AW174">
        <f t="shared" si="213"/>
        <v>0</v>
      </c>
      <c r="AX174">
        <f t="shared" si="214"/>
        <v>0</v>
      </c>
      <c r="AY174">
        <f t="shared" si="215"/>
        <v>0</v>
      </c>
      <c r="AZ174">
        <f t="shared" si="216"/>
        <v>0</v>
      </c>
      <c r="BA174">
        <f t="shared" si="217"/>
        <v>0</v>
      </c>
      <c r="BB174">
        <f t="shared" si="218"/>
        <v>0</v>
      </c>
      <c r="BC174">
        <f t="shared" si="219"/>
        <v>0</v>
      </c>
      <c r="BD174">
        <f t="shared" si="220"/>
        <v>0</v>
      </c>
      <c r="BE174">
        <f t="shared" si="221"/>
        <v>0</v>
      </c>
      <c r="BF174">
        <f t="shared" si="222"/>
        <v>0</v>
      </c>
      <c r="BG174">
        <f t="shared" si="223"/>
        <v>0</v>
      </c>
      <c r="BH174">
        <f t="shared" si="224"/>
        <v>0</v>
      </c>
      <c r="BI174">
        <f t="shared" si="225"/>
        <v>0</v>
      </c>
      <c r="BJ174">
        <f t="shared" si="226"/>
        <v>0</v>
      </c>
      <c r="BK174">
        <f t="shared" si="227"/>
        <v>0</v>
      </c>
      <c r="BL174">
        <f t="shared" si="228"/>
        <v>0</v>
      </c>
      <c r="BM174">
        <f t="shared" si="229"/>
        <v>0</v>
      </c>
      <c r="BN174">
        <f t="shared" si="230"/>
        <v>0</v>
      </c>
      <c r="BO174">
        <f t="shared" si="231"/>
        <v>0</v>
      </c>
      <c r="BP174">
        <f t="shared" si="232"/>
        <v>0</v>
      </c>
      <c r="BQ174">
        <f t="shared" si="233"/>
        <v>0</v>
      </c>
      <c r="BR174">
        <f t="shared" si="234"/>
        <v>0</v>
      </c>
      <c r="BS174">
        <f t="shared" si="235"/>
        <v>0</v>
      </c>
      <c r="BT174">
        <f t="shared" si="236"/>
        <v>0</v>
      </c>
      <c r="BU174" s="293">
        <f t="shared" si="237"/>
        <v>0</v>
      </c>
      <c r="BV174" s="294" t="str">
        <f>IF(BU174=0,"",
IF(SUM($BU$162:BU174)=1,BW174,
IF($BU$283&gt;SUM($BU$162:BU174),_xlfn.CONCAT(", ",BW174),
IF($BU$283=SUM($BU$162:BU174),_xlfn.CONCAT(" y ",BW174)))))</f>
        <v/>
      </c>
      <c r="BW174" s="31">
        <v>12</v>
      </c>
    </row>
    <row r="175" spans="1:75" ht="15" customHeight="1">
      <c r="A175" s="64"/>
      <c r="B175" s="11"/>
      <c r="C175" s="58" t="s">
        <v>5064</v>
      </c>
      <c r="D175" s="1065" t="str">
        <f>IF(CNGE_2025_M1_Secc5_Sub1!$D43="","",CNGE_2025_M1_Secc5_Sub1!$D43)</f>
        <v/>
      </c>
      <c r="E175" s="889"/>
      <c r="F175" s="889"/>
      <c r="G175" s="889"/>
      <c r="H175" s="889"/>
      <c r="I175" s="889"/>
      <c r="J175" s="890"/>
      <c r="K175" s="813"/>
      <c r="L175" s="813"/>
      <c r="M175" s="813"/>
      <c r="N175" s="813"/>
      <c r="O175" s="813"/>
      <c r="P175" s="813"/>
      <c r="Q175" s="813"/>
      <c r="R175" s="813"/>
      <c r="S175" s="813"/>
      <c r="T175" s="813"/>
      <c r="U175" s="813"/>
      <c r="V175" s="813"/>
      <c r="W175" s="813"/>
      <c r="X175" s="813"/>
      <c r="Y175" s="813"/>
      <c r="Z175" s="813"/>
      <c r="AA175" s="813"/>
      <c r="AB175" s="813"/>
      <c r="AC175" s="813"/>
      <c r="AD175" s="813"/>
      <c r="AG175">
        <f t="shared" si="197"/>
        <v>0</v>
      </c>
      <c r="AH175">
        <f t="shared" si="198"/>
        <v>0</v>
      </c>
      <c r="AI175">
        <f t="shared" si="199"/>
        <v>0</v>
      </c>
      <c r="AJ175">
        <f t="shared" si="200"/>
        <v>0</v>
      </c>
      <c r="AK175">
        <f t="shared" si="201"/>
        <v>0</v>
      </c>
      <c r="AL175">
        <f t="shared" si="202"/>
        <v>0</v>
      </c>
      <c r="AM175">
        <f t="shared" si="203"/>
        <v>0</v>
      </c>
      <c r="AN175">
        <f t="shared" si="204"/>
        <v>0</v>
      </c>
      <c r="AO175">
        <f t="shared" si="205"/>
        <v>0</v>
      </c>
      <c r="AP175">
        <f t="shared" si="206"/>
        <v>0</v>
      </c>
      <c r="AQ175">
        <f t="shared" si="207"/>
        <v>0</v>
      </c>
      <c r="AR175">
        <f t="shared" si="208"/>
        <v>0</v>
      </c>
      <c r="AS175">
        <f t="shared" si="209"/>
        <v>0</v>
      </c>
      <c r="AT175">
        <f t="shared" si="210"/>
        <v>0</v>
      </c>
      <c r="AU175">
        <f t="shared" si="211"/>
        <v>0</v>
      </c>
      <c r="AV175">
        <f t="shared" si="212"/>
        <v>0</v>
      </c>
      <c r="AW175">
        <f t="shared" si="213"/>
        <v>0</v>
      </c>
      <c r="AX175">
        <f t="shared" si="214"/>
        <v>0</v>
      </c>
      <c r="AY175">
        <f t="shared" si="215"/>
        <v>0</v>
      </c>
      <c r="AZ175">
        <f t="shared" si="216"/>
        <v>0</v>
      </c>
      <c r="BA175">
        <f t="shared" si="217"/>
        <v>0</v>
      </c>
      <c r="BB175">
        <f t="shared" si="218"/>
        <v>0</v>
      </c>
      <c r="BC175">
        <f t="shared" si="219"/>
        <v>0</v>
      </c>
      <c r="BD175">
        <f t="shared" si="220"/>
        <v>0</v>
      </c>
      <c r="BE175">
        <f t="shared" si="221"/>
        <v>0</v>
      </c>
      <c r="BF175">
        <f t="shared" si="222"/>
        <v>0</v>
      </c>
      <c r="BG175">
        <f t="shared" si="223"/>
        <v>0</v>
      </c>
      <c r="BH175">
        <f t="shared" si="224"/>
        <v>0</v>
      </c>
      <c r="BI175">
        <f t="shared" si="225"/>
        <v>0</v>
      </c>
      <c r="BJ175">
        <f t="shared" si="226"/>
        <v>0</v>
      </c>
      <c r="BK175">
        <f t="shared" si="227"/>
        <v>0</v>
      </c>
      <c r="BL175">
        <f t="shared" si="228"/>
        <v>0</v>
      </c>
      <c r="BM175">
        <f t="shared" si="229"/>
        <v>0</v>
      </c>
      <c r="BN175">
        <f t="shared" si="230"/>
        <v>0</v>
      </c>
      <c r="BO175">
        <f t="shared" si="231"/>
        <v>0</v>
      </c>
      <c r="BP175">
        <f t="shared" si="232"/>
        <v>0</v>
      </c>
      <c r="BQ175">
        <f t="shared" si="233"/>
        <v>0</v>
      </c>
      <c r="BR175">
        <f t="shared" si="234"/>
        <v>0</v>
      </c>
      <c r="BS175">
        <f t="shared" si="235"/>
        <v>0</v>
      </c>
      <c r="BT175">
        <f t="shared" si="236"/>
        <v>0</v>
      </c>
      <c r="BU175" s="293">
        <f t="shared" si="237"/>
        <v>0</v>
      </c>
      <c r="BV175" s="294" t="str">
        <f>IF(BU175=0,"",
IF(SUM($BU$162:BU175)=1,BW175,
IF($BU$283&gt;SUM($BU$162:BU175),_xlfn.CONCAT(", ",BW175),
IF($BU$283=SUM($BU$162:BU175),_xlfn.CONCAT(" y ",BW175)))))</f>
        <v/>
      </c>
      <c r="BW175" s="31">
        <v>13</v>
      </c>
    </row>
    <row r="176" spans="1:75" ht="15" customHeight="1">
      <c r="A176" s="64"/>
      <c r="B176" s="11"/>
      <c r="C176" s="58" t="s">
        <v>5065</v>
      </c>
      <c r="D176" s="1065" t="str">
        <f>IF(CNGE_2025_M1_Secc5_Sub1!$D44="","",CNGE_2025_M1_Secc5_Sub1!$D44)</f>
        <v/>
      </c>
      <c r="E176" s="889"/>
      <c r="F176" s="889"/>
      <c r="G176" s="889"/>
      <c r="H176" s="889"/>
      <c r="I176" s="889"/>
      <c r="J176" s="890"/>
      <c r="K176" s="813"/>
      <c r="L176" s="813"/>
      <c r="M176" s="813"/>
      <c r="N176" s="813"/>
      <c r="O176" s="813"/>
      <c r="P176" s="813"/>
      <c r="Q176" s="813"/>
      <c r="R176" s="813"/>
      <c r="S176" s="813"/>
      <c r="T176" s="813"/>
      <c r="U176" s="813"/>
      <c r="V176" s="813"/>
      <c r="W176" s="813"/>
      <c r="X176" s="813"/>
      <c r="Y176" s="813"/>
      <c r="Z176" s="813"/>
      <c r="AA176" s="813"/>
      <c r="AB176" s="813"/>
      <c r="AC176" s="813"/>
      <c r="AD176" s="813"/>
      <c r="AG176">
        <f t="shared" si="197"/>
        <v>0</v>
      </c>
      <c r="AH176">
        <f t="shared" si="198"/>
        <v>0</v>
      </c>
      <c r="AI176">
        <f t="shared" si="199"/>
        <v>0</v>
      </c>
      <c r="AJ176">
        <f t="shared" si="200"/>
        <v>0</v>
      </c>
      <c r="AK176">
        <f t="shared" si="201"/>
        <v>0</v>
      </c>
      <c r="AL176">
        <f t="shared" si="202"/>
        <v>0</v>
      </c>
      <c r="AM176">
        <f t="shared" si="203"/>
        <v>0</v>
      </c>
      <c r="AN176">
        <f t="shared" si="204"/>
        <v>0</v>
      </c>
      <c r="AO176">
        <f t="shared" si="205"/>
        <v>0</v>
      </c>
      <c r="AP176">
        <f t="shared" si="206"/>
        <v>0</v>
      </c>
      <c r="AQ176">
        <f t="shared" si="207"/>
        <v>0</v>
      </c>
      <c r="AR176">
        <f t="shared" si="208"/>
        <v>0</v>
      </c>
      <c r="AS176">
        <f t="shared" si="209"/>
        <v>0</v>
      </c>
      <c r="AT176">
        <f t="shared" si="210"/>
        <v>0</v>
      </c>
      <c r="AU176">
        <f t="shared" si="211"/>
        <v>0</v>
      </c>
      <c r="AV176">
        <f t="shared" si="212"/>
        <v>0</v>
      </c>
      <c r="AW176">
        <f t="shared" si="213"/>
        <v>0</v>
      </c>
      <c r="AX176">
        <f t="shared" si="214"/>
        <v>0</v>
      </c>
      <c r="AY176">
        <f t="shared" si="215"/>
        <v>0</v>
      </c>
      <c r="AZ176">
        <f t="shared" si="216"/>
        <v>0</v>
      </c>
      <c r="BA176">
        <f t="shared" si="217"/>
        <v>0</v>
      </c>
      <c r="BB176">
        <f t="shared" si="218"/>
        <v>0</v>
      </c>
      <c r="BC176">
        <f t="shared" si="219"/>
        <v>0</v>
      </c>
      <c r="BD176">
        <f t="shared" si="220"/>
        <v>0</v>
      </c>
      <c r="BE176">
        <f t="shared" si="221"/>
        <v>0</v>
      </c>
      <c r="BF176">
        <f t="shared" si="222"/>
        <v>0</v>
      </c>
      <c r="BG176">
        <f t="shared" si="223"/>
        <v>0</v>
      </c>
      <c r="BH176">
        <f t="shared" si="224"/>
        <v>0</v>
      </c>
      <c r="BI176">
        <f t="shared" si="225"/>
        <v>0</v>
      </c>
      <c r="BJ176">
        <f t="shared" si="226"/>
        <v>0</v>
      </c>
      <c r="BK176">
        <f t="shared" si="227"/>
        <v>0</v>
      </c>
      <c r="BL176">
        <f t="shared" si="228"/>
        <v>0</v>
      </c>
      <c r="BM176">
        <f t="shared" si="229"/>
        <v>0</v>
      </c>
      <c r="BN176">
        <f t="shared" si="230"/>
        <v>0</v>
      </c>
      <c r="BO176">
        <f t="shared" si="231"/>
        <v>0</v>
      </c>
      <c r="BP176">
        <f t="shared" si="232"/>
        <v>0</v>
      </c>
      <c r="BQ176">
        <f t="shared" si="233"/>
        <v>0</v>
      </c>
      <c r="BR176">
        <f t="shared" si="234"/>
        <v>0</v>
      </c>
      <c r="BS176">
        <f t="shared" si="235"/>
        <v>0</v>
      </c>
      <c r="BT176">
        <f t="shared" si="236"/>
        <v>0</v>
      </c>
      <c r="BU176" s="293">
        <f t="shared" si="237"/>
        <v>0</v>
      </c>
      <c r="BV176" s="294" t="str">
        <f>IF(BU176=0,"",
IF(SUM($BU$162:BU176)=1,BW176,
IF($BU$283&gt;SUM($BU$162:BU176),_xlfn.CONCAT(", ",BW176),
IF($BU$283=SUM($BU$162:BU176),_xlfn.CONCAT(" y ",BW176)))))</f>
        <v/>
      </c>
      <c r="BW176" s="31">
        <v>14</v>
      </c>
    </row>
    <row r="177" spans="1:75" ht="15" customHeight="1">
      <c r="A177" s="64"/>
      <c r="B177" s="11"/>
      <c r="C177" s="58" t="s">
        <v>5066</v>
      </c>
      <c r="D177" s="1065" t="str">
        <f>IF(CNGE_2025_M1_Secc5_Sub1!$D45="","",CNGE_2025_M1_Secc5_Sub1!$D45)</f>
        <v/>
      </c>
      <c r="E177" s="889"/>
      <c r="F177" s="889"/>
      <c r="G177" s="889"/>
      <c r="H177" s="889"/>
      <c r="I177" s="889"/>
      <c r="J177" s="890"/>
      <c r="K177" s="813"/>
      <c r="L177" s="813"/>
      <c r="M177" s="813"/>
      <c r="N177" s="813"/>
      <c r="O177" s="813"/>
      <c r="P177" s="813"/>
      <c r="Q177" s="813"/>
      <c r="R177" s="813"/>
      <c r="S177" s="813"/>
      <c r="T177" s="813"/>
      <c r="U177" s="813"/>
      <c r="V177" s="813"/>
      <c r="W177" s="813"/>
      <c r="X177" s="813"/>
      <c r="Y177" s="813"/>
      <c r="Z177" s="813"/>
      <c r="AA177" s="813"/>
      <c r="AB177" s="813"/>
      <c r="AC177" s="813"/>
      <c r="AD177" s="813"/>
      <c r="AG177">
        <f t="shared" si="197"/>
        <v>0</v>
      </c>
      <c r="AH177">
        <f t="shared" si="198"/>
        <v>0</v>
      </c>
      <c r="AI177">
        <f t="shared" si="199"/>
        <v>0</v>
      </c>
      <c r="AJ177">
        <f t="shared" si="200"/>
        <v>0</v>
      </c>
      <c r="AK177">
        <f t="shared" si="201"/>
        <v>0</v>
      </c>
      <c r="AL177">
        <f t="shared" si="202"/>
        <v>0</v>
      </c>
      <c r="AM177">
        <f t="shared" si="203"/>
        <v>0</v>
      </c>
      <c r="AN177">
        <f t="shared" si="204"/>
        <v>0</v>
      </c>
      <c r="AO177">
        <f t="shared" si="205"/>
        <v>0</v>
      </c>
      <c r="AP177">
        <f t="shared" si="206"/>
        <v>0</v>
      </c>
      <c r="AQ177">
        <f t="shared" si="207"/>
        <v>0</v>
      </c>
      <c r="AR177">
        <f t="shared" si="208"/>
        <v>0</v>
      </c>
      <c r="AS177">
        <f t="shared" si="209"/>
        <v>0</v>
      </c>
      <c r="AT177">
        <f t="shared" si="210"/>
        <v>0</v>
      </c>
      <c r="AU177">
        <f t="shared" si="211"/>
        <v>0</v>
      </c>
      <c r="AV177">
        <f t="shared" si="212"/>
        <v>0</v>
      </c>
      <c r="AW177">
        <f t="shared" si="213"/>
        <v>0</v>
      </c>
      <c r="AX177">
        <f t="shared" si="214"/>
        <v>0</v>
      </c>
      <c r="AY177">
        <f t="shared" si="215"/>
        <v>0</v>
      </c>
      <c r="AZ177">
        <f t="shared" si="216"/>
        <v>0</v>
      </c>
      <c r="BA177">
        <f t="shared" si="217"/>
        <v>0</v>
      </c>
      <c r="BB177">
        <f t="shared" si="218"/>
        <v>0</v>
      </c>
      <c r="BC177">
        <f t="shared" si="219"/>
        <v>0</v>
      </c>
      <c r="BD177">
        <f t="shared" si="220"/>
        <v>0</v>
      </c>
      <c r="BE177">
        <f t="shared" si="221"/>
        <v>0</v>
      </c>
      <c r="BF177">
        <f t="shared" si="222"/>
        <v>0</v>
      </c>
      <c r="BG177">
        <f t="shared" si="223"/>
        <v>0</v>
      </c>
      <c r="BH177">
        <f t="shared" si="224"/>
        <v>0</v>
      </c>
      <c r="BI177">
        <f t="shared" si="225"/>
        <v>0</v>
      </c>
      <c r="BJ177">
        <f t="shared" si="226"/>
        <v>0</v>
      </c>
      <c r="BK177">
        <f t="shared" si="227"/>
        <v>0</v>
      </c>
      <c r="BL177">
        <f t="shared" si="228"/>
        <v>0</v>
      </c>
      <c r="BM177">
        <f t="shared" si="229"/>
        <v>0</v>
      </c>
      <c r="BN177">
        <f t="shared" si="230"/>
        <v>0</v>
      </c>
      <c r="BO177">
        <f t="shared" si="231"/>
        <v>0</v>
      </c>
      <c r="BP177">
        <f t="shared" si="232"/>
        <v>0</v>
      </c>
      <c r="BQ177">
        <f t="shared" si="233"/>
        <v>0</v>
      </c>
      <c r="BR177">
        <f t="shared" si="234"/>
        <v>0</v>
      </c>
      <c r="BS177">
        <f t="shared" si="235"/>
        <v>0</v>
      </c>
      <c r="BT177">
        <f t="shared" si="236"/>
        <v>0</v>
      </c>
      <c r="BU177" s="293">
        <f t="shared" si="237"/>
        <v>0</v>
      </c>
      <c r="BV177" s="294" t="str">
        <f>IF(BU177=0,"",
IF(SUM($BU$162:BU177)=1,BW177,
IF($BU$283&gt;SUM($BU$162:BU177),_xlfn.CONCAT(", ",BW177),
IF($BU$283=SUM($BU$162:BU177),_xlfn.CONCAT(" y ",BW177)))))</f>
        <v/>
      </c>
      <c r="BW177" s="31">
        <v>15</v>
      </c>
    </row>
    <row r="178" spans="1:75" ht="15" customHeight="1">
      <c r="A178" s="64"/>
      <c r="B178" s="11"/>
      <c r="C178" s="58" t="s">
        <v>5067</v>
      </c>
      <c r="D178" s="1065" t="str">
        <f>IF(CNGE_2025_M1_Secc5_Sub1!$D46="","",CNGE_2025_M1_Secc5_Sub1!$D46)</f>
        <v/>
      </c>
      <c r="E178" s="889"/>
      <c r="F178" s="889"/>
      <c r="G178" s="889"/>
      <c r="H178" s="889"/>
      <c r="I178" s="889"/>
      <c r="J178" s="890"/>
      <c r="K178" s="813"/>
      <c r="L178" s="813"/>
      <c r="M178" s="813"/>
      <c r="N178" s="813"/>
      <c r="O178" s="813"/>
      <c r="P178" s="813"/>
      <c r="Q178" s="813"/>
      <c r="R178" s="813"/>
      <c r="S178" s="813"/>
      <c r="T178" s="813"/>
      <c r="U178" s="813"/>
      <c r="V178" s="813"/>
      <c r="W178" s="813"/>
      <c r="X178" s="813"/>
      <c r="Y178" s="813"/>
      <c r="Z178" s="813"/>
      <c r="AA178" s="813"/>
      <c r="AB178" s="813"/>
      <c r="AC178" s="813"/>
      <c r="AD178" s="813"/>
      <c r="AG178">
        <f t="shared" si="197"/>
        <v>0</v>
      </c>
      <c r="AH178">
        <f t="shared" si="198"/>
        <v>0</v>
      </c>
      <c r="AI178">
        <f t="shared" si="199"/>
        <v>0</v>
      </c>
      <c r="AJ178">
        <f t="shared" si="200"/>
        <v>0</v>
      </c>
      <c r="AK178">
        <f t="shared" si="201"/>
        <v>0</v>
      </c>
      <c r="AL178">
        <f t="shared" si="202"/>
        <v>0</v>
      </c>
      <c r="AM178">
        <f t="shared" si="203"/>
        <v>0</v>
      </c>
      <c r="AN178">
        <f t="shared" si="204"/>
        <v>0</v>
      </c>
      <c r="AO178">
        <f t="shared" si="205"/>
        <v>0</v>
      </c>
      <c r="AP178">
        <f t="shared" si="206"/>
        <v>0</v>
      </c>
      <c r="AQ178">
        <f t="shared" si="207"/>
        <v>0</v>
      </c>
      <c r="AR178">
        <f t="shared" si="208"/>
        <v>0</v>
      </c>
      <c r="AS178">
        <f t="shared" si="209"/>
        <v>0</v>
      </c>
      <c r="AT178">
        <f t="shared" si="210"/>
        <v>0</v>
      </c>
      <c r="AU178">
        <f t="shared" si="211"/>
        <v>0</v>
      </c>
      <c r="AV178">
        <f t="shared" si="212"/>
        <v>0</v>
      </c>
      <c r="AW178">
        <f t="shared" si="213"/>
        <v>0</v>
      </c>
      <c r="AX178">
        <f t="shared" si="214"/>
        <v>0</v>
      </c>
      <c r="AY178">
        <f t="shared" si="215"/>
        <v>0</v>
      </c>
      <c r="AZ178">
        <f t="shared" si="216"/>
        <v>0</v>
      </c>
      <c r="BA178">
        <f t="shared" si="217"/>
        <v>0</v>
      </c>
      <c r="BB178">
        <f t="shared" si="218"/>
        <v>0</v>
      </c>
      <c r="BC178">
        <f t="shared" si="219"/>
        <v>0</v>
      </c>
      <c r="BD178">
        <f t="shared" si="220"/>
        <v>0</v>
      </c>
      <c r="BE178">
        <f t="shared" si="221"/>
        <v>0</v>
      </c>
      <c r="BF178">
        <f t="shared" si="222"/>
        <v>0</v>
      </c>
      <c r="BG178">
        <f t="shared" si="223"/>
        <v>0</v>
      </c>
      <c r="BH178">
        <f t="shared" si="224"/>
        <v>0</v>
      </c>
      <c r="BI178">
        <f t="shared" si="225"/>
        <v>0</v>
      </c>
      <c r="BJ178">
        <f t="shared" si="226"/>
        <v>0</v>
      </c>
      <c r="BK178">
        <f t="shared" si="227"/>
        <v>0</v>
      </c>
      <c r="BL178">
        <f t="shared" si="228"/>
        <v>0</v>
      </c>
      <c r="BM178">
        <f t="shared" si="229"/>
        <v>0</v>
      </c>
      <c r="BN178">
        <f t="shared" si="230"/>
        <v>0</v>
      </c>
      <c r="BO178">
        <f t="shared" si="231"/>
        <v>0</v>
      </c>
      <c r="BP178">
        <f t="shared" si="232"/>
        <v>0</v>
      </c>
      <c r="BQ178">
        <f t="shared" si="233"/>
        <v>0</v>
      </c>
      <c r="BR178">
        <f t="shared" si="234"/>
        <v>0</v>
      </c>
      <c r="BS178">
        <f t="shared" si="235"/>
        <v>0</v>
      </c>
      <c r="BT178">
        <f t="shared" si="236"/>
        <v>0</v>
      </c>
      <c r="BU178" s="293">
        <f t="shared" si="237"/>
        <v>0</v>
      </c>
      <c r="BV178" s="294" t="str">
        <f>IF(BU178=0,"",
IF(SUM($BU$162:BU178)=1,BW178,
IF($BU$283&gt;SUM($BU$162:BU178),_xlfn.CONCAT(", ",BW178),
IF($BU$283=SUM($BU$162:BU178),_xlfn.CONCAT(" y ",BW178)))))</f>
        <v/>
      </c>
      <c r="BW178" s="31">
        <v>16</v>
      </c>
    </row>
    <row r="179" spans="1:75" ht="15" customHeight="1">
      <c r="A179" s="64"/>
      <c r="B179" s="11"/>
      <c r="C179" s="58" t="s">
        <v>5068</v>
      </c>
      <c r="D179" s="1065" t="str">
        <f>IF(CNGE_2025_M1_Secc5_Sub1!$D47="","",CNGE_2025_M1_Secc5_Sub1!$D47)</f>
        <v/>
      </c>
      <c r="E179" s="889"/>
      <c r="F179" s="889"/>
      <c r="G179" s="889"/>
      <c r="H179" s="889"/>
      <c r="I179" s="889"/>
      <c r="J179" s="890"/>
      <c r="K179" s="813"/>
      <c r="L179" s="813"/>
      <c r="M179" s="813"/>
      <c r="N179" s="813"/>
      <c r="O179" s="813"/>
      <c r="P179" s="813"/>
      <c r="Q179" s="813"/>
      <c r="R179" s="813"/>
      <c r="S179" s="813"/>
      <c r="T179" s="813"/>
      <c r="U179" s="813"/>
      <c r="V179" s="813"/>
      <c r="W179" s="813"/>
      <c r="X179" s="813"/>
      <c r="Y179" s="813"/>
      <c r="Z179" s="813"/>
      <c r="AA179" s="813"/>
      <c r="AB179" s="813"/>
      <c r="AC179" s="813"/>
      <c r="AD179" s="813"/>
      <c r="AG179">
        <f t="shared" si="197"/>
        <v>0</v>
      </c>
      <c r="AH179">
        <f t="shared" si="198"/>
        <v>0</v>
      </c>
      <c r="AI179">
        <f t="shared" si="199"/>
        <v>0</v>
      </c>
      <c r="AJ179">
        <f t="shared" si="200"/>
        <v>0</v>
      </c>
      <c r="AK179">
        <f t="shared" si="201"/>
        <v>0</v>
      </c>
      <c r="AL179">
        <f t="shared" si="202"/>
        <v>0</v>
      </c>
      <c r="AM179">
        <f t="shared" si="203"/>
        <v>0</v>
      </c>
      <c r="AN179">
        <f t="shared" si="204"/>
        <v>0</v>
      </c>
      <c r="AO179">
        <f t="shared" si="205"/>
        <v>0</v>
      </c>
      <c r="AP179">
        <f t="shared" si="206"/>
        <v>0</v>
      </c>
      <c r="AQ179">
        <f t="shared" si="207"/>
        <v>0</v>
      </c>
      <c r="AR179">
        <f t="shared" si="208"/>
        <v>0</v>
      </c>
      <c r="AS179">
        <f t="shared" si="209"/>
        <v>0</v>
      </c>
      <c r="AT179">
        <f t="shared" si="210"/>
        <v>0</v>
      </c>
      <c r="AU179">
        <f t="shared" si="211"/>
        <v>0</v>
      </c>
      <c r="AV179">
        <f t="shared" si="212"/>
        <v>0</v>
      </c>
      <c r="AW179">
        <f t="shared" si="213"/>
        <v>0</v>
      </c>
      <c r="AX179">
        <f t="shared" si="214"/>
        <v>0</v>
      </c>
      <c r="AY179">
        <f t="shared" si="215"/>
        <v>0</v>
      </c>
      <c r="AZ179">
        <f t="shared" si="216"/>
        <v>0</v>
      </c>
      <c r="BA179">
        <f t="shared" si="217"/>
        <v>0</v>
      </c>
      <c r="BB179">
        <f t="shared" si="218"/>
        <v>0</v>
      </c>
      <c r="BC179">
        <f t="shared" si="219"/>
        <v>0</v>
      </c>
      <c r="BD179">
        <f t="shared" si="220"/>
        <v>0</v>
      </c>
      <c r="BE179">
        <f t="shared" si="221"/>
        <v>0</v>
      </c>
      <c r="BF179">
        <f t="shared" si="222"/>
        <v>0</v>
      </c>
      <c r="BG179">
        <f t="shared" si="223"/>
        <v>0</v>
      </c>
      <c r="BH179">
        <f t="shared" si="224"/>
        <v>0</v>
      </c>
      <c r="BI179">
        <f t="shared" si="225"/>
        <v>0</v>
      </c>
      <c r="BJ179">
        <f t="shared" si="226"/>
        <v>0</v>
      </c>
      <c r="BK179">
        <f t="shared" si="227"/>
        <v>0</v>
      </c>
      <c r="BL179">
        <f t="shared" si="228"/>
        <v>0</v>
      </c>
      <c r="BM179">
        <f t="shared" si="229"/>
        <v>0</v>
      </c>
      <c r="BN179">
        <f t="shared" si="230"/>
        <v>0</v>
      </c>
      <c r="BO179">
        <f t="shared" si="231"/>
        <v>0</v>
      </c>
      <c r="BP179">
        <f t="shared" si="232"/>
        <v>0</v>
      </c>
      <c r="BQ179">
        <f t="shared" si="233"/>
        <v>0</v>
      </c>
      <c r="BR179">
        <f t="shared" si="234"/>
        <v>0</v>
      </c>
      <c r="BS179">
        <f t="shared" si="235"/>
        <v>0</v>
      </c>
      <c r="BT179">
        <f t="shared" si="236"/>
        <v>0</v>
      </c>
      <c r="BU179" s="293">
        <f t="shared" si="237"/>
        <v>0</v>
      </c>
      <c r="BV179" s="294" t="str">
        <f>IF(BU179=0,"",
IF(SUM($BU$162:BU179)=1,BW179,
IF($BU$283&gt;SUM($BU$162:BU179),_xlfn.CONCAT(", ",BW179),
IF($BU$283=SUM($BU$162:BU179),_xlfn.CONCAT(" y ",BW179)))))</f>
        <v/>
      </c>
      <c r="BW179" s="31">
        <v>17</v>
      </c>
    </row>
    <row r="180" spans="1:75" ht="15" customHeight="1">
      <c r="A180" s="64"/>
      <c r="B180" s="11"/>
      <c r="C180" s="58" t="s">
        <v>5069</v>
      </c>
      <c r="D180" s="1065" t="str">
        <f>IF(CNGE_2025_M1_Secc5_Sub1!$D48="","",CNGE_2025_M1_Secc5_Sub1!$D48)</f>
        <v/>
      </c>
      <c r="E180" s="889"/>
      <c r="F180" s="889"/>
      <c r="G180" s="889"/>
      <c r="H180" s="889"/>
      <c r="I180" s="889"/>
      <c r="J180" s="890"/>
      <c r="K180" s="813"/>
      <c r="L180" s="813"/>
      <c r="M180" s="813"/>
      <c r="N180" s="813"/>
      <c r="O180" s="813"/>
      <c r="P180" s="813"/>
      <c r="Q180" s="813"/>
      <c r="R180" s="813"/>
      <c r="S180" s="813"/>
      <c r="T180" s="813"/>
      <c r="U180" s="813"/>
      <c r="V180" s="813"/>
      <c r="W180" s="813"/>
      <c r="X180" s="813"/>
      <c r="Y180" s="813"/>
      <c r="Z180" s="813"/>
      <c r="AA180" s="813"/>
      <c r="AB180" s="813"/>
      <c r="AC180" s="813"/>
      <c r="AD180" s="813"/>
      <c r="AG180">
        <f t="shared" si="197"/>
        <v>0</v>
      </c>
      <c r="AH180">
        <f t="shared" si="198"/>
        <v>0</v>
      </c>
      <c r="AI180">
        <f t="shared" si="199"/>
        <v>0</v>
      </c>
      <c r="AJ180">
        <f t="shared" si="200"/>
        <v>0</v>
      </c>
      <c r="AK180">
        <f t="shared" si="201"/>
        <v>0</v>
      </c>
      <c r="AL180">
        <f t="shared" si="202"/>
        <v>0</v>
      </c>
      <c r="AM180">
        <f t="shared" si="203"/>
        <v>0</v>
      </c>
      <c r="AN180">
        <f t="shared" si="204"/>
        <v>0</v>
      </c>
      <c r="AO180">
        <f t="shared" si="205"/>
        <v>0</v>
      </c>
      <c r="AP180">
        <f t="shared" si="206"/>
        <v>0</v>
      </c>
      <c r="AQ180">
        <f t="shared" si="207"/>
        <v>0</v>
      </c>
      <c r="AR180">
        <f t="shared" si="208"/>
        <v>0</v>
      </c>
      <c r="AS180">
        <f t="shared" si="209"/>
        <v>0</v>
      </c>
      <c r="AT180">
        <f t="shared" si="210"/>
        <v>0</v>
      </c>
      <c r="AU180">
        <f t="shared" si="211"/>
        <v>0</v>
      </c>
      <c r="AV180">
        <f t="shared" si="212"/>
        <v>0</v>
      </c>
      <c r="AW180">
        <f t="shared" si="213"/>
        <v>0</v>
      </c>
      <c r="AX180">
        <f t="shared" si="214"/>
        <v>0</v>
      </c>
      <c r="AY180">
        <f t="shared" si="215"/>
        <v>0</v>
      </c>
      <c r="AZ180">
        <f t="shared" si="216"/>
        <v>0</v>
      </c>
      <c r="BA180">
        <f t="shared" si="217"/>
        <v>0</v>
      </c>
      <c r="BB180">
        <f t="shared" si="218"/>
        <v>0</v>
      </c>
      <c r="BC180">
        <f t="shared" si="219"/>
        <v>0</v>
      </c>
      <c r="BD180">
        <f t="shared" si="220"/>
        <v>0</v>
      </c>
      <c r="BE180">
        <f t="shared" si="221"/>
        <v>0</v>
      </c>
      <c r="BF180">
        <f t="shared" si="222"/>
        <v>0</v>
      </c>
      <c r="BG180">
        <f t="shared" si="223"/>
        <v>0</v>
      </c>
      <c r="BH180">
        <f t="shared" si="224"/>
        <v>0</v>
      </c>
      <c r="BI180">
        <f t="shared" si="225"/>
        <v>0</v>
      </c>
      <c r="BJ180">
        <f t="shared" si="226"/>
        <v>0</v>
      </c>
      <c r="BK180">
        <f t="shared" si="227"/>
        <v>0</v>
      </c>
      <c r="BL180">
        <f t="shared" si="228"/>
        <v>0</v>
      </c>
      <c r="BM180">
        <f t="shared" si="229"/>
        <v>0</v>
      </c>
      <c r="BN180">
        <f t="shared" si="230"/>
        <v>0</v>
      </c>
      <c r="BO180">
        <f t="shared" si="231"/>
        <v>0</v>
      </c>
      <c r="BP180">
        <f t="shared" si="232"/>
        <v>0</v>
      </c>
      <c r="BQ180">
        <f t="shared" si="233"/>
        <v>0</v>
      </c>
      <c r="BR180">
        <f t="shared" si="234"/>
        <v>0</v>
      </c>
      <c r="BS180">
        <f t="shared" si="235"/>
        <v>0</v>
      </c>
      <c r="BT180">
        <f t="shared" si="236"/>
        <v>0</v>
      </c>
      <c r="BU180" s="293">
        <f t="shared" si="237"/>
        <v>0</v>
      </c>
      <c r="BV180" s="294" t="str">
        <f>IF(BU180=0,"",
IF(SUM($BU$162:BU180)=1,BW180,
IF($BU$283&gt;SUM($BU$162:BU180),_xlfn.CONCAT(", ",BW180),
IF($BU$283=SUM($BU$162:BU180),_xlfn.CONCAT(" y ",BW180)))))</f>
        <v/>
      </c>
      <c r="BW180" s="31">
        <v>18</v>
      </c>
    </row>
    <row r="181" spans="1:75" ht="15" customHeight="1">
      <c r="A181" s="64"/>
      <c r="B181" s="11"/>
      <c r="C181" s="58" t="s">
        <v>5070</v>
      </c>
      <c r="D181" s="1065" t="str">
        <f>IF(CNGE_2025_M1_Secc5_Sub1!$D49="","",CNGE_2025_M1_Secc5_Sub1!$D49)</f>
        <v/>
      </c>
      <c r="E181" s="889"/>
      <c r="F181" s="889"/>
      <c r="G181" s="889"/>
      <c r="H181" s="889"/>
      <c r="I181" s="889"/>
      <c r="J181" s="890"/>
      <c r="K181" s="813"/>
      <c r="L181" s="813"/>
      <c r="M181" s="813"/>
      <c r="N181" s="813"/>
      <c r="O181" s="813"/>
      <c r="P181" s="813"/>
      <c r="Q181" s="813"/>
      <c r="R181" s="813"/>
      <c r="S181" s="813"/>
      <c r="T181" s="813"/>
      <c r="U181" s="813"/>
      <c r="V181" s="813"/>
      <c r="W181" s="813"/>
      <c r="X181" s="813"/>
      <c r="Y181" s="813"/>
      <c r="Z181" s="813"/>
      <c r="AA181" s="813"/>
      <c r="AB181" s="813"/>
      <c r="AC181" s="813"/>
      <c r="AD181" s="813"/>
      <c r="AG181">
        <f t="shared" si="197"/>
        <v>0</v>
      </c>
      <c r="AH181">
        <f t="shared" si="198"/>
        <v>0</v>
      </c>
      <c r="AI181">
        <f t="shared" si="199"/>
        <v>0</v>
      </c>
      <c r="AJ181">
        <f t="shared" si="200"/>
        <v>0</v>
      </c>
      <c r="AK181">
        <f t="shared" si="201"/>
        <v>0</v>
      </c>
      <c r="AL181">
        <f t="shared" si="202"/>
        <v>0</v>
      </c>
      <c r="AM181">
        <f t="shared" si="203"/>
        <v>0</v>
      </c>
      <c r="AN181">
        <f t="shared" si="204"/>
        <v>0</v>
      </c>
      <c r="AO181">
        <f t="shared" si="205"/>
        <v>0</v>
      </c>
      <c r="AP181">
        <f t="shared" si="206"/>
        <v>0</v>
      </c>
      <c r="AQ181">
        <f t="shared" si="207"/>
        <v>0</v>
      </c>
      <c r="AR181">
        <f t="shared" si="208"/>
        <v>0</v>
      </c>
      <c r="AS181">
        <f t="shared" si="209"/>
        <v>0</v>
      </c>
      <c r="AT181">
        <f t="shared" si="210"/>
        <v>0</v>
      </c>
      <c r="AU181">
        <f t="shared" si="211"/>
        <v>0</v>
      </c>
      <c r="AV181">
        <f t="shared" si="212"/>
        <v>0</v>
      </c>
      <c r="AW181">
        <f t="shared" si="213"/>
        <v>0</v>
      </c>
      <c r="AX181">
        <f t="shared" si="214"/>
        <v>0</v>
      </c>
      <c r="AY181">
        <f t="shared" si="215"/>
        <v>0</v>
      </c>
      <c r="AZ181">
        <f t="shared" si="216"/>
        <v>0</v>
      </c>
      <c r="BA181">
        <f t="shared" si="217"/>
        <v>0</v>
      </c>
      <c r="BB181">
        <f t="shared" si="218"/>
        <v>0</v>
      </c>
      <c r="BC181">
        <f t="shared" si="219"/>
        <v>0</v>
      </c>
      <c r="BD181">
        <f t="shared" si="220"/>
        <v>0</v>
      </c>
      <c r="BE181">
        <f t="shared" si="221"/>
        <v>0</v>
      </c>
      <c r="BF181">
        <f t="shared" si="222"/>
        <v>0</v>
      </c>
      <c r="BG181">
        <f t="shared" si="223"/>
        <v>0</v>
      </c>
      <c r="BH181">
        <f t="shared" si="224"/>
        <v>0</v>
      </c>
      <c r="BI181">
        <f t="shared" si="225"/>
        <v>0</v>
      </c>
      <c r="BJ181">
        <f t="shared" si="226"/>
        <v>0</v>
      </c>
      <c r="BK181">
        <f t="shared" si="227"/>
        <v>0</v>
      </c>
      <c r="BL181">
        <f t="shared" si="228"/>
        <v>0</v>
      </c>
      <c r="BM181">
        <f t="shared" si="229"/>
        <v>0</v>
      </c>
      <c r="BN181">
        <f t="shared" si="230"/>
        <v>0</v>
      </c>
      <c r="BO181">
        <f t="shared" si="231"/>
        <v>0</v>
      </c>
      <c r="BP181">
        <f t="shared" si="232"/>
        <v>0</v>
      </c>
      <c r="BQ181">
        <f t="shared" si="233"/>
        <v>0</v>
      </c>
      <c r="BR181">
        <f t="shared" si="234"/>
        <v>0</v>
      </c>
      <c r="BS181">
        <f t="shared" si="235"/>
        <v>0</v>
      </c>
      <c r="BT181">
        <f t="shared" si="236"/>
        <v>0</v>
      </c>
      <c r="BU181" s="293">
        <f t="shared" si="237"/>
        <v>0</v>
      </c>
      <c r="BV181" s="294" t="str">
        <f>IF(BU181=0,"",
IF(SUM($BU$162:BU181)=1,BW181,
IF($BU$283&gt;SUM($BU$162:BU181),_xlfn.CONCAT(", ",BW181),
IF($BU$283=SUM($BU$162:BU181),_xlfn.CONCAT(" y ",BW181)))))</f>
        <v/>
      </c>
      <c r="BW181" s="31">
        <v>19</v>
      </c>
    </row>
    <row r="182" spans="1:75" ht="15" customHeight="1">
      <c r="A182" s="64"/>
      <c r="B182" s="11"/>
      <c r="C182" s="58" t="s">
        <v>5071</v>
      </c>
      <c r="D182" s="1065" t="str">
        <f>IF(CNGE_2025_M1_Secc5_Sub1!$D50="","",CNGE_2025_M1_Secc5_Sub1!$D50)</f>
        <v/>
      </c>
      <c r="E182" s="889"/>
      <c r="F182" s="889"/>
      <c r="G182" s="889"/>
      <c r="H182" s="889"/>
      <c r="I182" s="889"/>
      <c r="J182" s="890"/>
      <c r="K182" s="813"/>
      <c r="L182" s="813"/>
      <c r="M182" s="813"/>
      <c r="N182" s="813"/>
      <c r="O182" s="813"/>
      <c r="P182" s="813"/>
      <c r="Q182" s="813"/>
      <c r="R182" s="813"/>
      <c r="S182" s="813"/>
      <c r="T182" s="813"/>
      <c r="U182" s="813"/>
      <c r="V182" s="813"/>
      <c r="W182" s="813"/>
      <c r="X182" s="813"/>
      <c r="Y182" s="813"/>
      <c r="Z182" s="813"/>
      <c r="AA182" s="813"/>
      <c r="AB182" s="813"/>
      <c r="AC182" s="813"/>
      <c r="AD182" s="813"/>
      <c r="AG182">
        <f t="shared" si="197"/>
        <v>0</v>
      </c>
      <c r="AH182">
        <f t="shared" si="198"/>
        <v>0</v>
      </c>
      <c r="AI182">
        <f t="shared" si="199"/>
        <v>0</v>
      </c>
      <c r="AJ182">
        <f t="shared" si="200"/>
        <v>0</v>
      </c>
      <c r="AK182">
        <f t="shared" si="201"/>
        <v>0</v>
      </c>
      <c r="AL182">
        <f t="shared" si="202"/>
        <v>0</v>
      </c>
      <c r="AM182">
        <f t="shared" si="203"/>
        <v>0</v>
      </c>
      <c r="AN182">
        <f t="shared" si="204"/>
        <v>0</v>
      </c>
      <c r="AO182">
        <f t="shared" si="205"/>
        <v>0</v>
      </c>
      <c r="AP182">
        <f t="shared" si="206"/>
        <v>0</v>
      </c>
      <c r="AQ182">
        <f t="shared" si="207"/>
        <v>0</v>
      </c>
      <c r="AR182">
        <f t="shared" si="208"/>
        <v>0</v>
      </c>
      <c r="AS182">
        <f t="shared" si="209"/>
        <v>0</v>
      </c>
      <c r="AT182">
        <f t="shared" si="210"/>
        <v>0</v>
      </c>
      <c r="AU182">
        <f t="shared" si="211"/>
        <v>0</v>
      </c>
      <c r="AV182">
        <f t="shared" si="212"/>
        <v>0</v>
      </c>
      <c r="AW182">
        <f t="shared" si="213"/>
        <v>0</v>
      </c>
      <c r="AX182">
        <f t="shared" si="214"/>
        <v>0</v>
      </c>
      <c r="AY182">
        <f t="shared" si="215"/>
        <v>0</v>
      </c>
      <c r="AZ182">
        <f t="shared" si="216"/>
        <v>0</v>
      </c>
      <c r="BA182">
        <f t="shared" si="217"/>
        <v>0</v>
      </c>
      <c r="BB182">
        <f t="shared" si="218"/>
        <v>0</v>
      </c>
      <c r="BC182">
        <f t="shared" si="219"/>
        <v>0</v>
      </c>
      <c r="BD182">
        <f t="shared" si="220"/>
        <v>0</v>
      </c>
      <c r="BE182">
        <f t="shared" si="221"/>
        <v>0</v>
      </c>
      <c r="BF182">
        <f t="shared" si="222"/>
        <v>0</v>
      </c>
      <c r="BG182">
        <f t="shared" si="223"/>
        <v>0</v>
      </c>
      <c r="BH182">
        <f t="shared" si="224"/>
        <v>0</v>
      </c>
      <c r="BI182">
        <f t="shared" si="225"/>
        <v>0</v>
      </c>
      <c r="BJ182">
        <f t="shared" si="226"/>
        <v>0</v>
      </c>
      <c r="BK182">
        <f t="shared" si="227"/>
        <v>0</v>
      </c>
      <c r="BL182">
        <f t="shared" si="228"/>
        <v>0</v>
      </c>
      <c r="BM182">
        <f t="shared" si="229"/>
        <v>0</v>
      </c>
      <c r="BN182">
        <f t="shared" si="230"/>
        <v>0</v>
      </c>
      <c r="BO182">
        <f t="shared" si="231"/>
        <v>0</v>
      </c>
      <c r="BP182">
        <f t="shared" si="232"/>
        <v>0</v>
      </c>
      <c r="BQ182">
        <f t="shared" si="233"/>
        <v>0</v>
      </c>
      <c r="BR182">
        <f t="shared" si="234"/>
        <v>0</v>
      </c>
      <c r="BS182">
        <f t="shared" si="235"/>
        <v>0</v>
      </c>
      <c r="BT182">
        <f t="shared" si="236"/>
        <v>0</v>
      </c>
      <c r="BU182" s="293">
        <f t="shared" si="237"/>
        <v>0</v>
      </c>
      <c r="BV182" s="294" t="str">
        <f>IF(BU182=0,"",
IF(SUM($BU$162:BU182)=1,BW182,
IF($BU$283&gt;SUM($BU$162:BU182),_xlfn.CONCAT(", ",BW182),
IF($BU$283=SUM($BU$162:BU182),_xlfn.CONCAT(" y ",BW182)))))</f>
        <v/>
      </c>
      <c r="BW182" s="31">
        <v>20</v>
      </c>
    </row>
    <row r="183" spans="1:75" ht="15" customHeight="1">
      <c r="A183" s="64"/>
      <c r="B183" s="11"/>
      <c r="C183" s="58" t="s">
        <v>5072</v>
      </c>
      <c r="D183" s="1065" t="str">
        <f>IF(CNGE_2025_M1_Secc5_Sub1!$D51="","",CNGE_2025_M1_Secc5_Sub1!$D51)</f>
        <v/>
      </c>
      <c r="E183" s="889"/>
      <c r="F183" s="889"/>
      <c r="G183" s="889"/>
      <c r="H183" s="889"/>
      <c r="I183" s="889"/>
      <c r="J183" s="890"/>
      <c r="K183" s="813"/>
      <c r="L183" s="813"/>
      <c r="M183" s="813"/>
      <c r="N183" s="813"/>
      <c r="O183" s="813"/>
      <c r="P183" s="813"/>
      <c r="Q183" s="813"/>
      <c r="R183" s="813"/>
      <c r="S183" s="813"/>
      <c r="T183" s="813"/>
      <c r="U183" s="813"/>
      <c r="V183" s="813"/>
      <c r="W183" s="813"/>
      <c r="X183" s="813"/>
      <c r="Y183" s="813"/>
      <c r="Z183" s="813"/>
      <c r="AA183" s="813"/>
      <c r="AB183" s="813"/>
      <c r="AC183" s="813"/>
      <c r="AD183" s="813"/>
      <c r="AG183">
        <f t="shared" si="197"/>
        <v>0</v>
      </c>
      <c r="AH183">
        <f t="shared" si="198"/>
        <v>0</v>
      </c>
      <c r="AI183">
        <f t="shared" si="199"/>
        <v>0</v>
      </c>
      <c r="AJ183">
        <f t="shared" si="200"/>
        <v>0</v>
      </c>
      <c r="AK183">
        <f t="shared" si="201"/>
        <v>0</v>
      </c>
      <c r="AL183">
        <f t="shared" si="202"/>
        <v>0</v>
      </c>
      <c r="AM183">
        <f t="shared" si="203"/>
        <v>0</v>
      </c>
      <c r="AN183">
        <f t="shared" si="204"/>
        <v>0</v>
      </c>
      <c r="AO183">
        <f t="shared" si="205"/>
        <v>0</v>
      </c>
      <c r="AP183">
        <f t="shared" si="206"/>
        <v>0</v>
      </c>
      <c r="AQ183">
        <f t="shared" si="207"/>
        <v>0</v>
      </c>
      <c r="AR183">
        <f t="shared" si="208"/>
        <v>0</v>
      </c>
      <c r="AS183">
        <f t="shared" si="209"/>
        <v>0</v>
      </c>
      <c r="AT183">
        <f t="shared" si="210"/>
        <v>0</v>
      </c>
      <c r="AU183">
        <f t="shared" si="211"/>
        <v>0</v>
      </c>
      <c r="AV183">
        <f t="shared" si="212"/>
        <v>0</v>
      </c>
      <c r="AW183">
        <f t="shared" si="213"/>
        <v>0</v>
      </c>
      <c r="AX183">
        <f t="shared" si="214"/>
        <v>0</v>
      </c>
      <c r="AY183">
        <f t="shared" si="215"/>
        <v>0</v>
      </c>
      <c r="AZ183">
        <f t="shared" si="216"/>
        <v>0</v>
      </c>
      <c r="BA183">
        <f t="shared" si="217"/>
        <v>0</v>
      </c>
      <c r="BB183">
        <f t="shared" si="218"/>
        <v>0</v>
      </c>
      <c r="BC183">
        <f t="shared" si="219"/>
        <v>0</v>
      </c>
      <c r="BD183">
        <f t="shared" si="220"/>
        <v>0</v>
      </c>
      <c r="BE183">
        <f t="shared" si="221"/>
        <v>0</v>
      </c>
      <c r="BF183">
        <f t="shared" si="222"/>
        <v>0</v>
      </c>
      <c r="BG183">
        <f t="shared" si="223"/>
        <v>0</v>
      </c>
      <c r="BH183">
        <f t="shared" si="224"/>
        <v>0</v>
      </c>
      <c r="BI183">
        <f t="shared" si="225"/>
        <v>0</v>
      </c>
      <c r="BJ183">
        <f t="shared" si="226"/>
        <v>0</v>
      </c>
      <c r="BK183">
        <f t="shared" si="227"/>
        <v>0</v>
      </c>
      <c r="BL183">
        <f t="shared" si="228"/>
        <v>0</v>
      </c>
      <c r="BM183">
        <f t="shared" si="229"/>
        <v>0</v>
      </c>
      <c r="BN183">
        <f t="shared" si="230"/>
        <v>0</v>
      </c>
      <c r="BO183">
        <f t="shared" si="231"/>
        <v>0</v>
      </c>
      <c r="BP183">
        <f t="shared" si="232"/>
        <v>0</v>
      </c>
      <c r="BQ183">
        <f t="shared" si="233"/>
        <v>0</v>
      </c>
      <c r="BR183">
        <f t="shared" si="234"/>
        <v>0</v>
      </c>
      <c r="BS183">
        <f t="shared" si="235"/>
        <v>0</v>
      </c>
      <c r="BT183">
        <f t="shared" si="236"/>
        <v>0</v>
      </c>
      <c r="BU183" s="293">
        <f t="shared" si="237"/>
        <v>0</v>
      </c>
      <c r="BV183" s="294" t="str">
        <f>IF(BU183=0,"",
IF(SUM($BU$162:BU183)=1,BW183,
IF($BU$283&gt;SUM($BU$162:BU183),_xlfn.CONCAT(", ",BW183),
IF($BU$283=SUM($BU$162:BU183),_xlfn.CONCAT(" y ",BW183)))))</f>
        <v/>
      </c>
      <c r="BW183" s="31">
        <v>21</v>
      </c>
    </row>
    <row r="184" spans="1:75" ht="15" customHeight="1">
      <c r="A184" s="64"/>
      <c r="B184" s="11"/>
      <c r="C184" s="58" t="s">
        <v>5073</v>
      </c>
      <c r="D184" s="1065" t="str">
        <f>IF(CNGE_2025_M1_Secc5_Sub1!$D52="","",CNGE_2025_M1_Secc5_Sub1!$D52)</f>
        <v/>
      </c>
      <c r="E184" s="889"/>
      <c r="F184" s="889"/>
      <c r="G184" s="889"/>
      <c r="H184" s="889"/>
      <c r="I184" s="889"/>
      <c r="J184" s="890"/>
      <c r="K184" s="813"/>
      <c r="L184" s="813"/>
      <c r="M184" s="813"/>
      <c r="N184" s="813"/>
      <c r="O184" s="813"/>
      <c r="P184" s="813"/>
      <c r="Q184" s="813"/>
      <c r="R184" s="813"/>
      <c r="S184" s="813"/>
      <c r="T184" s="813"/>
      <c r="U184" s="813"/>
      <c r="V184" s="813"/>
      <c r="W184" s="813"/>
      <c r="X184" s="813"/>
      <c r="Y184" s="813"/>
      <c r="Z184" s="813"/>
      <c r="AA184" s="813"/>
      <c r="AB184" s="813"/>
      <c r="AC184" s="813"/>
      <c r="AD184" s="813"/>
      <c r="AG184">
        <f t="shared" si="197"/>
        <v>0</v>
      </c>
      <c r="AH184">
        <f t="shared" si="198"/>
        <v>0</v>
      </c>
      <c r="AI184">
        <f t="shared" si="199"/>
        <v>0</v>
      </c>
      <c r="AJ184">
        <f t="shared" si="200"/>
        <v>0</v>
      </c>
      <c r="AK184">
        <f t="shared" si="201"/>
        <v>0</v>
      </c>
      <c r="AL184">
        <f t="shared" si="202"/>
        <v>0</v>
      </c>
      <c r="AM184">
        <f t="shared" si="203"/>
        <v>0</v>
      </c>
      <c r="AN184">
        <f t="shared" si="204"/>
        <v>0</v>
      </c>
      <c r="AO184">
        <f t="shared" si="205"/>
        <v>0</v>
      </c>
      <c r="AP184">
        <f t="shared" si="206"/>
        <v>0</v>
      </c>
      <c r="AQ184">
        <f t="shared" si="207"/>
        <v>0</v>
      </c>
      <c r="AR184">
        <f t="shared" si="208"/>
        <v>0</v>
      </c>
      <c r="AS184">
        <f t="shared" si="209"/>
        <v>0</v>
      </c>
      <c r="AT184">
        <f t="shared" si="210"/>
        <v>0</v>
      </c>
      <c r="AU184">
        <f t="shared" si="211"/>
        <v>0</v>
      </c>
      <c r="AV184">
        <f t="shared" si="212"/>
        <v>0</v>
      </c>
      <c r="AW184">
        <f t="shared" si="213"/>
        <v>0</v>
      </c>
      <c r="AX184">
        <f t="shared" si="214"/>
        <v>0</v>
      </c>
      <c r="AY184">
        <f t="shared" si="215"/>
        <v>0</v>
      </c>
      <c r="AZ184">
        <f t="shared" si="216"/>
        <v>0</v>
      </c>
      <c r="BA184">
        <f t="shared" si="217"/>
        <v>0</v>
      </c>
      <c r="BB184">
        <f t="shared" si="218"/>
        <v>0</v>
      </c>
      <c r="BC184">
        <f t="shared" si="219"/>
        <v>0</v>
      </c>
      <c r="BD184">
        <f t="shared" si="220"/>
        <v>0</v>
      </c>
      <c r="BE184">
        <f t="shared" si="221"/>
        <v>0</v>
      </c>
      <c r="BF184">
        <f t="shared" si="222"/>
        <v>0</v>
      </c>
      <c r="BG184">
        <f t="shared" si="223"/>
        <v>0</v>
      </c>
      <c r="BH184">
        <f t="shared" si="224"/>
        <v>0</v>
      </c>
      <c r="BI184">
        <f t="shared" si="225"/>
        <v>0</v>
      </c>
      <c r="BJ184">
        <f t="shared" si="226"/>
        <v>0</v>
      </c>
      <c r="BK184">
        <f t="shared" si="227"/>
        <v>0</v>
      </c>
      <c r="BL184">
        <f t="shared" si="228"/>
        <v>0</v>
      </c>
      <c r="BM184">
        <f t="shared" si="229"/>
        <v>0</v>
      </c>
      <c r="BN184">
        <f t="shared" si="230"/>
        <v>0</v>
      </c>
      <c r="BO184">
        <f t="shared" si="231"/>
        <v>0</v>
      </c>
      <c r="BP184">
        <f t="shared" si="232"/>
        <v>0</v>
      </c>
      <c r="BQ184">
        <f t="shared" si="233"/>
        <v>0</v>
      </c>
      <c r="BR184">
        <f t="shared" si="234"/>
        <v>0</v>
      </c>
      <c r="BS184">
        <f t="shared" si="235"/>
        <v>0</v>
      </c>
      <c r="BT184">
        <f t="shared" si="236"/>
        <v>0</v>
      </c>
      <c r="BU184" s="293">
        <f t="shared" si="237"/>
        <v>0</v>
      </c>
      <c r="BV184" s="294" t="str">
        <f>IF(BU184=0,"",
IF(SUM($BU$162:BU184)=1,BW184,
IF($BU$283&gt;SUM($BU$162:BU184),_xlfn.CONCAT(", ",BW184),
IF($BU$283=SUM($BU$162:BU184),_xlfn.CONCAT(" y ",BW184)))))</f>
        <v/>
      </c>
      <c r="BW184" s="31">
        <v>22</v>
      </c>
    </row>
    <row r="185" spans="1:75" ht="15" customHeight="1">
      <c r="A185" s="64"/>
      <c r="B185" s="11"/>
      <c r="C185" s="58" t="s">
        <v>5074</v>
      </c>
      <c r="D185" s="1065" t="str">
        <f>IF(CNGE_2025_M1_Secc5_Sub1!$D53="","",CNGE_2025_M1_Secc5_Sub1!$D53)</f>
        <v/>
      </c>
      <c r="E185" s="889"/>
      <c r="F185" s="889"/>
      <c r="G185" s="889"/>
      <c r="H185" s="889"/>
      <c r="I185" s="889"/>
      <c r="J185" s="890"/>
      <c r="K185" s="813"/>
      <c r="L185" s="813"/>
      <c r="M185" s="813"/>
      <c r="N185" s="813"/>
      <c r="O185" s="813"/>
      <c r="P185" s="813"/>
      <c r="Q185" s="813"/>
      <c r="R185" s="813"/>
      <c r="S185" s="813"/>
      <c r="T185" s="813"/>
      <c r="U185" s="813"/>
      <c r="V185" s="813"/>
      <c r="W185" s="813"/>
      <c r="X185" s="813"/>
      <c r="Y185" s="813"/>
      <c r="Z185" s="813"/>
      <c r="AA185" s="813"/>
      <c r="AB185" s="813"/>
      <c r="AC185" s="813"/>
      <c r="AD185" s="813"/>
      <c r="AG185">
        <f t="shared" si="197"/>
        <v>0</v>
      </c>
      <c r="AH185">
        <f t="shared" si="198"/>
        <v>0</v>
      </c>
      <c r="AI185">
        <f t="shared" si="199"/>
        <v>0</v>
      </c>
      <c r="AJ185">
        <f t="shared" si="200"/>
        <v>0</v>
      </c>
      <c r="AK185">
        <f t="shared" si="201"/>
        <v>0</v>
      </c>
      <c r="AL185">
        <f t="shared" si="202"/>
        <v>0</v>
      </c>
      <c r="AM185">
        <f t="shared" si="203"/>
        <v>0</v>
      </c>
      <c r="AN185">
        <f t="shared" si="204"/>
        <v>0</v>
      </c>
      <c r="AO185">
        <f t="shared" si="205"/>
        <v>0</v>
      </c>
      <c r="AP185">
        <f t="shared" si="206"/>
        <v>0</v>
      </c>
      <c r="AQ185">
        <f t="shared" si="207"/>
        <v>0</v>
      </c>
      <c r="AR185">
        <f t="shared" si="208"/>
        <v>0</v>
      </c>
      <c r="AS185">
        <f t="shared" si="209"/>
        <v>0</v>
      </c>
      <c r="AT185">
        <f t="shared" si="210"/>
        <v>0</v>
      </c>
      <c r="AU185">
        <f t="shared" si="211"/>
        <v>0</v>
      </c>
      <c r="AV185">
        <f t="shared" si="212"/>
        <v>0</v>
      </c>
      <c r="AW185">
        <f t="shared" si="213"/>
        <v>0</v>
      </c>
      <c r="AX185">
        <f t="shared" si="214"/>
        <v>0</v>
      </c>
      <c r="AY185">
        <f t="shared" si="215"/>
        <v>0</v>
      </c>
      <c r="AZ185">
        <f t="shared" si="216"/>
        <v>0</v>
      </c>
      <c r="BA185">
        <f t="shared" si="217"/>
        <v>0</v>
      </c>
      <c r="BB185">
        <f t="shared" si="218"/>
        <v>0</v>
      </c>
      <c r="BC185">
        <f t="shared" si="219"/>
        <v>0</v>
      </c>
      <c r="BD185">
        <f t="shared" si="220"/>
        <v>0</v>
      </c>
      <c r="BE185">
        <f t="shared" si="221"/>
        <v>0</v>
      </c>
      <c r="BF185">
        <f t="shared" si="222"/>
        <v>0</v>
      </c>
      <c r="BG185">
        <f t="shared" si="223"/>
        <v>0</v>
      </c>
      <c r="BH185">
        <f t="shared" si="224"/>
        <v>0</v>
      </c>
      <c r="BI185">
        <f t="shared" si="225"/>
        <v>0</v>
      </c>
      <c r="BJ185">
        <f t="shared" si="226"/>
        <v>0</v>
      </c>
      <c r="BK185">
        <f t="shared" si="227"/>
        <v>0</v>
      </c>
      <c r="BL185">
        <f t="shared" si="228"/>
        <v>0</v>
      </c>
      <c r="BM185">
        <f t="shared" si="229"/>
        <v>0</v>
      </c>
      <c r="BN185">
        <f t="shared" si="230"/>
        <v>0</v>
      </c>
      <c r="BO185">
        <f t="shared" si="231"/>
        <v>0</v>
      </c>
      <c r="BP185">
        <f t="shared" si="232"/>
        <v>0</v>
      </c>
      <c r="BQ185">
        <f t="shared" si="233"/>
        <v>0</v>
      </c>
      <c r="BR185">
        <f t="shared" si="234"/>
        <v>0</v>
      </c>
      <c r="BS185">
        <f t="shared" si="235"/>
        <v>0</v>
      </c>
      <c r="BT185">
        <f t="shared" si="236"/>
        <v>0</v>
      </c>
      <c r="BU185" s="293">
        <f t="shared" si="237"/>
        <v>0</v>
      </c>
      <c r="BV185" s="294" t="str">
        <f>IF(BU185=0,"",
IF(SUM($BU$162:BU185)=1,BW185,
IF($BU$283&gt;SUM($BU$162:BU185),_xlfn.CONCAT(", ",BW185),
IF($BU$283=SUM($BU$162:BU185),_xlfn.CONCAT(" y ",BW185)))))</f>
        <v/>
      </c>
      <c r="BW185" s="31">
        <v>23</v>
      </c>
    </row>
    <row r="186" spans="1:75" ht="15" customHeight="1">
      <c r="A186" s="64"/>
      <c r="B186" s="11"/>
      <c r="C186" s="58" t="s">
        <v>5075</v>
      </c>
      <c r="D186" s="1065" t="str">
        <f>IF(CNGE_2025_M1_Secc5_Sub1!$D54="","",CNGE_2025_M1_Secc5_Sub1!$D54)</f>
        <v/>
      </c>
      <c r="E186" s="889"/>
      <c r="F186" s="889"/>
      <c r="G186" s="889"/>
      <c r="H186" s="889"/>
      <c r="I186" s="889"/>
      <c r="J186" s="890"/>
      <c r="K186" s="813"/>
      <c r="L186" s="813"/>
      <c r="M186" s="813"/>
      <c r="N186" s="813"/>
      <c r="O186" s="813"/>
      <c r="P186" s="813"/>
      <c r="Q186" s="813"/>
      <c r="R186" s="813"/>
      <c r="S186" s="813"/>
      <c r="T186" s="813"/>
      <c r="U186" s="813"/>
      <c r="V186" s="813"/>
      <c r="W186" s="813"/>
      <c r="X186" s="813"/>
      <c r="Y186" s="813"/>
      <c r="Z186" s="813"/>
      <c r="AA186" s="813"/>
      <c r="AB186" s="813"/>
      <c r="AC186" s="813"/>
      <c r="AD186" s="813"/>
      <c r="AG186">
        <f t="shared" si="197"/>
        <v>0</v>
      </c>
      <c r="AH186">
        <f t="shared" si="198"/>
        <v>0</v>
      </c>
      <c r="AI186">
        <f t="shared" si="199"/>
        <v>0</v>
      </c>
      <c r="AJ186">
        <f t="shared" si="200"/>
        <v>0</v>
      </c>
      <c r="AK186">
        <f t="shared" si="201"/>
        <v>0</v>
      </c>
      <c r="AL186">
        <f t="shared" si="202"/>
        <v>0</v>
      </c>
      <c r="AM186">
        <f t="shared" si="203"/>
        <v>0</v>
      </c>
      <c r="AN186">
        <f t="shared" si="204"/>
        <v>0</v>
      </c>
      <c r="AO186">
        <f t="shared" si="205"/>
        <v>0</v>
      </c>
      <c r="AP186">
        <f t="shared" si="206"/>
        <v>0</v>
      </c>
      <c r="AQ186">
        <f t="shared" si="207"/>
        <v>0</v>
      </c>
      <c r="AR186">
        <f t="shared" si="208"/>
        <v>0</v>
      </c>
      <c r="AS186">
        <f t="shared" si="209"/>
        <v>0</v>
      </c>
      <c r="AT186">
        <f t="shared" si="210"/>
        <v>0</v>
      </c>
      <c r="AU186">
        <f t="shared" si="211"/>
        <v>0</v>
      </c>
      <c r="AV186">
        <f t="shared" si="212"/>
        <v>0</v>
      </c>
      <c r="AW186">
        <f t="shared" si="213"/>
        <v>0</v>
      </c>
      <c r="AX186">
        <f t="shared" si="214"/>
        <v>0</v>
      </c>
      <c r="AY186">
        <f t="shared" si="215"/>
        <v>0</v>
      </c>
      <c r="AZ186">
        <f t="shared" si="216"/>
        <v>0</v>
      </c>
      <c r="BA186">
        <f t="shared" si="217"/>
        <v>0</v>
      </c>
      <c r="BB186">
        <f t="shared" si="218"/>
        <v>0</v>
      </c>
      <c r="BC186">
        <f t="shared" si="219"/>
        <v>0</v>
      </c>
      <c r="BD186">
        <f t="shared" si="220"/>
        <v>0</v>
      </c>
      <c r="BE186">
        <f t="shared" si="221"/>
        <v>0</v>
      </c>
      <c r="BF186">
        <f t="shared" si="222"/>
        <v>0</v>
      </c>
      <c r="BG186">
        <f t="shared" si="223"/>
        <v>0</v>
      </c>
      <c r="BH186">
        <f t="shared" si="224"/>
        <v>0</v>
      </c>
      <c r="BI186">
        <f t="shared" si="225"/>
        <v>0</v>
      </c>
      <c r="BJ186">
        <f t="shared" si="226"/>
        <v>0</v>
      </c>
      <c r="BK186">
        <f t="shared" si="227"/>
        <v>0</v>
      </c>
      <c r="BL186">
        <f t="shared" si="228"/>
        <v>0</v>
      </c>
      <c r="BM186">
        <f t="shared" si="229"/>
        <v>0</v>
      </c>
      <c r="BN186">
        <f t="shared" si="230"/>
        <v>0</v>
      </c>
      <c r="BO186">
        <f t="shared" si="231"/>
        <v>0</v>
      </c>
      <c r="BP186">
        <f t="shared" si="232"/>
        <v>0</v>
      </c>
      <c r="BQ186">
        <f t="shared" si="233"/>
        <v>0</v>
      </c>
      <c r="BR186">
        <f t="shared" si="234"/>
        <v>0</v>
      </c>
      <c r="BS186">
        <f t="shared" si="235"/>
        <v>0</v>
      </c>
      <c r="BT186">
        <f t="shared" si="236"/>
        <v>0</v>
      </c>
      <c r="BU186" s="293">
        <f t="shared" si="237"/>
        <v>0</v>
      </c>
      <c r="BV186" s="294" t="str">
        <f>IF(BU186=0,"",
IF(SUM($BU$162:BU186)=1,BW186,
IF($BU$283&gt;SUM($BU$162:BU186),_xlfn.CONCAT(", ",BW186),
IF($BU$283=SUM($BU$162:BU186),_xlfn.CONCAT(" y ",BW186)))))</f>
        <v/>
      </c>
      <c r="BW186" s="31">
        <v>24</v>
      </c>
    </row>
    <row r="187" spans="1:75" ht="15" customHeight="1">
      <c r="A187" s="64"/>
      <c r="B187" s="11"/>
      <c r="C187" s="58" t="s">
        <v>5076</v>
      </c>
      <c r="D187" s="1065" t="str">
        <f>IF(CNGE_2025_M1_Secc5_Sub1!$D55="","",CNGE_2025_M1_Secc5_Sub1!$D55)</f>
        <v/>
      </c>
      <c r="E187" s="889"/>
      <c r="F187" s="889"/>
      <c r="G187" s="889"/>
      <c r="H187" s="889"/>
      <c r="I187" s="889"/>
      <c r="J187" s="890"/>
      <c r="K187" s="813"/>
      <c r="L187" s="813"/>
      <c r="M187" s="813"/>
      <c r="N187" s="813"/>
      <c r="O187" s="813"/>
      <c r="P187" s="813"/>
      <c r="Q187" s="813"/>
      <c r="R187" s="813"/>
      <c r="S187" s="813"/>
      <c r="T187" s="813"/>
      <c r="U187" s="813"/>
      <c r="V187" s="813"/>
      <c r="W187" s="813"/>
      <c r="X187" s="813"/>
      <c r="Y187" s="813"/>
      <c r="Z187" s="813"/>
      <c r="AA187" s="813"/>
      <c r="AB187" s="813"/>
      <c r="AC187" s="813"/>
      <c r="AD187" s="813"/>
      <c r="AG187">
        <f t="shared" si="197"/>
        <v>0</v>
      </c>
      <c r="AH187">
        <f t="shared" si="198"/>
        <v>0</v>
      </c>
      <c r="AI187">
        <f t="shared" si="199"/>
        <v>0</v>
      </c>
      <c r="AJ187">
        <f t="shared" si="200"/>
        <v>0</v>
      </c>
      <c r="AK187">
        <f t="shared" si="201"/>
        <v>0</v>
      </c>
      <c r="AL187">
        <f t="shared" si="202"/>
        <v>0</v>
      </c>
      <c r="AM187">
        <f t="shared" si="203"/>
        <v>0</v>
      </c>
      <c r="AN187">
        <f t="shared" si="204"/>
        <v>0</v>
      </c>
      <c r="AO187">
        <f t="shared" si="205"/>
        <v>0</v>
      </c>
      <c r="AP187">
        <f t="shared" si="206"/>
        <v>0</v>
      </c>
      <c r="AQ187">
        <f t="shared" si="207"/>
        <v>0</v>
      </c>
      <c r="AR187">
        <f t="shared" si="208"/>
        <v>0</v>
      </c>
      <c r="AS187">
        <f t="shared" si="209"/>
        <v>0</v>
      </c>
      <c r="AT187">
        <f t="shared" si="210"/>
        <v>0</v>
      </c>
      <c r="AU187">
        <f t="shared" si="211"/>
        <v>0</v>
      </c>
      <c r="AV187">
        <f t="shared" si="212"/>
        <v>0</v>
      </c>
      <c r="AW187">
        <f t="shared" si="213"/>
        <v>0</v>
      </c>
      <c r="AX187">
        <f t="shared" si="214"/>
        <v>0</v>
      </c>
      <c r="AY187">
        <f t="shared" si="215"/>
        <v>0</v>
      </c>
      <c r="AZ187">
        <f t="shared" si="216"/>
        <v>0</v>
      </c>
      <c r="BA187">
        <f t="shared" si="217"/>
        <v>0</v>
      </c>
      <c r="BB187">
        <f t="shared" si="218"/>
        <v>0</v>
      </c>
      <c r="BC187">
        <f t="shared" si="219"/>
        <v>0</v>
      </c>
      <c r="BD187">
        <f t="shared" si="220"/>
        <v>0</v>
      </c>
      <c r="BE187">
        <f t="shared" si="221"/>
        <v>0</v>
      </c>
      <c r="BF187">
        <f t="shared" si="222"/>
        <v>0</v>
      </c>
      <c r="BG187">
        <f t="shared" si="223"/>
        <v>0</v>
      </c>
      <c r="BH187">
        <f t="shared" si="224"/>
        <v>0</v>
      </c>
      <c r="BI187">
        <f t="shared" si="225"/>
        <v>0</v>
      </c>
      <c r="BJ187">
        <f t="shared" si="226"/>
        <v>0</v>
      </c>
      <c r="BK187">
        <f t="shared" si="227"/>
        <v>0</v>
      </c>
      <c r="BL187">
        <f t="shared" si="228"/>
        <v>0</v>
      </c>
      <c r="BM187">
        <f t="shared" si="229"/>
        <v>0</v>
      </c>
      <c r="BN187">
        <f t="shared" si="230"/>
        <v>0</v>
      </c>
      <c r="BO187">
        <f t="shared" si="231"/>
        <v>0</v>
      </c>
      <c r="BP187">
        <f t="shared" si="232"/>
        <v>0</v>
      </c>
      <c r="BQ187">
        <f t="shared" si="233"/>
        <v>0</v>
      </c>
      <c r="BR187">
        <f t="shared" si="234"/>
        <v>0</v>
      </c>
      <c r="BS187">
        <f t="shared" si="235"/>
        <v>0</v>
      </c>
      <c r="BT187">
        <f t="shared" si="236"/>
        <v>0</v>
      </c>
      <c r="BU187" s="293">
        <f t="shared" si="237"/>
        <v>0</v>
      </c>
      <c r="BV187" s="294" t="str">
        <f>IF(BU187=0,"",
IF(SUM($BU$162:BU187)=1,BW187,
IF($BU$283&gt;SUM($BU$162:BU187),_xlfn.CONCAT(", ",BW187),
IF($BU$283=SUM($BU$162:BU187),_xlfn.CONCAT(" y ",BW187)))))</f>
        <v/>
      </c>
      <c r="BW187" s="31">
        <v>25</v>
      </c>
    </row>
    <row r="188" spans="1:75" ht="15" customHeight="1">
      <c r="A188" s="64"/>
      <c r="B188" s="11"/>
      <c r="C188" s="58" t="s">
        <v>5077</v>
      </c>
      <c r="D188" s="1065" t="str">
        <f>IF(CNGE_2025_M1_Secc5_Sub1!$D56="","",CNGE_2025_M1_Secc5_Sub1!$D56)</f>
        <v/>
      </c>
      <c r="E188" s="889"/>
      <c r="F188" s="889"/>
      <c r="G188" s="889"/>
      <c r="H188" s="889"/>
      <c r="I188" s="889"/>
      <c r="J188" s="890"/>
      <c r="K188" s="813"/>
      <c r="L188" s="813"/>
      <c r="M188" s="813"/>
      <c r="N188" s="813"/>
      <c r="O188" s="813"/>
      <c r="P188" s="813"/>
      <c r="Q188" s="813"/>
      <c r="R188" s="813"/>
      <c r="S188" s="813"/>
      <c r="T188" s="813"/>
      <c r="U188" s="813"/>
      <c r="V188" s="813"/>
      <c r="W188" s="813"/>
      <c r="X188" s="813"/>
      <c r="Y188" s="813"/>
      <c r="Z188" s="813"/>
      <c r="AA188" s="813"/>
      <c r="AB188" s="813"/>
      <c r="AC188" s="813"/>
      <c r="AD188" s="813"/>
      <c r="AG188">
        <f t="shared" si="197"/>
        <v>0</v>
      </c>
      <c r="AH188">
        <f t="shared" si="198"/>
        <v>0</v>
      </c>
      <c r="AI188">
        <f t="shared" si="199"/>
        <v>0</v>
      </c>
      <c r="AJ188">
        <f t="shared" si="200"/>
        <v>0</v>
      </c>
      <c r="AK188">
        <f t="shared" si="201"/>
        <v>0</v>
      </c>
      <c r="AL188">
        <f t="shared" si="202"/>
        <v>0</v>
      </c>
      <c r="AM188">
        <f t="shared" si="203"/>
        <v>0</v>
      </c>
      <c r="AN188">
        <f t="shared" si="204"/>
        <v>0</v>
      </c>
      <c r="AO188">
        <f t="shared" si="205"/>
        <v>0</v>
      </c>
      <c r="AP188">
        <f t="shared" si="206"/>
        <v>0</v>
      </c>
      <c r="AQ188">
        <f t="shared" si="207"/>
        <v>0</v>
      </c>
      <c r="AR188">
        <f t="shared" si="208"/>
        <v>0</v>
      </c>
      <c r="AS188">
        <f t="shared" si="209"/>
        <v>0</v>
      </c>
      <c r="AT188">
        <f t="shared" si="210"/>
        <v>0</v>
      </c>
      <c r="AU188">
        <f t="shared" si="211"/>
        <v>0</v>
      </c>
      <c r="AV188">
        <f t="shared" si="212"/>
        <v>0</v>
      </c>
      <c r="AW188">
        <f t="shared" si="213"/>
        <v>0</v>
      </c>
      <c r="AX188">
        <f t="shared" si="214"/>
        <v>0</v>
      </c>
      <c r="AY188">
        <f t="shared" si="215"/>
        <v>0</v>
      </c>
      <c r="AZ188">
        <f t="shared" si="216"/>
        <v>0</v>
      </c>
      <c r="BA188">
        <f t="shared" si="217"/>
        <v>0</v>
      </c>
      <c r="BB188">
        <f t="shared" si="218"/>
        <v>0</v>
      </c>
      <c r="BC188">
        <f t="shared" si="219"/>
        <v>0</v>
      </c>
      <c r="BD188">
        <f t="shared" si="220"/>
        <v>0</v>
      </c>
      <c r="BE188">
        <f t="shared" si="221"/>
        <v>0</v>
      </c>
      <c r="BF188">
        <f t="shared" si="222"/>
        <v>0</v>
      </c>
      <c r="BG188">
        <f t="shared" si="223"/>
        <v>0</v>
      </c>
      <c r="BH188">
        <f t="shared" si="224"/>
        <v>0</v>
      </c>
      <c r="BI188">
        <f t="shared" si="225"/>
        <v>0</v>
      </c>
      <c r="BJ188">
        <f t="shared" si="226"/>
        <v>0</v>
      </c>
      <c r="BK188">
        <f t="shared" si="227"/>
        <v>0</v>
      </c>
      <c r="BL188">
        <f t="shared" si="228"/>
        <v>0</v>
      </c>
      <c r="BM188">
        <f t="shared" si="229"/>
        <v>0</v>
      </c>
      <c r="BN188">
        <f t="shared" si="230"/>
        <v>0</v>
      </c>
      <c r="BO188">
        <f t="shared" si="231"/>
        <v>0</v>
      </c>
      <c r="BP188">
        <f t="shared" si="232"/>
        <v>0</v>
      </c>
      <c r="BQ188">
        <f t="shared" si="233"/>
        <v>0</v>
      </c>
      <c r="BR188">
        <f t="shared" si="234"/>
        <v>0</v>
      </c>
      <c r="BS188">
        <f t="shared" si="235"/>
        <v>0</v>
      </c>
      <c r="BT188">
        <f t="shared" si="236"/>
        <v>0</v>
      </c>
      <c r="BU188" s="293">
        <f t="shared" si="237"/>
        <v>0</v>
      </c>
      <c r="BV188" s="294" t="str">
        <f>IF(BU188=0,"",
IF(SUM($BU$162:BU188)=1,BW188,
IF($BU$283&gt;SUM($BU$162:BU188),_xlfn.CONCAT(", ",BW188),
IF($BU$283=SUM($BU$162:BU188),_xlfn.CONCAT(" y ",BW188)))))</f>
        <v/>
      </c>
      <c r="BW188" s="31">
        <v>26</v>
      </c>
    </row>
    <row r="189" spans="1:75" ht="15" customHeight="1">
      <c r="A189" s="64"/>
      <c r="B189" s="11"/>
      <c r="C189" s="58" t="s">
        <v>5078</v>
      </c>
      <c r="D189" s="1065" t="str">
        <f>IF(CNGE_2025_M1_Secc5_Sub1!$D57="","",CNGE_2025_M1_Secc5_Sub1!$D57)</f>
        <v/>
      </c>
      <c r="E189" s="889"/>
      <c r="F189" s="889"/>
      <c r="G189" s="889"/>
      <c r="H189" s="889"/>
      <c r="I189" s="889"/>
      <c r="J189" s="890"/>
      <c r="K189" s="813"/>
      <c r="L189" s="813"/>
      <c r="M189" s="813"/>
      <c r="N189" s="813"/>
      <c r="O189" s="813"/>
      <c r="P189" s="813"/>
      <c r="Q189" s="813"/>
      <c r="R189" s="813"/>
      <c r="S189" s="813"/>
      <c r="T189" s="813"/>
      <c r="U189" s="813"/>
      <c r="V189" s="813"/>
      <c r="W189" s="813"/>
      <c r="X189" s="813"/>
      <c r="Y189" s="813"/>
      <c r="Z189" s="813"/>
      <c r="AA189" s="813"/>
      <c r="AB189" s="813"/>
      <c r="AC189" s="813"/>
      <c r="AD189" s="813"/>
      <c r="AG189">
        <f t="shared" si="197"/>
        <v>0</v>
      </c>
      <c r="AH189">
        <f t="shared" si="198"/>
        <v>0</v>
      </c>
      <c r="AI189">
        <f t="shared" si="199"/>
        <v>0</v>
      </c>
      <c r="AJ189">
        <f t="shared" si="200"/>
        <v>0</v>
      </c>
      <c r="AK189">
        <f t="shared" si="201"/>
        <v>0</v>
      </c>
      <c r="AL189">
        <f t="shared" si="202"/>
        <v>0</v>
      </c>
      <c r="AM189">
        <f t="shared" si="203"/>
        <v>0</v>
      </c>
      <c r="AN189">
        <f t="shared" si="204"/>
        <v>0</v>
      </c>
      <c r="AO189">
        <f t="shared" si="205"/>
        <v>0</v>
      </c>
      <c r="AP189">
        <f t="shared" si="206"/>
        <v>0</v>
      </c>
      <c r="AQ189">
        <f t="shared" si="207"/>
        <v>0</v>
      </c>
      <c r="AR189">
        <f t="shared" si="208"/>
        <v>0</v>
      </c>
      <c r="AS189">
        <f t="shared" si="209"/>
        <v>0</v>
      </c>
      <c r="AT189">
        <f t="shared" si="210"/>
        <v>0</v>
      </c>
      <c r="AU189">
        <f t="shared" si="211"/>
        <v>0</v>
      </c>
      <c r="AV189">
        <f t="shared" si="212"/>
        <v>0</v>
      </c>
      <c r="AW189">
        <f t="shared" si="213"/>
        <v>0</v>
      </c>
      <c r="AX189">
        <f t="shared" si="214"/>
        <v>0</v>
      </c>
      <c r="AY189">
        <f t="shared" si="215"/>
        <v>0</v>
      </c>
      <c r="AZ189">
        <f t="shared" si="216"/>
        <v>0</v>
      </c>
      <c r="BA189">
        <f t="shared" si="217"/>
        <v>0</v>
      </c>
      <c r="BB189">
        <f t="shared" si="218"/>
        <v>0</v>
      </c>
      <c r="BC189">
        <f t="shared" si="219"/>
        <v>0</v>
      </c>
      <c r="BD189">
        <f t="shared" si="220"/>
        <v>0</v>
      </c>
      <c r="BE189">
        <f t="shared" si="221"/>
        <v>0</v>
      </c>
      <c r="BF189">
        <f t="shared" si="222"/>
        <v>0</v>
      </c>
      <c r="BG189">
        <f t="shared" si="223"/>
        <v>0</v>
      </c>
      <c r="BH189">
        <f t="shared" si="224"/>
        <v>0</v>
      </c>
      <c r="BI189">
        <f t="shared" si="225"/>
        <v>0</v>
      </c>
      <c r="BJ189">
        <f t="shared" si="226"/>
        <v>0</v>
      </c>
      <c r="BK189">
        <f t="shared" si="227"/>
        <v>0</v>
      </c>
      <c r="BL189">
        <f t="shared" si="228"/>
        <v>0</v>
      </c>
      <c r="BM189">
        <f t="shared" si="229"/>
        <v>0</v>
      </c>
      <c r="BN189">
        <f t="shared" si="230"/>
        <v>0</v>
      </c>
      <c r="BO189">
        <f t="shared" si="231"/>
        <v>0</v>
      </c>
      <c r="BP189">
        <f t="shared" si="232"/>
        <v>0</v>
      </c>
      <c r="BQ189">
        <f t="shared" si="233"/>
        <v>0</v>
      </c>
      <c r="BR189">
        <f t="shared" si="234"/>
        <v>0</v>
      </c>
      <c r="BS189">
        <f t="shared" si="235"/>
        <v>0</v>
      </c>
      <c r="BT189">
        <f t="shared" si="236"/>
        <v>0</v>
      </c>
      <c r="BU189" s="293">
        <f t="shared" si="237"/>
        <v>0</v>
      </c>
      <c r="BV189" s="294" t="str">
        <f>IF(BU189=0,"",
IF(SUM($BU$162:BU189)=1,BW189,
IF($BU$283&gt;SUM($BU$162:BU189),_xlfn.CONCAT(", ",BW189),
IF($BU$283=SUM($BU$162:BU189),_xlfn.CONCAT(" y ",BW189)))))</f>
        <v/>
      </c>
      <c r="BW189" s="31">
        <v>27</v>
      </c>
    </row>
    <row r="190" spans="1:75" ht="15" customHeight="1">
      <c r="A190" s="64"/>
      <c r="B190" s="11"/>
      <c r="C190" s="58" t="s">
        <v>5079</v>
      </c>
      <c r="D190" s="1065" t="str">
        <f>IF(CNGE_2025_M1_Secc5_Sub1!$D58="","",CNGE_2025_M1_Secc5_Sub1!$D58)</f>
        <v/>
      </c>
      <c r="E190" s="889"/>
      <c r="F190" s="889"/>
      <c r="G190" s="889"/>
      <c r="H190" s="889"/>
      <c r="I190" s="889"/>
      <c r="J190" s="890"/>
      <c r="K190" s="813"/>
      <c r="L190" s="813"/>
      <c r="M190" s="813"/>
      <c r="N190" s="813"/>
      <c r="O190" s="813"/>
      <c r="P190" s="813"/>
      <c r="Q190" s="813"/>
      <c r="R190" s="813"/>
      <c r="S190" s="813"/>
      <c r="T190" s="813"/>
      <c r="U190" s="813"/>
      <c r="V190" s="813"/>
      <c r="W190" s="813"/>
      <c r="X190" s="813"/>
      <c r="Y190" s="813"/>
      <c r="Z190" s="813"/>
      <c r="AA190" s="813"/>
      <c r="AB190" s="813"/>
      <c r="AC190" s="813"/>
      <c r="AD190" s="813"/>
      <c r="AG190">
        <f t="shared" si="197"/>
        <v>0</v>
      </c>
      <c r="AH190">
        <f t="shared" si="198"/>
        <v>0</v>
      </c>
      <c r="AI190">
        <f t="shared" si="199"/>
        <v>0</v>
      </c>
      <c r="AJ190">
        <f t="shared" si="200"/>
        <v>0</v>
      </c>
      <c r="AK190">
        <f t="shared" si="201"/>
        <v>0</v>
      </c>
      <c r="AL190">
        <f t="shared" si="202"/>
        <v>0</v>
      </c>
      <c r="AM190">
        <f t="shared" si="203"/>
        <v>0</v>
      </c>
      <c r="AN190">
        <f t="shared" si="204"/>
        <v>0</v>
      </c>
      <c r="AO190">
        <f t="shared" si="205"/>
        <v>0</v>
      </c>
      <c r="AP190">
        <f t="shared" si="206"/>
        <v>0</v>
      </c>
      <c r="AQ190">
        <f t="shared" si="207"/>
        <v>0</v>
      </c>
      <c r="AR190">
        <f t="shared" si="208"/>
        <v>0</v>
      </c>
      <c r="AS190">
        <f t="shared" si="209"/>
        <v>0</v>
      </c>
      <c r="AT190">
        <f t="shared" si="210"/>
        <v>0</v>
      </c>
      <c r="AU190">
        <f t="shared" si="211"/>
        <v>0</v>
      </c>
      <c r="AV190">
        <f t="shared" si="212"/>
        <v>0</v>
      </c>
      <c r="AW190">
        <f t="shared" si="213"/>
        <v>0</v>
      </c>
      <c r="AX190">
        <f t="shared" si="214"/>
        <v>0</v>
      </c>
      <c r="AY190">
        <f t="shared" si="215"/>
        <v>0</v>
      </c>
      <c r="AZ190">
        <f t="shared" si="216"/>
        <v>0</v>
      </c>
      <c r="BA190">
        <f t="shared" si="217"/>
        <v>0</v>
      </c>
      <c r="BB190">
        <f t="shared" si="218"/>
        <v>0</v>
      </c>
      <c r="BC190">
        <f t="shared" si="219"/>
        <v>0</v>
      </c>
      <c r="BD190">
        <f t="shared" si="220"/>
        <v>0</v>
      </c>
      <c r="BE190">
        <f t="shared" si="221"/>
        <v>0</v>
      </c>
      <c r="BF190">
        <f t="shared" si="222"/>
        <v>0</v>
      </c>
      <c r="BG190">
        <f t="shared" si="223"/>
        <v>0</v>
      </c>
      <c r="BH190">
        <f t="shared" si="224"/>
        <v>0</v>
      </c>
      <c r="BI190">
        <f t="shared" si="225"/>
        <v>0</v>
      </c>
      <c r="BJ190">
        <f t="shared" si="226"/>
        <v>0</v>
      </c>
      <c r="BK190">
        <f t="shared" si="227"/>
        <v>0</v>
      </c>
      <c r="BL190">
        <f t="shared" si="228"/>
        <v>0</v>
      </c>
      <c r="BM190">
        <f t="shared" si="229"/>
        <v>0</v>
      </c>
      <c r="BN190">
        <f t="shared" si="230"/>
        <v>0</v>
      </c>
      <c r="BO190">
        <f t="shared" si="231"/>
        <v>0</v>
      </c>
      <c r="BP190">
        <f t="shared" si="232"/>
        <v>0</v>
      </c>
      <c r="BQ190">
        <f t="shared" si="233"/>
        <v>0</v>
      </c>
      <c r="BR190">
        <f t="shared" si="234"/>
        <v>0</v>
      </c>
      <c r="BS190">
        <f t="shared" si="235"/>
        <v>0</v>
      </c>
      <c r="BT190">
        <f t="shared" si="236"/>
        <v>0</v>
      </c>
      <c r="BU190" s="293">
        <f t="shared" si="237"/>
        <v>0</v>
      </c>
      <c r="BV190" s="294" t="str">
        <f>IF(BU190=0,"",
IF(SUM($BU$162:BU190)=1,BW190,
IF($BU$283&gt;SUM($BU$162:BU190),_xlfn.CONCAT(", ",BW190),
IF($BU$283=SUM($BU$162:BU190),_xlfn.CONCAT(" y ",BW190)))))</f>
        <v/>
      </c>
      <c r="BW190" s="31">
        <v>28</v>
      </c>
    </row>
    <row r="191" spans="1:75" ht="15" customHeight="1">
      <c r="A191" s="64"/>
      <c r="B191" s="11"/>
      <c r="C191" s="58" t="s">
        <v>5080</v>
      </c>
      <c r="D191" s="1065" t="str">
        <f>IF(CNGE_2025_M1_Secc5_Sub1!$D59="","",CNGE_2025_M1_Secc5_Sub1!$D59)</f>
        <v/>
      </c>
      <c r="E191" s="889"/>
      <c r="F191" s="889"/>
      <c r="G191" s="889"/>
      <c r="H191" s="889"/>
      <c r="I191" s="889"/>
      <c r="J191" s="890"/>
      <c r="K191" s="813"/>
      <c r="L191" s="813"/>
      <c r="M191" s="813"/>
      <c r="N191" s="813"/>
      <c r="O191" s="813"/>
      <c r="P191" s="813"/>
      <c r="Q191" s="813"/>
      <c r="R191" s="813"/>
      <c r="S191" s="813"/>
      <c r="T191" s="813"/>
      <c r="U191" s="813"/>
      <c r="V191" s="813"/>
      <c r="W191" s="813"/>
      <c r="X191" s="813"/>
      <c r="Y191" s="813"/>
      <c r="Z191" s="813"/>
      <c r="AA191" s="813"/>
      <c r="AB191" s="813"/>
      <c r="AC191" s="813"/>
      <c r="AD191" s="813"/>
      <c r="AG191">
        <f t="shared" si="197"/>
        <v>0</v>
      </c>
      <c r="AH191">
        <f t="shared" si="198"/>
        <v>0</v>
      </c>
      <c r="AI191">
        <f t="shared" si="199"/>
        <v>0</v>
      </c>
      <c r="AJ191">
        <f t="shared" si="200"/>
        <v>0</v>
      </c>
      <c r="AK191">
        <f t="shared" si="201"/>
        <v>0</v>
      </c>
      <c r="AL191">
        <f t="shared" si="202"/>
        <v>0</v>
      </c>
      <c r="AM191">
        <f t="shared" si="203"/>
        <v>0</v>
      </c>
      <c r="AN191">
        <f t="shared" si="204"/>
        <v>0</v>
      </c>
      <c r="AO191">
        <f t="shared" si="205"/>
        <v>0</v>
      </c>
      <c r="AP191">
        <f t="shared" si="206"/>
        <v>0</v>
      </c>
      <c r="AQ191">
        <f t="shared" si="207"/>
        <v>0</v>
      </c>
      <c r="AR191">
        <f t="shared" si="208"/>
        <v>0</v>
      </c>
      <c r="AS191">
        <f t="shared" si="209"/>
        <v>0</v>
      </c>
      <c r="AT191">
        <f t="shared" si="210"/>
        <v>0</v>
      </c>
      <c r="AU191">
        <f t="shared" si="211"/>
        <v>0</v>
      </c>
      <c r="AV191">
        <f t="shared" si="212"/>
        <v>0</v>
      </c>
      <c r="AW191">
        <f t="shared" si="213"/>
        <v>0</v>
      </c>
      <c r="AX191">
        <f t="shared" si="214"/>
        <v>0</v>
      </c>
      <c r="AY191">
        <f t="shared" si="215"/>
        <v>0</v>
      </c>
      <c r="AZ191">
        <f t="shared" si="216"/>
        <v>0</v>
      </c>
      <c r="BA191">
        <f t="shared" si="217"/>
        <v>0</v>
      </c>
      <c r="BB191">
        <f t="shared" si="218"/>
        <v>0</v>
      </c>
      <c r="BC191">
        <f t="shared" si="219"/>
        <v>0</v>
      </c>
      <c r="BD191">
        <f t="shared" si="220"/>
        <v>0</v>
      </c>
      <c r="BE191">
        <f t="shared" si="221"/>
        <v>0</v>
      </c>
      <c r="BF191">
        <f t="shared" si="222"/>
        <v>0</v>
      </c>
      <c r="BG191">
        <f t="shared" si="223"/>
        <v>0</v>
      </c>
      <c r="BH191">
        <f t="shared" si="224"/>
        <v>0</v>
      </c>
      <c r="BI191">
        <f t="shared" si="225"/>
        <v>0</v>
      </c>
      <c r="BJ191">
        <f t="shared" si="226"/>
        <v>0</v>
      </c>
      <c r="BK191">
        <f t="shared" si="227"/>
        <v>0</v>
      </c>
      <c r="BL191">
        <f t="shared" si="228"/>
        <v>0</v>
      </c>
      <c r="BM191">
        <f t="shared" si="229"/>
        <v>0</v>
      </c>
      <c r="BN191">
        <f t="shared" si="230"/>
        <v>0</v>
      </c>
      <c r="BO191">
        <f t="shared" si="231"/>
        <v>0</v>
      </c>
      <c r="BP191">
        <f t="shared" si="232"/>
        <v>0</v>
      </c>
      <c r="BQ191">
        <f t="shared" si="233"/>
        <v>0</v>
      </c>
      <c r="BR191">
        <f t="shared" si="234"/>
        <v>0</v>
      </c>
      <c r="BS191">
        <f t="shared" si="235"/>
        <v>0</v>
      </c>
      <c r="BT191">
        <f t="shared" si="236"/>
        <v>0</v>
      </c>
      <c r="BU191" s="293">
        <f t="shared" si="237"/>
        <v>0</v>
      </c>
      <c r="BV191" s="294" t="str">
        <f>IF(BU191=0,"",
IF(SUM($BU$162:BU191)=1,BW191,
IF($BU$283&gt;SUM($BU$162:BU191),_xlfn.CONCAT(", ",BW191),
IF($BU$283=SUM($BU$162:BU191),_xlfn.CONCAT(" y ",BW191)))))</f>
        <v/>
      </c>
      <c r="BW191" s="31">
        <v>29</v>
      </c>
    </row>
    <row r="192" spans="1:75" ht="15" customHeight="1">
      <c r="A192" s="64"/>
      <c r="B192" s="11"/>
      <c r="C192" s="58" t="s">
        <v>5081</v>
      </c>
      <c r="D192" s="1065" t="str">
        <f>IF(CNGE_2025_M1_Secc5_Sub1!$D60="","",CNGE_2025_M1_Secc5_Sub1!$D60)</f>
        <v/>
      </c>
      <c r="E192" s="889"/>
      <c r="F192" s="889"/>
      <c r="G192" s="889"/>
      <c r="H192" s="889"/>
      <c r="I192" s="889"/>
      <c r="J192" s="890"/>
      <c r="K192" s="813"/>
      <c r="L192" s="813"/>
      <c r="M192" s="813"/>
      <c r="N192" s="813"/>
      <c r="O192" s="813"/>
      <c r="P192" s="813"/>
      <c r="Q192" s="813"/>
      <c r="R192" s="813"/>
      <c r="S192" s="813"/>
      <c r="T192" s="813"/>
      <c r="U192" s="813"/>
      <c r="V192" s="813"/>
      <c r="W192" s="813"/>
      <c r="X192" s="813"/>
      <c r="Y192" s="813"/>
      <c r="Z192" s="813"/>
      <c r="AA192" s="813"/>
      <c r="AB192" s="813"/>
      <c r="AC192" s="813"/>
      <c r="AD192" s="813"/>
      <c r="AG192">
        <f t="shared" si="197"/>
        <v>0</v>
      </c>
      <c r="AH192">
        <f t="shared" si="198"/>
        <v>0</v>
      </c>
      <c r="AI192">
        <f t="shared" si="199"/>
        <v>0</v>
      </c>
      <c r="AJ192">
        <f t="shared" si="200"/>
        <v>0</v>
      </c>
      <c r="AK192">
        <f t="shared" si="201"/>
        <v>0</v>
      </c>
      <c r="AL192">
        <f t="shared" si="202"/>
        <v>0</v>
      </c>
      <c r="AM192">
        <f t="shared" si="203"/>
        <v>0</v>
      </c>
      <c r="AN192">
        <f t="shared" si="204"/>
        <v>0</v>
      </c>
      <c r="AO192">
        <f t="shared" si="205"/>
        <v>0</v>
      </c>
      <c r="AP192">
        <f t="shared" si="206"/>
        <v>0</v>
      </c>
      <c r="AQ192">
        <f t="shared" si="207"/>
        <v>0</v>
      </c>
      <c r="AR192">
        <f t="shared" si="208"/>
        <v>0</v>
      </c>
      <c r="AS192">
        <f t="shared" si="209"/>
        <v>0</v>
      </c>
      <c r="AT192">
        <f t="shared" si="210"/>
        <v>0</v>
      </c>
      <c r="AU192">
        <f t="shared" si="211"/>
        <v>0</v>
      </c>
      <c r="AV192">
        <f t="shared" si="212"/>
        <v>0</v>
      </c>
      <c r="AW192">
        <f t="shared" si="213"/>
        <v>0</v>
      </c>
      <c r="AX192">
        <f t="shared" si="214"/>
        <v>0</v>
      </c>
      <c r="AY192">
        <f t="shared" si="215"/>
        <v>0</v>
      </c>
      <c r="AZ192">
        <f t="shared" si="216"/>
        <v>0</v>
      </c>
      <c r="BA192">
        <f t="shared" si="217"/>
        <v>0</v>
      </c>
      <c r="BB192">
        <f t="shared" si="218"/>
        <v>0</v>
      </c>
      <c r="BC192">
        <f t="shared" si="219"/>
        <v>0</v>
      </c>
      <c r="BD192">
        <f t="shared" si="220"/>
        <v>0</v>
      </c>
      <c r="BE192">
        <f t="shared" si="221"/>
        <v>0</v>
      </c>
      <c r="BF192">
        <f t="shared" si="222"/>
        <v>0</v>
      </c>
      <c r="BG192">
        <f t="shared" si="223"/>
        <v>0</v>
      </c>
      <c r="BH192">
        <f t="shared" si="224"/>
        <v>0</v>
      </c>
      <c r="BI192">
        <f t="shared" si="225"/>
        <v>0</v>
      </c>
      <c r="BJ192">
        <f t="shared" si="226"/>
        <v>0</v>
      </c>
      <c r="BK192">
        <f t="shared" si="227"/>
        <v>0</v>
      </c>
      <c r="BL192">
        <f t="shared" si="228"/>
        <v>0</v>
      </c>
      <c r="BM192">
        <f t="shared" si="229"/>
        <v>0</v>
      </c>
      <c r="BN192">
        <f t="shared" si="230"/>
        <v>0</v>
      </c>
      <c r="BO192">
        <f t="shared" si="231"/>
        <v>0</v>
      </c>
      <c r="BP192">
        <f t="shared" si="232"/>
        <v>0</v>
      </c>
      <c r="BQ192">
        <f t="shared" si="233"/>
        <v>0</v>
      </c>
      <c r="BR192">
        <f t="shared" si="234"/>
        <v>0</v>
      </c>
      <c r="BS192">
        <f t="shared" si="235"/>
        <v>0</v>
      </c>
      <c r="BT192">
        <f t="shared" si="236"/>
        <v>0</v>
      </c>
      <c r="BU192" s="293">
        <f t="shared" si="237"/>
        <v>0</v>
      </c>
      <c r="BV192" s="294" t="str">
        <f>IF(BU192=0,"",
IF(SUM($BU$162:BU192)=1,BW192,
IF($BU$283&gt;SUM($BU$162:BU192),_xlfn.CONCAT(", ",BW192),
IF($BU$283=SUM($BU$162:BU192),_xlfn.CONCAT(" y ",BW192)))))</f>
        <v/>
      </c>
      <c r="BW192" s="31">
        <v>30</v>
      </c>
    </row>
    <row r="193" spans="1:75" ht="15" customHeight="1">
      <c r="A193" s="64"/>
      <c r="B193" s="11"/>
      <c r="C193" s="58" t="s">
        <v>5082</v>
      </c>
      <c r="D193" s="1065" t="str">
        <f>IF(CNGE_2025_M1_Secc5_Sub1!$D61="","",CNGE_2025_M1_Secc5_Sub1!$D61)</f>
        <v/>
      </c>
      <c r="E193" s="889"/>
      <c r="F193" s="889"/>
      <c r="G193" s="889"/>
      <c r="H193" s="889"/>
      <c r="I193" s="889"/>
      <c r="J193" s="890"/>
      <c r="K193" s="813"/>
      <c r="L193" s="813"/>
      <c r="M193" s="813"/>
      <c r="N193" s="813"/>
      <c r="O193" s="813"/>
      <c r="P193" s="813"/>
      <c r="Q193" s="813"/>
      <c r="R193" s="813"/>
      <c r="S193" s="813"/>
      <c r="T193" s="813"/>
      <c r="U193" s="813"/>
      <c r="V193" s="813"/>
      <c r="W193" s="813"/>
      <c r="X193" s="813"/>
      <c r="Y193" s="813"/>
      <c r="Z193" s="813"/>
      <c r="AA193" s="813"/>
      <c r="AB193" s="813"/>
      <c r="AC193" s="813"/>
      <c r="AD193" s="813"/>
      <c r="AG193">
        <f t="shared" si="197"/>
        <v>0</v>
      </c>
      <c r="AH193">
        <f t="shared" si="198"/>
        <v>0</v>
      </c>
      <c r="AI193">
        <f t="shared" si="199"/>
        <v>0</v>
      </c>
      <c r="AJ193">
        <f t="shared" si="200"/>
        <v>0</v>
      </c>
      <c r="AK193">
        <f t="shared" si="201"/>
        <v>0</v>
      </c>
      <c r="AL193">
        <f t="shared" si="202"/>
        <v>0</v>
      </c>
      <c r="AM193">
        <f t="shared" si="203"/>
        <v>0</v>
      </c>
      <c r="AN193">
        <f t="shared" si="204"/>
        <v>0</v>
      </c>
      <c r="AO193">
        <f t="shared" si="205"/>
        <v>0</v>
      </c>
      <c r="AP193">
        <f t="shared" si="206"/>
        <v>0</v>
      </c>
      <c r="AQ193">
        <f t="shared" si="207"/>
        <v>0</v>
      </c>
      <c r="AR193">
        <f t="shared" si="208"/>
        <v>0</v>
      </c>
      <c r="AS193">
        <f t="shared" si="209"/>
        <v>0</v>
      </c>
      <c r="AT193">
        <f t="shared" si="210"/>
        <v>0</v>
      </c>
      <c r="AU193">
        <f t="shared" si="211"/>
        <v>0</v>
      </c>
      <c r="AV193">
        <f t="shared" si="212"/>
        <v>0</v>
      </c>
      <c r="AW193">
        <f t="shared" si="213"/>
        <v>0</v>
      </c>
      <c r="AX193">
        <f t="shared" si="214"/>
        <v>0</v>
      </c>
      <c r="AY193">
        <f t="shared" si="215"/>
        <v>0</v>
      </c>
      <c r="AZ193">
        <f t="shared" si="216"/>
        <v>0</v>
      </c>
      <c r="BA193">
        <f t="shared" si="217"/>
        <v>0</v>
      </c>
      <c r="BB193">
        <f t="shared" si="218"/>
        <v>0</v>
      </c>
      <c r="BC193">
        <f t="shared" si="219"/>
        <v>0</v>
      </c>
      <c r="BD193">
        <f t="shared" si="220"/>
        <v>0</v>
      </c>
      <c r="BE193">
        <f t="shared" si="221"/>
        <v>0</v>
      </c>
      <c r="BF193">
        <f t="shared" si="222"/>
        <v>0</v>
      </c>
      <c r="BG193">
        <f t="shared" si="223"/>
        <v>0</v>
      </c>
      <c r="BH193">
        <f t="shared" si="224"/>
        <v>0</v>
      </c>
      <c r="BI193">
        <f t="shared" si="225"/>
        <v>0</v>
      </c>
      <c r="BJ193">
        <f t="shared" si="226"/>
        <v>0</v>
      </c>
      <c r="BK193">
        <f t="shared" si="227"/>
        <v>0</v>
      </c>
      <c r="BL193">
        <f t="shared" si="228"/>
        <v>0</v>
      </c>
      <c r="BM193">
        <f t="shared" si="229"/>
        <v>0</v>
      </c>
      <c r="BN193">
        <f t="shared" si="230"/>
        <v>0</v>
      </c>
      <c r="BO193">
        <f t="shared" si="231"/>
        <v>0</v>
      </c>
      <c r="BP193">
        <f t="shared" si="232"/>
        <v>0</v>
      </c>
      <c r="BQ193">
        <f t="shared" si="233"/>
        <v>0</v>
      </c>
      <c r="BR193">
        <f t="shared" si="234"/>
        <v>0</v>
      </c>
      <c r="BS193">
        <f t="shared" si="235"/>
        <v>0</v>
      </c>
      <c r="BT193">
        <f t="shared" si="236"/>
        <v>0</v>
      </c>
      <c r="BU193" s="293">
        <f t="shared" si="237"/>
        <v>0</v>
      </c>
      <c r="BV193" s="294" t="str">
        <f>IF(BU193=0,"",
IF(SUM($BU$162:BU193)=1,BW193,
IF($BU$283&gt;SUM($BU$162:BU193),_xlfn.CONCAT(", ",BW193),
IF($BU$283=SUM($BU$162:BU193),_xlfn.CONCAT(" y ",BW193)))))</f>
        <v/>
      </c>
      <c r="BW193" s="31">
        <v>31</v>
      </c>
    </row>
    <row r="194" spans="1:75" ht="15" customHeight="1">
      <c r="A194" s="64"/>
      <c r="B194" s="11"/>
      <c r="C194" s="58" t="s">
        <v>5083</v>
      </c>
      <c r="D194" s="1065" t="str">
        <f>IF(CNGE_2025_M1_Secc5_Sub1!$D62="","",CNGE_2025_M1_Secc5_Sub1!$D62)</f>
        <v/>
      </c>
      <c r="E194" s="889"/>
      <c r="F194" s="889"/>
      <c r="G194" s="889"/>
      <c r="H194" s="889"/>
      <c r="I194" s="889"/>
      <c r="J194" s="890"/>
      <c r="K194" s="813"/>
      <c r="L194" s="813"/>
      <c r="M194" s="813"/>
      <c r="N194" s="813"/>
      <c r="O194" s="813"/>
      <c r="P194" s="813"/>
      <c r="Q194" s="813"/>
      <c r="R194" s="813"/>
      <c r="S194" s="813"/>
      <c r="T194" s="813"/>
      <c r="U194" s="813"/>
      <c r="V194" s="813"/>
      <c r="W194" s="813"/>
      <c r="X194" s="813"/>
      <c r="Y194" s="813"/>
      <c r="Z194" s="813"/>
      <c r="AA194" s="813"/>
      <c r="AB194" s="813"/>
      <c r="AC194" s="813"/>
      <c r="AD194" s="813"/>
      <c r="AG194">
        <f t="shared" si="197"/>
        <v>0</v>
      </c>
      <c r="AH194">
        <f t="shared" si="198"/>
        <v>0</v>
      </c>
      <c r="AI194">
        <f t="shared" si="199"/>
        <v>0</v>
      </c>
      <c r="AJ194">
        <f t="shared" si="200"/>
        <v>0</v>
      </c>
      <c r="AK194">
        <f t="shared" si="201"/>
        <v>0</v>
      </c>
      <c r="AL194">
        <f t="shared" si="202"/>
        <v>0</v>
      </c>
      <c r="AM194">
        <f t="shared" si="203"/>
        <v>0</v>
      </c>
      <c r="AN194">
        <f t="shared" si="204"/>
        <v>0</v>
      </c>
      <c r="AO194">
        <f t="shared" si="205"/>
        <v>0</v>
      </c>
      <c r="AP194">
        <f t="shared" si="206"/>
        <v>0</v>
      </c>
      <c r="AQ194">
        <f t="shared" si="207"/>
        <v>0</v>
      </c>
      <c r="AR194">
        <f t="shared" si="208"/>
        <v>0</v>
      </c>
      <c r="AS194">
        <f t="shared" si="209"/>
        <v>0</v>
      </c>
      <c r="AT194">
        <f t="shared" si="210"/>
        <v>0</v>
      </c>
      <c r="AU194">
        <f t="shared" si="211"/>
        <v>0</v>
      </c>
      <c r="AV194">
        <f t="shared" si="212"/>
        <v>0</v>
      </c>
      <c r="AW194">
        <f t="shared" si="213"/>
        <v>0</v>
      </c>
      <c r="AX194">
        <f t="shared" si="214"/>
        <v>0</v>
      </c>
      <c r="AY194">
        <f t="shared" si="215"/>
        <v>0</v>
      </c>
      <c r="AZ194">
        <f t="shared" si="216"/>
        <v>0</v>
      </c>
      <c r="BA194">
        <f t="shared" si="217"/>
        <v>0</v>
      </c>
      <c r="BB194">
        <f t="shared" si="218"/>
        <v>0</v>
      </c>
      <c r="BC194">
        <f t="shared" si="219"/>
        <v>0</v>
      </c>
      <c r="BD194">
        <f t="shared" si="220"/>
        <v>0</v>
      </c>
      <c r="BE194">
        <f t="shared" si="221"/>
        <v>0</v>
      </c>
      <c r="BF194">
        <f t="shared" si="222"/>
        <v>0</v>
      </c>
      <c r="BG194">
        <f t="shared" si="223"/>
        <v>0</v>
      </c>
      <c r="BH194">
        <f t="shared" si="224"/>
        <v>0</v>
      </c>
      <c r="BI194">
        <f t="shared" si="225"/>
        <v>0</v>
      </c>
      <c r="BJ194">
        <f t="shared" si="226"/>
        <v>0</v>
      </c>
      <c r="BK194">
        <f t="shared" si="227"/>
        <v>0</v>
      </c>
      <c r="BL194">
        <f t="shared" si="228"/>
        <v>0</v>
      </c>
      <c r="BM194">
        <f t="shared" si="229"/>
        <v>0</v>
      </c>
      <c r="BN194">
        <f t="shared" si="230"/>
        <v>0</v>
      </c>
      <c r="BO194">
        <f t="shared" si="231"/>
        <v>0</v>
      </c>
      <c r="BP194">
        <f t="shared" si="232"/>
        <v>0</v>
      </c>
      <c r="BQ194">
        <f t="shared" si="233"/>
        <v>0</v>
      </c>
      <c r="BR194">
        <f t="shared" si="234"/>
        <v>0</v>
      </c>
      <c r="BS194">
        <f t="shared" si="235"/>
        <v>0</v>
      </c>
      <c r="BT194">
        <f t="shared" si="236"/>
        <v>0</v>
      </c>
      <c r="BU194" s="293">
        <f t="shared" si="237"/>
        <v>0</v>
      </c>
      <c r="BV194" s="294" t="str">
        <f>IF(BU194=0,"",
IF(SUM($BU$162:BU194)=1,BW194,
IF($BU$283&gt;SUM($BU$162:BU194),_xlfn.CONCAT(", ",BW194),
IF($BU$283=SUM($BU$162:BU194),_xlfn.CONCAT(" y ",BW194)))))</f>
        <v/>
      </c>
      <c r="BW194" s="31">
        <v>32</v>
      </c>
    </row>
    <row r="195" spans="1:75" ht="15" customHeight="1">
      <c r="A195" s="64"/>
      <c r="B195" s="11"/>
      <c r="C195" s="58" t="s">
        <v>5084</v>
      </c>
      <c r="D195" s="1065" t="str">
        <f>IF(CNGE_2025_M1_Secc5_Sub1!$D63="","",CNGE_2025_M1_Secc5_Sub1!$D63)</f>
        <v/>
      </c>
      <c r="E195" s="889"/>
      <c r="F195" s="889"/>
      <c r="G195" s="889"/>
      <c r="H195" s="889"/>
      <c r="I195" s="889"/>
      <c r="J195" s="890"/>
      <c r="K195" s="813"/>
      <c r="L195" s="813"/>
      <c r="M195" s="813"/>
      <c r="N195" s="813"/>
      <c r="O195" s="813"/>
      <c r="P195" s="813"/>
      <c r="Q195" s="813"/>
      <c r="R195" s="813"/>
      <c r="S195" s="813"/>
      <c r="T195" s="813"/>
      <c r="U195" s="813"/>
      <c r="V195" s="813"/>
      <c r="W195" s="813"/>
      <c r="X195" s="813"/>
      <c r="Y195" s="813"/>
      <c r="Z195" s="813"/>
      <c r="AA195" s="813"/>
      <c r="AB195" s="813"/>
      <c r="AC195" s="813"/>
      <c r="AD195" s="813"/>
      <c r="AG195">
        <f t="shared" si="197"/>
        <v>0</v>
      </c>
      <c r="AH195">
        <f t="shared" si="198"/>
        <v>0</v>
      </c>
      <c r="AI195">
        <f t="shared" si="199"/>
        <v>0</v>
      </c>
      <c r="AJ195">
        <f t="shared" si="200"/>
        <v>0</v>
      </c>
      <c r="AK195">
        <f t="shared" si="201"/>
        <v>0</v>
      </c>
      <c r="AL195">
        <f t="shared" si="202"/>
        <v>0</v>
      </c>
      <c r="AM195">
        <f t="shared" si="203"/>
        <v>0</v>
      </c>
      <c r="AN195">
        <f t="shared" si="204"/>
        <v>0</v>
      </c>
      <c r="AO195">
        <f t="shared" si="205"/>
        <v>0</v>
      </c>
      <c r="AP195">
        <f t="shared" si="206"/>
        <v>0</v>
      </c>
      <c r="AQ195">
        <f t="shared" si="207"/>
        <v>0</v>
      </c>
      <c r="AR195">
        <f t="shared" si="208"/>
        <v>0</v>
      </c>
      <c r="AS195">
        <f t="shared" si="209"/>
        <v>0</v>
      </c>
      <c r="AT195">
        <f t="shared" si="210"/>
        <v>0</v>
      </c>
      <c r="AU195">
        <f t="shared" si="211"/>
        <v>0</v>
      </c>
      <c r="AV195">
        <f t="shared" si="212"/>
        <v>0</v>
      </c>
      <c r="AW195">
        <f t="shared" si="213"/>
        <v>0</v>
      </c>
      <c r="AX195">
        <f t="shared" si="214"/>
        <v>0</v>
      </c>
      <c r="AY195">
        <f t="shared" si="215"/>
        <v>0</v>
      </c>
      <c r="AZ195">
        <f t="shared" si="216"/>
        <v>0</v>
      </c>
      <c r="BA195">
        <f t="shared" si="217"/>
        <v>0</v>
      </c>
      <c r="BB195">
        <f t="shared" si="218"/>
        <v>0</v>
      </c>
      <c r="BC195">
        <f t="shared" si="219"/>
        <v>0</v>
      </c>
      <c r="BD195">
        <f t="shared" si="220"/>
        <v>0</v>
      </c>
      <c r="BE195">
        <f t="shared" si="221"/>
        <v>0</v>
      </c>
      <c r="BF195">
        <f t="shared" si="222"/>
        <v>0</v>
      </c>
      <c r="BG195">
        <f t="shared" si="223"/>
        <v>0</v>
      </c>
      <c r="BH195">
        <f t="shared" si="224"/>
        <v>0</v>
      </c>
      <c r="BI195">
        <f t="shared" si="225"/>
        <v>0</v>
      </c>
      <c r="BJ195">
        <f t="shared" si="226"/>
        <v>0</v>
      </c>
      <c r="BK195">
        <f t="shared" si="227"/>
        <v>0</v>
      </c>
      <c r="BL195">
        <f t="shared" si="228"/>
        <v>0</v>
      </c>
      <c r="BM195">
        <f t="shared" si="229"/>
        <v>0</v>
      </c>
      <c r="BN195">
        <f t="shared" si="230"/>
        <v>0</v>
      </c>
      <c r="BO195">
        <f t="shared" si="231"/>
        <v>0</v>
      </c>
      <c r="BP195">
        <f t="shared" si="232"/>
        <v>0</v>
      </c>
      <c r="BQ195">
        <f t="shared" si="233"/>
        <v>0</v>
      </c>
      <c r="BR195">
        <f t="shared" si="234"/>
        <v>0</v>
      </c>
      <c r="BS195">
        <f t="shared" si="235"/>
        <v>0</v>
      </c>
      <c r="BT195">
        <f t="shared" si="236"/>
        <v>0</v>
      </c>
      <c r="BU195" s="293">
        <f t="shared" si="237"/>
        <v>0</v>
      </c>
      <c r="BV195" s="294" t="str">
        <f>IF(BU195=0,"",
IF(SUM($BU$162:BU195)=1,BW195,
IF($BU$283&gt;SUM($BU$162:BU195),_xlfn.CONCAT(", ",BW195),
IF($BU$283=SUM($BU$162:BU195),_xlfn.CONCAT(" y ",BW195)))))</f>
        <v/>
      </c>
      <c r="BW195" s="31">
        <v>33</v>
      </c>
    </row>
    <row r="196" spans="1:75" ht="15" customHeight="1">
      <c r="A196" s="64"/>
      <c r="B196" s="11"/>
      <c r="C196" s="58" t="s">
        <v>5085</v>
      </c>
      <c r="D196" s="1065" t="str">
        <f>IF(CNGE_2025_M1_Secc5_Sub1!$D64="","",CNGE_2025_M1_Secc5_Sub1!$D64)</f>
        <v/>
      </c>
      <c r="E196" s="889"/>
      <c r="F196" s="889"/>
      <c r="G196" s="889"/>
      <c r="H196" s="889"/>
      <c r="I196" s="889"/>
      <c r="J196" s="890"/>
      <c r="K196" s="813"/>
      <c r="L196" s="813"/>
      <c r="M196" s="813"/>
      <c r="N196" s="813"/>
      <c r="O196" s="813"/>
      <c r="P196" s="813"/>
      <c r="Q196" s="813"/>
      <c r="R196" s="813"/>
      <c r="S196" s="813"/>
      <c r="T196" s="813"/>
      <c r="U196" s="813"/>
      <c r="V196" s="813"/>
      <c r="W196" s="813"/>
      <c r="X196" s="813"/>
      <c r="Y196" s="813"/>
      <c r="Z196" s="813"/>
      <c r="AA196" s="813"/>
      <c r="AB196" s="813"/>
      <c r="AC196" s="813"/>
      <c r="AD196" s="813"/>
      <c r="AG196">
        <f t="shared" si="197"/>
        <v>0</v>
      </c>
      <c r="AH196">
        <f t="shared" si="198"/>
        <v>0</v>
      </c>
      <c r="AI196">
        <f t="shared" si="199"/>
        <v>0</v>
      </c>
      <c r="AJ196">
        <f t="shared" si="200"/>
        <v>0</v>
      </c>
      <c r="AK196">
        <f t="shared" si="201"/>
        <v>0</v>
      </c>
      <c r="AL196">
        <f t="shared" si="202"/>
        <v>0</v>
      </c>
      <c r="AM196">
        <f t="shared" si="203"/>
        <v>0</v>
      </c>
      <c r="AN196">
        <f t="shared" si="204"/>
        <v>0</v>
      </c>
      <c r="AO196">
        <f t="shared" si="205"/>
        <v>0</v>
      </c>
      <c r="AP196">
        <f t="shared" si="206"/>
        <v>0</v>
      </c>
      <c r="AQ196">
        <f t="shared" si="207"/>
        <v>0</v>
      </c>
      <c r="AR196">
        <f t="shared" si="208"/>
        <v>0</v>
      </c>
      <c r="AS196">
        <f t="shared" si="209"/>
        <v>0</v>
      </c>
      <c r="AT196">
        <f t="shared" si="210"/>
        <v>0</v>
      </c>
      <c r="AU196">
        <f t="shared" si="211"/>
        <v>0</v>
      </c>
      <c r="AV196">
        <f t="shared" si="212"/>
        <v>0</v>
      </c>
      <c r="AW196">
        <f t="shared" si="213"/>
        <v>0</v>
      </c>
      <c r="AX196">
        <f t="shared" si="214"/>
        <v>0</v>
      </c>
      <c r="AY196">
        <f t="shared" si="215"/>
        <v>0</v>
      </c>
      <c r="AZ196">
        <f t="shared" si="216"/>
        <v>0</v>
      </c>
      <c r="BA196">
        <f t="shared" si="217"/>
        <v>0</v>
      </c>
      <c r="BB196">
        <f t="shared" si="218"/>
        <v>0</v>
      </c>
      <c r="BC196">
        <f t="shared" si="219"/>
        <v>0</v>
      </c>
      <c r="BD196">
        <f t="shared" si="220"/>
        <v>0</v>
      </c>
      <c r="BE196">
        <f t="shared" si="221"/>
        <v>0</v>
      </c>
      <c r="BF196">
        <f t="shared" si="222"/>
        <v>0</v>
      </c>
      <c r="BG196">
        <f t="shared" si="223"/>
        <v>0</v>
      </c>
      <c r="BH196">
        <f t="shared" si="224"/>
        <v>0</v>
      </c>
      <c r="BI196">
        <f t="shared" si="225"/>
        <v>0</v>
      </c>
      <c r="BJ196">
        <f t="shared" si="226"/>
        <v>0</v>
      </c>
      <c r="BK196">
        <f t="shared" si="227"/>
        <v>0</v>
      </c>
      <c r="BL196">
        <f t="shared" si="228"/>
        <v>0</v>
      </c>
      <c r="BM196">
        <f t="shared" si="229"/>
        <v>0</v>
      </c>
      <c r="BN196">
        <f t="shared" si="230"/>
        <v>0</v>
      </c>
      <c r="BO196">
        <f t="shared" si="231"/>
        <v>0</v>
      </c>
      <c r="BP196">
        <f t="shared" si="232"/>
        <v>0</v>
      </c>
      <c r="BQ196">
        <f t="shared" si="233"/>
        <v>0</v>
      </c>
      <c r="BR196">
        <f t="shared" si="234"/>
        <v>0</v>
      </c>
      <c r="BS196">
        <f t="shared" si="235"/>
        <v>0</v>
      </c>
      <c r="BT196">
        <f t="shared" si="236"/>
        <v>0</v>
      </c>
      <c r="BU196" s="293">
        <f t="shared" si="237"/>
        <v>0</v>
      </c>
      <c r="BV196" s="294" t="str">
        <f>IF(BU196=0,"",
IF(SUM($BU$162:BU196)=1,BW196,
IF($BU$283&gt;SUM($BU$162:BU196),_xlfn.CONCAT(", ",BW196),
IF($BU$283=SUM($BU$162:BU196),_xlfn.CONCAT(" y ",BW196)))))</f>
        <v/>
      </c>
      <c r="BW196" s="31">
        <v>34</v>
      </c>
    </row>
    <row r="197" spans="1:75" ht="15" customHeight="1">
      <c r="A197" s="64"/>
      <c r="B197" s="11"/>
      <c r="C197" s="58" t="s">
        <v>5086</v>
      </c>
      <c r="D197" s="1065" t="str">
        <f>IF(CNGE_2025_M1_Secc5_Sub1!$D65="","",CNGE_2025_M1_Secc5_Sub1!$D65)</f>
        <v/>
      </c>
      <c r="E197" s="889"/>
      <c r="F197" s="889"/>
      <c r="G197" s="889"/>
      <c r="H197" s="889"/>
      <c r="I197" s="889"/>
      <c r="J197" s="890"/>
      <c r="K197" s="813"/>
      <c r="L197" s="813"/>
      <c r="M197" s="813"/>
      <c r="N197" s="813"/>
      <c r="O197" s="813"/>
      <c r="P197" s="813"/>
      <c r="Q197" s="813"/>
      <c r="R197" s="813"/>
      <c r="S197" s="813"/>
      <c r="T197" s="813"/>
      <c r="U197" s="813"/>
      <c r="V197" s="813"/>
      <c r="W197" s="813"/>
      <c r="X197" s="813"/>
      <c r="Y197" s="813"/>
      <c r="Z197" s="813"/>
      <c r="AA197" s="813"/>
      <c r="AB197" s="813"/>
      <c r="AC197" s="813"/>
      <c r="AD197" s="813"/>
      <c r="AG197">
        <f t="shared" si="197"/>
        <v>0</v>
      </c>
      <c r="AH197">
        <f t="shared" si="198"/>
        <v>0</v>
      </c>
      <c r="AI197">
        <f t="shared" si="199"/>
        <v>0</v>
      </c>
      <c r="AJ197">
        <f t="shared" si="200"/>
        <v>0</v>
      </c>
      <c r="AK197">
        <f t="shared" si="201"/>
        <v>0</v>
      </c>
      <c r="AL197">
        <f t="shared" si="202"/>
        <v>0</v>
      </c>
      <c r="AM197">
        <f t="shared" si="203"/>
        <v>0</v>
      </c>
      <c r="AN197">
        <f t="shared" si="204"/>
        <v>0</v>
      </c>
      <c r="AO197">
        <f t="shared" si="205"/>
        <v>0</v>
      </c>
      <c r="AP197">
        <f t="shared" si="206"/>
        <v>0</v>
      </c>
      <c r="AQ197">
        <f t="shared" si="207"/>
        <v>0</v>
      </c>
      <c r="AR197">
        <f t="shared" si="208"/>
        <v>0</v>
      </c>
      <c r="AS197">
        <f t="shared" si="209"/>
        <v>0</v>
      </c>
      <c r="AT197">
        <f t="shared" si="210"/>
        <v>0</v>
      </c>
      <c r="AU197">
        <f t="shared" si="211"/>
        <v>0</v>
      </c>
      <c r="AV197">
        <f t="shared" si="212"/>
        <v>0</v>
      </c>
      <c r="AW197">
        <f t="shared" si="213"/>
        <v>0</v>
      </c>
      <c r="AX197">
        <f t="shared" si="214"/>
        <v>0</v>
      </c>
      <c r="AY197">
        <f t="shared" si="215"/>
        <v>0</v>
      </c>
      <c r="AZ197">
        <f t="shared" si="216"/>
        <v>0</v>
      </c>
      <c r="BA197">
        <f t="shared" si="217"/>
        <v>0</v>
      </c>
      <c r="BB197">
        <f t="shared" si="218"/>
        <v>0</v>
      </c>
      <c r="BC197">
        <f t="shared" si="219"/>
        <v>0</v>
      </c>
      <c r="BD197">
        <f t="shared" si="220"/>
        <v>0</v>
      </c>
      <c r="BE197">
        <f t="shared" si="221"/>
        <v>0</v>
      </c>
      <c r="BF197">
        <f t="shared" si="222"/>
        <v>0</v>
      </c>
      <c r="BG197">
        <f t="shared" si="223"/>
        <v>0</v>
      </c>
      <c r="BH197">
        <f t="shared" si="224"/>
        <v>0</v>
      </c>
      <c r="BI197">
        <f t="shared" si="225"/>
        <v>0</v>
      </c>
      <c r="BJ197">
        <f t="shared" si="226"/>
        <v>0</v>
      </c>
      <c r="BK197">
        <f t="shared" si="227"/>
        <v>0</v>
      </c>
      <c r="BL197">
        <f t="shared" si="228"/>
        <v>0</v>
      </c>
      <c r="BM197">
        <f t="shared" si="229"/>
        <v>0</v>
      </c>
      <c r="BN197">
        <f t="shared" si="230"/>
        <v>0</v>
      </c>
      <c r="BO197">
        <f t="shared" si="231"/>
        <v>0</v>
      </c>
      <c r="BP197">
        <f t="shared" si="232"/>
        <v>0</v>
      </c>
      <c r="BQ197">
        <f t="shared" si="233"/>
        <v>0</v>
      </c>
      <c r="BR197">
        <f t="shared" si="234"/>
        <v>0</v>
      </c>
      <c r="BS197">
        <f t="shared" si="235"/>
        <v>0</v>
      </c>
      <c r="BT197">
        <f t="shared" si="236"/>
        <v>0</v>
      </c>
      <c r="BU197" s="293">
        <f t="shared" si="237"/>
        <v>0</v>
      </c>
      <c r="BV197" s="294" t="str">
        <f>IF(BU197=0,"",
IF(SUM($BU$162:BU197)=1,BW197,
IF($BU$283&gt;SUM($BU$162:BU197),_xlfn.CONCAT(", ",BW197),
IF($BU$283=SUM($BU$162:BU197),_xlfn.CONCAT(" y ",BW197)))))</f>
        <v/>
      </c>
      <c r="BW197" s="31">
        <v>35</v>
      </c>
    </row>
    <row r="198" spans="1:75" ht="15" customHeight="1">
      <c r="A198" s="64"/>
      <c r="B198" s="11"/>
      <c r="C198" s="58" t="s">
        <v>5155</v>
      </c>
      <c r="D198" s="1065" t="str">
        <f>IF(CNGE_2025_M1_Secc5_Sub1!$D66="","",CNGE_2025_M1_Secc5_Sub1!$D66)</f>
        <v/>
      </c>
      <c r="E198" s="889"/>
      <c r="F198" s="889"/>
      <c r="G198" s="889"/>
      <c r="H198" s="889"/>
      <c r="I198" s="889"/>
      <c r="J198" s="890"/>
      <c r="K198" s="813"/>
      <c r="L198" s="813"/>
      <c r="M198" s="813"/>
      <c r="N198" s="813"/>
      <c r="O198" s="813"/>
      <c r="P198" s="813"/>
      <c r="Q198" s="813"/>
      <c r="R198" s="813"/>
      <c r="S198" s="813"/>
      <c r="T198" s="813"/>
      <c r="U198" s="813"/>
      <c r="V198" s="813"/>
      <c r="W198" s="813"/>
      <c r="X198" s="813"/>
      <c r="Y198" s="813"/>
      <c r="Z198" s="813"/>
      <c r="AA198" s="813"/>
      <c r="AB198" s="813"/>
      <c r="AC198" s="813"/>
      <c r="AD198" s="813"/>
      <c r="AG198">
        <f t="shared" si="197"/>
        <v>0</v>
      </c>
      <c r="AH198">
        <f t="shared" si="198"/>
        <v>0</v>
      </c>
      <c r="AI198">
        <f t="shared" si="199"/>
        <v>0</v>
      </c>
      <c r="AJ198">
        <f t="shared" si="200"/>
        <v>0</v>
      </c>
      <c r="AK198">
        <f t="shared" si="201"/>
        <v>0</v>
      </c>
      <c r="AL198">
        <f t="shared" si="202"/>
        <v>0</v>
      </c>
      <c r="AM198">
        <f t="shared" si="203"/>
        <v>0</v>
      </c>
      <c r="AN198">
        <f t="shared" si="204"/>
        <v>0</v>
      </c>
      <c r="AO198">
        <f t="shared" si="205"/>
        <v>0</v>
      </c>
      <c r="AP198">
        <f t="shared" si="206"/>
        <v>0</v>
      </c>
      <c r="AQ198">
        <f t="shared" si="207"/>
        <v>0</v>
      </c>
      <c r="AR198">
        <f t="shared" si="208"/>
        <v>0</v>
      </c>
      <c r="AS198">
        <f t="shared" si="209"/>
        <v>0</v>
      </c>
      <c r="AT198">
        <f t="shared" si="210"/>
        <v>0</v>
      </c>
      <c r="AU198">
        <f t="shared" si="211"/>
        <v>0</v>
      </c>
      <c r="AV198">
        <f t="shared" si="212"/>
        <v>0</v>
      </c>
      <c r="AW198">
        <f t="shared" si="213"/>
        <v>0</v>
      </c>
      <c r="AX198">
        <f t="shared" si="214"/>
        <v>0</v>
      </c>
      <c r="AY198">
        <f t="shared" si="215"/>
        <v>0</v>
      </c>
      <c r="AZ198">
        <f t="shared" si="216"/>
        <v>0</v>
      </c>
      <c r="BA198">
        <f t="shared" si="217"/>
        <v>0</v>
      </c>
      <c r="BB198">
        <f t="shared" si="218"/>
        <v>0</v>
      </c>
      <c r="BC198">
        <f t="shared" si="219"/>
        <v>0</v>
      </c>
      <c r="BD198">
        <f t="shared" si="220"/>
        <v>0</v>
      </c>
      <c r="BE198">
        <f t="shared" si="221"/>
        <v>0</v>
      </c>
      <c r="BF198">
        <f t="shared" si="222"/>
        <v>0</v>
      </c>
      <c r="BG198">
        <f t="shared" si="223"/>
        <v>0</v>
      </c>
      <c r="BH198">
        <f t="shared" si="224"/>
        <v>0</v>
      </c>
      <c r="BI198">
        <f t="shared" si="225"/>
        <v>0</v>
      </c>
      <c r="BJ198">
        <f t="shared" si="226"/>
        <v>0</v>
      </c>
      <c r="BK198">
        <f t="shared" si="227"/>
        <v>0</v>
      </c>
      <c r="BL198">
        <f t="shared" si="228"/>
        <v>0</v>
      </c>
      <c r="BM198">
        <f t="shared" si="229"/>
        <v>0</v>
      </c>
      <c r="BN198">
        <f t="shared" si="230"/>
        <v>0</v>
      </c>
      <c r="BO198">
        <f t="shared" si="231"/>
        <v>0</v>
      </c>
      <c r="BP198">
        <f t="shared" si="232"/>
        <v>0</v>
      </c>
      <c r="BQ198">
        <f t="shared" si="233"/>
        <v>0</v>
      </c>
      <c r="BR198">
        <f t="shared" si="234"/>
        <v>0</v>
      </c>
      <c r="BS198">
        <f t="shared" si="235"/>
        <v>0</v>
      </c>
      <c r="BT198">
        <f t="shared" si="236"/>
        <v>0</v>
      </c>
      <c r="BU198" s="293">
        <f t="shared" si="237"/>
        <v>0</v>
      </c>
      <c r="BV198" s="294" t="str">
        <f>IF(BU198=0,"",
IF(SUM($BU$162:BU198)=1,BW198,
IF($BU$283&gt;SUM($BU$162:BU198),_xlfn.CONCAT(", ",BW198),
IF($BU$283=SUM($BU$162:BU198),_xlfn.CONCAT(" y ",BW198)))))</f>
        <v/>
      </c>
      <c r="BW198" s="31">
        <v>36</v>
      </c>
    </row>
    <row r="199" spans="1:75" ht="15" customHeight="1">
      <c r="A199" s="64"/>
      <c r="B199" s="11"/>
      <c r="C199" s="58" t="s">
        <v>5157</v>
      </c>
      <c r="D199" s="1065" t="str">
        <f>IF(CNGE_2025_M1_Secc5_Sub1!$D67="","",CNGE_2025_M1_Secc5_Sub1!$D67)</f>
        <v/>
      </c>
      <c r="E199" s="889"/>
      <c r="F199" s="889"/>
      <c r="G199" s="889"/>
      <c r="H199" s="889"/>
      <c r="I199" s="889"/>
      <c r="J199" s="890"/>
      <c r="K199" s="813"/>
      <c r="L199" s="813"/>
      <c r="M199" s="813"/>
      <c r="N199" s="813"/>
      <c r="O199" s="813"/>
      <c r="P199" s="813"/>
      <c r="Q199" s="813"/>
      <c r="R199" s="813"/>
      <c r="S199" s="813"/>
      <c r="T199" s="813"/>
      <c r="U199" s="813"/>
      <c r="V199" s="813"/>
      <c r="W199" s="813"/>
      <c r="X199" s="813"/>
      <c r="Y199" s="813"/>
      <c r="Z199" s="813"/>
      <c r="AA199" s="813"/>
      <c r="AB199" s="813"/>
      <c r="AC199" s="813"/>
      <c r="AD199" s="813"/>
      <c r="AG199">
        <f t="shared" si="197"/>
        <v>0</v>
      </c>
      <c r="AH199">
        <f t="shared" si="198"/>
        <v>0</v>
      </c>
      <c r="AI199">
        <f t="shared" si="199"/>
        <v>0</v>
      </c>
      <c r="AJ199">
        <f t="shared" si="200"/>
        <v>0</v>
      </c>
      <c r="AK199">
        <f t="shared" si="201"/>
        <v>0</v>
      </c>
      <c r="AL199">
        <f t="shared" si="202"/>
        <v>0</v>
      </c>
      <c r="AM199">
        <f t="shared" si="203"/>
        <v>0</v>
      </c>
      <c r="AN199">
        <f t="shared" si="204"/>
        <v>0</v>
      </c>
      <c r="AO199">
        <f t="shared" si="205"/>
        <v>0</v>
      </c>
      <c r="AP199">
        <f t="shared" si="206"/>
        <v>0</v>
      </c>
      <c r="AQ199">
        <f t="shared" si="207"/>
        <v>0</v>
      </c>
      <c r="AR199">
        <f t="shared" si="208"/>
        <v>0</v>
      </c>
      <c r="AS199">
        <f t="shared" si="209"/>
        <v>0</v>
      </c>
      <c r="AT199">
        <f t="shared" si="210"/>
        <v>0</v>
      </c>
      <c r="AU199">
        <f t="shared" si="211"/>
        <v>0</v>
      </c>
      <c r="AV199">
        <f t="shared" si="212"/>
        <v>0</v>
      </c>
      <c r="AW199">
        <f t="shared" si="213"/>
        <v>0</v>
      </c>
      <c r="AX199">
        <f t="shared" si="214"/>
        <v>0</v>
      </c>
      <c r="AY199">
        <f t="shared" si="215"/>
        <v>0</v>
      </c>
      <c r="AZ199">
        <f t="shared" si="216"/>
        <v>0</v>
      </c>
      <c r="BA199">
        <f t="shared" si="217"/>
        <v>0</v>
      </c>
      <c r="BB199">
        <f t="shared" si="218"/>
        <v>0</v>
      </c>
      <c r="BC199">
        <f t="shared" si="219"/>
        <v>0</v>
      </c>
      <c r="BD199">
        <f t="shared" si="220"/>
        <v>0</v>
      </c>
      <c r="BE199">
        <f t="shared" si="221"/>
        <v>0</v>
      </c>
      <c r="BF199">
        <f t="shared" si="222"/>
        <v>0</v>
      </c>
      <c r="BG199">
        <f t="shared" si="223"/>
        <v>0</v>
      </c>
      <c r="BH199">
        <f t="shared" si="224"/>
        <v>0</v>
      </c>
      <c r="BI199">
        <f t="shared" si="225"/>
        <v>0</v>
      </c>
      <c r="BJ199">
        <f t="shared" si="226"/>
        <v>0</v>
      </c>
      <c r="BK199">
        <f t="shared" si="227"/>
        <v>0</v>
      </c>
      <c r="BL199">
        <f t="shared" si="228"/>
        <v>0</v>
      </c>
      <c r="BM199">
        <f t="shared" si="229"/>
        <v>0</v>
      </c>
      <c r="BN199">
        <f t="shared" si="230"/>
        <v>0</v>
      </c>
      <c r="BO199">
        <f t="shared" si="231"/>
        <v>0</v>
      </c>
      <c r="BP199">
        <f t="shared" si="232"/>
        <v>0</v>
      </c>
      <c r="BQ199">
        <f t="shared" si="233"/>
        <v>0</v>
      </c>
      <c r="BR199">
        <f t="shared" si="234"/>
        <v>0</v>
      </c>
      <c r="BS199">
        <f t="shared" si="235"/>
        <v>0</v>
      </c>
      <c r="BT199">
        <f t="shared" si="236"/>
        <v>0</v>
      </c>
      <c r="BU199" s="293">
        <f t="shared" si="237"/>
        <v>0</v>
      </c>
      <c r="BV199" s="294" t="str">
        <f>IF(BU199=0,"",
IF(SUM($BU$162:BU199)=1,BW199,
IF($BU$283&gt;SUM($BU$162:BU199),_xlfn.CONCAT(", ",BW199),
IF($BU$283=SUM($BU$162:BU199),_xlfn.CONCAT(" y ",BW199)))))</f>
        <v/>
      </c>
      <c r="BW199" s="31">
        <v>37</v>
      </c>
    </row>
    <row r="200" spans="1:75" ht="15" customHeight="1">
      <c r="A200" s="64"/>
      <c r="B200" s="11"/>
      <c r="C200" s="58" t="s">
        <v>5159</v>
      </c>
      <c r="D200" s="1065" t="str">
        <f>IF(CNGE_2025_M1_Secc5_Sub1!$D68="","",CNGE_2025_M1_Secc5_Sub1!$D68)</f>
        <v/>
      </c>
      <c r="E200" s="889"/>
      <c r="F200" s="889"/>
      <c r="G200" s="889"/>
      <c r="H200" s="889"/>
      <c r="I200" s="889"/>
      <c r="J200" s="890"/>
      <c r="K200" s="813"/>
      <c r="L200" s="813"/>
      <c r="M200" s="813"/>
      <c r="N200" s="813"/>
      <c r="O200" s="813"/>
      <c r="P200" s="813"/>
      <c r="Q200" s="813"/>
      <c r="R200" s="813"/>
      <c r="S200" s="813"/>
      <c r="T200" s="813"/>
      <c r="U200" s="813"/>
      <c r="V200" s="813"/>
      <c r="W200" s="813"/>
      <c r="X200" s="813"/>
      <c r="Y200" s="813"/>
      <c r="Z200" s="813"/>
      <c r="AA200" s="813"/>
      <c r="AB200" s="813"/>
      <c r="AC200" s="813"/>
      <c r="AD200" s="813"/>
      <c r="AG200">
        <f t="shared" si="197"/>
        <v>0</v>
      </c>
      <c r="AH200">
        <f t="shared" si="198"/>
        <v>0</v>
      </c>
      <c r="AI200">
        <f t="shared" si="199"/>
        <v>0</v>
      </c>
      <c r="AJ200">
        <f t="shared" si="200"/>
        <v>0</v>
      </c>
      <c r="AK200">
        <f t="shared" si="201"/>
        <v>0</v>
      </c>
      <c r="AL200">
        <f t="shared" si="202"/>
        <v>0</v>
      </c>
      <c r="AM200">
        <f t="shared" si="203"/>
        <v>0</v>
      </c>
      <c r="AN200">
        <f t="shared" si="204"/>
        <v>0</v>
      </c>
      <c r="AO200">
        <f t="shared" si="205"/>
        <v>0</v>
      </c>
      <c r="AP200">
        <f t="shared" si="206"/>
        <v>0</v>
      </c>
      <c r="AQ200">
        <f t="shared" si="207"/>
        <v>0</v>
      </c>
      <c r="AR200">
        <f t="shared" si="208"/>
        <v>0</v>
      </c>
      <c r="AS200">
        <f t="shared" si="209"/>
        <v>0</v>
      </c>
      <c r="AT200">
        <f t="shared" si="210"/>
        <v>0</v>
      </c>
      <c r="AU200">
        <f t="shared" si="211"/>
        <v>0</v>
      </c>
      <c r="AV200">
        <f t="shared" si="212"/>
        <v>0</v>
      </c>
      <c r="AW200">
        <f t="shared" si="213"/>
        <v>0</v>
      </c>
      <c r="AX200">
        <f t="shared" si="214"/>
        <v>0</v>
      </c>
      <c r="AY200">
        <f t="shared" si="215"/>
        <v>0</v>
      </c>
      <c r="AZ200">
        <f t="shared" si="216"/>
        <v>0</v>
      </c>
      <c r="BA200">
        <f t="shared" si="217"/>
        <v>0</v>
      </c>
      <c r="BB200">
        <f t="shared" si="218"/>
        <v>0</v>
      </c>
      <c r="BC200">
        <f t="shared" si="219"/>
        <v>0</v>
      </c>
      <c r="BD200">
        <f t="shared" si="220"/>
        <v>0</v>
      </c>
      <c r="BE200">
        <f t="shared" si="221"/>
        <v>0</v>
      </c>
      <c r="BF200">
        <f t="shared" si="222"/>
        <v>0</v>
      </c>
      <c r="BG200">
        <f t="shared" si="223"/>
        <v>0</v>
      </c>
      <c r="BH200">
        <f t="shared" si="224"/>
        <v>0</v>
      </c>
      <c r="BI200">
        <f t="shared" si="225"/>
        <v>0</v>
      </c>
      <c r="BJ200">
        <f t="shared" si="226"/>
        <v>0</v>
      </c>
      <c r="BK200">
        <f t="shared" si="227"/>
        <v>0</v>
      </c>
      <c r="BL200">
        <f t="shared" si="228"/>
        <v>0</v>
      </c>
      <c r="BM200">
        <f t="shared" si="229"/>
        <v>0</v>
      </c>
      <c r="BN200">
        <f t="shared" si="230"/>
        <v>0</v>
      </c>
      <c r="BO200">
        <f t="shared" si="231"/>
        <v>0</v>
      </c>
      <c r="BP200">
        <f t="shared" si="232"/>
        <v>0</v>
      </c>
      <c r="BQ200">
        <f t="shared" si="233"/>
        <v>0</v>
      </c>
      <c r="BR200">
        <f t="shared" si="234"/>
        <v>0</v>
      </c>
      <c r="BS200">
        <f t="shared" si="235"/>
        <v>0</v>
      </c>
      <c r="BT200">
        <f t="shared" si="236"/>
        <v>0</v>
      </c>
      <c r="BU200" s="293">
        <f t="shared" si="237"/>
        <v>0</v>
      </c>
      <c r="BV200" s="294" t="str">
        <f>IF(BU200=0,"",
IF(SUM($BU$162:BU200)=1,BW200,
IF($BU$283&gt;SUM($BU$162:BU200),_xlfn.CONCAT(", ",BW200),
IF($BU$283=SUM($BU$162:BU200),_xlfn.CONCAT(" y ",BW200)))))</f>
        <v/>
      </c>
      <c r="BW200" s="31">
        <v>38</v>
      </c>
    </row>
    <row r="201" spans="1:75" ht="15" customHeight="1">
      <c r="A201" s="64"/>
      <c r="B201" s="11"/>
      <c r="C201" s="58" t="s">
        <v>5161</v>
      </c>
      <c r="D201" s="1065" t="str">
        <f>IF(CNGE_2025_M1_Secc5_Sub1!$D69="","",CNGE_2025_M1_Secc5_Sub1!$D69)</f>
        <v/>
      </c>
      <c r="E201" s="889"/>
      <c r="F201" s="889"/>
      <c r="G201" s="889"/>
      <c r="H201" s="889"/>
      <c r="I201" s="889"/>
      <c r="J201" s="890"/>
      <c r="K201" s="813"/>
      <c r="L201" s="813"/>
      <c r="M201" s="813"/>
      <c r="N201" s="813"/>
      <c r="O201" s="813"/>
      <c r="P201" s="813"/>
      <c r="Q201" s="813"/>
      <c r="R201" s="813"/>
      <c r="S201" s="813"/>
      <c r="T201" s="813"/>
      <c r="U201" s="813"/>
      <c r="V201" s="813"/>
      <c r="W201" s="813"/>
      <c r="X201" s="813"/>
      <c r="Y201" s="813"/>
      <c r="Z201" s="813"/>
      <c r="AA201" s="813"/>
      <c r="AB201" s="813"/>
      <c r="AC201" s="813"/>
      <c r="AD201" s="813"/>
      <c r="AG201">
        <f t="shared" si="197"/>
        <v>0</v>
      </c>
      <c r="AH201">
        <f t="shared" si="198"/>
        <v>0</v>
      </c>
      <c r="AI201">
        <f t="shared" si="199"/>
        <v>0</v>
      </c>
      <c r="AJ201">
        <f t="shared" si="200"/>
        <v>0</v>
      </c>
      <c r="AK201">
        <f t="shared" si="201"/>
        <v>0</v>
      </c>
      <c r="AL201">
        <f t="shared" si="202"/>
        <v>0</v>
      </c>
      <c r="AM201">
        <f t="shared" si="203"/>
        <v>0</v>
      </c>
      <c r="AN201">
        <f t="shared" si="204"/>
        <v>0</v>
      </c>
      <c r="AO201">
        <f t="shared" si="205"/>
        <v>0</v>
      </c>
      <c r="AP201">
        <f t="shared" si="206"/>
        <v>0</v>
      </c>
      <c r="AQ201">
        <f t="shared" si="207"/>
        <v>0</v>
      </c>
      <c r="AR201">
        <f t="shared" si="208"/>
        <v>0</v>
      </c>
      <c r="AS201">
        <f t="shared" si="209"/>
        <v>0</v>
      </c>
      <c r="AT201">
        <f t="shared" si="210"/>
        <v>0</v>
      </c>
      <c r="AU201">
        <f t="shared" si="211"/>
        <v>0</v>
      </c>
      <c r="AV201">
        <f t="shared" si="212"/>
        <v>0</v>
      </c>
      <c r="AW201">
        <f t="shared" si="213"/>
        <v>0</v>
      </c>
      <c r="AX201">
        <f t="shared" si="214"/>
        <v>0</v>
      </c>
      <c r="AY201">
        <f t="shared" si="215"/>
        <v>0</v>
      </c>
      <c r="AZ201">
        <f t="shared" si="216"/>
        <v>0</v>
      </c>
      <c r="BA201">
        <f t="shared" si="217"/>
        <v>0</v>
      </c>
      <c r="BB201">
        <f t="shared" si="218"/>
        <v>0</v>
      </c>
      <c r="BC201">
        <f t="shared" si="219"/>
        <v>0</v>
      </c>
      <c r="BD201">
        <f t="shared" si="220"/>
        <v>0</v>
      </c>
      <c r="BE201">
        <f t="shared" si="221"/>
        <v>0</v>
      </c>
      <c r="BF201">
        <f t="shared" si="222"/>
        <v>0</v>
      </c>
      <c r="BG201">
        <f t="shared" si="223"/>
        <v>0</v>
      </c>
      <c r="BH201">
        <f t="shared" si="224"/>
        <v>0</v>
      </c>
      <c r="BI201">
        <f t="shared" si="225"/>
        <v>0</v>
      </c>
      <c r="BJ201">
        <f t="shared" si="226"/>
        <v>0</v>
      </c>
      <c r="BK201">
        <f t="shared" si="227"/>
        <v>0</v>
      </c>
      <c r="BL201">
        <f t="shared" si="228"/>
        <v>0</v>
      </c>
      <c r="BM201">
        <f t="shared" si="229"/>
        <v>0</v>
      </c>
      <c r="BN201">
        <f t="shared" si="230"/>
        <v>0</v>
      </c>
      <c r="BO201">
        <f t="shared" si="231"/>
        <v>0</v>
      </c>
      <c r="BP201">
        <f t="shared" si="232"/>
        <v>0</v>
      </c>
      <c r="BQ201">
        <f t="shared" si="233"/>
        <v>0</v>
      </c>
      <c r="BR201">
        <f t="shared" si="234"/>
        <v>0</v>
      </c>
      <c r="BS201">
        <f t="shared" si="235"/>
        <v>0</v>
      </c>
      <c r="BT201">
        <f t="shared" si="236"/>
        <v>0</v>
      </c>
      <c r="BU201" s="293">
        <f t="shared" si="237"/>
        <v>0</v>
      </c>
      <c r="BV201" s="294" t="str">
        <f>IF(BU201=0,"",
IF(SUM($BU$162:BU201)=1,BW201,
IF($BU$283&gt;SUM($BU$162:BU201),_xlfn.CONCAT(", ",BW201),
IF($BU$283=SUM($BU$162:BU201),_xlfn.CONCAT(" y ",BW201)))))</f>
        <v/>
      </c>
      <c r="BW201" s="31">
        <v>39</v>
      </c>
    </row>
    <row r="202" spans="1:75" ht="15" customHeight="1">
      <c r="A202" s="64"/>
      <c r="B202" s="11"/>
      <c r="C202" s="58" t="s">
        <v>5163</v>
      </c>
      <c r="D202" s="1065" t="str">
        <f>IF(CNGE_2025_M1_Secc5_Sub1!$D70="","",CNGE_2025_M1_Secc5_Sub1!$D70)</f>
        <v/>
      </c>
      <c r="E202" s="889"/>
      <c r="F202" s="889"/>
      <c r="G202" s="889"/>
      <c r="H202" s="889"/>
      <c r="I202" s="889"/>
      <c r="J202" s="890"/>
      <c r="K202" s="813"/>
      <c r="L202" s="813"/>
      <c r="M202" s="813"/>
      <c r="N202" s="813"/>
      <c r="O202" s="813"/>
      <c r="P202" s="813"/>
      <c r="Q202" s="813"/>
      <c r="R202" s="813"/>
      <c r="S202" s="813"/>
      <c r="T202" s="813"/>
      <c r="U202" s="813"/>
      <c r="V202" s="813"/>
      <c r="W202" s="813"/>
      <c r="X202" s="813"/>
      <c r="Y202" s="813"/>
      <c r="Z202" s="813"/>
      <c r="AA202" s="813"/>
      <c r="AB202" s="813"/>
      <c r="AC202" s="813"/>
      <c r="AD202" s="813"/>
      <c r="AG202">
        <f t="shared" si="197"/>
        <v>0</v>
      </c>
      <c r="AH202">
        <f t="shared" si="198"/>
        <v>0</v>
      </c>
      <c r="AI202">
        <f t="shared" si="199"/>
        <v>0</v>
      </c>
      <c r="AJ202">
        <f t="shared" si="200"/>
        <v>0</v>
      </c>
      <c r="AK202">
        <f t="shared" si="201"/>
        <v>0</v>
      </c>
      <c r="AL202">
        <f t="shared" si="202"/>
        <v>0</v>
      </c>
      <c r="AM202">
        <f t="shared" si="203"/>
        <v>0</v>
      </c>
      <c r="AN202">
        <f t="shared" si="204"/>
        <v>0</v>
      </c>
      <c r="AO202">
        <f t="shared" si="205"/>
        <v>0</v>
      </c>
      <c r="AP202">
        <f t="shared" si="206"/>
        <v>0</v>
      </c>
      <c r="AQ202">
        <f t="shared" si="207"/>
        <v>0</v>
      </c>
      <c r="AR202">
        <f t="shared" si="208"/>
        <v>0</v>
      </c>
      <c r="AS202">
        <f t="shared" si="209"/>
        <v>0</v>
      </c>
      <c r="AT202">
        <f t="shared" si="210"/>
        <v>0</v>
      </c>
      <c r="AU202">
        <f t="shared" si="211"/>
        <v>0</v>
      </c>
      <c r="AV202">
        <f t="shared" si="212"/>
        <v>0</v>
      </c>
      <c r="AW202">
        <f t="shared" si="213"/>
        <v>0</v>
      </c>
      <c r="AX202">
        <f t="shared" si="214"/>
        <v>0</v>
      </c>
      <c r="AY202">
        <f t="shared" si="215"/>
        <v>0</v>
      </c>
      <c r="AZ202">
        <f t="shared" si="216"/>
        <v>0</v>
      </c>
      <c r="BA202">
        <f t="shared" si="217"/>
        <v>0</v>
      </c>
      <c r="BB202">
        <f t="shared" si="218"/>
        <v>0</v>
      </c>
      <c r="BC202">
        <f t="shared" si="219"/>
        <v>0</v>
      </c>
      <c r="BD202">
        <f t="shared" si="220"/>
        <v>0</v>
      </c>
      <c r="BE202">
        <f t="shared" si="221"/>
        <v>0</v>
      </c>
      <c r="BF202">
        <f t="shared" si="222"/>
        <v>0</v>
      </c>
      <c r="BG202">
        <f t="shared" si="223"/>
        <v>0</v>
      </c>
      <c r="BH202">
        <f t="shared" si="224"/>
        <v>0</v>
      </c>
      <c r="BI202">
        <f t="shared" si="225"/>
        <v>0</v>
      </c>
      <c r="BJ202">
        <f t="shared" si="226"/>
        <v>0</v>
      </c>
      <c r="BK202">
        <f t="shared" si="227"/>
        <v>0</v>
      </c>
      <c r="BL202">
        <f t="shared" si="228"/>
        <v>0</v>
      </c>
      <c r="BM202">
        <f t="shared" si="229"/>
        <v>0</v>
      </c>
      <c r="BN202">
        <f t="shared" si="230"/>
        <v>0</v>
      </c>
      <c r="BO202">
        <f t="shared" si="231"/>
        <v>0</v>
      </c>
      <c r="BP202">
        <f t="shared" si="232"/>
        <v>0</v>
      </c>
      <c r="BQ202">
        <f t="shared" si="233"/>
        <v>0</v>
      </c>
      <c r="BR202">
        <f t="shared" si="234"/>
        <v>0</v>
      </c>
      <c r="BS202">
        <f t="shared" si="235"/>
        <v>0</v>
      </c>
      <c r="BT202">
        <f t="shared" si="236"/>
        <v>0</v>
      </c>
      <c r="BU202" s="293">
        <f t="shared" si="237"/>
        <v>0</v>
      </c>
      <c r="BV202" s="294" t="str">
        <f>IF(BU202=0,"",
IF(SUM($BU$162:BU202)=1,BW202,
IF($BU$283&gt;SUM($BU$162:BU202),_xlfn.CONCAT(", ",BW202),
IF($BU$283=SUM($BU$162:BU202),_xlfn.CONCAT(" y ",BW202)))))</f>
        <v/>
      </c>
      <c r="BW202" s="31">
        <v>40</v>
      </c>
    </row>
    <row r="203" spans="1:75" ht="15" customHeight="1">
      <c r="A203" s="64"/>
      <c r="B203" s="11"/>
      <c r="C203" s="58" t="s">
        <v>5165</v>
      </c>
      <c r="D203" s="1065" t="str">
        <f>IF(CNGE_2025_M1_Secc5_Sub1!$D71="","",CNGE_2025_M1_Secc5_Sub1!$D71)</f>
        <v/>
      </c>
      <c r="E203" s="889"/>
      <c r="F203" s="889"/>
      <c r="G203" s="889"/>
      <c r="H203" s="889"/>
      <c r="I203" s="889"/>
      <c r="J203" s="890"/>
      <c r="K203" s="813"/>
      <c r="L203" s="813"/>
      <c r="M203" s="813"/>
      <c r="N203" s="813"/>
      <c r="O203" s="813"/>
      <c r="P203" s="813"/>
      <c r="Q203" s="813"/>
      <c r="R203" s="813"/>
      <c r="S203" s="813"/>
      <c r="T203" s="813"/>
      <c r="U203" s="813"/>
      <c r="V203" s="813"/>
      <c r="W203" s="813"/>
      <c r="X203" s="813"/>
      <c r="Y203" s="813"/>
      <c r="Z203" s="813"/>
      <c r="AA203" s="813"/>
      <c r="AB203" s="813"/>
      <c r="AC203" s="813"/>
      <c r="AD203" s="813"/>
      <c r="AG203">
        <f t="shared" si="197"/>
        <v>0</v>
      </c>
      <c r="AH203">
        <f t="shared" si="198"/>
        <v>0</v>
      </c>
      <c r="AI203">
        <f t="shared" si="199"/>
        <v>0</v>
      </c>
      <c r="AJ203">
        <f t="shared" si="200"/>
        <v>0</v>
      </c>
      <c r="AK203">
        <f t="shared" si="201"/>
        <v>0</v>
      </c>
      <c r="AL203">
        <f t="shared" si="202"/>
        <v>0</v>
      </c>
      <c r="AM203">
        <f t="shared" si="203"/>
        <v>0</v>
      </c>
      <c r="AN203">
        <f t="shared" si="204"/>
        <v>0</v>
      </c>
      <c r="AO203">
        <f t="shared" si="205"/>
        <v>0</v>
      </c>
      <c r="AP203">
        <f t="shared" si="206"/>
        <v>0</v>
      </c>
      <c r="AQ203">
        <f t="shared" si="207"/>
        <v>0</v>
      </c>
      <c r="AR203">
        <f t="shared" si="208"/>
        <v>0</v>
      </c>
      <c r="AS203">
        <f t="shared" si="209"/>
        <v>0</v>
      </c>
      <c r="AT203">
        <f t="shared" si="210"/>
        <v>0</v>
      </c>
      <c r="AU203">
        <f t="shared" si="211"/>
        <v>0</v>
      </c>
      <c r="AV203">
        <f t="shared" si="212"/>
        <v>0</v>
      </c>
      <c r="AW203">
        <f t="shared" si="213"/>
        <v>0</v>
      </c>
      <c r="AX203">
        <f t="shared" si="214"/>
        <v>0</v>
      </c>
      <c r="AY203">
        <f t="shared" si="215"/>
        <v>0</v>
      </c>
      <c r="AZ203">
        <f t="shared" si="216"/>
        <v>0</v>
      </c>
      <c r="BA203">
        <f t="shared" si="217"/>
        <v>0</v>
      </c>
      <c r="BB203">
        <f t="shared" si="218"/>
        <v>0</v>
      </c>
      <c r="BC203">
        <f t="shared" si="219"/>
        <v>0</v>
      </c>
      <c r="BD203">
        <f t="shared" si="220"/>
        <v>0</v>
      </c>
      <c r="BE203">
        <f t="shared" si="221"/>
        <v>0</v>
      </c>
      <c r="BF203">
        <f t="shared" si="222"/>
        <v>0</v>
      </c>
      <c r="BG203">
        <f t="shared" si="223"/>
        <v>0</v>
      </c>
      <c r="BH203">
        <f t="shared" si="224"/>
        <v>0</v>
      </c>
      <c r="BI203">
        <f t="shared" si="225"/>
        <v>0</v>
      </c>
      <c r="BJ203">
        <f t="shared" si="226"/>
        <v>0</v>
      </c>
      <c r="BK203">
        <f t="shared" si="227"/>
        <v>0</v>
      </c>
      <c r="BL203">
        <f t="shared" si="228"/>
        <v>0</v>
      </c>
      <c r="BM203">
        <f t="shared" si="229"/>
        <v>0</v>
      </c>
      <c r="BN203">
        <f t="shared" si="230"/>
        <v>0</v>
      </c>
      <c r="BO203">
        <f t="shared" si="231"/>
        <v>0</v>
      </c>
      <c r="BP203">
        <f t="shared" si="232"/>
        <v>0</v>
      </c>
      <c r="BQ203">
        <f t="shared" si="233"/>
        <v>0</v>
      </c>
      <c r="BR203">
        <f t="shared" si="234"/>
        <v>0</v>
      </c>
      <c r="BS203">
        <f t="shared" si="235"/>
        <v>0</v>
      </c>
      <c r="BT203">
        <f t="shared" si="236"/>
        <v>0</v>
      </c>
      <c r="BU203" s="293">
        <f t="shared" si="237"/>
        <v>0</v>
      </c>
      <c r="BV203" s="294" t="str">
        <f>IF(BU203=0,"",
IF(SUM($BU$162:BU203)=1,BW203,
IF($BU$283&gt;SUM($BU$162:BU203),_xlfn.CONCAT(", ",BW203),
IF($BU$283=SUM($BU$162:BU203),_xlfn.CONCAT(" y ",BW203)))))</f>
        <v/>
      </c>
      <c r="BW203" s="31">
        <v>41</v>
      </c>
    </row>
    <row r="204" spans="1:75" ht="15" customHeight="1">
      <c r="A204" s="64"/>
      <c r="B204" s="11"/>
      <c r="C204" s="58" t="s">
        <v>5167</v>
      </c>
      <c r="D204" s="1065" t="str">
        <f>IF(CNGE_2025_M1_Secc5_Sub1!$D72="","",CNGE_2025_M1_Secc5_Sub1!$D72)</f>
        <v/>
      </c>
      <c r="E204" s="889"/>
      <c r="F204" s="889"/>
      <c r="G204" s="889"/>
      <c r="H204" s="889"/>
      <c r="I204" s="889"/>
      <c r="J204" s="890"/>
      <c r="K204" s="813"/>
      <c r="L204" s="813"/>
      <c r="M204" s="813"/>
      <c r="N204" s="813"/>
      <c r="O204" s="813"/>
      <c r="P204" s="813"/>
      <c r="Q204" s="813"/>
      <c r="R204" s="813"/>
      <c r="S204" s="813"/>
      <c r="T204" s="813"/>
      <c r="U204" s="813"/>
      <c r="V204" s="813"/>
      <c r="W204" s="813"/>
      <c r="X204" s="813"/>
      <c r="Y204" s="813"/>
      <c r="Z204" s="813"/>
      <c r="AA204" s="813"/>
      <c r="AB204" s="813"/>
      <c r="AC204" s="813"/>
      <c r="AD204" s="813"/>
      <c r="AG204">
        <f t="shared" si="197"/>
        <v>0</v>
      </c>
      <c r="AH204">
        <f t="shared" si="198"/>
        <v>0</v>
      </c>
      <c r="AI204">
        <f t="shared" si="199"/>
        <v>0</v>
      </c>
      <c r="AJ204">
        <f t="shared" si="200"/>
        <v>0</v>
      </c>
      <c r="AK204">
        <f t="shared" si="201"/>
        <v>0</v>
      </c>
      <c r="AL204">
        <f t="shared" si="202"/>
        <v>0</v>
      </c>
      <c r="AM204">
        <f t="shared" si="203"/>
        <v>0</v>
      </c>
      <c r="AN204">
        <f t="shared" si="204"/>
        <v>0</v>
      </c>
      <c r="AO204">
        <f t="shared" si="205"/>
        <v>0</v>
      </c>
      <c r="AP204">
        <f t="shared" si="206"/>
        <v>0</v>
      </c>
      <c r="AQ204">
        <f t="shared" si="207"/>
        <v>0</v>
      </c>
      <c r="AR204">
        <f t="shared" si="208"/>
        <v>0</v>
      </c>
      <c r="AS204">
        <f t="shared" si="209"/>
        <v>0</v>
      </c>
      <c r="AT204">
        <f t="shared" si="210"/>
        <v>0</v>
      </c>
      <c r="AU204">
        <f t="shared" si="211"/>
        <v>0</v>
      </c>
      <c r="AV204">
        <f t="shared" si="212"/>
        <v>0</v>
      </c>
      <c r="AW204">
        <f t="shared" si="213"/>
        <v>0</v>
      </c>
      <c r="AX204">
        <f t="shared" si="214"/>
        <v>0</v>
      </c>
      <c r="AY204">
        <f t="shared" si="215"/>
        <v>0</v>
      </c>
      <c r="AZ204">
        <f t="shared" si="216"/>
        <v>0</v>
      </c>
      <c r="BA204">
        <f t="shared" si="217"/>
        <v>0</v>
      </c>
      <c r="BB204">
        <f t="shared" si="218"/>
        <v>0</v>
      </c>
      <c r="BC204">
        <f t="shared" si="219"/>
        <v>0</v>
      </c>
      <c r="BD204">
        <f t="shared" si="220"/>
        <v>0</v>
      </c>
      <c r="BE204">
        <f t="shared" si="221"/>
        <v>0</v>
      </c>
      <c r="BF204">
        <f t="shared" si="222"/>
        <v>0</v>
      </c>
      <c r="BG204">
        <f t="shared" si="223"/>
        <v>0</v>
      </c>
      <c r="BH204">
        <f t="shared" si="224"/>
        <v>0</v>
      </c>
      <c r="BI204">
        <f t="shared" si="225"/>
        <v>0</v>
      </c>
      <c r="BJ204">
        <f t="shared" si="226"/>
        <v>0</v>
      </c>
      <c r="BK204">
        <f t="shared" si="227"/>
        <v>0</v>
      </c>
      <c r="BL204">
        <f t="shared" si="228"/>
        <v>0</v>
      </c>
      <c r="BM204">
        <f t="shared" si="229"/>
        <v>0</v>
      </c>
      <c r="BN204">
        <f t="shared" si="230"/>
        <v>0</v>
      </c>
      <c r="BO204">
        <f t="shared" si="231"/>
        <v>0</v>
      </c>
      <c r="BP204">
        <f t="shared" si="232"/>
        <v>0</v>
      </c>
      <c r="BQ204">
        <f t="shared" si="233"/>
        <v>0</v>
      </c>
      <c r="BR204">
        <f t="shared" si="234"/>
        <v>0</v>
      </c>
      <c r="BS204">
        <f t="shared" si="235"/>
        <v>0</v>
      </c>
      <c r="BT204">
        <f t="shared" si="236"/>
        <v>0</v>
      </c>
      <c r="BU204" s="293">
        <f t="shared" si="237"/>
        <v>0</v>
      </c>
      <c r="BV204" s="294" t="str">
        <f>IF(BU204=0,"",
IF(SUM($BU$162:BU204)=1,BW204,
IF($BU$283&gt;SUM($BU$162:BU204),_xlfn.CONCAT(", ",BW204),
IF($BU$283=SUM($BU$162:BU204),_xlfn.CONCAT(" y ",BW204)))))</f>
        <v/>
      </c>
      <c r="BW204" s="31">
        <v>42</v>
      </c>
    </row>
    <row r="205" spans="1:75" ht="15" customHeight="1">
      <c r="A205" s="64"/>
      <c r="B205" s="11"/>
      <c r="C205" s="58" t="s">
        <v>5169</v>
      </c>
      <c r="D205" s="1065" t="str">
        <f>IF(CNGE_2025_M1_Secc5_Sub1!$D73="","",CNGE_2025_M1_Secc5_Sub1!$D73)</f>
        <v/>
      </c>
      <c r="E205" s="889"/>
      <c r="F205" s="889"/>
      <c r="G205" s="889"/>
      <c r="H205" s="889"/>
      <c r="I205" s="889"/>
      <c r="J205" s="890"/>
      <c r="K205" s="813"/>
      <c r="L205" s="813"/>
      <c r="M205" s="813"/>
      <c r="N205" s="813"/>
      <c r="O205" s="813"/>
      <c r="P205" s="813"/>
      <c r="Q205" s="813"/>
      <c r="R205" s="813"/>
      <c r="S205" s="813"/>
      <c r="T205" s="813"/>
      <c r="U205" s="813"/>
      <c r="V205" s="813"/>
      <c r="W205" s="813"/>
      <c r="X205" s="813"/>
      <c r="Y205" s="813"/>
      <c r="Z205" s="813"/>
      <c r="AA205" s="813"/>
      <c r="AB205" s="813"/>
      <c r="AC205" s="813"/>
      <c r="AD205" s="813"/>
      <c r="AG205">
        <f t="shared" si="197"/>
        <v>0</v>
      </c>
      <c r="AH205">
        <f t="shared" si="198"/>
        <v>0</v>
      </c>
      <c r="AI205">
        <f t="shared" si="199"/>
        <v>0</v>
      </c>
      <c r="AJ205">
        <f t="shared" si="200"/>
        <v>0</v>
      </c>
      <c r="AK205">
        <f t="shared" si="201"/>
        <v>0</v>
      </c>
      <c r="AL205">
        <f t="shared" si="202"/>
        <v>0</v>
      </c>
      <c r="AM205">
        <f t="shared" si="203"/>
        <v>0</v>
      </c>
      <c r="AN205">
        <f t="shared" si="204"/>
        <v>0</v>
      </c>
      <c r="AO205">
        <f t="shared" si="205"/>
        <v>0</v>
      </c>
      <c r="AP205">
        <f t="shared" si="206"/>
        <v>0</v>
      </c>
      <c r="AQ205">
        <f t="shared" si="207"/>
        <v>0</v>
      </c>
      <c r="AR205">
        <f t="shared" si="208"/>
        <v>0</v>
      </c>
      <c r="AS205">
        <f t="shared" si="209"/>
        <v>0</v>
      </c>
      <c r="AT205">
        <f t="shared" si="210"/>
        <v>0</v>
      </c>
      <c r="AU205">
        <f t="shared" si="211"/>
        <v>0</v>
      </c>
      <c r="AV205">
        <f t="shared" si="212"/>
        <v>0</v>
      </c>
      <c r="AW205">
        <f t="shared" si="213"/>
        <v>0</v>
      </c>
      <c r="AX205">
        <f t="shared" si="214"/>
        <v>0</v>
      </c>
      <c r="AY205">
        <f t="shared" si="215"/>
        <v>0</v>
      </c>
      <c r="AZ205">
        <f t="shared" si="216"/>
        <v>0</v>
      </c>
      <c r="BA205">
        <f t="shared" si="217"/>
        <v>0</v>
      </c>
      <c r="BB205">
        <f t="shared" si="218"/>
        <v>0</v>
      </c>
      <c r="BC205">
        <f t="shared" si="219"/>
        <v>0</v>
      </c>
      <c r="BD205">
        <f t="shared" si="220"/>
        <v>0</v>
      </c>
      <c r="BE205">
        <f t="shared" si="221"/>
        <v>0</v>
      </c>
      <c r="BF205">
        <f t="shared" si="222"/>
        <v>0</v>
      </c>
      <c r="BG205">
        <f t="shared" si="223"/>
        <v>0</v>
      </c>
      <c r="BH205">
        <f t="shared" si="224"/>
        <v>0</v>
      </c>
      <c r="BI205">
        <f t="shared" si="225"/>
        <v>0</v>
      </c>
      <c r="BJ205">
        <f t="shared" si="226"/>
        <v>0</v>
      </c>
      <c r="BK205">
        <f t="shared" si="227"/>
        <v>0</v>
      </c>
      <c r="BL205">
        <f t="shared" si="228"/>
        <v>0</v>
      </c>
      <c r="BM205">
        <f t="shared" si="229"/>
        <v>0</v>
      </c>
      <c r="BN205">
        <f t="shared" si="230"/>
        <v>0</v>
      </c>
      <c r="BO205">
        <f t="shared" si="231"/>
        <v>0</v>
      </c>
      <c r="BP205">
        <f t="shared" si="232"/>
        <v>0</v>
      </c>
      <c r="BQ205">
        <f t="shared" si="233"/>
        <v>0</v>
      </c>
      <c r="BR205">
        <f t="shared" si="234"/>
        <v>0</v>
      </c>
      <c r="BS205">
        <f t="shared" si="235"/>
        <v>0</v>
      </c>
      <c r="BT205">
        <f t="shared" si="236"/>
        <v>0</v>
      </c>
      <c r="BU205" s="293">
        <f t="shared" si="237"/>
        <v>0</v>
      </c>
      <c r="BV205" s="294" t="str">
        <f>IF(BU205=0,"",
IF(SUM($BU$162:BU205)=1,BW205,
IF($BU$283&gt;SUM($BU$162:BU205),_xlfn.CONCAT(", ",BW205),
IF($BU$283=SUM($BU$162:BU205),_xlfn.CONCAT(" y ",BW205)))))</f>
        <v/>
      </c>
      <c r="BW205" s="31">
        <v>43</v>
      </c>
    </row>
    <row r="206" spans="1:75" ht="15" customHeight="1">
      <c r="A206" s="64"/>
      <c r="B206" s="11"/>
      <c r="C206" s="58" t="s">
        <v>5171</v>
      </c>
      <c r="D206" s="1065" t="str">
        <f>IF(CNGE_2025_M1_Secc5_Sub1!$D74="","",CNGE_2025_M1_Secc5_Sub1!$D74)</f>
        <v/>
      </c>
      <c r="E206" s="889"/>
      <c r="F206" s="889"/>
      <c r="G206" s="889"/>
      <c r="H206" s="889"/>
      <c r="I206" s="889"/>
      <c r="J206" s="890"/>
      <c r="K206" s="813"/>
      <c r="L206" s="813"/>
      <c r="M206" s="813"/>
      <c r="N206" s="813"/>
      <c r="O206" s="813"/>
      <c r="P206" s="813"/>
      <c r="Q206" s="813"/>
      <c r="R206" s="813"/>
      <c r="S206" s="813"/>
      <c r="T206" s="813"/>
      <c r="U206" s="813"/>
      <c r="V206" s="813"/>
      <c r="W206" s="813"/>
      <c r="X206" s="813"/>
      <c r="Y206" s="813"/>
      <c r="Z206" s="813"/>
      <c r="AA206" s="813"/>
      <c r="AB206" s="813"/>
      <c r="AC206" s="813"/>
      <c r="AD206" s="813"/>
      <c r="AG206">
        <f t="shared" si="197"/>
        <v>0</v>
      </c>
      <c r="AH206">
        <f t="shared" si="198"/>
        <v>0</v>
      </c>
      <c r="AI206">
        <f t="shared" si="199"/>
        <v>0</v>
      </c>
      <c r="AJ206">
        <f t="shared" si="200"/>
        <v>0</v>
      </c>
      <c r="AK206">
        <f t="shared" si="201"/>
        <v>0</v>
      </c>
      <c r="AL206">
        <f t="shared" si="202"/>
        <v>0</v>
      </c>
      <c r="AM206">
        <f t="shared" si="203"/>
        <v>0</v>
      </c>
      <c r="AN206">
        <f t="shared" si="204"/>
        <v>0</v>
      </c>
      <c r="AO206">
        <f t="shared" si="205"/>
        <v>0</v>
      </c>
      <c r="AP206">
        <f t="shared" si="206"/>
        <v>0</v>
      </c>
      <c r="AQ206">
        <f t="shared" si="207"/>
        <v>0</v>
      </c>
      <c r="AR206">
        <f t="shared" si="208"/>
        <v>0</v>
      </c>
      <c r="AS206">
        <f t="shared" si="209"/>
        <v>0</v>
      </c>
      <c r="AT206">
        <f t="shared" si="210"/>
        <v>0</v>
      </c>
      <c r="AU206">
        <f t="shared" si="211"/>
        <v>0</v>
      </c>
      <c r="AV206">
        <f t="shared" si="212"/>
        <v>0</v>
      </c>
      <c r="AW206">
        <f t="shared" si="213"/>
        <v>0</v>
      </c>
      <c r="AX206">
        <f t="shared" si="214"/>
        <v>0</v>
      </c>
      <c r="AY206">
        <f t="shared" si="215"/>
        <v>0</v>
      </c>
      <c r="AZ206">
        <f t="shared" si="216"/>
        <v>0</v>
      </c>
      <c r="BA206">
        <f t="shared" si="217"/>
        <v>0</v>
      </c>
      <c r="BB206">
        <f t="shared" si="218"/>
        <v>0</v>
      </c>
      <c r="BC206">
        <f t="shared" si="219"/>
        <v>0</v>
      </c>
      <c r="BD206">
        <f t="shared" si="220"/>
        <v>0</v>
      </c>
      <c r="BE206">
        <f t="shared" si="221"/>
        <v>0</v>
      </c>
      <c r="BF206">
        <f t="shared" si="222"/>
        <v>0</v>
      </c>
      <c r="BG206">
        <f t="shared" si="223"/>
        <v>0</v>
      </c>
      <c r="BH206">
        <f t="shared" si="224"/>
        <v>0</v>
      </c>
      <c r="BI206">
        <f t="shared" si="225"/>
        <v>0</v>
      </c>
      <c r="BJ206">
        <f t="shared" si="226"/>
        <v>0</v>
      </c>
      <c r="BK206">
        <f t="shared" si="227"/>
        <v>0</v>
      </c>
      <c r="BL206">
        <f t="shared" si="228"/>
        <v>0</v>
      </c>
      <c r="BM206">
        <f t="shared" si="229"/>
        <v>0</v>
      </c>
      <c r="BN206">
        <f t="shared" si="230"/>
        <v>0</v>
      </c>
      <c r="BO206">
        <f t="shared" si="231"/>
        <v>0</v>
      </c>
      <c r="BP206">
        <f t="shared" si="232"/>
        <v>0</v>
      </c>
      <c r="BQ206">
        <f t="shared" si="233"/>
        <v>0</v>
      </c>
      <c r="BR206">
        <f t="shared" si="234"/>
        <v>0</v>
      </c>
      <c r="BS206">
        <f t="shared" si="235"/>
        <v>0</v>
      </c>
      <c r="BT206">
        <f t="shared" si="236"/>
        <v>0</v>
      </c>
      <c r="BU206" s="293">
        <f t="shared" si="237"/>
        <v>0</v>
      </c>
      <c r="BV206" s="294" t="str">
        <f>IF(BU206=0,"",
IF(SUM($BU$162:BU206)=1,BW206,
IF($BU$283&gt;SUM($BU$162:BU206),_xlfn.CONCAT(", ",BW206),
IF($BU$283=SUM($BU$162:BU206),_xlfn.CONCAT(" y ",BW206)))))</f>
        <v/>
      </c>
      <c r="BW206" s="31">
        <v>44</v>
      </c>
    </row>
    <row r="207" spans="1:75" ht="15" customHeight="1">
      <c r="A207" s="64"/>
      <c r="B207" s="11"/>
      <c r="C207" s="58" t="s">
        <v>5173</v>
      </c>
      <c r="D207" s="1065" t="str">
        <f>IF(CNGE_2025_M1_Secc5_Sub1!$D75="","",CNGE_2025_M1_Secc5_Sub1!$D75)</f>
        <v/>
      </c>
      <c r="E207" s="889"/>
      <c r="F207" s="889"/>
      <c r="G207" s="889"/>
      <c r="H207" s="889"/>
      <c r="I207" s="889"/>
      <c r="J207" s="890"/>
      <c r="K207" s="813"/>
      <c r="L207" s="813"/>
      <c r="M207" s="813"/>
      <c r="N207" s="813"/>
      <c r="O207" s="813"/>
      <c r="P207" s="813"/>
      <c r="Q207" s="813"/>
      <c r="R207" s="813"/>
      <c r="S207" s="813"/>
      <c r="T207" s="813"/>
      <c r="U207" s="813"/>
      <c r="V207" s="813"/>
      <c r="W207" s="813"/>
      <c r="X207" s="813"/>
      <c r="Y207" s="813"/>
      <c r="Z207" s="813"/>
      <c r="AA207" s="813"/>
      <c r="AB207" s="813"/>
      <c r="AC207" s="813"/>
      <c r="AD207" s="813"/>
      <c r="AG207">
        <f t="shared" si="197"/>
        <v>0</v>
      </c>
      <c r="AH207">
        <f t="shared" si="198"/>
        <v>0</v>
      </c>
      <c r="AI207">
        <f t="shared" si="199"/>
        <v>0</v>
      </c>
      <c r="AJ207">
        <f t="shared" si="200"/>
        <v>0</v>
      </c>
      <c r="AK207">
        <f t="shared" si="201"/>
        <v>0</v>
      </c>
      <c r="AL207">
        <f t="shared" si="202"/>
        <v>0</v>
      </c>
      <c r="AM207">
        <f t="shared" si="203"/>
        <v>0</v>
      </c>
      <c r="AN207">
        <f t="shared" si="204"/>
        <v>0</v>
      </c>
      <c r="AO207">
        <f t="shared" si="205"/>
        <v>0</v>
      </c>
      <c r="AP207">
        <f t="shared" si="206"/>
        <v>0</v>
      </c>
      <c r="AQ207">
        <f t="shared" si="207"/>
        <v>0</v>
      </c>
      <c r="AR207">
        <f t="shared" si="208"/>
        <v>0</v>
      </c>
      <c r="AS207">
        <f t="shared" si="209"/>
        <v>0</v>
      </c>
      <c r="AT207">
        <f t="shared" si="210"/>
        <v>0</v>
      </c>
      <c r="AU207">
        <f t="shared" si="211"/>
        <v>0</v>
      </c>
      <c r="AV207">
        <f t="shared" si="212"/>
        <v>0</v>
      </c>
      <c r="AW207">
        <f t="shared" si="213"/>
        <v>0</v>
      </c>
      <c r="AX207">
        <f t="shared" si="214"/>
        <v>0</v>
      </c>
      <c r="AY207">
        <f t="shared" si="215"/>
        <v>0</v>
      </c>
      <c r="AZ207">
        <f t="shared" si="216"/>
        <v>0</v>
      </c>
      <c r="BA207">
        <f t="shared" si="217"/>
        <v>0</v>
      </c>
      <c r="BB207">
        <f t="shared" si="218"/>
        <v>0</v>
      </c>
      <c r="BC207">
        <f t="shared" si="219"/>
        <v>0</v>
      </c>
      <c r="BD207">
        <f t="shared" si="220"/>
        <v>0</v>
      </c>
      <c r="BE207">
        <f t="shared" si="221"/>
        <v>0</v>
      </c>
      <c r="BF207">
        <f t="shared" si="222"/>
        <v>0</v>
      </c>
      <c r="BG207">
        <f t="shared" si="223"/>
        <v>0</v>
      </c>
      <c r="BH207">
        <f t="shared" si="224"/>
        <v>0</v>
      </c>
      <c r="BI207">
        <f t="shared" si="225"/>
        <v>0</v>
      </c>
      <c r="BJ207">
        <f t="shared" si="226"/>
        <v>0</v>
      </c>
      <c r="BK207">
        <f t="shared" si="227"/>
        <v>0</v>
      </c>
      <c r="BL207">
        <f t="shared" si="228"/>
        <v>0</v>
      </c>
      <c r="BM207">
        <f t="shared" si="229"/>
        <v>0</v>
      </c>
      <c r="BN207">
        <f t="shared" si="230"/>
        <v>0</v>
      </c>
      <c r="BO207">
        <f t="shared" si="231"/>
        <v>0</v>
      </c>
      <c r="BP207">
        <f t="shared" si="232"/>
        <v>0</v>
      </c>
      <c r="BQ207">
        <f t="shared" si="233"/>
        <v>0</v>
      </c>
      <c r="BR207">
        <f t="shared" si="234"/>
        <v>0</v>
      </c>
      <c r="BS207">
        <f t="shared" si="235"/>
        <v>0</v>
      </c>
      <c r="BT207">
        <f t="shared" si="236"/>
        <v>0</v>
      </c>
      <c r="BU207" s="293">
        <f t="shared" si="237"/>
        <v>0</v>
      </c>
      <c r="BV207" s="294" t="str">
        <f>IF(BU207=0,"",
IF(SUM($BU$162:BU207)=1,BW207,
IF($BU$283&gt;SUM($BU$162:BU207),_xlfn.CONCAT(", ",BW207),
IF($BU$283=SUM($BU$162:BU207),_xlfn.CONCAT(" y ",BW207)))))</f>
        <v/>
      </c>
      <c r="BW207" s="31">
        <v>45</v>
      </c>
    </row>
    <row r="208" spans="1:75" ht="15" customHeight="1">
      <c r="A208" s="64"/>
      <c r="B208" s="11"/>
      <c r="C208" s="58" t="s">
        <v>5175</v>
      </c>
      <c r="D208" s="1065" t="str">
        <f>IF(CNGE_2025_M1_Secc5_Sub1!$D76="","",CNGE_2025_M1_Secc5_Sub1!$D76)</f>
        <v/>
      </c>
      <c r="E208" s="889"/>
      <c r="F208" s="889"/>
      <c r="G208" s="889"/>
      <c r="H208" s="889"/>
      <c r="I208" s="889"/>
      <c r="J208" s="890"/>
      <c r="K208" s="813"/>
      <c r="L208" s="813"/>
      <c r="M208" s="813"/>
      <c r="N208" s="813"/>
      <c r="O208" s="813"/>
      <c r="P208" s="813"/>
      <c r="Q208" s="813"/>
      <c r="R208" s="813"/>
      <c r="S208" s="813"/>
      <c r="T208" s="813"/>
      <c r="U208" s="813"/>
      <c r="V208" s="813"/>
      <c r="W208" s="813"/>
      <c r="X208" s="813"/>
      <c r="Y208" s="813"/>
      <c r="Z208" s="813"/>
      <c r="AA208" s="813"/>
      <c r="AB208" s="813"/>
      <c r="AC208" s="813"/>
      <c r="AD208" s="813"/>
      <c r="AG208">
        <f t="shared" si="197"/>
        <v>0</v>
      </c>
      <c r="AH208">
        <f t="shared" si="198"/>
        <v>0</v>
      </c>
      <c r="AI208">
        <f t="shared" si="199"/>
        <v>0</v>
      </c>
      <c r="AJ208">
        <f t="shared" si="200"/>
        <v>0</v>
      </c>
      <c r="AK208">
        <f t="shared" si="201"/>
        <v>0</v>
      </c>
      <c r="AL208">
        <f t="shared" si="202"/>
        <v>0</v>
      </c>
      <c r="AM208">
        <f t="shared" si="203"/>
        <v>0</v>
      </c>
      <c r="AN208">
        <f t="shared" si="204"/>
        <v>0</v>
      </c>
      <c r="AO208">
        <f t="shared" si="205"/>
        <v>0</v>
      </c>
      <c r="AP208">
        <f t="shared" si="206"/>
        <v>0</v>
      </c>
      <c r="AQ208">
        <f t="shared" si="207"/>
        <v>0</v>
      </c>
      <c r="AR208">
        <f t="shared" si="208"/>
        <v>0</v>
      </c>
      <c r="AS208">
        <f t="shared" si="209"/>
        <v>0</v>
      </c>
      <c r="AT208">
        <f t="shared" si="210"/>
        <v>0</v>
      </c>
      <c r="AU208">
        <f t="shared" si="211"/>
        <v>0</v>
      </c>
      <c r="AV208">
        <f t="shared" si="212"/>
        <v>0</v>
      </c>
      <c r="AW208">
        <f t="shared" si="213"/>
        <v>0</v>
      </c>
      <c r="AX208">
        <f t="shared" si="214"/>
        <v>0</v>
      </c>
      <c r="AY208">
        <f t="shared" si="215"/>
        <v>0</v>
      </c>
      <c r="AZ208">
        <f t="shared" si="216"/>
        <v>0</v>
      </c>
      <c r="BA208">
        <f t="shared" si="217"/>
        <v>0</v>
      </c>
      <c r="BB208">
        <f t="shared" si="218"/>
        <v>0</v>
      </c>
      <c r="BC208">
        <f t="shared" si="219"/>
        <v>0</v>
      </c>
      <c r="BD208">
        <f t="shared" si="220"/>
        <v>0</v>
      </c>
      <c r="BE208">
        <f t="shared" si="221"/>
        <v>0</v>
      </c>
      <c r="BF208">
        <f t="shared" si="222"/>
        <v>0</v>
      </c>
      <c r="BG208">
        <f t="shared" si="223"/>
        <v>0</v>
      </c>
      <c r="BH208">
        <f t="shared" si="224"/>
        <v>0</v>
      </c>
      <c r="BI208">
        <f t="shared" si="225"/>
        <v>0</v>
      </c>
      <c r="BJ208">
        <f t="shared" si="226"/>
        <v>0</v>
      </c>
      <c r="BK208">
        <f t="shared" si="227"/>
        <v>0</v>
      </c>
      <c r="BL208">
        <f t="shared" si="228"/>
        <v>0</v>
      </c>
      <c r="BM208">
        <f t="shared" si="229"/>
        <v>0</v>
      </c>
      <c r="BN208">
        <f t="shared" si="230"/>
        <v>0</v>
      </c>
      <c r="BO208">
        <f t="shared" si="231"/>
        <v>0</v>
      </c>
      <c r="BP208">
        <f t="shared" si="232"/>
        <v>0</v>
      </c>
      <c r="BQ208">
        <f t="shared" si="233"/>
        <v>0</v>
      </c>
      <c r="BR208">
        <f t="shared" si="234"/>
        <v>0</v>
      </c>
      <c r="BS208">
        <f t="shared" si="235"/>
        <v>0</v>
      </c>
      <c r="BT208">
        <f t="shared" si="236"/>
        <v>0</v>
      </c>
      <c r="BU208" s="293">
        <f t="shared" si="237"/>
        <v>0</v>
      </c>
      <c r="BV208" s="294" t="str">
        <f>IF(BU208=0,"",
IF(SUM($BU$162:BU208)=1,BW208,
IF($BU$283&gt;SUM($BU$162:BU208),_xlfn.CONCAT(", ",BW208),
IF($BU$283=SUM($BU$162:BU208),_xlfn.CONCAT(" y ",BW208)))))</f>
        <v/>
      </c>
      <c r="BW208" s="31">
        <v>46</v>
      </c>
    </row>
    <row r="209" spans="1:75" ht="15" customHeight="1">
      <c r="A209" s="64"/>
      <c r="B209" s="11"/>
      <c r="C209" s="58" t="s">
        <v>5177</v>
      </c>
      <c r="D209" s="1065" t="str">
        <f>IF(CNGE_2025_M1_Secc5_Sub1!$D77="","",CNGE_2025_M1_Secc5_Sub1!$D77)</f>
        <v/>
      </c>
      <c r="E209" s="889"/>
      <c r="F209" s="889"/>
      <c r="G209" s="889"/>
      <c r="H209" s="889"/>
      <c r="I209" s="889"/>
      <c r="J209" s="890"/>
      <c r="K209" s="813"/>
      <c r="L209" s="813"/>
      <c r="M209" s="813"/>
      <c r="N209" s="813"/>
      <c r="O209" s="813"/>
      <c r="P209" s="813"/>
      <c r="Q209" s="813"/>
      <c r="R209" s="813"/>
      <c r="S209" s="813"/>
      <c r="T209" s="813"/>
      <c r="U209" s="813"/>
      <c r="V209" s="813"/>
      <c r="W209" s="813"/>
      <c r="X209" s="813"/>
      <c r="Y209" s="813"/>
      <c r="Z209" s="813"/>
      <c r="AA209" s="813"/>
      <c r="AB209" s="813"/>
      <c r="AC209" s="813"/>
      <c r="AD209" s="813"/>
      <c r="AG209">
        <f t="shared" si="197"/>
        <v>0</v>
      </c>
      <c r="AH209">
        <f t="shared" si="198"/>
        <v>0</v>
      </c>
      <c r="AI209">
        <f t="shared" si="199"/>
        <v>0</v>
      </c>
      <c r="AJ209">
        <f t="shared" si="200"/>
        <v>0</v>
      </c>
      <c r="AK209">
        <f t="shared" si="201"/>
        <v>0</v>
      </c>
      <c r="AL209">
        <f t="shared" si="202"/>
        <v>0</v>
      </c>
      <c r="AM209">
        <f t="shared" si="203"/>
        <v>0</v>
      </c>
      <c r="AN209">
        <f t="shared" si="204"/>
        <v>0</v>
      </c>
      <c r="AO209">
        <f t="shared" si="205"/>
        <v>0</v>
      </c>
      <c r="AP209">
        <f t="shared" si="206"/>
        <v>0</v>
      </c>
      <c r="AQ209">
        <f t="shared" si="207"/>
        <v>0</v>
      </c>
      <c r="AR209">
        <f t="shared" si="208"/>
        <v>0</v>
      </c>
      <c r="AS209">
        <f t="shared" si="209"/>
        <v>0</v>
      </c>
      <c r="AT209">
        <f t="shared" si="210"/>
        <v>0</v>
      </c>
      <c r="AU209">
        <f t="shared" si="211"/>
        <v>0</v>
      </c>
      <c r="AV209">
        <f t="shared" si="212"/>
        <v>0</v>
      </c>
      <c r="AW209">
        <f t="shared" si="213"/>
        <v>0</v>
      </c>
      <c r="AX209">
        <f t="shared" si="214"/>
        <v>0</v>
      </c>
      <c r="AY209">
        <f t="shared" si="215"/>
        <v>0</v>
      </c>
      <c r="AZ209">
        <f t="shared" si="216"/>
        <v>0</v>
      </c>
      <c r="BA209">
        <f t="shared" si="217"/>
        <v>0</v>
      </c>
      <c r="BB209">
        <f t="shared" si="218"/>
        <v>0</v>
      </c>
      <c r="BC209">
        <f t="shared" si="219"/>
        <v>0</v>
      </c>
      <c r="BD209">
        <f t="shared" si="220"/>
        <v>0</v>
      </c>
      <c r="BE209">
        <f t="shared" si="221"/>
        <v>0</v>
      </c>
      <c r="BF209">
        <f t="shared" si="222"/>
        <v>0</v>
      </c>
      <c r="BG209">
        <f t="shared" si="223"/>
        <v>0</v>
      </c>
      <c r="BH209">
        <f t="shared" si="224"/>
        <v>0</v>
      </c>
      <c r="BI209">
        <f t="shared" si="225"/>
        <v>0</v>
      </c>
      <c r="BJ209">
        <f t="shared" si="226"/>
        <v>0</v>
      </c>
      <c r="BK209">
        <f t="shared" si="227"/>
        <v>0</v>
      </c>
      <c r="BL209">
        <f t="shared" si="228"/>
        <v>0</v>
      </c>
      <c r="BM209">
        <f t="shared" si="229"/>
        <v>0</v>
      </c>
      <c r="BN209">
        <f t="shared" si="230"/>
        <v>0</v>
      </c>
      <c r="BO209">
        <f t="shared" si="231"/>
        <v>0</v>
      </c>
      <c r="BP209">
        <f t="shared" si="232"/>
        <v>0</v>
      </c>
      <c r="BQ209">
        <f t="shared" si="233"/>
        <v>0</v>
      </c>
      <c r="BR209">
        <f t="shared" si="234"/>
        <v>0</v>
      </c>
      <c r="BS209">
        <f t="shared" si="235"/>
        <v>0</v>
      </c>
      <c r="BT209">
        <f t="shared" si="236"/>
        <v>0</v>
      </c>
      <c r="BU209" s="293">
        <f t="shared" si="237"/>
        <v>0</v>
      </c>
      <c r="BV209" s="294" t="str">
        <f>IF(BU209=0,"",
IF(SUM($BU$162:BU209)=1,BW209,
IF($BU$283&gt;SUM($BU$162:BU209),_xlfn.CONCAT(", ",BW209),
IF($BU$283=SUM($BU$162:BU209),_xlfn.CONCAT(" y ",BW209)))))</f>
        <v/>
      </c>
      <c r="BW209" s="31">
        <v>47</v>
      </c>
    </row>
    <row r="210" spans="1:75" ht="15" customHeight="1">
      <c r="A210" s="64"/>
      <c r="B210" s="11"/>
      <c r="C210" s="58" t="s">
        <v>5179</v>
      </c>
      <c r="D210" s="1065" t="str">
        <f>IF(CNGE_2025_M1_Secc5_Sub1!$D78="","",CNGE_2025_M1_Secc5_Sub1!$D78)</f>
        <v/>
      </c>
      <c r="E210" s="889"/>
      <c r="F210" s="889"/>
      <c r="G210" s="889"/>
      <c r="H210" s="889"/>
      <c r="I210" s="889"/>
      <c r="J210" s="890"/>
      <c r="K210" s="813"/>
      <c r="L210" s="813"/>
      <c r="M210" s="813"/>
      <c r="N210" s="813"/>
      <c r="O210" s="813"/>
      <c r="P210" s="813"/>
      <c r="Q210" s="813"/>
      <c r="R210" s="813"/>
      <c r="S210" s="813"/>
      <c r="T210" s="813"/>
      <c r="U210" s="813"/>
      <c r="V210" s="813"/>
      <c r="W210" s="813"/>
      <c r="X210" s="813"/>
      <c r="Y210" s="813"/>
      <c r="Z210" s="813"/>
      <c r="AA210" s="813"/>
      <c r="AB210" s="813"/>
      <c r="AC210" s="813"/>
      <c r="AD210" s="813"/>
      <c r="AG210">
        <f t="shared" si="197"/>
        <v>0</v>
      </c>
      <c r="AH210">
        <f t="shared" si="198"/>
        <v>0</v>
      </c>
      <c r="AI210">
        <f t="shared" si="199"/>
        <v>0</v>
      </c>
      <c r="AJ210">
        <f t="shared" si="200"/>
        <v>0</v>
      </c>
      <c r="AK210">
        <f t="shared" si="201"/>
        <v>0</v>
      </c>
      <c r="AL210">
        <f t="shared" si="202"/>
        <v>0</v>
      </c>
      <c r="AM210">
        <f t="shared" si="203"/>
        <v>0</v>
      </c>
      <c r="AN210">
        <f t="shared" si="204"/>
        <v>0</v>
      </c>
      <c r="AO210">
        <f t="shared" si="205"/>
        <v>0</v>
      </c>
      <c r="AP210">
        <f t="shared" si="206"/>
        <v>0</v>
      </c>
      <c r="AQ210">
        <f t="shared" si="207"/>
        <v>0</v>
      </c>
      <c r="AR210">
        <f t="shared" si="208"/>
        <v>0</v>
      </c>
      <c r="AS210">
        <f t="shared" si="209"/>
        <v>0</v>
      </c>
      <c r="AT210">
        <f t="shared" si="210"/>
        <v>0</v>
      </c>
      <c r="AU210">
        <f t="shared" si="211"/>
        <v>0</v>
      </c>
      <c r="AV210">
        <f t="shared" si="212"/>
        <v>0</v>
      </c>
      <c r="AW210">
        <f t="shared" si="213"/>
        <v>0</v>
      </c>
      <c r="AX210">
        <f t="shared" si="214"/>
        <v>0</v>
      </c>
      <c r="AY210">
        <f t="shared" si="215"/>
        <v>0</v>
      </c>
      <c r="AZ210">
        <f t="shared" si="216"/>
        <v>0</v>
      </c>
      <c r="BA210">
        <f t="shared" si="217"/>
        <v>0</v>
      </c>
      <c r="BB210">
        <f t="shared" si="218"/>
        <v>0</v>
      </c>
      <c r="BC210">
        <f t="shared" si="219"/>
        <v>0</v>
      </c>
      <c r="BD210">
        <f t="shared" si="220"/>
        <v>0</v>
      </c>
      <c r="BE210">
        <f t="shared" si="221"/>
        <v>0</v>
      </c>
      <c r="BF210">
        <f t="shared" si="222"/>
        <v>0</v>
      </c>
      <c r="BG210">
        <f t="shared" si="223"/>
        <v>0</v>
      </c>
      <c r="BH210">
        <f t="shared" si="224"/>
        <v>0</v>
      </c>
      <c r="BI210">
        <f t="shared" si="225"/>
        <v>0</v>
      </c>
      <c r="BJ210">
        <f t="shared" si="226"/>
        <v>0</v>
      </c>
      <c r="BK210">
        <f t="shared" si="227"/>
        <v>0</v>
      </c>
      <c r="BL210">
        <f t="shared" si="228"/>
        <v>0</v>
      </c>
      <c r="BM210">
        <f t="shared" si="229"/>
        <v>0</v>
      </c>
      <c r="BN210">
        <f t="shared" si="230"/>
        <v>0</v>
      </c>
      <c r="BO210">
        <f t="shared" si="231"/>
        <v>0</v>
      </c>
      <c r="BP210">
        <f t="shared" si="232"/>
        <v>0</v>
      </c>
      <c r="BQ210">
        <f t="shared" si="233"/>
        <v>0</v>
      </c>
      <c r="BR210">
        <f t="shared" si="234"/>
        <v>0</v>
      </c>
      <c r="BS210">
        <f t="shared" si="235"/>
        <v>0</v>
      </c>
      <c r="BT210">
        <f t="shared" si="236"/>
        <v>0</v>
      </c>
      <c r="BU210" s="293">
        <f t="shared" si="237"/>
        <v>0</v>
      </c>
      <c r="BV210" s="294" t="str">
        <f>IF(BU210=0,"",
IF(SUM($BU$162:BU210)=1,BW210,
IF($BU$283&gt;SUM($BU$162:BU210),_xlfn.CONCAT(", ",BW210),
IF($BU$283=SUM($BU$162:BU210),_xlfn.CONCAT(" y ",BW210)))))</f>
        <v/>
      </c>
      <c r="BW210" s="31">
        <v>48</v>
      </c>
    </row>
    <row r="211" spans="1:75" ht="15" customHeight="1">
      <c r="A211" s="64"/>
      <c r="B211" s="11"/>
      <c r="C211" s="58" t="s">
        <v>5181</v>
      </c>
      <c r="D211" s="1065" t="str">
        <f>IF(CNGE_2025_M1_Secc5_Sub1!$D79="","",CNGE_2025_M1_Secc5_Sub1!$D79)</f>
        <v/>
      </c>
      <c r="E211" s="889"/>
      <c r="F211" s="889"/>
      <c r="G211" s="889"/>
      <c r="H211" s="889"/>
      <c r="I211" s="889"/>
      <c r="J211" s="890"/>
      <c r="K211" s="813"/>
      <c r="L211" s="813"/>
      <c r="M211" s="813"/>
      <c r="N211" s="813"/>
      <c r="O211" s="813"/>
      <c r="P211" s="813"/>
      <c r="Q211" s="813"/>
      <c r="R211" s="813"/>
      <c r="S211" s="813"/>
      <c r="T211" s="813"/>
      <c r="U211" s="813"/>
      <c r="V211" s="813"/>
      <c r="W211" s="813"/>
      <c r="X211" s="813"/>
      <c r="Y211" s="813"/>
      <c r="Z211" s="813"/>
      <c r="AA211" s="813"/>
      <c r="AB211" s="813"/>
      <c r="AC211" s="813"/>
      <c r="AD211" s="813"/>
      <c r="AG211">
        <f t="shared" si="197"/>
        <v>0</v>
      </c>
      <c r="AH211">
        <f t="shared" si="198"/>
        <v>0</v>
      </c>
      <c r="AI211">
        <f t="shared" si="199"/>
        <v>0</v>
      </c>
      <c r="AJ211">
        <f t="shared" si="200"/>
        <v>0</v>
      </c>
      <c r="AK211">
        <f t="shared" si="201"/>
        <v>0</v>
      </c>
      <c r="AL211">
        <f t="shared" si="202"/>
        <v>0</v>
      </c>
      <c r="AM211">
        <f t="shared" si="203"/>
        <v>0</v>
      </c>
      <c r="AN211">
        <f t="shared" si="204"/>
        <v>0</v>
      </c>
      <c r="AO211">
        <f t="shared" si="205"/>
        <v>0</v>
      </c>
      <c r="AP211">
        <f t="shared" si="206"/>
        <v>0</v>
      </c>
      <c r="AQ211">
        <f t="shared" si="207"/>
        <v>0</v>
      </c>
      <c r="AR211">
        <f t="shared" si="208"/>
        <v>0</v>
      </c>
      <c r="AS211">
        <f t="shared" si="209"/>
        <v>0</v>
      </c>
      <c r="AT211">
        <f t="shared" si="210"/>
        <v>0</v>
      </c>
      <c r="AU211">
        <f t="shared" si="211"/>
        <v>0</v>
      </c>
      <c r="AV211">
        <f t="shared" si="212"/>
        <v>0</v>
      </c>
      <c r="AW211">
        <f t="shared" si="213"/>
        <v>0</v>
      </c>
      <c r="AX211">
        <f t="shared" si="214"/>
        <v>0</v>
      </c>
      <c r="AY211">
        <f t="shared" si="215"/>
        <v>0</v>
      </c>
      <c r="AZ211">
        <f t="shared" si="216"/>
        <v>0</v>
      </c>
      <c r="BA211">
        <f t="shared" si="217"/>
        <v>0</v>
      </c>
      <c r="BB211">
        <f t="shared" si="218"/>
        <v>0</v>
      </c>
      <c r="BC211">
        <f t="shared" si="219"/>
        <v>0</v>
      </c>
      <c r="BD211">
        <f t="shared" si="220"/>
        <v>0</v>
      </c>
      <c r="BE211">
        <f t="shared" si="221"/>
        <v>0</v>
      </c>
      <c r="BF211">
        <f t="shared" si="222"/>
        <v>0</v>
      </c>
      <c r="BG211">
        <f t="shared" si="223"/>
        <v>0</v>
      </c>
      <c r="BH211">
        <f t="shared" si="224"/>
        <v>0</v>
      </c>
      <c r="BI211">
        <f t="shared" si="225"/>
        <v>0</v>
      </c>
      <c r="BJ211">
        <f t="shared" si="226"/>
        <v>0</v>
      </c>
      <c r="BK211">
        <f t="shared" si="227"/>
        <v>0</v>
      </c>
      <c r="BL211">
        <f t="shared" si="228"/>
        <v>0</v>
      </c>
      <c r="BM211">
        <f t="shared" si="229"/>
        <v>0</v>
      </c>
      <c r="BN211">
        <f t="shared" si="230"/>
        <v>0</v>
      </c>
      <c r="BO211">
        <f t="shared" si="231"/>
        <v>0</v>
      </c>
      <c r="BP211">
        <f t="shared" si="232"/>
        <v>0</v>
      </c>
      <c r="BQ211">
        <f t="shared" si="233"/>
        <v>0</v>
      </c>
      <c r="BR211">
        <f t="shared" si="234"/>
        <v>0</v>
      </c>
      <c r="BS211">
        <f t="shared" si="235"/>
        <v>0</v>
      </c>
      <c r="BT211">
        <f t="shared" si="236"/>
        <v>0</v>
      </c>
      <c r="BU211" s="293">
        <f t="shared" si="237"/>
        <v>0</v>
      </c>
      <c r="BV211" s="294" t="str">
        <f>IF(BU211=0,"",
IF(SUM($BU$162:BU211)=1,BW211,
IF($BU$283&gt;SUM($BU$162:BU211),_xlfn.CONCAT(", ",BW211),
IF($BU$283=SUM($BU$162:BU211),_xlfn.CONCAT(" y ",BW211)))))</f>
        <v/>
      </c>
      <c r="BW211" s="31">
        <v>49</v>
      </c>
    </row>
    <row r="212" spans="1:75" ht="15" customHeight="1">
      <c r="A212" s="64"/>
      <c r="B212" s="11"/>
      <c r="C212" s="58" t="s">
        <v>5183</v>
      </c>
      <c r="D212" s="1065" t="str">
        <f>IF(CNGE_2025_M1_Secc5_Sub1!$D80="","",CNGE_2025_M1_Secc5_Sub1!$D80)</f>
        <v/>
      </c>
      <c r="E212" s="889"/>
      <c r="F212" s="889"/>
      <c r="G212" s="889"/>
      <c r="H212" s="889"/>
      <c r="I212" s="889"/>
      <c r="J212" s="890"/>
      <c r="K212" s="813"/>
      <c r="L212" s="813"/>
      <c r="M212" s="813"/>
      <c r="N212" s="813"/>
      <c r="O212" s="813"/>
      <c r="P212" s="813"/>
      <c r="Q212" s="813"/>
      <c r="R212" s="813"/>
      <c r="S212" s="813"/>
      <c r="T212" s="813"/>
      <c r="U212" s="813"/>
      <c r="V212" s="813"/>
      <c r="W212" s="813"/>
      <c r="X212" s="813"/>
      <c r="Y212" s="813"/>
      <c r="Z212" s="813"/>
      <c r="AA212" s="813"/>
      <c r="AB212" s="813"/>
      <c r="AC212" s="813"/>
      <c r="AD212" s="813"/>
      <c r="AG212">
        <f t="shared" si="197"/>
        <v>0</v>
      </c>
      <c r="AH212">
        <f t="shared" si="198"/>
        <v>0</v>
      </c>
      <c r="AI212">
        <f t="shared" si="199"/>
        <v>0</v>
      </c>
      <c r="AJ212">
        <f t="shared" si="200"/>
        <v>0</v>
      </c>
      <c r="AK212">
        <f t="shared" si="201"/>
        <v>0</v>
      </c>
      <c r="AL212">
        <f t="shared" si="202"/>
        <v>0</v>
      </c>
      <c r="AM212">
        <f t="shared" si="203"/>
        <v>0</v>
      </c>
      <c r="AN212">
        <f t="shared" si="204"/>
        <v>0</v>
      </c>
      <c r="AO212">
        <f t="shared" si="205"/>
        <v>0</v>
      </c>
      <c r="AP212">
        <f t="shared" si="206"/>
        <v>0</v>
      </c>
      <c r="AQ212">
        <f t="shared" si="207"/>
        <v>0</v>
      </c>
      <c r="AR212">
        <f t="shared" si="208"/>
        <v>0</v>
      </c>
      <c r="AS212">
        <f t="shared" si="209"/>
        <v>0</v>
      </c>
      <c r="AT212">
        <f t="shared" si="210"/>
        <v>0</v>
      </c>
      <c r="AU212">
        <f t="shared" si="211"/>
        <v>0</v>
      </c>
      <c r="AV212">
        <f t="shared" si="212"/>
        <v>0</v>
      </c>
      <c r="AW212">
        <f t="shared" si="213"/>
        <v>0</v>
      </c>
      <c r="AX212">
        <f t="shared" si="214"/>
        <v>0</v>
      </c>
      <c r="AY212">
        <f t="shared" si="215"/>
        <v>0</v>
      </c>
      <c r="AZ212">
        <f t="shared" si="216"/>
        <v>0</v>
      </c>
      <c r="BA212">
        <f t="shared" si="217"/>
        <v>0</v>
      </c>
      <c r="BB212">
        <f t="shared" si="218"/>
        <v>0</v>
      </c>
      <c r="BC212">
        <f t="shared" si="219"/>
        <v>0</v>
      </c>
      <c r="BD212">
        <f t="shared" si="220"/>
        <v>0</v>
      </c>
      <c r="BE212">
        <f t="shared" si="221"/>
        <v>0</v>
      </c>
      <c r="BF212">
        <f t="shared" si="222"/>
        <v>0</v>
      </c>
      <c r="BG212">
        <f t="shared" si="223"/>
        <v>0</v>
      </c>
      <c r="BH212">
        <f t="shared" si="224"/>
        <v>0</v>
      </c>
      <c r="BI212">
        <f t="shared" si="225"/>
        <v>0</v>
      </c>
      <c r="BJ212">
        <f t="shared" si="226"/>
        <v>0</v>
      </c>
      <c r="BK212">
        <f t="shared" si="227"/>
        <v>0</v>
      </c>
      <c r="BL212">
        <f t="shared" si="228"/>
        <v>0</v>
      </c>
      <c r="BM212">
        <f t="shared" si="229"/>
        <v>0</v>
      </c>
      <c r="BN212">
        <f t="shared" si="230"/>
        <v>0</v>
      </c>
      <c r="BO212">
        <f t="shared" si="231"/>
        <v>0</v>
      </c>
      <c r="BP212">
        <f t="shared" si="232"/>
        <v>0</v>
      </c>
      <c r="BQ212">
        <f t="shared" si="233"/>
        <v>0</v>
      </c>
      <c r="BR212">
        <f t="shared" si="234"/>
        <v>0</v>
      </c>
      <c r="BS212">
        <f t="shared" si="235"/>
        <v>0</v>
      </c>
      <c r="BT212">
        <f t="shared" si="236"/>
        <v>0</v>
      </c>
      <c r="BU212" s="293">
        <f t="shared" si="237"/>
        <v>0</v>
      </c>
      <c r="BV212" s="294" t="str">
        <f>IF(BU212=0,"",
IF(SUM($BU$162:BU212)=1,BW212,
IF($BU$283&gt;SUM($BU$162:BU212),_xlfn.CONCAT(", ",BW212),
IF($BU$283=SUM($BU$162:BU212),_xlfn.CONCAT(" y ",BW212)))))</f>
        <v/>
      </c>
      <c r="BW212" s="31">
        <v>50</v>
      </c>
    </row>
    <row r="213" spans="1:75" ht="15" customHeight="1">
      <c r="A213" s="64"/>
      <c r="B213" s="11"/>
      <c r="C213" s="58" t="s">
        <v>5185</v>
      </c>
      <c r="D213" s="1065" t="str">
        <f>IF(CNGE_2025_M1_Secc5_Sub1!$D81="","",CNGE_2025_M1_Secc5_Sub1!$D81)</f>
        <v/>
      </c>
      <c r="E213" s="889"/>
      <c r="F213" s="889"/>
      <c r="G213" s="889"/>
      <c r="H213" s="889"/>
      <c r="I213" s="889"/>
      <c r="J213" s="890"/>
      <c r="K213" s="813"/>
      <c r="L213" s="813"/>
      <c r="M213" s="813"/>
      <c r="N213" s="813"/>
      <c r="O213" s="813"/>
      <c r="P213" s="813"/>
      <c r="Q213" s="813"/>
      <c r="R213" s="813"/>
      <c r="S213" s="813"/>
      <c r="T213" s="813"/>
      <c r="U213" s="813"/>
      <c r="V213" s="813"/>
      <c r="W213" s="813"/>
      <c r="X213" s="813"/>
      <c r="Y213" s="813"/>
      <c r="Z213" s="813"/>
      <c r="AA213" s="813"/>
      <c r="AB213" s="813"/>
      <c r="AC213" s="813"/>
      <c r="AD213" s="813"/>
      <c r="AG213">
        <f t="shared" si="197"/>
        <v>0</v>
      </c>
      <c r="AH213">
        <f t="shared" si="198"/>
        <v>0</v>
      </c>
      <c r="AI213">
        <f t="shared" si="199"/>
        <v>0</v>
      </c>
      <c r="AJ213">
        <f t="shared" si="200"/>
        <v>0</v>
      </c>
      <c r="AK213">
        <f t="shared" si="201"/>
        <v>0</v>
      </c>
      <c r="AL213">
        <f t="shared" si="202"/>
        <v>0</v>
      </c>
      <c r="AM213">
        <f t="shared" si="203"/>
        <v>0</v>
      </c>
      <c r="AN213">
        <f t="shared" si="204"/>
        <v>0</v>
      </c>
      <c r="AO213">
        <f t="shared" si="205"/>
        <v>0</v>
      </c>
      <c r="AP213">
        <f t="shared" si="206"/>
        <v>0</v>
      </c>
      <c r="AQ213">
        <f t="shared" si="207"/>
        <v>0</v>
      </c>
      <c r="AR213">
        <f t="shared" si="208"/>
        <v>0</v>
      </c>
      <c r="AS213">
        <f t="shared" si="209"/>
        <v>0</v>
      </c>
      <c r="AT213">
        <f t="shared" si="210"/>
        <v>0</v>
      </c>
      <c r="AU213">
        <f t="shared" si="211"/>
        <v>0</v>
      </c>
      <c r="AV213">
        <f t="shared" si="212"/>
        <v>0</v>
      </c>
      <c r="AW213">
        <f t="shared" si="213"/>
        <v>0</v>
      </c>
      <c r="AX213">
        <f t="shared" si="214"/>
        <v>0</v>
      </c>
      <c r="AY213">
        <f t="shared" si="215"/>
        <v>0</v>
      </c>
      <c r="AZ213">
        <f t="shared" si="216"/>
        <v>0</v>
      </c>
      <c r="BA213">
        <f t="shared" si="217"/>
        <v>0</v>
      </c>
      <c r="BB213">
        <f t="shared" si="218"/>
        <v>0</v>
      </c>
      <c r="BC213">
        <f t="shared" si="219"/>
        <v>0</v>
      </c>
      <c r="BD213">
        <f t="shared" si="220"/>
        <v>0</v>
      </c>
      <c r="BE213">
        <f t="shared" si="221"/>
        <v>0</v>
      </c>
      <c r="BF213">
        <f t="shared" si="222"/>
        <v>0</v>
      </c>
      <c r="BG213">
        <f t="shared" si="223"/>
        <v>0</v>
      </c>
      <c r="BH213">
        <f t="shared" si="224"/>
        <v>0</v>
      </c>
      <c r="BI213">
        <f t="shared" si="225"/>
        <v>0</v>
      </c>
      <c r="BJ213">
        <f t="shared" si="226"/>
        <v>0</v>
      </c>
      <c r="BK213">
        <f t="shared" si="227"/>
        <v>0</v>
      </c>
      <c r="BL213">
        <f t="shared" si="228"/>
        <v>0</v>
      </c>
      <c r="BM213">
        <f t="shared" si="229"/>
        <v>0</v>
      </c>
      <c r="BN213">
        <f t="shared" si="230"/>
        <v>0</v>
      </c>
      <c r="BO213">
        <f t="shared" si="231"/>
        <v>0</v>
      </c>
      <c r="BP213">
        <f t="shared" si="232"/>
        <v>0</v>
      </c>
      <c r="BQ213">
        <f t="shared" si="233"/>
        <v>0</v>
      </c>
      <c r="BR213">
        <f t="shared" si="234"/>
        <v>0</v>
      </c>
      <c r="BS213">
        <f t="shared" si="235"/>
        <v>0</v>
      </c>
      <c r="BT213">
        <f t="shared" si="236"/>
        <v>0</v>
      </c>
      <c r="BU213" s="293">
        <f t="shared" si="237"/>
        <v>0</v>
      </c>
      <c r="BV213" s="294" t="str">
        <f>IF(BU213=0,"",
IF(SUM($BU$162:BU213)=1,BW213,
IF($BU$283&gt;SUM($BU$162:BU213),_xlfn.CONCAT(", ",BW213),
IF($BU$283=SUM($BU$162:BU213),_xlfn.CONCAT(" y ",BW213)))))</f>
        <v/>
      </c>
      <c r="BW213" s="31">
        <v>51</v>
      </c>
    </row>
    <row r="214" spans="1:75" ht="15" customHeight="1">
      <c r="A214" s="64"/>
      <c r="B214" s="11"/>
      <c r="C214" s="58" t="s">
        <v>5187</v>
      </c>
      <c r="D214" s="1065" t="str">
        <f>IF(CNGE_2025_M1_Secc5_Sub1!$D82="","",CNGE_2025_M1_Secc5_Sub1!$D82)</f>
        <v/>
      </c>
      <c r="E214" s="889"/>
      <c r="F214" s="889"/>
      <c r="G214" s="889"/>
      <c r="H214" s="889"/>
      <c r="I214" s="889"/>
      <c r="J214" s="890"/>
      <c r="K214" s="813"/>
      <c r="L214" s="813"/>
      <c r="M214" s="813"/>
      <c r="N214" s="813"/>
      <c r="O214" s="813"/>
      <c r="P214" s="813"/>
      <c r="Q214" s="813"/>
      <c r="R214" s="813"/>
      <c r="S214" s="813"/>
      <c r="T214" s="813"/>
      <c r="U214" s="813"/>
      <c r="V214" s="813"/>
      <c r="W214" s="813"/>
      <c r="X214" s="813"/>
      <c r="Y214" s="813"/>
      <c r="Z214" s="813"/>
      <c r="AA214" s="813"/>
      <c r="AB214" s="813"/>
      <c r="AC214" s="813"/>
      <c r="AD214" s="813"/>
      <c r="AG214">
        <f t="shared" si="197"/>
        <v>0</v>
      </c>
      <c r="AH214">
        <f t="shared" si="198"/>
        <v>0</v>
      </c>
      <c r="AI214">
        <f t="shared" si="199"/>
        <v>0</v>
      </c>
      <c r="AJ214">
        <f t="shared" si="200"/>
        <v>0</v>
      </c>
      <c r="AK214">
        <f t="shared" si="201"/>
        <v>0</v>
      </c>
      <c r="AL214">
        <f t="shared" si="202"/>
        <v>0</v>
      </c>
      <c r="AM214">
        <f t="shared" si="203"/>
        <v>0</v>
      </c>
      <c r="AN214">
        <f t="shared" si="204"/>
        <v>0</v>
      </c>
      <c r="AO214">
        <f t="shared" si="205"/>
        <v>0</v>
      </c>
      <c r="AP214">
        <f t="shared" si="206"/>
        <v>0</v>
      </c>
      <c r="AQ214">
        <f t="shared" si="207"/>
        <v>0</v>
      </c>
      <c r="AR214">
        <f t="shared" si="208"/>
        <v>0</v>
      </c>
      <c r="AS214">
        <f t="shared" si="209"/>
        <v>0</v>
      </c>
      <c r="AT214">
        <f t="shared" si="210"/>
        <v>0</v>
      </c>
      <c r="AU214">
        <f t="shared" si="211"/>
        <v>0</v>
      </c>
      <c r="AV214">
        <f t="shared" si="212"/>
        <v>0</v>
      </c>
      <c r="AW214">
        <f t="shared" si="213"/>
        <v>0</v>
      </c>
      <c r="AX214">
        <f t="shared" si="214"/>
        <v>0</v>
      </c>
      <c r="AY214">
        <f t="shared" si="215"/>
        <v>0</v>
      </c>
      <c r="AZ214">
        <f t="shared" si="216"/>
        <v>0</v>
      </c>
      <c r="BA214">
        <f t="shared" si="217"/>
        <v>0</v>
      </c>
      <c r="BB214">
        <f t="shared" si="218"/>
        <v>0</v>
      </c>
      <c r="BC214">
        <f t="shared" si="219"/>
        <v>0</v>
      </c>
      <c r="BD214">
        <f t="shared" si="220"/>
        <v>0</v>
      </c>
      <c r="BE214">
        <f t="shared" si="221"/>
        <v>0</v>
      </c>
      <c r="BF214">
        <f t="shared" si="222"/>
        <v>0</v>
      </c>
      <c r="BG214">
        <f t="shared" si="223"/>
        <v>0</v>
      </c>
      <c r="BH214">
        <f t="shared" si="224"/>
        <v>0</v>
      </c>
      <c r="BI214">
        <f t="shared" si="225"/>
        <v>0</v>
      </c>
      <c r="BJ214">
        <f t="shared" si="226"/>
        <v>0</v>
      </c>
      <c r="BK214">
        <f t="shared" si="227"/>
        <v>0</v>
      </c>
      <c r="BL214">
        <f t="shared" si="228"/>
        <v>0</v>
      </c>
      <c r="BM214">
        <f t="shared" si="229"/>
        <v>0</v>
      </c>
      <c r="BN214">
        <f t="shared" si="230"/>
        <v>0</v>
      </c>
      <c r="BO214">
        <f t="shared" si="231"/>
        <v>0</v>
      </c>
      <c r="BP214">
        <f t="shared" si="232"/>
        <v>0</v>
      </c>
      <c r="BQ214">
        <f t="shared" si="233"/>
        <v>0</v>
      </c>
      <c r="BR214">
        <f t="shared" si="234"/>
        <v>0</v>
      </c>
      <c r="BS214">
        <f t="shared" si="235"/>
        <v>0</v>
      </c>
      <c r="BT214">
        <f t="shared" si="236"/>
        <v>0</v>
      </c>
      <c r="BU214" s="293">
        <f t="shared" si="237"/>
        <v>0</v>
      </c>
      <c r="BV214" s="294" t="str">
        <f>IF(BU214=0,"",
IF(SUM($BU$162:BU214)=1,BW214,
IF($BU$283&gt;SUM($BU$162:BU214),_xlfn.CONCAT(", ",BW214),
IF($BU$283=SUM($BU$162:BU214),_xlfn.CONCAT(" y ",BW214)))))</f>
        <v/>
      </c>
      <c r="BW214" s="31">
        <v>52</v>
      </c>
    </row>
    <row r="215" spans="1:75" ht="15" customHeight="1">
      <c r="A215" s="64"/>
      <c r="B215" s="11"/>
      <c r="C215" s="58" t="s">
        <v>5189</v>
      </c>
      <c r="D215" s="1065" t="str">
        <f>IF(CNGE_2025_M1_Secc5_Sub1!$D83="","",CNGE_2025_M1_Secc5_Sub1!$D83)</f>
        <v/>
      </c>
      <c r="E215" s="889"/>
      <c r="F215" s="889"/>
      <c r="G215" s="889"/>
      <c r="H215" s="889"/>
      <c r="I215" s="889"/>
      <c r="J215" s="890"/>
      <c r="K215" s="813"/>
      <c r="L215" s="813"/>
      <c r="M215" s="813"/>
      <c r="N215" s="813"/>
      <c r="O215" s="813"/>
      <c r="P215" s="813"/>
      <c r="Q215" s="813"/>
      <c r="R215" s="813"/>
      <c r="S215" s="813"/>
      <c r="T215" s="813"/>
      <c r="U215" s="813"/>
      <c r="V215" s="813"/>
      <c r="W215" s="813"/>
      <c r="X215" s="813"/>
      <c r="Y215" s="813"/>
      <c r="Z215" s="813"/>
      <c r="AA215" s="813"/>
      <c r="AB215" s="813"/>
      <c r="AC215" s="813"/>
      <c r="AD215" s="813"/>
      <c r="AG215">
        <f t="shared" si="197"/>
        <v>0</v>
      </c>
      <c r="AH215">
        <f t="shared" si="198"/>
        <v>0</v>
      </c>
      <c r="AI215">
        <f t="shared" si="199"/>
        <v>0</v>
      </c>
      <c r="AJ215">
        <f t="shared" si="200"/>
        <v>0</v>
      </c>
      <c r="AK215">
        <f t="shared" si="201"/>
        <v>0</v>
      </c>
      <c r="AL215">
        <f t="shared" si="202"/>
        <v>0</v>
      </c>
      <c r="AM215">
        <f t="shared" si="203"/>
        <v>0</v>
      </c>
      <c r="AN215">
        <f t="shared" si="204"/>
        <v>0</v>
      </c>
      <c r="AO215">
        <f t="shared" si="205"/>
        <v>0</v>
      </c>
      <c r="AP215">
        <f t="shared" si="206"/>
        <v>0</v>
      </c>
      <c r="AQ215">
        <f t="shared" si="207"/>
        <v>0</v>
      </c>
      <c r="AR215">
        <f t="shared" si="208"/>
        <v>0</v>
      </c>
      <c r="AS215">
        <f t="shared" si="209"/>
        <v>0</v>
      </c>
      <c r="AT215">
        <f t="shared" si="210"/>
        <v>0</v>
      </c>
      <c r="AU215">
        <f t="shared" si="211"/>
        <v>0</v>
      </c>
      <c r="AV215">
        <f t="shared" si="212"/>
        <v>0</v>
      </c>
      <c r="AW215">
        <f t="shared" si="213"/>
        <v>0</v>
      </c>
      <c r="AX215">
        <f t="shared" si="214"/>
        <v>0</v>
      </c>
      <c r="AY215">
        <f t="shared" si="215"/>
        <v>0</v>
      </c>
      <c r="AZ215">
        <f t="shared" si="216"/>
        <v>0</v>
      </c>
      <c r="BA215">
        <f t="shared" si="217"/>
        <v>0</v>
      </c>
      <c r="BB215">
        <f t="shared" si="218"/>
        <v>0</v>
      </c>
      <c r="BC215">
        <f t="shared" si="219"/>
        <v>0</v>
      </c>
      <c r="BD215">
        <f t="shared" si="220"/>
        <v>0</v>
      </c>
      <c r="BE215">
        <f t="shared" si="221"/>
        <v>0</v>
      </c>
      <c r="BF215">
        <f t="shared" si="222"/>
        <v>0</v>
      </c>
      <c r="BG215">
        <f t="shared" si="223"/>
        <v>0</v>
      </c>
      <c r="BH215">
        <f t="shared" si="224"/>
        <v>0</v>
      </c>
      <c r="BI215">
        <f t="shared" si="225"/>
        <v>0</v>
      </c>
      <c r="BJ215">
        <f t="shared" si="226"/>
        <v>0</v>
      </c>
      <c r="BK215">
        <f t="shared" si="227"/>
        <v>0</v>
      </c>
      <c r="BL215">
        <f t="shared" si="228"/>
        <v>0</v>
      </c>
      <c r="BM215">
        <f t="shared" si="229"/>
        <v>0</v>
      </c>
      <c r="BN215">
        <f t="shared" si="230"/>
        <v>0</v>
      </c>
      <c r="BO215">
        <f t="shared" si="231"/>
        <v>0</v>
      </c>
      <c r="BP215">
        <f t="shared" si="232"/>
        <v>0</v>
      </c>
      <c r="BQ215">
        <f t="shared" si="233"/>
        <v>0</v>
      </c>
      <c r="BR215">
        <f t="shared" si="234"/>
        <v>0</v>
      </c>
      <c r="BS215">
        <f t="shared" si="235"/>
        <v>0</v>
      </c>
      <c r="BT215">
        <f t="shared" si="236"/>
        <v>0</v>
      </c>
      <c r="BU215" s="293">
        <f t="shared" si="237"/>
        <v>0</v>
      </c>
      <c r="BV215" s="294" t="str">
        <f>IF(BU215=0,"",
IF(SUM($BU$162:BU215)=1,BW215,
IF($BU$283&gt;SUM($BU$162:BU215),_xlfn.CONCAT(", ",BW215),
IF($BU$283=SUM($BU$162:BU215),_xlfn.CONCAT(" y ",BW215)))))</f>
        <v/>
      </c>
      <c r="BW215" s="31">
        <v>53</v>
      </c>
    </row>
    <row r="216" spans="1:75" ht="15" customHeight="1">
      <c r="A216" s="64"/>
      <c r="B216" s="11"/>
      <c r="C216" s="58" t="s">
        <v>5191</v>
      </c>
      <c r="D216" s="1065" t="str">
        <f>IF(CNGE_2025_M1_Secc5_Sub1!$D84="","",CNGE_2025_M1_Secc5_Sub1!$D84)</f>
        <v/>
      </c>
      <c r="E216" s="889"/>
      <c r="F216" s="889"/>
      <c r="G216" s="889"/>
      <c r="H216" s="889"/>
      <c r="I216" s="889"/>
      <c r="J216" s="890"/>
      <c r="K216" s="813"/>
      <c r="L216" s="813"/>
      <c r="M216" s="813"/>
      <c r="N216" s="813"/>
      <c r="O216" s="813"/>
      <c r="P216" s="813"/>
      <c r="Q216" s="813"/>
      <c r="R216" s="813"/>
      <c r="S216" s="813"/>
      <c r="T216" s="813"/>
      <c r="U216" s="813"/>
      <c r="V216" s="813"/>
      <c r="W216" s="813"/>
      <c r="X216" s="813"/>
      <c r="Y216" s="813"/>
      <c r="Z216" s="813"/>
      <c r="AA216" s="813"/>
      <c r="AB216" s="813"/>
      <c r="AC216" s="813"/>
      <c r="AD216" s="813"/>
      <c r="AG216">
        <f t="shared" si="197"/>
        <v>0</v>
      </c>
      <c r="AH216">
        <f t="shared" si="198"/>
        <v>0</v>
      </c>
      <c r="AI216">
        <f t="shared" si="199"/>
        <v>0</v>
      </c>
      <c r="AJ216">
        <f t="shared" si="200"/>
        <v>0</v>
      </c>
      <c r="AK216">
        <f t="shared" si="201"/>
        <v>0</v>
      </c>
      <c r="AL216">
        <f t="shared" si="202"/>
        <v>0</v>
      </c>
      <c r="AM216">
        <f t="shared" si="203"/>
        <v>0</v>
      </c>
      <c r="AN216">
        <f t="shared" si="204"/>
        <v>0</v>
      </c>
      <c r="AO216">
        <f t="shared" si="205"/>
        <v>0</v>
      </c>
      <c r="AP216">
        <f t="shared" si="206"/>
        <v>0</v>
      </c>
      <c r="AQ216">
        <f t="shared" si="207"/>
        <v>0</v>
      </c>
      <c r="AR216">
        <f t="shared" si="208"/>
        <v>0</v>
      </c>
      <c r="AS216">
        <f t="shared" si="209"/>
        <v>0</v>
      </c>
      <c r="AT216">
        <f t="shared" si="210"/>
        <v>0</v>
      </c>
      <c r="AU216">
        <f t="shared" si="211"/>
        <v>0</v>
      </c>
      <c r="AV216">
        <f t="shared" si="212"/>
        <v>0</v>
      </c>
      <c r="AW216">
        <f t="shared" si="213"/>
        <v>0</v>
      </c>
      <c r="AX216">
        <f t="shared" si="214"/>
        <v>0</v>
      </c>
      <c r="AY216">
        <f t="shared" si="215"/>
        <v>0</v>
      </c>
      <c r="AZ216">
        <f t="shared" si="216"/>
        <v>0</v>
      </c>
      <c r="BA216">
        <f t="shared" si="217"/>
        <v>0</v>
      </c>
      <c r="BB216">
        <f t="shared" si="218"/>
        <v>0</v>
      </c>
      <c r="BC216">
        <f t="shared" si="219"/>
        <v>0</v>
      </c>
      <c r="BD216">
        <f t="shared" si="220"/>
        <v>0</v>
      </c>
      <c r="BE216">
        <f t="shared" si="221"/>
        <v>0</v>
      </c>
      <c r="BF216">
        <f t="shared" si="222"/>
        <v>0</v>
      </c>
      <c r="BG216">
        <f t="shared" si="223"/>
        <v>0</v>
      </c>
      <c r="BH216">
        <f t="shared" si="224"/>
        <v>0</v>
      </c>
      <c r="BI216">
        <f t="shared" si="225"/>
        <v>0</v>
      </c>
      <c r="BJ216">
        <f t="shared" si="226"/>
        <v>0</v>
      </c>
      <c r="BK216">
        <f t="shared" si="227"/>
        <v>0</v>
      </c>
      <c r="BL216">
        <f t="shared" si="228"/>
        <v>0</v>
      </c>
      <c r="BM216">
        <f t="shared" si="229"/>
        <v>0</v>
      </c>
      <c r="BN216">
        <f t="shared" si="230"/>
        <v>0</v>
      </c>
      <c r="BO216">
        <f t="shared" si="231"/>
        <v>0</v>
      </c>
      <c r="BP216">
        <f t="shared" si="232"/>
        <v>0</v>
      </c>
      <c r="BQ216">
        <f t="shared" si="233"/>
        <v>0</v>
      </c>
      <c r="BR216">
        <f t="shared" si="234"/>
        <v>0</v>
      </c>
      <c r="BS216">
        <f t="shared" si="235"/>
        <v>0</v>
      </c>
      <c r="BT216">
        <f t="shared" si="236"/>
        <v>0</v>
      </c>
      <c r="BU216" s="293">
        <f t="shared" si="237"/>
        <v>0</v>
      </c>
      <c r="BV216" s="294" t="str">
        <f>IF(BU216=0,"",
IF(SUM($BU$162:BU216)=1,BW216,
IF($BU$283&gt;SUM($BU$162:BU216),_xlfn.CONCAT(", ",BW216),
IF($BU$283=SUM($BU$162:BU216),_xlfn.CONCAT(" y ",BW216)))))</f>
        <v/>
      </c>
      <c r="BW216" s="31">
        <v>54</v>
      </c>
    </row>
    <row r="217" spans="1:75" ht="15" customHeight="1">
      <c r="A217" s="64"/>
      <c r="B217" s="11"/>
      <c r="C217" s="58" t="s">
        <v>5193</v>
      </c>
      <c r="D217" s="1065" t="str">
        <f>IF(CNGE_2025_M1_Secc5_Sub1!$D85="","",CNGE_2025_M1_Secc5_Sub1!$D85)</f>
        <v/>
      </c>
      <c r="E217" s="889"/>
      <c r="F217" s="889"/>
      <c r="G217" s="889"/>
      <c r="H217" s="889"/>
      <c r="I217" s="889"/>
      <c r="J217" s="890"/>
      <c r="K217" s="813"/>
      <c r="L217" s="813"/>
      <c r="M217" s="813"/>
      <c r="N217" s="813"/>
      <c r="O217" s="813"/>
      <c r="P217" s="813"/>
      <c r="Q217" s="813"/>
      <c r="R217" s="813"/>
      <c r="S217" s="813"/>
      <c r="T217" s="813"/>
      <c r="U217" s="813"/>
      <c r="V217" s="813"/>
      <c r="W217" s="813"/>
      <c r="X217" s="813"/>
      <c r="Y217" s="813"/>
      <c r="Z217" s="813"/>
      <c r="AA217" s="813"/>
      <c r="AB217" s="813"/>
      <c r="AC217" s="813"/>
      <c r="AD217" s="813"/>
      <c r="AG217">
        <f t="shared" si="197"/>
        <v>0</v>
      </c>
      <c r="AH217">
        <f t="shared" si="198"/>
        <v>0</v>
      </c>
      <c r="AI217">
        <f t="shared" si="199"/>
        <v>0</v>
      </c>
      <c r="AJ217">
        <f t="shared" si="200"/>
        <v>0</v>
      </c>
      <c r="AK217">
        <f t="shared" si="201"/>
        <v>0</v>
      </c>
      <c r="AL217">
        <f t="shared" si="202"/>
        <v>0</v>
      </c>
      <c r="AM217">
        <f t="shared" si="203"/>
        <v>0</v>
      </c>
      <c r="AN217">
        <f t="shared" si="204"/>
        <v>0</v>
      </c>
      <c r="AO217">
        <f t="shared" si="205"/>
        <v>0</v>
      </c>
      <c r="AP217">
        <f t="shared" si="206"/>
        <v>0</v>
      </c>
      <c r="AQ217">
        <f t="shared" si="207"/>
        <v>0</v>
      </c>
      <c r="AR217">
        <f t="shared" si="208"/>
        <v>0</v>
      </c>
      <c r="AS217">
        <f t="shared" si="209"/>
        <v>0</v>
      </c>
      <c r="AT217">
        <f t="shared" si="210"/>
        <v>0</v>
      </c>
      <c r="AU217">
        <f t="shared" si="211"/>
        <v>0</v>
      </c>
      <c r="AV217">
        <f t="shared" si="212"/>
        <v>0</v>
      </c>
      <c r="AW217">
        <f t="shared" si="213"/>
        <v>0</v>
      </c>
      <c r="AX217">
        <f t="shared" si="214"/>
        <v>0</v>
      </c>
      <c r="AY217">
        <f t="shared" si="215"/>
        <v>0</v>
      </c>
      <c r="AZ217">
        <f t="shared" si="216"/>
        <v>0</v>
      </c>
      <c r="BA217">
        <f t="shared" si="217"/>
        <v>0</v>
      </c>
      <c r="BB217">
        <f t="shared" si="218"/>
        <v>0</v>
      </c>
      <c r="BC217">
        <f t="shared" si="219"/>
        <v>0</v>
      </c>
      <c r="BD217">
        <f t="shared" si="220"/>
        <v>0</v>
      </c>
      <c r="BE217">
        <f t="shared" si="221"/>
        <v>0</v>
      </c>
      <c r="BF217">
        <f t="shared" si="222"/>
        <v>0</v>
      </c>
      <c r="BG217">
        <f t="shared" si="223"/>
        <v>0</v>
      </c>
      <c r="BH217">
        <f t="shared" si="224"/>
        <v>0</v>
      </c>
      <c r="BI217">
        <f t="shared" si="225"/>
        <v>0</v>
      </c>
      <c r="BJ217">
        <f t="shared" si="226"/>
        <v>0</v>
      </c>
      <c r="BK217">
        <f t="shared" si="227"/>
        <v>0</v>
      </c>
      <c r="BL217">
        <f t="shared" si="228"/>
        <v>0</v>
      </c>
      <c r="BM217">
        <f t="shared" si="229"/>
        <v>0</v>
      </c>
      <c r="BN217">
        <f t="shared" si="230"/>
        <v>0</v>
      </c>
      <c r="BO217">
        <f t="shared" si="231"/>
        <v>0</v>
      </c>
      <c r="BP217">
        <f t="shared" si="232"/>
        <v>0</v>
      </c>
      <c r="BQ217">
        <f t="shared" si="233"/>
        <v>0</v>
      </c>
      <c r="BR217">
        <f t="shared" si="234"/>
        <v>0</v>
      </c>
      <c r="BS217">
        <f t="shared" si="235"/>
        <v>0</v>
      </c>
      <c r="BT217">
        <f t="shared" si="236"/>
        <v>0</v>
      </c>
      <c r="BU217" s="293">
        <f t="shared" si="237"/>
        <v>0</v>
      </c>
      <c r="BV217" s="294" t="str">
        <f>IF(BU217=0,"",
IF(SUM($BU$162:BU217)=1,BW217,
IF($BU$283&gt;SUM($BU$162:BU217),_xlfn.CONCAT(", ",BW217),
IF($BU$283=SUM($BU$162:BU217),_xlfn.CONCAT(" y ",BW217)))))</f>
        <v/>
      </c>
      <c r="BW217" s="31">
        <v>55</v>
      </c>
    </row>
    <row r="218" spans="1:75" ht="15" customHeight="1">
      <c r="A218" s="64"/>
      <c r="B218" s="11"/>
      <c r="C218" s="58" t="s">
        <v>5195</v>
      </c>
      <c r="D218" s="1065" t="str">
        <f>IF(CNGE_2025_M1_Secc5_Sub1!$D86="","",CNGE_2025_M1_Secc5_Sub1!$D86)</f>
        <v/>
      </c>
      <c r="E218" s="889"/>
      <c r="F218" s="889"/>
      <c r="G218" s="889"/>
      <c r="H218" s="889"/>
      <c r="I218" s="889"/>
      <c r="J218" s="890"/>
      <c r="K218" s="813"/>
      <c r="L218" s="813"/>
      <c r="M218" s="813"/>
      <c r="N218" s="813"/>
      <c r="O218" s="813"/>
      <c r="P218" s="813"/>
      <c r="Q218" s="813"/>
      <c r="R218" s="813"/>
      <c r="S218" s="813"/>
      <c r="T218" s="813"/>
      <c r="U218" s="813"/>
      <c r="V218" s="813"/>
      <c r="W218" s="813"/>
      <c r="X218" s="813"/>
      <c r="Y218" s="813"/>
      <c r="Z218" s="813"/>
      <c r="AA218" s="813"/>
      <c r="AB218" s="813"/>
      <c r="AC218" s="813"/>
      <c r="AD218" s="813"/>
      <c r="AG218">
        <f t="shared" si="197"/>
        <v>0</v>
      </c>
      <c r="AH218">
        <f t="shared" si="198"/>
        <v>0</v>
      </c>
      <c r="AI218">
        <f t="shared" si="199"/>
        <v>0</v>
      </c>
      <c r="AJ218">
        <f t="shared" si="200"/>
        <v>0</v>
      </c>
      <c r="AK218">
        <f t="shared" si="201"/>
        <v>0</v>
      </c>
      <c r="AL218">
        <f t="shared" si="202"/>
        <v>0</v>
      </c>
      <c r="AM218">
        <f t="shared" si="203"/>
        <v>0</v>
      </c>
      <c r="AN218">
        <f t="shared" si="204"/>
        <v>0</v>
      </c>
      <c r="AO218">
        <f t="shared" si="205"/>
        <v>0</v>
      </c>
      <c r="AP218">
        <f t="shared" si="206"/>
        <v>0</v>
      </c>
      <c r="AQ218">
        <f t="shared" si="207"/>
        <v>0</v>
      </c>
      <c r="AR218">
        <f t="shared" si="208"/>
        <v>0</v>
      </c>
      <c r="AS218">
        <f t="shared" si="209"/>
        <v>0</v>
      </c>
      <c r="AT218">
        <f t="shared" si="210"/>
        <v>0</v>
      </c>
      <c r="AU218">
        <f t="shared" si="211"/>
        <v>0</v>
      </c>
      <c r="AV218">
        <f t="shared" si="212"/>
        <v>0</v>
      </c>
      <c r="AW218">
        <f t="shared" si="213"/>
        <v>0</v>
      </c>
      <c r="AX218">
        <f t="shared" si="214"/>
        <v>0</v>
      </c>
      <c r="AY218">
        <f t="shared" si="215"/>
        <v>0</v>
      </c>
      <c r="AZ218">
        <f t="shared" si="216"/>
        <v>0</v>
      </c>
      <c r="BA218">
        <f t="shared" si="217"/>
        <v>0</v>
      </c>
      <c r="BB218">
        <f t="shared" si="218"/>
        <v>0</v>
      </c>
      <c r="BC218">
        <f t="shared" si="219"/>
        <v>0</v>
      </c>
      <c r="BD218">
        <f t="shared" si="220"/>
        <v>0</v>
      </c>
      <c r="BE218">
        <f t="shared" si="221"/>
        <v>0</v>
      </c>
      <c r="BF218">
        <f t="shared" si="222"/>
        <v>0</v>
      </c>
      <c r="BG218">
        <f t="shared" si="223"/>
        <v>0</v>
      </c>
      <c r="BH218">
        <f t="shared" si="224"/>
        <v>0</v>
      </c>
      <c r="BI218">
        <f t="shared" si="225"/>
        <v>0</v>
      </c>
      <c r="BJ218">
        <f t="shared" si="226"/>
        <v>0</v>
      </c>
      <c r="BK218">
        <f t="shared" si="227"/>
        <v>0</v>
      </c>
      <c r="BL218">
        <f t="shared" si="228"/>
        <v>0</v>
      </c>
      <c r="BM218">
        <f t="shared" si="229"/>
        <v>0</v>
      </c>
      <c r="BN218">
        <f t="shared" si="230"/>
        <v>0</v>
      </c>
      <c r="BO218">
        <f t="shared" si="231"/>
        <v>0</v>
      </c>
      <c r="BP218">
        <f t="shared" si="232"/>
        <v>0</v>
      </c>
      <c r="BQ218">
        <f t="shared" si="233"/>
        <v>0</v>
      </c>
      <c r="BR218">
        <f t="shared" si="234"/>
        <v>0</v>
      </c>
      <c r="BS218">
        <f t="shared" si="235"/>
        <v>0</v>
      </c>
      <c r="BT218">
        <f t="shared" si="236"/>
        <v>0</v>
      </c>
      <c r="BU218" s="293">
        <f t="shared" si="237"/>
        <v>0</v>
      </c>
      <c r="BV218" s="294" t="str">
        <f>IF(BU218=0,"",
IF(SUM($BU$162:BU218)=1,BW218,
IF($BU$283&gt;SUM($BU$162:BU218),_xlfn.CONCAT(", ",BW218),
IF($BU$283=SUM($BU$162:BU218),_xlfn.CONCAT(" y ",BW218)))))</f>
        <v/>
      </c>
      <c r="BW218" s="31">
        <v>56</v>
      </c>
    </row>
    <row r="219" spans="1:75" ht="15" customHeight="1">
      <c r="A219" s="64"/>
      <c r="B219" s="11"/>
      <c r="C219" s="58" t="s">
        <v>5197</v>
      </c>
      <c r="D219" s="1065" t="str">
        <f>IF(CNGE_2025_M1_Secc5_Sub1!$D87="","",CNGE_2025_M1_Secc5_Sub1!$D87)</f>
        <v/>
      </c>
      <c r="E219" s="889"/>
      <c r="F219" s="889"/>
      <c r="G219" s="889"/>
      <c r="H219" s="889"/>
      <c r="I219" s="889"/>
      <c r="J219" s="890"/>
      <c r="K219" s="813"/>
      <c r="L219" s="813"/>
      <c r="M219" s="813"/>
      <c r="N219" s="813"/>
      <c r="O219" s="813"/>
      <c r="P219" s="813"/>
      <c r="Q219" s="813"/>
      <c r="R219" s="813"/>
      <c r="S219" s="813"/>
      <c r="T219" s="813"/>
      <c r="U219" s="813"/>
      <c r="V219" s="813"/>
      <c r="W219" s="813"/>
      <c r="X219" s="813"/>
      <c r="Y219" s="813"/>
      <c r="Z219" s="813"/>
      <c r="AA219" s="813"/>
      <c r="AB219" s="813"/>
      <c r="AC219" s="813"/>
      <c r="AD219" s="813"/>
      <c r="AG219">
        <f t="shared" si="197"/>
        <v>0</v>
      </c>
      <c r="AH219">
        <f t="shared" si="198"/>
        <v>0</v>
      </c>
      <c r="AI219">
        <f t="shared" si="199"/>
        <v>0</v>
      </c>
      <c r="AJ219">
        <f t="shared" si="200"/>
        <v>0</v>
      </c>
      <c r="AK219">
        <f t="shared" si="201"/>
        <v>0</v>
      </c>
      <c r="AL219">
        <f t="shared" si="202"/>
        <v>0</v>
      </c>
      <c r="AM219">
        <f t="shared" si="203"/>
        <v>0</v>
      </c>
      <c r="AN219">
        <f t="shared" si="204"/>
        <v>0</v>
      </c>
      <c r="AO219">
        <f t="shared" si="205"/>
        <v>0</v>
      </c>
      <c r="AP219">
        <f t="shared" si="206"/>
        <v>0</v>
      </c>
      <c r="AQ219">
        <f t="shared" si="207"/>
        <v>0</v>
      </c>
      <c r="AR219">
        <f t="shared" si="208"/>
        <v>0</v>
      </c>
      <c r="AS219">
        <f t="shared" si="209"/>
        <v>0</v>
      </c>
      <c r="AT219">
        <f t="shared" si="210"/>
        <v>0</v>
      </c>
      <c r="AU219">
        <f t="shared" si="211"/>
        <v>0</v>
      </c>
      <c r="AV219">
        <f t="shared" si="212"/>
        <v>0</v>
      </c>
      <c r="AW219">
        <f t="shared" si="213"/>
        <v>0</v>
      </c>
      <c r="AX219">
        <f t="shared" si="214"/>
        <v>0</v>
      </c>
      <c r="AY219">
        <f t="shared" si="215"/>
        <v>0</v>
      </c>
      <c r="AZ219">
        <f t="shared" si="216"/>
        <v>0</v>
      </c>
      <c r="BA219">
        <f t="shared" si="217"/>
        <v>0</v>
      </c>
      <c r="BB219">
        <f t="shared" si="218"/>
        <v>0</v>
      </c>
      <c r="BC219">
        <f t="shared" si="219"/>
        <v>0</v>
      </c>
      <c r="BD219">
        <f t="shared" si="220"/>
        <v>0</v>
      </c>
      <c r="BE219">
        <f t="shared" si="221"/>
        <v>0</v>
      </c>
      <c r="BF219">
        <f t="shared" si="222"/>
        <v>0</v>
      </c>
      <c r="BG219">
        <f t="shared" si="223"/>
        <v>0</v>
      </c>
      <c r="BH219">
        <f t="shared" si="224"/>
        <v>0</v>
      </c>
      <c r="BI219">
        <f t="shared" si="225"/>
        <v>0</v>
      </c>
      <c r="BJ219">
        <f t="shared" si="226"/>
        <v>0</v>
      </c>
      <c r="BK219">
        <f t="shared" si="227"/>
        <v>0</v>
      </c>
      <c r="BL219">
        <f t="shared" si="228"/>
        <v>0</v>
      </c>
      <c r="BM219">
        <f t="shared" si="229"/>
        <v>0</v>
      </c>
      <c r="BN219">
        <f t="shared" si="230"/>
        <v>0</v>
      </c>
      <c r="BO219">
        <f t="shared" si="231"/>
        <v>0</v>
      </c>
      <c r="BP219">
        <f t="shared" si="232"/>
        <v>0</v>
      </c>
      <c r="BQ219">
        <f t="shared" si="233"/>
        <v>0</v>
      </c>
      <c r="BR219">
        <f t="shared" si="234"/>
        <v>0</v>
      </c>
      <c r="BS219">
        <f t="shared" si="235"/>
        <v>0</v>
      </c>
      <c r="BT219">
        <f t="shared" si="236"/>
        <v>0</v>
      </c>
      <c r="BU219" s="293">
        <f t="shared" si="237"/>
        <v>0</v>
      </c>
      <c r="BV219" s="294" t="str">
        <f>IF(BU219=0,"",
IF(SUM($BU$162:BU219)=1,BW219,
IF($BU$283&gt;SUM($BU$162:BU219),_xlfn.CONCAT(", ",BW219),
IF($BU$283=SUM($BU$162:BU219),_xlfn.CONCAT(" y ",BW219)))))</f>
        <v/>
      </c>
      <c r="BW219" s="31">
        <v>57</v>
      </c>
    </row>
    <row r="220" spans="1:75" ht="15" customHeight="1">
      <c r="A220" s="64"/>
      <c r="B220" s="11"/>
      <c r="C220" s="58" t="s">
        <v>5199</v>
      </c>
      <c r="D220" s="1065" t="str">
        <f>IF(CNGE_2025_M1_Secc5_Sub1!$D88="","",CNGE_2025_M1_Secc5_Sub1!$D88)</f>
        <v/>
      </c>
      <c r="E220" s="889"/>
      <c r="F220" s="889"/>
      <c r="G220" s="889"/>
      <c r="H220" s="889"/>
      <c r="I220" s="889"/>
      <c r="J220" s="890"/>
      <c r="K220" s="813"/>
      <c r="L220" s="813"/>
      <c r="M220" s="813"/>
      <c r="N220" s="813"/>
      <c r="O220" s="813"/>
      <c r="P220" s="813"/>
      <c r="Q220" s="813"/>
      <c r="R220" s="813"/>
      <c r="S220" s="813"/>
      <c r="T220" s="813"/>
      <c r="U220" s="813"/>
      <c r="V220" s="813"/>
      <c r="W220" s="813"/>
      <c r="X220" s="813"/>
      <c r="Y220" s="813"/>
      <c r="Z220" s="813"/>
      <c r="AA220" s="813"/>
      <c r="AB220" s="813"/>
      <c r="AC220" s="813"/>
      <c r="AD220" s="813"/>
      <c r="AG220">
        <f t="shared" si="197"/>
        <v>0</v>
      </c>
      <c r="AH220">
        <f t="shared" si="198"/>
        <v>0</v>
      </c>
      <c r="AI220">
        <f t="shared" si="199"/>
        <v>0</v>
      </c>
      <c r="AJ220">
        <f t="shared" si="200"/>
        <v>0</v>
      </c>
      <c r="AK220">
        <f t="shared" si="201"/>
        <v>0</v>
      </c>
      <c r="AL220">
        <f t="shared" si="202"/>
        <v>0</v>
      </c>
      <c r="AM220">
        <f t="shared" si="203"/>
        <v>0</v>
      </c>
      <c r="AN220">
        <f t="shared" si="204"/>
        <v>0</v>
      </c>
      <c r="AO220">
        <f t="shared" si="205"/>
        <v>0</v>
      </c>
      <c r="AP220">
        <f t="shared" si="206"/>
        <v>0</v>
      </c>
      <c r="AQ220">
        <f t="shared" si="207"/>
        <v>0</v>
      </c>
      <c r="AR220">
        <f t="shared" si="208"/>
        <v>0</v>
      </c>
      <c r="AS220">
        <f t="shared" si="209"/>
        <v>0</v>
      </c>
      <c r="AT220">
        <f t="shared" si="210"/>
        <v>0</v>
      </c>
      <c r="AU220">
        <f t="shared" si="211"/>
        <v>0</v>
      </c>
      <c r="AV220">
        <f t="shared" si="212"/>
        <v>0</v>
      </c>
      <c r="AW220">
        <f t="shared" si="213"/>
        <v>0</v>
      </c>
      <c r="AX220">
        <f t="shared" si="214"/>
        <v>0</v>
      </c>
      <c r="AY220">
        <f t="shared" si="215"/>
        <v>0</v>
      </c>
      <c r="AZ220">
        <f t="shared" si="216"/>
        <v>0</v>
      </c>
      <c r="BA220">
        <f t="shared" si="217"/>
        <v>0</v>
      </c>
      <c r="BB220">
        <f t="shared" si="218"/>
        <v>0</v>
      </c>
      <c r="BC220">
        <f t="shared" si="219"/>
        <v>0</v>
      </c>
      <c r="BD220">
        <f t="shared" si="220"/>
        <v>0</v>
      </c>
      <c r="BE220">
        <f t="shared" si="221"/>
        <v>0</v>
      </c>
      <c r="BF220">
        <f t="shared" si="222"/>
        <v>0</v>
      </c>
      <c r="BG220">
        <f t="shared" si="223"/>
        <v>0</v>
      </c>
      <c r="BH220">
        <f t="shared" si="224"/>
        <v>0</v>
      </c>
      <c r="BI220">
        <f t="shared" si="225"/>
        <v>0</v>
      </c>
      <c r="BJ220">
        <f t="shared" si="226"/>
        <v>0</v>
      </c>
      <c r="BK220">
        <f t="shared" si="227"/>
        <v>0</v>
      </c>
      <c r="BL220">
        <f t="shared" si="228"/>
        <v>0</v>
      </c>
      <c r="BM220">
        <f t="shared" si="229"/>
        <v>0</v>
      </c>
      <c r="BN220">
        <f t="shared" si="230"/>
        <v>0</v>
      </c>
      <c r="BO220">
        <f t="shared" si="231"/>
        <v>0</v>
      </c>
      <c r="BP220">
        <f t="shared" si="232"/>
        <v>0</v>
      </c>
      <c r="BQ220">
        <f t="shared" si="233"/>
        <v>0</v>
      </c>
      <c r="BR220">
        <f t="shared" si="234"/>
        <v>0</v>
      </c>
      <c r="BS220">
        <f t="shared" si="235"/>
        <v>0</v>
      </c>
      <c r="BT220">
        <f t="shared" si="236"/>
        <v>0</v>
      </c>
      <c r="BU220" s="293">
        <f t="shared" si="237"/>
        <v>0</v>
      </c>
      <c r="BV220" s="294" t="str">
        <f>IF(BU220=0,"",
IF(SUM($BU$162:BU220)=1,BW220,
IF($BU$283&gt;SUM($BU$162:BU220),_xlfn.CONCAT(", ",BW220),
IF($BU$283=SUM($BU$162:BU220),_xlfn.CONCAT(" y ",BW220)))))</f>
        <v/>
      </c>
      <c r="BW220" s="31">
        <v>58</v>
      </c>
    </row>
    <row r="221" spans="1:75" ht="15" customHeight="1">
      <c r="A221" s="64"/>
      <c r="B221" s="11"/>
      <c r="C221" s="58" t="s">
        <v>5201</v>
      </c>
      <c r="D221" s="1065" t="str">
        <f>IF(CNGE_2025_M1_Secc5_Sub1!$D89="","",CNGE_2025_M1_Secc5_Sub1!$D89)</f>
        <v/>
      </c>
      <c r="E221" s="889"/>
      <c r="F221" s="889"/>
      <c r="G221" s="889"/>
      <c r="H221" s="889"/>
      <c r="I221" s="889"/>
      <c r="J221" s="890"/>
      <c r="K221" s="813"/>
      <c r="L221" s="813"/>
      <c r="M221" s="813"/>
      <c r="N221" s="813"/>
      <c r="O221" s="813"/>
      <c r="P221" s="813"/>
      <c r="Q221" s="813"/>
      <c r="R221" s="813"/>
      <c r="S221" s="813"/>
      <c r="T221" s="813"/>
      <c r="U221" s="813"/>
      <c r="V221" s="813"/>
      <c r="W221" s="813"/>
      <c r="X221" s="813"/>
      <c r="Y221" s="813"/>
      <c r="Z221" s="813"/>
      <c r="AA221" s="813"/>
      <c r="AB221" s="813"/>
      <c r="AC221" s="813"/>
      <c r="AD221" s="813"/>
      <c r="AG221">
        <f t="shared" si="197"/>
        <v>0</v>
      </c>
      <c r="AH221">
        <f t="shared" si="198"/>
        <v>0</v>
      </c>
      <c r="AI221">
        <f t="shared" si="199"/>
        <v>0</v>
      </c>
      <c r="AJ221">
        <f t="shared" si="200"/>
        <v>0</v>
      </c>
      <c r="AK221">
        <f t="shared" si="201"/>
        <v>0</v>
      </c>
      <c r="AL221">
        <f t="shared" si="202"/>
        <v>0</v>
      </c>
      <c r="AM221">
        <f t="shared" si="203"/>
        <v>0</v>
      </c>
      <c r="AN221">
        <f t="shared" si="204"/>
        <v>0</v>
      </c>
      <c r="AO221">
        <f t="shared" si="205"/>
        <v>0</v>
      </c>
      <c r="AP221">
        <f t="shared" si="206"/>
        <v>0</v>
      </c>
      <c r="AQ221">
        <f t="shared" si="207"/>
        <v>0</v>
      </c>
      <c r="AR221">
        <f t="shared" si="208"/>
        <v>0</v>
      </c>
      <c r="AS221">
        <f t="shared" si="209"/>
        <v>0</v>
      </c>
      <c r="AT221">
        <f t="shared" si="210"/>
        <v>0</v>
      </c>
      <c r="AU221">
        <f t="shared" si="211"/>
        <v>0</v>
      </c>
      <c r="AV221">
        <f t="shared" si="212"/>
        <v>0</v>
      </c>
      <c r="AW221">
        <f t="shared" si="213"/>
        <v>0</v>
      </c>
      <c r="AX221">
        <f t="shared" si="214"/>
        <v>0</v>
      </c>
      <c r="AY221">
        <f t="shared" si="215"/>
        <v>0</v>
      </c>
      <c r="AZ221">
        <f t="shared" si="216"/>
        <v>0</v>
      </c>
      <c r="BA221">
        <f t="shared" si="217"/>
        <v>0</v>
      </c>
      <c r="BB221">
        <f t="shared" si="218"/>
        <v>0</v>
      </c>
      <c r="BC221">
        <f t="shared" si="219"/>
        <v>0</v>
      </c>
      <c r="BD221">
        <f t="shared" si="220"/>
        <v>0</v>
      </c>
      <c r="BE221">
        <f t="shared" si="221"/>
        <v>0</v>
      </c>
      <c r="BF221">
        <f t="shared" si="222"/>
        <v>0</v>
      </c>
      <c r="BG221">
        <f t="shared" si="223"/>
        <v>0</v>
      </c>
      <c r="BH221">
        <f t="shared" si="224"/>
        <v>0</v>
      </c>
      <c r="BI221">
        <f t="shared" si="225"/>
        <v>0</v>
      </c>
      <c r="BJ221">
        <f t="shared" si="226"/>
        <v>0</v>
      </c>
      <c r="BK221">
        <f t="shared" si="227"/>
        <v>0</v>
      </c>
      <c r="BL221">
        <f t="shared" si="228"/>
        <v>0</v>
      </c>
      <c r="BM221">
        <f t="shared" si="229"/>
        <v>0</v>
      </c>
      <c r="BN221">
        <f t="shared" si="230"/>
        <v>0</v>
      </c>
      <c r="BO221">
        <f t="shared" si="231"/>
        <v>0</v>
      </c>
      <c r="BP221">
        <f t="shared" si="232"/>
        <v>0</v>
      </c>
      <c r="BQ221">
        <f t="shared" si="233"/>
        <v>0</v>
      </c>
      <c r="BR221">
        <f t="shared" si="234"/>
        <v>0</v>
      </c>
      <c r="BS221">
        <f t="shared" si="235"/>
        <v>0</v>
      </c>
      <c r="BT221">
        <f t="shared" si="236"/>
        <v>0</v>
      </c>
      <c r="BU221" s="293">
        <f t="shared" si="237"/>
        <v>0</v>
      </c>
      <c r="BV221" s="294" t="str">
        <f>IF(BU221=0,"",
IF(SUM($BU$162:BU221)=1,BW221,
IF($BU$283&gt;SUM($BU$162:BU221),_xlfn.CONCAT(", ",BW221),
IF($BU$283=SUM($BU$162:BU221),_xlfn.CONCAT(" y ",BW221)))))</f>
        <v/>
      </c>
      <c r="BW221" s="31">
        <v>59</v>
      </c>
    </row>
    <row r="222" spans="1:75" ht="15" customHeight="1">
      <c r="A222" s="64"/>
      <c r="B222" s="11"/>
      <c r="C222" s="58" t="s">
        <v>5203</v>
      </c>
      <c r="D222" s="1065" t="str">
        <f>IF(CNGE_2025_M1_Secc5_Sub1!$D90="","",CNGE_2025_M1_Secc5_Sub1!$D90)</f>
        <v/>
      </c>
      <c r="E222" s="889"/>
      <c r="F222" s="889"/>
      <c r="G222" s="889"/>
      <c r="H222" s="889"/>
      <c r="I222" s="889"/>
      <c r="J222" s="890"/>
      <c r="K222" s="813"/>
      <c r="L222" s="813"/>
      <c r="M222" s="813"/>
      <c r="N222" s="813"/>
      <c r="O222" s="813"/>
      <c r="P222" s="813"/>
      <c r="Q222" s="813"/>
      <c r="R222" s="813"/>
      <c r="S222" s="813"/>
      <c r="T222" s="813"/>
      <c r="U222" s="813"/>
      <c r="V222" s="813"/>
      <c r="W222" s="813"/>
      <c r="X222" s="813"/>
      <c r="Y222" s="813"/>
      <c r="Z222" s="813"/>
      <c r="AA222" s="813"/>
      <c r="AB222" s="813"/>
      <c r="AC222" s="813"/>
      <c r="AD222" s="813"/>
      <c r="AG222">
        <f t="shared" si="197"/>
        <v>0</v>
      </c>
      <c r="AH222">
        <f t="shared" si="198"/>
        <v>0</v>
      </c>
      <c r="AI222">
        <f t="shared" si="199"/>
        <v>0</v>
      </c>
      <c r="AJ222">
        <f t="shared" si="200"/>
        <v>0</v>
      </c>
      <c r="AK222">
        <f t="shared" si="201"/>
        <v>0</v>
      </c>
      <c r="AL222">
        <f t="shared" si="202"/>
        <v>0</v>
      </c>
      <c r="AM222">
        <f t="shared" si="203"/>
        <v>0</v>
      </c>
      <c r="AN222">
        <f t="shared" si="204"/>
        <v>0</v>
      </c>
      <c r="AO222">
        <f t="shared" si="205"/>
        <v>0</v>
      </c>
      <c r="AP222">
        <f t="shared" si="206"/>
        <v>0</v>
      </c>
      <c r="AQ222">
        <f t="shared" si="207"/>
        <v>0</v>
      </c>
      <c r="AR222">
        <f t="shared" si="208"/>
        <v>0</v>
      </c>
      <c r="AS222">
        <f t="shared" si="209"/>
        <v>0</v>
      </c>
      <c r="AT222">
        <f t="shared" si="210"/>
        <v>0</v>
      </c>
      <c r="AU222">
        <f t="shared" si="211"/>
        <v>0</v>
      </c>
      <c r="AV222">
        <f t="shared" si="212"/>
        <v>0</v>
      </c>
      <c r="AW222">
        <f t="shared" si="213"/>
        <v>0</v>
      </c>
      <c r="AX222">
        <f t="shared" si="214"/>
        <v>0</v>
      </c>
      <c r="AY222">
        <f t="shared" si="215"/>
        <v>0</v>
      </c>
      <c r="AZ222">
        <f t="shared" si="216"/>
        <v>0</v>
      </c>
      <c r="BA222">
        <f t="shared" si="217"/>
        <v>0</v>
      </c>
      <c r="BB222">
        <f t="shared" si="218"/>
        <v>0</v>
      </c>
      <c r="BC222">
        <f t="shared" si="219"/>
        <v>0</v>
      </c>
      <c r="BD222">
        <f t="shared" si="220"/>
        <v>0</v>
      </c>
      <c r="BE222">
        <f t="shared" si="221"/>
        <v>0</v>
      </c>
      <c r="BF222">
        <f t="shared" si="222"/>
        <v>0</v>
      </c>
      <c r="BG222">
        <f t="shared" si="223"/>
        <v>0</v>
      </c>
      <c r="BH222">
        <f t="shared" si="224"/>
        <v>0</v>
      </c>
      <c r="BI222">
        <f t="shared" si="225"/>
        <v>0</v>
      </c>
      <c r="BJ222">
        <f t="shared" si="226"/>
        <v>0</v>
      </c>
      <c r="BK222">
        <f t="shared" si="227"/>
        <v>0</v>
      </c>
      <c r="BL222">
        <f t="shared" si="228"/>
        <v>0</v>
      </c>
      <c r="BM222">
        <f t="shared" si="229"/>
        <v>0</v>
      </c>
      <c r="BN222">
        <f t="shared" si="230"/>
        <v>0</v>
      </c>
      <c r="BO222">
        <f t="shared" si="231"/>
        <v>0</v>
      </c>
      <c r="BP222">
        <f t="shared" si="232"/>
        <v>0</v>
      </c>
      <c r="BQ222">
        <f t="shared" si="233"/>
        <v>0</v>
      </c>
      <c r="BR222">
        <f t="shared" si="234"/>
        <v>0</v>
      </c>
      <c r="BS222">
        <f t="shared" si="235"/>
        <v>0</v>
      </c>
      <c r="BT222">
        <f t="shared" si="236"/>
        <v>0</v>
      </c>
      <c r="BU222" s="293">
        <f t="shared" si="237"/>
        <v>0</v>
      </c>
      <c r="BV222" s="294" t="str">
        <f>IF(BU222=0,"",
IF(SUM($BU$162:BU222)=1,BW222,
IF($BU$283&gt;SUM($BU$162:BU222),_xlfn.CONCAT(", ",BW222),
IF($BU$283=SUM($BU$162:BU222),_xlfn.CONCAT(" y ",BW222)))))</f>
        <v/>
      </c>
      <c r="BW222" s="31">
        <v>60</v>
      </c>
    </row>
    <row r="223" spans="1:75" ht="15" customHeight="1">
      <c r="A223" s="64"/>
      <c r="B223" s="11"/>
      <c r="C223" s="58" t="s">
        <v>5205</v>
      </c>
      <c r="D223" s="1065" t="str">
        <f>IF(CNGE_2025_M1_Secc5_Sub1!$D91="","",CNGE_2025_M1_Secc5_Sub1!$D91)</f>
        <v/>
      </c>
      <c r="E223" s="889"/>
      <c r="F223" s="889"/>
      <c r="G223" s="889"/>
      <c r="H223" s="889"/>
      <c r="I223" s="889"/>
      <c r="J223" s="890"/>
      <c r="K223" s="813"/>
      <c r="L223" s="813"/>
      <c r="M223" s="813"/>
      <c r="N223" s="813"/>
      <c r="O223" s="813"/>
      <c r="P223" s="813"/>
      <c r="Q223" s="813"/>
      <c r="R223" s="813"/>
      <c r="S223" s="813"/>
      <c r="T223" s="813"/>
      <c r="U223" s="813"/>
      <c r="V223" s="813"/>
      <c r="W223" s="813"/>
      <c r="X223" s="813"/>
      <c r="Y223" s="813"/>
      <c r="Z223" s="813"/>
      <c r="AA223" s="813"/>
      <c r="AB223" s="813"/>
      <c r="AC223" s="813"/>
      <c r="AD223" s="813"/>
      <c r="AG223">
        <f t="shared" si="197"/>
        <v>0</v>
      </c>
      <c r="AH223">
        <f t="shared" si="198"/>
        <v>0</v>
      </c>
      <c r="AI223">
        <f t="shared" si="199"/>
        <v>0</v>
      </c>
      <c r="AJ223">
        <f t="shared" si="200"/>
        <v>0</v>
      </c>
      <c r="AK223">
        <f t="shared" si="201"/>
        <v>0</v>
      </c>
      <c r="AL223">
        <f t="shared" si="202"/>
        <v>0</v>
      </c>
      <c r="AM223">
        <f t="shared" si="203"/>
        <v>0</v>
      </c>
      <c r="AN223">
        <f t="shared" si="204"/>
        <v>0</v>
      </c>
      <c r="AO223">
        <f t="shared" si="205"/>
        <v>0</v>
      </c>
      <c r="AP223">
        <f t="shared" si="206"/>
        <v>0</v>
      </c>
      <c r="AQ223">
        <f t="shared" si="207"/>
        <v>0</v>
      </c>
      <c r="AR223">
        <f t="shared" si="208"/>
        <v>0</v>
      </c>
      <c r="AS223">
        <f t="shared" si="209"/>
        <v>0</v>
      </c>
      <c r="AT223">
        <f t="shared" si="210"/>
        <v>0</v>
      </c>
      <c r="AU223">
        <f t="shared" si="211"/>
        <v>0</v>
      </c>
      <c r="AV223">
        <f t="shared" si="212"/>
        <v>0</v>
      </c>
      <c r="AW223">
        <f t="shared" si="213"/>
        <v>0</v>
      </c>
      <c r="AX223">
        <f t="shared" si="214"/>
        <v>0</v>
      </c>
      <c r="AY223">
        <f t="shared" si="215"/>
        <v>0</v>
      </c>
      <c r="AZ223">
        <f t="shared" si="216"/>
        <v>0</v>
      </c>
      <c r="BA223">
        <f t="shared" si="217"/>
        <v>0</v>
      </c>
      <c r="BB223">
        <f t="shared" si="218"/>
        <v>0</v>
      </c>
      <c r="BC223">
        <f t="shared" si="219"/>
        <v>0</v>
      </c>
      <c r="BD223">
        <f t="shared" si="220"/>
        <v>0</v>
      </c>
      <c r="BE223">
        <f t="shared" si="221"/>
        <v>0</v>
      </c>
      <c r="BF223">
        <f t="shared" si="222"/>
        <v>0</v>
      </c>
      <c r="BG223">
        <f t="shared" si="223"/>
        <v>0</v>
      </c>
      <c r="BH223">
        <f t="shared" si="224"/>
        <v>0</v>
      </c>
      <c r="BI223">
        <f t="shared" si="225"/>
        <v>0</v>
      </c>
      <c r="BJ223">
        <f t="shared" si="226"/>
        <v>0</v>
      </c>
      <c r="BK223">
        <f t="shared" si="227"/>
        <v>0</v>
      </c>
      <c r="BL223">
        <f t="shared" si="228"/>
        <v>0</v>
      </c>
      <c r="BM223">
        <f t="shared" si="229"/>
        <v>0</v>
      </c>
      <c r="BN223">
        <f t="shared" si="230"/>
        <v>0</v>
      </c>
      <c r="BO223">
        <f t="shared" si="231"/>
        <v>0</v>
      </c>
      <c r="BP223">
        <f t="shared" si="232"/>
        <v>0</v>
      </c>
      <c r="BQ223">
        <f t="shared" si="233"/>
        <v>0</v>
      </c>
      <c r="BR223">
        <f t="shared" si="234"/>
        <v>0</v>
      </c>
      <c r="BS223">
        <f t="shared" si="235"/>
        <v>0</v>
      </c>
      <c r="BT223">
        <f t="shared" si="236"/>
        <v>0</v>
      </c>
      <c r="BU223" s="293">
        <f t="shared" si="237"/>
        <v>0</v>
      </c>
      <c r="BV223" s="294" t="str">
        <f>IF(BU223=0,"",
IF(SUM($BU$162:BU223)=1,BW223,
IF($BU$283&gt;SUM($BU$162:BU223),_xlfn.CONCAT(", ",BW223),
IF($BU$283=SUM($BU$162:BU223),_xlfn.CONCAT(" y ",BW223)))))</f>
        <v/>
      </c>
      <c r="BW223" s="31">
        <v>61</v>
      </c>
    </row>
    <row r="224" spans="1:75" ht="15" customHeight="1">
      <c r="A224" s="64"/>
      <c r="B224" s="11"/>
      <c r="C224" s="58" t="s">
        <v>5207</v>
      </c>
      <c r="D224" s="1065" t="str">
        <f>IF(CNGE_2025_M1_Secc5_Sub1!$D92="","",CNGE_2025_M1_Secc5_Sub1!$D92)</f>
        <v/>
      </c>
      <c r="E224" s="889"/>
      <c r="F224" s="889"/>
      <c r="G224" s="889"/>
      <c r="H224" s="889"/>
      <c r="I224" s="889"/>
      <c r="J224" s="890"/>
      <c r="K224" s="813"/>
      <c r="L224" s="813"/>
      <c r="M224" s="813"/>
      <c r="N224" s="813"/>
      <c r="O224" s="813"/>
      <c r="P224" s="813"/>
      <c r="Q224" s="813"/>
      <c r="R224" s="813"/>
      <c r="S224" s="813"/>
      <c r="T224" s="813"/>
      <c r="U224" s="813"/>
      <c r="V224" s="813"/>
      <c r="W224" s="813"/>
      <c r="X224" s="813"/>
      <c r="Y224" s="813"/>
      <c r="Z224" s="813"/>
      <c r="AA224" s="813"/>
      <c r="AB224" s="813"/>
      <c r="AC224" s="813"/>
      <c r="AD224" s="813"/>
      <c r="AG224">
        <f t="shared" si="197"/>
        <v>0</v>
      </c>
      <c r="AH224">
        <f t="shared" si="198"/>
        <v>0</v>
      </c>
      <c r="AI224">
        <f t="shared" si="199"/>
        <v>0</v>
      </c>
      <c r="AJ224">
        <f t="shared" si="200"/>
        <v>0</v>
      </c>
      <c r="AK224">
        <f t="shared" si="201"/>
        <v>0</v>
      </c>
      <c r="AL224">
        <f t="shared" si="202"/>
        <v>0</v>
      </c>
      <c r="AM224">
        <f t="shared" si="203"/>
        <v>0</v>
      </c>
      <c r="AN224">
        <f t="shared" si="204"/>
        <v>0</v>
      </c>
      <c r="AO224">
        <f t="shared" si="205"/>
        <v>0</v>
      </c>
      <c r="AP224">
        <f t="shared" si="206"/>
        <v>0</v>
      </c>
      <c r="AQ224">
        <f t="shared" si="207"/>
        <v>0</v>
      </c>
      <c r="AR224">
        <f t="shared" si="208"/>
        <v>0</v>
      </c>
      <c r="AS224">
        <f t="shared" si="209"/>
        <v>0</v>
      </c>
      <c r="AT224">
        <f t="shared" si="210"/>
        <v>0</v>
      </c>
      <c r="AU224">
        <f t="shared" si="211"/>
        <v>0</v>
      </c>
      <c r="AV224">
        <f t="shared" si="212"/>
        <v>0</v>
      </c>
      <c r="AW224">
        <f t="shared" si="213"/>
        <v>0</v>
      </c>
      <c r="AX224">
        <f t="shared" si="214"/>
        <v>0</v>
      </c>
      <c r="AY224">
        <f t="shared" si="215"/>
        <v>0</v>
      </c>
      <c r="AZ224">
        <f t="shared" si="216"/>
        <v>0</v>
      </c>
      <c r="BA224">
        <f t="shared" si="217"/>
        <v>0</v>
      </c>
      <c r="BB224">
        <f t="shared" si="218"/>
        <v>0</v>
      </c>
      <c r="BC224">
        <f t="shared" si="219"/>
        <v>0</v>
      </c>
      <c r="BD224">
        <f t="shared" si="220"/>
        <v>0</v>
      </c>
      <c r="BE224">
        <f t="shared" si="221"/>
        <v>0</v>
      </c>
      <c r="BF224">
        <f t="shared" si="222"/>
        <v>0</v>
      </c>
      <c r="BG224">
        <f t="shared" si="223"/>
        <v>0</v>
      </c>
      <c r="BH224">
        <f t="shared" si="224"/>
        <v>0</v>
      </c>
      <c r="BI224">
        <f t="shared" si="225"/>
        <v>0</v>
      </c>
      <c r="BJ224">
        <f t="shared" si="226"/>
        <v>0</v>
      </c>
      <c r="BK224">
        <f t="shared" si="227"/>
        <v>0</v>
      </c>
      <c r="BL224">
        <f t="shared" si="228"/>
        <v>0</v>
      </c>
      <c r="BM224">
        <f t="shared" si="229"/>
        <v>0</v>
      </c>
      <c r="BN224">
        <f t="shared" si="230"/>
        <v>0</v>
      </c>
      <c r="BO224">
        <f t="shared" si="231"/>
        <v>0</v>
      </c>
      <c r="BP224">
        <f t="shared" si="232"/>
        <v>0</v>
      </c>
      <c r="BQ224">
        <f t="shared" si="233"/>
        <v>0</v>
      </c>
      <c r="BR224">
        <f t="shared" si="234"/>
        <v>0</v>
      </c>
      <c r="BS224">
        <f t="shared" si="235"/>
        <v>0</v>
      </c>
      <c r="BT224">
        <f t="shared" si="236"/>
        <v>0</v>
      </c>
      <c r="BU224" s="293">
        <f t="shared" si="237"/>
        <v>0</v>
      </c>
      <c r="BV224" s="294" t="str">
        <f>IF(BU224=0,"",
IF(SUM($BU$162:BU224)=1,BW224,
IF($BU$283&gt;SUM($BU$162:BU224),_xlfn.CONCAT(", ",BW224),
IF($BU$283=SUM($BU$162:BU224),_xlfn.CONCAT(" y ",BW224)))))</f>
        <v/>
      </c>
      <c r="BW224" s="31">
        <v>62</v>
      </c>
    </row>
    <row r="225" spans="1:75" ht="15" customHeight="1">
      <c r="A225" s="64"/>
      <c r="B225" s="11"/>
      <c r="C225" s="58" t="s">
        <v>5209</v>
      </c>
      <c r="D225" s="1065" t="str">
        <f>IF(CNGE_2025_M1_Secc5_Sub1!$D93="","",CNGE_2025_M1_Secc5_Sub1!$D93)</f>
        <v/>
      </c>
      <c r="E225" s="889"/>
      <c r="F225" s="889"/>
      <c r="G225" s="889"/>
      <c r="H225" s="889"/>
      <c r="I225" s="889"/>
      <c r="J225" s="890"/>
      <c r="K225" s="813"/>
      <c r="L225" s="813"/>
      <c r="M225" s="813"/>
      <c r="N225" s="813"/>
      <c r="O225" s="813"/>
      <c r="P225" s="813"/>
      <c r="Q225" s="813"/>
      <c r="R225" s="813"/>
      <c r="S225" s="813"/>
      <c r="T225" s="813"/>
      <c r="U225" s="813"/>
      <c r="V225" s="813"/>
      <c r="W225" s="813"/>
      <c r="X225" s="813"/>
      <c r="Y225" s="813"/>
      <c r="Z225" s="813"/>
      <c r="AA225" s="813"/>
      <c r="AB225" s="813"/>
      <c r="AC225" s="813"/>
      <c r="AD225" s="813"/>
      <c r="AG225">
        <f t="shared" si="197"/>
        <v>0</v>
      </c>
      <c r="AH225">
        <f t="shared" si="198"/>
        <v>0</v>
      </c>
      <c r="AI225">
        <f t="shared" si="199"/>
        <v>0</v>
      </c>
      <c r="AJ225">
        <f t="shared" si="200"/>
        <v>0</v>
      </c>
      <c r="AK225">
        <f t="shared" si="201"/>
        <v>0</v>
      </c>
      <c r="AL225">
        <f t="shared" si="202"/>
        <v>0</v>
      </c>
      <c r="AM225">
        <f t="shared" si="203"/>
        <v>0</v>
      </c>
      <c r="AN225">
        <f t="shared" si="204"/>
        <v>0</v>
      </c>
      <c r="AO225">
        <f t="shared" si="205"/>
        <v>0</v>
      </c>
      <c r="AP225">
        <f t="shared" si="206"/>
        <v>0</v>
      </c>
      <c r="AQ225">
        <f t="shared" si="207"/>
        <v>0</v>
      </c>
      <c r="AR225">
        <f t="shared" si="208"/>
        <v>0</v>
      </c>
      <c r="AS225">
        <f t="shared" si="209"/>
        <v>0</v>
      </c>
      <c r="AT225">
        <f t="shared" si="210"/>
        <v>0</v>
      </c>
      <c r="AU225">
        <f t="shared" si="211"/>
        <v>0</v>
      </c>
      <c r="AV225">
        <f t="shared" si="212"/>
        <v>0</v>
      </c>
      <c r="AW225">
        <f t="shared" si="213"/>
        <v>0</v>
      </c>
      <c r="AX225">
        <f t="shared" si="214"/>
        <v>0</v>
      </c>
      <c r="AY225">
        <f t="shared" si="215"/>
        <v>0</v>
      </c>
      <c r="AZ225">
        <f t="shared" si="216"/>
        <v>0</v>
      </c>
      <c r="BA225">
        <f t="shared" si="217"/>
        <v>0</v>
      </c>
      <c r="BB225">
        <f t="shared" si="218"/>
        <v>0</v>
      </c>
      <c r="BC225">
        <f t="shared" si="219"/>
        <v>0</v>
      </c>
      <c r="BD225">
        <f t="shared" si="220"/>
        <v>0</v>
      </c>
      <c r="BE225">
        <f t="shared" si="221"/>
        <v>0</v>
      </c>
      <c r="BF225">
        <f t="shared" si="222"/>
        <v>0</v>
      </c>
      <c r="BG225">
        <f t="shared" si="223"/>
        <v>0</v>
      </c>
      <c r="BH225">
        <f t="shared" si="224"/>
        <v>0</v>
      </c>
      <c r="BI225">
        <f t="shared" si="225"/>
        <v>0</v>
      </c>
      <c r="BJ225">
        <f t="shared" si="226"/>
        <v>0</v>
      </c>
      <c r="BK225">
        <f t="shared" si="227"/>
        <v>0</v>
      </c>
      <c r="BL225">
        <f t="shared" si="228"/>
        <v>0</v>
      </c>
      <c r="BM225">
        <f t="shared" si="229"/>
        <v>0</v>
      </c>
      <c r="BN225">
        <f t="shared" si="230"/>
        <v>0</v>
      </c>
      <c r="BO225">
        <f t="shared" si="231"/>
        <v>0</v>
      </c>
      <c r="BP225">
        <f t="shared" si="232"/>
        <v>0</v>
      </c>
      <c r="BQ225">
        <f t="shared" si="233"/>
        <v>0</v>
      </c>
      <c r="BR225">
        <f t="shared" si="234"/>
        <v>0</v>
      </c>
      <c r="BS225">
        <f t="shared" si="235"/>
        <v>0</v>
      </c>
      <c r="BT225">
        <f t="shared" si="236"/>
        <v>0</v>
      </c>
      <c r="BU225" s="293">
        <f t="shared" si="237"/>
        <v>0</v>
      </c>
      <c r="BV225" s="294" t="str">
        <f>IF(BU225=0,"",
IF(SUM($BU$162:BU225)=1,BW225,
IF($BU$283&gt;SUM($BU$162:BU225),_xlfn.CONCAT(", ",BW225),
IF($BU$283=SUM($BU$162:BU225),_xlfn.CONCAT(" y ",BW225)))))</f>
        <v/>
      </c>
      <c r="BW225" s="31">
        <v>63</v>
      </c>
    </row>
    <row r="226" spans="1:75" ht="15" customHeight="1">
      <c r="A226" s="64"/>
      <c r="B226" s="11"/>
      <c r="C226" s="58" t="s">
        <v>5211</v>
      </c>
      <c r="D226" s="1065" t="str">
        <f>IF(CNGE_2025_M1_Secc5_Sub1!$D94="","",CNGE_2025_M1_Secc5_Sub1!$D94)</f>
        <v/>
      </c>
      <c r="E226" s="889"/>
      <c r="F226" s="889"/>
      <c r="G226" s="889"/>
      <c r="H226" s="889"/>
      <c r="I226" s="889"/>
      <c r="J226" s="890"/>
      <c r="K226" s="813"/>
      <c r="L226" s="813"/>
      <c r="M226" s="813"/>
      <c r="N226" s="813"/>
      <c r="O226" s="813"/>
      <c r="P226" s="813"/>
      <c r="Q226" s="813"/>
      <c r="R226" s="813"/>
      <c r="S226" s="813"/>
      <c r="T226" s="813"/>
      <c r="U226" s="813"/>
      <c r="V226" s="813"/>
      <c r="W226" s="813"/>
      <c r="X226" s="813"/>
      <c r="Y226" s="813"/>
      <c r="Z226" s="813"/>
      <c r="AA226" s="813"/>
      <c r="AB226" s="813"/>
      <c r="AC226" s="813"/>
      <c r="AD226" s="813"/>
      <c r="AG226">
        <f t="shared" si="197"/>
        <v>0</v>
      </c>
      <c r="AH226">
        <f t="shared" si="198"/>
        <v>0</v>
      </c>
      <c r="AI226">
        <f t="shared" si="199"/>
        <v>0</v>
      </c>
      <c r="AJ226">
        <f t="shared" si="200"/>
        <v>0</v>
      </c>
      <c r="AK226">
        <f t="shared" si="201"/>
        <v>0</v>
      </c>
      <c r="AL226">
        <f t="shared" si="202"/>
        <v>0</v>
      </c>
      <c r="AM226">
        <f t="shared" si="203"/>
        <v>0</v>
      </c>
      <c r="AN226">
        <f t="shared" si="204"/>
        <v>0</v>
      </c>
      <c r="AO226">
        <f t="shared" si="205"/>
        <v>0</v>
      </c>
      <c r="AP226">
        <f t="shared" si="206"/>
        <v>0</v>
      </c>
      <c r="AQ226">
        <f t="shared" si="207"/>
        <v>0</v>
      </c>
      <c r="AR226">
        <f t="shared" si="208"/>
        <v>0</v>
      </c>
      <c r="AS226">
        <f t="shared" si="209"/>
        <v>0</v>
      </c>
      <c r="AT226">
        <f t="shared" si="210"/>
        <v>0</v>
      </c>
      <c r="AU226">
        <f t="shared" si="211"/>
        <v>0</v>
      </c>
      <c r="AV226">
        <f t="shared" si="212"/>
        <v>0</v>
      </c>
      <c r="AW226">
        <f t="shared" si="213"/>
        <v>0</v>
      </c>
      <c r="AX226">
        <f t="shared" si="214"/>
        <v>0</v>
      </c>
      <c r="AY226">
        <f t="shared" si="215"/>
        <v>0</v>
      </c>
      <c r="AZ226">
        <f t="shared" si="216"/>
        <v>0</v>
      </c>
      <c r="BA226">
        <f t="shared" si="217"/>
        <v>0</v>
      </c>
      <c r="BB226">
        <f t="shared" si="218"/>
        <v>0</v>
      </c>
      <c r="BC226">
        <f t="shared" si="219"/>
        <v>0</v>
      </c>
      <c r="BD226">
        <f t="shared" si="220"/>
        <v>0</v>
      </c>
      <c r="BE226">
        <f t="shared" si="221"/>
        <v>0</v>
      </c>
      <c r="BF226">
        <f t="shared" si="222"/>
        <v>0</v>
      </c>
      <c r="BG226">
        <f t="shared" si="223"/>
        <v>0</v>
      </c>
      <c r="BH226">
        <f t="shared" si="224"/>
        <v>0</v>
      </c>
      <c r="BI226">
        <f t="shared" si="225"/>
        <v>0</v>
      </c>
      <c r="BJ226">
        <f t="shared" si="226"/>
        <v>0</v>
      </c>
      <c r="BK226">
        <f t="shared" si="227"/>
        <v>0</v>
      </c>
      <c r="BL226">
        <f t="shared" si="228"/>
        <v>0</v>
      </c>
      <c r="BM226">
        <f t="shared" si="229"/>
        <v>0</v>
      </c>
      <c r="BN226">
        <f t="shared" si="230"/>
        <v>0</v>
      </c>
      <c r="BO226">
        <f t="shared" si="231"/>
        <v>0</v>
      </c>
      <c r="BP226">
        <f t="shared" si="232"/>
        <v>0</v>
      </c>
      <c r="BQ226">
        <f t="shared" si="233"/>
        <v>0</v>
      </c>
      <c r="BR226">
        <f t="shared" si="234"/>
        <v>0</v>
      </c>
      <c r="BS226">
        <f t="shared" si="235"/>
        <v>0</v>
      </c>
      <c r="BT226">
        <f t="shared" si="236"/>
        <v>0</v>
      </c>
      <c r="BU226" s="293">
        <f t="shared" si="237"/>
        <v>0</v>
      </c>
      <c r="BV226" s="294" t="str">
        <f>IF(BU226=0,"",
IF(SUM($BU$162:BU226)=1,BW226,
IF($BU$283&gt;SUM($BU$162:BU226),_xlfn.CONCAT(", ",BW226),
IF($BU$283=SUM($BU$162:BU226),_xlfn.CONCAT(" y ",BW226)))))</f>
        <v/>
      </c>
      <c r="BW226" s="31">
        <v>64</v>
      </c>
    </row>
    <row r="227" spans="1:75" ht="15" customHeight="1">
      <c r="A227" s="64"/>
      <c r="B227" s="11"/>
      <c r="C227" s="58" t="s">
        <v>5213</v>
      </c>
      <c r="D227" s="1065" t="str">
        <f>IF(CNGE_2025_M1_Secc5_Sub1!$D95="","",CNGE_2025_M1_Secc5_Sub1!$D95)</f>
        <v/>
      </c>
      <c r="E227" s="889"/>
      <c r="F227" s="889"/>
      <c r="G227" s="889"/>
      <c r="H227" s="889"/>
      <c r="I227" s="889"/>
      <c r="J227" s="890"/>
      <c r="K227" s="813"/>
      <c r="L227" s="813"/>
      <c r="M227" s="813"/>
      <c r="N227" s="813"/>
      <c r="O227" s="813"/>
      <c r="P227" s="813"/>
      <c r="Q227" s="813"/>
      <c r="R227" s="813"/>
      <c r="S227" s="813"/>
      <c r="T227" s="813"/>
      <c r="U227" s="813"/>
      <c r="V227" s="813"/>
      <c r="W227" s="813"/>
      <c r="X227" s="813"/>
      <c r="Y227" s="813"/>
      <c r="Z227" s="813"/>
      <c r="AA227" s="813"/>
      <c r="AB227" s="813"/>
      <c r="AC227" s="813"/>
      <c r="AD227" s="813"/>
      <c r="AG227">
        <f t="shared" ref="AG227:AG282" si="238">K99</f>
        <v>0</v>
      </c>
      <c r="AH227">
        <f t="shared" ref="AH227:AH282" si="239">COUNTIF(L99:N99,"NS")</f>
        <v>0</v>
      </c>
      <c r="AI227">
        <f t="shared" ref="AI227:AI282" si="240">SUM(L99:N99)</f>
        <v>0</v>
      </c>
      <c r="AJ227">
        <f t="shared" ref="AJ227:AJ282" si="241">IF(COUNTIF(K99:N99,"NA")=4,0,IF(OR(AND(AG227=0,AH227&gt;0),AND(AG227="NS",AI227&gt;0), AND(AG227="NS", AH227=0,AI227=0)), 1, IF(OR(AND(AG227&gt;0,AH227&gt;1,AG227&gt;AI227), AND(AG227="NS",AH227=2), AND(AG227="NS",AI227=0,AH227&gt;0),AG227=AI227), 0, 1)))</f>
        <v>0</v>
      </c>
      <c r="AK227">
        <f t="shared" ref="AK227:AK282" si="242">O99</f>
        <v>0</v>
      </c>
      <c r="AL227">
        <f t="shared" ref="AL227:AL282" si="243">COUNTIF(P99:R99,"NS")</f>
        <v>0</v>
      </c>
      <c r="AM227">
        <f t="shared" ref="AM227:AM282" si="244">SUM(P99:R99)</f>
        <v>0</v>
      </c>
      <c r="AN227">
        <f t="shared" ref="AN227:AN282" si="245">IF(COUNTIF(O99:R99,"NA")=4,0,IF(OR(AND(AK227=0,AL227&gt;0),AND(AK227="NS",AM227&gt;0), AND(AK227="NS", AL227=0,AM227=0)), 1, IF(OR(AND(AK227&gt;0,AL227&gt;1,AK227&gt;AM227), AND(AK227="NS",AL227=2), AND(AK227="NS",AM227=0,AL227&gt;0),AK227=AM227), 0, 1)))</f>
        <v>0</v>
      </c>
      <c r="AO227">
        <f t="shared" ref="AO227:AO282" si="246">S99</f>
        <v>0</v>
      </c>
      <c r="AP227">
        <f t="shared" ref="AP227:AP282" si="247">COUNTIF(T99:V99,"NS")</f>
        <v>0</v>
      </c>
      <c r="AQ227">
        <f t="shared" ref="AQ227:AQ282" si="248">SUM(T99:V99)</f>
        <v>0</v>
      </c>
      <c r="AR227">
        <f t="shared" ref="AR227:AR282" si="249">IF(COUNTIF(S99:V99,"NA")=4,0,IF(OR(AND(AO227=0,AP227&gt;0),AND(AO227="NS",AQ227&gt;0), AND(AO227="NS", AP227=0,AQ227=0)), 1, IF(OR(AND(AO227&gt;0,AP227&gt;1,AO227&gt;AQ227), AND(AO227="NS",AP227=2), AND(AO227="NS",AQ227=0,AP227&gt;0),AO227=AQ227), 0, 1)))</f>
        <v>0</v>
      </c>
      <c r="AS227">
        <f t="shared" ref="AS227:AS282" si="250">W99</f>
        <v>0</v>
      </c>
      <c r="AT227">
        <f t="shared" ref="AT227:AT282" si="251">COUNTIF(X99:Z99,"NS")</f>
        <v>0</v>
      </c>
      <c r="AU227">
        <f t="shared" ref="AU227:AU282" si="252">SUM(X99:Z99)</f>
        <v>0</v>
      </c>
      <c r="AV227">
        <f t="shared" ref="AV227:AV282" si="253">IF(COUNTIF(W99:Z99,"NA")=4,0,IF(OR(AND(AS227=0,AT227&gt;0),AND(AS227="NS",AU227&gt;0), AND(AS227="NS", AT227=0,AU227=0)), 1, IF(OR(AND(AS227&gt;0,AT227&gt;1,AS227&gt;AU227), AND(AS227="NS",AT227=2), AND(AS227="NS",AU227=0,AT227&gt;0),AS227=AU227), 0, 1)))</f>
        <v>0</v>
      </c>
      <c r="AW227">
        <f t="shared" ref="AW227:AW282" si="254">AA99</f>
        <v>0</v>
      </c>
      <c r="AX227">
        <f t="shared" ref="AX227:AX282" si="255">COUNTIF(AB99:AD99,"NS")</f>
        <v>0</v>
      </c>
      <c r="AY227">
        <f t="shared" ref="AY227:AY282" si="256">SUM(AB99:AD99)</f>
        <v>0</v>
      </c>
      <c r="AZ227">
        <f t="shared" ref="AZ227:AZ282" si="257">IF(COUNTIF(AA99:AD99,"NA")=4,0,IF(OR(AND(AW227=0,AX227&gt;0),AND(AW227="NS",AY227&gt;0), AND(AW227="NS", AX227=0,AY227=0)), 1, IF(OR(AND(AW227&gt;0,AX227&gt;1,AW227&gt;AY227), AND(AW227="NS",AX227=2), AND(AW227="NS",AY227=0,AX227&gt;0),AW227=AY227), 0, 1)))</f>
        <v>0</v>
      </c>
      <c r="BA227">
        <f t="shared" ref="BA227:BA282" si="258">K227</f>
        <v>0</v>
      </c>
      <c r="BB227">
        <f t="shared" ref="BB227:BB282" si="259">COUNTIF(L227:N227,"NS")</f>
        <v>0</v>
      </c>
      <c r="BC227">
        <f t="shared" ref="BC227:BC282" si="260">SUM(L227:N227)</f>
        <v>0</v>
      </c>
      <c r="BD227">
        <f t="shared" ref="BD227:BD282" si="261">IF(COUNTIF(K227:N227,"NA")=4,0,IF(OR(AND(BA227=0,BB227&gt;0),AND(BA227="NS",BC227&gt;0), AND(BA227="NS", BB227=0,BC227=0)), 1, IF(OR(AND(BA227&gt;0,BB227&gt;1,BA227&gt;BC227), AND(BA227="NS",BB227=2), AND(BA227="NS",BC227=0,BB227&gt;0),BA227=BC227), 0, 1)))</f>
        <v>0</v>
      </c>
      <c r="BE227">
        <f t="shared" ref="BE227:BE282" si="262">O227</f>
        <v>0</v>
      </c>
      <c r="BF227">
        <f t="shared" ref="BF227:BF282" si="263">COUNTIF(P227:R227,"NS")</f>
        <v>0</v>
      </c>
      <c r="BG227">
        <f t="shared" ref="BG227:BG282" si="264">SUM(P227:R227)</f>
        <v>0</v>
      </c>
      <c r="BH227">
        <f t="shared" ref="BH227:BH282" si="265">IF(COUNTIF(O227:R227,"NA")=4,0,IF(OR(AND(BE227=0,BF227&gt;0),AND(BE227="NS",BG227&gt;0), AND(BE227="NS", BF227=0,BG227=0)), 1, IF(OR(AND(BE227&gt;0,BF227&gt;1,BE227&gt;BG227), AND(BE227="NS",BF227=2), AND(BE227="NS",BG227=0,BF227&gt;0),BE227=BG227), 0, 1)))</f>
        <v>0</v>
      </c>
      <c r="BI227">
        <f t="shared" ref="BI227:BI282" si="266">S227</f>
        <v>0</v>
      </c>
      <c r="BJ227">
        <f t="shared" ref="BJ227:BJ282" si="267">COUNTIF(T227:V227,"NS")</f>
        <v>0</v>
      </c>
      <c r="BK227">
        <f t="shared" ref="BK227:BK282" si="268">SUM(T227:V227)</f>
        <v>0</v>
      </c>
      <c r="BL227">
        <f t="shared" ref="BL227:BL282" si="269">IF(COUNTIF(S227:V227,"NA")=4,0,IF(OR(AND(BI227=0,BJ227&gt;0),AND(BI227="NS",BK227&gt;0), AND(BI227="NS", BJ227=0,BK227=0)), 1, IF(OR(AND(BI227&gt;0,BJ227&gt;1,BI227&gt;BK227), AND(BI227="NS",BJ227=2), AND(BI227="NS",BK227=0,BJ227&gt;0),BI227=BK227), 0, 1)))</f>
        <v>0</v>
      </c>
      <c r="BM227">
        <f t="shared" ref="BM227:BM282" si="270">W227</f>
        <v>0</v>
      </c>
      <c r="BN227">
        <f t="shared" ref="BN227:BN282" si="271">COUNTIF(X227:Z227,"NS")</f>
        <v>0</v>
      </c>
      <c r="BO227">
        <f t="shared" ref="BO227:BO282" si="272">SUM(X227:Z227)</f>
        <v>0</v>
      </c>
      <c r="BP227">
        <f t="shared" ref="BP227:BP282" si="273">IF(COUNTIF(W227:Z227,"NA")=4,0,IF(OR(AND(BM227=0,BN227&gt;0),AND(BM227="NS",BO227&gt;0), AND(BM227="NS", BN227=0,BO227=0)), 1, IF(OR(AND(BM227&gt;0,BN227&gt;1,BM227&gt;BO227), AND(BM227="NS",BN227=2), AND(BM227="NS",BO227=0,BN227&gt;0),BM227=BO227), 0, 1)))</f>
        <v>0</v>
      </c>
      <c r="BQ227">
        <f t="shared" ref="BQ227:BQ282" si="274">AA227</f>
        <v>0</v>
      </c>
      <c r="BR227">
        <f t="shared" ref="BR227:BR282" si="275">COUNTIF(AB227:AD227,"NS")</f>
        <v>0</v>
      </c>
      <c r="BS227">
        <f t="shared" ref="BS227:BS282" si="276">SUM(AB227:AD227)</f>
        <v>0</v>
      </c>
      <c r="BT227">
        <f t="shared" ref="BT227:BT282" si="277">IF(COUNTIF(AA227:AD227,"NA")=4,0,IF(OR(AND(BQ227=0,BR227&gt;0),AND(BQ227="NS",BS227&gt;0), AND(BQ227="NS", BR227=0,BS227=0)), 1, IF(OR(AND(BQ227&gt;0,BR227&gt;1,BQ227&gt;BS227), AND(BQ227="NS",BR227=2), AND(BQ227="NS",BS227=0,BR227&gt;0),BQ227=BS227), 0, 1)))</f>
        <v>0</v>
      </c>
      <c r="BU227" s="293">
        <f t="shared" ref="BU227:BU282" si="278">IF(SUM(AJ227,AN227,AR227,AV227,AZ227,BD227,BH227,BL227,BP227,BT227)=0,0,1)</f>
        <v>0</v>
      </c>
      <c r="BV227" s="294" t="str">
        <f>IF(BU227=0,"",
IF(SUM($BU$162:BU227)=1,BW227,
IF($BU$283&gt;SUM($BU$162:BU227),_xlfn.CONCAT(", ",BW227),
IF($BU$283=SUM($BU$162:BU227),_xlfn.CONCAT(" y ",BW227)))))</f>
        <v/>
      </c>
      <c r="BW227" s="31">
        <v>65</v>
      </c>
    </row>
    <row r="228" spans="1:75" ht="15" customHeight="1">
      <c r="A228" s="64"/>
      <c r="B228" s="11"/>
      <c r="C228" s="58" t="s">
        <v>5215</v>
      </c>
      <c r="D228" s="1065" t="str">
        <f>IF(CNGE_2025_M1_Secc5_Sub1!$D96="","",CNGE_2025_M1_Secc5_Sub1!$D96)</f>
        <v/>
      </c>
      <c r="E228" s="889"/>
      <c r="F228" s="889"/>
      <c r="G228" s="889"/>
      <c r="H228" s="889"/>
      <c r="I228" s="889"/>
      <c r="J228" s="890"/>
      <c r="K228" s="813"/>
      <c r="L228" s="813"/>
      <c r="M228" s="813"/>
      <c r="N228" s="813"/>
      <c r="O228" s="813"/>
      <c r="P228" s="813"/>
      <c r="Q228" s="813"/>
      <c r="R228" s="813"/>
      <c r="S228" s="813"/>
      <c r="T228" s="813"/>
      <c r="U228" s="813"/>
      <c r="V228" s="813"/>
      <c r="W228" s="813"/>
      <c r="X228" s="813"/>
      <c r="Y228" s="813"/>
      <c r="Z228" s="813"/>
      <c r="AA228" s="813"/>
      <c r="AB228" s="813"/>
      <c r="AC228" s="813"/>
      <c r="AD228" s="813"/>
      <c r="AG228">
        <f t="shared" si="238"/>
        <v>0</v>
      </c>
      <c r="AH228">
        <f t="shared" si="239"/>
        <v>0</v>
      </c>
      <c r="AI228">
        <f t="shared" si="240"/>
        <v>0</v>
      </c>
      <c r="AJ228">
        <f t="shared" si="241"/>
        <v>0</v>
      </c>
      <c r="AK228">
        <f t="shared" si="242"/>
        <v>0</v>
      </c>
      <c r="AL228">
        <f t="shared" si="243"/>
        <v>0</v>
      </c>
      <c r="AM228">
        <f t="shared" si="244"/>
        <v>0</v>
      </c>
      <c r="AN228">
        <f t="shared" si="245"/>
        <v>0</v>
      </c>
      <c r="AO228">
        <f t="shared" si="246"/>
        <v>0</v>
      </c>
      <c r="AP228">
        <f t="shared" si="247"/>
        <v>0</v>
      </c>
      <c r="AQ228">
        <f t="shared" si="248"/>
        <v>0</v>
      </c>
      <c r="AR228">
        <f t="shared" si="249"/>
        <v>0</v>
      </c>
      <c r="AS228">
        <f t="shared" si="250"/>
        <v>0</v>
      </c>
      <c r="AT228">
        <f t="shared" si="251"/>
        <v>0</v>
      </c>
      <c r="AU228">
        <f t="shared" si="252"/>
        <v>0</v>
      </c>
      <c r="AV228">
        <f t="shared" si="253"/>
        <v>0</v>
      </c>
      <c r="AW228">
        <f t="shared" si="254"/>
        <v>0</v>
      </c>
      <c r="AX228">
        <f t="shared" si="255"/>
        <v>0</v>
      </c>
      <c r="AY228">
        <f t="shared" si="256"/>
        <v>0</v>
      </c>
      <c r="AZ228">
        <f t="shared" si="257"/>
        <v>0</v>
      </c>
      <c r="BA228">
        <f t="shared" si="258"/>
        <v>0</v>
      </c>
      <c r="BB228">
        <f t="shared" si="259"/>
        <v>0</v>
      </c>
      <c r="BC228">
        <f t="shared" si="260"/>
        <v>0</v>
      </c>
      <c r="BD228">
        <f t="shared" si="261"/>
        <v>0</v>
      </c>
      <c r="BE228">
        <f t="shared" si="262"/>
        <v>0</v>
      </c>
      <c r="BF228">
        <f t="shared" si="263"/>
        <v>0</v>
      </c>
      <c r="BG228">
        <f t="shared" si="264"/>
        <v>0</v>
      </c>
      <c r="BH228">
        <f t="shared" si="265"/>
        <v>0</v>
      </c>
      <c r="BI228">
        <f t="shared" si="266"/>
        <v>0</v>
      </c>
      <c r="BJ228">
        <f t="shared" si="267"/>
        <v>0</v>
      </c>
      <c r="BK228">
        <f t="shared" si="268"/>
        <v>0</v>
      </c>
      <c r="BL228">
        <f t="shared" si="269"/>
        <v>0</v>
      </c>
      <c r="BM228">
        <f t="shared" si="270"/>
        <v>0</v>
      </c>
      <c r="BN228">
        <f t="shared" si="271"/>
        <v>0</v>
      </c>
      <c r="BO228">
        <f t="shared" si="272"/>
        <v>0</v>
      </c>
      <c r="BP228">
        <f t="shared" si="273"/>
        <v>0</v>
      </c>
      <c r="BQ228">
        <f t="shared" si="274"/>
        <v>0</v>
      </c>
      <c r="BR228">
        <f t="shared" si="275"/>
        <v>0</v>
      </c>
      <c r="BS228">
        <f t="shared" si="276"/>
        <v>0</v>
      </c>
      <c r="BT228">
        <f t="shared" si="277"/>
        <v>0</v>
      </c>
      <c r="BU228" s="293">
        <f t="shared" si="278"/>
        <v>0</v>
      </c>
      <c r="BV228" s="294" t="str">
        <f>IF(BU228=0,"",
IF(SUM($BU$162:BU228)=1,BW228,
IF($BU$283&gt;SUM($BU$162:BU228),_xlfn.CONCAT(", ",BW228),
IF($BU$283=SUM($BU$162:BU228),_xlfn.CONCAT(" y ",BW228)))))</f>
        <v/>
      </c>
      <c r="BW228" s="31">
        <v>66</v>
      </c>
    </row>
    <row r="229" spans="1:75" ht="15" customHeight="1">
      <c r="A229" s="64"/>
      <c r="B229" s="11"/>
      <c r="C229" s="58" t="s">
        <v>5217</v>
      </c>
      <c r="D229" s="1065" t="str">
        <f>IF(CNGE_2025_M1_Secc5_Sub1!$D97="","",CNGE_2025_M1_Secc5_Sub1!$D97)</f>
        <v/>
      </c>
      <c r="E229" s="889"/>
      <c r="F229" s="889"/>
      <c r="G229" s="889"/>
      <c r="H229" s="889"/>
      <c r="I229" s="889"/>
      <c r="J229" s="890"/>
      <c r="K229" s="813"/>
      <c r="L229" s="813"/>
      <c r="M229" s="813"/>
      <c r="N229" s="813"/>
      <c r="O229" s="813"/>
      <c r="P229" s="813"/>
      <c r="Q229" s="813"/>
      <c r="R229" s="813"/>
      <c r="S229" s="813"/>
      <c r="T229" s="813"/>
      <c r="U229" s="813"/>
      <c r="V229" s="813"/>
      <c r="W229" s="813"/>
      <c r="X229" s="813"/>
      <c r="Y229" s="813"/>
      <c r="Z229" s="813"/>
      <c r="AA229" s="813"/>
      <c r="AB229" s="813"/>
      <c r="AC229" s="813"/>
      <c r="AD229" s="813"/>
      <c r="AG229">
        <f t="shared" si="238"/>
        <v>0</v>
      </c>
      <c r="AH229">
        <f t="shared" si="239"/>
        <v>0</v>
      </c>
      <c r="AI229">
        <f t="shared" si="240"/>
        <v>0</v>
      </c>
      <c r="AJ229">
        <f t="shared" si="241"/>
        <v>0</v>
      </c>
      <c r="AK229">
        <f t="shared" si="242"/>
        <v>0</v>
      </c>
      <c r="AL229">
        <f t="shared" si="243"/>
        <v>0</v>
      </c>
      <c r="AM229">
        <f t="shared" si="244"/>
        <v>0</v>
      </c>
      <c r="AN229">
        <f t="shared" si="245"/>
        <v>0</v>
      </c>
      <c r="AO229">
        <f t="shared" si="246"/>
        <v>0</v>
      </c>
      <c r="AP229">
        <f t="shared" si="247"/>
        <v>0</v>
      </c>
      <c r="AQ229">
        <f t="shared" si="248"/>
        <v>0</v>
      </c>
      <c r="AR229">
        <f t="shared" si="249"/>
        <v>0</v>
      </c>
      <c r="AS229">
        <f t="shared" si="250"/>
        <v>0</v>
      </c>
      <c r="AT229">
        <f t="shared" si="251"/>
        <v>0</v>
      </c>
      <c r="AU229">
        <f t="shared" si="252"/>
        <v>0</v>
      </c>
      <c r="AV229">
        <f t="shared" si="253"/>
        <v>0</v>
      </c>
      <c r="AW229">
        <f t="shared" si="254"/>
        <v>0</v>
      </c>
      <c r="AX229">
        <f t="shared" si="255"/>
        <v>0</v>
      </c>
      <c r="AY229">
        <f t="shared" si="256"/>
        <v>0</v>
      </c>
      <c r="AZ229">
        <f t="shared" si="257"/>
        <v>0</v>
      </c>
      <c r="BA229">
        <f t="shared" si="258"/>
        <v>0</v>
      </c>
      <c r="BB229">
        <f t="shared" si="259"/>
        <v>0</v>
      </c>
      <c r="BC229">
        <f t="shared" si="260"/>
        <v>0</v>
      </c>
      <c r="BD229">
        <f t="shared" si="261"/>
        <v>0</v>
      </c>
      <c r="BE229">
        <f t="shared" si="262"/>
        <v>0</v>
      </c>
      <c r="BF229">
        <f t="shared" si="263"/>
        <v>0</v>
      </c>
      <c r="BG229">
        <f t="shared" si="264"/>
        <v>0</v>
      </c>
      <c r="BH229">
        <f t="shared" si="265"/>
        <v>0</v>
      </c>
      <c r="BI229">
        <f t="shared" si="266"/>
        <v>0</v>
      </c>
      <c r="BJ229">
        <f t="shared" si="267"/>
        <v>0</v>
      </c>
      <c r="BK229">
        <f t="shared" si="268"/>
        <v>0</v>
      </c>
      <c r="BL229">
        <f t="shared" si="269"/>
        <v>0</v>
      </c>
      <c r="BM229">
        <f t="shared" si="270"/>
        <v>0</v>
      </c>
      <c r="BN229">
        <f t="shared" si="271"/>
        <v>0</v>
      </c>
      <c r="BO229">
        <f t="shared" si="272"/>
        <v>0</v>
      </c>
      <c r="BP229">
        <f t="shared" si="273"/>
        <v>0</v>
      </c>
      <c r="BQ229">
        <f t="shared" si="274"/>
        <v>0</v>
      </c>
      <c r="BR229">
        <f t="shared" si="275"/>
        <v>0</v>
      </c>
      <c r="BS229">
        <f t="shared" si="276"/>
        <v>0</v>
      </c>
      <c r="BT229">
        <f t="shared" si="277"/>
        <v>0</v>
      </c>
      <c r="BU229" s="293">
        <f t="shared" si="278"/>
        <v>0</v>
      </c>
      <c r="BV229" s="294" t="str">
        <f>IF(BU229=0,"",
IF(SUM($BU$162:BU229)=1,BW229,
IF($BU$283&gt;SUM($BU$162:BU229),_xlfn.CONCAT(", ",BW229),
IF($BU$283=SUM($BU$162:BU229),_xlfn.CONCAT(" y ",BW229)))))</f>
        <v/>
      </c>
      <c r="BW229" s="31">
        <v>67</v>
      </c>
    </row>
    <row r="230" spans="1:75" ht="15" customHeight="1">
      <c r="A230" s="64"/>
      <c r="B230" s="11"/>
      <c r="C230" s="58" t="s">
        <v>5219</v>
      </c>
      <c r="D230" s="1065" t="str">
        <f>IF(CNGE_2025_M1_Secc5_Sub1!$D98="","",CNGE_2025_M1_Secc5_Sub1!$D98)</f>
        <v/>
      </c>
      <c r="E230" s="889"/>
      <c r="F230" s="889"/>
      <c r="G230" s="889"/>
      <c r="H230" s="889"/>
      <c r="I230" s="889"/>
      <c r="J230" s="890"/>
      <c r="K230" s="813"/>
      <c r="L230" s="813"/>
      <c r="M230" s="813"/>
      <c r="N230" s="813"/>
      <c r="O230" s="813"/>
      <c r="P230" s="813"/>
      <c r="Q230" s="813"/>
      <c r="R230" s="813"/>
      <c r="S230" s="813"/>
      <c r="T230" s="813"/>
      <c r="U230" s="813"/>
      <c r="V230" s="813"/>
      <c r="W230" s="813"/>
      <c r="X230" s="813"/>
      <c r="Y230" s="813"/>
      <c r="Z230" s="813"/>
      <c r="AA230" s="813"/>
      <c r="AB230" s="813"/>
      <c r="AC230" s="813"/>
      <c r="AD230" s="813"/>
      <c r="AG230">
        <f t="shared" si="238"/>
        <v>0</v>
      </c>
      <c r="AH230">
        <f t="shared" si="239"/>
        <v>0</v>
      </c>
      <c r="AI230">
        <f t="shared" si="240"/>
        <v>0</v>
      </c>
      <c r="AJ230">
        <f t="shared" si="241"/>
        <v>0</v>
      </c>
      <c r="AK230">
        <f t="shared" si="242"/>
        <v>0</v>
      </c>
      <c r="AL230">
        <f t="shared" si="243"/>
        <v>0</v>
      </c>
      <c r="AM230">
        <f t="shared" si="244"/>
        <v>0</v>
      </c>
      <c r="AN230">
        <f t="shared" si="245"/>
        <v>0</v>
      </c>
      <c r="AO230">
        <f t="shared" si="246"/>
        <v>0</v>
      </c>
      <c r="AP230">
        <f t="shared" si="247"/>
        <v>0</v>
      </c>
      <c r="AQ230">
        <f t="shared" si="248"/>
        <v>0</v>
      </c>
      <c r="AR230">
        <f t="shared" si="249"/>
        <v>0</v>
      </c>
      <c r="AS230">
        <f t="shared" si="250"/>
        <v>0</v>
      </c>
      <c r="AT230">
        <f t="shared" si="251"/>
        <v>0</v>
      </c>
      <c r="AU230">
        <f t="shared" si="252"/>
        <v>0</v>
      </c>
      <c r="AV230">
        <f t="shared" si="253"/>
        <v>0</v>
      </c>
      <c r="AW230">
        <f t="shared" si="254"/>
        <v>0</v>
      </c>
      <c r="AX230">
        <f t="shared" si="255"/>
        <v>0</v>
      </c>
      <c r="AY230">
        <f t="shared" si="256"/>
        <v>0</v>
      </c>
      <c r="AZ230">
        <f t="shared" si="257"/>
        <v>0</v>
      </c>
      <c r="BA230">
        <f t="shared" si="258"/>
        <v>0</v>
      </c>
      <c r="BB230">
        <f t="shared" si="259"/>
        <v>0</v>
      </c>
      <c r="BC230">
        <f t="shared" si="260"/>
        <v>0</v>
      </c>
      <c r="BD230">
        <f t="shared" si="261"/>
        <v>0</v>
      </c>
      <c r="BE230">
        <f t="shared" si="262"/>
        <v>0</v>
      </c>
      <c r="BF230">
        <f t="shared" si="263"/>
        <v>0</v>
      </c>
      <c r="BG230">
        <f t="shared" si="264"/>
        <v>0</v>
      </c>
      <c r="BH230">
        <f t="shared" si="265"/>
        <v>0</v>
      </c>
      <c r="BI230">
        <f t="shared" si="266"/>
        <v>0</v>
      </c>
      <c r="BJ230">
        <f t="shared" si="267"/>
        <v>0</v>
      </c>
      <c r="BK230">
        <f t="shared" si="268"/>
        <v>0</v>
      </c>
      <c r="BL230">
        <f t="shared" si="269"/>
        <v>0</v>
      </c>
      <c r="BM230">
        <f t="shared" si="270"/>
        <v>0</v>
      </c>
      <c r="BN230">
        <f t="shared" si="271"/>
        <v>0</v>
      </c>
      <c r="BO230">
        <f t="shared" si="272"/>
        <v>0</v>
      </c>
      <c r="BP230">
        <f t="shared" si="273"/>
        <v>0</v>
      </c>
      <c r="BQ230">
        <f t="shared" si="274"/>
        <v>0</v>
      </c>
      <c r="BR230">
        <f t="shared" si="275"/>
        <v>0</v>
      </c>
      <c r="BS230">
        <f t="shared" si="276"/>
        <v>0</v>
      </c>
      <c r="BT230">
        <f t="shared" si="277"/>
        <v>0</v>
      </c>
      <c r="BU230" s="293">
        <f t="shared" si="278"/>
        <v>0</v>
      </c>
      <c r="BV230" s="294" t="str">
        <f>IF(BU230=0,"",
IF(SUM($BU$162:BU230)=1,BW230,
IF($BU$283&gt;SUM($BU$162:BU230),_xlfn.CONCAT(", ",BW230),
IF($BU$283=SUM($BU$162:BU230),_xlfn.CONCAT(" y ",BW230)))))</f>
        <v/>
      </c>
      <c r="BW230" s="31">
        <v>68</v>
      </c>
    </row>
    <row r="231" spans="1:75" ht="15" customHeight="1">
      <c r="A231" s="64"/>
      <c r="B231" s="11"/>
      <c r="C231" s="58" t="s">
        <v>5221</v>
      </c>
      <c r="D231" s="1065" t="str">
        <f>IF(CNGE_2025_M1_Secc5_Sub1!$D99="","",CNGE_2025_M1_Secc5_Sub1!$D99)</f>
        <v/>
      </c>
      <c r="E231" s="889"/>
      <c r="F231" s="889"/>
      <c r="G231" s="889"/>
      <c r="H231" s="889"/>
      <c r="I231" s="889"/>
      <c r="J231" s="890"/>
      <c r="K231" s="813"/>
      <c r="L231" s="813"/>
      <c r="M231" s="813"/>
      <c r="N231" s="813"/>
      <c r="O231" s="813"/>
      <c r="P231" s="813"/>
      <c r="Q231" s="813"/>
      <c r="R231" s="813"/>
      <c r="S231" s="813"/>
      <c r="T231" s="813"/>
      <c r="U231" s="813"/>
      <c r="V231" s="813"/>
      <c r="W231" s="813"/>
      <c r="X231" s="813"/>
      <c r="Y231" s="813"/>
      <c r="Z231" s="813"/>
      <c r="AA231" s="813"/>
      <c r="AB231" s="813"/>
      <c r="AC231" s="813"/>
      <c r="AD231" s="813"/>
      <c r="AG231">
        <f t="shared" si="238"/>
        <v>0</v>
      </c>
      <c r="AH231">
        <f t="shared" si="239"/>
        <v>0</v>
      </c>
      <c r="AI231">
        <f t="shared" si="240"/>
        <v>0</v>
      </c>
      <c r="AJ231">
        <f t="shared" si="241"/>
        <v>0</v>
      </c>
      <c r="AK231">
        <f t="shared" si="242"/>
        <v>0</v>
      </c>
      <c r="AL231">
        <f t="shared" si="243"/>
        <v>0</v>
      </c>
      <c r="AM231">
        <f t="shared" si="244"/>
        <v>0</v>
      </c>
      <c r="AN231">
        <f t="shared" si="245"/>
        <v>0</v>
      </c>
      <c r="AO231">
        <f t="shared" si="246"/>
        <v>0</v>
      </c>
      <c r="AP231">
        <f t="shared" si="247"/>
        <v>0</v>
      </c>
      <c r="AQ231">
        <f t="shared" si="248"/>
        <v>0</v>
      </c>
      <c r="AR231">
        <f t="shared" si="249"/>
        <v>0</v>
      </c>
      <c r="AS231">
        <f t="shared" si="250"/>
        <v>0</v>
      </c>
      <c r="AT231">
        <f t="shared" si="251"/>
        <v>0</v>
      </c>
      <c r="AU231">
        <f t="shared" si="252"/>
        <v>0</v>
      </c>
      <c r="AV231">
        <f t="shared" si="253"/>
        <v>0</v>
      </c>
      <c r="AW231">
        <f t="shared" si="254"/>
        <v>0</v>
      </c>
      <c r="AX231">
        <f t="shared" si="255"/>
        <v>0</v>
      </c>
      <c r="AY231">
        <f t="shared" si="256"/>
        <v>0</v>
      </c>
      <c r="AZ231">
        <f t="shared" si="257"/>
        <v>0</v>
      </c>
      <c r="BA231">
        <f t="shared" si="258"/>
        <v>0</v>
      </c>
      <c r="BB231">
        <f t="shared" si="259"/>
        <v>0</v>
      </c>
      <c r="BC231">
        <f t="shared" si="260"/>
        <v>0</v>
      </c>
      <c r="BD231">
        <f t="shared" si="261"/>
        <v>0</v>
      </c>
      <c r="BE231">
        <f t="shared" si="262"/>
        <v>0</v>
      </c>
      <c r="BF231">
        <f t="shared" si="263"/>
        <v>0</v>
      </c>
      <c r="BG231">
        <f t="shared" si="264"/>
        <v>0</v>
      </c>
      <c r="BH231">
        <f t="shared" si="265"/>
        <v>0</v>
      </c>
      <c r="BI231">
        <f t="shared" si="266"/>
        <v>0</v>
      </c>
      <c r="BJ231">
        <f t="shared" si="267"/>
        <v>0</v>
      </c>
      <c r="BK231">
        <f t="shared" si="268"/>
        <v>0</v>
      </c>
      <c r="BL231">
        <f t="shared" si="269"/>
        <v>0</v>
      </c>
      <c r="BM231">
        <f t="shared" si="270"/>
        <v>0</v>
      </c>
      <c r="BN231">
        <f t="shared" si="271"/>
        <v>0</v>
      </c>
      <c r="BO231">
        <f t="shared" si="272"/>
        <v>0</v>
      </c>
      <c r="BP231">
        <f t="shared" si="273"/>
        <v>0</v>
      </c>
      <c r="BQ231">
        <f t="shared" si="274"/>
        <v>0</v>
      </c>
      <c r="BR231">
        <f t="shared" si="275"/>
        <v>0</v>
      </c>
      <c r="BS231">
        <f t="shared" si="276"/>
        <v>0</v>
      </c>
      <c r="BT231">
        <f t="shared" si="277"/>
        <v>0</v>
      </c>
      <c r="BU231" s="293">
        <f t="shared" si="278"/>
        <v>0</v>
      </c>
      <c r="BV231" s="294" t="str">
        <f>IF(BU231=0,"",
IF(SUM($BU$162:BU231)=1,BW231,
IF($BU$283&gt;SUM($BU$162:BU231),_xlfn.CONCAT(", ",BW231),
IF($BU$283=SUM($BU$162:BU231),_xlfn.CONCAT(" y ",BW231)))))</f>
        <v/>
      </c>
      <c r="BW231" s="31">
        <v>69</v>
      </c>
    </row>
    <row r="232" spans="1:75" ht="15" customHeight="1">
      <c r="A232" s="64"/>
      <c r="B232" s="11"/>
      <c r="C232" s="58" t="s">
        <v>5223</v>
      </c>
      <c r="D232" s="1065" t="str">
        <f>IF(CNGE_2025_M1_Secc5_Sub1!$D100="","",CNGE_2025_M1_Secc5_Sub1!$D100)</f>
        <v/>
      </c>
      <c r="E232" s="889"/>
      <c r="F232" s="889"/>
      <c r="G232" s="889"/>
      <c r="H232" s="889"/>
      <c r="I232" s="889"/>
      <c r="J232" s="890"/>
      <c r="K232" s="813"/>
      <c r="L232" s="813"/>
      <c r="M232" s="813"/>
      <c r="N232" s="813"/>
      <c r="O232" s="813"/>
      <c r="P232" s="813"/>
      <c r="Q232" s="813"/>
      <c r="R232" s="813"/>
      <c r="S232" s="813"/>
      <c r="T232" s="813"/>
      <c r="U232" s="813"/>
      <c r="V232" s="813"/>
      <c r="W232" s="813"/>
      <c r="X232" s="813"/>
      <c r="Y232" s="813"/>
      <c r="Z232" s="813"/>
      <c r="AA232" s="813"/>
      <c r="AB232" s="813"/>
      <c r="AC232" s="813"/>
      <c r="AD232" s="813"/>
      <c r="AG232">
        <f t="shared" si="238"/>
        <v>0</v>
      </c>
      <c r="AH232">
        <f t="shared" si="239"/>
        <v>0</v>
      </c>
      <c r="AI232">
        <f t="shared" si="240"/>
        <v>0</v>
      </c>
      <c r="AJ232">
        <f t="shared" si="241"/>
        <v>0</v>
      </c>
      <c r="AK232">
        <f t="shared" si="242"/>
        <v>0</v>
      </c>
      <c r="AL232">
        <f t="shared" si="243"/>
        <v>0</v>
      </c>
      <c r="AM232">
        <f t="shared" si="244"/>
        <v>0</v>
      </c>
      <c r="AN232">
        <f t="shared" si="245"/>
        <v>0</v>
      </c>
      <c r="AO232">
        <f t="shared" si="246"/>
        <v>0</v>
      </c>
      <c r="AP232">
        <f t="shared" si="247"/>
        <v>0</v>
      </c>
      <c r="AQ232">
        <f t="shared" si="248"/>
        <v>0</v>
      </c>
      <c r="AR232">
        <f t="shared" si="249"/>
        <v>0</v>
      </c>
      <c r="AS232">
        <f t="shared" si="250"/>
        <v>0</v>
      </c>
      <c r="AT232">
        <f t="shared" si="251"/>
        <v>0</v>
      </c>
      <c r="AU232">
        <f t="shared" si="252"/>
        <v>0</v>
      </c>
      <c r="AV232">
        <f t="shared" si="253"/>
        <v>0</v>
      </c>
      <c r="AW232">
        <f t="shared" si="254"/>
        <v>0</v>
      </c>
      <c r="AX232">
        <f t="shared" si="255"/>
        <v>0</v>
      </c>
      <c r="AY232">
        <f t="shared" si="256"/>
        <v>0</v>
      </c>
      <c r="AZ232">
        <f t="shared" si="257"/>
        <v>0</v>
      </c>
      <c r="BA232">
        <f t="shared" si="258"/>
        <v>0</v>
      </c>
      <c r="BB232">
        <f t="shared" si="259"/>
        <v>0</v>
      </c>
      <c r="BC232">
        <f t="shared" si="260"/>
        <v>0</v>
      </c>
      <c r="BD232">
        <f t="shared" si="261"/>
        <v>0</v>
      </c>
      <c r="BE232">
        <f t="shared" si="262"/>
        <v>0</v>
      </c>
      <c r="BF232">
        <f t="shared" si="263"/>
        <v>0</v>
      </c>
      <c r="BG232">
        <f t="shared" si="264"/>
        <v>0</v>
      </c>
      <c r="BH232">
        <f t="shared" si="265"/>
        <v>0</v>
      </c>
      <c r="BI232">
        <f t="shared" si="266"/>
        <v>0</v>
      </c>
      <c r="BJ232">
        <f t="shared" si="267"/>
        <v>0</v>
      </c>
      <c r="BK232">
        <f t="shared" si="268"/>
        <v>0</v>
      </c>
      <c r="BL232">
        <f t="shared" si="269"/>
        <v>0</v>
      </c>
      <c r="BM232">
        <f t="shared" si="270"/>
        <v>0</v>
      </c>
      <c r="BN232">
        <f t="shared" si="271"/>
        <v>0</v>
      </c>
      <c r="BO232">
        <f t="shared" si="272"/>
        <v>0</v>
      </c>
      <c r="BP232">
        <f t="shared" si="273"/>
        <v>0</v>
      </c>
      <c r="BQ232">
        <f t="shared" si="274"/>
        <v>0</v>
      </c>
      <c r="BR232">
        <f t="shared" si="275"/>
        <v>0</v>
      </c>
      <c r="BS232">
        <f t="shared" si="276"/>
        <v>0</v>
      </c>
      <c r="BT232">
        <f t="shared" si="277"/>
        <v>0</v>
      </c>
      <c r="BU232" s="293">
        <f t="shared" si="278"/>
        <v>0</v>
      </c>
      <c r="BV232" s="294" t="str">
        <f>IF(BU232=0,"",
IF(SUM($BU$162:BU232)=1,BW232,
IF($BU$283&gt;SUM($BU$162:BU232),_xlfn.CONCAT(", ",BW232),
IF($BU$283=SUM($BU$162:BU232),_xlfn.CONCAT(" y ",BW232)))))</f>
        <v/>
      </c>
      <c r="BW232" s="31">
        <v>70</v>
      </c>
    </row>
    <row r="233" spans="1:75" ht="15" customHeight="1">
      <c r="A233" s="64"/>
      <c r="B233" s="11"/>
      <c r="C233" s="58" t="s">
        <v>5225</v>
      </c>
      <c r="D233" s="1065" t="str">
        <f>IF(CNGE_2025_M1_Secc5_Sub1!$D101="","",CNGE_2025_M1_Secc5_Sub1!$D101)</f>
        <v/>
      </c>
      <c r="E233" s="889"/>
      <c r="F233" s="889"/>
      <c r="G233" s="889"/>
      <c r="H233" s="889"/>
      <c r="I233" s="889"/>
      <c r="J233" s="890"/>
      <c r="K233" s="813"/>
      <c r="L233" s="813"/>
      <c r="M233" s="813"/>
      <c r="N233" s="813"/>
      <c r="O233" s="813"/>
      <c r="P233" s="813"/>
      <c r="Q233" s="813"/>
      <c r="R233" s="813"/>
      <c r="S233" s="813"/>
      <c r="T233" s="813"/>
      <c r="U233" s="813"/>
      <c r="V233" s="813"/>
      <c r="W233" s="813"/>
      <c r="X233" s="813"/>
      <c r="Y233" s="813"/>
      <c r="Z233" s="813"/>
      <c r="AA233" s="813"/>
      <c r="AB233" s="813"/>
      <c r="AC233" s="813"/>
      <c r="AD233" s="813"/>
      <c r="AG233">
        <f t="shared" si="238"/>
        <v>0</v>
      </c>
      <c r="AH233">
        <f t="shared" si="239"/>
        <v>0</v>
      </c>
      <c r="AI233">
        <f t="shared" si="240"/>
        <v>0</v>
      </c>
      <c r="AJ233">
        <f t="shared" si="241"/>
        <v>0</v>
      </c>
      <c r="AK233">
        <f t="shared" si="242"/>
        <v>0</v>
      </c>
      <c r="AL233">
        <f t="shared" si="243"/>
        <v>0</v>
      </c>
      <c r="AM233">
        <f t="shared" si="244"/>
        <v>0</v>
      </c>
      <c r="AN233">
        <f t="shared" si="245"/>
        <v>0</v>
      </c>
      <c r="AO233">
        <f t="shared" si="246"/>
        <v>0</v>
      </c>
      <c r="AP233">
        <f t="shared" si="247"/>
        <v>0</v>
      </c>
      <c r="AQ233">
        <f t="shared" si="248"/>
        <v>0</v>
      </c>
      <c r="AR233">
        <f t="shared" si="249"/>
        <v>0</v>
      </c>
      <c r="AS233">
        <f t="shared" si="250"/>
        <v>0</v>
      </c>
      <c r="AT233">
        <f t="shared" si="251"/>
        <v>0</v>
      </c>
      <c r="AU233">
        <f t="shared" si="252"/>
        <v>0</v>
      </c>
      <c r="AV233">
        <f t="shared" si="253"/>
        <v>0</v>
      </c>
      <c r="AW233">
        <f t="shared" si="254"/>
        <v>0</v>
      </c>
      <c r="AX233">
        <f t="shared" si="255"/>
        <v>0</v>
      </c>
      <c r="AY233">
        <f t="shared" si="256"/>
        <v>0</v>
      </c>
      <c r="AZ233">
        <f t="shared" si="257"/>
        <v>0</v>
      </c>
      <c r="BA233">
        <f t="shared" si="258"/>
        <v>0</v>
      </c>
      <c r="BB233">
        <f t="shared" si="259"/>
        <v>0</v>
      </c>
      <c r="BC233">
        <f t="shared" si="260"/>
        <v>0</v>
      </c>
      <c r="BD233">
        <f t="shared" si="261"/>
        <v>0</v>
      </c>
      <c r="BE233">
        <f t="shared" si="262"/>
        <v>0</v>
      </c>
      <c r="BF233">
        <f t="shared" si="263"/>
        <v>0</v>
      </c>
      <c r="BG233">
        <f t="shared" si="264"/>
        <v>0</v>
      </c>
      <c r="BH233">
        <f t="shared" si="265"/>
        <v>0</v>
      </c>
      <c r="BI233">
        <f t="shared" si="266"/>
        <v>0</v>
      </c>
      <c r="BJ233">
        <f t="shared" si="267"/>
        <v>0</v>
      </c>
      <c r="BK233">
        <f t="shared" si="268"/>
        <v>0</v>
      </c>
      <c r="BL233">
        <f t="shared" si="269"/>
        <v>0</v>
      </c>
      <c r="BM233">
        <f t="shared" si="270"/>
        <v>0</v>
      </c>
      <c r="BN233">
        <f t="shared" si="271"/>
        <v>0</v>
      </c>
      <c r="BO233">
        <f t="shared" si="272"/>
        <v>0</v>
      </c>
      <c r="BP233">
        <f t="shared" si="273"/>
        <v>0</v>
      </c>
      <c r="BQ233">
        <f t="shared" si="274"/>
        <v>0</v>
      </c>
      <c r="BR233">
        <f t="shared" si="275"/>
        <v>0</v>
      </c>
      <c r="BS233">
        <f t="shared" si="276"/>
        <v>0</v>
      </c>
      <c r="BT233">
        <f t="shared" si="277"/>
        <v>0</v>
      </c>
      <c r="BU233" s="293">
        <f t="shared" si="278"/>
        <v>0</v>
      </c>
      <c r="BV233" s="294" t="str">
        <f>IF(BU233=0,"",
IF(SUM($BU$162:BU233)=1,BW233,
IF($BU$283&gt;SUM($BU$162:BU233),_xlfn.CONCAT(", ",BW233),
IF($BU$283=SUM($BU$162:BU233),_xlfn.CONCAT(" y ",BW233)))))</f>
        <v/>
      </c>
      <c r="BW233" s="31">
        <v>71</v>
      </c>
    </row>
    <row r="234" spans="1:75" ht="15" customHeight="1">
      <c r="A234" s="64"/>
      <c r="B234" s="11"/>
      <c r="C234" s="58" t="s">
        <v>5227</v>
      </c>
      <c r="D234" s="1065" t="str">
        <f>IF(CNGE_2025_M1_Secc5_Sub1!$D102="","",CNGE_2025_M1_Secc5_Sub1!$D102)</f>
        <v/>
      </c>
      <c r="E234" s="889"/>
      <c r="F234" s="889"/>
      <c r="G234" s="889"/>
      <c r="H234" s="889"/>
      <c r="I234" s="889"/>
      <c r="J234" s="890"/>
      <c r="K234" s="813"/>
      <c r="L234" s="813"/>
      <c r="M234" s="813"/>
      <c r="N234" s="813"/>
      <c r="O234" s="813"/>
      <c r="P234" s="813"/>
      <c r="Q234" s="813"/>
      <c r="R234" s="813"/>
      <c r="S234" s="813"/>
      <c r="T234" s="813"/>
      <c r="U234" s="813"/>
      <c r="V234" s="813"/>
      <c r="W234" s="813"/>
      <c r="X234" s="813"/>
      <c r="Y234" s="813"/>
      <c r="Z234" s="813"/>
      <c r="AA234" s="813"/>
      <c r="AB234" s="813"/>
      <c r="AC234" s="813"/>
      <c r="AD234" s="813"/>
      <c r="AG234">
        <f t="shared" si="238"/>
        <v>0</v>
      </c>
      <c r="AH234">
        <f t="shared" si="239"/>
        <v>0</v>
      </c>
      <c r="AI234">
        <f t="shared" si="240"/>
        <v>0</v>
      </c>
      <c r="AJ234">
        <f t="shared" si="241"/>
        <v>0</v>
      </c>
      <c r="AK234">
        <f t="shared" si="242"/>
        <v>0</v>
      </c>
      <c r="AL234">
        <f t="shared" si="243"/>
        <v>0</v>
      </c>
      <c r="AM234">
        <f t="shared" si="244"/>
        <v>0</v>
      </c>
      <c r="AN234">
        <f t="shared" si="245"/>
        <v>0</v>
      </c>
      <c r="AO234">
        <f t="shared" si="246"/>
        <v>0</v>
      </c>
      <c r="AP234">
        <f t="shared" si="247"/>
        <v>0</v>
      </c>
      <c r="AQ234">
        <f t="shared" si="248"/>
        <v>0</v>
      </c>
      <c r="AR234">
        <f t="shared" si="249"/>
        <v>0</v>
      </c>
      <c r="AS234">
        <f t="shared" si="250"/>
        <v>0</v>
      </c>
      <c r="AT234">
        <f t="shared" si="251"/>
        <v>0</v>
      </c>
      <c r="AU234">
        <f t="shared" si="252"/>
        <v>0</v>
      </c>
      <c r="AV234">
        <f t="shared" si="253"/>
        <v>0</v>
      </c>
      <c r="AW234">
        <f t="shared" si="254"/>
        <v>0</v>
      </c>
      <c r="AX234">
        <f t="shared" si="255"/>
        <v>0</v>
      </c>
      <c r="AY234">
        <f t="shared" si="256"/>
        <v>0</v>
      </c>
      <c r="AZ234">
        <f t="shared" si="257"/>
        <v>0</v>
      </c>
      <c r="BA234">
        <f t="shared" si="258"/>
        <v>0</v>
      </c>
      <c r="BB234">
        <f t="shared" si="259"/>
        <v>0</v>
      </c>
      <c r="BC234">
        <f t="shared" si="260"/>
        <v>0</v>
      </c>
      <c r="BD234">
        <f t="shared" si="261"/>
        <v>0</v>
      </c>
      <c r="BE234">
        <f t="shared" si="262"/>
        <v>0</v>
      </c>
      <c r="BF234">
        <f t="shared" si="263"/>
        <v>0</v>
      </c>
      <c r="BG234">
        <f t="shared" si="264"/>
        <v>0</v>
      </c>
      <c r="BH234">
        <f t="shared" si="265"/>
        <v>0</v>
      </c>
      <c r="BI234">
        <f t="shared" si="266"/>
        <v>0</v>
      </c>
      <c r="BJ234">
        <f t="shared" si="267"/>
        <v>0</v>
      </c>
      <c r="BK234">
        <f t="shared" si="268"/>
        <v>0</v>
      </c>
      <c r="BL234">
        <f t="shared" si="269"/>
        <v>0</v>
      </c>
      <c r="BM234">
        <f t="shared" si="270"/>
        <v>0</v>
      </c>
      <c r="BN234">
        <f t="shared" si="271"/>
        <v>0</v>
      </c>
      <c r="BO234">
        <f t="shared" si="272"/>
        <v>0</v>
      </c>
      <c r="BP234">
        <f t="shared" si="273"/>
        <v>0</v>
      </c>
      <c r="BQ234">
        <f t="shared" si="274"/>
        <v>0</v>
      </c>
      <c r="BR234">
        <f t="shared" si="275"/>
        <v>0</v>
      </c>
      <c r="BS234">
        <f t="shared" si="276"/>
        <v>0</v>
      </c>
      <c r="BT234">
        <f t="shared" si="277"/>
        <v>0</v>
      </c>
      <c r="BU234" s="293">
        <f t="shared" si="278"/>
        <v>0</v>
      </c>
      <c r="BV234" s="294" t="str">
        <f>IF(BU234=0,"",
IF(SUM($BU$162:BU234)=1,BW234,
IF($BU$283&gt;SUM($BU$162:BU234),_xlfn.CONCAT(", ",BW234),
IF($BU$283=SUM($BU$162:BU234),_xlfn.CONCAT(" y ",BW234)))))</f>
        <v/>
      </c>
      <c r="BW234" s="31">
        <v>72</v>
      </c>
    </row>
    <row r="235" spans="1:75" ht="15" customHeight="1">
      <c r="A235" s="64"/>
      <c r="B235" s="11"/>
      <c r="C235" s="58" t="s">
        <v>5229</v>
      </c>
      <c r="D235" s="1065" t="str">
        <f>IF(CNGE_2025_M1_Secc5_Sub1!$D103="","",CNGE_2025_M1_Secc5_Sub1!$D103)</f>
        <v/>
      </c>
      <c r="E235" s="889"/>
      <c r="F235" s="889"/>
      <c r="G235" s="889"/>
      <c r="H235" s="889"/>
      <c r="I235" s="889"/>
      <c r="J235" s="890"/>
      <c r="K235" s="813"/>
      <c r="L235" s="813"/>
      <c r="M235" s="813"/>
      <c r="N235" s="813"/>
      <c r="O235" s="813"/>
      <c r="P235" s="813"/>
      <c r="Q235" s="813"/>
      <c r="R235" s="813"/>
      <c r="S235" s="813"/>
      <c r="T235" s="813"/>
      <c r="U235" s="813"/>
      <c r="V235" s="813"/>
      <c r="W235" s="813"/>
      <c r="X235" s="813"/>
      <c r="Y235" s="813"/>
      <c r="Z235" s="813"/>
      <c r="AA235" s="813"/>
      <c r="AB235" s="813"/>
      <c r="AC235" s="813"/>
      <c r="AD235" s="813"/>
      <c r="AG235">
        <f t="shared" si="238"/>
        <v>0</v>
      </c>
      <c r="AH235">
        <f t="shared" si="239"/>
        <v>0</v>
      </c>
      <c r="AI235">
        <f t="shared" si="240"/>
        <v>0</v>
      </c>
      <c r="AJ235">
        <f t="shared" si="241"/>
        <v>0</v>
      </c>
      <c r="AK235">
        <f t="shared" si="242"/>
        <v>0</v>
      </c>
      <c r="AL235">
        <f t="shared" si="243"/>
        <v>0</v>
      </c>
      <c r="AM235">
        <f t="shared" si="244"/>
        <v>0</v>
      </c>
      <c r="AN235">
        <f t="shared" si="245"/>
        <v>0</v>
      </c>
      <c r="AO235">
        <f t="shared" si="246"/>
        <v>0</v>
      </c>
      <c r="AP235">
        <f t="shared" si="247"/>
        <v>0</v>
      </c>
      <c r="AQ235">
        <f t="shared" si="248"/>
        <v>0</v>
      </c>
      <c r="AR235">
        <f t="shared" si="249"/>
        <v>0</v>
      </c>
      <c r="AS235">
        <f t="shared" si="250"/>
        <v>0</v>
      </c>
      <c r="AT235">
        <f t="shared" si="251"/>
        <v>0</v>
      </c>
      <c r="AU235">
        <f t="shared" si="252"/>
        <v>0</v>
      </c>
      <c r="AV235">
        <f t="shared" si="253"/>
        <v>0</v>
      </c>
      <c r="AW235">
        <f t="shared" si="254"/>
        <v>0</v>
      </c>
      <c r="AX235">
        <f t="shared" si="255"/>
        <v>0</v>
      </c>
      <c r="AY235">
        <f t="shared" si="256"/>
        <v>0</v>
      </c>
      <c r="AZ235">
        <f t="shared" si="257"/>
        <v>0</v>
      </c>
      <c r="BA235">
        <f t="shared" si="258"/>
        <v>0</v>
      </c>
      <c r="BB235">
        <f t="shared" si="259"/>
        <v>0</v>
      </c>
      <c r="BC235">
        <f t="shared" si="260"/>
        <v>0</v>
      </c>
      <c r="BD235">
        <f t="shared" si="261"/>
        <v>0</v>
      </c>
      <c r="BE235">
        <f t="shared" si="262"/>
        <v>0</v>
      </c>
      <c r="BF235">
        <f t="shared" si="263"/>
        <v>0</v>
      </c>
      <c r="BG235">
        <f t="shared" si="264"/>
        <v>0</v>
      </c>
      <c r="BH235">
        <f t="shared" si="265"/>
        <v>0</v>
      </c>
      <c r="BI235">
        <f t="shared" si="266"/>
        <v>0</v>
      </c>
      <c r="BJ235">
        <f t="shared" si="267"/>
        <v>0</v>
      </c>
      <c r="BK235">
        <f t="shared" si="268"/>
        <v>0</v>
      </c>
      <c r="BL235">
        <f t="shared" si="269"/>
        <v>0</v>
      </c>
      <c r="BM235">
        <f t="shared" si="270"/>
        <v>0</v>
      </c>
      <c r="BN235">
        <f t="shared" si="271"/>
        <v>0</v>
      </c>
      <c r="BO235">
        <f t="shared" si="272"/>
        <v>0</v>
      </c>
      <c r="BP235">
        <f t="shared" si="273"/>
        <v>0</v>
      </c>
      <c r="BQ235">
        <f t="shared" si="274"/>
        <v>0</v>
      </c>
      <c r="BR235">
        <f t="shared" si="275"/>
        <v>0</v>
      </c>
      <c r="BS235">
        <f t="shared" si="276"/>
        <v>0</v>
      </c>
      <c r="BT235">
        <f t="shared" si="277"/>
        <v>0</v>
      </c>
      <c r="BU235" s="293">
        <f t="shared" si="278"/>
        <v>0</v>
      </c>
      <c r="BV235" s="294" t="str">
        <f>IF(BU235=0,"",
IF(SUM($BU$162:BU235)=1,BW235,
IF($BU$283&gt;SUM($BU$162:BU235),_xlfn.CONCAT(", ",BW235),
IF($BU$283=SUM($BU$162:BU235),_xlfn.CONCAT(" y ",BW235)))))</f>
        <v/>
      </c>
      <c r="BW235" s="31">
        <v>73</v>
      </c>
    </row>
    <row r="236" spans="1:75" ht="15" customHeight="1">
      <c r="A236" s="64"/>
      <c r="B236" s="11"/>
      <c r="C236" s="58" t="s">
        <v>5231</v>
      </c>
      <c r="D236" s="1065" t="str">
        <f>IF(CNGE_2025_M1_Secc5_Sub1!$D104="","",CNGE_2025_M1_Secc5_Sub1!$D104)</f>
        <v/>
      </c>
      <c r="E236" s="889"/>
      <c r="F236" s="889"/>
      <c r="G236" s="889"/>
      <c r="H236" s="889"/>
      <c r="I236" s="889"/>
      <c r="J236" s="890"/>
      <c r="K236" s="813"/>
      <c r="L236" s="813"/>
      <c r="M236" s="813"/>
      <c r="N236" s="813"/>
      <c r="O236" s="813"/>
      <c r="P236" s="813"/>
      <c r="Q236" s="813"/>
      <c r="R236" s="813"/>
      <c r="S236" s="813"/>
      <c r="T236" s="813"/>
      <c r="U236" s="813"/>
      <c r="V236" s="813"/>
      <c r="W236" s="813"/>
      <c r="X236" s="813"/>
      <c r="Y236" s="813"/>
      <c r="Z236" s="813"/>
      <c r="AA236" s="813"/>
      <c r="AB236" s="813"/>
      <c r="AC236" s="813"/>
      <c r="AD236" s="813"/>
      <c r="AG236">
        <f t="shared" si="238"/>
        <v>0</v>
      </c>
      <c r="AH236">
        <f t="shared" si="239"/>
        <v>0</v>
      </c>
      <c r="AI236">
        <f t="shared" si="240"/>
        <v>0</v>
      </c>
      <c r="AJ236">
        <f t="shared" si="241"/>
        <v>0</v>
      </c>
      <c r="AK236">
        <f t="shared" si="242"/>
        <v>0</v>
      </c>
      <c r="AL236">
        <f t="shared" si="243"/>
        <v>0</v>
      </c>
      <c r="AM236">
        <f t="shared" si="244"/>
        <v>0</v>
      </c>
      <c r="AN236">
        <f t="shared" si="245"/>
        <v>0</v>
      </c>
      <c r="AO236">
        <f t="shared" si="246"/>
        <v>0</v>
      </c>
      <c r="AP236">
        <f t="shared" si="247"/>
        <v>0</v>
      </c>
      <c r="AQ236">
        <f t="shared" si="248"/>
        <v>0</v>
      </c>
      <c r="AR236">
        <f t="shared" si="249"/>
        <v>0</v>
      </c>
      <c r="AS236">
        <f t="shared" si="250"/>
        <v>0</v>
      </c>
      <c r="AT236">
        <f t="shared" si="251"/>
        <v>0</v>
      </c>
      <c r="AU236">
        <f t="shared" si="252"/>
        <v>0</v>
      </c>
      <c r="AV236">
        <f t="shared" si="253"/>
        <v>0</v>
      </c>
      <c r="AW236">
        <f t="shared" si="254"/>
        <v>0</v>
      </c>
      <c r="AX236">
        <f t="shared" si="255"/>
        <v>0</v>
      </c>
      <c r="AY236">
        <f t="shared" si="256"/>
        <v>0</v>
      </c>
      <c r="AZ236">
        <f t="shared" si="257"/>
        <v>0</v>
      </c>
      <c r="BA236">
        <f t="shared" si="258"/>
        <v>0</v>
      </c>
      <c r="BB236">
        <f t="shared" si="259"/>
        <v>0</v>
      </c>
      <c r="BC236">
        <f t="shared" si="260"/>
        <v>0</v>
      </c>
      <c r="BD236">
        <f t="shared" si="261"/>
        <v>0</v>
      </c>
      <c r="BE236">
        <f t="shared" si="262"/>
        <v>0</v>
      </c>
      <c r="BF236">
        <f t="shared" si="263"/>
        <v>0</v>
      </c>
      <c r="BG236">
        <f t="shared" si="264"/>
        <v>0</v>
      </c>
      <c r="BH236">
        <f t="shared" si="265"/>
        <v>0</v>
      </c>
      <c r="BI236">
        <f t="shared" si="266"/>
        <v>0</v>
      </c>
      <c r="BJ236">
        <f t="shared" si="267"/>
        <v>0</v>
      </c>
      <c r="BK236">
        <f t="shared" si="268"/>
        <v>0</v>
      </c>
      <c r="BL236">
        <f t="shared" si="269"/>
        <v>0</v>
      </c>
      <c r="BM236">
        <f t="shared" si="270"/>
        <v>0</v>
      </c>
      <c r="BN236">
        <f t="shared" si="271"/>
        <v>0</v>
      </c>
      <c r="BO236">
        <f t="shared" si="272"/>
        <v>0</v>
      </c>
      <c r="BP236">
        <f t="shared" si="273"/>
        <v>0</v>
      </c>
      <c r="BQ236">
        <f t="shared" si="274"/>
        <v>0</v>
      </c>
      <c r="BR236">
        <f t="shared" si="275"/>
        <v>0</v>
      </c>
      <c r="BS236">
        <f t="shared" si="276"/>
        <v>0</v>
      </c>
      <c r="BT236">
        <f t="shared" si="277"/>
        <v>0</v>
      </c>
      <c r="BU236" s="293">
        <f t="shared" si="278"/>
        <v>0</v>
      </c>
      <c r="BV236" s="294" t="str">
        <f>IF(BU236=0,"",
IF(SUM($BU$162:BU236)=1,BW236,
IF($BU$283&gt;SUM($BU$162:BU236),_xlfn.CONCAT(", ",BW236),
IF($BU$283=SUM($BU$162:BU236),_xlfn.CONCAT(" y ",BW236)))))</f>
        <v/>
      </c>
      <c r="BW236" s="31">
        <v>74</v>
      </c>
    </row>
    <row r="237" spans="1:75" ht="15" customHeight="1">
      <c r="A237" s="64"/>
      <c r="B237" s="11"/>
      <c r="C237" s="58" t="s">
        <v>5233</v>
      </c>
      <c r="D237" s="1065" t="str">
        <f>IF(CNGE_2025_M1_Secc5_Sub1!$D105="","",CNGE_2025_M1_Secc5_Sub1!$D105)</f>
        <v/>
      </c>
      <c r="E237" s="889"/>
      <c r="F237" s="889"/>
      <c r="G237" s="889"/>
      <c r="H237" s="889"/>
      <c r="I237" s="889"/>
      <c r="J237" s="890"/>
      <c r="K237" s="813"/>
      <c r="L237" s="813"/>
      <c r="M237" s="813"/>
      <c r="N237" s="813"/>
      <c r="O237" s="813"/>
      <c r="P237" s="813"/>
      <c r="Q237" s="813"/>
      <c r="R237" s="813"/>
      <c r="S237" s="813"/>
      <c r="T237" s="813"/>
      <c r="U237" s="813"/>
      <c r="V237" s="813"/>
      <c r="W237" s="813"/>
      <c r="X237" s="813"/>
      <c r="Y237" s="813"/>
      <c r="Z237" s="813"/>
      <c r="AA237" s="813"/>
      <c r="AB237" s="813"/>
      <c r="AC237" s="813"/>
      <c r="AD237" s="813"/>
      <c r="AG237">
        <f t="shared" si="238"/>
        <v>0</v>
      </c>
      <c r="AH237">
        <f t="shared" si="239"/>
        <v>0</v>
      </c>
      <c r="AI237">
        <f t="shared" si="240"/>
        <v>0</v>
      </c>
      <c r="AJ237">
        <f t="shared" si="241"/>
        <v>0</v>
      </c>
      <c r="AK237">
        <f t="shared" si="242"/>
        <v>0</v>
      </c>
      <c r="AL237">
        <f t="shared" si="243"/>
        <v>0</v>
      </c>
      <c r="AM237">
        <f t="shared" si="244"/>
        <v>0</v>
      </c>
      <c r="AN237">
        <f t="shared" si="245"/>
        <v>0</v>
      </c>
      <c r="AO237">
        <f t="shared" si="246"/>
        <v>0</v>
      </c>
      <c r="AP237">
        <f t="shared" si="247"/>
        <v>0</v>
      </c>
      <c r="AQ237">
        <f t="shared" si="248"/>
        <v>0</v>
      </c>
      <c r="AR237">
        <f t="shared" si="249"/>
        <v>0</v>
      </c>
      <c r="AS237">
        <f t="shared" si="250"/>
        <v>0</v>
      </c>
      <c r="AT237">
        <f t="shared" si="251"/>
        <v>0</v>
      </c>
      <c r="AU237">
        <f t="shared" si="252"/>
        <v>0</v>
      </c>
      <c r="AV237">
        <f t="shared" si="253"/>
        <v>0</v>
      </c>
      <c r="AW237">
        <f t="shared" si="254"/>
        <v>0</v>
      </c>
      <c r="AX237">
        <f t="shared" si="255"/>
        <v>0</v>
      </c>
      <c r="AY237">
        <f t="shared" si="256"/>
        <v>0</v>
      </c>
      <c r="AZ237">
        <f t="shared" si="257"/>
        <v>0</v>
      </c>
      <c r="BA237">
        <f t="shared" si="258"/>
        <v>0</v>
      </c>
      <c r="BB237">
        <f t="shared" si="259"/>
        <v>0</v>
      </c>
      <c r="BC237">
        <f t="shared" si="260"/>
        <v>0</v>
      </c>
      <c r="BD237">
        <f t="shared" si="261"/>
        <v>0</v>
      </c>
      <c r="BE237">
        <f t="shared" si="262"/>
        <v>0</v>
      </c>
      <c r="BF237">
        <f t="shared" si="263"/>
        <v>0</v>
      </c>
      <c r="BG237">
        <f t="shared" si="264"/>
        <v>0</v>
      </c>
      <c r="BH237">
        <f t="shared" si="265"/>
        <v>0</v>
      </c>
      <c r="BI237">
        <f t="shared" si="266"/>
        <v>0</v>
      </c>
      <c r="BJ237">
        <f t="shared" si="267"/>
        <v>0</v>
      </c>
      <c r="BK237">
        <f t="shared" si="268"/>
        <v>0</v>
      </c>
      <c r="BL237">
        <f t="shared" si="269"/>
        <v>0</v>
      </c>
      <c r="BM237">
        <f t="shared" si="270"/>
        <v>0</v>
      </c>
      <c r="BN237">
        <f t="shared" si="271"/>
        <v>0</v>
      </c>
      <c r="BO237">
        <f t="shared" si="272"/>
        <v>0</v>
      </c>
      <c r="BP237">
        <f t="shared" si="273"/>
        <v>0</v>
      </c>
      <c r="BQ237">
        <f t="shared" si="274"/>
        <v>0</v>
      </c>
      <c r="BR237">
        <f t="shared" si="275"/>
        <v>0</v>
      </c>
      <c r="BS237">
        <f t="shared" si="276"/>
        <v>0</v>
      </c>
      <c r="BT237">
        <f t="shared" si="277"/>
        <v>0</v>
      </c>
      <c r="BU237" s="293">
        <f t="shared" si="278"/>
        <v>0</v>
      </c>
      <c r="BV237" s="294" t="str">
        <f>IF(BU237=0,"",
IF(SUM($BU$162:BU237)=1,BW237,
IF($BU$283&gt;SUM($BU$162:BU237),_xlfn.CONCAT(", ",BW237),
IF($BU$283=SUM($BU$162:BU237),_xlfn.CONCAT(" y ",BW237)))))</f>
        <v/>
      </c>
      <c r="BW237" s="31">
        <v>75</v>
      </c>
    </row>
    <row r="238" spans="1:75" ht="15" customHeight="1">
      <c r="A238" s="64"/>
      <c r="B238" s="11"/>
      <c r="C238" s="58" t="s">
        <v>5235</v>
      </c>
      <c r="D238" s="1065" t="str">
        <f>IF(CNGE_2025_M1_Secc5_Sub1!$D106="","",CNGE_2025_M1_Secc5_Sub1!$D106)</f>
        <v/>
      </c>
      <c r="E238" s="889"/>
      <c r="F238" s="889"/>
      <c r="G238" s="889"/>
      <c r="H238" s="889"/>
      <c r="I238" s="889"/>
      <c r="J238" s="890"/>
      <c r="K238" s="813"/>
      <c r="L238" s="813"/>
      <c r="M238" s="813"/>
      <c r="N238" s="813"/>
      <c r="O238" s="813"/>
      <c r="P238" s="813"/>
      <c r="Q238" s="813"/>
      <c r="R238" s="813"/>
      <c r="S238" s="813"/>
      <c r="T238" s="813"/>
      <c r="U238" s="813"/>
      <c r="V238" s="813"/>
      <c r="W238" s="813"/>
      <c r="X238" s="813"/>
      <c r="Y238" s="813"/>
      <c r="Z238" s="813"/>
      <c r="AA238" s="813"/>
      <c r="AB238" s="813"/>
      <c r="AC238" s="813"/>
      <c r="AD238" s="813"/>
      <c r="AG238">
        <f t="shared" si="238"/>
        <v>0</v>
      </c>
      <c r="AH238">
        <f t="shared" si="239"/>
        <v>0</v>
      </c>
      <c r="AI238">
        <f t="shared" si="240"/>
        <v>0</v>
      </c>
      <c r="AJ238">
        <f t="shared" si="241"/>
        <v>0</v>
      </c>
      <c r="AK238">
        <f t="shared" si="242"/>
        <v>0</v>
      </c>
      <c r="AL238">
        <f t="shared" si="243"/>
        <v>0</v>
      </c>
      <c r="AM238">
        <f t="shared" si="244"/>
        <v>0</v>
      </c>
      <c r="AN238">
        <f t="shared" si="245"/>
        <v>0</v>
      </c>
      <c r="AO238">
        <f t="shared" si="246"/>
        <v>0</v>
      </c>
      <c r="AP238">
        <f t="shared" si="247"/>
        <v>0</v>
      </c>
      <c r="AQ238">
        <f t="shared" si="248"/>
        <v>0</v>
      </c>
      <c r="AR238">
        <f t="shared" si="249"/>
        <v>0</v>
      </c>
      <c r="AS238">
        <f t="shared" si="250"/>
        <v>0</v>
      </c>
      <c r="AT238">
        <f t="shared" si="251"/>
        <v>0</v>
      </c>
      <c r="AU238">
        <f t="shared" si="252"/>
        <v>0</v>
      </c>
      <c r="AV238">
        <f t="shared" si="253"/>
        <v>0</v>
      </c>
      <c r="AW238">
        <f t="shared" si="254"/>
        <v>0</v>
      </c>
      <c r="AX238">
        <f t="shared" si="255"/>
        <v>0</v>
      </c>
      <c r="AY238">
        <f t="shared" si="256"/>
        <v>0</v>
      </c>
      <c r="AZ238">
        <f t="shared" si="257"/>
        <v>0</v>
      </c>
      <c r="BA238">
        <f t="shared" si="258"/>
        <v>0</v>
      </c>
      <c r="BB238">
        <f t="shared" si="259"/>
        <v>0</v>
      </c>
      <c r="BC238">
        <f t="shared" si="260"/>
        <v>0</v>
      </c>
      <c r="BD238">
        <f t="shared" si="261"/>
        <v>0</v>
      </c>
      <c r="BE238">
        <f t="shared" si="262"/>
        <v>0</v>
      </c>
      <c r="BF238">
        <f t="shared" si="263"/>
        <v>0</v>
      </c>
      <c r="BG238">
        <f t="shared" si="264"/>
        <v>0</v>
      </c>
      <c r="BH238">
        <f t="shared" si="265"/>
        <v>0</v>
      </c>
      <c r="BI238">
        <f t="shared" si="266"/>
        <v>0</v>
      </c>
      <c r="BJ238">
        <f t="shared" si="267"/>
        <v>0</v>
      </c>
      <c r="BK238">
        <f t="shared" si="268"/>
        <v>0</v>
      </c>
      <c r="BL238">
        <f t="shared" si="269"/>
        <v>0</v>
      </c>
      <c r="BM238">
        <f t="shared" si="270"/>
        <v>0</v>
      </c>
      <c r="BN238">
        <f t="shared" si="271"/>
        <v>0</v>
      </c>
      <c r="BO238">
        <f t="shared" si="272"/>
        <v>0</v>
      </c>
      <c r="BP238">
        <f t="shared" si="273"/>
        <v>0</v>
      </c>
      <c r="BQ238">
        <f t="shared" si="274"/>
        <v>0</v>
      </c>
      <c r="BR238">
        <f t="shared" si="275"/>
        <v>0</v>
      </c>
      <c r="BS238">
        <f t="shared" si="276"/>
        <v>0</v>
      </c>
      <c r="BT238">
        <f t="shared" si="277"/>
        <v>0</v>
      </c>
      <c r="BU238" s="293">
        <f t="shared" si="278"/>
        <v>0</v>
      </c>
      <c r="BV238" s="294" t="str">
        <f>IF(BU238=0,"",
IF(SUM($BU$162:BU238)=1,BW238,
IF($BU$283&gt;SUM($BU$162:BU238),_xlfn.CONCAT(", ",BW238),
IF($BU$283=SUM($BU$162:BU238),_xlfn.CONCAT(" y ",BW238)))))</f>
        <v/>
      </c>
      <c r="BW238" s="31">
        <v>76</v>
      </c>
    </row>
    <row r="239" spans="1:75" ht="15" customHeight="1">
      <c r="A239" s="64"/>
      <c r="B239" s="11"/>
      <c r="C239" s="58" t="s">
        <v>5237</v>
      </c>
      <c r="D239" s="1065" t="str">
        <f>IF(CNGE_2025_M1_Secc5_Sub1!$D107="","",CNGE_2025_M1_Secc5_Sub1!$D107)</f>
        <v/>
      </c>
      <c r="E239" s="889"/>
      <c r="F239" s="889"/>
      <c r="G239" s="889"/>
      <c r="H239" s="889"/>
      <c r="I239" s="889"/>
      <c r="J239" s="890"/>
      <c r="K239" s="813"/>
      <c r="L239" s="813"/>
      <c r="M239" s="813"/>
      <c r="N239" s="813"/>
      <c r="O239" s="813"/>
      <c r="P239" s="813"/>
      <c r="Q239" s="813"/>
      <c r="R239" s="813"/>
      <c r="S239" s="813"/>
      <c r="T239" s="813"/>
      <c r="U239" s="813"/>
      <c r="V239" s="813"/>
      <c r="W239" s="813"/>
      <c r="X239" s="813"/>
      <c r="Y239" s="813"/>
      <c r="Z239" s="813"/>
      <c r="AA239" s="813"/>
      <c r="AB239" s="813"/>
      <c r="AC239" s="813"/>
      <c r="AD239" s="813"/>
      <c r="AG239">
        <f t="shared" si="238"/>
        <v>0</v>
      </c>
      <c r="AH239">
        <f t="shared" si="239"/>
        <v>0</v>
      </c>
      <c r="AI239">
        <f t="shared" si="240"/>
        <v>0</v>
      </c>
      <c r="AJ239">
        <f t="shared" si="241"/>
        <v>0</v>
      </c>
      <c r="AK239">
        <f t="shared" si="242"/>
        <v>0</v>
      </c>
      <c r="AL239">
        <f t="shared" si="243"/>
        <v>0</v>
      </c>
      <c r="AM239">
        <f t="shared" si="244"/>
        <v>0</v>
      </c>
      <c r="AN239">
        <f t="shared" si="245"/>
        <v>0</v>
      </c>
      <c r="AO239">
        <f t="shared" si="246"/>
        <v>0</v>
      </c>
      <c r="AP239">
        <f t="shared" si="247"/>
        <v>0</v>
      </c>
      <c r="AQ239">
        <f t="shared" si="248"/>
        <v>0</v>
      </c>
      <c r="AR239">
        <f t="shared" si="249"/>
        <v>0</v>
      </c>
      <c r="AS239">
        <f t="shared" si="250"/>
        <v>0</v>
      </c>
      <c r="AT239">
        <f t="shared" si="251"/>
        <v>0</v>
      </c>
      <c r="AU239">
        <f t="shared" si="252"/>
        <v>0</v>
      </c>
      <c r="AV239">
        <f t="shared" si="253"/>
        <v>0</v>
      </c>
      <c r="AW239">
        <f t="shared" si="254"/>
        <v>0</v>
      </c>
      <c r="AX239">
        <f t="shared" si="255"/>
        <v>0</v>
      </c>
      <c r="AY239">
        <f t="shared" si="256"/>
        <v>0</v>
      </c>
      <c r="AZ239">
        <f t="shared" si="257"/>
        <v>0</v>
      </c>
      <c r="BA239">
        <f t="shared" si="258"/>
        <v>0</v>
      </c>
      <c r="BB239">
        <f t="shared" si="259"/>
        <v>0</v>
      </c>
      <c r="BC239">
        <f t="shared" si="260"/>
        <v>0</v>
      </c>
      <c r="BD239">
        <f t="shared" si="261"/>
        <v>0</v>
      </c>
      <c r="BE239">
        <f t="shared" si="262"/>
        <v>0</v>
      </c>
      <c r="BF239">
        <f t="shared" si="263"/>
        <v>0</v>
      </c>
      <c r="BG239">
        <f t="shared" si="264"/>
        <v>0</v>
      </c>
      <c r="BH239">
        <f t="shared" si="265"/>
        <v>0</v>
      </c>
      <c r="BI239">
        <f t="shared" si="266"/>
        <v>0</v>
      </c>
      <c r="BJ239">
        <f t="shared" si="267"/>
        <v>0</v>
      </c>
      <c r="BK239">
        <f t="shared" si="268"/>
        <v>0</v>
      </c>
      <c r="BL239">
        <f t="shared" si="269"/>
        <v>0</v>
      </c>
      <c r="BM239">
        <f t="shared" si="270"/>
        <v>0</v>
      </c>
      <c r="BN239">
        <f t="shared" si="271"/>
        <v>0</v>
      </c>
      <c r="BO239">
        <f t="shared" si="272"/>
        <v>0</v>
      </c>
      <c r="BP239">
        <f t="shared" si="273"/>
        <v>0</v>
      </c>
      <c r="BQ239">
        <f t="shared" si="274"/>
        <v>0</v>
      </c>
      <c r="BR239">
        <f t="shared" si="275"/>
        <v>0</v>
      </c>
      <c r="BS239">
        <f t="shared" si="276"/>
        <v>0</v>
      </c>
      <c r="BT239">
        <f t="shared" si="277"/>
        <v>0</v>
      </c>
      <c r="BU239" s="293">
        <f t="shared" si="278"/>
        <v>0</v>
      </c>
      <c r="BV239" s="294" t="str">
        <f>IF(BU239=0,"",
IF(SUM($BU$162:BU239)=1,BW239,
IF($BU$283&gt;SUM($BU$162:BU239),_xlfn.CONCAT(", ",BW239),
IF($BU$283=SUM($BU$162:BU239),_xlfn.CONCAT(" y ",BW239)))))</f>
        <v/>
      </c>
      <c r="BW239" s="31">
        <v>77</v>
      </c>
    </row>
    <row r="240" spans="1:75" ht="15" customHeight="1">
      <c r="A240" s="64"/>
      <c r="B240" s="11"/>
      <c r="C240" s="58" t="s">
        <v>5239</v>
      </c>
      <c r="D240" s="1065" t="str">
        <f>IF(CNGE_2025_M1_Secc5_Sub1!$D108="","",CNGE_2025_M1_Secc5_Sub1!$D108)</f>
        <v/>
      </c>
      <c r="E240" s="889"/>
      <c r="F240" s="889"/>
      <c r="G240" s="889"/>
      <c r="H240" s="889"/>
      <c r="I240" s="889"/>
      <c r="J240" s="890"/>
      <c r="K240" s="813"/>
      <c r="L240" s="813"/>
      <c r="M240" s="813"/>
      <c r="N240" s="813"/>
      <c r="O240" s="813"/>
      <c r="P240" s="813"/>
      <c r="Q240" s="813"/>
      <c r="R240" s="813"/>
      <c r="S240" s="813"/>
      <c r="T240" s="813"/>
      <c r="U240" s="813"/>
      <c r="V240" s="813"/>
      <c r="W240" s="813"/>
      <c r="X240" s="813"/>
      <c r="Y240" s="813"/>
      <c r="Z240" s="813"/>
      <c r="AA240" s="813"/>
      <c r="AB240" s="813"/>
      <c r="AC240" s="813"/>
      <c r="AD240" s="813"/>
      <c r="AG240">
        <f t="shared" si="238"/>
        <v>0</v>
      </c>
      <c r="AH240">
        <f t="shared" si="239"/>
        <v>0</v>
      </c>
      <c r="AI240">
        <f t="shared" si="240"/>
        <v>0</v>
      </c>
      <c r="AJ240">
        <f t="shared" si="241"/>
        <v>0</v>
      </c>
      <c r="AK240">
        <f t="shared" si="242"/>
        <v>0</v>
      </c>
      <c r="AL240">
        <f t="shared" si="243"/>
        <v>0</v>
      </c>
      <c r="AM240">
        <f t="shared" si="244"/>
        <v>0</v>
      </c>
      <c r="AN240">
        <f t="shared" si="245"/>
        <v>0</v>
      </c>
      <c r="AO240">
        <f t="shared" si="246"/>
        <v>0</v>
      </c>
      <c r="AP240">
        <f t="shared" si="247"/>
        <v>0</v>
      </c>
      <c r="AQ240">
        <f t="shared" si="248"/>
        <v>0</v>
      </c>
      <c r="AR240">
        <f t="shared" si="249"/>
        <v>0</v>
      </c>
      <c r="AS240">
        <f t="shared" si="250"/>
        <v>0</v>
      </c>
      <c r="AT240">
        <f t="shared" si="251"/>
        <v>0</v>
      </c>
      <c r="AU240">
        <f t="shared" si="252"/>
        <v>0</v>
      </c>
      <c r="AV240">
        <f t="shared" si="253"/>
        <v>0</v>
      </c>
      <c r="AW240">
        <f t="shared" si="254"/>
        <v>0</v>
      </c>
      <c r="AX240">
        <f t="shared" si="255"/>
        <v>0</v>
      </c>
      <c r="AY240">
        <f t="shared" si="256"/>
        <v>0</v>
      </c>
      <c r="AZ240">
        <f t="shared" si="257"/>
        <v>0</v>
      </c>
      <c r="BA240">
        <f t="shared" si="258"/>
        <v>0</v>
      </c>
      <c r="BB240">
        <f t="shared" si="259"/>
        <v>0</v>
      </c>
      <c r="BC240">
        <f t="shared" si="260"/>
        <v>0</v>
      </c>
      <c r="BD240">
        <f t="shared" si="261"/>
        <v>0</v>
      </c>
      <c r="BE240">
        <f t="shared" si="262"/>
        <v>0</v>
      </c>
      <c r="BF240">
        <f t="shared" si="263"/>
        <v>0</v>
      </c>
      <c r="BG240">
        <f t="shared" si="264"/>
        <v>0</v>
      </c>
      <c r="BH240">
        <f t="shared" si="265"/>
        <v>0</v>
      </c>
      <c r="BI240">
        <f t="shared" si="266"/>
        <v>0</v>
      </c>
      <c r="BJ240">
        <f t="shared" si="267"/>
        <v>0</v>
      </c>
      <c r="BK240">
        <f t="shared" si="268"/>
        <v>0</v>
      </c>
      <c r="BL240">
        <f t="shared" si="269"/>
        <v>0</v>
      </c>
      <c r="BM240">
        <f t="shared" si="270"/>
        <v>0</v>
      </c>
      <c r="BN240">
        <f t="shared" si="271"/>
        <v>0</v>
      </c>
      <c r="BO240">
        <f t="shared" si="272"/>
        <v>0</v>
      </c>
      <c r="BP240">
        <f t="shared" si="273"/>
        <v>0</v>
      </c>
      <c r="BQ240">
        <f t="shared" si="274"/>
        <v>0</v>
      </c>
      <c r="BR240">
        <f t="shared" si="275"/>
        <v>0</v>
      </c>
      <c r="BS240">
        <f t="shared" si="276"/>
        <v>0</v>
      </c>
      <c r="BT240">
        <f t="shared" si="277"/>
        <v>0</v>
      </c>
      <c r="BU240" s="293">
        <f t="shared" si="278"/>
        <v>0</v>
      </c>
      <c r="BV240" s="294" t="str">
        <f>IF(BU240=0,"",
IF(SUM($BU$162:BU240)=1,BW240,
IF($BU$283&gt;SUM($BU$162:BU240),_xlfn.CONCAT(", ",BW240),
IF($BU$283=SUM($BU$162:BU240),_xlfn.CONCAT(" y ",BW240)))))</f>
        <v/>
      </c>
      <c r="BW240" s="31">
        <v>78</v>
      </c>
    </row>
    <row r="241" spans="1:75" ht="15" customHeight="1">
      <c r="A241" s="64"/>
      <c r="B241" s="11"/>
      <c r="C241" s="58" t="s">
        <v>5241</v>
      </c>
      <c r="D241" s="1065" t="str">
        <f>IF(CNGE_2025_M1_Secc5_Sub1!$D109="","",CNGE_2025_M1_Secc5_Sub1!$D109)</f>
        <v/>
      </c>
      <c r="E241" s="889"/>
      <c r="F241" s="889"/>
      <c r="G241" s="889"/>
      <c r="H241" s="889"/>
      <c r="I241" s="889"/>
      <c r="J241" s="890"/>
      <c r="K241" s="813"/>
      <c r="L241" s="813"/>
      <c r="M241" s="813"/>
      <c r="N241" s="813"/>
      <c r="O241" s="813"/>
      <c r="P241" s="813"/>
      <c r="Q241" s="813"/>
      <c r="R241" s="813"/>
      <c r="S241" s="813"/>
      <c r="T241" s="813"/>
      <c r="U241" s="813"/>
      <c r="V241" s="813"/>
      <c r="W241" s="813"/>
      <c r="X241" s="813"/>
      <c r="Y241" s="813"/>
      <c r="Z241" s="813"/>
      <c r="AA241" s="813"/>
      <c r="AB241" s="813"/>
      <c r="AC241" s="813"/>
      <c r="AD241" s="813"/>
      <c r="AG241">
        <f t="shared" si="238"/>
        <v>0</v>
      </c>
      <c r="AH241">
        <f t="shared" si="239"/>
        <v>0</v>
      </c>
      <c r="AI241">
        <f t="shared" si="240"/>
        <v>0</v>
      </c>
      <c r="AJ241">
        <f t="shared" si="241"/>
        <v>0</v>
      </c>
      <c r="AK241">
        <f t="shared" si="242"/>
        <v>0</v>
      </c>
      <c r="AL241">
        <f t="shared" si="243"/>
        <v>0</v>
      </c>
      <c r="AM241">
        <f t="shared" si="244"/>
        <v>0</v>
      </c>
      <c r="AN241">
        <f t="shared" si="245"/>
        <v>0</v>
      </c>
      <c r="AO241">
        <f t="shared" si="246"/>
        <v>0</v>
      </c>
      <c r="AP241">
        <f t="shared" si="247"/>
        <v>0</v>
      </c>
      <c r="AQ241">
        <f t="shared" si="248"/>
        <v>0</v>
      </c>
      <c r="AR241">
        <f t="shared" si="249"/>
        <v>0</v>
      </c>
      <c r="AS241">
        <f t="shared" si="250"/>
        <v>0</v>
      </c>
      <c r="AT241">
        <f t="shared" si="251"/>
        <v>0</v>
      </c>
      <c r="AU241">
        <f t="shared" si="252"/>
        <v>0</v>
      </c>
      <c r="AV241">
        <f t="shared" si="253"/>
        <v>0</v>
      </c>
      <c r="AW241">
        <f t="shared" si="254"/>
        <v>0</v>
      </c>
      <c r="AX241">
        <f t="shared" si="255"/>
        <v>0</v>
      </c>
      <c r="AY241">
        <f t="shared" si="256"/>
        <v>0</v>
      </c>
      <c r="AZ241">
        <f t="shared" si="257"/>
        <v>0</v>
      </c>
      <c r="BA241">
        <f t="shared" si="258"/>
        <v>0</v>
      </c>
      <c r="BB241">
        <f t="shared" si="259"/>
        <v>0</v>
      </c>
      <c r="BC241">
        <f t="shared" si="260"/>
        <v>0</v>
      </c>
      <c r="BD241">
        <f t="shared" si="261"/>
        <v>0</v>
      </c>
      <c r="BE241">
        <f t="shared" si="262"/>
        <v>0</v>
      </c>
      <c r="BF241">
        <f t="shared" si="263"/>
        <v>0</v>
      </c>
      <c r="BG241">
        <f t="shared" si="264"/>
        <v>0</v>
      </c>
      <c r="BH241">
        <f t="shared" si="265"/>
        <v>0</v>
      </c>
      <c r="BI241">
        <f t="shared" si="266"/>
        <v>0</v>
      </c>
      <c r="BJ241">
        <f t="shared" si="267"/>
        <v>0</v>
      </c>
      <c r="BK241">
        <f t="shared" si="268"/>
        <v>0</v>
      </c>
      <c r="BL241">
        <f t="shared" si="269"/>
        <v>0</v>
      </c>
      <c r="BM241">
        <f t="shared" si="270"/>
        <v>0</v>
      </c>
      <c r="BN241">
        <f t="shared" si="271"/>
        <v>0</v>
      </c>
      <c r="BO241">
        <f t="shared" si="272"/>
        <v>0</v>
      </c>
      <c r="BP241">
        <f t="shared" si="273"/>
        <v>0</v>
      </c>
      <c r="BQ241">
        <f t="shared" si="274"/>
        <v>0</v>
      </c>
      <c r="BR241">
        <f t="shared" si="275"/>
        <v>0</v>
      </c>
      <c r="BS241">
        <f t="shared" si="276"/>
        <v>0</v>
      </c>
      <c r="BT241">
        <f t="shared" si="277"/>
        <v>0</v>
      </c>
      <c r="BU241" s="293">
        <f t="shared" si="278"/>
        <v>0</v>
      </c>
      <c r="BV241" s="294" t="str">
        <f>IF(BU241=0,"",
IF(SUM($BU$162:BU241)=1,BW241,
IF($BU$283&gt;SUM($BU$162:BU241),_xlfn.CONCAT(", ",BW241),
IF($BU$283=SUM($BU$162:BU241),_xlfn.CONCAT(" y ",BW241)))))</f>
        <v/>
      </c>
      <c r="BW241" s="31">
        <v>79</v>
      </c>
    </row>
    <row r="242" spans="1:75" ht="15" customHeight="1">
      <c r="A242" s="64"/>
      <c r="B242" s="11"/>
      <c r="C242" s="58" t="s">
        <v>5243</v>
      </c>
      <c r="D242" s="1065" t="str">
        <f>IF(CNGE_2025_M1_Secc5_Sub1!$D110="","",CNGE_2025_M1_Secc5_Sub1!$D110)</f>
        <v/>
      </c>
      <c r="E242" s="889"/>
      <c r="F242" s="889"/>
      <c r="G242" s="889"/>
      <c r="H242" s="889"/>
      <c r="I242" s="889"/>
      <c r="J242" s="890"/>
      <c r="K242" s="813"/>
      <c r="L242" s="813"/>
      <c r="M242" s="813"/>
      <c r="N242" s="813"/>
      <c r="O242" s="813"/>
      <c r="P242" s="813"/>
      <c r="Q242" s="813"/>
      <c r="R242" s="813"/>
      <c r="S242" s="813"/>
      <c r="T242" s="813"/>
      <c r="U242" s="813"/>
      <c r="V242" s="813"/>
      <c r="W242" s="813"/>
      <c r="X242" s="813"/>
      <c r="Y242" s="813"/>
      <c r="Z242" s="813"/>
      <c r="AA242" s="813"/>
      <c r="AB242" s="813"/>
      <c r="AC242" s="813"/>
      <c r="AD242" s="813"/>
      <c r="AG242">
        <f t="shared" si="238"/>
        <v>0</v>
      </c>
      <c r="AH242">
        <f t="shared" si="239"/>
        <v>0</v>
      </c>
      <c r="AI242">
        <f t="shared" si="240"/>
        <v>0</v>
      </c>
      <c r="AJ242">
        <f t="shared" si="241"/>
        <v>0</v>
      </c>
      <c r="AK242">
        <f t="shared" si="242"/>
        <v>0</v>
      </c>
      <c r="AL242">
        <f t="shared" si="243"/>
        <v>0</v>
      </c>
      <c r="AM242">
        <f t="shared" si="244"/>
        <v>0</v>
      </c>
      <c r="AN242">
        <f t="shared" si="245"/>
        <v>0</v>
      </c>
      <c r="AO242">
        <f t="shared" si="246"/>
        <v>0</v>
      </c>
      <c r="AP242">
        <f t="shared" si="247"/>
        <v>0</v>
      </c>
      <c r="AQ242">
        <f t="shared" si="248"/>
        <v>0</v>
      </c>
      <c r="AR242">
        <f t="shared" si="249"/>
        <v>0</v>
      </c>
      <c r="AS242">
        <f t="shared" si="250"/>
        <v>0</v>
      </c>
      <c r="AT242">
        <f t="shared" si="251"/>
        <v>0</v>
      </c>
      <c r="AU242">
        <f t="shared" si="252"/>
        <v>0</v>
      </c>
      <c r="AV242">
        <f t="shared" si="253"/>
        <v>0</v>
      </c>
      <c r="AW242">
        <f t="shared" si="254"/>
        <v>0</v>
      </c>
      <c r="AX242">
        <f t="shared" si="255"/>
        <v>0</v>
      </c>
      <c r="AY242">
        <f t="shared" si="256"/>
        <v>0</v>
      </c>
      <c r="AZ242">
        <f t="shared" si="257"/>
        <v>0</v>
      </c>
      <c r="BA242">
        <f t="shared" si="258"/>
        <v>0</v>
      </c>
      <c r="BB242">
        <f t="shared" si="259"/>
        <v>0</v>
      </c>
      <c r="BC242">
        <f t="shared" si="260"/>
        <v>0</v>
      </c>
      <c r="BD242">
        <f t="shared" si="261"/>
        <v>0</v>
      </c>
      <c r="BE242">
        <f t="shared" si="262"/>
        <v>0</v>
      </c>
      <c r="BF242">
        <f t="shared" si="263"/>
        <v>0</v>
      </c>
      <c r="BG242">
        <f t="shared" si="264"/>
        <v>0</v>
      </c>
      <c r="BH242">
        <f t="shared" si="265"/>
        <v>0</v>
      </c>
      <c r="BI242">
        <f t="shared" si="266"/>
        <v>0</v>
      </c>
      <c r="BJ242">
        <f t="shared" si="267"/>
        <v>0</v>
      </c>
      <c r="BK242">
        <f t="shared" si="268"/>
        <v>0</v>
      </c>
      <c r="BL242">
        <f t="shared" si="269"/>
        <v>0</v>
      </c>
      <c r="BM242">
        <f t="shared" si="270"/>
        <v>0</v>
      </c>
      <c r="BN242">
        <f t="shared" si="271"/>
        <v>0</v>
      </c>
      <c r="BO242">
        <f t="shared" si="272"/>
        <v>0</v>
      </c>
      <c r="BP242">
        <f t="shared" si="273"/>
        <v>0</v>
      </c>
      <c r="BQ242">
        <f t="shared" si="274"/>
        <v>0</v>
      </c>
      <c r="BR242">
        <f t="shared" si="275"/>
        <v>0</v>
      </c>
      <c r="BS242">
        <f t="shared" si="276"/>
        <v>0</v>
      </c>
      <c r="BT242">
        <f t="shared" si="277"/>
        <v>0</v>
      </c>
      <c r="BU242" s="293">
        <f t="shared" si="278"/>
        <v>0</v>
      </c>
      <c r="BV242" s="294" t="str">
        <f>IF(BU242=0,"",
IF(SUM($BU$162:BU242)=1,BW242,
IF($BU$283&gt;SUM($BU$162:BU242),_xlfn.CONCAT(", ",BW242),
IF($BU$283=SUM($BU$162:BU242),_xlfn.CONCAT(" y ",BW242)))))</f>
        <v/>
      </c>
      <c r="BW242" s="31">
        <v>80</v>
      </c>
    </row>
    <row r="243" spans="1:75" ht="15" customHeight="1">
      <c r="A243" s="64"/>
      <c r="B243" s="11"/>
      <c r="C243" s="58" t="s">
        <v>5245</v>
      </c>
      <c r="D243" s="1065" t="str">
        <f>IF(CNGE_2025_M1_Secc5_Sub1!$D111="","",CNGE_2025_M1_Secc5_Sub1!$D111)</f>
        <v/>
      </c>
      <c r="E243" s="889"/>
      <c r="F243" s="889"/>
      <c r="G243" s="889"/>
      <c r="H243" s="889"/>
      <c r="I243" s="889"/>
      <c r="J243" s="890"/>
      <c r="K243" s="813"/>
      <c r="L243" s="813"/>
      <c r="M243" s="813"/>
      <c r="N243" s="813"/>
      <c r="O243" s="813"/>
      <c r="P243" s="813"/>
      <c r="Q243" s="813"/>
      <c r="R243" s="813"/>
      <c r="S243" s="813"/>
      <c r="T243" s="813"/>
      <c r="U243" s="813"/>
      <c r="V243" s="813"/>
      <c r="W243" s="813"/>
      <c r="X243" s="813"/>
      <c r="Y243" s="813"/>
      <c r="Z243" s="813"/>
      <c r="AA243" s="813"/>
      <c r="AB243" s="813"/>
      <c r="AC243" s="813"/>
      <c r="AD243" s="813"/>
      <c r="AG243">
        <f t="shared" si="238"/>
        <v>0</v>
      </c>
      <c r="AH243">
        <f t="shared" si="239"/>
        <v>0</v>
      </c>
      <c r="AI243">
        <f t="shared" si="240"/>
        <v>0</v>
      </c>
      <c r="AJ243">
        <f t="shared" si="241"/>
        <v>0</v>
      </c>
      <c r="AK243">
        <f t="shared" si="242"/>
        <v>0</v>
      </c>
      <c r="AL243">
        <f t="shared" si="243"/>
        <v>0</v>
      </c>
      <c r="AM243">
        <f t="shared" si="244"/>
        <v>0</v>
      </c>
      <c r="AN243">
        <f t="shared" si="245"/>
        <v>0</v>
      </c>
      <c r="AO243">
        <f t="shared" si="246"/>
        <v>0</v>
      </c>
      <c r="AP243">
        <f t="shared" si="247"/>
        <v>0</v>
      </c>
      <c r="AQ243">
        <f t="shared" si="248"/>
        <v>0</v>
      </c>
      <c r="AR243">
        <f t="shared" si="249"/>
        <v>0</v>
      </c>
      <c r="AS243">
        <f t="shared" si="250"/>
        <v>0</v>
      </c>
      <c r="AT243">
        <f t="shared" si="251"/>
        <v>0</v>
      </c>
      <c r="AU243">
        <f t="shared" si="252"/>
        <v>0</v>
      </c>
      <c r="AV243">
        <f t="shared" si="253"/>
        <v>0</v>
      </c>
      <c r="AW243">
        <f t="shared" si="254"/>
        <v>0</v>
      </c>
      <c r="AX243">
        <f t="shared" si="255"/>
        <v>0</v>
      </c>
      <c r="AY243">
        <f t="shared" si="256"/>
        <v>0</v>
      </c>
      <c r="AZ243">
        <f t="shared" si="257"/>
        <v>0</v>
      </c>
      <c r="BA243">
        <f t="shared" si="258"/>
        <v>0</v>
      </c>
      <c r="BB243">
        <f t="shared" si="259"/>
        <v>0</v>
      </c>
      <c r="BC243">
        <f t="shared" si="260"/>
        <v>0</v>
      </c>
      <c r="BD243">
        <f t="shared" si="261"/>
        <v>0</v>
      </c>
      <c r="BE243">
        <f t="shared" si="262"/>
        <v>0</v>
      </c>
      <c r="BF243">
        <f t="shared" si="263"/>
        <v>0</v>
      </c>
      <c r="BG243">
        <f t="shared" si="264"/>
        <v>0</v>
      </c>
      <c r="BH243">
        <f t="shared" si="265"/>
        <v>0</v>
      </c>
      <c r="BI243">
        <f t="shared" si="266"/>
        <v>0</v>
      </c>
      <c r="BJ243">
        <f t="shared" si="267"/>
        <v>0</v>
      </c>
      <c r="BK243">
        <f t="shared" si="268"/>
        <v>0</v>
      </c>
      <c r="BL243">
        <f t="shared" si="269"/>
        <v>0</v>
      </c>
      <c r="BM243">
        <f t="shared" si="270"/>
        <v>0</v>
      </c>
      <c r="BN243">
        <f t="shared" si="271"/>
        <v>0</v>
      </c>
      <c r="BO243">
        <f t="shared" si="272"/>
        <v>0</v>
      </c>
      <c r="BP243">
        <f t="shared" si="273"/>
        <v>0</v>
      </c>
      <c r="BQ243">
        <f t="shared" si="274"/>
        <v>0</v>
      </c>
      <c r="BR243">
        <f t="shared" si="275"/>
        <v>0</v>
      </c>
      <c r="BS243">
        <f t="shared" si="276"/>
        <v>0</v>
      </c>
      <c r="BT243">
        <f t="shared" si="277"/>
        <v>0</v>
      </c>
      <c r="BU243" s="293">
        <f t="shared" si="278"/>
        <v>0</v>
      </c>
      <c r="BV243" s="294" t="str">
        <f>IF(BU243=0,"",
IF(SUM($BU$162:BU243)=1,BW243,
IF($BU$283&gt;SUM($BU$162:BU243),_xlfn.CONCAT(", ",BW243),
IF($BU$283=SUM($BU$162:BU243),_xlfn.CONCAT(" y ",BW243)))))</f>
        <v/>
      </c>
      <c r="BW243" s="31">
        <v>81</v>
      </c>
    </row>
    <row r="244" spans="1:75" ht="15" customHeight="1">
      <c r="A244" s="64"/>
      <c r="B244" s="11"/>
      <c r="C244" s="58" t="s">
        <v>5247</v>
      </c>
      <c r="D244" s="1065" t="str">
        <f>IF(CNGE_2025_M1_Secc5_Sub1!$D112="","",CNGE_2025_M1_Secc5_Sub1!$D112)</f>
        <v/>
      </c>
      <c r="E244" s="889"/>
      <c r="F244" s="889"/>
      <c r="G244" s="889"/>
      <c r="H244" s="889"/>
      <c r="I244" s="889"/>
      <c r="J244" s="890"/>
      <c r="K244" s="813"/>
      <c r="L244" s="813"/>
      <c r="M244" s="813"/>
      <c r="N244" s="813"/>
      <c r="O244" s="813"/>
      <c r="P244" s="813"/>
      <c r="Q244" s="813"/>
      <c r="R244" s="813"/>
      <c r="S244" s="813"/>
      <c r="T244" s="813"/>
      <c r="U244" s="813"/>
      <c r="V244" s="813"/>
      <c r="W244" s="813"/>
      <c r="X244" s="813"/>
      <c r="Y244" s="813"/>
      <c r="Z244" s="813"/>
      <c r="AA244" s="813"/>
      <c r="AB244" s="813"/>
      <c r="AC244" s="813"/>
      <c r="AD244" s="813"/>
      <c r="AG244">
        <f t="shared" si="238"/>
        <v>0</v>
      </c>
      <c r="AH244">
        <f t="shared" si="239"/>
        <v>0</v>
      </c>
      <c r="AI244">
        <f t="shared" si="240"/>
        <v>0</v>
      </c>
      <c r="AJ244">
        <f t="shared" si="241"/>
        <v>0</v>
      </c>
      <c r="AK244">
        <f t="shared" si="242"/>
        <v>0</v>
      </c>
      <c r="AL244">
        <f t="shared" si="243"/>
        <v>0</v>
      </c>
      <c r="AM244">
        <f t="shared" si="244"/>
        <v>0</v>
      </c>
      <c r="AN244">
        <f t="shared" si="245"/>
        <v>0</v>
      </c>
      <c r="AO244">
        <f t="shared" si="246"/>
        <v>0</v>
      </c>
      <c r="AP244">
        <f t="shared" si="247"/>
        <v>0</v>
      </c>
      <c r="AQ244">
        <f t="shared" si="248"/>
        <v>0</v>
      </c>
      <c r="AR244">
        <f t="shared" si="249"/>
        <v>0</v>
      </c>
      <c r="AS244">
        <f t="shared" si="250"/>
        <v>0</v>
      </c>
      <c r="AT244">
        <f t="shared" si="251"/>
        <v>0</v>
      </c>
      <c r="AU244">
        <f t="shared" si="252"/>
        <v>0</v>
      </c>
      <c r="AV244">
        <f t="shared" si="253"/>
        <v>0</v>
      </c>
      <c r="AW244">
        <f t="shared" si="254"/>
        <v>0</v>
      </c>
      <c r="AX244">
        <f t="shared" si="255"/>
        <v>0</v>
      </c>
      <c r="AY244">
        <f t="shared" si="256"/>
        <v>0</v>
      </c>
      <c r="AZ244">
        <f t="shared" si="257"/>
        <v>0</v>
      </c>
      <c r="BA244">
        <f t="shared" si="258"/>
        <v>0</v>
      </c>
      <c r="BB244">
        <f t="shared" si="259"/>
        <v>0</v>
      </c>
      <c r="BC244">
        <f t="shared" si="260"/>
        <v>0</v>
      </c>
      <c r="BD244">
        <f t="shared" si="261"/>
        <v>0</v>
      </c>
      <c r="BE244">
        <f t="shared" si="262"/>
        <v>0</v>
      </c>
      <c r="BF244">
        <f t="shared" si="263"/>
        <v>0</v>
      </c>
      <c r="BG244">
        <f t="shared" si="264"/>
        <v>0</v>
      </c>
      <c r="BH244">
        <f t="shared" si="265"/>
        <v>0</v>
      </c>
      <c r="BI244">
        <f t="shared" si="266"/>
        <v>0</v>
      </c>
      <c r="BJ244">
        <f t="shared" si="267"/>
        <v>0</v>
      </c>
      <c r="BK244">
        <f t="shared" si="268"/>
        <v>0</v>
      </c>
      <c r="BL244">
        <f t="shared" si="269"/>
        <v>0</v>
      </c>
      <c r="BM244">
        <f t="shared" si="270"/>
        <v>0</v>
      </c>
      <c r="BN244">
        <f t="shared" si="271"/>
        <v>0</v>
      </c>
      <c r="BO244">
        <f t="shared" si="272"/>
        <v>0</v>
      </c>
      <c r="BP244">
        <f t="shared" si="273"/>
        <v>0</v>
      </c>
      <c r="BQ244">
        <f t="shared" si="274"/>
        <v>0</v>
      </c>
      <c r="BR244">
        <f t="shared" si="275"/>
        <v>0</v>
      </c>
      <c r="BS244">
        <f t="shared" si="276"/>
        <v>0</v>
      </c>
      <c r="BT244">
        <f t="shared" si="277"/>
        <v>0</v>
      </c>
      <c r="BU244" s="293">
        <f t="shared" si="278"/>
        <v>0</v>
      </c>
      <c r="BV244" s="294" t="str">
        <f>IF(BU244=0,"",
IF(SUM($BU$162:BU244)=1,BW244,
IF($BU$283&gt;SUM($BU$162:BU244),_xlfn.CONCAT(", ",BW244),
IF($BU$283=SUM($BU$162:BU244),_xlfn.CONCAT(" y ",BW244)))))</f>
        <v/>
      </c>
      <c r="BW244" s="31">
        <v>82</v>
      </c>
    </row>
    <row r="245" spans="1:75" ht="15" customHeight="1">
      <c r="A245" s="64"/>
      <c r="B245" s="11"/>
      <c r="C245" s="58" t="s">
        <v>5249</v>
      </c>
      <c r="D245" s="1065" t="str">
        <f>IF(CNGE_2025_M1_Secc5_Sub1!$D113="","",CNGE_2025_M1_Secc5_Sub1!$D113)</f>
        <v/>
      </c>
      <c r="E245" s="889"/>
      <c r="F245" s="889"/>
      <c r="G245" s="889"/>
      <c r="H245" s="889"/>
      <c r="I245" s="889"/>
      <c r="J245" s="890"/>
      <c r="K245" s="813"/>
      <c r="L245" s="813"/>
      <c r="M245" s="813"/>
      <c r="N245" s="813"/>
      <c r="O245" s="813"/>
      <c r="P245" s="813"/>
      <c r="Q245" s="813"/>
      <c r="R245" s="813"/>
      <c r="S245" s="813"/>
      <c r="T245" s="813"/>
      <c r="U245" s="813"/>
      <c r="V245" s="813"/>
      <c r="W245" s="813"/>
      <c r="X245" s="813"/>
      <c r="Y245" s="813"/>
      <c r="Z245" s="813"/>
      <c r="AA245" s="813"/>
      <c r="AB245" s="813"/>
      <c r="AC245" s="813"/>
      <c r="AD245" s="813"/>
      <c r="AG245">
        <f t="shared" si="238"/>
        <v>0</v>
      </c>
      <c r="AH245">
        <f t="shared" si="239"/>
        <v>0</v>
      </c>
      <c r="AI245">
        <f t="shared" si="240"/>
        <v>0</v>
      </c>
      <c r="AJ245">
        <f t="shared" si="241"/>
        <v>0</v>
      </c>
      <c r="AK245">
        <f t="shared" si="242"/>
        <v>0</v>
      </c>
      <c r="AL245">
        <f t="shared" si="243"/>
        <v>0</v>
      </c>
      <c r="AM245">
        <f t="shared" si="244"/>
        <v>0</v>
      </c>
      <c r="AN245">
        <f t="shared" si="245"/>
        <v>0</v>
      </c>
      <c r="AO245">
        <f t="shared" si="246"/>
        <v>0</v>
      </c>
      <c r="AP245">
        <f t="shared" si="247"/>
        <v>0</v>
      </c>
      <c r="AQ245">
        <f t="shared" si="248"/>
        <v>0</v>
      </c>
      <c r="AR245">
        <f t="shared" si="249"/>
        <v>0</v>
      </c>
      <c r="AS245">
        <f t="shared" si="250"/>
        <v>0</v>
      </c>
      <c r="AT245">
        <f t="shared" si="251"/>
        <v>0</v>
      </c>
      <c r="AU245">
        <f t="shared" si="252"/>
        <v>0</v>
      </c>
      <c r="AV245">
        <f t="shared" si="253"/>
        <v>0</v>
      </c>
      <c r="AW245">
        <f t="shared" si="254"/>
        <v>0</v>
      </c>
      <c r="AX245">
        <f t="shared" si="255"/>
        <v>0</v>
      </c>
      <c r="AY245">
        <f t="shared" si="256"/>
        <v>0</v>
      </c>
      <c r="AZ245">
        <f t="shared" si="257"/>
        <v>0</v>
      </c>
      <c r="BA245">
        <f t="shared" si="258"/>
        <v>0</v>
      </c>
      <c r="BB245">
        <f t="shared" si="259"/>
        <v>0</v>
      </c>
      <c r="BC245">
        <f t="shared" si="260"/>
        <v>0</v>
      </c>
      <c r="BD245">
        <f t="shared" si="261"/>
        <v>0</v>
      </c>
      <c r="BE245">
        <f t="shared" si="262"/>
        <v>0</v>
      </c>
      <c r="BF245">
        <f t="shared" si="263"/>
        <v>0</v>
      </c>
      <c r="BG245">
        <f t="shared" si="264"/>
        <v>0</v>
      </c>
      <c r="BH245">
        <f t="shared" si="265"/>
        <v>0</v>
      </c>
      <c r="BI245">
        <f t="shared" si="266"/>
        <v>0</v>
      </c>
      <c r="BJ245">
        <f t="shared" si="267"/>
        <v>0</v>
      </c>
      <c r="BK245">
        <f t="shared" si="268"/>
        <v>0</v>
      </c>
      <c r="BL245">
        <f t="shared" si="269"/>
        <v>0</v>
      </c>
      <c r="BM245">
        <f t="shared" si="270"/>
        <v>0</v>
      </c>
      <c r="BN245">
        <f t="shared" si="271"/>
        <v>0</v>
      </c>
      <c r="BO245">
        <f t="shared" si="272"/>
        <v>0</v>
      </c>
      <c r="BP245">
        <f t="shared" si="273"/>
        <v>0</v>
      </c>
      <c r="BQ245">
        <f t="shared" si="274"/>
        <v>0</v>
      </c>
      <c r="BR245">
        <f t="shared" si="275"/>
        <v>0</v>
      </c>
      <c r="BS245">
        <f t="shared" si="276"/>
        <v>0</v>
      </c>
      <c r="BT245">
        <f t="shared" si="277"/>
        <v>0</v>
      </c>
      <c r="BU245" s="293">
        <f t="shared" si="278"/>
        <v>0</v>
      </c>
      <c r="BV245" s="294" t="str">
        <f>IF(BU245=0,"",
IF(SUM($BU$162:BU245)=1,BW245,
IF($BU$283&gt;SUM($BU$162:BU245),_xlfn.CONCAT(", ",BW245),
IF($BU$283=SUM($BU$162:BU245),_xlfn.CONCAT(" y ",BW245)))))</f>
        <v/>
      </c>
      <c r="BW245" s="31">
        <v>83</v>
      </c>
    </row>
    <row r="246" spans="1:75" ht="15" customHeight="1">
      <c r="A246" s="64"/>
      <c r="B246" s="11"/>
      <c r="C246" s="58" t="s">
        <v>5251</v>
      </c>
      <c r="D246" s="1065" t="str">
        <f>IF(CNGE_2025_M1_Secc5_Sub1!$D114="","",CNGE_2025_M1_Secc5_Sub1!$D114)</f>
        <v/>
      </c>
      <c r="E246" s="889"/>
      <c r="F246" s="889"/>
      <c r="G246" s="889"/>
      <c r="H246" s="889"/>
      <c r="I246" s="889"/>
      <c r="J246" s="890"/>
      <c r="K246" s="813"/>
      <c r="L246" s="813"/>
      <c r="M246" s="813"/>
      <c r="N246" s="813"/>
      <c r="O246" s="813"/>
      <c r="P246" s="813"/>
      <c r="Q246" s="813"/>
      <c r="R246" s="813"/>
      <c r="S246" s="813"/>
      <c r="T246" s="813"/>
      <c r="U246" s="813"/>
      <c r="V246" s="813"/>
      <c r="W246" s="813"/>
      <c r="X246" s="813"/>
      <c r="Y246" s="813"/>
      <c r="Z246" s="813"/>
      <c r="AA246" s="813"/>
      <c r="AB246" s="813"/>
      <c r="AC246" s="813"/>
      <c r="AD246" s="813"/>
      <c r="AG246">
        <f t="shared" si="238"/>
        <v>0</v>
      </c>
      <c r="AH246">
        <f t="shared" si="239"/>
        <v>0</v>
      </c>
      <c r="AI246">
        <f t="shared" si="240"/>
        <v>0</v>
      </c>
      <c r="AJ246">
        <f t="shared" si="241"/>
        <v>0</v>
      </c>
      <c r="AK246">
        <f t="shared" si="242"/>
        <v>0</v>
      </c>
      <c r="AL246">
        <f t="shared" si="243"/>
        <v>0</v>
      </c>
      <c r="AM246">
        <f t="shared" si="244"/>
        <v>0</v>
      </c>
      <c r="AN246">
        <f t="shared" si="245"/>
        <v>0</v>
      </c>
      <c r="AO246">
        <f t="shared" si="246"/>
        <v>0</v>
      </c>
      <c r="AP246">
        <f t="shared" si="247"/>
        <v>0</v>
      </c>
      <c r="AQ246">
        <f t="shared" si="248"/>
        <v>0</v>
      </c>
      <c r="AR246">
        <f t="shared" si="249"/>
        <v>0</v>
      </c>
      <c r="AS246">
        <f t="shared" si="250"/>
        <v>0</v>
      </c>
      <c r="AT246">
        <f t="shared" si="251"/>
        <v>0</v>
      </c>
      <c r="AU246">
        <f t="shared" si="252"/>
        <v>0</v>
      </c>
      <c r="AV246">
        <f t="shared" si="253"/>
        <v>0</v>
      </c>
      <c r="AW246">
        <f t="shared" si="254"/>
        <v>0</v>
      </c>
      <c r="AX246">
        <f t="shared" si="255"/>
        <v>0</v>
      </c>
      <c r="AY246">
        <f t="shared" si="256"/>
        <v>0</v>
      </c>
      <c r="AZ246">
        <f t="shared" si="257"/>
        <v>0</v>
      </c>
      <c r="BA246">
        <f t="shared" si="258"/>
        <v>0</v>
      </c>
      <c r="BB246">
        <f t="shared" si="259"/>
        <v>0</v>
      </c>
      <c r="BC246">
        <f t="shared" si="260"/>
        <v>0</v>
      </c>
      <c r="BD246">
        <f t="shared" si="261"/>
        <v>0</v>
      </c>
      <c r="BE246">
        <f t="shared" si="262"/>
        <v>0</v>
      </c>
      <c r="BF246">
        <f t="shared" si="263"/>
        <v>0</v>
      </c>
      <c r="BG246">
        <f t="shared" si="264"/>
        <v>0</v>
      </c>
      <c r="BH246">
        <f t="shared" si="265"/>
        <v>0</v>
      </c>
      <c r="BI246">
        <f t="shared" si="266"/>
        <v>0</v>
      </c>
      <c r="BJ246">
        <f t="shared" si="267"/>
        <v>0</v>
      </c>
      <c r="BK246">
        <f t="shared" si="268"/>
        <v>0</v>
      </c>
      <c r="BL246">
        <f t="shared" si="269"/>
        <v>0</v>
      </c>
      <c r="BM246">
        <f t="shared" si="270"/>
        <v>0</v>
      </c>
      <c r="BN246">
        <f t="shared" si="271"/>
        <v>0</v>
      </c>
      <c r="BO246">
        <f t="shared" si="272"/>
        <v>0</v>
      </c>
      <c r="BP246">
        <f t="shared" si="273"/>
        <v>0</v>
      </c>
      <c r="BQ246">
        <f t="shared" si="274"/>
        <v>0</v>
      </c>
      <c r="BR246">
        <f t="shared" si="275"/>
        <v>0</v>
      </c>
      <c r="BS246">
        <f t="shared" si="276"/>
        <v>0</v>
      </c>
      <c r="BT246">
        <f t="shared" si="277"/>
        <v>0</v>
      </c>
      <c r="BU246" s="293">
        <f t="shared" si="278"/>
        <v>0</v>
      </c>
      <c r="BV246" s="294" t="str">
        <f>IF(BU246=0,"",
IF(SUM($BU$162:BU246)=1,BW246,
IF($BU$283&gt;SUM($BU$162:BU246),_xlfn.CONCAT(", ",BW246),
IF($BU$283=SUM($BU$162:BU246),_xlfn.CONCAT(" y ",BW246)))))</f>
        <v/>
      </c>
      <c r="BW246" s="31">
        <v>84</v>
      </c>
    </row>
    <row r="247" spans="1:75" ht="15" customHeight="1">
      <c r="A247" s="64"/>
      <c r="B247" s="11"/>
      <c r="C247" s="58" t="s">
        <v>5253</v>
      </c>
      <c r="D247" s="1065" t="str">
        <f>IF(CNGE_2025_M1_Secc5_Sub1!$D115="","",CNGE_2025_M1_Secc5_Sub1!$D115)</f>
        <v/>
      </c>
      <c r="E247" s="889"/>
      <c r="F247" s="889"/>
      <c r="G247" s="889"/>
      <c r="H247" s="889"/>
      <c r="I247" s="889"/>
      <c r="J247" s="890"/>
      <c r="K247" s="813"/>
      <c r="L247" s="813"/>
      <c r="M247" s="813"/>
      <c r="N247" s="813"/>
      <c r="O247" s="813"/>
      <c r="P247" s="813"/>
      <c r="Q247" s="813"/>
      <c r="R247" s="813"/>
      <c r="S247" s="813"/>
      <c r="T247" s="813"/>
      <c r="U247" s="813"/>
      <c r="V247" s="813"/>
      <c r="W247" s="813"/>
      <c r="X247" s="813"/>
      <c r="Y247" s="813"/>
      <c r="Z247" s="813"/>
      <c r="AA247" s="813"/>
      <c r="AB247" s="813"/>
      <c r="AC247" s="813"/>
      <c r="AD247" s="813"/>
      <c r="AG247">
        <f t="shared" si="238"/>
        <v>0</v>
      </c>
      <c r="AH247">
        <f t="shared" si="239"/>
        <v>0</v>
      </c>
      <c r="AI247">
        <f t="shared" si="240"/>
        <v>0</v>
      </c>
      <c r="AJ247">
        <f t="shared" si="241"/>
        <v>0</v>
      </c>
      <c r="AK247">
        <f t="shared" si="242"/>
        <v>0</v>
      </c>
      <c r="AL247">
        <f t="shared" si="243"/>
        <v>0</v>
      </c>
      <c r="AM247">
        <f t="shared" si="244"/>
        <v>0</v>
      </c>
      <c r="AN247">
        <f t="shared" si="245"/>
        <v>0</v>
      </c>
      <c r="AO247">
        <f t="shared" si="246"/>
        <v>0</v>
      </c>
      <c r="AP247">
        <f t="shared" si="247"/>
        <v>0</v>
      </c>
      <c r="AQ247">
        <f t="shared" si="248"/>
        <v>0</v>
      </c>
      <c r="AR247">
        <f t="shared" si="249"/>
        <v>0</v>
      </c>
      <c r="AS247">
        <f t="shared" si="250"/>
        <v>0</v>
      </c>
      <c r="AT247">
        <f t="shared" si="251"/>
        <v>0</v>
      </c>
      <c r="AU247">
        <f t="shared" si="252"/>
        <v>0</v>
      </c>
      <c r="AV247">
        <f t="shared" si="253"/>
        <v>0</v>
      </c>
      <c r="AW247">
        <f t="shared" si="254"/>
        <v>0</v>
      </c>
      <c r="AX247">
        <f t="shared" si="255"/>
        <v>0</v>
      </c>
      <c r="AY247">
        <f t="shared" si="256"/>
        <v>0</v>
      </c>
      <c r="AZ247">
        <f t="shared" si="257"/>
        <v>0</v>
      </c>
      <c r="BA247">
        <f t="shared" si="258"/>
        <v>0</v>
      </c>
      <c r="BB247">
        <f t="shared" si="259"/>
        <v>0</v>
      </c>
      <c r="BC247">
        <f t="shared" si="260"/>
        <v>0</v>
      </c>
      <c r="BD247">
        <f t="shared" si="261"/>
        <v>0</v>
      </c>
      <c r="BE247">
        <f t="shared" si="262"/>
        <v>0</v>
      </c>
      <c r="BF247">
        <f t="shared" si="263"/>
        <v>0</v>
      </c>
      <c r="BG247">
        <f t="shared" si="264"/>
        <v>0</v>
      </c>
      <c r="BH247">
        <f t="shared" si="265"/>
        <v>0</v>
      </c>
      <c r="BI247">
        <f t="shared" si="266"/>
        <v>0</v>
      </c>
      <c r="BJ247">
        <f t="shared" si="267"/>
        <v>0</v>
      </c>
      <c r="BK247">
        <f t="shared" si="268"/>
        <v>0</v>
      </c>
      <c r="BL247">
        <f t="shared" si="269"/>
        <v>0</v>
      </c>
      <c r="BM247">
        <f t="shared" si="270"/>
        <v>0</v>
      </c>
      <c r="BN247">
        <f t="shared" si="271"/>
        <v>0</v>
      </c>
      <c r="BO247">
        <f t="shared" si="272"/>
        <v>0</v>
      </c>
      <c r="BP247">
        <f t="shared" si="273"/>
        <v>0</v>
      </c>
      <c r="BQ247">
        <f t="shared" si="274"/>
        <v>0</v>
      </c>
      <c r="BR247">
        <f t="shared" si="275"/>
        <v>0</v>
      </c>
      <c r="BS247">
        <f t="shared" si="276"/>
        <v>0</v>
      </c>
      <c r="BT247">
        <f t="shared" si="277"/>
        <v>0</v>
      </c>
      <c r="BU247" s="293">
        <f t="shared" si="278"/>
        <v>0</v>
      </c>
      <c r="BV247" s="294" t="str">
        <f>IF(BU247=0,"",
IF(SUM($BU$162:BU247)=1,BW247,
IF($BU$283&gt;SUM($BU$162:BU247),_xlfn.CONCAT(", ",BW247),
IF($BU$283=SUM($BU$162:BU247),_xlfn.CONCAT(" y ",BW247)))))</f>
        <v/>
      </c>
      <c r="BW247" s="31">
        <v>85</v>
      </c>
    </row>
    <row r="248" spans="1:75" ht="15" customHeight="1">
      <c r="A248" s="64"/>
      <c r="B248" s="11"/>
      <c r="C248" s="58" t="s">
        <v>5255</v>
      </c>
      <c r="D248" s="1065" t="str">
        <f>IF(CNGE_2025_M1_Secc5_Sub1!$D116="","",CNGE_2025_M1_Secc5_Sub1!$D116)</f>
        <v/>
      </c>
      <c r="E248" s="889"/>
      <c r="F248" s="889"/>
      <c r="G248" s="889"/>
      <c r="H248" s="889"/>
      <c r="I248" s="889"/>
      <c r="J248" s="890"/>
      <c r="K248" s="813"/>
      <c r="L248" s="813"/>
      <c r="M248" s="813"/>
      <c r="N248" s="813"/>
      <c r="O248" s="813"/>
      <c r="P248" s="813"/>
      <c r="Q248" s="813"/>
      <c r="R248" s="813"/>
      <c r="S248" s="813"/>
      <c r="T248" s="813"/>
      <c r="U248" s="813"/>
      <c r="V248" s="813"/>
      <c r="W248" s="813"/>
      <c r="X248" s="813"/>
      <c r="Y248" s="813"/>
      <c r="Z248" s="813"/>
      <c r="AA248" s="813"/>
      <c r="AB248" s="813"/>
      <c r="AC248" s="813"/>
      <c r="AD248" s="813"/>
      <c r="AG248">
        <f t="shared" si="238"/>
        <v>0</v>
      </c>
      <c r="AH248">
        <f t="shared" si="239"/>
        <v>0</v>
      </c>
      <c r="AI248">
        <f t="shared" si="240"/>
        <v>0</v>
      </c>
      <c r="AJ248">
        <f t="shared" si="241"/>
        <v>0</v>
      </c>
      <c r="AK248">
        <f t="shared" si="242"/>
        <v>0</v>
      </c>
      <c r="AL248">
        <f t="shared" si="243"/>
        <v>0</v>
      </c>
      <c r="AM248">
        <f t="shared" si="244"/>
        <v>0</v>
      </c>
      <c r="AN248">
        <f t="shared" si="245"/>
        <v>0</v>
      </c>
      <c r="AO248">
        <f t="shared" si="246"/>
        <v>0</v>
      </c>
      <c r="AP248">
        <f t="shared" si="247"/>
        <v>0</v>
      </c>
      <c r="AQ248">
        <f t="shared" si="248"/>
        <v>0</v>
      </c>
      <c r="AR248">
        <f t="shared" si="249"/>
        <v>0</v>
      </c>
      <c r="AS248">
        <f t="shared" si="250"/>
        <v>0</v>
      </c>
      <c r="AT248">
        <f t="shared" si="251"/>
        <v>0</v>
      </c>
      <c r="AU248">
        <f t="shared" si="252"/>
        <v>0</v>
      </c>
      <c r="AV248">
        <f t="shared" si="253"/>
        <v>0</v>
      </c>
      <c r="AW248">
        <f t="shared" si="254"/>
        <v>0</v>
      </c>
      <c r="AX248">
        <f t="shared" si="255"/>
        <v>0</v>
      </c>
      <c r="AY248">
        <f t="shared" si="256"/>
        <v>0</v>
      </c>
      <c r="AZ248">
        <f t="shared" si="257"/>
        <v>0</v>
      </c>
      <c r="BA248">
        <f t="shared" si="258"/>
        <v>0</v>
      </c>
      <c r="BB248">
        <f t="shared" si="259"/>
        <v>0</v>
      </c>
      <c r="BC248">
        <f t="shared" si="260"/>
        <v>0</v>
      </c>
      <c r="BD248">
        <f t="shared" si="261"/>
        <v>0</v>
      </c>
      <c r="BE248">
        <f t="shared" si="262"/>
        <v>0</v>
      </c>
      <c r="BF248">
        <f t="shared" si="263"/>
        <v>0</v>
      </c>
      <c r="BG248">
        <f t="shared" si="264"/>
        <v>0</v>
      </c>
      <c r="BH248">
        <f t="shared" si="265"/>
        <v>0</v>
      </c>
      <c r="BI248">
        <f t="shared" si="266"/>
        <v>0</v>
      </c>
      <c r="BJ248">
        <f t="shared" si="267"/>
        <v>0</v>
      </c>
      <c r="BK248">
        <f t="shared" si="268"/>
        <v>0</v>
      </c>
      <c r="BL248">
        <f t="shared" si="269"/>
        <v>0</v>
      </c>
      <c r="BM248">
        <f t="shared" si="270"/>
        <v>0</v>
      </c>
      <c r="BN248">
        <f t="shared" si="271"/>
        <v>0</v>
      </c>
      <c r="BO248">
        <f t="shared" si="272"/>
        <v>0</v>
      </c>
      <c r="BP248">
        <f t="shared" si="273"/>
        <v>0</v>
      </c>
      <c r="BQ248">
        <f t="shared" si="274"/>
        <v>0</v>
      </c>
      <c r="BR248">
        <f t="shared" si="275"/>
        <v>0</v>
      </c>
      <c r="BS248">
        <f t="shared" si="276"/>
        <v>0</v>
      </c>
      <c r="BT248">
        <f t="shared" si="277"/>
        <v>0</v>
      </c>
      <c r="BU248" s="293">
        <f t="shared" si="278"/>
        <v>0</v>
      </c>
      <c r="BV248" s="294" t="str">
        <f>IF(BU248=0,"",
IF(SUM($BU$162:BU248)=1,BW248,
IF($BU$283&gt;SUM($BU$162:BU248),_xlfn.CONCAT(", ",BW248),
IF($BU$283=SUM($BU$162:BU248),_xlfn.CONCAT(" y ",BW248)))))</f>
        <v/>
      </c>
      <c r="BW248" s="31">
        <v>86</v>
      </c>
    </row>
    <row r="249" spans="1:75" ht="15" customHeight="1">
      <c r="A249" s="64"/>
      <c r="B249" s="11"/>
      <c r="C249" s="58" t="s">
        <v>5257</v>
      </c>
      <c r="D249" s="1065" t="str">
        <f>IF(CNGE_2025_M1_Secc5_Sub1!$D117="","",CNGE_2025_M1_Secc5_Sub1!$D117)</f>
        <v/>
      </c>
      <c r="E249" s="889"/>
      <c r="F249" s="889"/>
      <c r="G249" s="889"/>
      <c r="H249" s="889"/>
      <c r="I249" s="889"/>
      <c r="J249" s="890"/>
      <c r="K249" s="813"/>
      <c r="L249" s="813"/>
      <c r="M249" s="813"/>
      <c r="N249" s="813"/>
      <c r="O249" s="813"/>
      <c r="P249" s="813"/>
      <c r="Q249" s="813"/>
      <c r="R249" s="813"/>
      <c r="S249" s="813"/>
      <c r="T249" s="813"/>
      <c r="U249" s="813"/>
      <c r="V249" s="813"/>
      <c r="W249" s="813"/>
      <c r="X249" s="813"/>
      <c r="Y249" s="813"/>
      <c r="Z249" s="813"/>
      <c r="AA249" s="813"/>
      <c r="AB249" s="813"/>
      <c r="AC249" s="813"/>
      <c r="AD249" s="813"/>
      <c r="AG249">
        <f t="shared" si="238"/>
        <v>0</v>
      </c>
      <c r="AH249">
        <f t="shared" si="239"/>
        <v>0</v>
      </c>
      <c r="AI249">
        <f t="shared" si="240"/>
        <v>0</v>
      </c>
      <c r="AJ249">
        <f t="shared" si="241"/>
        <v>0</v>
      </c>
      <c r="AK249">
        <f t="shared" si="242"/>
        <v>0</v>
      </c>
      <c r="AL249">
        <f t="shared" si="243"/>
        <v>0</v>
      </c>
      <c r="AM249">
        <f t="shared" si="244"/>
        <v>0</v>
      </c>
      <c r="AN249">
        <f t="shared" si="245"/>
        <v>0</v>
      </c>
      <c r="AO249">
        <f t="shared" si="246"/>
        <v>0</v>
      </c>
      <c r="AP249">
        <f t="shared" si="247"/>
        <v>0</v>
      </c>
      <c r="AQ249">
        <f t="shared" si="248"/>
        <v>0</v>
      </c>
      <c r="AR249">
        <f t="shared" si="249"/>
        <v>0</v>
      </c>
      <c r="AS249">
        <f t="shared" si="250"/>
        <v>0</v>
      </c>
      <c r="AT249">
        <f t="shared" si="251"/>
        <v>0</v>
      </c>
      <c r="AU249">
        <f t="shared" si="252"/>
        <v>0</v>
      </c>
      <c r="AV249">
        <f t="shared" si="253"/>
        <v>0</v>
      </c>
      <c r="AW249">
        <f t="shared" si="254"/>
        <v>0</v>
      </c>
      <c r="AX249">
        <f t="shared" si="255"/>
        <v>0</v>
      </c>
      <c r="AY249">
        <f t="shared" si="256"/>
        <v>0</v>
      </c>
      <c r="AZ249">
        <f t="shared" si="257"/>
        <v>0</v>
      </c>
      <c r="BA249">
        <f t="shared" si="258"/>
        <v>0</v>
      </c>
      <c r="BB249">
        <f t="shared" si="259"/>
        <v>0</v>
      </c>
      <c r="BC249">
        <f t="shared" si="260"/>
        <v>0</v>
      </c>
      <c r="BD249">
        <f t="shared" si="261"/>
        <v>0</v>
      </c>
      <c r="BE249">
        <f t="shared" si="262"/>
        <v>0</v>
      </c>
      <c r="BF249">
        <f t="shared" si="263"/>
        <v>0</v>
      </c>
      <c r="BG249">
        <f t="shared" si="264"/>
        <v>0</v>
      </c>
      <c r="BH249">
        <f t="shared" si="265"/>
        <v>0</v>
      </c>
      <c r="BI249">
        <f t="shared" si="266"/>
        <v>0</v>
      </c>
      <c r="BJ249">
        <f t="shared" si="267"/>
        <v>0</v>
      </c>
      <c r="BK249">
        <f t="shared" si="268"/>
        <v>0</v>
      </c>
      <c r="BL249">
        <f t="shared" si="269"/>
        <v>0</v>
      </c>
      <c r="BM249">
        <f t="shared" si="270"/>
        <v>0</v>
      </c>
      <c r="BN249">
        <f t="shared" si="271"/>
        <v>0</v>
      </c>
      <c r="BO249">
        <f t="shared" si="272"/>
        <v>0</v>
      </c>
      <c r="BP249">
        <f t="shared" si="273"/>
        <v>0</v>
      </c>
      <c r="BQ249">
        <f t="shared" si="274"/>
        <v>0</v>
      </c>
      <c r="BR249">
        <f t="shared" si="275"/>
        <v>0</v>
      </c>
      <c r="BS249">
        <f t="shared" si="276"/>
        <v>0</v>
      </c>
      <c r="BT249">
        <f t="shared" si="277"/>
        <v>0</v>
      </c>
      <c r="BU249" s="293">
        <f t="shared" si="278"/>
        <v>0</v>
      </c>
      <c r="BV249" s="294" t="str">
        <f>IF(BU249=0,"",
IF(SUM($BU$162:BU249)=1,BW249,
IF($BU$283&gt;SUM($BU$162:BU249),_xlfn.CONCAT(", ",BW249),
IF($BU$283=SUM($BU$162:BU249),_xlfn.CONCAT(" y ",BW249)))))</f>
        <v/>
      </c>
      <c r="BW249" s="31">
        <v>87</v>
      </c>
    </row>
    <row r="250" spans="1:75" ht="15" customHeight="1">
      <c r="A250" s="64"/>
      <c r="B250" s="11"/>
      <c r="C250" s="58" t="s">
        <v>5259</v>
      </c>
      <c r="D250" s="1065" t="str">
        <f>IF(CNGE_2025_M1_Secc5_Sub1!$D118="","",CNGE_2025_M1_Secc5_Sub1!$D118)</f>
        <v/>
      </c>
      <c r="E250" s="889"/>
      <c r="F250" s="889"/>
      <c r="G250" s="889"/>
      <c r="H250" s="889"/>
      <c r="I250" s="889"/>
      <c r="J250" s="890"/>
      <c r="K250" s="813"/>
      <c r="L250" s="813"/>
      <c r="M250" s="813"/>
      <c r="N250" s="813"/>
      <c r="O250" s="813"/>
      <c r="P250" s="813"/>
      <c r="Q250" s="813"/>
      <c r="R250" s="813"/>
      <c r="S250" s="813"/>
      <c r="T250" s="813"/>
      <c r="U250" s="813"/>
      <c r="V250" s="813"/>
      <c r="W250" s="813"/>
      <c r="X250" s="813"/>
      <c r="Y250" s="813"/>
      <c r="Z250" s="813"/>
      <c r="AA250" s="813"/>
      <c r="AB250" s="813"/>
      <c r="AC250" s="813"/>
      <c r="AD250" s="813"/>
      <c r="AG250">
        <f t="shared" si="238"/>
        <v>0</v>
      </c>
      <c r="AH250">
        <f t="shared" si="239"/>
        <v>0</v>
      </c>
      <c r="AI250">
        <f t="shared" si="240"/>
        <v>0</v>
      </c>
      <c r="AJ250">
        <f t="shared" si="241"/>
        <v>0</v>
      </c>
      <c r="AK250">
        <f t="shared" si="242"/>
        <v>0</v>
      </c>
      <c r="AL250">
        <f t="shared" si="243"/>
        <v>0</v>
      </c>
      <c r="AM250">
        <f t="shared" si="244"/>
        <v>0</v>
      </c>
      <c r="AN250">
        <f t="shared" si="245"/>
        <v>0</v>
      </c>
      <c r="AO250">
        <f t="shared" si="246"/>
        <v>0</v>
      </c>
      <c r="AP250">
        <f t="shared" si="247"/>
        <v>0</v>
      </c>
      <c r="AQ250">
        <f t="shared" si="248"/>
        <v>0</v>
      </c>
      <c r="AR250">
        <f t="shared" si="249"/>
        <v>0</v>
      </c>
      <c r="AS250">
        <f t="shared" si="250"/>
        <v>0</v>
      </c>
      <c r="AT250">
        <f t="shared" si="251"/>
        <v>0</v>
      </c>
      <c r="AU250">
        <f t="shared" si="252"/>
        <v>0</v>
      </c>
      <c r="AV250">
        <f t="shared" si="253"/>
        <v>0</v>
      </c>
      <c r="AW250">
        <f t="shared" si="254"/>
        <v>0</v>
      </c>
      <c r="AX250">
        <f t="shared" si="255"/>
        <v>0</v>
      </c>
      <c r="AY250">
        <f t="shared" si="256"/>
        <v>0</v>
      </c>
      <c r="AZ250">
        <f t="shared" si="257"/>
        <v>0</v>
      </c>
      <c r="BA250">
        <f t="shared" si="258"/>
        <v>0</v>
      </c>
      <c r="BB250">
        <f t="shared" si="259"/>
        <v>0</v>
      </c>
      <c r="BC250">
        <f t="shared" si="260"/>
        <v>0</v>
      </c>
      <c r="BD250">
        <f t="shared" si="261"/>
        <v>0</v>
      </c>
      <c r="BE250">
        <f t="shared" si="262"/>
        <v>0</v>
      </c>
      <c r="BF250">
        <f t="shared" si="263"/>
        <v>0</v>
      </c>
      <c r="BG250">
        <f t="shared" si="264"/>
        <v>0</v>
      </c>
      <c r="BH250">
        <f t="shared" si="265"/>
        <v>0</v>
      </c>
      <c r="BI250">
        <f t="shared" si="266"/>
        <v>0</v>
      </c>
      <c r="BJ250">
        <f t="shared" si="267"/>
        <v>0</v>
      </c>
      <c r="BK250">
        <f t="shared" si="268"/>
        <v>0</v>
      </c>
      <c r="BL250">
        <f t="shared" si="269"/>
        <v>0</v>
      </c>
      <c r="BM250">
        <f t="shared" si="270"/>
        <v>0</v>
      </c>
      <c r="BN250">
        <f t="shared" si="271"/>
        <v>0</v>
      </c>
      <c r="BO250">
        <f t="shared" si="272"/>
        <v>0</v>
      </c>
      <c r="BP250">
        <f t="shared" si="273"/>
        <v>0</v>
      </c>
      <c r="BQ250">
        <f t="shared" si="274"/>
        <v>0</v>
      </c>
      <c r="BR250">
        <f t="shared" si="275"/>
        <v>0</v>
      </c>
      <c r="BS250">
        <f t="shared" si="276"/>
        <v>0</v>
      </c>
      <c r="BT250">
        <f t="shared" si="277"/>
        <v>0</v>
      </c>
      <c r="BU250" s="293">
        <f t="shared" si="278"/>
        <v>0</v>
      </c>
      <c r="BV250" s="294" t="str">
        <f>IF(BU250=0,"",
IF(SUM($BU$162:BU250)=1,BW250,
IF($BU$283&gt;SUM($BU$162:BU250),_xlfn.CONCAT(", ",BW250),
IF($BU$283=SUM($BU$162:BU250),_xlfn.CONCAT(" y ",BW250)))))</f>
        <v/>
      </c>
      <c r="BW250" s="31">
        <v>88</v>
      </c>
    </row>
    <row r="251" spans="1:75" ht="15" customHeight="1">
      <c r="A251" s="64"/>
      <c r="B251" s="11"/>
      <c r="C251" s="58" t="s">
        <v>5261</v>
      </c>
      <c r="D251" s="1065" t="str">
        <f>IF(CNGE_2025_M1_Secc5_Sub1!$D119="","",CNGE_2025_M1_Secc5_Sub1!$D119)</f>
        <v/>
      </c>
      <c r="E251" s="889"/>
      <c r="F251" s="889"/>
      <c r="G251" s="889"/>
      <c r="H251" s="889"/>
      <c r="I251" s="889"/>
      <c r="J251" s="890"/>
      <c r="K251" s="813"/>
      <c r="L251" s="813"/>
      <c r="M251" s="813"/>
      <c r="N251" s="813"/>
      <c r="O251" s="813"/>
      <c r="P251" s="813"/>
      <c r="Q251" s="813"/>
      <c r="R251" s="813"/>
      <c r="S251" s="813"/>
      <c r="T251" s="813"/>
      <c r="U251" s="813"/>
      <c r="V251" s="813"/>
      <c r="W251" s="813"/>
      <c r="X251" s="813"/>
      <c r="Y251" s="813"/>
      <c r="Z251" s="813"/>
      <c r="AA251" s="813"/>
      <c r="AB251" s="813"/>
      <c r="AC251" s="813"/>
      <c r="AD251" s="813"/>
      <c r="AG251">
        <f t="shared" si="238"/>
        <v>0</v>
      </c>
      <c r="AH251">
        <f t="shared" si="239"/>
        <v>0</v>
      </c>
      <c r="AI251">
        <f t="shared" si="240"/>
        <v>0</v>
      </c>
      <c r="AJ251">
        <f t="shared" si="241"/>
        <v>0</v>
      </c>
      <c r="AK251">
        <f t="shared" si="242"/>
        <v>0</v>
      </c>
      <c r="AL251">
        <f t="shared" si="243"/>
        <v>0</v>
      </c>
      <c r="AM251">
        <f t="shared" si="244"/>
        <v>0</v>
      </c>
      <c r="AN251">
        <f t="shared" si="245"/>
        <v>0</v>
      </c>
      <c r="AO251">
        <f t="shared" si="246"/>
        <v>0</v>
      </c>
      <c r="AP251">
        <f t="shared" si="247"/>
        <v>0</v>
      </c>
      <c r="AQ251">
        <f t="shared" si="248"/>
        <v>0</v>
      </c>
      <c r="AR251">
        <f t="shared" si="249"/>
        <v>0</v>
      </c>
      <c r="AS251">
        <f t="shared" si="250"/>
        <v>0</v>
      </c>
      <c r="AT251">
        <f t="shared" si="251"/>
        <v>0</v>
      </c>
      <c r="AU251">
        <f t="shared" si="252"/>
        <v>0</v>
      </c>
      <c r="AV251">
        <f t="shared" si="253"/>
        <v>0</v>
      </c>
      <c r="AW251">
        <f t="shared" si="254"/>
        <v>0</v>
      </c>
      <c r="AX251">
        <f t="shared" si="255"/>
        <v>0</v>
      </c>
      <c r="AY251">
        <f t="shared" si="256"/>
        <v>0</v>
      </c>
      <c r="AZ251">
        <f t="shared" si="257"/>
        <v>0</v>
      </c>
      <c r="BA251">
        <f t="shared" si="258"/>
        <v>0</v>
      </c>
      <c r="BB251">
        <f t="shared" si="259"/>
        <v>0</v>
      </c>
      <c r="BC251">
        <f t="shared" si="260"/>
        <v>0</v>
      </c>
      <c r="BD251">
        <f t="shared" si="261"/>
        <v>0</v>
      </c>
      <c r="BE251">
        <f t="shared" si="262"/>
        <v>0</v>
      </c>
      <c r="BF251">
        <f t="shared" si="263"/>
        <v>0</v>
      </c>
      <c r="BG251">
        <f t="shared" si="264"/>
        <v>0</v>
      </c>
      <c r="BH251">
        <f t="shared" si="265"/>
        <v>0</v>
      </c>
      <c r="BI251">
        <f t="shared" si="266"/>
        <v>0</v>
      </c>
      <c r="BJ251">
        <f t="shared" si="267"/>
        <v>0</v>
      </c>
      <c r="BK251">
        <f t="shared" si="268"/>
        <v>0</v>
      </c>
      <c r="BL251">
        <f t="shared" si="269"/>
        <v>0</v>
      </c>
      <c r="BM251">
        <f t="shared" si="270"/>
        <v>0</v>
      </c>
      <c r="BN251">
        <f t="shared" si="271"/>
        <v>0</v>
      </c>
      <c r="BO251">
        <f t="shared" si="272"/>
        <v>0</v>
      </c>
      <c r="BP251">
        <f t="shared" si="273"/>
        <v>0</v>
      </c>
      <c r="BQ251">
        <f t="shared" si="274"/>
        <v>0</v>
      </c>
      <c r="BR251">
        <f t="shared" si="275"/>
        <v>0</v>
      </c>
      <c r="BS251">
        <f t="shared" si="276"/>
        <v>0</v>
      </c>
      <c r="BT251">
        <f t="shared" si="277"/>
        <v>0</v>
      </c>
      <c r="BU251" s="293">
        <f t="shared" si="278"/>
        <v>0</v>
      </c>
      <c r="BV251" s="294" t="str">
        <f>IF(BU251=0,"",
IF(SUM($BU$162:BU251)=1,BW251,
IF($BU$283&gt;SUM($BU$162:BU251),_xlfn.CONCAT(", ",BW251),
IF($BU$283=SUM($BU$162:BU251),_xlfn.CONCAT(" y ",BW251)))))</f>
        <v/>
      </c>
      <c r="BW251" s="31">
        <v>89</v>
      </c>
    </row>
    <row r="252" spans="1:75" ht="15" customHeight="1">
      <c r="A252" s="64"/>
      <c r="B252" s="11"/>
      <c r="C252" s="58" t="s">
        <v>5263</v>
      </c>
      <c r="D252" s="1065" t="str">
        <f>IF(CNGE_2025_M1_Secc5_Sub1!$D120="","",CNGE_2025_M1_Secc5_Sub1!$D120)</f>
        <v/>
      </c>
      <c r="E252" s="889"/>
      <c r="F252" s="889"/>
      <c r="G252" s="889"/>
      <c r="H252" s="889"/>
      <c r="I252" s="889"/>
      <c r="J252" s="890"/>
      <c r="K252" s="813"/>
      <c r="L252" s="813"/>
      <c r="M252" s="813"/>
      <c r="N252" s="813"/>
      <c r="O252" s="813"/>
      <c r="P252" s="813"/>
      <c r="Q252" s="813"/>
      <c r="R252" s="813"/>
      <c r="S252" s="813"/>
      <c r="T252" s="813"/>
      <c r="U252" s="813"/>
      <c r="V252" s="813"/>
      <c r="W252" s="813"/>
      <c r="X252" s="813"/>
      <c r="Y252" s="813"/>
      <c r="Z252" s="813"/>
      <c r="AA252" s="813"/>
      <c r="AB252" s="813"/>
      <c r="AC252" s="813"/>
      <c r="AD252" s="813"/>
      <c r="AG252">
        <f t="shared" si="238"/>
        <v>0</v>
      </c>
      <c r="AH252">
        <f t="shared" si="239"/>
        <v>0</v>
      </c>
      <c r="AI252">
        <f t="shared" si="240"/>
        <v>0</v>
      </c>
      <c r="AJ252">
        <f t="shared" si="241"/>
        <v>0</v>
      </c>
      <c r="AK252">
        <f t="shared" si="242"/>
        <v>0</v>
      </c>
      <c r="AL252">
        <f t="shared" si="243"/>
        <v>0</v>
      </c>
      <c r="AM252">
        <f t="shared" si="244"/>
        <v>0</v>
      </c>
      <c r="AN252">
        <f t="shared" si="245"/>
        <v>0</v>
      </c>
      <c r="AO252">
        <f t="shared" si="246"/>
        <v>0</v>
      </c>
      <c r="AP252">
        <f t="shared" si="247"/>
        <v>0</v>
      </c>
      <c r="AQ252">
        <f t="shared" si="248"/>
        <v>0</v>
      </c>
      <c r="AR252">
        <f t="shared" si="249"/>
        <v>0</v>
      </c>
      <c r="AS252">
        <f t="shared" si="250"/>
        <v>0</v>
      </c>
      <c r="AT252">
        <f t="shared" si="251"/>
        <v>0</v>
      </c>
      <c r="AU252">
        <f t="shared" si="252"/>
        <v>0</v>
      </c>
      <c r="AV252">
        <f t="shared" si="253"/>
        <v>0</v>
      </c>
      <c r="AW252">
        <f t="shared" si="254"/>
        <v>0</v>
      </c>
      <c r="AX252">
        <f t="shared" si="255"/>
        <v>0</v>
      </c>
      <c r="AY252">
        <f t="shared" si="256"/>
        <v>0</v>
      </c>
      <c r="AZ252">
        <f t="shared" si="257"/>
        <v>0</v>
      </c>
      <c r="BA252">
        <f t="shared" si="258"/>
        <v>0</v>
      </c>
      <c r="BB252">
        <f t="shared" si="259"/>
        <v>0</v>
      </c>
      <c r="BC252">
        <f t="shared" si="260"/>
        <v>0</v>
      </c>
      <c r="BD252">
        <f t="shared" si="261"/>
        <v>0</v>
      </c>
      <c r="BE252">
        <f t="shared" si="262"/>
        <v>0</v>
      </c>
      <c r="BF252">
        <f t="shared" si="263"/>
        <v>0</v>
      </c>
      <c r="BG252">
        <f t="shared" si="264"/>
        <v>0</v>
      </c>
      <c r="BH252">
        <f t="shared" si="265"/>
        <v>0</v>
      </c>
      <c r="BI252">
        <f t="shared" si="266"/>
        <v>0</v>
      </c>
      <c r="BJ252">
        <f t="shared" si="267"/>
        <v>0</v>
      </c>
      <c r="BK252">
        <f t="shared" si="268"/>
        <v>0</v>
      </c>
      <c r="BL252">
        <f t="shared" si="269"/>
        <v>0</v>
      </c>
      <c r="BM252">
        <f t="shared" si="270"/>
        <v>0</v>
      </c>
      <c r="BN252">
        <f t="shared" si="271"/>
        <v>0</v>
      </c>
      <c r="BO252">
        <f t="shared" si="272"/>
        <v>0</v>
      </c>
      <c r="BP252">
        <f t="shared" si="273"/>
        <v>0</v>
      </c>
      <c r="BQ252">
        <f t="shared" si="274"/>
        <v>0</v>
      </c>
      <c r="BR252">
        <f t="shared" si="275"/>
        <v>0</v>
      </c>
      <c r="BS252">
        <f t="shared" si="276"/>
        <v>0</v>
      </c>
      <c r="BT252">
        <f t="shared" si="277"/>
        <v>0</v>
      </c>
      <c r="BU252" s="293">
        <f t="shared" si="278"/>
        <v>0</v>
      </c>
      <c r="BV252" s="294" t="str">
        <f>IF(BU252=0,"",
IF(SUM($BU$162:BU252)=1,BW252,
IF($BU$283&gt;SUM($BU$162:BU252),_xlfn.CONCAT(", ",BW252),
IF($BU$283=SUM($BU$162:BU252),_xlfn.CONCAT(" y ",BW252)))))</f>
        <v/>
      </c>
      <c r="BW252" s="31">
        <v>90</v>
      </c>
    </row>
    <row r="253" spans="1:75" ht="15" customHeight="1">
      <c r="A253" s="64"/>
      <c r="B253" s="11"/>
      <c r="C253" s="58" t="s">
        <v>5265</v>
      </c>
      <c r="D253" s="1065" t="str">
        <f>IF(CNGE_2025_M1_Secc5_Sub1!$D121="","",CNGE_2025_M1_Secc5_Sub1!$D121)</f>
        <v/>
      </c>
      <c r="E253" s="889"/>
      <c r="F253" s="889"/>
      <c r="G253" s="889"/>
      <c r="H253" s="889"/>
      <c r="I253" s="889"/>
      <c r="J253" s="890"/>
      <c r="K253" s="813"/>
      <c r="L253" s="813"/>
      <c r="M253" s="813"/>
      <c r="N253" s="813"/>
      <c r="O253" s="813"/>
      <c r="P253" s="813"/>
      <c r="Q253" s="813"/>
      <c r="R253" s="813"/>
      <c r="S253" s="813"/>
      <c r="T253" s="813"/>
      <c r="U253" s="813"/>
      <c r="V253" s="813"/>
      <c r="W253" s="813"/>
      <c r="X253" s="813"/>
      <c r="Y253" s="813"/>
      <c r="Z253" s="813"/>
      <c r="AA253" s="813"/>
      <c r="AB253" s="813"/>
      <c r="AC253" s="813"/>
      <c r="AD253" s="813"/>
      <c r="AG253">
        <f t="shared" si="238"/>
        <v>0</v>
      </c>
      <c r="AH253">
        <f t="shared" si="239"/>
        <v>0</v>
      </c>
      <c r="AI253">
        <f t="shared" si="240"/>
        <v>0</v>
      </c>
      <c r="AJ253">
        <f t="shared" si="241"/>
        <v>0</v>
      </c>
      <c r="AK253">
        <f t="shared" si="242"/>
        <v>0</v>
      </c>
      <c r="AL253">
        <f t="shared" si="243"/>
        <v>0</v>
      </c>
      <c r="AM253">
        <f t="shared" si="244"/>
        <v>0</v>
      </c>
      <c r="AN253">
        <f t="shared" si="245"/>
        <v>0</v>
      </c>
      <c r="AO253">
        <f t="shared" si="246"/>
        <v>0</v>
      </c>
      <c r="AP253">
        <f t="shared" si="247"/>
        <v>0</v>
      </c>
      <c r="AQ253">
        <f t="shared" si="248"/>
        <v>0</v>
      </c>
      <c r="AR253">
        <f t="shared" si="249"/>
        <v>0</v>
      </c>
      <c r="AS253">
        <f t="shared" si="250"/>
        <v>0</v>
      </c>
      <c r="AT253">
        <f t="shared" si="251"/>
        <v>0</v>
      </c>
      <c r="AU253">
        <f t="shared" si="252"/>
        <v>0</v>
      </c>
      <c r="AV253">
        <f t="shared" si="253"/>
        <v>0</v>
      </c>
      <c r="AW253">
        <f t="shared" si="254"/>
        <v>0</v>
      </c>
      <c r="AX253">
        <f t="shared" si="255"/>
        <v>0</v>
      </c>
      <c r="AY253">
        <f t="shared" si="256"/>
        <v>0</v>
      </c>
      <c r="AZ253">
        <f t="shared" si="257"/>
        <v>0</v>
      </c>
      <c r="BA253">
        <f t="shared" si="258"/>
        <v>0</v>
      </c>
      <c r="BB253">
        <f t="shared" si="259"/>
        <v>0</v>
      </c>
      <c r="BC253">
        <f t="shared" si="260"/>
        <v>0</v>
      </c>
      <c r="BD253">
        <f t="shared" si="261"/>
        <v>0</v>
      </c>
      <c r="BE253">
        <f t="shared" si="262"/>
        <v>0</v>
      </c>
      <c r="BF253">
        <f t="shared" si="263"/>
        <v>0</v>
      </c>
      <c r="BG253">
        <f t="shared" si="264"/>
        <v>0</v>
      </c>
      <c r="BH253">
        <f t="shared" si="265"/>
        <v>0</v>
      </c>
      <c r="BI253">
        <f t="shared" si="266"/>
        <v>0</v>
      </c>
      <c r="BJ253">
        <f t="shared" si="267"/>
        <v>0</v>
      </c>
      <c r="BK253">
        <f t="shared" si="268"/>
        <v>0</v>
      </c>
      <c r="BL253">
        <f t="shared" si="269"/>
        <v>0</v>
      </c>
      <c r="BM253">
        <f t="shared" si="270"/>
        <v>0</v>
      </c>
      <c r="BN253">
        <f t="shared" si="271"/>
        <v>0</v>
      </c>
      <c r="BO253">
        <f t="shared" si="272"/>
        <v>0</v>
      </c>
      <c r="BP253">
        <f t="shared" si="273"/>
        <v>0</v>
      </c>
      <c r="BQ253">
        <f t="shared" si="274"/>
        <v>0</v>
      </c>
      <c r="BR253">
        <f t="shared" si="275"/>
        <v>0</v>
      </c>
      <c r="BS253">
        <f t="shared" si="276"/>
        <v>0</v>
      </c>
      <c r="BT253">
        <f t="shared" si="277"/>
        <v>0</v>
      </c>
      <c r="BU253" s="293">
        <f t="shared" si="278"/>
        <v>0</v>
      </c>
      <c r="BV253" s="294" t="str">
        <f>IF(BU253=0,"",
IF(SUM($BU$162:BU253)=1,BW253,
IF($BU$283&gt;SUM($BU$162:BU253),_xlfn.CONCAT(", ",BW253),
IF($BU$283=SUM($BU$162:BU253),_xlfn.CONCAT(" y ",BW253)))))</f>
        <v/>
      </c>
      <c r="BW253" s="31">
        <v>91</v>
      </c>
    </row>
    <row r="254" spans="1:75" ht="15" customHeight="1">
      <c r="A254" s="64"/>
      <c r="B254" s="11"/>
      <c r="C254" s="58" t="s">
        <v>5267</v>
      </c>
      <c r="D254" s="1065" t="str">
        <f>IF(CNGE_2025_M1_Secc5_Sub1!$D122="","",CNGE_2025_M1_Secc5_Sub1!$D122)</f>
        <v/>
      </c>
      <c r="E254" s="889"/>
      <c r="F254" s="889"/>
      <c r="G254" s="889"/>
      <c r="H254" s="889"/>
      <c r="I254" s="889"/>
      <c r="J254" s="890"/>
      <c r="K254" s="813"/>
      <c r="L254" s="813"/>
      <c r="M254" s="813"/>
      <c r="N254" s="813"/>
      <c r="O254" s="813"/>
      <c r="P254" s="813"/>
      <c r="Q254" s="813"/>
      <c r="R254" s="813"/>
      <c r="S254" s="813"/>
      <c r="T254" s="813"/>
      <c r="U254" s="813"/>
      <c r="V254" s="813"/>
      <c r="W254" s="813"/>
      <c r="X254" s="813"/>
      <c r="Y254" s="813"/>
      <c r="Z254" s="813"/>
      <c r="AA254" s="813"/>
      <c r="AB254" s="813"/>
      <c r="AC254" s="813"/>
      <c r="AD254" s="813"/>
      <c r="AG254">
        <f t="shared" si="238"/>
        <v>0</v>
      </c>
      <c r="AH254">
        <f t="shared" si="239"/>
        <v>0</v>
      </c>
      <c r="AI254">
        <f t="shared" si="240"/>
        <v>0</v>
      </c>
      <c r="AJ254">
        <f t="shared" si="241"/>
        <v>0</v>
      </c>
      <c r="AK254">
        <f t="shared" si="242"/>
        <v>0</v>
      </c>
      <c r="AL254">
        <f t="shared" si="243"/>
        <v>0</v>
      </c>
      <c r="AM254">
        <f t="shared" si="244"/>
        <v>0</v>
      </c>
      <c r="AN254">
        <f t="shared" si="245"/>
        <v>0</v>
      </c>
      <c r="AO254">
        <f t="shared" si="246"/>
        <v>0</v>
      </c>
      <c r="AP254">
        <f t="shared" si="247"/>
        <v>0</v>
      </c>
      <c r="AQ254">
        <f t="shared" si="248"/>
        <v>0</v>
      </c>
      <c r="AR254">
        <f t="shared" si="249"/>
        <v>0</v>
      </c>
      <c r="AS254">
        <f t="shared" si="250"/>
        <v>0</v>
      </c>
      <c r="AT254">
        <f t="shared" si="251"/>
        <v>0</v>
      </c>
      <c r="AU254">
        <f t="shared" si="252"/>
        <v>0</v>
      </c>
      <c r="AV254">
        <f t="shared" si="253"/>
        <v>0</v>
      </c>
      <c r="AW254">
        <f t="shared" si="254"/>
        <v>0</v>
      </c>
      <c r="AX254">
        <f t="shared" si="255"/>
        <v>0</v>
      </c>
      <c r="AY254">
        <f t="shared" si="256"/>
        <v>0</v>
      </c>
      <c r="AZ254">
        <f t="shared" si="257"/>
        <v>0</v>
      </c>
      <c r="BA254">
        <f t="shared" si="258"/>
        <v>0</v>
      </c>
      <c r="BB254">
        <f t="shared" si="259"/>
        <v>0</v>
      </c>
      <c r="BC254">
        <f t="shared" si="260"/>
        <v>0</v>
      </c>
      <c r="BD254">
        <f t="shared" si="261"/>
        <v>0</v>
      </c>
      <c r="BE254">
        <f t="shared" si="262"/>
        <v>0</v>
      </c>
      <c r="BF254">
        <f t="shared" si="263"/>
        <v>0</v>
      </c>
      <c r="BG254">
        <f t="shared" si="264"/>
        <v>0</v>
      </c>
      <c r="BH254">
        <f t="shared" si="265"/>
        <v>0</v>
      </c>
      <c r="BI254">
        <f t="shared" si="266"/>
        <v>0</v>
      </c>
      <c r="BJ254">
        <f t="shared" si="267"/>
        <v>0</v>
      </c>
      <c r="BK254">
        <f t="shared" si="268"/>
        <v>0</v>
      </c>
      <c r="BL254">
        <f t="shared" si="269"/>
        <v>0</v>
      </c>
      <c r="BM254">
        <f t="shared" si="270"/>
        <v>0</v>
      </c>
      <c r="BN254">
        <f t="shared" si="271"/>
        <v>0</v>
      </c>
      <c r="BO254">
        <f t="shared" si="272"/>
        <v>0</v>
      </c>
      <c r="BP254">
        <f t="shared" si="273"/>
        <v>0</v>
      </c>
      <c r="BQ254">
        <f t="shared" si="274"/>
        <v>0</v>
      </c>
      <c r="BR254">
        <f t="shared" si="275"/>
        <v>0</v>
      </c>
      <c r="BS254">
        <f t="shared" si="276"/>
        <v>0</v>
      </c>
      <c r="BT254">
        <f t="shared" si="277"/>
        <v>0</v>
      </c>
      <c r="BU254" s="293">
        <f t="shared" si="278"/>
        <v>0</v>
      </c>
      <c r="BV254" s="294" t="str">
        <f>IF(BU254=0,"",
IF(SUM($BU$162:BU254)=1,BW254,
IF($BU$283&gt;SUM($BU$162:BU254),_xlfn.CONCAT(", ",BW254),
IF($BU$283=SUM($BU$162:BU254),_xlfn.CONCAT(" y ",BW254)))))</f>
        <v/>
      </c>
      <c r="BW254" s="31">
        <v>92</v>
      </c>
    </row>
    <row r="255" spans="1:75" ht="15" customHeight="1">
      <c r="A255" s="64"/>
      <c r="B255" s="11"/>
      <c r="C255" s="58" t="s">
        <v>5269</v>
      </c>
      <c r="D255" s="1065" t="str">
        <f>IF(CNGE_2025_M1_Secc5_Sub1!$D123="","",CNGE_2025_M1_Secc5_Sub1!$D123)</f>
        <v/>
      </c>
      <c r="E255" s="889"/>
      <c r="F255" s="889"/>
      <c r="G255" s="889"/>
      <c r="H255" s="889"/>
      <c r="I255" s="889"/>
      <c r="J255" s="890"/>
      <c r="K255" s="813"/>
      <c r="L255" s="813"/>
      <c r="M255" s="813"/>
      <c r="N255" s="813"/>
      <c r="O255" s="813"/>
      <c r="P255" s="813"/>
      <c r="Q255" s="813"/>
      <c r="R255" s="813"/>
      <c r="S255" s="813"/>
      <c r="T255" s="813"/>
      <c r="U255" s="813"/>
      <c r="V255" s="813"/>
      <c r="W255" s="813"/>
      <c r="X255" s="813"/>
      <c r="Y255" s="813"/>
      <c r="Z255" s="813"/>
      <c r="AA255" s="813"/>
      <c r="AB255" s="813"/>
      <c r="AC255" s="813"/>
      <c r="AD255" s="813"/>
      <c r="AG255">
        <f t="shared" si="238"/>
        <v>0</v>
      </c>
      <c r="AH255">
        <f t="shared" si="239"/>
        <v>0</v>
      </c>
      <c r="AI255">
        <f t="shared" si="240"/>
        <v>0</v>
      </c>
      <c r="AJ255">
        <f t="shared" si="241"/>
        <v>0</v>
      </c>
      <c r="AK255">
        <f t="shared" si="242"/>
        <v>0</v>
      </c>
      <c r="AL255">
        <f t="shared" si="243"/>
        <v>0</v>
      </c>
      <c r="AM255">
        <f t="shared" si="244"/>
        <v>0</v>
      </c>
      <c r="AN255">
        <f t="shared" si="245"/>
        <v>0</v>
      </c>
      <c r="AO255">
        <f t="shared" si="246"/>
        <v>0</v>
      </c>
      <c r="AP255">
        <f t="shared" si="247"/>
        <v>0</v>
      </c>
      <c r="AQ255">
        <f t="shared" si="248"/>
        <v>0</v>
      </c>
      <c r="AR255">
        <f t="shared" si="249"/>
        <v>0</v>
      </c>
      <c r="AS255">
        <f t="shared" si="250"/>
        <v>0</v>
      </c>
      <c r="AT255">
        <f t="shared" si="251"/>
        <v>0</v>
      </c>
      <c r="AU255">
        <f t="shared" si="252"/>
        <v>0</v>
      </c>
      <c r="AV255">
        <f t="shared" si="253"/>
        <v>0</v>
      </c>
      <c r="AW255">
        <f t="shared" si="254"/>
        <v>0</v>
      </c>
      <c r="AX255">
        <f t="shared" si="255"/>
        <v>0</v>
      </c>
      <c r="AY255">
        <f t="shared" si="256"/>
        <v>0</v>
      </c>
      <c r="AZ255">
        <f t="shared" si="257"/>
        <v>0</v>
      </c>
      <c r="BA255">
        <f t="shared" si="258"/>
        <v>0</v>
      </c>
      <c r="BB255">
        <f t="shared" si="259"/>
        <v>0</v>
      </c>
      <c r="BC255">
        <f t="shared" si="260"/>
        <v>0</v>
      </c>
      <c r="BD255">
        <f t="shared" si="261"/>
        <v>0</v>
      </c>
      <c r="BE255">
        <f t="shared" si="262"/>
        <v>0</v>
      </c>
      <c r="BF255">
        <f t="shared" si="263"/>
        <v>0</v>
      </c>
      <c r="BG255">
        <f t="shared" si="264"/>
        <v>0</v>
      </c>
      <c r="BH255">
        <f t="shared" si="265"/>
        <v>0</v>
      </c>
      <c r="BI255">
        <f t="shared" si="266"/>
        <v>0</v>
      </c>
      <c r="BJ255">
        <f t="shared" si="267"/>
        <v>0</v>
      </c>
      <c r="BK255">
        <f t="shared" si="268"/>
        <v>0</v>
      </c>
      <c r="BL255">
        <f t="shared" si="269"/>
        <v>0</v>
      </c>
      <c r="BM255">
        <f t="shared" si="270"/>
        <v>0</v>
      </c>
      <c r="BN255">
        <f t="shared" si="271"/>
        <v>0</v>
      </c>
      <c r="BO255">
        <f t="shared" si="272"/>
        <v>0</v>
      </c>
      <c r="BP255">
        <f t="shared" si="273"/>
        <v>0</v>
      </c>
      <c r="BQ255">
        <f t="shared" si="274"/>
        <v>0</v>
      </c>
      <c r="BR255">
        <f t="shared" si="275"/>
        <v>0</v>
      </c>
      <c r="BS255">
        <f t="shared" si="276"/>
        <v>0</v>
      </c>
      <c r="BT255">
        <f t="shared" si="277"/>
        <v>0</v>
      </c>
      <c r="BU255" s="293">
        <f t="shared" si="278"/>
        <v>0</v>
      </c>
      <c r="BV255" s="294" t="str">
        <f>IF(BU255=0,"",
IF(SUM($BU$162:BU255)=1,BW255,
IF($BU$283&gt;SUM($BU$162:BU255),_xlfn.CONCAT(", ",BW255),
IF($BU$283=SUM($BU$162:BU255),_xlfn.CONCAT(" y ",BW255)))))</f>
        <v/>
      </c>
      <c r="BW255" s="31">
        <v>93</v>
      </c>
    </row>
    <row r="256" spans="1:75" ht="15" customHeight="1">
      <c r="A256" s="64"/>
      <c r="B256" s="11"/>
      <c r="C256" s="58" t="s">
        <v>5271</v>
      </c>
      <c r="D256" s="1065" t="str">
        <f>IF(CNGE_2025_M1_Secc5_Sub1!$D124="","",CNGE_2025_M1_Secc5_Sub1!$D124)</f>
        <v/>
      </c>
      <c r="E256" s="889"/>
      <c r="F256" s="889"/>
      <c r="G256" s="889"/>
      <c r="H256" s="889"/>
      <c r="I256" s="889"/>
      <c r="J256" s="890"/>
      <c r="K256" s="813"/>
      <c r="L256" s="813"/>
      <c r="M256" s="813"/>
      <c r="N256" s="813"/>
      <c r="O256" s="813"/>
      <c r="P256" s="813"/>
      <c r="Q256" s="813"/>
      <c r="R256" s="813"/>
      <c r="S256" s="813"/>
      <c r="T256" s="813"/>
      <c r="U256" s="813"/>
      <c r="V256" s="813"/>
      <c r="W256" s="813"/>
      <c r="X256" s="813"/>
      <c r="Y256" s="813"/>
      <c r="Z256" s="813"/>
      <c r="AA256" s="813"/>
      <c r="AB256" s="813"/>
      <c r="AC256" s="813"/>
      <c r="AD256" s="813"/>
      <c r="AG256">
        <f t="shared" si="238"/>
        <v>0</v>
      </c>
      <c r="AH256">
        <f t="shared" si="239"/>
        <v>0</v>
      </c>
      <c r="AI256">
        <f t="shared" si="240"/>
        <v>0</v>
      </c>
      <c r="AJ256">
        <f t="shared" si="241"/>
        <v>0</v>
      </c>
      <c r="AK256">
        <f t="shared" si="242"/>
        <v>0</v>
      </c>
      <c r="AL256">
        <f t="shared" si="243"/>
        <v>0</v>
      </c>
      <c r="AM256">
        <f t="shared" si="244"/>
        <v>0</v>
      </c>
      <c r="AN256">
        <f t="shared" si="245"/>
        <v>0</v>
      </c>
      <c r="AO256">
        <f t="shared" si="246"/>
        <v>0</v>
      </c>
      <c r="AP256">
        <f t="shared" si="247"/>
        <v>0</v>
      </c>
      <c r="AQ256">
        <f t="shared" si="248"/>
        <v>0</v>
      </c>
      <c r="AR256">
        <f t="shared" si="249"/>
        <v>0</v>
      </c>
      <c r="AS256">
        <f t="shared" si="250"/>
        <v>0</v>
      </c>
      <c r="AT256">
        <f t="shared" si="251"/>
        <v>0</v>
      </c>
      <c r="AU256">
        <f t="shared" si="252"/>
        <v>0</v>
      </c>
      <c r="AV256">
        <f t="shared" si="253"/>
        <v>0</v>
      </c>
      <c r="AW256">
        <f t="shared" si="254"/>
        <v>0</v>
      </c>
      <c r="AX256">
        <f t="shared" si="255"/>
        <v>0</v>
      </c>
      <c r="AY256">
        <f t="shared" si="256"/>
        <v>0</v>
      </c>
      <c r="AZ256">
        <f t="shared" si="257"/>
        <v>0</v>
      </c>
      <c r="BA256">
        <f t="shared" si="258"/>
        <v>0</v>
      </c>
      <c r="BB256">
        <f t="shared" si="259"/>
        <v>0</v>
      </c>
      <c r="BC256">
        <f t="shared" si="260"/>
        <v>0</v>
      </c>
      <c r="BD256">
        <f t="shared" si="261"/>
        <v>0</v>
      </c>
      <c r="BE256">
        <f t="shared" si="262"/>
        <v>0</v>
      </c>
      <c r="BF256">
        <f t="shared" si="263"/>
        <v>0</v>
      </c>
      <c r="BG256">
        <f t="shared" si="264"/>
        <v>0</v>
      </c>
      <c r="BH256">
        <f t="shared" si="265"/>
        <v>0</v>
      </c>
      <c r="BI256">
        <f t="shared" si="266"/>
        <v>0</v>
      </c>
      <c r="BJ256">
        <f t="shared" si="267"/>
        <v>0</v>
      </c>
      <c r="BK256">
        <f t="shared" si="268"/>
        <v>0</v>
      </c>
      <c r="BL256">
        <f t="shared" si="269"/>
        <v>0</v>
      </c>
      <c r="BM256">
        <f t="shared" si="270"/>
        <v>0</v>
      </c>
      <c r="BN256">
        <f t="shared" si="271"/>
        <v>0</v>
      </c>
      <c r="BO256">
        <f t="shared" si="272"/>
        <v>0</v>
      </c>
      <c r="BP256">
        <f t="shared" si="273"/>
        <v>0</v>
      </c>
      <c r="BQ256">
        <f t="shared" si="274"/>
        <v>0</v>
      </c>
      <c r="BR256">
        <f t="shared" si="275"/>
        <v>0</v>
      </c>
      <c r="BS256">
        <f t="shared" si="276"/>
        <v>0</v>
      </c>
      <c r="BT256">
        <f t="shared" si="277"/>
        <v>0</v>
      </c>
      <c r="BU256" s="293">
        <f t="shared" si="278"/>
        <v>0</v>
      </c>
      <c r="BV256" s="294" t="str">
        <f>IF(BU256=0,"",
IF(SUM($BU$162:BU256)=1,BW256,
IF($BU$283&gt;SUM($BU$162:BU256),_xlfn.CONCAT(", ",BW256),
IF($BU$283=SUM($BU$162:BU256),_xlfn.CONCAT(" y ",BW256)))))</f>
        <v/>
      </c>
      <c r="BW256" s="31">
        <v>94</v>
      </c>
    </row>
    <row r="257" spans="1:75" ht="15" customHeight="1">
      <c r="A257" s="64"/>
      <c r="B257" s="11"/>
      <c r="C257" s="58" t="s">
        <v>5273</v>
      </c>
      <c r="D257" s="1065" t="str">
        <f>IF(CNGE_2025_M1_Secc5_Sub1!$D125="","",CNGE_2025_M1_Secc5_Sub1!$D125)</f>
        <v/>
      </c>
      <c r="E257" s="889"/>
      <c r="F257" s="889"/>
      <c r="G257" s="889"/>
      <c r="H257" s="889"/>
      <c r="I257" s="889"/>
      <c r="J257" s="890"/>
      <c r="K257" s="813"/>
      <c r="L257" s="813"/>
      <c r="M257" s="813"/>
      <c r="N257" s="813"/>
      <c r="O257" s="813"/>
      <c r="P257" s="813"/>
      <c r="Q257" s="813"/>
      <c r="R257" s="813"/>
      <c r="S257" s="813"/>
      <c r="T257" s="813"/>
      <c r="U257" s="813"/>
      <c r="V257" s="813"/>
      <c r="W257" s="813"/>
      <c r="X257" s="813"/>
      <c r="Y257" s="813"/>
      <c r="Z257" s="813"/>
      <c r="AA257" s="813"/>
      <c r="AB257" s="813"/>
      <c r="AC257" s="813"/>
      <c r="AD257" s="813"/>
      <c r="AG257">
        <f t="shared" si="238"/>
        <v>0</v>
      </c>
      <c r="AH257">
        <f t="shared" si="239"/>
        <v>0</v>
      </c>
      <c r="AI257">
        <f t="shared" si="240"/>
        <v>0</v>
      </c>
      <c r="AJ257">
        <f t="shared" si="241"/>
        <v>0</v>
      </c>
      <c r="AK257">
        <f t="shared" si="242"/>
        <v>0</v>
      </c>
      <c r="AL257">
        <f t="shared" si="243"/>
        <v>0</v>
      </c>
      <c r="AM257">
        <f t="shared" si="244"/>
        <v>0</v>
      </c>
      <c r="AN257">
        <f t="shared" si="245"/>
        <v>0</v>
      </c>
      <c r="AO257">
        <f t="shared" si="246"/>
        <v>0</v>
      </c>
      <c r="AP257">
        <f t="shared" si="247"/>
        <v>0</v>
      </c>
      <c r="AQ257">
        <f t="shared" si="248"/>
        <v>0</v>
      </c>
      <c r="AR257">
        <f t="shared" si="249"/>
        <v>0</v>
      </c>
      <c r="AS257">
        <f t="shared" si="250"/>
        <v>0</v>
      </c>
      <c r="AT257">
        <f t="shared" si="251"/>
        <v>0</v>
      </c>
      <c r="AU257">
        <f t="shared" si="252"/>
        <v>0</v>
      </c>
      <c r="AV257">
        <f t="shared" si="253"/>
        <v>0</v>
      </c>
      <c r="AW257">
        <f t="shared" si="254"/>
        <v>0</v>
      </c>
      <c r="AX257">
        <f t="shared" si="255"/>
        <v>0</v>
      </c>
      <c r="AY257">
        <f t="shared" si="256"/>
        <v>0</v>
      </c>
      <c r="AZ257">
        <f t="shared" si="257"/>
        <v>0</v>
      </c>
      <c r="BA257">
        <f t="shared" si="258"/>
        <v>0</v>
      </c>
      <c r="BB257">
        <f t="shared" si="259"/>
        <v>0</v>
      </c>
      <c r="BC257">
        <f t="shared" si="260"/>
        <v>0</v>
      </c>
      <c r="BD257">
        <f t="shared" si="261"/>
        <v>0</v>
      </c>
      <c r="BE257">
        <f t="shared" si="262"/>
        <v>0</v>
      </c>
      <c r="BF257">
        <f t="shared" si="263"/>
        <v>0</v>
      </c>
      <c r="BG257">
        <f t="shared" si="264"/>
        <v>0</v>
      </c>
      <c r="BH257">
        <f t="shared" si="265"/>
        <v>0</v>
      </c>
      <c r="BI257">
        <f t="shared" si="266"/>
        <v>0</v>
      </c>
      <c r="BJ257">
        <f t="shared" si="267"/>
        <v>0</v>
      </c>
      <c r="BK257">
        <f t="shared" si="268"/>
        <v>0</v>
      </c>
      <c r="BL257">
        <f t="shared" si="269"/>
        <v>0</v>
      </c>
      <c r="BM257">
        <f t="shared" si="270"/>
        <v>0</v>
      </c>
      <c r="BN257">
        <f t="shared" si="271"/>
        <v>0</v>
      </c>
      <c r="BO257">
        <f t="shared" si="272"/>
        <v>0</v>
      </c>
      <c r="BP257">
        <f t="shared" si="273"/>
        <v>0</v>
      </c>
      <c r="BQ257">
        <f t="shared" si="274"/>
        <v>0</v>
      </c>
      <c r="BR257">
        <f t="shared" si="275"/>
        <v>0</v>
      </c>
      <c r="BS257">
        <f t="shared" si="276"/>
        <v>0</v>
      </c>
      <c r="BT257">
        <f t="shared" si="277"/>
        <v>0</v>
      </c>
      <c r="BU257" s="293">
        <f t="shared" si="278"/>
        <v>0</v>
      </c>
      <c r="BV257" s="294" t="str">
        <f>IF(BU257=0,"",
IF(SUM($BU$162:BU257)=1,BW257,
IF($BU$283&gt;SUM($BU$162:BU257),_xlfn.CONCAT(", ",BW257),
IF($BU$283=SUM($BU$162:BU257),_xlfn.CONCAT(" y ",BW257)))))</f>
        <v/>
      </c>
      <c r="BW257" s="31">
        <v>95</v>
      </c>
    </row>
    <row r="258" spans="1:75" ht="15" customHeight="1">
      <c r="A258" s="64"/>
      <c r="B258" s="11"/>
      <c r="C258" s="58" t="s">
        <v>5275</v>
      </c>
      <c r="D258" s="1065" t="str">
        <f>IF(CNGE_2025_M1_Secc5_Sub1!$D126="","",CNGE_2025_M1_Secc5_Sub1!$D126)</f>
        <v/>
      </c>
      <c r="E258" s="889"/>
      <c r="F258" s="889"/>
      <c r="G258" s="889"/>
      <c r="H258" s="889"/>
      <c r="I258" s="889"/>
      <c r="J258" s="890"/>
      <c r="K258" s="813"/>
      <c r="L258" s="813"/>
      <c r="M258" s="813"/>
      <c r="N258" s="813"/>
      <c r="O258" s="813"/>
      <c r="P258" s="813"/>
      <c r="Q258" s="813"/>
      <c r="R258" s="813"/>
      <c r="S258" s="813"/>
      <c r="T258" s="813"/>
      <c r="U258" s="813"/>
      <c r="V258" s="813"/>
      <c r="W258" s="813"/>
      <c r="X258" s="813"/>
      <c r="Y258" s="813"/>
      <c r="Z258" s="813"/>
      <c r="AA258" s="813"/>
      <c r="AB258" s="813"/>
      <c r="AC258" s="813"/>
      <c r="AD258" s="813"/>
      <c r="AG258">
        <f t="shared" si="238"/>
        <v>0</v>
      </c>
      <c r="AH258">
        <f t="shared" si="239"/>
        <v>0</v>
      </c>
      <c r="AI258">
        <f t="shared" si="240"/>
        <v>0</v>
      </c>
      <c r="AJ258">
        <f t="shared" si="241"/>
        <v>0</v>
      </c>
      <c r="AK258">
        <f t="shared" si="242"/>
        <v>0</v>
      </c>
      <c r="AL258">
        <f t="shared" si="243"/>
        <v>0</v>
      </c>
      <c r="AM258">
        <f t="shared" si="244"/>
        <v>0</v>
      </c>
      <c r="AN258">
        <f t="shared" si="245"/>
        <v>0</v>
      </c>
      <c r="AO258">
        <f t="shared" si="246"/>
        <v>0</v>
      </c>
      <c r="AP258">
        <f t="shared" si="247"/>
        <v>0</v>
      </c>
      <c r="AQ258">
        <f t="shared" si="248"/>
        <v>0</v>
      </c>
      <c r="AR258">
        <f t="shared" si="249"/>
        <v>0</v>
      </c>
      <c r="AS258">
        <f t="shared" si="250"/>
        <v>0</v>
      </c>
      <c r="AT258">
        <f t="shared" si="251"/>
        <v>0</v>
      </c>
      <c r="AU258">
        <f t="shared" si="252"/>
        <v>0</v>
      </c>
      <c r="AV258">
        <f t="shared" si="253"/>
        <v>0</v>
      </c>
      <c r="AW258">
        <f t="shared" si="254"/>
        <v>0</v>
      </c>
      <c r="AX258">
        <f t="shared" si="255"/>
        <v>0</v>
      </c>
      <c r="AY258">
        <f t="shared" si="256"/>
        <v>0</v>
      </c>
      <c r="AZ258">
        <f t="shared" si="257"/>
        <v>0</v>
      </c>
      <c r="BA258">
        <f t="shared" si="258"/>
        <v>0</v>
      </c>
      <c r="BB258">
        <f t="shared" si="259"/>
        <v>0</v>
      </c>
      <c r="BC258">
        <f t="shared" si="260"/>
        <v>0</v>
      </c>
      <c r="BD258">
        <f t="shared" si="261"/>
        <v>0</v>
      </c>
      <c r="BE258">
        <f t="shared" si="262"/>
        <v>0</v>
      </c>
      <c r="BF258">
        <f t="shared" si="263"/>
        <v>0</v>
      </c>
      <c r="BG258">
        <f t="shared" si="264"/>
        <v>0</v>
      </c>
      <c r="BH258">
        <f t="shared" si="265"/>
        <v>0</v>
      </c>
      <c r="BI258">
        <f t="shared" si="266"/>
        <v>0</v>
      </c>
      <c r="BJ258">
        <f t="shared" si="267"/>
        <v>0</v>
      </c>
      <c r="BK258">
        <f t="shared" si="268"/>
        <v>0</v>
      </c>
      <c r="BL258">
        <f t="shared" si="269"/>
        <v>0</v>
      </c>
      <c r="BM258">
        <f t="shared" si="270"/>
        <v>0</v>
      </c>
      <c r="BN258">
        <f t="shared" si="271"/>
        <v>0</v>
      </c>
      <c r="BO258">
        <f t="shared" si="272"/>
        <v>0</v>
      </c>
      <c r="BP258">
        <f t="shared" si="273"/>
        <v>0</v>
      </c>
      <c r="BQ258">
        <f t="shared" si="274"/>
        <v>0</v>
      </c>
      <c r="BR258">
        <f t="shared" si="275"/>
        <v>0</v>
      </c>
      <c r="BS258">
        <f t="shared" si="276"/>
        <v>0</v>
      </c>
      <c r="BT258">
        <f t="shared" si="277"/>
        <v>0</v>
      </c>
      <c r="BU258" s="293">
        <f t="shared" si="278"/>
        <v>0</v>
      </c>
      <c r="BV258" s="294" t="str">
        <f>IF(BU258=0,"",
IF(SUM($BU$162:BU258)=1,BW258,
IF($BU$283&gt;SUM($BU$162:BU258),_xlfn.CONCAT(", ",BW258),
IF($BU$283=SUM($BU$162:BU258),_xlfn.CONCAT(" y ",BW258)))))</f>
        <v/>
      </c>
      <c r="BW258" s="31">
        <v>96</v>
      </c>
    </row>
    <row r="259" spans="1:75" ht="15" customHeight="1">
      <c r="A259" s="64"/>
      <c r="B259" s="11"/>
      <c r="C259" s="58" t="s">
        <v>5277</v>
      </c>
      <c r="D259" s="1065" t="str">
        <f>IF(CNGE_2025_M1_Secc5_Sub1!$D127="","",CNGE_2025_M1_Secc5_Sub1!$D127)</f>
        <v/>
      </c>
      <c r="E259" s="889"/>
      <c r="F259" s="889"/>
      <c r="G259" s="889"/>
      <c r="H259" s="889"/>
      <c r="I259" s="889"/>
      <c r="J259" s="890"/>
      <c r="K259" s="813"/>
      <c r="L259" s="813"/>
      <c r="M259" s="813"/>
      <c r="N259" s="813"/>
      <c r="O259" s="813"/>
      <c r="P259" s="813"/>
      <c r="Q259" s="813"/>
      <c r="R259" s="813"/>
      <c r="S259" s="813"/>
      <c r="T259" s="813"/>
      <c r="U259" s="813"/>
      <c r="V259" s="813"/>
      <c r="W259" s="813"/>
      <c r="X259" s="813"/>
      <c r="Y259" s="813"/>
      <c r="Z259" s="813"/>
      <c r="AA259" s="813"/>
      <c r="AB259" s="813"/>
      <c r="AC259" s="813"/>
      <c r="AD259" s="813"/>
      <c r="AG259">
        <f t="shared" si="238"/>
        <v>0</v>
      </c>
      <c r="AH259">
        <f t="shared" si="239"/>
        <v>0</v>
      </c>
      <c r="AI259">
        <f t="shared" si="240"/>
        <v>0</v>
      </c>
      <c r="AJ259">
        <f t="shared" si="241"/>
        <v>0</v>
      </c>
      <c r="AK259">
        <f t="shared" si="242"/>
        <v>0</v>
      </c>
      <c r="AL259">
        <f t="shared" si="243"/>
        <v>0</v>
      </c>
      <c r="AM259">
        <f t="shared" si="244"/>
        <v>0</v>
      </c>
      <c r="AN259">
        <f t="shared" si="245"/>
        <v>0</v>
      </c>
      <c r="AO259">
        <f t="shared" si="246"/>
        <v>0</v>
      </c>
      <c r="AP259">
        <f t="shared" si="247"/>
        <v>0</v>
      </c>
      <c r="AQ259">
        <f t="shared" si="248"/>
        <v>0</v>
      </c>
      <c r="AR259">
        <f t="shared" si="249"/>
        <v>0</v>
      </c>
      <c r="AS259">
        <f t="shared" si="250"/>
        <v>0</v>
      </c>
      <c r="AT259">
        <f t="shared" si="251"/>
        <v>0</v>
      </c>
      <c r="AU259">
        <f t="shared" si="252"/>
        <v>0</v>
      </c>
      <c r="AV259">
        <f t="shared" si="253"/>
        <v>0</v>
      </c>
      <c r="AW259">
        <f t="shared" si="254"/>
        <v>0</v>
      </c>
      <c r="AX259">
        <f t="shared" si="255"/>
        <v>0</v>
      </c>
      <c r="AY259">
        <f t="shared" si="256"/>
        <v>0</v>
      </c>
      <c r="AZ259">
        <f t="shared" si="257"/>
        <v>0</v>
      </c>
      <c r="BA259">
        <f t="shared" si="258"/>
        <v>0</v>
      </c>
      <c r="BB259">
        <f t="shared" si="259"/>
        <v>0</v>
      </c>
      <c r="BC259">
        <f t="shared" si="260"/>
        <v>0</v>
      </c>
      <c r="BD259">
        <f t="shared" si="261"/>
        <v>0</v>
      </c>
      <c r="BE259">
        <f t="shared" si="262"/>
        <v>0</v>
      </c>
      <c r="BF259">
        <f t="shared" si="263"/>
        <v>0</v>
      </c>
      <c r="BG259">
        <f t="shared" si="264"/>
        <v>0</v>
      </c>
      <c r="BH259">
        <f t="shared" si="265"/>
        <v>0</v>
      </c>
      <c r="BI259">
        <f t="shared" si="266"/>
        <v>0</v>
      </c>
      <c r="BJ259">
        <f t="shared" si="267"/>
        <v>0</v>
      </c>
      <c r="BK259">
        <f t="shared" si="268"/>
        <v>0</v>
      </c>
      <c r="BL259">
        <f t="shared" si="269"/>
        <v>0</v>
      </c>
      <c r="BM259">
        <f t="shared" si="270"/>
        <v>0</v>
      </c>
      <c r="BN259">
        <f t="shared" si="271"/>
        <v>0</v>
      </c>
      <c r="BO259">
        <f t="shared" si="272"/>
        <v>0</v>
      </c>
      <c r="BP259">
        <f t="shared" si="273"/>
        <v>0</v>
      </c>
      <c r="BQ259">
        <f t="shared" si="274"/>
        <v>0</v>
      </c>
      <c r="BR259">
        <f t="shared" si="275"/>
        <v>0</v>
      </c>
      <c r="BS259">
        <f t="shared" si="276"/>
        <v>0</v>
      </c>
      <c r="BT259">
        <f t="shared" si="277"/>
        <v>0</v>
      </c>
      <c r="BU259" s="293">
        <f t="shared" si="278"/>
        <v>0</v>
      </c>
      <c r="BV259" s="294" t="str">
        <f>IF(BU259=0,"",
IF(SUM($BU$162:BU259)=1,BW259,
IF($BU$283&gt;SUM($BU$162:BU259),_xlfn.CONCAT(", ",BW259),
IF($BU$283=SUM($BU$162:BU259),_xlfn.CONCAT(" y ",BW259)))))</f>
        <v/>
      </c>
      <c r="BW259" s="31">
        <v>97</v>
      </c>
    </row>
    <row r="260" spans="1:75" ht="15" customHeight="1">
      <c r="A260" s="64"/>
      <c r="B260" s="11"/>
      <c r="C260" s="58" t="s">
        <v>5279</v>
      </c>
      <c r="D260" s="1065" t="str">
        <f>IF(CNGE_2025_M1_Secc5_Sub1!$D128="","",CNGE_2025_M1_Secc5_Sub1!$D128)</f>
        <v/>
      </c>
      <c r="E260" s="889"/>
      <c r="F260" s="889"/>
      <c r="G260" s="889"/>
      <c r="H260" s="889"/>
      <c r="I260" s="889"/>
      <c r="J260" s="890"/>
      <c r="K260" s="813"/>
      <c r="L260" s="813"/>
      <c r="M260" s="813"/>
      <c r="N260" s="813"/>
      <c r="O260" s="813"/>
      <c r="P260" s="813"/>
      <c r="Q260" s="813"/>
      <c r="R260" s="813"/>
      <c r="S260" s="813"/>
      <c r="T260" s="813"/>
      <c r="U260" s="813"/>
      <c r="V260" s="813"/>
      <c r="W260" s="813"/>
      <c r="X260" s="813"/>
      <c r="Y260" s="813"/>
      <c r="Z260" s="813"/>
      <c r="AA260" s="813"/>
      <c r="AB260" s="813"/>
      <c r="AC260" s="813"/>
      <c r="AD260" s="813"/>
      <c r="AG260">
        <f t="shared" si="238"/>
        <v>0</v>
      </c>
      <c r="AH260">
        <f t="shared" si="239"/>
        <v>0</v>
      </c>
      <c r="AI260">
        <f t="shared" si="240"/>
        <v>0</v>
      </c>
      <c r="AJ260">
        <f t="shared" si="241"/>
        <v>0</v>
      </c>
      <c r="AK260">
        <f t="shared" si="242"/>
        <v>0</v>
      </c>
      <c r="AL260">
        <f t="shared" si="243"/>
        <v>0</v>
      </c>
      <c r="AM260">
        <f t="shared" si="244"/>
        <v>0</v>
      </c>
      <c r="AN260">
        <f t="shared" si="245"/>
        <v>0</v>
      </c>
      <c r="AO260">
        <f t="shared" si="246"/>
        <v>0</v>
      </c>
      <c r="AP260">
        <f t="shared" si="247"/>
        <v>0</v>
      </c>
      <c r="AQ260">
        <f t="shared" si="248"/>
        <v>0</v>
      </c>
      <c r="AR260">
        <f t="shared" si="249"/>
        <v>0</v>
      </c>
      <c r="AS260">
        <f t="shared" si="250"/>
        <v>0</v>
      </c>
      <c r="AT260">
        <f t="shared" si="251"/>
        <v>0</v>
      </c>
      <c r="AU260">
        <f t="shared" si="252"/>
        <v>0</v>
      </c>
      <c r="AV260">
        <f t="shared" si="253"/>
        <v>0</v>
      </c>
      <c r="AW260">
        <f t="shared" si="254"/>
        <v>0</v>
      </c>
      <c r="AX260">
        <f t="shared" si="255"/>
        <v>0</v>
      </c>
      <c r="AY260">
        <f t="shared" si="256"/>
        <v>0</v>
      </c>
      <c r="AZ260">
        <f t="shared" si="257"/>
        <v>0</v>
      </c>
      <c r="BA260">
        <f t="shared" si="258"/>
        <v>0</v>
      </c>
      <c r="BB260">
        <f t="shared" si="259"/>
        <v>0</v>
      </c>
      <c r="BC260">
        <f t="shared" si="260"/>
        <v>0</v>
      </c>
      <c r="BD260">
        <f t="shared" si="261"/>
        <v>0</v>
      </c>
      <c r="BE260">
        <f t="shared" si="262"/>
        <v>0</v>
      </c>
      <c r="BF260">
        <f t="shared" si="263"/>
        <v>0</v>
      </c>
      <c r="BG260">
        <f t="shared" si="264"/>
        <v>0</v>
      </c>
      <c r="BH260">
        <f t="shared" si="265"/>
        <v>0</v>
      </c>
      <c r="BI260">
        <f t="shared" si="266"/>
        <v>0</v>
      </c>
      <c r="BJ260">
        <f t="shared" si="267"/>
        <v>0</v>
      </c>
      <c r="BK260">
        <f t="shared" si="268"/>
        <v>0</v>
      </c>
      <c r="BL260">
        <f t="shared" si="269"/>
        <v>0</v>
      </c>
      <c r="BM260">
        <f t="shared" si="270"/>
        <v>0</v>
      </c>
      <c r="BN260">
        <f t="shared" si="271"/>
        <v>0</v>
      </c>
      <c r="BO260">
        <f t="shared" si="272"/>
        <v>0</v>
      </c>
      <c r="BP260">
        <f t="shared" si="273"/>
        <v>0</v>
      </c>
      <c r="BQ260">
        <f t="shared" si="274"/>
        <v>0</v>
      </c>
      <c r="BR260">
        <f t="shared" si="275"/>
        <v>0</v>
      </c>
      <c r="BS260">
        <f t="shared" si="276"/>
        <v>0</v>
      </c>
      <c r="BT260">
        <f t="shared" si="277"/>
        <v>0</v>
      </c>
      <c r="BU260" s="293">
        <f t="shared" si="278"/>
        <v>0</v>
      </c>
      <c r="BV260" s="294" t="str">
        <f>IF(BU260=0,"",
IF(SUM($BU$162:BU260)=1,BW260,
IF($BU$283&gt;SUM($BU$162:BU260),_xlfn.CONCAT(", ",BW260),
IF($BU$283=SUM($BU$162:BU260),_xlfn.CONCAT(" y ",BW260)))))</f>
        <v/>
      </c>
      <c r="BW260" s="31">
        <v>98</v>
      </c>
    </row>
    <row r="261" spans="1:75" ht="15" customHeight="1">
      <c r="A261" s="64"/>
      <c r="B261" s="11"/>
      <c r="C261" s="58" t="s">
        <v>5281</v>
      </c>
      <c r="D261" s="1065" t="str">
        <f>IF(CNGE_2025_M1_Secc5_Sub1!$D129="","",CNGE_2025_M1_Secc5_Sub1!$D129)</f>
        <v/>
      </c>
      <c r="E261" s="889"/>
      <c r="F261" s="889"/>
      <c r="G261" s="889"/>
      <c r="H261" s="889"/>
      <c r="I261" s="889"/>
      <c r="J261" s="890"/>
      <c r="K261" s="813"/>
      <c r="L261" s="813"/>
      <c r="M261" s="813"/>
      <c r="N261" s="813"/>
      <c r="O261" s="813"/>
      <c r="P261" s="813"/>
      <c r="Q261" s="813"/>
      <c r="R261" s="813"/>
      <c r="S261" s="813"/>
      <c r="T261" s="813"/>
      <c r="U261" s="813"/>
      <c r="V261" s="813"/>
      <c r="W261" s="813"/>
      <c r="X261" s="813"/>
      <c r="Y261" s="813"/>
      <c r="Z261" s="813"/>
      <c r="AA261" s="813"/>
      <c r="AB261" s="813"/>
      <c r="AC261" s="813"/>
      <c r="AD261" s="813"/>
      <c r="AG261">
        <f t="shared" si="238"/>
        <v>0</v>
      </c>
      <c r="AH261">
        <f t="shared" si="239"/>
        <v>0</v>
      </c>
      <c r="AI261">
        <f t="shared" si="240"/>
        <v>0</v>
      </c>
      <c r="AJ261">
        <f t="shared" si="241"/>
        <v>0</v>
      </c>
      <c r="AK261">
        <f t="shared" si="242"/>
        <v>0</v>
      </c>
      <c r="AL261">
        <f t="shared" si="243"/>
        <v>0</v>
      </c>
      <c r="AM261">
        <f t="shared" si="244"/>
        <v>0</v>
      </c>
      <c r="AN261">
        <f t="shared" si="245"/>
        <v>0</v>
      </c>
      <c r="AO261">
        <f t="shared" si="246"/>
        <v>0</v>
      </c>
      <c r="AP261">
        <f t="shared" si="247"/>
        <v>0</v>
      </c>
      <c r="AQ261">
        <f t="shared" si="248"/>
        <v>0</v>
      </c>
      <c r="AR261">
        <f t="shared" si="249"/>
        <v>0</v>
      </c>
      <c r="AS261">
        <f t="shared" si="250"/>
        <v>0</v>
      </c>
      <c r="AT261">
        <f t="shared" si="251"/>
        <v>0</v>
      </c>
      <c r="AU261">
        <f t="shared" si="252"/>
        <v>0</v>
      </c>
      <c r="AV261">
        <f t="shared" si="253"/>
        <v>0</v>
      </c>
      <c r="AW261">
        <f t="shared" si="254"/>
        <v>0</v>
      </c>
      <c r="AX261">
        <f t="shared" si="255"/>
        <v>0</v>
      </c>
      <c r="AY261">
        <f t="shared" si="256"/>
        <v>0</v>
      </c>
      <c r="AZ261">
        <f t="shared" si="257"/>
        <v>0</v>
      </c>
      <c r="BA261">
        <f t="shared" si="258"/>
        <v>0</v>
      </c>
      <c r="BB261">
        <f t="shared" si="259"/>
        <v>0</v>
      </c>
      <c r="BC261">
        <f t="shared" si="260"/>
        <v>0</v>
      </c>
      <c r="BD261">
        <f t="shared" si="261"/>
        <v>0</v>
      </c>
      <c r="BE261">
        <f t="shared" si="262"/>
        <v>0</v>
      </c>
      <c r="BF261">
        <f t="shared" si="263"/>
        <v>0</v>
      </c>
      <c r="BG261">
        <f t="shared" si="264"/>
        <v>0</v>
      </c>
      <c r="BH261">
        <f t="shared" si="265"/>
        <v>0</v>
      </c>
      <c r="BI261">
        <f t="shared" si="266"/>
        <v>0</v>
      </c>
      <c r="BJ261">
        <f t="shared" si="267"/>
        <v>0</v>
      </c>
      <c r="BK261">
        <f t="shared" si="268"/>
        <v>0</v>
      </c>
      <c r="BL261">
        <f t="shared" si="269"/>
        <v>0</v>
      </c>
      <c r="BM261">
        <f t="shared" si="270"/>
        <v>0</v>
      </c>
      <c r="BN261">
        <f t="shared" si="271"/>
        <v>0</v>
      </c>
      <c r="BO261">
        <f t="shared" si="272"/>
        <v>0</v>
      </c>
      <c r="BP261">
        <f t="shared" si="273"/>
        <v>0</v>
      </c>
      <c r="BQ261">
        <f t="shared" si="274"/>
        <v>0</v>
      </c>
      <c r="BR261">
        <f t="shared" si="275"/>
        <v>0</v>
      </c>
      <c r="BS261">
        <f t="shared" si="276"/>
        <v>0</v>
      </c>
      <c r="BT261">
        <f t="shared" si="277"/>
        <v>0</v>
      </c>
      <c r="BU261" s="293">
        <f t="shared" si="278"/>
        <v>0</v>
      </c>
      <c r="BV261" s="294" t="str">
        <f>IF(BU261=0,"",
IF(SUM($BU$162:BU261)=1,BW261,
IF($BU$283&gt;SUM($BU$162:BU261),_xlfn.CONCAT(", ",BW261),
IF($BU$283=SUM($BU$162:BU261),_xlfn.CONCAT(" y ",BW261)))))</f>
        <v/>
      </c>
      <c r="BW261" s="31">
        <v>99</v>
      </c>
    </row>
    <row r="262" spans="1:75" ht="15" customHeight="1">
      <c r="A262" s="64"/>
      <c r="B262" s="11"/>
      <c r="C262" s="58" t="s">
        <v>5283</v>
      </c>
      <c r="D262" s="1065" t="str">
        <f>IF(CNGE_2025_M1_Secc5_Sub1!$D130="","",CNGE_2025_M1_Secc5_Sub1!$D130)</f>
        <v/>
      </c>
      <c r="E262" s="889"/>
      <c r="F262" s="889"/>
      <c r="G262" s="889"/>
      <c r="H262" s="889"/>
      <c r="I262" s="889"/>
      <c r="J262" s="890"/>
      <c r="K262" s="813"/>
      <c r="L262" s="813"/>
      <c r="M262" s="813"/>
      <c r="N262" s="813"/>
      <c r="O262" s="813"/>
      <c r="P262" s="813"/>
      <c r="Q262" s="813"/>
      <c r="R262" s="813"/>
      <c r="S262" s="813"/>
      <c r="T262" s="813"/>
      <c r="U262" s="813"/>
      <c r="V262" s="813"/>
      <c r="W262" s="813"/>
      <c r="X262" s="813"/>
      <c r="Y262" s="813"/>
      <c r="Z262" s="813"/>
      <c r="AA262" s="813"/>
      <c r="AB262" s="813"/>
      <c r="AC262" s="813"/>
      <c r="AD262" s="813"/>
      <c r="AG262">
        <f t="shared" si="238"/>
        <v>0</v>
      </c>
      <c r="AH262">
        <f t="shared" si="239"/>
        <v>0</v>
      </c>
      <c r="AI262">
        <f t="shared" si="240"/>
        <v>0</v>
      </c>
      <c r="AJ262">
        <f t="shared" si="241"/>
        <v>0</v>
      </c>
      <c r="AK262">
        <f t="shared" si="242"/>
        <v>0</v>
      </c>
      <c r="AL262">
        <f t="shared" si="243"/>
        <v>0</v>
      </c>
      <c r="AM262">
        <f t="shared" si="244"/>
        <v>0</v>
      </c>
      <c r="AN262">
        <f t="shared" si="245"/>
        <v>0</v>
      </c>
      <c r="AO262">
        <f t="shared" si="246"/>
        <v>0</v>
      </c>
      <c r="AP262">
        <f t="shared" si="247"/>
        <v>0</v>
      </c>
      <c r="AQ262">
        <f t="shared" si="248"/>
        <v>0</v>
      </c>
      <c r="AR262">
        <f t="shared" si="249"/>
        <v>0</v>
      </c>
      <c r="AS262">
        <f t="shared" si="250"/>
        <v>0</v>
      </c>
      <c r="AT262">
        <f t="shared" si="251"/>
        <v>0</v>
      </c>
      <c r="AU262">
        <f t="shared" si="252"/>
        <v>0</v>
      </c>
      <c r="AV262">
        <f t="shared" si="253"/>
        <v>0</v>
      </c>
      <c r="AW262">
        <f t="shared" si="254"/>
        <v>0</v>
      </c>
      <c r="AX262">
        <f t="shared" si="255"/>
        <v>0</v>
      </c>
      <c r="AY262">
        <f t="shared" si="256"/>
        <v>0</v>
      </c>
      <c r="AZ262">
        <f t="shared" si="257"/>
        <v>0</v>
      </c>
      <c r="BA262">
        <f t="shared" si="258"/>
        <v>0</v>
      </c>
      <c r="BB262">
        <f t="shared" si="259"/>
        <v>0</v>
      </c>
      <c r="BC262">
        <f t="shared" si="260"/>
        <v>0</v>
      </c>
      <c r="BD262">
        <f t="shared" si="261"/>
        <v>0</v>
      </c>
      <c r="BE262">
        <f t="shared" si="262"/>
        <v>0</v>
      </c>
      <c r="BF262">
        <f t="shared" si="263"/>
        <v>0</v>
      </c>
      <c r="BG262">
        <f t="shared" si="264"/>
        <v>0</v>
      </c>
      <c r="BH262">
        <f t="shared" si="265"/>
        <v>0</v>
      </c>
      <c r="BI262">
        <f t="shared" si="266"/>
        <v>0</v>
      </c>
      <c r="BJ262">
        <f t="shared" si="267"/>
        <v>0</v>
      </c>
      <c r="BK262">
        <f t="shared" si="268"/>
        <v>0</v>
      </c>
      <c r="BL262">
        <f t="shared" si="269"/>
        <v>0</v>
      </c>
      <c r="BM262">
        <f t="shared" si="270"/>
        <v>0</v>
      </c>
      <c r="BN262">
        <f t="shared" si="271"/>
        <v>0</v>
      </c>
      <c r="BO262">
        <f t="shared" si="272"/>
        <v>0</v>
      </c>
      <c r="BP262">
        <f t="shared" si="273"/>
        <v>0</v>
      </c>
      <c r="BQ262">
        <f t="shared" si="274"/>
        <v>0</v>
      </c>
      <c r="BR262">
        <f t="shared" si="275"/>
        <v>0</v>
      </c>
      <c r="BS262">
        <f t="shared" si="276"/>
        <v>0</v>
      </c>
      <c r="BT262">
        <f t="shared" si="277"/>
        <v>0</v>
      </c>
      <c r="BU262" s="293">
        <f t="shared" si="278"/>
        <v>0</v>
      </c>
      <c r="BV262" s="294" t="str">
        <f>IF(BU262=0,"",
IF(SUM($BU$162:BU262)=1,BW262,
IF($BU$283&gt;SUM($BU$162:BU262),_xlfn.CONCAT(", ",BW262),
IF($BU$283=SUM($BU$162:BU262),_xlfn.CONCAT(" y ",BW262)))))</f>
        <v/>
      </c>
      <c r="BW262" s="31">
        <v>100</v>
      </c>
    </row>
    <row r="263" spans="1:75" ht="15" customHeight="1">
      <c r="A263" s="64"/>
      <c r="B263" s="11"/>
      <c r="C263" s="61" t="s">
        <v>5285</v>
      </c>
      <c r="D263" s="1065" t="str">
        <f>IF(CNGE_2025_M1_Secc5_Sub1!$D131="","",CNGE_2025_M1_Secc5_Sub1!$D131)</f>
        <v/>
      </c>
      <c r="E263" s="889"/>
      <c r="F263" s="889"/>
      <c r="G263" s="889"/>
      <c r="H263" s="889"/>
      <c r="I263" s="889"/>
      <c r="J263" s="890"/>
      <c r="K263" s="813"/>
      <c r="L263" s="813"/>
      <c r="M263" s="813"/>
      <c r="N263" s="813"/>
      <c r="O263" s="813"/>
      <c r="P263" s="813"/>
      <c r="Q263" s="813"/>
      <c r="R263" s="813"/>
      <c r="S263" s="813"/>
      <c r="T263" s="813"/>
      <c r="U263" s="813"/>
      <c r="V263" s="813"/>
      <c r="W263" s="813"/>
      <c r="X263" s="813"/>
      <c r="Y263" s="813"/>
      <c r="Z263" s="813"/>
      <c r="AA263" s="813"/>
      <c r="AB263" s="813"/>
      <c r="AC263" s="813"/>
      <c r="AD263" s="813"/>
      <c r="AG263">
        <f t="shared" si="238"/>
        <v>0</v>
      </c>
      <c r="AH263">
        <f t="shared" si="239"/>
        <v>0</v>
      </c>
      <c r="AI263">
        <f t="shared" si="240"/>
        <v>0</v>
      </c>
      <c r="AJ263">
        <f t="shared" si="241"/>
        <v>0</v>
      </c>
      <c r="AK263">
        <f t="shared" si="242"/>
        <v>0</v>
      </c>
      <c r="AL263">
        <f t="shared" si="243"/>
        <v>0</v>
      </c>
      <c r="AM263">
        <f t="shared" si="244"/>
        <v>0</v>
      </c>
      <c r="AN263">
        <f t="shared" si="245"/>
        <v>0</v>
      </c>
      <c r="AO263">
        <f t="shared" si="246"/>
        <v>0</v>
      </c>
      <c r="AP263">
        <f t="shared" si="247"/>
        <v>0</v>
      </c>
      <c r="AQ263">
        <f t="shared" si="248"/>
        <v>0</v>
      </c>
      <c r="AR263">
        <f t="shared" si="249"/>
        <v>0</v>
      </c>
      <c r="AS263">
        <f t="shared" si="250"/>
        <v>0</v>
      </c>
      <c r="AT263">
        <f t="shared" si="251"/>
        <v>0</v>
      </c>
      <c r="AU263">
        <f t="shared" si="252"/>
        <v>0</v>
      </c>
      <c r="AV263">
        <f t="shared" si="253"/>
        <v>0</v>
      </c>
      <c r="AW263">
        <f t="shared" si="254"/>
        <v>0</v>
      </c>
      <c r="AX263">
        <f t="shared" si="255"/>
        <v>0</v>
      </c>
      <c r="AY263">
        <f t="shared" si="256"/>
        <v>0</v>
      </c>
      <c r="AZ263">
        <f t="shared" si="257"/>
        <v>0</v>
      </c>
      <c r="BA263">
        <f t="shared" si="258"/>
        <v>0</v>
      </c>
      <c r="BB263">
        <f t="shared" si="259"/>
        <v>0</v>
      </c>
      <c r="BC263">
        <f t="shared" si="260"/>
        <v>0</v>
      </c>
      <c r="BD263">
        <f t="shared" si="261"/>
        <v>0</v>
      </c>
      <c r="BE263">
        <f t="shared" si="262"/>
        <v>0</v>
      </c>
      <c r="BF263">
        <f t="shared" si="263"/>
        <v>0</v>
      </c>
      <c r="BG263">
        <f t="shared" si="264"/>
        <v>0</v>
      </c>
      <c r="BH263">
        <f t="shared" si="265"/>
        <v>0</v>
      </c>
      <c r="BI263">
        <f t="shared" si="266"/>
        <v>0</v>
      </c>
      <c r="BJ263">
        <f t="shared" si="267"/>
        <v>0</v>
      </c>
      <c r="BK263">
        <f t="shared" si="268"/>
        <v>0</v>
      </c>
      <c r="BL263">
        <f t="shared" si="269"/>
        <v>0</v>
      </c>
      <c r="BM263">
        <f t="shared" si="270"/>
        <v>0</v>
      </c>
      <c r="BN263">
        <f t="shared" si="271"/>
        <v>0</v>
      </c>
      <c r="BO263">
        <f t="shared" si="272"/>
        <v>0</v>
      </c>
      <c r="BP263">
        <f t="shared" si="273"/>
        <v>0</v>
      </c>
      <c r="BQ263">
        <f t="shared" si="274"/>
        <v>0</v>
      </c>
      <c r="BR263">
        <f t="shared" si="275"/>
        <v>0</v>
      </c>
      <c r="BS263">
        <f t="shared" si="276"/>
        <v>0</v>
      </c>
      <c r="BT263">
        <f t="shared" si="277"/>
        <v>0</v>
      </c>
      <c r="BU263" s="293">
        <f t="shared" si="278"/>
        <v>0</v>
      </c>
      <c r="BV263" s="294" t="str">
        <f>IF(BU263=0,"",
IF(SUM($BU$162:BU263)=1,BW263,
IF($BU$283&gt;SUM($BU$162:BU263),_xlfn.CONCAT(", ",BW263),
IF($BU$283=SUM($BU$162:BU263),_xlfn.CONCAT(" y ",BW263)))))</f>
        <v/>
      </c>
      <c r="BW263" s="31">
        <v>101</v>
      </c>
    </row>
    <row r="264" spans="1:75" ht="15" customHeight="1">
      <c r="A264" s="64"/>
      <c r="B264" s="11"/>
      <c r="C264" s="61" t="s">
        <v>5287</v>
      </c>
      <c r="D264" s="1065" t="str">
        <f>IF(CNGE_2025_M1_Secc5_Sub1!$D132="","",CNGE_2025_M1_Secc5_Sub1!$D132)</f>
        <v/>
      </c>
      <c r="E264" s="889"/>
      <c r="F264" s="889"/>
      <c r="G264" s="889"/>
      <c r="H264" s="889"/>
      <c r="I264" s="889"/>
      <c r="J264" s="890"/>
      <c r="K264" s="813"/>
      <c r="L264" s="813"/>
      <c r="M264" s="813"/>
      <c r="N264" s="813"/>
      <c r="O264" s="813"/>
      <c r="P264" s="813"/>
      <c r="Q264" s="813"/>
      <c r="R264" s="813"/>
      <c r="S264" s="813"/>
      <c r="T264" s="813"/>
      <c r="U264" s="813"/>
      <c r="V264" s="813"/>
      <c r="W264" s="813"/>
      <c r="X264" s="813"/>
      <c r="Y264" s="813"/>
      <c r="Z264" s="813"/>
      <c r="AA264" s="813"/>
      <c r="AB264" s="813"/>
      <c r="AC264" s="813"/>
      <c r="AD264" s="813"/>
      <c r="AG264">
        <f t="shared" si="238"/>
        <v>0</v>
      </c>
      <c r="AH264">
        <f t="shared" si="239"/>
        <v>0</v>
      </c>
      <c r="AI264">
        <f t="shared" si="240"/>
        <v>0</v>
      </c>
      <c r="AJ264">
        <f t="shared" si="241"/>
        <v>0</v>
      </c>
      <c r="AK264">
        <f t="shared" si="242"/>
        <v>0</v>
      </c>
      <c r="AL264">
        <f t="shared" si="243"/>
        <v>0</v>
      </c>
      <c r="AM264">
        <f t="shared" si="244"/>
        <v>0</v>
      </c>
      <c r="AN264">
        <f t="shared" si="245"/>
        <v>0</v>
      </c>
      <c r="AO264">
        <f t="shared" si="246"/>
        <v>0</v>
      </c>
      <c r="AP264">
        <f t="shared" si="247"/>
        <v>0</v>
      </c>
      <c r="AQ264">
        <f t="shared" si="248"/>
        <v>0</v>
      </c>
      <c r="AR264">
        <f t="shared" si="249"/>
        <v>0</v>
      </c>
      <c r="AS264">
        <f t="shared" si="250"/>
        <v>0</v>
      </c>
      <c r="AT264">
        <f t="shared" si="251"/>
        <v>0</v>
      </c>
      <c r="AU264">
        <f t="shared" si="252"/>
        <v>0</v>
      </c>
      <c r="AV264">
        <f t="shared" si="253"/>
        <v>0</v>
      </c>
      <c r="AW264">
        <f t="shared" si="254"/>
        <v>0</v>
      </c>
      <c r="AX264">
        <f t="shared" si="255"/>
        <v>0</v>
      </c>
      <c r="AY264">
        <f t="shared" si="256"/>
        <v>0</v>
      </c>
      <c r="AZ264">
        <f t="shared" si="257"/>
        <v>0</v>
      </c>
      <c r="BA264">
        <f t="shared" si="258"/>
        <v>0</v>
      </c>
      <c r="BB264">
        <f t="shared" si="259"/>
        <v>0</v>
      </c>
      <c r="BC264">
        <f t="shared" si="260"/>
        <v>0</v>
      </c>
      <c r="BD264">
        <f t="shared" si="261"/>
        <v>0</v>
      </c>
      <c r="BE264">
        <f t="shared" si="262"/>
        <v>0</v>
      </c>
      <c r="BF264">
        <f t="shared" si="263"/>
        <v>0</v>
      </c>
      <c r="BG264">
        <f t="shared" si="264"/>
        <v>0</v>
      </c>
      <c r="BH264">
        <f t="shared" si="265"/>
        <v>0</v>
      </c>
      <c r="BI264">
        <f t="shared" si="266"/>
        <v>0</v>
      </c>
      <c r="BJ264">
        <f t="shared" si="267"/>
        <v>0</v>
      </c>
      <c r="BK264">
        <f t="shared" si="268"/>
        <v>0</v>
      </c>
      <c r="BL264">
        <f t="shared" si="269"/>
        <v>0</v>
      </c>
      <c r="BM264">
        <f t="shared" si="270"/>
        <v>0</v>
      </c>
      <c r="BN264">
        <f t="shared" si="271"/>
        <v>0</v>
      </c>
      <c r="BO264">
        <f t="shared" si="272"/>
        <v>0</v>
      </c>
      <c r="BP264">
        <f t="shared" si="273"/>
        <v>0</v>
      </c>
      <c r="BQ264">
        <f t="shared" si="274"/>
        <v>0</v>
      </c>
      <c r="BR264">
        <f t="shared" si="275"/>
        <v>0</v>
      </c>
      <c r="BS264">
        <f t="shared" si="276"/>
        <v>0</v>
      </c>
      <c r="BT264">
        <f t="shared" si="277"/>
        <v>0</v>
      </c>
      <c r="BU264" s="293">
        <f t="shared" si="278"/>
        <v>0</v>
      </c>
      <c r="BV264" s="294" t="str">
        <f>IF(BU264=0,"",
IF(SUM($BU$162:BU264)=1,BW264,
IF($BU$283&gt;SUM($BU$162:BU264),_xlfn.CONCAT(", ",BW264),
IF($BU$283=SUM($BU$162:BU264),_xlfn.CONCAT(" y ",BW264)))))</f>
        <v/>
      </c>
      <c r="BW264" s="31">
        <v>102</v>
      </c>
    </row>
    <row r="265" spans="1:75" ht="15" customHeight="1">
      <c r="A265" s="64"/>
      <c r="B265" s="11"/>
      <c r="C265" s="61" t="s">
        <v>5289</v>
      </c>
      <c r="D265" s="1065" t="str">
        <f>IF(CNGE_2025_M1_Secc5_Sub1!$D133="","",CNGE_2025_M1_Secc5_Sub1!$D133)</f>
        <v/>
      </c>
      <c r="E265" s="889"/>
      <c r="F265" s="889"/>
      <c r="G265" s="889"/>
      <c r="H265" s="889"/>
      <c r="I265" s="889"/>
      <c r="J265" s="890"/>
      <c r="K265" s="813"/>
      <c r="L265" s="813"/>
      <c r="M265" s="813"/>
      <c r="N265" s="813"/>
      <c r="O265" s="813"/>
      <c r="P265" s="813"/>
      <c r="Q265" s="813"/>
      <c r="R265" s="813"/>
      <c r="S265" s="813"/>
      <c r="T265" s="813"/>
      <c r="U265" s="813"/>
      <c r="V265" s="813"/>
      <c r="W265" s="813"/>
      <c r="X265" s="813"/>
      <c r="Y265" s="813"/>
      <c r="Z265" s="813"/>
      <c r="AA265" s="813"/>
      <c r="AB265" s="813"/>
      <c r="AC265" s="813"/>
      <c r="AD265" s="813"/>
      <c r="AG265">
        <f t="shared" si="238"/>
        <v>0</v>
      </c>
      <c r="AH265">
        <f t="shared" si="239"/>
        <v>0</v>
      </c>
      <c r="AI265">
        <f t="shared" si="240"/>
        <v>0</v>
      </c>
      <c r="AJ265">
        <f t="shared" si="241"/>
        <v>0</v>
      </c>
      <c r="AK265">
        <f t="shared" si="242"/>
        <v>0</v>
      </c>
      <c r="AL265">
        <f t="shared" si="243"/>
        <v>0</v>
      </c>
      <c r="AM265">
        <f t="shared" si="244"/>
        <v>0</v>
      </c>
      <c r="AN265">
        <f t="shared" si="245"/>
        <v>0</v>
      </c>
      <c r="AO265">
        <f t="shared" si="246"/>
        <v>0</v>
      </c>
      <c r="AP265">
        <f t="shared" si="247"/>
        <v>0</v>
      </c>
      <c r="AQ265">
        <f t="shared" si="248"/>
        <v>0</v>
      </c>
      <c r="AR265">
        <f t="shared" si="249"/>
        <v>0</v>
      </c>
      <c r="AS265">
        <f t="shared" si="250"/>
        <v>0</v>
      </c>
      <c r="AT265">
        <f t="shared" si="251"/>
        <v>0</v>
      </c>
      <c r="AU265">
        <f t="shared" si="252"/>
        <v>0</v>
      </c>
      <c r="AV265">
        <f t="shared" si="253"/>
        <v>0</v>
      </c>
      <c r="AW265">
        <f t="shared" si="254"/>
        <v>0</v>
      </c>
      <c r="AX265">
        <f t="shared" si="255"/>
        <v>0</v>
      </c>
      <c r="AY265">
        <f t="shared" si="256"/>
        <v>0</v>
      </c>
      <c r="AZ265">
        <f t="shared" si="257"/>
        <v>0</v>
      </c>
      <c r="BA265">
        <f t="shared" si="258"/>
        <v>0</v>
      </c>
      <c r="BB265">
        <f t="shared" si="259"/>
        <v>0</v>
      </c>
      <c r="BC265">
        <f t="shared" si="260"/>
        <v>0</v>
      </c>
      <c r="BD265">
        <f t="shared" si="261"/>
        <v>0</v>
      </c>
      <c r="BE265">
        <f t="shared" si="262"/>
        <v>0</v>
      </c>
      <c r="BF265">
        <f t="shared" si="263"/>
        <v>0</v>
      </c>
      <c r="BG265">
        <f t="shared" si="264"/>
        <v>0</v>
      </c>
      <c r="BH265">
        <f t="shared" si="265"/>
        <v>0</v>
      </c>
      <c r="BI265">
        <f t="shared" si="266"/>
        <v>0</v>
      </c>
      <c r="BJ265">
        <f t="shared" si="267"/>
        <v>0</v>
      </c>
      <c r="BK265">
        <f t="shared" si="268"/>
        <v>0</v>
      </c>
      <c r="BL265">
        <f t="shared" si="269"/>
        <v>0</v>
      </c>
      <c r="BM265">
        <f t="shared" si="270"/>
        <v>0</v>
      </c>
      <c r="BN265">
        <f t="shared" si="271"/>
        <v>0</v>
      </c>
      <c r="BO265">
        <f t="shared" si="272"/>
        <v>0</v>
      </c>
      <c r="BP265">
        <f t="shared" si="273"/>
        <v>0</v>
      </c>
      <c r="BQ265">
        <f t="shared" si="274"/>
        <v>0</v>
      </c>
      <c r="BR265">
        <f t="shared" si="275"/>
        <v>0</v>
      </c>
      <c r="BS265">
        <f t="shared" si="276"/>
        <v>0</v>
      </c>
      <c r="BT265">
        <f t="shared" si="277"/>
        <v>0</v>
      </c>
      <c r="BU265" s="293">
        <f t="shared" si="278"/>
        <v>0</v>
      </c>
      <c r="BV265" s="294" t="str">
        <f>IF(BU265=0,"",
IF(SUM($BU$162:BU265)=1,BW265,
IF($BU$283&gt;SUM($BU$162:BU265),_xlfn.CONCAT(", ",BW265),
IF($BU$283=SUM($BU$162:BU265),_xlfn.CONCAT(" y ",BW265)))))</f>
        <v/>
      </c>
      <c r="BW265" s="31">
        <v>103</v>
      </c>
    </row>
    <row r="266" spans="1:75" ht="15" customHeight="1">
      <c r="A266" s="64"/>
      <c r="B266" s="11"/>
      <c r="C266" s="61" t="s">
        <v>5291</v>
      </c>
      <c r="D266" s="1065" t="str">
        <f>IF(CNGE_2025_M1_Secc5_Sub1!$D134="","",CNGE_2025_M1_Secc5_Sub1!$D134)</f>
        <v/>
      </c>
      <c r="E266" s="889"/>
      <c r="F266" s="889"/>
      <c r="G266" s="889"/>
      <c r="H266" s="889"/>
      <c r="I266" s="889"/>
      <c r="J266" s="890"/>
      <c r="K266" s="813"/>
      <c r="L266" s="813"/>
      <c r="M266" s="813"/>
      <c r="N266" s="813"/>
      <c r="O266" s="813"/>
      <c r="P266" s="813"/>
      <c r="Q266" s="813"/>
      <c r="R266" s="813"/>
      <c r="S266" s="813"/>
      <c r="T266" s="813"/>
      <c r="U266" s="813"/>
      <c r="V266" s="813"/>
      <c r="W266" s="813"/>
      <c r="X266" s="813"/>
      <c r="Y266" s="813"/>
      <c r="Z266" s="813"/>
      <c r="AA266" s="813"/>
      <c r="AB266" s="813"/>
      <c r="AC266" s="813"/>
      <c r="AD266" s="813"/>
      <c r="AG266">
        <f t="shared" si="238"/>
        <v>0</v>
      </c>
      <c r="AH266">
        <f t="shared" si="239"/>
        <v>0</v>
      </c>
      <c r="AI266">
        <f t="shared" si="240"/>
        <v>0</v>
      </c>
      <c r="AJ266">
        <f t="shared" si="241"/>
        <v>0</v>
      </c>
      <c r="AK266">
        <f t="shared" si="242"/>
        <v>0</v>
      </c>
      <c r="AL266">
        <f t="shared" si="243"/>
        <v>0</v>
      </c>
      <c r="AM266">
        <f t="shared" si="244"/>
        <v>0</v>
      </c>
      <c r="AN266">
        <f t="shared" si="245"/>
        <v>0</v>
      </c>
      <c r="AO266">
        <f t="shared" si="246"/>
        <v>0</v>
      </c>
      <c r="AP266">
        <f t="shared" si="247"/>
        <v>0</v>
      </c>
      <c r="AQ266">
        <f t="shared" si="248"/>
        <v>0</v>
      </c>
      <c r="AR266">
        <f t="shared" si="249"/>
        <v>0</v>
      </c>
      <c r="AS266">
        <f t="shared" si="250"/>
        <v>0</v>
      </c>
      <c r="AT266">
        <f t="shared" si="251"/>
        <v>0</v>
      </c>
      <c r="AU266">
        <f t="shared" si="252"/>
        <v>0</v>
      </c>
      <c r="AV266">
        <f t="shared" si="253"/>
        <v>0</v>
      </c>
      <c r="AW266">
        <f t="shared" si="254"/>
        <v>0</v>
      </c>
      <c r="AX266">
        <f t="shared" si="255"/>
        <v>0</v>
      </c>
      <c r="AY266">
        <f t="shared" si="256"/>
        <v>0</v>
      </c>
      <c r="AZ266">
        <f t="shared" si="257"/>
        <v>0</v>
      </c>
      <c r="BA266">
        <f t="shared" si="258"/>
        <v>0</v>
      </c>
      <c r="BB266">
        <f t="shared" si="259"/>
        <v>0</v>
      </c>
      <c r="BC266">
        <f t="shared" si="260"/>
        <v>0</v>
      </c>
      <c r="BD266">
        <f t="shared" si="261"/>
        <v>0</v>
      </c>
      <c r="BE266">
        <f t="shared" si="262"/>
        <v>0</v>
      </c>
      <c r="BF266">
        <f t="shared" si="263"/>
        <v>0</v>
      </c>
      <c r="BG266">
        <f t="shared" si="264"/>
        <v>0</v>
      </c>
      <c r="BH266">
        <f t="shared" si="265"/>
        <v>0</v>
      </c>
      <c r="BI266">
        <f t="shared" si="266"/>
        <v>0</v>
      </c>
      <c r="BJ266">
        <f t="shared" si="267"/>
        <v>0</v>
      </c>
      <c r="BK266">
        <f t="shared" si="268"/>
        <v>0</v>
      </c>
      <c r="BL266">
        <f t="shared" si="269"/>
        <v>0</v>
      </c>
      <c r="BM266">
        <f t="shared" si="270"/>
        <v>0</v>
      </c>
      <c r="BN266">
        <f t="shared" si="271"/>
        <v>0</v>
      </c>
      <c r="BO266">
        <f t="shared" si="272"/>
        <v>0</v>
      </c>
      <c r="BP266">
        <f t="shared" si="273"/>
        <v>0</v>
      </c>
      <c r="BQ266">
        <f t="shared" si="274"/>
        <v>0</v>
      </c>
      <c r="BR266">
        <f t="shared" si="275"/>
        <v>0</v>
      </c>
      <c r="BS266">
        <f t="shared" si="276"/>
        <v>0</v>
      </c>
      <c r="BT266">
        <f t="shared" si="277"/>
        <v>0</v>
      </c>
      <c r="BU266" s="293">
        <f t="shared" si="278"/>
        <v>0</v>
      </c>
      <c r="BV266" s="294" t="str">
        <f>IF(BU266=0,"",
IF(SUM($BU$162:BU266)=1,BW266,
IF($BU$283&gt;SUM($BU$162:BU266),_xlfn.CONCAT(", ",BW266),
IF($BU$283=SUM($BU$162:BU266),_xlfn.CONCAT(" y ",BW266)))))</f>
        <v/>
      </c>
      <c r="BW266" s="31">
        <v>104</v>
      </c>
    </row>
    <row r="267" spans="1:75" ht="15" customHeight="1">
      <c r="A267" s="64"/>
      <c r="B267" s="11"/>
      <c r="C267" s="61" t="s">
        <v>5293</v>
      </c>
      <c r="D267" s="1065" t="str">
        <f>IF(CNGE_2025_M1_Secc5_Sub1!$D135="","",CNGE_2025_M1_Secc5_Sub1!$D135)</f>
        <v/>
      </c>
      <c r="E267" s="889"/>
      <c r="F267" s="889"/>
      <c r="G267" s="889"/>
      <c r="H267" s="889"/>
      <c r="I267" s="889"/>
      <c r="J267" s="890"/>
      <c r="K267" s="813"/>
      <c r="L267" s="813"/>
      <c r="M267" s="813"/>
      <c r="N267" s="813"/>
      <c r="O267" s="813"/>
      <c r="P267" s="813"/>
      <c r="Q267" s="813"/>
      <c r="R267" s="813"/>
      <c r="S267" s="813"/>
      <c r="T267" s="813"/>
      <c r="U267" s="813"/>
      <c r="V267" s="813"/>
      <c r="W267" s="813"/>
      <c r="X267" s="813"/>
      <c r="Y267" s="813"/>
      <c r="Z267" s="813"/>
      <c r="AA267" s="813"/>
      <c r="AB267" s="813"/>
      <c r="AC267" s="813"/>
      <c r="AD267" s="813"/>
      <c r="AG267">
        <f t="shared" si="238"/>
        <v>0</v>
      </c>
      <c r="AH267">
        <f t="shared" si="239"/>
        <v>0</v>
      </c>
      <c r="AI267">
        <f t="shared" si="240"/>
        <v>0</v>
      </c>
      <c r="AJ267">
        <f t="shared" si="241"/>
        <v>0</v>
      </c>
      <c r="AK267">
        <f t="shared" si="242"/>
        <v>0</v>
      </c>
      <c r="AL267">
        <f t="shared" si="243"/>
        <v>0</v>
      </c>
      <c r="AM267">
        <f t="shared" si="244"/>
        <v>0</v>
      </c>
      <c r="AN267">
        <f t="shared" si="245"/>
        <v>0</v>
      </c>
      <c r="AO267">
        <f t="shared" si="246"/>
        <v>0</v>
      </c>
      <c r="AP267">
        <f t="shared" si="247"/>
        <v>0</v>
      </c>
      <c r="AQ267">
        <f t="shared" si="248"/>
        <v>0</v>
      </c>
      <c r="AR267">
        <f t="shared" si="249"/>
        <v>0</v>
      </c>
      <c r="AS267">
        <f t="shared" si="250"/>
        <v>0</v>
      </c>
      <c r="AT267">
        <f t="shared" si="251"/>
        <v>0</v>
      </c>
      <c r="AU267">
        <f t="shared" si="252"/>
        <v>0</v>
      </c>
      <c r="AV267">
        <f t="shared" si="253"/>
        <v>0</v>
      </c>
      <c r="AW267">
        <f t="shared" si="254"/>
        <v>0</v>
      </c>
      <c r="AX267">
        <f t="shared" si="255"/>
        <v>0</v>
      </c>
      <c r="AY267">
        <f t="shared" si="256"/>
        <v>0</v>
      </c>
      <c r="AZ267">
        <f t="shared" si="257"/>
        <v>0</v>
      </c>
      <c r="BA267">
        <f t="shared" si="258"/>
        <v>0</v>
      </c>
      <c r="BB267">
        <f t="shared" si="259"/>
        <v>0</v>
      </c>
      <c r="BC267">
        <f t="shared" si="260"/>
        <v>0</v>
      </c>
      <c r="BD267">
        <f t="shared" si="261"/>
        <v>0</v>
      </c>
      <c r="BE267">
        <f t="shared" si="262"/>
        <v>0</v>
      </c>
      <c r="BF267">
        <f t="shared" si="263"/>
        <v>0</v>
      </c>
      <c r="BG267">
        <f t="shared" si="264"/>
        <v>0</v>
      </c>
      <c r="BH267">
        <f t="shared" si="265"/>
        <v>0</v>
      </c>
      <c r="BI267">
        <f t="shared" si="266"/>
        <v>0</v>
      </c>
      <c r="BJ267">
        <f t="shared" si="267"/>
        <v>0</v>
      </c>
      <c r="BK267">
        <f t="shared" si="268"/>
        <v>0</v>
      </c>
      <c r="BL267">
        <f t="shared" si="269"/>
        <v>0</v>
      </c>
      <c r="BM267">
        <f t="shared" si="270"/>
        <v>0</v>
      </c>
      <c r="BN267">
        <f t="shared" si="271"/>
        <v>0</v>
      </c>
      <c r="BO267">
        <f t="shared" si="272"/>
        <v>0</v>
      </c>
      <c r="BP267">
        <f t="shared" si="273"/>
        <v>0</v>
      </c>
      <c r="BQ267">
        <f t="shared" si="274"/>
        <v>0</v>
      </c>
      <c r="BR267">
        <f t="shared" si="275"/>
        <v>0</v>
      </c>
      <c r="BS267">
        <f t="shared" si="276"/>
        <v>0</v>
      </c>
      <c r="BT267">
        <f t="shared" si="277"/>
        <v>0</v>
      </c>
      <c r="BU267" s="293">
        <f t="shared" si="278"/>
        <v>0</v>
      </c>
      <c r="BV267" s="294" t="str">
        <f>IF(BU267=0,"",
IF(SUM($BU$162:BU267)=1,BW267,
IF($BU$283&gt;SUM($BU$162:BU267),_xlfn.CONCAT(", ",BW267),
IF($BU$283=SUM($BU$162:BU267),_xlfn.CONCAT(" y ",BW267)))))</f>
        <v/>
      </c>
      <c r="BW267" s="31">
        <v>105</v>
      </c>
    </row>
    <row r="268" spans="1:75" ht="15" customHeight="1">
      <c r="A268" s="64"/>
      <c r="B268" s="11"/>
      <c r="C268" s="61" t="s">
        <v>5295</v>
      </c>
      <c r="D268" s="1065" t="str">
        <f>IF(CNGE_2025_M1_Secc5_Sub1!$D136="","",CNGE_2025_M1_Secc5_Sub1!$D136)</f>
        <v/>
      </c>
      <c r="E268" s="889"/>
      <c r="F268" s="889"/>
      <c r="G268" s="889"/>
      <c r="H268" s="889"/>
      <c r="I268" s="889"/>
      <c r="J268" s="890"/>
      <c r="K268" s="813"/>
      <c r="L268" s="813"/>
      <c r="M268" s="813"/>
      <c r="N268" s="813"/>
      <c r="O268" s="813"/>
      <c r="P268" s="813"/>
      <c r="Q268" s="813"/>
      <c r="R268" s="813"/>
      <c r="S268" s="813"/>
      <c r="T268" s="813"/>
      <c r="U268" s="813"/>
      <c r="V268" s="813"/>
      <c r="W268" s="813"/>
      <c r="X268" s="813"/>
      <c r="Y268" s="813"/>
      <c r="Z268" s="813"/>
      <c r="AA268" s="813"/>
      <c r="AB268" s="813"/>
      <c r="AC268" s="813"/>
      <c r="AD268" s="813"/>
      <c r="AG268">
        <f t="shared" si="238"/>
        <v>0</v>
      </c>
      <c r="AH268">
        <f t="shared" si="239"/>
        <v>0</v>
      </c>
      <c r="AI268">
        <f t="shared" si="240"/>
        <v>0</v>
      </c>
      <c r="AJ268">
        <f t="shared" si="241"/>
        <v>0</v>
      </c>
      <c r="AK268">
        <f t="shared" si="242"/>
        <v>0</v>
      </c>
      <c r="AL268">
        <f t="shared" si="243"/>
        <v>0</v>
      </c>
      <c r="AM268">
        <f t="shared" si="244"/>
        <v>0</v>
      </c>
      <c r="AN268">
        <f t="shared" si="245"/>
        <v>0</v>
      </c>
      <c r="AO268">
        <f t="shared" si="246"/>
        <v>0</v>
      </c>
      <c r="AP268">
        <f t="shared" si="247"/>
        <v>0</v>
      </c>
      <c r="AQ268">
        <f t="shared" si="248"/>
        <v>0</v>
      </c>
      <c r="AR268">
        <f t="shared" si="249"/>
        <v>0</v>
      </c>
      <c r="AS268">
        <f t="shared" si="250"/>
        <v>0</v>
      </c>
      <c r="AT268">
        <f t="shared" si="251"/>
        <v>0</v>
      </c>
      <c r="AU268">
        <f t="shared" si="252"/>
        <v>0</v>
      </c>
      <c r="AV268">
        <f t="shared" si="253"/>
        <v>0</v>
      </c>
      <c r="AW268">
        <f t="shared" si="254"/>
        <v>0</v>
      </c>
      <c r="AX268">
        <f t="shared" si="255"/>
        <v>0</v>
      </c>
      <c r="AY268">
        <f t="shared" si="256"/>
        <v>0</v>
      </c>
      <c r="AZ268">
        <f t="shared" si="257"/>
        <v>0</v>
      </c>
      <c r="BA268">
        <f t="shared" si="258"/>
        <v>0</v>
      </c>
      <c r="BB268">
        <f t="shared" si="259"/>
        <v>0</v>
      </c>
      <c r="BC268">
        <f t="shared" si="260"/>
        <v>0</v>
      </c>
      <c r="BD268">
        <f t="shared" si="261"/>
        <v>0</v>
      </c>
      <c r="BE268">
        <f t="shared" si="262"/>
        <v>0</v>
      </c>
      <c r="BF268">
        <f t="shared" si="263"/>
        <v>0</v>
      </c>
      <c r="BG268">
        <f t="shared" si="264"/>
        <v>0</v>
      </c>
      <c r="BH268">
        <f t="shared" si="265"/>
        <v>0</v>
      </c>
      <c r="BI268">
        <f t="shared" si="266"/>
        <v>0</v>
      </c>
      <c r="BJ268">
        <f t="shared" si="267"/>
        <v>0</v>
      </c>
      <c r="BK268">
        <f t="shared" si="268"/>
        <v>0</v>
      </c>
      <c r="BL268">
        <f t="shared" si="269"/>
        <v>0</v>
      </c>
      <c r="BM268">
        <f t="shared" si="270"/>
        <v>0</v>
      </c>
      <c r="BN268">
        <f t="shared" si="271"/>
        <v>0</v>
      </c>
      <c r="BO268">
        <f t="shared" si="272"/>
        <v>0</v>
      </c>
      <c r="BP268">
        <f t="shared" si="273"/>
        <v>0</v>
      </c>
      <c r="BQ268">
        <f t="shared" si="274"/>
        <v>0</v>
      </c>
      <c r="BR268">
        <f t="shared" si="275"/>
        <v>0</v>
      </c>
      <c r="BS268">
        <f t="shared" si="276"/>
        <v>0</v>
      </c>
      <c r="BT268">
        <f t="shared" si="277"/>
        <v>0</v>
      </c>
      <c r="BU268" s="293">
        <f t="shared" si="278"/>
        <v>0</v>
      </c>
      <c r="BV268" s="294" t="str">
        <f>IF(BU268=0,"",
IF(SUM($BU$162:BU268)=1,BW268,
IF($BU$283&gt;SUM($BU$162:BU268),_xlfn.CONCAT(", ",BW268),
IF($BU$283=SUM($BU$162:BU268),_xlfn.CONCAT(" y ",BW268)))))</f>
        <v/>
      </c>
      <c r="BW268" s="31">
        <v>106</v>
      </c>
    </row>
    <row r="269" spans="1:75" ht="15" customHeight="1">
      <c r="A269" s="64"/>
      <c r="B269" s="11"/>
      <c r="C269" s="61" t="s">
        <v>5297</v>
      </c>
      <c r="D269" s="1065" t="str">
        <f>IF(CNGE_2025_M1_Secc5_Sub1!$D137="","",CNGE_2025_M1_Secc5_Sub1!$D137)</f>
        <v/>
      </c>
      <c r="E269" s="889"/>
      <c r="F269" s="889"/>
      <c r="G269" s="889"/>
      <c r="H269" s="889"/>
      <c r="I269" s="889"/>
      <c r="J269" s="890"/>
      <c r="K269" s="813"/>
      <c r="L269" s="813"/>
      <c r="M269" s="813"/>
      <c r="N269" s="813"/>
      <c r="O269" s="813"/>
      <c r="P269" s="813"/>
      <c r="Q269" s="813"/>
      <c r="R269" s="813"/>
      <c r="S269" s="813"/>
      <c r="T269" s="813"/>
      <c r="U269" s="813"/>
      <c r="V269" s="813"/>
      <c r="W269" s="813"/>
      <c r="X269" s="813"/>
      <c r="Y269" s="813"/>
      <c r="Z269" s="813"/>
      <c r="AA269" s="813"/>
      <c r="AB269" s="813"/>
      <c r="AC269" s="813"/>
      <c r="AD269" s="813"/>
      <c r="AG269">
        <f t="shared" si="238"/>
        <v>0</v>
      </c>
      <c r="AH269">
        <f t="shared" si="239"/>
        <v>0</v>
      </c>
      <c r="AI269">
        <f t="shared" si="240"/>
        <v>0</v>
      </c>
      <c r="AJ269">
        <f t="shared" si="241"/>
        <v>0</v>
      </c>
      <c r="AK269">
        <f t="shared" si="242"/>
        <v>0</v>
      </c>
      <c r="AL269">
        <f t="shared" si="243"/>
        <v>0</v>
      </c>
      <c r="AM269">
        <f t="shared" si="244"/>
        <v>0</v>
      </c>
      <c r="AN269">
        <f t="shared" si="245"/>
        <v>0</v>
      </c>
      <c r="AO269">
        <f t="shared" si="246"/>
        <v>0</v>
      </c>
      <c r="AP269">
        <f t="shared" si="247"/>
        <v>0</v>
      </c>
      <c r="AQ269">
        <f t="shared" si="248"/>
        <v>0</v>
      </c>
      <c r="AR269">
        <f t="shared" si="249"/>
        <v>0</v>
      </c>
      <c r="AS269">
        <f t="shared" si="250"/>
        <v>0</v>
      </c>
      <c r="AT269">
        <f t="shared" si="251"/>
        <v>0</v>
      </c>
      <c r="AU269">
        <f t="shared" si="252"/>
        <v>0</v>
      </c>
      <c r="AV269">
        <f t="shared" si="253"/>
        <v>0</v>
      </c>
      <c r="AW269">
        <f t="shared" si="254"/>
        <v>0</v>
      </c>
      <c r="AX269">
        <f t="shared" si="255"/>
        <v>0</v>
      </c>
      <c r="AY269">
        <f t="shared" si="256"/>
        <v>0</v>
      </c>
      <c r="AZ269">
        <f t="shared" si="257"/>
        <v>0</v>
      </c>
      <c r="BA269">
        <f t="shared" si="258"/>
        <v>0</v>
      </c>
      <c r="BB269">
        <f t="shared" si="259"/>
        <v>0</v>
      </c>
      <c r="BC269">
        <f t="shared" si="260"/>
        <v>0</v>
      </c>
      <c r="BD269">
        <f t="shared" si="261"/>
        <v>0</v>
      </c>
      <c r="BE269">
        <f t="shared" si="262"/>
        <v>0</v>
      </c>
      <c r="BF269">
        <f t="shared" si="263"/>
        <v>0</v>
      </c>
      <c r="BG269">
        <f t="shared" si="264"/>
        <v>0</v>
      </c>
      <c r="BH269">
        <f t="shared" si="265"/>
        <v>0</v>
      </c>
      <c r="BI269">
        <f t="shared" si="266"/>
        <v>0</v>
      </c>
      <c r="BJ269">
        <f t="shared" si="267"/>
        <v>0</v>
      </c>
      <c r="BK269">
        <f t="shared" si="268"/>
        <v>0</v>
      </c>
      <c r="BL269">
        <f t="shared" si="269"/>
        <v>0</v>
      </c>
      <c r="BM269">
        <f t="shared" si="270"/>
        <v>0</v>
      </c>
      <c r="BN269">
        <f t="shared" si="271"/>
        <v>0</v>
      </c>
      <c r="BO269">
        <f t="shared" si="272"/>
        <v>0</v>
      </c>
      <c r="BP269">
        <f t="shared" si="273"/>
        <v>0</v>
      </c>
      <c r="BQ269">
        <f t="shared" si="274"/>
        <v>0</v>
      </c>
      <c r="BR269">
        <f t="shared" si="275"/>
        <v>0</v>
      </c>
      <c r="BS269">
        <f t="shared" si="276"/>
        <v>0</v>
      </c>
      <c r="BT269">
        <f t="shared" si="277"/>
        <v>0</v>
      </c>
      <c r="BU269" s="293">
        <f t="shared" si="278"/>
        <v>0</v>
      </c>
      <c r="BV269" s="294" t="str">
        <f>IF(BU269=0,"",
IF(SUM($BU$162:BU269)=1,BW269,
IF($BU$283&gt;SUM($BU$162:BU269),_xlfn.CONCAT(", ",BW269),
IF($BU$283=SUM($BU$162:BU269),_xlfn.CONCAT(" y ",BW269)))))</f>
        <v/>
      </c>
      <c r="BW269" s="31">
        <v>107</v>
      </c>
    </row>
    <row r="270" spans="1:75" ht="15" customHeight="1">
      <c r="A270" s="64"/>
      <c r="B270" s="11"/>
      <c r="C270" s="61" t="s">
        <v>5299</v>
      </c>
      <c r="D270" s="1065" t="str">
        <f>IF(CNGE_2025_M1_Secc5_Sub1!$D138="","",CNGE_2025_M1_Secc5_Sub1!$D138)</f>
        <v/>
      </c>
      <c r="E270" s="889"/>
      <c r="F270" s="889"/>
      <c r="G270" s="889"/>
      <c r="H270" s="889"/>
      <c r="I270" s="889"/>
      <c r="J270" s="890"/>
      <c r="K270" s="813"/>
      <c r="L270" s="813"/>
      <c r="M270" s="813"/>
      <c r="N270" s="813"/>
      <c r="O270" s="813"/>
      <c r="P270" s="813"/>
      <c r="Q270" s="813"/>
      <c r="R270" s="813"/>
      <c r="S270" s="813"/>
      <c r="T270" s="813"/>
      <c r="U270" s="813"/>
      <c r="V270" s="813"/>
      <c r="W270" s="813"/>
      <c r="X270" s="813"/>
      <c r="Y270" s="813"/>
      <c r="Z270" s="813"/>
      <c r="AA270" s="813"/>
      <c r="AB270" s="813"/>
      <c r="AC270" s="813"/>
      <c r="AD270" s="813"/>
      <c r="AG270">
        <f t="shared" si="238"/>
        <v>0</v>
      </c>
      <c r="AH270">
        <f t="shared" si="239"/>
        <v>0</v>
      </c>
      <c r="AI270">
        <f t="shared" si="240"/>
        <v>0</v>
      </c>
      <c r="AJ270">
        <f t="shared" si="241"/>
        <v>0</v>
      </c>
      <c r="AK270">
        <f t="shared" si="242"/>
        <v>0</v>
      </c>
      <c r="AL270">
        <f t="shared" si="243"/>
        <v>0</v>
      </c>
      <c r="AM270">
        <f t="shared" si="244"/>
        <v>0</v>
      </c>
      <c r="AN270">
        <f t="shared" si="245"/>
        <v>0</v>
      </c>
      <c r="AO270">
        <f t="shared" si="246"/>
        <v>0</v>
      </c>
      <c r="AP270">
        <f t="shared" si="247"/>
        <v>0</v>
      </c>
      <c r="AQ270">
        <f t="shared" si="248"/>
        <v>0</v>
      </c>
      <c r="AR270">
        <f t="shared" si="249"/>
        <v>0</v>
      </c>
      <c r="AS270">
        <f t="shared" si="250"/>
        <v>0</v>
      </c>
      <c r="AT270">
        <f t="shared" si="251"/>
        <v>0</v>
      </c>
      <c r="AU270">
        <f t="shared" si="252"/>
        <v>0</v>
      </c>
      <c r="AV270">
        <f t="shared" si="253"/>
        <v>0</v>
      </c>
      <c r="AW270">
        <f t="shared" si="254"/>
        <v>0</v>
      </c>
      <c r="AX270">
        <f t="shared" si="255"/>
        <v>0</v>
      </c>
      <c r="AY270">
        <f t="shared" si="256"/>
        <v>0</v>
      </c>
      <c r="AZ270">
        <f t="shared" si="257"/>
        <v>0</v>
      </c>
      <c r="BA270">
        <f t="shared" si="258"/>
        <v>0</v>
      </c>
      <c r="BB270">
        <f t="shared" si="259"/>
        <v>0</v>
      </c>
      <c r="BC270">
        <f t="shared" si="260"/>
        <v>0</v>
      </c>
      <c r="BD270">
        <f t="shared" si="261"/>
        <v>0</v>
      </c>
      <c r="BE270">
        <f t="shared" si="262"/>
        <v>0</v>
      </c>
      <c r="BF270">
        <f t="shared" si="263"/>
        <v>0</v>
      </c>
      <c r="BG270">
        <f t="shared" si="264"/>
        <v>0</v>
      </c>
      <c r="BH270">
        <f t="shared" si="265"/>
        <v>0</v>
      </c>
      <c r="BI270">
        <f t="shared" si="266"/>
        <v>0</v>
      </c>
      <c r="BJ270">
        <f t="shared" si="267"/>
        <v>0</v>
      </c>
      <c r="BK270">
        <f t="shared" si="268"/>
        <v>0</v>
      </c>
      <c r="BL270">
        <f t="shared" si="269"/>
        <v>0</v>
      </c>
      <c r="BM270">
        <f t="shared" si="270"/>
        <v>0</v>
      </c>
      <c r="BN270">
        <f t="shared" si="271"/>
        <v>0</v>
      </c>
      <c r="BO270">
        <f t="shared" si="272"/>
        <v>0</v>
      </c>
      <c r="BP270">
        <f t="shared" si="273"/>
        <v>0</v>
      </c>
      <c r="BQ270">
        <f t="shared" si="274"/>
        <v>0</v>
      </c>
      <c r="BR270">
        <f t="shared" si="275"/>
        <v>0</v>
      </c>
      <c r="BS270">
        <f t="shared" si="276"/>
        <v>0</v>
      </c>
      <c r="BT270">
        <f t="shared" si="277"/>
        <v>0</v>
      </c>
      <c r="BU270" s="293">
        <f t="shared" si="278"/>
        <v>0</v>
      </c>
      <c r="BV270" s="294" t="str">
        <f>IF(BU270=0,"",
IF(SUM($BU$162:BU270)=1,BW270,
IF($BU$283&gt;SUM($BU$162:BU270),_xlfn.CONCAT(", ",BW270),
IF($BU$283=SUM($BU$162:BU270),_xlfn.CONCAT(" y ",BW270)))))</f>
        <v/>
      </c>
      <c r="BW270" s="31">
        <v>108</v>
      </c>
    </row>
    <row r="271" spans="1:75" ht="15" customHeight="1">
      <c r="A271" s="64"/>
      <c r="B271" s="11"/>
      <c r="C271" s="61" t="s">
        <v>5301</v>
      </c>
      <c r="D271" s="1065" t="str">
        <f>IF(CNGE_2025_M1_Secc5_Sub1!$D139="","",CNGE_2025_M1_Secc5_Sub1!$D139)</f>
        <v/>
      </c>
      <c r="E271" s="889"/>
      <c r="F271" s="889"/>
      <c r="G271" s="889"/>
      <c r="H271" s="889"/>
      <c r="I271" s="889"/>
      <c r="J271" s="890"/>
      <c r="K271" s="813"/>
      <c r="L271" s="813"/>
      <c r="M271" s="813"/>
      <c r="N271" s="813"/>
      <c r="O271" s="813"/>
      <c r="P271" s="813"/>
      <c r="Q271" s="813"/>
      <c r="R271" s="813"/>
      <c r="S271" s="813"/>
      <c r="T271" s="813"/>
      <c r="U271" s="813"/>
      <c r="V271" s="813"/>
      <c r="W271" s="813"/>
      <c r="X271" s="813"/>
      <c r="Y271" s="813"/>
      <c r="Z271" s="813"/>
      <c r="AA271" s="813"/>
      <c r="AB271" s="813"/>
      <c r="AC271" s="813"/>
      <c r="AD271" s="813"/>
      <c r="AG271">
        <f t="shared" si="238"/>
        <v>0</v>
      </c>
      <c r="AH271">
        <f t="shared" si="239"/>
        <v>0</v>
      </c>
      <c r="AI271">
        <f t="shared" si="240"/>
        <v>0</v>
      </c>
      <c r="AJ271">
        <f t="shared" si="241"/>
        <v>0</v>
      </c>
      <c r="AK271">
        <f t="shared" si="242"/>
        <v>0</v>
      </c>
      <c r="AL271">
        <f t="shared" si="243"/>
        <v>0</v>
      </c>
      <c r="AM271">
        <f t="shared" si="244"/>
        <v>0</v>
      </c>
      <c r="AN271">
        <f t="shared" si="245"/>
        <v>0</v>
      </c>
      <c r="AO271">
        <f t="shared" si="246"/>
        <v>0</v>
      </c>
      <c r="AP271">
        <f t="shared" si="247"/>
        <v>0</v>
      </c>
      <c r="AQ271">
        <f t="shared" si="248"/>
        <v>0</v>
      </c>
      <c r="AR271">
        <f t="shared" si="249"/>
        <v>0</v>
      </c>
      <c r="AS271">
        <f t="shared" si="250"/>
        <v>0</v>
      </c>
      <c r="AT271">
        <f t="shared" si="251"/>
        <v>0</v>
      </c>
      <c r="AU271">
        <f t="shared" si="252"/>
        <v>0</v>
      </c>
      <c r="AV271">
        <f t="shared" si="253"/>
        <v>0</v>
      </c>
      <c r="AW271">
        <f t="shared" si="254"/>
        <v>0</v>
      </c>
      <c r="AX271">
        <f t="shared" si="255"/>
        <v>0</v>
      </c>
      <c r="AY271">
        <f t="shared" si="256"/>
        <v>0</v>
      </c>
      <c r="AZ271">
        <f t="shared" si="257"/>
        <v>0</v>
      </c>
      <c r="BA271">
        <f t="shared" si="258"/>
        <v>0</v>
      </c>
      <c r="BB271">
        <f t="shared" si="259"/>
        <v>0</v>
      </c>
      <c r="BC271">
        <f t="shared" si="260"/>
        <v>0</v>
      </c>
      <c r="BD271">
        <f t="shared" si="261"/>
        <v>0</v>
      </c>
      <c r="BE271">
        <f t="shared" si="262"/>
        <v>0</v>
      </c>
      <c r="BF271">
        <f t="shared" si="263"/>
        <v>0</v>
      </c>
      <c r="BG271">
        <f t="shared" si="264"/>
        <v>0</v>
      </c>
      <c r="BH271">
        <f t="shared" si="265"/>
        <v>0</v>
      </c>
      <c r="BI271">
        <f t="shared" si="266"/>
        <v>0</v>
      </c>
      <c r="BJ271">
        <f t="shared" si="267"/>
        <v>0</v>
      </c>
      <c r="BK271">
        <f t="shared" si="268"/>
        <v>0</v>
      </c>
      <c r="BL271">
        <f t="shared" si="269"/>
        <v>0</v>
      </c>
      <c r="BM271">
        <f t="shared" si="270"/>
        <v>0</v>
      </c>
      <c r="BN271">
        <f t="shared" si="271"/>
        <v>0</v>
      </c>
      <c r="BO271">
        <f t="shared" si="272"/>
        <v>0</v>
      </c>
      <c r="BP271">
        <f t="shared" si="273"/>
        <v>0</v>
      </c>
      <c r="BQ271">
        <f t="shared" si="274"/>
        <v>0</v>
      </c>
      <c r="BR271">
        <f t="shared" si="275"/>
        <v>0</v>
      </c>
      <c r="BS271">
        <f t="shared" si="276"/>
        <v>0</v>
      </c>
      <c r="BT271">
        <f t="shared" si="277"/>
        <v>0</v>
      </c>
      <c r="BU271" s="293">
        <f t="shared" si="278"/>
        <v>0</v>
      </c>
      <c r="BV271" s="294" t="str">
        <f>IF(BU271=0,"",
IF(SUM($BU$162:BU271)=1,BW271,
IF($BU$283&gt;SUM($BU$162:BU271),_xlfn.CONCAT(", ",BW271),
IF($BU$283=SUM($BU$162:BU271),_xlfn.CONCAT(" y ",BW271)))))</f>
        <v/>
      </c>
      <c r="BW271" s="31">
        <v>109</v>
      </c>
    </row>
    <row r="272" spans="1:75" ht="15" customHeight="1">
      <c r="A272" s="64"/>
      <c r="B272" s="11"/>
      <c r="C272" s="61" t="s">
        <v>5303</v>
      </c>
      <c r="D272" s="1065" t="str">
        <f>IF(CNGE_2025_M1_Secc5_Sub1!$D140="","",CNGE_2025_M1_Secc5_Sub1!$D140)</f>
        <v/>
      </c>
      <c r="E272" s="889"/>
      <c r="F272" s="889"/>
      <c r="G272" s="889"/>
      <c r="H272" s="889"/>
      <c r="I272" s="889"/>
      <c r="J272" s="890"/>
      <c r="K272" s="813"/>
      <c r="L272" s="813"/>
      <c r="M272" s="813"/>
      <c r="N272" s="813"/>
      <c r="O272" s="813"/>
      <c r="P272" s="813"/>
      <c r="Q272" s="813"/>
      <c r="R272" s="813"/>
      <c r="S272" s="813"/>
      <c r="T272" s="813"/>
      <c r="U272" s="813"/>
      <c r="V272" s="813"/>
      <c r="W272" s="813"/>
      <c r="X272" s="813"/>
      <c r="Y272" s="813"/>
      <c r="Z272" s="813"/>
      <c r="AA272" s="813"/>
      <c r="AB272" s="813"/>
      <c r="AC272" s="813"/>
      <c r="AD272" s="813"/>
      <c r="AG272">
        <f t="shared" si="238"/>
        <v>0</v>
      </c>
      <c r="AH272">
        <f t="shared" si="239"/>
        <v>0</v>
      </c>
      <c r="AI272">
        <f t="shared" si="240"/>
        <v>0</v>
      </c>
      <c r="AJ272">
        <f t="shared" si="241"/>
        <v>0</v>
      </c>
      <c r="AK272">
        <f t="shared" si="242"/>
        <v>0</v>
      </c>
      <c r="AL272">
        <f t="shared" si="243"/>
        <v>0</v>
      </c>
      <c r="AM272">
        <f t="shared" si="244"/>
        <v>0</v>
      </c>
      <c r="AN272">
        <f t="shared" si="245"/>
        <v>0</v>
      </c>
      <c r="AO272">
        <f t="shared" si="246"/>
        <v>0</v>
      </c>
      <c r="AP272">
        <f t="shared" si="247"/>
        <v>0</v>
      </c>
      <c r="AQ272">
        <f t="shared" si="248"/>
        <v>0</v>
      </c>
      <c r="AR272">
        <f t="shared" si="249"/>
        <v>0</v>
      </c>
      <c r="AS272">
        <f t="shared" si="250"/>
        <v>0</v>
      </c>
      <c r="AT272">
        <f t="shared" si="251"/>
        <v>0</v>
      </c>
      <c r="AU272">
        <f t="shared" si="252"/>
        <v>0</v>
      </c>
      <c r="AV272">
        <f t="shared" si="253"/>
        <v>0</v>
      </c>
      <c r="AW272">
        <f t="shared" si="254"/>
        <v>0</v>
      </c>
      <c r="AX272">
        <f t="shared" si="255"/>
        <v>0</v>
      </c>
      <c r="AY272">
        <f t="shared" si="256"/>
        <v>0</v>
      </c>
      <c r="AZ272">
        <f t="shared" si="257"/>
        <v>0</v>
      </c>
      <c r="BA272">
        <f t="shared" si="258"/>
        <v>0</v>
      </c>
      <c r="BB272">
        <f t="shared" si="259"/>
        <v>0</v>
      </c>
      <c r="BC272">
        <f t="shared" si="260"/>
        <v>0</v>
      </c>
      <c r="BD272">
        <f t="shared" si="261"/>
        <v>0</v>
      </c>
      <c r="BE272">
        <f t="shared" si="262"/>
        <v>0</v>
      </c>
      <c r="BF272">
        <f t="shared" si="263"/>
        <v>0</v>
      </c>
      <c r="BG272">
        <f t="shared" si="264"/>
        <v>0</v>
      </c>
      <c r="BH272">
        <f t="shared" si="265"/>
        <v>0</v>
      </c>
      <c r="BI272">
        <f t="shared" si="266"/>
        <v>0</v>
      </c>
      <c r="BJ272">
        <f t="shared" si="267"/>
        <v>0</v>
      </c>
      <c r="BK272">
        <f t="shared" si="268"/>
        <v>0</v>
      </c>
      <c r="BL272">
        <f t="shared" si="269"/>
        <v>0</v>
      </c>
      <c r="BM272">
        <f t="shared" si="270"/>
        <v>0</v>
      </c>
      <c r="BN272">
        <f t="shared" si="271"/>
        <v>0</v>
      </c>
      <c r="BO272">
        <f t="shared" si="272"/>
        <v>0</v>
      </c>
      <c r="BP272">
        <f t="shared" si="273"/>
        <v>0</v>
      </c>
      <c r="BQ272">
        <f t="shared" si="274"/>
        <v>0</v>
      </c>
      <c r="BR272">
        <f t="shared" si="275"/>
        <v>0</v>
      </c>
      <c r="BS272">
        <f t="shared" si="276"/>
        <v>0</v>
      </c>
      <c r="BT272">
        <f t="shared" si="277"/>
        <v>0</v>
      </c>
      <c r="BU272" s="293">
        <f t="shared" si="278"/>
        <v>0</v>
      </c>
      <c r="BV272" s="294" t="str">
        <f>IF(BU272=0,"",
IF(SUM($BU$162:BU272)=1,BW272,
IF($BU$283&gt;SUM($BU$162:BU272),_xlfn.CONCAT(", ",BW272),
IF($BU$283=SUM($BU$162:BU272),_xlfn.CONCAT(" y ",BW272)))))</f>
        <v/>
      </c>
      <c r="BW272" s="31">
        <v>110</v>
      </c>
    </row>
    <row r="273" spans="1:75" ht="15" customHeight="1">
      <c r="A273" s="64"/>
      <c r="B273" s="11"/>
      <c r="C273" s="61" t="s">
        <v>5305</v>
      </c>
      <c r="D273" s="1065" t="str">
        <f>IF(CNGE_2025_M1_Secc5_Sub1!$D141="","",CNGE_2025_M1_Secc5_Sub1!$D141)</f>
        <v/>
      </c>
      <c r="E273" s="889"/>
      <c r="F273" s="889"/>
      <c r="G273" s="889"/>
      <c r="H273" s="889"/>
      <c r="I273" s="889"/>
      <c r="J273" s="890"/>
      <c r="K273" s="813"/>
      <c r="L273" s="813"/>
      <c r="M273" s="813"/>
      <c r="N273" s="813"/>
      <c r="O273" s="813"/>
      <c r="P273" s="813"/>
      <c r="Q273" s="813"/>
      <c r="R273" s="813"/>
      <c r="S273" s="813"/>
      <c r="T273" s="813"/>
      <c r="U273" s="813"/>
      <c r="V273" s="813"/>
      <c r="W273" s="813"/>
      <c r="X273" s="813"/>
      <c r="Y273" s="813"/>
      <c r="Z273" s="813"/>
      <c r="AA273" s="813"/>
      <c r="AB273" s="813"/>
      <c r="AC273" s="813"/>
      <c r="AD273" s="813"/>
      <c r="AG273">
        <f t="shared" si="238"/>
        <v>0</v>
      </c>
      <c r="AH273">
        <f t="shared" si="239"/>
        <v>0</v>
      </c>
      <c r="AI273">
        <f t="shared" si="240"/>
        <v>0</v>
      </c>
      <c r="AJ273">
        <f t="shared" si="241"/>
        <v>0</v>
      </c>
      <c r="AK273">
        <f t="shared" si="242"/>
        <v>0</v>
      </c>
      <c r="AL273">
        <f t="shared" si="243"/>
        <v>0</v>
      </c>
      <c r="AM273">
        <f t="shared" si="244"/>
        <v>0</v>
      </c>
      <c r="AN273">
        <f t="shared" si="245"/>
        <v>0</v>
      </c>
      <c r="AO273">
        <f t="shared" si="246"/>
        <v>0</v>
      </c>
      <c r="AP273">
        <f t="shared" si="247"/>
        <v>0</v>
      </c>
      <c r="AQ273">
        <f t="shared" si="248"/>
        <v>0</v>
      </c>
      <c r="AR273">
        <f t="shared" si="249"/>
        <v>0</v>
      </c>
      <c r="AS273">
        <f t="shared" si="250"/>
        <v>0</v>
      </c>
      <c r="AT273">
        <f t="shared" si="251"/>
        <v>0</v>
      </c>
      <c r="AU273">
        <f t="shared" si="252"/>
        <v>0</v>
      </c>
      <c r="AV273">
        <f t="shared" si="253"/>
        <v>0</v>
      </c>
      <c r="AW273">
        <f t="shared" si="254"/>
        <v>0</v>
      </c>
      <c r="AX273">
        <f t="shared" si="255"/>
        <v>0</v>
      </c>
      <c r="AY273">
        <f t="shared" si="256"/>
        <v>0</v>
      </c>
      <c r="AZ273">
        <f t="shared" si="257"/>
        <v>0</v>
      </c>
      <c r="BA273">
        <f t="shared" si="258"/>
        <v>0</v>
      </c>
      <c r="BB273">
        <f t="shared" si="259"/>
        <v>0</v>
      </c>
      <c r="BC273">
        <f t="shared" si="260"/>
        <v>0</v>
      </c>
      <c r="BD273">
        <f t="shared" si="261"/>
        <v>0</v>
      </c>
      <c r="BE273">
        <f t="shared" si="262"/>
        <v>0</v>
      </c>
      <c r="BF273">
        <f t="shared" si="263"/>
        <v>0</v>
      </c>
      <c r="BG273">
        <f t="shared" si="264"/>
        <v>0</v>
      </c>
      <c r="BH273">
        <f t="shared" si="265"/>
        <v>0</v>
      </c>
      <c r="BI273">
        <f t="shared" si="266"/>
        <v>0</v>
      </c>
      <c r="BJ273">
        <f t="shared" si="267"/>
        <v>0</v>
      </c>
      <c r="BK273">
        <f t="shared" si="268"/>
        <v>0</v>
      </c>
      <c r="BL273">
        <f t="shared" si="269"/>
        <v>0</v>
      </c>
      <c r="BM273">
        <f t="shared" si="270"/>
        <v>0</v>
      </c>
      <c r="BN273">
        <f t="shared" si="271"/>
        <v>0</v>
      </c>
      <c r="BO273">
        <f t="shared" si="272"/>
        <v>0</v>
      </c>
      <c r="BP273">
        <f t="shared" si="273"/>
        <v>0</v>
      </c>
      <c r="BQ273">
        <f t="shared" si="274"/>
        <v>0</v>
      </c>
      <c r="BR273">
        <f t="shared" si="275"/>
        <v>0</v>
      </c>
      <c r="BS273">
        <f t="shared" si="276"/>
        <v>0</v>
      </c>
      <c r="BT273">
        <f t="shared" si="277"/>
        <v>0</v>
      </c>
      <c r="BU273" s="293">
        <f t="shared" si="278"/>
        <v>0</v>
      </c>
      <c r="BV273" s="294" t="str">
        <f>IF(BU273=0,"",
IF(SUM($BU$162:BU273)=1,BW273,
IF($BU$283&gt;SUM($BU$162:BU273),_xlfn.CONCAT(", ",BW273),
IF($BU$283=SUM($BU$162:BU273),_xlfn.CONCAT(" y ",BW273)))))</f>
        <v/>
      </c>
      <c r="BW273" s="31">
        <v>111</v>
      </c>
    </row>
    <row r="274" spans="1:75" ht="15" customHeight="1">
      <c r="A274" s="64"/>
      <c r="B274" s="11"/>
      <c r="C274" s="61" t="s">
        <v>5307</v>
      </c>
      <c r="D274" s="1065" t="str">
        <f>IF(CNGE_2025_M1_Secc5_Sub1!$D142="","",CNGE_2025_M1_Secc5_Sub1!$D142)</f>
        <v/>
      </c>
      <c r="E274" s="889"/>
      <c r="F274" s="889"/>
      <c r="G274" s="889"/>
      <c r="H274" s="889"/>
      <c r="I274" s="889"/>
      <c r="J274" s="890"/>
      <c r="K274" s="813"/>
      <c r="L274" s="813"/>
      <c r="M274" s="813"/>
      <c r="N274" s="813"/>
      <c r="O274" s="813"/>
      <c r="P274" s="813"/>
      <c r="Q274" s="813"/>
      <c r="R274" s="813"/>
      <c r="S274" s="813"/>
      <c r="T274" s="813"/>
      <c r="U274" s="813"/>
      <c r="V274" s="813"/>
      <c r="W274" s="813"/>
      <c r="X274" s="813"/>
      <c r="Y274" s="813"/>
      <c r="Z274" s="813"/>
      <c r="AA274" s="813"/>
      <c r="AB274" s="813"/>
      <c r="AC274" s="813"/>
      <c r="AD274" s="813"/>
      <c r="AG274">
        <f t="shared" si="238"/>
        <v>0</v>
      </c>
      <c r="AH274">
        <f t="shared" si="239"/>
        <v>0</v>
      </c>
      <c r="AI274">
        <f t="shared" si="240"/>
        <v>0</v>
      </c>
      <c r="AJ274">
        <f t="shared" si="241"/>
        <v>0</v>
      </c>
      <c r="AK274">
        <f t="shared" si="242"/>
        <v>0</v>
      </c>
      <c r="AL274">
        <f t="shared" si="243"/>
        <v>0</v>
      </c>
      <c r="AM274">
        <f t="shared" si="244"/>
        <v>0</v>
      </c>
      <c r="AN274">
        <f t="shared" si="245"/>
        <v>0</v>
      </c>
      <c r="AO274">
        <f t="shared" si="246"/>
        <v>0</v>
      </c>
      <c r="AP274">
        <f t="shared" si="247"/>
        <v>0</v>
      </c>
      <c r="AQ274">
        <f t="shared" si="248"/>
        <v>0</v>
      </c>
      <c r="AR274">
        <f t="shared" si="249"/>
        <v>0</v>
      </c>
      <c r="AS274">
        <f t="shared" si="250"/>
        <v>0</v>
      </c>
      <c r="AT274">
        <f t="shared" si="251"/>
        <v>0</v>
      </c>
      <c r="AU274">
        <f t="shared" si="252"/>
        <v>0</v>
      </c>
      <c r="AV274">
        <f t="shared" si="253"/>
        <v>0</v>
      </c>
      <c r="AW274">
        <f t="shared" si="254"/>
        <v>0</v>
      </c>
      <c r="AX274">
        <f t="shared" si="255"/>
        <v>0</v>
      </c>
      <c r="AY274">
        <f t="shared" si="256"/>
        <v>0</v>
      </c>
      <c r="AZ274">
        <f t="shared" si="257"/>
        <v>0</v>
      </c>
      <c r="BA274">
        <f t="shared" si="258"/>
        <v>0</v>
      </c>
      <c r="BB274">
        <f t="shared" si="259"/>
        <v>0</v>
      </c>
      <c r="BC274">
        <f t="shared" si="260"/>
        <v>0</v>
      </c>
      <c r="BD274">
        <f t="shared" si="261"/>
        <v>0</v>
      </c>
      <c r="BE274">
        <f t="shared" si="262"/>
        <v>0</v>
      </c>
      <c r="BF274">
        <f t="shared" si="263"/>
        <v>0</v>
      </c>
      <c r="BG274">
        <f t="shared" si="264"/>
        <v>0</v>
      </c>
      <c r="BH274">
        <f t="shared" si="265"/>
        <v>0</v>
      </c>
      <c r="BI274">
        <f t="shared" si="266"/>
        <v>0</v>
      </c>
      <c r="BJ274">
        <f t="shared" si="267"/>
        <v>0</v>
      </c>
      <c r="BK274">
        <f t="shared" si="268"/>
        <v>0</v>
      </c>
      <c r="BL274">
        <f t="shared" si="269"/>
        <v>0</v>
      </c>
      <c r="BM274">
        <f t="shared" si="270"/>
        <v>0</v>
      </c>
      <c r="BN274">
        <f t="shared" si="271"/>
        <v>0</v>
      </c>
      <c r="BO274">
        <f t="shared" si="272"/>
        <v>0</v>
      </c>
      <c r="BP274">
        <f t="shared" si="273"/>
        <v>0</v>
      </c>
      <c r="BQ274">
        <f t="shared" si="274"/>
        <v>0</v>
      </c>
      <c r="BR274">
        <f t="shared" si="275"/>
        <v>0</v>
      </c>
      <c r="BS274">
        <f t="shared" si="276"/>
        <v>0</v>
      </c>
      <c r="BT274">
        <f t="shared" si="277"/>
        <v>0</v>
      </c>
      <c r="BU274" s="293">
        <f t="shared" si="278"/>
        <v>0</v>
      </c>
      <c r="BV274" s="294" t="str">
        <f>IF(BU274=0,"",
IF(SUM($BU$162:BU274)=1,BW274,
IF($BU$283&gt;SUM($BU$162:BU274),_xlfn.CONCAT(", ",BW274),
IF($BU$283=SUM($BU$162:BU274),_xlfn.CONCAT(" y ",BW274)))))</f>
        <v/>
      </c>
      <c r="BW274" s="31">
        <v>112</v>
      </c>
    </row>
    <row r="275" spans="1:75" ht="15" customHeight="1">
      <c r="A275" s="64"/>
      <c r="B275" s="11"/>
      <c r="C275" s="61" t="s">
        <v>5309</v>
      </c>
      <c r="D275" s="1065" t="str">
        <f>IF(CNGE_2025_M1_Secc5_Sub1!$D143="","",CNGE_2025_M1_Secc5_Sub1!$D143)</f>
        <v/>
      </c>
      <c r="E275" s="889"/>
      <c r="F275" s="889"/>
      <c r="G275" s="889"/>
      <c r="H275" s="889"/>
      <c r="I275" s="889"/>
      <c r="J275" s="890"/>
      <c r="K275" s="813"/>
      <c r="L275" s="813"/>
      <c r="M275" s="813"/>
      <c r="N275" s="813"/>
      <c r="O275" s="813"/>
      <c r="P275" s="813"/>
      <c r="Q275" s="813"/>
      <c r="R275" s="813"/>
      <c r="S275" s="813"/>
      <c r="T275" s="813"/>
      <c r="U275" s="813"/>
      <c r="V275" s="813"/>
      <c r="W275" s="813"/>
      <c r="X275" s="813"/>
      <c r="Y275" s="813"/>
      <c r="Z275" s="813"/>
      <c r="AA275" s="813"/>
      <c r="AB275" s="813"/>
      <c r="AC275" s="813"/>
      <c r="AD275" s="813"/>
      <c r="AG275">
        <f t="shared" si="238"/>
        <v>0</v>
      </c>
      <c r="AH275">
        <f t="shared" si="239"/>
        <v>0</v>
      </c>
      <c r="AI275">
        <f t="shared" si="240"/>
        <v>0</v>
      </c>
      <c r="AJ275">
        <f t="shared" si="241"/>
        <v>0</v>
      </c>
      <c r="AK275">
        <f t="shared" si="242"/>
        <v>0</v>
      </c>
      <c r="AL275">
        <f t="shared" si="243"/>
        <v>0</v>
      </c>
      <c r="AM275">
        <f t="shared" si="244"/>
        <v>0</v>
      </c>
      <c r="AN275">
        <f t="shared" si="245"/>
        <v>0</v>
      </c>
      <c r="AO275">
        <f t="shared" si="246"/>
        <v>0</v>
      </c>
      <c r="AP275">
        <f t="shared" si="247"/>
        <v>0</v>
      </c>
      <c r="AQ275">
        <f t="shared" si="248"/>
        <v>0</v>
      </c>
      <c r="AR275">
        <f t="shared" si="249"/>
        <v>0</v>
      </c>
      <c r="AS275">
        <f t="shared" si="250"/>
        <v>0</v>
      </c>
      <c r="AT275">
        <f t="shared" si="251"/>
        <v>0</v>
      </c>
      <c r="AU275">
        <f t="shared" si="252"/>
        <v>0</v>
      </c>
      <c r="AV275">
        <f t="shared" si="253"/>
        <v>0</v>
      </c>
      <c r="AW275">
        <f t="shared" si="254"/>
        <v>0</v>
      </c>
      <c r="AX275">
        <f t="shared" si="255"/>
        <v>0</v>
      </c>
      <c r="AY275">
        <f t="shared" si="256"/>
        <v>0</v>
      </c>
      <c r="AZ275">
        <f t="shared" si="257"/>
        <v>0</v>
      </c>
      <c r="BA275">
        <f t="shared" si="258"/>
        <v>0</v>
      </c>
      <c r="BB275">
        <f t="shared" si="259"/>
        <v>0</v>
      </c>
      <c r="BC275">
        <f t="shared" si="260"/>
        <v>0</v>
      </c>
      <c r="BD275">
        <f t="shared" si="261"/>
        <v>0</v>
      </c>
      <c r="BE275">
        <f t="shared" si="262"/>
        <v>0</v>
      </c>
      <c r="BF275">
        <f t="shared" si="263"/>
        <v>0</v>
      </c>
      <c r="BG275">
        <f t="shared" si="264"/>
        <v>0</v>
      </c>
      <c r="BH275">
        <f t="shared" si="265"/>
        <v>0</v>
      </c>
      <c r="BI275">
        <f t="shared" si="266"/>
        <v>0</v>
      </c>
      <c r="BJ275">
        <f t="shared" si="267"/>
        <v>0</v>
      </c>
      <c r="BK275">
        <f t="shared" si="268"/>
        <v>0</v>
      </c>
      <c r="BL275">
        <f t="shared" si="269"/>
        <v>0</v>
      </c>
      <c r="BM275">
        <f t="shared" si="270"/>
        <v>0</v>
      </c>
      <c r="BN275">
        <f t="shared" si="271"/>
        <v>0</v>
      </c>
      <c r="BO275">
        <f t="shared" si="272"/>
        <v>0</v>
      </c>
      <c r="BP275">
        <f t="shared" si="273"/>
        <v>0</v>
      </c>
      <c r="BQ275">
        <f t="shared" si="274"/>
        <v>0</v>
      </c>
      <c r="BR275">
        <f t="shared" si="275"/>
        <v>0</v>
      </c>
      <c r="BS275">
        <f t="shared" si="276"/>
        <v>0</v>
      </c>
      <c r="BT275">
        <f t="shared" si="277"/>
        <v>0</v>
      </c>
      <c r="BU275" s="293">
        <f t="shared" si="278"/>
        <v>0</v>
      </c>
      <c r="BV275" s="294" t="str">
        <f>IF(BU275=0,"",
IF(SUM($BU$162:BU275)=1,BW275,
IF($BU$283&gt;SUM($BU$162:BU275),_xlfn.CONCAT(", ",BW275),
IF($BU$283=SUM($BU$162:BU275),_xlfn.CONCAT(" y ",BW275)))))</f>
        <v/>
      </c>
      <c r="BW275" s="31">
        <v>113</v>
      </c>
    </row>
    <row r="276" spans="1:75" ht="15" customHeight="1">
      <c r="A276" s="64"/>
      <c r="B276" s="11"/>
      <c r="C276" s="61" t="s">
        <v>5311</v>
      </c>
      <c r="D276" s="1065" t="str">
        <f>IF(CNGE_2025_M1_Secc5_Sub1!$D144="","",CNGE_2025_M1_Secc5_Sub1!$D144)</f>
        <v/>
      </c>
      <c r="E276" s="889"/>
      <c r="F276" s="889"/>
      <c r="G276" s="889"/>
      <c r="H276" s="889"/>
      <c r="I276" s="889"/>
      <c r="J276" s="890"/>
      <c r="K276" s="813"/>
      <c r="L276" s="813"/>
      <c r="M276" s="813"/>
      <c r="N276" s="813"/>
      <c r="O276" s="813"/>
      <c r="P276" s="813"/>
      <c r="Q276" s="813"/>
      <c r="R276" s="813"/>
      <c r="S276" s="813"/>
      <c r="T276" s="813"/>
      <c r="U276" s="813"/>
      <c r="V276" s="813"/>
      <c r="W276" s="813"/>
      <c r="X276" s="813"/>
      <c r="Y276" s="813"/>
      <c r="Z276" s="813"/>
      <c r="AA276" s="813"/>
      <c r="AB276" s="813"/>
      <c r="AC276" s="813"/>
      <c r="AD276" s="813"/>
      <c r="AG276">
        <f t="shared" si="238"/>
        <v>0</v>
      </c>
      <c r="AH276">
        <f t="shared" si="239"/>
        <v>0</v>
      </c>
      <c r="AI276">
        <f t="shared" si="240"/>
        <v>0</v>
      </c>
      <c r="AJ276">
        <f t="shared" si="241"/>
        <v>0</v>
      </c>
      <c r="AK276">
        <f t="shared" si="242"/>
        <v>0</v>
      </c>
      <c r="AL276">
        <f t="shared" si="243"/>
        <v>0</v>
      </c>
      <c r="AM276">
        <f t="shared" si="244"/>
        <v>0</v>
      </c>
      <c r="AN276">
        <f t="shared" si="245"/>
        <v>0</v>
      </c>
      <c r="AO276">
        <f t="shared" si="246"/>
        <v>0</v>
      </c>
      <c r="AP276">
        <f t="shared" si="247"/>
        <v>0</v>
      </c>
      <c r="AQ276">
        <f t="shared" si="248"/>
        <v>0</v>
      </c>
      <c r="AR276">
        <f t="shared" si="249"/>
        <v>0</v>
      </c>
      <c r="AS276">
        <f t="shared" si="250"/>
        <v>0</v>
      </c>
      <c r="AT276">
        <f t="shared" si="251"/>
        <v>0</v>
      </c>
      <c r="AU276">
        <f t="shared" si="252"/>
        <v>0</v>
      </c>
      <c r="AV276">
        <f t="shared" si="253"/>
        <v>0</v>
      </c>
      <c r="AW276">
        <f t="shared" si="254"/>
        <v>0</v>
      </c>
      <c r="AX276">
        <f t="shared" si="255"/>
        <v>0</v>
      </c>
      <c r="AY276">
        <f t="shared" si="256"/>
        <v>0</v>
      </c>
      <c r="AZ276">
        <f t="shared" si="257"/>
        <v>0</v>
      </c>
      <c r="BA276">
        <f t="shared" si="258"/>
        <v>0</v>
      </c>
      <c r="BB276">
        <f t="shared" si="259"/>
        <v>0</v>
      </c>
      <c r="BC276">
        <f t="shared" si="260"/>
        <v>0</v>
      </c>
      <c r="BD276">
        <f t="shared" si="261"/>
        <v>0</v>
      </c>
      <c r="BE276">
        <f t="shared" si="262"/>
        <v>0</v>
      </c>
      <c r="BF276">
        <f t="shared" si="263"/>
        <v>0</v>
      </c>
      <c r="BG276">
        <f t="shared" si="264"/>
        <v>0</v>
      </c>
      <c r="BH276">
        <f t="shared" si="265"/>
        <v>0</v>
      </c>
      <c r="BI276">
        <f t="shared" si="266"/>
        <v>0</v>
      </c>
      <c r="BJ276">
        <f t="shared" si="267"/>
        <v>0</v>
      </c>
      <c r="BK276">
        <f t="shared" si="268"/>
        <v>0</v>
      </c>
      <c r="BL276">
        <f t="shared" si="269"/>
        <v>0</v>
      </c>
      <c r="BM276">
        <f t="shared" si="270"/>
        <v>0</v>
      </c>
      <c r="BN276">
        <f t="shared" si="271"/>
        <v>0</v>
      </c>
      <c r="BO276">
        <f t="shared" si="272"/>
        <v>0</v>
      </c>
      <c r="BP276">
        <f t="shared" si="273"/>
        <v>0</v>
      </c>
      <c r="BQ276">
        <f t="shared" si="274"/>
        <v>0</v>
      </c>
      <c r="BR276">
        <f t="shared" si="275"/>
        <v>0</v>
      </c>
      <c r="BS276">
        <f t="shared" si="276"/>
        <v>0</v>
      </c>
      <c r="BT276">
        <f t="shared" si="277"/>
        <v>0</v>
      </c>
      <c r="BU276" s="293">
        <f t="shared" si="278"/>
        <v>0</v>
      </c>
      <c r="BV276" s="294" t="str">
        <f>IF(BU276=0,"",
IF(SUM($BU$162:BU276)=1,BW276,
IF($BU$283&gt;SUM($BU$162:BU276),_xlfn.CONCAT(", ",BW276),
IF($BU$283=SUM($BU$162:BU276),_xlfn.CONCAT(" y ",BW276)))))</f>
        <v/>
      </c>
      <c r="BW276" s="31">
        <v>114</v>
      </c>
    </row>
    <row r="277" spans="1:75" ht="15" customHeight="1">
      <c r="A277" s="64"/>
      <c r="B277" s="11"/>
      <c r="C277" s="61" t="s">
        <v>5313</v>
      </c>
      <c r="D277" s="1065" t="str">
        <f>IF(CNGE_2025_M1_Secc5_Sub1!$D145="","",CNGE_2025_M1_Secc5_Sub1!$D145)</f>
        <v/>
      </c>
      <c r="E277" s="889"/>
      <c r="F277" s="889"/>
      <c r="G277" s="889"/>
      <c r="H277" s="889"/>
      <c r="I277" s="889"/>
      <c r="J277" s="890"/>
      <c r="K277" s="813"/>
      <c r="L277" s="813"/>
      <c r="M277" s="813"/>
      <c r="N277" s="813"/>
      <c r="O277" s="813"/>
      <c r="P277" s="813"/>
      <c r="Q277" s="813"/>
      <c r="R277" s="813"/>
      <c r="S277" s="813"/>
      <c r="T277" s="813"/>
      <c r="U277" s="813"/>
      <c r="V277" s="813"/>
      <c r="W277" s="813"/>
      <c r="X277" s="813"/>
      <c r="Y277" s="813"/>
      <c r="Z277" s="813"/>
      <c r="AA277" s="813"/>
      <c r="AB277" s="813"/>
      <c r="AC277" s="813"/>
      <c r="AD277" s="813"/>
      <c r="AG277">
        <f t="shared" si="238"/>
        <v>0</v>
      </c>
      <c r="AH277">
        <f t="shared" si="239"/>
        <v>0</v>
      </c>
      <c r="AI277">
        <f t="shared" si="240"/>
        <v>0</v>
      </c>
      <c r="AJ277">
        <f t="shared" si="241"/>
        <v>0</v>
      </c>
      <c r="AK277">
        <f t="shared" si="242"/>
        <v>0</v>
      </c>
      <c r="AL277">
        <f t="shared" si="243"/>
        <v>0</v>
      </c>
      <c r="AM277">
        <f t="shared" si="244"/>
        <v>0</v>
      </c>
      <c r="AN277">
        <f t="shared" si="245"/>
        <v>0</v>
      </c>
      <c r="AO277">
        <f t="shared" si="246"/>
        <v>0</v>
      </c>
      <c r="AP277">
        <f t="shared" si="247"/>
        <v>0</v>
      </c>
      <c r="AQ277">
        <f t="shared" si="248"/>
        <v>0</v>
      </c>
      <c r="AR277">
        <f t="shared" si="249"/>
        <v>0</v>
      </c>
      <c r="AS277">
        <f t="shared" si="250"/>
        <v>0</v>
      </c>
      <c r="AT277">
        <f t="shared" si="251"/>
        <v>0</v>
      </c>
      <c r="AU277">
        <f t="shared" si="252"/>
        <v>0</v>
      </c>
      <c r="AV277">
        <f t="shared" si="253"/>
        <v>0</v>
      </c>
      <c r="AW277">
        <f t="shared" si="254"/>
        <v>0</v>
      </c>
      <c r="AX277">
        <f t="shared" si="255"/>
        <v>0</v>
      </c>
      <c r="AY277">
        <f t="shared" si="256"/>
        <v>0</v>
      </c>
      <c r="AZ277">
        <f t="shared" si="257"/>
        <v>0</v>
      </c>
      <c r="BA277">
        <f t="shared" si="258"/>
        <v>0</v>
      </c>
      <c r="BB277">
        <f t="shared" si="259"/>
        <v>0</v>
      </c>
      <c r="BC277">
        <f t="shared" si="260"/>
        <v>0</v>
      </c>
      <c r="BD277">
        <f t="shared" si="261"/>
        <v>0</v>
      </c>
      <c r="BE277">
        <f t="shared" si="262"/>
        <v>0</v>
      </c>
      <c r="BF277">
        <f t="shared" si="263"/>
        <v>0</v>
      </c>
      <c r="BG277">
        <f t="shared" si="264"/>
        <v>0</v>
      </c>
      <c r="BH277">
        <f t="shared" si="265"/>
        <v>0</v>
      </c>
      <c r="BI277">
        <f t="shared" si="266"/>
        <v>0</v>
      </c>
      <c r="BJ277">
        <f t="shared" si="267"/>
        <v>0</v>
      </c>
      <c r="BK277">
        <f t="shared" si="268"/>
        <v>0</v>
      </c>
      <c r="BL277">
        <f t="shared" si="269"/>
        <v>0</v>
      </c>
      <c r="BM277">
        <f t="shared" si="270"/>
        <v>0</v>
      </c>
      <c r="BN277">
        <f t="shared" si="271"/>
        <v>0</v>
      </c>
      <c r="BO277">
        <f t="shared" si="272"/>
        <v>0</v>
      </c>
      <c r="BP277">
        <f t="shared" si="273"/>
        <v>0</v>
      </c>
      <c r="BQ277">
        <f t="shared" si="274"/>
        <v>0</v>
      </c>
      <c r="BR277">
        <f t="shared" si="275"/>
        <v>0</v>
      </c>
      <c r="BS277">
        <f t="shared" si="276"/>
        <v>0</v>
      </c>
      <c r="BT277">
        <f t="shared" si="277"/>
        <v>0</v>
      </c>
      <c r="BU277" s="293">
        <f t="shared" si="278"/>
        <v>0</v>
      </c>
      <c r="BV277" s="294" t="str">
        <f>IF(BU277=0,"",
IF(SUM($BU$162:BU277)=1,BW277,
IF($BU$283&gt;SUM($BU$162:BU277),_xlfn.CONCAT(", ",BW277),
IF($BU$283=SUM($BU$162:BU277),_xlfn.CONCAT(" y ",BW277)))))</f>
        <v/>
      </c>
      <c r="BW277" s="31">
        <v>115</v>
      </c>
    </row>
    <row r="278" spans="1:75" ht="15" customHeight="1">
      <c r="A278" s="64"/>
      <c r="B278" s="11"/>
      <c r="C278" s="61" t="s">
        <v>5315</v>
      </c>
      <c r="D278" s="1065" t="str">
        <f>IF(CNGE_2025_M1_Secc5_Sub1!$D146="","",CNGE_2025_M1_Secc5_Sub1!$D146)</f>
        <v/>
      </c>
      <c r="E278" s="889"/>
      <c r="F278" s="889"/>
      <c r="G278" s="889"/>
      <c r="H278" s="889"/>
      <c r="I278" s="889"/>
      <c r="J278" s="890"/>
      <c r="K278" s="813"/>
      <c r="L278" s="813"/>
      <c r="M278" s="813"/>
      <c r="N278" s="813"/>
      <c r="O278" s="813"/>
      <c r="P278" s="813"/>
      <c r="Q278" s="813"/>
      <c r="R278" s="813"/>
      <c r="S278" s="813"/>
      <c r="T278" s="813"/>
      <c r="U278" s="813"/>
      <c r="V278" s="813"/>
      <c r="W278" s="813"/>
      <c r="X278" s="813"/>
      <c r="Y278" s="813"/>
      <c r="Z278" s="813"/>
      <c r="AA278" s="813"/>
      <c r="AB278" s="813"/>
      <c r="AC278" s="813"/>
      <c r="AD278" s="813"/>
      <c r="AG278">
        <f t="shared" si="238"/>
        <v>0</v>
      </c>
      <c r="AH278">
        <f t="shared" si="239"/>
        <v>0</v>
      </c>
      <c r="AI278">
        <f t="shared" si="240"/>
        <v>0</v>
      </c>
      <c r="AJ278">
        <f t="shared" si="241"/>
        <v>0</v>
      </c>
      <c r="AK278">
        <f t="shared" si="242"/>
        <v>0</v>
      </c>
      <c r="AL278">
        <f t="shared" si="243"/>
        <v>0</v>
      </c>
      <c r="AM278">
        <f t="shared" si="244"/>
        <v>0</v>
      </c>
      <c r="AN278">
        <f t="shared" si="245"/>
        <v>0</v>
      </c>
      <c r="AO278">
        <f t="shared" si="246"/>
        <v>0</v>
      </c>
      <c r="AP278">
        <f t="shared" si="247"/>
        <v>0</v>
      </c>
      <c r="AQ278">
        <f t="shared" si="248"/>
        <v>0</v>
      </c>
      <c r="AR278">
        <f t="shared" si="249"/>
        <v>0</v>
      </c>
      <c r="AS278">
        <f t="shared" si="250"/>
        <v>0</v>
      </c>
      <c r="AT278">
        <f t="shared" si="251"/>
        <v>0</v>
      </c>
      <c r="AU278">
        <f t="shared" si="252"/>
        <v>0</v>
      </c>
      <c r="AV278">
        <f t="shared" si="253"/>
        <v>0</v>
      </c>
      <c r="AW278">
        <f t="shared" si="254"/>
        <v>0</v>
      </c>
      <c r="AX278">
        <f t="shared" si="255"/>
        <v>0</v>
      </c>
      <c r="AY278">
        <f t="shared" si="256"/>
        <v>0</v>
      </c>
      <c r="AZ278">
        <f t="shared" si="257"/>
        <v>0</v>
      </c>
      <c r="BA278">
        <f t="shared" si="258"/>
        <v>0</v>
      </c>
      <c r="BB278">
        <f t="shared" si="259"/>
        <v>0</v>
      </c>
      <c r="BC278">
        <f t="shared" si="260"/>
        <v>0</v>
      </c>
      <c r="BD278">
        <f t="shared" si="261"/>
        <v>0</v>
      </c>
      <c r="BE278">
        <f t="shared" si="262"/>
        <v>0</v>
      </c>
      <c r="BF278">
        <f t="shared" si="263"/>
        <v>0</v>
      </c>
      <c r="BG278">
        <f t="shared" si="264"/>
        <v>0</v>
      </c>
      <c r="BH278">
        <f t="shared" si="265"/>
        <v>0</v>
      </c>
      <c r="BI278">
        <f t="shared" si="266"/>
        <v>0</v>
      </c>
      <c r="BJ278">
        <f t="shared" si="267"/>
        <v>0</v>
      </c>
      <c r="BK278">
        <f t="shared" si="268"/>
        <v>0</v>
      </c>
      <c r="BL278">
        <f t="shared" si="269"/>
        <v>0</v>
      </c>
      <c r="BM278">
        <f t="shared" si="270"/>
        <v>0</v>
      </c>
      <c r="BN278">
        <f t="shared" si="271"/>
        <v>0</v>
      </c>
      <c r="BO278">
        <f t="shared" si="272"/>
        <v>0</v>
      </c>
      <c r="BP278">
        <f t="shared" si="273"/>
        <v>0</v>
      </c>
      <c r="BQ278">
        <f t="shared" si="274"/>
        <v>0</v>
      </c>
      <c r="BR278">
        <f t="shared" si="275"/>
        <v>0</v>
      </c>
      <c r="BS278">
        <f t="shared" si="276"/>
        <v>0</v>
      </c>
      <c r="BT278">
        <f t="shared" si="277"/>
        <v>0</v>
      </c>
      <c r="BU278" s="293">
        <f t="shared" si="278"/>
        <v>0</v>
      </c>
      <c r="BV278" s="294" t="str">
        <f>IF(BU278=0,"",
IF(SUM($BU$162:BU278)=1,BW278,
IF($BU$283&gt;SUM($BU$162:BU278),_xlfn.CONCAT(", ",BW278),
IF($BU$283=SUM($BU$162:BU278),_xlfn.CONCAT(" y ",BW278)))))</f>
        <v/>
      </c>
      <c r="BW278" s="31">
        <v>116</v>
      </c>
    </row>
    <row r="279" spans="1:75" ht="15" customHeight="1">
      <c r="A279" s="64"/>
      <c r="B279" s="11"/>
      <c r="C279" s="61" t="s">
        <v>5317</v>
      </c>
      <c r="D279" s="1065" t="str">
        <f>IF(CNGE_2025_M1_Secc5_Sub1!$D147="","",CNGE_2025_M1_Secc5_Sub1!$D147)</f>
        <v/>
      </c>
      <c r="E279" s="889"/>
      <c r="F279" s="889"/>
      <c r="G279" s="889"/>
      <c r="H279" s="889"/>
      <c r="I279" s="889"/>
      <c r="J279" s="890"/>
      <c r="K279" s="813"/>
      <c r="L279" s="813"/>
      <c r="M279" s="813"/>
      <c r="N279" s="813"/>
      <c r="O279" s="813"/>
      <c r="P279" s="813"/>
      <c r="Q279" s="813"/>
      <c r="R279" s="813"/>
      <c r="S279" s="813"/>
      <c r="T279" s="813"/>
      <c r="U279" s="813"/>
      <c r="V279" s="813"/>
      <c r="W279" s="813"/>
      <c r="X279" s="813"/>
      <c r="Y279" s="813"/>
      <c r="Z279" s="813"/>
      <c r="AA279" s="813"/>
      <c r="AB279" s="813"/>
      <c r="AC279" s="813"/>
      <c r="AD279" s="813"/>
      <c r="AG279">
        <f t="shared" si="238"/>
        <v>0</v>
      </c>
      <c r="AH279">
        <f t="shared" si="239"/>
        <v>0</v>
      </c>
      <c r="AI279">
        <f t="shared" si="240"/>
        <v>0</v>
      </c>
      <c r="AJ279">
        <f t="shared" si="241"/>
        <v>0</v>
      </c>
      <c r="AK279">
        <f t="shared" si="242"/>
        <v>0</v>
      </c>
      <c r="AL279">
        <f t="shared" si="243"/>
        <v>0</v>
      </c>
      <c r="AM279">
        <f t="shared" si="244"/>
        <v>0</v>
      </c>
      <c r="AN279">
        <f t="shared" si="245"/>
        <v>0</v>
      </c>
      <c r="AO279">
        <f t="shared" si="246"/>
        <v>0</v>
      </c>
      <c r="AP279">
        <f t="shared" si="247"/>
        <v>0</v>
      </c>
      <c r="AQ279">
        <f t="shared" si="248"/>
        <v>0</v>
      </c>
      <c r="AR279">
        <f t="shared" si="249"/>
        <v>0</v>
      </c>
      <c r="AS279">
        <f t="shared" si="250"/>
        <v>0</v>
      </c>
      <c r="AT279">
        <f t="shared" si="251"/>
        <v>0</v>
      </c>
      <c r="AU279">
        <f t="shared" si="252"/>
        <v>0</v>
      </c>
      <c r="AV279">
        <f t="shared" si="253"/>
        <v>0</v>
      </c>
      <c r="AW279">
        <f t="shared" si="254"/>
        <v>0</v>
      </c>
      <c r="AX279">
        <f t="shared" si="255"/>
        <v>0</v>
      </c>
      <c r="AY279">
        <f t="shared" si="256"/>
        <v>0</v>
      </c>
      <c r="AZ279">
        <f t="shared" si="257"/>
        <v>0</v>
      </c>
      <c r="BA279">
        <f t="shared" si="258"/>
        <v>0</v>
      </c>
      <c r="BB279">
        <f t="shared" si="259"/>
        <v>0</v>
      </c>
      <c r="BC279">
        <f t="shared" si="260"/>
        <v>0</v>
      </c>
      <c r="BD279">
        <f t="shared" si="261"/>
        <v>0</v>
      </c>
      <c r="BE279">
        <f t="shared" si="262"/>
        <v>0</v>
      </c>
      <c r="BF279">
        <f t="shared" si="263"/>
        <v>0</v>
      </c>
      <c r="BG279">
        <f t="shared" si="264"/>
        <v>0</v>
      </c>
      <c r="BH279">
        <f t="shared" si="265"/>
        <v>0</v>
      </c>
      <c r="BI279">
        <f t="shared" si="266"/>
        <v>0</v>
      </c>
      <c r="BJ279">
        <f t="shared" si="267"/>
        <v>0</v>
      </c>
      <c r="BK279">
        <f t="shared" si="268"/>
        <v>0</v>
      </c>
      <c r="BL279">
        <f t="shared" si="269"/>
        <v>0</v>
      </c>
      <c r="BM279">
        <f t="shared" si="270"/>
        <v>0</v>
      </c>
      <c r="BN279">
        <f t="shared" si="271"/>
        <v>0</v>
      </c>
      <c r="BO279">
        <f t="shared" si="272"/>
        <v>0</v>
      </c>
      <c r="BP279">
        <f t="shared" si="273"/>
        <v>0</v>
      </c>
      <c r="BQ279">
        <f t="shared" si="274"/>
        <v>0</v>
      </c>
      <c r="BR279">
        <f t="shared" si="275"/>
        <v>0</v>
      </c>
      <c r="BS279">
        <f t="shared" si="276"/>
        <v>0</v>
      </c>
      <c r="BT279">
        <f t="shared" si="277"/>
        <v>0</v>
      </c>
      <c r="BU279" s="293">
        <f t="shared" si="278"/>
        <v>0</v>
      </c>
      <c r="BV279" s="294" t="str">
        <f>IF(BU279=0,"",
IF(SUM($BU$162:BU279)=1,BW279,
IF($BU$283&gt;SUM($BU$162:BU279),_xlfn.CONCAT(", ",BW279),
IF($BU$283=SUM($BU$162:BU279),_xlfn.CONCAT(" y ",BW279)))))</f>
        <v/>
      </c>
      <c r="BW279" s="31">
        <v>117</v>
      </c>
    </row>
    <row r="280" spans="1:75" ht="15" customHeight="1">
      <c r="A280" s="64"/>
      <c r="B280" s="11"/>
      <c r="C280" s="61" t="s">
        <v>5319</v>
      </c>
      <c r="D280" s="1065" t="str">
        <f>IF(CNGE_2025_M1_Secc5_Sub1!$D148="","",CNGE_2025_M1_Secc5_Sub1!$D148)</f>
        <v/>
      </c>
      <c r="E280" s="889"/>
      <c r="F280" s="889"/>
      <c r="G280" s="889"/>
      <c r="H280" s="889"/>
      <c r="I280" s="889"/>
      <c r="J280" s="890"/>
      <c r="K280" s="813"/>
      <c r="L280" s="813"/>
      <c r="M280" s="813"/>
      <c r="N280" s="813"/>
      <c r="O280" s="813"/>
      <c r="P280" s="813"/>
      <c r="Q280" s="813"/>
      <c r="R280" s="813"/>
      <c r="S280" s="813"/>
      <c r="T280" s="813"/>
      <c r="U280" s="813"/>
      <c r="V280" s="813"/>
      <c r="W280" s="813"/>
      <c r="X280" s="813"/>
      <c r="Y280" s="813"/>
      <c r="Z280" s="813"/>
      <c r="AA280" s="813"/>
      <c r="AB280" s="813"/>
      <c r="AC280" s="813"/>
      <c r="AD280" s="813"/>
      <c r="AG280">
        <f t="shared" si="238"/>
        <v>0</v>
      </c>
      <c r="AH280">
        <f t="shared" si="239"/>
        <v>0</v>
      </c>
      <c r="AI280">
        <f t="shared" si="240"/>
        <v>0</v>
      </c>
      <c r="AJ280">
        <f t="shared" si="241"/>
        <v>0</v>
      </c>
      <c r="AK280">
        <f t="shared" si="242"/>
        <v>0</v>
      </c>
      <c r="AL280">
        <f t="shared" si="243"/>
        <v>0</v>
      </c>
      <c r="AM280">
        <f t="shared" si="244"/>
        <v>0</v>
      </c>
      <c r="AN280">
        <f t="shared" si="245"/>
        <v>0</v>
      </c>
      <c r="AO280">
        <f t="shared" si="246"/>
        <v>0</v>
      </c>
      <c r="AP280">
        <f t="shared" si="247"/>
        <v>0</v>
      </c>
      <c r="AQ280">
        <f t="shared" si="248"/>
        <v>0</v>
      </c>
      <c r="AR280">
        <f t="shared" si="249"/>
        <v>0</v>
      </c>
      <c r="AS280">
        <f t="shared" si="250"/>
        <v>0</v>
      </c>
      <c r="AT280">
        <f t="shared" si="251"/>
        <v>0</v>
      </c>
      <c r="AU280">
        <f t="shared" si="252"/>
        <v>0</v>
      </c>
      <c r="AV280">
        <f t="shared" si="253"/>
        <v>0</v>
      </c>
      <c r="AW280">
        <f t="shared" si="254"/>
        <v>0</v>
      </c>
      <c r="AX280">
        <f t="shared" si="255"/>
        <v>0</v>
      </c>
      <c r="AY280">
        <f t="shared" si="256"/>
        <v>0</v>
      </c>
      <c r="AZ280">
        <f t="shared" si="257"/>
        <v>0</v>
      </c>
      <c r="BA280">
        <f t="shared" si="258"/>
        <v>0</v>
      </c>
      <c r="BB280">
        <f t="shared" si="259"/>
        <v>0</v>
      </c>
      <c r="BC280">
        <f t="shared" si="260"/>
        <v>0</v>
      </c>
      <c r="BD280">
        <f t="shared" si="261"/>
        <v>0</v>
      </c>
      <c r="BE280">
        <f t="shared" si="262"/>
        <v>0</v>
      </c>
      <c r="BF280">
        <f t="shared" si="263"/>
        <v>0</v>
      </c>
      <c r="BG280">
        <f t="shared" si="264"/>
        <v>0</v>
      </c>
      <c r="BH280">
        <f t="shared" si="265"/>
        <v>0</v>
      </c>
      <c r="BI280">
        <f t="shared" si="266"/>
        <v>0</v>
      </c>
      <c r="BJ280">
        <f t="shared" si="267"/>
        <v>0</v>
      </c>
      <c r="BK280">
        <f t="shared" si="268"/>
        <v>0</v>
      </c>
      <c r="BL280">
        <f t="shared" si="269"/>
        <v>0</v>
      </c>
      <c r="BM280">
        <f t="shared" si="270"/>
        <v>0</v>
      </c>
      <c r="BN280">
        <f t="shared" si="271"/>
        <v>0</v>
      </c>
      <c r="BO280">
        <f t="shared" si="272"/>
        <v>0</v>
      </c>
      <c r="BP280">
        <f t="shared" si="273"/>
        <v>0</v>
      </c>
      <c r="BQ280">
        <f t="shared" si="274"/>
        <v>0</v>
      </c>
      <c r="BR280">
        <f t="shared" si="275"/>
        <v>0</v>
      </c>
      <c r="BS280">
        <f t="shared" si="276"/>
        <v>0</v>
      </c>
      <c r="BT280">
        <f t="shared" si="277"/>
        <v>0</v>
      </c>
      <c r="BU280" s="293">
        <f t="shared" si="278"/>
        <v>0</v>
      </c>
      <c r="BV280" s="294" t="str">
        <f>IF(BU280=0,"",
IF(SUM($BU$162:BU280)=1,BW280,
IF($BU$283&gt;SUM($BU$162:BU280),_xlfn.CONCAT(", ",BW280),
IF($BU$283=SUM($BU$162:BU280),_xlfn.CONCAT(" y ",BW280)))))</f>
        <v/>
      </c>
      <c r="BW280" s="31">
        <v>118</v>
      </c>
    </row>
    <row r="281" spans="1:75" ht="15" customHeight="1">
      <c r="A281" s="64"/>
      <c r="B281" s="11"/>
      <c r="C281" s="61" t="s">
        <v>5321</v>
      </c>
      <c r="D281" s="1065" t="str">
        <f>IF(CNGE_2025_M1_Secc5_Sub1!$D149="","",CNGE_2025_M1_Secc5_Sub1!$D149)</f>
        <v/>
      </c>
      <c r="E281" s="889"/>
      <c r="F281" s="889"/>
      <c r="G281" s="889"/>
      <c r="H281" s="889"/>
      <c r="I281" s="889"/>
      <c r="J281" s="890"/>
      <c r="K281" s="813"/>
      <c r="L281" s="813"/>
      <c r="M281" s="813"/>
      <c r="N281" s="813"/>
      <c r="O281" s="813"/>
      <c r="P281" s="813"/>
      <c r="Q281" s="813"/>
      <c r="R281" s="813"/>
      <c r="S281" s="813"/>
      <c r="T281" s="813"/>
      <c r="U281" s="813"/>
      <c r="V281" s="813"/>
      <c r="W281" s="813"/>
      <c r="X281" s="813"/>
      <c r="Y281" s="813"/>
      <c r="Z281" s="813"/>
      <c r="AA281" s="813"/>
      <c r="AB281" s="813"/>
      <c r="AC281" s="813"/>
      <c r="AD281" s="813"/>
      <c r="AG281">
        <f t="shared" si="238"/>
        <v>0</v>
      </c>
      <c r="AH281">
        <f t="shared" si="239"/>
        <v>0</v>
      </c>
      <c r="AI281">
        <f t="shared" si="240"/>
        <v>0</v>
      </c>
      <c r="AJ281">
        <f t="shared" si="241"/>
        <v>0</v>
      </c>
      <c r="AK281">
        <f t="shared" si="242"/>
        <v>0</v>
      </c>
      <c r="AL281">
        <f t="shared" si="243"/>
        <v>0</v>
      </c>
      <c r="AM281">
        <f t="shared" si="244"/>
        <v>0</v>
      </c>
      <c r="AN281">
        <f t="shared" si="245"/>
        <v>0</v>
      </c>
      <c r="AO281">
        <f t="shared" si="246"/>
        <v>0</v>
      </c>
      <c r="AP281">
        <f t="shared" si="247"/>
        <v>0</v>
      </c>
      <c r="AQ281">
        <f t="shared" si="248"/>
        <v>0</v>
      </c>
      <c r="AR281">
        <f t="shared" si="249"/>
        <v>0</v>
      </c>
      <c r="AS281">
        <f t="shared" si="250"/>
        <v>0</v>
      </c>
      <c r="AT281">
        <f t="shared" si="251"/>
        <v>0</v>
      </c>
      <c r="AU281">
        <f t="shared" si="252"/>
        <v>0</v>
      </c>
      <c r="AV281">
        <f t="shared" si="253"/>
        <v>0</v>
      </c>
      <c r="AW281">
        <f t="shared" si="254"/>
        <v>0</v>
      </c>
      <c r="AX281">
        <f t="shared" si="255"/>
        <v>0</v>
      </c>
      <c r="AY281">
        <f t="shared" si="256"/>
        <v>0</v>
      </c>
      <c r="AZ281">
        <f t="shared" si="257"/>
        <v>0</v>
      </c>
      <c r="BA281">
        <f t="shared" si="258"/>
        <v>0</v>
      </c>
      <c r="BB281">
        <f t="shared" si="259"/>
        <v>0</v>
      </c>
      <c r="BC281">
        <f t="shared" si="260"/>
        <v>0</v>
      </c>
      <c r="BD281">
        <f t="shared" si="261"/>
        <v>0</v>
      </c>
      <c r="BE281">
        <f t="shared" si="262"/>
        <v>0</v>
      </c>
      <c r="BF281">
        <f t="shared" si="263"/>
        <v>0</v>
      </c>
      <c r="BG281">
        <f t="shared" si="264"/>
        <v>0</v>
      </c>
      <c r="BH281">
        <f t="shared" si="265"/>
        <v>0</v>
      </c>
      <c r="BI281">
        <f t="shared" si="266"/>
        <v>0</v>
      </c>
      <c r="BJ281">
        <f t="shared" si="267"/>
        <v>0</v>
      </c>
      <c r="BK281">
        <f t="shared" si="268"/>
        <v>0</v>
      </c>
      <c r="BL281">
        <f t="shared" si="269"/>
        <v>0</v>
      </c>
      <c r="BM281">
        <f t="shared" si="270"/>
        <v>0</v>
      </c>
      <c r="BN281">
        <f t="shared" si="271"/>
        <v>0</v>
      </c>
      <c r="BO281">
        <f t="shared" si="272"/>
        <v>0</v>
      </c>
      <c r="BP281">
        <f t="shared" si="273"/>
        <v>0</v>
      </c>
      <c r="BQ281">
        <f t="shared" si="274"/>
        <v>0</v>
      </c>
      <c r="BR281">
        <f t="shared" si="275"/>
        <v>0</v>
      </c>
      <c r="BS281">
        <f t="shared" si="276"/>
        <v>0</v>
      </c>
      <c r="BT281">
        <f t="shared" si="277"/>
        <v>0</v>
      </c>
      <c r="BU281" s="293">
        <f t="shared" si="278"/>
        <v>0</v>
      </c>
      <c r="BV281" s="294" t="str">
        <f>IF(BU281=0,"",
IF(SUM($BU$162:BU281)=1,BW281,
IF($BU$283&gt;SUM($BU$162:BU281),_xlfn.CONCAT(", ",BW281),
IF($BU$283=SUM($BU$162:BU281),_xlfn.CONCAT(" y ",BW281)))))</f>
        <v/>
      </c>
      <c r="BW281" s="31">
        <v>119</v>
      </c>
    </row>
    <row r="282" spans="1:75" ht="15" customHeight="1">
      <c r="A282" s="64"/>
      <c r="B282" s="11"/>
      <c r="C282" s="61" t="s">
        <v>5323</v>
      </c>
      <c r="D282" s="1065" t="str">
        <f>IF(CNGE_2025_M1_Secc5_Sub1!$D150="","",CNGE_2025_M1_Secc5_Sub1!$D150)</f>
        <v/>
      </c>
      <c r="E282" s="889"/>
      <c r="F282" s="889"/>
      <c r="G282" s="889"/>
      <c r="H282" s="889"/>
      <c r="I282" s="889"/>
      <c r="J282" s="890"/>
      <c r="K282" s="813"/>
      <c r="L282" s="813"/>
      <c r="M282" s="813"/>
      <c r="N282" s="813"/>
      <c r="O282" s="813"/>
      <c r="P282" s="813"/>
      <c r="Q282" s="813"/>
      <c r="R282" s="813"/>
      <c r="S282" s="813"/>
      <c r="T282" s="813"/>
      <c r="U282" s="813"/>
      <c r="V282" s="813"/>
      <c r="W282" s="813"/>
      <c r="X282" s="813"/>
      <c r="Y282" s="813"/>
      <c r="Z282" s="813"/>
      <c r="AA282" s="813"/>
      <c r="AB282" s="813"/>
      <c r="AC282" s="813"/>
      <c r="AD282" s="813"/>
      <c r="AG282">
        <f t="shared" si="238"/>
        <v>0</v>
      </c>
      <c r="AH282">
        <f t="shared" si="239"/>
        <v>0</v>
      </c>
      <c r="AI282">
        <f t="shared" si="240"/>
        <v>0</v>
      </c>
      <c r="AJ282">
        <f t="shared" si="241"/>
        <v>0</v>
      </c>
      <c r="AK282">
        <f t="shared" si="242"/>
        <v>0</v>
      </c>
      <c r="AL282">
        <f t="shared" si="243"/>
        <v>0</v>
      </c>
      <c r="AM282">
        <f t="shared" si="244"/>
        <v>0</v>
      </c>
      <c r="AN282">
        <f t="shared" si="245"/>
        <v>0</v>
      </c>
      <c r="AO282">
        <f t="shared" si="246"/>
        <v>0</v>
      </c>
      <c r="AP282">
        <f t="shared" si="247"/>
        <v>0</v>
      </c>
      <c r="AQ282">
        <f t="shared" si="248"/>
        <v>0</v>
      </c>
      <c r="AR282">
        <f t="shared" si="249"/>
        <v>0</v>
      </c>
      <c r="AS282">
        <f t="shared" si="250"/>
        <v>0</v>
      </c>
      <c r="AT282">
        <f t="shared" si="251"/>
        <v>0</v>
      </c>
      <c r="AU282">
        <f t="shared" si="252"/>
        <v>0</v>
      </c>
      <c r="AV282">
        <f t="shared" si="253"/>
        <v>0</v>
      </c>
      <c r="AW282">
        <f t="shared" si="254"/>
        <v>0</v>
      </c>
      <c r="AX282">
        <f t="shared" si="255"/>
        <v>0</v>
      </c>
      <c r="AY282">
        <f t="shared" si="256"/>
        <v>0</v>
      </c>
      <c r="AZ282">
        <f t="shared" si="257"/>
        <v>0</v>
      </c>
      <c r="BA282">
        <f t="shared" si="258"/>
        <v>0</v>
      </c>
      <c r="BB282">
        <f t="shared" si="259"/>
        <v>0</v>
      </c>
      <c r="BC282">
        <f t="shared" si="260"/>
        <v>0</v>
      </c>
      <c r="BD282">
        <f t="shared" si="261"/>
        <v>0</v>
      </c>
      <c r="BE282">
        <f t="shared" si="262"/>
        <v>0</v>
      </c>
      <c r="BF282">
        <f t="shared" si="263"/>
        <v>0</v>
      </c>
      <c r="BG282">
        <f t="shared" si="264"/>
        <v>0</v>
      </c>
      <c r="BH282">
        <f t="shared" si="265"/>
        <v>0</v>
      </c>
      <c r="BI282">
        <f t="shared" si="266"/>
        <v>0</v>
      </c>
      <c r="BJ282">
        <f t="shared" si="267"/>
        <v>0</v>
      </c>
      <c r="BK282">
        <f t="shared" si="268"/>
        <v>0</v>
      </c>
      <c r="BL282">
        <f t="shared" si="269"/>
        <v>0</v>
      </c>
      <c r="BM282">
        <f t="shared" si="270"/>
        <v>0</v>
      </c>
      <c r="BN282">
        <f t="shared" si="271"/>
        <v>0</v>
      </c>
      <c r="BO282">
        <f t="shared" si="272"/>
        <v>0</v>
      </c>
      <c r="BP282">
        <f t="shared" si="273"/>
        <v>0</v>
      </c>
      <c r="BQ282">
        <f t="shared" si="274"/>
        <v>0</v>
      </c>
      <c r="BR282">
        <f t="shared" si="275"/>
        <v>0</v>
      </c>
      <c r="BS282">
        <f t="shared" si="276"/>
        <v>0</v>
      </c>
      <c r="BT282">
        <f t="shared" si="277"/>
        <v>0</v>
      </c>
      <c r="BU282" s="293">
        <f t="shared" si="278"/>
        <v>0</v>
      </c>
      <c r="BV282" s="294" t="str">
        <f>IF(BU282=0,"",
IF(SUM($BU$162:BU282)=1,BW282,
IF($BU$283&gt;SUM($BU$162:BU282),_xlfn.CONCAT(", ",BW282),
IF($BU$283=SUM($BU$162:BU282),_xlfn.CONCAT(" y ",BW282)))))</f>
        <v/>
      </c>
      <c r="BW282" s="31">
        <v>120</v>
      </c>
    </row>
    <row r="283" spans="1:75" ht="15" customHeight="1">
      <c r="A283" s="64"/>
      <c r="B283" s="11"/>
      <c r="C283" s="27"/>
      <c r="D283" s="27"/>
      <c r="E283" s="27"/>
      <c r="G283" s="27"/>
      <c r="H283" s="27"/>
      <c r="J283" s="119"/>
      <c r="K283" s="83">
        <f t="shared" ref="K283:AD283" si="279">IF(AND(SUM(K162:K282)=0,COUNTIF(K162:K282,"NS")&gt;0),"NS",IF(AND(SUM(K162:K282)=0,COUNTIF(K162:K282,0)&gt;0),0,IF(AND(SUM(K162:K282)=0,COUNTIF(K162:K282,"NA")&gt;0),"NA",SUM(K162:K282))))</f>
        <v>0</v>
      </c>
      <c r="L283" s="83">
        <f t="shared" si="279"/>
        <v>0</v>
      </c>
      <c r="M283" s="83">
        <f t="shared" si="279"/>
        <v>0</v>
      </c>
      <c r="N283" s="83">
        <f t="shared" si="279"/>
        <v>0</v>
      </c>
      <c r="O283" s="83">
        <f t="shared" si="279"/>
        <v>0</v>
      </c>
      <c r="P283" s="83">
        <f t="shared" si="279"/>
        <v>0</v>
      </c>
      <c r="Q283" s="83">
        <f t="shared" si="279"/>
        <v>0</v>
      </c>
      <c r="R283" s="83">
        <f t="shared" si="279"/>
        <v>0</v>
      </c>
      <c r="S283" s="83">
        <f t="shared" si="279"/>
        <v>0</v>
      </c>
      <c r="T283" s="83">
        <f t="shared" si="279"/>
        <v>0</v>
      </c>
      <c r="U283" s="83">
        <f t="shared" si="279"/>
        <v>0</v>
      </c>
      <c r="V283" s="83">
        <f t="shared" si="279"/>
        <v>0</v>
      </c>
      <c r="W283" s="83">
        <f t="shared" si="279"/>
        <v>0</v>
      </c>
      <c r="X283" s="83">
        <f t="shared" si="279"/>
        <v>0</v>
      </c>
      <c r="Y283" s="83">
        <f t="shared" si="279"/>
        <v>0</v>
      </c>
      <c r="Z283" s="83">
        <f t="shared" si="279"/>
        <v>0</v>
      </c>
      <c r="AA283" s="83">
        <f t="shared" si="279"/>
        <v>0</v>
      </c>
      <c r="AB283" s="83">
        <f t="shared" si="279"/>
        <v>0</v>
      </c>
      <c r="AC283" s="83">
        <f t="shared" si="279"/>
        <v>0</v>
      </c>
      <c r="AD283" s="83">
        <f t="shared" si="279"/>
        <v>0</v>
      </c>
      <c r="BU283" s="296">
        <f>SUM(BU162:BU282)</f>
        <v>0</v>
      </c>
      <c r="BV283" s="296" t="str">
        <f>IF(BU283=0,"",_xlfn.CONCAT(BV162:BV282))</f>
        <v/>
      </c>
      <c r="BW283" s="297" t="str">
        <f>IF(BU283=0,"",
IF(BU283&gt;1,"Favor de revisar la suma y consistencia de totales y/o subtotales por filas (numéricos y NS)",
IF(BU283=1,_xlfn.CONCAT("Favor de revisar la sumatoria del total y/o subtotal en el numeral: ",BV283),_xlfn.CONCAT("Favor de revisar la sumatoria de los totales y/o subtotales en los numerales: ",BV283))))</f>
        <v/>
      </c>
    </row>
    <row r="284" spans="1:75" ht="15" customHeight="1">
      <c r="A284" s="64"/>
      <c r="B284" s="989" t="str">
        <f>IF(AG155&gt;0,"Favor de verificar que no tenga información en celdas sombreadas","")</f>
        <v/>
      </c>
      <c r="C284" s="990"/>
      <c r="D284" s="990"/>
      <c r="E284" s="990"/>
      <c r="F284" s="990"/>
      <c r="G284" s="990"/>
      <c r="H284" s="990"/>
      <c r="I284" s="990"/>
      <c r="J284" s="990"/>
      <c r="K284" s="990"/>
      <c r="L284" s="990"/>
      <c r="M284" s="990"/>
      <c r="N284" s="990"/>
      <c r="O284" s="990"/>
      <c r="P284" s="990"/>
      <c r="Q284" s="990"/>
      <c r="R284" s="990"/>
      <c r="S284" s="990"/>
      <c r="T284" s="990"/>
      <c r="U284" s="990"/>
      <c r="V284" s="990"/>
      <c r="W284" s="990"/>
      <c r="X284" s="990"/>
      <c r="Y284" s="990"/>
      <c r="Z284" s="990"/>
      <c r="AA284" s="990"/>
      <c r="AB284" s="990"/>
      <c r="AC284" s="990"/>
      <c r="AD284" s="990"/>
    </row>
    <row r="285" spans="1:75" ht="45" customHeight="1">
      <c r="A285" s="64"/>
      <c r="B285" s="11"/>
      <c r="C285" s="1053" t="s">
        <v>6069</v>
      </c>
      <c r="D285" s="866"/>
      <c r="E285" s="866"/>
      <c r="F285" s="1027"/>
      <c r="G285" s="884"/>
      <c r="H285" s="884"/>
      <c r="I285" s="884"/>
      <c r="J285" s="884"/>
      <c r="K285" s="884"/>
      <c r="L285" s="884"/>
      <c r="M285" s="884"/>
      <c r="N285" s="884"/>
      <c r="O285" s="884"/>
      <c r="P285" s="884"/>
      <c r="Q285" s="884"/>
      <c r="R285" s="884"/>
      <c r="S285" s="884"/>
      <c r="T285" s="884"/>
      <c r="U285" s="884"/>
      <c r="V285" s="884"/>
      <c r="W285" s="884"/>
      <c r="X285" s="884"/>
      <c r="Y285" s="884"/>
      <c r="Z285" s="884"/>
      <c r="AA285" s="884"/>
      <c r="AB285" s="884"/>
      <c r="AC285" s="884"/>
      <c r="AD285" s="885"/>
    </row>
    <row r="286" spans="1:75" ht="15" customHeight="1">
      <c r="A286" s="64"/>
      <c r="B286" s="1032" t="str">
        <f>IF(AND(CF34&gt;0,F285=""),"Ha registrado un número mayor a cero en la col. Otro tipo debe anotar el nombre de dicho(s) tipo(s) de presunto(s) delito(s)","")</f>
        <v/>
      </c>
      <c r="C286" s="1032"/>
      <c r="D286" s="1032"/>
      <c r="E286" s="1032"/>
      <c r="F286" s="1032"/>
      <c r="G286" s="1032"/>
      <c r="H286" s="1032"/>
      <c r="I286" s="1032"/>
      <c r="J286" s="1032"/>
      <c r="K286" s="1032"/>
      <c r="L286" s="1032"/>
      <c r="M286" s="1032"/>
      <c r="N286" s="1032"/>
      <c r="O286" s="1032"/>
      <c r="P286" s="1032"/>
      <c r="Q286" s="1032"/>
      <c r="R286" s="1032"/>
      <c r="S286" s="1032"/>
      <c r="T286" s="1032"/>
      <c r="U286" s="1032"/>
      <c r="V286" s="1032"/>
      <c r="W286" s="1032"/>
      <c r="X286" s="1032"/>
      <c r="Y286" s="1032"/>
      <c r="Z286" s="1032"/>
      <c r="AA286" s="1032"/>
      <c r="AB286" s="1032"/>
      <c r="AC286" s="1032"/>
      <c r="AD286" s="1032"/>
      <c r="AE286" s="1032"/>
    </row>
    <row r="287" spans="1:75" ht="24" customHeight="1">
      <c r="A287" s="64"/>
      <c r="B287" s="11"/>
      <c r="C287" s="1000" t="s">
        <v>5325</v>
      </c>
      <c r="D287" s="866"/>
      <c r="E287" s="866"/>
      <c r="F287" s="866"/>
      <c r="G287" s="866"/>
      <c r="H287" s="866"/>
      <c r="I287" s="866"/>
      <c r="J287" s="866"/>
      <c r="K287" s="866"/>
      <c r="L287" s="866"/>
      <c r="M287" s="866"/>
      <c r="N287" s="866"/>
      <c r="O287" s="866"/>
      <c r="P287" s="866"/>
      <c r="Q287" s="866"/>
      <c r="R287" s="866"/>
      <c r="S287" s="866"/>
      <c r="T287" s="866"/>
      <c r="U287" s="866"/>
      <c r="V287" s="866"/>
      <c r="W287" s="866"/>
      <c r="X287" s="866"/>
      <c r="Y287" s="866"/>
      <c r="Z287" s="866"/>
      <c r="AA287" s="866"/>
      <c r="AB287" s="866"/>
      <c r="AC287" s="866"/>
      <c r="AD287" s="866"/>
    </row>
    <row r="288" spans="1:75" ht="60" customHeight="1">
      <c r="A288" s="64"/>
      <c r="B288" s="11"/>
      <c r="C288" s="1019"/>
      <c r="D288" s="884"/>
      <c r="E288" s="884"/>
      <c r="F288" s="884"/>
      <c r="G288" s="884"/>
      <c r="H288" s="884"/>
      <c r="I288" s="884"/>
      <c r="J288" s="884"/>
      <c r="K288" s="884"/>
      <c r="L288" s="884"/>
      <c r="M288" s="884"/>
      <c r="N288" s="884"/>
      <c r="O288" s="884"/>
      <c r="P288" s="884"/>
      <c r="Q288" s="884"/>
      <c r="R288" s="884"/>
      <c r="S288" s="884"/>
      <c r="T288" s="884"/>
      <c r="U288" s="884"/>
      <c r="V288" s="884"/>
      <c r="W288" s="884"/>
      <c r="X288" s="884"/>
      <c r="Y288" s="884"/>
      <c r="Z288" s="884"/>
      <c r="AA288" s="884"/>
      <c r="AB288" s="884"/>
      <c r="AC288" s="884"/>
      <c r="AD288" s="885"/>
    </row>
    <row r="289" spans="2:31" ht="15" customHeight="1">
      <c r="B289" s="988" t="str">
        <f>AK155</f>
        <v/>
      </c>
      <c r="C289" s="866"/>
      <c r="D289" s="866"/>
      <c r="E289" s="866"/>
      <c r="F289" s="866"/>
      <c r="G289" s="866"/>
      <c r="H289" s="866"/>
      <c r="I289" s="866"/>
      <c r="J289" s="866"/>
      <c r="K289" s="866"/>
      <c r="L289" s="866"/>
      <c r="M289" s="866"/>
      <c r="N289" s="866"/>
      <c r="O289" s="866"/>
      <c r="P289" s="866"/>
      <c r="Q289" s="866"/>
      <c r="R289" s="866"/>
      <c r="S289" s="866"/>
      <c r="T289" s="866"/>
      <c r="U289" s="866"/>
      <c r="V289" s="866"/>
      <c r="W289" s="866"/>
      <c r="X289" s="866"/>
      <c r="Y289" s="866"/>
      <c r="Z289" s="866"/>
      <c r="AA289" s="866"/>
      <c r="AB289" s="866"/>
      <c r="AC289" s="866"/>
      <c r="AD289" s="866"/>
    </row>
    <row r="290" spans="2:31" ht="15" customHeight="1">
      <c r="B290" s="1005" t="str">
        <f>IF(SUM(COUNTIF(K34:AD154,"NS"),COUNTIF(K162:AD282,"NS"))&lt;&gt;0,"Alerta: debido a que cuenta con registros NS, debe proporcionar una justificación en el area de comentarios al final de la pregunta","")</f>
        <v/>
      </c>
      <c r="C290" s="866"/>
      <c r="D290" s="866"/>
      <c r="E290" s="866"/>
      <c r="F290" s="866"/>
      <c r="G290" s="866"/>
      <c r="H290" s="866"/>
      <c r="I290" s="866"/>
      <c r="J290" s="866"/>
      <c r="K290" s="866"/>
      <c r="L290" s="866"/>
      <c r="M290" s="866"/>
      <c r="N290" s="866"/>
      <c r="O290" s="866"/>
      <c r="P290" s="866"/>
      <c r="Q290" s="866"/>
      <c r="R290" s="866"/>
      <c r="S290" s="866"/>
      <c r="T290" s="866"/>
      <c r="U290" s="866"/>
      <c r="V290" s="866"/>
      <c r="W290" s="866"/>
      <c r="X290" s="866"/>
      <c r="Y290" s="866"/>
      <c r="Z290" s="866"/>
      <c r="AA290" s="866"/>
      <c r="AB290" s="866"/>
      <c r="AC290" s="866"/>
      <c r="AD290" s="866"/>
      <c r="AE290" s="866"/>
    </row>
    <row r="291" spans="2:31" ht="15" customHeight="1">
      <c r="B291" s="1032" t="str">
        <f>BW283</f>
        <v/>
      </c>
      <c r="C291" s="866"/>
      <c r="D291" s="866"/>
      <c r="E291" s="866"/>
      <c r="F291" s="866"/>
      <c r="G291" s="866"/>
      <c r="H291" s="866"/>
      <c r="I291" s="866"/>
      <c r="J291" s="866"/>
      <c r="K291" s="866"/>
      <c r="L291" s="866"/>
      <c r="M291" s="866"/>
      <c r="N291" s="866"/>
      <c r="O291" s="866"/>
      <c r="P291" s="866"/>
      <c r="Q291" s="866"/>
      <c r="R291" s="866"/>
      <c r="S291" s="866"/>
      <c r="T291" s="866"/>
      <c r="U291" s="866"/>
      <c r="V291" s="866"/>
      <c r="W291" s="866"/>
      <c r="X291" s="866"/>
      <c r="Y291" s="866"/>
      <c r="Z291" s="866"/>
      <c r="AA291" s="866"/>
      <c r="AB291" s="866"/>
      <c r="AC291" s="866"/>
      <c r="AD291" s="866"/>
      <c r="AE291" s="866"/>
    </row>
    <row r="292" spans="2:31" ht="15" customHeight="1">
      <c r="B292" s="1032" t="str">
        <f>AR155</f>
        <v/>
      </c>
      <c r="C292" s="866"/>
      <c r="D292" s="866"/>
      <c r="E292" s="866"/>
      <c r="F292" s="866"/>
      <c r="G292" s="866"/>
      <c r="H292" s="866"/>
      <c r="I292" s="866"/>
      <c r="J292" s="866"/>
      <c r="K292" s="866"/>
      <c r="L292" s="866"/>
      <c r="M292" s="866"/>
      <c r="N292" s="866"/>
      <c r="O292" s="866"/>
      <c r="P292" s="866"/>
      <c r="Q292" s="866"/>
      <c r="R292" s="866"/>
      <c r="S292" s="866"/>
      <c r="T292" s="866"/>
      <c r="U292" s="866"/>
      <c r="V292" s="866"/>
      <c r="W292" s="866"/>
      <c r="X292" s="866"/>
      <c r="Y292" s="866"/>
      <c r="Z292" s="866"/>
      <c r="AA292" s="866"/>
      <c r="AB292" s="866"/>
      <c r="AC292" s="866"/>
      <c r="AD292" s="866"/>
      <c r="AE292" s="866"/>
    </row>
    <row r="293" spans="2:31" ht="15" customHeight="1">
      <c r="B293" s="1039" t="str">
        <f>CE155</f>
        <v/>
      </c>
      <c r="C293" s="1039"/>
      <c r="D293" s="1039"/>
      <c r="E293" s="1039"/>
      <c r="F293" s="1039"/>
      <c r="G293" s="1039"/>
      <c r="H293" s="1039"/>
      <c r="I293" s="1039"/>
      <c r="J293" s="1039"/>
      <c r="K293" s="1039"/>
      <c r="L293" s="1039"/>
      <c r="M293" s="1039"/>
      <c r="N293" s="1039"/>
      <c r="O293" s="1039"/>
      <c r="P293" s="1039"/>
      <c r="Q293" s="1039"/>
      <c r="R293" s="1039"/>
      <c r="S293" s="1039"/>
      <c r="T293" s="1039"/>
      <c r="U293" s="1039"/>
      <c r="V293" s="1039"/>
      <c r="W293" s="1039"/>
      <c r="X293" s="1039"/>
      <c r="Y293" s="1039"/>
      <c r="Z293" s="1039"/>
      <c r="AA293" s="1039"/>
      <c r="AB293" s="1039"/>
      <c r="AC293" s="1039"/>
      <c r="AD293" s="1039"/>
      <c r="AE293" s="1039"/>
    </row>
    <row r="294" spans="2:31" ht="15" customHeight="1">
      <c r="B294" s="1014" t="str">
        <f>IF(CG155&gt;0,"No puede ingresar cero en la col. Total debido a que registró el código 1 en la col. ¿Se presentaron denuncias ante el Ministerio… ?","")</f>
        <v/>
      </c>
      <c r="C294" s="1014"/>
      <c r="D294" s="1014"/>
      <c r="E294" s="1014"/>
      <c r="F294" s="1014"/>
      <c r="G294" s="1014"/>
      <c r="H294" s="1014"/>
      <c r="I294" s="1014"/>
      <c r="J294" s="1014"/>
      <c r="K294" s="1014"/>
      <c r="L294" s="1014"/>
      <c r="M294" s="1014"/>
      <c r="N294" s="1014"/>
      <c r="O294" s="1014"/>
      <c r="P294" s="1014"/>
      <c r="Q294" s="1014"/>
      <c r="R294" s="1014"/>
      <c r="S294" s="1014"/>
      <c r="T294" s="1014"/>
      <c r="U294" s="1014"/>
      <c r="V294" s="1014"/>
      <c r="W294" s="1014"/>
      <c r="X294" s="1014"/>
      <c r="Y294" s="1014"/>
      <c r="Z294" s="1014"/>
      <c r="AA294" s="1014"/>
      <c r="AB294" s="1014"/>
      <c r="AC294" s="1014"/>
      <c r="AD294" s="1014"/>
      <c r="AE294" s="1014"/>
    </row>
  </sheetData>
  <sheetProtection algorithmName="SHA-512" hashValue="Z1/yFuGhbNMg29OrqOkMsuhAAR8jPPAVvgxwZfFxhvEpctId1J4u0xgnjkvcWIZNvqMUcp/AJ+lcCxPucfHXWA==" saltValue="fo2XfQcPxPWPJHMInenenA==" spinCount="100000" sheet="1" objects="1" scenarios="1"/>
  <mergeCells count="438">
    <mergeCell ref="B292:AE292"/>
    <mergeCell ref="G38:J38"/>
    <mergeCell ref="D170:J170"/>
    <mergeCell ref="D100:F100"/>
    <mergeCell ref="D242:J242"/>
    <mergeCell ref="K158:AD158"/>
    <mergeCell ref="G91:J91"/>
    <mergeCell ref="D223:J223"/>
    <mergeCell ref="D279:J279"/>
    <mergeCell ref="G85:J85"/>
    <mergeCell ref="D276:J276"/>
    <mergeCell ref="D194:J194"/>
    <mergeCell ref="G127:J127"/>
    <mergeCell ref="D212:J212"/>
    <mergeCell ref="D136:F136"/>
    <mergeCell ref="G138:J138"/>
    <mergeCell ref="D278:J278"/>
    <mergeCell ref="D163:J163"/>
    <mergeCell ref="D268:J268"/>
    <mergeCell ref="D252:J252"/>
    <mergeCell ref="G86:J86"/>
    <mergeCell ref="D218:J218"/>
    <mergeCell ref="D281:J281"/>
    <mergeCell ref="C158:J161"/>
    <mergeCell ref="B3:AD3"/>
    <mergeCell ref="D271:J271"/>
    <mergeCell ref="G59:J59"/>
    <mergeCell ref="G130:J130"/>
    <mergeCell ref="D262:J262"/>
    <mergeCell ref="D121:F121"/>
    <mergeCell ref="G117:J117"/>
    <mergeCell ref="N8:O8"/>
    <mergeCell ref="D237:J237"/>
    <mergeCell ref="B11:AD11"/>
    <mergeCell ref="D42:F42"/>
    <mergeCell ref="K159:AD159"/>
    <mergeCell ref="D113:F113"/>
    <mergeCell ref="G132:J132"/>
    <mergeCell ref="G122:J122"/>
    <mergeCell ref="D123:F123"/>
    <mergeCell ref="D148:F148"/>
    <mergeCell ref="D50:F50"/>
    <mergeCell ref="D239:J239"/>
    <mergeCell ref="D54:F54"/>
    <mergeCell ref="D118:F118"/>
    <mergeCell ref="D187:J187"/>
    <mergeCell ref="G120:J120"/>
    <mergeCell ref="D174:J174"/>
    <mergeCell ref="AA160:AD160"/>
    <mergeCell ref="K160:N160"/>
    <mergeCell ref="D205:J205"/>
    <mergeCell ref="G133:J133"/>
    <mergeCell ref="D192:J192"/>
    <mergeCell ref="D110:F110"/>
    <mergeCell ref="G125:J125"/>
    <mergeCell ref="D73:F73"/>
    <mergeCell ref="G72:J72"/>
    <mergeCell ref="G82:J82"/>
    <mergeCell ref="G112:J112"/>
    <mergeCell ref="D107:F107"/>
    <mergeCell ref="D94:F94"/>
    <mergeCell ref="D135:F135"/>
    <mergeCell ref="G121:J121"/>
    <mergeCell ref="D151:F151"/>
    <mergeCell ref="D126:F126"/>
    <mergeCell ref="G141:J141"/>
    <mergeCell ref="D139:F139"/>
    <mergeCell ref="D108:F108"/>
    <mergeCell ref="D109:F109"/>
    <mergeCell ref="G108:J108"/>
    <mergeCell ref="G111:J111"/>
    <mergeCell ref="D143:F143"/>
    <mergeCell ref="D263:J263"/>
    <mergeCell ref="G69:J69"/>
    <mergeCell ref="D131:F131"/>
    <mergeCell ref="D134:F134"/>
    <mergeCell ref="D227:J227"/>
    <mergeCell ref="D213:J213"/>
    <mergeCell ref="D215:J215"/>
    <mergeCell ref="D226:J226"/>
    <mergeCell ref="G131:J131"/>
    <mergeCell ref="D103:F103"/>
    <mergeCell ref="D78:F78"/>
    <mergeCell ref="D87:F87"/>
    <mergeCell ref="D88:F88"/>
    <mergeCell ref="D82:F82"/>
    <mergeCell ref="D79:F79"/>
    <mergeCell ref="D81:F81"/>
    <mergeCell ref="D102:F102"/>
    <mergeCell ref="D86:F86"/>
    <mergeCell ref="D85:F85"/>
    <mergeCell ref="D98:F98"/>
    <mergeCell ref="D72:F72"/>
    <mergeCell ref="D77:F77"/>
    <mergeCell ref="D75:F75"/>
    <mergeCell ref="D71:F71"/>
    <mergeCell ref="G36:J36"/>
    <mergeCell ref="G55:J55"/>
    <mergeCell ref="G70:J70"/>
    <mergeCell ref="G47:J47"/>
    <mergeCell ref="G65:J65"/>
    <mergeCell ref="G60:J60"/>
    <mergeCell ref="G71:J71"/>
    <mergeCell ref="G67:J67"/>
    <mergeCell ref="AA157:AD157"/>
    <mergeCell ref="G105:J105"/>
    <mergeCell ref="G87:J87"/>
    <mergeCell ref="G78:J78"/>
    <mergeCell ref="G84:J84"/>
    <mergeCell ref="G100:J100"/>
    <mergeCell ref="G90:J90"/>
    <mergeCell ref="G79:J79"/>
    <mergeCell ref="G104:J104"/>
    <mergeCell ref="G95:J95"/>
    <mergeCell ref="G83:J83"/>
    <mergeCell ref="G73:J73"/>
    <mergeCell ref="G68:J68"/>
    <mergeCell ref="G76:J76"/>
    <mergeCell ref="G74:J74"/>
    <mergeCell ref="G39:J39"/>
    <mergeCell ref="B5:AD5"/>
    <mergeCell ref="C18:AD18"/>
    <mergeCell ref="O31:AD31"/>
    <mergeCell ref="B8:L8"/>
    <mergeCell ref="B10:AD10"/>
    <mergeCell ref="AA7:AD7"/>
    <mergeCell ref="C12:AD12"/>
    <mergeCell ref="C13:AD13"/>
    <mergeCell ref="C21:AD21"/>
    <mergeCell ref="C25:AD25"/>
    <mergeCell ref="B20:AD20"/>
    <mergeCell ref="C23:AD23"/>
    <mergeCell ref="C16:AD16"/>
    <mergeCell ref="C14:AD14"/>
    <mergeCell ref="C17:AD17"/>
    <mergeCell ref="C24:AD24"/>
    <mergeCell ref="C15:AD15"/>
    <mergeCell ref="C27:AD27"/>
    <mergeCell ref="C26:AD26"/>
    <mergeCell ref="M31:M33"/>
    <mergeCell ref="O32:R32"/>
    <mergeCell ref="AA32:AD32"/>
    <mergeCell ref="G30:J33"/>
    <mergeCell ref="D44:F44"/>
    <mergeCell ref="G35:J35"/>
    <mergeCell ref="G41:J41"/>
    <mergeCell ref="G56:J56"/>
    <mergeCell ref="G43:J43"/>
    <mergeCell ref="D39:F39"/>
    <mergeCell ref="K30:AD30"/>
    <mergeCell ref="K31:K33"/>
    <mergeCell ref="G46:J46"/>
    <mergeCell ref="D47:F47"/>
    <mergeCell ref="G51:J51"/>
    <mergeCell ref="W32:Z32"/>
    <mergeCell ref="G48:J48"/>
    <mergeCell ref="G42:J42"/>
    <mergeCell ref="G52:J52"/>
    <mergeCell ref="C30:F33"/>
    <mergeCell ref="D49:F49"/>
    <mergeCell ref="D38:F38"/>
    <mergeCell ref="G40:J40"/>
    <mergeCell ref="G34:J34"/>
    <mergeCell ref="G53:J53"/>
    <mergeCell ref="D40:F40"/>
    <mergeCell ref="D45:F45"/>
    <mergeCell ref="D37:F37"/>
    <mergeCell ref="D57:F57"/>
    <mergeCell ref="D61:F61"/>
    <mergeCell ref="D48:F48"/>
    <mergeCell ref="G49:J49"/>
    <mergeCell ref="D46:F46"/>
    <mergeCell ref="D66:F66"/>
    <mergeCell ref="G64:J64"/>
    <mergeCell ref="D59:F59"/>
    <mergeCell ref="D53:F53"/>
    <mergeCell ref="G66:J66"/>
    <mergeCell ref="D64:F64"/>
    <mergeCell ref="G62:J62"/>
    <mergeCell ref="D63:F63"/>
    <mergeCell ref="G57:J57"/>
    <mergeCell ref="D60:F60"/>
    <mergeCell ref="D52:F52"/>
    <mergeCell ref="G54:J54"/>
    <mergeCell ref="G50:J50"/>
    <mergeCell ref="D58:F58"/>
    <mergeCell ref="G63:J63"/>
    <mergeCell ref="D65:F65"/>
    <mergeCell ref="D67:F67"/>
    <mergeCell ref="B290:AE290"/>
    <mergeCell ref="D112:F112"/>
    <mergeCell ref="D228:J228"/>
    <mergeCell ref="D62:F62"/>
    <mergeCell ref="D56:F56"/>
    <mergeCell ref="D178:J178"/>
    <mergeCell ref="D127:F127"/>
    <mergeCell ref="D172:J172"/>
    <mergeCell ref="D114:F114"/>
    <mergeCell ref="D270:J270"/>
    <mergeCell ref="G98:J98"/>
    <mergeCell ref="D267:J267"/>
    <mergeCell ref="D269:J269"/>
    <mergeCell ref="D273:J273"/>
    <mergeCell ref="D199:J199"/>
    <mergeCell ref="G61:J61"/>
    <mergeCell ref="D256:J256"/>
    <mergeCell ref="D222:J222"/>
    <mergeCell ref="D225:J225"/>
    <mergeCell ref="D84:F84"/>
    <mergeCell ref="D200:J200"/>
    <mergeCell ref="D76:F76"/>
    <mergeCell ref="G101:J101"/>
    <mergeCell ref="D275:J275"/>
    <mergeCell ref="G103:J103"/>
    <mergeCell ref="G37:J37"/>
    <mergeCell ref="D34:F34"/>
    <mergeCell ref="D99:F99"/>
    <mergeCell ref="G118:J118"/>
    <mergeCell ref="D36:F36"/>
    <mergeCell ref="D259:J259"/>
    <mergeCell ref="D264:J264"/>
    <mergeCell ref="G88:J88"/>
    <mergeCell ref="G45:J45"/>
    <mergeCell ref="D198:J198"/>
    <mergeCell ref="D105:F105"/>
    <mergeCell ref="G107:J107"/>
    <mergeCell ref="G148:J148"/>
    <mergeCell ref="G134:J134"/>
    <mergeCell ref="D125:F125"/>
    <mergeCell ref="G115:J115"/>
    <mergeCell ref="D104:F104"/>
    <mergeCell ref="D93:F93"/>
    <mergeCell ref="G77:J77"/>
    <mergeCell ref="G97:J97"/>
    <mergeCell ref="G92:J92"/>
    <mergeCell ref="G99:J99"/>
    <mergeCell ref="D257:J257"/>
    <mergeCell ref="D35:F35"/>
    <mergeCell ref="D230:J230"/>
    <mergeCell ref="D168:J168"/>
    <mergeCell ref="D180:J180"/>
    <mergeCell ref="D154:F154"/>
    <mergeCell ref="G113:J113"/>
    <mergeCell ref="G81:J81"/>
    <mergeCell ref="D80:F80"/>
    <mergeCell ref="D96:F96"/>
    <mergeCell ref="D83:F83"/>
    <mergeCell ref="G80:J80"/>
    <mergeCell ref="D101:F101"/>
    <mergeCell ref="D95:F95"/>
    <mergeCell ref="G93:J93"/>
    <mergeCell ref="G89:J89"/>
    <mergeCell ref="D90:F90"/>
    <mergeCell ref="D92:F92"/>
    <mergeCell ref="D97:F97"/>
    <mergeCell ref="G96:J96"/>
    <mergeCell ref="G109:J109"/>
    <mergeCell ref="D70:F70"/>
    <mergeCell ref="G142:J142"/>
    <mergeCell ref="D141:F141"/>
    <mergeCell ref="C287:AD287"/>
    <mergeCell ref="G152:J152"/>
    <mergeCell ref="D184:J184"/>
    <mergeCell ref="D176:J176"/>
    <mergeCell ref="G140:J140"/>
    <mergeCell ref="D124:F124"/>
    <mergeCell ref="D254:J254"/>
    <mergeCell ref="D175:J175"/>
    <mergeCell ref="G124:J124"/>
    <mergeCell ref="D220:J220"/>
    <mergeCell ref="D234:J234"/>
    <mergeCell ref="D171:J171"/>
    <mergeCell ref="D236:J236"/>
    <mergeCell ref="D165:J165"/>
    <mergeCell ref="D245:J245"/>
    <mergeCell ref="D224:J224"/>
    <mergeCell ref="D211:J211"/>
    <mergeCell ref="D153:F153"/>
    <mergeCell ref="D277:J277"/>
    <mergeCell ref="W160:Z160"/>
    <mergeCell ref="D280:J280"/>
    <mergeCell ref="D219:J219"/>
    <mergeCell ref="D138:F138"/>
    <mergeCell ref="D282:J282"/>
    <mergeCell ref="C288:AD288"/>
    <mergeCell ref="D229:J229"/>
    <mergeCell ref="D260:J260"/>
    <mergeCell ref="G150:J150"/>
    <mergeCell ref="D191:J191"/>
    <mergeCell ref="D246:J246"/>
    <mergeCell ref="D244:J244"/>
    <mergeCell ref="D206:J206"/>
    <mergeCell ref="D251:J251"/>
    <mergeCell ref="D182:J182"/>
    <mergeCell ref="D201:J201"/>
    <mergeCell ref="D188:J188"/>
    <mergeCell ref="D231:J231"/>
    <mergeCell ref="D241:J241"/>
    <mergeCell ref="D248:J248"/>
    <mergeCell ref="D208:J208"/>
    <mergeCell ref="D238:J238"/>
    <mergeCell ref="F285:AD285"/>
    <mergeCell ref="D272:J272"/>
    <mergeCell ref="D164:J164"/>
    <mergeCell ref="D152:F152"/>
    <mergeCell ref="D196:J196"/>
    <mergeCell ref="D203:J203"/>
    <mergeCell ref="D204:J204"/>
    <mergeCell ref="G145:J145"/>
    <mergeCell ref="G147:J147"/>
    <mergeCell ref="G114:J114"/>
    <mergeCell ref="G143:J143"/>
    <mergeCell ref="D146:F146"/>
    <mergeCell ref="G126:J126"/>
    <mergeCell ref="D144:F144"/>
    <mergeCell ref="D142:F142"/>
    <mergeCell ref="G149:J149"/>
    <mergeCell ref="D147:F147"/>
    <mergeCell ref="G106:J106"/>
    <mergeCell ref="D120:F120"/>
    <mergeCell ref="G137:J137"/>
    <mergeCell ref="D115:F115"/>
    <mergeCell ref="D116:F116"/>
    <mergeCell ref="G135:J135"/>
    <mergeCell ref="D243:J243"/>
    <mergeCell ref="D221:J221"/>
    <mergeCell ref="G119:J119"/>
    <mergeCell ref="G139:J139"/>
    <mergeCell ref="G144:J144"/>
    <mergeCell ref="D235:J235"/>
    <mergeCell ref="D216:J216"/>
    <mergeCell ref="D189:J189"/>
    <mergeCell ref="G136:J136"/>
    <mergeCell ref="G116:J116"/>
    <mergeCell ref="D133:F133"/>
    <mergeCell ref="G128:J128"/>
    <mergeCell ref="D119:F119"/>
    <mergeCell ref="G146:J146"/>
    <mergeCell ref="D128:F128"/>
    <mergeCell ref="D190:J190"/>
    <mergeCell ref="D167:J167"/>
    <mergeCell ref="D169:J169"/>
    <mergeCell ref="G154:J154"/>
    <mergeCell ref="D145:F145"/>
    <mergeCell ref="D181:J181"/>
    <mergeCell ref="G129:J129"/>
    <mergeCell ref="D122:F122"/>
    <mergeCell ref="O160:R160"/>
    <mergeCell ref="D266:J266"/>
    <mergeCell ref="D193:J193"/>
    <mergeCell ref="D247:J247"/>
    <mergeCell ref="G151:J151"/>
    <mergeCell ref="D249:J249"/>
    <mergeCell ref="D186:J186"/>
    <mergeCell ref="D217:J217"/>
    <mergeCell ref="D240:J240"/>
    <mergeCell ref="D197:J197"/>
    <mergeCell ref="D265:J265"/>
    <mergeCell ref="G153:J153"/>
    <mergeCell ref="D255:J255"/>
    <mergeCell ref="D250:J250"/>
    <mergeCell ref="D177:J177"/>
    <mergeCell ref="D179:J179"/>
    <mergeCell ref="D166:J166"/>
    <mergeCell ref="D149:F149"/>
    <mergeCell ref="D261:J261"/>
    <mergeCell ref="D202:J202"/>
    <mergeCell ref="D233:J233"/>
    <mergeCell ref="B1:AD1"/>
    <mergeCell ref="D258:J258"/>
    <mergeCell ref="D129:F129"/>
    <mergeCell ref="C22:AD22"/>
    <mergeCell ref="D41:F41"/>
    <mergeCell ref="D43:F43"/>
    <mergeCell ref="D55:F55"/>
    <mergeCell ref="D132:F132"/>
    <mergeCell ref="D69:F69"/>
    <mergeCell ref="D185:J185"/>
    <mergeCell ref="S160:V160"/>
    <mergeCell ref="D214:J214"/>
    <mergeCell ref="D51:F51"/>
    <mergeCell ref="L31:L33"/>
    <mergeCell ref="S32:V32"/>
    <mergeCell ref="N31:N33"/>
    <mergeCell ref="AA29:AD29"/>
    <mergeCell ref="D232:J232"/>
    <mergeCell ref="G94:J94"/>
    <mergeCell ref="D91:F91"/>
    <mergeCell ref="D207:J207"/>
    <mergeCell ref="D195:J195"/>
    <mergeCell ref="D210:J210"/>
    <mergeCell ref="AS30:CB30"/>
    <mergeCell ref="CC32:CE32"/>
    <mergeCell ref="AI32:AK32"/>
    <mergeCell ref="B286:AE286"/>
    <mergeCell ref="B289:AD289"/>
    <mergeCell ref="B293:AE293"/>
    <mergeCell ref="D89:F89"/>
    <mergeCell ref="D111:F111"/>
    <mergeCell ref="D183:J183"/>
    <mergeCell ref="C285:E285"/>
    <mergeCell ref="D140:F140"/>
    <mergeCell ref="D209:J209"/>
    <mergeCell ref="D274:J274"/>
    <mergeCell ref="D253:J253"/>
    <mergeCell ref="G58:J58"/>
    <mergeCell ref="G123:J123"/>
    <mergeCell ref="G110:J110"/>
    <mergeCell ref="G75:J75"/>
    <mergeCell ref="D137:F137"/>
    <mergeCell ref="D74:F74"/>
    <mergeCell ref="D130:F130"/>
    <mergeCell ref="D68:F68"/>
    <mergeCell ref="D117:F117"/>
    <mergeCell ref="CG32:CG33"/>
    <mergeCell ref="B294:AE294"/>
    <mergeCell ref="BU160:BW160"/>
    <mergeCell ref="B291:AE291"/>
    <mergeCell ref="B284:AD284"/>
    <mergeCell ref="AL32:AO32"/>
    <mergeCell ref="AL31:AO31"/>
    <mergeCell ref="AP32:AR32"/>
    <mergeCell ref="AS32:AV32"/>
    <mergeCell ref="AW32:AZ32"/>
    <mergeCell ref="BA32:BD32"/>
    <mergeCell ref="BE32:BH32"/>
    <mergeCell ref="BI32:BL32"/>
    <mergeCell ref="BM32:BP32"/>
    <mergeCell ref="BQ32:BT32"/>
    <mergeCell ref="BU32:BX32"/>
    <mergeCell ref="BY32:CB32"/>
    <mergeCell ref="AS31:CB31"/>
    <mergeCell ref="G44:J44"/>
    <mergeCell ref="D106:F106"/>
    <mergeCell ref="G102:J102"/>
    <mergeCell ref="D150:F150"/>
    <mergeCell ref="D162:J162"/>
    <mergeCell ref="D173:J173"/>
  </mergeCells>
  <phoneticPr fontId="61" type="noConversion"/>
  <conditionalFormatting sqref="C25:AD25">
    <cfRule type="expression" dxfId="120" priority="6">
      <formula>$AO$155&gt;0</formula>
    </cfRule>
  </conditionalFormatting>
  <conditionalFormatting sqref="C26:AD26">
    <cfRule type="expression" dxfId="119" priority="5">
      <formula>AND($CB$155&gt;0,$C$288="")</formula>
    </cfRule>
  </conditionalFormatting>
  <conditionalFormatting sqref="C27:AD27">
    <cfRule type="expression" dxfId="118" priority="8">
      <formula>AND(CF34&gt;0,F285="")</formula>
    </cfRule>
  </conditionalFormatting>
  <conditionalFormatting sqref="F285:AD285">
    <cfRule type="expression" dxfId="117" priority="7">
      <formula>AND(CF34=0,F285="")</formula>
    </cfRule>
    <cfRule type="expression" dxfId="116" priority="9">
      <formula>AND(CF34&gt;0,F285="")</formula>
    </cfRule>
  </conditionalFormatting>
  <conditionalFormatting sqref="K34:AD154">
    <cfRule type="expression" dxfId="115" priority="4">
      <formula>AND($G34&lt;&gt;"",$G34&lt;&gt;1)</formula>
    </cfRule>
  </conditionalFormatting>
  <conditionalFormatting sqref="K162:AD282">
    <cfRule type="expression" dxfId="114" priority="3">
      <formula>AND($G34&lt;&gt;"",$G34&lt;&gt;1)</formula>
    </cfRule>
  </conditionalFormatting>
  <dataValidations count="1">
    <dataValidation type="list" allowBlank="1" showErrorMessage="1" errorTitle="Datos incorrectos" error="Los datos ingresados no son correctos, revise las opciones disponibles" sqref="G34:G154">
      <formula1>"1,2,9"</formula1>
    </dataValidation>
  </dataValidations>
  <hyperlinks>
    <hyperlink ref="AA7" location="Índice!C31" display="Índice"/>
  </hyperlinks>
  <printOptions horizontalCentered="1" verticalCentered="1"/>
  <pageMargins left="0.70866141732283472" right="0.70866141732283472" top="0.74803149606299213" bottom="0.74803149606299213" header="0.31496062992125984" footer="0.31496062992125984"/>
  <pageSetup paperSize="9" scale="67" fitToHeight="7" orientation="portrait" r:id="rId1"/>
  <headerFooter>
    <oddHeader>&amp;CMódulo 1 Sección V
Cuestionario</oddHeader>
    <oddFooter>&amp;LCenso Nacional de Gobiernos Estatales 2025&amp;R&amp;P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Z300"/>
  <sheetViews>
    <sheetView showGridLines="0" view="pageBreakPreview" zoomScale="120" zoomScaleNormal="100" zoomScaleSheetLayoutView="120" workbookViewId="0"/>
  </sheetViews>
  <sheetFormatPr baseColWidth="10" defaultColWidth="0" defaultRowHeight="15" customHeight="1" zeroHeight="1"/>
  <cols>
    <col min="1" max="1" width="5.75" style="63" customWidth="1"/>
    <col min="2" max="30" width="3.75" style="63" customWidth="1"/>
    <col min="31" max="31" width="5.75" style="63" customWidth="1"/>
    <col min="32" max="32" width="3.75" style="63" hidden="1" customWidth="1"/>
    <col min="33" max="130" width="13.75" style="63" hidden="1" customWidth="1"/>
    <col min="131" max="16384" width="3.75" style="63" hidden="1"/>
  </cols>
  <sheetData>
    <row r="1" spans="1:30" ht="173.25" customHeight="1">
      <c r="A1" s="37"/>
      <c r="B1" s="870" t="s">
        <v>0</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67" t="s">
        <v>1</v>
      </c>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69" t="s">
        <v>2</v>
      </c>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899" t="s">
        <v>3</v>
      </c>
      <c r="AB7" s="990"/>
      <c r="AC7" s="990"/>
      <c r="AD7" s="990"/>
    </row>
    <row r="8" spans="1:30" ht="15" customHeight="1" thickBot="1">
      <c r="A8" s="42"/>
      <c r="B8" s="871" t="str">
        <f>IF(Presentación!B10="","",Presentación!B10)</f>
        <v>Veracruz de Ignacio de la Llave</v>
      </c>
      <c r="C8" s="872"/>
      <c r="D8" s="872"/>
      <c r="E8" s="872"/>
      <c r="F8" s="872"/>
      <c r="G8" s="872"/>
      <c r="H8" s="872"/>
      <c r="I8" s="872"/>
      <c r="J8" s="872"/>
      <c r="K8" s="872"/>
      <c r="L8" s="873"/>
      <c r="M8" s="2"/>
      <c r="N8" s="871" t="str">
        <f>IF(Presentación!N10="","",Presentación!N10)</f>
        <v>230</v>
      </c>
      <c r="O8" s="873"/>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1" t="s">
        <v>6070</v>
      </c>
      <c r="C10" s="912"/>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B10" s="912"/>
      <c r="AC10" s="912"/>
      <c r="AD10" s="913"/>
    </row>
    <row r="11" spans="1:30" ht="15" customHeight="1">
      <c r="A11" s="27"/>
      <c r="B11" s="1012" t="s">
        <v>5327</v>
      </c>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10"/>
    </row>
    <row r="12" spans="1:30" ht="24" customHeight="1">
      <c r="A12" s="27"/>
      <c r="B12" s="45"/>
      <c r="C12" s="998" t="s">
        <v>5328</v>
      </c>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52"/>
    </row>
    <row r="13" spans="1:30" ht="24" customHeight="1">
      <c r="A13" s="27"/>
      <c r="B13" s="45"/>
      <c r="C13" s="1013" t="s">
        <v>5090</v>
      </c>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1003"/>
    </row>
    <row r="14" spans="1:30" ht="15" customHeight="1">
      <c r="A14" s="27"/>
      <c r="B14" s="45"/>
      <c r="C14" s="998" t="s">
        <v>5091</v>
      </c>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952"/>
    </row>
    <row r="15" spans="1:30" ht="24" customHeight="1">
      <c r="A15" s="49"/>
      <c r="B15" s="45"/>
      <c r="C15" s="1002" t="s">
        <v>6071</v>
      </c>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1003"/>
    </row>
    <row r="16" spans="1:30" ht="24" customHeight="1">
      <c r="A16" s="44"/>
      <c r="B16" s="45"/>
      <c r="C16" s="998" t="s">
        <v>6072</v>
      </c>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52"/>
    </row>
    <row r="17" spans="1:78" ht="36" customHeight="1">
      <c r="A17" s="27"/>
      <c r="B17" s="45"/>
      <c r="C17" s="1004" t="s">
        <v>5513</v>
      </c>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52"/>
    </row>
    <row r="18" spans="1:78" ht="48" customHeight="1">
      <c r="A18" s="27"/>
      <c r="B18" s="45"/>
      <c r="C18" s="1013" t="s">
        <v>5514</v>
      </c>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1003"/>
    </row>
    <row r="19" spans="1:78" ht="15" customHeight="1">
      <c r="A19" s="27"/>
      <c r="B19" s="50"/>
      <c r="C19" s="1011" t="s">
        <v>5515</v>
      </c>
      <c r="D19" s="974"/>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5"/>
    </row>
    <row r="20" spans="1:78" ht="15" customHeight="1">
      <c r="A20" s="51"/>
      <c r="B20" s="1148" t="s">
        <v>5095</v>
      </c>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990"/>
      <c r="AA20" s="990"/>
      <c r="AB20" s="990"/>
      <c r="AC20" s="990"/>
      <c r="AD20" s="1003"/>
    </row>
    <row r="21" spans="1:78" ht="36" customHeight="1">
      <c r="A21" s="51"/>
      <c r="B21" s="100"/>
      <c r="C21" s="1002" t="s">
        <v>6073</v>
      </c>
      <c r="D21" s="990"/>
      <c r="E21" s="990"/>
      <c r="F21" s="990"/>
      <c r="G21" s="990"/>
      <c r="H21" s="990"/>
      <c r="I21" s="990"/>
      <c r="J21" s="990"/>
      <c r="K21" s="990"/>
      <c r="L21" s="990"/>
      <c r="M21" s="990"/>
      <c r="N21" s="990"/>
      <c r="O21" s="990"/>
      <c r="P21" s="990"/>
      <c r="Q21" s="990"/>
      <c r="R21" s="990"/>
      <c r="S21" s="990"/>
      <c r="T21" s="990"/>
      <c r="U21" s="990"/>
      <c r="V21" s="990"/>
      <c r="W21" s="990"/>
      <c r="X21" s="990"/>
      <c r="Y21" s="990"/>
      <c r="Z21" s="990"/>
      <c r="AA21" s="990"/>
      <c r="AB21" s="990"/>
      <c r="AC21" s="990"/>
      <c r="AD21" s="1003"/>
    </row>
    <row r="22" spans="1:78" ht="48" customHeight="1">
      <c r="A22" s="51"/>
      <c r="B22" s="100"/>
      <c r="C22" s="1013" t="s">
        <v>6074</v>
      </c>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1003"/>
    </row>
    <row r="23" spans="1:78" ht="36" customHeight="1">
      <c r="A23" s="51"/>
      <c r="B23" s="100"/>
      <c r="C23" s="11"/>
      <c r="D23" s="1147" t="s">
        <v>6075</v>
      </c>
      <c r="E23" s="990"/>
      <c r="F23" s="990"/>
      <c r="G23" s="990"/>
      <c r="H23" s="990"/>
      <c r="I23" s="990"/>
      <c r="J23" s="990"/>
      <c r="K23" s="990"/>
      <c r="L23" s="990"/>
      <c r="M23" s="990"/>
      <c r="N23" s="990"/>
      <c r="O23" s="990"/>
      <c r="P23" s="990"/>
      <c r="Q23" s="990"/>
      <c r="R23" s="990"/>
      <c r="S23" s="990"/>
      <c r="T23" s="990"/>
      <c r="U23" s="990"/>
      <c r="V23" s="990"/>
      <c r="W23" s="990"/>
      <c r="X23" s="990"/>
      <c r="Y23" s="990"/>
      <c r="Z23" s="990"/>
      <c r="AA23" s="990"/>
      <c r="AB23" s="990"/>
      <c r="AC23" s="990"/>
      <c r="AD23" s="1003"/>
    </row>
    <row r="24" spans="1:78" ht="15" customHeight="1">
      <c r="A24" s="51"/>
      <c r="B24" s="100"/>
      <c r="C24" s="11"/>
      <c r="D24" s="1147" t="s">
        <v>6076</v>
      </c>
      <c r="E24" s="990"/>
      <c r="F24" s="990"/>
      <c r="G24" s="990"/>
      <c r="H24" s="990"/>
      <c r="I24" s="990"/>
      <c r="J24" s="990"/>
      <c r="K24" s="990"/>
      <c r="L24" s="990"/>
      <c r="M24" s="990"/>
      <c r="N24" s="990"/>
      <c r="O24" s="990"/>
      <c r="P24" s="990"/>
      <c r="Q24" s="990"/>
      <c r="R24" s="990"/>
      <c r="S24" s="990"/>
      <c r="T24" s="990"/>
      <c r="U24" s="990"/>
      <c r="V24" s="990"/>
      <c r="W24" s="990"/>
      <c r="X24" s="990"/>
      <c r="Y24" s="990"/>
      <c r="Z24" s="990"/>
      <c r="AA24" s="990"/>
      <c r="AB24" s="990"/>
      <c r="AC24" s="990"/>
      <c r="AD24" s="1003"/>
    </row>
    <row r="25" spans="1:78" ht="24" customHeight="1">
      <c r="A25" s="51"/>
      <c r="B25" s="120"/>
      <c r="C25" s="121"/>
      <c r="D25" s="1149" t="s">
        <v>6077</v>
      </c>
      <c r="E25" s="1029"/>
      <c r="F25" s="1029"/>
      <c r="G25" s="1029"/>
      <c r="H25" s="1029"/>
      <c r="I25" s="1029"/>
      <c r="J25" s="1029"/>
      <c r="K25" s="1029"/>
      <c r="L25" s="1029"/>
      <c r="M25" s="1029"/>
      <c r="N25" s="1029"/>
      <c r="O25" s="1029"/>
      <c r="P25" s="1029"/>
      <c r="Q25" s="1029"/>
      <c r="R25" s="1029"/>
      <c r="S25" s="1029"/>
      <c r="T25" s="1029"/>
      <c r="U25" s="1029"/>
      <c r="V25" s="1029"/>
      <c r="W25" s="1029"/>
      <c r="X25" s="1029"/>
      <c r="Y25" s="1029"/>
      <c r="Z25" s="1029"/>
      <c r="AA25" s="1029"/>
      <c r="AB25" s="1029"/>
      <c r="AC25" s="1029"/>
      <c r="AD25" s="1131"/>
    </row>
    <row r="26" spans="1:78" ht="15" customHeight="1">
      <c r="A26" s="51"/>
    </row>
    <row r="27" spans="1:78" ht="36" customHeight="1">
      <c r="A27" s="69" t="s">
        <v>6078</v>
      </c>
      <c r="B27" s="1031" t="s">
        <v>6079</v>
      </c>
      <c r="C27" s="990"/>
      <c r="D27" s="990"/>
      <c r="E27" s="990"/>
      <c r="F27" s="990"/>
      <c r="G27" s="990"/>
      <c r="H27" s="990"/>
      <c r="I27" s="990"/>
      <c r="J27" s="990"/>
      <c r="K27" s="990"/>
      <c r="L27" s="990"/>
      <c r="M27" s="990"/>
      <c r="N27" s="990"/>
      <c r="O27" s="990"/>
      <c r="P27" s="990"/>
      <c r="Q27" s="990"/>
      <c r="R27" s="990"/>
      <c r="S27" s="990"/>
      <c r="T27" s="990"/>
      <c r="U27" s="990"/>
      <c r="V27" s="990"/>
      <c r="W27" s="990"/>
      <c r="X27" s="990"/>
      <c r="Y27" s="990"/>
      <c r="Z27" s="990"/>
      <c r="AA27" s="990"/>
      <c r="AB27" s="990"/>
      <c r="AC27" s="990"/>
      <c r="AD27" s="990"/>
    </row>
    <row r="28" spans="1:78" ht="48" customHeight="1">
      <c r="A28" s="69"/>
      <c r="B28" s="55"/>
      <c r="C28" s="1000" t="s">
        <v>6080</v>
      </c>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c r="AC28" s="990"/>
      <c r="AD28" s="990"/>
    </row>
    <row r="29" spans="1:78" ht="48" customHeight="1">
      <c r="A29" s="69"/>
      <c r="B29" s="55"/>
      <c r="C29" s="999" t="s">
        <v>6081</v>
      </c>
      <c r="D29" s="990"/>
      <c r="E29" s="990"/>
      <c r="F29" s="990"/>
      <c r="G29" s="990"/>
      <c r="H29" s="990"/>
      <c r="I29" s="990"/>
      <c r="J29" s="990"/>
      <c r="K29" s="990"/>
      <c r="L29" s="990"/>
      <c r="M29" s="990"/>
      <c r="N29" s="990"/>
      <c r="O29" s="990"/>
      <c r="P29" s="990"/>
      <c r="Q29" s="990"/>
      <c r="R29" s="990"/>
      <c r="S29" s="990"/>
      <c r="T29" s="990"/>
      <c r="U29" s="990"/>
      <c r="V29" s="990"/>
      <c r="W29" s="990"/>
      <c r="X29" s="990"/>
      <c r="Y29" s="990"/>
      <c r="Z29" s="990"/>
      <c r="AA29" s="990"/>
      <c r="AB29" s="990"/>
      <c r="AC29" s="990"/>
      <c r="AD29" s="990"/>
    </row>
    <row r="30" spans="1:78" ht="48" customHeight="1">
      <c r="A30" s="69"/>
      <c r="B30" s="55"/>
      <c r="C30" s="999" t="s">
        <v>6082</v>
      </c>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c r="AC30" s="990"/>
      <c r="AD30" s="990"/>
    </row>
    <row r="31" spans="1:78" ht="15" customHeight="1">
      <c r="A31" s="69"/>
      <c r="B31" s="55"/>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row>
    <row r="32" spans="1:78" ht="84" customHeight="1">
      <c r="A32" s="69"/>
      <c r="B32" s="55"/>
      <c r="C32" s="995" t="s">
        <v>5109</v>
      </c>
      <c r="D32" s="1009"/>
      <c r="E32" s="1009"/>
      <c r="F32" s="1009"/>
      <c r="G32" s="1009"/>
      <c r="H32" s="1009"/>
      <c r="I32" s="1009"/>
      <c r="J32" s="1009"/>
      <c r="K32" s="1009"/>
      <c r="L32" s="1009"/>
      <c r="M32" s="1009"/>
      <c r="N32" s="1009"/>
      <c r="O32" s="1010"/>
      <c r="P32" s="1068" t="s">
        <v>6083</v>
      </c>
      <c r="Q32" s="889"/>
      <c r="R32" s="889"/>
      <c r="S32" s="995" t="s">
        <v>6084</v>
      </c>
      <c r="T32" s="889"/>
      <c r="U32" s="889"/>
      <c r="V32" s="889"/>
      <c r="W32" s="889"/>
      <c r="X32" s="889"/>
      <c r="Y32" s="889"/>
      <c r="Z32" s="889"/>
      <c r="AA32" s="889"/>
      <c r="AB32" s="889"/>
      <c r="AC32" s="889"/>
      <c r="AD32" s="890"/>
      <c r="BR32" s="1151" t="s">
        <v>5106</v>
      </c>
      <c r="BS32" s="1151"/>
      <c r="BT32" s="1151"/>
      <c r="BU32" s="1151"/>
      <c r="BV32" s="1151"/>
      <c r="BW32" s="1151"/>
      <c r="BX32" s="1151"/>
      <c r="BY32" s="1151"/>
      <c r="BZ32" s="1151"/>
    </row>
    <row r="33" spans="1:85" ht="15" customHeight="1">
      <c r="A33" s="69"/>
      <c r="B33" s="55"/>
      <c r="C33" s="1044"/>
      <c r="D33" s="990"/>
      <c r="E33" s="990"/>
      <c r="F33" s="990"/>
      <c r="G33" s="990"/>
      <c r="H33" s="990"/>
      <c r="I33" s="990"/>
      <c r="J33" s="990"/>
      <c r="K33" s="990"/>
      <c r="L33" s="990"/>
      <c r="M33" s="990"/>
      <c r="N33" s="990"/>
      <c r="O33" s="952"/>
      <c r="P33" s="1047" t="s">
        <v>5400</v>
      </c>
      <c r="Q33" s="1060" t="s">
        <v>5437</v>
      </c>
      <c r="R33" s="1060" t="s">
        <v>5438</v>
      </c>
      <c r="S33" s="1047" t="s">
        <v>5400</v>
      </c>
      <c r="T33" s="1060" t="s">
        <v>5437</v>
      </c>
      <c r="U33" s="1060" t="s">
        <v>5438</v>
      </c>
      <c r="V33" s="1021" t="s">
        <v>6085</v>
      </c>
      <c r="W33" s="889"/>
      <c r="X33" s="889"/>
      <c r="Y33" s="889"/>
      <c r="Z33" s="889"/>
      <c r="AA33" s="889"/>
      <c r="AB33" s="889"/>
      <c r="AC33" s="889"/>
      <c r="AD33" s="890"/>
      <c r="BF33" s="1146" t="s">
        <v>5350</v>
      </c>
      <c r="BG33" s="1146"/>
      <c r="BH33" s="1146"/>
      <c r="BL33" s="1150" t="s">
        <v>5379</v>
      </c>
      <c r="BM33" s="1150"/>
      <c r="BN33" s="1150"/>
      <c r="BR33" s="1151" t="s">
        <v>6086</v>
      </c>
      <c r="BS33" s="1151"/>
      <c r="BT33" s="1151"/>
      <c r="BU33" s="1151"/>
      <c r="BV33" s="1151"/>
      <c r="BW33" s="1151"/>
      <c r="BX33" s="1151"/>
      <c r="BY33" s="1151"/>
      <c r="BZ33" s="1151"/>
    </row>
    <row r="34" spans="1:85" ht="48" customHeight="1">
      <c r="A34" s="64"/>
      <c r="B34" s="11"/>
      <c r="C34" s="1044"/>
      <c r="D34" s="990"/>
      <c r="E34" s="990"/>
      <c r="F34" s="990"/>
      <c r="G34" s="990"/>
      <c r="H34" s="990"/>
      <c r="I34" s="990"/>
      <c r="J34" s="990"/>
      <c r="K34" s="990"/>
      <c r="L34" s="990"/>
      <c r="M34" s="990"/>
      <c r="N34" s="990"/>
      <c r="O34" s="952"/>
      <c r="P34" s="1062"/>
      <c r="Q34" s="1062"/>
      <c r="R34" s="1062"/>
      <c r="S34" s="1062"/>
      <c r="T34" s="1062"/>
      <c r="U34" s="1062"/>
      <c r="V34" s="1021" t="s">
        <v>6087</v>
      </c>
      <c r="W34" s="889"/>
      <c r="X34" s="890"/>
      <c r="Y34" s="1021" t="s">
        <v>6088</v>
      </c>
      <c r="Z34" s="889"/>
      <c r="AA34" s="890"/>
      <c r="AB34" s="1021" t="s">
        <v>6089</v>
      </c>
      <c r="AC34" s="889"/>
      <c r="AD34" s="890"/>
      <c r="BC34" s="1037" t="s">
        <v>5445</v>
      </c>
      <c r="BD34" s="1038"/>
      <c r="BE34" s="1038"/>
      <c r="BF34" s="1146" t="s">
        <v>6090</v>
      </c>
      <c r="BG34" s="1146"/>
      <c r="BH34" s="1146"/>
      <c r="BI34" s="1054" t="s">
        <v>6091</v>
      </c>
      <c r="BJ34" s="1038"/>
      <c r="BK34" s="1055"/>
      <c r="BL34" s="1150" t="s">
        <v>6092</v>
      </c>
      <c r="BM34" s="1150"/>
      <c r="BN34" s="1150"/>
      <c r="BO34" s="1054" t="s">
        <v>5790</v>
      </c>
      <c r="BP34" s="1038"/>
      <c r="BQ34" s="1055"/>
      <c r="BR34" s="1151" t="s">
        <v>6093</v>
      </c>
      <c r="BS34" s="1151"/>
      <c r="BT34" s="1151"/>
      <c r="BU34" s="1110" t="s">
        <v>6094</v>
      </c>
      <c r="BV34" s="1110"/>
      <c r="BW34" s="1110"/>
      <c r="BX34" s="1151" t="s">
        <v>6095</v>
      </c>
      <c r="BY34" s="1151"/>
      <c r="BZ34" s="1151"/>
      <c r="CA34" s="1045" t="s">
        <v>5791</v>
      </c>
      <c r="CB34" s="1038"/>
      <c r="CC34" s="1038"/>
      <c r="CD34"/>
      <c r="CE34" s="986" t="s">
        <v>5108</v>
      </c>
      <c r="CF34" s="987"/>
      <c r="CG34" s="987"/>
    </row>
    <row r="35" spans="1:85" ht="48" customHeight="1">
      <c r="A35" s="64"/>
      <c r="B35" s="11"/>
      <c r="C35" s="1022"/>
      <c r="D35" s="974"/>
      <c r="E35" s="974"/>
      <c r="F35" s="974"/>
      <c r="G35" s="974"/>
      <c r="H35" s="974"/>
      <c r="I35" s="974"/>
      <c r="J35" s="974"/>
      <c r="K35" s="974"/>
      <c r="L35" s="974"/>
      <c r="M35" s="974"/>
      <c r="N35" s="974"/>
      <c r="O35" s="975"/>
      <c r="P35" s="1063"/>
      <c r="Q35" s="1063"/>
      <c r="R35" s="1063"/>
      <c r="S35" s="1063"/>
      <c r="T35" s="1063"/>
      <c r="U35" s="1063"/>
      <c r="V35" s="80" t="s">
        <v>5446</v>
      </c>
      <c r="W35" s="81" t="s">
        <v>5437</v>
      </c>
      <c r="X35" s="81" t="s">
        <v>5438</v>
      </c>
      <c r="Y35" s="80" t="s">
        <v>5446</v>
      </c>
      <c r="Z35" s="81" t="s">
        <v>5437</v>
      </c>
      <c r="AA35" s="81" t="s">
        <v>5438</v>
      </c>
      <c r="AB35" s="80" t="s">
        <v>5446</v>
      </c>
      <c r="AC35" s="81" t="s">
        <v>5437</v>
      </c>
      <c r="AD35" s="81" t="s">
        <v>5438</v>
      </c>
      <c r="AI35" t="s">
        <v>5458</v>
      </c>
      <c r="AJ35" t="s">
        <v>5459</v>
      </c>
      <c r="AK35" t="s">
        <v>5460</v>
      </c>
      <c r="AL35" t="s">
        <v>5461</v>
      </c>
      <c r="AM35" t="s">
        <v>5462</v>
      </c>
      <c r="AN35" t="s">
        <v>5463</v>
      </c>
      <c r="AO35" t="s">
        <v>5464</v>
      </c>
      <c r="AP35" t="s">
        <v>5465</v>
      </c>
      <c r="AQ35" t="s">
        <v>5466</v>
      </c>
      <c r="AR35" t="s">
        <v>5467</v>
      </c>
      <c r="AS35" t="s">
        <v>5468</v>
      </c>
      <c r="AT35" t="s">
        <v>5469</v>
      </c>
      <c r="AU35" t="s">
        <v>5470</v>
      </c>
      <c r="AV35" t="s">
        <v>5471</v>
      </c>
      <c r="AW35" t="s">
        <v>5472</v>
      </c>
      <c r="AX35" t="s">
        <v>5473</v>
      </c>
      <c r="AY35" t="s">
        <v>5474</v>
      </c>
      <c r="AZ35" t="s">
        <v>5475</v>
      </c>
      <c r="BA35" t="s">
        <v>5476</v>
      </c>
      <c r="BB35" t="s">
        <v>5477</v>
      </c>
      <c r="BC35" s="291" t="s">
        <v>5482</v>
      </c>
      <c r="BD35" s="292" t="s">
        <v>5118</v>
      </c>
      <c r="BE35" s="295" t="s">
        <v>5119</v>
      </c>
      <c r="BF35" s="627" t="s">
        <v>5407</v>
      </c>
      <c r="BG35" s="629" t="s">
        <v>5498</v>
      </c>
      <c r="BH35" s="630" t="s">
        <v>5499</v>
      </c>
      <c r="BI35" s="369" t="s">
        <v>5482</v>
      </c>
      <c r="BJ35" s="298" t="s">
        <v>5500</v>
      </c>
      <c r="BK35" s="776" t="s">
        <v>5119</v>
      </c>
      <c r="BL35" s="633" t="s">
        <v>5407</v>
      </c>
      <c r="BM35" s="509" t="s">
        <v>5498</v>
      </c>
      <c r="BN35" s="635" t="s">
        <v>5499</v>
      </c>
      <c r="BO35" s="369" t="s">
        <v>5482</v>
      </c>
      <c r="BP35" s="298" t="s">
        <v>5500</v>
      </c>
      <c r="BQ35" s="776" t="s">
        <v>5119</v>
      </c>
      <c r="BR35" s="638" t="s">
        <v>5501</v>
      </c>
      <c r="BS35" s="640" t="s">
        <v>5498</v>
      </c>
      <c r="BT35" s="559" t="s">
        <v>5499</v>
      </c>
      <c r="BU35" s="518" t="s">
        <v>5501</v>
      </c>
      <c r="BV35" s="520" t="s">
        <v>5498</v>
      </c>
      <c r="BW35" s="428" t="s">
        <v>5499</v>
      </c>
      <c r="BX35" s="638" t="s">
        <v>5501</v>
      </c>
      <c r="BY35" s="640" t="s">
        <v>5498</v>
      </c>
      <c r="BZ35" s="559" t="s">
        <v>5499</v>
      </c>
      <c r="CA35" s="291" t="s">
        <v>5482</v>
      </c>
      <c r="CB35" s="292" t="s">
        <v>5500</v>
      </c>
      <c r="CC35" s="295" t="s">
        <v>5119</v>
      </c>
      <c r="CD35" s="305" t="s">
        <v>5116</v>
      </c>
      <c r="CE35" s="291" t="s">
        <v>5117</v>
      </c>
      <c r="CF35" s="298" t="s">
        <v>5118</v>
      </c>
      <c r="CG35" s="295" t="s">
        <v>5119</v>
      </c>
    </row>
    <row r="36" spans="1:85" ht="14.25">
      <c r="A36" s="64"/>
      <c r="B36" s="11"/>
      <c r="C36" s="58" t="s">
        <v>5043</v>
      </c>
      <c r="D36" s="1020" t="str">
        <f>IF(CNGE_2025_M1_Secc5_Sub1!$D31="","",CNGE_2025_M1_Secc5_Sub1!$D31)</f>
        <v/>
      </c>
      <c r="E36" s="889"/>
      <c r="F36" s="889"/>
      <c r="G36" s="889"/>
      <c r="H36" s="889"/>
      <c r="I36" s="889"/>
      <c r="J36" s="889"/>
      <c r="K36" s="889"/>
      <c r="L36" s="889"/>
      <c r="M36" s="889"/>
      <c r="N36" s="889"/>
      <c r="O36" s="890"/>
      <c r="P36" s="813"/>
      <c r="Q36" s="813"/>
      <c r="R36" s="813"/>
      <c r="S36" s="813"/>
      <c r="T36" s="813"/>
      <c r="U36" s="813"/>
      <c r="V36" s="813"/>
      <c r="W36" s="813"/>
      <c r="X36" s="813"/>
      <c r="Y36" s="813"/>
      <c r="Z36" s="813"/>
      <c r="AA36" s="813"/>
      <c r="AB36" s="813"/>
      <c r="AC36" s="813"/>
      <c r="AD36" s="813"/>
      <c r="AI36">
        <f>P36</f>
        <v>0</v>
      </c>
      <c r="AJ36">
        <f>COUNTIF(Q36:R36,"NS")</f>
        <v>0</v>
      </c>
      <c r="AK36">
        <f>SUM(Q36:R36)</f>
        <v>0</v>
      </c>
      <c r="AL36">
        <f>IF(COUNTIF(P36:R36,"NA")=4,0,IF(OR(AND(AI36=0,AJ36&gt;0),AND(AI36="NS",AK36&gt;0), AND(AI36="NS", AJ36=0,AK36=0)), 1, IF(OR(AND(AI36&gt;0,AJ36&gt;1,AI36&gt;AK36), AND(AI36="NS",AJ36=2), AND(AI36="NS",AK36=0,AJ36&gt;0),AI36=AK36), 0, 1)))</f>
        <v>0</v>
      </c>
      <c r="AM36">
        <f>S36</f>
        <v>0</v>
      </c>
      <c r="AN36">
        <f t="shared" ref="AN36:AN67" si="0">COUNTIF(T36:U36,"NS")</f>
        <v>0</v>
      </c>
      <c r="AO36">
        <f>SUM(T36:U36)</f>
        <v>0</v>
      </c>
      <c r="AP36">
        <f>IF(COUNTIF(S36:U36,"NA")=3,0,IF(OR(AND(AM36=0,AN36&gt;0),AND(AM36="NS",AO36&gt;0), AND(AM36="NS", AN36=0,AO36=0)), 1, IF(OR(AND(AM36&gt;0,AN36&gt;1,AM36&gt;AO36), AND(AM36="NS",AN36=2), AND(AM36="NS",AO36=0,AN36&gt;0),AM36=AO36), 0, 1)))</f>
        <v>0</v>
      </c>
      <c r="AQ36">
        <f>V36</f>
        <v>0</v>
      </c>
      <c r="AR36">
        <f>COUNTIF(W36:X36,"NS")</f>
        <v>0</v>
      </c>
      <c r="AS36">
        <f>SUM(W36:X36)</f>
        <v>0</v>
      </c>
      <c r="AT36">
        <f>IF(COUNTIF(V36:X36,"NA")=3,0,IF(OR(AND(AQ36=0,AR36&gt;0),AND(AQ36="NS",AS36&gt;0), AND(AQ36="NS", AR36=0,AS36=0)), 1, IF(OR(AND(AQ36&gt;0,AR36&gt;1,AQ36&gt;AS36), AND(AQ36="NS",AR36=2), AND(AQ36="NS",AS36=0,AR36&gt;0),AQ36=AS36), 0, 1)))</f>
        <v>0</v>
      </c>
      <c r="AU36">
        <f>Y36</f>
        <v>0</v>
      </c>
      <c r="AV36">
        <f>COUNTIF(Z36:AA36,"NS")</f>
        <v>0</v>
      </c>
      <c r="AW36">
        <f>SUM(Z36:AA36)</f>
        <v>0</v>
      </c>
      <c r="AX36">
        <f>IF(COUNTIF(Y36:AA36,"NA")=3,0,IF(OR(AND(AU36=0,AV36&gt;0),AND(AU36="NS",AW36&gt;0), AND(AU36="NS", AV36=0,AW36=0)), 1, IF(OR(AND(AU36&gt;0,AV36&gt;1,AU36&gt;AW36), AND(AU36="NS",AV36=2), AND(AU36="NS",AW36=0,AV36&gt;0),AU36=AW36), 0, 1)))</f>
        <v>0</v>
      </c>
      <c r="AY36">
        <f>AB36</f>
        <v>0</v>
      </c>
      <c r="AZ36">
        <f>COUNTIF(AC36:AD36,"NS")</f>
        <v>0</v>
      </c>
      <c r="BA36">
        <f>SUM(AC36:AD36)</f>
        <v>0</v>
      </c>
      <c r="BB36">
        <f>IF(COUNTIF(AB36:AD36,"NA")=3,0,IF(OR(AND(AY36=0,AZ36&gt;0),AND(AY36="NS",BA36&gt;0), AND(AY36="NS", AZ36=0,BA36=0)), 1, IF(OR(AND(AY36&gt;0,AZ36&gt;1,AY36&gt;BA36), AND(AY36="NS",AZ36=2), AND(AY36="NS",BA36=0,AZ36&gt;0),AY36=BA36), 0, 1)))</f>
        <v>0</v>
      </c>
      <c r="BC36" s="293">
        <f>IF(SUM(AL36,AP36,AT36,AX36,BB36)=0,0,1)</f>
        <v>0</v>
      </c>
      <c r="BD36" s="504" t="str">
        <f>IF(BC36=0,"",
IF(SUM(BC36:BC36)=1,BE36,
IF(BC156&gt;SUM(BC36:BC36),_xlfn.CONCAT(", ",BE36),
IF(BC156=SUM(BC36:BC36),_xlfn.CONCAT(" y ",BE36)))))</f>
        <v/>
      </c>
      <c r="BE36" s="505" t="s">
        <v>5120</v>
      </c>
      <c r="BF36" s="628">
        <f>IF(OR(S36="NS",P36="NS"),0,IF(AND(S36="NA",P36="NA"),0,IF(S36&lt;=P36,0,1)))</f>
        <v>0</v>
      </c>
      <c r="BG36" s="488">
        <f>IF(OR(T36="NS",Q36="NS"),0,IF(AND(T36="NA",Q36="NA"),0,IF(T36&lt;=Q36,0,1)))</f>
        <v>0</v>
      </c>
      <c r="BH36" s="631">
        <f>IF(OR(U36="NS",R36="NS"),0,IF(AND(U36="NA",R36="NA"),0,IF(U36&lt;=R36,0,1)))</f>
        <v>0</v>
      </c>
      <c r="BI36" s="338">
        <f>IF(SUM(BF36:BH36)=0,0,1)</f>
        <v>0</v>
      </c>
      <c r="BJ36" s="294" t="str">
        <f>IF(BI36=0,"",
IF(SUM(BI36:BI36)=1,BK36,
IF(BI156&gt;SUM(BI36:BI36),_xlfn.CONCAT(", ",BK36),
IF(BI156=SUM(BI36:BI36),_xlfn.CONCAT(" y ",BK36)))))</f>
        <v/>
      </c>
      <c r="BK36" s="368" t="s">
        <v>5120</v>
      </c>
      <c r="BL36" s="634">
        <f>IF(OR(S36="NS",V36="NS",Y36="NS",AB36="NS"),0,IF(AND(S36="NA",V36="NA",Y36="NA",AB36="NA"),0,IF(S36&lt;=SUM(V36,Y36,AB36),0,1)))</f>
        <v>0</v>
      </c>
      <c r="BM36" s="613">
        <f>IF(OR(T36="NS",W36="NS",Z36="NS",AC36="NS"),0,IF(AND(T36="NA",W36="NA",Z36="NA",AC36="NA"),0,IF(T36&lt;=SUM(W36,Z36,AC36),0,1)))</f>
        <v>0</v>
      </c>
      <c r="BN36" s="636">
        <f>IF(OR(U36="NS",X36="NS",AA36="NS",AD36="NS"),0,IF(AND(U36="NA",X36="NA",AA36="NA",AD36="NA"),0,IF(U36&lt;=SUM(X36,AA36,AD36),0,1)))</f>
        <v>0</v>
      </c>
      <c r="BO36" s="338">
        <f>IF(SUM(BL36:BN36)=0,0,1)</f>
        <v>0</v>
      </c>
      <c r="BP36" s="294" t="str">
        <f>IF(BO36=0,"",
IF(SUM($BO$36:BO36)=1,BQ36,
IF($BO$156&gt;SUM($BO$36:BO36),_xlfn.CONCAT(", ",BQ36),
IF($BO$156=SUM($BO$36:BO36),_xlfn.CONCAT(" y ",BQ36)))))</f>
        <v/>
      </c>
      <c r="BQ36" s="368" t="s">
        <v>5120</v>
      </c>
      <c r="BR36" s="639">
        <f>IF(OR(V36="NS",$S36="NS"),0,IF(AND(V36="NA",$S36="NA"),0,IF(V36&lt;=$S36,0,1)))</f>
        <v>0</v>
      </c>
      <c r="BS36" s="641">
        <f>IF(OR(W36="NS",$T36="NS"),0,IF(AND(W36="NA",$T36="NA"),0,IF(W36&lt;=$T36,0,1)))</f>
        <v>0</v>
      </c>
      <c r="BT36" s="560">
        <f>IF(OR(X36="NS",$U36="NS"),0,IF(AND(X36="NA",$U36="NA"),0,IF(X36&lt;=$U36,0,1)))</f>
        <v>0</v>
      </c>
      <c r="BU36" s="519">
        <f>IF(OR(Y36="NS",$S36="NS"),0,IF(AND(Y36="NA",$S36="NA"),0,IF(Y36&lt;=$S36,0,1)))</f>
        <v>0</v>
      </c>
      <c r="BV36" s="521">
        <f>IF(OR(Z36="NS",$T36="NS"),0,IF(AND(Z36="NA",$T36="NA"),0,IF(Z36&lt;=$T36,0,1)))</f>
        <v>0</v>
      </c>
      <c r="BW36" s="452">
        <f>IF(OR(AA36="NS",$U36="NS"),0,IF(AND(AA36="NA",$U36="NA"),0,IF(AA36&lt;=$U36,0,1)))</f>
        <v>0</v>
      </c>
      <c r="BX36" s="639">
        <f>IF(OR(AB36="NS",$S36="NS"),0,IF(AND(AB36="NA",$S36="NA"),0,IF(AB36&lt;=$S36,0,1)))</f>
        <v>0</v>
      </c>
      <c r="BY36" s="641">
        <f>IF(OR(AC36="NS",$T36="NS"),0,IF(AND(AC36="NA",$T36="NA"),0,IF(AC36&lt;=$T36,0,1)))</f>
        <v>0</v>
      </c>
      <c r="BZ36" s="560">
        <f>IF(OR(AD36="NS",$U36="NS"),0,IF(AND(AD36="NA",$U36="NA"),0,IF(AD36&lt;=$U36,0,1)))</f>
        <v>0</v>
      </c>
      <c r="CA36" s="293">
        <f>IF(SUM(BR36:BZ36)=0,0,1)</f>
        <v>0</v>
      </c>
      <c r="CB36" s="294" t="str">
        <f>IF(CA36=0,"",
IF(SUM(CA36:CA36)=1,CC36,
IF(CA156&gt;SUM(CA36:CA36),_xlfn.CONCAT(", ",CC36),
IF(CA156=SUM(CA36:CA36),_xlfn.CONCAT(" y ",CC36)))))</f>
        <v/>
      </c>
      <c r="CC36" s="89" t="s">
        <v>5120</v>
      </c>
      <c r="CD36" s="321">
        <f>IF(AND(COUNTBLANK(D36)=0,COUNTA(P36:AD36)=15),0,IF(AND(COUNTBLANK(D36)=1,COUNTA(P36:AD36)=0),0,1))</f>
        <v>0</v>
      </c>
      <c r="CE36" s="293">
        <f>IF(CD36=0,0,1)</f>
        <v>0</v>
      </c>
      <c r="CF36" s="294" t="str">
        <f>IF(CE36=0,"",
IF(SUM(CE36:CE36)=1,CG36,
IF(CE156&gt;SUM(CE36:CE36),_xlfn.CONCAT(", ",CG36),
IF(CE156=SUM(CE36:CE36),_xlfn.CONCAT(" y ",CG36)))))</f>
        <v/>
      </c>
      <c r="CG36" s="89" t="s">
        <v>5120</v>
      </c>
    </row>
    <row r="37" spans="1:85" ht="15" customHeight="1">
      <c r="A37" s="64"/>
      <c r="B37" s="11"/>
      <c r="C37" s="58" t="s">
        <v>5045</v>
      </c>
      <c r="D37" s="1020" t="str">
        <f>IF(CNGE_2025_M1_Secc5_Sub1!$D32="","",CNGE_2025_M1_Secc5_Sub1!$D32)</f>
        <v/>
      </c>
      <c r="E37" s="889"/>
      <c r="F37" s="889"/>
      <c r="G37" s="889"/>
      <c r="H37" s="889"/>
      <c r="I37" s="889"/>
      <c r="J37" s="889"/>
      <c r="K37" s="889"/>
      <c r="L37" s="889"/>
      <c r="M37" s="889"/>
      <c r="N37" s="889"/>
      <c r="O37" s="890"/>
      <c r="P37" s="813"/>
      <c r="Q37" s="813"/>
      <c r="R37" s="813"/>
      <c r="S37" s="813"/>
      <c r="T37" s="813"/>
      <c r="U37" s="813"/>
      <c r="V37" s="813"/>
      <c r="W37" s="813"/>
      <c r="X37" s="813"/>
      <c r="Y37" s="813"/>
      <c r="Z37" s="813"/>
      <c r="AA37" s="813"/>
      <c r="AB37" s="813"/>
      <c r="AC37" s="813"/>
      <c r="AD37" s="813"/>
      <c r="AI37">
        <f t="shared" ref="AI37:AI67" si="1">P37</f>
        <v>0</v>
      </c>
      <c r="AJ37">
        <f t="shared" ref="AJ37:AJ67" si="2">COUNTIF(Q37:R37,"NS")</f>
        <v>0</v>
      </c>
      <c r="AK37">
        <f t="shared" ref="AK37:AK67" si="3">SUM(Q37:R37)</f>
        <v>0</v>
      </c>
      <c r="AL37">
        <f t="shared" ref="AL37:AL67" si="4">IF(COUNTIF(P37:R37,"NA")=4,0,IF(OR(AND(AI37=0,AJ37&gt;0),AND(AI37="NS",AK37&gt;0), AND(AI37="NS", AJ37=0,AK37=0)), 1, IF(OR(AND(AI37&gt;0,AJ37&gt;1,AI37&gt;AK37), AND(AI37="NS",AJ37=2), AND(AI37="NS",AK37=0,AJ37&gt;0),AI37=AK37), 0, 1)))</f>
        <v>0</v>
      </c>
      <c r="AM37">
        <f t="shared" ref="AM37:AM67" si="5">S37</f>
        <v>0</v>
      </c>
      <c r="AN37">
        <f t="shared" si="0"/>
        <v>0</v>
      </c>
      <c r="AO37">
        <f t="shared" ref="AO37:AO67" si="6">SUM(T37:U37)</f>
        <v>0</v>
      </c>
      <c r="AP37">
        <f t="shared" ref="AP37:AP67" si="7">IF(COUNTIF(S37:U37,"NA")=3,0,IF(OR(AND(AM37=0,AN37&gt;0),AND(AM37="NS",AO37&gt;0), AND(AM37="NS", AN37=0,AO37=0)), 1, IF(OR(AND(AM37&gt;0,AN37&gt;1,AM37&gt;AO37), AND(AM37="NS",AN37=2), AND(AM37="NS",AO37=0,AN37&gt;0),AM37=AO37), 0, 1)))</f>
        <v>0</v>
      </c>
      <c r="AQ37">
        <f t="shared" ref="AQ37:AQ67" si="8">V37</f>
        <v>0</v>
      </c>
      <c r="AR37">
        <f t="shared" ref="AR37:AR67" si="9">COUNTIF(W37:X37,"NS")</f>
        <v>0</v>
      </c>
      <c r="AS37">
        <f t="shared" ref="AS37:AS67" si="10">SUM(W37:X37)</f>
        <v>0</v>
      </c>
      <c r="AT37">
        <f t="shared" ref="AT37:AT67" si="11">IF(COUNTIF(V37:X37,"NA")=3,0,IF(OR(AND(AQ37=0,AR37&gt;0),AND(AQ37="NS",AS37&gt;0), AND(AQ37="NS", AR37=0,AS37=0)), 1, IF(OR(AND(AQ37&gt;0,AR37&gt;1,AQ37&gt;AS37), AND(AQ37="NS",AR37=2), AND(AQ37="NS",AS37=0,AR37&gt;0),AQ37=AS37), 0, 1)))</f>
        <v>0</v>
      </c>
      <c r="AU37">
        <f t="shared" ref="AU37:AU67" si="12">Y37</f>
        <v>0</v>
      </c>
      <c r="AV37">
        <f t="shared" ref="AV37:AV67" si="13">COUNTIF(Z37:AA37,"NS")</f>
        <v>0</v>
      </c>
      <c r="AW37">
        <f t="shared" ref="AW37:AW67" si="14">SUM(Z37:AA37)</f>
        <v>0</v>
      </c>
      <c r="AX37">
        <f t="shared" ref="AX37:AX67" si="15">IF(COUNTIF(Y37:AA37,"NA")=3,0,IF(OR(AND(AU37=0,AV37&gt;0),AND(AU37="NS",AW37&gt;0), AND(AU37="NS", AV37=0,AW37=0)), 1, IF(OR(AND(AU37&gt;0,AV37&gt;1,AU37&gt;AW37), AND(AU37="NS",AV37=2), AND(AU37="NS",AW37=0,AV37&gt;0),AU37=AW37), 0, 1)))</f>
        <v>0</v>
      </c>
      <c r="AY37">
        <f t="shared" ref="AY37:AY67" si="16">AB37</f>
        <v>0</v>
      </c>
      <c r="AZ37">
        <f t="shared" ref="AZ37:AZ67" si="17">COUNTIF(AC37:AD37,"NS")</f>
        <v>0</v>
      </c>
      <c r="BA37">
        <f t="shared" ref="BA37:BA67" si="18">SUM(AC37:AD37)</f>
        <v>0</v>
      </c>
      <c r="BB37">
        <f t="shared" ref="BB37:BB67" si="19">IF(COUNTIF(AB37:AD37,"NA")=3,0,IF(OR(AND(AY37=0,AZ37&gt;0),AND(AY37="NS",BA37&gt;0), AND(AY37="NS", AZ37=0,BA37=0)), 1, IF(OR(AND(AY37&gt;0,AZ37&gt;1,AY37&gt;BA37), AND(AY37="NS",AZ37=2), AND(AY37="NS",BA37=0,AZ37&gt;0),AY37=BA37), 0, 1)))</f>
        <v>0</v>
      </c>
      <c r="BC37" s="293">
        <f t="shared" ref="BC37:BC100" si="20">IF(SUM(AL37,AP37,AT37,AX37,BB37)=0,0,1)</f>
        <v>0</v>
      </c>
      <c r="BD37" s="504" t="str">
        <f>IF(BC37=0,"",
IF(SUM($BC$36:BC37)=1,BE37,
IF($BC$156&gt;SUM($BC$36:BC37),_xlfn.CONCAT(", ",BE37),
IF($BC$156=SUM($BC$36:BC37),_xlfn.CONCAT(" y ",BE37)))))</f>
        <v/>
      </c>
      <c r="BE37" s="505" t="s">
        <v>5121</v>
      </c>
      <c r="BF37" s="628">
        <f t="shared" ref="BF37:BF100" si="21">IF(OR(S37="NS",P37="NS"),0,IF(AND(S37="NA",P37="NA"),0,IF(S37&lt;=P37,0,1)))</f>
        <v>0</v>
      </c>
      <c r="BG37" s="488">
        <f t="shared" ref="BG37:BG100" si="22">IF(OR(T37="NS",Q37="NS"),0,IF(AND(T37="NA",Q37="NA"),0,IF(T37&lt;=Q37,0,1)))</f>
        <v>0</v>
      </c>
      <c r="BH37" s="631">
        <f t="shared" ref="BH37:BH100" si="23">IF(OR(U37="NS",R37="NS"),0,IF(AND(U37="NA",R37="NA"),0,IF(U37&lt;=R37,0,1)))</f>
        <v>0</v>
      </c>
      <c r="BI37" s="338">
        <f t="shared" ref="BI37:BI100" si="24">IF(SUM(BF37:BH37)=0,0,1)</f>
        <v>0</v>
      </c>
      <c r="BJ37" s="294" t="str">
        <f>IF(BI37=0,"",
IF(SUM($BI$36:BI37)=1,BK37,
IF($BI$156&gt;SUM($BI$36:BI37),_xlfn.CONCAT(", ",BK37),
IF($BI$156=SUM($BI$36:BI37),_xlfn.CONCAT(" y ",BK37)))))</f>
        <v/>
      </c>
      <c r="BK37" s="368" t="s">
        <v>5121</v>
      </c>
      <c r="BL37" s="634">
        <f t="shared" ref="BL37:BL100" si="25">IF(OR(S37="NS",V37="NS",Y37="NS",AB37="NS"),0,IF(AND(S37="NA",V37="NA",Y37="NA",AB37="NA"),0,IF(S37&lt;=SUM(V37,Y37,AB37),0,1)))</f>
        <v>0</v>
      </c>
      <c r="BM37" s="613">
        <f t="shared" ref="BM37:BM100" si="26">IF(OR(T37="NS",W37="NS",Z37="NS",AC37="NS"),0,IF(AND(T37="NA",W37="NA",Z37="NA",AC37="NA"),0,IF(T37&lt;=SUM(W37,Z37,AC37),0,1)))</f>
        <v>0</v>
      </c>
      <c r="BN37" s="636">
        <f t="shared" ref="BN37:BN100" si="27">IF(OR(U37="NS",X37="NS",AA37="NS",AD37="NS"),0,IF(AND(U37="NA",X37="NA",AA37="NA",AD37="NA"),0,IF(U37&lt;=SUM(X37,AA37,AD37),0,1)))</f>
        <v>0</v>
      </c>
      <c r="BO37" s="338">
        <f t="shared" ref="BO37:BO100" si="28">IF(SUM(BL37:BN37)=0,0,1)</f>
        <v>0</v>
      </c>
      <c r="BP37" s="294" t="str">
        <f>IF(BO37=0,"",
IF(SUM($BO$36:BO37)=1,BQ37,
IF($BO$156&gt;SUM($BO$36:BO37),_xlfn.CONCAT(", ",BQ37),
IF($BO$156=SUM($BO$36:BO37),_xlfn.CONCAT(" y ",BQ37)))))</f>
        <v/>
      </c>
      <c r="BQ37" s="368" t="s">
        <v>5121</v>
      </c>
      <c r="BR37" s="639">
        <f t="shared" ref="BR37:BR100" si="29">IF(OR(V37="NS",$S37="NS"),0,IF(AND(V37="NA",$S37="NA"),0,IF(V37&lt;=$S37,0,1)))</f>
        <v>0</v>
      </c>
      <c r="BS37" s="641">
        <f t="shared" ref="BS37:BS100" si="30">IF(OR(W37="NS",$T37="NS"),0,IF(AND(W37="NA",$T37="NA"),0,IF(W37&lt;=$T37,0,1)))</f>
        <v>0</v>
      </c>
      <c r="BT37" s="560">
        <f t="shared" ref="BT37:BT100" si="31">IF(OR(X37="NS",$U37="NS"),0,IF(AND(X37="NA",$U37="NA"),0,IF(X37&lt;=$U37,0,1)))</f>
        <v>0</v>
      </c>
      <c r="BU37" s="519">
        <f t="shared" ref="BU37:BU100" si="32">IF(OR(Y37="NS",$S37="NS"),0,IF(AND(Y37="NA",$S37="NA"),0,IF(Y37&lt;=$S37,0,1)))</f>
        <v>0</v>
      </c>
      <c r="BV37" s="521">
        <f t="shared" ref="BV37:BV100" si="33">IF(OR(Z37="NS",$T37="NS"),0,IF(AND(Z37="NA",$T37="NA"),0,IF(Z37&lt;=$T37,0,1)))</f>
        <v>0</v>
      </c>
      <c r="BW37" s="452">
        <f t="shared" ref="BW37:BW100" si="34">IF(OR(AA37="NS",$U37="NS"),0,IF(AND(AA37="NA",$U37="NA"),0,IF(AA37&lt;=$U37,0,1)))</f>
        <v>0</v>
      </c>
      <c r="BX37" s="639">
        <f t="shared" ref="BX37:BX100" si="35">IF(OR(AB37="NS",$S37="NS"),0,IF(AND(AB37="NA",$S37="NA"),0,IF(AB37&lt;=$S37,0,1)))</f>
        <v>0</v>
      </c>
      <c r="BY37" s="641">
        <f t="shared" ref="BY37:BY100" si="36">IF(OR(AC37="NS",$T37="NS"),0,IF(AND(AC37="NA",$T37="NA"),0,IF(AC37&lt;=$T37,0,1)))</f>
        <v>0</v>
      </c>
      <c r="BZ37" s="560">
        <f t="shared" ref="BZ37:BZ100" si="37">IF(OR(AD37="NS",$U37="NS"),0,IF(AND(AD37="NA",$U37="NA"),0,IF(AD37&lt;=$U37,0,1)))</f>
        <v>0</v>
      </c>
      <c r="CA37" s="293">
        <f t="shared" ref="CA37:CA100" si="38">IF(SUM(BR37:BZ37)=0,0,1)</f>
        <v>0</v>
      </c>
      <c r="CB37" s="294" t="str">
        <f>IF(CA37=0,"",
IF(SUM($CA$36:CA37)=1,CC37,
IF($CA$156&gt;SUM($CA$36:CA37),_xlfn.CONCAT(", ",CC37),
IF($CA$156=SUM($CA$36:CA37),_xlfn.CONCAT(" y ",CC37)))))</f>
        <v/>
      </c>
      <c r="CC37" s="89" t="s">
        <v>5121</v>
      </c>
      <c r="CD37" s="321">
        <f t="shared" ref="CD37:CD100" si="39">IF(AND(COUNTBLANK(D37)=0,COUNTA(P37:AD37)=15),0,IF(AND(COUNTBLANK(D37)=1,COUNTA(P37:AD37)=0),0,1))</f>
        <v>0</v>
      </c>
      <c r="CE37" s="293">
        <f t="shared" ref="CE37:CE100" si="40">IF(CD37=0,0,1)</f>
        <v>0</v>
      </c>
      <c r="CF37" s="294" t="str">
        <f>IF(CE37=0,"",
IF(SUM($CE$36:CE37)=1,CG37,
IF($CE$156&gt;SUM($CE$36:CE37),_xlfn.CONCAT(", ",CG37),
IF($CE$156=SUM($CE$36:CE37),_xlfn.CONCAT(" y ",CG37)))))</f>
        <v/>
      </c>
      <c r="CG37" s="89" t="s">
        <v>5121</v>
      </c>
    </row>
    <row r="38" spans="1:85" ht="15" customHeight="1">
      <c r="A38" s="64"/>
      <c r="B38" s="11"/>
      <c r="C38" s="58" t="s">
        <v>5047</v>
      </c>
      <c r="D38" s="1020" t="str">
        <f>IF(CNGE_2025_M1_Secc5_Sub1!$D33="","",CNGE_2025_M1_Secc5_Sub1!$D33)</f>
        <v/>
      </c>
      <c r="E38" s="889"/>
      <c r="F38" s="889"/>
      <c r="G38" s="889"/>
      <c r="H38" s="889"/>
      <c r="I38" s="889"/>
      <c r="J38" s="889"/>
      <c r="K38" s="889"/>
      <c r="L38" s="889"/>
      <c r="M38" s="889"/>
      <c r="N38" s="889"/>
      <c r="O38" s="890"/>
      <c r="P38" s="813"/>
      <c r="Q38" s="813"/>
      <c r="R38" s="813"/>
      <c r="S38" s="813"/>
      <c r="T38" s="813"/>
      <c r="U38" s="813"/>
      <c r="V38" s="813"/>
      <c r="W38" s="813"/>
      <c r="X38" s="813"/>
      <c r="Y38" s="813"/>
      <c r="Z38" s="813"/>
      <c r="AA38" s="813"/>
      <c r="AB38" s="813"/>
      <c r="AC38" s="813"/>
      <c r="AD38" s="813"/>
      <c r="AI38">
        <f t="shared" si="1"/>
        <v>0</v>
      </c>
      <c r="AJ38">
        <f t="shared" si="2"/>
        <v>0</v>
      </c>
      <c r="AK38">
        <f t="shared" si="3"/>
        <v>0</v>
      </c>
      <c r="AL38">
        <f t="shared" si="4"/>
        <v>0</v>
      </c>
      <c r="AM38">
        <f t="shared" si="5"/>
        <v>0</v>
      </c>
      <c r="AN38">
        <f t="shared" si="0"/>
        <v>0</v>
      </c>
      <c r="AO38">
        <f t="shared" si="6"/>
        <v>0</v>
      </c>
      <c r="AP38">
        <f t="shared" si="7"/>
        <v>0</v>
      </c>
      <c r="AQ38">
        <f t="shared" si="8"/>
        <v>0</v>
      </c>
      <c r="AR38">
        <f t="shared" si="9"/>
        <v>0</v>
      </c>
      <c r="AS38">
        <f t="shared" si="10"/>
        <v>0</v>
      </c>
      <c r="AT38">
        <f t="shared" si="11"/>
        <v>0</v>
      </c>
      <c r="AU38">
        <f t="shared" si="12"/>
        <v>0</v>
      </c>
      <c r="AV38">
        <f t="shared" si="13"/>
        <v>0</v>
      </c>
      <c r="AW38">
        <f t="shared" si="14"/>
        <v>0</v>
      </c>
      <c r="AX38">
        <f t="shared" si="15"/>
        <v>0</v>
      </c>
      <c r="AY38">
        <f t="shared" si="16"/>
        <v>0</v>
      </c>
      <c r="AZ38">
        <f t="shared" si="17"/>
        <v>0</v>
      </c>
      <c r="BA38">
        <f t="shared" si="18"/>
        <v>0</v>
      </c>
      <c r="BB38">
        <f t="shared" si="19"/>
        <v>0</v>
      </c>
      <c r="BC38" s="293">
        <f t="shared" si="20"/>
        <v>0</v>
      </c>
      <c r="BD38" s="504" t="str">
        <f>IF(BC38=0,"",
IF(SUM($BC$36:BC38)=1,BE38,
IF($BC$156&gt;SUM($BC$36:BC38),_xlfn.CONCAT(", ",BE38),
IF($BC$156=SUM($BC$36:BC38),_xlfn.CONCAT(" y ",BE38)))))</f>
        <v/>
      </c>
      <c r="BE38" s="505" t="s">
        <v>5122</v>
      </c>
      <c r="BF38" s="628">
        <f t="shared" si="21"/>
        <v>0</v>
      </c>
      <c r="BG38" s="488">
        <f t="shared" si="22"/>
        <v>0</v>
      </c>
      <c r="BH38" s="631">
        <f t="shared" si="23"/>
        <v>0</v>
      </c>
      <c r="BI38" s="338">
        <f t="shared" si="24"/>
        <v>0</v>
      </c>
      <c r="BJ38" s="294" t="str">
        <f>IF(BI38=0,"",
IF(SUM($BI$36:BI38)=1,BK38,
IF($BI$156&gt;SUM($BI$36:BI38),_xlfn.CONCAT(", ",BK38),
IF($BI$156=SUM($BI$36:BI38),_xlfn.CONCAT(" y ",BK38)))))</f>
        <v/>
      </c>
      <c r="BK38" s="368" t="s">
        <v>5122</v>
      </c>
      <c r="BL38" s="634">
        <f t="shared" si="25"/>
        <v>0</v>
      </c>
      <c r="BM38" s="613">
        <f t="shared" si="26"/>
        <v>0</v>
      </c>
      <c r="BN38" s="636">
        <f t="shared" si="27"/>
        <v>0</v>
      </c>
      <c r="BO38" s="338">
        <f t="shared" si="28"/>
        <v>0</v>
      </c>
      <c r="BP38" s="294" t="str">
        <f>IF(BO38=0,"",
IF(SUM($BO$36:BO38)=1,BQ38,
IF($BO$156&gt;SUM($BO$36:BO38),_xlfn.CONCAT(", ",BQ38),
IF($BO$156=SUM($BO$36:BO38),_xlfn.CONCAT(" y ",BQ38)))))</f>
        <v/>
      </c>
      <c r="BQ38" s="368" t="s">
        <v>5122</v>
      </c>
      <c r="BR38" s="639">
        <f t="shared" si="29"/>
        <v>0</v>
      </c>
      <c r="BS38" s="641">
        <f t="shared" si="30"/>
        <v>0</v>
      </c>
      <c r="BT38" s="560">
        <f t="shared" si="31"/>
        <v>0</v>
      </c>
      <c r="BU38" s="519">
        <f t="shared" si="32"/>
        <v>0</v>
      </c>
      <c r="BV38" s="521">
        <f t="shared" si="33"/>
        <v>0</v>
      </c>
      <c r="BW38" s="452">
        <f t="shared" si="34"/>
        <v>0</v>
      </c>
      <c r="BX38" s="639">
        <f t="shared" si="35"/>
        <v>0</v>
      </c>
      <c r="BY38" s="641">
        <f t="shared" si="36"/>
        <v>0</v>
      </c>
      <c r="BZ38" s="560">
        <f t="shared" si="37"/>
        <v>0</v>
      </c>
      <c r="CA38" s="293">
        <f t="shared" si="38"/>
        <v>0</v>
      </c>
      <c r="CB38" s="294" t="str">
        <f>IF(CA38=0,"",
IF(SUM($CA$36:CA38)=1,CC38,
IF($CA$156&gt;SUM($CA$36:CA38),_xlfn.CONCAT(", ",CC38),
IF($CA$156=SUM($CA$36:CA38),_xlfn.CONCAT(" y ",CC38)))))</f>
        <v/>
      </c>
      <c r="CC38" s="89" t="s">
        <v>5122</v>
      </c>
      <c r="CD38" s="321">
        <f t="shared" si="39"/>
        <v>0</v>
      </c>
      <c r="CE38" s="293">
        <f t="shared" si="40"/>
        <v>0</v>
      </c>
      <c r="CF38" s="294" t="str">
        <f>IF(CE38=0,"",
IF(SUM($CE$36:CE38)=1,CG38,
IF($CE$156&gt;SUM($CE$36:CE38),_xlfn.CONCAT(", ",CG38),
IF($CE$156=SUM($CE$36:CE38),_xlfn.CONCAT(" y ",CG38)))))</f>
        <v/>
      </c>
      <c r="CG38" s="89" t="s">
        <v>5122</v>
      </c>
    </row>
    <row r="39" spans="1:85" ht="15" customHeight="1">
      <c r="A39" s="64"/>
      <c r="B39" s="11"/>
      <c r="C39" s="58" t="s">
        <v>5049</v>
      </c>
      <c r="D39" s="1020" t="str">
        <f>IF(CNGE_2025_M1_Secc5_Sub1!$D34="","",CNGE_2025_M1_Secc5_Sub1!$D34)</f>
        <v/>
      </c>
      <c r="E39" s="889"/>
      <c r="F39" s="889"/>
      <c r="G39" s="889"/>
      <c r="H39" s="889"/>
      <c r="I39" s="889"/>
      <c r="J39" s="889"/>
      <c r="K39" s="889"/>
      <c r="L39" s="889"/>
      <c r="M39" s="889"/>
      <c r="N39" s="889"/>
      <c r="O39" s="890"/>
      <c r="P39" s="813"/>
      <c r="Q39" s="813"/>
      <c r="R39" s="813"/>
      <c r="S39" s="813"/>
      <c r="T39" s="813"/>
      <c r="U39" s="813"/>
      <c r="V39" s="813"/>
      <c r="W39" s="813"/>
      <c r="X39" s="813"/>
      <c r="Y39" s="813"/>
      <c r="Z39" s="813"/>
      <c r="AA39" s="813"/>
      <c r="AB39" s="813"/>
      <c r="AC39" s="813"/>
      <c r="AD39" s="813"/>
      <c r="AI39">
        <f t="shared" si="1"/>
        <v>0</v>
      </c>
      <c r="AJ39">
        <f t="shared" si="2"/>
        <v>0</v>
      </c>
      <c r="AK39">
        <f t="shared" si="3"/>
        <v>0</v>
      </c>
      <c r="AL39">
        <f t="shared" si="4"/>
        <v>0</v>
      </c>
      <c r="AM39">
        <f t="shared" si="5"/>
        <v>0</v>
      </c>
      <c r="AN39">
        <f t="shared" si="0"/>
        <v>0</v>
      </c>
      <c r="AO39">
        <f t="shared" si="6"/>
        <v>0</v>
      </c>
      <c r="AP39">
        <f t="shared" si="7"/>
        <v>0</v>
      </c>
      <c r="AQ39">
        <f t="shared" si="8"/>
        <v>0</v>
      </c>
      <c r="AR39">
        <f t="shared" si="9"/>
        <v>0</v>
      </c>
      <c r="AS39">
        <f t="shared" si="10"/>
        <v>0</v>
      </c>
      <c r="AT39">
        <f t="shared" si="11"/>
        <v>0</v>
      </c>
      <c r="AU39">
        <f t="shared" si="12"/>
        <v>0</v>
      </c>
      <c r="AV39">
        <f t="shared" si="13"/>
        <v>0</v>
      </c>
      <c r="AW39">
        <f t="shared" si="14"/>
        <v>0</v>
      </c>
      <c r="AX39">
        <f t="shared" si="15"/>
        <v>0</v>
      </c>
      <c r="AY39">
        <f t="shared" si="16"/>
        <v>0</v>
      </c>
      <c r="AZ39">
        <f t="shared" si="17"/>
        <v>0</v>
      </c>
      <c r="BA39">
        <f t="shared" si="18"/>
        <v>0</v>
      </c>
      <c r="BB39">
        <f t="shared" si="19"/>
        <v>0</v>
      </c>
      <c r="BC39" s="293">
        <f t="shared" si="20"/>
        <v>0</v>
      </c>
      <c r="BD39" s="504" t="str">
        <f>IF(BC39=0,"",
IF(SUM($BC$36:BC39)=1,BE39,
IF($BC$156&gt;SUM($BC$36:BC39),_xlfn.CONCAT(", ",BE39),
IF($BC$156=SUM($BC$36:BC39),_xlfn.CONCAT(" y ",BE39)))))</f>
        <v/>
      </c>
      <c r="BE39" s="505" t="s">
        <v>5123</v>
      </c>
      <c r="BF39" s="628">
        <f t="shared" si="21"/>
        <v>0</v>
      </c>
      <c r="BG39" s="488">
        <f t="shared" si="22"/>
        <v>0</v>
      </c>
      <c r="BH39" s="631">
        <f t="shared" si="23"/>
        <v>0</v>
      </c>
      <c r="BI39" s="338">
        <f t="shared" si="24"/>
        <v>0</v>
      </c>
      <c r="BJ39" s="294" t="str">
        <f>IF(BI39=0,"",
IF(SUM($BI$36:BI39)=1,BK39,
IF($BI$156&gt;SUM($BI$36:BI39),_xlfn.CONCAT(", ",BK39),
IF($BI$156=SUM($BI$36:BI39),_xlfn.CONCAT(" y ",BK39)))))</f>
        <v/>
      </c>
      <c r="BK39" s="368" t="s">
        <v>5123</v>
      </c>
      <c r="BL39" s="634">
        <f t="shared" si="25"/>
        <v>0</v>
      </c>
      <c r="BM39" s="613">
        <f t="shared" si="26"/>
        <v>0</v>
      </c>
      <c r="BN39" s="636">
        <f t="shared" si="27"/>
        <v>0</v>
      </c>
      <c r="BO39" s="338">
        <f t="shared" si="28"/>
        <v>0</v>
      </c>
      <c r="BP39" s="294" t="str">
        <f>IF(BO39=0,"",
IF(SUM($BO$36:BO39)=1,BQ39,
IF($BO$156&gt;SUM($BO$36:BO39),_xlfn.CONCAT(", ",BQ39),
IF($BO$156=SUM($BO$36:BO39),_xlfn.CONCAT(" y ",BQ39)))))</f>
        <v/>
      </c>
      <c r="BQ39" s="368" t="s">
        <v>5123</v>
      </c>
      <c r="BR39" s="639">
        <f t="shared" si="29"/>
        <v>0</v>
      </c>
      <c r="BS39" s="641">
        <f t="shared" si="30"/>
        <v>0</v>
      </c>
      <c r="BT39" s="560">
        <f t="shared" si="31"/>
        <v>0</v>
      </c>
      <c r="BU39" s="519">
        <f t="shared" si="32"/>
        <v>0</v>
      </c>
      <c r="BV39" s="521">
        <f t="shared" si="33"/>
        <v>0</v>
      </c>
      <c r="BW39" s="452">
        <f t="shared" si="34"/>
        <v>0</v>
      </c>
      <c r="BX39" s="639">
        <f t="shared" si="35"/>
        <v>0</v>
      </c>
      <c r="BY39" s="641">
        <f t="shared" si="36"/>
        <v>0</v>
      </c>
      <c r="BZ39" s="560">
        <f t="shared" si="37"/>
        <v>0</v>
      </c>
      <c r="CA39" s="293">
        <f t="shared" si="38"/>
        <v>0</v>
      </c>
      <c r="CB39" s="294" t="str">
        <f>IF(CA39=0,"",
IF(SUM($CA$36:CA39)=1,CC39,
IF($CA$156&gt;SUM($CA$36:CA39),_xlfn.CONCAT(", ",CC39),
IF($CA$156=SUM($CA$36:CA39),_xlfn.CONCAT(" y ",CC39)))))</f>
        <v/>
      </c>
      <c r="CC39" s="89" t="s">
        <v>5123</v>
      </c>
      <c r="CD39" s="321">
        <f t="shared" si="39"/>
        <v>0</v>
      </c>
      <c r="CE39" s="293">
        <f t="shared" si="40"/>
        <v>0</v>
      </c>
      <c r="CF39" s="294" t="str">
        <f>IF(CE39=0,"",
IF(SUM($CE$36:CE39)=1,CG39,
IF($CE$156&gt;SUM($CE$36:CE39),_xlfn.CONCAT(", ",CG39),
IF($CE$156=SUM($CE$36:CE39),_xlfn.CONCAT(" y ",CG39)))))</f>
        <v/>
      </c>
      <c r="CG39" s="89" t="s">
        <v>5123</v>
      </c>
    </row>
    <row r="40" spans="1:85" ht="15" customHeight="1">
      <c r="A40" s="64"/>
      <c r="B40" s="11"/>
      <c r="C40" s="58" t="s">
        <v>5051</v>
      </c>
      <c r="D40" s="1020" t="str">
        <f>IF(CNGE_2025_M1_Secc5_Sub1!$D35="","",CNGE_2025_M1_Secc5_Sub1!$D35)</f>
        <v/>
      </c>
      <c r="E40" s="889"/>
      <c r="F40" s="889"/>
      <c r="G40" s="889"/>
      <c r="H40" s="889"/>
      <c r="I40" s="889"/>
      <c r="J40" s="889"/>
      <c r="K40" s="889"/>
      <c r="L40" s="889"/>
      <c r="M40" s="889"/>
      <c r="N40" s="889"/>
      <c r="O40" s="890"/>
      <c r="P40" s="813"/>
      <c r="Q40" s="813"/>
      <c r="R40" s="813"/>
      <c r="S40" s="813"/>
      <c r="T40" s="813"/>
      <c r="U40" s="813"/>
      <c r="V40" s="813"/>
      <c r="W40" s="813"/>
      <c r="X40" s="813"/>
      <c r="Y40" s="813"/>
      <c r="Z40" s="813"/>
      <c r="AA40" s="813"/>
      <c r="AB40" s="813"/>
      <c r="AC40" s="813"/>
      <c r="AD40" s="813"/>
      <c r="AI40">
        <f t="shared" si="1"/>
        <v>0</v>
      </c>
      <c r="AJ40">
        <f t="shared" si="2"/>
        <v>0</v>
      </c>
      <c r="AK40">
        <f t="shared" si="3"/>
        <v>0</v>
      </c>
      <c r="AL40">
        <f t="shared" si="4"/>
        <v>0</v>
      </c>
      <c r="AM40">
        <f t="shared" si="5"/>
        <v>0</v>
      </c>
      <c r="AN40">
        <f t="shared" si="0"/>
        <v>0</v>
      </c>
      <c r="AO40">
        <f t="shared" si="6"/>
        <v>0</v>
      </c>
      <c r="AP40">
        <f t="shared" si="7"/>
        <v>0</v>
      </c>
      <c r="AQ40">
        <f t="shared" si="8"/>
        <v>0</v>
      </c>
      <c r="AR40">
        <f t="shared" si="9"/>
        <v>0</v>
      </c>
      <c r="AS40">
        <f t="shared" si="10"/>
        <v>0</v>
      </c>
      <c r="AT40">
        <f t="shared" si="11"/>
        <v>0</v>
      </c>
      <c r="AU40">
        <f t="shared" si="12"/>
        <v>0</v>
      </c>
      <c r="AV40">
        <f t="shared" si="13"/>
        <v>0</v>
      </c>
      <c r="AW40">
        <f t="shared" si="14"/>
        <v>0</v>
      </c>
      <c r="AX40">
        <f t="shared" si="15"/>
        <v>0</v>
      </c>
      <c r="AY40">
        <f t="shared" si="16"/>
        <v>0</v>
      </c>
      <c r="AZ40">
        <f t="shared" si="17"/>
        <v>0</v>
      </c>
      <c r="BA40">
        <f t="shared" si="18"/>
        <v>0</v>
      </c>
      <c r="BB40">
        <f t="shared" si="19"/>
        <v>0</v>
      </c>
      <c r="BC40" s="293">
        <f t="shared" si="20"/>
        <v>0</v>
      </c>
      <c r="BD40" s="504" t="str">
        <f>IF(BC40=0,"",
IF(SUM($BC$36:BC40)=1,BE40,
IF($BC$156&gt;SUM($BC$36:BC40),_xlfn.CONCAT(", ",BE40),
IF($BC$156=SUM($BC$36:BC40),_xlfn.CONCAT(" y ",BE40)))))</f>
        <v/>
      </c>
      <c r="BE40" s="505" t="s">
        <v>5124</v>
      </c>
      <c r="BF40" s="628">
        <f t="shared" si="21"/>
        <v>0</v>
      </c>
      <c r="BG40" s="488">
        <f t="shared" si="22"/>
        <v>0</v>
      </c>
      <c r="BH40" s="631">
        <f t="shared" si="23"/>
        <v>0</v>
      </c>
      <c r="BI40" s="338">
        <f t="shared" si="24"/>
        <v>0</v>
      </c>
      <c r="BJ40" s="294" t="str">
        <f>IF(BI40=0,"",
IF(SUM($BI$36:BI40)=1,BK40,
IF($BI$156&gt;SUM($BI$36:BI40),_xlfn.CONCAT(", ",BK40),
IF($BI$156=SUM($BI$36:BI40),_xlfn.CONCAT(" y ",BK40)))))</f>
        <v/>
      </c>
      <c r="BK40" s="368" t="s">
        <v>5124</v>
      </c>
      <c r="BL40" s="634">
        <f t="shared" si="25"/>
        <v>0</v>
      </c>
      <c r="BM40" s="613">
        <f t="shared" si="26"/>
        <v>0</v>
      </c>
      <c r="BN40" s="636">
        <f t="shared" si="27"/>
        <v>0</v>
      </c>
      <c r="BO40" s="338">
        <f t="shared" si="28"/>
        <v>0</v>
      </c>
      <c r="BP40" s="294" t="str">
        <f>IF(BO40=0,"",
IF(SUM($BO$36:BO40)=1,BQ40,
IF($BO$156&gt;SUM($BO$36:BO40),_xlfn.CONCAT(", ",BQ40),
IF($BO$156=SUM($BO$36:BO40),_xlfn.CONCAT(" y ",BQ40)))))</f>
        <v/>
      </c>
      <c r="BQ40" s="368" t="s">
        <v>5124</v>
      </c>
      <c r="BR40" s="639">
        <f t="shared" si="29"/>
        <v>0</v>
      </c>
      <c r="BS40" s="641">
        <f t="shared" si="30"/>
        <v>0</v>
      </c>
      <c r="BT40" s="560">
        <f t="shared" si="31"/>
        <v>0</v>
      </c>
      <c r="BU40" s="519">
        <f t="shared" si="32"/>
        <v>0</v>
      </c>
      <c r="BV40" s="521">
        <f t="shared" si="33"/>
        <v>0</v>
      </c>
      <c r="BW40" s="452">
        <f t="shared" si="34"/>
        <v>0</v>
      </c>
      <c r="BX40" s="639">
        <f t="shared" si="35"/>
        <v>0</v>
      </c>
      <c r="BY40" s="641">
        <f t="shared" si="36"/>
        <v>0</v>
      </c>
      <c r="BZ40" s="560">
        <f t="shared" si="37"/>
        <v>0</v>
      </c>
      <c r="CA40" s="293">
        <f t="shared" si="38"/>
        <v>0</v>
      </c>
      <c r="CB40" s="294" t="str">
        <f>IF(CA40=0,"",
IF(SUM($CA$36:CA40)=1,CC40,
IF($CA$156&gt;SUM($CA$36:CA40),_xlfn.CONCAT(", ",CC40),
IF($CA$156=SUM($CA$36:CA40),_xlfn.CONCAT(" y ",CC40)))))</f>
        <v/>
      </c>
      <c r="CC40" s="89" t="s">
        <v>5124</v>
      </c>
      <c r="CD40" s="321">
        <f t="shared" si="39"/>
        <v>0</v>
      </c>
      <c r="CE40" s="293">
        <f t="shared" si="40"/>
        <v>0</v>
      </c>
      <c r="CF40" s="294" t="str">
        <f>IF(CE40=0,"",
IF(SUM($CE$36:CE40)=1,CG40,
IF($CE$156&gt;SUM($CE$36:CE40),_xlfn.CONCAT(", ",CG40),
IF($CE$156=SUM($CE$36:CE40),_xlfn.CONCAT(" y ",CG40)))))</f>
        <v/>
      </c>
      <c r="CG40" s="89" t="s">
        <v>5124</v>
      </c>
    </row>
    <row r="41" spans="1:85" ht="15" customHeight="1">
      <c r="A41" s="64"/>
      <c r="B41" s="11"/>
      <c r="C41" s="58" t="s">
        <v>5053</v>
      </c>
      <c r="D41" s="1020" t="str">
        <f>IF(CNGE_2025_M1_Secc5_Sub1!$D36="","",CNGE_2025_M1_Secc5_Sub1!$D36)</f>
        <v/>
      </c>
      <c r="E41" s="889"/>
      <c r="F41" s="889"/>
      <c r="G41" s="889"/>
      <c r="H41" s="889"/>
      <c r="I41" s="889"/>
      <c r="J41" s="889"/>
      <c r="K41" s="889"/>
      <c r="L41" s="889"/>
      <c r="M41" s="889"/>
      <c r="N41" s="889"/>
      <c r="O41" s="890"/>
      <c r="P41" s="813"/>
      <c r="Q41" s="813"/>
      <c r="R41" s="813"/>
      <c r="S41" s="813"/>
      <c r="T41" s="813"/>
      <c r="U41" s="813"/>
      <c r="V41" s="813"/>
      <c r="W41" s="813"/>
      <c r="X41" s="813"/>
      <c r="Y41" s="813"/>
      <c r="Z41" s="813"/>
      <c r="AA41" s="813"/>
      <c r="AB41" s="813"/>
      <c r="AC41" s="813"/>
      <c r="AD41" s="813"/>
      <c r="AI41">
        <f t="shared" si="1"/>
        <v>0</v>
      </c>
      <c r="AJ41">
        <f t="shared" si="2"/>
        <v>0</v>
      </c>
      <c r="AK41">
        <f t="shared" si="3"/>
        <v>0</v>
      </c>
      <c r="AL41">
        <f t="shared" si="4"/>
        <v>0</v>
      </c>
      <c r="AM41">
        <f t="shared" si="5"/>
        <v>0</v>
      </c>
      <c r="AN41">
        <f t="shared" si="0"/>
        <v>0</v>
      </c>
      <c r="AO41">
        <f t="shared" si="6"/>
        <v>0</v>
      </c>
      <c r="AP41">
        <f t="shared" si="7"/>
        <v>0</v>
      </c>
      <c r="AQ41">
        <f t="shared" si="8"/>
        <v>0</v>
      </c>
      <c r="AR41">
        <f t="shared" si="9"/>
        <v>0</v>
      </c>
      <c r="AS41">
        <f t="shared" si="10"/>
        <v>0</v>
      </c>
      <c r="AT41">
        <f t="shared" si="11"/>
        <v>0</v>
      </c>
      <c r="AU41">
        <f t="shared" si="12"/>
        <v>0</v>
      </c>
      <c r="AV41">
        <f t="shared" si="13"/>
        <v>0</v>
      </c>
      <c r="AW41">
        <f t="shared" si="14"/>
        <v>0</v>
      </c>
      <c r="AX41">
        <f t="shared" si="15"/>
        <v>0</v>
      </c>
      <c r="AY41">
        <f t="shared" si="16"/>
        <v>0</v>
      </c>
      <c r="AZ41">
        <f t="shared" si="17"/>
        <v>0</v>
      </c>
      <c r="BA41">
        <f t="shared" si="18"/>
        <v>0</v>
      </c>
      <c r="BB41">
        <f t="shared" si="19"/>
        <v>0</v>
      </c>
      <c r="BC41" s="293">
        <f t="shared" si="20"/>
        <v>0</v>
      </c>
      <c r="BD41" s="504" t="str">
        <f>IF(BC41=0,"",
IF(SUM($BC$36:BC41)=1,BE41,
IF($BC$156&gt;SUM($BC$36:BC41),_xlfn.CONCAT(", ",BE41),
IF($BC$156=SUM($BC$36:BC41),_xlfn.CONCAT(" y ",BE41)))))</f>
        <v/>
      </c>
      <c r="BE41" s="505" t="s">
        <v>5125</v>
      </c>
      <c r="BF41" s="628">
        <f t="shared" si="21"/>
        <v>0</v>
      </c>
      <c r="BG41" s="488">
        <f t="shared" si="22"/>
        <v>0</v>
      </c>
      <c r="BH41" s="631">
        <f t="shared" si="23"/>
        <v>0</v>
      </c>
      <c r="BI41" s="338">
        <f t="shared" si="24"/>
        <v>0</v>
      </c>
      <c r="BJ41" s="294" t="str">
        <f>IF(BI41=0,"",
IF(SUM($BI$36:BI41)=1,BK41,
IF($BI$156&gt;SUM($BI$36:BI41),_xlfn.CONCAT(", ",BK41),
IF($BI$156=SUM($BI$36:BI41),_xlfn.CONCAT(" y ",BK41)))))</f>
        <v/>
      </c>
      <c r="BK41" s="368" t="s">
        <v>5125</v>
      </c>
      <c r="BL41" s="634">
        <f t="shared" si="25"/>
        <v>0</v>
      </c>
      <c r="BM41" s="613">
        <f t="shared" si="26"/>
        <v>0</v>
      </c>
      <c r="BN41" s="636">
        <f t="shared" si="27"/>
        <v>0</v>
      </c>
      <c r="BO41" s="338">
        <f t="shared" si="28"/>
        <v>0</v>
      </c>
      <c r="BP41" s="294" t="str">
        <f>IF(BO41=0,"",
IF(SUM($BO$36:BO41)=1,BQ41,
IF($BO$156&gt;SUM($BO$36:BO41),_xlfn.CONCAT(", ",BQ41),
IF($BO$156=SUM($BO$36:BO41),_xlfn.CONCAT(" y ",BQ41)))))</f>
        <v/>
      </c>
      <c r="BQ41" s="368" t="s">
        <v>5125</v>
      </c>
      <c r="BR41" s="639">
        <f t="shared" si="29"/>
        <v>0</v>
      </c>
      <c r="BS41" s="641">
        <f t="shared" si="30"/>
        <v>0</v>
      </c>
      <c r="BT41" s="560">
        <f t="shared" si="31"/>
        <v>0</v>
      </c>
      <c r="BU41" s="519">
        <f t="shared" si="32"/>
        <v>0</v>
      </c>
      <c r="BV41" s="521">
        <f t="shared" si="33"/>
        <v>0</v>
      </c>
      <c r="BW41" s="452">
        <f t="shared" si="34"/>
        <v>0</v>
      </c>
      <c r="BX41" s="639">
        <f t="shared" si="35"/>
        <v>0</v>
      </c>
      <c r="BY41" s="641">
        <f t="shared" si="36"/>
        <v>0</v>
      </c>
      <c r="BZ41" s="560">
        <f t="shared" si="37"/>
        <v>0</v>
      </c>
      <c r="CA41" s="293">
        <f t="shared" si="38"/>
        <v>0</v>
      </c>
      <c r="CB41" s="294" t="str">
        <f>IF(CA41=0,"",
IF(SUM($CA$36:CA41)=1,CC41,
IF($CA$156&gt;SUM($CA$36:CA41),_xlfn.CONCAT(", ",CC41),
IF($CA$156=SUM($CA$36:CA41),_xlfn.CONCAT(" y ",CC41)))))</f>
        <v/>
      </c>
      <c r="CC41" s="89" t="s">
        <v>5125</v>
      </c>
      <c r="CD41" s="321">
        <f t="shared" si="39"/>
        <v>0</v>
      </c>
      <c r="CE41" s="293">
        <f t="shared" si="40"/>
        <v>0</v>
      </c>
      <c r="CF41" s="294" t="str">
        <f>IF(CE41=0,"",
IF(SUM($CE$36:CE41)=1,CG41,
IF($CE$156&gt;SUM($CE$36:CE41),_xlfn.CONCAT(", ",CG41),
IF($CE$156=SUM($CE$36:CE41),_xlfn.CONCAT(" y ",CG41)))))</f>
        <v/>
      </c>
      <c r="CG41" s="89" t="s">
        <v>5125</v>
      </c>
    </row>
    <row r="42" spans="1:85" ht="15" customHeight="1">
      <c r="A42" s="64"/>
      <c r="B42" s="11"/>
      <c r="C42" s="58" t="s">
        <v>5055</v>
      </c>
      <c r="D42" s="1020" t="str">
        <f>IF(CNGE_2025_M1_Secc5_Sub1!$D37="","",CNGE_2025_M1_Secc5_Sub1!$D37)</f>
        <v/>
      </c>
      <c r="E42" s="889"/>
      <c r="F42" s="889"/>
      <c r="G42" s="889"/>
      <c r="H42" s="889"/>
      <c r="I42" s="889"/>
      <c r="J42" s="889"/>
      <c r="K42" s="889"/>
      <c r="L42" s="889"/>
      <c r="M42" s="889"/>
      <c r="N42" s="889"/>
      <c r="O42" s="890"/>
      <c r="P42" s="813"/>
      <c r="Q42" s="813"/>
      <c r="R42" s="813"/>
      <c r="S42" s="813"/>
      <c r="T42" s="813"/>
      <c r="U42" s="813"/>
      <c r="V42" s="813"/>
      <c r="W42" s="813"/>
      <c r="X42" s="813"/>
      <c r="Y42" s="813"/>
      <c r="Z42" s="813"/>
      <c r="AA42" s="813"/>
      <c r="AB42" s="813"/>
      <c r="AC42" s="813"/>
      <c r="AD42" s="813"/>
      <c r="AI42">
        <f t="shared" si="1"/>
        <v>0</v>
      </c>
      <c r="AJ42">
        <f t="shared" si="2"/>
        <v>0</v>
      </c>
      <c r="AK42">
        <f t="shared" si="3"/>
        <v>0</v>
      </c>
      <c r="AL42">
        <f t="shared" si="4"/>
        <v>0</v>
      </c>
      <c r="AM42">
        <f t="shared" si="5"/>
        <v>0</v>
      </c>
      <c r="AN42">
        <f t="shared" si="0"/>
        <v>0</v>
      </c>
      <c r="AO42">
        <f t="shared" si="6"/>
        <v>0</v>
      </c>
      <c r="AP42">
        <f t="shared" si="7"/>
        <v>0</v>
      </c>
      <c r="AQ42">
        <f t="shared" si="8"/>
        <v>0</v>
      </c>
      <c r="AR42">
        <f t="shared" si="9"/>
        <v>0</v>
      </c>
      <c r="AS42">
        <f t="shared" si="10"/>
        <v>0</v>
      </c>
      <c r="AT42">
        <f t="shared" si="11"/>
        <v>0</v>
      </c>
      <c r="AU42">
        <f t="shared" si="12"/>
        <v>0</v>
      </c>
      <c r="AV42">
        <f t="shared" si="13"/>
        <v>0</v>
      </c>
      <c r="AW42">
        <f t="shared" si="14"/>
        <v>0</v>
      </c>
      <c r="AX42">
        <f t="shared" si="15"/>
        <v>0</v>
      </c>
      <c r="AY42">
        <f t="shared" si="16"/>
        <v>0</v>
      </c>
      <c r="AZ42">
        <f t="shared" si="17"/>
        <v>0</v>
      </c>
      <c r="BA42">
        <f t="shared" si="18"/>
        <v>0</v>
      </c>
      <c r="BB42">
        <f t="shared" si="19"/>
        <v>0</v>
      </c>
      <c r="BC42" s="293">
        <f t="shared" si="20"/>
        <v>0</v>
      </c>
      <c r="BD42" s="504" t="str">
        <f>IF(BC42=0,"",
IF(SUM($BC$36:BC42)=1,BE42,
IF($BC$156&gt;SUM($BC$36:BC42),_xlfn.CONCAT(", ",BE42),
IF($BC$156=SUM($BC$36:BC42),_xlfn.CONCAT(" y ",BE42)))))</f>
        <v/>
      </c>
      <c r="BE42" s="505" t="s">
        <v>5126</v>
      </c>
      <c r="BF42" s="628">
        <f t="shared" si="21"/>
        <v>0</v>
      </c>
      <c r="BG42" s="488">
        <f t="shared" si="22"/>
        <v>0</v>
      </c>
      <c r="BH42" s="631">
        <f t="shared" si="23"/>
        <v>0</v>
      </c>
      <c r="BI42" s="338">
        <f t="shared" si="24"/>
        <v>0</v>
      </c>
      <c r="BJ42" s="294" t="str">
        <f>IF(BI42=0,"",
IF(SUM($BI$36:BI42)=1,BK42,
IF($BI$156&gt;SUM($BI$36:BI42),_xlfn.CONCAT(", ",BK42),
IF($BI$156=SUM($BI$36:BI42),_xlfn.CONCAT(" y ",BK42)))))</f>
        <v/>
      </c>
      <c r="BK42" s="368" t="s">
        <v>5126</v>
      </c>
      <c r="BL42" s="634">
        <f t="shared" si="25"/>
        <v>0</v>
      </c>
      <c r="BM42" s="613">
        <f t="shared" si="26"/>
        <v>0</v>
      </c>
      <c r="BN42" s="636">
        <f t="shared" si="27"/>
        <v>0</v>
      </c>
      <c r="BO42" s="338">
        <f t="shared" si="28"/>
        <v>0</v>
      </c>
      <c r="BP42" s="294" t="str">
        <f>IF(BO42=0,"",
IF(SUM($BO$36:BO42)=1,BQ42,
IF($BO$156&gt;SUM($BO$36:BO42),_xlfn.CONCAT(", ",BQ42),
IF($BO$156=SUM($BO$36:BO42),_xlfn.CONCAT(" y ",BQ42)))))</f>
        <v/>
      </c>
      <c r="BQ42" s="368" t="s">
        <v>5126</v>
      </c>
      <c r="BR42" s="639">
        <f t="shared" si="29"/>
        <v>0</v>
      </c>
      <c r="BS42" s="641">
        <f t="shared" si="30"/>
        <v>0</v>
      </c>
      <c r="BT42" s="560">
        <f t="shared" si="31"/>
        <v>0</v>
      </c>
      <c r="BU42" s="519">
        <f t="shared" si="32"/>
        <v>0</v>
      </c>
      <c r="BV42" s="521">
        <f t="shared" si="33"/>
        <v>0</v>
      </c>
      <c r="BW42" s="452">
        <f t="shared" si="34"/>
        <v>0</v>
      </c>
      <c r="BX42" s="639">
        <f t="shared" si="35"/>
        <v>0</v>
      </c>
      <c r="BY42" s="641">
        <f t="shared" si="36"/>
        <v>0</v>
      </c>
      <c r="BZ42" s="560">
        <f t="shared" si="37"/>
        <v>0</v>
      </c>
      <c r="CA42" s="293">
        <f t="shared" si="38"/>
        <v>0</v>
      </c>
      <c r="CB42" s="294" t="str">
        <f>IF(CA42=0,"",
IF(SUM($CA$36:CA42)=1,CC42,
IF($CA$156&gt;SUM($CA$36:CA42),_xlfn.CONCAT(", ",CC42),
IF($CA$156=SUM($CA$36:CA42),_xlfn.CONCAT(" y ",CC42)))))</f>
        <v/>
      </c>
      <c r="CC42" s="89" t="s">
        <v>5126</v>
      </c>
      <c r="CD42" s="321">
        <f t="shared" si="39"/>
        <v>0</v>
      </c>
      <c r="CE42" s="293">
        <f t="shared" si="40"/>
        <v>0</v>
      </c>
      <c r="CF42" s="294" t="str">
        <f>IF(CE42=0,"",
IF(SUM($CE$36:CE42)=1,CG42,
IF($CE$156&gt;SUM($CE$36:CE42),_xlfn.CONCAT(", ",CG42),
IF($CE$156=SUM($CE$36:CE42),_xlfn.CONCAT(" y ",CG42)))))</f>
        <v/>
      </c>
      <c r="CG42" s="89" t="s">
        <v>5126</v>
      </c>
    </row>
    <row r="43" spans="1:85" ht="15" customHeight="1">
      <c r="A43" s="64"/>
      <c r="B43" s="11"/>
      <c r="C43" s="58" t="s">
        <v>5057</v>
      </c>
      <c r="D43" s="1020" t="str">
        <f>IF(CNGE_2025_M1_Secc5_Sub1!$D38="","",CNGE_2025_M1_Secc5_Sub1!$D38)</f>
        <v/>
      </c>
      <c r="E43" s="889"/>
      <c r="F43" s="889"/>
      <c r="G43" s="889"/>
      <c r="H43" s="889"/>
      <c r="I43" s="889"/>
      <c r="J43" s="889"/>
      <c r="K43" s="889"/>
      <c r="L43" s="889"/>
      <c r="M43" s="889"/>
      <c r="N43" s="889"/>
      <c r="O43" s="890"/>
      <c r="P43" s="813"/>
      <c r="Q43" s="813"/>
      <c r="R43" s="813"/>
      <c r="S43" s="813"/>
      <c r="T43" s="813"/>
      <c r="U43" s="813"/>
      <c r="V43" s="813"/>
      <c r="W43" s="813"/>
      <c r="X43" s="813"/>
      <c r="Y43" s="813"/>
      <c r="Z43" s="813"/>
      <c r="AA43" s="813"/>
      <c r="AB43" s="813"/>
      <c r="AC43" s="813"/>
      <c r="AD43" s="813"/>
      <c r="AI43">
        <f t="shared" si="1"/>
        <v>0</v>
      </c>
      <c r="AJ43">
        <f t="shared" si="2"/>
        <v>0</v>
      </c>
      <c r="AK43">
        <f t="shared" si="3"/>
        <v>0</v>
      </c>
      <c r="AL43">
        <f t="shared" si="4"/>
        <v>0</v>
      </c>
      <c r="AM43">
        <f t="shared" si="5"/>
        <v>0</v>
      </c>
      <c r="AN43">
        <f t="shared" si="0"/>
        <v>0</v>
      </c>
      <c r="AO43">
        <f t="shared" si="6"/>
        <v>0</v>
      </c>
      <c r="AP43">
        <f t="shared" si="7"/>
        <v>0</v>
      </c>
      <c r="AQ43">
        <f t="shared" si="8"/>
        <v>0</v>
      </c>
      <c r="AR43">
        <f t="shared" si="9"/>
        <v>0</v>
      </c>
      <c r="AS43">
        <f t="shared" si="10"/>
        <v>0</v>
      </c>
      <c r="AT43">
        <f t="shared" si="11"/>
        <v>0</v>
      </c>
      <c r="AU43">
        <f t="shared" si="12"/>
        <v>0</v>
      </c>
      <c r="AV43">
        <f t="shared" si="13"/>
        <v>0</v>
      </c>
      <c r="AW43">
        <f t="shared" si="14"/>
        <v>0</v>
      </c>
      <c r="AX43">
        <f t="shared" si="15"/>
        <v>0</v>
      </c>
      <c r="AY43">
        <f t="shared" si="16"/>
        <v>0</v>
      </c>
      <c r="AZ43">
        <f t="shared" si="17"/>
        <v>0</v>
      </c>
      <c r="BA43">
        <f t="shared" si="18"/>
        <v>0</v>
      </c>
      <c r="BB43">
        <f t="shared" si="19"/>
        <v>0</v>
      </c>
      <c r="BC43" s="293">
        <f t="shared" si="20"/>
        <v>0</v>
      </c>
      <c r="BD43" s="504" t="str">
        <f>IF(BC43=0,"",
IF(SUM($BC$36:BC43)=1,BE43,
IF($BC$156&gt;SUM($BC$36:BC43),_xlfn.CONCAT(", ",BE43),
IF($BC$156=SUM($BC$36:BC43),_xlfn.CONCAT(" y ",BE43)))))</f>
        <v/>
      </c>
      <c r="BE43" s="505" t="s">
        <v>5127</v>
      </c>
      <c r="BF43" s="628">
        <f t="shared" si="21"/>
        <v>0</v>
      </c>
      <c r="BG43" s="488">
        <f t="shared" si="22"/>
        <v>0</v>
      </c>
      <c r="BH43" s="631">
        <f t="shared" si="23"/>
        <v>0</v>
      </c>
      <c r="BI43" s="338">
        <f t="shared" si="24"/>
        <v>0</v>
      </c>
      <c r="BJ43" s="294" t="str">
        <f>IF(BI43=0,"",
IF(SUM($BI$36:BI43)=1,BK43,
IF($BI$156&gt;SUM($BI$36:BI43),_xlfn.CONCAT(", ",BK43),
IF($BI$156=SUM($BI$36:BI43),_xlfn.CONCAT(" y ",BK43)))))</f>
        <v/>
      </c>
      <c r="BK43" s="368" t="s">
        <v>5127</v>
      </c>
      <c r="BL43" s="634">
        <f t="shared" si="25"/>
        <v>0</v>
      </c>
      <c r="BM43" s="613">
        <f t="shared" si="26"/>
        <v>0</v>
      </c>
      <c r="BN43" s="636">
        <f t="shared" si="27"/>
        <v>0</v>
      </c>
      <c r="BO43" s="338">
        <f t="shared" si="28"/>
        <v>0</v>
      </c>
      <c r="BP43" s="294" t="str">
        <f>IF(BO43=0,"",
IF(SUM($BO$36:BO43)=1,BQ43,
IF($BO$156&gt;SUM($BO$36:BO43),_xlfn.CONCAT(", ",BQ43),
IF($BO$156=SUM($BO$36:BO43),_xlfn.CONCAT(" y ",BQ43)))))</f>
        <v/>
      </c>
      <c r="BQ43" s="368" t="s">
        <v>5127</v>
      </c>
      <c r="BR43" s="639">
        <f t="shared" si="29"/>
        <v>0</v>
      </c>
      <c r="BS43" s="641">
        <f t="shared" si="30"/>
        <v>0</v>
      </c>
      <c r="BT43" s="560">
        <f t="shared" si="31"/>
        <v>0</v>
      </c>
      <c r="BU43" s="519">
        <f t="shared" si="32"/>
        <v>0</v>
      </c>
      <c r="BV43" s="521">
        <f t="shared" si="33"/>
        <v>0</v>
      </c>
      <c r="BW43" s="452">
        <f t="shared" si="34"/>
        <v>0</v>
      </c>
      <c r="BX43" s="639">
        <f t="shared" si="35"/>
        <v>0</v>
      </c>
      <c r="BY43" s="641">
        <f t="shared" si="36"/>
        <v>0</v>
      </c>
      <c r="BZ43" s="560">
        <f t="shared" si="37"/>
        <v>0</v>
      </c>
      <c r="CA43" s="293">
        <f t="shared" si="38"/>
        <v>0</v>
      </c>
      <c r="CB43" s="294" t="str">
        <f>IF(CA43=0,"",
IF(SUM($CA$36:CA43)=1,CC43,
IF($CA$156&gt;SUM($CA$36:CA43),_xlfn.CONCAT(", ",CC43),
IF($CA$156=SUM($CA$36:CA43),_xlfn.CONCAT(" y ",CC43)))))</f>
        <v/>
      </c>
      <c r="CC43" s="89" t="s">
        <v>5127</v>
      </c>
      <c r="CD43" s="321">
        <f t="shared" si="39"/>
        <v>0</v>
      </c>
      <c r="CE43" s="293">
        <f t="shared" si="40"/>
        <v>0</v>
      </c>
      <c r="CF43" s="294" t="str">
        <f>IF(CE43=0,"",
IF(SUM($CE$36:CE43)=1,CG43,
IF($CE$156&gt;SUM($CE$36:CE43),_xlfn.CONCAT(", ",CG43),
IF($CE$156=SUM($CE$36:CE43),_xlfn.CONCAT(" y ",CG43)))))</f>
        <v/>
      </c>
      <c r="CG43" s="89" t="s">
        <v>5127</v>
      </c>
    </row>
    <row r="44" spans="1:85" ht="15" customHeight="1">
      <c r="A44" s="64"/>
      <c r="B44" s="11"/>
      <c r="C44" s="58" t="s">
        <v>5059</v>
      </c>
      <c r="D44" s="1020" t="str">
        <f>IF(CNGE_2025_M1_Secc5_Sub1!$D39="","",CNGE_2025_M1_Secc5_Sub1!$D39)</f>
        <v/>
      </c>
      <c r="E44" s="889"/>
      <c r="F44" s="889"/>
      <c r="G44" s="889"/>
      <c r="H44" s="889"/>
      <c r="I44" s="889"/>
      <c r="J44" s="889"/>
      <c r="K44" s="889"/>
      <c r="L44" s="889"/>
      <c r="M44" s="889"/>
      <c r="N44" s="889"/>
      <c r="O44" s="890"/>
      <c r="P44" s="813"/>
      <c r="Q44" s="813"/>
      <c r="R44" s="813"/>
      <c r="S44" s="813"/>
      <c r="T44" s="813"/>
      <c r="U44" s="813"/>
      <c r="V44" s="813"/>
      <c r="W44" s="813"/>
      <c r="X44" s="813"/>
      <c r="Y44" s="813"/>
      <c r="Z44" s="813"/>
      <c r="AA44" s="813"/>
      <c r="AB44" s="813"/>
      <c r="AC44" s="813"/>
      <c r="AD44" s="813"/>
      <c r="AI44">
        <f t="shared" si="1"/>
        <v>0</v>
      </c>
      <c r="AJ44">
        <f t="shared" si="2"/>
        <v>0</v>
      </c>
      <c r="AK44">
        <f t="shared" si="3"/>
        <v>0</v>
      </c>
      <c r="AL44">
        <f t="shared" si="4"/>
        <v>0</v>
      </c>
      <c r="AM44">
        <f t="shared" si="5"/>
        <v>0</v>
      </c>
      <c r="AN44">
        <f t="shared" si="0"/>
        <v>0</v>
      </c>
      <c r="AO44">
        <f t="shared" si="6"/>
        <v>0</v>
      </c>
      <c r="AP44">
        <f t="shared" si="7"/>
        <v>0</v>
      </c>
      <c r="AQ44">
        <f t="shared" si="8"/>
        <v>0</v>
      </c>
      <c r="AR44">
        <f t="shared" si="9"/>
        <v>0</v>
      </c>
      <c r="AS44">
        <f t="shared" si="10"/>
        <v>0</v>
      </c>
      <c r="AT44">
        <f t="shared" si="11"/>
        <v>0</v>
      </c>
      <c r="AU44">
        <f t="shared" si="12"/>
        <v>0</v>
      </c>
      <c r="AV44">
        <f t="shared" si="13"/>
        <v>0</v>
      </c>
      <c r="AW44">
        <f t="shared" si="14"/>
        <v>0</v>
      </c>
      <c r="AX44">
        <f t="shared" si="15"/>
        <v>0</v>
      </c>
      <c r="AY44">
        <f t="shared" si="16"/>
        <v>0</v>
      </c>
      <c r="AZ44">
        <f t="shared" si="17"/>
        <v>0</v>
      </c>
      <c r="BA44">
        <f t="shared" si="18"/>
        <v>0</v>
      </c>
      <c r="BB44">
        <f t="shared" si="19"/>
        <v>0</v>
      </c>
      <c r="BC44" s="293">
        <f t="shared" si="20"/>
        <v>0</v>
      </c>
      <c r="BD44" s="504" t="str">
        <f>IF(BC44=0,"",
IF(SUM($BC$36:BC44)=1,BE44,
IF($BC$156&gt;SUM($BC$36:BC44),_xlfn.CONCAT(", ",BE44),
IF($BC$156=SUM($BC$36:BC44),_xlfn.CONCAT(" y ",BE44)))))</f>
        <v/>
      </c>
      <c r="BE44" s="505" t="s">
        <v>5128</v>
      </c>
      <c r="BF44" s="628">
        <f t="shared" si="21"/>
        <v>0</v>
      </c>
      <c r="BG44" s="488">
        <f t="shared" si="22"/>
        <v>0</v>
      </c>
      <c r="BH44" s="631">
        <f t="shared" si="23"/>
        <v>0</v>
      </c>
      <c r="BI44" s="338">
        <f t="shared" si="24"/>
        <v>0</v>
      </c>
      <c r="BJ44" s="294" t="str">
        <f>IF(BI44=0,"",
IF(SUM($BI$36:BI44)=1,BK44,
IF($BI$156&gt;SUM($BI$36:BI44),_xlfn.CONCAT(", ",BK44),
IF($BI$156=SUM($BI$36:BI44),_xlfn.CONCAT(" y ",BK44)))))</f>
        <v/>
      </c>
      <c r="BK44" s="368" t="s">
        <v>5128</v>
      </c>
      <c r="BL44" s="634">
        <f t="shared" si="25"/>
        <v>0</v>
      </c>
      <c r="BM44" s="613">
        <f t="shared" si="26"/>
        <v>0</v>
      </c>
      <c r="BN44" s="636">
        <f t="shared" si="27"/>
        <v>0</v>
      </c>
      <c r="BO44" s="338">
        <f t="shared" si="28"/>
        <v>0</v>
      </c>
      <c r="BP44" s="294" t="str">
        <f>IF(BO44=0,"",
IF(SUM($BO$36:BO44)=1,BQ44,
IF($BO$156&gt;SUM($BO$36:BO44),_xlfn.CONCAT(", ",BQ44),
IF($BO$156=SUM($BO$36:BO44),_xlfn.CONCAT(" y ",BQ44)))))</f>
        <v/>
      </c>
      <c r="BQ44" s="368" t="s">
        <v>5128</v>
      </c>
      <c r="BR44" s="639">
        <f t="shared" si="29"/>
        <v>0</v>
      </c>
      <c r="BS44" s="641">
        <f t="shared" si="30"/>
        <v>0</v>
      </c>
      <c r="BT44" s="560">
        <f t="shared" si="31"/>
        <v>0</v>
      </c>
      <c r="BU44" s="519">
        <f t="shared" si="32"/>
        <v>0</v>
      </c>
      <c r="BV44" s="521">
        <f t="shared" si="33"/>
        <v>0</v>
      </c>
      <c r="BW44" s="452">
        <f t="shared" si="34"/>
        <v>0</v>
      </c>
      <c r="BX44" s="639">
        <f t="shared" si="35"/>
        <v>0</v>
      </c>
      <c r="BY44" s="641">
        <f t="shared" si="36"/>
        <v>0</v>
      </c>
      <c r="BZ44" s="560">
        <f t="shared" si="37"/>
        <v>0</v>
      </c>
      <c r="CA44" s="293">
        <f t="shared" si="38"/>
        <v>0</v>
      </c>
      <c r="CB44" s="294" t="str">
        <f>IF(CA44=0,"",
IF(SUM($CA$36:CA44)=1,CC44,
IF($CA$156&gt;SUM($CA$36:CA44),_xlfn.CONCAT(", ",CC44),
IF($CA$156=SUM($CA$36:CA44),_xlfn.CONCAT(" y ",CC44)))))</f>
        <v/>
      </c>
      <c r="CC44" s="89" t="s">
        <v>5128</v>
      </c>
      <c r="CD44" s="321">
        <f t="shared" si="39"/>
        <v>0</v>
      </c>
      <c r="CE44" s="293">
        <f t="shared" si="40"/>
        <v>0</v>
      </c>
      <c r="CF44" s="294" t="str">
        <f>IF(CE44=0,"",
IF(SUM($CE$36:CE44)=1,CG44,
IF($CE$156&gt;SUM($CE$36:CE44),_xlfn.CONCAT(", ",CG44),
IF($CE$156=SUM($CE$36:CE44),_xlfn.CONCAT(" y ",CG44)))))</f>
        <v/>
      </c>
      <c r="CG44" s="89" t="s">
        <v>5128</v>
      </c>
    </row>
    <row r="45" spans="1:85" ht="15" customHeight="1">
      <c r="A45" s="64"/>
      <c r="B45" s="11"/>
      <c r="C45" s="58" t="s">
        <v>5060</v>
      </c>
      <c r="D45" s="1020" t="str">
        <f>IF(CNGE_2025_M1_Secc5_Sub1!$D40="","",CNGE_2025_M1_Secc5_Sub1!$D40)</f>
        <v/>
      </c>
      <c r="E45" s="889"/>
      <c r="F45" s="889"/>
      <c r="G45" s="889"/>
      <c r="H45" s="889"/>
      <c r="I45" s="889"/>
      <c r="J45" s="889"/>
      <c r="K45" s="889"/>
      <c r="L45" s="889"/>
      <c r="M45" s="889"/>
      <c r="N45" s="889"/>
      <c r="O45" s="890"/>
      <c r="P45" s="813"/>
      <c r="Q45" s="813"/>
      <c r="R45" s="813"/>
      <c r="S45" s="813"/>
      <c r="T45" s="813"/>
      <c r="U45" s="813"/>
      <c r="V45" s="813"/>
      <c r="W45" s="813"/>
      <c r="X45" s="813"/>
      <c r="Y45" s="813"/>
      <c r="Z45" s="813"/>
      <c r="AA45" s="813"/>
      <c r="AB45" s="813"/>
      <c r="AC45" s="813"/>
      <c r="AD45" s="813"/>
      <c r="AI45">
        <f t="shared" si="1"/>
        <v>0</v>
      </c>
      <c r="AJ45">
        <f t="shared" si="2"/>
        <v>0</v>
      </c>
      <c r="AK45">
        <f t="shared" si="3"/>
        <v>0</v>
      </c>
      <c r="AL45">
        <f t="shared" si="4"/>
        <v>0</v>
      </c>
      <c r="AM45">
        <f t="shared" si="5"/>
        <v>0</v>
      </c>
      <c r="AN45">
        <f t="shared" si="0"/>
        <v>0</v>
      </c>
      <c r="AO45">
        <f t="shared" si="6"/>
        <v>0</v>
      </c>
      <c r="AP45">
        <f t="shared" si="7"/>
        <v>0</v>
      </c>
      <c r="AQ45">
        <f t="shared" si="8"/>
        <v>0</v>
      </c>
      <c r="AR45">
        <f t="shared" si="9"/>
        <v>0</v>
      </c>
      <c r="AS45">
        <f t="shared" si="10"/>
        <v>0</v>
      </c>
      <c r="AT45">
        <f t="shared" si="11"/>
        <v>0</v>
      </c>
      <c r="AU45">
        <f t="shared" si="12"/>
        <v>0</v>
      </c>
      <c r="AV45">
        <f t="shared" si="13"/>
        <v>0</v>
      </c>
      <c r="AW45">
        <f t="shared" si="14"/>
        <v>0</v>
      </c>
      <c r="AX45">
        <f t="shared" si="15"/>
        <v>0</v>
      </c>
      <c r="AY45">
        <f t="shared" si="16"/>
        <v>0</v>
      </c>
      <c r="AZ45">
        <f t="shared" si="17"/>
        <v>0</v>
      </c>
      <c r="BA45">
        <f t="shared" si="18"/>
        <v>0</v>
      </c>
      <c r="BB45">
        <f t="shared" si="19"/>
        <v>0</v>
      </c>
      <c r="BC45" s="293">
        <f t="shared" si="20"/>
        <v>0</v>
      </c>
      <c r="BD45" s="504" t="str">
        <f>IF(BC45=0,"",
IF(SUM($BC$36:BC45)=1,BE45,
IF($BC$156&gt;SUM($BC$36:BC45),_xlfn.CONCAT(", ",BE45),
IF($BC$156=SUM($BC$36:BC45),_xlfn.CONCAT(" y ",BE45)))))</f>
        <v/>
      </c>
      <c r="BE45" s="505" t="s">
        <v>5129</v>
      </c>
      <c r="BF45" s="628">
        <f t="shared" si="21"/>
        <v>0</v>
      </c>
      <c r="BG45" s="488">
        <f t="shared" si="22"/>
        <v>0</v>
      </c>
      <c r="BH45" s="631">
        <f t="shared" si="23"/>
        <v>0</v>
      </c>
      <c r="BI45" s="338">
        <f t="shared" si="24"/>
        <v>0</v>
      </c>
      <c r="BJ45" s="294" t="str">
        <f>IF(BI45=0,"",
IF(SUM($BI$36:BI45)=1,BK45,
IF($BI$156&gt;SUM($BI$36:BI45),_xlfn.CONCAT(", ",BK45),
IF($BI$156=SUM($BI$36:BI45),_xlfn.CONCAT(" y ",BK45)))))</f>
        <v/>
      </c>
      <c r="BK45" s="368" t="s">
        <v>5129</v>
      </c>
      <c r="BL45" s="634">
        <f t="shared" si="25"/>
        <v>0</v>
      </c>
      <c r="BM45" s="613">
        <f t="shared" si="26"/>
        <v>0</v>
      </c>
      <c r="BN45" s="636">
        <f t="shared" si="27"/>
        <v>0</v>
      </c>
      <c r="BO45" s="338">
        <f t="shared" si="28"/>
        <v>0</v>
      </c>
      <c r="BP45" s="294" t="str">
        <f>IF(BO45=0,"",
IF(SUM($BO$36:BO45)=1,BQ45,
IF($BO$156&gt;SUM($BO$36:BO45),_xlfn.CONCAT(", ",BQ45),
IF($BO$156=SUM($BO$36:BO45),_xlfn.CONCAT(" y ",BQ45)))))</f>
        <v/>
      </c>
      <c r="BQ45" s="368" t="s">
        <v>5129</v>
      </c>
      <c r="BR45" s="639">
        <f t="shared" si="29"/>
        <v>0</v>
      </c>
      <c r="BS45" s="641">
        <f t="shared" si="30"/>
        <v>0</v>
      </c>
      <c r="BT45" s="560">
        <f t="shared" si="31"/>
        <v>0</v>
      </c>
      <c r="BU45" s="519">
        <f t="shared" si="32"/>
        <v>0</v>
      </c>
      <c r="BV45" s="521">
        <f t="shared" si="33"/>
        <v>0</v>
      </c>
      <c r="BW45" s="452">
        <f t="shared" si="34"/>
        <v>0</v>
      </c>
      <c r="BX45" s="639">
        <f t="shared" si="35"/>
        <v>0</v>
      </c>
      <c r="BY45" s="641">
        <f t="shared" si="36"/>
        <v>0</v>
      </c>
      <c r="BZ45" s="560">
        <f t="shared" si="37"/>
        <v>0</v>
      </c>
      <c r="CA45" s="293">
        <f t="shared" si="38"/>
        <v>0</v>
      </c>
      <c r="CB45" s="294" t="str">
        <f>IF(CA45=0,"",
IF(SUM($CA$36:CA45)=1,CC45,
IF($CA$156&gt;SUM($CA$36:CA45),_xlfn.CONCAT(", ",CC45),
IF($CA$156=SUM($CA$36:CA45),_xlfn.CONCAT(" y ",CC45)))))</f>
        <v/>
      </c>
      <c r="CC45" s="89" t="s">
        <v>5129</v>
      </c>
      <c r="CD45" s="321">
        <f t="shared" si="39"/>
        <v>0</v>
      </c>
      <c r="CE45" s="293">
        <f t="shared" si="40"/>
        <v>0</v>
      </c>
      <c r="CF45" s="294" t="str">
        <f>IF(CE45=0,"",
IF(SUM($CE$36:CE45)=1,CG45,
IF($CE$156&gt;SUM($CE$36:CE45),_xlfn.CONCAT(", ",CG45),
IF($CE$156=SUM($CE$36:CE45),_xlfn.CONCAT(" y ",CG45)))))</f>
        <v/>
      </c>
      <c r="CG45" s="89" t="s">
        <v>5129</v>
      </c>
    </row>
    <row r="46" spans="1:85" ht="15" customHeight="1">
      <c r="A46" s="64"/>
      <c r="B46" s="11"/>
      <c r="C46" s="58" t="s">
        <v>5062</v>
      </c>
      <c r="D46" s="1020" t="str">
        <f>IF(CNGE_2025_M1_Secc5_Sub1!$D41="","",CNGE_2025_M1_Secc5_Sub1!$D41)</f>
        <v/>
      </c>
      <c r="E46" s="889"/>
      <c r="F46" s="889"/>
      <c r="G46" s="889"/>
      <c r="H46" s="889"/>
      <c r="I46" s="889"/>
      <c r="J46" s="889"/>
      <c r="K46" s="889"/>
      <c r="L46" s="889"/>
      <c r="M46" s="889"/>
      <c r="N46" s="889"/>
      <c r="O46" s="890"/>
      <c r="P46" s="813"/>
      <c r="Q46" s="813"/>
      <c r="R46" s="813"/>
      <c r="S46" s="813"/>
      <c r="T46" s="813"/>
      <c r="U46" s="813"/>
      <c r="V46" s="813"/>
      <c r="W46" s="813"/>
      <c r="X46" s="813"/>
      <c r="Y46" s="813"/>
      <c r="Z46" s="813"/>
      <c r="AA46" s="813"/>
      <c r="AB46" s="813"/>
      <c r="AC46" s="813"/>
      <c r="AD46" s="813"/>
      <c r="AI46">
        <f t="shared" si="1"/>
        <v>0</v>
      </c>
      <c r="AJ46">
        <f t="shared" si="2"/>
        <v>0</v>
      </c>
      <c r="AK46">
        <f t="shared" si="3"/>
        <v>0</v>
      </c>
      <c r="AL46">
        <f t="shared" si="4"/>
        <v>0</v>
      </c>
      <c r="AM46">
        <f t="shared" si="5"/>
        <v>0</v>
      </c>
      <c r="AN46">
        <f t="shared" si="0"/>
        <v>0</v>
      </c>
      <c r="AO46">
        <f t="shared" si="6"/>
        <v>0</v>
      </c>
      <c r="AP46">
        <f t="shared" si="7"/>
        <v>0</v>
      </c>
      <c r="AQ46">
        <f t="shared" si="8"/>
        <v>0</v>
      </c>
      <c r="AR46">
        <f t="shared" si="9"/>
        <v>0</v>
      </c>
      <c r="AS46">
        <f t="shared" si="10"/>
        <v>0</v>
      </c>
      <c r="AT46">
        <f t="shared" si="11"/>
        <v>0</v>
      </c>
      <c r="AU46">
        <f t="shared" si="12"/>
        <v>0</v>
      </c>
      <c r="AV46">
        <f t="shared" si="13"/>
        <v>0</v>
      </c>
      <c r="AW46">
        <f t="shared" si="14"/>
        <v>0</v>
      </c>
      <c r="AX46">
        <f t="shared" si="15"/>
        <v>0</v>
      </c>
      <c r="AY46">
        <f t="shared" si="16"/>
        <v>0</v>
      </c>
      <c r="AZ46">
        <f t="shared" si="17"/>
        <v>0</v>
      </c>
      <c r="BA46">
        <f t="shared" si="18"/>
        <v>0</v>
      </c>
      <c r="BB46">
        <f t="shared" si="19"/>
        <v>0</v>
      </c>
      <c r="BC46" s="293">
        <f t="shared" si="20"/>
        <v>0</v>
      </c>
      <c r="BD46" s="504" t="str">
        <f>IF(BC46=0,"",
IF(SUM($BC$36:BC46)=1,BE46,
IF($BC$156&gt;SUM($BC$36:BC46),_xlfn.CONCAT(", ",BE46),
IF($BC$156=SUM($BC$36:BC46),_xlfn.CONCAT(" y ",BE46)))))</f>
        <v/>
      </c>
      <c r="BE46" s="505" t="s">
        <v>5130</v>
      </c>
      <c r="BF46" s="628">
        <f t="shared" si="21"/>
        <v>0</v>
      </c>
      <c r="BG46" s="488">
        <f t="shared" si="22"/>
        <v>0</v>
      </c>
      <c r="BH46" s="631">
        <f t="shared" si="23"/>
        <v>0</v>
      </c>
      <c r="BI46" s="338">
        <f t="shared" si="24"/>
        <v>0</v>
      </c>
      <c r="BJ46" s="294" t="str">
        <f>IF(BI46=0,"",
IF(SUM($BI$36:BI46)=1,BK46,
IF($BI$156&gt;SUM($BI$36:BI46),_xlfn.CONCAT(", ",BK46),
IF($BI$156=SUM($BI$36:BI46),_xlfn.CONCAT(" y ",BK46)))))</f>
        <v/>
      </c>
      <c r="BK46" s="368" t="s">
        <v>5130</v>
      </c>
      <c r="BL46" s="634">
        <f t="shared" si="25"/>
        <v>0</v>
      </c>
      <c r="BM46" s="613">
        <f t="shared" si="26"/>
        <v>0</v>
      </c>
      <c r="BN46" s="636">
        <f t="shared" si="27"/>
        <v>0</v>
      </c>
      <c r="BO46" s="338">
        <f t="shared" si="28"/>
        <v>0</v>
      </c>
      <c r="BP46" s="294" t="str">
        <f>IF(BO46=0,"",
IF(SUM($BO$36:BO46)=1,BQ46,
IF($BO$156&gt;SUM($BO$36:BO46),_xlfn.CONCAT(", ",BQ46),
IF($BO$156=SUM($BO$36:BO46),_xlfn.CONCAT(" y ",BQ46)))))</f>
        <v/>
      </c>
      <c r="BQ46" s="368" t="s">
        <v>5130</v>
      </c>
      <c r="BR46" s="639">
        <f t="shared" si="29"/>
        <v>0</v>
      </c>
      <c r="BS46" s="641">
        <f t="shared" si="30"/>
        <v>0</v>
      </c>
      <c r="BT46" s="560">
        <f t="shared" si="31"/>
        <v>0</v>
      </c>
      <c r="BU46" s="519">
        <f t="shared" si="32"/>
        <v>0</v>
      </c>
      <c r="BV46" s="521">
        <f t="shared" si="33"/>
        <v>0</v>
      </c>
      <c r="BW46" s="452">
        <f t="shared" si="34"/>
        <v>0</v>
      </c>
      <c r="BX46" s="639">
        <f t="shared" si="35"/>
        <v>0</v>
      </c>
      <c r="BY46" s="641">
        <f t="shared" si="36"/>
        <v>0</v>
      </c>
      <c r="BZ46" s="560">
        <f t="shared" si="37"/>
        <v>0</v>
      </c>
      <c r="CA46" s="293">
        <f t="shared" si="38"/>
        <v>0</v>
      </c>
      <c r="CB46" s="294" t="str">
        <f>IF(CA46=0,"",
IF(SUM($CA$36:CA46)=1,CC46,
IF($CA$156&gt;SUM($CA$36:CA46),_xlfn.CONCAT(", ",CC46),
IF($CA$156=SUM($CA$36:CA46),_xlfn.CONCAT(" y ",CC46)))))</f>
        <v/>
      </c>
      <c r="CC46" s="89" t="s">
        <v>5130</v>
      </c>
      <c r="CD46" s="321">
        <f t="shared" si="39"/>
        <v>0</v>
      </c>
      <c r="CE46" s="293">
        <f t="shared" si="40"/>
        <v>0</v>
      </c>
      <c r="CF46" s="294" t="str">
        <f>IF(CE46=0,"",
IF(SUM($CE$36:CE46)=1,CG46,
IF($CE$156&gt;SUM($CE$36:CE46),_xlfn.CONCAT(", ",CG46),
IF($CE$156=SUM($CE$36:CE46),_xlfn.CONCAT(" y ",CG46)))))</f>
        <v/>
      </c>
      <c r="CG46" s="89" t="s">
        <v>5130</v>
      </c>
    </row>
    <row r="47" spans="1:85" ht="15" customHeight="1">
      <c r="A47" s="64"/>
      <c r="B47" s="11"/>
      <c r="C47" s="58" t="s">
        <v>5063</v>
      </c>
      <c r="D47" s="1020" t="str">
        <f>IF(CNGE_2025_M1_Secc5_Sub1!$D42="","",CNGE_2025_M1_Secc5_Sub1!$D42)</f>
        <v/>
      </c>
      <c r="E47" s="889"/>
      <c r="F47" s="889"/>
      <c r="G47" s="889"/>
      <c r="H47" s="889"/>
      <c r="I47" s="889"/>
      <c r="J47" s="889"/>
      <c r="K47" s="889"/>
      <c r="L47" s="889"/>
      <c r="M47" s="889"/>
      <c r="N47" s="889"/>
      <c r="O47" s="890"/>
      <c r="P47" s="813"/>
      <c r="Q47" s="813"/>
      <c r="R47" s="813"/>
      <c r="S47" s="813"/>
      <c r="T47" s="813"/>
      <c r="U47" s="813"/>
      <c r="V47" s="813"/>
      <c r="W47" s="813"/>
      <c r="X47" s="813"/>
      <c r="Y47" s="813"/>
      <c r="Z47" s="813"/>
      <c r="AA47" s="813"/>
      <c r="AB47" s="813"/>
      <c r="AC47" s="813"/>
      <c r="AD47" s="813"/>
      <c r="AI47">
        <f t="shared" si="1"/>
        <v>0</v>
      </c>
      <c r="AJ47">
        <f t="shared" si="2"/>
        <v>0</v>
      </c>
      <c r="AK47">
        <f t="shared" si="3"/>
        <v>0</v>
      </c>
      <c r="AL47">
        <f t="shared" si="4"/>
        <v>0</v>
      </c>
      <c r="AM47">
        <f t="shared" si="5"/>
        <v>0</v>
      </c>
      <c r="AN47">
        <f t="shared" si="0"/>
        <v>0</v>
      </c>
      <c r="AO47">
        <f t="shared" si="6"/>
        <v>0</v>
      </c>
      <c r="AP47">
        <f t="shared" si="7"/>
        <v>0</v>
      </c>
      <c r="AQ47">
        <f t="shared" si="8"/>
        <v>0</v>
      </c>
      <c r="AR47">
        <f t="shared" si="9"/>
        <v>0</v>
      </c>
      <c r="AS47">
        <f t="shared" si="10"/>
        <v>0</v>
      </c>
      <c r="AT47">
        <f t="shared" si="11"/>
        <v>0</v>
      </c>
      <c r="AU47">
        <f t="shared" si="12"/>
        <v>0</v>
      </c>
      <c r="AV47">
        <f t="shared" si="13"/>
        <v>0</v>
      </c>
      <c r="AW47">
        <f t="shared" si="14"/>
        <v>0</v>
      </c>
      <c r="AX47">
        <f t="shared" si="15"/>
        <v>0</v>
      </c>
      <c r="AY47">
        <f t="shared" si="16"/>
        <v>0</v>
      </c>
      <c r="AZ47">
        <f t="shared" si="17"/>
        <v>0</v>
      </c>
      <c r="BA47">
        <f t="shared" si="18"/>
        <v>0</v>
      </c>
      <c r="BB47">
        <f t="shared" si="19"/>
        <v>0</v>
      </c>
      <c r="BC47" s="293">
        <f t="shared" si="20"/>
        <v>0</v>
      </c>
      <c r="BD47" s="504" t="str">
        <f>IF(BC47=0,"",
IF(SUM($BC$36:BC47)=1,BE47,
IF($BC$156&gt;SUM($BC$36:BC47),_xlfn.CONCAT(", ",BE47),
IF($BC$156=SUM($BC$36:BC47),_xlfn.CONCAT(" y ",BE47)))))</f>
        <v/>
      </c>
      <c r="BE47" s="505" t="s">
        <v>5131</v>
      </c>
      <c r="BF47" s="628">
        <f t="shared" si="21"/>
        <v>0</v>
      </c>
      <c r="BG47" s="488">
        <f t="shared" si="22"/>
        <v>0</v>
      </c>
      <c r="BH47" s="631">
        <f t="shared" si="23"/>
        <v>0</v>
      </c>
      <c r="BI47" s="338">
        <f t="shared" si="24"/>
        <v>0</v>
      </c>
      <c r="BJ47" s="294" t="str">
        <f>IF(BI47=0,"",
IF(SUM($BI$36:BI47)=1,BK47,
IF($BI$156&gt;SUM($BI$36:BI47),_xlfn.CONCAT(", ",BK47),
IF($BI$156=SUM($BI$36:BI47),_xlfn.CONCAT(" y ",BK47)))))</f>
        <v/>
      </c>
      <c r="BK47" s="368" t="s">
        <v>5131</v>
      </c>
      <c r="BL47" s="634">
        <f t="shared" si="25"/>
        <v>0</v>
      </c>
      <c r="BM47" s="613">
        <f t="shared" si="26"/>
        <v>0</v>
      </c>
      <c r="BN47" s="636">
        <f t="shared" si="27"/>
        <v>0</v>
      </c>
      <c r="BO47" s="338">
        <f t="shared" si="28"/>
        <v>0</v>
      </c>
      <c r="BP47" s="294" t="str">
        <f>IF(BO47=0,"",
IF(SUM($BO$36:BO47)=1,BQ47,
IF($BO$156&gt;SUM($BO$36:BO47),_xlfn.CONCAT(", ",BQ47),
IF($BO$156=SUM($BO$36:BO47),_xlfn.CONCAT(" y ",BQ47)))))</f>
        <v/>
      </c>
      <c r="BQ47" s="368" t="s">
        <v>5131</v>
      </c>
      <c r="BR47" s="639">
        <f t="shared" si="29"/>
        <v>0</v>
      </c>
      <c r="BS47" s="641">
        <f t="shared" si="30"/>
        <v>0</v>
      </c>
      <c r="BT47" s="560">
        <f t="shared" si="31"/>
        <v>0</v>
      </c>
      <c r="BU47" s="519">
        <f t="shared" si="32"/>
        <v>0</v>
      </c>
      <c r="BV47" s="521">
        <f t="shared" si="33"/>
        <v>0</v>
      </c>
      <c r="BW47" s="452">
        <f t="shared" si="34"/>
        <v>0</v>
      </c>
      <c r="BX47" s="639">
        <f t="shared" si="35"/>
        <v>0</v>
      </c>
      <c r="BY47" s="641">
        <f t="shared" si="36"/>
        <v>0</v>
      </c>
      <c r="BZ47" s="560">
        <f t="shared" si="37"/>
        <v>0</v>
      </c>
      <c r="CA47" s="293">
        <f t="shared" si="38"/>
        <v>0</v>
      </c>
      <c r="CB47" s="294" t="str">
        <f>IF(CA47=0,"",
IF(SUM($CA$36:CA47)=1,CC47,
IF($CA$156&gt;SUM($CA$36:CA47),_xlfn.CONCAT(", ",CC47),
IF($CA$156=SUM($CA$36:CA47),_xlfn.CONCAT(" y ",CC47)))))</f>
        <v/>
      </c>
      <c r="CC47" s="89" t="s">
        <v>5131</v>
      </c>
      <c r="CD47" s="321">
        <f t="shared" si="39"/>
        <v>0</v>
      </c>
      <c r="CE47" s="293">
        <f t="shared" si="40"/>
        <v>0</v>
      </c>
      <c r="CF47" s="294" t="str">
        <f>IF(CE47=0,"",
IF(SUM($CE$36:CE47)=1,CG47,
IF($CE$156&gt;SUM($CE$36:CE47),_xlfn.CONCAT(", ",CG47),
IF($CE$156=SUM($CE$36:CE47),_xlfn.CONCAT(" y ",CG47)))))</f>
        <v/>
      </c>
      <c r="CG47" s="89" t="s">
        <v>5131</v>
      </c>
    </row>
    <row r="48" spans="1:85" ht="15" customHeight="1">
      <c r="A48" s="64"/>
      <c r="B48" s="11"/>
      <c r="C48" s="58" t="s">
        <v>5064</v>
      </c>
      <c r="D48" s="1020" t="str">
        <f>IF(CNGE_2025_M1_Secc5_Sub1!$D43="","",CNGE_2025_M1_Secc5_Sub1!$D43)</f>
        <v/>
      </c>
      <c r="E48" s="889"/>
      <c r="F48" s="889"/>
      <c r="G48" s="889"/>
      <c r="H48" s="889"/>
      <c r="I48" s="889"/>
      <c r="J48" s="889"/>
      <c r="K48" s="889"/>
      <c r="L48" s="889"/>
      <c r="M48" s="889"/>
      <c r="N48" s="889"/>
      <c r="O48" s="890"/>
      <c r="P48" s="813"/>
      <c r="Q48" s="813"/>
      <c r="R48" s="813"/>
      <c r="S48" s="813"/>
      <c r="T48" s="813"/>
      <c r="U48" s="813"/>
      <c r="V48" s="813"/>
      <c r="W48" s="813"/>
      <c r="X48" s="813"/>
      <c r="Y48" s="813"/>
      <c r="Z48" s="813"/>
      <c r="AA48" s="813"/>
      <c r="AB48" s="813"/>
      <c r="AC48" s="813"/>
      <c r="AD48" s="813"/>
      <c r="AI48">
        <f t="shared" si="1"/>
        <v>0</v>
      </c>
      <c r="AJ48">
        <f t="shared" si="2"/>
        <v>0</v>
      </c>
      <c r="AK48">
        <f t="shared" si="3"/>
        <v>0</v>
      </c>
      <c r="AL48">
        <f t="shared" si="4"/>
        <v>0</v>
      </c>
      <c r="AM48">
        <f t="shared" si="5"/>
        <v>0</v>
      </c>
      <c r="AN48">
        <f t="shared" si="0"/>
        <v>0</v>
      </c>
      <c r="AO48">
        <f t="shared" si="6"/>
        <v>0</v>
      </c>
      <c r="AP48">
        <f t="shared" si="7"/>
        <v>0</v>
      </c>
      <c r="AQ48">
        <f t="shared" si="8"/>
        <v>0</v>
      </c>
      <c r="AR48">
        <f t="shared" si="9"/>
        <v>0</v>
      </c>
      <c r="AS48">
        <f t="shared" si="10"/>
        <v>0</v>
      </c>
      <c r="AT48">
        <f t="shared" si="11"/>
        <v>0</v>
      </c>
      <c r="AU48">
        <f t="shared" si="12"/>
        <v>0</v>
      </c>
      <c r="AV48">
        <f t="shared" si="13"/>
        <v>0</v>
      </c>
      <c r="AW48">
        <f t="shared" si="14"/>
        <v>0</v>
      </c>
      <c r="AX48">
        <f t="shared" si="15"/>
        <v>0</v>
      </c>
      <c r="AY48">
        <f t="shared" si="16"/>
        <v>0</v>
      </c>
      <c r="AZ48">
        <f t="shared" si="17"/>
        <v>0</v>
      </c>
      <c r="BA48">
        <f t="shared" si="18"/>
        <v>0</v>
      </c>
      <c r="BB48">
        <f t="shared" si="19"/>
        <v>0</v>
      </c>
      <c r="BC48" s="293">
        <f t="shared" si="20"/>
        <v>0</v>
      </c>
      <c r="BD48" s="504" t="str">
        <f>IF(BC48=0,"",
IF(SUM($BC$36:BC48)=1,BE48,
IF($BC$156&gt;SUM($BC$36:BC48),_xlfn.CONCAT(", ",BE48),
IF($BC$156=SUM($BC$36:BC48),_xlfn.CONCAT(" y ",BE48)))))</f>
        <v/>
      </c>
      <c r="BE48" s="505" t="s">
        <v>5132</v>
      </c>
      <c r="BF48" s="628">
        <f t="shared" si="21"/>
        <v>0</v>
      </c>
      <c r="BG48" s="488">
        <f t="shared" si="22"/>
        <v>0</v>
      </c>
      <c r="BH48" s="631">
        <f t="shared" si="23"/>
        <v>0</v>
      </c>
      <c r="BI48" s="338">
        <f t="shared" si="24"/>
        <v>0</v>
      </c>
      <c r="BJ48" s="294" t="str">
        <f>IF(BI48=0,"",
IF(SUM($BI$36:BI48)=1,BK48,
IF($BI$156&gt;SUM($BI$36:BI48),_xlfn.CONCAT(", ",BK48),
IF($BI$156=SUM($BI$36:BI48),_xlfn.CONCAT(" y ",BK48)))))</f>
        <v/>
      </c>
      <c r="BK48" s="368" t="s">
        <v>5132</v>
      </c>
      <c r="BL48" s="634">
        <f t="shared" si="25"/>
        <v>0</v>
      </c>
      <c r="BM48" s="613">
        <f t="shared" si="26"/>
        <v>0</v>
      </c>
      <c r="BN48" s="636">
        <f t="shared" si="27"/>
        <v>0</v>
      </c>
      <c r="BO48" s="338">
        <f t="shared" si="28"/>
        <v>0</v>
      </c>
      <c r="BP48" s="294" t="str">
        <f>IF(BO48=0,"",
IF(SUM($BO$36:BO48)=1,BQ48,
IF($BO$156&gt;SUM($BO$36:BO48),_xlfn.CONCAT(", ",BQ48),
IF($BO$156=SUM($BO$36:BO48),_xlfn.CONCAT(" y ",BQ48)))))</f>
        <v/>
      </c>
      <c r="BQ48" s="368" t="s">
        <v>5132</v>
      </c>
      <c r="BR48" s="639">
        <f t="shared" si="29"/>
        <v>0</v>
      </c>
      <c r="BS48" s="641">
        <f t="shared" si="30"/>
        <v>0</v>
      </c>
      <c r="BT48" s="560">
        <f t="shared" si="31"/>
        <v>0</v>
      </c>
      <c r="BU48" s="519">
        <f t="shared" si="32"/>
        <v>0</v>
      </c>
      <c r="BV48" s="521">
        <f t="shared" si="33"/>
        <v>0</v>
      </c>
      <c r="BW48" s="452">
        <f t="shared" si="34"/>
        <v>0</v>
      </c>
      <c r="BX48" s="639">
        <f t="shared" si="35"/>
        <v>0</v>
      </c>
      <c r="BY48" s="641">
        <f t="shared" si="36"/>
        <v>0</v>
      </c>
      <c r="BZ48" s="560">
        <f t="shared" si="37"/>
        <v>0</v>
      </c>
      <c r="CA48" s="293">
        <f t="shared" si="38"/>
        <v>0</v>
      </c>
      <c r="CB48" s="294" t="str">
        <f>IF(CA48=0,"",
IF(SUM($CA$36:CA48)=1,CC48,
IF($CA$156&gt;SUM($CA$36:CA48),_xlfn.CONCAT(", ",CC48),
IF($CA$156=SUM($CA$36:CA48),_xlfn.CONCAT(" y ",CC48)))))</f>
        <v/>
      </c>
      <c r="CC48" s="89" t="s">
        <v>5132</v>
      </c>
      <c r="CD48" s="321">
        <f t="shared" si="39"/>
        <v>0</v>
      </c>
      <c r="CE48" s="293">
        <f t="shared" si="40"/>
        <v>0</v>
      </c>
      <c r="CF48" s="294" t="str">
        <f>IF(CE48=0,"",
IF(SUM($CE$36:CE48)=1,CG48,
IF($CE$156&gt;SUM($CE$36:CE48),_xlfn.CONCAT(", ",CG48),
IF($CE$156=SUM($CE$36:CE48),_xlfn.CONCAT(" y ",CG48)))))</f>
        <v/>
      </c>
      <c r="CG48" s="89" t="s">
        <v>5132</v>
      </c>
    </row>
    <row r="49" spans="1:85" ht="15" customHeight="1">
      <c r="A49" s="64"/>
      <c r="B49" s="11"/>
      <c r="C49" s="58" t="s">
        <v>5065</v>
      </c>
      <c r="D49" s="1020" t="str">
        <f>IF(CNGE_2025_M1_Secc5_Sub1!$D44="","",CNGE_2025_M1_Secc5_Sub1!$D44)</f>
        <v/>
      </c>
      <c r="E49" s="889"/>
      <c r="F49" s="889"/>
      <c r="G49" s="889"/>
      <c r="H49" s="889"/>
      <c r="I49" s="889"/>
      <c r="J49" s="889"/>
      <c r="K49" s="889"/>
      <c r="L49" s="889"/>
      <c r="M49" s="889"/>
      <c r="N49" s="889"/>
      <c r="O49" s="890"/>
      <c r="P49" s="813"/>
      <c r="Q49" s="813"/>
      <c r="R49" s="813"/>
      <c r="S49" s="813"/>
      <c r="T49" s="813"/>
      <c r="U49" s="813"/>
      <c r="V49" s="813"/>
      <c r="W49" s="813"/>
      <c r="X49" s="813"/>
      <c r="Y49" s="813"/>
      <c r="Z49" s="813"/>
      <c r="AA49" s="813"/>
      <c r="AB49" s="813"/>
      <c r="AC49" s="813"/>
      <c r="AD49" s="813"/>
      <c r="AI49">
        <f t="shared" si="1"/>
        <v>0</v>
      </c>
      <c r="AJ49">
        <f t="shared" si="2"/>
        <v>0</v>
      </c>
      <c r="AK49">
        <f t="shared" si="3"/>
        <v>0</v>
      </c>
      <c r="AL49">
        <f t="shared" si="4"/>
        <v>0</v>
      </c>
      <c r="AM49">
        <f t="shared" si="5"/>
        <v>0</v>
      </c>
      <c r="AN49">
        <f t="shared" si="0"/>
        <v>0</v>
      </c>
      <c r="AO49">
        <f t="shared" si="6"/>
        <v>0</v>
      </c>
      <c r="AP49">
        <f t="shared" si="7"/>
        <v>0</v>
      </c>
      <c r="AQ49">
        <f t="shared" si="8"/>
        <v>0</v>
      </c>
      <c r="AR49">
        <f t="shared" si="9"/>
        <v>0</v>
      </c>
      <c r="AS49">
        <f t="shared" si="10"/>
        <v>0</v>
      </c>
      <c r="AT49">
        <f t="shared" si="11"/>
        <v>0</v>
      </c>
      <c r="AU49">
        <f t="shared" si="12"/>
        <v>0</v>
      </c>
      <c r="AV49">
        <f t="shared" si="13"/>
        <v>0</v>
      </c>
      <c r="AW49">
        <f t="shared" si="14"/>
        <v>0</v>
      </c>
      <c r="AX49">
        <f t="shared" si="15"/>
        <v>0</v>
      </c>
      <c r="AY49">
        <f t="shared" si="16"/>
        <v>0</v>
      </c>
      <c r="AZ49">
        <f t="shared" si="17"/>
        <v>0</v>
      </c>
      <c r="BA49">
        <f t="shared" si="18"/>
        <v>0</v>
      </c>
      <c r="BB49">
        <f t="shared" si="19"/>
        <v>0</v>
      </c>
      <c r="BC49" s="293">
        <f t="shared" si="20"/>
        <v>0</v>
      </c>
      <c r="BD49" s="504" t="str">
        <f>IF(BC49=0,"",
IF(SUM($BC$36:BC49)=1,BE49,
IF($BC$156&gt;SUM($BC$36:BC49),_xlfn.CONCAT(", ",BE49),
IF($BC$156=SUM($BC$36:BC49),_xlfn.CONCAT(" y ",BE49)))))</f>
        <v/>
      </c>
      <c r="BE49" s="505" t="s">
        <v>5133</v>
      </c>
      <c r="BF49" s="628">
        <f t="shared" si="21"/>
        <v>0</v>
      </c>
      <c r="BG49" s="488">
        <f t="shared" si="22"/>
        <v>0</v>
      </c>
      <c r="BH49" s="631">
        <f t="shared" si="23"/>
        <v>0</v>
      </c>
      <c r="BI49" s="338">
        <f t="shared" si="24"/>
        <v>0</v>
      </c>
      <c r="BJ49" s="294" t="str">
        <f>IF(BI49=0,"",
IF(SUM($BI$36:BI49)=1,BK49,
IF($BI$156&gt;SUM($BI$36:BI49),_xlfn.CONCAT(", ",BK49),
IF($BI$156=SUM($BI$36:BI49),_xlfn.CONCAT(" y ",BK49)))))</f>
        <v/>
      </c>
      <c r="BK49" s="368" t="s">
        <v>5133</v>
      </c>
      <c r="BL49" s="634">
        <f t="shared" si="25"/>
        <v>0</v>
      </c>
      <c r="BM49" s="613">
        <f t="shared" si="26"/>
        <v>0</v>
      </c>
      <c r="BN49" s="636">
        <f t="shared" si="27"/>
        <v>0</v>
      </c>
      <c r="BO49" s="338">
        <f t="shared" si="28"/>
        <v>0</v>
      </c>
      <c r="BP49" s="294" t="str">
        <f>IF(BO49=0,"",
IF(SUM($BO$36:BO49)=1,BQ49,
IF($BO$156&gt;SUM($BO$36:BO49),_xlfn.CONCAT(", ",BQ49),
IF($BO$156=SUM($BO$36:BO49),_xlfn.CONCAT(" y ",BQ49)))))</f>
        <v/>
      </c>
      <c r="BQ49" s="368" t="s">
        <v>5133</v>
      </c>
      <c r="BR49" s="639">
        <f t="shared" si="29"/>
        <v>0</v>
      </c>
      <c r="BS49" s="641">
        <f t="shared" si="30"/>
        <v>0</v>
      </c>
      <c r="BT49" s="560">
        <f t="shared" si="31"/>
        <v>0</v>
      </c>
      <c r="BU49" s="519">
        <f t="shared" si="32"/>
        <v>0</v>
      </c>
      <c r="BV49" s="521">
        <f t="shared" si="33"/>
        <v>0</v>
      </c>
      <c r="BW49" s="452">
        <f t="shared" si="34"/>
        <v>0</v>
      </c>
      <c r="BX49" s="639">
        <f t="shared" si="35"/>
        <v>0</v>
      </c>
      <c r="BY49" s="641">
        <f t="shared" si="36"/>
        <v>0</v>
      </c>
      <c r="BZ49" s="560">
        <f t="shared" si="37"/>
        <v>0</v>
      </c>
      <c r="CA49" s="293">
        <f t="shared" si="38"/>
        <v>0</v>
      </c>
      <c r="CB49" s="294" t="str">
        <f>IF(CA49=0,"",
IF(SUM($CA$36:CA49)=1,CC49,
IF($CA$156&gt;SUM($CA$36:CA49),_xlfn.CONCAT(", ",CC49),
IF($CA$156=SUM($CA$36:CA49),_xlfn.CONCAT(" y ",CC49)))))</f>
        <v/>
      </c>
      <c r="CC49" s="89" t="s">
        <v>5133</v>
      </c>
      <c r="CD49" s="321">
        <f t="shared" si="39"/>
        <v>0</v>
      </c>
      <c r="CE49" s="293">
        <f t="shared" si="40"/>
        <v>0</v>
      </c>
      <c r="CF49" s="294" t="str">
        <f>IF(CE49=0,"",
IF(SUM($CE$36:CE49)=1,CG49,
IF($CE$156&gt;SUM($CE$36:CE49),_xlfn.CONCAT(", ",CG49),
IF($CE$156=SUM($CE$36:CE49),_xlfn.CONCAT(" y ",CG49)))))</f>
        <v/>
      </c>
      <c r="CG49" s="89" t="s">
        <v>5133</v>
      </c>
    </row>
    <row r="50" spans="1:85" ht="15" customHeight="1">
      <c r="A50" s="64"/>
      <c r="B50" s="11"/>
      <c r="C50" s="58" t="s">
        <v>5066</v>
      </c>
      <c r="D50" s="1020" t="str">
        <f>IF(CNGE_2025_M1_Secc5_Sub1!$D45="","",CNGE_2025_M1_Secc5_Sub1!$D45)</f>
        <v/>
      </c>
      <c r="E50" s="889"/>
      <c r="F50" s="889"/>
      <c r="G50" s="889"/>
      <c r="H50" s="889"/>
      <c r="I50" s="889"/>
      <c r="J50" s="889"/>
      <c r="K50" s="889"/>
      <c r="L50" s="889"/>
      <c r="M50" s="889"/>
      <c r="N50" s="889"/>
      <c r="O50" s="890"/>
      <c r="P50" s="813"/>
      <c r="Q50" s="813"/>
      <c r="R50" s="813"/>
      <c r="S50" s="813"/>
      <c r="T50" s="813"/>
      <c r="U50" s="813"/>
      <c r="V50" s="813"/>
      <c r="W50" s="813"/>
      <c r="X50" s="813"/>
      <c r="Y50" s="813"/>
      <c r="Z50" s="813"/>
      <c r="AA50" s="813"/>
      <c r="AB50" s="813"/>
      <c r="AC50" s="813"/>
      <c r="AD50" s="813"/>
      <c r="AI50">
        <f t="shared" si="1"/>
        <v>0</v>
      </c>
      <c r="AJ50">
        <f t="shared" si="2"/>
        <v>0</v>
      </c>
      <c r="AK50">
        <f t="shared" si="3"/>
        <v>0</v>
      </c>
      <c r="AL50">
        <f t="shared" si="4"/>
        <v>0</v>
      </c>
      <c r="AM50">
        <f t="shared" si="5"/>
        <v>0</v>
      </c>
      <c r="AN50">
        <f t="shared" si="0"/>
        <v>0</v>
      </c>
      <c r="AO50">
        <f t="shared" si="6"/>
        <v>0</v>
      </c>
      <c r="AP50">
        <f t="shared" si="7"/>
        <v>0</v>
      </c>
      <c r="AQ50">
        <f t="shared" si="8"/>
        <v>0</v>
      </c>
      <c r="AR50">
        <f t="shared" si="9"/>
        <v>0</v>
      </c>
      <c r="AS50">
        <f t="shared" si="10"/>
        <v>0</v>
      </c>
      <c r="AT50">
        <f t="shared" si="11"/>
        <v>0</v>
      </c>
      <c r="AU50">
        <f t="shared" si="12"/>
        <v>0</v>
      </c>
      <c r="AV50">
        <f t="shared" si="13"/>
        <v>0</v>
      </c>
      <c r="AW50">
        <f t="shared" si="14"/>
        <v>0</v>
      </c>
      <c r="AX50">
        <f t="shared" si="15"/>
        <v>0</v>
      </c>
      <c r="AY50">
        <f t="shared" si="16"/>
        <v>0</v>
      </c>
      <c r="AZ50">
        <f t="shared" si="17"/>
        <v>0</v>
      </c>
      <c r="BA50">
        <f t="shared" si="18"/>
        <v>0</v>
      </c>
      <c r="BB50">
        <f t="shared" si="19"/>
        <v>0</v>
      </c>
      <c r="BC50" s="293">
        <f t="shared" si="20"/>
        <v>0</v>
      </c>
      <c r="BD50" s="504" t="str">
        <f>IF(BC50=0,"",
IF(SUM($BC$36:BC50)=1,BE50,
IF($BC$156&gt;SUM($BC$36:BC50),_xlfn.CONCAT(", ",BE50),
IF($BC$156=SUM($BC$36:BC50),_xlfn.CONCAT(" y ",BE50)))))</f>
        <v/>
      </c>
      <c r="BE50" s="505" t="s">
        <v>5134</v>
      </c>
      <c r="BF50" s="628">
        <f t="shared" si="21"/>
        <v>0</v>
      </c>
      <c r="BG50" s="488">
        <f t="shared" si="22"/>
        <v>0</v>
      </c>
      <c r="BH50" s="631">
        <f t="shared" si="23"/>
        <v>0</v>
      </c>
      <c r="BI50" s="338">
        <f t="shared" si="24"/>
        <v>0</v>
      </c>
      <c r="BJ50" s="294" t="str">
        <f>IF(BI50=0,"",
IF(SUM($BI$36:BI50)=1,BK50,
IF($BI$156&gt;SUM($BI$36:BI50),_xlfn.CONCAT(", ",BK50),
IF($BI$156=SUM($BI$36:BI50),_xlfn.CONCAT(" y ",BK50)))))</f>
        <v/>
      </c>
      <c r="BK50" s="368" t="s">
        <v>5134</v>
      </c>
      <c r="BL50" s="634">
        <f t="shared" si="25"/>
        <v>0</v>
      </c>
      <c r="BM50" s="613">
        <f t="shared" si="26"/>
        <v>0</v>
      </c>
      <c r="BN50" s="636">
        <f t="shared" si="27"/>
        <v>0</v>
      </c>
      <c r="BO50" s="338">
        <f t="shared" si="28"/>
        <v>0</v>
      </c>
      <c r="BP50" s="294" t="str">
        <f>IF(BO50=0,"",
IF(SUM($BO$36:BO50)=1,BQ50,
IF($BO$156&gt;SUM($BO$36:BO50),_xlfn.CONCAT(", ",BQ50),
IF($BO$156=SUM($BO$36:BO50),_xlfn.CONCAT(" y ",BQ50)))))</f>
        <v/>
      </c>
      <c r="BQ50" s="368" t="s">
        <v>5134</v>
      </c>
      <c r="BR50" s="639">
        <f t="shared" si="29"/>
        <v>0</v>
      </c>
      <c r="BS50" s="641">
        <f t="shared" si="30"/>
        <v>0</v>
      </c>
      <c r="BT50" s="560">
        <f t="shared" si="31"/>
        <v>0</v>
      </c>
      <c r="BU50" s="519">
        <f t="shared" si="32"/>
        <v>0</v>
      </c>
      <c r="BV50" s="521">
        <f t="shared" si="33"/>
        <v>0</v>
      </c>
      <c r="BW50" s="452">
        <f t="shared" si="34"/>
        <v>0</v>
      </c>
      <c r="BX50" s="639">
        <f t="shared" si="35"/>
        <v>0</v>
      </c>
      <c r="BY50" s="641">
        <f t="shared" si="36"/>
        <v>0</v>
      </c>
      <c r="BZ50" s="560">
        <f t="shared" si="37"/>
        <v>0</v>
      </c>
      <c r="CA50" s="293">
        <f t="shared" si="38"/>
        <v>0</v>
      </c>
      <c r="CB50" s="294" t="str">
        <f>IF(CA50=0,"",
IF(SUM($CA$36:CA50)=1,CC50,
IF($CA$156&gt;SUM($CA$36:CA50),_xlfn.CONCAT(", ",CC50),
IF($CA$156=SUM($CA$36:CA50),_xlfn.CONCAT(" y ",CC50)))))</f>
        <v/>
      </c>
      <c r="CC50" s="89" t="s">
        <v>5134</v>
      </c>
      <c r="CD50" s="321">
        <f t="shared" si="39"/>
        <v>0</v>
      </c>
      <c r="CE50" s="293">
        <f t="shared" si="40"/>
        <v>0</v>
      </c>
      <c r="CF50" s="294" t="str">
        <f>IF(CE50=0,"",
IF(SUM($CE$36:CE50)=1,CG50,
IF($CE$156&gt;SUM($CE$36:CE50),_xlfn.CONCAT(", ",CG50),
IF($CE$156=SUM($CE$36:CE50),_xlfn.CONCAT(" y ",CG50)))))</f>
        <v/>
      </c>
      <c r="CG50" s="89" t="s">
        <v>5134</v>
      </c>
    </row>
    <row r="51" spans="1:85" ht="15" customHeight="1">
      <c r="A51" s="64"/>
      <c r="B51" s="11"/>
      <c r="C51" s="58" t="s">
        <v>5067</v>
      </c>
      <c r="D51" s="1020" t="str">
        <f>IF(CNGE_2025_M1_Secc5_Sub1!$D46="","",CNGE_2025_M1_Secc5_Sub1!$D46)</f>
        <v/>
      </c>
      <c r="E51" s="889"/>
      <c r="F51" s="889"/>
      <c r="G51" s="889"/>
      <c r="H51" s="889"/>
      <c r="I51" s="889"/>
      <c r="J51" s="889"/>
      <c r="K51" s="889"/>
      <c r="L51" s="889"/>
      <c r="M51" s="889"/>
      <c r="N51" s="889"/>
      <c r="O51" s="890"/>
      <c r="P51" s="813"/>
      <c r="Q51" s="813"/>
      <c r="R51" s="813"/>
      <c r="S51" s="813"/>
      <c r="T51" s="813"/>
      <c r="U51" s="813"/>
      <c r="V51" s="813"/>
      <c r="W51" s="813"/>
      <c r="X51" s="813"/>
      <c r="Y51" s="813"/>
      <c r="Z51" s="813"/>
      <c r="AA51" s="813"/>
      <c r="AB51" s="813"/>
      <c r="AC51" s="813"/>
      <c r="AD51" s="813"/>
      <c r="AI51">
        <f t="shared" si="1"/>
        <v>0</v>
      </c>
      <c r="AJ51">
        <f t="shared" si="2"/>
        <v>0</v>
      </c>
      <c r="AK51">
        <f t="shared" si="3"/>
        <v>0</v>
      </c>
      <c r="AL51">
        <f t="shared" si="4"/>
        <v>0</v>
      </c>
      <c r="AM51">
        <f t="shared" si="5"/>
        <v>0</v>
      </c>
      <c r="AN51">
        <f t="shared" si="0"/>
        <v>0</v>
      </c>
      <c r="AO51">
        <f t="shared" si="6"/>
        <v>0</v>
      </c>
      <c r="AP51">
        <f t="shared" si="7"/>
        <v>0</v>
      </c>
      <c r="AQ51">
        <f t="shared" si="8"/>
        <v>0</v>
      </c>
      <c r="AR51">
        <f t="shared" si="9"/>
        <v>0</v>
      </c>
      <c r="AS51">
        <f t="shared" si="10"/>
        <v>0</v>
      </c>
      <c r="AT51">
        <f t="shared" si="11"/>
        <v>0</v>
      </c>
      <c r="AU51">
        <f t="shared" si="12"/>
        <v>0</v>
      </c>
      <c r="AV51">
        <f t="shared" si="13"/>
        <v>0</v>
      </c>
      <c r="AW51">
        <f t="shared" si="14"/>
        <v>0</v>
      </c>
      <c r="AX51">
        <f t="shared" si="15"/>
        <v>0</v>
      </c>
      <c r="AY51">
        <f t="shared" si="16"/>
        <v>0</v>
      </c>
      <c r="AZ51">
        <f t="shared" si="17"/>
        <v>0</v>
      </c>
      <c r="BA51">
        <f t="shared" si="18"/>
        <v>0</v>
      </c>
      <c r="BB51">
        <f t="shared" si="19"/>
        <v>0</v>
      </c>
      <c r="BC51" s="293">
        <f t="shared" si="20"/>
        <v>0</v>
      </c>
      <c r="BD51" s="504" t="str">
        <f>IF(BC51=0,"",
IF(SUM($BC$36:BC51)=1,BE51,
IF($BC$156&gt;SUM($BC$36:BC51),_xlfn.CONCAT(", ",BE51),
IF($BC$156=SUM($BC$36:BC51),_xlfn.CONCAT(" y ",BE51)))))</f>
        <v/>
      </c>
      <c r="BE51" s="505" t="s">
        <v>5135</v>
      </c>
      <c r="BF51" s="628">
        <f t="shared" si="21"/>
        <v>0</v>
      </c>
      <c r="BG51" s="488">
        <f t="shared" si="22"/>
        <v>0</v>
      </c>
      <c r="BH51" s="631">
        <f t="shared" si="23"/>
        <v>0</v>
      </c>
      <c r="BI51" s="338">
        <f t="shared" si="24"/>
        <v>0</v>
      </c>
      <c r="BJ51" s="294" t="str">
        <f>IF(BI51=0,"",
IF(SUM($BI$36:BI51)=1,BK51,
IF($BI$156&gt;SUM($BI$36:BI51),_xlfn.CONCAT(", ",BK51),
IF($BI$156=SUM($BI$36:BI51),_xlfn.CONCAT(" y ",BK51)))))</f>
        <v/>
      </c>
      <c r="BK51" s="368" t="s">
        <v>5135</v>
      </c>
      <c r="BL51" s="634">
        <f t="shared" si="25"/>
        <v>0</v>
      </c>
      <c r="BM51" s="613">
        <f t="shared" si="26"/>
        <v>0</v>
      </c>
      <c r="BN51" s="636">
        <f t="shared" si="27"/>
        <v>0</v>
      </c>
      <c r="BO51" s="338">
        <f t="shared" si="28"/>
        <v>0</v>
      </c>
      <c r="BP51" s="294" t="str">
        <f>IF(BO51=0,"",
IF(SUM($BO$36:BO51)=1,BQ51,
IF($BO$156&gt;SUM($BO$36:BO51),_xlfn.CONCAT(", ",BQ51),
IF($BO$156=SUM($BO$36:BO51),_xlfn.CONCAT(" y ",BQ51)))))</f>
        <v/>
      </c>
      <c r="BQ51" s="368" t="s">
        <v>5135</v>
      </c>
      <c r="BR51" s="639">
        <f t="shared" si="29"/>
        <v>0</v>
      </c>
      <c r="BS51" s="641">
        <f t="shared" si="30"/>
        <v>0</v>
      </c>
      <c r="BT51" s="560">
        <f t="shared" si="31"/>
        <v>0</v>
      </c>
      <c r="BU51" s="519">
        <f t="shared" si="32"/>
        <v>0</v>
      </c>
      <c r="BV51" s="521">
        <f t="shared" si="33"/>
        <v>0</v>
      </c>
      <c r="BW51" s="452">
        <f t="shared" si="34"/>
        <v>0</v>
      </c>
      <c r="BX51" s="639">
        <f t="shared" si="35"/>
        <v>0</v>
      </c>
      <c r="BY51" s="641">
        <f t="shared" si="36"/>
        <v>0</v>
      </c>
      <c r="BZ51" s="560">
        <f t="shared" si="37"/>
        <v>0</v>
      </c>
      <c r="CA51" s="293">
        <f t="shared" si="38"/>
        <v>0</v>
      </c>
      <c r="CB51" s="294" t="str">
        <f>IF(CA51=0,"",
IF(SUM($CA$36:CA51)=1,CC51,
IF($CA$156&gt;SUM($CA$36:CA51),_xlfn.CONCAT(", ",CC51),
IF($CA$156=SUM($CA$36:CA51),_xlfn.CONCAT(" y ",CC51)))))</f>
        <v/>
      </c>
      <c r="CC51" s="89" t="s">
        <v>5135</v>
      </c>
      <c r="CD51" s="321">
        <f t="shared" si="39"/>
        <v>0</v>
      </c>
      <c r="CE51" s="293">
        <f t="shared" si="40"/>
        <v>0</v>
      </c>
      <c r="CF51" s="294" t="str">
        <f>IF(CE51=0,"",
IF(SUM($CE$36:CE51)=1,CG51,
IF($CE$156&gt;SUM($CE$36:CE51),_xlfn.CONCAT(", ",CG51),
IF($CE$156=SUM($CE$36:CE51),_xlfn.CONCAT(" y ",CG51)))))</f>
        <v/>
      </c>
      <c r="CG51" s="89" t="s">
        <v>5135</v>
      </c>
    </row>
    <row r="52" spans="1:85" ht="15" customHeight="1">
      <c r="A52" s="64"/>
      <c r="B52" s="11"/>
      <c r="C52" s="58" t="s">
        <v>5068</v>
      </c>
      <c r="D52" s="1020" t="str">
        <f>IF(CNGE_2025_M1_Secc5_Sub1!$D47="","",CNGE_2025_M1_Secc5_Sub1!$D47)</f>
        <v/>
      </c>
      <c r="E52" s="889"/>
      <c r="F52" s="889"/>
      <c r="G52" s="889"/>
      <c r="H52" s="889"/>
      <c r="I52" s="889"/>
      <c r="J52" s="889"/>
      <c r="K52" s="889"/>
      <c r="L52" s="889"/>
      <c r="M52" s="889"/>
      <c r="N52" s="889"/>
      <c r="O52" s="890"/>
      <c r="P52" s="813"/>
      <c r="Q52" s="813"/>
      <c r="R52" s="813"/>
      <c r="S52" s="813"/>
      <c r="T52" s="813"/>
      <c r="U52" s="813"/>
      <c r="V52" s="813"/>
      <c r="W52" s="813"/>
      <c r="X52" s="813"/>
      <c r="Y52" s="813"/>
      <c r="Z52" s="813"/>
      <c r="AA52" s="813"/>
      <c r="AB52" s="813"/>
      <c r="AC52" s="813"/>
      <c r="AD52" s="813"/>
      <c r="AI52">
        <f t="shared" si="1"/>
        <v>0</v>
      </c>
      <c r="AJ52">
        <f t="shared" si="2"/>
        <v>0</v>
      </c>
      <c r="AK52">
        <f t="shared" si="3"/>
        <v>0</v>
      </c>
      <c r="AL52">
        <f t="shared" si="4"/>
        <v>0</v>
      </c>
      <c r="AM52">
        <f t="shared" si="5"/>
        <v>0</v>
      </c>
      <c r="AN52">
        <f t="shared" si="0"/>
        <v>0</v>
      </c>
      <c r="AO52">
        <f t="shared" si="6"/>
        <v>0</v>
      </c>
      <c r="AP52">
        <f t="shared" si="7"/>
        <v>0</v>
      </c>
      <c r="AQ52">
        <f t="shared" si="8"/>
        <v>0</v>
      </c>
      <c r="AR52">
        <f t="shared" si="9"/>
        <v>0</v>
      </c>
      <c r="AS52">
        <f t="shared" si="10"/>
        <v>0</v>
      </c>
      <c r="AT52">
        <f t="shared" si="11"/>
        <v>0</v>
      </c>
      <c r="AU52">
        <f t="shared" si="12"/>
        <v>0</v>
      </c>
      <c r="AV52">
        <f t="shared" si="13"/>
        <v>0</v>
      </c>
      <c r="AW52">
        <f t="shared" si="14"/>
        <v>0</v>
      </c>
      <c r="AX52">
        <f t="shared" si="15"/>
        <v>0</v>
      </c>
      <c r="AY52">
        <f t="shared" si="16"/>
        <v>0</v>
      </c>
      <c r="AZ52">
        <f t="shared" si="17"/>
        <v>0</v>
      </c>
      <c r="BA52">
        <f t="shared" si="18"/>
        <v>0</v>
      </c>
      <c r="BB52">
        <f t="shared" si="19"/>
        <v>0</v>
      </c>
      <c r="BC52" s="293">
        <f t="shared" si="20"/>
        <v>0</v>
      </c>
      <c r="BD52" s="504" t="str">
        <f>IF(BC52=0,"",
IF(SUM($BC$36:BC52)=1,BE52,
IF($BC$156&gt;SUM($BC$36:BC52),_xlfn.CONCAT(", ",BE52),
IF($BC$156=SUM($BC$36:BC52),_xlfn.CONCAT(" y ",BE52)))))</f>
        <v/>
      </c>
      <c r="BE52" s="505" t="s">
        <v>5136</v>
      </c>
      <c r="BF52" s="628">
        <f t="shared" si="21"/>
        <v>0</v>
      </c>
      <c r="BG52" s="488">
        <f t="shared" si="22"/>
        <v>0</v>
      </c>
      <c r="BH52" s="631">
        <f t="shared" si="23"/>
        <v>0</v>
      </c>
      <c r="BI52" s="338">
        <f t="shared" si="24"/>
        <v>0</v>
      </c>
      <c r="BJ52" s="294" t="str">
        <f>IF(BI52=0,"",
IF(SUM($BI$36:BI52)=1,BK52,
IF($BI$156&gt;SUM($BI$36:BI52),_xlfn.CONCAT(", ",BK52),
IF($BI$156=SUM($BI$36:BI52),_xlfn.CONCAT(" y ",BK52)))))</f>
        <v/>
      </c>
      <c r="BK52" s="368" t="s">
        <v>5136</v>
      </c>
      <c r="BL52" s="634">
        <f t="shared" si="25"/>
        <v>0</v>
      </c>
      <c r="BM52" s="613">
        <f t="shared" si="26"/>
        <v>0</v>
      </c>
      <c r="BN52" s="636">
        <f t="shared" si="27"/>
        <v>0</v>
      </c>
      <c r="BO52" s="338">
        <f t="shared" si="28"/>
        <v>0</v>
      </c>
      <c r="BP52" s="294" t="str">
        <f>IF(BO52=0,"",
IF(SUM($BO$36:BO52)=1,BQ52,
IF($BO$156&gt;SUM($BO$36:BO52),_xlfn.CONCAT(", ",BQ52),
IF($BO$156=SUM($BO$36:BO52),_xlfn.CONCAT(" y ",BQ52)))))</f>
        <v/>
      </c>
      <c r="BQ52" s="368" t="s">
        <v>5136</v>
      </c>
      <c r="BR52" s="639">
        <f t="shared" si="29"/>
        <v>0</v>
      </c>
      <c r="BS52" s="641">
        <f t="shared" si="30"/>
        <v>0</v>
      </c>
      <c r="BT52" s="560">
        <f t="shared" si="31"/>
        <v>0</v>
      </c>
      <c r="BU52" s="519">
        <f t="shared" si="32"/>
        <v>0</v>
      </c>
      <c r="BV52" s="521">
        <f t="shared" si="33"/>
        <v>0</v>
      </c>
      <c r="BW52" s="452">
        <f t="shared" si="34"/>
        <v>0</v>
      </c>
      <c r="BX52" s="639">
        <f t="shared" si="35"/>
        <v>0</v>
      </c>
      <c r="BY52" s="641">
        <f t="shared" si="36"/>
        <v>0</v>
      </c>
      <c r="BZ52" s="560">
        <f t="shared" si="37"/>
        <v>0</v>
      </c>
      <c r="CA52" s="293">
        <f t="shared" si="38"/>
        <v>0</v>
      </c>
      <c r="CB52" s="294" t="str">
        <f>IF(CA52=0,"",
IF(SUM($CA$36:CA52)=1,CC52,
IF($CA$156&gt;SUM($CA$36:CA52),_xlfn.CONCAT(", ",CC52),
IF($CA$156=SUM($CA$36:CA52),_xlfn.CONCAT(" y ",CC52)))))</f>
        <v/>
      </c>
      <c r="CC52" s="89" t="s">
        <v>5136</v>
      </c>
      <c r="CD52" s="321">
        <f t="shared" si="39"/>
        <v>0</v>
      </c>
      <c r="CE52" s="293">
        <f t="shared" si="40"/>
        <v>0</v>
      </c>
      <c r="CF52" s="294" t="str">
        <f>IF(CE52=0,"",
IF(SUM($CE$36:CE52)=1,CG52,
IF($CE$156&gt;SUM($CE$36:CE52),_xlfn.CONCAT(", ",CG52),
IF($CE$156=SUM($CE$36:CE52),_xlfn.CONCAT(" y ",CG52)))))</f>
        <v/>
      </c>
      <c r="CG52" s="89" t="s">
        <v>5136</v>
      </c>
    </row>
    <row r="53" spans="1:85" ht="15" customHeight="1">
      <c r="A53" s="64"/>
      <c r="B53" s="11"/>
      <c r="C53" s="58" t="s">
        <v>5069</v>
      </c>
      <c r="D53" s="1020" t="str">
        <f>IF(CNGE_2025_M1_Secc5_Sub1!$D48="","",CNGE_2025_M1_Secc5_Sub1!$D48)</f>
        <v/>
      </c>
      <c r="E53" s="889"/>
      <c r="F53" s="889"/>
      <c r="G53" s="889"/>
      <c r="H53" s="889"/>
      <c r="I53" s="889"/>
      <c r="J53" s="889"/>
      <c r="K53" s="889"/>
      <c r="L53" s="889"/>
      <c r="M53" s="889"/>
      <c r="N53" s="889"/>
      <c r="O53" s="890"/>
      <c r="P53" s="813"/>
      <c r="Q53" s="813"/>
      <c r="R53" s="813"/>
      <c r="S53" s="813"/>
      <c r="T53" s="813"/>
      <c r="U53" s="813"/>
      <c r="V53" s="813"/>
      <c r="W53" s="813"/>
      <c r="X53" s="813"/>
      <c r="Y53" s="813"/>
      <c r="Z53" s="813"/>
      <c r="AA53" s="813"/>
      <c r="AB53" s="813"/>
      <c r="AC53" s="813"/>
      <c r="AD53" s="813"/>
      <c r="AI53">
        <f t="shared" si="1"/>
        <v>0</v>
      </c>
      <c r="AJ53">
        <f t="shared" si="2"/>
        <v>0</v>
      </c>
      <c r="AK53">
        <f t="shared" si="3"/>
        <v>0</v>
      </c>
      <c r="AL53">
        <f t="shared" si="4"/>
        <v>0</v>
      </c>
      <c r="AM53">
        <f t="shared" si="5"/>
        <v>0</v>
      </c>
      <c r="AN53">
        <f t="shared" si="0"/>
        <v>0</v>
      </c>
      <c r="AO53">
        <f t="shared" si="6"/>
        <v>0</v>
      </c>
      <c r="AP53">
        <f t="shared" si="7"/>
        <v>0</v>
      </c>
      <c r="AQ53">
        <f t="shared" si="8"/>
        <v>0</v>
      </c>
      <c r="AR53">
        <f t="shared" si="9"/>
        <v>0</v>
      </c>
      <c r="AS53">
        <f t="shared" si="10"/>
        <v>0</v>
      </c>
      <c r="AT53">
        <f t="shared" si="11"/>
        <v>0</v>
      </c>
      <c r="AU53">
        <f t="shared" si="12"/>
        <v>0</v>
      </c>
      <c r="AV53">
        <f t="shared" si="13"/>
        <v>0</v>
      </c>
      <c r="AW53">
        <f t="shared" si="14"/>
        <v>0</v>
      </c>
      <c r="AX53">
        <f t="shared" si="15"/>
        <v>0</v>
      </c>
      <c r="AY53">
        <f t="shared" si="16"/>
        <v>0</v>
      </c>
      <c r="AZ53">
        <f t="shared" si="17"/>
        <v>0</v>
      </c>
      <c r="BA53">
        <f t="shared" si="18"/>
        <v>0</v>
      </c>
      <c r="BB53">
        <f t="shared" si="19"/>
        <v>0</v>
      </c>
      <c r="BC53" s="293">
        <f t="shared" si="20"/>
        <v>0</v>
      </c>
      <c r="BD53" s="504" t="str">
        <f>IF(BC53=0,"",
IF(SUM($BC$36:BC53)=1,BE53,
IF($BC$156&gt;SUM($BC$36:BC53),_xlfn.CONCAT(", ",BE53),
IF($BC$156=SUM($BC$36:BC53),_xlfn.CONCAT(" y ",BE53)))))</f>
        <v/>
      </c>
      <c r="BE53" s="505" t="s">
        <v>5137</v>
      </c>
      <c r="BF53" s="628">
        <f t="shared" si="21"/>
        <v>0</v>
      </c>
      <c r="BG53" s="488">
        <f t="shared" si="22"/>
        <v>0</v>
      </c>
      <c r="BH53" s="631">
        <f t="shared" si="23"/>
        <v>0</v>
      </c>
      <c r="BI53" s="338">
        <f t="shared" si="24"/>
        <v>0</v>
      </c>
      <c r="BJ53" s="294" t="str">
        <f>IF(BI53=0,"",
IF(SUM($BI$36:BI53)=1,BK53,
IF($BI$156&gt;SUM($BI$36:BI53),_xlfn.CONCAT(", ",BK53),
IF($BI$156=SUM($BI$36:BI53),_xlfn.CONCAT(" y ",BK53)))))</f>
        <v/>
      </c>
      <c r="BK53" s="368" t="s">
        <v>5137</v>
      </c>
      <c r="BL53" s="634">
        <f t="shared" si="25"/>
        <v>0</v>
      </c>
      <c r="BM53" s="613">
        <f t="shared" si="26"/>
        <v>0</v>
      </c>
      <c r="BN53" s="636">
        <f t="shared" si="27"/>
        <v>0</v>
      </c>
      <c r="BO53" s="338">
        <f t="shared" si="28"/>
        <v>0</v>
      </c>
      <c r="BP53" s="294" t="str">
        <f>IF(BO53=0,"",
IF(SUM($BO$36:BO53)=1,BQ53,
IF($BO$156&gt;SUM($BO$36:BO53),_xlfn.CONCAT(", ",BQ53),
IF($BO$156=SUM($BO$36:BO53),_xlfn.CONCAT(" y ",BQ53)))))</f>
        <v/>
      </c>
      <c r="BQ53" s="368" t="s">
        <v>5137</v>
      </c>
      <c r="BR53" s="639">
        <f t="shared" si="29"/>
        <v>0</v>
      </c>
      <c r="BS53" s="641">
        <f t="shared" si="30"/>
        <v>0</v>
      </c>
      <c r="BT53" s="560">
        <f t="shared" si="31"/>
        <v>0</v>
      </c>
      <c r="BU53" s="519">
        <f t="shared" si="32"/>
        <v>0</v>
      </c>
      <c r="BV53" s="521">
        <f t="shared" si="33"/>
        <v>0</v>
      </c>
      <c r="BW53" s="452">
        <f t="shared" si="34"/>
        <v>0</v>
      </c>
      <c r="BX53" s="639">
        <f t="shared" si="35"/>
        <v>0</v>
      </c>
      <c r="BY53" s="641">
        <f t="shared" si="36"/>
        <v>0</v>
      </c>
      <c r="BZ53" s="560">
        <f t="shared" si="37"/>
        <v>0</v>
      </c>
      <c r="CA53" s="293">
        <f t="shared" si="38"/>
        <v>0</v>
      </c>
      <c r="CB53" s="294" t="str">
        <f>IF(CA53=0,"",
IF(SUM($CA$36:CA53)=1,CC53,
IF($CA$156&gt;SUM($CA$36:CA53),_xlfn.CONCAT(", ",CC53),
IF($CA$156=SUM($CA$36:CA53),_xlfn.CONCAT(" y ",CC53)))))</f>
        <v/>
      </c>
      <c r="CC53" s="89" t="s">
        <v>5137</v>
      </c>
      <c r="CD53" s="321">
        <f t="shared" si="39"/>
        <v>0</v>
      </c>
      <c r="CE53" s="293">
        <f t="shared" si="40"/>
        <v>0</v>
      </c>
      <c r="CF53" s="294" t="str">
        <f>IF(CE53=0,"",
IF(SUM($CE$36:CE53)=1,CG53,
IF($CE$156&gt;SUM($CE$36:CE53),_xlfn.CONCAT(", ",CG53),
IF($CE$156=SUM($CE$36:CE53),_xlfn.CONCAT(" y ",CG53)))))</f>
        <v/>
      </c>
      <c r="CG53" s="89" t="s">
        <v>5137</v>
      </c>
    </row>
    <row r="54" spans="1:85" ht="15" customHeight="1">
      <c r="A54" s="64"/>
      <c r="B54" s="11"/>
      <c r="C54" s="58" t="s">
        <v>5070</v>
      </c>
      <c r="D54" s="1020" t="str">
        <f>IF(CNGE_2025_M1_Secc5_Sub1!$D49="","",CNGE_2025_M1_Secc5_Sub1!$D49)</f>
        <v/>
      </c>
      <c r="E54" s="889"/>
      <c r="F54" s="889"/>
      <c r="G54" s="889"/>
      <c r="H54" s="889"/>
      <c r="I54" s="889"/>
      <c r="J54" s="889"/>
      <c r="K54" s="889"/>
      <c r="L54" s="889"/>
      <c r="M54" s="889"/>
      <c r="N54" s="889"/>
      <c r="O54" s="890"/>
      <c r="P54" s="813"/>
      <c r="Q54" s="813"/>
      <c r="R54" s="813"/>
      <c r="S54" s="813"/>
      <c r="T54" s="813"/>
      <c r="U54" s="813"/>
      <c r="V54" s="813"/>
      <c r="W54" s="813"/>
      <c r="X54" s="813"/>
      <c r="Y54" s="813"/>
      <c r="Z54" s="813"/>
      <c r="AA54" s="813"/>
      <c r="AB54" s="813"/>
      <c r="AC54" s="813"/>
      <c r="AD54" s="813"/>
      <c r="AI54">
        <f t="shared" si="1"/>
        <v>0</v>
      </c>
      <c r="AJ54">
        <f t="shared" si="2"/>
        <v>0</v>
      </c>
      <c r="AK54">
        <f t="shared" si="3"/>
        <v>0</v>
      </c>
      <c r="AL54">
        <f t="shared" si="4"/>
        <v>0</v>
      </c>
      <c r="AM54">
        <f t="shared" si="5"/>
        <v>0</v>
      </c>
      <c r="AN54">
        <f t="shared" si="0"/>
        <v>0</v>
      </c>
      <c r="AO54">
        <f t="shared" si="6"/>
        <v>0</v>
      </c>
      <c r="AP54">
        <f t="shared" si="7"/>
        <v>0</v>
      </c>
      <c r="AQ54">
        <f t="shared" si="8"/>
        <v>0</v>
      </c>
      <c r="AR54">
        <f t="shared" si="9"/>
        <v>0</v>
      </c>
      <c r="AS54">
        <f t="shared" si="10"/>
        <v>0</v>
      </c>
      <c r="AT54">
        <f t="shared" si="11"/>
        <v>0</v>
      </c>
      <c r="AU54">
        <f t="shared" si="12"/>
        <v>0</v>
      </c>
      <c r="AV54">
        <f t="shared" si="13"/>
        <v>0</v>
      </c>
      <c r="AW54">
        <f t="shared" si="14"/>
        <v>0</v>
      </c>
      <c r="AX54">
        <f t="shared" si="15"/>
        <v>0</v>
      </c>
      <c r="AY54">
        <f t="shared" si="16"/>
        <v>0</v>
      </c>
      <c r="AZ54">
        <f t="shared" si="17"/>
        <v>0</v>
      </c>
      <c r="BA54">
        <f t="shared" si="18"/>
        <v>0</v>
      </c>
      <c r="BB54">
        <f t="shared" si="19"/>
        <v>0</v>
      </c>
      <c r="BC54" s="293">
        <f t="shared" si="20"/>
        <v>0</v>
      </c>
      <c r="BD54" s="504" t="str">
        <f>IF(BC54=0,"",
IF(SUM($BC$36:BC54)=1,BE54,
IF($BC$156&gt;SUM($BC$36:BC54),_xlfn.CONCAT(", ",BE54),
IF($BC$156=SUM($BC$36:BC54),_xlfn.CONCAT(" y ",BE54)))))</f>
        <v/>
      </c>
      <c r="BE54" s="505" t="s">
        <v>5138</v>
      </c>
      <c r="BF54" s="628">
        <f t="shared" si="21"/>
        <v>0</v>
      </c>
      <c r="BG54" s="488">
        <f t="shared" si="22"/>
        <v>0</v>
      </c>
      <c r="BH54" s="631">
        <f t="shared" si="23"/>
        <v>0</v>
      </c>
      <c r="BI54" s="338">
        <f t="shared" si="24"/>
        <v>0</v>
      </c>
      <c r="BJ54" s="294" t="str">
        <f>IF(BI54=0,"",
IF(SUM($BI$36:BI54)=1,BK54,
IF($BI$156&gt;SUM($BI$36:BI54),_xlfn.CONCAT(", ",BK54),
IF($BI$156=SUM($BI$36:BI54),_xlfn.CONCAT(" y ",BK54)))))</f>
        <v/>
      </c>
      <c r="BK54" s="368" t="s">
        <v>5138</v>
      </c>
      <c r="BL54" s="634">
        <f t="shared" si="25"/>
        <v>0</v>
      </c>
      <c r="BM54" s="613">
        <f t="shared" si="26"/>
        <v>0</v>
      </c>
      <c r="BN54" s="636">
        <f t="shared" si="27"/>
        <v>0</v>
      </c>
      <c r="BO54" s="338">
        <f t="shared" si="28"/>
        <v>0</v>
      </c>
      <c r="BP54" s="294" t="str">
        <f>IF(BO54=0,"",
IF(SUM($BO$36:BO54)=1,BQ54,
IF($BO$156&gt;SUM($BO$36:BO54),_xlfn.CONCAT(", ",BQ54),
IF($BO$156=SUM($BO$36:BO54),_xlfn.CONCAT(" y ",BQ54)))))</f>
        <v/>
      </c>
      <c r="BQ54" s="368" t="s">
        <v>5138</v>
      </c>
      <c r="BR54" s="639">
        <f t="shared" si="29"/>
        <v>0</v>
      </c>
      <c r="BS54" s="641">
        <f t="shared" si="30"/>
        <v>0</v>
      </c>
      <c r="BT54" s="560">
        <f t="shared" si="31"/>
        <v>0</v>
      </c>
      <c r="BU54" s="519">
        <f t="shared" si="32"/>
        <v>0</v>
      </c>
      <c r="BV54" s="521">
        <f t="shared" si="33"/>
        <v>0</v>
      </c>
      <c r="BW54" s="452">
        <f t="shared" si="34"/>
        <v>0</v>
      </c>
      <c r="BX54" s="639">
        <f t="shared" si="35"/>
        <v>0</v>
      </c>
      <c r="BY54" s="641">
        <f t="shared" si="36"/>
        <v>0</v>
      </c>
      <c r="BZ54" s="560">
        <f t="shared" si="37"/>
        <v>0</v>
      </c>
      <c r="CA54" s="293">
        <f t="shared" si="38"/>
        <v>0</v>
      </c>
      <c r="CB54" s="294" t="str">
        <f>IF(CA54=0,"",
IF(SUM($CA$36:CA54)=1,CC54,
IF($CA$156&gt;SUM($CA$36:CA54),_xlfn.CONCAT(", ",CC54),
IF($CA$156=SUM($CA$36:CA54),_xlfn.CONCAT(" y ",CC54)))))</f>
        <v/>
      </c>
      <c r="CC54" s="89" t="s">
        <v>5138</v>
      </c>
      <c r="CD54" s="321">
        <f t="shared" si="39"/>
        <v>0</v>
      </c>
      <c r="CE54" s="293">
        <f t="shared" si="40"/>
        <v>0</v>
      </c>
      <c r="CF54" s="294" t="str">
        <f>IF(CE54=0,"",
IF(SUM($CE$36:CE54)=1,CG54,
IF($CE$156&gt;SUM($CE$36:CE54),_xlfn.CONCAT(", ",CG54),
IF($CE$156=SUM($CE$36:CE54),_xlfn.CONCAT(" y ",CG54)))))</f>
        <v/>
      </c>
      <c r="CG54" s="89" t="s">
        <v>5138</v>
      </c>
    </row>
    <row r="55" spans="1:85" ht="15" customHeight="1">
      <c r="A55" s="64"/>
      <c r="B55" s="11"/>
      <c r="C55" s="58" t="s">
        <v>5071</v>
      </c>
      <c r="D55" s="1020" t="str">
        <f>IF(CNGE_2025_M1_Secc5_Sub1!$D50="","",CNGE_2025_M1_Secc5_Sub1!$D50)</f>
        <v/>
      </c>
      <c r="E55" s="889"/>
      <c r="F55" s="889"/>
      <c r="G55" s="889"/>
      <c r="H55" s="889"/>
      <c r="I55" s="889"/>
      <c r="J55" s="889"/>
      <c r="K55" s="889"/>
      <c r="L55" s="889"/>
      <c r="M55" s="889"/>
      <c r="N55" s="889"/>
      <c r="O55" s="890"/>
      <c r="P55" s="813"/>
      <c r="Q55" s="813"/>
      <c r="R55" s="813"/>
      <c r="S55" s="813"/>
      <c r="T55" s="813"/>
      <c r="U55" s="813"/>
      <c r="V55" s="813"/>
      <c r="W55" s="813"/>
      <c r="X55" s="813"/>
      <c r="Y55" s="813"/>
      <c r="Z55" s="813"/>
      <c r="AA55" s="813"/>
      <c r="AB55" s="813"/>
      <c r="AC55" s="813"/>
      <c r="AD55" s="813"/>
      <c r="AI55">
        <f t="shared" si="1"/>
        <v>0</v>
      </c>
      <c r="AJ55">
        <f t="shared" si="2"/>
        <v>0</v>
      </c>
      <c r="AK55">
        <f t="shared" si="3"/>
        <v>0</v>
      </c>
      <c r="AL55">
        <f t="shared" si="4"/>
        <v>0</v>
      </c>
      <c r="AM55">
        <f t="shared" si="5"/>
        <v>0</v>
      </c>
      <c r="AN55">
        <f t="shared" si="0"/>
        <v>0</v>
      </c>
      <c r="AO55">
        <f t="shared" si="6"/>
        <v>0</v>
      </c>
      <c r="AP55">
        <f t="shared" si="7"/>
        <v>0</v>
      </c>
      <c r="AQ55">
        <f t="shared" si="8"/>
        <v>0</v>
      </c>
      <c r="AR55">
        <f t="shared" si="9"/>
        <v>0</v>
      </c>
      <c r="AS55">
        <f t="shared" si="10"/>
        <v>0</v>
      </c>
      <c r="AT55">
        <f t="shared" si="11"/>
        <v>0</v>
      </c>
      <c r="AU55">
        <f t="shared" si="12"/>
        <v>0</v>
      </c>
      <c r="AV55">
        <f t="shared" si="13"/>
        <v>0</v>
      </c>
      <c r="AW55">
        <f t="shared" si="14"/>
        <v>0</v>
      </c>
      <c r="AX55">
        <f t="shared" si="15"/>
        <v>0</v>
      </c>
      <c r="AY55">
        <f t="shared" si="16"/>
        <v>0</v>
      </c>
      <c r="AZ55">
        <f t="shared" si="17"/>
        <v>0</v>
      </c>
      <c r="BA55">
        <f t="shared" si="18"/>
        <v>0</v>
      </c>
      <c r="BB55">
        <f t="shared" si="19"/>
        <v>0</v>
      </c>
      <c r="BC55" s="293">
        <f t="shared" si="20"/>
        <v>0</v>
      </c>
      <c r="BD55" s="504" t="str">
        <f>IF(BC55=0,"",
IF(SUM($BC$36:BC55)=1,BE55,
IF($BC$156&gt;SUM($BC$36:BC55),_xlfn.CONCAT(", ",BE55),
IF($BC$156=SUM($BC$36:BC55),_xlfn.CONCAT(" y ",BE55)))))</f>
        <v/>
      </c>
      <c r="BE55" s="505" t="s">
        <v>5139</v>
      </c>
      <c r="BF55" s="628">
        <f t="shared" si="21"/>
        <v>0</v>
      </c>
      <c r="BG55" s="488">
        <f t="shared" si="22"/>
        <v>0</v>
      </c>
      <c r="BH55" s="631">
        <f t="shared" si="23"/>
        <v>0</v>
      </c>
      <c r="BI55" s="338">
        <f t="shared" si="24"/>
        <v>0</v>
      </c>
      <c r="BJ55" s="294" t="str">
        <f>IF(BI55=0,"",
IF(SUM($BI$36:BI55)=1,BK55,
IF($BI$156&gt;SUM($BI$36:BI55),_xlfn.CONCAT(", ",BK55),
IF($BI$156=SUM($BI$36:BI55),_xlfn.CONCAT(" y ",BK55)))))</f>
        <v/>
      </c>
      <c r="BK55" s="368" t="s">
        <v>5139</v>
      </c>
      <c r="BL55" s="634">
        <f t="shared" si="25"/>
        <v>0</v>
      </c>
      <c r="BM55" s="613">
        <f t="shared" si="26"/>
        <v>0</v>
      </c>
      <c r="BN55" s="636">
        <f t="shared" si="27"/>
        <v>0</v>
      </c>
      <c r="BO55" s="338">
        <f t="shared" si="28"/>
        <v>0</v>
      </c>
      <c r="BP55" s="294" t="str">
        <f>IF(BO55=0,"",
IF(SUM($BO$36:BO55)=1,BQ55,
IF($BO$156&gt;SUM($BO$36:BO55),_xlfn.CONCAT(", ",BQ55),
IF($BO$156=SUM($BO$36:BO55),_xlfn.CONCAT(" y ",BQ55)))))</f>
        <v/>
      </c>
      <c r="BQ55" s="368" t="s">
        <v>5139</v>
      </c>
      <c r="BR55" s="639">
        <f t="shared" si="29"/>
        <v>0</v>
      </c>
      <c r="BS55" s="641">
        <f t="shared" si="30"/>
        <v>0</v>
      </c>
      <c r="BT55" s="560">
        <f t="shared" si="31"/>
        <v>0</v>
      </c>
      <c r="BU55" s="519">
        <f t="shared" si="32"/>
        <v>0</v>
      </c>
      <c r="BV55" s="521">
        <f t="shared" si="33"/>
        <v>0</v>
      </c>
      <c r="BW55" s="452">
        <f t="shared" si="34"/>
        <v>0</v>
      </c>
      <c r="BX55" s="639">
        <f t="shared" si="35"/>
        <v>0</v>
      </c>
      <c r="BY55" s="641">
        <f t="shared" si="36"/>
        <v>0</v>
      </c>
      <c r="BZ55" s="560">
        <f t="shared" si="37"/>
        <v>0</v>
      </c>
      <c r="CA55" s="293">
        <f t="shared" si="38"/>
        <v>0</v>
      </c>
      <c r="CB55" s="294" t="str">
        <f>IF(CA55=0,"",
IF(SUM($CA$36:CA55)=1,CC55,
IF($CA$156&gt;SUM($CA$36:CA55),_xlfn.CONCAT(", ",CC55),
IF($CA$156=SUM($CA$36:CA55),_xlfn.CONCAT(" y ",CC55)))))</f>
        <v/>
      </c>
      <c r="CC55" s="89" t="s">
        <v>5139</v>
      </c>
      <c r="CD55" s="321">
        <f t="shared" si="39"/>
        <v>0</v>
      </c>
      <c r="CE55" s="293">
        <f t="shared" si="40"/>
        <v>0</v>
      </c>
      <c r="CF55" s="294" t="str">
        <f>IF(CE55=0,"",
IF(SUM($CE$36:CE55)=1,CG55,
IF($CE$156&gt;SUM($CE$36:CE55),_xlfn.CONCAT(", ",CG55),
IF($CE$156=SUM($CE$36:CE55),_xlfn.CONCAT(" y ",CG55)))))</f>
        <v/>
      </c>
      <c r="CG55" s="89" t="s">
        <v>5139</v>
      </c>
    </row>
    <row r="56" spans="1:85" ht="15" customHeight="1">
      <c r="A56" s="64"/>
      <c r="B56" s="11"/>
      <c r="C56" s="58" t="s">
        <v>5072</v>
      </c>
      <c r="D56" s="1020" t="str">
        <f>IF(CNGE_2025_M1_Secc5_Sub1!$D51="","",CNGE_2025_M1_Secc5_Sub1!$D51)</f>
        <v/>
      </c>
      <c r="E56" s="889"/>
      <c r="F56" s="889"/>
      <c r="G56" s="889"/>
      <c r="H56" s="889"/>
      <c r="I56" s="889"/>
      <c r="J56" s="889"/>
      <c r="K56" s="889"/>
      <c r="L56" s="889"/>
      <c r="M56" s="889"/>
      <c r="N56" s="889"/>
      <c r="O56" s="890"/>
      <c r="P56" s="813"/>
      <c r="Q56" s="813"/>
      <c r="R56" s="813"/>
      <c r="S56" s="813"/>
      <c r="T56" s="813"/>
      <c r="U56" s="813"/>
      <c r="V56" s="813"/>
      <c r="W56" s="813"/>
      <c r="X56" s="813"/>
      <c r="Y56" s="813"/>
      <c r="Z56" s="813"/>
      <c r="AA56" s="813"/>
      <c r="AB56" s="813"/>
      <c r="AC56" s="813"/>
      <c r="AD56" s="813"/>
      <c r="AI56">
        <f t="shared" si="1"/>
        <v>0</v>
      </c>
      <c r="AJ56">
        <f t="shared" si="2"/>
        <v>0</v>
      </c>
      <c r="AK56">
        <f t="shared" si="3"/>
        <v>0</v>
      </c>
      <c r="AL56">
        <f t="shared" si="4"/>
        <v>0</v>
      </c>
      <c r="AM56">
        <f t="shared" si="5"/>
        <v>0</v>
      </c>
      <c r="AN56">
        <f t="shared" si="0"/>
        <v>0</v>
      </c>
      <c r="AO56">
        <f t="shared" si="6"/>
        <v>0</v>
      </c>
      <c r="AP56">
        <f t="shared" si="7"/>
        <v>0</v>
      </c>
      <c r="AQ56">
        <f t="shared" si="8"/>
        <v>0</v>
      </c>
      <c r="AR56">
        <f t="shared" si="9"/>
        <v>0</v>
      </c>
      <c r="AS56">
        <f t="shared" si="10"/>
        <v>0</v>
      </c>
      <c r="AT56">
        <f t="shared" si="11"/>
        <v>0</v>
      </c>
      <c r="AU56">
        <f t="shared" si="12"/>
        <v>0</v>
      </c>
      <c r="AV56">
        <f t="shared" si="13"/>
        <v>0</v>
      </c>
      <c r="AW56">
        <f t="shared" si="14"/>
        <v>0</v>
      </c>
      <c r="AX56">
        <f t="shared" si="15"/>
        <v>0</v>
      </c>
      <c r="AY56">
        <f t="shared" si="16"/>
        <v>0</v>
      </c>
      <c r="AZ56">
        <f t="shared" si="17"/>
        <v>0</v>
      </c>
      <c r="BA56">
        <f t="shared" si="18"/>
        <v>0</v>
      </c>
      <c r="BB56">
        <f t="shared" si="19"/>
        <v>0</v>
      </c>
      <c r="BC56" s="293">
        <f t="shared" si="20"/>
        <v>0</v>
      </c>
      <c r="BD56" s="504" t="str">
        <f>IF(BC56=0,"",
IF(SUM($BC$36:BC56)=1,BE56,
IF($BC$156&gt;SUM($BC$36:BC56),_xlfn.CONCAT(", ",BE56),
IF($BC$156=SUM($BC$36:BC56),_xlfn.CONCAT(" y ",BE56)))))</f>
        <v/>
      </c>
      <c r="BE56" s="505" t="s">
        <v>5140</v>
      </c>
      <c r="BF56" s="628">
        <f t="shared" si="21"/>
        <v>0</v>
      </c>
      <c r="BG56" s="488">
        <f t="shared" si="22"/>
        <v>0</v>
      </c>
      <c r="BH56" s="631">
        <f t="shared" si="23"/>
        <v>0</v>
      </c>
      <c r="BI56" s="338">
        <f t="shared" si="24"/>
        <v>0</v>
      </c>
      <c r="BJ56" s="294" t="str">
        <f>IF(BI56=0,"",
IF(SUM($BI$36:BI56)=1,BK56,
IF($BI$156&gt;SUM($BI$36:BI56),_xlfn.CONCAT(", ",BK56),
IF($BI$156=SUM($BI$36:BI56),_xlfn.CONCAT(" y ",BK56)))))</f>
        <v/>
      </c>
      <c r="BK56" s="368" t="s">
        <v>5140</v>
      </c>
      <c r="BL56" s="634">
        <f t="shared" si="25"/>
        <v>0</v>
      </c>
      <c r="BM56" s="613">
        <f t="shared" si="26"/>
        <v>0</v>
      </c>
      <c r="BN56" s="636">
        <f t="shared" si="27"/>
        <v>0</v>
      </c>
      <c r="BO56" s="338">
        <f t="shared" si="28"/>
        <v>0</v>
      </c>
      <c r="BP56" s="294" t="str">
        <f>IF(BO56=0,"",
IF(SUM($BO$36:BO56)=1,BQ56,
IF($BO$156&gt;SUM($BO$36:BO56),_xlfn.CONCAT(", ",BQ56),
IF($BO$156=SUM($BO$36:BO56),_xlfn.CONCAT(" y ",BQ56)))))</f>
        <v/>
      </c>
      <c r="BQ56" s="368" t="s">
        <v>5140</v>
      </c>
      <c r="BR56" s="639">
        <f t="shared" si="29"/>
        <v>0</v>
      </c>
      <c r="BS56" s="641">
        <f t="shared" si="30"/>
        <v>0</v>
      </c>
      <c r="BT56" s="560">
        <f t="shared" si="31"/>
        <v>0</v>
      </c>
      <c r="BU56" s="519">
        <f t="shared" si="32"/>
        <v>0</v>
      </c>
      <c r="BV56" s="521">
        <f t="shared" si="33"/>
        <v>0</v>
      </c>
      <c r="BW56" s="452">
        <f t="shared" si="34"/>
        <v>0</v>
      </c>
      <c r="BX56" s="639">
        <f t="shared" si="35"/>
        <v>0</v>
      </c>
      <c r="BY56" s="641">
        <f t="shared" si="36"/>
        <v>0</v>
      </c>
      <c r="BZ56" s="560">
        <f t="shared" si="37"/>
        <v>0</v>
      </c>
      <c r="CA56" s="293">
        <f t="shared" si="38"/>
        <v>0</v>
      </c>
      <c r="CB56" s="294" t="str">
        <f>IF(CA56=0,"",
IF(SUM($CA$36:CA56)=1,CC56,
IF($CA$156&gt;SUM($CA$36:CA56),_xlfn.CONCAT(", ",CC56),
IF($CA$156=SUM($CA$36:CA56),_xlfn.CONCAT(" y ",CC56)))))</f>
        <v/>
      </c>
      <c r="CC56" s="89" t="s">
        <v>5140</v>
      </c>
      <c r="CD56" s="321">
        <f t="shared" si="39"/>
        <v>0</v>
      </c>
      <c r="CE56" s="293">
        <f t="shared" si="40"/>
        <v>0</v>
      </c>
      <c r="CF56" s="294" t="str">
        <f>IF(CE56=0,"",
IF(SUM($CE$36:CE56)=1,CG56,
IF($CE$156&gt;SUM($CE$36:CE56),_xlfn.CONCAT(", ",CG56),
IF($CE$156=SUM($CE$36:CE56),_xlfn.CONCAT(" y ",CG56)))))</f>
        <v/>
      </c>
      <c r="CG56" s="89" t="s">
        <v>5140</v>
      </c>
    </row>
    <row r="57" spans="1:85" ht="15" customHeight="1">
      <c r="A57" s="64"/>
      <c r="B57" s="11"/>
      <c r="C57" s="58" t="s">
        <v>5073</v>
      </c>
      <c r="D57" s="1020" t="str">
        <f>IF(CNGE_2025_M1_Secc5_Sub1!$D52="","",CNGE_2025_M1_Secc5_Sub1!$D52)</f>
        <v/>
      </c>
      <c r="E57" s="889"/>
      <c r="F57" s="889"/>
      <c r="G57" s="889"/>
      <c r="H57" s="889"/>
      <c r="I57" s="889"/>
      <c r="J57" s="889"/>
      <c r="K57" s="889"/>
      <c r="L57" s="889"/>
      <c r="M57" s="889"/>
      <c r="N57" s="889"/>
      <c r="O57" s="890"/>
      <c r="P57" s="813"/>
      <c r="Q57" s="813"/>
      <c r="R57" s="813"/>
      <c r="S57" s="813"/>
      <c r="T57" s="813"/>
      <c r="U57" s="813"/>
      <c r="V57" s="813"/>
      <c r="W57" s="813"/>
      <c r="X57" s="813"/>
      <c r="Y57" s="813"/>
      <c r="Z57" s="813"/>
      <c r="AA57" s="813"/>
      <c r="AB57" s="813"/>
      <c r="AC57" s="813"/>
      <c r="AD57" s="813"/>
      <c r="AI57">
        <f t="shared" si="1"/>
        <v>0</v>
      </c>
      <c r="AJ57">
        <f t="shared" si="2"/>
        <v>0</v>
      </c>
      <c r="AK57">
        <f t="shared" si="3"/>
        <v>0</v>
      </c>
      <c r="AL57">
        <f t="shared" si="4"/>
        <v>0</v>
      </c>
      <c r="AM57">
        <f t="shared" si="5"/>
        <v>0</v>
      </c>
      <c r="AN57">
        <f t="shared" si="0"/>
        <v>0</v>
      </c>
      <c r="AO57">
        <f t="shared" si="6"/>
        <v>0</v>
      </c>
      <c r="AP57">
        <f t="shared" si="7"/>
        <v>0</v>
      </c>
      <c r="AQ57">
        <f t="shared" si="8"/>
        <v>0</v>
      </c>
      <c r="AR57">
        <f t="shared" si="9"/>
        <v>0</v>
      </c>
      <c r="AS57">
        <f t="shared" si="10"/>
        <v>0</v>
      </c>
      <c r="AT57">
        <f t="shared" si="11"/>
        <v>0</v>
      </c>
      <c r="AU57">
        <f t="shared" si="12"/>
        <v>0</v>
      </c>
      <c r="AV57">
        <f t="shared" si="13"/>
        <v>0</v>
      </c>
      <c r="AW57">
        <f t="shared" si="14"/>
        <v>0</v>
      </c>
      <c r="AX57">
        <f t="shared" si="15"/>
        <v>0</v>
      </c>
      <c r="AY57">
        <f t="shared" si="16"/>
        <v>0</v>
      </c>
      <c r="AZ57">
        <f t="shared" si="17"/>
        <v>0</v>
      </c>
      <c r="BA57">
        <f t="shared" si="18"/>
        <v>0</v>
      </c>
      <c r="BB57">
        <f t="shared" si="19"/>
        <v>0</v>
      </c>
      <c r="BC57" s="293">
        <f t="shared" si="20"/>
        <v>0</v>
      </c>
      <c r="BD57" s="504" t="str">
        <f>IF(BC57=0,"",
IF(SUM($BC$36:BC57)=1,BE57,
IF($BC$156&gt;SUM($BC$36:BC57),_xlfn.CONCAT(", ",BE57),
IF($BC$156=SUM($BC$36:BC57),_xlfn.CONCAT(" y ",BE57)))))</f>
        <v/>
      </c>
      <c r="BE57" s="505" t="s">
        <v>5141</v>
      </c>
      <c r="BF57" s="628">
        <f t="shared" si="21"/>
        <v>0</v>
      </c>
      <c r="BG57" s="488">
        <f t="shared" si="22"/>
        <v>0</v>
      </c>
      <c r="BH57" s="631">
        <f t="shared" si="23"/>
        <v>0</v>
      </c>
      <c r="BI57" s="338">
        <f t="shared" si="24"/>
        <v>0</v>
      </c>
      <c r="BJ57" s="294" t="str">
        <f>IF(BI57=0,"",
IF(SUM($BI$36:BI57)=1,BK57,
IF($BI$156&gt;SUM($BI$36:BI57),_xlfn.CONCAT(", ",BK57),
IF($BI$156=SUM($BI$36:BI57),_xlfn.CONCAT(" y ",BK57)))))</f>
        <v/>
      </c>
      <c r="BK57" s="368" t="s">
        <v>5141</v>
      </c>
      <c r="BL57" s="634">
        <f t="shared" si="25"/>
        <v>0</v>
      </c>
      <c r="BM57" s="613">
        <f t="shared" si="26"/>
        <v>0</v>
      </c>
      <c r="BN57" s="636">
        <f t="shared" si="27"/>
        <v>0</v>
      </c>
      <c r="BO57" s="338">
        <f t="shared" si="28"/>
        <v>0</v>
      </c>
      <c r="BP57" s="294" t="str">
        <f>IF(BO57=0,"",
IF(SUM($BO$36:BO57)=1,BQ57,
IF($BO$156&gt;SUM($BO$36:BO57),_xlfn.CONCAT(", ",BQ57),
IF($BO$156=SUM($BO$36:BO57),_xlfn.CONCAT(" y ",BQ57)))))</f>
        <v/>
      </c>
      <c r="BQ57" s="368" t="s">
        <v>5141</v>
      </c>
      <c r="BR57" s="639">
        <f t="shared" si="29"/>
        <v>0</v>
      </c>
      <c r="BS57" s="641">
        <f t="shared" si="30"/>
        <v>0</v>
      </c>
      <c r="BT57" s="560">
        <f t="shared" si="31"/>
        <v>0</v>
      </c>
      <c r="BU57" s="519">
        <f t="shared" si="32"/>
        <v>0</v>
      </c>
      <c r="BV57" s="521">
        <f t="shared" si="33"/>
        <v>0</v>
      </c>
      <c r="BW57" s="452">
        <f t="shared" si="34"/>
        <v>0</v>
      </c>
      <c r="BX57" s="639">
        <f t="shared" si="35"/>
        <v>0</v>
      </c>
      <c r="BY57" s="641">
        <f t="shared" si="36"/>
        <v>0</v>
      </c>
      <c r="BZ57" s="560">
        <f t="shared" si="37"/>
        <v>0</v>
      </c>
      <c r="CA57" s="293">
        <f t="shared" si="38"/>
        <v>0</v>
      </c>
      <c r="CB57" s="294" t="str">
        <f>IF(CA57=0,"",
IF(SUM($CA$36:CA57)=1,CC57,
IF($CA$156&gt;SUM($CA$36:CA57),_xlfn.CONCAT(", ",CC57),
IF($CA$156=SUM($CA$36:CA57),_xlfn.CONCAT(" y ",CC57)))))</f>
        <v/>
      </c>
      <c r="CC57" s="89" t="s">
        <v>5141</v>
      </c>
      <c r="CD57" s="321">
        <f t="shared" si="39"/>
        <v>0</v>
      </c>
      <c r="CE57" s="293">
        <f t="shared" si="40"/>
        <v>0</v>
      </c>
      <c r="CF57" s="294" t="str">
        <f>IF(CE57=0,"",
IF(SUM($CE$36:CE57)=1,CG57,
IF($CE$156&gt;SUM($CE$36:CE57),_xlfn.CONCAT(", ",CG57),
IF($CE$156=SUM($CE$36:CE57),_xlfn.CONCAT(" y ",CG57)))))</f>
        <v/>
      </c>
      <c r="CG57" s="89" t="s">
        <v>5141</v>
      </c>
    </row>
    <row r="58" spans="1:85" ht="15" customHeight="1">
      <c r="A58" s="64"/>
      <c r="B58" s="11"/>
      <c r="C58" s="58" t="s">
        <v>5074</v>
      </c>
      <c r="D58" s="1020" t="str">
        <f>IF(CNGE_2025_M1_Secc5_Sub1!$D53="","",CNGE_2025_M1_Secc5_Sub1!$D53)</f>
        <v/>
      </c>
      <c r="E58" s="889"/>
      <c r="F58" s="889"/>
      <c r="G58" s="889"/>
      <c r="H58" s="889"/>
      <c r="I58" s="889"/>
      <c r="J58" s="889"/>
      <c r="K58" s="889"/>
      <c r="L58" s="889"/>
      <c r="M58" s="889"/>
      <c r="N58" s="889"/>
      <c r="O58" s="890"/>
      <c r="P58" s="813"/>
      <c r="Q58" s="813"/>
      <c r="R58" s="813"/>
      <c r="S58" s="813"/>
      <c r="T58" s="813"/>
      <c r="U58" s="813"/>
      <c r="V58" s="813"/>
      <c r="W58" s="813"/>
      <c r="X58" s="813"/>
      <c r="Y58" s="813"/>
      <c r="Z58" s="813"/>
      <c r="AA58" s="813"/>
      <c r="AB58" s="813"/>
      <c r="AC58" s="813"/>
      <c r="AD58" s="813"/>
      <c r="AI58">
        <f t="shared" si="1"/>
        <v>0</v>
      </c>
      <c r="AJ58">
        <f t="shared" si="2"/>
        <v>0</v>
      </c>
      <c r="AK58">
        <f t="shared" si="3"/>
        <v>0</v>
      </c>
      <c r="AL58">
        <f t="shared" si="4"/>
        <v>0</v>
      </c>
      <c r="AM58">
        <f t="shared" si="5"/>
        <v>0</v>
      </c>
      <c r="AN58">
        <f t="shared" si="0"/>
        <v>0</v>
      </c>
      <c r="AO58">
        <f t="shared" si="6"/>
        <v>0</v>
      </c>
      <c r="AP58">
        <f t="shared" si="7"/>
        <v>0</v>
      </c>
      <c r="AQ58">
        <f t="shared" si="8"/>
        <v>0</v>
      </c>
      <c r="AR58">
        <f t="shared" si="9"/>
        <v>0</v>
      </c>
      <c r="AS58">
        <f t="shared" si="10"/>
        <v>0</v>
      </c>
      <c r="AT58">
        <f t="shared" si="11"/>
        <v>0</v>
      </c>
      <c r="AU58">
        <f t="shared" si="12"/>
        <v>0</v>
      </c>
      <c r="AV58">
        <f t="shared" si="13"/>
        <v>0</v>
      </c>
      <c r="AW58">
        <f t="shared" si="14"/>
        <v>0</v>
      </c>
      <c r="AX58">
        <f t="shared" si="15"/>
        <v>0</v>
      </c>
      <c r="AY58">
        <f t="shared" si="16"/>
        <v>0</v>
      </c>
      <c r="AZ58">
        <f t="shared" si="17"/>
        <v>0</v>
      </c>
      <c r="BA58">
        <f t="shared" si="18"/>
        <v>0</v>
      </c>
      <c r="BB58">
        <f t="shared" si="19"/>
        <v>0</v>
      </c>
      <c r="BC58" s="293">
        <f t="shared" si="20"/>
        <v>0</v>
      </c>
      <c r="BD58" s="504" t="str">
        <f>IF(BC58=0,"",
IF(SUM($BC$36:BC58)=1,BE58,
IF($BC$156&gt;SUM($BC$36:BC58),_xlfn.CONCAT(", ",BE58),
IF($BC$156=SUM($BC$36:BC58),_xlfn.CONCAT(" y ",BE58)))))</f>
        <v/>
      </c>
      <c r="BE58" s="505" t="s">
        <v>5142</v>
      </c>
      <c r="BF58" s="628">
        <f t="shared" si="21"/>
        <v>0</v>
      </c>
      <c r="BG58" s="488">
        <f t="shared" si="22"/>
        <v>0</v>
      </c>
      <c r="BH58" s="631">
        <f t="shared" si="23"/>
        <v>0</v>
      </c>
      <c r="BI58" s="338">
        <f t="shared" si="24"/>
        <v>0</v>
      </c>
      <c r="BJ58" s="294" t="str">
        <f>IF(BI58=0,"",
IF(SUM($BI$36:BI58)=1,BK58,
IF($BI$156&gt;SUM($BI$36:BI58),_xlfn.CONCAT(", ",BK58),
IF($BI$156=SUM($BI$36:BI58),_xlfn.CONCAT(" y ",BK58)))))</f>
        <v/>
      </c>
      <c r="BK58" s="368" t="s">
        <v>5142</v>
      </c>
      <c r="BL58" s="634">
        <f t="shared" si="25"/>
        <v>0</v>
      </c>
      <c r="BM58" s="613">
        <f t="shared" si="26"/>
        <v>0</v>
      </c>
      <c r="BN58" s="636">
        <f t="shared" si="27"/>
        <v>0</v>
      </c>
      <c r="BO58" s="338">
        <f t="shared" si="28"/>
        <v>0</v>
      </c>
      <c r="BP58" s="294" t="str">
        <f>IF(BO58=0,"",
IF(SUM($BO$36:BO58)=1,BQ58,
IF($BO$156&gt;SUM($BO$36:BO58),_xlfn.CONCAT(", ",BQ58),
IF($BO$156=SUM($BO$36:BO58),_xlfn.CONCAT(" y ",BQ58)))))</f>
        <v/>
      </c>
      <c r="BQ58" s="368" t="s">
        <v>5142</v>
      </c>
      <c r="BR58" s="639">
        <f t="shared" si="29"/>
        <v>0</v>
      </c>
      <c r="BS58" s="641">
        <f t="shared" si="30"/>
        <v>0</v>
      </c>
      <c r="BT58" s="560">
        <f t="shared" si="31"/>
        <v>0</v>
      </c>
      <c r="BU58" s="519">
        <f t="shared" si="32"/>
        <v>0</v>
      </c>
      <c r="BV58" s="521">
        <f t="shared" si="33"/>
        <v>0</v>
      </c>
      <c r="BW58" s="452">
        <f t="shared" si="34"/>
        <v>0</v>
      </c>
      <c r="BX58" s="639">
        <f t="shared" si="35"/>
        <v>0</v>
      </c>
      <c r="BY58" s="641">
        <f t="shared" si="36"/>
        <v>0</v>
      </c>
      <c r="BZ58" s="560">
        <f t="shared" si="37"/>
        <v>0</v>
      </c>
      <c r="CA58" s="293">
        <f t="shared" si="38"/>
        <v>0</v>
      </c>
      <c r="CB58" s="294" t="str">
        <f>IF(CA58=0,"",
IF(SUM($CA$36:CA58)=1,CC58,
IF($CA$156&gt;SUM($CA$36:CA58),_xlfn.CONCAT(", ",CC58),
IF($CA$156=SUM($CA$36:CA58),_xlfn.CONCAT(" y ",CC58)))))</f>
        <v/>
      </c>
      <c r="CC58" s="89" t="s">
        <v>5142</v>
      </c>
      <c r="CD58" s="321">
        <f t="shared" si="39"/>
        <v>0</v>
      </c>
      <c r="CE58" s="293">
        <f t="shared" si="40"/>
        <v>0</v>
      </c>
      <c r="CF58" s="294" t="str">
        <f>IF(CE58=0,"",
IF(SUM($CE$36:CE58)=1,CG58,
IF($CE$156&gt;SUM($CE$36:CE58),_xlfn.CONCAT(", ",CG58),
IF($CE$156=SUM($CE$36:CE58),_xlfn.CONCAT(" y ",CG58)))))</f>
        <v/>
      </c>
      <c r="CG58" s="89" t="s">
        <v>5142</v>
      </c>
    </row>
    <row r="59" spans="1:85" ht="15" customHeight="1">
      <c r="A59" s="64"/>
      <c r="B59" s="11"/>
      <c r="C59" s="58" t="s">
        <v>5075</v>
      </c>
      <c r="D59" s="1020" t="str">
        <f>IF(CNGE_2025_M1_Secc5_Sub1!$D54="","",CNGE_2025_M1_Secc5_Sub1!$D54)</f>
        <v/>
      </c>
      <c r="E59" s="889"/>
      <c r="F59" s="889"/>
      <c r="G59" s="889"/>
      <c r="H59" s="889"/>
      <c r="I59" s="889"/>
      <c r="J59" s="889"/>
      <c r="K59" s="889"/>
      <c r="L59" s="889"/>
      <c r="M59" s="889"/>
      <c r="N59" s="889"/>
      <c r="O59" s="890"/>
      <c r="P59" s="813"/>
      <c r="Q59" s="813"/>
      <c r="R59" s="813"/>
      <c r="S59" s="813"/>
      <c r="T59" s="813"/>
      <c r="U59" s="813"/>
      <c r="V59" s="813"/>
      <c r="W59" s="813"/>
      <c r="X59" s="813"/>
      <c r="Y59" s="813"/>
      <c r="Z59" s="813"/>
      <c r="AA59" s="813"/>
      <c r="AB59" s="813"/>
      <c r="AC59" s="813"/>
      <c r="AD59" s="813"/>
      <c r="AI59">
        <f t="shared" si="1"/>
        <v>0</v>
      </c>
      <c r="AJ59">
        <f t="shared" si="2"/>
        <v>0</v>
      </c>
      <c r="AK59">
        <f t="shared" si="3"/>
        <v>0</v>
      </c>
      <c r="AL59">
        <f t="shared" si="4"/>
        <v>0</v>
      </c>
      <c r="AM59">
        <f t="shared" si="5"/>
        <v>0</v>
      </c>
      <c r="AN59">
        <f t="shared" si="0"/>
        <v>0</v>
      </c>
      <c r="AO59">
        <f t="shared" si="6"/>
        <v>0</v>
      </c>
      <c r="AP59">
        <f t="shared" si="7"/>
        <v>0</v>
      </c>
      <c r="AQ59">
        <f t="shared" si="8"/>
        <v>0</v>
      </c>
      <c r="AR59">
        <f t="shared" si="9"/>
        <v>0</v>
      </c>
      <c r="AS59">
        <f t="shared" si="10"/>
        <v>0</v>
      </c>
      <c r="AT59">
        <f t="shared" si="11"/>
        <v>0</v>
      </c>
      <c r="AU59">
        <f t="shared" si="12"/>
        <v>0</v>
      </c>
      <c r="AV59">
        <f t="shared" si="13"/>
        <v>0</v>
      </c>
      <c r="AW59">
        <f t="shared" si="14"/>
        <v>0</v>
      </c>
      <c r="AX59">
        <f t="shared" si="15"/>
        <v>0</v>
      </c>
      <c r="AY59">
        <f t="shared" si="16"/>
        <v>0</v>
      </c>
      <c r="AZ59">
        <f t="shared" si="17"/>
        <v>0</v>
      </c>
      <c r="BA59">
        <f t="shared" si="18"/>
        <v>0</v>
      </c>
      <c r="BB59">
        <f t="shared" si="19"/>
        <v>0</v>
      </c>
      <c r="BC59" s="293">
        <f t="shared" si="20"/>
        <v>0</v>
      </c>
      <c r="BD59" s="504" t="str">
        <f>IF(BC59=0,"",
IF(SUM($BC$36:BC59)=1,BE59,
IF($BC$156&gt;SUM($BC$36:BC59),_xlfn.CONCAT(", ",BE59),
IF($BC$156=SUM($BC$36:BC59),_xlfn.CONCAT(" y ",BE59)))))</f>
        <v/>
      </c>
      <c r="BE59" s="505" t="s">
        <v>5143</v>
      </c>
      <c r="BF59" s="628">
        <f t="shared" si="21"/>
        <v>0</v>
      </c>
      <c r="BG59" s="488">
        <f t="shared" si="22"/>
        <v>0</v>
      </c>
      <c r="BH59" s="631">
        <f t="shared" si="23"/>
        <v>0</v>
      </c>
      <c r="BI59" s="338">
        <f t="shared" si="24"/>
        <v>0</v>
      </c>
      <c r="BJ59" s="294" t="str">
        <f>IF(BI59=0,"",
IF(SUM($BI$36:BI59)=1,BK59,
IF($BI$156&gt;SUM($BI$36:BI59),_xlfn.CONCAT(", ",BK59),
IF($BI$156=SUM($BI$36:BI59),_xlfn.CONCAT(" y ",BK59)))))</f>
        <v/>
      </c>
      <c r="BK59" s="368" t="s">
        <v>5143</v>
      </c>
      <c r="BL59" s="634">
        <f t="shared" si="25"/>
        <v>0</v>
      </c>
      <c r="BM59" s="613">
        <f t="shared" si="26"/>
        <v>0</v>
      </c>
      <c r="BN59" s="636">
        <f t="shared" si="27"/>
        <v>0</v>
      </c>
      <c r="BO59" s="338">
        <f t="shared" si="28"/>
        <v>0</v>
      </c>
      <c r="BP59" s="294" t="str">
        <f>IF(BO59=0,"",
IF(SUM($BO$36:BO59)=1,BQ59,
IF($BO$156&gt;SUM($BO$36:BO59),_xlfn.CONCAT(", ",BQ59),
IF($BO$156=SUM($BO$36:BO59),_xlfn.CONCAT(" y ",BQ59)))))</f>
        <v/>
      </c>
      <c r="BQ59" s="368" t="s">
        <v>5143</v>
      </c>
      <c r="BR59" s="639">
        <f t="shared" si="29"/>
        <v>0</v>
      </c>
      <c r="BS59" s="641">
        <f t="shared" si="30"/>
        <v>0</v>
      </c>
      <c r="BT59" s="560">
        <f t="shared" si="31"/>
        <v>0</v>
      </c>
      <c r="BU59" s="519">
        <f t="shared" si="32"/>
        <v>0</v>
      </c>
      <c r="BV59" s="521">
        <f t="shared" si="33"/>
        <v>0</v>
      </c>
      <c r="BW59" s="452">
        <f t="shared" si="34"/>
        <v>0</v>
      </c>
      <c r="BX59" s="639">
        <f t="shared" si="35"/>
        <v>0</v>
      </c>
      <c r="BY59" s="641">
        <f t="shared" si="36"/>
        <v>0</v>
      </c>
      <c r="BZ59" s="560">
        <f t="shared" si="37"/>
        <v>0</v>
      </c>
      <c r="CA59" s="293">
        <f t="shared" si="38"/>
        <v>0</v>
      </c>
      <c r="CB59" s="294" t="str">
        <f>IF(CA59=0,"",
IF(SUM($CA$36:CA59)=1,CC59,
IF($CA$156&gt;SUM($CA$36:CA59),_xlfn.CONCAT(", ",CC59),
IF($CA$156=SUM($CA$36:CA59),_xlfn.CONCAT(" y ",CC59)))))</f>
        <v/>
      </c>
      <c r="CC59" s="89" t="s">
        <v>5143</v>
      </c>
      <c r="CD59" s="321">
        <f t="shared" si="39"/>
        <v>0</v>
      </c>
      <c r="CE59" s="293">
        <f t="shared" si="40"/>
        <v>0</v>
      </c>
      <c r="CF59" s="294" t="str">
        <f>IF(CE59=0,"",
IF(SUM($CE$36:CE59)=1,CG59,
IF($CE$156&gt;SUM($CE$36:CE59),_xlfn.CONCAT(", ",CG59),
IF($CE$156=SUM($CE$36:CE59),_xlfn.CONCAT(" y ",CG59)))))</f>
        <v/>
      </c>
      <c r="CG59" s="89" t="s">
        <v>5143</v>
      </c>
    </row>
    <row r="60" spans="1:85" ht="15" customHeight="1">
      <c r="A60" s="64"/>
      <c r="B60" s="11"/>
      <c r="C60" s="58" t="s">
        <v>5076</v>
      </c>
      <c r="D60" s="1020" t="str">
        <f>IF(CNGE_2025_M1_Secc5_Sub1!$D55="","",CNGE_2025_M1_Secc5_Sub1!$D55)</f>
        <v/>
      </c>
      <c r="E60" s="889"/>
      <c r="F60" s="889"/>
      <c r="G60" s="889"/>
      <c r="H60" s="889"/>
      <c r="I60" s="889"/>
      <c r="J60" s="889"/>
      <c r="K60" s="889"/>
      <c r="L60" s="889"/>
      <c r="M60" s="889"/>
      <c r="N60" s="889"/>
      <c r="O60" s="890"/>
      <c r="P60" s="813"/>
      <c r="Q60" s="813"/>
      <c r="R60" s="813"/>
      <c r="S60" s="813"/>
      <c r="T60" s="813"/>
      <c r="U60" s="813"/>
      <c r="V60" s="813"/>
      <c r="W60" s="813"/>
      <c r="X60" s="813"/>
      <c r="Y60" s="813"/>
      <c r="Z60" s="813"/>
      <c r="AA60" s="813"/>
      <c r="AB60" s="813"/>
      <c r="AC60" s="813"/>
      <c r="AD60" s="813"/>
      <c r="AI60">
        <f t="shared" si="1"/>
        <v>0</v>
      </c>
      <c r="AJ60">
        <f t="shared" si="2"/>
        <v>0</v>
      </c>
      <c r="AK60">
        <f t="shared" si="3"/>
        <v>0</v>
      </c>
      <c r="AL60">
        <f t="shared" si="4"/>
        <v>0</v>
      </c>
      <c r="AM60">
        <f t="shared" si="5"/>
        <v>0</v>
      </c>
      <c r="AN60">
        <f t="shared" si="0"/>
        <v>0</v>
      </c>
      <c r="AO60">
        <f t="shared" si="6"/>
        <v>0</v>
      </c>
      <c r="AP60">
        <f t="shared" si="7"/>
        <v>0</v>
      </c>
      <c r="AQ60">
        <f t="shared" si="8"/>
        <v>0</v>
      </c>
      <c r="AR60">
        <f t="shared" si="9"/>
        <v>0</v>
      </c>
      <c r="AS60">
        <f t="shared" si="10"/>
        <v>0</v>
      </c>
      <c r="AT60">
        <f t="shared" si="11"/>
        <v>0</v>
      </c>
      <c r="AU60">
        <f t="shared" si="12"/>
        <v>0</v>
      </c>
      <c r="AV60">
        <f t="shared" si="13"/>
        <v>0</v>
      </c>
      <c r="AW60">
        <f t="shared" si="14"/>
        <v>0</v>
      </c>
      <c r="AX60">
        <f t="shared" si="15"/>
        <v>0</v>
      </c>
      <c r="AY60">
        <f t="shared" si="16"/>
        <v>0</v>
      </c>
      <c r="AZ60">
        <f t="shared" si="17"/>
        <v>0</v>
      </c>
      <c r="BA60">
        <f t="shared" si="18"/>
        <v>0</v>
      </c>
      <c r="BB60">
        <f t="shared" si="19"/>
        <v>0</v>
      </c>
      <c r="BC60" s="293">
        <f t="shared" si="20"/>
        <v>0</v>
      </c>
      <c r="BD60" s="504" t="str">
        <f>IF(BC60=0,"",
IF(SUM($BC$36:BC60)=1,BE60,
IF($BC$156&gt;SUM($BC$36:BC60),_xlfn.CONCAT(", ",BE60),
IF($BC$156=SUM($BC$36:BC60),_xlfn.CONCAT(" y ",BE60)))))</f>
        <v/>
      </c>
      <c r="BE60" s="505" t="s">
        <v>5144</v>
      </c>
      <c r="BF60" s="628">
        <f t="shared" si="21"/>
        <v>0</v>
      </c>
      <c r="BG60" s="488">
        <f t="shared" si="22"/>
        <v>0</v>
      </c>
      <c r="BH60" s="631">
        <f t="shared" si="23"/>
        <v>0</v>
      </c>
      <c r="BI60" s="338">
        <f t="shared" si="24"/>
        <v>0</v>
      </c>
      <c r="BJ60" s="294" t="str">
        <f>IF(BI60=0,"",
IF(SUM($BI$36:BI60)=1,BK60,
IF($BI$156&gt;SUM($BI$36:BI60),_xlfn.CONCAT(", ",BK60),
IF($BI$156=SUM($BI$36:BI60),_xlfn.CONCAT(" y ",BK60)))))</f>
        <v/>
      </c>
      <c r="BK60" s="368" t="s">
        <v>5144</v>
      </c>
      <c r="BL60" s="634">
        <f t="shared" si="25"/>
        <v>0</v>
      </c>
      <c r="BM60" s="613">
        <f t="shared" si="26"/>
        <v>0</v>
      </c>
      <c r="BN60" s="636">
        <f t="shared" si="27"/>
        <v>0</v>
      </c>
      <c r="BO60" s="338">
        <f t="shared" si="28"/>
        <v>0</v>
      </c>
      <c r="BP60" s="294" t="str">
        <f>IF(BO60=0,"",
IF(SUM($BO$36:BO60)=1,BQ60,
IF($BO$156&gt;SUM($BO$36:BO60),_xlfn.CONCAT(", ",BQ60),
IF($BO$156=SUM($BO$36:BO60),_xlfn.CONCAT(" y ",BQ60)))))</f>
        <v/>
      </c>
      <c r="BQ60" s="368" t="s">
        <v>5144</v>
      </c>
      <c r="BR60" s="639">
        <f t="shared" si="29"/>
        <v>0</v>
      </c>
      <c r="BS60" s="641">
        <f t="shared" si="30"/>
        <v>0</v>
      </c>
      <c r="BT60" s="560">
        <f t="shared" si="31"/>
        <v>0</v>
      </c>
      <c r="BU60" s="519">
        <f t="shared" si="32"/>
        <v>0</v>
      </c>
      <c r="BV60" s="521">
        <f t="shared" si="33"/>
        <v>0</v>
      </c>
      <c r="BW60" s="452">
        <f t="shared" si="34"/>
        <v>0</v>
      </c>
      <c r="BX60" s="639">
        <f t="shared" si="35"/>
        <v>0</v>
      </c>
      <c r="BY60" s="641">
        <f t="shared" si="36"/>
        <v>0</v>
      </c>
      <c r="BZ60" s="560">
        <f t="shared" si="37"/>
        <v>0</v>
      </c>
      <c r="CA60" s="293">
        <f t="shared" si="38"/>
        <v>0</v>
      </c>
      <c r="CB60" s="294" t="str">
        <f>IF(CA60=0,"",
IF(SUM($CA$36:CA60)=1,CC60,
IF($CA$156&gt;SUM($CA$36:CA60),_xlfn.CONCAT(", ",CC60),
IF($CA$156=SUM($CA$36:CA60),_xlfn.CONCAT(" y ",CC60)))))</f>
        <v/>
      </c>
      <c r="CC60" s="89" t="s">
        <v>5144</v>
      </c>
      <c r="CD60" s="321">
        <f t="shared" si="39"/>
        <v>0</v>
      </c>
      <c r="CE60" s="293">
        <f t="shared" si="40"/>
        <v>0</v>
      </c>
      <c r="CF60" s="294" t="str">
        <f>IF(CE60=0,"",
IF(SUM($CE$36:CE60)=1,CG60,
IF($CE$156&gt;SUM($CE$36:CE60),_xlfn.CONCAT(", ",CG60),
IF($CE$156=SUM($CE$36:CE60),_xlfn.CONCAT(" y ",CG60)))))</f>
        <v/>
      </c>
      <c r="CG60" s="89" t="s">
        <v>5144</v>
      </c>
    </row>
    <row r="61" spans="1:85" ht="15" customHeight="1">
      <c r="A61" s="64"/>
      <c r="B61" s="11"/>
      <c r="C61" s="58" t="s">
        <v>5077</v>
      </c>
      <c r="D61" s="1020" t="str">
        <f>IF(CNGE_2025_M1_Secc5_Sub1!$D56="","",CNGE_2025_M1_Secc5_Sub1!$D56)</f>
        <v/>
      </c>
      <c r="E61" s="889"/>
      <c r="F61" s="889"/>
      <c r="G61" s="889"/>
      <c r="H61" s="889"/>
      <c r="I61" s="889"/>
      <c r="J61" s="889"/>
      <c r="K61" s="889"/>
      <c r="L61" s="889"/>
      <c r="M61" s="889"/>
      <c r="N61" s="889"/>
      <c r="O61" s="890"/>
      <c r="P61" s="813"/>
      <c r="Q61" s="813"/>
      <c r="R61" s="813"/>
      <c r="S61" s="813"/>
      <c r="T61" s="813"/>
      <c r="U61" s="813"/>
      <c r="V61" s="813"/>
      <c r="W61" s="813"/>
      <c r="X61" s="813"/>
      <c r="Y61" s="813"/>
      <c r="Z61" s="813"/>
      <c r="AA61" s="813"/>
      <c r="AB61" s="813"/>
      <c r="AC61" s="813"/>
      <c r="AD61" s="813"/>
      <c r="AI61">
        <f t="shared" si="1"/>
        <v>0</v>
      </c>
      <c r="AJ61">
        <f t="shared" si="2"/>
        <v>0</v>
      </c>
      <c r="AK61">
        <f t="shared" si="3"/>
        <v>0</v>
      </c>
      <c r="AL61">
        <f t="shared" si="4"/>
        <v>0</v>
      </c>
      <c r="AM61">
        <f t="shared" si="5"/>
        <v>0</v>
      </c>
      <c r="AN61">
        <f t="shared" si="0"/>
        <v>0</v>
      </c>
      <c r="AO61">
        <f t="shared" si="6"/>
        <v>0</v>
      </c>
      <c r="AP61">
        <f t="shared" si="7"/>
        <v>0</v>
      </c>
      <c r="AQ61">
        <f t="shared" si="8"/>
        <v>0</v>
      </c>
      <c r="AR61">
        <f t="shared" si="9"/>
        <v>0</v>
      </c>
      <c r="AS61">
        <f t="shared" si="10"/>
        <v>0</v>
      </c>
      <c r="AT61">
        <f t="shared" si="11"/>
        <v>0</v>
      </c>
      <c r="AU61">
        <f t="shared" si="12"/>
        <v>0</v>
      </c>
      <c r="AV61">
        <f t="shared" si="13"/>
        <v>0</v>
      </c>
      <c r="AW61">
        <f t="shared" si="14"/>
        <v>0</v>
      </c>
      <c r="AX61">
        <f t="shared" si="15"/>
        <v>0</v>
      </c>
      <c r="AY61">
        <f t="shared" si="16"/>
        <v>0</v>
      </c>
      <c r="AZ61">
        <f t="shared" si="17"/>
        <v>0</v>
      </c>
      <c r="BA61">
        <f t="shared" si="18"/>
        <v>0</v>
      </c>
      <c r="BB61">
        <f t="shared" si="19"/>
        <v>0</v>
      </c>
      <c r="BC61" s="293">
        <f t="shared" si="20"/>
        <v>0</v>
      </c>
      <c r="BD61" s="504" t="str">
        <f>IF(BC61=0,"",
IF(SUM($BC$36:BC61)=1,BE61,
IF($BC$156&gt;SUM($BC$36:BC61),_xlfn.CONCAT(", ",BE61),
IF($BC$156=SUM($BC$36:BC61),_xlfn.CONCAT(" y ",BE61)))))</f>
        <v/>
      </c>
      <c r="BE61" s="505" t="s">
        <v>5145</v>
      </c>
      <c r="BF61" s="628">
        <f t="shared" si="21"/>
        <v>0</v>
      </c>
      <c r="BG61" s="488">
        <f t="shared" si="22"/>
        <v>0</v>
      </c>
      <c r="BH61" s="631">
        <f t="shared" si="23"/>
        <v>0</v>
      </c>
      <c r="BI61" s="338">
        <f t="shared" si="24"/>
        <v>0</v>
      </c>
      <c r="BJ61" s="294" t="str">
        <f>IF(BI61=0,"",
IF(SUM($BI$36:BI61)=1,BK61,
IF($BI$156&gt;SUM($BI$36:BI61),_xlfn.CONCAT(", ",BK61),
IF($BI$156=SUM($BI$36:BI61),_xlfn.CONCAT(" y ",BK61)))))</f>
        <v/>
      </c>
      <c r="BK61" s="368" t="s">
        <v>5145</v>
      </c>
      <c r="BL61" s="634">
        <f t="shared" si="25"/>
        <v>0</v>
      </c>
      <c r="BM61" s="613">
        <f t="shared" si="26"/>
        <v>0</v>
      </c>
      <c r="BN61" s="636">
        <f t="shared" si="27"/>
        <v>0</v>
      </c>
      <c r="BO61" s="338">
        <f t="shared" si="28"/>
        <v>0</v>
      </c>
      <c r="BP61" s="294" t="str">
        <f>IF(BO61=0,"",
IF(SUM($BO$36:BO61)=1,BQ61,
IF($BO$156&gt;SUM($BO$36:BO61),_xlfn.CONCAT(", ",BQ61),
IF($BO$156=SUM($BO$36:BO61),_xlfn.CONCAT(" y ",BQ61)))))</f>
        <v/>
      </c>
      <c r="BQ61" s="368" t="s">
        <v>5145</v>
      </c>
      <c r="BR61" s="639">
        <f t="shared" si="29"/>
        <v>0</v>
      </c>
      <c r="BS61" s="641">
        <f t="shared" si="30"/>
        <v>0</v>
      </c>
      <c r="BT61" s="560">
        <f t="shared" si="31"/>
        <v>0</v>
      </c>
      <c r="BU61" s="519">
        <f t="shared" si="32"/>
        <v>0</v>
      </c>
      <c r="BV61" s="521">
        <f t="shared" si="33"/>
        <v>0</v>
      </c>
      <c r="BW61" s="452">
        <f t="shared" si="34"/>
        <v>0</v>
      </c>
      <c r="BX61" s="639">
        <f t="shared" si="35"/>
        <v>0</v>
      </c>
      <c r="BY61" s="641">
        <f t="shared" si="36"/>
        <v>0</v>
      </c>
      <c r="BZ61" s="560">
        <f t="shared" si="37"/>
        <v>0</v>
      </c>
      <c r="CA61" s="293">
        <f t="shared" si="38"/>
        <v>0</v>
      </c>
      <c r="CB61" s="294" t="str">
        <f>IF(CA61=0,"",
IF(SUM($CA$36:CA61)=1,CC61,
IF($CA$156&gt;SUM($CA$36:CA61),_xlfn.CONCAT(", ",CC61),
IF($CA$156=SUM($CA$36:CA61),_xlfn.CONCAT(" y ",CC61)))))</f>
        <v/>
      </c>
      <c r="CC61" s="89" t="s">
        <v>5145</v>
      </c>
      <c r="CD61" s="321">
        <f t="shared" si="39"/>
        <v>0</v>
      </c>
      <c r="CE61" s="293">
        <f t="shared" si="40"/>
        <v>0</v>
      </c>
      <c r="CF61" s="294" t="str">
        <f>IF(CE61=0,"",
IF(SUM($CE$36:CE61)=1,CG61,
IF($CE$156&gt;SUM($CE$36:CE61),_xlfn.CONCAT(", ",CG61),
IF($CE$156=SUM($CE$36:CE61),_xlfn.CONCAT(" y ",CG61)))))</f>
        <v/>
      </c>
      <c r="CG61" s="89" t="s">
        <v>5145</v>
      </c>
    </row>
    <row r="62" spans="1:85" ht="15" customHeight="1">
      <c r="A62" s="64"/>
      <c r="B62" s="11"/>
      <c r="C62" s="58" t="s">
        <v>5078</v>
      </c>
      <c r="D62" s="1020" t="str">
        <f>IF(CNGE_2025_M1_Secc5_Sub1!$D57="","",CNGE_2025_M1_Secc5_Sub1!$D57)</f>
        <v/>
      </c>
      <c r="E62" s="889"/>
      <c r="F62" s="889"/>
      <c r="G62" s="889"/>
      <c r="H62" s="889"/>
      <c r="I62" s="889"/>
      <c r="J62" s="889"/>
      <c r="K62" s="889"/>
      <c r="L62" s="889"/>
      <c r="M62" s="889"/>
      <c r="N62" s="889"/>
      <c r="O62" s="890"/>
      <c r="P62" s="813"/>
      <c r="Q62" s="813"/>
      <c r="R62" s="813"/>
      <c r="S62" s="813"/>
      <c r="T62" s="813"/>
      <c r="U62" s="813"/>
      <c r="V62" s="813"/>
      <c r="W62" s="813"/>
      <c r="X62" s="813"/>
      <c r="Y62" s="813"/>
      <c r="Z62" s="813"/>
      <c r="AA62" s="813"/>
      <c r="AB62" s="813"/>
      <c r="AC62" s="813"/>
      <c r="AD62" s="813"/>
      <c r="AI62">
        <f t="shared" si="1"/>
        <v>0</v>
      </c>
      <c r="AJ62">
        <f t="shared" si="2"/>
        <v>0</v>
      </c>
      <c r="AK62">
        <f t="shared" si="3"/>
        <v>0</v>
      </c>
      <c r="AL62">
        <f t="shared" si="4"/>
        <v>0</v>
      </c>
      <c r="AM62">
        <f t="shared" si="5"/>
        <v>0</v>
      </c>
      <c r="AN62">
        <f t="shared" si="0"/>
        <v>0</v>
      </c>
      <c r="AO62">
        <f t="shared" si="6"/>
        <v>0</v>
      </c>
      <c r="AP62">
        <f t="shared" si="7"/>
        <v>0</v>
      </c>
      <c r="AQ62">
        <f t="shared" si="8"/>
        <v>0</v>
      </c>
      <c r="AR62">
        <f t="shared" si="9"/>
        <v>0</v>
      </c>
      <c r="AS62">
        <f t="shared" si="10"/>
        <v>0</v>
      </c>
      <c r="AT62">
        <f t="shared" si="11"/>
        <v>0</v>
      </c>
      <c r="AU62">
        <f t="shared" si="12"/>
        <v>0</v>
      </c>
      <c r="AV62">
        <f t="shared" si="13"/>
        <v>0</v>
      </c>
      <c r="AW62">
        <f t="shared" si="14"/>
        <v>0</v>
      </c>
      <c r="AX62">
        <f t="shared" si="15"/>
        <v>0</v>
      </c>
      <c r="AY62">
        <f t="shared" si="16"/>
        <v>0</v>
      </c>
      <c r="AZ62">
        <f t="shared" si="17"/>
        <v>0</v>
      </c>
      <c r="BA62">
        <f t="shared" si="18"/>
        <v>0</v>
      </c>
      <c r="BB62">
        <f t="shared" si="19"/>
        <v>0</v>
      </c>
      <c r="BC62" s="293">
        <f t="shared" si="20"/>
        <v>0</v>
      </c>
      <c r="BD62" s="504" t="str">
        <f>IF(BC62=0,"",
IF(SUM($BC$36:BC62)=1,BE62,
IF($BC$156&gt;SUM($BC$36:BC62),_xlfn.CONCAT(", ",BE62),
IF($BC$156=SUM($BC$36:BC62),_xlfn.CONCAT(" y ",BE62)))))</f>
        <v/>
      </c>
      <c r="BE62" s="505" t="s">
        <v>5146</v>
      </c>
      <c r="BF62" s="628">
        <f t="shared" si="21"/>
        <v>0</v>
      </c>
      <c r="BG62" s="488">
        <f t="shared" si="22"/>
        <v>0</v>
      </c>
      <c r="BH62" s="631">
        <f t="shared" si="23"/>
        <v>0</v>
      </c>
      <c r="BI62" s="338">
        <f t="shared" si="24"/>
        <v>0</v>
      </c>
      <c r="BJ62" s="294" t="str">
        <f>IF(BI62=0,"",
IF(SUM($BI$36:BI62)=1,BK62,
IF($BI$156&gt;SUM($BI$36:BI62),_xlfn.CONCAT(", ",BK62),
IF($BI$156=SUM($BI$36:BI62),_xlfn.CONCAT(" y ",BK62)))))</f>
        <v/>
      </c>
      <c r="BK62" s="368" t="s">
        <v>5146</v>
      </c>
      <c r="BL62" s="634">
        <f t="shared" si="25"/>
        <v>0</v>
      </c>
      <c r="BM62" s="613">
        <f t="shared" si="26"/>
        <v>0</v>
      </c>
      <c r="BN62" s="636">
        <f t="shared" si="27"/>
        <v>0</v>
      </c>
      <c r="BO62" s="338">
        <f t="shared" si="28"/>
        <v>0</v>
      </c>
      <c r="BP62" s="294" t="str">
        <f>IF(BO62=0,"",
IF(SUM($BO$36:BO62)=1,BQ62,
IF($BO$156&gt;SUM($BO$36:BO62),_xlfn.CONCAT(", ",BQ62),
IF($BO$156=SUM($BO$36:BO62),_xlfn.CONCAT(" y ",BQ62)))))</f>
        <v/>
      </c>
      <c r="BQ62" s="368" t="s">
        <v>5146</v>
      </c>
      <c r="BR62" s="639">
        <f t="shared" si="29"/>
        <v>0</v>
      </c>
      <c r="BS62" s="641">
        <f t="shared" si="30"/>
        <v>0</v>
      </c>
      <c r="BT62" s="560">
        <f t="shared" si="31"/>
        <v>0</v>
      </c>
      <c r="BU62" s="519">
        <f t="shared" si="32"/>
        <v>0</v>
      </c>
      <c r="BV62" s="521">
        <f t="shared" si="33"/>
        <v>0</v>
      </c>
      <c r="BW62" s="452">
        <f t="shared" si="34"/>
        <v>0</v>
      </c>
      <c r="BX62" s="639">
        <f t="shared" si="35"/>
        <v>0</v>
      </c>
      <c r="BY62" s="641">
        <f t="shared" si="36"/>
        <v>0</v>
      </c>
      <c r="BZ62" s="560">
        <f t="shared" si="37"/>
        <v>0</v>
      </c>
      <c r="CA62" s="293">
        <f t="shared" si="38"/>
        <v>0</v>
      </c>
      <c r="CB62" s="294" t="str">
        <f>IF(CA62=0,"",
IF(SUM($CA$36:CA62)=1,CC62,
IF($CA$156&gt;SUM($CA$36:CA62),_xlfn.CONCAT(", ",CC62),
IF($CA$156=SUM($CA$36:CA62),_xlfn.CONCAT(" y ",CC62)))))</f>
        <v/>
      </c>
      <c r="CC62" s="89" t="s">
        <v>5146</v>
      </c>
      <c r="CD62" s="321">
        <f t="shared" si="39"/>
        <v>0</v>
      </c>
      <c r="CE62" s="293">
        <f t="shared" si="40"/>
        <v>0</v>
      </c>
      <c r="CF62" s="294" t="str">
        <f>IF(CE62=0,"",
IF(SUM($CE$36:CE62)=1,CG62,
IF($CE$156&gt;SUM($CE$36:CE62),_xlfn.CONCAT(", ",CG62),
IF($CE$156=SUM($CE$36:CE62),_xlfn.CONCAT(" y ",CG62)))))</f>
        <v/>
      </c>
      <c r="CG62" s="89" t="s">
        <v>5146</v>
      </c>
    </row>
    <row r="63" spans="1:85" ht="15" customHeight="1">
      <c r="A63" s="64"/>
      <c r="B63" s="11"/>
      <c r="C63" s="58" t="s">
        <v>5079</v>
      </c>
      <c r="D63" s="1020" t="str">
        <f>IF(CNGE_2025_M1_Secc5_Sub1!$D58="","",CNGE_2025_M1_Secc5_Sub1!$D58)</f>
        <v/>
      </c>
      <c r="E63" s="889"/>
      <c r="F63" s="889"/>
      <c r="G63" s="889"/>
      <c r="H63" s="889"/>
      <c r="I63" s="889"/>
      <c r="J63" s="889"/>
      <c r="K63" s="889"/>
      <c r="L63" s="889"/>
      <c r="M63" s="889"/>
      <c r="N63" s="889"/>
      <c r="O63" s="890"/>
      <c r="P63" s="813"/>
      <c r="Q63" s="813"/>
      <c r="R63" s="813"/>
      <c r="S63" s="813"/>
      <c r="T63" s="813"/>
      <c r="U63" s="813"/>
      <c r="V63" s="813"/>
      <c r="W63" s="813"/>
      <c r="X63" s="813"/>
      <c r="Y63" s="813"/>
      <c r="Z63" s="813"/>
      <c r="AA63" s="813"/>
      <c r="AB63" s="813"/>
      <c r="AC63" s="813"/>
      <c r="AD63" s="813"/>
      <c r="AI63">
        <f t="shared" si="1"/>
        <v>0</v>
      </c>
      <c r="AJ63">
        <f t="shared" si="2"/>
        <v>0</v>
      </c>
      <c r="AK63">
        <f t="shared" si="3"/>
        <v>0</v>
      </c>
      <c r="AL63">
        <f t="shared" si="4"/>
        <v>0</v>
      </c>
      <c r="AM63">
        <f t="shared" si="5"/>
        <v>0</v>
      </c>
      <c r="AN63">
        <f t="shared" si="0"/>
        <v>0</v>
      </c>
      <c r="AO63">
        <f t="shared" si="6"/>
        <v>0</v>
      </c>
      <c r="AP63">
        <f t="shared" si="7"/>
        <v>0</v>
      </c>
      <c r="AQ63">
        <f t="shared" si="8"/>
        <v>0</v>
      </c>
      <c r="AR63">
        <f t="shared" si="9"/>
        <v>0</v>
      </c>
      <c r="AS63">
        <f t="shared" si="10"/>
        <v>0</v>
      </c>
      <c r="AT63">
        <f t="shared" si="11"/>
        <v>0</v>
      </c>
      <c r="AU63">
        <f t="shared" si="12"/>
        <v>0</v>
      </c>
      <c r="AV63">
        <f t="shared" si="13"/>
        <v>0</v>
      </c>
      <c r="AW63">
        <f t="shared" si="14"/>
        <v>0</v>
      </c>
      <c r="AX63">
        <f t="shared" si="15"/>
        <v>0</v>
      </c>
      <c r="AY63">
        <f t="shared" si="16"/>
        <v>0</v>
      </c>
      <c r="AZ63">
        <f t="shared" si="17"/>
        <v>0</v>
      </c>
      <c r="BA63">
        <f t="shared" si="18"/>
        <v>0</v>
      </c>
      <c r="BB63">
        <f t="shared" si="19"/>
        <v>0</v>
      </c>
      <c r="BC63" s="293">
        <f t="shared" si="20"/>
        <v>0</v>
      </c>
      <c r="BD63" s="504" t="str">
        <f>IF(BC63=0,"",
IF(SUM($BC$36:BC63)=1,BE63,
IF($BC$156&gt;SUM($BC$36:BC63),_xlfn.CONCAT(", ",BE63),
IF($BC$156=SUM($BC$36:BC63),_xlfn.CONCAT(" y ",BE63)))))</f>
        <v/>
      </c>
      <c r="BE63" s="505" t="s">
        <v>5147</v>
      </c>
      <c r="BF63" s="628">
        <f t="shared" si="21"/>
        <v>0</v>
      </c>
      <c r="BG63" s="488">
        <f t="shared" si="22"/>
        <v>0</v>
      </c>
      <c r="BH63" s="631">
        <f t="shared" si="23"/>
        <v>0</v>
      </c>
      <c r="BI63" s="338">
        <f t="shared" si="24"/>
        <v>0</v>
      </c>
      <c r="BJ63" s="294" t="str">
        <f>IF(BI63=0,"",
IF(SUM($BI$36:BI63)=1,BK63,
IF($BI$156&gt;SUM($BI$36:BI63),_xlfn.CONCAT(", ",BK63),
IF($BI$156=SUM($BI$36:BI63),_xlfn.CONCAT(" y ",BK63)))))</f>
        <v/>
      </c>
      <c r="BK63" s="368" t="s">
        <v>5147</v>
      </c>
      <c r="BL63" s="634">
        <f t="shared" si="25"/>
        <v>0</v>
      </c>
      <c r="BM63" s="613">
        <f t="shared" si="26"/>
        <v>0</v>
      </c>
      <c r="BN63" s="636">
        <f t="shared" si="27"/>
        <v>0</v>
      </c>
      <c r="BO63" s="338">
        <f t="shared" si="28"/>
        <v>0</v>
      </c>
      <c r="BP63" s="294" t="str">
        <f>IF(BO63=0,"",
IF(SUM($BO$36:BO63)=1,BQ63,
IF($BO$156&gt;SUM($BO$36:BO63),_xlfn.CONCAT(", ",BQ63),
IF($BO$156=SUM($BO$36:BO63),_xlfn.CONCAT(" y ",BQ63)))))</f>
        <v/>
      </c>
      <c r="BQ63" s="368" t="s">
        <v>5147</v>
      </c>
      <c r="BR63" s="639">
        <f t="shared" si="29"/>
        <v>0</v>
      </c>
      <c r="BS63" s="641">
        <f t="shared" si="30"/>
        <v>0</v>
      </c>
      <c r="BT63" s="560">
        <f t="shared" si="31"/>
        <v>0</v>
      </c>
      <c r="BU63" s="519">
        <f t="shared" si="32"/>
        <v>0</v>
      </c>
      <c r="BV63" s="521">
        <f t="shared" si="33"/>
        <v>0</v>
      </c>
      <c r="BW63" s="452">
        <f t="shared" si="34"/>
        <v>0</v>
      </c>
      <c r="BX63" s="639">
        <f t="shared" si="35"/>
        <v>0</v>
      </c>
      <c r="BY63" s="641">
        <f t="shared" si="36"/>
        <v>0</v>
      </c>
      <c r="BZ63" s="560">
        <f t="shared" si="37"/>
        <v>0</v>
      </c>
      <c r="CA63" s="293">
        <f t="shared" si="38"/>
        <v>0</v>
      </c>
      <c r="CB63" s="294" t="str">
        <f>IF(CA63=0,"",
IF(SUM($CA$36:CA63)=1,CC63,
IF($CA$156&gt;SUM($CA$36:CA63),_xlfn.CONCAT(", ",CC63),
IF($CA$156=SUM($CA$36:CA63),_xlfn.CONCAT(" y ",CC63)))))</f>
        <v/>
      </c>
      <c r="CC63" s="89" t="s">
        <v>5147</v>
      </c>
      <c r="CD63" s="321">
        <f t="shared" si="39"/>
        <v>0</v>
      </c>
      <c r="CE63" s="293">
        <f t="shared" si="40"/>
        <v>0</v>
      </c>
      <c r="CF63" s="294" t="str">
        <f>IF(CE63=0,"",
IF(SUM($CE$36:CE63)=1,CG63,
IF($CE$156&gt;SUM($CE$36:CE63),_xlfn.CONCAT(", ",CG63),
IF($CE$156=SUM($CE$36:CE63),_xlfn.CONCAT(" y ",CG63)))))</f>
        <v/>
      </c>
      <c r="CG63" s="89" t="s">
        <v>5147</v>
      </c>
    </row>
    <row r="64" spans="1:85" ht="15" customHeight="1">
      <c r="A64" s="64"/>
      <c r="B64" s="11"/>
      <c r="C64" s="58" t="s">
        <v>5080</v>
      </c>
      <c r="D64" s="1020" t="str">
        <f>IF(CNGE_2025_M1_Secc5_Sub1!$D59="","",CNGE_2025_M1_Secc5_Sub1!$D59)</f>
        <v/>
      </c>
      <c r="E64" s="889"/>
      <c r="F64" s="889"/>
      <c r="G64" s="889"/>
      <c r="H64" s="889"/>
      <c r="I64" s="889"/>
      <c r="J64" s="889"/>
      <c r="K64" s="889"/>
      <c r="L64" s="889"/>
      <c r="M64" s="889"/>
      <c r="N64" s="889"/>
      <c r="O64" s="890"/>
      <c r="P64" s="813"/>
      <c r="Q64" s="813"/>
      <c r="R64" s="813"/>
      <c r="S64" s="813"/>
      <c r="T64" s="813"/>
      <c r="U64" s="813"/>
      <c r="V64" s="813"/>
      <c r="W64" s="813"/>
      <c r="X64" s="813"/>
      <c r="Y64" s="813"/>
      <c r="Z64" s="813"/>
      <c r="AA64" s="813"/>
      <c r="AB64" s="813"/>
      <c r="AC64" s="813"/>
      <c r="AD64" s="813"/>
      <c r="AI64">
        <f t="shared" si="1"/>
        <v>0</v>
      </c>
      <c r="AJ64">
        <f t="shared" si="2"/>
        <v>0</v>
      </c>
      <c r="AK64">
        <f t="shared" si="3"/>
        <v>0</v>
      </c>
      <c r="AL64">
        <f t="shared" si="4"/>
        <v>0</v>
      </c>
      <c r="AM64">
        <f t="shared" si="5"/>
        <v>0</v>
      </c>
      <c r="AN64">
        <f t="shared" si="0"/>
        <v>0</v>
      </c>
      <c r="AO64">
        <f t="shared" si="6"/>
        <v>0</v>
      </c>
      <c r="AP64">
        <f t="shared" si="7"/>
        <v>0</v>
      </c>
      <c r="AQ64">
        <f t="shared" si="8"/>
        <v>0</v>
      </c>
      <c r="AR64">
        <f t="shared" si="9"/>
        <v>0</v>
      </c>
      <c r="AS64">
        <f t="shared" si="10"/>
        <v>0</v>
      </c>
      <c r="AT64">
        <f t="shared" si="11"/>
        <v>0</v>
      </c>
      <c r="AU64">
        <f t="shared" si="12"/>
        <v>0</v>
      </c>
      <c r="AV64">
        <f t="shared" si="13"/>
        <v>0</v>
      </c>
      <c r="AW64">
        <f t="shared" si="14"/>
        <v>0</v>
      </c>
      <c r="AX64">
        <f t="shared" si="15"/>
        <v>0</v>
      </c>
      <c r="AY64">
        <f t="shared" si="16"/>
        <v>0</v>
      </c>
      <c r="AZ64">
        <f t="shared" si="17"/>
        <v>0</v>
      </c>
      <c r="BA64">
        <f t="shared" si="18"/>
        <v>0</v>
      </c>
      <c r="BB64">
        <f t="shared" si="19"/>
        <v>0</v>
      </c>
      <c r="BC64" s="293">
        <f t="shared" si="20"/>
        <v>0</v>
      </c>
      <c r="BD64" s="504" t="str">
        <f>IF(BC64=0,"",
IF(SUM($BC$36:BC64)=1,BE64,
IF($BC$156&gt;SUM($BC$36:BC64),_xlfn.CONCAT(", ",BE64),
IF($BC$156=SUM($BC$36:BC64),_xlfn.CONCAT(" y ",BE64)))))</f>
        <v/>
      </c>
      <c r="BE64" s="505" t="s">
        <v>5148</v>
      </c>
      <c r="BF64" s="628">
        <f t="shared" si="21"/>
        <v>0</v>
      </c>
      <c r="BG64" s="488">
        <f t="shared" si="22"/>
        <v>0</v>
      </c>
      <c r="BH64" s="631">
        <f t="shared" si="23"/>
        <v>0</v>
      </c>
      <c r="BI64" s="338">
        <f t="shared" si="24"/>
        <v>0</v>
      </c>
      <c r="BJ64" s="294" t="str">
        <f>IF(BI64=0,"",
IF(SUM($BI$36:BI64)=1,BK64,
IF($BI$156&gt;SUM($BI$36:BI64),_xlfn.CONCAT(", ",BK64),
IF($BI$156=SUM($BI$36:BI64),_xlfn.CONCAT(" y ",BK64)))))</f>
        <v/>
      </c>
      <c r="BK64" s="368" t="s">
        <v>5148</v>
      </c>
      <c r="BL64" s="634">
        <f t="shared" si="25"/>
        <v>0</v>
      </c>
      <c r="BM64" s="613">
        <f t="shared" si="26"/>
        <v>0</v>
      </c>
      <c r="BN64" s="636">
        <f t="shared" si="27"/>
        <v>0</v>
      </c>
      <c r="BO64" s="338">
        <f t="shared" si="28"/>
        <v>0</v>
      </c>
      <c r="BP64" s="294" t="str">
        <f>IF(BO64=0,"",
IF(SUM($BO$36:BO64)=1,BQ64,
IF($BO$156&gt;SUM($BO$36:BO64),_xlfn.CONCAT(", ",BQ64),
IF($BO$156=SUM($BO$36:BO64),_xlfn.CONCAT(" y ",BQ64)))))</f>
        <v/>
      </c>
      <c r="BQ64" s="368" t="s">
        <v>5148</v>
      </c>
      <c r="BR64" s="639">
        <f t="shared" si="29"/>
        <v>0</v>
      </c>
      <c r="BS64" s="641">
        <f t="shared" si="30"/>
        <v>0</v>
      </c>
      <c r="BT64" s="560">
        <f t="shared" si="31"/>
        <v>0</v>
      </c>
      <c r="BU64" s="519">
        <f t="shared" si="32"/>
        <v>0</v>
      </c>
      <c r="BV64" s="521">
        <f t="shared" si="33"/>
        <v>0</v>
      </c>
      <c r="BW64" s="452">
        <f t="shared" si="34"/>
        <v>0</v>
      </c>
      <c r="BX64" s="639">
        <f t="shared" si="35"/>
        <v>0</v>
      </c>
      <c r="BY64" s="641">
        <f t="shared" si="36"/>
        <v>0</v>
      </c>
      <c r="BZ64" s="560">
        <f t="shared" si="37"/>
        <v>0</v>
      </c>
      <c r="CA64" s="293">
        <f t="shared" si="38"/>
        <v>0</v>
      </c>
      <c r="CB64" s="294" t="str">
        <f>IF(CA64=0,"",
IF(SUM($CA$36:CA64)=1,CC64,
IF($CA$156&gt;SUM($CA$36:CA64),_xlfn.CONCAT(", ",CC64),
IF($CA$156=SUM($CA$36:CA64),_xlfn.CONCAT(" y ",CC64)))))</f>
        <v/>
      </c>
      <c r="CC64" s="89" t="s">
        <v>5148</v>
      </c>
      <c r="CD64" s="321">
        <f t="shared" si="39"/>
        <v>0</v>
      </c>
      <c r="CE64" s="293">
        <f t="shared" si="40"/>
        <v>0</v>
      </c>
      <c r="CF64" s="294" t="str">
        <f>IF(CE64=0,"",
IF(SUM($CE$36:CE64)=1,CG64,
IF($CE$156&gt;SUM($CE$36:CE64),_xlfn.CONCAT(", ",CG64),
IF($CE$156=SUM($CE$36:CE64),_xlfn.CONCAT(" y ",CG64)))))</f>
        <v/>
      </c>
      <c r="CG64" s="89" t="s">
        <v>5148</v>
      </c>
    </row>
    <row r="65" spans="1:85" ht="15" customHeight="1">
      <c r="A65" s="64"/>
      <c r="B65" s="11"/>
      <c r="C65" s="58" t="s">
        <v>5081</v>
      </c>
      <c r="D65" s="1020" t="str">
        <f>IF(CNGE_2025_M1_Secc5_Sub1!$D60="","",CNGE_2025_M1_Secc5_Sub1!$D60)</f>
        <v/>
      </c>
      <c r="E65" s="889"/>
      <c r="F65" s="889"/>
      <c r="G65" s="889"/>
      <c r="H65" s="889"/>
      <c r="I65" s="889"/>
      <c r="J65" s="889"/>
      <c r="K65" s="889"/>
      <c r="L65" s="889"/>
      <c r="M65" s="889"/>
      <c r="N65" s="889"/>
      <c r="O65" s="890"/>
      <c r="P65" s="813"/>
      <c r="Q65" s="813"/>
      <c r="R65" s="813"/>
      <c r="S65" s="813"/>
      <c r="T65" s="813"/>
      <c r="U65" s="813"/>
      <c r="V65" s="813"/>
      <c r="W65" s="813"/>
      <c r="X65" s="813"/>
      <c r="Y65" s="813"/>
      <c r="Z65" s="813"/>
      <c r="AA65" s="813"/>
      <c r="AB65" s="813"/>
      <c r="AC65" s="813"/>
      <c r="AD65" s="813"/>
      <c r="AI65">
        <f t="shared" si="1"/>
        <v>0</v>
      </c>
      <c r="AJ65">
        <f t="shared" si="2"/>
        <v>0</v>
      </c>
      <c r="AK65">
        <f t="shared" si="3"/>
        <v>0</v>
      </c>
      <c r="AL65">
        <f t="shared" si="4"/>
        <v>0</v>
      </c>
      <c r="AM65">
        <f t="shared" si="5"/>
        <v>0</v>
      </c>
      <c r="AN65">
        <f t="shared" si="0"/>
        <v>0</v>
      </c>
      <c r="AO65">
        <f t="shared" si="6"/>
        <v>0</v>
      </c>
      <c r="AP65">
        <f t="shared" si="7"/>
        <v>0</v>
      </c>
      <c r="AQ65">
        <f t="shared" si="8"/>
        <v>0</v>
      </c>
      <c r="AR65">
        <f t="shared" si="9"/>
        <v>0</v>
      </c>
      <c r="AS65">
        <f t="shared" si="10"/>
        <v>0</v>
      </c>
      <c r="AT65">
        <f t="shared" si="11"/>
        <v>0</v>
      </c>
      <c r="AU65">
        <f t="shared" si="12"/>
        <v>0</v>
      </c>
      <c r="AV65">
        <f t="shared" si="13"/>
        <v>0</v>
      </c>
      <c r="AW65">
        <f t="shared" si="14"/>
        <v>0</v>
      </c>
      <c r="AX65">
        <f t="shared" si="15"/>
        <v>0</v>
      </c>
      <c r="AY65">
        <f t="shared" si="16"/>
        <v>0</v>
      </c>
      <c r="AZ65">
        <f t="shared" si="17"/>
        <v>0</v>
      </c>
      <c r="BA65">
        <f t="shared" si="18"/>
        <v>0</v>
      </c>
      <c r="BB65">
        <f t="shared" si="19"/>
        <v>0</v>
      </c>
      <c r="BC65" s="293">
        <f t="shared" si="20"/>
        <v>0</v>
      </c>
      <c r="BD65" s="504" t="str">
        <f>IF(BC65=0,"",
IF(SUM($BC$36:BC65)=1,BE65,
IF($BC$156&gt;SUM($BC$36:BC65),_xlfn.CONCAT(", ",BE65),
IF($BC$156=SUM($BC$36:BC65),_xlfn.CONCAT(" y ",BE65)))))</f>
        <v/>
      </c>
      <c r="BE65" s="505" t="s">
        <v>5149</v>
      </c>
      <c r="BF65" s="628">
        <f t="shared" si="21"/>
        <v>0</v>
      </c>
      <c r="BG65" s="488">
        <f t="shared" si="22"/>
        <v>0</v>
      </c>
      <c r="BH65" s="631">
        <f t="shared" si="23"/>
        <v>0</v>
      </c>
      <c r="BI65" s="338">
        <f t="shared" si="24"/>
        <v>0</v>
      </c>
      <c r="BJ65" s="294" t="str">
        <f>IF(BI65=0,"",
IF(SUM($BI$36:BI65)=1,BK65,
IF($BI$156&gt;SUM($BI$36:BI65),_xlfn.CONCAT(", ",BK65),
IF($BI$156=SUM($BI$36:BI65),_xlfn.CONCAT(" y ",BK65)))))</f>
        <v/>
      </c>
      <c r="BK65" s="368" t="s">
        <v>5149</v>
      </c>
      <c r="BL65" s="634">
        <f t="shared" si="25"/>
        <v>0</v>
      </c>
      <c r="BM65" s="613">
        <f t="shared" si="26"/>
        <v>0</v>
      </c>
      <c r="BN65" s="636">
        <f t="shared" si="27"/>
        <v>0</v>
      </c>
      <c r="BO65" s="338">
        <f t="shared" si="28"/>
        <v>0</v>
      </c>
      <c r="BP65" s="294" t="str">
        <f>IF(BO65=0,"",
IF(SUM($BO$36:BO65)=1,BQ65,
IF($BO$156&gt;SUM($BO$36:BO65),_xlfn.CONCAT(", ",BQ65),
IF($BO$156=SUM($BO$36:BO65),_xlfn.CONCAT(" y ",BQ65)))))</f>
        <v/>
      </c>
      <c r="BQ65" s="368" t="s">
        <v>5149</v>
      </c>
      <c r="BR65" s="639">
        <f t="shared" si="29"/>
        <v>0</v>
      </c>
      <c r="BS65" s="641">
        <f t="shared" si="30"/>
        <v>0</v>
      </c>
      <c r="BT65" s="560">
        <f t="shared" si="31"/>
        <v>0</v>
      </c>
      <c r="BU65" s="519">
        <f t="shared" si="32"/>
        <v>0</v>
      </c>
      <c r="BV65" s="521">
        <f t="shared" si="33"/>
        <v>0</v>
      </c>
      <c r="BW65" s="452">
        <f t="shared" si="34"/>
        <v>0</v>
      </c>
      <c r="BX65" s="639">
        <f t="shared" si="35"/>
        <v>0</v>
      </c>
      <c r="BY65" s="641">
        <f t="shared" si="36"/>
        <v>0</v>
      </c>
      <c r="BZ65" s="560">
        <f t="shared" si="37"/>
        <v>0</v>
      </c>
      <c r="CA65" s="293">
        <f t="shared" si="38"/>
        <v>0</v>
      </c>
      <c r="CB65" s="294" t="str">
        <f>IF(CA65=0,"",
IF(SUM($CA$36:CA65)=1,CC65,
IF($CA$156&gt;SUM($CA$36:CA65),_xlfn.CONCAT(", ",CC65),
IF($CA$156=SUM($CA$36:CA65),_xlfn.CONCAT(" y ",CC65)))))</f>
        <v/>
      </c>
      <c r="CC65" s="89" t="s">
        <v>5149</v>
      </c>
      <c r="CD65" s="321">
        <f t="shared" si="39"/>
        <v>0</v>
      </c>
      <c r="CE65" s="293">
        <f t="shared" si="40"/>
        <v>0</v>
      </c>
      <c r="CF65" s="294" t="str">
        <f>IF(CE65=0,"",
IF(SUM($CE$36:CE65)=1,CG65,
IF($CE$156&gt;SUM($CE$36:CE65),_xlfn.CONCAT(", ",CG65),
IF($CE$156=SUM($CE$36:CE65),_xlfn.CONCAT(" y ",CG65)))))</f>
        <v/>
      </c>
      <c r="CG65" s="89" t="s">
        <v>5149</v>
      </c>
    </row>
    <row r="66" spans="1:85" ht="15" customHeight="1">
      <c r="A66" s="64"/>
      <c r="B66" s="11"/>
      <c r="C66" s="58" t="s">
        <v>5082</v>
      </c>
      <c r="D66" s="1020" t="str">
        <f>IF(CNGE_2025_M1_Secc5_Sub1!$D61="","",CNGE_2025_M1_Secc5_Sub1!$D61)</f>
        <v/>
      </c>
      <c r="E66" s="889"/>
      <c r="F66" s="889"/>
      <c r="G66" s="889"/>
      <c r="H66" s="889"/>
      <c r="I66" s="889"/>
      <c r="J66" s="889"/>
      <c r="K66" s="889"/>
      <c r="L66" s="889"/>
      <c r="M66" s="889"/>
      <c r="N66" s="889"/>
      <c r="O66" s="890"/>
      <c r="P66" s="813"/>
      <c r="Q66" s="813"/>
      <c r="R66" s="813"/>
      <c r="S66" s="813"/>
      <c r="T66" s="813"/>
      <c r="U66" s="813"/>
      <c r="V66" s="813"/>
      <c r="W66" s="813"/>
      <c r="X66" s="813"/>
      <c r="Y66" s="813"/>
      <c r="Z66" s="813"/>
      <c r="AA66" s="813"/>
      <c r="AB66" s="813"/>
      <c r="AC66" s="813"/>
      <c r="AD66" s="813"/>
      <c r="AI66">
        <f t="shared" si="1"/>
        <v>0</v>
      </c>
      <c r="AJ66">
        <f t="shared" si="2"/>
        <v>0</v>
      </c>
      <c r="AK66">
        <f t="shared" si="3"/>
        <v>0</v>
      </c>
      <c r="AL66">
        <f t="shared" si="4"/>
        <v>0</v>
      </c>
      <c r="AM66">
        <f t="shared" si="5"/>
        <v>0</v>
      </c>
      <c r="AN66">
        <f t="shared" si="0"/>
        <v>0</v>
      </c>
      <c r="AO66">
        <f t="shared" si="6"/>
        <v>0</v>
      </c>
      <c r="AP66">
        <f t="shared" si="7"/>
        <v>0</v>
      </c>
      <c r="AQ66">
        <f t="shared" si="8"/>
        <v>0</v>
      </c>
      <c r="AR66">
        <f t="shared" si="9"/>
        <v>0</v>
      </c>
      <c r="AS66">
        <f t="shared" si="10"/>
        <v>0</v>
      </c>
      <c r="AT66">
        <f t="shared" si="11"/>
        <v>0</v>
      </c>
      <c r="AU66">
        <f t="shared" si="12"/>
        <v>0</v>
      </c>
      <c r="AV66">
        <f t="shared" si="13"/>
        <v>0</v>
      </c>
      <c r="AW66">
        <f t="shared" si="14"/>
        <v>0</v>
      </c>
      <c r="AX66">
        <f t="shared" si="15"/>
        <v>0</v>
      </c>
      <c r="AY66">
        <f t="shared" si="16"/>
        <v>0</v>
      </c>
      <c r="AZ66">
        <f t="shared" si="17"/>
        <v>0</v>
      </c>
      <c r="BA66">
        <f t="shared" si="18"/>
        <v>0</v>
      </c>
      <c r="BB66">
        <f t="shared" si="19"/>
        <v>0</v>
      </c>
      <c r="BC66" s="293">
        <f t="shared" si="20"/>
        <v>0</v>
      </c>
      <c r="BD66" s="504" t="str">
        <f>IF(BC66=0,"",
IF(SUM($BC$36:BC66)=1,BE66,
IF($BC$156&gt;SUM($BC$36:BC66),_xlfn.CONCAT(", ",BE66),
IF($BC$156=SUM($BC$36:BC66),_xlfn.CONCAT(" y ",BE66)))))</f>
        <v/>
      </c>
      <c r="BE66" s="505" t="s">
        <v>5150</v>
      </c>
      <c r="BF66" s="628">
        <f t="shared" si="21"/>
        <v>0</v>
      </c>
      <c r="BG66" s="488">
        <f t="shared" si="22"/>
        <v>0</v>
      </c>
      <c r="BH66" s="631">
        <f t="shared" si="23"/>
        <v>0</v>
      </c>
      <c r="BI66" s="338">
        <f t="shared" si="24"/>
        <v>0</v>
      </c>
      <c r="BJ66" s="294" t="str">
        <f>IF(BI66=0,"",
IF(SUM($BI$36:BI66)=1,BK66,
IF($BI$156&gt;SUM($BI$36:BI66),_xlfn.CONCAT(", ",BK66),
IF($BI$156=SUM($BI$36:BI66),_xlfn.CONCAT(" y ",BK66)))))</f>
        <v/>
      </c>
      <c r="BK66" s="368" t="s">
        <v>5150</v>
      </c>
      <c r="BL66" s="634">
        <f t="shared" si="25"/>
        <v>0</v>
      </c>
      <c r="BM66" s="613">
        <f t="shared" si="26"/>
        <v>0</v>
      </c>
      <c r="BN66" s="636">
        <f t="shared" si="27"/>
        <v>0</v>
      </c>
      <c r="BO66" s="338">
        <f t="shared" si="28"/>
        <v>0</v>
      </c>
      <c r="BP66" s="294" t="str">
        <f>IF(BO66=0,"",
IF(SUM($BO$36:BO66)=1,BQ66,
IF($BO$156&gt;SUM($BO$36:BO66),_xlfn.CONCAT(", ",BQ66),
IF($BO$156=SUM($BO$36:BO66),_xlfn.CONCAT(" y ",BQ66)))))</f>
        <v/>
      </c>
      <c r="BQ66" s="368" t="s">
        <v>5150</v>
      </c>
      <c r="BR66" s="639">
        <f t="shared" si="29"/>
        <v>0</v>
      </c>
      <c r="BS66" s="641">
        <f t="shared" si="30"/>
        <v>0</v>
      </c>
      <c r="BT66" s="560">
        <f t="shared" si="31"/>
        <v>0</v>
      </c>
      <c r="BU66" s="519">
        <f t="shared" si="32"/>
        <v>0</v>
      </c>
      <c r="BV66" s="521">
        <f t="shared" si="33"/>
        <v>0</v>
      </c>
      <c r="BW66" s="452">
        <f t="shared" si="34"/>
        <v>0</v>
      </c>
      <c r="BX66" s="639">
        <f t="shared" si="35"/>
        <v>0</v>
      </c>
      <c r="BY66" s="641">
        <f t="shared" si="36"/>
        <v>0</v>
      </c>
      <c r="BZ66" s="560">
        <f t="shared" si="37"/>
        <v>0</v>
      </c>
      <c r="CA66" s="293">
        <f t="shared" si="38"/>
        <v>0</v>
      </c>
      <c r="CB66" s="294" t="str">
        <f>IF(CA66=0,"",
IF(SUM($CA$36:CA66)=1,CC66,
IF($CA$156&gt;SUM($CA$36:CA66),_xlfn.CONCAT(", ",CC66),
IF($CA$156=SUM($CA$36:CA66),_xlfn.CONCAT(" y ",CC66)))))</f>
        <v/>
      </c>
      <c r="CC66" s="89" t="s">
        <v>5150</v>
      </c>
      <c r="CD66" s="321">
        <f t="shared" si="39"/>
        <v>0</v>
      </c>
      <c r="CE66" s="293">
        <f t="shared" si="40"/>
        <v>0</v>
      </c>
      <c r="CF66" s="294" t="str">
        <f>IF(CE66=0,"",
IF(SUM($CE$36:CE66)=1,CG66,
IF($CE$156&gt;SUM($CE$36:CE66),_xlfn.CONCAT(", ",CG66),
IF($CE$156=SUM($CE$36:CE66),_xlfn.CONCAT(" y ",CG66)))))</f>
        <v/>
      </c>
      <c r="CG66" s="89" t="s">
        <v>5150</v>
      </c>
    </row>
    <row r="67" spans="1:85" ht="15" customHeight="1">
      <c r="A67" s="64"/>
      <c r="B67" s="11"/>
      <c r="C67" s="58" t="s">
        <v>5083</v>
      </c>
      <c r="D67" s="1020" t="str">
        <f>IF(CNGE_2025_M1_Secc5_Sub1!$D62="","",CNGE_2025_M1_Secc5_Sub1!$D62)</f>
        <v/>
      </c>
      <c r="E67" s="889"/>
      <c r="F67" s="889"/>
      <c r="G67" s="889"/>
      <c r="H67" s="889"/>
      <c r="I67" s="889"/>
      <c r="J67" s="889"/>
      <c r="K67" s="889"/>
      <c r="L67" s="889"/>
      <c r="M67" s="889"/>
      <c r="N67" s="889"/>
      <c r="O67" s="890"/>
      <c r="P67" s="813"/>
      <c r="Q67" s="813"/>
      <c r="R67" s="813"/>
      <c r="S67" s="813"/>
      <c r="T67" s="813"/>
      <c r="U67" s="813"/>
      <c r="V67" s="813"/>
      <c r="W67" s="813"/>
      <c r="X67" s="813"/>
      <c r="Y67" s="813"/>
      <c r="Z67" s="813"/>
      <c r="AA67" s="813"/>
      <c r="AB67" s="813"/>
      <c r="AC67" s="813"/>
      <c r="AD67" s="813"/>
      <c r="AI67">
        <f t="shared" si="1"/>
        <v>0</v>
      </c>
      <c r="AJ67">
        <f t="shared" si="2"/>
        <v>0</v>
      </c>
      <c r="AK67">
        <f t="shared" si="3"/>
        <v>0</v>
      </c>
      <c r="AL67">
        <f t="shared" si="4"/>
        <v>0</v>
      </c>
      <c r="AM67">
        <f t="shared" si="5"/>
        <v>0</v>
      </c>
      <c r="AN67">
        <f t="shared" si="0"/>
        <v>0</v>
      </c>
      <c r="AO67">
        <f t="shared" si="6"/>
        <v>0</v>
      </c>
      <c r="AP67">
        <f t="shared" si="7"/>
        <v>0</v>
      </c>
      <c r="AQ67">
        <f t="shared" si="8"/>
        <v>0</v>
      </c>
      <c r="AR67">
        <f t="shared" si="9"/>
        <v>0</v>
      </c>
      <c r="AS67">
        <f t="shared" si="10"/>
        <v>0</v>
      </c>
      <c r="AT67">
        <f t="shared" si="11"/>
        <v>0</v>
      </c>
      <c r="AU67">
        <f t="shared" si="12"/>
        <v>0</v>
      </c>
      <c r="AV67">
        <f t="shared" si="13"/>
        <v>0</v>
      </c>
      <c r="AW67">
        <f t="shared" si="14"/>
        <v>0</v>
      </c>
      <c r="AX67">
        <f t="shared" si="15"/>
        <v>0</v>
      </c>
      <c r="AY67">
        <f t="shared" si="16"/>
        <v>0</v>
      </c>
      <c r="AZ67">
        <f t="shared" si="17"/>
        <v>0</v>
      </c>
      <c r="BA67">
        <f t="shared" si="18"/>
        <v>0</v>
      </c>
      <c r="BB67">
        <f t="shared" si="19"/>
        <v>0</v>
      </c>
      <c r="BC67" s="293">
        <f t="shared" si="20"/>
        <v>0</v>
      </c>
      <c r="BD67" s="504" t="str">
        <f>IF(BC67=0,"",
IF(SUM($BC$36:BC67)=1,BE67,
IF($BC$156&gt;SUM($BC$36:BC67),_xlfn.CONCAT(", ",BE67),
IF($BC$156=SUM($BC$36:BC67),_xlfn.CONCAT(" y ",BE67)))))</f>
        <v/>
      </c>
      <c r="BE67" s="505" t="s">
        <v>5151</v>
      </c>
      <c r="BF67" s="628">
        <f t="shared" si="21"/>
        <v>0</v>
      </c>
      <c r="BG67" s="488">
        <f t="shared" si="22"/>
        <v>0</v>
      </c>
      <c r="BH67" s="631">
        <f t="shared" si="23"/>
        <v>0</v>
      </c>
      <c r="BI67" s="338">
        <f t="shared" si="24"/>
        <v>0</v>
      </c>
      <c r="BJ67" s="294" t="str">
        <f>IF(BI67=0,"",
IF(SUM($BI$36:BI67)=1,BK67,
IF($BI$156&gt;SUM($BI$36:BI67),_xlfn.CONCAT(", ",BK67),
IF($BI$156=SUM($BI$36:BI67),_xlfn.CONCAT(" y ",BK67)))))</f>
        <v/>
      </c>
      <c r="BK67" s="368" t="s">
        <v>5151</v>
      </c>
      <c r="BL67" s="634">
        <f t="shared" si="25"/>
        <v>0</v>
      </c>
      <c r="BM67" s="613">
        <f t="shared" si="26"/>
        <v>0</v>
      </c>
      <c r="BN67" s="636">
        <f t="shared" si="27"/>
        <v>0</v>
      </c>
      <c r="BO67" s="338">
        <f t="shared" si="28"/>
        <v>0</v>
      </c>
      <c r="BP67" s="294" t="str">
        <f>IF(BO67=0,"",
IF(SUM($BO$36:BO67)=1,BQ67,
IF($BO$156&gt;SUM($BO$36:BO67),_xlfn.CONCAT(", ",BQ67),
IF($BO$156=SUM($BO$36:BO67),_xlfn.CONCAT(" y ",BQ67)))))</f>
        <v/>
      </c>
      <c r="BQ67" s="368" t="s">
        <v>5151</v>
      </c>
      <c r="BR67" s="639">
        <f t="shared" si="29"/>
        <v>0</v>
      </c>
      <c r="BS67" s="641">
        <f t="shared" si="30"/>
        <v>0</v>
      </c>
      <c r="BT67" s="560">
        <f t="shared" si="31"/>
        <v>0</v>
      </c>
      <c r="BU67" s="519">
        <f t="shared" si="32"/>
        <v>0</v>
      </c>
      <c r="BV67" s="521">
        <f t="shared" si="33"/>
        <v>0</v>
      </c>
      <c r="BW67" s="452">
        <f t="shared" si="34"/>
        <v>0</v>
      </c>
      <c r="BX67" s="639">
        <f t="shared" si="35"/>
        <v>0</v>
      </c>
      <c r="BY67" s="641">
        <f t="shared" si="36"/>
        <v>0</v>
      </c>
      <c r="BZ67" s="560">
        <f t="shared" si="37"/>
        <v>0</v>
      </c>
      <c r="CA67" s="293">
        <f t="shared" si="38"/>
        <v>0</v>
      </c>
      <c r="CB67" s="294" t="str">
        <f>IF(CA67=0,"",
IF(SUM($CA$36:CA67)=1,CC67,
IF($CA$156&gt;SUM($CA$36:CA67),_xlfn.CONCAT(", ",CC67),
IF($CA$156=SUM($CA$36:CA67),_xlfn.CONCAT(" y ",CC67)))))</f>
        <v/>
      </c>
      <c r="CC67" s="89" t="s">
        <v>5151</v>
      </c>
      <c r="CD67" s="321">
        <f t="shared" si="39"/>
        <v>0</v>
      </c>
      <c r="CE67" s="293">
        <f t="shared" si="40"/>
        <v>0</v>
      </c>
      <c r="CF67" s="294" t="str">
        <f>IF(CE67=0,"",
IF(SUM($CE$36:CE67)=1,CG67,
IF($CE$156&gt;SUM($CE$36:CE67),_xlfn.CONCAT(", ",CG67),
IF($CE$156=SUM($CE$36:CE67),_xlfn.CONCAT(" y ",CG67)))))</f>
        <v/>
      </c>
      <c r="CG67" s="89" t="s">
        <v>5151</v>
      </c>
    </row>
    <row r="68" spans="1:85" ht="15" customHeight="1">
      <c r="A68" s="64"/>
      <c r="B68" s="11"/>
      <c r="C68" s="58" t="s">
        <v>5084</v>
      </c>
      <c r="D68" s="1020" t="str">
        <f>IF(CNGE_2025_M1_Secc5_Sub1!$D63="","",CNGE_2025_M1_Secc5_Sub1!$D63)</f>
        <v/>
      </c>
      <c r="E68" s="889"/>
      <c r="F68" s="889"/>
      <c r="G68" s="889"/>
      <c r="H68" s="889"/>
      <c r="I68" s="889"/>
      <c r="J68" s="889"/>
      <c r="K68" s="889"/>
      <c r="L68" s="889"/>
      <c r="M68" s="889"/>
      <c r="N68" s="889"/>
      <c r="O68" s="890"/>
      <c r="P68" s="813"/>
      <c r="Q68" s="813"/>
      <c r="R68" s="813"/>
      <c r="S68" s="813"/>
      <c r="T68" s="813"/>
      <c r="U68" s="813"/>
      <c r="V68" s="813"/>
      <c r="W68" s="813"/>
      <c r="X68" s="813"/>
      <c r="Y68" s="813"/>
      <c r="Z68" s="813"/>
      <c r="AA68" s="813"/>
      <c r="AB68" s="813"/>
      <c r="AC68" s="813"/>
      <c r="AD68" s="813"/>
      <c r="AI68">
        <f t="shared" ref="AI68:AI99" si="41">P68</f>
        <v>0</v>
      </c>
      <c r="AJ68">
        <f t="shared" ref="AJ68:AJ99" si="42">COUNTIF(Q68:R68,"NS")</f>
        <v>0</v>
      </c>
      <c r="AK68">
        <f t="shared" ref="AK68:AK99" si="43">SUM(Q68:R68)</f>
        <v>0</v>
      </c>
      <c r="AL68">
        <f t="shared" ref="AL68:AL99" si="44">IF(COUNTIF(P68:R68,"NA")=4,0,IF(OR(AND(AI68=0,AJ68&gt;0),AND(AI68="NS",AK68&gt;0), AND(AI68="NS", AJ68=0,AK68=0)), 1, IF(OR(AND(AI68&gt;0,AJ68&gt;1,AI68&gt;AK68), AND(AI68="NS",AJ68=2), AND(AI68="NS",AK68=0,AJ68&gt;0),AI68=AK68), 0, 1)))</f>
        <v>0</v>
      </c>
      <c r="AM68">
        <f t="shared" ref="AM68:AM99" si="45">S68</f>
        <v>0</v>
      </c>
      <c r="AN68">
        <f t="shared" ref="AN68:AN99" si="46">COUNTIF(T68:U68,"NS")</f>
        <v>0</v>
      </c>
      <c r="AO68">
        <f t="shared" ref="AO68:AO99" si="47">SUM(T68:U68)</f>
        <v>0</v>
      </c>
      <c r="AP68">
        <f t="shared" ref="AP68:AP99" si="48">IF(COUNTIF(S68:U68,"NA")=3,0,IF(OR(AND(AM68=0,AN68&gt;0),AND(AM68="NS",AO68&gt;0), AND(AM68="NS", AN68=0,AO68=0)), 1, IF(OR(AND(AM68&gt;0,AN68&gt;1,AM68&gt;AO68), AND(AM68="NS",AN68=2), AND(AM68="NS",AO68=0,AN68&gt;0),AM68=AO68), 0, 1)))</f>
        <v>0</v>
      </c>
      <c r="AQ68">
        <f t="shared" ref="AQ68:AQ99" si="49">V68</f>
        <v>0</v>
      </c>
      <c r="AR68">
        <f t="shared" ref="AR68:AR99" si="50">COUNTIF(W68:X68,"NS")</f>
        <v>0</v>
      </c>
      <c r="AS68">
        <f t="shared" ref="AS68:AS99" si="51">SUM(W68:X68)</f>
        <v>0</v>
      </c>
      <c r="AT68">
        <f t="shared" ref="AT68:AT99" si="52">IF(COUNTIF(V68:X68,"NA")=3,0,IF(OR(AND(AQ68=0,AR68&gt;0),AND(AQ68="NS",AS68&gt;0), AND(AQ68="NS", AR68=0,AS68=0)), 1, IF(OR(AND(AQ68&gt;0,AR68&gt;1,AQ68&gt;AS68), AND(AQ68="NS",AR68=2), AND(AQ68="NS",AS68=0,AR68&gt;0),AQ68=AS68), 0, 1)))</f>
        <v>0</v>
      </c>
      <c r="AU68">
        <f t="shared" ref="AU68:AU99" si="53">Y68</f>
        <v>0</v>
      </c>
      <c r="AV68">
        <f t="shared" ref="AV68:AV99" si="54">COUNTIF(Z68:AA68,"NS")</f>
        <v>0</v>
      </c>
      <c r="AW68">
        <f t="shared" ref="AW68:AW99" si="55">SUM(Z68:AA68)</f>
        <v>0</v>
      </c>
      <c r="AX68">
        <f t="shared" ref="AX68:AX99" si="56">IF(COUNTIF(Y68:AA68,"NA")=3,0,IF(OR(AND(AU68=0,AV68&gt;0),AND(AU68="NS",AW68&gt;0), AND(AU68="NS", AV68=0,AW68=0)), 1, IF(OR(AND(AU68&gt;0,AV68&gt;1,AU68&gt;AW68), AND(AU68="NS",AV68=2), AND(AU68="NS",AW68=0,AV68&gt;0),AU68=AW68), 0, 1)))</f>
        <v>0</v>
      </c>
      <c r="AY68">
        <f t="shared" ref="AY68:AY99" si="57">AB68</f>
        <v>0</v>
      </c>
      <c r="AZ68">
        <f t="shared" ref="AZ68:AZ99" si="58">COUNTIF(AC68:AD68,"NS")</f>
        <v>0</v>
      </c>
      <c r="BA68">
        <f t="shared" ref="BA68:BA99" si="59">SUM(AC68:AD68)</f>
        <v>0</v>
      </c>
      <c r="BB68">
        <f t="shared" ref="BB68:BB99" si="60">IF(COUNTIF(AB68:AD68,"NA")=3,0,IF(OR(AND(AY68=0,AZ68&gt;0),AND(AY68="NS",BA68&gt;0), AND(AY68="NS", AZ68=0,BA68=0)), 1, IF(OR(AND(AY68&gt;0,AZ68&gt;1,AY68&gt;BA68), AND(AY68="NS",AZ68=2), AND(AY68="NS",BA68=0,AZ68&gt;0),AY68=BA68), 0, 1)))</f>
        <v>0</v>
      </c>
      <c r="BC68" s="293">
        <f t="shared" si="20"/>
        <v>0</v>
      </c>
      <c r="BD68" s="504" t="str">
        <f>IF(BC68=0,"",
IF(SUM($BC$36:BC68)=1,BE68,
IF($BC$156&gt;SUM($BC$36:BC68),_xlfn.CONCAT(", ",BE68),
IF($BC$156=SUM($BC$36:BC68),_xlfn.CONCAT(" y ",BE68)))))</f>
        <v/>
      </c>
      <c r="BE68" s="505" t="s">
        <v>5152</v>
      </c>
      <c r="BF68" s="628">
        <f t="shared" si="21"/>
        <v>0</v>
      </c>
      <c r="BG68" s="488">
        <f t="shared" si="22"/>
        <v>0</v>
      </c>
      <c r="BH68" s="631">
        <f t="shared" si="23"/>
        <v>0</v>
      </c>
      <c r="BI68" s="338">
        <f t="shared" si="24"/>
        <v>0</v>
      </c>
      <c r="BJ68" s="294" t="str">
        <f>IF(BI68=0,"",
IF(SUM($BI$36:BI68)=1,BK68,
IF($BI$156&gt;SUM($BI$36:BI68),_xlfn.CONCAT(", ",BK68),
IF($BI$156=SUM($BI$36:BI68),_xlfn.CONCAT(" y ",BK68)))))</f>
        <v/>
      </c>
      <c r="BK68" s="368" t="s">
        <v>5152</v>
      </c>
      <c r="BL68" s="634">
        <f t="shared" si="25"/>
        <v>0</v>
      </c>
      <c r="BM68" s="613">
        <f t="shared" si="26"/>
        <v>0</v>
      </c>
      <c r="BN68" s="636">
        <f t="shared" si="27"/>
        <v>0</v>
      </c>
      <c r="BO68" s="338">
        <f t="shared" si="28"/>
        <v>0</v>
      </c>
      <c r="BP68" s="294" t="str">
        <f>IF(BO68=0,"",
IF(SUM($BO$36:BO68)=1,BQ68,
IF($BO$156&gt;SUM($BO$36:BO68),_xlfn.CONCAT(", ",BQ68),
IF($BO$156=SUM($BO$36:BO68),_xlfn.CONCAT(" y ",BQ68)))))</f>
        <v/>
      </c>
      <c r="BQ68" s="368" t="s">
        <v>5152</v>
      </c>
      <c r="BR68" s="639">
        <f t="shared" si="29"/>
        <v>0</v>
      </c>
      <c r="BS68" s="641">
        <f t="shared" si="30"/>
        <v>0</v>
      </c>
      <c r="BT68" s="560">
        <f t="shared" si="31"/>
        <v>0</v>
      </c>
      <c r="BU68" s="519">
        <f t="shared" si="32"/>
        <v>0</v>
      </c>
      <c r="BV68" s="521">
        <f t="shared" si="33"/>
        <v>0</v>
      </c>
      <c r="BW68" s="452">
        <f t="shared" si="34"/>
        <v>0</v>
      </c>
      <c r="BX68" s="639">
        <f t="shared" si="35"/>
        <v>0</v>
      </c>
      <c r="BY68" s="641">
        <f t="shared" si="36"/>
        <v>0</v>
      </c>
      <c r="BZ68" s="560">
        <f t="shared" si="37"/>
        <v>0</v>
      </c>
      <c r="CA68" s="293">
        <f t="shared" si="38"/>
        <v>0</v>
      </c>
      <c r="CB68" s="294" t="str">
        <f>IF(CA68=0,"",
IF(SUM($CA$36:CA68)=1,CC68,
IF($CA$156&gt;SUM($CA$36:CA68),_xlfn.CONCAT(", ",CC68),
IF($CA$156=SUM($CA$36:CA68),_xlfn.CONCAT(" y ",CC68)))))</f>
        <v/>
      </c>
      <c r="CC68" s="89" t="s">
        <v>5152</v>
      </c>
      <c r="CD68" s="321">
        <f t="shared" si="39"/>
        <v>0</v>
      </c>
      <c r="CE68" s="293">
        <f t="shared" si="40"/>
        <v>0</v>
      </c>
      <c r="CF68" s="294" t="str">
        <f>IF(CE68=0,"",
IF(SUM($CE$36:CE68)=1,CG68,
IF($CE$156&gt;SUM($CE$36:CE68),_xlfn.CONCAT(", ",CG68),
IF($CE$156=SUM($CE$36:CE68),_xlfn.CONCAT(" y ",CG68)))))</f>
        <v/>
      </c>
      <c r="CG68" s="89" t="s">
        <v>5152</v>
      </c>
    </row>
    <row r="69" spans="1:85" ht="15" customHeight="1">
      <c r="A69" s="64"/>
      <c r="B69" s="11"/>
      <c r="C69" s="58" t="s">
        <v>5085</v>
      </c>
      <c r="D69" s="1020" t="str">
        <f>IF(CNGE_2025_M1_Secc5_Sub1!$D64="","",CNGE_2025_M1_Secc5_Sub1!$D64)</f>
        <v/>
      </c>
      <c r="E69" s="889"/>
      <c r="F69" s="889"/>
      <c r="G69" s="889"/>
      <c r="H69" s="889"/>
      <c r="I69" s="889"/>
      <c r="J69" s="889"/>
      <c r="K69" s="889"/>
      <c r="L69" s="889"/>
      <c r="M69" s="889"/>
      <c r="N69" s="889"/>
      <c r="O69" s="890"/>
      <c r="P69" s="813"/>
      <c r="Q69" s="813"/>
      <c r="R69" s="813"/>
      <c r="S69" s="813"/>
      <c r="T69" s="813"/>
      <c r="U69" s="813"/>
      <c r="V69" s="813"/>
      <c r="W69" s="813"/>
      <c r="X69" s="813"/>
      <c r="Y69" s="813"/>
      <c r="Z69" s="813"/>
      <c r="AA69" s="813"/>
      <c r="AB69" s="813"/>
      <c r="AC69" s="813"/>
      <c r="AD69" s="813"/>
      <c r="AI69">
        <f t="shared" si="41"/>
        <v>0</v>
      </c>
      <c r="AJ69">
        <f t="shared" si="42"/>
        <v>0</v>
      </c>
      <c r="AK69">
        <f t="shared" si="43"/>
        <v>0</v>
      </c>
      <c r="AL69">
        <f t="shared" si="44"/>
        <v>0</v>
      </c>
      <c r="AM69">
        <f t="shared" si="45"/>
        <v>0</v>
      </c>
      <c r="AN69">
        <f t="shared" si="46"/>
        <v>0</v>
      </c>
      <c r="AO69">
        <f t="shared" si="47"/>
        <v>0</v>
      </c>
      <c r="AP69">
        <f t="shared" si="48"/>
        <v>0</v>
      </c>
      <c r="AQ69">
        <f t="shared" si="49"/>
        <v>0</v>
      </c>
      <c r="AR69">
        <f t="shared" si="50"/>
        <v>0</v>
      </c>
      <c r="AS69">
        <f t="shared" si="51"/>
        <v>0</v>
      </c>
      <c r="AT69">
        <f t="shared" si="52"/>
        <v>0</v>
      </c>
      <c r="AU69">
        <f t="shared" si="53"/>
        <v>0</v>
      </c>
      <c r="AV69">
        <f t="shared" si="54"/>
        <v>0</v>
      </c>
      <c r="AW69">
        <f t="shared" si="55"/>
        <v>0</v>
      </c>
      <c r="AX69">
        <f t="shared" si="56"/>
        <v>0</v>
      </c>
      <c r="AY69">
        <f t="shared" si="57"/>
        <v>0</v>
      </c>
      <c r="AZ69">
        <f t="shared" si="58"/>
        <v>0</v>
      </c>
      <c r="BA69">
        <f t="shared" si="59"/>
        <v>0</v>
      </c>
      <c r="BB69">
        <f t="shared" si="60"/>
        <v>0</v>
      </c>
      <c r="BC69" s="293">
        <f t="shared" si="20"/>
        <v>0</v>
      </c>
      <c r="BD69" s="504" t="str">
        <f>IF(BC69=0,"",
IF(SUM($BC$36:BC69)=1,BE69,
IF($BC$156&gt;SUM($BC$36:BC69),_xlfn.CONCAT(", ",BE69),
IF($BC$156=SUM($BC$36:BC69),_xlfn.CONCAT(" y ",BE69)))))</f>
        <v/>
      </c>
      <c r="BE69" s="505" t="s">
        <v>5153</v>
      </c>
      <c r="BF69" s="628">
        <f t="shared" si="21"/>
        <v>0</v>
      </c>
      <c r="BG69" s="488">
        <f t="shared" si="22"/>
        <v>0</v>
      </c>
      <c r="BH69" s="631">
        <f t="shared" si="23"/>
        <v>0</v>
      </c>
      <c r="BI69" s="338">
        <f t="shared" si="24"/>
        <v>0</v>
      </c>
      <c r="BJ69" s="294" t="str">
        <f>IF(BI69=0,"",
IF(SUM($BI$36:BI69)=1,BK69,
IF($BI$156&gt;SUM($BI$36:BI69),_xlfn.CONCAT(", ",BK69),
IF($BI$156=SUM($BI$36:BI69),_xlfn.CONCAT(" y ",BK69)))))</f>
        <v/>
      </c>
      <c r="BK69" s="368" t="s">
        <v>5153</v>
      </c>
      <c r="BL69" s="634">
        <f t="shared" si="25"/>
        <v>0</v>
      </c>
      <c r="BM69" s="613">
        <f t="shared" si="26"/>
        <v>0</v>
      </c>
      <c r="BN69" s="636">
        <f t="shared" si="27"/>
        <v>0</v>
      </c>
      <c r="BO69" s="338">
        <f t="shared" si="28"/>
        <v>0</v>
      </c>
      <c r="BP69" s="294" t="str">
        <f>IF(BO69=0,"",
IF(SUM($BO$36:BO69)=1,BQ69,
IF($BO$156&gt;SUM($BO$36:BO69),_xlfn.CONCAT(", ",BQ69),
IF($BO$156=SUM($BO$36:BO69),_xlfn.CONCAT(" y ",BQ69)))))</f>
        <v/>
      </c>
      <c r="BQ69" s="368" t="s">
        <v>5153</v>
      </c>
      <c r="BR69" s="639">
        <f t="shared" si="29"/>
        <v>0</v>
      </c>
      <c r="BS69" s="641">
        <f t="shared" si="30"/>
        <v>0</v>
      </c>
      <c r="BT69" s="560">
        <f t="shared" si="31"/>
        <v>0</v>
      </c>
      <c r="BU69" s="519">
        <f t="shared" si="32"/>
        <v>0</v>
      </c>
      <c r="BV69" s="521">
        <f t="shared" si="33"/>
        <v>0</v>
      </c>
      <c r="BW69" s="452">
        <f t="shared" si="34"/>
        <v>0</v>
      </c>
      <c r="BX69" s="639">
        <f t="shared" si="35"/>
        <v>0</v>
      </c>
      <c r="BY69" s="641">
        <f t="shared" si="36"/>
        <v>0</v>
      </c>
      <c r="BZ69" s="560">
        <f t="shared" si="37"/>
        <v>0</v>
      </c>
      <c r="CA69" s="293">
        <f t="shared" si="38"/>
        <v>0</v>
      </c>
      <c r="CB69" s="294" t="str">
        <f>IF(CA69=0,"",
IF(SUM($CA$36:CA69)=1,CC69,
IF($CA$156&gt;SUM($CA$36:CA69),_xlfn.CONCAT(", ",CC69),
IF($CA$156=SUM($CA$36:CA69),_xlfn.CONCAT(" y ",CC69)))))</f>
        <v/>
      </c>
      <c r="CC69" s="89" t="s">
        <v>5153</v>
      </c>
      <c r="CD69" s="321">
        <f t="shared" si="39"/>
        <v>0</v>
      </c>
      <c r="CE69" s="293">
        <f t="shared" si="40"/>
        <v>0</v>
      </c>
      <c r="CF69" s="294" t="str">
        <f>IF(CE69=0,"",
IF(SUM($CE$36:CE69)=1,CG69,
IF($CE$156&gt;SUM($CE$36:CE69),_xlfn.CONCAT(", ",CG69),
IF($CE$156=SUM($CE$36:CE69),_xlfn.CONCAT(" y ",CG69)))))</f>
        <v/>
      </c>
      <c r="CG69" s="89" t="s">
        <v>5153</v>
      </c>
    </row>
    <row r="70" spans="1:85" ht="15" customHeight="1">
      <c r="A70" s="64"/>
      <c r="B70" s="11"/>
      <c r="C70" s="58" t="s">
        <v>5086</v>
      </c>
      <c r="D70" s="1020" t="str">
        <f>IF(CNGE_2025_M1_Secc5_Sub1!$D65="","",CNGE_2025_M1_Secc5_Sub1!$D65)</f>
        <v/>
      </c>
      <c r="E70" s="889"/>
      <c r="F70" s="889"/>
      <c r="G70" s="889"/>
      <c r="H70" s="889"/>
      <c r="I70" s="889"/>
      <c r="J70" s="889"/>
      <c r="K70" s="889"/>
      <c r="L70" s="889"/>
      <c r="M70" s="889"/>
      <c r="N70" s="889"/>
      <c r="O70" s="890"/>
      <c r="P70" s="813"/>
      <c r="Q70" s="813"/>
      <c r="R70" s="813"/>
      <c r="S70" s="813"/>
      <c r="T70" s="813"/>
      <c r="U70" s="813"/>
      <c r="V70" s="813"/>
      <c r="W70" s="813"/>
      <c r="X70" s="813"/>
      <c r="Y70" s="813"/>
      <c r="Z70" s="813"/>
      <c r="AA70" s="813"/>
      <c r="AB70" s="813"/>
      <c r="AC70" s="813"/>
      <c r="AD70" s="813"/>
      <c r="AI70">
        <f t="shared" si="41"/>
        <v>0</v>
      </c>
      <c r="AJ70">
        <f t="shared" si="42"/>
        <v>0</v>
      </c>
      <c r="AK70">
        <f t="shared" si="43"/>
        <v>0</v>
      </c>
      <c r="AL70">
        <f t="shared" si="44"/>
        <v>0</v>
      </c>
      <c r="AM70">
        <f t="shared" si="45"/>
        <v>0</v>
      </c>
      <c r="AN70">
        <f t="shared" si="46"/>
        <v>0</v>
      </c>
      <c r="AO70">
        <f t="shared" si="47"/>
        <v>0</v>
      </c>
      <c r="AP70">
        <f t="shared" si="48"/>
        <v>0</v>
      </c>
      <c r="AQ70">
        <f t="shared" si="49"/>
        <v>0</v>
      </c>
      <c r="AR70">
        <f t="shared" si="50"/>
        <v>0</v>
      </c>
      <c r="AS70">
        <f t="shared" si="51"/>
        <v>0</v>
      </c>
      <c r="AT70">
        <f t="shared" si="52"/>
        <v>0</v>
      </c>
      <c r="AU70">
        <f t="shared" si="53"/>
        <v>0</v>
      </c>
      <c r="AV70">
        <f t="shared" si="54"/>
        <v>0</v>
      </c>
      <c r="AW70">
        <f t="shared" si="55"/>
        <v>0</v>
      </c>
      <c r="AX70">
        <f t="shared" si="56"/>
        <v>0</v>
      </c>
      <c r="AY70">
        <f t="shared" si="57"/>
        <v>0</v>
      </c>
      <c r="AZ70">
        <f t="shared" si="58"/>
        <v>0</v>
      </c>
      <c r="BA70">
        <f t="shared" si="59"/>
        <v>0</v>
      </c>
      <c r="BB70">
        <f t="shared" si="60"/>
        <v>0</v>
      </c>
      <c r="BC70" s="293">
        <f t="shared" si="20"/>
        <v>0</v>
      </c>
      <c r="BD70" s="504" t="str">
        <f>IF(BC70=0,"",
IF(SUM($BC$36:BC70)=1,BE70,
IF($BC$156&gt;SUM($BC$36:BC70),_xlfn.CONCAT(", ",BE70),
IF($BC$156=SUM($BC$36:BC70),_xlfn.CONCAT(" y ",BE70)))))</f>
        <v/>
      </c>
      <c r="BE70" s="505" t="s">
        <v>5154</v>
      </c>
      <c r="BF70" s="628">
        <f t="shared" si="21"/>
        <v>0</v>
      </c>
      <c r="BG70" s="488">
        <f t="shared" si="22"/>
        <v>0</v>
      </c>
      <c r="BH70" s="631">
        <f t="shared" si="23"/>
        <v>0</v>
      </c>
      <c r="BI70" s="338">
        <f t="shared" si="24"/>
        <v>0</v>
      </c>
      <c r="BJ70" s="294" t="str">
        <f>IF(BI70=0,"",
IF(SUM($BI$36:BI70)=1,BK70,
IF($BI$156&gt;SUM($BI$36:BI70),_xlfn.CONCAT(", ",BK70),
IF($BI$156=SUM($BI$36:BI70),_xlfn.CONCAT(" y ",BK70)))))</f>
        <v/>
      </c>
      <c r="BK70" s="368" t="s">
        <v>5154</v>
      </c>
      <c r="BL70" s="634">
        <f t="shared" si="25"/>
        <v>0</v>
      </c>
      <c r="BM70" s="613">
        <f t="shared" si="26"/>
        <v>0</v>
      </c>
      <c r="BN70" s="636">
        <f t="shared" si="27"/>
        <v>0</v>
      </c>
      <c r="BO70" s="338">
        <f t="shared" si="28"/>
        <v>0</v>
      </c>
      <c r="BP70" s="294" t="str">
        <f>IF(BO70=0,"",
IF(SUM($BO$36:BO70)=1,BQ70,
IF($BO$156&gt;SUM($BO$36:BO70),_xlfn.CONCAT(", ",BQ70),
IF($BO$156=SUM($BO$36:BO70),_xlfn.CONCAT(" y ",BQ70)))))</f>
        <v/>
      </c>
      <c r="BQ70" s="368" t="s">
        <v>5154</v>
      </c>
      <c r="BR70" s="639">
        <f t="shared" si="29"/>
        <v>0</v>
      </c>
      <c r="BS70" s="641">
        <f t="shared" si="30"/>
        <v>0</v>
      </c>
      <c r="BT70" s="560">
        <f t="shared" si="31"/>
        <v>0</v>
      </c>
      <c r="BU70" s="519">
        <f t="shared" si="32"/>
        <v>0</v>
      </c>
      <c r="BV70" s="521">
        <f t="shared" si="33"/>
        <v>0</v>
      </c>
      <c r="BW70" s="452">
        <f t="shared" si="34"/>
        <v>0</v>
      </c>
      <c r="BX70" s="639">
        <f t="shared" si="35"/>
        <v>0</v>
      </c>
      <c r="BY70" s="641">
        <f t="shared" si="36"/>
        <v>0</v>
      </c>
      <c r="BZ70" s="560">
        <f t="shared" si="37"/>
        <v>0</v>
      </c>
      <c r="CA70" s="293">
        <f t="shared" si="38"/>
        <v>0</v>
      </c>
      <c r="CB70" s="294" t="str">
        <f>IF(CA70=0,"",
IF(SUM($CA$36:CA70)=1,CC70,
IF($CA$156&gt;SUM($CA$36:CA70),_xlfn.CONCAT(", ",CC70),
IF($CA$156=SUM($CA$36:CA70),_xlfn.CONCAT(" y ",CC70)))))</f>
        <v/>
      </c>
      <c r="CC70" s="89" t="s">
        <v>5154</v>
      </c>
      <c r="CD70" s="321">
        <f t="shared" si="39"/>
        <v>0</v>
      </c>
      <c r="CE70" s="293">
        <f t="shared" si="40"/>
        <v>0</v>
      </c>
      <c r="CF70" s="294" t="str">
        <f>IF(CE70=0,"",
IF(SUM($CE$36:CE70)=1,CG70,
IF($CE$156&gt;SUM($CE$36:CE70),_xlfn.CONCAT(", ",CG70),
IF($CE$156=SUM($CE$36:CE70),_xlfn.CONCAT(" y ",CG70)))))</f>
        <v/>
      </c>
      <c r="CG70" s="89" t="s">
        <v>5154</v>
      </c>
    </row>
    <row r="71" spans="1:85" ht="15" customHeight="1">
      <c r="A71" s="64"/>
      <c r="B71" s="11"/>
      <c r="C71" s="58" t="s">
        <v>5155</v>
      </c>
      <c r="D71" s="1020" t="str">
        <f>IF(CNGE_2025_M1_Secc5_Sub1!$D66="","",CNGE_2025_M1_Secc5_Sub1!$D66)</f>
        <v/>
      </c>
      <c r="E71" s="889"/>
      <c r="F71" s="889"/>
      <c r="G71" s="889"/>
      <c r="H71" s="889"/>
      <c r="I71" s="889"/>
      <c r="J71" s="889"/>
      <c r="K71" s="889"/>
      <c r="L71" s="889"/>
      <c r="M71" s="889"/>
      <c r="N71" s="889"/>
      <c r="O71" s="890"/>
      <c r="P71" s="813"/>
      <c r="Q71" s="813"/>
      <c r="R71" s="813"/>
      <c r="S71" s="813"/>
      <c r="T71" s="813"/>
      <c r="U71" s="813"/>
      <c r="V71" s="813"/>
      <c r="W71" s="813"/>
      <c r="X71" s="813"/>
      <c r="Y71" s="813"/>
      <c r="Z71" s="813"/>
      <c r="AA71" s="813"/>
      <c r="AB71" s="813"/>
      <c r="AC71" s="813"/>
      <c r="AD71" s="813"/>
      <c r="AI71">
        <f t="shared" si="41"/>
        <v>0</v>
      </c>
      <c r="AJ71">
        <f t="shared" si="42"/>
        <v>0</v>
      </c>
      <c r="AK71">
        <f t="shared" si="43"/>
        <v>0</v>
      </c>
      <c r="AL71">
        <f t="shared" si="44"/>
        <v>0</v>
      </c>
      <c r="AM71">
        <f t="shared" si="45"/>
        <v>0</v>
      </c>
      <c r="AN71">
        <f t="shared" si="46"/>
        <v>0</v>
      </c>
      <c r="AO71">
        <f t="shared" si="47"/>
        <v>0</v>
      </c>
      <c r="AP71">
        <f t="shared" si="48"/>
        <v>0</v>
      </c>
      <c r="AQ71">
        <f t="shared" si="49"/>
        <v>0</v>
      </c>
      <c r="AR71">
        <f t="shared" si="50"/>
        <v>0</v>
      </c>
      <c r="AS71">
        <f t="shared" si="51"/>
        <v>0</v>
      </c>
      <c r="AT71">
        <f t="shared" si="52"/>
        <v>0</v>
      </c>
      <c r="AU71">
        <f t="shared" si="53"/>
        <v>0</v>
      </c>
      <c r="AV71">
        <f t="shared" si="54"/>
        <v>0</v>
      </c>
      <c r="AW71">
        <f t="shared" si="55"/>
        <v>0</v>
      </c>
      <c r="AX71">
        <f t="shared" si="56"/>
        <v>0</v>
      </c>
      <c r="AY71">
        <f t="shared" si="57"/>
        <v>0</v>
      </c>
      <c r="AZ71">
        <f t="shared" si="58"/>
        <v>0</v>
      </c>
      <c r="BA71">
        <f t="shared" si="59"/>
        <v>0</v>
      </c>
      <c r="BB71">
        <f t="shared" si="60"/>
        <v>0</v>
      </c>
      <c r="BC71" s="293">
        <f t="shared" si="20"/>
        <v>0</v>
      </c>
      <c r="BD71" s="504" t="str">
        <f>IF(BC71=0,"",
IF(SUM($BC$36:BC71)=1,BE71,
IF($BC$156&gt;SUM($BC$36:BC71),_xlfn.CONCAT(", ",BE71),
IF($BC$156=SUM($BC$36:BC71),_xlfn.CONCAT(" y ",BE71)))))</f>
        <v/>
      </c>
      <c r="BE71" s="505" t="s">
        <v>5156</v>
      </c>
      <c r="BF71" s="628">
        <f t="shared" si="21"/>
        <v>0</v>
      </c>
      <c r="BG71" s="488">
        <f t="shared" si="22"/>
        <v>0</v>
      </c>
      <c r="BH71" s="631">
        <f t="shared" si="23"/>
        <v>0</v>
      </c>
      <c r="BI71" s="338">
        <f t="shared" si="24"/>
        <v>0</v>
      </c>
      <c r="BJ71" s="294" t="str">
        <f>IF(BI71=0,"",
IF(SUM($BI$36:BI71)=1,BK71,
IF($BI$156&gt;SUM($BI$36:BI71),_xlfn.CONCAT(", ",BK71),
IF($BI$156=SUM($BI$36:BI71),_xlfn.CONCAT(" y ",BK71)))))</f>
        <v/>
      </c>
      <c r="BK71" s="368" t="s">
        <v>5156</v>
      </c>
      <c r="BL71" s="634">
        <f t="shared" si="25"/>
        <v>0</v>
      </c>
      <c r="BM71" s="613">
        <f t="shared" si="26"/>
        <v>0</v>
      </c>
      <c r="BN71" s="636">
        <f t="shared" si="27"/>
        <v>0</v>
      </c>
      <c r="BO71" s="338">
        <f t="shared" si="28"/>
        <v>0</v>
      </c>
      <c r="BP71" s="294" t="str">
        <f>IF(BO71=0,"",
IF(SUM($BO$36:BO71)=1,BQ71,
IF($BO$156&gt;SUM($BO$36:BO71),_xlfn.CONCAT(", ",BQ71),
IF($BO$156=SUM($BO$36:BO71),_xlfn.CONCAT(" y ",BQ71)))))</f>
        <v/>
      </c>
      <c r="BQ71" s="368" t="s">
        <v>5156</v>
      </c>
      <c r="BR71" s="639">
        <f t="shared" si="29"/>
        <v>0</v>
      </c>
      <c r="BS71" s="641">
        <f t="shared" si="30"/>
        <v>0</v>
      </c>
      <c r="BT71" s="560">
        <f t="shared" si="31"/>
        <v>0</v>
      </c>
      <c r="BU71" s="519">
        <f t="shared" si="32"/>
        <v>0</v>
      </c>
      <c r="BV71" s="521">
        <f t="shared" si="33"/>
        <v>0</v>
      </c>
      <c r="BW71" s="452">
        <f t="shared" si="34"/>
        <v>0</v>
      </c>
      <c r="BX71" s="639">
        <f t="shared" si="35"/>
        <v>0</v>
      </c>
      <c r="BY71" s="641">
        <f t="shared" si="36"/>
        <v>0</v>
      </c>
      <c r="BZ71" s="560">
        <f t="shared" si="37"/>
        <v>0</v>
      </c>
      <c r="CA71" s="293">
        <f t="shared" si="38"/>
        <v>0</v>
      </c>
      <c r="CB71" s="294" t="str">
        <f>IF(CA71=0,"",
IF(SUM($CA$36:CA71)=1,CC71,
IF($CA$156&gt;SUM($CA$36:CA71),_xlfn.CONCAT(", ",CC71),
IF($CA$156=SUM($CA$36:CA71),_xlfn.CONCAT(" y ",CC71)))))</f>
        <v/>
      </c>
      <c r="CC71" s="89" t="s">
        <v>5156</v>
      </c>
      <c r="CD71" s="321">
        <f t="shared" si="39"/>
        <v>0</v>
      </c>
      <c r="CE71" s="293">
        <f t="shared" si="40"/>
        <v>0</v>
      </c>
      <c r="CF71" s="294" t="str">
        <f>IF(CE71=0,"",
IF(SUM($CE$36:CE71)=1,CG71,
IF($CE$156&gt;SUM($CE$36:CE71),_xlfn.CONCAT(", ",CG71),
IF($CE$156=SUM($CE$36:CE71),_xlfn.CONCAT(" y ",CG71)))))</f>
        <v/>
      </c>
      <c r="CG71" s="89" t="s">
        <v>5156</v>
      </c>
    </row>
    <row r="72" spans="1:85" ht="15" customHeight="1">
      <c r="A72" s="64"/>
      <c r="B72" s="11"/>
      <c r="C72" s="58" t="s">
        <v>5157</v>
      </c>
      <c r="D72" s="1020" t="str">
        <f>IF(CNGE_2025_M1_Secc5_Sub1!$D67="","",CNGE_2025_M1_Secc5_Sub1!$D67)</f>
        <v/>
      </c>
      <c r="E72" s="889"/>
      <c r="F72" s="889"/>
      <c r="G72" s="889"/>
      <c r="H72" s="889"/>
      <c r="I72" s="889"/>
      <c r="J72" s="889"/>
      <c r="K72" s="889"/>
      <c r="L72" s="889"/>
      <c r="M72" s="889"/>
      <c r="N72" s="889"/>
      <c r="O72" s="890"/>
      <c r="P72" s="813"/>
      <c r="Q72" s="813"/>
      <c r="R72" s="813"/>
      <c r="S72" s="813"/>
      <c r="T72" s="813"/>
      <c r="U72" s="813"/>
      <c r="V72" s="813"/>
      <c r="W72" s="813"/>
      <c r="X72" s="813"/>
      <c r="Y72" s="813"/>
      <c r="Z72" s="813"/>
      <c r="AA72" s="813"/>
      <c r="AB72" s="813"/>
      <c r="AC72" s="813"/>
      <c r="AD72" s="813"/>
      <c r="AI72">
        <f t="shared" si="41"/>
        <v>0</v>
      </c>
      <c r="AJ72">
        <f t="shared" si="42"/>
        <v>0</v>
      </c>
      <c r="AK72">
        <f t="shared" si="43"/>
        <v>0</v>
      </c>
      <c r="AL72">
        <f t="shared" si="44"/>
        <v>0</v>
      </c>
      <c r="AM72">
        <f t="shared" si="45"/>
        <v>0</v>
      </c>
      <c r="AN72">
        <f t="shared" si="46"/>
        <v>0</v>
      </c>
      <c r="AO72">
        <f t="shared" si="47"/>
        <v>0</v>
      </c>
      <c r="AP72">
        <f t="shared" si="48"/>
        <v>0</v>
      </c>
      <c r="AQ72">
        <f t="shared" si="49"/>
        <v>0</v>
      </c>
      <c r="AR72">
        <f t="shared" si="50"/>
        <v>0</v>
      </c>
      <c r="AS72">
        <f t="shared" si="51"/>
        <v>0</v>
      </c>
      <c r="AT72">
        <f t="shared" si="52"/>
        <v>0</v>
      </c>
      <c r="AU72">
        <f t="shared" si="53"/>
        <v>0</v>
      </c>
      <c r="AV72">
        <f t="shared" si="54"/>
        <v>0</v>
      </c>
      <c r="AW72">
        <f t="shared" si="55"/>
        <v>0</v>
      </c>
      <c r="AX72">
        <f t="shared" si="56"/>
        <v>0</v>
      </c>
      <c r="AY72">
        <f t="shared" si="57"/>
        <v>0</v>
      </c>
      <c r="AZ72">
        <f t="shared" si="58"/>
        <v>0</v>
      </c>
      <c r="BA72">
        <f t="shared" si="59"/>
        <v>0</v>
      </c>
      <c r="BB72">
        <f t="shared" si="60"/>
        <v>0</v>
      </c>
      <c r="BC72" s="293">
        <f t="shared" si="20"/>
        <v>0</v>
      </c>
      <c r="BD72" s="504" t="str">
        <f>IF(BC72=0,"",
IF(SUM($BC$36:BC72)=1,BE72,
IF($BC$156&gt;SUM($BC$36:BC72),_xlfn.CONCAT(", ",BE72),
IF($BC$156=SUM($BC$36:BC72),_xlfn.CONCAT(" y ",BE72)))))</f>
        <v/>
      </c>
      <c r="BE72" s="505" t="s">
        <v>5158</v>
      </c>
      <c r="BF72" s="628">
        <f t="shared" si="21"/>
        <v>0</v>
      </c>
      <c r="BG72" s="488">
        <f t="shared" si="22"/>
        <v>0</v>
      </c>
      <c r="BH72" s="631">
        <f t="shared" si="23"/>
        <v>0</v>
      </c>
      <c r="BI72" s="338">
        <f t="shared" si="24"/>
        <v>0</v>
      </c>
      <c r="BJ72" s="294" t="str">
        <f>IF(BI72=0,"",
IF(SUM($BI$36:BI72)=1,BK72,
IF($BI$156&gt;SUM($BI$36:BI72),_xlfn.CONCAT(", ",BK72),
IF($BI$156=SUM($BI$36:BI72),_xlfn.CONCAT(" y ",BK72)))))</f>
        <v/>
      </c>
      <c r="BK72" s="368" t="s">
        <v>5158</v>
      </c>
      <c r="BL72" s="634">
        <f t="shared" si="25"/>
        <v>0</v>
      </c>
      <c r="BM72" s="613">
        <f t="shared" si="26"/>
        <v>0</v>
      </c>
      <c r="BN72" s="636">
        <f t="shared" si="27"/>
        <v>0</v>
      </c>
      <c r="BO72" s="338">
        <f t="shared" si="28"/>
        <v>0</v>
      </c>
      <c r="BP72" s="294" t="str">
        <f>IF(BO72=0,"",
IF(SUM($BO$36:BO72)=1,BQ72,
IF($BO$156&gt;SUM($BO$36:BO72),_xlfn.CONCAT(", ",BQ72),
IF($BO$156=SUM($BO$36:BO72),_xlfn.CONCAT(" y ",BQ72)))))</f>
        <v/>
      </c>
      <c r="BQ72" s="368" t="s">
        <v>5158</v>
      </c>
      <c r="BR72" s="639">
        <f t="shared" si="29"/>
        <v>0</v>
      </c>
      <c r="BS72" s="641">
        <f t="shared" si="30"/>
        <v>0</v>
      </c>
      <c r="BT72" s="560">
        <f t="shared" si="31"/>
        <v>0</v>
      </c>
      <c r="BU72" s="519">
        <f t="shared" si="32"/>
        <v>0</v>
      </c>
      <c r="BV72" s="521">
        <f t="shared" si="33"/>
        <v>0</v>
      </c>
      <c r="BW72" s="452">
        <f t="shared" si="34"/>
        <v>0</v>
      </c>
      <c r="BX72" s="639">
        <f t="shared" si="35"/>
        <v>0</v>
      </c>
      <c r="BY72" s="641">
        <f t="shared" si="36"/>
        <v>0</v>
      </c>
      <c r="BZ72" s="560">
        <f t="shared" si="37"/>
        <v>0</v>
      </c>
      <c r="CA72" s="293">
        <f t="shared" si="38"/>
        <v>0</v>
      </c>
      <c r="CB72" s="294" t="str">
        <f>IF(CA72=0,"",
IF(SUM($CA$36:CA72)=1,CC72,
IF($CA$156&gt;SUM($CA$36:CA72),_xlfn.CONCAT(", ",CC72),
IF($CA$156=SUM($CA$36:CA72),_xlfn.CONCAT(" y ",CC72)))))</f>
        <v/>
      </c>
      <c r="CC72" s="89" t="s">
        <v>5158</v>
      </c>
      <c r="CD72" s="321">
        <f t="shared" si="39"/>
        <v>0</v>
      </c>
      <c r="CE72" s="293">
        <f t="shared" si="40"/>
        <v>0</v>
      </c>
      <c r="CF72" s="294" t="str">
        <f>IF(CE72=0,"",
IF(SUM($CE$36:CE72)=1,CG72,
IF($CE$156&gt;SUM($CE$36:CE72),_xlfn.CONCAT(", ",CG72),
IF($CE$156=SUM($CE$36:CE72),_xlfn.CONCAT(" y ",CG72)))))</f>
        <v/>
      </c>
      <c r="CG72" s="89" t="s">
        <v>5158</v>
      </c>
    </row>
    <row r="73" spans="1:85" ht="15" customHeight="1">
      <c r="A73" s="64"/>
      <c r="B73" s="11"/>
      <c r="C73" s="58" t="s">
        <v>5159</v>
      </c>
      <c r="D73" s="1020" t="str">
        <f>IF(CNGE_2025_M1_Secc5_Sub1!$D68="","",CNGE_2025_M1_Secc5_Sub1!$D68)</f>
        <v/>
      </c>
      <c r="E73" s="889"/>
      <c r="F73" s="889"/>
      <c r="G73" s="889"/>
      <c r="H73" s="889"/>
      <c r="I73" s="889"/>
      <c r="J73" s="889"/>
      <c r="K73" s="889"/>
      <c r="L73" s="889"/>
      <c r="M73" s="889"/>
      <c r="N73" s="889"/>
      <c r="O73" s="890"/>
      <c r="P73" s="813"/>
      <c r="Q73" s="813"/>
      <c r="R73" s="813"/>
      <c r="S73" s="813"/>
      <c r="T73" s="813"/>
      <c r="U73" s="813"/>
      <c r="V73" s="813"/>
      <c r="W73" s="813"/>
      <c r="X73" s="813"/>
      <c r="Y73" s="813"/>
      <c r="Z73" s="813"/>
      <c r="AA73" s="813"/>
      <c r="AB73" s="813"/>
      <c r="AC73" s="813"/>
      <c r="AD73" s="813"/>
      <c r="AI73">
        <f t="shared" si="41"/>
        <v>0</v>
      </c>
      <c r="AJ73">
        <f t="shared" si="42"/>
        <v>0</v>
      </c>
      <c r="AK73">
        <f t="shared" si="43"/>
        <v>0</v>
      </c>
      <c r="AL73">
        <f t="shared" si="44"/>
        <v>0</v>
      </c>
      <c r="AM73">
        <f t="shared" si="45"/>
        <v>0</v>
      </c>
      <c r="AN73">
        <f t="shared" si="46"/>
        <v>0</v>
      </c>
      <c r="AO73">
        <f t="shared" si="47"/>
        <v>0</v>
      </c>
      <c r="AP73">
        <f t="shared" si="48"/>
        <v>0</v>
      </c>
      <c r="AQ73">
        <f t="shared" si="49"/>
        <v>0</v>
      </c>
      <c r="AR73">
        <f t="shared" si="50"/>
        <v>0</v>
      </c>
      <c r="AS73">
        <f t="shared" si="51"/>
        <v>0</v>
      </c>
      <c r="AT73">
        <f t="shared" si="52"/>
        <v>0</v>
      </c>
      <c r="AU73">
        <f t="shared" si="53"/>
        <v>0</v>
      </c>
      <c r="AV73">
        <f t="shared" si="54"/>
        <v>0</v>
      </c>
      <c r="AW73">
        <f t="shared" si="55"/>
        <v>0</v>
      </c>
      <c r="AX73">
        <f t="shared" si="56"/>
        <v>0</v>
      </c>
      <c r="AY73">
        <f t="shared" si="57"/>
        <v>0</v>
      </c>
      <c r="AZ73">
        <f t="shared" si="58"/>
        <v>0</v>
      </c>
      <c r="BA73">
        <f t="shared" si="59"/>
        <v>0</v>
      </c>
      <c r="BB73">
        <f t="shared" si="60"/>
        <v>0</v>
      </c>
      <c r="BC73" s="293">
        <f t="shared" si="20"/>
        <v>0</v>
      </c>
      <c r="BD73" s="504" t="str">
        <f>IF(BC73=0,"",
IF(SUM($BC$36:BC73)=1,BE73,
IF($BC$156&gt;SUM($BC$36:BC73),_xlfn.CONCAT(", ",BE73),
IF($BC$156=SUM($BC$36:BC73),_xlfn.CONCAT(" y ",BE73)))))</f>
        <v/>
      </c>
      <c r="BE73" s="505" t="s">
        <v>5160</v>
      </c>
      <c r="BF73" s="628">
        <f t="shared" si="21"/>
        <v>0</v>
      </c>
      <c r="BG73" s="488">
        <f t="shared" si="22"/>
        <v>0</v>
      </c>
      <c r="BH73" s="631">
        <f t="shared" si="23"/>
        <v>0</v>
      </c>
      <c r="BI73" s="338">
        <f t="shared" si="24"/>
        <v>0</v>
      </c>
      <c r="BJ73" s="294" t="str">
        <f>IF(BI73=0,"",
IF(SUM($BI$36:BI73)=1,BK73,
IF($BI$156&gt;SUM($BI$36:BI73),_xlfn.CONCAT(", ",BK73),
IF($BI$156=SUM($BI$36:BI73),_xlfn.CONCAT(" y ",BK73)))))</f>
        <v/>
      </c>
      <c r="BK73" s="368" t="s">
        <v>5160</v>
      </c>
      <c r="BL73" s="634">
        <f t="shared" si="25"/>
        <v>0</v>
      </c>
      <c r="BM73" s="613">
        <f t="shared" si="26"/>
        <v>0</v>
      </c>
      <c r="BN73" s="636">
        <f t="shared" si="27"/>
        <v>0</v>
      </c>
      <c r="BO73" s="338">
        <f t="shared" si="28"/>
        <v>0</v>
      </c>
      <c r="BP73" s="294" t="str">
        <f>IF(BO73=0,"",
IF(SUM($BO$36:BO73)=1,BQ73,
IF($BO$156&gt;SUM($BO$36:BO73),_xlfn.CONCAT(", ",BQ73),
IF($BO$156=SUM($BO$36:BO73),_xlfn.CONCAT(" y ",BQ73)))))</f>
        <v/>
      </c>
      <c r="BQ73" s="368" t="s">
        <v>5160</v>
      </c>
      <c r="BR73" s="639">
        <f t="shared" si="29"/>
        <v>0</v>
      </c>
      <c r="BS73" s="641">
        <f t="shared" si="30"/>
        <v>0</v>
      </c>
      <c r="BT73" s="560">
        <f t="shared" si="31"/>
        <v>0</v>
      </c>
      <c r="BU73" s="519">
        <f t="shared" si="32"/>
        <v>0</v>
      </c>
      <c r="BV73" s="521">
        <f t="shared" si="33"/>
        <v>0</v>
      </c>
      <c r="BW73" s="452">
        <f t="shared" si="34"/>
        <v>0</v>
      </c>
      <c r="BX73" s="639">
        <f t="shared" si="35"/>
        <v>0</v>
      </c>
      <c r="BY73" s="641">
        <f t="shared" si="36"/>
        <v>0</v>
      </c>
      <c r="BZ73" s="560">
        <f t="shared" si="37"/>
        <v>0</v>
      </c>
      <c r="CA73" s="293">
        <f t="shared" si="38"/>
        <v>0</v>
      </c>
      <c r="CB73" s="294" t="str">
        <f>IF(CA73=0,"",
IF(SUM($CA$36:CA73)=1,CC73,
IF($CA$156&gt;SUM($CA$36:CA73),_xlfn.CONCAT(", ",CC73),
IF($CA$156=SUM($CA$36:CA73),_xlfn.CONCAT(" y ",CC73)))))</f>
        <v/>
      </c>
      <c r="CC73" s="89" t="s">
        <v>5160</v>
      </c>
      <c r="CD73" s="321">
        <f t="shared" si="39"/>
        <v>0</v>
      </c>
      <c r="CE73" s="293">
        <f t="shared" si="40"/>
        <v>0</v>
      </c>
      <c r="CF73" s="294" t="str">
        <f>IF(CE73=0,"",
IF(SUM($CE$36:CE73)=1,CG73,
IF($CE$156&gt;SUM($CE$36:CE73),_xlfn.CONCAT(", ",CG73),
IF($CE$156=SUM($CE$36:CE73),_xlfn.CONCAT(" y ",CG73)))))</f>
        <v/>
      </c>
      <c r="CG73" s="89" t="s">
        <v>5160</v>
      </c>
    </row>
    <row r="74" spans="1:85" ht="15" customHeight="1">
      <c r="A74" s="64"/>
      <c r="B74" s="11"/>
      <c r="C74" s="58" t="s">
        <v>5161</v>
      </c>
      <c r="D74" s="1020" t="str">
        <f>IF(CNGE_2025_M1_Secc5_Sub1!$D69="","",CNGE_2025_M1_Secc5_Sub1!$D69)</f>
        <v/>
      </c>
      <c r="E74" s="889"/>
      <c r="F74" s="889"/>
      <c r="G74" s="889"/>
      <c r="H74" s="889"/>
      <c r="I74" s="889"/>
      <c r="J74" s="889"/>
      <c r="K74" s="889"/>
      <c r="L74" s="889"/>
      <c r="M74" s="889"/>
      <c r="N74" s="889"/>
      <c r="O74" s="890"/>
      <c r="P74" s="813"/>
      <c r="Q74" s="813"/>
      <c r="R74" s="813"/>
      <c r="S74" s="813"/>
      <c r="T74" s="813"/>
      <c r="U74" s="813"/>
      <c r="V74" s="813"/>
      <c r="W74" s="813"/>
      <c r="X74" s="813"/>
      <c r="Y74" s="813"/>
      <c r="Z74" s="813"/>
      <c r="AA74" s="813"/>
      <c r="AB74" s="813"/>
      <c r="AC74" s="813"/>
      <c r="AD74" s="813"/>
      <c r="AI74">
        <f t="shared" si="41"/>
        <v>0</v>
      </c>
      <c r="AJ74">
        <f t="shared" si="42"/>
        <v>0</v>
      </c>
      <c r="AK74">
        <f t="shared" si="43"/>
        <v>0</v>
      </c>
      <c r="AL74">
        <f t="shared" si="44"/>
        <v>0</v>
      </c>
      <c r="AM74">
        <f t="shared" si="45"/>
        <v>0</v>
      </c>
      <c r="AN74">
        <f t="shared" si="46"/>
        <v>0</v>
      </c>
      <c r="AO74">
        <f t="shared" si="47"/>
        <v>0</v>
      </c>
      <c r="AP74">
        <f t="shared" si="48"/>
        <v>0</v>
      </c>
      <c r="AQ74">
        <f t="shared" si="49"/>
        <v>0</v>
      </c>
      <c r="AR74">
        <f t="shared" si="50"/>
        <v>0</v>
      </c>
      <c r="AS74">
        <f t="shared" si="51"/>
        <v>0</v>
      </c>
      <c r="AT74">
        <f t="shared" si="52"/>
        <v>0</v>
      </c>
      <c r="AU74">
        <f t="shared" si="53"/>
        <v>0</v>
      </c>
      <c r="AV74">
        <f t="shared" si="54"/>
        <v>0</v>
      </c>
      <c r="AW74">
        <f t="shared" si="55"/>
        <v>0</v>
      </c>
      <c r="AX74">
        <f t="shared" si="56"/>
        <v>0</v>
      </c>
      <c r="AY74">
        <f t="shared" si="57"/>
        <v>0</v>
      </c>
      <c r="AZ74">
        <f t="shared" si="58"/>
        <v>0</v>
      </c>
      <c r="BA74">
        <f t="shared" si="59"/>
        <v>0</v>
      </c>
      <c r="BB74">
        <f t="shared" si="60"/>
        <v>0</v>
      </c>
      <c r="BC74" s="293">
        <f t="shared" si="20"/>
        <v>0</v>
      </c>
      <c r="BD74" s="504" t="str">
        <f>IF(BC74=0,"",
IF(SUM($BC$36:BC74)=1,BE74,
IF($BC$156&gt;SUM($BC$36:BC74),_xlfn.CONCAT(", ",BE74),
IF($BC$156=SUM($BC$36:BC74),_xlfn.CONCAT(" y ",BE74)))))</f>
        <v/>
      </c>
      <c r="BE74" s="505" t="s">
        <v>5162</v>
      </c>
      <c r="BF74" s="628">
        <f t="shared" si="21"/>
        <v>0</v>
      </c>
      <c r="BG74" s="488">
        <f t="shared" si="22"/>
        <v>0</v>
      </c>
      <c r="BH74" s="631">
        <f t="shared" si="23"/>
        <v>0</v>
      </c>
      <c r="BI74" s="338">
        <f t="shared" si="24"/>
        <v>0</v>
      </c>
      <c r="BJ74" s="294" t="str">
        <f>IF(BI74=0,"",
IF(SUM($BI$36:BI74)=1,BK74,
IF($BI$156&gt;SUM($BI$36:BI74),_xlfn.CONCAT(", ",BK74),
IF($BI$156=SUM($BI$36:BI74),_xlfn.CONCAT(" y ",BK74)))))</f>
        <v/>
      </c>
      <c r="BK74" s="368" t="s">
        <v>5162</v>
      </c>
      <c r="BL74" s="634">
        <f t="shared" si="25"/>
        <v>0</v>
      </c>
      <c r="BM74" s="613">
        <f t="shared" si="26"/>
        <v>0</v>
      </c>
      <c r="BN74" s="636">
        <f t="shared" si="27"/>
        <v>0</v>
      </c>
      <c r="BO74" s="338">
        <f t="shared" si="28"/>
        <v>0</v>
      </c>
      <c r="BP74" s="294" t="str">
        <f>IF(BO74=0,"",
IF(SUM($BO$36:BO74)=1,BQ74,
IF($BO$156&gt;SUM($BO$36:BO74),_xlfn.CONCAT(", ",BQ74),
IF($BO$156=SUM($BO$36:BO74),_xlfn.CONCAT(" y ",BQ74)))))</f>
        <v/>
      </c>
      <c r="BQ74" s="368" t="s">
        <v>5162</v>
      </c>
      <c r="BR74" s="639">
        <f t="shared" si="29"/>
        <v>0</v>
      </c>
      <c r="BS74" s="641">
        <f t="shared" si="30"/>
        <v>0</v>
      </c>
      <c r="BT74" s="560">
        <f t="shared" si="31"/>
        <v>0</v>
      </c>
      <c r="BU74" s="519">
        <f t="shared" si="32"/>
        <v>0</v>
      </c>
      <c r="BV74" s="521">
        <f t="shared" si="33"/>
        <v>0</v>
      </c>
      <c r="BW74" s="452">
        <f t="shared" si="34"/>
        <v>0</v>
      </c>
      <c r="BX74" s="639">
        <f t="shared" si="35"/>
        <v>0</v>
      </c>
      <c r="BY74" s="641">
        <f t="shared" si="36"/>
        <v>0</v>
      </c>
      <c r="BZ74" s="560">
        <f t="shared" si="37"/>
        <v>0</v>
      </c>
      <c r="CA74" s="293">
        <f t="shared" si="38"/>
        <v>0</v>
      </c>
      <c r="CB74" s="294" t="str">
        <f>IF(CA74=0,"",
IF(SUM($CA$36:CA74)=1,CC74,
IF($CA$156&gt;SUM($CA$36:CA74),_xlfn.CONCAT(", ",CC74),
IF($CA$156=SUM($CA$36:CA74),_xlfn.CONCAT(" y ",CC74)))))</f>
        <v/>
      </c>
      <c r="CC74" s="89" t="s">
        <v>5162</v>
      </c>
      <c r="CD74" s="321">
        <f t="shared" si="39"/>
        <v>0</v>
      </c>
      <c r="CE74" s="293">
        <f t="shared" si="40"/>
        <v>0</v>
      </c>
      <c r="CF74" s="294" t="str">
        <f>IF(CE74=0,"",
IF(SUM($CE$36:CE74)=1,CG74,
IF($CE$156&gt;SUM($CE$36:CE74),_xlfn.CONCAT(", ",CG74),
IF($CE$156=SUM($CE$36:CE74),_xlfn.CONCAT(" y ",CG74)))))</f>
        <v/>
      </c>
      <c r="CG74" s="89" t="s">
        <v>5162</v>
      </c>
    </row>
    <row r="75" spans="1:85" ht="15" customHeight="1">
      <c r="A75" s="64"/>
      <c r="B75" s="11"/>
      <c r="C75" s="58" t="s">
        <v>5163</v>
      </c>
      <c r="D75" s="1020" t="str">
        <f>IF(CNGE_2025_M1_Secc5_Sub1!$D70="","",CNGE_2025_M1_Secc5_Sub1!$D70)</f>
        <v/>
      </c>
      <c r="E75" s="889"/>
      <c r="F75" s="889"/>
      <c r="G75" s="889"/>
      <c r="H75" s="889"/>
      <c r="I75" s="889"/>
      <c r="J75" s="889"/>
      <c r="K75" s="889"/>
      <c r="L75" s="889"/>
      <c r="M75" s="889"/>
      <c r="N75" s="889"/>
      <c r="O75" s="890"/>
      <c r="P75" s="813"/>
      <c r="Q75" s="813"/>
      <c r="R75" s="813"/>
      <c r="S75" s="813"/>
      <c r="T75" s="813"/>
      <c r="U75" s="813"/>
      <c r="V75" s="813"/>
      <c r="W75" s="813"/>
      <c r="X75" s="813"/>
      <c r="Y75" s="813"/>
      <c r="Z75" s="813"/>
      <c r="AA75" s="813"/>
      <c r="AB75" s="813"/>
      <c r="AC75" s="813"/>
      <c r="AD75" s="813"/>
      <c r="AI75">
        <f t="shared" si="41"/>
        <v>0</v>
      </c>
      <c r="AJ75">
        <f t="shared" si="42"/>
        <v>0</v>
      </c>
      <c r="AK75">
        <f t="shared" si="43"/>
        <v>0</v>
      </c>
      <c r="AL75">
        <f t="shared" si="44"/>
        <v>0</v>
      </c>
      <c r="AM75">
        <f t="shared" si="45"/>
        <v>0</v>
      </c>
      <c r="AN75">
        <f t="shared" si="46"/>
        <v>0</v>
      </c>
      <c r="AO75">
        <f t="shared" si="47"/>
        <v>0</v>
      </c>
      <c r="AP75">
        <f t="shared" si="48"/>
        <v>0</v>
      </c>
      <c r="AQ75">
        <f t="shared" si="49"/>
        <v>0</v>
      </c>
      <c r="AR75">
        <f t="shared" si="50"/>
        <v>0</v>
      </c>
      <c r="AS75">
        <f t="shared" si="51"/>
        <v>0</v>
      </c>
      <c r="AT75">
        <f t="shared" si="52"/>
        <v>0</v>
      </c>
      <c r="AU75">
        <f t="shared" si="53"/>
        <v>0</v>
      </c>
      <c r="AV75">
        <f t="shared" si="54"/>
        <v>0</v>
      </c>
      <c r="AW75">
        <f t="shared" si="55"/>
        <v>0</v>
      </c>
      <c r="AX75">
        <f t="shared" si="56"/>
        <v>0</v>
      </c>
      <c r="AY75">
        <f t="shared" si="57"/>
        <v>0</v>
      </c>
      <c r="AZ75">
        <f t="shared" si="58"/>
        <v>0</v>
      </c>
      <c r="BA75">
        <f t="shared" si="59"/>
        <v>0</v>
      </c>
      <c r="BB75">
        <f t="shared" si="60"/>
        <v>0</v>
      </c>
      <c r="BC75" s="293">
        <f t="shared" si="20"/>
        <v>0</v>
      </c>
      <c r="BD75" s="504" t="str">
        <f>IF(BC75=0,"",
IF(SUM($BC$36:BC75)=1,BE75,
IF($BC$156&gt;SUM($BC$36:BC75),_xlfn.CONCAT(", ",BE75),
IF($BC$156=SUM($BC$36:BC75),_xlfn.CONCAT(" y ",BE75)))))</f>
        <v/>
      </c>
      <c r="BE75" s="505" t="s">
        <v>5164</v>
      </c>
      <c r="BF75" s="628">
        <f t="shared" si="21"/>
        <v>0</v>
      </c>
      <c r="BG75" s="488">
        <f t="shared" si="22"/>
        <v>0</v>
      </c>
      <c r="BH75" s="631">
        <f t="shared" si="23"/>
        <v>0</v>
      </c>
      <c r="BI75" s="338">
        <f t="shared" si="24"/>
        <v>0</v>
      </c>
      <c r="BJ75" s="294" t="str">
        <f>IF(BI75=0,"",
IF(SUM($BI$36:BI75)=1,BK75,
IF($BI$156&gt;SUM($BI$36:BI75),_xlfn.CONCAT(", ",BK75),
IF($BI$156=SUM($BI$36:BI75),_xlfn.CONCAT(" y ",BK75)))))</f>
        <v/>
      </c>
      <c r="BK75" s="368" t="s">
        <v>5164</v>
      </c>
      <c r="BL75" s="634">
        <f t="shared" si="25"/>
        <v>0</v>
      </c>
      <c r="BM75" s="613">
        <f t="shared" si="26"/>
        <v>0</v>
      </c>
      <c r="BN75" s="636">
        <f t="shared" si="27"/>
        <v>0</v>
      </c>
      <c r="BO75" s="338">
        <f t="shared" si="28"/>
        <v>0</v>
      </c>
      <c r="BP75" s="294" t="str">
        <f>IF(BO75=0,"",
IF(SUM($BO$36:BO75)=1,BQ75,
IF($BO$156&gt;SUM($BO$36:BO75),_xlfn.CONCAT(", ",BQ75),
IF($BO$156=SUM($BO$36:BO75),_xlfn.CONCAT(" y ",BQ75)))))</f>
        <v/>
      </c>
      <c r="BQ75" s="368" t="s">
        <v>5164</v>
      </c>
      <c r="BR75" s="639">
        <f t="shared" si="29"/>
        <v>0</v>
      </c>
      <c r="BS75" s="641">
        <f t="shared" si="30"/>
        <v>0</v>
      </c>
      <c r="BT75" s="560">
        <f t="shared" si="31"/>
        <v>0</v>
      </c>
      <c r="BU75" s="519">
        <f t="shared" si="32"/>
        <v>0</v>
      </c>
      <c r="BV75" s="521">
        <f t="shared" si="33"/>
        <v>0</v>
      </c>
      <c r="BW75" s="452">
        <f t="shared" si="34"/>
        <v>0</v>
      </c>
      <c r="BX75" s="639">
        <f t="shared" si="35"/>
        <v>0</v>
      </c>
      <c r="BY75" s="641">
        <f t="shared" si="36"/>
        <v>0</v>
      </c>
      <c r="BZ75" s="560">
        <f t="shared" si="37"/>
        <v>0</v>
      </c>
      <c r="CA75" s="293">
        <f t="shared" si="38"/>
        <v>0</v>
      </c>
      <c r="CB75" s="294" t="str">
        <f>IF(CA75=0,"",
IF(SUM($CA$36:CA75)=1,CC75,
IF($CA$156&gt;SUM($CA$36:CA75),_xlfn.CONCAT(", ",CC75),
IF($CA$156=SUM($CA$36:CA75),_xlfn.CONCAT(" y ",CC75)))))</f>
        <v/>
      </c>
      <c r="CC75" s="89" t="s">
        <v>5164</v>
      </c>
      <c r="CD75" s="321">
        <f t="shared" si="39"/>
        <v>0</v>
      </c>
      <c r="CE75" s="293">
        <f t="shared" si="40"/>
        <v>0</v>
      </c>
      <c r="CF75" s="294" t="str">
        <f>IF(CE75=0,"",
IF(SUM($CE$36:CE75)=1,CG75,
IF($CE$156&gt;SUM($CE$36:CE75),_xlfn.CONCAT(", ",CG75),
IF($CE$156=SUM($CE$36:CE75),_xlfn.CONCAT(" y ",CG75)))))</f>
        <v/>
      </c>
      <c r="CG75" s="89" t="s">
        <v>5164</v>
      </c>
    </row>
    <row r="76" spans="1:85" ht="15" customHeight="1">
      <c r="A76" s="64"/>
      <c r="B76" s="11"/>
      <c r="C76" s="58" t="s">
        <v>5165</v>
      </c>
      <c r="D76" s="1020" t="str">
        <f>IF(CNGE_2025_M1_Secc5_Sub1!$D71="","",CNGE_2025_M1_Secc5_Sub1!$D71)</f>
        <v/>
      </c>
      <c r="E76" s="889"/>
      <c r="F76" s="889"/>
      <c r="G76" s="889"/>
      <c r="H76" s="889"/>
      <c r="I76" s="889"/>
      <c r="J76" s="889"/>
      <c r="K76" s="889"/>
      <c r="L76" s="889"/>
      <c r="M76" s="889"/>
      <c r="N76" s="889"/>
      <c r="O76" s="890"/>
      <c r="P76" s="813"/>
      <c r="Q76" s="813"/>
      <c r="R76" s="813"/>
      <c r="S76" s="813"/>
      <c r="T76" s="813"/>
      <c r="U76" s="813"/>
      <c r="V76" s="813"/>
      <c r="W76" s="813"/>
      <c r="X76" s="813"/>
      <c r="Y76" s="813"/>
      <c r="Z76" s="813"/>
      <c r="AA76" s="813"/>
      <c r="AB76" s="813"/>
      <c r="AC76" s="813"/>
      <c r="AD76" s="813"/>
      <c r="AI76">
        <f t="shared" si="41"/>
        <v>0</v>
      </c>
      <c r="AJ76">
        <f t="shared" si="42"/>
        <v>0</v>
      </c>
      <c r="AK76">
        <f t="shared" si="43"/>
        <v>0</v>
      </c>
      <c r="AL76">
        <f t="shared" si="44"/>
        <v>0</v>
      </c>
      <c r="AM76">
        <f t="shared" si="45"/>
        <v>0</v>
      </c>
      <c r="AN76">
        <f t="shared" si="46"/>
        <v>0</v>
      </c>
      <c r="AO76">
        <f t="shared" si="47"/>
        <v>0</v>
      </c>
      <c r="AP76">
        <f t="shared" si="48"/>
        <v>0</v>
      </c>
      <c r="AQ76">
        <f t="shared" si="49"/>
        <v>0</v>
      </c>
      <c r="AR76">
        <f t="shared" si="50"/>
        <v>0</v>
      </c>
      <c r="AS76">
        <f t="shared" si="51"/>
        <v>0</v>
      </c>
      <c r="AT76">
        <f t="shared" si="52"/>
        <v>0</v>
      </c>
      <c r="AU76">
        <f t="shared" si="53"/>
        <v>0</v>
      </c>
      <c r="AV76">
        <f t="shared" si="54"/>
        <v>0</v>
      </c>
      <c r="AW76">
        <f t="shared" si="55"/>
        <v>0</v>
      </c>
      <c r="AX76">
        <f t="shared" si="56"/>
        <v>0</v>
      </c>
      <c r="AY76">
        <f t="shared" si="57"/>
        <v>0</v>
      </c>
      <c r="AZ76">
        <f t="shared" si="58"/>
        <v>0</v>
      </c>
      <c r="BA76">
        <f t="shared" si="59"/>
        <v>0</v>
      </c>
      <c r="BB76">
        <f t="shared" si="60"/>
        <v>0</v>
      </c>
      <c r="BC76" s="293">
        <f t="shared" si="20"/>
        <v>0</v>
      </c>
      <c r="BD76" s="504" t="str">
        <f>IF(BC76=0,"",
IF(SUM($BC$36:BC76)=1,BE76,
IF($BC$156&gt;SUM($BC$36:BC76),_xlfn.CONCAT(", ",BE76),
IF($BC$156=SUM($BC$36:BC76),_xlfn.CONCAT(" y ",BE76)))))</f>
        <v/>
      </c>
      <c r="BE76" s="505" t="s">
        <v>5166</v>
      </c>
      <c r="BF76" s="628">
        <f t="shared" si="21"/>
        <v>0</v>
      </c>
      <c r="BG76" s="488">
        <f t="shared" si="22"/>
        <v>0</v>
      </c>
      <c r="BH76" s="631">
        <f t="shared" si="23"/>
        <v>0</v>
      </c>
      <c r="BI76" s="338">
        <f t="shared" si="24"/>
        <v>0</v>
      </c>
      <c r="BJ76" s="294" t="str">
        <f>IF(BI76=0,"",
IF(SUM($BI$36:BI76)=1,BK76,
IF($BI$156&gt;SUM($BI$36:BI76),_xlfn.CONCAT(", ",BK76),
IF($BI$156=SUM($BI$36:BI76),_xlfn.CONCAT(" y ",BK76)))))</f>
        <v/>
      </c>
      <c r="BK76" s="368" t="s">
        <v>5166</v>
      </c>
      <c r="BL76" s="634">
        <f t="shared" si="25"/>
        <v>0</v>
      </c>
      <c r="BM76" s="613">
        <f t="shared" si="26"/>
        <v>0</v>
      </c>
      <c r="BN76" s="636">
        <f t="shared" si="27"/>
        <v>0</v>
      </c>
      <c r="BO76" s="338">
        <f t="shared" si="28"/>
        <v>0</v>
      </c>
      <c r="BP76" s="294" t="str">
        <f>IF(BO76=0,"",
IF(SUM($BO$36:BO76)=1,BQ76,
IF($BO$156&gt;SUM($BO$36:BO76),_xlfn.CONCAT(", ",BQ76),
IF($BO$156=SUM($BO$36:BO76),_xlfn.CONCAT(" y ",BQ76)))))</f>
        <v/>
      </c>
      <c r="BQ76" s="368" t="s">
        <v>5166</v>
      </c>
      <c r="BR76" s="639">
        <f t="shared" si="29"/>
        <v>0</v>
      </c>
      <c r="BS76" s="641">
        <f t="shared" si="30"/>
        <v>0</v>
      </c>
      <c r="BT76" s="560">
        <f t="shared" si="31"/>
        <v>0</v>
      </c>
      <c r="BU76" s="519">
        <f t="shared" si="32"/>
        <v>0</v>
      </c>
      <c r="BV76" s="521">
        <f t="shared" si="33"/>
        <v>0</v>
      </c>
      <c r="BW76" s="452">
        <f t="shared" si="34"/>
        <v>0</v>
      </c>
      <c r="BX76" s="639">
        <f t="shared" si="35"/>
        <v>0</v>
      </c>
      <c r="BY76" s="641">
        <f t="shared" si="36"/>
        <v>0</v>
      </c>
      <c r="BZ76" s="560">
        <f t="shared" si="37"/>
        <v>0</v>
      </c>
      <c r="CA76" s="293">
        <f t="shared" si="38"/>
        <v>0</v>
      </c>
      <c r="CB76" s="294" t="str">
        <f>IF(CA76=0,"",
IF(SUM($CA$36:CA76)=1,CC76,
IF($CA$156&gt;SUM($CA$36:CA76),_xlfn.CONCAT(", ",CC76),
IF($CA$156=SUM($CA$36:CA76),_xlfn.CONCAT(" y ",CC76)))))</f>
        <v/>
      </c>
      <c r="CC76" s="89" t="s">
        <v>5166</v>
      </c>
      <c r="CD76" s="321">
        <f t="shared" si="39"/>
        <v>0</v>
      </c>
      <c r="CE76" s="293">
        <f t="shared" si="40"/>
        <v>0</v>
      </c>
      <c r="CF76" s="294" t="str">
        <f>IF(CE76=0,"",
IF(SUM($CE$36:CE76)=1,CG76,
IF($CE$156&gt;SUM($CE$36:CE76),_xlfn.CONCAT(", ",CG76),
IF($CE$156=SUM($CE$36:CE76),_xlfn.CONCAT(" y ",CG76)))))</f>
        <v/>
      </c>
      <c r="CG76" s="89" t="s">
        <v>5166</v>
      </c>
    </row>
    <row r="77" spans="1:85" ht="15" customHeight="1">
      <c r="A77" s="64"/>
      <c r="B77" s="11"/>
      <c r="C77" s="58" t="s">
        <v>5167</v>
      </c>
      <c r="D77" s="1020" t="str">
        <f>IF(CNGE_2025_M1_Secc5_Sub1!$D72="","",CNGE_2025_M1_Secc5_Sub1!$D72)</f>
        <v/>
      </c>
      <c r="E77" s="889"/>
      <c r="F77" s="889"/>
      <c r="G77" s="889"/>
      <c r="H77" s="889"/>
      <c r="I77" s="889"/>
      <c r="J77" s="889"/>
      <c r="K77" s="889"/>
      <c r="L77" s="889"/>
      <c r="M77" s="889"/>
      <c r="N77" s="889"/>
      <c r="O77" s="890"/>
      <c r="P77" s="813"/>
      <c r="Q77" s="813"/>
      <c r="R77" s="813"/>
      <c r="S77" s="813"/>
      <c r="T77" s="813"/>
      <c r="U77" s="813"/>
      <c r="V77" s="813"/>
      <c r="W77" s="813"/>
      <c r="X77" s="813"/>
      <c r="Y77" s="813"/>
      <c r="Z77" s="813"/>
      <c r="AA77" s="813"/>
      <c r="AB77" s="813"/>
      <c r="AC77" s="813"/>
      <c r="AD77" s="813"/>
      <c r="AI77">
        <f t="shared" si="41"/>
        <v>0</v>
      </c>
      <c r="AJ77">
        <f t="shared" si="42"/>
        <v>0</v>
      </c>
      <c r="AK77">
        <f t="shared" si="43"/>
        <v>0</v>
      </c>
      <c r="AL77">
        <f t="shared" si="44"/>
        <v>0</v>
      </c>
      <c r="AM77">
        <f t="shared" si="45"/>
        <v>0</v>
      </c>
      <c r="AN77">
        <f t="shared" si="46"/>
        <v>0</v>
      </c>
      <c r="AO77">
        <f t="shared" si="47"/>
        <v>0</v>
      </c>
      <c r="AP77">
        <f t="shared" si="48"/>
        <v>0</v>
      </c>
      <c r="AQ77">
        <f t="shared" si="49"/>
        <v>0</v>
      </c>
      <c r="AR77">
        <f t="shared" si="50"/>
        <v>0</v>
      </c>
      <c r="AS77">
        <f t="shared" si="51"/>
        <v>0</v>
      </c>
      <c r="AT77">
        <f t="shared" si="52"/>
        <v>0</v>
      </c>
      <c r="AU77">
        <f t="shared" si="53"/>
        <v>0</v>
      </c>
      <c r="AV77">
        <f t="shared" si="54"/>
        <v>0</v>
      </c>
      <c r="AW77">
        <f t="shared" si="55"/>
        <v>0</v>
      </c>
      <c r="AX77">
        <f t="shared" si="56"/>
        <v>0</v>
      </c>
      <c r="AY77">
        <f t="shared" si="57"/>
        <v>0</v>
      </c>
      <c r="AZ77">
        <f t="shared" si="58"/>
        <v>0</v>
      </c>
      <c r="BA77">
        <f t="shared" si="59"/>
        <v>0</v>
      </c>
      <c r="BB77">
        <f t="shared" si="60"/>
        <v>0</v>
      </c>
      <c r="BC77" s="293">
        <f t="shared" si="20"/>
        <v>0</v>
      </c>
      <c r="BD77" s="504" t="str">
        <f>IF(BC77=0,"",
IF(SUM($BC$36:BC77)=1,BE77,
IF($BC$156&gt;SUM($BC$36:BC77),_xlfn.CONCAT(", ",BE77),
IF($BC$156=SUM($BC$36:BC77),_xlfn.CONCAT(" y ",BE77)))))</f>
        <v/>
      </c>
      <c r="BE77" s="505" t="s">
        <v>5168</v>
      </c>
      <c r="BF77" s="628">
        <f t="shared" si="21"/>
        <v>0</v>
      </c>
      <c r="BG77" s="488">
        <f t="shared" si="22"/>
        <v>0</v>
      </c>
      <c r="BH77" s="631">
        <f t="shared" si="23"/>
        <v>0</v>
      </c>
      <c r="BI77" s="338">
        <f t="shared" si="24"/>
        <v>0</v>
      </c>
      <c r="BJ77" s="294" t="str">
        <f>IF(BI77=0,"",
IF(SUM($BI$36:BI77)=1,BK77,
IF($BI$156&gt;SUM($BI$36:BI77),_xlfn.CONCAT(", ",BK77),
IF($BI$156=SUM($BI$36:BI77),_xlfn.CONCAT(" y ",BK77)))))</f>
        <v/>
      </c>
      <c r="BK77" s="368" t="s">
        <v>5168</v>
      </c>
      <c r="BL77" s="634">
        <f t="shared" si="25"/>
        <v>0</v>
      </c>
      <c r="BM77" s="613">
        <f t="shared" si="26"/>
        <v>0</v>
      </c>
      <c r="BN77" s="636">
        <f t="shared" si="27"/>
        <v>0</v>
      </c>
      <c r="BO77" s="338">
        <f t="shared" si="28"/>
        <v>0</v>
      </c>
      <c r="BP77" s="294" t="str">
        <f>IF(BO77=0,"",
IF(SUM($BO$36:BO77)=1,BQ77,
IF($BO$156&gt;SUM($BO$36:BO77),_xlfn.CONCAT(", ",BQ77),
IF($BO$156=SUM($BO$36:BO77),_xlfn.CONCAT(" y ",BQ77)))))</f>
        <v/>
      </c>
      <c r="BQ77" s="368" t="s">
        <v>5168</v>
      </c>
      <c r="BR77" s="639">
        <f t="shared" si="29"/>
        <v>0</v>
      </c>
      <c r="BS77" s="641">
        <f t="shared" si="30"/>
        <v>0</v>
      </c>
      <c r="BT77" s="560">
        <f t="shared" si="31"/>
        <v>0</v>
      </c>
      <c r="BU77" s="519">
        <f t="shared" si="32"/>
        <v>0</v>
      </c>
      <c r="BV77" s="521">
        <f t="shared" si="33"/>
        <v>0</v>
      </c>
      <c r="BW77" s="452">
        <f t="shared" si="34"/>
        <v>0</v>
      </c>
      <c r="BX77" s="639">
        <f t="shared" si="35"/>
        <v>0</v>
      </c>
      <c r="BY77" s="641">
        <f t="shared" si="36"/>
        <v>0</v>
      </c>
      <c r="BZ77" s="560">
        <f t="shared" si="37"/>
        <v>0</v>
      </c>
      <c r="CA77" s="293">
        <f t="shared" si="38"/>
        <v>0</v>
      </c>
      <c r="CB77" s="294" t="str">
        <f>IF(CA77=0,"",
IF(SUM($CA$36:CA77)=1,CC77,
IF($CA$156&gt;SUM($CA$36:CA77),_xlfn.CONCAT(", ",CC77),
IF($CA$156=SUM($CA$36:CA77),_xlfn.CONCAT(" y ",CC77)))))</f>
        <v/>
      </c>
      <c r="CC77" s="89" t="s">
        <v>5168</v>
      </c>
      <c r="CD77" s="321">
        <f t="shared" si="39"/>
        <v>0</v>
      </c>
      <c r="CE77" s="293">
        <f t="shared" si="40"/>
        <v>0</v>
      </c>
      <c r="CF77" s="294" t="str">
        <f>IF(CE77=0,"",
IF(SUM($CE$36:CE77)=1,CG77,
IF($CE$156&gt;SUM($CE$36:CE77),_xlfn.CONCAT(", ",CG77),
IF($CE$156=SUM($CE$36:CE77),_xlfn.CONCAT(" y ",CG77)))))</f>
        <v/>
      </c>
      <c r="CG77" s="89" t="s">
        <v>5168</v>
      </c>
    </row>
    <row r="78" spans="1:85" ht="15" customHeight="1">
      <c r="A78" s="64"/>
      <c r="B78" s="11"/>
      <c r="C78" s="58" t="s">
        <v>5169</v>
      </c>
      <c r="D78" s="1020" t="str">
        <f>IF(CNGE_2025_M1_Secc5_Sub1!$D73="","",CNGE_2025_M1_Secc5_Sub1!$D73)</f>
        <v/>
      </c>
      <c r="E78" s="889"/>
      <c r="F78" s="889"/>
      <c r="G78" s="889"/>
      <c r="H78" s="889"/>
      <c r="I78" s="889"/>
      <c r="J78" s="889"/>
      <c r="K78" s="889"/>
      <c r="L78" s="889"/>
      <c r="M78" s="889"/>
      <c r="N78" s="889"/>
      <c r="O78" s="890"/>
      <c r="P78" s="813"/>
      <c r="Q78" s="813"/>
      <c r="R78" s="813"/>
      <c r="S78" s="813"/>
      <c r="T78" s="813"/>
      <c r="U78" s="813"/>
      <c r="V78" s="813"/>
      <c r="W78" s="813"/>
      <c r="X78" s="813"/>
      <c r="Y78" s="813"/>
      <c r="Z78" s="813"/>
      <c r="AA78" s="813"/>
      <c r="AB78" s="813"/>
      <c r="AC78" s="813"/>
      <c r="AD78" s="813"/>
      <c r="AI78">
        <f t="shared" si="41"/>
        <v>0</v>
      </c>
      <c r="AJ78">
        <f t="shared" si="42"/>
        <v>0</v>
      </c>
      <c r="AK78">
        <f t="shared" si="43"/>
        <v>0</v>
      </c>
      <c r="AL78">
        <f t="shared" si="44"/>
        <v>0</v>
      </c>
      <c r="AM78">
        <f t="shared" si="45"/>
        <v>0</v>
      </c>
      <c r="AN78">
        <f t="shared" si="46"/>
        <v>0</v>
      </c>
      <c r="AO78">
        <f t="shared" si="47"/>
        <v>0</v>
      </c>
      <c r="AP78">
        <f t="shared" si="48"/>
        <v>0</v>
      </c>
      <c r="AQ78">
        <f t="shared" si="49"/>
        <v>0</v>
      </c>
      <c r="AR78">
        <f t="shared" si="50"/>
        <v>0</v>
      </c>
      <c r="AS78">
        <f t="shared" si="51"/>
        <v>0</v>
      </c>
      <c r="AT78">
        <f t="shared" si="52"/>
        <v>0</v>
      </c>
      <c r="AU78">
        <f t="shared" si="53"/>
        <v>0</v>
      </c>
      <c r="AV78">
        <f t="shared" si="54"/>
        <v>0</v>
      </c>
      <c r="AW78">
        <f t="shared" si="55"/>
        <v>0</v>
      </c>
      <c r="AX78">
        <f t="shared" si="56"/>
        <v>0</v>
      </c>
      <c r="AY78">
        <f t="shared" si="57"/>
        <v>0</v>
      </c>
      <c r="AZ78">
        <f t="shared" si="58"/>
        <v>0</v>
      </c>
      <c r="BA78">
        <f t="shared" si="59"/>
        <v>0</v>
      </c>
      <c r="BB78">
        <f t="shared" si="60"/>
        <v>0</v>
      </c>
      <c r="BC78" s="293">
        <f t="shared" si="20"/>
        <v>0</v>
      </c>
      <c r="BD78" s="504" t="str">
        <f>IF(BC78=0,"",
IF(SUM($BC$36:BC78)=1,BE78,
IF($BC$156&gt;SUM($BC$36:BC78),_xlfn.CONCAT(", ",BE78),
IF($BC$156=SUM($BC$36:BC78),_xlfn.CONCAT(" y ",BE78)))))</f>
        <v/>
      </c>
      <c r="BE78" s="505" t="s">
        <v>5170</v>
      </c>
      <c r="BF78" s="628">
        <f t="shared" si="21"/>
        <v>0</v>
      </c>
      <c r="BG78" s="488">
        <f t="shared" si="22"/>
        <v>0</v>
      </c>
      <c r="BH78" s="631">
        <f t="shared" si="23"/>
        <v>0</v>
      </c>
      <c r="BI78" s="338">
        <f t="shared" si="24"/>
        <v>0</v>
      </c>
      <c r="BJ78" s="294" t="str">
        <f>IF(BI78=0,"",
IF(SUM($BI$36:BI78)=1,BK78,
IF($BI$156&gt;SUM($BI$36:BI78),_xlfn.CONCAT(", ",BK78),
IF($BI$156=SUM($BI$36:BI78),_xlfn.CONCAT(" y ",BK78)))))</f>
        <v/>
      </c>
      <c r="BK78" s="368" t="s">
        <v>5170</v>
      </c>
      <c r="BL78" s="634">
        <f t="shared" si="25"/>
        <v>0</v>
      </c>
      <c r="BM78" s="613">
        <f t="shared" si="26"/>
        <v>0</v>
      </c>
      <c r="BN78" s="636">
        <f t="shared" si="27"/>
        <v>0</v>
      </c>
      <c r="BO78" s="338">
        <f t="shared" si="28"/>
        <v>0</v>
      </c>
      <c r="BP78" s="294" t="str">
        <f>IF(BO78=0,"",
IF(SUM($BO$36:BO78)=1,BQ78,
IF($BO$156&gt;SUM($BO$36:BO78),_xlfn.CONCAT(", ",BQ78),
IF($BO$156=SUM($BO$36:BO78),_xlfn.CONCAT(" y ",BQ78)))))</f>
        <v/>
      </c>
      <c r="BQ78" s="368" t="s">
        <v>5170</v>
      </c>
      <c r="BR78" s="639">
        <f t="shared" si="29"/>
        <v>0</v>
      </c>
      <c r="BS78" s="641">
        <f t="shared" si="30"/>
        <v>0</v>
      </c>
      <c r="BT78" s="560">
        <f t="shared" si="31"/>
        <v>0</v>
      </c>
      <c r="BU78" s="519">
        <f t="shared" si="32"/>
        <v>0</v>
      </c>
      <c r="BV78" s="521">
        <f t="shared" si="33"/>
        <v>0</v>
      </c>
      <c r="BW78" s="452">
        <f t="shared" si="34"/>
        <v>0</v>
      </c>
      <c r="BX78" s="639">
        <f t="shared" si="35"/>
        <v>0</v>
      </c>
      <c r="BY78" s="641">
        <f t="shared" si="36"/>
        <v>0</v>
      </c>
      <c r="BZ78" s="560">
        <f t="shared" si="37"/>
        <v>0</v>
      </c>
      <c r="CA78" s="293">
        <f t="shared" si="38"/>
        <v>0</v>
      </c>
      <c r="CB78" s="294" t="str">
        <f>IF(CA78=0,"",
IF(SUM($CA$36:CA78)=1,CC78,
IF($CA$156&gt;SUM($CA$36:CA78),_xlfn.CONCAT(", ",CC78),
IF($CA$156=SUM($CA$36:CA78),_xlfn.CONCAT(" y ",CC78)))))</f>
        <v/>
      </c>
      <c r="CC78" s="89" t="s">
        <v>5170</v>
      </c>
      <c r="CD78" s="321">
        <f t="shared" si="39"/>
        <v>0</v>
      </c>
      <c r="CE78" s="293">
        <f t="shared" si="40"/>
        <v>0</v>
      </c>
      <c r="CF78" s="294" t="str">
        <f>IF(CE78=0,"",
IF(SUM($CE$36:CE78)=1,CG78,
IF($CE$156&gt;SUM($CE$36:CE78),_xlfn.CONCAT(", ",CG78),
IF($CE$156=SUM($CE$36:CE78),_xlfn.CONCAT(" y ",CG78)))))</f>
        <v/>
      </c>
      <c r="CG78" s="89" t="s">
        <v>5170</v>
      </c>
    </row>
    <row r="79" spans="1:85" ht="15" customHeight="1">
      <c r="A79" s="64"/>
      <c r="B79" s="11"/>
      <c r="C79" s="58" t="s">
        <v>5171</v>
      </c>
      <c r="D79" s="1020" t="str">
        <f>IF(CNGE_2025_M1_Secc5_Sub1!$D74="","",CNGE_2025_M1_Secc5_Sub1!$D74)</f>
        <v/>
      </c>
      <c r="E79" s="889"/>
      <c r="F79" s="889"/>
      <c r="G79" s="889"/>
      <c r="H79" s="889"/>
      <c r="I79" s="889"/>
      <c r="J79" s="889"/>
      <c r="K79" s="889"/>
      <c r="L79" s="889"/>
      <c r="M79" s="889"/>
      <c r="N79" s="889"/>
      <c r="O79" s="890"/>
      <c r="P79" s="813"/>
      <c r="Q79" s="813"/>
      <c r="R79" s="813"/>
      <c r="S79" s="813"/>
      <c r="T79" s="813"/>
      <c r="U79" s="813"/>
      <c r="V79" s="813"/>
      <c r="W79" s="813"/>
      <c r="X79" s="813"/>
      <c r="Y79" s="813"/>
      <c r="Z79" s="813"/>
      <c r="AA79" s="813"/>
      <c r="AB79" s="813"/>
      <c r="AC79" s="813"/>
      <c r="AD79" s="813"/>
      <c r="AI79">
        <f t="shared" si="41"/>
        <v>0</v>
      </c>
      <c r="AJ79">
        <f t="shared" si="42"/>
        <v>0</v>
      </c>
      <c r="AK79">
        <f t="shared" si="43"/>
        <v>0</v>
      </c>
      <c r="AL79">
        <f t="shared" si="44"/>
        <v>0</v>
      </c>
      <c r="AM79">
        <f t="shared" si="45"/>
        <v>0</v>
      </c>
      <c r="AN79">
        <f t="shared" si="46"/>
        <v>0</v>
      </c>
      <c r="AO79">
        <f t="shared" si="47"/>
        <v>0</v>
      </c>
      <c r="AP79">
        <f t="shared" si="48"/>
        <v>0</v>
      </c>
      <c r="AQ79">
        <f t="shared" si="49"/>
        <v>0</v>
      </c>
      <c r="AR79">
        <f t="shared" si="50"/>
        <v>0</v>
      </c>
      <c r="AS79">
        <f t="shared" si="51"/>
        <v>0</v>
      </c>
      <c r="AT79">
        <f t="shared" si="52"/>
        <v>0</v>
      </c>
      <c r="AU79">
        <f t="shared" si="53"/>
        <v>0</v>
      </c>
      <c r="AV79">
        <f t="shared" si="54"/>
        <v>0</v>
      </c>
      <c r="AW79">
        <f t="shared" si="55"/>
        <v>0</v>
      </c>
      <c r="AX79">
        <f t="shared" si="56"/>
        <v>0</v>
      </c>
      <c r="AY79">
        <f t="shared" si="57"/>
        <v>0</v>
      </c>
      <c r="AZ79">
        <f t="shared" si="58"/>
        <v>0</v>
      </c>
      <c r="BA79">
        <f t="shared" si="59"/>
        <v>0</v>
      </c>
      <c r="BB79">
        <f t="shared" si="60"/>
        <v>0</v>
      </c>
      <c r="BC79" s="293">
        <f t="shared" si="20"/>
        <v>0</v>
      </c>
      <c r="BD79" s="504" t="str">
        <f>IF(BC79=0,"",
IF(SUM($BC$36:BC79)=1,BE79,
IF($BC$156&gt;SUM($BC$36:BC79),_xlfn.CONCAT(", ",BE79),
IF($BC$156=SUM($BC$36:BC79),_xlfn.CONCAT(" y ",BE79)))))</f>
        <v/>
      </c>
      <c r="BE79" s="505" t="s">
        <v>5172</v>
      </c>
      <c r="BF79" s="628">
        <f t="shared" si="21"/>
        <v>0</v>
      </c>
      <c r="BG79" s="488">
        <f t="shared" si="22"/>
        <v>0</v>
      </c>
      <c r="BH79" s="631">
        <f t="shared" si="23"/>
        <v>0</v>
      </c>
      <c r="BI79" s="338">
        <f t="shared" si="24"/>
        <v>0</v>
      </c>
      <c r="BJ79" s="294" t="str">
        <f>IF(BI79=0,"",
IF(SUM($BI$36:BI79)=1,BK79,
IF($BI$156&gt;SUM($BI$36:BI79),_xlfn.CONCAT(", ",BK79),
IF($BI$156=SUM($BI$36:BI79),_xlfn.CONCAT(" y ",BK79)))))</f>
        <v/>
      </c>
      <c r="BK79" s="368" t="s">
        <v>5172</v>
      </c>
      <c r="BL79" s="634">
        <f t="shared" si="25"/>
        <v>0</v>
      </c>
      <c r="BM79" s="613">
        <f t="shared" si="26"/>
        <v>0</v>
      </c>
      <c r="BN79" s="636">
        <f t="shared" si="27"/>
        <v>0</v>
      </c>
      <c r="BO79" s="338">
        <f t="shared" si="28"/>
        <v>0</v>
      </c>
      <c r="BP79" s="294" t="str">
        <f>IF(BO79=0,"",
IF(SUM($BO$36:BO79)=1,BQ79,
IF($BO$156&gt;SUM($BO$36:BO79),_xlfn.CONCAT(", ",BQ79),
IF($BO$156=SUM($BO$36:BO79),_xlfn.CONCAT(" y ",BQ79)))))</f>
        <v/>
      </c>
      <c r="BQ79" s="368" t="s">
        <v>5172</v>
      </c>
      <c r="BR79" s="639">
        <f t="shared" si="29"/>
        <v>0</v>
      </c>
      <c r="BS79" s="641">
        <f t="shared" si="30"/>
        <v>0</v>
      </c>
      <c r="BT79" s="560">
        <f t="shared" si="31"/>
        <v>0</v>
      </c>
      <c r="BU79" s="519">
        <f t="shared" si="32"/>
        <v>0</v>
      </c>
      <c r="BV79" s="521">
        <f t="shared" si="33"/>
        <v>0</v>
      </c>
      <c r="BW79" s="452">
        <f t="shared" si="34"/>
        <v>0</v>
      </c>
      <c r="BX79" s="639">
        <f t="shared" si="35"/>
        <v>0</v>
      </c>
      <c r="BY79" s="641">
        <f t="shared" si="36"/>
        <v>0</v>
      </c>
      <c r="BZ79" s="560">
        <f t="shared" si="37"/>
        <v>0</v>
      </c>
      <c r="CA79" s="293">
        <f t="shared" si="38"/>
        <v>0</v>
      </c>
      <c r="CB79" s="294" t="str">
        <f>IF(CA79=0,"",
IF(SUM($CA$36:CA79)=1,CC79,
IF($CA$156&gt;SUM($CA$36:CA79),_xlfn.CONCAT(", ",CC79),
IF($CA$156=SUM($CA$36:CA79),_xlfn.CONCAT(" y ",CC79)))))</f>
        <v/>
      </c>
      <c r="CC79" s="89" t="s">
        <v>5172</v>
      </c>
      <c r="CD79" s="321">
        <f t="shared" si="39"/>
        <v>0</v>
      </c>
      <c r="CE79" s="293">
        <f t="shared" si="40"/>
        <v>0</v>
      </c>
      <c r="CF79" s="294" t="str">
        <f>IF(CE79=0,"",
IF(SUM($CE$36:CE79)=1,CG79,
IF($CE$156&gt;SUM($CE$36:CE79),_xlfn.CONCAT(", ",CG79),
IF($CE$156=SUM($CE$36:CE79),_xlfn.CONCAT(" y ",CG79)))))</f>
        <v/>
      </c>
      <c r="CG79" s="89" t="s">
        <v>5172</v>
      </c>
    </row>
    <row r="80" spans="1:85" ht="15" customHeight="1">
      <c r="A80" s="64"/>
      <c r="B80" s="11"/>
      <c r="C80" s="58" t="s">
        <v>5173</v>
      </c>
      <c r="D80" s="1020" t="str">
        <f>IF(CNGE_2025_M1_Secc5_Sub1!$D75="","",CNGE_2025_M1_Secc5_Sub1!$D75)</f>
        <v/>
      </c>
      <c r="E80" s="889"/>
      <c r="F80" s="889"/>
      <c r="G80" s="889"/>
      <c r="H80" s="889"/>
      <c r="I80" s="889"/>
      <c r="J80" s="889"/>
      <c r="K80" s="889"/>
      <c r="L80" s="889"/>
      <c r="M80" s="889"/>
      <c r="N80" s="889"/>
      <c r="O80" s="890"/>
      <c r="P80" s="813"/>
      <c r="Q80" s="813"/>
      <c r="R80" s="813"/>
      <c r="S80" s="813"/>
      <c r="T80" s="813"/>
      <c r="U80" s="813"/>
      <c r="V80" s="813"/>
      <c r="W80" s="813"/>
      <c r="X80" s="813"/>
      <c r="Y80" s="813"/>
      <c r="Z80" s="813"/>
      <c r="AA80" s="813"/>
      <c r="AB80" s="813"/>
      <c r="AC80" s="813"/>
      <c r="AD80" s="813"/>
      <c r="AI80">
        <f t="shared" si="41"/>
        <v>0</v>
      </c>
      <c r="AJ80">
        <f t="shared" si="42"/>
        <v>0</v>
      </c>
      <c r="AK80">
        <f t="shared" si="43"/>
        <v>0</v>
      </c>
      <c r="AL80">
        <f t="shared" si="44"/>
        <v>0</v>
      </c>
      <c r="AM80">
        <f t="shared" si="45"/>
        <v>0</v>
      </c>
      <c r="AN80">
        <f t="shared" si="46"/>
        <v>0</v>
      </c>
      <c r="AO80">
        <f t="shared" si="47"/>
        <v>0</v>
      </c>
      <c r="AP80">
        <f t="shared" si="48"/>
        <v>0</v>
      </c>
      <c r="AQ80">
        <f t="shared" si="49"/>
        <v>0</v>
      </c>
      <c r="AR80">
        <f t="shared" si="50"/>
        <v>0</v>
      </c>
      <c r="AS80">
        <f t="shared" si="51"/>
        <v>0</v>
      </c>
      <c r="AT80">
        <f t="shared" si="52"/>
        <v>0</v>
      </c>
      <c r="AU80">
        <f t="shared" si="53"/>
        <v>0</v>
      </c>
      <c r="AV80">
        <f t="shared" si="54"/>
        <v>0</v>
      </c>
      <c r="AW80">
        <f t="shared" si="55"/>
        <v>0</v>
      </c>
      <c r="AX80">
        <f t="shared" si="56"/>
        <v>0</v>
      </c>
      <c r="AY80">
        <f t="shared" si="57"/>
        <v>0</v>
      </c>
      <c r="AZ80">
        <f t="shared" si="58"/>
        <v>0</v>
      </c>
      <c r="BA80">
        <f t="shared" si="59"/>
        <v>0</v>
      </c>
      <c r="BB80">
        <f t="shared" si="60"/>
        <v>0</v>
      </c>
      <c r="BC80" s="293">
        <f t="shared" si="20"/>
        <v>0</v>
      </c>
      <c r="BD80" s="504" t="str">
        <f>IF(BC80=0,"",
IF(SUM($BC$36:BC80)=1,BE80,
IF($BC$156&gt;SUM($BC$36:BC80),_xlfn.CONCAT(", ",BE80),
IF($BC$156=SUM($BC$36:BC80),_xlfn.CONCAT(" y ",BE80)))))</f>
        <v/>
      </c>
      <c r="BE80" s="505" t="s">
        <v>5174</v>
      </c>
      <c r="BF80" s="628">
        <f t="shared" si="21"/>
        <v>0</v>
      </c>
      <c r="BG80" s="488">
        <f t="shared" si="22"/>
        <v>0</v>
      </c>
      <c r="BH80" s="631">
        <f t="shared" si="23"/>
        <v>0</v>
      </c>
      <c r="BI80" s="338">
        <f t="shared" si="24"/>
        <v>0</v>
      </c>
      <c r="BJ80" s="294" t="str">
        <f>IF(BI80=0,"",
IF(SUM($BI$36:BI80)=1,BK80,
IF($BI$156&gt;SUM($BI$36:BI80),_xlfn.CONCAT(", ",BK80),
IF($BI$156=SUM($BI$36:BI80),_xlfn.CONCAT(" y ",BK80)))))</f>
        <v/>
      </c>
      <c r="BK80" s="368" t="s">
        <v>5174</v>
      </c>
      <c r="BL80" s="634">
        <f t="shared" si="25"/>
        <v>0</v>
      </c>
      <c r="BM80" s="613">
        <f t="shared" si="26"/>
        <v>0</v>
      </c>
      <c r="BN80" s="636">
        <f t="shared" si="27"/>
        <v>0</v>
      </c>
      <c r="BO80" s="338">
        <f t="shared" si="28"/>
        <v>0</v>
      </c>
      <c r="BP80" s="294" t="str">
        <f>IF(BO80=0,"",
IF(SUM($BO$36:BO80)=1,BQ80,
IF($BO$156&gt;SUM($BO$36:BO80),_xlfn.CONCAT(", ",BQ80),
IF($BO$156=SUM($BO$36:BO80),_xlfn.CONCAT(" y ",BQ80)))))</f>
        <v/>
      </c>
      <c r="BQ80" s="368" t="s">
        <v>5174</v>
      </c>
      <c r="BR80" s="639">
        <f t="shared" si="29"/>
        <v>0</v>
      </c>
      <c r="BS80" s="641">
        <f t="shared" si="30"/>
        <v>0</v>
      </c>
      <c r="BT80" s="560">
        <f t="shared" si="31"/>
        <v>0</v>
      </c>
      <c r="BU80" s="519">
        <f t="shared" si="32"/>
        <v>0</v>
      </c>
      <c r="BV80" s="521">
        <f t="shared" si="33"/>
        <v>0</v>
      </c>
      <c r="BW80" s="452">
        <f t="shared" si="34"/>
        <v>0</v>
      </c>
      <c r="BX80" s="639">
        <f t="shared" si="35"/>
        <v>0</v>
      </c>
      <c r="BY80" s="641">
        <f t="shared" si="36"/>
        <v>0</v>
      </c>
      <c r="BZ80" s="560">
        <f t="shared" si="37"/>
        <v>0</v>
      </c>
      <c r="CA80" s="293">
        <f t="shared" si="38"/>
        <v>0</v>
      </c>
      <c r="CB80" s="294" t="str">
        <f>IF(CA80=0,"",
IF(SUM($CA$36:CA80)=1,CC80,
IF($CA$156&gt;SUM($CA$36:CA80),_xlfn.CONCAT(", ",CC80),
IF($CA$156=SUM($CA$36:CA80),_xlfn.CONCAT(" y ",CC80)))))</f>
        <v/>
      </c>
      <c r="CC80" s="89" t="s">
        <v>5174</v>
      </c>
      <c r="CD80" s="321">
        <f t="shared" si="39"/>
        <v>0</v>
      </c>
      <c r="CE80" s="293">
        <f t="shared" si="40"/>
        <v>0</v>
      </c>
      <c r="CF80" s="294" t="str">
        <f>IF(CE80=0,"",
IF(SUM($CE$36:CE80)=1,CG80,
IF($CE$156&gt;SUM($CE$36:CE80),_xlfn.CONCAT(", ",CG80),
IF($CE$156=SUM($CE$36:CE80),_xlfn.CONCAT(" y ",CG80)))))</f>
        <v/>
      </c>
      <c r="CG80" s="89" t="s">
        <v>5174</v>
      </c>
    </row>
    <row r="81" spans="1:85" ht="15" customHeight="1">
      <c r="A81" s="64"/>
      <c r="B81" s="11"/>
      <c r="C81" s="58" t="s">
        <v>5175</v>
      </c>
      <c r="D81" s="1020" t="str">
        <f>IF(CNGE_2025_M1_Secc5_Sub1!$D76="","",CNGE_2025_M1_Secc5_Sub1!$D76)</f>
        <v/>
      </c>
      <c r="E81" s="889"/>
      <c r="F81" s="889"/>
      <c r="G81" s="889"/>
      <c r="H81" s="889"/>
      <c r="I81" s="889"/>
      <c r="J81" s="889"/>
      <c r="K81" s="889"/>
      <c r="L81" s="889"/>
      <c r="M81" s="889"/>
      <c r="N81" s="889"/>
      <c r="O81" s="890"/>
      <c r="P81" s="813"/>
      <c r="Q81" s="813"/>
      <c r="R81" s="813"/>
      <c r="S81" s="813"/>
      <c r="T81" s="813"/>
      <c r="U81" s="813"/>
      <c r="V81" s="813"/>
      <c r="W81" s="813"/>
      <c r="X81" s="813"/>
      <c r="Y81" s="813"/>
      <c r="Z81" s="813"/>
      <c r="AA81" s="813"/>
      <c r="AB81" s="813"/>
      <c r="AC81" s="813"/>
      <c r="AD81" s="813"/>
      <c r="AI81">
        <f t="shared" si="41"/>
        <v>0</v>
      </c>
      <c r="AJ81">
        <f t="shared" si="42"/>
        <v>0</v>
      </c>
      <c r="AK81">
        <f t="shared" si="43"/>
        <v>0</v>
      </c>
      <c r="AL81">
        <f t="shared" si="44"/>
        <v>0</v>
      </c>
      <c r="AM81">
        <f t="shared" si="45"/>
        <v>0</v>
      </c>
      <c r="AN81">
        <f t="shared" si="46"/>
        <v>0</v>
      </c>
      <c r="AO81">
        <f t="shared" si="47"/>
        <v>0</v>
      </c>
      <c r="AP81">
        <f t="shared" si="48"/>
        <v>0</v>
      </c>
      <c r="AQ81">
        <f t="shared" si="49"/>
        <v>0</v>
      </c>
      <c r="AR81">
        <f t="shared" si="50"/>
        <v>0</v>
      </c>
      <c r="AS81">
        <f t="shared" si="51"/>
        <v>0</v>
      </c>
      <c r="AT81">
        <f t="shared" si="52"/>
        <v>0</v>
      </c>
      <c r="AU81">
        <f t="shared" si="53"/>
        <v>0</v>
      </c>
      <c r="AV81">
        <f t="shared" si="54"/>
        <v>0</v>
      </c>
      <c r="AW81">
        <f t="shared" si="55"/>
        <v>0</v>
      </c>
      <c r="AX81">
        <f t="shared" si="56"/>
        <v>0</v>
      </c>
      <c r="AY81">
        <f t="shared" si="57"/>
        <v>0</v>
      </c>
      <c r="AZ81">
        <f t="shared" si="58"/>
        <v>0</v>
      </c>
      <c r="BA81">
        <f t="shared" si="59"/>
        <v>0</v>
      </c>
      <c r="BB81">
        <f t="shared" si="60"/>
        <v>0</v>
      </c>
      <c r="BC81" s="293">
        <f t="shared" si="20"/>
        <v>0</v>
      </c>
      <c r="BD81" s="504" t="str">
        <f>IF(BC81=0,"",
IF(SUM($BC$36:BC81)=1,BE81,
IF($BC$156&gt;SUM($BC$36:BC81),_xlfn.CONCAT(", ",BE81),
IF($BC$156=SUM($BC$36:BC81),_xlfn.CONCAT(" y ",BE81)))))</f>
        <v/>
      </c>
      <c r="BE81" s="505" t="s">
        <v>5176</v>
      </c>
      <c r="BF81" s="628">
        <f t="shared" si="21"/>
        <v>0</v>
      </c>
      <c r="BG81" s="488">
        <f t="shared" si="22"/>
        <v>0</v>
      </c>
      <c r="BH81" s="631">
        <f t="shared" si="23"/>
        <v>0</v>
      </c>
      <c r="BI81" s="338">
        <f t="shared" si="24"/>
        <v>0</v>
      </c>
      <c r="BJ81" s="294" t="str">
        <f>IF(BI81=0,"",
IF(SUM($BI$36:BI81)=1,BK81,
IF($BI$156&gt;SUM($BI$36:BI81),_xlfn.CONCAT(", ",BK81),
IF($BI$156=SUM($BI$36:BI81),_xlfn.CONCAT(" y ",BK81)))))</f>
        <v/>
      </c>
      <c r="BK81" s="368" t="s">
        <v>5176</v>
      </c>
      <c r="BL81" s="634">
        <f t="shared" si="25"/>
        <v>0</v>
      </c>
      <c r="BM81" s="613">
        <f t="shared" si="26"/>
        <v>0</v>
      </c>
      <c r="BN81" s="636">
        <f t="shared" si="27"/>
        <v>0</v>
      </c>
      <c r="BO81" s="338">
        <f t="shared" si="28"/>
        <v>0</v>
      </c>
      <c r="BP81" s="294" t="str">
        <f>IF(BO81=0,"",
IF(SUM($BO$36:BO81)=1,BQ81,
IF($BO$156&gt;SUM($BO$36:BO81),_xlfn.CONCAT(", ",BQ81),
IF($BO$156=SUM($BO$36:BO81),_xlfn.CONCAT(" y ",BQ81)))))</f>
        <v/>
      </c>
      <c r="BQ81" s="368" t="s">
        <v>5176</v>
      </c>
      <c r="BR81" s="639">
        <f t="shared" si="29"/>
        <v>0</v>
      </c>
      <c r="BS81" s="641">
        <f t="shared" si="30"/>
        <v>0</v>
      </c>
      <c r="BT81" s="560">
        <f t="shared" si="31"/>
        <v>0</v>
      </c>
      <c r="BU81" s="519">
        <f t="shared" si="32"/>
        <v>0</v>
      </c>
      <c r="BV81" s="521">
        <f t="shared" si="33"/>
        <v>0</v>
      </c>
      <c r="BW81" s="452">
        <f t="shared" si="34"/>
        <v>0</v>
      </c>
      <c r="BX81" s="639">
        <f t="shared" si="35"/>
        <v>0</v>
      </c>
      <c r="BY81" s="641">
        <f t="shared" si="36"/>
        <v>0</v>
      </c>
      <c r="BZ81" s="560">
        <f t="shared" si="37"/>
        <v>0</v>
      </c>
      <c r="CA81" s="293">
        <f t="shared" si="38"/>
        <v>0</v>
      </c>
      <c r="CB81" s="294" t="str">
        <f>IF(CA81=0,"",
IF(SUM($CA$36:CA81)=1,CC81,
IF($CA$156&gt;SUM($CA$36:CA81),_xlfn.CONCAT(", ",CC81),
IF($CA$156=SUM($CA$36:CA81),_xlfn.CONCAT(" y ",CC81)))))</f>
        <v/>
      </c>
      <c r="CC81" s="89" t="s">
        <v>5176</v>
      </c>
      <c r="CD81" s="321">
        <f t="shared" si="39"/>
        <v>0</v>
      </c>
      <c r="CE81" s="293">
        <f t="shared" si="40"/>
        <v>0</v>
      </c>
      <c r="CF81" s="294" t="str">
        <f>IF(CE81=0,"",
IF(SUM($CE$36:CE81)=1,CG81,
IF($CE$156&gt;SUM($CE$36:CE81),_xlfn.CONCAT(", ",CG81),
IF($CE$156=SUM($CE$36:CE81),_xlfn.CONCAT(" y ",CG81)))))</f>
        <v/>
      </c>
      <c r="CG81" s="89" t="s">
        <v>5176</v>
      </c>
    </row>
    <row r="82" spans="1:85" ht="15" customHeight="1">
      <c r="A82" s="64"/>
      <c r="B82" s="11"/>
      <c r="C82" s="58" t="s">
        <v>5177</v>
      </c>
      <c r="D82" s="1020" t="str">
        <f>IF(CNGE_2025_M1_Secc5_Sub1!$D77="","",CNGE_2025_M1_Secc5_Sub1!$D77)</f>
        <v/>
      </c>
      <c r="E82" s="889"/>
      <c r="F82" s="889"/>
      <c r="G82" s="889"/>
      <c r="H82" s="889"/>
      <c r="I82" s="889"/>
      <c r="J82" s="889"/>
      <c r="K82" s="889"/>
      <c r="L82" s="889"/>
      <c r="M82" s="889"/>
      <c r="N82" s="889"/>
      <c r="O82" s="890"/>
      <c r="P82" s="813"/>
      <c r="Q82" s="813"/>
      <c r="R82" s="813"/>
      <c r="S82" s="813"/>
      <c r="T82" s="813"/>
      <c r="U82" s="813"/>
      <c r="V82" s="813"/>
      <c r="W82" s="813"/>
      <c r="X82" s="813"/>
      <c r="Y82" s="813"/>
      <c r="Z82" s="813"/>
      <c r="AA82" s="813"/>
      <c r="AB82" s="813"/>
      <c r="AC82" s="813"/>
      <c r="AD82" s="813"/>
      <c r="AI82">
        <f t="shared" si="41"/>
        <v>0</v>
      </c>
      <c r="AJ82">
        <f t="shared" si="42"/>
        <v>0</v>
      </c>
      <c r="AK82">
        <f t="shared" si="43"/>
        <v>0</v>
      </c>
      <c r="AL82">
        <f t="shared" si="44"/>
        <v>0</v>
      </c>
      <c r="AM82">
        <f t="shared" si="45"/>
        <v>0</v>
      </c>
      <c r="AN82">
        <f t="shared" si="46"/>
        <v>0</v>
      </c>
      <c r="AO82">
        <f t="shared" si="47"/>
        <v>0</v>
      </c>
      <c r="AP82">
        <f t="shared" si="48"/>
        <v>0</v>
      </c>
      <c r="AQ82">
        <f t="shared" si="49"/>
        <v>0</v>
      </c>
      <c r="AR82">
        <f t="shared" si="50"/>
        <v>0</v>
      </c>
      <c r="AS82">
        <f t="shared" si="51"/>
        <v>0</v>
      </c>
      <c r="AT82">
        <f t="shared" si="52"/>
        <v>0</v>
      </c>
      <c r="AU82">
        <f t="shared" si="53"/>
        <v>0</v>
      </c>
      <c r="AV82">
        <f t="shared" si="54"/>
        <v>0</v>
      </c>
      <c r="AW82">
        <f t="shared" si="55"/>
        <v>0</v>
      </c>
      <c r="AX82">
        <f t="shared" si="56"/>
        <v>0</v>
      </c>
      <c r="AY82">
        <f t="shared" si="57"/>
        <v>0</v>
      </c>
      <c r="AZ82">
        <f t="shared" si="58"/>
        <v>0</v>
      </c>
      <c r="BA82">
        <f t="shared" si="59"/>
        <v>0</v>
      </c>
      <c r="BB82">
        <f t="shared" si="60"/>
        <v>0</v>
      </c>
      <c r="BC82" s="293">
        <f t="shared" si="20"/>
        <v>0</v>
      </c>
      <c r="BD82" s="504" t="str">
        <f>IF(BC82=0,"",
IF(SUM($BC$36:BC82)=1,BE82,
IF($BC$156&gt;SUM($BC$36:BC82),_xlfn.CONCAT(", ",BE82),
IF($BC$156=SUM($BC$36:BC82),_xlfn.CONCAT(" y ",BE82)))))</f>
        <v/>
      </c>
      <c r="BE82" s="505" t="s">
        <v>5178</v>
      </c>
      <c r="BF82" s="628">
        <f t="shared" si="21"/>
        <v>0</v>
      </c>
      <c r="BG82" s="488">
        <f t="shared" si="22"/>
        <v>0</v>
      </c>
      <c r="BH82" s="631">
        <f t="shared" si="23"/>
        <v>0</v>
      </c>
      <c r="BI82" s="338">
        <f t="shared" si="24"/>
        <v>0</v>
      </c>
      <c r="BJ82" s="294" t="str">
        <f>IF(BI82=0,"",
IF(SUM($BI$36:BI82)=1,BK82,
IF($BI$156&gt;SUM($BI$36:BI82),_xlfn.CONCAT(", ",BK82),
IF($BI$156=SUM($BI$36:BI82),_xlfn.CONCAT(" y ",BK82)))))</f>
        <v/>
      </c>
      <c r="BK82" s="368" t="s">
        <v>5178</v>
      </c>
      <c r="BL82" s="634">
        <f t="shared" si="25"/>
        <v>0</v>
      </c>
      <c r="BM82" s="613">
        <f t="shared" si="26"/>
        <v>0</v>
      </c>
      <c r="BN82" s="636">
        <f t="shared" si="27"/>
        <v>0</v>
      </c>
      <c r="BO82" s="338">
        <f t="shared" si="28"/>
        <v>0</v>
      </c>
      <c r="BP82" s="294" t="str">
        <f>IF(BO82=0,"",
IF(SUM($BO$36:BO82)=1,BQ82,
IF($BO$156&gt;SUM($BO$36:BO82),_xlfn.CONCAT(", ",BQ82),
IF($BO$156=SUM($BO$36:BO82),_xlfn.CONCAT(" y ",BQ82)))))</f>
        <v/>
      </c>
      <c r="BQ82" s="368" t="s">
        <v>5178</v>
      </c>
      <c r="BR82" s="639">
        <f t="shared" si="29"/>
        <v>0</v>
      </c>
      <c r="BS82" s="641">
        <f t="shared" si="30"/>
        <v>0</v>
      </c>
      <c r="BT82" s="560">
        <f t="shared" si="31"/>
        <v>0</v>
      </c>
      <c r="BU82" s="519">
        <f t="shared" si="32"/>
        <v>0</v>
      </c>
      <c r="BV82" s="521">
        <f t="shared" si="33"/>
        <v>0</v>
      </c>
      <c r="BW82" s="452">
        <f t="shared" si="34"/>
        <v>0</v>
      </c>
      <c r="BX82" s="639">
        <f t="shared" si="35"/>
        <v>0</v>
      </c>
      <c r="BY82" s="641">
        <f t="shared" si="36"/>
        <v>0</v>
      </c>
      <c r="BZ82" s="560">
        <f t="shared" si="37"/>
        <v>0</v>
      </c>
      <c r="CA82" s="293">
        <f t="shared" si="38"/>
        <v>0</v>
      </c>
      <c r="CB82" s="294" t="str">
        <f>IF(CA82=0,"",
IF(SUM($CA$36:CA82)=1,CC82,
IF($CA$156&gt;SUM($CA$36:CA82),_xlfn.CONCAT(", ",CC82),
IF($CA$156=SUM($CA$36:CA82),_xlfn.CONCAT(" y ",CC82)))))</f>
        <v/>
      </c>
      <c r="CC82" s="89" t="s">
        <v>5178</v>
      </c>
      <c r="CD82" s="321">
        <f t="shared" si="39"/>
        <v>0</v>
      </c>
      <c r="CE82" s="293">
        <f t="shared" si="40"/>
        <v>0</v>
      </c>
      <c r="CF82" s="294" t="str">
        <f>IF(CE82=0,"",
IF(SUM($CE$36:CE82)=1,CG82,
IF($CE$156&gt;SUM($CE$36:CE82),_xlfn.CONCAT(", ",CG82),
IF($CE$156=SUM($CE$36:CE82),_xlfn.CONCAT(" y ",CG82)))))</f>
        <v/>
      </c>
      <c r="CG82" s="89" t="s">
        <v>5178</v>
      </c>
    </row>
    <row r="83" spans="1:85" ht="15" customHeight="1">
      <c r="A83" s="64"/>
      <c r="B83" s="11"/>
      <c r="C83" s="58" t="s">
        <v>5179</v>
      </c>
      <c r="D83" s="1020" t="str">
        <f>IF(CNGE_2025_M1_Secc5_Sub1!$D78="","",CNGE_2025_M1_Secc5_Sub1!$D78)</f>
        <v/>
      </c>
      <c r="E83" s="889"/>
      <c r="F83" s="889"/>
      <c r="G83" s="889"/>
      <c r="H83" s="889"/>
      <c r="I83" s="889"/>
      <c r="J83" s="889"/>
      <c r="K83" s="889"/>
      <c r="L83" s="889"/>
      <c r="M83" s="889"/>
      <c r="N83" s="889"/>
      <c r="O83" s="890"/>
      <c r="P83" s="813"/>
      <c r="Q83" s="813"/>
      <c r="R83" s="813"/>
      <c r="S83" s="813"/>
      <c r="T83" s="813"/>
      <c r="U83" s="813"/>
      <c r="V83" s="813"/>
      <c r="W83" s="813"/>
      <c r="X83" s="813"/>
      <c r="Y83" s="813"/>
      <c r="Z83" s="813"/>
      <c r="AA83" s="813"/>
      <c r="AB83" s="813"/>
      <c r="AC83" s="813"/>
      <c r="AD83" s="813"/>
      <c r="AI83">
        <f t="shared" si="41"/>
        <v>0</v>
      </c>
      <c r="AJ83">
        <f t="shared" si="42"/>
        <v>0</v>
      </c>
      <c r="AK83">
        <f t="shared" si="43"/>
        <v>0</v>
      </c>
      <c r="AL83">
        <f t="shared" si="44"/>
        <v>0</v>
      </c>
      <c r="AM83">
        <f t="shared" si="45"/>
        <v>0</v>
      </c>
      <c r="AN83">
        <f t="shared" si="46"/>
        <v>0</v>
      </c>
      <c r="AO83">
        <f t="shared" si="47"/>
        <v>0</v>
      </c>
      <c r="AP83">
        <f t="shared" si="48"/>
        <v>0</v>
      </c>
      <c r="AQ83">
        <f t="shared" si="49"/>
        <v>0</v>
      </c>
      <c r="AR83">
        <f t="shared" si="50"/>
        <v>0</v>
      </c>
      <c r="AS83">
        <f t="shared" si="51"/>
        <v>0</v>
      </c>
      <c r="AT83">
        <f t="shared" si="52"/>
        <v>0</v>
      </c>
      <c r="AU83">
        <f t="shared" si="53"/>
        <v>0</v>
      </c>
      <c r="AV83">
        <f t="shared" si="54"/>
        <v>0</v>
      </c>
      <c r="AW83">
        <f t="shared" si="55"/>
        <v>0</v>
      </c>
      <c r="AX83">
        <f t="shared" si="56"/>
        <v>0</v>
      </c>
      <c r="AY83">
        <f t="shared" si="57"/>
        <v>0</v>
      </c>
      <c r="AZ83">
        <f t="shared" si="58"/>
        <v>0</v>
      </c>
      <c r="BA83">
        <f t="shared" si="59"/>
        <v>0</v>
      </c>
      <c r="BB83">
        <f t="shared" si="60"/>
        <v>0</v>
      </c>
      <c r="BC83" s="293">
        <f t="shared" si="20"/>
        <v>0</v>
      </c>
      <c r="BD83" s="504" t="str">
        <f>IF(BC83=0,"",
IF(SUM($BC$36:BC83)=1,BE83,
IF($BC$156&gt;SUM($BC$36:BC83),_xlfn.CONCAT(", ",BE83),
IF($BC$156=SUM($BC$36:BC83),_xlfn.CONCAT(" y ",BE83)))))</f>
        <v/>
      </c>
      <c r="BE83" s="505" t="s">
        <v>5180</v>
      </c>
      <c r="BF83" s="628">
        <f t="shared" si="21"/>
        <v>0</v>
      </c>
      <c r="BG83" s="488">
        <f t="shared" si="22"/>
        <v>0</v>
      </c>
      <c r="BH83" s="631">
        <f t="shared" si="23"/>
        <v>0</v>
      </c>
      <c r="BI83" s="338">
        <f t="shared" si="24"/>
        <v>0</v>
      </c>
      <c r="BJ83" s="294" t="str">
        <f>IF(BI83=0,"",
IF(SUM($BI$36:BI83)=1,BK83,
IF($BI$156&gt;SUM($BI$36:BI83),_xlfn.CONCAT(", ",BK83),
IF($BI$156=SUM($BI$36:BI83),_xlfn.CONCAT(" y ",BK83)))))</f>
        <v/>
      </c>
      <c r="BK83" s="368" t="s">
        <v>5180</v>
      </c>
      <c r="BL83" s="634">
        <f t="shared" si="25"/>
        <v>0</v>
      </c>
      <c r="BM83" s="613">
        <f t="shared" si="26"/>
        <v>0</v>
      </c>
      <c r="BN83" s="636">
        <f t="shared" si="27"/>
        <v>0</v>
      </c>
      <c r="BO83" s="338">
        <f t="shared" si="28"/>
        <v>0</v>
      </c>
      <c r="BP83" s="294" t="str">
        <f>IF(BO83=0,"",
IF(SUM($BO$36:BO83)=1,BQ83,
IF($BO$156&gt;SUM($BO$36:BO83),_xlfn.CONCAT(", ",BQ83),
IF($BO$156=SUM($BO$36:BO83),_xlfn.CONCAT(" y ",BQ83)))))</f>
        <v/>
      </c>
      <c r="BQ83" s="368" t="s">
        <v>5180</v>
      </c>
      <c r="BR83" s="639">
        <f t="shared" si="29"/>
        <v>0</v>
      </c>
      <c r="BS83" s="641">
        <f t="shared" si="30"/>
        <v>0</v>
      </c>
      <c r="BT83" s="560">
        <f t="shared" si="31"/>
        <v>0</v>
      </c>
      <c r="BU83" s="519">
        <f t="shared" si="32"/>
        <v>0</v>
      </c>
      <c r="BV83" s="521">
        <f t="shared" si="33"/>
        <v>0</v>
      </c>
      <c r="BW83" s="452">
        <f t="shared" si="34"/>
        <v>0</v>
      </c>
      <c r="BX83" s="639">
        <f t="shared" si="35"/>
        <v>0</v>
      </c>
      <c r="BY83" s="641">
        <f t="shared" si="36"/>
        <v>0</v>
      </c>
      <c r="BZ83" s="560">
        <f t="shared" si="37"/>
        <v>0</v>
      </c>
      <c r="CA83" s="293">
        <f t="shared" si="38"/>
        <v>0</v>
      </c>
      <c r="CB83" s="294" t="str">
        <f>IF(CA83=0,"",
IF(SUM($CA$36:CA83)=1,CC83,
IF($CA$156&gt;SUM($CA$36:CA83),_xlfn.CONCAT(", ",CC83),
IF($CA$156=SUM($CA$36:CA83),_xlfn.CONCAT(" y ",CC83)))))</f>
        <v/>
      </c>
      <c r="CC83" s="89" t="s">
        <v>5180</v>
      </c>
      <c r="CD83" s="321">
        <f t="shared" si="39"/>
        <v>0</v>
      </c>
      <c r="CE83" s="293">
        <f t="shared" si="40"/>
        <v>0</v>
      </c>
      <c r="CF83" s="294" t="str">
        <f>IF(CE83=0,"",
IF(SUM($CE$36:CE83)=1,CG83,
IF($CE$156&gt;SUM($CE$36:CE83),_xlfn.CONCAT(", ",CG83),
IF($CE$156=SUM($CE$36:CE83),_xlfn.CONCAT(" y ",CG83)))))</f>
        <v/>
      </c>
      <c r="CG83" s="89" t="s">
        <v>5180</v>
      </c>
    </row>
    <row r="84" spans="1:85" ht="15" customHeight="1">
      <c r="A84" s="64"/>
      <c r="B84" s="11"/>
      <c r="C84" s="58" t="s">
        <v>5181</v>
      </c>
      <c r="D84" s="1020" t="str">
        <f>IF(CNGE_2025_M1_Secc5_Sub1!$D79="","",CNGE_2025_M1_Secc5_Sub1!$D79)</f>
        <v/>
      </c>
      <c r="E84" s="889"/>
      <c r="F84" s="889"/>
      <c r="G84" s="889"/>
      <c r="H84" s="889"/>
      <c r="I84" s="889"/>
      <c r="J84" s="889"/>
      <c r="K84" s="889"/>
      <c r="L84" s="889"/>
      <c r="M84" s="889"/>
      <c r="N84" s="889"/>
      <c r="O84" s="890"/>
      <c r="P84" s="813"/>
      <c r="Q84" s="813"/>
      <c r="R84" s="813"/>
      <c r="S84" s="813"/>
      <c r="T84" s="813"/>
      <c r="U84" s="813"/>
      <c r="V84" s="813"/>
      <c r="W84" s="813"/>
      <c r="X84" s="813"/>
      <c r="Y84" s="813"/>
      <c r="Z84" s="813"/>
      <c r="AA84" s="813"/>
      <c r="AB84" s="813"/>
      <c r="AC84" s="813"/>
      <c r="AD84" s="813"/>
      <c r="AI84">
        <f t="shared" si="41"/>
        <v>0</v>
      </c>
      <c r="AJ84">
        <f t="shared" si="42"/>
        <v>0</v>
      </c>
      <c r="AK84">
        <f t="shared" si="43"/>
        <v>0</v>
      </c>
      <c r="AL84">
        <f t="shared" si="44"/>
        <v>0</v>
      </c>
      <c r="AM84">
        <f t="shared" si="45"/>
        <v>0</v>
      </c>
      <c r="AN84">
        <f t="shared" si="46"/>
        <v>0</v>
      </c>
      <c r="AO84">
        <f t="shared" si="47"/>
        <v>0</v>
      </c>
      <c r="AP84">
        <f t="shared" si="48"/>
        <v>0</v>
      </c>
      <c r="AQ84">
        <f t="shared" si="49"/>
        <v>0</v>
      </c>
      <c r="AR84">
        <f t="shared" si="50"/>
        <v>0</v>
      </c>
      <c r="AS84">
        <f t="shared" si="51"/>
        <v>0</v>
      </c>
      <c r="AT84">
        <f t="shared" si="52"/>
        <v>0</v>
      </c>
      <c r="AU84">
        <f t="shared" si="53"/>
        <v>0</v>
      </c>
      <c r="AV84">
        <f t="shared" si="54"/>
        <v>0</v>
      </c>
      <c r="AW84">
        <f t="shared" si="55"/>
        <v>0</v>
      </c>
      <c r="AX84">
        <f t="shared" si="56"/>
        <v>0</v>
      </c>
      <c r="AY84">
        <f t="shared" si="57"/>
        <v>0</v>
      </c>
      <c r="AZ84">
        <f t="shared" si="58"/>
        <v>0</v>
      </c>
      <c r="BA84">
        <f t="shared" si="59"/>
        <v>0</v>
      </c>
      <c r="BB84">
        <f t="shared" si="60"/>
        <v>0</v>
      </c>
      <c r="BC84" s="293">
        <f t="shared" si="20"/>
        <v>0</v>
      </c>
      <c r="BD84" s="504" t="str">
        <f>IF(BC84=0,"",
IF(SUM($BC$36:BC84)=1,BE84,
IF($BC$156&gt;SUM($BC$36:BC84),_xlfn.CONCAT(", ",BE84),
IF($BC$156=SUM($BC$36:BC84),_xlfn.CONCAT(" y ",BE84)))))</f>
        <v/>
      </c>
      <c r="BE84" s="505" t="s">
        <v>5182</v>
      </c>
      <c r="BF84" s="628">
        <f t="shared" si="21"/>
        <v>0</v>
      </c>
      <c r="BG84" s="488">
        <f t="shared" si="22"/>
        <v>0</v>
      </c>
      <c r="BH84" s="631">
        <f t="shared" si="23"/>
        <v>0</v>
      </c>
      <c r="BI84" s="338">
        <f t="shared" si="24"/>
        <v>0</v>
      </c>
      <c r="BJ84" s="294" t="str">
        <f>IF(BI84=0,"",
IF(SUM($BI$36:BI84)=1,BK84,
IF($BI$156&gt;SUM($BI$36:BI84),_xlfn.CONCAT(", ",BK84),
IF($BI$156=SUM($BI$36:BI84),_xlfn.CONCAT(" y ",BK84)))))</f>
        <v/>
      </c>
      <c r="BK84" s="368" t="s">
        <v>5182</v>
      </c>
      <c r="BL84" s="634">
        <f t="shared" si="25"/>
        <v>0</v>
      </c>
      <c r="BM84" s="613">
        <f t="shared" si="26"/>
        <v>0</v>
      </c>
      <c r="BN84" s="636">
        <f t="shared" si="27"/>
        <v>0</v>
      </c>
      <c r="BO84" s="338">
        <f t="shared" si="28"/>
        <v>0</v>
      </c>
      <c r="BP84" s="294" t="str">
        <f>IF(BO84=0,"",
IF(SUM($BO$36:BO84)=1,BQ84,
IF($BO$156&gt;SUM($BO$36:BO84),_xlfn.CONCAT(", ",BQ84),
IF($BO$156=SUM($BO$36:BO84),_xlfn.CONCAT(" y ",BQ84)))))</f>
        <v/>
      </c>
      <c r="BQ84" s="368" t="s">
        <v>5182</v>
      </c>
      <c r="BR84" s="639">
        <f t="shared" si="29"/>
        <v>0</v>
      </c>
      <c r="BS84" s="641">
        <f t="shared" si="30"/>
        <v>0</v>
      </c>
      <c r="BT84" s="560">
        <f t="shared" si="31"/>
        <v>0</v>
      </c>
      <c r="BU84" s="519">
        <f t="shared" si="32"/>
        <v>0</v>
      </c>
      <c r="BV84" s="521">
        <f t="shared" si="33"/>
        <v>0</v>
      </c>
      <c r="BW84" s="452">
        <f t="shared" si="34"/>
        <v>0</v>
      </c>
      <c r="BX84" s="639">
        <f t="shared" si="35"/>
        <v>0</v>
      </c>
      <c r="BY84" s="641">
        <f t="shared" si="36"/>
        <v>0</v>
      </c>
      <c r="BZ84" s="560">
        <f t="shared" si="37"/>
        <v>0</v>
      </c>
      <c r="CA84" s="293">
        <f t="shared" si="38"/>
        <v>0</v>
      </c>
      <c r="CB84" s="294" t="str">
        <f>IF(CA84=0,"",
IF(SUM($CA$36:CA84)=1,CC84,
IF($CA$156&gt;SUM($CA$36:CA84),_xlfn.CONCAT(", ",CC84),
IF($CA$156=SUM($CA$36:CA84),_xlfn.CONCAT(" y ",CC84)))))</f>
        <v/>
      </c>
      <c r="CC84" s="89" t="s">
        <v>5182</v>
      </c>
      <c r="CD84" s="321">
        <f t="shared" si="39"/>
        <v>0</v>
      </c>
      <c r="CE84" s="293">
        <f t="shared" si="40"/>
        <v>0</v>
      </c>
      <c r="CF84" s="294" t="str">
        <f>IF(CE84=0,"",
IF(SUM($CE$36:CE84)=1,CG84,
IF($CE$156&gt;SUM($CE$36:CE84),_xlfn.CONCAT(", ",CG84),
IF($CE$156=SUM($CE$36:CE84),_xlfn.CONCAT(" y ",CG84)))))</f>
        <v/>
      </c>
      <c r="CG84" s="89" t="s">
        <v>5182</v>
      </c>
    </row>
    <row r="85" spans="1:85" ht="15" customHeight="1">
      <c r="A85" s="64"/>
      <c r="B85" s="11"/>
      <c r="C85" s="58" t="s">
        <v>5183</v>
      </c>
      <c r="D85" s="1020" t="str">
        <f>IF(CNGE_2025_M1_Secc5_Sub1!$D80="","",CNGE_2025_M1_Secc5_Sub1!$D80)</f>
        <v/>
      </c>
      <c r="E85" s="889"/>
      <c r="F85" s="889"/>
      <c r="G85" s="889"/>
      <c r="H85" s="889"/>
      <c r="I85" s="889"/>
      <c r="J85" s="889"/>
      <c r="K85" s="889"/>
      <c r="L85" s="889"/>
      <c r="M85" s="889"/>
      <c r="N85" s="889"/>
      <c r="O85" s="890"/>
      <c r="P85" s="813"/>
      <c r="Q85" s="813"/>
      <c r="R85" s="813"/>
      <c r="S85" s="813"/>
      <c r="T85" s="813"/>
      <c r="U85" s="813"/>
      <c r="V85" s="813"/>
      <c r="W85" s="813"/>
      <c r="X85" s="813"/>
      <c r="Y85" s="813"/>
      <c r="Z85" s="813"/>
      <c r="AA85" s="813"/>
      <c r="AB85" s="813"/>
      <c r="AC85" s="813"/>
      <c r="AD85" s="813"/>
      <c r="AI85">
        <f t="shared" si="41"/>
        <v>0</v>
      </c>
      <c r="AJ85">
        <f t="shared" si="42"/>
        <v>0</v>
      </c>
      <c r="AK85">
        <f t="shared" si="43"/>
        <v>0</v>
      </c>
      <c r="AL85">
        <f t="shared" si="44"/>
        <v>0</v>
      </c>
      <c r="AM85">
        <f t="shared" si="45"/>
        <v>0</v>
      </c>
      <c r="AN85">
        <f t="shared" si="46"/>
        <v>0</v>
      </c>
      <c r="AO85">
        <f t="shared" si="47"/>
        <v>0</v>
      </c>
      <c r="AP85">
        <f t="shared" si="48"/>
        <v>0</v>
      </c>
      <c r="AQ85">
        <f t="shared" si="49"/>
        <v>0</v>
      </c>
      <c r="AR85">
        <f t="shared" si="50"/>
        <v>0</v>
      </c>
      <c r="AS85">
        <f t="shared" si="51"/>
        <v>0</v>
      </c>
      <c r="AT85">
        <f t="shared" si="52"/>
        <v>0</v>
      </c>
      <c r="AU85">
        <f t="shared" si="53"/>
        <v>0</v>
      </c>
      <c r="AV85">
        <f t="shared" si="54"/>
        <v>0</v>
      </c>
      <c r="AW85">
        <f t="shared" si="55"/>
        <v>0</v>
      </c>
      <c r="AX85">
        <f t="shared" si="56"/>
        <v>0</v>
      </c>
      <c r="AY85">
        <f t="shared" si="57"/>
        <v>0</v>
      </c>
      <c r="AZ85">
        <f t="shared" si="58"/>
        <v>0</v>
      </c>
      <c r="BA85">
        <f t="shared" si="59"/>
        <v>0</v>
      </c>
      <c r="BB85">
        <f t="shared" si="60"/>
        <v>0</v>
      </c>
      <c r="BC85" s="293">
        <f t="shared" si="20"/>
        <v>0</v>
      </c>
      <c r="BD85" s="504" t="str">
        <f>IF(BC85=0,"",
IF(SUM($BC$36:BC85)=1,BE85,
IF($BC$156&gt;SUM($BC$36:BC85),_xlfn.CONCAT(", ",BE85),
IF($BC$156=SUM($BC$36:BC85),_xlfn.CONCAT(" y ",BE85)))))</f>
        <v/>
      </c>
      <c r="BE85" s="505" t="s">
        <v>5184</v>
      </c>
      <c r="BF85" s="628">
        <f t="shared" si="21"/>
        <v>0</v>
      </c>
      <c r="BG85" s="488">
        <f t="shared" si="22"/>
        <v>0</v>
      </c>
      <c r="BH85" s="631">
        <f t="shared" si="23"/>
        <v>0</v>
      </c>
      <c r="BI85" s="338">
        <f t="shared" si="24"/>
        <v>0</v>
      </c>
      <c r="BJ85" s="294" t="str">
        <f>IF(BI85=0,"",
IF(SUM($BI$36:BI85)=1,BK85,
IF($BI$156&gt;SUM($BI$36:BI85),_xlfn.CONCAT(", ",BK85),
IF($BI$156=SUM($BI$36:BI85),_xlfn.CONCAT(" y ",BK85)))))</f>
        <v/>
      </c>
      <c r="BK85" s="368" t="s">
        <v>5184</v>
      </c>
      <c r="BL85" s="634">
        <f t="shared" si="25"/>
        <v>0</v>
      </c>
      <c r="BM85" s="613">
        <f t="shared" si="26"/>
        <v>0</v>
      </c>
      <c r="BN85" s="636">
        <f t="shared" si="27"/>
        <v>0</v>
      </c>
      <c r="BO85" s="338">
        <f t="shared" si="28"/>
        <v>0</v>
      </c>
      <c r="BP85" s="294" t="str">
        <f>IF(BO85=0,"",
IF(SUM($BO$36:BO85)=1,BQ85,
IF($BO$156&gt;SUM($BO$36:BO85),_xlfn.CONCAT(", ",BQ85),
IF($BO$156=SUM($BO$36:BO85),_xlfn.CONCAT(" y ",BQ85)))))</f>
        <v/>
      </c>
      <c r="BQ85" s="368" t="s">
        <v>5184</v>
      </c>
      <c r="BR85" s="639">
        <f t="shared" si="29"/>
        <v>0</v>
      </c>
      <c r="BS85" s="641">
        <f t="shared" si="30"/>
        <v>0</v>
      </c>
      <c r="BT85" s="560">
        <f t="shared" si="31"/>
        <v>0</v>
      </c>
      <c r="BU85" s="519">
        <f t="shared" si="32"/>
        <v>0</v>
      </c>
      <c r="BV85" s="521">
        <f t="shared" si="33"/>
        <v>0</v>
      </c>
      <c r="BW85" s="452">
        <f t="shared" si="34"/>
        <v>0</v>
      </c>
      <c r="BX85" s="639">
        <f t="shared" si="35"/>
        <v>0</v>
      </c>
      <c r="BY85" s="641">
        <f t="shared" si="36"/>
        <v>0</v>
      </c>
      <c r="BZ85" s="560">
        <f t="shared" si="37"/>
        <v>0</v>
      </c>
      <c r="CA85" s="293">
        <f t="shared" si="38"/>
        <v>0</v>
      </c>
      <c r="CB85" s="294" t="str">
        <f>IF(CA85=0,"",
IF(SUM($CA$36:CA85)=1,CC85,
IF($CA$156&gt;SUM($CA$36:CA85),_xlfn.CONCAT(", ",CC85),
IF($CA$156=SUM($CA$36:CA85),_xlfn.CONCAT(" y ",CC85)))))</f>
        <v/>
      </c>
      <c r="CC85" s="89" t="s">
        <v>5184</v>
      </c>
      <c r="CD85" s="321">
        <f t="shared" si="39"/>
        <v>0</v>
      </c>
      <c r="CE85" s="293">
        <f t="shared" si="40"/>
        <v>0</v>
      </c>
      <c r="CF85" s="294" t="str">
        <f>IF(CE85=0,"",
IF(SUM($CE$36:CE85)=1,CG85,
IF($CE$156&gt;SUM($CE$36:CE85),_xlfn.CONCAT(", ",CG85),
IF($CE$156=SUM($CE$36:CE85),_xlfn.CONCAT(" y ",CG85)))))</f>
        <v/>
      </c>
      <c r="CG85" s="89" t="s">
        <v>5184</v>
      </c>
    </row>
    <row r="86" spans="1:85" ht="15" customHeight="1">
      <c r="A86" s="64"/>
      <c r="B86" s="11"/>
      <c r="C86" s="58" t="s">
        <v>5185</v>
      </c>
      <c r="D86" s="1020" t="str">
        <f>IF(CNGE_2025_M1_Secc5_Sub1!$D81="","",CNGE_2025_M1_Secc5_Sub1!$D81)</f>
        <v/>
      </c>
      <c r="E86" s="889"/>
      <c r="F86" s="889"/>
      <c r="G86" s="889"/>
      <c r="H86" s="889"/>
      <c r="I86" s="889"/>
      <c r="J86" s="889"/>
      <c r="K86" s="889"/>
      <c r="L86" s="889"/>
      <c r="M86" s="889"/>
      <c r="N86" s="889"/>
      <c r="O86" s="890"/>
      <c r="P86" s="813"/>
      <c r="Q86" s="813"/>
      <c r="R86" s="813"/>
      <c r="S86" s="813"/>
      <c r="T86" s="813"/>
      <c r="U86" s="813"/>
      <c r="V86" s="813"/>
      <c r="W86" s="813"/>
      <c r="X86" s="813"/>
      <c r="Y86" s="813"/>
      <c r="Z86" s="813"/>
      <c r="AA86" s="813"/>
      <c r="AB86" s="813"/>
      <c r="AC86" s="813"/>
      <c r="AD86" s="813"/>
      <c r="AI86">
        <f t="shared" si="41"/>
        <v>0</v>
      </c>
      <c r="AJ86">
        <f t="shared" si="42"/>
        <v>0</v>
      </c>
      <c r="AK86">
        <f t="shared" si="43"/>
        <v>0</v>
      </c>
      <c r="AL86">
        <f t="shared" si="44"/>
        <v>0</v>
      </c>
      <c r="AM86">
        <f t="shared" si="45"/>
        <v>0</v>
      </c>
      <c r="AN86">
        <f t="shared" si="46"/>
        <v>0</v>
      </c>
      <c r="AO86">
        <f t="shared" si="47"/>
        <v>0</v>
      </c>
      <c r="AP86">
        <f t="shared" si="48"/>
        <v>0</v>
      </c>
      <c r="AQ86">
        <f t="shared" si="49"/>
        <v>0</v>
      </c>
      <c r="AR86">
        <f t="shared" si="50"/>
        <v>0</v>
      </c>
      <c r="AS86">
        <f t="shared" si="51"/>
        <v>0</v>
      </c>
      <c r="AT86">
        <f t="shared" si="52"/>
        <v>0</v>
      </c>
      <c r="AU86">
        <f t="shared" si="53"/>
        <v>0</v>
      </c>
      <c r="AV86">
        <f t="shared" si="54"/>
        <v>0</v>
      </c>
      <c r="AW86">
        <f t="shared" si="55"/>
        <v>0</v>
      </c>
      <c r="AX86">
        <f t="shared" si="56"/>
        <v>0</v>
      </c>
      <c r="AY86">
        <f t="shared" si="57"/>
        <v>0</v>
      </c>
      <c r="AZ86">
        <f t="shared" si="58"/>
        <v>0</v>
      </c>
      <c r="BA86">
        <f t="shared" si="59"/>
        <v>0</v>
      </c>
      <c r="BB86">
        <f t="shared" si="60"/>
        <v>0</v>
      </c>
      <c r="BC86" s="293">
        <f t="shared" si="20"/>
        <v>0</v>
      </c>
      <c r="BD86" s="504" t="str">
        <f>IF(BC86=0,"",
IF(SUM($BC$36:BC86)=1,BE86,
IF($BC$156&gt;SUM($BC$36:BC86),_xlfn.CONCAT(", ",BE86),
IF($BC$156=SUM($BC$36:BC86),_xlfn.CONCAT(" y ",BE86)))))</f>
        <v/>
      </c>
      <c r="BE86" s="505" t="s">
        <v>5186</v>
      </c>
      <c r="BF86" s="628">
        <f t="shared" si="21"/>
        <v>0</v>
      </c>
      <c r="BG86" s="488">
        <f t="shared" si="22"/>
        <v>0</v>
      </c>
      <c r="BH86" s="631">
        <f t="shared" si="23"/>
        <v>0</v>
      </c>
      <c r="BI86" s="338">
        <f t="shared" si="24"/>
        <v>0</v>
      </c>
      <c r="BJ86" s="294" t="str">
        <f>IF(BI86=0,"",
IF(SUM($BI$36:BI86)=1,BK86,
IF($BI$156&gt;SUM($BI$36:BI86),_xlfn.CONCAT(", ",BK86),
IF($BI$156=SUM($BI$36:BI86),_xlfn.CONCAT(" y ",BK86)))))</f>
        <v/>
      </c>
      <c r="BK86" s="368" t="s">
        <v>5186</v>
      </c>
      <c r="BL86" s="634">
        <f t="shared" si="25"/>
        <v>0</v>
      </c>
      <c r="BM86" s="613">
        <f t="shared" si="26"/>
        <v>0</v>
      </c>
      <c r="BN86" s="636">
        <f t="shared" si="27"/>
        <v>0</v>
      </c>
      <c r="BO86" s="338">
        <f t="shared" si="28"/>
        <v>0</v>
      </c>
      <c r="BP86" s="294" t="str">
        <f>IF(BO86=0,"",
IF(SUM($BO$36:BO86)=1,BQ86,
IF($BO$156&gt;SUM($BO$36:BO86),_xlfn.CONCAT(", ",BQ86),
IF($BO$156=SUM($BO$36:BO86),_xlfn.CONCAT(" y ",BQ86)))))</f>
        <v/>
      </c>
      <c r="BQ86" s="368" t="s">
        <v>5186</v>
      </c>
      <c r="BR86" s="639">
        <f t="shared" si="29"/>
        <v>0</v>
      </c>
      <c r="BS86" s="641">
        <f t="shared" si="30"/>
        <v>0</v>
      </c>
      <c r="BT86" s="560">
        <f t="shared" si="31"/>
        <v>0</v>
      </c>
      <c r="BU86" s="519">
        <f t="shared" si="32"/>
        <v>0</v>
      </c>
      <c r="BV86" s="521">
        <f t="shared" si="33"/>
        <v>0</v>
      </c>
      <c r="BW86" s="452">
        <f t="shared" si="34"/>
        <v>0</v>
      </c>
      <c r="BX86" s="639">
        <f t="shared" si="35"/>
        <v>0</v>
      </c>
      <c r="BY86" s="641">
        <f t="shared" si="36"/>
        <v>0</v>
      </c>
      <c r="BZ86" s="560">
        <f t="shared" si="37"/>
        <v>0</v>
      </c>
      <c r="CA86" s="293">
        <f t="shared" si="38"/>
        <v>0</v>
      </c>
      <c r="CB86" s="294" t="str">
        <f>IF(CA86=0,"",
IF(SUM($CA$36:CA86)=1,CC86,
IF($CA$156&gt;SUM($CA$36:CA86),_xlfn.CONCAT(", ",CC86),
IF($CA$156=SUM($CA$36:CA86),_xlfn.CONCAT(" y ",CC86)))))</f>
        <v/>
      </c>
      <c r="CC86" s="89" t="s">
        <v>5186</v>
      </c>
      <c r="CD86" s="321">
        <f t="shared" si="39"/>
        <v>0</v>
      </c>
      <c r="CE86" s="293">
        <f t="shared" si="40"/>
        <v>0</v>
      </c>
      <c r="CF86" s="294" t="str">
        <f>IF(CE86=0,"",
IF(SUM($CE$36:CE86)=1,CG86,
IF($CE$156&gt;SUM($CE$36:CE86),_xlfn.CONCAT(", ",CG86),
IF($CE$156=SUM($CE$36:CE86),_xlfn.CONCAT(" y ",CG86)))))</f>
        <v/>
      </c>
      <c r="CG86" s="89" t="s">
        <v>5186</v>
      </c>
    </row>
    <row r="87" spans="1:85" ht="15" customHeight="1">
      <c r="A87" s="64"/>
      <c r="B87" s="11"/>
      <c r="C87" s="58" t="s">
        <v>5187</v>
      </c>
      <c r="D87" s="1020" t="str">
        <f>IF(CNGE_2025_M1_Secc5_Sub1!$D82="","",CNGE_2025_M1_Secc5_Sub1!$D82)</f>
        <v/>
      </c>
      <c r="E87" s="889"/>
      <c r="F87" s="889"/>
      <c r="G87" s="889"/>
      <c r="H87" s="889"/>
      <c r="I87" s="889"/>
      <c r="J87" s="889"/>
      <c r="K87" s="889"/>
      <c r="L87" s="889"/>
      <c r="M87" s="889"/>
      <c r="N87" s="889"/>
      <c r="O87" s="890"/>
      <c r="P87" s="813"/>
      <c r="Q87" s="813"/>
      <c r="R87" s="813"/>
      <c r="S87" s="813"/>
      <c r="T87" s="813"/>
      <c r="U87" s="813"/>
      <c r="V87" s="813"/>
      <c r="W87" s="813"/>
      <c r="X87" s="813"/>
      <c r="Y87" s="813"/>
      <c r="Z87" s="813"/>
      <c r="AA87" s="813"/>
      <c r="AB87" s="813"/>
      <c r="AC87" s="813"/>
      <c r="AD87" s="813"/>
      <c r="AI87">
        <f t="shared" si="41"/>
        <v>0</v>
      </c>
      <c r="AJ87">
        <f t="shared" si="42"/>
        <v>0</v>
      </c>
      <c r="AK87">
        <f t="shared" si="43"/>
        <v>0</v>
      </c>
      <c r="AL87">
        <f t="shared" si="44"/>
        <v>0</v>
      </c>
      <c r="AM87">
        <f t="shared" si="45"/>
        <v>0</v>
      </c>
      <c r="AN87">
        <f t="shared" si="46"/>
        <v>0</v>
      </c>
      <c r="AO87">
        <f t="shared" si="47"/>
        <v>0</v>
      </c>
      <c r="AP87">
        <f t="shared" si="48"/>
        <v>0</v>
      </c>
      <c r="AQ87">
        <f t="shared" si="49"/>
        <v>0</v>
      </c>
      <c r="AR87">
        <f t="shared" si="50"/>
        <v>0</v>
      </c>
      <c r="AS87">
        <f t="shared" si="51"/>
        <v>0</v>
      </c>
      <c r="AT87">
        <f t="shared" si="52"/>
        <v>0</v>
      </c>
      <c r="AU87">
        <f t="shared" si="53"/>
        <v>0</v>
      </c>
      <c r="AV87">
        <f t="shared" si="54"/>
        <v>0</v>
      </c>
      <c r="AW87">
        <f t="shared" si="55"/>
        <v>0</v>
      </c>
      <c r="AX87">
        <f t="shared" si="56"/>
        <v>0</v>
      </c>
      <c r="AY87">
        <f t="shared" si="57"/>
        <v>0</v>
      </c>
      <c r="AZ87">
        <f t="shared" si="58"/>
        <v>0</v>
      </c>
      <c r="BA87">
        <f t="shared" si="59"/>
        <v>0</v>
      </c>
      <c r="BB87">
        <f t="shared" si="60"/>
        <v>0</v>
      </c>
      <c r="BC87" s="293">
        <f t="shared" si="20"/>
        <v>0</v>
      </c>
      <c r="BD87" s="504" t="str">
        <f>IF(BC87=0,"",
IF(SUM($BC$36:BC87)=1,BE87,
IF($BC$156&gt;SUM($BC$36:BC87),_xlfn.CONCAT(", ",BE87),
IF($BC$156=SUM($BC$36:BC87),_xlfn.CONCAT(" y ",BE87)))))</f>
        <v/>
      </c>
      <c r="BE87" s="505" t="s">
        <v>5188</v>
      </c>
      <c r="BF87" s="628">
        <f t="shared" si="21"/>
        <v>0</v>
      </c>
      <c r="BG87" s="488">
        <f t="shared" si="22"/>
        <v>0</v>
      </c>
      <c r="BH87" s="631">
        <f t="shared" si="23"/>
        <v>0</v>
      </c>
      <c r="BI87" s="338">
        <f t="shared" si="24"/>
        <v>0</v>
      </c>
      <c r="BJ87" s="294" t="str">
        <f>IF(BI87=0,"",
IF(SUM($BI$36:BI87)=1,BK87,
IF($BI$156&gt;SUM($BI$36:BI87),_xlfn.CONCAT(", ",BK87),
IF($BI$156=SUM($BI$36:BI87),_xlfn.CONCAT(" y ",BK87)))))</f>
        <v/>
      </c>
      <c r="BK87" s="368" t="s">
        <v>5188</v>
      </c>
      <c r="BL87" s="634">
        <f t="shared" si="25"/>
        <v>0</v>
      </c>
      <c r="BM87" s="613">
        <f t="shared" si="26"/>
        <v>0</v>
      </c>
      <c r="BN87" s="636">
        <f t="shared" si="27"/>
        <v>0</v>
      </c>
      <c r="BO87" s="338">
        <f t="shared" si="28"/>
        <v>0</v>
      </c>
      <c r="BP87" s="294" t="str">
        <f>IF(BO87=0,"",
IF(SUM($BO$36:BO87)=1,BQ87,
IF($BO$156&gt;SUM($BO$36:BO87),_xlfn.CONCAT(", ",BQ87),
IF($BO$156=SUM($BO$36:BO87),_xlfn.CONCAT(" y ",BQ87)))))</f>
        <v/>
      </c>
      <c r="BQ87" s="368" t="s">
        <v>5188</v>
      </c>
      <c r="BR87" s="639">
        <f t="shared" si="29"/>
        <v>0</v>
      </c>
      <c r="BS87" s="641">
        <f t="shared" si="30"/>
        <v>0</v>
      </c>
      <c r="BT87" s="560">
        <f t="shared" si="31"/>
        <v>0</v>
      </c>
      <c r="BU87" s="519">
        <f t="shared" si="32"/>
        <v>0</v>
      </c>
      <c r="BV87" s="521">
        <f t="shared" si="33"/>
        <v>0</v>
      </c>
      <c r="BW87" s="452">
        <f t="shared" si="34"/>
        <v>0</v>
      </c>
      <c r="BX87" s="639">
        <f t="shared" si="35"/>
        <v>0</v>
      </c>
      <c r="BY87" s="641">
        <f t="shared" si="36"/>
        <v>0</v>
      </c>
      <c r="BZ87" s="560">
        <f t="shared" si="37"/>
        <v>0</v>
      </c>
      <c r="CA87" s="293">
        <f t="shared" si="38"/>
        <v>0</v>
      </c>
      <c r="CB87" s="294" t="str">
        <f>IF(CA87=0,"",
IF(SUM($CA$36:CA87)=1,CC87,
IF($CA$156&gt;SUM($CA$36:CA87),_xlfn.CONCAT(", ",CC87),
IF($CA$156=SUM($CA$36:CA87),_xlfn.CONCAT(" y ",CC87)))))</f>
        <v/>
      </c>
      <c r="CC87" s="89" t="s">
        <v>5188</v>
      </c>
      <c r="CD87" s="321">
        <f t="shared" si="39"/>
        <v>0</v>
      </c>
      <c r="CE87" s="293">
        <f t="shared" si="40"/>
        <v>0</v>
      </c>
      <c r="CF87" s="294" t="str">
        <f>IF(CE87=0,"",
IF(SUM($CE$36:CE87)=1,CG87,
IF($CE$156&gt;SUM($CE$36:CE87),_xlfn.CONCAT(", ",CG87),
IF($CE$156=SUM($CE$36:CE87),_xlfn.CONCAT(" y ",CG87)))))</f>
        <v/>
      </c>
      <c r="CG87" s="89" t="s">
        <v>5188</v>
      </c>
    </row>
    <row r="88" spans="1:85" ht="15" customHeight="1">
      <c r="A88" s="64"/>
      <c r="B88" s="11"/>
      <c r="C88" s="58" t="s">
        <v>5189</v>
      </c>
      <c r="D88" s="1020" t="str">
        <f>IF(CNGE_2025_M1_Secc5_Sub1!$D83="","",CNGE_2025_M1_Secc5_Sub1!$D83)</f>
        <v/>
      </c>
      <c r="E88" s="889"/>
      <c r="F88" s="889"/>
      <c r="G88" s="889"/>
      <c r="H88" s="889"/>
      <c r="I88" s="889"/>
      <c r="J88" s="889"/>
      <c r="K88" s="889"/>
      <c r="L88" s="889"/>
      <c r="M88" s="889"/>
      <c r="N88" s="889"/>
      <c r="O88" s="890"/>
      <c r="P88" s="813"/>
      <c r="Q88" s="813"/>
      <c r="R88" s="813"/>
      <c r="S88" s="813"/>
      <c r="T88" s="813"/>
      <c r="U88" s="813"/>
      <c r="V88" s="813"/>
      <c r="W88" s="813"/>
      <c r="X88" s="813"/>
      <c r="Y88" s="813"/>
      <c r="Z88" s="813"/>
      <c r="AA88" s="813"/>
      <c r="AB88" s="813"/>
      <c r="AC88" s="813"/>
      <c r="AD88" s="813"/>
      <c r="AI88">
        <f t="shared" si="41"/>
        <v>0</v>
      </c>
      <c r="AJ88">
        <f t="shared" si="42"/>
        <v>0</v>
      </c>
      <c r="AK88">
        <f t="shared" si="43"/>
        <v>0</v>
      </c>
      <c r="AL88">
        <f t="shared" si="44"/>
        <v>0</v>
      </c>
      <c r="AM88">
        <f t="shared" si="45"/>
        <v>0</v>
      </c>
      <c r="AN88">
        <f t="shared" si="46"/>
        <v>0</v>
      </c>
      <c r="AO88">
        <f t="shared" si="47"/>
        <v>0</v>
      </c>
      <c r="AP88">
        <f t="shared" si="48"/>
        <v>0</v>
      </c>
      <c r="AQ88">
        <f t="shared" si="49"/>
        <v>0</v>
      </c>
      <c r="AR88">
        <f t="shared" si="50"/>
        <v>0</v>
      </c>
      <c r="AS88">
        <f t="shared" si="51"/>
        <v>0</v>
      </c>
      <c r="AT88">
        <f t="shared" si="52"/>
        <v>0</v>
      </c>
      <c r="AU88">
        <f t="shared" si="53"/>
        <v>0</v>
      </c>
      <c r="AV88">
        <f t="shared" si="54"/>
        <v>0</v>
      </c>
      <c r="AW88">
        <f t="shared" si="55"/>
        <v>0</v>
      </c>
      <c r="AX88">
        <f t="shared" si="56"/>
        <v>0</v>
      </c>
      <c r="AY88">
        <f t="shared" si="57"/>
        <v>0</v>
      </c>
      <c r="AZ88">
        <f t="shared" si="58"/>
        <v>0</v>
      </c>
      <c r="BA88">
        <f t="shared" si="59"/>
        <v>0</v>
      </c>
      <c r="BB88">
        <f t="shared" si="60"/>
        <v>0</v>
      </c>
      <c r="BC88" s="293">
        <f t="shared" si="20"/>
        <v>0</v>
      </c>
      <c r="BD88" s="504" t="str">
        <f>IF(BC88=0,"",
IF(SUM($BC$36:BC88)=1,BE88,
IF($BC$156&gt;SUM($BC$36:BC88),_xlfn.CONCAT(", ",BE88),
IF($BC$156=SUM($BC$36:BC88),_xlfn.CONCAT(" y ",BE88)))))</f>
        <v/>
      </c>
      <c r="BE88" s="505" t="s">
        <v>5190</v>
      </c>
      <c r="BF88" s="628">
        <f t="shared" si="21"/>
        <v>0</v>
      </c>
      <c r="BG88" s="488">
        <f t="shared" si="22"/>
        <v>0</v>
      </c>
      <c r="BH88" s="631">
        <f t="shared" si="23"/>
        <v>0</v>
      </c>
      <c r="BI88" s="338">
        <f t="shared" si="24"/>
        <v>0</v>
      </c>
      <c r="BJ88" s="294" t="str">
        <f>IF(BI88=0,"",
IF(SUM($BI$36:BI88)=1,BK88,
IF($BI$156&gt;SUM($BI$36:BI88),_xlfn.CONCAT(", ",BK88),
IF($BI$156=SUM($BI$36:BI88),_xlfn.CONCAT(" y ",BK88)))))</f>
        <v/>
      </c>
      <c r="BK88" s="368" t="s">
        <v>5190</v>
      </c>
      <c r="BL88" s="634">
        <f t="shared" si="25"/>
        <v>0</v>
      </c>
      <c r="BM88" s="613">
        <f t="shared" si="26"/>
        <v>0</v>
      </c>
      <c r="BN88" s="636">
        <f t="shared" si="27"/>
        <v>0</v>
      </c>
      <c r="BO88" s="338">
        <f t="shared" si="28"/>
        <v>0</v>
      </c>
      <c r="BP88" s="294" t="str">
        <f>IF(BO88=0,"",
IF(SUM($BO$36:BO88)=1,BQ88,
IF($BO$156&gt;SUM($BO$36:BO88),_xlfn.CONCAT(", ",BQ88),
IF($BO$156=SUM($BO$36:BO88),_xlfn.CONCAT(" y ",BQ88)))))</f>
        <v/>
      </c>
      <c r="BQ88" s="368" t="s">
        <v>5190</v>
      </c>
      <c r="BR88" s="639">
        <f t="shared" si="29"/>
        <v>0</v>
      </c>
      <c r="BS88" s="641">
        <f t="shared" si="30"/>
        <v>0</v>
      </c>
      <c r="BT88" s="560">
        <f t="shared" si="31"/>
        <v>0</v>
      </c>
      <c r="BU88" s="519">
        <f t="shared" si="32"/>
        <v>0</v>
      </c>
      <c r="BV88" s="521">
        <f t="shared" si="33"/>
        <v>0</v>
      </c>
      <c r="BW88" s="452">
        <f t="shared" si="34"/>
        <v>0</v>
      </c>
      <c r="BX88" s="639">
        <f t="shared" si="35"/>
        <v>0</v>
      </c>
      <c r="BY88" s="641">
        <f t="shared" si="36"/>
        <v>0</v>
      </c>
      <c r="BZ88" s="560">
        <f t="shared" si="37"/>
        <v>0</v>
      </c>
      <c r="CA88" s="293">
        <f t="shared" si="38"/>
        <v>0</v>
      </c>
      <c r="CB88" s="294" t="str">
        <f>IF(CA88=0,"",
IF(SUM($CA$36:CA88)=1,CC88,
IF($CA$156&gt;SUM($CA$36:CA88),_xlfn.CONCAT(", ",CC88),
IF($CA$156=SUM($CA$36:CA88),_xlfn.CONCAT(" y ",CC88)))))</f>
        <v/>
      </c>
      <c r="CC88" s="89" t="s">
        <v>5190</v>
      </c>
      <c r="CD88" s="321">
        <f t="shared" si="39"/>
        <v>0</v>
      </c>
      <c r="CE88" s="293">
        <f t="shared" si="40"/>
        <v>0</v>
      </c>
      <c r="CF88" s="294" t="str">
        <f>IF(CE88=0,"",
IF(SUM($CE$36:CE88)=1,CG88,
IF($CE$156&gt;SUM($CE$36:CE88),_xlfn.CONCAT(", ",CG88),
IF($CE$156=SUM($CE$36:CE88),_xlfn.CONCAT(" y ",CG88)))))</f>
        <v/>
      </c>
      <c r="CG88" s="89" t="s">
        <v>5190</v>
      </c>
    </row>
    <row r="89" spans="1:85" ht="15" customHeight="1">
      <c r="A89" s="64"/>
      <c r="B89" s="11"/>
      <c r="C89" s="58" t="s">
        <v>5191</v>
      </c>
      <c r="D89" s="1020" t="str">
        <f>IF(CNGE_2025_M1_Secc5_Sub1!$D84="","",CNGE_2025_M1_Secc5_Sub1!$D84)</f>
        <v/>
      </c>
      <c r="E89" s="889"/>
      <c r="F89" s="889"/>
      <c r="G89" s="889"/>
      <c r="H89" s="889"/>
      <c r="I89" s="889"/>
      <c r="J89" s="889"/>
      <c r="K89" s="889"/>
      <c r="L89" s="889"/>
      <c r="M89" s="889"/>
      <c r="N89" s="889"/>
      <c r="O89" s="890"/>
      <c r="P89" s="813"/>
      <c r="Q89" s="813"/>
      <c r="R89" s="813"/>
      <c r="S89" s="813"/>
      <c r="T89" s="813"/>
      <c r="U89" s="813"/>
      <c r="V89" s="813"/>
      <c r="W89" s="813"/>
      <c r="X89" s="813"/>
      <c r="Y89" s="813"/>
      <c r="Z89" s="813"/>
      <c r="AA89" s="813"/>
      <c r="AB89" s="813"/>
      <c r="AC89" s="813"/>
      <c r="AD89" s="813"/>
      <c r="AI89">
        <f t="shared" si="41"/>
        <v>0</v>
      </c>
      <c r="AJ89">
        <f t="shared" si="42"/>
        <v>0</v>
      </c>
      <c r="AK89">
        <f t="shared" si="43"/>
        <v>0</v>
      </c>
      <c r="AL89">
        <f t="shared" si="44"/>
        <v>0</v>
      </c>
      <c r="AM89">
        <f t="shared" si="45"/>
        <v>0</v>
      </c>
      <c r="AN89">
        <f t="shared" si="46"/>
        <v>0</v>
      </c>
      <c r="AO89">
        <f t="shared" si="47"/>
        <v>0</v>
      </c>
      <c r="AP89">
        <f t="shared" si="48"/>
        <v>0</v>
      </c>
      <c r="AQ89">
        <f t="shared" si="49"/>
        <v>0</v>
      </c>
      <c r="AR89">
        <f t="shared" si="50"/>
        <v>0</v>
      </c>
      <c r="AS89">
        <f t="shared" si="51"/>
        <v>0</v>
      </c>
      <c r="AT89">
        <f t="shared" si="52"/>
        <v>0</v>
      </c>
      <c r="AU89">
        <f t="shared" si="53"/>
        <v>0</v>
      </c>
      <c r="AV89">
        <f t="shared" si="54"/>
        <v>0</v>
      </c>
      <c r="AW89">
        <f t="shared" si="55"/>
        <v>0</v>
      </c>
      <c r="AX89">
        <f t="shared" si="56"/>
        <v>0</v>
      </c>
      <c r="AY89">
        <f t="shared" si="57"/>
        <v>0</v>
      </c>
      <c r="AZ89">
        <f t="shared" si="58"/>
        <v>0</v>
      </c>
      <c r="BA89">
        <f t="shared" si="59"/>
        <v>0</v>
      </c>
      <c r="BB89">
        <f t="shared" si="60"/>
        <v>0</v>
      </c>
      <c r="BC89" s="293">
        <f t="shared" si="20"/>
        <v>0</v>
      </c>
      <c r="BD89" s="504" t="str">
        <f>IF(BC89=0,"",
IF(SUM($BC$36:BC89)=1,BE89,
IF($BC$156&gt;SUM($BC$36:BC89),_xlfn.CONCAT(", ",BE89),
IF($BC$156=SUM($BC$36:BC89),_xlfn.CONCAT(" y ",BE89)))))</f>
        <v/>
      </c>
      <c r="BE89" s="505" t="s">
        <v>5192</v>
      </c>
      <c r="BF89" s="628">
        <f t="shared" si="21"/>
        <v>0</v>
      </c>
      <c r="BG89" s="488">
        <f t="shared" si="22"/>
        <v>0</v>
      </c>
      <c r="BH89" s="631">
        <f t="shared" si="23"/>
        <v>0</v>
      </c>
      <c r="BI89" s="338">
        <f t="shared" si="24"/>
        <v>0</v>
      </c>
      <c r="BJ89" s="294" t="str">
        <f>IF(BI89=0,"",
IF(SUM($BI$36:BI89)=1,BK89,
IF($BI$156&gt;SUM($BI$36:BI89),_xlfn.CONCAT(", ",BK89),
IF($BI$156=SUM($BI$36:BI89),_xlfn.CONCAT(" y ",BK89)))))</f>
        <v/>
      </c>
      <c r="BK89" s="368" t="s">
        <v>5192</v>
      </c>
      <c r="BL89" s="634">
        <f t="shared" si="25"/>
        <v>0</v>
      </c>
      <c r="BM89" s="613">
        <f t="shared" si="26"/>
        <v>0</v>
      </c>
      <c r="BN89" s="636">
        <f t="shared" si="27"/>
        <v>0</v>
      </c>
      <c r="BO89" s="338">
        <f t="shared" si="28"/>
        <v>0</v>
      </c>
      <c r="BP89" s="294" t="str">
        <f>IF(BO89=0,"",
IF(SUM($BO$36:BO89)=1,BQ89,
IF($BO$156&gt;SUM($BO$36:BO89),_xlfn.CONCAT(", ",BQ89),
IF($BO$156=SUM($BO$36:BO89),_xlfn.CONCAT(" y ",BQ89)))))</f>
        <v/>
      </c>
      <c r="BQ89" s="368" t="s">
        <v>5192</v>
      </c>
      <c r="BR89" s="639">
        <f t="shared" si="29"/>
        <v>0</v>
      </c>
      <c r="BS89" s="641">
        <f t="shared" si="30"/>
        <v>0</v>
      </c>
      <c r="BT89" s="560">
        <f t="shared" si="31"/>
        <v>0</v>
      </c>
      <c r="BU89" s="519">
        <f t="shared" si="32"/>
        <v>0</v>
      </c>
      <c r="BV89" s="521">
        <f t="shared" si="33"/>
        <v>0</v>
      </c>
      <c r="BW89" s="452">
        <f t="shared" si="34"/>
        <v>0</v>
      </c>
      <c r="BX89" s="639">
        <f t="shared" si="35"/>
        <v>0</v>
      </c>
      <c r="BY89" s="641">
        <f t="shared" si="36"/>
        <v>0</v>
      </c>
      <c r="BZ89" s="560">
        <f t="shared" si="37"/>
        <v>0</v>
      </c>
      <c r="CA89" s="293">
        <f t="shared" si="38"/>
        <v>0</v>
      </c>
      <c r="CB89" s="294" t="str">
        <f>IF(CA89=0,"",
IF(SUM($CA$36:CA89)=1,CC89,
IF($CA$156&gt;SUM($CA$36:CA89),_xlfn.CONCAT(", ",CC89),
IF($CA$156=SUM($CA$36:CA89),_xlfn.CONCAT(" y ",CC89)))))</f>
        <v/>
      </c>
      <c r="CC89" s="89" t="s">
        <v>5192</v>
      </c>
      <c r="CD89" s="321">
        <f t="shared" si="39"/>
        <v>0</v>
      </c>
      <c r="CE89" s="293">
        <f t="shared" si="40"/>
        <v>0</v>
      </c>
      <c r="CF89" s="294" t="str">
        <f>IF(CE89=0,"",
IF(SUM($CE$36:CE89)=1,CG89,
IF($CE$156&gt;SUM($CE$36:CE89),_xlfn.CONCAT(", ",CG89),
IF($CE$156=SUM($CE$36:CE89),_xlfn.CONCAT(" y ",CG89)))))</f>
        <v/>
      </c>
      <c r="CG89" s="89" t="s">
        <v>5192</v>
      </c>
    </row>
    <row r="90" spans="1:85" ht="15" customHeight="1">
      <c r="A90" s="64"/>
      <c r="B90" s="11"/>
      <c r="C90" s="58" t="s">
        <v>5193</v>
      </c>
      <c r="D90" s="1020" t="str">
        <f>IF(CNGE_2025_M1_Secc5_Sub1!$D85="","",CNGE_2025_M1_Secc5_Sub1!$D85)</f>
        <v/>
      </c>
      <c r="E90" s="889"/>
      <c r="F90" s="889"/>
      <c r="G90" s="889"/>
      <c r="H90" s="889"/>
      <c r="I90" s="889"/>
      <c r="J90" s="889"/>
      <c r="K90" s="889"/>
      <c r="L90" s="889"/>
      <c r="M90" s="889"/>
      <c r="N90" s="889"/>
      <c r="O90" s="890"/>
      <c r="P90" s="813"/>
      <c r="Q90" s="813"/>
      <c r="R90" s="813"/>
      <c r="S90" s="813"/>
      <c r="T90" s="813"/>
      <c r="U90" s="813"/>
      <c r="V90" s="813"/>
      <c r="W90" s="813"/>
      <c r="X90" s="813"/>
      <c r="Y90" s="813"/>
      <c r="Z90" s="813"/>
      <c r="AA90" s="813"/>
      <c r="AB90" s="813"/>
      <c r="AC90" s="813"/>
      <c r="AD90" s="813"/>
      <c r="AI90">
        <f t="shared" si="41"/>
        <v>0</v>
      </c>
      <c r="AJ90">
        <f t="shared" si="42"/>
        <v>0</v>
      </c>
      <c r="AK90">
        <f t="shared" si="43"/>
        <v>0</v>
      </c>
      <c r="AL90">
        <f t="shared" si="44"/>
        <v>0</v>
      </c>
      <c r="AM90">
        <f t="shared" si="45"/>
        <v>0</v>
      </c>
      <c r="AN90">
        <f t="shared" si="46"/>
        <v>0</v>
      </c>
      <c r="AO90">
        <f t="shared" si="47"/>
        <v>0</v>
      </c>
      <c r="AP90">
        <f t="shared" si="48"/>
        <v>0</v>
      </c>
      <c r="AQ90">
        <f t="shared" si="49"/>
        <v>0</v>
      </c>
      <c r="AR90">
        <f t="shared" si="50"/>
        <v>0</v>
      </c>
      <c r="AS90">
        <f t="shared" si="51"/>
        <v>0</v>
      </c>
      <c r="AT90">
        <f t="shared" si="52"/>
        <v>0</v>
      </c>
      <c r="AU90">
        <f t="shared" si="53"/>
        <v>0</v>
      </c>
      <c r="AV90">
        <f t="shared" si="54"/>
        <v>0</v>
      </c>
      <c r="AW90">
        <f t="shared" si="55"/>
        <v>0</v>
      </c>
      <c r="AX90">
        <f t="shared" si="56"/>
        <v>0</v>
      </c>
      <c r="AY90">
        <f t="shared" si="57"/>
        <v>0</v>
      </c>
      <c r="AZ90">
        <f t="shared" si="58"/>
        <v>0</v>
      </c>
      <c r="BA90">
        <f t="shared" si="59"/>
        <v>0</v>
      </c>
      <c r="BB90">
        <f t="shared" si="60"/>
        <v>0</v>
      </c>
      <c r="BC90" s="293">
        <f t="shared" si="20"/>
        <v>0</v>
      </c>
      <c r="BD90" s="504" t="str">
        <f>IF(BC90=0,"",
IF(SUM($BC$36:BC90)=1,BE90,
IF($BC$156&gt;SUM($BC$36:BC90),_xlfn.CONCAT(", ",BE90),
IF($BC$156=SUM($BC$36:BC90),_xlfn.CONCAT(" y ",BE90)))))</f>
        <v/>
      </c>
      <c r="BE90" s="505" t="s">
        <v>5194</v>
      </c>
      <c r="BF90" s="628">
        <f t="shared" si="21"/>
        <v>0</v>
      </c>
      <c r="BG90" s="488">
        <f t="shared" si="22"/>
        <v>0</v>
      </c>
      <c r="BH90" s="631">
        <f t="shared" si="23"/>
        <v>0</v>
      </c>
      <c r="BI90" s="338">
        <f t="shared" si="24"/>
        <v>0</v>
      </c>
      <c r="BJ90" s="294" t="str">
        <f>IF(BI90=0,"",
IF(SUM($BI$36:BI90)=1,BK90,
IF($BI$156&gt;SUM($BI$36:BI90),_xlfn.CONCAT(", ",BK90),
IF($BI$156=SUM($BI$36:BI90),_xlfn.CONCAT(" y ",BK90)))))</f>
        <v/>
      </c>
      <c r="BK90" s="368" t="s">
        <v>5194</v>
      </c>
      <c r="BL90" s="634">
        <f t="shared" si="25"/>
        <v>0</v>
      </c>
      <c r="BM90" s="613">
        <f t="shared" si="26"/>
        <v>0</v>
      </c>
      <c r="BN90" s="636">
        <f t="shared" si="27"/>
        <v>0</v>
      </c>
      <c r="BO90" s="338">
        <f t="shared" si="28"/>
        <v>0</v>
      </c>
      <c r="BP90" s="294" t="str">
        <f>IF(BO90=0,"",
IF(SUM($BO$36:BO90)=1,BQ90,
IF($BO$156&gt;SUM($BO$36:BO90),_xlfn.CONCAT(", ",BQ90),
IF($BO$156=SUM($BO$36:BO90),_xlfn.CONCAT(" y ",BQ90)))))</f>
        <v/>
      </c>
      <c r="BQ90" s="368" t="s">
        <v>5194</v>
      </c>
      <c r="BR90" s="639">
        <f t="shared" si="29"/>
        <v>0</v>
      </c>
      <c r="BS90" s="641">
        <f t="shared" si="30"/>
        <v>0</v>
      </c>
      <c r="BT90" s="560">
        <f t="shared" si="31"/>
        <v>0</v>
      </c>
      <c r="BU90" s="519">
        <f t="shared" si="32"/>
        <v>0</v>
      </c>
      <c r="BV90" s="521">
        <f t="shared" si="33"/>
        <v>0</v>
      </c>
      <c r="BW90" s="452">
        <f t="shared" si="34"/>
        <v>0</v>
      </c>
      <c r="BX90" s="639">
        <f t="shared" si="35"/>
        <v>0</v>
      </c>
      <c r="BY90" s="641">
        <f t="shared" si="36"/>
        <v>0</v>
      </c>
      <c r="BZ90" s="560">
        <f t="shared" si="37"/>
        <v>0</v>
      </c>
      <c r="CA90" s="293">
        <f t="shared" si="38"/>
        <v>0</v>
      </c>
      <c r="CB90" s="294" t="str">
        <f>IF(CA90=0,"",
IF(SUM($CA$36:CA90)=1,CC90,
IF($CA$156&gt;SUM($CA$36:CA90),_xlfn.CONCAT(", ",CC90),
IF($CA$156=SUM($CA$36:CA90),_xlfn.CONCAT(" y ",CC90)))))</f>
        <v/>
      </c>
      <c r="CC90" s="89" t="s">
        <v>5194</v>
      </c>
      <c r="CD90" s="321">
        <f t="shared" si="39"/>
        <v>0</v>
      </c>
      <c r="CE90" s="293">
        <f t="shared" si="40"/>
        <v>0</v>
      </c>
      <c r="CF90" s="294" t="str">
        <f>IF(CE90=0,"",
IF(SUM($CE$36:CE90)=1,CG90,
IF($CE$156&gt;SUM($CE$36:CE90),_xlfn.CONCAT(", ",CG90),
IF($CE$156=SUM($CE$36:CE90),_xlfn.CONCAT(" y ",CG90)))))</f>
        <v/>
      </c>
      <c r="CG90" s="89" t="s">
        <v>5194</v>
      </c>
    </row>
    <row r="91" spans="1:85" ht="15" customHeight="1">
      <c r="A91" s="64"/>
      <c r="B91" s="11"/>
      <c r="C91" s="58" t="s">
        <v>5195</v>
      </c>
      <c r="D91" s="1020" t="str">
        <f>IF(CNGE_2025_M1_Secc5_Sub1!$D86="","",CNGE_2025_M1_Secc5_Sub1!$D86)</f>
        <v/>
      </c>
      <c r="E91" s="889"/>
      <c r="F91" s="889"/>
      <c r="G91" s="889"/>
      <c r="H91" s="889"/>
      <c r="I91" s="889"/>
      <c r="J91" s="889"/>
      <c r="K91" s="889"/>
      <c r="L91" s="889"/>
      <c r="M91" s="889"/>
      <c r="N91" s="889"/>
      <c r="O91" s="890"/>
      <c r="P91" s="813"/>
      <c r="Q91" s="813"/>
      <c r="R91" s="813"/>
      <c r="S91" s="813"/>
      <c r="T91" s="813"/>
      <c r="U91" s="813"/>
      <c r="V91" s="813"/>
      <c r="W91" s="813"/>
      <c r="X91" s="813"/>
      <c r="Y91" s="813"/>
      <c r="Z91" s="813"/>
      <c r="AA91" s="813"/>
      <c r="AB91" s="813"/>
      <c r="AC91" s="813"/>
      <c r="AD91" s="813"/>
      <c r="AI91">
        <f t="shared" si="41"/>
        <v>0</v>
      </c>
      <c r="AJ91">
        <f t="shared" si="42"/>
        <v>0</v>
      </c>
      <c r="AK91">
        <f t="shared" si="43"/>
        <v>0</v>
      </c>
      <c r="AL91">
        <f t="shared" si="44"/>
        <v>0</v>
      </c>
      <c r="AM91">
        <f t="shared" si="45"/>
        <v>0</v>
      </c>
      <c r="AN91">
        <f t="shared" si="46"/>
        <v>0</v>
      </c>
      <c r="AO91">
        <f t="shared" si="47"/>
        <v>0</v>
      </c>
      <c r="AP91">
        <f t="shared" si="48"/>
        <v>0</v>
      </c>
      <c r="AQ91">
        <f t="shared" si="49"/>
        <v>0</v>
      </c>
      <c r="AR91">
        <f t="shared" si="50"/>
        <v>0</v>
      </c>
      <c r="AS91">
        <f t="shared" si="51"/>
        <v>0</v>
      </c>
      <c r="AT91">
        <f t="shared" si="52"/>
        <v>0</v>
      </c>
      <c r="AU91">
        <f t="shared" si="53"/>
        <v>0</v>
      </c>
      <c r="AV91">
        <f t="shared" si="54"/>
        <v>0</v>
      </c>
      <c r="AW91">
        <f t="shared" si="55"/>
        <v>0</v>
      </c>
      <c r="AX91">
        <f t="shared" si="56"/>
        <v>0</v>
      </c>
      <c r="AY91">
        <f t="shared" si="57"/>
        <v>0</v>
      </c>
      <c r="AZ91">
        <f t="shared" si="58"/>
        <v>0</v>
      </c>
      <c r="BA91">
        <f t="shared" si="59"/>
        <v>0</v>
      </c>
      <c r="BB91">
        <f t="shared" si="60"/>
        <v>0</v>
      </c>
      <c r="BC91" s="293">
        <f t="shared" si="20"/>
        <v>0</v>
      </c>
      <c r="BD91" s="504" t="str">
        <f>IF(BC91=0,"",
IF(SUM($BC$36:BC91)=1,BE91,
IF($BC$156&gt;SUM($BC$36:BC91),_xlfn.CONCAT(", ",BE91),
IF($BC$156=SUM($BC$36:BC91),_xlfn.CONCAT(" y ",BE91)))))</f>
        <v/>
      </c>
      <c r="BE91" s="505" t="s">
        <v>5196</v>
      </c>
      <c r="BF91" s="628">
        <f t="shared" si="21"/>
        <v>0</v>
      </c>
      <c r="BG91" s="488">
        <f t="shared" si="22"/>
        <v>0</v>
      </c>
      <c r="BH91" s="631">
        <f t="shared" si="23"/>
        <v>0</v>
      </c>
      <c r="BI91" s="338">
        <f t="shared" si="24"/>
        <v>0</v>
      </c>
      <c r="BJ91" s="294" t="str">
        <f>IF(BI91=0,"",
IF(SUM($BI$36:BI91)=1,BK91,
IF($BI$156&gt;SUM($BI$36:BI91),_xlfn.CONCAT(", ",BK91),
IF($BI$156=SUM($BI$36:BI91),_xlfn.CONCAT(" y ",BK91)))))</f>
        <v/>
      </c>
      <c r="BK91" s="368" t="s">
        <v>5196</v>
      </c>
      <c r="BL91" s="634">
        <f t="shared" si="25"/>
        <v>0</v>
      </c>
      <c r="BM91" s="613">
        <f t="shared" si="26"/>
        <v>0</v>
      </c>
      <c r="BN91" s="636">
        <f t="shared" si="27"/>
        <v>0</v>
      </c>
      <c r="BO91" s="338">
        <f t="shared" si="28"/>
        <v>0</v>
      </c>
      <c r="BP91" s="294" t="str">
        <f>IF(BO91=0,"",
IF(SUM($BO$36:BO91)=1,BQ91,
IF($BO$156&gt;SUM($BO$36:BO91),_xlfn.CONCAT(", ",BQ91),
IF($BO$156=SUM($BO$36:BO91),_xlfn.CONCAT(" y ",BQ91)))))</f>
        <v/>
      </c>
      <c r="BQ91" s="368" t="s">
        <v>5196</v>
      </c>
      <c r="BR91" s="639">
        <f t="shared" si="29"/>
        <v>0</v>
      </c>
      <c r="BS91" s="641">
        <f t="shared" si="30"/>
        <v>0</v>
      </c>
      <c r="BT91" s="560">
        <f t="shared" si="31"/>
        <v>0</v>
      </c>
      <c r="BU91" s="519">
        <f t="shared" si="32"/>
        <v>0</v>
      </c>
      <c r="BV91" s="521">
        <f t="shared" si="33"/>
        <v>0</v>
      </c>
      <c r="BW91" s="452">
        <f t="shared" si="34"/>
        <v>0</v>
      </c>
      <c r="BX91" s="639">
        <f t="shared" si="35"/>
        <v>0</v>
      </c>
      <c r="BY91" s="641">
        <f t="shared" si="36"/>
        <v>0</v>
      </c>
      <c r="BZ91" s="560">
        <f t="shared" si="37"/>
        <v>0</v>
      </c>
      <c r="CA91" s="293">
        <f t="shared" si="38"/>
        <v>0</v>
      </c>
      <c r="CB91" s="294" t="str">
        <f>IF(CA91=0,"",
IF(SUM($CA$36:CA91)=1,CC91,
IF($CA$156&gt;SUM($CA$36:CA91),_xlfn.CONCAT(", ",CC91),
IF($CA$156=SUM($CA$36:CA91),_xlfn.CONCAT(" y ",CC91)))))</f>
        <v/>
      </c>
      <c r="CC91" s="89" t="s">
        <v>5196</v>
      </c>
      <c r="CD91" s="321">
        <f t="shared" si="39"/>
        <v>0</v>
      </c>
      <c r="CE91" s="293">
        <f t="shared" si="40"/>
        <v>0</v>
      </c>
      <c r="CF91" s="294" t="str">
        <f>IF(CE91=0,"",
IF(SUM($CE$36:CE91)=1,CG91,
IF($CE$156&gt;SUM($CE$36:CE91),_xlfn.CONCAT(", ",CG91),
IF($CE$156=SUM($CE$36:CE91),_xlfn.CONCAT(" y ",CG91)))))</f>
        <v/>
      </c>
      <c r="CG91" s="89" t="s">
        <v>5196</v>
      </c>
    </row>
    <row r="92" spans="1:85" ht="15" customHeight="1">
      <c r="A92" s="64"/>
      <c r="B92" s="11"/>
      <c r="C92" s="58" t="s">
        <v>5197</v>
      </c>
      <c r="D92" s="1020" t="str">
        <f>IF(CNGE_2025_M1_Secc5_Sub1!$D87="","",CNGE_2025_M1_Secc5_Sub1!$D87)</f>
        <v/>
      </c>
      <c r="E92" s="889"/>
      <c r="F92" s="889"/>
      <c r="G92" s="889"/>
      <c r="H92" s="889"/>
      <c r="I92" s="889"/>
      <c r="J92" s="889"/>
      <c r="K92" s="889"/>
      <c r="L92" s="889"/>
      <c r="M92" s="889"/>
      <c r="N92" s="889"/>
      <c r="O92" s="890"/>
      <c r="P92" s="813"/>
      <c r="Q92" s="813"/>
      <c r="R92" s="813"/>
      <c r="S92" s="813"/>
      <c r="T92" s="813"/>
      <c r="U92" s="813"/>
      <c r="V92" s="813"/>
      <c r="W92" s="813"/>
      <c r="X92" s="813"/>
      <c r="Y92" s="813"/>
      <c r="Z92" s="813"/>
      <c r="AA92" s="813"/>
      <c r="AB92" s="813"/>
      <c r="AC92" s="813"/>
      <c r="AD92" s="813"/>
      <c r="AI92">
        <f t="shared" si="41"/>
        <v>0</v>
      </c>
      <c r="AJ92">
        <f t="shared" si="42"/>
        <v>0</v>
      </c>
      <c r="AK92">
        <f t="shared" si="43"/>
        <v>0</v>
      </c>
      <c r="AL92">
        <f t="shared" si="44"/>
        <v>0</v>
      </c>
      <c r="AM92">
        <f t="shared" si="45"/>
        <v>0</v>
      </c>
      <c r="AN92">
        <f t="shared" si="46"/>
        <v>0</v>
      </c>
      <c r="AO92">
        <f t="shared" si="47"/>
        <v>0</v>
      </c>
      <c r="AP92">
        <f t="shared" si="48"/>
        <v>0</v>
      </c>
      <c r="AQ92">
        <f t="shared" si="49"/>
        <v>0</v>
      </c>
      <c r="AR92">
        <f t="shared" si="50"/>
        <v>0</v>
      </c>
      <c r="AS92">
        <f t="shared" si="51"/>
        <v>0</v>
      </c>
      <c r="AT92">
        <f t="shared" si="52"/>
        <v>0</v>
      </c>
      <c r="AU92">
        <f t="shared" si="53"/>
        <v>0</v>
      </c>
      <c r="AV92">
        <f t="shared" si="54"/>
        <v>0</v>
      </c>
      <c r="AW92">
        <f t="shared" si="55"/>
        <v>0</v>
      </c>
      <c r="AX92">
        <f t="shared" si="56"/>
        <v>0</v>
      </c>
      <c r="AY92">
        <f t="shared" si="57"/>
        <v>0</v>
      </c>
      <c r="AZ92">
        <f t="shared" si="58"/>
        <v>0</v>
      </c>
      <c r="BA92">
        <f t="shared" si="59"/>
        <v>0</v>
      </c>
      <c r="BB92">
        <f t="shared" si="60"/>
        <v>0</v>
      </c>
      <c r="BC92" s="293">
        <f t="shared" si="20"/>
        <v>0</v>
      </c>
      <c r="BD92" s="504" t="str">
        <f>IF(BC92=0,"",
IF(SUM($BC$36:BC92)=1,BE92,
IF($BC$156&gt;SUM($BC$36:BC92),_xlfn.CONCAT(", ",BE92),
IF($BC$156=SUM($BC$36:BC92),_xlfn.CONCAT(" y ",BE92)))))</f>
        <v/>
      </c>
      <c r="BE92" s="505" t="s">
        <v>5198</v>
      </c>
      <c r="BF92" s="628">
        <f t="shared" si="21"/>
        <v>0</v>
      </c>
      <c r="BG92" s="488">
        <f t="shared" si="22"/>
        <v>0</v>
      </c>
      <c r="BH92" s="631">
        <f t="shared" si="23"/>
        <v>0</v>
      </c>
      <c r="BI92" s="338">
        <f t="shared" si="24"/>
        <v>0</v>
      </c>
      <c r="BJ92" s="294" t="str">
        <f>IF(BI92=0,"",
IF(SUM($BI$36:BI92)=1,BK92,
IF($BI$156&gt;SUM($BI$36:BI92),_xlfn.CONCAT(", ",BK92),
IF($BI$156=SUM($BI$36:BI92),_xlfn.CONCAT(" y ",BK92)))))</f>
        <v/>
      </c>
      <c r="BK92" s="368" t="s">
        <v>5198</v>
      </c>
      <c r="BL92" s="634">
        <f t="shared" si="25"/>
        <v>0</v>
      </c>
      <c r="BM92" s="613">
        <f t="shared" si="26"/>
        <v>0</v>
      </c>
      <c r="BN92" s="636">
        <f t="shared" si="27"/>
        <v>0</v>
      </c>
      <c r="BO92" s="338">
        <f t="shared" si="28"/>
        <v>0</v>
      </c>
      <c r="BP92" s="294" t="str">
        <f>IF(BO92=0,"",
IF(SUM($BO$36:BO92)=1,BQ92,
IF($BO$156&gt;SUM($BO$36:BO92),_xlfn.CONCAT(", ",BQ92),
IF($BO$156=SUM($BO$36:BO92),_xlfn.CONCAT(" y ",BQ92)))))</f>
        <v/>
      </c>
      <c r="BQ92" s="368" t="s">
        <v>5198</v>
      </c>
      <c r="BR92" s="639">
        <f t="shared" si="29"/>
        <v>0</v>
      </c>
      <c r="BS92" s="641">
        <f t="shared" si="30"/>
        <v>0</v>
      </c>
      <c r="BT92" s="560">
        <f t="shared" si="31"/>
        <v>0</v>
      </c>
      <c r="BU92" s="519">
        <f t="shared" si="32"/>
        <v>0</v>
      </c>
      <c r="BV92" s="521">
        <f t="shared" si="33"/>
        <v>0</v>
      </c>
      <c r="BW92" s="452">
        <f t="shared" si="34"/>
        <v>0</v>
      </c>
      <c r="BX92" s="639">
        <f t="shared" si="35"/>
        <v>0</v>
      </c>
      <c r="BY92" s="641">
        <f t="shared" si="36"/>
        <v>0</v>
      </c>
      <c r="BZ92" s="560">
        <f t="shared" si="37"/>
        <v>0</v>
      </c>
      <c r="CA92" s="293">
        <f t="shared" si="38"/>
        <v>0</v>
      </c>
      <c r="CB92" s="294" t="str">
        <f>IF(CA92=0,"",
IF(SUM($CA$36:CA92)=1,CC92,
IF($CA$156&gt;SUM($CA$36:CA92),_xlfn.CONCAT(", ",CC92),
IF($CA$156=SUM($CA$36:CA92),_xlfn.CONCAT(" y ",CC92)))))</f>
        <v/>
      </c>
      <c r="CC92" s="89" t="s">
        <v>5198</v>
      </c>
      <c r="CD92" s="321">
        <f t="shared" si="39"/>
        <v>0</v>
      </c>
      <c r="CE92" s="293">
        <f t="shared" si="40"/>
        <v>0</v>
      </c>
      <c r="CF92" s="294" t="str">
        <f>IF(CE92=0,"",
IF(SUM($CE$36:CE92)=1,CG92,
IF($CE$156&gt;SUM($CE$36:CE92),_xlfn.CONCAT(", ",CG92),
IF($CE$156=SUM($CE$36:CE92),_xlfn.CONCAT(" y ",CG92)))))</f>
        <v/>
      </c>
      <c r="CG92" s="89" t="s">
        <v>5198</v>
      </c>
    </row>
    <row r="93" spans="1:85" ht="15" customHeight="1">
      <c r="A93" s="64"/>
      <c r="B93" s="11"/>
      <c r="C93" s="58" t="s">
        <v>5199</v>
      </c>
      <c r="D93" s="1020" t="str">
        <f>IF(CNGE_2025_M1_Secc5_Sub1!$D88="","",CNGE_2025_M1_Secc5_Sub1!$D88)</f>
        <v/>
      </c>
      <c r="E93" s="889"/>
      <c r="F93" s="889"/>
      <c r="G93" s="889"/>
      <c r="H93" s="889"/>
      <c r="I93" s="889"/>
      <c r="J93" s="889"/>
      <c r="K93" s="889"/>
      <c r="L93" s="889"/>
      <c r="M93" s="889"/>
      <c r="N93" s="889"/>
      <c r="O93" s="890"/>
      <c r="P93" s="813"/>
      <c r="Q93" s="813"/>
      <c r="R93" s="813"/>
      <c r="S93" s="813"/>
      <c r="T93" s="813"/>
      <c r="U93" s="813"/>
      <c r="V93" s="813"/>
      <c r="W93" s="813"/>
      <c r="X93" s="813"/>
      <c r="Y93" s="813"/>
      <c r="Z93" s="813"/>
      <c r="AA93" s="813"/>
      <c r="AB93" s="813"/>
      <c r="AC93" s="813"/>
      <c r="AD93" s="813"/>
      <c r="AI93">
        <f t="shared" si="41"/>
        <v>0</v>
      </c>
      <c r="AJ93">
        <f t="shared" si="42"/>
        <v>0</v>
      </c>
      <c r="AK93">
        <f t="shared" si="43"/>
        <v>0</v>
      </c>
      <c r="AL93">
        <f t="shared" si="44"/>
        <v>0</v>
      </c>
      <c r="AM93">
        <f t="shared" si="45"/>
        <v>0</v>
      </c>
      <c r="AN93">
        <f t="shared" si="46"/>
        <v>0</v>
      </c>
      <c r="AO93">
        <f t="shared" si="47"/>
        <v>0</v>
      </c>
      <c r="AP93">
        <f t="shared" si="48"/>
        <v>0</v>
      </c>
      <c r="AQ93">
        <f t="shared" si="49"/>
        <v>0</v>
      </c>
      <c r="AR93">
        <f t="shared" si="50"/>
        <v>0</v>
      </c>
      <c r="AS93">
        <f t="shared" si="51"/>
        <v>0</v>
      </c>
      <c r="AT93">
        <f t="shared" si="52"/>
        <v>0</v>
      </c>
      <c r="AU93">
        <f t="shared" si="53"/>
        <v>0</v>
      </c>
      <c r="AV93">
        <f t="shared" si="54"/>
        <v>0</v>
      </c>
      <c r="AW93">
        <f t="shared" si="55"/>
        <v>0</v>
      </c>
      <c r="AX93">
        <f t="shared" si="56"/>
        <v>0</v>
      </c>
      <c r="AY93">
        <f t="shared" si="57"/>
        <v>0</v>
      </c>
      <c r="AZ93">
        <f t="shared" si="58"/>
        <v>0</v>
      </c>
      <c r="BA93">
        <f t="shared" si="59"/>
        <v>0</v>
      </c>
      <c r="BB93">
        <f t="shared" si="60"/>
        <v>0</v>
      </c>
      <c r="BC93" s="293">
        <f t="shared" si="20"/>
        <v>0</v>
      </c>
      <c r="BD93" s="504" t="str">
        <f>IF(BC93=0,"",
IF(SUM($BC$36:BC93)=1,BE93,
IF($BC$156&gt;SUM($BC$36:BC93),_xlfn.CONCAT(", ",BE93),
IF($BC$156=SUM($BC$36:BC93),_xlfn.CONCAT(" y ",BE93)))))</f>
        <v/>
      </c>
      <c r="BE93" s="505" t="s">
        <v>5200</v>
      </c>
      <c r="BF93" s="628">
        <f t="shared" si="21"/>
        <v>0</v>
      </c>
      <c r="BG93" s="488">
        <f t="shared" si="22"/>
        <v>0</v>
      </c>
      <c r="BH93" s="631">
        <f t="shared" si="23"/>
        <v>0</v>
      </c>
      <c r="BI93" s="338">
        <f t="shared" si="24"/>
        <v>0</v>
      </c>
      <c r="BJ93" s="294" t="str">
        <f>IF(BI93=0,"",
IF(SUM($BI$36:BI93)=1,BK93,
IF($BI$156&gt;SUM($BI$36:BI93),_xlfn.CONCAT(", ",BK93),
IF($BI$156=SUM($BI$36:BI93),_xlfn.CONCAT(" y ",BK93)))))</f>
        <v/>
      </c>
      <c r="BK93" s="368" t="s">
        <v>5200</v>
      </c>
      <c r="BL93" s="634">
        <f t="shared" si="25"/>
        <v>0</v>
      </c>
      <c r="BM93" s="613">
        <f t="shared" si="26"/>
        <v>0</v>
      </c>
      <c r="BN93" s="636">
        <f t="shared" si="27"/>
        <v>0</v>
      </c>
      <c r="BO93" s="338">
        <f t="shared" si="28"/>
        <v>0</v>
      </c>
      <c r="BP93" s="294" t="str">
        <f>IF(BO93=0,"",
IF(SUM($BO$36:BO93)=1,BQ93,
IF($BO$156&gt;SUM($BO$36:BO93),_xlfn.CONCAT(", ",BQ93),
IF($BO$156=SUM($BO$36:BO93),_xlfn.CONCAT(" y ",BQ93)))))</f>
        <v/>
      </c>
      <c r="BQ93" s="368" t="s">
        <v>5200</v>
      </c>
      <c r="BR93" s="639">
        <f t="shared" si="29"/>
        <v>0</v>
      </c>
      <c r="BS93" s="641">
        <f t="shared" si="30"/>
        <v>0</v>
      </c>
      <c r="BT93" s="560">
        <f t="shared" si="31"/>
        <v>0</v>
      </c>
      <c r="BU93" s="519">
        <f t="shared" si="32"/>
        <v>0</v>
      </c>
      <c r="BV93" s="521">
        <f t="shared" si="33"/>
        <v>0</v>
      </c>
      <c r="BW93" s="452">
        <f t="shared" si="34"/>
        <v>0</v>
      </c>
      <c r="BX93" s="639">
        <f t="shared" si="35"/>
        <v>0</v>
      </c>
      <c r="BY93" s="641">
        <f t="shared" si="36"/>
        <v>0</v>
      </c>
      <c r="BZ93" s="560">
        <f t="shared" si="37"/>
        <v>0</v>
      </c>
      <c r="CA93" s="293">
        <f t="shared" si="38"/>
        <v>0</v>
      </c>
      <c r="CB93" s="294" t="str">
        <f>IF(CA93=0,"",
IF(SUM($CA$36:CA93)=1,CC93,
IF($CA$156&gt;SUM($CA$36:CA93),_xlfn.CONCAT(", ",CC93),
IF($CA$156=SUM($CA$36:CA93),_xlfn.CONCAT(" y ",CC93)))))</f>
        <v/>
      </c>
      <c r="CC93" s="89" t="s">
        <v>5200</v>
      </c>
      <c r="CD93" s="321">
        <f t="shared" si="39"/>
        <v>0</v>
      </c>
      <c r="CE93" s="293">
        <f t="shared" si="40"/>
        <v>0</v>
      </c>
      <c r="CF93" s="294" t="str">
        <f>IF(CE93=0,"",
IF(SUM($CE$36:CE93)=1,CG93,
IF($CE$156&gt;SUM($CE$36:CE93),_xlfn.CONCAT(", ",CG93),
IF($CE$156=SUM($CE$36:CE93),_xlfn.CONCAT(" y ",CG93)))))</f>
        <v/>
      </c>
      <c r="CG93" s="89" t="s">
        <v>5200</v>
      </c>
    </row>
    <row r="94" spans="1:85" ht="15" customHeight="1">
      <c r="A94" s="64"/>
      <c r="B94" s="11"/>
      <c r="C94" s="58" t="s">
        <v>5201</v>
      </c>
      <c r="D94" s="1020" t="str">
        <f>IF(CNGE_2025_M1_Secc5_Sub1!$D89="","",CNGE_2025_M1_Secc5_Sub1!$D89)</f>
        <v/>
      </c>
      <c r="E94" s="889"/>
      <c r="F94" s="889"/>
      <c r="G94" s="889"/>
      <c r="H94" s="889"/>
      <c r="I94" s="889"/>
      <c r="J94" s="889"/>
      <c r="K94" s="889"/>
      <c r="L94" s="889"/>
      <c r="M94" s="889"/>
      <c r="N94" s="889"/>
      <c r="O94" s="890"/>
      <c r="P94" s="813"/>
      <c r="Q94" s="813"/>
      <c r="R94" s="813"/>
      <c r="S94" s="813"/>
      <c r="T94" s="813"/>
      <c r="U94" s="813"/>
      <c r="V94" s="813"/>
      <c r="W94" s="813"/>
      <c r="X94" s="813"/>
      <c r="Y94" s="813"/>
      <c r="Z94" s="813"/>
      <c r="AA94" s="813"/>
      <c r="AB94" s="813"/>
      <c r="AC94" s="813"/>
      <c r="AD94" s="813"/>
      <c r="AI94">
        <f t="shared" si="41"/>
        <v>0</v>
      </c>
      <c r="AJ94">
        <f t="shared" si="42"/>
        <v>0</v>
      </c>
      <c r="AK94">
        <f t="shared" si="43"/>
        <v>0</v>
      </c>
      <c r="AL94">
        <f t="shared" si="44"/>
        <v>0</v>
      </c>
      <c r="AM94">
        <f t="shared" si="45"/>
        <v>0</v>
      </c>
      <c r="AN94">
        <f t="shared" si="46"/>
        <v>0</v>
      </c>
      <c r="AO94">
        <f t="shared" si="47"/>
        <v>0</v>
      </c>
      <c r="AP94">
        <f t="shared" si="48"/>
        <v>0</v>
      </c>
      <c r="AQ94">
        <f t="shared" si="49"/>
        <v>0</v>
      </c>
      <c r="AR94">
        <f t="shared" si="50"/>
        <v>0</v>
      </c>
      <c r="AS94">
        <f t="shared" si="51"/>
        <v>0</v>
      </c>
      <c r="AT94">
        <f t="shared" si="52"/>
        <v>0</v>
      </c>
      <c r="AU94">
        <f t="shared" si="53"/>
        <v>0</v>
      </c>
      <c r="AV94">
        <f t="shared" si="54"/>
        <v>0</v>
      </c>
      <c r="AW94">
        <f t="shared" si="55"/>
        <v>0</v>
      </c>
      <c r="AX94">
        <f t="shared" si="56"/>
        <v>0</v>
      </c>
      <c r="AY94">
        <f t="shared" si="57"/>
        <v>0</v>
      </c>
      <c r="AZ94">
        <f t="shared" si="58"/>
        <v>0</v>
      </c>
      <c r="BA94">
        <f t="shared" si="59"/>
        <v>0</v>
      </c>
      <c r="BB94">
        <f t="shared" si="60"/>
        <v>0</v>
      </c>
      <c r="BC94" s="293">
        <f t="shared" si="20"/>
        <v>0</v>
      </c>
      <c r="BD94" s="504" t="str">
        <f>IF(BC94=0,"",
IF(SUM($BC$36:BC94)=1,BE94,
IF($BC$156&gt;SUM($BC$36:BC94),_xlfn.CONCAT(", ",BE94),
IF($BC$156=SUM($BC$36:BC94),_xlfn.CONCAT(" y ",BE94)))))</f>
        <v/>
      </c>
      <c r="BE94" s="505" t="s">
        <v>5202</v>
      </c>
      <c r="BF94" s="628">
        <f t="shared" si="21"/>
        <v>0</v>
      </c>
      <c r="BG94" s="488">
        <f t="shared" si="22"/>
        <v>0</v>
      </c>
      <c r="BH94" s="631">
        <f t="shared" si="23"/>
        <v>0</v>
      </c>
      <c r="BI94" s="338">
        <f t="shared" si="24"/>
        <v>0</v>
      </c>
      <c r="BJ94" s="294" t="str">
        <f>IF(BI94=0,"",
IF(SUM($BI$36:BI94)=1,BK94,
IF($BI$156&gt;SUM($BI$36:BI94),_xlfn.CONCAT(", ",BK94),
IF($BI$156=SUM($BI$36:BI94),_xlfn.CONCAT(" y ",BK94)))))</f>
        <v/>
      </c>
      <c r="BK94" s="368" t="s">
        <v>5202</v>
      </c>
      <c r="BL94" s="634">
        <f t="shared" si="25"/>
        <v>0</v>
      </c>
      <c r="BM94" s="613">
        <f t="shared" si="26"/>
        <v>0</v>
      </c>
      <c r="BN94" s="636">
        <f t="shared" si="27"/>
        <v>0</v>
      </c>
      <c r="BO94" s="338">
        <f t="shared" si="28"/>
        <v>0</v>
      </c>
      <c r="BP94" s="294" t="str">
        <f>IF(BO94=0,"",
IF(SUM($BO$36:BO94)=1,BQ94,
IF($BO$156&gt;SUM($BO$36:BO94),_xlfn.CONCAT(", ",BQ94),
IF($BO$156=SUM($BO$36:BO94),_xlfn.CONCAT(" y ",BQ94)))))</f>
        <v/>
      </c>
      <c r="BQ94" s="368" t="s">
        <v>5202</v>
      </c>
      <c r="BR94" s="639">
        <f t="shared" si="29"/>
        <v>0</v>
      </c>
      <c r="BS94" s="641">
        <f t="shared" si="30"/>
        <v>0</v>
      </c>
      <c r="BT94" s="560">
        <f t="shared" si="31"/>
        <v>0</v>
      </c>
      <c r="BU94" s="519">
        <f t="shared" si="32"/>
        <v>0</v>
      </c>
      <c r="BV94" s="521">
        <f t="shared" si="33"/>
        <v>0</v>
      </c>
      <c r="BW94" s="452">
        <f t="shared" si="34"/>
        <v>0</v>
      </c>
      <c r="BX94" s="639">
        <f t="shared" si="35"/>
        <v>0</v>
      </c>
      <c r="BY94" s="641">
        <f t="shared" si="36"/>
        <v>0</v>
      </c>
      <c r="BZ94" s="560">
        <f t="shared" si="37"/>
        <v>0</v>
      </c>
      <c r="CA94" s="293">
        <f t="shared" si="38"/>
        <v>0</v>
      </c>
      <c r="CB94" s="294" t="str">
        <f>IF(CA94=0,"",
IF(SUM($CA$36:CA94)=1,CC94,
IF($CA$156&gt;SUM($CA$36:CA94),_xlfn.CONCAT(", ",CC94),
IF($CA$156=SUM($CA$36:CA94),_xlfn.CONCAT(" y ",CC94)))))</f>
        <v/>
      </c>
      <c r="CC94" s="89" t="s">
        <v>5202</v>
      </c>
      <c r="CD94" s="321">
        <f t="shared" si="39"/>
        <v>0</v>
      </c>
      <c r="CE94" s="293">
        <f t="shared" si="40"/>
        <v>0</v>
      </c>
      <c r="CF94" s="294" t="str">
        <f>IF(CE94=0,"",
IF(SUM($CE$36:CE94)=1,CG94,
IF($CE$156&gt;SUM($CE$36:CE94),_xlfn.CONCAT(", ",CG94),
IF($CE$156=SUM($CE$36:CE94),_xlfn.CONCAT(" y ",CG94)))))</f>
        <v/>
      </c>
      <c r="CG94" s="89" t="s">
        <v>5202</v>
      </c>
    </row>
    <row r="95" spans="1:85" ht="15" customHeight="1">
      <c r="A95" s="64"/>
      <c r="B95" s="11"/>
      <c r="C95" s="58" t="s">
        <v>5203</v>
      </c>
      <c r="D95" s="1020" t="str">
        <f>IF(CNGE_2025_M1_Secc5_Sub1!$D90="","",CNGE_2025_M1_Secc5_Sub1!$D90)</f>
        <v/>
      </c>
      <c r="E95" s="889"/>
      <c r="F95" s="889"/>
      <c r="G95" s="889"/>
      <c r="H95" s="889"/>
      <c r="I95" s="889"/>
      <c r="J95" s="889"/>
      <c r="K95" s="889"/>
      <c r="L95" s="889"/>
      <c r="M95" s="889"/>
      <c r="N95" s="889"/>
      <c r="O95" s="890"/>
      <c r="P95" s="813"/>
      <c r="Q95" s="813"/>
      <c r="R95" s="813"/>
      <c r="S95" s="813"/>
      <c r="T95" s="813"/>
      <c r="U95" s="813"/>
      <c r="V95" s="813"/>
      <c r="W95" s="813"/>
      <c r="X95" s="813"/>
      <c r="Y95" s="813"/>
      <c r="Z95" s="813"/>
      <c r="AA95" s="813"/>
      <c r="AB95" s="813"/>
      <c r="AC95" s="813"/>
      <c r="AD95" s="813"/>
      <c r="AI95">
        <f t="shared" si="41"/>
        <v>0</v>
      </c>
      <c r="AJ95">
        <f t="shared" si="42"/>
        <v>0</v>
      </c>
      <c r="AK95">
        <f t="shared" si="43"/>
        <v>0</v>
      </c>
      <c r="AL95">
        <f t="shared" si="44"/>
        <v>0</v>
      </c>
      <c r="AM95">
        <f t="shared" si="45"/>
        <v>0</v>
      </c>
      <c r="AN95">
        <f t="shared" si="46"/>
        <v>0</v>
      </c>
      <c r="AO95">
        <f t="shared" si="47"/>
        <v>0</v>
      </c>
      <c r="AP95">
        <f t="shared" si="48"/>
        <v>0</v>
      </c>
      <c r="AQ95">
        <f t="shared" si="49"/>
        <v>0</v>
      </c>
      <c r="AR95">
        <f t="shared" si="50"/>
        <v>0</v>
      </c>
      <c r="AS95">
        <f t="shared" si="51"/>
        <v>0</v>
      </c>
      <c r="AT95">
        <f t="shared" si="52"/>
        <v>0</v>
      </c>
      <c r="AU95">
        <f t="shared" si="53"/>
        <v>0</v>
      </c>
      <c r="AV95">
        <f t="shared" si="54"/>
        <v>0</v>
      </c>
      <c r="AW95">
        <f t="shared" si="55"/>
        <v>0</v>
      </c>
      <c r="AX95">
        <f t="shared" si="56"/>
        <v>0</v>
      </c>
      <c r="AY95">
        <f t="shared" si="57"/>
        <v>0</v>
      </c>
      <c r="AZ95">
        <f t="shared" si="58"/>
        <v>0</v>
      </c>
      <c r="BA95">
        <f t="shared" si="59"/>
        <v>0</v>
      </c>
      <c r="BB95">
        <f t="shared" si="60"/>
        <v>0</v>
      </c>
      <c r="BC95" s="293">
        <f t="shared" si="20"/>
        <v>0</v>
      </c>
      <c r="BD95" s="504" t="str">
        <f>IF(BC95=0,"",
IF(SUM($BC$36:BC95)=1,BE95,
IF($BC$156&gt;SUM($BC$36:BC95),_xlfn.CONCAT(", ",BE95),
IF($BC$156=SUM($BC$36:BC95),_xlfn.CONCAT(" y ",BE95)))))</f>
        <v/>
      </c>
      <c r="BE95" s="505" t="s">
        <v>5204</v>
      </c>
      <c r="BF95" s="628">
        <f t="shared" si="21"/>
        <v>0</v>
      </c>
      <c r="BG95" s="488">
        <f t="shared" si="22"/>
        <v>0</v>
      </c>
      <c r="BH95" s="631">
        <f t="shared" si="23"/>
        <v>0</v>
      </c>
      <c r="BI95" s="338">
        <f t="shared" si="24"/>
        <v>0</v>
      </c>
      <c r="BJ95" s="294" t="str">
        <f>IF(BI95=0,"",
IF(SUM($BI$36:BI95)=1,BK95,
IF($BI$156&gt;SUM($BI$36:BI95),_xlfn.CONCAT(", ",BK95),
IF($BI$156=SUM($BI$36:BI95),_xlfn.CONCAT(" y ",BK95)))))</f>
        <v/>
      </c>
      <c r="BK95" s="368" t="s">
        <v>5204</v>
      </c>
      <c r="BL95" s="634">
        <f t="shared" si="25"/>
        <v>0</v>
      </c>
      <c r="BM95" s="613">
        <f t="shared" si="26"/>
        <v>0</v>
      </c>
      <c r="BN95" s="636">
        <f t="shared" si="27"/>
        <v>0</v>
      </c>
      <c r="BO95" s="338">
        <f t="shared" si="28"/>
        <v>0</v>
      </c>
      <c r="BP95" s="294" t="str">
        <f>IF(BO95=0,"",
IF(SUM($BO$36:BO95)=1,BQ95,
IF($BO$156&gt;SUM($BO$36:BO95),_xlfn.CONCAT(", ",BQ95),
IF($BO$156=SUM($BO$36:BO95),_xlfn.CONCAT(" y ",BQ95)))))</f>
        <v/>
      </c>
      <c r="BQ95" s="368" t="s">
        <v>5204</v>
      </c>
      <c r="BR95" s="639">
        <f t="shared" si="29"/>
        <v>0</v>
      </c>
      <c r="BS95" s="641">
        <f t="shared" si="30"/>
        <v>0</v>
      </c>
      <c r="BT95" s="560">
        <f t="shared" si="31"/>
        <v>0</v>
      </c>
      <c r="BU95" s="519">
        <f t="shared" si="32"/>
        <v>0</v>
      </c>
      <c r="BV95" s="521">
        <f t="shared" si="33"/>
        <v>0</v>
      </c>
      <c r="BW95" s="452">
        <f t="shared" si="34"/>
        <v>0</v>
      </c>
      <c r="BX95" s="639">
        <f t="shared" si="35"/>
        <v>0</v>
      </c>
      <c r="BY95" s="641">
        <f t="shared" si="36"/>
        <v>0</v>
      </c>
      <c r="BZ95" s="560">
        <f t="shared" si="37"/>
        <v>0</v>
      </c>
      <c r="CA95" s="293">
        <f t="shared" si="38"/>
        <v>0</v>
      </c>
      <c r="CB95" s="294" t="str">
        <f>IF(CA95=0,"",
IF(SUM($CA$36:CA95)=1,CC95,
IF($CA$156&gt;SUM($CA$36:CA95),_xlfn.CONCAT(", ",CC95),
IF($CA$156=SUM($CA$36:CA95),_xlfn.CONCAT(" y ",CC95)))))</f>
        <v/>
      </c>
      <c r="CC95" s="89" t="s">
        <v>5204</v>
      </c>
      <c r="CD95" s="321">
        <f t="shared" si="39"/>
        <v>0</v>
      </c>
      <c r="CE95" s="293">
        <f t="shared" si="40"/>
        <v>0</v>
      </c>
      <c r="CF95" s="294" t="str">
        <f>IF(CE95=0,"",
IF(SUM($CE$36:CE95)=1,CG95,
IF($CE$156&gt;SUM($CE$36:CE95),_xlfn.CONCAT(", ",CG95),
IF($CE$156=SUM($CE$36:CE95),_xlfn.CONCAT(" y ",CG95)))))</f>
        <v/>
      </c>
      <c r="CG95" s="89" t="s">
        <v>5204</v>
      </c>
    </row>
    <row r="96" spans="1:85" ht="15" customHeight="1">
      <c r="A96" s="64"/>
      <c r="B96" s="11"/>
      <c r="C96" s="58" t="s">
        <v>5205</v>
      </c>
      <c r="D96" s="1020" t="str">
        <f>IF(CNGE_2025_M1_Secc5_Sub1!$D91="","",CNGE_2025_M1_Secc5_Sub1!$D91)</f>
        <v/>
      </c>
      <c r="E96" s="889"/>
      <c r="F96" s="889"/>
      <c r="G96" s="889"/>
      <c r="H96" s="889"/>
      <c r="I96" s="889"/>
      <c r="J96" s="889"/>
      <c r="K96" s="889"/>
      <c r="L96" s="889"/>
      <c r="M96" s="889"/>
      <c r="N96" s="889"/>
      <c r="O96" s="890"/>
      <c r="P96" s="813"/>
      <c r="Q96" s="813"/>
      <c r="R96" s="813"/>
      <c r="S96" s="813"/>
      <c r="T96" s="813"/>
      <c r="U96" s="813"/>
      <c r="V96" s="813"/>
      <c r="W96" s="813"/>
      <c r="X96" s="813"/>
      <c r="Y96" s="813"/>
      <c r="Z96" s="813"/>
      <c r="AA96" s="813"/>
      <c r="AB96" s="813"/>
      <c r="AC96" s="813"/>
      <c r="AD96" s="813"/>
      <c r="AI96">
        <f t="shared" si="41"/>
        <v>0</v>
      </c>
      <c r="AJ96">
        <f t="shared" si="42"/>
        <v>0</v>
      </c>
      <c r="AK96">
        <f t="shared" si="43"/>
        <v>0</v>
      </c>
      <c r="AL96">
        <f t="shared" si="44"/>
        <v>0</v>
      </c>
      <c r="AM96">
        <f t="shared" si="45"/>
        <v>0</v>
      </c>
      <c r="AN96">
        <f t="shared" si="46"/>
        <v>0</v>
      </c>
      <c r="AO96">
        <f t="shared" si="47"/>
        <v>0</v>
      </c>
      <c r="AP96">
        <f t="shared" si="48"/>
        <v>0</v>
      </c>
      <c r="AQ96">
        <f t="shared" si="49"/>
        <v>0</v>
      </c>
      <c r="AR96">
        <f t="shared" si="50"/>
        <v>0</v>
      </c>
      <c r="AS96">
        <f t="shared" si="51"/>
        <v>0</v>
      </c>
      <c r="AT96">
        <f t="shared" si="52"/>
        <v>0</v>
      </c>
      <c r="AU96">
        <f t="shared" si="53"/>
        <v>0</v>
      </c>
      <c r="AV96">
        <f t="shared" si="54"/>
        <v>0</v>
      </c>
      <c r="AW96">
        <f t="shared" si="55"/>
        <v>0</v>
      </c>
      <c r="AX96">
        <f t="shared" si="56"/>
        <v>0</v>
      </c>
      <c r="AY96">
        <f t="shared" si="57"/>
        <v>0</v>
      </c>
      <c r="AZ96">
        <f t="shared" si="58"/>
        <v>0</v>
      </c>
      <c r="BA96">
        <f t="shared" si="59"/>
        <v>0</v>
      </c>
      <c r="BB96">
        <f t="shared" si="60"/>
        <v>0</v>
      </c>
      <c r="BC96" s="293">
        <f t="shared" si="20"/>
        <v>0</v>
      </c>
      <c r="BD96" s="504" t="str">
        <f>IF(BC96=0,"",
IF(SUM($BC$36:BC96)=1,BE96,
IF($BC$156&gt;SUM($BC$36:BC96),_xlfn.CONCAT(", ",BE96),
IF($BC$156=SUM($BC$36:BC96),_xlfn.CONCAT(" y ",BE96)))))</f>
        <v/>
      </c>
      <c r="BE96" s="505" t="s">
        <v>5206</v>
      </c>
      <c r="BF96" s="628">
        <f t="shared" si="21"/>
        <v>0</v>
      </c>
      <c r="BG96" s="488">
        <f t="shared" si="22"/>
        <v>0</v>
      </c>
      <c r="BH96" s="631">
        <f t="shared" si="23"/>
        <v>0</v>
      </c>
      <c r="BI96" s="338">
        <f t="shared" si="24"/>
        <v>0</v>
      </c>
      <c r="BJ96" s="294" t="str">
        <f>IF(BI96=0,"",
IF(SUM($BI$36:BI96)=1,BK96,
IF($BI$156&gt;SUM($BI$36:BI96),_xlfn.CONCAT(", ",BK96),
IF($BI$156=SUM($BI$36:BI96),_xlfn.CONCAT(" y ",BK96)))))</f>
        <v/>
      </c>
      <c r="BK96" s="368" t="s">
        <v>5206</v>
      </c>
      <c r="BL96" s="634">
        <f t="shared" si="25"/>
        <v>0</v>
      </c>
      <c r="BM96" s="613">
        <f t="shared" si="26"/>
        <v>0</v>
      </c>
      <c r="BN96" s="636">
        <f t="shared" si="27"/>
        <v>0</v>
      </c>
      <c r="BO96" s="338">
        <f t="shared" si="28"/>
        <v>0</v>
      </c>
      <c r="BP96" s="294" t="str">
        <f>IF(BO96=0,"",
IF(SUM($BO$36:BO96)=1,BQ96,
IF($BO$156&gt;SUM($BO$36:BO96),_xlfn.CONCAT(", ",BQ96),
IF($BO$156=SUM($BO$36:BO96),_xlfn.CONCAT(" y ",BQ96)))))</f>
        <v/>
      </c>
      <c r="BQ96" s="368" t="s">
        <v>5206</v>
      </c>
      <c r="BR96" s="639">
        <f t="shared" si="29"/>
        <v>0</v>
      </c>
      <c r="BS96" s="641">
        <f t="shared" si="30"/>
        <v>0</v>
      </c>
      <c r="BT96" s="560">
        <f t="shared" si="31"/>
        <v>0</v>
      </c>
      <c r="BU96" s="519">
        <f t="shared" si="32"/>
        <v>0</v>
      </c>
      <c r="BV96" s="521">
        <f t="shared" si="33"/>
        <v>0</v>
      </c>
      <c r="BW96" s="452">
        <f t="shared" si="34"/>
        <v>0</v>
      </c>
      <c r="BX96" s="639">
        <f t="shared" si="35"/>
        <v>0</v>
      </c>
      <c r="BY96" s="641">
        <f t="shared" si="36"/>
        <v>0</v>
      </c>
      <c r="BZ96" s="560">
        <f t="shared" si="37"/>
        <v>0</v>
      </c>
      <c r="CA96" s="293">
        <f t="shared" si="38"/>
        <v>0</v>
      </c>
      <c r="CB96" s="294" t="str">
        <f>IF(CA96=0,"",
IF(SUM($CA$36:CA96)=1,CC96,
IF($CA$156&gt;SUM($CA$36:CA96),_xlfn.CONCAT(", ",CC96),
IF($CA$156=SUM($CA$36:CA96),_xlfn.CONCAT(" y ",CC96)))))</f>
        <v/>
      </c>
      <c r="CC96" s="89" t="s">
        <v>5206</v>
      </c>
      <c r="CD96" s="321">
        <f t="shared" si="39"/>
        <v>0</v>
      </c>
      <c r="CE96" s="293">
        <f t="shared" si="40"/>
        <v>0</v>
      </c>
      <c r="CF96" s="294" t="str">
        <f>IF(CE96=0,"",
IF(SUM($CE$36:CE96)=1,CG96,
IF($CE$156&gt;SUM($CE$36:CE96),_xlfn.CONCAT(", ",CG96),
IF($CE$156=SUM($CE$36:CE96),_xlfn.CONCAT(" y ",CG96)))))</f>
        <v/>
      </c>
      <c r="CG96" s="89" t="s">
        <v>5206</v>
      </c>
    </row>
    <row r="97" spans="1:85" ht="15" customHeight="1">
      <c r="A97" s="64"/>
      <c r="B97" s="11"/>
      <c r="C97" s="58" t="s">
        <v>5207</v>
      </c>
      <c r="D97" s="1020" t="str">
        <f>IF(CNGE_2025_M1_Secc5_Sub1!$D92="","",CNGE_2025_M1_Secc5_Sub1!$D92)</f>
        <v/>
      </c>
      <c r="E97" s="889"/>
      <c r="F97" s="889"/>
      <c r="G97" s="889"/>
      <c r="H97" s="889"/>
      <c r="I97" s="889"/>
      <c r="J97" s="889"/>
      <c r="K97" s="889"/>
      <c r="L97" s="889"/>
      <c r="M97" s="889"/>
      <c r="N97" s="889"/>
      <c r="O97" s="890"/>
      <c r="P97" s="813"/>
      <c r="Q97" s="813"/>
      <c r="R97" s="813"/>
      <c r="S97" s="813"/>
      <c r="T97" s="813"/>
      <c r="U97" s="813"/>
      <c r="V97" s="813"/>
      <c r="W97" s="813"/>
      <c r="X97" s="813"/>
      <c r="Y97" s="813"/>
      <c r="Z97" s="813"/>
      <c r="AA97" s="813"/>
      <c r="AB97" s="813"/>
      <c r="AC97" s="813"/>
      <c r="AD97" s="813"/>
      <c r="AI97">
        <f t="shared" si="41"/>
        <v>0</v>
      </c>
      <c r="AJ97">
        <f t="shared" si="42"/>
        <v>0</v>
      </c>
      <c r="AK97">
        <f t="shared" si="43"/>
        <v>0</v>
      </c>
      <c r="AL97">
        <f t="shared" si="44"/>
        <v>0</v>
      </c>
      <c r="AM97">
        <f t="shared" si="45"/>
        <v>0</v>
      </c>
      <c r="AN97">
        <f t="shared" si="46"/>
        <v>0</v>
      </c>
      <c r="AO97">
        <f t="shared" si="47"/>
        <v>0</v>
      </c>
      <c r="AP97">
        <f t="shared" si="48"/>
        <v>0</v>
      </c>
      <c r="AQ97">
        <f t="shared" si="49"/>
        <v>0</v>
      </c>
      <c r="AR97">
        <f t="shared" si="50"/>
        <v>0</v>
      </c>
      <c r="AS97">
        <f t="shared" si="51"/>
        <v>0</v>
      </c>
      <c r="AT97">
        <f t="shared" si="52"/>
        <v>0</v>
      </c>
      <c r="AU97">
        <f t="shared" si="53"/>
        <v>0</v>
      </c>
      <c r="AV97">
        <f t="shared" si="54"/>
        <v>0</v>
      </c>
      <c r="AW97">
        <f t="shared" si="55"/>
        <v>0</v>
      </c>
      <c r="AX97">
        <f t="shared" si="56"/>
        <v>0</v>
      </c>
      <c r="AY97">
        <f t="shared" si="57"/>
        <v>0</v>
      </c>
      <c r="AZ97">
        <f t="shared" si="58"/>
        <v>0</v>
      </c>
      <c r="BA97">
        <f t="shared" si="59"/>
        <v>0</v>
      </c>
      <c r="BB97">
        <f t="shared" si="60"/>
        <v>0</v>
      </c>
      <c r="BC97" s="293">
        <f t="shared" si="20"/>
        <v>0</v>
      </c>
      <c r="BD97" s="504" t="str">
        <f>IF(BC97=0,"",
IF(SUM($BC$36:BC97)=1,BE97,
IF($BC$156&gt;SUM($BC$36:BC97),_xlfn.CONCAT(", ",BE97),
IF($BC$156=SUM($BC$36:BC97),_xlfn.CONCAT(" y ",BE97)))))</f>
        <v/>
      </c>
      <c r="BE97" s="505" t="s">
        <v>5208</v>
      </c>
      <c r="BF97" s="628">
        <f t="shared" si="21"/>
        <v>0</v>
      </c>
      <c r="BG97" s="488">
        <f t="shared" si="22"/>
        <v>0</v>
      </c>
      <c r="BH97" s="631">
        <f t="shared" si="23"/>
        <v>0</v>
      </c>
      <c r="BI97" s="338">
        <f t="shared" si="24"/>
        <v>0</v>
      </c>
      <c r="BJ97" s="294" t="str">
        <f>IF(BI97=0,"",
IF(SUM($BI$36:BI97)=1,BK97,
IF($BI$156&gt;SUM($BI$36:BI97),_xlfn.CONCAT(", ",BK97),
IF($BI$156=SUM($BI$36:BI97),_xlfn.CONCAT(" y ",BK97)))))</f>
        <v/>
      </c>
      <c r="BK97" s="368" t="s">
        <v>5208</v>
      </c>
      <c r="BL97" s="634">
        <f t="shared" si="25"/>
        <v>0</v>
      </c>
      <c r="BM97" s="613">
        <f t="shared" si="26"/>
        <v>0</v>
      </c>
      <c r="BN97" s="636">
        <f t="shared" si="27"/>
        <v>0</v>
      </c>
      <c r="BO97" s="338">
        <f t="shared" si="28"/>
        <v>0</v>
      </c>
      <c r="BP97" s="294" t="str">
        <f>IF(BO97=0,"",
IF(SUM($BO$36:BO97)=1,BQ97,
IF($BO$156&gt;SUM($BO$36:BO97),_xlfn.CONCAT(", ",BQ97),
IF($BO$156=SUM($BO$36:BO97),_xlfn.CONCAT(" y ",BQ97)))))</f>
        <v/>
      </c>
      <c r="BQ97" s="368" t="s">
        <v>5208</v>
      </c>
      <c r="BR97" s="639">
        <f t="shared" si="29"/>
        <v>0</v>
      </c>
      <c r="BS97" s="641">
        <f t="shared" si="30"/>
        <v>0</v>
      </c>
      <c r="BT97" s="560">
        <f t="shared" si="31"/>
        <v>0</v>
      </c>
      <c r="BU97" s="519">
        <f t="shared" si="32"/>
        <v>0</v>
      </c>
      <c r="BV97" s="521">
        <f t="shared" si="33"/>
        <v>0</v>
      </c>
      <c r="BW97" s="452">
        <f t="shared" si="34"/>
        <v>0</v>
      </c>
      <c r="BX97" s="639">
        <f t="shared" si="35"/>
        <v>0</v>
      </c>
      <c r="BY97" s="641">
        <f t="shared" si="36"/>
        <v>0</v>
      </c>
      <c r="BZ97" s="560">
        <f t="shared" si="37"/>
        <v>0</v>
      </c>
      <c r="CA97" s="293">
        <f t="shared" si="38"/>
        <v>0</v>
      </c>
      <c r="CB97" s="294" t="str">
        <f>IF(CA97=0,"",
IF(SUM($CA$36:CA97)=1,CC97,
IF($CA$156&gt;SUM($CA$36:CA97),_xlfn.CONCAT(", ",CC97),
IF($CA$156=SUM($CA$36:CA97),_xlfn.CONCAT(" y ",CC97)))))</f>
        <v/>
      </c>
      <c r="CC97" s="89" t="s">
        <v>5208</v>
      </c>
      <c r="CD97" s="321">
        <f t="shared" si="39"/>
        <v>0</v>
      </c>
      <c r="CE97" s="293">
        <f t="shared" si="40"/>
        <v>0</v>
      </c>
      <c r="CF97" s="294" t="str">
        <f>IF(CE97=0,"",
IF(SUM($CE$36:CE97)=1,CG97,
IF($CE$156&gt;SUM($CE$36:CE97),_xlfn.CONCAT(", ",CG97),
IF($CE$156=SUM($CE$36:CE97),_xlfn.CONCAT(" y ",CG97)))))</f>
        <v/>
      </c>
      <c r="CG97" s="89" t="s">
        <v>5208</v>
      </c>
    </row>
    <row r="98" spans="1:85" ht="15" customHeight="1">
      <c r="A98" s="64"/>
      <c r="B98" s="11"/>
      <c r="C98" s="58" t="s">
        <v>5209</v>
      </c>
      <c r="D98" s="1020" t="str">
        <f>IF(CNGE_2025_M1_Secc5_Sub1!$D93="","",CNGE_2025_M1_Secc5_Sub1!$D93)</f>
        <v/>
      </c>
      <c r="E98" s="889"/>
      <c r="F98" s="889"/>
      <c r="G98" s="889"/>
      <c r="H98" s="889"/>
      <c r="I98" s="889"/>
      <c r="J98" s="889"/>
      <c r="K98" s="889"/>
      <c r="L98" s="889"/>
      <c r="M98" s="889"/>
      <c r="N98" s="889"/>
      <c r="O98" s="890"/>
      <c r="P98" s="813"/>
      <c r="Q98" s="813"/>
      <c r="R98" s="813"/>
      <c r="S98" s="813"/>
      <c r="T98" s="813"/>
      <c r="U98" s="813"/>
      <c r="V98" s="813"/>
      <c r="W98" s="813"/>
      <c r="X98" s="813"/>
      <c r="Y98" s="813"/>
      <c r="Z98" s="813"/>
      <c r="AA98" s="813"/>
      <c r="AB98" s="813"/>
      <c r="AC98" s="813"/>
      <c r="AD98" s="813"/>
      <c r="AI98">
        <f t="shared" si="41"/>
        <v>0</v>
      </c>
      <c r="AJ98">
        <f t="shared" si="42"/>
        <v>0</v>
      </c>
      <c r="AK98">
        <f t="shared" si="43"/>
        <v>0</v>
      </c>
      <c r="AL98">
        <f t="shared" si="44"/>
        <v>0</v>
      </c>
      <c r="AM98">
        <f t="shared" si="45"/>
        <v>0</v>
      </c>
      <c r="AN98">
        <f t="shared" si="46"/>
        <v>0</v>
      </c>
      <c r="AO98">
        <f t="shared" si="47"/>
        <v>0</v>
      </c>
      <c r="AP98">
        <f t="shared" si="48"/>
        <v>0</v>
      </c>
      <c r="AQ98">
        <f t="shared" si="49"/>
        <v>0</v>
      </c>
      <c r="AR98">
        <f t="shared" si="50"/>
        <v>0</v>
      </c>
      <c r="AS98">
        <f t="shared" si="51"/>
        <v>0</v>
      </c>
      <c r="AT98">
        <f t="shared" si="52"/>
        <v>0</v>
      </c>
      <c r="AU98">
        <f t="shared" si="53"/>
        <v>0</v>
      </c>
      <c r="AV98">
        <f t="shared" si="54"/>
        <v>0</v>
      </c>
      <c r="AW98">
        <f t="shared" si="55"/>
        <v>0</v>
      </c>
      <c r="AX98">
        <f t="shared" si="56"/>
        <v>0</v>
      </c>
      <c r="AY98">
        <f t="shared" si="57"/>
        <v>0</v>
      </c>
      <c r="AZ98">
        <f t="shared" si="58"/>
        <v>0</v>
      </c>
      <c r="BA98">
        <f t="shared" si="59"/>
        <v>0</v>
      </c>
      <c r="BB98">
        <f t="shared" si="60"/>
        <v>0</v>
      </c>
      <c r="BC98" s="293">
        <f t="shared" si="20"/>
        <v>0</v>
      </c>
      <c r="BD98" s="504" t="str">
        <f>IF(BC98=0,"",
IF(SUM($BC$36:BC98)=1,BE98,
IF($BC$156&gt;SUM($BC$36:BC98),_xlfn.CONCAT(", ",BE98),
IF($BC$156=SUM($BC$36:BC98),_xlfn.CONCAT(" y ",BE98)))))</f>
        <v/>
      </c>
      <c r="BE98" s="505" t="s">
        <v>5210</v>
      </c>
      <c r="BF98" s="628">
        <f t="shared" si="21"/>
        <v>0</v>
      </c>
      <c r="BG98" s="488">
        <f t="shared" si="22"/>
        <v>0</v>
      </c>
      <c r="BH98" s="631">
        <f t="shared" si="23"/>
        <v>0</v>
      </c>
      <c r="BI98" s="338">
        <f t="shared" si="24"/>
        <v>0</v>
      </c>
      <c r="BJ98" s="294" t="str">
        <f>IF(BI98=0,"",
IF(SUM($BI$36:BI98)=1,BK98,
IF($BI$156&gt;SUM($BI$36:BI98),_xlfn.CONCAT(", ",BK98),
IF($BI$156=SUM($BI$36:BI98),_xlfn.CONCAT(" y ",BK98)))))</f>
        <v/>
      </c>
      <c r="BK98" s="368" t="s">
        <v>5210</v>
      </c>
      <c r="BL98" s="634">
        <f t="shared" si="25"/>
        <v>0</v>
      </c>
      <c r="BM98" s="613">
        <f t="shared" si="26"/>
        <v>0</v>
      </c>
      <c r="BN98" s="636">
        <f t="shared" si="27"/>
        <v>0</v>
      </c>
      <c r="BO98" s="338">
        <f t="shared" si="28"/>
        <v>0</v>
      </c>
      <c r="BP98" s="294" t="str">
        <f>IF(BO98=0,"",
IF(SUM($BO$36:BO98)=1,BQ98,
IF($BO$156&gt;SUM($BO$36:BO98),_xlfn.CONCAT(", ",BQ98),
IF($BO$156=SUM($BO$36:BO98),_xlfn.CONCAT(" y ",BQ98)))))</f>
        <v/>
      </c>
      <c r="BQ98" s="368" t="s">
        <v>5210</v>
      </c>
      <c r="BR98" s="639">
        <f t="shared" si="29"/>
        <v>0</v>
      </c>
      <c r="BS98" s="641">
        <f t="shared" si="30"/>
        <v>0</v>
      </c>
      <c r="BT98" s="560">
        <f t="shared" si="31"/>
        <v>0</v>
      </c>
      <c r="BU98" s="519">
        <f t="shared" si="32"/>
        <v>0</v>
      </c>
      <c r="BV98" s="521">
        <f t="shared" si="33"/>
        <v>0</v>
      </c>
      <c r="BW98" s="452">
        <f t="shared" si="34"/>
        <v>0</v>
      </c>
      <c r="BX98" s="639">
        <f t="shared" si="35"/>
        <v>0</v>
      </c>
      <c r="BY98" s="641">
        <f t="shared" si="36"/>
        <v>0</v>
      </c>
      <c r="BZ98" s="560">
        <f t="shared" si="37"/>
        <v>0</v>
      </c>
      <c r="CA98" s="293">
        <f t="shared" si="38"/>
        <v>0</v>
      </c>
      <c r="CB98" s="294" t="str">
        <f>IF(CA98=0,"",
IF(SUM($CA$36:CA98)=1,CC98,
IF($CA$156&gt;SUM($CA$36:CA98),_xlfn.CONCAT(", ",CC98),
IF($CA$156=SUM($CA$36:CA98),_xlfn.CONCAT(" y ",CC98)))))</f>
        <v/>
      </c>
      <c r="CC98" s="89" t="s">
        <v>5210</v>
      </c>
      <c r="CD98" s="321">
        <f t="shared" si="39"/>
        <v>0</v>
      </c>
      <c r="CE98" s="293">
        <f t="shared" si="40"/>
        <v>0</v>
      </c>
      <c r="CF98" s="294" t="str">
        <f>IF(CE98=0,"",
IF(SUM($CE$36:CE98)=1,CG98,
IF($CE$156&gt;SUM($CE$36:CE98),_xlfn.CONCAT(", ",CG98),
IF($CE$156=SUM($CE$36:CE98),_xlfn.CONCAT(" y ",CG98)))))</f>
        <v/>
      </c>
      <c r="CG98" s="89" t="s">
        <v>5210</v>
      </c>
    </row>
    <row r="99" spans="1:85" ht="15" customHeight="1">
      <c r="A99" s="64"/>
      <c r="B99" s="11"/>
      <c r="C99" s="58" t="s">
        <v>5211</v>
      </c>
      <c r="D99" s="1020" t="str">
        <f>IF(CNGE_2025_M1_Secc5_Sub1!$D94="","",CNGE_2025_M1_Secc5_Sub1!$D94)</f>
        <v/>
      </c>
      <c r="E99" s="889"/>
      <c r="F99" s="889"/>
      <c r="G99" s="889"/>
      <c r="H99" s="889"/>
      <c r="I99" s="889"/>
      <c r="J99" s="889"/>
      <c r="K99" s="889"/>
      <c r="L99" s="889"/>
      <c r="M99" s="889"/>
      <c r="N99" s="889"/>
      <c r="O99" s="890"/>
      <c r="P99" s="813"/>
      <c r="Q99" s="813"/>
      <c r="R99" s="813"/>
      <c r="S99" s="813"/>
      <c r="T99" s="813"/>
      <c r="U99" s="813"/>
      <c r="V99" s="813"/>
      <c r="W99" s="813"/>
      <c r="X99" s="813"/>
      <c r="Y99" s="813"/>
      <c r="Z99" s="813"/>
      <c r="AA99" s="813"/>
      <c r="AB99" s="813"/>
      <c r="AC99" s="813"/>
      <c r="AD99" s="813"/>
      <c r="AI99">
        <f t="shared" si="41"/>
        <v>0</v>
      </c>
      <c r="AJ99">
        <f t="shared" si="42"/>
        <v>0</v>
      </c>
      <c r="AK99">
        <f t="shared" si="43"/>
        <v>0</v>
      </c>
      <c r="AL99">
        <f t="shared" si="44"/>
        <v>0</v>
      </c>
      <c r="AM99">
        <f t="shared" si="45"/>
        <v>0</v>
      </c>
      <c r="AN99">
        <f t="shared" si="46"/>
        <v>0</v>
      </c>
      <c r="AO99">
        <f t="shared" si="47"/>
        <v>0</v>
      </c>
      <c r="AP99">
        <f t="shared" si="48"/>
        <v>0</v>
      </c>
      <c r="AQ99">
        <f t="shared" si="49"/>
        <v>0</v>
      </c>
      <c r="AR99">
        <f t="shared" si="50"/>
        <v>0</v>
      </c>
      <c r="AS99">
        <f t="shared" si="51"/>
        <v>0</v>
      </c>
      <c r="AT99">
        <f t="shared" si="52"/>
        <v>0</v>
      </c>
      <c r="AU99">
        <f t="shared" si="53"/>
        <v>0</v>
      </c>
      <c r="AV99">
        <f t="shared" si="54"/>
        <v>0</v>
      </c>
      <c r="AW99">
        <f t="shared" si="55"/>
        <v>0</v>
      </c>
      <c r="AX99">
        <f t="shared" si="56"/>
        <v>0</v>
      </c>
      <c r="AY99">
        <f t="shared" si="57"/>
        <v>0</v>
      </c>
      <c r="AZ99">
        <f t="shared" si="58"/>
        <v>0</v>
      </c>
      <c r="BA99">
        <f t="shared" si="59"/>
        <v>0</v>
      </c>
      <c r="BB99">
        <f t="shared" si="60"/>
        <v>0</v>
      </c>
      <c r="BC99" s="293">
        <f t="shared" si="20"/>
        <v>0</v>
      </c>
      <c r="BD99" s="504" t="str">
        <f>IF(BC99=0,"",
IF(SUM($BC$36:BC99)=1,BE99,
IF($BC$156&gt;SUM($BC$36:BC99),_xlfn.CONCAT(", ",BE99),
IF($BC$156=SUM($BC$36:BC99),_xlfn.CONCAT(" y ",BE99)))))</f>
        <v/>
      </c>
      <c r="BE99" s="505" t="s">
        <v>5212</v>
      </c>
      <c r="BF99" s="628">
        <f t="shared" si="21"/>
        <v>0</v>
      </c>
      <c r="BG99" s="488">
        <f t="shared" si="22"/>
        <v>0</v>
      </c>
      <c r="BH99" s="631">
        <f t="shared" si="23"/>
        <v>0</v>
      </c>
      <c r="BI99" s="338">
        <f t="shared" si="24"/>
        <v>0</v>
      </c>
      <c r="BJ99" s="294" t="str">
        <f>IF(BI99=0,"",
IF(SUM($BI$36:BI99)=1,BK99,
IF($BI$156&gt;SUM($BI$36:BI99),_xlfn.CONCAT(", ",BK99),
IF($BI$156=SUM($BI$36:BI99),_xlfn.CONCAT(" y ",BK99)))))</f>
        <v/>
      </c>
      <c r="BK99" s="368" t="s">
        <v>5212</v>
      </c>
      <c r="BL99" s="634">
        <f t="shared" si="25"/>
        <v>0</v>
      </c>
      <c r="BM99" s="613">
        <f t="shared" si="26"/>
        <v>0</v>
      </c>
      <c r="BN99" s="636">
        <f t="shared" si="27"/>
        <v>0</v>
      </c>
      <c r="BO99" s="338">
        <f t="shared" si="28"/>
        <v>0</v>
      </c>
      <c r="BP99" s="294" t="str">
        <f>IF(BO99=0,"",
IF(SUM($BO$36:BO99)=1,BQ99,
IF($BO$156&gt;SUM($BO$36:BO99),_xlfn.CONCAT(", ",BQ99),
IF($BO$156=SUM($BO$36:BO99),_xlfn.CONCAT(" y ",BQ99)))))</f>
        <v/>
      </c>
      <c r="BQ99" s="368" t="s">
        <v>5212</v>
      </c>
      <c r="BR99" s="639">
        <f t="shared" si="29"/>
        <v>0</v>
      </c>
      <c r="BS99" s="641">
        <f t="shared" si="30"/>
        <v>0</v>
      </c>
      <c r="BT99" s="560">
        <f t="shared" si="31"/>
        <v>0</v>
      </c>
      <c r="BU99" s="519">
        <f t="shared" si="32"/>
        <v>0</v>
      </c>
      <c r="BV99" s="521">
        <f t="shared" si="33"/>
        <v>0</v>
      </c>
      <c r="BW99" s="452">
        <f t="shared" si="34"/>
        <v>0</v>
      </c>
      <c r="BX99" s="639">
        <f t="shared" si="35"/>
        <v>0</v>
      </c>
      <c r="BY99" s="641">
        <f t="shared" si="36"/>
        <v>0</v>
      </c>
      <c r="BZ99" s="560">
        <f t="shared" si="37"/>
        <v>0</v>
      </c>
      <c r="CA99" s="293">
        <f t="shared" si="38"/>
        <v>0</v>
      </c>
      <c r="CB99" s="294" t="str">
        <f>IF(CA99=0,"",
IF(SUM($CA$36:CA99)=1,CC99,
IF($CA$156&gt;SUM($CA$36:CA99),_xlfn.CONCAT(", ",CC99),
IF($CA$156=SUM($CA$36:CA99),_xlfn.CONCAT(" y ",CC99)))))</f>
        <v/>
      </c>
      <c r="CC99" s="89" t="s">
        <v>5212</v>
      </c>
      <c r="CD99" s="321">
        <f t="shared" si="39"/>
        <v>0</v>
      </c>
      <c r="CE99" s="293">
        <f t="shared" si="40"/>
        <v>0</v>
      </c>
      <c r="CF99" s="294" t="str">
        <f>IF(CE99=0,"",
IF(SUM($CE$36:CE99)=1,CG99,
IF($CE$156&gt;SUM($CE$36:CE99),_xlfn.CONCAT(", ",CG99),
IF($CE$156=SUM($CE$36:CE99),_xlfn.CONCAT(" y ",CG99)))))</f>
        <v/>
      </c>
      <c r="CG99" s="89" t="s">
        <v>5212</v>
      </c>
    </row>
    <row r="100" spans="1:85" ht="15" customHeight="1">
      <c r="A100" s="64"/>
      <c r="B100" s="11"/>
      <c r="C100" s="58" t="s">
        <v>5213</v>
      </c>
      <c r="D100" s="1020" t="str">
        <f>IF(CNGE_2025_M1_Secc5_Sub1!$D95="","",CNGE_2025_M1_Secc5_Sub1!$D95)</f>
        <v/>
      </c>
      <c r="E100" s="889"/>
      <c r="F100" s="889"/>
      <c r="G100" s="889"/>
      <c r="H100" s="889"/>
      <c r="I100" s="889"/>
      <c r="J100" s="889"/>
      <c r="K100" s="889"/>
      <c r="L100" s="889"/>
      <c r="M100" s="889"/>
      <c r="N100" s="889"/>
      <c r="O100" s="890"/>
      <c r="P100" s="813"/>
      <c r="Q100" s="813"/>
      <c r="R100" s="813"/>
      <c r="S100" s="813"/>
      <c r="T100" s="813"/>
      <c r="U100" s="813"/>
      <c r="V100" s="813"/>
      <c r="W100" s="813"/>
      <c r="X100" s="813"/>
      <c r="Y100" s="813"/>
      <c r="Z100" s="813"/>
      <c r="AA100" s="813"/>
      <c r="AB100" s="813"/>
      <c r="AC100" s="813"/>
      <c r="AD100" s="813"/>
      <c r="AI100">
        <f t="shared" ref="AI100:AI131" si="61">P100</f>
        <v>0</v>
      </c>
      <c r="AJ100">
        <f t="shared" ref="AJ100:AJ131" si="62">COUNTIF(Q100:R100,"NS")</f>
        <v>0</v>
      </c>
      <c r="AK100">
        <f t="shared" ref="AK100:AK131" si="63">SUM(Q100:R100)</f>
        <v>0</v>
      </c>
      <c r="AL100">
        <f t="shared" ref="AL100:AL131" si="64">IF(COUNTIF(P100:R100,"NA")=4,0,IF(OR(AND(AI100=0,AJ100&gt;0),AND(AI100="NS",AK100&gt;0), AND(AI100="NS", AJ100=0,AK100=0)), 1, IF(OR(AND(AI100&gt;0,AJ100&gt;1,AI100&gt;AK100), AND(AI100="NS",AJ100=2), AND(AI100="NS",AK100=0,AJ100&gt;0),AI100=AK100), 0, 1)))</f>
        <v>0</v>
      </c>
      <c r="AM100">
        <f t="shared" ref="AM100:AM131" si="65">S100</f>
        <v>0</v>
      </c>
      <c r="AN100">
        <f t="shared" ref="AN100:AN131" si="66">COUNTIF(T100:U100,"NS")</f>
        <v>0</v>
      </c>
      <c r="AO100">
        <f t="shared" ref="AO100:AO131" si="67">SUM(T100:U100)</f>
        <v>0</v>
      </c>
      <c r="AP100">
        <f t="shared" ref="AP100:AP131" si="68">IF(COUNTIF(S100:U100,"NA")=3,0,IF(OR(AND(AM100=0,AN100&gt;0),AND(AM100="NS",AO100&gt;0), AND(AM100="NS", AN100=0,AO100=0)), 1, IF(OR(AND(AM100&gt;0,AN100&gt;1,AM100&gt;AO100), AND(AM100="NS",AN100=2), AND(AM100="NS",AO100=0,AN100&gt;0),AM100=AO100), 0, 1)))</f>
        <v>0</v>
      </c>
      <c r="AQ100">
        <f t="shared" ref="AQ100:AQ131" si="69">V100</f>
        <v>0</v>
      </c>
      <c r="AR100">
        <f t="shared" ref="AR100:AR131" si="70">COUNTIF(W100:X100,"NS")</f>
        <v>0</v>
      </c>
      <c r="AS100">
        <f t="shared" ref="AS100:AS131" si="71">SUM(W100:X100)</f>
        <v>0</v>
      </c>
      <c r="AT100">
        <f t="shared" ref="AT100:AT131" si="72">IF(COUNTIF(V100:X100,"NA")=3,0,IF(OR(AND(AQ100=0,AR100&gt;0),AND(AQ100="NS",AS100&gt;0), AND(AQ100="NS", AR100=0,AS100=0)), 1, IF(OR(AND(AQ100&gt;0,AR100&gt;1,AQ100&gt;AS100), AND(AQ100="NS",AR100=2), AND(AQ100="NS",AS100=0,AR100&gt;0),AQ100=AS100), 0, 1)))</f>
        <v>0</v>
      </c>
      <c r="AU100">
        <f t="shared" ref="AU100:AU131" si="73">Y100</f>
        <v>0</v>
      </c>
      <c r="AV100">
        <f t="shared" ref="AV100:AV131" si="74">COUNTIF(Z100:AA100,"NS")</f>
        <v>0</v>
      </c>
      <c r="AW100">
        <f t="shared" ref="AW100:AW131" si="75">SUM(Z100:AA100)</f>
        <v>0</v>
      </c>
      <c r="AX100">
        <f t="shared" ref="AX100:AX131" si="76">IF(COUNTIF(Y100:AA100,"NA")=3,0,IF(OR(AND(AU100=0,AV100&gt;0),AND(AU100="NS",AW100&gt;0), AND(AU100="NS", AV100=0,AW100=0)), 1, IF(OR(AND(AU100&gt;0,AV100&gt;1,AU100&gt;AW100), AND(AU100="NS",AV100=2), AND(AU100="NS",AW100=0,AV100&gt;0),AU100=AW100), 0, 1)))</f>
        <v>0</v>
      </c>
      <c r="AY100">
        <f t="shared" ref="AY100:AY131" si="77">AB100</f>
        <v>0</v>
      </c>
      <c r="AZ100">
        <f t="shared" ref="AZ100:AZ131" si="78">COUNTIF(AC100:AD100,"NS")</f>
        <v>0</v>
      </c>
      <c r="BA100">
        <f t="shared" ref="BA100:BA131" si="79">SUM(AC100:AD100)</f>
        <v>0</v>
      </c>
      <c r="BB100">
        <f t="shared" ref="BB100:BB131" si="80">IF(COUNTIF(AB100:AD100,"NA")=3,0,IF(OR(AND(AY100=0,AZ100&gt;0),AND(AY100="NS",BA100&gt;0), AND(AY100="NS", AZ100=0,BA100=0)), 1, IF(OR(AND(AY100&gt;0,AZ100&gt;1,AY100&gt;BA100), AND(AY100="NS",AZ100=2), AND(AY100="NS",BA100=0,AZ100&gt;0),AY100=BA100), 0, 1)))</f>
        <v>0</v>
      </c>
      <c r="BC100" s="293">
        <f t="shared" si="20"/>
        <v>0</v>
      </c>
      <c r="BD100" s="504" t="str">
        <f>IF(BC100=0,"",
IF(SUM($BC$36:BC100)=1,BE100,
IF($BC$156&gt;SUM($BC$36:BC100),_xlfn.CONCAT(", ",BE100),
IF($BC$156=SUM($BC$36:BC100),_xlfn.CONCAT(" y ",BE100)))))</f>
        <v/>
      </c>
      <c r="BE100" s="505" t="s">
        <v>5214</v>
      </c>
      <c r="BF100" s="628">
        <f t="shared" si="21"/>
        <v>0</v>
      </c>
      <c r="BG100" s="488">
        <f t="shared" si="22"/>
        <v>0</v>
      </c>
      <c r="BH100" s="631">
        <f t="shared" si="23"/>
        <v>0</v>
      </c>
      <c r="BI100" s="338">
        <f t="shared" si="24"/>
        <v>0</v>
      </c>
      <c r="BJ100" s="294" t="str">
        <f>IF(BI100=0,"",
IF(SUM($BI$36:BI100)=1,BK100,
IF($BI$156&gt;SUM($BI$36:BI100),_xlfn.CONCAT(", ",BK100),
IF($BI$156=SUM($BI$36:BI100),_xlfn.CONCAT(" y ",BK100)))))</f>
        <v/>
      </c>
      <c r="BK100" s="368" t="s">
        <v>5214</v>
      </c>
      <c r="BL100" s="634">
        <f t="shared" si="25"/>
        <v>0</v>
      </c>
      <c r="BM100" s="613">
        <f t="shared" si="26"/>
        <v>0</v>
      </c>
      <c r="BN100" s="636">
        <f t="shared" si="27"/>
        <v>0</v>
      </c>
      <c r="BO100" s="338">
        <f t="shared" si="28"/>
        <v>0</v>
      </c>
      <c r="BP100" s="294" t="str">
        <f>IF(BO100=0,"",
IF(SUM($BO$36:BO100)=1,BQ100,
IF($BO$156&gt;SUM($BO$36:BO100),_xlfn.CONCAT(", ",BQ100),
IF($BO$156=SUM($BO$36:BO100),_xlfn.CONCAT(" y ",BQ100)))))</f>
        <v/>
      </c>
      <c r="BQ100" s="368" t="s">
        <v>5214</v>
      </c>
      <c r="BR100" s="639">
        <f t="shared" si="29"/>
        <v>0</v>
      </c>
      <c r="BS100" s="641">
        <f t="shared" si="30"/>
        <v>0</v>
      </c>
      <c r="BT100" s="560">
        <f t="shared" si="31"/>
        <v>0</v>
      </c>
      <c r="BU100" s="519">
        <f t="shared" si="32"/>
        <v>0</v>
      </c>
      <c r="BV100" s="521">
        <f t="shared" si="33"/>
        <v>0</v>
      </c>
      <c r="BW100" s="452">
        <f t="shared" si="34"/>
        <v>0</v>
      </c>
      <c r="BX100" s="639">
        <f t="shared" si="35"/>
        <v>0</v>
      </c>
      <c r="BY100" s="641">
        <f t="shared" si="36"/>
        <v>0</v>
      </c>
      <c r="BZ100" s="560">
        <f t="shared" si="37"/>
        <v>0</v>
      </c>
      <c r="CA100" s="293">
        <f t="shared" si="38"/>
        <v>0</v>
      </c>
      <c r="CB100" s="294" t="str">
        <f>IF(CA100=0,"",
IF(SUM($CA$36:CA100)=1,CC100,
IF($CA$156&gt;SUM($CA$36:CA100),_xlfn.CONCAT(", ",CC100),
IF($CA$156=SUM($CA$36:CA100),_xlfn.CONCAT(" y ",CC100)))))</f>
        <v/>
      </c>
      <c r="CC100" s="89" t="s">
        <v>5214</v>
      </c>
      <c r="CD100" s="321">
        <f t="shared" si="39"/>
        <v>0</v>
      </c>
      <c r="CE100" s="293">
        <f t="shared" si="40"/>
        <v>0</v>
      </c>
      <c r="CF100" s="294" t="str">
        <f>IF(CE100=0,"",
IF(SUM($CE$36:CE100)=1,CG100,
IF($CE$156&gt;SUM($CE$36:CE100),_xlfn.CONCAT(", ",CG100),
IF($CE$156=SUM($CE$36:CE100),_xlfn.CONCAT(" y ",CG100)))))</f>
        <v/>
      </c>
      <c r="CG100" s="89" t="s">
        <v>5214</v>
      </c>
    </row>
    <row r="101" spans="1:85" ht="15" customHeight="1">
      <c r="A101" s="64"/>
      <c r="B101" s="11"/>
      <c r="C101" s="58" t="s">
        <v>5215</v>
      </c>
      <c r="D101" s="1020" t="str">
        <f>IF(CNGE_2025_M1_Secc5_Sub1!$D96="","",CNGE_2025_M1_Secc5_Sub1!$D96)</f>
        <v/>
      </c>
      <c r="E101" s="889"/>
      <c r="F101" s="889"/>
      <c r="G101" s="889"/>
      <c r="H101" s="889"/>
      <c r="I101" s="889"/>
      <c r="J101" s="889"/>
      <c r="K101" s="889"/>
      <c r="L101" s="889"/>
      <c r="M101" s="889"/>
      <c r="N101" s="889"/>
      <c r="O101" s="890"/>
      <c r="P101" s="813"/>
      <c r="Q101" s="813"/>
      <c r="R101" s="813"/>
      <c r="S101" s="813"/>
      <c r="T101" s="813"/>
      <c r="U101" s="813"/>
      <c r="V101" s="813"/>
      <c r="W101" s="813"/>
      <c r="X101" s="813"/>
      <c r="Y101" s="813"/>
      <c r="Z101" s="813"/>
      <c r="AA101" s="813"/>
      <c r="AB101" s="813"/>
      <c r="AC101" s="813"/>
      <c r="AD101" s="813"/>
      <c r="AI101">
        <f t="shared" si="61"/>
        <v>0</v>
      </c>
      <c r="AJ101">
        <f t="shared" si="62"/>
        <v>0</v>
      </c>
      <c r="AK101">
        <f t="shared" si="63"/>
        <v>0</v>
      </c>
      <c r="AL101">
        <f t="shared" si="64"/>
        <v>0</v>
      </c>
      <c r="AM101">
        <f t="shared" si="65"/>
        <v>0</v>
      </c>
      <c r="AN101">
        <f t="shared" si="66"/>
        <v>0</v>
      </c>
      <c r="AO101">
        <f t="shared" si="67"/>
        <v>0</v>
      </c>
      <c r="AP101">
        <f t="shared" si="68"/>
        <v>0</v>
      </c>
      <c r="AQ101">
        <f t="shared" si="69"/>
        <v>0</v>
      </c>
      <c r="AR101">
        <f t="shared" si="70"/>
        <v>0</v>
      </c>
      <c r="AS101">
        <f t="shared" si="71"/>
        <v>0</v>
      </c>
      <c r="AT101">
        <f t="shared" si="72"/>
        <v>0</v>
      </c>
      <c r="AU101">
        <f t="shared" si="73"/>
        <v>0</v>
      </c>
      <c r="AV101">
        <f t="shared" si="74"/>
        <v>0</v>
      </c>
      <c r="AW101">
        <f t="shared" si="75"/>
        <v>0</v>
      </c>
      <c r="AX101">
        <f t="shared" si="76"/>
        <v>0</v>
      </c>
      <c r="AY101">
        <f t="shared" si="77"/>
        <v>0</v>
      </c>
      <c r="AZ101">
        <f t="shared" si="78"/>
        <v>0</v>
      </c>
      <c r="BA101">
        <f t="shared" si="79"/>
        <v>0</v>
      </c>
      <c r="BB101">
        <f t="shared" si="80"/>
        <v>0</v>
      </c>
      <c r="BC101" s="293">
        <f t="shared" ref="BC101:BC154" si="81">IF(SUM(AL101,AP101,AT101,AX101,BB101)=0,0,1)</f>
        <v>0</v>
      </c>
      <c r="BD101" s="504" t="str">
        <f>IF(BC101=0,"",
IF(SUM($BC$36:BC101)=1,BE101,
IF($BC$156&gt;SUM($BC$36:BC101),_xlfn.CONCAT(", ",BE101),
IF($BC$156=SUM($BC$36:BC101),_xlfn.CONCAT(" y ",BE101)))))</f>
        <v/>
      </c>
      <c r="BE101" s="505" t="s">
        <v>5216</v>
      </c>
      <c r="BF101" s="628">
        <f t="shared" ref="BF101:BF155" si="82">IF(OR(S101="NS",P101="NS"),0,IF(AND(S101="NA",P101="NA"),0,IF(S101&lt;=P101,0,1)))</f>
        <v>0</v>
      </c>
      <c r="BG101" s="488">
        <f t="shared" ref="BG101:BG155" si="83">IF(OR(T101="NS",Q101="NS"),0,IF(AND(T101="NA",Q101="NA"),0,IF(T101&lt;=Q101,0,1)))</f>
        <v>0</v>
      </c>
      <c r="BH101" s="631">
        <f t="shared" ref="BH101:BH155" si="84">IF(OR(U101="NS",R101="NS"),0,IF(AND(U101="NA",R101="NA"),0,IF(U101&lt;=R101,0,1)))</f>
        <v>0</v>
      </c>
      <c r="BI101" s="338">
        <f t="shared" ref="BI101:BI154" si="85">IF(SUM(BF101:BH101)=0,0,1)</f>
        <v>0</v>
      </c>
      <c r="BJ101" s="294" t="str">
        <f>IF(BI101=0,"",
IF(SUM($BI$36:BI101)=1,BK101,
IF($BI$156&gt;SUM($BI$36:BI101),_xlfn.CONCAT(", ",BK101),
IF($BI$156=SUM($BI$36:BI101),_xlfn.CONCAT(" y ",BK101)))))</f>
        <v/>
      </c>
      <c r="BK101" s="368" t="s">
        <v>5216</v>
      </c>
      <c r="BL101" s="634">
        <f t="shared" ref="BL101:BL155" si="86">IF(OR(S101="NS",V101="NS",Y101="NS",AB101="NS"),0,IF(AND(S101="NA",V101="NA",Y101="NA",AB101="NA"),0,IF(S101&lt;=SUM(V101,Y101,AB101),0,1)))</f>
        <v>0</v>
      </c>
      <c r="BM101" s="613">
        <f t="shared" ref="BM101:BM155" si="87">IF(OR(T101="NS",W101="NS",Z101="NS",AC101="NS"),0,IF(AND(T101="NA",W101="NA",Z101="NA",AC101="NA"),0,IF(T101&lt;=SUM(W101,Z101,AC101),0,1)))</f>
        <v>0</v>
      </c>
      <c r="BN101" s="636">
        <f t="shared" ref="BN101:BN155" si="88">IF(OR(U101="NS",X101="NS",AA101="NS",AD101="NS"),0,IF(AND(U101="NA",X101="NA",AA101="NA",AD101="NA"),0,IF(U101&lt;=SUM(X101,AA101,AD101),0,1)))</f>
        <v>0</v>
      </c>
      <c r="BO101" s="338">
        <f t="shared" ref="BO101:BO155" si="89">IF(SUM(BL101:BN101)=0,0,1)</f>
        <v>0</v>
      </c>
      <c r="BP101" s="294" t="str">
        <f>IF(BO101=0,"",
IF(SUM($BO$36:BO101)=1,BQ101,
IF($BO$156&gt;SUM($BO$36:BO101),_xlfn.CONCAT(", ",BQ101),
IF($BO$156=SUM($BO$36:BO101),_xlfn.CONCAT(" y ",BQ101)))))</f>
        <v/>
      </c>
      <c r="BQ101" s="368" t="s">
        <v>5216</v>
      </c>
      <c r="BR101" s="639">
        <f t="shared" ref="BR101:BR155" si="90">IF(OR(V101="NS",$S101="NS"),0,IF(AND(V101="NA",$S101="NA"),0,IF(V101&lt;=$S101,0,1)))</f>
        <v>0</v>
      </c>
      <c r="BS101" s="641">
        <f t="shared" ref="BS101:BS155" si="91">IF(OR(W101="NS",$T101="NS"),0,IF(AND(W101="NA",$T101="NA"),0,IF(W101&lt;=$T101,0,1)))</f>
        <v>0</v>
      </c>
      <c r="BT101" s="560">
        <f t="shared" ref="BT101:BT155" si="92">IF(OR(X101="NS",$U101="NS"),0,IF(AND(X101="NA",$U101="NA"),0,IF(X101&lt;=$U101,0,1)))</f>
        <v>0</v>
      </c>
      <c r="BU101" s="519">
        <f t="shared" ref="BU101:BU155" si="93">IF(OR(Y101="NS",$S101="NS"),0,IF(AND(Y101="NA",$S101="NA"),0,IF(Y101&lt;=$S101,0,1)))</f>
        <v>0</v>
      </c>
      <c r="BV101" s="521">
        <f t="shared" ref="BV101:BV155" si="94">IF(OR(Z101="NS",$T101="NS"),0,IF(AND(Z101="NA",$T101="NA"),0,IF(Z101&lt;=$T101,0,1)))</f>
        <v>0</v>
      </c>
      <c r="BW101" s="452">
        <f t="shared" ref="BW101:BW155" si="95">IF(OR(AA101="NS",$U101="NS"),0,IF(AND(AA101="NA",$U101="NA"),0,IF(AA101&lt;=$U101,0,1)))</f>
        <v>0</v>
      </c>
      <c r="BX101" s="639">
        <f t="shared" ref="BX101:BX155" si="96">IF(OR(AB101="NS",$S101="NS"),0,IF(AND(AB101="NA",$S101="NA"),0,IF(AB101&lt;=$S101,0,1)))</f>
        <v>0</v>
      </c>
      <c r="BY101" s="641">
        <f t="shared" ref="BY101:BY155" si="97">IF(OR(AC101="NS",$T101="NS"),0,IF(AND(AC101="NA",$T101="NA"),0,IF(AC101&lt;=$T101,0,1)))</f>
        <v>0</v>
      </c>
      <c r="BZ101" s="560">
        <f t="shared" ref="BZ101:BZ155" si="98">IF(OR(AD101="NS",$U101="NS"),0,IF(AND(AD101="NA",$U101="NA"),0,IF(AD101&lt;=$U101,0,1)))</f>
        <v>0</v>
      </c>
      <c r="CA101" s="293">
        <f t="shared" ref="CA101:CA155" si="99">IF(SUM(BR101:BZ101)=0,0,1)</f>
        <v>0</v>
      </c>
      <c r="CB101" s="294" t="str">
        <f>IF(CA101=0,"",
IF(SUM($CA$36:CA101)=1,CC101,
IF($CA$156&gt;SUM($CA$36:CA101),_xlfn.CONCAT(", ",CC101),
IF($CA$156=SUM($CA$36:CA101),_xlfn.CONCAT(" y ",CC101)))))</f>
        <v/>
      </c>
      <c r="CC101" s="89" t="s">
        <v>5216</v>
      </c>
      <c r="CD101" s="321">
        <f t="shared" ref="CD101:CD155" si="100">IF(AND(COUNTBLANK(D101)=0,COUNTA(P101:AD101)=15),0,IF(AND(COUNTBLANK(D101)=1,COUNTA(P101:AD101)=0),0,1))</f>
        <v>0</v>
      </c>
      <c r="CE101" s="293">
        <f t="shared" ref="CE101:CE155" si="101">IF(CD101=0,0,1)</f>
        <v>0</v>
      </c>
      <c r="CF101" s="294" t="str">
        <f>IF(CE101=0,"",
IF(SUM($CE$36:CE101)=1,CG101,
IF($CE$156&gt;SUM($CE$36:CE101),_xlfn.CONCAT(", ",CG101),
IF($CE$156=SUM($CE$36:CE101),_xlfn.CONCAT(" y ",CG101)))))</f>
        <v/>
      </c>
      <c r="CG101" s="89" t="s">
        <v>5216</v>
      </c>
    </row>
    <row r="102" spans="1:85" ht="15" customHeight="1">
      <c r="A102" s="64"/>
      <c r="B102" s="11"/>
      <c r="C102" s="58" t="s">
        <v>5217</v>
      </c>
      <c r="D102" s="1020" t="str">
        <f>IF(CNGE_2025_M1_Secc5_Sub1!$D97="","",CNGE_2025_M1_Secc5_Sub1!$D97)</f>
        <v/>
      </c>
      <c r="E102" s="889"/>
      <c r="F102" s="889"/>
      <c r="G102" s="889"/>
      <c r="H102" s="889"/>
      <c r="I102" s="889"/>
      <c r="J102" s="889"/>
      <c r="K102" s="889"/>
      <c r="L102" s="889"/>
      <c r="M102" s="889"/>
      <c r="N102" s="889"/>
      <c r="O102" s="890"/>
      <c r="P102" s="813"/>
      <c r="Q102" s="813"/>
      <c r="R102" s="813"/>
      <c r="S102" s="813"/>
      <c r="T102" s="813"/>
      <c r="U102" s="813"/>
      <c r="V102" s="813"/>
      <c r="W102" s="813"/>
      <c r="X102" s="813"/>
      <c r="Y102" s="813"/>
      <c r="Z102" s="813"/>
      <c r="AA102" s="813"/>
      <c r="AB102" s="813"/>
      <c r="AC102" s="813"/>
      <c r="AD102" s="813"/>
      <c r="AI102">
        <f t="shared" si="61"/>
        <v>0</v>
      </c>
      <c r="AJ102">
        <f t="shared" si="62"/>
        <v>0</v>
      </c>
      <c r="AK102">
        <f t="shared" si="63"/>
        <v>0</v>
      </c>
      <c r="AL102">
        <f t="shared" si="64"/>
        <v>0</v>
      </c>
      <c r="AM102">
        <f t="shared" si="65"/>
        <v>0</v>
      </c>
      <c r="AN102">
        <f t="shared" si="66"/>
        <v>0</v>
      </c>
      <c r="AO102">
        <f t="shared" si="67"/>
        <v>0</v>
      </c>
      <c r="AP102">
        <f t="shared" si="68"/>
        <v>0</v>
      </c>
      <c r="AQ102">
        <f t="shared" si="69"/>
        <v>0</v>
      </c>
      <c r="AR102">
        <f t="shared" si="70"/>
        <v>0</v>
      </c>
      <c r="AS102">
        <f t="shared" si="71"/>
        <v>0</v>
      </c>
      <c r="AT102">
        <f t="shared" si="72"/>
        <v>0</v>
      </c>
      <c r="AU102">
        <f t="shared" si="73"/>
        <v>0</v>
      </c>
      <c r="AV102">
        <f t="shared" si="74"/>
        <v>0</v>
      </c>
      <c r="AW102">
        <f t="shared" si="75"/>
        <v>0</v>
      </c>
      <c r="AX102">
        <f t="shared" si="76"/>
        <v>0</v>
      </c>
      <c r="AY102">
        <f t="shared" si="77"/>
        <v>0</v>
      </c>
      <c r="AZ102">
        <f t="shared" si="78"/>
        <v>0</v>
      </c>
      <c r="BA102">
        <f t="shared" si="79"/>
        <v>0</v>
      </c>
      <c r="BB102">
        <f t="shared" si="80"/>
        <v>0</v>
      </c>
      <c r="BC102" s="293">
        <f t="shared" si="81"/>
        <v>0</v>
      </c>
      <c r="BD102" s="504" t="str">
        <f>IF(BC102=0,"",
IF(SUM($BC$36:BC102)=1,BE102,
IF($BC$156&gt;SUM($BC$36:BC102),_xlfn.CONCAT(", ",BE102),
IF($BC$156=SUM($BC$36:BC102),_xlfn.CONCAT(" y ",BE102)))))</f>
        <v/>
      </c>
      <c r="BE102" s="505" t="s">
        <v>5218</v>
      </c>
      <c r="BF102" s="628">
        <f t="shared" si="82"/>
        <v>0</v>
      </c>
      <c r="BG102" s="488">
        <f t="shared" si="83"/>
        <v>0</v>
      </c>
      <c r="BH102" s="631">
        <f t="shared" si="84"/>
        <v>0</v>
      </c>
      <c r="BI102" s="338">
        <f t="shared" si="85"/>
        <v>0</v>
      </c>
      <c r="BJ102" s="294" t="str">
        <f>IF(BI102=0,"",
IF(SUM($BI$36:BI102)=1,BK102,
IF($BI$156&gt;SUM($BI$36:BI102),_xlfn.CONCAT(", ",BK102),
IF($BI$156=SUM($BI$36:BI102),_xlfn.CONCAT(" y ",BK102)))))</f>
        <v/>
      </c>
      <c r="BK102" s="368" t="s">
        <v>5218</v>
      </c>
      <c r="BL102" s="634">
        <f t="shared" si="86"/>
        <v>0</v>
      </c>
      <c r="BM102" s="613">
        <f t="shared" si="87"/>
        <v>0</v>
      </c>
      <c r="BN102" s="636">
        <f t="shared" si="88"/>
        <v>0</v>
      </c>
      <c r="BO102" s="338">
        <f t="shared" si="89"/>
        <v>0</v>
      </c>
      <c r="BP102" s="294" t="str">
        <f>IF(BO102=0,"",
IF(SUM($BO$36:BO102)=1,BQ102,
IF($BO$156&gt;SUM($BO$36:BO102),_xlfn.CONCAT(", ",BQ102),
IF($BO$156=SUM($BO$36:BO102),_xlfn.CONCAT(" y ",BQ102)))))</f>
        <v/>
      </c>
      <c r="BQ102" s="368" t="s">
        <v>5218</v>
      </c>
      <c r="BR102" s="639">
        <f t="shared" si="90"/>
        <v>0</v>
      </c>
      <c r="BS102" s="641">
        <f t="shared" si="91"/>
        <v>0</v>
      </c>
      <c r="BT102" s="560">
        <f t="shared" si="92"/>
        <v>0</v>
      </c>
      <c r="BU102" s="519">
        <f t="shared" si="93"/>
        <v>0</v>
      </c>
      <c r="BV102" s="521">
        <f t="shared" si="94"/>
        <v>0</v>
      </c>
      <c r="BW102" s="452">
        <f t="shared" si="95"/>
        <v>0</v>
      </c>
      <c r="BX102" s="639">
        <f t="shared" si="96"/>
        <v>0</v>
      </c>
      <c r="BY102" s="641">
        <f t="shared" si="97"/>
        <v>0</v>
      </c>
      <c r="BZ102" s="560">
        <f t="shared" si="98"/>
        <v>0</v>
      </c>
      <c r="CA102" s="293">
        <f t="shared" si="99"/>
        <v>0</v>
      </c>
      <c r="CB102" s="294" t="str">
        <f>IF(CA102=0,"",
IF(SUM($CA$36:CA102)=1,CC102,
IF($CA$156&gt;SUM($CA$36:CA102),_xlfn.CONCAT(", ",CC102),
IF($CA$156=SUM($CA$36:CA102),_xlfn.CONCAT(" y ",CC102)))))</f>
        <v/>
      </c>
      <c r="CC102" s="89" t="s">
        <v>5218</v>
      </c>
      <c r="CD102" s="321">
        <f t="shared" si="100"/>
        <v>0</v>
      </c>
      <c r="CE102" s="293">
        <f t="shared" si="101"/>
        <v>0</v>
      </c>
      <c r="CF102" s="294" t="str">
        <f>IF(CE102=0,"",
IF(SUM($CE$36:CE102)=1,CG102,
IF($CE$156&gt;SUM($CE$36:CE102),_xlfn.CONCAT(", ",CG102),
IF($CE$156=SUM($CE$36:CE102),_xlfn.CONCAT(" y ",CG102)))))</f>
        <v/>
      </c>
      <c r="CG102" s="89" t="s">
        <v>5218</v>
      </c>
    </row>
    <row r="103" spans="1:85" ht="15" customHeight="1">
      <c r="A103" s="64"/>
      <c r="B103" s="11"/>
      <c r="C103" s="58" t="s">
        <v>5219</v>
      </c>
      <c r="D103" s="1020" t="str">
        <f>IF(CNGE_2025_M1_Secc5_Sub1!$D98="","",CNGE_2025_M1_Secc5_Sub1!$D98)</f>
        <v/>
      </c>
      <c r="E103" s="889"/>
      <c r="F103" s="889"/>
      <c r="G103" s="889"/>
      <c r="H103" s="889"/>
      <c r="I103" s="889"/>
      <c r="J103" s="889"/>
      <c r="K103" s="889"/>
      <c r="L103" s="889"/>
      <c r="M103" s="889"/>
      <c r="N103" s="889"/>
      <c r="O103" s="890"/>
      <c r="P103" s="813"/>
      <c r="Q103" s="813"/>
      <c r="R103" s="813"/>
      <c r="S103" s="813"/>
      <c r="T103" s="813"/>
      <c r="U103" s="813"/>
      <c r="V103" s="813"/>
      <c r="W103" s="813"/>
      <c r="X103" s="813"/>
      <c r="Y103" s="813"/>
      <c r="Z103" s="813"/>
      <c r="AA103" s="813"/>
      <c r="AB103" s="813"/>
      <c r="AC103" s="813"/>
      <c r="AD103" s="813"/>
      <c r="AI103">
        <f t="shared" si="61"/>
        <v>0</v>
      </c>
      <c r="AJ103">
        <f t="shared" si="62"/>
        <v>0</v>
      </c>
      <c r="AK103">
        <f t="shared" si="63"/>
        <v>0</v>
      </c>
      <c r="AL103">
        <f t="shared" si="64"/>
        <v>0</v>
      </c>
      <c r="AM103">
        <f t="shared" si="65"/>
        <v>0</v>
      </c>
      <c r="AN103">
        <f t="shared" si="66"/>
        <v>0</v>
      </c>
      <c r="AO103">
        <f t="shared" si="67"/>
        <v>0</v>
      </c>
      <c r="AP103">
        <f t="shared" si="68"/>
        <v>0</v>
      </c>
      <c r="AQ103">
        <f t="shared" si="69"/>
        <v>0</v>
      </c>
      <c r="AR103">
        <f t="shared" si="70"/>
        <v>0</v>
      </c>
      <c r="AS103">
        <f t="shared" si="71"/>
        <v>0</v>
      </c>
      <c r="AT103">
        <f t="shared" si="72"/>
        <v>0</v>
      </c>
      <c r="AU103">
        <f t="shared" si="73"/>
        <v>0</v>
      </c>
      <c r="AV103">
        <f t="shared" si="74"/>
        <v>0</v>
      </c>
      <c r="AW103">
        <f t="shared" si="75"/>
        <v>0</v>
      </c>
      <c r="AX103">
        <f t="shared" si="76"/>
        <v>0</v>
      </c>
      <c r="AY103">
        <f t="shared" si="77"/>
        <v>0</v>
      </c>
      <c r="AZ103">
        <f t="shared" si="78"/>
        <v>0</v>
      </c>
      <c r="BA103">
        <f t="shared" si="79"/>
        <v>0</v>
      </c>
      <c r="BB103">
        <f t="shared" si="80"/>
        <v>0</v>
      </c>
      <c r="BC103" s="293">
        <f t="shared" si="81"/>
        <v>0</v>
      </c>
      <c r="BD103" s="504" t="str">
        <f>IF(BC103=0,"",
IF(SUM($BC$36:BC103)=1,BE103,
IF($BC$156&gt;SUM($BC$36:BC103),_xlfn.CONCAT(", ",BE103),
IF($BC$156=SUM($BC$36:BC103),_xlfn.CONCAT(" y ",BE103)))))</f>
        <v/>
      </c>
      <c r="BE103" s="505" t="s">
        <v>5220</v>
      </c>
      <c r="BF103" s="628">
        <f t="shared" si="82"/>
        <v>0</v>
      </c>
      <c r="BG103" s="488">
        <f t="shared" si="83"/>
        <v>0</v>
      </c>
      <c r="BH103" s="631">
        <f t="shared" si="84"/>
        <v>0</v>
      </c>
      <c r="BI103" s="338">
        <f t="shared" si="85"/>
        <v>0</v>
      </c>
      <c r="BJ103" s="294" t="str">
        <f>IF(BI103=0,"",
IF(SUM($BI$36:BI103)=1,BK103,
IF($BI$156&gt;SUM($BI$36:BI103),_xlfn.CONCAT(", ",BK103),
IF($BI$156=SUM($BI$36:BI103),_xlfn.CONCAT(" y ",BK103)))))</f>
        <v/>
      </c>
      <c r="BK103" s="368" t="s">
        <v>5220</v>
      </c>
      <c r="BL103" s="634">
        <f t="shared" si="86"/>
        <v>0</v>
      </c>
      <c r="BM103" s="613">
        <f t="shared" si="87"/>
        <v>0</v>
      </c>
      <c r="BN103" s="636">
        <f t="shared" si="88"/>
        <v>0</v>
      </c>
      <c r="BO103" s="338">
        <f t="shared" si="89"/>
        <v>0</v>
      </c>
      <c r="BP103" s="294" t="str">
        <f>IF(BO103=0,"",
IF(SUM($BO$36:BO103)=1,BQ103,
IF($BO$156&gt;SUM($BO$36:BO103),_xlfn.CONCAT(", ",BQ103),
IF($BO$156=SUM($BO$36:BO103),_xlfn.CONCAT(" y ",BQ103)))))</f>
        <v/>
      </c>
      <c r="BQ103" s="368" t="s">
        <v>5220</v>
      </c>
      <c r="BR103" s="639">
        <f t="shared" si="90"/>
        <v>0</v>
      </c>
      <c r="BS103" s="641">
        <f t="shared" si="91"/>
        <v>0</v>
      </c>
      <c r="BT103" s="560">
        <f t="shared" si="92"/>
        <v>0</v>
      </c>
      <c r="BU103" s="519">
        <f t="shared" si="93"/>
        <v>0</v>
      </c>
      <c r="BV103" s="521">
        <f t="shared" si="94"/>
        <v>0</v>
      </c>
      <c r="BW103" s="452">
        <f t="shared" si="95"/>
        <v>0</v>
      </c>
      <c r="BX103" s="639">
        <f t="shared" si="96"/>
        <v>0</v>
      </c>
      <c r="BY103" s="641">
        <f t="shared" si="97"/>
        <v>0</v>
      </c>
      <c r="BZ103" s="560">
        <f t="shared" si="98"/>
        <v>0</v>
      </c>
      <c r="CA103" s="293">
        <f t="shared" si="99"/>
        <v>0</v>
      </c>
      <c r="CB103" s="294" t="str">
        <f>IF(CA103=0,"",
IF(SUM($CA$36:CA103)=1,CC103,
IF($CA$156&gt;SUM($CA$36:CA103),_xlfn.CONCAT(", ",CC103),
IF($CA$156=SUM($CA$36:CA103),_xlfn.CONCAT(" y ",CC103)))))</f>
        <v/>
      </c>
      <c r="CC103" s="89" t="s">
        <v>5220</v>
      </c>
      <c r="CD103" s="321">
        <f t="shared" si="100"/>
        <v>0</v>
      </c>
      <c r="CE103" s="293">
        <f t="shared" si="101"/>
        <v>0</v>
      </c>
      <c r="CF103" s="294" t="str">
        <f>IF(CE103=0,"",
IF(SUM($CE$36:CE103)=1,CG103,
IF($CE$156&gt;SUM($CE$36:CE103),_xlfn.CONCAT(", ",CG103),
IF($CE$156=SUM($CE$36:CE103),_xlfn.CONCAT(" y ",CG103)))))</f>
        <v/>
      </c>
      <c r="CG103" s="89" t="s">
        <v>5220</v>
      </c>
    </row>
    <row r="104" spans="1:85" ht="15" customHeight="1">
      <c r="A104" s="64"/>
      <c r="B104" s="11"/>
      <c r="C104" s="58" t="s">
        <v>5221</v>
      </c>
      <c r="D104" s="1020" t="str">
        <f>IF(CNGE_2025_M1_Secc5_Sub1!$D99="","",CNGE_2025_M1_Secc5_Sub1!$D99)</f>
        <v/>
      </c>
      <c r="E104" s="889"/>
      <c r="F104" s="889"/>
      <c r="G104" s="889"/>
      <c r="H104" s="889"/>
      <c r="I104" s="889"/>
      <c r="J104" s="889"/>
      <c r="K104" s="889"/>
      <c r="L104" s="889"/>
      <c r="M104" s="889"/>
      <c r="N104" s="889"/>
      <c r="O104" s="890"/>
      <c r="P104" s="813"/>
      <c r="Q104" s="813"/>
      <c r="R104" s="813"/>
      <c r="S104" s="813"/>
      <c r="T104" s="813"/>
      <c r="U104" s="813"/>
      <c r="V104" s="813"/>
      <c r="W104" s="813"/>
      <c r="X104" s="813"/>
      <c r="Y104" s="813"/>
      <c r="Z104" s="813"/>
      <c r="AA104" s="813"/>
      <c r="AB104" s="813"/>
      <c r="AC104" s="813"/>
      <c r="AD104" s="813"/>
      <c r="AI104">
        <f t="shared" si="61"/>
        <v>0</v>
      </c>
      <c r="AJ104">
        <f t="shared" si="62"/>
        <v>0</v>
      </c>
      <c r="AK104">
        <f t="shared" si="63"/>
        <v>0</v>
      </c>
      <c r="AL104">
        <f t="shared" si="64"/>
        <v>0</v>
      </c>
      <c r="AM104">
        <f t="shared" si="65"/>
        <v>0</v>
      </c>
      <c r="AN104">
        <f t="shared" si="66"/>
        <v>0</v>
      </c>
      <c r="AO104">
        <f t="shared" si="67"/>
        <v>0</v>
      </c>
      <c r="AP104">
        <f t="shared" si="68"/>
        <v>0</v>
      </c>
      <c r="AQ104">
        <f t="shared" si="69"/>
        <v>0</v>
      </c>
      <c r="AR104">
        <f t="shared" si="70"/>
        <v>0</v>
      </c>
      <c r="AS104">
        <f t="shared" si="71"/>
        <v>0</v>
      </c>
      <c r="AT104">
        <f t="shared" si="72"/>
        <v>0</v>
      </c>
      <c r="AU104">
        <f t="shared" si="73"/>
        <v>0</v>
      </c>
      <c r="AV104">
        <f t="shared" si="74"/>
        <v>0</v>
      </c>
      <c r="AW104">
        <f t="shared" si="75"/>
        <v>0</v>
      </c>
      <c r="AX104">
        <f t="shared" si="76"/>
        <v>0</v>
      </c>
      <c r="AY104">
        <f t="shared" si="77"/>
        <v>0</v>
      </c>
      <c r="AZ104">
        <f t="shared" si="78"/>
        <v>0</v>
      </c>
      <c r="BA104">
        <f t="shared" si="79"/>
        <v>0</v>
      </c>
      <c r="BB104">
        <f t="shared" si="80"/>
        <v>0</v>
      </c>
      <c r="BC104" s="293">
        <f t="shared" si="81"/>
        <v>0</v>
      </c>
      <c r="BD104" s="504" t="str">
        <f>IF(BC104=0,"",
IF(SUM($BC$36:BC104)=1,BE104,
IF($BC$156&gt;SUM($BC$36:BC104),_xlfn.CONCAT(", ",BE104),
IF($BC$156=SUM($BC$36:BC104),_xlfn.CONCAT(" y ",BE104)))))</f>
        <v/>
      </c>
      <c r="BE104" s="505" t="s">
        <v>5222</v>
      </c>
      <c r="BF104" s="628">
        <f t="shared" si="82"/>
        <v>0</v>
      </c>
      <c r="BG104" s="488">
        <f t="shared" si="83"/>
        <v>0</v>
      </c>
      <c r="BH104" s="631">
        <f t="shared" si="84"/>
        <v>0</v>
      </c>
      <c r="BI104" s="338">
        <f t="shared" si="85"/>
        <v>0</v>
      </c>
      <c r="BJ104" s="294" t="str">
        <f>IF(BI104=0,"",
IF(SUM($BI$36:BI104)=1,BK104,
IF($BI$156&gt;SUM($BI$36:BI104),_xlfn.CONCAT(", ",BK104),
IF($BI$156=SUM($BI$36:BI104),_xlfn.CONCAT(" y ",BK104)))))</f>
        <v/>
      </c>
      <c r="BK104" s="368" t="s">
        <v>5222</v>
      </c>
      <c r="BL104" s="634">
        <f t="shared" si="86"/>
        <v>0</v>
      </c>
      <c r="BM104" s="613">
        <f t="shared" si="87"/>
        <v>0</v>
      </c>
      <c r="BN104" s="636">
        <f t="shared" si="88"/>
        <v>0</v>
      </c>
      <c r="BO104" s="338">
        <f t="shared" si="89"/>
        <v>0</v>
      </c>
      <c r="BP104" s="294" t="str">
        <f>IF(BO104=0,"",
IF(SUM($BO$36:BO104)=1,BQ104,
IF($BO$156&gt;SUM($BO$36:BO104),_xlfn.CONCAT(", ",BQ104),
IF($BO$156=SUM($BO$36:BO104),_xlfn.CONCAT(" y ",BQ104)))))</f>
        <v/>
      </c>
      <c r="BQ104" s="368" t="s">
        <v>5222</v>
      </c>
      <c r="BR104" s="639">
        <f t="shared" si="90"/>
        <v>0</v>
      </c>
      <c r="BS104" s="641">
        <f t="shared" si="91"/>
        <v>0</v>
      </c>
      <c r="BT104" s="560">
        <f t="shared" si="92"/>
        <v>0</v>
      </c>
      <c r="BU104" s="519">
        <f t="shared" si="93"/>
        <v>0</v>
      </c>
      <c r="BV104" s="521">
        <f t="shared" si="94"/>
        <v>0</v>
      </c>
      <c r="BW104" s="452">
        <f t="shared" si="95"/>
        <v>0</v>
      </c>
      <c r="BX104" s="639">
        <f t="shared" si="96"/>
        <v>0</v>
      </c>
      <c r="BY104" s="641">
        <f t="shared" si="97"/>
        <v>0</v>
      </c>
      <c r="BZ104" s="560">
        <f t="shared" si="98"/>
        <v>0</v>
      </c>
      <c r="CA104" s="293">
        <f t="shared" si="99"/>
        <v>0</v>
      </c>
      <c r="CB104" s="294" t="str">
        <f>IF(CA104=0,"",
IF(SUM($CA$36:CA104)=1,CC104,
IF($CA$156&gt;SUM($CA$36:CA104),_xlfn.CONCAT(", ",CC104),
IF($CA$156=SUM($CA$36:CA104),_xlfn.CONCAT(" y ",CC104)))))</f>
        <v/>
      </c>
      <c r="CC104" s="89" t="s">
        <v>5222</v>
      </c>
      <c r="CD104" s="321">
        <f t="shared" si="100"/>
        <v>0</v>
      </c>
      <c r="CE104" s="293">
        <f t="shared" si="101"/>
        <v>0</v>
      </c>
      <c r="CF104" s="294" t="str">
        <f>IF(CE104=0,"",
IF(SUM($CE$36:CE104)=1,CG104,
IF($CE$156&gt;SUM($CE$36:CE104),_xlfn.CONCAT(", ",CG104),
IF($CE$156=SUM($CE$36:CE104),_xlfn.CONCAT(" y ",CG104)))))</f>
        <v/>
      </c>
      <c r="CG104" s="89" t="s">
        <v>5222</v>
      </c>
    </row>
    <row r="105" spans="1:85" ht="15" customHeight="1">
      <c r="A105" s="64"/>
      <c r="B105" s="11"/>
      <c r="C105" s="58" t="s">
        <v>5223</v>
      </c>
      <c r="D105" s="1020" t="str">
        <f>IF(CNGE_2025_M1_Secc5_Sub1!$D100="","",CNGE_2025_M1_Secc5_Sub1!$D100)</f>
        <v/>
      </c>
      <c r="E105" s="889"/>
      <c r="F105" s="889"/>
      <c r="G105" s="889"/>
      <c r="H105" s="889"/>
      <c r="I105" s="889"/>
      <c r="J105" s="889"/>
      <c r="K105" s="889"/>
      <c r="L105" s="889"/>
      <c r="M105" s="889"/>
      <c r="N105" s="889"/>
      <c r="O105" s="890"/>
      <c r="P105" s="813"/>
      <c r="Q105" s="813"/>
      <c r="R105" s="813"/>
      <c r="S105" s="813"/>
      <c r="T105" s="813"/>
      <c r="U105" s="813"/>
      <c r="V105" s="813"/>
      <c r="W105" s="813"/>
      <c r="X105" s="813"/>
      <c r="Y105" s="813"/>
      <c r="Z105" s="813"/>
      <c r="AA105" s="813"/>
      <c r="AB105" s="813"/>
      <c r="AC105" s="813"/>
      <c r="AD105" s="813"/>
      <c r="AI105">
        <f t="shared" si="61"/>
        <v>0</v>
      </c>
      <c r="AJ105">
        <f t="shared" si="62"/>
        <v>0</v>
      </c>
      <c r="AK105">
        <f t="shared" si="63"/>
        <v>0</v>
      </c>
      <c r="AL105">
        <f t="shared" si="64"/>
        <v>0</v>
      </c>
      <c r="AM105">
        <f t="shared" si="65"/>
        <v>0</v>
      </c>
      <c r="AN105">
        <f t="shared" si="66"/>
        <v>0</v>
      </c>
      <c r="AO105">
        <f t="shared" si="67"/>
        <v>0</v>
      </c>
      <c r="AP105">
        <f t="shared" si="68"/>
        <v>0</v>
      </c>
      <c r="AQ105">
        <f t="shared" si="69"/>
        <v>0</v>
      </c>
      <c r="AR105">
        <f t="shared" si="70"/>
        <v>0</v>
      </c>
      <c r="AS105">
        <f t="shared" si="71"/>
        <v>0</v>
      </c>
      <c r="AT105">
        <f t="shared" si="72"/>
        <v>0</v>
      </c>
      <c r="AU105">
        <f t="shared" si="73"/>
        <v>0</v>
      </c>
      <c r="AV105">
        <f t="shared" si="74"/>
        <v>0</v>
      </c>
      <c r="AW105">
        <f t="shared" si="75"/>
        <v>0</v>
      </c>
      <c r="AX105">
        <f t="shared" si="76"/>
        <v>0</v>
      </c>
      <c r="AY105">
        <f t="shared" si="77"/>
        <v>0</v>
      </c>
      <c r="AZ105">
        <f t="shared" si="78"/>
        <v>0</v>
      </c>
      <c r="BA105">
        <f t="shared" si="79"/>
        <v>0</v>
      </c>
      <c r="BB105">
        <f t="shared" si="80"/>
        <v>0</v>
      </c>
      <c r="BC105" s="293">
        <f t="shared" si="81"/>
        <v>0</v>
      </c>
      <c r="BD105" s="504" t="str">
        <f>IF(BC105=0,"",
IF(SUM($BC$36:BC105)=1,BE105,
IF($BC$156&gt;SUM($BC$36:BC105),_xlfn.CONCAT(", ",BE105),
IF($BC$156=SUM($BC$36:BC105),_xlfn.CONCAT(" y ",BE105)))))</f>
        <v/>
      </c>
      <c r="BE105" s="505" t="s">
        <v>5224</v>
      </c>
      <c r="BF105" s="628">
        <f t="shared" si="82"/>
        <v>0</v>
      </c>
      <c r="BG105" s="488">
        <f t="shared" si="83"/>
        <v>0</v>
      </c>
      <c r="BH105" s="631">
        <f t="shared" si="84"/>
        <v>0</v>
      </c>
      <c r="BI105" s="338">
        <f t="shared" si="85"/>
        <v>0</v>
      </c>
      <c r="BJ105" s="294" t="str">
        <f>IF(BI105=0,"",
IF(SUM($BI$36:BI105)=1,BK105,
IF($BI$156&gt;SUM($BI$36:BI105),_xlfn.CONCAT(", ",BK105),
IF($BI$156=SUM($BI$36:BI105),_xlfn.CONCAT(" y ",BK105)))))</f>
        <v/>
      </c>
      <c r="BK105" s="368" t="s">
        <v>5224</v>
      </c>
      <c r="BL105" s="634">
        <f t="shared" si="86"/>
        <v>0</v>
      </c>
      <c r="BM105" s="613">
        <f t="shared" si="87"/>
        <v>0</v>
      </c>
      <c r="BN105" s="636">
        <f t="shared" si="88"/>
        <v>0</v>
      </c>
      <c r="BO105" s="338">
        <f t="shared" si="89"/>
        <v>0</v>
      </c>
      <c r="BP105" s="294" t="str">
        <f>IF(BO105=0,"",
IF(SUM($BO$36:BO105)=1,BQ105,
IF($BO$156&gt;SUM($BO$36:BO105),_xlfn.CONCAT(", ",BQ105),
IF($BO$156=SUM($BO$36:BO105),_xlfn.CONCAT(" y ",BQ105)))))</f>
        <v/>
      </c>
      <c r="BQ105" s="368" t="s">
        <v>5224</v>
      </c>
      <c r="BR105" s="639">
        <f t="shared" si="90"/>
        <v>0</v>
      </c>
      <c r="BS105" s="641">
        <f t="shared" si="91"/>
        <v>0</v>
      </c>
      <c r="BT105" s="560">
        <f t="shared" si="92"/>
        <v>0</v>
      </c>
      <c r="BU105" s="519">
        <f t="shared" si="93"/>
        <v>0</v>
      </c>
      <c r="BV105" s="521">
        <f t="shared" si="94"/>
        <v>0</v>
      </c>
      <c r="BW105" s="452">
        <f t="shared" si="95"/>
        <v>0</v>
      </c>
      <c r="BX105" s="639">
        <f t="shared" si="96"/>
        <v>0</v>
      </c>
      <c r="BY105" s="641">
        <f t="shared" si="97"/>
        <v>0</v>
      </c>
      <c r="BZ105" s="560">
        <f t="shared" si="98"/>
        <v>0</v>
      </c>
      <c r="CA105" s="293">
        <f t="shared" si="99"/>
        <v>0</v>
      </c>
      <c r="CB105" s="294" t="str">
        <f>IF(CA105=0,"",
IF(SUM($CA$36:CA105)=1,CC105,
IF($CA$156&gt;SUM($CA$36:CA105),_xlfn.CONCAT(", ",CC105),
IF($CA$156=SUM($CA$36:CA105),_xlfn.CONCAT(" y ",CC105)))))</f>
        <v/>
      </c>
      <c r="CC105" s="89" t="s">
        <v>5224</v>
      </c>
      <c r="CD105" s="321">
        <f t="shared" si="100"/>
        <v>0</v>
      </c>
      <c r="CE105" s="293">
        <f t="shared" si="101"/>
        <v>0</v>
      </c>
      <c r="CF105" s="294" t="str">
        <f>IF(CE105=0,"",
IF(SUM($CE$36:CE105)=1,CG105,
IF($CE$156&gt;SUM($CE$36:CE105),_xlfn.CONCAT(", ",CG105),
IF($CE$156=SUM($CE$36:CE105),_xlfn.CONCAT(" y ",CG105)))))</f>
        <v/>
      </c>
      <c r="CG105" s="89" t="s">
        <v>5224</v>
      </c>
    </row>
    <row r="106" spans="1:85" ht="15" customHeight="1">
      <c r="A106" s="64"/>
      <c r="B106" s="11"/>
      <c r="C106" s="58" t="s">
        <v>5225</v>
      </c>
      <c r="D106" s="1020" t="str">
        <f>IF(CNGE_2025_M1_Secc5_Sub1!$D101="","",CNGE_2025_M1_Secc5_Sub1!$D101)</f>
        <v/>
      </c>
      <c r="E106" s="889"/>
      <c r="F106" s="889"/>
      <c r="G106" s="889"/>
      <c r="H106" s="889"/>
      <c r="I106" s="889"/>
      <c r="J106" s="889"/>
      <c r="K106" s="889"/>
      <c r="L106" s="889"/>
      <c r="M106" s="889"/>
      <c r="N106" s="889"/>
      <c r="O106" s="890"/>
      <c r="P106" s="813"/>
      <c r="Q106" s="813"/>
      <c r="R106" s="813"/>
      <c r="S106" s="813"/>
      <c r="T106" s="813"/>
      <c r="U106" s="813"/>
      <c r="V106" s="813"/>
      <c r="W106" s="813"/>
      <c r="X106" s="813"/>
      <c r="Y106" s="813"/>
      <c r="Z106" s="813"/>
      <c r="AA106" s="813"/>
      <c r="AB106" s="813"/>
      <c r="AC106" s="813"/>
      <c r="AD106" s="813"/>
      <c r="AI106">
        <f t="shared" si="61"/>
        <v>0</v>
      </c>
      <c r="AJ106">
        <f t="shared" si="62"/>
        <v>0</v>
      </c>
      <c r="AK106">
        <f t="shared" si="63"/>
        <v>0</v>
      </c>
      <c r="AL106">
        <f t="shared" si="64"/>
        <v>0</v>
      </c>
      <c r="AM106">
        <f t="shared" si="65"/>
        <v>0</v>
      </c>
      <c r="AN106">
        <f t="shared" si="66"/>
        <v>0</v>
      </c>
      <c r="AO106">
        <f t="shared" si="67"/>
        <v>0</v>
      </c>
      <c r="AP106">
        <f t="shared" si="68"/>
        <v>0</v>
      </c>
      <c r="AQ106">
        <f t="shared" si="69"/>
        <v>0</v>
      </c>
      <c r="AR106">
        <f t="shared" si="70"/>
        <v>0</v>
      </c>
      <c r="AS106">
        <f t="shared" si="71"/>
        <v>0</v>
      </c>
      <c r="AT106">
        <f t="shared" si="72"/>
        <v>0</v>
      </c>
      <c r="AU106">
        <f t="shared" si="73"/>
        <v>0</v>
      </c>
      <c r="AV106">
        <f t="shared" si="74"/>
        <v>0</v>
      </c>
      <c r="AW106">
        <f t="shared" si="75"/>
        <v>0</v>
      </c>
      <c r="AX106">
        <f t="shared" si="76"/>
        <v>0</v>
      </c>
      <c r="AY106">
        <f t="shared" si="77"/>
        <v>0</v>
      </c>
      <c r="AZ106">
        <f t="shared" si="78"/>
        <v>0</v>
      </c>
      <c r="BA106">
        <f t="shared" si="79"/>
        <v>0</v>
      </c>
      <c r="BB106">
        <f t="shared" si="80"/>
        <v>0</v>
      </c>
      <c r="BC106" s="293">
        <f t="shared" si="81"/>
        <v>0</v>
      </c>
      <c r="BD106" s="504" t="str">
        <f>IF(BC106=0,"",
IF(SUM($BC$36:BC106)=1,BE106,
IF($BC$156&gt;SUM($BC$36:BC106),_xlfn.CONCAT(", ",BE106),
IF($BC$156=SUM($BC$36:BC106),_xlfn.CONCAT(" y ",BE106)))))</f>
        <v/>
      </c>
      <c r="BE106" s="505" t="s">
        <v>5226</v>
      </c>
      <c r="BF106" s="628">
        <f t="shared" si="82"/>
        <v>0</v>
      </c>
      <c r="BG106" s="488">
        <f t="shared" si="83"/>
        <v>0</v>
      </c>
      <c r="BH106" s="631">
        <f t="shared" si="84"/>
        <v>0</v>
      </c>
      <c r="BI106" s="338">
        <f t="shared" si="85"/>
        <v>0</v>
      </c>
      <c r="BJ106" s="294" t="str">
        <f>IF(BI106=0,"",
IF(SUM($BI$36:BI106)=1,BK106,
IF($BI$156&gt;SUM($BI$36:BI106),_xlfn.CONCAT(", ",BK106),
IF($BI$156=SUM($BI$36:BI106),_xlfn.CONCAT(" y ",BK106)))))</f>
        <v/>
      </c>
      <c r="BK106" s="368" t="s">
        <v>5226</v>
      </c>
      <c r="BL106" s="634">
        <f t="shared" si="86"/>
        <v>0</v>
      </c>
      <c r="BM106" s="613">
        <f t="shared" si="87"/>
        <v>0</v>
      </c>
      <c r="BN106" s="636">
        <f t="shared" si="88"/>
        <v>0</v>
      </c>
      <c r="BO106" s="338">
        <f t="shared" si="89"/>
        <v>0</v>
      </c>
      <c r="BP106" s="294" t="str">
        <f>IF(BO106=0,"",
IF(SUM($BO$36:BO106)=1,BQ106,
IF($BO$156&gt;SUM($BO$36:BO106),_xlfn.CONCAT(", ",BQ106),
IF($BO$156=SUM($BO$36:BO106),_xlfn.CONCAT(" y ",BQ106)))))</f>
        <v/>
      </c>
      <c r="BQ106" s="368" t="s">
        <v>5226</v>
      </c>
      <c r="BR106" s="639">
        <f t="shared" si="90"/>
        <v>0</v>
      </c>
      <c r="BS106" s="641">
        <f t="shared" si="91"/>
        <v>0</v>
      </c>
      <c r="BT106" s="560">
        <f t="shared" si="92"/>
        <v>0</v>
      </c>
      <c r="BU106" s="519">
        <f t="shared" si="93"/>
        <v>0</v>
      </c>
      <c r="BV106" s="521">
        <f t="shared" si="94"/>
        <v>0</v>
      </c>
      <c r="BW106" s="452">
        <f t="shared" si="95"/>
        <v>0</v>
      </c>
      <c r="BX106" s="639">
        <f t="shared" si="96"/>
        <v>0</v>
      </c>
      <c r="BY106" s="641">
        <f t="shared" si="97"/>
        <v>0</v>
      </c>
      <c r="BZ106" s="560">
        <f t="shared" si="98"/>
        <v>0</v>
      </c>
      <c r="CA106" s="293">
        <f t="shared" si="99"/>
        <v>0</v>
      </c>
      <c r="CB106" s="294" t="str">
        <f>IF(CA106=0,"",
IF(SUM($CA$36:CA106)=1,CC106,
IF($CA$156&gt;SUM($CA$36:CA106),_xlfn.CONCAT(", ",CC106),
IF($CA$156=SUM($CA$36:CA106),_xlfn.CONCAT(" y ",CC106)))))</f>
        <v/>
      </c>
      <c r="CC106" s="89" t="s">
        <v>5226</v>
      </c>
      <c r="CD106" s="321">
        <f t="shared" si="100"/>
        <v>0</v>
      </c>
      <c r="CE106" s="293">
        <f t="shared" si="101"/>
        <v>0</v>
      </c>
      <c r="CF106" s="294" t="str">
        <f>IF(CE106=0,"",
IF(SUM($CE$36:CE106)=1,CG106,
IF($CE$156&gt;SUM($CE$36:CE106),_xlfn.CONCAT(", ",CG106),
IF($CE$156=SUM($CE$36:CE106),_xlfn.CONCAT(" y ",CG106)))))</f>
        <v/>
      </c>
      <c r="CG106" s="89" t="s">
        <v>5226</v>
      </c>
    </row>
    <row r="107" spans="1:85" ht="15" customHeight="1">
      <c r="A107" s="64"/>
      <c r="B107" s="11"/>
      <c r="C107" s="58" t="s">
        <v>5227</v>
      </c>
      <c r="D107" s="1020" t="str">
        <f>IF(CNGE_2025_M1_Secc5_Sub1!$D102="","",CNGE_2025_M1_Secc5_Sub1!$D102)</f>
        <v/>
      </c>
      <c r="E107" s="889"/>
      <c r="F107" s="889"/>
      <c r="G107" s="889"/>
      <c r="H107" s="889"/>
      <c r="I107" s="889"/>
      <c r="J107" s="889"/>
      <c r="K107" s="889"/>
      <c r="L107" s="889"/>
      <c r="M107" s="889"/>
      <c r="N107" s="889"/>
      <c r="O107" s="890"/>
      <c r="P107" s="813"/>
      <c r="Q107" s="813"/>
      <c r="R107" s="813"/>
      <c r="S107" s="813"/>
      <c r="T107" s="813"/>
      <c r="U107" s="813"/>
      <c r="V107" s="813"/>
      <c r="W107" s="813"/>
      <c r="X107" s="813"/>
      <c r="Y107" s="813"/>
      <c r="Z107" s="813"/>
      <c r="AA107" s="813"/>
      <c r="AB107" s="813"/>
      <c r="AC107" s="813"/>
      <c r="AD107" s="813"/>
      <c r="AI107">
        <f t="shared" si="61"/>
        <v>0</v>
      </c>
      <c r="AJ107">
        <f t="shared" si="62"/>
        <v>0</v>
      </c>
      <c r="AK107">
        <f t="shared" si="63"/>
        <v>0</v>
      </c>
      <c r="AL107">
        <f t="shared" si="64"/>
        <v>0</v>
      </c>
      <c r="AM107">
        <f t="shared" si="65"/>
        <v>0</v>
      </c>
      <c r="AN107">
        <f t="shared" si="66"/>
        <v>0</v>
      </c>
      <c r="AO107">
        <f t="shared" si="67"/>
        <v>0</v>
      </c>
      <c r="AP107">
        <f t="shared" si="68"/>
        <v>0</v>
      </c>
      <c r="AQ107">
        <f t="shared" si="69"/>
        <v>0</v>
      </c>
      <c r="AR107">
        <f t="shared" si="70"/>
        <v>0</v>
      </c>
      <c r="AS107">
        <f t="shared" si="71"/>
        <v>0</v>
      </c>
      <c r="AT107">
        <f t="shared" si="72"/>
        <v>0</v>
      </c>
      <c r="AU107">
        <f t="shared" si="73"/>
        <v>0</v>
      </c>
      <c r="AV107">
        <f t="shared" si="74"/>
        <v>0</v>
      </c>
      <c r="AW107">
        <f t="shared" si="75"/>
        <v>0</v>
      </c>
      <c r="AX107">
        <f t="shared" si="76"/>
        <v>0</v>
      </c>
      <c r="AY107">
        <f t="shared" si="77"/>
        <v>0</v>
      </c>
      <c r="AZ107">
        <f t="shared" si="78"/>
        <v>0</v>
      </c>
      <c r="BA107">
        <f t="shared" si="79"/>
        <v>0</v>
      </c>
      <c r="BB107">
        <f t="shared" si="80"/>
        <v>0</v>
      </c>
      <c r="BC107" s="293">
        <f t="shared" si="81"/>
        <v>0</v>
      </c>
      <c r="BD107" s="504" t="str">
        <f>IF(BC107=0,"",
IF(SUM($BC$36:BC107)=1,BE107,
IF($BC$156&gt;SUM($BC$36:BC107),_xlfn.CONCAT(", ",BE107),
IF($BC$156=SUM($BC$36:BC107),_xlfn.CONCAT(" y ",BE107)))))</f>
        <v/>
      </c>
      <c r="BE107" s="505" t="s">
        <v>5228</v>
      </c>
      <c r="BF107" s="628">
        <f t="shared" si="82"/>
        <v>0</v>
      </c>
      <c r="BG107" s="488">
        <f t="shared" si="83"/>
        <v>0</v>
      </c>
      <c r="BH107" s="631">
        <f t="shared" si="84"/>
        <v>0</v>
      </c>
      <c r="BI107" s="338">
        <f t="shared" si="85"/>
        <v>0</v>
      </c>
      <c r="BJ107" s="294" t="str">
        <f>IF(BI107=0,"",
IF(SUM($BI$36:BI107)=1,BK107,
IF($BI$156&gt;SUM($BI$36:BI107),_xlfn.CONCAT(", ",BK107),
IF($BI$156=SUM($BI$36:BI107),_xlfn.CONCAT(" y ",BK107)))))</f>
        <v/>
      </c>
      <c r="BK107" s="368" t="s">
        <v>5228</v>
      </c>
      <c r="BL107" s="634">
        <f t="shared" si="86"/>
        <v>0</v>
      </c>
      <c r="BM107" s="613">
        <f t="shared" si="87"/>
        <v>0</v>
      </c>
      <c r="BN107" s="636">
        <f t="shared" si="88"/>
        <v>0</v>
      </c>
      <c r="BO107" s="338">
        <f t="shared" si="89"/>
        <v>0</v>
      </c>
      <c r="BP107" s="294" t="str">
        <f>IF(BO107=0,"",
IF(SUM($BO$36:BO107)=1,BQ107,
IF($BO$156&gt;SUM($BO$36:BO107),_xlfn.CONCAT(", ",BQ107),
IF($BO$156=SUM($BO$36:BO107),_xlfn.CONCAT(" y ",BQ107)))))</f>
        <v/>
      </c>
      <c r="BQ107" s="368" t="s">
        <v>5228</v>
      </c>
      <c r="BR107" s="639">
        <f t="shared" si="90"/>
        <v>0</v>
      </c>
      <c r="BS107" s="641">
        <f t="shared" si="91"/>
        <v>0</v>
      </c>
      <c r="BT107" s="560">
        <f t="shared" si="92"/>
        <v>0</v>
      </c>
      <c r="BU107" s="519">
        <f t="shared" si="93"/>
        <v>0</v>
      </c>
      <c r="BV107" s="521">
        <f t="shared" si="94"/>
        <v>0</v>
      </c>
      <c r="BW107" s="452">
        <f t="shared" si="95"/>
        <v>0</v>
      </c>
      <c r="BX107" s="639">
        <f t="shared" si="96"/>
        <v>0</v>
      </c>
      <c r="BY107" s="641">
        <f t="shared" si="97"/>
        <v>0</v>
      </c>
      <c r="BZ107" s="560">
        <f t="shared" si="98"/>
        <v>0</v>
      </c>
      <c r="CA107" s="293">
        <f t="shared" si="99"/>
        <v>0</v>
      </c>
      <c r="CB107" s="294" t="str">
        <f>IF(CA107=0,"",
IF(SUM($CA$36:CA107)=1,CC107,
IF($CA$156&gt;SUM($CA$36:CA107),_xlfn.CONCAT(", ",CC107),
IF($CA$156=SUM($CA$36:CA107),_xlfn.CONCAT(" y ",CC107)))))</f>
        <v/>
      </c>
      <c r="CC107" s="89" t="s">
        <v>5228</v>
      </c>
      <c r="CD107" s="321">
        <f t="shared" si="100"/>
        <v>0</v>
      </c>
      <c r="CE107" s="293">
        <f t="shared" si="101"/>
        <v>0</v>
      </c>
      <c r="CF107" s="294" t="str">
        <f>IF(CE107=0,"",
IF(SUM($CE$36:CE107)=1,CG107,
IF($CE$156&gt;SUM($CE$36:CE107),_xlfn.CONCAT(", ",CG107),
IF($CE$156=SUM($CE$36:CE107),_xlfn.CONCAT(" y ",CG107)))))</f>
        <v/>
      </c>
      <c r="CG107" s="89" t="s">
        <v>5228</v>
      </c>
    </row>
    <row r="108" spans="1:85" ht="15" customHeight="1">
      <c r="A108" s="64"/>
      <c r="B108" s="11"/>
      <c r="C108" s="58" t="s">
        <v>5229</v>
      </c>
      <c r="D108" s="1020" t="str">
        <f>IF(CNGE_2025_M1_Secc5_Sub1!$D103="","",CNGE_2025_M1_Secc5_Sub1!$D103)</f>
        <v/>
      </c>
      <c r="E108" s="889"/>
      <c r="F108" s="889"/>
      <c r="G108" s="889"/>
      <c r="H108" s="889"/>
      <c r="I108" s="889"/>
      <c r="J108" s="889"/>
      <c r="K108" s="889"/>
      <c r="L108" s="889"/>
      <c r="M108" s="889"/>
      <c r="N108" s="889"/>
      <c r="O108" s="890"/>
      <c r="P108" s="813"/>
      <c r="Q108" s="813"/>
      <c r="R108" s="813"/>
      <c r="S108" s="813"/>
      <c r="T108" s="813"/>
      <c r="U108" s="813"/>
      <c r="V108" s="813"/>
      <c r="W108" s="813"/>
      <c r="X108" s="813"/>
      <c r="Y108" s="813"/>
      <c r="Z108" s="813"/>
      <c r="AA108" s="813"/>
      <c r="AB108" s="813"/>
      <c r="AC108" s="813"/>
      <c r="AD108" s="813"/>
      <c r="AI108">
        <f t="shared" si="61"/>
        <v>0</v>
      </c>
      <c r="AJ108">
        <f t="shared" si="62"/>
        <v>0</v>
      </c>
      <c r="AK108">
        <f t="shared" si="63"/>
        <v>0</v>
      </c>
      <c r="AL108">
        <f t="shared" si="64"/>
        <v>0</v>
      </c>
      <c r="AM108">
        <f t="shared" si="65"/>
        <v>0</v>
      </c>
      <c r="AN108">
        <f t="shared" si="66"/>
        <v>0</v>
      </c>
      <c r="AO108">
        <f t="shared" si="67"/>
        <v>0</v>
      </c>
      <c r="AP108">
        <f t="shared" si="68"/>
        <v>0</v>
      </c>
      <c r="AQ108">
        <f t="shared" si="69"/>
        <v>0</v>
      </c>
      <c r="AR108">
        <f t="shared" si="70"/>
        <v>0</v>
      </c>
      <c r="AS108">
        <f t="shared" si="71"/>
        <v>0</v>
      </c>
      <c r="AT108">
        <f t="shared" si="72"/>
        <v>0</v>
      </c>
      <c r="AU108">
        <f t="shared" si="73"/>
        <v>0</v>
      </c>
      <c r="AV108">
        <f t="shared" si="74"/>
        <v>0</v>
      </c>
      <c r="AW108">
        <f t="shared" si="75"/>
        <v>0</v>
      </c>
      <c r="AX108">
        <f t="shared" si="76"/>
        <v>0</v>
      </c>
      <c r="AY108">
        <f t="shared" si="77"/>
        <v>0</v>
      </c>
      <c r="AZ108">
        <f t="shared" si="78"/>
        <v>0</v>
      </c>
      <c r="BA108">
        <f t="shared" si="79"/>
        <v>0</v>
      </c>
      <c r="BB108">
        <f t="shared" si="80"/>
        <v>0</v>
      </c>
      <c r="BC108" s="293">
        <f t="shared" si="81"/>
        <v>0</v>
      </c>
      <c r="BD108" s="504" t="str">
        <f>IF(BC108=0,"",
IF(SUM($BC$36:BC108)=1,BE108,
IF($BC$156&gt;SUM($BC$36:BC108),_xlfn.CONCAT(", ",BE108),
IF($BC$156=SUM($BC$36:BC108),_xlfn.CONCAT(" y ",BE108)))))</f>
        <v/>
      </c>
      <c r="BE108" s="505" t="s">
        <v>5230</v>
      </c>
      <c r="BF108" s="628">
        <f t="shared" si="82"/>
        <v>0</v>
      </c>
      <c r="BG108" s="488">
        <f t="shared" si="83"/>
        <v>0</v>
      </c>
      <c r="BH108" s="631">
        <f t="shared" si="84"/>
        <v>0</v>
      </c>
      <c r="BI108" s="338">
        <f t="shared" si="85"/>
        <v>0</v>
      </c>
      <c r="BJ108" s="294" t="str">
        <f>IF(BI108=0,"",
IF(SUM($BI$36:BI108)=1,BK108,
IF($BI$156&gt;SUM($BI$36:BI108),_xlfn.CONCAT(", ",BK108),
IF($BI$156=SUM($BI$36:BI108),_xlfn.CONCAT(" y ",BK108)))))</f>
        <v/>
      </c>
      <c r="BK108" s="368" t="s">
        <v>5230</v>
      </c>
      <c r="BL108" s="634">
        <f t="shared" si="86"/>
        <v>0</v>
      </c>
      <c r="BM108" s="613">
        <f t="shared" si="87"/>
        <v>0</v>
      </c>
      <c r="BN108" s="636">
        <f t="shared" si="88"/>
        <v>0</v>
      </c>
      <c r="BO108" s="338">
        <f t="shared" si="89"/>
        <v>0</v>
      </c>
      <c r="BP108" s="294" t="str">
        <f>IF(BO108=0,"",
IF(SUM($BO$36:BO108)=1,BQ108,
IF($BO$156&gt;SUM($BO$36:BO108),_xlfn.CONCAT(", ",BQ108),
IF($BO$156=SUM($BO$36:BO108),_xlfn.CONCAT(" y ",BQ108)))))</f>
        <v/>
      </c>
      <c r="BQ108" s="368" t="s">
        <v>5230</v>
      </c>
      <c r="BR108" s="639">
        <f t="shared" si="90"/>
        <v>0</v>
      </c>
      <c r="BS108" s="641">
        <f t="shared" si="91"/>
        <v>0</v>
      </c>
      <c r="BT108" s="560">
        <f t="shared" si="92"/>
        <v>0</v>
      </c>
      <c r="BU108" s="519">
        <f t="shared" si="93"/>
        <v>0</v>
      </c>
      <c r="BV108" s="521">
        <f t="shared" si="94"/>
        <v>0</v>
      </c>
      <c r="BW108" s="452">
        <f t="shared" si="95"/>
        <v>0</v>
      </c>
      <c r="BX108" s="639">
        <f t="shared" si="96"/>
        <v>0</v>
      </c>
      <c r="BY108" s="641">
        <f t="shared" si="97"/>
        <v>0</v>
      </c>
      <c r="BZ108" s="560">
        <f t="shared" si="98"/>
        <v>0</v>
      </c>
      <c r="CA108" s="293">
        <f t="shared" si="99"/>
        <v>0</v>
      </c>
      <c r="CB108" s="294" t="str">
        <f>IF(CA108=0,"",
IF(SUM($CA$36:CA108)=1,CC108,
IF($CA$156&gt;SUM($CA$36:CA108),_xlfn.CONCAT(", ",CC108),
IF($CA$156=SUM($CA$36:CA108),_xlfn.CONCAT(" y ",CC108)))))</f>
        <v/>
      </c>
      <c r="CC108" s="89" t="s">
        <v>5230</v>
      </c>
      <c r="CD108" s="321">
        <f t="shared" si="100"/>
        <v>0</v>
      </c>
      <c r="CE108" s="293">
        <f t="shared" si="101"/>
        <v>0</v>
      </c>
      <c r="CF108" s="294" t="str">
        <f>IF(CE108=0,"",
IF(SUM($CE$36:CE108)=1,CG108,
IF($CE$156&gt;SUM($CE$36:CE108),_xlfn.CONCAT(", ",CG108),
IF($CE$156=SUM($CE$36:CE108),_xlfn.CONCAT(" y ",CG108)))))</f>
        <v/>
      </c>
      <c r="CG108" s="89" t="s">
        <v>5230</v>
      </c>
    </row>
    <row r="109" spans="1:85" ht="15" customHeight="1">
      <c r="A109" s="64"/>
      <c r="B109" s="11"/>
      <c r="C109" s="58" t="s">
        <v>5231</v>
      </c>
      <c r="D109" s="1020" t="str">
        <f>IF(CNGE_2025_M1_Secc5_Sub1!$D104="","",CNGE_2025_M1_Secc5_Sub1!$D104)</f>
        <v/>
      </c>
      <c r="E109" s="889"/>
      <c r="F109" s="889"/>
      <c r="G109" s="889"/>
      <c r="H109" s="889"/>
      <c r="I109" s="889"/>
      <c r="J109" s="889"/>
      <c r="K109" s="889"/>
      <c r="L109" s="889"/>
      <c r="M109" s="889"/>
      <c r="N109" s="889"/>
      <c r="O109" s="890"/>
      <c r="P109" s="813"/>
      <c r="Q109" s="813"/>
      <c r="R109" s="813"/>
      <c r="S109" s="813"/>
      <c r="T109" s="813"/>
      <c r="U109" s="813"/>
      <c r="V109" s="813"/>
      <c r="W109" s="813"/>
      <c r="X109" s="813"/>
      <c r="Y109" s="813"/>
      <c r="Z109" s="813"/>
      <c r="AA109" s="813"/>
      <c r="AB109" s="813"/>
      <c r="AC109" s="813"/>
      <c r="AD109" s="813"/>
      <c r="AI109">
        <f t="shared" si="61"/>
        <v>0</v>
      </c>
      <c r="AJ109">
        <f t="shared" si="62"/>
        <v>0</v>
      </c>
      <c r="AK109">
        <f t="shared" si="63"/>
        <v>0</v>
      </c>
      <c r="AL109">
        <f t="shared" si="64"/>
        <v>0</v>
      </c>
      <c r="AM109">
        <f t="shared" si="65"/>
        <v>0</v>
      </c>
      <c r="AN109">
        <f t="shared" si="66"/>
        <v>0</v>
      </c>
      <c r="AO109">
        <f t="shared" si="67"/>
        <v>0</v>
      </c>
      <c r="AP109">
        <f t="shared" si="68"/>
        <v>0</v>
      </c>
      <c r="AQ109">
        <f t="shared" si="69"/>
        <v>0</v>
      </c>
      <c r="AR109">
        <f t="shared" si="70"/>
        <v>0</v>
      </c>
      <c r="AS109">
        <f t="shared" si="71"/>
        <v>0</v>
      </c>
      <c r="AT109">
        <f t="shared" si="72"/>
        <v>0</v>
      </c>
      <c r="AU109">
        <f t="shared" si="73"/>
        <v>0</v>
      </c>
      <c r="AV109">
        <f t="shared" si="74"/>
        <v>0</v>
      </c>
      <c r="AW109">
        <f t="shared" si="75"/>
        <v>0</v>
      </c>
      <c r="AX109">
        <f t="shared" si="76"/>
        <v>0</v>
      </c>
      <c r="AY109">
        <f t="shared" si="77"/>
        <v>0</v>
      </c>
      <c r="AZ109">
        <f t="shared" si="78"/>
        <v>0</v>
      </c>
      <c r="BA109">
        <f t="shared" si="79"/>
        <v>0</v>
      </c>
      <c r="BB109">
        <f t="shared" si="80"/>
        <v>0</v>
      </c>
      <c r="BC109" s="293">
        <f t="shared" si="81"/>
        <v>0</v>
      </c>
      <c r="BD109" s="504" t="str">
        <f>IF(BC109=0,"",
IF(SUM($BC$36:BC109)=1,BE109,
IF($BC$156&gt;SUM($BC$36:BC109),_xlfn.CONCAT(", ",BE109),
IF($BC$156=SUM($BC$36:BC109),_xlfn.CONCAT(" y ",BE109)))))</f>
        <v/>
      </c>
      <c r="BE109" s="505" t="s">
        <v>5232</v>
      </c>
      <c r="BF109" s="628">
        <f t="shared" si="82"/>
        <v>0</v>
      </c>
      <c r="BG109" s="488">
        <f t="shared" si="83"/>
        <v>0</v>
      </c>
      <c r="BH109" s="631">
        <f t="shared" si="84"/>
        <v>0</v>
      </c>
      <c r="BI109" s="338">
        <f t="shared" si="85"/>
        <v>0</v>
      </c>
      <c r="BJ109" s="294" t="str">
        <f>IF(BI109=0,"",
IF(SUM($BI$36:BI109)=1,BK109,
IF($BI$156&gt;SUM($BI$36:BI109),_xlfn.CONCAT(", ",BK109),
IF($BI$156=SUM($BI$36:BI109),_xlfn.CONCAT(" y ",BK109)))))</f>
        <v/>
      </c>
      <c r="BK109" s="368" t="s">
        <v>5232</v>
      </c>
      <c r="BL109" s="634">
        <f t="shared" si="86"/>
        <v>0</v>
      </c>
      <c r="BM109" s="613">
        <f t="shared" si="87"/>
        <v>0</v>
      </c>
      <c r="BN109" s="636">
        <f t="shared" si="88"/>
        <v>0</v>
      </c>
      <c r="BO109" s="338">
        <f t="shared" si="89"/>
        <v>0</v>
      </c>
      <c r="BP109" s="294" t="str">
        <f>IF(BO109=0,"",
IF(SUM($BO$36:BO109)=1,BQ109,
IF($BO$156&gt;SUM($BO$36:BO109),_xlfn.CONCAT(", ",BQ109),
IF($BO$156=SUM($BO$36:BO109),_xlfn.CONCAT(" y ",BQ109)))))</f>
        <v/>
      </c>
      <c r="BQ109" s="368" t="s">
        <v>5232</v>
      </c>
      <c r="BR109" s="639">
        <f t="shared" si="90"/>
        <v>0</v>
      </c>
      <c r="BS109" s="641">
        <f t="shared" si="91"/>
        <v>0</v>
      </c>
      <c r="BT109" s="560">
        <f t="shared" si="92"/>
        <v>0</v>
      </c>
      <c r="BU109" s="519">
        <f t="shared" si="93"/>
        <v>0</v>
      </c>
      <c r="BV109" s="521">
        <f t="shared" si="94"/>
        <v>0</v>
      </c>
      <c r="BW109" s="452">
        <f t="shared" si="95"/>
        <v>0</v>
      </c>
      <c r="BX109" s="639">
        <f t="shared" si="96"/>
        <v>0</v>
      </c>
      <c r="BY109" s="641">
        <f t="shared" si="97"/>
        <v>0</v>
      </c>
      <c r="BZ109" s="560">
        <f t="shared" si="98"/>
        <v>0</v>
      </c>
      <c r="CA109" s="293">
        <f t="shared" si="99"/>
        <v>0</v>
      </c>
      <c r="CB109" s="294" t="str">
        <f>IF(CA109=0,"",
IF(SUM($CA$36:CA109)=1,CC109,
IF($CA$156&gt;SUM($CA$36:CA109),_xlfn.CONCAT(", ",CC109),
IF($CA$156=SUM($CA$36:CA109),_xlfn.CONCAT(" y ",CC109)))))</f>
        <v/>
      </c>
      <c r="CC109" s="89" t="s">
        <v>5232</v>
      </c>
      <c r="CD109" s="321">
        <f t="shared" si="100"/>
        <v>0</v>
      </c>
      <c r="CE109" s="293">
        <f t="shared" si="101"/>
        <v>0</v>
      </c>
      <c r="CF109" s="294" t="str">
        <f>IF(CE109=0,"",
IF(SUM($CE$36:CE109)=1,CG109,
IF($CE$156&gt;SUM($CE$36:CE109),_xlfn.CONCAT(", ",CG109),
IF($CE$156=SUM($CE$36:CE109),_xlfn.CONCAT(" y ",CG109)))))</f>
        <v/>
      </c>
      <c r="CG109" s="89" t="s">
        <v>5232</v>
      </c>
    </row>
    <row r="110" spans="1:85" ht="15" customHeight="1">
      <c r="A110" s="64"/>
      <c r="B110" s="11"/>
      <c r="C110" s="58" t="s">
        <v>5233</v>
      </c>
      <c r="D110" s="1020" t="str">
        <f>IF(CNGE_2025_M1_Secc5_Sub1!$D105="","",CNGE_2025_M1_Secc5_Sub1!$D105)</f>
        <v/>
      </c>
      <c r="E110" s="889"/>
      <c r="F110" s="889"/>
      <c r="G110" s="889"/>
      <c r="H110" s="889"/>
      <c r="I110" s="889"/>
      <c r="J110" s="889"/>
      <c r="K110" s="889"/>
      <c r="L110" s="889"/>
      <c r="M110" s="889"/>
      <c r="N110" s="889"/>
      <c r="O110" s="890"/>
      <c r="P110" s="813"/>
      <c r="Q110" s="813"/>
      <c r="R110" s="813"/>
      <c r="S110" s="813"/>
      <c r="T110" s="813"/>
      <c r="U110" s="813"/>
      <c r="V110" s="813"/>
      <c r="W110" s="813"/>
      <c r="X110" s="813"/>
      <c r="Y110" s="813"/>
      <c r="Z110" s="813"/>
      <c r="AA110" s="813"/>
      <c r="AB110" s="813"/>
      <c r="AC110" s="813"/>
      <c r="AD110" s="813"/>
      <c r="AI110">
        <f t="shared" si="61"/>
        <v>0</v>
      </c>
      <c r="AJ110">
        <f t="shared" si="62"/>
        <v>0</v>
      </c>
      <c r="AK110">
        <f t="shared" si="63"/>
        <v>0</v>
      </c>
      <c r="AL110">
        <f t="shared" si="64"/>
        <v>0</v>
      </c>
      <c r="AM110">
        <f t="shared" si="65"/>
        <v>0</v>
      </c>
      <c r="AN110">
        <f t="shared" si="66"/>
        <v>0</v>
      </c>
      <c r="AO110">
        <f t="shared" si="67"/>
        <v>0</v>
      </c>
      <c r="AP110">
        <f t="shared" si="68"/>
        <v>0</v>
      </c>
      <c r="AQ110">
        <f t="shared" si="69"/>
        <v>0</v>
      </c>
      <c r="AR110">
        <f t="shared" si="70"/>
        <v>0</v>
      </c>
      <c r="AS110">
        <f t="shared" si="71"/>
        <v>0</v>
      </c>
      <c r="AT110">
        <f t="shared" si="72"/>
        <v>0</v>
      </c>
      <c r="AU110">
        <f t="shared" si="73"/>
        <v>0</v>
      </c>
      <c r="AV110">
        <f t="shared" si="74"/>
        <v>0</v>
      </c>
      <c r="AW110">
        <f t="shared" si="75"/>
        <v>0</v>
      </c>
      <c r="AX110">
        <f t="shared" si="76"/>
        <v>0</v>
      </c>
      <c r="AY110">
        <f t="shared" si="77"/>
        <v>0</v>
      </c>
      <c r="AZ110">
        <f t="shared" si="78"/>
        <v>0</v>
      </c>
      <c r="BA110">
        <f t="shared" si="79"/>
        <v>0</v>
      </c>
      <c r="BB110">
        <f t="shared" si="80"/>
        <v>0</v>
      </c>
      <c r="BC110" s="293">
        <f t="shared" si="81"/>
        <v>0</v>
      </c>
      <c r="BD110" s="504" t="str">
        <f>IF(BC110=0,"",
IF(SUM($BC$36:BC110)=1,BE110,
IF($BC$156&gt;SUM($BC$36:BC110),_xlfn.CONCAT(", ",BE110),
IF($BC$156=SUM($BC$36:BC110),_xlfn.CONCAT(" y ",BE110)))))</f>
        <v/>
      </c>
      <c r="BE110" s="505" t="s">
        <v>5234</v>
      </c>
      <c r="BF110" s="628">
        <f t="shared" si="82"/>
        <v>0</v>
      </c>
      <c r="BG110" s="488">
        <f t="shared" si="83"/>
        <v>0</v>
      </c>
      <c r="BH110" s="631">
        <f t="shared" si="84"/>
        <v>0</v>
      </c>
      <c r="BI110" s="338">
        <f t="shared" si="85"/>
        <v>0</v>
      </c>
      <c r="BJ110" s="294" t="str">
        <f>IF(BI110=0,"",
IF(SUM($BI$36:BI110)=1,BK110,
IF($BI$156&gt;SUM($BI$36:BI110),_xlfn.CONCAT(", ",BK110),
IF($BI$156=SUM($BI$36:BI110),_xlfn.CONCAT(" y ",BK110)))))</f>
        <v/>
      </c>
      <c r="BK110" s="368" t="s">
        <v>5234</v>
      </c>
      <c r="BL110" s="634">
        <f t="shared" si="86"/>
        <v>0</v>
      </c>
      <c r="BM110" s="613">
        <f t="shared" si="87"/>
        <v>0</v>
      </c>
      <c r="BN110" s="636">
        <f t="shared" si="88"/>
        <v>0</v>
      </c>
      <c r="BO110" s="338">
        <f t="shared" si="89"/>
        <v>0</v>
      </c>
      <c r="BP110" s="294" t="str">
        <f>IF(BO110=0,"",
IF(SUM($BO$36:BO110)=1,BQ110,
IF($BO$156&gt;SUM($BO$36:BO110),_xlfn.CONCAT(", ",BQ110),
IF($BO$156=SUM($BO$36:BO110),_xlfn.CONCAT(" y ",BQ110)))))</f>
        <v/>
      </c>
      <c r="BQ110" s="368" t="s">
        <v>5234</v>
      </c>
      <c r="BR110" s="639">
        <f t="shared" si="90"/>
        <v>0</v>
      </c>
      <c r="BS110" s="641">
        <f t="shared" si="91"/>
        <v>0</v>
      </c>
      <c r="BT110" s="560">
        <f t="shared" si="92"/>
        <v>0</v>
      </c>
      <c r="BU110" s="519">
        <f t="shared" si="93"/>
        <v>0</v>
      </c>
      <c r="BV110" s="521">
        <f t="shared" si="94"/>
        <v>0</v>
      </c>
      <c r="BW110" s="452">
        <f t="shared" si="95"/>
        <v>0</v>
      </c>
      <c r="BX110" s="639">
        <f t="shared" si="96"/>
        <v>0</v>
      </c>
      <c r="BY110" s="641">
        <f t="shared" si="97"/>
        <v>0</v>
      </c>
      <c r="BZ110" s="560">
        <f t="shared" si="98"/>
        <v>0</v>
      </c>
      <c r="CA110" s="293">
        <f t="shared" si="99"/>
        <v>0</v>
      </c>
      <c r="CB110" s="294" t="str">
        <f>IF(CA110=0,"",
IF(SUM($CA$36:CA110)=1,CC110,
IF($CA$156&gt;SUM($CA$36:CA110),_xlfn.CONCAT(", ",CC110),
IF($CA$156=SUM($CA$36:CA110),_xlfn.CONCAT(" y ",CC110)))))</f>
        <v/>
      </c>
      <c r="CC110" s="89" t="s">
        <v>5234</v>
      </c>
      <c r="CD110" s="321">
        <f t="shared" si="100"/>
        <v>0</v>
      </c>
      <c r="CE110" s="293">
        <f t="shared" si="101"/>
        <v>0</v>
      </c>
      <c r="CF110" s="294" t="str">
        <f>IF(CE110=0,"",
IF(SUM($CE$36:CE110)=1,CG110,
IF($CE$156&gt;SUM($CE$36:CE110),_xlfn.CONCAT(", ",CG110),
IF($CE$156=SUM($CE$36:CE110),_xlfn.CONCAT(" y ",CG110)))))</f>
        <v/>
      </c>
      <c r="CG110" s="89" t="s">
        <v>5234</v>
      </c>
    </row>
    <row r="111" spans="1:85" ht="15" customHeight="1">
      <c r="A111" s="64"/>
      <c r="B111" s="11"/>
      <c r="C111" s="58" t="s">
        <v>5235</v>
      </c>
      <c r="D111" s="1020" t="str">
        <f>IF(CNGE_2025_M1_Secc5_Sub1!$D106="","",CNGE_2025_M1_Secc5_Sub1!$D106)</f>
        <v/>
      </c>
      <c r="E111" s="889"/>
      <c r="F111" s="889"/>
      <c r="G111" s="889"/>
      <c r="H111" s="889"/>
      <c r="I111" s="889"/>
      <c r="J111" s="889"/>
      <c r="K111" s="889"/>
      <c r="L111" s="889"/>
      <c r="M111" s="889"/>
      <c r="N111" s="889"/>
      <c r="O111" s="890"/>
      <c r="P111" s="813"/>
      <c r="Q111" s="813"/>
      <c r="R111" s="813"/>
      <c r="S111" s="813"/>
      <c r="T111" s="813"/>
      <c r="U111" s="813"/>
      <c r="V111" s="813"/>
      <c r="W111" s="813"/>
      <c r="X111" s="813"/>
      <c r="Y111" s="813"/>
      <c r="Z111" s="813"/>
      <c r="AA111" s="813"/>
      <c r="AB111" s="813"/>
      <c r="AC111" s="813"/>
      <c r="AD111" s="813"/>
      <c r="AI111">
        <f t="shared" si="61"/>
        <v>0</v>
      </c>
      <c r="AJ111">
        <f t="shared" si="62"/>
        <v>0</v>
      </c>
      <c r="AK111">
        <f t="shared" si="63"/>
        <v>0</v>
      </c>
      <c r="AL111">
        <f t="shared" si="64"/>
        <v>0</v>
      </c>
      <c r="AM111">
        <f t="shared" si="65"/>
        <v>0</v>
      </c>
      <c r="AN111">
        <f t="shared" si="66"/>
        <v>0</v>
      </c>
      <c r="AO111">
        <f t="shared" si="67"/>
        <v>0</v>
      </c>
      <c r="AP111">
        <f t="shared" si="68"/>
        <v>0</v>
      </c>
      <c r="AQ111">
        <f t="shared" si="69"/>
        <v>0</v>
      </c>
      <c r="AR111">
        <f t="shared" si="70"/>
        <v>0</v>
      </c>
      <c r="AS111">
        <f t="shared" si="71"/>
        <v>0</v>
      </c>
      <c r="AT111">
        <f t="shared" si="72"/>
        <v>0</v>
      </c>
      <c r="AU111">
        <f t="shared" si="73"/>
        <v>0</v>
      </c>
      <c r="AV111">
        <f t="shared" si="74"/>
        <v>0</v>
      </c>
      <c r="AW111">
        <f t="shared" si="75"/>
        <v>0</v>
      </c>
      <c r="AX111">
        <f t="shared" si="76"/>
        <v>0</v>
      </c>
      <c r="AY111">
        <f t="shared" si="77"/>
        <v>0</v>
      </c>
      <c r="AZ111">
        <f t="shared" si="78"/>
        <v>0</v>
      </c>
      <c r="BA111">
        <f t="shared" si="79"/>
        <v>0</v>
      </c>
      <c r="BB111">
        <f t="shared" si="80"/>
        <v>0</v>
      </c>
      <c r="BC111" s="293">
        <f t="shared" si="81"/>
        <v>0</v>
      </c>
      <c r="BD111" s="504" t="str">
        <f>IF(BC111=0,"",
IF(SUM($BC$36:BC111)=1,BE111,
IF($BC$156&gt;SUM($BC$36:BC111),_xlfn.CONCAT(", ",BE111),
IF($BC$156=SUM($BC$36:BC111),_xlfn.CONCAT(" y ",BE111)))))</f>
        <v/>
      </c>
      <c r="BE111" s="505" t="s">
        <v>5236</v>
      </c>
      <c r="BF111" s="628">
        <f t="shared" si="82"/>
        <v>0</v>
      </c>
      <c r="BG111" s="488">
        <f t="shared" si="83"/>
        <v>0</v>
      </c>
      <c r="BH111" s="631">
        <f t="shared" si="84"/>
        <v>0</v>
      </c>
      <c r="BI111" s="338">
        <f t="shared" si="85"/>
        <v>0</v>
      </c>
      <c r="BJ111" s="294" t="str">
        <f>IF(BI111=0,"",
IF(SUM($BI$36:BI111)=1,BK111,
IF($BI$156&gt;SUM($BI$36:BI111),_xlfn.CONCAT(", ",BK111),
IF($BI$156=SUM($BI$36:BI111),_xlfn.CONCAT(" y ",BK111)))))</f>
        <v/>
      </c>
      <c r="BK111" s="368" t="s">
        <v>5236</v>
      </c>
      <c r="BL111" s="634">
        <f t="shared" si="86"/>
        <v>0</v>
      </c>
      <c r="BM111" s="613">
        <f t="shared" si="87"/>
        <v>0</v>
      </c>
      <c r="BN111" s="636">
        <f t="shared" si="88"/>
        <v>0</v>
      </c>
      <c r="BO111" s="338">
        <f t="shared" si="89"/>
        <v>0</v>
      </c>
      <c r="BP111" s="294" t="str">
        <f>IF(BO111=0,"",
IF(SUM($BO$36:BO111)=1,BQ111,
IF($BO$156&gt;SUM($BO$36:BO111),_xlfn.CONCAT(", ",BQ111),
IF($BO$156=SUM($BO$36:BO111),_xlfn.CONCAT(" y ",BQ111)))))</f>
        <v/>
      </c>
      <c r="BQ111" s="368" t="s">
        <v>5236</v>
      </c>
      <c r="BR111" s="639">
        <f t="shared" si="90"/>
        <v>0</v>
      </c>
      <c r="BS111" s="641">
        <f t="shared" si="91"/>
        <v>0</v>
      </c>
      <c r="BT111" s="560">
        <f t="shared" si="92"/>
        <v>0</v>
      </c>
      <c r="BU111" s="519">
        <f t="shared" si="93"/>
        <v>0</v>
      </c>
      <c r="BV111" s="521">
        <f t="shared" si="94"/>
        <v>0</v>
      </c>
      <c r="BW111" s="452">
        <f t="shared" si="95"/>
        <v>0</v>
      </c>
      <c r="BX111" s="639">
        <f t="shared" si="96"/>
        <v>0</v>
      </c>
      <c r="BY111" s="641">
        <f t="shared" si="97"/>
        <v>0</v>
      </c>
      <c r="BZ111" s="560">
        <f t="shared" si="98"/>
        <v>0</v>
      </c>
      <c r="CA111" s="293">
        <f t="shared" si="99"/>
        <v>0</v>
      </c>
      <c r="CB111" s="294" t="str">
        <f>IF(CA111=0,"",
IF(SUM($CA$36:CA111)=1,CC111,
IF($CA$156&gt;SUM($CA$36:CA111),_xlfn.CONCAT(", ",CC111),
IF($CA$156=SUM($CA$36:CA111),_xlfn.CONCAT(" y ",CC111)))))</f>
        <v/>
      </c>
      <c r="CC111" s="89" t="s">
        <v>5236</v>
      </c>
      <c r="CD111" s="321">
        <f t="shared" si="100"/>
        <v>0</v>
      </c>
      <c r="CE111" s="293">
        <f t="shared" si="101"/>
        <v>0</v>
      </c>
      <c r="CF111" s="294" t="str">
        <f>IF(CE111=0,"",
IF(SUM($CE$36:CE111)=1,CG111,
IF($CE$156&gt;SUM($CE$36:CE111),_xlfn.CONCAT(", ",CG111),
IF($CE$156=SUM($CE$36:CE111),_xlfn.CONCAT(" y ",CG111)))))</f>
        <v/>
      </c>
      <c r="CG111" s="89" t="s">
        <v>5236</v>
      </c>
    </row>
    <row r="112" spans="1:85" ht="15" customHeight="1">
      <c r="A112" s="64"/>
      <c r="B112" s="11"/>
      <c r="C112" s="58" t="s">
        <v>5237</v>
      </c>
      <c r="D112" s="1020" t="str">
        <f>IF(CNGE_2025_M1_Secc5_Sub1!$D107="","",CNGE_2025_M1_Secc5_Sub1!$D107)</f>
        <v/>
      </c>
      <c r="E112" s="889"/>
      <c r="F112" s="889"/>
      <c r="G112" s="889"/>
      <c r="H112" s="889"/>
      <c r="I112" s="889"/>
      <c r="J112" s="889"/>
      <c r="K112" s="889"/>
      <c r="L112" s="889"/>
      <c r="M112" s="889"/>
      <c r="N112" s="889"/>
      <c r="O112" s="890"/>
      <c r="P112" s="813"/>
      <c r="Q112" s="813"/>
      <c r="R112" s="813"/>
      <c r="S112" s="813"/>
      <c r="T112" s="813"/>
      <c r="U112" s="813"/>
      <c r="V112" s="813"/>
      <c r="W112" s="813"/>
      <c r="X112" s="813"/>
      <c r="Y112" s="813"/>
      <c r="Z112" s="813"/>
      <c r="AA112" s="813"/>
      <c r="AB112" s="813"/>
      <c r="AC112" s="813"/>
      <c r="AD112" s="813"/>
      <c r="AI112">
        <f t="shared" si="61"/>
        <v>0</v>
      </c>
      <c r="AJ112">
        <f t="shared" si="62"/>
        <v>0</v>
      </c>
      <c r="AK112">
        <f t="shared" si="63"/>
        <v>0</v>
      </c>
      <c r="AL112">
        <f t="shared" si="64"/>
        <v>0</v>
      </c>
      <c r="AM112">
        <f t="shared" si="65"/>
        <v>0</v>
      </c>
      <c r="AN112">
        <f t="shared" si="66"/>
        <v>0</v>
      </c>
      <c r="AO112">
        <f t="shared" si="67"/>
        <v>0</v>
      </c>
      <c r="AP112">
        <f t="shared" si="68"/>
        <v>0</v>
      </c>
      <c r="AQ112">
        <f t="shared" si="69"/>
        <v>0</v>
      </c>
      <c r="AR112">
        <f t="shared" si="70"/>
        <v>0</v>
      </c>
      <c r="AS112">
        <f t="shared" si="71"/>
        <v>0</v>
      </c>
      <c r="AT112">
        <f t="shared" si="72"/>
        <v>0</v>
      </c>
      <c r="AU112">
        <f t="shared" si="73"/>
        <v>0</v>
      </c>
      <c r="AV112">
        <f t="shared" si="74"/>
        <v>0</v>
      </c>
      <c r="AW112">
        <f t="shared" si="75"/>
        <v>0</v>
      </c>
      <c r="AX112">
        <f t="shared" si="76"/>
        <v>0</v>
      </c>
      <c r="AY112">
        <f t="shared" si="77"/>
        <v>0</v>
      </c>
      <c r="AZ112">
        <f t="shared" si="78"/>
        <v>0</v>
      </c>
      <c r="BA112">
        <f t="shared" si="79"/>
        <v>0</v>
      </c>
      <c r="BB112">
        <f t="shared" si="80"/>
        <v>0</v>
      </c>
      <c r="BC112" s="293">
        <f t="shared" si="81"/>
        <v>0</v>
      </c>
      <c r="BD112" s="504" t="str">
        <f>IF(BC112=0,"",
IF(SUM($BC$36:BC112)=1,BE112,
IF($BC$156&gt;SUM($BC$36:BC112),_xlfn.CONCAT(", ",BE112),
IF($BC$156=SUM($BC$36:BC112),_xlfn.CONCAT(" y ",BE112)))))</f>
        <v/>
      </c>
      <c r="BE112" s="505" t="s">
        <v>5238</v>
      </c>
      <c r="BF112" s="628">
        <f t="shared" si="82"/>
        <v>0</v>
      </c>
      <c r="BG112" s="488">
        <f t="shared" si="83"/>
        <v>0</v>
      </c>
      <c r="BH112" s="631">
        <f t="shared" si="84"/>
        <v>0</v>
      </c>
      <c r="BI112" s="338">
        <f t="shared" si="85"/>
        <v>0</v>
      </c>
      <c r="BJ112" s="294" t="str">
        <f>IF(BI112=0,"",
IF(SUM($BI$36:BI112)=1,BK112,
IF($BI$156&gt;SUM($BI$36:BI112),_xlfn.CONCAT(", ",BK112),
IF($BI$156=SUM($BI$36:BI112),_xlfn.CONCAT(" y ",BK112)))))</f>
        <v/>
      </c>
      <c r="BK112" s="368" t="s">
        <v>5238</v>
      </c>
      <c r="BL112" s="634">
        <f t="shared" si="86"/>
        <v>0</v>
      </c>
      <c r="BM112" s="613">
        <f t="shared" si="87"/>
        <v>0</v>
      </c>
      <c r="BN112" s="636">
        <f t="shared" si="88"/>
        <v>0</v>
      </c>
      <c r="BO112" s="338">
        <f t="shared" si="89"/>
        <v>0</v>
      </c>
      <c r="BP112" s="294" t="str">
        <f>IF(BO112=0,"",
IF(SUM($BO$36:BO112)=1,BQ112,
IF($BO$156&gt;SUM($BO$36:BO112),_xlfn.CONCAT(", ",BQ112),
IF($BO$156=SUM($BO$36:BO112),_xlfn.CONCAT(" y ",BQ112)))))</f>
        <v/>
      </c>
      <c r="BQ112" s="368" t="s">
        <v>5238</v>
      </c>
      <c r="BR112" s="639">
        <f t="shared" si="90"/>
        <v>0</v>
      </c>
      <c r="BS112" s="641">
        <f t="shared" si="91"/>
        <v>0</v>
      </c>
      <c r="BT112" s="560">
        <f t="shared" si="92"/>
        <v>0</v>
      </c>
      <c r="BU112" s="519">
        <f t="shared" si="93"/>
        <v>0</v>
      </c>
      <c r="BV112" s="521">
        <f t="shared" si="94"/>
        <v>0</v>
      </c>
      <c r="BW112" s="452">
        <f t="shared" si="95"/>
        <v>0</v>
      </c>
      <c r="BX112" s="639">
        <f t="shared" si="96"/>
        <v>0</v>
      </c>
      <c r="BY112" s="641">
        <f t="shared" si="97"/>
        <v>0</v>
      </c>
      <c r="BZ112" s="560">
        <f t="shared" si="98"/>
        <v>0</v>
      </c>
      <c r="CA112" s="293">
        <f t="shared" si="99"/>
        <v>0</v>
      </c>
      <c r="CB112" s="294" t="str">
        <f>IF(CA112=0,"",
IF(SUM($CA$36:CA112)=1,CC112,
IF($CA$156&gt;SUM($CA$36:CA112),_xlfn.CONCAT(", ",CC112),
IF($CA$156=SUM($CA$36:CA112),_xlfn.CONCAT(" y ",CC112)))))</f>
        <v/>
      </c>
      <c r="CC112" s="89" t="s">
        <v>5238</v>
      </c>
      <c r="CD112" s="321">
        <f t="shared" si="100"/>
        <v>0</v>
      </c>
      <c r="CE112" s="293">
        <f t="shared" si="101"/>
        <v>0</v>
      </c>
      <c r="CF112" s="294" t="str">
        <f>IF(CE112=0,"",
IF(SUM($CE$36:CE112)=1,CG112,
IF($CE$156&gt;SUM($CE$36:CE112),_xlfn.CONCAT(", ",CG112),
IF($CE$156=SUM($CE$36:CE112),_xlfn.CONCAT(" y ",CG112)))))</f>
        <v/>
      </c>
      <c r="CG112" s="89" t="s">
        <v>5238</v>
      </c>
    </row>
    <row r="113" spans="1:85" ht="15" customHeight="1">
      <c r="A113" s="64"/>
      <c r="B113" s="11"/>
      <c r="C113" s="58" t="s">
        <v>5239</v>
      </c>
      <c r="D113" s="1020" t="str">
        <f>IF(CNGE_2025_M1_Secc5_Sub1!$D108="","",CNGE_2025_M1_Secc5_Sub1!$D108)</f>
        <v/>
      </c>
      <c r="E113" s="889"/>
      <c r="F113" s="889"/>
      <c r="G113" s="889"/>
      <c r="H113" s="889"/>
      <c r="I113" s="889"/>
      <c r="J113" s="889"/>
      <c r="K113" s="889"/>
      <c r="L113" s="889"/>
      <c r="M113" s="889"/>
      <c r="N113" s="889"/>
      <c r="O113" s="890"/>
      <c r="P113" s="813"/>
      <c r="Q113" s="813"/>
      <c r="R113" s="813"/>
      <c r="S113" s="813"/>
      <c r="T113" s="813"/>
      <c r="U113" s="813"/>
      <c r="V113" s="813"/>
      <c r="W113" s="813"/>
      <c r="X113" s="813"/>
      <c r="Y113" s="813"/>
      <c r="Z113" s="813"/>
      <c r="AA113" s="813"/>
      <c r="AB113" s="813"/>
      <c r="AC113" s="813"/>
      <c r="AD113" s="813"/>
      <c r="AI113">
        <f t="shared" si="61"/>
        <v>0</v>
      </c>
      <c r="AJ113">
        <f t="shared" si="62"/>
        <v>0</v>
      </c>
      <c r="AK113">
        <f t="shared" si="63"/>
        <v>0</v>
      </c>
      <c r="AL113">
        <f t="shared" si="64"/>
        <v>0</v>
      </c>
      <c r="AM113">
        <f t="shared" si="65"/>
        <v>0</v>
      </c>
      <c r="AN113">
        <f t="shared" si="66"/>
        <v>0</v>
      </c>
      <c r="AO113">
        <f t="shared" si="67"/>
        <v>0</v>
      </c>
      <c r="AP113">
        <f t="shared" si="68"/>
        <v>0</v>
      </c>
      <c r="AQ113">
        <f t="shared" si="69"/>
        <v>0</v>
      </c>
      <c r="AR113">
        <f t="shared" si="70"/>
        <v>0</v>
      </c>
      <c r="AS113">
        <f t="shared" si="71"/>
        <v>0</v>
      </c>
      <c r="AT113">
        <f t="shared" si="72"/>
        <v>0</v>
      </c>
      <c r="AU113">
        <f t="shared" si="73"/>
        <v>0</v>
      </c>
      <c r="AV113">
        <f t="shared" si="74"/>
        <v>0</v>
      </c>
      <c r="AW113">
        <f t="shared" si="75"/>
        <v>0</v>
      </c>
      <c r="AX113">
        <f t="shared" si="76"/>
        <v>0</v>
      </c>
      <c r="AY113">
        <f t="shared" si="77"/>
        <v>0</v>
      </c>
      <c r="AZ113">
        <f t="shared" si="78"/>
        <v>0</v>
      </c>
      <c r="BA113">
        <f t="shared" si="79"/>
        <v>0</v>
      </c>
      <c r="BB113">
        <f t="shared" si="80"/>
        <v>0</v>
      </c>
      <c r="BC113" s="293">
        <f t="shared" si="81"/>
        <v>0</v>
      </c>
      <c r="BD113" s="504" t="str">
        <f>IF(BC113=0,"",
IF(SUM($BC$36:BC113)=1,BE113,
IF($BC$156&gt;SUM($BC$36:BC113),_xlfn.CONCAT(", ",BE113),
IF($BC$156=SUM($BC$36:BC113),_xlfn.CONCAT(" y ",BE113)))))</f>
        <v/>
      </c>
      <c r="BE113" s="505" t="s">
        <v>5240</v>
      </c>
      <c r="BF113" s="628">
        <f t="shared" si="82"/>
        <v>0</v>
      </c>
      <c r="BG113" s="488">
        <f t="shared" si="83"/>
        <v>0</v>
      </c>
      <c r="BH113" s="631">
        <f t="shared" si="84"/>
        <v>0</v>
      </c>
      <c r="BI113" s="338">
        <f t="shared" si="85"/>
        <v>0</v>
      </c>
      <c r="BJ113" s="294" t="str">
        <f>IF(BI113=0,"",
IF(SUM($BI$36:BI113)=1,BK113,
IF($BI$156&gt;SUM($BI$36:BI113),_xlfn.CONCAT(", ",BK113),
IF($BI$156=SUM($BI$36:BI113),_xlfn.CONCAT(" y ",BK113)))))</f>
        <v/>
      </c>
      <c r="BK113" s="368" t="s">
        <v>5240</v>
      </c>
      <c r="BL113" s="634">
        <f t="shared" si="86"/>
        <v>0</v>
      </c>
      <c r="BM113" s="613">
        <f t="shared" si="87"/>
        <v>0</v>
      </c>
      <c r="BN113" s="636">
        <f t="shared" si="88"/>
        <v>0</v>
      </c>
      <c r="BO113" s="338">
        <f t="shared" si="89"/>
        <v>0</v>
      </c>
      <c r="BP113" s="294" t="str">
        <f>IF(BO113=0,"",
IF(SUM($BO$36:BO113)=1,BQ113,
IF($BO$156&gt;SUM($BO$36:BO113),_xlfn.CONCAT(", ",BQ113),
IF($BO$156=SUM($BO$36:BO113),_xlfn.CONCAT(" y ",BQ113)))))</f>
        <v/>
      </c>
      <c r="BQ113" s="368" t="s">
        <v>5240</v>
      </c>
      <c r="BR113" s="639">
        <f t="shared" si="90"/>
        <v>0</v>
      </c>
      <c r="BS113" s="641">
        <f t="shared" si="91"/>
        <v>0</v>
      </c>
      <c r="BT113" s="560">
        <f t="shared" si="92"/>
        <v>0</v>
      </c>
      <c r="BU113" s="519">
        <f t="shared" si="93"/>
        <v>0</v>
      </c>
      <c r="BV113" s="521">
        <f t="shared" si="94"/>
        <v>0</v>
      </c>
      <c r="BW113" s="452">
        <f t="shared" si="95"/>
        <v>0</v>
      </c>
      <c r="BX113" s="639">
        <f t="shared" si="96"/>
        <v>0</v>
      </c>
      <c r="BY113" s="641">
        <f t="shared" si="97"/>
        <v>0</v>
      </c>
      <c r="BZ113" s="560">
        <f t="shared" si="98"/>
        <v>0</v>
      </c>
      <c r="CA113" s="293">
        <f t="shared" si="99"/>
        <v>0</v>
      </c>
      <c r="CB113" s="294" t="str">
        <f>IF(CA113=0,"",
IF(SUM($CA$36:CA113)=1,CC113,
IF($CA$156&gt;SUM($CA$36:CA113),_xlfn.CONCAT(", ",CC113),
IF($CA$156=SUM($CA$36:CA113),_xlfn.CONCAT(" y ",CC113)))))</f>
        <v/>
      </c>
      <c r="CC113" s="89" t="s">
        <v>5240</v>
      </c>
      <c r="CD113" s="321">
        <f t="shared" si="100"/>
        <v>0</v>
      </c>
      <c r="CE113" s="293">
        <f t="shared" si="101"/>
        <v>0</v>
      </c>
      <c r="CF113" s="294" t="str">
        <f>IF(CE113=0,"",
IF(SUM($CE$36:CE113)=1,CG113,
IF($CE$156&gt;SUM($CE$36:CE113),_xlfn.CONCAT(", ",CG113),
IF($CE$156=SUM($CE$36:CE113),_xlfn.CONCAT(" y ",CG113)))))</f>
        <v/>
      </c>
      <c r="CG113" s="89" t="s">
        <v>5240</v>
      </c>
    </row>
    <row r="114" spans="1:85" ht="15" customHeight="1">
      <c r="A114" s="64"/>
      <c r="B114" s="11"/>
      <c r="C114" s="58" t="s">
        <v>5241</v>
      </c>
      <c r="D114" s="1020" t="str">
        <f>IF(CNGE_2025_M1_Secc5_Sub1!$D109="","",CNGE_2025_M1_Secc5_Sub1!$D109)</f>
        <v/>
      </c>
      <c r="E114" s="889"/>
      <c r="F114" s="889"/>
      <c r="G114" s="889"/>
      <c r="H114" s="889"/>
      <c r="I114" s="889"/>
      <c r="J114" s="889"/>
      <c r="K114" s="889"/>
      <c r="L114" s="889"/>
      <c r="M114" s="889"/>
      <c r="N114" s="889"/>
      <c r="O114" s="890"/>
      <c r="P114" s="813"/>
      <c r="Q114" s="813"/>
      <c r="R114" s="813"/>
      <c r="S114" s="813"/>
      <c r="T114" s="813"/>
      <c r="U114" s="813"/>
      <c r="V114" s="813"/>
      <c r="W114" s="813"/>
      <c r="X114" s="813"/>
      <c r="Y114" s="813"/>
      <c r="Z114" s="813"/>
      <c r="AA114" s="813"/>
      <c r="AB114" s="813"/>
      <c r="AC114" s="813"/>
      <c r="AD114" s="813"/>
      <c r="AI114">
        <f t="shared" si="61"/>
        <v>0</v>
      </c>
      <c r="AJ114">
        <f t="shared" si="62"/>
        <v>0</v>
      </c>
      <c r="AK114">
        <f t="shared" si="63"/>
        <v>0</v>
      </c>
      <c r="AL114">
        <f t="shared" si="64"/>
        <v>0</v>
      </c>
      <c r="AM114">
        <f t="shared" si="65"/>
        <v>0</v>
      </c>
      <c r="AN114">
        <f t="shared" si="66"/>
        <v>0</v>
      </c>
      <c r="AO114">
        <f t="shared" si="67"/>
        <v>0</v>
      </c>
      <c r="AP114">
        <f t="shared" si="68"/>
        <v>0</v>
      </c>
      <c r="AQ114">
        <f t="shared" si="69"/>
        <v>0</v>
      </c>
      <c r="AR114">
        <f t="shared" si="70"/>
        <v>0</v>
      </c>
      <c r="AS114">
        <f t="shared" si="71"/>
        <v>0</v>
      </c>
      <c r="AT114">
        <f t="shared" si="72"/>
        <v>0</v>
      </c>
      <c r="AU114">
        <f t="shared" si="73"/>
        <v>0</v>
      </c>
      <c r="AV114">
        <f t="shared" si="74"/>
        <v>0</v>
      </c>
      <c r="AW114">
        <f t="shared" si="75"/>
        <v>0</v>
      </c>
      <c r="AX114">
        <f t="shared" si="76"/>
        <v>0</v>
      </c>
      <c r="AY114">
        <f t="shared" si="77"/>
        <v>0</v>
      </c>
      <c r="AZ114">
        <f t="shared" si="78"/>
        <v>0</v>
      </c>
      <c r="BA114">
        <f t="shared" si="79"/>
        <v>0</v>
      </c>
      <c r="BB114">
        <f t="shared" si="80"/>
        <v>0</v>
      </c>
      <c r="BC114" s="293">
        <f t="shared" si="81"/>
        <v>0</v>
      </c>
      <c r="BD114" s="504" t="str">
        <f>IF(BC114=0,"",
IF(SUM($BC$36:BC114)=1,BE114,
IF($BC$156&gt;SUM($BC$36:BC114),_xlfn.CONCAT(", ",BE114),
IF($BC$156=SUM($BC$36:BC114),_xlfn.CONCAT(" y ",BE114)))))</f>
        <v/>
      </c>
      <c r="BE114" s="505" t="s">
        <v>5242</v>
      </c>
      <c r="BF114" s="628">
        <f t="shared" si="82"/>
        <v>0</v>
      </c>
      <c r="BG114" s="488">
        <f t="shared" si="83"/>
        <v>0</v>
      </c>
      <c r="BH114" s="631">
        <f t="shared" si="84"/>
        <v>0</v>
      </c>
      <c r="BI114" s="338">
        <f t="shared" si="85"/>
        <v>0</v>
      </c>
      <c r="BJ114" s="294" t="str">
        <f>IF(BI114=0,"",
IF(SUM($BI$36:BI114)=1,BK114,
IF($BI$156&gt;SUM($BI$36:BI114),_xlfn.CONCAT(", ",BK114),
IF($BI$156=SUM($BI$36:BI114),_xlfn.CONCAT(" y ",BK114)))))</f>
        <v/>
      </c>
      <c r="BK114" s="368" t="s">
        <v>5242</v>
      </c>
      <c r="BL114" s="634">
        <f t="shared" si="86"/>
        <v>0</v>
      </c>
      <c r="BM114" s="613">
        <f t="shared" si="87"/>
        <v>0</v>
      </c>
      <c r="BN114" s="636">
        <f t="shared" si="88"/>
        <v>0</v>
      </c>
      <c r="BO114" s="338">
        <f t="shared" si="89"/>
        <v>0</v>
      </c>
      <c r="BP114" s="294" t="str">
        <f>IF(BO114=0,"",
IF(SUM($BO$36:BO114)=1,BQ114,
IF($BO$156&gt;SUM($BO$36:BO114),_xlfn.CONCAT(", ",BQ114),
IF($BO$156=SUM($BO$36:BO114),_xlfn.CONCAT(" y ",BQ114)))))</f>
        <v/>
      </c>
      <c r="BQ114" s="368" t="s">
        <v>5242</v>
      </c>
      <c r="BR114" s="639">
        <f t="shared" si="90"/>
        <v>0</v>
      </c>
      <c r="BS114" s="641">
        <f t="shared" si="91"/>
        <v>0</v>
      </c>
      <c r="BT114" s="560">
        <f t="shared" si="92"/>
        <v>0</v>
      </c>
      <c r="BU114" s="519">
        <f t="shared" si="93"/>
        <v>0</v>
      </c>
      <c r="BV114" s="521">
        <f t="shared" si="94"/>
        <v>0</v>
      </c>
      <c r="BW114" s="452">
        <f t="shared" si="95"/>
        <v>0</v>
      </c>
      <c r="BX114" s="639">
        <f t="shared" si="96"/>
        <v>0</v>
      </c>
      <c r="BY114" s="641">
        <f t="shared" si="97"/>
        <v>0</v>
      </c>
      <c r="BZ114" s="560">
        <f t="shared" si="98"/>
        <v>0</v>
      </c>
      <c r="CA114" s="293">
        <f t="shared" si="99"/>
        <v>0</v>
      </c>
      <c r="CB114" s="294" t="str">
        <f>IF(CA114=0,"",
IF(SUM($CA$36:CA114)=1,CC114,
IF($CA$156&gt;SUM($CA$36:CA114),_xlfn.CONCAT(", ",CC114),
IF($CA$156=SUM($CA$36:CA114),_xlfn.CONCAT(" y ",CC114)))))</f>
        <v/>
      </c>
      <c r="CC114" s="89" t="s">
        <v>5242</v>
      </c>
      <c r="CD114" s="321">
        <f t="shared" si="100"/>
        <v>0</v>
      </c>
      <c r="CE114" s="293">
        <f t="shared" si="101"/>
        <v>0</v>
      </c>
      <c r="CF114" s="294" t="str">
        <f>IF(CE114=0,"",
IF(SUM($CE$36:CE114)=1,CG114,
IF($CE$156&gt;SUM($CE$36:CE114),_xlfn.CONCAT(", ",CG114),
IF($CE$156=SUM($CE$36:CE114),_xlfn.CONCAT(" y ",CG114)))))</f>
        <v/>
      </c>
      <c r="CG114" s="89" t="s">
        <v>5242</v>
      </c>
    </row>
    <row r="115" spans="1:85" ht="15" customHeight="1">
      <c r="A115" s="64"/>
      <c r="B115" s="11"/>
      <c r="C115" s="58" t="s">
        <v>5243</v>
      </c>
      <c r="D115" s="1020" t="str">
        <f>IF(CNGE_2025_M1_Secc5_Sub1!$D110="","",CNGE_2025_M1_Secc5_Sub1!$D110)</f>
        <v/>
      </c>
      <c r="E115" s="889"/>
      <c r="F115" s="889"/>
      <c r="G115" s="889"/>
      <c r="H115" s="889"/>
      <c r="I115" s="889"/>
      <c r="J115" s="889"/>
      <c r="K115" s="889"/>
      <c r="L115" s="889"/>
      <c r="M115" s="889"/>
      <c r="N115" s="889"/>
      <c r="O115" s="890"/>
      <c r="P115" s="813"/>
      <c r="Q115" s="813"/>
      <c r="R115" s="813"/>
      <c r="S115" s="813"/>
      <c r="T115" s="813"/>
      <c r="U115" s="813"/>
      <c r="V115" s="813"/>
      <c r="W115" s="813"/>
      <c r="X115" s="813"/>
      <c r="Y115" s="813"/>
      <c r="Z115" s="813"/>
      <c r="AA115" s="813"/>
      <c r="AB115" s="813"/>
      <c r="AC115" s="813"/>
      <c r="AD115" s="813"/>
      <c r="AI115">
        <f t="shared" si="61"/>
        <v>0</v>
      </c>
      <c r="AJ115">
        <f t="shared" si="62"/>
        <v>0</v>
      </c>
      <c r="AK115">
        <f t="shared" si="63"/>
        <v>0</v>
      </c>
      <c r="AL115">
        <f t="shared" si="64"/>
        <v>0</v>
      </c>
      <c r="AM115">
        <f t="shared" si="65"/>
        <v>0</v>
      </c>
      <c r="AN115">
        <f t="shared" si="66"/>
        <v>0</v>
      </c>
      <c r="AO115">
        <f t="shared" si="67"/>
        <v>0</v>
      </c>
      <c r="AP115">
        <f t="shared" si="68"/>
        <v>0</v>
      </c>
      <c r="AQ115">
        <f t="shared" si="69"/>
        <v>0</v>
      </c>
      <c r="AR115">
        <f t="shared" si="70"/>
        <v>0</v>
      </c>
      <c r="AS115">
        <f t="shared" si="71"/>
        <v>0</v>
      </c>
      <c r="AT115">
        <f t="shared" si="72"/>
        <v>0</v>
      </c>
      <c r="AU115">
        <f t="shared" si="73"/>
        <v>0</v>
      </c>
      <c r="AV115">
        <f t="shared" si="74"/>
        <v>0</v>
      </c>
      <c r="AW115">
        <f t="shared" si="75"/>
        <v>0</v>
      </c>
      <c r="AX115">
        <f t="shared" si="76"/>
        <v>0</v>
      </c>
      <c r="AY115">
        <f t="shared" si="77"/>
        <v>0</v>
      </c>
      <c r="AZ115">
        <f t="shared" si="78"/>
        <v>0</v>
      </c>
      <c r="BA115">
        <f t="shared" si="79"/>
        <v>0</v>
      </c>
      <c r="BB115">
        <f t="shared" si="80"/>
        <v>0</v>
      </c>
      <c r="BC115" s="293">
        <f t="shared" si="81"/>
        <v>0</v>
      </c>
      <c r="BD115" s="504" t="str">
        <f>IF(BC115=0,"",
IF(SUM($BC$36:BC115)=1,BE115,
IF($BC$156&gt;SUM($BC$36:BC115),_xlfn.CONCAT(", ",BE115),
IF($BC$156=SUM($BC$36:BC115),_xlfn.CONCAT(" y ",BE115)))))</f>
        <v/>
      </c>
      <c r="BE115" s="505" t="s">
        <v>5244</v>
      </c>
      <c r="BF115" s="628">
        <f t="shared" si="82"/>
        <v>0</v>
      </c>
      <c r="BG115" s="488">
        <f t="shared" si="83"/>
        <v>0</v>
      </c>
      <c r="BH115" s="631">
        <f t="shared" si="84"/>
        <v>0</v>
      </c>
      <c r="BI115" s="338">
        <f t="shared" si="85"/>
        <v>0</v>
      </c>
      <c r="BJ115" s="294" t="str">
        <f>IF(BI115=0,"",
IF(SUM($BI$36:BI115)=1,BK115,
IF($BI$156&gt;SUM($BI$36:BI115),_xlfn.CONCAT(", ",BK115),
IF($BI$156=SUM($BI$36:BI115),_xlfn.CONCAT(" y ",BK115)))))</f>
        <v/>
      </c>
      <c r="BK115" s="368" t="s">
        <v>5244</v>
      </c>
      <c r="BL115" s="634">
        <f t="shared" si="86"/>
        <v>0</v>
      </c>
      <c r="BM115" s="613">
        <f t="shared" si="87"/>
        <v>0</v>
      </c>
      <c r="BN115" s="636">
        <f t="shared" si="88"/>
        <v>0</v>
      </c>
      <c r="BO115" s="338">
        <f t="shared" si="89"/>
        <v>0</v>
      </c>
      <c r="BP115" s="294" t="str">
        <f>IF(BO115=0,"",
IF(SUM($BO$36:BO115)=1,BQ115,
IF($BO$156&gt;SUM($BO$36:BO115),_xlfn.CONCAT(", ",BQ115),
IF($BO$156=SUM($BO$36:BO115),_xlfn.CONCAT(" y ",BQ115)))))</f>
        <v/>
      </c>
      <c r="BQ115" s="368" t="s">
        <v>5244</v>
      </c>
      <c r="BR115" s="639">
        <f t="shared" si="90"/>
        <v>0</v>
      </c>
      <c r="BS115" s="641">
        <f t="shared" si="91"/>
        <v>0</v>
      </c>
      <c r="BT115" s="560">
        <f t="shared" si="92"/>
        <v>0</v>
      </c>
      <c r="BU115" s="519">
        <f t="shared" si="93"/>
        <v>0</v>
      </c>
      <c r="BV115" s="521">
        <f t="shared" si="94"/>
        <v>0</v>
      </c>
      <c r="BW115" s="452">
        <f t="shared" si="95"/>
        <v>0</v>
      </c>
      <c r="BX115" s="639">
        <f t="shared" si="96"/>
        <v>0</v>
      </c>
      <c r="BY115" s="641">
        <f t="shared" si="97"/>
        <v>0</v>
      </c>
      <c r="BZ115" s="560">
        <f t="shared" si="98"/>
        <v>0</v>
      </c>
      <c r="CA115" s="293">
        <f t="shared" si="99"/>
        <v>0</v>
      </c>
      <c r="CB115" s="294" t="str">
        <f>IF(CA115=0,"",
IF(SUM($CA$36:CA115)=1,CC115,
IF($CA$156&gt;SUM($CA$36:CA115),_xlfn.CONCAT(", ",CC115),
IF($CA$156=SUM($CA$36:CA115),_xlfn.CONCAT(" y ",CC115)))))</f>
        <v/>
      </c>
      <c r="CC115" s="89" t="s">
        <v>5244</v>
      </c>
      <c r="CD115" s="321">
        <f t="shared" si="100"/>
        <v>0</v>
      </c>
      <c r="CE115" s="293">
        <f t="shared" si="101"/>
        <v>0</v>
      </c>
      <c r="CF115" s="294" t="str">
        <f>IF(CE115=0,"",
IF(SUM($CE$36:CE115)=1,CG115,
IF($CE$156&gt;SUM($CE$36:CE115),_xlfn.CONCAT(", ",CG115),
IF($CE$156=SUM($CE$36:CE115),_xlfn.CONCAT(" y ",CG115)))))</f>
        <v/>
      </c>
      <c r="CG115" s="89" t="s">
        <v>5244</v>
      </c>
    </row>
    <row r="116" spans="1:85" ht="15" customHeight="1">
      <c r="A116" s="64"/>
      <c r="B116" s="11"/>
      <c r="C116" s="58" t="s">
        <v>5245</v>
      </c>
      <c r="D116" s="1020" t="str">
        <f>IF(CNGE_2025_M1_Secc5_Sub1!$D111="","",CNGE_2025_M1_Secc5_Sub1!$D111)</f>
        <v/>
      </c>
      <c r="E116" s="889"/>
      <c r="F116" s="889"/>
      <c r="G116" s="889"/>
      <c r="H116" s="889"/>
      <c r="I116" s="889"/>
      <c r="J116" s="889"/>
      <c r="K116" s="889"/>
      <c r="L116" s="889"/>
      <c r="M116" s="889"/>
      <c r="N116" s="889"/>
      <c r="O116" s="890"/>
      <c r="P116" s="813"/>
      <c r="Q116" s="813"/>
      <c r="R116" s="813"/>
      <c r="S116" s="813"/>
      <c r="T116" s="813"/>
      <c r="U116" s="813"/>
      <c r="V116" s="813"/>
      <c r="W116" s="813"/>
      <c r="X116" s="813"/>
      <c r="Y116" s="813"/>
      <c r="Z116" s="813"/>
      <c r="AA116" s="813"/>
      <c r="AB116" s="813"/>
      <c r="AC116" s="813"/>
      <c r="AD116" s="813"/>
      <c r="AI116">
        <f t="shared" si="61"/>
        <v>0</v>
      </c>
      <c r="AJ116">
        <f t="shared" si="62"/>
        <v>0</v>
      </c>
      <c r="AK116">
        <f t="shared" si="63"/>
        <v>0</v>
      </c>
      <c r="AL116">
        <f t="shared" si="64"/>
        <v>0</v>
      </c>
      <c r="AM116">
        <f t="shared" si="65"/>
        <v>0</v>
      </c>
      <c r="AN116">
        <f t="shared" si="66"/>
        <v>0</v>
      </c>
      <c r="AO116">
        <f t="shared" si="67"/>
        <v>0</v>
      </c>
      <c r="AP116">
        <f t="shared" si="68"/>
        <v>0</v>
      </c>
      <c r="AQ116">
        <f t="shared" si="69"/>
        <v>0</v>
      </c>
      <c r="AR116">
        <f t="shared" si="70"/>
        <v>0</v>
      </c>
      <c r="AS116">
        <f t="shared" si="71"/>
        <v>0</v>
      </c>
      <c r="AT116">
        <f t="shared" si="72"/>
        <v>0</v>
      </c>
      <c r="AU116">
        <f t="shared" si="73"/>
        <v>0</v>
      </c>
      <c r="AV116">
        <f t="shared" si="74"/>
        <v>0</v>
      </c>
      <c r="AW116">
        <f t="shared" si="75"/>
        <v>0</v>
      </c>
      <c r="AX116">
        <f t="shared" si="76"/>
        <v>0</v>
      </c>
      <c r="AY116">
        <f t="shared" si="77"/>
        <v>0</v>
      </c>
      <c r="AZ116">
        <f t="shared" si="78"/>
        <v>0</v>
      </c>
      <c r="BA116">
        <f t="shared" si="79"/>
        <v>0</v>
      </c>
      <c r="BB116">
        <f t="shared" si="80"/>
        <v>0</v>
      </c>
      <c r="BC116" s="293">
        <f t="shared" si="81"/>
        <v>0</v>
      </c>
      <c r="BD116" s="504" t="str">
        <f>IF(BC116=0,"",
IF(SUM($BC$36:BC116)=1,BE116,
IF($BC$156&gt;SUM($BC$36:BC116),_xlfn.CONCAT(", ",BE116),
IF($BC$156=SUM($BC$36:BC116),_xlfn.CONCAT(" y ",BE116)))))</f>
        <v/>
      </c>
      <c r="BE116" s="505" t="s">
        <v>5246</v>
      </c>
      <c r="BF116" s="628">
        <f t="shared" si="82"/>
        <v>0</v>
      </c>
      <c r="BG116" s="488">
        <f t="shared" si="83"/>
        <v>0</v>
      </c>
      <c r="BH116" s="631">
        <f t="shared" si="84"/>
        <v>0</v>
      </c>
      <c r="BI116" s="338">
        <f t="shared" si="85"/>
        <v>0</v>
      </c>
      <c r="BJ116" s="294" t="str">
        <f>IF(BI116=0,"",
IF(SUM($BI$36:BI116)=1,BK116,
IF($BI$156&gt;SUM($BI$36:BI116),_xlfn.CONCAT(", ",BK116),
IF($BI$156=SUM($BI$36:BI116),_xlfn.CONCAT(" y ",BK116)))))</f>
        <v/>
      </c>
      <c r="BK116" s="368" t="s">
        <v>5246</v>
      </c>
      <c r="BL116" s="634">
        <f t="shared" si="86"/>
        <v>0</v>
      </c>
      <c r="BM116" s="613">
        <f t="shared" si="87"/>
        <v>0</v>
      </c>
      <c r="BN116" s="636">
        <f t="shared" si="88"/>
        <v>0</v>
      </c>
      <c r="BO116" s="338">
        <f t="shared" si="89"/>
        <v>0</v>
      </c>
      <c r="BP116" s="294" t="str">
        <f>IF(BO116=0,"",
IF(SUM($BO$36:BO116)=1,BQ116,
IF($BO$156&gt;SUM($BO$36:BO116),_xlfn.CONCAT(", ",BQ116),
IF($BO$156=SUM($BO$36:BO116),_xlfn.CONCAT(" y ",BQ116)))))</f>
        <v/>
      </c>
      <c r="BQ116" s="368" t="s">
        <v>5246</v>
      </c>
      <c r="BR116" s="639">
        <f t="shared" si="90"/>
        <v>0</v>
      </c>
      <c r="BS116" s="641">
        <f t="shared" si="91"/>
        <v>0</v>
      </c>
      <c r="BT116" s="560">
        <f t="shared" si="92"/>
        <v>0</v>
      </c>
      <c r="BU116" s="519">
        <f t="shared" si="93"/>
        <v>0</v>
      </c>
      <c r="BV116" s="521">
        <f t="shared" si="94"/>
        <v>0</v>
      </c>
      <c r="BW116" s="452">
        <f t="shared" si="95"/>
        <v>0</v>
      </c>
      <c r="BX116" s="639">
        <f t="shared" si="96"/>
        <v>0</v>
      </c>
      <c r="BY116" s="641">
        <f t="shared" si="97"/>
        <v>0</v>
      </c>
      <c r="BZ116" s="560">
        <f t="shared" si="98"/>
        <v>0</v>
      </c>
      <c r="CA116" s="293">
        <f t="shared" si="99"/>
        <v>0</v>
      </c>
      <c r="CB116" s="294" t="str">
        <f>IF(CA116=0,"",
IF(SUM($CA$36:CA116)=1,CC116,
IF($CA$156&gt;SUM($CA$36:CA116),_xlfn.CONCAT(", ",CC116),
IF($CA$156=SUM($CA$36:CA116),_xlfn.CONCAT(" y ",CC116)))))</f>
        <v/>
      </c>
      <c r="CC116" s="89" t="s">
        <v>5246</v>
      </c>
      <c r="CD116" s="321">
        <f t="shared" si="100"/>
        <v>0</v>
      </c>
      <c r="CE116" s="293">
        <f t="shared" si="101"/>
        <v>0</v>
      </c>
      <c r="CF116" s="294" t="str">
        <f>IF(CE116=0,"",
IF(SUM($CE$36:CE116)=1,CG116,
IF($CE$156&gt;SUM($CE$36:CE116),_xlfn.CONCAT(", ",CG116),
IF($CE$156=SUM($CE$36:CE116),_xlfn.CONCAT(" y ",CG116)))))</f>
        <v/>
      </c>
      <c r="CG116" s="89" t="s">
        <v>5246</v>
      </c>
    </row>
    <row r="117" spans="1:85" ht="15" customHeight="1">
      <c r="A117" s="64"/>
      <c r="B117" s="11"/>
      <c r="C117" s="58" t="s">
        <v>5247</v>
      </c>
      <c r="D117" s="1020" t="str">
        <f>IF(CNGE_2025_M1_Secc5_Sub1!$D112="","",CNGE_2025_M1_Secc5_Sub1!$D112)</f>
        <v/>
      </c>
      <c r="E117" s="889"/>
      <c r="F117" s="889"/>
      <c r="G117" s="889"/>
      <c r="H117" s="889"/>
      <c r="I117" s="889"/>
      <c r="J117" s="889"/>
      <c r="K117" s="889"/>
      <c r="L117" s="889"/>
      <c r="M117" s="889"/>
      <c r="N117" s="889"/>
      <c r="O117" s="890"/>
      <c r="P117" s="813"/>
      <c r="Q117" s="813"/>
      <c r="R117" s="813"/>
      <c r="S117" s="813"/>
      <c r="T117" s="813"/>
      <c r="U117" s="813"/>
      <c r="V117" s="813"/>
      <c r="W117" s="813"/>
      <c r="X117" s="813"/>
      <c r="Y117" s="813"/>
      <c r="Z117" s="813"/>
      <c r="AA117" s="813"/>
      <c r="AB117" s="813"/>
      <c r="AC117" s="813"/>
      <c r="AD117" s="813"/>
      <c r="AI117">
        <f t="shared" si="61"/>
        <v>0</v>
      </c>
      <c r="AJ117">
        <f t="shared" si="62"/>
        <v>0</v>
      </c>
      <c r="AK117">
        <f t="shared" si="63"/>
        <v>0</v>
      </c>
      <c r="AL117">
        <f t="shared" si="64"/>
        <v>0</v>
      </c>
      <c r="AM117">
        <f t="shared" si="65"/>
        <v>0</v>
      </c>
      <c r="AN117">
        <f t="shared" si="66"/>
        <v>0</v>
      </c>
      <c r="AO117">
        <f t="shared" si="67"/>
        <v>0</v>
      </c>
      <c r="AP117">
        <f t="shared" si="68"/>
        <v>0</v>
      </c>
      <c r="AQ117">
        <f t="shared" si="69"/>
        <v>0</v>
      </c>
      <c r="AR117">
        <f t="shared" si="70"/>
        <v>0</v>
      </c>
      <c r="AS117">
        <f t="shared" si="71"/>
        <v>0</v>
      </c>
      <c r="AT117">
        <f t="shared" si="72"/>
        <v>0</v>
      </c>
      <c r="AU117">
        <f t="shared" si="73"/>
        <v>0</v>
      </c>
      <c r="AV117">
        <f t="shared" si="74"/>
        <v>0</v>
      </c>
      <c r="AW117">
        <f t="shared" si="75"/>
        <v>0</v>
      </c>
      <c r="AX117">
        <f t="shared" si="76"/>
        <v>0</v>
      </c>
      <c r="AY117">
        <f t="shared" si="77"/>
        <v>0</v>
      </c>
      <c r="AZ117">
        <f t="shared" si="78"/>
        <v>0</v>
      </c>
      <c r="BA117">
        <f t="shared" si="79"/>
        <v>0</v>
      </c>
      <c r="BB117">
        <f t="shared" si="80"/>
        <v>0</v>
      </c>
      <c r="BC117" s="293">
        <f t="shared" si="81"/>
        <v>0</v>
      </c>
      <c r="BD117" s="504" t="str">
        <f>IF(BC117=0,"",
IF(SUM($BC$36:BC117)=1,BE117,
IF($BC$156&gt;SUM($BC$36:BC117),_xlfn.CONCAT(", ",BE117),
IF($BC$156=SUM($BC$36:BC117),_xlfn.CONCAT(" y ",BE117)))))</f>
        <v/>
      </c>
      <c r="BE117" s="505" t="s">
        <v>5248</v>
      </c>
      <c r="BF117" s="628">
        <f t="shared" si="82"/>
        <v>0</v>
      </c>
      <c r="BG117" s="488">
        <f t="shared" si="83"/>
        <v>0</v>
      </c>
      <c r="BH117" s="631">
        <f t="shared" si="84"/>
        <v>0</v>
      </c>
      <c r="BI117" s="338">
        <f t="shared" si="85"/>
        <v>0</v>
      </c>
      <c r="BJ117" s="294" t="str">
        <f>IF(BI117=0,"",
IF(SUM($BI$36:BI117)=1,BK117,
IF($BI$156&gt;SUM($BI$36:BI117),_xlfn.CONCAT(", ",BK117),
IF($BI$156=SUM($BI$36:BI117),_xlfn.CONCAT(" y ",BK117)))))</f>
        <v/>
      </c>
      <c r="BK117" s="368" t="s">
        <v>5248</v>
      </c>
      <c r="BL117" s="634">
        <f t="shared" si="86"/>
        <v>0</v>
      </c>
      <c r="BM117" s="613">
        <f t="shared" si="87"/>
        <v>0</v>
      </c>
      <c r="BN117" s="636">
        <f t="shared" si="88"/>
        <v>0</v>
      </c>
      <c r="BO117" s="338">
        <f t="shared" si="89"/>
        <v>0</v>
      </c>
      <c r="BP117" s="294" t="str">
        <f>IF(BO117=0,"",
IF(SUM($BO$36:BO117)=1,BQ117,
IF($BO$156&gt;SUM($BO$36:BO117),_xlfn.CONCAT(", ",BQ117),
IF($BO$156=SUM($BO$36:BO117),_xlfn.CONCAT(" y ",BQ117)))))</f>
        <v/>
      </c>
      <c r="BQ117" s="368" t="s">
        <v>5248</v>
      </c>
      <c r="BR117" s="639">
        <f t="shared" si="90"/>
        <v>0</v>
      </c>
      <c r="BS117" s="641">
        <f t="shared" si="91"/>
        <v>0</v>
      </c>
      <c r="BT117" s="560">
        <f t="shared" si="92"/>
        <v>0</v>
      </c>
      <c r="BU117" s="519">
        <f t="shared" si="93"/>
        <v>0</v>
      </c>
      <c r="BV117" s="521">
        <f t="shared" si="94"/>
        <v>0</v>
      </c>
      <c r="BW117" s="452">
        <f t="shared" si="95"/>
        <v>0</v>
      </c>
      <c r="BX117" s="639">
        <f t="shared" si="96"/>
        <v>0</v>
      </c>
      <c r="BY117" s="641">
        <f t="shared" si="97"/>
        <v>0</v>
      </c>
      <c r="BZ117" s="560">
        <f t="shared" si="98"/>
        <v>0</v>
      </c>
      <c r="CA117" s="293">
        <f t="shared" si="99"/>
        <v>0</v>
      </c>
      <c r="CB117" s="294" t="str">
        <f>IF(CA117=0,"",
IF(SUM($CA$36:CA117)=1,CC117,
IF($CA$156&gt;SUM($CA$36:CA117),_xlfn.CONCAT(", ",CC117),
IF($CA$156=SUM($CA$36:CA117),_xlfn.CONCAT(" y ",CC117)))))</f>
        <v/>
      </c>
      <c r="CC117" s="89" t="s">
        <v>5248</v>
      </c>
      <c r="CD117" s="321">
        <f t="shared" si="100"/>
        <v>0</v>
      </c>
      <c r="CE117" s="293">
        <f t="shared" si="101"/>
        <v>0</v>
      </c>
      <c r="CF117" s="294" t="str">
        <f>IF(CE117=0,"",
IF(SUM($CE$36:CE117)=1,CG117,
IF($CE$156&gt;SUM($CE$36:CE117),_xlfn.CONCAT(", ",CG117),
IF($CE$156=SUM($CE$36:CE117),_xlfn.CONCAT(" y ",CG117)))))</f>
        <v/>
      </c>
      <c r="CG117" s="89" t="s">
        <v>5248</v>
      </c>
    </row>
    <row r="118" spans="1:85" ht="15" customHeight="1">
      <c r="A118" s="64"/>
      <c r="B118" s="11"/>
      <c r="C118" s="58" t="s">
        <v>5249</v>
      </c>
      <c r="D118" s="1020" t="str">
        <f>IF(CNGE_2025_M1_Secc5_Sub1!$D113="","",CNGE_2025_M1_Secc5_Sub1!$D113)</f>
        <v/>
      </c>
      <c r="E118" s="889"/>
      <c r="F118" s="889"/>
      <c r="G118" s="889"/>
      <c r="H118" s="889"/>
      <c r="I118" s="889"/>
      <c r="J118" s="889"/>
      <c r="K118" s="889"/>
      <c r="L118" s="889"/>
      <c r="M118" s="889"/>
      <c r="N118" s="889"/>
      <c r="O118" s="890"/>
      <c r="P118" s="813"/>
      <c r="Q118" s="813"/>
      <c r="R118" s="813"/>
      <c r="S118" s="813"/>
      <c r="T118" s="813"/>
      <c r="U118" s="813"/>
      <c r="V118" s="813"/>
      <c r="W118" s="813"/>
      <c r="X118" s="813"/>
      <c r="Y118" s="813"/>
      <c r="Z118" s="813"/>
      <c r="AA118" s="813"/>
      <c r="AB118" s="813"/>
      <c r="AC118" s="813"/>
      <c r="AD118" s="813"/>
      <c r="AI118">
        <f t="shared" si="61"/>
        <v>0</v>
      </c>
      <c r="AJ118">
        <f t="shared" si="62"/>
        <v>0</v>
      </c>
      <c r="AK118">
        <f t="shared" si="63"/>
        <v>0</v>
      </c>
      <c r="AL118">
        <f t="shared" si="64"/>
        <v>0</v>
      </c>
      <c r="AM118">
        <f t="shared" si="65"/>
        <v>0</v>
      </c>
      <c r="AN118">
        <f t="shared" si="66"/>
        <v>0</v>
      </c>
      <c r="AO118">
        <f t="shared" si="67"/>
        <v>0</v>
      </c>
      <c r="AP118">
        <f t="shared" si="68"/>
        <v>0</v>
      </c>
      <c r="AQ118">
        <f t="shared" si="69"/>
        <v>0</v>
      </c>
      <c r="AR118">
        <f t="shared" si="70"/>
        <v>0</v>
      </c>
      <c r="AS118">
        <f t="shared" si="71"/>
        <v>0</v>
      </c>
      <c r="AT118">
        <f t="shared" si="72"/>
        <v>0</v>
      </c>
      <c r="AU118">
        <f t="shared" si="73"/>
        <v>0</v>
      </c>
      <c r="AV118">
        <f t="shared" si="74"/>
        <v>0</v>
      </c>
      <c r="AW118">
        <f t="shared" si="75"/>
        <v>0</v>
      </c>
      <c r="AX118">
        <f t="shared" si="76"/>
        <v>0</v>
      </c>
      <c r="AY118">
        <f t="shared" si="77"/>
        <v>0</v>
      </c>
      <c r="AZ118">
        <f t="shared" si="78"/>
        <v>0</v>
      </c>
      <c r="BA118">
        <f t="shared" si="79"/>
        <v>0</v>
      </c>
      <c r="BB118">
        <f t="shared" si="80"/>
        <v>0</v>
      </c>
      <c r="BC118" s="293">
        <f t="shared" si="81"/>
        <v>0</v>
      </c>
      <c r="BD118" s="504" t="str">
        <f>IF(BC118=0,"",
IF(SUM($BC$36:BC118)=1,BE118,
IF($BC$156&gt;SUM($BC$36:BC118),_xlfn.CONCAT(", ",BE118),
IF($BC$156=SUM($BC$36:BC118),_xlfn.CONCAT(" y ",BE118)))))</f>
        <v/>
      </c>
      <c r="BE118" s="505" t="s">
        <v>5250</v>
      </c>
      <c r="BF118" s="628">
        <f t="shared" si="82"/>
        <v>0</v>
      </c>
      <c r="BG118" s="488">
        <f t="shared" si="83"/>
        <v>0</v>
      </c>
      <c r="BH118" s="631">
        <f t="shared" si="84"/>
        <v>0</v>
      </c>
      <c r="BI118" s="338">
        <f t="shared" si="85"/>
        <v>0</v>
      </c>
      <c r="BJ118" s="294" t="str">
        <f>IF(BI118=0,"",
IF(SUM($BI$36:BI118)=1,BK118,
IF($BI$156&gt;SUM($BI$36:BI118),_xlfn.CONCAT(", ",BK118),
IF($BI$156=SUM($BI$36:BI118),_xlfn.CONCAT(" y ",BK118)))))</f>
        <v/>
      </c>
      <c r="BK118" s="368" t="s">
        <v>5250</v>
      </c>
      <c r="BL118" s="634">
        <f t="shared" si="86"/>
        <v>0</v>
      </c>
      <c r="BM118" s="613">
        <f t="shared" si="87"/>
        <v>0</v>
      </c>
      <c r="BN118" s="636">
        <f t="shared" si="88"/>
        <v>0</v>
      </c>
      <c r="BO118" s="338">
        <f t="shared" si="89"/>
        <v>0</v>
      </c>
      <c r="BP118" s="294" t="str">
        <f>IF(BO118=0,"",
IF(SUM($BO$36:BO118)=1,BQ118,
IF($BO$156&gt;SUM($BO$36:BO118),_xlfn.CONCAT(", ",BQ118),
IF($BO$156=SUM($BO$36:BO118),_xlfn.CONCAT(" y ",BQ118)))))</f>
        <v/>
      </c>
      <c r="BQ118" s="368" t="s">
        <v>5250</v>
      </c>
      <c r="BR118" s="639">
        <f t="shared" si="90"/>
        <v>0</v>
      </c>
      <c r="BS118" s="641">
        <f t="shared" si="91"/>
        <v>0</v>
      </c>
      <c r="BT118" s="560">
        <f t="shared" si="92"/>
        <v>0</v>
      </c>
      <c r="BU118" s="519">
        <f t="shared" si="93"/>
        <v>0</v>
      </c>
      <c r="BV118" s="521">
        <f t="shared" si="94"/>
        <v>0</v>
      </c>
      <c r="BW118" s="452">
        <f t="shared" si="95"/>
        <v>0</v>
      </c>
      <c r="BX118" s="639">
        <f t="shared" si="96"/>
        <v>0</v>
      </c>
      <c r="BY118" s="641">
        <f t="shared" si="97"/>
        <v>0</v>
      </c>
      <c r="BZ118" s="560">
        <f t="shared" si="98"/>
        <v>0</v>
      </c>
      <c r="CA118" s="293">
        <f t="shared" si="99"/>
        <v>0</v>
      </c>
      <c r="CB118" s="294" t="str">
        <f>IF(CA118=0,"",
IF(SUM($CA$36:CA118)=1,CC118,
IF($CA$156&gt;SUM($CA$36:CA118),_xlfn.CONCAT(", ",CC118),
IF($CA$156=SUM($CA$36:CA118),_xlfn.CONCAT(" y ",CC118)))))</f>
        <v/>
      </c>
      <c r="CC118" s="89" t="s">
        <v>5250</v>
      </c>
      <c r="CD118" s="321">
        <f t="shared" si="100"/>
        <v>0</v>
      </c>
      <c r="CE118" s="293">
        <f t="shared" si="101"/>
        <v>0</v>
      </c>
      <c r="CF118" s="294" t="str">
        <f>IF(CE118=0,"",
IF(SUM($CE$36:CE118)=1,CG118,
IF($CE$156&gt;SUM($CE$36:CE118),_xlfn.CONCAT(", ",CG118),
IF($CE$156=SUM($CE$36:CE118),_xlfn.CONCAT(" y ",CG118)))))</f>
        <v/>
      </c>
      <c r="CG118" s="89" t="s">
        <v>5250</v>
      </c>
    </row>
    <row r="119" spans="1:85" ht="15" customHeight="1">
      <c r="A119" s="64"/>
      <c r="B119" s="11"/>
      <c r="C119" s="58" t="s">
        <v>5251</v>
      </c>
      <c r="D119" s="1020" t="str">
        <f>IF(CNGE_2025_M1_Secc5_Sub1!$D114="","",CNGE_2025_M1_Secc5_Sub1!$D114)</f>
        <v/>
      </c>
      <c r="E119" s="889"/>
      <c r="F119" s="889"/>
      <c r="G119" s="889"/>
      <c r="H119" s="889"/>
      <c r="I119" s="889"/>
      <c r="J119" s="889"/>
      <c r="K119" s="889"/>
      <c r="L119" s="889"/>
      <c r="M119" s="889"/>
      <c r="N119" s="889"/>
      <c r="O119" s="890"/>
      <c r="P119" s="813"/>
      <c r="Q119" s="813"/>
      <c r="R119" s="813"/>
      <c r="S119" s="813"/>
      <c r="T119" s="813"/>
      <c r="U119" s="813"/>
      <c r="V119" s="813"/>
      <c r="W119" s="813"/>
      <c r="X119" s="813"/>
      <c r="Y119" s="813"/>
      <c r="Z119" s="813"/>
      <c r="AA119" s="813"/>
      <c r="AB119" s="813"/>
      <c r="AC119" s="813"/>
      <c r="AD119" s="813"/>
      <c r="AI119">
        <f t="shared" si="61"/>
        <v>0</v>
      </c>
      <c r="AJ119">
        <f t="shared" si="62"/>
        <v>0</v>
      </c>
      <c r="AK119">
        <f t="shared" si="63"/>
        <v>0</v>
      </c>
      <c r="AL119">
        <f t="shared" si="64"/>
        <v>0</v>
      </c>
      <c r="AM119">
        <f t="shared" si="65"/>
        <v>0</v>
      </c>
      <c r="AN119">
        <f t="shared" si="66"/>
        <v>0</v>
      </c>
      <c r="AO119">
        <f t="shared" si="67"/>
        <v>0</v>
      </c>
      <c r="AP119">
        <f t="shared" si="68"/>
        <v>0</v>
      </c>
      <c r="AQ119">
        <f t="shared" si="69"/>
        <v>0</v>
      </c>
      <c r="AR119">
        <f t="shared" si="70"/>
        <v>0</v>
      </c>
      <c r="AS119">
        <f t="shared" si="71"/>
        <v>0</v>
      </c>
      <c r="AT119">
        <f t="shared" si="72"/>
        <v>0</v>
      </c>
      <c r="AU119">
        <f t="shared" si="73"/>
        <v>0</v>
      </c>
      <c r="AV119">
        <f t="shared" si="74"/>
        <v>0</v>
      </c>
      <c r="AW119">
        <f t="shared" si="75"/>
        <v>0</v>
      </c>
      <c r="AX119">
        <f t="shared" si="76"/>
        <v>0</v>
      </c>
      <c r="AY119">
        <f t="shared" si="77"/>
        <v>0</v>
      </c>
      <c r="AZ119">
        <f t="shared" si="78"/>
        <v>0</v>
      </c>
      <c r="BA119">
        <f t="shared" si="79"/>
        <v>0</v>
      </c>
      <c r="BB119">
        <f t="shared" si="80"/>
        <v>0</v>
      </c>
      <c r="BC119" s="293">
        <f t="shared" si="81"/>
        <v>0</v>
      </c>
      <c r="BD119" s="504" t="str">
        <f>IF(BC119=0,"",
IF(SUM($BC$36:BC119)=1,BE119,
IF($BC$156&gt;SUM($BC$36:BC119),_xlfn.CONCAT(", ",BE119),
IF($BC$156=SUM($BC$36:BC119),_xlfn.CONCAT(" y ",BE119)))))</f>
        <v/>
      </c>
      <c r="BE119" s="505" t="s">
        <v>5252</v>
      </c>
      <c r="BF119" s="628">
        <f t="shared" si="82"/>
        <v>0</v>
      </c>
      <c r="BG119" s="488">
        <f t="shared" si="83"/>
        <v>0</v>
      </c>
      <c r="BH119" s="631">
        <f t="shared" si="84"/>
        <v>0</v>
      </c>
      <c r="BI119" s="338">
        <f t="shared" si="85"/>
        <v>0</v>
      </c>
      <c r="BJ119" s="294" t="str">
        <f>IF(BI119=0,"",
IF(SUM($BI$36:BI119)=1,BK119,
IF($BI$156&gt;SUM($BI$36:BI119),_xlfn.CONCAT(", ",BK119),
IF($BI$156=SUM($BI$36:BI119),_xlfn.CONCAT(" y ",BK119)))))</f>
        <v/>
      </c>
      <c r="BK119" s="368" t="s">
        <v>5252</v>
      </c>
      <c r="BL119" s="634">
        <f t="shared" si="86"/>
        <v>0</v>
      </c>
      <c r="BM119" s="613">
        <f t="shared" si="87"/>
        <v>0</v>
      </c>
      <c r="BN119" s="636">
        <f t="shared" si="88"/>
        <v>0</v>
      </c>
      <c r="BO119" s="338">
        <f t="shared" si="89"/>
        <v>0</v>
      </c>
      <c r="BP119" s="294" t="str">
        <f>IF(BO119=0,"",
IF(SUM($BO$36:BO119)=1,BQ119,
IF($BO$156&gt;SUM($BO$36:BO119),_xlfn.CONCAT(", ",BQ119),
IF($BO$156=SUM($BO$36:BO119),_xlfn.CONCAT(" y ",BQ119)))))</f>
        <v/>
      </c>
      <c r="BQ119" s="368" t="s">
        <v>5252</v>
      </c>
      <c r="BR119" s="639">
        <f t="shared" si="90"/>
        <v>0</v>
      </c>
      <c r="BS119" s="641">
        <f t="shared" si="91"/>
        <v>0</v>
      </c>
      <c r="BT119" s="560">
        <f t="shared" si="92"/>
        <v>0</v>
      </c>
      <c r="BU119" s="519">
        <f t="shared" si="93"/>
        <v>0</v>
      </c>
      <c r="BV119" s="521">
        <f t="shared" si="94"/>
        <v>0</v>
      </c>
      <c r="BW119" s="452">
        <f t="shared" si="95"/>
        <v>0</v>
      </c>
      <c r="BX119" s="639">
        <f t="shared" si="96"/>
        <v>0</v>
      </c>
      <c r="BY119" s="641">
        <f t="shared" si="97"/>
        <v>0</v>
      </c>
      <c r="BZ119" s="560">
        <f t="shared" si="98"/>
        <v>0</v>
      </c>
      <c r="CA119" s="293">
        <f t="shared" si="99"/>
        <v>0</v>
      </c>
      <c r="CB119" s="294" t="str">
        <f>IF(CA119=0,"",
IF(SUM($CA$36:CA119)=1,CC119,
IF($CA$156&gt;SUM($CA$36:CA119),_xlfn.CONCAT(", ",CC119),
IF($CA$156=SUM($CA$36:CA119),_xlfn.CONCAT(" y ",CC119)))))</f>
        <v/>
      </c>
      <c r="CC119" s="89" t="s">
        <v>5252</v>
      </c>
      <c r="CD119" s="321">
        <f t="shared" si="100"/>
        <v>0</v>
      </c>
      <c r="CE119" s="293">
        <f t="shared" si="101"/>
        <v>0</v>
      </c>
      <c r="CF119" s="294" t="str">
        <f>IF(CE119=0,"",
IF(SUM($CE$36:CE119)=1,CG119,
IF($CE$156&gt;SUM($CE$36:CE119),_xlfn.CONCAT(", ",CG119),
IF($CE$156=SUM($CE$36:CE119),_xlfn.CONCAT(" y ",CG119)))))</f>
        <v/>
      </c>
      <c r="CG119" s="89" t="s">
        <v>5252</v>
      </c>
    </row>
    <row r="120" spans="1:85" ht="15" customHeight="1">
      <c r="A120" s="64"/>
      <c r="B120" s="11"/>
      <c r="C120" s="58" t="s">
        <v>5253</v>
      </c>
      <c r="D120" s="1020" t="str">
        <f>IF(CNGE_2025_M1_Secc5_Sub1!$D115="","",CNGE_2025_M1_Secc5_Sub1!$D115)</f>
        <v/>
      </c>
      <c r="E120" s="889"/>
      <c r="F120" s="889"/>
      <c r="G120" s="889"/>
      <c r="H120" s="889"/>
      <c r="I120" s="889"/>
      <c r="J120" s="889"/>
      <c r="K120" s="889"/>
      <c r="L120" s="889"/>
      <c r="M120" s="889"/>
      <c r="N120" s="889"/>
      <c r="O120" s="890"/>
      <c r="P120" s="813"/>
      <c r="Q120" s="813"/>
      <c r="R120" s="813"/>
      <c r="S120" s="813"/>
      <c r="T120" s="813"/>
      <c r="U120" s="813"/>
      <c r="V120" s="813"/>
      <c r="W120" s="813"/>
      <c r="X120" s="813"/>
      <c r="Y120" s="813"/>
      <c r="Z120" s="813"/>
      <c r="AA120" s="813"/>
      <c r="AB120" s="813"/>
      <c r="AC120" s="813"/>
      <c r="AD120" s="813"/>
      <c r="AI120">
        <f t="shared" si="61"/>
        <v>0</v>
      </c>
      <c r="AJ120">
        <f t="shared" si="62"/>
        <v>0</v>
      </c>
      <c r="AK120">
        <f t="shared" si="63"/>
        <v>0</v>
      </c>
      <c r="AL120">
        <f t="shared" si="64"/>
        <v>0</v>
      </c>
      <c r="AM120">
        <f t="shared" si="65"/>
        <v>0</v>
      </c>
      <c r="AN120">
        <f t="shared" si="66"/>
        <v>0</v>
      </c>
      <c r="AO120">
        <f t="shared" si="67"/>
        <v>0</v>
      </c>
      <c r="AP120">
        <f t="shared" si="68"/>
        <v>0</v>
      </c>
      <c r="AQ120">
        <f t="shared" si="69"/>
        <v>0</v>
      </c>
      <c r="AR120">
        <f t="shared" si="70"/>
        <v>0</v>
      </c>
      <c r="AS120">
        <f t="shared" si="71"/>
        <v>0</v>
      </c>
      <c r="AT120">
        <f t="shared" si="72"/>
        <v>0</v>
      </c>
      <c r="AU120">
        <f t="shared" si="73"/>
        <v>0</v>
      </c>
      <c r="AV120">
        <f t="shared" si="74"/>
        <v>0</v>
      </c>
      <c r="AW120">
        <f t="shared" si="75"/>
        <v>0</v>
      </c>
      <c r="AX120">
        <f t="shared" si="76"/>
        <v>0</v>
      </c>
      <c r="AY120">
        <f t="shared" si="77"/>
        <v>0</v>
      </c>
      <c r="AZ120">
        <f t="shared" si="78"/>
        <v>0</v>
      </c>
      <c r="BA120">
        <f t="shared" si="79"/>
        <v>0</v>
      </c>
      <c r="BB120">
        <f t="shared" si="80"/>
        <v>0</v>
      </c>
      <c r="BC120" s="293">
        <f t="shared" si="81"/>
        <v>0</v>
      </c>
      <c r="BD120" s="504" t="str">
        <f>IF(BC120=0,"",
IF(SUM($BC$36:BC120)=1,BE120,
IF($BC$156&gt;SUM($BC$36:BC120),_xlfn.CONCAT(", ",BE120),
IF($BC$156=SUM($BC$36:BC120),_xlfn.CONCAT(" y ",BE120)))))</f>
        <v/>
      </c>
      <c r="BE120" s="505" t="s">
        <v>5254</v>
      </c>
      <c r="BF120" s="628">
        <f t="shared" si="82"/>
        <v>0</v>
      </c>
      <c r="BG120" s="488">
        <f t="shared" si="83"/>
        <v>0</v>
      </c>
      <c r="BH120" s="631">
        <f t="shared" si="84"/>
        <v>0</v>
      </c>
      <c r="BI120" s="338">
        <f t="shared" si="85"/>
        <v>0</v>
      </c>
      <c r="BJ120" s="294" t="str">
        <f>IF(BI120=0,"",
IF(SUM($BI$36:BI120)=1,BK120,
IF($BI$156&gt;SUM($BI$36:BI120),_xlfn.CONCAT(", ",BK120),
IF($BI$156=SUM($BI$36:BI120),_xlfn.CONCAT(" y ",BK120)))))</f>
        <v/>
      </c>
      <c r="BK120" s="368" t="s">
        <v>5254</v>
      </c>
      <c r="BL120" s="634">
        <f t="shared" si="86"/>
        <v>0</v>
      </c>
      <c r="BM120" s="613">
        <f t="shared" si="87"/>
        <v>0</v>
      </c>
      <c r="BN120" s="636">
        <f t="shared" si="88"/>
        <v>0</v>
      </c>
      <c r="BO120" s="338">
        <f t="shared" si="89"/>
        <v>0</v>
      </c>
      <c r="BP120" s="294" t="str">
        <f>IF(BO120=0,"",
IF(SUM($BO$36:BO120)=1,BQ120,
IF($BO$156&gt;SUM($BO$36:BO120),_xlfn.CONCAT(", ",BQ120),
IF($BO$156=SUM($BO$36:BO120),_xlfn.CONCAT(" y ",BQ120)))))</f>
        <v/>
      </c>
      <c r="BQ120" s="368" t="s">
        <v>5254</v>
      </c>
      <c r="BR120" s="639">
        <f t="shared" si="90"/>
        <v>0</v>
      </c>
      <c r="BS120" s="641">
        <f t="shared" si="91"/>
        <v>0</v>
      </c>
      <c r="BT120" s="560">
        <f t="shared" si="92"/>
        <v>0</v>
      </c>
      <c r="BU120" s="519">
        <f t="shared" si="93"/>
        <v>0</v>
      </c>
      <c r="BV120" s="521">
        <f t="shared" si="94"/>
        <v>0</v>
      </c>
      <c r="BW120" s="452">
        <f t="shared" si="95"/>
        <v>0</v>
      </c>
      <c r="BX120" s="639">
        <f t="shared" si="96"/>
        <v>0</v>
      </c>
      <c r="BY120" s="641">
        <f t="shared" si="97"/>
        <v>0</v>
      </c>
      <c r="BZ120" s="560">
        <f t="shared" si="98"/>
        <v>0</v>
      </c>
      <c r="CA120" s="293">
        <f t="shared" si="99"/>
        <v>0</v>
      </c>
      <c r="CB120" s="294" t="str">
        <f>IF(CA120=0,"",
IF(SUM($CA$36:CA120)=1,CC120,
IF($CA$156&gt;SUM($CA$36:CA120),_xlfn.CONCAT(", ",CC120),
IF($CA$156=SUM($CA$36:CA120),_xlfn.CONCAT(" y ",CC120)))))</f>
        <v/>
      </c>
      <c r="CC120" s="89" t="s">
        <v>5254</v>
      </c>
      <c r="CD120" s="321">
        <f t="shared" si="100"/>
        <v>0</v>
      </c>
      <c r="CE120" s="293">
        <f t="shared" si="101"/>
        <v>0</v>
      </c>
      <c r="CF120" s="294" t="str">
        <f>IF(CE120=0,"",
IF(SUM($CE$36:CE120)=1,CG120,
IF($CE$156&gt;SUM($CE$36:CE120),_xlfn.CONCAT(", ",CG120),
IF($CE$156=SUM($CE$36:CE120),_xlfn.CONCAT(" y ",CG120)))))</f>
        <v/>
      </c>
      <c r="CG120" s="89" t="s">
        <v>5254</v>
      </c>
    </row>
    <row r="121" spans="1:85" ht="15" customHeight="1">
      <c r="A121" s="64"/>
      <c r="B121" s="11"/>
      <c r="C121" s="58" t="s">
        <v>5255</v>
      </c>
      <c r="D121" s="1020" t="str">
        <f>IF(CNGE_2025_M1_Secc5_Sub1!$D116="","",CNGE_2025_M1_Secc5_Sub1!$D116)</f>
        <v/>
      </c>
      <c r="E121" s="889"/>
      <c r="F121" s="889"/>
      <c r="G121" s="889"/>
      <c r="H121" s="889"/>
      <c r="I121" s="889"/>
      <c r="J121" s="889"/>
      <c r="K121" s="889"/>
      <c r="L121" s="889"/>
      <c r="M121" s="889"/>
      <c r="N121" s="889"/>
      <c r="O121" s="890"/>
      <c r="P121" s="813"/>
      <c r="Q121" s="813"/>
      <c r="R121" s="813"/>
      <c r="S121" s="813"/>
      <c r="T121" s="813"/>
      <c r="U121" s="813"/>
      <c r="V121" s="813"/>
      <c r="W121" s="813"/>
      <c r="X121" s="813"/>
      <c r="Y121" s="813"/>
      <c r="Z121" s="813"/>
      <c r="AA121" s="813"/>
      <c r="AB121" s="813"/>
      <c r="AC121" s="813"/>
      <c r="AD121" s="813"/>
      <c r="AI121">
        <f t="shared" si="61"/>
        <v>0</v>
      </c>
      <c r="AJ121">
        <f t="shared" si="62"/>
        <v>0</v>
      </c>
      <c r="AK121">
        <f t="shared" si="63"/>
        <v>0</v>
      </c>
      <c r="AL121">
        <f t="shared" si="64"/>
        <v>0</v>
      </c>
      <c r="AM121">
        <f t="shared" si="65"/>
        <v>0</v>
      </c>
      <c r="AN121">
        <f t="shared" si="66"/>
        <v>0</v>
      </c>
      <c r="AO121">
        <f t="shared" si="67"/>
        <v>0</v>
      </c>
      <c r="AP121">
        <f t="shared" si="68"/>
        <v>0</v>
      </c>
      <c r="AQ121">
        <f t="shared" si="69"/>
        <v>0</v>
      </c>
      <c r="AR121">
        <f t="shared" si="70"/>
        <v>0</v>
      </c>
      <c r="AS121">
        <f t="shared" si="71"/>
        <v>0</v>
      </c>
      <c r="AT121">
        <f t="shared" si="72"/>
        <v>0</v>
      </c>
      <c r="AU121">
        <f t="shared" si="73"/>
        <v>0</v>
      </c>
      <c r="AV121">
        <f t="shared" si="74"/>
        <v>0</v>
      </c>
      <c r="AW121">
        <f t="shared" si="75"/>
        <v>0</v>
      </c>
      <c r="AX121">
        <f t="shared" si="76"/>
        <v>0</v>
      </c>
      <c r="AY121">
        <f t="shared" si="77"/>
        <v>0</v>
      </c>
      <c r="AZ121">
        <f t="shared" si="78"/>
        <v>0</v>
      </c>
      <c r="BA121">
        <f t="shared" si="79"/>
        <v>0</v>
      </c>
      <c r="BB121">
        <f t="shared" si="80"/>
        <v>0</v>
      </c>
      <c r="BC121" s="293">
        <f t="shared" si="81"/>
        <v>0</v>
      </c>
      <c r="BD121" s="504" t="str">
        <f>IF(BC121=0,"",
IF(SUM($BC$36:BC121)=1,BE121,
IF($BC$156&gt;SUM($BC$36:BC121),_xlfn.CONCAT(", ",BE121),
IF($BC$156=SUM($BC$36:BC121),_xlfn.CONCAT(" y ",BE121)))))</f>
        <v/>
      </c>
      <c r="BE121" s="505" t="s">
        <v>5256</v>
      </c>
      <c r="BF121" s="628">
        <f t="shared" si="82"/>
        <v>0</v>
      </c>
      <c r="BG121" s="488">
        <f t="shared" si="83"/>
        <v>0</v>
      </c>
      <c r="BH121" s="631">
        <f t="shared" si="84"/>
        <v>0</v>
      </c>
      <c r="BI121" s="338">
        <f t="shared" si="85"/>
        <v>0</v>
      </c>
      <c r="BJ121" s="294" t="str">
        <f>IF(BI121=0,"",
IF(SUM($BI$36:BI121)=1,BK121,
IF($BI$156&gt;SUM($BI$36:BI121),_xlfn.CONCAT(", ",BK121),
IF($BI$156=SUM($BI$36:BI121),_xlfn.CONCAT(" y ",BK121)))))</f>
        <v/>
      </c>
      <c r="BK121" s="368" t="s">
        <v>5256</v>
      </c>
      <c r="BL121" s="634">
        <f t="shared" si="86"/>
        <v>0</v>
      </c>
      <c r="BM121" s="613">
        <f t="shared" si="87"/>
        <v>0</v>
      </c>
      <c r="BN121" s="636">
        <f t="shared" si="88"/>
        <v>0</v>
      </c>
      <c r="BO121" s="338">
        <f t="shared" si="89"/>
        <v>0</v>
      </c>
      <c r="BP121" s="294" t="str">
        <f>IF(BO121=0,"",
IF(SUM($BO$36:BO121)=1,BQ121,
IF($BO$156&gt;SUM($BO$36:BO121),_xlfn.CONCAT(", ",BQ121),
IF($BO$156=SUM($BO$36:BO121),_xlfn.CONCAT(" y ",BQ121)))))</f>
        <v/>
      </c>
      <c r="BQ121" s="368" t="s">
        <v>5256</v>
      </c>
      <c r="BR121" s="639">
        <f t="shared" si="90"/>
        <v>0</v>
      </c>
      <c r="BS121" s="641">
        <f t="shared" si="91"/>
        <v>0</v>
      </c>
      <c r="BT121" s="560">
        <f t="shared" si="92"/>
        <v>0</v>
      </c>
      <c r="BU121" s="519">
        <f t="shared" si="93"/>
        <v>0</v>
      </c>
      <c r="BV121" s="521">
        <f t="shared" si="94"/>
        <v>0</v>
      </c>
      <c r="BW121" s="452">
        <f t="shared" si="95"/>
        <v>0</v>
      </c>
      <c r="BX121" s="639">
        <f t="shared" si="96"/>
        <v>0</v>
      </c>
      <c r="BY121" s="641">
        <f t="shared" si="97"/>
        <v>0</v>
      </c>
      <c r="BZ121" s="560">
        <f t="shared" si="98"/>
        <v>0</v>
      </c>
      <c r="CA121" s="293">
        <f t="shared" si="99"/>
        <v>0</v>
      </c>
      <c r="CB121" s="294" t="str">
        <f>IF(CA121=0,"",
IF(SUM($CA$36:CA121)=1,CC121,
IF($CA$156&gt;SUM($CA$36:CA121),_xlfn.CONCAT(", ",CC121),
IF($CA$156=SUM($CA$36:CA121),_xlfn.CONCAT(" y ",CC121)))))</f>
        <v/>
      </c>
      <c r="CC121" s="89" t="s">
        <v>5256</v>
      </c>
      <c r="CD121" s="321">
        <f t="shared" si="100"/>
        <v>0</v>
      </c>
      <c r="CE121" s="293">
        <f t="shared" si="101"/>
        <v>0</v>
      </c>
      <c r="CF121" s="294" t="str">
        <f>IF(CE121=0,"",
IF(SUM($CE$36:CE121)=1,CG121,
IF($CE$156&gt;SUM($CE$36:CE121),_xlfn.CONCAT(", ",CG121),
IF($CE$156=SUM($CE$36:CE121),_xlfn.CONCAT(" y ",CG121)))))</f>
        <v/>
      </c>
      <c r="CG121" s="89" t="s">
        <v>5256</v>
      </c>
    </row>
    <row r="122" spans="1:85" ht="15" customHeight="1">
      <c r="A122" s="64"/>
      <c r="B122" s="11"/>
      <c r="C122" s="58" t="s">
        <v>5257</v>
      </c>
      <c r="D122" s="1020" t="str">
        <f>IF(CNGE_2025_M1_Secc5_Sub1!$D117="","",CNGE_2025_M1_Secc5_Sub1!$D117)</f>
        <v/>
      </c>
      <c r="E122" s="889"/>
      <c r="F122" s="889"/>
      <c r="G122" s="889"/>
      <c r="H122" s="889"/>
      <c r="I122" s="889"/>
      <c r="J122" s="889"/>
      <c r="K122" s="889"/>
      <c r="L122" s="889"/>
      <c r="M122" s="889"/>
      <c r="N122" s="889"/>
      <c r="O122" s="890"/>
      <c r="P122" s="813"/>
      <c r="Q122" s="813"/>
      <c r="R122" s="813"/>
      <c r="S122" s="813"/>
      <c r="T122" s="813"/>
      <c r="U122" s="813"/>
      <c r="V122" s="813"/>
      <c r="W122" s="813"/>
      <c r="X122" s="813"/>
      <c r="Y122" s="813"/>
      <c r="Z122" s="813"/>
      <c r="AA122" s="813"/>
      <c r="AB122" s="813"/>
      <c r="AC122" s="813"/>
      <c r="AD122" s="813"/>
      <c r="AI122">
        <f t="shared" si="61"/>
        <v>0</v>
      </c>
      <c r="AJ122">
        <f t="shared" si="62"/>
        <v>0</v>
      </c>
      <c r="AK122">
        <f t="shared" si="63"/>
        <v>0</v>
      </c>
      <c r="AL122">
        <f t="shared" si="64"/>
        <v>0</v>
      </c>
      <c r="AM122">
        <f t="shared" si="65"/>
        <v>0</v>
      </c>
      <c r="AN122">
        <f t="shared" si="66"/>
        <v>0</v>
      </c>
      <c r="AO122">
        <f t="shared" si="67"/>
        <v>0</v>
      </c>
      <c r="AP122">
        <f t="shared" si="68"/>
        <v>0</v>
      </c>
      <c r="AQ122">
        <f t="shared" si="69"/>
        <v>0</v>
      </c>
      <c r="AR122">
        <f t="shared" si="70"/>
        <v>0</v>
      </c>
      <c r="AS122">
        <f t="shared" si="71"/>
        <v>0</v>
      </c>
      <c r="AT122">
        <f t="shared" si="72"/>
        <v>0</v>
      </c>
      <c r="AU122">
        <f t="shared" si="73"/>
        <v>0</v>
      </c>
      <c r="AV122">
        <f t="shared" si="74"/>
        <v>0</v>
      </c>
      <c r="AW122">
        <f t="shared" si="75"/>
        <v>0</v>
      </c>
      <c r="AX122">
        <f t="shared" si="76"/>
        <v>0</v>
      </c>
      <c r="AY122">
        <f t="shared" si="77"/>
        <v>0</v>
      </c>
      <c r="AZ122">
        <f t="shared" si="78"/>
        <v>0</v>
      </c>
      <c r="BA122">
        <f t="shared" si="79"/>
        <v>0</v>
      </c>
      <c r="BB122">
        <f t="shared" si="80"/>
        <v>0</v>
      </c>
      <c r="BC122" s="293">
        <f t="shared" si="81"/>
        <v>0</v>
      </c>
      <c r="BD122" s="504" t="str">
        <f>IF(BC122=0,"",
IF(SUM($BC$36:BC122)=1,BE122,
IF($BC$156&gt;SUM($BC$36:BC122),_xlfn.CONCAT(", ",BE122),
IF($BC$156=SUM($BC$36:BC122),_xlfn.CONCAT(" y ",BE122)))))</f>
        <v/>
      </c>
      <c r="BE122" s="505" t="s">
        <v>5258</v>
      </c>
      <c r="BF122" s="628">
        <f t="shared" si="82"/>
        <v>0</v>
      </c>
      <c r="BG122" s="488">
        <f t="shared" si="83"/>
        <v>0</v>
      </c>
      <c r="BH122" s="631">
        <f t="shared" si="84"/>
        <v>0</v>
      </c>
      <c r="BI122" s="338">
        <f t="shared" si="85"/>
        <v>0</v>
      </c>
      <c r="BJ122" s="294" t="str">
        <f>IF(BI122=0,"",
IF(SUM($BI$36:BI122)=1,BK122,
IF($BI$156&gt;SUM($BI$36:BI122),_xlfn.CONCAT(", ",BK122),
IF($BI$156=SUM($BI$36:BI122),_xlfn.CONCAT(" y ",BK122)))))</f>
        <v/>
      </c>
      <c r="BK122" s="368" t="s">
        <v>5258</v>
      </c>
      <c r="BL122" s="634">
        <f t="shared" si="86"/>
        <v>0</v>
      </c>
      <c r="BM122" s="613">
        <f t="shared" si="87"/>
        <v>0</v>
      </c>
      <c r="BN122" s="636">
        <f t="shared" si="88"/>
        <v>0</v>
      </c>
      <c r="BO122" s="338">
        <f t="shared" si="89"/>
        <v>0</v>
      </c>
      <c r="BP122" s="294" t="str">
        <f>IF(BO122=0,"",
IF(SUM($BO$36:BO122)=1,BQ122,
IF($BO$156&gt;SUM($BO$36:BO122),_xlfn.CONCAT(", ",BQ122),
IF($BO$156=SUM($BO$36:BO122),_xlfn.CONCAT(" y ",BQ122)))))</f>
        <v/>
      </c>
      <c r="BQ122" s="368" t="s">
        <v>5258</v>
      </c>
      <c r="BR122" s="639">
        <f t="shared" si="90"/>
        <v>0</v>
      </c>
      <c r="BS122" s="641">
        <f t="shared" si="91"/>
        <v>0</v>
      </c>
      <c r="BT122" s="560">
        <f t="shared" si="92"/>
        <v>0</v>
      </c>
      <c r="BU122" s="519">
        <f t="shared" si="93"/>
        <v>0</v>
      </c>
      <c r="BV122" s="521">
        <f t="shared" si="94"/>
        <v>0</v>
      </c>
      <c r="BW122" s="452">
        <f t="shared" si="95"/>
        <v>0</v>
      </c>
      <c r="BX122" s="639">
        <f t="shared" si="96"/>
        <v>0</v>
      </c>
      <c r="BY122" s="641">
        <f t="shared" si="97"/>
        <v>0</v>
      </c>
      <c r="BZ122" s="560">
        <f t="shared" si="98"/>
        <v>0</v>
      </c>
      <c r="CA122" s="293">
        <f t="shared" si="99"/>
        <v>0</v>
      </c>
      <c r="CB122" s="294" t="str">
        <f>IF(CA122=0,"",
IF(SUM($CA$36:CA122)=1,CC122,
IF($CA$156&gt;SUM($CA$36:CA122),_xlfn.CONCAT(", ",CC122),
IF($CA$156=SUM($CA$36:CA122),_xlfn.CONCAT(" y ",CC122)))))</f>
        <v/>
      </c>
      <c r="CC122" s="89" t="s">
        <v>5258</v>
      </c>
      <c r="CD122" s="321">
        <f t="shared" si="100"/>
        <v>0</v>
      </c>
      <c r="CE122" s="293">
        <f t="shared" si="101"/>
        <v>0</v>
      </c>
      <c r="CF122" s="294" t="str">
        <f>IF(CE122=0,"",
IF(SUM($CE$36:CE122)=1,CG122,
IF($CE$156&gt;SUM($CE$36:CE122),_xlfn.CONCAT(", ",CG122),
IF($CE$156=SUM($CE$36:CE122),_xlfn.CONCAT(" y ",CG122)))))</f>
        <v/>
      </c>
      <c r="CG122" s="89" t="s">
        <v>5258</v>
      </c>
    </row>
    <row r="123" spans="1:85" ht="15" customHeight="1">
      <c r="A123" s="64"/>
      <c r="B123" s="11"/>
      <c r="C123" s="58" t="s">
        <v>5259</v>
      </c>
      <c r="D123" s="1020" t="str">
        <f>IF(CNGE_2025_M1_Secc5_Sub1!$D118="","",CNGE_2025_M1_Secc5_Sub1!$D118)</f>
        <v/>
      </c>
      <c r="E123" s="889"/>
      <c r="F123" s="889"/>
      <c r="G123" s="889"/>
      <c r="H123" s="889"/>
      <c r="I123" s="889"/>
      <c r="J123" s="889"/>
      <c r="K123" s="889"/>
      <c r="L123" s="889"/>
      <c r="M123" s="889"/>
      <c r="N123" s="889"/>
      <c r="O123" s="890"/>
      <c r="P123" s="813"/>
      <c r="Q123" s="813"/>
      <c r="R123" s="813"/>
      <c r="S123" s="813"/>
      <c r="T123" s="813"/>
      <c r="U123" s="813"/>
      <c r="V123" s="813"/>
      <c r="W123" s="813"/>
      <c r="X123" s="813"/>
      <c r="Y123" s="813"/>
      <c r="Z123" s="813"/>
      <c r="AA123" s="813"/>
      <c r="AB123" s="813"/>
      <c r="AC123" s="813"/>
      <c r="AD123" s="813"/>
      <c r="AI123">
        <f t="shared" si="61"/>
        <v>0</v>
      </c>
      <c r="AJ123">
        <f t="shared" si="62"/>
        <v>0</v>
      </c>
      <c r="AK123">
        <f t="shared" si="63"/>
        <v>0</v>
      </c>
      <c r="AL123">
        <f t="shared" si="64"/>
        <v>0</v>
      </c>
      <c r="AM123">
        <f t="shared" si="65"/>
        <v>0</v>
      </c>
      <c r="AN123">
        <f t="shared" si="66"/>
        <v>0</v>
      </c>
      <c r="AO123">
        <f t="shared" si="67"/>
        <v>0</v>
      </c>
      <c r="AP123">
        <f t="shared" si="68"/>
        <v>0</v>
      </c>
      <c r="AQ123">
        <f t="shared" si="69"/>
        <v>0</v>
      </c>
      <c r="AR123">
        <f t="shared" si="70"/>
        <v>0</v>
      </c>
      <c r="AS123">
        <f t="shared" si="71"/>
        <v>0</v>
      </c>
      <c r="AT123">
        <f t="shared" si="72"/>
        <v>0</v>
      </c>
      <c r="AU123">
        <f t="shared" si="73"/>
        <v>0</v>
      </c>
      <c r="AV123">
        <f t="shared" si="74"/>
        <v>0</v>
      </c>
      <c r="AW123">
        <f t="shared" si="75"/>
        <v>0</v>
      </c>
      <c r="AX123">
        <f t="shared" si="76"/>
        <v>0</v>
      </c>
      <c r="AY123">
        <f t="shared" si="77"/>
        <v>0</v>
      </c>
      <c r="AZ123">
        <f t="shared" si="78"/>
        <v>0</v>
      </c>
      <c r="BA123">
        <f t="shared" si="79"/>
        <v>0</v>
      </c>
      <c r="BB123">
        <f t="shared" si="80"/>
        <v>0</v>
      </c>
      <c r="BC123" s="293">
        <f t="shared" si="81"/>
        <v>0</v>
      </c>
      <c r="BD123" s="504" t="str">
        <f>IF(BC123=0,"",
IF(SUM($BC$36:BC123)=1,BE123,
IF($BC$156&gt;SUM($BC$36:BC123),_xlfn.CONCAT(", ",BE123),
IF($BC$156=SUM($BC$36:BC123),_xlfn.CONCAT(" y ",BE123)))))</f>
        <v/>
      </c>
      <c r="BE123" s="505" t="s">
        <v>5260</v>
      </c>
      <c r="BF123" s="628">
        <f t="shared" si="82"/>
        <v>0</v>
      </c>
      <c r="BG123" s="488">
        <f t="shared" si="83"/>
        <v>0</v>
      </c>
      <c r="BH123" s="631">
        <f t="shared" si="84"/>
        <v>0</v>
      </c>
      <c r="BI123" s="338">
        <f t="shared" si="85"/>
        <v>0</v>
      </c>
      <c r="BJ123" s="294" t="str">
        <f>IF(BI123=0,"",
IF(SUM($BI$36:BI123)=1,BK123,
IF($BI$156&gt;SUM($BI$36:BI123),_xlfn.CONCAT(", ",BK123),
IF($BI$156=SUM($BI$36:BI123),_xlfn.CONCAT(" y ",BK123)))))</f>
        <v/>
      </c>
      <c r="BK123" s="368" t="s">
        <v>5260</v>
      </c>
      <c r="BL123" s="634">
        <f t="shared" si="86"/>
        <v>0</v>
      </c>
      <c r="BM123" s="613">
        <f t="shared" si="87"/>
        <v>0</v>
      </c>
      <c r="BN123" s="636">
        <f t="shared" si="88"/>
        <v>0</v>
      </c>
      <c r="BO123" s="338">
        <f t="shared" si="89"/>
        <v>0</v>
      </c>
      <c r="BP123" s="294" t="str">
        <f>IF(BO123=0,"",
IF(SUM($BO$36:BO123)=1,BQ123,
IF($BO$156&gt;SUM($BO$36:BO123),_xlfn.CONCAT(", ",BQ123),
IF($BO$156=SUM($BO$36:BO123),_xlfn.CONCAT(" y ",BQ123)))))</f>
        <v/>
      </c>
      <c r="BQ123" s="368" t="s">
        <v>5260</v>
      </c>
      <c r="BR123" s="639">
        <f t="shared" si="90"/>
        <v>0</v>
      </c>
      <c r="BS123" s="641">
        <f t="shared" si="91"/>
        <v>0</v>
      </c>
      <c r="BT123" s="560">
        <f t="shared" si="92"/>
        <v>0</v>
      </c>
      <c r="BU123" s="519">
        <f t="shared" si="93"/>
        <v>0</v>
      </c>
      <c r="BV123" s="521">
        <f t="shared" si="94"/>
        <v>0</v>
      </c>
      <c r="BW123" s="452">
        <f t="shared" si="95"/>
        <v>0</v>
      </c>
      <c r="BX123" s="639">
        <f t="shared" si="96"/>
        <v>0</v>
      </c>
      <c r="BY123" s="641">
        <f t="shared" si="97"/>
        <v>0</v>
      </c>
      <c r="BZ123" s="560">
        <f t="shared" si="98"/>
        <v>0</v>
      </c>
      <c r="CA123" s="293">
        <f t="shared" si="99"/>
        <v>0</v>
      </c>
      <c r="CB123" s="294" t="str">
        <f>IF(CA123=0,"",
IF(SUM($CA$36:CA123)=1,CC123,
IF($CA$156&gt;SUM($CA$36:CA123),_xlfn.CONCAT(", ",CC123),
IF($CA$156=SUM($CA$36:CA123),_xlfn.CONCAT(" y ",CC123)))))</f>
        <v/>
      </c>
      <c r="CC123" s="89" t="s">
        <v>5260</v>
      </c>
      <c r="CD123" s="321">
        <f t="shared" si="100"/>
        <v>0</v>
      </c>
      <c r="CE123" s="293">
        <f t="shared" si="101"/>
        <v>0</v>
      </c>
      <c r="CF123" s="294" t="str">
        <f>IF(CE123=0,"",
IF(SUM($CE$36:CE123)=1,CG123,
IF($CE$156&gt;SUM($CE$36:CE123),_xlfn.CONCAT(", ",CG123),
IF($CE$156=SUM($CE$36:CE123),_xlfn.CONCAT(" y ",CG123)))))</f>
        <v/>
      </c>
      <c r="CG123" s="89" t="s">
        <v>5260</v>
      </c>
    </row>
    <row r="124" spans="1:85" ht="15" customHeight="1">
      <c r="A124" s="64"/>
      <c r="B124" s="11"/>
      <c r="C124" s="58" t="s">
        <v>5261</v>
      </c>
      <c r="D124" s="1020" t="str">
        <f>IF(CNGE_2025_M1_Secc5_Sub1!$D119="","",CNGE_2025_M1_Secc5_Sub1!$D119)</f>
        <v/>
      </c>
      <c r="E124" s="889"/>
      <c r="F124" s="889"/>
      <c r="G124" s="889"/>
      <c r="H124" s="889"/>
      <c r="I124" s="889"/>
      <c r="J124" s="889"/>
      <c r="K124" s="889"/>
      <c r="L124" s="889"/>
      <c r="M124" s="889"/>
      <c r="N124" s="889"/>
      <c r="O124" s="890"/>
      <c r="P124" s="813"/>
      <c r="Q124" s="813"/>
      <c r="R124" s="813"/>
      <c r="S124" s="813"/>
      <c r="T124" s="813"/>
      <c r="U124" s="813"/>
      <c r="V124" s="813"/>
      <c r="W124" s="813"/>
      <c r="X124" s="813"/>
      <c r="Y124" s="813"/>
      <c r="Z124" s="813"/>
      <c r="AA124" s="813"/>
      <c r="AB124" s="813"/>
      <c r="AC124" s="813"/>
      <c r="AD124" s="813"/>
      <c r="AI124">
        <f t="shared" si="61"/>
        <v>0</v>
      </c>
      <c r="AJ124">
        <f t="shared" si="62"/>
        <v>0</v>
      </c>
      <c r="AK124">
        <f t="shared" si="63"/>
        <v>0</v>
      </c>
      <c r="AL124">
        <f t="shared" si="64"/>
        <v>0</v>
      </c>
      <c r="AM124">
        <f t="shared" si="65"/>
        <v>0</v>
      </c>
      <c r="AN124">
        <f t="shared" si="66"/>
        <v>0</v>
      </c>
      <c r="AO124">
        <f t="shared" si="67"/>
        <v>0</v>
      </c>
      <c r="AP124">
        <f t="shared" si="68"/>
        <v>0</v>
      </c>
      <c r="AQ124">
        <f t="shared" si="69"/>
        <v>0</v>
      </c>
      <c r="AR124">
        <f t="shared" si="70"/>
        <v>0</v>
      </c>
      <c r="AS124">
        <f t="shared" si="71"/>
        <v>0</v>
      </c>
      <c r="AT124">
        <f t="shared" si="72"/>
        <v>0</v>
      </c>
      <c r="AU124">
        <f t="shared" si="73"/>
        <v>0</v>
      </c>
      <c r="AV124">
        <f t="shared" si="74"/>
        <v>0</v>
      </c>
      <c r="AW124">
        <f t="shared" si="75"/>
        <v>0</v>
      </c>
      <c r="AX124">
        <f t="shared" si="76"/>
        <v>0</v>
      </c>
      <c r="AY124">
        <f t="shared" si="77"/>
        <v>0</v>
      </c>
      <c r="AZ124">
        <f t="shared" si="78"/>
        <v>0</v>
      </c>
      <c r="BA124">
        <f t="shared" si="79"/>
        <v>0</v>
      </c>
      <c r="BB124">
        <f t="shared" si="80"/>
        <v>0</v>
      </c>
      <c r="BC124" s="293">
        <f t="shared" si="81"/>
        <v>0</v>
      </c>
      <c r="BD124" s="504" t="str">
        <f>IF(BC124=0,"",
IF(SUM($BC$36:BC124)=1,BE124,
IF($BC$156&gt;SUM($BC$36:BC124),_xlfn.CONCAT(", ",BE124),
IF($BC$156=SUM($BC$36:BC124),_xlfn.CONCAT(" y ",BE124)))))</f>
        <v/>
      </c>
      <c r="BE124" s="505" t="s">
        <v>5262</v>
      </c>
      <c r="BF124" s="628">
        <f t="shared" si="82"/>
        <v>0</v>
      </c>
      <c r="BG124" s="488">
        <f t="shared" si="83"/>
        <v>0</v>
      </c>
      <c r="BH124" s="631">
        <f t="shared" si="84"/>
        <v>0</v>
      </c>
      <c r="BI124" s="338">
        <f t="shared" si="85"/>
        <v>0</v>
      </c>
      <c r="BJ124" s="294" t="str">
        <f>IF(BI124=0,"",
IF(SUM($BI$36:BI124)=1,BK124,
IF($BI$156&gt;SUM($BI$36:BI124),_xlfn.CONCAT(", ",BK124),
IF($BI$156=SUM($BI$36:BI124),_xlfn.CONCAT(" y ",BK124)))))</f>
        <v/>
      </c>
      <c r="BK124" s="368" t="s">
        <v>5262</v>
      </c>
      <c r="BL124" s="634">
        <f t="shared" si="86"/>
        <v>0</v>
      </c>
      <c r="BM124" s="613">
        <f t="shared" si="87"/>
        <v>0</v>
      </c>
      <c r="BN124" s="636">
        <f t="shared" si="88"/>
        <v>0</v>
      </c>
      <c r="BO124" s="338">
        <f t="shared" si="89"/>
        <v>0</v>
      </c>
      <c r="BP124" s="294" t="str">
        <f>IF(BO124=0,"",
IF(SUM($BO$36:BO124)=1,BQ124,
IF($BO$156&gt;SUM($BO$36:BO124),_xlfn.CONCAT(", ",BQ124),
IF($BO$156=SUM($BO$36:BO124),_xlfn.CONCAT(" y ",BQ124)))))</f>
        <v/>
      </c>
      <c r="BQ124" s="368" t="s">
        <v>5262</v>
      </c>
      <c r="BR124" s="639">
        <f t="shared" si="90"/>
        <v>0</v>
      </c>
      <c r="BS124" s="641">
        <f t="shared" si="91"/>
        <v>0</v>
      </c>
      <c r="BT124" s="560">
        <f t="shared" si="92"/>
        <v>0</v>
      </c>
      <c r="BU124" s="519">
        <f t="shared" si="93"/>
        <v>0</v>
      </c>
      <c r="BV124" s="521">
        <f t="shared" si="94"/>
        <v>0</v>
      </c>
      <c r="BW124" s="452">
        <f t="shared" si="95"/>
        <v>0</v>
      </c>
      <c r="BX124" s="639">
        <f t="shared" si="96"/>
        <v>0</v>
      </c>
      <c r="BY124" s="641">
        <f t="shared" si="97"/>
        <v>0</v>
      </c>
      <c r="BZ124" s="560">
        <f t="shared" si="98"/>
        <v>0</v>
      </c>
      <c r="CA124" s="293">
        <f t="shared" si="99"/>
        <v>0</v>
      </c>
      <c r="CB124" s="294" t="str">
        <f>IF(CA124=0,"",
IF(SUM($CA$36:CA124)=1,CC124,
IF($CA$156&gt;SUM($CA$36:CA124),_xlfn.CONCAT(", ",CC124),
IF($CA$156=SUM($CA$36:CA124),_xlfn.CONCAT(" y ",CC124)))))</f>
        <v/>
      </c>
      <c r="CC124" s="89" t="s">
        <v>5262</v>
      </c>
      <c r="CD124" s="321">
        <f t="shared" si="100"/>
        <v>0</v>
      </c>
      <c r="CE124" s="293">
        <f t="shared" si="101"/>
        <v>0</v>
      </c>
      <c r="CF124" s="294" t="str">
        <f>IF(CE124=0,"",
IF(SUM($CE$36:CE124)=1,CG124,
IF($CE$156&gt;SUM($CE$36:CE124),_xlfn.CONCAT(", ",CG124),
IF($CE$156=SUM($CE$36:CE124),_xlfn.CONCAT(" y ",CG124)))))</f>
        <v/>
      </c>
      <c r="CG124" s="89" t="s">
        <v>5262</v>
      </c>
    </row>
    <row r="125" spans="1:85" ht="15" customHeight="1">
      <c r="A125" s="64"/>
      <c r="B125" s="11"/>
      <c r="C125" s="58" t="s">
        <v>5263</v>
      </c>
      <c r="D125" s="1020" t="str">
        <f>IF(CNGE_2025_M1_Secc5_Sub1!$D120="","",CNGE_2025_M1_Secc5_Sub1!$D120)</f>
        <v/>
      </c>
      <c r="E125" s="889"/>
      <c r="F125" s="889"/>
      <c r="G125" s="889"/>
      <c r="H125" s="889"/>
      <c r="I125" s="889"/>
      <c r="J125" s="889"/>
      <c r="K125" s="889"/>
      <c r="L125" s="889"/>
      <c r="M125" s="889"/>
      <c r="N125" s="889"/>
      <c r="O125" s="890"/>
      <c r="P125" s="813"/>
      <c r="Q125" s="813"/>
      <c r="R125" s="813"/>
      <c r="S125" s="813"/>
      <c r="T125" s="813"/>
      <c r="U125" s="813"/>
      <c r="V125" s="813"/>
      <c r="W125" s="813"/>
      <c r="X125" s="813"/>
      <c r="Y125" s="813"/>
      <c r="Z125" s="813"/>
      <c r="AA125" s="813"/>
      <c r="AB125" s="813"/>
      <c r="AC125" s="813"/>
      <c r="AD125" s="813"/>
      <c r="AI125">
        <f t="shared" si="61"/>
        <v>0</v>
      </c>
      <c r="AJ125">
        <f t="shared" si="62"/>
        <v>0</v>
      </c>
      <c r="AK125">
        <f t="shared" si="63"/>
        <v>0</v>
      </c>
      <c r="AL125">
        <f t="shared" si="64"/>
        <v>0</v>
      </c>
      <c r="AM125">
        <f t="shared" si="65"/>
        <v>0</v>
      </c>
      <c r="AN125">
        <f t="shared" si="66"/>
        <v>0</v>
      </c>
      <c r="AO125">
        <f t="shared" si="67"/>
        <v>0</v>
      </c>
      <c r="AP125">
        <f t="shared" si="68"/>
        <v>0</v>
      </c>
      <c r="AQ125">
        <f t="shared" si="69"/>
        <v>0</v>
      </c>
      <c r="AR125">
        <f t="shared" si="70"/>
        <v>0</v>
      </c>
      <c r="AS125">
        <f t="shared" si="71"/>
        <v>0</v>
      </c>
      <c r="AT125">
        <f t="shared" si="72"/>
        <v>0</v>
      </c>
      <c r="AU125">
        <f t="shared" si="73"/>
        <v>0</v>
      </c>
      <c r="AV125">
        <f t="shared" si="74"/>
        <v>0</v>
      </c>
      <c r="AW125">
        <f t="shared" si="75"/>
        <v>0</v>
      </c>
      <c r="AX125">
        <f t="shared" si="76"/>
        <v>0</v>
      </c>
      <c r="AY125">
        <f t="shared" si="77"/>
        <v>0</v>
      </c>
      <c r="AZ125">
        <f t="shared" si="78"/>
        <v>0</v>
      </c>
      <c r="BA125">
        <f t="shared" si="79"/>
        <v>0</v>
      </c>
      <c r="BB125">
        <f t="shared" si="80"/>
        <v>0</v>
      </c>
      <c r="BC125" s="293">
        <f t="shared" si="81"/>
        <v>0</v>
      </c>
      <c r="BD125" s="504" t="str">
        <f>IF(BC125=0,"",
IF(SUM($BC$36:BC125)=1,BE125,
IF($BC$156&gt;SUM($BC$36:BC125),_xlfn.CONCAT(", ",BE125),
IF($BC$156=SUM($BC$36:BC125),_xlfn.CONCAT(" y ",BE125)))))</f>
        <v/>
      </c>
      <c r="BE125" s="505" t="s">
        <v>5264</v>
      </c>
      <c r="BF125" s="628">
        <f t="shared" si="82"/>
        <v>0</v>
      </c>
      <c r="BG125" s="488">
        <f t="shared" si="83"/>
        <v>0</v>
      </c>
      <c r="BH125" s="631">
        <f t="shared" si="84"/>
        <v>0</v>
      </c>
      <c r="BI125" s="338">
        <f t="shared" si="85"/>
        <v>0</v>
      </c>
      <c r="BJ125" s="294" t="str">
        <f>IF(BI125=0,"",
IF(SUM($BI$36:BI125)=1,BK125,
IF($BI$156&gt;SUM($BI$36:BI125),_xlfn.CONCAT(", ",BK125),
IF($BI$156=SUM($BI$36:BI125),_xlfn.CONCAT(" y ",BK125)))))</f>
        <v/>
      </c>
      <c r="BK125" s="368" t="s">
        <v>5264</v>
      </c>
      <c r="BL125" s="634">
        <f t="shared" si="86"/>
        <v>0</v>
      </c>
      <c r="BM125" s="613">
        <f t="shared" si="87"/>
        <v>0</v>
      </c>
      <c r="BN125" s="636">
        <f t="shared" si="88"/>
        <v>0</v>
      </c>
      <c r="BO125" s="338">
        <f t="shared" si="89"/>
        <v>0</v>
      </c>
      <c r="BP125" s="294" t="str">
        <f>IF(BO125=0,"",
IF(SUM($BO$36:BO125)=1,BQ125,
IF($BO$156&gt;SUM($BO$36:BO125),_xlfn.CONCAT(", ",BQ125),
IF($BO$156=SUM($BO$36:BO125),_xlfn.CONCAT(" y ",BQ125)))))</f>
        <v/>
      </c>
      <c r="BQ125" s="368" t="s">
        <v>5264</v>
      </c>
      <c r="BR125" s="639">
        <f t="shared" si="90"/>
        <v>0</v>
      </c>
      <c r="BS125" s="641">
        <f t="shared" si="91"/>
        <v>0</v>
      </c>
      <c r="BT125" s="560">
        <f t="shared" si="92"/>
        <v>0</v>
      </c>
      <c r="BU125" s="519">
        <f t="shared" si="93"/>
        <v>0</v>
      </c>
      <c r="BV125" s="521">
        <f t="shared" si="94"/>
        <v>0</v>
      </c>
      <c r="BW125" s="452">
        <f t="shared" si="95"/>
        <v>0</v>
      </c>
      <c r="BX125" s="639">
        <f t="shared" si="96"/>
        <v>0</v>
      </c>
      <c r="BY125" s="641">
        <f t="shared" si="97"/>
        <v>0</v>
      </c>
      <c r="BZ125" s="560">
        <f t="shared" si="98"/>
        <v>0</v>
      </c>
      <c r="CA125" s="293">
        <f t="shared" si="99"/>
        <v>0</v>
      </c>
      <c r="CB125" s="294" t="str">
        <f>IF(CA125=0,"",
IF(SUM($CA$36:CA125)=1,CC125,
IF($CA$156&gt;SUM($CA$36:CA125),_xlfn.CONCAT(", ",CC125),
IF($CA$156=SUM($CA$36:CA125),_xlfn.CONCAT(" y ",CC125)))))</f>
        <v/>
      </c>
      <c r="CC125" s="89" t="s">
        <v>5264</v>
      </c>
      <c r="CD125" s="321">
        <f t="shared" si="100"/>
        <v>0</v>
      </c>
      <c r="CE125" s="293">
        <f t="shared" si="101"/>
        <v>0</v>
      </c>
      <c r="CF125" s="294" t="str">
        <f>IF(CE125=0,"",
IF(SUM($CE$36:CE125)=1,CG125,
IF($CE$156&gt;SUM($CE$36:CE125),_xlfn.CONCAT(", ",CG125),
IF($CE$156=SUM($CE$36:CE125),_xlfn.CONCAT(" y ",CG125)))))</f>
        <v/>
      </c>
      <c r="CG125" s="89" t="s">
        <v>5264</v>
      </c>
    </row>
    <row r="126" spans="1:85" ht="15" customHeight="1">
      <c r="A126" s="64"/>
      <c r="B126" s="11"/>
      <c r="C126" s="58" t="s">
        <v>5265</v>
      </c>
      <c r="D126" s="1020" t="str">
        <f>IF(CNGE_2025_M1_Secc5_Sub1!$D121="","",CNGE_2025_M1_Secc5_Sub1!$D121)</f>
        <v/>
      </c>
      <c r="E126" s="889"/>
      <c r="F126" s="889"/>
      <c r="G126" s="889"/>
      <c r="H126" s="889"/>
      <c r="I126" s="889"/>
      <c r="J126" s="889"/>
      <c r="K126" s="889"/>
      <c r="L126" s="889"/>
      <c r="M126" s="889"/>
      <c r="N126" s="889"/>
      <c r="O126" s="890"/>
      <c r="P126" s="813"/>
      <c r="Q126" s="813"/>
      <c r="R126" s="813"/>
      <c r="S126" s="813"/>
      <c r="T126" s="813"/>
      <c r="U126" s="813"/>
      <c r="V126" s="813"/>
      <c r="W126" s="813"/>
      <c r="X126" s="813"/>
      <c r="Y126" s="813"/>
      <c r="Z126" s="813"/>
      <c r="AA126" s="813"/>
      <c r="AB126" s="813"/>
      <c r="AC126" s="813"/>
      <c r="AD126" s="813"/>
      <c r="AI126">
        <f t="shared" si="61"/>
        <v>0</v>
      </c>
      <c r="AJ126">
        <f t="shared" si="62"/>
        <v>0</v>
      </c>
      <c r="AK126">
        <f t="shared" si="63"/>
        <v>0</v>
      </c>
      <c r="AL126">
        <f t="shared" si="64"/>
        <v>0</v>
      </c>
      <c r="AM126">
        <f t="shared" si="65"/>
        <v>0</v>
      </c>
      <c r="AN126">
        <f t="shared" si="66"/>
        <v>0</v>
      </c>
      <c r="AO126">
        <f t="shared" si="67"/>
        <v>0</v>
      </c>
      <c r="AP126">
        <f t="shared" si="68"/>
        <v>0</v>
      </c>
      <c r="AQ126">
        <f t="shared" si="69"/>
        <v>0</v>
      </c>
      <c r="AR126">
        <f t="shared" si="70"/>
        <v>0</v>
      </c>
      <c r="AS126">
        <f t="shared" si="71"/>
        <v>0</v>
      </c>
      <c r="AT126">
        <f t="shared" si="72"/>
        <v>0</v>
      </c>
      <c r="AU126">
        <f t="shared" si="73"/>
        <v>0</v>
      </c>
      <c r="AV126">
        <f t="shared" si="74"/>
        <v>0</v>
      </c>
      <c r="AW126">
        <f t="shared" si="75"/>
        <v>0</v>
      </c>
      <c r="AX126">
        <f t="shared" si="76"/>
        <v>0</v>
      </c>
      <c r="AY126">
        <f t="shared" si="77"/>
        <v>0</v>
      </c>
      <c r="AZ126">
        <f t="shared" si="78"/>
        <v>0</v>
      </c>
      <c r="BA126">
        <f t="shared" si="79"/>
        <v>0</v>
      </c>
      <c r="BB126">
        <f t="shared" si="80"/>
        <v>0</v>
      </c>
      <c r="BC126" s="293">
        <f t="shared" si="81"/>
        <v>0</v>
      </c>
      <c r="BD126" s="504" t="str">
        <f>IF(BC126=0,"",
IF(SUM($BC$36:BC126)=1,BE126,
IF($BC$156&gt;SUM($BC$36:BC126),_xlfn.CONCAT(", ",BE126),
IF($BC$156=SUM($BC$36:BC126),_xlfn.CONCAT(" y ",BE126)))))</f>
        <v/>
      </c>
      <c r="BE126" s="505" t="s">
        <v>5266</v>
      </c>
      <c r="BF126" s="628">
        <f t="shared" si="82"/>
        <v>0</v>
      </c>
      <c r="BG126" s="488">
        <f t="shared" si="83"/>
        <v>0</v>
      </c>
      <c r="BH126" s="631">
        <f t="shared" si="84"/>
        <v>0</v>
      </c>
      <c r="BI126" s="338">
        <f t="shared" si="85"/>
        <v>0</v>
      </c>
      <c r="BJ126" s="294" t="str">
        <f>IF(BI126=0,"",
IF(SUM($BI$36:BI126)=1,BK126,
IF($BI$156&gt;SUM($BI$36:BI126),_xlfn.CONCAT(", ",BK126),
IF($BI$156=SUM($BI$36:BI126),_xlfn.CONCAT(" y ",BK126)))))</f>
        <v/>
      </c>
      <c r="BK126" s="368" t="s">
        <v>5266</v>
      </c>
      <c r="BL126" s="634">
        <f t="shared" si="86"/>
        <v>0</v>
      </c>
      <c r="BM126" s="613">
        <f t="shared" si="87"/>
        <v>0</v>
      </c>
      <c r="BN126" s="636">
        <f t="shared" si="88"/>
        <v>0</v>
      </c>
      <c r="BO126" s="338">
        <f t="shared" si="89"/>
        <v>0</v>
      </c>
      <c r="BP126" s="294" t="str">
        <f>IF(BO126=0,"",
IF(SUM($BO$36:BO126)=1,BQ126,
IF($BO$156&gt;SUM($BO$36:BO126),_xlfn.CONCAT(", ",BQ126),
IF($BO$156=SUM($BO$36:BO126),_xlfn.CONCAT(" y ",BQ126)))))</f>
        <v/>
      </c>
      <c r="BQ126" s="368" t="s">
        <v>5266</v>
      </c>
      <c r="BR126" s="639">
        <f t="shared" si="90"/>
        <v>0</v>
      </c>
      <c r="BS126" s="641">
        <f t="shared" si="91"/>
        <v>0</v>
      </c>
      <c r="BT126" s="560">
        <f t="shared" si="92"/>
        <v>0</v>
      </c>
      <c r="BU126" s="519">
        <f t="shared" si="93"/>
        <v>0</v>
      </c>
      <c r="BV126" s="521">
        <f t="shared" si="94"/>
        <v>0</v>
      </c>
      <c r="BW126" s="452">
        <f t="shared" si="95"/>
        <v>0</v>
      </c>
      <c r="BX126" s="639">
        <f t="shared" si="96"/>
        <v>0</v>
      </c>
      <c r="BY126" s="641">
        <f t="shared" si="97"/>
        <v>0</v>
      </c>
      <c r="BZ126" s="560">
        <f t="shared" si="98"/>
        <v>0</v>
      </c>
      <c r="CA126" s="293">
        <f t="shared" si="99"/>
        <v>0</v>
      </c>
      <c r="CB126" s="294" t="str">
        <f>IF(CA126=0,"",
IF(SUM($CA$36:CA126)=1,CC126,
IF($CA$156&gt;SUM($CA$36:CA126),_xlfn.CONCAT(", ",CC126),
IF($CA$156=SUM($CA$36:CA126),_xlfn.CONCAT(" y ",CC126)))))</f>
        <v/>
      </c>
      <c r="CC126" s="89" t="s">
        <v>5266</v>
      </c>
      <c r="CD126" s="321">
        <f t="shared" si="100"/>
        <v>0</v>
      </c>
      <c r="CE126" s="293">
        <f t="shared" si="101"/>
        <v>0</v>
      </c>
      <c r="CF126" s="294" t="str">
        <f>IF(CE126=0,"",
IF(SUM($CE$36:CE126)=1,CG126,
IF($CE$156&gt;SUM($CE$36:CE126),_xlfn.CONCAT(", ",CG126),
IF($CE$156=SUM($CE$36:CE126),_xlfn.CONCAT(" y ",CG126)))))</f>
        <v/>
      </c>
      <c r="CG126" s="89" t="s">
        <v>5266</v>
      </c>
    </row>
    <row r="127" spans="1:85" ht="15" customHeight="1">
      <c r="A127" s="64"/>
      <c r="B127" s="11"/>
      <c r="C127" s="58" t="s">
        <v>5267</v>
      </c>
      <c r="D127" s="1020" t="str">
        <f>IF(CNGE_2025_M1_Secc5_Sub1!$D122="","",CNGE_2025_M1_Secc5_Sub1!$D122)</f>
        <v/>
      </c>
      <c r="E127" s="889"/>
      <c r="F127" s="889"/>
      <c r="G127" s="889"/>
      <c r="H127" s="889"/>
      <c r="I127" s="889"/>
      <c r="J127" s="889"/>
      <c r="K127" s="889"/>
      <c r="L127" s="889"/>
      <c r="M127" s="889"/>
      <c r="N127" s="889"/>
      <c r="O127" s="890"/>
      <c r="P127" s="813"/>
      <c r="Q127" s="813"/>
      <c r="R127" s="813"/>
      <c r="S127" s="813"/>
      <c r="T127" s="813"/>
      <c r="U127" s="813"/>
      <c r="V127" s="813"/>
      <c r="W127" s="813"/>
      <c r="X127" s="813"/>
      <c r="Y127" s="813"/>
      <c r="Z127" s="813"/>
      <c r="AA127" s="813"/>
      <c r="AB127" s="813"/>
      <c r="AC127" s="813"/>
      <c r="AD127" s="813"/>
      <c r="AI127">
        <f t="shared" si="61"/>
        <v>0</v>
      </c>
      <c r="AJ127">
        <f t="shared" si="62"/>
        <v>0</v>
      </c>
      <c r="AK127">
        <f t="shared" si="63"/>
        <v>0</v>
      </c>
      <c r="AL127">
        <f t="shared" si="64"/>
        <v>0</v>
      </c>
      <c r="AM127">
        <f t="shared" si="65"/>
        <v>0</v>
      </c>
      <c r="AN127">
        <f t="shared" si="66"/>
        <v>0</v>
      </c>
      <c r="AO127">
        <f t="shared" si="67"/>
        <v>0</v>
      </c>
      <c r="AP127">
        <f t="shared" si="68"/>
        <v>0</v>
      </c>
      <c r="AQ127">
        <f t="shared" si="69"/>
        <v>0</v>
      </c>
      <c r="AR127">
        <f t="shared" si="70"/>
        <v>0</v>
      </c>
      <c r="AS127">
        <f t="shared" si="71"/>
        <v>0</v>
      </c>
      <c r="AT127">
        <f t="shared" si="72"/>
        <v>0</v>
      </c>
      <c r="AU127">
        <f t="shared" si="73"/>
        <v>0</v>
      </c>
      <c r="AV127">
        <f t="shared" si="74"/>
        <v>0</v>
      </c>
      <c r="AW127">
        <f t="shared" si="75"/>
        <v>0</v>
      </c>
      <c r="AX127">
        <f t="shared" si="76"/>
        <v>0</v>
      </c>
      <c r="AY127">
        <f t="shared" si="77"/>
        <v>0</v>
      </c>
      <c r="AZ127">
        <f t="shared" si="78"/>
        <v>0</v>
      </c>
      <c r="BA127">
        <f t="shared" si="79"/>
        <v>0</v>
      </c>
      <c r="BB127">
        <f t="shared" si="80"/>
        <v>0</v>
      </c>
      <c r="BC127" s="293">
        <f t="shared" si="81"/>
        <v>0</v>
      </c>
      <c r="BD127" s="504" t="str">
        <f>IF(BC127=0,"",
IF(SUM($BC$36:BC127)=1,BE127,
IF($BC$156&gt;SUM($BC$36:BC127),_xlfn.CONCAT(", ",BE127),
IF($BC$156=SUM($BC$36:BC127),_xlfn.CONCAT(" y ",BE127)))))</f>
        <v/>
      </c>
      <c r="BE127" s="505" t="s">
        <v>5268</v>
      </c>
      <c r="BF127" s="628">
        <f t="shared" si="82"/>
        <v>0</v>
      </c>
      <c r="BG127" s="488">
        <f t="shared" si="83"/>
        <v>0</v>
      </c>
      <c r="BH127" s="631">
        <f t="shared" si="84"/>
        <v>0</v>
      </c>
      <c r="BI127" s="338">
        <f t="shared" si="85"/>
        <v>0</v>
      </c>
      <c r="BJ127" s="294" t="str">
        <f>IF(BI127=0,"",
IF(SUM($BI$36:BI127)=1,BK127,
IF($BI$156&gt;SUM($BI$36:BI127),_xlfn.CONCAT(", ",BK127),
IF($BI$156=SUM($BI$36:BI127),_xlfn.CONCAT(" y ",BK127)))))</f>
        <v/>
      </c>
      <c r="BK127" s="368" t="s">
        <v>5268</v>
      </c>
      <c r="BL127" s="634">
        <f t="shared" si="86"/>
        <v>0</v>
      </c>
      <c r="BM127" s="613">
        <f t="shared" si="87"/>
        <v>0</v>
      </c>
      <c r="BN127" s="636">
        <f t="shared" si="88"/>
        <v>0</v>
      </c>
      <c r="BO127" s="338">
        <f t="shared" si="89"/>
        <v>0</v>
      </c>
      <c r="BP127" s="294" t="str">
        <f>IF(BO127=0,"",
IF(SUM($BO$36:BO127)=1,BQ127,
IF($BO$156&gt;SUM($BO$36:BO127),_xlfn.CONCAT(", ",BQ127),
IF($BO$156=SUM($BO$36:BO127),_xlfn.CONCAT(" y ",BQ127)))))</f>
        <v/>
      </c>
      <c r="BQ127" s="368" t="s">
        <v>5268</v>
      </c>
      <c r="BR127" s="639">
        <f t="shared" si="90"/>
        <v>0</v>
      </c>
      <c r="BS127" s="641">
        <f t="shared" si="91"/>
        <v>0</v>
      </c>
      <c r="BT127" s="560">
        <f t="shared" si="92"/>
        <v>0</v>
      </c>
      <c r="BU127" s="519">
        <f t="shared" si="93"/>
        <v>0</v>
      </c>
      <c r="BV127" s="521">
        <f t="shared" si="94"/>
        <v>0</v>
      </c>
      <c r="BW127" s="452">
        <f t="shared" si="95"/>
        <v>0</v>
      </c>
      <c r="BX127" s="639">
        <f t="shared" si="96"/>
        <v>0</v>
      </c>
      <c r="BY127" s="641">
        <f t="shared" si="97"/>
        <v>0</v>
      </c>
      <c r="BZ127" s="560">
        <f t="shared" si="98"/>
        <v>0</v>
      </c>
      <c r="CA127" s="293">
        <f t="shared" si="99"/>
        <v>0</v>
      </c>
      <c r="CB127" s="294" t="str">
        <f>IF(CA127=0,"",
IF(SUM($CA$36:CA127)=1,CC127,
IF($CA$156&gt;SUM($CA$36:CA127),_xlfn.CONCAT(", ",CC127),
IF($CA$156=SUM($CA$36:CA127),_xlfn.CONCAT(" y ",CC127)))))</f>
        <v/>
      </c>
      <c r="CC127" s="89" t="s">
        <v>5268</v>
      </c>
      <c r="CD127" s="321">
        <f t="shared" si="100"/>
        <v>0</v>
      </c>
      <c r="CE127" s="293">
        <f t="shared" si="101"/>
        <v>0</v>
      </c>
      <c r="CF127" s="294" t="str">
        <f>IF(CE127=0,"",
IF(SUM($CE$36:CE127)=1,CG127,
IF($CE$156&gt;SUM($CE$36:CE127),_xlfn.CONCAT(", ",CG127),
IF($CE$156=SUM($CE$36:CE127),_xlfn.CONCAT(" y ",CG127)))))</f>
        <v/>
      </c>
      <c r="CG127" s="89" t="s">
        <v>5268</v>
      </c>
    </row>
    <row r="128" spans="1:85" ht="15" customHeight="1">
      <c r="A128" s="64"/>
      <c r="B128" s="11"/>
      <c r="C128" s="58" t="s">
        <v>5269</v>
      </c>
      <c r="D128" s="1020" t="str">
        <f>IF(CNGE_2025_M1_Secc5_Sub1!$D123="","",CNGE_2025_M1_Secc5_Sub1!$D123)</f>
        <v/>
      </c>
      <c r="E128" s="889"/>
      <c r="F128" s="889"/>
      <c r="G128" s="889"/>
      <c r="H128" s="889"/>
      <c r="I128" s="889"/>
      <c r="J128" s="889"/>
      <c r="K128" s="889"/>
      <c r="L128" s="889"/>
      <c r="M128" s="889"/>
      <c r="N128" s="889"/>
      <c r="O128" s="890"/>
      <c r="P128" s="813"/>
      <c r="Q128" s="813"/>
      <c r="R128" s="813"/>
      <c r="S128" s="813"/>
      <c r="T128" s="813"/>
      <c r="U128" s="813"/>
      <c r="V128" s="813"/>
      <c r="W128" s="813"/>
      <c r="X128" s="813"/>
      <c r="Y128" s="813"/>
      <c r="Z128" s="813"/>
      <c r="AA128" s="813"/>
      <c r="AB128" s="813"/>
      <c r="AC128" s="813"/>
      <c r="AD128" s="813"/>
      <c r="AI128">
        <f t="shared" si="61"/>
        <v>0</v>
      </c>
      <c r="AJ128">
        <f t="shared" si="62"/>
        <v>0</v>
      </c>
      <c r="AK128">
        <f t="shared" si="63"/>
        <v>0</v>
      </c>
      <c r="AL128">
        <f t="shared" si="64"/>
        <v>0</v>
      </c>
      <c r="AM128">
        <f t="shared" si="65"/>
        <v>0</v>
      </c>
      <c r="AN128">
        <f t="shared" si="66"/>
        <v>0</v>
      </c>
      <c r="AO128">
        <f t="shared" si="67"/>
        <v>0</v>
      </c>
      <c r="AP128">
        <f t="shared" si="68"/>
        <v>0</v>
      </c>
      <c r="AQ128">
        <f t="shared" si="69"/>
        <v>0</v>
      </c>
      <c r="AR128">
        <f t="shared" si="70"/>
        <v>0</v>
      </c>
      <c r="AS128">
        <f t="shared" si="71"/>
        <v>0</v>
      </c>
      <c r="AT128">
        <f t="shared" si="72"/>
        <v>0</v>
      </c>
      <c r="AU128">
        <f t="shared" si="73"/>
        <v>0</v>
      </c>
      <c r="AV128">
        <f t="shared" si="74"/>
        <v>0</v>
      </c>
      <c r="AW128">
        <f t="shared" si="75"/>
        <v>0</v>
      </c>
      <c r="AX128">
        <f t="shared" si="76"/>
        <v>0</v>
      </c>
      <c r="AY128">
        <f t="shared" si="77"/>
        <v>0</v>
      </c>
      <c r="AZ128">
        <f t="shared" si="78"/>
        <v>0</v>
      </c>
      <c r="BA128">
        <f t="shared" si="79"/>
        <v>0</v>
      </c>
      <c r="BB128">
        <f t="shared" si="80"/>
        <v>0</v>
      </c>
      <c r="BC128" s="293">
        <f t="shared" si="81"/>
        <v>0</v>
      </c>
      <c r="BD128" s="504" t="str">
        <f>IF(BC128=0,"",
IF(SUM($BC$36:BC128)=1,BE128,
IF($BC$156&gt;SUM($BC$36:BC128),_xlfn.CONCAT(", ",BE128),
IF($BC$156=SUM($BC$36:BC128),_xlfn.CONCAT(" y ",BE128)))))</f>
        <v/>
      </c>
      <c r="BE128" s="505" t="s">
        <v>5270</v>
      </c>
      <c r="BF128" s="628">
        <f t="shared" si="82"/>
        <v>0</v>
      </c>
      <c r="BG128" s="488">
        <f t="shared" si="83"/>
        <v>0</v>
      </c>
      <c r="BH128" s="631">
        <f t="shared" si="84"/>
        <v>0</v>
      </c>
      <c r="BI128" s="338">
        <f t="shared" si="85"/>
        <v>0</v>
      </c>
      <c r="BJ128" s="294" t="str">
        <f>IF(BI128=0,"",
IF(SUM($BI$36:BI128)=1,BK128,
IF($BI$156&gt;SUM($BI$36:BI128),_xlfn.CONCAT(", ",BK128),
IF($BI$156=SUM($BI$36:BI128),_xlfn.CONCAT(" y ",BK128)))))</f>
        <v/>
      </c>
      <c r="BK128" s="368" t="s">
        <v>5270</v>
      </c>
      <c r="BL128" s="634">
        <f t="shared" si="86"/>
        <v>0</v>
      </c>
      <c r="BM128" s="613">
        <f t="shared" si="87"/>
        <v>0</v>
      </c>
      <c r="BN128" s="636">
        <f t="shared" si="88"/>
        <v>0</v>
      </c>
      <c r="BO128" s="338">
        <f t="shared" si="89"/>
        <v>0</v>
      </c>
      <c r="BP128" s="294" t="str">
        <f>IF(BO128=0,"",
IF(SUM($BO$36:BO128)=1,BQ128,
IF($BO$156&gt;SUM($BO$36:BO128),_xlfn.CONCAT(", ",BQ128),
IF($BO$156=SUM($BO$36:BO128),_xlfn.CONCAT(" y ",BQ128)))))</f>
        <v/>
      </c>
      <c r="BQ128" s="368" t="s">
        <v>5270</v>
      </c>
      <c r="BR128" s="639">
        <f t="shared" si="90"/>
        <v>0</v>
      </c>
      <c r="BS128" s="641">
        <f t="shared" si="91"/>
        <v>0</v>
      </c>
      <c r="BT128" s="560">
        <f t="shared" si="92"/>
        <v>0</v>
      </c>
      <c r="BU128" s="519">
        <f t="shared" si="93"/>
        <v>0</v>
      </c>
      <c r="BV128" s="521">
        <f t="shared" si="94"/>
        <v>0</v>
      </c>
      <c r="BW128" s="452">
        <f t="shared" si="95"/>
        <v>0</v>
      </c>
      <c r="BX128" s="639">
        <f t="shared" si="96"/>
        <v>0</v>
      </c>
      <c r="BY128" s="641">
        <f t="shared" si="97"/>
        <v>0</v>
      </c>
      <c r="BZ128" s="560">
        <f t="shared" si="98"/>
        <v>0</v>
      </c>
      <c r="CA128" s="293">
        <f t="shared" si="99"/>
        <v>0</v>
      </c>
      <c r="CB128" s="294" t="str">
        <f>IF(CA128=0,"",
IF(SUM($CA$36:CA128)=1,CC128,
IF($CA$156&gt;SUM($CA$36:CA128),_xlfn.CONCAT(", ",CC128),
IF($CA$156=SUM($CA$36:CA128),_xlfn.CONCAT(" y ",CC128)))))</f>
        <v/>
      </c>
      <c r="CC128" s="89" t="s">
        <v>5270</v>
      </c>
      <c r="CD128" s="321">
        <f t="shared" si="100"/>
        <v>0</v>
      </c>
      <c r="CE128" s="293">
        <f t="shared" si="101"/>
        <v>0</v>
      </c>
      <c r="CF128" s="294" t="str">
        <f>IF(CE128=0,"",
IF(SUM($CE$36:CE128)=1,CG128,
IF($CE$156&gt;SUM($CE$36:CE128),_xlfn.CONCAT(", ",CG128),
IF($CE$156=SUM($CE$36:CE128),_xlfn.CONCAT(" y ",CG128)))))</f>
        <v/>
      </c>
      <c r="CG128" s="89" t="s">
        <v>5270</v>
      </c>
    </row>
    <row r="129" spans="1:85" ht="15" customHeight="1">
      <c r="A129" s="64"/>
      <c r="B129" s="11"/>
      <c r="C129" s="58" t="s">
        <v>5271</v>
      </c>
      <c r="D129" s="1020" t="str">
        <f>IF(CNGE_2025_M1_Secc5_Sub1!$D124="","",CNGE_2025_M1_Secc5_Sub1!$D124)</f>
        <v/>
      </c>
      <c r="E129" s="889"/>
      <c r="F129" s="889"/>
      <c r="G129" s="889"/>
      <c r="H129" s="889"/>
      <c r="I129" s="889"/>
      <c r="J129" s="889"/>
      <c r="K129" s="889"/>
      <c r="L129" s="889"/>
      <c r="M129" s="889"/>
      <c r="N129" s="889"/>
      <c r="O129" s="890"/>
      <c r="P129" s="813"/>
      <c r="Q129" s="813"/>
      <c r="R129" s="813"/>
      <c r="S129" s="813"/>
      <c r="T129" s="813"/>
      <c r="U129" s="813"/>
      <c r="V129" s="813"/>
      <c r="W129" s="813"/>
      <c r="X129" s="813"/>
      <c r="Y129" s="813"/>
      <c r="Z129" s="813"/>
      <c r="AA129" s="813"/>
      <c r="AB129" s="813"/>
      <c r="AC129" s="813"/>
      <c r="AD129" s="813"/>
      <c r="AI129">
        <f t="shared" si="61"/>
        <v>0</v>
      </c>
      <c r="AJ129">
        <f t="shared" si="62"/>
        <v>0</v>
      </c>
      <c r="AK129">
        <f t="shared" si="63"/>
        <v>0</v>
      </c>
      <c r="AL129">
        <f t="shared" si="64"/>
        <v>0</v>
      </c>
      <c r="AM129">
        <f t="shared" si="65"/>
        <v>0</v>
      </c>
      <c r="AN129">
        <f t="shared" si="66"/>
        <v>0</v>
      </c>
      <c r="AO129">
        <f t="shared" si="67"/>
        <v>0</v>
      </c>
      <c r="AP129">
        <f t="shared" si="68"/>
        <v>0</v>
      </c>
      <c r="AQ129">
        <f t="shared" si="69"/>
        <v>0</v>
      </c>
      <c r="AR129">
        <f t="shared" si="70"/>
        <v>0</v>
      </c>
      <c r="AS129">
        <f t="shared" si="71"/>
        <v>0</v>
      </c>
      <c r="AT129">
        <f t="shared" si="72"/>
        <v>0</v>
      </c>
      <c r="AU129">
        <f t="shared" si="73"/>
        <v>0</v>
      </c>
      <c r="AV129">
        <f t="shared" si="74"/>
        <v>0</v>
      </c>
      <c r="AW129">
        <f t="shared" si="75"/>
        <v>0</v>
      </c>
      <c r="AX129">
        <f t="shared" si="76"/>
        <v>0</v>
      </c>
      <c r="AY129">
        <f t="shared" si="77"/>
        <v>0</v>
      </c>
      <c r="AZ129">
        <f t="shared" si="78"/>
        <v>0</v>
      </c>
      <c r="BA129">
        <f t="shared" si="79"/>
        <v>0</v>
      </c>
      <c r="BB129">
        <f t="shared" si="80"/>
        <v>0</v>
      </c>
      <c r="BC129" s="293">
        <f t="shared" si="81"/>
        <v>0</v>
      </c>
      <c r="BD129" s="504" t="str">
        <f>IF(BC129=0,"",
IF(SUM($BC$36:BC129)=1,BE129,
IF($BC$156&gt;SUM($BC$36:BC129),_xlfn.CONCAT(", ",BE129),
IF($BC$156=SUM($BC$36:BC129),_xlfn.CONCAT(" y ",BE129)))))</f>
        <v/>
      </c>
      <c r="BE129" s="505" t="s">
        <v>5272</v>
      </c>
      <c r="BF129" s="628">
        <f t="shared" si="82"/>
        <v>0</v>
      </c>
      <c r="BG129" s="488">
        <f t="shared" si="83"/>
        <v>0</v>
      </c>
      <c r="BH129" s="631">
        <f t="shared" si="84"/>
        <v>0</v>
      </c>
      <c r="BI129" s="338">
        <f t="shared" si="85"/>
        <v>0</v>
      </c>
      <c r="BJ129" s="294" t="str">
        <f>IF(BI129=0,"",
IF(SUM($BI$36:BI129)=1,BK129,
IF($BI$156&gt;SUM($BI$36:BI129),_xlfn.CONCAT(", ",BK129),
IF($BI$156=SUM($BI$36:BI129),_xlfn.CONCAT(" y ",BK129)))))</f>
        <v/>
      </c>
      <c r="BK129" s="368" t="s">
        <v>5272</v>
      </c>
      <c r="BL129" s="634">
        <f t="shared" si="86"/>
        <v>0</v>
      </c>
      <c r="BM129" s="613">
        <f t="shared" si="87"/>
        <v>0</v>
      </c>
      <c r="BN129" s="636">
        <f t="shared" si="88"/>
        <v>0</v>
      </c>
      <c r="BO129" s="338">
        <f t="shared" si="89"/>
        <v>0</v>
      </c>
      <c r="BP129" s="294" t="str">
        <f>IF(BO129=0,"",
IF(SUM($BO$36:BO129)=1,BQ129,
IF($BO$156&gt;SUM($BO$36:BO129),_xlfn.CONCAT(", ",BQ129),
IF($BO$156=SUM($BO$36:BO129),_xlfn.CONCAT(" y ",BQ129)))))</f>
        <v/>
      </c>
      <c r="BQ129" s="368" t="s">
        <v>5272</v>
      </c>
      <c r="BR129" s="639">
        <f t="shared" si="90"/>
        <v>0</v>
      </c>
      <c r="BS129" s="641">
        <f t="shared" si="91"/>
        <v>0</v>
      </c>
      <c r="BT129" s="560">
        <f t="shared" si="92"/>
        <v>0</v>
      </c>
      <c r="BU129" s="519">
        <f t="shared" si="93"/>
        <v>0</v>
      </c>
      <c r="BV129" s="521">
        <f t="shared" si="94"/>
        <v>0</v>
      </c>
      <c r="BW129" s="452">
        <f t="shared" si="95"/>
        <v>0</v>
      </c>
      <c r="BX129" s="639">
        <f t="shared" si="96"/>
        <v>0</v>
      </c>
      <c r="BY129" s="641">
        <f t="shared" si="97"/>
        <v>0</v>
      </c>
      <c r="BZ129" s="560">
        <f t="shared" si="98"/>
        <v>0</v>
      </c>
      <c r="CA129" s="293">
        <f t="shared" si="99"/>
        <v>0</v>
      </c>
      <c r="CB129" s="294" t="str">
        <f>IF(CA129=0,"",
IF(SUM($CA$36:CA129)=1,CC129,
IF($CA$156&gt;SUM($CA$36:CA129),_xlfn.CONCAT(", ",CC129),
IF($CA$156=SUM($CA$36:CA129),_xlfn.CONCAT(" y ",CC129)))))</f>
        <v/>
      </c>
      <c r="CC129" s="89" t="s">
        <v>5272</v>
      </c>
      <c r="CD129" s="321">
        <f t="shared" si="100"/>
        <v>0</v>
      </c>
      <c r="CE129" s="293">
        <f t="shared" si="101"/>
        <v>0</v>
      </c>
      <c r="CF129" s="294" t="str">
        <f>IF(CE129=0,"",
IF(SUM($CE$36:CE129)=1,CG129,
IF($CE$156&gt;SUM($CE$36:CE129),_xlfn.CONCAT(", ",CG129),
IF($CE$156=SUM($CE$36:CE129),_xlfn.CONCAT(" y ",CG129)))))</f>
        <v/>
      </c>
      <c r="CG129" s="89" t="s">
        <v>5272</v>
      </c>
    </row>
    <row r="130" spans="1:85" ht="15" customHeight="1">
      <c r="A130" s="64"/>
      <c r="B130" s="11"/>
      <c r="C130" s="58" t="s">
        <v>5273</v>
      </c>
      <c r="D130" s="1020" t="str">
        <f>IF(CNGE_2025_M1_Secc5_Sub1!$D125="","",CNGE_2025_M1_Secc5_Sub1!$D125)</f>
        <v/>
      </c>
      <c r="E130" s="889"/>
      <c r="F130" s="889"/>
      <c r="G130" s="889"/>
      <c r="H130" s="889"/>
      <c r="I130" s="889"/>
      <c r="J130" s="889"/>
      <c r="K130" s="889"/>
      <c r="L130" s="889"/>
      <c r="M130" s="889"/>
      <c r="N130" s="889"/>
      <c r="O130" s="890"/>
      <c r="P130" s="813"/>
      <c r="Q130" s="813"/>
      <c r="R130" s="813"/>
      <c r="S130" s="813"/>
      <c r="T130" s="813"/>
      <c r="U130" s="813"/>
      <c r="V130" s="813"/>
      <c r="W130" s="813"/>
      <c r="X130" s="813"/>
      <c r="Y130" s="813"/>
      <c r="Z130" s="813"/>
      <c r="AA130" s="813"/>
      <c r="AB130" s="813"/>
      <c r="AC130" s="813"/>
      <c r="AD130" s="813"/>
      <c r="AI130">
        <f t="shared" si="61"/>
        <v>0</v>
      </c>
      <c r="AJ130">
        <f t="shared" si="62"/>
        <v>0</v>
      </c>
      <c r="AK130">
        <f t="shared" si="63"/>
        <v>0</v>
      </c>
      <c r="AL130">
        <f t="shared" si="64"/>
        <v>0</v>
      </c>
      <c r="AM130">
        <f t="shared" si="65"/>
        <v>0</v>
      </c>
      <c r="AN130">
        <f t="shared" si="66"/>
        <v>0</v>
      </c>
      <c r="AO130">
        <f t="shared" si="67"/>
        <v>0</v>
      </c>
      <c r="AP130">
        <f t="shared" si="68"/>
        <v>0</v>
      </c>
      <c r="AQ130">
        <f t="shared" si="69"/>
        <v>0</v>
      </c>
      <c r="AR130">
        <f t="shared" si="70"/>
        <v>0</v>
      </c>
      <c r="AS130">
        <f t="shared" si="71"/>
        <v>0</v>
      </c>
      <c r="AT130">
        <f t="shared" si="72"/>
        <v>0</v>
      </c>
      <c r="AU130">
        <f t="shared" si="73"/>
        <v>0</v>
      </c>
      <c r="AV130">
        <f t="shared" si="74"/>
        <v>0</v>
      </c>
      <c r="AW130">
        <f t="shared" si="75"/>
        <v>0</v>
      </c>
      <c r="AX130">
        <f t="shared" si="76"/>
        <v>0</v>
      </c>
      <c r="AY130">
        <f t="shared" si="77"/>
        <v>0</v>
      </c>
      <c r="AZ130">
        <f t="shared" si="78"/>
        <v>0</v>
      </c>
      <c r="BA130">
        <f t="shared" si="79"/>
        <v>0</v>
      </c>
      <c r="BB130">
        <f t="shared" si="80"/>
        <v>0</v>
      </c>
      <c r="BC130" s="293">
        <f t="shared" si="81"/>
        <v>0</v>
      </c>
      <c r="BD130" s="504" t="str">
        <f>IF(BC130=0,"",
IF(SUM($BC$36:BC130)=1,BE130,
IF($BC$156&gt;SUM($BC$36:BC130),_xlfn.CONCAT(", ",BE130),
IF($BC$156=SUM($BC$36:BC130),_xlfn.CONCAT(" y ",BE130)))))</f>
        <v/>
      </c>
      <c r="BE130" s="505" t="s">
        <v>5274</v>
      </c>
      <c r="BF130" s="628">
        <f t="shared" si="82"/>
        <v>0</v>
      </c>
      <c r="BG130" s="488">
        <f t="shared" si="83"/>
        <v>0</v>
      </c>
      <c r="BH130" s="631">
        <f t="shared" si="84"/>
        <v>0</v>
      </c>
      <c r="BI130" s="338">
        <f t="shared" si="85"/>
        <v>0</v>
      </c>
      <c r="BJ130" s="294" t="str">
        <f>IF(BI130=0,"",
IF(SUM($BI$36:BI130)=1,BK130,
IF($BI$156&gt;SUM($BI$36:BI130),_xlfn.CONCAT(", ",BK130),
IF($BI$156=SUM($BI$36:BI130),_xlfn.CONCAT(" y ",BK130)))))</f>
        <v/>
      </c>
      <c r="BK130" s="368" t="s">
        <v>5274</v>
      </c>
      <c r="BL130" s="634">
        <f t="shared" si="86"/>
        <v>0</v>
      </c>
      <c r="BM130" s="613">
        <f t="shared" si="87"/>
        <v>0</v>
      </c>
      <c r="BN130" s="636">
        <f t="shared" si="88"/>
        <v>0</v>
      </c>
      <c r="BO130" s="338">
        <f t="shared" si="89"/>
        <v>0</v>
      </c>
      <c r="BP130" s="294" t="str">
        <f>IF(BO130=0,"",
IF(SUM($BO$36:BO130)=1,BQ130,
IF($BO$156&gt;SUM($BO$36:BO130),_xlfn.CONCAT(", ",BQ130),
IF($BO$156=SUM($BO$36:BO130),_xlfn.CONCAT(" y ",BQ130)))))</f>
        <v/>
      </c>
      <c r="BQ130" s="368" t="s">
        <v>5274</v>
      </c>
      <c r="BR130" s="639">
        <f t="shared" si="90"/>
        <v>0</v>
      </c>
      <c r="BS130" s="641">
        <f t="shared" si="91"/>
        <v>0</v>
      </c>
      <c r="BT130" s="560">
        <f t="shared" si="92"/>
        <v>0</v>
      </c>
      <c r="BU130" s="519">
        <f t="shared" si="93"/>
        <v>0</v>
      </c>
      <c r="BV130" s="521">
        <f t="shared" si="94"/>
        <v>0</v>
      </c>
      <c r="BW130" s="452">
        <f t="shared" si="95"/>
        <v>0</v>
      </c>
      <c r="BX130" s="639">
        <f t="shared" si="96"/>
        <v>0</v>
      </c>
      <c r="BY130" s="641">
        <f t="shared" si="97"/>
        <v>0</v>
      </c>
      <c r="BZ130" s="560">
        <f t="shared" si="98"/>
        <v>0</v>
      </c>
      <c r="CA130" s="293">
        <f t="shared" si="99"/>
        <v>0</v>
      </c>
      <c r="CB130" s="294" t="str">
        <f>IF(CA130=0,"",
IF(SUM($CA$36:CA130)=1,CC130,
IF($CA$156&gt;SUM($CA$36:CA130),_xlfn.CONCAT(", ",CC130),
IF($CA$156=SUM($CA$36:CA130),_xlfn.CONCAT(" y ",CC130)))))</f>
        <v/>
      </c>
      <c r="CC130" s="89" t="s">
        <v>5274</v>
      </c>
      <c r="CD130" s="321">
        <f t="shared" si="100"/>
        <v>0</v>
      </c>
      <c r="CE130" s="293">
        <f t="shared" si="101"/>
        <v>0</v>
      </c>
      <c r="CF130" s="294" t="str">
        <f>IF(CE130=0,"",
IF(SUM($CE$36:CE130)=1,CG130,
IF($CE$156&gt;SUM($CE$36:CE130),_xlfn.CONCAT(", ",CG130),
IF($CE$156=SUM($CE$36:CE130),_xlfn.CONCAT(" y ",CG130)))))</f>
        <v/>
      </c>
      <c r="CG130" s="89" t="s">
        <v>5274</v>
      </c>
    </row>
    <row r="131" spans="1:85" ht="15" customHeight="1">
      <c r="A131" s="64"/>
      <c r="B131" s="11"/>
      <c r="C131" s="58" t="s">
        <v>5275</v>
      </c>
      <c r="D131" s="1020" t="str">
        <f>IF(CNGE_2025_M1_Secc5_Sub1!$D126="","",CNGE_2025_M1_Secc5_Sub1!$D126)</f>
        <v/>
      </c>
      <c r="E131" s="889"/>
      <c r="F131" s="889"/>
      <c r="G131" s="889"/>
      <c r="H131" s="889"/>
      <c r="I131" s="889"/>
      <c r="J131" s="889"/>
      <c r="K131" s="889"/>
      <c r="L131" s="889"/>
      <c r="M131" s="889"/>
      <c r="N131" s="889"/>
      <c r="O131" s="890"/>
      <c r="P131" s="813"/>
      <c r="Q131" s="813"/>
      <c r="R131" s="813"/>
      <c r="S131" s="813"/>
      <c r="T131" s="813"/>
      <c r="U131" s="813"/>
      <c r="V131" s="813"/>
      <c r="W131" s="813"/>
      <c r="X131" s="813"/>
      <c r="Y131" s="813"/>
      <c r="Z131" s="813"/>
      <c r="AA131" s="813"/>
      <c r="AB131" s="813"/>
      <c r="AC131" s="813"/>
      <c r="AD131" s="813"/>
      <c r="AI131">
        <f t="shared" si="61"/>
        <v>0</v>
      </c>
      <c r="AJ131">
        <f t="shared" si="62"/>
        <v>0</v>
      </c>
      <c r="AK131">
        <f t="shared" si="63"/>
        <v>0</v>
      </c>
      <c r="AL131">
        <f t="shared" si="64"/>
        <v>0</v>
      </c>
      <c r="AM131">
        <f t="shared" si="65"/>
        <v>0</v>
      </c>
      <c r="AN131">
        <f t="shared" si="66"/>
        <v>0</v>
      </c>
      <c r="AO131">
        <f t="shared" si="67"/>
        <v>0</v>
      </c>
      <c r="AP131">
        <f t="shared" si="68"/>
        <v>0</v>
      </c>
      <c r="AQ131">
        <f t="shared" si="69"/>
        <v>0</v>
      </c>
      <c r="AR131">
        <f t="shared" si="70"/>
        <v>0</v>
      </c>
      <c r="AS131">
        <f t="shared" si="71"/>
        <v>0</v>
      </c>
      <c r="AT131">
        <f t="shared" si="72"/>
        <v>0</v>
      </c>
      <c r="AU131">
        <f t="shared" si="73"/>
        <v>0</v>
      </c>
      <c r="AV131">
        <f t="shared" si="74"/>
        <v>0</v>
      </c>
      <c r="AW131">
        <f t="shared" si="75"/>
        <v>0</v>
      </c>
      <c r="AX131">
        <f t="shared" si="76"/>
        <v>0</v>
      </c>
      <c r="AY131">
        <f t="shared" si="77"/>
        <v>0</v>
      </c>
      <c r="AZ131">
        <f t="shared" si="78"/>
        <v>0</v>
      </c>
      <c r="BA131">
        <f t="shared" si="79"/>
        <v>0</v>
      </c>
      <c r="BB131">
        <f t="shared" si="80"/>
        <v>0</v>
      </c>
      <c r="BC131" s="293">
        <f t="shared" si="81"/>
        <v>0</v>
      </c>
      <c r="BD131" s="504" t="str">
        <f>IF(BC131=0,"",
IF(SUM($BC$36:BC131)=1,BE131,
IF($BC$156&gt;SUM($BC$36:BC131),_xlfn.CONCAT(", ",BE131),
IF($BC$156=SUM($BC$36:BC131),_xlfn.CONCAT(" y ",BE131)))))</f>
        <v/>
      </c>
      <c r="BE131" s="505" t="s">
        <v>5276</v>
      </c>
      <c r="BF131" s="628">
        <f t="shared" si="82"/>
        <v>0</v>
      </c>
      <c r="BG131" s="488">
        <f t="shared" si="83"/>
        <v>0</v>
      </c>
      <c r="BH131" s="631">
        <f t="shared" si="84"/>
        <v>0</v>
      </c>
      <c r="BI131" s="338">
        <f t="shared" si="85"/>
        <v>0</v>
      </c>
      <c r="BJ131" s="294" t="str">
        <f>IF(BI131=0,"",
IF(SUM($BI$36:BI131)=1,BK131,
IF($BI$156&gt;SUM($BI$36:BI131),_xlfn.CONCAT(", ",BK131),
IF($BI$156=SUM($BI$36:BI131),_xlfn.CONCAT(" y ",BK131)))))</f>
        <v/>
      </c>
      <c r="BK131" s="368" t="s">
        <v>5276</v>
      </c>
      <c r="BL131" s="634">
        <f t="shared" si="86"/>
        <v>0</v>
      </c>
      <c r="BM131" s="613">
        <f t="shared" si="87"/>
        <v>0</v>
      </c>
      <c r="BN131" s="636">
        <f t="shared" si="88"/>
        <v>0</v>
      </c>
      <c r="BO131" s="338">
        <f t="shared" si="89"/>
        <v>0</v>
      </c>
      <c r="BP131" s="294" t="str">
        <f>IF(BO131=0,"",
IF(SUM($BO$36:BO131)=1,BQ131,
IF($BO$156&gt;SUM($BO$36:BO131),_xlfn.CONCAT(", ",BQ131),
IF($BO$156=SUM($BO$36:BO131),_xlfn.CONCAT(" y ",BQ131)))))</f>
        <v/>
      </c>
      <c r="BQ131" s="368" t="s">
        <v>5276</v>
      </c>
      <c r="BR131" s="639">
        <f t="shared" si="90"/>
        <v>0</v>
      </c>
      <c r="BS131" s="641">
        <f t="shared" si="91"/>
        <v>0</v>
      </c>
      <c r="BT131" s="560">
        <f t="shared" si="92"/>
        <v>0</v>
      </c>
      <c r="BU131" s="519">
        <f t="shared" si="93"/>
        <v>0</v>
      </c>
      <c r="BV131" s="521">
        <f t="shared" si="94"/>
        <v>0</v>
      </c>
      <c r="BW131" s="452">
        <f t="shared" si="95"/>
        <v>0</v>
      </c>
      <c r="BX131" s="639">
        <f t="shared" si="96"/>
        <v>0</v>
      </c>
      <c r="BY131" s="641">
        <f t="shared" si="97"/>
        <v>0</v>
      </c>
      <c r="BZ131" s="560">
        <f t="shared" si="98"/>
        <v>0</v>
      </c>
      <c r="CA131" s="293">
        <f t="shared" si="99"/>
        <v>0</v>
      </c>
      <c r="CB131" s="294" t="str">
        <f>IF(CA131=0,"",
IF(SUM($CA$36:CA131)=1,CC131,
IF($CA$156&gt;SUM($CA$36:CA131),_xlfn.CONCAT(", ",CC131),
IF($CA$156=SUM($CA$36:CA131),_xlfn.CONCAT(" y ",CC131)))))</f>
        <v/>
      </c>
      <c r="CC131" s="89" t="s">
        <v>5276</v>
      </c>
      <c r="CD131" s="321">
        <f t="shared" si="100"/>
        <v>0</v>
      </c>
      <c r="CE131" s="293">
        <f t="shared" si="101"/>
        <v>0</v>
      </c>
      <c r="CF131" s="294" t="str">
        <f>IF(CE131=0,"",
IF(SUM($CE$36:CE131)=1,CG131,
IF($CE$156&gt;SUM($CE$36:CE131),_xlfn.CONCAT(", ",CG131),
IF($CE$156=SUM($CE$36:CE131),_xlfn.CONCAT(" y ",CG131)))))</f>
        <v/>
      </c>
      <c r="CG131" s="89" t="s">
        <v>5276</v>
      </c>
    </row>
    <row r="132" spans="1:85" ht="15" customHeight="1">
      <c r="A132" s="64"/>
      <c r="B132" s="11"/>
      <c r="C132" s="58" t="s">
        <v>5277</v>
      </c>
      <c r="D132" s="1020" t="str">
        <f>IF(CNGE_2025_M1_Secc5_Sub1!$D127="","",CNGE_2025_M1_Secc5_Sub1!$D127)</f>
        <v/>
      </c>
      <c r="E132" s="889"/>
      <c r="F132" s="889"/>
      <c r="G132" s="889"/>
      <c r="H132" s="889"/>
      <c r="I132" s="889"/>
      <c r="J132" s="889"/>
      <c r="K132" s="889"/>
      <c r="L132" s="889"/>
      <c r="M132" s="889"/>
      <c r="N132" s="889"/>
      <c r="O132" s="890"/>
      <c r="P132" s="813"/>
      <c r="Q132" s="813"/>
      <c r="R132" s="813"/>
      <c r="S132" s="813"/>
      <c r="T132" s="813"/>
      <c r="U132" s="813"/>
      <c r="V132" s="813"/>
      <c r="W132" s="813"/>
      <c r="X132" s="813"/>
      <c r="Y132" s="813"/>
      <c r="Z132" s="813"/>
      <c r="AA132" s="813"/>
      <c r="AB132" s="813"/>
      <c r="AC132" s="813"/>
      <c r="AD132" s="813"/>
      <c r="AI132">
        <f t="shared" ref="AI132:AI155" si="102">P132</f>
        <v>0</v>
      </c>
      <c r="AJ132">
        <f t="shared" ref="AJ132:AJ155" si="103">COUNTIF(Q132:R132,"NS")</f>
        <v>0</v>
      </c>
      <c r="AK132">
        <f t="shared" ref="AK132:AK155" si="104">SUM(Q132:R132)</f>
        <v>0</v>
      </c>
      <c r="AL132">
        <f t="shared" ref="AL132:AL155" si="105">IF(COUNTIF(P132:R132,"NA")=4,0,IF(OR(AND(AI132=0,AJ132&gt;0),AND(AI132="NS",AK132&gt;0), AND(AI132="NS", AJ132=0,AK132=0)), 1, IF(OR(AND(AI132&gt;0,AJ132&gt;1,AI132&gt;AK132), AND(AI132="NS",AJ132=2), AND(AI132="NS",AK132=0,AJ132&gt;0),AI132=AK132), 0, 1)))</f>
        <v>0</v>
      </c>
      <c r="AM132">
        <f t="shared" ref="AM132:AM155" si="106">S132</f>
        <v>0</v>
      </c>
      <c r="AN132">
        <f t="shared" ref="AN132:AN155" si="107">COUNTIF(T132:U132,"NS")</f>
        <v>0</v>
      </c>
      <c r="AO132">
        <f t="shared" ref="AO132:AO155" si="108">SUM(T132:U132)</f>
        <v>0</v>
      </c>
      <c r="AP132">
        <f t="shared" ref="AP132:AP155" si="109">IF(COUNTIF(S132:U132,"NA")=3,0,IF(OR(AND(AM132=0,AN132&gt;0),AND(AM132="NS",AO132&gt;0), AND(AM132="NS", AN132=0,AO132=0)), 1, IF(OR(AND(AM132&gt;0,AN132&gt;1,AM132&gt;AO132), AND(AM132="NS",AN132=2), AND(AM132="NS",AO132=0,AN132&gt;0),AM132=AO132), 0, 1)))</f>
        <v>0</v>
      </c>
      <c r="AQ132">
        <f t="shared" ref="AQ132:AQ155" si="110">V132</f>
        <v>0</v>
      </c>
      <c r="AR132">
        <f t="shared" ref="AR132:AR155" si="111">COUNTIF(W132:X132,"NS")</f>
        <v>0</v>
      </c>
      <c r="AS132">
        <f t="shared" ref="AS132:AS155" si="112">SUM(W132:X132)</f>
        <v>0</v>
      </c>
      <c r="AT132">
        <f t="shared" ref="AT132:AT155" si="113">IF(COUNTIF(V132:X132,"NA")=3,0,IF(OR(AND(AQ132=0,AR132&gt;0),AND(AQ132="NS",AS132&gt;0), AND(AQ132="NS", AR132=0,AS132=0)), 1, IF(OR(AND(AQ132&gt;0,AR132&gt;1,AQ132&gt;AS132), AND(AQ132="NS",AR132=2), AND(AQ132="NS",AS132=0,AR132&gt;0),AQ132=AS132), 0, 1)))</f>
        <v>0</v>
      </c>
      <c r="AU132">
        <f t="shared" ref="AU132:AU155" si="114">Y132</f>
        <v>0</v>
      </c>
      <c r="AV132">
        <f t="shared" ref="AV132:AV155" si="115">COUNTIF(Z132:AA132,"NS")</f>
        <v>0</v>
      </c>
      <c r="AW132">
        <f t="shared" ref="AW132:AW155" si="116">SUM(Z132:AA132)</f>
        <v>0</v>
      </c>
      <c r="AX132">
        <f t="shared" ref="AX132:AX155" si="117">IF(COUNTIF(Y132:AA132,"NA")=3,0,IF(OR(AND(AU132=0,AV132&gt;0),AND(AU132="NS",AW132&gt;0), AND(AU132="NS", AV132=0,AW132=0)), 1, IF(OR(AND(AU132&gt;0,AV132&gt;1,AU132&gt;AW132), AND(AU132="NS",AV132=2), AND(AU132="NS",AW132=0,AV132&gt;0),AU132=AW132), 0, 1)))</f>
        <v>0</v>
      </c>
      <c r="AY132">
        <f t="shared" ref="AY132:AY155" si="118">AB132</f>
        <v>0</v>
      </c>
      <c r="AZ132">
        <f t="shared" ref="AZ132:AZ155" si="119">COUNTIF(AC132:AD132,"NS")</f>
        <v>0</v>
      </c>
      <c r="BA132">
        <f t="shared" ref="BA132:BA155" si="120">SUM(AC132:AD132)</f>
        <v>0</v>
      </c>
      <c r="BB132">
        <f t="shared" ref="BB132:BB155" si="121">IF(COUNTIF(AB132:AD132,"NA")=3,0,IF(OR(AND(AY132=0,AZ132&gt;0),AND(AY132="NS",BA132&gt;0), AND(AY132="NS", AZ132=0,BA132=0)), 1, IF(OR(AND(AY132&gt;0,AZ132&gt;1,AY132&gt;BA132), AND(AY132="NS",AZ132=2), AND(AY132="NS",BA132=0,AZ132&gt;0),AY132=BA132), 0, 1)))</f>
        <v>0</v>
      </c>
      <c r="BC132" s="293">
        <f t="shared" si="81"/>
        <v>0</v>
      </c>
      <c r="BD132" s="504" t="str">
        <f>IF(BC132=0,"",
IF(SUM($BC$36:BC132)=1,BE132,
IF($BC$156&gt;SUM($BC$36:BC132),_xlfn.CONCAT(", ",BE132),
IF($BC$156=SUM($BC$36:BC132),_xlfn.CONCAT(" y ",BE132)))))</f>
        <v/>
      </c>
      <c r="BE132" s="505" t="s">
        <v>5278</v>
      </c>
      <c r="BF132" s="628">
        <f t="shared" si="82"/>
        <v>0</v>
      </c>
      <c r="BG132" s="488">
        <f t="shared" si="83"/>
        <v>0</v>
      </c>
      <c r="BH132" s="631">
        <f t="shared" si="84"/>
        <v>0</v>
      </c>
      <c r="BI132" s="338">
        <f t="shared" si="85"/>
        <v>0</v>
      </c>
      <c r="BJ132" s="294" t="str">
        <f>IF(BI132=0,"",
IF(SUM($BI$36:BI132)=1,BK132,
IF($BI$156&gt;SUM($BI$36:BI132),_xlfn.CONCAT(", ",BK132),
IF($BI$156=SUM($BI$36:BI132),_xlfn.CONCAT(" y ",BK132)))))</f>
        <v/>
      </c>
      <c r="BK132" s="368" t="s">
        <v>5278</v>
      </c>
      <c r="BL132" s="634">
        <f t="shared" si="86"/>
        <v>0</v>
      </c>
      <c r="BM132" s="613">
        <f t="shared" si="87"/>
        <v>0</v>
      </c>
      <c r="BN132" s="636">
        <f t="shared" si="88"/>
        <v>0</v>
      </c>
      <c r="BO132" s="338">
        <f t="shared" si="89"/>
        <v>0</v>
      </c>
      <c r="BP132" s="294" t="str">
        <f>IF(BO132=0,"",
IF(SUM($BO$36:BO132)=1,BQ132,
IF($BO$156&gt;SUM($BO$36:BO132),_xlfn.CONCAT(", ",BQ132),
IF($BO$156=SUM($BO$36:BO132),_xlfn.CONCAT(" y ",BQ132)))))</f>
        <v/>
      </c>
      <c r="BQ132" s="368" t="s">
        <v>5278</v>
      </c>
      <c r="BR132" s="639">
        <f t="shared" si="90"/>
        <v>0</v>
      </c>
      <c r="BS132" s="641">
        <f t="shared" si="91"/>
        <v>0</v>
      </c>
      <c r="BT132" s="560">
        <f t="shared" si="92"/>
        <v>0</v>
      </c>
      <c r="BU132" s="519">
        <f t="shared" si="93"/>
        <v>0</v>
      </c>
      <c r="BV132" s="521">
        <f t="shared" si="94"/>
        <v>0</v>
      </c>
      <c r="BW132" s="452">
        <f t="shared" si="95"/>
        <v>0</v>
      </c>
      <c r="BX132" s="639">
        <f t="shared" si="96"/>
        <v>0</v>
      </c>
      <c r="BY132" s="641">
        <f t="shared" si="97"/>
        <v>0</v>
      </c>
      <c r="BZ132" s="560">
        <f t="shared" si="98"/>
        <v>0</v>
      </c>
      <c r="CA132" s="293">
        <f t="shared" si="99"/>
        <v>0</v>
      </c>
      <c r="CB132" s="294" t="str">
        <f>IF(CA132=0,"",
IF(SUM($CA$36:CA132)=1,CC132,
IF($CA$156&gt;SUM($CA$36:CA132),_xlfn.CONCAT(", ",CC132),
IF($CA$156=SUM($CA$36:CA132),_xlfn.CONCAT(" y ",CC132)))))</f>
        <v/>
      </c>
      <c r="CC132" s="89" t="s">
        <v>5278</v>
      </c>
      <c r="CD132" s="321">
        <f t="shared" si="100"/>
        <v>0</v>
      </c>
      <c r="CE132" s="293">
        <f t="shared" si="101"/>
        <v>0</v>
      </c>
      <c r="CF132" s="294" t="str">
        <f>IF(CE132=0,"",
IF(SUM($CE$36:CE132)=1,CG132,
IF($CE$156&gt;SUM($CE$36:CE132),_xlfn.CONCAT(", ",CG132),
IF($CE$156=SUM($CE$36:CE132),_xlfn.CONCAT(" y ",CG132)))))</f>
        <v/>
      </c>
      <c r="CG132" s="89" t="s">
        <v>5278</v>
      </c>
    </row>
    <row r="133" spans="1:85" ht="15" customHeight="1">
      <c r="A133" s="64"/>
      <c r="B133" s="11"/>
      <c r="C133" s="58" t="s">
        <v>5279</v>
      </c>
      <c r="D133" s="1020" t="str">
        <f>IF(CNGE_2025_M1_Secc5_Sub1!$D128="","",CNGE_2025_M1_Secc5_Sub1!$D128)</f>
        <v/>
      </c>
      <c r="E133" s="889"/>
      <c r="F133" s="889"/>
      <c r="G133" s="889"/>
      <c r="H133" s="889"/>
      <c r="I133" s="889"/>
      <c r="J133" s="889"/>
      <c r="K133" s="889"/>
      <c r="L133" s="889"/>
      <c r="M133" s="889"/>
      <c r="N133" s="889"/>
      <c r="O133" s="890"/>
      <c r="P133" s="813"/>
      <c r="Q133" s="813"/>
      <c r="R133" s="813"/>
      <c r="S133" s="813"/>
      <c r="T133" s="813"/>
      <c r="U133" s="813"/>
      <c r="V133" s="813"/>
      <c r="W133" s="813"/>
      <c r="X133" s="813"/>
      <c r="Y133" s="813"/>
      <c r="Z133" s="813"/>
      <c r="AA133" s="813"/>
      <c r="AB133" s="813"/>
      <c r="AC133" s="813"/>
      <c r="AD133" s="813"/>
      <c r="AI133">
        <f t="shared" si="102"/>
        <v>0</v>
      </c>
      <c r="AJ133">
        <f t="shared" si="103"/>
        <v>0</v>
      </c>
      <c r="AK133">
        <f t="shared" si="104"/>
        <v>0</v>
      </c>
      <c r="AL133">
        <f t="shared" si="105"/>
        <v>0</v>
      </c>
      <c r="AM133">
        <f t="shared" si="106"/>
        <v>0</v>
      </c>
      <c r="AN133">
        <f t="shared" si="107"/>
        <v>0</v>
      </c>
      <c r="AO133">
        <f t="shared" si="108"/>
        <v>0</v>
      </c>
      <c r="AP133">
        <f t="shared" si="109"/>
        <v>0</v>
      </c>
      <c r="AQ133">
        <f t="shared" si="110"/>
        <v>0</v>
      </c>
      <c r="AR133">
        <f t="shared" si="111"/>
        <v>0</v>
      </c>
      <c r="AS133">
        <f t="shared" si="112"/>
        <v>0</v>
      </c>
      <c r="AT133">
        <f t="shared" si="113"/>
        <v>0</v>
      </c>
      <c r="AU133">
        <f t="shared" si="114"/>
        <v>0</v>
      </c>
      <c r="AV133">
        <f t="shared" si="115"/>
        <v>0</v>
      </c>
      <c r="AW133">
        <f t="shared" si="116"/>
        <v>0</v>
      </c>
      <c r="AX133">
        <f t="shared" si="117"/>
        <v>0</v>
      </c>
      <c r="AY133">
        <f t="shared" si="118"/>
        <v>0</v>
      </c>
      <c r="AZ133">
        <f t="shared" si="119"/>
        <v>0</v>
      </c>
      <c r="BA133">
        <f t="shared" si="120"/>
        <v>0</v>
      </c>
      <c r="BB133">
        <f t="shared" si="121"/>
        <v>0</v>
      </c>
      <c r="BC133" s="293">
        <f t="shared" si="81"/>
        <v>0</v>
      </c>
      <c r="BD133" s="504" t="str">
        <f>IF(BC133=0,"",
IF(SUM($BC$36:BC133)=1,BE133,
IF($BC$156&gt;SUM($BC$36:BC133),_xlfn.CONCAT(", ",BE133),
IF($BC$156=SUM($BC$36:BC133),_xlfn.CONCAT(" y ",BE133)))))</f>
        <v/>
      </c>
      <c r="BE133" s="505" t="s">
        <v>5280</v>
      </c>
      <c r="BF133" s="628">
        <f t="shared" si="82"/>
        <v>0</v>
      </c>
      <c r="BG133" s="488">
        <f t="shared" si="83"/>
        <v>0</v>
      </c>
      <c r="BH133" s="631">
        <f t="shared" si="84"/>
        <v>0</v>
      </c>
      <c r="BI133" s="338">
        <f t="shared" si="85"/>
        <v>0</v>
      </c>
      <c r="BJ133" s="294" t="str">
        <f>IF(BI133=0,"",
IF(SUM($BI$36:BI133)=1,BK133,
IF($BI$156&gt;SUM($BI$36:BI133),_xlfn.CONCAT(", ",BK133),
IF($BI$156=SUM($BI$36:BI133),_xlfn.CONCAT(" y ",BK133)))))</f>
        <v/>
      </c>
      <c r="BK133" s="368" t="s">
        <v>5280</v>
      </c>
      <c r="BL133" s="634">
        <f t="shared" si="86"/>
        <v>0</v>
      </c>
      <c r="BM133" s="613">
        <f t="shared" si="87"/>
        <v>0</v>
      </c>
      <c r="BN133" s="636">
        <f t="shared" si="88"/>
        <v>0</v>
      </c>
      <c r="BO133" s="338">
        <f t="shared" si="89"/>
        <v>0</v>
      </c>
      <c r="BP133" s="294" t="str">
        <f>IF(BO133=0,"",
IF(SUM($BO$36:BO133)=1,BQ133,
IF($BO$156&gt;SUM($BO$36:BO133),_xlfn.CONCAT(", ",BQ133),
IF($BO$156=SUM($BO$36:BO133),_xlfn.CONCAT(" y ",BQ133)))))</f>
        <v/>
      </c>
      <c r="BQ133" s="368" t="s">
        <v>5280</v>
      </c>
      <c r="BR133" s="639">
        <f t="shared" si="90"/>
        <v>0</v>
      </c>
      <c r="BS133" s="641">
        <f t="shared" si="91"/>
        <v>0</v>
      </c>
      <c r="BT133" s="560">
        <f t="shared" si="92"/>
        <v>0</v>
      </c>
      <c r="BU133" s="519">
        <f t="shared" si="93"/>
        <v>0</v>
      </c>
      <c r="BV133" s="521">
        <f t="shared" si="94"/>
        <v>0</v>
      </c>
      <c r="BW133" s="452">
        <f t="shared" si="95"/>
        <v>0</v>
      </c>
      <c r="BX133" s="639">
        <f t="shared" si="96"/>
        <v>0</v>
      </c>
      <c r="BY133" s="641">
        <f t="shared" si="97"/>
        <v>0</v>
      </c>
      <c r="BZ133" s="560">
        <f t="shared" si="98"/>
        <v>0</v>
      </c>
      <c r="CA133" s="293">
        <f t="shared" si="99"/>
        <v>0</v>
      </c>
      <c r="CB133" s="294" t="str">
        <f>IF(CA133=0,"",
IF(SUM($CA$36:CA133)=1,CC133,
IF($CA$156&gt;SUM($CA$36:CA133),_xlfn.CONCAT(", ",CC133),
IF($CA$156=SUM($CA$36:CA133),_xlfn.CONCAT(" y ",CC133)))))</f>
        <v/>
      </c>
      <c r="CC133" s="89" t="s">
        <v>5280</v>
      </c>
      <c r="CD133" s="321">
        <f t="shared" si="100"/>
        <v>0</v>
      </c>
      <c r="CE133" s="293">
        <f t="shared" si="101"/>
        <v>0</v>
      </c>
      <c r="CF133" s="294" t="str">
        <f>IF(CE133=0,"",
IF(SUM($CE$36:CE133)=1,CG133,
IF($CE$156&gt;SUM($CE$36:CE133),_xlfn.CONCAT(", ",CG133),
IF($CE$156=SUM($CE$36:CE133),_xlfn.CONCAT(" y ",CG133)))))</f>
        <v/>
      </c>
      <c r="CG133" s="89" t="s">
        <v>5280</v>
      </c>
    </row>
    <row r="134" spans="1:85" ht="15" customHeight="1">
      <c r="A134" s="64"/>
      <c r="B134" s="11"/>
      <c r="C134" s="58" t="s">
        <v>5281</v>
      </c>
      <c r="D134" s="1020" t="str">
        <f>IF(CNGE_2025_M1_Secc5_Sub1!$D129="","",CNGE_2025_M1_Secc5_Sub1!$D129)</f>
        <v/>
      </c>
      <c r="E134" s="889"/>
      <c r="F134" s="889"/>
      <c r="G134" s="889"/>
      <c r="H134" s="889"/>
      <c r="I134" s="889"/>
      <c r="J134" s="889"/>
      <c r="K134" s="889"/>
      <c r="L134" s="889"/>
      <c r="M134" s="889"/>
      <c r="N134" s="889"/>
      <c r="O134" s="890"/>
      <c r="P134" s="813"/>
      <c r="Q134" s="813"/>
      <c r="R134" s="813"/>
      <c r="S134" s="813"/>
      <c r="T134" s="813"/>
      <c r="U134" s="813"/>
      <c r="V134" s="813"/>
      <c r="W134" s="813"/>
      <c r="X134" s="813"/>
      <c r="Y134" s="813"/>
      <c r="Z134" s="813"/>
      <c r="AA134" s="813"/>
      <c r="AB134" s="813"/>
      <c r="AC134" s="813"/>
      <c r="AD134" s="813"/>
      <c r="AI134">
        <f t="shared" si="102"/>
        <v>0</v>
      </c>
      <c r="AJ134">
        <f t="shared" si="103"/>
        <v>0</v>
      </c>
      <c r="AK134">
        <f t="shared" si="104"/>
        <v>0</v>
      </c>
      <c r="AL134">
        <f t="shared" si="105"/>
        <v>0</v>
      </c>
      <c r="AM134">
        <f t="shared" si="106"/>
        <v>0</v>
      </c>
      <c r="AN134">
        <f t="shared" si="107"/>
        <v>0</v>
      </c>
      <c r="AO134">
        <f t="shared" si="108"/>
        <v>0</v>
      </c>
      <c r="AP134">
        <f t="shared" si="109"/>
        <v>0</v>
      </c>
      <c r="AQ134">
        <f t="shared" si="110"/>
        <v>0</v>
      </c>
      <c r="AR134">
        <f t="shared" si="111"/>
        <v>0</v>
      </c>
      <c r="AS134">
        <f t="shared" si="112"/>
        <v>0</v>
      </c>
      <c r="AT134">
        <f t="shared" si="113"/>
        <v>0</v>
      </c>
      <c r="AU134">
        <f t="shared" si="114"/>
        <v>0</v>
      </c>
      <c r="AV134">
        <f t="shared" si="115"/>
        <v>0</v>
      </c>
      <c r="AW134">
        <f t="shared" si="116"/>
        <v>0</v>
      </c>
      <c r="AX134">
        <f t="shared" si="117"/>
        <v>0</v>
      </c>
      <c r="AY134">
        <f t="shared" si="118"/>
        <v>0</v>
      </c>
      <c r="AZ134">
        <f t="shared" si="119"/>
        <v>0</v>
      </c>
      <c r="BA134">
        <f t="shared" si="120"/>
        <v>0</v>
      </c>
      <c r="BB134">
        <f t="shared" si="121"/>
        <v>0</v>
      </c>
      <c r="BC134" s="293">
        <f t="shared" si="81"/>
        <v>0</v>
      </c>
      <c r="BD134" s="504" t="str">
        <f>IF(BC134=0,"",
IF(SUM($BC$36:BC134)=1,BE134,
IF($BC$156&gt;SUM($BC$36:BC134),_xlfn.CONCAT(", ",BE134),
IF($BC$156=SUM($BC$36:BC134),_xlfn.CONCAT(" y ",BE134)))))</f>
        <v/>
      </c>
      <c r="BE134" s="505" t="s">
        <v>5282</v>
      </c>
      <c r="BF134" s="628">
        <f t="shared" si="82"/>
        <v>0</v>
      </c>
      <c r="BG134" s="488">
        <f t="shared" si="83"/>
        <v>0</v>
      </c>
      <c r="BH134" s="631">
        <f t="shared" si="84"/>
        <v>0</v>
      </c>
      <c r="BI134" s="338">
        <f t="shared" si="85"/>
        <v>0</v>
      </c>
      <c r="BJ134" s="294" t="str">
        <f>IF(BI134=0,"",
IF(SUM($BI$36:BI134)=1,BK134,
IF($BI$156&gt;SUM($BI$36:BI134),_xlfn.CONCAT(", ",BK134),
IF($BI$156=SUM($BI$36:BI134),_xlfn.CONCAT(" y ",BK134)))))</f>
        <v/>
      </c>
      <c r="BK134" s="368" t="s">
        <v>5282</v>
      </c>
      <c r="BL134" s="634">
        <f t="shared" si="86"/>
        <v>0</v>
      </c>
      <c r="BM134" s="613">
        <f t="shared" si="87"/>
        <v>0</v>
      </c>
      <c r="BN134" s="636">
        <f t="shared" si="88"/>
        <v>0</v>
      </c>
      <c r="BO134" s="338">
        <f t="shared" si="89"/>
        <v>0</v>
      </c>
      <c r="BP134" s="294" t="str">
        <f>IF(BO134=0,"",
IF(SUM($BO$36:BO134)=1,BQ134,
IF($BO$156&gt;SUM($BO$36:BO134),_xlfn.CONCAT(", ",BQ134),
IF($BO$156=SUM($BO$36:BO134),_xlfn.CONCAT(" y ",BQ134)))))</f>
        <v/>
      </c>
      <c r="BQ134" s="368" t="s">
        <v>5282</v>
      </c>
      <c r="BR134" s="639">
        <f t="shared" si="90"/>
        <v>0</v>
      </c>
      <c r="BS134" s="641">
        <f t="shared" si="91"/>
        <v>0</v>
      </c>
      <c r="BT134" s="560">
        <f t="shared" si="92"/>
        <v>0</v>
      </c>
      <c r="BU134" s="519">
        <f t="shared" si="93"/>
        <v>0</v>
      </c>
      <c r="BV134" s="521">
        <f t="shared" si="94"/>
        <v>0</v>
      </c>
      <c r="BW134" s="452">
        <f t="shared" si="95"/>
        <v>0</v>
      </c>
      <c r="BX134" s="639">
        <f t="shared" si="96"/>
        <v>0</v>
      </c>
      <c r="BY134" s="641">
        <f t="shared" si="97"/>
        <v>0</v>
      </c>
      <c r="BZ134" s="560">
        <f t="shared" si="98"/>
        <v>0</v>
      </c>
      <c r="CA134" s="293">
        <f t="shared" si="99"/>
        <v>0</v>
      </c>
      <c r="CB134" s="294" t="str">
        <f>IF(CA134=0,"",
IF(SUM($CA$36:CA134)=1,CC134,
IF($CA$156&gt;SUM($CA$36:CA134),_xlfn.CONCAT(", ",CC134),
IF($CA$156=SUM($CA$36:CA134),_xlfn.CONCAT(" y ",CC134)))))</f>
        <v/>
      </c>
      <c r="CC134" s="89" t="s">
        <v>5282</v>
      </c>
      <c r="CD134" s="321">
        <f t="shared" si="100"/>
        <v>0</v>
      </c>
      <c r="CE134" s="293">
        <f t="shared" si="101"/>
        <v>0</v>
      </c>
      <c r="CF134" s="294" t="str">
        <f>IF(CE134=0,"",
IF(SUM($CE$36:CE134)=1,CG134,
IF($CE$156&gt;SUM($CE$36:CE134),_xlfn.CONCAT(", ",CG134),
IF($CE$156=SUM($CE$36:CE134),_xlfn.CONCAT(" y ",CG134)))))</f>
        <v/>
      </c>
      <c r="CG134" s="89" t="s">
        <v>5282</v>
      </c>
    </row>
    <row r="135" spans="1:85" ht="15" customHeight="1">
      <c r="A135" s="64"/>
      <c r="B135" s="11"/>
      <c r="C135" s="58" t="s">
        <v>5283</v>
      </c>
      <c r="D135" s="1020" t="str">
        <f>IF(CNGE_2025_M1_Secc5_Sub1!$D130="","",CNGE_2025_M1_Secc5_Sub1!$D130)</f>
        <v/>
      </c>
      <c r="E135" s="889"/>
      <c r="F135" s="889"/>
      <c r="G135" s="889"/>
      <c r="H135" s="889"/>
      <c r="I135" s="889"/>
      <c r="J135" s="889"/>
      <c r="K135" s="889"/>
      <c r="L135" s="889"/>
      <c r="M135" s="889"/>
      <c r="N135" s="889"/>
      <c r="O135" s="890"/>
      <c r="P135" s="813"/>
      <c r="Q135" s="813"/>
      <c r="R135" s="813"/>
      <c r="S135" s="813"/>
      <c r="T135" s="813"/>
      <c r="U135" s="813"/>
      <c r="V135" s="813"/>
      <c r="W135" s="813"/>
      <c r="X135" s="813"/>
      <c r="Y135" s="813"/>
      <c r="Z135" s="813"/>
      <c r="AA135" s="813"/>
      <c r="AB135" s="813"/>
      <c r="AC135" s="813"/>
      <c r="AD135" s="813"/>
      <c r="AI135">
        <f t="shared" si="102"/>
        <v>0</v>
      </c>
      <c r="AJ135">
        <f t="shared" si="103"/>
        <v>0</v>
      </c>
      <c r="AK135">
        <f t="shared" si="104"/>
        <v>0</v>
      </c>
      <c r="AL135">
        <f t="shared" si="105"/>
        <v>0</v>
      </c>
      <c r="AM135">
        <f t="shared" si="106"/>
        <v>0</v>
      </c>
      <c r="AN135">
        <f t="shared" si="107"/>
        <v>0</v>
      </c>
      <c r="AO135">
        <f t="shared" si="108"/>
        <v>0</v>
      </c>
      <c r="AP135">
        <f t="shared" si="109"/>
        <v>0</v>
      </c>
      <c r="AQ135">
        <f t="shared" si="110"/>
        <v>0</v>
      </c>
      <c r="AR135">
        <f t="shared" si="111"/>
        <v>0</v>
      </c>
      <c r="AS135">
        <f t="shared" si="112"/>
        <v>0</v>
      </c>
      <c r="AT135">
        <f t="shared" si="113"/>
        <v>0</v>
      </c>
      <c r="AU135">
        <f t="shared" si="114"/>
        <v>0</v>
      </c>
      <c r="AV135">
        <f t="shared" si="115"/>
        <v>0</v>
      </c>
      <c r="AW135">
        <f t="shared" si="116"/>
        <v>0</v>
      </c>
      <c r="AX135">
        <f t="shared" si="117"/>
        <v>0</v>
      </c>
      <c r="AY135">
        <f t="shared" si="118"/>
        <v>0</v>
      </c>
      <c r="AZ135">
        <f t="shared" si="119"/>
        <v>0</v>
      </c>
      <c r="BA135">
        <f t="shared" si="120"/>
        <v>0</v>
      </c>
      <c r="BB135">
        <f t="shared" si="121"/>
        <v>0</v>
      </c>
      <c r="BC135" s="293">
        <f t="shared" si="81"/>
        <v>0</v>
      </c>
      <c r="BD135" s="504" t="str">
        <f>IF(BC135=0,"",
IF(SUM($BC$36:BC135)=1,BE135,
IF($BC$156&gt;SUM($BC$36:BC135),_xlfn.CONCAT(", ",BE135),
IF($BC$156=SUM($BC$36:BC135),_xlfn.CONCAT(" y ",BE135)))))</f>
        <v/>
      </c>
      <c r="BE135" s="505" t="s">
        <v>5284</v>
      </c>
      <c r="BF135" s="628">
        <f t="shared" si="82"/>
        <v>0</v>
      </c>
      <c r="BG135" s="488">
        <f t="shared" si="83"/>
        <v>0</v>
      </c>
      <c r="BH135" s="631">
        <f t="shared" si="84"/>
        <v>0</v>
      </c>
      <c r="BI135" s="338">
        <f t="shared" si="85"/>
        <v>0</v>
      </c>
      <c r="BJ135" s="294" t="str">
        <f>IF(BI135=0,"",
IF(SUM($BI$36:BI135)=1,BK135,
IF($BI$156&gt;SUM($BI$36:BI135),_xlfn.CONCAT(", ",BK135),
IF($BI$156=SUM($BI$36:BI135),_xlfn.CONCAT(" y ",BK135)))))</f>
        <v/>
      </c>
      <c r="BK135" s="368" t="s">
        <v>5284</v>
      </c>
      <c r="BL135" s="634">
        <f t="shared" si="86"/>
        <v>0</v>
      </c>
      <c r="BM135" s="613">
        <f t="shared" si="87"/>
        <v>0</v>
      </c>
      <c r="BN135" s="636">
        <f t="shared" si="88"/>
        <v>0</v>
      </c>
      <c r="BO135" s="338">
        <f t="shared" si="89"/>
        <v>0</v>
      </c>
      <c r="BP135" s="294" t="str">
        <f>IF(BO135=0,"",
IF(SUM($BO$36:BO135)=1,BQ135,
IF($BO$156&gt;SUM($BO$36:BO135),_xlfn.CONCAT(", ",BQ135),
IF($BO$156=SUM($BO$36:BO135),_xlfn.CONCAT(" y ",BQ135)))))</f>
        <v/>
      </c>
      <c r="BQ135" s="368" t="s">
        <v>5284</v>
      </c>
      <c r="BR135" s="639">
        <f t="shared" si="90"/>
        <v>0</v>
      </c>
      <c r="BS135" s="641">
        <f t="shared" si="91"/>
        <v>0</v>
      </c>
      <c r="BT135" s="560">
        <f t="shared" si="92"/>
        <v>0</v>
      </c>
      <c r="BU135" s="519">
        <f t="shared" si="93"/>
        <v>0</v>
      </c>
      <c r="BV135" s="521">
        <f t="shared" si="94"/>
        <v>0</v>
      </c>
      <c r="BW135" s="452">
        <f t="shared" si="95"/>
        <v>0</v>
      </c>
      <c r="BX135" s="639">
        <f t="shared" si="96"/>
        <v>0</v>
      </c>
      <c r="BY135" s="641">
        <f t="shared" si="97"/>
        <v>0</v>
      </c>
      <c r="BZ135" s="560">
        <f t="shared" si="98"/>
        <v>0</v>
      </c>
      <c r="CA135" s="293">
        <f t="shared" si="99"/>
        <v>0</v>
      </c>
      <c r="CB135" s="294" t="str">
        <f>IF(CA135=0,"",
IF(SUM($CA$36:CA135)=1,CC135,
IF($CA$156&gt;SUM($CA$36:CA135),_xlfn.CONCAT(", ",CC135),
IF($CA$156=SUM($CA$36:CA135),_xlfn.CONCAT(" y ",CC135)))))</f>
        <v/>
      </c>
      <c r="CC135" s="89" t="s">
        <v>5284</v>
      </c>
      <c r="CD135" s="321">
        <f t="shared" si="100"/>
        <v>0</v>
      </c>
      <c r="CE135" s="293">
        <f t="shared" si="101"/>
        <v>0</v>
      </c>
      <c r="CF135" s="294" t="str">
        <f>IF(CE135=0,"",
IF(SUM($CE$36:CE135)=1,CG135,
IF($CE$156&gt;SUM($CE$36:CE135),_xlfn.CONCAT(", ",CG135),
IF($CE$156=SUM($CE$36:CE135),_xlfn.CONCAT(" y ",CG135)))))</f>
        <v/>
      </c>
      <c r="CG135" s="89" t="s">
        <v>5284</v>
      </c>
    </row>
    <row r="136" spans="1:85" ht="15" customHeight="1">
      <c r="A136" s="64"/>
      <c r="B136" s="11"/>
      <c r="C136" s="61" t="s">
        <v>5285</v>
      </c>
      <c r="D136" s="1020" t="str">
        <f>IF(CNGE_2025_M1_Secc5_Sub1!$D131="","",CNGE_2025_M1_Secc5_Sub1!$D131)</f>
        <v/>
      </c>
      <c r="E136" s="889"/>
      <c r="F136" s="889"/>
      <c r="G136" s="889"/>
      <c r="H136" s="889"/>
      <c r="I136" s="889"/>
      <c r="J136" s="889"/>
      <c r="K136" s="889"/>
      <c r="L136" s="889"/>
      <c r="M136" s="889"/>
      <c r="N136" s="889"/>
      <c r="O136" s="890"/>
      <c r="P136" s="813"/>
      <c r="Q136" s="813"/>
      <c r="R136" s="813"/>
      <c r="S136" s="813"/>
      <c r="T136" s="813"/>
      <c r="U136" s="813"/>
      <c r="V136" s="813"/>
      <c r="W136" s="813"/>
      <c r="X136" s="813"/>
      <c r="Y136" s="813"/>
      <c r="Z136" s="813"/>
      <c r="AA136" s="813"/>
      <c r="AB136" s="813"/>
      <c r="AC136" s="813"/>
      <c r="AD136" s="813"/>
      <c r="AI136">
        <f t="shared" si="102"/>
        <v>0</v>
      </c>
      <c r="AJ136">
        <f t="shared" si="103"/>
        <v>0</v>
      </c>
      <c r="AK136">
        <f t="shared" si="104"/>
        <v>0</v>
      </c>
      <c r="AL136">
        <f t="shared" si="105"/>
        <v>0</v>
      </c>
      <c r="AM136">
        <f t="shared" si="106"/>
        <v>0</v>
      </c>
      <c r="AN136">
        <f t="shared" si="107"/>
        <v>0</v>
      </c>
      <c r="AO136">
        <f t="shared" si="108"/>
        <v>0</v>
      </c>
      <c r="AP136">
        <f t="shared" si="109"/>
        <v>0</v>
      </c>
      <c r="AQ136">
        <f t="shared" si="110"/>
        <v>0</v>
      </c>
      <c r="AR136">
        <f t="shared" si="111"/>
        <v>0</v>
      </c>
      <c r="AS136">
        <f t="shared" si="112"/>
        <v>0</v>
      </c>
      <c r="AT136">
        <f t="shared" si="113"/>
        <v>0</v>
      </c>
      <c r="AU136">
        <f t="shared" si="114"/>
        <v>0</v>
      </c>
      <c r="AV136">
        <f t="shared" si="115"/>
        <v>0</v>
      </c>
      <c r="AW136">
        <f t="shared" si="116"/>
        <v>0</v>
      </c>
      <c r="AX136">
        <f t="shared" si="117"/>
        <v>0</v>
      </c>
      <c r="AY136">
        <f t="shared" si="118"/>
        <v>0</v>
      </c>
      <c r="AZ136">
        <f t="shared" si="119"/>
        <v>0</v>
      </c>
      <c r="BA136">
        <f t="shared" si="120"/>
        <v>0</v>
      </c>
      <c r="BB136">
        <f t="shared" si="121"/>
        <v>0</v>
      </c>
      <c r="BC136" s="293">
        <f t="shared" si="81"/>
        <v>0</v>
      </c>
      <c r="BD136" s="504" t="str">
        <f>IF(BC136=0,"",
IF(SUM($BC$36:BC136)=1,BE136,
IF($BC$156&gt;SUM($BC$36:BC136),_xlfn.CONCAT(", ",BE136),
IF($BC$156=SUM($BC$36:BC136),_xlfn.CONCAT(" y ",BE136)))))</f>
        <v/>
      </c>
      <c r="BE136" s="505" t="s">
        <v>5286</v>
      </c>
      <c r="BF136" s="628">
        <f t="shared" si="82"/>
        <v>0</v>
      </c>
      <c r="BG136" s="488">
        <f t="shared" si="83"/>
        <v>0</v>
      </c>
      <c r="BH136" s="631">
        <f t="shared" si="84"/>
        <v>0</v>
      </c>
      <c r="BI136" s="338">
        <f t="shared" si="85"/>
        <v>0</v>
      </c>
      <c r="BJ136" s="294" t="str">
        <f>IF(BI136=0,"",
IF(SUM($BI$36:BI136)=1,BK136,
IF($BI$156&gt;SUM($BI$36:BI136),_xlfn.CONCAT(", ",BK136),
IF($BI$156=SUM($BI$36:BI136),_xlfn.CONCAT(" y ",BK136)))))</f>
        <v/>
      </c>
      <c r="BK136" s="368" t="s">
        <v>5286</v>
      </c>
      <c r="BL136" s="634">
        <f t="shared" si="86"/>
        <v>0</v>
      </c>
      <c r="BM136" s="613">
        <f t="shared" si="87"/>
        <v>0</v>
      </c>
      <c r="BN136" s="636">
        <f t="shared" si="88"/>
        <v>0</v>
      </c>
      <c r="BO136" s="338">
        <f t="shared" si="89"/>
        <v>0</v>
      </c>
      <c r="BP136" s="294" t="str">
        <f>IF(BO136=0,"",
IF(SUM($BO$36:BO136)=1,BQ136,
IF($BO$156&gt;SUM($BO$36:BO136),_xlfn.CONCAT(", ",BQ136),
IF($BO$156=SUM($BO$36:BO136),_xlfn.CONCAT(" y ",BQ136)))))</f>
        <v/>
      </c>
      <c r="BQ136" s="368" t="s">
        <v>5286</v>
      </c>
      <c r="BR136" s="639">
        <f t="shared" si="90"/>
        <v>0</v>
      </c>
      <c r="BS136" s="641">
        <f t="shared" si="91"/>
        <v>0</v>
      </c>
      <c r="BT136" s="560">
        <f t="shared" si="92"/>
        <v>0</v>
      </c>
      <c r="BU136" s="519">
        <f t="shared" si="93"/>
        <v>0</v>
      </c>
      <c r="BV136" s="521">
        <f t="shared" si="94"/>
        <v>0</v>
      </c>
      <c r="BW136" s="452">
        <f t="shared" si="95"/>
        <v>0</v>
      </c>
      <c r="BX136" s="639">
        <f t="shared" si="96"/>
        <v>0</v>
      </c>
      <c r="BY136" s="641">
        <f t="shared" si="97"/>
        <v>0</v>
      </c>
      <c r="BZ136" s="560">
        <f t="shared" si="98"/>
        <v>0</v>
      </c>
      <c r="CA136" s="293">
        <f t="shared" si="99"/>
        <v>0</v>
      </c>
      <c r="CB136" s="294" t="str">
        <f>IF(CA136=0,"",
IF(SUM($CA$36:CA136)=1,CC136,
IF($CA$156&gt;SUM($CA$36:CA136),_xlfn.CONCAT(", ",CC136),
IF($CA$156=SUM($CA$36:CA136),_xlfn.CONCAT(" y ",CC136)))))</f>
        <v/>
      </c>
      <c r="CC136" s="89" t="s">
        <v>5286</v>
      </c>
      <c r="CD136" s="321">
        <f t="shared" si="100"/>
        <v>0</v>
      </c>
      <c r="CE136" s="293">
        <f t="shared" si="101"/>
        <v>0</v>
      </c>
      <c r="CF136" s="294" t="str">
        <f>IF(CE136=0,"",
IF(SUM($CE$36:CE136)=1,CG136,
IF($CE$156&gt;SUM($CE$36:CE136),_xlfn.CONCAT(", ",CG136),
IF($CE$156=SUM($CE$36:CE136),_xlfn.CONCAT(" y ",CG136)))))</f>
        <v/>
      </c>
      <c r="CG136" s="89" t="s">
        <v>5286</v>
      </c>
    </row>
    <row r="137" spans="1:85" ht="15" customHeight="1">
      <c r="A137" s="64"/>
      <c r="B137" s="11"/>
      <c r="C137" s="61" t="s">
        <v>5287</v>
      </c>
      <c r="D137" s="1020" t="str">
        <f>IF(CNGE_2025_M1_Secc5_Sub1!$D132="","",CNGE_2025_M1_Secc5_Sub1!$D132)</f>
        <v/>
      </c>
      <c r="E137" s="889"/>
      <c r="F137" s="889"/>
      <c r="G137" s="889"/>
      <c r="H137" s="889"/>
      <c r="I137" s="889"/>
      <c r="J137" s="889"/>
      <c r="K137" s="889"/>
      <c r="L137" s="889"/>
      <c r="M137" s="889"/>
      <c r="N137" s="889"/>
      <c r="O137" s="890"/>
      <c r="P137" s="813"/>
      <c r="Q137" s="813"/>
      <c r="R137" s="813"/>
      <c r="S137" s="813"/>
      <c r="T137" s="813"/>
      <c r="U137" s="813"/>
      <c r="V137" s="813"/>
      <c r="W137" s="813"/>
      <c r="X137" s="813"/>
      <c r="Y137" s="813"/>
      <c r="Z137" s="813"/>
      <c r="AA137" s="813"/>
      <c r="AB137" s="813"/>
      <c r="AC137" s="813"/>
      <c r="AD137" s="813"/>
      <c r="AI137">
        <f t="shared" si="102"/>
        <v>0</v>
      </c>
      <c r="AJ137">
        <f t="shared" si="103"/>
        <v>0</v>
      </c>
      <c r="AK137">
        <f t="shared" si="104"/>
        <v>0</v>
      </c>
      <c r="AL137">
        <f t="shared" si="105"/>
        <v>0</v>
      </c>
      <c r="AM137">
        <f t="shared" si="106"/>
        <v>0</v>
      </c>
      <c r="AN137">
        <f t="shared" si="107"/>
        <v>0</v>
      </c>
      <c r="AO137">
        <f t="shared" si="108"/>
        <v>0</v>
      </c>
      <c r="AP137">
        <f t="shared" si="109"/>
        <v>0</v>
      </c>
      <c r="AQ137">
        <f t="shared" si="110"/>
        <v>0</v>
      </c>
      <c r="AR137">
        <f t="shared" si="111"/>
        <v>0</v>
      </c>
      <c r="AS137">
        <f t="shared" si="112"/>
        <v>0</v>
      </c>
      <c r="AT137">
        <f t="shared" si="113"/>
        <v>0</v>
      </c>
      <c r="AU137">
        <f t="shared" si="114"/>
        <v>0</v>
      </c>
      <c r="AV137">
        <f t="shared" si="115"/>
        <v>0</v>
      </c>
      <c r="AW137">
        <f t="shared" si="116"/>
        <v>0</v>
      </c>
      <c r="AX137">
        <f t="shared" si="117"/>
        <v>0</v>
      </c>
      <c r="AY137">
        <f t="shared" si="118"/>
        <v>0</v>
      </c>
      <c r="AZ137">
        <f t="shared" si="119"/>
        <v>0</v>
      </c>
      <c r="BA137">
        <f t="shared" si="120"/>
        <v>0</v>
      </c>
      <c r="BB137">
        <f t="shared" si="121"/>
        <v>0</v>
      </c>
      <c r="BC137" s="293">
        <f t="shared" si="81"/>
        <v>0</v>
      </c>
      <c r="BD137" s="504" t="str">
        <f>IF(BC137=0,"",
IF(SUM($BC$36:BC137)=1,BE137,
IF($BC$156&gt;SUM($BC$36:BC137),_xlfn.CONCAT(", ",BE137),
IF($BC$156=SUM($BC$36:BC137),_xlfn.CONCAT(" y ",BE137)))))</f>
        <v/>
      </c>
      <c r="BE137" s="505" t="s">
        <v>5288</v>
      </c>
      <c r="BF137" s="628">
        <f t="shared" si="82"/>
        <v>0</v>
      </c>
      <c r="BG137" s="488">
        <f t="shared" si="83"/>
        <v>0</v>
      </c>
      <c r="BH137" s="631">
        <f t="shared" si="84"/>
        <v>0</v>
      </c>
      <c r="BI137" s="338">
        <f t="shared" si="85"/>
        <v>0</v>
      </c>
      <c r="BJ137" s="294" t="str">
        <f>IF(BI137=0,"",
IF(SUM($BI$36:BI137)=1,BK137,
IF($BI$156&gt;SUM($BI$36:BI137),_xlfn.CONCAT(", ",BK137),
IF($BI$156=SUM($BI$36:BI137),_xlfn.CONCAT(" y ",BK137)))))</f>
        <v/>
      </c>
      <c r="BK137" s="368" t="s">
        <v>5288</v>
      </c>
      <c r="BL137" s="634">
        <f t="shared" si="86"/>
        <v>0</v>
      </c>
      <c r="BM137" s="613">
        <f t="shared" si="87"/>
        <v>0</v>
      </c>
      <c r="BN137" s="636">
        <f t="shared" si="88"/>
        <v>0</v>
      </c>
      <c r="BO137" s="338">
        <f t="shared" si="89"/>
        <v>0</v>
      </c>
      <c r="BP137" s="294" t="str">
        <f>IF(BO137=0,"",
IF(SUM($BO$36:BO137)=1,BQ137,
IF($BO$156&gt;SUM($BO$36:BO137),_xlfn.CONCAT(", ",BQ137),
IF($BO$156=SUM($BO$36:BO137),_xlfn.CONCAT(" y ",BQ137)))))</f>
        <v/>
      </c>
      <c r="BQ137" s="368" t="s">
        <v>5288</v>
      </c>
      <c r="BR137" s="639">
        <f t="shared" si="90"/>
        <v>0</v>
      </c>
      <c r="BS137" s="641">
        <f t="shared" si="91"/>
        <v>0</v>
      </c>
      <c r="BT137" s="560">
        <f t="shared" si="92"/>
        <v>0</v>
      </c>
      <c r="BU137" s="519">
        <f t="shared" si="93"/>
        <v>0</v>
      </c>
      <c r="BV137" s="521">
        <f t="shared" si="94"/>
        <v>0</v>
      </c>
      <c r="BW137" s="452">
        <f t="shared" si="95"/>
        <v>0</v>
      </c>
      <c r="BX137" s="639">
        <f t="shared" si="96"/>
        <v>0</v>
      </c>
      <c r="BY137" s="641">
        <f t="shared" si="97"/>
        <v>0</v>
      </c>
      <c r="BZ137" s="560">
        <f t="shared" si="98"/>
        <v>0</v>
      </c>
      <c r="CA137" s="293">
        <f t="shared" si="99"/>
        <v>0</v>
      </c>
      <c r="CB137" s="294" t="str">
        <f>IF(CA137=0,"",
IF(SUM($CA$36:CA137)=1,CC137,
IF($CA$156&gt;SUM($CA$36:CA137),_xlfn.CONCAT(", ",CC137),
IF($CA$156=SUM($CA$36:CA137),_xlfn.CONCAT(" y ",CC137)))))</f>
        <v/>
      </c>
      <c r="CC137" s="89" t="s">
        <v>5288</v>
      </c>
      <c r="CD137" s="321">
        <f t="shared" si="100"/>
        <v>0</v>
      </c>
      <c r="CE137" s="293">
        <f t="shared" si="101"/>
        <v>0</v>
      </c>
      <c r="CF137" s="294" t="str">
        <f>IF(CE137=0,"",
IF(SUM($CE$36:CE137)=1,CG137,
IF($CE$156&gt;SUM($CE$36:CE137),_xlfn.CONCAT(", ",CG137),
IF($CE$156=SUM($CE$36:CE137),_xlfn.CONCAT(" y ",CG137)))))</f>
        <v/>
      </c>
      <c r="CG137" s="89" t="s">
        <v>5288</v>
      </c>
    </row>
    <row r="138" spans="1:85" ht="15" customHeight="1">
      <c r="A138" s="64"/>
      <c r="B138" s="11"/>
      <c r="C138" s="61" t="s">
        <v>5289</v>
      </c>
      <c r="D138" s="1020" t="str">
        <f>IF(CNGE_2025_M1_Secc5_Sub1!$D133="","",CNGE_2025_M1_Secc5_Sub1!$D133)</f>
        <v/>
      </c>
      <c r="E138" s="889"/>
      <c r="F138" s="889"/>
      <c r="G138" s="889"/>
      <c r="H138" s="889"/>
      <c r="I138" s="889"/>
      <c r="J138" s="889"/>
      <c r="K138" s="889"/>
      <c r="L138" s="889"/>
      <c r="M138" s="889"/>
      <c r="N138" s="889"/>
      <c r="O138" s="890"/>
      <c r="P138" s="813"/>
      <c r="Q138" s="813"/>
      <c r="R138" s="813"/>
      <c r="S138" s="813"/>
      <c r="T138" s="813"/>
      <c r="U138" s="813"/>
      <c r="V138" s="813"/>
      <c r="W138" s="813"/>
      <c r="X138" s="813"/>
      <c r="Y138" s="813"/>
      <c r="Z138" s="813"/>
      <c r="AA138" s="813"/>
      <c r="AB138" s="813"/>
      <c r="AC138" s="813"/>
      <c r="AD138" s="813"/>
      <c r="AI138">
        <f t="shared" si="102"/>
        <v>0</v>
      </c>
      <c r="AJ138">
        <f t="shared" si="103"/>
        <v>0</v>
      </c>
      <c r="AK138">
        <f t="shared" si="104"/>
        <v>0</v>
      </c>
      <c r="AL138">
        <f t="shared" si="105"/>
        <v>0</v>
      </c>
      <c r="AM138">
        <f t="shared" si="106"/>
        <v>0</v>
      </c>
      <c r="AN138">
        <f t="shared" si="107"/>
        <v>0</v>
      </c>
      <c r="AO138">
        <f t="shared" si="108"/>
        <v>0</v>
      </c>
      <c r="AP138">
        <f t="shared" si="109"/>
        <v>0</v>
      </c>
      <c r="AQ138">
        <f t="shared" si="110"/>
        <v>0</v>
      </c>
      <c r="AR138">
        <f t="shared" si="111"/>
        <v>0</v>
      </c>
      <c r="AS138">
        <f t="shared" si="112"/>
        <v>0</v>
      </c>
      <c r="AT138">
        <f t="shared" si="113"/>
        <v>0</v>
      </c>
      <c r="AU138">
        <f t="shared" si="114"/>
        <v>0</v>
      </c>
      <c r="AV138">
        <f t="shared" si="115"/>
        <v>0</v>
      </c>
      <c r="AW138">
        <f t="shared" si="116"/>
        <v>0</v>
      </c>
      <c r="AX138">
        <f t="shared" si="117"/>
        <v>0</v>
      </c>
      <c r="AY138">
        <f t="shared" si="118"/>
        <v>0</v>
      </c>
      <c r="AZ138">
        <f t="shared" si="119"/>
        <v>0</v>
      </c>
      <c r="BA138">
        <f t="shared" si="120"/>
        <v>0</v>
      </c>
      <c r="BB138">
        <f t="shared" si="121"/>
        <v>0</v>
      </c>
      <c r="BC138" s="293">
        <f t="shared" si="81"/>
        <v>0</v>
      </c>
      <c r="BD138" s="504" t="str">
        <f>IF(BC138=0,"",
IF(SUM($BC$36:BC138)=1,BE138,
IF($BC$156&gt;SUM($BC$36:BC138),_xlfn.CONCAT(", ",BE138),
IF($BC$156=SUM($BC$36:BC138),_xlfn.CONCAT(" y ",BE138)))))</f>
        <v/>
      </c>
      <c r="BE138" s="505" t="s">
        <v>5290</v>
      </c>
      <c r="BF138" s="628">
        <f t="shared" si="82"/>
        <v>0</v>
      </c>
      <c r="BG138" s="488">
        <f t="shared" si="83"/>
        <v>0</v>
      </c>
      <c r="BH138" s="631">
        <f t="shared" si="84"/>
        <v>0</v>
      </c>
      <c r="BI138" s="338">
        <f t="shared" si="85"/>
        <v>0</v>
      </c>
      <c r="BJ138" s="294" t="str">
        <f>IF(BI138=0,"",
IF(SUM($BI$36:BI138)=1,BK138,
IF($BI$156&gt;SUM($BI$36:BI138),_xlfn.CONCAT(", ",BK138),
IF($BI$156=SUM($BI$36:BI138),_xlfn.CONCAT(" y ",BK138)))))</f>
        <v/>
      </c>
      <c r="BK138" s="368" t="s">
        <v>5290</v>
      </c>
      <c r="BL138" s="634">
        <f t="shared" si="86"/>
        <v>0</v>
      </c>
      <c r="BM138" s="613">
        <f t="shared" si="87"/>
        <v>0</v>
      </c>
      <c r="BN138" s="636">
        <f t="shared" si="88"/>
        <v>0</v>
      </c>
      <c r="BO138" s="338">
        <f t="shared" si="89"/>
        <v>0</v>
      </c>
      <c r="BP138" s="294" t="str">
        <f>IF(BO138=0,"",
IF(SUM($BO$36:BO138)=1,BQ138,
IF($BO$156&gt;SUM($BO$36:BO138),_xlfn.CONCAT(", ",BQ138),
IF($BO$156=SUM($BO$36:BO138),_xlfn.CONCAT(" y ",BQ138)))))</f>
        <v/>
      </c>
      <c r="BQ138" s="368" t="s">
        <v>5290</v>
      </c>
      <c r="BR138" s="639">
        <f t="shared" si="90"/>
        <v>0</v>
      </c>
      <c r="BS138" s="641">
        <f t="shared" si="91"/>
        <v>0</v>
      </c>
      <c r="BT138" s="560">
        <f t="shared" si="92"/>
        <v>0</v>
      </c>
      <c r="BU138" s="519">
        <f t="shared" si="93"/>
        <v>0</v>
      </c>
      <c r="BV138" s="521">
        <f t="shared" si="94"/>
        <v>0</v>
      </c>
      <c r="BW138" s="452">
        <f t="shared" si="95"/>
        <v>0</v>
      </c>
      <c r="BX138" s="639">
        <f t="shared" si="96"/>
        <v>0</v>
      </c>
      <c r="BY138" s="641">
        <f t="shared" si="97"/>
        <v>0</v>
      </c>
      <c r="BZ138" s="560">
        <f t="shared" si="98"/>
        <v>0</v>
      </c>
      <c r="CA138" s="293">
        <f t="shared" si="99"/>
        <v>0</v>
      </c>
      <c r="CB138" s="294" t="str">
        <f>IF(CA138=0,"",
IF(SUM($CA$36:CA138)=1,CC138,
IF($CA$156&gt;SUM($CA$36:CA138),_xlfn.CONCAT(", ",CC138),
IF($CA$156=SUM($CA$36:CA138),_xlfn.CONCAT(" y ",CC138)))))</f>
        <v/>
      </c>
      <c r="CC138" s="89" t="s">
        <v>5290</v>
      </c>
      <c r="CD138" s="321">
        <f t="shared" si="100"/>
        <v>0</v>
      </c>
      <c r="CE138" s="293">
        <f t="shared" si="101"/>
        <v>0</v>
      </c>
      <c r="CF138" s="294" t="str">
        <f>IF(CE138=0,"",
IF(SUM($CE$36:CE138)=1,CG138,
IF($CE$156&gt;SUM($CE$36:CE138),_xlfn.CONCAT(", ",CG138),
IF($CE$156=SUM($CE$36:CE138),_xlfn.CONCAT(" y ",CG138)))))</f>
        <v/>
      </c>
      <c r="CG138" s="89" t="s">
        <v>5290</v>
      </c>
    </row>
    <row r="139" spans="1:85" ht="15" customHeight="1">
      <c r="A139" s="64"/>
      <c r="B139" s="11"/>
      <c r="C139" s="61" t="s">
        <v>5291</v>
      </c>
      <c r="D139" s="1020" t="str">
        <f>IF(CNGE_2025_M1_Secc5_Sub1!$D134="","",CNGE_2025_M1_Secc5_Sub1!$D134)</f>
        <v/>
      </c>
      <c r="E139" s="889"/>
      <c r="F139" s="889"/>
      <c r="G139" s="889"/>
      <c r="H139" s="889"/>
      <c r="I139" s="889"/>
      <c r="J139" s="889"/>
      <c r="K139" s="889"/>
      <c r="L139" s="889"/>
      <c r="M139" s="889"/>
      <c r="N139" s="889"/>
      <c r="O139" s="890"/>
      <c r="P139" s="813"/>
      <c r="Q139" s="813"/>
      <c r="R139" s="813"/>
      <c r="S139" s="813"/>
      <c r="T139" s="813"/>
      <c r="U139" s="813"/>
      <c r="V139" s="813"/>
      <c r="W139" s="813"/>
      <c r="X139" s="813"/>
      <c r="Y139" s="813"/>
      <c r="Z139" s="813"/>
      <c r="AA139" s="813"/>
      <c r="AB139" s="813"/>
      <c r="AC139" s="813"/>
      <c r="AD139" s="813"/>
      <c r="AI139">
        <f t="shared" si="102"/>
        <v>0</v>
      </c>
      <c r="AJ139">
        <f t="shared" si="103"/>
        <v>0</v>
      </c>
      <c r="AK139">
        <f t="shared" si="104"/>
        <v>0</v>
      </c>
      <c r="AL139">
        <f t="shared" si="105"/>
        <v>0</v>
      </c>
      <c r="AM139">
        <f t="shared" si="106"/>
        <v>0</v>
      </c>
      <c r="AN139">
        <f t="shared" si="107"/>
        <v>0</v>
      </c>
      <c r="AO139">
        <f t="shared" si="108"/>
        <v>0</v>
      </c>
      <c r="AP139">
        <f t="shared" si="109"/>
        <v>0</v>
      </c>
      <c r="AQ139">
        <f t="shared" si="110"/>
        <v>0</v>
      </c>
      <c r="AR139">
        <f t="shared" si="111"/>
        <v>0</v>
      </c>
      <c r="AS139">
        <f t="shared" si="112"/>
        <v>0</v>
      </c>
      <c r="AT139">
        <f t="shared" si="113"/>
        <v>0</v>
      </c>
      <c r="AU139">
        <f t="shared" si="114"/>
        <v>0</v>
      </c>
      <c r="AV139">
        <f t="shared" si="115"/>
        <v>0</v>
      </c>
      <c r="AW139">
        <f t="shared" si="116"/>
        <v>0</v>
      </c>
      <c r="AX139">
        <f t="shared" si="117"/>
        <v>0</v>
      </c>
      <c r="AY139">
        <f t="shared" si="118"/>
        <v>0</v>
      </c>
      <c r="AZ139">
        <f t="shared" si="119"/>
        <v>0</v>
      </c>
      <c r="BA139">
        <f t="shared" si="120"/>
        <v>0</v>
      </c>
      <c r="BB139">
        <f t="shared" si="121"/>
        <v>0</v>
      </c>
      <c r="BC139" s="293">
        <f t="shared" si="81"/>
        <v>0</v>
      </c>
      <c r="BD139" s="504" t="str">
        <f>IF(BC139=0,"",
IF(SUM($BC$36:BC139)=1,BE139,
IF($BC$156&gt;SUM($BC$36:BC139),_xlfn.CONCAT(", ",BE139),
IF($BC$156=SUM($BC$36:BC139),_xlfn.CONCAT(" y ",BE139)))))</f>
        <v/>
      </c>
      <c r="BE139" s="505" t="s">
        <v>5292</v>
      </c>
      <c r="BF139" s="628">
        <f t="shared" si="82"/>
        <v>0</v>
      </c>
      <c r="BG139" s="488">
        <f t="shared" si="83"/>
        <v>0</v>
      </c>
      <c r="BH139" s="631">
        <f t="shared" si="84"/>
        <v>0</v>
      </c>
      <c r="BI139" s="338">
        <f t="shared" si="85"/>
        <v>0</v>
      </c>
      <c r="BJ139" s="294" t="str">
        <f>IF(BI139=0,"",
IF(SUM($BI$36:BI139)=1,BK139,
IF($BI$156&gt;SUM($BI$36:BI139),_xlfn.CONCAT(", ",BK139),
IF($BI$156=SUM($BI$36:BI139),_xlfn.CONCAT(" y ",BK139)))))</f>
        <v/>
      </c>
      <c r="BK139" s="368" t="s">
        <v>5292</v>
      </c>
      <c r="BL139" s="634">
        <f t="shared" si="86"/>
        <v>0</v>
      </c>
      <c r="BM139" s="613">
        <f t="shared" si="87"/>
        <v>0</v>
      </c>
      <c r="BN139" s="636">
        <f t="shared" si="88"/>
        <v>0</v>
      </c>
      <c r="BO139" s="338">
        <f t="shared" si="89"/>
        <v>0</v>
      </c>
      <c r="BP139" s="294" t="str">
        <f>IF(BO139=0,"",
IF(SUM($BO$36:BO139)=1,BQ139,
IF($BO$156&gt;SUM($BO$36:BO139),_xlfn.CONCAT(", ",BQ139),
IF($BO$156=SUM($BO$36:BO139),_xlfn.CONCAT(" y ",BQ139)))))</f>
        <v/>
      </c>
      <c r="BQ139" s="368" t="s">
        <v>5292</v>
      </c>
      <c r="BR139" s="639">
        <f t="shared" si="90"/>
        <v>0</v>
      </c>
      <c r="BS139" s="641">
        <f t="shared" si="91"/>
        <v>0</v>
      </c>
      <c r="BT139" s="560">
        <f t="shared" si="92"/>
        <v>0</v>
      </c>
      <c r="BU139" s="519">
        <f t="shared" si="93"/>
        <v>0</v>
      </c>
      <c r="BV139" s="521">
        <f t="shared" si="94"/>
        <v>0</v>
      </c>
      <c r="BW139" s="452">
        <f t="shared" si="95"/>
        <v>0</v>
      </c>
      <c r="BX139" s="639">
        <f t="shared" si="96"/>
        <v>0</v>
      </c>
      <c r="BY139" s="641">
        <f t="shared" si="97"/>
        <v>0</v>
      </c>
      <c r="BZ139" s="560">
        <f t="shared" si="98"/>
        <v>0</v>
      </c>
      <c r="CA139" s="293">
        <f t="shared" si="99"/>
        <v>0</v>
      </c>
      <c r="CB139" s="294" t="str">
        <f>IF(CA139=0,"",
IF(SUM($CA$36:CA139)=1,CC139,
IF($CA$156&gt;SUM($CA$36:CA139),_xlfn.CONCAT(", ",CC139),
IF($CA$156=SUM($CA$36:CA139),_xlfn.CONCAT(" y ",CC139)))))</f>
        <v/>
      </c>
      <c r="CC139" s="89" t="s">
        <v>5292</v>
      </c>
      <c r="CD139" s="321">
        <f t="shared" si="100"/>
        <v>0</v>
      </c>
      <c r="CE139" s="293">
        <f t="shared" si="101"/>
        <v>0</v>
      </c>
      <c r="CF139" s="294" t="str">
        <f>IF(CE139=0,"",
IF(SUM($CE$36:CE139)=1,CG139,
IF($CE$156&gt;SUM($CE$36:CE139),_xlfn.CONCAT(", ",CG139),
IF($CE$156=SUM($CE$36:CE139),_xlfn.CONCAT(" y ",CG139)))))</f>
        <v/>
      </c>
      <c r="CG139" s="89" t="s">
        <v>5292</v>
      </c>
    </row>
    <row r="140" spans="1:85" ht="15" customHeight="1">
      <c r="A140" s="64"/>
      <c r="B140" s="11"/>
      <c r="C140" s="61" t="s">
        <v>5293</v>
      </c>
      <c r="D140" s="1020" t="str">
        <f>IF(CNGE_2025_M1_Secc5_Sub1!$D135="","",CNGE_2025_M1_Secc5_Sub1!$D135)</f>
        <v/>
      </c>
      <c r="E140" s="889"/>
      <c r="F140" s="889"/>
      <c r="G140" s="889"/>
      <c r="H140" s="889"/>
      <c r="I140" s="889"/>
      <c r="J140" s="889"/>
      <c r="K140" s="889"/>
      <c r="L140" s="889"/>
      <c r="M140" s="889"/>
      <c r="N140" s="889"/>
      <c r="O140" s="890"/>
      <c r="P140" s="813"/>
      <c r="Q140" s="813"/>
      <c r="R140" s="813"/>
      <c r="S140" s="813"/>
      <c r="T140" s="813"/>
      <c r="U140" s="813"/>
      <c r="V140" s="813"/>
      <c r="W140" s="813"/>
      <c r="X140" s="813"/>
      <c r="Y140" s="813"/>
      <c r="Z140" s="813"/>
      <c r="AA140" s="813"/>
      <c r="AB140" s="813"/>
      <c r="AC140" s="813"/>
      <c r="AD140" s="813"/>
      <c r="AI140">
        <f t="shared" si="102"/>
        <v>0</v>
      </c>
      <c r="AJ140">
        <f t="shared" si="103"/>
        <v>0</v>
      </c>
      <c r="AK140">
        <f t="shared" si="104"/>
        <v>0</v>
      </c>
      <c r="AL140">
        <f t="shared" si="105"/>
        <v>0</v>
      </c>
      <c r="AM140">
        <f t="shared" si="106"/>
        <v>0</v>
      </c>
      <c r="AN140">
        <f t="shared" si="107"/>
        <v>0</v>
      </c>
      <c r="AO140">
        <f t="shared" si="108"/>
        <v>0</v>
      </c>
      <c r="AP140">
        <f t="shared" si="109"/>
        <v>0</v>
      </c>
      <c r="AQ140">
        <f t="shared" si="110"/>
        <v>0</v>
      </c>
      <c r="AR140">
        <f t="shared" si="111"/>
        <v>0</v>
      </c>
      <c r="AS140">
        <f t="shared" si="112"/>
        <v>0</v>
      </c>
      <c r="AT140">
        <f t="shared" si="113"/>
        <v>0</v>
      </c>
      <c r="AU140">
        <f t="shared" si="114"/>
        <v>0</v>
      </c>
      <c r="AV140">
        <f t="shared" si="115"/>
        <v>0</v>
      </c>
      <c r="AW140">
        <f t="shared" si="116"/>
        <v>0</v>
      </c>
      <c r="AX140">
        <f t="shared" si="117"/>
        <v>0</v>
      </c>
      <c r="AY140">
        <f t="shared" si="118"/>
        <v>0</v>
      </c>
      <c r="AZ140">
        <f t="shared" si="119"/>
        <v>0</v>
      </c>
      <c r="BA140">
        <f t="shared" si="120"/>
        <v>0</v>
      </c>
      <c r="BB140">
        <f t="shared" si="121"/>
        <v>0</v>
      </c>
      <c r="BC140" s="293">
        <f t="shared" si="81"/>
        <v>0</v>
      </c>
      <c r="BD140" s="504" t="str">
        <f>IF(BC140=0,"",
IF(SUM($BC$36:BC140)=1,BE140,
IF($BC$156&gt;SUM($BC$36:BC140),_xlfn.CONCAT(", ",BE140),
IF($BC$156=SUM($BC$36:BC140),_xlfn.CONCAT(" y ",BE140)))))</f>
        <v/>
      </c>
      <c r="BE140" s="505" t="s">
        <v>5294</v>
      </c>
      <c r="BF140" s="628">
        <f t="shared" si="82"/>
        <v>0</v>
      </c>
      <c r="BG140" s="488">
        <f t="shared" si="83"/>
        <v>0</v>
      </c>
      <c r="BH140" s="631">
        <f t="shared" si="84"/>
        <v>0</v>
      </c>
      <c r="BI140" s="338">
        <f t="shared" si="85"/>
        <v>0</v>
      </c>
      <c r="BJ140" s="294" t="str">
        <f>IF(BI140=0,"",
IF(SUM($BI$36:BI140)=1,BK140,
IF($BI$156&gt;SUM($BI$36:BI140),_xlfn.CONCAT(", ",BK140),
IF($BI$156=SUM($BI$36:BI140),_xlfn.CONCAT(" y ",BK140)))))</f>
        <v/>
      </c>
      <c r="BK140" s="368" t="s">
        <v>5294</v>
      </c>
      <c r="BL140" s="634">
        <f t="shared" si="86"/>
        <v>0</v>
      </c>
      <c r="BM140" s="613">
        <f t="shared" si="87"/>
        <v>0</v>
      </c>
      <c r="BN140" s="636">
        <f t="shared" si="88"/>
        <v>0</v>
      </c>
      <c r="BO140" s="338">
        <f t="shared" si="89"/>
        <v>0</v>
      </c>
      <c r="BP140" s="294" t="str">
        <f>IF(BO140=0,"",
IF(SUM($BO$36:BO140)=1,BQ140,
IF($BO$156&gt;SUM($BO$36:BO140),_xlfn.CONCAT(", ",BQ140),
IF($BO$156=SUM($BO$36:BO140),_xlfn.CONCAT(" y ",BQ140)))))</f>
        <v/>
      </c>
      <c r="BQ140" s="368" t="s">
        <v>5294</v>
      </c>
      <c r="BR140" s="639">
        <f t="shared" si="90"/>
        <v>0</v>
      </c>
      <c r="BS140" s="641">
        <f t="shared" si="91"/>
        <v>0</v>
      </c>
      <c r="BT140" s="560">
        <f t="shared" si="92"/>
        <v>0</v>
      </c>
      <c r="BU140" s="519">
        <f t="shared" si="93"/>
        <v>0</v>
      </c>
      <c r="BV140" s="521">
        <f t="shared" si="94"/>
        <v>0</v>
      </c>
      <c r="BW140" s="452">
        <f t="shared" si="95"/>
        <v>0</v>
      </c>
      <c r="BX140" s="639">
        <f t="shared" si="96"/>
        <v>0</v>
      </c>
      <c r="BY140" s="641">
        <f t="shared" si="97"/>
        <v>0</v>
      </c>
      <c r="BZ140" s="560">
        <f t="shared" si="98"/>
        <v>0</v>
      </c>
      <c r="CA140" s="293">
        <f t="shared" si="99"/>
        <v>0</v>
      </c>
      <c r="CB140" s="294" t="str">
        <f>IF(CA140=0,"",
IF(SUM($CA$36:CA140)=1,CC140,
IF($CA$156&gt;SUM($CA$36:CA140),_xlfn.CONCAT(", ",CC140),
IF($CA$156=SUM($CA$36:CA140),_xlfn.CONCAT(" y ",CC140)))))</f>
        <v/>
      </c>
      <c r="CC140" s="89" t="s">
        <v>5294</v>
      </c>
      <c r="CD140" s="321">
        <f t="shared" si="100"/>
        <v>0</v>
      </c>
      <c r="CE140" s="293">
        <f t="shared" si="101"/>
        <v>0</v>
      </c>
      <c r="CF140" s="294" t="str">
        <f>IF(CE140=0,"",
IF(SUM($CE$36:CE140)=1,CG140,
IF($CE$156&gt;SUM($CE$36:CE140),_xlfn.CONCAT(", ",CG140),
IF($CE$156=SUM($CE$36:CE140),_xlfn.CONCAT(" y ",CG140)))))</f>
        <v/>
      </c>
      <c r="CG140" s="89" t="s">
        <v>5294</v>
      </c>
    </row>
    <row r="141" spans="1:85" ht="15" customHeight="1">
      <c r="A141" s="64"/>
      <c r="B141" s="11"/>
      <c r="C141" s="61" t="s">
        <v>5295</v>
      </c>
      <c r="D141" s="1020" t="str">
        <f>IF(CNGE_2025_M1_Secc5_Sub1!$D136="","",CNGE_2025_M1_Secc5_Sub1!$D136)</f>
        <v/>
      </c>
      <c r="E141" s="889"/>
      <c r="F141" s="889"/>
      <c r="G141" s="889"/>
      <c r="H141" s="889"/>
      <c r="I141" s="889"/>
      <c r="J141" s="889"/>
      <c r="K141" s="889"/>
      <c r="L141" s="889"/>
      <c r="M141" s="889"/>
      <c r="N141" s="889"/>
      <c r="O141" s="890"/>
      <c r="P141" s="813"/>
      <c r="Q141" s="813"/>
      <c r="R141" s="813"/>
      <c r="S141" s="813"/>
      <c r="T141" s="813"/>
      <c r="U141" s="813"/>
      <c r="V141" s="813"/>
      <c r="W141" s="813"/>
      <c r="X141" s="813"/>
      <c r="Y141" s="813"/>
      <c r="Z141" s="813"/>
      <c r="AA141" s="813"/>
      <c r="AB141" s="813"/>
      <c r="AC141" s="813"/>
      <c r="AD141" s="813"/>
      <c r="AI141">
        <f t="shared" si="102"/>
        <v>0</v>
      </c>
      <c r="AJ141">
        <f t="shared" si="103"/>
        <v>0</v>
      </c>
      <c r="AK141">
        <f t="shared" si="104"/>
        <v>0</v>
      </c>
      <c r="AL141">
        <f t="shared" si="105"/>
        <v>0</v>
      </c>
      <c r="AM141">
        <f t="shared" si="106"/>
        <v>0</v>
      </c>
      <c r="AN141">
        <f t="shared" si="107"/>
        <v>0</v>
      </c>
      <c r="AO141">
        <f t="shared" si="108"/>
        <v>0</v>
      </c>
      <c r="AP141">
        <f t="shared" si="109"/>
        <v>0</v>
      </c>
      <c r="AQ141">
        <f t="shared" si="110"/>
        <v>0</v>
      </c>
      <c r="AR141">
        <f t="shared" si="111"/>
        <v>0</v>
      </c>
      <c r="AS141">
        <f t="shared" si="112"/>
        <v>0</v>
      </c>
      <c r="AT141">
        <f t="shared" si="113"/>
        <v>0</v>
      </c>
      <c r="AU141">
        <f t="shared" si="114"/>
        <v>0</v>
      </c>
      <c r="AV141">
        <f t="shared" si="115"/>
        <v>0</v>
      </c>
      <c r="AW141">
        <f t="shared" si="116"/>
        <v>0</v>
      </c>
      <c r="AX141">
        <f t="shared" si="117"/>
        <v>0</v>
      </c>
      <c r="AY141">
        <f t="shared" si="118"/>
        <v>0</v>
      </c>
      <c r="AZ141">
        <f t="shared" si="119"/>
        <v>0</v>
      </c>
      <c r="BA141">
        <f t="shared" si="120"/>
        <v>0</v>
      </c>
      <c r="BB141">
        <f t="shared" si="121"/>
        <v>0</v>
      </c>
      <c r="BC141" s="293">
        <f t="shared" si="81"/>
        <v>0</v>
      </c>
      <c r="BD141" s="504" t="str">
        <f>IF(BC141=0,"",
IF(SUM($BC$36:BC141)=1,BE141,
IF($BC$156&gt;SUM($BC$36:BC141),_xlfn.CONCAT(", ",BE141),
IF($BC$156=SUM($BC$36:BC141),_xlfn.CONCAT(" y ",BE141)))))</f>
        <v/>
      </c>
      <c r="BE141" s="505" t="s">
        <v>5296</v>
      </c>
      <c r="BF141" s="628">
        <f t="shared" si="82"/>
        <v>0</v>
      </c>
      <c r="BG141" s="488">
        <f t="shared" si="83"/>
        <v>0</v>
      </c>
      <c r="BH141" s="631">
        <f t="shared" si="84"/>
        <v>0</v>
      </c>
      <c r="BI141" s="338">
        <f t="shared" si="85"/>
        <v>0</v>
      </c>
      <c r="BJ141" s="294" t="str">
        <f>IF(BI141=0,"",
IF(SUM($BI$36:BI141)=1,BK141,
IF($BI$156&gt;SUM($BI$36:BI141),_xlfn.CONCAT(", ",BK141),
IF($BI$156=SUM($BI$36:BI141),_xlfn.CONCAT(" y ",BK141)))))</f>
        <v/>
      </c>
      <c r="BK141" s="368" t="s">
        <v>5296</v>
      </c>
      <c r="BL141" s="634">
        <f t="shared" si="86"/>
        <v>0</v>
      </c>
      <c r="BM141" s="613">
        <f t="shared" si="87"/>
        <v>0</v>
      </c>
      <c r="BN141" s="636">
        <f t="shared" si="88"/>
        <v>0</v>
      </c>
      <c r="BO141" s="338">
        <f t="shared" si="89"/>
        <v>0</v>
      </c>
      <c r="BP141" s="294" t="str">
        <f>IF(BO141=0,"",
IF(SUM($BO$36:BO141)=1,BQ141,
IF($BO$156&gt;SUM($BO$36:BO141),_xlfn.CONCAT(", ",BQ141),
IF($BO$156=SUM($BO$36:BO141),_xlfn.CONCAT(" y ",BQ141)))))</f>
        <v/>
      </c>
      <c r="BQ141" s="368" t="s">
        <v>5296</v>
      </c>
      <c r="BR141" s="639">
        <f t="shared" si="90"/>
        <v>0</v>
      </c>
      <c r="BS141" s="641">
        <f t="shared" si="91"/>
        <v>0</v>
      </c>
      <c r="BT141" s="560">
        <f t="shared" si="92"/>
        <v>0</v>
      </c>
      <c r="BU141" s="519">
        <f t="shared" si="93"/>
        <v>0</v>
      </c>
      <c r="BV141" s="521">
        <f t="shared" si="94"/>
        <v>0</v>
      </c>
      <c r="BW141" s="452">
        <f t="shared" si="95"/>
        <v>0</v>
      </c>
      <c r="BX141" s="639">
        <f t="shared" si="96"/>
        <v>0</v>
      </c>
      <c r="BY141" s="641">
        <f t="shared" si="97"/>
        <v>0</v>
      </c>
      <c r="BZ141" s="560">
        <f t="shared" si="98"/>
        <v>0</v>
      </c>
      <c r="CA141" s="293">
        <f t="shared" si="99"/>
        <v>0</v>
      </c>
      <c r="CB141" s="294" t="str">
        <f>IF(CA141=0,"",
IF(SUM($CA$36:CA141)=1,CC141,
IF($CA$156&gt;SUM($CA$36:CA141),_xlfn.CONCAT(", ",CC141),
IF($CA$156=SUM($CA$36:CA141),_xlfn.CONCAT(" y ",CC141)))))</f>
        <v/>
      </c>
      <c r="CC141" s="89" t="s">
        <v>5296</v>
      </c>
      <c r="CD141" s="321">
        <f t="shared" si="100"/>
        <v>0</v>
      </c>
      <c r="CE141" s="293">
        <f t="shared" si="101"/>
        <v>0</v>
      </c>
      <c r="CF141" s="294" t="str">
        <f>IF(CE141=0,"",
IF(SUM($CE$36:CE141)=1,CG141,
IF($CE$156&gt;SUM($CE$36:CE141),_xlfn.CONCAT(", ",CG141),
IF($CE$156=SUM($CE$36:CE141),_xlfn.CONCAT(" y ",CG141)))))</f>
        <v/>
      </c>
      <c r="CG141" s="89" t="s">
        <v>5296</v>
      </c>
    </row>
    <row r="142" spans="1:85" ht="15" customHeight="1">
      <c r="A142" s="64"/>
      <c r="B142" s="11"/>
      <c r="C142" s="61" t="s">
        <v>5297</v>
      </c>
      <c r="D142" s="1020" t="str">
        <f>IF(CNGE_2025_M1_Secc5_Sub1!$D137="","",CNGE_2025_M1_Secc5_Sub1!$D137)</f>
        <v/>
      </c>
      <c r="E142" s="889"/>
      <c r="F142" s="889"/>
      <c r="G142" s="889"/>
      <c r="H142" s="889"/>
      <c r="I142" s="889"/>
      <c r="J142" s="889"/>
      <c r="K142" s="889"/>
      <c r="L142" s="889"/>
      <c r="M142" s="889"/>
      <c r="N142" s="889"/>
      <c r="O142" s="890"/>
      <c r="P142" s="813"/>
      <c r="Q142" s="813"/>
      <c r="R142" s="813"/>
      <c r="S142" s="813"/>
      <c r="T142" s="813"/>
      <c r="U142" s="813"/>
      <c r="V142" s="813"/>
      <c r="W142" s="813"/>
      <c r="X142" s="813"/>
      <c r="Y142" s="813"/>
      <c r="Z142" s="813"/>
      <c r="AA142" s="813"/>
      <c r="AB142" s="813"/>
      <c r="AC142" s="813"/>
      <c r="AD142" s="813"/>
      <c r="AI142">
        <f t="shared" si="102"/>
        <v>0</v>
      </c>
      <c r="AJ142">
        <f t="shared" si="103"/>
        <v>0</v>
      </c>
      <c r="AK142">
        <f t="shared" si="104"/>
        <v>0</v>
      </c>
      <c r="AL142">
        <f t="shared" si="105"/>
        <v>0</v>
      </c>
      <c r="AM142">
        <f t="shared" si="106"/>
        <v>0</v>
      </c>
      <c r="AN142">
        <f t="shared" si="107"/>
        <v>0</v>
      </c>
      <c r="AO142">
        <f t="shared" si="108"/>
        <v>0</v>
      </c>
      <c r="AP142">
        <f t="shared" si="109"/>
        <v>0</v>
      </c>
      <c r="AQ142">
        <f t="shared" si="110"/>
        <v>0</v>
      </c>
      <c r="AR142">
        <f t="shared" si="111"/>
        <v>0</v>
      </c>
      <c r="AS142">
        <f t="shared" si="112"/>
        <v>0</v>
      </c>
      <c r="AT142">
        <f t="shared" si="113"/>
        <v>0</v>
      </c>
      <c r="AU142">
        <f t="shared" si="114"/>
        <v>0</v>
      </c>
      <c r="AV142">
        <f t="shared" si="115"/>
        <v>0</v>
      </c>
      <c r="AW142">
        <f t="shared" si="116"/>
        <v>0</v>
      </c>
      <c r="AX142">
        <f t="shared" si="117"/>
        <v>0</v>
      </c>
      <c r="AY142">
        <f t="shared" si="118"/>
        <v>0</v>
      </c>
      <c r="AZ142">
        <f t="shared" si="119"/>
        <v>0</v>
      </c>
      <c r="BA142">
        <f t="shared" si="120"/>
        <v>0</v>
      </c>
      <c r="BB142">
        <f t="shared" si="121"/>
        <v>0</v>
      </c>
      <c r="BC142" s="293">
        <f t="shared" si="81"/>
        <v>0</v>
      </c>
      <c r="BD142" s="504" t="str">
        <f>IF(BC142=0,"",
IF(SUM($BC$36:BC142)=1,BE142,
IF($BC$156&gt;SUM($BC$36:BC142),_xlfn.CONCAT(", ",BE142),
IF($BC$156=SUM($BC$36:BC142),_xlfn.CONCAT(" y ",BE142)))))</f>
        <v/>
      </c>
      <c r="BE142" s="505" t="s">
        <v>5298</v>
      </c>
      <c r="BF142" s="628">
        <f t="shared" si="82"/>
        <v>0</v>
      </c>
      <c r="BG142" s="488">
        <f t="shared" si="83"/>
        <v>0</v>
      </c>
      <c r="BH142" s="631">
        <f t="shared" si="84"/>
        <v>0</v>
      </c>
      <c r="BI142" s="338">
        <f t="shared" si="85"/>
        <v>0</v>
      </c>
      <c r="BJ142" s="294" t="str">
        <f>IF(BI142=0,"",
IF(SUM($BI$36:BI142)=1,BK142,
IF($BI$156&gt;SUM($BI$36:BI142),_xlfn.CONCAT(", ",BK142),
IF($BI$156=SUM($BI$36:BI142),_xlfn.CONCAT(" y ",BK142)))))</f>
        <v/>
      </c>
      <c r="BK142" s="368" t="s">
        <v>5298</v>
      </c>
      <c r="BL142" s="634">
        <f t="shared" si="86"/>
        <v>0</v>
      </c>
      <c r="BM142" s="613">
        <f t="shared" si="87"/>
        <v>0</v>
      </c>
      <c r="BN142" s="636">
        <f t="shared" si="88"/>
        <v>0</v>
      </c>
      <c r="BO142" s="338">
        <f t="shared" si="89"/>
        <v>0</v>
      </c>
      <c r="BP142" s="294" t="str">
        <f>IF(BO142=0,"",
IF(SUM($BO$36:BO142)=1,BQ142,
IF($BO$156&gt;SUM($BO$36:BO142),_xlfn.CONCAT(", ",BQ142),
IF($BO$156=SUM($BO$36:BO142),_xlfn.CONCAT(" y ",BQ142)))))</f>
        <v/>
      </c>
      <c r="BQ142" s="368" t="s">
        <v>5298</v>
      </c>
      <c r="BR142" s="639">
        <f t="shared" si="90"/>
        <v>0</v>
      </c>
      <c r="BS142" s="641">
        <f t="shared" si="91"/>
        <v>0</v>
      </c>
      <c r="BT142" s="560">
        <f t="shared" si="92"/>
        <v>0</v>
      </c>
      <c r="BU142" s="519">
        <f t="shared" si="93"/>
        <v>0</v>
      </c>
      <c r="BV142" s="521">
        <f t="shared" si="94"/>
        <v>0</v>
      </c>
      <c r="BW142" s="452">
        <f t="shared" si="95"/>
        <v>0</v>
      </c>
      <c r="BX142" s="639">
        <f t="shared" si="96"/>
        <v>0</v>
      </c>
      <c r="BY142" s="641">
        <f t="shared" si="97"/>
        <v>0</v>
      </c>
      <c r="BZ142" s="560">
        <f t="shared" si="98"/>
        <v>0</v>
      </c>
      <c r="CA142" s="293">
        <f t="shared" si="99"/>
        <v>0</v>
      </c>
      <c r="CB142" s="294" t="str">
        <f>IF(CA142=0,"",
IF(SUM($CA$36:CA142)=1,CC142,
IF($CA$156&gt;SUM($CA$36:CA142),_xlfn.CONCAT(", ",CC142),
IF($CA$156=SUM($CA$36:CA142),_xlfn.CONCAT(" y ",CC142)))))</f>
        <v/>
      </c>
      <c r="CC142" s="89" t="s">
        <v>5298</v>
      </c>
      <c r="CD142" s="321">
        <f t="shared" si="100"/>
        <v>0</v>
      </c>
      <c r="CE142" s="293">
        <f t="shared" si="101"/>
        <v>0</v>
      </c>
      <c r="CF142" s="294" t="str">
        <f>IF(CE142=0,"",
IF(SUM($CE$36:CE142)=1,CG142,
IF($CE$156&gt;SUM($CE$36:CE142),_xlfn.CONCAT(", ",CG142),
IF($CE$156=SUM($CE$36:CE142),_xlfn.CONCAT(" y ",CG142)))))</f>
        <v/>
      </c>
      <c r="CG142" s="89" t="s">
        <v>5298</v>
      </c>
    </row>
    <row r="143" spans="1:85" ht="15" customHeight="1">
      <c r="A143" s="64"/>
      <c r="B143" s="11"/>
      <c r="C143" s="61" t="s">
        <v>5299</v>
      </c>
      <c r="D143" s="1020" t="str">
        <f>IF(CNGE_2025_M1_Secc5_Sub1!$D138="","",CNGE_2025_M1_Secc5_Sub1!$D138)</f>
        <v/>
      </c>
      <c r="E143" s="889"/>
      <c r="F143" s="889"/>
      <c r="G143" s="889"/>
      <c r="H143" s="889"/>
      <c r="I143" s="889"/>
      <c r="J143" s="889"/>
      <c r="K143" s="889"/>
      <c r="L143" s="889"/>
      <c r="M143" s="889"/>
      <c r="N143" s="889"/>
      <c r="O143" s="890"/>
      <c r="P143" s="813"/>
      <c r="Q143" s="813"/>
      <c r="R143" s="813"/>
      <c r="S143" s="813"/>
      <c r="T143" s="813"/>
      <c r="U143" s="813"/>
      <c r="V143" s="813"/>
      <c r="W143" s="813"/>
      <c r="X143" s="813"/>
      <c r="Y143" s="813"/>
      <c r="Z143" s="813"/>
      <c r="AA143" s="813"/>
      <c r="AB143" s="813"/>
      <c r="AC143" s="813"/>
      <c r="AD143" s="813"/>
      <c r="AI143">
        <f t="shared" si="102"/>
        <v>0</v>
      </c>
      <c r="AJ143">
        <f t="shared" si="103"/>
        <v>0</v>
      </c>
      <c r="AK143">
        <f t="shared" si="104"/>
        <v>0</v>
      </c>
      <c r="AL143">
        <f t="shared" si="105"/>
        <v>0</v>
      </c>
      <c r="AM143">
        <f t="shared" si="106"/>
        <v>0</v>
      </c>
      <c r="AN143">
        <f t="shared" si="107"/>
        <v>0</v>
      </c>
      <c r="AO143">
        <f t="shared" si="108"/>
        <v>0</v>
      </c>
      <c r="AP143">
        <f t="shared" si="109"/>
        <v>0</v>
      </c>
      <c r="AQ143">
        <f t="shared" si="110"/>
        <v>0</v>
      </c>
      <c r="AR143">
        <f t="shared" si="111"/>
        <v>0</v>
      </c>
      <c r="AS143">
        <f t="shared" si="112"/>
        <v>0</v>
      </c>
      <c r="AT143">
        <f t="shared" si="113"/>
        <v>0</v>
      </c>
      <c r="AU143">
        <f t="shared" si="114"/>
        <v>0</v>
      </c>
      <c r="AV143">
        <f t="shared" si="115"/>
        <v>0</v>
      </c>
      <c r="AW143">
        <f t="shared" si="116"/>
        <v>0</v>
      </c>
      <c r="AX143">
        <f t="shared" si="117"/>
        <v>0</v>
      </c>
      <c r="AY143">
        <f t="shared" si="118"/>
        <v>0</v>
      </c>
      <c r="AZ143">
        <f t="shared" si="119"/>
        <v>0</v>
      </c>
      <c r="BA143">
        <f t="shared" si="120"/>
        <v>0</v>
      </c>
      <c r="BB143">
        <f t="shared" si="121"/>
        <v>0</v>
      </c>
      <c r="BC143" s="293">
        <f t="shared" si="81"/>
        <v>0</v>
      </c>
      <c r="BD143" s="504" t="str">
        <f>IF(BC143=0,"",
IF(SUM($BC$36:BC143)=1,BE143,
IF($BC$156&gt;SUM($BC$36:BC143),_xlfn.CONCAT(", ",BE143),
IF($BC$156=SUM($BC$36:BC143),_xlfn.CONCAT(" y ",BE143)))))</f>
        <v/>
      </c>
      <c r="BE143" s="505" t="s">
        <v>5300</v>
      </c>
      <c r="BF143" s="628">
        <f t="shared" si="82"/>
        <v>0</v>
      </c>
      <c r="BG143" s="488">
        <f t="shared" si="83"/>
        <v>0</v>
      </c>
      <c r="BH143" s="631">
        <f t="shared" si="84"/>
        <v>0</v>
      </c>
      <c r="BI143" s="338">
        <f t="shared" si="85"/>
        <v>0</v>
      </c>
      <c r="BJ143" s="294" t="str">
        <f>IF(BI143=0,"",
IF(SUM($BI$36:BI143)=1,BK143,
IF($BI$156&gt;SUM($BI$36:BI143),_xlfn.CONCAT(", ",BK143),
IF($BI$156=SUM($BI$36:BI143),_xlfn.CONCAT(" y ",BK143)))))</f>
        <v/>
      </c>
      <c r="BK143" s="368" t="s">
        <v>5300</v>
      </c>
      <c r="BL143" s="634">
        <f t="shared" si="86"/>
        <v>0</v>
      </c>
      <c r="BM143" s="613">
        <f t="shared" si="87"/>
        <v>0</v>
      </c>
      <c r="BN143" s="636">
        <f t="shared" si="88"/>
        <v>0</v>
      </c>
      <c r="BO143" s="338">
        <f t="shared" si="89"/>
        <v>0</v>
      </c>
      <c r="BP143" s="294" t="str">
        <f>IF(BO143=0,"",
IF(SUM($BO$36:BO143)=1,BQ143,
IF($BO$156&gt;SUM($BO$36:BO143),_xlfn.CONCAT(", ",BQ143),
IF($BO$156=SUM($BO$36:BO143),_xlfn.CONCAT(" y ",BQ143)))))</f>
        <v/>
      </c>
      <c r="BQ143" s="368" t="s">
        <v>5300</v>
      </c>
      <c r="BR143" s="639">
        <f t="shared" si="90"/>
        <v>0</v>
      </c>
      <c r="BS143" s="641">
        <f t="shared" si="91"/>
        <v>0</v>
      </c>
      <c r="BT143" s="560">
        <f t="shared" si="92"/>
        <v>0</v>
      </c>
      <c r="BU143" s="519">
        <f t="shared" si="93"/>
        <v>0</v>
      </c>
      <c r="BV143" s="521">
        <f t="shared" si="94"/>
        <v>0</v>
      </c>
      <c r="BW143" s="452">
        <f t="shared" si="95"/>
        <v>0</v>
      </c>
      <c r="BX143" s="639">
        <f t="shared" si="96"/>
        <v>0</v>
      </c>
      <c r="BY143" s="641">
        <f t="shared" si="97"/>
        <v>0</v>
      </c>
      <c r="BZ143" s="560">
        <f t="shared" si="98"/>
        <v>0</v>
      </c>
      <c r="CA143" s="293">
        <f t="shared" si="99"/>
        <v>0</v>
      </c>
      <c r="CB143" s="294" t="str">
        <f>IF(CA143=0,"",
IF(SUM($CA$36:CA143)=1,CC143,
IF($CA$156&gt;SUM($CA$36:CA143),_xlfn.CONCAT(", ",CC143),
IF($CA$156=SUM($CA$36:CA143),_xlfn.CONCAT(" y ",CC143)))))</f>
        <v/>
      </c>
      <c r="CC143" s="89" t="s">
        <v>5300</v>
      </c>
      <c r="CD143" s="321">
        <f t="shared" si="100"/>
        <v>0</v>
      </c>
      <c r="CE143" s="293">
        <f t="shared" si="101"/>
        <v>0</v>
      </c>
      <c r="CF143" s="294" t="str">
        <f>IF(CE143=0,"",
IF(SUM($CE$36:CE143)=1,CG143,
IF($CE$156&gt;SUM($CE$36:CE143),_xlfn.CONCAT(", ",CG143),
IF($CE$156=SUM($CE$36:CE143),_xlfn.CONCAT(" y ",CG143)))))</f>
        <v/>
      </c>
      <c r="CG143" s="89" t="s">
        <v>5300</v>
      </c>
    </row>
    <row r="144" spans="1:85" ht="15" customHeight="1">
      <c r="A144" s="64"/>
      <c r="B144" s="11"/>
      <c r="C144" s="61" t="s">
        <v>5301</v>
      </c>
      <c r="D144" s="1020" t="str">
        <f>IF(CNGE_2025_M1_Secc5_Sub1!$D139="","",CNGE_2025_M1_Secc5_Sub1!$D139)</f>
        <v/>
      </c>
      <c r="E144" s="889"/>
      <c r="F144" s="889"/>
      <c r="G144" s="889"/>
      <c r="H144" s="889"/>
      <c r="I144" s="889"/>
      <c r="J144" s="889"/>
      <c r="K144" s="889"/>
      <c r="L144" s="889"/>
      <c r="M144" s="889"/>
      <c r="N144" s="889"/>
      <c r="O144" s="890"/>
      <c r="P144" s="813"/>
      <c r="Q144" s="813"/>
      <c r="R144" s="813"/>
      <c r="S144" s="813"/>
      <c r="T144" s="813"/>
      <c r="U144" s="813"/>
      <c r="V144" s="813"/>
      <c r="W144" s="813"/>
      <c r="X144" s="813"/>
      <c r="Y144" s="813"/>
      <c r="Z144" s="813"/>
      <c r="AA144" s="813"/>
      <c r="AB144" s="813"/>
      <c r="AC144" s="813"/>
      <c r="AD144" s="813"/>
      <c r="AI144">
        <f t="shared" si="102"/>
        <v>0</v>
      </c>
      <c r="AJ144">
        <f t="shared" si="103"/>
        <v>0</v>
      </c>
      <c r="AK144">
        <f t="shared" si="104"/>
        <v>0</v>
      </c>
      <c r="AL144">
        <f t="shared" si="105"/>
        <v>0</v>
      </c>
      <c r="AM144">
        <f t="shared" si="106"/>
        <v>0</v>
      </c>
      <c r="AN144">
        <f t="shared" si="107"/>
        <v>0</v>
      </c>
      <c r="AO144">
        <f t="shared" si="108"/>
        <v>0</v>
      </c>
      <c r="AP144">
        <f t="shared" si="109"/>
        <v>0</v>
      </c>
      <c r="AQ144">
        <f t="shared" si="110"/>
        <v>0</v>
      </c>
      <c r="AR144">
        <f t="shared" si="111"/>
        <v>0</v>
      </c>
      <c r="AS144">
        <f t="shared" si="112"/>
        <v>0</v>
      </c>
      <c r="AT144">
        <f t="shared" si="113"/>
        <v>0</v>
      </c>
      <c r="AU144">
        <f t="shared" si="114"/>
        <v>0</v>
      </c>
      <c r="AV144">
        <f t="shared" si="115"/>
        <v>0</v>
      </c>
      <c r="AW144">
        <f t="shared" si="116"/>
        <v>0</v>
      </c>
      <c r="AX144">
        <f t="shared" si="117"/>
        <v>0</v>
      </c>
      <c r="AY144">
        <f t="shared" si="118"/>
        <v>0</v>
      </c>
      <c r="AZ144">
        <f t="shared" si="119"/>
        <v>0</v>
      </c>
      <c r="BA144">
        <f t="shared" si="120"/>
        <v>0</v>
      </c>
      <c r="BB144">
        <f t="shared" si="121"/>
        <v>0</v>
      </c>
      <c r="BC144" s="293">
        <f t="shared" si="81"/>
        <v>0</v>
      </c>
      <c r="BD144" s="504" t="str">
        <f>IF(BC144=0,"",
IF(SUM($BC$36:BC144)=1,BE144,
IF($BC$156&gt;SUM($BC$36:BC144),_xlfn.CONCAT(", ",BE144),
IF($BC$156=SUM($BC$36:BC144),_xlfn.CONCAT(" y ",BE144)))))</f>
        <v/>
      </c>
      <c r="BE144" s="505" t="s">
        <v>5302</v>
      </c>
      <c r="BF144" s="628">
        <f t="shared" si="82"/>
        <v>0</v>
      </c>
      <c r="BG144" s="488">
        <f t="shared" si="83"/>
        <v>0</v>
      </c>
      <c r="BH144" s="631">
        <f t="shared" si="84"/>
        <v>0</v>
      </c>
      <c r="BI144" s="338">
        <f t="shared" si="85"/>
        <v>0</v>
      </c>
      <c r="BJ144" s="294" t="str">
        <f>IF(BI144=0,"",
IF(SUM($BI$36:BI144)=1,BK144,
IF($BI$156&gt;SUM($BI$36:BI144),_xlfn.CONCAT(", ",BK144),
IF($BI$156=SUM($BI$36:BI144),_xlfn.CONCAT(" y ",BK144)))))</f>
        <v/>
      </c>
      <c r="BK144" s="368" t="s">
        <v>5302</v>
      </c>
      <c r="BL144" s="634">
        <f t="shared" si="86"/>
        <v>0</v>
      </c>
      <c r="BM144" s="613">
        <f t="shared" si="87"/>
        <v>0</v>
      </c>
      <c r="BN144" s="636">
        <f t="shared" si="88"/>
        <v>0</v>
      </c>
      <c r="BO144" s="338">
        <f t="shared" si="89"/>
        <v>0</v>
      </c>
      <c r="BP144" s="294" t="str">
        <f>IF(BO144=0,"",
IF(SUM($BO$36:BO144)=1,BQ144,
IF($BO$156&gt;SUM($BO$36:BO144),_xlfn.CONCAT(", ",BQ144),
IF($BO$156=SUM($BO$36:BO144),_xlfn.CONCAT(" y ",BQ144)))))</f>
        <v/>
      </c>
      <c r="BQ144" s="368" t="s">
        <v>5302</v>
      </c>
      <c r="BR144" s="639">
        <f t="shared" si="90"/>
        <v>0</v>
      </c>
      <c r="BS144" s="641">
        <f t="shared" si="91"/>
        <v>0</v>
      </c>
      <c r="BT144" s="560">
        <f t="shared" si="92"/>
        <v>0</v>
      </c>
      <c r="BU144" s="519">
        <f t="shared" si="93"/>
        <v>0</v>
      </c>
      <c r="BV144" s="521">
        <f t="shared" si="94"/>
        <v>0</v>
      </c>
      <c r="BW144" s="452">
        <f t="shared" si="95"/>
        <v>0</v>
      </c>
      <c r="BX144" s="639">
        <f t="shared" si="96"/>
        <v>0</v>
      </c>
      <c r="BY144" s="641">
        <f t="shared" si="97"/>
        <v>0</v>
      </c>
      <c r="BZ144" s="560">
        <f t="shared" si="98"/>
        <v>0</v>
      </c>
      <c r="CA144" s="293">
        <f t="shared" si="99"/>
        <v>0</v>
      </c>
      <c r="CB144" s="294" t="str">
        <f>IF(CA144=0,"",
IF(SUM($CA$36:CA144)=1,CC144,
IF($CA$156&gt;SUM($CA$36:CA144),_xlfn.CONCAT(", ",CC144),
IF($CA$156=SUM($CA$36:CA144),_xlfn.CONCAT(" y ",CC144)))))</f>
        <v/>
      </c>
      <c r="CC144" s="89" t="s">
        <v>5302</v>
      </c>
      <c r="CD144" s="321">
        <f t="shared" si="100"/>
        <v>0</v>
      </c>
      <c r="CE144" s="293">
        <f t="shared" si="101"/>
        <v>0</v>
      </c>
      <c r="CF144" s="294" t="str">
        <f>IF(CE144=0,"",
IF(SUM($CE$36:CE144)=1,CG144,
IF($CE$156&gt;SUM($CE$36:CE144),_xlfn.CONCAT(", ",CG144),
IF($CE$156=SUM($CE$36:CE144),_xlfn.CONCAT(" y ",CG144)))))</f>
        <v/>
      </c>
      <c r="CG144" s="89" t="s">
        <v>5302</v>
      </c>
    </row>
    <row r="145" spans="1:85" ht="15" customHeight="1">
      <c r="A145" s="64"/>
      <c r="B145" s="11"/>
      <c r="C145" s="61" t="s">
        <v>5303</v>
      </c>
      <c r="D145" s="1020" t="str">
        <f>IF(CNGE_2025_M1_Secc5_Sub1!$D140="","",CNGE_2025_M1_Secc5_Sub1!$D140)</f>
        <v/>
      </c>
      <c r="E145" s="889"/>
      <c r="F145" s="889"/>
      <c r="G145" s="889"/>
      <c r="H145" s="889"/>
      <c r="I145" s="889"/>
      <c r="J145" s="889"/>
      <c r="K145" s="889"/>
      <c r="L145" s="889"/>
      <c r="M145" s="889"/>
      <c r="N145" s="889"/>
      <c r="O145" s="890"/>
      <c r="P145" s="813"/>
      <c r="Q145" s="813"/>
      <c r="R145" s="813"/>
      <c r="S145" s="813"/>
      <c r="T145" s="813"/>
      <c r="U145" s="813"/>
      <c r="V145" s="813"/>
      <c r="W145" s="813"/>
      <c r="X145" s="813"/>
      <c r="Y145" s="813"/>
      <c r="Z145" s="813"/>
      <c r="AA145" s="813"/>
      <c r="AB145" s="813"/>
      <c r="AC145" s="813"/>
      <c r="AD145" s="813"/>
      <c r="AI145">
        <f t="shared" si="102"/>
        <v>0</v>
      </c>
      <c r="AJ145">
        <f t="shared" si="103"/>
        <v>0</v>
      </c>
      <c r="AK145">
        <f t="shared" si="104"/>
        <v>0</v>
      </c>
      <c r="AL145">
        <f t="shared" si="105"/>
        <v>0</v>
      </c>
      <c r="AM145">
        <f t="shared" si="106"/>
        <v>0</v>
      </c>
      <c r="AN145">
        <f t="shared" si="107"/>
        <v>0</v>
      </c>
      <c r="AO145">
        <f t="shared" si="108"/>
        <v>0</v>
      </c>
      <c r="AP145">
        <f t="shared" si="109"/>
        <v>0</v>
      </c>
      <c r="AQ145">
        <f t="shared" si="110"/>
        <v>0</v>
      </c>
      <c r="AR145">
        <f t="shared" si="111"/>
        <v>0</v>
      </c>
      <c r="AS145">
        <f t="shared" si="112"/>
        <v>0</v>
      </c>
      <c r="AT145">
        <f t="shared" si="113"/>
        <v>0</v>
      </c>
      <c r="AU145">
        <f t="shared" si="114"/>
        <v>0</v>
      </c>
      <c r="AV145">
        <f t="shared" si="115"/>
        <v>0</v>
      </c>
      <c r="AW145">
        <f t="shared" si="116"/>
        <v>0</v>
      </c>
      <c r="AX145">
        <f t="shared" si="117"/>
        <v>0</v>
      </c>
      <c r="AY145">
        <f t="shared" si="118"/>
        <v>0</v>
      </c>
      <c r="AZ145">
        <f t="shared" si="119"/>
        <v>0</v>
      </c>
      <c r="BA145">
        <f t="shared" si="120"/>
        <v>0</v>
      </c>
      <c r="BB145">
        <f t="shared" si="121"/>
        <v>0</v>
      </c>
      <c r="BC145" s="293">
        <f t="shared" si="81"/>
        <v>0</v>
      </c>
      <c r="BD145" s="504" t="str">
        <f>IF(BC145=0,"",
IF(SUM($BC$36:BC145)=1,BE145,
IF($BC$156&gt;SUM($BC$36:BC145),_xlfn.CONCAT(", ",BE145),
IF($BC$156=SUM($BC$36:BC145),_xlfn.CONCAT(" y ",BE145)))))</f>
        <v/>
      </c>
      <c r="BE145" s="505" t="s">
        <v>5304</v>
      </c>
      <c r="BF145" s="628">
        <f t="shared" si="82"/>
        <v>0</v>
      </c>
      <c r="BG145" s="488">
        <f t="shared" si="83"/>
        <v>0</v>
      </c>
      <c r="BH145" s="631">
        <f t="shared" si="84"/>
        <v>0</v>
      </c>
      <c r="BI145" s="338">
        <f t="shared" si="85"/>
        <v>0</v>
      </c>
      <c r="BJ145" s="294" t="str">
        <f>IF(BI145=0,"",
IF(SUM($BI$36:BI145)=1,BK145,
IF($BI$156&gt;SUM($BI$36:BI145),_xlfn.CONCAT(", ",BK145),
IF($BI$156=SUM($BI$36:BI145),_xlfn.CONCAT(" y ",BK145)))))</f>
        <v/>
      </c>
      <c r="BK145" s="368" t="s">
        <v>5304</v>
      </c>
      <c r="BL145" s="634">
        <f t="shared" si="86"/>
        <v>0</v>
      </c>
      <c r="BM145" s="613">
        <f t="shared" si="87"/>
        <v>0</v>
      </c>
      <c r="BN145" s="636">
        <f t="shared" si="88"/>
        <v>0</v>
      </c>
      <c r="BO145" s="338">
        <f t="shared" si="89"/>
        <v>0</v>
      </c>
      <c r="BP145" s="294" t="str">
        <f>IF(BO145=0,"",
IF(SUM($BO$36:BO145)=1,BQ145,
IF($BO$156&gt;SUM($BO$36:BO145),_xlfn.CONCAT(", ",BQ145),
IF($BO$156=SUM($BO$36:BO145),_xlfn.CONCAT(" y ",BQ145)))))</f>
        <v/>
      </c>
      <c r="BQ145" s="368" t="s">
        <v>5304</v>
      </c>
      <c r="BR145" s="639">
        <f t="shared" si="90"/>
        <v>0</v>
      </c>
      <c r="BS145" s="641">
        <f t="shared" si="91"/>
        <v>0</v>
      </c>
      <c r="BT145" s="560">
        <f t="shared" si="92"/>
        <v>0</v>
      </c>
      <c r="BU145" s="519">
        <f t="shared" si="93"/>
        <v>0</v>
      </c>
      <c r="BV145" s="521">
        <f t="shared" si="94"/>
        <v>0</v>
      </c>
      <c r="BW145" s="452">
        <f t="shared" si="95"/>
        <v>0</v>
      </c>
      <c r="BX145" s="639">
        <f t="shared" si="96"/>
        <v>0</v>
      </c>
      <c r="BY145" s="641">
        <f t="shared" si="97"/>
        <v>0</v>
      </c>
      <c r="BZ145" s="560">
        <f t="shared" si="98"/>
        <v>0</v>
      </c>
      <c r="CA145" s="293">
        <f t="shared" si="99"/>
        <v>0</v>
      </c>
      <c r="CB145" s="294" t="str">
        <f>IF(CA145=0,"",
IF(SUM($CA$36:CA145)=1,CC145,
IF($CA$156&gt;SUM($CA$36:CA145),_xlfn.CONCAT(", ",CC145),
IF($CA$156=SUM($CA$36:CA145),_xlfn.CONCAT(" y ",CC145)))))</f>
        <v/>
      </c>
      <c r="CC145" s="89" t="s">
        <v>5304</v>
      </c>
      <c r="CD145" s="321">
        <f t="shared" si="100"/>
        <v>0</v>
      </c>
      <c r="CE145" s="293">
        <f t="shared" si="101"/>
        <v>0</v>
      </c>
      <c r="CF145" s="294" t="str">
        <f>IF(CE145=0,"",
IF(SUM($CE$36:CE145)=1,CG145,
IF($CE$156&gt;SUM($CE$36:CE145),_xlfn.CONCAT(", ",CG145),
IF($CE$156=SUM($CE$36:CE145),_xlfn.CONCAT(" y ",CG145)))))</f>
        <v/>
      </c>
      <c r="CG145" s="89" t="s">
        <v>5304</v>
      </c>
    </row>
    <row r="146" spans="1:85" ht="15" customHeight="1">
      <c r="A146" s="64"/>
      <c r="B146" s="11"/>
      <c r="C146" s="61" t="s">
        <v>5305</v>
      </c>
      <c r="D146" s="1020" t="str">
        <f>IF(CNGE_2025_M1_Secc5_Sub1!$D141="","",CNGE_2025_M1_Secc5_Sub1!$D141)</f>
        <v/>
      </c>
      <c r="E146" s="889"/>
      <c r="F146" s="889"/>
      <c r="G146" s="889"/>
      <c r="H146" s="889"/>
      <c r="I146" s="889"/>
      <c r="J146" s="889"/>
      <c r="K146" s="889"/>
      <c r="L146" s="889"/>
      <c r="M146" s="889"/>
      <c r="N146" s="889"/>
      <c r="O146" s="890"/>
      <c r="P146" s="813"/>
      <c r="Q146" s="813"/>
      <c r="R146" s="813"/>
      <c r="S146" s="813"/>
      <c r="T146" s="813"/>
      <c r="U146" s="813"/>
      <c r="V146" s="813"/>
      <c r="W146" s="813"/>
      <c r="X146" s="813"/>
      <c r="Y146" s="813"/>
      <c r="Z146" s="813"/>
      <c r="AA146" s="813"/>
      <c r="AB146" s="813"/>
      <c r="AC146" s="813"/>
      <c r="AD146" s="813"/>
      <c r="AI146">
        <f t="shared" si="102"/>
        <v>0</v>
      </c>
      <c r="AJ146">
        <f t="shared" si="103"/>
        <v>0</v>
      </c>
      <c r="AK146">
        <f t="shared" si="104"/>
        <v>0</v>
      </c>
      <c r="AL146">
        <f t="shared" si="105"/>
        <v>0</v>
      </c>
      <c r="AM146">
        <f t="shared" si="106"/>
        <v>0</v>
      </c>
      <c r="AN146">
        <f t="shared" si="107"/>
        <v>0</v>
      </c>
      <c r="AO146">
        <f t="shared" si="108"/>
        <v>0</v>
      </c>
      <c r="AP146">
        <f t="shared" si="109"/>
        <v>0</v>
      </c>
      <c r="AQ146">
        <f t="shared" si="110"/>
        <v>0</v>
      </c>
      <c r="AR146">
        <f t="shared" si="111"/>
        <v>0</v>
      </c>
      <c r="AS146">
        <f t="shared" si="112"/>
        <v>0</v>
      </c>
      <c r="AT146">
        <f t="shared" si="113"/>
        <v>0</v>
      </c>
      <c r="AU146">
        <f t="shared" si="114"/>
        <v>0</v>
      </c>
      <c r="AV146">
        <f t="shared" si="115"/>
        <v>0</v>
      </c>
      <c r="AW146">
        <f t="shared" si="116"/>
        <v>0</v>
      </c>
      <c r="AX146">
        <f t="shared" si="117"/>
        <v>0</v>
      </c>
      <c r="AY146">
        <f t="shared" si="118"/>
        <v>0</v>
      </c>
      <c r="AZ146">
        <f t="shared" si="119"/>
        <v>0</v>
      </c>
      <c r="BA146">
        <f t="shared" si="120"/>
        <v>0</v>
      </c>
      <c r="BB146">
        <f t="shared" si="121"/>
        <v>0</v>
      </c>
      <c r="BC146" s="293">
        <f t="shared" si="81"/>
        <v>0</v>
      </c>
      <c r="BD146" s="504" t="str">
        <f>IF(BC146=0,"",
IF(SUM($BC$36:BC146)=1,BE146,
IF($BC$156&gt;SUM($BC$36:BC146),_xlfn.CONCAT(", ",BE146),
IF($BC$156=SUM($BC$36:BC146),_xlfn.CONCAT(" y ",BE146)))))</f>
        <v/>
      </c>
      <c r="BE146" s="505" t="s">
        <v>5306</v>
      </c>
      <c r="BF146" s="628">
        <f t="shared" si="82"/>
        <v>0</v>
      </c>
      <c r="BG146" s="488">
        <f t="shared" si="83"/>
        <v>0</v>
      </c>
      <c r="BH146" s="631">
        <f t="shared" si="84"/>
        <v>0</v>
      </c>
      <c r="BI146" s="338">
        <f t="shared" si="85"/>
        <v>0</v>
      </c>
      <c r="BJ146" s="294" t="str">
        <f>IF(BI146=0,"",
IF(SUM($BI$36:BI146)=1,BK146,
IF($BI$156&gt;SUM($BI$36:BI146),_xlfn.CONCAT(", ",BK146),
IF($BI$156=SUM($BI$36:BI146),_xlfn.CONCAT(" y ",BK146)))))</f>
        <v/>
      </c>
      <c r="BK146" s="368" t="s">
        <v>5306</v>
      </c>
      <c r="BL146" s="634">
        <f t="shared" si="86"/>
        <v>0</v>
      </c>
      <c r="BM146" s="613">
        <f t="shared" si="87"/>
        <v>0</v>
      </c>
      <c r="BN146" s="636">
        <f t="shared" si="88"/>
        <v>0</v>
      </c>
      <c r="BO146" s="338">
        <f t="shared" si="89"/>
        <v>0</v>
      </c>
      <c r="BP146" s="294" t="str">
        <f>IF(BO146=0,"",
IF(SUM($BO$36:BO146)=1,BQ146,
IF($BO$156&gt;SUM($BO$36:BO146),_xlfn.CONCAT(", ",BQ146),
IF($BO$156=SUM($BO$36:BO146),_xlfn.CONCAT(" y ",BQ146)))))</f>
        <v/>
      </c>
      <c r="BQ146" s="368" t="s">
        <v>5306</v>
      </c>
      <c r="BR146" s="639">
        <f t="shared" si="90"/>
        <v>0</v>
      </c>
      <c r="BS146" s="641">
        <f t="shared" si="91"/>
        <v>0</v>
      </c>
      <c r="BT146" s="560">
        <f t="shared" si="92"/>
        <v>0</v>
      </c>
      <c r="BU146" s="519">
        <f t="shared" si="93"/>
        <v>0</v>
      </c>
      <c r="BV146" s="521">
        <f t="shared" si="94"/>
        <v>0</v>
      </c>
      <c r="BW146" s="452">
        <f t="shared" si="95"/>
        <v>0</v>
      </c>
      <c r="BX146" s="639">
        <f t="shared" si="96"/>
        <v>0</v>
      </c>
      <c r="BY146" s="641">
        <f t="shared" si="97"/>
        <v>0</v>
      </c>
      <c r="BZ146" s="560">
        <f t="shared" si="98"/>
        <v>0</v>
      </c>
      <c r="CA146" s="293">
        <f t="shared" si="99"/>
        <v>0</v>
      </c>
      <c r="CB146" s="294" t="str">
        <f>IF(CA146=0,"",
IF(SUM($CA$36:CA146)=1,CC146,
IF($CA$156&gt;SUM($CA$36:CA146),_xlfn.CONCAT(", ",CC146),
IF($CA$156=SUM($CA$36:CA146),_xlfn.CONCAT(" y ",CC146)))))</f>
        <v/>
      </c>
      <c r="CC146" s="89" t="s">
        <v>5306</v>
      </c>
      <c r="CD146" s="321">
        <f t="shared" si="100"/>
        <v>0</v>
      </c>
      <c r="CE146" s="293">
        <f t="shared" si="101"/>
        <v>0</v>
      </c>
      <c r="CF146" s="294" t="str">
        <f>IF(CE146=0,"",
IF(SUM($CE$36:CE146)=1,CG146,
IF($CE$156&gt;SUM($CE$36:CE146),_xlfn.CONCAT(", ",CG146),
IF($CE$156=SUM($CE$36:CE146),_xlfn.CONCAT(" y ",CG146)))))</f>
        <v/>
      </c>
      <c r="CG146" s="89" t="s">
        <v>5306</v>
      </c>
    </row>
    <row r="147" spans="1:85" ht="15" customHeight="1">
      <c r="A147" s="64"/>
      <c r="B147" s="11"/>
      <c r="C147" s="61" t="s">
        <v>5307</v>
      </c>
      <c r="D147" s="1020" t="str">
        <f>IF(CNGE_2025_M1_Secc5_Sub1!$D142="","",CNGE_2025_M1_Secc5_Sub1!$D142)</f>
        <v/>
      </c>
      <c r="E147" s="889"/>
      <c r="F147" s="889"/>
      <c r="G147" s="889"/>
      <c r="H147" s="889"/>
      <c r="I147" s="889"/>
      <c r="J147" s="889"/>
      <c r="K147" s="889"/>
      <c r="L147" s="889"/>
      <c r="M147" s="889"/>
      <c r="N147" s="889"/>
      <c r="O147" s="890"/>
      <c r="P147" s="813"/>
      <c r="Q147" s="813"/>
      <c r="R147" s="813"/>
      <c r="S147" s="813"/>
      <c r="T147" s="813"/>
      <c r="U147" s="813"/>
      <c r="V147" s="813"/>
      <c r="W147" s="813"/>
      <c r="X147" s="813"/>
      <c r="Y147" s="813"/>
      <c r="Z147" s="813"/>
      <c r="AA147" s="813"/>
      <c r="AB147" s="813"/>
      <c r="AC147" s="813"/>
      <c r="AD147" s="813"/>
      <c r="AI147">
        <f t="shared" si="102"/>
        <v>0</v>
      </c>
      <c r="AJ147">
        <f t="shared" si="103"/>
        <v>0</v>
      </c>
      <c r="AK147">
        <f t="shared" si="104"/>
        <v>0</v>
      </c>
      <c r="AL147">
        <f t="shared" si="105"/>
        <v>0</v>
      </c>
      <c r="AM147">
        <f t="shared" si="106"/>
        <v>0</v>
      </c>
      <c r="AN147">
        <f t="shared" si="107"/>
        <v>0</v>
      </c>
      <c r="AO147">
        <f t="shared" si="108"/>
        <v>0</v>
      </c>
      <c r="AP147">
        <f t="shared" si="109"/>
        <v>0</v>
      </c>
      <c r="AQ147">
        <f t="shared" si="110"/>
        <v>0</v>
      </c>
      <c r="AR147">
        <f t="shared" si="111"/>
        <v>0</v>
      </c>
      <c r="AS147">
        <f t="shared" si="112"/>
        <v>0</v>
      </c>
      <c r="AT147">
        <f t="shared" si="113"/>
        <v>0</v>
      </c>
      <c r="AU147">
        <f t="shared" si="114"/>
        <v>0</v>
      </c>
      <c r="AV147">
        <f t="shared" si="115"/>
        <v>0</v>
      </c>
      <c r="AW147">
        <f t="shared" si="116"/>
        <v>0</v>
      </c>
      <c r="AX147">
        <f t="shared" si="117"/>
        <v>0</v>
      </c>
      <c r="AY147">
        <f t="shared" si="118"/>
        <v>0</v>
      </c>
      <c r="AZ147">
        <f t="shared" si="119"/>
        <v>0</v>
      </c>
      <c r="BA147">
        <f t="shared" si="120"/>
        <v>0</v>
      </c>
      <c r="BB147">
        <f t="shared" si="121"/>
        <v>0</v>
      </c>
      <c r="BC147" s="293">
        <f t="shared" si="81"/>
        <v>0</v>
      </c>
      <c r="BD147" s="504" t="str">
        <f>IF(BC147=0,"",
IF(SUM($BC$36:BC147)=1,BE147,
IF($BC$156&gt;SUM($BC$36:BC147),_xlfn.CONCAT(", ",BE147),
IF($BC$156=SUM($BC$36:BC147),_xlfn.CONCAT(" y ",BE147)))))</f>
        <v/>
      </c>
      <c r="BE147" s="505" t="s">
        <v>5308</v>
      </c>
      <c r="BF147" s="628">
        <f t="shared" si="82"/>
        <v>0</v>
      </c>
      <c r="BG147" s="488">
        <f t="shared" si="83"/>
        <v>0</v>
      </c>
      <c r="BH147" s="631">
        <f t="shared" si="84"/>
        <v>0</v>
      </c>
      <c r="BI147" s="338">
        <f t="shared" si="85"/>
        <v>0</v>
      </c>
      <c r="BJ147" s="294" t="str">
        <f>IF(BI147=0,"",
IF(SUM($BI$36:BI147)=1,BK147,
IF($BI$156&gt;SUM($BI$36:BI147),_xlfn.CONCAT(", ",BK147),
IF($BI$156=SUM($BI$36:BI147),_xlfn.CONCAT(" y ",BK147)))))</f>
        <v/>
      </c>
      <c r="BK147" s="368" t="s">
        <v>5308</v>
      </c>
      <c r="BL147" s="634">
        <f t="shared" si="86"/>
        <v>0</v>
      </c>
      <c r="BM147" s="613">
        <f t="shared" si="87"/>
        <v>0</v>
      </c>
      <c r="BN147" s="636">
        <f t="shared" si="88"/>
        <v>0</v>
      </c>
      <c r="BO147" s="338">
        <f t="shared" si="89"/>
        <v>0</v>
      </c>
      <c r="BP147" s="294" t="str">
        <f>IF(BO147=0,"",
IF(SUM($BO$36:BO147)=1,BQ147,
IF($BO$156&gt;SUM($BO$36:BO147),_xlfn.CONCAT(", ",BQ147),
IF($BO$156=SUM($BO$36:BO147),_xlfn.CONCAT(" y ",BQ147)))))</f>
        <v/>
      </c>
      <c r="BQ147" s="368" t="s">
        <v>5308</v>
      </c>
      <c r="BR147" s="639">
        <f t="shared" si="90"/>
        <v>0</v>
      </c>
      <c r="BS147" s="641">
        <f t="shared" si="91"/>
        <v>0</v>
      </c>
      <c r="BT147" s="560">
        <f t="shared" si="92"/>
        <v>0</v>
      </c>
      <c r="BU147" s="519">
        <f t="shared" si="93"/>
        <v>0</v>
      </c>
      <c r="BV147" s="521">
        <f t="shared" si="94"/>
        <v>0</v>
      </c>
      <c r="BW147" s="452">
        <f t="shared" si="95"/>
        <v>0</v>
      </c>
      <c r="BX147" s="639">
        <f t="shared" si="96"/>
        <v>0</v>
      </c>
      <c r="BY147" s="641">
        <f t="shared" si="97"/>
        <v>0</v>
      </c>
      <c r="BZ147" s="560">
        <f t="shared" si="98"/>
        <v>0</v>
      </c>
      <c r="CA147" s="293">
        <f t="shared" si="99"/>
        <v>0</v>
      </c>
      <c r="CB147" s="294" t="str">
        <f>IF(CA147=0,"",
IF(SUM($CA$36:CA147)=1,CC147,
IF($CA$156&gt;SUM($CA$36:CA147),_xlfn.CONCAT(", ",CC147),
IF($CA$156=SUM($CA$36:CA147),_xlfn.CONCAT(" y ",CC147)))))</f>
        <v/>
      </c>
      <c r="CC147" s="89" t="s">
        <v>5308</v>
      </c>
      <c r="CD147" s="321">
        <f t="shared" si="100"/>
        <v>0</v>
      </c>
      <c r="CE147" s="293">
        <f t="shared" si="101"/>
        <v>0</v>
      </c>
      <c r="CF147" s="294" t="str">
        <f>IF(CE147=0,"",
IF(SUM($CE$36:CE147)=1,CG147,
IF($CE$156&gt;SUM($CE$36:CE147),_xlfn.CONCAT(", ",CG147),
IF($CE$156=SUM($CE$36:CE147),_xlfn.CONCAT(" y ",CG147)))))</f>
        <v/>
      </c>
      <c r="CG147" s="89" t="s">
        <v>5308</v>
      </c>
    </row>
    <row r="148" spans="1:85" ht="15" customHeight="1">
      <c r="A148" s="64"/>
      <c r="B148" s="11"/>
      <c r="C148" s="61" t="s">
        <v>5309</v>
      </c>
      <c r="D148" s="1020" t="str">
        <f>IF(CNGE_2025_M1_Secc5_Sub1!$D143="","",CNGE_2025_M1_Secc5_Sub1!$D143)</f>
        <v/>
      </c>
      <c r="E148" s="889"/>
      <c r="F148" s="889"/>
      <c r="G148" s="889"/>
      <c r="H148" s="889"/>
      <c r="I148" s="889"/>
      <c r="J148" s="889"/>
      <c r="K148" s="889"/>
      <c r="L148" s="889"/>
      <c r="M148" s="889"/>
      <c r="N148" s="889"/>
      <c r="O148" s="890"/>
      <c r="P148" s="813"/>
      <c r="Q148" s="813"/>
      <c r="R148" s="813"/>
      <c r="S148" s="813"/>
      <c r="T148" s="813"/>
      <c r="U148" s="813"/>
      <c r="V148" s="813"/>
      <c r="W148" s="813"/>
      <c r="X148" s="813"/>
      <c r="Y148" s="813"/>
      <c r="Z148" s="813"/>
      <c r="AA148" s="813"/>
      <c r="AB148" s="813"/>
      <c r="AC148" s="813"/>
      <c r="AD148" s="813"/>
      <c r="AI148">
        <f t="shared" si="102"/>
        <v>0</v>
      </c>
      <c r="AJ148">
        <f t="shared" si="103"/>
        <v>0</v>
      </c>
      <c r="AK148">
        <f t="shared" si="104"/>
        <v>0</v>
      </c>
      <c r="AL148">
        <f t="shared" si="105"/>
        <v>0</v>
      </c>
      <c r="AM148">
        <f t="shared" si="106"/>
        <v>0</v>
      </c>
      <c r="AN148">
        <f t="shared" si="107"/>
        <v>0</v>
      </c>
      <c r="AO148">
        <f t="shared" si="108"/>
        <v>0</v>
      </c>
      <c r="AP148">
        <f t="shared" si="109"/>
        <v>0</v>
      </c>
      <c r="AQ148">
        <f t="shared" si="110"/>
        <v>0</v>
      </c>
      <c r="AR148">
        <f t="shared" si="111"/>
        <v>0</v>
      </c>
      <c r="AS148">
        <f t="shared" si="112"/>
        <v>0</v>
      </c>
      <c r="AT148">
        <f t="shared" si="113"/>
        <v>0</v>
      </c>
      <c r="AU148">
        <f t="shared" si="114"/>
        <v>0</v>
      </c>
      <c r="AV148">
        <f t="shared" si="115"/>
        <v>0</v>
      </c>
      <c r="AW148">
        <f t="shared" si="116"/>
        <v>0</v>
      </c>
      <c r="AX148">
        <f t="shared" si="117"/>
        <v>0</v>
      </c>
      <c r="AY148">
        <f t="shared" si="118"/>
        <v>0</v>
      </c>
      <c r="AZ148">
        <f t="shared" si="119"/>
        <v>0</v>
      </c>
      <c r="BA148">
        <f t="shared" si="120"/>
        <v>0</v>
      </c>
      <c r="BB148">
        <f t="shared" si="121"/>
        <v>0</v>
      </c>
      <c r="BC148" s="293">
        <f t="shared" si="81"/>
        <v>0</v>
      </c>
      <c r="BD148" s="504" t="str">
        <f>IF(BC148=0,"",
IF(SUM($BC$36:BC148)=1,BE148,
IF($BC$156&gt;SUM($BC$36:BC148),_xlfn.CONCAT(", ",BE148),
IF($BC$156=SUM($BC$36:BC148),_xlfn.CONCAT(" y ",BE148)))))</f>
        <v/>
      </c>
      <c r="BE148" s="505" t="s">
        <v>5310</v>
      </c>
      <c r="BF148" s="628">
        <f t="shared" si="82"/>
        <v>0</v>
      </c>
      <c r="BG148" s="488">
        <f t="shared" si="83"/>
        <v>0</v>
      </c>
      <c r="BH148" s="631">
        <f t="shared" si="84"/>
        <v>0</v>
      </c>
      <c r="BI148" s="338">
        <f t="shared" si="85"/>
        <v>0</v>
      </c>
      <c r="BJ148" s="294" t="str">
        <f>IF(BI148=0,"",
IF(SUM($BI$36:BI148)=1,BK148,
IF($BI$156&gt;SUM($BI$36:BI148),_xlfn.CONCAT(", ",BK148),
IF($BI$156=SUM($BI$36:BI148),_xlfn.CONCAT(" y ",BK148)))))</f>
        <v/>
      </c>
      <c r="BK148" s="368" t="s">
        <v>5310</v>
      </c>
      <c r="BL148" s="634">
        <f t="shared" si="86"/>
        <v>0</v>
      </c>
      <c r="BM148" s="613">
        <f t="shared" si="87"/>
        <v>0</v>
      </c>
      <c r="BN148" s="636">
        <f t="shared" si="88"/>
        <v>0</v>
      </c>
      <c r="BO148" s="338">
        <f t="shared" si="89"/>
        <v>0</v>
      </c>
      <c r="BP148" s="294" t="str">
        <f>IF(BO148=0,"",
IF(SUM($BO$36:BO148)=1,BQ148,
IF($BO$156&gt;SUM($BO$36:BO148),_xlfn.CONCAT(", ",BQ148),
IF($BO$156=SUM($BO$36:BO148),_xlfn.CONCAT(" y ",BQ148)))))</f>
        <v/>
      </c>
      <c r="BQ148" s="368" t="s">
        <v>5310</v>
      </c>
      <c r="BR148" s="639">
        <f t="shared" si="90"/>
        <v>0</v>
      </c>
      <c r="BS148" s="641">
        <f t="shared" si="91"/>
        <v>0</v>
      </c>
      <c r="BT148" s="560">
        <f t="shared" si="92"/>
        <v>0</v>
      </c>
      <c r="BU148" s="519">
        <f t="shared" si="93"/>
        <v>0</v>
      </c>
      <c r="BV148" s="521">
        <f t="shared" si="94"/>
        <v>0</v>
      </c>
      <c r="BW148" s="452">
        <f t="shared" si="95"/>
        <v>0</v>
      </c>
      <c r="BX148" s="639">
        <f t="shared" si="96"/>
        <v>0</v>
      </c>
      <c r="BY148" s="641">
        <f t="shared" si="97"/>
        <v>0</v>
      </c>
      <c r="BZ148" s="560">
        <f t="shared" si="98"/>
        <v>0</v>
      </c>
      <c r="CA148" s="293">
        <f t="shared" si="99"/>
        <v>0</v>
      </c>
      <c r="CB148" s="294" t="str">
        <f>IF(CA148=0,"",
IF(SUM($CA$36:CA148)=1,CC148,
IF($CA$156&gt;SUM($CA$36:CA148),_xlfn.CONCAT(", ",CC148),
IF($CA$156=SUM($CA$36:CA148),_xlfn.CONCAT(" y ",CC148)))))</f>
        <v/>
      </c>
      <c r="CC148" s="89" t="s">
        <v>5310</v>
      </c>
      <c r="CD148" s="321">
        <f t="shared" si="100"/>
        <v>0</v>
      </c>
      <c r="CE148" s="293">
        <f t="shared" si="101"/>
        <v>0</v>
      </c>
      <c r="CF148" s="294" t="str">
        <f>IF(CE148=0,"",
IF(SUM($CE$36:CE148)=1,CG148,
IF($CE$156&gt;SUM($CE$36:CE148),_xlfn.CONCAT(", ",CG148),
IF($CE$156=SUM($CE$36:CE148),_xlfn.CONCAT(" y ",CG148)))))</f>
        <v/>
      </c>
      <c r="CG148" s="89" t="s">
        <v>5310</v>
      </c>
    </row>
    <row r="149" spans="1:85" ht="15" customHeight="1">
      <c r="A149" s="64"/>
      <c r="B149" s="11"/>
      <c r="C149" s="61" t="s">
        <v>5311</v>
      </c>
      <c r="D149" s="1020" t="str">
        <f>IF(CNGE_2025_M1_Secc5_Sub1!$D144="","",CNGE_2025_M1_Secc5_Sub1!$D144)</f>
        <v/>
      </c>
      <c r="E149" s="889"/>
      <c r="F149" s="889"/>
      <c r="G149" s="889"/>
      <c r="H149" s="889"/>
      <c r="I149" s="889"/>
      <c r="J149" s="889"/>
      <c r="K149" s="889"/>
      <c r="L149" s="889"/>
      <c r="M149" s="889"/>
      <c r="N149" s="889"/>
      <c r="O149" s="890"/>
      <c r="P149" s="813"/>
      <c r="Q149" s="813"/>
      <c r="R149" s="813"/>
      <c r="S149" s="813"/>
      <c r="T149" s="813"/>
      <c r="U149" s="813"/>
      <c r="V149" s="813"/>
      <c r="W149" s="813"/>
      <c r="X149" s="813"/>
      <c r="Y149" s="813"/>
      <c r="Z149" s="813"/>
      <c r="AA149" s="813"/>
      <c r="AB149" s="813"/>
      <c r="AC149" s="813"/>
      <c r="AD149" s="813"/>
      <c r="AI149">
        <f t="shared" si="102"/>
        <v>0</v>
      </c>
      <c r="AJ149">
        <f t="shared" si="103"/>
        <v>0</v>
      </c>
      <c r="AK149">
        <f t="shared" si="104"/>
        <v>0</v>
      </c>
      <c r="AL149">
        <f t="shared" si="105"/>
        <v>0</v>
      </c>
      <c r="AM149">
        <f t="shared" si="106"/>
        <v>0</v>
      </c>
      <c r="AN149">
        <f t="shared" si="107"/>
        <v>0</v>
      </c>
      <c r="AO149">
        <f t="shared" si="108"/>
        <v>0</v>
      </c>
      <c r="AP149">
        <f t="shared" si="109"/>
        <v>0</v>
      </c>
      <c r="AQ149">
        <f t="shared" si="110"/>
        <v>0</v>
      </c>
      <c r="AR149">
        <f t="shared" si="111"/>
        <v>0</v>
      </c>
      <c r="AS149">
        <f t="shared" si="112"/>
        <v>0</v>
      </c>
      <c r="AT149">
        <f t="shared" si="113"/>
        <v>0</v>
      </c>
      <c r="AU149">
        <f t="shared" si="114"/>
        <v>0</v>
      </c>
      <c r="AV149">
        <f t="shared" si="115"/>
        <v>0</v>
      </c>
      <c r="AW149">
        <f t="shared" si="116"/>
        <v>0</v>
      </c>
      <c r="AX149">
        <f t="shared" si="117"/>
        <v>0</v>
      </c>
      <c r="AY149">
        <f t="shared" si="118"/>
        <v>0</v>
      </c>
      <c r="AZ149">
        <f t="shared" si="119"/>
        <v>0</v>
      </c>
      <c r="BA149">
        <f t="shared" si="120"/>
        <v>0</v>
      </c>
      <c r="BB149">
        <f t="shared" si="121"/>
        <v>0</v>
      </c>
      <c r="BC149" s="293">
        <f t="shared" si="81"/>
        <v>0</v>
      </c>
      <c r="BD149" s="504" t="str">
        <f>IF(BC149=0,"",
IF(SUM($BC$36:BC149)=1,BE149,
IF($BC$156&gt;SUM($BC$36:BC149),_xlfn.CONCAT(", ",BE149),
IF($BC$156=SUM($BC$36:BC149),_xlfn.CONCAT(" y ",BE149)))))</f>
        <v/>
      </c>
      <c r="BE149" s="505" t="s">
        <v>5312</v>
      </c>
      <c r="BF149" s="628">
        <f t="shared" si="82"/>
        <v>0</v>
      </c>
      <c r="BG149" s="488">
        <f t="shared" si="83"/>
        <v>0</v>
      </c>
      <c r="BH149" s="631">
        <f t="shared" si="84"/>
        <v>0</v>
      </c>
      <c r="BI149" s="338">
        <f t="shared" si="85"/>
        <v>0</v>
      </c>
      <c r="BJ149" s="294" t="str">
        <f>IF(BI149=0,"",
IF(SUM($BI$36:BI149)=1,BK149,
IF($BI$156&gt;SUM($BI$36:BI149),_xlfn.CONCAT(", ",BK149),
IF($BI$156=SUM($BI$36:BI149),_xlfn.CONCAT(" y ",BK149)))))</f>
        <v/>
      </c>
      <c r="BK149" s="368" t="s">
        <v>5312</v>
      </c>
      <c r="BL149" s="634">
        <f t="shared" si="86"/>
        <v>0</v>
      </c>
      <c r="BM149" s="613">
        <f t="shared" si="87"/>
        <v>0</v>
      </c>
      <c r="BN149" s="636">
        <f t="shared" si="88"/>
        <v>0</v>
      </c>
      <c r="BO149" s="338">
        <f t="shared" si="89"/>
        <v>0</v>
      </c>
      <c r="BP149" s="294" t="str">
        <f>IF(BO149=0,"",
IF(SUM($BO$36:BO149)=1,BQ149,
IF($BO$156&gt;SUM($BO$36:BO149),_xlfn.CONCAT(", ",BQ149),
IF($BO$156=SUM($BO$36:BO149),_xlfn.CONCAT(" y ",BQ149)))))</f>
        <v/>
      </c>
      <c r="BQ149" s="368" t="s">
        <v>5312</v>
      </c>
      <c r="BR149" s="639">
        <f t="shared" si="90"/>
        <v>0</v>
      </c>
      <c r="BS149" s="641">
        <f t="shared" si="91"/>
        <v>0</v>
      </c>
      <c r="BT149" s="560">
        <f t="shared" si="92"/>
        <v>0</v>
      </c>
      <c r="BU149" s="519">
        <f t="shared" si="93"/>
        <v>0</v>
      </c>
      <c r="BV149" s="521">
        <f t="shared" si="94"/>
        <v>0</v>
      </c>
      <c r="BW149" s="452">
        <f t="shared" si="95"/>
        <v>0</v>
      </c>
      <c r="BX149" s="639">
        <f t="shared" si="96"/>
        <v>0</v>
      </c>
      <c r="BY149" s="641">
        <f t="shared" si="97"/>
        <v>0</v>
      </c>
      <c r="BZ149" s="560">
        <f t="shared" si="98"/>
        <v>0</v>
      </c>
      <c r="CA149" s="293">
        <f t="shared" si="99"/>
        <v>0</v>
      </c>
      <c r="CB149" s="294" t="str">
        <f>IF(CA149=0,"",
IF(SUM($CA$36:CA149)=1,CC149,
IF($CA$156&gt;SUM($CA$36:CA149),_xlfn.CONCAT(", ",CC149),
IF($CA$156=SUM($CA$36:CA149),_xlfn.CONCAT(" y ",CC149)))))</f>
        <v/>
      </c>
      <c r="CC149" s="89" t="s">
        <v>5312</v>
      </c>
      <c r="CD149" s="321">
        <f t="shared" si="100"/>
        <v>0</v>
      </c>
      <c r="CE149" s="293">
        <f t="shared" si="101"/>
        <v>0</v>
      </c>
      <c r="CF149" s="294" t="str">
        <f>IF(CE149=0,"",
IF(SUM($CE$36:CE149)=1,CG149,
IF($CE$156&gt;SUM($CE$36:CE149),_xlfn.CONCAT(", ",CG149),
IF($CE$156=SUM($CE$36:CE149),_xlfn.CONCAT(" y ",CG149)))))</f>
        <v/>
      </c>
      <c r="CG149" s="89" t="s">
        <v>5312</v>
      </c>
    </row>
    <row r="150" spans="1:85" ht="15" customHeight="1">
      <c r="A150" s="64"/>
      <c r="B150" s="11"/>
      <c r="C150" s="61" t="s">
        <v>5313</v>
      </c>
      <c r="D150" s="1020" t="str">
        <f>IF(CNGE_2025_M1_Secc5_Sub1!$D145="","",CNGE_2025_M1_Secc5_Sub1!$D145)</f>
        <v/>
      </c>
      <c r="E150" s="889"/>
      <c r="F150" s="889"/>
      <c r="G150" s="889"/>
      <c r="H150" s="889"/>
      <c r="I150" s="889"/>
      <c r="J150" s="889"/>
      <c r="K150" s="889"/>
      <c r="L150" s="889"/>
      <c r="M150" s="889"/>
      <c r="N150" s="889"/>
      <c r="O150" s="890"/>
      <c r="P150" s="813"/>
      <c r="Q150" s="813"/>
      <c r="R150" s="813"/>
      <c r="S150" s="813"/>
      <c r="T150" s="813"/>
      <c r="U150" s="813"/>
      <c r="V150" s="813"/>
      <c r="W150" s="813"/>
      <c r="X150" s="813"/>
      <c r="Y150" s="813"/>
      <c r="Z150" s="813"/>
      <c r="AA150" s="813"/>
      <c r="AB150" s="813"/>
      <c r="AC150" s="813"/>
      <c r="AD150" s="813"/>
      <c r="AI150">
        <f t="shared" si="102"/>
        <v>0</v>
      </c>
      <c r="AJ150">
        <f t="shared" si="103"/>
        <v>0</v>
      </c>
      <c r="AK150">
        <f t="shared" si="104"/>
        <v>0</v>
      </c>
      <c r="AL150">
        <f t="shared" si="105"/>
        <v>0</v>
      </c>
      <c r="AM150">
        <f t="shared" si="106"/>
        <v>0</v>
      </c>
      <c r="AN150">
        <f t="shared" si="107"/>
        <v>0</v>
      </c>
      <c r="AO150">
        <f t="shared" si="108"/>
        <v>0</v>
      </c>
      <c r="AP150">
        <f t="shared" si="109"/>
        <v>0</v>
      </c>
      <c r="AQ150">
        <f t="shared" si="110"/>
        <v>0</v>
      </c>
      <c r="AR150">
        <f t="shared" si="111"/>
        <v>0</v>
      </c>
      <c r="AS150">
        <f t="shared" si="112"/>
        <v>0</v>
      </c>
      <c r="AT150">
        <f t="shared" si="113"/>
        <v>0</v>
      </c>
      <c r="AU150">
        <f t="shared" si="114"/>
        <v>0</v>
      </c>
      <c r="AV150">
        <f t="shared" si="115"/>
        <v>0</v>
      </c>
      <c r="AW150">
        <f t="shared" si="116"/>
        <v>0</v>
      </c>
      <c r="AX150">
        <f t="shared" si="117"/>
        <v>0</v>
      </c>
      <c r="AY150">
        <f t="shared" si="118"/>
        <v>0</v>
      </c>
      <c r="AZ150">
        <f t="shared" si="119"/>
        <v>0</v>
      </c>
      <c r="BA150">
        <f t="shared" si="120"/>
        <v>0</v>
      </c>
      <c r="BB150">
        <f t="shared" si="121"/>
        <v>0</v>
      </c>
      <c r="BC150" s="293">
        <f t="shared" si="81"/>
        <v>0</v>
      </c>
      <c r="BD150" s="504" t="str">
        <f>IF(BC150=0,"",
IF(SUM($BC$36:BC150)=1,BE150,
IF($BC$156&gt;SUM($BC$36:BC150),_xlfn.CONCAT(", ",BE150),
IF($BC$156=SUM($BC$36:BC150),_xlfn.CONCAT(" y ",BE150)))))</f>
        <v/>
      </c>
      <c r="BE150" s="505" t="s">
        <v>5314</v>
      </c>
      <c r="BF150" s="628">
        <f t="shared" si="82"/>
        <v>0</v>
      </c>
      <c r="BG150" s="488">
        <f t="shared" si="83"/>
        <v>0</v>
      </c>
      <c r="BH150" s="631">
        <f t="shared" si="84"/>
        <v>0</v>
      </c>
      <c r="BI150" s="338">
        <f t="shared" si="85"/>
        <v>0</v>
      </c>
      <c r="BJ150" s="294" t="str">
        <f>IF(BI150=0,"",
IF(SUM($BI$36:BI150)=1,BK150,
IF($BI$156&gt;SUM($BI$36:BI150),_xlfn.CONCAT(", ",BK150),
IF($BI$156=SUM($BI$36:BI150),_xlfn.CONCAT(" y ",BK150)))))</f>
        <v/>
      </c>
      <c r="BK150" s="368" t="s">
        <v>5314</v>
      </c>
      <c r="BL150" s="634">
        <f t="shared" si="86"/>
        <v>0</v>
      </c>
      <c r="BM150" s="613">
        <f t="shared" si="87"/>
        <v>0</v>
      </c>
      <c r="BN150" s="636">
        <f t="shared" si="88"/>
        <v>0</v>
      </c>
      <c r="BO150" s="338">
        <f t="shared" si="89"/>
        <v>0</v>
      </c>
      <c r="BP150" s="294" t="str">
        <f>IF(BO150=0,"",
IF(SUM($BO$36:BO150)=1,BQ150,
IF($BO$156&gt;SUM($BO$36:BO150),_xlfn.CONCAT(", ",BQ150),
IF($BO$156=SUM($BO$36:BO150),_xlfn.CONCAT(" y ",BQ150)))))</f>
        <v/>
      </c>
      <c r="BQ150" s="368" t="s">
        <v>5314</v>
      </c>
      <c r="BR150" s="639">
        <f t="shared" si="90"/>
        <v>0</v>
      </c>
      <c r="BS150" s="641">
        <f t="shared" si="91"/>
        <v>0</v>
      </c>
      <c r="BT150" s="560">
        <f t="shared" si="92"/>
        <v>0</v>
      </c>
      <c r="BU150" s="519">
        <f t="shared" si="93"/>
        <v>0</v>
      </c>
      <c r="BV150" s="521">
        <f t="shared" si="94"/>
        <v>0</v>
      </c>
      <c r="BW150" s="452">
        <f t="shared" si="95"/>
        <v>0</v>
      </c>
      <c r="BX150" s="639">
        <f t="shared" si="96"/>
        <v>0</v>
      </c>
      <c r="BY150" s="641">
        <f t="shared" si="97"/>
        <v>0</v>
      </c>
      <c r="BZ150" s="560">
        <f t="shared" si="98"/>
        <v>0</v>
      </c>
      <c r="CA150" s="293">
        <f t="shared" si="99"/>
        <v>0</v>
      </c>
      <c r="CB150" s="294" t="str">
        <f>IF(CA150=0,"",
IF(SUM($CA$36:CA150)=1,CC150,
IF($CA$156&gt;SUM($CA$36:CA150),_xlfn.CONCAT(", ",CC150),
IF($CA$156=SUM($CA$36:CA150),_xlfn.CONCAT(" y ",CC150)))))</f>
        <v/>
      </c>
      <c r="CC150" s="89" t="s">
        <v>5314</v>
      </c>
      <c r="CD150" s="321">
        <f t="shared" si="100"/>
        <v>0</v>
      </c>
      <c r="CE150" s="293">
        <f t="shared" si="101"/>
        <v>0</v>
      </c>
      <c r="CF150" s="294" t="str">
        <f>IF(CE150=0,"",
IF(SUM($CE$36:CE150)=1,CG150,
IF($CE$156&gt;SUM($CE$36:CE150),_xlfn.CONCAT(", ",CG150),
IF($CE$156=SUM($CE$36:CE150),_xlfn.CONCAT(" y ",CG150)))))</f>
        <v/>
      </c>
      <c r="CG150" s="89" t="s">
        <v>5314</v>
      </c>
    </row>
    <row r="151" spans="1:85" ht="15" customHeight="1">
      <c r="A151" s="64"/>
      <c r="B151" s="11"/>
      <c r="C151" s="61" t="s">
        <v>5315</v>
      </c>
      <c r="D151" s="1020" t="str">
        <f>IF(CNGE_2025_M1_Secc5_Sub1!$D146="","",CNGE_2025_M1_Secc5_Sub1!$D146)</f>
        <v/>
      </c>
      <c r="E151" s="889"/>
      <c r="F151" s="889"/>
      <c r="G151" s="889"/>
      <c r="H151" s="889"/>
      <c r="I151" s="889"/>
      <c r="J151" s="889"/>
      <c r="K151" s="889"/>
      <c r="L151" s="889"/>
      <c r="M151" s="889"/>
      <c r="N151" s="889"/>
      <c r="O151" s="890"/>
      <c r="P151" s="813"/>
      <c r="Q151" s="813"/>
      <c r="R151" s="813"/>
      <c r="S151" s="813"/>
      <c r="T151" s="813"/>
      <c r="U151" s="813"/>
      <c r="V151" s="813"/>
      <c r="W151" s="813"/>
      <c r="X151" s="813"/>
      <c r="Y151" s="813"/>
      <c r="Z151" s="813"/>
      <c r="AA151" s="813"/>
      <c r="AB151" s="813"/>
      <c r="AC151" s="813"/>
      <c r="AD151" s="813"/>
      <c r="AI151">
        <f t="shared" si="102"/>
        <v>0</v>
      </c>
      <c r="AJ151">
        <f t="shared" si="103"/>
        <v>0</v>
      </c>
      <c r="AK151">
        <f t="shared" si="104"/>
        <v>0</v>
      </c>
      <c r="AL151">
        <f t="shared" si="105"/>
        <v>0</v>
      </c>
      <c r="AM151">
        <f t="shared" si="106"/>
        <v>0</v>
      </c>
      <c r="AN151">
        <f t="shared" si="107"/>
        <v>0</v>
      </c>
      <c r="AO151">
        <f t="shared" si="108"/>
        <v>0</v>
      </c>
      <c r="AP151">
        <f t="shared" si="109"/>
        <v>0</v>
      </c>
      <c r="AQ151">
        <f t="shared" si="110"/>
        <v>0</v>
      </c>
      <c r="AR151">
        <f t="shared" si="111"/>
        <v>0</v>
      </c>
      <c r="AS151">
        <f t="shared" si="112"/>
        <v>0</v>
      </c>
      <c r="AT151">
        <f t="shared" si="113"/>
        <v>0</v>
      </c>
      <c r="AU151">
        <f t="shared" si="114"/>
        <v>0</v>
      </c>
      <c r="AV151">
        <f t="shared" si="115"/>
        <v>0</v>
      </c>
      <c r="AW151">
        <f t="shared" si="116"/>
        <v>0</v>
      </c>
      <c r="AX151">
        <f t="shared" si="117"/>
        <v>0</v>
      </c>
      <c r="AY151">
        <f t="shared" si="118"/>
        <v>0</v>
      </c>
      <c r="AZ151">
        <f t="shared" si="119"/>
        <v>0</v>
      </c>
      <c r="BA151">
        <f t="shared" si="120"/>
        <v>0</v>
      </c>
      <c r="BB151">
        <f t="shared" si="121"/>
        <v>0</v>
      </c>
      <c r="BC151" s="293">
        <f t="shared" si="81"/>
        <v>0</v>
      </c>
      <c r="BD151" s="504" t="str">
        <f>IF(BC151=0,"",
IF(SUM($BC$36:BC151)=1,BE151,
IF($BC$156&gt;SUM($BC$36:BC151),_xlfn.CONCAT(", ",BE151),
IF($BC$156=SUM($BC$36:BC151),_xlfn.CONCAT(" y ",BE151)))))</f>
        <v/>
      </c>
      <c r="BE151" s="505" t="s">
        <v>5316</v>
      </c>
      <c r="BF151" s="628">
        <f t="shared" si="82"/>
        <v>0</v>
      </c>
      <c r="BG151" s="488">
        <f t="shared" si="83"/>
        <v>0</v>
      </c>
      <c r="BH151" s="631">
        <f t="shared" si="84"/>
        <v>0</v>
      </c>
      <c r="BI151" s="338">
        <f t="shared" si="85"/>
        <v>0</v>
      </c>
      <c r="BJ151" s="294" t="str">
        <f>IF(BI151=0,"",
IF(SUM($BI$36:BI151)=1,BK151,
IF($BI$156&gt;SUM($BI$36:BI151),_xlfn.CONCAT(", ",BK151),
IF($BI$156=SUM($BI$36:BI151),_xlfn.CONCAT(" y ",BK151)))))</f>
        <v/>
      </c>
      <c r="BK151" s="368" t="s">
        <v>5316</v>
      </c>
      <c r="BL151" s="634">
        <f t="shared" si="86"/>
        <v>0</v>
      </c>
      <c r="BM151" s="613">
        <f t="shared" si="87"/>
        <v>0</v>
      </c>
      <c r="BN151" s="636">
        <f t="shared" si="88"/>
        <v>0</v>
      </c>
      <c r="BO151" s="338">
        <f t="shared" si="89"/>
        <v>0</v>
      </c>
      <c r="BP151" s="294" t="str">
        <f>IF(BO151=0,"",
IF(SUM($BO$36:BO151)=1,BQ151,
IF($BO$156&gt;SUM($BO$36:BO151),_xlfn.CONCAT(", ",BQ151),
IF($BO$156=SUM($BO$36:BO151),_xlfn.CONCAT(" y ",BQ151)))))</f>
        <v/>
      </c>
      <c r="BQ151" s="368" t="s">
        <v>5316</v>
      </c>
      <c r="BR151" s="639">
        <f t="shared" si="90"/>
        <v>0</v>
      </c>
      <c r="BS151" s="641">
        <f t="shared" si="91"/>
        <v>0</v>
      </c>
      <c r="BT151" s="560">
        <f t="shared" si="92"/>
        <v>0</v>
      </c>
      <c r="BU151" s="519">
        <f t="shared" si="93"/>
        <v>0</v>
      </c>
      <c r="BV151" s="521">
        <f t="shared" si="94"/>
        <v>0</v>
      </c>
      <c r="BW151" s="452">
        <f t="shared" si="95"/>
        <v>0</v>
      </c>
      <c r="BX151" s="639">
        <f t="shared" si="96"/>
        <v>0</v>
      </c>
      <c r="BY151" s="641">
        <f t="shared" si="97"/>
        <v>0</v>
      </c>
      <c r="BZ151" s="560">
        <f t="shared" si="98"/>
        <v>0</v>
      </c>
      <c r="CA151" s="293">
        <f t="shared" si="99"/>
        <v>0</v>
      </c>
      <c r="CB151" s="294" t="str">
        <f>IF(CA151=0,"",
IF(SUM($CA$36:CA151)=1,CC151,
IF($CA$156&gt;SUM($CA$36:CA151),_xlfn.CONCAT(", ",CC151),
IF($CA$156=SUM($CA$36:CA151),_xlfn.CONCAT(" y ",CC151)))))</f>
        <v/>
      </c>
      <c r="CC151" s="89" t="s">
        <v>5316</v>
      </c>
      <c r="CD151" s="321">
        <f t="shared" si="100"/>
        <v>0</v>
      </c>
      <c r="CE151" s="293">
        <f t="shared" si="101"/>
        <v>0</v>
      </c>
      <c r="CF151" s="294" t="str">
        <f>IF(CE151=0,"",
IF(SUM($CE$36:CE151)=1,CG151,
IF($CE$156&gt;SUM($CE$36:CE151),_xlfn.CONCAT(", ",CG151),
IF($CE$156=SUM($CE$36:CE151),_xlfn.CONCAT(" y ",CG151)))))</f>
        <v/>
      </c>
      <c r="CG151" s="89" t="s">
        <v>5316</v>
      </c>
    </row>
    <row r="152" spans="1:85" ht="15" customHeight="1">
      <c r="A152" s="64"/>
      <c r="B152" s="11"/>
      <c r="C152" s="61" t="s">
        <v>5317</v>
      </c>
      <c r="D152" s="1020" t="str">
        <f>IF(CNGE_2025_M1_Secc5_Sub1!$D147="","",CNGE_2025_M1_Secc5_Sub1!$D147)</f>
        <v/>
      </c>
      <c r="E152" s="889"/>
      <c r="F152" s="889"/>
      <c r="G152" s="889"/>
      <c r="H152" s="889"/>
      <c r="I152" s="889"/>
      <c r="J152" s="889"/>
      <c r="K152" s="889"/>
      <c r="L152" s="889"/>
      <c r="M152" s="889"/>
      <c r="N152" s="889"/>
      <c r="O152" s="890"/>
      <c r="P152" s="813"/>
      <c r="Q152" s="813"/>
      <c r="R152" s="813"/>
      <c r="S152" s="813"/>
      <c r="T152" s="813"/>
      <c r="U152" s="813"/>
      <c r="V152" s="813"/>
      <c r="W152" s="813"/>
      <c r="X152" s="813"/>
      <c r="Y152" s="813"/>
      <c r="Z152" s="813"/>
      <c r="AA152" s="813"/>
      <c r="AB152" s="813"/>
      <c r="AC152" s="813"/>
      <c r="AD152" s="813"/>
      <c r="AI152">
        <f t="shared" si="102"/>
        <v>0</v>
      </c>
      <c r="AJ152">
        <f t="shared" si="103"/>
        <v>0</v>
      </c>
      <c r="AK152">
        <f t="shared" si="104"/>
        <v>0</v>
      </c>
      <c r="AL152">
        <f t="shared" si="105"/>
        <v>0</v>
      </c>
      <c r="AM152">
        <f t="shared" si="106"/>
        <v>0</v>
      </c>
      <c r="AN152">
        <f t="shared" si="107"/>
        <v>0</v>
      </c>
      <c r="AO152">
        <f t="shared" si="108"/>
        <v>0</v>
      </c>
      <c r="AP152">
        <f t="shared" si="109"/>
        <v>0</v>
      </c>
      <c r="AQ152">
        <f t="shared" si="110"/>
        <v>0</v>
      </c>
      <c r="AR152">
        <f t="shared" si="111"/>
        <v>0</v>
      </c>
      <c r="AS152">
        <f t="shared" si="112"/>
        <v>0</v>
      </c>
      <c r="AT152">
        <f t="shared" si="113"/>
        <v>0</v>
      </c>
      <c r="AU152">
        <f t="shared" si="114"/>
        <v>0</v>
      </c>
      <c r="AV152">
        <f t="shared" si="115"/>
        <v>0</v>
      </c>
      <c r="AW152">
        <f t="shared" si="116"/>
        <v>0</v>
      </c>
      <c r="AX152">
        <f t="shared" si="117"/>
        <v>0</v>
      </c>
      <c r="AY152">
        <f t="shared" si="118"/>
        <v>0</v>
      </c>
      <c r="AZ152">
        <f t="shared" si="119"/>
        <v>0</v>
      </c>
      <c r="BA152">
        <f t="shared" si="120"/>
        <v>0</v>
      </c>
      <c r="BB152">
        <f t="shared" si="121"/>
        <v>0</v>
      </c>
      <c r="BC152" s="293">
        <f t="shared" si="81"/>
        <v>0</v>
      </c>
      <c r="BD152" s="504" t="str">
        <f>IF(BC152=0,"",
IF(SUM($BC$36:BC152)=1,BE152,
IF($BC$156&gt;SUM($BC$36:BC152),_xlfn.CONCAT(", ",BE152),
IF($BC$156=SUM($BC$36:BC152),_xlfn.CONCAT(" y ",BE152)))))</f>
        <v/>
      </c>
      <c r="BE152" s="505" t="s">
        <v>5318</v>
      </c>
      <c r="BF152" s="628">
        <f t="shared" si="82"/>
        <v>0</v>
      </c>
      <c r="BG152" s="488">
        <f t="shared" si="83"/>
        <v>0</v>
      </c>
      <c r="BH152" s="631">
        <f t="shared" si="84"/>
        <v>0</v>
      </c>
      <c r="BI152" s="338">
        <f t="shared" si="85"/>
        <v>0</v>
      </c>
      <c r="BJ152" s="294" t="str">
        <f>IF(BI152=0,"",
IF(SUM($BI$36:BI152)=1,BK152,
IF($BI$156&gt;SUM($BI$36:BI152),_xlfn.CONCAT(", ",BK152),
IF($BI$156=SUM($BI$36:BI152),_xlfn.CONCAT(" y ",BK152)))))</f>
        <v/>
      </c>
      <c r="BK152" s="368" t="s">
        <v>5318</v>
      </c>
      <c r="BL152" s="634">
        <f t="shared" si="86"/>
        <v>0</v>
      </c>
      <c r="BM152" s="613">
        <f t="shared" si="87"/>
        <v>0</v>
      </c>
      <c r="BN152" s="636">
        <f t="shared" si="88"/>
        <v>0</v>
      </c>
      <c r="BO152" s="338">
        <f t="shared" si="89"/>
        <v>0</v>
      </c>
      <c r="BP152" s="294" t="str">
        <f>IF(BO152=0,"",
IF(SUM($BO$36:BO152)=1,BQ152,
IF($BO$156&gt;SUM($BO$36:BO152),_xlfn.CONCAT(", ",BQ152),
IF($BO$156=SUM($BO$36:BO152),_xlfn.CONCAT(" y ",BQ152)))))</f>
        <v/>
      </c>
      <c r="BQ152" s="368" t="s">
        <v>5318</v>
      </c>
      <c r="BR152" s="639">
        <f t="shared" si="90"/>
        <v>0</v>
      </c>
      <c r="BS152" s="641">
        <f t="shared" si="91"/>
        <v>0</v>
      </c>
      <c r="BT152" s="560">
        <f t="shared" si="92"/>
        <v>0</v>
      </c>
      <c r="BU152" s="519">
        <f t="shared" si="93"/>
        <v>0</v>
      </c>
      <c r="BV152" s="521">
        <f t="shared" si="94"/>
        <v>0</v>
      </c>
      <c r="BW152" s="452">
        <f t="shared" si="95"/>
        <v>0</v>
      </c>
      <c r="BX152" s="639">
        <f t="shared" si="96"/>
        <v>0</v>
      </c>
      <c r="BY152" s="641">
        <f t="shared" si="97"/>
        <v>0</v>
      </c>
      <c r="BZ152" s="560">
        <f t="shared" si="98"/>
        <v>0</v>
      </c>
      <c r="CA152" s="293">
        <f t="shared" si="99"/>
        <v>0</v>
      </c>
      <c r="CB152" s="294" t="str">
        <f>IF(CA152=0,"",
IF(SUM($CA$36:CA152)=1,CC152,
IF($CA$156&gt;SUM($CA$36:CA152),_xlfn.CONCAT(", ",CC152),
IF($CA$156=SUM($CA$36:CA152),_xlfn.CONCAT(" y ",CC152)))))</f>
        <v/>
      </c>
      <c r="CC152" s="89" t="s">
        <v>5318</v>
      </c>
      <c r="CD152" s="321">
        <f t="shared" si="100"/>
        <v>0</v>
      </c>
      <c r="CE152" s="293">
        <f t="shared" si="101"/>
        <v>0</v>
      </c>
      <c r="CF152" s="294" t="str">
        <f>IF(CE152=0,"",
IF(SUM($CE$36:CE152)=1,CG152,
IF($CE$156&gt;SUM($CE$36:CE152),_xlfn.CONCAT(", ",CG152),
IF($CE$156=SUM($CE$36:CE152),_xlfn.CONCAT(" y ",CG152)))))</f>
        <v/>
      </c>
      <c r="CG152" s="89" t="s">
        <v>5318</v>
      </c>
    </row>
    <row r="153" spans="1:85" ht="15" customHeight="1">
      <c r="A153" s="64"/>
      <c r="B153" s="11"/>
      <c r="C153" s="61" t="s">
        <v>5319</v>
      </c>
      <c r="D153" s="1020" t="str">
        <f>IF(CNGE_2025_M1_Secc5_Sub1!$D148="","",CNGE_2025_M1_Secc5_Sub1!$D148)</f>
        <v/>
      </c>
      <c r="E153" s="889"/>
      <c r="F153" s="889"/>
      <c r="G153" s="889"/>
      <c r="H153" s="889"/>
      <c r="I153" s="889"/>
      <c r="J153" s="889"/>
      <c r="K153" s="889"/>
      <c r="L153" s="889"/>
      <c r="M153" s="889"/>
      <c r="N153" s="889"/>
      <c r="O153" s="890"/>
      <c r="P153" s="813"/>
      <c r="Q153" s="813"/>
      <c r="R153" s="813"/>
      <c r="S153" s="813"/>
      <c r="T153" s="813"/>
      <c r="U153" s="813"/>
      <c r="V153" s="813"/>
      <c r="W153" s="813"/>
      <c r="X153" s="813"/>
      <c r="Y153" s="813"/>
      <c r="Z153" s="813"/>
      <c r="AA153" s="813"/>
      <c r="AB153" s="813"/>
      <c r="AC153" s="813"/>
      <c r="AD153" s="813"/>
      <c r="AI153">
        <f t="shared" si="102"/>
        <v>0</v>
      </c>
      <c r="AJ153">
        <f t="shared" si="103"/>
        <v>0</v>
      </c>
      <c r="AK153">
        <f t="shared" si="104"/>
        <v>0</v>
      </c>
      <c r="AL153">
        <f t="shared" si="105"/>
        <v>0</v>
      </c>
      <c r="AM153">
        <f t="shared" si="106"/>
        <v>0</v>
      </c>
      <c r="AN153">
        <f t="shared" si="107"/>
        <v>0</v>
      </c>
      <c r="AO153">
        <f t="shared" si="108"/>
        <v>0</v>
      </c>
      <c r="AP153">
        <f t="shared" si="109"/>
        <v>0</v>
      </c>
      <c r="AQ153">
        <f t="shared" si="110"/>
        <v>0</v>
      </c>
      <c r="AR153">
        <f t="shared" si="111"/>
        <v>0</v>
      </c>
      <c r="AS153">
        <f t="shared" si="112"/>
        <v>0</v>
      </c>
      <c r="AT153">
        <f t="shared" si="113"/>
        <v>0</v>
      </c>
      <c r="AU153">
        <f t="shared" si="114"/>
        <v>0</v>
      </c>
      <c r="AV153">
        <f t="shared" si="115"/>
        <v>0</v>
      </c>
      <c r="AW153">
        <f t="shared" si="116"/>
        <v>0</v>
      </c>
      <c r="AX153">
        <f t="shared" si="117"/>
        <v>0</v>
      </c>
      <c r="AY153">
        <f t="shared" si="118"/>
        <v>0</v>
      </c>
      <c r="AZ153">
        <f t="shared" si="119"/>
        <v>0</v>
      </c>
      <c r="BA153">
        <f t="shared" si="120"/>
        <v>0</v>
      </c>
      <c r="BB153">
        <f t="shared" si="121"/>
        <v>0</v>
      </c>
      <c r="BC153" s="293">
        <f t="shared" si="81"/>
        <v>0</v>
      </c>
      <c r="BD153" s="504" t="str">
        <f>IF(BC153=0,"",
IF(SUM($BC$36:BC153)=1,BE153,
IF($BC$156&gt;SUM($BC$36:BC153),_xlfn.CONCAT(", ",BE153),
IF($BC$156=SUM($BC$36:BC153),_xlfn.CONCAT(" y ",BE153)))))</f>
        <v/>
      </c>
      <c r="BE153" s="505" t="s">
        <v>5320</v>
      </c>
      <c r="BF153" s="628">
        <f t="shared" si="82"/>
        <v>0</v>
      </c>
      <c r="BG153" s="488">
        <f t="shared" si="83"/>
        <v>0</v>
      </c>
      <c r="BH153" s="631">
        <f t="shared" si="84"/>
        <v>0</v>
      </c>
      <c r="BI153" s="338">
        <f t="shared" si="85"/>
        <v>0</v>
      </c>
      <c r="BJ153" s="294" t="str">
        <f>IF(BI153=0,"",
IF(SUM($BI$36:BI153)=1,BK153,
IF($BI$156&gt;SUM($BI$36:BI153),_xlfn.CONCAT(", ",BK153),
IF($BI$156=SUM($BI$36:BI153),_xlfn.CONCAT(" y ",BK153)))))</f>
        <v/>
      </c>
      <c r="BK153" s="368" t="s">
        <v>5320</v>
      </c>
      <c r="BL153" s="634">
        <f t="shared" si="86"/>
        <v>0</v>
      </c>
      <c r="BM153" s="613">
        <f t="shared" si="87"/>
        <v>0</v>
      </c>
      <c r="BN153" s="636">
        <f t="shared" si="88"/>
        <v>0</v>
      </c>
      <c r="BO153" s="338">
        <f t="shared" si="89"/>
        <v>0</v>
      </c>
      <c r="BP153" s="294" t="str">
        <f>IF(BO153=0,"",
IF(SUM($BO$36:BO153)=1,BQ153,
IF($BO$156&gt;SUM($BO$36:BO153),_xlfn.CONCAT(", ",BQ153),
IF($BO$156=SUM($BO$36:BO153),_xlfn.CONCAT(" y ",BQ153)))))</f>
        <v/>
      </c>
      <c r="BQ153" s="368" t="s">
        <v>5320</v>
      </c>
      <c r="BR153" s="639">
        <f t="shared" si="90"/>
        <v>0</v>
      </c>
      <c r="BS153" s="641">
        <f t="shared" si="91"/>
        <v>0</v>
      </c>
      <c r="BT153" s="560">
        <f t="shared" si="92"/>
        <v>0</v>
      </c>
      <c r="BU153" s="519">
        <f t="shared" si="93"/>
        <v>0</v>
      </c>
      <c r="BV153" s="521">
        <f t="shared" si="94"/>
        <v>0</v>
      </c>
      <c r="BW153" s="452">
        <f t="shared" si="95"/>
        <v>0</v>
      </c>
      <c r="BX153" s="639">
        <f t="shared" si="96"/>
        <v>0</v>
      </c>
      <c r="BY153" s="641">
        <f t="shared" si="97"/>
        <v>0</v>
      </c>
      <c r="BZ153" s="560">
        <f t="shared" si="98"/>
        <v>0</v>
      </c>
      <c r="CA153" s="293">
        <f t="shared" si="99"/>
        <v>0</v>
      </c>
      <c r="CB153" s="294" t="str">
        <f>IF(CA153=0,"",
IF(SUM($CA$36:CA153)=1,CC153,
IF($CA$156&gt;SUM($CA$36:CA153),_xlfn.CONCAT(", ",CC153),
IF($CA$156=SUM($CA$36:CA153),_xlfn.CONCAT(" y ",CC153)))))</f>
        <v/>
      </c>
      <c r="CC153" s="89" t="s">
        <v>5320</v>
      </c>
      <c r="CD153" s="321">
        <f t="shared" si="100"/>
        <v>0</v>
      </c>
      <c r="CE153" s="293">
        <f t="shared" si="101"/>
        <v>0</v>
      </c>
      <c r="CF153" s="294" t="str">
        <f>IF(CE153=0,"",
IF(SUM($CE$36:CE153)=1,CG153,
IF($CE$156&gt;SUM($CE$36:CE153),_xlfn.CONCAT(", ",CG153),
IF($CE$156=SUM($CE$36:CE153),_xlfn.CONCAT(" y ",CG153)))))</f>
        <v/>
      </c>
      <c r="CG153" s="89" t="s">
        <v>5320</v>
      </c>
    </row>
    <row r="154" spans="1:85" ht="15" customHeight="1">
      <c r="A154" s="64"/>
      <c r="B154" s="11"/>
      <c r="C154" s="61" t="s">
        <v>5321</v>
      </c>
      <c r="D154" s="1020" t="str">
        <f>IF(CNGE_2025_M1_Secc5_Sub1!$D149="","",CNGE_2025_M1_Secc5_Sub1!$D149)</f>
        <v/>
      </c>
      <c r="E154" s="889"/>
      <c r="F154" s="889"/>
      <c r="G154" s="889"/>
      <c r="H154" s="889"/>
      <c r="I154" s="889"/>
      <c r="J154" s="889"/>
      <c r="K154" s="889"/>
      <c r="L154" s="889"/>
      <c r="M154" s="889"/>
      <c r="N154" s="889"/>
      <c r="O154" s="890"/>
      <c r="P154" s="813"/>
      <c r="Q154" s="813"/>
      <c r="R154" s="813"/>
      <c r="S154" s="813"/>
      <c r="T154" s="813"/>
      <c r="U154" s="813"/>
      <c r="V154" s="813"/>
      <c r="W154" s="813"/>
      <c r="X154" s="813"/>
      <c r="Y154" s="813"/>
      <c r="Z154" s="813"/>
      <c r="AA154" s="813"/>
      <c r="AB154" s="813"/>
      <c r="AC154" s="813"/>
      <c r="AD154" s="813"/>
      <c r="AI154">
        <f t="shared" si="102"/>
        <v>0</v>
      </c>
      <c r="AJ154">
        <f t="shared" si="103"/>
        <v>0</v>
      </c>
      <c r="AK154">
        <f t="shared" si="104"/>
        <v>0</v>
      </c>
      <c r="AL154">
        <f t="shared" si="105"/>
        <v>0</v>
      </c>
      <c r="AM154">
        <f t="shared" si="106"/>
        <v>0</v>
      </c>
      <c r="AN154">
        <f t="shared" si="107"/>
        <v>0</v>
      </c>
      <c r="AO154">
        <f t="shared" si="108"/>
        <v>0</v>
      </c>
      <c r="AP154">
        <f t="shared" si="109"/>
        <v>0</v>
      </c>
      <c r="AQ154">
        <f t="shared" si="110"/>
        <v>0</v>
      </c>
      <c r="AR154">
        <f t="shared" si="111"/>
        <v>0</v>
      </c>
      <c r="AS154">
        <f t="shared" si="112"/>
        <v>0</v>
      </c>
      <c r="AT154">
        <f t="shared" si="113"/>
        <v>0</v>
      </c>
      <c r="AU154">
        <f t="shared" si="114"/>
        <v>0</v>
      </c>
      <c r="AV154">
        <f t="shared" si="115"/>
        <v>0</v>
      </c>
      <c r="AW154">
        <f t="shared" si="116"/>
        <v>0</v>
      </c>
      <c r="AX154">
        <f t="shared" si="117"/>
        <v>0</v>
      </c>
      <c r="AY154">
        <f t="shared" si="118"/>
        <v>0</v>
      </c>
      <c r="AZ154">
        <f t="shared" si="119"/>
        <v>0</v>
      </c>
      <c r="BA154">
        <f t="shared" si="120"/>
        <v>0</v>
      </c>
      <c r="BB154">
        <f t="shared" si="121"/>
        <v>0</v>
      </c>
      <c r="BC154" s="293">
        <f t="shared" si="81"/>
        <v>0</v>
      </c>
      <c r="BD154" s="504" t="str">
        <f>IF(BC154=0,"",
IF(SUM($BC$36:BC154)=1,BE154,
IF($BC$156&gt;SUM($BC$36:BC154),_xlfn.CONCAT(", ",BE154),
IF($BC$156=SUM($BC$36:BC154),_xlfn.CONCAT(" y ",BE154)))))</f>
        <v/>
      </c>
      <c r="BE154" s="505" t="s">
        <v>5322</v>
      </c>
      <c r="BF154" s="628">
        <f t="shared" si="82"/>
        <v>0</v>
      </c>
      <c r="BG154" s="488">
        <f t="shared" si="83"/>
        <v>0</v>
      </c>
      <c r="BH154" s="631">
        <f t="shared" si="84"/>
        <v>0</v>
      </c>
      <c r="BI154" s="338">
        <f t="shared" si="85"/>
        <v>0</v>
      </c>
      <c r="BJ154" s="294" t="str">
        <f>IF(BI154=0,"",
IF(SUM($BI$36:BI154)=1,BK154,
IF($BI$156&gt;SUM($BI$36:BI154),_xlfn.CONCAT(", ",BK154),
IF($BI$156=SUM($BI$36:BI154),_xlfn.CONCAT(" y ",BK154)))))</f>
        <v/>
      </c>
      <c r="BK154" s="368" t="s">
        <v>5322</v>
      </c>
      <c r="BL154" s="634">
        <f t="shared" si="86"/>
        <v>0</v>
      </c>
      <c r="BM154" s="613">
        <f t="shared" si="87"/>
        <v>0</v>
      </c>
      <c r="BN154" s="636">
        <f t="shared" si="88"/>
        <v>0</v>
      </c>
      <c r="BO154" s="338">
        <f t="shared" si="89"/>
        <v>0</v>
      </c>
      <c r="BP154" s="294" t="str">
        <f>IF(BO154=0,"",
IF(SUM($BO$36:BO154)=1,BQ154,
IF($BO$156&gt;SUM($BO$36:BO154),_xlfn.CONCAT(", ",BQ154),
IF($BO$156=SUM($BO$36:BO154),_xlfn.CONCAT(" y ",BQ154)))))</f>
        <v/>
      </c>
      <c r="BQ154" s="368" t="s">
        <v>5322</v>
      </c>
      <c r="BR154" s="639">
        <f t="shared" si="90"/>
        <v>0</v>
      </c>
      <c r="BS154" s="641">
        <f t="shared" si="91"/>
        <v>0</v>
      </c>
      <c r="BT154" s="560">
        <f t="shared" si="92"/>
        <v>0</v>
      </c>
      <c r="BU154" s="519">
        <f t="shared" si="93"/>
        <v>0</v>
      </c>
      <c r="BV154" s="521">
        <f t="shared" si="94"/>
        <v>0</v>
      </c>
      <c r="BW154" s="452">
        <f t="shared" si="95"/>
        <v>0</v>
      </c>
      <c r="BX154" s="639">
        <f t="shared" si="96"/>
        <v>0</v>
      </c>
      <c r="BY154" s="641">
        <f t="shared" si="97"/>
        <v>0</v>
      </c>
      <c r="BZ154" s="560">
        <f t="shared" si="98"/>
        <v>0</v>
      </c>
      <c r="CA154" s="293">
        <f t="shared" si="99"/>
        <v>0</v>
      </c>
      <c r="CB154" s="294" t="str">
        <f>IF(CA154=0,"",
IF(SUM($CA$36:CA154)=1,CC154,
IF($CA$156&gt;SUM($CA$36:CA154),_xlfn.CONCAT(", ",CC154),
IF($CA$156=SUM($CA$36:CA154),_xlfn.CONCAT(" y ",CC154)))))</f>
        <v/>
      </c>
      <c r="CC154" s="89" t="s">
        <v>5322</v>
      </c>
      <c r="CD154" s="321">
        <f t="shared" si="100"/>
        <v>0</v>
      </c>
      <c r="CE154" s="293">
        <f t="shared" si="101"/>
        <v>0</v>
      </c>
      <c r="CF154" s="294" t="str">
        <f>IF(CE154=0,"",
IF(SUM($CE$36:CE154)=1,CG154,
IF($CE$156&gt;SUM($CE$36:CE154),_xlfn.CONCAT(", ",CG154),
IF($CE$156=SUM($CE$36:CE154),_xlfn.CONCAT(" y ",CG154)))))</f>
        <v/>
      </c>
      <c r="CG154" s="89" t="s">
        <v>5322</v>
      </c>
    </row>
    <row r="155" spans="1:85" ht="15" customHeight="1">
      <c r="A155" s="64"/>
      <c r="B155" s="11"/>
      <c r="C155" s="61" t="s">
        <v>5323</v>
      </c>
      <c r="D155" s="1020" t="str">
        <f>IF(CNGE_2025_M1_Secc5_Sub1!$D150="","",CNGE_2025_M1_Secc5_Sub1!$D150)</f>
        <v/>
      </c>
      <c r="E155" s="889"/>
      <c r="F155" s="889"/>
      <c r="G155" s="889"/>
      <c r="H155" s="889"/>
      <c r="I155" s="889"/>
      <c r="J155" s="889"/>
      <c r="K155" s="889"/>
      <c r="L155" s="889"/>
      <c r="M155" s="889"/>
      <c r="N155" s="889"/>
      <c r="O155" s="890"/>
      <c r="P155" s="813"/>
      <c r="Q155" s="813"/>
      <c r="R155" s="813"/>
      <c r="S155" s="813"/>
      <c r="T155" s="813"/>
      <c r="U155" s="813"/>
      <c r="V155" s="813"/>
      <c r="W155" s="813"/>
      <c r="X155" s="813"/>
      <c r="Y155" s="813"/>
      <c r="Z155" s="813"/>
      <c r="AA155" s="813"/>
      <c r="AB155" s="813"/>
      <c r="AC155" s="813"/>
      <c r="AD155" s="813"/>
      <c r="AI155">
        <f t="shared" si="102"/>
        <v>0</v>
      </c>
      <c r="AJ155">
        <f t="shared" si="103"/>
        <v>0</v>
      </c>
      <c r="AK155">
        <f t="shared" si="104"/>
        <v>0</v>
      </c>
      <c r="AL155">
        <f t="shared" si="105"/>
        <v>0</v>
      </c>
      <c r="AM155">
        <f t="shared" si="106"/>
        <v>0</v>
      </c>
      <c r="AN155">
        <f t="shared" si="107"/>
        <v>0</v>
      </c>
      <c r="AO155">
        <f t="shared" si="108"/>
        <v>0</v>
      </c>
      <c r="AP155">
        <f t="shared" si="109"/>
        <v>0</v>
      </c>
      <c r="AQ155">
        <f t="shared" si="110"/>
        <v>0</v>
      </c>
      <c r="AR155">
        <f t="shared" si="111"/>
        <v>0</v>
      </c>
      <c r="AS155">
        <f t="shared" si="112"/>
        <v>0</v>
      </c>
      <c r="AT155">
        <f t="shared" si="113"/>
        <v>0</v>
      </c>
      <c r="AU155">
        <f t="shared" si="114"/>
        <v>0</v>
      </c>
      <c r="AV155">
        <f t="shared" si="115"/>
        <v>0</v>
      </c>
      <c r="AW155">
        <f t="shared" si="116"/>
        <v>0</v>
      </c>
      <c r="AX155">
        <f t="shared" si="117"/>
        <v>0</v>
      </c>
      <c r="AY155">
        <f t="shared" si="118"/>
        <v>0</v>
      </c>
      <c r="AZ155">
        <f t="shared" si="119"/>
        <v>0</v>
      </c>
      <c r="BA155">
        <f t="shared" si="120"/>
        <v>0</v>
      </c>
      <c r="BB155">
        <f t="shared" si="121"/>
        <v>0</v>
      </c>
      <c r="BC155" s="293">
        <f>IF(SUM(AL155,AP155,AT155,AX155,BB155)=0,0,1)</f>
        <v>0</v>
      </c>
      <c r="BD155" s="504" t="str">
        <f>IF(BC155=0,"",
IF(SUM($BC$36:BC155)=1,BE155,
IF($BC$156&gt;SUM($BC$36:BC155),_xlfn.CONCAT(", ",BE155),
IF($BC$156=SUM($BC$36:BC155),_xlfn.CONCAT(" y ",BE155)))))</f>
        <v/>
      </c>
      <c r="BE155" s="505" t="s">
        <v>5324</v>
      </c>
      <c r="BF155" s="628">
        <f t="shared" si="82"/>
        <v>0</v>
      </c>
      <c r="BG155" s="488">
        <f t="shared" si="83"/>
        <v>0</v>
      </c>
      <c r="BH155" s="631">
        <f t="shared" si="84"/>
        <v>0</v>
      </c>
      <c r="BI155" s="338">
        <f>IF(SUM(BF155:BH155)=0,0,1)</f>
        <v>0</v>
      </c>
      <c r="BJ155" s="294" t="str">
        <f>IF(BI155=0,"",
IF(SUM($BI$36:BI155)=1,BK155,
IF($BI$156&gt;SUM($BI$36:BI155),_xlfn.CONCAT(", ",BK155),
IF($BI$156=SUM($BI$36:BI155),_xlfn.CONCAT(" y ",BK155)))))</f>
        <v/>
      </c>
      <c r="BK155" s="368" t="s">
        <v>5324</v>
      </c>
      <c r="BL155" s="634">
        <f t="shared" si="86"/>
        <v>0</v>
      </c>
      <c r="BM155" s="613">
        <f t="shared" si="87"/>
        <v>0</v>
      </c>
      <c r="BN155" s="636">
        <f t="shared" si="88"/>
        <v>0</v>
      </c>
      <c r="BO155" s="338">
        <f t="shared" si="89"/>
        <v>0</v>
      </c>
      <c r="BP155" s="294" t="str">
        <f>IF(BO155=0,"",
IF(SUM($BO$36:BO155)=1,BQ155,
IF($BO$156&gt;SUM($BO$36:BO155),_xlfn.CONCAT(", ",BQ155),
IF($BO$156=SUM($BO$36:BO155),_xlfn.CONCAT(" y ",BQ155)))))</f>
        <v/>
      </c>
      <c r="BQ155" s="368" t="s">
        <v>5324</v>
      </c>
      <c r="BR155" s="639">
        <f t="shared" si="90"/>
        <v>0</v>
      </c>
      <c r="BS155" s="641">
        <f t="shared" si="91"/>
        <v>0</v>
      </c>
      <c r="BT155" s="560">
        <f t="shared" si="92"/>
        <v>0</v>
      </c>
      <c r="BU155" s="519">
        <f t="shared" si="93"/>
        <v>0</v>
      </c>
      <c r="BV155" s="521">
        <f t="shared" si="94"/>
        <v>0</v>
      </c>
      <c r="BW155" s="452">
        <f t="shared" si="95"/>
        <v>0</v>
      </c>
      <c r="BX155" s="639">
        <f t="shared" si="96"/>
        <v>0</v>
      </c>
      <c r="BY155" s="641">
        <f t="shared" si="97"/>
        <v>0</v>
      </c>
      <c r="BZ155" s="560">
        <f t="shared" si="98"/>
        <v>0</v>
      </c>
      <c r="CA155" s="293">
        <f t="shared" si="99"/>
        <v>0</v>
      </c>
      <c r="CB155" s="294" t="str">
        <f>IF(CA155=0,"",
IF(SUM($CA$36:CA155)=1,CC155,
IF($CA$156&gt;SUM($CA$36:CA155),_xlfn.CONCAT(", ",CC155),
IF($CA$156=SUM($CA$36:CA155),_xlfn.CONCAT(" y ",CC155)))))</f>
        <v/>
      </c>
      <c r="CC155" s="89" t="s">
        <v>5324</v>
      </c>
      <c r="CD155" s="321">
        <f t="shared" si="100"/>
        <v>0</v>
      </c>
      <c r="CE155" s="293">
        <f t="shared" si="101"/>
        <v>0</v>
      </c>
      <c r="CF155" s="294" t="str">
        <f>IF(CE155=0,"",
IF(SUM($CE$36:CE155)=1,CG155,
IF($CE$156&gt;SUM($CE$36:CE155),_xlfn.CONCAT(", ",CG155),
IF($CE$156=SUM($CE$36:CE155),_xlfn.CONCAT(" y ",CG155)))))</f>
        <v/>
      </c>
      <c r="CG155" s="89" t="s">
        <v>5324</v>
      </c>
    </row>
    <row r="156" spans="1:85" ht="15" customHeight="1">
      <c r="A156" s="64"/>
      <c r="B156" s="11"/>
      <c r="C156" s="1"/>
      <c r="D156" s="1"/>
      <c r="E156" s="1"/>
      <c r="J156" s="96"/>
      <c r="K156" s="86"/>
      <c r="L156" s="86"/>
      <c r="M156" s="86"/>
      <c r="N156" s="86"/>
      <c r="O156" s="105" t="s">
        <v>5571</v>
      </c>
      <c r="P156" s="83">
        <f t="shared" ref="P156:AD156" si="122">IF(AND(SUM(P36:P155)=0,COUNTIF(P36:P155,"NS")&gt;0),"NS",IF(AND(SUM(P36:P155)=0,COUNTIF(P36:P155,0)&gt;0),0,IF(AND(SUM(P36:P155)=0,COUNTIF(P36:P155,"NA")&gt;0),"NA",SUM(P36:P155))))</f>
        <v>0</v>
      </c>
      <c r="Q156" s="83">
        <f t="shared" si="122"/>
        <v>0</v>
      </c>
      <c r="R156" s="83">
        <f t="shared" si="122"/>
        <v>0</v>
      </c>
      <c r="S156" s="83">
        <f t="shared" si="122"/>
        <v>0</v>
      </c>
      <c r="T156" s="83">
        <f t="shared" si="122"/>
        <v>0</v>
      </c>
      <c r="U156" s="83">
        <f t="shared" si="122"/>
        <v>0</v>
      </c>
      <c r="V156" s="83">
        <f t="shared" si="122"/>
        <v>0</v>
      </c>
      <c r="W156" s="83">
        <f t="shared" si="122"/>
        <v>0</v>
      </c>
      <c r="X156" s="83">
        <f t="shared" si="122"/>
        <v>0</v>
      </c>
      <c r="Y156" s="83">
        <f t="shared" si="122"/>
        <v>0</v>
      </c>
      <c r="Z156" s="83">
        <f t="shared" si="122"/>
        <v>0</v>
      </c>
      <c r="AA156" s="83">
        <f t="shared" si="122"/>
        <v>0</v>
      </c>
      <c r="AB156" s="83">
        <f t="shared" si="122"/>
        <v>0</v>
      </c>
      <c r="AC156" s="83">
        <f t="shared" si="122"/>
        <v>0</v>
      </c>
      <c r="AD156" s="83">
        <f t="shared" si="122"/>
        <v>0</v>
      </c>
      <c r="AL156" s="278">
        <f>SUM(AL36:AL155)</f>
        <v>0</v>
      </c>
      <c r="AP156" s="278">
        <f>SUM(AP36:AP155)</f>
        <v>0</v>
      </c>
      <c r="AT156" s="278">
        <f>SUM(AT36:AT155)</f>
        <v>0</v>
      </c>
      <c r="AX156" s="278">
        <f>SUM(AX36:AX155)</f>
        <v>0</v>
      </c>
      <c r="BB156" s="278">
        <f>SUM(BB36:BB155)</f>
        <v>0</v>
      </c>
      <c r="BC156" s="296">
        <f>SUM(BC36:BC155)</f>
        <v>0</v>
      </c>
      <c r="BD156" s="296" t="str">
        <f>IF(BC156=0,"",_xlfn.CONCAT(BD36:BD155))</f>
        <v/>
      </c>
      <c r="BE156" s="297" t="str">
        <f>IF(BC156=0,"",
IF(BC156&gt;1,"Favor de revisar la suma y consistencia de totales y/o subtotales por filas (numéricos y NS)",
IF(BC156=1,_xlfn.CONCAT("Favor de revisar la sumatoria del total y/o subtotal en el numeral: ",BD156),_xlfn.CONCAT("Favor de revisar la sumatoria de los totales y/o subtotales en los numerales: ",BD156))))</f>
        <v/>
      </c>
      <c r="BH156" s="632">
        <f>SUM(BF36:BH155)</f>
        <v>0</v>
      </c>
      <c r="BI156" s="372">
        <f>SUM(BI36:BI155)</f>
        <v>0</v>
      </c>
      <c r="BJ156" s="296" t="str">
        <f>IF(BI156=0,"",_xlfn.CONCAT(BJ36:BJ155))</f>
        <v/>
      </c>
      <c r="BK156" s="297" t="str">
        <f>IF(BI156=0,"",
IF(BI156=1,_xlfn.CONCAT("Favor de revisar la instrucción 1, debido a que no se cumplen con los criterios mencionados en el numeral: ",BJ156),_xlfn.CONCAT("Favor de revisar la instrucción 1, debido a que no se cumplen con los criterios mencionados en los numerales: ",BJ156)))</f>
        <v/>
      </c>
      <c r="BN156" s="637">
        <f>SUM(BL36:BN155)</f>
        <v>0</v>
      </c>
      <c r="BO156" s="372">
        <f>SUM(BO36:BO155)</f>
        <v>0</v>
      </c>
      <c r="BP156" s="296" t="str">
        <f>IF(BO156=0,"",_xlfn.CONCAT(BP36:BP155))</f>
        <v/>
      </c>
      <c r="BQ156" s="297" t="str">
        <f>IF(BO156=0,"",
IF(BO156=1,_xlfn.CONCAT("Favor de revisar la instrucción 2, debido a que no se cumplen con los criterios mencionados en el numeral: ",BP156),_xlfn.CONCAT("Favor de revisar la instrucción 2, debido a que no se cumplen con los criterios mencionados en los numerales: ",BP156)))</f>
        <v/>
      </c>
      <c r="BZ156" s="559">
        <f>SUM(BR36:BZ155)</f>
        <v>0</v>
      </c>
      <c r="CA156" s="372">
        <f>SUM(CA36:CA155)</f>
        <v>0</v>
      </c>
      <c r="CB156" s="296" t="str">
        <f>IF(CA156=0,"",_xlfn.CONCAT(CB36:CB155))</f>
        <v/>
      </c>
      <c r="CC156" s="379" t="str">
        <f>IF(CA156=0,"",
IF(CA156=1,_xlfn.CONCAT("Alerta: debe de proporcionar una justificación de acuerdo a lo establecido en la instrucción 3 en el numeral:",CB156),_xlfn.CONCAT("Alerta: debe de proporcionar una justificación de acuerdo a lo establecido en la instrucción 3 en los numerales:",CB156)))</f>
        <v/>
      </c>
      <c r="CE156" s="296">
        <f>SUM(CE36:CE155)</f>
        <v>0</v>
      </c>
      <c r="CF156" s="296" t="str">
        <f>IF(CE156=0,"",_xlfn.CONCAT(CF36:CF155))</f>
        <v/>
      </c>
      <c r="CG156" s="297" t="str">
        <f>IF(CE156=0,"",
IF(CE156&gt;10,"Favor de ingresar toda la información requerida en la pregunta",
IF(CE156=1,_xlfn.CONCAT("Favor de revisar la información capturada en el numeral: ",CF156),_xlfn.CONCAT("Favor de revisar la información capturada en los numerales: ",CF156))))</f>
        <v/>
      </c>
    </row>
    <row r="157" spans="1:85" ht="15" customHeight="1">
      <c r="A157" s="64"/>
      <c r="B157" s="11"/>
      <c r="C157" s="1"/>
      <c r="D157" s="1"/>
      <c r="E157" s="1"/>
      <c r="F157" s="1"/>
      <c r="G157" s="122"/>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I157" t="s">
        <v>5572</v>
      </c>
      <c r="AJ157" s="279">
        <f>SUM(AL156,AP156,AT156,AX156,BB156)</f>
        <v>0</v>
      </c>
    </row>
    <row r="158" spans="1:85" ht="24" customHeight="1">
      <c r="A158" s="64"/>
      <c r="B158" s="11"/>
      <c r="C158" s="1000" t="s">
        <v>5325</v>
      </c>
      <c r="D158" s="990"/>
      <c r="E158" s="990"/>
      <c r="F158" s="990"/>
      <c r="G158" s="990"/>
      <c r="H158" s="990"/>
      <c r="I158" s="990"/>
      <c r="J158" s="990"/>
      <c r="K158" s="990"/>
      <c r="L158" s="990"/>
      <c r="M158" s="990"/>
      <c r="N158" s="990"/>
      <c r="O158" s="990"/>
      <c r="P158" s="990"/>
      <c r="Q158" s="990"/>
      <c r="R158" s="990"/>
      <c r="S158" s="990"/>
      <c r="T158" s="990"/>
      <c r="U158" s="990"/>
      <c r="V158" s="990"/>
      <c r="W158" s="990"/>
      <c r="X158" s="990"/>
      <c r="Y158" s="990"/>
      <c r="Z158" s="990"/>
      <c r="AA158" s="990"/>
      <c r="AB158" s="990"/>
      <c r="AC158" s="990"/>
      <c r="AD158" s="990"/>
    </row>
    <row r="159" spans="1:85" ht="60" customHeight="1">
      <c r="A159" s="64"/>
      <c r="B159" s="11"/>
      <c r="C159" s="1019"/>
      <c r="D159" s="884"/>
      <c r="E159" s="884"/>
      <c r="F159" s="884"/>
      <c r="G159" s="884"/>
      <c r="H159" s="884"/>
      <c r="I159" s="884"/>
      <c r="J159" s="884"/>
      <c r="K159" s="884"/>
      <c r="L159" s="884"/>
      <c r="M159" s="884"/>
      <c r="N159" s="884"/>
      <c r="O159" s="884"/>
      <c r="P159" s="884"/>
      <c r="Q159" s="884"/>
      <c r="R159" s="884"/>
      <c r="S159" s="884"/>
      <c r="T159" s="884"/>
      <c r="U159" s="884"/>
      <c r="V159" s="884"/>
      <c r="W159" s="884"/>
      <c r="X159" s="884"/>
      <c r="Y159" s="884"/>
      <c r="Z159" s="884"/>
      <c r="AA159" s="884"/>
      <c r="AB159" s="884"/>
      <c r="AC159" s="884"/>
      <c r="AD159" s="885"/>
    </row>
    <row r="160" spans="1:85" ht="15" customHeight="1">
      <c r="A160" s="64"/>
      <c r="B160" s="988" t="str">
        <f>CG156</f>
        <v/>
      </c>
      <c r="C160" s="866"/>
      <c r="D160" s="866"/>
      <c r="E160" s="866"/>
      <c r="F160" s="866"/>
      <c r="G160" s="866"/>
      <c r="H160" s="866"/>
      <c r="I160" s="866"/>
      <c r="J160" s="866"/>
      <c r="K160" s="866"/>
      <c r="L160" s="866"/>
      <c r="M160" s="866"/>
      <c r="N160" s="866"/>
      <c r="O160" s="866"/>
      <c r="P160" s="866"/>
      <c r="Q160" s="866"/>
      <c r="R160" s="866"/>
      <c r="S160" s="866"/>
      <c r="T160" s="866"/>
      <c r="U160" s="866"/>
      <c r="V160" s="866"/>
      <c r="W160" s="866"/>
      <c r="X160" s="866"/>
      <c r="Y160" s="866"/>
      <c r="Z160" s="866"/>
      <c r="AA160" s="866"/>
      <c r="AB160" s="866"/>
      <c r="AC160" s="866"/>
      <c r="AD160" s="866"/>
    </row>
    <row r="161" spans="1:55" ht="15" customHeight="1">
      <c r="A161" s="64"/>
      <c r="B161" s="1005" t="str">
        <f>IF(SUM(COUNTIF(P36:AD155,"NS"))&lt;&gt;0,"Alerta: debido a que cuenta con registros NS, debe proporcionar una justificación en el area de comentarios al final de la pregunta","")</f>
        <v/>
      </c>
      <c r="C161" s="990"/>
      <c r="D161" s="990"/>
      <c r="E161" s="990"/>
      <c r="F161" s="990"/>
      <c r="G161" s="990"/>
      <c r="H161" s="990"/>
      <c r="I161" s="990"/>
      <c r="J161" s="990"/>
      <c r="K161" s="990"/>
      <c r="L161" s="990"/>
      <c r="M161" s="990"/>
      <c r="N161" s="990"/>
      <c r="O161" s="990"/>
      <c r="P161" s="990"/>
      <c r="Q161" s="990"/>
      <c r="R161" s="990"/>
      <c r="S161" s="990"/>
      <c r="T161" s="990"/>
      <c r="U161" s="990"/>
      <c r="V161" s="990"/>
      <c r="W161" s="990"/>
      <c r="X161" s="990"/>
      <c r="Y161" s="990"/>
      <c r="Z161" s="990"/>
      <c r="AA161" s="990"/>
      <c r="AB161" s="990"/>
      <c r="AC161" s="990"/>
      <c r="AD161" s="990"/>
      <c r="AE161" s="990"/>
    </row>
    <row r="162" spans="1:55" ht="15" customHeight="1">
      <c r="A162" s="64"/>
      <c r="B162" s="1032" t="str">
        <f>BE156</f>
        <v/>
      </c>
      <c r="C162" s="990"/>
      <c r="D162" s="990"/>
      <c r="E162" s="990"/>
      <c r="F162" s="990"/>
      <c r="G162" s="990"/>
      <c r="H162" s="990"/>
      <c r="I162" s="990"/>
      <c r="J162" s="990"/>
      <c r="K162" s="990"/>
      <c r="L162" s="990"/>
      <c r="M162" s="990"/>
      <c r="N162" s="990"/>
      <c r="O162" s="990"/>
      <c r="P162" s="990"/>
      <c r="Q162" s="990"/>
      <c r="R162" s="990"/>
      <c r="S162" s="990"/>
      <c r="T162" s="990"/>
      <c r="U162" s="990"/>
      <c r="V162" s="990"/>
      <c r="W162" s="990"/>
      <c r="X162" s="990"/>
      <c r="Y162" s="990"/>
      <c r="Z162" s="990"/>
      <c r="AA162" s="990"/>
      <c r="AB162" s="990"/>
      <c r="AC162" s="990"/>
      <c r="AD162" s="990"/>
      <c r="AE162" s="990"/>
    </row>
    <row r="163" spans="1:55" ht="15" customHeight="1">
      <c r="A163" s="64"/>
      <c r="B163" s="1032" t="str">
        <f>BK156</f>
        <v/>
      </c>
      <c r="C163" s="990"/>
      <c r="D163" s="990"/>
      <c r="E163" s="990"/>
      <c r="F163" s="990"/>
      <c r="G163" s="990"/>
      <c r="H163" s="990"/>
      <c r="I163" s="990"/>
      <c r="J163" s="990"/>
      <c r="K163" s="990"/>
      <c r="L163" s="990"/>
      <c r="M163" s="990"/>
      <c r="N163" s="990"/>
      <c r="O163" s="990"/>
      <c r="P163" s="990"/>
      <c r="Q163" s="990"/>
      <c r="R163" s="990"/>
      <c r="S163" s="990"/>
      <c r="T163" s="990"/>
      <c r="U163" s="990"/>
      <c r="V163" s="990"/>
      <c r="W163" s="990"/>
      <c r="X163" s="990"/>
      <c r="Y163" s="990"/>
      <c r="Z163" s="990"/>
      <c r="AA163" s="990"/>
      <c r="AB163" s="990"/>
      <c r="AC163" s="990"/>
      <c r="AD163" s="990"/>
      <c r="AE163" s="990"/>
    </row>
    <row r="164" spans="1:55" ht="15" customHeight="1">
      <c r="A164" s="64"/>
      <c r="B164" s="1032" t="str">
        <f>BQ156</f>
        <v/>
      </c>
      <c r="C164" s="990"/>
      <c r="D164" s="990"/>
      <c r="E164" s="990"/>
      <c r="F164" s="990"/>
      <c r="G164" s="990"/>
      <c r="H164" s="990"/>
      <c r="I164" s="990"/>
      <c r="J164" s="990"/>
      <c r="K164" s="990"/>
      <c r="L164" s="990"/>
      <c r="M164" s="990"/>
      <c r="N164" s="990"/>
      <c r="O164" s="990"/>
      <c r="P164" s="990"/>
      <c r="Q164" s="990"/>
      <c r="R164" s="990"/>
      <c r="S164" s="990"/>
      <c r="T164" s="990"/>
      <c r="U164" s="990"/>
      <c r="V164" s="990"/>
      <c r="W164" s="990"/>
      <c r="X164" s="990"/>
      <c r="Y164" s="990"/>
      <c r="Z164" s="990"/>
      <c r="AA164" s="990"/>
      <c r="AB164" s="990"/>
      <c r="AC164" s="990"/>
      <c r="AD164" s="990"/>
      <c r="AE164" s="990"/>
    </row>
    <row r="165" spans="1:55" ht="15" customHeight="1">
      <c r="A165" s="64"/>
      <c r="B165" s="1039" t="str">
        <f>CC156</f>
        <v/>
      </c>
      <c r="C165" s="1039"/>
      <c r="D165" s="1039"/>
      <c r="E165" s="1039"/>
      <c r="F165" s="1039"/>
      <c r="G165" s="1039"/>
      <c r="H165" s="1039"/>
      <c r="I165" s="1039"/>
      <c r="J165" s="1039"/>
      <c r="K165" s="1039"/>
      <c r="L165" s="1039"/>
      <c r="M165" s="1039"/>
      <c r="N165" s="1039"/>
      <c r="O165" s="1039"/>
      <c r="P165" s="1039"/>
      <c r="Q165" s="1039"/>
      <c r="R165" s="1039"/>
      <c r="S165" s="1039"/>
      <c r="T165" s="1039"/>
      <c r="U165" s="1039"/>
      <c r="V165" s="1039"/>
      <c r="W165" s="1039"/>
      <c r="X165" s="1039"/>
      <c r="Y165" s="1039"/>
      <c r="Z165" s="1039"/>
      <c r="AA165" s="1039"/>
      <c r="AB165" s="1039"/>
      <c r="AC165" s="1039"/>
      <c r="AD165" s="1039"/>
      <c r="AE165" s="1039"/>
    </row>
    <row r="166" spans="1:55" ht="36" customHeight="1">
      <c r="A166" s="69" t="s">
        <v>6096</v>
      </c>
      <c r="B166" s="1031" t="s">
        <v>6097</v>
      </c>
      <c r="C166" s="990"/>
      <c r="D166" s="990"/>
      <c r="E166" s="990"/>
      <c r="F166" s="990"/>
      <c r="G166" s="990"/>
      <c r="H166" s="990"/>
      <c r="I166" s="990"/>
      <c r="J166" s="990"/>
      <c r="K166" s="990"/>
      <c r="L166" s="990"/>
      <c r="M166" s="990"/>
      <c r="N166" s="990"/>
      <c r="O166" s="990"/>
      <c r="P166" s="990"/>
      <c r="Q166" s="990"/>
      <c r="R166" s="990"/>
      <c r="S166" s="990"/>
      <c r="T166" s="990"/>
      <c r="U166" s="990"/>
      <c r="V166" s="990"/>
      <c r="W166" s="990"/>
      <c r="X166" s="990"/>
      <c r="Y166" s="990"/>
      <c r="Z166" s="990"/>
      <c r="AA166" s="990"/>
      <c r="AB166" s="990"/>
      <c r="AC166" s="990"/>
      <c r="AD166" s="990"/>
    </row>
    <row r="167" spans="1:55" ht="36" customHeight="1">
      <c r="A167" s="64"/>
      <c r="B167" s="11"/>
      <c r="C167" s="1000" t="s">
        <v>6098</v>
      </c>
      <c r="D167" s="990"/>
      <c r="E167" s="990"/>
      <c r="F167" s="990"/>
      <c r="G167" s="990"/>
      <c r="H167" s="990"/>
      <c r="I167" s="990"/>
      <c r="J167" s="990"/>
      <c r="K167" s="990"/>
      <c r="L167" s="990"/>
      <c r="M167" s="990"/>
      <c r="N167" s="990"/>
      <c r="O167" s="990"/>
      <c r="P167" s="990"/>
      <c r="Q167" s="990"/>
      <c r="R167" s="990"/>
      <c r="S167" s="990"/>
      <c r="T167" s="990"/>
      <c r="U167" s="990"/>
      <c r="V167" s="990"/>
      <c r="W167" s="990"/>
      <c r="X167" s="990"/>
      <c r="Y167" s="990"/>
      <c r="Z167" s="990"/>
      <c r="AA167" s="990"/>
      <c r="AB167" s="990"/>
      <c r="AC167" s="990"/>
      <c r="AD167" s="990"/>
    </row>
    <row r="168" spans="1:55" ht="15" customHeight="1">
      <c r="A168" s="64"/>
      <c r="B168" s="11"/>
      <c r="C168" s="46"/>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T168" s="1152" t="s">
        <v>5350</v>
      </c>
      <c r="AU168" s="1152"/>
      <c r="AV168" s="1152"/>
    </row>
    <row r="169" spans="1:55" ht="48" customHeight="1">
      <c r="A169" s="64"/>
      <c r="B169" s="11"/>
      <c r="C169" s="995" t="s">
        <v>5109</v>
      </c>
      <c r="D169" s="1009"/>
      <c r="E169" s="1009"/>
      <c r="F169" s="1009"/>
      <c r="G169" s="1009"/>
      <c r="H169" s="1009"/>
      <c r="I169" s="1009"/>
      <c r="J169" s="1009"/>
      <c r="K169" s="1009"/>
      <c r="L169" s="1009"/>
      <c r="M169" s="1009"/>
      <c r="N169" s="1009"/>
      <c r="O169" s="1009"/>
      <c r="P169" s="1009"/>
      <c r="Q169" s="1009"/>
      <c r="R169" s="1010"/>
      <c r="S169" s="995" t="s">
        <v>6099</v>
      </c>
      <c r="T169" s="889"/>
      <c r="U169" s="889"/>
      <c r="V169" s="889"/>
      <c r="W169" s="889"/>
      <c r="X169" s="890"/>
      <c r="Y169" s="995" t="s">
        <v>6100</v>
      </c>
      <c r="Z169" s="889"/>
      <c r="AA169" s="889"/>
      <c r="AB169" s="889"/>
      <c r="AC169" s="889"/>
      <c r="AD169" s="890"/>
      <c r="AQ169" s="1037" t="s">
        <v>5445</v>
      </c>
      <c r="AR169" s="1038"/>
      <c r="AS169" s="1038"/>
      <c r="AT169" s="1152" t="s">
        <v>6090</v>
      </c>
      <c r="AU169" s="1152"/>
      <c r="AV169" s="1152"/>
      <c r="AW169" s="1054" t="s">
        <v>6091</v>
      </c>
      <c r="AX169" s="1038"/>
      <c r="AY169" s="1055"/>
      <c r="AZ169"/>
      <c r="BA169" s="986" t="s">
        <v>5108</v>
      </c>
      <c r="BB169" s="987"/>
      <c r="BC169" s="987"/>
    </row>
    <row r="170" spans="1:55" ht="48" customHeight="1">
      <c r="A170" s="64"/>
      <c r="B170" s="11"/>
      <c r="C170" s="1022"/>
      <c r="D170" s="974"/>
      <c r="E170" s="974"/>
      <c r="F170" s="974"/>
      <c r="G170" s="974"/>
      <c r="H170" s="974"/>
      <c r="I170" s="974"/>
      <c r="J170" s="974"/>
      <c r="K170" s="974"/>
      <c r="L170" s="974"/>
      <c r="M170" s="974"/>
      <c r="N170" s="974"/>
      <c r="O170" s="974"/>
      <c r="P170" s="974"/>
      <c r="Q170" s="974"/>
      <c r="R170" s="975"/>
      <c r="S170" s="995" t="s">
        <v>5400</v>
      </c>
      <c r="T170" s="890"/>
      <c r="U170" s="1023" t="s">
        <v>5437</v>
      </c>
      <c r="V170" s="890"/>
      <c r="W170" s="1023" t="s">
        <v>5438</v>
      </c>
      <c r="X170" s="890"/>
      <c r="Y170" s="995" t="s">
        <v>5400</v>
      </c>
      <c r="Z170" s="890"/>
      <c r="AA170" s="1023" t="s">
        <v>5437</v>
      </c>
      <c r="AB170" s="890"/>
      <c r="AC170" s="1023" t="s">
        <v>5438</v>
      </c>
      <c r="AD170" s="890"/>
      <c r="AI170" t="s">
        <v>5458</v>
      </c>
      <c r="AJ170" t="s">
        <v>5459</v>
      </c>
      <c r="AK170" t="s">
        <v>5460</v>
      </c>
      <c r="AL170" t="s">
        <v>5461</v>
      </c>
      <c r="AM170" t="s">
        <v>5462</v>
      </c>
      <c r="AN170" t="s">
        <v>5463</v>
      </c>
      <c r="AO170" t="s">
        <v>5464</v>
      </c>
      <c r="AP170" t="s">
        <v>5465</v>
      </c>
      <c r="AQ170" s="291" t="s">
        <v>5482</v>
      </c>
      <c r="AR170" s="292" t="s">
        <v>5118</v>
      </c>
      <c r="AS170" s="295" t="s">
        <v>5119</v>
      </c>
      <c r="AT170" s="642" t="s">
        <v>5407</v>
      </c>
      <c r="AU170" s="644" t="s">
        <v>5498</v>
      </c>
      <c r="AV170" s="646" t="s">
        <v>5499</v>
      </c>
      <c r="AW170" s="369" t="s">
        <v>5482</v>
      </c>
      <c r="AX170" s="298" t="s">
        <v>5500</v>
      </c>
      <c r="AY170" s="776" t="s">
        <v>5119</v>
      </c>
      <c r="AZ170" s="305" t="s">
        <v>5116</v>
      </c>
      <c r="BA170" s="291" t="s">
        <v>5117</v>
      </c>
      <c r="BB170" s="298" t="s">
        <v>5118</v>
      </c>
      <c r="BC170" s="295" t="s">
        <v>5119</v>
      </c>
    </row>
    <row r="171" spans="1:55" ht="15" customHeight="1">
      <c r="A171" s="64"/>
      <c r="B171" s="11"/>
      <c r="C171" s="58" t="s">
        <v>5043</v>
      </c>
      <c r="D171" s="1065" t="str">
        <f>IF(CNGE_2025_M1_Secc5_Sub1!$D31="","",CNGE_2025_M1_Secc5_Sub1!$D31)</f>
        <v/>
      </c>
      <c r="E171" s="889"/>
      <c r="F171" s="889"/>
      <c r="G171" s="889"/>
      <c r="H171" s="889"/>
      <c r="I171" s="889"/>
      <c r="J171" s="889"/>
      <c r="K171" s="889"/>
      <c r="L171" s="889"/>
      <c r="M171" s="889"/>
      <c r="N171" s="889"/>
      <c r="O171" s="889"/>
      <c r="P171" s="889"/>
      <c r="Q171" s="889"/>
      <c r="R171" s="890"/>
      <c r="S171" s="1041"/>
      <c r="T171" s="1043"/>
      <c r="U171" s="1041"/>
      <c r="V171" s="1043"/>
      <c r="W171" s="1041"/>
      <c r="X171" s="1043"/>
      <c r="Y171" s="1041"/>
      <c r="Z171" s="1043"/>
      <c r="AA171" s="1041"/>
      <c r="AB171" s="1043"/>
      <c r="AC171" s="1041"/>
      <c r="AD171" s="1043"/>
      <c r="AI171">
        <f>S171</f>
        <v>0</v>
      </c>
      <c r="AJ171">
        <f>COUNTIF(U171:X171,"NS")</f>
        <v>0</v>
      </c>
      <c r="AK171">
        <f>SUM(U171:X171)</f>
        <v>0</v>
      </c>
      <c r="AL171">
        <f>IF(COUNTIF(S171:X171,"NA")=3,0,IF(OR(AND(AI171=0,AJ171&gt;0),AND(AI171="NS",AK171&gt;0), AND(AI171="NS", AJ171=0,AK171=0)), 1, IF(OR(AND(AI171&gt;0,AJ171&gt;1,AI171&gt;AK171), AND(AI171="NS",AJ171=2), AND(AI171="NS",AK171=0,AJ171&gt;0),AI171=AK171), 0, 1)))</f>
        <v>0</v>
      </c>
      <c r="AM171">
        <f>Y171</f>
        <v>0</v>
      </c>
      <c r="AN171">
        <f>COUNTIF(AA171:AD171,"NS")</f>
        <v>0</v>
      </c>
      <c r="AO171">
        <f>SUM(AA171:AD171)</f>
        <v>0</v>
      </c>
      <c r="AP171">
        <f>IF(COUNTIF(Y171:AD171,"NA")=3,0,IF(OR(AND(AM171=0,AN171&gt;0),AND(AM171="NS",AO171&gt;0), AND(AM171="NS", AN171=0,AO171=0)), 1, IF(OR(AND(AM171&gt;0,AN171&gt;1,AM171&gt;AO171), AND(AM171="NS",AN171=2), AND(AM171="NS",AO171=0,AN171&gt;0),AM171=AO171), 0, 1)))</f>
        <v>0</v>
      </c>
      <c r="AQ171" s="293">
        <f>IF(SUM(AL171,AP171)=0,0,1)</f>
        <v>0</v>
      </c>
      <c r="AR171" s="504" t="str">
        <f>IF(AQ171=0,"",
IF(SUM($AQ$171:AQ171)=1,AS171,
IF($AQ$291&gt;SUM($AQ$171:AQ171),_xlfn.CONCAT(", ",AS171),
IF($AQ$291=SUM($AQ$171:AQ171),_xlfn.CONCAT(" y ",AS171)))))</f>
        <v/>
      </c>
      <c r="AS171" s="505" t="s">
        <v>5120</v>
      </c>
      <c r="AT171" s="643">
        <f>IF(OR(Y171="NS",S171="NS"),0,IF(AND(Y171="NA",S171="NA"),0,IF(Y171&lt;=S171,0,1)))</f>
        <v>0</v>
      </c>
      <c r="AU171" s="645">
        <f>IF(OR(AA171="NS",U171="NS"),0,IF(AND(AA171="NA",U171="NA"),0,IF(AA171&lt;=U171,0,1)))</f>
        <v>0</v>
      </c>
      <c r="AV171" s="524">
        <f>IF(OR(AC171="NS",W171="NS"),0,IF(AND(AC171="NA",W171="NA"),0,IF(AC171&lt;=W171,0,1)))</f>
        <v>0</v>
      </c>
      <c r="AW171" s="338">
        <f>IF(SUM(AT171:AV171)=0,0,1)</f>
        <v>0</v>
      </c>
      <c r="AX171" s="294" t="str">
        <f>IF(AW171=0,"",
IF(SUM($AW$171:AW171)=1,AY171,
IF($AW$291&gt;SUM($AW$171:AW171),_xlfn.CONCAT(", ",AY171),
IF($AW$291=SUM($AW$171:AW171),_xlfn.CONCAT(" y ",AY171)))))</f>
        <v/>
      </c>
      <c r="AY171" s="368" t="s">
        <v>5120</v>
      </c>
      <c r="AZ171" s="321">
        <f>IF(AND(COUNTBLANK(D171)=0,COUNTA(S171:AD171)=6),0,IF(AND(COUNTBLANK(D171)=1,COUNTA(S171:AD171)=0),0,1))</f>
        <v>0</v>
      </c>
      <c r="BA171" s="293">
        <f>IF(AZ171=0,0,1)</f>
        <v>0</v>
      </c>
      <c r="BB171" s="294" t="str">
        <f>IF(BA171=0,"",
IF(SUM($BA$171:BA171)=1,BC171,
IF($BA$291&gt;SUM($BA$171:BA171),_xlfn.CONCAT(", ",BC171),
IF($BA$291=SUM($BA$171:BA171),_xlfn.CONCAT(" y ",BC171)))))</f>
        <v/>
      </c>
      <c r="BC171" s="89" t="s">
        <v>5120</v>
      </c>
    </row>
    <row r="172" spans="1:55" ht="15" customHeight="1">
      <c r="A172" s="64"/>
      <c r="B172" s="11"/>
      <c r="C172" s="58" t="s">
        <v>5045</v>
      </c>
      <c r="D172" s="1065" t="str">
        <f>IF(CNGE_2025_M1_Secc5_Sub1!$D32="","",CNGE_2025_M1_Secc5_Sub1!$D32)</f>
        <v/>
      </c>
      <c r="E172" s="889"/>
      <c r="F172" s="889"/>
      <c r="G172" s="889"/>
      <c r="H172" s="889"/>
      <c r="I172" s="889"/>
      <c r="J172" s="889"/>
      <c r="K172" s="889"/>
      <c r="L172" s="889"/>
      <c r="M172" s="889"/>
      <c r="N172" s="889"/>
      <c r="O172" s="889"/>
      <c r="P172" s="889"/>
      <c r="Q172" s="889"/>
      <c r="R172" s="890"/>
      <c r="S172" s="1041"/>
      <c r="T172" s="1043"/>
      <c r="U172" s="1041"/>
      <c r="V172" s="1043"/>
      <c r="W172" s="1041"/>
      <c r="X172" s="1043"/>
      <c r="Y172" s="1041"/>
      <c r="Z172" s="1043"/>
      <c r="AA172" s="1041"/>
      <c r="AB172" s="1043"/>
      <c r="AC172" s="1041"/>
      <c r="AD172" s="1043"/>
      <c r="AI172">
        <f t="shared" ref="AI172:AI202" si="123">S172</f>
        <v>0</v>
      </c>
      <c r="AJ172">
        <f t="shared" ref="AJ172:AJ202" si="124">COUNTIF(U172:X172,"NS")</f>
        <v>0</v>
      </c>
      <c r="AK172">
        <f t="shared" ref="AK172:AK202" si="125">SUM(U172:X172)</f>
        <v>0</v>
      </c>
      <c r="AL172">
        <f t="shared" ref="AL172:AL202" si="126">IF(COUNTIF(S172:X172,"NA")=3,0,IF(OR(AND(AI172=0,AJ172&gt;0),AND(AI172="NS",AK172&gt;0), AND(AI172="NS", AJ172=0,AK172=0)), 1, IF(OR(AND(AI172&gt;0,AJ172&gt;1,AI172&gt;AK172), AND(AI172="NS",AJ172=2), AND(AI172="NS",AK172=0,AJ172&gt;0),AI172=AK172), 0, 1)))</f>
        <v>0</v>
      </c>
      <c r="AM172">
        <f t="shared" ref="AM172:AM202" si="127">Y172</f>
        <v>0</v>
      </c>
      <c r="AN172">
        <f t="shared" ref="AN172:AN202" si="128">COUNTIF(AA172:AD172,"NS")</f>
        <v>0</v>
      </c>
      <c r="AO172">
        <f t="shared" ref="AO172:AO202" si="129">SUM(AA172:AD172)</f>
        <v>0</v>
      </c>
      <c r="AP172">
        <f t="shared" ref="AP172:AP202" si="130">IF(COUNTIF(Y172:AD172,"NA")=3,0,IF(OR(AND(AM172=0,AN172&gt;0),AND(AM172="NS",AO172&gt;0), AND(AM172="NS", AN172=0,AO172=0)), 1, IF(OR(AND(AM172&gt;0,AN172&gt;1,AM172&gt;AO172), AND(AM172="NS",AN172=2), AND(AM172="NS",AO172=0,AN172&gt;0),AM172=AO172), 0, 1)))</f>
        <v>0</v>
      </c>
      <c r="AQ172" s="293">
        <f t="shared" ref="AQ172:AQ235" si="131">IF(SUM(AL172,AP172)=0,0,1)</f>
        <v>0</v>
      </c>
      <c r="AR172" s="504" t="str">
        <f>IF(AQ172=0,"",
IF(SUM($AQ$171:AQ172)=1,AS172,
IF($AQ$291&gt;SUM($AQ$171:AQ172),_xlfn.CONCAT(", ",AS172),
IF($AQ$291=SUM($AQ$171:AQ172),_xlfn.CONCAT(" y ",AS172)))))</f>
        <v/>
      </c>
      <c r="AS172" s="505" t="s">
        <v>5121</v>
      </c>
      <c r="AT172" s="643">
        <f t="shared" ref="AT172:AT235" si="132">IF(OR(Y172="NS",S172="NS"),0,IF(AND(Y172="NA",S172="NA"),0,IF(Y172&lt;=S172,0,1)))</f>
        <v>0</v>
      </c>
      <c r="AU172" s="645">
        <f t="shared" ref="AU172:AU235" si="133">IF(OR(AA172="NS",U172="NS"),0,IF(AND(AA172="NA",U172="NA"),0,IF(AA172&lt;=U172,0,1)))</f>
        <v>0</v>
      </c>
      <c r="AV172" s="524">
        <f t="shared" ref="AV172:AV235" si="134">IF(OR(AC172="NS",W172="NS"),0,IF(AND(AC172="NA",W172="NA"),0,IF(AC172&lt;=W172,0,1)))</f>
        <v>0</v>
      </c>
      <c r="AW172" s="338">
        <f t="shared" ref="AW172:AW235" si="135">IF(SUM(AT172:AV172)=0,0,1)</f>
        <v>0</v>
      </c>
      <c r="AX172" s="294" t="str">
        <f>IF(AW172=0,"",
IF(SUM($AW$171:AW172)=1,AY172,
IF($AW$291&gt;SUM($AW$171:AW172),_xlfn.CONCAT(", ",AY172),
IF($AW$291=SUM($AW$171:AW172),_xlfn.CONCAT(" y ",AY172)))))</f>
        <v/>
      </c>
      <c r="AY172" s="368" t="s">
        <v>5121</v>
      </c>
      <c r="AZ172" s="321">
        <f t="shared" ref="AZ172:AZ235" si="136">IF(AND(COUNTBLANK(D172)=0,COUNTA(S172:AD172)=6),0,IF(AND(COUNTBLANK(D172)=1,COUNTA(S172:AD172)=0),0,1))</f>
        <v>0</v>
      </c>
      <c r="BA172" s="293">
        <f t="shared" ref="BA172:BA235" si="137">IF(AZ172=0,0,1)</f>
        <v>0</v>
      </c>
      <c r="BB172" s="294" t="str">
        <f>IF(BA172=0,"",
IF(SUM($BA$171:BA172)=1,BC172,
IF($BA$291&gt;SUM($BA$171:BA172),_xlfn.CONCAT(", ",BC172),
IF($BA$291=SUM($BA$171:BA172),_xlfn.CONCAT(" y ",BC172)))))</f>
        <v/>
      </c>
      <c r="BC172" s="89" t="s">
        <v>5121</v>
      </c>
    </row>
    <row r="173" spans="1:55" ht="15" customHeight="1">
      <c r="A173" s="64"/>
      <c r="B173" s="11"/>
      <c r="C173" s="58" t="s">
        <v>5047</v>
      </c>
      <c r="D173" s="1065" t="str">
        <f>IF(CNGE_2025_M1_Secc5_Sub1!$D33="","",CNGE_2025_M1_Secc5_Sub1!$D33)</f>
        <v/>
      </c>
      <c r="E173" s="889"/>
      <c r="F173" s="889"/>
      <c r="G173" s="889"/>
      <c r="H173" s="889"/>
      <c r="I173" s="889"/>
      <c r="J173" s="889"/>
      <c r="K173" s="889"/>
      <c r="L173" s="889"/>
      <c r="M173" s="889"/>
      <c r="N173" s="889"/>
      <c r="O173" s="889"/>
      <c r="P173" s="889"/>
      <c r="Q173" s="889"/>
      <c r="R173" s="890"/>
      <c r="S173" s="1041"/>
      <c r="T173" s="1043"/>
      <c r="U173" s="1041"/>
      <c r="V173" s="1043"/>
      <c r="W173" s="1041"/>
      <c r="X173" s="1043"/>
      <c r="Y173" s="1041"/>
      <c r="Z173" s="1043"/>
      <c r="AA173" s="1041"/>
      <c r="AB173" s="1043"/>
      <c r="AC173" s="1041"/>
      <c r="AD173" s="1043"/>
      <c r="AI173">
        <f t="shared" si="123"/>
        <v>0</v>
      </c>
      <c r="AJ173">
        <f t="shared" si="124"/>
        <v>0</v>
      </c>
      <c r="AK173">
        <f t="shared" si="125"/>
        <v>0</v>
      </c>
      <c r="AL173">
        <f t="shared" si="126"/>
        <v>0</v>
      </c>
      <c r="AM173">
        <f t="shared" si="127"/>
        <v>0</v>
      </c>
      <c r="AN173">
        <f t="shared" si="128"/>
        <v>0</v>
      </c>
      <c r="AO173">
        <f t="shared" si="129"/>
        <v>0</v>
      </c>
      <c r="AP173">
        <f t="shared" si="130"/>
        <v>0</v>
      </c>
      <c r="AQ173" s="293">
        <f t="shared" si="131"/>
        <v>0</v>
      </c>
      <c r="AR173" s="504" t="str">
        <f>IF(AQ173=0,"",
IF(SUM($AQ$171:AQ173)=1,AS173,
IF($AQ$291&gt;SUM($AQ$171:AQ173),_xlfn.CONCAT(", ",AS173),
IF($AQ$291=SUM($AQ$171:AQ173),_xlfn.CONCAT(" y ",AS173)))))</f>
        <v/>
      </c>
      <c r="AS173" s="505" t="s">
        <v>5122</v>
      </c>
      <c r="AT173" s="643">
        <f t="shared" si="132"/>
        <v>0</v>
      </c>
      <c r="AU173" s="645">
        <f t="shared" si="133"/>
        <v>0</v>
      </c>
      <c r="AV173" s="524">
        <f t="shared" si="134"/>
        <v>0</v>
      </c>
      <c r="AW173" s="338">
        <f t="shared" si="135"/>
        <v>0</v>
      </c>
      <c r="AX173" s="294" t="str">
        <f>IF(AW173=0,"",
IF(SUM($AW$171:AW173)=1,AY173,
IF($AW$291&gt;SUM($AW$171:AW173),_xlfn.CONCAT(", ",AY173),
IF($AW$291=SUM($AW$171:AW173),_xlfn.CONCAT(" y ",AY173)))))</f>
        <v/>
      </c>
      <c r="AY173" s="368" t="s">
        <v>5122</v>
      </c>
      <c r="AZ173" s="321">
        <f t="shared" si="136"/>
        <v>0</v>
      </c>
      <c r="BA173" s="293">
        <f t="shared" si="137"/>
        <v>0</v>
      </c>
      <c r="BB173" s="294" t="str">
        <f>IF(BA173=0,"",
IF(SUM($BA$171:BA173)=1,BC173,
IF($BA$291&gt;SUM($BA$171:BA173),_xlfn.CONCAT(", ",BC173),
IF($BA$291=SUM($BA$171:BA173),_xlfn.CONCAT(" y ",BC173)))))</f>
        <v/>
      </c>
      <c r="BC173" s="89" t="s">
        <v>5122</v>
      </c>
    </row>
    <row r="174" spans="1:55" ht="15" customHeight="1">
      <c r="A174" s="64"/>
      <c r="B174" s="11"/>
      <c r="C174" s="58" t="s">
        <v>5049</v>
      </c>
      <c r="D174" s="1065" t="str">
        <f>IF(CNGE_2025_M1_Secc5_Sub1!$D34="","",CNGE_2025_M1_Secc5_Sub1!$D34)</f>
        <v/>
      </c>
      <c r="E174" s="889"/>
      <c r="F174" s="889"/>
      <c r="G174" s="889"/>
      <c r="H174" s="889"/>
      <c r="I174" s="889"/>
      <c r="J174" s="889"/>
      <c r="K174" s="889"/>
      <c r="L174" s="889"/>
      <c r="M174" s="889"/>
      <c r="N174" s="889"/>
      <c r="O174" s="889"/>
      <c r="P174" s="889"/>
      <c r="Q174" s="889"/>
      <c r="R174" s="890"/>
      <c r="S174" s="1041"/>
      <c r="T174" s="1043"/>
      <c r="U174" s="1041"/>
      <c r="V174" s="1043"/>
      <c r="W174" s="1041"/>
      <c r="X174" s="1043"/>
      <c r="Y174" s="1041"/>
      <c r="Z174" s="1043"/>
      <c r="AA174" s="1041"/>
      <c r="AB174" s="1043"/>
      <c r="AC174" s="1041"/>
      <c r="AD174" s="1043"/>
      <c r="AI174">
        <f t="shared" si="123"/>
        <v>0</v>
      </c>
      <c r="AJ174">
        <f t="shared" si="124"/>
        <v>0</v>
      </c>
      <c r="AK174">
        <f t="shared" si="125"/>
        <v>0</v>
      </c>
      <c r="AL174">
        <f t="shared" si="126"/>
        <v>0</v>
      </c>
      <c r="AM174">
        <f t="shared" si="127"/>
        <v>0</v>
      </c>
      <c r="AN174">
        <f t="shared" si="128"/>
        <v>0</v>
      </c>
      <c r="AO174">
        <f t="shared" si="129"/>
        <v>0</v>
      </c>
      <c r="AP174">
        <f t="shared" si="130"/>
        <v>0</v>
      </c>
      <c r="AQ174" s="293">
        <f t="shared" si="131"/>
        <v>0</v>
      </c>
      <c r="AR174" s="504" t="str">
        <f>IF(AQ174=0,"",
IF(SUM($AQ$171:AQ174)=1,AS174,
IF($AQ$291&gt;SUM($AQ$171:AQ174),_xlfn.CONCAT(", ",AS174),
IF($AQ$291=SUM($AQ$171:AQ174),_xlfn.CONCAT(" y ",AS174)))))</f>
        <v/>
      </c>
      <c r="AS174" s="505" t="s">
        <v>5123</v>
      </c>
      <c r="AT174" s="643">
        <f t="shared" si="132"/>
        <v>0</v>
      </c>
      <c r="AU174" s="645">
        <f t="shared" si="133"/>
        <v>0</v>
      </c>
      <c r="AV174" s="524">
        <f t="shared" si="134"/>
        <v>0</v>
      </c>
      <c r="AW174" s="338">
        <f t="shared" si="135"/>
        <v>0</v>
      </c>
      <c r="AX174" s="294" t="str">
        <f>IF(AW174=0,"",
IF(SUM($AW$171:AW174)=1,AY174,
IF($AW$291&gt;SUM($AW$171:AW174),_xlfn.CONCAT(", ",AY174),
IF($AW$291=SUM($AW$171:AW174),_xlfn.CONCAT(" y ",AY174)))))</f>
        <v/>
      </c>
      <c r="AY174" s="368" t="s">
        <v>5123</v>
      </c>
      <c r="AZ174" s="321">
        <f t="shared" si="136"/>
        <v>0</v>
      </c>
      <c r="BA174" s="293">
        <f t="shared" si="137"/>
        <v>0</v>
      </c>
      <c r="BB174" s="294" t="str">
        <f>IF(BA174=0,"",
IF(SUM($BA$171:BA174)=1,BC174,
IF($BA$291&gt;SUM($BA$171:BA174),_xlfn.CONCAT(", ",BC174),
IF($BA$291=SUM($BA$171:BA174),_xlfn.CONCAT(" y ",BC174)))))</f>
        <v/>
      </c>
      <c r="BC174" s="89" t="s">
        <v>5123</v>
      </c>
    </row>
    <row r="175" spans="1:55" ht="15" customHeight="1">
      <c r="A175" s="64"/>
      <c r="B175" s="11"/>
      <c r="C175" s="58" t="s">
        <v>5051</v>
      </c>
      <c r="D175" s="1065" t="str">
        <f>IF(CNGE_2025_M1_Secc5_Sub1!$D35="","",CNGE_2025_M1_Secc5_Sub1!$D35)</f>
        <v/>
      </c>
      <c r="E175" s="889"/>
      <c r="F175" s="889"/>
      <c r="G175" s="889"/>
      <c r="H175" s="889"/>
      <c r="I175" s="889"/>
      <c r="J175" s="889"/>
      <c r="K175" s="889"/>
      <c r="L175" s="889"/>
      <c r="M175" s="889"/>
      <c r="N175" s="889"/>
      <c r="O175" s="889"/>
      <c r="P175" s="889"/>
      <c r="Q175" s="889"/>
      <c r="R175" s="890"/>
      <c r="S175" s="1041"/>
      <c r="T175" s="1043"/>
      <c r="U175" s="1041"/>
      <c r="V175" s="1043"/>
      <c r="W175" s="1041"/>
      <c r="X175" s="1043"/>
      <c r="Y175" s="1041"/>
      <c r="Z175" s="1043"/>
      <c r="AA175" s="1041"/>
      <c r="AB175" s="1043"/>
      <c r="AC175" s="1041"/>
      <c r="AD175" s="1043"/>
      <c r="AI175">
        <f t="shared" si="123"/>
        <v>0</v>
      </c>
      <c r="AJ175">
        <f t="shared" si="124"/>
        <v>0</v>
      </c>
      <c r="AK175">
        <f t="shared" si="125"/>
        <v>0</v>
      </c>
      <c r="AL175">
        <f t="shared" si="126"/>
        <v>0</v>
      </c>
      <c r="AM175">
        <f t="shared" si="127"/>
        <v>0</v>
      </c>
      <c r="AN175">
        <f t="shared" si="128"/>
        <v>0</v>
      </c>
      <c r="AO175">
        <f t="shared" si="129"/>
        <v>0</v>
      </c>
      <c r="AP175">
        <f t="shared" si="130"/>
        <v>0</v>
      </c>
      <c r="AQ175" s="293">
        <f t="shared" si="131"/>
        <v>0</v>
      </c>
      <c r="AR175" s="504" t="str">
        <f>IF(AQ175=0,"",
IF(SUM($AQ$171:AQ175)=1,AS175,
IF($AQ$291&gt;SUM($AQ$171:AQ175),_xlfn.CONCAT(", ",AS175),
IF($AQ$291=SUM($AQ$171:AQ175),_xlfn.CONCAT(" y ",AS175)))))</f>
        <v/>
      </c>
      <c r="AS175" s="505" t="s">
        <v>5124</v>
      </c>
      <c r="AT175" s="643">
        <f t="shared" si="132"/>
        <v>0</v>
      </c>
      <c r="AU175" s="645">
        <f t="shared" si="133"/>
        <v>0</v>
      </c>
      <c r="AV175" s="524">
        <f t="shared" si="134"/>
        <v>0</v>
      </c>
      <c r="AW175" s="338">
        <f t="shared" si="135"/>
        <v>0</v>
      </c>
      <c r="AX175" s="294" t="str">
        <f>IF(AW175=0,"",
IF(SUM($AW$171:AW175)=1,AY175,
IF($AW$291&gt;SUM($AW$171:AW175),_xlfn.CONCAT(", ",AY175),
IF($AW$291=SUM($AW$171:AW175),_xlfn.CONCAT(" y ",AY175)))))</f>
        <v/>
      </c>
      <c r="AY175" s="368" t="s">
        <v>5124</v>
      </c>
      <c r="AZ175" s="321">
        <f t="shared" si="136"/>
        <v>0</v>
      </c>
      <c r="BA175" s="293">
        <f t="shared" si="137"/>
        <v>0</v>
      </c>
      <c r="BB175" s="294" t="str">
        <f>IF(BA175=0,"",
IF(SUM($BA$171:BA175)=1,BC175,
IF($BA$291&gt;SUM($BA$171:BA175),_xlfn.CONCAT(", ",BC175),
IF($BA$291=SUM($BA$171:BA175),_xlfn.CONCAT(" y ",BC175)))))</f>
        <v/>
      </c>
      <c r="BC175" s="89" t="s">
        <v>5124</v>
      </c>
    </row>
    <row r="176" spans="1:55" ht="15" customHeight="1">
      <c r="A176" s="64"/>
      <c r="B176" s="11"/>
      <c r="C176" s="58" t="s">
        <v>5053</v>
      </c>
      <c r="D176" s="1065" t="str">
        <f>IF(CNGE_2025_M1_Secc5_Sub1!$D36="","",CNGE_2025_M1_Secc5_Sub1!$D36)</f>
        <v/>
      </c>
      <c r="E176" s="889"/>
      <c r="F176" s="889"/>
      <c r="G176" s="889"/>
      <c r="H176" s="889"/>
      <c r="I176" s="889"/>
      <c r="J176" s="889"/>
      <c r="K176" s="889"/>
      <c r="L176" s="889"/>
      <c r="M176" s="889"/>
      <c r="N176" s="889"/>
      <c r="O176" s="889"/>
      <c r="P176" s="889"/>
      <c r="Q176" s="889"/>
      <c r="R176" s="890"/>
      <c r="S176" s="1041"/>
      <c r="T176" s="1043"/>
      <c r="U176" s="1041"/>
      <c r="V176" s="1043"/>
      <c r="W176" s="1041"/>
      <c r="X176" s="1043"/>
      <c r="Y176" s="1041"/>
      <c r="Z176" s="1043"/>
      <c r="AA176" s="1041"/>
      <c r="AB176" s="1043"/>
      <c r="AC176" s="1041"/>
      <c r="AD176" s="1043"/>
      <c r="AI176">
        <f t="shared" si="123"/>
        <v>0</v>
      </c>
      <c r="AJ176">
        <f t="shared" si="124"/>
        <v>0</v>
      </c>
      <c r="AK176">
        <f t="shared" si="125"/>
        <v>0</v>
      </c>
      <c r="AL176">
        <f t="shared" si="126"/>
        <v>0</v>
      </c>
      <c r="AM176">
        <f t="shared" si="127"/>
        <v>0</v>
      </c>
      <c r="AN176">
        <f t="shared" si="128"/>
        <v>0</v>
      </c>
      <c r="AO176">
        <f t="shared" si="129"/>
        <v>0</v>
      </c>
      <c r="AP176">
        <f t="shared" si="130"/>
        <v>0</v>
      </c>
      <c r="AQ176" s="293">
        <f t="shared" si="131"/>
        <v>0</v>
      </c>
      <c r="AR176" s="504" t="str">
        <f>IF(AQ176=0,"",
IF(SUM($AQ$171:AQ176)=1,AS176,
IF($AQ$291&gt;SUM($AQ$171:AQ176),_xlfn.CONCAT(", ",AS176),
IF($AQ$291=SUM($AQ$171:AQ176),_xlfn.CONCAT(" y ",AS176)))))</f>
        <v/>
      </c>
      <c r="AS176" s="505" t="s">
        <v>5125</v>
      </c>
      <c r="AT176" s="643">
        <f t="shared" si="132"/>
        <v>0</v>
      </c>
      <c r="AU176" s="645">
        <f t="shared" si="133"/>
        <v>0</v>
      </c>
      <c r="AV176" s="524">
        <f t="shared" si="134"/>
        <v>0</v>
      </c>
      <c r="AW176" s="338">
        <f t="shared" si="135"/>
        <v>0</v>
      </c>
      <c r="AX176" s="294" t="str">
        <f>IF(AW176=0,"",
IF(SUM($AW$171:AW176)=1,AY176,
IF($AW$291&gt;SUM($AW$171:AW176),_xlfn.CONCAT(", ",AY176),
IF($AW$291=SUM($AW$171:AW176),_xlfn.CONCAT(" y ",AY176)))))</f>
        <v/>
      </c>
      <c r="AY176" s="368" t="s">
        <v>5125</v>
      </c>
      <c r="AZ176" s="321">
        <f t="shared" si="136"/>
        <v>0</v>
      </c>
      <c r="BA176" s="293">
        <f t="shared" si="137"/>
        <v>0</v>
      </c>
      <c r="BB176" s="294" t="str">
        <f>IF(BA176=0,"",
IF(SUM($BA$171:BA176)=1,BC176,
IF($BA$291&gt;SUM($BA$171:BA176),_xlfn.CONCAT(", ",BC176),
IF($BA$291=SUM($BA$171:BA176),_xlfn.CONCAT(" y ",BC176)))))</f>
        <v/>
      </c>
      <c r="BC176" s="89" t="s">
        <v>5125</v>
      </c>
    </row>
    <row r="177" spans="1:55" ht="15" customHeight="1">
      <c r="A177" s="64"/>
      <c r="B177" s="11"/>
      <c r="C177" s="58" t="s">
        <v>5055</v>
      </c>
      <c r="D177" s="1065" t="str">
        <f>IF(CNGE_2025_M1_Secc5_Sub1!$D37="","",CNGE_2025_M1_Secc5_Sub1!$D37)</f>
        <v/>
      </c>
      <c r="E177" s="889"/>
      <c r="F177" s="889"/>
      <c r="G177" s="889"/>
      <c r="H177" s="889"/>
      <c r="I177" s="889"/>
      <c r="J177" s="889"/>
      <c r="K177" s="889"/>
      <c r="L177" s="889"/>
      <c r="M177" s="889"/>
      <c r="N177" s="889"/>
      <c r="O177" s="889"/>
      <c r="P177" s="889"/>
      <c r="Q177" s="889"/>
      <c r="R177" s="890"/>
      <c r="S177" s="1041"/>
      <c r="T177" s="1043"/>
      <c r="U177" s="1041"/>
      <c r="V177" s="1043"/>
      <c r="W177" s="1041"/>
      <c r="X177" s="1043"/>
      <c r="Y177" s="1041"/>
      <c r="Z177" s="1043"/>
      <c r="AA177" s="1041"/>
      <c r="AB177" s="1043"/>
      <c r="AC177" s="1041"/>
      <c r="AD177" s="1043"/>
      <c r="AI177">
        <f t="shared" si="123"/>
        <v>0</v>
      </c>
      <c r="AJ177">
        <f t="shared" si="124"/>
        <v>0</v>
      </c>
      <c r="AK177">
        <f t="shared" si="125"/>
        <v>0</v>
      </c>
      <c r="AL177">
        <f t="shared" si="126"/>
        <v>0</v>
      </c>
      <c r="AM177">
        <f t="shared" si="127"/>
        <v>0</v>
      </c>
      <c r="AN177">
        <f t="shared" si="128"/>
        <v>0</v>
      </c>
      <c r="AO177">
        <f t="shared" si="129"/>
        <v>0</v>
      </c>
      <c r="AP177">
        <f t="shared" si="130"/>
        <v>0</v>
      </c>
      <c r="AQ177" s="293">
        <f t="shared" si="131"/>
        <v>0</v>
      </c>
      <c r="AR177" s="504" t="str">
        <f>IF(AQ177=0,"",
IF(SUM($AQ$171:AQ177)=1,AS177,
IF($AQ$291&gt;SUM($AQ$171:AQ177),_xlfn.CONCAT(", ",AS177),
IF($AQ$291=SUM($AQ$171:AQ177),_xlfn.CONCAT(" y ",AS177)))))</f>
        <v/>
      </c>
      <c r="AS177" s="505" t="s">
        <v>5126</v>
      </c>
      <c r="AT177" s="643">
        <f t="shared" si="132"/>
        <v>0</v>
      </c>
      <c r="AU177" s="645">
        <f t="shared" si="133"/>
        <v>0</v>
      </c>
      <c r="AV177" s="524">
        <f t="shared" si="134"/>
        <v>0</v>
      </c>
      <c r="AW177" s="338">
        <f t="shared" si="135"/>
        <v>0</v>
      </c>
      <c r="AX177" s="294" t="str">
        <f>IF(AW177=0,"",
IF(SUM($AW$171:AW177)=1,AY177,
IF($AW$291&gt;SUM($AW$171:AW177),_xlfn.CONCAT(", ",AY177),
IF($AW$291=SUM($AW$171:AW177),_xlfn.CONCAT(" y ",AY177)))))</f>
        <v/>
      </c>
      <c r="AY177" s="368" t="s">
        <v>5126</v>
      </c>
      <c r="AZ177" s="321">
        <f t="shared" si="136"/>
        <v>0</v>
      </c>
      <c r="BA177" s="293">
        <f t="shared" si="137"/>
        <v>0</v>
      </c>
      <c r="BB177" s="294" t="str">
        <f>IF(BA177=0,"",
IF(SUM($BA$171:BA177)=1,BC177,
IF($BA$291&gt;SUM($BA$171:BA177),_xlfn.CONCAT(", ",BC177),
IF($BA$291=SUM($BA$171:BA177),_xlfn.CONCAT(" y ",BC177)))))</f>
        <v/>
      </c>
      <c r="BC177" s="89" t="s">
        <v>5126</v>
      </c>
    </row>
    <row r="178" spans="1:55" ht="15" customHeight="1">
      <c r="A178" s="64"/>
      <c r="B178" s="11"/>
      <c r="C178" s="58" t="s">
        <v>5057</v>
      </c>
      <c r="D178" s="1065" t="str">
        <f>IF(CNGE_2025_M1_Secc5_Sub1!$D38="","",CNGE_2025_M1_Secc5_Sub1!$D38)</f>
        <v/>
      </c>
      <c r="E178" s="889"/>
      <c r="F178" s="889"/>
      <c r="G178" s="889"/>
      <c r="H178" s="889"/>
      <c r="I178" s="889"/>
      <c r="J178" s="889"/>
      <c r="K178" s="889"/>
      <c r="L178" s="889"/>
      <c r="M178" s="889"/>
      <c r="N178" s="889"/>
      <c r="O178" s="889"/>
      <c r="P178" s="889"/>
      <c r="Q178" s="889"/>
      <c r="R178" s="890"/>
      <c r="S178" s="1041"/>
      <c r="T178" s="1043"/>
      <c r="U178" s="1041"/>
      <c r="V178" s="1043"/>
      <c r="W178" s="1041"/>
      <c r="X178" s="1043"/>
      <c r="Y178" s="1041"/>
      <c r="Z178" s="1043"/>
      <c r="AA178" s="1041"/>
      <c r="AB178" s="1043"/>
      <c r="AC178" s="1041"/>
      <c r="AD178" s="1043"/>
      <c r="AI178">
        <f t="shared" si="123"/>
        <v>0</v>
      </c>
      <c r="AJ178">
        <f t="shared" si="124"/>
        <v>0</v>
      </c>
      <c r="AK178">
        <f t="shared" si="125"/>
        <v>0</v>
      </c>
      <c r="AL178">
        <f t="shared" si="126"/>
        <v>0</v>
      </c>
      <c r="AM178">
        <f t="shared" si="127"/>
        <v>0</v>
      </c>
      <c r="AN178">
        <f t="shared" si="128"/>
        <v>0</v>
      </c>
      <c r="AO178">
        <f t="shared" si="129"/>
        <v>0</v>
      </c>
      <c r="AP178">
        <f t="shared" si="130"/>
        <v>0</v>
      </c>
      <c r="AQ178" s="293">
        <f t="shared" si="131"/>
        <v>0</v>
      </c>
      <c r="AR178" s="504" t="str">
        <f>IF(AQ178=0,"",
IF(SUM($AQ$171:AQ178)=1,AS178,
IF($AQ$291&gt;SUM($AQ$171:AQ178),_xlfn.CONCAT(", ",AS178),
IF($AQ$291=SUM($AQ$171:AQ178),_xlfn.CONCAT(" y ",AS178)))))</f>
        <v/>
      </c>
      <c r="AS178" s="505" t="s">
        <v>5127</v>
      </c>
      <c r="AT178" s="643">
        <f t="shared" si="132"/>
        <v>0</v>
      </c>
      <c r="AU178" s="645">
        <f t="shared" si="133"/>
        <v>0</v>
      </c>
      <c r="AV178" s="524">
        <f t="shared" si="134"/>
        <v>0</v>
      </c>
      <c r="AW178" s="338">
        <f t="shared" si="135"/>
        <v>0</v>
      </c>
      <c r="AX178" s="294" t="str">
        <f>IF(AW178=0,"",
IF(SUM($AW$171:AW178)=1,AY178,
IF($AW$291&gt;SUM($AW$171:AW178),_xlfn.CONCAT(", ",AY178),
IF($AW$291=SUM($AW$171:AW178),_xlfn.CONCAT(" y ",AY178)))))</f>
        <v/>
      </c>
      <c r="AY178" s="368" t="s">
        <v>5127</v>
      </c>
      <c r="AZ178" s="321">
        <f t="shared" si="136"/>
        <v>0</v>
      </c>
      <c r="BA178" s="293">
        <f t="shared" si="137"/>
        <v>0</v>
      </c>
      <c r="BB178" s="294" t="str">
        <f>IF(BA178=0,"",
IF(SUM($BA$171:BA178)=1,BC178,
IF($BA$291&gt;SUM($BA$171:BA178),_xlfn.CONCAT(", ",BC178),
IF($BA$291=SUM($BA$171:BA178),_xlfn.CONCAT(" y ",BC178)))))</f>
        <v/>
      </c>
      <c r="BC178" s="89" t="s">
        <v>5127</v>
      </c>
    </row>
    <row r="179" spans="1:55" ht="15" customHeight="1">
      <c r="A179" s="64"/>
      <c r="B179" s="11"/>
      <c r="C179" s="58" t="s">
        <v>5059</v>
      </c>
      <c r="D179" s="1065" t="str">
        <f>IF(CNGE_2025_M1_Secc5_Sub1!$D39="","",CNGE_2025_M1_Secc5_Sub1!$D39)</f>
        <v/>
      </c>
      <c r="E179" s="889"/>
      <c r="F179" s="889"/>
      <c r="G179" s="889"/>
      <c r="H179" s="889"/>
      <c r="I179" s="889"/>
      <c r="J179" s="889"/>
      <c r="K179" s="889"/>
      <c r="L179" s="889"/>
      <c r="M179" s="889"/>
      <c r="N179" s="889"/>
      <c r="O179" s="889"/>
      <c r="P179" s="889"/>
      <c r="Q179" s="889"/>
      <c r="R179" s="890"/>
      <c r="S179" s="1041"/>
      <c r="T179" s="1043"/>
      <c r="U179" s="1041"/>
      <c r="V179" s="1043"/>
      <c r="W179" s="1041"/>
      <c r="X179" s="1043"/>
      <c r="Y179" s="1041"/>
      <c r="Z179" s="1043"/>
      <c r="AA179" s="1041"/>
      <c r="AB179" s="1043"/>
      <c r="AC179" s="1041"/>
      <c r="AD179" s="1043"/>
      <c r="AI179">
        <f t="shared" si="123"/>
        <v>0</v>
      </c>
      <c r="AJ179">
        <f t="shared" si="124"/>
        <v>0</v>
      </c>
      <c r="AK179">
        <f t="shared" si="125"/>
        <v>0</v>
      </c>
      <c r="AL179">
        <f t="shared" si="126"/>
        <v>0</v>
      </c>
      <c r="AM179">
        <f t="shared" si="127"/>
        <v>0</v>
      </c>
      <c r="AN179">
        <f t="shared" si="128"/>
        <v>0</v>
      </c>
      <c r="AO179">
        <f t="shared" si="129"/>
        <v>0</v>
      </c>
      <c r="AP179">
        <f t="shared" si="130"/>
        <v>0</v>
      </c>
      <c r="AQ179" s="293">
        <f t="shared" si="131"/>
        <v>0</v>
      </c>
      <c r="AR179" s="504" t="str">
        <f>IF(AQ179=0,"",
IF(SUM($AQ$171:AQ179)=1,AS179,
IF($AQ$291&gt;SUM($AQ$171:AQ179),_xlfn.CONCAT(", ",AS179),
IF($AQ$291=SUM($AQ$171:AQ179),_xlfn.CONCAT(" y ",AS179)))))</f>
        <v/>
      </c>
      <c r="AS179" s="505" t="s">
        <v>5128</v>
      </c>
      <c r="AT179" s="643">
        <f t="shared" si="132"/>
        <v>0</v>
      </c>
      <c r="AU179" s="645">
        <f t="shared" si="133"/>
        <v>0</v>
      </c>
      <c r="AV179" s="524">
        <f t="shared" si="134"/>
        <v>0</v>
      </c>
      <c r="AW179" s="338">
        <f t="shared" si="135"/>
        <v>0</v>
      </c>
      <c r="AX179" s="294" t="str">
        <f>IF(AW179=0,"",
IF(SUM($AW$171:AW179)=1,AY179,
IF($AW$291&gt;SUM($AW$171:AW179),_xlfn.CONCAT(", ",AY179),
IF($AW$291=SUM($AW$171:AW179),_xlfn.CONCAT(" y ",AY179)))))</f>
        <v/>
      </c>
      <c r="AY179" s="368" t="s">
        <v>5128</v>
      </c>
      <c r="AZ179" s="321">
        <f t="shared" si="136"/>
        <v>0</v>
      </c>
      <c r="BA179" s="293">
        <f t="shared" si="137"/>
        <v>0</v>
      </c>
      <c r="BB179" s="294" t="str">
        <f>IF(BA179=0,"",
IF(SUM($BA$171:BA179)=1,BC179,
IF($BA$291&gt;SUM($BA$171:BA179),_xlfn.CONCAT(", ",BC179),
IF($BA$291=SUM($BA$171:BA179),_xlfn.CONCAT(" y ",BC179)))))</f>
        <v/>
      </c>
      <c r="BC179" s="89" t="s">
        <v>5128</v>
      </c>
    </row>
    <row r="180" spans="1:55" ht="15" customHeight="1">
      <c r="A180" s="64"/>
      <c r="B180" s="11"/>
      <c r="C180" s="58" t="s">
        <v>5060</v>
      </c>
      <c r="D180" s="1065" t="str">
        <f>IF(CNGE_2025_M1_Secc5_Sub1!$D40="","",CNGE_2025_M1_Secc5_Sub1!$D40)</f>
        <v/>
      </c>
      <c r="E180" s="889"/>
      <c r="F180" s="889"/>
      <c r="G180" s="889"/>
      <c r="H180" s="889"/>
      <c r="I180" s="889"/>
      <c r="J180" s="889"/>
      <c r="K180" s="889"/>
      <c r="L180" s="889"/>
      <c r="M180" s="889"/>
      <c r="N180" s="889"/>
      <c r="O180" s="889"/>
      <c r="P180" s="889"/>
      <c r="Q180" s="889"/>
      <c r="R180" s="890"/>
      <c r="S180" s="1041"/>
      <c r="T180" s="1043"/>
      <c r="U180" s="1041"/>
      <c r="V180" s="1043"/>
      <c r="W180" s="1041"/>
      <c r="X180" s="1043"/>
      <c r="Y180" s="1041"/>
      <c r="Z180" s="1043"/>
      <c r="AA180" s="1041"/>
      <c r="AB180" s="1043"/>
      <c r="AC180" s="1041"/>
      <c r="AD180" s="1043"/>
      <c r="AI180">
        <f t="shared" si="123"/>
        <v>0</v>
      </c>
      <c r="AJ180">
        <f t="shared" si="124"/>
        <v>0</v>
      </c>
      <c r="AK180">
        <f t="shared" si="125"/>
        <v>0</v>
      </c>
      <c r="AL180">
        <f t="shared" si="126"/>
        <v>0</v>
      </c>
      <c r="AM180">
        <f t="shared" si="127"/>
        <v>0</v>
      </c>
      <c r="AN180">
        <f t="shared" si="128"/>
        <v>0</v>
      </c>
      <c r="AO180">
        <f t="shared" si="129"/>
        <v>0</v>
      </c>
      <c r="AP180">
        <f t="shared" si="130"/>
        <v>0</v>
      </c>
      <c r="AQ180" s="293">
        <f t="shared" si="131"/>
        <v>0</v>
      </c>
      <c r="AR180" s="504" t="str">
        <f>IF(AQ180=0,"",
IF(SUM($AQ$171:AQ180)=1,AS180,
IF($AQ$291&gt;SUM($AQ$171:AQ180),_xlfn.CONCAT(", ",AS180),
IF($AQ$291=SUM($AQ$171:AQ180),_xlfn.CONCAT(" y ",AS180)))))</f>
        <v/>
      </c>
      <c r="AS180" s="505" t="s">
        <v>5129</v>
      </c>
      <c r="AT180" s="643">
        <f t="shared" si="132"/>
        <v>0</v>
      </c>
      <c r="AU180" s="645">
        <f t="shared" si="133"/>
        <v>0</v>
      </c>
      <c r="AV180" s="524">
        <f t="shared" si="134"/>
        <v>0</v>
      </c>
      <c r="AW180" s="338">
        <f t="shared" si="135"/>
        <v>0</v>
      </c>
      <c r="AX180" s="294" t="str">
        <f>IF(AW180=0,"",
IF(SUM($AW$171:AW180)=1,AY180,
IF($AW$291&gt;SUM($AW$171:AW180),_xlfn.CONCAT(", ",AY180),
IF($AW$291=SUM($AW$171:AW180),_xlfn.CONCAT(" y ",AY180)))))</f>
        <v/>
      </c>
      <c r="AY180" s="368" t="s">
        <v>5129</v>
      </c>
      <c r="AZ180" s="321">
        <f t="shared" si="136"/>
        <v>0</v>
      </c>
      <c r="BA180" s="293">
        <f t="shared" si="137"/>
        <v>0</v>
      </c>
      <c r="BB180" s="294" t="str">
        <f>IF(BA180=0,"",
IF(SUM($BA$171:BA180)=1,BC180,
IF($BA$291&gt;SUM($BA$171:BA180),_xlfn.CONCAT(", ",BC180),
IF($BA$291=SUM($BA$171:BA180),_xlfn.CONCAT(" y ",BC180)))))</f>
        <v/>
      </c>
      <c r="BC180" s="89" t="s">
        <v>5129</v>
      </c>
    </row>
    <row r="181" spans="1:55" ht="15" customHeight="1">
      <c r="A181" s="64"/>
      <c r="B181" s="11"/>
      <c r="C181" s="58" t="s">
        <v>5062</v>
      </c>
      <c r="D181" s="1065" t="str">
        <f>IF(CNGE_2025_M1_Secc5_Sub1!$D41="","",CNGE_2025_M1_Secc5_Sub1!$D41)</f>
        <v/>
      </c>
      <c r="E181" s="889"/>
      <c r="F181" s="889"/>
      <c r="G181" s="889"/>
      <c r="H181" s="889"/>
      <c r="I181" s="889"/>
      <c r="J181" s="889"/>
      <c r="K181" s="889"/>
      <c r="L181" s="889"/>
      <c r="M181" s="889"/>
      <c r="N181" s="889"/>
      <c r="O181" s="889"/>
      <c r="P181" s="889"/>
      <c r="Q181" s="889"/>
      <c r="R181" s="890"/>
      <c r="S181" s="1041"/>
      <c r="T181" s="1043"/>
      <c r="U181" s="1041"/>
      <c r="V181" s="1043"/>
      <c r="W181" s="1041"/>
      <c r="X181" s="1043"/>
      <c r="Y181" s="1041"/>
      <c r="Z181" s="1043"/>
      <c r="AA181" s="1041"/>
      <c r="AB181" s="1043"/>
      <c r="AC181" s="1041"/>
      <c r="AD181" s="1043"/>
      <c r="AI181">
        <f t="shared" si="123"/>
        <v>0</v>
      </c>
      <c r="AJ181">
        <f t="shared" si="124"/>
        <v>0</v>
      </c>
      <c r="AK181">
        <f t="shared" si="125"/>
        <v>0</v>
      </c>
      <c r="AL181">
        <f t="shared" si="126"/>
        <v>0</v>
      </c>
      <c r="AM181">
        <f t="shared" si="127"/>
        <v>0</v>
      </c>
      <c r="AN181">
        <f t="shared" si="128"/>
        <v>0</v>
      </c>
      <c r="AO181">
        <f t="shared" si="129"/>
        <v>0</v>
      </c>
      <c r="AP181">
        <f t="shared" si="130"/>
        <v>0</v>
      </c>
      <c r="AQ181" s="293">
        <f t="shared" si="131"/>
        <v>0</v>
      </c>
      <c r="AR181" s="504" t="str">
        <f>IF(AQ181=0,"",
IF(SUM($AQ$171:AQ181)=1,AS181,
IF($AQ$291&gt;SUM($AQ$171:AQ181),_xlfn.CONCAT(", ",AS181),
IF($AQ$291=SUM($AQ$171:AQ181),_xlfn.CONCAT(" y ",AS181)))))</f>
        <v/>
      </c>
      <c r="AS181" s="505" t="s">
        <v>5130</v>
      </c>
      <c r="AT181" s="643">
        <f t="shared" si="132"/>
        <v>0</v>
      </c>
      <c r="AU181" s="645">
        <f t="shared" si="133"/>
        <v>0</v>
      </c>
      <c r="AV181" s="524">
        <f t="shared" si="134"/>
        <v>0</v>
      </c>
      <c r="AW181" s="338">
        <f t="shared" si="135"/>
        <v>0</v>
      </c>
      <c r="AX181" s="294" t="str">
        <f>IF(AW181=0,"",
IF(SUM($AW$171:AW181)=1,AY181,
IF($AW$291&gt;SUM($AW$171:AW181),_xlfn.CONCAT(", ",AY181),
IF($AW$291=SUM($AW$171:AW181),_xlfn.CONCAT(" y ",AY181)))))</f>
        <v/>
      </c>
      <c r="AY181" s="368" t="s">
        <v>5130</v>
      </c>
      <c r="AZ181" s="321">
        <f t="shared" si="136"/>
        <v>0</v>
      </c>
      <c r="BA181" s="293">
        <f t="shared" si="137"/>
        <v>0</v>
      </c>
      <c r="BB181" s="294" t="str">
        <f>IF(BA181=0,"",
IF(SUM($BA$171:BA181)=1,BC181,
IF($BA$291&gt;SUM($BA$171:BA181),_xlfn.CONCAT(", ",BC181),
IF($BA$291=SUM($BA$171:BA181),_xlfn.CONCAT(" y ",BC181)))))</f>
        <v/>
      </c>
      <c r="BC181" s="89" t="s">
        <v>5130</v>
      </c>
    </row>
    <row r="182" spans="1:55" ht="15" customHeight="1">
      <c r="A182" s="64"/>
      <c r="B182" s="11"/>
      <c r="C182" s="58" t="s">
        <v>5063</v>
      </c>
      <c r="D182" s="1065" t="str">
        <f>IF(CNGE_2025_M1_Secc5_Sub1!$D42="","",CNGE_2025_M1_Secc5_Sub1!$D42)</f>
        <v/>
      </c>
      <c r="E182" s="889"/>
      <c r="F182" s="889"/>
      <c r="G182" s="889"/>
      <c r="H182" s="889"/>
      <c r="I182" s="889"/>
      <c r="J182" s="889"/>
      <c r="K182" s="889"/>
      <c r="L182" s="889"/>
      <c r="M182" s="889"/>
      <c r="N182" s="889"/>
      <c r="O182" s="889"/>
      <c r="P182" s="889"/>
      <c r="Q182" s="889"/>
      <c r="R182" s="890"/>
      <c r="S182" s="1041"/>
      <c r="T182" s="1043"/>
      <c r="U182" s="1041"/>
      <c r="V182" s="1043"/>
      <c r="W182" s="1041"/>
      <c r="X182" s="1043"/>
      <c r="Y182" s="1041"/>
      <c r="Z182" s="1043"/>
      <c r="AA182" s="1041"/>
      <c r="AB182" s="1043"/>
      <c r="AC182" s="1041"/>
      <c r="AD182" s="1043"/>
      <c r="AI182">
        <f t="shared" si="123"/>
        <v>0</v>
      </c>
      <c r="AJ182">
        <f t="shared" si="124"/>
        <v>0</v>
      </c>
      <c r="AK182">
        <f t="shared" si="125"/>
        <v>0</v>
      </c>
      <c r="AL182">
        <f t="shared" si="126"/>
        <v>0</v>
      </c>
      <c r="AM182">
        <f t="shared" si="127"/>
        <v>0</v>
      </c>
      <c r="AN182">
        <f t="shared" si="128"/>
        <v>0</v>
      </c>
      <c r="AO182">
        <f t="shared" si="129"/>
        <v>0</v>
      </c>
      <c r="AP182">
        <f t="shared" si="130"/>
        <v>0</v>
      </c>
      <c r="AQ182" s="293">
        <f t="shared" si="131"/>
        <v>0</v>
      </c>
      <c r="AR182" s="504" t="str">
        <f>IF(AQ182=0,"",
IF(SUM($AQ$171:AQ182)=1,AS182,
IF($AQ$291&gt;SUM($AQ$171:AQ182),_xlfn.CONCAT(", ",AS182),
IF($AQ$291=SUM($AQ$171:AQ182),_xlfn.CONCAT(" y ",AS182)))))</f>
        <v/>
      </c>
      <c r="AS182" s="505" t="s">
        <v>5131</v>
      </c>
      <c r="AT182" s="643">
        <f t="shared" si="132"/>
        <v>0</v>
      </c>
      <c r="AU182" s="645">
        <f t="shared" si="133"/>
        <v>0</v>
      </c>
      <c r="AV182" s="524">
        <f t="shared" si="134"/>
        <v>0</v>
      </c>
      <c r="AW182" s="338">
        <f t="shared" si="135"/>
        <v>0</v>
      </c>
      <c r="AX182" s="294" t="str">
        <f>IF(AW182=0,"",
IF(SUM($AW$171:AW182)=1,AY182,
IF($AW$291&gt;SUM($AW$171:AW182),_xlfn.CONCAT(", ",AY182),
IF($AW$291=SUM($AW$171:AW182),_xlfn.CONCAT(" y ",AY182)))))</f>
        <v/>
      </c>
      <c r="AY182" s="368" t="s">
        <v>5131</v>
      </c>
      <c r="AZ182" s="321">
        <f t="shared" si="136"/>
        <v>0</v>
      </c>
      <c r="BA182" s="293">
        <f t="shared" si="137"/>
        <v>0</v>
      </c>
      <c r="BB182" s="294" t="str">
        <f>IF(BA182=0,"",
IF(SUM($BA$171:BA182)=1,BC182,
IF($BA$291&gt;SUM($BA$171:BA182),_xlfn.CONCAT(", ",BC182),
IF($BA$291=SUM($BA$171:BA182),_xlfn.CONCAT(" y ",BC182)))))</f>
        <v/>
      </c>
      <c r="BC182" s="89" t="s">
        <v>5131</v>
      </c>
    </row>
    <row r="183" spans="1:55" ht="15" customHeight="1">
      <c r="A183" s="64"/>
      <c r="B183" s="11"/>
      <c r="C183" s="58" t="s">
        <v>5064</v>
      </c>
      <c r="D183" s="1065" t="str">
        <f>IF(CNGE_2025_M1_Secc5_Sub1!$D43="","",CNGE_2025_M1_Secc5_Sub1!$D43)</f>
        <v/>
      </c>
      <c r="E183" s="889"/>
      <c r="F183" s="889"/>
      <c r="G183" s="889"/>
      <c r="H183" s="889"/>
      <c r="I183" s="889"/>
      <c r="J183" s="889"/>
      <c r="K183" s="889"/>
      <c r="L183" s="889"/>
      <c r="M183" s="889"/>
      <c r="N183" s="889"/>
      <c r="O183" s="889"/>
      <c r="P183" s="889"/>
      <c r="Q183" s="889"/>
      <c r="R183" s="890"/>
      <c r="S183" s="1041"/>
      <c r="T183" s="1043"/>
      <c r="U183" s="1041"/>
      <c r="V183" s="1043"/>
      <c r="W183" s="1041"/>
      <c r="X183" s="1043"/>
      <c r="Y183" s="1041"/>
      <c r="Z183" s="1043"/>
      <c r="AA183" s="1041"/>
      <c r="AB183" s="1043"/>
      <c r="AC183" s="1041"/>
      <c r="AD183" s="1043"/>
      <c r="AI183">
        <f t="shared" si="123"/>
        <v>0</v>
      </c>
      <c r="AJ183">
        <f t="shared" si="124"/>
        <v>0</v>
      </c>
      <c r="AK183">
        <f t="shared" si="125"/>
        <v>0</v>
      </c>
      <c r="AL183">
        <f t="shared" si="126"/>
        <v>0</v>
      </c>
      <c r="AM183">
        <f t="shared" si="127"/>
        <v>0</v>
      </c>
      <c r="AN183">
        <f t="shared" si="128"/>
        <v>0</v>
      </c>
      <c r="AO183">
        <f t="shared" si="129"/>
        <v>0</v>
      </c>
      <c r="AP183">
        <f t="shared" si="130"/>
        <v>0</v>
      </c>
      <c r="AQ183" s="293">
        <f t="shared" si="131"/>
        <v>0</v>
      </c>
      <c r="AR183" s="504" t="str">
        <f>IF(AQ183=0,"",
IF(SUM($AQ$171:AQ183)=1,AS183,
IF($AQ$291&gt;SUM($AQ$171:AQ183),_xlfn.CONCAT(", ",AS183),
IF($AQ$291=SUM($AQ$171:AQ183),_xlfn.CONCAT(" y ",AS183)))))</f>
        <v/>
      </c>
      <c r="AS183" s="505" t="s">
        <v>5132</v>
      </c>
      <c r="AT183" s="643">
        <f t="shared" si="132"/>
        <v>0</v>
      </c>
      <c r="AU183" s="645">
        <f t="shared" si="133"/>
        <v>0</v>
      </c>
      <c r="AV183" s="524">
        <f t="shared" si="134"/>
        <v>0</v>
      </c>
      <c r="AW183" s="338">
        <f t="shared" si="135"/>
        <v>0</v>
      </c>
      <c r="AX183" s="294" t="str">
        <f>IF(AW183=0,"",
IF(SUM($AW$171:AW183)=1,AY183,
IF($AW$291&gt;SUM($AW$171:AW183),_xlfn.CONCAT(", ",AY183),
IF($AW$291=SUM($AW$171:AW183),_xlfn.CONCAT(" y ",AY183)))))</f>
        <v/>
      </c>
      <c r="AY183" s="368" t="s">
        <v>5132</v>
      </c>
      <c r="AZ183" s="321">
        <f t="shared" si="136"/>
        <v>0</v>
      </c>
      <c r="BA183" s="293">
        <f t="shared" si="137"/>
        <v>0</v>
      </c>
      <c r="BB183" s="294" t="str">
        <f>IF(BA183=0,"",
IF(SUM($BA$171:BA183)=1,BC183,
IF($BA$291&gt;SUM($BA$171:BA183),_xlfn.CONCAT(", ",BC183),
IF($BA$291=SUM($BA$171:BA183),_xlfn.CONCAT(" y ",BC183)))))</f>
        <v/>
      </c>
      <c r="BC183" s="89" t="s">
        <v>5132</v>
      </c>
    </row>
    <row r="184" spans="1:55" ht="15" customHeight="1">
      <c r="A184" s="64"/>
      <c r="B184" s="11"/>
      <c r="C184" s="58" t="s">
        <v>5065</v>
      </c>
      <c r="D184" s="1065" t="str">
        <f>IF(CNGE_2025_M1_Secc5_Sub1!$D44="","",CNGE_2025_M1_Secc5_Sub1!$D44)</f>
        <v/>
      </c>
      <c r="E184" s="889"/>
      <c r="F184" s="889"/>
      <c r="G184" s="889"/>
      <c r="H184" s="889"/>
      <c r="I184" s="889"/>
      <c r="J184" s="889"/>
      <c r="K184" s="889"/>
      <c r="L184" s="889"/>
      <c r="M184" s="889"/>
      <c r="N184" s="889"/>
      <c r="O184" s="889"/>
      <c r="P184" s="889"/>
      <c r="Q184" s="889"/>
      <c r="R184" s="890"/>
      <c r="S184" s="1041"/>
      <c r="T184" s="1043"/>
      <c r="U184" s="1041"/>
      <c r="V184" s="1043"/>
      <c r="W184" s="1041"/>
      <c r="X184" s="1043"/>
      <c r="Y184" s="1041"/>
      <c r="Z184" s="1043"/>
      <c r="AA184" s="1041"/>
      <c r="AB184" s="1043"/>
      <c r="AC184" s="1041"/>
      <c r="AD184" s="1043"/>
      <c r="AI184">
        <f t="shared" si="123"/>
        <v>0</v>
      </c>
      <c r="AJ184">
        <f t="shared" si="124"/>
        <v>0</v>
      </c>
      <c r="AK184">
        <f t="shared" si="125"/>
        <v>0</v>
      </c>
      <c r="AL184">
        <f t="shared" si="126"/>
        <v>0</v>
      </c>
      <c r="AM184">
        <f t="shared" si="127"/>
        <v>0</v>
      </c>
      <c r="AN184">
        <f t="shared" si="128"/>
        <v>0</v>
      </c>
      <c r="AO184">
        <f t="shared" si="129"/>
        <v>0</v>
      </c>
      <c r="AP184">
        <f t="shared" si="130"/>
        <v>0</v>
      </c>
      <c r="AQ184" s="293">
        <f t="shared" si="131"/>
        <v>0</v>
      </c>
      <c r="AR184" s="504" t="str">
        <f>IF(AQ184=0,"",
IF(SUM($AQ$171:AQ184)=1,AS184,
IF($AQ$291&gt;SUM($AQ$171:AQ184),_xlfn.CONCAT(", ",AS184),
IF($AQ$291=SUM($AQ$171:AQ184),_xlfn.CONCAT(" y ",AS184)))))</f>
        <v/>
      </c>
      <c r="AS184" s="505" t="s">
        <v>5133</v>
      </c>
      <c r="AT184" s="643">
        <f t="shared" si="132"/>
        <v>0</v>
      </c>
      <c r="AU184" s="645">
        <f t="shared" si="133"/>
        <v>0</v>
      </c>
      <c r="AV184" s="524">
        <f t="shared" si="134"/>
        <v>0</v>
      </c>
      <c r="AW184" s="338">
        <f t="shared" si="135"/>
        <v>0</v>
      </c>
      <c r="AX184" s="294" t="str">
        <f>IF(AW184=0,"",
IF(SUM($AW$171:AW184)=1,AY184,
IF($AW$291&gt;SUM($AW$171:AW184),_xlfn.CONCAT(", ",AY184),
IF($AW$291=SUM($AW$171:AW184),_xlfn.CONCAT(" y ",AY184)))))</f>
        <v/>
      </c>
      <c r="AY184" s="368" t="s">
        <v>5133</v>
      </c>
      <c r="AZ184" s="321">
        <f t="shared" si="136"/>
        <v>0</v>
      </c>
      <c r="BA184" s="293">
        <f t="shared" si="137"/>
        <v>0</v>
      </c>
      <c r="BB184" s="294" t="str">
        <f>IF(BA184=0,"",
IF(SUM($BA$171:BA184)=1,BC184,
IF($BA$291&gt;SUM($BA$171:BA184),_xlfn.CONCAT(", ",BC184),
IF($BA$291=SUM($BA$171:BA184),_xlfn.CONCAT(" y ",BC184)))))</f>
        <v/>
      </c>
      <c r="BC184" s="89" t="s">
        <v>5133</v>
      </c>
    </row>
    <row r="185" spans="1:55" ht="15" customHeight="1">
      <c r="A185" s="64"/>
      <c r="B185" s="11"/>
      <c r="C185" s="58" t="s">
        <v>5066</v>
      </c>
      <c r="D185" s="1065" t="str">
        <f>IF(CNGE_2025_M1_Secc5_Sub1!$D45="","",CNGE_2025_M1_Secc5_Sub1!$D45)</f>
        <v/>
      </c>
      <c r="E185" s="889"/>
      <c r="F185" s="889"/>
      <c r="G185" s="889"/>
      <c r="H185" s="889"/>
      <c r="I185" s="889"/>
      <c r="J185" s="889"/>
      <c r="K185" s="889"/>
      <c r="L185" s="889"/>
      <c r="M185" s="889"/>
      <c r="N185" s="889"/>
      <c r="O185" s="889"/>
      <c r="P185" s="889"/>
      <c r="Q185" s="889"/>
      <c r="R185" s="890"/>
      <c r="S185" s="1041"/>
      <c r="T185" s="1043"/>
      <c r="U185" s="1041"/>
      <c r="V185" s="1043"/>
      <c r="W185" s="1041"/>
      <c r="X185" s="1043"/>
      <c r="Y185" s="1041"/>
      <c r="Z185" s="1043"/>
      <c r="AA185" s="1041"/>
      <c r="AB185" s="1043"/>
      <c r="AC185" s="1041"/>
      <c r="AD185" s="1043"/>
      <c r="AI185">
        <f t="shared" si="123"/>
        <v>0</v>
      </c>
      <c r="AJ185">
        <f t="shared" si="124"/>
        <v>0</v>
      </c>
      <c r="AK185">
        <f t="shared" si="125"/>
        <v>0</v>
      </c>
      <c r="AL185">
        <f t="shared" si="126"/>
        <v>0</v>
      </c>
      <c r="AM185">
        <f t="shared" si="127"/>
        <v>0</v>
      </c>
      <c r="AN185">
        <f t="shared" si="128"/>
        <v>0</v>
      </c>
      <c r="AO185">
        <f t="shared" si="129"/>
        <v>0</v>
      </c>
      <c r="AP185">
        <f t="shared" si="130"/>
        <v>0</v>
      </c>
      <c r="AQ185" s="293">
        <f t="shared" si="131"/>
        <v>0</v>
      </c>
      <c r="AR185" s="504" t="str">
        <f>IF(AQ185=0,"",
IF(SUM($AQ$171:AQ185)=1,AS185,
IF($AQ$291&gt;SUM($AQ$171:AQ185),_xlfn.CONCAT(", ",AS185),
IF($AQ$291=SUM($AQ$171:AQ185),_xlfn.CONCAT(" y ",AS185)))))</f>
        <v/>
      </c>
      <c r="AS185" s="505" t="s">
        <v>5134</v>
      </c>
      <c r="AT185" s="643">
        <f t="shared" si="132"/>
        <v>0</v>
      </c>
      <c r="AU185" s="645">
        <f t="shared" si="133"/>
        <v>0</v>
      </c>
      <c r="AV185" s="524">
        <f t="shared" si="134"/>
        <v>0</v>
      </c>
      <c r="AW185" s="338">
        <f t="shared" si="135"/>
        <v>0</v>
      </c>
      <c r="AX185" s="294" t="str">
        <f>IF(AW185=0,"",
IF(SUM($AW$171:AW185)=1,AY185,
IF($AW$291&gt;SUM($AW$171:AW185),_xlfn.CONCAT(", ",AY185),
IF($AW$291=SUM($AW$171:AW185),_xlfn.CONCAT(" y ",AY185)))))</f>
        <v/>
      </c>
      <c r="AY185" s="368" t="s">
        <v>5134</v>
      </c>
      <c r="AZ185" s="321">
        <f t="shared" si="136"/>
        <v>0</v>
      </c>
      <c r="BA185" s="293">
        <f t="shared" si="137"/>
        <v>0</v>
      </c>
      <c r="BB185" s="294" t="str">
        <f>IF(BA185=0,"",
IF(SUM($BA$171:BA185)=1,BC185,
IF($BA$291&gt;SUM($BA$171:BA185),_xlfn.CONCAT(", ",BC185),
IF($BA$291=SUM($BA$171:BA185),_xlfn.CONCAT(" y ",BC185)))))</f>
        <v/>
      </c>
      <c r="BC185" s="89" t="s">
        <v>5134</v>
      </c>
    </row>
    <row r="186" spans="1:55" ht="15" customHeight="1">
      <c r="A186" s="64"/>
      <c r="B186" s="11"/>
      <c r="C186" s="58" t="s">
        <v>5067</v>
      </c>
      <c r="D186" s="1065" t="str">
        <f>IF(CNGE_2025_M1_Secc5_Sub1!$D46="","",CNGE_2025_M1_Secc5_Sub1!$D46)</f>
        <v/>
      </c>
      <c r="E186" s="889"/>
      <c r="F186" s="889"/>
      <c r="G186" s="889"/>
      <c r="H186" s="889"/>
      <c r="I186" s="889"/>
      <c r="J186" s="889"/>
      <c r="K186" s="889"/>
      <c r="L186" s="889"/>
      <c r="M186" s="889"/>
      <c r="N186" s="889"/>
      <c r="O186" s="889"/>
      <c r="P186" s="889"/>
      <c r="Q186" s="889"/>
      <c r="R186" s="890"/>
      <c r="S186" s="1041"/>
      <c r="T186" s="1043"/>
      <c r="U186" s="1041"/>
      <c r="V186" s="1043"/>
      <c r="W186" s="1041"/>
      <c r="X186" s="1043"/>
      <c r="Y186" s="1041"/>
      <c r="Z186" s="1043"/>
      <c r="AA186" s="1041"/>
      <c r="AB186" s="1043"/>
      <c r="AC186" s="1041"/>
      <c r="AD186" s="1043"/>
      <c r="AI186">
        <f t="shared" si="123"/>
        <v>0</v>
      </c>
      <c r="AJ186">
        <f t="shared" si="124"/>
        <v>0</v>
      </c>
      <c r="AK186">
        <f t="shared" si="125"/>
        <v>0</v>
      </c>
      <c r="AL186">
        <f t="shared" si="126"/>
        <v>0</v>
      </c>
      <c r="AM186">
        <f t="shared" si="127"/>
        <v>0</v>
      </c>
      <c r="AN186">
        <f t="shared" si="128"/>
        <v>0</v>
      </c>
      <c r="AO186">
        <f t="shared" si="129"/>
        <v>0</v>
      </c>
      <c r="AP186">
        <f t="shared" si="130"/>
        <v>0</v>
      </c>
      <c r="AQ186" s="293">
        <f t="shared" si="131"/>
        <v>0</v>
      </c>
      <c r="AR186" s="504" t="str">
        <f>IF(AQ186=0,"",
IF(SUM($AQ$171:AQ186)=1,AS186,
IF($AQ$291&gt;SUM($AQ$171:AQ186),_xlfn.CONCAT(", ",AS186),
IF($AQ$291=SUM($AQ$171:AQ186),_xlfn.CONCAT(" y ",AS186)))))</f>
        <v/>
      </c>
      <c r="AS186" s="505" t="s">
        <v>5135</v>
      </c>
      <c r="AT186" s="643">
        <f t="shared" si="132"/>
        <v>0</v>
      </c>
      <c r="AU186" s="645">
        <f t="shared" si="133"/>
        <v>0</v>
      </c>
      <c r="AV186" s="524">
        <f t="shared" si="134"/>
        <v>0</v>
      </c>
      <c r="AW186" s="338">
        <f t="shared" si="135"/>
        <v>0</v>
      </c>
      <c r="AX186" s="294" t="str">
        <f>IF(AW186=0,"",
IF(SUM($AW$171:AW186)=1,AY186,
IF($AW$291&gt;SUM($AW$171:AW186),_xlfn.CONCAT(", ",AY186),
IF($AW$291=SUM($AW$171:AW186),_xlfn.CONCAT(" y ",AY186)))))</f>
        <v/>
      </c>
      <c r="AY186" s="368" t="s">
        <v>5135</v>
      </c>
      <c r="AZ186" s="321">
        <f t="shared" si="136"/>
        <v>0</v>
      </c>
      <c r="BA186" s="293">
        <f t="shared" si="137"/>
        <v>0</v>
      </c>
      <c r="BB186" s="294" t="str">
        <f>IF(BA186=0,"",
IF(SUM($BA$171:BA186)=1,BC186,
IF($BA$291&gt;SUM($BA$171:BA186),_xlfn.CONCAT(", ",BC186),
IF($BA$291=SUM($BA$171:BA186),_xlfn.CONCAT(" y ",BC186)))))</f>
        <v/>
      </c>
      <c r="BC186" s="89" t="s">
        <v>5135</v>
      </c>
    </row>
    <row r="187" spans="1:55" ht="15" customHeight="1">
      <c r="A187" s="64"/>
      <c r="B187" s="11"/>
      <c r="C187" s="58" t="s">
        <v>5068</v>
      </c>
      <c r="D187" s="1065" t="str">
        <f>IF(CNGE_2025_M1_Secc5_Sub1!$D47="","",CNGE_2025_M1_Secc5_Sub1!$D47)</f>
        <v/>
      </c>
      <c r="E187" s="889"/>
      <c r="F187" s="889"/>
      <c r="G187" s="889"/>
      <c r="H187" s="889"/>
      <c r="I187" s="889"/>
      <c r="J187" s="889"/>
      <c r="K187" s="889"/>
      <c r="L187" s="889"/>
      <c r="M187" s="889"/>
      <c r="N187" s="889"/>
      <c r="O187" s="889"/>
      <c r="P187" s="889"/>
      <c r="Q187" s="889"/>
      <c r="R187" s="890"/>
      <c r="S187" s="1041"/>
      <c r="T187" s="1043"/>
      <c r="U187" s="1041"/>
      <c r="V187" s="1043"/>
      <c r="W187" s="1041"/>
      <c r="X187" s="1043"/>
      <c r="Y187" s="1041"/>
      <c r="Z187" s="1043"/>
      <c r="AA187" s="1041"/>
      <c r="AB187" s="1043"/>
      <c r="AC187" s="1041"/>
      <c r="AD187" s="1043"/>
      <c r="AI187">
        <f t="shared" si="123"/>
        <v>0</v>
      </c>
      <c r="AJ187">
        <f t="shared" si="124"/>
        <v>0</v>
      </c>
      <c r="AK187">
        <f t="shared" si="125"/>
        <v>0</v>
      </c>
      <c r="AL187">
        <f t="shared" si="126"/>
        <v>0</v>
      </c>
      <c r="AM187">
        <f t="shared" si="127"/>
        <v>0</v>
      </c>
      <c r="AN187">
        <f t="shared" si="128"/>
        <v>0</v>
      </c>
      <c r="AO187">
        <f t="shared" si="129"/>
        <v>0</v>
      </c>
      <c r="AP187">
        <f t="shared" si="130"/>
        <v>0</v>
      </c>
      <c r="AQ187" s="293">
        <f t="shared" si="131"/>
        <v>0</v>
      </c>
      <c r="AR187" s="504" t="str">
        <f>IF(AQ187=0,"",
IF(SUM($AQ$171:AQ187)=1,AS187,
IF($AQ$291&gt;SUM($AQ$171:AQ187),_xlfn.CONCAT(", ",AS187),
IF($AQ$291=SUM($AQ$171:AQ187),_xlfn.CONCAT(" y ",AS187)))))</f>
        <v/>
      </c>
      <c r="AS187" s="505" t="s">
        <v>5136</v>
      </c>
      <c r="AT187" s="643">
        <f t="shared" si="132"/>
        <v>0</v>
      </c>
      <c r="AU187" s="645">
        <f t="shared" si="133"/>
        <v>0</v>
      </c>
      <c r="AV187" s="524">
        <f t="shared" si="134"/>
        <v>0</v>
      </c>
      <c r="AW187" s="338">
        <f t="shared" si="135"/>
        <v>0</v>
      </c>
      <c r="AX187" s="294" t="str">
        <f>IF(AW187=0,"",
IF(SUM($AW$171:AW187)=1,AY187,
IF($AW$291&gt;SUM($AW$171:AW187),_xlfn.CONCAT(", ",AY187),
IF($AW$291=SUM($AW$171:AW187),_xlfn.CONCAT(" y ",AY187)))))</f>
        <v/>
      </c>
      <c r="AY187" s="368" t="s">
        <v>5136</v>
      </c>
      <c r="AZ187" s="321">
        <f t="shared" si="136"/>
        <v>0</v>
      </c>
      <c r="BA187" s="293">
        <f t="shared" si="137"/>
        <v>0</v>
      </c>
      <c r="BB187" s="294" t="str">
        <f>IF(BA187=0,"",
IF(SUM($BA$171:BA187)=1,BC187,
IF($BA$291&gt;SUM($BA$171:BA187),_xlfn.CONCAT(", ",BC187),
IF($BA$291=SUM($BA$171:BA187),_xlfn.CONCAT(" y ",BC187)))))</f>
        <v/>
      </c>
      <c r="BC187" s="89" t="s">
        <v>5136</v>
      </c>
    </row>
    <row r="188" spans="1:55" ht="15" customHeight="1">
      <c r="A188" s="64"/>
      <c r="B188" s="11"/>
      <c r="C188" s="58" t="s">
        <v>5069</v>
      </c>
      <c r="D188" s="1065" t="str">
        <f>IF(CNGE_2025_M1_Secc5_Sub1!$D48="","",CNGE_2025_M1_Secc5_Sub1!$D48)</f>
        <v/>
      </c>
      <c r="E188" s="889"/>
      <c r="F188" s="889"/>
      <c r="G188" s="889"/>
      <c r="H188" s="889"/>
      <c r="I188" s="889"/>
      <c r="J188" s="889"/>
      <c r="K188" s="889"/>
      <c r="L188" s="889"/>
      <c r="M188" s="889"/>
      <c r="N188" s="889"/>
      <c r="O188" s="889"/>
      <c r="P188" s="889"/>
      <c r="Q188" s="889"/>
      <c r="R188" s="890"/>
      <c r="S188" s="1041"/>
      <c r="T188" s="1043"/>
      <c r="U188" s="1041"/>
      <c r="V188" s="1043"/>
      <c r="W188" s="1041"/>
      <c r="X188" s="1043"/>
      <c r="Y188" s="1041"/>
      <c r="Z188" s="1043"/>
      <c r="AA188" s="1041"/>
      <c r="AB188" s="1043"/>
      <c r="AC188" s="1041"/>
      <c r="AD188" s="1043"/>
      <c r="AI188">
        <f t="shared" si="123"/>
        <v>0</v>
      </c>
      <c r="AJ188">
        <f t="shared" si="124"/>
        <v>0</v>
      </c>
      <c r="AK188">
        <f t="shared" si="125"/>
        <v>0</v>
      </c>
      <c r="AL188">
        <f t="shared" si="126"/>
        <v>0</v>
      </c>
      <c r="AM188">
        <f t="shared" si="127"/>
        <v>0</v>
      </c>
      <c r="AN188">
        <f t="shared" si="128"/>
        <v>0</v>
      </c>
      <c r="AO188">
        <f t="shared" si="129"/>
        <v>0</v>
      </c>
      <c r="AP188">
        <f t="shared" si="130"/>
        <v>0</v>
      </c>
      <c r="AQ188" s="293">
        <f t="shared" si="131"/>
        <v>0</v>
      </c>
      <c r="AR188" s="504" t="str">
        <f>IF(AQ188=0,"",
IF(SUM($AQ$171:AQ188)=1,AS188,
IF($AQ$291&gt;SUM($AQ$171:AQ188),_xlfn.CONCAT(", ",AS188),
IF($AQ$291=SUM($AQ$171:AQ188),_xlfn.CONCAT(" y ",AS188)))))</f>
        <v/>
      </c>
      <c r="AS188" s="505" t="s">
        <v>5137</v>
      </c>
      <c r="AT188" s="643">
        <f t="shared" si="132"/>
        <v>0</v>
      </c>
      <c r="AU188" s="645">
        <f t="shared" si="133"/>
        <v>0</v>
      </c>
      <c r="AV188" s="524">
        <f t="shared" si="134"/>
        <v>0</v>
      </c>
      <c r="AW188" s="338">
        <f t="shared" si="135"/>
        <v>0</v>
      </c>
      <c r="AX188" s="294" t="str">
        <f>IF(AW188=0,"",
IF(SUM($AW$171:AW188)=1,AY188,
IF($AW$291&gt;SUM($AW$171:AW188),_xlfn.CONCAT(", ",AY188),
IF($AW$291=SUM($AW$171:AW188),_xlfn.CONCAT(" y ",AY188)))))</f>
        <v/>
      </c>
      <c r="AY188" s="368" t="s">
        <v>5137</v>
      </c>
      <c r="AZ188" s="321">
        <f t="shared" si="136"/>
        <v>0</v>
      </c>
      <c r="BA188" s="293">
        <f t="shared" si="137"/>
        <v>0</v>
      </c>
      <c r="BB188" s="294" t="str">
        <f>IF(BA188=0,"",
IF(SUM($BA$171:BA188)=1,BC188,
IF($BA$291&gt;SUM($BA$171:BA188),_xlfn.CONCAT(", ",BC188),
IF($BA$291=SUM($BA$171:BA188),_xlfn.CONCAT(" y ",BC188)))))</f>
        <v/>
      </c>
      <c r="BC188" s="89" t="s">
        <v>5137</v>
      </c>
    </row>
    <row r="189" spans="1:55" ht="15" customHeight="1">
      <c r="A189" s="64"/>
      <c r="B189" s="11"/>
      <c r="C189" s="58" t="s">
        <v>5070</v>
      </c>
      <c r="D189" s="1065" t="str">
        <f>IF(CNGE_2025_M1_Secc5_Sub1!$D49="","",CNGE_2025_M1_Secc5_Sub1!$D49)</f>
        <v/>
      </c>
      <c r="E189" s="889"/>
      <c r="F189" s="889"/>
      <c r="G189" s="889"/>
      <c r="H189" s="889"/>
      <c r="I189" s="889"/>
      <c r="J189" s="889"/>
      <c r="K189" s="889"/>
      <c r="L189" s="889"/>
      <c r="M189" s="889"/>
      <c r="N189" s="889"/>
      <c r="O189" s="889"/>
      <c r="P189" s="889"/>
      <c r="Q189" s="889"/>
      <c r="R189" s="890"/>
      <c r="S189" s="1041"/>
      <c r="T189" s="1043"/>
      <c r="U189" s="1041"/>
      <c r="V189" s="1043"/>
      <c r="W189" s="1041"/>
      <c r="X189" s="1043"/>
      <c r="Y189" s="1041"/>
      <c r="Z189" s="1043"/>
      <c r="AA189" s="1041"/>
      <c r="AB189" s="1043"/>
      <c r="AC189" s="1041"/>
      <c r="AD189" s="1043"/>
      <c r="AI189">
        <f t="shared" si="123"/>
        <v>0</v>
      </c>
      <c r="AJ189">
        <f t="shared" si="124"/>
        <v>0</v>
      </c>
      <c r="AK189">
        <f t="shared" si="125"/>
        <v>0</v>
      </c>
      <c r="AL189">
        <f t="shared" si="126"/>
        <v>0</v>
      </c>
      <c r="AM189">
        <f t="shared" si="127"/>
        <v>0</v>
      </c>
      <c r="AN189">
        <f t="shared" si="128"/>
        <v>0</v>
      </c>
      <c r="AO189">
        <f t="shared" si="129"/>
        <v>0</v>
      </c>
      <c r="AP189">
        <f t="shared" si="130"/>
        <v>0</v>
      </c>
      <c r="AQ189" s="293">
        <f t="shared" si="131"/>
        <v>0</v>
      </c>
      <c r="AR189" s="504" t="str">
        <f>IF(AQ189=0,"",
IF(SUM($AQ$171:AQ189)=1,AS189,
IF($AQ$291&gt;SUM($AQ$171:AQ189),_xlfn.CONCAT(", ",AS189),
IF($AQ$291=SUM($AQ$171:AQ189),_xlfn.CONCAT(" y ",AS189)))))</f>
        <v/>
      </c>
      <c r="AS189" s="505" t="s">
        <v>5138</v>
      </c>
      <c r="AT189" s="643">
        <f t="shared" si="132"/>
        <v>0</v>
      </c>
      <c r="AU189" s="645">
        <f t="shared" si="133"/>
        <v>0</v>
      </c>
      <c r="AV189" s="524">
        <f t="shared" si="134"/>
        <v>0</v>
      </c>
      <c r="AW189" s="338">
        <f t="shared" si="135"/>
        <v>0</v>
      </c>
      <c r="AX189" s="294" t="str">
        <f>IF(AW189=0,"",
IF(SUM($AW$171:AW189)=1,AY189,
IF($AW$291&gt;SUM($AW$171:AW189),_xlfn.CONCAT(", ",AY189),
IF($AW$291=SUM($AW$171:AW189),_xlfn.CONCAT(" y ",AY189)))))</f>
        <v/>
      </c>
      <c r="AY189" s="368" t="s">
        <v>5138</v>
      </c>
      <c r="AZ189" s="321">
        <f t="shared" si="136"/>
        <v>0</v>
      </c>
      <c r="BA189" s="293">
        <f t="shared" si="137"/>
        <v>0</v>
      </c>
      <c r="BB189" s="294" t="str">
        <f>IF(BA189=0,"",
IF(SUM($BA$171:BA189)=1,BC189,
IF($BA$291&gt;SUM($BA$171:BA189),_xlfn.CONCAT(", ",BC189),
IF($BA$291=SUM($BA$171:BA189),_xlfn.CONCAT(" y ",BC189)))))</f>
        <v/>
      </c>
      <c r="BC189" s="89" t="s">
        <v>5138</v>
      </c>
    </row>
    <row r="190" spans="1:55" ht="15" customHeight="1">
      <c r="A190" s="64"/>
      <c r="B190" s="11"/>
      <c r="C190" s="58" t="s">
        <v>5071</v>
      </c>
      <c r="D190" s="1065" t="str">
        <f>IF(CNGE_2025_M1_Secc5_Sub1!$D50="","",CNGE_2025_M1_Secc5_Sub1!$D50)</f>
        <v/>
      </c>
      <c r="E190" s="889"/>
      <c r="F190" s="889"/>
      <c r="G190" s="889"/>
      <c r="H190" s="889"/>
      <c r="I190" s="889"/>
      <c r="J190" s="889"/>
      <c r="K190" s="889"/>
      <c r="L190" s="889"/>
      <c r="M190" s="889"/>
      <c r="N190" s="889"/>
      <c r="O190" s="889"/>
      <c r="P190" s="889"/>
      <c r="Q190" s="889"/>
      <c r="R190" s="890"/>
      <c r="S190" s="1041"/>
      <c r="T190" s="1043"/>
      <c r="U190" s="1041"/>
      <c r="V190" s="1043"/>
      <c r="W190" s="1041"/>
      <c r="X190" s="1043"/>
      <c r="Y190" s="1041"/>
      <c r="Z190" s="1043"/>
      <c r="AA190" s="1041"/>
      <c r="AB190" s="1043"/>
      <c r="AC190" s="1041"/>
      <c r="AD190" s="1043"/>
      <c r="AI190">
        <f t="shared" si="123"/>
        <v>0</v>
      </c>
      <c r="AJ190">
        <f t="shared" si="124"/>
        <v>0</v>
      </c>
      <c r="AK190">
        <f t="shared" si="125"/>
        <v>0</v>
      </c>
      <c r="AL190">
        <f t="shared" si="126"/>
        <v>0</v>
      </c>
      <c r="AM190">
        <f t="shared" si="127"/>
        <v>0</v>
      </c>
      <c r="AN190">
        <f t="shared" si="128"/>
        <v>0</v>
      </c>
      <c r="AO190">
        <f t="shared" si="129"/>
        <v>0</v>
      </c>
      <c r="AP190">
        <f t="shared" si="130"/>
        <v>0</v>
      </c>
      <c r="AQ190" s="293">
        <f t="shared" si="131"/>
        <v>0</v>
      </c>
      <c r="AR190" s="504" t="str">
        <f>IF(AQ190=0,"",
IF(SUM($AQ$171:AQ190)=1,AS190,
IF($AQ$291&gt;SUM($AQ$171:AQ190),_xlfn.CONCAT(", ",AS190),
IF($AQ$291=SUM($AQ$171:AQ190),_xlfn.CONCAT(" y ",AS190)))))</f>
        <v/>
      </c>
      <c r="AS190" s="505" t="s">
        <v>5139</v>
      </c>
      <c r="AT190" s="643">
        <f t="shared" si="132"/>
        <v>0</v>
      </c>
      <c r="AU190" s="645">
        <f t="shared" si="133"/>
        <v>0</v>
      </c>
      <c r="AV190" s="524">
        <f t="shared" si="134"/>
        <v>0</v>
      </c>
      <c r="AW190" s="338">
        <f t="shared" si="135"/>
        <v>0</v>
      </c>
      <c r="AX190" s="294" t="str">
        <f>IF(AW190=0,"",
IF(SUM($AW$171:AW190)=1,AY190,
IF($AW$291&gt;SUM($AW$171:AW190),_xlfn.CONCAT(", ",AY190),
IF($AW$291=SUM($AW$171:AW190),_xlfn.CONCAT(" y ",AY190)))))</f>
        <v/>
      </c>
      <c r="AY190" s="368" t="s">
        <v>5139</v>
      </c>
      <c r="AZ190" s="321">
        <f t="shared" si="136"/>
        <v>0</v>
      </c>
      <c r="BA190" s="293">
        <f t="shared" si="137"/>
        <v>0</v>
      </c>
      <c r="BB190" s="294" t="str">
        <f>IF(BA190=0,"",
IF(SUM($BA$171:BA190)=1,BC190,
IF($BA$291&gt;SUM($BA$171:BA190),_xlfn.CONCAT(", ",BC190),
IF($BA$291=SUM($BA$171:BA190),_xlfn.CONCAT(" y ",BC190)))))</f>
        <v/>
      </c>
      <c r="BC190" s="89" t="s">
        <v>5139</v>
      </c>
    </row>
    <row r="191" spans="1:55" ht="15" customHeight="1">
      <c r="A191" s="64"/>
      <c r="B191" s="11"/>
      <c r="C191" s="58" t="s">
        <v>5072</v>
      </c>
      <c r="D191" s="1065" t="str">
        <f>IF(CNGE_2025_M1_Secc5_Sub1!$D51="","",CNGE_2025_M1_Secc5_Sub1!$D51)</f>
        <v/>
      </c>
      <c r="E191" s="889"/>
      <c r="F191" s="889"/>
      <c r="G191" s="889"/>
      <c r="H191" s="889"/>
      <c r="I191" s="889"/>
      <c r="J191" s="889"/>
      <c r="K191" s="889"/>
      <c r="L191" s="889"/>
      <c r="M191" s="889"/>
      <c r="N191" s="889"/>
      <c r="O191" s="889"/>
      <c r="P191" s="889"/>
      <c r="Q191" s="889"/>
      <c r="R191" s="890"/>
      <c r="S191" s="1041"/>
      <c r="T191" s="1043"/>
      <c r="U191" s="1041"/>
      <c r="V191" s="1043"/>
      <c r="W191" s="1041"/>
      <c r="X191" s="1043"/>
      <c r="Y191" s="1041"/>
      <c r="Z191" s="1043"/>
      <c r="AA191" s="1041"/>
      <c r="AB191" s="1043"/>
      <c r="AC191" s="1041"/>
      <c r="AD191" s="1043"/>
      <c r="AI191">
        <f t="shared" si="123"/>
        <v>0</v>
      </c>
      <c r="AJ191">
        <f t="shared" si="124"/>
        <v>0</v>
      </c>
      <c r="AK191">
        <f t="shared" si="125"/>
        <v>0</v>
      </c>
      <c r="AL191">
        <f t="shared" si="126"/>
        <v>0</v>
      </c>
      <c r="AM191">
        <f t="shared" si="127"/>
        <v>0</v>
      </c>
      <c r="AN191">
        <f t="shared" si="128"/>
        <v>0</v>
      </c>
      <c r="AO191">
        <f t="shared" si="129"/>
        <v>0</v>
      </c>
      <c r="AP191">
        <f t="shared" si="130"/>
        <v>0</v>
      </c>
      <c r="AQ191" s="293">
        <f t="shared" si="131"/>
        <v>0</v>
      </c>
      <c r="AR191" s="504" t="str">
        <f>IF(AQ191=0,"",
IF(SUM($AQ$171:AQ191)=1,AS191,
IF($AQ$291&gt;SUM($AQ$171:AQ191),_xlfn.CONCAT(", ",AS191),
IF($AQ$291=SUM($AQ$171:AQ191),_xlfn.CONCAT(" y ",AS191)))))</f>
        <v/>
      </c>
      <c r="AS191" s="505" t="s">
        <v>5140</v>
      </c>
      <c r="AT191" s="643">
        <f t="shared" si="132"/>
        <v>0</v>
      </c>
      <c r="AU191" s="645">
        <f t="shared" si="133"/>
        <v>0</v>
      </c>
      <c r="AV191" s="524">
        <f t="shared" si="134"/>
        <v>0</v>
      </c>
      <c r="AW191" s="338">
        <f t="shared" si="135"/>
        <v>0</v>
      </c>
      <c r="AX191" s="294" t="str">
        <f>IF(AW191=0,"",
IF(SUM($AW$171:AW191)=1,AY191,
IF($AW$291&gt;SUM($AW$171:AW191),_xlfn.CONCAT(", ",AY191),
IF($AW$291=SUM($AW$171:AW191),_xlfn.CONCAT(" y ",AY191)))))</f>
        <v/>
      </c>
      <c r="AY191" s="368" t="s">
        <v>5140</v>
      </c>
      <c r="AZ191" s="321">
        <f t="shared" si="136"/>
        <v>0</v>
      </c>
      <c r="BA191" s="293">
        <f t="shared" si="137"/>
        <v>0</v>
      </c>
      <c r="BB191" s="294" t="str">
        <f>IF(BA191=0,"",
IF(SUM($BA$171:BA191)=1,BC191,
IF($BA$291&gt;SUM($BA$171:BA191),_xlfn.CONCAT(", ",BC191),
IF($BA$291=SUM($BA$171:BA191),_xlfn.CONCAT(" y ",BC191)))))</f>
        <v/>
      </c>
      <c r="BC191" s="89" t="s">
        <v>5140</v>
      </c>
    </row>
    <row r="192" spans="1:55" ht="15" customHeight="1">
      <c r="A192" s="64"/>
      <c r="B192" s="11"/>
      <c r="C192" s="58" t="s">
        <v>5073</v>
      </c>
      <c r="D192" s="1065" t="str">
        <f>IF(CNGE_2025_M1_Secc5_Sub1!$D52="","",CNGE_2025_M1_Secc5_Sub1!$D52)</f>
        <v/>
      </c>
      <c r="E192" s="889"/>
      <c r="F192" s="889"/>
      <c r="G192" s="889"/>
      <c r="H192" s="889"/>
      <c r="I192" s="889"/>
      <c r="J192" s="889"/>
      <c r="K192" s="889"/>
      <c r="L192" s="889"/>
      <c r="M192" s="889"/>
      <c r="N192" s="889"/>
      <c r="O192" s="889"/>
      <c r="P192" s="889"/>
      <c r="Q192" s="889"/>
      <c r="R192" s="890"/>
      <c r="S192" s="1041"/>
      <c r="T192" s="1043"/>
      <c r="U192" s="1041"/>
      <c r="V192" s="1043"/>
      <c r="W192" s="1041"/>
      <c r="X192" s="1043"/>
      <c r="Y192" s="1041"/>
      <c r="Z192" s="1043"/>
      <c r="AA192" s="1041"/>
      <c r="AB192" s="1043"/>
      <c r="AC192" s="1041"/>
      <c r="AD192" s="1043"/>
      <c r="AI192">
        <f t="shared" si="123"/>
        <v>0</v>
      </c>
      <c r="AJ192">
        <f t="shared" si="124"/>
        <v>0</v>
      </c>
      <c r="AK192">
        <f t="shared" si="125"/>
        <v>0</v>
      </c>
      <c r="AL192">
        <f t="shared" si="126"/>
        <v>0</v>
      </c>
      <c r="AM192">
        <f t="shared" si="127"/>
        <v>0</v>
      </c>
      <c r="AN192">
        <f t="shared" si="128"/>
        <v>0</v>
      </c>
      <c r="AO192">
        <f t="shared" si="129"/>
        <v>0</v>
      </c>
      <c r="AP192">
        <f t="shared" si="130"/>
        <v>0</v>
      </c>
      <c r="AQ192" s="293">
        <f t="shared" si="131"/>
        <v>0</v>
      </c>
      <c r="AR192" s="504" t="str">
        <f>IF(AQ192=0,"",
IF(SUM($AQ$171:AQ192)=1,AS192,
IF($AQ$291&gt;SUM($AQ$171:AQ192),_xlfn.CONCAT(", ",AS192),
IF($AQ$291=SUM($AQ$171:AQ192),_xlfn.CONCAT(" y ",AS192)))))</f>
        <v/>
      </c>
      <c r="AS192" s="505" t="s">
        <v>5141</v>
      </c>
      <c r="AT192" s="643">
        <f t="shared" si="132"/>
        <v>0</v>
      </c>
      <c r="AU192" s="645">
        <f t="shared" si="133"/>
        <v>0</v>
      </c>
      <c r="AV192" s="524">
        <f t="shared" si="134"/>
        <v>0</v>
      </c>
      <c r="AW192" s="338">
        <f t="shared" si="135"/>
        <v>0</v>
      </c>
      <c r="AX192" s="294" t="str">
        <f>IF(AW192=0,"",
IF(SUM($AW$171:AW192)=1,AY192,
IF($AW$291&gt;SUM($AW$171:AW192),_xlfn.CONCAT(", ",AY192),
IF($AW$291=SUM($AW$171:AW192),_xlfn.CONCAT(" y ",AY192)))))</f>
        <v/>
      </c>
      <c r="AY192" s="368" t="s">
        <v>5141</v>
      </c>
      <c r="AZ192" s="321">
        <f t="shared" si="136"/>
        <v>0</v>
      </c>
      <c r="BA192" s="293">
        <f t="shared" si="137"/>
        <v>0</v>
      </c>
      <c r="BB192" s="294" t="str">
        <f>IF(BA192=0,"",
IF(SUM($BA$171:BA192)=1,BC192,
IF($BA$291&gt;SUM($BA$171:BA192),_xlfn.CONCAT(", ",BC192),
IF($BA$291=SUM($BA$171:BA192),_xlfn.CONCAT(" y ",BC192)))))</f>
        <v/>
      </c>
      <c r="BC192" s="89" t="s">
        <v>5141</v>
      </c>
    </row>
    <row r="193" spans="1:55" ht="15" customHeight="1">
      <c r="A193" s="64"/>
      <c r="B193" s="11"/>
      <c r="C193" s="58" t="s">
        <v>5074</v>
      </c>
      <c r="D193" s="1065" t="str">
        <f>IF(CNGE_2025_M1_Secc5_Sub1!$D53="","",CNGE_2025_M1_Secc5_Sub1!$D53)</f>
        <v/>
      </c>
      <c r="E193" s="889"/>
      <c r="F193" s="889"/>
      <c r="G193" s="889"/>
      <c r="H193" s="889"/>
      <c r="I193" s="889"/>
      <c r="J193" s="889"/>
      <c r="K193" s="889"/>
      <c r="L193" s="889"/>
      <c r="M193" s="889"/>
      <c r="N193" s="889"/>
      <c r="O193" s="889"/>
      <c r="P193" s="889"/>
      <c r="Q193" s="889"/>
      <c r="R193" s="890"/>
      <c r="S193" s="1041"/>
      <c r="T193" s="1043"/>
      <c r="U193" s="1041"/>
      <c r="V193" s="1043"/>
      <c r="W193" s="1041"/>
      <c r="X193" s="1043"/>
      <c r="Y193" s="1041"/>
      <c r="Z193" s="1043"/>
      <c r="AA193" s="1041"/>
      <c r="AB193" s="1043"/>
      <c r="AC193" s="1041"/>
      <c r="AD193" s="1043"/>
      <c r="AI193">
        <f t="shared" si="123"/>
        <v>0</v>
      </c>
      <c r="AJ193">
        <f t="shared" si="124"/>
        <v>0</v>
      </c>
      <c r="AK193">
        <f t="shared" si="125"/>
        <v>0</v>
      </c>
      <c r="AL193">
        <f t="shared" si="126"/>
        <v>0</v>
      </c>
      <c r="AM193">
        <f t="shared" si="127"/>
        <v>0</v>
      </c>
      <c r="AN193">
        <f t="shared" si="128"/>
        <v>0</v>
      </c>
      <c r="AO193">
        <f t="shared" si="129"/>
        <v>0</v>
      </c>
      <c r="AP193">
        <f t="shared" si="130"/>
        <v>0</v>
      </c>
      <c r="AQ193" s="293">
        <f t="shared" si="131"/>
        <v>0</v>
      </c>
      <c r="AR193" s="504" t="str">
        <f>IF(AQ193=0,"",
IF(SUM($AQ$171:AQ193)=1,AS193,
IF($AQ$291&gt;SUM($AQ$171:AQ193),_xlfn.CONCAT(", ",AS193),
IF($AQ$291=SUM($AQ$171:AQ193),_xlfn.CONCAT(" y ",AS193)))))</f>
        <v/>
      </c>
      <c r="AS193" s="505" t="s">
        <v>5142</v>
      </c>
      <c r="AT193" s="643">
        <f t="shared" si="132"/>
        <v>0</v>
      </c>
      <c r="AU193" s="645">
        <f t="shared" si="133"/>
        <v>0</v>
      </c>
      <c r="AV193" s="524">
        <f t="shared" si="134"/>
        <v>0</v>
      </c>
      <c r="AW193" s="338">
        <f t="shared" si="135"/>
        <v>0</v>
      </c>
      <c r="AX193" s="294" t="str">
        <f>IF(AW193=0,"",
IF(SUM($AW$171:AW193)=1,AY193,
IF($AW$291&gt;SUM($AW$171:AW193),_xlfn.CONCAT(", ",AY193),
IF($AW$291=SUM($AW$171:AW193),_xlfn.CONCAT(" y ",AY193)))))</f>
        <v/>
      </c>
      <c r="AY193" s="368" t="s">
        <v>5142</v>
      </c>
      <c r="AZ193" s="321">
        <f t="shared" si="136"/>
        <v>0</v>
      </c>
      <c r="BA193" s="293">
        <f t="shared" si="137"/>
        <v>0</v>
      </c>
      <c r="BB193" s="294" t="str">
        <f>IF(BA193=0,"",
IF(SUM($BA$171:BA193)=1,BC193,
IF($BA$291&gt;SUM($BA$171:BA193),_xlfn.CONCAT(", ",BC193),
IF($BA$291=SUM($BA$171:BA193),_xlfn.CONCAT(" y ",BC193)))))</f>
        <v/>
      </c>
      <c r="BC193" s="89" t="s">
        <v>5142</v>
      </c>
    </row>
    <row r="194" spans="1:55" ht="15" customHeight="1">
      <c r="A194" s="64"/>
      <c r="B194" s="11"/>
      <c r="C194" s="58" t="s">
        <v>5075</v>
      </c>
      <c r="D194" s="1065" t="str">
        <f>IF(CNGE_2025_M1_Secc5_Sub1!$D54="","",CNGE_2025_M1_Secc5_Sub1!$D54)</f>
        <v/>
      </c>
      <c r="E194" s="889"/>
      <c r="F194" s="889"/>
      <c r="G194" s="889"/>
      <c r="H194" s="889"/>
      <c r="I194" s="889"/>
      <c r="J194" s="889"/>
      <c r="K194" s="889"/>
      <c r="L194" s="889"/>
      <c r="M194" s="889"/>
      <c r="N194" s="889"/>
      <c r="O194" s="889"/>
      <c r="P194" s="889"/>
      <c r="Q194" s="889"/>
      <c r="R194" s="890"/>
      <c r="S194" s="1041"/>
      <c r="T194" s="1043"/>
      <c r="U194" s="1041"/>
      <c r="V194" s="1043"/>
      <c r="W194" s="1041"/>
      <c r="X194" s="1043"/>
      <c r="Y194" s="1041"/>
      <c r="Z194" s="1043"/>
      <c r="AA194" s="1041"/>
      <c r="AB194" s="1043"/>
      <c r="AC194" s="1041"/>
      <c r="AD194" s="1043"/>
      <c r="AI194">
        <f t="shared" si="123"/>
        <v>0</v>
      </c>
      <c r="AJ194">
        <f t="shared" si="124"/>
        <v>0</v>
      </c>
      <c r="AK194">
        <f t="shared" si="125"/>
        <v>0</v>
      </c>
      <c r="AL194">
        <f t="shared" si="126"/>
        <v>0</v>
      </c>
      <c r="AM194">
        <f t="shared" si="127"/>
        <v>0</v>
      </c>
      <c r="AN194">
        <f t="shared" si="128"/>
        <v>0</v>
      </c>
      <c r="AO194">
        <f t="shared" si="129"/>
        <v>0</v>
      </c>
      <c r="AP194">
        <f t="shared" si="130"/>
        <v>0</v>
      </c>
      <c r="AQ194" s="293">
        <f t="shared" si="131"/>
        <v>0</v>
      </c>
      <c r="AR194" s="504" t="str">
        <f>IF(AQ194=0,"",
IF(SUM($AQ$171:AQ194)=1,AS194,
IF($AQ$291&gt;SUM($AQ$171:AQ194),_xlfn.CONCAT(", ",AS194),
IF($AQ$291=SUM($AQ$171:AQ194),_xlfn.CONCAT(" y ",AS194)))))</f>
        <v/>
      </c>
      <c r="AS194" s="505" t="s">
        <v>5143</v>
      </c>
      <c r="AT194" s="643">
        <f t="shared" si="132"/>
        <v>0</v>
      </c>
      <c r="AU194" s="645">
        <f t="shared" si="133"/>
        <v>0</v>
      </c>
      <c r="AV194" s="524">
        <f t="shared" si="134"/>
        <v>0</v>
      </c>
      <c r="AW194" s="338">
        <f t="shared" si="135"/>
        <v>0</v>
      </c>
      <c r="AX194" s="294" t="str">
        <f>IF(AW194=0,"",
IF(SUM($AW$171:AW194)=1,AY194,
IF($AW$291&gt;SUM($AW$171:AW194),_xlfn.CONCAT(", ",AY194),
IF($AW$291=SUM($AW$171:AW194),_xlfn.CONCAT(" y ",AY194)))))</f>
        <v/>
      </c>
      <c r="AY194" s="368" t="s">
        <v>5143</v>
      </c>
      <c r="AZ194" s="321">
        <f t="shared" si="136"/>
        <v>0</v>
      </c>
      <c r="BA194" s="293">
        <f t="shared" si="137"/>
        <v>0</v>
      </c>
      <c r="BB194" s="294" t="str">
        <f>IF(BA194=0,"",
IF(SUM($BA$171:BA194)=1,BC194,
IF($BA$291&gt;SUM($BA$171:BA194),_xlfn.CONCAT(", ",BC194),
IF($BA$291=SUM($BA$171:BA194),_xlfn.CONCAT(" y ",BC194)))))</f>
        <v/>
      </c>
      <c r="BC194" s="89" t="s">
        <v>5143</v>
      </c>
    </row>
    <row r="195" spans="1:55" ht="15" customHeight="1">
      <c r="A195" s="64"/>
      <c r="B195" s="11"/>
      <c r="C195" s="58" t="s">
        <v>5076</v>
      </c>
      <c r="D195" s="1065" t="str">
        <f>IF(CNGE_2025_M1_Secc5_Sub1!$D55="","",CNGE_2025_M1_Secc5_Sub1!$D55)</f>
        <v/>
      </c>
      <c r="E195" s="889"/>
      <c r="F195" s="889"/>
      <c r="G195" s="889"/>
      <c r="H195" s="889"/>
      <c r="I195" s="889"/>
      <c r="J195" s="889"/>
      <c r="K195" s="889"/>
      <c r="L195" s="889"/>
      <c r="M195" s="889"/>
      <c r="N195" s="889"/>
      <c r="O195" s="889"/>
      <c r="P195" s="889"/>
      <c r="Q195" s="889"/>
      <c r="R195" s="890"/>
      <c r="S195" s="1041"/>
      <c r="T195" s="1043"/>
      <c r="U195" s="1041"/>
      <c r="V195" s="1043"/>
      <c r="W195" s="1041"/>
      <c r="X195" s="1043"/>
      <c r="Y195" s="1041"/>
      <c r="Z195" s="1043"/>
      <c r="AA195" s="1041"/>
      <c r="AB195" s="1043"/>
      <c r="AC195" s="1041"/>
      <c r="AD195" s="1043"/>
      <c r="AI195">
        <f t="shared" si="123"/>
        <v>0</v>
      </c>
      <c r="AJ195">
        <f t="shared" si="124"/>
        <v>0</v>
      </c>
      <c r="AK195">
        <f t="shared" si="125"/>
        <v>0</v>
      </c>
      <c r="AL195">
        <f t="shared" si="126"/>
        <v>0</v>
      </c>
      <c r="AM195">
        <f t="shared" si="127"/>
        <v>0</v>
      </c>
      <c r="AN195">
        <f t="shared" si="128"/>
        <v>0</v>
      </c>
      <c r="AO195">
        <f t="shared" si="129"/>
        <v>0</v>
      </c>
      <c r="AP195">
        <f t="shared" si="130"/>
        <v>0</v>
      </c>
      <c r="AQ195" s="293">
        <f t="shared" si="131"/>
        <v>0</v>
      </c>
      <c r="AR195" s="504" t="str">
        <f>IF(AQ195=0,"",
IF(SUM($AQ$171:AQ195)=1,AS195,
IF($AQ$291&gt;SUM($AQ$171:AQ195),_xlfn.CONCAT(", ",AS195),
IF($AQ$291=SUM($AQ$171:AQ195),_xlfn.CONCAT(" y ",AS195)))))</f>
        <v/>
      </c>
      <c r="AS195" s="505" t="s">
        <v>5144</v>
      </c>
      <c r="AT195" s="643">
        <f t="shared" si="132"/>
        <v>0</v>
      </c>
      <c r="AU195" s="645">
        <f t="shared" si="133"/>
        <v>0</v>
      </c>
      <c r="AV195" s="524">
        <f t="shared" si="134"/>
        <v>0</v>
      </c>
      <c r="AW195" s="338">
        <f t="shared" si="135"/>
        <v>0</v>
      </c>
      <c r="AX195" s="294" t="str">
        <f>IF(AW195=0,"",
IF(SUM($AW$171:AW195)=1,AY195,
IF($AW$291&gt;SUM($AW$171:AW195),_xlfn.CONCAT(", ",AY195),
IF($AW$291=SUM($AW$171:AW195),_xlfn.CONCAT(" y ",AY195)))))</f>
        <v/>
      </c>
      <c r="AY195" s="368" t="s">
        <v>5144</v>
      </c>
      <c r="AZ195" s="321">
        <f t="shared" si="136"/>
        <v>0</v>
      </c>
      <c r="BA195" s="293">
        <f t="shared" si="137"/>
        <v>0</v>
      </c>
      <c r="BB195" s="294" t="str">
        <f>IF(BA195=0,"",
IF(SUM($BA$171:BA195)=1,BC195,
IF($BA$291&gt;SUM($BA$171:BA195),_xlfn.CONCAT(", ",BC195),
IF($BA$291=SUM($BA$171:BA195),_xlfn.CONCAT(" y ",BC195)))))</f>
        <v/>
      </c>
      <c r="BC195" s="89" t="s">
        <v>5144</v>
      </c>
    </row>
    <row r="196" spans="1:55" ht="15" customHeight="1">
      <c r="A196" s="64"/>
      <c r="B196" s="11"/>
      <c r="C196" s="58" t="s">
        <v>5077</v>
      </c>
      <c r="D196" s="1065" t="str">
        <f>IF(CNGE_2025_M1_Secc5_Sub1!$D56="","",CNGE_2025_M1_Secc5_Sub1!$D56)</f>
        <v/>
      </c>
      <c r="E196" s="889"/>
      <c r="F196" s="889"/>
      <c r="G196" s="889"/>
      <c r="H196" s="889"/>
      <c r="I196" s="889"/>
      <c r="J196" s="889"/>
      <c r="K196" s="889"/>
      <c r="L196" s="889"/>
      <c r="M196" s="889"/>
      <c r="N196" s="889"/>
      <c r="O196" s="889"/>
      <c r="P196" s="889"/>
      <c r="Q196" s="889"/>
      <c r="R196" s="890"/>
      <c r="S196" s="1041"/>
      <c r="T196" s="1043"/>
      <c r="U196" s="1041"/>
      <c r="V196" s="1043"/>
      <c r="W196" s="1041"/>
      <c r="X196" s="1043"/>
      <c r="Y196" s="1041"/>
      <c r="Z196" s="1043"/>
      <c r="AA196" s="1041"/>
      <c r="AB196" s="1043"/>
      <c r="AC196" s="1041"/>
      <c r="AD196" s="1043"/>
      <c r="AI196">
        <f t="shared" si="123"/>
        <v>0</v>
      </c>
      <c r="AJ196">
        <f t="shared" si="124"/>
        <v>0</v>
      </c>
      <c r="AK196">
        <f t="shared" si="125"/>
        <v>0</v>
      </c>
      <c r="AL196">
        <f t="shared" si="126"/>
        <v>0</v>
      </c>
      <c r="AM196">
        <f t="shared" si="127"/>
        <v>0</v>
      </c>
      <c r="AN196">
        <f t="shared" si="128"/>
        <v>0</v>
      </c>
      <c r="AO196">
        <f t="shared" si="129"/>
        <v>0</v>
      </c>
      <c r="AP196">
        <f t="shared" si="130"/>
        <v>0</v>
      </c>
      <c r="AQ196" s="293">
        <f t="shared" si="131"/>
        <v>0</v>
      </c>
      <c r="AR196" s="504" t="str">
        <f>IF(AQ196=0,"",
IF(SUM($AQ$171:AQ196)=1,AS196,
IF($AQ$291&gt;SUM($AQ$171:AQ196),_xlfn.CONCAT(", ",AS196),
IF($AQ$291=SUM($AQ$171:AQ196),_xlfn.CONCAT(" y ",AS196)))))</f>
        <v/>
      </c>
      <c r="AS196" s="505" t="s">
        <v>5145</v>
      </c>
      <c r="AT196" s="643">
        <f t="shared" si="132"/>
        <v>0</v>
      </c>
      <c r="AU196" s="645">
        <f t="shared" si="133"/>
        <v>0</v>
      </c>
      <c r="AV196" s="524">
        <f t="shared" si="134"/>
        <v>0</v>
      </c>
      <c r="AW196" s="338">
        <f t="shared" si="135"/>
        <v>0</v>
      </c>
      <c r="AX196" s="294" t="str">
        <f>IF(AW196=0,"",
IF(SUM($AW$171:AW196)=1,AY196,
IF($AW$291&gt;SUM($AW$171:AW196),_xlfn.CONCAT(", ",AY196),
IF($AW$291=SUM($AW$171:AW196),_xlfn.CONCAT(" y ",AY196)))))</f>
        <v/>
      </c>
      <c r="AY196" s="368" t="s">
        <v>5145</v>
      </c>
      <c r="AZ196" s="321">
        <f t="shared" si="136"/>
        <v>0</v>
      </c>
      <c r="BA196" s="293">
        <f t="shared" si="137"/>
        <v>0</v>
      </c>
      <c r="BB196" s="294" t="str">
        <f>IF(BA196=0,"",
IF(SUM($BA$171:BA196)=1,BC196,
IF($BA$291&gt;SUM($BA$171:BA196),_xlfn.CONCAT(", ",BC196),
IF($BA$291=SUM($BA$171:BA196),_xlfn.CONCAT(" y ",BC196)))))</f>
        <v/>
      </c>
      <c r="BC196" s="89" t="s">
        <v>5145</v>
      </c>
    </row>
    <row r="197" spans="1:55" ht="15" customHeight="1">
      <c r="A197" s="64"/>
      <c r="B197" s="11"/>
      <c r="C197" s="58" t="s">
        <v>5078</v>
      </c>
      <c r="D197" s="1065" t="str">
        <f>IF(CNGE_2025_M1_Secc5_Sub1!$D57="","",CNGE_2025_M1_Secc5_Sub1!$D57)</f>
        <v/>
      </c>
      <c r="E197" s="889"/>
      <c r="F197" s="889"/>
      <c r="G197" s="889"/>
      <c r="H197" s="889"/>
      <c r="I197" s="889"/>
      <c r="J197" s="889"/>
      <c r="K197" s="889"/>
      <c r="L197" s="889"/>
      <c r="M197" s="889"/>
      <c r="N197" s="889"/>
      <c r="O197" s="889"/>
      <c r="P197" s="889"/>
      <c r="Q197" s="889"/>
      <c r="R197" s="890"/>
      <c r="S197" s="1041"/>
      <c r="T197" s="1043"/>
      <c r="U197" s="1041"/>
      <c r="V197" s="1043"/>
      <c r="W197" s="1041"/>
      <c r="X197" s="1043"/>
      <c r="Y197" s="1041"/>
      <c r="Z197" s="1043"/>
      <c r="AA197" s="1041"/>
      <c r="AB197" s="1043"/>
      <c r="AC197" s="1041"/>
      <c r="AD197" s="1043"/>
      <c r="AI197">
        <f t="shared" si="123"/>
        <v>0</v>
      </c>
      <c r="AJ197">
        <f t="shared" si="124"/>
        <v>0</v>
      </c>
      <c r="AK197">
        <f t="shared" si="125"/>
        <v>0</v>
      </c>
      <c r="AL197">
        <f t="shared" si="126"/>
        <v>0</v>
      </c>
      <c r="AM197">
        <f t="shared" si="127"/>
        <v>0</v>
      </c>
      <c r="AN197">
        <f t="shared" si="128"/>
        <v>0</v>
      </c>
      <c r="AO197">
        <f t="shared" si="129"/>
        <v>0</v>
      </c>
      <c r="AP197">
        <f t="shared" si="130"/>
        <v>0</v>
      </c>
      <c r="AQ197" s="293">
        <f t="shared" si="131"/>
        <v>0</v>
      </c>
      <c r="AR197" s="504" t="str">
        <f>IF(AQ197=0,"",
IF(SUM($AQ$171:AQ197)=1,AS197,
IF($AQ$291&gt;SUM($AQ$171:AQ197),_xlfn.CONCAT(", ",AS197),
IF($AQ$291=SUM($AQ$171:AQ197),_xlfn.CONCAT(" y ",AS197)))))</f>
        <v/>
      </c>
      <c r="AS197" s="505" t="s">
        <v>5146</v>
      </c>
      <c r="AT197" s="643">
        <f t="shared" si="132"/>
        <v>0</v>
      </c>
      <c r="AU197" s="645">
        <f t="shared" si="133"/>
        <v>0</v>
      </c>
      <c r="AV197" s="524">
        <f t="shared" si="134"/>
        <v>0</v>
      </c>
      <c r="AW197" s="338">
        <f t="shared" si="135"/>
        <v>0</v>
      </c>
      <c r="AX197" s="294" t="str">
        <f>IF(AW197=0,"",
IF(SUM($AW$171:AW197)=1,AY197,
IF($AW$291&gt;SUM($AW$171:AW197),_xlfn.CONCAT(", ",AY197),
IF($AW$291=SUM($AW$171:AW197),_xlfn.CONCAT(" y ",AY197)))))</f>
        <v/>
      </c>
      <c r="AY197" s="368" t="s">
        <v>5146</v>
      </c>
      <c r="AZ197" s="321">
        <f t="shared" si="136"/>
        <v>0</v>
      </c>
      <c r="BA197" s="293">
        <f t="shared" si="137"/>
        <v>0</v>
      </c>
      <c r="BB197" s="294" t="str">
        <f>IF(BA197=0,"",
IF(SUM($BA$171:BA197)=1,BC197,
IF($BA$291&gt;SUM($BA$171:BA197),_xlfn.CONCAT(", ",BC197),
IF($BA$291=SUM($BA$171:BA197),_xlfn.CONCAT(" y ",BC197)))))</f>
        <v/>
      </c>
      <c r="BC197" s="89" t="s">
        <v>5146</v>
      </c>
    </row>
    <row r="198" spans="1:55" ht="15" customHeight="1">
      <c r="A198" s="64"/>
      <c r="B198" s="11"/>
      <c r="C198" s="58" t="s">
        <v>5079</v>
      </c>
      <c r="D198" s="1065" t="str">
        <f>IF(CNGE_2025_M1_Secc5_Sub1!$D58="","",CNGE_2025_M1_Secc5_Sub1!$D58)</f>
        <v/>
      </c>
      <c r="E198" s="889"/>
      <c r="F198" s="889"/>
      <c r="G198" s="889"/>
      <c r="H198" s="889"/>
      <c r="I198" s="889"/>
      <c r="J198" s="889"/>
      <c r="K198" s="889"/>
      <c r="L198" s="889"/>
      <c r="M198" s="889"/>
      <c r="N198" s="889"/>
      <c r="O198" s="889"/>
      <c r="P198" s="889"/>
      <c r="Q198" s="889"/>
      <c r="R198" s="890"/>
      <c r="S198" s="1041"/>
      <c r="T198" s="1043"/>
      <c r="U198" s="1041"/>
      <c r="V198" s="1043"/>
      <c r="W198" s="1041"/>
      <c r="X198" s="1043"/>
      <c r="Y198" s="1041"/>
      <c r="Z198" s="1043"/>
      <c r="AA198" s="1041"/>
      <c r="AB198" s="1043"/>
      <c r="AC198" s="1041"/>
      <c r="AD198" s="1043"/>
      <c r="AI198">
        <f t="shared" si="123"/>
        <v>0</v>
      </c>
      <c r="AJ198">
        <f t="shared" si="124"/>
        <v>0</v>
      </c>
      <c r="AK198">
        <f t="shared" si="125"/>
        <v>0</v>
      </c>
      <c r="AL198">
        <f t="shared" si="126"/>
        <v>0</v>
      </c>
      <c r="AM198">
        <f t="shared" si="127"/>
        <v>0</v>
      </c>
      <c r="AN198">
        <f t="shared" si="128"/>
        <v>0</v>
      </c>
      <c r="AO198">
        <f t="shared" si="129"/>
        <v>0</v>
      </c>
      <c r="AP198">
        <f t="shared" si="130"/>
        <v>0</v>
      </c>
      <c r="AQ198" s="293">
        <f t="shared" si="131"/>
        <v>0</v>
      </c>
      <c r="AR198" s="504" t="str">
        <f>IF(AQ198=0,"",
IF(SUM($AQ$171:AQ198)=1,AS198,
IF($AQ$291&gt;SUM($AQ$171:AQ198),_xlfn.CONCAT(", ",AS198),
IF($AQ$291=SUM($AQ$171:AQ198),_xlfn.CONCAT(" y ",AS198)))))</f>
        <v/>
      </c>
      <c r="AS198" s="505" t="s">
        <v>5147</v>
      </c>
      <c r="AT198" s="643">
        <f t="shared" si="132"/>
        <v>0</v>
      </c>
      <c r="AU198" s="645">
        <f t="shared" si="133"/>
        <v>0</v>
      </c>
      <c r="AV198" s="524">
        <f t="shared" si="134"/>
        <v>0</v>
      </c>
      <c r="AW198" s="338">
        <f t="shared" si="135"/>
        <v>0</v>
      </c>
      <c r="AX198" s="294" t="str">
        <f>IF(AW198=0,"",
IF(SUM($AW$171:AW198)=1,AY198,
IF($AW$291&gt;SUM($AW$171:AW198),_xlfn.CONCAT(", ",AY198),
IF($AW$291=SUM($AW$171:AW198),_xlfn.CONCAT(" y ",AY198)))))</f>
        <v/>
      </c>
      <c r="AY198" s="368" t="s">
        <v>5147</v>
      </c>
      <c r="AZ198" s="321">
        <f t="shared" si="136"/>
        <v>0</v>
      </c>
      <c r="BA198" s="293">
        <f t="shared" si="137"/>
        <v>0</v>
      </c>
      <c r="BB198" s="294" t="str">
        <f>IF(BA198=0,"",
IF(SUM($BA$171:BA198)=1,BC198,
IF($BA$291&gt;SUM($BA$171:BA198),_xlfn.CONCAT(", ",BC198),
IF($BA$291=SUM($BA$171:BA198),_xlfn.CONCAT(" y ",BC198)))))</f>
        <v/>
      </c>
      <c r="BC198" s="89" t="s">
        <v>5147</v>
      </c>
    </row>
    <row r="199" spans="1:55" ht="15" customHeight="1">
      <c r="A199" s="64"/>
      <c r="B199" s="11"/>
      <c r="C199" s="58" t="s">
        <v>5080</v>
      </c>
      <c r="D199" s="1065" t="str">
        <f>IF(CNGE_2025_M1_Secc5_Sub1!$D59="","",CNGE_2025_M1_Secc5_Sub1!$D59)</f>
        <v/>
      </c>
      <c r="E199" s="889"/>
      <c r="F199" s="889"/>
      <c r="G199" s="889"/>
      <c r="H199" s="889"/>
      <c r="I199" s="889"/>
      <c r="J199" s="889"/>
      <c r="K199" s="889"/>
      <c r="L199" s="889"/>
      <c r="M199" s="889"/>
      <c r="N199" s="889"/>
      <c r="O199" s="889"/>
      <c r="P199" s="889"/>
      <c r="Q199" s="889"/>
      <c r="R199" s="890"/>
      <c r="S199" s="1041"/>
      <c r="T199" s="1043"/>
      <c r="U199" s="1041"/>
      <c r="V199" s="1043"/>
      <c r="W199" s="1041"/>
      <c r="X199" s="1043"/>
      <c r="Y199" s="1041"/>
      <c r="Z199" s="1043"/>
      <c r="AA199" s="1041"/>
      <c r="AB199" s="1043"/>
      <c r="AC199" s="1041"/>
      <c r="AD199" s="1043"/>
      <c r="AI199">
        <f t="shared" si="123"/>
        <v>0</v>
      </c>
      <c r="AJ199">
        <f t="shared" si="124"/>
        <v>0</v>
      </c>
      <c r="AK199">
        <f t="shared" si="125"/>
        <v>0</v>
      </c>
      <c r="AL199">
        <f t="shared" si="126"/>
        <v>0</v>
      </c>
      <c r="AM199">
        <f t="shared" si="127"/>
        <v>0</v>
      </c>
      <c r="AN199">
        <f t="shared" si="128"/>
        <v>0</v>
      </c>
      <c r="AO199">
        <f t="shared" si="129"/>
        <v>0</v>
      </c>
      <c r="AP199">
        <f t="shared" si="130"/>
        <v>0</v>
      </c>
      <c r="AQ199" s="293">
        <f t="shared" si="131"/>
        <v>0</v>
      </c>
      <c r="AR199" s="504" t="str">
        <f>IF(AQ199=0,"",
IF(SUM($AQ$171:AQ199)=1,AS199,
IF($AQ$291&gt;SUM($AQ$171:AQ199),_xlfn.CONCAT(", ",AS199),
IF($AQ$291=SUM($AQ$171:AQ199),_xlfn.CONCAT(" y ",AS199)))))</f>
        <v/>
      </c>
      <c r="AS199" s="505" t="s">
        <v>5148</v>
      </c>
      <c r="AT199" s="643">
        <f t="shared" si="132"/>
        <v>0</v>
      </c>
      <c r="AU199" s="645">
        <f t="shared" si="133"/>
        <v>0</v>
      </c>
      <c r="AV199" s="524">
        <f t="shared" si="134"/>
        <v>0</v>
      </c>
      <c r="AW199" s="338">
        <f t="shared" si="135"/>
        <v>0</v>
      </c>
      <c r="AX199" s="294" t="str">
        <f>IF(AW199=0,"",
IF(SUM($AW$171:AW199)=1,AY199,
IF($AW$291&gt;SUM($AW$171:AW199),_xlfn.CONCAT(", ",AY199),
IF($AW$291=SUM($AW$171:AW199),_xlfn.CONCAT(" y ",AY199)))))</f>
        <v/>
      </c>
      <c r="AY199" s="368" t="s">
        <v>5148</v>
      </c>
      <c r="AZ199" s="321">
        <f t="shared" si="136"/>
        <v>0</v>
      </c>
      <c r="BA199" s="293">
        <f t="shared" si="137"/>
        <v>0</v>
      </c>
      <c r="BB199" s="294" t="str">
        <f>IF(BA199=0,"",
IF(SUM($BA$171:BA199)=1,BC199,
IF($BA$291&gt;SUM($BA$171:BA199),_xlfn.CONCAT(", ",BC199),
IF($BA$291=SUM($BA$171:BA199),_xlfn.CONCAT(" y ",BC199)))))</f>
        <v/>
      </c>
      <c r="BC199" s="89" t="s">
        <v>5148</v>
      </c>
    </row>
    <row r="200" spans="1:55" ht="15" customHeight="1">
      <c r="A200" s="64"/>
      <c r="B200" s="11"/>
      <c r="C200" s="58" t="s">
        <v>5081</v>
      </c>
      <c r="D200" s="1065" t="str">
        <f>IF(CNGE_2025_M1_Secc5_Sub1!$D60="","",CNGE_2025_M1_Secc5_Sub1!$D60)</f>
        <v/>
      </c>
      <c r="E200" s="889"/>
      <c r="F200" s="889"/>
      <c r="G200" s="889"/>
      <c r="H200" s="889"/>
      <c r="I200" s="889"/>
      <c r="J200" s="889"/>
      <c r="K200" s="889"/>
      <c r="L200" s="889"/>
      <c r="M200" s="889"/>
      <c r="N200" s="889"/>
      <c r="O200" s="889"/>
      <c r="P200" s="889"/>
      <c r="Q200" s="889"/>
      <c r="R200" s="890"/>
      <c r="S200" s="1041"/>
      <c r="T200" s="1043"/>
      <c r="U200" s="1041"/>
      <c r="V200" s="1043"/>
      <c r="W200" s="1041"/>
      <c r="X200" s="1043"/>
      <c r="Y200" s="1041"/>
      <c r="Z200" s="1043"/>
      <c r="AA200" s="1041"/>
      <c r="AB200" s="1043"/>
      <c r="AC200" s="1041"/>
      <c r="AD200" s="1043"/>
      <c r="AI200">
        <f t="shared" si="123"/>
        <v>0</v>
      </c>
      <c r="AJ200">
        <f t="shared" si="124"/>
        <v>0</v>
      </c>
      <c r="AK200">
        <f t="shared" si="125"/>
        <v>0</v>
      </c>
      <c r="AL200">
        <f t="shared" si="126"/>
        <v>0</v>
      </c>
      <c r="AM200">
        <f t="shared" si="127"/>
        <v>0</v>
      </c>
      <c r="AN200">
        <f t="shared" si="128"/>
        <v>0</v>
      </c>
      <c r="AO200">
        <f t="shared" si="129"/>
        <v>0</v>
      </c>
      <c r="AP200">
        <f t="shared" si="130"/>
        <v>0</v>
      </c>
      <c r="AQ200" s="293">
        <f t="shared" si="131"/>
        <v>0</v>
      </c>
      <c r="AR200" s="504" t="str">
        <f>IF(AQ200=0,"",
IF(SUM($AQ$171:AQ200)=1,AS200,
IF($AQ$291&gt;SUM($AQ$171:AQ200),_xlfn.CONCAT(", ",AS200),
IF($AQ$291=SUM($AQ$171:AQ200),_xlfn.CONCAT(" y ",AS200)))))</f>
        <v/>
      </c>
      <c r="AS200" s="505" t="s">
        <v>5149</v>
      </c>
      <c r="AT200" s="643">
        <f t="shared" si="132"/>
        <v>0</v>
      </c>
      <c r="AU200" s="645">
        <f t="shared" si="133"/>
        <v>0</v>
      </c>
      <c r="AV200" s="524">
        <f t="shared" si="134"/>
        <v>0</v>
      </c>
      <c r="AW200" s="338">
        <f t="shared" si="135"/>
        <v>0</v>
      </c>
      <c r="AX200" s="294" t="str">
        <f>IF(AW200=0,"",
IF(SUM($AW$171:AW200)=1,AY200,
IF($AW$291&gt;SUM($AW$171:AW200),_xlfn.CONCAT(", ",AY200),
IF($AW$291=SUM($AW$171:AW200),_xlfn.CONCAT(" y ",AY200)))))</f>
        <v/>
      </c>
      <c r="AY200" s="368" t="s">
        <v>5149</v>
      </c>
      <c r="AZ200" s="321">
        <f t="shared" si="136"/>
        <v>0</v>
      </c>
      <c r="BA200" s="293">
        <f t="shared" si="137"/>
        <v>0</v>
      </c>
      <c r="BB200" s="294" t="str">
        <f>IF(BA200=0,"",
IF(SUM($BA$171:BA200)=1,BC200,
IF($BA$291&gt;SUM($BA$171:BA200),_xlfn.CONCAT(", ",BC200),
IF($BA$291=SUM($BA$171:BA200),_xlfn.CONCAT(" y ",BC200)))))</f>
        <v/>
      </c>
      <c r="BC200" s="89" t="s">
        <v>5149</v>
      </c>
    </row>
    <row r="201" spans="1:55" ht="15" customHeight="1">
      <c r="A201" s="64"/>
      <c r="B201" s="11"/>
      <c r="C201" s="58" t="s">
        <v>5082</v>
      </c>
      <c r="D201" s="1065" t="str">
        <f>IF(CNGE_2025_M1_Secc5_Sub1!$D61="","",CNGE_2025_M1_Secc5_Sub1!$D61)</f>
        <v/>
      </c>
      <c r="E201" s="889"/>
      <c r="F201" s="889"/>
      <c r="G201" s="889"/>
      <c r="H201" s="889"/>
      <c r="I201" s="889"/>
      <c r="J201" s="889"/>
      <c r="K201" s="889"/>
      <c r="L201" s="889"/>
      <c r="M201" s="889"/>
      <c r="N201" s="889"/>
      <c r="O201" s="889"/>
      <c r="P201" s="889"/>
      <c r="Q201" s="889"/>
      <c r="R201" s="890"/>
      <c r="S201" s="1041"/>
      <c r="T201" s="1043"/>
      <c r="U201" s="1041"/>
      <c r="V201" s="1043"/>
      <c r="W201" s="1041"/>
      <c r="X201" s="1043"/>
      <c r="Y201" s="1041"/>
      <c r="Z201" s="1043"/>
      <c r="AA201" s="1041"/>
      <c r="AB201" s="1043"/>
      <c r="AC201" s="1041"/>
      <c r="AD201" s="1043"/>
      <c r="AI201">
        <f t="shared" si="123"/>
        <v>0</v>
      </c>
      <c r="AJ201">
        <f t="shared" si="124"/>
        <v>0</v>
      </c>
      <c r="AK201">
        <f t="shared" si="125"/>
        <v>0</v>
      </c>
      <c r="AL201">
        <f t="shared" si="126"/>
        <v>0</v>
      </c>
      <c r="AM201">
        <f t="shared" si="127"/>
        <v>0</v>
      </c>
      <c r="AN201">
        <f t="shared" si="128"/>
        <v>0</v>
      </c>
      <c r="AO201">
        <f t="shared" si="129"/>
        <v>0</v>
      </c>
      <c r="AP201">
        <f t="shared" si="130"/>
        <v>0</v>
      </c>
      <c r="AQ201" s="293">
        <f t="shared" si="131"/>
        <v>0</v>
      </c>
      <c r="AR201" s="504" t="str">
        <f>IF(AQ201=0,"",
IF(SUM($AQ$171:AQ201)=1,AS201,
IF($AQ$291&gt;SUM($AQ$171:AQ201),_xlfn.CONCAT(", ",AS201),
IF($AQ$291=SUM($AQ$171:AQ201),_xlfn.CONCAT(" y ",AS201)))))</f>
        <v/>
      </c>
      <c r="AS201" s="505" t="s">
        <v>5150</v>
      </c>
      <c r="AT201" s="643">
        <f t="shared" si="132"/>
        <v>0</v>
      </c>
      <c r="AU201" s="645">
        <f t="shared" si="133"/>
        <v>0</v>
      </c>
      <c r="AV201" s="524">
        <f t="shared" si="134"/>
        <v>0</v>
      </c>
      <c r="AW201" s="338">
        <f t="shared" si="135"/>
        <v>0</v>
      </c>
      <c r="AX201" s="294" t="str">
        <f>IF(AW201=0,"",
IF(SUM($AW$171:AW201)=1,AY201,
IF($AW$291&gt;SUM($AW$171:AW201),_xlfn.CONCAT(", ",AY201),
IF($AW$291=SUM($AW$171:AW201),_xlfn.CONCAT(" y ",AY201)))))</f>
        <v/>
      </c>
      <c r="AY201" s="368" t="s">
        <v>5150</v>
      </c>
      <c r="AZ201" s="321">
        <f t="shared" si="136"/>
        <v>0</v>
      </c>
      <c r="BA201" s="293">
        <f t="shared" si="137"/>
        <v>0</v>
      </c>
      <c r="BB201" s="294" t="str">
        <f>IF(BA201=0,"",
IF(SUM($BA$171:BA201)=1,BC201,
IF($BA$291&gt;SUM($BA$171:BA201),_xlfn.CONCAT(", ",BC201),
IF($BA$291=SUM($BA$171:BA201),_xlfn.CONCAT(" y ",BC201)))))</f>
        <v/>
      </c>
      <c r="BC201" s="89" t="s">
        <v>5150</v>
      </c>
    </row>
    <row r="202" spans="1:55" ht="15" customHeight="1">
      <c r="A202" s="64"/>
      <c r="B202" s="11"/>
      <c r="C202" s="58" t="s">
        <v>5083</v>
      </c>
      <c r="D202" s="1065" t="str">
        <f>IF(CNGE_2025_M1_Secc5_Sub1!$D62="","",CNGE_2025_M1_Secc5_Sub1!$D62)</f>
        <v/>
      </c>
      <c r="E202" s="889"/>
      <c r="F202" s="889"/>
      <c r="G202" s="889"/>
      <c r="H202" s="889"/>
      <c r="I202" s="889"/>
      <c r="J202" s="889"/>
      <c r="K202" s="889"/>
      <c r="L202" s="889"/>
      <c r="M202" s="889"/>
      <c r="N202" s="889"/>
      <c r="O202" s="889"/>
      <c r="P202" s="889"/>
      <c r="Q202" s="889"/>
      <c r="R202" s="890"/>
      <c r="S202" s="1041"/>
      <c r="T202" s="1043"/>
      <c r="U202" s="1041"/>
      <c r="V202" s="1043"/>
      <c r="W202" s="1041"/>
      <c r="X202" s="1043"/>
      <c r="Y202" s="1041"/>
      <c r="Z202" s="1043"/>
      <c r="AA202" s="1041"/>
      <c r="AB202" s="1043"/>
      <c r="AC202" s="1041"/>
      <c r="AD202" s="1043"/>
      <c r="AI202">
        <f t="shared" si="123"/>
        <v>0</v>
      </c>
      <c r="AJ202">
        <f t="shared" si="124"/>
        <v>0</v>
      </c>
      <c r="AK202">
        <f t="shared" si="125"/>
        <v>0</v>
      </c>
      <c r="AL202">
        <f t="shared" si="126"/>
        <v>0</v>
      </c>
      <c r="AM202">
        <f t="shared" si="127"/>
        <v>0</v>
      </c>
      <c r="AN202">
        <f t="shared" si="128"/>
        <v>0</v>
      </c>
      <c r="AO202">
        <f t="shared" si="129"/>
        <v>0</v>
      </c>
      <c r="AP202">
        <f t="shared" si="130"/>
        <v>0</v>
      </c>
      <c r="AQ202" s="293">
        <f t="shared" si="131"/>
        <v>0</v>
      </c>
      <c r="AR202" s="504" t="str">
        <f>IF(AQ202=0,"",
IF(SUM($AQ$171:AQ202)=1,AS202,
IF($AQ$291&gt;SUM($AQ$171:AQ202),_xlfn.CONCAT(", ",AS202),
IF($AQ$291=SUM($AQ$171:AQ202),_xlfn.CONCAT(" y ",AS202)))))</f>
        <v/>
      </c>
      <c r="AS202" s="505" t="s">
        <v>5151</v>
      </c>
      <c r="AT202" s="643">
        <f t="shared" si="132"/>
        <v>0</v>
      </c>
      <c r="AU202" s="645">
        <f t="shared" si="133"/>
        <v>0</v>
      </c>
      <c r="AV202" s="524">
        <f t="shared" si="134"/>
        <v>0</v>
      </c>
      <c r="AW202" s="338">
        <f t="shared" si="135"/>
        <v>0</v>
      </c>
      <c r="AX202" s="294" t="str">
        <f>IF(AW202=0,"",
IF(SUM($AW$171:AW202)=1,AY202,
IF($AW$291&gt;SUM($AW$171:AW202),_xlfn.CONCAT(", ",AY202),
IF($AW$291=SUM($AW$171:AW202),_xlfn.CONCAT(" y ",AY202)))))</f>
        <v/>
      </c>
      <c r="AY202" s="368" t="s">
        <v>5151</v>
      </c>
      <c r="AZ202" s="321">
        <f t="shared" si="136"/>
        <v>0</v>
      </c>
      <c r="BA202" s="293">
        <f t="shared" si="137"/>
        <v>0</v>
      </c>
      <c r="BB202" s="294" t="str">
        <f>IF(BA202=0,"",
IF(SUM($BA$171:BA202)=1,BC202,
IF($BA$291&gt;SUM($BA$171:BA202),_xlfn.CONCAT(", ",BC202),
IF($BA$291=SUM($BA$171:BA202),_xlfn.CONCAT(" y ",BC202)))))</f>
        <v/>
      </c>
      <c r="BC202" s="89" t="s">
        <v>5151</v>
      </c>
    </row>
    <row r="203" spans="1:55" ht="15" customHeight="1">
      <c r="A203" s="64"/>
      <c r="B203" s="11"/>
      <c r="C203" s="58" t="s">
        <v>5084</v>
      </c>
      <c r="D203" s="1065" t="str">
        <f>IF(CNGE_2025_M1_Secc5_Sub1!$D63="","",CNGE_2025_M1_Secc5_Sub1!$D63)</f>
        <v/>
      </c>
      <c r="E203" s="889"/>
      <c r="F203" s="889"/>
      <c r="G203" s="889"/>
      <c r="H203" s="889"/>
      <c r="I203" s="889"/>
      <c r="J203" s="889"/>
      <c r="K203" s="889"/>
      <c r="L203" s="889"/>
      <c r="M203" s="889"/>
      <c r="N203" s="889"/>
      <c r="O203" s="889"/>
      <c r="P203" s="889"/>
      <c r="Q203" s="889"/>
      <c r="R203" s="890"/>
      <c r="S203" s="1041"/>
      <c r="T203" s="1043"/>
      <c r="U203" s="1041"/>
      <c r="V203" s="1043"/>
      <c r="W203" s="1041"/>
      <c r="X203" s="1043"/>
      <c r="Y203" s="1041"/>
      <c r="Z203" s="1043"/>
      <c r="AA203" s="1041"/>
      <c r="AB203" s="1043"/>
      <c r="AC203" s="1041"/>
      <c r="AD203" s="1043"/>
      <c r="AI203">
        <f t="shared" ref="AI203:AI234" si="138">S203</f>
        <v>0</v>
      </c>
      <c r="AJ203">
        <f t="shared" ref="AJ203:AJ234" si="139">COUNTIF(U203:X203,"NS")</f>
        <v>0</v>
      </c>
      <c r="AK203">
        <f t="shared" ref="AK203:AK234" si="140">SUM(U203:X203)</f>
        <v>0</v>
      </c>
      <c r="AL203">
        <f t="shared" ref="AL203:AL234" si="141">IF(COUNTIF(S203:X203,"NA")=3,0,IF(OR(AND(AI203=0,AJ203&gt;0),AND(AI203="NS",AK203&gt;0), AND(AI203="NS", AJ203=0,AK203=0)), 1, IF(OR(AND(AI203&gt;0,AJ203&gt;1,AI203&gt;AK203), AND(AI203="NS",AJ203=2), AND(AI203="NS",AK203=0,AJ203&gt;0),AI203=AK203), 0, 1)))</f>
        <v>0</v>
      </c>
      <c r="AM203">
        <f t="shared" ref="AM203:AM234" si="142">Y203</f>
        <v>0</v>
      </c>
      <c r="AN203">
        <f t="shared" ref="AN203:AN234" si="143">COUNTIF(AA203:AD203,"NS")</f>
        <v>0</v>
      </c>
      <c r="AO203">
        <f t="shared" ref="AO203:AO234" si="144">SUM(AA203:AD203)</f>
        <v>0</v>
      </c>
      <c r="AP203">
        <f t="shared" ref="AP203:AP234" si="145">IF(COUNTIF(Y203:AD203,"NA")=3,0,IF(OR(AND(AM203=0,AN203&gt;0),AND(AM203="NS",AO203&gt;0), AND(AM203="NS", AN203=0,AO203=0)), 1, IF(OR(AND(AM203&gt;0,AN203&gt;1,AM203&gt;AO203), AND(AM203="NS",AN203=2), AND(AM203="NS",AO203=0,AN203&gt;0),AM203=AO203), 0, 1)))</f>
        <v>0</v>
      </c>
      <c r="AQ203" s="293">
        <f t="shared" si="131"/>
        <v>0</v>
      </c>
      <c r="AR203" s="504" t="str">
        <f>IF(AQ203=0,"",
IF(SUM($AQ$171:AQ203)=1,AS203,
IF($AQ$291&gt;SUM($AQ$171:AQ203),_xlfn.CONCAT(", ",AS203),
IF($AQ$291=SUM($AQ$171:AQ203),_xlfn.CONCAT(" y ",AS203)))))</f>
        <v/>
      </c>
      <c r="AS203" s="505" t="s">
        <v>5152</v>
      </c>
      <c r="AT203" s="643">
        <f t="shared" si="132"/>
        <v>0</v>
      </c>
      <c r="AU203" s="645">
        <f t="shared" si="133"/>
        <v>0</v>
      </c>
      <c r="AV203" s="524">
        <f t="shared" si="134"/>
        <v>0</v>
      </c>
      <c r="AW203" s="338">
        <f t="shared" si="135"/>
        <v>0</v>
      </c>
      <c r="AX203" s="294" t="str">
        <f>IF(AW203=0,"",
IF(SUM($AW$171:AW203)=1,AY203,
IF($AW$291&gt;SUM($AW$171:AW203),_xlfn.CONCAT(", ",AY203),
IF($AW$291=SUM($AW$171:AW203),_xlfn.CONCAT(" y ",AY203)))))</f>
        <v/>
      </c>
      <c r="AY203" s="368" t="s">
        <v>5152</v>
      </c>
      <c r="AZ203" s="321">
        <f t="shared" si="136"/>
        <v>0</v>
      </c>
      <c r="BA203" s="293">
        <f t="shared" si="137"/>
        <v>0</v>
      </c>
      <c r="BB203" s="294" t="str">
        <f>IF(BA203=0,"",
IF(SUM($BA$171:BA203)=1,BC203,
IF($BA$291&gt;SUM($BA$171:BA203),_xlfn.CONCAT(", ",BC203),
IF($BA$291=SUM($BA$171:BA203),_xlfn.CONCAT(" y ",BC203)))))</f>
        <v/>
      </c>
      <c r="BC203" s="89" t="s">
        <v>5152</v>
      </c>
    </row>
    <row r="204" spans="1:55" ht="15" customHeight="1">
      <c r="A204" s="64"/>
      <c r="B204" s="11"/>
      <c r="C204" s="58" t="s">
        <v>5085</v>
      </c>
      <c r="D204" s="1065" t="str">
        <f>IF(CNGE_2025_M1_Secc5_Sub1!$D64="","",CNGE_2025_M1_Secc5_Sub1!$D64)</f>
        <v/>
      </c>
      <c r="E204" s="889"/>
      <c r="F204" s="889"/>
      <c r="G204" s="889"/>
      <c r="H204" s="889"/>
      <c r="I204" s="889"/>
      <c r="J204" s="889"/>
      <c r="K204" s="889"/>
      <c r="L204" s="889"/>
      <c r="M204" s="889"/>
      <c r="N204" s="889"/>
      <c r="O204" s="889"/>
      <c r="P204" s="889"/>
      <c r="Q204" s="889"/>
      <c r="R204" s="890"/>
      <c r="S204" s="1041"/>
      <c r="T204" s="1043"/>
      <c r="U204" s="1041"/>
      <c r="V204" s="1043"/>
      <c r="W204" s="1041"/>
      <c r="X204" s="1043"/>
      <c r="Y204" s="1041"/>
      <c r="Z204" s="1043"/>
      <c r="AA204" s="1041"/>
      <c r="AB204" s="1043"/>
      <c r="AC204" s="1041"/>
      <c r="AD204" s="1043"/>
      <c r="AI204">
        <f t="shared" si="138"/>
        <v>0</v>
      </c>
      <c r="AJ204">
        <f t="shared" si="139"/>
        <v>0</v>
      </c>
      <c r="AK204">
        <f t="shared" si="140"/>
        <v>0</v>
      </c>
      <c r="AL204">
        <f t="shared" si="141"/>
        <v>0</v>
      </c>
      <c r="AM204">
        <f t="shared" si="142"/>
        <v>0</v>
      </c>
      <c r="AN204">
        <f t="shared" si="143"/>
        <v>0</v>
      </c>
      <c r="AO204">
        <f t="shared" si="144"/>
        <v>0</v>
      </c>
      <c r="AP204">
        <f t="shared" si="145"/>
        <v>0</v>
      </c>
      <c r="AQ204" s="293">
        <f t="shared" si="131"/>
        <v>0</v>
      </c>
      <c r="AR204" s="504" t="str">
        <f>IF(AQ204=0,"",
IF(SUM($AQ$171:AQ204)=1,AS204,
IF($AQ$291&gt;SUM($AQ$171:AQ204),_xlfn.CONCAT(", ",AS204),
IF($AQ$291=SUM($AQ$171:AQ204),_xlfn.CONCAT(" y ",AS204)))))</f>
        <v/>
      </c>
      <c r="AS204" s="505" t="s">
        <v>5153</v>
      </c>
      <c r="AT204" s="643">
        <f t="shared" si="132"/>
        <v>0</v>
      </c>
      <c r="AU204" s="645">
        <f t="shared" si="133"/>
        <v>0</v>
      </c>
      <c r="AV204" s="524">
        <f t="shared" si="134"/>
        <v>0</v>
      </c>
      <c r="AW204" s="338">
        <f t="shared" si="135"/>
        <v>0</v>
      </c>
      <c r="AX204" s="294" t="str">
        <f>IF(AW204=0,"",
IF(SUM($AW$171:AW204)=1,AY204,
IF($AW$291&gt;SUM($AW$171:AW204),_xlfn.CONCAT(", ",AY204),
IF($AW$291=SUM($AW$171:AW204),_xlfn.CONCAT(" y ",AY204)))))</f>
        <v/>
      </c>
      <c r="AY204" s="368" t="s">
        <v>5153</v>
      </c>
      <c r="AZ204" s="321">
        <f t="shared" si="136"/>
        <v>0</v>
      </c>
      <c r="BA204" s="293">
        <f t="shared" si="137"/>
        <v>0</v>
      </c>
      <c r="BB204" s="294" t="str">
        <f>IF(BA204=0,"",
IF(SUM($BA$171:BA204)=1,BC204,
IF($BA$291&gt;SUM($BA$171:BA204),_xlfn.CONCAT(", ",BC204),
IF($BA$291=SUM($BA$171:BA204),_xlfn.CONCAT(" y ",BC204)))))</f>
        <v/>
      </c>
      <c r="BC204" s="89" t="s">
        <v>5153</v>
      </c>
    </row>
    <row r="205" spans="1:55" ht="15" customHeight="1">
      <c r="A205" s="64"/>
      <c r="B205" s="11"/>
      <c r="C205" s="58" t="s">
        <v>5086</v>
      </c>
      <c r="D205" s="1065" t="str">
        <f>IF(CNGE_2025_M1_Secc5_Sub1!$D65="","",CNGE_2025_M1_Secc5_Sub1!$D65)</f>
        <v/>
      </c>
      <c r="E205" s="889"/>
      <c r="F205" s="889"/>
      <c r="G205" s="889"/>
      <c r="H205" s="889"/>
      <c r="I205" s="889"/>
      <c r="J205" s="889"/>
      <c r="K205" s="889"/>
      <c r="L205" s="889"/>
      <c r="M205" s="889"/>
      <c r="N205" s="889"/>
      <c r="O205" s="889"/>
      <c r="P205" s="889"/>
      <c r="Q205" s="889"/>
      <c r="R205" s="890"/>
      <c r="S205" s="1041"/>
      <c r="T205" s="1043"/>
      <c r="U205" s="1041"/>
      <c r="V205" s="1043"/>
      <c r="W205" s="1041"/>
      <c r="X205" s="1043"/>
      <c r="Y205" s="1041"/>
      <c r="Z205" s="1043"/>
      <c r="AA205" s="1041"/>
      <c r="AB205" s="1043"/>
      <c r="AC205" s="1041"/>
      <c r="AD205" s="1043"/>
      <c r="AI205">
        <f t="shared" si="138"/>
        <v>0</v>
      </c>
      <c r="AJ205">
        <f t="shared" si="139"/>
        <v>0</v>
      </c>
      <c r="AK205">
        <f t="shared" si="140"/>
        <v>0</v>
      </c>
      <c r="AL205">
        <f t="shared" si="141"/>
        <v>0</v>
      </c>
      <c r="AM205">
        <f t="shared" si="142"/>
        <v>0</v>
      </c>
      <c r="AN205">
        <f t="shared" si="143"/>
        <v>0</v>
      </c>
      <c r="AO205">
        <f t="shared" si="144"/>
        <v>0</v>
      </c>
      <c r="AP205">
        <f t="shared" si="145"/>
        <v>0</v>
      </c>
      <c r="AQ205" s="293">
        <f t="shared" si="131"/>
        <v>0</v>
      </c>
      <c r="AR205" s="504" t="str">
        <f>IF(AQ205=0,"",
IF(SUM($AQ$171:AQ205)=1,AS205,
IF($AQ$291&gt;SUM($AQ$171:AQ205),_xlfn.CONCAT(", ",AS205),
IF($AQ$291=SUM($AQ$171:AQ205),_xlfn.CONCAT(" y ",AS205)))))</f>
        <v/>
      </c>
      <c r="AS205" s="505" t="s">
        <v>5154</v>
      </c>
      <c r="AT205" s="643">
        <f t="shared" si="132"/>
        <v>0</v>
      </c>
      <c r="AU205" s="645">
        <f t="shared" si="133"/>
        <v>0</v>
      </c>
      <c r="AV205" s="524">
        <f t="shared" si="134"/>
        <v>0</v>
      </c>
      <c r="AW205" s="338">
        <f t="shared" si="135"/>
        <v>0</v>
      </c>
      <c r="AX205" s="294" t="str">
        <f>IF(AW205=0,"",
IF(SUM($AW$171:AW205)=1,AY205,
IF($AW$291&gt;SUM($AW$171:AW205),_xlfn.CONCAT(", ",AY205),
IF($AW$291=SUM($AW$171:AW205),_xlfn.CONCAT(" y ",AY205)))))</f>
        <v/>
      </c>
      <c r="AY205" s="368" t="s">
        <v>5154</v>
      </c>
      <c r="AZ205" s="321">
        <f t="shared" si="136"/>
        <v>0</v>
      </c>
      <c r="BA205" s="293">
        <f t="shared" si="137"/>
        <v>0</v>
      </c>
      <c r="BB205" s="294" t="str">
        <f>IF(BA205=0,"",
IF(SUM($BA$171:BA205)=1,BC205,
IF($BA$291&gt;SUM($BA$171:BA205),_xlfn.CONCAT(", ",BC205),
IF($BA$291=SUM($BA$171:BA205),_xlfn.CONCAT(" y ",BC205)))))</f>
        <v/>
      </c>
      <c r="BC205" s="89" t="s">
        <v>5154</v>
      </c>
    </row>
    <row r="206" spans="1:55" ht="15" customHeight="1">
      <c r="A206" s="64"/>
      <c r="B206" s="11"/>
      <c r="C206" s="58" t="s">
        <v>5155</v>
      </c>
      <c r="D206" s="1065" t="str">
        <f>IF(CNGE_2025_M1_Secc5_Sub1!$D66="","",CNGE_2025_M1_Secc5_Sub1!$D66)</f>
        <v/>
      </c>
      <c r="E206" s="889"/>
      <c r="F206" s="889"/>
      <c r="G206" s="889"/>
      <c r="H206" s="889"/>
      <c r="I206" s="889"/>
      <c r="J206" s="889"/>
      <c r="K206" s="889"/>
      <c r="L206" s="889"/>
      <c r="M206" s="889"/>
      <c r="N206" s="889"/>
      <c r="O206" s="889"/>
      <c r="P206" s="889"/>
      <c r="Q206" s="889"/>
      <c r="R206" s="890"/>
      <c r="S206" s="1041"/>
      <c r="T206" s="1043"/>
      <c r="U206" s="1041"/>
      <c r="V206" s="1043"/>
      <c r="W206" s="1041"/>
      <c r="X206" s="1043"/>
      <c r="Y206" s="1041"/>
      <c r="Z206" s="1043"/>
      <c r="AA206" s="1041"/>
      <c r="AB206" s="1043"/>
      <c r="AC206" s="1041"/>
      <c r="AD206" s="1043"/>
      <c r="AI206">
        <f t="shared" si="138"/>
        <v>0</v>
      </c>
      <c r="AJ206">
        <f t="shared" si="139"/>
        <v>0</v>
      </c>
      <c r="AK206">
        <f t="shared" si="140"/>
        <v>0</v>
      </c>
      <c r="AL206">
        <f t="shared" si="141"/>
        <v>0</v>
      </c>
      <c r="AM206">
        <f t="shared" si="142"/>
        <v>0</v>
      </c>
      <c r="AN206">
        <f t="shared" si="143"/>
        <v>0</v>
      </c>
      <c r="AO206">
        <f t="shared" si="144"/>
        <v>0</v>
      </c>
      <c r="AP206">
        <f t="shared" si="145"/>
        <v>0</v>
      </c>
      <c r="AQ206" s="293">
        <f t="shared" si="131"/>
        <v>0</v>
      </c>
      <c r="AR206" s="504" t="str">
        <f>IF(AQ206=0,"",
IF(SUM($AQ$171:AQ206)=1,AS206,
IF($AQ$291&gt;SUM($AQ$171:AQ206),_xlfn.CONCAT(", ",AS206),
IF($AQ$291=SUM($AQ$171:AQ206),_xlfn.CONCAT(" y ",AS206)))))</f>
        <v/>
      </c>
      <c r="AS206" s="505" t="s">
        <v>5156</v>
      </c>
      <c r="AT206" s="643">
        <f t="shared" si="132"/>
        <v>0</v>
      </c>
      <c r="AU206" s="645">
        <f t="shared" si="133"/>
        <v>0</v>
      </c>
      <c r="AV206" s="524">
        <f t="shared" si="134"/>
        <v>0</v>
      </c>
      <c r="AW206" s="338">
        <f t="shared" si="135"/>
        <v>0</v>
      </c>
      <c r="AX206" s="294" t="str">
        <f>IF(AW206=0,"",
IF(SUM($AW$171:AW206)=1,AY206,
IF($AW$291&gt;SUM($AW$171:AW206),_xlfn.CONCAT(", ",AY206),
IF($AW$291=SUM($AW$171:AW206),_xlfn.CONCAT(" y ",AY206)))))</f>
        <v/>
      </c>
      <c r="AY206" s="368" t="s">
        <v>5156</v>
      </c>
      <c r="AZ206" s="321">
        <f t="shared" si="136"/>
        <v>0</v>
      </c>
      <c r="BA206" s="293">
        <f t="shared" si="137"/>
        <v>0</v>
      </c>
      <c r="BB206" s="294" t="str">
        <f>IF(BA206=0,"",
IF(SUM($BA$171:BA206)=1,BC206,
IF($BA$291&gt;SUM($BA$171:BA206),_xlfn.CONCAT(", ",BC206),
IF($BA$291=SUM($BA$171:BA206),_xlfn.CONCAT(" y ",BC206)))))</f>
        <v/>
      </c>
      <c r="BC206" s="89" t="s">
        <v>5156</v>
      </c>
    </row>
    <row r="207" spans="1:55" ht="15" customHeight="1">
      <c r="A207" s="64"/>
      <c r="B207" s="11"/>
      <c r="C207" s="58" t="s">
        <v>5157</v>
      </c>
      <c r="D207" s="1065" t="str">
        <f>IF(CNGE_2025_M1_Secc5_Sub1!$D67="","",CNGE_2025_M1_Secc5_Sub1!$D67)</f>
        <v/>
      </c>
      <c r="E207" s="889"/>
      <c r="F207" s="889"/>
      <c r="G207" s="889"/>
      <c r="H207" s="889"/>
      <c r="I207" s="889"/>
      <c r="J207" s="889"/>
      <c r="K207" s="889"/>
      <c r="L207" s="889"/>
      <c r="M207" s="889"/>
      <c r="N207" s="889"/>
      <c r="O207" s="889"/>
      <c r="P207" s="889"/>
      <c r="Q207" s="889"/>
      <c r="R207" s="890"/>
      <c r="S207" s="1041"/>
      <c r="T207" s="1043"/>
      <c r="U207" s="1041"/>
      <c r="V207" s="1043"/>
      <c r="W207" s="1041"/>
      <c r="X207" s="1043"/>
      <c r="Y207" s="1041"/>
      <c r="Z207" s="1043"/>
      <c r="AA207" s="1041"/>
      <c r="AB207" s="1043"/>
      <c r="AC207" s="1041"/>
      <c r="AD207" s="1043"/>
      <c r="AI207">
        <f t="shared" si="138"/>
        <v>0</v>
      </c>
      <c r="AJ207">
        <f t="shared" si="139"/>
        <v>0</v>
      </c>
      <c r="AK207">
        <f t="shared" si="140"/>
        <v>0</v>
      </c>
      <c r="AL207">
        <f t="shared" si="141"/>
        <v>0</v>
      </c>
      <c r="AM207">
        <f t="shared" si="142"/>
        <v>0</v>
      </c>
      <c r="AN207">
        <f t="shared" si="143"/>
        <v>0</v>
      </c>
      <c r="AO207">
        <f t="shared" si="144"/>
        <v>0</v>
      </c>
      <c r="AP207">
        <f t="shared" si="145"/>
        <v>0</v>
      </c>
      <c r="AQ207" s="293">
        <f t="shared" si="131"/>
        <v>0</v>
      </c>
      <c r="AR207" s="504" t="str">
        <f>IF(AQ207=0,"",
IF(SUM($AQ$171:AQ207)=1,AS207,
IF($AQ$291&gt;SUM($AQ$171:AQ207),_xlfn.CONCAT(", ",AS207),
IF($AQ$291=SUM($AQ$171:AQ207),_xlfn.CONCAT(" y ",AS207)))))</f>
        <v/>
      </c>
      <c r="AS207" s="505" t="s">
        <v>5158</v>
      </c>
      <c r="AT207" s="643">
        <f t="shared" si="132"/>
        <v>0</v>
      </c>
      <c r="AU207" s="645">
        <f t="shared" si="133"/>
        <v>0</v>
      </c>
      <c r="AV207" s="524">
        <f t="shared" si="134"/>
        <v>0</v>
      </c>
      <c r="AW207" s="338">
        <f t="shared" si="135"/>
        <v>0</v>
      </c>
      <c r="AX207" s="294" t="str">
        <f>IF(AW207=0,"",
IF(SUM($AW$171:AW207)=1,AY207,
IF($AW$291&gt;SUM($AW$171:AW207),_xlfn.CONCAT(", ",AY207),
IF($AW$291=SUM($AW$171:AW207),_xlfn.CONCAT(" y ",AY207)))))</f>
        <v/>
      </c>
      <c r="AY207" s="368" t="s">
        <v>5158</v>
      </c>
      <c r="AZ207" s="321">
        <f t="shared" si="136"/>
        <v>0</v>
      </c>
      <c r="BA207" s="293">
        <f t="shared" si="137"/>
        <v>0</v>
      </c>
      <c r="BB207" s="294" t="str">
        <f>IF(BA207=0,"",
IF(SUM($BA$171:BA207)=1,BC207,
IF($BA$291&gt;SUM($BA$171:BA207),_xlfn.CONCAT(", ",BC207),
IF($BA$291=SUM($BA$171:BA207),_xlfn.CONCAT(" y ",BC207)))))</f>
        <v/>
      </c>
      <c r="BC207" s="89" t="s">
        <v>5158</v>
      </c>
    </row>
    <row r="208" spans="1:55" ht="15" customHeight="1">
      <c r="A208" s="64"/>
      <c r="B208" s="11"/>
      <c r="C208" s="58" t="s">
        <v>5159</v>
      </c>
      <c r="D208" s="1065" t="str">
        <f>IF(CNGE_2025_M1_Secc5_Sub1!$D68="","",CNGE_2025_M1_Secc5_Sub1!$D68)</f>
        <v/>
      </c>
      <c r="E208" s="889"/>
      <c r="F208" s="889"/>
      <c r="G208" s="889"/>
      <c r="H208" s="889"/>
      <c r="I208" s="889"/>
      <c r="J208" s="889"/>
      <c r="K208" s="889"/>
      <c r="L208" s="889"/>
      <c r="M208" s="889"/>
      <c r="N208" s="889"/>
      <c r="O208" s="889"/>
      <c r="P208" s="889"/>
      <c r="Q208" s="889"/>
      <c r="R208" s="890"/>
      <c r="S208" s="1041"/>
      <c r="T208" s="1043"/>
      <c r="U208" s="1041"/>
      <c r="V208" s="1043"/>
      <c r="W208" s="1041"/>
      <c r="X208" s="1043"/>
      <c r="Y208" s="1041"/>
      <c r="Z208" s="1043"/>
      <c r="AA208" s="1041"/>
      <c r="AB208" s="1043"/>
      <c r="AC208" s="1041"/>
      <c r="AD208" s="1043"/>
      <c r="AI208">
        <f t="shared" si="138"/>
        <v>0</v>
      </c>
      <c r="AJ208">
        <f t="shared" si="139"/>
        <v>0</v>
      </c>
      <c r="AK208">
        <f t="shared" si="140"/>
        <v>0</v>
      </c>
      <c r="AL208">
        <f t="shared" si="141"/>
        <v>0</v>
      </c>
      <c r="AM208">
        <f t="shared" si="142"/>
        <v>0</v>
      </c>
      <c r="AN208">
        <f t="shared" si="143"/>
        <v>0</v>
      </c>
      <c r="AO208">
        <f t="shared" si="144"/>
        <v>0</v>
      </c>
      <c r="AP208">
        <f t="shared" si="145"/>
        <v>0</v>
      </c>
      <c r="AQ208" s="293">
        <f t="shared" si="131"/>
        <v>0</v>
      </c>
      <c r="AR208" s="504" t="str">
        <f>IF(AQ208=0,"",
IF(SUM($AQ$171:AQ208)=1,AS208,
IF($AQ$291&gt;SUM($AQ$171:AQ208),_xlfn.CONCAT(", ",AS208),
IF($AQ$291=SUM($AQ$171:AQ208),_xlfn.CONCAT(" y ",AS208)))))</f>
        <v/>
      </c>
      <c r="AS208" s="505" t="s">
        <v>5160</v>
      </c>
      <c r="AT208" s="643">
        <f t="shared" si="132"/>
        <v>0</v>
      </c>
      <c r="AU208" s="645">
        <f t="shared" si="133"/>
        <v>0</v>
      </c>
      <c r="AV208" s="524">
        <f t="shared" si="134"/>
        <v>0</v>
      </c>
      <c r="AW208" s="338">
        <f t="shared" si="135"/>
        <v>0</v>
      </c>
      <c r="AX208" s="294" t="str">
        <f>IF(AW208=0,"",
IF(SUM($AW$171:AW208)=1,AY208,
IF($AW$291&gt;SUM($AW$171:AW208),_xlfn.CONCAT(", ",AY208),
IF($AW$291=SUM($AW$171:AW208),_xlfn.CONCAT(" y ",AY208)))))</f>
        <v/>
      </c>
      <c r="AY208" s="368" t="s">
        <v>5160</v>
      </c>
      <c r="AZ208" s="321">
        <f t="shared" si="136"/>
        <v>0</v>
      </c>
      <c r="BA208" s="293">
        <f t="shared" si="137"/>
        <v>0</v>
      </c>
      <c r="BB208" s="294" t="str">
        <f>IF(BA208=0,"",
IF(SUM($BA$171:BA208)=1,BC208,
IF($BA$291&gt;SUM($BA$171:BA208),_xlfn.CONCAT(", ",BC208),
IF($BA$291=SUM($BA$171:BA208),_xlfn.CONCAT(" y ",BC208)))))</f>
        <v/>
      </c>
      <c r="BC208" s="89" t="s">
        <v>5160</v>
      </c>
    </row>
    <row r="209" spans="1:55" ht="15" customHeight="1">
      <c r="A209" s="64"/>
      <c r="B209" s="11"/>
      <c r="C209" s="58" t="s">
        <v>5161</v>
      </c>
      <c r="D209" s="1065" t="str">
        <f>IF(CNGE_2025_M1_Secc5_Sub1!$D69="","",CNGE_2025_M1_Secc5_Sub1!$D69)</f>
        <v/>
      </c>
      <c r="E209" s="889"/>
      <c r="F209" s="889"/>
      <c r="G209" s="889"/>
      <c r="H209" s="889"/>
      <c r="I209" s="889"/>
      <c r="J209" s="889"/>
      <c r="K209" s="889"/>
      <c r="L209" s="889"/>
      <c r="M209" s="889"/>
      <c r="N209" s="889"/>
      <c r="O209" s="889"/>
      <c r="P209" s="889"/>
      <c r="Q209" s="889"/>
      <c r="R209" s="890"/>
      <c r="S209" s="1041"/>
      <c r="T209" s="1043"/>
      <c r="U209" s="1041"/>
      <c r="V209" s="1043"/>
      <c r="W209" s="1041"/>
      <c r="X209" s="1043"/>
      <c r="Y209" s="1041"/>
      <c r="Z209" s="1043"/>
      <c r="AA209" s="1041"/>
      <c r="AB209" s="1043"/>
      <c r="AC209" s="1041"/>
      <c r="AD209" s="1043"/>
      <c r="AI209">
        <f t="shared" si="138"/>
        <v>0</v>
      </c>
      <c r="AJ209">
        <f t="shared" si="139"/>
        <v>0</v>
      </c>
      <c r="AK209">
        <f t="shared" si="140"/>
        <v>0</v>
      </c>
      <c r="AL209">
        <f t="shared" si="141"/>
        <v>0</v>
      </c>
      <c r="AM209">
        <f t="shared" si="142"/>
        <v>0</v>
      </c>
      <c r="AN209">
        <f t="shared" si="143"/>
        <v>0</v>
      </c>
      <c r="AO209">
        <f t="shared" si="144"/>
        <v>0</v>
      </c>
      <c r="AP209">
        <f t="shared" si="145"/>
        <v>0</v>
      </c>
      <c r="AQ209" s="293">
        <f t="shared" si="131"/>
        <v>0</v>
      </c>
      <c r="AR209" s="504" t="str">
        <f>IF(AQ209=0,"",
IF(SUM($AQ$171:AQ209)=1,AS209,
IF($AQ$291&gt;SUM($AQ$171:AQ209),_xlfn.CONCAT(", ",AS209),
IF($AQ$291=SUM($AQ$171:AQ209),_xlfn.CONCAT(" y ",AS209)))))</f>
        <v/>
      </c>
      <c r="AS209" s="505" t="s">
        <v>5162</v>
      </c>
      <c r="AT209" s="643">
        <f t="shared" si="132"/>
        <v>0</v>
      </c>
      <c r="AU209" s="645">
        <f t="shared" si="133"/>
        <v>0</v>
      </c>
      <c r="AV209" s="524">
        <f t="shared" si="134"/>
        <v>0</v>
      </c>
      <c r="AW209" s="338">
        <f t="shared" si="135"/>
        <v>0</v>
      </c>
      <c r="AX209" s="294" t="str">
        <f>IF(AW209=0,"",
IF(SUM($AW$171:AW209)=1,AY209,
IF($AW$291&gt;SUM($AW$171:AW209),_xlfn.CONCAT(", ",AY209),
IF($AW$291=SUM($AW$171:AW209),_xlfn.CONCAT(" y ",AY209)))))</f>
        <v/>
      </c>
      <c r="AY209" s="368" t="s">
        <v>5162</v>
      </c>
      <c r="AZ209" s="321">
        <f t="shared" si="136"/>
        <v>0</v>
      </c>
      <c r="BA209" s="293">
        <f t="shared" si="137"/>
        <v>0</v>
      </c>
      <c r="BB209" s="294" t="str">
        <f>IF(BA209=0,"",
IF(SUM($BA$171:BA209)=1,BC209,
IF($BA$291&gt;SUM($BA$171:BA209),_xlfn.CONCAT(", ",BC209),
IF($BA$291=SUM($BA$171:BA209),_xlfn.CONCAT(" y ",BC209)))))</f>
        <v/>
      </c>
      <c r="BC209" s="89" t="s">
        <v>5162</v>
      </c>
    </row>
    <row r="210" spans="1:55" ht="15" customHeight="1">
      <c r="A210" s="64"/>
      <c r="B210" s="11"/>
      <c r="C210" s="58" t="s">
        <v>5163</v>
      </c>
      <c r="D210" s="1065" t="str">
        <f>IF(CNGE_2025_M1_Secc5_Sub1!$D70="","",CNGE_2025_M1_Secc5_Sub1!$D70)</f>
        <v/>
      </c>
      <c r="E210" s="889"/>
      <c r="F210" s="889"/>
      <c r="G210" s="889"/>
      <c r="H210" s="889"/>
      <c r="I210" s="889"/>
      <c r="J210" s="889"/>
      <c r="K210" s="889"/>
      <c r="L210" s="889"/>
      <c r="M210" s="889"/>
      <c r="N210" s="889"/>
      <c r="O210" s="889"/>
      <c r="P210" s="889"/>
      <c r="Q210" s="889"/>
      <c r="R210" s="890"/>
      <c r="S210" s="1041"/>
      <c r="T210" s="1043"/>
      <c r="U210" s="1041"/>
      <c r="V210" s="1043"/>
      <c r="W210" s="1041"/>
      <c r="X210" s="1043"/>
      <c r="Y210" s="1041"/>
      <c r="Z210" s="1043"/>
      <c r="AA210" s="1041"/>
      <c r="AB210" s="1043"/>
      <c r="AC210" s="1041"/>
      <c r="AD210" s="1043"/>
      <c r="AI210">
        <f t="shared" si="138"/>
        <v>0</v>
      </c>
      <c r="AJ210">
        <f t="shared" si="139"/>
        <v>0</v>
      </c>
      <c r="AK210">
        <f t="shared" si="140"/>
        <v>0</v>
      </c>
      <c r="AL210">
        <f t="shared" si="141"/>
        <v>0</v>
      </c>
      <c r="AM210">
        <f t="shared" si="142"/>
        <v>0</v>
      </c>
      <c r="AN210">
        <f t="shared" si="143"/>
        <v>0</v>
      </c>
      <c r="AO210">
        <f t="shared" si="144"/>
        <v>0</v>
      </c>
      <c r="AP210">
        <f t="shared" si="145"/>
        <v>0</v>
      </c>
      <c r="AQ210" s="293">
        <f t="shared" si="131"/>
        <v>0</v>
      </c>
      <c r="AR210" s="504" t="str">
        <f>IF(AQ210=0,"",
IF(SUM($AQ$171:AQ210)=1,AS210,
IF($AQ$291&gt;SUM($AQ$171:AQ210),_xlfn.CONCAT(", ",AS210),
IF($AQ$291=SUM($AQ$171:AQ210),_xlfn.CONCAT(" y ",AS210)))))</f>
        <v/>
      </c>
      <c r="AS210" s="505" t="s">
        <v>5164</v>
      </c>
      <c r="AT210" s="643">
        <f t="shared" si="132"/>
        <v>0</v>
      </c>
      <c r="AU210" s="645">
        <f t="shared" si="133"/>
        <v>0</v>
      </c>
      <c r="AV210" s="524">
        <f t="shared" si="134"/>
        <v>0</v>
      </c>
      <c r="AW210" s="338">
        <f t="shared" si="135"/>
        <v>0</v>
      </c>
      <c r="AX210" s="294" t="str">
        <f>IF(AW210=0,"",
IF(SUM($AW$171:AW210)=1,AY210,
IF($AW$291&gt;SUM($AW$171:AW210),_xlfn.CONCAT(", ",AY210),
IF($AW$291=SUM($AW$171:AW210),_xlfn.CONCAT(" y ",AY210)))))</f>
        <v/>
      </c>
      <c r="AY210" s="368" t="s">
        <v>5164</v>
      </c>
      <c r="AZ210" s="321">
        <f t="shared" si="136"/>
        <v>0</v>
      </c>
      <c r="BA210" s="293">
        <f t="shared" si="137"/>
        <v>0</v>
      </c>
      <c r="BB210" s="294" t="str">
        <f>IF(BA210=0,"",
IF(SUM($BA$171:BA210)=1,BC210,
IF($BA$291&gt;SUM($BA$171:BA210),_xlfn.CONCAT(", ",BC210),
IF($BA$291=SUM($BA$171:BA210),_xlfn.CONCAT(" y ",BC210)))))</f>
        <v/>
      </c>
      <c r="BC210" s="89" t="s">
        <v>5164</v>
      </c>
    </row>
    <row r="211" spans="1:55" ht="15" customHeight="1">
      <c r="A211" s="64"/>
      <c r="B211" s="11"/>
      <c r="C211" s="58" t="s">
        <v>5165</v>
      </c>
      <c r="D211" s="1065" t="str">
        <f>IF(CNGE_2025_M1_Secc5_Sub1!$D71="","",CNGE_2025_M1_Secc5_Sub1!$D71)</f>
        <v/>
      </c>
      <c r="E211" s="889"/>
      <c r="F211" s="889"/>
      <c r="G211" s="889"/>
      <c r="H211" s="889"/>
      <c r="I211" s="889"/>
      <c r="J211" s="889"/>
      <c r="K211" s="889"/>
      <c r="L211" s="889"/>
      <c r="M211" s="889"/>
      <c r="N211" s="889"/>
      <c r="O211" s="889"/>
      <c r="P211" s="889"/>
      <c r="Q211" s="889"/>
      <c r="R211" s="890"/>
      <c r="S211" s="1041"/>
      <c r="T211" s="1043"/>
      <c r="U211" s="1041"/>
      <c r="V211" s="1043"/>
      <c r="W211" s="1041"/>
      <c r="X211" s="1043"/>
      <c r="Y211" s="1041"/>
      <c r="Z211" s="1043"/>
      <c r="AA211" s="1041"/>
      <c r="AB211" s="1043"/>
      <c r="AC211" s="1041"/>
      <c r="AD211" s="1043"/>
      <c r="AI211">
        <f t="shared" si="138"/>
        <v>0</v>
      </c>
      <c r="AJ211">
        <f t="shared" si="139"/>
        <v>0</v>
      </c>
      <c r="AK211">
        <f t="shared" si="140"/>
        <v>0</v>
      </c>
      <c r="AL211">
        <f t="shared" si="141"/>
        <v>0</v>
      </c>
      <c r="AM211">
        <f t="shared" si="142"/>
        <v>0</v>
      </c>
      <c r="AN211">
        <f t="shared" si="143"/>
        <v>0</v>
      </c>
      <c r="AO211">
        <f t="shared" si="144"/>
        <v>0</v>
      </c>
      <c r="AP211">
        <f t="shared" si="145"/>
        <v>0</v>
      </c>
      <c r="AQ211" s="293">
        <f t="shared" si="131"/>
        <v>0</v>
      </c>
      <c r="AR211" s="504" t="str">
        <f>IF(AQ211=0,"",
IF(SUM($AQ$171:AQ211)=1,AS211,
IF($AQ$291&gt;SUM($AQ$171:AQ211),_xlfn.CONCAT(", ",AS211),
IF($AQ$291=SUM($AQ$171:AQ211),_xlfn.CONCAT(" y ",AS211)))))</f>
        <v/>
      </c>
      <c r="AS211" s="505" t="s">
        <v>5166</v>
      </c>
      <c r="AT211" s="643">
        <f t="shared" si="132"/>
        <v>0</v>
      </c>
      <c r="AU211" s="645">
        <f t="shared" si="133"/>
        <v>0</v>
      </c>
      <c r="AV211" s="524">
        <f t="shared" si="134"/>
        <v>0</v>
      </c>
      <c r="AW211" s="338">
        <f t="shared" si="135"/>
        <v>0</v>
      </c>
      <c r="AX211" s="294" t="str">
        <f>IF(AW211=0,"",
IF(SUM($AW$171:AW211)=1,AY211,
IF($AW$291&gt;SUM($AW$171:AW211),_xlfn.CONCAT(", ",AY211),
IF($AW$291=SUM($AW$171:AW211),_xlfn.CONCAT(" y ",AY211)))))</f>
        <v/>
      </c>
      <c r="AY211" s="368" t="s">
        <v>5166</v>
      </c>
      <c r="AZ211" s="321">
        <f t="shared" si="136"/>
        <v>0</v>
      </c>
      <c r="BA211" s="293">
        <f t="shared" si="137"/>
        <v>0</v>
      </c>
      <c r="BB211" s="294" t="str">
        <f>IF(BA211=0,"",
IF(SUM($BA$171:BA211)=1,BC211,
IF($BA$291&gt;SUM($BA$171:BA211),_xlfn.CONCAT(", ",BC211),
IF($BA$291=SUM($BA$171:BA211),_xlfn.CONCAT(" y ",BC211)))))</f>
        <v/>
      </c>
      <c r="BC211" s="89" t="s">
        <v>5166</v>
      </c>
    </row>
    <row r="212" spans="1:55" ht="15" customHeight="1">
      <c r="A212" s="64"/>
      <c r="B212" s="11"/>
      <c r="C212" s="58" t="s">
        <v>5167</v>
      </c>
      <c r="D212" s="1065" t="str">
        <f>IF(CNGE_2025_M1_Secc5_Sub1!$D72="","",CNGE_2025_M1_Secc5_Sub1!$D72)</f>
        <v/>
      </c>
      <c r="E212" s="889"/>
      <c r="F212" s="889"/>
      <c r="G212" s="889"/>
      <c r="H212" s="889"/>
      <c r="I212" s="889"/>
      <c r="J212" s="889"/>
      <c r="K212" s="889"/>
      <c r="L212" s="889"/>
      <c r="M212" s="889"/>
      <c r="N212" s="889"/>
      <c r="O212" s="889"/>
      <c r="P212" s="889"/>
      <c r="Q212" s="889"/>
      <c r="R212" s="890"/>
      <c r="S212" s="1041"/>
      <c r="T212" s="1043"/>
      <c r="U212" s="1041"/>
      <c r="V212" s="1043"/>
      <c r="W212" s="1041"/>
      <c r="X212" s="1043"/>
      <c r="Y212" s="1041"/>
      <c r="Z212" s="1043"/>
      <c r="AA212" s="1041"/>
      <c r="AB212" s="1043"/>
      <c r="AC212" s="1041"/>
      <c r="AD212" s="1043"/>
      <c r="AI212">
        <f t="shared" si="138"/>
        <v>0</v>
      </c>
      <c r="AJ212">
        <f t="shared" si="139"/>
        <v>0</v>
      </c>
      <c r="AK212">
        <f t="shared" si="140"/>
        <v>0</v>
      </c>
      <c r="AL212">
        <f t="shared" si="141"/>
        <v>0</v>
      </c>
      <c r="AM212">
        <f t="shared" si="142"/>
        <v>0</v>
      </c>
      <c r="AN212">
        <f t="shared" si="143"/>
        <v>0</v>
      </c>
      <c r="AO212">
        <f t="shared" si="144"/>
        <v>0</v>
      </c>
      <c r="AP212">
        <f t="shared" si="145"/>
        <v>0</v>
      </c>
      <c r="AQ212" s="293">
        <f t="shared" si="131"/>
        <v>0</v>
      </c>
      <c r="AR212" s="504" t="str">
        <f>IF(AQ212=0,"",
IF(SUM($AQ$171:AQ212)=1,AS212,
IF($AQ$291&gt;SUM($AQ$171:AQ212),_xlfn.CONCAT(", ",AS212),
IF($AQ$291=SUM($AQ$171:AQ212),_xlfn.CONCAT(" y ",AS212)))))</f>
        <v/>
      </c>
      <c r="AS212" s="505" t="s">
        <v>5168</v>
      </c>
      <c r="AT212" s="643">
        <f t="shared" si="132"/>
        <v>0</v>
      </c>
      <c r="AU212" s="645">
        <f t="shared" si="133"/>
        <v>0</v>
      </c>
      <c r="AV212" s="524">
        <f t="shared" si="134"/>
        <v>0</v>
      </c>
      <c r="AW212" s="338">
        <f t="shared" si="135"/>
        <v>0</v>
      </c>
      <c r="AX212" s="294" t="str">
        <f>IF(AW212=0,"",
IF(SUM($AW$171:AW212)=1,AY212,
IF($AW$291&gt;SUM($AW$171:AW212),_xlfn.CONCAT(", ",AY212),
IF($AW$291=SUM($AW$171:AW212),_xlfn.CONCAT(" y ",AY212)))))</f>
        <v/>
      </c>
      <c r="AY212" s="368" t="s">
        <v>5168</v>
      </c>
      <c r="AZ212" s="321">
        <f t="shared" si="136"/>
        <v>0</v>
      </c>
      <c r="BA212" s="293">
        <f t="shared" si="137"/>
        <v>0</v>
      </c>
      <c r="BB212" s="294" t="str">
        <f>IF(BA212=0,"",
IF(SUM($BA$171:BA212)=1,BC212,
IF($BA$291&gt;SUM($BA$171:BA212),_xlfn.CONCAT(", ",BC212),
IF($BA$291=SUM($BA$171:BA212),_xlfn.CONCAT(" y ",BC212)))))</f>
        <v/>
      </c>
      <c r="BC212" s="89" t="s">
        <v>5168</v>
      </c>
    </row>
    <row r="213" spans="1:55" ht="15" customHeight="1">
      <c r="A213" s="64"/>
      <c r="B213" s="11"/>
      <c r="C213" s="58" t="s">
        <v>5169</v>
      </c>
      <c r="D213" s="1065" t="str">
        <f>IF(CNGE_2025_M1_Secc5_Sub1!$D73="","",CNGE_2025_M1_Secc5_Sub1!$D73)</f>
        <v/>
      </c>
      <c r="E213" s="889"/>
      <c r="F213" s="889"/>
      <c r="G213" s="889"/>
      <c r="H213" s="889"/>
      <c r="I213" s="889"/>
      <c r="J213" s="889"/>
      <c r="K213" s="889"/>
      <c r="L213" s="889"/>
      <c r="M213" s="889"/>
      <c r="N213" s="889"/>
      <c r="O213" s="889"/>
      <c r="P213" s="889"/>
      <c r="Q213" s="889"/>
      <c r="R213" s="890"/>
      <c r="S213" s="1041"/>
      <c r="T213" s="1043"/>
      <c r="U213" s="1041"/>
      <c r="V213" s="1043"/>
      <c r="W213" s="1041"/>
      <c r="X213" s="1043"/>
      <c r="Y213" s="1041"/>
      <c r="Z213" s="1043"/>
      <c r="AA213" s="1041"/>
      <c r="AB213" s="1043"/>
      <c r="AC213" s="1041"/>
      <c r="AD213" s="1043"/>
      <c r="AI213">
        <f t="shared" si="138"/>
        <v>0</v>
      </c>
      <c r="AJ213">
        <f t="shared" si="139"/>
        <v>0</v>
      </c>
      <c r="AK213">
        <f t="shared" si="140"/>
        <v>0</v>
      </c>
      <c r="AL213">
        <f t="shared" si="141"/>
        <v>0</v>
      </c>
      <c r="AM213">
        <f t="shared" si="142"/>
        <v>0</v>
      </c>
      <c r="AN213">
        <f t="shared" si="143"/>
        <v>0</v>
      </c>
      <c r="AO213">
        <f t="shared" si="144"/>
        <v>0</v>
      </c>
      <c r="AP213">
        <f t="shared" si="145"/>
        <v>0</v>
      </c>
      <c r="AQ213" s="293">
        <f t="shared" si="131"/>
        <v>0</v>
      </c>
      <c r="AR213" s="504" t="str">
        <f>IF(AQ213=0,"",
IF(SUM($AQ$171:AQ213)=1,AS213,
IF($AQ$291&gt;SUM($AQ$171:AQ213),_xlfn.CONCAT(", ",AS213),
IF($AQ$291=SUM($AQ$171:AQ213),_xlfn.CONCAT(" y ",AS213)))))</f>
        <v/>
      </c>
      <c r="AS213" s="505" t="s">
        <v>5170</v>
      </c>
      <c r="AT213" s="643">
        <f t="shared" si="132"/>
        <v>0</v>
      </c>
      <c r="AU213" s="645">
        <f t="shared" si="133"/>
        <v>0</v>
      </c>
      <c r="AV213" s="524">
        <f t="shared" si="134"/>
        <v>0</v>
      </c>
      <c r="AW213" s="338">
        <f t="shared" si="135"/>
        <v>0</v>
      </c>
      <c r="AX213" s="294" t="str">
        <f>IF(AW213=0,"",
IF(SUM($AW$171:AW213)=1,AY213,
IF($AW$291&gt;SUM($AW$171:AW213),_xlfn.CONCAT(", ",AY213),
IF($AW$291=SUM($AW$171:AW213),_xlfn.CONCAT(" y ",AY213)))))</f>
        <v/>
      </c>
      <c r="AY213" s="368" t="s">
        <v>5170</v>
      </c>
      <c r="AZ213" s="321">
        <f t="shared" si="136"/>
        <v>0</v>
      </c>
      <c r="BA213" s="293">
        <f t="shared" si="137"/>
        <v>0</v>
      </c>
      <c r="BB213" s="294" t="str">
        <f>IF(BA213=0,"",
IF(SUM($BA$171:BA213)=1,BC213,
IF($BA$291&gt;SUM($BA$171:BA213),_xlfn.CONCAT(", ",BC213),
IF($BA$291=SUM($BA$171:BA213),_xlfn.CONCAT(" y ",BC213)))))</f>
        <v/>
      </c>
      <c r="BC213" s="89" t="s">
        <v>5170</v>
      </c>
    </row>
    <row r="214" spans="1:55" ht="15" customHeight="1">
      <c r="A214" s="64"/>
      <c r="B214" s="11"/>
      <c r="C214" s="58" t="s">
        <v>5171</v>
      </c>
      <c r="D214" s="1065" t="str">
        <f>IF(CNGE_2025_M1_Secc5_Sub1!$D74="","",CNGE_2025_M1_Secc5_Sub1!$D74)</f>
        <v/>
      </c>
      <c r="E214" s="889"/>
      <c r="F214" s="889"/>
      <c r="G214" s="889"/>
      <c r="H214" s="889"/>
      <c r="I214" s="889"/>
      <c r="J214" s="889"/>
      <c r="K214" s="889"/>
      <c r="L214" s="889"/>
      <c r="M214" s="889"/>
      <c r="N214" s="889"/>
      <c r="O214" s="889"/>
      <c r="P214" s="889"/>
      <c r="Q214" s="889"/>
      <c r="R214" s="890"/>
      <c r="S214" s="1041"/>
      <c r="T214" s="1043"/>
      <c r="U214" s="1041"/>
      <c r="V214" s="1043"/>
      <c r="W214" s="1041"/>
      <c r="X214" s="1043"/>
      <c r="Y214" s="1041"/>
      <c r="Z214" s="1043"/>
      <c r="AA214" s="1041"/>
      <c r="AB214" s="1043"/>
      <c r="AC214" s="1041"/>
      <c r="AD214" s="1043"/>
      <c r="AI214">
        <f t="shared" si="138"/>
        <v>0</v>
      </c>
      <c r="AJ214">
        <f t="shared" si="139"/>
        <v>0</v>
      </c>
      <c r="AK214">
        <f t="shared" si="140"/>
        <v>0</v>
      </c>
      <c r="AL214">
        <f t="shared" si="141"/>
        <v>0</v>
      </c>
      <c r="AM214">
        <f t="shared" si="142"/>
        <v>0</v>
      </c>
      <c r="AN214">
        <f t="shared" si="143"/>
        <v>0</v>
      </c>
      <c r="AO214">
        <f t="shared" si="144"/>
        <v>0</v>
      </c>
      <c r="AP214">
        <f t="shared" si="145"/>
        <v>0</v>
      </c>
      <c r="AQ214" s="293">
        <f t="shared" si="131"/>
        <v>0</v>
      </c>
      <c r="AR214" s="504" t="str">
        <f>IF(AQ214=0,"",
IF(SUM($AQ$171:AQ214)=1,AS214,
IF($AQ$291&gt;SUM($AQ$171:AQ214),_xlfn.CONCAT(", ",AS214),
IF($AQ$291=SUM($AQ$171:AQ214),_xlfn.CONCAT(" y ",AS214)))))</f>
        <v/>
      </c>
      <c r="AS214" s="505" t="s">
        <v>5172</v>
      </c>
      <c r="AT214" s="643">
        <f t="shared" si="132"/>
        <v>0</v>
      </c>
      <c r="AU214" s="645">
        <f t="shared" si="133"/>
        <v>0</v>
      </c>
      <c r="AV214" s="524">
        <f t="shared" si="134"/>
        <v>0</v>
      </c>
      <c r="AW214" s="338">
        <f t="shared" si="135"/>
        <v>0</v>
      </c>
      <c r="AX214" s="294" t="str">
        <f>IF(AW214=0,"",
IF(SUM($AW$171:AW214)=1,AY214,
IF($AW$291&gt;SUM($AW$171:AW214),_xlfn.CONCAT(", ",AY214),
IF($AW$291=SUM($AW$171:AW214),_xlfn.CONCAT(" y ",AY214)))))</f>
        <v/>
      </c>
      <c r="AY214" s="368" t="s">
        <v>5172</v>
      </c>
      <c r="AZ214" s="321">
        <f t="shared" si="136"/>
        <v>0</v>
      </c>
      <c r="BA214" s="293">
        <f t="shared" si="137"/>
        <v>0</v>
      </c>
      <c r="BB214" s="294" t="str">
        <f>IF(BA214=0,"",
IF(SUM($BA$171:BA214)=1,BC214,
IF($BA$291&gt;SUM($BA$171:BA214),_xlfn.CONCAT(", ",BC214),
IF($BA$291=SUM($BA$171:BA214),_xlfn.CONCAT(" y ",BC214)))))</f>
        <v/>
      </c>
      <c r="BC214" s="89" t="s">
        <v>5172</v>
      </c>
    </row>
    <row r="215" spans="1:55" ht="15" customHeight="1">
      <c r="A215" s="64"/>
      <c r="B215" s="11"/>
      <c r="C215" s="58" t="s">
        <v>5173</v>
      </c>
      <c r="D215" s="1065" t="str">
        <f>IF(CNGE_2025_M1_Secc5_Sub1!$D75="","",CNGE_2025_M1_Secc5_Sub1!$D75)</f>
        <v/>
      </c>
      <c r="E215" s="889"/>
      <c r="F215" s="889"/>
      <c r="G215" s="889"/>
      <c r="H215" s="889"/>
      <c r="I215" s="889"/>
      <c r="J215" s="889"/>
      <c r="K215" s="889"/>
      <c r="L215" s="889"/>
      <c r="M215" s="889"/>
      <c r="N215" s="889"/>
      <c r="O215" s="889"/>
      <c r="P215" s="889"/>
      <c r="Q215" s="889"/>
      <c r="R215" s="890"/>
      <c r="S215" s="1041"/>
      <c r="T215" s="1043"/>
      <c r="U215" s="1041"/>
      <c r="V215" s="1043"/>
      <c r="W215" s="1041"/>
      <c r="X215" s="1043"/>
      <c r="Y215" s="1041"/>
      <c r="Z215" s="1043"/>
      <c r="AA215" s="1041"/>
      <c r="AB215" s="1043"/>
      <c r="AC215" s="1041"/>
      <c r="AD215" s="1043"/>
      <c r="AI215">
        <f t="shared" si="138"/>
        <v>0</v>
      </c>
      <c r="AJ215">
        <f t="shared" si="139"/>
        <v>0</v>
      </c>
      <c r="AK215">
        <f t="shared" si="140"/>
        <v>0</v>
      </c>
      <c r="AL215">
        <f t="shared" si="141"/>
        <v>0</v>
      </c>
      <c r="AM215">
        <f t="shared" si="142"/>
        <v>0</v>
      </c>
      <c r="AN215">
        <f t="shared" si="143"/>
        <v>0</v>
      </c>
      <c r="AO215">
        <f t="shared" si="144"/>
        <v>0</v>
      </c>
      <c r="AP215">
        <f t="shared" si="145"/>
        <v>0</v>
      </c>
      <c r="AQ215" s="293">
        <f t="shared" si="131"/>
        <v>0</v>
      </c>
      <c r="AR215" s="504" t="str">
        <f>IF(AQ215=0,"",
IF(SUM($AQ$171:AQ215)=1,AS215,
IF($AQ$291&gt;SUM($AQ$171:AQ215),_xlfn.CONCAT(", ",AS215),
IF($AQ$291=SUM($AQ$171:AQ215),_xlfn.CONCAT(" y ",AS215)))))</f>
        <v/>
      </c>
      <c r="AS215" s="505" t="s">
        <v>5174</v>
      </c>
      <c r="AT215" s="643">
        <f t="shared" si="132"/>
        <v>0</v>
      </c>
      <c r="AU215" s="645">
        <f t="shared" si="133"/>
        <v>0</v>
      </c>
      <c r="AV215" s="524">
        <f t="shared" si="134"/>
        <v>0</v>
      </c>
      <c r="AW215" s="338">
        <f t="shared" si="135"/>
        <v>0</v>
      </c>
      <c r="AX215" s="294" t="str">
        <f>IF(AW215=0,"",
IF(SUM($AW$171:AW215)=1,AY215,
IF($AW$291&gt;SUM($AW$171:AW215),_xlfn.CONCAT(", ",AY215),
IF($AW$291=SUM($AW$171:AW215),_xlfn.CONCAT(" y ",AY215)))))</f>
        <v/>
      </c>
      <c r="AY215" s="368" t="s">
        <v>5174</v>
      </c>
      <c r="AZ215" s="321">
        <f t="shared" si="136"/>
        <v>0</v>
      </c>
      <c r="BA215" s="293">
        <f t="shared" si="137"/>
        <v>0</v>
      </c>
      <c r="BB215" s="294" t="str">
        <f>IF(BA215=0,"",
IF(SUM($BA$171:BA215)=1,BC215,
IF($BA$291&gt;SUM($BA$171:BA215),_xlfn.CONCAT(", ",BC215),
IF($BA$291=SUM($BA$171:BA215),_xlfn.CONCAT(" y ",BC215)))))</f>
        <v/>
      </c>
      <c r="BC215" s="89" t="s">
        <v>5174</v>
      </c>
    </row>
    <row r="216" spans="1:55" ht="15" customHeight="1">
      <c r="A216" s="64"/>
      <c r="B216" s="11"/>
      <c r="C216" s="58" t="s">
        <v>5175</v>
      </c>
      <c r="D216" s="1065" t="str">
        <f>IF(CNGE_2025_M1_Secc5_Sub1!$D76="","",CNGE_2025_M1_Secc5_Sub1!$D76)</f>
        <v/>
      </c>
      <c r="E216" s="889"/>
      <c r="F216" s="889"/>
      <c r="G216" s="889"/>
      <c r="H216" s="889"/>
      <c r="I216" s="889"/>
      <c r="J216" s="889"/>
      <c r="K216" s="889"/>
      <c r="L216" s="889"/>
      <c r="M216" s="889"/>
      <c r="N216" s="889"/>
      <c r="O216" s="889"/>
      <c r="P216" s="889"/>
      <c r="Q216" s="889"/>
      <c r="R216" s="890"/>
      <c r="S216" s="1041"/>
      <c r="T216" s="1043"/>
      <c r="U216" s="1041"/>
      <c r="V216" s="1043"/>
      <c r="W216" s="1041"/>
      <c r="X216" s="1043"/>
      <c r="Y216" s="1041"/>
      <c r="Z216" s="1043"/>
      <c r="AA216" s="1041"/>
      <c r="AB216" s="1043"/>
      <c r="AC216" s="1041"/>
      <c r="AD216" s="1043"/>
      <c r="AI216">
        <f t="shared" si="138"/>
        <v>0</v>
      </c>
      <c r="AJ216">
        <f t="shared" si="139"/>
        <v>0</v>
      </c>
      <c r="AK216">
        <f t="shared" si="140"/>
        <v>0</v>
      </c>
      <c r="AL216">
        <f t="shared" si="141"/>
        <v>0</v>
      </c>
      <c r="AM216">
        <f t="shared" si="142"/>
        <v>0</v>
      </c>
      <c r="AN216">
        <f t="shared" si="143"/>
        <v>0</v>
      </c>
      <c r="AO216">
        <f t="shared" si="144"/>
        <v>0</v>
      </c>
      <c r="AP216">
        <f t="shared" si="145"/>
        <v>0</v>
      </c>
      <c r="AQ216" s="293">
        <f t="shared" si="131"/>
        <v>0</v>
      </c>
      <c r="AR216" s="504" t="str">
        <f>IF(AQ216=0,"",
IF(SUM($AQ$171:AQ216)=1,AS216,
IF($AQ$291&gt;SUM($AQ$171:AQ216),_xlfn.CONCAT(", ",AS216),
IF($AQ$291=SUM($AQ$171:AQ216),_xlfn.CONCAT(" y ",AS216)))))</f>
        <v/>
      </c>
      <c r="AS216" s="505" t="s">
        <v>5176</v>
      </c>
      <c r="AT216" s="643">
        <f t="shared" si="132"/>
        <v>0</v>
      </c>
      <c r="AU216" s="645">
        <f t="shared" si="133"/>
        <v>0</v>
      </c>
      <c r="AV216" s="524">
        <f t="shared" si="134"/>
        <v>0</v>
      </c>
      <c r="AW216" s="338">
        <f t="shared" si="135"/>
        <v>0</v>
      </c>
      <c r="AX216" s="294" t="str">
        <f>IF(AW216=0,"",
IF(SUM($AW$171:AW216)=1,AY216,
IF($AW$291&gt;SUM($AW$171:AW216),_xlfn.CONCAT(", ",AY216),
IF($AW$291=SUM($AW$171:AW216),_xlfn.CONCAT(" y ",AY216)))))</f>
        <v/>
      </c>
      <c r="AY216" s="368" t="s">
        <v>5176</v>
      </c>
      <c r="AZ216" s="321">
        <f t="shared" si="136"/>
        <v>0</v>
      </c>
      <c r="BA216" s="293">
        <f t="shared" si="137"/>
        <v>0</v>
      </c>
      <c r="BB216" s="294" t="str">
        <f>IF(BA216=0,"",
IF(SUM($BA$171:BA216)=1,BC216,
IF($BA$291&gt;SUM($BA$171:BA216),_xlfn.CONCAT(", ",BC216),
IF($BA$291=SUM($BA$171:BA216),_xlfn.CONCAT(" y ",BC216)))))</f>
        <v/>
      </c>
      <c r="BC216" s="89" t="s">
        <v>5176</v>
      </c>
    </row>
    <row r="217" spans="1:55" ht="15" customHeight="1">
      <c r="A217" s="64"/>
      <c r="B217" s="11"/>
      <c r="C217" s="58" t="s">
        <v>5177</v>
      </c>
      <c r="D217" s="1065" t="str">
        <f>IF(CNGE_2025_M1_Secc5_Sub1!$D77="","",CNGE_2025_M1_Secc5_Sub1!$D77)</f>
        <v/>
      </c>
      <c r="E217" s="889"/>
      <c r="F217" s="889"/>
      <c r="G217" s="889"/>
      <c r="H217" s="889"/>
      <c r="I217" s="889"/>
      <c r="J217" s="889"/>
      <c r="K217" s="889"/>
      <c r="L217" s="889"/>
      <c r="M217" s="889"/>
      <c r="N217" s="889"/>
      <c r="O217" s="889"/>
      <c r="P217" s="889"/>
      <c r="Q217" s="889"/>
      <c r="R217" s="890"/>
      <c r="S217" s="1041"/>
      <c r="T217" s="1043"/>
      <c r="U217" s="1041"/>
      <c r="V217" s="1043"/>
      <c r="W217" s="1041"/>
      <c r="X217" s="1043"/>
      <c r="Y217" s="1041"/>
      <c r="Z217" s="1043"/>
      <c r="AA217" s="1041"/>
      <c r="AB217" s="1043"/>
      <c r="AC217" s="1041"/>
      <c r="AD217" s="1043"/>
      <c r="AI217">
        <f t="shared" si="138"/>
        <v>0</v>
      </c>
      <c r="AJ217">
        <f t="shared" si="139"/>
        <v>0</v>
      </c>
      <c r="AK217">
        <f t="shared" si="140"/>
        <v>0</v>
      </c>
      <c r="AL217">
        <f t="shared" si="141"/>
        <v>0</v>
      </c>
      <c r="AM217">
        <f t="shared" si="142"/>
        <v>0</v>
      </c>
      <c r="AN217">
        <f t="shared" si="143"/>
        <v>0</v>
      </c>
      <c r="AO217">
        <f t="shared" si="144"/>
        <v>0</v>
      </c>
      <c r="AP217">
        <f t="shared" si="145"/>
        <v>0</v>
      </c>
      <c r="AQ217" s="293">
        <f t="shared" si="131"/>
        <v>0</v>
      </c>
      <c r="AR217" s="504" t="str">
        <f>IF(AQ217=0,"",
IF(SUM($AQ$171:AQ217)=1,AS217,
IF($AQ$291&gt;SUM($AQ$171:AQ217),_xlfn.CONCAT(", ",AS217),
IF($AQ$291=SUM($AQ$171:AQ217),_xlfn.CONCAT(" y ",AS217)))))</f>
        <v/>
      </c>
      <c r="AS217" s="505" t="s">
        <v>5178</v>
      </c>
      <c r="AT217" s="643">
        <f t="shared" si="132"/>
        <v>0</v>
      </c>
      <c r="AU217" s="645">
        <f t="shared" si="133"/>
        <v>0</v>
      </c>
      <c r="AV217" s="524">
        <f t="shared" si="134"/>
        <v>0</v>
      </c>
      <c r="AW217" s="338">
        <f t="shared" si="135"/>
        <v>0</v>
      </c>
      <c r="AX217" s="294" t="str">
        <f>IF(AW217=0,"",
IF(SUM($AW$171:AW217)=1,AY217,
IF($AW$291&gt;SUM($AW$171:AW217),_xlfn.CONCAT(", ",AY217),
IF($AW$291=SUM($AW$171:AW217),_xlfn.CONCAT(" y ",AY217)))))</f>
        <v/>
      </c>
      <c r="AY217" s="368" t="s">
        <v>5178</v>
      </c>
      <c r="AZ217" s="321">
        <f t="shared" si="136"/>
        <v>0</v>
      </c>
      <c r="BA217" s="293">
        <f t="shared" si="137"/>
        <v>0</v>
      </c>
      <c r="BB217" s="294" t="str">
        <f>IF(BA217=0,"",
IF(SUM($BA$171:BA217)=1,BC217,
IF($BA$291&gt;SUM($BA$171:BA217),_xlfn.CONCAT(", ",BC217),
IF($BA$291=SUM($BA$171:BA217),_xlfn.CONCAT(" y ",BC217)))))</f>
        <v/>
      </c>
      <c r="BC217" s="89" t="s">
        <v>5178</v>
      </c>
    </row>
    <row r="218" spans="1:55" ht="15" customHeight="1">
      <c r="A218" s="64"/>
      <c r="B218" s="11"/>
      <c r="C218" s="58" t="s">
        <v>5179</v>
      </c>
      <c r="D218" s="1065" t="str">
        <f>IF(CNGE_2025_M1_Secc5_Sub1!$D78="","",CNGE_2025_M1_Secc5_Sub1!$D78)</f>
        <v/>
      </c>
      <c r="E218" s="889"/>
      <c r="F218" s="889"/>
      <c r="G218" s="889"/>
      <c r="H218" s="889"/>
      <c r="I218" s="889"/>
      <c r="J218" s="889"/>
      <c r="K218" s="889"/>
      <c r="L218" s="889"/>
      <c r="M218" s="889"/>
      <c r="N218" s="889"/>
      <c r="O218" s="889"/>
      <c r="P218" s="889"/>
      <c r="Q218" s="889"/>
      <c r="R218" s="890"/>
      <c r="S218" s="1041"/>
      <c r="T218" s="1043"/>
      <c r="U218" s="1041"/>
      <c r="V218" s="1043"/>
      <c r="W218" s="1041"/>
      <c r="X218" s="1043"/>
      <c r="Y218" s="1041"/>
      <c r="Z218" s="1043"/>
      <c r="AA218" s="1041"/>
      <c r="AB218" s="1043"/>
      <c r="AC218" s="1041"/>
      <c r="AD218" s="1043"/>
      <c r="AI218">
        <f t="shared" si="138"/>
        <v>0</v>
      </c>
      <c r="AJ218">
        <f t="shared" si="139"/>
        <v>0</v>
      </c>
      <c r="AK218">
        <f t="shared" si="140"/>
        <v>0</v>
      </c>
      <c r="AL218">
        <f t="shared" si="141"/>
        <v>0</v>
      </c>
      <c r="AM218">
        <f t="shared" si="142"/>
        <v>0</v>
      </c>
      <c r="AN218">
        <f t="shared" si="143"/>
        <v>0</v>
      </c>
      <c r="AO218">
        <f t="shared" si="144"/>
        <v>0</v>
      </c>
      <c r="AP218">
        <f t="shared" si="145"/>
        <v>0</v>
      </c>
      <c r="AQ218" s="293">
        <f t="shared" si="131"/>
        <v>0</v>
      </c>
      <c r="AR218" s="504" t="str">
        <f>IF(AQ218=0,"",
IF(SUM($AQ$171:AQ218)=1,AS218,
IF($AQ$291&gt;SUM($AQ$171:AQ218),_xlfn.CONCAT(", ",AS218),
IF($AQ$291=SUM($AQ$171:AQ218),_xlfn.CONCAT(" y ",AS218)))))</f>
        <v/>
      </c>
      <c r="AS218" s="505" t="s">
        <v>5180</v>
      </c>
      <c r="AT218" s="643">
        <f t="shared" si="132"/>
        <v>0</v>
      </c>
      <c r="AU218" s="645">
        <f t="shared" si="133"/>
        <v>0</v>
      </c>
      <c r="AV218" s="524">
        <f t="shared" si="134"/>
        <v>0</v>
      </c>
      <c r="AW218" s="338">
        <f t="shared" si="135"/>
        <v>0</v>
      </c>
      <c r="AX218" s="294" t="str">
        <f>IF(AW218=0,"",
IF(SUM($AW$171:AW218)=1,AY218,
IF($AW$291&gt;SUM($AW$171:AW218),_xlfn.CONCAT(", ",AY218),
IF($AW$291=SUM($AW$171:AW218),_xlfn.CONCAT(" y ",AY218)))))</f>
        <v/>
      </c>
      <c r="AY218" s="368" t="s">
        <v>5180</v>
      </c>
      <c r="AZ218" s="321">
        <f t="shared" si="136"/>
        <v>0</v>
      </c>
      <c r="BA218" s="293">
        <f t="shared" si="137"/>
        <v>0</v>
      </c>
      <c r="BB218" s="294" t="str">
        <f>IF(BA218=0,"",
IF(SUM($BA$171:BA218)=1,BC218,
IF($BA$291&gt;SUM($BA$171:BA218),_xlfn.CONCAT(", ",BC218),
IF($BA$291=SUM($BA$171:BA218),_xlfn.CONCAT(" y ",BC218)))))</f>
        <v/>
      </c>
      <c r="BC218" s="89" t="s">
        <v>5180</v>
      </c>
    </row>
    <row r="219" spans="1:55" ht="15" customHeight="1">
      <c r="A219" s="64"/>
      <c r="B219" s="11"/>
      <c r="C219" s="58" t="s">
        <v>5181</v>
      </c>
      <c r="D219" s="1065" t="str">
        <f>IF(CNGE_2025_M1_Secc5_Sub1!$D79="","",CNGE_2025_M1_Secc5_Sub1!$D79)</f>
        <v/>
      </c>
      <c r="E219" s="889"/>
      <c r="F219" s="889"/>
      <c r="G219" s="889"/>
      <c r="H219" s="889"/>
      <c r="I219" s="889"/>
      <c r="J219" s="889"/>
      <c r="K219" s="889"/>
      <c r="L219" s="889"/>
      <c r="M219" s="889"/>
      <c r="N219" s="889"/>
      <c r="O219" s="889"/>
      <c r="P219" s="889"/>
      <c r="Q219" s="889"/>
      <c r="R219" s="890"/>
      <c r="S219" s="1041"/>
      <c r="T219" s="1043"/>
      <c r="U219" s="1041"/>
      <c r="V219" s="1043"/>
      <c r="W219" s="1041"/>
      <c r="X219" s="1043"/>
      <c r="Y219" s="1041"/>
      <c r="Z219" s="1043"/>
      <c r="AA219" s="1041"/>
      <c r="AB219" s="1043"/>
      <c r="AC219" s="1041"/>
      <c r="AD219" s="1043"/>
      <c r="AI219">
        <f t="shared" si="138"/>
        <v>0</v>
      </c>
      <c r="AJ219">
        <f t="shared" si="139"/>
        <v>0</v>
      </c>
      <c r="AK219">
        <f t="shared" si="140"/>
        <v>0</v>
      </c>
      <c r="AL219">
        <f t="shared" si="141"/>
        <v>0</v>
      </c>
      <c r="AM219">
        <f t="shared" si="142"/>
        <v>0</v>
      </c>
      <c r="AN219">
        <f t="shared" si="143"/>
        <v>0</v>
      </c>
      <c r="AO219">
        <f t="shared" si="144"/>
        <v>0</v>
      </c>
      <c r="AP219">
        <f t="shared" si="145"/>
        <v>0</v>
      </c>
      <c r="AQ219" s="293">
        <f t="shared" si="131"/>
        <v>0</v>
      </c>
      <c r="AR219" s="504" t="str">
        <f>IF(AQ219=0,"",
IF(SUM($AQ$171:AQ219)=1,AS219,
IF($AQ$291&gt;SUM($AQ$171:AQ219),_xlfn.CONCAT(", ",AS219),
IF($AQ$291=SUM($AQ$171:AQ219),_xlfn.CONCAT(" y ",AS219)))))</f>
        <v/>
      </c>
      <c r="AS219" s="505" t="s">
        <v>5182</v>
      </c>
      <c r="AT219" s="643">
        <f t="shared" si="132"/>
        <v>0</v>
      </c>
      <c r="AU219" s="645">
        <f t="shared" si="133"/>
        <v>0</v>
      </c>
      <c r="AV219" s="524">
        <f t="shared" si="134"/>
        <v>0</v>
      </c>
      <c r="AW219" s="338">
        <f t="shared" si="135"/>
        <v>0</v>
      </c>
      <c r="AX219" s="294" t="str">
        <f>IF(AW219=0,"",
IF(SUM($AW$171:AW219)=1,AY219,
IF($AW$291&gt;SUM($AW$171:AW219),_xlfn.CONCAT(", ",AY219),
IF($AW$291=SUM($AW$171:AW219),_xlfn.CONCAT(" y ",AY219)))))</f>
        <v/>
      </c>
      <c r="AY219" s="368" t="s">
        <v>5182</v>
      </c>
      <c r="AZ219" s="321">
        <f t="shared" si="136"/>
        <v>0</v>
      </c>
      <c r="BA219" s="293">
        <f t="shared" si="137"/>
        <v>0</v>
      </c>
      <c r="BB219" s="294" t="str">
        <f>IF(BA219=0,"",
IF(SUM($BA$171:BA219)=1,BC219,
IF($BA$291&gt;SUM($BA$171:BA219),_xlfn.CONCAT(", ",BC219),
IF($BA$291=SUM($BA$171:BA219),_xlfn.CONCAT(" y ",BC219)))))</f>
        <v/>
      </c>
      <c r="BC219" s="89" t="s">
        <v>5182</v>
      </c>
    </row>
    <row r="220" spans="1:55" ht="15" customHeight="1">
      <c r="A220" s="64"/>
      <c r="B220" s="11"/>
      <c r="C220" s="58" t="s">
        <v>5183</v>
      </c>
      <c r="D220" s="1065" t="str">
        <f>IF(CNGE_2025_M1_Secc5_Sub1!$D80="","",CNGE_2025_M1_Secc5_Sub1!$D80)</f>
        <v/>
      </c>
      <c r="E220" s="889"/>
      <c r="F220" s="889"/>
      <c r="G220" s="889"/>
      <c r="H220" s="889"/>
      <c r="I220" s="889"/>
      <c r="J220" s="889"/>
      <c r="K220" s="889"/>
      <c r="L220" s="889"/>
      <c r="M220" s="889"/>
      <c r="N220" s="889"/>
      <c r="O220" s="889"/>
      <c r="P220" s="889"/>
      <c r="Q220" s="889"/>
      <c r="R220" s="890"/>
      <c r="S220" s="1041"/>
      <c r="T220" s="1043"/>
      <c r="U220" s="1041"/>
      <c r="V220" s="1043"/>
      <c r="W220" s="1041"/>
      <c r="X220" s="1043"/>
      <c r="Y220" s="1041"/>
      <c r="Z220" s="1043"/>
      <c r="AA220" s="1041"/>
      <c r="AB220" s="1043"/>
      <c r="AC220" s="1041"/>
      <c r="AD220" s="1043"/>
      <c r="AI220">
        <f t="shared" si="138"/>
        <v>0</v>
      </c>
      <c r="AJ220">
        <f t="shared" si="139"/>
        <v>0</v>
      </c>
      <c r="AK220">
        <f t="shared" si="140"/>
        <v>0</v>
      </c>
      <c r="AL220">
        <f t="shared" si="141"/>
        <v>0</v>
      </c>
      <c r="AM220">
        <f t="shared" si="142"/>
        <v>0</v>
      </c>
      <c r="AN220">
        <f t="shared" si="143"/>
        <v>0</v>
      </c>
      <c r="AO220">
        <f t="shared" si="144"/>
        <v>0</v>
      </c>
      <c r="AP220">
        <f t="shared" si="145"/>
        <v>0</v>
      </c>
      <c r="AQ220" s="293">
        <f t="shared" si="131"/>
        <v>0</v>
      </c>
      <c r="AR220" s="504" t="str">
        <f>IF(AQ220=0,"",
IF(SUM($AQ$171:AQ220)=1,AS220,
IF($AQ$291&gt;SUM($AQ$171:AQ220),_xlfn.CONCAT(", ",AS220),
IF($AQ$291=SUM($AQ$171:AQ220),_xlfn.CONCAT(" y ",AS220)))))</f>
        <v/>
      </c>
      <c r="AS220" s="505" t="s">
        <v>5184</v>
      </c>
      <c r="AT220" s="643">
        <f t="shared" si="132"/>
        <v>0</v>
      </c>
      <c r="AU220" s="645">
        <f t="shared" si="133"/>
        <v>0</v>
      </c>
      <c r="AV220" s="524">
        <f t="shared" si="134"/>
        <v>0</v>
      </c>
      <c r="AW220" s="338">
        <f t="shared" si="135"/>
        <v>0</v>
      </c>
      <c r="AX220" s="294" t="str">
        <f>IF(AW220=0,"",
IF(SUM($AW$171:AW220)=1,AY220,
IF($AW$291&gt;SUM($AW$171:AW220),_xlfn.CONCAT(", ",AY220),
IF($AW$291=SUM($AW$171:AW220),_xlfn.CONCAT(" y ",AY220)))))</f>
        <v/>
      </c>
      <c r="AY220" s="368" t="s">
        <v>5184</v>
      </c>
      <c r="AZ220" s="321">
        <f t="shared" si="136"/>
        <v>0</v>
      </c>
      <c r="BA220" s="293">
        <f t="shared" si="137"/>
        <v>0</v>
      </c>
      <c r="BB220" s="294" t="str">
        <f>IF(BA220=0,"",
IF(SUM($BA$171:BA220)=1,BC220,
IF($BA$291&gt;SUM($BA$171:BA220),_xlfn.CONCAT(", ",BC220),
IF($BA$291=SUM($BA$171:BA220),_xlfn.CONCAT(" y ",BC220)))))</f>
        <v/>
      </c>
      <c r="BC220" s="89" t="s">
        <v>5184</v>
      </c>
    </row>
    <row r="221" spans="1:55" ht="15" customHeight="1">
      <c r="A221" s="64"/>
      <c r="B221" s="11"/>
      <c r="C221" s="58" t="s">
        <v>5185</v>
      </c>
      <c r="D221" s="1065" t="str">
        <f>IF(CNGE_2025_M1_Secc5_Sub1!$D81="","",CNGE_2025_M1_Secc5_Sub1!$D81)</f>
        <v/>
      </c>
      <c r="E221" s="889"/>
      <c r="F221" s="889"/>
      <c r="G221" s="889"/>
      <c r="H221" s="889"/>
      <c r="I221" s="889"/>
      <c r="J221" s="889"/>
      <c r="K221" s="889"/>
      <c r="L221" s="889"/>
      <c r="M221" s="889"/>
      <c r="N221" s="889"/>
      <c r="O221" s="889"/>
      <c r="P221" s="889"/>
      <c r="Q221" s="889"/>
      <c r="R221" s="890"/>
      <c r="S221" s="1041"/>
      <c r="T221" s="1043"/>
      <c r="U221" s="1041"/>
      <c r="V221" s="1043"/>
      <c r="W221" s="1041"/>
      <c r="X221" s="1043"/>
      <c r="Y221" s="1041"/>
      <c r="Z221" s="1043"/>
      <c r="AA221" s="1041"/>
      <c r="AB221" s="1043"/>
      <c r="AC221" s="1041"/>
      <c r="AD221" s="1043"/>
      <c r="AI221">
        <f t="shared" si="138"/>
        <v>0</v>
      </c>
      <c r="AJ221">
        <f t="shared" si="139"/>
        <v>0</v>
      </c>
      <c r="AK221">
        <f t="shared" si="140"/>
        <v>0</v>
      </c>
      <c r="AL221">
        <f t="shared" si="141"/>
        <v>0</v>
      </c>
      <c r="AM221">
        <f t="shared" si="142"/>
        <v>0</v>
      </c>
      <c r="AN221">
        <f t="shared" si="143"/>
        <v>0</v>
      </c>
      <c r="AO221">
        <f t="shared" si="144"/>
        <v>0</v>
      </c>
      <c r="AP221">
        <f t="shared" si="145"/>
        <v>0</v>
      </c>
      <c r="AQ221" s="293">
        <f t="shared" si="131"/>
        <v>0</v>
      </c>
      <c r="AR221" s="504" t="str">
        <f>IF(AQ221=0,"",
IF(SUM($AQ$171:AQ221)=1,AS221,
IF($AQ$291&gt;SUM($AQ$171:AQ221),_xlfn.CONCAT(", ",AS221),
IF($AQ$291=SUM($AQ$171:AQ221),_xlfn.CONCAT(" y ",AS221)))))</f>
        <v/>
      </c>
      <c r="AS221" s="505" t="s">
        <v>5186</v>
      </c>
      <c r="AT221" s="643">
        <f t="shared" si="132"/>
        <v>0</v>
      </c>
      <c r="AU221" s="645">
        <f t="shared" si="133"/>
        <v>0</v>
      </c>
      <c r="AV221" s="524">
        <f t="shared" si="134"/>
        <v>0</v>
      </c>
      <c r="AW221" s="338">
        <f t="shared" si="135"/>
        <v>0</v>
      </c>
      <c r="AX221" s="294" t="str">
        <f>IF(AW221=0,"",
IF(SUM($AW$171:AW221)=1,AY221,
IF($AW$291&gt;SUM($AW$171:AW221),_xlfn.CONCAT(", ",AY221),
IF($AW$291=SUM($AW$171:AW221),_xlfn.CONCAT(" y ",AY221)))))</f>
        <v/>
      </c>
      <c r="AY221" s="368" t="s">
        <v>5186</v>
      </c>
      <c r="AZ221" s="321">
        <f t="shared" si="136"/>
        <v>0</v>
      </c>
      <c r="BA221" s="293">
        <f t="shared" si="137"/>
        <v>0</v>
      </c>
      <c r="BB221" s="294" t="str">
        <f>IF(BA221=0,"",
IF(SUM($BA$171:BA221)=1,BC221,
IF($BA$291&gt;SUM($BA$171:BA221),_xlfn.CONCAT(", ",BC221),
IF($BA$291=SUM($BA$171:BA221),_xlfn.CONCAT(" y ",BC221)))))</f>
        <v/>
      </c>
      <c r="BC221" s="89" t="s">
        <v>5186</v>
      </c>
    </row>
    <row r="222" spans="1:55" ht="15" customHeight="1">
      <c r="A222" s="64"/>
      <c r="B222" s="11"/>
      <c r="C222" s="58" t="s">
        <v>5187</v>
      </c>
      <c r="D222" s="1065" t="str">
        <f>IF(CNGE_2025_M1_Secc5_Sub1!$D82="","",CNGE_2025_M1_Secc5_Sub1!$D82)</f>
        <v/>
      </c>
      <c r="E222" s="889"/>
      <c r="F222" s="889"/>
      <c r="G222" s="889"/>
      <c r="H222" s="889"/>
      <c r="I222" s="889"/>
      <c r="J222" s="889"/>
      <c r="K222" s="889"/>
      <c r="L222" s="889"/>
      <c r="M222" s="889"/>
      <c r="N222" s="889"/>
      <c r="O222" s="889"/>
      <c r="P222" s="889"/>
      <c r="Q222" s="889"/>
      <c r="R222" s="890"/>
      <c r="S222" s="1041"/>
      <c r="T222" s="1043"/>
      <c r="U222" s="1041"/>
      <c r="V222" s="1043"/>
      <c r="W222" s="1041"/>
      <c r="X222" s="1043"/>
      <c r="Y222" s="1041"/>
      <c r="Z222" s="1043"/>
      <c r="AA222" s="1041"/>
      <c r="AB222" s="1043"/>
      <c r="AC222" s="1041"/>
      <c r="AD222" s="1043"/>
      <c r="AI222">
        <f t="shared" si="138"/>
        <v>0</v>
      </c>
      <c r="AJ222">
        <f t="shared" si="139"/>
        <v>0</v>
      </c>
      <c r="AK222">
        <f t="shared" si="140"/>
        <v>0</v>
      </c>
      <c r="AL222">
        <f t="shared" si="141"/>
        <v>0</v>
      </c>
      <c r="AM222">
        <f t="shared" si="142"/>
        <v>0</v>
      </c>
      <c r="AN222">
        <f t="shared" si="143"/>
        <v>0</v>
      </c>
      <c r="AO222">
        <f t="shared" si="144"/>
        <v>0</v>
      </c>
      <c r="AP222">
        <f t="shared" si="145"/>
        <v>0</v>
      </c>
      <c r="AQ222" s="293">
        <f t="shared" si="131"/>
        <v>0</v>
      </c>
      <c r="AR222" s="504" t="str">
        <f>IF(AQ222=0,"",
IF(SUM($AQ$171:AQ222)=1,AS222,
IF($AQ$291&gt;SUM($AQ$171:AQ222),_xlfn.CONCAT(", ",AS222),
IF($AQ$291=SUM($AQ$171:AQ222),_xlfn.CONCAT(" y ",AS222)))))</f>
        <v/>
      </c>
      <c r="AS222" s="505" t="s">
        <v>5188</v>
      </c>
      <c r="AT222" s="643">
        <f t="shared" si="132"/>
        <v>0</v>
      </c>
      <c r="AU222" s="645">
        <f t="shared" si="133"/>
        <v>0</v>
      </c>
      <c r="AV222" s="524">
        <f t="shared" si="134"/>
        <v>0</v>
      </c>
      <c r="AW222" s="338">
        <f t="shared" si="135"/>
        <v>0</v>
      </c>
      <c r="AX222" s="294" t="str">
        <f>IF(AW222=0,"",
IF(SUM($AW$171:AW222)=1,AY222,
IF($AW$291&gt;SUM($AW$171:AW222),_xlfn.CONCAT(", ",AY222),
IF($AW$291=SUM($AW$171:AW222),_xlfn.CONCAT(" y ",AY222)))))</f>
        <v/>
      </c>
      <c r="AY222" s="368" t="s">
        <v>5188</v>
      </c>
      <c r="AZ222" s="321">
        <f t="shared" si="136"/>
        <v>0</v>
      </c>
      <c r="BA222" s="293">
        <f t="shared" si="137"/>
        <v>0</v>
      </c>
      <c r="BB222" s="294" t="str">
        <f>IF(BA222=0,"",
IF(SUM($BA$171:BA222)=1,BC222,
IF($BA$291&gt;SUM($BA$171:BA222),_xlfn.CONCAT(", ",BC222),
IF($BA$291=SUM($BA$171:BA222),_xlfn.CONCAT(" y ",BC222)))))</f>
        <v/>
      </c>
      <c r="BC222" s="89" t="s">
        <v>5188</v>
      </c>
    </row>
    <row r="223" spans="1:55" ht="15" customHeight="1">
      <c r="A223" s="64"/>
      <c r="B223" s="11"/>
      <c r="C223" s="58" t="s">
        <v>5189</v>
      </c>
      <c r="D223" s="1065" t="str">
        <f>IF(CNGE_2025_M1_Secc5_Sub1!$D83="","",CNGE_2025_M1_Secc5_Sub1!$D83)</f>
        <v/>
      </c>
      <c r="E223" s="889"/>
      <c r="F223" s="889"/>
      <c r="G223" s="889"/>
      <c r="H223" s="889"/>
      <c r="I223" s="889"/>
      <c r="J223" s="889"/>
      <c r="K223" s="889"/>
      <c r="L223" s="889"/>
      <c r="M223" s="889"/>
      <c r="N223" s="889"/>
      <c r="O223" s="889"/>
      <c r="P223" s="889"/>
      <c r="Q223" s="889"/>
      <c r="R223" s="890"/>
      <c r="S223" s="1041"/>
      <c r="T223" s="1043"/>
      <c r="U223" s="1041"/>
      <c r="V223" s="1043"/>
      <c r="W223" s="1041"/>
      <c r="X223" s="1043"/>
      <c r="Y223" s="1041"/>
      <c r="Z223" s="1043"/>
      <c r="AA223" s="1041"/>
      <c r="AB223" s="1043"/>
      <c r="AC223" s="1041"/>
      <c r="AD223" s="1043"/>
      <c r="AI223">
        <f t="shared" si="138"/>
        <v>0</v>
      </c>
      <c r="AJ223">
        <f t="shared" si="139"/>
        <v>0</v>
      </c>
      <c r="AK223">
        <f t="shared" si="140"/>
        <v>0</v>
      </c>
      <c r="AL223">
        <f t="shared" si="141"/>
        <v>0</v>
      </c>
      <c r="AM223">
        <f t="shared" si="142"/>
        <v>0</v>
      </c>
      <c r="AN223">
        <f t="shared" si="143"/>
        <v>0</v>
      </c>
      <c r="AO223">
        <f t="shared" si="144"/>
        <v>0</v>
      </c>
      <c r="AP223">
        <f t="shared" si="145"/>
        <v>0</v>
      </c>
      <c r="AQ223" s="293">
        <f t="shared" si="131"/>
        <v>0</v>
      </c>
      <c r="AR223" s="504" t="str">
        <f>IF(AQ223=0,"",
IF(SUM($AQ$171:AQ223)=1,AS223,
IF($AQ$291&gt;SUM($AQ$171:AQ223),_xlfn.CONCAT(", ",AS223),
IF($AQ$291=SUM($AQ$171:AQ223),_xlfn.CONCAT(" y ",AS223)))))</f>
        <v/>
      </c>
      <c r="AS223" s="505" t="s">
        <v>5190</v>
      </c>
      <c r="AT223" s="643">
        <f t="shared" si="132"/>
        <v>0</v>
      </c>
      <c r="AU223" s="645">
        <f t="shared" si="133"/>
        <v>0</v>
      </c>
      <c r="AV223" s="524">
        <f t="shared" si="134"/>
        <v>0</v>
      </c>
      <c r="AW223" s="338">
        <f t="shared" si="135"/>
        <v>0</v>
      </c>
      <c r="AX223" s="294" t="str">
        <f>IF(AW223=0,"",
IF(SUM($AW$171:AW223)=1,AY223,
IF($AW$291&gt;SUM($AW$171:AW223),_xlfn.CONCAT(", ",AY223),
IF($AW$291=SUM($AW$171:AW223),_xlfn.CONCAT(" y ",AY223)))))</f>
        <v/>
      </c>
      <c r="AY223" s="368" t="s">
        <v>5190</v>
      </c>
      <c r="AZ223" s="321">
        <f t="shared" si="136"/>
        <v>0</v>
      </c>
      <c r="BA223" s="293">
        <f t="shared" si="137"/>
        <v>0</v>
      </c>
      <c r="BB223" s="294" t="str">
        <f>IF(BA223=0,"",
IF(SUM($BA$171:BA223)=1,BC223,
IF($BA$291&gt;SUM($BA$171:BA223),_xlfn.CONCAT(", ",BC223),
IF($BA$291=SUM($BA$171:BA223),_xlfn.CONCAT(" y ",BC223)))))</f>
        <v/>
      </c>
      <c r="BC223" s="89" t="s">
        <v>5190</v>
      </c>
    </row>
    <row r="224" spans="1:55" ht="15" customHeight="1">
      <c r="A224" s="64"/>
      <c r="B224" s="11"/>
      <c r="C224" s="58" t="s">
        <v>5191</v>
      </c>
      <c r="D224" s="1065" t="str">
        <f>IF(CNGE_2025_M1_Secc5_Sub1!$D84="","",CNGE_2025_M1_Secc5_Sub1!$D84)</f>
        <v/>
      </c>
      <c r="E224" s="889"/>
      <c r="F224" s="889"/>
      <c r="G224" s="889"/>
      <c r="H224" s="889"/>
      <c r="I224" s="889"/>
      <c r="J224" s="889"/>
      <c r="K224" s="889"/>
      <c r="L224" s="889"/>
      <c r="M224" s="889"/>
      <c r="N224" s="889"/>
      <c r="O224" s="889"/>
      <c r="P224" s="889"/>
      <c r="Q224" s="889"/>
      <c r="R224" s="890"/>
      <c r="S224" s="1041"/>
      <c r="T224" s="1043"/>
      <c r="U224" s="1041"/>
      <c r="V224" s="1043"/>
      <c r="W224" s="1041"/>
      <c r="X224" s="1043"/>
      <c r="Y224" s="1041"/>
      <c r="Z224" s="1043"/>
      <c r="AA224" s="1041"/>
      <c r="AB224" s="1043"/>
      <c r="AC224" s="1041"/>
      <c r="AD224" s="1043"/>
      <c r="AI224">
        <f t="shared" si="138"/>
        <v>0</v>
      </c>
      <c r="AJ224">
        <f t="shared" si="139"/>
        <v>0</v>
      </c>
      <c r="AK224">
        <f t="shared" si="140"/>
        <v>0</v>
      </c>
      <c r="AL224">
        <f t="shared" si="141"/>
        <v>0</v>
      </c>
      <c r="AM224">
        <f t="shared" si="142"/>
        <v>0</v>
      </c>
      <c r="AN224">
        <f t="shared" si="143"/>
        <v>0</v>
      </c>
      <c r="AO224">
        <f t="shared" si="144"/>
        <v>0</v>
      </c>
      <c r="AP224">
        <f t="shared" si="145"/>
        <v>0</v>
      </c>
      <c r="AQ224" s="293">
        <f t="shared" si="131"/>
        <v>0</v>
      </c>
      <c r="AR224" s="504" t="str">
        <f>IF(AQ224=0,"",
IF(SUM($AQ$171:AQ224)=1,AS224,
IF($AQ$291&gt;SUM($AQ$171:AQ224),_xlfn.CONCAT(", ",AS224),
IF($AQ$291=SUM($AQ$171:AQ224),_xlfn.CONCAT(" y ",AS224)))))</f>
        <v/>
      </c>
      <c r="AS224" s="505" t="s">
        <v>5192</v>
      </c>
      <c r="AT224" s="643">
        <f t="shared" si="132"/>
        <v>0</v>
      </c>
      <c r="AU224" s="645">
        <f t="shared" si="133"/>
        <v>0</v>
      </c>
      <c r="AV224" s="524">
        <f t="shared" si="134"/>
        <v>0</v>
      </c>
      <c r="AW224" s="338">
        <f t="shared" si="135"/>
        <v>0</v>
      </c>
      <c r="AX224" s="294" t="str">
        <f>IF(AW224=0,"",
IF(SUM($AW$171:AW224)=1,AY224,
IF($AW$291&gt;SUM($AW$171:AW224),_xlfn.CONCAT(", ",AY224),
IF($AW$291=SUM($AW$171:AW224),_xlfn.CONCAT(" y ",AY224)))))</f>
        <v/>
      </c>
      <c r="AY224" s="368" t="s">
        <v>5192</v>
      </c>
      <c r="AZ224" s="321">
        <f t="shared" si="136"/>
        <v>0</v>
      </c>
      <c r="BA224" s="293">
        <f t="shared" si="137"/>
        <v>0</v>
      </c>
      <c r="BB224" s="294" t="str">
        <f>IF(BA224=0,"",
IF(SUM($BA$171:BA224)=1,BC224,
IF($BA$291&gt;SUM($BA$171:BA224),_xlfn.CONCAT(", ",BC224),
IF($BA$291=SUM($BA$171:BA224),_xlfn.CONCAT(" y ",BC224)))))</f>
        <v/>
      </c>
      <c r="BC224" s="89" t="s">
        <v>5192</v>
      </c>
    </row>
    <row r="225" spans="1:55" ht="15" customHeight="1">
      <c r="A225" s="64"/>
      <c r="B225" s="11"/>
      <c r="C225" s="58" t="s">
        <v>5193</v>
      </c>
      <c r="D225" s="1065" t="str">
        <f>IF(CNGE_2025_M1_Secc5_Sub1!$D85="","",CNGE_2025_M1_Secc5_Sub1!$D85)</f>
        <v/>
      </c>
      <c r="E225" s="889"/>
      <c r="F225" s="889"/>
      <c r="G225" s="889"/>
      <c r="H225" s="889"/>
      <c r="I225" s="889"/>
      <c r="J225" s="889"/>
      <c r="K225" s="889"/>
      <c r="L225" s="889"/>
      <c r="M225" s="889"/>
      <c r="N225" s="889"/>
      <c r="O225" s="889"/>
      <c r="P225" s="889"/>
      <c r="Q225" s="889"/>
      <c r="R225" s="890"/>
      <c r="S225" s="1041"/>
      <c r="T225" s="1043"/>
      <c r="U225" s="1041"/>
      <c r="V225" s="1043"/>
      <c r="W225" s="1041"/>
      <c r="X225" s="1043"/>
      <c r="Y225" s="1041"/>
      <c r="Z225" s="1043"/>
      <c r="AA225" s="1041"/>
      <c r="AB225" s="1043"/>
      <c r="AC225" s="1041"/>
      <c r="AD225" s="1043"/>
      <c r="AI225">
        <f t="shared" si="138"/>
        <v>0</v>
      </c>
      <c r="AJ225">
        <f t="shared" si="139"/>
        <v>0</v>
      </c>
      <c r="AK225">
        <f t="shared" si="140"/>
        <v>0</v>
      </c>
      <c r="AL225">
        <f t="shared" si="141"/>
        <v>0</v>
      </c>
      <c r="AM225">
        <f t="shared" si="142"/>
        <v>0</v>
      </c>
      <c r="AN225">
        <f t="shared" si="143"/>
        <v>0</v>
      </c>
      <c r="AO225">
        <f t="shared" si="144"/>
        <v>0</v>
      </c>
      <c r="AP225">
        <f t="shared" si="145"/>
        <v>0</v>
      </c>
      <c r="AQ225" s="293">
        <f t="shared" si="131"/>
        <v>0</v>
      </c>
      <c r="AR225" s="504" t="str">
        <f>IF(AQ225=0,"",
IF(SUM($AQ$171:AQ225)=1,AS225,
IF($AQ$291&gt;SUM($AQ$171:AQ225),_xlfn.CONCAT(", ",AS225),
IF($AQ$291=SUM($AQ$171:AQ225),_xlfn.CONCAT(" y ",AS225)))))</f>
        <v/>
      </c>
      <c r="AS225" s="505" t="s">
        <v>5194</v>
      </c>
      <c r="AT225" s="643">
        <f t="shared" si="132"/>
        <v>0</v>
      </c>
      <c r="AU225" s="645">
        <f t="shared" si="133"/>
        <v>0</v>
      </c>
      <c r="AV225" s="524">
        <f t="shared" si="134"/>
        <v>0</v>
      </c>
      <c r="AW225" s="338">
        <f t="shared" si="135"/>
        <v>0</v>
      </c>
      <c r="AX225" s="294" t="str">
        <f>IF(AW225=0,"",
IF(SUM($AW$171:AW225)=1,AY225,
IF($AW$291&gt;SUM($AW$171:AW225),_xlfn.CONCAT(", ",AY225),
IF($AW$291=SUM($AW$171:AW225),_xlfn.CONCAT(" y ",AY225)))))</f>
        <v/>
      </c>
      <c r="AY225" s="368" t="s">
        <v>5194</v>
      </c>
      <c r="AZ225" s="321">
        <f t="shared" si="136"/>
        <v>0</v>
      </c>
      <c r="BA225" s="293">
        <f t="shared" si="137"/>
        <v>0</v>
      </c>
      <c r="BB225" s="294" t="str">
        <f>IF(BA225=0,"",
IF(SUM($BA$171:BA225)=1,BC225,
IF($BA$291&gt;SUM($BA$171:BA225),_xlfn.CONCAT(", ",BC225),
IF($BA$291=SUM($BA$171:BA225),_xlfn.CONCAT(" y ",BC225)))))</f>
        <v/>
      </c>
      <c r="BC225" s="89" t="s">
        <v>5194</v>
      </c>
    </row>
    <row r="226" spans="1:55" ht="15" customHeight="1">
      <c r="A226" s="64"/>
      <c r="B226" s="11"/>
      <c r="C226" s="58" t="s">
        <v>5195</v>
      </c>
      <c r="D226" s="1065" t="str">
        <f>IF(CNGE_2025_M1_Secc5_Sub1!$D86="","",CNGE_2025_M1_Secc5_Sub1!$D86)</f>
        <v/>
      </c>
      <c r="E226" s="889"/>
      <c r="F226" s="889"/>
      <c r="G226" s="889"/>
      <c r="H226" s="889"/>
      <c r="I226" s="889"/>
      <c r="J226" s="889"/>
      <c r="K226" s="889"/>
      <c r="L226" s="889"/>
      <c r="M226" s="889"/>
      <c r="N226" s="889"/>
      <c r="O226" s="889"/>
      <c r="P226" s="889"/>
      <c r="Q226" s="889"/>
      <c r="R226" s="890"/>
      <c r="S226" s="1041"/>
      <c r="T226" s="1043"/>
      <c r="U226" s="1041"/>
      <c r="V226" s="1043"/>
      <c r="W226" s="1041"/>
      <c r="X226" s="1043"/>
      <c r="Y226" s="1041"/>
      <c r="Z226" s="1043"/>
      <c r="AA226" s="1041"/>
      <c r="AB226" s="1043"/>
      <c r="AC226" s="1041"/>
      <c r="AD226" s="1043"/>
      <c r="AI226">
        <f t="shared" si="138"/>
        <v>0</v>
      </c>
      <c r="AJ226">
        <f t="shared" si="139"/>
        <v>0</v>
      </c>
      <c r="AK226">
        <f t="shared" si="140"/>
        <v>0</v>
      </c>
      <c r="AL226">
        <f t="shared" si="141"/>
        <v>0</v>
      </c>
      <c r="AM226">
        <f t="shared" si="142"/>
        <v>0</v>
      </c>
      <c r="AN226">
        <f t="shared" si="143"/>
        <v>0</v>
      </c>
      <c r="AO226">
        <f t="shared" si="144"/>
        <v>0</v>
      </c>
      <c r="AP226">
        <f t="shared" si="145"/>
        <v>0</v>
      </c>
      <c r="AQ226" s="293">
        <f t="shared" si="131"/>
        <v>0</v>
      </c>
      <c r="AR226" s="504" t="str">
        <f>IF(AQ226=0,"",
IF(SUM($AQ$171:AQ226)=1,AS226,
IF($AQ$291&gt;SUM($AQ$171:AQ226),_xlfn.CONCAT(", ",AS226),
IF($AQ$291=SUM($AQ$171:AQ226),_xlfn.CONCAT(" y ",AS226)))))</f>
        <v/>
      </c>
      <c r="AS226" s="505" t="s">
        <v>5196</v>
      </c>
      <c r="AT226" s="643">
        <f t="shared" si="132"/>
        <v>0</v>
      </c>
      <c r="AU226" s="645">
        <f t="shared" si="133"/>
        <v>0</v>
      </c>
      <c r="AV226" s="524">
        <f t="shared" si="134"/>
        <v>0</v>
      </c>
      <c r="AW226" s="338">
        <f t="shared" si="135"/>
        <v>0</v>
      </c>
      <c r="AX226" s="294" t="str">
        <f>IF(AW226=0,"",
IF(SUM($AW$171:AW226)=1,AY226,
IF($AW$291&gt;SUM($AW$171:AW226),_xlfn.CONCAT(", ",AY226),
IF($AW$291=SUM($AW$171:AW226),_xlfn.CONCAT(" y ",AY226)))))</f>
        <v/>
      </c>
      <c r="AY226" s="368" t="s">
        <v>5196</v>
      </c>
      <c r="AZ226" s="321">
        <f t="shared" si="136"/>
        <v>0</v>
      </c>
      <c r="BA226" s="293">
        <f t="shared" si="137"/>
        <v>0</v>
      </c>
      <c r="BB226" s="294" t="str">
        <f>IF(BA226=0,"",
IF(SUM($BA$171:BA226)=1,BC226,
IF($BA$291&gt;SUM($BA$171:BA226),_xlfn.CONCAT(", ",BC226),
IF($BA$291=SUM($BA$171:BA226),_xlfn.CONCAT(" y ",BC226)))))</f>
        <v/>
      </c>
      <c r="BC226" s="89" t="s">
        <v>5196</v>
      </c>
    </row>
    <row r="227" spans="1:55" ht="15" customHeight="1">
      <c r="A227" s="64"/>
      <c r="B227" s="11"/>
      <c r="C227" s="58" t="s">
        <v>5197</v>
      </c>
      <c r="D227" s="1065" t="str">
        <f>IF(CNGE_2025_M1_Secc5_Sub1!$D87="","",CNGE_2025_M1_Secc5_Sub1!$D87)</f>
        <v/>
      </c>
      <c r="E227" s="889"/>
      <c r="F227" s="889"/>
      <c r="G227" s="889"/>
      <c r="H227" s="889"/>
      <c r="I227" s="889"/>
      <c r="J227" s="889"/>
      <c r="K227" s="889"/>
      <c r="L227" s="889"/>
      <c r="M227" s="889"/>
      <c r="N227" s="889"/>
      <c r="O227" s="889"/>
      <c r="P227" s="889"/>
      <c r="Q227" s="889"/>
      <c r="R227" s="890"/>
      <c r="S227" s="1041"/>
      <c r="T227" s="1043"/>
      <c r="U227" s="1041"/>
      <c r="V227" s="1043"/>
      <c r="W227" s="1041"/>
      <c r="X227" s="1043"/>
      <c r="Y227" s="1041"/>
      <c r="Z227" s="1043"/>
      <c r="AA227" s="1041"/>
      <c r="AB227" s="1043"/>
      <c r="AC227" s="1041"/>
      <c r="AD227" s="1043"/>
      <c r="AI227">
        <f t="shared" si="138"/>
        <v>0</v>
      </c>
      <c r="AJ227">
        <f t="shared" si="139"/>
        <v>0</v>
      </c>
      <c r="AK227">
        <f t="shared" si="140"/>
        <v>0</v>
      </c>
      <c r="AL227">
        <f t="shared" si="141"/>
        <v>0</v>
      </c>
      <c r="AM227">
        <f t="shared" si="142"/>
        <v>0</v>
      </c>
      <c r="AN227">
        <f t="shared" si="143"/>
        <v>0</v>
      </c>
      <c r="AO227">
        <f t="shared" si="144"/>
        <v>0</v>
      </c>
      <c r="AP227">
        <f t="shared" si="145"/>
        <v>0</v>
      </c>
      <c r="AQ227" s="293">
        <f t="shared" si="131"/>
        <v>0</v>
      </c>
      <c r="AR227" s="504" t="str">
        <f>IF(AQ227=0,"",
IF(SUM($AQ$171:AQ227)=1,AS227,
IF($AQ$291&gt;SUM($AQ$171:AQ227),_xlfn.CONCAT(", ",AS227),
IF($AQ$291=SUM($AQ$171:AQ227),_xlfn.CONCAT(" y ",AS227)))))</f>
        <v/>
      </c>
      <c r="AS227" s="505" t="s">
        <v>5198</v>
      </c>
      <c r="AT227" s="643">
        <f t="shared" si="132"/>
        <v>0</v>
      </c>
      <c r="AU227" s="645">
        <f t="shared" si="133"/>
        <v>0</v>
      </c>
      <c r="AV227" s="524">
        <f t="shared" si="134"/>
        <v>0</v>
      </c>
      <c r="AW227" s="338">
        <f t="shared" si="135"/>
        <v>0</v>
      </c>
      <c r="AX227" s="294" t="str">
        <f>IF(AW227=0,"",
IF(SUM($AW$171:AW227)=1,AY227,
IF($AW$291&gt;SUM($AW$171:AW227),_xlfn.CONCAT(", ",AY227),
IF($AW$291=SUM($AW$171:AW227),_xlfn.CONCAT(" y ",AY227)))))</f>
        <v/>
      </c>
      <c r="AY227" s="368" t="s">
        <v>5198</v>
      </c>
      <c r="AZ227" s="321">
        <f t="shared" si="136"/>
        <v>0</v>
      </c>
      <c r="BA227" s="293">
        <f t="shared" si="137"/>
        <v>0</v>
      </c>
      <c r="BB227" s="294" t="str">
        <f>IF(BA227=0,"",
IF(SUM($BA$171:BA227)=1,BC227,
IF($BA$291&gt;SUM($BA$171:BA227),_xlfn.CONCAT(", ",BC227),
IF($BA$291=SUM($BA$171:BA227),_xlfn.CONCAT(" y ",BC227)))))</f>
        <v/>
      </c>
      <c r="BC227" s="89" t="s">
        <v>5198</v>
      </c>
    </row>
    <row r="228" spans="1:55" ht="15" customHeight="1">
      <c r="A228" s="64"/>
      <c r="B228" s="11"/>
      <c r="C228" s="58" t="s">
        <v>5199</v>
      </c>
      <c r="D228" s="1065" t="str">
        <f>IF(CNGE_2025_M1_Secc5_Sub1!$D88="","",CNGE_2025_M1_Secc5_Sub1!$D88)</f>
        <v/>
      </c>
      <c r="E228" s="889"/>
      <c r="F228" s="889"/>
      <c r="G228" s="889"/>
      <c r="H228" s="889"/>
      <c r="I228" s="889"/>
      <c r="J228" s="889"/>
      <c r="K228" s="889"/>
      <c r="L228" s="889"/>
      <c r="M228" s="889"/>
      <c r="N228" s="889"/>
      <c r="O228" s="889"/>
      <c r="P228" s="889"/>
      <c r="Q228" s="889"/>
      <c r="R228" s="890"/>
      <c r="S228" s="1041"/>
      <c r="T228" s="1043"/>
      <c r="U228" s="1041"/>
      <c r="V228" s="1043"/>
      <c r="W228" s="1041"/>
      <c r="X228" s="1043"/>
      <c r="Y228" s="1041"/>
      <c r="Z228" s="1043"/>
      <c r="AA228" s="1041"/>
      <c r="AB228" s="1043"/>
      <c r="AC228" s="1041"/>
      <c r="AD228" s="1043"/>
      <c r="AI228">
        <f t="shared" si="138"/>
        <v>0</v>
      </c>
      <c r="AJ228">
        <f t="shared" si="139"/>
        <v>0</v>
      </c>
      <c r="AK228">
        <f t="shared" si="140"/>
        <v>0</v>
      </c>
      <c r="AL228">
        <f t="shared" si="141"/>
        <v>0</v>
      </c>
      <c r="AM228">
        <f t="shared" si="142"/>
        <v>0</v>
      </c>
      <c r="AN228">
        <f t="shared" si="143"/>
        <v>0</v>
      </c>
      <c r="AO228">
        <f t="shared" si="144"/>
        <v>0</v>
      </c>
      <c r="AP228">
        <f t="shared" si="145"/>
        <v>0</v>
      </c>
      <c r="AQ228" s="293">
        <f t="shared" si="131"/>
        <v>0</v>
      </c>
      <c r="AR228" s="504" t="str">
        <f>IF(AQ228=0,"",
IF(SUM($AQ$171:AQ228)=1,AS228,
IF($AQ$291&gt;SUM($AQ$171:AQ228),_xlfn.CONCAT(", ",AS228),
IF($AQ$291=SUM($AQ$171:AQ228),_xlfn.CONCAT(" y ",AS228)))))</f>
        <v/>
      </c>
      <c r="AS228" s="505" t="s">
        <v>5200</v>
      </c>
      <c r="AT228" s="643">
        <f t="shared" si="132"/>
        <v>0</v>
      </c>
      <c r="AU228" s="645">
        <f t="shared" si="133"/>
        <v>0</v>
      </c>
      <c r="AV228" s="524">
        <f t="shared" si="134"/>
        <v>0</v>
      </c>
      <c r="AW228" s="338">
        <f t="shared" si="135"/>
        <v>0</v>
      </c>
      <c r="AX228" s="294" t="str">
        <f>IF(AW228=0,"",
IF(SUM($AW$171:AW228)=1,AY228,
IF($AW$291&gt;SUM($AW$171:AW228),_xlfn.CONCAT(", ",AY228),
IF($AW$291=SUM($AW$171:AW228),_xlfn.CONCAT(" y ",AY228)))))</f>
        <v/>
      </c>
      <c r="AY228" s="368" t="s">
        <v>5200</v>
      </c>
      <c r="AZ228" s="321">
        <f t="shared" si="136"/>
        <v>0</v>
      </c>
      <c r="BA228" s="293">
        <f t="shared" si="137"/>
        <v>0</v>
      </c>
      <c r="BB228" s="294" t="str">
        <f>IF(BA228=0,"",
IF(SUM($BA$171:BA228)=1,BC228,
IF($BA$291&gt;SUM($BA$171:BA228),_xlfn.CONCAT(", ",BC228),
IF($BA$291=SUM($BA$171:BA228),_xlfn.CONCAT(" y ",BC228)))))</f>
        <v/>
      </c>
      <c r="BC228" s="89" t="s">
        <v>5200</v>
      </c>
    </row>
    <row r="229" spans="1:55" ht="15" customHeight="1">
      <c r="A229" s="64"/>
      <c r="B229" s="11"/>
      <c r="C229" s="58" t="s">
        <v>5201</v>
      </c>
      <c r="D229" s="1065" t="str">
        <f>IF(CNGE_2025_M1_Secc5_Sub1!$D89="","",CNGE_2025_M1_Secc5_Sub1!$D89)</f>
        <v/>
      </c>
      <c r="E229" s="889"/>
      <c r="F229" s="889"/>
      <c r="G229" s="889"/>
      <c r="H229" s="889"/>
      <c r="I229" s="889"/>
      <c r="J229" s="889"/>
      <c r="K229" s="889"/>
      <c r="L229" s="889"/>
      <c r="M229" s="889"/>
      <c r="N229" s="889"/>
      <c r="O229" s="889"/>
      <c r="P229" s="889"/>
      <c r="Q229" s="889"/>
      <c r="R229" s="890"/>
      <c r="S229" s="1041"/>
      <c r="T229" s="1043"/>
      <c r="U229" s="1041"/>
      <c r="V229" s="1043"/>
      <c r="W229" s="1041"/>
      <c r="X229" s="1043"/>
      <c r="Y229" s="1041"/>
      <c r="Z229" s="1043"/>
      <c r="AA229" s="1041"/>
      <c r="AB229" s="1043"/>
      <c r="AC229" s="1041"/>
      <c r="AD229" s="1043"/>
      <c r="AI229">
        <f t="shared" si="138"/>
        <v>0</v>
      </c>
      <c r="AJ229">
        <f t="shared" si="139"/>
        <v>0</v>
      </c>
      <c r="AK229">
        <f t="shared" si="140"/>
        <v>0</v>
      </c>
      <c r="AL229">
        <f t="shared" si="141"/>
        <v>0</v>
      </c>
      <c r="AM229">
        <f t="shared" si="142"/>
        <v>0</v>
      </c>
      <c r="AN229">
        <f t="shared" si="143"/>
        <v>0</v>
      </c>
      <c r="AO229">
        <f t="shared" si="144"/>
        <v>0</v>
      </c>
      <c r="AP229">
        <f t="shared" si="145"/>
        <v>0</v>
      </c>
      <c r="AQ229" s="293">
        <f t="shared" si="131"/>
        <v>0</v>
      </c>
      <c r="AR229" s="504" t="str">
        <f>IF(AQ229=0,"",
IF(SUM($AQ$171:AQ229)=1,AS229,
IF($AQ$291&gt;SUM($AQ$171:AQ229),_xlfn.CONCAT(", ",AS229),
IF($AQ$291=SUM($AQ$171:AQ229),_xlfn.CONCAT(" y ",AS229)))))</f>
        <v/>
      </c>
      <c r="AS229" s="505" t="s">
        <v>5202</v>
      </c>
      <c r="AT229" s="643">
        <f t="shared" si="132"/>
        <v>0</v>
      </c>
      <c r="AU229" s="645">
        <f t="shared" si="133"/>
        <v>0</v>
      </c>
      <c r="AV229" s="524">
        <f t="shared" si="134"/>
        <v>0</v>
      </c>
      <c r="AW229" s="338">
        <f t="shared" si="135"/>
        <v>0</v>
      </c>
      <c r="AX229" s="294" t="str">
        <f>IF(AW229=0,"",
IF(SUM($AW$171:AW229)=1,AY229,
IF($AW$291&gt;SUM($AW$171:AW229),_xlfn.CONCAT(", ",AY229),
IF($AW$291=SUM($AW$171:AW229),_xlfn.CONCAT(" y ",AY229)))))</f>
        <v/>
      </c>
      <c r="AY229" s="368" t="s">
        <v>5202</v>
      </c>
      <c r="AZ229" s="321">
        <f t="shared" si="136"/>
        <v>0</v>
      </c>
      <c r="BA229" s="293">
        <f t="shared" si="137"/>
        <v>0</v>
      </c>
      <c r="BB229" s="294" t="str">
        <f>IF(BA229=0,"",
IF(SUM($BA$171:BA229)=1,BC229,
IF($BA$291&gt;SUM($BA$171:BA229),_xlfn.CONCAT(", ",BC229),
IF($BA$291=SUM($BA$171:BA229),_xlfn.CONCAT(" y ",BC229)))))</f>
        <v/>
      </c>
      <c r="BC229" s="89" t="s">
        <v>5202</v>
      </c>
    </row>
    <row r="230" spans="1:55" ht="15" customHeight="1">
      <c r="A230" s="64"/>
      <c r="B230" s="11"/>
      <c r="C230" s="58" t="s">
        <v>5203</v>
      </c>
      <c r="D230" s="1065" t="str">
        <f>IF(CNGE_2025_M1_Secc5_Sub1!$D90="","",CNGE_2025_M1_Secc5_Sub1!$D90)</f>
        <v/>
      </c>
      <c r="E230" s="889"/>
      <c r="F230" s="889"/>
      <c r="G230" s="889"/>
      <c r="H230" s="889"/>
      <c r="I230" s="889"/>
      <c r="J230" s="889"/>
      <c r="K230" s="889"/>
      <c r="L230" s="889"/>
      <c r="M230" s="889"/>
      <c r="N230" s="889"/>
      <c r="O230" s="889"/>
      <c r="P230" s="889"/>
      <c r="Q230" s="889"/>
      <c r="R230" s="890"/>
      <c r="S230" s="1041"/>
      <c r="T230" s="1043"/>
      <c r="U230" s="1041"/>
      <c r="V230" s="1043"/>
      <c r="W230" s="1041"/>
      <c r="X230" s="1043"/>
      <c r="Y230" s="1041"/>
      <c r="Z230" s="1043"/>
      <c r="AA230" s="1041"/>
      <c r="AB230" s="1043"/>
      <c r="AC230" s="1041"/>
      <c r="AD230" s="1043"/>
      <c r="AI230">
        <f t="shared" si="138"/>
        <v>0</v>
      </c>
      <c r="AJ230">
        <f t="shared" si="139"/>
        <v>0</v>
      </c>
      <c r="AK230">
        <f t="shared" si="140"/>
        <v>0</v>
      </c>
      <c r="AL230">
        <f t="shared" si="141"/>
        <v>0</v>
      </c>
      <c r="AM230">
        <f t="shared" si="142"/>
        <v>0</v>
      </c>
      <c r="AN230">
        <f t="shared" si="143"/>
        <v>0</v>
      </c>
      <c r="AO230">
        <f t="shared" si="144"/>
        <v>0</v>
      </c>
      <c r="AP230">
        <f t="shared" si="145"/>
        <v>0</v>
      </c>
      <c r="AQ230" s="293">
        <f t="shared" si="131"/>
        <v>0</v>
      </c>
      <c r="AR230" s="504" t="str">
        <f>IF(AQ230=0,"",
IF(SUM($AQ$171:AQ230)=1,AS230,
IF($AQ$291&gt;SUM($AQ$171:AQ230),_xlfn.CONCAT(", ",AS230),
IF($AQ$291=SUM($AQ$171:AQ230),_xlfn.CONCAT(" y ",AS230)))))</f>
        <v/>
      </c>
      <c r="AS230" s="505" t="s">
        <v>5204</v>
      </c>
      <c r="AT230" s="643">
        <f t="shared" si="132"/>
        <v>0</v>
      </c>
      <c r="AU230" s="645">
        <f t="shared" si="133"/>
        <v>0</v>
      </c>
      <c r="AV230" s="524">
        <f t="shared" si="134"/>
        <v>0</v>
      </c>
      <c r="AW230" s="338">
        <f t="shared" si="135"/>
        <v>0</v>
      </c>
      <c r="AX230" s="294" t="str">
        <f>IF(AW230=0,"",
IF(SUM($AW$171:AW230)=1,AY230,
IF($AW$291&gt;SUM($AW$171:AW230),_xlfn.CONCAT(", ",AY230),
IF($AW$291=SUM($AW$171:AW230),_xlfn.CONCAT(" y ",AY230)))))</f>
        <v/>
      </c>
      <c r="AY230" s="368" t="s">
        <v>5204</v>
      </c>
      <c r="AZ230" s="321">
        <f t="shared" si="136"/>
        <v>0</v>
      </c>
      <c r="BA230" s="293">
        <f t="shared" si="137"/>
        <v>0</v>
      </c>
      <c r="BB230" s="294" t="str">
        <f>IF(BA230=0,"",
IF(SUM($BA$171:BA230)=1,BC230,
IF($BA$291&gt;SUM($BA$171:BA230),_xlfn.CONCAT(", ",BC230),
IF($BA$291=SUM($BA$171:BA230),_xlfn.CONCAT(" y ",BC230)))))</f>
        <v/>
      </c>
      <c r="BC230" s="89" t="s">
        <v>5204</v>
      </c>
    </row>
    <row r="231" spans="1:55" ht="15" customHeight="1">
      <c r="A231" s="64"/>
      <c r="B231" s="11"/>
      <c r="C231" s="58" t="s">
        <v>5205</v>
      </c>
      <c r="D231" s="1065" t="str">
        <f>IF(CNGE_2025_M1_Secc5_Sub1!$D91="","",CNGE_2025_M1_Secc5_Sub1!$D91)</f>
        <v/>
      </c>
      <c r="E231" s="889"/>
      <c r="F231" s="889"/>
      <c r="G231" s="889"/>
      <c r="H231" s="889"/>
      <c r="I231" s="889"/>
      <c r="J231" s="889"/>
      <c r="K231" s="889"/>
      <c r="L231" s="889"/>
      <c r="M231" s="889"/>
      <c r="N231" s="889"/>
      <c r="O231" s="889"/>
      <c r="P231" s="889"/>
      <c r="Q231" s="889"/>
      <c r="R231" s="890"/>
      <c r="S231" s="1041"/>
      <c r="T231" s="1043"/>
      <c r="U231" s="1041"/>
      <c r="V231" s="1043"/>
      <c r="W231" s="1041"/>
      <c r="X231" s="1043"/>
      <c r="Y231" s="1041"/>
      <c r="Z231" s="1043"/>
      <c r="AA231" s="1041"/>
      <c r="AB231" s="1043"/>
      <c r="AC231" s="1041"/>
      <c r="AD231" s="1043"/>
      <c r="AI231">
        <f t="shared" si="138"/>
        <v>0</v>
      </c>
      <c r="AJ231">
        <f t="shared" si="139"/>
        <v>0</v>
      </c>
      <c r="AK231">
        <f t="shared" si="140"/>
        <v>0</v>
      </c>
      <c r="AL231">
        <f t="shared" si="141"/>
        <v>0</v>
      </c>
      <c r="AM231">
        <f t="shared" si="142"/>
        <v>0</v>
      </c>
      <c r="AN231">
        <f t="shared" si="143"/>
        <v>0</v>
      </c>
      <c r="AO231">
        <f t="shared" si="144"/>
        <v>0</v>
      </c>
      <c r="AP231">
        <f t="shared" si="145"/>
        <v>0</v>
      </c>
      <c r="AQ231" s="293">
        <f t="shared" si="131"/>
        <v>0</v>
      </c>
      <c r="AR231" s="504" t="str">
        <f>IF(AQ231=0,"",
IF(SUM($AQ$171:AQ231)=1,AS231,
IF($AQ$291&gt;SUM($AQ$171:AQ231),_xlfn.CONCAT(", ",AS231),
IF($AQ$291=SUM($AQ$171:AQ231),_xlfn.CONCAT(" y ",AS231)))))</f>
        <v/>
      </c>
      <c r="AS231" s="505" t="s">
        <v>5206</v>
      </c>
      <c r="AT231" s="643">
        <f t="shared" si="132"/>
        <v>0</v>
      </c>
      <c r="AU231" s="645">
        <f t="shared" si="133"/>
        <v>0</v>
      </c>
      <c r="AV231" s="524">
        <f t="shared" si="134"/>
        <v>0</v>
      </c>
      <c r="AW231" s="338">
        <f t="shared" si="135"/>
        <v>0</v>
      </c>
      <c r="AX231" s="294" t="str">
        <f>IF(AW231=0,"",
IF(SUM($AW$171:AW231)=1,AY231,
IF($AW$291&gt;SUM($AW$171:AW231),_xlfn.CONCAT(", ",AY231),
IF($AW$291=SUM($AW$171:AW231),_xlfn.CONCAT(" y ",AY231)))))</f>
        <v/>
      </c>
      <c r="AY231" s="368" t="s">
        <v>5206</v>
      </c>
      <c r="AZ231" s="321">
        <f t="shared" si="136"/>
        <v>0</v>
      </c>
      <c r="BA231" s="293">
        <f t="shared" si="137"/>
        <v>0</v>
      </c>
      <c r="BB231" s="294" t="str">
        <f>IF(BA231=0,"",
IF(SUM($BA$171:BA231)=1,BC231,
IF($BA$291&gt;SUM($BA$171:BA231),_xlfn.CONCAT(", ",BC231),
IF($BA$291=SUM($BA$171:BA231),_xlfn.CONCAT(" y ",BC231)))))</f>
        <v/>
      </c>
      <c r="BC231" s="89" t="s">
        <v>5206</v>
      </c>
    </row>
    <row r="232" spans="1:55" ht="15" customHeight="1">
      <c r="A232" s="64"/>
      <c r="B232" s="11"/>
      <c r="C232" s="58" t="s">
        <v>5207</v>
      </c>
      <c r="D232" s="1065" t="str">
        <f>IF(CNGE_2025_M1_Secc5_Sub1!$D92="","",CNGE_2025_M1_Secc5_Sub1!$D92)</f>
        <v/>
      </c>
      <c r="E232" s="889"/>
      <c r="F232" s="889"/>
      <c r="G232" s="889"/>
      <c r="H232" s="889"/>
      <c r="I232" s="889"/>
      <c r="J232" s="889"/>
      <c r="K232" s="889"/>
      <c r="L232" s="889"/>
      <c r="M232" s="889"/>
      <c r="N232" s="889"/>
      <c r="O232" s="889"/>
      <c r="P232" s="889"/>
      <c r="Q232" s="889"/>
      <c r="R232" s="890"/>
      <c r="S232" s="1041"/>
      <c r="T232" s="1043"/>
      <c r="U232" s="1041"/>
      <c r="V232" s="1043"/>
      <c r="W232" s="1041"/>
      <c r="X232" s="1043"/>
      <c r="Y232" s="1041"/>
      <c r="Z232" s="1043"/>
      <c r="AA232" s="1041"/>
      <c r="AB232" s="1043"/>
      <c r="AC232" s="1041"/>
      <c r="AD232" s="1043"/>
      <c r="AI232">
        <f t="shared" si="138"/>
        <v>0</v>
      </c>
      <c r="AJ232">
        <f t="shared" si="139"/>
        <v>0</v>
      </c>
      <c r="AK232">
        <f t="shared" si="140"/>
        <v>0</v>
      </c>
      <c r="AL232">
        <f t="shared" si="141"/>
        <v>0</v>
      </c>
      <c r="AM232">
        <f t="shared" si="142"/>
        <v>0</v>
      </c>
      <c r="AN232">
        <f t="shared" si="143"/>
        <v>0</v>
      </c>
      <c r="AO232">
        <f t="shared" si="144"/>
        <v>0</v>
      </c>
      <c r="AP232">
        <f t="shared" si="145"/>
        <v>0</v>
      </c>
      <c r="AQ232" s="293">
        <f t="shared" si="131"/>
        <v>0</v>
      </c>
      <c r="AR232" s="504" t="str">
        <f>IF(AQ232=0,"",
IF(SUM($AQ$171:AQ232)=1,AS232,
IF($AQ$291&gt;SUM($AQ$171:AQ232),_xlfn.CONCAT(", ",AS232),
IF($AQ$291=SUM($AQ$171:AQ232),_xlfn.CONCAT(" y ",AS232)))))</f>
        <v/>
      </c>
      <c r="AS232" s="505" t="s">
        <v>5208</v>
      </c>
      <c r="AT232" s="643">
        <f t="shared" si="132"/>
        <v>0</v>
      </c>
      <c r="AU232" s="645">
        <f t="shared" si="133"/>
        <v>0</v>
      </c>
      <c r="AV232" s="524">
        <f t="shared" si="134"/>
        <v>0</v>
      </c>
      <c r="AW232" s="338">
        <f t="shared" si="135"/>
        <v>0</v>
      </c>
      <c r="AX232" s="294" t="str">
        <f>IF(AW232=0,"",
IF(SUM($AW$171:AW232)=1,AY232,
IF($AW$291&gt;SUM($AW$171:AW232),_xlfn.CONCAT(", ",AY232),
IF($AW$291=SUM($AW$171:AW232),_xlfn.CONCAT(" y ",AY232)))))</f>
        <v/>
      </c>
      <c r="AY232" s="368" t="s">
        <v>5208</v>
      </c>
      <c r="AZ232" s="321">
        <f t="shared" si="136"/>
        <v>0</v>
      </c>
      <c r="BA232" s="293">
        <f t="shared" si="137"/>
        <v>0</v>
      </c>
      <c r="BB232" s="294" t="str">
        <f>IF(BA232=0,"",
IF(SUM($BA$171:BA232)=1,BC232,
IF($BA$291&gt;SUM($BA$171:BA232),_xlfn.CONCAT(", ",BC232),
IF($BA$291=SUM($BA$171:BA232),_xlfn.CONCAT(" y ",BC232)))))</f>
        <v/>
      </c>
      <c r="BC232" s="89" t="s">
        <v>5208</v>
      </c>
    </row>
    <row r="233" spans="1:55" ht="15" customHeight="1">
      <c r="A233" s="64"/>
      <c r="B233" s="11"/>
      <c r="C233" s="58" t="s">
        <v>5209</v>
      </c>
      <c r="D233" s="1065" t="str">
        <f>IF(CNGE_2025_M1_Secc5_Sub1!$D93="","",CNGE_2025_M1_Secc5_Sub1!$D93)</f>
        <v/>
      </c>
      <c r="E233" s="889"/>
      <c r="F233" s="889"/>
      <c r="G233" s="889"/>
      <c r="H233" s="889"/>
      <c r="I233" s="889"/>
      <c r="J233" s="889"/>
      <c r="K233" s="889"/>
      <c r="L233" s="889"/>
      <c r="M233" s="889"/>
      <c r="N233" s="889"/>
      <c r="O233" s="889"/>
      <c r="P233" s="889"/>
      <c r="Q233" s="889"/>
      <c r="R233" s="890"/>
      <c r="S233" s="1041"/>
      <c r="T233" s="1043"/>
      <c r="U233" s="1041"/>
      <c r="V233" s="1043"/>
      <c r="W233" s="1041"/>
      <c r="X233" s="1043"/>
      <c r="Y233" s="1041"/>
      <c r="Z233" s="1043"/>
      <c r="AA233" s="1041"/>
      <c r="AB233" s="1043"/>
      <c r="AC233" s="1041"/>
      <c r="AD233" s="1043"/>
      <c r="AI233">
        <f t="shared" si="138"/>
        <v>0</v>
      </c>
      <c r="AJ233">
        <f t="shared" si="139"/>
        <v>0</v>
      </c>
      <c r="AK233">
        <f t="shared" si="140"/>
        <v>0</v>
      </c>
      <c r="AL233">
        <f t="shared" si="141"/>
        <v>0</v>
      </c>
      <c r="AM233">
        <f t="shared" si="142"/>
        <v>0</v>
      </c>
      <c r="AN233">
        <f t="shared" si="143"/>
        <v>0</v>
      </c>
      <c r="AO233">
        <f t="shared" si="144"/>
        <v>0</v>
      </c>
      <c r="AP233">
        <f t="shared" si="145"/>
        <v>0</v>
      </c>
      <c r="AQ233" s="293">
        <f t="shared" si="131"/>
        <v>0</v>
      </c>
      <c r="AR233" s="504" t="str">
        <f>IF(AQ233=0,"",
IF(SUM($AQ$171:AQ233)=1,AS233,
IF($AQ$291&gt;SUM($AQ$171:AQ233),_xlfn.CONCAT(", ",AS233),
IF($AQ$291=SUM($AQ$171:AQ233),_xlfn.CONCAT(" y ",AS233)))))</f>
        <v/>
      </c>
      <c r="AS233" s="505" t="s">
        <v>5210</v>
      </c>
      <c r="AT233" s="643">
        <f t="shared" si="132"/>
        <v>0</v>
      </c>
      <c r="AU233" s="645">
        <f t="shared" si="133"/>
        <v>0</v>
      </c>
      <c r="AV233" s="524">
        <f t="shared" si="134"/>
        <v>0</v>
      </c>
      <c r="AW233" s="338">
        <f t="shared" si="135"/>
        <v>0</v>
      </c>
      <c r="AX233" s="294" t="str">
        <f>IF(AW233=0,"",
IF(SUM($AW$171:AW233)=1,AY233,
IF($AW$291&gt;SUM($AW$171:AW233),_xlfn.CONCAT(", ",AY233),
IF($AW$291=SUM($AW$171:AW233),_xlfn.CONCAT(" y ",AY233)))))</f>
        <v/>
      </c>
      <c r="AY233" s="368" t="s">
        <v>5210</v>
      </c>
      <c r="AZ233" s="321">
        <f t="shared" si="136"/>
        <v>0</v>
      </c>
      <c r="BA233" s="293">
        <f t="shared" si="137"/>
        <v>0</v>
      </c>
      <c r="BB233" s="294" t="str">
        <f>IF(BA233=0,"",
IF(SUM($BA$171:BA233)=1,BC233,
IF($BA$291&gt;SUM($BA$171:BA233),_xlfn.CONCAT(", ",BC233),
IF($BA$291=SUM($BA$171:BA233),_xlfn.CONCAT(" y ",BC233)))))</f>
        <v/>
      </c>
      <c r="BC233" s="89" t="s">
        <v>5210</v>
      </c>
    </row>
    <row r="234" spans="1:55" ht="15" customHeight="1">
      <c r="A234" s="64"/>
      <c r="B234" s="11"/>
      <c r="C234" s="58" t="s">
        <v>5211</v>
      </c>
      <c r="D234" s="1065" t="str">
        <f>IF(CNGE_2025_M1_Secc5_Sub1!$D94="","",CNGE_2025_M1_Secc5_Sub1!$D94)</f>
        <v/>
      </c>
      <c r="E234" s="889"/>
      <c r="F234" s="889"/>
      <c r="G234" s="889"/>
      <c r="H234" s="889"/>
      <c r="I234" s="889"/>
      <c r="J234" s="889"/>
      <c r="K234" s="889"/>
      <c r="L234" s="889"/>
      <c r="M234" s="889"/>
      <c r="N234" s="889"/>
      <c r="O234" s="889"/>
      <c r="P234" s="889"/>
      <c r="Q234" s="889"/>
      <c r="R234" s="890"/>
      <c r="S234" s="1041"/>
      <c r="T234" s="1043"/>
      <c r="U234" s="1041"/>
      <c r="V234" s="1043"/>
      <c r="W234" s="1041"/>
      <c r="X234" s="1043"/>
      <c r="Y234" s="1041"/>
      <c r="Z234" s="1043"/>
      <c r="AA234" s="1041"/>
      <c r="AB234" s="1043"/>
      <c r="AC234" s="1041"/>
      <c r="AD234" s="1043"/>
      <c r="AI234">
        <f t="shared" si="138"/>
        <v>0</v>
      </c>
      <c r="AJ234">
        <f t="shared" si="139"/>
        <v>0</v>
      </c>
      <c r="AK234">
        <f t="shared" si="140"/>
        <v>0</v>
      </c>
      <c r="AL234">
        <f t="shared" si="141"/>
        <v>0</v>
      </c>
      <c r="AM234">
        <f t="shared" si="142"/>
        <v>0</v>
      </c>
      <c r="AN234">
        <f t="shared" si="143"/>
        <v>0</v>
      </c>
      <c r="AO234">
        <f t="shared" si="144"/>
        <v>0</v>
      </c>
      <c r="AP234">
        <f t="shared" si="145"/>
        <v>0</v>
      </c>
      <c r="AQ234" s="293">
        <f t="shared" si="131"/>
        <v>0</v>
      </c>
      <c r="AR234" s="504" t="str">
        <f>IF(AQ234=0,"",
IF(SUM($AQ$171:AQ234)=1,AS234,
IF($AQ$291&gt;SUM($AQ$171:AQ234),_xlfn.CONCAT(", ",AS234),
IF($AQ$291=SUM($AQ$171:AQ234),_xlfn.CONCAT(" y ",AS234)))))</f>
        <v/>
      </c>
      <c r="AS234" s="505" t="s">
        <v>5212</v>
      </c>
      <c r="AT234" s="643">
        <f t="shared" si="132"/>
        <v>0</v>
      </c>
      <c r="AU234" s="645">
        <f t="shared" si="133"/>
        <v>0</v>
      </c>
      <c r="AV234" s="524">
        <f t="shared" si="134"/>
        <v>0</v>
      </c>
      <c r="AW234" s="338">
        <f t="shared" si="135"/>
        <v>0</v>
      </c>
      <c r="AX234" s="294" t="str">
        <f>IF(AW234=0,"",
IF(SUM($AW$171:AW234)=1,AY234,
IF($AW$291&gt;SUM($AW$171:AW234),_xlfn.CONCAT(", ",AY234),
IF($AW$291=SUM($AW$171:AW234),_xlfn.CONCAT(" y ",AY234)))))</f>
        <v/>
      </c>
      <c r="AY234" s="368" t="s">
        <v>5212</v>
      </c>
      <c r="AZ234" s="321">
        <f t="shared" si="136"/>
        <v>0</v>
      </c>
      <c r="BA234" s="293">
        <f t="shared" si="137"/>
        <v>0</v>
      </c>
      <c r="BB234" s="294" t="str">
        <f>IF(BA234=0,"",
IF(SUM($BA$171:BA234)=1,BC234,
IF($BA$291&gt;SUM($BA$171:BA234),_xlfn.CONCAT(", ",BC234),
IF($BA$291=SUM($BA$171:BA234),_xlfn.CONCAT(" y ",BC234)))))</f>
        <v/>
      </c>
      <c r="BC234" s="89" t="s">
        <v>5212</v>
      </c>
    </row>
    <row r="235" spans="1:55" ht="15" customHeight="1">
      <c r="A235" s="64"/>
      <c r="B235" s="11"/>
      <c r="C235" s="58" t="s">
        <v>5213</v>
      </c>
      <c r="D235" s="1065" t="str">
        <f>IF(CNGE_2025_M1_Secc5_Sub1!$D95="","",CNGE_2025_M1_Secc5_Sub1!$D95)</f>
        <v/>
      </c>
      <c r="E235" s="889"/>
      <c r="F235" s="889"/>
      <c r="G235" s="889"/>
      <c r="H235" s="889"/>
      <c r="I235" s="889"/>
      <c r="J235" s="889"/>
      <c r="K235" s="889"/>
      <c r="L235" s="889"/>
      <c r="M235" s="889"/>
      <c r="N235" s="889"/>
      <c r="O235" s="889"/>
      <c r="P235" s="889"/>
      <c r="Q235" s="889"/>
      <c r="R235" s="890"/>
      <c r="S235" s="1041"/>
      <c r="T235" s="1043"/>
      <c r="U235" s="1041"/>
      <c r="V235" s="1043"/>
      <c r="W235" s="1041"/>
      <c r="X235" s="1043"/>
      <c r="Y235" s="1041"/>
      <c r="Z235" s="1043"/>
      <c r="AA235" s="1041"/>
      <c r="AB235" s="1043"/>
      <c r="AC235" s="1041"/>
      <c r="AD235" s="1043"/>
      <c r="AI235">
        <f t="shared" ref="AI235:AI266" si="146">S235</f>
        <v>0</v>
      </c>
      <c r="AJ235">
        <f t="shared" ref="AJ235:AJ266" si="147">COUNTIF(U235:X235,"NS")</f>
        <v>0</v>
      </c>
      <c r="AK235">
        <f t="shared" ref="AK235:AK266" si="148">SUM(U235:X235)</f>
        <v>0</v>
      </c>
      <c r="AL235">
        <f t="shared" ref="AL235:AL266" si="149">IF(COUNTIF(S235:X235,"NA")=3,0,IF(OR(AND(AI235=0,AJ235&gt;0),AND(AI235="NS",AK235&gt;0), AND(AI235="NS", AJ235=0,AK235=0)), 1, IF(OR(AND(AI235&gt;0,AJ235&gt;1,AI235&gt;AK235), AND(AI235="NS",AJ235=2), AND(AI235="NS",AK235=0,AJ235&gt;0),AI235=AK235), 0, 1)))</f>
        <v>0</v>
      </c>
      <c r="AM235">
        <f t="shared" ref="AM235:AM266" si="150">Y235</f>
        <v>0</v>
      </c>
      <c r="AN235">
        <f t="shared" ref="AN235:AN266" si="151">COUNTIF(AA235:AD235,"NS")</f>
        <v>0</v>
      </c>
      <c r="AO235">
        <f t="shared" ref="AO235:AO266" si="152">SUM(AA235:AD235)</f>
        <v>0</v>
      </c>
      <c r="AP235">
        <f t="shared" ref="AP235:AP266" si="153">IF(COUNTIF(Y235:AD235,"NA")=3,0,IF(OR(AND(AM235=0,AN235&gt;0),AND(AM235="NS",AO235&gt;0), AND(AM235="NS", AN235=0,AO235=0)), 1, IF(OR(AND(AM235&gt;0,AN235&gt;1,AM235&gt;AO235), AND(AM235="NS",AN235=2), AND(AM235="NS",AO235=0,AN235&gt;0),AM235=AO235), 0, 1)))</f>
        <v>0</v>
      </c>
      <c r="AQ235" s="293">
        <f t="shared" si="131"/>
        <v>0</v>
      </c>
      <c r="AR235" s="504" t="str">
        <f>IF(AQ235=0,"",
IF(SUM($AQ$171:AQ235)=1,AS235,
IF($AQ$291&gt;SUM($AQ$171:AQ235),_xlfn.CONCAT(", ",AS235),
IF($AQ$291=SUM($AQ$171:AQ235),_xlfn.CONCAT(" y ",AS235)))))</f>
        <v/>
      </c>
      <c r="AS235" s="505" t="s">
        <v>5214</v>
      </c>
      <c r="AT235" s="643">
        <f t="shared" si="132"/>
        <v>0</v>
      </c>
      <c r="AU235" s="645">
        <f t="shared" si="133"/>
        <v>0</v>
      </c>
      <c r="AV235" s="524">
        <f t="shared" si="134"/>
        <v>0</v>
      </c>
      <c r="AW235" s="338">
        <f t="shared" si="135"/>
        <v>0</v>
      </c>
      <c r="AX235" s="294" t="str">
        <f>IF(AW235=0,"",
IF(SUM($AW$171:AW235)=1,AY235,
IF($AW$291&gt;SUM($AW$171:AW235),_xlfn.CONCAT(", ",AY235),
IF($AW$291=SUM($AW$171:AW235),_xlfn.CONCAT(" y ",AY235)))))</f>
        <v/>
      </c>
      <c r="AY235" s="368" t="s">
        <v>5214</v>
      </c>
      <c r="AZ235" s="321">
        <f t="shared" si="136"/>
        <v>0</v>
      </c>
      <c r="BA235" s="293">
        <f t="shared" si="137"/>
        <v>0</v>
      </c>
      <c r="BB235" s="294" t="str">
        <f>IF(BA235=0,"",
IF(SUM($BA$171:BA235)=1,BC235,
IF($BA$291&gt;SUM($BA$171:BA235),_xlfn.CONCAT(", ",BC235),
IF($BA$291=SUM($BA$171:BA235),_xlfn.CONCAT(" y ",BC235)))))</f>
        <v/>
      </c>
      <c r="BC235" s="89" t="s">
        <v>5214</v>
      </c>
    </row>
    <row r="236" spans="1:55" ht="15" customHeight="1">
      <c r="A236" s="64"/>
      <c r="B236" s="11"/>
      <c r="C236" s="58" t="s">
        <v>5215</v>
      </c>
      <c r="D236" s="1065" t="str">
        <f>IF(CNGE_2025_M1_Secc5_Sub1!$D96="","",CNGE_2025_M1_Secc5_Sub1!$D96)</f>
        <v/>
      </c>
      <c r="E236" s="889"/>
      <c r="F236" s="889"/>
      <c r="G236" s="889"/>
      <c r="H236" s="889"/>
      <c r="I236" s="889"/>
      <c r="J236" s="889"/>
      <c r="K236" s="889"/>
      <c r="L236" s="889"/>
      <c r="M236" s="889"/>
      <c r="N236" s="889"/>
      <c r="O236" s="889"/>
      <c r="P236" s="889"/>
      <c r="Q236" s="889"/>
      <c r="R236" s="890"/>
      <c r="S236" s="1041"/>
      <c r="T236" s="1043"/>
      <c r="U236" s="1041"/>
      <c r="V236" s="1043"/>
      <c r="W236" s="1041"/>
      <c r="X236" s="1043"/>
      <c r="Y236" s="1041"/>
      <c r="Z236" s="1043"/>
      <c r="AA236" s="1041"/>
      <c r="AB236" s="1043"/>
      <c r="AC236" s="1041"/>
      <c r="AD236" s="1043"/>
      <c r="AI236">
        <f t="shared" si="146"/>
        <v>0</v>
      </c>
      <c r="AJ236">
        <f t="shared" si="147"/>
        <v>0</v>
      </c>
      <c r="AK236">
        <f t="shared" si="148"/>
        <v>0</v>
      </c>
      <c r="AL236">
        <f t="shared" si="149"/>
        <v>0</v>
      </c>
      <c r="AM236">
        <f t="shared" si="150"/>
        <v>0</v>
      </c>
      <c r="AN236">
        <f t="shared" si="151"/>
        <v>0</v>
      </c>
      <c r="AO236">
        <f t="shared" si="152"/>
        <v>0</v>
      </c>
      <c r="AP236">
        <f t="shared" si="153"/>
        <v>0</v>
      </c>
      <c r="AQ236" s="293">
        <f t="shared" ref="AQ236:AQ290" si="154">IF(SUM(AL236,AP236)=0,0,1)</f>
        <v>0</v>
      </c>
      <c r="AR236" s="504" t="str">
        <f>IF(AQ236=0,"",
IF(SUM($AQ$171:AQ236)=1,AS236,
IF($AQ$291&gt;SUM($AQ$171:AQ236),_xlfn.CONCAT(", ",AS236),
IF($AQ$291=SUM($AQ$171:AQ236),_xlfn.CONCAT(" y ",AS236)))))</f>
        <v/>
      </c>
      <c r="AS236" s="505" t="s">
        <v>5216</v>
      </c>
      <c r="AT236" s="643">
        <f t="shared" ref="AT236:AT290" si="155">IF(OR(Y236="NS",S236="NS"),0,IF(AND(Y236="NA",S236="NA"),0,IF(Y236&lt;=S236,0,1)))</f>
        <v>0</v>
      </c>
      <c r="AU236" s="645">
        <f t="shared" ref="AU236:AU290" si="156">IF(OR(AA236="NS",U236="NS"),0,IF(AND(AA236="NA",U236="NA"),0,IF(AA236&lt;=U236,0,1)))</f>
        <v>0</v>
      </c>
      <c r="AV236" s="524">
        <f t="shared" ref="AV236:AV290" si="157">IF(OR(AC236="NS",W236="NS"),0,IF(AND(AC236="NA",W236="NA"),0,IF(AC236&lt;=W236,0,1)))</f>
        <v>0</v>
      </c>
      <c r="AW236" s="338">
        <f t="shared" ref="AW236:AW290" si="158">IF(SUM(AT236:AV236)=0,0,1)</f>
        <v>0</v>
      </c>
      <c r="AX236" s="294" t="str">
        <f>IF(AW236=0,"",
IF(SUM($AW$171:AW236)=1,AY236,
IF($AW$291&gt;SUM($AW$171:AW236),_xlfn.CONCAT(", ",AY236),
IF($AW$291=SUM($AW$171:AW236),_xlfn.CONCAT(" y ",AY236)))))</f>
        <v/>
      </c>
      <c r="AY236" s="368" t="s">
        <v>5216</v>
      </c>
      <c r="AZ236" s="321">
        <f t="shared" ref="AZ236:AZ289" si="159">IF(AND(COUNTBLANK(D236)=0,COUNTA(S236:AD236)=6),0,IF(AND(COUNTBLANK(D236)=1,COUNTA(S236:AD236)=0),0,1))</f>
        <v>0</v>
      </c>
      <c r="BA236" s="293">
        <f t="shared" ref="BA236:BA290" si="160">IF(AZ236=0,0,1)</f>
        <v>0</v>
      </c>
      <c r="BB236" s="294" t="str">
        <f>IF(BA236=0,"",
IF(SUM($BA$171:BA236)=1,BC236,
IF($BA$291&gt;SUM($BA$171:BA236),_xlfn.CONCAT(", ",BC236),
IF($BA$291=SUM($BA$171:BA236),_xlfn.CONCAT(" y ",BC236)))))</f>
        <v/>
      </c>
      <c r="BC236" s="89" t="s">
        <v>5216</v>
      </c>
    </row>
    <row r="237" spans="1:55" ht="15" customHeight="1">
      <c r="A237" s="64"/>
      <c r="B237" s="11"/>
      <c r="C237" s="58" t="s">
        <v>5217</v>
      </c>
      <c r="D237" s="1065" t="str">
        <f>IF(CNGE_2025_M1_Secc5_Sub1!$D97="","",CNGE_2025_M1_Secc5_Sub1!$D97)</f>
        <v/>
      </c>
      <c r="E237" s="889"/>
      <c r="F237" s="889"/>
      <c r="G237" s="889"/>
      <c r="H237" s="889"/>
      <c r="I237" s="889"/>
      <c r="J237" s="889"/>
      <c r="K237" s="889"/>
      <c r="L237" s="889"/>
      <c r="M237" s="889"/>
      <c r="N237" s="889"/>
      <c r="O237" s="889"/>
      <c r="P237" s="889"/>
      <c r="Q237" s="889"/>
      <c r="R237" s="890"/>
      <c r="S237" s="1041"/>
      <c r="T237" s="1043"/>
      <c r="U237" s="1041"/>
      <c r="V237" s="1043"/>
      <c r="W237" s="1041"/>
      <c r="X237" s="1043"/>
      <c r="Y237" s="1041"/>
      <c r="Z237" s="1043"/>
      <c r="AA237" s="1041"/>
      <c r="AB237" s="1043"/>
      <c r="AC237" s="1041"/>
      <c r="AD237" s="1043"/>
      <c r="AI237">
        <f t="shared" si="146"/>
        <v>0</v>
      </c>
      <c r="AJ237">
        <f t="shared" si="147"/>
        <v>0</v>
      </c>
      <c r="AK237">
        <f t="shared" si="148"/>
        <v>0</v>
      </c>
      <c r="AL237">
        <f t="shared" si="149"/>
        <v>0</v>
      </c>
      <c r="AM237">
        <f t="shared" si="150"/>
        <v>0</v>
      </c>
      <c r="AN237">
        <f t="shared" si="151"/>
        <v>0</v>
      </c>
      <c r="AO237">
        <f t="shared" si="152"/>
        <v>0</v>
      </c>
      <c r="AP237">
        <f t="shared" si="153"/>
        <v>0</v>
      </c>
      <c r="AQ237" s="293">
        <f t="shared" si="154"/>
        <v>0</v>
      </c>
      <c r="AR237" s="504" t="str">
        <f>IF(AQ237=0,"",
IF(SUM($AQ$171:AQ237)=1,AS237,
IF($AQ$291&gt;SUM($AQ$171:AQ237),_xlfn.CONCAT(", ",AS237),
IF($AQ$291=SUM($AQ$171:AQ237),_xlfn.CONCAT(" y ",AS237)))))</f>
        <v/>
      </c>
      <c r="AS237" s="505" t="s">
        <v>5218</v>
      </c>
      <c r="AT237" s="643">
        <f t="shared" si="155"/>
        <v>0</v>
      </c>
      <c r="AU237" s="645">
        <f t="shared" si="156"/>
        <v>0</v>
      </c>
      <c r="AV237" s="524">
        <f t="shared" si="157"/>
        <v>0</v>
      </c>
      <c r="AW237" s="338">
        <f t="shared" si="158"/>
        <v>0</v>
      </c>
      <c r="AX237" s="294" t="str">
        <f>IF(AW237=0,"",
IF(SUM($AW$171:AW237)=1,AY237,
IF($AW$291&gt;SUM($AW$171:AW237),_xlfn.CONCAT(", ",AY237),
IF($AW$291=SUM($AW$171:AW237),_xlfn.CONCAT(" y ",AY237)))))</f>
        <v/>
      </c>
      <c r="AY237" s="368" t="s">
        <v>5218</v>
      </c>
      <c r="AZ237" s="321">
        <f t="shared" si="159"/>
        <v>0</v>
      </c>
      <c r="BA237" s="293">
        <f t="shared" si="160"/>
        <v>0</v>
      </c>
      <c r="BB237" s="294" t="str">
        <f>IF(BA237=0,"",
IF(SUM($BA$171:BA237)=1,BC237,
IF($BA$291&gt;SUM($BA$171:BA237),_xlfn.CONCAT(", ",BC237),
IF($BA$291=SUM($BA$171:BA237),_xlfn.CONCAT(" y ",BC237)))))</f>
        <v/>
      </c>
      <c r="BC237" s="89" t="s">
        <v>5218</v>
      </c>
    </row>
    <row r="238" spans="1:55" ht="15" customHeight="1">
      <c r="A238" s="64"/>
      <c r="B238" s="11"/>
      <c r="C238" s="58" t="s">
        <v>5219</v>
      </c>
      <c r="D238" s="1065" t="str">
        <f>IF(CNGE_2025_M1_Secc5_Sub1!$D98="","",CNGE_2025_M1_Secc5_Sub1!$D98)</f>
        <v/>
      </c>
      <c r="E238" s="889"/>
      <c r="F238" s="889"/>
      <c r="G238" s="889"/>
      <c r="H238" s="889"/>
      <c r="I238" s="889"/>
      <c r="J238" s="889"/>
      <c r="K238" s="889"/>
      <c r="L238" s="889"/>
      <c r="M238" s="889"/>
      <c r="N238" s="889"/>
      <c r="O238" s="889"/>
      <c r="P238" s="889"/>
      <c r="Q238" s="889"/>
      <c r="R238" s="890"/>
      <c r="S238" s="1041"/>
      <c r="T238" s="1043"/>
      <c r="U238" s="1041"/>
      <c r="V238" s="1043"/>
      <c r="W238" s="1041"/>
      <c r="X238" s="1043"/>
      <c r="Y238" s="1041"/>
      <c r="Z238" s="1043"/>
      <c r="AA238" s="1041"/>
      <c r="AB238" s="1043"/>
      <c r="AC238" s="1041"/>
      <c r="AD238" s="1043"/>
      <c r="AI238">
        <f t="shared" si="146"/>
        <v>0</v>
      </c>
      <c r="AJ238">
        <f t="shared" si="147"/>
        <v>0</v>
      </c>
      <c r="AK238">
        <f t="shared" si="148"/>
        <v>0</v>
      </c>
      <c r="AL238">
        <f t="shared" si="149"/>
        <v>0</v>
      </c>
      <c r="AM238">
        <f t="shared" si="150"/>
        <v>0</v>
      </c>
      <c r="AN238">
        <f t="shared" si="151"/>
        <v>0</v>
      </c>
      <c r="AO238">
        <f t="shared" si="152"/>
        <v>0</v>
      </c>
      <c r="AP238">
        <f t="shared" si="153"/>
        <v>0</v>
      </c>
      <c r="AQ238" s="293">
        <f t="shared" si="154"/>
        <v>0</v>
      </c>
      <c r="AR238" s="504" t="str">
        <f>IF(AQ238=0,"",
IF(SUM($AQ$171:AQ238)=1,AS238,
IF($AQ$291&gt;SUM($AQ$171:AQ238),_xlfn.CONCAT(", ",AS238),
IF($AQ$291=SUM($AQ$171:AQ238),_xlfn.CONCAT(" y ",AS238)))))</f>
        <v/>
      </c>
      <c r="AS238" s="505" t="s">
        <v>5220</v>
      </c>
      <c r="AT238" s="643">
        <f t="shared" si="155"/>
        <v>0</v>
      </c>
      <c r="AU238" s="645">
        <f t="shared" si="156"/>
        <v>0</v>
      </c>
      <c r="AV238" s="524">
        <f t="shared" si="157"/>
        <v>0</v>
      </c>
      <c r="AW238" s="338">
        <f t="shared" si="158"/>
        <v>0</v>
      </c>
      <c r="AX238" s="294" t="str">
        <f>IF(AW238=0,"",
IF(SUM($AW$171:AW238)=1,AY238,
IF($AW$291&gt;SUM($AW$171:AW238),_xlfn.CONCAT(", ",AY238),
IF($AW$291=SUM($AW$171:AW238),_xlfn.CONCAT(" y ",AY238)))))</f>
        <v/>
      </c>
      <c r="AY238" s="368" t="s">
        <v>5220</v>
      </c>
      <c r="AZ238" s="321">
        <f t="shared" si="159"/>
        <v>0</v>
      </c>
      <c r="BA238" s="293">
        <f t="shared" si="160"/>
        <v>0</v>
      </c>
      <c r="BB238" s="294" t="str">
        <f>IF(BA238=0,"",
IF(SUM($BA$171:BA238)=1,BC238,
IF($BA$291&gt;SUM($BA$171:BA238),_xlfn.CONCAT(", ",BC238),
IF($BA$291=SUM($BA$171:BA238),_xlfn.CONCAT(" y ",BC238)))))</f>
        <v/>
      </c>
      <c r="BC238" s="89" t="s">
        <v>5220</v>
      </c>
    </row>
    <row r="239" spans="1:55" ht="15" customHeight="1">
      <c r="A239" s="64"/>
      <c r="B239" s="11"/>
      <c r="C239" s="58" t="s">
        <v>5221</v>
      </c>
      <c r="D239" s="1065" t="str">
        <f>IF(CNGE_2025_M1_Secc5_Sub1!$D99="","",CNGE_2025_M1_Secc5_Sub1!$D99)</f>
        <v/>
      </c>
      <c r="E239" s="889"/>
      <c r="F239" s="889"/>
      <c r="G239" s="889"/>
      <c r="H239" s="889"/>
      <c r="I239" s="889"/>
      <c r="J239" s="889"/>
      <c r="K239" s="889"/>
      <c r="L239" s="889"/>
      <c r="M239" s="889"/>
      <c r="N239" s="889"/>
      <c r="O239" s="889"/>
      <c r="P239" s="889"/>
      <c r="Q239" s="889"/>
      <c r="R239" s="890"/>
      <c r="S239" s="1041"/>
      <c r="T239" s="1043"/>
      <c r="U239" s="1041"/>
      <c r="V239" s="1043"/>
      <c r="W239" s="1041"/>
      <c r="X239" s="1043"/>
      <c r="Y239" s="1041"/>
      <c r="Z239" s="1043"/>
      <c r="AA239" s="1041"/>
      <c r="AB239" s="1043"/>
      <c r="AC239" s="1041"/>
      <c r="AD239" s="1043"/>
      <c r="AI239">
        <f t="shared" si="146"/>
        <v>0</v>
      </c>
      <c r="AJ239">
        <f t="shared" si="147"/>
        <v>0</v>
      </c>
      <c r="AK239">
        <f t="shared" si="148"/>
        <v>0</v>
      </c>
      <c r="AL239">
        <f t="shared" si="149"/>
        <v>0</v>
      </c>
      <c r="AM239">
        <f t="shared" si="150"/>
        <v>0</v>
      </c>
      <c r="AN239">
        <f t="shared" si="151"/>
        <v>0</v>
      </c>
      <c r="AO239">
        <f t="shared" si="152"/>
        <v>0</v>
      </c>
      <c r="AP239">
        <f t="shared" si="153"/>
        <v>0</v>
      </c>
      <c r="AQ239" s="293">
        <f t="shared" si="154"/>
        <v>0</v>
      </c>
      <c r="AR239" s="504" t="str">
        <f>IF(AQ239=0,"",
IF(SUM($AQ$171:AQ239)=1,AS239,
IF($AQ$291&gt;SUM($AQ$171:AQ239),_xlfn.CONCAT(", ",AS239),
IF($AQ$291=SUM($AQ$171:AQ239),_xlfn.CONCAT(" y ",AS239)))))</f>
        <v/>
      </c>
      <c r="AS239" s="505" t="s">
        <v>5222</v>
      </c>
      <c r="AT239" s="643">
        <f t="shared" si="155"/>
        <v>0</v>
      </c>
      <c r="AU239" s="645">
        <f t="shared" si="156"/>
        <v>0</v>
      </c>
      <c r="AV239" s="524">
        <f t="shared" si="157"/>
        <v>0</v>
      </c>
      <c r="AW239" s="338">
        <f t="shared" si="158"/>
        <v>0</v>
      </c>
      <c r="AX239" s="294" t="str">
        <f>IF(AW239=0,"",
IF(SUM($AW$171:AW239)=1,AY239,
IF($AW$291&gt;SUM($AW$171:AW239),_xlfn.CONCAT(", ",AY239),
IF($AW$291=SUM($AW$171:AW239),_xlfn.CONCAT(" y ",AY239)))))</f>
        <v/>
      </c>
      <c r="AY239" s="368" t="s">
        <v>5222</v>
      </c>
      <c r="AZ239" s="321">
        <f t="shared" si="159"/>
        <v>0</v>
      </c>
      <c r="BA239" s="293">
        <f t="shared" si="160"/>
        <v>0</v>
      </c>
      <c r="BB239" s="294" t="str">
        <f>IF(BA239=0,"",
IF(SUM($BA$171:BA239)=1,BC239,
IF($BA$291&gt;SUM($BA$171:BA239),_xlfn.CONCAT(", ",BC239),
IF($BA$291=SUM($BA$171:BA239),_xlfn.CONCAT(" y ",BC239)))))</f>
        <v/>
      </c>
      <c r="BC239" s="89" t="s">
        <v>5222</v>
      </c>
    </row>
    <row r="240" spans="1:55" ht="15" customHeight="1">
      <c r="A240" s="64"/>
      <c r="B240" s="11"/>
      <c r="C240" s="58" t="s">
        <v>5223</v>
      </c>
      <c r="D240" s="1065" t="str">
        <f>IF(CNGE_2025_M1_Secc5_Sub1!$D100="","",CNGE_2025_M1_Secc5_Sub1!$D100)</f>
        <v/>
      </c>
      <c r="E240" s="889"/>
      <c r="F240" s="889"/>
      <c r="G240" s="889"/>
      <c r="H240" s="889"/>
      <c r="I240" s="889"/>
      <c r="J240" s="889"/>
      <c r="K240" s="889"/>
      <c r="L240" s="889"/>
      <c r="M240" s="889"/>
      <c r="N240" s="889"/>
      <c r="O240" s="889"/>
      <c r="P240" s="889"/>
      <c r="Q240" s="889"/>
      <c r="R240" s="890"/>
      <c r="S240" s="1041"/>
      <c r="T240" s="1043"/>
      <c r="U240" s="1041"/>
      <c r="V240" s="1043"/>
      <c r="W240" s="1041"/>
      <c r="X240" s="1043"/>
      <c r="Y240" s="1041"/>
      <c r="Z240" s="1043"/>
      <c r="AA240" s="1041"/>
      <c r="AB240" s="1043"/>
      <c r="AC240" s="1041"/>
      <c r="AD240" s="1043"/>
      <c r="AI240">
        <f t="shared" si="146"/>
        <v>0</v>
      </c>
      <c r="AJ240">
        <f t="shared" si="147"/>
        <v>0</v>
      </c>
      <c r="AK240">
        <f t="shared" si="148"/>
        <v>0</v>
      </c>
      <c r="AL240">
        <f t="shared" si="149"/>
        <v>0</v>
      </c>
      <c r="AM240">
        <f t="shared" si="150"/>
        <v>0</v>
      </c>
      <c r="AN240">
        <f t="shared" si="151"/>
        <v>0</v>
      </c>
      <c r="AO240">
        <f t="shared" si="152"/>
        <v>0</v>
      </c>
      <c r="AP240">
        <f t="shared" si="153"/>
        <v>0</v>
      </c>
      <c r="AQ240" s="293">
        <f t="shared" si="154"/>
        <v>0</v>
      </c>
      <c r="AR240" s="504" t="str">
        <f>IF(AQ240=0,"",
IF(SUM($AQ$171:AQ240)=1,AS240,
IF($AQ$291&gt;SUM($AQ$171:AQ240),_xlfn.CONCAT(", ",AS240),
IF($AQ$291=SUM($AQ$171:AQ240),_xlfn.CONCAT(" y ",AS240)))))</f>
        <v/>
      </c>
      <c r="AS240" s="505" t="s">
        <v>5224</v>
      </c>
      <c r="AT240" s="643">
        <f t="shared" si="155"/>
        <v>0</v>
      </c>
      <c r="AU240" s="645">
        <f t="shared" si="156"/>
        <v>0</v>
      </c>
      <c r="AV240" s="524">
        <f t="shared" si="157"/>
        <v>0</v>
      </c>
      <c r="AW240" s="338">
        <f t="shared" si="158"/>
        <v>0</v>
      </c>
      <c r="AX240" s="294" t="str">
        <f>IF(AW240=0,"",
IF(SUM($AW$171:AW240)=1,AY240,
IF($AW$291&gt;SUM($AW$171:AW240),_xlfn.CONCAT(", ",AY240),
IF($AW$291=SUM($AW$171:AW240),_xlfn.CONCAT(" y ",AY240)))))</f>
        <v/>
      </c>
      <c r="AY240" s="368" t="s">
        <v>5224</v>
      </c>
      <c r="AZ240" s="321">
        <f t="shared" si="159"/>
        <v>0</v>
      </c>
      <c r="BA240" s="293">
        <f t="shared" si="160"/>
        <v>0</v>
      </c>
      <c r="BB240" s="294" t="str">
        <f>IF(BA240=0,"",
IF(SUM($BA$171:BA240)=1,BC240,
IF($BA$291&gt;SUM($BA$171:BA240),_xlfn.CONCAT(", ",BC240),
IF($BA$291=SUM($BA$171:BA240),_xlfn.CONCAT(" y ",BC240)))))</f>
        <v/>
      </c>
      <c r="BC240" s="89" t="s">
        <v>5224</v>
      </c>
    </row>
    <row r="241" spans="1:55" ht="15" customHeight="1">
      <c r="A241" s="64"/>
      <c r="B241" s="11"/>
      <c r="C241" s="58" t="s">
        <v>5225</v>
      </c>
      <c r="D241" s="1065" t="str">
        <f>IF(CNGE_2025_M1_Secc5_Sub1!$D101="","",CNGE_2025_M1_Secc5_Sub1!$D101)</f>
        <v/>
      </c>
      <c r="E241" s="889"/>
      <c r="F241" s="889"/>
      <c r="G241" s="889"/>
      <c r="H241" s="889"/>
      <c r="I241" s="889"/>
      <c r="J241" s="889"/>
      <c r="K241" s="889"/>
      <c r="L241" s="889"/>
      <c r="M241" s="889"/>
      <c r="N241" s="889"/>
      <c r="O241" s="889"/>
      <c r="P241" s="889"/>
      <c r="Q241" s="889"/>
      <c r="R241" s="890"/>
      <c r="S241" s="1041"/>
      <c r="T241" s="1043"/>
      <c r="U241" s="1041"/>
      <c r="V241" s="1043"/>
      <c r="W241" s="1041"/>
      <c r="X241" s="1043"/>
      <c r="Y241" s="1041"/>
      <c r="Z241" s="1043"/>
      <c r="AA241" s="1041"/>
      <c r="AB241" s="1043"/>
      <c r="AC241" s="1041"/>
      <c r="AD241" s="1043"/>
      <c r="AI241">
        <f t="shared" si="146"/>
        <v>0</v>
      </c>
      <c r="AJ241">
        <f t="shared" si="147"/>
        <v>0</v>
      </c>
      <c r="AK241">
        <f t="shared" si="148"/>
        <v>0</v>
      </c>
      <c r="AL241">
        <f t="shared" si="149"/>
        <v>0</v>
      </c>
      <c r="AM241">
        <f t="shared" si="150"/>
        <v>0</v>
      </c>
      <c r="AN241">
        <f t="shared" si="151"/>
        <v>0</v>
      </c>
      <c r="AO241">
        <f t="shared" si="152"/>
        <v>0</v>
      </c>
      <c r="AP241">
        <f t="shared" si="153"/>
        <v>0</v>
      </c>
      <c r="AQ241" s="293">
        <f t="shared" si="154"/>
        <v>0</v>
      </c>
      <c r="AR241" s="504" t="str">
        <f>IF(AQ241=0,"",
IF(SUM($AQ$171:AQ241)=1,AS241,
IF($AQ$291&gt;SUM($AQ$171:AQ241),_xlfn.CONCAT(", ",AS241),
IF($AQ$291=SUM($AQ$171:AQ241),_xlfn.CONCAT(" y ",AS241)))))</f>
        <v/>
      </c>
      <c r="AS241" s="505" t="s">
        <v>5226</v>
      </c>
      <c r="AT241" s="643">
        <f t="shared" si="155"/>
        <v>0</v>
      </c>
      <c r="AU241" s="645">
        <f t="shared" si="156"/>
        <v>0</v>
      </c>
      <c r="AV241" s="524">
        <f t="shared" si="157"/>
        <v>0</v>
      </c>
      <c r="AW241" s="338">
        <f t="shared" si="158"/>
        <v>0</v>
      </c>
      <c r="AX241" s="294" t="str">
        <f>IF(AW241=0,"",
IF(SUM($AW$171:AW241)=1,AY241,
IF($AW$291&gt;SUM($AW$171:AW241),_xlfn.CONCAT(", ",AY241),
IF($AW$291=SUM($AW$171:AW241),_xlfn.CONCAT(" y ",AY241)))))</f>
        <v/>
      </c>
      <c r="AY241" s="368" t="s">
        <v>5226</v>
      </c>
      <c r="AZ241" s="321">
        <f t="shared" si="159"/>
        <v>0</v>
      </c>
      <c r="BA241" s="293">
        <f t="shared" si="160"/>
        <v>0</v>
      </c>
      <c r="BB241" s="294" t="str">
        <f>IF(BA241=0,"",
IF(SUM($BA$171:BA241)=1,BC241,
IF($BA$291&gt;SUM($BA$171:BA241),_xlfn.CONCAT(", ",BC241),
IF($BA$291=SUM($BA$171:BA241),_xlfn.CONCAT(" y ",BC241)))))</f>
        <v/>
      </c>
      <c r="BC241" s="89" t="s">
        <v>5226</v>
      </c>
    </row>
    <row r="242" spans="1:55" ht="15" customHeight="1">
      <c r="A242" s="64"/>
      <c r="B242" s="11"/>
      <c r="C242" s="58" t="s">
        <v>5227</v>
      </c>
      <c r="D242" s="1065" t="str">
        <f>IF(CNGE_2025_M1_Secc5_Sub1!$D102="","",CNGE_2025_M1_Secc5_Sub1!$D102)</f>
        <v/>
      </c>
      <c r="E242" s="889"/>
      <c r="F242" s="889"/>
      <c r="G242" s="889"/>
      <c r="H242" s="889"/>
      <c r="I242" s="889"/>
      <c r="J242" s="889"/>
      <c r="K242" s="889"/>
      <c r="L242" s="889"/>
      <c r="M242" s="889"/>
      <c r="N242" s="889"/>
      <c r="O242" s="889"/>
      <c r="P242" s="889"/>
      <c r="Q242" s="889"/>
      <c r="R242" s="890"/>
      <c r="S242" s="1041"/>
      <c r="T242" s="1043"/>
      <c r="U242" s="1041"/>
      <c r="V242" s="1043"/>
      <c r="W242" s="1041"/>
      <c r="X242" s="1043"/>
      <c r="Y242" s="1041"/>
      <c r="Z242" s="1043"/>
      <c r="AA242" s="1041"/>
      <c r="AB242" s="1043"/>
      <c r="AC242" s="1041"/>
      <c r="AD242" s="1043"/>
      <c r="AI242">
        <f t="shared" si="146"/>
        <v>0</v>
      </c>
      <c r="AJ242">
        <f t="shared" si="147"/>
        <v>0</v>
      </c>
      <c r="AK242">
        <f t="shared" si="148"/>
        <v>0</v>
      </c>
      <c r="AL242">
        <f t="shared" si="149"/>
        <v>0</v>
      </c>
      <c r="AM242">
        <f t="shared" si="150"/>
        <v>0</v>
      </c>
      <c r="AN242">
        <f t="shared" si="151"/>
        <v>0</v>
      </c>
      <c r="AO242">
        <f t="shared" si="152"/>
        <v>0</v>
      </c>
      <c r="AP242">
        <f t="shared" si="153"/>
        <v>0</v>
      </c>
      <c r="AQ242" s="293">
        <f t="shared" si="154"/>
        <v>0</v>
      </c>
      <c r="AR242" s="504" t="str">
        <f>IF(AQ242=0,"",
IF(SUM($AQ$171:AQ242)=1,AS242,
IF($AQ$291&gt;SUM($AQ$171:AQ242),_xlfn.CONCAT(", ",AS242),
IF($AQ$291=SUM($AQ$171:AQ242),_xlfn.CONCAT(" y ",AS242)))))</f>
        <v/>
      </c>
      <c r="AS242" s="505" t="s">
        <v>5228</v>
      </c>
      <c r="AT242" s="643">
        <f t="shared" si="155"/>
        <v>0</v>
      </c>
      <c r="AU242" s="645">
        <f t="shared" si="156"/>
        <v>0</v>
      </c>
      <c r="AV242" s="524">
        <f t="shared" si="157"/>
        <v>0</v>
      </c>
      <c r="AW242" s="338">
        <f t="shared" si="158"/>
        <v>0</v>
      </c>
      <c r="AX242" s="294" t="str">
        <f>IF(AW242=0,"",
IF(SUM($AW$171:AW242)=1,AY242,
IF($AW$291&gt;SUM($AW$171:AW242),_xlfn.CONCAT(", ",AY242),
IF($AW$291=SUM($AW$171:AW242),_xlfn.CONCAT(" y ",AY242)))))</f>
        <v/>
      </c>
      <c r="AY242" s="368" t="s">
        <v>5228</v>
      </c>
      <c r="AZ242" s="321">
        <f t="shared" si="159"/>
        <v>0</v>
      </c>
      <c r="BA242" s="293">
        <f t="shared" si="160"/>
        <v>0</v>
      </c>
      <c r="BB242" s="294" t="str">
        <f>IF(BA242=0,"",
IF(SUM($BA$171:BA242)=1,BC242,
IF($BA$291&gt;SUM($BA$171:BA242),_xlfn.CONCAT(", ",BC242),
IF($BA$291=SUM($BA$171:BA242),_xlfn.CONCAT(" y ",BC242)))))</f>
        <v/>
      </c>
      <c r="BC242" s="89" t="s">
        <v>5228</v>
      </c>
    </row>
    <row r="243" spans="1:55" ht="15" customHeight="1">
      <c r="A243" s="64"/>
      <c r="B243" s="11"/>
      <c r="C243" s="58" t="s">
        <v>5229</v>
      </c>
      <c r="D243" s="1065" t="str">
        <f>IF(CNGE_2025_M1_Secc5_Sub1!$D103="","",CNGE_2025_M1_Secc5_Sub1!$D103)</f>
        <v/>
      </c>
      <c r="E243" s="889"/>
      <c r="F243" s="889"/>
      <c r="G243" s="889"/>
      <c r="H243" s="889"/>
      <c r="I243" s="889"/>
      <c r="J243" s="889"/>
      <c r="K243" s="889"/>
      <c r="L243" s="889"/>
      <c r="M243" s="889"/>
      <c r="N243" s="889"/>
      <c r="O243" s="889"/>
      <c r="P243" s="889"/>
      <c r="Q243" s="889"/>
      <c r="R243" s="890"/>
      <c r="S243" s="1041"/>
      <c r="T243" s="1043"/>
      <c r="U243" s="1041"/>
      <c r="V243" s="1043"/>
      <c r="W243" s="1041"/>
      <c r="X243" s="1043"/>
      <c r="Y243" s="1041"/>
      <c r="Z243" s="1043"/>
      <c r="AA243" s="1041"/>
      <c r="AB243" s="1043"/>
      <c r="AC243" s="1041"/>
      <c r="AD243" s="1043"/>
      <c r="AI243">
        <f t="shared" si="146"/>
        <v>0</v>
      </c>
      <c r="AJ243">
        <f t="shared" si="147"/>
        <v>0</v>
      </c>
      <c r="AK243">
        <f t="shared" si="148"/>
        <v>0</v>
      </c>
      <c r="AL243">
        <f t="shared" si="149"/>
        <v>0</v>
      </c>
      <c r="AM243">
        <f t="shared" si="150"/>
        <v>0</v>
      </c>
      <c r="AN243">
        <f t="shared" si="151"/>
        <v>0</v>
      </c>
      <c r="AO243">
        <f t="shared" si="152"/>
        <v>0</v>
      </c>
      <c r="AP243">
        <f t="shared" si="153"/>
        <v>0</v>
      </c>
      <c r="AQ243" s="293">
        <f t="shared" si="154"/>
        <v>0</v>
      </c>
      <c r="AR243" s="504" t="str">
        <f>IF(AQ243=0,"",
IF(SUM($AQ$171:AQ243)=1,AS243,
IF($AQ$291&gt;SUM($AQ$171:AQ243),_xlfn.CONCAT(", ",AS243),
IF($AQ$291=SUM($AQ$171:AQ243),_xlfn.CONCAT(" y ",AS243)))))</f>
        <v/>
      </c>
      <c r="AS243" s="505" t="s">
        <v>5230</v>
      </c>
      <c r="AT243" s="643">
        <f t="shared" si="155"/>
        <v>0</v>
      </c>
      <c r="AU243" s="645">
        <f t="shared" si="156"/>
        <v>0</v>
      </c>
      <c r="AV243" s="524">
        <f t="shared" si="157"/>
        <v>0</v>
      </c>
      <c r="AW243" s="338">
        <f t="shared" si="158"/>
        <v>0</v>
      </c>
      <c r="AX243" s="294" t="str">
        <f>IF(AW243=0,"",
IF(SUM($AW$171:AW243)=1,AY243,
IF($AW$291&gt;SUM($AW$171:AW243),_xlfn.CONCAT(", ",AY243),
IF($AW$291=SUM($AW$171:AW243),_xlfn.CONCAT(" y ",AY243)))))</f>
        <v/>
      </c>
      <c r="AY243" s="368" t="s">
        <v>5230</v>
      </c>
      <c r="AZ243" s="321">
        <f t="shared" si="159"/>
        <v>0</v>
      </c>
      <c r="BA243" s="293">
        <f t="shared" si="160"/>
        <v>0</v>
      </c>
      <c r="BB243" s="294" t="str">
        <f>IF(BA243=0,"",
IF(SUM($BA$171:BA243)=1,BC243,
IF($BA$291&gt;SUM($BA$171:BA243),_xlfn.CONCAT(", ",BC243),
IF($BA$291=SUM($BA$171:BA243),_xlfn.CONCAT(" y ",BC243)))))</f>
        <v/>
      </c>
      <c r="BC243" s="89" t="s">
        <v>5230</v>
      </c>
    </row>
    <row r="244" spans="1:55" ht="15" customHeight="1">
      <c r="A244" s="64"/>
      <c r="B244" s="11"/>
      <c r="C244" s="58" t="s">
        <v>5231</v>
      </c>
      <c r="D244" s="1065" t="str">
        <f>IF(CNGE_2025_M1_Secc5_Sub1!$D104="","",CNGE_2025_M1_Secc5_Sub1!$D104)</f>
        <v/>
      </c>
      <c r="E244" s="889"/>
      <c r="F244" s="889"/>
      <c r="G244" s="889"/>
      <c r="H244" s="889"/>
      <c r="I244" s="889"/>
      <c r="J244" s="889"/>
      <c r="K244" s="889"/>
      <c r="L244" s="889"/>
      <c r="M244" s="889"/>
      <c r="N244" s="889"/>
      <c r="O244" s="889"/>
      <c r="P244" s="889"/>
      <c r="Q244" s="889"/>
      <c r="R244" s="890"/>
      <c r="S244" s="1041"/>
      <c r="T244" s="1043"/>
      <c r="U244" s="1041"/>
      <c r="V244" s="1043"/>
      <c r="W244" s="1041"/>
      <c r="X244" s="1043"/>
      <c r="Y244" s="1041"/>
      <c r="Z244" s="1043"/>
      <c r="AA244" s="1041"/>
      <c r="AB244" s="1043"/>
      <c r="AC244" s="1041"/>
      <c r="AD244" s="1043"/>
      <c r="AI244">
        <f t="shared" si="146"/>
        <v>0</v>
      </c>
      <c r="AJ244">
        <f t="shared" si="147"/>
        <v>0</v>
      </c>
      <c r="AK244">
        <f t="shared" si="148"/>
        <v>0</v>
      </c>
      <c r="AL244">
        <f t="shared" si="149"/>
        <v>0</v>
      </c>
      <c r="AM244">
        <f t="shared" si="150"/>
        <v>0</v>
      </c>
      <c r="AN244">
        <f t="shared" si="151"/>
        <v>0</v>
      </c>
      <c r="AO244">
        <f t="shared" si="152"/>
        <v>0</v>
      </c>
      <c r="AP244">
        <f t="shared" si="153"/>
        <v>0</v>
      </c>
      <c r="AQ244" s="293">
        <f t="shared" si="154"/>
        <v>0</v>
      </c>
      <c r="AR244" s="504" t="str">
        <f>IF(AQ244=0,"",
IF(SUM($AQ$171:AQ244)=1,AS244,
IF($AQ$291&gt;SUM($AQ$171:AQ244),_xlfn.CONCAT(", ",AS244),
IF($AQ$291=SUM($AQ$171:AQ244),_xlfn.CONCAT(" y ",AS244)))))</f>
        <v/>
      </c>
      <c r="AS244" s="505" t="s">
        <v>5232</v>
      </c>
      <c r="AT244" s="643">
        <f t="shared" si="155"/>
        <v>0</v>
      </c>
      <c r="AU244" s="645">
        <f t="shared" si="156"/>
        <v>0</v>
      </c>
      <c r="AV244" s="524">
        <f t="shared" si="157"/>
        <v>0</v>
      </c>
      <c r="AW244" s="338">
        <f t="shared" si="158"/>
        <v>0</v>
      </c>
      <c r="AX244" s="294" t="str">
        <f>IF(AW244=0,"",
IF(SUM($AW$171:AW244)=1,AY244,
IF($AW$291&gt;SUM($AW$171:AW244),_xlfn.CONCAT(", ",AY244),
IF($AW$291=SUM($AW$171:AW244),_xlfn.CONCAT(" y ",AY244)))))</f>
        <v/>
      </c>
      <c r="AY244" s="368" t="s">
        <v>5232</v>
      </c>
      <c r="AZ244" s="321">
        <f t="shared" si="159"/>
        <v>0</v>
      </c>
      <c r="BA244" s="293">
        <f t="shared" si="160"/>
        <v>0</v>
      </c>
      <c r="BB244" s="294" t="str">
        <f>IF(BA244=0,"",
IF(SUM($BA$171:BA244)=1,BC244,
IF($BA$291&gt;SUM($BA$171:BA244),_xlfn.CONCAT(", ",BC244),
IF($BA$291=SUM($BA$171:BA244),_xlfn.CONCAT(" y ",BC244)))))</f>
        <v/>
      </c>
      <c r="BC244" s="89" t="s">
        <v>5232</v>
      </c>
    </row>
    <row r="245" spans="1:55" ht="15" customHeight="1">
      <c r="A245" s="64"/>
      <c r="B245" s="11"/>
      <c r="C245" s="58" t="s">
        <v>5233</v>
      </c>
      <c r="D245" s="1065" t="str">
        <f>IF(CNGE_2025_M1_Secc5_Sub1!$D105="","",CNGE_2025_M1_Secc5_Sub1!$D105)</f>
        <v/>
      </c>
      <c r="E245" s="889"/>
      <c r="F245" s="889"/>
      <c r="G245" s="889"/>
      <c r="H245" s="889"/>
      <c r="I245" s="889"/>
      <c r="J245" s="889"/>
      <c r="K245" s="889"/>
      <c r="L245" s="889"/>
      <c r="M245" s="889"/>
      <c r="N245" s="889"/>
      <c r="O245" s="889"/>
      <c r="P245" s="889"/>
      <c r="Q245" s="889"/>
      <c r="R245" s="890"/>
      <c r="S245" s="1041"/>
      <c r="T245" s="1043"/>
      <c r="U245" s="1041"/>
      <c r="V245" s="1043"/>
      <c r="W245" s="1041"/>
      <c r="X245" s="1043"/>
      <c r="Y245" s="1041"/>
      <c r="Z245" s="1043"/>
      <c r="AA245" s="1041"/>
      <c r="AB245" s="1043"/>
      <c r="AC245" s="1041"/>
      <c r="AD245" s="1043"/>
      <c r="AI245">
        <f t="shared" si="146"/>
        <v>0</v>
      </c>
      <c r="AJ245">
        <f t="shared" si="147"/>
        <v>0</v>
      </c>
      <c r="AK245">
        <f t="shared" si="148"/>
        <v>0</v>
      </c>
      <c r="AL245">
        <f t="shared" si="149"/>
        <v>0</v>
      </c>
      <c r="AM245">
        <f t="shared" si="150"/>
        <v>0</v>
      </c>
      <c r="AN245">
        <f t="shared" si="151"/>
        <v>0</v>
      </c>
      <c r="AO245">
        <f t="shared" si="152"/>
        <v>0</v>
      </c>
      <c r="AP245">
        <f t="shared" si="153"/>
        <v>0</v>
      </c>
      <c r="AQ245" s="293">
        <f t="shared" si="154"/>
        <v>0</v>
      </c>
      <c r="AR245" s="504" t="str">
        <f>IF(AQ245=0,"",
IF(SUM($AQ$171:AQ245)=1,AS245,
IF($AQ$291&gt;SUM($AQ$171:AQ245),_xlfn.CONCAT(", ",AS245),
IF($AQ$291=SUM($AQ$171:AQ245),_xlfn.CONCAT(" y ",AS245)))))</f>
        <v/>
      </c>
      <c r="AS245" s="505" t="s">
        <v>5234</v>
      </c>
      <c r="AT245" s="643">
        <f t="shared" si="155"/>
        <v>0</v>
      </c>
      <c r="AU245" s="645">
        <f t="shared" si="156"/>
        <v>0</v>
      </c>
      <c r="AV245" s="524">
        <f t="shared" si="157"/>
        <v>0</v>
      </c>
      <c r="AW245" s="338">
        <f t="shared" si="158"/>
        <v>0</v>
      </c>
      <c r="AX245" s="294" t="str">
        <f>IF(AW245=0,"",
IF(SUM($AW$171:AW245)=1,AY245,
IF($AW$291&gt;SUM($AW$171:AW245),_xlfn.CONCAT(", ",AY245),
IF($AW$291=SUM($AW$171:AW245),_xlfn.CONCAT(" y ",AY245)))))</f>
        <v/>
      </c>
      <c r="AY245" s="368" t="s">
        <v>5234</v>
      </c>
      <c r="AZ245" s="321">
        <f t="shared" si="159"/>
        <v>0</v>
      </c>
      <c r="BA245" s="293">
        <f t="shared" si="160"/>
        <v>0</v>
      </c>
      <c r="BB245" s="294" t="str">
        <f>IF(BA245=0,"",
IF(SUM($BA$171:BA245)=1,BC245,
IF($BA$291&gt;SUM($BA$171:BA245),_xlfn.CONCAT(", ",BC245),
IF($BA$291=SUM($BA$171:BA245),_xlfn.CONCAT(" y ",BC245)))))</f>
        <v/>
      </c>
      <c r="BC245" s="89" t="s">
        <v>5234</v>
      </c>
    </row>
    <row r="246" spans="1:55" ht="15" customHeight="1">
      <c r="A246" s="64"/>
      <c r="B246" s="11"/>
      <c r="C246" s="58" t="s">
        <v>5235</v>
      </c>
      <c r="D246" s="1065" t="str">
        <f>IF(CNGE_2025_M1_Secc5_Sub1!$D106="","",CNGE_2025_M1_Secc5_Sub1!$D106)</f>
        <v/>
      </c>
      <c r="E246" s="889"/>
      <c r="F246" s="889"/>
      <c r="G246" s="889"/>
      <c r="H246" s="889"/>
      <c r="I246" s="889"/>
      <c r="J246" s="889"/>
      <c r="K246" s="889"/>
      <c r="L246" s="889"/>
      <c r="M246" s="889"/>
      <c r="N246" s="889"/>
      <c r="O246" s="889"/>
      <c r="P246" s="889"/>
      <c r="Q246" s="889"/>
      <c r="R246" s="890"/>
      <c r="S246" s="1041"/>
      <c r="T246" s="1043"/>
      <c r="U246" s="1041"/>
      <c r="V246" s="1043"/>
      <c r="W246" s="1041"/>
      <c r="X246" s="1043"/>
      <c r="Y246" s="1041"/>
      <c r="Z246" s="1043"/>
      <c r="AA246" s="1041"/>
      <c r="AB246" s="1043"/>
      <c r="AC246" s="1041"/>
      <c r="AD246" s="1043"/>
      <c r="AI246">
        <f t="shared" si="146"/>
        <v>0</v>
      </c>
      <c r="AJ246">
        <f t="shared" si="147"/>
        <v>0</v>
      </c>
      <c r="AK246">
        <f t="shared" si="148"/>
        <v>0</v>
      </c>
      <c r="AL246">
        <f t="shared" si="149"/>
        <v>0</v>
      </c>
      <c r="AM246">
        <f t="shared" si="150"/>
        <v>0</v>
      </c>
      <c r="AN246">
        <f t="shared" si="151"/>
        <v>0</v>
      </c>
      <c r="AO246">
        <f t="shared" si="152"/>
        <v>0</v>
      </c>
      <c r="AP246">
        <f t="shared" si="153"/>
        <v>0</v>
      </c>
      <c r="AQ246" s="293">
        <f t="shared" si="154"/>
        <v>0</v>
      </c>
      <c r="AR246" s="504" t="str">
        <f>IF(AQ246=0,"",
IF(SUM($AQ$171:AQ246)=1,AS246,
IF($AQ$291&gt;SUM($AQ$171:AQ246),_xlfn.CONCAT(", ",AS246),
IF($AQ$291=SUM($AQ$171:AQ246),_xlfn.CONCAT(" y ",AS246)))))</f>
        <v/>
      </c>
      <c r="AS246" s="505" t="s">
        <v>5236</v>
      </c>
      <c r="AT246" s="643">
        <f t="shared" si="155"/>
        <v>0</v>
      </c>
      <c r="AU246" s="645">
        <f t="shared" si="156"/>
        <v>0</v>
      </c>
      <c r="AV246" s="524">
        <f t="shared" si="157"/>
        <v>0</v>
      </c>
      <c r="AW246" s="338">
        <f t="shared" si="158"/>
        <v>0</v>
      </c>
      <c r="AX246" s="294" t="str">
        <f>IF(AW246=0,"",
IF(SUM($AW$171:AW246)=1,AY246,
IF($AW$291&gt;SUM($AW$171:AW246),_xlfn.CONCAT(", ",AY246),
IF($AW$291=SUM($AW$171:AW246),_xlfn.CONCAT(" y ",AY246)))))</f>
        <v/>
      </c>
      <c r="AY246" s="368" t="s">
        <v>5236</v>
      </c>
      <c r="AZ246" s="321">
        <f t="shared" si="159"/>
        <v>0</v>
      </c>
      <c r="BA246" s="293">
        <f t="shared" si="160"/>
        <v>0</v>
      </c>
      <c r="BB246" s="294" t="str">
        <f>IF(BA246=0,"",
IF(SUM($BA$171:BA246)=1,BC246,
IF($BA$291&gt;SUM($BA$171:BA246),_xlfn.CONCAT(", ",BC246),
IF($BA$291=SUM($BA$171:BA246),_xlfn.CONCAT(" y ",BC246)))))</f>
        <v/>
      </c>
      <c r="BC246" s="89" t="s">
        <v>5236</v>
      </c>
    </row>
    <row r="247" spans="1:55" ht="15" customHeight="1">
      <c r="A247" s="64"/>
      <c r="B247" s="11"/>
      <c r="C247" s="58" t="s">
        <v>5237</v>
      </c>
      <c r="D247" s="1065" t="str">
        <f>IF(CNGE_2025_M1_Secc5_Sub1!$D107="","",CNGE_2025_M1_Secc5_Sub1!$D107)</f>
        <v/>
      </c>
      <c r="E247" s="889"/>
      <c r="F247" s="889"/>
      <c r="G247" s="889"/>
      <c r="H247" s="889"/>
      <c r="I247" s="889"/>
      <c r="J247" s="889"/>
      <c r="K247" s="889"/>
      <c r="L247" s="889"/>
      <c r="M247" s="889"/>
      <c r="N247" s="889"/>
      <c r="O247" s="889"/>
      <c r="P247" s="889"/>
      <c r="Q247" s="889"/>
      <c r="R247" s="890"/>
      <c r="S247" s="1041"/>
      <c r="T247" s="1043"/>
      <c r="U247" s="1041"/>
      <c r="V247" s="1043"/>
      <c r="W247" s="1041"/>
      <c r="X247" s="1043"/>
      <c r="Y247" s="1041"/>
      <c r="Z247" s="1043"/>
      <c r="AA247" s="1041"/>
      <c r="AB247" s="1043"/>
      <c r="AC247" s="1041"/>
      <c r="AD247" s="1043"/>
      <c r="AI247">
        <f t="shared" si="146"/>
        <v>0</v>
      </c>
      <c r="AJ247">
        <f t="shared" si="147"/>
        <v>0</v>
      </c>
      <c r="AK247">
        <f t="shared" si="148"/>
        <v>0</v>
      </c>
      <c r="AL247">
        <f t="shared" si="149"/>
        <v>0</v>
      </c>
      <c r="AM247">
        <f t="shared" si="150"/>
        <v>0</v>
      </c>
      <c r="AN247">
        <f t="shared" si="151"/>
        <v>0</v>
      </c>
      <c r="AO247">
        <f t="shared" si="152"/>
        <v>0</v>
      </c>
      <c r="AP247">
        <f t="shared" si="153"/>
        <v>0</v>
      </c>
      <c r="AQ247" s="293">
        <f t="shared" si="154"/>
        <v>0</v>
      </c>
      <c r="AR247" s="504" t="str">
        <f>IF(AQ247=0,"",
IF(SUM($AQ$171:AQ247)=1,AS247,
IF($AQ$291&gt;SUM($AQ$171:AQ247),_xlfn.CONCAT(", ",AS247),
IF($AQ$291=SUM($AQ$171:AQ247),_xlfn.CONCAT(" y ",AS247)))))</f>
        <v/>
      </c>
      <c r="AS247" s="505" t="s">
        <v>5238</v>
      </c>
      <c r="AT247" s="643">
        <f t="shared" si="155"/>
        <v>0</v>
      </c>
      <c r="AU247" s="645">
        <f t="shared" si="156"/>
        <v>0</v>
      </c>
      <c r="AV247" s="524">
        <f t="shared" si="157"/>
        <v>0</v>
      </c>
      <c r="AW247" s="338">
        <f t="shared" si="158"/>
        <v>0</v>
      </c>
      <c r="AX247" s="294" t="str">
        <f>IF(AW247=0,"",
IF(SUM($AW$171:AW247)=1,AY247,
IF($AW$291&gt;SUM($AW$171:AW247),_xlfn.CONCAT(", ",AY247),
IF($AW$291=SUM($AW$171:AW247),_xlfn.CONCAT(" y ",AY247)))))</f>
        <v/>
      </c>
      <c r="AY247" s="368" t="s">
        <v>5238</v>
      </c>
      <c r="AZ247" s="321">
        <f t="shared" si="159"/>
        <v>0</v>
      </c>
      <c r="BA247" s="293">
        <f t="shared" si="160"/>
        <v>0</v>
      </c>
      <c r="BB247" s="294" t="str">
        <f>IF(BA247=0,"",
IF(SUM($BA$171:BA247)=1,BC247,
IF($BA$291&gt;SUM($BA$171:BA247),_xlfn.CONCAT(", ",BC247),
IF($BA$291=SUM($BA$171:BA247),_xlfn.CONCAT(" y ",BC247)))))</f>
        <v/>
      </c>
      <c r="BC247" s="89" t="s">
        <v>5238</v>
      </c>
    </row>
    <row r="248" spans="1:55" ht="15" customHeight="1">
      <c r="A248" s="64"/>
      <c r="B248" s="11"/>
      <c r="C248" s="58" t="s">
        <v>5239</v>
      </c>
      <c r="D248" s="1065" t="str">
        <f>IF(CNGE_2025_M1_Secc5_Sub1!$D108="","",CNGE_2025_M1_Secc5_Sub1!$D108)</f>
        <v/>
      </c>
      <c r="E248" s="889"/>
      <c r="F248" s="889"/>
      <c r="G248" s="889"/>
      <c r="H248" s="889"/>
      <c r="I248" s="889"/>
      <c r="J248" s="889"/>
      <c r="K248" s="889"/>
      <c r="L248" s="889"/>
      <c r="M248" s="889"/>
      <c r="N248" s="889"/>
      <c r="O248" s="889"/>
      <c r="P248" s="889"/>
      <c r="Q248" s="889"/>
      <c r="R248" s="890"/>
      <c r="S248" s="1041"/>
      <c r="T248" s="1043"/>
      <c r="U248" s="1041"/>
      <c r="V248" s="1043"/>
      <c r="W248" s="1041"/>
      <c r="X248" s="1043"/>
      <c r="Y248" s="1041"/>
      <c r="Z248" s="1043"/>
      <c r="AA248" s="1041"/>
      <c r="AB248" s="1043"/>
      <c r="AC248" s="1041"/>
      <c r="AD248" s="1043"/>
      <c r="AI248">
        <f t="shared" si="146"/>
        <v>0</v>
      </c>
      <c r="AJ248">
        <f t="shared" si="147"/>
        <v>0</v>
      </c>
      <c r="AK248">
        <f t="shared" si="148"/>
        <v>0</v>
      </c>
      <c r="AL248">
        <f t="shared" si="149"/>
        <v>0</v>
      </c>
      <c r="AM248">
        <f t="shared" si="150"/>
        <v>0</v>
      </c>
      <c r="AN248">
        <f t="shared" si="151"/>
        <v>0</v>
      </c>
      <c r="AO248">
        <f t="shared" si="152"/>
        <v>0</v>
      </c>
      <c r="AP248">
        <f t="shared" si="153"/>
        <v>0</v>
      </c>
      <c r="AQ248" s="293">
        <f t="shared" si="154"/>
        <v>0</v>
      </c>
      <c r="AR248" s="504" t="str">
        <f>IF(AQ248=0,"",
IF(SUM($AQ$171:AQ248)=1,AS248,
IF($AQ$291&gt;SUM($AQ$171:AQ248),_xlfn.CONCAT(", ",AS248),
IF($AQ$291=SUM($AQ$171:AQ248),_xlfn.CONCAT(" y ",AS248)))))</f>
        <v/>
      </c>
      <c r="AS248" s="505" t="s">
        <v>5240</v>
      </c>
      <c r="AT248" s="643">
        <f t="shared" si="155"/>
        <v>0</v>
      </c>
      <c r="AU248" s="645">
        <f t="shared" si="156"/>
        <v>0</v>
      </c>
      <c r="AV248" s="524">
        <f t="shared" si="157"/>
        <v>0</v>
      </c>
      <c r="AW248" s="338">
        <f t="shared" si="158"/>
        <v>0</v>
      </c>
      <c r="AX248" s="294" t="str">
        <f>IF(AW248=0,"",
IF(SUM($AW$171:AW248)=1,AY248,
IF($AW$291&gt;SUM($AW$171:AW248),_xlfn.CONCAT(", ",AY248),
IF($AW$291=SUM($AW$171:AW248),_xlfn.CONCAT(" y ",AY248)))))</f>
        <v/>
      </c>
      <c r="AY248" s="368" t="s">
        <v>5240</v>
      </c>
      <c r="AZ248" s="321">
        <f t="shared" si="159"/>
        <v>0</v>
      </c>
      <c r="BA248" s="293">
        <f t="shared" si="160"/>
        <v>0</v>
      </c>
      <c r="BB248" s="294" t="str">
        <f>IF(BA248=0,"",
IF(SUM($BA$171:BA248)=1,BC248,
IF($BA$291&gt;SUM($BA$171:BA248),_xlfn.CONCAT(", ",BC248),
IF($BA$291=SUM($BA$171:BA248),_xlfn.CONCAT(" y ",BC248)))))</f>
        <v/>
      </c>
      <c r="BC248" s="89" t="s">
        <v>5240</v>
      </c>
    </row>
    <row r="249" spans="1:55" ht="15" customHeight="1">
      <c r="A249" s="64"/>
      <c r="B249" s="11"/>
      <c r="C249" s="58" t="s">
        <v>5241</v>
      </c>
      <c r="D249" s="1065" t="str">
        <f>IF(CNGE_2025_M1_Secc5_Sub1!$D109="","",CNGE_2025_M1_Secc5_Sub1!$D109)</f>
        <v/>
      </c>
      <c r="E249" s="889"/>
      <c r="F249" s="889"/>
      <c r="G249" s="889"/>
      <c r="H249" s="889"/>
      <c r="I249" s="889"/>
      <c r="J249" s="889"/>
      <c r="K249" s="889"/>
      <c r="L249" s="889"/>
      <c r="M249" s="889"/>
      <c r="N249" s="889"/>
      <c r="O249" s="889"/>
      <c r="P249" s="889"/>
      <c r="Q249" s="889"/>
      <c r="R249" s="890"/>
      <c r="S249" s="1041"/>
      <c r="T249" s="1043"/>
      <c r="U249" s="1041"/>
      <c r="V249" s="1043"/>
      <c r="W249" s="1041"/>
      <c r="X249" s="1043"/>
      <c r="Y249" s="1041"/>
      <c r="Z249" s="1043"/>
      <c r="AA249" s="1041"/>
      <c r="AB249" s="1043"/>
      <c r="AC249" s="1041"/>
      <c r="AD249" s="1043"/>
      <c r="AI249">
        <f t="shared" si="146"/>
        <v>0</v>
      </c>
      <c r="AJ249">
        <f t="shared" si="147"/>
        <v>0</v>
      </c>
      <c r="AK249">
        <f t="shared" si="148"/>
        <v>0</v>
      </c>
      <c r="AL249">
        <f t="shared" si="149"/>
        <v>0</v>
      </c>
      <c r="AM249">
        <f t="shared" si="150"/>
        <v>0</v>
      </c>
      <c r="AN249">
        <f t="shared" si="151"/>
        <v>0</v>
      </c>
      <c r="AO249">
        <f t="shared" si="152"/>
        <v>0</v>
      </c>
      <c r="AP249">
        <f t="shared" si="153"/>
        <v>0</v>
      </c>
      <c r="AQ249" s="293">
        <f t="shared" si="154"/>
        <v>0</v>
      </c>
      <c r="AR249" s="504" t="str">
        <f>IF(AQ249=0,"",
IF(SUM($AQ$171:AQ249)=1,AS249,
IF($AQ$291&gt;SUM($AQ$171:AQ249),_xlfn.CONCAT(", ",AS249),
IF($AQ$291=SUM($AQ$171:AQ249),_xlfn.CONCAT(" y ",AS249)))))</f>
        <v/>
      </c>
      <c r="AS249" s="505" t="s">
        <v>5242</v>
      </c>
      <c r="AT249" s="643">
        <f t="shared" si="155"/>
        <v>0</v>
      </c>
      <c r="AU249" s="645">
        <f t="shared" si="156"/>
        <v>0</v>
      </c>
      <c r="AV249" s="524">
        <f t="shared" si="157"/>
        <v>0</v>
      </c>
      <c r="AW249" s="338">
        <f t="shared" si="158"/>
        <v>0</v>
      </c>
      <c r="AX249" s="294" t="str">
        <f>IF(AW249=0,"",
IF(SUM($AW$171:AW249)=1,AY249,
IF($AW$291&gt;SUM($AW$171:AW249),_xlfn.CONCAT(", ",AY249),
IF($AW$291=SUM($AW$171:AW249),_xlfn.CONCAT(" y ",AY249)))))</f>
        <v/>
      </c>
      <c r="AY249" s="368" t="s">
        <v>5242</v>
      </c>
      <c r="AZ249" s="321">
        <f t="shared" si="159"/>
        <v>0</v>
      </c>
      <c r="BA249" s="293">
        <f t="shared" si="160"/>
        <v>0</v>
      </c>
      <c r="BB249" s="294" t="str">
        <f>IF(BA249=0,"",
IF(SUM($BA$171:BA249)=1,BC249,
IF($BA$291&gt;SUM($BA$171:BA249),_xlfn.CONCAT(", ",BC249),
IF($BA$291=SUM($BA$171:BA249),_xlfn.CONCAT(" y ",BC249)))))</f>
        <v/>
      </c>
      <c r="BC249" s="89" t="s">
        <v>5242</v>
      </c>
    </row>
    <row r="250" spans="1:55" ht="15" customHeight="1">
      <c r="A250" s="64"/>
      <c r="B250" s="11"/>
      <c r="C250" s="58" t="s">
        <v>5243</v>
      </c>
      <c r="D250" s="1065" t="str">
        <f>IF(CNGE_2025_M1_Secc5_Sub1!$D110="","",CNGE_2025_M1_Secc5_Sub1!$D110)</f>
        <v/>
      </c>
      <c r="E250" s="889"/>
      <c r="F250" s="889"/>
      <c r="G250" s="889"/>
      <c r="H250" s="889"/>
      <c r="I250" s="889"/>
      <c r="J250" s="889"/>
      <c r="K250" s="889"/>
      <c r="L250" s="889"/>
      <c r="M250" s="889"/>
      <c r="N250" s="889"/>
      <c r="O250" s="889"/>
      <c r="P250" s="889"/>
      <c r="Q250" s="889"/>
      <c r="R250" s="890"/>
      <c r="S250" s="1041"/>
      <c r="T250" s="1043"/>
      <c r="U250" s="1041"/>
      <c r="V250" s="1043"/>
      <c r="W250" s="1041"/>
      <c r="X250" s="1043"/>
      <c r="Y250" s="1041"/>
      <c r="Z250" s="1043"/>
      <c r="AA250" s="1041"/>
      <c r="AB250" s="1043"/>
      <c r="AC250" s="1041"/>
      <c r="AD250" s="1043"/>
      <c r="AI250">
        <f t="shared" si="146"/>
        <v>0</v>
      </c>
      <c r="AJ250">
        <f t="shared" si="147"/>
        <v>0</v>
      </c>
      <c r="AK250">
        <f t="shared" si="148"/>
        <v>0</v>
      </c>
      <c r="AL250">
        <f t="shared" si="149"/>
        <v>0</v>
      </c>
      <c r="AM250">
        <f t="shared" si="150"/>
        <v>0</v>
      </c>
      <c r="AN250">
        <f t="shared" si="151"/>
        <v>0</v>
      </c>
      <c r="AO250">
        <f t="shared" si="152"/>
        <v>0</v>
      </c>
      <c r="AP250">
        <f t="shared" si="153"/>
        <v>0</v>
      </c>
      <c r="AQ250" s="293">
        <f t="shared" si="154"/>
        <v>0</v>
      </c>
      <c r="AR250" s="504" t="str">
        <f>IF(AQ250=0,"",
IF(SUM($AQ$171:AQ250)=1,AS250,
IF($AQ$291&gt;SUM($AQ$171:AQ250),_xlfn.CONCAT(", ",AS250),
IF($AQ$291=SUM($AQ$171:AQ250),_xlfn.CONCAT(" y ",AS250)))))</f>
        <v/>
      </c>
      <c r="AS250" s="505" t="s">
        <v>5244</v>
      </c>
      <c r="AT250" s="643">
        <f t="shared" si="155"/>
        <v>0</v>
      </c>
      <c r="AU250" s="645">
        <f t="shared" si="156"/>
        <v>0</v>
      </c>
      <c r="AV250" s="524">
        <f t="shared" si="157"/>
        <v>0</v>
      </c>
      <c r="AW250" s="338">
        <f t="shared" si="158"/>
        <v>0</v>
      </c>
      <c r="AX250" s="294" t="str">
        <f>IF(AW250=0,"",
IF(SUM($AW$171:AW250)=1,AY250,
IF($AW$291&gt;SUM($AW$171:AW250),_xlfn.CONCAT(", ",AY250),
IF($AW$291=SUM($AW$171:AW250),_xlfn.CONCAT(" y ",AY250)))))</f>
        <v/>
      </c>
      <c r="AY250" s="368" t="s">
        <v>5244</v>
      </c>
      <c r="AZ250" s="321">
        <f t="shared" si="159"/>
        <v>0</v>
      </c>
      <c r="BA250" s="293">
        <f t="shared" si="160"/>
        <v>0</v>
      </c>
      <c r="BB250" s="294" t="str">
        <f>IF(BA250=0,"",
IF(SUM($BA$171:BA250)=1,BC250,
IF($BA$291&gt;SUM($BA$171:BA250),_xlfn.CONCAT(", ",BC250),
IF($BA$291=SUM($BA$171:BA250),_xlfn.CONCAT(" y ",BC250)))))</f>
        <v/>
      </c>
      <c r="BC250" s="89" t="s">
        <v>5244</v>
      </c>
    </row>
    <row r="251" spans="1:55" ht="15" customHeight="1">
      <c r="A251" s="64"/>
      <c r="B251" s="11"/>
      <c r="C251" s="58" t="s">
        <v>5245</v>
      </c>
      <c r="D251" s="1065" t="str">
        <f>IF(CNGE_2025_M1_Secc5_Sub1!$D111="","",CNGE_2025_M1_Secc5_Sub1!$D111)</f>
        <v/>
      </c>
      <c r="E251" s="889"/>
      <c r="F251" s="889"/>
      <c r="G251" s="889"/>
      <c r="H251" s="889"/>
      <c r="I251" s="889"/>
      <c r="J251" s="889"/>
      <c r="K251" s="889"/>
      <c r="L251" s="889"/>
      <c r="M251" s="889"/>
      <c r="N251" s="889"/>
      <c r="O251" s="889"/>
      <c r="P251" s="889"/>
      <c r="Q251" s="889"/>
      <c r="R251" s="890"/>
      <c r="S251" s="1041"/>
      <c r="T251" s="1043"/>
      <c r="U251" s="1041"/>
      <c r="V251" s="1043"/>
      <c r="W251" s="1041"/>
      <c r="X251" s="1043"/>
      <c r="Y251" s="1041"/>
      <c r="Z251" s="1043"/>
      <c r="AA251" s="1041"/>
      <c r="AB251" s="1043"/>
      <c r="AC251" s="1041"/>
      <c r="AD251" s="1043"/>
      <c r="AI251">
        <f t="shared" si="146"/>
        <v>0</v>
      </c>
      <c r="AJ251">
        <f t="shared" si="147"/>
        <v>0</v>
      </c>
      <c r="AK251">
        <f t="shared" si="148"/>
        <v>0</v>
      </c>
      <c r="AL251">
        <f t="shared" si="149"/>
        <v>0</v>
      </c>
      <c r="AM251">
        <f t="shared" si="150"/>
        <v>0</v>
      </c>
      <c r="AN251">
        <f t="shared" si="151"/>
        <v>0</v>
      </c>
      <c r="AO251">
        <f t="shared" si="152"/>
        <v>0</v>
      </c>
      <c r="AP251">
        <f t="shared" si="153"/>
        <v>0</v>
      </c>
      <c r="AQ251" s="293">
        <f t="shared" si="154"/>
        <v>0</v>
      </c>
      <c r="AR251" s="504" t="str">
        <f>IF(AQ251=0,"",
IF(SUM($AQ$171:AQ251)=1,AS251,
IF($AQ$291&gt;SUM($AQ$171:AQ251),_xlfn.CONCAT(", ",AS251),
IF($AQ$291=SUM($AQ$171:AQ251),_xlfn.CONCAT(" y ",AS251)))))</f>
        <v/>
      </c>
      <c r="AS251" s="505" t="s">
        <v>5246</v>
      </c>
      <c r="AT251" s="643">
        <f t="shared" si="155"/>
        <v>0</v>
      </c>
      <c r="AU251" s="645">
        <f t="shared" si="156"/>
        <v>0</v>
      </c>
      <c r="AV251" s="524">
        <f t="shared" si="157"/>
        <v>0</v>
      </c>
      <c r="AW251" s="338">
        <f t="shared" si="158"/>
        <v>0</v>
      </c>
      <c r="AX251" s="294" t="str">
        <f>IF(AW251=0,"",
IF(SUM($AW$171:AW251)=1,AY251,
IF($AW$291&gt;SUM($AW$171:AW251),_xlfn.CONCAT(", ",AY251),
IF($AW$291=SUM($AW$171:AW251),_xlfn.CONCAT(" y ",AY251)))))</f>
        <v/>
      </c>
      <c r="AY251" s="368" t="s">
        <v>5246</v>
      </c>
      <c r="AZ251" s="321">
        <f t="shared" si="159"/>
        <v>0</v>
      </c>
      <c r="BA251" s="293">
        <f t="shared" si="160"/>
        <v>0</v>
      </c>
      <c r="BB251" s="294" t="str">
        <f>IF(BA251=0,"",
IF(SUM($BA$171:BA251)=1,BC251,
IF($BA$291&gt;SUM($BA$171:BA251),_xlfn.CONCAT(", ",BC251),
IF($BA$291=SUM($BA$171:BA251),_xlfn.CONCAT(" y ",BC251)))))</f>
        <v/>
      </c>
      <c r="BC251" s="89" t="s">
        <v>5246</v>
      </c>
    </row>
    <row r="252" spans="1:55" ht="15" customHeight="1">
      <c r="A252" s="64"/>
      <c r="B252" s="11"/>
      <c r="C252" s="58" t="s">
        <v>5247</v>
      </c>
      <c r="D252" s="1065" t="str">
        <f>IF(CNGE_2025_M1_Secc5_Sub1!$D112="","",CNGE_2025_M1_Secc5_Sub1!$D112)</f>
        <v/>
      </c>
      <c r="E252" s="889"/>
      <c r="F252" s="889"/>
      <c r="G252" s="889"/>
      <c r="H252" s="889"/>
      <c r="I252" s="889"/>
      <c r="J252" s="889"/>
      <c r="K252" s="889"/>
      <c r="L252" s="889"/>
      <c r="M252" s="889"/>
      <c r="N252" s="889"/>
      <c r="O252" s="889"/>
      <c r="P252" s="889"/>
      <c r="Q252" s="889"/>
      <c r="R252" s="890"/>
      <c r="S252" s="1041"/>
      <c r="T252" s="1043"/>
      <c r="U252" s="1041"/>
      <c r="V252" s="1043"/>
      <c r="W252" s="1041"/>
      <c r="X252" s="1043"/>
      <c r="Y252" s="1041"/>
      <c r="Z252" s="1043"/>
      <c r="AA252" s="1041"/>
      <c r="AB252" s="1043"/>
      <c r="AC252" s="1041"/>
      <c r="AD252" s="1043"/>
      <c r="AI252">
        <f t="shared" si="146"/>
        <v>0</v>
      </c>
      <c r="AJ252">
        <f t="shared" si="147"/>
        <v>0</v>
      </c>
      <c r="AK252">
        <f t="shared" si="148"/>
        <v>0</v>
      </c>
      <c r="AL252">
        <f t="shared" si="149"/>
        <v>0</v>
      </c>
      <c r="AM252">
        <f t="shared" si="150"/>
        <v>0</v>
      </c>
      <c r="AN252">
        <f t="shared" si="151"/>
        <v>0</v>
      </c>
      <c r="AO252">
        <f t="shared" si="152"/>
        <v>0</v>
      </c>
      <c r="AP252">
        <f t="shared" si="153"/>
        <v>0</v>
      </c>
      <c r="AQ252" s="293">
        <f t="shared" si="154"/>
        <v>0</v>
      </c>
      <c r="AR252" s="504" t="str">
        <f>IF(AQ252=0,"",
IF(SUM($AQ$171:AQ252)=1,AS252,
IF($AQ$291&gt;SUM($AQ$171:AQ252),_xlfn.CONCAT(", ",AS252),
IF($AQ$291=SUM($AQ$171:AQ252),_xlfn.CONCAT(" y ",AS252)))))</f>
        <v/>
      </c>
      <c r="AS252" s="505" t="s">
        <v>5248</v>
      </c>
      <c r="AT252" s="643">
        <f t="shared" si="155"/>
        <v>0</v>
      </c>
      <c r="AU252" s="645">
        <f t="shared" si="156"/>
        <v>0</v>
      </c>
      <c r="AV252" s="524">
        <f t="shared" si="157"/>
        <v>0</v>
      </c>
      <c r="AW252" s="338">
        <f t="shared" si="158"/>
        <v>0</v>
      </c>
      <c r="AX252" s="294" t="str">
        <f>IF(AW252=0,"",
IF(SUM($AW$171:AW252)=1,AY252,
IF($AW$291&gt;SUM($AW$171:AW252),_xlfn.CONCAT(", ",AY252),
IF($AW$291=SUM($AW$171:AW252),_xlfn.CONCAT(" y ",AY252)))))</f>
        <v/>
      </c>
      <c r="AY252" s="368" t="s">
        <v>5248</v>
      </c>
      <c r="AZ252" s="321">
        <f t="shared" si="159"/>
        <v>0</v>
      </c>
      <c r="BA252" s="293">
        <f t="shared" si="160"/>
        <v>0</v>
      </c>
      <c r="BB252" s="294" t="str">
        <f>IF(BA252=0,"",
IF(SUM($BA$171:BA252)=1,BC252,
IF($BA$291&gt;SUM($BA$171:BA252),_xlfn.CONCAT(", ",BC252),
IF($BA$291=SUM($BA$171:BA252),_xlfn.CONCAT(" y ",BC252)))))</f>
        <v/>
      </c>
      <c r="BC252" s="89" t="s">
        <v>5248</v>
      </c>
    </row>
    <row r="253" spans="1:55" ht="15" customHeight="1">
      <c r="A253" s="64"/>
      <c r="B253" s="11"/>
      <c r="C253" s="58" t="s">
        <v>5249</v>
      </c>
      <c r="D253" s="1065" t="str">
        <f>IF(CNGE_2025_M1_Secc5_Sub1!$D113="","",CNGE_2025_M1_Secc5_Sub1!$D113)</f>
        <v/>
      </c>
      <c r="E253" s="889"/>
      <c r="F253" s="889"/>
      <c r="G253" s="889"/>
      <c r="H253" s="889"/>
      <c r="I253" s="889"/>
      <c r="J253" s="889"/>
      <c r="K253" s="889"/>
      <c r="L253" s="889"/>
      <c r="M253" s="889"/>
      <c r="N253" s="889"/>
      <c r="O253" s="889"/>
      <c r="P253" s="889"/>
      <c r="Q253" s="889"/>
      <c r="R253" s="890"/>
      <c r="S253" s="1041"/>
      <c r="T253" s="1043"/>
      <c r="U253" s="1041"/>
      <c r="V253" s="1043"/>
      <c r="W253" s="1041"/>
      <c r="X253" s="1043"/>
      <c r="Y253" s="1041"/>
      <c r="Z253" s="1043"/>
      <c r="AA253" s="1041"/>
      <c r="AB253" s="1043"/>
      <c r="AC253" s="1041"/>
      <c r="AD253" s="1043"/>
      <c r="AI253">
        <f t="shared" si="146"/>
        <v>0</v>
      </c>
      <c r="AJ253">
        <f t="shared" si="147"/>
        <v>0</v>
      </c>
      <c r="AK253">
        <f t="shared" si="148"/>
        <v>0</v>
      </c>
      <c r="AL253">
        <f t="shared" si="149"/>
        <v>0</v>
      </c>
      <c r="AM253">
        <f t="shared" si="150"/>
        <v>0</v>
      </c>
      <c r="AN253">
        <f t="shared" si="151"/>
        <v>0</v>
      </c>
      <c r="AO253">
        <f t="shared" si="152"/>
        <v>0</v>
      </c>
      <c r="AP253">
        <f t="shared" si="153"/>
        <v>0</v>
      </c>
      <c r="AQ253" s="293">
        <f t="shared" si="154"/>
        <v>0</v>
      </c>
      <c r="AR253" s="504" t="str">
        <f>IF(AQ253=0,"",
IF(SUM($AQ$171:AQ253)=1,AS253,
IF($AQ$291&gt;SUM($AQ$171:AQ253),_xlfn.CONCAT(", ",AS253),
IF($AQ$291=SUM($AQ$171:AQ253),_xlfn.CONCAT(" y ",AS253)))))</f>
        <v/>
      </c>
      <c r="AS253" s="505" t="s">
        <v>5250</v>
      </c>
      <c r="AT253" s="643">
        <f t="shared" si="155"/>
        <v>0</v>
      </c>
      <c r="AU253" s="645">
        <f t="shared" si="156"/>
        <v>0</v>
      </c>
      <c r="AV253" s="524">
        <f t="shared" si="157"/>
        <v>0</v>
      </c>
      <c r="AW253" s="338">
        <f t="shared" si="158"/>
        <v>0</v>
      </c>
      <c r="AX253" s="294" t="str">
        <f>IF(AW253=0,"",
IF(SUM($AW$171:AW253)=1,AY253,
IF($AW$291&gt;SUM($AW$171:AW253),_xlfn.CONCAT(", ",AY253),
IF($AW$291=SUM($AW$171:AW253),_xlfn.CONCAT(" y ",AY253)))))</f>
        <v/>
      </c>
      <c r="AY253" s="368" t="s">
        <v>5250</v>
      </c>
      <c r="AZ253" s="321">
        <f t="shared" si="159"/>
        <v>0</v>
      </c>
      <c r="BA253" s="293">
        <f t="shared" si="160"/>
        <v>0</v>
      </c>
      <c r="BB253" s="294" t="str">
        <f>IF(BA253=0,"",
IF(SUM($BA$171:BA253)=1,BC253,
IF($BA$291&gt;SUM($BA$171:BA253),_xlfn.CONCAT(", ",BC253),
IF($BA$291=SUM($BA$171:BA253),_xlfn.CONCAT(" y ",BC253)))))</f>
        <v/>
      </c>
      <c r="BC253" s="89" t="s">
        <v>5250</v>
      </c>
    </row>
    <row r="254" spans="1:55" ht="15" customHeight="1">
      <c r="A254" s="64"/>
      <c r="B254" s="11"/>
      <c r="C254" s="58" t="s">
        <v>5251</v>
      </c>
      <c r="D254" s="1065" t="str">
        <f>IF(CNGE_2025_M1_Secc5_Sub1!$D114="","",CNGE_2025_M1_Secc5_Sub1!$D114)</f>
        <v/>
      </c>
      <c r="E254" s="889"/>
      <c r="F254" s="889"/>
      <c r="G254" s="889"/>
      <c r="H254" s="889"/>
      <c r="I254" s="889"/>
      <c r="J254" s="889"/>
      <c r="K254" s="889"/>
      <c r="L254" s="889"/>
      <c r="M254" s="889"/>
      <c r="N254" s="889"/>
      <c r="O254" s="889"/>
      <c r="P254" s="889"/>
      <c r="Q254" s="889"/>
      <c r="R254" s="890"/>
      <c r="S254" s="1041"/>
      <c r="T254" s="1043"/>
      <c r="U254" s="1041"/>
      <c r="V254" s="1043"/>
      <c r="W254" s="1041"/>
      <c r="X254" s="1043"/>
      <c r="Y254" s="1041"/>
      <c r="Z254" s="1043"/>
      <c r="AA254" s="1041"/>
      <c r="AB254" s="1043"/>
      <c r="AC254" s="1041"/>
      <c r="AD254" s="1043"/>
      <c r="AI254">
        <f t="shared" si="146"/>
        <v>0</v>
      </c>
      <c r="AJ254">
        <f t="shared" si="147"/>
        <v>0</v>
      </c>
      <c r="AK254">
        <f t="shared" si="148"/>
        <v>0</v>
      </c>
      <c r="AL254">
        <f t="shared" si="149"/>
        <v>0</v>
      </c>
      <c r="AM254">
        <f t="shared" si="150"/>
        <v>0</v>
      </c>
      <c r="AN254">
        <f t="shared" si="151"/>
        <v>0</v>
      </c>
      <c r="AO254">
        <f t="shared" si="152"/>
        <v>0</v>
      </c>
      <c r="AP254">
        <f t="shared" si="153"/>
        <v>0</v>
      </c>
      <c r="AQ254" s="293">
        <f t="shared" si="154"/>
        <v>0</v>
      </c>
      <c r="AR254" s="504" t="str">
        <f>IF(AQ254=0,"",
IF(SUM($AQ$171:AQ254)=1,AS254,
IF($AQ$291&gt;SUM($AQ$171:AQ254),_xlfn.CONCAT(", ",AS254),
IF($AQ$291=SUM($AQ$171:AQ254),_xlfn.CONCAT(" y ",AS254)))))</f>
        <v/>
      </c>
      <c r="AS254" s="505" t="s">
        <v>5252</v>
      </c>
      <c r="AT254" s="643">
        <f t="shared" si="155"/>
        <v>0</v>
      </c>
      <c r="AU254" s="645">
        <f t="shared" si="156"/>
        <v>0</v>
      </c>
      <c r="AV254" s="524">
        <f t="shared" si="157"/>
        <v>0</v>
      </c>
      <c r="AW254" s="338">
        <f t="shared" si="158"/>
        <v>0</v>
      </c>
      <c r="AX254" s="294" t="str">
        <f>IF(AW254=0,"",
IF(SUM($AW$171:AW254)=1,AY254,
IF($AW$291&gt;SUM($AW$171:AW254),_xlfn.CONCAT(", ",AY254),
IF($AW$291=SUM($AW$171:AW254),_xlfn.CONCAT(" y ",AY254)))))</f>
        <v/>
      </c>
      <c r="AY254" s="368" t="s">
        <v>5252</v>
      </c>
      <c r="AZ254" s="321">
        <f t="shared" si="159"/>
        <v>0</v>
      </c>
      <c r="BA254" s="293">
        <f t="shared" si="160"/>
        <v>0</v>
      </c>
      <c r="BB254" s="294" t="str">
        <f>IF(BA254=0,"",
IF(SUM($BA$171:BA254)=1,BC254,
IF($BA$291&gt;SUM($BA$171:BA254),_xlfn.CONCAT(", ",BC254),
IF($BA$291=SUM($BA$171:BA254),_xlfn.CONCAT(" y ",BC254)))))</f>
        <v/>
      </c>
      <c r="BC254" s="89" t="s">
        <v>5252</v>
      </c>
    </row>
    <row r="255" spans="1:55" ht="15" customHeight="1">
      <c r="A255" s="64"/>
      <c r="B255" s="11"/>
      <c r="C255" s="58" t="s">
        <v>5253</v>
      </c>
      <c r="D255" s="1065" t="str">
        <f>IF(CNGE_2025_M1_Secc5_Sub1!$D115="","",CNGE_2025_M1_Secc5_Sub1!$D115)</f>
        <v/>
      </c>
      <c r="E255" s="889"/>
      <c r="F255" s="889"/>
      <c r="G255" s="889"/>
      <c r="H255" s="889"/>
      <c r="I255" s="889"/>
      <c r="J255" s="889"/>
      <c r="K255" s="889"/>
      <c r="L255" s="889"/>
      <c r="M255" s="889"/>
      <c r="N255" s="889"/>
      <c r="O255" s="889"/>
      <c r="P255" s="889"/>
      <c r="Q255" s="889"/>
      <c r="R255" s="890"/>
      <c r="S255" s="1041"/>
      <c r="T255" s="1043"/>
      <c r="U255" s="1041"/>
      <c r="V255" s="1043"/>
      <c r="W255" s="1041"/>
      <c r="X255" s="1043"/>
      <c r="Y255" s="1041"/>
      <c r="Z255" s="1043"/>
      <c r="AA255" s="1041"/>
      <c r="AB255" s="1043"/>
      <c r="AC255" s="1041"/>
      <c r="AD255" s="1043"/>
      <c r="AI255">
        <f t="shared" si="146"/>
        <v>0</v>
      </c>
      <c r="AJ255">
        <f t="shared" si="147"/>
        <v>0</v>
      </c>
      <c r="AK255">
        <f t="shared" si="148"/>
        <v>0</v>
      </c>
      <c r="AL255">
        <f t="shared" si="149"/>
        <v>0</v>
      </c>
      <c r="AM255">
        <f t="shared" si="150"/>
        <v>0</v>
      </c>
      <c r="AN255">
        <f t="shared" si="151"/>
        <v>0</v>
      </c>
      <c r="AO255">
        <f t="shared" si="152"/>
        <v>0</v>
      </c>
      <c r="AP255">
        <f t="shared" si="153"/>
        <v>0</v>
      </c>
      <c r="AQ255" s="293">
        <f t="shared" si="154"/>
        <v>0</v>
      </c>
      <c r="AR255" s="504" t="str">
        <f>IF(AQ255=0,"",
IF(SUM($AQ$171:AQ255)=1,AS255,
IF($AQ$291&gt;SUM($AQ$171:AQ255),_xlfn.CONCAT(", ",AS255),
IF($AQ$291=SUM($AQ$171:AQ255),_xlfn.CONCAT(" y ",AS255)))))</f>
        <v/>
      </c>
      <c r="AS255" s="505" t="s">
        <v>5254</v>
      </c>
      <c r="AT255" s="643">
        <f t="shared" si="155"/>
        <v>0</v>
      </c>
      <c r="AU255" s="645">
        <f t="shared" si="156"/>
        <v>0</v>
      </c>
      <c r="AV255" s="524">
        <f t="shared" si="157"/>
        <v>0</v>
      </c>
      <c r="AW255" s="338">
        <f t="shared" si="158"/>
        <v>0</v>
      </c>
      <c r="AX255" s="294" t="str">
        <f>IF(AW255=0,"",
IF(SUM($AW$171:AW255)=1,AY255,
IF($AW$291&gt;SUM($AW$171:AW255),_xlfn.CONCAT(", ",AY255),
IF($AW$291=SUM($AW$171:AW255),_xlfn.CONCAT(" y ",AY255)))))</f>
        <v/>
      </c>
      <c r="AY255" s="368" t="s">
        <v>5254</v>
      </c>
      <c r="AZ255" s="321">
        <f t="shared" si="159"/>
        <v>0</v>
      </c>
      <c r="BA255" s="293">
        <f t="shared" si="160"/>
        <v>0</v>
      </c>
      <c r="BB255" s="294" t="str">
        <f>IF(BA255=0,"",
IF(SUM($BA$171:BA255)=1,BC255,
IF($BA$291&gt;SUM($BA$171:BA255),_xlfn.CONCAT(", ",BC255),
IF($BA$291=SUM($BA$171:BA255),_xlfn.CONCAT(" y ",BC255)))))</f>
        <v/>
      </c>
      <c r="BC255" s="89" t="s">
        <v>5254</v>
      </c>
    </row>
    <row r="256" spans="1:55" ht="15" customHeight="1">
      <c r="A256" s="64"/>
      <c r="B256" s="11"/>
      <c r="C256" s="58" t="s">
        <v>5255</v>
      </c>
      <c r="D256" s="1065" t="str">
        <f>IF(CNGE_2025_M1_Secc5_Sub1!$D116="","",CNGE_2025_M1_Secc5_Sub1!$D116)</f>
        <v/>
      </c>
      <c r="E256" s="889"/>
      <c r="F256" s="889"/>
      <c r="G256" s="889"/>
      <c r="H256" s="889"/>
      <c r="I256" s="889"/>
      <c r="J256" s="889"/>
      <c r="K256" s="889"/>
      <c r="L256" s="889"/>
      <c r="M256" s="889"/>
      <c r="N256" s="889"/>
      <c r="O256" s="889"/>
      <c r="P256" s="889"/>
      <c r="Q256" s="889"/>
      <c r="R256" s="890"/>
      <c r="S256" s="1041"/>
      <c r="T256" s="1043"/>
      <c r="U256" s="1041"/>
      <c r="V256" s="1043"/>
      <c r="W256" s="1041"/>
      <c r="X256" s="1043"/>
      <c r="Y256" s="1041"/>
      <c r="Z256" s="1043"/>
      <c r="AA256" s="1041"/>
      <c r="AB256" s="1043"/>
      <c r="AC256" s="1041"/>
      <c r="AD256" s="1043"/>
      <c r="AI256">
        <f t="shared" si="146"/>
        <v>0</v>
      </c>
      <c r="AJ256">
        <f t="shared" si="147"/>
        <v>0</v>
      </c>
      <c r="AK256">
        <f t="shared" si="148"/>
        <v>0</v>
      </c>
      <c r="AL256">
        <f t="shared" si="149"/>
        <v>0</v>
      </c>
      <c r="AM256">
        <f t="shared" si="150"/>
        <v>0</v>
      </c>
      <c r="AN256">
        <f t="shared" si="151"/>
        <v>0</v>
      </c>
      <c r="AO256">
        <f t="shared" si="152"/>
        <v>0</v>
      </c>
      <c r="AP256">
        <f t="shared" si="153"/>
        <v>0</v>
      </c>
      <c r="AQ256" s="293">
        <f t="shared" si="154"/>
        <v>0</v>
      </c>
      <c r="AR256" s="504" t="str">
        <f>IF(AQ256=0,"",
IF(SUM($AQ$171:AQ256)=1,AS256,
IF($AQ$291&gt;SUM($AQ$171:AQ256),_xlfn.CONCAT(", ",AS256),
IF($AQ$291=SUM($AQ$171:AQ256),_xlfn.CONCAT(" y ",AS256)))))</f>
        <v/>
      </c>
      <c r="AS256" s="505" t="s">
        <v>5256</v>
      </c>
      <c r="AT256" s="643">
        <f t="shared" si="155"/>
        <v>0</v>
      </c>
      <c r="AU256" s="645">
        <f t="shared" si="156"/>
        <v>0</v>
      </c>
      <c r="AV256" s="524">
        <f t="shared" si="157"/>
        <v>0</v>
      </c>
      <c r="AW256" s="338">
        <f t="shared" si="158"/>
        <v>0</v>
      </c>
      <c r="AX256" s="294" t="str">
        <f>IF(AW256=0,"",
IF(SUM($AW$171:AW256)=1,AY256,
IF($AW$291&gt;SUM($AW$171:AW256),_xlfn.CONCAT(", ",AY256),
IF($AW$291=SUM($AW$171:AW256),_xlfn.CONCAT(" y ",AY256)))))</f>
        <v/>
      </c>
      <c r="AY256" s="368" t="s">
        <v>5256</v>
      </c>
      <c r="AZ256" s="321">
        <f t="shared" si="159"/>
        <v>0</v>
      </c>
      <c r="BA256" s="293">
        <f t="shared" si="160"/>
        <v>0</v>
      </c>
      <c r="BB256" s="294" t="str">
        <f>IF(BA256=0,"",
IF(SUM($BA$171:BA256)=1,BC256,
IF($BA$291&gt;SUM($BA$171:BA256),_xlfn.CONCAT(", ",BC256),
IF($BA$291=SUM($BA$171:BA256),_xlfn.CONCAT(" y ",BC256)))))</f>
        <v/>
      </c>
      <c r="BC256" s="89" t="s">
        <v>5256</v>
      </c>
    </row>
    <row r="257" spans="1:55" ht="15" customHeight="1">
      <c r="A257" s="64"/>
      <c r="B257" s="11"/>
      <c r="C257" s="58" t="s">
        <v>5257</v>
      </c>
      <c r="D257" s="1065" t="str">
        <f>IF(CNGE_2025_M1_Secc5_Sub1!$D117="","",CNGE_2025_M1_Secc5_Sub1!$D117)</f>
        <v/>
      </c>
      <c r="E257" s="889"/>
      <c r="F257" s="889"/>
      <c r="G257" s="889"/>
      <c r="H257" s="889"/>
      <c r="I257" s="889"/>
      <c r="J257" s="889"/>
      <c r="K257" s="889"/>
      <c r="L257" s="889"/>
      <c r="M257" s="889"/>
      <c r="N257" s="889"/>
      <c r="O257" s="889"/>
      <c r="P257" s="889"/>
      <c r="Q257" s="889"/>
      <c r="R257" s="890"/>
      <c r="S257" s="1041"/>
      <c r="T257" s="1043"/>
      <c r="U257" s="1041"/>
      <c r="V257" s="1043"/>
      <c r="W257" s="1041"/>
      <c r="X257" s="1043"/>
      <c r="Y257" s="1041"/>
      <c r="Z257" s="1043"/>
      <c r="AA257" s="1041"/>
      <c r="AB257" s="1043"/>
      <c r="AC257" s="1041"/>
      <c r="AD257" s="1043"/>
      <c r="AI257">
        <f t="shared" si="146"/>
        <v>0</v>
      </c>
      <c r="AJ257">
        <f t="shared" si="147"/>
        <v>0</v>
      </c>
      <c r="AK257">
        <f t="shared" si="148"/>
        <v>0</v>
      </c>
      <c r="AL257">
        <f t="shared" si="149"/>
        <v>0</v>
      </c>
      <c r="AM257">
        <f t="shared" si="150"/>
        <v>0</v>
      </c>
      <c r="AN257">
        <f t="shared" si="151"/>
        <v>0</v>
      </c>
      <c r="AO257">
        <f t="shared" si="152"/>
        <v>0</v>
      </c>
      <c r="AP257">
        <f t="shared" si="153"/>
        <v>0</v>
      </c>
      <c r="AQ257" s="293">
        <f t="shared" si="154"/>
        <v>0</v>
      </c>
      <c r="AR257" s="504" t="str">
        <f>IF(AQ257=0,"",
IF(SUM($AQ$171:AQ257)=1,AS257,
IF($AQ$291&gt;SUM($AQ$171:AQ257),_xlfn.CONCAT(", ",AS257),
IF($AQ$291=SUM($AQ$171:AQ257),_xlfn.CONCAT(" y ",AS257)))))</f>
        <v/>
      </c>
      <c r="AS257" s="505" t="s">
        <v>5258</v>
      </c>
      <c r="AT257" s="643">
        <f t="shared" si="155"/>
        <v>0</v>
      </c>
      <c r="AU257" s="645">
        <f t="shared" si="156"/>
        <v>0</v>
      </c>
      <c r="AV257" s="524">
        <f t="shared" si="157"/>
        <v>0</v>
      </c>
      <c r="AW257" s="338">
        <f t="shared" si="158"/>
        <v>0</v>
      </c>
      <c r="AX257" s="294" t="str">
        <f>IF(AW257=0,"",
IF(SUM($AW$171:AW257)=1,AY257,
IF($AW$291&gt;SUM($AW$171:AW257),_xlfn.CONCAT(", ",AY257),
IF($AW$291=SUM($AW$171:AW257),_xlfn.CONCAT(" y ",AY257)))))</f>
        <v/>
      </c>
      <c r="AY257" s="368" t="s">
        <v>5258</v>
      </c>
      <c r="AZ257" s="321">
        <f t="shared" si="159"/>
        <v>0</v>
      </c>
      <c r="BA257" s="293">
        <f t="shared" si="160"/>
        <v>0</v>
      </c>
      <c r="BB257" s="294" t="str">
        <f>IF(BA257=0,"",
IF(SUM($BA$171:BA257)=1,BC257,
IF($BA$291&gt;SUM($BA$171:BA257),_xlfn.CONCAT(", ",BC257),
IF($BA$291=SUM($BA$171:BA257),_xlfn.CONCAT(" y ",BC257)))))</f>
        <v/>
      </c>
      <c r="BC257" s="89" t="s">
        <v>5258</v>
      </c>
    </row>
    <row r="258" spans="1:55" ht="15" customHeight="1">
      <c r="A258" s="64"/>
      <c r="B258" s="11"/>
      <c r="C258" s="58" t="s">
        <v>5259</v>
      </c>
      <c r="D258" s="1065" t="str">
        <f>IF(CNGE_2025_M1_Secc5_Sub1!$D118="","",CNGE_2025_M1_Secc5_Sub1!$D118)</f>
        <v/>
      </c>
      <c r="E258" s="889"/>
      <c r="F258" s="889"/>
      <c r="G258" s="889"/>
      <c r="H258" s="889"/>
      <c r="I258" s="889"/>
      <c r="J258" s="889"/>
      <c r="K258" s="889"/>
      <c r="L258" s="889"/>
      <c r="M258" s="889"/>
      <c r="N258" s="889"/>
      <c r="O258" s="889"/>
      <c r="P258" s="889"/>
      <c r="Q258" s="889"/>
      <c r="R258" s="890"/>
      <c r="S258" s="1041"/>
      <c r="T258" s="1043"/>
      <c r="U258" s="1041"/>
      <c r="V258" s="1043"/>
      <c r="W258" s="1041"/>
      <c r="X258" s="1043"/>
      <c r="Y258" s="1041"/>
      <c r="Z258" s="1043"/>
      <c r="AA258" s="1041"/>
      <c r="AB258" s="1043"/>
      <c r="AC258" s="1041"/>
      <c r="AD258" s="1043"/>
      <c r="AI258">
        <f t="shared" si="146"/>
        <v>0</v>
      </c>
      <c r="AJ258">
        <f t="shared" si="147"/>
        <v>0</v>
      </c>
      <c r="AK258">
        <f t="shared" si="148"/>
        <v>0</v>
      </c>
      <c r="AL258">
        <f t="shared" si="149"/>
        <v>0</v>
      </c>
      <c r="AM258">
        <f t="shared" si="150"/>
        <v>0</v>
      </c>
      <c r="AN258">
        <f t="shared" si="151"/>
        <v>0</v>
      </c>
      <c r="AO258">
        <f t="shared" si="152"/>
        <v>0</v>
      </c>
      <c r="AP258">
        <f t="shared" si="153"/>
        <v>0</v>
      </c>
      <c r="AQ258" s="293">
        <f t="shared" si="154"/>
        <v>0</v>
      </c>
      <c r="AR258" s="504" t="str">
        <f>IF(AQ258=0,"",
IF(SUM($AQ$171:AQ258)=1,AS258,
IF($AQ$291&gt;SUM($AQ$171:AQ258),_xlfn.CONCAT(", ",AS258),
IF($AQ$291=SUM($AQ$171:AQ258),_xlfn.CONCAT(" y ",AS258)))))</f>
        <v/>
      </c>
      <c r="AS258" s="505" t="s">
        <v>5260</v>
      </c>
      <c r="AT258" s="643">
        <f t="shared" si="155"/>
        <v>0</v>
      </c>
      <c r="AU258" s="645">
        <f t="shared" si="156"/>
        <v>0</v>
      </c>
      <c r="AV258" s="524">
        <f t="shared" si="157"/>
        <v>0</v>
      </c>
      <c r="AW258" s="338">
        <f t="shared" si="158"/>
        <v>0</v>
      </c>
      <c r="AX258" s="294" t="str">
        <f>IF(AW258=0,"",
IF(SUM($AW$171:AW258)=1,AY258,
IF($AW$291&gt;SUM($AW$171:AW258),_xlfn.CONCAT(", ",AY258),
IF($AW$291=SUM($AW$171:AW258),_xlfn.CONCAT(" y ",AY258)))))</f>
        <v/>
      </c>
      <c r="AY258" s="368" t="s">
        <v>5260</v>
      </c>
      <c r="AZ258" s="321">
        <f t="shared" si="159"/>
        <v>0</v>
      </c>
      <c r="BA258" s="293">
        <f t="shared" si="160"/>
        <v>0</v>
      </c>
      <c r="BB258" s="294" t="str">
        <f>IF(BA258=0,"",
IF(SUM($BA$171:BA258)=1,BC258,
IF($BA$291&gt;SUM($BA$171:BA258),_xlfn.CONCAT(", ",BC258),
IF($BA$291=SUM($BA$171:BA258),_xlfn.CONCAT(" y ",BC258)))))</f>
        <v/>
      </c>
      <c r="BC258" s="89" t="s">
        <v>5260</v>
      </c>
    </row>
    <row r="259" spans="1:55" ht="15" customHeight="1">
      <c r="A259" s="64"/>
      <c r="B259" s="11"/>
      <c r="C259" s="58" t="s">
        <v>5261</v>
      </c>
      <c r="D259" s="1065" t="str">
        <f>IF(CNGE_2025_M1_Secc5_Sub1!$D119="","",CNGE_2025_M1_Secc5_Sub1!$D119)</f>
        <v/>
      </c>
      <c r="E259" s="889"/>
      <c r="F259" s="889"/>
      <c r="G259" s="889"/>
      <c r="H259" s="889"/>
      <c r="I259" s="889"/>
      <c r="J259" s="889"/>
      <c r="K259" s="889"/>
      <c r="L259" s="889"/>
      <c r="M259" s="889"/>
      <c r="N259" s="889"/>
      <c r="O259" s="889"/>
      <c r="P259" s="889"/>
      <c r="Q259" s="889"/>
      <c r="R259" s="890"/>
      <c r="S259" s="1041"/>
      <c r="T259" s="1043"/>
      <c r="U259" s="1041"/>
      <c r="V259" s="1043"/>
      <c r="W259" s="1041"/>
      <c r="X259" s="1043"/>
      <c r="Y259" s="1041"/>
      <c r="Z259" s="1043"/>
      <c r="AA259" s="1041"/>
      <c r="AB259" s="1043"/>
      <c r="AC259" s="1041"/>
      <c r="AD259" s="1043"/>
      <c r="AI259">
        <f t="shared" si="146"/>
        <v>0</v>
      </c>
      <c r="AJ259">
        <f t="shared" si="147"/>
        <v>0</v>
      </c>
      <c r="AK259">
        <f t="shared" si="148"/>
        <v>0</v>
      </c>
      <c r="AL259">
        <f t="shared" si="149"/>
        <v>0</v>
      </c>
      <c r="AM259">
        <f t="shared" si="150"/>
        <v>0</v>
      </c>
      <c r="AN259">
        <f t="shared" si="151"/>
        <v>0</v>
      </c>
      <c r="AO259">
        <f t="shared" si="152"/>
        <v>0</v>
      </c>
      <c r="AP259">
        <f t="shared" si="153"/>
        <v>0</v>
      </c>
      <c r="AQ259" s="293">
        <f t="shared" si="154"/>
        <v>0</v>
      </c>
      <c r="AR259" s="504" t="str">
        <f>IF(AQ259=0,"",
IF(SUM($AQ$171:AQ259)=1,AS259,
IF($AQ$291&gt;SUM($AQ$171:AQ259),_xlfn.CONCAT(", ",AS259),
IF($AQ$291=SUM($AQ$171:AQ259),_xlfn.CONCAT(" y ",AS259)))))</f>
        <v/>
      </c>
      <c r="AS259" s="505" t="s">
        <v>5262</v>
      </c>
      <c r="AT259" s="643">
        <f t="shared" si="155"/>
        <v>0</v>
      </c>
      <c r="AU259" s="645">
        <f t="shared" si="156"/>
        <v>0</v>
      </c>
      <c r="AV259" s="524">
        <f t="shared" si="157"/>
        <v>0</v>
      </c>
      <c r="AW259" s="338">
        <f t="shared" si="158"/>
        <v>0</v>
      </c>
      <c r="AX259" s="294" t="str">
        <f>IF(AW259=0,"",
IF(SUM($AW$171:AW259)=1,AY259,
IF($AW$291&gt;SUM($AW$171:AW259),_xlfn.CONCAT(", ",AY259),
IF($AW$291=SUM($AW$171:AW259),_xlfn.CONCAT(" y ",AY259)))))</f>
        <v/>
      </c>
      <c r="AY259" s="368" t="s">
        <v>5262</v>
      </c>
      <c r="AZ259" s="321">
        <f t="shared" si="159"/>
        <v>0</v>
      </c>
      <c r="BA259" s="293">
        <f t="shared" si="160"/>
        <v>0</v>
      </c>
      <c r="BB259" s="294" t="str">
        <f>IF(BA259=0,"",
IF(SUM($BA$171:BA259)=1,BC259,
IF($BA$291&gt;SUM($BA$171:BA259),_xlfn.CONCAT(", ",BC259),
IF($BA$291=SUM($BA$171:BA259),_xlfn.CONCAT(" y ",BC259)))))</f>
        <v/>
      </c>
      <c r="BC259" s="89" t="s">
        <v>5262</v>
      </c>
    </row>
    <row r="260" spans="1:55" ht="15" customHeight="1">
      <c r="A260" s="64"/>
      <c r="B260" s="11"/>
      <c r="C260" s="58" t="s">
        <v>5263</v>
      </c>
      <c r="D260" s="1065" t="str">
        <f>IF(CNGE_2025_M1_Secc5_Sub1!$D120="","",CNGE_2025_M1_Secc5_Sub1!$D120)</f>
        <v/>
      </c>
      <c r="E260" s="889"/>
      <c r="F260" s="889"/>
      <c r="G260" s="889"/>
      <c r="H260" s="889"/>
      <c r="I260" s="889"/>
      <c r="J260" s="889"/>
      <c r="K260" s="889"/>
      <c r="L260" s="889"/>
      <c r="M260" s="889"/>
      <c r="N260" s="889"/>
      <c r="O260" s="889"/>
      <c r="P260" s="889"/>
      <c r="Q260" s="889"/>
      <c r="R260" s="890"/>
      <c r="S260" s="1041"/>
      <c r="T260" s="1043"/>
      <c r="U260" s="1041"/>
      <c r="V260" s="1043"/>
      <c r="W260" s="1041"/>
      <c r="X260" s="1043"/>
      <c r="Y260" s="1041"/>
      <c r="Z260" s="1043"/>
      <c r="AA260" s="1041"/>
      <c r="AB260" s="1043"/>
      <c r="AC260" s="1041"/>
      <c r="AD260" s="1043"/>
      <c r="AI260">
        <f t="shared" si="146"/>
        <v>0</v>
      </c>
      <c r="AJ260">
        <f t="shared" si="147"/>
        <v>0</v>
      </c>
      <c r="AK260">
        <f t="shared" si="148"/>
        <v>0</v>
      </c>
      <c r="AL260">
        <f t="shared" si="149"/>
        <v>0</v>
      </c>
      <c r="AM260">
        <f t="shared" si="150"/>
        <v>0</v>
      </c>
      <c r="AN260">
        <f t="shared" si="151"/>
        <v>0</v>
      </c>
      <c r="AO260">
        <f t="shared" si="152"/>
        <v>0</v>
      </c>
      <c r="AP260">
        <f t="shared" si="153"/>
        <v>0</v>
      </c>
      <c r="AQ260" s="293">
        <f t="shared" si="154"/>
        <v>0</v>
      </c>
      <c r="AR260" s="504" t="str">
        <f>IF(AQ260=0,"",
IF(SUM($AQ$171:AQ260)=1,AS260,
IF($AQ$291&gt;SUM($AQ$171:AQ260),_xlfn.CONCAT(", ",AS260),
IF($AQ$291=SUM($AQ$171:AQ260),_xlfn.CONCAT(" y ",AS260)))))</f>
        <v/>
      </c>
      <c r="AS260" s="505" t="s">
        <v>5264</v>
      </c>
      <c r="AT260" s="643">
        <f t="shared" si="155"/>
        <v>0</v>
      </c>
      <c r="AU260" s="645">
        <f t="shared" si="156"/>
        <v>0</v>
      </c>
      <c r="AV260" s="524">
        <f t="shared" si="157"/>
        <v>0</v>
      </c>
      <c r="AW260" s="338">
        <f t="shared" si="158"/>
        <v>0</v>
      </c>
      <c r="AX260" s="294" t="str">
        <f>IF(AW260=0,"",
IF(SUM($AW$171:AW260)=1,AY260,
IF($AW$291&gt;SUM($AW$171:AW260),_xlfn.CONCAT(", ",AY260),
IF($AW$291=SUM($AW$171:AW260),_xlfn.CONCAT(" y ",AY260)))))</f>
        <v/>
      </c>
      <c r="AY260" s="368" t="s">
        <v>5264</v>
      </c>
      <c r="AZ260" s="321">
        <f t="shared" si="159"/>
        <v>0</v>
      </c>
      <c r="BA260" s="293">
        <f t="shared" si="160"/>
        <v>0</v>
      </c>
      <c r="BB260" s="294" t="str">
        <f>IF(BA260=0,"",
IF(SUM($BA$171:BA260)=1,BC260,
IF($BA$291&gt;SUM($BA$171:BA260),_xlfn.CONCAT(", ",BC260),
IF($BA$291=SUM($BA$171:BA260),_xlfn.CONCAT(" y ",BC260)))))</f>
        <v/>
      </c>
      <c r="BC260" s="89" t="s">
        <v>5264</v>
      </c>
    </row>
    <row r="261" spans="1:55" ht="15" customHeight="1">
      <c r="A261" s="64"/>
      <c r="B261" s="11"/>
      <c r="C261" s="58" t="s">
        <v>5265</v>
      </c>
      <c r="D261" s="1065" t="str">
        <f>IF(CNGE_2025_M1_Secc5_Sub1!$D121="","",CNGE_2025_M1_Secc5_Sub1!$D121)</f>
        <v/>
      </c>
      <c r="E261" s="889"/>
      <c r="F261" s="889"/>
      <c r="G261" s="889"/>
      <c r="H261" s="889"/>
      <c r="I261" s="889"/>
      <c r="J261" s="889"/>
      <c r="K261" s="889"/>
      <c r="L261" s="889"/>
      <c r="M261" s="889"/>
      <c r="N261" s="889"/>
      <c r="O261" s="889"/>
      <c r="P261" s="889"/>
      <c r="Q261" s="889"/>
      <c r="R261" s="890"/>
      <c r="S261" s="1041"/>
      <c r="T261" s="1043"/>
      <c r="U261" s="1041"/>
      <c r="V261" s="1043"/>
      <c r="W261" s="1041"/>
      <c r="X261" s="1043"/>
      <c r="Y261" s="1041"/>
      <c r="Z261" s="1043"/>
      <c r="AA261" s="1041"/>
      <c r="AB261" s="1043"/>
      <c r="AC261" s="1041"/>
      <c r="AD261" s="1043"/>
      <c r="AI261">
        <f t="shared" si="146"/>
        <v>0</v>
      </c>
      <c r="AJ261">
        <f t="shared" si="147"/>
        <v>0</v>
      </c>
      <c r="AK261">
        <f t="shared" si="148"/>
        <v>0</v>
      </c>
      <c r="AL261">
        <f t="shared" si="149"/>
        <v>0</v>
      </c>
      <c r="AM261">
        <f t="shared" si="150"/>
        <v>0</v>
      </c>
      <c r="AN261">
        <f t="shared" si="151"/>
        <v>0</v>
      </c>
      <c r="AO261">
        <f t="shared" si="152"/>
        <v>0</v>
      </c>
      <c r="AP261">
        <f t="shared" si="153"/>
        <v>0</v>
      </c>
      <c r="AQ261" s="293">
        <f t="shared" si="154"/>
        <v>0</v>
      </c>
      <c r="AR261" s="504" t="str">
        <f>IF(AQ261=0,"",
IF(SUM($AQ$171:AQ261)=1,AS261,
IF($AQ$291&gt;SUM($AQ$171:AQ261),_xlfn.CONCAT(", ",AS261),
IF($AQ$291=SUM($AQ$171:AQ261),_xlfn.CONCAT(" y ",AS261)))))</f>
        <v/>
      </c>
      <c r="AS261" s="505" t="s">
        <v>5266</v>
      </c>
      <c r="AT261" s="643">
        <f t="shared" si="155"/>
        <v>0</v>
      </c>
      <c r="AU261" s="645">
        <f t="shared" si="156"/>
        <v>0</v>
      </c>
      <c r="AV261" s="524">
        <f t="shared" si="157"/>
        <v>0</v>
      </c>
      <c r="AW261" s="338">
        <f t="shared" si="158"/>
        <v>0</v>
      </c>
      <c r="AX261" s="294" t="str">
        <f>IF(AW261=0,"",
IF(SUM($AW$171:AW261)=1,AY261,
IF($AW$291&gt;SUM($AW$171:AW261),_xlfn.CONCAT(", ",AY261),
IF($AW$291=SUM($AW$171:AW261),_xlfn.CONCAT(" y ",AY261)))))</f>
        <v/>
      </c>
      <c r="AY261" s="368" t="s">
        <v>5266</v>
      </c>
      <c r="AZ261" s="321">
        <f t="shared" si="159"/>
        <v>0</v>
      </c>
      <c r="BA261" s="293">
        <f t="shared" si="160"/>
        <v>0</v>
      </c>
      <c r="BB261" s="294" t="str">
        <f>IF(BA261=0,"",
IF(SUM($BA$171:BA261)=1,BC261,
IF($BA$291&gt;SUM($BA$171:BA261),_xlfn.CONCAT(", ",BC261),
IF($BA$291=SUM($BA$171:BA261),_xlfn.CONCAT(" y ",BC261)))))</f>
        <v/>
      </c>
      <c r="BC261" s="89" t="s">
        <v>5266</v>
      </c>
    </row>
    <row r="262" spans="1:55" ht="15" customHeight="1">
      <c r="A262" s="64"/>
      <c r="B262" s="11"/>
      <c r="C262" s="58" t="s">
        <v>5267</v>
      </c>
      <c r="D262" s="1065" t="str">
        <f>IF(CNGE_2025_M1_Secc5_Sub1!$D122="","",CNGE_2025_M1_Secc5_Sub1!$D122)</f>
        <v/>
      </c>
      <c r="E262" s="889"/>
      <c r="F262" s="889"/>
      <c r="G262" s="889"/>
      <c r="H262" s="889"/>
      <c r="I262" s="889"/>
      <c r="J262" s="889"/>
      <c r="K262" s="889"/>
      <c r="L262" s="889"/>
      <c r="M262" s="889"/>
      <c r="N262" s="889"/>
      <c r="O262" s="889"/>
      <c r="P262" s="889"/>
      <c r="Q262" s="889"/>
      <c r="R262" s="890"/>
      <c r="S262" s="1041"/>
      <c r="T262" s="1043"/>
      <c r="U262" s="1041"/>
      <c r="V262" s="1043"/>
      <c r="W262" s="1041"/>
      <c r="X262" s="1043"/>
      <c r="Y262" s="1041"/>
      <c r="Z262" s="1043"/>
      <c r="AA262" s="1041"/>
      <c r="AB262" s="1043"/>
      <c r="AC262" s="1041"/>
      <c r="AD262" s="1043"/>
      <c r="AI262">
        <f t="shared" si="146"/>
        <v>0</v>
      </c>
      <c r="AJ262">
        <f t="shared" si="147"/>
        <v>0</v>
      </c>
      <c r="AK262">
        <f t="shared" si="148"/>
        <v>0</v>
      </c>
      <c r="AL262">
        <f t="shared" si="149"/>
        <v>0</v>
      </c>
      <c r="AM262">
        <f t="shared" si="150"/>
        <v>0</v>
      </c>
      <c r="AN262">
        <f t="shared" si="151"/>
        <v>0</v>
      </c>
      <c r="AO262">
        <f t="shared" si="152"/>
        <v>0</v>
      </c>
      <c r="AP262">
        <f t="shared" si="153"/>
        <v>0</v>
      </c>
      <c r="AQ262" s="293">
        <f t="shared" si="154"/>
        <v>0</v>
      </c>
      <c r="AR262" s="504" t="str">
        <f>IF(AQ262=0,"",
IF(SUM($AQ$171:AQ262)=1,AS262,
IF($AQ$291&gt;SUM($AQ$171:AQ262),_xlfn.CONCAT(", ",AS262),
IF($AQ$291=SUM($AQ$171:AQ262),_xlfn.CONCAT(" y ",AS262)))))</f>
        <v/>
      </c>
      <c r="AS262" s="505" t="s">
        <v>5268</v>
      </c>
      <c r="AT262" s="643">
        <f t="shared" si="155"/>
        <v>0</v>
      </c>
      <c r="AU262" s="645">
        <f t="shared" si="156"/>
        <v>0</v>
      </c>
      <c r="AV262" s="524">
        <f t="shared" si="157"/>
        <v>0</v>
      </c>
      <c r="AW262" s="338">
        <f t="shared" si="158"/>
        <v>0</v>
      </c>
      <c r="AX262" s="294" t="str">
        <f>IF(AW262=0,"",
IF(SUM($AW$171:AW262)=1,AY262,
IF($AW$291&gt;SUM($AW$171:AW262),_xlfn.CONCAT(", ",AY262),
IF($AW$291=SUM($AW$171:AW262),_xlfn.CONCAT(" y ",AY262)))))</f>
        <v/>
      </c>
      <c r="AY262" s="368" t="s">
        <v>5268</v>
      </c>
      <c r="AZ262" s="321">
        <f t="shared" si="159"/>
        <v>0</v>
      </c>
      <c r="BA262" s="293">
        <f t="shared" si="160"/>
        <v>0</v>
      </c>
      <c r="BB262" s="294" t="str">
        <f>IF(BA262=0,"",
IF(SUM($BA$171:BA262)=1,BC262,
IF($BA$291&gt;SUM($BA$171:BA262),_xlfn.CONCAT(", ",BC262),
IF($BA$291=SUM($BA$171:BA262),_xlfn.CONCAT(" y ",BC262)))))</f>
        <v/>
      </c>
      <c r="BC262" s="89" t="s">
        <v>5268</v>
      </c>
    </row>
    <row r="263" spans="1:55" ht="15" customHeight="1">
      <c r="A263" s="64"/>
      <c r="B263" s="11"/>
      <c r="C263" s="58" t="s">
        <v>5269</v>
      </c>
      <c r="D263" s="1065" t="str">
        <f>IF(CNGE_2025_M1_Secc5_Sub1!$D123="","",CNGE_2025_M1_Secc5_Sub1!$D123)</f>
        <v/>
      </c>
      <c r="E263" s="889"/>
      <c r="F263" s="889"/>
      <c r="G263" s="889"/>
      <c r="H263" s="889"/>
      <c r="I263" s="889"/>
      <c r="J263" s="889"/>
      <c r="K263" s="889"/>
      <c r="L263" s="889"/>
      <c r="M263" s="889"/>
      <c r="N263" s="889"/>
      <c r="O263" s="889"/>
      <c r="P263" s="889"/>
      <c r="Q263" s="889"/>
      <c r="R263" s="890"/>
      <c r="S263" s="1041"/>
      <c r="T263" s="1043"/>
      <c r="U263" s="1041"/>
      <c r="V263" s="1043"/>
      <c r="W263" s="1041"/>
      <c r="X263" s="1043"/>
      <c r="Y263" s="1041"/>
      <c r="Z263" s="1043"/>
      <c r="AA263" s="1041"/>
      <c r="AB263" s="1043"/>
      <c r="AC263" s="1041"/>
      <c r="AD263" s="1043"/>
      <c r="AI263">
        <f t="shared" si="146"/>
        <v>0</v>
      </c>
      <c r="AJ263">
        <f t="shared" si="147"/>
        <v>0</v>
      </c>
      <c r="AK263">
        <f t="shared" si="148"/>
        <v>0</v>
      </c>
      <c r="AL263">
        <f t="shared" si="149"/>
        <v>0</v>
      </c>
      <c r="AM263">
        <f t="shared" si="150"/>
        <v>0</v>
      </c>
      <c r="AN263">
        <f t="shared" si="151"/>
        <v>0</v>
      </c>
      <c r="AO263">
        <f t="shared" si="152"/>
        <v>0</v>
      </c>
      <c r="AP263">
        <f t="shared" si="153"/>
        <v>0</v>
      </c>
      <c r="AQ263" s="293">
        <f t="shared" si="154"/>
        <v>0</v>
      </c>
      <c r="AR263" s="504" t="str">
        <f>IF(AQ263=0,"",
IF(SUM($AQ$171:AQ263)=1,AS263,
IF($AQ$291&gt;SUM($AQ$171:AQ263),_xlfn.CONCAT(", ",AS263),
IF($AQ$291=SUM($AQ$171:AQ263),_xlfn.CONCAT(" y ",AS263)))))</f>
        <v/>
      </c>
      <c r="AS263" s="505" t="s">
        <v>5270</v>
      </c>
      <c r="AT263" s="643">
        <f t="shared" si="155"/>
        <v>0</v>
      </c>
      <c r="AU263" s="645">
        <f t="shared" si="156"/>
        <v>0</v>
      </c>
      <c r="AV263" s="524">
        <f t="shared" si="157"/>
        <v>0</v>
      </c>
      <c r="AW263" s="338">
        <f t="shared" si="158"/>
        <v>0</v>
      </c>
      <c r="AX263" s="294" t="str">
        <f>IF(AW263=0,"",
IF(SUM($AW$171:AW263)=1,AY263,
IF($AW$291&gt;SUM($AW$171:AW263),_xlfn.CONCAT(", ",AY263),
IF($AW$291=SUM($AW$171:AW263),_xlfn.CONCAT(" y ",AY263)))))</f>
        <v/>
      </c>
      <c r="AY263" s="368" t="s">
        <v>5270</v>
      </c>
      <c r="AZ263" s="321">
        <f t="shared" si="159"/>
        <v>0</v>
      </c>
      <c r="BA263" s="293">
        <f t="shared" si="160"/>
        <v>0</v>
      </c>
      <c r="BB263" s="294" t="str">
        <f>IF(BA263=0,"",
IF(SUM($BA$171:BA263)=1,BC263,
IF($BA$291&gt;SUM($BA$171:BA263),_xlfn.CONCAT(", ",BC263),
IF($BA$291=SUM($BA$171:BA263),_xlfn.CONCAT(" y ",BC263)))))</f>
        <v/>
      </c>
      <c r="BC263" s="89" t="s">
        <v>5270</v>
      </c>
    </row>
    <row r="264" spans="1:55" ht="15" customHeight="1">
      <c r="A264" s="64"/>
      <c r="B264" s="11"/>
      <c r="C264" s="58" t="s">
        <v>5271</v>
      </c>
      <c r="D264" s="1065" t="str">
        <f>IF(CNGE_2025_M1_Secc5_Sub1!$D124="","",CNGE_2025_M1_Secc5_Sub1!$D124)</f>
        <v/>
      </c>
      <c r="E264" s="889"/>
      <c r="F264" s="889"/>
      <c r="G264" s="889"/>
      <c r="H264" s="889"/>
      <c r="I264" s="889"/>
      <c r="J264" s="889"/>
      <c r="K264" s="889"/>
      <c r="L264" s="889"/>
      <c r="M264" s="889"/>
      <c r="N264" s="889"/>
      <c r="O264" s="889"/>
      <c r="P264" s="889"/>
      <c r="Q264" s="889"/>
      <c r="R264" s="890"/>
      <c r="S264" s="1041"/>
      <c r="T264" s="1043"/>
      <c r="U264" s="1041"/>
      <c r="V264" s="1043"/>
      <c r="W264" s="1041"/>
      <c r="X264" s="1043"/>
      <c r="Y264" s="1041"/>
      <c r="Z264" s="1043"/>
      <c r="AA264" s="1041"/>
      <c r="AB264" s="1043"/>
      <c r="AC264" s="1041"/>
      <c r="AD264" s="1043"/>
      <c r="AI264">
        <f t="shared" si="146"/>
        <v>0</v>
      </c>
      <c r="AJ264">
        <f t="shared" si="147"/>
        <v>0</v>
      </c>
      <c r="AK264">
        <f t="shared" si="148"/>
        <v>0</v>
      </c>
      <c r="AL264">
        <f t="shared" si="149"/>
        <v>0</v>
      </c>
      <c r="AM264">
        <f t="shared" si="150"/>
        <v>0</v>
      </c>
      <c r="AN264">
        <f t="shared" si="151"/>
        <v>0</v>
      </c>
      <c r="AO264">
        <f t="shared" si="152"/>
        <v>0</v>
      </c>
      <c r="AP264">
        <f t="shared" si="153"/>
        <v>0</v>
      </c>
      <c r="AQ264" s="293">
        <f t="shared" si="154"/>
        <v>0</v>
      </c>
      <c r="AR264" s="504" t="str">
        <f>IF(AQ264=0,"",
IF(SUM($AQ$171:AQ264)=1,AS264,
IF($AQ$291&gt;SUM($AQ$171:AQ264),_xlfn.CONCAT(", ",AS264),
IF($AQ$291=SUM($AQ$171:AQ264),_xlfn.CONCAT(" y ",AS264)))))</f>
        <v/>
      </c>
      <c r="AS264" s="505" t="s">
        <v>5272</v>
      </c>
      <c r="AT264" s="643">
        <f t="shared" si="155"/>
        <v>0</v>
      </c>
      <c r="AU264" s="645">
        <f t="shared" si="156"/>
        <v>0</v>
      </c>
      <c r="AV264" s="524">
        <f t="shared" si="157"/>
        <v>0</v>
      </c>
      <c r="AW264" s="338">
        <f t="shared" si="158"/>
        <v>0</v>
      </c>
      <c r="AX264" s="294" t="str">
        <f>IF(AW264=0,"",
IF(SUM($AW$171:AW264)=1,AY264,
IF($AW$291&gt;SUM($AW$171:AW264),_xlfn.CONCAT(", ",AY264),
IF($AW$291=SUM($AW$171:AW264),_xlfn.CONCAT(" y ",AY264)))))</f>
        <v/>
      </c>
      <c r="AY264" s="368" t="s">
        <v>5272</v>
      </c>
      <c r="AZ264" s="321">
        <f t="shared" si="159"/>
        <v>0</v>
      </c>
      <c r="BA264" s="293">
        <f t="shared" si="160"/>
        <v>0</v>
      </c>
      <c r="BB264" s="294" t="str">
        <f>IF(BA264=0,"",
IF(SUM($BA$171:BA264)=1,BC264,
IF($BA$291&gt;SUM($BA$171:BA264),_xlfn.CONCAT(", ",BC264),
IF($BA$291=SUM($BA$171:BA264),_xlfn.CONCAT(" y ",BC264)))))</f>
        <v/>
      </c>
      <c r="BC264" s="89" t="s">
        <v>5272</v>
      </c>
    </row>
    <row r="265" spans="1:55" ht="15" customHeight="1">
      <c r="A265" s="64"/>
      <c r="B265" s="11"/>
      <c r="C265" s="58" t="s">
        <v>5273</v>
      </c>
      <c r="D265" s="1065" t="str">
        <f>IF(CNGE_2025_M1_Secc5_Sub1!$D125="","",CNGE_2025_M1_Secc5_Sub1!$D125)</f>
        <v/>
      </c>
      <c r="E265" s="889"/>
      <c r="F265" s="889"/>
      <c r="G265" s="889"/>
      <c r="H265" s="889"/>
      <c r="I265" s="889"/>
      <c r="J265" s="889"/>
      <c r="K265" s="889"/>
      <c r="L265" s="889"/>
      <c r="M265" s="889"/>
      <c r="N265" s="889"/>
      <c r="O265" s="889"/>
      <c r="P265" s="889"/>
      <c r="Q265" s="889"/>
      <c r="R265" s="890"/>
      <c r="S265" s="1041"/>
      <c r="T265" s="1043"/>
      <c r="U265" s="1041"/>
      <c r="V265" s="1043"/>
      <c r="W265" s="1041"/>
      <c r="X265" s="1043"/>
      <c r="Y265" s="1041"/>
      <c r="Z265" s="1043"/>
      <c r="AA265" s="1041"/>
      <c r="AB265" s="1043"/>
      <c r="AC265" s="1041"/>
      <c r="AD265" s="1043"/>
      <c r="AI265">
        <f t="shared" si="146"/>
        <v>0</v>
      </c>
      <c r="AJ265">
        <f t="shared" si="147"/>
        <v>0</v>
      </c>
      <c r="AK265">
        <f t="shared" si="148"/>
        <v>0</v>
      </c>
      <c r="AL265">
        <f t="shared" si="149"/>
        <v>0</v>
      </c>
      <c r="AM265">
        <f t="shared" si="150"/>
        <v>0</v>
      </c>
      <c r="AN265">
        <f t="shared" si="151"/>
        <v>0</v>
      </c>
      <c r="AO265">
        <f t="shared" si="152"/>
        <v>0</v>
      </c>
      <c r="AP265">
        <f t="shared" si="153"/>
        <v>0</v>
      </c>
      <c r="AQ265" s="293">
        <f t="shared" si="154"/>
        <v>0</v>
      </c>
      <c r="AR265" s="504" t="str">
        <f>IF(AQ265=0,"",
IF(SUM($AQ$171:AQ265)=1,AS265,
IF($AQ$291&gt;SUM($AQ$171:AQ265),_xlfn.CONCAT(", ",AS265),
IF($AQ$291=SUM($AQ$171:AQ265),_xlfn.CONCAT(" y ",AS265)))))</f>
        <v/>
      </c>
      <c r="AS265" s="505" t="s">
        <v>5274</v>
      </c>
      <c r="AT265" s="643">
        <f t="shared" si="155"/>
        <v>0</v>
      </c>
      <c r="AU265" s="645">
        <f t="shared" si="156"/>
        <v>0</v>
      </c>
      <c r="AV265" s="524">
        <f t="shared" si="157"/>
        <v>0</v>
      </c>
      <c r="AW265" s="338">
        <f t="shared" si="158"/>
        <v>0</v>
      </c>
      <c r="AX265" s="294" t="str">
        <f>IF(AW265=0,"",
IF(SUM($AW$171:AW265)=1,AY265,
IF($AW$291&gt;SUM($AW$171:AW265),_xlfn.CONCAT(", ",AY265),
IF($AW$291=SUM($AW$171:AW265),_xlfn.CONCAT(" y ",AY265)))))</f>
        <v/>
      </c>
      <c r="AY265" s="368" t="s">
        <v>5274</v>
      </c>
      <c r="AZ265" s="321">
        <f t="shared" si="159"/>
        <v>0</v>
      </c>
      <c r="BA265" s="293">
        <f t="shared" si="160"/>
        <v>0</v>
      </c>
      <c r="BB265" s="294" t="str">
        <f>IF(BA265=0,"",
IF(SUM($BA$171:BA265)=1,BC265,
IF($BA$291&gt;SUM($BA$171:BA265),_xlfn.CONCAT(", ",BC265),
IF($BA$291=SUM($BA$171:BA265),_xlfn.CONCAT(" y ",BC265)))))</f>
        <v/>
      </c>
      <c r="BC265" s="89" t="s">
        <v>5274</v>
      </c>
    </row>
    <row r="266" spans="1:55" ht="15" customHeight="1">
      <c r="A266" s="64"/>
      <c r="B266" s="11"/>
      <c r="C266" s="58" t="s">
        <v>5275</v>
      </c>
      <c r="D266" s="1065" t="str">
        <f>IF(CNGE_2025_M1_Secc5_Sub1!$D126="","",CNGE_2025_M1_Secc5_Sub1!$D126)</f>
        <v/>
      </c>
      <c r="E266" s="889"/>
      <c r="F266" s="889"/>
      <c r="G266" s="889"/>
      <c r="H266" s="889"/>
      <c r="I266" s="889"/>
      <c r="J266" s="889"/>
      <c r="K266" s="889"/>
      <c r="L266" s="889"/>
      <c r="M266" s="889"/>
      <c r="N266" s="889"/>
      <c r="O266" s="889"/>
      <c r="P266" s="889"/>
      <c r="Q266" s="889"/>
      <c r="R266" s="890"/>
      <c r="S266" s="1041"/>
      <c r="T266" s="1043"/>
      <c r="U266" s="1041"/>
      <c r="V266" s="1043"/>
      <c r="W266" s="1041"/>
      <c r="X266" s="1043"/>
      <c r="Y266" s="1041"/>
      <c r="Z266" s="1043"/>
      <c r="AA266" s="1041"/>
      <c r="AB266" s="1043"/>
      <c r="AC266" s="1041"/>
      <c r="AD266" s="1043"/>
      <c r="AI266">
        <f t="shared" si="146"/>
        <v>0</v>
      </c>
      <c r="AJ266">
        <f t="shared" si="147"/>
        <v>0</v>
      </c>
      <c r="AK266">
        <f t="shared" si="148"/>
        <v>0</v>
      </c>
      <c r="AL266">
        <f t="shared" si="149"/>
        <v>0</v>
      </c>
      <c r="AM266">
        <f t="shared" si="150"/>
        <v>0</v>
      </c>
      <c r="AN266">
        <f t="shared" si="151"/>
        <v>0</v>
      </c>
      <c r="AO266">
        <f t="shared" si="152"/>
        <v>0</v>
      </c>
      <c r="AP266">
        <f t="shared" si="153"/>
        <v>0</v>
      </c>
      <c r="AQ266" s="293">
        <f t="shared" si="154"/>
        <v>0</v>
      </c>
      <c r="AR266" s="504" t="str">
        <f>IF(AQ266=0,"",
IF(SUM($AQ$171:AQ266)=1,AS266,
IF($AQ$291&gt;SUM($AQ$171:AQ266),_xlfn.CONCAT(", ",AS266),
IF($AQ$291=SUM($AQ$171:AQ266),_xlfn.CONCAT(" y ",AS266)))))</f>
        <v/>
      </c>
      <c r="AS266" s="505" t="s">
        <v>5276</v>
      </c>
      <c r="AT266" s="643">
        <f t="shared" si="155"/>
        <v>0</v>
      </c>
      <c r="AU266" s="645">
        <f t="shared" si="156"/>
        <v>0</v>
      </c>
      <c r="AV266" s="524">
        <f t="shared" si="157"/>
        <v>0</v>
      </c>
      <c r="AW266" s="338">
        <f t="shared" si="158"/>
        <v>0</v>
      </c>
      <c r="AX266" s="294" t="str">
        <f>IF(AW266=0,"",
IF(SUM($AW$171:AW266)=1,AY266,
IF($AW$291&gt;SUM($AW$171:AW266),_xlfn.CONCAT(", ",AY266),
IF($AW$291=SUM($AW$171:AW266),_xlfn.CONCAT(" y ",AY266)))))</f>
        <v/>
      </c>
      <c r="AY266" s="368" t="s">
        <v>5276</v>
      </c>
      <c r="AZ266" s="321">
        <f t="shared" si="159"/>
        <v>0</v>
      </c>
      <c r="BA266" s="293">
        <f t="shared" si="160"/>
        <v>0</v>
      </c>
      <c r="BB266" s="294" t="str">
        <f>IF(BA266=0,"",
IF(SUM($BA$171:BA266)=1,BC266,
IF($BA$291&gt;SUM($BA$171:BA266),_xlfn.CONCAT(", ",BC266),
IF($BA$291=SUM($BA$171:BA266),_xlfn.CONCAT(" y ",BC266)))))</f>
        <v/>
      </c>
      <c r="BC266" s="89" t="s">
        <v>5276</v>
      </c>
    </row>
    <row r="267" spans="1:55" ht="15" customHeight="1">
      <c r="A267" s="64"/>
      <c r="B267" s="11"/>
      <c r="C267" s="58" t="s">
        <v>5277</v>
      </c>
      <c r="D267" s="1065" t="str">
        <f>IF(CNGE_2025_M1_Secc5_Sub1!$D127="","",CNGE_2025_M1_Secc5_Sub1!$D127)</f>
        <v/>
      </c>
      <c r="E267" s="889"/>
      <c r="F267" s="889"/>
      <c r="G267" s="889"/>
      <c r="H267" s="889"/>
      <c r="I267" s="889"/>
      <c r="J267" s="889"/>
      <c r="K267" s="889"/>
      <c r="L267" s="889"/>
      <c r="M267" s="889"/>
      <c r="N267" s="889"/>
      <c r="O267" s="889"/>
      <c r="P267" s="889"/>
      <c r="Q267" s="889"/>
      <c r="R267" s="890"/>
      <c r="S267" s="1041"/>
      <c r="T267" s="1043"/>
      <c r="U267" s="1041"/>
      <c r="V267" s="1043"/>
      <c r="W267" s="1041"/>
      <c r="X267" s="1043"/>
      <c r="Y267" s="1041"/>
      <c r="Z267" s="1043"/>
      <c r="AA267" s="1041"/>
      <c r="AB267" s="1043"/>
      <c r="AC267" s="1041"/>
      <c r="AD267" s="1043"/>
      <c r="AI267">
        <f t="shared" ref="AI267:AI290" si="161">S267</f>
        <v>0</v>
      </c>
      <c r="AJ267">
        <f t="shared" ref="AJ267:AJ290" si="162">COUNTIF(U267:X267,"NS")</f>
        <v>0</v>
      </c>
      <c r="AK267">
        <f t="shared" ref="AK267:AK290" si="163">SUM(U267:X267)</f>
        <v>0</v>
      </c>
      <c r="AL267">
        <f t="shared" ref="AL267:AL290" si="164">IF(COUNTIF(S267:X267,"NA")=3,0,IF(OR(AND(AI267=0,AJ267&gt;0),AND(AI267="NS",AK267&gt;0), AND(AI267="NS", AJ267=0,AK267=0)), 1, IF(OR(AND(AI267&gt;0,AJ267&gt;1,AI267&gt;AK267), AND(AI267="NS",AJ267=2), AND(AI267="NS",AK267=0,AJ267&gt;0),AI267=AK267), 0, 1)))</f>
        <v>0</v>
      </c>
      <c r="AM267">
        <f t="shared" ref="AM267:AM290" si="165">Y267</f>
        <v>0</v>
      </c>
      <c r="AN267">
        <f t="shared" ref="AN267:AN290" si="166">COUNTIF(AA267:AD267,"NS")</f>
        <v>0</v>
      </c>
      <c r="AO267">
        <f t="shared" ref="AO267:AO290" si="167">SUM(AA267:AD267)</f>
        <v>0</v>
      </c>
      <c r="AP267">
        <f t="shared" ref="AP267:AP290" si="168">IF(COUNTIF(Y267:AD267,"NA")=3,0,IF(OR(AND(AM267=0,AN267&gt;0),AND(AM267="NS",AO267&gt;0), AND(AM267="NS", AN267=0,AO267=0)), 1, IF(OR(AND(AM267&gt;0,AN267&gt;1,AM267&gt;AO267), AND(AM267="NS",AN267=2), AND(AM267="NS",AO267=0,AN267&gt;0),AM267=AO267), 0, 1)))</f>
        <v>0</v>
      </c>
      <c r="AQ267" s="293">
        <f t="shared" si="154"/>
        <v>0</v>
      </c>
      <c r="AR267" s="504" t="str">
        <f>IF(AQ267=0,"",
IF(SUM($AQ$171:AQ267)=1,AS267,
IF($AQ$291&gt;SUM($AQ$171:AQ267),_xlfn.CONCAT(", ",AS267),
IF($AQ$291=SUM($AQ$171:AQ267),_xlfn.CONCAT(" y ",AS267)))))</f>
        <v/>
      </c>
      <c r="AS267" s="505" t="s">
        <v>5278</v>
      </c>
      <c r="AT267" s="643">
        <f t="shared" si="155"/>
        <v>0</v>
      </c>
      <c r="AU267" s="645">
        <f t="shared" si="156"/>
        <v>0</v>
      </c>
      <c r="AV267" s="524">
        <f t="shared" si="157"/>
        <v>0</v>
      </c>
      <c r="AW267" s="338">
        <f t="shared" si="158"/>
        <v>0</v>
      </c>
      <c r="AX267" s="294" t="str">
        <f>IF(AW267=0,"",
IF(SUM($AW$171:AW267)=1,AY267,
IF($AW$291&gt;SUM($AW$171:AW267),_xlfn.CONCAT(", ",AY267),
IF($AW$291=SUM($AW$171:AW267),_xlfn.CONCAT(" y ",AY267)))))</f>
        <v/>
      </c>
      <c r="AY267" s="368" t="s">
        <v>5278</v>
      </c>
      <c r="AZ267" s="321">
        <f t="shared" si="159"/>
        <v>0</v>
      </c>
      <c r="BA267" s="293">
        <f t="shared" si="160"/>
        <v>0</v>
      </c>
      <c r="BB267" s="294" t="str">
        <f>IF(BA267=0,"",
IF(SUM($BA$171:BA267)=1,BC267,
IF($BA$291&gt;SUM($BA$171:BA267),_xlfn.CONCAT(", ",BC267),
IF($BA$291=SUM($BA$171:BA267),_xlfn.CONCAT(" y ",BC267)))))</f>
        <v/>
      </c>
      <c r="BC267" s="89" t="s">
        <v>5278</v>
      </c>
    </row>
    <row r="268" spans="1:55" ht="15" customHeight="1">
      <c r="A268" s="64"/>
      <c r="B268" s="11"/>
      <c r="C268" s="58" t="s">
        <v>5279</v>
      </c>
      <c r="D268" s="1065" t="str">
        <f>IF(CNGE_2025_M1_Secc5_Sub1!$D128="","",CNGE_2025_M1_Secc5_Sub1!$D128)</f>
        <v/>
      </c>
      <c r="E268" s="889"/>
      <c r="F268" s="889"/>
      <c r="G268" s="889"/>
      <c r="H268" s="889"/>
      <c r="I268" s="889"/>
      <c r="J268" s="889"/>
      <c r="K268" s="889"/>
      <c r="L268" s="889"/>
      <c r="M268" s="889"/>
      <c r="N268" s="889"/>
      <c r="O268" s="889"/>
      <c r="P268" s="889"/>
      <c r="Q268" s="889"/>
      <c r="R268" s="890"/>
      <c r="S268" s="1041"/>
      <c r="T268" s="1043"/>
      <c r="U268" s="1041"/>
      <c r="V268" s="1043"/>
      <c r="W268" s="1041"/>
      <c r="X268" s="1043"/>
      <c r="Y268" s="1041"/>
      <c r="Z268" s="1043"/>
      <c r="AA268" s="1041"/>
      <c r="AB268" s="1043"/>
      <c r="AC268" s="1041"/>
      <c r="AD268" s="1043"/>
      <c r="AI268">
        <f t="shared" si="161"/>
        <v>0</v>
      </c>
      <c r="AJ268">
        <f t="shared" si="162"/>
        <v>0</v>
      </c>
      <c r="AK268">
        <f t="shared" si="163"/>
        <v>0</v>
      </c>
      <c r="AL268">
        <f t="shared" si="164"/>
        <v>0</v>
      </c>
      <c r="AM268">
        <f t="shared" si="165"/>
        <v>0</v>
      </c>
      <c r="AN268">
        <f t="shared" si="166"/>
        <v>0</v>
      </c>
      <c r="AO268">
        <f t="shared" si="167"/>
        <v>0</v>
      </c>
      <c r="AP268">
        <f t="shared" si="168"/>
        <v>0</v>
      </c>
      <c r="AQ268" s="293">
        <f t="shared" si="154"/>
        <v>0</v>
      </c>
      <c r="AR268" s="504" t="str">
        <f>IF(AQ268=0,"",
IF(SUM($AQ$171:AQ268)=1,AS268,
IF($AQ$291&gt;SUM($AQ$171:AQ268),_xlfn.CONCAT(", ",AS268),
IF($AQ$291=SUM($AQ$171:AQ268),_xlfn.CONCAT(" y ",AS268)))))</f>
        <v/>
      </c>
      <c r="AS268" s="505" t="s">
        <v>5280</v>
      </c>
      <c r="AT268" s="643">
        <f t="shared" si="155"/>
        <v>0</v>
      </c>
      <c r="AU268" s="645">
        <f t="shared" si="156"/>
        <v>0</v>
      </c>
      <c r="AV268" s="524">
        <f t="shared" si="157"/>
        <v>0</v>
      </c>
      <c r="AW268" s="338">
        <f t="shared" si="158"/>
        <v>0</v>
      </c>
      <c r="AX268" s="294" t="str">
        <f>IF(AW268=0,"",
IF(SUM($AW$171:AW268)=1,AY268,
IF($AW$291&gt;SUM($AW$171:AW268),_xlfn.CONCAT(", ",AY268),
IF($AW$291=SUM($AW$171:AW268),_xlfn.CONCAT(" y ",AY268)))))</f>
        <v/>
      </c>
      <c r="AY268" s="368" t="s">
        <v>5280</v>
      </c>
      <c r="AZ268" s="321">
        <f t="shared" si="159"/>
        <v>0</v>
      </c>
      <c r="BA268" s="293">
        <f t="shared" si="160"/>
        <v>0</v>
      </c>
      <c r="BB268" s="294" t="str">
        <f>IF(BA268=0,"",
IF(SUM($BA$171:BA268)=1,BC268,
IF($BA$291&gt;SUM($BA$171:BA268),_xlfn.CONCAT(", ",BC268),
IF($BA$291=SUM($BA$171:BA268),_xlfn.CONCAT(" y ",BC268)))))</f>
        <v/>
      </c>
      <c r="BC268" s="89" t="s">
        <v>5280</v>
      </c>
    </row>
    <row r="269" spans="1:55" ht="15" customHeight="1">
      <c r="A269" s="64"/>
      <c r="B269" s="11"/>
      <c r="C269" s="58" t="s">
        <v>5281</v>
      </c>
      <c r="D269" s="1065" t="str">
        <f>IF(CNGE_2025_M1_Secc5_Sub1!$D129="","",CNGE_2025_M1_Secc5_Sub1!$D129)</f>
        <v/>
      </c>
      <c r="E269" s="889"/>
      <c r="F269" s="889"/>
      <c r="G269" s="889"/>
      <c r="H269" s="889"/>
      <c r="I269" s="889"/>
      <c r="J269" s="889"/>
      <c r="K269" s="889"/>
      <c r="L269" s="889"/>
      <c r="M269" s="889"/>
      <c r="N269" s="889"/>
      <c r="O269" s="889"/>
      <c r="P269" s="889"/>
      <c r="Q269" s="889"/>
      <c r="R269" s="890"/>
      <c r="S269" s="1041"/>
      <c r="T269" s="1043"/>
      <c r="U269" s="1041"/>
      <c r="V269" s="1043"/>
      <c r="W269" s="1041"/>
      <c r="X269" s="1043"/>
      <c r="Y269" s="1041"/>
      <c r="Z269" s="1043"/>
      <c r="AA269" s="1041"/>
      <c r="AB269" s="1043"/>
      <c r="AC269" s="1041"/>
      <c r="AD269" s="1043"/>
      <c r="AI269">
        <f t="shared" si="161"/>
        <v>0</v>
      </c>
      <c r="AJ269">
        <f t="shared" si="162"/>
        <v>0</v>
      </c>
      <c r="AK269">
        <f t="shared" si="163"/>
        <v>0</v>
      </c>
      <c r="AL269">
        <f t="shared" si="164"/>
        <v>0</v>
      </c>
      <c r="AM269">
        <f t="shared" si="165"/>
        <v>0</v>
      </c>
      <c r="AN269">
        <f t="shared" si="166"/>
        <v>0</v>
      </c>
      <c r="AO269">
        <f t="shared" si="167"/>
        <v>0</v>
      </c>
      <c r="AP269">
        <f t="shared" si="168"/>
        <v>0</v>
      </c>
      <c r="AQ269" s="293">
        <f t="shared" si="154"/>
        <v>0</v>
      </c>
      <c r="AR269" s="504" t="str">
        <f>IF(AQ269=0,"",
IF(SUM($AQ$171:AQ269)=1,AS269,
IF($AQ$291&gt;SUM($AQ$171:AQ269),_xlfn.CONCAT(", ",AS269),
IF($AQ$291=SUM($AQ$171:AQ269),_xlfn.CONCAT(" y ",AS269)))))</f>
        <v/>
      </c>
      <c r="AS269" s="505" t="s">
        <v>5282</v>
      </c>
      <c r="AT269" s="643">
        <f t="shared" si="155"/>
        <v>0</v>
      </c>
      <c r="AU269" s="645">
        <f t="shared" si="156"/>
        <v>0</v>
      </c>
      <c r="AV269" s="524">
        <f t="shared" si="157"/>
        <v>0</v>
      </c>
      <c r="AW269" s="338">
        <f t="shared" si="158"/>
        <v>0</v>
      </c>
      <c r="AX269" s="294" t="str">
        <f>IF(AW269=0,"",
IF(SUM($AW$171:AW269)=1,AY269,
IF($AW$291&gt;SUM($AW$171:AW269),_xlfn.CONCAT(", ",AY269),
IF($AW$291=SUM($AW$171:AW269),_xlfn.CONCAT(" y ",AY269)))))</f>
        <v/>
      </c>
      <c r="AY269" s="368" t="s">
        <v>5282</v>
      </c>
      <c r="AZ269" s="321">
        <f t="shared" si="159"/>
        <v>0</v>
      </c>
      <c r="BA269" s="293">
        <f t="shared" si="160"/>
        <v>0</v>
      </c>
      <c r="BB269" s="294" t="str">
        <f>IF(BA269=0,"",
IF(SUM($BA$171:BA269)=1,BC269,
IF($BA$291&gt;SUM($BA$171:BA269),_xlfn.CONCAT(", ",BC269),
IF($BA$291=SUM($BA$171:BA269),_xlfn.CONCAT(" y ",BC269)))))</f>
        <v/>
      </c>
      <c r="BC269" s="89" t="s">
        <v>5282</v>
      </c>
    </row>
    <row r="270" spans="1:55" ht="15" customHeight="1">
      <c r="A270" s="64"/>
      <c r="B270" s="11"/>
      <c r="C270" s="58" t="s">
        <v>5283</v>
      </c>
      <c r="D270" s="1065" t="str">
        <f>IF(CNGE_2025_M1_Secc5_Sub1!$D130="","",CNGE_2025_M1_Secc5_Sub1!$D130)</f>
        <v/>
      </c>
      <c r="E270" s="889"/>
      <c r="F270" s="889"/>
      <c r="G270" s="889"/>
      <c r="H270" s="889"/>
      <c r="I270" s="889"/>
      <c r="J270" s="889"/>
      <c r="K270" s="889"/>
      <c r="L270" s="889"/>
      <c r="M270" s="889"/>
      <c r="N270" s="889"/>
      <c r="O270" s="889"/>
      <c r="P270" s="889"/>
      <c r="Q270" s="889"/>
      <c r="R270" s="890"/>
      <c r="S270" s="1041"/>
      <c r="T270" s="1043"/>
      <c r="U270" s="1041"/>
      <c r="V270" s="1043"/>
      <c r="W270" s="1041"/>
      <c r="X270" s="1043"/>
      <c r="Y270" s="1041"/>
      <c r="Z270" s="1043"/>
      <c r="AA270" s="1041"/>
      <c r="AB270" s="1043"/>
      <c r="AC270" s="1041"/>
      <c r="AD270" s="1043"/>
      <c r="AI270">
        <f t="shared" si="161"/>
        <v>0</v>
      </c>
      <c r="AJ270">
        <f t="shared" si="162"/>
        <v>0</v>
      </c>
      <c r="AK270">
        <f t="shared" si="163"/>
        <v>0</v>
      </c>
      <c r="AL270">
        <f t="shared" si="164"/>
        <v>0</v>
      </c>
      <c r="AM270">
        <f t="shared" si="165"/>
        <v>0</v>
      </c>
      <c r="AN270">
        <f t="shared" si="166"/>
        <v>0</v>
      </c>
      <c r="AO270">
        <f t="shared" si="167"/>
        <v>0</v>
      </c>
      <c r="AP270">
        <f t="shared" si="168"/>
        <v>0</v>
      </c>
      <c r="AQ270" s="293">
        <f t="shared" si="154"/>
        <v>0</v>
      </c>
      <c r="AR270" s="504" t="str">
        <f>IF(AQ270=0,"",
IF(SUM($AQ$171:AQ270)=1,AS270,
IF($AQ$291&gt;SUM($AQ$171:AQ270),_xlfn.CONCAT(", ",AS270),
IF($AQ$291=SUM($AQ$171:AQ270),_xlfn.CONCAT(" y ",AS270)))))</f>
        <v/>
      </c>
      <c r="AS270" s="505" t="s">
        <v>5284</v>
      </c>
      <c r="AT270" s="643">
        <f t="shared" si="155"/>
        <v>0</v>
      </c>
      <c r="AU270" s="645">
        <f t="shared" si="156"/>
        <v>0</v>
      </c>
      <c r="AV270" s="524">
        <f t="shared" si="157"/>
        <v>0</v>
      </c>
      <c r="AW270" s="338">
        <f t="shared" si="158"/>
        <v>0</v>
      </c>
      <c r="AX270" s="294" t="str">
        <f>IF(AW270=0,"",
IF(SUM($AW$171:AW270)=1,AY270,
IF($AW$291&gt;SUM($AW$171:AW270),_xlfn.CONCAT(", ",AY270),
IF($AW$291=SUM($AW$171:AW270),_xlfn.CONCAT(" y ",AY270)))))</f>
        <v/>
      </c>
      <c r="AY270" s="368" t="s">
        <v>5284</v>
      </c>
      <c r="AZ270" s="321">
        <f t="shared" si="159"/>
        <v>0</v>
      </c>
      <c r="BA270" s="293">
        <f t="shared" si="160"/>
        <v>0</v>
      </c>
      <c r="BB270" s="294" t="str">
        <f>IF(BA270=0,"",
IF(SUM($BA$171:BA270)=1,BC270,
IF($BA$291&gt;SUM($BA$171:BA270),_xlfn.CONCAT(", ",BC270),
IF($BA$291=SUM($BA$171:BA270),_xlfn.CONCAT(" y ",BC270)))))</f>
        <v/>
      </c>
      <c r="BC270" s="89" t="s">
        <v>5284</v>
      </c>
    </row>
    <row r="271" spans="1:55" ht="15" customHeight="1">
      <c r="A271" s="64"/>
      <c r="B271" s="11"/>
      <c r="C271" s="61" t="s">
        <v>5285</v>
      </c>
      <c r="D271" s="1065" t="str">
        <f>IF(CNGE_2025_M1_Secc5_Sub1!$D131="","",CNGE_2025_M1_Secc5_Sub1!$D131)</f>
        <v/>
      </c>
      <c r="E271" s="889"/>
      <c r="F271" s="889"/>
      <c r="G271" s="889"/>
      <c r="H271" s="889"/>
      <c r="I271" s="889"/>
      <c r="J271" s="889"/>
      <c r="K271" s="889"/>
      <c r="L271" s="889"/>
      <c r="M271" s="889"/>
      <c r="N271" s="889"/>
      <c r="O271" s="889"/>
      <c r="P271" s="889"/>
      <c r="Q271" s="889"/>
      <c r="R271" s="890"/>
      <c r="S271" s="1041"/>
      <c r="T271" s="1043"/>
      <c r="U271" s="1041"/>
      <c r="V271" s="1043"/>
      <c r="W271" s="1041"/>
      <c r="X271" s="1043"/>
      <c r="Y271" s="1041"/>
      <c r="Z271" s="1043"/>
      <c r="AA271" s="1041"/>
      <c r="AB271" s="1043"/>
      <c r="AC271" s="1041"/>
      <c r="AD271" s="1043"/>
      <c r="AI271">
        <f t="shared" si="161"/>
        <v>0</v>
      </c>
      <c r="AJ271">
        <f t="shared" si="162"/>
        <v>0</v>
      </c>
      <c r="AK271">
        <f t="shared" si="163"/>
        <v>0</v>
      </c>
      <c r="AL271">
        <f t="shared" si="164"/>
        <v>0</v>
      </c>
      <c r="AM271">
        <f t="shared" si="165"/>
        <v>0</v>
      </c>
      <c r="AN271">
        <f t="shared" si="166"/>
        <v>0</v>
      </c>
      <c r="AO271">
        <f t="shared" si="167"/>
        <v>0</v>
      </c>
      <c r="AP271">
        <f t="shared" si="168"/>
        <v>0</v>
      </c>
      <c r="AQ271" s="293">
        <f t="shared" si="154"/>
        <v>0</v>
      </c>
      <c r="AR271" s="504" t="str">
        <f>IF(AQ271=0,"",
IF(SUM($AQ$171:AQ271)=1,AS271,
IF($AQ$291&gt;SUM($AQ$171:AQ271),_xlfn.CONCAT(", ",AS271),
IF($AQ$291=SUM($AQ$171:AQ271),_xlfn.CONCAT(" y ",AS271)))))</f>
        <v/>
      </c>
      <c r="AS271" s="505" t="s">
        <v>5286</v>
      </c>
      <c r="AT271" s="643">
        <f t="shared" si="155"/>
        <v>0</v>
      </c>
      <c r="AU271" s="645">
        <f t="shared" si="156"/>
        <v>0</v>
      </c>
      <c r="AV271" s="524">
        <f t="shared" si="157"/>
        <v>0</v>
      </c>
      <c r="AW271" s="338">
        <f t="shared" si="158"/>
        <v>0</v>
      </c>
      <c r="AX271" s="294" t="str">
        <f>IF(AW271=0,"",
IF(SUM($AW$171:AW271)=1,AY271,
IF($AW$291&gt;SUM($AW$171:AW271),_xlfn.CONCAT(", ",AY271),
IF($AW$291=SUM($AW$171:AW271),_xlfn.CONCAT(" y ",AY271)))))</f>
        <v/>
      </c>
      <c r="AY271" s="368" t="s">
        <v>5286</v>
      </c>
      <c r="AZ271" s="321">
        <f t="shared" si="159"/>
        <v>0</v>
      </c>
      <c r="BA271" s="293">
        <f t="shared" si="160"/>
        <v>0</v>
      </c>
      <c r="BB271" s="294" t="str">
        <f>IF(BA271=0,"",
IF(SUM($BA$171:BA271)=1,BC271,
IF($BA$291&gt;SUM($BA$171:BA271),_xlfn.CONCAT(", ",BC271),
IF($BA$291=SUM($BA$171:BA271),_xlfn.CONCAT(" y ",BC271)))))</f>
        <v/>
      </c>
      <c r="BC271" s="89" t="s">
        <v>5286</v>
      </c>
    </row>
    <row r="272" spans="1:55" ht="15" customHeight="1">
      <c r="A272" s="64"/>
      <c r="B272" s="11"/>
      <c r="C272" s="61" t="s">
        <v>5287</v>
      </c>
      <c r="D272" s="1065" t="str">
        <f>IF(CNGE_2025_M1_Secc5_Sub1!$D132="","",CNGE_2025_M1_Secc5_Sub1!$D132)</f>
        <v/>
      </c>
      <c r="E272" s="889"/>
      <c r="F272" s="889"/>
      <c r="G272" s="889"/>
      <c r="H272" s="889"/>
      <c r="I272" s="889"/>
      <c r="J272" s="889"/>
      <c r="K272" s="889"/>
      <c r="L272" s="889"/>
      <c r="M272" s="889"/>
      <c r="N272" s="889"/>
      <c r="O272" s="889"/>
      <c r="P272" s="889"/>
      <c r="Q272" s="889"/>
      <c r="R272" s="890"/>
      <c r="S272" s="1041"/>
      <c r="T272" s="1043"/>
      <c r="U272" s="1041"/>
      <c r="V272" s="1043"/>
      <c r="W272" s="1041"/>
      <c r="X272" s="1043"/>
      <c r="Y272" s="1041"/>
      <c r="Z272" s="1043"/>
      <c r="AA272" s="1041"/>
      <c r="AB272" s="1043"/>
      <c r="AC272" s="1041"/>
      <c r="AD272" s="1043"/>
      <c r="AI272">
        <f t="shared" si="161"/>
        <v>0</v>
      </c>
      <c r="AJ272">
        <f t="shared" si="162"/>
        <v>0</v>
      </c>
      <c r="AK272">
        <f t="shared" si="163"/>
        <v>0</v>
      </c>
      <c r="AL272">
        <f t="shared" si="164"/>
        <v>0</v>
      </c>
      <c r="AM272">
        <f t="shared" si="165"/>
        <v>0</v>
      </c>
      <c r="AN272">
        <f t="shared" si="166"/>
        <v>0</v>
      </c>
      <c r="AO272">
        <f t="shared" si="167"/>
        <v>0</v>
      </c>
      <c r="AP272">
        <f t="shared" si="168"/>
        <v>0</v>
      </c>
      <c r="AQ272" s="293">
        <f t="shared" si="154"/>
        <v>0</v>
      </c>
      <c r="AR272" s="504" t="str">
        <f>IF(AQ272=0,"",
IF(SUM($AQ$171:AQ272)=1,AS272,
IF($AQ$291&gt;SUM($AQ$171:AQ272),_xlfn.CONCAT(", ",AS272),
IF($AQ$291=SUM($AQ$171:AQ272),_xlfn.CONCAT(" y ",AS272)))))</f>
        <v/>
      </c>
      <c r="AS272" s="505" t="s">
        <v>5288</v>
      </c>
      <c r="AT272" s="643">
        <f t="shared" si="155"/>
        <v>0</v>
      </c>
      <c r="AU272" s="645">
        <f t="shared" si="156"/>
        <v>0</v>
      </c>
      <c r="AV272" s="524">
        <f t="shared" si="157"/>
        <v>0</v>
      </c>
      <c r="AW272" s="338">
        <f t="shared" si="158"/>
        <v>0</v>
      </c>
      <c r="AX272" s="294" t="str">
        <f>IF(AW272=0,"",
IF(SUM($AW$171:AW272)=1,AY272,
IF($AW$291&gt;SUM($AW$171:AW272),_xlfn.CONCAT(", ",AY272),
IF($AW$291=SUM($AW$171:AW272),_xlfn.CONCAT(" y ",AY272)))))</f>
        <v/>
      </c>
      <c r="AY272" s="368" t="s">
        <v>5288</v>
      </c>
      <c r="AZ272" s="321">
        <f t="shared" si="159"/>
        <v>0</v>
      </c>
      <c r="BA272" s="293">
        <f t="shared" si="160"/>
        <v>0</v>
      </c>
      <c r="BB272" s="294" t="str">
        <f>IF(BA272=0,"",
IF(SUM($BA$171:BA272)=1,BC272,
IF($BA$291&gt;SUM($BA$171:BA272),_xlfn.CONCAT(", ",BC272),
IF($BA$291=SUM($BA$171:BA272),_xlfn.CONCAT(" y ",BC272)))))</f>
        <v/>
      </c>
      <c r="BC272" s="89" t="s">
        <v>5288</v>
      </c>
    </row>
    <row r="273" spans="1:55" ht="15" customHeight="1">
      <c r="A273" s="64"/>
      <c r="B273" s="11"/>
      <c r="C273" s="61" t="s">
        <v>5289</v>
      </c>
      <c r="D273" s="1065" t="str">
        <f>IF(CNGE_2025_M1_Secc5_Sub1!$D133="","",CNGE_2025_M1_Secc5_Sub1!$D133)</f>
        <v/>
      </c>
      <c r="E273" s="889"/>
      <c r="F273" s="889"/>
      <c r="G273" s="889"/>
      <c r="H273" s="889"/>
      <c r="I273" s="889"/>
      <c r="J273" s="889"/>
      <c r="K273" s="889"/>
      <c r="L273" s="889"/>
      <c r="M273" s="889"/>
      <c r="N273" s="889"/>
      <c r="O273" s="889"/>
      <c r="P273" s="889"/>
      <c r="Q273" s="889"/>
      <c r="R273" s="890"/>
      <c r="S273" s="1041"/>
      <c r="T273" s="1043"/>
      <c r="U273" s="1041"/>
      <c r="V273" s="1043"/>
      <c r="W273" s="1041"/>
      <c r="X273" s="1043"/>
      <c r="Y273" s="1041"/>
      <c r="Z273" s="1043"/>
      <c r="AA273" s="1041"/>
      <c r="AB273" s="1043"/>
      <c r="AC273" s="1041"/>
      <c r="AD273" s="1043"/>
      <c r="AI273">
        <f t="shared" si="161"/>
        <v>0</v>
      </c>
      <c r="AJ273">
        <f t="shared" si="162"/>
        <v>0</v>
      </c>
      <c r="AK273">
        <f t="shared" si="163"/>
        <v>0</v>
      </c>
      <c r="AL273">
        <f t="shared" si="164"/>
        <v>0</v>
      </c>
      <c r="AM273">
        <f t="shared" si="165"/>
        <v>0</v>
      </c>
      <c r="AN273">
        <f t="shared" si="166"/>
        <v>0</v>
      </c>
      <c r="AO273">
        <f t="shared" si="167"/>
        <v>0</v>
      </c>
      <c r="AP273">
        <f t="shared" si="168"/>
        <v>0</v>
      </c>
      <c r="AQ273" s="293">
        <f t="shared" si="154"/>
        <v>0</v>
      </c>
      <c r="AR273" s="504" t="str">
        <f>IF(AQ273=0,"",
IF(SUM($AQ$171:AQ273)=1,AS273,
IF($AQ$291&gt;SUM($AQ$171:AQ273),_xlfn.CONCAT(", ",AS273),
IF($AQ$291=SUM($AQ$171:AQ273),_xlfn.CONCAT(" y ",AS273)))))</f>
        <v/>
      </c>
      <c r="AS273" s="505" t="s">
        <v>5290</v>
      </c>
      <c r="AT273" s="643">
        <f t="shared" si="155"/>
        <v>0</v>
      </c>
      <c r="AU273" s="645">
        <f t="shared" si="156"/>
        <v>0</v>
      </c>
      <c r="AV273" s="524">
        <f t="shared" si="157"/>
        <v>0</v>
      </c>
      <c r="AW273" s="338">
        <f t="shared" si="158"/>
        <v>0</v>
      </c>
      <c r="AX273" s="294" t="str">
        <f>IF(AW273=0,"",
IF(SUM($AW$171:AW273)=1,AY273,
IF($AW$291&gt;SUM($AW$171:AW273),_xlfn.CONCAT(", ",AY273),
IF($AW$291=SUM($AW$171:AW273),_xlfn.CONCAT(" y ",AY273)))))</f>
        <v/>
      </c>
      <c r="AY273" s="368" t="s">
        <v>5290</v>
      </c>
      <c r="AZ273" s="321">
        <f t="shared" si="159"/>
        <v>0</v>
      </c>
      <c r="BA273" s="293">
        <f t="shared" si="160"/>
        <v>0</v>
      </c>
      <c r="BB273" s="294" t="str">
        <f>IF(BA273=0,"",
IF(SUM($BA$171:BA273)=1,BC273,
IF($BA$291&gt;SUM($BA$171:BA273),_xlfn.CONCAT(", ",BC273),
IF($BA$291=SUM($BA$171:BA273),_xlfn.CONCAT(" y ",BC273)))))</f>
        <v/>
      </c>
      <c r="BC273" s="89" t="s">
        <v>5290</v>
      </c>
    </row>
    <row r="274" spans="1:55" ht="15" customHeight="1">
      <c r="A274" s="64"/>
      <c r="B274" s="11"/>
      <c r="C274" s="61" t="s">
        <v>5291</v>
      </c>
      <c r="D274" s="1065" t="str">
        <f>IF(CNGE_2025_M1_Secc5_Sub1!$D134="","",CNGE_2025_M1_Secc5_Sub1!$D134)</f>
        <v/>
      </c>
      <c r="E274" s="889"/>
      <c r="F274" s="889"/>
      <c r="G274" s="889"/>
      <c r="H274" s="889"/>
      <c r="I274" s="889"/>
      <c r="J274" s="889"/>
      <c r="K274" s="889"/>
      <c r="L274" s="889"/>
      <c r="M274" s="889"/>
      <c r="N274" s="889"/>
      <c r="O274" s="889"/>
      <c r="P274" s="889"/>
      <c r="Q274" s="889"/>
      <c r="R274" s="890"/>
      <c r="S274" s="1041"/>
      <c r="T274" s="1043"/>
      <c r="U274" s="1041"/>
      <c r="V274" s="1043"/>
      <c r="W274" s="1041"/>
      <c r="X274" s="1043"/>
      <c r="Y274" s="1041"/>
      <c r="Z274" s="1043"/>
      <c r="AA274" s="1041"/>
      <c r="AB274" s="1043"/>
      <c r="AC274" s="1041"/>
      <c r="AD274" s="1043"/>
      <c r="AI274">
        <f t="shared" si="161"/>
        <v>0</v>
      </c>
      <c r="AJ274">
        <f t="shared" si="162"/>
        <v>0</v>
      </c>
      <c r="AK274">
        <f t="shared" si="163"/>
        <v>0</v>
      </c>
      <c r="AL274">
        <f t="shared" si="164"/>
        <v>0</v>
      </c>
      <c r="AM274">
        <f t="shared" si="165"/>
        <v>0</v>
      </c>
      <c r="AN274">
        <f t="shared" si="166"/>
        <v>0</v>
      </c>
      <c r="AO274">
        <f t="shared" si="167"/>
        <v>0</v>
      </c>
      <c r="AP274">
        <f t="shared" si="168"/>
        <v>0</v>
      </c>
      <c r="AQ274" s="293">
        <f t="shared" si="154"/>
        <v>0</v>
      </c>
      <c r="AR274" s="504" t="str">
        <f>IF(AQ274=0,"",
IF(SUM($AQ$171:AQ274)=1,AS274,
IF($AQ$291&gt;SUM($AQ$171:AQ274),_xlfn.CONCAT(", ",AS274),
IF($AQ$291=SUM($AQ$171:AQ274),_xlfn.CONCAT(" y ",AS274)))))</f>
        <v/>
      </c>
      <c r="AS274" s="505" t="s">
        <v>5292</v>
      </c>
      <c r="AT274" s="643">
        <f t="shared" si="155"/>
        <v>0</v>
      </c>
      <c r="AU274" s="645">
        <f t="shared" si="156"/>
        <v>0</v>
      </c>
      <c r="AV274" s="524">
        <f t="shared" si="157"/>
        <v>0</v>
      </c>
      <c r="AW274" s="338">
        <f t="shared" si="158"/>
        <v>0</v>
      </c>
      <c r="AX274" s="294" t="str">
        <f>IF(AW274=0,"",
IF(SUM($AW$171:AW274)=1,AY274,
IF($AW$291&gt;SUM($AW$171:AW274),_xlfn.CONCAT(", ",AY274),
IF($AW$291=SUM($AW$171:AW274),_xlfn.CONCAT(" y ",AY274)))))</f>
        <v/>
      </c>
      <c r="AY274" s="368" t="s">
        <v>5292</v>
      </c>
      <c r="AZ274" s="321">
        <f t="shared" si="159"/>
        <v>0</v>
      </c>
      <c r="BA274" s="293">
        <f t="shared" si="160"/>
        <v>0</v>
      </c>
      <c r="BB274" s="294" t="str">
        <f>IF(BA274=0,"",
IF(SUM($BA$171:BA274)=1,BC274,
IF($BA$291&gt;SUM($BA$171:BA274),_xlfn.CONCAT(", ",BC274),
IF($BA$291=SUM($BA$171:BA274),_xlfn.CONCAT(" y ",BC274)))))</f>
        <v/>
      </c>
      <c r="BC274" s="89" t="s">
        <v>5292</v>
      </c>
    </row>
    <row r="275" spans="1:55" ht="15" customHeight="1">
      <c r="A275" s="64"/>
      <c r="B275" s="11"/>
      <c r="C275" s="61" t="s">
        <v>5293</v>
      </c>
      <c r="D275" s="1065" t="str">
        <f>IF(CNGE_2025_M1_Secc5_Sub1!$D135="","",CNGE_2025_M1_Secc5_Sub1!$D135)</f>
        <v/>
      </c>
      <c r="E275" s="889"/>
      <c r="F275" s="889"/>
      <c r="G275" s="889"/>
      <c r="H275" s="889"/>
      <c r="I275" s="889"/>
      <c r="J275" s="889"/>
      <c r="K275" s="889"/>
      <c r="L275" s="889"/>
      <c r="M275" s="889"/>
      <c r="N275" s="889"/>
      <c r="O275" s="889"/>
      <c r="P275" s="889"/>
      <c r="Q275" s="889"/>
      <c r="R275" s="890"/>
      <c r="S275" s="1041"/>
      <c r="T275" s="1043"/>
      <c r="U275" s="1041"/>
      <c r="V275" s="1043"/>
      <c r="W275" s="1041"/>
      <c r="X275" s="1043"/>
      <c r="Y275" s="1041"/>
      <c r="Z275" s="1043"/>
      <c r="AA275" s="1041"/>
      <c r="AB275" s="1043"/>
      <c r="AC275" s="1041"/>
      <c r="AD275" s="1043"/>
      <c r="AI275">
        <f t="shared" si="161"/>
        <v>0</v>
      </c>
      <c r="AJ275">
        <f t="shared" si="162"/>
        <v>0</v>
      </c>
      <c r="AK275">
        <f t="shared" si="163"/>
        <v>0</v>
      </c>
      <c r="AL275">
        <f t="shared" si="164"/>
        <v>0</v>
      </c>
      <c r="AM275">
        <f t="shared" si="165"/>
        <v>0</v>
      </c>
      <c r="AN275">
        <f t="shared" si="166"/>
        <v>0</v>
      </c>
      <c r="AO275">
        <f t="shared" si="167"/>
        <v>0</v>
      </c>
      <c r="AP275">
        <f t="shared" si="168"/>
        <v>0</v>
      </c>
      <c r="AQ275" s="293">
        <f t="shared" si="154"/>
        <v>0</v>
      </c>
      <c r="AR275" s="504" t="str">
        <f>IF(AQ275=0,"",
IF(SUM($AQ$171:AQ275)=1,AS275,
IF($AQ$291&gt;SUM($AQ$171:AQ275),_xlfn.CONCAT(", ",AS275),
IF($AQ$291=SUM($AQ$171:AQ275),_xlfn.CONCAT(" y ",AS275)))))</f>
        <v/>
      </c>
      <c r="AS275" s="505" t="s">
        <v>5294</v>
      </c>
      <c r="AT275" s="643">
        <f t="shared" si="155"/>
        <v>0</v>
      </c>
      <c r="AU275" s="645">
        <f t="shared" si="156"/>
        <v>0</v>
      </c>
      <c r="AV275" s="524">
        <f t="shared" si="157"/>
        <v>0</v>
      </c>
      <c r="AW275" s="338">
        <f t="shared" si="158"/>
        <v>0</v>
      </c>
      <c r="AX275" s="294" t="str">
        <f>IF(AW275=0,"",
IF(SUM($AW$171:AW275)=1,AY275,
IF($AW$291&gt;SUM($AW$171:AW275),_xlfn.CONCAT(", ",AY275),
IF($AW$291=SUM($AW$171:AW275),_xlfn.CONCAT(" y ",AY275)))))</f>
        <v/>
      </c>
      <c r="AY275" s="368" t="s">
        <v>5294</v>
      </c>
      <c r="AZ275" s="321">
        <f t="shared" si="159"/>
        <v>0</v>
      </c>
      <c r="BA275" s="293">
        <f t="shared" si="160"/>
        <v>0</v>
      </c>
      <c r="BB275" s="294" t="str">
        <f>IF(BA275=0,"",
IF(SUM($BA$171:BA275)=1,BC275,
IF($BA$291&gt;SUM($BA$171:BA275),_xlfn.CONCAT(", ",BC275),
IF($BA$291=SUM($BA$171:BA275),_xlfn.CONCAT(" y ",BC275)))))</f>
        <v/>
      </c>
      <c r="BC275" s="89" t="s">
        <v>5294</v>
      </c>
    </row>
    <row r="276" spans="1:55" ht="15" customHeight="1">
      <c r="A276" s="64"/>
      <c r="B276" s="11"/>
      <c r="C276" s="61" t="s">
        <v>5295</v>
      </c>
      <c r="D276" s="1065" t="str">
        <f>IF(CNGE_2025_M1_Secc5_Sub1!$D136="","",CNGE_2025_M1_Secc5_Sub1!$D136)</f>
        <v/>
      </c>
      <c r="E276" s="889"/>
      <c r="F276" s="889"/>
      <c r="G276" s="889"/>
      <c r="H276" s="889"/>
      <c r="I276" s="889"/>
      <c r="J276" s="889"/>
      <c r="K276" s="889"/>
      <c r="L276" s="889"/>
      <c r="M276" s="889"/>
      <c r="N276" s="889"/>
      <c r="O276" s="889"/>
      <c r="P276" s="889"/>
      <c r="Q276" s="889"/>
      <c r="R276" s="890"/>
      <c r="S276" s="1041"/>
      <c r="T276" s="1043"/>
      <c r="U276" s="1041"/>
      <c r="V276" s="1043"/>
      <c r="W276" s="1041"/>
      <c r="X276" s="1043"/>
      <c r="Y276" s="1041"/>
      <c r="Z276" s="1043"/>
      <c r="AA276" s="1041"/>
      <c r="AB276" s="1043"/>
      <c r="AC276" s="1041"/>
      <c r="AD276" s="1043"/>
      <c r="AI276">
        <f t="shared" si="161"/>
        <v>0</v>
      </c>
      <c r="AJ276">
        <f t="shared" si="162"/>
        <v>0</v>
      </c>
      <c r="AK276">
        <f t="shared" si="163"/>
        <v>0</v>
      </c>
      <c r="AL276">
        <f t="shared" si="164"/>
        <v>0</v>
      </c>
      <c r="AM276">
        <f t="shared" si="165"/>
        <v>0</v>
      </c>
      <c r="AN276">
        <f t="shared" si="166"/>
        <v>0</v>
      </c>
      <c r="AO276">
        <f t="shared" si="167"/>
        <v>0</v>
      </c>
      <c r="AP276">
        <f t="shared" si="168"/>
        <v>0</v>
      </c>
      <c r="AQ276" s="293">
        <f t="shared" si="154"/>
        <v>0</v>
      </c>
      <c r="AR276" s="504" t="str">
        <f>IF(AQ276=0,"",
IF(SUM($AQ$171:AQ276)=1,AS276,
IF($AQ$291&gt;SUM($AQ$171:AQ276),_xlfn.CONCAT(", ",AS276),
IF($AQ$291=SUM($AQ$171:AQ276),_xlfn.CONCAT(" y ",AS276)))))</f>
        <v/>
      </c>
      <c r="AS276" s="505" t="s">
        <v>5296</v>
      </c>
      <c r="AT276" s="643">
        <f t="shared" si="155"/>
        <v>0</v>
      </c>
      <c r="AU276" s="645">
        <f t="shared" si="156"/>
        <v>0</v>
      </c>
      <c r="AV276" s="524">
        <f t="shared" si="157"/>
        <v>0</v>
      </c>
      <c r="AW276" s="338">
        <f t="shared" si="158"/>
        <v>0</v>
      </c>
      <c r="AX276" s="294" t="str">
        <f>IF(AW276=0,"",
IF(SUM($AW$171:AW276)=1,AY276,
IF($AW$291&gt;SUM($AW$171:AW276),_xlfn.CONCAT(", ",AY276),
IF($AW$291=SUM($AW$171:AW276),_xlfn.CONCAT(" y ",AY276)))))</f>
        <v/>
      </c>
      <c r="AY276" s="368" t="s">
        <v>5296</v>
      </c>
      <c r="AZ276" s="321">
        <f t="shared" si="159"/>
        <v>0</v>
      </c>
      <c r="BA276" s="293">
        <f t="shared" si="160"/>
        <v>0</v>
      </c>
      <c r="BB276" s="294" t="str">
        <f>IF(BA276=0,"",
IF(SUM($BA$171:BA276)=1,BC276,
IF($BA$291&gt;SUM($BA$171:BA276),_xlfn.CONCAT(", ",BC276),
IF($BA$291=SUM($BA$171:BA276),_xlfn.CONCAT(" y ",BC276)))))</f>
        <v/>
      </c>
      <c r="BC276" s="89" t="s">
        <v>5296</v>
      </c>
    </row>
    <row r="277" spans="1:55" ht="15" customHeight="1">
      <c r="A277" s="64"/>
      <c r="B277" s="11"/>
      <c r="C277" s="61" t="s">
        <v>5297</v>
      </c>
      <c r="D277" s="1065" t="str">
        <f>IF(CNGE_2025_M1_Secc5_Sub1!$D137="","",CNGE_2025_M1_Secc5_Sub1!$D137)</f>
        <v/>
      </c>
      <c r="E277" s="889"/>
      <c r="F277" s="889"/>
      <c r="G277" s="889"/>
      <c r="H277" s="889"/>
      <c r="I277" s="889"/>
      <c r="J277" s="889"/>
      <c r="K277" s="889"/>
      <c r="L277" s="889"/>
      <c r="M277" s="889"/>
      <c r="N277" s="889"/>
      <c r="O277" s="889"/>
      <c r="P277" s="889"/>
      <c r="Q277" s="889"/>
      <c r="R277" s="890"/>
      <c r="S277" s="1041"/>
      <c r="T277" s="1043"/>
      <c r="U277" s="1041"/>
      <c r="V277" s="1043"/>
      <c r="W277" s="1041"/>
      <c r="X277" s="1043"/>
      <c r="Y277" s="1041"/>
      <c r="Z277" s="1043"/>
      <c r="AA277" s="1041"/>
      <c r="AB277" s="1043"/>
      <c r="AC277" s="1041"/>
      <c r="AD277" s="1043"/>
      <c r="AI277">
        <f t="shared" si="161"/>
        <v>0</v>
      </c>
      <c r="AJ277">
        <f t="shared" si="162"/>
        <v>0</v>
      </c>
      <c r="AK277">
        <f t="shared" si="163"/>
        <v>0</v>
      </c>
      <c r="AL277">
        <f t="shared" si="164"/>
        <v>0</v>
      </c>
      <c r="AM277">
        <f t="shared" si="165"/>
        <v>0</v>
      </c>
      <c r="AN277">
        <f t="shared" si="166"/>
        <v>0</v>
      </c>
      <c r="AO277">
        <f t="shared" si="167"/>
        <v>0</v>
      </c>
      <c r="AP277">
        <f t="shared" si="168"/>
        <v>0</v>
      </c>
      <c r="AQ277" s="293">
        <f t="shared" si="154"/>
        <v>0</v>
      </c>
      <c r="AR277" s="504" t="str">
        <f>IF(AQ277=0,"",
IF(SUM($AQ$171:AQ277)=1,AS277,
IF($AQ$291&gt;SUM($AQ$171:AQ277),_xlfn.CONCAT(", ",AS277),
IF($AQ$291=SUM($AQ$171:AQ277),_xlfn.CONCAT(" y ",AS277)))))</f>
        <v/>
      </c>
      <c r="AS277" s="505" t="s">
        <v>5298</v>
      </c>
      <c r="AT277" s="643">
        <f t="shared" si="155"/>
        <v>0</v>
      </c>
      <c r="AU277" s="645">
        <f t="shared" si="156"/>
        <v>0</v>
      </c>
      <c r="AV277" s="524">
        <f t="shared" si="157"/>
        <v>0</v>
      </c>
      <c r="AW277" s="338">
        <f t="shared" si="158"/>
        <v>0</v>
      </c>
      <c r="AX277" s="294" t="str">
        <f>IF(AW277=0,"",
IF(SUM($AW$171:AW277)=1,AY277,
IF($AW$291&gt;SUM($AW$171:AW277),_xlfn.CONCAT(", ",AY277),
IF($AW$291=SUM($AW$171:AW277),_xlfn.CONCAT(" y ",AY277)))))</f>
        <v/>
      </c>
      <c r="AY277" s="368" t="s">
        <v>5298</v>
      </c>
      <c r="AZ277" s="321">
        <f t="shared" si="159"/>
        <v>0</v>
      </c>
      <c r="BA277" s="293">
        <f t="shared" si="160"/>
        <v>0</v>
      </c>
      <c r="BB277" s="294" t="str">
        <f>IF(BA277=0,"",
IF(SUM($BA$171:BA277)=1,BC277,
IF($BA$291&gt;SUM($BA$171:BA277),_xlfn.CONCAT(", ",BC277),
IF($BA$291=SUM($BA$171:BA277),_xlfn.CONCAT(" y ",BC277)))))</f>
        <v/>
      </c>
      <c r="BC277" s="89" t="s">
        <v>5298</v>
      </c>
    </row>
    <row r="278" spans="1:55" ht="15" customHeight="1">
      <c r="A278" s="64"/>
      <c r="B278" s="11"/>
      <c r="C278" s="61" t="s">
        <v>5299</v>
      </c>
      <c r="D278" s="1065" t="str">
        <f>IF(CNGE_2025_M1_Secc5_Sub1!$D138="","",CNGE_2025_M1_Secc5_Sub1!$D138)</f>
        <v/>
      </c>
      <c r="E278" s="889"/>
      <c r="F278" s="889"/>
      <c r="G278" s="889"/>
      <c r="H278" s="889"/>
      <c r="I278" s="889"/>
      <c r="J278" s="889"/>
      <c r="K278" s="889"/>
      <c r="L278" s="889"/>
      <c r="M278" s="889"/>
      <c r="N278" s="889"/>
      <c r="O278" s="889"/>
      <c r="P278" s="889"/>
      <c r="Q278" s="889"/>
      <c r="R278" s="890"/>
      <c r="S278" s="1041"/>
      <c r="T278" s="1043"/>
      <c r="U278" s="1041"/>
      <c r="V278" s="1043"/>
      <c r="W278" s="1041"/>
      <c r="X278" s="1043"/>
      <c r="Y278" s="1041"/>
      <c r="Z278" s="1043"/>
      <c r="AA278" s="1041"/>
      <c r="AB278" s="1043"/>
      <c r="AC278" s="1041"/>
      <c r="AD278" s="1043"/>
      <c r="AI278">
        <f t="shared" si="161"/>
        <v>0</v>
      </c>
      <c r="AJ278">
        <f t="shared" si="162"/>
        <v>0</v>
      </c>
      <c r="AK278">
        <f t="shared" si="163"/>
        <v>0</v>
      </c>
      <c r="AL278">
        <f t="shared" si="164"/>
        <v>0</v>
      </c>
      <c r="AM278">
        <f t="shared" si="165"/>
        <v>0</v>
      </c>
      <c r="AN278">
        <f t="shared" si="166"/>
        <v>0</v>
      </c>
      <c r="AO278">
        <f t="shared" si="167"/>
        <v>0</v>
      </c>
      <c r="AP278">
        <f t="shared" si="168"/>
        <v>0</v>
      </c>
      <c r="AQ278" s="293">
        <f t="shared" si="154"/>
        <v>0</v>
      </c>
      <c r="AR278" s="504" t="str">
        <f>IF(AQ278=0,"",
IF(SUM($AQ$171:AQ278)=1,AS278,
IF($AQ$291&gt;SUM($AQ$171:AQ278),_xlfn.CONCAT(", ",AS278),
IF($AQ$291=SUM($AQ$171:AQ278),_xlfn.CONCAT(" y ",AS278)))))</f>
        <v/>
      </c>
      <c r="AS278" s="505" t="s">
        <v>5300</v>
      </c>
      <c r="AT278" s="643">
        <f t="shared" si="155"/>
        <v>0</v>
      </c>
      <c r="AU278" s="645">
        <f t="shared" si="156"/>
        <v>0</v>
      </c>
      <c r="AV278" s="524">
        <f t="shared" si="157"/>
        <v>0</v>
      </c>
      <c r="AW278" s="338">
        <f t="shared" si="158"/>
        <v>0</v>
      </c>
      <c r="AX278" s="294" t="str">
        <f>IF(AW278=0,"",
IF(SUM($AW$171:AW278)=1,AY278,
IF($AW$291&gt;SUM($AW$171:AW278),_xlfn.CONCAT(", ",AY278),
IF($AW$291=SUM($AW$171:AW278),_xlfn.CONCAT(" y ",AY278)))))</f>
        <v/>
      </c>
      <c r="AY278" s="368" t="s">
        <v>5300</v>
      </c>
      <c r="AZ278" s="321">
        <f t="shared" si="159"/>
        <v>0</v>
      </c>
      <c r="BA278" s="293">
        <f t="shared" si="160"/>
        <v>0</v>
      </c>
      <c r="BB278" s="294" t="str">
        <f>IF(BA278=0,"",
IF(SUM($BA$171:BA278)=1,BC278,
IF($BA$291&gt;SUM($BA$171:BA278),_xlfn.CONCAT(", ",BC278),
IF($BA$291=SUM($BA$171:BA278),_xlfn.CONCAT(" y ",BC278)))))</f>
        <v/>
      </c>
      <c r="BC278" s="89" t="s">
        <v>5300</v>
      </c>
    </row>
    <row r="279" spans="1:55" ht="15" customHeight="1">
      <c r="A279" s="64"/>
      <c r="B279" s="11"/>
      <c r="C279" s="61" t="s">
        <v>5301</v>
      </c>
      <c r="D279" s="1065" t="str">
        <f>IF(CNGE_2025_M1_Secc5_Sub1!$D139="","",CNGE_2025_M1_Secc5_Sub1!$D139)</f>
        <v/>
      </c>
      <c r="E279" s="889"/>
      <c r="F279" s="889"/>
      <c r="G279" s="889"/>
      <c r="H279" s="889"/>
      <c r="I279" s="889"/>
      <c r="J279" s="889"/>
      <c r="K279" s="889"/>
      <c r="L279" s="889"/>
      <c r="M279" s="889"/>
      <c r="N279" s="889"/>
      <c r="O279" s="889"/>
      <c r="P279" s="889"/>
      <c r="Q279" s="889"/>
      <c r="R279" s="890"/>
      <c r="S279" s="1041"/>
      <c r="T279" s="1043"/>
      <c r="U279" s="1041"/>
      <c r="V279" s="1043"/>
      <c r="W279" s="1041"/>
      <c r="X279" s="1043"/>
      <c r="Y279" s="1041"/>
      <c r="Z279" s="1043"/>
      <c r="AA279" s="1041"/>
      <c r="AB279" s="1043"/>
      <c r="AC279" s="1041"/>
      <c r="AD279" s="1043"/>
      <c r="AI279">
        <f t="shared" si="161"/>
        <v>0</v>
      </c>
      <c r="AJ279">
        <f t="shared" si="162"/>
        <v>0</v>
      </c>
      <c r="AK279">
        <f t="shared" si="163"/>
        <v>0</v>
      </c>
      <c r="AL279">
        <f t="shared" si="164"/>
        <v>0</v>
      </c>
      <c r="AM279">
        <f t="shared" si="165"/>
        <v>0</v>
      </c>
      <c r="AN279">
        <f t="shared" si="166"/>
        <v>0</v>
      </c>
      <c r="AO279">
        <f t="shared" si="167"/>
        <v>0</v>
      </c>
      <c r="AP279">
        <f t="shared" si="168"/>
        <v>0</v>
      </c>
      <c r="AQ279" s="293">
        <f t="shared" si="154"/>
        <v>0</v>
      </c>
      <c r="AR279" s="504" t="str">
        <f>IF(AQ279=0,"",
IF(SUM($AQ$171:AQ279)=1,AS279,
IF($AQ$291&gt;SUM($AQ$171:AQ279),_xlfn.CONCAT(", ",AS279),
IF($AQ$291=SUM($AQ$171:AQ279),_xlfn.CONCAT(" y ",AS279)))))</f>
        <v/>
      </c>
      <c r="AS279" s="505" t="s">
        <v>5302</v>
      </c>
      <c r="AT279" s="643">
        <f t="shared" si="155"/>
        <v>0</v>
      </c>
      <c r="AU279" s="645">
        <f t="shared" si="156"/>
        <v>0</v>
      </c>
      <c r="AV279" s="524">
        <f t="shared" si="157"/>
        <v>0</v>
      </c>
      <c r="AW279" s="338">
        <f t="shared" si="158"/>
        <v>0</v>
      </c>
      <c r="AX279" s="294" t="str">
        <f>IF(AW279=0,"",
IF(SUM($AW$171:AW279)=1,AY279,
IF($AW$291&gt;SUM($AW$171:AW279),_xlfn.CONCAT(", ",AY279),
IF($AW$291=SUM($AW$171:AW279),_xlfn.CONCAT(" y ",AY279)))))</f>
        <v/>
      </c>
      <c r="AY279" s="368" t="s">
        <v>5302</v>
      </c>
      <c r="AZ279" s="321">
        <f t="shared" si="159"/>
        <v>0</v>
      </c>
      <c r="BA279" s="293">
        <f t="shared" si="160"/>
        <v>0</v>
      </c>
      <c r="BB279" s="294" t="str">
        <f>IF(BA279=0,"",
IF(SUM($BA$171:BA279)=1,BC279,
IF($BA$291&gt;SUM($BA$171:BA279),_xlfn.CONCAT(", ",BC279),
IF($BA$291=SUM($BA$171:BA279),_xlfn.CONCAT(" y ",BC279)))))</f>
        <v/>
      </c>
      <c r="BC279" s="89" t="s">
        <v>5302</v>
      </c>
    </row>
    <row r="280" spans="1:55" ht="15" customHeight="1">
      <c r="A280" s="64"/>
      <c r="B280" s="11"/>
      <c r="C280" s="61" t="s">
        <v>5303</v>
      </c>
      <c r="D280" s="1065" t="str">
        <f>IF(CNGE_2025_M1_Secc5_Sub1!$D140="","",CNGE_2025_M1_Secc5_Sub1!$D140)</f>
        <v/>
      </c>
      <c r="E280" s="889"/>
      <c r="F280" s="889"/>
      <c r="G280" s="889"/>
      <c r="H280" s="889"/>
      <c r="I280" s="889"/>
      <c r="J280" s="889"/>
      <c r="K280" s="889"/>
      <c r="L280" s="889"/>
      <c r="M280" s="889"/>
      <c r="N280" s="889"/>
      <c r="O280" s="889"/>
      <c r="P280" s="889"/>
      <c r="Q280" s="889"/>
      <c r="R280" s="890"/>
      <c r="S280" s="1041"/>
      <c r="T280" s="1043"/>
      <c r="U280" s="1041"/>
      <c r="V280" s="1043"/>
      <c r="W280" s="1041"/>
      <c r="X280" s="1043"/>
      <c r="Y280" s="1041"/>
      <c r="Z280" s="1043"/>
      <c r="AA280" s="1041"/>
      <c r="AB280" s="1043"/>
      <c r="AC280" s="1041"/>
      <c r="AD280" s="1043"/>
      <c r="AI280">
        <f t="shared" si="161"/>
        <v>0</v>
      </c>
      <c r="AJ280">
        <f t="shared" si="162"/>
        <v>0</v>
      </c>
      <c r="AK280">
        <f t="shared" si="163"/>
        <v>0</v>
      </c>
      <c r="AL280">
        <f t="shared" si="164"/>
        <v>0</v>
      </c>
      <c r="AM280">
        <f t="shared" si="165"/>
        <v>0</v>
      </c>
      <c r="AN280">
        <f t="shared" si="166"/>
        <v>0</v>
      </c>
      <c r="AO280">
        <f t="shared" si="167"/>
        <v>0</v>
      </c>
      <c r="AP280">
        <f t="shared" si="168"/>
        <v>0</v>
      </c>
      <c r="AQ280" s="293">
        <f t="shared" si="154"/>
        <v>0</v>
      </c>
      <c r="AR280" s="504" t="str">
        <f>IF(AQ280=0,"",
IF(SUM($AQ$171:AQ280)=1,AS280,
IF($AQ$291&gt;SUM($AQ$171:AQ280),_xlfn.CONCAT(", ",AS280),
IF($AQ$291=SUM($AQ$171:AQ280),_xlfn.CONCAT(" y ",AS280)))))</f>
        <v/>
      </c>
      <c r="AS280" s="505" t="s">
        <v>5304</v>
      </c>
      <c r="AT280" s="643">
        <f t="shared" si="155"/>
        <v>0</v>
      </c>
      <c r="AU280" s="645">
        <f t="shared" si="156"/>
        <v>0</v>
      </c>
      <c r="AV280" s="524">
        <f t="shared" si="157"/>
        <v>0</v>
      </c>
      <c r="AW280" s="338">
        <f t="shared" si="158"/>
        <v>0</v>
      </c>
      <c r="AX280" s="294" t="str">
        <f>IF(AW280=0,"",
IF(SUM($AW$171:AW280)=1,AY280,
IF($AW$291&gt;SUM($AW$171:AW280),_xlfn.CONCAT(", ",AY280),
IF($AW$291=SUM($AW$171:AW280),_xlfn.CONCAT(" y ",AY280)))))</f>
        <v/>
      </c>
      <c r="AY280" s="368" t="s">
        <v>5304</v>
      </c>
      <c r="AZ280" s="321">
        <f t="shared" si="159"/>
        <v>0</v>
      </c>
      <c r="BA280" s="293">
        <f t="shared" si="160"/>
        <v>0</v>
      </c>
      <c r="BB280" s="294" t="str">
        <f>IF(BA280=0,"",
IF(SUM($BA$171:BA280)=1,BC280,
IF($BA$291&gt;SUM($BA$171:BA280),_xlfn.CONCAT(", ",BC280),
IF($BA$291=SUM($BA$171:BA280),_xlfn.CONCAT(" y ",BC280)))))</f>
        <v/>
      </c>
      <c r="BC280" s="89" t="s">
        <v>5304</v>
      </c>
    </row>
    <row r="281" spans="1:55" ht="15" customHeight="1">
      <c r="A281" s="64"/>
      <c r="B281" s="11"/>
      <c r="C281" s="61" t="s">
        <v>5305</v>
      </c>
      <c r="D281" s="1065" t="str">
        <f>IF(CNGE_2025_M1_Secc5_Sub1!$D141="","",CNGE_2025_M1_Secc5_Sub1!$D141)</f>
        <v/>
      </c>
      <c r="E281" s="889"/>
      <c r="F281" s="889"/>
      <c r="G281" s="889"/>
      <c r="H281" s="889"/>
      <c r="I281" s="889"/>
      <c r="J281" s="889"/>
      <c r="K281" s="889"/>
      <c r="L281" s="889"/>
      <c r="M281" s="889"/>
      <c r="N281" s="889"/>
      <c r="O281" s="889"/>
      <c r="P281" s="889"/>
      <c r="Q281" s="889"/>
      <c r="R281" s="890"/>
      <c r="S281" s="1041"/>
      <c r="T281" s="1043"/>
      <c r="U281" s="1041"/>
      <c r="V281" s="1043"/>
      <c r="W281" s="1041"/>
      <c r="X281" s="1043"/>
      <c r="Y281" s="1041"/>
      <c r="Z281" s="1043"/>
      <c r="AA281" s="1041"/>
      <c r="AB281" s="1043"/>
      <c r="AC281" s="1041"/>
      <c r="AD281" s="1043"/>
      <c r="AI281">
        <f t="shared" si="161"/>
        <v>0</v>
      </c>
      <c r="AJ281">
        <f t="shared" si="162"/>
        <v>0</v>
      </c>
      <c r="AK281">
        <f t="shared" si="163"/>
        <v>0</v>
      </c>
      <c r="AL281">
        <f t="shared" si="164"/>
        <v>0</v>
      </c>
      <c r="AM281">
        <f t="shared" si="165"/>
        <v>0</v>
      </c>
      <c r="AN281">
        <f t="shared" si="166"/>
        <v>0</v>
      </c>
      <c r="AO281">
        <f t="shared" si="167"/>
        <v>0</v>
      </c>
      <c r="AP281">
        <f t="shared" si="168"/>
        <v>0</v>
      </c>
      <c r="AQ281" s="293">
        <f t="shared" si="154"/>
        <v>0</v>
      </c>
      <c r="AR281" s="504" t="str">
        <f>IF(AQ281=0,"",
IF(SUM($AQ$171:AQ281)=1,AS281,
IF($AQ$291&gt;SUM($AQ$171:AQ281),_xlfn.CONCAT(", ",AS281),
IF($AQ$291=SUM($AQ$171:AQ281),_xlfn.CONCAT(" y ",AS281)))))</f>
        <v/>
      </c>
      <c r="AS281" s="505" t="s">
        <v>5306</v>
      </c>
      <c r="AT281" s="643">
        <f t="shared" si="155"/>
        <v>0</v>
      </c>
      <c r="AU281" s="645">
        <f t="shared" si="156"/>
        <v>0</v>
      </c>
      <c r="AV281" s="524">
        <f t="shared" si="157"/>
        <v>0</v>
      </c>
      <c r="AW281" s="338">
        <f t="shared" si="158"/>
        <v>0</v>
      </c>
      <c r="AX281" s="294" t="str">
        <f>IF(AW281=0,"",
IF(SUM($AW$171:AW281)=1,AY281,
IF($AW$291&gt;SUM($AW$171:AW281),_xlfn.CONCAT(", ",AY281),
IF($AW$291=SUM($AW$171:AW281),_xlfn.CONCAT(" y ",AY281)))))</f>
        <v/>
      </c>
      <c r="AY281" s="368" t="s">
        <v>5306</v>
      </c>
      <c r="AZ281" s="321">
        <f t="shared" si="159"/>
        <v>0</v>
      </c>
      <c r="BA281" s="293">
        <f t="shared" si="160"/>
        <v>0</v>
      </c>
      <c r="BB281" s="294" t="str">
        <f>IF(BA281=0,"",
IF(SUM($BA$171:BA281)=1,BC281,
IF($BA$291&gt;SUM($BA$171:BA281),_xlfn.CONCAT(", ",BC281),
IF($BA$291=SUM($BA$171:BA281),_xlfn.CONCAT(" y ",BC281)))))</f>
        <v/>
      </c>
      <c r="BC281" s="89" t="s">
        <v>5306</v>
      </c>
    </row>
    <row r="282" spans="1:55" ht="15" customHeight="1">
      <c r="A282" s="64"/>
      <c r="B282" s="11"/>
      <c r="C282" s="61" t="s">
        <v>5307</v>
      </c>
      <c r="D282" s="1065" t="str">
        <f>IF(CNGE_2025_M1_Secc5_Sub1!$D142="","",CNGE_2025_M1_Secc5_Sub1!$D142)</f>
        <v/>
      </c>
      <c r="E282" s="889"/>
      <c r="F282" s="889"/>
      <c r="G282" s="889"/>
      <c r="H282" s="889"/>
      <c r="I282" s="889"/>
      <c r="J282" s="889"/>
      <c r="K282" s="889"/>
      <c r="L282" s="889"/>
      <c r="M282" s="889"/>
      <c r="N282" s="889"/>
      <c r="O282" s="889"/>
      <c r="P282" s="889"/>
      <c r="Q282" s="889"/>
      <c r="R282" s="890"/>
      <c r="S282" s="1041"/>
      <c r="T282" s="1043"/>
      <c r="U282" s="1041"/>
      <c r="V282" s="1043"/>
      <c r="W282" s="1041"/>
      <c r="X282" s="1043"/>
      <c r="Y282" s="1041"/>
      <c r="Z282" s="1043"/>
      <c r="AA282" s="1041"/>
      <c r="AB282" s="1043"/>
      <c r="AC282" s="1041"/>
      <c r="AD282" s="1043"/>
      <c r="AI282">
        <f t="shared" si="161"/>
        <v>0</v>
      </c>
      <c r="AJ282">
        <f t="shared" si="162"/>
        <v>0</v>
      </c>
      <c r="AK282">
        <f t="shared" si="163"/>
        <v>0</v>
      </c>
      <c r="AL282">
        <f t="shared" si="164"/>
        <v>0</v>
      </c>
      <c r="AM282">
        <f t="shared" si="165"/>
        <v>0</v>
      </c>
      <c r="AN282">
        <f t="shared" si="166"/>
        <v>0</v>
      </c>
      <c r="AO282">
        <f t="shared" si="167"/>
        <v>0</v>
      </c>
      <c r="AP282">
        <f t="shared" si="168"/>
        <v>0</v>
      </c>
      <c r="AQ282" s="293">
        <f t="shared" si="154"/>
        <v>0</v>
      </c>
      <c r="AR282" s="504" t="str">
        <f>IF(AQ282=0,"",
IF(SUM($AQ$171:AQ282)=1,AS282,
IF($AQ$291&gt;SUM($AQ$171:AQ282),_xlfn.CONCAT(", ",AS282),
IF($AQ$291=SUM($AQ$171:AQ282),_xlfn.CONCAT(" y ",AS282)))))</f>
        <v/>
      </c>
      <c r="AS282" s="505" t="s">
        <v>5308</v>
      </c>
      <c r="AT282" s="643">
        <f t="shared" si="155"/>
        <v>0</v>
      </c>
      <c r="AU282" s="645">
        <f t="shared" si="156"/>
        <v>0</v>
      </c>
      <c r="AV282" s="524">
        <f t="shared" si="157"/>
        <v>0</v>
      </c>
      <c r="AW282" s="338">
        <f t="shared" si="158"/>
        <v>0</v>
      </c>
      <c r="AX282" s="294" t="str">
        <f>IF(AW282=0,"",
IF(SUM($AW$171:AW282)=1,AY282,
IF($AW$291&gt;SUM($AW$171:AW282),_xlfn.CONCAT(", ",AY282),
IF($AW$291=SUM($AW$171:AW282),_xlfn.CONCAT(" y ",AY282)))))</f>
        <v/>
      </c>
      <c r="AY282" s="368" t="s">
        <v>5308</v>
      </c>
      <c r="AZ282" s="321">
        <f t="shared" si="159"/>
        <v>0</v>
      </c>
      <c r="BA282" s="293">
        <f t="shared" si="160"/>
        <v>0</v>
      </c>
      <c r="BB282" s="294" t="str">
        <f>IF(BA282=0,"",
IF(SUM($BA$171:BA282)=1,BC282,
IF($BA$291&gt;SUM($BA$171:BA282),_xlfn.CONCAT(", ",BC282),
IF($BA$291=SUM($BA$171:BA282),_xlfn.CONCAT(" y ",BC282)))))</f>
        <v/>
      </c>
      <c r="BC282" s="89" t="s">
        <v>5308</v>
      </c>
    </row>
    <row r="283" spans="1:55" ht="15" customHeight="1">
      <c r="A283" s="64"/>
      <c r="B283" s="11"/>
      <c r="C283" s="61" t="s">
        <v>5309</v>
      </c>
      <c r="D283" s="1065" t="str">
        <f>IF(CNGE_2025_M1_Secc5_Sub1!$D143="","",CNGE_2025_M1_Secc5_Sub1!$D143)</f>
        <v/>
      </c>
      <c r="E283" s="889"/>
      <c r="F283" s="889"/>
      <c r="G283" s="889"/>
      <c r="H283" s="889"/>
      <c r="I283" s="889"/>
      <c r="J283" s="889"/>
      <c r="K283" s="889"/>
      <c r="L283" s="889"/>
      <c r="M283" s="889"/>
      <c r="N283" s="889"/>
      <c r="O283" s="889"/>
      <c r="P283" s="889"/>
      <c r="Q283" s="889"/>
      <c r="R283" s="890"/>
      <c r="S283" s="1041"/>
      <c r="T283" s="1043"/>
      <c r="U283" s="1041"/>
      <c r="V283" s="1043"/>
      <c r="W283" s="1041"/>
      <c r="X283" s="1043"/>
      <c r="Y283" s="1041"/>
      <c r="Z283" s="1043"/>
      <c r="AA283" s="1041"/>
      <c r="AB283" s="1043"/>
      <c r="AC283" s="1041"/>
      <c r="AD283" s="1043"/>
      <c r="AI283">
        <f t="shared" si="161"/>
        <v>0</v>
      </c>
      <c r="AJ283">
        <f t="shared" si="162"/>
        <v>0</v>
      </c>
      <c r="AK283">
        <f t="shared" si="163"/>
        <v>0</v>
      </c>
      <c r="AL283">
        <f t="shared" si="164"/>
        <v>0</v>
      </c>
      <c r="AM283">
        <f t="shared" si="165"/>
        <v>0</v>
      </c>
      <c r="AN283">
        <f t="shared" si="166"/>
        <v>0</v>
      </c>
      <c r="AO283">
        <f t="shared" si="167"/>
        <v>0</v>
      </c>
      <c r="AP283">
        <f t="shared" si="168"/>
        <v>0</v>
      </c>
      <c r="AQ283" s="293">
        <f t="shared" si="154"/>
        <v>0</v>
      </c>
      <c r="AR283" s="504" t="str">
        <f>IF(AQ283=0,"",
IF(SUM($AQ$171:AQ283)=1,AS283,
IF($AQ$291&gt;SUM($AQ$171:AQ283),_xlfn.CONCAT(", ",AS283),
IF($AQ$291=SUM($AQ$171:AQ283),_xlfn.CONCAT(" y ",AS283)))))</f>
        <v/>
      </c>
      <c r="AS283" s="505" t="s">
        <v>5310</v>
      </c>
      <c r="AT283" s="643">
        <f t="shared" si="155"/>
        <v>0</v>
      </c>
      <c r="AU283" s="645">
        <f t="shared" si="156"/>
        <v>0</v>
      </c>
      <c r="AV283" s="524">
        <f t="shared" si="157"/>
        <v>0</v>
      </c>
      <c r="AW283" s="338">
        <f t="shared" si="158"/>
        <v>0</v>
      </c>
      <c r="AX283" s="294" t="str">
        <f>IF(AW283=0,"",
IF(SUM($AW$171:AW283)=1,AY283,
IF($AW$291&gt;SUM($AW$171:AW283),_xlfn.CONCAT(", ",AY283),
IF($AW$291=SUM($AW$171:AW283),_xlfn.CONCAT(" y ",AY283)))))</f>
        <v/>
      </c>
      <c r="AY283" s="368" t="s">
        <v>5310</v>
      </c>
      <c r="AZ283" s="321">
        <f t="shared" si="159"/>
        <v>0</v>
      </c>
      <c r="BA283" s="293">
        <f t="shared" si="160"/>
        <v>0</v>
      </c>
      <c r="BB283" s="294" t="str">
        <f>IF(BA283=0,"",
IF(SUM($BA$171:BA283)=1,BC283,
IF($BA$291&gt;SUM($BA$171:BA283),_xlfn.CONCAT(", ",BC283),
IF($BA$291=SUM($BA$171:BA283),_xlfn.CONCAT(" y ",BC283)))))</f>
        <v/>
      </c>
      <c r="BC283" s="89" t="s">
        <v>5310</v>
      </c>
    </row>
    <row r="284" spans="1:55" ht="15" customHeight="1">
      <c r="A284" s="64"/>
      <c r="B284" s="11"/>
      <c r="C284" s="61" t="s">
        <v>5311</v>
      </c>
      <c r="D284" s="1065" t="str">
        <f>IF(CNGE_2025_M1_Secc5_Sub1!$D144="","",CNGE_2025_M1_Secc5_Sub1!$D144)</f>
        <v/>
      </c>
      <c r="E284" s="889"/>
      <c r="F284" s="889"/>
      <c r="G284" s="889"/>
      <c r="H284" s="889"/>
      <c r="I284" s="889"/>
      <c r="J284" s="889"/>
      <c r="K284" s="889"/>
      <c r="L284" s="889"/>
      <c r="M284" s="889"/>
      <c r="N284" s="889"/>
      <c r="O284" s="889"/>
      <c r="P284" s="889"/>
      <c r="Q284" s="889"/>
      <c r="R284" s="890"/>
      <c r="S284" s="1041"/>
      <c r="T284" s="1043"/>
      <c r="U284" s="1041"/>
      <c r="V284" s="1043"/>
      <c r="W284" s="1041"/>
      <c r="X284" s="1043"/>
      <c r="Y284" s="1041"/>
      <c r="Z284" s="1043"/>
      <c r="AA284" s="1041"/>
      <c r="AB284" s="1043"/>
      <c r="AC284" s="1041"/>
      <c r="AD284" s="1043"/>
      <c r="AI284">
        <f t="shared" si="161"/>
        <v>0</v>
      </c>
      <c r="AJ284">
        <f t="shared" si="162"/>
        <v>0</v>
      </c>
      <c r="AK284">
        <f t="shared" si="163"/>
        <v>0</v>
      </c>
      <c r="AL284">
        <f t="shared" si="164"/>
        <v>0</v>
      </c>
      <c r="AM284">
        <f t="shared" si="165"/>
        <v>0</v>
      </c>
      <c r="AN284">
        <f t="shared" si="166"/>
        <v>0</v>
      </c>
      <c r="AO284">
        <f t="shared" si="167"/>
        <v>0</v>
      </c>
      <c r="AP284">
        <f t="shared" si="168"/>
        <v>0</v>
      </c>
      <c r="AQ284" s="293">
        <f t="shared" si="154"/>
        <v>0</v>
      </c>
      <c r="AR284" s="504" t="str">
        <f>IF(AQ284=0,"",
IF(SUM($AQ$171:AQ284)=1,AS284,
IF($AQ$291&gt;SUM($AQ$171:AQ284),_xlfn.CONCAT(", ",AS284),
IF($AQ$291=SUM($AQ$171:AQ284),_xlfn.CONCAT(" y ",AS284)))))</f>
        <v/>
      </c>
      <c r="AS284" s="505" t="s">
        <v>5312</v>
      </c>
      <c r="AT284" s="643">
        <f t="shared" si="155"/>
        <v>0</v>
      </c>
      <c r="AU284" s="645">
        <f t="shared" si="156"/>
        <v>0</v>
      </c>
      <c r="AV284" s="524">
        <f t="shared" si="157"/>
        <v>0</v>
      </c>
      <c r="AW284" s="338">
        <f t="shared" si="158"/>
        <v>0</v>
      </c>
      <c r="AX284" s="294" t="str">
        <f>IF(AW284=0,"",
IF(SUM($AW$171:AW284)=1,AY284,
IF($AW$291&gt;SUM($AW$171:AW284),_xlfn.CONCAT(", ",AY284),
IF($AW$291=SUM($AW$171:AW284),_xlfn.CONCAT(" y ",AY284)))))</f>
        <v/>
      </c>
      <c r="AY284" s="368" t="s">
        <v>5312</v>
      </c>
      <c r="AZ284" s="321">
        <f t="shared" si="159"/>
        <v>0</v>
      </c>
      <c r="BA284" s="293">
        <f t="shared" si="160"/>
        <v>0</v>
      </c>
      <c r="BB284" s="294" t="str">
        <f>IF(BA284=0,"",
IF(SUM($BA$171:BA284)=1,BC284,
IF($BA$291&gt;SUM($BA$171:BA284),_xlfn.CONCAT(", ",BC284),
IF($BA$291=SUM($BA$171:BA284),_xlfn.CONCAT(" y ",BC284)))))</f>
        <v/>
      </c>
      <c r="BC284" s="89" t="s">
        <v>5312</v>
      </c>
    </row>
    <row r="285" spans="1:55" ht="15" customHeight="1">
      <c r="A285" s="64"/>
      <c r="B285" s="11"/>
      <c r="C285" s="61" t="s">
        <v>5313</v>
      </c>
      <c r="D285" s="1065" t="str">
        <f>IF(CNGE_2025_M1_Secc5_Sub1!$D145="","",CNGE_2025_M1_Secc5_Sub1!$D145)</f>
        <v/>
      </c>
      <c r="E285" s="889"/>
      <c r="F285" s="889"/>
      <c r="G285" s="889"/>
      <c r="H285" s="889"/>
      <c r="I285" s="889"/>
      <c r="J285" s="889"/>
      <c r="K285" s="889"/>
      <c r="L285" s="889"/>
      <c r="M285" s="889"/>
      <c r="N285" s="889"/>
      <c r="O285" s="889"/>
      <c r="P285" s="889"/>
      <c r="Q285" s="889"/>
      <c r="R285" s="890"/>
      <c r="S285" s="1041"/>
      <c r="T285" s="1043"/>
      <c r="U285" s="1041"/>
      <c r="V285" s="1043"/>
      <c r="W285" s="1041"/>
      <c r="X285" s="1043"/>
      <c r="Y285" s="1041"/>
      <c r="Z285" s="1043"/>
      <c r="AA285" s="1041"/>
      <c r="AB285" s="1043"/>
      <c r="AC285" s="1041"/>
      <c r="AD285" s="1043"/>
      <c r="AI285">
        <f t="shared" si="161"/>
        <v>0</v>
      </c>
      <c r="AJ285">
        <f t="shared" si="162"/>
        <v>0</v>
      </c>
      <c r="AK285">
        <f t="shared" si="163"/>
        <v>0</v>
      </c>
      <c r="AL285">
        <f t="shared" si="164"/>
        <v>0</v>
      </c>
      <c r="AM285">
        <f t="shared" si="165"/>
        <v>0</v>
      </c>
      <c r="AN285">
        <f t="shared" si="166"/>
        <v>0</v>
      </c>
      <c r="AO285">
        <f t="shared" si="167"/>
        <v>0</v>
      </c>
      <c r="AP285">
        <f t="shared" si="168"/>
        <v>0</v>
      </c>
      <c r="AQ285" s="293">
        <f t="shared" si="154"/>
        <v>0</v>
      </c>
      <c r="AR285" s="504" t="str">
        <f>IF(AQ285=0,"",
IF(SUM($AQ$171:AQ285)=1,AS285,
IF($AQ$291&gt;SUM($AQ$171:AQ285),_xlfn.CONCAT(", ",AS285),
IF($AQ$291=SUM($AQ$171:AQ285),_xlfn.CONCAT(" y ",AS285)))))</f>
        <v/>
      </c>
      <c r="AS285" s="505" t="s">
        <v>5314</v>
      </c>
      <c r="AT285" s="643">
        <f t="shared" si="155"/>
        <v>0</v>
      </c>
      <c r="AU285" s="645">
        <f t="shared" si="156"/>
        <v>0</v>
      </c>
      <c r="AV285" s="524">
        <f t="shared" si="157"/>
        <v>0</v>
      </c>
      <c r="AW285" s="338">
        <f t="shared" si="158"/>
        <v>0</v>
      </c>
      <c r="AX285" s="294" t="str">
        <f>IF(AW285=0,"",
IF(SUM($AW$171:AW285)=1,AY285,
IF($AW$291&gt;SUM($AW$171:AW285),_xlfn.CONCAT(", ",AY285),
IF($AW$291=SUM($AW$171:AW285),_xlfn.CONCAT(" y ",AY285)))))</f>
        <v/>
      </c>
      <c r="AY285" s="368" t="s">
        <v>5314</v>
      </c>
      <c r="AZ285" s="321">
        <f t="shared" si="159"/>
        <v>0</v>
      </c>
      <c r="BA285" s="293">
        <f t="shared" si="160"/>
        <v>0</v>
      </c>
      <c r="BB285" s="294" t="str">
        <f>IF(BA285=0,"",
IF(SUM($BA$171:BA285)=1,BC285,
IF($BA$291&gt;SUM($BA$171:BA285),_xlfn.CONCAT(", ",BC285),
IF($BA$291=SUM($BA$171:BA285),_xlfn.CONCAT(" y ",BC285)))))</f>
        <v/>
      </c>
      <c r="BC285" s="89" t="s">
        <v>5314</v>
      </c>
    </row>
    <row r="286" spans="1:55" ht="15" customHeight="1">
      <c r="A286" s="64"/>
      <c r="B286" s="11"/>
      <c r="C286" s="61" t="s">
        <v>5315</v>
      </c>
      <c r="D286" s="1065" t="str">
        <f>IF(CNGE_2025_M1_Secc5_Sub1!$D146="","",CNGE_2025_M1_Secc5_Sub1!$D146)</f>
        <v/>
      </c>
      <c r="E286" s="889"/>
      <c r="F286" s="889"/>
      <c r="G286" s="889"/>
      <c r="H286" s="889"/>
      <c r="I286" s="889"/>
      <c r="J286" s="889"/>
      <c r="K286" s="889"/>
      <c r="L286" s="889"/>
      <c r="M286" s="889"/>
      <c r="N286" s="889"/>
      <c r="O286" s="889"/>
      <c r="P286" s="889"/>
      <c r="Q286" s="889"/>
      <c r="R286" s="890"/>
      <c r="S286" s="1041"/>
      <c r="T286" s="1043"/>
      <c r="U286" s="1041"/>
      <c r="V286" s="1043"/>
      <c r="W286" s="1041"/>
      <c r="X286" s="1043"/>
      <c r="Y286" s="1041"/>
      <c r="Z286" s="1043"/>
      <c r="AA286" s="1041"/>
      <c r="AB286" s="1043"/>
      <c r="AC286" s="1041"/>
      <c r="AD286" s="1043"/>
      <c r="AI286">
        <f t="shared" si="161"/>
        <v>0</v>
      </c>
      <c r="AJ286">
        <f t="shared" si="162"/>
        <v>0</v>
      </c>
      <c r="AK286">
        <f t="shared" si="163"/>
        <v>0</v>
      </c>
      <c r="AL286">
        <f t="shared" si="164"/>
        <v>0</v>
      </c>
      <c r="AM286">
        <f t="shared" si="165"/>
        <v>0</v>
      </c>
      <c r="AN286">
        <f t="shared" si="166"/>
        <v>0</v>
      </c>
      <c r="AO286">
        <f t="shared" si="167"/>
        <v>0</v>
      </c>
      <c r="AP286">
        <f t="shared" si="168"/>
        <v>0</v>
      </c>
      <c r="AQ286" s="293">
        <f t="shared" si="154"/>
        <v>0</v>
      </c>
      <c r="AR286" s="504" t="str">
        <f>IF(AQ286=0,"",
IF(SUM($AQ$171:AQ286)=1,AS286,
IF($AQ$291&gt;SUM($AQ$171:AQ286),_xlfn.CONCAT(", ",AS286),
IF($AQ$291=SUM($AQ$171:AQ286),_xlfn.CONCAT(" y ",AS286)))))</f>
        <v/>
      </c>
      <c r="AS286" s="505" t="s">
        <v>5316</v>
      </c>
      <c r="AT286" s="643">
        <f t="shared" si="155"/>
        <v>0</v>
      </c>
      <c r="AU286" s="645">
        <f t="shared" si="156"/>
        <v>0</v>
      </c>
      <c r="AV286" s="524">
        <f t="shared" si="157"/>
        <v>0</v>
      </c>
      <c r="AW286" s="338">
        <f t="shared" si="158"/>
        <v>0</v>
      </c>
      <c r="AX286" s="294" t="str">
        <f>IF(AW286=0,"",
IF(SUM($AW$171:AW286)=1,AY286,
IF($AW$291&gt;SUM($AW$171:AW286),_xlfn.CONCAT(", ",AY286),
IF($AW$291=SUM($AW$171:AW286),_xlfn.CONCAT(" y ",AY286)))))</f>
        <v/>
      </c>
      <c r="AY286" s="368" t="s">
        <v>5316</v>
      </c>
      <c r="AZ286" s="321">
        <f t="shared" si="159"/>
        <v>0</v>
      </c>
      <c r="BA286" s="293">
        <f t="shared" si="160"/>
        <v>0</v>
      </c>
      <c r="BB286" s="294" t="str">
        <f>IF(BA286=0,"",
IF(SUM($BA$171:BA286)=1,BC286,
IF($BA$291&gt;SUM($BA$171:BA286),_xlfn.CONCAT(", ",BC286),
IF($BA$291=SUM($BA$171:BA286),_xlfn.CONCAT(" y ",BC286)))))</f>
        <v/>
      </c>
      <c r="BC286" s="89" t="s">
        <v>5316</v>
      </c>
    </row>
    <row r="287" spans="1:55" ht="15" customHeight="1">
      <c r="A287" s="64"/>
      <c r="B287" s="11"/>
      <c r="C287" s="61" t="s">
        <v>5317</v>
      </c>
      <c r="D287" s="1065" t="str">
        <f>IF(CNGE_2025_M1_Secc5_Sub1!$D147="","",CNGE_2025_M1_Secc5_Sub1!$D147)</f>
        <v/>
      </c>
      <c r="E287" s="889"/>
      <c r="F287" s="889"/>
      <c r="G287" s="889"/>
      <c r="H287" s="889"/>
      <c r="I287" s="889"/>
      <c r="J287" s="889"/>
      <c r="K287" s="889"/>
      <c r="L287" s="889"/>
      <c r="M287" s="889"/>
      <c r="N287" s="889"/>
      <c r="O287" s="889"/>
      <c r="P287" s="889"/>
      <c r="Q287" s="889"/>
      <c r="R287" s="890"/>
      <c r="S287" s="1041"/>
      <c r="T287" s="1043"/>
      <c r="U287" s="1041"/>
      <c r="V287" s="1043"/>
      <c r="W287" s="1041"/>
      <c r="X287" s="1043"/>
      <c r="Y287" s="1041"/>
      <c r="Z287" s="1043"/>
      <c r="AA287" s="1041"/>
      <c r="AB287" s="1043"/>
      <c r="AC287" s="1041"/>
      <c r="AD287" s="1043"/>
      <c r="AI287">
        <f t="shared" si="161"/>
        <v>0</v>
      </c>
      <c r="AJ287">
        <f t="shared" si="162"/>
        <v>0</v>
      </c>
      <c r="AK287">
        <f t="shared" si="163"/>
        <v>0</v>
      </c>
      <c r="AL287">
        <f t="shared" si="164"/>
        <v>0</v>
      </c>
      <c r="AM287">
        <f t="shared" si="165"/>
        <v>0</v>
      </c>
      <c r="AN287">
        <f t="shared" si="166"/>
        <v>0</v>
      </c>
      <c r="AO287">
        <f t="shared" si="167"/>
        <v>0</v>
      </c>
      <c r="AP287">
        <f t="shared" si="168"/>
        <v>0</v>
      </c>
      <c r="AQ287" s="293">
        <f t="shared" si="154"/>
        <v>0</v>
      </c>
      <c r="AR287" s="504" t="str">
        <f>IF(AQ287=0,"",
IF(SUM($AQ$171:AQ287)=1,AS287,
IF($AQ$291&gt;SUM($AQ$171:AQ287),_xlfn.CONCAT(", ",AS287),
IF($AQ$291=SUM($AQ$171:AQ287),_xlfn.CONCAT(" y ",AS287)))))</f>
        <v/>
      </c>
      <c r="AS287" s="505" t="s">
        <v>5318</v>
      </c>
      <c r="AT287" s="643">
        <f t="shared" si="155"/>
        <v>0</v>
      </c>
      <c r="AU287" s="645">
        <f t="shared" si="156"/>
        <v>0</v>
      </c>
      <c r="AV287" s="524">
        <f t="shared" si="157"/>
        <v>0</v>
      </c>
      <c r="AW287" s="338">
        <f t="shared" si="158"/>
        <v>0</v>
      </c>
      <c r="AX287" s="294" t="str">
        <f>IF(AW287=0,"",
IF(SUM($AW$171:AW287)=1,AY287,
IF($AW$291&gt;SUM($AW$171:AW287),_xlfn.CONCAT(", ",AY287),
IF($AW$291=SUM($AW$171:AW287),_xlfn.CONCAT(" y ",AY287)))))</f>
        <v/>
      </c>
      <c r="AY287" s="368" t="s">
        <v>5318</v>
      </c>
      <c r="AZ287" s="321">
        <f t="shared" si="159"/>
        <v>0</v>
      </c>
      <c r="BA287" s="293">
        <f t="shared" si="160"/>
        <v>0</v>
      </c>
      <c r="BB287" s="294" t="str">
        <f>IF(BA287=0,"",
IF(SUM($BA$171:BA287)=1,BC287,
IF($BA$291&gt;SUM($BA$171:BA287),_xlfn.CONCAT(", ",BC287),
IF($BA$291=SUM($BA$171:BA287),_xlfn.CONCAT(" y ",BC287)))))</f>
        <v/>
      </c>
      <c r="BC287" s="89" t="s">
        <v>5318</v>
      </c>
    </row>
    <row r="288" spans="1:55" ht="15" customHeight="1">
      <c r="A288" s="64"/>
      <c r="B288" s="11"/>
      <c r="C288" s="61" t="s">
        <v>5319</v>
      </c>
      <c r="D288" s="1065" t="str">
        <f>IF(CNGE_2025_M1_Secc5_Sub1!$D148="","",CNGE_2025_M1_Secc5_Sub1!$D148)</f>
        <v/>
      </c>
      <c r="E288" s="889"/>
      <c r="F288" s="889"/>
      <c r="G288" s="889"/>
      <c r="H288" s="889"/>
      <c r="I288" s="889"/>
      <c r="J288" s="889"/>
      <c r="K288" s="889"/>
      <c r="L288" s="889"/>
      <c r="M288" s="889"/>
      <c r="N288" s="889"/>
      <c r="O288" s="889"/>
      <c r="P288" s="889"/>
      <c r="Q288" s="889"/>
      <c r="R288" s="890"/>
      <c r="S288" s="1041"/>
      <c r="T288" s="1043"/>
      <c r="U288" s="1041"/>
      <c r="V288" s="1043"/>
      <c r="W288" s="1041"/>
      <c r="X288" s="1043"/>
      <c r="Y288" s="1041"/>
      <c r="Z288" s="1043"/>
      <c r="AA288" s="1041"/>
      <c r="AB288" s="1043"/>
      <c r="AC288" s="1041"/>
      <c r="AD288" s="1043"/>
      <c r="AI288">
        <f t="shared" si="161"/>
        <v>0</v>
      </c>
      <c r="AJ288">
        <f t="shared" si="162"/>
        <v>0</v>
      </c>
      <c r="AK288">
        <f t="shared" si="163"/>
        <v>0</v>
      </c>
      <c r="AL288">
        <f t="shared" si="164"/>
        <v>0</v>
      </c>
      <c r="AM288">
        <f t="shared" si="165"/>
        <v>0</v>
      </c>
      <c r="AN288">
        <f t="shared" si="166"/>
        <v>0</v>
      </c>
      <c r="AO288">
        <f t="shared" si="167"/>
        <v>0</v>
      </c>
      <c r="AP288">
        <f t="shared" si="168"/>
        <v>0</v>
      </c>
      <c r="AQ288" s="293">
        <f t="shared" si="154"/>
        <v>0</v>
      </c>
      <c r="AR288" s="504" t="str">
        <f>IF(AQ288=0,"",
IF(SUM($AQ$171:AQ288)=1,AS288,
IF($AQ$291&gt;SUM($AQ$171:AQ288),_xlfn.CONCAT(", ",AS288),
IF($AQ$291=SUM($AQ$171:AQ288),_xlfn.CONCAT(" y ",AS288)))))</f>
        <v/>
      </c>
      <c r="AS288" s="505" t="s">
        <v>5320</v>
      </c>
      <c r="AT288" s="643">
        <f t="shared" si="155"/>
        <v>0</v>
      </c>
      <c r="AU288" s="645">
        <f t="shared" si="156"/>
        <v>0</v>
      </c>
      <c r="AV288" s="524">
        <f t="shared" si="157"/>
        <v>0</v>
      </c>
      <c r="AW288" s="338">
        <f t="shared" si="158"/>
        <v>0</v>
      </c>
      <c r="AX288" s="294" t="str">
        <f>IF(AW288=0,"",
IF(SUM($AW$171:AW288)=1,AY288,
IF($AW$291&gt;SUM($AW$171:AW288),_xlfn.CONCAT(", ",AY288),
IF($AW$291=SUM($AW$171:AW288),_xlfn.CONCAT(" y ",AY288)))))</f>
        <v/>
      </c>
      <c r="AY288" s="368" t="s">
        <v>5320</v>
      </c>
      <c r="AZ288" s="321">
        <f t="shared" si="159"/>
        <v>0</v>
      </c>
      <c r="BA288" s="293">
        <f t="shared" si="160"/>
        <v>0</v>
      </c>
      <c r="BB288" s="294" t="str">
        <f>IF(BA288=0,"",
IF(SUM($BA$171:BA288)=1,BC288,
IF($BA$291&gt;SUM($BA$171:BA288),_xlfn.CONCAT(", ",BC288),
IF($BA$291=SUM($BA$171:BA288),_xlfn.CONCAT(" y ",BC288)))))</f>
        <v/>
      </c>
      <c r="BC288" s="89" t="s">
        <v>5320</v>
      </c>
    </row>
    <row r="289" spans="1:55" ht="15" customHeight="1">
      <c r="A289" s="64"/>
      <c r="B289" s="11"/>
      <c r="C289" s="61" t="s">
        <v>5321</v>
      </c>
      <c r="D289" s="1065" t="str">
        <f>IF(CNGE_2025_M1_Secc5_Sub1!$D149="","",CNGE_2025_M1_Secc5_Sub1!$D149)</f>
        <v/>
      </c>
      <c r="E289" s="889"/>
      <c r="F289" s="889"/>
      <c r="G289" s="889"/>
      <c r="H289" s="889"/>
      <c r="I289" s="889"/>
      <c r="J289" s="889"/>
      <c r="K289" s="889"/>
      <c r="L289" s="889"/>
      <c r="M289" s="889"/>
      <c r="N289" s="889"/>
      <c r="O289" s="889"/>
      <c r="P289" s="889"/>
      <c r="Q289" s="889"/>
      <c r="R289" s="890"/>
      <c r="S289" s="1041"/>
      <c r="T289" s="1043"/>
      <c r="U289" s="1041"/>
      <c r="V289" s="1043"/>
      <c r="W289" s="1041"/>
      <c r="X289" s="1043"/>
      <c r="Y289" s="1041"/>
      <c r="Z289" s="1043"/>
      <c r="AA289" s="1041"/>
      <c r="AB289" s="1043"/>
      <c r="AC289" s="1041"/>
      <c r="AD289" s="1043"/>
      <c r="AI289">
        <f t="shared" si="161"/>
        <v>0</v>
      </c>
      <c r="AJ289">
        <f t="shared" si="162"/>
        <v>0</v>
      </c>
      <c r="AK289">
        <f t="shared" si="163"/>
        <v>0</v>
      </c>
      <c r="AL289">
        <f t="shared" si="164"/>
        <v>0</v>
      </c>
      <c r="AM289">
        <f t="shared" si="165"/>
        <v>0</v>
      </c>
      <c r="AN289">
        <f t="shared" si="166"/>
        <v>0</v>
      </c>
      <c r="AO289">
        <f t="shared" si="167"/>
        <v>0</v>
      </c>
      <c r="AP289">
        <f t="shared" si="168"/>
        <v>0</v>
      </c>
      <c r="AQ289" s="293">
        <f t="shared" si="154"/>
        <v>0</v>
      </c>
      <c r="AR289" s="504" t="str">
        <f>IF(AQ289=0,"",
IF(SUM($AQ$171:AQ289)=1,AS289,
IF($AQ$291&gt;SUM($AQ$171:AQ289),_xlfn.CONCAT(", ",AS289),
IF($AQ$291=SUM($AQ$171:AQ289),_xlfn.CONCAT(" y ",AS289)))))</f>
        <v/>
      </c>
      <c r="AS289" s="505" t="s">
        <v>5322</v>
      </c>
      <c r="AT289" s="643">
        <f t="shared" si="155"/>
        <v>0</v>
      </c>
      <c r="AU289" s="645">
        <f t="shared" si="156"/>
        <v>0</v>
      </c>
      <c r="AV289" s="524">
        <f t="shared" si="157"/>
        <v>0</v>
      </c>
      <c r="AW289" s="338">
        <f t="shared" si="158"/>
        <v>0</v>
      </c>
      <c r="AX289" s="294" t="str">
        <f>IF(AW289=0,"",
IF(SUM($AW$171:AW289)=1,AY289,
IF($AW$291&gt;SUM($AW$171:AW289),_xlfn.CONCAT(", ",AY289),
IF($AW$291=SUM($AW$171:AW289),_xlfn.CONCAT(" y ",AY289)))))</f>
        <v/>
      </c>
      <c r="AY289" s="368" t="s">
        <v>5322</v>
      </c>
      <c r="AZ289" s="321">
        <f t="shared" si="159"/>
        <v>0</v>
      </c>
      <c r="BA289" s="293">
        <f t="shared" si="160"/>
        <v>0</v>
      </c>
      <c r="BB289" s="294" t="str">
        <f>IF(BA289=0,"",
IF(SUM($BA$171:BA289)=1,BC289,
IF($BA$291&gt;SUM($BA$171:BA289),_xlfn.CONCAT(", ",BC289),
IF($BA$291=SUM($BA$171:BA289),_xlfn.CONCAT(" y ",BC289)))))</f>
        <v/>
      </c>
      <c r="BC289" s="89" t="s">
        <v>5322</v>
      </c>
    </row>
    <row r="290" spans="1:55" ht="15" customHeight="1">
      <c r="A290" s="64"/>
      <c r="B290" s="11"/>
      <c r="C290" s="61" t="s">
        <v>5323</v>
      </c>
      <c r="D290" s="1065" t="str">
        <f>IF(CNGE_2025_M1_Secc5_Sub1!$D150="","",CNGE_2025_M1_Secc5_Sub1!$D150)</f>
        <v/>
      </c>
      <c r="E290" s="889"/>
      <c r="F290" s="889"/>
      <c r="G290" s="889"/>
      <c r="H290" s="889"/>
      <c r="I290" s="889"/>
      <c r="J290" s="889"/>
      <c r="K290" s="889"/>
      <c r="L290" s="889"/>
      <c r="M290" s="889"/>
      <c r="N290" s="889"/>
      <c r="O290" s="889"/>
      <c r="P290" s="889"/>
      <c r="Q290" s="889"/>
      <c r="R290" s="890"/>
      <c r="S290" s="1041"/>
      <c r="T290" s="1043"/>
      <c r="U290" s="1041"/>
      <c r="V290" s="1043"/>
      <c r="W290" s="1041"/>
      <c r="X290" s="1043"/>
      <c r="Y290" s="1041"/>
      <c r="Z290" s="1043"/>
      <c r="AA290" s="1041"/>
      <c r="AB290" s="1043"/>
      <c r="AC290" s="1041"/>
      <c r="AD290" s="1043"/>
      <c r="AI290">
        <f t="shared" si="161"/>
        <v>0</v>
      </c>
      <c r="AJ290">
        <f t="shared" si="162"/>
        <v>0</v>
      </c>
      <c r="AK290">
        <f t="shared" si="163"/>
        <v>0</v>
      </c>
      <c r="AL290">
        <f t="shared" si="164"/>
        <v>0</v>
      </c>
      <c r="AM290">
        <f t="shared" si="165"/>
        <v>0</v>
      </c>
      <c r="AN290">
        <f t="shared" si="166"/>
        <v>0</v>
      </c>
      <c r="AO290">
        <f t="shared" si="167"/>
        <v>0</v>
      </c>
      <c r="AP290">
        <f t="shared" si="168"/>
        <v>0</v>
      </c>
      <c r="AQ290" s="293">
        <f t="shared" si="154"/>
        <v>0</v>
      </c>
      <c r="AR290" s="504" t="str">
        <f>IF(AQ290=0,"",
IF(SUM($AQ$171:AQ290)=1,AS290,
IF($AQ$291&gt;SUM($AQ$171:AQ290),_xlfn.CONCAT(", ",AS290),
IF($AQ$291=SUM($AQ$171:AQ290),_xlfn.CONCAT(" y ",AS290)))))</f>
        <v/>
      </c>
      <c r="AS290" s="505" t="s">
        <v>5324</v>
      </c>
      <c r="AT290" s="643">
        <f t="shared" si="155"/>
        <v>0</v>
      </c>
      <c r="AU290" s="645">
        <f t="shared" si="156"/>
        <v>0</v>
      </c>
      <c r="AV290" s="524">
        <f t="shared" si="157"/>
        <v>0</v>
      </c>
      <c r="AW290" s="338">
        <f t="shared" si="158"/>
        <v>0</v>
      </c>
      <c r="AX290" s="294" t="str">
        <f>IF(AW290=0,"",
IF(SUM($AW$171:AW290)=1,AY290,
IF($AW$291&gt;SUM($AW$171:AW290),_xlfn.CONCAT(", ",AY290),
IF($AW$291=SUM($AW$171:AW290),_xlfn.CONCAT(" y ",AY290)))))</f>
        <v/>
      </c>
      <c r="AY290" s="368" t="s">
        <v>5324</v>
      </c>
      <c r="AZ290" s="321">
        <f>IF(AND(COUNTBLANK(D290)=0,COUNTA(S290:AD290)=6),0,IF(AND(COUNTBLANK(D290)=1,COUNTA(S290:AD290)=0),0,1))</f>
        <v>0</v>
      </c>
      <c r="BA290" s="293">
        <f t="shared" si="160"/>
        <v>0</v>
      </c>
      <c r="BB290" s="294" t="str">
        <f>IF(BA290=0,"",
IF(SUM($BA$171:BA290)=1,BC290,
IF($BA$291&gt;SUM($BA$171:BA290),_xlfn.CONCAT(", ",BC290),
IF($BA$291=SUM($BA$171:BA290),_xlfn.CONCAT(" y ",BC290)))))</f>
        <v/>
      </c>
      <c r="BC290" s="89" t="s">
        <v>5324</v>
      </c>
    </row>
    <row r="291" spans="1:55" ht="15" customHeight="1">
      <c r="A291" s="64"/>
      <c r="B291" s="11"/>
      <c r="C291" s="11"/>
      <c r="D291" s="11"/>
      <c r="E291" s="11"/>
      <c r="F291" s="11"/>
      <c r="G291" s="11"/>
      <c r="H291" s="11"/>
      <c r="I291" s="11"/>
      <c r="J291" s="11"/>
      <c r="K291" s="11"/>
      <c r="L291" s="11"/>
      <c r="M291" s="11"/>
      <c r="N291" s="11"/>
      <c r="O291" s="11"/>
      <c r="P291" s="11"/>
      <c r="Q291" s="11"/>
      <c r="R291" s="96" t="s">
        <v>5571</v>
      </c>
      <c r="S291" s="1021">
        <f>IF(AND(SUM(S171:S290)=0,COUNTIF(S171:S290,"NS")&gt;0),"NS",IF(AND(SUM(S171:S290)=0,COUNTIF(S171:S290,0)&gt;0),0,IF(AND(SUM(S171:S290)=0,COUNTIF(S171:S290,"NA")&gt;0),"NA",SUM(S171:S290))))</f>
        <v>0</v>
      </c>
      <c r="T291" s="890"/>
      <c r="U291" s="1021">
        <f>IF(AND(SUM(U171:U290)=0,COUNTIF(U171:U290,"NS")&gt;0),"NS",IF(AND(SUM(U171:U290)=0,COUNTIF(U171:U290,0)&gt;0),0,IF(AND(SUM(U171:U290)=0,COUNTIF(U171:U290,"NA")&gt;0),"NA",SUM(U171:U290))))</f>
        <v>0</v>
      </c>
      <c r="V291" s="890"/>
      <c r="W291" s="1021">
        <f>IF(AND(SUM(W171:W290)=0,COUNTIF(W171:W290,"NS")&gt;0),"NS",IF(AND(SUM(W171:W290)=0,COUNTIF(W171:W290,0)&gt;0),0,IF(AND(SUM(W171:W290)=0,COUNTIF(W171:W290,"NA")&gt;0),"NA",SUM(W171:W290))))</f>
        <v>0</v>
      </c>
      <c r="X291" s="890"/>
      <c r="Y291" s="1021">
        <f>IF(AND(SUM(Y171:Y290)=0,COUNTIF(Y171:Y290,"NS")&gt;0),"NS",IF(AND(SUM(Y171:Y290)=0,COUNTIF(Y171:Y290,0)&gt;0),0,IF(AND(SUM(Y171:Y290)=0,COUNTIF(Y171:Y290,"NA")&gt;0),"NA",SUM(Y171:Y290))))</f>
        <v>0</v>
      </c>
      <c r="Z291" s="890"/>
      <c r="AA291" s="1021">
        <f>IF(AND(SUM(AA171:AA290)=0,COUNTIF(AA171:AA290,"NS")&gt;0),"NS",IF(AND(SUM(AA171:AA290)=0,COUNTIF(AA171:AA290,0)&gt;0),0,IF(AND(SUM(AA171:AA290)=0,COUNTIF(AA171:AA290,"NA")&gt;0),"NA",SUM(AA171:AA290))))</f>
        <v>0</v>
      </c>
      <c r="AB291" s="890"/>
      <c r="AC291" s="1021">
        <f>IF(AND(SUM(AC171:AC290)=0,COUNTIF(AC171:AC290,"NS")&gt;0),"NS",IF(AND(SUM(AC171:AC290)=0,COUNTIF(AC171:AC290,0)&gt;0),0,IF(AND(SUM(AC171:AC290)=0,COUNTIF(AC171:AC290,"NA")&gt;0),"NA",SUM(AC171:AC290))))</f>
        <v>0</v>
      </c>
      <c r="AD291" s="890"/>
      <c r="AL291" s="278">
        <f>SUM(AL171:AL290)</f>
        <v>0</v>
      </c>
      <c r="AP291" s="278">
        <f>SUM(AP171:AP290)</f>
        <v>0</v>
      </c>
      <c r="AQ291" s="296">
        <f>SUM(AQ171:AQ290)</f>
        <v>0</v>
      </c>
      <c r="AR291" s="296" t="str">
        <f>IF(AQ291=0,"",_xlfn.CONCAT(AR171:AR290))</f>
        <v/>
      </c>
      <c r="AS291" s="297" t="str">
        <f>IF(AQ291=0,"",
IF(AQ291&gt;1,"Favor de revisar la suma y consistencia de totales y/o subtotales por filas (numéricos y NS)",
IF(AQ291=1,_xlfn.CONCAT("Favor de revisar la sumatoria del total y/o subtotal en el numeral: ",AR291),_xlfn.CONCAT("Favor de revisar la sumatoria de los totales y/o subtotales en los numerales: ",AR291))))</f>
        <v/>
      </c>
      <c r="AV291" s="523">
        <f>SUM(AT171:AV290)</f>
        <v>0</v>
      </c>
      <c r="AW291" s="372">
        <f>SUM(AW171:AW290)</f>
        <v>0</v>
      </c>
      <c r="AX291" s="296" t="str">
        <f>IF(AW291=0,"",_xlfn.CONCAT(AX171:AX290))</f>
        <v/>
      </c>
      <c r="AY291" s="297" t="str">
        <f>IF(AW291=0,"",
IF(AW291=1,_xlfn.CONCAT("Favor de revisar la instrucción 1, debido a que no se cumplen con los criterios mencionados en el numeral: ",AX291),_xlfn.CONCAT("Favor de revisar la instrucción 1, debido a que no se cumplen con los criterios mencionados en los numerales: ",AX291)))</f>
        <v/>
      </c>
      <c r="BA291" s="296">
        <f>SUM(BA171:BA290)</f>
        <v>0</v>
      </c>
      <c r="BB291" s="296" t="str">
        <f>IF(BA291=0,"",_xlfn.CONCAT(BB171:BB290))</f>
        <v/>
      </c>
      <c r="BC291" s="297" t="str">
        <f>IF(BA291=0,"",
IF(BA291&gt;10,"Favor de ingresar toda la información requerida en la pregunta",
IF(BA291=1,_xlfn.CONCAT("Favor de revisar la información capturada en el numeral: ",BB291),_xlfn.CONCAT("Favor de revisar la información capturada en los numerales: ",BB291))))</f>
        <v/>
      </c>
    </row>
    <row r="292" spans="1:55" ht="15" customHeight="1">
      <c r="A292" s="64"/>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I292" t="s">
        <v>5572</v>
      </c>
      <c r="AJ292" s="279">
        <f>SUM(AL291,AP291)</f>
        <v>0</v>
      </c>
    </row>
    <row r="293" spans="1:55" ht="24" customHeight="1">
      <c r="A293" s="64"/>
      <c r="B293" s="11"/>
      <c r="C293" s="1000" t="s">
        <v>5325</v>
      </c>
      <c r="D293" s="990"/>
      <c r="E293" s="990"/>
      <c r="F293" s="990"/>
      <c r="G293" s="990"/>
      <c r="H293" s="990"/>
      <c r="I293" s="990"/>
      <c r="J293" s="990"/>
      <c r="K293" s="990"/>
      <c r="L293" s="990"/>
      <c r="M293" s="990"/>
      <c r="N293" s="990"/>
      <c r="O293" s="990"/>
      <c r="P293" s="990"/>
      <c r="Q293" s="990"/>
      <c r="R293" s="990"/>
      <c r="S293" s="990"/>
      <c r="T293" s="990"/>
      <c r="U293" s="990"/>
      <c r="V293" s="990"/>
      <c r="W293" s="990"/>
      <c r="X293" s="990"/>
      <c r="Y293" s="990"/>
      <c r="Z293" s="990"/>
      <c r="AA293" s="990"/>
      <c r="AB293" s="990"/>
      <c r="AC293" s="990"/>
      <c r="AD293" s="990"/>
    </row>
    <row r="294" spans="1:55" ht="60" customHeight="1">
      <c r="C294" s="1019"/>
      <c r="D294" s="884"/>
      <c r="E294" s="884"/>
      <c r="F294" s="884"/>
      <c r="G294" s="884"/>
      <c r="H294" s="884"/>
      <c r="I294" s="884"/>
      <c r="J294" s="884"/>
      <c r="K294" s="884"/>
      <c r="L294" s="884"/>
      <c r="M294" s="884"/>
      <c r="N294" s="884"/>
      <c r="O294" s="884"/>
      <c r="P294" s="884"/>
      <c r="Q294" s="884"/>
      <c r="R294" s="884"/>
      <c r="S294" s="884"/>
      <c r="T294" s="884"/>
      <c r="U294" s="884"/>
      <c r="V294" s="884"/>
      <c r="W294" s="884"/>
      <c r="X294" s="884"/>
      <c r="Y294" s="884"/>
      <c r="Z294" s="884"/>
      <c r="AA294" s="884"/>
      <c r="AB294" s="884"/>
      <c r="AC294" s="884"/>
      <c r="AD294" s="885"/>
    </row>
    <row r="295" spans="1:55" ht="15" customHeight="1">
      <c r="B295" s="988" t="str">
        <f>BC291</f>
        <v/>
      </c>
      <c r="C295" s="866"/>
      <c r="D295" s="866"/>
      <c r="E295" s="866"/>
      <c r="F295" s="866"/>
      <c r="G295" s="866"/>
      <c r="H295" s="866"/>
      <c r="I295" s="866"/>
      <c r="J295" s="866"/>
      <c r="K295" s="866"/>
      <c r="L295" s="866"/>
      <c r="M295" s="866"/>
      <c r="N295" s="866"/>
      <c r="O295" s="866"/>
      <c r="P295" s="866"/>
      <c r="Q295" s="866"/>
      <c r="R295" s="866"/>
      <c r="S295" s="866"/>
      <c r="T295" s="866"/>
      <c r="U295" s="866"/>
      <c r="V295" s="866"/>
      <c r="W295" s="866"/>
      <c r="X295" s="866"/>
      <c r="Y295" s="866"/>
      <c r="Z295" s="866"/>
      <c r="AA295" s="866"/>
      <c r="AB295" s="866"/>
      <c r="AC295" s="866"/>
      <c r="AD295" s="866"/>
    </row>
    <row r="296" spans="1:55" ht="15" customHeight="1">
      <c r="B296" s="1005" t="str">
        <f>IF(SUM(COUNTIF(S171:AD290,"NS"))&lt;&gt;0,"Alerta: debido a que cuenta con registros NS, debe proporcionar una justificación en el area de comentarios al final de la pregunta","")</f>
        <v/>
      </c>
      <c r="C296" s="990"/>
      <c r="D296" s="990"/>
      <c r="E296" s="990"/>
      <c r="F296" s="990"/>
      <c r="G296" s="990"/>
      <c r="H296" s="990"/>
      <c r="I296" s="990"/>
      <c r="J296" s="990"/>
      <c r="K296" s="990"/>
      <c r="L296" s="990"/>
      <c r="M296" s="990"/>
      <c r="N296" s="990"/>
      <c r="O296" s="990"/>
      <c r="P296" s="990"/>
      <c r="Q296" s="990"/>
      <c r="R296" s="990"/>
      <c r="S296" s="990"/>
      <c r="T296" s="990"/>
      <c r="U296" s="990"/>
      <c r="V296" s="990"/>
      <c r="W296" s="990"/>
      <c r="X296" s="990"/>
      <c r="Y296" s="990"/>
      <c r="Z296" s="990"/>
      <c r="AA296" s="990"/>
      <c r="AB296" s="990"/>
      <c r="AC296" s="990"/>
      <c r="AD296" s="990"/>
      <c r="AE296" s="990"/>
    </row>
    <row r="297" spans="1:55" ht="15" customHeight="1">
      <c r="B297" s="1032" t="str">
        <f>AS291</f>
        <v/>
      </c>
      <c r="C297" s="990"/>
      <c r="D297" s="990"/>
      <c r="E297" s="990"/>
      <c r="F297" s="990"/>
      <c r="G297" s="990"/>
      <c r="H297" s="990"/>
      <c r="I297" s="990"/>
      <c r="J297" s="990"/>
      <c r="K297" s="990"/>
      <c r="L297" s="990"/>
      <c r="M297" s="990"/>
      <c r="N297" s="990"/>
      <c r="O297" s="990"/>
      <c r="P297" s="990"/>
      <c r="Q297" s="990"/>
      <c r="R297" s="990"/>
      <c r="S297" s="990"/>
      <c r="T297" s="990"/>
      <c r="U297" s="990"/>
      <c r="V297" s="990"/>
      <c r="W297" s="990"/>
      <c r="X297" s="990"/>
      <c r="Y297" s="990"/>
      <c r="Z297" s="990"/>
      <c r="AA297" s="990"/>
      <c r="AB297" s="990"/>
      <c r="AC297" s="990"/>
      <c r="AD297" s="990"/>
      <c r="AE297" s="990"/>
    </row>
    <row r="298" spans="1:55" ht="15" customHeight="1">
      <c r="B298" s="1032" t="str">
        <f>AY291</f>
        <v/>
      </c>
      <c r="C298" s="990"/>
      <c r="D298" s="990"/>
      <c r="E298" s="990"/>
      <c r="F298" s="990"/>
      <c r="G298" s="990"/>
      <c r="H298" s="990"/>
      <c r="I298" s="990"/>
      <c r="J298" s="990"/>
      <c r="K298" s="990"/>
      <c r="L298" s="990"/>
      <c r="M298" s="990"/>
      <c r="N298" s="990"/>
      <c r="O298" s="990"/>
      <c r="P298" s="990"/>
      <c r="Q298" s="990"/>
      <c r="R298" s="990"/>
      <c r="S298" s="990"/>
      <c r="T298" s="990"/>
      <c r="U298" s="990"/>
      <c r="V298" s="990"/>
      <c r="W298" s="990"/>
      <c r="X298" s="990"/>
      <c r="Y298" s="990"/>
      <c r="Z298" s="990"/>
      <c r="AA298" s="990"/>
      <c r="AB298" s="990"/>
      <c r="AC298" s="990"/>
      <c r="AD298" s="990"/>
      <c r="AE298" s="990"/>
    </row>
    <row r="299" spans="1:55" ht="15" customHeight="1"/>
    <row r="300" spans="1:55" ht="15" customHeight="1"/>
  </sheetData>
  <sheetProtection algorithmName="SHA-512" hashValue="Jztd7CCyqAgAiI3mtrBm/ivztADF/F6DbMg3o60NlgtFnJQt834yVNGL/MXlqLCRdCe+GWbGseXCxOuYBlfYww==" saltValue="cjoFFGjEhdMX8Fs8vpMDfg==" spinCount="100000" sheet="1" objects="1" scenarios="1"/>
  <mergeCells count="1049">
    <mergeCell ref="B295:AD295"/>
    <mergeCell ref="B298:AE298"/>
    <mergeCell ref="D134:O134"/>
    <mergeCell ref="S182:T182"/>
    <mergeCell ref="W242:X242"/>
    <mergeCell ref="AC204:AD204"/>
    <mergeCell ref="BL34:BN34"/>
    <mergeCell ref="BL33:BN33"/>
    <mergeCell ref="BO34:BQ34"/>
    <mergeCell ref="BR34:BT34"/>
    <mergeCell ref="BU34:BW34"/>
    <mergeCell ref="BX34:BZ34"/>
    <mergeCell ref="BR33:BZ33"/>
    <mergeCell ref="BR32:BZ32"/>
    <mergeCell ref="CA34:CC34"/>
    <mergeCell ref="CE34:CG34"/>
    <mergeCell ref="B160:AD160"/>
    <mergeCell ref="B163:AE163"/>
    <mergeCell ref="B164:AE164"/>
    <mergeCell ref="B165:AE165"/>
    <mergeCell ref="AQ169:AS169"/>
    <mergeCell ref="AT168:AV168"/>
    <mergeCell ref="AT169:AV169"/>
    <mergeCell ref="AW169:AY169"/>
    <mergeCell ref="BA169:BC169"/>
    <mergeCell ref="AC272:AD272"/>
    <mergeCell ref="AA219:AB219"/>
    <mergeCell ref="AC185:AD185"/>
    <mergeCell ref="T33:T35"/>
    <mergeCell ref="AA280:AB280"/>
    <mergeCell ref="D181:R181"/>
    <mergeCell ref="U204:V204"/>
    <mergeCell ref="C14:AD14"/>
    <mergeCell ref="Y237:Z237"/>
    <mergeCell ref="AC270:AD270"/>
    <mergeCell ref="U273:V273"/>
    <mergeCell ref="W273:X273"/>
    <mergeCell ref="D191:R191"/>
    <mergeCell ref="D262:R262"/>
    <mergeCell ref="Y239:Z239"/>
    <mergeCell ref="S250:T250"/>
    <mergeCell ref="D199:R199"/>
    <mergeCell ref="Y238:Z238"/>
    <mergeCell ref="D131:O131"/>
    <mergeCell ref="D186:R186"/>
    <mergeCell ref="AA232:AB232"/>
    <mergeCell ref="Y268:Z268"/>
    <mergeCell ref="D52:O52"/>
    <mergeCell ref="S233:T233"/>
    <mergeCell ref="C17:AD17"/>
    <mergeCell ref="S189:T189"/>
    <mergeCell ref="U222:V222"/>
    <mergeCell ref="S251:T251"/>
    <mergeCell ref="Y173:Z173"/>
    <mergeCell ref="S238:T238"/>
    <mergeCell ref="D244:R244"/>
    <mergeCell ref="D171:R171"/>
    <mergeCell ref="AC229:AD229"/>
    <mergeCell ref="D103:O103"/>
    <mergeCell ref="D78:O78"/>
    <mergeCell ref="S196:T196"/>
    <mergeCell ref="D42:O42"/>
    <mergeCell ref="Y218:Z218"/>
    <mergeCell ref="C19:AD19"/>
    <mergeCell ref="D45:O45"/>
    <mergeCell ref="D276:R276"/>
    <mergeCell ref="D267:R267"/>
    <mergeCell ref="Y184:Z184"/>
    <mergeCell ref="AA184:AB184"/>
    <mergeCell ref="S187:T187"/>
    <mergeCell ref="Y171:Z171"/>
    <mergeCell ref="D242:R242"/>
    <mergeCell ref="S174:T174"/>
    <mergeCell ref="AA218:AB218"/>
    <mergeCell ref="AC248:AD248"/>
    <mergeCell ref="S219:T219"/>
    <mergeCell ref="AA210:AB210"/>
    <mergeCell ref="U275:V275"/>
    <mergeCell ref="W248:X248"/>
    <mergeCell ref="AC210:AD210"/>
    <mergeCell ref="W275:X275"/>
    <mergeCell ref="AC183:AD183"/>
    <mergeCell ref="S257:T257"/>
    <mergeCell ref="AC254:AD254"/>
    <mergeCell ref="U257:V257"/>
    <mergeCell ref="D101:O101"/>
    <mergeCell ref="Y200:Z200"/>
    <mergeCell ref="AC233:AD233"/>
    <mergeCell ref="AC258:AD258"/>
    <mergeCell ref="D227:R227"/>
    <mergeCell ref="Y266:Z266"/>
    <mergeCell ref="AA195:AB195"/>
    <mergeCell ref="AA266:AB266"/>
    <mergeCell ref="AC195:AD195"/>
    <mergeCell ref="AA260:AB260"/>
    <mergeCell ref="D274:R274"/>
    <mergeCell ref="D278:R278"/>
    <mergeCell ref="B297:AE297"/>
    <mergeCell ref="S33:S35"/>
    <mergeCell ref="D269:R269"/>
    <mergeCell ref="D70:O70"/>
    <mergeCell ref="U33:U35"/>
    <mergeCell ref="S253:T253"/>
    <mergeCell ref="D273:R273"/>
    <mergeCell ref="W271:X271"/>
    <mergeCell ref="W262:X262"/>
    <mergeCell ref="Y262:Z262"/>
    <mergeCell ref="AA290:AB290"/>
    <mergeCell ref="B3:AD3"/>
    <mergeCell ref="W223:X223"/>
    <mergeCell ref="Y223:Z223"/>
    <mergeCell ref="W173:X173"/>
    <mergeCell ref="U271:V271"/>
    <mergeCell ref="AA229:AB229"/>
    <mergeCell ref="W265:X265"/>
    <mergeCell ref="Y216:Z216"/>
    <mergeCell ref="Y287:Z287"/>
    <mergeCell ref="AA216:AB216"/>
    <mergeCell ref="S290:T290"/>
    <mergeCell ref="AA281:AB281"/>
    <mergeCell ref="N8:O8"/>
    <mergeCell ref="B11:AD11"/>
    <mergeCell ref="D121:O121"/>
    <mergeCell ref="D176:R176"/>
    <mergeCell ref="D241:R241"/>
    <mergeCell ref="D228:R228"/>
    <mergeCell ref="U181:V181"/>
    <mergeCell ref="AC208:AD208"/>
    <mergeCell ref="U283:V283"/>
    <mergeCell ref="AC280:AD280"/>
    <mergeCell ref="AC274:AD274"/>
    <mergeCell ref="D123:O123"/>
    <mergeCell ref="AA193:AB193"/>
    <mergeCell ref="AC193:AD193"/>
    <mergeCell ref="D50:O50"/>
    <mergeCell ref="AC224:AD224"/>
    <mergeCell ref="D110:O110"/>
    <mergeCell ref="D44:O44"/>
    <mergeCell ref="S225:T225"/>
    <mergeCell ref="S276:T276"/>
    <mergeCell ref="S214:T214"/>
    <mergeCell ref="W234:X234"/>
    <mergeCell ref="AA267:AB267"/>
    <mergeCell ref="W172:X172"/>
    <mergeCell ref="Y234:Z234"/>
    <mergeCell ref="U270:V270"/>
    <mergeCell ref="AC267:AD267"/>
    <mergeCell ref="W221:X221"/>
    <mergeCell ref="W270:X270"/>
    <mergeCell ref="Y221:Z221"/>
    <mergeCell ref="D54:O54"/>
    <mergeCell ref="AA279:AB279"/>
    <mergeCell ref="S282:T282"/>
    <mergeCell ref="U282:V282"/>
    <mergeCell ref="W233:X233"/>
    <mergeCell ref="AA254:AB254"/>
    <mergeCell ref="D107:O107"/>
    <mergeCell ref="Y279:Z279"/>
    <mergeCell ref="AA208:AB208"/>
    <mergeCell ref="W246:X246"/>
    <mergeCell ref="Y286:Z286"/>
    <mergeCell ref="W171:X171"/>
    <mergeCell ref="D97:O97"/>
    <mergeCell ref="D254:R254"/>
    <mergeCell ref="U207:V207"/>
    <mergeCell ref="W236:X236"/>
    <mergeCell ref="AC198:AD198"/>
    <mergeCell ref="Y236:Z236"/>
    <mergeCell ref="D175:R175"/>
    <mergeCell ref="D115:O115"/>
    <mergeCell ref="AA282:AB282"/>
    <mergeCell ref="S285:T285"/>
    <mergeCell ref="Y249:Z249"/>
    <mergeCell ref="W176:X176"/>
    <mergeCell ref="AC282:AD282"/>
    <mergeCell ref="U285:V285"/>
    <mergeCell ref="D247:R247"/>
    <mergeCell ref="S235:T235"/>
    <mergeCell ref="AC257:AD257"/>
    <mergeCell ref="U191:V191"/>
    <mergeCell ref="W191:X191"/>
    <mergeCell ref="W277:X277"/>
    <mergeCell ref="D177:R177"/>
    <mergeCell ref="D226:R226"/>
    <mergeCell ref="W252:X252"/>
    <mergeCell ref="Y281:Z281"/>
    <mergeCell ref="AA268:AB268"/>
    <mergeCell ref="Y170:Z170"/>
    <mergeCell ref="S280:T280"/>
    <mergeCell ref="D257:R257"/>
    <mergeCell ref="S283:T283"/>
    <mergeCell ref="U277:V277"/>
    <mergeCell ref="B296:AE296"/>
    <mergeCell ref="AA201:AB201"/>
    <mergeCell ref="AC201:AD201"/>
    <mergeCell ref="C16:AD16"/>
    <mergeCell ref="C32:O35"/>
    <mergeCell ref="D178:R178"/>
    <mergeCell ref="D172:R172"/>
    <mergeCell ref="S201:T201"/>
    <mergeCell ref="AC188:AD188"/>
    <mergeCell ref="U201:V201"/>
    <mergeCell ref="W226:X226"/>
    <mergeCell ref="S237:T237"/>
    <mergeCell ref="D243:R243"/>
    <mergeCell ref="U176:V176"/>
    <mergeCell ref="D270:R270"/>
    <mergeCell ref="S212:T212"/>
    <mergeCell ref="AA203:AB203"/>
    <mergeCell ref="U206:V206"/>
    <mergeCell ref="AC203:AD203"/>
    <mergeCell ref="C167:AD167"/>
    <mergeCell ref="U203:V203"/>
    <mergeCell ref="C21:AD21"/>
    <mergeCell ref="AA215:AB215"/>
    <mergeCell ref="U280:V280"/>
    <mergeCell ref="D49:O49"/>
    <mergeCell ref="D120:O120"/>
    <mergeCell ref="AA190:AB190"/>
    <mergeCell ref="AC190:AD190"/>
    <mergeCell ref="D95:O95"/>
    <mergeCell ref="U178:V178"/>
    <mergeCell ref="D203:R203"/>
    <mergeCell ref="S227:T227"/>
    <mergeCell ref="AA284:AB284"/>
    <mergeCell ref="S229:T229"/>
    <mergeCell ref="S204:T204"/>
    <mergeCell ref="D94:O94"/>
    <mergeCell ref="W228:X228"/>
    <mergeCell ref="D251:R251"/>
    <mergeCell ref="AA261:AB261"/>
    <mergeCell ref="AC261:AD261"/>
    <mergeCell ref="U264:V264"/>
    <mergeCell ref="U220:V220"/>
    <mergeCell ref="W264:X264"/>
    <mergeCell ref="U269:V269"/>
    <mergeCell ref="C169:R170"/>
    <mergeCell ref="W220:X220"/>
    <mergeCell ref="W170:X170"/>
    <mergeCell ref="D182:R182"/>
    <mergeCell ref="S206:T206"/>
    <mergeCell ref="D280:R280"/>
    <mergeCell ref="W284:X284"/>
    <mergeCell ref="Y213:Z213"/>
    <mergeCell ref="W222:X222"/>
    <mergeCell ref="Y284:Z284"/>
    <mergeCell ref="AA213:AB213"/>
    <mergeCell ref="U172:V172"/>
    <mergeCell ref="D282:R282"/>
    <mergeCell ref="D105:O105"/>
    <mergeCell ref="U188:V188"/>
    <mergeCell ref="Y215:Z215"/>
    <mergeCell ref="AA205:AB205"/>
    <mergeCell ref="AC205:AD205"/>
    <mergeCell ref="D207:R207"/>
    <mergeCell ref="U230:V230"/>
    <mergeCell ref="B20:AD20"/>
    <mergeCell ref="AC250:AD250"/>
    <mergeCell ref="S268:T268"/>
    <mergeCell ref="V34:X34"/>
    <mergeCell ref="D86:O86"/>
    <mergeCell ref="AA258:AB258"/>
    <mergeCell ref="AC187:AD187"/>
    <mergeCell ref="S261:T261"/>
    <mergeCell ref="U261:V261"/>
    <mergeCell ref="S188:T188"/>
    <mergeCell ref="D151:O151"/>
    <mergeCell ref="W212:X212"/>
    <mergeCell ref="U217:V217"/>
    <mergeCell ref="Y212:Z212"/>
    <mergeCell ref="W217:X217"/>
    <mergeCell ref="AC245:AD245"/>
    <mergeCell ref="D150:O150"/>
    <mergeCell ref="D179:R179"/>
    <mergeCell ref="AC214:AD214"/>
    <mergeCell ref="W227:X227"/>
    <mergeCell ref="Y252:Z252"/>
    <mergeCell ref="C158:AD158"/>
    <mergeCell ref="P32:R32"/>
    <mergeCell ref="D212:R212"/>
    <mergeCell ref="S215:T215"/>
    <mergeCell ref="Y174:Z174"/>
    <mergeCell ref="AA174:AB174"/>
    <mergeCell ref="D25:AD25"/>
    <mergeCell ref="S218:T218"/>
    <mergeCell ref="AA200:AB200"/>
    <mergeCell ref="Y265:Z265"/>
    <mergeCell ref="D76:O76"/>
    <mergeCell ref="W291:X291"/>
    <mergeCell ref="AC255:AD255"/>
    <mergeCell ref="D23:AD23"/>
    <mergeCell ref="Y263:Z263"/>
    <mergeCell ref="AA192:AB192"/>
    <mergeCell ref="S266:T266"/>
    <mergeCell ref="AC192:AD192"/>
    <mergeCell ref="AA263:AB263"/>
    <mergeCell ref="D84:O84"/>
    <mergeCell ref="D217:R217"/>
    <mergeCell ref="D155:O155"/>
    <mergeCell ref="Y194:Z194"/>
    <mergeCell ref="D149:O149"/>
    <mergeCell ref="AA194:AB194"/>
    <mergeCell ref="S197:T197"/>
    <mergeCell ref="U259:V259"/>
    <mergeCell ref="U197:V197"/>
    <mergeCell ref="Y276:Z276"/>
    <mergeCell ref="AA270:AB270"/>
    <mergeCell ref="Y291:Z291"/>
    <mergeCell ref="W276:X276"/>
    <mergeCell ref="S279:T279"/>
    <mergeCell ref="D256:R256"/>
    <mergeCell ref="AC180:AD180"/>
    <mergeCell ref="U180:V180"/>
    <mergeCell ref="AA238:AB238"/>
    <mergeCell ref="S216:T216"/>
    <mergeCell ref="D222:R222"/>
    <mergeCell ref="AA179:AB179"/>
    <mergeCell ref="U272:V272"/>
    <mergeCell ref="S281:T281"/>
    <mergeCell ref="U210:V210"/>
    <mergeCell ref="AC290:AD290"/>
    <mergeCell ref="D73:O73"/>
    <mergeCell ref="W224:X224"/>
    <mergeCell ref="AC240:AD240"/>
    <mergeCell ref="U248:V248"/>
    <mergeCell ref="W199:X199"/>
    <mergeCell ref="D260:R260"/>
    <mergeCell ref="Y199:Z199"/>
    <mergeCell ref="U235:V235"/>
    <mergeCell ref="B166:AD166"/>
    <mergeCell ref="AA255:AB255"/>
    <mergeCell ref="D81:O81"/>
    <mergeCell ref="AC182:AD182"/>
    <mergeCell ref="U185:V185"/>
    <mergeCell ref="Y288:Z288"/>
    <mergeCell ref="D99:O99"/>
    <mergeCell ref="U182:V182"/>
    <mergeCell ref="W207:X207"/>
    <mergeCell ref="U179:V179"/>
    <mergeCell ref="B162:AE162"/>
    <mergeCell ref="U249:V249"/>
    <mergeCell ref="W249:X249"/>
    <mergeCell ref="AC260:AD260"/>
    <mergeCell ref="S175:T175"/>
    <mergeCell ref="D220:R220"/>
    <mergeCell ref="D92:O92"/>
    <mergeCell ref="U175:V175"/>
    <mergeCell ref="D152:O152"/>
    <mergeCell ref="AA197:AB197"/>
    <mergeCell ref="S211:T211"/>
    <mergeCell ref="AC259:AD259"/>
    <mergeCell ref="AC197:AD197"/>
    <mergeCell ref="U274:V274"/>
    <mergeCell ref="S193:T193"/>
    <mergeCell ref="U193:V193"/>
    <mergeCell ref="Y271:Z271"/>
    <mergeCell ref="S172:T172"/>
    <mergeCell ref="AC202:AD202"/>
    <mergeCell ref="B27:AD27"/>
    <mergeCell ref="D71:O71"/>
    <mergeCell ref="S190:T190"/>
    <mergeCell ref="AC238:AD238"/>
    <mergeCell ref="D235:R235"/>
    <mergeCell ref="D58:O58"/>
    <mergeCell ref="U246:V246"/>
    <mergeCell ref="AA230:AB230"/>
    <mergeCell ref="S208:T208"/>
    <mergeCell ref="U233:V233"/>
    <mergeCell ref="D108:O108"/>
    <mergeCell ref="S210:T210"/>
    <mergeCell ref="AA239:AB239"/>
    <mergeCell ref="AC179:AD179"/>
    <mergeCell ref="S179:T179"/>
    <mergeCell ref="Y191:Z191"/>
    <mergeCell ref="S200:T200"/>
    <mergeCell ref="U227:V227"/>
    <mergeCell ref="S240:T240"/>
    <mergeCell ref="D196:R196"/>
    <mergeCell ref="AA206:AB206"/>
    <mergeCell ref="AC206:AD206"/>
    <mergeCell ref="D98:O98"/>
    <mergeCell ref="W181:X181"/>
    <mergeCell ref="W178:X178"/>
    <mergeCell ref="AA244:AB244"/>
    <mergeCell ref="AC237:AD237"/>
    <mergeCell ref="Y273:Z273"/>
    <mergeCell ref="S213:T213"/>
    <mergeCell ref="D206:R206"/>
    <mergeCell ref="U229:V229"/>
    <mergeCell ref="AA245:AB245"/>
    <mergeCell ref="AA176:AB176"/>
    <mergeCell ref="S169:X169"/>
    <mergeCell ref="AA242:AB242"/>
    <mergeCell ref="Y169:AD169"/>
    <mergeCell ref="W177:X177"/>
    <mergeCell ref="D189:R189"/>
    <mergeCell ref="Y228:Z228"/>
    <mergeCell ref="AA225:AB225"/>
    <mergeCell ref="D249:R249"/>
    <mergeCell ref="W216:X216"/>
    <mergeCell ref="S202:T202"/>
    <mergeCell ref="U202:V202"/>
    <mergeCell ref="Y209:Z209"/>
    <mergeCell ref="W218:X218"/>
    <mergeCell ref="U252:V252"/>
    <mergeCell ref="AC243:AD243"/>
    <mergeCell ref="Y183:Z183"/>
    <mergeCell ref="AA183:AB183"/>
    <mergeCell ref="W219:X219"/>
    <mergeCell ref="AC289:AD289"/>
    <mergeCell ref="AC264:AD264"/>
    <mergeCell ref="U198:V198"/>
    <mergeCell ref="D272:R272"/>
    <mergeCell ref="W198:X198"/>
    <mergeCell ref="D210:R210"/>
    <mergeCell ref="W285:X285"/>
    <mergeCell ref="Y176:Z176"/>
    <mergeCell ref="D285:R285"/>
    <mergeCell ref="D83:O83"/>
    <mergeCell ref="AC209:AD209"/>
    <mergeCell ref="AC184:AD184"/>
    <mergeCell ref="S258:T258"/>
    <mergeCell ref="U209:V209"/>
    <mergeCell ref="AA171:AB171"/>
    <mergeCell ref="U258:V258"/>
    <mergeCell ref="W209:X209"/>
    <mergeCell ref="AC171:AD171"/>
    <mergeCell ref="S245:T245"/>
    <mergeCell ref="U245:V245"/>
    <mergeCell ref="W274:X274"/>
    <mergeCell ref="S195:T195"/>
    <mergeCell ref="D85:O85"/>
    <mergeCell ref="U195:V195"/>
    <mergeCell ref="U224:V224"/>
    <mergeCell ref="AC211:AD211"/>
    <mergeCell ref="S260:T260"/>
    <mergeCell ref="U260:V260"/>
    <mergeCell ref="U238:V238"/>
    <mergeCell ref="W211:X211"/>
    <mergeCell ref="Y267:Z267"/>
    <mergeCell ref="AC234:AD234"/>
    <mergeCell ref="D290:R290"/>
    <mergeCell ref="AA236:AB236"/>
    <mergeCell ref="AC236:AD236"/>
    <mergeCell ref="AA223:AB223"/>
    <mergeCell ref="AC223:AD223"/>
    <mergeCell ref="AA173:AB173"/>
    <mergeCell ref="S230:T230"/>
    <mergeCell ref="AA287:AB287"/>
    <mergeCell ref="AC216:AD216"/>
    <mergeCell ref="AC287:AD287"/>
    <mergeCell ref="U290:V290"/>
    <mergeCell ref="W290:X290"/>
    <mergeCell ref="U196:V196"/>
    <mergeCell ref="W196:X196"/>
    <mergeCell ref="S232:T232"/>
    <mergeCell ref="Y196:Z196"/>
    <mergeCell ref="AC218:AD218"/>
    <mergeCell ref="U287:V287"/>
    <mergeCell ref="AC284:AD284"/>
    <mergeCell ref="W188:X188"/>
    <mergeCell ref="W282:X282"/>
    <mergeCell ref="D287:R287"/>
    <mergeCell ref="S234:T234"/>
    <mergeCell ref="W186:X186"/>
    <mergeCell ref="W288:X288"/>
    <mergeCell ref="U253:V253"/>
    <mergeCell ref="Y285:Z285"/>
    <mergeCell ref="D283:R283"/>
    <mergeCell ref="W202:X202"/>
    <mergeCell ref="D225:R225"/>
    <mergeCell ref="Y202:Z202"/>
    <mergeCell ref="AA273:AB273"/>
    <mergeCell ref="B5:AD5"/>
    <mergeCell ref="D219:R219"/>
    <mergeCell ref="S242:T242"/>
    <mergeCell ref="D248:R248"/>
    <mergeCell ref="D275:R275"/>
    <mergeCell ref="S192:T192"/>
    <mergeCell ref="AC281:AD281"/>
    <mergeCell ref="D185:R185"/>
    <mergeCell ref="U208:V208"/>
    <mergeCell ref="S173:T173"/>
    <mergeCell ref="AC170:AD170"/>
    <mergeCell ref="D277:R277"/>
    <mergeCell ref="AA289:AB289"/>
    <mergeCell ref="U183:V183"/>
    <mergeCell ref="D75:O75"/>
    <mergeCell ref="W183:X183"/>
    <mergeCell ref="U219:V219"/>
    <mergeCell ref="W201:X201"/>
    <mergeCell ref="D214:R214"/>
    <mergeCell ref="W272:X272"/>
    <mergeCell ref="Y201:Z201"/>
    <mergeCell ref="U237:V237"/>
    <mergeCell ref="AA226:AB226"/>
    <mergeCell ref="D102:O102"/>
    <mergeCell ref="W247:X247"/>
    <mergeCell ref="U212:V212"/>
    <mergeCell ref="W185:X185"/>
    <mergeCell ref="Y247:Z247"/>
    <mergeCell ref="D259:R259"/>
    <mergeCell ref="C18:AD18"/>
    <mergeCell ref="Y241:Z241"/>
    <mergeCell ref="AA241:AB241"/>
    <mergeCell ref="D59:O59"/>
    <mergeCell ref="D114:O114"/>
    <mergeCell ref="W259:X259"/>
    <mergeCell ref="Y188:Z188"/>
    <mergeCell ref="B8:L8"/>
    <mergeCell ref="W253:X253"/>
    <mergeCell ref="AC215:AD215"/>
    <mergeCell ref="C30:AD30"/>
    <mergeCell ref="W280:X280"/>
    <mergeCell ref="W180:X180"/>
    <mergeCell ref="D64:O64"/>
    <mergeCell ref="S239:T239"/>
    <mergeCell ref="D51:O51"/>
    <mergeCell ref="U239:V239"/>
    <mergeCell ref="W190:X190"/>
    <mergeCell ref="Y190:Z190"/>
    <mergeCell ref="Y246:Z246"/>
    <mergeCell ref="AC279:AD279"/>
    <mergeCell ref="AA246:AB246"/>
    <mergeCell ref="B10:AD10"/>
    <mergeCell ref="Y203:Z203"/>
    <mergeCell ref="D39:O39"/>
    <mergeCell ref="D201:R201"/>
    <mergeCell ref="Y178:Z178"/>
    <mergeCell ref="U214:V214"/>
    <mergeCell ref="D133:O133"/>
    <mergeCell ref="D188:R188"/>
    <mergeCell ref="W214:X214"/>
    <mergeCell ref="AA234:AB234"/>
    <mergeCell ref="Y226:Z226"/>
    <mergeCell ref="D43:O43"/>
    <mergeCell ref="D200:R200"/>
    <mergeCell ref="D55:O55"/>
    <mergeCell ref="Y34:AA34"/>
    <mergeCell ref="D197:R197"/>
    <mergeCell ref="D253:R253"/>
    <mergeCell ref="D125:O125"/>
    <mergeCell ref="AA170:AB170"/>
    <mergeCell ref="S244:T244"/>
    <mergeCell ref="D289:R289"/>
    <mergeCell ref="D112:O112"/>
    <mergeCell ref="S231:T231"/>
    <mergeCell ref="W251:X251"/>
    <mergeCell ref="AC213:AD213"/>
    <mergeCell ref="S289:T289"/>
    <mergeCell ref="U289:V289"/>
    <mergeCell ref="W257:X257"/>
    <mergeCell ref="Y254:Z254"/>
    <mergeCell ref="D138:O138"/>
    <mergeCell ref="Y248:Z248"/>
    <mergeCell ref="AA248:AB248"/>
    <mergeCell ref="Y175:Z175"/>
    <mergeCell ref="D190:R190"/>
    <mergeCell ref="D246:R246"/>
    <mergeCell ref="S178:T178"/>
    <mergeCell ref="AA222:AB222"/>
    <mergeCell ref="Y251:Z251"/>
    <mergeCell ref="D62:O62"/>
    <mergeCell ref="D264:R264"/>
    <mergeCell ref="S287:T287"/>
    <mergeCell ref="AA286:AB286"/>
    <mergeCell ref="AA202:AB202"/>
    <mergeCell ref="U211:V211"/>
    <mergeCell ref="Y235:Z235"/>
    <mergeCell ref="D61:O61"/>
    <mergeCell ref="Y177:Z177"/>
    <mergeCell ref="D56:O56"/>
    <mergeCell ref="Y172:Z172"/>
    <mergeCell ref="D127:O127"/>
    <mergeCell ref="AA172:AB172"/>
    <mergeCell ref="W243:X243"/>
    <mergeCell ref="Y243:Z243"/>
    <mergeCell ref="Y256:Z256"/>
    <mergeCell ref="D238:R238"/>
    <mergeCell ref="AA265:AB265"/>
    <mergeCell ref="D46:O46"/>
    <mergeCell ref="S176:T176"/>
    <mergeCell ref="AA247:AB247"/>
    <mergeCell ref="D140:O140"/>
    <mergeCell ref="AA185:AB185"/>
    <mergeCell ref="AA177:AB177"/>
    <mergeCell ref="D48:O48"/>
    <mergeCell ref="Y220:Z220"/>
    <mergeCell ref="AA220:AB220"/>
    <mergeCell ref="S194:T194"/>
    <mergeCell ref="AA191:AB191"/>
    <mergeCell ref="D146:O146"/>
    <mergeCell ref="D193:R193"/>
    <mergeCell ref="D224:R224"/>
    <mergeCell ref="AA178:AB178"/>
    <mergeCell ref="S181:T181"/>
    <mergeCell ref="Y207:Z207"/>
    <mergeCell ref="U218:V218"/>
    <mergeCell ref="S222:T222"/>
    <mergeCell ref="U250:V250"/>
    <mergeCell ref="W203:X203"/>
    <mergeCell ref="P33:P35"/>
    <mergeCell ref="C13:AD13"/>
    <mergeCell ref="AA207:AB207"/>
    <mergeCell ref="R33:R35"/>
    <mergeCell ref="D180:R180"/>
    <mergeCell ref="D137:O137"/>
    <mergeCell ref="W263:X263"/>
    <mergeCell ref="Y222:Z222"/>
    <mergeCell ref="D232:R232"/>
    <mergeCell ref="AA271:AB271"/>
    <mergeCell ref="AC200:AD200"/>
    <mergeCell ref="C15:AD15"/>
    <mergeCell ref="AC271:AD271"/>
    <mergeCell ref="S205:T205"/>
    <mergeCell ref="AC265:AD265"/>
    <mergeCell ref="U205:V205"/>
    <mergeCell ref="C28:AD28"/>
    <mergeCell ref="C29:AD29"/>
    <mergeCell ref="V33:AD33"/>
    <mergeCell ref="D128:O128"/>
    <mergeCell ref="D65:O65"/>
    <mergeCell ref="D57:O57"/>
    <mergeCell ref="U232:V232"/>
    <mergeCell ref="AC266:AD266"/>
    <mergeCell ref="W225:X225"/>
    <mergeCell ref="Y225:Z225"/>
    <mergeCell ref="U236:V236"/>
    <mergeCell ref="D36:O36"/>
    <mergeCell ref="W175:X175"/>
    <mergeCell ref="D258:R258"/>
    <mergeCell ref="AB34:AD34"/>
    <mergeCell ref="W261:X261"/>
    <mergeCell ref="AA7:AD7"/>
    <mergeCell ref="W250:X250"/>
    <mergeCell ref="S286:T286"/>
    <mergeCell ref="U286:V286"/>
    <mergeCell ref="W237:X237"/>
    <mergeCell ref="S236:T236"/>
    <mergeCell ref="D281:R281"/>
    <mergeCell ref="D104:O104"/>
    <mergeCell ref="U187:V187"/>
    <mergeCell ref="AC174:AD174"/>
    <mergeCell ref="W187:X187"/>
    <mergeCell ref="S223:T223"/>
    <mergeCell ref="U174:V174"/>
    <mergeCell ref="U223:V223"/>
    <mergeCell ref="U279:V279"/>
    <mergeCell ref="W174:X174"/>
    <mergeCell ref="Y230:Z230"/>
    <mergeCell ref="AC189:AD189"/>
    <mergeCell ref="W254:X254"/>
    <mergeCell ref="U189:V189"/>
    <mergeCell ref="U216:V216"/>
    <mergeCell ref="W189:X189"/>
    <mergeCell ref="W238:X238"/>
    <mergeCell ref="U281:V281"/>
    <mergeCell ref="W267:X267"/>
    <mergeCell ref="AA221:AB221"/>
    <mergeCell ref="AC221:AD221"/>
    <mergeCell ref="Y242:Z242"/>
    <mergeCell ref="AC286:AD286"/>
    <mergeCell ref="D205:R205"/>
    <mergeCell ref="S284:T284"/>
    <mergeCell ref="D261:R261"/>
    <mergeCell ref="C12:AD12"/>
    <mergeCell ref="AA262:AB262"/>
    <mergeCell ref="AC262:AD262"/>
    <mergeCell ref="D239:R239"/>
    <mergeCell ref="D266:R266"/>
    <mergeCell ref="Y270:Z270"/>
    <mergeCell ref="AA199:AB199"/>
    <mergeCell ref="W235:X235"/>
    <mergeCell ref="D154:O154"/>
    <mergeCell ref="AC199:AD199"/>
    <mergeCell ref="S248:T248"/>
    <mergeCell ref="S273:T273"/>
    <mergeCell ref="AC186:AD186"/>
    <mergeCell ref="D268:R268"/>
    <mergeCell ref="D91:O91"/>
    <mergeCell ref="W230:X230"/>
    <mergeCell ref="U266:V266"/>
    <mergeCell ref="AC263:AD263"/>
    <mergeCell ref="W266:X266"/>
    <mergeCell ref="D106:O106"/>
    <mergeCell ref="D93:O93"/>
    <mergeCell ref="D184:R184"/>
    <mergeCell ref="W232:X232"/>
    <mergeCell ref="AC194:AD194"/>
    <mergeCell ref="D255:R255"/>
    <mergeCell ref="S32:AD32"/>
    <mergeCell ref="D60:O60"/>
    <mergeCell ref="Y186:Z186"/>
    <mergeCell ref="AC239:AD239"/>
    <mergeCell ref="D40:O40"/>
    <mergeCell ref="S221:T221"/>
    <mergeCell ref="D111:O111"/>
    <mergeCell ref="C294:AD294"/>
    <mergeCell ref="Q33:Q35"/>
    <mergeCell ref="AC173:AD173"/>
    <mergeCell ref="Y229:Z229"/>
    <mergeCell ref="D271:R271"/>
    <mergeCell ref="W204:X204"/>
    <mergeCell ref="W179:X179"/>
    <mergeCell ref="Y204:Z204"/>
    <mergeCell ref="D63:O63"/>
    <mergeCell ref="Y179:Z179"/>
    <mergeCell ref="AA204:AB204"/>
    <mergeCell ref="U240:V240"/>
    <mergeCell ref="W240:X240"/>
    <mergeCell ref="D237:R237"/>
    <mergeCell ref="U190:V190"/>
    <mergeCell ref="D96:O96"/>
    <mergeCell ref="W206:X206"/>
    <mergeCell ref="Y206:Z206"/>
    <mergeCell ref="S271:T271"/>
    <mergeCell ref="S246:T246"/>
    <mergeCell ref="D173:R173"/>
    <mergeCell ref="Y217:Z217"/>
    <mergeCell ref="U255:V255"/>
    <mergeCell ref="AA217:AB217"/>
    <mergeCell ref="AA277:AB277"/>
    <mergeCell ref="D250:R250"/>
    <mergeCell ref="W281:X281"/>
    <mergeCell ref="Y232:Z232"/>
    <mergeCell ref="D286:R286"/>
    <mergeCell ref="D109:O109"/>
    <mergeCell ref="S255:T255"/>
    <mergeCell ref="D183:R183"/>
    <mergeCell ref="AA288:AB288"/>
    <mergeCell ref="S191:T191"/>
    <mergeCell ref="D37:O37"/>
    <mergeCell ref="Y275:Z275"/>
    <mergeCell ref="C293:AD293"/>
    <mergeCell ref="AA275:AB275"/>
    <mergeCell ref="S278:T278"/>
    <mergeCell ref="AA269:AB269"/>
    <mergeCell ref="D211:R211"/>
    <mergeCell ref="U278:V278"/>
    <mergeCell ref="AC269:AD269"/>
    <mergeCell ref="AC275:AD275"/>
    <mergeCell ref="D143:O143"/>
    <mergeCell ref="D118:O118"/>
    <mergeCell ref="AC244:AD244"/>
    <mergeCell ref="U184:V184"/>
    <mergeCell ref="Y277:Z277"/>
    <mergeCell ref="W184:X184"/>
    <mergeCell ref="S220:T220"/>
    <mergeCell ref="U171:V171"/>
    <mergeCell ref="D240:R240"/>
    <mergeCell ref="AA252:AB252"/>
    <mergeCell ref="AC181:AD181"/>
    <mergeCell ref="D38:O38"/>
    <mergeCell ref="AC252:AD252"/>
    <mergeCell ref="U284:V284"/>
    <mergeCell ref="AA291:AB291"/>
    <mergeCell ref="S288:T288"/>
    <mergeCell ref="S171:T171"/>
    <mergeCell ref="D216:R216"/>
    <mergeCell ref="D265:R265"/>
    <mergeCell ref="D88:O88"/>
    <mergeCell ref="U288:V288"/>
    <mergeCell ref="D148:O148"/>
    <mergeCell ref="Y198:Z198"/>
    <mergeCell ref="S207:T207"/>
    <mergeCell ref="D252:R252"/>
    <mergeCell ref="AA198:AB198"/>
    <mergeCell ref="AA264:AB264"/>
    <mergeCell ref="S263:T263"/>
    <mergeCell ref="U263:V263"/>
    <mergeCell ref="D153:O153"/>
    <mergeCell ref="AC176:AD176"/>
    <mergeCell ref="AC247:AD247"/>
    <mergeCell ref="AA209:AB209"/>
    <mergeCell ref="W245:X245"/>
    <mergeCell ref="Y274:Z274"/>
    <mergeCell ref="S217:T217"/>
    <mergeCell ref="AA274:AB274"/>
    <mergeCell ref="W193:X193"/>
    <mergeCell ref="Y193:Z193"/>
    <mergeCell ref="Y224:Z224"/>
    <mergeCell ref="AA249:AB249"/>
    <mergeCell ref="D234:R234"/>
    <mergeCell ref="W260:X260"/>
    <mergeCell ref="AC249:AD249"/>
    <mergeCell ref="Y211:Z211"/>
    <mergeCell ref="Y282:Z282"/>
    <mergeCell ref="D284:R284"/>
    <mergeCell ref="W279:X279"/>
    <mergeCell ref="D218:R218"/>
    <mergeCell ref="W283:X283"/>
    <mergeCell ref="Y283:Z283"/>
    <mergeCell ref="W241:X241"/>
    <mergeCell ref="Y280:Z280"/>
    <mergeCell ref="D72:O72"/>
    <mergeCell ref="D221:R221"/>
    <mergeCell ref="AC231:AD231"/>
    <mergeCell ref="D236:R236"/>
    <mergeCell ref="S224:T224"/>
    <mergeCell ref="D223:R223"/>
    <mergeCell ref="D279:R279"/>
    <mergeCell ref="U234:V234"/>
    <mergeCell ref="AA196:AB196"/>
    <mergeCell ref="D89:O89"/>
    <mergeCell ref="AA256:AB256"/>
    <mergeCell ref="AC196:AD196"/>
    <mergeCell ref="S270:T270"/>
    <mergeCell ref="AC256:AD256"/>
    <mergeCell ref="D113:O113"/>
    <mergeCell ref="U276:V276"/>
    <mergeCell ref="AC241:AD241"/>
    <mergeCell ref="AA228:AB228"/>
    <mergeCell ref="AC228:AD228"/>
    <mergeCell ref="W278:X278"/>
    <mergeCell ref="Y278:Z278"/>
    <mergeCell ref="W269:X269"/>
    <mergeCell ref="Y269:Z269"/>
    <mergeCell ref="D80:O80"/>
    <mergeCell ref="Y244:Z244"/>
    <mergeCell ref="AC277:AD277"/>
    <mergeCell ref="S277:T277"/>
    <mergeCell ref="D77:O77"/>
    <mergeCell ref="S252:T252"/>
    <mergeCell ref="AC178:AD178"/>
    <mergeCell ref="AA243:AB243"/>
    <mergeCell ref="Y289:Z289"/>
    <mergeCell ref="D213:R213"/>
    <mergeCell ref="Y290:Z290"/>
    <mergeCell ref="U213:V213"/>
    <mergeCell ref="U262:V262"/>
    <mergeCell ref="D122:O122"/>
    <mergeCell ref="AC175:AD175"/>
    <mergeCell ref="W213:X213"/>
    <mergeCell ref="S199:T199"/>
    <mergeCell ref="S186:T186"/>
    <mergeCell ref="U215:V215"/>
    <mergeCell ref="U186:V186"/>
    <mergeCell ref="W215:X215"/>
    <mergeCell ref="AC227:AD227"/>
    <mergeCell ref="AC225:AD225"/>
    <mergeCell ref="U170:V170"/>
    <mergeCell ref="D141:O141"/>
    <mergeCell ref="D135:O135"/>
    <mergeCell ref="AC242:AD242"/>
    <mergeCell ref="D209:R209"/>
    <mergeCell ref="AA211:AB211"/>
    <mergeCell ref="Y257:Z257"/>
    <mergeCell ref="AA186:AB186"/>
    <mergeCell ref="D245:R245"/>
    <mergeCell ref="AA257:AB257"/>
    <mergeCell ref="U221:V221"/>
    <mergeCell ref="AC268:AD268"/>
    <mergeCell ref="Y227:Z227"/>
    <mergeCell ref="D195:R195"/>
    <mergeCell ref="D233:R233"/>
    <mergeCell ref="D208:R208"/>
    <mergeCell ref="AC253:AD253"/>
    <mergeCell ref="D100:O100"/>
    <mergeCell ref="W210:X210"/>
    <mergeCell ref="Y272:Z272"/>
    <mergeCell ref="U177:V177"/>
    <mergeCell ref="Y210:Z210"/>
    <mergeCell ref="AA235:AB235"/>
    <mergeCell ref="S275:T275"/>
    <mergeCell ref="AA272:AB272"/>
    <mergeCell ref="Y185:Z185"/>
    <mergeCell ref="D231:R231"/>
    <mergeCell ref="S203:T203"/>
    <mergeCell ref="D202:R202"/>
    <mergeCell ref="S274:T274"/>
    <mergeCell ref="U225:V225"/>
    <mergeCell ref="D132:O132"/>
    <mergeCell ref="S272:T272"/>
    <mergeCell ref="W182:X182"/>
    <mergeCell ref="Y182:Z182"/>
    <mergeCell ref="AA182:AB182"/>
    <mergeCell ref="S185:T185"/>
    <mergeCell ref="S209:T209"/>
    <mergeCell ref="AA180:AB180"/>
    <mergeCell ref="S184:T184"/>
    <mergeCell ref="D229:R229"/>
    <mergeCell ref="Y231:Z231"/>
    <mergeCell ref="AA231:AB231"/>
    <mergeCell ref="D204:R204"/>
    <mergeCell ref="Y181:Z181"/>
    <mergeCell ref="D198:R198"/>
    <mergeCell ref="D136:O136"/>
    <mergeCell ref="AA181:AB181"/>
    <mergeCell ref="B161:AE161"/>
    <mergeCell ref="D24:AD24"/>
    <mergeCell ref="U242:V242"/>
    <mergeCell ref="AC177:AD177"/>
    <mergeCell ref="AC226:AD226"/>
    <mergeCell ref="W258:X258"/>
    <mergeCell ref="AC220:AD220"/>
    <mergeCell ref="S269:T269"/>
    <mergeCell ref="Y258:Z258"/>
    <mergeCell ref="AC291:AD291"/>
    <mergeCell ref="D69:O69"/>
    <mergeCell ref="U244:V244"/>
    <mergeCell ref="W195:X195"/>
    <mergeCell ref="Y195:Z195"/>
    <mergeCell ref="U231:V231"/>
    <mergeCell ref="AC222:AD222"/>
    <mergeCell ref="W231:X231"/>
    <mergeCell ref="Y260:Z260"/>
    <mergeCell ref="W287:X287"/>
    <mergeCell ref="AC251:AD251"/>
    <mergeCell ref="AC172:AD172"/>
    <mergeCell ref="W197:X197"/>
    <mergeCell ref="Y259:Z259"/>
    <mergeCell ref="AA188:AB188"/>
    <mergeCell ref="Y197:Z197"/>
    <mergeCell ref="Y253:Z253"/>
    <mergeCell ref="AA259:AB259"/>
    <mergeCell ref="AA253:AB253"/>
    <mergeCell ref="W289:X289"/>
    <mergeCell ref="D41:O41"/>
    <mergeCell ref="Y180:Z180"/>
    <mergeCell ref="AA240:AB240"/>
    <mergeCell ref="S180:T180"/>
    <mergeCell ref="D74:O74"/>
    <mergeCell ref="D130:O130"/>
    <mergeCell ref="AA175:AB175"/>
    <mergeCell ref="D68:O68"/>
    <mergeCell ref="S249:T249"/>
    <mergeCell ref="D117:O117"/>
    <mergeCell ref="Y233:Z233"/>
    <mergeCell ref="W200:X200"/>
    <mergeCell ref="AC235:AD235"/>
    <mergeCell ref="S267:T267"/>
    <mergeCell ref="AA227:AB227"/>
    <mergeCell ref="U267:V267"/>
    <mergeCell ref="Y205:Z205"/>
    <mergeCell ref="U268:V268"/>
    <mergeCell ref="W268:X268"/>
    <mergeCell ref="D230:R230"/>
    <mergeCell ref="U192:V192"/>
    <mergeCell ref="Y219:Z219"/>
    <mergeCell ref="D192:R192"/>
    <mergeCell ref="W256:X256"/>
    <mergeCell ref="D90:O90"/>
    <mergeCell ref="U173:V173"/>
    <mergeCell ref="U200:V200"/>
    <mergeCell ref="W229:X229"/>
    <mergeCell ref="AC191:AD191"/>
    <mergeCell ref="S265:T265"/>
    <mergeCell ref="U265:V265"/>
    <mergeCell ref="D82:O82"/>
    <mergeCell ref="W208:X208"/>
    <mergeCell ref="Y208:Z208"/>
    <mergeCell ref="AA233:AB233"/>
    <mergeCell ref="W244:X244"/>
    <mergeCell ref="D67:O67"/>
    <mergeCell ref="D145:O145"/>
    <mergeCell ref="Y261:Z261"/>
    <mergeCell ref="S264:T264"/>
    <mergeCell ref="S198:T198"/>
    <mergeCell ref="B1:AD1"/>
    <mergeCell ref="Y187:Z187"/>
    <mergeCell ref="D142:O142"/>
    <mergeCell ref="AA187:AB187"/>
    <mergeCell ref="AA212:AB212"/>
    <mergeCell ref="AC212:AD212"/>
    <mergeCell ref="D129:O129"/>
    <mergeCell ref="AC230:AD230"/>
    <mergeCell ref="D79:O79"/>
    <mergeCell ref="Y214:Z214"/>
    <mergeCell ref="Y189:Z189"/>
    <mergeCell ref="S254:T254"/>
    <mergeCell ref="D144:O144"/>
    <mergeCell ref="AA189:AB189"/>
    <mergeCell ref="AA214:AB214"/>
    <mergeCell ref="D187:R187"/>
    <mergeCell ref="U254:V254"/>
    <mergeCell ref="AA251:AB251"/>
    <mergeCell ref="D119:O119"/>
    <mergeCell ref="D174:R174"/>
    <mergeCell ref="AC232:AD232"/>
    <mergeCell ref="AC207:AD207"/>
    <mergeCell ref="C22:AD22"/>
    <mergeCell ref="Y245:Z245"/>
    <mergeCell ref="S183:T183"/>
    <mergeCell ref="D139:O139"/>
    <mergeCell ref="W205:X205"/>
    <mergeCell ref="S291:T291"/>
    <mergeCell ref="D66:O66"/>
    <mergeCell ref="U291:V291"/>
    <mergeCell ref="D126:O126"/>
    <mergeCell ref="AC283:AD283"/>
    <mergeCell ref="S241:T241"/>
    <mergeCell ref="AC288:AD288"/>
    <mergeCell ref="D288:R288"/>
    <mergeCell ref="AC246:AD246"/>
    <mergeCell ref="S247:T247"/>
    <mergeCell ref="C159:AD159"/>
    <mergeCell ref="U247:V247"/>
    <mergeCell ref="S170:T170"/>
    <mergeCell ref="D215:R215"/>
    <mergeCell ref="D87:O87"/>
    <mergeCell ref="D147:O147"/>
    <mergeCell ref="S262:T262"/>
    <mergeCell ref="U241:V241"/>
    <mergeCell ref="W192:X192"/>
    <mergeCell ref="S228:T228"/>
    <mergeCell ref="AA285:AB285"/>
    <mergeCell ref="Y192:Z192"/>
    <mergeCell ref="U228:V228"/>
    <mergeCell ref="AC285:AD285"/>
    <mergeCell ref="S243:T243"/>
    <mergeCell ref="U194:V194"/>
    <mergeCell ref="U243:V243"/>
    <mergeCell ref="W194:X194"/>
    <mergeCell ref="Y250:Z250"/>
    <mergeCell ref="S259:T259"/>
    <mergeCell ref="AA250:AB250"/>
    <mergeCell ref="W286:X286"/>
    <mergeCell ref="BC34:BE34"/>
    <mergeCell ref="BF34:BH34"/>
    <mergeCell ref="BF33:BH33"/>
    <mergeCell ref="BI34:BK34"/>
    <mergeCell ref="AC219:AD219"/>
    <mergeCell ref="AA224:AB224"/>
    <mergeCell ref="Y240:Z240"/>
    <mergeCell ref="D124:O124"/>
    <mergeCell ref="U251:V251"/>
    <mergeCell ref="S177:T177"/>
    <mergeCell ref="S226:T226"/>
    <mergeCell ref="D116:O116"/>
    <mergeCell ref="U199:V199"/>
    <mergeCell ref="U226:V226"/>
    <mergeCell ref="AA283:AB283"/>
    <mergeCell ref="W255:X255"/>
    <mergeCell ref="AC217:AD217"/>
    <mergeCell ref="D194:R194"/>
    <mergeCell ref="Y255:Z255"/>
    <mergeCell ref="D53:O53"/>
    <mergeCell ref="D47:O47"/>
    <mergeCell ref="AA237:AB237"/>
    <mergeCell ref="AC276:AD276"/>
    <mergeCell ref="AA276:AB276"/>
    <mergeCell ref="AA278:AB278"/>
    <mergeCell ref="S256:T256"/>
    <mergeCell ref="U256:V256"/>
    <mergeCell ref="AC278:AD278"/>
    <mergeCell ref="D263:R263"/>
    <mergeCell ref="AC273:AD273"/>
    <mergeCell ref="W239:X239"/>
    <mergeCell ref="Y264:Z264"/>
  </mergeCells>
  <phoneticPr fontId="61" type="noConversion"/>
  <conditionalFormatting sqref="C28:AD28">
    <cfRule type="expression" dxfId="113" priority="6">
      <formula>$BH$156&gt;0</formula>
    </cfRule>
  </conditionalFormatting>
  <conditionalFormatting sqref="C29:AD29">
    <cfRule type="expression" dxfId="112" priority="5">
      <formula>$BN$156&gt;0</formula>
    </cfRule>
  </conditionalFormatting>
  <conditionalFormatting sqref="C30:AD30">
    <cfRule type="expression" dxfId="111" priority="4">
      <formula>AND($BZ$156&gt;0,$C$159="")</formula>
    </cfRule>
  </conditionalFormatting>
  <conditionalFormatting sqref="C167:AD167">
    <cfRule type="expression" dxfId="110" priority="3">
      <formula>$AV$291&gt;0</formula>
    </cfRule>
  </conditionalFormatting>
  <hyperlinks>
    <hyperlink ref="AA7" location="Índice!C33" display="Índice"/>
  </hyperlinks>
  <printOptions horizontalCentered="1" verticalCentered="1"/>
  <pageMargins left="0.70866141732283472" right="0.70866141732283472" top="0.74803149606299213" bottom="0.74803149606299213" header="0.31496062992125984" footer="0.31496062992125984"/>
  <pageSetup paperSize="9" scale="67" fitToHeight="7" orientation="portrait" r:id="rId1"/>
  <headerFooter>
    <oddHeader>&amp;CMódulo 1 Sección V
Cuestionario</oddHeader>
    <oddFooter>&amp;LCenso Nacional de Gobiernos Estatales 2025&amp;R&amp;P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D1570"/>
  <sheetViews>
    <sheetView showGridLines="0" view="pageBreakPreview" zoomScale="120" zoomScaleNormal="100" zoomScaleSheetLayoutView="120" workbookViewId="0"/>
  </sheetViews>
  <sheetFormatPr baseColWidth="10" defaultColWidth="0" defaultRowHeight="15" customHeight="1" zeroHeight="1"/>
  <cols>
    <col min="1" max="1" width="5.75" style="63" customWidth="1"/>
    <col min="2" max="30" width="3.75" style="63" customWidth="1"/>
    <col min="31" max="31" width="5.75" style="63" customWidth="1"/>
    <col min="32" max="32" width="3.75" style="63" hidden="1" customWidth="1"/>
    <col min="33" max="134" width="13.75" style="63" hidden="1" customWidth="1"/>
    <col min="135" max="16384" width="3.75" style="63" hidden="1"/>
  </cols>
  <sheetData>
    <row r="1" spans="1:30" ht="173.25" customHeight="1">
      <c r="A1" s="37"/>
      <c r="B1" s="870" t="s">
        <v>0</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67" t="s">
        <v>1</v>
      </c>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69" t="s">
        <v>2</v>
      </c>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899" t="s">
        <v>3</v>
      </c>
      <c r="AB7" s="990"/>
      <c r="AC7" s="990"/>
      <c r="AD7" s="990"/>
    </row>
    <row r="8" spans="1:30" ht="15" customHeight="1" thickBot="1">
      <c r="A8" s="42"/>
      <c r="B8" s="871" t="str">
        <f>IF(Presentación!B10="","",Presentación!B10)</f>
        <v>Veracruz de Ignacio de la Llave</v>
      </c>
      <c r="C8" s="872"/>
      <c r="D8" s="872"/>
      <c r="E8" s="872"/>
      <c r="F8" s="872"/>
      <c r="G8" s="872"/>
      <c r="H8" s="872"/>
      <c r="I8" s="872"/>
      <c r="J8" s="872"/>
      <c r="K8" s="872"/>
      <c r="L8" s="873"/>
      <c r="M8" s="2"/>
      <c r="N8" s="871" t="str">
        <f>IF(Presentación!N10="","",Presentación!N10)</f>
        <v>230</v>
      </c>
      <c r="O8" s="873"/>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1" t="s">
        <v>6101</v>
      </c>
      <c r="C10" s="912"/>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B10" s="912"/>
      <c r="AC10" s="912"/>
      <c r="AD10" s="913"/>
    </row>
    <row r="11" spans="1:30" ht="15" customHeight="1">
      <c r="A11" s="27"/>
      <c r="B11" s="1012" t="s">
        <v>5327</v>
      </c>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10"/>
    </row>
    <row r="12" spans="1:30" ht="24" customHeight="1">
      <c r="A12" s="27"/>
      <c r="B12" s="45"/>
      <c r="C12" s="998" t="s">
        <v>5328</v>
      </c>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52"/>
    </row>
    <row r="13" spans="1:30" ht="24" customHeight="1">
      <c r="A13" s="27"/>
      <c r="B13" s="45"/>
      <c r="C13" s="1013" t="s">
        <v>5090</v>
      </c>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1003"/>
    </row>
    <row r="14" spans="1:30" ht="36" customHeight="1">
      <c r="A14" s="44"/>
      <c r="B14" s="100"/>
      <c r="C14" s="998" t="s">
        <v>6102</v>
      </c>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952"/>
    </row>
    <row r="15" spans="1:30" ht="36" customHeight="1">
      <c r="A15" s="27"/>
      <c r="B15" s="45"/>
      <c r="C15" s="1004" t="s">
        <v>5092</v>
      </c>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52"/>
    </row>
    <row r="16" spans="1:30" ht="48" customHeight="1">
      <c r="A16" s="27"/>
      <c r="B16" s="45"/>
      <c r="C16" s="1013" t="s">
        <v>5093</v>
      </c>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1003"/>
    </row>
    <row r="17" spans="1:37" ht="15" customHeight="1">
      <c r="A17" s="27"/>
      <c r="B17" s="50"/>
      <c r="C17" s="1011" t="s">
        <v>5094</v>
      </c>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5"/>
    </row>
    <row r="18" spans="1:37" ht="15" customHeight="1">
      <c r="A18" s="51"/>
      <c r="B18" s="1157" t="s">
        <v>5095</v>
      </c>
      <c r="C18" s="1009"/>
      <c r="D18" s="1009"/>
      <c r="E18" s="1009"/>
      <c r="F18" s="1009"/>
      <c r="G18" s="1009"/>
      <c r="H18" s="1009"/>
      <c r="I18" s="1009"/>
      <c r="J18" s="1009"/>
      <c r="K18" s="1009"/>
      <c r="L18" s="1009"/>
      <c r="M18" s="1009"/>
      <c r="N18" s="1009"/>
      <c r="O18" s="1009"/>
      <c r="P18" s="1009"/>
      <c r="Q18" s="1009"/>
      <c r="R18" s="1009"/>
      <c r="S18" s="1009"/>
      <c r="T18" s="1009"/>
      <c r="U18" s="1009"/>
      <c r="V18" s="1009"/>
      <c r="W18" s="1009"/>
      <c r="X18" s="1009"/>
      <c r="Y18" s="1009"/>
      <c r="Z18" s="1009"/>
      <c r="AA18" s="1009"/>
      <c r="AB18" s="1009"/>
      <c r="AC18" s="1009"/>
      <c r="AD18" s="1158"/>
    </row>
    <row r="19" spans="1:37" ht="24" customHeight="1">
      <c r="A19" s="51"/>
      <c r="B19" s="50"/>
      <c r="C19" s="1154" t="s">
        <v>6103</v>
      </c>
      <c r="D19" s="974"/>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1155"/>
    </row>
    <row r="20" spans="1:37" ht="15" customHeight="1">
      <c r="A20" s="51"/>
    </row>
    <row r="21" spans="1:37" ht="15" customHeight="1">
      <c r="A21" s="69" t="s">
        <v>6104</v>
      </c>
      <c r="B21" s="1089" t="s">
        <v>6105</v>
      </c>
      <c r="C21" s="990"/>
      <c r="D21" s="990"/>
      <c r="E21" s="990"/>
      <c r="F21" s="990"/>
      <c r="G21" s="990"/>
      <c r="H21" s="990"/>
      <c r="I21" s="990"/>
      <c r="J21" s="990"/>
      <c r="K21" s="990"/>
      <c r="L21" s="990"/>
      <c r="M21" s="990"/>
      <c r="N21" s="990"/>
      <c r="O21" s="990"/>
      <c r="P21" s="990"/>
      <c r="Q21" s="990"/>
      <c r="R21" s="990"/>
      <c r="S21" s="990"/>
      <c r="T21" s="990"/>
      <c r="U21" s="990"/>
      <c r="V21" s="990"/>
      <c r="W21" s="990"/>
      <c r="X21" s="990"/>
      <c r="Y21" s="990"/>
      <c r="Z21" s="990"/>
      <c r="AA21" s="990"/>
      <c r="AB21" s="990"/>
      <c r="AC21" s="990"/>
      <c r="AD21" s="990"/>
    </row>
    <row r="22" spans="1:37" ht="15" customHeight="1">
      <c r="A22" s="37"/>
      <c r="B22" s="11"/>
      <c r="C22" s="999" t="s">
        <v>6106</v>
      </c>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990"/>
      <c r="AI22"/>
      <c r="AJ22"/>
      <c r="AK22"/>
    </row>
    <row r="23" spans="1:37" ht="15" customHeight="1" thickBot="1">
      <c r="A23" s="37"/>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G23" s="476" t="s">
        <v>6107</v>
      </c>
    </row>
    <row r="24" spans="1:37" ht="15" customHeight="1" thickBot="1">
      <c r="A24" s="37"/>
      <c r="B24" s="11"/>
      <c r="C24" s="816"/>
      <c r="D24" s="43" t="s">
        <v>6108</v>
      </c>
      <c r="E24" s="11"/>
      <c r="F24" s="11"/>
      <c r="G24" s="11"/>
      <c r="H24" s="11"/>
      <c r="I24" s="816"/>
      <c r="J24" s="43" t="s">
        <v>6109</v>
      </c>
      <c r="K24" s="11"/>
      <c r="L24" s="11"/>
      <c r="M24" s="11"/>
      <c r="N24" s="11"/>
      <c r="O24" s="11"/>
      <c r="P24" s="11"/>
      <c r="Q24" s="11"/>
      <c r="R24" s="11"/>
      <c r="S24" s="11"/>
      <c r="T24" s="816"/>
      <c r="U24" s="43" t="s">
        <v>6110</v>
      </c>
      <c r="V24" s="11"/>
      <c r="W24" s="11"/>
      <c r="X24" s="11"/>
      <c r="Y24" s="11"/>
      <c r="Z24" s="11"/>
      <c r="AA24" s="11"/>
      <c r="AB24" s="11"/>
      <c r="AC24" s="11"/>
      <c r="AD24" s="11"/>
      <c r="AG24" s="477">
        <f>IF(OR(AND(C24="X",COUNTA(I24,T24)&gt;0),AND(I24="X",COUNTA(C24,T24)&gt;0),AND(T24="X",COUNTA(I24,C24)&gt;0)),1,0)</f>
        <v>0</v>
      </c>
    </row>
    <row r="25" spans="1:37" ht="15" customHeight="1">
      <c r="A25" s="51"/>
      <c r="B25" s="70"/>
      <c r="C25" s="48"/>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row>
    <row r="26" spans="1:37" ht="24" customHeight="1">
      <c r="A26" s="64"/>
      <c r="B26" s="11"/>
      <c r="C26" s="999" t="s">
        <v>5325</v>
      </c>
      <c r="D26" s="990"/>
      <c r="E26" s="990"/>
      <c r="F26" s="990"/>
      <c r="G26" s="990"/>
      <c r="H26" s="990"/>
      <c r="I26" s="990"/>
      <c r="J26" s="990"/>
      <c r="K26" s="990"/>
      <c r="L26" s="990"/>
      <c r="M26" s="990"/>
      <c r="N26" s="990"/>
      <c r="O26" s="990"/>
      <c r="P26" s="990"/>
      <c r="Q26" s="990"/>
      <c r="R26" s="990"/>
      <c r="S26" s="990"/>
      <c r="T26" s="990"/>
      <c r="U26" s="990"/>
      <c r="V26" s="990"/>
      <c r="W26" s="990"/>
      <c r="X26" s="990"/>
      <c r="Y26" s="990"/>
      <c r="Z26" s="990"/>
      <c r="AA26" s="990"/>
      <c r="AB26" s="990"/>
      <c r="AC26" s="990"/>
      <c r="AD26" s="990"/>
    </row>
    <row r="27" spans="1:37" ht="60" customHeight="1">
      <c r="A27" s="64"/>
      <c r="B27" s="11"/>
      <c r="C27" s="1019"/>
      <c r="D27" s="884"/>
      <c r="E27" s="884"/>
      <c r="F27" s="884"/>
      <c r="G27" s="884"/>
      <c r="H27" s="884"/>
      <c r="I27" s="884"/>
      <c r="J27" s="884"/>
      <c r="K27" s="884"/>
      <c r="L27" s="884"/>
      <c r="M27" s="884"/>
      <c r="N27" s="884"/>
      <c r="O27" s="884"/>
      <c r="P27" s="884"/>
      <c r="Q27" s="884"/>
      <c r="R27" s="884"/>
      <c r="S27" s="884"/>
      <c r="T27" s="884"/>
      <c r="U27" s="884"/>
      <c r="V27" s="884"/>
      <c r="W27" s="884"/>
      <c r="X27" s="884"/>
      <c r="Y27" s="884"/>
      <c r="Z27" s="884"/>
      <c r="AA27" s="884"/>
      <c r="AB27" s="884"/>
      <c r="AC27" s="884"/>
      <c r="AD27" s="885"/>
    </row>
    <row r="28" spans="1:37" ht="15" customHeight="1">
      <c r="A28" s="51"/>
      <c r="B28" s="989" t="str">
        <f>IF(AG24&gt;0,"Favor de seleccionar un solo código","")</f>
        <v/>
      </c>
      <c r="C28" s="989"/>
      <c r="D28" s="989"/>
      <c r="E28" s="989"/>
      <c r="F28" s="989"/>
      <c r="G28" s="989"/>
      <c r="H28" s="989"/>
      <c r="I28" s="989"/>
      <c r="J28" s="989"/>
      <c r="K28" s="989"/>
      <c r="L28" s="989"/>
      <c r="M28" s="989"/>
      <c r="N28" s="989"/>
      <c r="O28" s="989"/>
      <c r="P28" s="989"/>
      <c r="Q28" s="989"/>
      <c r="R28" s="989"/>
      <c r="S28" s="989"/>
      <c r="T28" s="989"/>
      <c r="U28" s="989"/>
      <c r="V28" s="989"/>
      <c r="W28" s="989"/>
      <c r="X28" s="989"/>
      <c r="Y28" s="989"/>
      <c r="Z28" s="989"/>
      <c r="AA28" s="989"/>
      <c r="AB28" s="989"/>
      <c r="AC28" s="989"/>
      <c r="AD28" s="989"/>
    </row>
    <row r="29" spans="1:37" ht="15" customHeight="1">
      <c r="A29" s="51"/>
      <c r="B29" s="70"/>
      <c r="C29" s="48"/>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row>
    <row r="30" spans="1:37" ht="15" customHeight="1">
      <c r="A30" s="51"/>
      <c r="B30" s="70"/>
      <c r="C30" s="48"/>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row>
    <row r="31" spans="1:37" ht="15" customHeight="1">
      <c r="A31" s="51"/>
      <c r="B31" s="70"/>
      <c r="C31" s="48"/>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row>
    <row r="32" spans="1:37" ht="15" customHeight="1">
      <c r="A32" s="51"/>
      <c r="B32" s="70"/>
      <c r="C32" s="48"/>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row>
    <row r="33" spans="1:50" ht="15" customHeight="1">
      <c r="A33" s="51"/>
      <c r="B33" s="70"/>
      <c r="C33" s="48"/>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row>
    <row r="34" spans="1:50" ht="48" customHeight="1">
      <c r="A34" s="69" t="s">
        <v>6111</v>
      </c>
      <c r="B34" s="994" t="s">
        <v>6112</v>
      </c>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row>
    <row r="35" spans="1:50" ht="24" customHeight="1">
      <c r="A35" s="32"/>
      <c r="B35" s="68"/>
      <c r="C35" s="1061" t="s">
        <v>6113</v>
      </c>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row>
    <row r="36" spans="1:50" ht="15" customHeight="1">
      <c r="A36" s="64"/>
      <c r="C36" s="1064" t="s">
        <v>6114</v>
      </c>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row>
    <row r="37" spans="1:50" ht="24" customHeight="1">
      <c r="A37" s="64"/>
      <c r="C37" s="1064" t="s">
        <v>6115</v>
      </c>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row>
    <row r="38" spans="1:50" ht="60" customHeight="1">
      <c r="A38" s="64"/>
      <c r="C38" s="1064" t="s">
        <v>6116</v>
      </c>
      <c r="D38" s="990"/>
      <c r="E38" s="990"/>
      <c r="F38" s="990"/>
      <c r="G38" s="990"/>
      <c r="H38" s="990"/>
      <c r="I38" s="990"/>
      <c r="J38" s="990"/>
      <c r="K38" s="990"/>
      <c r="L38" s="990"/>
      <c r="M38" s="990"/>
      <c r="N38" s="990"/>
      <c r="O38" s="990"/>
      <c r="P38" s="990"/>
      <c r="Q38" s="990"/>
      <c r="R38" s="990"/>
      <c r="S38" s="990"/>
      <c r="T38" s="990"/>
      <c r="U38" s="990"/>
      <c r="V38" s="990"/>
      <c r="W38" s="990"/>
      <c r="X38" s="990"/>
      <c r="Y38" s="990"/>
      <c r="Z38" s="990"/>
      <c r="AA38" s="990"/>
      <c r="AB38" s="990"/>
      <c r="AC38" s="990"/>
      <c r="AD38" s="990"/>
    </row>
    <row r="39" spans="1:50" ht="24" customHeight="1">
      <c r="A39" s="64"/>
      <c r="C39" s="1064" t="s">
        <v>6117</v>
      </c>
      <c r="D39" s="990"/>
      <c r="E39" s="990"/>
      <c r="F39" s="990"/>
      <c r="G39" s="990"/>
      <c r="H39" s="990"/>
      <c r="I39" s="990"/>
      <c r="J39" s="990"/>
      <c r="K39" s="990"/>
      <c r="L39" s="990"/>
      <c r="M39" s="990"/>
      <c r="N39" s="990"/>
      <c r="O39" s="990"/>
      <c r="P39" s="990"/>
      <c r="Q39" s="990"/>
      <c r="R39" s="990"/>
      <c r="S39" s="990"/>
      <c r="T39" s="990"/>
      <c r="U39" s="990"/>
      <c r="V39" s="990"/>
      <c r="W39" s="990"/>
      <c r="X39" s="990"/>
      <c r="Y39" s="990"/>
      <c r="Z39" s="990"/>
      <c r="AA39" s="990"/>
      <c r="AB39" s="990"/>
      <c r="AC39" s="990"/>
      <c r="AD39" s="990"/>
    </row>
    <row r="40" spans="1:50" ht="24" customHeight="1">
      <c r="A40" s="64"/>
      <c r="C40" s="1064" t="s">
        <v>6118</v>
      </c>
      <c r="D40" s="990"/>
      <c r="E40" s="990"/>
      <c r="F40" s="990"/>
      <c r="G40" s="990"/>
      <c r="H40" s="990"/>
      <c r="I40" s="990"/>
      <c r="J40" s="990"/>
      <c r="K40" s="990"/>
      <c r="L40" s="990"/>
      <c r="M40" s="990"/>
      <c r="N40" s="990"/>
      <c r="O40" s="990"/>
      <c r="P40" s="990"/>
      <c r="Q40" s="990"/>
      <c r="R40" s="990"/>
      <c r="S40" s="990"/>
      <c r="T40" s="990"/>
      <c r="U40" s="990"/>
      <c r="V40" s="990"/>
      <c r="W40" s="990"/>
      <c r="X40" s="990"/>
      <c r="Y40" s="990"/>
      <c r="Z40" s="990"/>
      <c r="AA40" s="990"/>
      <c r="AB40" s="990"/>
      <c r="AC40" s="990"/>
      <c r="AD40" s="990"/>
    </row>
    <row r="41" spans="1:50" ht="24" customHeight="1">
      <c r="A41" s="64"/>
      <c r="C41" s="999" t="s">
        <v>6119</v>
      </c>
      <c r="D41" s="990"/>
      <c r="E41" s="990"/>
      <c r="F41" s="990"/>
      <c r="G41" s="990"/>
      <c r="H41" s="990"/>
      <c r="I41" s="990"/>
      <c r="J41" s="990"/>
      <c r="K41" s="990"/>
      <c r="L41" s="990"/>
      <c r="M41" s="990"/>
      <c r="N41" s="990"/>
      <c r="O41" s="990"/>
      <c r="P41" s="990"/>
      <c r="Q41" s="990"/>
      <c r="R41" s="990"/>
      <c r="S41" s="990"/>
      <c r="T41" s="990"/>
      <c r="U41" s="990"/>
      <c r="V41" s="990"/>
      <c r="W41" s="990"/>
      <c r="X41" s="990"/>
      <c r="Y41" s="990"/>
      <c r="Z41" s="990"/>
      <c r="AA41" s="990"/>
      <c r="AB41" s="990"/>
      <c r="AC41" s="990"/>
      <c r="AD41" s="990"/>
    </row>
    <row r="42" spans="1:50" ht="24" customHeight="1">
      <c r="A42" s="64"/>
      <c r="C42" s="999" t="s">
        <v>6120</v>
      </c>
      <c r="D42" s="990"/>
      <c r="E42" s="990"/>
      <c r="F42" s="990"/>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row>
    <row r="43" spans="1:50" ht="24" customHeight="1">
      <c r="A43" s="64"/>
      <c r="C43" s="999" t="s">
        <v>6121</v>
      </c>
      <c r="D43" s="990"/>
      <c r="E43" s="990"/>
      <c r="F43" s="990"/>
      <c r="G43" s="990"/>
      <c r="H43" s="990"/>
      <c r="I43" s="990"/>
      <c r="J43" s="990"/>
      <c r="K43" s="990"/>
      <c r="L43" s="990"/>
      <c r="M43" s="990"/>
      <c r="N43" s="990"/>
      <c r="O43" s="990"/>
      <c r="P43" s="990"/>
      <c r="Q43" s="990"/>
      <c r="R43" s="990"/>
      <c r="S43" s="990"/>
      <c r="T43" s="990"/>
      <c r="U43" s="990"/>
      <c r="V43" s="990"/>
      <c r="W43" s="990"/>
      <c r="X43" s="990"/>
      <c r="Y43" s="990"/>
      <c r="Z43" s="990"/>
      <c r="AA43" s="990"/>
      <c r="AB43" s="990"/>
      <c r="AC43" s="990"/>
      <c r="AD43" s="990"/>
    </row>
    <row r="44" spans="1:50" ht="14.25">
      <c r="A44" s="64"/>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L44" s="649" t="s">
        <v>5106</v>
      </c>
      <c r="AP44" s="287" t="s">
        <v>6122</v>
      </c>
      <c r="AQ44" s="476" t="s">
        <v>5352</v>
      </c>
      <c r="AV44" s="349" t="s">
        <v>5444</v>
      </c>
      <c r="AW44" s="654" t="s">
        <v>5486</v>
      </c>
      <c r="AX44" s="573" t="s">
        <v>5487</v>
      </c>
    </row>
    <row r="45" spans="1:50" ht="24" customHeight="1">
      <c r="A45" s="64"/>
      <c r="B45" s="11"/>
      <c r="C45" s="1006" t="s">
        <v>6123</v>
      </c>
      <c r="D45" s="1009"/>
      <c r="E45" s="1009"/>
      <c r="F45" s="1009"/>
      <c r="G45" s="1009"/>
      <c r="H45" s="1009"/>
      <c r="I45" s="1009"/>
      <c r="J45" s="1009"/>
      <c r="K45" s="1010"/>
      <c r="L45" s="1006" t="s">
        <v>6124</v>
      </c>
      <c r="M45" s="1009"/>
      <c r="N45" s="1009"/>
      <c r="O45" s="1010"/>
      <c r="P45" s="1021" t="s">
        <v>6125</v>
      </c>
      <c r="Q45" s="1009"/>
      <c r="R45" s="1009"/>
      <c r="S45" s="1010"/>
      <c r="T45" s="995" t="s">
        <v>6126</v>
      </c>
      <c r="U45" s="1009"/>
      <c r="V45" s="1009"/>
      <c r="W45" s="1010"/>
      <c r="X45" s="1006" t="s">
        <v>6127</v>
      </c>
      <c r="Y45" s="889"/>
      <c r="Z45" s="889"/>
      <c r="AA45" s="889"/>
      <c r="AB45" s="889"/>
      <c r="AC45" s="889"/>
      <c r="AD45" s="890"/>
      <c r="AG45" s="1159" t="s">
        <v>5350</v>
      </c>
      <c r="AH45" s="889"/>
      <c r="AI45" s="889"/>
      <c r="AJ45" s="889"/>
      <c r="AK45" s="890"/>
      <c r="AL45" s="1160" t="s">
        <v>6128</v>
      </c>
      <c r="AM45" s="1045" t="s">
        <v>5791</v>
      </c>
      <c r="AN45" s="1038"/>
      <c r="AO45" s="1038"/>
      <c r="AP45" s="1161" t="s">
        <v>6129</v>
      </c>
      <c r="AQ45" s="1121" t="s">
        <v>5726</v>
      </c>
      <c r="AR45"/>
      <c r="AS45" s="986" t="s">
        <v>5108</v>
      </c>
      <c r="AT45" s="987"/>
      <c r="AU45" s="1163"/>
      <c r="AV45" s="1164" t="s">
        <v>6130</v>
      </c>
      <c r="AW45" s="1166" t="s">
        <v>6131</v>
      </c>
      <c r="AX45" s="1168" t="s">
        <v>6132</v>
      </c>
    </row>
    <row r="46" spans="1:50" ht="14.25">
      <c r="A46" s="64"/>
      <c r="B46" s="11"/>
      <c r="C46" s="1022"/>
      <c r="D46" s="974"/>
      <c r="E46" s="974"/>
      <c r="F46" s="974"/>
      <c r="G46" s="974"/>
      <c r="H46" s="974"/>
      <c r="I46" s="974"/>
      <c r="J46" s="974"/>
      <c r="K46" s="975"/>
      <c r="L46" s="1022"/>
      <c r="M46" s="974"/>
      <c r="N46" s="974"/>
      <c r="O46" s="975"/>
      <c r="P46" s="1022"/>
      <c r="Q46" s="974"/>
      <c r="R46" s="974"/>
      <c r="S46" s="975"/>
      <c r="T46" s="1022"/>
      <c r="U46" s="974"/>
      <c r="V46" s="974"/>
      <c r="W46" s="975"/>
      <c r="X46" s="38" t="s">
        <v>5043</v>
      </c>
      <c r="Y46" s="38" t="s">
        <v>5045</v>
      </c>
      <c r="Z46" s="38" t="s">
        <v>5047</v>
      </c>
      <c r="AA46" s="38" t="s">
        <v>5049</v>
      </c>
      <c r="AB46" s="38" t="s">
        <v>5051</v>
      </c>
      <c r="AC46" s="38" t="s">
        <v>5053</v>
      </c>
      <c r="AD46" s="38" t="s">
        <v>5059</v>
      </c>
      <c r="AG46" s="347" t="s">
        <v>5384</v>
      </c>
      <c r="AH46" s="1"/>
      <c r="AI46" s="347" t="s">
        <v>5385</v>
      </c>
      <c r="AJ46" s="1"/>
      <c r="AK46" s="347" t="s">
        <v>5386</v>
      </c>
      <c r="AL46" s="1063"/>
      <c r="AM46" s="291" t="s">
        <v>5482</v>
      </c>
      <c r="AN46" s="292" t="s">
        <v>5500</v>
      </c>
      <c r="AO46" s="295" t="s">
        <v>5119</v>
      </c>
      <c r="AP46" s="1162"/>
      <c r="AQ46" s="1121"/>
      <c r="AR46" s="305" t="s">
        <v>5116</v>
      </c>
      <c r="AS46" s="291" t="s">
        <v>5117</v>
      </c>
      <c r="AT46" s="298" t="s">
        <v>5118</v>
      </c>
      <c r="AU46" s="499" t="s">
        <v>5119</v>
      </c>
      <c r="AV46" s="1165"/>
      <c r="AW46" s="1167"/>
      <c r="AX46" s="1169"/>
    </row>
    <row r="47" spans="1:50" ht="14.25">
      <c r="A47" s="64"/>
      <c r="B47" s="11"/>
      <c r="C47" s="1021" t="s">
        <v>5043</v>
      </c>
      <c r="D47" s="890"/>
      <c r="E47" s="997"/>
      <c r="F47" s="884"/>
      <c r="G47" s="884"/>
      <c r="H47" s="884"/>
      <c r="I47" s="884"/>
      <c r="J47" s="884"/>
      <c r="K47" s="885"/>
      <c r="L47" s="1027"/>
      <c r="M47" s="884"/>
      <c r="N47" s="884"/>
      <c r="O47" s="885"/>
      <c r="P47" s="1027"/>
      <c r="Q47" s="884"/>
      <c r="R47" s="884"/>
      <c r="S47" s="885"/>
      <c r="T47" s="991"/>
      <c r="U47" s="884"/>
      <c r="V47" s="884"/>
      <c r="W47" s="885"/>
      <c r="X47" s="796"/>
      <c r="Y47" s="796"/>
      <c r="Z47" s="796"/>
      <c r="AA47" s="796"/>
      <c r="AB47" s="796"/>
      <c r="AC47" s="796"/>
      <c r="AD47" s="796"/>
      <c r="AG47" s="323" t="b">
        <f>NOT(EXACT(E47,UPPER(E47)))</f>
        <v>0</v>
      </c>
      <c r="AH47" s="1" t="str">
        <f>SUBSTITUTE( SUBSTITUTE( SUBSTITUTE( SUBSTITUTE( SUBSTITUTE( SUBSTITUTE( SUBSTITUTE( SUBSTITUTE( SUBSTITUTE( SUBSTITUTE(E47, "á", "a"), "é", "e"), "í", "i"), "ó", "o"), "ú", "u"), "Á", "A"), "É", "E"), "Í", "I"), "Ó", "O"), "Ú", "U")</f>
        <v/>
      </c>
      <c r="AI47" s="323" t="b">
        <f>NOT(EXACT(E47,AH47))</f>
        <v>0</v>
      </c>
      <c r="AJ47" s="1" t="str">
        <f>SUBSTITUTE((SUBSTITUTE(SUBSTITUTE(SUBSTITUTE(E47,".",""),",",""),"(","")),")","")</f>
        <v/>
      </c>
      <c r="AK47" s="323" t="b">
        <f>NOT(EXACT(E47,AJ47))</f>
        <v>0</v>
      </c>
      <c r="AL47" s="648">
        <f>IF(COUNTIF(T47,"VARIAS")&gt;0,1,0)</f>
        <v>0</v>
      </c>
      <c r="AM47" s="293">
        <f>IF(SUM(AL47)=0,0,1)</f>
        <v>0</v>
      </c>
      <c r="AN47" s="294" t="str">
        <f>IF(AM47=0,"",
IF(SUM($AM$47:AM47)=1,AO47,
IF($AM$1547&gt;SUM($AM$47:AM47),_xlfn.CONCAT(", ",AO47),
IF($AM$1547=SUM($AM$47:AM47),_xlfn.CONCAT(" y ",AO47)))))</f>
        <v/>
      </c>
      <c r="AO47" s="89" t="s">
        <v>5120</v>
      </c>
      <c r="AP47" s="650">
        <f>IF(AND(OR($I$24="X",$T$24="X"),COUNTA(E47:AD1546)&gt;0),1,0)</f>
        <v>0</v>
      </c>
      <c r="AQ47" s="477">
        <f>IF(AND($AD47="X",COUNTA(X47:AC47)&gt;0),1,0)</f>
        <v>0</v>
      </c>
      <c r="AR47" s="321">
        <f>IF(AND(COUNTBLANK(E47)=0,COUNTA(L47:W47)=3,COUNTA(X47:AD47)&gt;0),0,IF(AND(COUNTBLANK(E47)=1,COUNTA(L47:AD47)=0),0,1))</f>
        <v>0</v>
      </c>
      <c r="AS47" s="293">
        <f>IF(AR47=0,0,1)</f>
        <v>0</v>
      </c>
      <c r="AT47" s="294" t="str">
        <f>IF(AS47=0,"",
IF(SUM($AS$47:AS47)=1,AU47,
IF($AS$1547&gt;SUM($AS$47:AS47),_xlfn.CONCAT(", ",AU47),
IF($AS$1547=SUM($AS$47:AS47),_xlfn.CONCAT(" y ",AU47)))))</f>
        <v/>
      </c>
      <c r="AU47" s="89" t="s">
        <v>5120</v>
      </c>
      <c r="AV47" s="348">
        <f>IF(COUNTIF(L47:O1546,6)&gt;0,1,0)</f>
        <v>0</v>
      </c>
      <c r="AW47" s="651">
        <f>IF(COUNTIF(P47:S1546,6)&gt;0,1,0)</f>
        <v>0</v>
      </c>
      <c r="AX47" s="652">
        <f>IF(COUNTIF(AC47:AC1546,"X")&gt;0,1,0)</f>
        <v>0</v>
      </c>
    </row>
    <row r="48" spans="1:50" ht="15" customHeight="1">
      <c r="A48" s="64"/>
      <c r="B48" s="11"/>
      <c r="C48" s="1021" t="s">
        <v>5045</v>
      </c>
      <c r="D48" s="890"/>
      <c r="E48" s="997"/>
      <c r="F48" s="884"/>
      <c r="G48" s="884"/>
      <c r="H48" s="884"/>
      <c r="I48" s="884"/>
      <c r="J48" s="884"/>
      <c r="K48" s="885"/>
      <c r="L48" s="1027"/>
      <c r="M48" s="884"/>
      <c r="N48" s="884"/>
      <c r="O48" s="885"/>
      <c r="P48" s="1027"/>
      <c r="Q48" s="884"/>
      <c r="R48" s="884"/>
      <c r="S48" s="885"/>
      <c r="T48" s="991"/>
      <c r="U48" s="884"/>
      <c r="V48" s="884"/>
      <c r="W48" s="885"/>
      <c r="X48" s="796"/>
      <c r="Y48" s="796"/>
      <c r="Z48" s="796"/>
      <c r="AA48" s="796"/>
      <c r="AB48" s="796"/>
      <c r="AC48" s="796"/>
      <c r="AD48" s="796"/>
      <c r="AG48" s="323" t="b">
        <f t="shared" ref="AG48:AG111" si="0">NOT(EXACT(E48,UPPER(E48)))</f>
        <v>0</v>
      </c>
      <c r="AH48" s="1" t="str">
        <f t="shared" ref="AH48:AH111" si="1">SUBSTITUTE( SUBSTITUTE( SUBSTITUTE( SUBSTITUTE( SUBSTITUTE( SUBSTITUTE( SUBSTITUTE( SUBSTITUTE( SUBSTITUTE( SUBSTITUTE(E48, "á", "a"), "é", "e"), "í", "i"), "ó", "o"), "ú", "u"), "Á", "A"), "É", "E"), "Í", "I"), "Ó", "O"), "Ú", "U")</f>
        <v/>
      </c>
      <c r="AI48" s="323" t="b">
        <f t="shared" ref="AI48:AI111" si="2">NOT(EXACT(E48,AH48))</f>
        <v>0</v>
      </c>
      <c r="AJ48" s="1" t="str">
        <f t="shared" ref="AJ48:AJ111" si="3">SUBSTITUTE((SUBSTITUTE(SUBSTITUTE(SUBSTITUTE(E48,".",""),",",""),"(","")),")","")</f>
        <v/>
      </c>
      <c r="AK48" s="323" t="b">
        <f t="shared" ref="AK48:AK111" si="4">NOT(EXACT(E48,AJ48))</f>
        <v>0</v>
      </c>
      <c r="AL48" s="648">
        <f t="shared" ref="AL48:AL111" si="5">IF(COUNTIF(T48,"VARIAS")&gt;0,1,0)</f>
        <v>0</v>
      </c>
      <c r="AM48" s="293">
        <f t="shared" ref="AM48:AM111" si="6">IF(SUM(AL48)=0,0,1)</f>
        <v>0</v>
      </c>
      <c r="AN48" s="294" t="str">
        <f>IF(AM48=0,"",
IF(SUM($AM$47:AM48)=1,AO48,
IF($AM$1547&gt;SUM($AM$47:AM48),_xlfn.CONCAT(", ",AO48),
IF($AM$1547=SUM($AM$47:AM48),_xlfn.CONCAT(" y ",AO48)))))</f>
        <v/>
      </c>
      <c r="AO48" s="89" t="s">
        <v>5121</v>
      </c>
      <c r="AQ48" s="477">
        <f t="shared" ref="AQ48:AQ111" si="7">IF(AND($AD48="X",COUNTA(X48:AC48)&gt;0),1,0)</f>
        <v>0</v>
      </c>
      <c r="AR48" s="321">
        <f t="shared" ref="AR48:AR111" si="8">IF(AND(COUNTBLANK(E48)=0,COUNTA(L48:W48)=3,COUNTA(X48:AD48)&gt;0),0,IF(AND(COUNTBLANK(E48)=1,COUNTA(L48:AD48)=0),0,1))</f>
        <v>0</v>
      </c>
      <c r="AS48" s="293">
        <f t="shared" ref="AS48:AS111" si="9">IF(AR48=0,0,1)</f>
        <v>0</v>
      </c>
      <c r="AT48" s="294" t="str">
        <f>IF(AS48=0,"",
IF(SUM($AS$47:AS48)=1,AU48,
IF($AS$1547&gt;SUM($AS$47:AS48),_xlfn.CONCAT(", ",AU48),
IF($AS$1547=SUM($AS$47:AS48),_xlfn.CONCAT(" y ",AU48)))))</f>
        <v/>
      </c>
      <c r="AU48" s="89" t="s">
        <v>5121</v>
      </c>
    </row>
    <row r="49" spans="1:47" ht="15" customHeight="1">
      <c r="A49" s="64"/>
      <c r="B49" s="11"/>
      <c r="C49" s="1021" t="s">
        <v>5047</v>
      </c>
      <c r="D49" s="890"/>
      <c r="E49" s="997"/>
      <c r="F49" s="884"/>
      <c r="G49" s="884"/>
      <c r="H49" s="884"/>
      <c r="I49" s="884"/>
      <c r="J49" s="884"/>
      <c r="K49" s="885"/>
      <c r="L49" s="1027"/>
      <c r="M49" s="884"/>
      <c r="N49" s="884"/>
      <c r="O49" s="885"/>
      <c r="P49" s="1027"/>
      <c r="Q49" s="884"/>
      <c r="R49" s="884"/>
      <c r="S49" s="885"/>
      <c r="T49" s="991"/>
      <c r="U49" s="884"/>
      <c r="V49" s="884"/>
      <c r="W49" s="885"/>
      <c r="X49" s="796"/>
      <c r="Y49" s="796"/>
      <c r="Z49" s="796"/>
      <c r="AA49" s="796"/>
      <c r="AB49" s="796"/>
      <c r="AC49" s="796"/>
      <c r="AD49" s="796"/>
      <c r="AG49" s="323" t="b">
        <f t="shared" si="0"/>
        <v>0</v>
      </c>
      <c r="AH49" s="1" t="str">
        <f t="shared" si="1"/>
        <v/>
      </c>
      <c r="AI49" s="323" t="b">
        <f t="shared" si="2"/>
        <v>0</v>
      </c>
      <c r="AJ49" s="1" t="str">
        <f t="shared" si="3"/>
        <v/>
      </c>
      <c r="AK49" s="323" t="b">
        <f t="shared" si="4"/>
        <v>0</v>
      </c>
      <c r="AL49" s="648">
        <f t="shared" si="5"/>
        <v>0</v>
      </c>
      <c r="AM49" s="293">
        <f t="shared" si="6"/>
        <v>0</v>
      </c>
      <c r="AN49" s="294" t="str">
        <f>IF(AM49=0,"",
IF(SUM($AM$47:AM49)=1,AO49,
IF($AM$1547&gt;SUM($AM$47:AM49),_xlfn.CONCAT(", ",AO49),
IF($AM$1547=SUM($AM$47:AM49),_xlfn.CONCAT(" y ",AO49)))))</f>
        <v/>
      </c>
      <c r="AO49" s="89" t="s">
        <v>5122</v>
      </c>
      <c r="AQ49" s="477">
        <f t="shared" si="7"/>
        <v>0</v>
      </c>
      <c r="AR49" s="321">
        <f t="shared" si="8"/>
        <v>0</v>
      </c>
      <c r="AS49" s="293">
        <f t="shared" si="9"/>
        <v>0</v>
      </c>
      <c r="AT49" s="294" t="str">
        <f>IF(AS49=0,"",
IF(SUM($AS$47:AS49)=1,AU49,
IF($AS$1547&gt;SUM($AS$47:AS49),_xlfn.CONCAT(", ",AU49),
IF($AS$1547=SUM($AS$47:AS49),_xlfn.CONCAT(" y ",AU49)))))</f>
        <v/>
      </c>
      <c r="AU49" s="89" t="s">
        <v>5122</v>
      </c>
    </row>
    <row r="50" spans="1:47" ht="15" customHeight="1">
      <c r="A50" s="64"/>
      <c r="B50" s="11"/>
      <c r="C50" s="1021" t="s">
        <v>5049</v>
      </c>
      <c r="D50" s="890"/>
      <c r="E50" s="997"/>
      <c r="F50" s="884"/>
      <c r="G50" s="884"/>
      <c r="H50" s="884"/>
      <c r="I50" s="884"/>
      <c r="J50" s="884"/>
      <c r="K50" s="885"/>
      <c r="L50" s="1027"/>
      <c r="M50" s="884"/>
      <c r="N50" s="884"/>
      <c r="O50" s="885"/>
      <c r="P50" s="1027"/>
      <c r="Q50" s="884"/>
      <c r="R50" s="884"/>
      <c r="S50" s="885"/>
      <c r="T50" s="991"/>
      <c r="U50" s="884"/>
      <c r="V50" s="884"/>
      <c r="W50" s="885"/>
      <c r="X50" s="796"/>
      <c r="Y50" s="796"/>
      <c r="Z50" s="796"/>
      <c r="AA50" s="796"/>
      <c r="AB50" s="796"/>
      <c r="AC50" s="796"/>
      <c r="AD50" s="796"/>
      <c r="AG50" s="323" t="b">
        <f t="shared" si="0"/>
        <v>0</v>
      </c>
      <c r="AH50" s="1" t="str">
        <f t="shared" si="1"/>
        <v/>
      </c>
      <c r="AI50" s="323" t="b">
        <f t="shared" si="2"/>
        <v>0</v>
      </c>
      <c r="AJ50" s="1" t="str">
        <f t="shared" si="3"/>
        <v/>
      </c>
      <c r="AK50" s="323" t="b">
        <f t="shared" si="4"/>
        <v>0</v>
      </c>
      <c r="AL50" s="648">
        <f t="shared" si="5"/>
        <v>0</v>
      </c>
      <c r="AM50" s="293">
        <f t="shared" si="6"/>
        <v>0</v>
      </c>
      <c r="AN50" s="294" t="str">
        <f>IF(AM50=0,"",
IF(SUM($AM$47:AM50)=1,AO50,
IF($AM$1547&gt;SUM($AM$47:AM50),_xlfn.CONCAT(", ",AO50),
IF($AM$1547=SUM($AM$47:AM50),_xlfn.CONCAT(" y ",AO50)))))</f>
        <v/>
      </c>
      <c r="AO50" s="89" t="s">
        <v>5123</v>
      </c>
      <c r="AQ50" s="477">
        <f t="shared" si="7"/>
        <v>0</v>
      </c>
      <c r="AR50" s="321">
        <f t="shared" si="8"/>
        <v>0</v>
      </c>
      <c r="AS50" s="293">
        <f t="shared" si="9"/>
        <v>0</v>
      </c>
      <c r="AT50" s="294" t="str">
        <f>IF(AS50=0,"",
IF(SUM($AS$47:AS50)=1,AU50,
IF($AS$1547&gt;SUM($AS$47:AS50),_xlfn.CONCAT(", ",AU50),
IF($AS$1547=SUM($AS$47:AS50),_xlfn.CONCAT(" y ",AU50)))))</f>
        <v/>
      </c>
      <c r="AU50" s="89" t="s">
        <v>5123</v>
      </c>
    </row>
    <row r="51" spans="1:47" ht="15" customHeight="1">
      <c r="A51" s="64"/>
      <c r="B51" s="11"/>
      <c r="C51" s="1021" t="s">
        <v>5051</v>
      </c>
      <c r="D51" s="890"/>
      <c r="E51" s="997"/>
      <c r="F51" s="884"/>
      <c r="G51" s="884"/>
      <c r="H51" s="884"/>
      <c r="I51" s="884"/>
      <c r="J51" s="884"/>
      <c r="K51" s="885"/>
      <c r="L51" s="1027"/>
      <c r="M51" s="884"/>
      <c r="N51" s="884"/>
      <c r="O51" s="885"/>
      <c r="P51" s="1027"/>
      <c r="Q51" s="884"/>
      <c r="R51" s="884"/>
      <c r="S51" s="885"/>
      <c r="T51" s="991"/>
      <c r="U51" s="884"/>
      <c r="V51" s="884"/>
      <c r="W51" s="885"/>
      <c r="X51" s="796"/>
      <c r="Y51" s="796"/>
      <c r="Z51" s="796"/>
      <c r="AA51" s="796"/>
      <c r="AB51" s="796"/>
      <c r="AC51" s="796"/>
      <c r="AD51" s="796"/>
      <c r="AG51" s="323" t="b">
        <f t="shared" si="0"/>
        <v>0</v>
      </c>
      <c r="AH51" s="1" t="str">
        <f t="shared" si="1"/>
        <v/>
      </c>
      <c r="AI51" s="323" t="b">
        <f t="shared" si="2"/>
        <v>0</v>
      </c>
      <c r="AJ51" s="1" t="str">
        <f t="shared" si="3"/>
        <v/>
      </c>
      <c r="AK51" s="323" t="b">
        <f t="shared" si="4"/>
        <v>0</v>
      </c>
      <c r="AL51" s="648">
        <f t="shared" si="5"/>
        <v>0</v>
      </c>
      <c r="AM51" s="293">
        <f t="shared" si="6"/>
        <v>0</v>
      </c>
      <c r="AN51" s="294" t="str">
        <f>IF(AM51=0,"",
IF(SUM($AM$47:AM51)=1,AO51,
IF($AM$1547&gt;SUM($AM$47:AM51),_xlfn.CONCAT(", ",AO51),
IF($AM$1547=SUM($AM$47:AM51),_xlfn.CONCAT(" y ",AO51)))))</f>
        <v/>
      </c>
      <c r="AO51" s="89" t="s">
        <v>5124</v>
      </c>
      <c r="AQ51" s="477">
        <f t="shared" si="7"/>
        <v>0</v>
      </c>
      <c r="AR51" s="321">
        <f t="shared" si="8"/>
        <v>0</v>
      </c>
      <c r="AS51" s="293">
        <f t="shared" si="9"/>
        <v>0</v>
      </c>
      <c r="AT51" s="294" t="str">
        <f>IF(AS51=0,"",
IF(SUM($AS$47:AS51)=1,AU51,
IF($AS$1547&gt;SUM($AS$47:AS51),_xlfn.CONCAT(", ",AU51),
IF($AS$1547=SUM($AS$47:AS51),_xlfn.CONCAT(" y ",AU51)))))</f>
        <v/>
      </c>
      <c r="AU51" s="89" t="s">
        <v>5124</v>
      </c>
    </row>
    <row r="52" spans="1:47" ht="15" customHeight="1">
      <c r="A52" s="64"/>
      <c r="B52" s="11"/>
      <c r="C52" s="1021" t="s">
        <v>5053</v>
      </c>
      <c r="D52" s="890"/>
      <c r="E52" s="997"/>
      <c r="F52" s="884"/>
      <c r="G52" s="884"/>
      <c r="H52" s="884"/>
      <c r="I52" s="884"/>
      <c r="J52" s="884"/>
      <c r="K52" s="885"/>
      <c r="L52" s="1027"/>
      <c r="M52" s="884"/>
      <c r="N52" s="884"/>
      <c r="O52" s="885"/>
      <c r="P52" s="1027"/>
      <c r="Q52" s="884"/>
      <c r="R52" s="884"/>
      <c r="S52" s="885"/>
      <c r="T52" s="991"/>
      <c r="U52" s="884"/>
      <c r="V52" s="884"/>
      <c r="W52" s="885"/>
      <c r="X52" s="796"/>
      <c r="Y52" s="796"/>
      <c r="Z52" s="796"/>
      <c r="AA52" s="796"/>
      <c r="AB52" s="796"/>
      <c r="AC52" s="796"/>
      <c r="AD52" s="796"/>
      <c r="AG52" s="323" t="b">
        <f t="shared" si="0"/>
        <v>0</v>
      </c>
      <c r="AH52" s="1" t="str">
        <f t="shared" si="1"/>
        <v/>
      </c>
      <c r="AI52" s="323" t="b">
        <f t="shared" si="2"/>
        <v>0</v>
      </c>
      <c r="AJ52" s="1" t="str">
        <f t="shared" si="3"/>
        <v/>
      </c>
      <c r="AK52" s="323" t="b">
        <f t="shared" si="4"/>
        <v>0</v>
      </c>
      <c r="AL52" s="648">
        <f t="shared" si="5"/>
        <v>0</v>
      </c>
      <c r="AM52" s="293">
        <f t="shared" si="6"/>
        <v>0</v>
      </c>
      <c r="AN52" s="294" t="str">
        <f>IF(AM52=0,"",
IF(SUM($AM$47:AM52)=1,AO52,
IF($AM$1547&gt;SUM($AM$47:AM52),_xlfn.CONCAT(", ",AO52),
IF($AM$1547=SUM($AM$47:AM52),_xlfn.CONCAT(" y ",AO52)))))</f>
        <v/>
      </c>
      <c r="AO52" s="89" t="s">
        <v>5125</v>
      </c>
      <c r="AQ52" s="477">
        <f t="shared" si="7"/>
        <v>0</v>
      </c>
      <c r="AR52" s="321">
        <f t="shared" si="8"/>
        <v>0</v>
      </c>
      <c r="AS52" s="293">
        <f t="shared" si="9"/>
        <v>0</v>
      </c>
      <c r="AT52" s="294" t="str">
        <f>IF(AS52=0,"",
IF(SUM($AS$47:AS52)=1,AU52,
IF($AS$1547&gt;SUM($AS$47:AS52),_xlfn.CONCAT(", ",AU52),
IF($AS$1547=SUM($AS$47:AS52),_xlfn.CONCAT(" y ",AU52)))))</f>
        <v/>
      </c>
      <c r="AU52" s="89" t="s">
        <v>5125</v>
      </c>
    </row>
    <row r="53" spans="1:47" ht="15" customHeight="1">
      <c r="A53" s="64"/>
      <c r="B53" s="11"/>
      <c r="C53" s="1021" t="s">
        <v>5055</v>
      </c>
      <c r="D53" s="890"/>
      <c r="E53" s="997"/>
      <c r="F53" s="884"/>
      <c r="G53" s="884"/>
      <c r="H53" s="884"/>
      <c r="I53" s="884"/>
      <c r="J53" s="884"/>
      <c r="K53" s="885"/>
      <c r="L53" s="1027"/>
      <c r="M53" s="884"/>
      <c r="N53" s="884"/>
      <c r="O53" s="885"/>
      <c r="P53" s="1027"/>
      <c r="Q53" s="884"/>
      <c r="R53" s="884"/>
      <c r="S53" s="885"/>
      <c r="T53" s="991"/>
      <c r="U53" s="884"/>
      <c r="V53" s="884"/>
      <c r="W53" s="885"/>
      <c r="X53" s="796"/>
      <c r="Y53" s="796"/>
      <c r="Z53" s="796"/>
      <c r="AA53" s="796"/>
      <c r="AB53" s="796"/>
      <c r="AC53" s="796"/>
      <c r="AD53" s="796"/>
      <c r="AG53" s="323" t="b">
        <f t="shared" si="0"/>
        <v>0</v>
      </c>
      <c r="AH53" s="1" t="str">
        <f t="shared" si="1"/>
        <v/>
      </c>
      <c r="AI53" s="323" t="b">
        <f t="shared" si="2"/>
        <v>0</v>
      </c>
      <c r="AJ53" s="1" t="str">
        <f t="shared" si="3"/>
        <v/>
      </c>
      <c r="AK53" s="323" t="b">
        <f t="shared" si="4"/>
        <v>0</v>
      </c>
      <c r="AL53" s="648">
        <f t="shared" si="5"/>
        <v>0</v>
      </c>
      <c r="AM53" s="293">
        <f t="shared" si="6"/>
        <v>0</v>
      </c>
      <c r="AN53" s="294" t="str">
        <f>IF(AM53=0,"",
IF(SUM($AM$47:AM53)=1,AO53,
IF($AM$1547&gt;SUM($AM$47:AM53),_xlfn.CONCAT(", ",AO53),
IF($AM$1547=SUM($AM$47:AM53),_xlfn.CONCAT(" y ",AO53)))))</f>
        <v/>
      </c>
      <c r="AO53" s="89" t="s">
        <v>5126</v>
      </c>
      <c r="AQ53" s="477">
        <f t="shared" si="7"/>
        <v>0</v>
      </c>
      <c r="AR53" s="321">
        <f t="shared" si="8"/>
        <v>0</v>
      </c>
      <c r="AS53" s="293">
        <f t="shared" si="9"/>
        <v>0</v>
      </c>
      <c r="AT53" s="294" t="str">
        <f>IF(AS53=0,"",
IF(SUM($AS$47:AS53)=1,AU53,
IF($AS$1547&gt;SUM($AS$47:AS53),_xlfn.CONCAT(", ",AU53),
IF($AS$1547=SUM($AS$47:AS53),_xlfn.CONCAT(" y ",AU53)))))</f>
        <v/>
      </c>
      <c r="AU53" s="89" t="s">
        <v>5126</v>
      </c>
    </row>
    <row r="54" spans="1:47" ht="15" customHeight="1">
      <c r="A54" s="64"/>
      <c r="B54" s="11"/>
      <c r="C54" s="1021" t="s">
        <v>5057</v>
      </c>
      <c r="D54" s="890"/>
      <c r="E54" s="997"/>
      <c r="F54" s="884"/>
      <c r="G54" s="884"/>
      <c r="H54" s="884"/>
      <c r="I54" s="884"/>
      <c r="J54" s="884"/>
      <c r="K54" s="885"/>
      <c r="L54" s="1027"/>
      <c r="M54" s="884"/>
      <c r="N54" s="884"/>
      <c r="O54" s="885"/>
      <c r="P54" s="1027"/>
      <c r="Q54" s="884"/>
      <c r="R54" s="884"/>
      <c r="S54" s="885"/>
      <c r="T54" s="991"/>
      <c r="U54" s="884"/>
      <c r="V54" s="884"/>
      <c r="W54" s="885"/>
      <c r="X54" s="796"/>
      <c r="Y54" s="796"/>
      <c r="Z54" s="796"/>
      <c r="AA54" s="796"/>
      <c r="AB54" s="796"/>
      <c r="AC54" s="796"/>
      <c r="AD54" s="796"/>
      <c r="AG54" s="323" t="b">
        <f t="shared" si="0"/>
        <v>0</v>
      </c>
      <c r="AH54" s="1" t="str">
        <f t="shared" si="1"/>
        <v/>
      </c>
      <c r="AI54" s="323" t="b">
        <f t="shared" si="2"/>
        <v>0</v>
      </c>
      <c r="AJ54" s="1" t="str">
        <f t="shared" si="3"/>
        <v/>
      </c>
      <c r="AK54" s="323" t="b">
        <f t="shared" si="4"/>
        <v>0</v>
      </c>
      <c r="AL54" s="648">
        <f t="shared" si="5"/>
        <v>0</v>
      </c>
      <c r="AM54" s="293">
        <f t="shared" si="6"/>
        <v>0</v>
      </c>
      <c r="AN54" s="294" t="str">
        <f>IF(AM54=0,"",
IF(SUM($AM$47:AM54)=1,AO54,
IF($AM$1547&gt;SUM($AM$47:AM54),_xlfn.CONCAT(", ",AO54),
IF($AM$1547=SUM($AM$47:AM54),_xlfn.CONCAT(" y ",AO54)))))</f>
        <v/>
      </c>
      <c r="AO54" s="89" t="s">
        <v>5127</v>
      </c>
      <c r="AQ54" s="477">
        <f t="shared" si="7"/>
        <v>0</v>
      </c>
      <c r="AR54" s="321">
        <f t="shared" si="8"/>
        <v>0</v>
      </c>
      <c r="AS54" s="293">
        <f t="shared" si="9"/>
        <v>0</v>
      </c>
      <c r="AT54" s="294" t="str">
        <f>IF(AS54=0,"",
IF(SUM($AS$47:AS54)=1,AU54,
IF($AS$1547&gt;SUM($AS$47:AS54),_xlfn.CONCAT(", ",AU54),
IF($AS$1547=SUM($AS$47:AS54),_xlfn.CONCAT(" y ",AU54)))))</f>
        <v/>
      </c>
      <c r="AU54" s="89" t="s">
        <v>5127</v>
      </c>
    </row>
    <row r="55" spans="1:47" ht="15" customHeight="1">
      <c r="A55" s="64"/>
      <c r="B55" s="11"/>
      <c r="C55" s="1021" t="s">
        <v>5059</v>
      </c>
      <c r="D55" s="890"/>
      <c r="E55" s="997"/>
      <c r="F55" s="884"/>
      <c r="G55" s="884"/>
      <c r="H55" s="884"/>
      <c r="I55" s="884"/>
      <c r="J55" s="884"/>
      <c r="K55" s="885"/>
      <c r="L55" s="1027"/>
      <c r="M55" s="884"/>
      <c r="N55" s="884"/>
      <c r="O55" s="885"/>
      <c r="P55" s="1027"/>
      <c r="Q55" s="884"/>
      <c r="R55" s="884"/>
      <c r="S55" s="885"/>
      <c r="T55" s="991"/>
      <c r="U55" s="884"/>
      <c r="V55" s="884"/>
      <c r="W55" s="885"/>
      <c r="X55" s="796"/>
      <c r="Y55" s="796"/>
      <c r="Z55" s="796"/>
      <c r="AA55" s="796"/>
      <c r="AB55" s="796"/>
      <c r="AC55" s="796"/>
      <c r="AD55" s="796"/>
      <c r="AG55" s="323" t="b">
        <f t="shared" si="0"/>
        <v>0</v>
      </c>
      <c r="AH55" s="1" t="str">
        <f t="shared" si="1"/>
        <v/>
      </c>
      <c r="AI55" s="323" t="b">
        <f t="shared" si="2"/>
        <v>0</v>
      </c>
      <c r="AJ55" s="1" t="str">
        <f t="shared" si="3"/>
        <v/>
      </c>
      <c r="AK55" s="323" t="b">
        <f t="shared" si="4"/>
        <v>0</v>
      </c>
      <c r="AL55" s="648">
        <f t="shared" si="5"/>
        <v>0</v>
      </c>
      <c r="AM55" s="293">
        <f t="shared" si="6"/>
        <v>0</v>
      </c>
      <c r="AN55" s="294" t="str">
        <f>IF(AM55=0,"",
IF(SUM($AM$47:AM55)=1,AO55,
IF($AM$1547&gt;SUM($AM$47:AM55),_xlfn.CONCAT(", ",AO55),
IF($AM$1547=SUM($AM$47:AM55),_xlfn.CONCAT(" y ",AO55)))))</f>
        <v/>
      </c>
      <c r="AO55" s="89" t="s">
        <v>5128</v>
      </c>
      <c r="AQ55" s="477">
        <f t="shared" si="7"/>
        <v>0</v>
      </c>
      <c r="AR55" s="321">
        <f t="shared" si="8"/>
        <v>0</v>
      </c>
      <c r="AS55" s="293">
        <f t="shared" si="9"/>
        <v>0</v>
      </c>
      <c r="AT55" s="294" t="str">
        <f>IF(AS55=0,"",
IF(SUM($AS$47:AS55)=1,AU55,
IF($AS$1547&gt;SUM($AS$47:AS55),_xlfn.CONCAT(", ",AU55),
IF($AS$1547=SUM($AS$47:AS55),_xlfn.CONCAT(" y ",AU55)))))</f>
        <v/>
      </c>
      <c r="AU55" s="89" t="s">
        <v>5128</v>
      </c>
    </row>
    <row r="56" spans="1:47" ht="15" customHeight="1">
      <c r="A56" s="64"/>
      <c r="B56" s="11"/>
      <c r="C56" s="1021" t="s">
        <v>5060</v>
      </c>
      <c r="D56" s="890"/>
      <c r="E56" s="997"/>
      <c r="F56" s="884"/>
      <c r="G56" s="884"/>
      <c r="H56" s="884"/>
      <c r="I56" s="884"/>
      <c r="J56" s="884"/>
      <c r="K56" s="885"/>
      <c r="L56" s="1027"/>
      <c r="M56" s="884"/>
      <c r="N56" s="884"/>
      <c r="O56" s="885"/>
      <c r="P56" s="1027"/>
      <c r="Q56" s="884"/>
      <c r="R56" s="884"/>
      <c r="S56" s="885"/>
      <c r="T56" s="991"/>
      <c r="U56" s="884"/>
      <c r="V56" s="884"/>
      <c r="W56" s="885"/>
      <c r="X56" s="796"/>
      <c r="Y56" s="796"/>
      <c r="Z56" s="796"/>
      <c r="AA56" s="796"/>
      <c r="AB56" s="796"/>
      <c r="AC56" s="796"/>
      <c r="AD56" s="796"/>
      <c r="AG56" s="323" t="b">
        <f t="shared" si="0"/>
        <v>0</v>
      </c>
      <c r="AH56" s="1" t="str">
        <f t="shared" si="1"/>
        <v/>
      </c>
      <c r="AI56" s="323" t="b">
        <f t="shared" si="2"/>
        <v>0</v>
      </c>
      <c r="AJ56" s="1" t="str">
        <f t="shared" si="3"/>
        <v/>
      </c>
      <c r="AK56" s="323" t="b">
        <f t="shared" si="4"/>
        <v>0</v>
      </c>
      <c r="AL56" s="648">
        <f t="shared" si="5"/>
        <v>0</v>
      </c>
      <c r="AM56" s="293">
        <f t="shared" si="6"/>
        <v>0</v>
      </c>
      <c r="AN56" s="294" t="str">
        <f>IF(AM56=0,"",
IF(SUM($AM$47:AM56)=1,AO56,
IF($AM$1547&gt;SUM($AM$47:AM56),_xlfn.CONCAT(", ",AO56),
IF($AM$1547=SUM($AM$47:AM56),_xlfn.CONCAT(" y ",AO56)))))</f>
        <v/>
      </c>
      <c r="AO56" s="89" t="s">
        <v>5129</v>
      </c>
      <c r="AQ56" s="477">
        <f t="shared" si="7"/>
        <v>0</v>
      </c>
      <c r="AR56" s="321">
        <f t="shared" si="8"/>
        <v>0</v>
      </c>
      <c r="AS56" s="293">
        <f t="shared" si="9"/>
        <v>0</v>
      </c>
      <c r="AT56" s="294" t="str">
        <f>IF(AS56=0,"",
IF(SUM($AS$47:AS56)=1,AU56,
IF($AS$1547&gt;SUM($AS$47:AS56),_xlfn.CONCAT(", ",AU56),
IF($AS$1547=SUM($AS$47:AS56),_xlfn.CONCAT(" y ",AU56)))))</f>
        <v/>
      </c>
      <c r="AU56" s="89" t="s">
        <v>5129</v>
      </c>
    </row>
    <row r="57" spans="1:47" ht="15" customHeight="1">
      <c r="A57" s="64"/>
      <c r="B57" s="11"/>
      <c r="C57" s="1021" t="s">
        <v>5062</v>
      </c>
      <c r="D57" s="890"/>
      <c r="E57" s="997"/>
      <c r="F57" s="884"/>
      <c r="G57" s="884"/>
      <c r="H57" s="884"/>
      <c r="I57" s="884"/>
      <c r="J57" s="884"/>
      <c r="K57" s="885"/>
      <c r="L57" s="1027"/>
      <c r="M57" s="884"/>
      <c r="N57" s="884"/>
      <c r="O57" s="885"/>
      <c r="P57" s="1027"/>
      <c r="Q57" s="884"/>
      <c r="R57" s="884"/>
      <c r="S57" s="885"/>
      <c r="T57" s="991"/>
      <c r="U57" s="884"/>
      <c r="V57" s="884"/>
      <c r="W57" s="885"/>
      <c r="X57" s="796"/>
      <c r="Y57" s="796"/>
      <c r="Z57" s="796"/>
      <c r="AA57" s="796"/>
      <c r="AB57" s="796"/>
      <c r="AC57" s="796"/>
      <c r="AD57" s="796"/>
      <c r="AG57" s="323" t="b">
        <f t="shared" si="0"/>
        <v>0</v>
      </c>
      <c r="AH57" s="1" t="str">
        <f t="shared" si="1"/>
        <v/>
      </c>
      <c r="AI57" s="323" t="b">
        <f t="shared" si="2"/>
        <v>0</v>
      </c>
      <c r="AJ57" s="1" t="str">
        <f t="shared" si="3"/>
        <v/>
      </c>
      <c r="AK57" s="323" t="b">
        <f t="shared" si="4"/>
        <v>0</v>
      </c>
      <c r="AL57" s="648">
        <f t="shared" si="5"/>
        <v>0</v>
      </c>
      <c r="AM57" s="293">
        <f t="shared" si="6"/>
        <v>0</v>
      </c>
      <c r="AN57" s="294" t="str">
        <f>IF(AM57=0,"",
IF(SUM($AM$47:AM57)=1,AO57,
IF($AM$1547&gt;SUM($AM$47:AM57),_xlfn.CONCAT(", ",AO57),
IF($AM$1547=SUM($AM$47:AM57),_xlfn.CONCAT(" y ",AO57)))))</f>
        <v/>
      </c>
      <c r="AO57" s="89" t="s">
        <v>5130</v>
      </c>
      <c r="AQ57" s="477">
        <f t="shared" si="7"/>
        <v>0</v>
      </c>
      <c r="AR57" s="321">
        <f t="shared" si="8"/>
        <v>0</v>
      </c>
      <c r="AS57" s="293">
        <f t="shared" si="9"/>
        <v>0</v>
      </c>
      <c r="AT57" s="294" t="str">
        <f>IF(AS57=0,"",
IF(SUM($AS$47:AS57)=1,AU57,
IF($AS$1547&gt;SUM($AS$47:AS57),_xlfn.CONCAT(", ",AU57),
IF($AS$1547=SUM($AS$47:AS57),_xlfn.CONCAT(" y ",AU57)))))</f>
        <v/>
      </c>
      <c r="AU57" s="89" t="s">
        <v>5130</v>
      </c>
    </row>
    <row r="58" spans="1:47" ht="15" customHeight="1">
      <c r="A58" s="64"/>
      <c r="B58" s="11"/>
      <c r="C58" s="1021" t="s">
        <v>5063</v>
      </c>
      <c r="D58" s="890"/>
      <c r="E58" s="997"/>
      <c r="F58" s="884"/>
      <c r="G58" s="884"/>
      <c r="H58" s="884"/>
      <c r="I58" s="884"/>
      <c r="J58" s="884"/>
      <c r="K58" s="885"/>
      <c r="L58" s="1027"/>
      <c r="M58" s="884"/>
      <c r="N58" s="884"/>
      <c r="O58" s="885"/>
      <c r="P58" s="1027"/>
      <c r="Q58" s="884"/>
      <c r="R58" s="884"/>
      <c r="S58" s="885"/>
      <c r="T58" s="991"/>
      <c r="U58" s="884"/>
      <c r="V58" s="884"/>
      <c r="W58" s="885"/>
      <c r="X58" s="796"/>
      <c r="Y58" s="796"/>
      <c r="Z58" s="796"/>
      <c r="AA58" s="796"/>
      <c r="AB58" s="796"/>
      <c r="AC58" s="796"/>
      <c r="AD58" s="796"/>
      <c r="AG58" s="323" t="b">
        <f t="shared" si="0"/>
        <v>0</v>
      </c>
      <c r="AH58" s="1" t="str">
        <f t="shared" si="1"/>
        <v/>
      </c>
      <c r="AI58" s="323" t="b">
        <f t="shared" si="2"/>
        <v>0</v>
      </c>
      <c r="AJ58" s="1" t="str">
        <f t="shared" si="3"/>
        <v/>
      </c>
      <c r="AK58" s="323" t="b">
        <f t="shared" si="4"/>
        <v>0</v>
      </c>
      <c r="AL58" s="648">
        <f t="shared" si="5"/>
        <v>0</v>
      </c>
      <c r="AM58" s="293">
        <f t="shared" si="6"/>
        <v>0</v>
      </c>
      <c r="AN58" s="294" t="str">
        <f>IF(AM58=0,"",
IF(SUM($AM$47:AM58)=1,AO58,
IF($AM$1547&gt;SUM($AM$47:AM58),_xlfn.CONCAT(", ",AO58),
IF($AM$1547=SUM($AM$47:AM58),_xlfn.CONCAT(" y ",AO58)))))</f>
        <v/>
      </c>
      <c r="AO58" s="89" t="s">
        <v>5131</v>
      </c>
      <c r="AQ58" s="477">
        <f t="shared" si="7"/>
        <v>0</v>
      </c>
      <c r="AR58" s="321">
        <f t="shared" si="8"/>
        <v>0</v>
      </c>
      <c r="AS58" s="293">
        <f t="shared" si="9"/>
        <v>0</v>
      </c>
      <c r="AT58" s="294" t="str">
        <f>IF(AS58=0,"",
IF(SUM($AS$47:AS58)=1,AU58,
IF($AS$1547&gt;SUM($AS$47:AS58),_xlfn.CONCAT(", ",AU58),
IF($AS$1547=SUM($AS$47:AS58),_xlfn.CONCAT(" y ",AU58)))))</f>
        <v/>
      </c>
      <c r="AU58" s="89" t="s">
        <v>5131</v>
      </c>
    </row>
    <row r="59" spans="1:47" ht="15" customHeight="1">
      <c r="A59" s="64"/>
      <c r="B59" s="11"/>
      <c r="C59" s="1021" t="s">
        <v>5064</v>
      </c>
      <c r="D59" s="890"/>
      <c r="E59" s="997"/>
      <c r="F59" s="884"/>
      <c r="G59" s="884"/>
      <c r="H59" s="884"/>
      <c r="I59" s="884"/>
      <c r="J59" s="884"/>
      <c r="K59" s="885"/>
      <c r="L59" s="1027"/>
      <c r="M59" s="884"/>
      <c r="N59" s="884"/>
      <c r="O59" s="885"/>
      <c r="P59" s="1027"/>
      <c r="Q59" s="884"/>
      <c r="R59" s="884"/>
      <c r="S59" s="885"/>
      <c r="T59" s="991"/>
      <c r="U59" s="884"/>
      <c r="V59" s="884"/>
      <c r="W59" s="885"/>
      <c r="X59" s="796"/>
      <c r="Y59" s="796"/>
      <c r="Z59" s="796"/>
      <c r="AA59" s="796"/>
      <c r="AB59" s="796"/>
      <c r="AC59" s="796"/>
      <c r="AD59" s="796"/>
      <c r="AG59" s="323" t="b">
        <f t="shared" si="0"/>
        <v>0</v>
      </c>
      <c r="AH59" s="1" t="str">
        <f t="shared" si="1"/>
        <v/>
      </c>
      <c r="AI59" s="323" t="b">
        <f t="shared" si="2"/>
        <v>0</v>
      </c>
      <c r="AJ59" s="1" t="str">
        <f t="shared" si="3"/>
        <v/>
      </c>
      <c r="AK59" s="323" t="b">
        <f t="shared" si="4"/>
        <v>0</v>
      </c>
      <c r="AL59" s="648">
        <f t="shared" si="5"/>
        <v>0</v>
      </c>
      <c r="AM59" s="293">
        <f t="shared" si="6"/>
        <v>0</v>
      </c>
      <c r="AN59" s="294" t="str">
        <f>IF(AM59=0,"",
IF(SUM($AM$47:AM59)=1,AO59,
IF($AM$1547&gt;SUM($AM$47:AM59),_xlfn.CONCAT(", ",AO59),
IF($AM$1547=SUM($AM$47:AM59),_xlfn.CONCAT(" y ",AO59)))))</f>
        <v/>
      </c>
      <c r="AO59" s="89" t="s">
        <v>5132</v>
      </c>
      <c r="AQ59" s="477">
        <f t="shared" si="7"/>
        <v>0</v>
      </c>
      <c r="AR59" s="321">
        <f t="shared" si="8"/>
        <v>0</v>
      </c>
      <c r="AS59" s="293">
        <f t="shared" si="9"/>
        <v>0</v>
      </c>
      <c r="AT59" s="294" t="str">
        <f>IF(AS59=0,"",
IF(SUM($AS$47:AS59)=1,AU59,
IF($AS$1547&gt;SUM($AS$47:AS59),_xlfn.CONCAT(", ",AU59),
IF($AS$1547=SUM($AS$47:AS59),_xlfn.CONCAT(" y ",AU59)))))</f>
        <v/>
      </c>
      <c r="AU59" s="89" t="s">
        <v>5132</v>
      </c>
    </row>
    <row r="60" spans="1:47" ht="15" customHeight="1">
      <c r="A60" s="64"/>
      <c r="B60" s="11"/>
      <c r="C60" s="1021" t="s">
        <v>5065</v>
      </c>
      <c r="D60" s="890"/>
      <c r="E60" s="997"/>
      <c r="F60" s="884"/>
      <c r="G60" s="884"/>
      <c r="H60" s="884"/>
      <c r="I60" s="884"/>
      <c r="J60" s="884"/>
      <c r="K60" s="885"/>
      <c r="L60" s="1027"/>
      <c r="M60" s="884"/>
      <c r="N60" s="884"/>
      <c r="O60" s="885"/>
      <c r="P60" s="1027"/>
      <c r="Q60" s="884"/>
      <c r="R60" s="884"/>
      <c r="S60" s="885"/>
      <c r="T60" s="991"/>
      <c r="U60" s="884"/>
      <c r="V60" s="884"/>
      <c r="W60" s="885"/>
      <c r="X60" s="796"/>
      <c r="Y60" s="796"/>
      <c r="Z60" s="796"/>
      <c r="AA60" s="796"/>
      <c r="AB60" s="796"/>
      <c r="AC60" s="796"/>
      <c r="AD60" s="796"/>
      <c r="AG60" s="323" t="b">
        <f t="shared" si="0"/>
        <v>0</v>
      </c>
      <c r="AH60" s="1" t="str">
        <f t="shared" si="1"/>
        <v/>
      </c>
      <c r="AI60" s="323" t="b">
        <f t="shared" si="2"/>
        <v>0</v>
      </c>
      <c r="AJ60" s="1" t="str">
        <f t="shared" si="3"/>
        <v/>
      </c>
      <c r="AK60" s="323" t="b">
        <f t="shared" si="4"/>
        <v>0</v>
      </c>
      <c r="AL60" s="648">
        <f t="shared" si="5"/>
        <v>0</v>
      </c>
      <c r="AM60" s="293">
        <f t="shared" si="6"/>
        <v>0</v>
      </c>
      <c r="AN60" s="294" t="str">
        <f>IF(AM60=0,"",
IF(SUM($AM$47:AM60)=1,AO60,
IF($AM$1547&gt;SUM($AM$47:AM60),_xlfn.CONCAT(", ",AO60),
IF($AM$1547=SUM($AM$47:AM60),_xlfn.CONCAT(" y ",AO60)))))</f>
        <v/>
      </c>
      <c r="AO60" s="89" t="s">
        <v>5133</v>
      </c>
      <c r="AQ60" s="477">
        <f t="shared" si="7"/>
        <v>0</v>
      </c>
      <c r="AR60" s="321">
        <f t="shared" si="8"/>
        <v>0</v>
      </c>
      <c r="AS60" s="293">
        <f t="shared" si="9"/>
        <v>0</v>
      </c>
      <c r="AT60" s="294" t="str">
        <f>IF(AS60=0,"",
IF(SUM($AS$47:AS60)=1,AU60,
IF($AS$1547&gt;SUM($AS$47:AS60),_xlfn.CONCAT(", ",AU60),
IF($AS$1547=SUM($AS$47:AS60),_xlfn.CONCAT(" y ",AU60)))))</f>
        <v/>
      </c>
      <c r="AU60" s="89" t="s">
        <v>5133</v>
      </c>
    </row>
    <row r="61" spans="1:47" ht="15" customHeight="1">
      <c r="A61" s="64"/>
      <c r="B61" s="11"/>
      <c r="C61" s="1021" t="s">
        <v>5066</v>
      </c>
      <c r="D61" s="890"/>
      <c r="E61" s="997"/>
      <c r="F61" s="884"/>
      <c r="G61" s="884"/>
      <c r="H61" s="884"/>
      <c r="I61" s="884"/>
      <c r="J61" s="884"/>
      <c r="K61" s="885"/>
      <c r="L61" s="1027"/>
      <c r="M61" s="884"/>
      <c r="N61" s="884"/>
      <c r="O61" s="885"/>
      <c r="P61" s="1027"/>
      <c r="Q61" s="884"/>
      <c r="R61" s="884"/>
      <c r="S61" s="885"/>
      <c r="T61" s="991"/>
      <c r="U61" s="884"/>
      <c r="V61" s="884"/>
      <c r="W61" s="885"/>
      <c r="X61" s="796"/>
      <c r="Y61" s="796"/>
      <c r="Z61" s="796"/>
      <c r="AA61" s="796"/>
      <c r="AB61" s="796"/>
      <c r="AC61" s="796"/>
      <c r="AD61" s="796"/>
      <c r="AG61" s="323" t="b">
        <f t="shared" si="0"/>
        <v>0</v>
      </c>
      <c r="AH61" s="1" t="str">
        <f t="shared" si="1"/>
        <v/>
      </c>
      <c r="AI61" s="323" t="b">
        <f t="shared" si="2"/>
        <v>0</v>
      </c>
      <c r="AJ61" s="1" t="str">
        <f t="shared" si="3"/>
        <v/>
      </c>
      <c r="AK61" s="323" t="b">
        <f t="shared" si="4"/>
        <v>0</v>
      </c>
      <c r="AL61" s="648">
        <f t="shared" si="5"/>
        <v>0</v>
      </c>
      <c r="AM61" s="293">
        <f t="shared" si="6"/>
        <v>0</v>
      </c>
      <c r="AN61" s="294" t="str">
        <f>IF(AM61=0,"",
IF(SUM($AM$47:AM61)=1,AO61,
IF($AM$1547&gt;SUM($AM$47:AM61),_xlfn.CONCAT(", ",AO61),
IF($AM$1547=SUM($AM$47:AM61),_xlfn.CONCAT(" y ",AO61)))))</f>
        <v/>
      </c>
      <c r="AO61" s="89" t="s">
        <v>5134</v>
      </c>
      <c r="AQ61" s="477">
        <f t="shared" si="7"/>
        <v>0</v>
      </c>
      <c r="AR61" s="321">
        <f t="shared" si="8"/>
        <v>0</v>
      </c>
      <c r="AS61" s="293">
        <f t="shared" si="9"/>
        <v>0</v>
      </c>
      <c r="AT61" s="294" t="str">
        <f>IF(AS61=0,"",
IF(SUM($AS$47:AS61)=1,AU61,
IF($AS$1547&gt;SUM($AS$47:AS61),_xlfn.CONCAT(", ",AU61),
IF($AS$1547=SUM($AS$47:AS61),_xlfn.CONCAT(" y ",AU61)))))</f>
        <v/>
      </c>
      <c r="AU61" s="89" t="s">
        <v>5134</v>
      </c>
    </row>
    <row r="62" spans="1:47" ht="15" customHeight="1">
      <c r="A62" s="64"/>
      <c r="B62" s="11"/>
      <c r="C62" s="1021" t="s">
        <v>5067</v>
      </c>
      <c r="D62" s="890"/>
      <c r="E62" s="997"/>
      <c r="F62" s="884"/>
      <c r="G62" s="884"/>
      <c r="H62" s="884"/>
      <c r="I62" s="884"/>
      <c r="J62" s="884"/>
      <c r="K62" s="885"/>
      <c r="L62" s="1027"/>
      <c r="M62" s="884"/>
      <c r="N62" s="884"/>
      <c r="O62" s="885"/>
      <c r="P62" s="1027"/>
      <c r="Q62" s="884"/>
      <c r="R62" s="884"/>
      <c r="S62" s="885"/>
      <c r="T62" s="991"/>
      <c r="U62" s="884"/>
      <c r="V62" s="884"/>
      <c r="W62" s="885"/>
      <c r="X62" s="796"/>
      <c r="Y62" s="796"/>
      <c r="Z62" s="796"/>
      <c r="AA62" s="796"/>
      <c r="AB62" s="796"/>
      <c r="AC62" s="796"/>
      <c r="AD62" s="796"/>
      <c r="AG62" s="323" t="b">
        <f t="shared" si="0"/>
        <v>0</v>
      </c>
      <c r="AH62" s="1" t="str">
        <f t="shared" si="1"/>
        <v/>
      </c>
      <c r="AI62" s="323" t="b">
        <f t="shared" si="2"/>
        <v>0</v>
      </c>
      <c r="AJ62" s="1" t="str">
        <f t="shared" si="3"/>
        <v/>
      </c>
      <c r="AK62" s="323" t="b">
        <f t="shared" si="4"/>
        <v>0</v>
      </c>
      <c r="AL62" s="648">
        <f t="shared" si="5"/>
        <v>0</v>
      </c>
      <c r="AM62" s="293">
        <f t="shared" si="6"/>
        <v>0</v>
      </c>
      <c r="AN62" s="294" t="str">
        <f>IF(AM62=0,"",
IF(SUM($AM$47:AM62)=1,AO62,
IF($AM$1547&gt;SUM($AM$47:AM62),_xlfn.CONCAT(", ",AO62),
IF($AM$1547=SUM($AM$47:AM62),_xlfn.CONCAT(" y ",AO62)))))</f>
        <v/>
      </c>
      <c r="AO62" s="89" t="s">
        <v>5135</v>
      </c>
      <c r="AQ62" s="477">
        <f t="shared" si="7"/>
        <v>0</v>
      </c>
      <c r="AR62" s="321">
        <f t="shared" si="8"/>
        <v>0</v>
      </c>
      <c r="AS62" s="293">
        <f t="shared" si="9"/>
        <v>0</v>
      </c>
      <c r="AT62" s="294" t="str">
        <f>IF(AS62=0,"",
IF(SUM($AS$47:AS62)=1,AU62,
IF($AS$1547&gt;SUM($AS$47:AS62),_xlfn.CONCAT(", ",AU62),
IF($AS$1547=SUM($AS$47:AS62),_xlfn.CONCAT(" y ",AU62)))))</f>
        <v/>
      </c>
      <c r="AU62" s="89" t="s">
        <v>5135</v>
      </c>
    </row>
    <row r="63" spans="1:47" ht="15" customHeight="1">
      <c r="A63" s="64"/>
      <c r="B63" s="11"/>
      <c r="C63" s="1021" t="s">
        <v>5068</v>
      </c>
      <c r="D63" s="890"/>
      <c r="E63" s="997"/>
      <c r="F63" s="884"/>
      <c r="G63" s="884"/>
      <c r="H63" s="884"/>
      <c r="I63" s="884"/>
      <c r="J63" s="884"/>
      <c r="K63" s="885"/>
      <c r="L63" s="1027"/>
      <c r="M63" s="884"/>
      <c r="N63" s="884"/>
      <c r="O63" s="885"/>
      <c r="P63" s="1027"/>
      <c r="Q63" s="884"/>
      <c r="R63" s="884"/>
      <c r="S63" s="885"/>
      <c r="T63" s="991"/>
      <c r="U63" s="884"/>
      <c r="V63" s="884"/>
      <c r="W63" s="885"/>
      <c r="X63" s="796"/>
      <c r="Y63" s="796"/>
      <c r="Z63" s="796"/>
      <c r="AA63" s="796"/>
      <c r="AB63" s="796"/>
      <c r="AC63" s="796"/>
      <c r="AD63" s="796"/>
      <c r="AG63" s="323" t="b">
        <f t="shared" si="0"/>
        <v>0</v>
      </c>
      <c r="AH63" s="1" t="str">
        <f t="shared" si="1"/>
        <v/>
      </c>
      <c r="AI63" s="323" t="b">
        <f t="shared" si="2"/>
        <v>0</v>
      </c>
      <c r="AJ63" s="1" t="str">
        <f t="shared" si="3"/>
        <v/>
      </c>
      <c r="AK63" s="323" t="b">
        <f t="shared" si="4"/>
        <v>0</v>
      </c>
      <c r="AL63" s="648">
        <f t="shared" si="5"/>
        <v>0</v>
      </c>
      <c r="AM63" s="293">
        <f t="shared" si="6"/>
        <v>0</v>
      </c>
      <c r="AN63" s="294" t="str">
        <f>IF(AM63=0,"",
IF(SUM($AM$47:AM63)=1,AO63,
IF($AM$1547&gt;SUM($AM$47:AM63),_xlfn.CONCAT(", ",AO63),
IF($AM$1547=SUM($AM$47:AM63),_xlfn.CONCAT(" y ",AO63)))))</f>
        <v/>
      </c>
      <c r="AO63" s="89" t="s">
        <v>5136</v>
      </c>
      <c r="AQ63" s="477">
        <f t="shared" si="7"/>
        <v>0</v>
      </c>
      <c r="AR63" s="321">
        <f t="shared" si="8"/>
        <v>0</v>
      </c>
      <c r="AS63" s="293">
        <f t="shared" si="9"/>
        <v>0</v>
      </c>
      <c r="AT63" s="294" t="str">
        <f>IF(AS63=0,"",
IF(SUM($AS$47:AS63)=1,AU63,
IF($AS$1547&gt;SUM($AS$47:AS63),_xlfn.CONCAT(", ",AU63),
IF($AS$1547=SUM($AS$47:AS63),_xlfn.CONCAT(" y ",AU63)))))</f>
        <v/>
      </c>
      <c r="AU63" s="89" t="s">
        <v>5136</v>
      </c>
    </row>
    <row r="64" spans="1:47" ht="15" customHeight="1">
      <c r="A64" s="64"/>
      <c r="B64" s="11"/>
      <c r="C64" s="1021" t="s">
        <v>5069</v>
      </c>
      <c r="D64" s="890"/>
      <c r="E64" s="997"/>
      <c r="F64" s="884"/>
      <c r="G64" s="884"/>
      <c r="H64" s="884"/>
      <c r="I64" s="884"/>
      <c r="J64" s="884"/>
      <c r="K64" s="885"/>
      <c r="L64" s="1027"/>
      <c r="M64" s="884"/>
      <c r="N64" s="884"/>
      <c r="O64" s="885"/>
      <c r="P64" s="1027"/>
      <c r="Q64" s="884"/>
      <c r="R64" s="884"/>
      <c r="S64" s="885"/>
      <c r="T64" s="991"/>
      <c r="U64" s="884"/>
      <c r="V64" s="884"/>
      <c r="W64" s="885"/>
      <c r="X64" s="796"/>
      <c r="Y64" s="796"/>
      <c r="Z64" s="796"/>
      <c r="AA64" s="796"/>
      <c r="AB64" s="796"/>
      <c r="AC64" s="796"/>
      <c r="AD64" s="796"/>
      <c r="AG64" s="323" t="b">
        <f t="shared" si="0"/>
        <v>0</v>
      </c>
      <c r="AH64" s="1" t="str">
        <f t="shared" si="1"/>
        <v/>
      </c>
      <c r="AI64" s="323" t="b">
        <f t="shared" si="2"/>
        <v>0</v>
      </c>
      <c r="AJ64" s="1" t="str">
        <f t="shared" si="3"/>
        <v/>
      </c>
      <c r="AK64" s="323" t="b">
        <f t="shared" si="4"/>
        <v>0</v>
      </c>
      <c r="AL64" s="648">
        <f t="shared" si="5"/>
        <v>0</v>
      </c>
      <c r="AM64" s="293">
        <f t="shared" si="6"/>
        <v>0</v>
      </c>
      <c r="AN64" s="294" t="str">
        <f>IF(AM64=0,"",
IF(SUM($AM$47:AM64)=1,AO64,
IF($AM$1547&gt;SUM($AM$47:AM64),_xlfn.CONCAT(", ",AO64),
IF($AM$1547=SUM($AM$47:AM64),_xlfn.CONCAT(" y ",AO64)))))</f>
        <v/>
      </c>
      <c r="AO64" s="89" t="s">
        <v>5137</v>
      </c>
      <c r="AQ64" s="477">
        <f t="shared" si="7"/>
        <v>0</v>
      </c>
      <c r="AR64" s="321">
        <f t="shared" si="8"/>
        <v>0</v>
      </c>
      <c r="AS64" s="293">
        <f t="shared" si="9"/>
        <v>0</v>
      </c>
      <c r="AT64" s="294" t="str">
        <f>IF(AS64=0,"",
IF(SUM($AS$47:AS64)=1,AU64,
IF($AS$1547&gt;SUM($AS$47:AS64),_xlfn.CONCAT(", ",AU64),
IF($AS$1547=SUM($AS$47:AS64),_xlfn.CONCAT(" y ",AU64)))))</f>
        <v/>
      </c>
      <c r="AU64" s="89" t="s">
        <v>5137</v>
      </c>
    </row>
    <row r="65" spans="1:47" ht="15" customHeight="1">
      <c r="A65" s="64"/>
      <c r="B65" s="11"/>
      <c r="C65" s="1021" t="s">
        <v>5070</v>
      </c>
      <c r="D65" s="890"/>
      <c r="E65" s="997"/>
      <c r="F65" s="884"/>
      <c r="G65" s="884"/>
      <c r="H65" s="884"/>
      <c r="I65" s="884"/>
      <c r="J65" s="884"/>
      <c r="K65" s="885"/>
      <c r="L65" s="1027"/>
      <c r="M65" s="884"/>
      <c r="N65" s="884"/>
      <c r="O65" s="885"/>
      <c r="P65" s="1027"/>
      <c r="Q65" s="884"/>
      <c r="R65" s="884"/>
      <c r="S65" s="885"/>
      <c r="T65" s="991"/>
      <c r="U65" s="884"/>
      <c r="V65" s="884"/>
      <c r="W65" s="885"/>
      <c r="X65" s="796"/>
      <c r="Y65" s="796"/>
      <c r="Z65" s="796"/>
      <c r="AA65" s="796"/>
      <c r="AB65" s="796"/>
      <c r="AC65" s="796"/>
      <c r="AD65" s="796"/>
      <c r="AG65" s="323" t="b">
        <f t="shared" si="0"/>
        <v>0</v>
      </c>
      <c r="AH65" s="1" t="str">
        <f t="shared" si="1"/>
        <v/>
      </c>
      <c r="AI65" s="323" t="b">
        <f t="shared" si="2"/>
        <v>0</v>
      </c>
      <c r="AJ65" s="1" t="str">
        <f t="shared" si="3"/>
        <v/>
      </c>
      <c r="AK65" s="323" t="b">
        <f t="shared" si="4"/>
        <v>0</v>
      </c>
      <c r="AL65" s="648">
        <f t="shared" si="5"/>
        <v>0</v>
      </c>
      <c r="AM65" s="293">
        <f t="shared" si="6"/>
        <v>0</v>
      </c>
      <c r="AN65" s="294" t="str">
        <f>IF(AM65=0,"",
IF(SUM($AM$47:AM65)=1,AO65,
IF($AM$1547&gt;SUM($AM$47:AM65),_xlfn.CONCAT(", ",AO65),
IF($AM$1547=SUM($AM$47:AM65),_xlfn.CONCAT(" y ",AO65)))))</f>
        <v/>
      </c>
      <c r="AO65" s="89" t="s">
        <v>5138</v>
      </c>
      <c r="AQ65" s="477">
        <f t="shared" si="7"/>
        <v>0</v>
      </c>
      <c r="AR65" s="321">
        <f t="shared" si="8"/>
        <v>0</v>
      </c>
      <c r="AS65" s="293">
        <f t="shared" si="9"/>
        <v>0</v>
      </c>
      <c r="AT65" s="294" t="str">
        <f>IF(AS65=0,"",
IF(SUM($AS$47:AS65)=1,AU65,
IF($AS$1547&gt;SUM($AS$47:AS65),_xlfn.CONCAT(", ",AU65),
IF($AS$1547=SUM($AS$47:AS65),_xlfn.CONCAT(" y ",AU65)))))</f>
        <v/>
      </c>
      <c r="AU65" s="89" t="s">
        <v>5138</v>
      </c>
    </row>
    <row r="66" spans="1:47" ht="15" customHeight="1">
      <c r="A66" s="64"/>
      <c r="B66" s="11"/>
      <c r="C66" s="1021" t="s">
        <v>5071</v>
      </c>
      <c r="D66" s="890"/>
      <c r="E66" s="997"/>
      <c r="F66" s="884"/>
      <c r="G66" s="884"/>
      <c r="H66" s="884"/>
      <c r="I66" s="884"/>
      <c r="J66" s="884"/>
      <c r="K66" s="885"/>
      <c r="L66" s="1027"/>
      <c r="M66" s="884"/>
      <c r="N66" s="884"/>
      <c r="O66" s="885"/>
      <c r="P66" s="1027"/>
      <c r="Q66" s="884"/>
      <c r="R66" s="884"/>
      <c r="S66" s="885"/>
      <c r="T66" s="991"/>
      <c r="U66" s="884"/>
      <c r="V66" s="884"/>
      <c r="W66" s="885"/>
      <c r="X66" s="796"/>
      <c r="Y66" s="796"/>
      <c r="Z66" s="796"/>
      <c r="AA66" s="796"/>
      <c r="AB66" s="796"/>
      <c r="AC66" s="796"/>
      <c r="AD66" s="796"/>
      <c r="AG66" s="323" t="b">
        <f t="shared" si="0"/>
        <v>0</v>
      </c>
      <c r="AH66" s="1" t="str">
        <f t="shared" si="1"/>
        <v/>
      </c>
      <c r="AI66" s="323" t="b">
        <f t="shared" si="2"/>
        <v>0</v>
      </c>
      <c r="AJ66" s="1" t="str">
        <f t="shared" si="3"/>
        <v/>
      </c>
      <c r="AK66" s="323" t="b">
        <f t="shared" si="4"/>
        <v>0</v>
      </c>
      <c r="AL66" s="648">
        <f t="shared" si="5"/>
        <v>0</v>
      </c>
      <c r="AM66" s="293">
        <f t="shared" si="6"/>
        <v>0</v>
      </c>
      <c r="AN66" s="294" t="str">
        <f>IF(AM66=0,"",
IF(SUM($AM$47:AM66)=1,AO66,
IF($AM$1547&gt;SUM($AM$47:AM66),_xlfn.CONCAT(", ",AO66),
IF($AM$1547=SUM($AM$47:AM66),_xlfn.CONCAT(" y ",AO66)))))</f>
        <v/>
      </c>
      <c r="AO66" s="89" t="s">
        <v>5139</v>
      </c>
      <c r="AQ66" s="477">
        <f t="shared" si="7"/>
        <v>0</v>
      </c>
      <c r="AR66" s="321">
        <f t="shared" si="8"/>
        <v>0</v>
      </c>
      <c r="AS66" s="293">
        <f t="shared" si="9"/>
        <v>0</v>
      </c>
      <c r="AT66" s="294" t="str">
        <f>IF(AS66=0,"",
IF(SUM($AS$47:AS66)=1,AU66,
IF($AS$1547&gt;SUM($AS$47:AS66),_xlfn.CONCAT(", ",AU66),
IF($AS$1547=SUM($AS$47:AS66),_xlfn.CONCAT(" y ",AU66)))))</f>
        <v/>
      </c>
      <c r="AU66" s="89" t="s">
        <v>5139</v>
      </c>
    </row>
    <row r="67" spans="1:47" ht="15" customHeight="1">
      <c r="A67" s="64"/>
      <c r="B67" s="11"/>
      <c r="C67" s="1021" t="s">
        <v>5072</v>
      </c>
      <c r="D67" s="890"/>
      <c r="E67" s="997"/>
      <c r="F67" s="884"/>
      <c r="G67" s="884"/>
      <c r="H67" s="884"/>
      <c r="I67" s="884"/>
      <c r="J67" s="884"/>
      <c r="K67" s="885"/>
      <c r="L67" s="1027"/>
      <c r="M67" s="884"/>
      <c r="N67" s="884"/>
      <c r="O67" s="885"/>
      <c r="P67" s="1027"/>
      <c r="Q67" s="884"/>
      <c r="R67" s="884"/>
      <c r="S67" s="885"/>
      <c r="T67" s="991"/>
      <c r="U67" s="884"/>
      <c r="V67" s="884"/>
      <c r="W67" s="885"/>
      <c r="X67" s="796"/>
      <c r="Y67" s="796"/>
      <c r="Z67" s="796"/>
      <c r="AA67" s="796"/>
      <c r="AB67" s="796"/>
      <c r="AC67" s="796"/>
      <c r="AD67" s="796"/>
      <c r="AG67" s="323" t="b">
        <f t="shared" si="0"/>
        <v>0</v>
      </c>
      <c r="AH67" s="1" t="str">
        <f t="shared" si="1"/>
        <v/>
      </c>
      <c r="AI67" s="323" t="b">
        <f t="shared" si="2"/>
        <v>0</v>
      </c>
      <c r="AJ67" s="1" t="str">
        <f t="shared" si="3"/>
        <v/>
      </c>
      <c r="AK67" s="323" t="b">
        <f t="shared" si="4"/>
        <v>0</v>
      </c>
      <c r="AL67" s="648">
        <f t="shared" si="5"/>
        <v>0</v>
      </c>
      <c r="AM67" s="293">
        <f t="shared" si="6"/>
        <v>0</v>
      </c>
      <c r="AN67" s="294" t="str">
        <f>IF(AM67=0,"",
IF(SUM($AM$47:AM67)=1,AO67,
IF($AM$1547&gt;SUM($AM$47:AM67),_xlfn.CONCAT(", ",AO67),
IF($AM$1547=SUM($AM$47:AM67),_xlfn.CONCAT(" y ",AO67)))))</f>
        <v/>
      </c>
      <c r="AO67" s="89" t="s">
        <v>5140</v>
      </c>
      <c r="AQ67" s="477">
        <f t="shared" si="7"/>
        <v>0</v>
      </c>
      <c r="AR67" s="321">
        <f t="shared" si="8"/>
        <v>0</v>
      </c>
      <c r="AS67" s="293">
        <f t="shared" si="9"/>
        <v>0</v>
      </c>
      <c r="AT67" s="294" t="str">
        <f>IF(AS67=0,"",
IF(SUM($AS$47:AS67)=1,AU67,
IF($AS$1547&gt;SUM($AS$47:AS67),_xlfn.CONCAT(", ",AU67),
IF($AS$1547=SUM($AS$47:AS67),_xlfn.CONCAT(" y ",AU67)))))</f>
        <v/>
      </c>
      <c r="AU67" s="89" t="s">
        <v>5140</v>
      </c>
    </row>
    <row r="68" spans="1:47" ht="15" customHeight="1">
      <c r="A68" s="64"/>
      <c r="B68" s="11"/>
      <c r="C68" s="1021" t="s">
        <v>5073</v>
      </c>
      <c r="D68" s="890"/>
      <c r="E68" s="997"/>
      <c r="F68" s="884"/>
      <c r="G68" s="884"/>
      <c r="H68" s="884"/>
      <c r="I68" s="884"/>
      <c r="J68" s="884"/>
      <c r="K68" s="885"/>
      <c r="L68" s="1027"/>
      <c r="M68" s="884"/>
      <c r="N68" s="884"/>
      <c r="O68" s="885"/>
      <c r="P68" s="1027"/>
      <c r="Q68" s="884"/>
      <c r="R68" s="884"/>
      <c r="S68" s="885"/>
      <c r="T68" s="991"/>
      <c r="U68" s="884"/>
      <c r="V68" s="884"/>
      <c r="W68" s="885"/>
      <c r="X68" s="796"/>
      <c r="Y68" s="796"/>
      <c r="Z68" s="796"/>
      <c r="AA68" s="796"/>
      <c r="AB68" s="796"/>
      <c r="AC68" s="796"/>
      <c r="AD68" s="796"/>
      <c r="AG68" s="323" t="b">
        <f t="shared" si="0"/>
        <v>0</v>
      </c>
      <c r="AH68" s="1" t="str">
        <f t="shared" si="1"/>
        <v/>
      </c>
      <c r="AI68" s="323" t="b">
        <f t="shared" si="2"/>
        <v>0</v>
      </c>
      <c r="AJ68" s="1" t="str">
        <f t="shared" si="3"/>
        <v/>
      </c>
      <c r="AK68" s="323" t="b">
        <f t="shared" si="4"/>
        <v>0</v>
      </c>
      <c r="AL68" s="648">
        <f t="shared" si="5"/>
        <v>0</v>
      </c>
      <c r="AM68" s="293">
        <f t="shared" si="6"/>
        <v>0</v>
      </c>
      <c r="AN68" s="294" t="str">
        <f>IF(AM68=0,"",
IF(SUM($AM$47:AM68)=1,AO68,
IF($AM$1547&gt;SUM($AM$47:AM68),_xlfn.CONCAT(", ",AO68),
IF($AM$1547=SUM($AM$47:AM68),_xlfn.CONCAT(" y ",AO68)))))</f>
        <v/>
      </c>
      <c r="AO68" s="89" t="s">
        <v>5141</v>
      </c>
      <c r="AQ68" s="477">
        <f t="shared" si="7"/>
        <v>0</v>
      </c>
      <c r="AR68" s="321">
        <f t="shared" si="8"/>
        <v>0</v>
      </c>
      <c r="AS68" s="293">
        <f t="shared" si="9"/>
        <v>0</v>
      </c>
      <c r="AT68" s="294" t="str">
        <f>IF(AS68=0,"",
IF(SUM($AS$47:AS68)=1,AU68,
IF($AS$1547&gt;SUM($AS$47:AS68),_xlfn.CONCAT(", ",AU68),
IF($AS$1547=SUM($AS$47:AS68),_xlfn.CONCAT(" y ",AU68)))))</f>
        <v/>
      </c>
      <c r="AU68" s="89" t="s">
        <v>5141</v>
      </c>
    </row>
    <row r="69" spans="1:47" ht="15" customHeight="1">
      <c r="A69" s="64"/>
      <c r="B69" s="11"/>
      <c r="C69" s="1021" t="s">
        <v>5074</v>
      </c>
      <c r="D69" s="890"/>
      <c r="E69" s="997"/>
      <c r="F69" s="884"/>
      <c r="G69" s="884"/>
      <c r="H69" s="884"/>
      <c r="I69" s="884"/>
      <c r="J69" s="884"/>
      <c r="K69" s="885"/>
      <c r="L69" s="1027"/>
      <c r="M69" s="884"/>
      <c r="N69" s="884"/>
      <c r="O69" s="885"/>
      <c r="P69" s="1027"/>
      <c r="Q69" s="884"/>
      <c r="R69" s="884"/>
      <c r="S69" s="885"/>
      <c r="T69" s="991"/>
      <c r="U69" s="884"/>
      <c r="V69" s="884"/>
      <c r="W69" s="885"/>
      <c r="X69" s="796"/>
      <c r="Y69" s="796"/>
      <c r="Z69" s="796"/>
      <c r="AA69" s="796"/>
      <c r="AB69" s="796"/>
      <c r="AC69" s="796"/>
      <c r="AD69" s="796"/>
      <c r="AG69" s="323" t="b">
        <f t="shared" si="0"/>
        <v>0</v>
      </c>
      <c r="AH69" s="1" t="str">
        <f t="shared" si="1"/>
        <v/>
      </c>
      <c r="AI69" s="323" t="b">
        <f t="shared" si="2"/>
        <v>0</v>
      </c>
      <c r="AJ69" s="1" t="str">
        <f t="shared" si="3"/>
        <v/>
      </c>
      <c r="AK69" s="323" t="b">
        <f t="shared" si="4"/>
        <v>0</v>
      </c>
      <c r="AL69" s="648">
        <f t="shared" si="5"/>
        <v>0</v>
      </c>
      <c r="AM69" s="293">
        <f t="shared" si="6"/>
        <v>0</v>
      </c>
      <c r="AN69" s="294" t="str">
        <f>IF(AM69=0,"",
IF(SUM($AM$47:AM69)=1,AO69,
IF($AM$1547&gt;SUM($AM$47:AM69),_xlfn.CONCAT(", ",AO69),
IF($AM$1547=SUM($AM$47:AM69),_xlfn.CONCAT(" y ",AO69)))))</f>
        <v/>
      </c>
      <c r="AO69" s="89" t="s">
        <v>5142</v>
      </c>
      <c r="AQ69" s="477">
        <f t="shared" si="7"/>
        <v>0</v>
      </c>
      <c r="AR69" s="321">
        <f t="shared" si="8"/>
        <v>0</v>
      </c>
      <c r="AS69" s="293">
        <f t="shared" si="9"/>
        <v>0</v>
      </c>
      <c r="AT69" s="294" t="str">
        <f>IF(AS69=0,"",
IF(SUM($AS$47:AS69)=1,AU69,
IF($AS$1547&gt;SUM($AS$47:AS69),_xlfn.CONCAT(", ",AU69),
IF($AS$1547=SUM($AS$47:AS69),_xlfn.CONCAT(" y ",AU69)))))</f>
        <v/>
      </c>
      <c r="AU69" s="89" t="s">
        <v>5142</v>
      </c>
    </row>
    <row r="70" spans="1:47" ht="15" customHeight="1">
      <c r="A70" s="64"/>
      <c r="B70" s="11"/>
      <c r="C70" s="1021" t="s">
        <v>5075</v>
      </c>
      <c r="D70" s="890"/>
      <c r="E70" s="997"/>
      <c r="F70" s="884"/>
      <c r="G70" s="884"/>
      <c r="H70" s="884"/>
      <c r="I70" s="884"/>
      <c r="J70" s="884"/>
      <c r="K70" s="885"/>
      <c r="L70" s="1027"/>
      <c r="M70" s="884"/>
      <c r="N70" s="884"/>
      <c r="O70" s="885"/>
      <c r="P70" s="1027"/>
      <c r="Q70" s="884"/>
      <c r="R70" s="884"/>
      <c r="S70" s="885"/>
      <c r="T70" s="991"/>
      <c r="U70" s="884"/>
      <c r="V70" s="884"/>
      <c r="W70" s="885"/>
      <c r="X70" s="796"/>
      <c r="Y70" s="796"/>
      <c r="Z70" s="796"/>
      <c r="AA70" s="796"/>
      <c r="AB70" s="796"/>
      <c r="AC70" s="796"/>
      <c r="AD70" s="796"/>
      <c r="AG70" s="323" t="b">
        <f t="shared" si="0"/>
        <v>0</v>
      </c>
      <c r="AH70" s="1" t="str">
        <f t="shared" si="1"/>
        <v/>
      </c>
      <c r="AI70" s="323" t="b">
        <f t="shared" si="2"/>
        <v>0</v>
      </c>
      <c r="AJ70" s="1" t="str">
        <f t="shared" si="3"/>
        <v/>
      </c>
      <c r="AK70" s="323" t="b">
        <f t="shared" si="4"/>
        <v>0</v>
      </c>
      <c r="AL70" s="648">
        <f t="shared" si="5"/>
        <v>0</v>
      </c>
      <c r="AM70" s="293">
        <f t="shared" si="6"/>
        <v>0</v>
      </c>
      <c r="AN70" s="294" t="str">
        <f>IF(AM70=0,"",
IF(SUM($AM$47:AM70)=1,AO70,
IF($AM$1547&gt;SUM($AM$47:AM70),_xlfn.CONCAT(", ",AO70),
IF($AM$1547=SUM($AM$47:AM70),_xlfn.CONCAT(" y ",AO70)))))</f>
        <v/>
      </c>
      <c r="AO70" s="89" t="s">
        <v>5143</v>
      </c>
      <c r="AQ70" s="477">
        <f t="shared" si="7"/>
        <v>0</v>
      </c>
      <c r="AR70" s="321">
        <f t="shared" si="8"/>
        <v>0</v>
      </c>
      <c r="AS70" s="293">
        <f t="shared" si="9"/>
        <v>0</v>
      </c>
      <c r="AT70" s="294" t="str">
        <f>IF(AS70=0,"",
IF(SUM($AS$47:AS70)=1,AU70,
IF($AS$1547&gt;SUM($AS$47:AS70),_xlfn.CONCAT(", ",AU70),
IF($AS$1547=SUM($AS$47:AS70),_xlfn.CONCAT(" y ",AU70)))))</f>
        <v/>
      </c>
      <c r="AU70" s="89" t="s">
        <v>5143</v>
      </c>
    </row>
    <row r="71" spans="1:47" ht="15" customHeight="1">
      <c r="A71" s="64"/>
      <c r="B71" s="11"/>
      <c r="C71" s="1021" t="s">
        <v>5076</v>
      </c>
      <c r="D71" s="890"/>
      <c r="E71" s="997"/>
      <c r="F71" s="884"/>
      <c r="G71" s="884"/>
      <c r="H71" s="884"/>
      <c r="I71" s="884"/>
      <c r="J71" s="884"/>
      <c r="K71" s="885"/>
      <c r="L71" s="1027"/>
      <c r="M71" s="884"/>
      <c r="N71" s="884"/>
      <c r="O71" s="885"/>
      <c r="P71" s="1027"/>
      <c r="Q71" s="884"/>
      <c r="R71" s="884"/>
      <c r="S71" s="885"/>
      <c r="T71" s="991"/>
      <c r="U71" s="884"/>
      <c r="V71" s="884"/>
      <c r="W71" s="885"/>
      <c r="X71" s="796"/>
      <c r="Y71" s="796"/>
      <c r="Z71" s="796"/>
      <c r="AA71" s="796"/>
      <c r="AB71" s="796"/>
      <c r="AC71" s="796"/>
      <c r="AD71" s="796"/>
      <c r="AG71" s="323" t="b">
        <f t="shared" si="0"/>
        <v>0</v>
      </c>
      <c r="AH71" s="1" t="str">
        <f t="shared" si="1"/>
        <v/>
      </c>
      <c r="AI71" s="323" t="b">
        <f t="shared" si="2"/>
        <v>0</v>
      </c>
      <c r="AJ71" s="1" t="str">
        <f t="shared" si="3"/>
        <v/>
      </c>
      <c r="AK71" s="323" t="b">
        <f t="shared" si="4"/>
        <v>0</v>
      </c>
      <c r="AL71" s="648">
        <f t="shared" si="5"/>
        <v>0</v>
      </c>
      <c r="AM71" s="293">
        <f t="shared" si="6"/>
        <v>0</v>
      </c>
      <c r="AN71" s="294" t="str">
        <f>IF(AM71=0,"",
IF(SUM($AM$47:AM71)=1,AO71,
IF($AM$1547&gt;SUM($AM$47:AM71),_xlfn.CONCAT(", ",AO71),
IF($AM$1547=SUM($AM$47:AM71),_xlfn.CONCAT(" y ",AO71)))))</f>
        <v/>
      </c>
      <c r="AO71" s="89" t="s">
        <v>5144</v>
      </c>
      <c r="AQ71" s="477">
        <f t="shared" si="7"/>
        <v>0</v>
      </c>
      <c r="AR71" s="321">
        <f t="shared" si="8"/>
        <v>0</v>
      </c>
      <c r="AS71" s="293">
        <f t="shared" si="9"/>
        <v>0</v>
      </c>
      <c r="AT71" s="294" t="str">
        <f>IF(AS71=0,"",
IF(SUM($AS$47:AS71)=1,AU71,
IF($AS$1547&gt;SUM($AS$47:AS71),_xlfn.CONCAT(", ",AU71),
IF($AS$1547=SUM($AS$47:AS71),_xlfn.CONCAT(" y ",AU71)))))</f>
        <v/>
      </c>
      <c r="AU71" s="89" t="s">
        <v>5144</v>
      </c>
    </row>
    <row r="72" spans="1:47" ht="15" customHeight="1">
      <c r="A72" s="64"/>
      <c r="B72" s="11"/>
      <c r="C72" s="1021" t="s">
        <v>5077</v>
      </c>
      <c r="D72" s="890"/>
      <c r="E72" s="997"/>
      <c r="F72" s="884"/>
      <c r="G72" s="884"/>
      <c r="H72" s="884"/>
      <c r="I72" s="884"/>
      <c r="J72" s="884"/>
      <c r="K72" s="885"/>
      <c r="L72" s="1027"/>
      <c r="M72" s="884"/>
      <c r="N72" s="884"/>
      <c r="O72" s="885"/>
      <c r="P72" s="1027"/>
      <c r="Q72" s="884"/>
      <c r="R72" s="884"/>
      <c r="S72" s="885"/>
      <c r="T72" s="991"/>
      <c r="U72" s="884"/>
      <c r="V72" s="884"/>
      <c r="W72" s="885"/>
      <c r="X72" s="796"/>
      <c r="Y72" s="796"/>
      <c r="Z72" s="796"/>
      <c r="AA72" s="796"/>
      <c r="AB72" s="796"/>
      <c r="AC72" s="796"/>
      <c r="AD72" s="796"/>
      <c r="AG72" s="323" t="b">
        <f t="shared" si="0"/>
        <v>0</v>
      </c>
      <c r="AH72" s="1" t="str">
        <f t="shared" si="1"/>
        <v/>
      </c>
      <c r="AI72" s="323" t="b">
        <f t="shared" si="2"/>
        <v>0</v>
      </c>
      <c r="AJ72" s="1" t="str">
        <f t="shared" si="3"/>
        <v/>
      </c>
      <c r="AK72" s="323" t="b">
        <f t="shared" si="4"/>
        <v>0</v>
      </c>
      <c r="AL72" s="648">
        <f t="shared" si="5"/>
        <v>0</v>
      </c>
      <c r="AM72" s="293">
        <f t="shared" si="6"/>
        <v>0</v>
      </c>
      <c r="AN72" s="294" t="str">
        <f>IF(AM72=0,"",
IF(SUM($AM$47:AM72)=1,AO72,
IF($AM$1547&gt;SUM($AM$47:AM72),_xlfn.CONCAT(", ",AO72),
IF($AM$1547=SUM($AM$47:AM72),_xlfn.CONCAT(" y ",AO72)))))</f>
        <v/>
      </c>
      <c r="AO72" s="89" t="s">
        <v>5145</v>
      </c>
      <c r="AQ72" s="477">
        <f t="shared" si="7"/>
        <v>0</v>
      </c>
      <c r="AR72" s="321">
        <f t="shared" si="8"/>
        <v>0</v>
      </c>
      <c r="AS72" s="293">
        <f t="shared" si="9"/>
        <v>0</v>
      </c>
      <c r="AT72" s="294" t="str">
        <f>IF(AS72=0,"",
IF(SUM($AS$47:AS72)=1,AU72,
IF($AS$1547&gt;SUM($AS$47:AS72),_xlfn.CONCAT(", ",AU72),
IF($AS$1547=SUM($AS$47:AS72),_xlfn.CONCAT(" y ",AU72)))))</f>
        <v/>
      </c>
      <c r="AU72" s="89" t="s">
        <v>5145</v>
      </c>
    </row>
    <row r="73" spans="1:47" ht="15" customHeight="1">
      <c r="A73" s="64"/>
      <c r="B73" s="11"/>
      <c r="C73" s="1021" t="s">
        <v>5078</v>
      </c>
      <c r="D73" s="890"/>
      <c r="E73" s="997"/>
      <c r="F73" s="884"/>
      <c r="G73" s="884"/>
      <c r="H73" s="884"/>
      <c r="I73" s="884"/>
      <c r="J73" s="884"/>
      <c r="K73" s="885"/>
      <c r="L73" s="1027"/>
      <c r="M73" s="884"/>
      <c r="N73" s="884"/>
      <c r="O73" s="885"/>
      <c r="P73" s="1027"/>
      <c r="Q73" s="884"/>
      <c r="R73" s="884"/>
      <c r="S73" s="885"/>
      <c r="T73" s="991"/>
      <c r="U73" s="884"/>
      <c r="V73" s="884"/>
      <c r="W73" s="885"/>
      <c r="X73" s="796"/>
      <c r="Y73" s="796"/>
      <c r="Z73" s="796"/>
      <c r="AA73" s="796"/>
      <c r="AB73" s="796"/>
      <c r="AC73" s="796"/>
      <c r="AD73" s="796"/>
      <c r="AG73" s="323" t="b">
        <f t="shared" si="0"/>
        <v>0</v>
      </c>
      <c r="AH73" s="1" t="str">
        <f t="shared" si="1"/>
        <v/>
      </c>
      <c r="AI73" s="323" t="b">
        <f t="shared" si="2"/>
        <v>0</v>
      </c>
      <c r="AJ73" s="1" t="str">
        <f t="shared" si="3"/>
        <v/>
      </c>
      <c r="AK73" s="323" t="b">
        <f t="shared" si="4"/>
        <v>0</v>
      </c>
      <c r="AL73" s="648">
        <f t="shared" si="5"/>
        <v>0</v>
      </c>
      <c r="AM73" s="293">
        <f t="shared" si="6"/>
        <v>0</v>
      </c>
      <c r="AN73" s="294" t="str">
        <f>IF(AM73=0,"",
IF(SUM($AM$47:AM73)=1,AO73,
IF($AM$1547&gt;SUM($AM$47:AM73),_xlfn.CONCAT(", ",AO73),
IF($AM$1547=SUM($AM$47:AM73),_xlfn.CONCAT(" y ",AO73)))))</f>
        <v/>
      </c>
      <c r="AO73" s="89" t="s">
        <v>5146</v>
      </c>
      <c r="AQ73" s="477">
        <f t="shared" si="7"/>
        <v>0</v>
      </c>
      <c r="AR73" s="321">
        <f t="shared" si="8"/>
        <v>0</v>
      </c>
      <c r="AS73" s="293">
        <f t="shared" si="9"/>
        <v>0</v>
      </c>
      <c r="AT73" s="294" t="str">
        <f>IF(AS73=0,"",
IF(SUM($AS$47:AS73)=1,AU73,
IF($AS$1547&gt;SUM($AS$47:AS73),_xlfn.CONCAT(", ",AU73),
IF($AS$1547=SUM($AS$47:AS73),_xlfn.CONCAT(" y ",AU73)))))</f>
        <v/>
      </c>
      <c r="AU73" s="89" t="s">
        <v>5146</v>
      </c>
    </row>
    <row r="74" spans="1:47" ht="15" customHeight="1">
      <c r="A74" s="64"/>
      <c r="B74" s="11"/>
      <c r="C74" s="1021" t="s">
        <v>5079</v>
      </c>
      <c r="D74" s="890"/>
      <c r="E74" s="997"/>
      <c r="F74" s="884"/>
      <c r="G74" s="884"/>
      <c r="H74" s="884"/>
      <c r="I74" s="884"/>
      <c r="J74" s="884"/>
      <c r="K74" s="885"/>
      <c r="L74" s="1027"/>
      <c r="M74" s="884"/>
      <c r="N74" s="884"/>
      <c r="O74" s="885"/>
      <c r="P74" s="1027"/>
      <c r="Q74" s="884"/>
      <c r="R74" s="884"/>
      <c r="S74" s="885"/>
      <c r="T74" s="991"/>
      <c r="U74" s="884"/>
      <c r="V74" s="884"/>
      <c r="W74" s="885"/>
      <c r="X74" s="796"/>
      <c r="Y74" s="796"/>
      <c r="Z74" s="796"/>
      <c r="AA74" s="796"/>
      <c r="AB74" s="796"/>
      <c r="AC74" s="796"/>
      <c r="AD74" s="796"/>
      <c r="AG74" s="323" t="b">
        <f t="shared" si="0"/>
        <v>0</v>
      </c>
      <c r="AH74" s="1" t="str">
        <f t="shared" si="1"/>
        <v/>
      </c>
      <c r="AI74" s="323" t="b">
        <f t="shared" si="2"/>
        <v>0</v>
      </c>
      <c r="AJ74" s="1" t="str">
        <f t="shared" si="3"/>
        <v/>
      </c>
      <c r="AK74" s="323" t="b">
        <f t="shared" si="4"/>
        <v>0</v>
      </c>
      <c r="AL74" s="648">
        <f t="shared" si="5"/>
        <v>0</v>
      </c>
      <c r="AM74" s="293">
        <f t="shared" si="6"/>
        <v>0</v>
      </c>
      <c r="AN74" s="294" t="str">
        <f>IF(AM74=0,"",
IF(SUM($AM$47:AM74)=1,AO74,
IF($AM$1547&gt;SUM($AM$47:AM74),_xlfn.CONCAT(", ",AO74),
IF($AM$1547=SUM($AM$47:AM74),_xlfn.CONCAT(" y ",AO74)))))</f>
        <v/>
      </c>
      <c r="AO74" s="89" t="s">
        <v>5147</v>
      </c>
      <c r="AQ74" s="477">
        <f t="shared" si="7"/>
        <v>0</v>
      </c>
      <c r="AR74" s="321">
        <f t="shared" si="8"/>
        <v>0</v>
      </c>
      <c r="AS74" s="293">
        <f t="shared" si="9"/>
        <v>0</v>
      </c>
      <c r="AT74" s="294" t="str">
        <f>IF(AS74=0,"",
IF(SUM($AS$47:AS74)=1,AU74,
IF($AS$1547&gt;SUM($AS$47:AS74),_xlfn.CONCAT(", ",AU74),
IF($AS$1547=SUM($AS$47:AS74),_xlfn.CONCAT(" y ",AU74)))))</f>
        <v/>
      </c>
      <c r="AU74" s="89" t="s">
        <v>5147</v>
      </c>
    </row>
    <row r="75" spans="1:47" ht="15" customHeight="1">
      <c r="A75" s="64"/>
      <c r="B75" s="11"/>
      <c r="C75" s="1021" t="s">
        <v>5080</v>
      </c>
      <c r="D75" s="890"/>
      <c r="E75" s="997"/>
      <c r="F75" s="884"/>
      <c r="G75" s="884"/>
      <c r="H75" s="884"/>
      <c r="I75" s="884"/>
      <c r="J75" s="884"/>
      <c r="K75" s="885"/>
      <c r="L75" s="1027"/>
      <c r="M75" s="884"/>
      <c r="N75" s="884"/>
      <c r="O75" s="885"/>
      <c r="P75" s="1027"/>
      <c r="Q75" s="884"/>
      <c r="R75" s="884"/>
      <c r="S75" s="885"/>
      <c r="T75" s="991"/>
      <c r="U75" s="884"/>
      <c r="V75" s="884"/>
      <c r="W75" s="885"/>
      <c r="X75" s="796"/>
      <c r="Y75" s="796"/>
      <c r="Z75" s="796"/>
      <c r="AA75" s="796"/>
      <c r="AB75" s="796"/>
      <c r="AC75" s="796"/>
      <c r="AD75" s="796"/>
      <c r="AG75" s="323" t="b">
        <f t="shared" si="0"/>
        <v>0</v>
      </c>
      <c r="AH75" s="1" t="str">
        <f t="shared" si="1"/>
        <v/>
      </c>
      <c r="AI75" s="323" t="b">
        <f t="shared" si="2"/>
        <v>0</v>
      </c>
      <c r="AJ75" s="1" t="str">
        <f t="shared" si="3"/>
        <v/>
      </c>
      <c r="AK75" s="323" t="b">
        <f t="shared" si="4"/>
        <v>0</v>
      </c>
      <c r="AL75" s="648">
        <f t="shared" si="5"/>
        <v>0</v>
      </c>
      <c r="AM75" s="293">
        <f t="shared" si="6"/>
        <v>0</v>
      </c>
      <c r="AN75" s="294" t="str">
        <f>IF(AM75=0,"",
IF(SUM($AM$47:AM75)=1,AO75,
IF($AM$1547&gt;SUM($AM$47:AM75),_xlfn.CONCAT(", ",AO75),
IF($AM$1547=SUM($AM$47:AM75),_xlfn.CONCAT(" y ",AO75)))))</f>
        <v/>
      </c>
      <c r="AO75" s="89" t="s">
        <v>5148</v>
      </c>
      <c r="AQ75" s="477">
        <f t="shared" si="7"/>
        <v>0</v>
      </c>
      <c r="AR75" s="321">
        <f t="shared" si="8"/>
        <v>0</v>
      </c>
      <c r="AS75" s="293">
        <f t="shared" si="9"/>
        <v>0</v>
      </c>
      <c r="AT75" s="294" t="str">
        <f>IF(AS75=0,"",
IF(SUM($AS$47:AS75)=1,AU75,
IF($AS$1547&gt;SUM($AS$47:AS75),_xlfn.CONCAT(", ",AU75),
IF($AS$1547=SUM($AS$47:AS75),_xlfn.CONCAT(" y ",AU75)))))</f>
        <v/>
      </c>
      <c r="AU75" s="89" t="s">
        <v>5148</v>
      </c>
    </row>
    <row r="76" spans="1:47" ht="15" customHeight="1">
      <c r="A76" s="64"/>
      <c r="B76" s="11"/>
      <c r="C76" s="1021" t="s">
        <v>5081</v>
      </c>
      <c r="D76" s="890"/>
      <c r="E76" s="997"/>
      <c r="F76" s="884"/>
      <c r="G76" s="884"/>
      <c r="H76" s="884"/>
      <c r="I76" s="884"/>
      <c r="J76" s="884"/>
      <c r="K76" s="885"/>
      <c r="L76" s="1027"/>
      <c r="M76" s="884"/>
      <c r="N76" s="884"/>
      <c r="O76" s="885"/>
      <c r="P76" s="1027"/>
      <c r="Q76" s="884"/>
      <c r="R76" s="884"/>
      <c r="S76" s="885"/>
      <c r="T76" s="991"/>
      <c r="U76" s="884"/>
      <c r="V76" s="884"/>
      <c r="W76" s="885"/>
      <c r="X76" s="796"/>
      <c r="Y76" s="796"/>
      <c r="Z76" s="796"/>
      <c r="AA76" s="796"/>
      <c r="AB76" s="796"/>
      <c r="AC76" s="796"/>
      <c r="AD76" s="796"/>
      <c r="AG76" s="323" t="b">
        <f t="shared" si="0"/>
        <v>0</v>
      </c>
      <c r="AH76" s="1" t="str">
        <f t="shared" si="1"/>
        <v/>
      </c>
      <c r="AI76" s="323" t="b">
        <f t="shared" si="2"/>
        <v>0</v>
      </c>
      <c r="AJ76" s="1" t="str">
        <f t="shared" si="3"/>
        <v/>
      </c>
      <c r="AK76" s="323" t="b">
        <f t="shared" si="4"/>
        <v>0</v>
      </c>
      <c r="AL76" s="648">
        <f t="shared" si="5"/>
        <v>0</v>
      </c>
      <c r="AM76" s="293">
        <f t="shared" si="6"/>
        <v>0</v>
      </c>
      <c r="AN76" s="294" t="str">
        <f>IF(AM76=0,"",
IF(SUM($AM$47:AM76)=1,AO76,
IF($AM$1547&gt;SUM($AM$47:AM76),_xlfn.CONCAT(", ",AO76),
IF($AM$1547=SUM($AM$47:AM76),_xlfn.CONCAT(" y ",AO76)))))</f>
        <v/>
      </c>
      <c r="AO76" s="89" t="s">
        <v>5149</v>
      </c>
      <c r="AQ76" s="477">
        <f t="shared" si="7"/>
        <v>0</v>
      </c>
      <c r="AR76" s="321">
        <f t="shared" si="8"/>
        <v>0</v>
      </c>
      <c r="AS76" s="293">
        <f t="shared" si="9"/>
        <v>0</v>
      </c>
      <c r="AT76" s="294" t="str">
        <f>IF(AS76=0,"",
IF(SUM($AS$47:AS76)=1,AU76,
IF($AS$1547&gt;SUM($AS$47:AS76),_xlfn.CONCAT(", ",AU76),
IF($AS$1547=SUM($AS$47:AS76),_xlfn.CONCAT(" y ",AU76)))))</f>
        <v/>
      </c>
      <c r="AU76" s="89" t="s">
        <v>5149</v>
      </c>
    </row>
    <row r="77" spans="1:47" ht="15" customHeight="1">
      <c r="A77" s="64"/>
      <c r="B77" s="11"/>
      <c r="C77" s="1021" t="s">
        <v>5082</v>
      </c>
      <c r="D77" s="890"/>
      <c r="E77" s="997"/>
      <c r="F77" s="884"/>
      <c r="G77" s="884"/>
      <c r="H77" s="884"/>
      <c r="I77" s="884"/>
      <c r="J77" s="884"/>
      <c r="K77" s="885"/>
      <c r="L77" s="1027"/>
      <c r="M77" s="884"/>
      <c r="N77" s="884"/>
      <c r="O77" s="885"/>
      <c r="P77" s="1027"/>
      <c r="Q77" s="884"/>
      <c r="R77" s="884"/>
      <c r="S77" s="885"/>
      <c r="T77" s="991"/>
      <c r="U77" s="884"/>
      <c r="V77" s="884"/>
      <c r="W77" s="885"/>
      <c r="X77" s="796"/>
      <c r="Y77" s="796"/>
      <c r="Z77" s="796"/>
      <c r="AA77" s="796"/>
      <c r="AB77" s="796"/>
      <c r="AC77" s="796"/>
      <c r="AD77" s="796"/>
      <c r="AG77" s="323" t="b">
        <f t="shared" si="0"/>
        <v>0</v>
      </c>
      <c r="AH77" s="1" t="str">
        <f t="shared" si="1"/>
        <v/>
      </c>
      <c r="AI77" s="323" t="b">
        <f t="shared" si="2"/>
        <v>0</v>
      </c>
      <c r="AJ77" s="1" t="str">
        <f t="shared" si="3"/>
        <v/>
      </c>
      <c r="AK77" s="323" t="b">
        <f t="shared" si="4"/>
        <v>0</v>
      </c>
      <c r="AL77" s="648">
        <f t="shared" si="5"/>
        <v>0</v>
      </c>
      <c r="AM77" s="293">
        <f t="shared" si="6"/>
        <v>0</v>
      </c>
      <c r="AN77" s="294" t="str">
        <f>IF(AM77=0,"",
IF(SUM($AM$47:AM77)=1,AO77,
IF($AM$1547&gt;SUM($AM$47:AM77),_xlfn.CONCAT(", ",AO77),
IF($AM$1547=SUM($AM$47:AM77),_xlfn.CONCAT(" y ",AO77)))))</f>
        <v/>
      </c>
      <c r="AO77" s="89" t="s">
        <v>5150</v>
      </c>
      <c r="AQ77" s="477">
        <f t="shared" si="7"/>
        <v>0</v>
      </c>
      <c r="AR77" s="321">
        <f t="shared" si="8"/>
        <v>0</v>
      </c>
      <c r="AS77" s="293">
        <f t="shared" si="9"/>
        <v>0</v>
      </c>
      <c r="AT77" s="294" t="str">
        <f>IF(AS77=0,"",
IF(SUM($AS$47:AS77)=1,AU77,
IF($AS$1547&gt;SUM($AS$47:AS77),_xlfn.CONCAT(", ",AU77),
IF($AS$1547=SUM($AS$47:AS77),_xlfn.CONCAT(" y ",AU77)))))</f>
        <v/>
      </c>
      <c r="AU77" s="89" t="s">
        <v>5150</v>
      </c>
    </row>
    <row r="78" spans="1:47" ht="15" customHeight="1">
      <c r="A78" s="64"/>
      <c r="B78" s="11"/>
      <c r="C78" s="1021" t="s">
        <v>5083</v>
      </c>
      <c r="D78" s="890"/>
      <c r="E78" s="997"/>
      <c r="F78" s="884"/>
      <c r="G78" s="884"/>
      <c r="H78" s="884"/>
      <c r="I78" s="884"/>
      <c r="J78" s="884"/>
      <c r="K78" s="885"/>
      <c r="L78" s="1027"/>
      <c r="M78" s="884"/>
      <c r="N78" s="884"/>
      <c r="O78" s="885"/>
      <c r="P78" s="1027"/>
      <c r="Q78" s="884"/>
      <c r="R78" s="884"/>
      <c r="S78" s="885"/>
      <c r="T78" s="991"/>
      <c r="U78" s="884"/>
      <c r="V78" s="884"/>
      <c r="W78" s="885"/>
      <c r="X78" s="796"/>
      <c r="Y78" s="796"/>
      <c r="Z78" s="796"/>
      <c r="AA78" s="796"/>
      <c r="AB78" s="796"/>
      <c r="AC78" s="796"/>
      <c r="AD78" s="796"/>
      <c r="AG78" s="323" t="b">
        <f t="shared" si="0"/>
        <v>0</v>
      </c>
      <c r="AH78" s="1" t="str">
        <f t="shared" si="1"/>
        <v/>
      </c>
      <c r="AI78" s="323" t="b">
        <f t="shared" si="2"/>
        <v>0</v>
      </c>
      <c r="AJ78" s="1" t="str">
        <f t="shared" si="3"/>
        <v/>
      </c>
      <c r="AK78" s="323" t="b">
        <f t="shared" si="4"/>
        <v>0</v>
      </c>
      <c r="AL78" s="648">
        <f t="shared" si="5"/>
        <v>0</v>
      </c>
      <c r="AM78" s="293">
        <f t="shared" si="6"/>
        <v>0</v>
      </c>
      <c r="AN78" s="294" t="str">
        <f>IF(AM78=0,"",
IF(SUM($AM$47:AM78)=1,AO78,
IF($AM$1547&gt;SUM($AM$47:AM78),_xlfn.CONCAT(", ",AO78),
IF($AM$1547=SUM($AM$47:AM78),_xlfn.CONCAT(" y ",AO78)))))</f>
        <v/>
      </c>
      <c r="AO78" s="89" t="s">
        <v>5151</v>
      </c>
      <c r="AQ78" s="477">
        <f t="shared" si="7"/>
        <v>0</v>
      </c>
      <c r="AR78" s="321">
        <f t="shared" si="8"/>
        <v>0</v>
      </c>
      <c r="AS78" s="293">
        <f t="shared" si="9"/>
        <v>0</v>
      </c>
      <c r="AT78" s="294" t="str">
        <f>IF(AS78=0,"",
IF(SUM($AS$47:AS78)=1,AU78,
IF($AS$1547&gt;SUM($AS$47:AS78),_xlfn.CONCAT(", ",AU78),
IF($AS$1547=SUM($AS$47:AS78),_xlfn.CONCAT(" y ",AU78)))))</f>
        <v/>
      </c>
      <c r="AU78" s="89" t="s">
        <v>5151</v>
      </c>
    </row>
    <row r="79" spans="1:47" ht="15" customHeight="1">
      <c r="A79" s="64"/>
      <c r="B79" s="11"/>
      <c r="C79" s="1021" t="s">
        <v>5084</v>
      </c>
      <c r="D79" s="890"/>
      <c r="E79" s="997"/>
      <c r="F79" s="884"/>
      <c r="G79" s="884"/>
      <c r="H79" s="884"/>
      <c r="I79" s="884"/>
      <c r="J79" s="884"/>
      <c r="K79" s="885"/>
      <c r="L79" s="1027"/>
      <c r="M79" s="884"/>
      <c r="N79" s="884"/>
      <c r="O79" s="885"/>
      <c r="P79" s="1027"/>
      <c r="Q79" s="884"/>
      <c r="R79" s="884"/>
      <c r="S79" s="885"/>
      <c r="T79" s="991"/>
      <c r="U79" s="884"/>
      <c r="V79" s="884"/>
      <c r="W79" s="885"/>
      <c r="X79" s="796"/>
      <c r="Y79" s="796"/>
      <c r="Z79" s="796"/>
      <c r="AA79" s="796"/>
      <c r="AB79" s="796"/>
      <c r="AC79" s="796"/>
      <c r="AD79" s="796"/>
      <c r="AG79" s="323" t="b">
        <f t="shared" si="0"/>
        <v>0</v>
      </c>
      <c r="AH79" s="1" t="str">
        <f t="shared" si="1"/>
        <v/>
      </c>
      <c r="AI79" s="323" t="b">
        <f t="shared" si="2"/>
        <v>0</v>
      </c>
      <c r="AJ79" s="1" t="str">
        <f t="shared" si="3"/>
        <v/>
      </c>
      <c r="AK79" s="323" t="b">
        <f t="shared" si="4"/>
        <v>0</v>
      </c>
      <c r="AL79" s="648">
        <f t="shared" si="5"/>
        <v>0</v>
      </c>
      <c r="AM79" s="293">
        <f t="shared" si="6"/>
        <v>0</v>
      </c>
      <c r="AN79" s="294" t="str">
        <f>IF(AM79=0,"",
IF(SUM($AM$47:AM79)=1,AO79,
IF($AM$1547&gt;SUM($AM$47:AM79),_xlfn.CONCAT(", ",AO79),
IF($AM$1547=SUM($AM$47:AM79),_xlfn.CONCAT(" y ",AO79)))))</f>
        <v/>
      </c>
      <c r="AO79" s="89" t="s">
        <v>5152</v>
      </c>
      <c r="AQ79" s="477">
        <f t="shared" si="7"/>
        <v>0</v>
      </c>
      <c r="AR79" s="321">
        <f t="shared" si="8"/>
        <v>0</v>
      </c>
      <c r="AS79" s="293">
        <f t="shared" si="9"/>
        <v>0</v>
      </c>
      <c r="AT79" s="294" t="str">
        <f>IF(AS79=0,"",
IF(SUM($AS$47:AS79)=1,AU79,
IF($AS$1547&gt;SUM($AS$47:AS79),_xlfn.CONCAT(", ",AU79),
IF($AS$1547=SUM($AS$47:AS79),_xlfn.CONCAT(" y ",AU79)))))</f>
        <v/>
      </c>
      <c r="AU79" s="89" t="s">
        <v>5152</v>
      </c>
    </row>
    <row r="80" spans="1:47" ht="15" customHeight="1">
      <c r="A80" s="64"/>
      <c r="B80" s="11"/>
      <c r="C80" s="1021" t="s">
        <v>5085</v>
      </c>
      <c r="D80" s="890"/>
      <c r="E80" s="997"/>
      <c r="F80" s="884"/>
      <c r="G80" s="884"/>
      <c r="H80" s="884"/>
      <c r="I80" s="884"/>
      <c r="J80" s="884"/>
      <c r="K80" s="885"/>
      <c r="L80" s="1027"/>
      <c r="M80" s="884"/>
      <c r="N80" s="884"/>
      <c r="O80" s="885"/>
      <c r="P80" s="1027"/>
      <c r="Q80" s="884"/>
      <c r="R80" s="884"/>
      <c r="S80" s="885"/>
      <c r="T80" s="991"/>
      <c r="U80" s="884"/>
      <c r="V80" s="884"/>
      <c r="W80" s="885"/>
      <c r="X80" s="796"/>
      <c r="Y80" s="796"/>
      <c r="Z80" s="796"/>
      <c r="AA80" s="796"/>
      <c r="AB80" s="796"/>
      <c r="AC80" s="796"/>
      <c r="AD80" s="796"/>
      <c r="AG80" s="323" t="b">
        <f t="shared" si="0"/>
        <v>0</v>
      </c>
      <c r="AH80" s="1" t="str">
        <f t="shared" si="1"/>
        <v/>
      </c>
      <c r="AI80" s="323" t="b">
        <f t="shared" si="2"/>
        <v>0</v>
      </c>
      <c r="AJ80" s="1" t="str">
        <f t="shared" si="3"/>
        <v/>
      </c>
      <c r="AK80" s="323" t="b">
        <f t="shared" si="4"/>
        <v>0</v>
      </c>
      <c r="AL80" s="648">
        <f t="shared" si="5"/>
        <v>0</v>
      </c>
      <c r="AM80" s="293">
        <f t="shared" si="6"/>
        <v>0</v>
      </c>
      <c r="AN80" s="294" t="str">
        <f>IF(AM80=0,"",
IF(SUM($AM$47:AM80)=1,AO80,
IF($AM$1547&gt;SUM($AM$47:AM80),_xlfn.CONCAT(", ",AO80),
IF($AM$1547=SUM($AM$47:AM80),_xlfn.CONCAT(" y ",AO80)))))</f>
        <v/>
      </c>
      <c r="AO80" s="89" t="s">
        <v>5153</v>
      </c>
      <c r="AQ80" s="477">
        <f t="shared" si="7"/>
        <v>0</v>
      </c>
      <c r="AR80" s="321">
        <f t="shared" si="8"/>
        <v>0</v>
      </c>
      <c r="AS80" s="293">
        <f t="shared" si="9"/>
        <v>0</v>
      </c>
      <c r="AT80" s="294" t="str">
        <f>IF(AS80=0,"",
IF(SUM($AS$47:AS80)=1,AU80,
IF($AS$1547&gt;SUM($AS$47:AS80),_xlfn.CONCAT(", ",AU80),
IF($AS$1547=SUM($AS$47:AS80),_xlfn.CONCAT(" y ",AU80)))))</f>
        <v/>
      </c>
      <c r="AU80" s="89" t="s">
        <v>5153</v>
      </c>
    </row>
    <row r="81" spans="1:47" ht="15" customHeight="1">
      <c r="A81" s="64"/>
      <c r="B81" s="11"/>
      <c r="C81" s="1021" t="s">
        <v>5086</v>
      </c>
      <c r="D81" s="890"/>
      <c r="E81" s="997"/>
      <c r="F81" s="884"/>
      <c r="G81" s="884"/>
      <c r="H81" s="884"/>
      <c r="I81" s="884"/>
      <c r="J81" s="884"/>
      <c r="K81" s="885"/>
      <c r="L81" s="1027"/>
      <c r="M81" s="884"/>
      <c r="N81" s="884"/>
      <c r="O81" s="885"/>
      <c r="P81" s="1027"/>
      <c r="Q81" s="884"/>
      <c r="R81" s="884"/>
      <c r="S81" s="885"/>
      <c r="T81" s="991"/>
      <c r="U81" s="884"/>
      <c r="V81" s="884"/>
      <c r="W81" s="885"/>
      <c r="X81" s="796"/>
      <c r="Y81" s="796"/>
      <c r="Z81" s="796"/>
      <c r="AA81" s="796"/>
      <c r="AB81" s="796"/>
      <c r="AC81" s="796"/>
      <c r="AD81" s="796"/>
      <c r="AG81" s="323" t="b">
        <f t="shared" si="0"/>
        <v>0</v>
      </c>
      <c r="AH81" s="1" t="str">
        <f t="shared" si="1"/>
        <v/>
      </c>
      <c r="AI81" s="323" t="b">
        <f t="shared" si="2"/>
        <v>0</v>
      </c>
      <c r="AJ81" s="1" t="str">
        <f t="shared" si="3"/>
        <v/>
      </c>
      <c r="AK81" s="323" t="b">
        <f t="shared" si="4"/>
        <v>0</v>
      </c>
      <c r="AL81" s="648">
        <f t="shared" si="5"/>
        <v>0</v>
      </c>
      <c r="AM81" s="293">
        <f t="shared" si="6"/>
        <v>0</v>
      </c>
      <c r="AN81" s="294" t="str">
        <f>IF(AM81=0,"",
IF(SUM($AM$47:AM81)=1,AO81,
IF($AM$1547&gt;SUM($AM$47:AM81),_xlfn.CONCAT(", ",AO81),
IF($AM$1547=SUM($AM$47:AM81),_xlfn.CONCAT(" y ",AO81)))))</f>
        <v/>
      </c>
      <c r="AO81" s="89" t="s">
        <v>5154</v>
      </c>
      <c r="AQ81" s="477">
        <f t="shared" si="7"/>
        <v>0</v>
      </c>
      <c r="AR81" s="321">
        <f t="shared" si="8"/>
        <v>0</v>
      </c>
      <c r="AS81" s="293">
        <f t="shared" si="9"/>
        <v>0</v>
      </c>
      <c r="AT81" s="294" t="str">
        <f>IF(AS81=0,"",
IF(SUM($AS$47:AS81)=1,AU81,
IF($AS$1547&gt;SUM($AS$47:AS81),_xlfn.CONCAT(", ",AU81),
IF($AS$1547=SUM($AS$47:AS81),_xlfn.CONCAT(" y ",AU81)))))</f>
        <v/>
      </c>
      <c r="AU81" s="89" t="s">
        <v>5154</v>
      </c>
    </row>
    <row r="82" spans="1:47" ht="15" customHeight="1">
      <c r="A82" s="64"/>
      <c r="B82" s="11"/>
      <c r="C82" s="1021" t="s">
        <v>5155</v>
      </c>
      <c r="D82" s="890"/>
      <c r="E82" s="997"/>
      <c r="F82" s="884"/>
      <c r="G82" s="884"/>
      <c r="H82" s="884"/>
      <c r="I82" s="884"/>
      <c r="J82" s="884"/>
      <c r="K82" s="885"/>
      <c r="L82" s="1027"/>
      <c r="M82" s="884"/>
      <c r="N82" s="884"/>
      <c r="O82" s="885"/>
      <c r="P82" s="1027"/>
      <c r="Q82" s="884"/>
      <c r="R82" s="884"/>
      <c r="S82" s="885"/>
      <c r="T82" s="991"/>
      <c r="U82" s="884"/>
      <c r="V82" s="884"/>
      <c r="W82" s="885"/>
      <c r="X82" s="796"/>
      <c r="Y82" s="796"/>
      <c r="Z82" s="796"/>
      <c r="AA82" s="796"/>
      <c r="AB82" s="796"/>
      <c r="AC82" s="796"/>
      <c r="AD82" s="796"/>
      <c r="AG82" s="323" t="b">
        <f t="shared" si="0"/>
        <v>0</v>
      </c>
      <c r="AH82" s="1" t="str">
        <f t="shared" si="1"/>
        <v/>
      </c>
      <c r="AI82" s="323" t="b">
        <f t="shared" si="2"/>
        <v>0</v>
      </c>
      <c r="AJ82" s="1" t="str">
        <f t="shared" si="3"/>
        <v/>
      </c>
      <c r="AK82" s="323" t="b">
        <f t="shared" si="4"/>
        <v>0</v>
      </c>
      <c r="AL82" s="648">
        <f t="shared" si="5"/>
        <v>0</v>
      </c>
      <c r="AM82" s="293">
        <f t="shared" si="6"/>
        <v>0</v>
      </c>
      <c r="AN82" s="294" t="str">
        <f>IF(AM82=0,"",
IF(SUM($AM$47:AM82)=1,AO82,
IF($AM$1547&gt;SUM($AM$47:AM82),_xlfn.CONCAT(", ",AO82),
IF($AM$1547=SUM($AM$47:AM82),_xlfn.CONCAT(" y ",AO82)))))</f>
        <v/>
      </c>
      <c r="AO82" s="89" t="s">
        <v>5156</v>
      </c>
      <c r="AQ82" s="477">
        <f t="shared" si="7"/>
        <v>0</v>
      </c>
      <c r="AR82" s="321">
        <f t="shared" si="8"/>
        <v>0</v>
      </c>
      <c r="AS82" s="293">
        <f t="shared" si="9"/>
        <v>0</v>
      </c>
      <c r="AT82" s="294" t="str">
        <f>IF(AS82=0,"",
IF(SUM($AS$47:AS82)=1,AU82,
IF($AS$1547&gt;SUM($AS$47:AS82),_xlfn.CONCAT(", ",AU82),
IF($AS$1547=SUM($AS$47:AS82),_xlfn.CONCAT(" y ",AU82)))))</f>
        <v/>
      </c>
      <c r="AU82" s="89" t="s">
        <v>5156</v>
      </c>
    </row>
    <row r="83" spans="1:47" ht="15" customHeight="1">
      <c r="A83" s="64"/>
      <c r="B83" s="11"/>
      <c r="C83" s="1021" t="s">
        <v>5157</v>
      </c>
      <c r="D83" s="890"/>
      <c r="E83" s="997"/>
      <c r="F83" s="884"/>
      <c r="G83" s="884"/>
      <c r="H83" s="884"/>
      <c r="I83" s="884"/>
      <c r="J83" s="884"/>
      <c r="K83" s="885"/>
      <c r="L83" s="1027"/>
      <c r="M83" s="884"/>
      <c r="N83" s="884"/>
      <c r="O83" s="885"/>
      <c r="P83" s="1027"/>
      <c r="Q83" s="884"/>
      <c r="R83" s="884"/>
      <c r="S83" s="885"/>
      <c r="T83" s="991"/>
      <c r="U83" s="884"/>
      <c r="V83" s="884"/>
      <c r="W83" s="885"/>
      <c r="X83" s="796"/>
      <c r="Y83" s="796"/>
      <c r="Z83" s="796"/>
      <c r="AA83" s="796"/>
      <c r="AB83" s="796"/>
      <c r="AC83" s="796"/>
      <c r="AD83" s="796"/>
      <c r="AG83" s="323" t="b">
        <f t="shared" si="0"/>
        <v>0</v>
      </c>
      <c r="AH83" s="1" t="str">
        <f t="shared" si="1"/>
        <v/>
      </c>
      <c r="AI83" s="323" t="b">
        <f t="shared" si="2"/>
        <v>0</v>
      </c>
      <c r="AJ83" s="1" t="str">
        <f t="shared" si="3"/>
        <v/>
      </c>
      <c r="AK83" s="323" t="b">
        <f t="shared" si="4"/>
        <v>0</v>
      </c>
      <c r="AL83" s="648">
        <f t="shared" si="5"/>
        <v>0</v>
      </c>
      <c r="AM83" s="293">
        <f t="shared" si="6"/>
        <v>0</v>
      </c>
      <c r="AN83" s="294" t="str">
        <f>IF(AM83=0,"",
IF(SUM($AM$47:AM83)=1,AO83,
IF($AM$1547&gt;SUM($AM$47:AM83),_xlfn.CONCAT(", ",AO83),
IF($AM$1547=SUM($AM$47:AM83),_xlfn.CONCAT(" y ",AO83)))))</f>
        <v/>
      </c>
      <c r="AO83" s="89" t="s">
        <v>5158</v>
      </c>
      <c r="AQ83" s="477">
        <f t="shared" si="7"/>
        <v>0</v>
      </c>
      <c r="AR83" s="321">
        <f t="shared" si="8"/>
        <v>0</v>
      </c>
      <c r="AS83" s="293">
        <f t="shared" si="9"/>
        <v>0</v>
      </c>
      <c r="AT83" s="294" t="str">
        <f>IF(AS83=0,"",
IF(SUM($AS$47:AS83)=1,AU83,
IF($AS$1547&gt;SUM($AS$47:AS83),_xlfn.CONCAT(", ",AU83),
IF($AS$1547=SUM($AS$47:AS83),_xlfn.CONCAT(" y ",AU83)))))</f>
        <v/>
      </c>
      <c r="AU83" s="89" t="s">
        <v>5158</v>
      </c>
    </row>
    <row r="84" spans="1:47" ht="15" customHeight="1">
      <c r="A84" s="64"/>
      <c r="B84" s="11"/>
      <c r="C84" s="1021" t="s">
        <v>5159</v>
      </c>
      <c r="D84" s="890"/>
      <c r="E84" s="997"/>
      <c r="F84" s="884"/>
      <c r="G84" s="884"/>
      <c r="H84" s="884"/>
      <c r="I84" s="884"/>
      <c r="J84" s="884"/>
      <c r="K84" s="885"/>
      <c r="L84" s="1027"/>
      <c r="M84" s="884"/>
      <c r="N84" s="884"/>
      <c r="O84" s="885"/>
      <c r="P84" s="1027"/>
      <c r="Q84" s="884"/>
      <c r="R84" s="884"/>
      <c r="S84" s="885"/>
      <c r="T84" s="991"/>
      <c r="U84" s="884"/>
      <c r="V84" s="884"/>
      <c r="W84" s="885"/>
      <c r="X84" s="796"/>
      <c r="Y84" s="796"/>
      <c r="Z84" s="796"/>
      <c r="AA84" s="796"/>
      <c r="AB84" s="796"/>
      <c r="AC84" s="796"/>
      <c r="AD84" s="796"/>
      <c r="AG84" s="323" t="b">
        <f t="shared" si="0"/>
        <v>0</v>
      </c>
      <c r="AH84" s="1" t="str">
        <f t="shared" si="1"/>
        <v/>
      </c>
      <c r="AI84" s="323" t="b">
        <f t="shared" si="2"/>
        <v>0</v>
      </c>
      <c r="AJ84" s="1" t="str">
        <f t="shared" si="3"/>
        <v/>
      </c>
      <c r="AK84" s="323" t="b">
        <f t="shared" si="4"/>
        <v>0</v>
      </c>
      <c r="AL84" s="648">
        <f t="shared" si="5"/>
        <v>0</v>
      </c>
      <c r="AM84" s="293">
        <f t="shared" si="6"/>
        <v>0</v>
      </c>
      <c r="AN84" s="294" t="str">
        <f>IF(AM84=0,"",
IF(SUM($AM$47:AM84)=1,AO84,
IF($AM$1547&gt;SUM($AM$47:AM84),_xlfn.CONCAT(", ",AO84),
IF($AM$1547=SUM($AM$47:AM84),_xlfn.CONCAT(" y ",AO84)))))</f>
        <v/>
      </c>
      <c r="AO84" s="89" t="s">
        <v>5160</v>
      </c>
      <c r="AQ84" s="477">
        <f t="shared" si="7"/>
        <v>0</v>
      </c>
      <c r="AR84" s="321">
        <f t="shared" si="8"/>
        <v>0</v>
      </c>
      <c r="AS84" s="293">
        <f t="shared" si="9"/>
        <v>0</v>
      </c>
      <c r="AT84" s="294" t="str">
        <f>IF(AS84=0,"",
IF(SUM($AS$47:AS84)=1,AU84,
IF($AS$1547&gt;SUM($AS$47:AS84),_xlfn.CONCAT(", ",AU84),
IF($AS$1547=SUM($AS$47:AS84),_xlfn.CONCAT(" y ",AU84)))))</f>
        <v/>
      </c>
      <c r="AU84" s="89" t="s">
        <v>5160</v>
      </c>
    </row>
    <row r="85" spans="1:47" ht="15" customHeight="1">
      <c r="A85" s="64"/>
      <c r="B85" s="11"/>
      <c r="C85" s="1021" t="s">
        <v>5161</v>
      </c>
      <c r="D85" s="890"/>
      <c r="E85" s="997"/>
      <c r="F85" s="884"/>
      <c r="G85" s="884"/>
      <c r="H85" s="884"/>
      <c r="I85" s="884"/>
      <c r="J85" s="884"/>
      <c r="K85" s="885"/>
      <c r="L85" s="1027"/>
      <c r="M85" s="884"/>
      <c r="N85" s="884"/>
      <c r="O85" s="885"/>
      <c r="P85" s="1027"/>
      <c r="Q85" s="884"/>
      <c r="R85" s="884"/>
      <c r="S85" s="885"/>
      <c r="T85" s="991"/>
      <c r="U85" s="884"/>
      <c r="V85" s="884"/>
      <c r="W85" s="885"/>
      <c r="X85" s="796"/>
      <c r="Y85" s="796"/>
      <c r="Z85" s="796"/>
      <c r="AA85" s="796"/>
      <c r="AB85" s="796"/>
      <c r="AC85" s="796"/>
      <c r="AD85" s="796"/>
      <c r="AG85" s="323" t="b">
        <f t="shared" si="0"/>
        <v>0</v>
      </c>
      <c r="AH85" s="1" t="str">
        <f t="shared" si="1"/>
        <v/>
      </c>
      <c r="AI85" s="323" t="b">
        <f t="shared" si="2"/>
        <v>0</v>
      </c>
      <c r="AJ85" s="1" t="str">
        <f t="shared" si="3"/>
        <v/>
      </c>
      <c r="AK85" s="323" t="b">
        <f t="shared" si="4"/>
        <v>0</v>
      </c>
      <c r="AL85" s="648">
        <f t="shared" si="5"/>
        <v>0</v>
      </c>
      <c r="AM85" s="293">
        <f t="shared" si="6"/>
        <v>0</v>
      </c>
      <c r="AN85" s="294" t="str">
        <f>IF(AM85=0,"",
IF(SUM($AM$47:AM85)=1,AO85,
IF($AM$1547&gt;SUM($AM$47:AM85),_xlfn.CONCAT(", ",AO85),
IF($AM$1547=SUM($AM$47:AM85),_xlfn.CONCAT(" y ",AO85)))))</f>
        <v/>
      </c>
      <c r="AO85" s="89" t="s">
        <v>5162</v>
      </c>
      <c r="AQ85" s="477">
        <f t="shared" si="7"/>
        <v>0</v>
      </c>
      <c r="AR85" s="321">
        <f t="shared" si="8"/>
        <v>0</v>
      </c>
      <c r="AS85" s="293">
        <f t="shared" si="9"/>
        <v>0</v>
      </c>
      <c r="AT85" s="294" t="str">
        <f>IF(AS85=0,"",
IF(SUM($AS$47:AS85)=1,AU85,
IF($AS$1547&gt;SUM($AS$47:AS85),_xlfn.CONCAT(", ",AU85),
IF($AS$1547=SUM($AS$47:AS85),_xlfn.CONCAT(" y ",AU85)))))</f>
        <v/>
      </c>
      <c r="AU85" s="89" t="s">
        <v>5162</v>
      </c>
    </row>
    <row r="86" spans="1:47" ht="15" customHeight="1">
      <c r="A86" s="64"/>
      <c r="B86" s="11"/>
      <c r="C86" s="1021" t="s">
        <v>5163</v>
      </c>
      <c r="D86" s="890"/>
      <c r="E86" s="997"/>
      <c r="F86" s="884"/>
      <c r="G86" s="884"/>
      <c r="H86" s="884"/>
      <c r="I86" s="884"/>
      <c r="J86" s="884"/>
      <c r="K86" s="885"/>
      <c r="L86" s="1027"/>
      <c r="M86" s="884"/>
      <c r="N86" s="884"/>
      <c r="O86" s="885"/>
      <c r="P86" s="1027"/>
      <c r="Q86" s="884"/>
      <c r="R86" s="884"/>
      <c r="S86" s="885"/>
      <c r="T86" s="991"/>
      <c r="U86" s="884"/>
      <c r="V86" s="884"/>
      <c r="W86" s="885"/>
      <c r="X86" s="796"/>
      <c r="Y86" s="796"/>
      <c r="Z86" s="796"/>
      <c r="AA86" s="796"/>
      <c r="AB86" s="796"/>
      <c r="AC86" s="796"/>
      <c r="AD86" s="796"/>
      <c r="AG86" s="323" t="b">
        <f t="shared" si="0"/>
        <v>0</v>
      </c>
      <c r="AH86" s="1" t="str">
        <f t="shared" si="1"/>
        <v/>
      </c>
      <c r="AI86" s="323" t="b">
        <f t="shared" si="2"/>
        <v>0</v>
      </c>
      <c r="AJ86" s="1" t="str">
        <f t="shared" si="3"/>
        <v/>
      </c>
      <c r="AK86" s="323" t="b">
        <f t="shared" si="4"/>
        <v>0</v>
      </c>
      <c r="AL86" s="648">
        <f t="shared" si="5"/>
        <v>0</v>
      </c>
      <c r="AM86" s="293">
        <f t="shared" si="6"/>
        <v>0</v>
      </c>
      <c r="AN86" s="294" t="str">
        <f>IF(AM86=0,"",
IF(SUM($AM$47:AM86)=1,AO86,
IF($AM$1547&gt;SUM($AM$47:AM86),_xlfn.CONCAT(", ",AO86),
IF($AM$1547=SUM($AM$47:AM86),_xlfn.CONCAT(" y ",AO86)))))</f>
        <v/>
      </c>
      <c r="AO86" s="89" t="s">
        <v>5164</v>
      </c>
      <c r="AQ86" s="477">
        <f t="shared" si="7"/>
        <v>0</v>
      </c>
      <c r="AR86" s="321">
        <f t="shared" si="8"/>
        <v>0</v>
      </c>
      <c r="AS86" s="293">
        <f t="shared" si="9"/>
        <v>0</v>
      </c>
      <c r="AT86" s="294" t="str">
        <f>IF(AS86=0,"",
IF(SUM($AS$47:AS86)=1,AU86,
IF($AS$1547&gt;SUM($AS$47:AS86),_xlfn.CONCAT(", ",AU86),
IF($AS$1547=SUM($AS$47:AS86),_xlfn.CONCAT(" y ",AU86)))))</f>
        <v/>
      </c>
      <c r="AU86" s="89" t="s">
        <v>5164</v>
      </c>
    </row>
    <row r="87" spans="1:47" ht="15" customHeight="1">
      <c r="A87" s="64"/>
      <c r="B87" s="11"/>
      <c r="C87" s="1021" t="s">
        <v>5165</v>
      </c>
      <c r="D87" s="890"/>
      <c r="E87" s="997"/>
      <c r="F87" s="884"/>
      <c r="G87" s="884"/>
      <c r="H87" s="884"/>
      <c r="I87" s="884"/>
      <c r="J87" s="884"/>
      <c r="K87" s="885"/>
      <c r="L87" s="1027"/>
      <c r="M87" s="884"/>
      <c r="N87" s="884"/>
      <c r="O87" s="885"/>
      <c r="P87" s="1027"/>
      <c r="Q87" s="884"/>
      <c r="R87" s="884"/>
      <c r="S87" s="885"/>
      <c r="T87" s="991"/>
      <c r="U87" s="884"/>
      <c r="V87" s="884"/>
      <c r="W87" s="885"/>
      <c r="X87" s="796"/>
      <c r="Y87" s="796"/>
      <c r="Z87" s="796"/>
      <c r="AA87" s="796"/>
      <c r="AB87" s="796"/>
      <c r="AC87" s="796"/>
      <c r="AD87" s="796"/>
      <c r="AG87" s="323" t="b">
        <f t="shared" si="0"/>
        <v>0</v>
      </c>
      <c r="AH87" s="1" t="str">
        <f t="shared" si="1"/>
        <v/>
      </c>
      <c r="AI87" s="323" t="b">
        <f t="shared" si="2"/>
        <v>0</v>
      </c>
      <c r="AJ87" s="1" t="str">
        <f t="shared" si="3"/>
        <v/>
      </c>
      <c r="AK87" s="323" t="b">
        <f t="shared" si="4"/>
        <v>0</v>
      </c>
      <c r="AL87" s="648">
        <f t="shared" si="5"/>
        <v>0</v>
      </c>
      <c r="AM87" s="293">
        <f t="shared" si="6"/>
        <v>0</v>
      </c>
      <c r="AN87" s="294" t="str">
        <f>IF(AM87=0,"",
IF(SUM($AM$47:AM87)=1,AO87,
IF($AM$1547&gt;SUM($AM$47:AM87),_xlfn.CONCAT(", ",AO87),
IF($AM$1547=SUM($AM$47:AM87),_xlfn.CONCAT(" y ",AO87)))))</f>
        <v/>
      </c>
      <c r="AO87" s="89" t="s">
        <v>5166</v>
      </c>
      <c r="AQ87" s="477">
        <f t="shared" si="7"/>
        <v>0</v>
      </c>
      <c r="AR87" s="321">
        <f t="shared" si="8"/>
        <v>0</v>
      </c>
      <c r="AS87" s="293">
        <f t="shared" si="9"/>
        <v>0</v>
      </c>
      <c r="AT87" s="294" t="str">
        <f>IF(AS87=0,"",
IF(SUM($AS$47:AS87)=1,AU87,
IF($AS$1547&gt;SUM($AS$47:AS87),_xlfn.CONCAT(", ",AU87),
IF($AS$1547=SUM($AS$47:AS87),_xlfn.CONCAT(" y ",AU87)))))</f>
        <v/>
      </c>
      <c r="AU87" s="89" t="s">
        <v>5166</v>
      </c>
    </row>
    <row r="88" spans="1:47" ht="15" customHeight="1">
      <c r="A88" s="64"/>
      <c r="B88" s="11"/>
      <c r="C88" s="1021" t="s">
        <v>5167</v>
      </c>
      <c r="D88" s="890"/>
      <c r="E88" s="997"/>
      <c r="F88" s="884"/>
      <c r="G88" s="884"/>
      <c r="H88" s="884"/>
      <c r="I88" s="884"/>
      <c r="J88" s="884"/>
      <c r="K88" s="885"/>
      <c r="L88" s="1027"/>
      <c r="M88" s="884"/>
      <c r="N88" s="884"/>
      <c r="O88" s="885"/>
      <c r="P88" s="1027"/>
      <c r="Q88" s="884"/>
      <c r="R88" s="884"/>
      <c r="S88" s="885"/>
      <c r="T88" s="991"/>
      <c r="U88" s="884"/>
      <c r="V88" s="884"/>
      <c r="W88" s="885"/>
      <c r="X88" s="796"/>
      <c r="Y88" s="796"/>
      <c r="Z88" s="796"/>
      <c r="AA88" s="796"/>
      <c r="AB88" s="796"/>
      <c r="AC88" s="796"/>
      <c r="AD88" s="796"/>
      <c r="AG88" s="323" t="b">
        <f t="shared" si="0"/>
        <v>0</v>
      </c>
      <c r="AH88" s="1" t="str">
        <f t="shared" si="1"/>
        <v/>
      </c>
      <c r="AI88" s="323" t="b">
        <f t="shared" si="2"/>
        <v>0</v>
      </c>
      <c r="AJ88" s="1" t="str">
        <f t="shared" si="3"/>
        <v/>
      </c>
      <c r="AK88" s="323" t="b">
        <f t="shared" si="4"/>
        <v>0</v>
      </c>
      <c r="AL88" s="648">
        <f t="shared" si="5"/>
        <v>0</v>
      </c>
      <c r="AM88" s="293">
        <f t="shared" si="6"/>
        <v>0</v>
      </c>
      <c r="AN88" s="294" t="str">
        <f>IF(AM88=0,"",
IF(SUM($AM$47:AM88)=1,AO88,
IF($AM$1547&gt;SUM($AM$47:AM88),_xlfn.CONCAT(", ",AO88),
IF($AM$1547=SUM($AM$47:AM88),_xlfn.CONCAT(" y ",AO88)))))</f>
        <v/>
      </c>
      <c r="AO88" s="89" t="s">
        <v>5168</v>
      </c>
      <c r="AQ88" s="477">
        <f t="shared" si="7"/>
        <v>0</v>
      </c>
      <c r="AR88" s="321">
        <f t="shared" si="8"/>
        <v>0</v>
      </c>
      <c r="AS88" s="293">
        <f t="shared" si="9"/>
        <v>0</v>
      </c>
      <c r="AT88" s="294" t="str">
        <f>IF(AS88=0,"",
IF(SUM($AS$47:AS88)=1,AU88,
IF($AS$1547&gt;SUM($AS$47:AS88),_xlfn.CONCAT(", ",AU88),
IF($AS$1547=SUM($AS$47:AS88),_xlfn.CONCAT(" y ",AU88)))))</f>
        <v/>
      </c>
      <c r="AU88" s="89" t="s">
        <v>5168</v>
      </c>
    </row>
    <row r="89" spans="1:47" ht="15" customHeight="1">
      <c r="A89" s="64"/>
      <c r="B89" s="11"/>
      <c r="C89" s="1021" t="s">
        <v>5169</v>
      </c>
      <c r="D89" s="890"/>
      <c r="E89" s="997"/>
      <c r="F89" s="884"/>
      <c r="G89" s="884"/>
      <c r="H89" s="884"/>
      <c r="I89" s="884"/>
      <c r="J89" s="884"/>
      <c r="K89" s="885"/>
      <c r="L89" s="1027"/>
      <c r="M89" s="884"/>
      <c r="N89" s="884"/>
      <c r="O89" s="885"/>
      <c r="P89" s="1027"/>
      <c r="Q89" s="884"/>
      <c r="R89" s="884"/>
      <c r="S89" s="885"/>
      <c r="T89" s="991"/>
      <c r="U89" s="884"/>
      <c r="V89" s="884"/>
      <c r="W89" s="885"/>
      <c r="X89" s="796"/>
      <c r="Y89" s="796"/>
      <c r="Z89" s="796"/>
      <c r="AA89" s="796"/>
      <c r="AB89" s="796"/>
      <c r="AC89" s="796"/>
      <c r="AD89" s="796"/>
      <c r="AG89" s="323" t="b">
        <f t="shared" si="0"/>
        <v>0</v>
      </c>
      <c r="AH89" s="1" t="str">
        <f t="shared" si="1"/>
        <v/>
      </c>
      <c r="AI89" s="323" t="b">
        <f t="shared" si="2"/>
        <v>0</v>
      </c>
      <c r="AJ89" s="1" t="str">
        <f t="shared" si="3"/>
        <v/>
      </c>
      <c r="AK89" s="323" t="b">
        <f t="shared" si="4"/>
        <v>0</v>
      </c>
      <c r="AL89" s="648">
        <f t="shared" si="5"/>
        <v>0</v>
      </c>
      <c r="AM89" s="293">
        <f t="shared" si="6"/>
        <v>0</v>
      </c>
      <c r="AN89" s="294" t="str">
        <f>IF(AM89=0,"",
IF(SUM($AM$47:AM89)=1,AO89,
IF($AM$1547&gt;SUM($AM$47:AM89),_xlfn.CONCAT(", ",AO89),
IF($AM$1547=SUM($AM$47:AM89),_xlfn.CONCAT(" y ",AO89)))))</f>
        <v/>
      </c>
      <c r="AO89" s="89" t="s">
        <v>5170</v>
      </c>
      <c r="AQ89" s="477">
        <f t="shared" si="7"/>
        <v>0</v>
      </c>
      <c r="AR89" s="321">
        <f t="shared" si="8"/>
        <v>0</v>
      </c>
      <c r="AS89" s="293">
        <f t="shared" si="9"/>
        <v>0</v>
      </c>
      <c r="AT89" s="294" t="str">
        <f>IF(AS89=0,"",
IF(SUM($AS$47:AS89)=1,AU89,
IF($AS$1547&gt;SUM($AS$47:AS89),_xlfn.CONCAT(", ",AU89),
IF($AS$1547=SUM($AS$47:AS89),_xlfn.CONCAT(" y ",AU89)))))</f>
        <v/>
      </c>
      <c r="AU89" s="89" t="s">
        <v>5170</v>
      </c>
    </row>
    <row r="90" spans="1:47" ht="15" customHeight="1">
      <c r="A90" s="64"/>
      <c r="B90" s="11"/>
      <c r="C90" s="1021" t="s">
        <v>5171</v>
      </c>
      <c r="D90" s="890"/>
      <c r="E90" s="997"/>
      <c r="F90" s="884"/>
      <c r="G90" s="884"/>
      <c r="H90" s="884"/>
      <c r="I90" s="884"/>
      <c r="J90" s="884"/>
      <c r="K90" s="885"/>
      <c r="L90" s="1027"/>
      <c r="M90" s="884"/>
      <c r="N90" s="884"/>
      <c r="O90" s="885"/>
      <c r="P90" s="1027"/>
      <c r="Q90" s="884"/>
      <c r="R90" s="884"/>
      <c r="S90" s="885"/>
      <c r="T90" s="991"/>
      <c r="U90" s="884"/>
      <c r="V90" s="884"/>
      <c r="W90" s="885"/>
      <c r="X90" s="796"/>
      <c r="Y90" s="796"/>
      <c r="Z90" s="796"/>
      <c r="AA90" s="796"/>
      <c r="AB90" s="796"/>
      <c r="AC90" s="796"/>
      <c r="AD90" s="796"/>
      <c r="AG90" s="323" t="b">
        <f t="shared" si="0"/>
        <v>0</v>
      </c>
      <c r="AH90" s="1" t="str">
        <f t="shared" si="1"/>
        <v/>
      </c>
      <c r="AI90" s="323" t="b">
        <f t="shared" si="2"/>
        <v>0</v>
      </c>
      <c r="AJ90" s="1" t="str">
        <f t="shared" si="3"/>
        <v/>
      </c>
      <c r="AK90" s="323" t="b">
        <f t="shared" si="4"/>
        <v>0</v>
      </c>
      <c r="AL90" s="648">
        <f t="shared" si="5"/>
        <v>0</v>
      </c>
      <c r="AM90" s="293">
        <f t="shared" si="6"/>
        <v>0</v>
      </c>
      <c r="AN90" s="294" t="str">
        <f>IF(AM90=0,"",
IF(SUM($AM$47:AM90)=1,AO90,
IF($AM$1547&gt;SUM($AM$47:AM90),_xlfn.CONCAT(", ",AO90),
IF($AM$1547=SUM($AM$47:AM90),_xlfn.CONCAT(" y ",AO90)))))</f>
        <v/>
      </c>
      <c r="AO90" s="89" t="s">
        <v>5172</v>
      </c>
      <c r="AQ90" s="477">
        <f t="shared" si="7"/>
        <v>0</v>
      </c>
      <c r="AR90" s="321">
        <f t="shared" si="8"/>
        <v>0</v>
      </c>
      <c r="AS90" s="293">
        <f t="shared" si="9"/>
        <v>0</v>
      </c>
      <c r="AT90" s="294" t="str">
        <f>IF(AS90=0,"",
IF(SUM($AS$47:AS90)=1,AU90,
IF($AS$1547&gt;SUM($AS$47:AS90),_xlfn.CONCAT(", ",AU90),
IF($AS$1547=SUM($AS$47:AS90),_xlfn.CONCAT(" y ",AU90)))))</f>
        <v/>
      </c>
      <c r="AU90" s="89" t="s">
        <v>5172</v>
      </c>
    </row>
    <row r="91" spans="1:47" ht="15" customHeight="1">
      <c r="A91" s="64"/>
      <c r="B91" s="11"/>
      <c r="C91" s="1021" t="s">
        <v>5173</v>
      </c>
      <c r="D91" s="890"/>
      <c r="E91" s="997"/>
      <c r="F91" s="884"/>
      <c r="G91" s="884"/>
      <c r="H91" s="884"/>
      <c r="I91" s="884"/>
      <c r="J91" s="884"/>
      <c r="K91" s="885"/>
      <c r="L91" s="1027"/>
      <c r="M91" s="884"/>
      <c r="N91" s="884"/>
      <c r="O91" s="885"/>
      <c r="P91" s="1027"/>
      <c r="Q91" s="884"/>
      <c r="R91" s="884"/>
      <c r="S91" s="885"/>
      <c r="T91" s="991"/>
      <c r="U91" s="884"/>
      <c r="V91" s="884"/>
      <c r="W91" s="885"/>
      <c r="X91" s="796"/>
      <c r="Y91" s="796"/>
      <c r="Z91" s="796"/>
      <c r="AA91" s="796"/>
      <c r="AB91" s="796"/>
      <c r="AC91" s="796"/>
      <c r="AD91" s="796"/>
      <c r="AG91" s="323" t="b">
        <f t="shared" si="0"/>
        <v>0</v>
      </c>
      <c r="AH91" s="1" t="str">
        <f t="shared" si="1"/>
        <v/>
      </c>
      <c r="AI91" s="323" t="b">
        <f t="shared" si="2"/>
        <v>0</v>
      </c>
      <c r="AJ91" s="1" t="str">
        <f t="shared" si="3"/>
        <v/>
      </c>
      <c r="AK91" s="323" t="b">
        <f t="shared" si="4"/>
        <v>0</v>
      </c>
      <c r="AL91" s="648">
        <f t="shared" si="5"/>
        <v>0</v>
      </c>
      <c r="AM91" s="293">
        <f t="shared" si="6"/>
        <v>0</v>
      </c>
      <c r="AN91" s="294" t="str">
        <f>IF(AM91=0,"",
IF(SUM($AM$47:AM91)=1,AO91,
IF($AM$1547&gt;SUM($AM$47:AM91),_xlfn.CONCAT(", ",AO91),
IF($AM$1547=SUM($AM$47:AM91),_xlfn.CONCAT(" y ",AO91)))))</f>
        <v/>
      </c>
      <c r="AO91" s="89" t="s">
        <v>5174</v>
      </c>
      <c r="AQ91" s="477">
        <f t="shared" si="7"/>
        <v>0</v>
      </c>
      <c r="AR91" s="321">
        <f t="shared" si="8"/>
        <v>0</v>
      </c>
      <c r="AS91" s="293">
        <f t="shared" si="9"/>
        <v>0</v>
      </c>
      <c r="AT91" s="294" t="str">
        <f>IF(AS91=0,"",
IF(SUM($AS$47:AS91)=1,AU91,
IF($AS$1547&gt;SUM($AS$47:AS91),_xlfn.CONCAT(", ",AU91),
IF($AS$1547=SUM($AS$47:AS91),_xlfn.CONCAT(" y ",AU91)))))</f>
        <v/>
      </c>
      <c r="AU91" s="89" t="s">
        <v>5174</v>
      </c>
    </row>
    <row r="92" spans="1:47" ht="15" customHeight="1">
      <c r="A92" s="64"/>
      <c r="B92" s="11"/>
      <c r="C92" s="1021" t="s">
        <v>5175</v>
      </c>
      <c r="D92" s="890"/>
      <c r="E92" s="997"/>
      <c r="F92" s="884"/>
      <c r="G92" s="884"/>
      <c r="H92" s="884"/>
      <c r="I92" s="884"/>
      <c r="J92" s="884"/>
      <c r="K92" s="885"/>
      <c r="L92" s="1027"/>
      <c r="M92" s="884"/>
      <c r="N92" s="884"/>
      <c r="O92" s="885"/>
      <c r="P92" s="1027"/>
      <c r="Q92" s="884"/>
      <c r="R92" s="884"/>
      <c r="S92" s="885"/>
      <c r="T92" s="991"/>
      <c r="U92" s="884"/>
      <c r="V92" s="884"/>
      <c r="W92" s="885"/>
      <c r="X92" s="796"/>
      <c r="Y92" s="796"/>
      <c r="Z92" s="796"/>
      <c r="AA92" s="796"/>
      <c r="AB92" s="796"/>
      <c r="AC92" s="796"/>
      <c r="AD92" s="796"/>
      <c r="AG92" s="323" t="b">
        <f t="shared" si="0"/>
        <v>0</v>
      </c>
      <c r="AH92" s="1" t="str">
        <f t="shared" si="1"/>
        <v/>
      </c>
      <c r="AI92" s="323" t="b">
        <f t="shared" si="2"/>
        <v>0</v>
      </c>
      <c r="AJ92" s="1" t="str">
        <f t="shared" si="3"/>
        <v/>
      </c>
      <c r="AK92" s="323" t="b">
        <f t="shared" si="4"/>
        <v>0</v>
      </c>
      <c r="AL92" s="648">
        <f t="shared" si="5"/>
        <v>0</v>
      </c>
      <c r="AM92" s="293">
        <f t="shared" si="6"/>
        <v>0</v>
      </c>
      <c r="AN92" s="294" t="str">
        <f>IF(AM92=0,"",
IF(SUM($AM$47:AM92)=1,AO92,
IF($AM$1547&gt;SUM($AM$47:AM92),_xlfn.CONCAT(", ",AO92),
IF($AM$1547=SUM($AM$47:AM92),_xlfn.CONCAT(" y ",AO92)))))</f>
        <v/>
      </c>
      <c r="AO92" s="89" t="s">
        <v>5176</v>
      </c>
      <c r="AQ92" s="477">
        <f t="shared" si="7"/>
        <v>0</v>
      </c>
      <c r="AR92" s="321">
        <f t="shared" si="8"/>
        <v>0</v>
      </c>
      <c r="AS92" s="293">
        <f t="shared" si="9"/>
        <v>0</v>
      </c>
      <c r="AT92" s="294" t="str">
        <f>IF(AS92=0,"",
IF(SUM($AS$47:AS92)=1,AU92,
IF($AS$1547&gt;SUM($AS$47:AS92),_xlfn.CONCAT(", ",AU92),
IF($AS$1547=SUM($AS$47:AS92),_xlfn.CONCAT(" y ",AU92)))))</f>
        <v/>
      </c>
      <c r="AU92" s="89" t="s">
        <v>5176</v>
      </c>
    </row>
    <row r="93" spans="1:47" ht="15" customHeight="1">
      <c r="A93" s="64"/>
      <c r="B93" s="11"/>
      <c r="C93" s="1021" t="s">
        <v>5177</v>
      </c>
      <c r="D93" s="890"/>
      <c r="E93" s="997"/>
      <c r="F93" s="884"/>
      <c r="G93" s="884"/>
      <c r="H93" s="884"/>
      <c r="I93" s="884"/>
      <c r="J93" s="884"/>
      <c r="K93" s="885"/>
      <c r="L93" s="1027"/>
      <c r="M93" s="884"/>
      <c r="N93" s="884"/>
      <c r="O93" s="885"/>
      <c r="P93" s="1027"/>
      <c r="Q93" s="884"/>
      <c r="R93" s="884"/>
      <c r="S93" s="885"/>
      <c r="T93" s="991"/>
      <c r="U93" s="884"/>
      <c r="V93" s="884"/>
      <c r="W93" s="885"/>
      <c r="X93" s="796"/>
      <c r="Y93" s="796"/>
      <c r="Z93" s="796"/>
      <c r="AA93" s="796"/>
      <c r="AB93" s="796"/>
      <c r="AC93" s="796"/>
      <c r="AD93" s="796"/>
      <c r="AG93" s="323" t="b">
        <f t="shared" si="0"/>
        <v>0</v>
      </c>
      <c r="AH93" s="1" t="str">
        <f t="shared" si="1"/>
        <v/>
      </c>
      <c r="AI93" s="323" t="b">
        <f t="shared" si="2"/>
        <v>0</v>
      </c>
      <c r="AJ93" s="1" t="str">
        <f t="shared" si="3"/>
        <v/>
      </c>
      <c r="AK93" s="323" t="b">
        <f t="shared" si="4"/>
        <v>0</v>
      </c>
      <c r="AL93" s="648">
        <f t="shared" si="5"/>
        <v>0</v>
      </c>
      <c r="AM93" s="293">
        <f t="shared" si="6"/>
        <v>0</v>
      </c>
      <c r="AN93" s="294" t="str">
        <f>IF(AM93=0,"",
IF(SUM($AM$47:AM93)=1,AO93,
IF($AM$1547&gt;SUM($AM$47:AM93),_xlfn.CONCAT(", ",AO93),
IF($AM$1547=SUM($AM$47:AM93),_xlfn.CONCAT(" y ",AO93)))))</f>
        <v/>
      </c>
      <c r="AO93" s="89" t="s">
        <v>5178</v>
      </c>
      <c r="AQ93" s="477">
        <f t="shared" si="7"/>
        <v>0</v>
      </c>
      <c r="AR93" s="321">
        <f t="shared" si="8"/>
        <v>0</v>
      </c>
      <c r="AS93" s="293">
        <f t="shared" si="9"/>
        <v>0</v>
      </c>
      <c r="AT93" s="294" t="str">
        <f>IF(AS93=0,"",
IF(SUM($AS$47:AS93)=1,AU93,
IF($AS$1547&gt;SUM($AS$47:AS93),_xlfn.CONCAT(", ",AU93),
IF($AS$1547=SUM($AS$47:AS93),_xlfn.CONCAT(" y ",AU93)))))</f>
        <v/>
      </c>
      <c r="AU93" s="89" t="s">
        <v>5178</v>
      </c>
    </row>
    <row r="94" spans="1:47" ht="15" customHeight="1">
      <c r="A94" s="64"/>
      <c r="B94" s="11"/>
      <c r="C94" s="1021" t="s">
        <v>5179</v>
      </c>
      <c r="D94" s="890"/>
      <c r="E94" s="997"/>
      <c r="F94" s="884"/>
      <c r="G94" s="884"/>
      <c r="H94" s="884"/>
      <c r="I94" s="884"/>
      <c r="J94" s="884"/>
      <c r="K94" s="885"/>
      <c r="L94" s="1027"/>
      <c r="M94" s="884"/>
      <c r="N94" s="884"/>
      <c r="O94" s="885"/>
      <c r="P94" s="1027"/>
      <c r="Q94" s="884"/>
      <c r="R94" s="884"/>
      <c r="S94" s="885"/>
      <c r="T94" s="991"/>
      <c r="U94" s="884"/>
      <c r="V94" s="884"/>
      <c r="W94" s="885"/>
      <c r="X94" s="796"/>
      <c r="Y94" s="796"/>
      <c r="Z94" s="796"/>
      <c r="AA94" s="796"/>
      <c r="AB94" s="796"/>
      <c r="AC94" s="796"/>
      <c r="AD94" s="796"/>
      <c r="AG94" s="323" t="b">
        <f t="shared" si="0"/>
        <v>0</v>
      </c>
      <c r="AH94" s="1" t="str">
        <f t="shared" si="1"/>
        <v/>
      </c>
      <c r="AI94" s="323" t="b">
        <f t="shared" si="2"/>
        <v>0</v>
      </c>
      <c r="AJ94" s="1" t="str">
        <f t="shared" si="3"/>
        <v/>
      </c>
      <c r="AK94" s="323" t="b">
        <f t="shared" si="4"/>
        <v>0</v>
      </c>
      <c r="AL94" s="648">
        <f t="shared" si="5"/>
        <v>0</v>
      </c>
      <c r="AM94" s="293">
        <f t="shared" si="6"/>
        <v>0</v>
      </c>
      <c r="AN94" s="294" t="str">
        <f>IF(AM94=0,"",
IF(SUM($AM$47:AM94)=1,AO94,
IF($AM$1547&gt;SUM($AM$47:AM94),_xlfn.CONCAT(", ",AO94),
IF($AM$1547=SUM($AM$47:AM94),_xlfn.CONCAT(" y ",AO94)))))</f>
        <v/>
      </c>
      <c r="AO94" s="89" t="s">
        <v>5180</v>
      </c>
      <c r="AQ94" s="477">
        <f t="shared" si="7"/>
        <v>0</v>
      </c>
      <c r="AR94" s="321">
        <f t="shared" si="8"/>
        <v>0</v>
      </c>
      <c r="AS94" s="293">
        <f t="shared" si="9"/>
        <v>0</v>
      </c>
      <c r="AT94" s="294" t="str">
        <f>IF(AS94=0,"",
IF(SUM($AS$47:AS94)=1,AU94,
IF($AS$1547&gt;SUM($AS$47:AS94),_xlfn.CONCAT(", ",AU94),
IF($AS$1547=SUM($AS$47:AS94),_xlfn.CONCAT(" y ",AU94)))))</f>
        <v/>
      </c>
      <c r="AU94" s="89" t="s">
        <v>5180</v>
      </c>
    </row>
    <row r="95" spans="1:47" ht="15" customHeight="1">
      <c r="A95" s="64"/>
      <c r="B95" s="11"/>
      <c r="C95" s="1021" t="s">
        <v>5181</v>
      </c>
      <c r="D95" s="890"/>
      <c r="E95" s="997"/>
      <c r="F95" s="884"/>
      <c r="G95" s="884"/>
      <c r="H95" s="884"/>
      <c r="I95" s="884"/>
      <c r="J95" s="884"/>
      <c r="K95" s="885"/>
      <c r="L95" s="1027"/>
      <c r="M95" s="884"/>
      <c r="N95" s="884"/>
      <c r="O95" s="885"/>
      <c r="P95" s="1027"/>
      <c r="Q95" s="884"/>
      <c r="R95" s="884"/>
      <c r="S95" s="885"/>
      <c r="T95" s="991"/>
      <c r="U95" s="884"/>
      <c r="V95" s="884"/>
      <c r="W95" s="885"/>
      <c r="X95" s="796"/>
      <c r="Y95" s="796"/>
      <c r="Z95" s="796"/>
      <c r="AA95" s="796"/>
      <c r="AB95" s="796"/>
      <c r="AC95" s="796"/>
      <c r="AD95" s="796"/>
      <c r="AG95" s="323" t="b">
        <f t="shared" si="0"/>
        <v>0</v>
      </c>
      <c r="AH95" s="1" t="str">
        <f t="shared" si="1"/>
        <v/>
      </c>
      <c r="AI95" s="323" t="b">
        <f t="shared" si="2"/>
        <v>0</v>
      </c>
      <c r="AJ95" s="1" t="str">
        <f t="shared" si="3"/>
        <v/>
      </c>
      <c r="AK95" s="323" t="b">
        <f t="shared" si="4"/>
        <v>0</v>
      </c>
      <c r="AL95" s="648">
        <f t="shared" si="5"/>
        <v>0</v>
      </c>
      <c r="AM95" s="293">
        <f t="shared" si="6"/>
        <v>0</v>
      </c>
      <c r="AN95" s="294" t="str">
        <f>IF(AM95=0,"",
IF(SUM($AM$47:AM95)=1,AO95,
IF($AM$1547&gt;SUM($AM$47:AM95),_xlfn.CONCAT(", ",AO95),
IF($AM$1547=SUM($AM$47:AM95),_xlfn.CONCAT(" y ",AO95)))))</f>
        <v/>
      </c>
      <c r="AO95" s="89" t="s">
        <v>5182</v>
      </c>
      <c r="AQ95" s="477">
        <f t="shared" si="7"/>
        <v>0</v>
      </c>
      <c r="AR95" s="321">
        <f t="shared" si="8"/>
        <v>0</v>
      </c>
      <c r="AS95" s="293">
        <f t="shared" si="9"/>
        <v>0</v>
      </c>
      <c r="AT95" s="294" t="str">
        <f>IF(AS95=0,"",
IF(SUM($AS$47:AS95)=1,AU95,
IF($AS$1547&gt;SUM($AS$47:AS95),_xlfn.CONCAT(", ",AU95),
IF($AS$1547=SUM($AS$47:AS95),_xlfn.CONCAT(" y ",AU95)))))</f>
        <v/>
      </c>
      <c r="AU95" s="89" t="s">
        <v>5182</v>
      </c>
    </row>
    <row r="96" spans="1:47" ht="15" customHeight="1">
      <c r="A96" s="64"/>
      <c r="B96" s="11"/>
      <c r="C96" s="1021" t="s">
        <v>5183</v>
      </c>
      <c r="D96" s="890"/>
      <c r="E96" s="997"/>
      <c r="F96" s="884"/>
      <c r="G96" s="884"/>
      <c r="H96" s="884"/>
      <c r="I96" s="884"/>
      <c r="J96" s="884"/>
      <c r="K96" s="885"/>
      <c r="L96" s="1027"/>
      <c r="M96" s="884"/>
      <c r="N96" s="884"/>
      <c r="O96" s="885"/>
      <c r="P96" s="1027"/>
      <c r="Q96" s="884"/>
      <c r="R96" s="884"/>
      <c r="S96" s="885"/>
      <c r="T96" s="991"/>
      <c r="U96" s="884"/>
      <c r="V96" s="884"/>
      <c r="W96" s="885"/>
      <c r="X96" s="796"/>
      <c r="Y96" s="796"/>
      <c r="Z96" s="796"/>
      <c r="AA96" s="796"/>
      <c r="AB96" s="796"/>
      <c r="AC96" s="796"/>
      <c r="AD96" s="796"/>
      <c r="AG96" s="323" t="b">
        <f t="shared" si="0"/>
        <v>0</v>
      </c>
      <c r="AH96" s="1" t="str">
        <f t="shared" si="1"/>
        <v/>
      </c>
      <c r="AI96" s="323" t="b">
        <f t="shared" si="2"/>
        <v>0</v>
      </c>
      <c r="AJ96" s="1" t="str">
        <f t="shared" si="3"/>
        <v/>
      </c>
      <c r="AK96" s="323" t="b">
        <f t="shared" si="4"/>
        <v>0</v>
      </c>
      <c r="AL96" s="648">
        <f t="shared" si="5"/>
        <v>0</v>
      </c>
      <c r="AM96" s="293">
        <f t="shared" si="6"/>
        <v>0</v>
      </c>
      <c r="AN96" s="294" t="str">
        <f>IF(AM96=0,"",
IF(SUM($AM$47:AM96)=1,AO96,
IF($AM$1547&gt;SUM($AM$47:AM96),_xlfn.CONCAT(", ",AO96),
IF($AM$1547=SUM($AM$47:AM96),_xlfn.CONCAT(" y ",AO96)))))</f>
        <v/>
      </c>
      <c r="AO96" s="89" t="s">
        <v>5184</v>
      </c>
      <c r="AQ96" s="477">
        <f t="shared" si="7"/>
        <v>0</v>
      </c>
      <c r="AR96" s="321">
        <f t="shared" si="8"/>
        <v>0</v>
      </c>
      <c r="AS96" s="293">
        <f t="shared" si="9"/>
        <v>0</v>
      </c>
      <c r="AT96" s="294" t="str">
        <f>IF(AS96=0,"",
IF(SUM($AS$47:AS96)=1,AU96,
IF($AS$1547&gt;SUM($AS$47:AS96),_xlfn.CONCAT(", ",AU96),
IF($AS$1547=SUM($AS$47:AS96),_xlfn.CONCAT(" y ",AU96)))))</f>
        <v/>
      </c>
      <c r="AU96" s="89" t="s">
        <v>5184</v>
      </c>
    </row>
    <row r="97" spans="1:47" ht="15" customHeight="1">
      <c r="A97" s="64"/>
      <c r="B97" s="11"/>
      <c r="C97" s="1021" t="s">
        <v>5185</v>
      </c>
      <c r="D97" s="890"/>
      <c r="E97" s="997"/>
      <c r="F97" s="884"/>
      <c r="G97" s="884"/>
      <c r="H97" s="884"/>
      <c r="I97" s="884"/>
      <c r="J97" s="884"/>
      <c r="K97" s="885"/>
      <c r="L97" s="1027"/>
      <c r="M97" s="884"/>
      <c r="N97" s="884"/>
      <c r="O97" s="885"/>
      <c r="P97" s="1027"/>
      <c r="Q97" s="884"/>
      <c r="R97" s="884"/>
      <c r="S97" s="885"/>
      <c r="T97" s="991"/>
      <c r="U97" s="884"/>
      <c r="V97" s="884"/>
      <c r="W97" s="885"/>
      <c r="X97" s="796"/>
      <c r="Y97" s="796"/>
      <c r="Z97" s="796"/>
      <c r="AA97" s="796"/>
      <c r="AB97" s="796"/>
      <c r="AC97" s="796"/>
      <c r="AD97" s="796"/>
      <c r="AG97" s="323" t="b">
        <f t="shared" si="0"/>
        <v>0</v>
      </c>
      <c r="AH97" s="1" t="str">
        <f t="shared" si="1"/>
        <v/>
      </c>
      <c r="AI97" s="323" t="b">
        <f t="shared" si="2"/>
        <v>0</v>
      </c>
      <c r="AJ97" s="1" t="str">
        <f t="shared" si="3"/>
        <v/>
      </c>
      <c r="AK97" s="323" t="b">
        <f t="shared" si="4"/>
        <v>0</v>
      </c>
      <c r="AL97" s="648">
        <f t="shared" si="5"/>
        <v>0</v>
      </c>
      <c r="AM97" s="293">
        <f t="shared" si="6"/>
        <v>0</v>
      </c>
      <c r="AN97" s="294" t="str">
        <f>IF(AM97=0,"",
IF(SUM($AM$47:AM97)=1,AO97,
IF($AM$1547&gt;SUM($AM$47:AM97),_xlfn.CONCAT(", ",AO97),
IF($AM$1547=SUM($AM$47:AM97),_xlfn.CONCAT(" y ",AO97)))))</f>
        <v/>
      </c>
      <c r="AO97" s="89" t="s">
        <v>5186</v>
      </c>
      <c r="AQ97" s="477">
        <f t="shared" si="7"/>
        <v>0</v>
      </c>
      <c r="AR97" s="321">
        <f t="shared" si="8"/>
        <v>0</v>
      </c>
      <c r="AS97" s="293">
        <f t="shared" si="9"/>
        <v>0</v>
      </c>
      <c r="AT97" s="294" t="str">
        <f>IF(AS97=0,"",
IF(SUM($AS$47:AS97)=1,AU97,
IF($AS$1547&gt;SUM($AS$47:AS97),_xlfn.CONCAT(", ",AU97),
IF($AS$1547=SUM($AS$47:AS97),_xlfn.CONCAT(" y ",AU97)))))</f>
        <v/>
      </c>
      <c r="AU97" s="89" t="s">
        <v>5186</v>
      </c>
    </row>
    <row r="98" spans="1:47" ht="15" customHeight="1">
      <c r="A98" s="64"/>
      <c r="B98" s="11"/>
      <c r="C98" s="1021" t="s">
        <v>5187</v>
      </c>
      <c r="D98" s="890"/>
      <c r="E98" s="997"/>
      <c r="F98" s="884"/>
      <c r="G98" s="884"/>
      <c r="H98" s="884"/>
      <c r="I98" s="884"/>
      <c r="J98" s="884"/>
      <c r="K98" s="885"/>
      <c r="L98" s="1027"/>
      <c r="M98" s="884"/>
      <c r="N98" s="884"/>
      <c r="O98" s="885"/>
      <c r="P98" s="1027"/>
      <c r="Q98" s="884"/>
      <c r="R98" s="884"/>
      <c r="S98" s="885"/>
      <c r="T98" s="991"/>
      <c r="U98" s="884"/>
      <c r="V98" s="884"/>
      <c r="W98" s="885"/>
      <c r="X98" s="796"/>
      <c r="Y98" s="796"/>
      <c r="Z98" s="796"/>
      <c r="AA98" s="796"/>
      <c r="AB98" s="796"/>
      <c r="AC98" s="796"/>
      <c r="AD98" s="796"/>
      <c r="AG98" s="323" t="b">
        <f t="shared" si="0"/>
        <v>0</v>
      </c>
      <c r="AH98" s="1" t="str">
        <f t="shared" si="1"/>
        <v/>
      </c>
      <c r="AI98" s="323" t="b">
        <f t="shared" si="2"/>
        <v>0</v>
      </c>
      <c r="AJ98" s="1" t="str">
        <f t="shared" si="3"/>
        <v/>
      </c>
      <c r="AK98" s="323" t="b">
        <f t="shared" si="4"/>
        <v>0</v>
      </c>
      <c r="AL98" s="648">
        <f t="shared" si="5"/>
        <v>0</v>
      </c>
      <c r="AM98" s="293">
        <f t="shared" si="6"/>
        <v>0</v>
      </c>
      <c r="AN98" s="294" t="str">
        <f>IF(AM98=0,"",
IF(SUM($AM$47:AM98)=1,AO98,
IF($AM$1547&gt;SUM($AM$47:AM98),_xlfn.CONCAT(", ",AO98),
IF($AM$1547=SUM($AM$47:AM98),_xlfn.CONCAT(" y ",AO98)))))</f>
        <v/>
      </c>
      <c r="AO98" s="89" t="s">
        <v>5188</v>
      </c>
      <c r="AQ98" s="477">
        <f t="shared" si="7"/>
        <v>0</v>
      </c>
      <c r="AR98" s="321">
        <f t="shared" si="8"/>
        <v>0</v>
      </c>
      <c r="AS98" s="293">
        <f t="shared" si="9"/>
        <v>0</v>
      </c>
      <c r="AT98" s="294" t="str">
        <f>IF(AS98=0,"",
IF(SUM($AS$47:AS98)=1,AU98,
IF($AS$1547&gt;SUM($AS$47:AS98),_xlfn.CONCAT(", ",AU98),
IF($AS$1547=SUM($AS$47:AS98),_xlfn.CONCAT(" y ",AU98)))))</f>
        <v/>
      </c>
      <c r="AU98" s="89" t="s">
        <v>5188</v>
      </c>
    </row>
    <row r="99" spans="1:47" ht="15" customHeight="1">
      <c r="A99" s="64"/>
      <c r="B99" s="11"/>
      <c r="C99" s="1021" t="s">
        <v>5189</v>
      </c>
      <c r="D99" s="890"/>
      <c r="E99" s="997"/>
      <c r="F99" s="884"/>
      <c r="G99" s="884"/>
      <c r="H99" s="884"/>
      <c r="I99" s="884"/>
      <c r="J99" s="884"/>
      <c r="K99" s="885"/>
      <c r="L99" s="1027"/>
      <c r="M99" s="884"/>
      <c r="N99" s="884"/>
      <c r="O99" s="885"/>
      <c r="P99" s="1027"/>
      <c r="Q99" s="884"/>
      <c r="R99" s="884"/>
      <c r="S99" s="885"/>
      <c r="T99" s="991"/>
      <c r="U99" s="884"/>
      <c r="V99" s="884"/>
      <c r="W99" s="885"/>
      <c r="X99" s="796"/>
      <c r="Y99" s="796"/>
      <c r="Z99" s="796"/>
      <c r="AA99" s="796"/>
      <c r="AB99" s="796"/>
      <c r="AC99" s="796"/>
      <c r="AD99" s="796"/>
      <c r="AG99" s="323" t="b">
        <f t="shared" si="0"/>
        <v>0</v>
      </c>
      <c r="AH99" s="1" t="str">
        <f t="shared" si="1"/>
        <v/>
      </c>
      <c r="AI99" s="323" t="b">
        <f t="shared" si="2"/>
        <v>0</v>
      </c>
      <c r="AJ99" s="1" t="str">
        <f t="shared" si="3"/>
        <v/>
      </c>
      <c r="AK99" s="323" t="b">
        <f t="shared" si="4"/>
        <v>0</v>
      </c>
      <c r="AL99" s="648">
        <f t="shared" si="5"/>
        <v>0</v>
      </c>
      <c r="AM99" s="293">
        <f t="shared" si="6"/>
        <v>0</v>
      </c>
      <c r="AN99" s="294" t="str">
        <f>IF(AM99=0,"",
IF(SUM($AM$47:AM99)=1,AO99,
IF($AM$1547&gt;SUM($AM$47:AM99),_xlfn.CONCAT(", ",AO99),
IF($AM$1547=SUM($AM$47:AM99),_xlfn.CONCAT(" y ",AO99)))))</f>
        <v/>
      </c>
      <c r="AO99" s="89" t="s">
        <v>5190</v>
      </c>
      <c r="AQ99" s="477">
        <f t="shared" si="7"/>
        <v>0</v>
      </c>
      <c r="AR99" s="321">
        <f t="shared" si="8"/>
        <v>0</v>
      </c>
      <c r="AS99" s="293">
        <f t="shared" si="9"/>
        <v>0</v>
      </c>
      <c r="AT99" s="294" t="str">
        <f>IF(AS99=0,"",
IF(SUM($AS$47:AS99)=1,AU99,
IF($AS$1547&gt;SUM($AS$47:AS99),_xlfn.CONCAT(", ",AU99),
IF($AS$1547=SUM($AS$47:AS99),_xlfn.CONCAT(" y ",AU99)))))</f>
        <v/>
      </c>
      <c r="AU99" s="89" t="s">
        <v>5190</v>
      </c>
    </row>
    <row r="100" spans="1:47" ht="15" customHeight="1">
      <c r="A100" s="64"/>
      <c r="B100" s="11"/>
      <c r="C100" s="1021" t="s">
        <v>5191</v>
      </c>
      <c r="D100" s="890"/>
      <c r="E100" s="997"/>
      <c r="F100" s="884"/>
      <c r="G100" s="884"/>
      <c r="H100" s="884"/>
      <c r="I100" s="884"/>
      <c r="J100" s="884"/>
      <c r="K100" s="885"/>
      <c r="L100" s="1027"/>
      <c r="M100" s="884"/>
      <c r="N100" s="884"/>
      <c r="O100" s="885"/>
      <c r="P100" s="1027"/>
      <c r="Q100" s="884"/>
      <c r="R100" s="884"/>
      <c r="S100" s="885"/>
      <c r="T100" s="991"/>
      <c r="U100" s="884"/>
      <c r="V100" s="884"/>
      <c r="W100" s="885"/>
      <c r="X100" s="796"/>
      <c r="Y100" s="796"/>
      <c r="Z100" s="796"/>
      <c r="AA100" s="796"/>
      <c r="AB100" s="796"/>
      <c r="AC100" s="796"/>
      <c r="AD100" s="796"/>
      <c r="AG100" s="323" t="b">
        <f t="shared" si="0"/>
        <v>0</v>
      </c>
      <c r="AH100" s="1" t="str">
        <f t="shared" si="1"/>
        <v/>
      </c>
      <c r="AI100" s="323" t="b">
        <f t="shared" si="2"/>
        <v>0</v>
      </c>
      <c r="AJ100" s="1" t="str">
        <f t="shared" si="3"/>
        <v/>
      </c>
      <c r="AK100" s="323" t="b">
        <f t="shared" si="4"/>
        <v>0</v>
      </c>
      <c r="AL100" s="648">
        <f t="shared" si="5"/>
        <v>0</v>
      </c>
      <c r="AM100" s="293">
        <f t="shared" si="6"/>
        <v>0</v>
      </c>
      <c r="AN100" s="294" t="str">
        <f>IF(AM100=0,"",
IF(SUM($AM$47:AM100)=1,AO100,
IF($AM$1547&gt;SUM($AM$47:AM100),_xlfn.CONCAT(", ",AO100),
IF($AM$1547=SUM($AM$47:AM100),_xlfn.CONCAT(" y ",AO100)))))</f>
        <v/>
      </c>
      <c r="AO100" s="89" t="s">
        <v>5192</v>
      </c>
      <c r="AQ100" s="477">
        <f t="shared" si="7"/>
        <v>0</v>
      </c>
      <c r="AR100" s="321">
        <f t="shared" si="8"/>
        <v>0</v>
      </c>
      <c r="AS100" s="293">
        <f t="shared" si="9"/>
        <v>0</v>
      </c>
      <c r="AT100" s="294" t="str">
        <f>IF(AS100=0,"",
IF(SUM($AS$47:AS100)=1,AU100,
IF($AS$1547&gt;SUM($AS$47:AS100),_xlfn.CONCAT(", ",AU100),
IF($AS$1547=SUM($AS$47:AS100),_xlfn.CONCAT(" y ",AU100)))))</f>
        <v/>
      </c>
      <c r="AU100" s="89" t="s">
        <v>5192</v>
      </c>
    </row>
    <row r="101" spans="1:47" ht="15" customHeight="1">
      <c r="A101" s="64"/>
      <c r="B101" s="11"/>
      <c r="C101" s="1021" t="s">
        <v>5193</v>
      </c>
      <c r="D101" s="890"/>
      <c r="E101" s="997"/>
      <c r="F101" s="884"/>
      <c r="G101" s="884"/>
      <c r="H101" s="884"/>
      <c r="I101" s="884"/>
      <c r="J101" s="884"/>
      <c r="K101" s="885"/>
      <c r="L101" s="1027"/>
      <c r="M101" s="884"/>
      <c r="N101" s="884"/>
      <c r="O101" s="885"/>
      <c r="P101" s="1027"/>
      <c r="Q101" s="884"/>
      <c r="R101" s="884"/>
      <c r="S101" s="885"/>
      <c r="T101" s="991"/>
      <c r="U101" s="884"/>
      <c r="V101" s="884"/>
      <c r="W101" s="885"/>
      <c r="X101" s="796"/>
      <c r="Y101" s="796"/>
      <c r="Z101" s="796"/>
      <c r="AA101" s="796"/>
      <c r="AB101" s="796"/>
      <c r="AC101" s="796"/>
      <c r="AD101" s="796"/>
      <c r="AG101" s="323" t="b">
        <f t="shared" si="0"/>
        <v>0</v>
      </c>
      <c r="AH101" s="1" t="str">
        <f t="shared" si="1"/>
        <v/>
      </c>
      <c r="AI101" s="323" t="b">
        <f t="shared" si="2"/>
        <v>0</v>
      </c>
      <c r="AJ101" s="1" t="str">
        <f t="shared" si="3"/>
        <v/>
      </c>
      <c r="AK101" s="323" t="b">
        <f t="shared" si="4"/>
        <v>0</v>
      </c>
      <c r="AL101" s="648">
        <f t="shared" si="5"/>
        <v>0</v>
      </c>
      <c r="AM101" s="293">
        <f t="shared" si="6"/>
        <v>0</v>
      </c>
      <c r="AN101" s="294" t="str">
        <f>IF(AM101=0,"",
IF(SUM($AM$47:AM101)=1,AO101,
IF($AM$1547&gt;SUM($AM$47:AM101),_xlfn.CONCAT(", ",AO101),
IF($AM$1547=SUM($AM$47:AM101),_xlfn.CONCAT(" y ",AO101)))))</f>
        <v/>
      </c>
      <c r="AO101" s="89" t="s">
        <v>5194</v>
      </c>
      <c r="AQ101" s="477">
        <f t="shared" si="7"/>
        <v>0</v>
      </c>
      <c r="AR101" s="321">
        <f t="shared" si="8"/>
        <v>0</v>
      </c>
      <c r="AS101" s="293">
        <f t="shared" si="9"/>
        <v>0</v>
      </c>
      <c r="AT101" s="294" t="str">
        <f>IF(AS101=0,"",
IF(SUM($AS$47:AS101)=1,AU101,
IF($AS$1547&gt;SUM($AS$47:AS101),_xlfn.CONCAT(", ",AU101),
IF($AS$1547=SUM($AS$47:AS101),_xlfn.CONCAT(" y ",AU101)))))</f>
        <v/>
      </c>
      <c r="AU101" s="89" t="s">
        <v>5194</v>
      </c>
    </row>
    <row r="102" spans="1:47" ht="15" customHeight="1">
      <c r="A102" s="64"/>
      <c r="B102" s="11"/>
      <c r="C102" s="1021" t="s">
        <v>5195</v>
      </c>
      <c r="D102" s="890"/>
      <c r="E102" s="997"/>
      <c r="F102" s="884"/>
      <c r="G102" s="884"/>
      <c r="H102" s="884"/>
      <c r="I102" s="884"/>
      <c r="J102" s="884"/>
      <c r="K102" s="885"/>
      <c r="L102" s="1027"/>
      <c r="M102" s="884"/>
      <c r="N102" s="884"/>
      <c r="O102" s="885"/>
      <c r="P102" s="1027"/>
      <c r="Q102" s="884"/>
      <c r="R102" s="884"/>
      <c r="S102" s="885"/>
      <c r="T102" s="991"/>
      <c r="U102" s="884"/>
      <c r="V102" s="884"/>
      <c r="W102" s="885"/>
      <c r="X102" s="796"/>
      <c r="Y102" s="796"/>
      <c r="Z102" s="796"/>
      <c r="AA102" s="796"/>
      <c r="AB102" s="796"/>
      <c r="AC102" s="796"/>
      <c r="AD102" s="796"/>
      <c r="AG102" s="323" t="b">
        <f t="shared" si="0"/>
        <v>0</v>
      </c>
      <c r="AH102" s="1" t="str">
        <f t="shared" si="1"/>
        <v/>
      </c>
      <c r="AI102" s="323" t="b">
        <f t="shared" si="2"/>
        <v>0</v>
      </c>
      <c r="AJ102" s="1" t="str">
        <f t="shared" si="3"/>
        <v/>
      </c>
      <c r="AK102" s="323" t="b">
        <f t="shared" si="4"/>
        <v>0</v>
      </c>
      <c r="AL102" s="648">
        <f t="shared" si="5"/>
        <v>0</v>
      </c>
      <c r="AM102" s="293">
        <f t="shared" si="6"/>
        <v>0</v>
      </c>
      <c r="AN102" s="294" t="str">
        <f>IF(AM102=0,"",
IF(SUM($AM$47:AM102)=1,AO102,
IF($AM$1547&gt;SUM($AM$47:AM102),_xlfn.CONCAT(", ",AO102),
IF($AM$1547=SUM($AM$47:AM102),_xlfn.CONCAT(" y ",AO102)))))</f>
        <v/>
      </c>
      <c r="AO102" s="89" t="s">
        <v>5196</v>
      </c>
      <c r="AQ102" s="477">
        <f t="shared" si="7"/>
        <v>0</v>
      </c>
      <c r="AR102" s="321">
        <f t="shared" si="8"/>
        <v>0</v>
      </c>
      <c r="AS102" s="293">
        <f t="shared" si="9"/>
        <v>0</v>
      </c>
      <c r="AT102" s="294" t="str">
        <f>IF(AS102=0,"",
IF(SUM($AS$47:AS102)=1,AU102,
IF($AS$1547&gt;SUM($AS$47:AS102),_xlfn.CONCAT(", ",AU102),
IF($AS$1547=SUM($AS$47:AS102),_xlfn.CONCAT(" y ",AU102)))))</f>
        <v/>
      </c>
      <c r="AU102" s="89" t="s">
        <v>5196</v>
      </c>
    </row>
    <row r="103" spans="1:47" ht="15" customHeight="1">
      <c r="A103" s="64"/>
      <c r="B103" s="11"/>
      <c r="C103" s="1021" t="s">
        <v>5197</v>
      </c>
      <c r="D103" s="890"/>
      <c r="E103" s="997"/>
      <c r="F103" s="884"/>
      <c r="G103" s="884"/>
      <c r="H103" s="884"/>
      <c r="I103" s="884"/>
      <c r="J103" s="884"/>
      <c r="K103" s="885"/>
      <c r="L103" s="1027"/>
      <c r="M103" s="884"/>
      <c r="N103" s="884"/>
      <c r="O103" s="885"/>
      <c r="P103" s="1027"/>
      <c r="Q103" s="884"/>
      <c r="R103" s="884"/>
      <c r="S103" s="885"/>
      <c r="T103" s="991"/>
      <c r="U103" s="884"/>
      <c r="V103" s="884"/>
      <c r="W103" s="885"/>
      <c r="X103" s="796"/>
      <c r="Y103" s="796"/>
      <c r="Z103" s="796"/>
      <c r="AA103" s="796"/>
      <c r="AB103" s="796"/>
      <c r="AC103" s="796"/>
      <c r="AD103" s="796"/>
      <c r="AG103" s="323" t="b">
        <f t="shared" si="0"/>
        <v>0</v>
      </c>
      <c r="AH103" s="1" t="str">
        <f t="shared" si="1"/>
        <v/>
      </c>
      <c r="AI103" s="323" t="b">
        <f t="shared" si="2"/>
        <v>0</v>
      </c>
      <c r="AJ103" s="1" t="str">
        <f t="shared" si="3"/>
        <v/>
      </c>
      <c r="AK103" s="323" t="b">
        <f t="shared" si="4"/>
        <v>0</v>
      </c>
      <c r="AL103" s="648">
        <f t="shared" si="5"/>
        <v>0</v>
      </c>
      <c r="AM103" s="293">
        <f t="shared" si="6"/>
        <v>0</v>
      </c>
      <c r="AN103" s="294" t="str">
        <f>IF(AM103=0,"",
IF(SUM($AM$47:AM103)=1,AO103,
IF($AM$1547&gt;SUM($AM$47:AM103),_xlfn.CONCAT(", ",AO103),
IF($AM$1547=SUM($AM$47:AM103),_xlfn.CONCAT(" y ",AO103)))))</f>
        <v/>
      </c>
      <c r="AO103" s="89" t="s">
        <v>5198</v>
      </c>
      <c r="AQ103" s="477">
        <f t="shared" si="7"/>
        <v>0</v>
      </c>
      <c r="AR103" s="321">
        <f t="shared" si="8"/>
        <v>0</v>
      </c>
      <c r="AS103" s="293">
        <f t="shared" si="9"/>
        <v>0</v>
      </c>
      <c r="AT103" s="294" t="str">
        <f>IF(AS103=0,"",
IF(SUM($AS$47:AS103)=1,AU103,
IF($AS$1547&gt;SUM($AS$47:AS103),_xlfn.CONCAT(", ",AU103),
IF($AS$1547=SUM($AS$47:AS103),_xlfn.CONCAT(" y ",AU103)))))</f>
        <v/>
      </c>
      <c r="AU103" s="89" t="s">
        <v>5198</v>
      </c>
    </row>
    <row r="104" spans="1:47" ht="15" customHeight="1">
      <c r="A104" s="64"/>
      <c r="B104" s="11"/>
      <c r="C104" s="1021" t="s">
        <v>5199</v>
      </c>
      <c r="D104" s="890"/>
      <c r="E104" s="997"/>
      <c r="F104" s="884"/>
      <c r="G104" s="884"/>
      <c r="H104" s="884"/>
      <c r="I104" s="884"/>
      <c r="J104" s="884"/>
      <c r="K104" s="885"/>
      <c r="L104" s="1027"/>
      <c r="M104" s="884"/>
      <c r="N104" s="884"/>
      <c r="O104" s="885"/>
      <c r="P104" s="1027"/>
      <c r="Q104" s="884"/>
      <c r="R104" s="884"/>
      <c r="S104" s="885"/>
      <c r="T104" s="991"/>
      <c r="U104" s="884"/>
      <c r="V104" s="884"/>
      <c r="W104" s="885"/>
      <c r="X104" s="796"/>
      <c r="Y104" s="796"/>
      <c r="Z104" s="796"/>
      <c r="AA104" s="796"/>
      <c r="AB104" s="796"/>
      <c r="AC104" s="796"/>
      <c r="AD104" s="796"/>
      <c r="AG104" s="323" t="b">
        <f t="shared" si="0"/>
        <v>0</v>
      </c>
      <c r="AH104" s="1" t="str">
        <f t="shared" si="1"/>
        <v/>
      </c>
      <c r="AI104" s="323" t="b">
        <f t="shared" si="2"/>
        <v>0</v>
      </c>
      <c r="AJ104" s="1" t="str">
        <f t="shared" si="3"/>
        <v/>
      </c>
      <c r="AK104" s="323" t="b">
        <f t="shared" si="4"/>
        <v>0</v>
      </c>
      <c r="AL104" s="648">
        <f t="shared" si="5"/>
        <v>0</v>
      </c>
      <c r="AM104" s="293">
        <f t="shared" si="6"/>
        <v>0</v>
      </c>
      <c r="AN104" s="294" t="str">
        <f>IF(AM104=0,"",
IF(SUM($AM$47:AM104)=1,AO104,
IF($AM$1547&gt;SUM($AM$47:AM104),_xlfn.CONCAT(", ",AO104),
IF($AM$1547=SUM($AM$47:AM104),_xlfn.CONCAT(" y ",AO104)))))</f>
        <v/>
      </c>
      <c r="AO104" s="89" t="s">
        <v>5200</v>
      </c>
      <c r="AQ104" s="477">
        <f t="shared" si="7"/>
        <v>0</v>
      </c>
      <c r="AR104" s="321">
        <f t="shared" si="8"/>
        <v>0</v>
      </c>
      <c r="AS104" s="293">
        <f t="shared" si="9"/>
        <v>0</v>
      </c>
      <c r="AT104" s="294" t="str">
        <f>IF(AS104=0,"",
IF(SUM($AS$47:AS104)=1,AU104,
IF($AS$1547&gt;SUM($AS$47:AS104),_xlfn.CONCAT(", ",AU104),
IF($AS$1547=SUM($AS$47:AS104),_xlfn.CONCAT(" y ",AU104)))))</f>
        <v/>
      </c>
      <c r="AU104" s="89" t="s">
        <v>5200</v>
      </c>
    </row>
    <row r="105" spans="1:47" ht="15" customHeight="1">
      <c r="A105" s="64"/>
      <c r="B105" s="11"/>
      <c r="C105" s="1021" t="s">
        <v>5201</v>
      </c>
      <c r="D105" s="890"/>
      <c r="E105" s="997"/>
      <c r="F105" s="884"/>
      <c r="G105" s="884"/>
      <c r="H105" s="884"/>
      <c r="I105" s="884"/>
      <c r="J105" s="884"/>
      <c r="K105" s="885"/>
      <c r="L105" s="1027"/>
      <c r="M105" s="884"/>
      <c r="N105" s="884"/>
      <c r="O105" s="885"/>
      <c r="P105" s="1027"/>
      <c r="Q105" s="884"/>
      <c r="R105" s="884"/>
      <c r="S105" s="885"/>
      <c r="T105" s="991"/>
      <c r="U105" s="884"/>
      <c r="V105" s="884"/>
      <c r="W105" s="885"/>
      <c r="X105" s="796"/>
      <c r="Y105" s="796"/>
      <c r="Z105" s="796"/>
      <c r="AA105" s="796"/>
      <c r="AB105" s="796"/>
      <c r="AC105" s="796"/>
      <c r="AD105" s="796"/>
      <c r="AG105" s="323" t="b">
        <f t="shared" si="0"/>
        <v>0</v>
      </c>
      <c r="AH105" s="1" t="str">
        <f t="shared" si="1"/>
        <v/>
      </c>
      <c r="AI105" s="323" t="b">
        <f t="shared" si="2"/>
        <v>0</v>
      </c>
      <c r="AJ105" s="1" t="str">
        <f t="shared" si="3"/>
        <v/>
      </c>
      <c r="AK105" s="323" t="b">
        <f t="shared" si="4"/>
        <v>0</v>
      </c>
      <c r="AL105" s="648">
        <f t="shared" si="5"/>
        <v>0</v>
      </c>
      <c r="AM105" s="293">
        <f t="shared" si="6"/>
        <v>0</v>
      </c>
      <c r="AN105" s="294" t="str">
        <f>IF(AM105=0,"",
IF(SUM($AM$47:AM105)=1,AO105,
IF($AM$1547&gt;SUM($AM$47:AM105),_xlfn.CONCAT(", ",AO105),
IF($AM$1547=SUM($AM$47:AM105),_xlfn.CONCAT(" y ",AO105)))))</f>
        <v/>
      </c>
      <c r="AO105" s="89" t="s">
        <v>5202</v>
      </c>
      <c r="AQ105" s="477">
        <f t="shared" si="7"/>
        <v>0</v>
      </c>
      <c r="AR105" s="321">
        <f t="shared" si="8"/>
        <v>0</v>
      </c>
      <c r="AS105" s="293">
        <f t="shared" si="9"/>
        <v>0</v>
      </c>
      <c r="AT105" s="294" t="str">
        <f>IF(AS105=0,"",
IF(SUM($AS$47:AS105)=1,AU105,
IF($AS$1547&gt;SUM($AS$47:AS105),_xlfn.CONCAT(", ",AU105),
IF($AS$1547=SUM($AS$47:AS105),_xlfn.CONCAT(" y ",AU105)))))</f>
        <v/>
      </c>
      <c r="AU105" s="89" t="s">
        <v>5202</v>
      </c>
    </row>
    <row r="106" spans="1:47" ht="15" customHeight="1">
      <c r="A106" s="64"/>
      <c r="B106" s="11"/>
      <c r="C106" s="1021" t="s">
        <v>5203</v>
      </c>
      <c r="D106" s="890"/>
      <c r="E106" s="997"/>
      <c r="F106" s="884"/>
      <c r="G106" s="884"/>
      <c r="H106" s="884"/>
      <c r="I106" s="884"/>
      <c r="J106" s="884"/>
      <c r="K106" s="885"/>
      <c r="L106" s="1027"/>
      <c r="M106" s="884"/>
      <c r="N106" s="884"/>
      <c r="O106" s="885"/>
      <c r="P106" s="1027"/>
      <c r="Q106" s="884"/>
      <c r="R106" s="884"/>
      <c r="S106" s="885"/>
      <c r="T106" s="991"/>
      <c r="U106" s="884"/>
      <c r="V106" s="884"/>
      <c r="W106" s="885"/>
      <c r="X106" s="796"/>
      <c r="Y106" s="796"/>
      <c r="Z106" s="796"/>
      <c r="AA106" s="796"/>
      <c r="AB106" s="796"/>
      <c r="AC106" s="796"/>
      <c r="AD106" s="796"/>
      <c r="AG106" s="323" t="b">
        <f t="shared" si="0"/>
        <v>0</v>
      </c>
      <c r="AH106" s="1" t="str">
        <f t="shared" si="1"/>
        <v/>
      </c>
      <c r="AI106" s="323" t="b">
        <f t="shared" si="2"/>
        <v>0</v>
      </c>
      <c r="AJ106" s="1" t="str">
        <f t="shared" si="3"/>
        <v/>
      </c>
      <c r="AK106" s="323" t="b">
        <f t="shared" si="4"/>
        <v>0</v>
      </c>
      <c r="AL106" s="648">
        <f t="shared" si="5"/>
        <v>0</v>
      </c>
      <c r="AM106" s="293">
        <f t="shared" si="6"/>
        <v>0</v>
      </c>
      <c r="AN106" s="294" t="str">
        <f>IF(AM106=0,"",
IF(SUM($AM$47:AM106)=1,AO106,
IF($AM$1547&gt;SUM($AM$47:AM106),_xlfn.CONCAT(", ",AO106),
IF($AM$1547=SUM($AM$47:AM106),_xlfn.CONCAT(" y ",AO106)))))</f>
        <v/>
      </c>
      <c r="AO106" s="89" t="s">
        <v>5204</v>
      </c>
      <c r="AQ106" s="477">
        <f t="shared" si="7"/>
        <v>0</v>
      </c>
      <c r="AR106" s="321">
        <f t="shared" si="8"/>
        <v>0</v>
      </c>
      <c r="AS106" s="293">
        <f t="shared" si="9"/>
        <v>0</v>
      </c>
      <c r="AT106" s="294" t="str">
        <f>IF(AS106=0,"",
IF(SUM($AS$47:AS106)=1,AU106,
IF($AS$1547&gt;SUM($AS$47:AS106),_xlfn.CONCAT(", ",AU106),
IF($AS$1547=SUM($AS$47:AS106),_xlfn.CONCAT(" y ",AU106)))))</f>
        <v/>
      </c>
      <c r="AU106" s="89" t="s">
        <v>5204</v>
      </c>
    </row>
    <row r="107" spans="1:47" ht="15" customHeight="1">
      <c r="A107" s="64"/>
      <c r="B107" s="11"/>
      <c r="C107" s="1021" t="s">
        <v>5205</v>
      </c>
      <c r="D107" s="890"/>
      <c r="E107" s="997"/>
      <c r="F107" s="884"/>
      <c r="G107" s="884"/>
      <c r="H107" s="884"/>
      <c r="I107" s="884"/>
      <c r="J107" s="884"/>
      <c r="K107" s="885"/>
      <c r="L107" s="1027"/>
      <c r="M107" s="884"/>
      <c r="N107" s="884"/>
      <c r="O107" s="885"/>
      <c r="P107" s="1027"/>
      <c r="Q107" s="884"/>
      <c r="R107" s="884"/>
      <c r="S107" s="885"/>
      <c r="T107" s="991"/>
      <c r="U107" s="884"/>
      <c r="V107" s="884"/>
      <c r="W107" s="885"/>
      <c r="X107" s="796"/>
      <c r="Y107" s="796"/>
      <c r="Z107" s="796"/>
      <c r="AA107" s="796"/>
      <c r="AB107" s="796"/>
      <c r="AC107" s="796"/>
      <c r="AD107" s="796"/>
      <c r="AG107" s="323" t="b">
        <f t="shared" si="0"/>
        <v>0</v>
      </c>
      <c r="AH107" s="1" t="str">
        <f t="shared" si="1"/>
        <v/>
      </c>
      <c r="AI107" s="323" t="b">
        <f t="shared" si="2"/>
        <v>0</v>
      </c>
      <c r="AJ107" s="1" t="str">
        <f t="shared" si="3"/>
        <v/>
      </c>
      <c r="AK107" s="323" t="b">
        <f t="shared" si="4"/>
        <v>0</v>
      </c>
      <c r="AL107" s="648">
        <f t="shared" si="5"/>
        <v>0</v>
      </c>
      <c r="AM107" s="293">
        <f t="shared" si="6"/>
        <v>0</v>
      </c>
      <c r="AN107" s="294" t="str">
        <f>IF(AM107=0,"",
IF(SUM($AM$47:AM107)=1,AO107,
IF($AM$1547&gt;SUM($AM$47:AM107),_xlfn.CONCAT(", ",AO107),
IF($AM$1547=SUM($AM$47:AM107),_xlfn.CONCAT(" y ",AO107)))))</f>
        <v/>
      </c>
      <c r="AO107" s="89" t="s">
        <v>5206</v>
      </c>
      <c r="AQ107" s="477">
        <f t="shared" si="7"/>
        <v>0</v>
      </c>
      <c r="AR107" s="321">
        <f t="shared" si="8"/>
        <v>0</v>
      </c>
      <c r="AS107" s="293">
        <f t="shared" si="9"/>
        <v>0</v>
      </c>
      <c r="AT107" s="294" t="str">
        <f>IF(AS107=0,"",
IF(SUM($AS$47:AS107)=1,AU107,
IF($AS$1547&gt;SUM($AS$47:AS107),_xlfn.CONCAT(", ",AU107),
IF($AS$1547=SUM($AS$47:AS107),_xlfn.CONCAT(" y ",AU107)))))</f>
        <v/>
      </c>
      <c r="AU107" s="89" t="s">
        <v>5206</v>
      </c>
    </row>
    <row r="108" spans="1:47" ht="15" customHeight="1">
      <c r="A108" s="64"/>
      <c r="B108" s="11"/>
      <c r="C108" s="1021" t="s">
        <v>5207</v>
      </c>
      <c r="D108" s="890"/>
      <c r="E108" s="997"/>
      <c r="F108" s="884"/>
      <c r="G108" s="884"/>
      <c r="H108" s="884"/>
      <c r="I108" s="884"/>
      <c r="J108" s="884"/>
      <c r="K108" s="885"/>
      <c r="L108" s="1027"/>
      <c r="M108" s="884"/>
      <c r="N108" s="884"/>
      <c r="O108" s="885"/>
      <c r="P108" s="1027"/>
      <c r="Q108" s="884"/>
      <c r="R108" s="884"/>
      <c r="S108" s="885"/>
      <c r="T108" s="991"/>
      <c r="U108" s="884"/>
      <c r="V108" s="884"/>
      <c r="W108" s="885"/>
      <c r="X108" s="796"/>
      <c r="Y108" s="796"/>
      <c r="Z108" s="796"/>
      <c r="AA108" s="796"/>
      <c r="AB108" s="796"/>
      <c r="AC108" s="796"/>
      <c r="AD108" s="796"/>
      <c r="AG108" s="323" t="b">
        <f t="shared" si="0"/>
        <v>0</v>
      </c>
      <c r="AH108" s="1" t="str">
        <f t="shared" si="1"/>
        <v/>
      </c>
      <c r="AI108" s="323" t="b">
        <f t="shared" si="2"/>
        <v>0</v>
      </c>
      <c r="AJ108" s="1" t="str">
        <f t="shared" si="3"/>
        <v/>
      </c>
      <c r="AK108" s="323" t="b">
        <f t="shared" si="4"/>
        <v>0</v>
      </c>
      <c r="AL108" s="648">
        <f t="shared" si="5"/>
        <v>0</v>
      </c>
      <c r="AM108" s="293">
        <f t="shared" si="6"/>
        <v>0</v>
      </c>
      <c r="AN108" s="294" t="str">
        <f>IF(AM108=0,"",
IF(SUM($AM$47:AM108)=1,AO108,
IF($AM$1547&gt;SUM($AM$47:AM108),_xlfn.CONCAT(", ",AO108),
IF($AM$1547=SUM($AM$47:AM108),_xlfn.CONCAT(" y ",AO108)))))</f>
        <v/>
      </c>
      <c r="AO108" s="89" t="s">
        <v>5208</v>
      </c>
      <c r="AQ108" s="477">
        <f t="shared" si="7"/>
        <v>0</v>
      </c>
      <c r="AR108" s="321">
        <f t="shared" si="8"/>
        <v>0</v>
      </c>
      <c r="AS108" s="293">
        <f t="shared" si="9"/>
        <v>0</v>
      </c>
      <c r="AT108" s="294" t="str">
        <f>IF(AS108=0,"",
IF(SUM($AS$47:AS108)=1,AU108,
IF($AS$1547&gt;SUM($AS$47:AS108),_xlfn.CONCAT(", ",AU108),
IF($AS$1547=SUM($AS$47:AS108),_xlfn.CONCAT(" y ",AU108)))))</f>
        <v/>
      </c>
      <c r="AU108" s="89" t="s">
        <v>5208</v>
      </c>
    </row>
    <row r="109" spans="1:47" ht="15" customHeight="1">
      <c r="A109" s="64"/>
      <c r="B109" s="11"/>
      <c r="C109" s="1021" t="s">
        <v>5209</v>
      </c>
      <c r="D109" s="890"/>
      <c r="E109" s="997"/>
      <c r="F109" s="884"/>
      <c r="G109" s="884"/>
      <c r="H109" s="884"/>
      <c r="I109" s="884"/>
      <c r="J109" s="884"/>
      <c r="K109" s="885"/>
      <c r="L109" s="1027"/>
      <c r="M109" s="884"/>
      <c r="N109" s="884"/>
      <c r="O109" s="885"/>
      <c r="P109" s="1027"/>
      <c r="Q109" s="884"/>
      <c r="R109" s="884"/>
      <c r="S109" s="885"/>
      <c r="T109" s="991"/>
      <c r="U109" s="884"/>
      <c r="V109" s="884"/>
      <c r="W109" s="885"/>
      <c r="X109" s="796"/>
      <c r="Y109" s="796"/>
      <c r="Z109" s="796"/>
      <c r="AA109" s="796"/>
      <c r="AB109" s="796"/>
      <c r="AC109" s="796"/>
      <c r="AD109" s="796"/>
      <c r="AG109" s="323" t="b">
        <f t="shared" si="0"/>
        <v>0</v>
      </c>
      <c r="AH109" s="1" t="str">
        <f t="shared" si="1"/>
        <v/>
      </c>
      <c r="AI109" s="323" t="b">
        <f t="shared" si="2"/>
        <v>0</v>
      </c>
      <c r="AJ109" s="1" t="str">
        <f t="shared" si="3"/>
        <v/>
      </c>
      <c r="AK109" s="323" t="b">
        <f t="shared" si="4"/>
        <v>0</v>
      </c>
      <c r="AL109" s="648">
        <f t="shared" si="5"/>
        <v>0</v>
      </c>
      <c r="AM109" s="293">
        <f t="shared" si="6"/>
        <v>0</v>
      </c>
      <c r="AN109" s="294" t="str">
        <f>IF(AM109=0,"",
IF(SUM($AM$47:AM109)=1,AO109,
IF($AM$1547&gt;SUM($AM$47:AM109),_xlfn.CONCAT(", ",AO109),
IF($AM$1547=SUM($AM$47:AM109),_xlfn.CONCAT(" y ",AO109)))))</f>
        <v/>
      </c>
      <c r="AO109" s="89" t="s">
        <v>5210</v>
      </c>
      <c r="AQ109" s="477">
        <f t="shared" si="7"/>
        <v>0</v>
      </c>
      <c r="AR109" s="321">
        <f t="shared" si="8"/>
        <v>0</v>
      </c>
      <c r="AS109" s="293">
        <f t="shared" si="9"/>
        <v>0</v>
      </c>
      <c r="AT109" s="294" t="str">
        <f>IF(AS109=0,"",
IF(SUM($AS$47:AS109)=1,AU109,
IF($AS$1547&gt;SUM($AS$47:AS109),_xlfn.CONCAT(", ",AU109),
IF($AS$1547=SUM($AS$47:AS109),_xlfn.CONCAT(" y ",AU109)))))</f>
        <v/>
      </c>
      <c r="AU109" s="89" t="s">
        <v>5210</v>
      </c>
    </row>
    <row r="110" spans="1:47" ht="15" customHeight="1">
      <c r="A110" s="64"/>
      <c r="B110" s="11"/>
      <c r="C110" s="1021" t="s">
        <v>5211</v>
      </c>
      <c r="D110" s="890"/>
      <c r="E110" s="997"/>
      <c r="F110" s="884"/>
      <c r="G110" s="884"/>
      <c r="H110" s="884"/>
      <c r="I110" s="884"/>
      <c r="J110" s="884"/>
      <c r="K110" s="885"/>
      <c r="L110" s="1027"/>
      <c r="M110" s="884"/>
      <c r="N110" s="884"/>
      <c r="O110" s="885"/>
      <c r="P110" s="1027"/>
      <c r="Q110" s="884"/>
      <c r="R110" s="884"/>
      <c r="S110" s="885"/>
      <c r="T110" s="991"/>
      <c r="U110" s="884"/>
      <c r="V110" s="884"/>
      <c r="W110" s="885"/>
      <c r="X110" s="796"/>
      <c r="Y110" s="796"/>
      <c r="Z110" s="796"/>
      <c r="AA110" s="796"/>
      <c r="AB110" s="796"/>
      <c r="AC110" s="796"/>
      <c r="AD110" s="796"/>
      <c r="AG110" s="323" t="b">
        <f t="shared" si="0"/>
        <v>0</v>
      </c>
      <c r="AH110" s="1" t="str">
        <f t="shared" si="1"/>
        <v/>
      </c>
      <c r="AI110" s="323" t="b">
        <f t="shared" si="2"/>
        <v>0</v>
      </c>
      <c r="AJ110" s="1" t="str">
        <f t="shared" si="3"/>
        <v/>
      </c>
      <c r="AK110" s="323" t="b">
        <f t="shared" si="4"/>
        <v>0</v>
      </c>
      <c r="AL110" s="648">
        <f t="shared" si="5"/>
        <v>0</v>
      </c>
      <c r="AM110" s="293">
        <f t="shared" si="6"/>
        <v>0</v>
      </c>
      <c r="AN110" s="294" t="str">
        <f>IF(AM110=0,"",
IF(SUM($AM$47:AM110)=1,AO110,
IF($AM$1547&gt;SUM($AM$47:AM110),_xlfn.CONCAT(", ",AO110),
IF($AM$1547=SUM($AM$47:AM110),_xlfn.CONCAT(" y ",AO110)))))</f>
        <v/>
      </c>
      <c r="AO110" s="89" t="s">
        <v>5212</v>
      </c>
      <c r="AQ110" s="477">
        <f t="shared" si="7"/>
        <v>0</v>
      </c>
      <c r="AR110" s="321">
        <f t="shared" si="8"/>
        <v>0</v>
      </c>
      <c r="AS110" s="293">
        <f t="shared" si="9"/>
        <v>0</v>
      </c>
      <c r="AT110" s="294" t="str">
        <f>IF(AS110=0,"",
IF(SUM($AS$47:AS110)=1,AU110,
IF($AS$1547&gt;SUM($AS$47:AS110),_xlfn.CONCAT(", ",AU110),
IF($AS$1547=SUM($AS$47:AS110),_xlfn.CONCAT(" y ",AU110)))))</f>
        <v/>
      </c>
      <c r="AU110" s="89" t="s">
        <v>5212</v>
      </c>
    </row>
    <row r="111" spans="1:47" ht="15" customHeight="1">
      <c r="A111" s="64"/>
      <c r="B111" s="11"/>
      <c r="C111" s="1021" t="s">
        <v>5213</v>
      </c>
      <c r="D111" s="890"/>
      <c r="E111" s="997"/>
      <c r="F111" s="884"/>
      <c r="G111" s="884"/>
      <c r="H111" s="884"/>
      <c r="I111" s="884"/>
      <c r="J111" s="884"/>
      <c r="K111" s="885"/>
      <c r="L111" s="1027"/>
      <c r="M111" s="884"/>
      <c r="N111" s="884"/>
      <c r="O111" s="885"/>
      <c r="P111" s="1027"/>
      <c r="Q111" s="884"/>
      <c r="R111" s="884"/>
      <c r="S111" s="885"/>
      <c r="T111" s="991"/>
      <c r="U111" s="884"/>
      <c r="V111" s="884"/>
      <c r="W111" s="885"/>
      <c r="X111" s="796"/>
      <c r="Y111" s="796"/>
      <c r="Z111" s="796"/>
      <c r="AA111" s="796"/>
      <c r="AB111" s="796"/>
      <c r="AC111" s="796"/>
      <c r="AD111" s="796"/>
      <c r="AG111" s="323" t="b">
        <f t="shared" si="0"/>
        <v>0</v>
      </c>
      <c r="AH111" s="1" t="str">
        <f t="shared" si="1"/>
        <v/>
      </c>
      <c r="AI111" s="323" t="b">
        <f t="shared" si="2"/>
        <v>0</v>
      </c>
      <c r="AJ111" s="1" t="str">
        <f t="shared" si="3"/>
        <v/>
      </c>
      <c r="AK111" s="323" t="b">
        <f t="shared" si="4"/>
        <v>0</v>
      </c>
      <c r="AL111" s="648">
        <f t="shared" si="5"/>
        <v>0</v>
      </c>
      <c r="AM111" s="293">
        <f t="shared" si="6"/>
        <v>0</v>
      </c>
      <c r="AN111" s="294" t="str">
        <f>IF(AM111=0,"",
IF(SUM($AM$47:AM111)=1,AO111,
IF($AM$1547&gt;SUM($AM$47:AM111),_xlfn.CONCAT(", ",AO111),
IF($AM$1547=SUM($AM$47:AM111),_xlfn.CONCAT(" y ",AO111)))))</f>
        <v/>
      </c>
      <c r="AO111" s="89" t="s">
        <v>5214</v>
      </c>
      <c r="AQ111" s="477">
        <f t="shared" si="7"/>
        <v>0</v>
      </c>
      <c r="AR111" s="321">
        <f t="shared" si="8"/>
        <v>0</v>
      </c>
      <c r="AS111" s="293">
        <f t="shared" si="9"/>
        <v>0</v>
      </c>
      <c r="AT111" s="294" t="str">
        <f>IF(AS111=0,"",
IF(SUM($AS$47:AS111)=1,AU111,
IF($AS$1547&gt;SUM($AS$47:AS111),_xlfn.CONCAT(", ",AU111),
IF($AS$1547=SUM($AS$47:AS111),_xlfn.CONCAT(" y ",AU111)))))</f>
        <v/>
      </c>
      <c r="AU111" s="89" t="s">
        <v>5214</v>
      </c>
    </row>
    <row r="112" spans="1:47" ht="15" customHeight="1">
      <c r="A112" s="64"/>
      <c r="B112" s="11"/>
      <c r="C112" s="1021" t="s">
        <v>5215</v>
      </c>
      <c r="D112" s="890"/>
      <c r="E112" s="997"/>
      <c r="F112" s="884"/>
      <c r="G112" s="884"/>
      <c r="H112" s="884"/>
      <c r="I112" s="884"/>
      <c r="J112" s="884"/>
      <c r="K112" s="885"/>
      <c r="L112" s="1027"/>
      <c r="M112" s="884"/>
      <c r="N112" s="884"/>
      <c r="O112" s="885"/>
      <c r="P112" s="1027"/>
      <c r="Q112" s="884"/>
      <c r="R112" s="884"/>
      <c r="S112" s="885"/>
      <c r="T112" s="991"/>
      <c r="U112" s="884"/>
      <c r="V112" s="884"/>
      <c r="W112" s="885"/>
      <c r="X112" s="796"/>
      <c r="Y112" s="796"/>
      <c r="Z112" s="796"/>
      <c r="AA112" s="796"/>
      <c r="AB112" s="796"/>
      <c r="AC112" s="796"/>
      <c r="AD112" s="796"/>
      <c r="AG112" s="323" t="b">
        <f t="shared" ref="AG112:AG175" si="10">NOT(EXACT(E112,UPPER(E112)))</f>
        <v>0</v>
      </c>
      <c r="AH112" s="1" t="str">
        <f t="shared" ref="AH112:AH175" si="11">SUBSTITUTE( SUBSTITUTE( SUBSTITUTE( SUBSTITUTE( SUBSTITUTE( SUBSTITUTE( SUBSTITUTE( SUBSTITUTE( SUBSTITUTE( SUBSTITUTE(E112, "á", "a"), "é", "e"), "í", "i"), "ó", "o"), "ú", "u"), "Á", "A"), "É", "E"), "Í", "I"), "Ó", "O"), "Ú", "U")</f>
        <v/>
      </c>
      <c r="AI112" s="323" t="b">
        <f t="shared" ref="AI112:AI175" si="12">NOT(EXACT(E112,AH112))</f>
        <v>0</v>
      </c>
      <c r="AJ112" s="1" t="str">
        <f t="shared" ref="AJ112:AJ175" si="13">SUBSTITUTE((SUBSTITUTE(SUBSTITUTE(SUBSTITUTE(E112,".",""),",",""),"(","")),")","")</f>
        <v/>
      </c>
      <c r="AK112" s="323" t="b">
        <f t="shared" ref="AK112:AK175" si="14">NOT(EXACT(E112,AJ112))</f>
        <v>0</v>
      </c>
      <c r="AL112" s="648">
        <f t="shared" ref="AL112:AL175" si="15">IF(COUNTIF(T112,"VARIAS")&gt;0,1,0)</f>
        <v>0</v>
      </c>
      <c r="AM112" s="293">
        <f t="shared" ref="AM112:AM175" si="16">IF(SUM(AL112)=0,0,1)</f>
        <v>0</v>
      </c>
      <c r="AN112" s="294" t="str">
        <f>IF(AM112=0,"",
IF(SUM($AM$47:AM112)=1,AO112,
IF($AM$1547&gt;SUM($AM$47:AM112),_xlfn.CONCAT(", ",AO112),
IF($AM$1547=SUM($AM$47:AM112),_xlfn.CONCAT(" y ",AO112)))))</f>
        <v/>
      </c>
      <c r="AO112" s="89" t="s">
        <v>5216</v>
      </c>
      <c r="AQ112" s="477">
        <f t="shared" ref="AQ112:AQ175" si="17">IF(AND($AD112="X",COUNTA(X112:AC112)&gt;0),1,0)</f>
        <v>0</v>
      </c>
      <c r="AR112" s="321">
        <f t="shared" ref="AR112:AR175" si="18">IF(AND(COUNTBLANK(E112)=0,COUNTA(L112:W112)=3,COUNTA(X112:AD112)&gt;0),0,IF(AND(COUNTBLANK(E112)=1,COUNTA(L112:AD112)=0),0,1))</f>
        <v>0</v>
      </c>
      <c r="AS112" s="293">
        <f t="shared" ref="AS112:AS175" si="19">IF(AR112=0,0,1)</f>
        <v>0</v>
      </c>
      <c r="AT112" s="294" t="str">
        <f>IF(AS112=0,"",
IF(SUM($AS$47:AS112)=1,AU112,
IF($AS$1547&gt;SUM($AS$47:AS112),_xlfn.CONCAT(", ",AU112),
IF($AS$1547=SUM($AS$47:AS112),_xlfn.CONCAT(" y ",AU112)))))</f>
        <v/>
      </c>
      <c r="AU112" s="89" t="s">
        <v>5216</v>
      </c>
    </row>
    <row r="113" spans="1:47" ht="15" customHeight="1">
      <c r="A113" s="64"/>
      <c r="B113" s="11"/>
      <c r="C113" s="1021" t="s">
        <v>5217</v>
      </c>
      <c r="D113" s="890"/>
      <c r="E113" s="997"/>
      <c r="F113" s="884"/>
      <c r="G113" s="884"/>
      <c r="H113" s="884"/>
      <c r="I113" s="884"/>
      <c r="J113" s="884"/>
      <c r="K113" s="885"/>
      <c r="L113" s="1027"/>
      <c r="M113" s="884"/>
      <c r="N113" s="884"/>
      <c r="O113" s="885"/>
      <c r="P113" s="1027"/>
      <c r="Q113" s="884"/>
      <c r="R113" s="884"/>
      <c r="S113" s="885"/>
      <c r="T113" s="991"/>
      <c r="U113" s="884"/>
      <c r="V113" s="884"/>
      <c r="W113" s="885"/>
      <c r="X113" s="796"/>
      <c r="Y113" s="796"/>
      <c r="Z113" s="796"/>
      <c r="AA113" s="796"/>
      <c r="AB113" s="796"/>
      <c r="AC113" s="796"/>
      <c r="AD113" s="796"/>
      <c r="AG113" s="323" t="b">
        <f t="shared" si="10"/>
        <v>0</v>
      </c>
      <c r="AH113" s="1" t="str">
        <f t="shared" si="11"/>
        <v/>
      </c>
      <c r="AI113" s="323" t="b">
        <f t="shared" si="12"/>
        <v>0</v>
      </c>
      <c r="AJ113" s="1" t="str">
        <f t="shared" si="13"/>
        <v/>
      </c>
      <c r="AK113" s="323" t="b">
        <f t="shared" si="14"/>
        <v>0</v>
      </c>
      <c r="AL113" s="648">
        <f t="shared" si="15"/>
        <v>0</v>
      </c>
      <c r="AM113" s="293">
        <f t="shared" si="16"/>
        <v>0</v>
      </c>
      <c r="AN113" s="294" t="str">
        <f>IF(AM113=0,"",
IF(SUM($AM$47:AM113)=1,AO113,
IF($AM$1547&gt;SUM($AM$47:AM113),_xlfn.CONCAT(", ",AO113),
IF($AM$1547=SUM($AM$47:AM113),_xlfn.CONCAT(" y ",AO113)))))</f>
        <v/>
      </c>
      <c r="AO113" s="89" t="s">
        <v>5218</v>
      </c>
      <c r="AQ113" s="477">
        <f t="shared" si="17"/>
        <v>0</v>
      </c>
      <c r="AR113" s="321">
        <f t="shared" si="18"/>
        <v>0</v>
      </c>
      <c r="AS113" s="293">
        <f t="shared" si="19"/>
        <v>0</v>
      </c>
      <c r="AT113" s="294" t="str">
        <f>IF(AS113=0,"",
IF(SUM($AS$47:AS113)=1,AU113,
IF($AS$1547&gt;SUM($AS$47:AS113),_xlfn.CONCAT(", ",AU113),
IF($AS$1547=SUM($AS$47:AS113),_xlfn.CONCAT(" y ",AU113)))))</f>
        <v/>
      </c>
      <c r="AU113" s="89" t="s">
        <v>5218</v>
      </c>
    </row>
    <row r="114" spans="1:47" ht="15" customHeight="1">
      <c r="A114" s="64"/>
      <c r="B114" s="11"/>
      <c r="C114" s="1021" t="s">
        <v>5219</v>
      </c>
      <c r="D114" s="890"/>
      <c r="E114" s="997"/>
      <c r="F114" s="884"/>
      <c r="G114" s="884"/>
      <c r="H114" s="884"/>
      <c r="I114" s="884"/>
      <c r="J114" s="884"/>
      <c r="K114" s="885"/>
      <c r="L114" s="1027"/>
      <c r="M114" s="884"/>
      <c r="N114" s="884"/>
      <c r="O114" s="885"/>
      <c r="P114" s="1027"/>
      <c r="Q114" s="884"/>
      <c r="R114" s="884"/>
      <c r="S114" s="885"/>
      <c r="T114" s="991"/>
      <c r="U114" s="884"/>
      <c r="V114" s="884"/>
      <c r="W114" s="885"/>
      <c r="X114" s="796"/>
      <c r="Y114" s="796"/>
      <c r="Z114" s="796"/>
      <c r="AA114" s="796"/>
      <c r="AB114" s="796"/>
      <c r="AC114" s="796"/>
      <c r="AD114" s="796"/>
      <c r="AG114" s="323" t="b">
        <f t="shared" si="10"/>
        <v>0</v>
      </c>
      <c r="AH114" s="1" t="str">
        <f t="shared" si="11"/>
        <v/>
      </c>
      <c r="AI114" s="323" t="b">
        <f t="shared" si="12"/>
        <v>0</v>
      </c>
      <c r="AJ114" s="1" t="str">
        <f t="shared" si="13"/>
        <v/>
      </c>
      <c r="AK114" s="323" t="b">
        <f t="shared" si="14"/>
        <v>0</v>
      </c>
      <c r="AL114" s="648">
        <f t="shared" si="15"/>
        <v>0</v>
      </c>
      <c r="AM114" s="293">
        <f t="shared" si="16"/>
        <v>0</v>
      </c>
      <c r="AN114" s="294" t="str">
        <f>IF(AM114=0,"",
IF(SUM($AM$47:AM114)=1,AO114,
IF($AM$1547&gt;SUM($AM$47:AM114),_xlfn.CONCAT(", ",AO114),
IF($AM$1547=SUM($AM$47:AM114),_xlfn.CONCAT(" y ",AO114)))))</f>
        <v/>
      </c>
      <c r="AO114" s="89" t="s">
        <v>5220</v>
      </c>
      <c r="AQ114" s="477">
        <f t="shared" si="17"/>
        <v>0</v>
      </c>
      <c r="AR114" s="321">
        <f t="shared" si="18"/>
        <v>0</v>
      </c>
      <c r="AS114" s="293">
        <f t="shared" si="19"/>
        <v>0</v>
      </c>
      <c r="AT114" s="294" t="str">
        <f>IF(AS114=0,"",
IF(SUM($AS$47:AS114)=1,AU114,
IF($AS$1547&gt;SUM($AS$47:AS114),_xlfn.CONCAT(", ",AU114),
IF($AS$1547=SUM($AS$47:AS114),_xlfn.CONCAT(" y ",AU114)))))</f>
        <v/>
      </c>
      <c r="AU114" s="89" t="s">
        <v>5220</v>
      </c>
    </row>
    <row r="115" spans="1:47" ht="15" customHeight="1">
      <c r="A115" s="64"/>
      <c r="B115" s="11"/>
      <c r="C115" s="1021" t="s">
        <v>5221</v>
      </c>
      <c r="D115" s="890"/>
      <c r="E115" s="997"/>
      <c r="F115" s="884"/>
      <c r="G115" s="884"/>
      <c r="H115" s="884"/>
      <c r="I115" s="884"/>
      <c r="J115" s="884"/>
      <c r="K115" s="885"/>
      <c r="L115" s="1027"/>
      <c r="M115" s="884"/>
      <c r="N115" s="884"/>
      <c r="O115" s="885"/>
      <c r="P115" s="1027"/>
      <c r="Q115" s="884"/>
      <c r="R115" s="884"/>
      <c r="S115" s="885"/>
      <c r="T115" s="991"/>
      <c r="U115" s="884"/>
      <c r="V115" s="884"/>
      <c r="W115" s="885"/>
      <c r="X115" s="796"/>
      <c r="Y115" s="796"/>
      <c r="Z115" s="796"/>
      <c r="AA115" s="796"/>
      <c r="AB115" s="796"/>
      <c r="AC115" s="796"/>
      <c r="AD115" s="796"/>
      <c r="AG115" s="323" t="b">
        <f t="shared" si="10"/>
        <v>0</v>
      </c>
      <c r="AH115" s="1" t="str">
        <f t="shared" si="11"/>
        <v/>
      </c>
      <c r="AI115" s="323" t="b">
        <f t="shared" si="12"/>
        <v>0</v>
      </c>
      <c r="AJ115" s="1" t="str">
        <f t="shared" si="13"/>
        <v/>
      </c>
      <c r="AK115" s="323" t="b">
        <f t="shared" si="14"/>
        <v>0</v>
      </c>
      <c r="AL115" s="648">
        <f t="shared" si="15"/>
        <v>0</v>
      </c>
      <c r="AM115" s="293">
        <f t="shared" si="16"/>
        <v>0</v>
      </c>
      <c r="AN115" s="294" t="str">
        <f>IF(AM115=0,"",
IF(SUM($AM$47:AM115)=1,AO115,
IF($AM$1547&gt;SUM($AM$47:AM115),_xlfn.CONCAT(", ",AO115),
IF($AM$1547=SUM($AM$47:AM115),_xlfn.CONCAT(" y ",AO115)))))</f>
        <v/>
      </c>
      <c r="AO115" s="89" t="s">
        <v>5222</v>
      </c>
      <c r="AQ115" s="477">
        <f t="shared" si="17"/>
        <v>0</v>
      </c>
      <c r="AR115" s="321">
        <f t="shared" si="18"/>
        <v>0</v>
      </c>
      <c r="AS115" s="293">
        <f t="shared" si="19"/>
        <v>0</v>
      </c>
      <c r="AT115" s="294" t="str">
        <f>IF(AS115=0,"",
IF(SUM($AS$47:AS115)=1,AU115,
IF($AS$1547&gt;SUM($AS$47:AS115),_xlfn.CONCAT(", ",AU115),
IF($AS$1547=SUM($AS$47:AS115),_xlfn.CONCAT(" y ",AU115)))))</f>
        <v/>
      </c>
      <c r="AU115" s="89" t="s">
        <v>5222</v>
      </c>
    </row>
    <row r="116" spans="1:47" ht="15" customHeight="1">
      <c r="A116" s="64"/>
      <c r="B116" s="11"/>
      <c r="C116" s="1021" t="s">
        <v>5223</v>
      </c>
      <c r="D116" s="890"/>
      <c r="E116" s="997"/>
      <c r="F116" s="884"/>
      <c r="G116" s="884"/>
      <c r="H116" s="884"/>
      <c r="I116" s="884"/>
      <c r="J116" s="884"/>
      <c r="K116" s="885"/>
      <c r="L116" s="1027"/>
      <c r="M116" s="884"/>
      <c r="N116" s="884"/>
      <c r="O116" s="885"/>
      <c r="P116" s="1027"/>
      <c r="Q116" s="884"/>
      <c r="R116" s="884"/>
      <c r="S116" s="885"/>
      <c r="T116" s="991"/>
      <c r="U116" s="884"/>
      <c r="V116" s="884"/>
      <c r="W116" s="885"/>
      <c r="X116" s="796"/>
      <c r="Y116" s="796"/>
      <c r="Z116" s="796"/>
      <c r="AA116" s="796"/>
      <c r="AB116" s="796"/>
      <c r="AC116" s="796"/>
      <c r="AD116" s="796"/>
      <c r="AG116" s="323" t="b">
        <f t="shared" si="10"/>
        <v>0</v>
      </c>
      <c r="AH116" s="1" t="str">
        <f t="shared" si="11"/>
        <v/>
      </c>
      <c r="AI116" s="323" t="b">
        <f t="shared" si="12"/>
        <v>0</v>
      </c>
      <c r="AJ116" s="1" t="str">
        <f t="shared" si="13"/>
        <v/>
      </c>
      <c r="AK116" s="323" t="b">
        <f t="shared" si="14"/>
        <v>0</v>
      </c>
      <c r="AL116" s="648">
        <f t="shared" si="15"/>
        <v>0</v>
      </c>
      <c r="AM116" s="293">
        <f t="shared" si="16"/>
        <v>0</v>
      </c>
      <c r="AN116" s="294" t="str">
        <f>IF(AM116=0,"",
IF(SUM($AM$47:AM116)=1,AO116,
IF($AM$1547&gt;SUM($AM$47:AM116),_xlfn.CONCAT(", ",AO116),
IF($AM$1547=SUM($AM$47:AM116),_xlfn.CONCAT(" y ",AO116)))))</f>
        <v/>
      </c>
      <c r="AO116" s="89" t="s">
        <v>5224</v>
      </c>
      <c r="AQ116" s="477">
        <f t="shared" si="17"/>
        <v>0</v>
      </c>
      <c r="AR116" s="321">
        <f t="shared" si="18"/>
        <v>0</v>
      </c>
      <c r="AS116" s="293">
        <f t="shared" si="19"/>
        <v>0</v>
      </c>
      <c r="AT116" s="294" t="str">
        <f>IF(AS116=0,"",
IF(SUM($AS$47:AS116)=1,AU116,
IF($AS$1547&gt;SUM($AS$47:AS116),_xlfn.CONCAT(", ",AU116),
IF($AS$1547=SUM($AS$47:AS116),_xlfn.CONCAT(" y ",AU116)))))</f>
        <v/>
      </c>
      <c r="AU116" s="89" t="s">
        <v>5224</v>
      </c>
    </row>
    <row r="117" spans="1:47" ht="15" customHeight="1">
      <c r="A117" s="64"/>
      <c r="B117" s="11"/>
      <c r="C117" s="1021" t="s">
        <v>5225</v>
      </c>
      <c r="D117" s="890"/>
      <c r="E117" s="997"/>
      <c r="F117" s="884"/>
      <c r="G117" s="884"/>
      <c r="H117" s="884"/>
      <c r="I117" s="884"/>
      <c r="J117" s="884"/>
      <c r="K117" s="885"/>
      <c r="L117" s="1027"/>
      <c r="M117" s="884"/>
      <c r="N117" s="884"/>
      <c r="O117" s="885"/>
      <c r="P117" s="1027"/>
      <c r="Q117" s="884"/>
      <c r="R117" s="884"/>
      <c r="S117" s="885"/>
      <c r="T117" s="991"/>
      <c r="U117" s="884"/>
      <c r="V117" s="884"/>
      <c r="W117" s="885"/>
      <c r="X117" s="796"/>
      <c r="Y117" s="796"/>
      <c r="Z117" s="796"/>
      <c r="AA117" s="796"/>
      <c r="AB117" s="796"/>
      <c r="AC117" s="796"/>
      <c r="AD117" s="796"/>
      <c r="AG117" s="323" t="b">
        <f t="shared" si="10"/>
        <v>0</v>
      </c>
      <c r="AH117" s="1" t="str">
        <f t="shared" si="11"/>
        <v/>
      </c>
      <c r="AI117" s="323" t="b">
        <f t="shared" si="12"/>
        <v>0</v>
      </c>
      <c r="AJ117" s="1" t="str">
        <f t="shared" si="13"/>
        <v/>
      </c>
      <c r="AK117" s="323" t="b">
        <f t="shared" si="14"/>
        <v>0</v>
      </c>
      <c r="AL117" s="648">
        <f t="shared" si="15"/>
        <v>0</v>
      </c>
      <c r="AM117" s="293">
        <f t="shared" si="16"/>
        <v>0</v>
      </c>
      <c r="AN117" s="294" t="str">
        <f>IF(AM117=0,"",
IF(SUM($AM$47:AM117)=1,AO117,
IF($AM$1547&gt;SUM($AM$47:AM117),_xlfn.CONCAT(", ",AO117),
IF($AM$1547=SUM($AM$47:AM117),_xlfn.CONCAT(" y ",AO117)))))</f>
        <v/>
      </c>
      <c r="AO117" s="89" t="s">
        <v>5226</v>
      </c>
      <c r="AQ117" s="477">
        <f t="shared" si="17"/>
        <v>0</v>
      </c>
      <c r="AR117" s="321">
        <f t="shared" si="18"/>
        <v>0</v>
      </c>
      <c r="AS117" s="293">
        <f t="shared" si="19"/>
        <v>0</v>
      </c>
      <c r="AT117" s="294" t="str">
        <f>IF(AS117=0,"",
IF(SUM($AS$47:AS117)=1,AU117,
IF($AS$1547&gt;SUM($AS$47:AS117),_xlfn.CONCAT(", ",AU117),
IF($AS$1547=SUM($AS$47:AS117),_xlfn.CONCAT(" y ",AU117)))))</f>
        <v/>
      </c>
      <c r="AU117" s="89" t="s">
        <v>5226</v>
      </c>
    </row>
    <row r="118" spans="1:47" ht="15" customHeight="1">
      <c r="A118" s="64"/>
      <c r="B118" s="11"/>
      <c r="C118" s="1021" t="s">
        <v>5227</v>
      </c>
      <c r="D118" s="890"/>
      <c r="E118" s="997"/>
      <c r="F118" s="884"/>
      <c r="G118" s="884"/>
      <c r="H118" s="884"/>
      <c r="I118" s="884"/>
      <c r="J118" s="884"/>
      <c r="K118" s="885"/>
      <c r="L118" s="1027"/>
      <c r="M118" s="884"/>
      <c r="N118" s="884"/>
      <c r="O118" s="885"/>
      <c r="P118" s="1027"/>
      <c r="Q118" s="884"/>
      <c r="R118" s="884"/>
      <c r="S118" s="885"/>
      <c r="T118" s="991"/>
      <c r="U118" s="884"/>
      <c r="V118" s="884"/>
      <c r="W118" s="885"/>
      <c r="X118" s="796"/>
      <c r="Y118" s="796"/>
      <c r="Z118" s="796"/>
      <c r="AA118" s="796"/>
      <c r="AB118" s="796"/>
      <c r="AC118" s="796"/>
      <c r="AD118" s="796"/>
      <c r="AG118" s="323" t="b">
        <f t="shared" si="10"/>
        <v>0</v>
      </c>
      <c r="AH118" s="1" t="str">
        <f t="shared" si="11"/>
        <v/>
      </c>
      <c r="AI118" s="323" t="b">
        <f t="shared" si="12"/>
        <v>0</v>
      </c>
      <c r="AJ118" s="1" t="str">
        <f t="shared" si="13"/>
        <v/>
      </c>
      <c r="AK118" s="323" t="b">
        <f t="shared" si="14"/>
        <v>0</v>
      </c>
      <c r="AL118" s="648">
        <f t="shared" si="15"/>
        <v>0</v>
      </c>
      <c r="AM118" s="293">
        <f t="shared" si="16"/>
        <v>0</v>
      </c>
      <c r="AN118" s="294" t="str">
        <f>IF(AM118=0,"",
IF(SUM($AM$47:AM118)=1,AO118,
IF($AM$1547&gt;SUM($AM$47:AM118),_xlfn.CONCAT(", ",AO118),
IF($AM$1547=SUM($AM$47:AM118),_xlfn.CONCAT(" y ",AO118)))))</f>
        <v/>
      </c>
      <c r="AO118" s="89" t="s">
        <v>5228</v>
      </c>
      <c r="AQ118" s="477">
        <f t="shared" si="17"/>
        <v>0</v>
      </c>
      <c r="AR118" s="321">
        <f t="shared" si="18"/>
        <v>0</v>
      </c>
      <c r="AS118" s="293">
        <f t="shared" si="19"/>
        <v>0</v>
      </c>
      <c r="AT118" s="294" t="str">
        <f>IF(AS118=0,"",
IF(SUM($AS$47:AS118)=1,AU118,
IF($AS$1547&gt;SUM($AS$47:AS118),_xlfn.CONCAT(", ",AU118),
IF($AS$1547=SUM($AS$47:AS118),_xlfn.CONCAT(" y ",AU118)))))</f>
        <v/>
      </c>
      <c r="AU118" s="89" t="s">
        <v>5228</v>
      </c>
    </row>
    <row r="119" spans="1:47" ht="15" customHeight="1">
      <c r="A119" s="64"/>
      <c r="B119" s="11"/>
      <c r="C119" s="1021" t="s">
        <v>5229</v>
      </c>
      <c r="D119" s="890"/>
      <c r="E119" s="997"/>
      <c r="F119" s="884"/>
      <c r="G119" s="884"/>
      <c r="H119" s="884"/>
      <c r="I119" s="884"/>
      <c r="J119" s="884"/>
      <c r="K119" s="885"/>
      <c r="L119" s="1027"/>
      <c r="M119" s="884"/>
      <c r="N119" s="884"/>
      <c r="O119" s="885"/>
      <c r="P119" s="1027"/>
      <c r="Q119" s="884"/>
      <c r="R119" s="884"/>
      <c r="S119" s="885"/>
      <c r="T119" s="991"/>
      <c r="U119" s="884"/>
      <c r="V119" s="884"/>
      <c r="W119" s="885"/>
      <c r="X119" s="796"/>
      <c r="Y119" s="796"/>
      <c r="Z119" s="796"/>
      <c r="AA119" s="796"/>
      <c r="AB119" s="796"/>
      <c r="AC119" s="796"/>
      <c r="AD119" s="796"/>
      <c r="AG119" s="323" t="b">
        <f t="shared" si="10"/>
        <v>0</v>
      </c>
      <c r="AH119" s="1" t="str">
        <f t="shared" si="11"/>
        <v/>
      </c>
      <c r="AI119" s="323" t="b">
        <f t="shared" si="12"/>
        <v>0</v>
      </c>
      <c r="AJ119" s="1" t="str">
        <f t="shared" si="13"/>
        <v/>
      </c>
      <c r="AK119" s="323" t="b">
        <f t="shared" si="14"/>
        <v>0</v>
      </c>
      <c r="AL119" s="648">
        <f t="shared" si="15"/>
        <v>0</v>
      </c>
      <c r="AM119" s="293">
        <f t="shared" si="16"/>
        <v>0</v>
      </c>
      <c r="AN119" s="294" t="str">
        <f>IF(AM119=0,"",
IF(SUM($AM$47:AM119)=1,AO119,
IF($AM$1547&gt;SUM($AM$47:AM119),_xlfn.CONCAT(", ",AO119),
IF($AM$1547=SUM($AM$47:AM119),_xlfn.CONCAT(" y ",AO119)))))</f>
        <v/>
      </c>
      <c r="AO119" s="89" t="s">
        <v>5230</v>
      </c>
      <c r="AQ119" s="477">
        <f t="shared" si="17"/>
        <v>0</v>
      </c>
      <c r="AR119" s="321">
        <f t="shared" si="18"/>
        <v>0</v>
      </c>
      <c r="AS119" s="293">
        <f t="shared" si="19"/>
        <v>0</v>
      </c>
      <c r="AT119" s="294" t="str">
        <f>IF(AS119=0,"",
IF(SUM($AS$47:AS119)=1,AU119,
IF($AS$1547&gt;SUM($AS$47:AS119),_xlfn.CONCAT(", ",AU119),
IF($AS$1547=SUM($AS$47:AS119),_xlfn.CONCAT(" y ",AU119)))))</f>
        <v/>
      </c>
      <c r="AU119" s="89" t="s">
        <v>5230</v>
      </c>
    </row>
    <row r="120" spans="1:47" ht="15" customHeight="1">
      <c r="A120" s="64"/>
      <c r="B120" s="11"/>
      <c r="C120" s="1021" t="s">
        <v>5231</v>
      </c>
      <c r="D120" s="890"/>
      <c r="E120" s="997"/>
      <c r="F120" s="884"/>
      <c r="G120" s="884"/>
      <c r="H120" s="884"/>
      <c r="I120" s="884"/>
      <c r="J120" s="884"/>
      <c r="K120" s="885"/>
      <c r="L120" s="1027"/>
      <c r="M120" s="884"/>
      <c r="N120" s="884"/>
      <c r="O120" s="885"/>
      <c r="P120" s="1027"/>
      <c r="Q120" s="884"/>
      <c r="R120" s="884"/>
      <c r="S120" s="885"/>
      <c r="T120" s="991"/>
      <c r="U120" s="884"/>
      <c r="V120" s="884"/>
      <c r="W120" s="885"/>
      <c r="X120" s="796"/>
      <c r="Y120" s="796"/>
      <c r="Z120" s="796"/>
      <c r="AA120" s="796"/>
      <c r="AB120" s="796"/>
      <c r="AC120" s="796"/>
      <c r="AD120" s="796"/>
      <c r="AG120" s="323" t="b">
        <f t="shared" si="10"/>
        <v>0</v>
      </c>
      <c r="AH120" s="1" t="str">
        <f t="shared" si="11"/>
        <v/>
      </c>
      <c r="AI120" s="323" t="b">
        <f t="shared" si="12"/>
        <v>0</v>
      </c>
      <c r="AJ120" s="1" t="str">
        <f t="shared" si="13"/>
        <v/>
      </c>
      <c r="AK120" s="323" t="b">
        <f t="shared" si="14"/>
        <v>0</v>
      </c>
      <c r="AL120" s="648">
        <f t="shared" si="15"/>
        <v>0</v>
      </c>
      <c r="AM120" s="293">
        <f t="shared" si="16"/>
        <v>0</v>
      </c>
      <c r="AN120" s="294" t="str">
        <f>IF(AM120=0,"",
IF(SUM($AM$47:AM120)=1,AO120,
IF($AM$1547&gt;SUM($AM$47:AM120),_xlfn.CONCAT(", ",AO120),
IF($AM$1547=SUM($AM$47:AM120),_xlfn.CONCAT(" y ",AO120)))))</f>
        <v/>
      </c>
      <c r="AO120" s="89" t="s">
        <v>5232</v>
      </c>
      <c r="AQ120" s="477">
        <f t="shared" si="17"/>
        <v>0</v>
      </c>
      <c r="AR120" s="321">
        <f t="shared" si="18"/>
        <v>0</v>
      </c>
      <c r="AS120" s="293">
        <f t="shared" si="19"/>
        <v>0</v>
      </c>
      <c r="AT120" s="294" t="str">
        <f>IF(AS120=0,"",
IF(SUM($AS$47:AS120)=1,AU120,
IF($AS$1547&gt;SUM($AS$47:AS120),_xlfn.CONCAT(", ",AU120),
IF($AS$1547=SUM($AS$47:AS120),_xlfn.CONCAT(" y ",AU120)))))</f>
        <v/>
      </c>
      <c r="AU120" s="89" t="s">
        <v>5232</v>
      </c>
    </row>
    <row r="121" spans="1:47" ht="15" customHeight="1">
      <c r="A121" s="64"/>
      <c r="B121" s="11"/>
      <c r="C121" s="1021" t="s">
        <v>5233</v>
      </c>
      <c r="D121" s="890"/>
      <c r="E121" s="997"/>
      <c r="F121" s="884"/>
      <c r="G121" s="884"/>
      <c r="H121" s="884"/>
      <c r="I121" s="884"/>
      <c r="J121" s="884"/>
      <c r="K121" s="885"/>
      <c r="L121" s="1027"/>
      <c r="M121" s="884"/>
      <c r="N121" s="884"/>
      <c r="O121" s="885"/>
      <c r="P121" s="1027"/>
      <c r="Q121" s="884"/>
      <c r="R121" s="884"/>
      <c r="S121" s="885"/>
      <c r="T121" s="991"/>
      <c r="U121" s="884"/>
      <c r="V121" s="884"/>
      <c r="W121" s="885"/>
      <c r="X121" s="796"/>
      <c r="Y121" s="796"/>
      <c r="Z121" s="796"/>
      <c r="AA121" s="796"/>
      <c r="AB121" s="796"/>
      <c r="AC121" s="796"/>
      <c r="AD121" s="796"/>
      <c r="AG121" s="323" t="b">
        <f t="shared" si="10"/>
        <v>0</v>
      </c>
      <c r="AH121" s="1" t="str">
        <f t="shared" si="11"/>
        <v/>
      </c>
      <c r="AI121" s="323" t="b">
        <f t="shared" si="12"/>
        <v>0</v>
      </c>
      <c r="AJ121" s="1" t="str">
        <f t="shared" si="13"/>
        <v/>
      </c>
      <c r="AK121" s="323" t="b">
        <f t="shared" si="14"/>
        <v>0</v>
      </c>
      <c r="AL121" s="648">
        <f t="shared" si="15"/>
        <v>0</v>
      </c>
      <c r="AM121" s="293">
        <f t="shared" si="16"/>
        <v>0</v>
      </c>
      <c r="AN121" s="294" t="str">
        <f>IF(AM121=0,"",
IF(SUM($AM$47:AM121)=1,AO121,
IF($AM$1547&gt;SUM($AM$47:AM121),_xlfn.CONCAT(", ",AO121),
IF($AM$1547=SUM($AM$47:AM121),_xlfn.CONCAT(" y ",AO121)))))</f>
        <v/>
      </c>
      <c r="AO121" s="89" t="s">
        <v>5234</v>
      </c>
      <c r="AQ121" s="477">
        <f t="shared" si="17"/>
        <v>0</v>
      </c>
      <c r="AR121" s="321">
        <f t="shared" si="18"/>
        <v>0</v>
      </c>
      <c r="AS121" s="293">
        <f t="shared" si="19"/>
        <v>0</v>
      </c>
      <c r="AT121" s="294" t="str">
        <f>IF(AS121=0,"",
IF(SUM($AS$47:AS121)=1,AU121,
IF($AS$1547&gt;SUM($AS$47:AS121),_xlfn.CONCAT(", ",AU121),
IF($AS$1547=SUM($AS$47:AS121),_xlfn.CONCAT(" y ",AU121)))))</f>
        <v/>
      </c>
      <c r="AU121" s="89" t="s">
        <v>5234</v>
      </c>
    </row>
    <row r="122" spans="1:47" ht="15" customHeight="1">
      <c r="A122" s="64"/>
      <c r="B122" s="11"/>
      <c r="C122" s="1021" t="s">
        <v>5235</v>
      </c>
      <c r="D122" s="890"/>
      <c r="E122" s="997"/>
      <c r="F122" s="884"/>
      <c r="G122" s="884"/>
      <c r="H122" s="884"/>
      <c r="I122" s="884"/>
      <c r="J122" s="884"/>
      <c r="K122" s="885"/>
      <c r="L122" s="1027"/>
      <c r="M122" s="884"/>
      <c r="N122" s="884"/>
      <c r="O122" s="885"/>
      <c r="P122" s="1027"/>
      <c r="Q122" s="884"/>
      <c r="R122" s="884"/>
      <c r="S122" s="885"/>
      <c r="T122" s="991"/>
      <c r="U122" s="884"/>
      <c r="V122" s="884"/>
      <c r="W122" s="885"/>
      <c r="X122" s="796"/>
      <c r="Y122" s="796"/>
      <c r="Z122" s="796"/>
      <c r="AA122" s="796"/>
      <c r="AB122" s="796"/>
      <c r="AC122" s="796"/>
      <c r="AD122" s="796"/>
      <c r="AG122" s="323" t="b">
        <f t="shared" si="10"/>
        <v>0</v>
      </c>
      <c r="AH122" s="1" t="str">
        <f t="shared" si="11"/>
        <v/>
      </c>
      <c r="AI122" s="323" t="b">
        <f t="shared" si="12"/>
        <v>0</v>
      </c>
      <c r="AJ122" s="1" t="str">
        <f t="shared" si="13"/>
        <v/>
      </c>
      <c r="AK122" s="323" t="b">
        <f t="shared" si="14"/>
        <v>0</v>
      </c>
      <c r="AL122" s="648">
        <f t="shared" si="15"/>
        <v>0</v>
      </c>
      <c r="AM122" s="293">
        <f t="shared" si="16"/>
        <v>0</v>
      </c>
      <c r="AN122" s="294" t="str">
        <f>IF(AM122=0,"",
IF(SUM($AM$47:AM122)=1,AO122,
IF($AM$1547&gt;SUM($AM$47:AM122),_xlfn.CONCAT(", ",AO122),
IF($AM$1547=SUM($AM$47:AM122),_xlfn.CONCAT(" y ",AO122)))))</f>
        <v/>
      </c>
      <c r="AO122" s="89" t="s">
        <v>5236</v>
      </c>
      <c r="AQ122" s="477">
        <f t="shared" si="17"/>
        <v>0</v>
      </c>
      <c r="AR122" s="321">
        <f t="shared" si="18"/>
        <v>0</v>
      </c>
      <c r="AS122" s="293">
        <f t="shared" si="19"/>
        <v>0</v>
      </c>
      <c r="AT122" s="294" t="str">
        <f>IF(AS122=0,"",
IF(SUM($AS$47:AS122)=1,AU122,
IF($AS$1547&gt;SUM($AS$47:AS122),_xlfn.CONCAT(", ",AU122),
IF($AS$1547=SUM($AS$47:AS122),_xlfn.CONCAT(" y ",AU122)))))</f>
        <v/>
      </c>
      <c r="AU122" s="89" t="s">
        <v>5236</v>
      </c>
    </row>
    <row r="123" spans="1:47" ht="15" customHeight="1">
      <c r="A123" s="64"/>
      <c r="B123" s="11"/>
      <c r="C123" s="1021" t="s">
        <v>5237</v>
      </c>
      <c r="D123" s="890"/>
      <c r="E123" s="997"/>
      <c r="F123" s="884"/>
      <c r="G123" s="884"/>
      <c r="H123" s="884"/>
      <c r="I123" s="884"/>
      <c r="J123" s="884"/>
      <c r="K123" s="885"/>
      <c r="L123" s="1027"/>
      <c r="M123" s="884"/>
      <c r="N123" s="884"/>
      <c r="O123" s="885"/>
      <c r="P123" s="1027"/>
      <c r="Q123" s="884"/>
      <c r="R123" s="884"/>
      <c r="S123" s="885"/>
      <c r="T123" s="991"/>
      <c r="U123" s="884"/>
      <c r="V123" s="884"/>
      <c r="W123" s="885"/>
      <c r="X123" s="796"/>
      <c r="Y123" s="796"/>
      <c r="Z123" s="796"/>
      <c r="AA123" s="796"/>
      <c r="AB123" s="796"/>
      <c r="AC123" s="796"/>
      <c r="AD123" s="796"/>
      <c r="AG123" s="323" t="b">
        <f t="shared" si="10"/>
        <v>0</v>
      </c>
      <c r="AH123" s="1" t="str">
        <f t="shared" si="11"/>
        <v/>
      </c>
      <c r="AI123" s="323" t="b">
        <f t="shared" si="12"/>
        <v>0</v>
      </c>
      <c r="AJ123" s="1" t="str">
        <f t="shared" si="13"/>
        <v/>
      </c>
      <c r="AK123" s="323" t="b">
        <f t="shared" si="14"/>
        <v>0</v>
      </c>
      <c r="AL123" s="648">
        <f t="shared" si="15"/>
        <v>0</v>
      </c>
      <c r="AM123" s="293">
        <f t="shared" si="16"/>
        <v>0</v>
      </c>
      <c r="AN123" s="294" t="str">
        <f>IF(AM123=0,"",
IF(SUM($AM$47:AM123)=1,AO123,
IF($AM$1547&gt;SUM($AM$47:AM123),_xlfn.CONCAT(", ",AO123),
IF($AM$1547=SUM($AM$47:AM123),_xlfn.CONCAT(" y ",AO123)))))</f>
        <v/>
      </c>
      <c r="AO123" s="89" t="s">
        <v>5238</v>
      </c>
      <c r="AQ123" s="477">
        <f t="shared" si="17"/>
        <v>0</v>
      </c>
      <c r="AR123" s="321">
        <f t="shared" si="18"/>
        <v>0</v>
      </c>
      <c r="AS123" s="293">
        <f t="shared" si="19"/>
        <v>0</v>
      </c>
      <c r="AT123" s="294" t="str">
        <f>IF(AS123=0,"",
IF(SUM($AS$47:AS123)=1,AU123,
IF($AS$1547&gt;SUM($AS$47:AS123),_xlfn.CONCAT(", ",AU123),
IF($AS$1547=SUM($AS$47:AS123),_xlfn.CONCAT(" y ",AU123)))))</f>
        <v/>
      </c>
      <c r="AU123" s="89" t="s">
        <v>5238</v>
      </c>
    </row>
    <row r="124" spans="1:47" ht="15" customHeight="1">
      <c r="A124" s="64"/>
      <c r="B124" s="11"/>
      <c r="C124" s="1021" t="s">
        <v>5239</v>
      </c>
      <c r="D124" s="890"/>
      <c r="E124" s="997"/>
      <c r="F124" s="884"/>
      <c r="G124" s="884"/>
      <c r="H124" s="884"/>
      <c r="I124" s="884"/>
      <c r="J124" s="884"/>
      <c r="K124" s="885"/>
      <c r="L124" s="1027"/>
      <c r="M124" s="884"/>
      <c r="N124" s="884"/>
      <c r="O124" s="885"/>
      <c r="P124" s="1027"/>
      <c r="Q124" s="884"/>
      <c r="R124" s="884"/>
      <c r="S124" s="885"/>
      <c r="T124" s="991"/>
      <c r="U124" s="884"/>
      <c r="V124" s="884"/>
      <c r="W124" s="885"/>
      <c r="X124" s="796"/>
      <c r="Y124" s="796"/>
      <c r="Z124" s="796"/>
      <c r="AA124" s="796"/>
      <c r="AB124" s="796"/>
      <c r="AC124" s="796"/>
      <c r="AD124" s="796"/>
      <c r="AG124" s="323" t="b">
        <f t="shared" si="10"/>
        <v>0</v>
      </c>
      <c r="AH124" s="1" t="str">
        <f t="shared" si="11"/>
        <v/>
      </c>
      <c r="AI124" s="323" t="b">
        <f t="shared" si="12"/>
        <v>0</v>
      </c>
      <c r="AJ124" s="1" t="str">
        <f t="shared" si="13"/>
        <v/>
      </c>
      <c r="AK124" s="323" t="b">
        <f t="shared" si="14"/>
        <v>0</v>
      </c>
      <c r="AL124" s="648">
        <f t="shared" si="15"/>
        <v>0</v>
      </c>
      <c r="AM124" s="293">
        <f t="shared" si="16"/>
        <v>0</v>
      </c>
      <c r="AN124" s="294" t="str">
        <f>IF(AM124=0,"",
IF(SUM($AM$47:AM124)=1,AO124,
IF($AM$1547&gt;SUM($AM$47:AM124),_xlfn.CONCAT(", ",AO124),
IF($AM$1547=SUM($AM$47:AM124),_xlfn.CONCAT(" y ",AO124)))))</f>
        <v/>
      </c>
      <c r="AO124" s="89" t="s">
        <v>5240</v>
      </c>
      <c r="AQ124" s="477">
        <f t="shared" si="17"/>
        <v>0</v>
      </c>
      <c r="AR124" s="321">
        <f t="shared" si="18"/>
        <v>0</v>
      </c>
      <c r="AS124" s="293">
        <f t="shared" si="19"/>
        <v>0</v>
      </c>
      <c r="AT124" s="294" t="str">
        <f>IF(AS124=0,"",
IF(SUM($AS$47:AS124)=1,AU124,
IF($AS$1547&gt;SUM($AS$47:AS124),_xlfn.CONCAT(", ",AU124),
IF($AS$1547=SUM($AS$47:AS124),_xlfn.CONCAT(" y ",AU124)))))</f>
        <v/>
      </c>
      <c r="AU124" s="89" t="s">
        <v>5240</v>
      </c>
    </row>
    <row r="125" spans="1:47" ht="15" customHeight="1">
      <c r="A125" s="64"/>
      <c r="B125" s="11"/>
      <c r="C125" s="1021" t="s">
        <v>5241</v>
      </c>
      <c r="D125" s="890"/>
      <c r="E125" s="997"/>
      <c r="F125" s="884"/>
      <c r="G125" s="884"/>
      <c r="H125" s="884"/>
      <c r="I125" s="884"/>
      <c r="J125" s="884"/>
      <c r="K125" s="885"/>
      <c r="L125" s="1027"/>
      <c r="M125" s="884"/>
      <c r="N125" s="884"/>
      <c r="O125" s="885"/>
      <c r="P125" s="1027"/>
      <c r="Q125" s="884"/>
      <c r="R125" s="884"/>
      <c r="S125" s="885"/>
      <c r="T125" s="991"/>
      <c r="U125" s="884"/>
      <c r="V125" s="884"/>
      <c r="W125" s="885"/>
      <c r="X125" s="796"/>
      <c r="Y125" s="796"/>
      <c r="Z125" s="796"/>
      <c r="AA125" s="796"/>
      <c r="AB125" s="796"/>
      <c r="AC125" s="796"/>
      <c r="AD125" s="796"/>
      <c r="AG125" s="323" t="b">
        <f t="shared" si="10"/>
        <v>0</v>
      </c>
      <c r="AH125" s="1" t="str">
        <f t="shared" si="11"/>
        <v/>
      </c>
      <c r="AI125" s="323" t="b">
        <f t="shared" si="12"/>
        <v>0</v>
      </c>
      <c r="AJ125" s="1" t="str">
        <f t="shared" si="13"/>
        <v/>
      </c>
      <c r="AK125" s="323" t="b">
        <f t="shared" si="14"/>
        <v>0</v>
      </c>
      <c r="AL125" s="648">
        <f t="shared" si="15"/>
        <v>0</v>
      </c>
      <c r="AM125" s="293">
        <f t="shared" si="16"/>
        <v>0</v>
      </c>
      <c r="AN125" s="294" t="str">
        <f>IF(AM125=0,"",
IF(SUM($AM$47:AM125)=1,AO125,
IF($AM$1547&gt;SUM($AM$47:AM125),_xlfn.CONCAT(", ",AO125),
IF($AM$1547=SUM($AM$47:AM125),_xlfn.CONCAT(" y ",AO125)))))</f>
        <v/>
      </c>
      <c r="AO125" s="89" t="s">
        <v>5242</v>
      </c>
      <c r="AQ125" s="477">
        <f t="shared" si="17"/>
        <v>0</v>
      </c>
      <c r="AR125" s="321">
        <f t="shared" si="18"/>
        <v>0</v>
      </c>
      <c r="AS125" s="293">
        <f t="shared" si="19"/>
        <v>0</v>
      </c>
      <c r="AT125" s="294" t="str">
        <f>IF(AS125=0,"",
IF(SUM($AS$47:AS125)=1,AU125,
IF($AS$1547&gt;SUM($AS$47:AS125),_xlfn.CONCAT(", ",AU125),
IF($AS$1547=SUM($AS$47:AS125),_xlfn.CONCAT(" y ",AU125)))))</f>
        <v/>
      </c>
      <c r="AU125" s="89" t="s">
        <v>5242</v>
      </c>
    </row>
    <row r="126" spans="1:47" ht="15" customHeight="1">
      <c r="A126" s="64"/>
      <c r="B126" s="11"/>
      <c r="C126" s="1021" t="s">
        <v>5243</v>
      </c>
      <c r="D126" s="890"/>
      <c r="E126" s="997"/>
      <c r="F126" s="884"/>
      <c r="G126" s="884"/>
      <c r="H126" s="884"/>
      <c r="I126" s="884"/>
      <c r="J126" s="884"/>
      <c r="K126" s="885"/>
      <c r="L126" s="1027"/>
      <c r="M126" s="884"/>
      <c r="N126" s="884"/>
      <c r="O126" s="885"/>
      <c r="P126" s="1027"/>
      <c r="Q126" s="884"/>
      <c r="R126" s="884"/>
      <c r="S126" s="885"/>
      <c r="T126" s="991"/>
      <c r="U126" s="884"/>
      <c r="V126" s="884"/>
      <c r="W126" s="885"/>
      <c r="X126" s="796"/>
      <c r="Y126" s="796"/>
      <c r="Z126" s="796"/>
      <c r="AA126" s="796"/>
      <c r="AB126" s="796"/>
      <c r="AC126" s="796"/>
      <c r="AD126" s="796"/>
      <c r="AG126" s="323" t="b">
        <f t="shared" si="10"/>
        <v>0</v>
      </c>
      <c r="AH126" s="1" t="str">
        <f t="shared" si="11"/>
        <v/>
      </c>
      <c r="AI126" s="323" t="b">
        <f t="shared" si="12"/>
        <v>0</v>
      </c>
      <c r="AJ126" s="1" t="str">
        <f t="shared" si="13"/>
        <v/>
      </c>
      <c r="AK126" s="323" t="b">
        <f t="shared" si="14"/>
        <v>0</v>
      </c>
      <c r="AL126" s="648">
        <f t="shared" si="15"/>
        <v>0</v>
      </c>
      <c r="AM126" s="293">
        <f t="shared" si="16"/>
        <v>0</v>
      </c>
      <c r="AN126" s="294" t="str">
        <f>IF(AM126=0,"",
IF(SUM($AM$47:AM126)=1,AO126,
IF($AM$1547&gt;SUM($AM$47:AM126),_xlfn.CONCAT(", ",AO126),
IF($AM$1547=SUM($AM$47:AM126),_xlfn.CONCAT(" y ",AO126)))))</f>
        <v/>
      </c>
      <c r="AO126" s="89" t="s">
        <v>5244</v>
      </c>
      <c r="AQ126" s="477">
        <f t="shared" si="17"/>
        <v>0</v>
      </c>
      <c r="AR126" s="321">
        <f t="shared" si="18"/>
        <v>0</v>
      </c>
      <c r="AS126" s="293">
        <f t="shared" si="19"/>
        <v>0</v>
      </c>
      <c r="AT126" s="294" t="str">
        <f>IF(AS126=0,"",
IF(SUM($AS$47:AS126)=1,AU126,
IF($AS$1547&gt;SUM($AS$47:AS126),_xlfn.CONCAT(", ",AU126),
IF($AS$1547=SUM($AS$47:AS126),_xlfn.CONCAT(" y ",AU126)))))</f>
        <v/>
      </c>
      <c r="AU126" s="89" t="s">
        <v>5244</v>
      </c>
    </row>
    <row r="127" spans="1:47" ht="15" customHeight="1">
      <c r="A127" s="64"/>
      <c r="B127" s="11"/>
      <c r="C127" s="1021" t="s">
        <v>5245</v>
      </c>
      <c r="D127" s="890"/>
      <c r="E127" s="997"/>
      <c r="F127" s="884"/>
      <c r="G127" s="884"/>
      <c r="H127" s="884"/>
      <c r="I127" s="884"/>
      <c r="J127" s="884"/>
      <c r="K127" s="885"/>
      <c r="L127" s="1027"/>
      <c r="M127" s="884"/>
      <c r="N127" s="884"/>
      <c r="O127" s="885"/>
      <c r="P127" s="1027"/>
      <c r="Q127" s="884"/>
      <c r="R127" s="884"/>
      <c r="S127" s="885"/>
      <c r="T127" s="991"/>
      <c r="U127" s="884"/>
      <c r="V127" s="884"/>
      <c r="W127" s="885"/>
      <c r="X127" s="796"/>
      <c r="Y127" s="796"/>
      <c r="Z127" s="796"/>
      <c r="AA127" s="796"/>
      <c r="AB127" s="796"/>
      <c r="AC127" s="796"/>
      <c r="AD127" s="796"/>
      <c r="AG127" s="323" t="b">
        <f t="shared" si="10"/>
        <v>0</v>
      </c>
      <c r="AH127" s="1" t="str">
        <f t="shared" si="11"/>
        <v/>
      </c>
      <c r="AI127" s="323" t="b">
        <f t="shared" si="12"/>
        <v>0</v>
      </c>
      <c r="AJ127" s="1" t="str">
        <f t="shared" si="13"/>
        <v/>
      </c>
      <c r="AK127" s="323" t="b">
        <f t="shared" si="14"/>
        <v>0</v>
      </c>
      <c r="AL127" s="648">
        <f t="shared" si="15"/>
        <v>0</v>
      </c>
      <c r="AM127" s="293">
        <f t="shared" si="16"/>
        <v>0</v>
      </c>
      <c r="AN127" s="294" t="str">
        <f>IF(AM127=0,"",
IF(SUM($AM$47:AM127)=1,AO127,
IF($AM$1547&gt;SUM($AM$47:AM127),_xlfn.CONCAT(", ",AO127),
IF($AM$1547=SUM($AM$47:AM127),_xlfn.CONCAT(" y ",AO127)))))</f>
        <v/>
      </c>
      <c r="AO127" s="89" t="s">
        <v>5246</v>
      </c>
      <c r="AQ127" s="477">
        <f t="shared" si="17"/>
        <v>0</v>
      </c>
      <c r="AR127" s="321">
        <f t="shared" si="18"/>
        <v>0</v>
      </c>
      <c r="AS127" s="293">
        <f t="shared" si="19"/>
        <v>0</v>
      </c>
      <c r="AT127" s="294" t="str">
        <f>IF(AS127=0,"",
IF(SUM($AS$47:AS127)=1,AU127,
IF($AS$1547&gt;SUM($AS$47:AS127),_xlfn.CONCAT(", ",AU127),
IF($AS$1547=SUM($AS$47:AS127),_xlfn.CONCAT(" y ",AU127)))))</f>
        <v/>
      </c>
      <c r="AU127" s="89" t="s">
        <v>5246</v>
      </c>
    </row>
    <row r="128" spans="1:47" ht="15" customHeight="1">
      <c r="A128" s="64"/>
      <c r="B128" s="11"/>
      <c r="C128" s="1021" t="s">
        <v>5247</v>
      </c>
      <c r="D128" s="890"/>
      <c r="E128" s="997"/>
      <c r="F128" s="884"/>
      <c r="G128" s="884"/>
      <c r="H128" s="884"/>
      <c r="I128" s="884"/>
      <c r="J128" s="884"/>
      <c r="K128" s="885"/>
      <c r="L128" s="1027"/>
      <c r="M128" s="884"/>
      <c r="N128" s="884"/>
      <c r="O128" s="885"/>
      <c r="P128" s="1027"/>
      <c r="Q128" s="884"/>
      <c r="R128" s="884"/>
      <c r="S128" s="885"/>
      <c r="T128" s="991"/>
      <c r="U128" s="884"/>
      <c r="V128" s="884"/>
      <c r="W128" s="885"/>
      <c r="X128" s="796"/>
      <c r="Y128" s="796"/>
      <c r="Z128" s="796"/>
      <c r="AA128" s="796"/>
      <c r="AB128" s="796"/>
      <c r="AC128" s="796"/>
      <c r="AD128" s="796"/>
      <c r="AG128" s="323" t="b">
        <f t="shared" si="10"/>
        <v>0</v>
      </c>
      <c r="AH128" s="1" t="str">
        <f t="shared" si="11"/>
        <v/>
      </c>
      <c r="AI128" s="323" t="b">
        <f t="shared" si="12"/>
        <v>0</v>
      </c>
      <c r="AJ128" s="1" t="str">
        <f t="shared" si="13"/>
        <v/>
      </c>
      <c r="AK128" s="323" t="b">
        <f t="shared" si="14"/>
        <v>0</v>
      </c>
      <c r="AL128" s="648">
        <f t="shared" si="15"/>
        <v>0</v>
      </c>
      <c r="AM128" s="293">
        <f t="shared" si="16"/>
        <v>0</v>
      </c>
      <c r="AN128" s="294" t="str">
        <f>IF(AM128=0,"",
IF(SUM($AM$47:AM128)=1,AO128,
IF($AM$1547&gt;SUM($AM$47:AM128),_xlfn.CONCAT(", ",AO128),
IF($AM$1547=SUM($AM$47:AM128),_xlfn.CONCAT(" y ",AO128)))))</f>
        <v/>
      </c>
      <c r="AO128" s="89" t="s">
        <v>5248</v>
      </c>
      <c r="AQ128" s="477">
        <f t="shared" si="17"/>
        <v>0</v>
      </c>
      <c r="AR128" s="321">
        <f t="shared" si="18"/>
        <v>0</v>
      </c>
      <c r="AS128" s="293">
        <f t="shared" si="19"/>
        <v>0</v>
      </c>
      <c r="AT128" s="294" t="str">
        <f>IF(AS128=0,"",
IF(SUM($AS$47:AS128)=1,AU128,
IF($AS$1547&gt;SUM($AS$47:AS128),_xlfn.CONCAT(", ",AU128),
IF($AS$1547=SUM($AS$47:AS128),_xlfn.CONCAT(" y ",AU128)))))</f>
        <v/>
      </c>
      <c r="AU128" s="89" t="s">
        <v>5248</v>
      </c>
    </row>
    <row r="129" spans="1:47" ht="15" customHeight="1">
      <c r="A129" s="64"/>
      <c r="B129" s="11"/>
      <c r="C129" s="1021" t="s">
        <v>5249</v>
      </c>
      <c r="D129" s="890"/>
      <c r="E129" s="997"/>
      <c r="F129" s="884"/>
      <c r="G129" s="884"/>
      <c r="H129" s="884"/>
      <c r="I129" s="884"/>
      <c r="J129" s="884"/>
      <c r="K129" s="885"/>
      <c r="L129" s="1027"/>
      <c r="M129" s="884"/>
      <c r="N129" s="884"/>
      <c r="O129" s="885"/>
      <c r="P129" s="1027"/>
      <c r="Q129" s="884"/>
      <c r="R129" s="884"/>
      <c r="S129" s="885"/>
      <c r="T129" s="991"/>
      <c r="U129" s="884"/>
      <c r="V129" s="884"/>
      <c r="W129" s="885"/>
      <c r="X129" s="796"/>
      <c r="Y129" s="796"/>
      <c r="Z129" s="796"/>
      <c r="AA129" s="796"/>
      <c r="AB129" s="796"/>
      <c r="AC129" s="796"/>
      <c r="AD129" s="796"/>
      <c r="AG129" s="323" t="b">
        <f t="shared" si="10"/>
        <v>0</v>
      </c>
      <c r="AH129" s="1" t="str">
        <f t="shared" si="11"/>
        <v/>
      </c>
      <c r="AI129" s="323" t="b">
        <f t="shared" si="12"/>
        <v>0</v>
      </c>
      <c r="AJ129" s="1" t="str">
        <f t="shared" si="13"/>
        <v/>
      </c>
      <c r="AK129" s="323" t="b">
        <f t="shared" si="14"/>
        <v>0</v>
      </c>
      <c r="AL129" s="648">
        <f t="shared" si="15"/>
        <v>0</v>
      </c>
      <c r="AM129" s="293">
        <f t="shared" si="16"/>
        <v>0</v>
      </c>
      <c r="AN129" s="294" t="str">
        <f>IF(AM129=0,"",
IF(SUM($AM$47:AM129)=1,AO129,
IF($AM$1547&gt;SUM($AM$47:AM129),_xlfn.CONCAT(", ",AO129),
IF($AM$1547=SUM($AM$47:AM129),_xlfn.CONCAT(" y ",AO129)))))</f>
        <v/>
      </c>
      <c r="AO129" s="89" t="s">
        <v>5250</v>
      </c>
      <c r="AQ129" s="477">
        <f t="shared" si="17"/>
        <v>0</v>
      </c>
      <c r="AR129" s="321">
        <f t="shared" si="18"/>
        <v>0</v>
      </c>
      <c r="AS129" s="293">
        <f t="shared" si="19"/>
        <v>0</v>
      </c>
      <c r="AT129" s="294" t="str">
        <f>IF(AS129=0,"",
IF(SUM($AS$47:AS129)=1,AU129,
IF($AS$1547&gt;SUM($AS$47:AS129),_xlfn.CONCAT(", ",AU129),
IF($AS$1547=SUM($AS$47:AS129),_xlfn.CONCAT(" y ",AU129)))))</f>
        <v/>
      </c>
      <c r="AU129" s="89" t="s">
        <v>5250</v>
      </c>
    </row>
    <row r="130" spans="1:47" ht="15" customHeight="1">
      <c r="A130" s="64"/>
      <c r="B130" s="11"/>
      <c r="C130" s="1021" t="s">
        <v>5251</v>
      </c>
      <c r="D130" s="890"/>
      <c r="E130" s="997"/>
      <c r="F130" s="884"/>
      <c r="G130" s="884"/>
      <c r="H130" s="884"/>
      <c r="I130" s="884"/>
      <c r="J130" s="884"/>
      <c r="K130" s="885"/>
      <c r="L130" s="1027"/>
      <c r="M130" s="884"/>
      <c r="N130" s="884"/>
      <c r="O130" s="885"/>
      <c r="P130" s="1027"/>
      <c r="Q130" s="884"/>
      <c r="R130" s="884"/>
      <c r="S130" s="885"/>
      <c r="T130" s="991"/>
      <c r="U130" s="884"/>
      <c r="V130" s="884"/>
      <c r="W130" s="885"/>
      <c r="X130" s="796"/>
      <c r="Y130" s="796"/>
      <c r="Z130" s="796"/>
      <c r="AA130" s="796"/>
      <c r="AB130" s="796"/>
      <c r="AC130" s="796"/>
      <c r="AD130" s="796"/>
      <c r="AG130" s="323" t="b">
        <f t="shared" si="10"/>
        <v>0</v>
      </c>
      <c r="AH130" s="1" t="str">
        <f t="shared" si="11"/>
        <v/>
      </c>
      <c r="AI130" s="323" t="b">
        <f t="shared" si="12"/>
        <v>0</v>
      </c>
      <c r="AJ130" s="1" t="str">
        <f t="shared" si="13"/>
        <v/>
      </c>
      <c r="AK130" s="323" t="b">
        <f t="shared" si="14"/>
        <v>0</v>
      </c>
      <c r="AL130" s="648">
        <f t="shared" si="15"/>
        <v>0</v>
      </c>
      <c r="AM130" s="293">
        <f t="shared" si="16"/>
        <v>0</v>
      </c>
      <c r="AN130" s="294" t="str">
        <f>IF(AM130=0,"",
IF(SUM($AM$47:AM130)=1,AO130,
IF($AM$1547&gt;SUM($AM$47:AM130),_xlfn.CONCAT(", ",AO130),
IF($AM$1547=SUM($AM$47:AM130),_xlfn.CONCAT(" y ",AO130)))))</f>
        <v/>
      </c>
      <c r="AO130" s="89" t="s">
        <v>5252</v>
      </c>
      <c r="AQ130" s="477">
        <f t="shared" si="17"/>
        <v>0</v>
      </c>
      <c r="AR130" s="321">
        <f t="shared" si="18"/>
        <v>0</v>
      </c>
      <c r="AS130" s="293">
        <f t="shared" si="19"/>
        <v>0</v>
      </c>
      <c r="AT130" s="294" t="str">
        <f>IF(AS130=0,"",
IF(SUM($AS$47:AS130)=1,AU130,
IF($AS$1547&gt;SUM($AS$47:AS130),_xlfn.CONCAT(", ",AU130),
IF($AS$1547=SUM($AS$47:AS130),_xlfn.CONCAT(" y ",AU130)))))</f>
        <v/>
      </c>
      <c r="AU130" s="89" t="s">
        <v>5252</v>
      </c>
    </row>
    <row r="131" spans="1:47" ht="15" customHeight="1">
      <c r="A131" s="64"/>
      <c r="B131" s="11"/>
      <c r="C131" s="1021" t="s">
        <v>5253</v>
      </c>
      <c r="D131" s="890"/>
      <c r="E131" s="997"/>
      <c r="F131" s="884"/>
      <c r="G131" s="884"/>
      <c r="H131" s="884"/>
      <c r="I131" s="884"/>
      <c r="J131" s="884"/>
      <c r="K131" s="885"/>
      <c r="L131" s="1027"/>
      <c r="M131" s="884"/>
      <c r="N131" s="884"/>
      <c r="O131" s="885"/>
      <c r="P131" s="1027"/>
      <c r="Q131" s="884"/>
      <c r="R131" s="884"/>
      <c r="S131" s="885"/>
      <c r="T131" s="991"/>
      <c r="U131" s="884"/>
      <c r="V131" s="884"/>
      <c r="W131" s="885"/>
      <c r="X131" s="796"/>
      <c r="Y131" s="796"/>
      <c r="Z131" s="796"/>
      <c r="AA131" s="796"/>
      <c r="AB131" s="796"/>
      <c r="AC131" s="796"/>
      <c r="AD131" s="796"/>
      <c r="AG131" s="323" t="b">
        <f t="shared" si="10"/>
        <v>0</v>
      </c>
      <c r="AH131" s="1" t="str">
        <f t="shared" si="11"/>
        <v/>
      </c>
      <c r="AI131" s="323" t="b">
        <f t="shared" si="12"/>
        <v>0</v>
      </c>
      <c r="AJ131" s="1" t="str">
        <f t="shared" si="13"/>
        <v/>
      </c>
      <c r="AK131" s="323" t="b">
        <f t="shared" si="14"/>
        <v>0</v>
      </c>
      <c r="AL131" s="648">
        <f t="shared" si="15"/>
        <v>0</v>
      </c>
      <c r="AM131" s="293">
        <f t="shared" si="16"/>
        <v>0</v>
      </c>
      <c r="AN131" s="294" t="str">
        <f>IF(AM131=0,"",
IF(SUM($AM$47:AM131)=1,AO131,
IF($AM$1547&gt;SUM($AM$47:AM131),_xlfn.CONCAT(", ",AO131),
IF($AM$1547=SUM($AM$47:AM131),_xlfn.CONCAT(" y ",AO131)))))</f>
        <v/>
      </c>
      <c r="AO131" s="89" t="s">
        <v>5254</v>
      </c>
      <c r="AQ131" s="477">
        <f t="shared" si="17"/>
        <v>0</v>
      </c>
      <c r="AR131" s="321">
        <f t="shared" si="18"/>
        <v>0</v>
      </c>
      <c r="AS131" s="293">
        <f t="shared" si="19"/>
        <v>0</v>
      </c>
      <c r="AT131" s="294" t="str">
        <f>IF(AS131=0,"",
IF(SUM($AS$47:AS131)=1,AU131,
IF($AS$1547&gt;SUM($AS$47:AS131),_xlfn.CONCAT(", ",AU131),
IF($AS$1547=SUM($AS$47:AS131),_xlfn.CONCAT(" y ",AU131)))))</f>
        <v/>
      </c>
      <c r="AU131" s="89" t="s">
        <v>5254</v>
      </c>
    </row>
    <row r="132" spans="1:47" ht="15" customHeight="1">
      <c r="A132" s="64"/>
      <c r="B132" s="11"/>
      <c r="C132" s="1021" t="s">
        <v>5255</v>
      </c>
      <c r="D132" s="890"/>
      <c r="E132" s="997"/>
      <c r="F132" s="884"/>
      <c r="G132" s="884"/>
      <c r="H132" s="884"/>
      <c r="I132" s="884"/>
      <c r="J132" s="884"/>
      <c r="K132" s="885"/>
      <c r="L132" s="1027"/>
      <c r="M132" s="884"/>
      <c r="N132" s="884"/>
      <c r="O132" s="885"/>
      <c r="P132" s="1027"/>
      <c r="Q132" s="884"/>
      <c r="R132" s="884"/>
      <c r="S132" s="885"/>
      <c r="T132" s="991"/>
      <c r="U132" s="884"/>
      <c r="V132" s="884"/>
      <c r="W132" s="885"/>
      <c r="X132" s="796"/>
      <c r="Y132" s="796"/>
      <c r="Z132" s="796"/>
      <c r="AA132" s="796"/>
      <c r="AB132" s="796"/>
      <c r="AC132" s="796"/>
      <c r="AD132" s="796"/>
      <c r="AG132" s="323" t="b">
        <f t="shared" si="10"/>
        <v>0</v>
      </c>
      <c r="AH132" s="1" t="str">
        <f t="shared" si="11"/>
        <v/>
      </c>
      <c r="AI132" s="323" t="b">
        <f t="shared" si="12"/>
        <v>0</v>
      </c>
      <c r="AJ132" s="1" t="str">
        <f t="shared" si="13"/>
        <v/>
      </c>
      <c r="AK132" s="323" t="b">
        <f t="shared" si="14"/>
        <v>0</v>
      </c>
      <c r="AL132" s="648">
        <f t="shared" si="15"/>
        <v>0</v>
      </c>
      <c r="AM132" s="293">
        <f t="shared" si="16"/>
        <v>0</v>
      </c>
      <c r="AN132" s="294" t="str">
        <f>IF(AM132=0,"",
IF(SUM($AM$47:AM132)=1,AO132,
IF($AM$1547&gt;SUM($AM$47:AM132),_xlfn.CONCAT(", ",AO132),
IF($AM$1547=SUM($AM$47:AM132),_xlfn.CONCAT(" y ",AO132)))))</f>
        <v/>
      </c>
      <c r="AO132" s="89" t="s">
        <v>5256</v>
      </c>
      <c r="AQ132" s="477">
        <f t="shared" si="17"/>
        <v>0</v>
      </c>
      <c r="AR132" s="321">
        <f t="shared" si="18"/>
        <v>0</v>
      </c>
      <c r="AS132" s="293">
        <f t="shared" si="19"/>
        <v>0</v>
      </c>
      <c r="AT132" s="294" t="str">
        <f>IF(AS132=0,"",
IF(SUM($AS$47:AS132)=1,AU132,
IF($AS$1547&gt;SUM($AS$47:AS132),_xlfn.CONCAT(", ",AU132),
IF($AS$1547=SUM($AS$47:AS132),_xlfn.CONCAT(" y ",AU132)))))</f>
        <v/>
      </c>
      <c r="AU132" s="89" t="s">
        <v>5256</v>
      </c>
    </row>
    <row r="133" spans="1:47" ht="15" customHeight="1">
      <c r="A133" s="64"/>
      <c r="B133" s="11"/>
      <c r="C133" s="1021" t="s">
        <v>5257</v>
      </c>
      <c r="D133" s="890"/>
      <c r="E133" s="997"/>
      <c r="F133" s="884"/>
      <c r="G133" s="884"/>
      <c r="H133" s="884"/>
      <c r="I133" s="884"/>
      <c r="J133" s="884"/>
      <c r="K133" s="885"/>
      <c r="L133" s="1027"/>
      <c r="M133" s="884"/>
      <c r="N133" s="884"/>
      <c r="O133" s="885"/>
      <c r="P133" s="1027"/>
      <c r="Q133" s="884"/>
      <c r="R133" s="884"/>
      <c r="S133" s="885"/>
      <c r="T133" s="991"/>
      <c r="U133" s="884"/>
      <c r="V133" s="884"/>
      <c r="W133" s="885"/>
      <c r="X133" s="796"/>
      <c r="Y133" s="796"/>
      <c r="Z133" s="796"/>
      <c r="AA133" s="796"/>
      <c r="AB133" s="796"/>
      <c r="AC133" s="796"/>
      <c r="AD133" s="796"/>
      <c r="AG133" s="323" t="b">
        <f t="shared" si="10"/>
        <v>0</v>
      </c>
      <c r="AH133" s="1" t="str">
        <f t="shared" si="11"/>
        <v/>
      </c>
      <c r="AI133" s="323" t="b">
        <f t="shared" si="12"/>
        <v>0</v>
      </c>
      <c r="AJ133" s="1" t="str">
        <f t="shared" si="13"/>
        <v/>
      </c>
      <c r="AK133" s="323" t="b">
        <f t="shared" si="14"/>
        <v>0</v>
      </c>
      <c r="AL133" s="648">
        <f t="shared" si="15"/>
        <v>0</v>
      </c>
      <c r="AM133" s="293">
        <f t="shared" si="16"/>
        <v>0</v>
      </c>
      <c r="AN133" s="294" t="str">
        <f>IF(AM133=0,"",
IF(SUM($AM$47:AM133)=1,AO133,
IF($AM$1547&gt;SUM($AM$47:AM133),_xlfn.CONCAT(", ",AO133),
IF($AM$1547=SUM($AM$47:AM133),_xlfn.CONCAT(" y ",AO133)))))</f>
        <v/>
      </c>
      <c r="AO133" s="89" t="s">
        <v>5258</v>
      </c>
      <c r="AQ133" s="477">
        <f t="shared" si="17"/>
        <v>0</v>
      </c>
      <c r="AR133" s="321">
        <f t="shared" si="18"/>
        <v>0</v>
      </c>
      <c r="AS133" s="293">
        <f t="shared" si="19"/>
        <v>0</v>
      </c>
      <c r="AT133" s="294" t="str">
        <f>IF(AS133=0,"",
IF(SUM($AS$47:AS133)=1,AU133,
IF($AS$1547&gt;SUM($AS$47:AS133),_xlfn.CONCAT(", ",AU133),
IF($AS$1547=SUM($AS$47:AS133),_xlfn.CONCAT(" y ",AU133)))))</f>
        <v/>
      </c>
      <c r="AU133" s="89" t="s">
        <v>5258</v>
      </c>
    </row>
    <row r="134" spans="1:47" ht="15" customHeight="1">
      <c r="A134" s="64"/>
      <c r="B134" s="11"/>
      <c r="C134" s="1021" t="s">
        <v>5259</v>
      </c>
      <c r="D134" s="890"/>
      <c r="E134" s="997"/>
      <c r="F134" s="884"/>
      <c r="G134" s="884"/>
      <c r="H134" s="884"/>
      <c r="I134" s="884"/>
      <c r="J134" s="884"/>
      <c r="K134" s="885"/>
      <c r="L134" s="1027"/>
      <c r="M134" s="884"/>
      <c r="N134" s="884"/>
      <c r="O134" s="885"/>
      <c r="P134" s="1027"/>
      <c r="Q134" s="884"/>
      <c r="R134" s="884"/>
      <c r="S134" s="885"/>
      <c r="T134" s="991"/>
      <c r="U134" s="884"/>
      <c r="V134" s="884"/>
      <c r="W134" s="885"/>
      <c r="X134" s="796"/>
      <c r="Y134" s="796"/>
      <c r="Z134" s="796"/>
      <c r="AA134" s="796"/>
      <c r="AB134" s="796"/>
      <c r="AC134" s="796"/>
      <c r="AD134" s="796"/>
      <c r="AG134" s="323" t="b">
        <f t="shared" si="10"/>
        <v>0</v>
      </c>
      <c r="AH134" s="1" t="str">
        <f t="shared" si="11"/>
        <v/>
      </c>
      <c r="AI134" s="323" t="b">
        <f t="shared" si="12"/>
        <v>0</v>
      </c>
      <c r="AJ134" s="1" t="str">
        <f t="shared" si="13"/>
        <v/>
      </c>
      <c r="AK134" s="323" t="b">
        <f t="shared" si="14"/>
        <v>0</v>
      </c>
      <c r="AL134" s="648">
        <f t="shared" si="15"/>
        <v>0</v>
      </c>
      <c r="AM134" s="293">
        <f t="shared" si="16"/>
        <v>0</v>
      </c>
      <c r="AN134" s="294" t="str">
        <f>IF(AM134=0,"",
IF(SUM($AM$47:AM134)=1,AO134,
IF($AM$1547&gt;SUM($AM$47:AM134),_xlfn.CONCAT(", ",AO134),
IF($AM$1547=SUM($AM$47:AM134),_xlfn.CONCAT(" y ",AO134)))))</f>
        <v/>
      </c>
      <c r="AO134" s="89" t="s">
        <v>5260</v>
      </c>
      <c r="AQ134" s="477">
        <f t="shared" si="17"/>
        <v>0</v>
      </c>
      <c r="AR134" s="321">
        <f t="shared" si="18"/>
        <v>0</v>
      </c>
      <c r="AS134" s="293">
        <f t="shared" si="19"/>
        <v>0</v>
      </c>
      <c r="AT134" s="294" t="str">
        <f>IF(AS134=0,"",
IF(SUM($AS$47:AS134)=1,AU134,
IF($AS$1547&gt;SUM($AS$47:AS134),_xlfn.CONCAT(", ",AU134),
IF($AS$1547=SUM($AS$47:AS134),_xlfn.CONCAT(" y ",AU134)))))</f>
        <v/>
      </c>
      <c r="AU134" s="89" t="s">
        <v>5260</v>
      </c>
    </row>
    <row r="135" spans="1:47" ht="15" customHeight="1">
      <c r="A135" s="64"/>
      <c r="B135" s="11"/>
      <c r="C135" s="1021" t="s">
        <v>5261</v>
      </c>
      <c r="D135" s="890"/>
      <c r="E135" s="997"/>
      <c r="F135" s="884"/>
      <c r="G135" s="884"/>
      <c r="H135" s="884"/>
      <c r="I135" s="884"/>
      <c r="J135" s="884"/>
      <c r="K135" s="885"/>
      <c r="L135" s="1027"/>
      <c r="M135" s="884"/>
      <c r="N135" s="884"/>
      <c r="O135" s="885"/>
      <c r="P135" s="1027"/>
      <c r="Q135" s="884"/>
      <c r="R135" s="884"/>
      <c r="S135" s="885"/>
      <c r="T135" s="991"/>
      <c r="U135" s="884"/>
      <c r="V135" s="884"/>
      <c r="W135" s="885"/>
      <c r="X135" s="796"/>
      <c r="Y135" s="796"/>
      <c r="Z135" s="796"/>
      <c r="AA135" s="796"/>
      <c r="AB135" s="796"/>
      <c r="AC135" s="796"/>
      <c r="AD135" s="796"/>
      <c r="AG135" s="323" t="b">
        <f t="shared" si="10"/>
        <v>0</v>
      </c>
      <c r="AH135" s="1" t="str">
        <f t="shared" si="11"/>
        <v/>
      </c>
      <c r="AI135" s="323" t="b">
        <f t="shared" si="12"/>
        <v>0</v>
      </c>
      <c r="AJ135" s="1" t="str">
        <f t="shared" si="13"/>
        <v/>
      </c>
      <c r="AK135" s="323" t="b">
        <f t="shared" si="14"/>
        <v>0</v>
      </c>
      <c r="AL135" s="648">
        <f t="shared" si="15"/>
        <v>0</v>
      </c>
      <c r="AM135" s="293">
        <f t="shared" si="16"/>
        <v>0</v>
      </c>
      <c r="AN135" s="294" t="str">
        <f>IF(AM135=0,"",
IF(SUM($AM$47:AM135)=1,AO135,
IF($AM$1547&gt;SUM($AM$47:AM135),_xlfn.CONCAT(", ",AO135),
IF($AM$1547=SUM($AM$47:AM135),_xlfn.CONCAT(" y ",AO135)))))</f>
        <v/>
      </c>
      <c r="AO135" s="89" t="s">
        <v>5262</v>
      </c>
      <c r="AQ135" s="477">
        <f t="shared" si="17"/>
        <v>0</v>
      </c>
      <c r="AR135" s="321">
        <f t="shared" si="18"/>
        <v>0</v>
      </c>
      <c r="AS135" s="293">
        <f t="shared" si="19"/>
        <v>0</v>
      </c>
      <c r="AT135" s="294" t="str">
        <f>IF(AS135=0,"",
IF(SUM($AS$47:AS135)=1,AU135,
IF($AS$1547&gt;SUM($AS$47:AS135),_xlfn.CONCAT(", ",AU135),
IF($AS$1547=SUM($AS$47:AS135),_xlfn.CONCAT(" y ",AU135)))))</f>
        <v/>
      </c>
      <c r="AU135" s="89" t="s">
        <v>5262</v>
      </c>
    </row>
    <row r="136" spans="1:47" ht="15" customHeight="1">
      <c r="A136" s="64"/>
      <c r="B136" s="11"/>
      <c r="C136" s="1021" t="s">
        <v>5263</v>
      </c>
      <c r="D136" s="890"/>
      <c r="E136" s="997"/>
      <c r="F136" s="884"/>
      <c r="G136" s="884"/>
      <c r="H136" s="884"/>
      <c r="I136" s="884"/>
      <c r="J136" s="884"/>
      <c r="K136" s="885"/>
      <c r="L136" s="1027"/>
      <c r="M136" s="884"/>
      <c r="N136" s="884"/>
      <c r="O136" s="885"/>
      <c r="P136" s="1027"/>
      <c r="Q136" s="884"/>
      <c r="R136" s="884"/>
      <c r="S136" s="885"/>
      <c r="T136" s="991"/>
      <c r="U136" s="884"/>
      <c r="V136" s="884"/>
      <c r="W136" s="885"/>
      <c r="X136" s="796"/>
      <c r="Y136" s="796"/>
      <c r="Z136" s="796"/>
      <c r="AA136" s="796"/>
      <c r="AB136" s="796"/>
      <c r="AC136" s="796"/>
      <c r="AD136" s="796"/>
      <c r="AG136" s="323" t="b">
        <f t="shared" si="10"/>
        <v>0</v>
      </c>
      <c r="AH136" s="1" t="str">
        <f t="shared" si="11"/>
        <v/>
      </c>
      <c r="AI136" s="323" t="b">
        <f t="shared" si="12"/>
        <v>0</v>
      </c>
      <c r="AJ136" s="1" t="str">
        <f t="shared" si="13"/>
        <v/>
      </c>
      <c r="AK136" s="323" t="b">
        <f t="shared" si="14"/>
        <v>0</v>
      </c>
      <c r="AL136" s="648">
        <f t="shared" si="15"/>
        <v>0</v>
      </c>
      <c r="AM136" s="293">
        <f t="shared" si="16"/>
        <v>0</v>
      </c>
      <c r="AN136" s="294" t="str">
        <f>IF(AM136=0,"",
IF(SUM($AM$47:AM136)=1,AO136,
IF($AM$1547&gt;SUM($AM$47:AM136),_xlfn.CONCAT(", ",AO136),
IF($AM$1547=SUM($AM$47:AM136),_xlfn.CONCAT(" y ",AO136)))))</f>
        <v/>
      </c>
      <c r="AO136" s="89" t="s">
        <v>5264</v>
      </c>
      <c r="AQ136" s="477">
        <f t="shared" si="17"/>
        <v>0</v>
      </c>
      <c r="AR136" s="321">
        <f t="shared" si="18"/>
        <v>0</v>
      </c>
      <c r="AS136" s="293">
        <f t="shared" si="19"/>
        <v>0</v>
      </c>
      <c r="AT136" s="294" t="str">
        <f>IF(AS136=0,"",
IF(SUM($AS$47:AS136)=1,AU136,
IF($AS$1547&gt;SUM($AS$47:AS136),_xlfn.CONCAT(", ",AU136),
IF($AS$1547=SUM($AS$47:AS136),_xlfn.CONCAT(" y ",AU136)))))</f>
        <v/>
      </c>
      <c r="AU136" s="89" t="s">
        <v>5264</v>
      </c>
    </row>
    <row r="137" spans="1:47" ht="15" customHeight="1">
      <c r="A137" s="64"/>
      <c r="B137" s="11"/>
      <c r="C137" s="1021" t="s">
        <v>5265</v>
      </c>
      <c r="D137" s="890"/>
      <c r="E137" s="997"/>
      <c r="F137" s="884"/>
      <c r="G137" s="884"/>
      <c r="H137" s="884"/>
      <c r="I137" s="884"/>
      <c r="J137" s="884"/>
      <c r="K137" s="885"/>
      <c r="L137" s="1027"/>
      <c r="M137" s="884"/>
      <c r="N137" s="884"/>
      <c r="O137" s="885"/>
      <c r="P137" s="1027"/>
      <c r="Q137" s="884"/>
      <c r="R137" s="884"/>
      <c r="S137" s="885"/>
      <c r="T137" s="991"/>
      <c r="U137" s="884"/>
      <c r="V137" s="884"/>
      <c r="W137" s="885"/>
      <c r="X137" s="796"/>
      <c r="Y137" s="796"/>
      <c r="Z137" s="796"/>
      <c r="AA137" s="796"/>
      <c r="AB137" s="796"/>
      <c r="AC137" s="796"/>
      <c r="AD137" s="796"/>
      <c r="AG137" s="323" t="b">
        <f t="shared" si="10"/>
        <v>0</v>
      </c>
      <c r="AH137" s="1" t="str">
        <f t="shared" si="11"/>
        <v/>
      </c>
      <c r="AI137" s="323" t="b">
        <f t="shared" si="12"/>
        <v>0</v>
      </c>
      <c r="AJ137" s="1" t="str">
        <f t="shared" si="13"/>
        <v/>
      </c>
      <c r="AK137" s="323" t="b">
        <f t="shared" si="14"/>
        <v>0</v>
      </c>
      <c r="AL137" s="648">
        <f t="shared" si="15"/>
        <v>0</v>
      </c>
      <c r="AM137" s="293">
        <f t="shared" si="16"/>
        <v>0</v>
      </c>
      <c r="AN137" s="294" t="str">
        <f>IF(AM137=0,"",
IF(SUM($AM$47:AM137)=1,AO137,
IF($AM$1547&gt;SUM($AM$47:AM137),_xlfn.CONCAT(", ",AO137),
IF($AM$1547=SUM($AM$47:AM137),_xlfn.CONCAT(" y ",AO137)))))</f>
        <v/>
      </c>
      <c r="AO137" s="89" t="s">
        <v>5266</v>
      </c>
      <c r="AQ137" s="477">
        <f t="shared" si="17"/>
        <v>0</v>
      </c>
      <c r="AR137" s="321">
        <f t="shared" si="18"/>
        <v>0</v>
      </c>
      <c r="AS137" s="293">
        <f t="shared" si="19"/>
        <v>0</v>
      </c>
      <c r="AT137" s="294" t="str">
        <f>IF(AS137=0,"",
IF(SUM($AS$47:AS137)=1,AU137,
IF($AS$1547&gt;SUM($AS$47:AS137),_xlfn.CONCAT(", ",AU137),
IF($AS$1547=SUM($AS$47:AS137),_xlfn.CONCAT(" y ",AU137)))))</f>
        <v/>
      </c>
      <c r="AU137" s="89" t="s">
        <v>5266</v>
      </c>
    </row>
    <row r="138" spans="1:47" ht="15" customHeight="1">
      <c r="A138" s="64"/>
      <c r="B138" s="11"/>
      <c r="C138" s="1021" t="s">
        <v>5267</v>
      </c>
      <c r="D138" s="890"/>
      <c r="E138" s="997"/>
      <c r="F138" s="884"/>
      <c r="G138" s="884"/>
      <c r="H138" s="884"/>
      <c r="I138" s="884"/>
      <c r="J138" s="884"/>
      <c r="K138" s="885"/>
      <c r="L138" s="1027"/>
      <c r="M138" s="884"/>
      <c r="N138" s="884"/>
      <c r="O138" s="885"/>
      <c r="P138" s="1027"/>
      <c r="Q138" s="884"/>
      <c r="R138" s="884"/>
      <c r="S138" s="885"/>
      <c r="T138" s="991"/>
      <c r="U138" s="884"/>
      <c r="V138" s="884"/>
      <c r="W138" s="885"/>
      <c r="X138" s="796"/>
      <c r="Y138" s="796"/>
      <c r="Z138" s="796"/>
      <c r="AA138" s="796"/>
      <c r="AB138" s="796"/>
      <c r="AC138" s="796"/>
      <c r="AD138" s="796"/>
      <c r="AG138" s="323" t="b">
        <f t="shared" si="10"/>
        <v>0</v>
      </c>
      <c r="AH138" s="1" t="str">
        <f t="shared" si="11"/>
        <v/>
      </c>
      <c r="AI138" s="323" t="b">
        <f t="shared" si="12"/>
        <v>0</v>
      </c>
      <c r="AJ138" s="1" t="str">
        <f t="shared" si="13"/>
        <v/>
      </c>
      <c r="AK138" s="323" t="b">
        <f t="shared" si="14"/>
        <v>0</v>
      </c>
      <c r="AL138" s="648">
        <f t="shared" si="15"/>
        <v>0</v>
      </c>
      <c r="AM138" s="293">
        <f t="shared" si="16"/>
        <v>0</v>
      </c>
      <c r="AN138" s="294" t="str">
        <f>IF(AM138=0,"",
IF(SUM($AM$47:AM138)=1,AO138,
IF($AM$1547&gt;SUM($AM$47:AM138),_xlfn.CONCAT(", ",AO138),
IF($AM$1547=SUM($AM$47:AM138),_xlfn.CONCAT(" y ",AO138)))))</f>
        <v/>
      </c>
      <c r="AO138" s="89" t="s">
        <v>5268</v>
      </c>
      <c r="AQ138" s="477">
        <f t="shared" si="17"/>
        <v>0</v>
      </c>
      <c r="AR138" s="321">
        <f t="shared" si="18"/>
        <v>0</v>
      </c>
      <c r="AS138" s="293">
        <f t="shared" si="19"/>
        <v>0</v>
      </c>
      <c r="AT138" s="294" t="str">
        <f>IF(AS138=0,"",
IF(SUM($AS$47:AS138)=1,AU138,
IF($AS$1547&gt;SUM($AS$47:AS138),_xlfn.CONCAT(", ",AU138),
IF($AS$1547=SUM($AS$47:AS138),_xlfn.CONCAT(" y ",AU138)))))</f>
        <v/>
      </c>
      <c r="AU138" s="89" t="s">
        <v>5268</v>
      </c>
    </row>
    <row r="139" spans="1:47" ht="15" customHeight="1">
      <c r="A139" s="64"/>
      <c r="B139" s="11"/>
      <c r="C139" s="1021" t="s">
        <v>5269</v>
      </c>
      <c r="D139" s="890"/>
      <c r="E139" s="997"/>
      <c r="F139" s="884"/>
      <c r="G139" s="884"/>
      <c r="H139" s="884"/>
      <c r="I139" s="884"/>
      <c r="J139" s="884"/>
      <c r="K139" s="885"/>
      <c r="L139" s="1027"/>
      <c r="M139" s="884"/>
      <c r="N139" s="884"/>
      <c r="O139" s="885"/>
      <c r="P139" s="1027"/>
      <c r="Q139" s="884"/>
      <c r="R139" s="884"/>
      <c r="S139" s="885"/>
      <c r="T139" s="991"/>
      <c r="U139" s="884"/>
      <c r="V139" s="884"/>
      <c r="W139" s="885"/>
      <c r="X139" s="796"/>
      <c r="Y139" s="796"/>
      <c r="Z139" s="796"/>
      <c r="AA139" s="796"/>
      <c r="AB139" s="796"/>
      <c r="AC139" s="796"/>
      <c r="AD139" s="796"/>
      <c r="AG139" s="323" t="b">
        <f t="shared" si="10"/>
        <v>0</v>
      </c>
      <c r="AH139" s="1" t="str">
        <f t="shared" si="11"/>
        <v/>
      </c>
      <c r="AI139" s="323" t="b">
        <f t="shared" si="12"/>
        <v>0</v>
      </c>
      <c r="AJ139" s="1" t="str">
        <f t="shared" si="13"/>
        <v/>
      </c>
      <c r="AK139" s="323" t="b">
        <f t="shared" si="14"/>
        <v>0</v>
      </c>
      <c r="AL139" s="648">
        <f t="shared" si="15"/>
        <v>0</v>
      </c>
      <c r="AM139" s="293">
        <f t="shared" si="16"/>
        <v>0</v>
      </c>
      <c r="AN139" s="294" t="str">
        <f>IF(AM139=0,"",
IF(SUM($AM$47:AM139)=1,AO139,
IF($AM$1547&gt;SUM($AM$47:AM139),_xlfn.CONCAT(", ",AO139),
IF($AM$1547=SUM($AM$47:AM139),_xlfn.CONCAT(" y ",AO139)))))</f>
        <v/>
      </c>
      <c r="AO139" s="89" t="s">
        <v>5270</v>
      </c>
      <c r="AQ139" s="477">
        <f t="shared" si="17"/>
        <v>0</v>
      </c>
      <c r="AR139" s="321">
        <f t="shared" si="18"/>
        <v>0</v>
      </c>
      <c r="AS139" s="293">
        <f t="shared" si="19"/>
        <v>0</v>
      </c>
      <c r="AT139" s="294" t="str">
        <f>IF(AS139=0,"",
IF(SUM($AS$47:AS139)=1,AU139,
IF($AS$1547&gt;SUM($AS$47:AS139),_xlfn.CONCAT(", ",AU139),
IF($AS$1547=SUM($AS$47:AS139),_xlfn.CONCAT(" y ",AU139)))))</f>
        <v/>
      </c>
      <c r="AU139" s="89" t="s">
        <v>5270</v>
      </c>
    </row>
    <row r="140" spans="1:47" ht="15" customHeight="1">
      <c r="A140" s="64"/>
      <c r="B140" s="11"/>
      <c r="C140" s="1021" t="s">
        <v>5271</v>
      </c>
      <c r="D140" s="890"/>
      <c r="E140" s="997"/>
      <c r="F140" s="884"/>
      <c r="G140" s="884"/>
      <c r="H140" s="884"/>
      <c r="I140" s="884"/>
      <c r="J140" s="884"/>
      <c r="K140" s="885"/>
      <c r="L140" s="1027"/>
      <c r="M140" s="884"/>
      <c r="N140" s="884"/>
      <c r="O140" s="885"/>
      <c r="P140" s="1027"/>
      <c r="Q140" s="884"/>
      <c r="R140" s="884"/>
      <c r="S140" s="885"/>
      <c r="T140" s="991"/>
      <c r="U140" s="884"/>
      <c r="V140" s="884"/>
      <c r="W140" s="885"/>
      <c r="X140" s="796"/>
      <c r="Y140" s="796"/>
      <c r="Z140" s="796"/>
      <c r="AA140" s="796"/>
      <c r="AB140" s="796"/>
      <c r="AC140" s="796"/>
      <c r="AD140" s="796"/>
      <c r="AG140" s="323" t="b">
        <f t="shared" si="10"/>
        <v>0</v>
      </c>
      <c r="AH140" s="1" t="str">
        <f t="shared" si="11"/>
        <v/>
      </c>
      <c r="AI140" s="323" t="b">
        <f t="shared" si="12"/>
        <v>0</v>
      </c>
      <c r="AJ140" s="1" t="str">
        <f t="shared" si="13"/>
        <v/>
      </c>
      <c r="AK140" s="323" t="b">
        <f t="shared" si="14"/>
        <v>0</v>
      </c>
      <c r="AL140" s="648">
        <f t="shared" si="15"/>
        <v>0</v>
      </c>
      <c r="AM140" s="293">
        <f t="shared" si="16"/>
        <v>0</v>
      </c>
      <c r="AN140" s="294" t="str">
        <f>IF(AM140=0,"",
IF(SUM($AM$47:AM140)=1,AO140,
IF($AM$1547&gt;SUM($AM$47:AM140),_xlfn.CONCAT(", ",AO140),
IF($AM$1547=SUM($AM$47:AM140),_xlfn.CONCAT(" y ",AO140)))))</f>
        <v/>
      </c>
      <c r="AO140" s="89" t="s">
        <v>5272</v>
      </c>
      <c r="AQ140" s="477">
        <f t="shared" si="17"/>
        <v>0</v>
      </c>
      <c r="AR140" s="321">
        <f t="shared" si="18"/>
        <v>0</v>
      </c>
      <c r="AS140" s="293">
        <f t="shared" si="19"/>
        <v>0</v>
      </c>
      <c r="AT140" s="294" t="str">
        <f>IF(AS140=0,"",
IF(SUM($AS$47:AS140)=1,AU140,
IF($AS$1547&gt;SUM($AS$47:AS140),_xlfn.CONCAT(", ",AU140),
IF($AS$1547=SUM($AS$47:AS140),_xlfn.CONCAT(" y ",AU140)))))</f>
        <v/>
      </c>
      <c r="AU140" s="89" t="s">
        <v>5272</v>
      </c>
    </row>
    <row r="141" spans="1:47" ht="15" customHeight="1">
      <c r="A141" s="64"/>
      <c r="B141" s="11"/>
      <c r="C141" s="1021" t="s">
        <v>5273</v>
      </c>
      <c r="D141" s="890"/>
      <c r="E141" s="997"/>
      <c r="F141" s="884"/>
      <c r="G141" s="884"/>
      <c r="H141" s="884"/>
      <c r="I141" s="884"/>
      <c r="J141" s="884"/>
      <c r="K141" s="885"/>
      <c r="L141" s="1027"/>
      <c r="M141" s="884"/>
      <c r="N141" s="884"/>
      <c r="O141" s="885"/>
      <c r="P141" s="1027"/>
      <c r="Q141" s="884"/>
      <c r="R141" s="884"/>
      <c r="S141" s="885"/>
      <c r="T141" s="991"/>
      <c r="U141" s="884"/>
      <c r="V141" s="884"/>
      <c r="W141" s="885"/>
      <c r="X141" s="796"/>
      <c r="Y141" s="796"/>
      <c r="Z141" s="796"/>
      <c r="AA141" s="796"/>
      <c r="AB141" s="796"/>
      <c r="AC141" s="796"/>
      <c r="AD141" s="796"/>
      <c r="AG141" s="323" t="b">
        <f t="shared" si="10"/>
        <v>0</v>
      </c>
      <c r="AH141" s="1" t="str">
        <f t="shared" si="11"/>
        <v/>
      </c>
      <c r="AI141" s="323" t="b">
        <f t="shared" si="12"/>
        <v>0</v>
      </c>
      <c r="AJ141" s="1" t="str">
        <f t="shared" si="13"/>
        <v/>
      </c>
      <c r="AK141" s="323" t="b">
        <f t="shared" si="14"/>
        <v>0</v>
      </c>
      <c r="AL141" s="648">
        <f t="shared" si="15"/>
        <v>0</v>
      </c>
      <c r="AM141" s="293">
        <f t="shared" si="16"/>
        <v>0</v>
      </c>
      <c r="AN141" s="294" t="str">
        <f>IF(AM141=0,"",
IF(SUM($AM$47:AM141)=1,AO141,
IF($AM$1547&gt;SUM($AM$47:AM141),_xlfn.CONCAT(", ",AO141),
IF($AM$1547=SUM($AM$47:AM141),_xlfn.CONCAT(" y ",AO141)))))</f>
        <v/>
      </c>
      <c r="AO141" s="89" t="s">
        <v>5274</v>
      </c>
      <c r="AQ141" s="477">
        <f t="shared" si="17"/>
        <v>0</v>
      </c>
      <c r="AR141" s="321">
        <f t="shared" si="18"/>
        <v>0</v>
      </c>
      <c r="AS141" s="293">
        <f t="shared" si="19"/>
        <v>0</v>
      </c>
      <c r="AT141" s="294" t="str">
        <f>IF(AS141=0,"",
IF(SUM($AS$47:AS141)=1,AU141,
IF($AS$1547&gt;SUM($AS$47:AS141),_xlfn.CONCAT(", ",AU141),
IF($AS$1547=SUM($AS$47:AS141),_xlfn.CONCAT(" y ",AU141)))))</f>
        <v/>
      </c>
      <c r="AU141" s="89" t="s">
        <v>5274</v>
      </c>
    </row>
    <row r="142" spans="1:47" ht="15" customHeight="1">
      <c r="A142" s="64"/>
      <c r="B142" s="11"/>
      <c r="C142" s="1021" t="s">
        <v>5275</v>
      </c>
      <c r="D142" s="890"/>
      <c r="E142" s="997"/>
      <c r="F142" s="884"/>
      <c r="G142" s="884"/>
      <c r="H142" s="884"/>
      <c r="I142" s="884"/>
      <c r="J142" s="884"/>
      <c r="K142" s="885"/>
      <c r="L142" s="1027"/>
      <c r="M142" s="884"/>
      <c r="N142" s="884"/>
      <c r="O142" s="885"/>
      <c r="P142" s="1027"/>
      <c r="Q142" s="884"/>
      <c r="R142" s="884"/>
      <c r="S142" s="885"/>
      <c r="T142" s="991"/>
      <c r="U142" s="884"/>
      <c r="V142" s="884"/>
      <c r="W142" s="885"/>
      <c r="X142" s="796"/>
      <c r="Y142" s="796"/>
      <c r="Z142" s="796"/>
      <c r="AA142" s="796"/>
      <c r="AB142" s="796"/>
      <c r="AC142" s="796"/>
      <c r="AD142" s="796"/>
      <c r="AG142" s="323" t="b">
        <f t="shared" si="10"/>
        <v>0</v>
      </c>
      <c r="AH142" s="1" t="str">
        <f t="shared" si="11"/>
        <v/>
      </c>
      <c r="AI142" s="323" t="b">
        <f t="shared" si="12"/>
        <v>0</v>
      </c>
      <c r="AJ142" s="1" t="str">
        <f t="shared" si="13"/>
        <v/>
      </c>
      <c r="AK142" s="323" t="b">
        <f t="shared" si="14"/>
        <v>0</v>
      </c>
      <c r="AL142" s="648">
        <f t="shared" si="15"/>
        <v>0</v>
      </c>
      <c r="AM142" s="293">
        <f t="shared" si="16"/>
        <v>0</v>
      </c>
      <c r="AN142" s="294" t="str">
        <f>IF(AM142=0,"",
IF(SUM($AM$47:AM142)=1,AO142,
IF($AM$1547&gt;SUM($AM$47:AM142),_xlfn.CONCAT(", ",AO142),
IF($AM$1547=SUM($AM$47:AM142),_xlfn.CONCAT(" y ",AO142)))))</f>
        <v/>
      </c>
      <c r="AO142" s="89" t="s">
        <v>5276</v>
      </c>
      <c r="AQ142" s="477">
        <f t="shared" si="17"/>
        <v>0</v>
      </c>
      <c r="AR142" s="321">
        <f t="shared" si="18"/>
        <v>0</v>
      </c>
      <c r="AS142" s="293">
        <f t="shared" si="19"/>
        <v>0</v>
      </c>
      <c r="AT142" s="294" t="str">
        <f>IF(AS142=0,"",
IF(SUM($AS$47:AS142)=1,AU142,
IF($AS$1547&gt;SUM($AS$47:AS142),_xlfn.CONCAT(", ",AU142),
IF($AS$1547=SUM($AS$47:AS142),_xlfn.CONCAT(" y ",AU142)))))</f>
        <v/>
      </c>
      <c r="AU142" s="89" t="s">
        <v>5276</v>
      </c>
    </row>
    <row r="143" spans="1:47" ht="15" customHeight="1">
      <c r="A143" s="64"/>
      <c r="B143" s="11"/>
      <c r="C143" s="1021" t="s">
        <v>5277</v>
      </c>
      <c r="D143" s="890"/>
      <c r="E143" s="997"/>
      <c r="F143" s="884"/>
      <c r="G143" s="884"/>
      <c r="H143" s="884"/>
      <c r="I143" s="884"/>
      <c r="J143" s="884"/>
      <c r="K143" s="885"/>
      <c r="L143" s="1027"/>
      <c r="M143" s="884"/>
      <c r="N143" s="884"/>
      <c r="O143" s="885"/>
      <c r="P143" s="1027"/>
      <c r="Q143" s="884"/>
      <c r="R143" s="884"/>
      <c r="S143" s="885"/>
      <c r="T143" s="991"/>
      <c r="U143" s="884"/>
      <c r="V143" s="884"/>
      <c r="W143" s="885"/>
      <c r="X143" s="796"/>
      <c r="Y143" s="796"/>
      <c r="Z143" s="796"/>
      <c r="AA143" s="796"/>
      <c r="AB143" s="796"/>
      <c r="AC143" s="796"/>
      <c r="AD143" s="796"/>
      <c r="AG143" s="323" t="b">
        <f t="shared" si="10"/>
        <v>0</v>
      </c>
      <c r="AH143" s="1" t="str">
        <f t="shared" si="11"/>
        <v/>
      </c>
      <c r="AI143" s="323" t="b">
        <f t="shared" si="12"/>
        <v>0</v>
      </c>
      <c r="AJ143" s="1" t="str">
        <f t="shared" si="13"/>
        <v/>
      </c>
      <c r="AK143" s="323" t="b">
        <f t="shared" si="14"/>
        <v>0</v>
      </c>
      <c r="AL143" s="648">
        <f t="shared" si="15"/>
        <v>0</v>
      </c>
      <c r="AM143" s="293">
        <f t="shared" si="16"/>
        <v>0</v>
      </c>
      <c r="AN143" s="294" t="str">
        <f>IF(AM143=0,"",
IF(SUM($AM$47:AM143)=1,AO143,
IF($AM$1547&gt;SUM($AM$47:AM143),_xlfn.CONCAT(", ",AO143),
IF($AM$1547=SUM($AM$47:AM143),_xlfn.CONCAT(" y ",AO143)))))</f>
        <v/>
      </c>
      <c r="AO143" s="89" t="s">
        <v>5278</v>
      </c>
      <c r="AQ143" s="477">
        <f t="shared" si="17"/>
        <v>0</v>
      </c>
      <c r="AR143" s="321">
        <f t="shared" si="18"/>
        <v>0</v>
      </c>
      <c r="AS143" s="293">
        <f t="shared" si="19"/>
        <v>0</v>
      </c>
      <c r="AT143" s="294" t="str">
        <f>IF(AS143=0,"",
IF(SUM($AS$47:AS143)=1,AU143,
IF($AS$1547&gt;SUM($AS$47:AS143),_xlfn.CONCAT(", ",AU143),
IF($AS$1547=SUM($AS$47:AS143),_xlfn.CONCAT(" y ",AU143)))))</f>
        <v/>
      </c>
      <c r="AU143" s="89" t="s">
        <v>5278</v>
      </c>
    </row>
    <row r="144" spans="1:47" ht="15" customHeight="1">
      <c r="A144" s="64"/>
      <c r="B144" s="11"/>
      <c r="C144" s="1021" t="s">
        <v>5279</v>
      </c>
      <c r="D144" s="890"/>
      <c r="E144" s="997"/>
      <c r="F144" s="884"/>
      <c r="G144" s="884"/>
      <c r="H144" s="884"/>
      <c r="I144" s="884"/>
      <c r="J144" s="884"/>
      <c r="K144" s="885"/>
      <c r="L144" s="1027"/>
      <c r="M144" s="884"/>
      <c r="N144" s="884"/>
      <c r="O144" s="885"/>
      <c r="P144" s="1027"/>
      <c r="Q144" s="884"/>
      <c r="R144" s="884"/>
      <c r="S144" s="885"/>
      <c r="T144" s="991"/>
      <c r="U144" s="884"/>
      <c r="V144" s="884"/>
      <c r="W144" s="885"/>
      <c r="X144" s="796"/>
      <c r="Y144" s="796"/>
      <c r="Z144" s="796"/>
      <c r="AA144" s="796"/>
      <c r="AB144" s="796"/>
      <c r="AC144" s="796"/>
      <c r="AD144" s="796"/>
      <c r="AG144" s="323" t="b">
        <f t="shared" si="10"/>
        <v>0</v>
      </c>
      <c r="AH144" s="1" t="str">
        <f t="shared" si="11"/>
        <v/>
      </c>
      <c r="AI144" s="323" t="b">
        <f t="shared" si="12"/>
        <v>0</v>
      </c>
      <c r="AJ144" s="1" t="str">
        <f t="shared" si="13"/>
        <v/>
      </c>
      <c r="AK144" s="323" t="b">
        <f t="shared" si="14"/>
        <v>0</v>
      </c>
      <c r="AL144" s="648">
        <f t="shared" si="15"/>
        <v>0</v>
      </c>
      <c r="AM144" s="293">
        <f t="shared" si="16"/>
        <v>0</v>
      </c>
      <c r="AN144" s="294" t="str">
        <f>IF(AM144=0,"",
IF(SUM($AM$47:AM144)=1,AO144,
IF($AM$1547&gt;SUM($AM$47:AM144),_xlfn.CONCAT(", ",AO144),
IF($AM$1547=SUM($AM$47:AM144),_xlfn.CONCAT(" y ",AO144)))))</f>
        <v/>
      </c>
      <c r="AO144" s="89" t="s">
        <v>5280</v>
      </c>
      <c r="AQ144" s="477">
        <f t="shared" si="17"/>
        <v>0</v>
      </c>
      <c r="AR144" s="321">
        <f t="shared" si="18"/>
        <v>0</v>
      </c>
      <c r="AS144" s="293">
        <f t="shared" si="19"/>
        <v>0</v>
      </c>
      <c r="AT144" s="294" t="str">
        <f>IF(AS144=0,"",
IF(SUM($AS$47:AS144)=1,AU144,
IF($AS$1547&gt;SUM($AS$47:AS144),_xlfn.CONCAT(", ",AU144),
IF($AS$1547=SUM($AS$47:AS144),_xlfn.CONCAT(" y ",AU144)))))</f>
        <v/>
      </c>
      <c r="AU144" s="89" t="s">
        <v>5280</v>
      </c>
    </row>
    <row r="145" spans="1:47" ht="15" customHeight="1">
      <c r="A145" s="64"/>
      <c r="B145" s="11"/>
      <c r="C145" s="1021" t="s">
        <v>5281</v>
      </c>
      <c r="D145" s="890"/>
      <c r="E145" s="997"/>
      <c r="F145" s="884"/>
      <c r="G145" s="884"/>
      <c r="H145" s="884"/>
      <c r="I145" s="884"/>
      <c r="J145" s="884"/>
      <c r="K145" s="885"/>
      <c r="L145" s="1027"/>
      <c r="M145" s="884"/>
      <c r="N145" s="884"/>
      <c r="O145" s="885"/>
      <c r="P145" s="1027"/>
      <c r="Q145" s="884"/>
      <c r="R145" s="884"/>
      <c r="S145" s="885"/>
      <c r="T145" s="991"/>
      <c r="U145" s="884"/>
      <c r="V145" s="884"/>
      <c r="W145" s="885"/>
      <c r="X145" s="796"/>
      <c r="Y145" s="796"/>
      <c r="Z145" s="796"/>
      <c r="AA145" s="796"/>
      <c r="AB145" s="796"/>
      <c r="AC145" s="796"/>
      <c r="AD145" s="796"/>
      <c r="AG145" s="323" t="b">
        <f t="shared" si="10"/>
        <v>0</v>
      </c>
      <c r="AH145" s="1" t="str">
        <f t="shared" si="11"/>
        <v/>
      </c>
      <c r="AI145" s="323" t="b">
        <f t="shared" si="12"/>
        <v>0</v>
      </c>
      <c r="AJ145" s="1" t="str">
        <f t="shared" si="13"/>
        <v/>
      </c>
      <c r="AK145" s="323" t="b">
        <f t="shared" si="14"/>
        <v>0</v>
      </c>
      <c r="AL145" s="648">
        <f t="shared" si="15"/>
        <v>0</v>
      </c>
      <c r="AM145" s="293">
        <f t="shared" si="16"/>
        <v>0</v>
      </c>
      <c r="AN145" s="294" t="str">
        <f>IF(AM145=0,"",
IF(SUM($AM$47:AM145)=1,AO145,
IF($AM$1547&gt;SUM($AM$47:AM145),_xlfn.CONCAT(", ",AO145),
IF($AM$1547=SUM($AM$47:AM145),_xlfn.CONCAT(" y ",AO145)))))</f>
        <v/>
      </c>
      <c r="AO145" s="89" t="s">
        <v>5282</v>
      </c>
      <c r="AQ145" s="477">
        <f t="shared" si="17"/>
        <v>0</v>
      </c>
      <c r="AR145" s="321">
        <f t="shared" si="18"/>
        <v>0</v>
      </c>
      <c r="AS145" s="293">
        <f t="shared" si="19"/>
        <v>0</v>
      </c>
      <c r="AT145" s="294" t="str">
        <f>IF(AS145=0,"",
IF(SUM($AS$47:AS145)=1,AU145,
IF($AS$1547&gt;SUM($AS$47:AS145),_xlfn.CONCAT(", ",AU145),
IF($AS$1547=SUM($AS$47:AS145),_xlfn.CONCAT(" y ",AU145)))))</f>
        <v/>
      </c>
      <c r="AU145" s="89" t="s">
        <v>5282</v>
      </c>
    </row>
    <row r="146" spans="1:47" ht="15" customHeight="1">
      <c r="A146" s="64"/>
      <c r="B146" s="11"/>
      <c r="C146" s="1021" t="s">
        <v>5283</v>
      </c>
      <c r="D146" s="890"/>
      <c r="E146" s="997"/>
      <c r="F146" s="884"/>
      <c r="G146" s="884"/>
      <c r="H146" s="884"/>
      <c r="I146" s="884"/>
      <c r="J146" s="884"/>
      <c r="K146" s="885"/>
      <c r="L146" s="1027"/>
      <c r="M146" s="884"/>
      <c r="N146" s="884"/>
      <c r="O146" s="885"/>
      <c r="P146" s="1027"/>
      <c r="Q146" s="884"/>
      <c r="R146" s="884"/>
      <c r="S146" s="885"/>
      <c r="T146" s="991"/>
      <c r="U146" s="884"/>
      <c r="V146" s="884"/>
      <c r="W146" s="885"/>
      <c r="X146" s="796"/>
      <c r="Y146" s="796"/>
      <c r="Z146" s="796"/>
      <c r="AA146" s="796"/>
      <c r="AB146" s="796"/>
      <c r="AC146" s="796"/>
      <c r="AD146" s="796"/>
      <c r="AG146" s="323" t="b">
        <f t="shared" si="10"/>
        <v>0</v>
      </c>
      <c r="AH146" s="1" t="str">
        <f t="shared" si="11"/>
        <v/>
      </c>
      <c r="AI146" s="323" t="b">
        <f t="shared" si="12"/>
        <v>0</v>
      </c>
      <c r="AJ146" s="1" t="str">
        <f t="shared" si="13"/>
        <v/>
      </c>
      <c r="AK146" s="323" t="b">
        <f t="shared" si="14"/>
        <v>0</v>
      </c>
      <c r="AL146" s="648">
        <f t="shared" si="15"/>
        <v>0</v>
      </c>
      <c r="AM146" s="293">
        <f t="shared" si="16"/>
        <v>0</v>
      </c>
      <c r="AN146" s="294" t="str">
        <f>IF(AM146=0,"",
IF(SUM($AM$47:AM146)=1,AO146,
IF($AM$1547&gt;SUM($AM$47:AM146),_xlfn.CONCAT(", ",AO146),
IF($AM$1547=SUM($AM$47:AM146),_xlfn.CONCAT(" y ",AO146)))))</f>
        <v/>
      </c>
      <c r="AO146" s="89" t="s">
        <v>5284</v>
      </c>
      <c r="AQ146" s="477">
        <f t="shared" si="17"/>
        <v>0</v>
      </c>
      <c r="AR146" s="321">
        <f t="shared" si="18"/>
        <v>0</v>
      </c>
      <c r="AS146" s="293">
        <f t="shared" si="19"/>
        <v>0</v>
      </c>
      <c r="AT146" s="294" t="str">
        <f>IF(AS146=0,"",
IF(SUM($AS$47:AS146)=1,AU146,
IF($AS$1547&gt;SUM($AS$47:AS146),_xlfn.CONCAT(", ",AU146),
IF($AS$1547=SUM($AS$47:AS146),_xlfn.CONCAT(" y ",AU146)))))</f>
        <v/>
      </c>
      <c r="AU146" s="89" t="s">
        <v>5284</v>
      </c>
    </row>
    <row r="147" spans="1:47" ht="15" customHeight="1">
      <c r="A147" s="64"/>
      <c r="B147" s="11"/>
      <c r="C147" s="1021" t="s">
        <v>5285</v>
      </c>
      <c r="D147" s="890"/>
      <c r="E147" s="997"/>
      <c r="F147" s="884"/>
      <c r="G147" s="884"/>
      <c r="H147" s="884"/>
      <c r="I147" s="884"/>
      <c r="J147" s="884"/>
      <c r="K147" s="885"/>
      <c r="L147" s="1027"/>
      <c r="M147" s="884"/>
      <c r="N147" s="884"/>
      <c r="O147" s="885"/>
      <c r="P147" s="1027"/>
      <c r="Q147" s="884"/>
      <c r="R147" s="884"/>
      <c r="S147" s="885"/>
      <c r="T147" s="991"/>
      <c r="U147" s="884"/>
      <c r="V147" s="884"/>
      <c r="W147" s="885"/>
      <c r="X147" s="796"/>
      <c r="Y147" s="796"/>
      <c r="Z147" s="796"/>
      <c r="AA147" s="796"/>
      <c r="AB147" s="796"/>
      <c r="AC147" s="796"/>
      <c r="AD147" s="796"/>
      <c r="AG147" s="323" t="b">
        <f t="shared" si="10"/>
        <v>0</v>
      </c>
      <c r="AH147" s="1" t="str">
        <f t="shared" si="11"/>
        <v/>
      </c>
      <c r="AI147" s="323" t="b">
        <f t="shared" si="12"/>
        <v>0</v>
      </c>
      <c r="AJ147" s="1" t="str">
        <f t="shared" si="13"/>
        <v/>
      </c>
      <c r="AK147" s="323" t="b">
        <f t="shared" si="14"/>
        <v>0</v>
      </c>
      <c r="AL147" s="648">
        <f t="shared" si="15"/>
        <v>0</v>
      </c>
      <c r="AM147" s="293">
        <f t="shared" si="16"/>
        <v>0</v>
      </c>
      <c r="AN147" s="294" t="str">
        <f>IF(AM147=0,"",
IF(SUM($AM$47:AM147)=1,AO147,
IF($AM$1547&gt;SUM($AM$47:AM147),_xlfn.CONCAT(", ",AO147),
IF($AM$1547=SUM($AM$47:AM147),_xlfn.CONCAT(" y ",AO147)))))</f>
        <v/>
      </c>
      <c r="AO147" s="89" t="s">
        <v>5286</v>
      </c>
      <c r="AQ147" s="477">
        <f t="shared" si="17"/>
        <v>0</v>
      </c>
      <c r="AR147" s="321">
        <f t="shared" si="18"/>
        <v>0</v>
      </c>
      <c r="AS147" s="293">
        <f t="shared" si="19"/>
        <v>0</v>
      </c>
      <c r="AT147" s="294" t="str">
        <f>IF(AS147=0,"",
IF(SUM($AS$47:AS147)=1,AU147,
IF($AS$1547&gt;SUM($AS$47:AS147),_xlfn.CONCAT(", ",AU147),
IF($AS$1547=SUM($AS$47:AS147),_xlfn.CONCAT(" y ",AU147)))))</f>
        <v/>
      </c>
      <c r="AU147" s="89" t="s">
        <v>5286</v>
      </c>
    </row>
    <row r="148" spans="1:47" ht="15" customHeight="1">
      <c r="A148" s="64"/>
      <c r="B148" s="11"/>
      <c r="C148" s="1021" t="s">
        <v>5287</v>
      </c>
      <c r="D148" s="890"/>
      <c r="E148" s="997"/>
      <c r="F148" s="884"/>
      <c r="G148" s="884"/>
      <c r="H148" s="884"/>
      <c r="I148" s="884"/>
      <c r="J148" s="884"/>
      <c r="K148" s="885"/>
      <c r="L148" s="1027"/>
      <c r="M148" s="884"/>
      <c r="N148" s="884"/>
      <c r="O148" s="885"/>
      <c r="P148" s="1027"/>
      <c r="Q148" s="884"/>
      <c r="R148" s="884"/>
      <c r="S148" s="885"/>
      <c r="T148" s="991"/>
      <c r="U148" s="884"/>
      <c r="V148" s="884"/>
      <c r="W148" s="885"/>
      <c r="X148" s="796"/>
      <c r="Y148" s="796"/>
      <c r="Z148" s="796"/>
      <c r="AA148" s="796"/>
      <c r="AB148" s="796"/>
      <c r="AC148" s="796"/>
      <c r="AD148" s="796"/>
      <c r="AG148" s="323" t="b">
        <f t="shared" si="10"/>
        <v>0</v>
      </c>
      <c r="AH148" s="1" t="str">
        <f t="shared" si="11"/>
        <v/>
      </c>
      <c r="AI148" s="323" t="b">
        <f t="shared" si="12"/>
        <v>0</v>
      </c>
      <c r="AJ148" s="1" t="str">
        <f t="shared" si="13"/>
        <v/>
      </c>
      <c r="AK148" s="323" t="b">
        <f t="shared" si="14"/>
        <v>0</v>
      </c>
      <c r="AL148" s="648">
        <f t="shared" si="15"/>
        <v>0</v>
      </c>
      <c r="AM148" s="293">
        <f t="shared" si="16"/>
        <v>0</v>
      </c>
      <c r="AN148" s="294" t="str">
        <f>IF(AM148=0,"",
IF(SUM($AM$47:AM148)=1,AO148,
IF($AM$1547&gt;SUM($AM$47:AM148),_xlfn.CONCAT(", ",AO148),
IF($AM$1547=SUM($AM$47:AM148),_xlfn.CONCAT(" y ",AO148)))))</f>
        <v/>
      </c>
      <c r="AO148" s="89" t="s">
        <v>5288</v>
      </c>
      <c r="AQ148" s="477">
        <f t="shared" si="17"/>
        <v>0</v>
      </c>
      <c r="AR148" s="321">
        <f t="shared" si="18"/>
        <v>0</v>
      </c>
      <c r="AS148" s="293">
        <f t="shared" si="19"/>
        <v>0</v>
      </c>
      <c r="AT148" s="294" t="str">
        <f>IF(AS148=0,"",
IF(SUM($AS$47:AS148)=1,AU148,
IF($AS$1547&gt;SUM($AS$47:AS148),_xlfn.CONCAT(", ",AU148),
IF($AS$1547=SUM($AS$47:AS148),_xlfn.CONCAT(" y ",AU148)))))</f>
        <v/>
      </c>
      <c r="AU148" s="89" t="s">
        <v>5288</v>
      </c>
    </row>
    <row r="149" spans="1:47" ht="15" customHeight="1">
      <c r="A149" s="64"/>
      <c r="B149" s="11"/>
      <c r="C149" s="1021" t="s">
        <v>5289</v>
      </c>
      <c r="D149" s="890"/>
      <c r="E149" s="997"/>
      <c r="F149" s="884"/>
      <c r="G149" s="884"/>
      <c r="H149" s="884"/>
      <c r="I149" s="884"/>
      <c r="J149" s="884"/>
      <c r="K149" s="885"/>
      <c r="L149" s="1027"/>
      <c r="M149" s="884"/>
      <c r="N149" s="884"/>
      <c r="O149" s="885"/>
      <c r="P149" s="1027"/>
      <c r="Q149" s="884"/>
      <c r="R149" s="884"/>
      <c r="S149" s="885"/>
      <c r="T149" s="991"/>
      <c r="U149" s="884"/>
      <c r="V149" s="884"/>
      <c r="W149" s="885"/>
      <c r="X149" s="796"/>
      <c r="Y149" s="796"/>
      <c r="Z149" s="796"/>
      <c r="AA149" s="796"/>
      <c r="AB149" s="796"/>
      <c r="AC149" s="796"/>
      <c r="AD149" s="796"/>
      <c r="AG149" s="323" t="b">
        <f t="shared" si="10"/>
        <v>0</v>
      </c>
      <c r="AH149" s="1" t="str">
        <f t="shared" si="11"/>
        <v/>
      </c>
      <c r="AI149" s="323" t="b">
        <f t="shared" si="12"/>
        <v>0</v>
      </c>
      <c r="AJ149" s="1" t="str">
        <f t="shared" si="13"/>
        <v/>
      </c>
      <c r="AK149" s="323" t="b">
        <f t="shared" si="14"/>
        <v>0</v>
      </c>
      <c r="AL149" s="648">
        <f t="shared" si="15"/>
        <v>0</v>
      </c>
      <c r="AM149" s="293">
        <f t="shared" si="16"/>
        <v>0</v>
      </c>
      <c r="AN149" s="294" t="str">
        <f>IF(AM149=0,"",
IF(SUM($AM$47:AM149)=1,AO149,
IF($AM$1547&gt;SUM($AM$47:AM149),_xlfn.CONCAT(", ",AO149),
IF($AM$1547=SUM($AM$47:AM149),_xlfn.CONCAT(" y ",AO149)))))</f>
        <v/>
      </c>
      <c r="AO149" s="89" t="s">
        <v>5290</v>
      </c>
      <c r="AQ149" s="477">
        <f t="shared" si="17"/>
        <v>0</v>
      </c>
      <c r="AR149" s="321">
        <f t="shared" si="18"/>
        <v>0</v>
      </c>
      <c r="AS149" s="293">
        <f t="shared" si="19"/>
        <v>0</v>
      </c>
      <c r="AT149" s="294" t="str">
        <f>IF(AS149=0,"",
IF(SUM($AS$47:AS149)=1,AU149,
IF($AS$1547&gt;SUM($AS$47:AS149),_xlfn.CONCAT(", ",AU149),
IF($AS$1547=SUM($AS$47:AS149),_xlfn.CONCAT(" y ",AU149)))))</f>
        <v/>
      </c>
      <c r="AU149" s="89" t="s">
        <v>5290</v>
      </c>
    </row>
    <row r="150" spans="1:47" ht="15" customHeight="1">
      <c r="A150" s="64"/>
      <c r="B150" s="11"/>
      <c r="C150" s="1021" t="s">
        <v>5291</v>
      </c>
      <c r="D150" s="890"/>
      <c r="E150" s="997"/>
      <c r="F150" s="884"/>
      <c r="G150" s="884"/>
      <c r="H150" s="884"/>
      <c r="I150" s="884"/>
      <c r="J150" s="884"/>
      <c r="K150" s="885"/>
      <c r="L150" s="1027"/>
      <c r="M150" s="884"/>
      <c r="N150" s="884"/>
      <c r="O150" s="885"/>
      <c r="P150" s="1027"/>
      <c r="Q150" s="884"/>
      <c r="R150" s="884"/>
      <c r="S150" s="885"/>
      <c r="T150" s="991"/>
      <c r="U150" s="884"/>
      <c r="V150" s="884"/>
      <c r="W150" s="885"/>
      <c r="X150" s="796"/>
      <c r="Y150" s="796"/>
      <c r="Z150" s="796"/>
      <c r="AA150" s="796"/>
      <c r="AB150" s="796"/>
      <c r="AC150" s="796"/>
      <c r="AD150" s="796"/>
      <c r="AG150" s="323" t="b">
        <f t="shared" si="10"/>
        <v>0</v>
      </c>
      <c r="AH150" s="1" t="str">
        <f t="shared" si="11"/>
        <v/>
      </c>
      <c r="AI150" s="323" t="b">
        <f t="shared" si="12"/>
        <v>0</v>
      </c>
      <c r="AJ150" s="1" t="str">
        <f t="shared" si="13"/>
        <v/>
      </c>
      <c r="AK150" s="323" t="b">
        <f t="shared" si="14"/>
        <v>0</v>
      </c>
      <c r="AL150" s="648">
        <f t="shared" si="15"/>
        <v>0</v>
      </c>
      <c r="AM150" s="293">
        <f t="shared" si="16"/>
        <v>0</v>
      </c>
      <c r="AN150" s="294" t="str">
        <f>IF(AM150=0,"",
IF(SUM($AM$47:AM150)=1,AO150,
IF($AM$1547&gt;SUM($AM$47:AM150),_xlfn.CONCAT(", ",AO150),
IF($AM$1547=SUM($AM$47:AM150),_xlfn.CONCAT(" y ",AO150)))))</f>
        <v/>
      </c>
      <c r="AO150" s="89" t="s">
        <v>5292</v>
      </c>
      <c r="AQ150" s="477">
        <f t="shared" si="17"/>
        <v>0</v>
      </c>
      <c r="AR150" s="321">
        <f t="shared" si="18"/>
        <v>0</v>
      </c>
      <c r="AS150" s="293">
        <f t="shared" si="19"/>
        <v>0</v>
      </c>
      <c r="AT150" s="294" t="str">
        <f>IF(AS150=0,"",
IF(SUM($AS$47:AS150)=1,AU150,
IF($AS$1547&gt;SUM($AS$47:AS150),_xlfn.CONCAT(", ",AU150),
IF($AS$1547=SUM($AS$47:AS150),_xlfn.CONCAT(" y ",AU150)))))</f>
        <v/>
      </c>
      <c r="AU150" s="89" t="s">
        <v>5292</v>
      </c>
    </row>
    <row r="151" spans="1:47" ht="15" customHeight="1">
      <c r="A151" s="64"/>
      <c r="B151" s="11"/>
      <c r="C151" s="1021" t="s">
        <v>5293</v>
      </c>
      <c r="D151" s="890"/>
      <c r="E151" s="997"/>
      <c r="F151" s="884"/>
      <c r="G151" s="884"/>
      <c r="H151" s="884"/>
      <c r="I151" s="884"/>
      <c r="J151" s="884"/>
      <c r="K151" s="885"/>
      <c r="L151" s="1027"/>
      <c r="M151" s="884"/>
      <c r="N151" s="884"/>
      <c r="O151" s="885"/>
      <c r="P151" s="1027"/>
      <c r="Q151" s="884"/>
      <c r="R151" s="884"/>
      <c r="S151" s="885"/>
      <c r="T151" s="991"/>
      <c r="U151" s="884"/>
      <c r="V151" s="884"/>
      <c r="W151" s="885"/>
      <c r="X151" s="796"/>
      <c r="Y151" s="796"/>
      <c r="Z151" s="796"/>
      <c r="AA151" s="796"/>
      <c r="AB151" s="796"/>
      <c r="AC151" s="796"/>
      <c r="AD151" s="796"/>
      <c r="AG151" s="323" t="b">
        <f t="shared" si="10"/>
        <v>0</v>
      </c>
      <c r="AH151" s="1" t="str">
        <f t="shared" si="11"/>
        <v/>
      </c>
      <c r="AI151" s="323" t="b">
        <f t="shared" si="12"/>
        <v>0</v>
      </c>
      <c r="AJ151" s="1" t="str">
        <f t="shared" si="13"/>
        <v/>
      </c>
      <c r="AK151" s="323" t="b">
        <f t="shared" si="14"/>
        <v>0</v>
      </c>
      <c r="AL151" s="648">
        <f t="shared" si="15"/>
        <v>0</v>
      </c>
      <c r="AM151" s="293">
        <f t="shared" si="16"/>
        <v>0</v>
      </c>
      <c r="AN151" s="294" t="str">
        <f>IF(AM151=0,"",
IF(SUM($AM$47:AM151)=1,AO151,
IF($AM$1547&gt;SUM($AM$47:AM151),_xlfn.CONCAT(", ",AO151),
IF($AM$1547=SUM($AM$47:AM151),_xlfn.CONCAT(" y ",AO151)))))</f>
        <v/>
      </c>
      <c r="AO151" s="89" t="s">
        <v>5294</v>
      </c>
      <c r="AQ151" s="477">
        <f t="shared" si="17"/>
        <v>0</v>
      </c>
      <c r="AR151" s="321">
        <f t="shared" si="18"/>
        <v>0</v>
      </c>
      <c r="AS151" s="293">
        <f t="shared" si="19"/>
        <v>0</v>
      </c>
      <c r="AT151" s="294" t="str">
        <f>IF(AS151=0,"",
IF(SUM($AS$47:AS151)=1,AU151,
IF($AS$1547&gt;SUM($AS$47:AS151),_xlfn.CONCAT(", ",AU151),
IF($AS$1547=SUM($AS$47:AS151),_xlfn.CONCAT(" y ",AU151)))))</f>
        <v/>
      </c>
      <c r="AU151" s="89" t="s">
        <v>5294</v>
      </c>
    </row>
    <row r="152" spans="1:47" ht="15" customHeight="1">
      <c r="A152" s="64"/>
      <c r="B152" s="11"/>
      <c r="C152" s="1021" t="s">
        <v>5295</v>
      </c>
      <c r="D152" s="890"/>
      <c r="E152" s="997"/>
      <c r="F152" s="884"/>
      <c r="G152" s="884"/>
      <c r="H152" s="884"/>
      <c r="I152" s="884"/>
      <c r="J152" s="884"/>
      <c r="K152" s="885"/>
      <c r="L152" s="1027"/>
      <c r="M152" s="884"/>
      <c r="N152" s="884"/>
      <c r="O152" s="885"/>
      <c r="P152" s="1027"/>
      <c r="Q152" s="884"/>
      <c r="R152" s="884"/>
      <c r="S152" s="885"/>
      <c r="T152" s="991"/>
      <c r="U152" s="884"/>
      <c r="V152" s="884"/>
      <c r="W152" s="885"/>
      <c r="X152" s="796"/>
      <c r="Y152" s="796"/>
      <c r="Z152" s="796"/>
      <c r="AA152" s="796"/>
      <c r="AB152" s="796"/>
      <c r="AC152" s="796"/>
      <c r="AD152" s="796"/>
      <c r="AG152" s="323" t="b">
        <f t="shared" si="10"/>
        <v>0</v>
      </c>
      <c r="AH152" s="1" t="str">
        <f t="shared" si="11"/>
        <v/>
      </c>
      <c r="AI152" s="323" t="b">
        <f t="shared" si="12"/>
        <v>0</v>
      </c>
      <c r="AJ152" s="1" t="str">
        <f t="shared" si="13"/>
        <v/>
      </c>
      <c r="AK152" s="323" t="b">
        <f t="shared" si="14"/>
        <v>0</v>
      </c>
      <c r="AL152" s="648">
        <f t="shared" si="15"/>
        <v>0</v>
      </c>
      <c r="AM152" s="293">
        <f t="shared" si="16"/>
        <v>0</v>
      </c>
      <c r="AN152" s="294" t="str">
        <f>IF(AM152=0,"",
IF(SUM($AM$47:AM152)=1,AO152,
IF($AM$1547&gt;SUM($AM$47:AM152),_xlfn.CONCAT(", ",AO152),
IF($AM$1547=SUM($AM$47:AM152),_xlfn.CONCAT(" y ",AO152)))))</f>
        <v/>
      </c>
      <c r="AO152" s="89" t="s">
        <v>5296</v>
      </c>
      <c r="AQ152" s="477">
        <f t="shared" si="17"/>
        <v>0</v>
      </c>
      <c r="AR152" s="321">
        <f t="shared" si="18"/>
        <v>0</v>
      </c>
      <c r="AS152" s="293">
        <f t="shared" si="19"/>
        <v>0</v>
      </c>
      <c r="AT152" s="294" t="str">
        <f>IF(AS152=0,"",
IF(SUM($AS$47:AS152)=1,AU152,
IF($AS$1547&gt;SUM($AS$47:AS152),_xlfn.CONCAT(", ",AU152),
IF($AS$1547=SUM($AS$47:AS152),_xlfn.CONCAT(" y ",AU152)))))</f>
        <v/>
      </c>
      <c r="AU152" s="89" t="s">
        <v>5296</v>
      </c>
    </row>
    <row r="153" spans="1:47" ht="15" customHeight="1">
      <c r="A153" s="64"/>
      <c r="B153" s="11"/>
      <c r="C153" s="1021" t="s">
        <v>5297</v>
      </c>
      <c r="D153" s="890"/>
      <c r="E153" s="997"/>
      <c r="F153" s="884"/>
      <c r="G153" s="884"/>
      <c r="H153" s="884"/>
      <c r="I153" s="884"/>
      <c r="J153" s="884"/>
      <c r="K153" s="885"/>
      <c r="L153" s="1027"/>
      <c r="M153" s="884"/>
      <c r="N153" s="884"/>
      <c r="O153" s="885"/>
      <c r="P153" s="1027"/>
      <c r="Q153" s="884"/>
      <c r="R153" s="884"/>
      <c r="S153" s="885"/>
      <c r="T153" s="991"/>
      <c r="U153" s="884"/>
      <c r="V153" s="884"/>
      <c r="W153" s="885"/>
      <c r="X153" s="796"/>
      <c r="Y153" s="796"/>
      <c r="Z153" s="796"/>
      <c r="AA153" s="796"/>
      <c r="AB153" s="796"/>
      <c r="AC153" s="796"/>
      <c r="AD153" s="796"/>
      <c r="AG153" s="323" t="b">
        <f t="shared" si="10"/>
        <v>0</v>
      </c>
      <c r="AH153" s="1" t="str">
        <f t="shared" si="11"/>
        <v/>
      </c>
      <c r="AI153" s="323" t="b">
        <f t="shared" si="12"/>
        <v>0</v>
      </c>
      <c r="AJ153" s="1" t="str">
        <f t="shared" si="13"/>
        <v/>
      </c>
      <c r="AK153" s="323" t="b">
        <f t="shared" si="14"/>
        <v>0</v>
      </c>
      <c r="AL153" s="648">
        <f t="shared" si="15"/>
        <v>0</v>
      </c>
      <c r="AM153" s="293">
        <f t="shared" si="16"/>
        <v>0</v>
      </c>
      <c r="AN153" s="294" t="str">
        <f>IF(AM153=0,"",
IF(SUM($AM$47:AM153)=1,AO153,
IF($AM$1547&gt;SUM($AM$47:AM153),_xlfn.CONCAT(", ",AO153),
IF($AM$1547=SUM($AM$47:AM153),_xlfn.CONCAT(" y ",AO153)))))</f>
        <v/>
      </c>
      <c r="AO153" s="89" t="s">
        <v>5298</v>
      </c>
      <c r="AQ153" s="477">
        <f t="shared" si="17"/>
        <v>0</v>
      </c>
      <c r="AR153" s="321">
        <f t="shared" si="18"/>
        <v>0</v>
      </c>
      <c r="AS153" s="293">
        <f t="shared" si="19"/>
        <v>0</v>
      </c>
      <c r="AT153" s="294" t="str">
        <f>IF(AS153=0,"",
IF(SUM($AS$47:AS153)=1,AU153,
IF($AS$1547&gt;SUM($AS$47:AS153),_xlfn.CONCAT(", ",AU153),
IF($AS$1547=SUM($AS$47:AS153),_xlfn.CONCAT(" y ",AU153)))))</f>
        <v/>
      </c>
      <c r="AU153" s="89" t="s">
        <v>5298</v>
      </c>
    </row>
    <row r="154" spans="1:47" ht="15" customHeight="1">
      <c r="A154" s="64"/>
      <c r="B154" s="11"/>
      <c r="C154" s="1021" t="s">
        <v>5299</v>
      </c>
      <c r="D154" s="890"/>
      <c r="E154" s="997"/>
      <c r="F154" s="884"/>
      <c r="G154" s="884"/>
      <c r="H154" s="884"/>
      <c r="I154" s="884"/>
      <c r="J154" s="884"/>
      <c r="K154" s="885"/>
      <c r="L154" s="1027"/>
      <c r="M154" s="884"/>
      <c r="N154" s="884"/>
      <c r="O154" s="885"/>
      <c r="P154" s="1027"/>
      <c r="Q154" s="884"/>
      <c r="R154" s="884"/>
      <c r="S154" s="885"/>
      <c r="T154" s="991"/>
      <c r="U154" s="884"/>
      <c r="V154" s="884"/>
      <c r="W154" s="885"/>
      <c r="X154" s="796"/>
      <c r="Y154" s="796"/>
      <c r="Z154" s="796"/>
      <c r="AA154" s="796"/>
      <c r="AB154" s="796"/>
      <c r="AC154" s="796"/>
      <c r="AD154" s="796"/>
      <c r="AG154" s="323" t="b">
        <f t="shared" si="10"/>
        <v>0</v>
      </c>
      <c r="AH154" s="1" t="str">
        <f t="shared" si="11"/>
        <v/>
      </c>
      <c r="AI154" s="323" t="b">
        <f t="shared" si="12"/>
        <v>0</v>
      </c>
      <c r="AJ154" s="1" t="str">
        <f t="shared" si="13"/>
        <v/>
      </c>
      <c r="AK154" s="323" t="b">
        <f t="shared" si="14"/>
        <v>0</v>
      </c>
      <c r="AL154" s="648">
        <f t="shared" si="15"/>
        <v>0</v>
      </c>
      <c r="AM154" s="293">
        <f t="shared" si="16"/>
        <v>0</v>
      </c>
      <c r="AN154" s="294" t="str">
        <f>IF(AM154=0,"",
IF(SUM($AM$47:AM154)=1,AO154,
IF($AM$1547&gt;SUM($AM$47:AM154),_xlfn.CONCAT(", ",AO154),
IF($AM$1547=SUM($AM$47:AM154),_xlfn.CONCAT(" y ",AO154)))))</f>
        <v/>
      </c>
      <c r="AO154" s="89" t="s">
        <v>5300</v>
      </c>
      <c r="AQ154" s="477">
        <f t="shared" si="17"/>
        <v>0</v>
      </c>
      <c r="AR154" s="321">
        <f t="shared" si="18"/>
        <v>0</v>
      </c>
      <c r="AS154" s="293">
        <f t="shared" si="19"/>
        <v>0</v>
      </c>
      <c r="AT154" s="294" t="str">
        <f>IF(AS154=0,"",
IF(SUM($AS$47:AS154)=1,AU154,
IF($AS$1547&gt;SUM($AS$47:AS154),_xlfn.CONCAT(", ",AU154),
IF($AS$1547=SUM($AS$47:AS154),_xlfn.CONCAT(" y ",AU154)))))</f>
        <v/>
      </c>
      <c r="AU154" s="89" t="s">
        <v>5300</v>
      </c>
    </row>
    <row r="155" spans="1:47" ht="15" customHeight="1">
      <c r="A155" s="64"/>
      <c r="B155" s="11"/>
      <c r="C155" s="1021" t="s">
        <v>5301</v>
      </c>
      <c r="D155" s="890"/>
      <c r="E155" s="997"/>
      <c r="F155" s="884"/>
      <c r="G155" s="884"/>
      <c r="H155" s="884"/>
      <c r="I155" s="884"/>
      <c r="J155" s="884"/>
      <c r="K155" s="885"/>
      <c r="L155" s="1027"/>
      <c r="M155" s="884"/>
      <c r="N155" s="884"/>
      <c r="O155" s="885"/>
      <c r="P155" s="1027"/>
      <c r="Q155" s="884"/>
      <c r="R155" s="884"/>
      <c r="S155" s="885"/>
      <c r="T155" s="991"/>
      <c r="U155" s="884"/>
      <c r="V155" s="884"/>
      <c r="W155" s="885"/>
      <c r="X155" s="796"/>
      <c r="Y155" s="796"/>
      <c r="Z155" s="796"/>
      <c r="AA155" s="796"/>
      <c r="AB155" s="796"/>
      <c r="AC155" s="796"/>
      <c r="AD155" s="796"/>
      <c r="AG155" s="323" t="b">
        <f t="shared" si="10"/>
        <v>0</v>
      </c>
      <c r="AH155" s="1" t="str">
        <f t="shared" si="11"/>
        <v/>
      </c>
      <c r="AI155" s="323" t="b">
        <f t="shared" si="12"/>
        <v>0</v>
      </c>
      <c r="AJ155" s="1" t="str">
        <f t="shared" si="13"/>
        <v/>
      </c>
      <c r="AK155" s="323" t="b">
        <f t="shared" si="14"/>
        <v>0</v>
      </c>
      <c r="AL155" s="648">
        <f t="shared" si="15"/>
        <v>0</v>
      </c>
      <c r="AM155" s="293">
        <f t="shared" si="16"/>
        <v>0</v>
      </c>
      <c r="AN155" s="294" t="str">
        <f>IF(AM155=0,"",
IF(SUM($AM$47:AM155)=1,AO155,
IF($AM$1547&gt;SUM($AM$47:AM155),_xlfn.CONCAT(", ",AO155),
IF($AM$1547=SUM($AM$47:AM155),_xlfn.CONCAT(" y ",AO155)))))</f>
        <v/>
      </c>
      <c r="AO155" s="89" t="s">
        <v>5302</v>
      </c>
      <c r="AQ155" s="477">
        <f t="shared" si="17"/>
        <v>0</v>
      </c>
      <c r="AR155" s="321">
        <f t="shared" si="18"/>
        <v>0</v>
      </c>
      <c r="AS155" s="293">
        <f t="shared" si="19"/>
        <v>0</v>
      </c>
      <c r="AT155" s="294" t="str">
        <f>IF(AS155=0,"",
IF(SUM($AS$47:AS155)=1,AU155,
IF($AS$1547&gt;SUM($AS$47:AS155),_xlfn.CONCAT(", ",AU155),
IF($AS$1547=SUM($AS$47:AS155),_xlfn.CONCAT(" y ",AU155)))))</f>
        <v/>
      </c>
      <c r="AU155" s="89" t="s">
        <v>5302</v>
      </c>
    </row>
    <row r="156" spans="1:47" ht="15" customHeight="1">
      <c r="A156" s="64"/>
      <c r="B156" s="11"/>
      <c r="C156" s="1021" t="s">
        <v>5303</v>
      </c>
      <c r="D156" s="890"/>
      <c r="E156" s="997"/>
      <c r="F156" s="884"/>
      <c r="G156" s="884"/>
      <c r="H156" s="884"/>
      <c r="I156" s="884"/>
      <c r="J156" s="884"/>
      <c r="K156" s="885"/>
      <c r="L156" s="1027"/>
      <c r="M156" s="884"/>
      <c r="N156" s="884"/>
      <c r="O156" s="885"/>
      <c r="P156" s="1027"/>
      <c r="Q156" s="884"/>
      <c r="R156" s="884"/>
      <c r="S156" s="885"/>
      <c r="T156" s="991"/>
      <c r="U156" s="884"/>
      <c r="V156" s="884"/>
      <c r="W156" s="885"/>
      <c r="X156" s="796"/>
      <c r="Y156" s="796"/>
      <c r="Z156" s="796"/>
      <c r="AA156" s="796"/>
      <c r="AB156" s="796"/>
      <c r="AC156" s="796"/>
      <c r="AD156" s="796"/>
      <c r="AG156" s="323" t="b">
        <f t="shared" si="10"/>
        <v>0</v>
      </c>
      <c r="AH156" s="1" t="str">
        <f t="shared" si="11"/>
        <v/>
      </c>
      <c r="AI156" s="323" t="b">
        <f t="shared" si="12"/>
        <v>0</v>
      </c>
      <c r="AJ156" s="1" t="str">
        <f t="shared" si="13"/>
        <v/>
      </c>
      <c r="AK156" s="323" t="b">
        <f t="shared" si="14"/>
        <v>0</v>
      </c>
      <c r="AL156" s="648">
        <f t="shared" si="15"/>
        <v>0</v>
      </c>
      <c r="AM156" s="293">
        <f t="shared" si="16"/>
        <v>0</v>
      </c>
      <c r="AN156" s="294" t="str">
        <f>IF(AM156=0,"",
IF(SUM($AM$47:AM156)=1,AO156,
IF($AM$1547&gt;SUM($AM$47:AM156),_xlfn.CONCAT(", ",AO156),
IF($AM$1547=SUM($AM$47:AM156),_xlfn.CONCAT(" y ",AO156)))))</f>
        <v/>
      </c>
      <c r="AO156" s="89" t="s">
        <v>5304</v>
      </c>
      <c r="AQ156" s="477">
        <f t="shared" si="17"/>
        <v>0</v>
      </c>
      <c r="AR156" s="321">
        <f t="shared" si="18"/>
        <v>0</v>
      </c>
      <c r="AS156" s="293">
        <f t="shared" si="19"/>
        <v>0</v>
      </c>
      <c r="AT156" s="294" t="str">
        <f>IF(AS156=0,"",
IF(SUM($AS$47:AS156)=1,AU156,
IF($AS$1547&gt;SUM($AS$47:AS156),_xlfn.CONCAT(", ",AU156),
IF($AS$1547=SUM($AS$47:AS156),_xlfn.CONCAT(" y ",AU156)))))</f>
        <v/>
      </c>
      <c r="AU156" s="89" t="s">
        <v>5304</v>
      </c>
    </row>
    <row r="157" spans="1:47" ht="15" customHeight="1">
      <c r="A157" s="64"/>
      <c r="B157" s="11"/>
      <c r="C157" s="1021" t="s">
        <v>5305</v>
      </c>
      <c r="D157" s="890"/>
      <c r="E157" s="997"/>
      <c r="F157" s="884"/>
      <c r="G157" s="884"/>
      <c r="H157" s="884"/>
      <c r="I157" s="884"/>
      <c r="J157" s="884"/>
      <c r="K157" s="885"/>
      <c r="L157" s="1027"/>
      <c r="M157" s="884"/>
      <c r="N157" s="884"/>
      <c r="O157" s="885"/>
      <c r="P157" s="1027"/>
      <c r="Q157" s="884"/>
      <c r="R157" s="884"/>
      <c r="S157" s="885"/>
      <c r="T157" s="991"/>
      <c r="U157" s="884"/>
      <c r="V157" s="884"/>
      <c r="W157" s="885"/>
      <c r="X157" s="796"/>
      <c r="Y157" s="796"/>
      <c r="Z157" s="796"/>
      <c r="AA157" s="796"/>
      <c r="AB157" s="796"/>
      <c r="AC157" s="796"/>
      <c r="AD157" s="796"/>
      <c r="AG157" s="323" t="b">
        <f t="shared" si="10"/>
        <v>0</v>
      </c>
      <c r="AH157" s="1" t="str">
        <f t="shared" si="11"/>
        <v/>
      </c>
      <c r="AI157" s="323" t="b">
        <f t="shared" si="12"/>
        <v>0</v>
      </c>
      <c r="AJ157" s="1" t="str">
        <f t="shared" si="13"/>
        <v/>
      </c>
      <c r="AK157" s="323" t="b">
        <f t="shared" si="14"/>
        <v>0</v>
      </c>
      <c r="AL157" s="648">
        <f t="shared" si="15"/>
        <v>0</v>
      </c>
      <c r="AM157" s="293">
        <f t="shared" si="16"/>
        <v>0</v>
      </c>
      <c r="AN157" s="294" t="str">
        <f>IF(AM157=0,"",
IF(SUM($AM$47:AM157)=1,AO157,
IF($AM$1547&gt;SUM($AM$47:AM157),_xlfn.CONCAT(", ",AO157),
IF($AM$1547=SUM($AM$47:AM157),_xlfn.CONCAT(" y ",AO157)))))</f>
        <v/>
      </c>
      <c r="AO157" s="89" t="s">
        <v>5306</v>
      </c>
      <c r="AQ157" s="477">
        <f t="shared" si="17"/>
        <v>0</v>
      </c>
      <c r="AR157" s="321">
        <f t="shared" si="18"/>
        <v>0</v>
      </c>
      <c r="AS157" s="293">
        <f t="shared" si="19"/>
        <v>0</v>
      </c>
      <c r="AT157" s="294" t="str">
        <f>IF(AS157=0,"",
IF(SUM($AS$47:AS157)=1,AU157,
IF($AS$1547&gt;SUM($AS$47:AS157),_xlfn.CONCAT(", ",AU157),
IF($AS$1547=SUM($AS$47:AS157),_xlfn.CONCAT(" y ",AU157)))))</f>
        <v/>
      </c>
      <c r="AU157" s="89" t="s">
        <v>5306</v>
      </c>
    </row>
    <row r="158" spans="1:47" ht="15" customHeight="1">
      <c r="A158" s="64"/>
      <c r="B158" s="11"/>
      <c r="C158" s="1021" t="s">
        <v>5307</v>
      </c>
      <c r="D158" s="890"/>
      <c r="E158" s="997"/>
      <c r="F158" s="884"/>
      <c r="G158" s="884"/>
      <c r="H158" s="884"/>
      <c r="I158" s="884"/>
      <c r="J158" s="884"/>
      <c r="K158" s="885"/>
      <c r="L158" s="1027"/>
      <c r="M158" s="884"/>
      <c r="N158" s="884"/>
      <c r="O158" s="885"/>
      <c r="P158" s="1027"/>
      <c r="Q158" s="884"/>
      <c r="R158" s="884"/>
      <c r="S158" s="885"/>
      <c r="T158" s="991"/>
      <c r="U158" s="884"/>
      <c r="V158" s="884"/>
      <c r="W158" s="885"/>
      <c r="X158" s="796"/>
      <c r="Y158" s="796"/>
      <c r="Z158" s="796"/>
      <c r="AA158" s="796"/>
      <c r="AB158" s="796"/>
      <c r="AC158" s="796"/>
      <c r="AD158" s="796"/>
      <c r="AG158" s="323" t="b">
        <f t="shared" si="10"/>
        <v>0</v>
      </c>
      <c r="AH158" s="1" t="str">
        <f t="shared" si="11"/>
        <v/>
      </c>
      <c r="AI158" s="323" t="b">
        <f t="shared" si="12"/>
        <v>0</v>
      </c>
      <c r="AJ158" s="1" t="str">
        <f t="shared" si="13"/>
        <v/>
      </c>
      <c r="AK158" s="323" t="b">
        <f t="shared" si="14"/>
        <v>0</v>
      </c>
      <c r="AL158" s="648">
        <f t="shared" si="15"/>
        <v>0</v>
      </c>
      <c r="AM158" s="293">
        <f t="shared" si="16"/>
        <v>0</v>
      </c>
      <c r="AN158" s="294" t="str">
        <f>IF(AM158=0,"",
IF(SUM($AM$47:AM158)=1,AO158,
IF($AM$1547&gt;SUM($AM$47:AM158),_xlfn.CONCAT(", ",AO158),
IF($AM$1547=SUM($AM$47:AM158),_xlfn.CONCAT(" y ",AO158)))))</f>
        <v/>
      </c>
      <c r="AO158" s="89" t="s">
        <v>5308</v>
      </c>
      <c r="AQ158" s="477">
        <f t="shared" si="17"/>
        <v>0</v>
      </c>
      <c r="AR158" s="321">
        <f t="shared" si="18"/>
        <v>0</v>
      </c>
      <c r="AS158" s="293">
        <f t="shared" si="19"/>
        <v>0</v>
      </c>
      <c r="AT158" s="294" t="str">
        <f>IF(AS158=0,"",
IF(SUM($AS$47:AS158)=1,AU158,
IF($AS$1547&gt;SUM($AS$47:AS158),_xlfn.CONCAT(", ",AU158),
IF($AS$1547=SUM($AS$47:AS158),_xlfn.CONCAT(" y ",AU158)))))</f>
        <v/>
      </c>
      <c r="AU158" s="89" t="s">
        <v>5308</v>
      </c>
    </row>
    <row r="159" spans="1:47" ht="15" customHeight="1">
      <c r="A159" s="64"/>
      <c r="B159" s="11"/>
      <c r="C159" s="1021" t="s">
        <v>5309</v>
      </c>
      <c r="D159" s="890"/>
      <c r="E159" s="997"/>
      <c r="F159" s="884"/>
      <c r="G159" s="884"/>
      <c r="H159" s="884"/>
      <c r="I159" s="884"/>
      <c r="J159" s="884"/>
      <c r="K159" s="885"/>
      <c r="L159" s="1027"/>
      <c r="M159" s="884"/>
      <c r="N159" s="884"/>
      <c r="O159" s="885"/>
      <c r="P159" s="1027"/>
      <c r="Q159" s="884"/>
      <c r="R159" s="884"/>
      <c r="S159" s="885"/>
      <c r="T159" s="991"/>
      <c r="U159" s="884"/>
      <c r="V159" s="884"/>
      <c r="W159" s="885"/>
      <c r="X159" s="796"/>
      <c r="Y159" s="796"/>
      <c r="Z159" s="796"/>
      <c r="AA159" s="796"/>
      <c r="AB159" s="796"/>
      <c r="AC159" s="796"/>
      <c r="AD159" s="796"/>
      <c r="AG159" s="323" t="b">
        <f t="shared" si="10"/>
        <v>0</v>
      </c>
      <c r="AH159" s="1" t="str">
        <f t="shared" si="11"/>
        <v/>
      </c>
      <c r="AI159" s="323" t="b">
        <f t="shared" si="12"/>
        <v>0</v>
      </c>
      <c r="AJ159" s="1" t="str">
        <f t="shared" si="13"/>
        <v/>
      </c>
      <c r="AK159" s="323" t="b">
        <f t="shared" si="14"/>
        <v>0</v>
      </c>
      <c r="AL159" s="648">
        <f t="shared" si="15"/>
        <v>0</v>
      </c>
      <c r="AM159" s="293">
        <f t="shared" si="16"/>
        <v>0</v>
      </c>
      <c r="AN159" s="294" t="str">
        <f>IF(AM159=0,"",
IF(SUM($AM$47:AM159)=1,AO159,
IF($AM$1547&gt;SUM($AM$47:AM159),_xlfn.CONCAT(", ",AO159),
IF($AM$1547=SUM($AM$47:AM159),_xlfn.CONCAT(" y ",AO159)))))</f>
        <v/>
      </c>
      <c r="AO159" s="89" t="s">
        <v>5310</v>
      </c>
      <c r="AQ159" s="477">
        <f t="shared" si="17"/>
        <v>0</v>
      </c>
      <c r="AR159" s="321">
        <f t="shared" si="18"/>
        <v>0</v>
      </c>
      <c r="AS159" s="293">
        <f t="shared" si="19"/>
        <v>0</v>
      </c>
      <c r="AT159" s="294" t="str">
        <f>IF(AS159=0,"",
IF(SUM($AS$47:AS159)=1,AU159,
IF($AS$1547&gt;SUM($AS$47:AS159),_xlfn.CONCAT(", ",AU159),
IF($AS$1547=SUM($AS$47:AS159),_xlfn.CONCAT(" y ",AU159)))))</f>
        <v/>
      </c>
      <c r="AU159" s="89" t="s">
        <v>5310</v>
      </c>
    </row>
    <row r="160" spans="1:47" ht="15" customHeight="1">
      <c r="A160" s="64"/>
      <c r="B160" s="11"/>
      <c r="C160" s="1021" t="s">
        <v>5311</v>
      </c>
      <c r="D160" s="890"/>
      <c r="E160" s="997"/>
      <c r="F160" s="884"/>
      <c r="G160" s="884"/>
      <c r="H160" s="884"/>
      <c r="I160" s="884"/>
      <c r="J160" s="884"/>
      <c r="K160" s="885"/>
      <c r="L160" s="1027"/>
      <c r="M160" s="884"/>
      <c r="N160" s="884"/>
      <c r="O160" s="885"/>
      <c r="P160" s="1027"/>
      <c r="Q160" s="884"/>
      <c r="R160" s="884"/>
      <c r="S160" s="885"/>
      <c r="T160" s="991"/>
      <c r="U160" s="884"/>
      <c r="V160" s="884"/>
      <c r="W160" s="885"/>
      <c r="X160" s="796"/>
      <c r="Y160" s="796"/>
      <c r="Z160" s="796"/>
      <c r="AA160" s="796"/>
      <c r="AB160" s="796"/>
      <c r="AC160" s="796"/>
      <c r="AD160" s="796"/>
      <c r="AG160" s="323" t="b">
        <f t="shared" si="10"/>
        <v>0</v>
      </c>
      <c r="AH160" s="1" t="str">
        <f t="shared" si="11"/>
        <v/>
      </c>
      <c r="AI160" s="323" t="b">
        <f t="shared" si="12"/>
        <v>0</v>
      </c>
      <c r="AJ160" s="1" t="str">
        <f t="shared" si="13"/>
        <v/>
      </c>
      <c r="AK160" s="323" t="b">
        <f t="shared" si="14"/>
        <v>0</v>
      </c>
      <c r="AL160" s="648">
        <f t="shared" si="15"/>
        <v>0</v>
      </c>
      <c r="AM160" s="293">
        <f t="shared" si="16"/>
        <v>0</v>
      </c>
      <c r="AN160" s="294" t="str">
        <f>IF(AM160=0,"",
IF(SUM($AM$47:AM160)=1,AO160,
IF($AM$1547&gt;SUM($AM$47:AM160),_xlfn.CONCAT(", ",AO160),
IF($AM$1547=SUM($AM$47:AM160),_xlfn.CONCAT(" y ",AO160)))))</f>
        <v/>
      </c>
      <c r="AO160" s="89" t="s">
        <v>5312</v>
      </c>
      <c r="AQ160" s="477">
        <f t="shared" si="17"/>
        <v>0</v>
      </c>
      <c r="AR160" s="321">
        <f t="shared" si="18"/>
        <v>0</v>
      </c>
      <c r="AS160" s="293">
        <f t="shared" si="19"/>
        <v>0</v>
      </c>
      <c r="AT160" s="294" t="str">
        <f>IF(AS160=0,"",
IF(SUM($AS$47:AS160)=1,AU160,
IF($AS$1547&gt;SUM($AS$47:AS160),_xlfn.CONCAT(", ",AU160),
IF($AS$1547=SUM($AS$47:AS160),_xlfn.CONCAT(" y ",AU160)))))</f>
        <v/>
      </c>
      <c r="AU160" s="89" t="s">
        <v>5312</v>
      </c>
    </row>
    <row r="161" spans="1:47" ht="15" customHeight="1">
      <c r="A161" s="64"/>
      <c r="B161" s="11"/>
      <c r="C161" s="1021" t="s">
        <v>5313</v>
      </c>
      <c r="D161" s="890"/>
      <c r="E161" s="997"/>
      <c r="F161" s="884"/>
      <c r="G161" s="884"/>
      <c r="H161" s="884"/>
      <c r="I161" s="884"/>
      <c r="J161" s="884"/>
      <c r="K161" s="885"/>
      <c r="L161" s="1027"/>
      <c r="M161" s="884"/>
      <c r="N161" s="884"/>
      <c r="O161" s="885"/>
      <c r="P161" s="1027"/>
      <c r="Q161" s="884"/>
      <c r="R161" s="884"/>
      <c r="S161" s="885"/>
      <c r="T161" s="991"/>
      <c r="U161" s="884"/>
      <c r="V161" s="884"/>
      <c r="W161" s="885"/>
      <c r="X161" s="796"/>
      <c r="Y161" s="796"/>
      <c r="Z161" s="796"/>
      <c r="AA161" s="796"/>
      <c r="AB161" s="796"/>
      <c r="AC161" s="796"/>
      <c r="AD161" s="796"/>
      <c r="AG161" s="323" t="b">
        <f t="shared" si="10"/>
        <v>0</v>
      </c>
      <c r="AH161" s="1" t="str">
        <f t="shared" si="11"/>
        <v/>
      </c>
      <c r="AI161" s="323" t="b">
        <f t="shared" si="12"/>
        <v>0</v>
      </c>
      <c r="AJ161" s="1" t="str">
        <f t="shared" si="13"/>
        <v/>
      </c>
      <c r="AK161" s="323" t="b">
        <f t="shared" si="14"/>
        <v>0</v>
      </c>
      <c r="AL161" s="648">
        <f t="shared" si="15"/>
        <v>0</v>
      </c>
      <c r="AM161" s="293">
        <f t="shared" si="16"/>
        <v>0</v>
      </c>
      <c r="AN161" s="294" t="str">
        <f>IF(AM161=0,"",
IF(SUM($AM$47:AM161)=1,AO161,
IF($AM$1547&gt;SUM($AM$47:AM161),_xlfn.CONCAT(", ",AO161),
IF($AM$1547=SUM($AM$47:AM161),_xlfn.CONCAT(" y ",AO161)))))</f>
        <v/>
      </c>
      <c r="AO161" s="89" t="s">
        <v>5314</v>
      </c>
      <c r="AQ161" s="477">
        <f t="shared" si="17"/>
        <v>0</v>
      </c>
      <c r="AR161" s="321">
        <f t="shared" si="18"/>
        <v>0</v>
      </c>
      <c r="AS161" s="293">
        <f t="shared" si="19"/>
        <v>0</v>
      </c>
      <c r="AT161" s="294" t="str">
        <f>IF(AS161=0,"",
IF(SUM($AS$47:AS161)=1,AU161,
IF($AS$1547&gt;SUM($AS$47:AS161),_xlfn.CONCAT(", ",AU161),
IF($AS$1547=SUM($AS$47:AS161),_xlfn.CONCAT(" y ",AU161)))))</f>
        <v/>
      </c>
      <c r="AU161" s="89" t="s">
        <v>5314</v>
      </c>
    </row>
    <row r="162" spans="1:47" ht="15" customHeight="1">
      <c r="A162" s="64"/>
      <c r="B162" s="11"/>
      <c r="C162" s="1021" t="s">
        <v>5315</v>
      </c>
      <c r="D162" s="890"/>
      <c r="E162" s="997"/>
      <c r="F162" s="884"/>
      <c r="G162" s="884"/>
      <c r="H162" s="884"/>
      <c r="I162" s="884"/>
      <c r="J162" s="884"/>
      <c r="K162" s="885"/>
      <c r="L162" s="1027"/>
      <c r="M162" s="884"/>
      <c r="N162" s="884"/>
      <c r="O162" s="885"/>
      <c r="P162" s="1027"/>
      <c r="Q162" s="884"/>
      <c r="R162" s="884"/>
      <c r="S162" s="885"/>
      <c r="T162" s="991"/>
      <c r="U162" s="884"/>
      <c r="V162" s="884"/>
      <c r="W162" s="885"/>
      <c r="X162" s="796"/>
      <c r="Y162" s="796"/>
      <c r="Z162" s="796"/>
      <c r="AA162" s="796"/>
      <c r="AB162" s="796"/>
      <c r="AC162" s="796"/>
      <c r="AD162" s="796"/>
      <c r="AG162" s="323" t="b">
        <f t="shared" si="10"/>
        <v>0</v>
      </c>
      <c r="AH162" s="1" t="str">
        <f t="shared" si="11"/>
        <v/>
      </c>
      <c r="AI162" s="323" t="b">
        <f t="shared" si="12"/>
        <v>0</v>
      </c>
      <c r="AJ162" s="1" t="str">
        <f t="shared" si="13"/>
        <v/>
      </c>
      <c r="AK162" s="323" t="b">
        <f t="shared" si="14"/>
        <v>0</v>
      </c>
      <c r="AL162" s="648">
        <f t="shared" si="15"/>
        <v>0</v>
      </c>
      <c r="AM162" s="293">
        <f t="shared" si="16"/>
        <v>0</v>
      </c>
      <c r="AN162" s="294" t="str">
        <f>IF(AM162=0,"",
IF(SUM($AM$47:AM162)=1,AO162,
IF($AM$1547&gt;SUM($AM$47:AM162),_xlfn.CONCAT(", ",AO162),
IF($AM$1547=SUM($AM$47:AM162),_xlfn.CONCAT(" y ",AO162)))))</f>
        <v/>
      </c>
      <c r="AO162" s="89" t="s">
        <v>5316</v>
      </c>
      <c r="AQ162" s="477">
        <f t="shared" si="17"/>
        <v>0</v>
      </c>
      <c r="AR162" s="321">
        <f t="shared" si="18"/>
        <v>0</v>
      </c>
      <c r="AS162" s="293">
        <f t="shared" si="19"/>
        <v>0</v>
      </c>
      <c r="AT162" s="294" t="str">
        <f>IF(AS162=0,"",
IF(SUM($AS$47:AS162)=1,AU162,
IF($AS$1547&gt;SUM($AS$47:AS162),_xlfn.CONCAT(", ",AU162),
IF($AS$1547=SUM($AS$47:AS162),_xlfn.CONCAT(" y ",AU162)))))</f>
        <v/>
      </c>
      <c r="AU162" s="89" t="s">
        <v>5316</v>
      </c>
    </row>
    <row r="163" spans="1:47" ht="15" customHeight="1">
      <c r="A163" s="64"/>
      <c r="B163" s="11"/>
      <c r="C163" s="1021" t="s">
        <v>5317</v>
      </c>
      <c r="D163" s="890"/>
      <c r="E163" s="997"/>
      <c r="F163" s="884"/>
      <c r="G163" s="884"/>
      <c r="H163" s="884"/>
      <c r="I163" s="884"/>
      <c r="J163" s="884"/>
      <c r="K163" s="885"/>
      <c r="L163" s="1027"/>
      <c r="M163" s="884"/>
      <c r="N163" s="884"/>
      <c r="O163" s="885"/>
      <c r="P163" s="1027"/>
      <c r="Q163" s="884"/>
      <c r="R163" s="884"/>
      <c r="S163" s="885"/>
      <c r="T163" s="991"/>
      <c r="U163" s="884"/>
      <c r="V163" s="884"/>
      <c r="W163" s="885"/>
      <c r="X163" s="796"/>
      <c r="Y163" s="796"/>
      <c r="Z163" s="796"/>
      <c r="AA163" s="796"/>
      <c r="AB163" s="796"/>
      <c r="AC163" s="796"/>
      <c r="AD163" s="796"/>
      <c r="AG163" s="323" t="b">
        <f t="shared" si="10"/>
        <v>0</v>
      </c>
      <c r="AH163" s="1" t="str">
        <f t="shared" si="11"/>
        <v/>
      </c>
      <c r="AI163" s="323" t="b">
        <f t="shared" si="12"/>
        <v>0</v>
      </c>
      <c r="AJ163" s="1" t="str">
        <f t="shared" si="13"/>
        <v/>
      </c>
      <c r="AK163" s="323" t="b">
        <f t="shared" si="14"/>
        <v>0</v>
      </c>
      <c r="AL163" s="648">
        <f t="shared" si="15"/>
        <v>0</v>
      </c>
      <c r="AM163" s="293">
        <f t="shared" si="16"/>
        <v>0</v>
      </c>
      <c r="AN163" s="294" t="str">
        <f>IF(AM163=0,"",
IF(SUM($AM$47:AM163)=1,AO163,
IF($AM$1547&gt;SUM($AM$47:AM163),_xlfn.CONCAT(", ",AO163),
IF($AM$1547=SUM($AM$47:AM163),_xlfn.CONCAT(" y ",AO163)))))</f>
        <v/>
      </c>
      <c r="AO163" s="89" t="s">
        <v>5318</v>
      </c>
      <c r="AQ163" s="477">
        <f t="shared" si="17"/>
        <v>0</v>
      </c>
      <c r="AR163" s="321">
        <f t="shared" si="18"/>
        <v>0</v>
      </c>
      <c r="AS163" s="293">
        <f t="shared" si="19"/>
        <v>0</v>
      </c>
      <c r="AT163" s="294" t="str">
        <f>IF(AS163=0,"",
IF(SUM($AS$47:AS163)=1,AU163,
IF($AS$1547&gt;SUM($AS$47:AS163),_xlfn.CONCAT(", ",AU163),
IF($AS$1547=SUM($AS$47:AS163),_xlfn.CONCAT(" y ",AU163)))))</f>
        <v/>
      </c>
      <c r="AU163" s="89" t="s">
        <v>5318</v>
      </c>
    </row>
    <row r="164" spans="1:47" ht="15" customHeight="1">
      <c r="A164" s="64"/>
      <c r="B164" s="11"/>
      <c r="C164" s="1021" t="s">
        <v>5319</v>
      </c>
      <c r="D164" s="890"/>
      <c r="E164" s="997"/>
      <c r="F164" s="884"/>
      <c r="G164" s="884"/>
      <c r="H164" s="884"/>
      <c r="I164" s="884"/>
      <c r="J164" s="884"/>
      <c r="K164" s="885"/>
      <c r="L164" s="1027"/>
      <c r="M164" s="884"/>
      <c r="N164" s="884"/>
      <c r="O164" s="885"/>
      <c r="P164" s="1027"/>
      <c r="Q164" s="884"/>
      <c r="R164" s="884"/>
      <c r="S164" s="885"/>
      <c r="T164" s="991"/>
      <c r="U164" s="884"/>
      <c r="V164" s="884"/>
      <c r="W164" s="885"/>
      <c r="X164" s="796"/>
      <c r="Y164" s="796"/>
      <c r="Z164" s="796"/>
      <c r="AA164" s="796"/>
      <c r="AB164" s="796"/>
      <c r="AC164" s="796"/>
      <c r="AD164" s="796"/>
      <c r="AG164" s="323" t="b">
        <f t="shared" si="10"/>
        <v>0</v>
      </c>
      <c r="AH164" s="1" t="str">
        <f t="shared" si="11"/>
        <v/>
      </c>
      <c r="AI164" s="323" t="b">
        <f t="shared" si="12"/>
        <v>0</v>
      </c>
      <c r="AJ164" s="1" t="str">
        <f t="shared" si="13"/>
        <v/>
      </c>
      <c r="AK164" s="323" t="b">
        <f t="shared" si="14"/>
        <v>0</v>
      </c>
      <c r="AL164" s="648">
        <f t="shared" si="15"/>
        <v>0</v>
      </c>
      <c r="AM164" s="293">
        <f t="shared" si="16"/>
        <v>0</v>
      </c>
      <c r="AN164" s="294" t="str">
        <f>IF(AM164=0,"",
IF(SUM($AM$47:AM164)=1,AO164,
IF($AM$1547&gt;SUM($AM$47:AM164),_xlfn.CONCAT(", ",AO164),
IF($AM$1547=SUM($AM$47:AM164),_xlfn.CONCAT(" y ",AO164)))))</f>
        <v/>
      </c>
      <c r="AO164" s="89" t="s">
        <v>5320</v>
      </c>
      <c r="AQ164" s="477">
        <f t="shared" si="17"/>
        <v>0</v>
      </c>
      <c r="AR164" s="321">
        <f t="shared" si="18"/>
        <v>0</v>
      </c>
      <c r="AS164" s="293">
        <f t="shared" si="19"/>
        <v>0</v>
      </c>
      <c r="AT164" s="294" t="str">
        <f>IF(AS164=0,"",
IF(SUM($AS$47:AS164)=1,AU164,
IF($AS$1547&gt;SUM($AS$47:AS164),_xlfn.CONCAT(", ",AU164),
IF($AS$1547=SUM($AS$47:AS164),_xlfn.CONCAT(" y ",AU164)))))</f>
        <v/>
      </c>
      <c r="AU164" s="89" t="s">
        <v>5320</v>
      </c>
    </row>
    <row r="165" spans="1:47" ht="15" customHeight="1">
      <c r="A165" s="64"/>
      <c r="B165" s="11"/>
      <c r="C165" s="1021" t="s">
        <v>5321</v>
      </c>
      <c r="D165" s="890"/>
      <c r="E165" s="997"/>
      <c r="F165" s="884"/>
      <c r="G165" s="884"/>
      <c r="H165" s="884"/>
      <c r="I165" s="884"/>
      <c r="J165" s="884"/>
      <c r="K165" s="885"/>
      <c r="L165" s="1027"/>
      <c r="M165" s="884"/>
      <c r="N165" s="884"/>
      <c r="O165" s="885"/>
      <c r="P165" s="1027"/>
      <c r="Q165" s="884"/>
      <c r="R165" s="884"/>
      <c r="S165" s="885"/>
      <c r="T165" s="991"/>
      <c r="U165" s="884"/>
      <c r="V165" s="884"/>
      <c r="W165" s="885"/>
      <c r="X165" s="796"/>
      <c r="Y165" s="796"/>
      <c r="Z165" s="796"/>
      <c r="AA165" s="796"/>
      <c r="AB165" s="796"/>
      <c r="AC165" s="796"/>
      <c r="AD165" s="796"/>
      <c r="AG165" s="323" t="b">
        <f t="shared" si="10"/>
        <v>0</v>
      </c>
      <c r="AH165" s="1" t="str">
        <f t="shared" si="11"/>
        <v/>
      </c>
      <c r="AI165" s="323" t="b">
        <f t="shared" si="12"/>
        <v>0</v>
      </c>
      <c r="AJ165" s="1" t="str">
        <f t="shared" si="13"/>
        <v/>
      </c>
      <c r="AK165" s="323" t="b">
        <f t="shared" si="14"/>
        <v>0</v>
      </c>
      <c r="AL165" s="648">
        <f t="shared" si="15"/>
        <v>0</v>
      </c>
      <c r="AM165" s="293">
        <f t="shared" si="16"/>
        <v>0</v>
      </c>
      <c r="AN165" s="294" t="str">
        <f>IF(AM165=0,"",
IF(SUM($AM$47:AM165)=1,AO165,
IF($AM$1547&gt;SUM($AM$47:AM165),_xlfn.CONCAT(", ",AO165),
IF($AM$1547=SUM($AM$47:AM165),_xlfn.CONCAT(" y ",AO165)))))</f>
        <v/>
      </c>
      <c r="AO165" s="89" t="s">
        <v>5322</v>
      </c>
      <c r="AQ165" s="477">
        <f t="shared" si="17"/>
        <v>0</v>
      </c>
      <c r="AR165" s="321">
        <f t="shared" si="18"/>
        <v>0</v>
      </c>
      <c r="AS165" s="293">
        <f t="shared" si="19"/>
        <v>0</v>
      </c>
      <c r="AT165" s="294" t="str">
        <f>IF(AS165=0,"",
IF(SUM($AS$47:AS165)=1,AU165,
IF($AS$1547&gt;SUM($AS$47:AS165),_xlfn.CONCAT(", ",AU165),
IF($AS$1547=SUM($AS$47:AS165),_xlfn.CONCAT(" y ",AU165)))))</f>
        <v/>
      </c>
      <c r="AU165" s="89" t="s">
        <v>5322</v>
      </c>
    </row>
    <row r="166" spans="1:47" ht="15" customHeight="1">
      <c r="A166" s="64"/>
      <c r="B166" s="11"/>
      <c r="C166" s="1021" t="s">
        <v>5323</v>
      </c>
      <c r="D166" s="890"/>
      <c r="E166" s="997"/>
      <c r="F166" s="884"/>
      <c r="G166" s="884"/>
      <c r="H166" s="884"/>
      <c r="I166" s="884"/>
      <c r="J166" s="884"/>
      <c r="K166" s="885"/>
      <c r="L166" s="1027"/>
      <c r="M166" s="884"/>
      <c r="N166" s="884"/>
      <c r="O166" s="885"/>
      <c r="P166" s="1027"/>
      <c r="Q166" s="884"/>
      <c r="R166" s="884"/>
      <c r="S166" s="885"/>
      <c r="T166" s="991"/>
      <c r="U166" s="884"/>
      <c r="V166" s="884"/>
      <c r="W166" s="885"/>
      <c r="X166" s="796"/>
      <c r="Y166" s="796"/>
      <c r="Z166" s="796"/>
      <c r="AA166" s="796"/>
      <c r="AB166" s="796"/>
      <c r="AC166" s="796"/>
      <c r="AD166" s="796"/>
      <c r="AG166" s="323" t="b">
        <f t="shared" si="10"/>
        <v>0</v>
      </c>
      <c r="AH166" s="1" t="str">
        <f t="shared" si="11"/>
        <v/>
      </c>
      <c r="AI166" s="323" t="b">
        <f t="shared" si="12"/>
        <v>0</v>
      </c>
      <c r="AJ166" s="1" t="str">
        <f t="shared" si="13"/>
        <v/>
      </c>
      <c r="AK166" s="323" t="b">
        <f t="shared" si="14"/>
        <v>0</v>
      </c>
      <c r="AL166" s="648">
        <f t="shared" si="15"/>
        <v>0</v>
      </c>
      <c r="AM166" s="293">
        <f t="shared" si="16"/>
        <v>0</v>
      </c>
      <c r="AN166" s="294" t="str">
        <f>IF(AM166=0,"",
IF(SUM($AM$47:AM166)=1,AO166,
IF($AM$1547&gt;SUM($AM$47:AM166),_xlfn.CONCAT(", ",AO166),
IF($AM$1547=SUM($AM$47:AM166),_xlfn.CONCAT(" y ",AO166)))))</f>
        <v/>
      </c>
      <c r="AO166" s="89" t="s">
        <v>5324</v>
      </c>
      <c r="AQ166" s="477">
        <f t="shared" si="17"/>
        <v>0</v>
      </c>
      <c r="AR166" s="321">
        <f t="shared" si="18"/>
        <v>0</v>
      </c>
      <c r="AS166" s="293">
        <f t="shared" si="19"/>
        <v>0</v>
      </c>
      <c r="AT166" s="294" t="str">
        <f>IF(AS166=0,"",
IF(SUM($AS$47:AS166)=1,AU166,
IF($AS$1547&gt;SUM($AS$47:AS166),_xlfn.CONCAT(", ",AU166),
IF($AS$1547=SUM($AS$47:AS166),_xlfn.CONCAT(" y ",AU166)))))</f>
        <v/>
      </c>
      <c r="AU166" s="89" t="s">
        <v>5324</v>
      </c>
    </row>
    <row r="167" spans="1:47" ht="15" customHeight="1">
      <c r="A167" s="64"/>
      <c r="B167" s="11"/>
      <c r="C167" s="1021" t="s">
        <v>6133</v>
      </c>
      <c r="D167" s="890"/>
      <c r="E167" s="997"/>
      <c r="F167" s="884"/>
      <c r="G167" s="884"/>
      <c r="H167" s="884"/>
      <c r="I167" s="884"/>
      <c r="J167" s="884"/>
      <c r="K167" s="885"/>
      <c r="L167" s="1027"/>
      <c r="M167" s="884"/>
      <c r="N167" s="884"/>
      <c r="O167" s="885"/>
      <c r="P167" s="1027"/>
      <c r="Q167" s="884"/>
      <c r="R167" s="884"/>
      <c r="S167" s="885"/>
      <c r="T167" s="991"/>
      <c r="U167" s="884"/>
      <c r="V167" s="884"/>
      <c r="W167" s="885"/>
      <c r="X167" s="796"/>
      <c r="Y167" s="796"/>
      <c r="Z167" s="796"/>
      <c r="AA167" s="796"/>
      <c r="AB167" s="796"/>
      <c r="AC167" s="796"/>
      <c r="AD167" s="796"/>
      <c r="AG167" s="323" t="b">
        <f t="shared" si="10"/>
        <v>0</v>
      </c>
      <c r="AH167" s="1" t="str">
        <f t="shared" si="11"/>
        <v/>
      </c>
      <c r="AI167" s="323" t="b">
        <f t="shared" si="12"/>
        <v>0</v>
      </c>
      <c r="AJ167" s="1" t="str">
        <f t="shared" si="13"/>
        <v/>
      </c>
      <c r="AK167" s="323" t="b">
        <f t="shared" si="14"/>
        <v>0</v>
      </c>
      <c r="AL167" s="648">
        <f t="shared" si="15"/>
        <v>0</v>
      </c>
      <c r="AM167" s="293">
        <f t="shared" si="16"/>
        <v>0</v>
      </c>
      <c r="AN167" s="294" t="str">
        <f>IF(AM167=0,"",
IF(SUM($AM$47:AM167)=1,AO167,
IF($AM$1547&gt;SUM($AM$47:AM167),_xlfn.CONCAT(", ",AO167),
IF($AM$1547=SUM($AM$47:AM167),_xlfn.CONCAT(" y ",AO167)))))</f>
        <v/>
      </c>
      <c r="AO167" s="89" t="s">
        <v>6134</v>
      </c>
      <c r="AQ167" s="477">
        <f t="shared" si="17"/>
        <v>0</v>
      </c>
      <c r="AR167" s="321">
        <f t="shared" si="18"/>
        <v>0</v>
      </c>
      <c r="AS167" s="293">
        <f t="shared" si="19"/>
        <v>0</v>
      </c>
      <c r="AT167" s="294" t="str">
        <f>IF(AS167=0,"",
IF(SUM($AS$47:AS167)=1,AU167,
IF($AS$1547&gt;SUM($AS$47:AS167),_xlfn.CONCAT(", ",AU167),
IF($AS$1547=SUM($AS$47:AS167),_xlfn.CONCAT(" y ",AU167)))))</f>
        <v/>
      </c>
      <c r="AU167" s="89" t="s">
        <v>6134</v>
      </c>
    </row>
    <row r="168" spans="1:47" ht="15" customHeight="1">
      <c r="A168" s="64"/>
      <c r="B168" s="11"/>
      <c r="C168" s="1021" t="s">
        <v>6135</v>
      </c>
      <c r="D168" s="890"/>
      <c r="E168" s="997"/>
      <c r="F168" s="884"/>
      <c r="G168" s="884"/>
      <c r="H168" s="884"/>
      <c r="I168" s="884"/>
      <c r="J168" s="884"/>
      <c r="K168" s="885"/>
      <c r="L168" s="1027"/>
      <c r="M168" s="884"/>
      <c r="N168" s="884"/>
      <c r="O168" s="885"/>
      <c r="P168" s="1027"/>
      <c r="Q168" s="884"/>
      <c r="R168" s="884"/>
      <c r="S168" s="885"/>
      <c r="T168" s="991"/>
      <c r="U168" s="884"/>
      <c r="V168" s="884"/>
      <c r="W168" s="885"/>
      <c r="X168" s="796"/>
      <c r="Y168" s="796"/>
      <c r="Z168" s="796"/>
      <c r="AA168" s="796"/>
      <c r="AB168" s="796"/>
      <c r="AC168" s="796"/>
      <c r="AD168" s="796"/>
      <c r="AG168" s="323" t="b">
        <f t="shared" si="10"/>
        <v>0</v>
      </c>
      <c r="AH168" s="1" t="str">
        <f t="shared" si="11"/>
        <v/>
      </c>
      <c r="AI168" s="323" t="b">
        <f t="shared" si="12"/>
        <v>0</v>
      </c>
      <c r="AJ168" s="1" t="str">
        <f t="shared" si="13"/>
        <v/>
      </c>
      <c r="AK168" s="323" t="b">
        <f t="shared" si="14"/>
        <v>0</v>
      </c>
      <c r="AL168" s="648">
        <f t="shared" si="15"/>
        <v>0</v>
      </c>
      <c r="AM168" s="293">
        <f t="shared" si="16"/>
        <v>0</v>
      </c>
      <c r="AN168" s="294" t="str">
        <f>IF(AM168=0,"",
IF(SUM($AM$47:AM168)=1,AO168,
IF($AM$1547&gt;SUM($AM$47:AM168),_xlfn.CONCAT(", ",AO168),
IF($AM$1547=SUM($AM$47:AM168),_xlfn.CONCAT(" y ",AO168)))))</f>
        <v/>
      </c>
      <c r="AO168" s="89" t="s">
        <v>6136</v>
      </c>
      <c r="AQ168" s="477">
        <f t="shared" si="17"/>
        <v>0</v>
      </c>
      <c r="AR168" s="321">
        <f t="shared" si="18"/>
        <v>0</v>
      </c>
      <c r="AS168" s="293">
        <f t="shared" si="19"/>
        <v>0</v>
      </c>
      <c r="AT168" s="294" t="str">
        <f>IF(AS168=0,"",
IF(SUM($AS$47:AS168)=1,AU168,
IF($AS$1547&gt;SUM($AS$47:AS168),_xlfn.CONCAT(", ",AU168),
IF($AS$1547=SUM($AS$47:AS168),_xlfn.CONCAT(" y ",AU168)))))</f>
        <v/>
      </c>
      <c r="AU168" s="89" t="s">
        <v>6136</v>
      </c>
    </row>
    <row r="169" spans="1:47" ht="15" customHeight="1">
      <c r="A169" s="64"/>
      <c r="B169" s="11"/>
      <c r="C169" s="1021" t="s">
        <v>6137</v>
      </c>
      <c r="D169" s="890"/>
      <c r="E169" s="997"/>
      <c r="F169" s="884"/>
      <c r="G169" s="884"/>
      <c r="H169" s="884"/>
      <c r="I169" s="884"/>
      <c r="J169" s="884"/>
      <c r="K169" s="885"/>
      <c r="L169" s="1027"/>
      <c r="M169" s="884"/>
      <c r="N169" s="884"/>
      <c r="O169" s="885"/>
      <c r="P169" s="1027"/>
      <c r="Q169" s="884"/>
      <c r="R169" s="884"/>
      <c r="S169" s="885"/>
      <c r="T169" s="991"/>
      <c r="U169" s="884"/>
      <c r="V169" s="884"/>
      <c r="W169" s="885"/>
      <c r="X169" s="796"/>
      <c r="Y169" s="796"/>
      <c r="Z169" s="796"/>
      <c r="AA169" s="796"/>
      <c r="AB169" s="796"/>
      <c r="AC169" s="796"/>
      <c r="AD169" s="796"/>
      <c r="AG169" s="323" t="b">
        <f t="shared" si="10"/>
        <v>0</v>
      </c>
      <c r="AH169" s="1" t="str">
        <f t="shared" si="11"/>
        <v/>
      </c>
      <c r="AI169" s="323" t="b">
        <f t="shared" si="12"/>
        <v>0</v>
      </c>
      <c r="AJ169" s="1" t="str">
        <f t="shared" si="13"/>
        <v/>
      </c>
      <c r="AK169" s="323" t="b">
        <f t="shared" si="14"/>
        <v>0</v>
      </c>
      <c r="AL169" s="648">
        <f t="shared" si="15"/>
        <v>0</v>
      </c>
      <c r="AM169" s="293">
        <f t="shared" si="16"/>
        <v>0</v>
      </c>
      <c r="AN169" s="294" t="str">
        <f>IF(AM169=0,"",
IF(SUM($AM$47:AM169)=1,AO169,
IF($AM$1547&gt;SUM($AM$47:AM169),_xlfn.CONCAT(", ",AO169),
IF($AM$1547=SUM($AM$47:AM169),_xlfn.CONCAT(" y ",AO169)))))</f>
        <v/>
      </c>
      <c r="AO169" s="89" t="s">
        <v>6138</v>
      </c>
      <c r="AQ169" s="477">
        <f t="shared" si="17"/>
        <v>0</v>
      </c>
      <c r="AR169" s="321">
        <f t="shared" si="18"/>
        <v>0</v>
      </c>
      <c r="AS169" s="293">
        <f t="shared" si="19"/>
        <v>0</v>
      </c>
      <c r="AT169" s="294" t="str">
        <f>IF(AS169=0,"",
IF(SUM($AS$47:AS169)=1,AU169,
IF($AS$1547&gt;SUM($AS$47:AS169),_xlfn.CONCAT(", ",AU169),
IF($AS$1547=SUM($AS$47:AS169),_xlfn.CONCAT(" y ",AU169)))))</f>
        <v/>
      </c>
      <c r="AU169" s="89" t="s">
        <v>6138</v>
      </c>
    </row>
    <row r="170" spans="1:47" ht="15" customHeight="1">
      <c r="A170" s="64"/>
      <c r="B170" s="11"/>
      <c r="C170" s="1021" t="s">
        <v>6139</v>
      </c>
      <c r="D170" s="890"/>
      <c r="E170" s="997"/>
      <c r="F170" s="884"/>
      <c r="G170" s="884"/>
      <c r="H170" s="884"/>
      <c r="I170" s="884"/>
      <c r="J170" s="884"/>
      <c r="K170" s="885"/>
      <c r="L170" s="1027"/>
      <c r="M170" s="884"/>
      <c r="N170" s="884"/>
      <c r="O170" s="885"/>
      <c r="P170" s="1027"/>
      <c r="Q170" s="884"/>
      <c r="R170" s="884"/>
      <c r="S170" s="885"/>
      <c r="T170" s="991"/>
      <c r="U170" s="884"/>
      <c r="V170" s="884"/>
      <c r="W170" s="885"/>
      <c r="X170" s="796"/>
      <c r="Y170" s="796"/>
      <c r="Z170" s="796"/>
      <c r="AA170" s="796"/>
      <c r="AB170" s="796"/>
      <c r="AC170" s="796"/>
      <c r="AD170" s="796"/>
      <c r="AG170" s="323" t="b">
        <f t="shared" si="10"/>
        <v>0</v>
      </c>
      <c r="AH170" s="1" t="str">
        <f t="shared" si="11"/>
        <v/>
      </c>
      <c r="AI170" s="323" t="b">
        <f t="shared" si="12"/>
        <v>0</v>
      </c>
      <c r="AJ170" s="1" t="str">
        <f t="shared" si="13"/>
        <v/>
      </c>
      <c r="AK170" s="323" t="b">
        <f t="shared" si="14"/>
        <v>0</v>
      </c>
      <c r="AL170" s="648">
        <f t="shared" si="15"/>
        <v>0</v>
      </c>
      <c r="AM170" s="293">
        <f t="shared" si="16"/>
        <v>0</v>
      </c>
      <c r="AN170" s="294" t="str">
        <f>IF(AM170=0,"",
IF(SUM($AM$47:AM170)=1,AO170,
IF($AM$1547&gt;SUM($AM$47:AM170),_xlfn.CONCAT(", ",AO170),
IF($AM$1547=SUM($AM$47:AM170),_xlfn.CONCAT(" y ",AO170)))))</f>
        <v/>
      </c>
      <c r="AO170" s="89" t="s">
        <v>6140</v>
      </c>
      <c r="AQ170" s="477">
        <f t="shared" si="17"/>
        <v>0</v>
      </c>
      <c r="AR170" s="321">
        <f t="shared" si="18"/>
        <v>0</v>
      </c>
      <c r="AS170" s="293">
        <f t="shared" si="19"/>
        <v>0</v>
      </c>
      <c r="AT170" s="294" t="str">
        <f>IF(AS170=0,"",
IF(SUM($AS$47:AS170)=1,AU170,
IF($AS$1547&gt;SUM($AS$47:AS170),_xlfn.CONCAT(", ",AU170),
IF($AS$1547=SUM($AS$47:AS170),_xlfn.CONCAT(" y ",AU170)))))</f>
        <v/>
      </c>
      <c r="AU170" s="89" t="s">
        <v>6140</v>
      </c>
    </row>
    <row r="171" spans="1:47" ht="15" customHeight="1">
      <c r="A171" s="64"/>
      <c r="B171" s="11"/>
      <c r="C171" s="1021" t="s">
        <v>6141</v>
      </c>
      <c r="D171" s="890"/>
      <c r="E171" s="997"/>
      <c r="F171" s="884"/>
      <c r="G171" s="884"/>
      <c r="H171" s="884"/>
      <c r="I171" s="884"/>
      <c r="J171" s="884"/>
      <c r="K171" s="885"/>
      <c r="L171" s="1027"/>
      <c r="M171" s="884"/>
      <c r="N171" s="884"/>
      <c r="O171" s="885"/>
      <c r="P171" s="1027"/>
      <c r="Q171" s="884"/>
      <c r="R171" s="884"/>
      <c r="S171" s="885"/>
      <c r="T171" s="991"/>
      <c r="U171" s="884"/>
      <c r="V171" s="884"/>
      <c r="W171" s="885"/>
      <c r="X171" s="796"/>
      <c r="Y171" s="796"/>
      <c r="Z171" s="796"/>
      <c r="AA171" s="796"/>
      <c r="AB171" s="796"/>
      <c r="AC171" s="796"/>
      <c r="AD171" s="796"/>
      <c r="AG171" s="323" t="b">
        <f t="shared" si="10"/>
        <v>0</v>
      </c>
      <c r="AH171" s="1" t="str">
        <f t="shared" si="11"/>
        <v/>
      </c>
      <c r="AI171" s="323" t="b">
        <f t="shared" si="12"/>
        <v>0</v>
      </c>
      <c r="AJ171" s="1" t="str">
        <f t="shared" si="13"/>
        <v/>
      </c>
      <c r="AK171" s="323" t="b">
        <f t="shared" si="14"/>
        <v>0</v>
      </c>
      <c r="AL171" s="648">
        <f t="shared" si="15"/>
        <v>0</v>
      </c>
      <c r="AM171" s="293">
        <f t="shared" si="16"/>
        <v>0</v>
      </c>
      <c r="AN171" s="294" t="str">
        <f>IF(AM171=0,"",
IF(SUM($AM$47:AM171)=1,AO171,
IF($AM$1547&gt;SUM($AM$47:AM171),_xlfn.CONCAT(", ",AO171),
IF($AM$1547=SUM($AM$47:AM171),_xlfn.CONCAT(" y ",AO171)))))</f>
        <v/>
      </c>
      <c r="AO171" s="89" t="s">
        <v>6142</v>
      </c>
      <c r="AQ171" s="477">
        <f t="shared" si="17"/>
        <v>0</v>
      </c>
      <c r="AR171" s="321">
        <f t="shared" si="18"/>
        <v>0</v>
      </c>
      <c r="AS171" s="293">
        <f t="shared" si="19"/>
        <v>0</v>
      </c>
      <c r="AT171" s="294" t="str">
        <f>IF(AS171=0,"",
IF(SUM($AS$47:AS171)=1,AU171,
IF($AS$1547&gt;SUM($AS$47:AS171),_xlfn.CONCAT(", ",AU171),
IF($AS$1547=SUM($AS$47:AS171),_xlfn.CONCAT(" y ",AU171)))))</f>
        <v/>
      </c>
      <c r="AU171" s="89" t="s">
        <v>6142</v>
      </c>
    </row>
    <row r="172" spans="1:47" ht="15" customHeight="1">
      <c r="A172" s="64"/>
      <c r="B172" s="11"/>
      <c r="C172" s="1021" t="s">
        <v>6143</v>
      </c>
      <c r="D172" s="890"/>
      <c r="E172" s="997"/>
      <c r="F172" s="884"/>
      <c r="G172" s="884"/>
      <c r="H172" s="884"/>
      <c r="I172" s="884"/>
      <c r="J172" s="884"/>
      <c r="K172" s="885"/>
      <c r="L172" s="1027"/>
      <c r="M172" s="884"/>
      <c r="N172" s="884"/>
      <c r="O172" s="885"/>
      <c r="P172" s="1027"/>
      <c r="Q172" s="884"/>
      <c r="R172" s="884"/>
      <c r="S172" s="885"/>
      <c r="T172" s="991"/>
      <c r="U172" s="884"/>
      <c r="V172" s="884"/>
      <c r="W172" s="885"/>
      <c r="X172" s="796"/>
      <c r="Y172" s="796"/>
      <c r="Z172" s="796"/>
      <c r="AA172" s="796"/>
      <c r="AB172" s="796"/>
      <c r="AC172" s="796"/>
      <c r="AD172" s="796"/>
      <c r="AG172" s="323" t="b">
        <f t="shared" si="10"/>
        <v>0</v>
      </c>
      <c r="AH172" s="1" t="str">
        <f t="shared" si="11"/>
        <v/>
      </c>
      <c r="AI172" s="323" t="b">
        <f t="shared" si="12"/>
        <v>0</v>
      </c>
      <c r="AJ172" s="1" t="str">
        <f t="shared" si="13"/>
        <v/>
      </c>
      <c r="AK172" s="323" t="b">
        <f t="shared" si="14"/>
        <v>0</v>
      </c>
      <c r="AL172" s="648">
        <f t="shared" si="15"/>
        <v>0</v>
      </c>
      <c r="AM172" s="293">
        <f t="shared" si="16"/>
        <v>0</v>
      </c>
      <c r="AN172" s="294" t="str">
        <f>IF(AM172=0,"",
IF(SUM($AM$47:AM172)=1,AO172,
IF($AM$1547&gt;SUM($AM$47:AM172),_xlfn.CONCAT(", ",AO172),
IF($AM$1547=SUM($AM$47:AM172),_xlfn.CONCAT(" y ",AO172)))))</f>
        <v/>
      </c>
      <c r="AO172" s="89" t="s">
        <v>6144</v>
      </c>
      <c r="AQ172" s="477">
        <f t="shared" si="17"/>
        <v>0</v>
      </c>
      <c r="AR172" s="321">
        <f t="shared" si="18"/>
        <v>0</v>
      </c>
      <c r="AS172" s="293">
        <f t="shared" si="19"/>
        <v>0</v>
      </c>
      <c r="AT172" s="294" t="str">
        <f>IF(AS172=0,"",
IF(SUM($AS$47:AS172)=1,AU172,
IF($AS$1547&gt;SUM($AS$47:AS172),_xlfn.CONCAT(", ",AU172),
IF($AS$1547=SUM($AS$47:AS172),_xlfn.CONCAT(" y ",AU172)))))</f>
        <v/>
      </c>
      <c r="AU172" s="89" t="s">
        <v>6144</v>
      </c>
    </row>
    <row r="173" spans="1:47" ht="15" customHeight="1">
      <c r="A173" s="64"/>
      <c r="B173" s="11"/>
      <c r="C173" s="1021" t="s">
        <v>6145</v>
      </c>
      <c r="D173" s="890"/>
      <c r="E173" s="997"/>
      <c r="F173" s="884"/>
      <c r="G173" s="884"/>
      <c r="H173" s="884"/>
      <c r="I173" s="884"/>
      <c r="J173" s="884"/>
      <c r="K173" s="885"/>
      <c r="L173" s="1027"/>
      <c r="M173" s="884"/>
      <c r="N173" s="884"/>
      <c r="O173" s="885"/>
      <c r="P173" s="1027"/>
      <c r="Q173" s="884"/>
      <c r="R173" s="884"/>
      <c r="S173" s="885"/>
      <c r="T173" s="991"/>
      <c r="U173" s="884"/>
      <c r="V173" s="884"/>
      <c r="W173" s="885"/>
      <c r="X173" s="796"/>
      <c r="Y173" s="796"/>
      <c r="Z173" s="796"/>
      <c r="AA173" s="796"/>
      <c r="AB173" s="796"/>
      <c r="AC173" s="796"/>
      <c r="AD173" s="796"/>
      <c r="AG173" s="323" t="b">
        <f t="shared" si="10"/>
        <v>0</v>
      </c>
      <c r="AH173" s="1" t="str">
        <f t="shared" si="11"/>
        <v/>
      </c>
      <c r="AI173" s="323" t="b">
        <f t="shared" si="12"/>
        <v>0</v>
      </c>
      <c r="AJ173" s="1" t="str">
        <f t="shared" si="13"/>
        <v/>
      </c>
      <c r="AK173" s="323" t="b">
        <f t="shared" si="14"/>
        <v>0</v>
      </c>
      <c r="AL173" s="648">
        <f t="shared" si="15"/>
        <v>0</v>
      </c>
      <c r="AM173" s="293">
        <f t="shared" si="16"/>
        <v>0</v>
      </c>
      <c r="AN173" s="294" t="str">
        <f>IF(AM173=0,"",
IF(SUM($AM$47:AM173)=1,AO173,
IF($AM$1547&gt;SUM($AM$47:AM173),_xlfn.CONCAT(", ",AO173),
IF($AM$1547=SUM($AM$47:AM173),_xlfn.CONCAT(" y ",AO173)))))</f>
        <v/>
      </c>
      <c r="AO173" s="89" t="s">
        <v>6146</v>
      </c>
      <c r="AQ173" s="477">
        <f t="shared" si="17"/>
        <v>0</v>
      </c>
      <c r="AR173" s="321">
        <f t="shared" si="18"/>
        <v>0</v>
      </c>
      <c r="AS173" s="293">
        <f t="shared" si="19"/>
        <v>0</v>
      </c>
      <c r="AT173" s="294" t="str">
        <f>IF(AS173=0,"",
IF(SUM($AS$47:AS173)=1,AU173,
IF($AS$1547&gt;SUM($AS$47:AS173),_xlfn.CONCAT(", ",AU173),
IF($AS$1547=SUM($AS$47:AS173),_xlfn.CONCAT(" y ",AU173)))))</f>
        <v/>
      </c>
      <c r="AU173" s="89" t="s">
        <v>6146</v>
      </c>
    </row>
    <row r="174" spans="1:47" ht="15" customHeight="1">
      <c r="A174" s="64"/>
      <c r="B174" s="11"/>
      <c r="C174" s="1021" t="s">
        <v>6147</v>
      </c>
      <c r="D174" s="890"/>
      <c r="E174" s="997"/>
      <c r="F174" s="884"/>
      <c r="G174" s="884"/>
      <c r="H174" s="884"/>
      <c r="I174" s="884"/>
      <c r="J174" s="884"/>
      <c r="K174" s="885"/>
      <c r="L174" s="1027"/>
      <c r="M174" s="884"/>
      <c r="N174" s="884"/>
      <c r="O174" s="885"/>
      <c r="P174" s="1027"/>
      <c r="Q174" s="884"/>
      <c r="R174" s="884"/>
      <c r="S174" s="885"/>
      <c r="T174" s="991"/>
      <c r="U174" s="884"/>
      <c r="V174" s="884"/>
      <c r="W174" s="885"/>
      <c r="X174" s="796"/>
      <c r="Y174" s="796"/>
      <c r="Z174" s="796"/>
      <c r="AA174" s="796"/>
      <c r="AB174" s="796"/>
      <c r="AC174" s="796"/>
      <c r="AD174" s="796"/>
      <c r="AG174" s="323" t="b">
        <f t="shared" si="10"/>
        <v>0</v>
      </c>
      <c r="AH174" s="1" t="str">
        <f t="shared" si="11"/>
        <v/>
      </c>
      <c r="AI174" s="323" t="b">
        <f t="shared" si="12"/>
        <v>0</v>
      </c>
      <c r="AJ174" s="1" t="str">
        <f t="shared" si="13"/>
        <v/>
      </c>
      <c r="AK174" s="323" t="b">
        <f t="shared" si="14"/>
        <v>0</v>
      </c>
      <c r="AL174" s="648">
        <f t="shared" si="15"/>
        <v>0</v>
      </c>
      <c r="AM174" s="293">
        <f t="shared" si="16"/>
        <v>0</v>
      </c>
      <c r="AN174" s="294" t="str">
        <f>IF(AM174=0,"",
IF(SUM($AM$47:AM174)=1,AO174,
IF($AM$1547&gt;SUM($AM$47:AM174),_xlfn.CONCAT(", ",AO174),
IF($AM$1547=SUM($AM$47:AM174),_xlfn.CONCAT(" y ",AO174)))))</f>
        <v/>
      </c>
      <c r="AO174" s="89" t="s">
        <v>6148</v>
      </c>
      <c r="AQ174" s="477">
        <f t="shared" si="17"/>
        <v>0</v>
      </c>
      <c r="AR174" s="321">
        <f t="shared" si="18"/>
        <v>0</v>
      </c>
      <c r="AS174" s="293">
        <f t="shared" si="19"/>
        <v>0</v>
      </c>
      <c r="AT174" s="294" t="str">
        <f>IF(AS174=0,"",
IF(SUM($AS$47:AS174)=1,AU174,
IF($AS$1547&gt;SUM($AS$47:AS174),_xlfn.CONCAT(", ",AU174),
IF($AS$1547=SUM($AS$47:AS174),_xlfn.CONCAT(" y ",AU174)))))</f>
        <v/>
      </c>
      <c r="AU174" s="89" t="s">
        <v>6148</v>
      </c>
    </row>
    <row r="175" spans="1:47" ht="15" customHeight="1">
      <c r="A175" s="64"/>
      <c r="B175" s="11"/>
      <c r="C175" s="1021" t="s">
        <v>6149</v>
      </c>
      <c r="D175" s="890"/>
      <c r="E175" s="997"/>
      <c r="F175" s="884"/>
      <c r="G175" s="884"/>
      <c r="H175" s="884"/>
      <c r="I175" s="884"/>
      <c r="J175" s="884"/>
      <c r="K175" s="885"/>
      <c r="L175" s="1027"/>
      <c r="M175" s="884"/>
      <c r="N175" s="884"/>
      <c r="O175" s="885"/>
      <c r="P175" s="1027"/>
      <c r="Q175" s="884"/>
      <c r="R175" s="884"/>
      <c r="S175" s="885"/>
      <c r="T175" s="991"/>
      <c r="U175" s="884"/>
      <c r="V175" s="884"/>
      <c r="W175" s="885"/>
      <c r="X175" s="796"/>
      <c r="Y175" s="796"/>
      <c r="Z175" s="796"/>
      <c r="AA175" s="796"/>
      <c r="AB175" s="796"/>
      <c r="AC175" s="796"/>
      <c r="AD175" s="796"/>
      <c r="AG175" s="323" t="b">
        <f t="shared" si="10"/>
        <v>0</v>
      </c>
      <c r="AH175" s="1" t="str">
        <f t="shared" si="11"/>
        <v/>
      </c>
      <c r="AI175" s="323" t="b">
        <f t="shared" si="12"/>
        <v>0</v>
      </c>
      <c r="AJ175" s="1" t="str">
        <f t="shared" si="13"/>
        <v/>
      </c>
      <c r="AK175" s="323" t="b">
        <f t="shared" si="14"/>
        <v>0</v>
      </c>
      <c r="AL175" s="648">
        <f t="shared" si="15"/>
        <v>0</v>
      </c>
      <c r="AM175" s="293">
        <f t="shared" si="16"/>
        <v>0</v>
      </c>
      <c r="AN175" s="294" t="str">
        <f>IF(AM175=0,"",
IF(SUM($AM$47:AM175)=1,AO175,
IF($AM$1547&gt;SUM($AM$47:AM175),_xlfn.CONCAT(", ",AO175),
IF($AM$1547=SUM($AM$47:AM175),_xlfn.CONCAT(" y ",AO175)))))</f>
        <v/>
      </c>
      <c r="AO175" s="89" t="s">
        <v>6150</v>
      </c>
      <c r="AQ175" s="477">
        <f t="shared" si="17"/>
        <v>0</v>
      </c>
      <c r="AR175" s="321">
        <f t="shared" si="18"/>
        <v>0</v>
      </c>
      <c r="AS175" s="293">
        <f t="shared" si="19"/>
        <v>0</v>
      </c>
      <c r="AT175" s="294" t="str">
        <f>IF(AS175=0,"",
IF(SUM($AS$47:AS175)=1,AU175,
IF($AS$1547&gt;SUM($AS$47:AS175),_xlfn.CONCAT(", ",AU175),
IF($AS$1547=SUM($AS$47:AS175),_xlfn.CONCAT(" y ",AU175)))))</f>
        <v/>
      </c>
      <c r="AU175" s="89" t="s">
        <v>6150</v>
      </c>
    </row>
    <row r="176" spans="1:47" ht="15" customHeight="1">
      <c r="A176" s="64"/>
      <c r="B176" s="11"/>
      <c r="C176" s="1021" t="s">
        <v>6151</v>
      </c>
      <c r="D176" s="890"/>
      <c r="E176" s="997"/>
      <c r="F176" s="884"/>
      <c r="G176" s="884"/>
      <c r="H176" s="884"/>
      <c r="I176" s="884"/>
      <c r="J176" s="884"/>
      <c r="K176" s="885"/>
      <c r="L176" s="1027"/>
      <c r="M176" s="884"/>
      <c r="N176" s="884"/>
      <c r="O176" s="885"/>
      <c r="P176" s="1027"/>
      <c r="Q176" s="884"/>
      <c r="R176" s="884"/>
      <c r="S176" s="885"/>
      <c r="T176" s="991"/>
      <c r="U176" s="884"/>
      <c r="V176" s="884"/>
      <c r="W176" s="885"/>
      <c r="X176" s="796"/>
      <c r="Y176" s="796"/>
      <c r="Z176" s="796"/>
      <c r="AA176" s="796"/>
      <c r="AB176" s="796"/>
      <c r="AC176" s="796"/>
      <c r="AD176" s="796"/>
      <c r="AG176" s="323" t="b">
        <f t="shared" ref="AG176:AG239" si="20">NOT(EXACT(E176,UPPER(E176)))</f>
        <v>0</v>
      </c>
      <c r="AH176" s="1" t="str">
        <f t="shared" ref="AH176:AH239" si="21">SUBSTITUTE( SUBSTITUTE( SUBSTITUTE( SUBSTITUTE( SUBSTITUTE( SUBSTITUTE( SUBSTITUTE( SUBSTITUTE( SUBSTITUTE( SUBSTITUTE(E176, "á", "a"), "é", "e"), "í", "i"), "ó", "o"), "ú", "u"), "Á", "A"), "É", "E"), "Í", "I"), "Ó", "O"), "Ú", "U")</f>
        <v/>
      </c>
      <c r="AI176" s="323" t="b">
        <f t="shared" ref="AI176:AI239" si="22">NOT(EXACT(E176,AH176))</f>
        <v>0</v>
      </c>
      <c r="AJ176" s="1" t="str">
        <f t="shared" ref="AJ176:AJ239" si="23">SUBSTITUTE((SUBSTITUTE(SUBSTITUTE(SUBSTITUTE(E176,".",""),",",""),"(","")),")","")</f>
        <v/>
      </c>
      <c r="AK176" s="323" t="b">
        <f t="shared" ref="AK176:AK239" si="24">NOT(EXACT(E176,AJ176))</f>
        <v>0</v>
      </c>
      <c r="AL176" s="648">
        <f t="shared" ref="AL176:AL239" si="25">IF(COUNTIF(T176,"VARIAS")&gt;0,1,0)</f>
        <v>0</v>
      </c>
      <c r="AM176" s="293">
        <f t="shared" ref="AM176:AM239" si="26">IF(SUM(AL176)=0,0,1)</f>
        <v>0</v>
      </c>
      <c r="AN176" s="294" t="str">
        <f>IF(AM176=0,"",
IF(SUM($AM$47:AM176)=1,AO176,
IF($AM$1547&gt;SUM($AM$47:AM176),_xlfn.CONCAT(", ",AO176),
IF($AM$1547=SUM($AM$47:AM176),_xlfn.CONCAT(" y ",AO176)))))</f>
        <v/>
      </c>
      <c r="AO176" s="89" t="s">
        <v>6152</v>
      </c>
      <c r="AQ176" s="477">
        <f t="shared" ref="AQ176:AQ239" si="27">IF(AND($AD176="X",COUNTA(X176:AC176)&gt;0),1,0)</f>
        <v>0</v>
      </c>
      <c r="AR176" s="321">
        <f t="shared" ref="AR176:AR239" si="28">IF(AND(COUNTBLANK(E176)=0,COUNTA(L176:W176)=3,COUNTA(X176:AD176)&gt;0),0,IF(AND(COUNTBLANK(E176)=1,COUNTA(L176:AD176)=0),0,1))</f>
        <v>0</v>
      </c>
      <c r="AS176" s="293">
        <f t="shared" ref="AS176:AS239" si="29">IF(AR176=0,0,1)</f>
        <v>0</v>
      </c>
      <c r="AT176" s="294" t="str">
        <f>IF(AS176=0,"",
IF(SUM($AS$47:AS176)=1,AU176,
IF($AS$1547&gt;SUM($AS$47:AS176),_xlfn.CONCAT(", ",AU176),
IF($AS$1547=SUM($AS$47:AS176),_xlfn.CONCAT(" y ",AU176)))))</f>
        <v/>
      </c>
      <c r="AU176" s="89" t="s">
        <v>6152</v>
      </c>
    </row>
    <row r="177" spans="1:47" ht="15" customHeight="1">
      <c r="A177" s="64"/>
      <c r="B177" s="11"/>
      <c r="C177" s="1021" t="s">
        <v>6153</v>
      </c>
      <c r="D177" s="890"/>
      <c r="E177" s="997"/>
      <c r="F177" s="884"/>
      <c r="G177" s="884"/>
      <c r="H177" s="884"/>
      <c r="I177" s="884"/>
      <c r="J177" s="884"/>
      <c r="K177" s="885"/>
      <c r="L177" s="1027"/>
      <c r="M177" s="884"/>
      <c r="N177" s="884"/>
      <c r="O177" s="885"/>
      <c r="P177" s="1027"/>
      <c r="Q177" s="884"/>
      <c r="R177" s="884"/>
      <c r="S177" s="885"/>
      <c r="T177" s="991"/>
      <c r="U177" s="884"/>
      <c r="V177" s="884"/>
      <c r="W177" s="885"/>
      <c r="X177" s="796"/>
      <c r="Y177" s="796"/>
      <c r="Z177" s="796"/>
      <c r="AA177" s="796"/>
      <c r="AB177" s="796"/>
      <c r="AC177" s="796"/>
      <c r="AD177" s="796"/>
      <c r="AG177" s="323" t="b">
        <f t="shared" si="20"/>
        <v>0</v>
      </c>
      <c r="AH177" s="1" t="str">
        <f t="shared" si="21"/>
        <v/>
      </c>
      <c r="AI177" s="323" t="b">
        <f t="shared" si="22"/>
        <v>0</v>
      </c>
      <c r="AJ177" s="1" t="str">
        <f t="shared" si="23"/>
        <v/>
      </c>
      <c r="AK177" s="323" t="b">
        <f t="shared" si="24"/>
        <v>0</v>
      </c>
      <c r="AL177" s="648">
        <f t="shared" si="25"/>
        <v>0</v>
      </c>
      <c r="AM177" s="293">
        <f t="shared" si="26"/>
        <v>0</v>
      </c>
      <c r="AN177" s="294" t="str">
        <f>IF(AM177=0,"",
IF(SUM($AM$47:AM177)=1,AO177,
IF($AM$1547&gt;SUM($AM$47:AM177),_xlfn.CONCAT(", ",AO177),
IF($AM$1547=SUM($AM$47:AM177),_xlfn.CONCAT(" y ",AO177)))))</f>
        <v/>
      </c>
      <c r="AO177" s="89" t="s">
        <v>6154</v>
      </c>
      <c r="AQ177" s="477">
        <f t="shared" si="27"/>
        <v>0</v>
      </c>
      <c r="AR177" s="321">
        <f t="shared" si="28"/>
        <v>0</v>
      </c>
      <c r="AS177" s="293">
        <f t="shared" si="29"/>
        <v>0</v>
      </c>
      <c r="AT177" s="294" t="str">
        <f>IF(AS177=0,"",
IF(SUM($AS$47:AS177)=1,AU177,
IF($AS$1547&gt;SUM($AS$47:AS177),_xlfn.CONCAT(", ",AU177),
IF($AS$1547=SUM($AS$47:AS177),_xlfn.CONCAT(" y ",AU177)))))</f>
        <v/>
      </c>
      <c r="AU177" s="89" t="s">
        <v>6154</v>
      </c>
    </row>
    <row r="178" spans="1:47" ht="15" customHeight="1">
      <c r="A178" s="64"/>
      <c r="B178" s="11"/>
      <c r="C178" s="1021" t="s">
        <v>6155</v>
      </c>
      <c r="D178" s="890"/>
      <c r="E178" s="997"/>
      <c r="F178" s="884"/>
      <c r="G178" s="884"/>
      <c r="H178" s="884"/>
      <c r="I178" s="884"/>
      <c r="J178" s="884"/>
      <c r="K178" s="885"/>
      <c r="L178" s="1027"/>
      <c r="M178" s="884"/>
      <c r="N178" s="884"/>
      <c r="O178" s="885"/>
      <c r="P178" s="1027"/>
      <c r="Q178" s="884"/>
      <c r="R178" s="884"/>
      <c r="S178" s="885"/>
      <c r="T178" s="991"/>
      <c r="U178" s="884"/>
      <c r="V178" s="884"/>
      <c r="W178" s="885"/>
      <c r="X178" s="796"/>
      <c r="Y178" s="796"/>
      <c r="Z178" s="796"/>
      <c r="AA178" s="796"/>
      <c r="AB178" s="796"/>
      <c r="AC178" s="796"/>
      <c r="AD178" s="796"/>
      <c r="AG178" s="323" t="b">
        <f t="shared" si="20"/>
        <v>0</v>
      </c>
      <c r="AH178" s="1" t="str">
        <f t="shared" si="21"/>
        <v/>
      </c>
      <c r="AI178" s="323" t="b">
        <f t="shared" si="22"/>
        <v>0</v>
      </c>
      <c r="AJ178" s="1" t="str">
        <f t="shared" si="23"/>
        <v/>
      </c>
      <c r="AK178" s="323" t="b">
        <f t="shared" si="24"/>
        <v>0</v>
      </c>
      <c r="AL178" s="648">
        <f t="shared" si="25"/>
        <v>0</v>
      </c>
      <c r="AM178" s="293">
        <f t="shared" si="26"/>
        <v>0</v>
      </c>
      <c r="AN178" s="294" t="str">
        <f>IF(AM178=0,"",
IF(SUM($AM$47:AM178)=1,AO178,
IF($AM$1547&gt;SUM($AM$47:AM178),_xlfn.CONCAT(", ",AO178),
IF($AM$1547=SUM($AM$47:AM178),_xlfn.CONCAT(" y ",AO178)))))</f>
        <v/>
      </c>
      <c r="AO178" s="89" t="s">
        <v>6156</v>
      </c>
      <c r="AQ178" s="477">
        <f t="shared" si="27"/>
        <v>0</v>
      </c>
      <c r="AR178" s="321">
        <f t="shared" si="28"/>
        <v>0</v>
      </c>
      <c r="AS178" s="293">
        <f t="shared" si="29"/>
        <v>0</v>
      </c>
      <c r="AT178" s="294" t="str">
        <f>IF(AS178=0,"",
IF(SUM($AS$47:AS178)=1,AU178,
IF($AS$1547&gt;SUM($AS$47:AS178),_xlfn.CONCAT(", ",AU178),
IF($AS$1547=SUM($AS$47:AS178),_xlfn.CONCAT(" y ",AU178)))))</f>
        <v/>
      </c>
      <c r="AU178" s="89" t="s">
        <v>6156</v>
      </c>
    </row>
    <row r="179" spans="1:47" ht="15" customHeight="1">
      <c r="A179" s="64"/>
      <c r="B179" s="11"/>
      <c r="C179" s="1021" t="s">
        <v>6157</v>
      </c>
      <c r="D179" s="890"/>
      <c r="E179" s="997"/>
      <c r="F179" s="884"/>
      <c r="G179" s="884"/>
      <c r="H179" s="884"/>
      <c r="I179" s="884"/>
      <c r="J179" s="884"/>
      <c r="K179" s="885"/>
      <c r="L179" s="1027"/>
      <c r="M179" s="884"/>
      <c r="N179" s="884"/>
      <c r="O179" s="885"/>
      <c r="P179" s="1027"/>
      <c r="Q179" s="884"/>
      <c r="R179" s="884"/>
      <c r="S179" s="885"/>
      <c r="T179" s="991"/>
      <c r="U179" s="884"/>
      <c r="V179" s="884"/>
      <c r="W179" s="885"/>
      <c r="X179" s="796"/>
      <c r="Y179" s="796"/>
      <c r="Z179" s="796"/>
      <c r="AA179" s="796"/>
      <c r="AB179" s="796"/>
      <c r="AC179" s="796"/>
      <c r="AD179" s="796"/>
      <c r="AG179" s="323" t="b">
        <f t="shared" si="20"/>
        <v>0</v>
      </c>
      <c r="AH179" s="1" t="str">
        <f t="shared" si="21"/>
        <v/>
      </c>
      <c r="AI179" s="323" t="b">
        <f t="shared" si="22"/>
        <v>0</v>
      </c>
      <c r="AJ179" s="1" t="str">
        <f t="shared" si="23"/>
        <v/>
      </c>
      <c r="AK179" s="323" t="b">
        <f t="shared" si="24"/>
        <v>0</v>
      </c>
      <c r="AL179" s="648">
        <f t="shared" si="25"/>
        <v>0</v>
      </c>
      <c r="AM179" s="293">
        <f t="shared" si="26"/>
        <v>0</v>
      </c>
      <c r="AN179" s="294" t="str">
        <f>IF(AM179=0,"",
IF(SUM($AM$47:AM179)=1,AO179,
IF($AM$1547&gt;SUM($AM$47:AM179),_xlfn.CONCAT(", ",AO179),
IF($AM$1547=SUM($AM$47:AM179),_xlfn.CONCAT(" y ",AO179)))))</f>
        <v/>
      </c>
      <c r="AO179" s="89" t="s">
        <v>6158</v>
      </c>
      <c r="AQ179" s="477">
        <f t="shared" si="27"/>
        <v>0</v>
      </c>
      <c r="AR179" s="321">
        <f t="shared" si="28"/>
        <v>0</v>
      </c>
      <c r="AS179" s="293">
        <f t="shared" si="29"/>
        <v>0</v>
      </c>
      <c r="AT179" s="294" t="str">
        <f>IF(AS179=0,"",
IF(SUM($AS$47:AS179)=1,AU179,
IF($AS$1547&gt;SUM($AS$47:AS179),_xlfn.CONCAT(", ",AU179),
IF($AS$1547=SUM($AS$47:AS179),_xlfn.CONCAT(" y ",AU179)))))</f>
        <v/>
      </c>
      <c r="AU179" s="89" t="s">
        <v>6158</v>
      </c>
    </row>
    <row r="180" spans="1:47" ht="15" customHeight="1">
      <c r="A180" s="64"/>
      <c r="B180" s="11"/>
      <c r="C180" s="1021" t="s">
        <v>6159</v>
      </c>
      <c r="D180" s="890"/>
      <c r="E180" s="997"/>
      <c r="F180" s="884"/>
      <c r="G180" s="884"/>
      <c r="H180" s="884"/>
      <c r="I180" s="884"/>
      <c r="J180" s="884"/>
      <c r="K180" s="885"/>
      <c r="L180" s="1027"/>
      <c r="M180" s="884"/>
      <c r="N180" s="884"/>
      <c r="O180" s="885"/>
      <c r="P180" s="1027"/>
      <c r="Q180" s="884"/>
      <c r="R180" s="884"/>
      <c r="S180" s="885"/>
      <c r="T180" s="991"/>
      <c r="U180" s="884"/>
      <c r="V180" s="884"/>
      <c r="W180" s="885"/>
      <c r="X180" s="796"/>
      <c r="Y180" s="796"/>
      <c r="Z180" s="796"/>
      <c r="AA180" s="796"/>
      <c r="AB180" s="796"/>
      <c r="AC180" s="796"/>
      <c r="AD180" s="796"/>
      <c r="AG180" s="323" t="b">
        <f t="shared" si="20"/>
        <v>0</v>
      </c>
      <c r="AH180" s="1" t="str">
        <f t="shared" si="21"/>
        <v/>
      </c>
      <c r="AI180" s="323" t="b">
        <f t="shared" si="22"/>
        <v>0</v>
      </c>
      <c r="AJ180" s="1" t="str">
        <f t="shared" si="23"/>
        <v/>
      </c>
      <c r="AK180" s="323" t="b">
        <f t="shared" si="24"/>
        <v>0</v>
      </c>
      <c r="AL180" s="648">
        <f t="shared" si="25"/>
        <v>0</v>
      </c>
      <c r="AM180" s="293">
        <f t="shared" si="26"/>
        <v>0</v>
      </c>
      <c r="AN180" s="294" t="str">
        <f>IF(AM180=0,"",
IF(SUM($AM$47:AM180)=1,AO180,
IF($AM$1547&gt;SUM($AM$47:AM180),_xlfn.CONCAT(", ",AO180),
IF($AM$1547=SUM($AM$47:AM180),_xlfn.CONCAT(" y ",AO180)))))</f>
        <v/>
      </c>
      <c r="AO180" s="89" t="s">
        <v>6160</v>
      </c>
      <c r="AQ180" s="477">
        <f t="shared" si="27"/>
        <v>0</v>
      </c>
      <c r="AR180" s="321">
        <f t="shared" si="28"/>
        <v>0</v>
      </c>
      <c r="AS180" s="293">
        <f t="shared" si="29"/>
        <v>0</v>
      </c>
      <c r="AT180" s="294" t="str">
        <f>IF(AS180=0,"",
IF(SUM($AS$47:AS180)=1,AU180,
IF($AS$1547&gt;SUM($AS$47:AS180),_xlfn.CONCAT(", ",AU180),
IF($AS$1547=SUM($AS$47:AS180),_xlfn.CONCAT(" y ",AU180)))))</f>
        <v/>
      </c>
      <c r="AU180" s="89" t="s">
        <v>6160</v>
      </c>
    </row>
    <row r="181" spans="1:47" ht="15" customHeight="1">
      <c r="A181" s="64"/>
      <c r="B181" s="11"/>
      <c r="C181" s="1021" t="s">
        <v>6161</v>
      </c>
      <c r="D181" s="890"/>
      <c r="E181" s="997"/>
      <c r="F181" s="884"/>
      <c r="G181" s="884"/>
      <c r="H181" s="884"/>
      <c r="I181" s="884"/>
      <c r="J181" s="884"/>
      <c r="K181" s="885"/>
      <c r="L181" s="1027"/>
      <c r="M181" s="884"/>
      <c r="N181" s="884"/>
      <c r="O181" s="885"/>
      <c r="P181" s="1027"/>
      <c r="Q181" s="884"/>
      <c r="R181" s="884"/>
      <c r="S181" s="885"/>
      <c r="T181" s="991"/>
      <c r="U181" s="884"/>
      <c r="V181" s="884"/>
      <c r="W181" s="885"/>
      <c r="X181" s="796"/>
      <c r="Y181" s="796"/>
      <c r="Z181" s="796"/>
      <c r="AA181" s="796"/>
      <c r="AB181" s="796"/>
      <c r="AC181" s="796"/>
      <c r="AD181" s="796"/>
      <c r="AG181" s="323" t="b">
        <f t="shared" si="20"/>
        <v>0</v>
      </c>
      <c r="AH181" s="1" t="str">
        <f t="shared" si="21"/>
        <v/>
      </c>
      <c r="AI181" s="323" t="b">
        <f t="shared" si="22"/>
        <v>0</v>
      </c>
      <c r="AJ181" s="1" t="str">
        <f t="shared" si="23"/>
        <v/>
      </c>
      <c r="AK181" s="323" t="b">
        <f t="shared" si="24"/>
        <v>0</v>
      </c>
      <c r="AL181" s="648">
        <f t="shared" si="25"/>
        <v>0</v>
      </c>
      <c r="AM181" s="293">
        <f t="shared" si="26"/>
        <v>0</v>
      </c>
      <c r="AN181" s="294" t="str">
        <f>IF(AM181=0,"",
IF(SUM($AM$47:AM181)=1,AO181,
IF($AM$1547&gt;SUM($AM$47:AM181),_xlfn.CONCAT(", ",AO181),
IF($AM$1547=SUM($AM$47:AM181),_xlfn.CONCAT(" y ",AO181)))))</f>
        <v/>
      </c>
      <c r="AO181" s="89" t="s">
        <v>6162</v>
      </c>
      <c r="AQ181" s="477">
        <f t="shared" si="27"/>
        <v>0</v>
      </c>
      <c r="AR181" s="321">
        <f t="shared" si="28"/>
        <v>0</v>
      </c>
      <c r="AS181" s="293">
        <f t="shared" si="29"/>
        <v>0</v>
      </c>
      <c r="AT181" s="294" t="str">
        <f>IF(AS181=0,"",
IF(SUM($AS$47:AS181)=1,AU181,
IF($AS$1547&gt;SUM($AS$47:AS181),_xlfn.CONCAT(", ",AU181),
IF($AS$1547=SUM($AS$47:AS181),_xlfn.CONCAT(" y ",AU181)))))</f>
        <v/>
      </c>
      <c r="AU181" s="89" t="s">
        <v>6162</v>
      </c>
    </row>
    <row r="182" spans="1:47" ht="15" customHeight="1">
      <c r="A182" s="64"/>
      <c r="B182" s="11"/>
      <c r="C182" s="1021" t="s">
        <v>6163</v>
      </c>
      <c r="D182" s="890"/>
      <c r="E182" s="997"/>
      <c r="F182" s="884"/>
      <c r="G182" s="884"/>
      <c r="H182" s="884"/>
      <c r="I182" s="884"/>
      <c r="J182" s="884"/>
      <c r="K182" s="885"/>
      <c r="L182" s="1027"/>
      <c r="M182" s="884"/>
      <c r="N182" s="884"/>
      <c r="O182" s="885"/>
      <c r="P182" s="1027"/>
      <c r="Q182" s="884"/>
      <c r="R182" s="884"/>
      <c r="S182" s="885"/>
      <c r="T182" s="991"/>
      <c r="U182" s="884"/>
      <c r="V182" s="884"/>
      <c r="W182" s="885"/>
      <c r="X182" s="796"/>
      <c r="Y182" s="796"/>
      <c r="Z182" s="796"/>
      <c r="AA182" s="796"/>
      <c r="AB182" s="796"/>
      <c r="AC182" s="796"/>
      <c r="AD182" s="796"/>
      <c r="AG182" s="323" t="b">
        <f t="shared" si="20"/>
        <v>0</v>
      </c>
      <c r="AH182" s="1" t="str">
        <f t="shared" si="21"/>
        <v/>
      </c>
      <c r="AI182" s="323" t="b">
        <f t="shared" si="22"/>
        <v>0</v>
      </c>
      <c r="AJ182" s="1" t="str">
        <f t="shared" si="23"/>
        <v/>
      </c>
      <c r="AK182" s="323" t="b">
        <f t="shared" si="24"/>
        <v>0</v>
      </c>
      <c r="AL182" s="648">
        <f t="shared" si="25"/>
        <v>0</v>
      </c>
      <c r="AM182" s="293">
        <f t="shared" si="26"/>
        <v>0</v>
      </c>
      <c r="AN182" s="294" t="str">
        <f>IF(AM182=0,"",
IF(SUM($AM$47:AM182)=1,AO182,
IF($AM$1547&gt;SUM($AM$47:AM182),_xlfn.CONCAT(", ",AO182),
IF($AM$1547=SUM($AM$47:AM182),_xlfn.CONCAT(" y ",AO182)))))</f>
        <v/>
      </c>
      <c r="AO182" s="89" t="s">
        <v>6164</v>
      </c>
      <c r="AQ182" s="477">
        <f t="shared" si="27"/>
        <v>0</v>
      </c>
      <c r="AR182" s="321">
        <f t="shared" si="28"/>
        <v>0</v>
      </c>
      <c r="AS182" s="293">
        <f t="shared" si="29"/>
        <v>0</v>
      </c>
      <c r="AT182" s="294" t="str">
        <f>IF(AS182=0,"",
IF(SUM($AS$47:AS182)=1,AU182,
IF($AS$1547&gt;SUM($AS$47:AS182),_xlfn.CONCAT(", ",AU182),
IF($AS$1547=SUM($AS$47:AS182),_xlfn.CONCAT(" y ",AU182)))))</f>
        <v/>
      </c>
      <c r="AU182" s="89" t="s">
        <v>6164</v>
      </c>
    </row>
    <row r="183" spans="1:47" ht="15" customHeight="1">
      <c r="A183" s="64"/>
      <c r="B183" s="11"/>
      <c r="C183" s="1021" t="s">
        <v>6165</v>
      </c>
      <c r="D183" s="890"/>
      <c r="E183" s="997"/>
      <c r="F183" s="884"/>
      <c r="G183" s="884"/>
      <c r="H183" s="884"/>
      <c r="I183" s="884"/>
      <c r="J183" s="884"/>
      <c r="K183" s="885"/>
      <c r="L183" s="1027"/>
      <c r="M183" s="884"/>
      <c r="N183" s="884"/>
      <c r="O183" s="885"/>
      <c r="P183" s="1027"/>
      <c r="Q183" s="884"/>
      <c r="R183" s="884"/>
      <c r="S183" s="885"/>
      <c r="T183" s="991"/>
      <c r="U183" s="884"/>
      <c r="V183" s="884"/>
      <c r="W183" s="885"/>
      <c r="X183" s="796"/>
      <c r="Y183" s="796"/>
      <c r="Z183" s="796"/>
      <c r="AA183" s="796"/>
      <c r="AB183" s="796"/>
      <c r="AC183" s="796"/>
      <c r="AD183" s="796"/>
      <c r="AG183" s="323" t="b">
        <f t="shared" si="20"/>
        <v>0</v>
      </c>
      <c r="AH183" s="1" t="str">
        <f t="shared" si="21"/>
        <v/>
      </c>
      <c r="AI183" s="323" t="b">
        <f t="shared" si="22"/>
        <v>0</v>
      </c>
      <c r="AJ183" s="1" t="str">
        <f t="shared" si="23"/>
        <v/>
      </c>
      <c r="AK183" s="323" t="b">
        <f t="shared" si="24"/>
        <v>0</v>
      </c>
      <c r="AL183" s="648">
        <f t="shared" si="25"/>
        <v>0</v>
      </c>
      <c r="AM183" s="293">
        <f t="shared" si="26"/>
        <v>0</v>
      </c>
      <c r="AN183" s="294" t="str">
        <f>IF(AM183=0,"",
IF(SUM($AM$47:AM183)=1,AO183,
IF($AM$1547&gt;SUM($AM$47:AM183),_xlfn.CONCAT(", ",AO183),
IF($AM$1547=SUM($AM$47:AM183),_xlfn.CONCAT(" y ",AO183)))))</f>
        <v/>
      </c>
      <c r="AO183" s="89" t="s">
        <v>6166</v>
      </c>
      <c r="AQ183" s="477">
        <f t="shared" si="27"/>
        <v>0</v>
      </c>
      <c r="AR183" s="321">
        <f t="shared" si="28"/>
        <v>0</v>
      </c>
      <c r="AS183" s="293">
        <f t="shared" si="29"/>
        <v>0</v>
      </c>
      <c r="AT183" s="294" t="str">
        <f>IF(AS183=0,"",
IF(SUM($AS$47:AS183)=1,AU183,
IF($AS$1547&gt;SUM($AS$47:AS183),_xlfn.CONCAT(", ",AU183),
IF($AS$1547=SUM($AS$47:AS183),_xlfn.CONCAT(" y ",AU183)))))</f>
        <v/>
      </c>
      <c r="AU183" s="89" t="s">
        <v>6166</v>
      </c>
    </row>
    <row r="184" spans="1:47" ht="15" customHeight="1">
      <c r="A184" s="64"/>
      <c r="B184" s="11"/>
      <c r="C184" s="1021" t="s">
        <v>6167</v>
      </c>
      <c r="D184" s="890"/>
      <c r="E184" s="997"/>
      <c r="F184" s="884"/>
      <c r="G184" s="884"/>
      <c r="H184" s="884"/>
      <c r="I184" s="884"/>
      <c r="J184" s="884"/>
      <c r="K184" s="885"/>
      <c r="L184" s="1027"/>
      <c r="M184" s="884"/>
      <c r="N184" s="884"/>
      <c r="O184" s="885"/>
      <c r="P184" s="1027"/>
      <c r="Q184" s="884"/>
      <c r="R184" s="884"/>
      <c r="S184" s="885"/>
      <c r="T184" s="991"/>
      <c r="U184" s="884"/>
      <c r="V184" s="884"/>
      <c r="W184" s="885"/>
      <c r="X184" s="796"/>
      <c r="Y184" s="796"/>
      <c r="Z184" s="796"/>
      <c r="AA184" s="796"/>
      <c r="AB184" s="796"/>
      <c r="AC184" s="796"/>
      <c r="AD184" s="796"/>
      <c r="AG184" s="323" t="b">
        <f t="shared" si="20"/>
        <v>0</v>
      </c>
      <c r="AH184" s="1" t="str">
        <f t="shared" si="21"/>
        <v/>
      </c>
      <c r="AI184" s="323" t="b">
        <f t="shared" si="22"/>
        <v>0</v>
      </c>
      <c r="AJ184" s="1" t="str">
        <f t="shared" si="23"/>
        <v/>
      </c>
      <c r="AK184" s="323" t="b">
        <f t="shared" si="24"/>
        <v>0</v>
      </c>
      <c r="AL184" s="648">
        <f t="shared" si="25"/>
        <v>0</v>
      </c>
      <c r="AM184" s="293">
        <f t="shared" si="26"/>
        <v>0</v>
      </c>
      <c r="AN184" s="294" t="str">
        <f>IF(AM184=0,"",
IF(SUM($AM$47:AM184)=1,AO184,
IF($AM$1547&gt;SUM($AM$47:AM184),_xlfn.CONCAT(", ",AO184),
IF($AM$1547=SUM($AM$47:AM184),_xlfn.CONCAT(" y ",AO184)))))</f>
        <v/>
      </c>
      <c r="AO184" s="89" t="s">
        <v>6168</v>
      </c>
      <c r="AQ184" s="477">
        <f t="shared" si="27"/>
        <v>0</v>
      </c>
      <c r="AR184" s="321">
        <f t="shared" si="28"/>
        <v>0</v>
      </c>
      <c r="AS184" s="293">
        <f t="shared" si="29"/>
        <v>0</v>
      </c>
      <c r="AT184" s="294" t="str">
        <f>IF(AS184=0,"",
IF(SUM($AS$47:AS184)=1,AU184,
IF($AS$1547&gt;SUM($AS$47:AS184),_xlfn.CONCAT(", ",AU184),
IF($AS$1547=SUM($AS$47:AS184),_xlfn.CONCAT(" y ",AU184)))))</f>
        <v/>
      </c>
      <c r="AU184" s="89" t="s">
        <v>6168</v>
      </c>
    </row>
    <row r="185" spans="1:47" ht="15" customHeight="1">
      <c r="A185" s="64"/>
      <c r="B185" s="11"/>
      <c r="C185" s="1021" t="s">
        <v>6169</v>
      </c>
      <c r="D185" s="890"/>
      <c r="E185" s="997"/>
      <c r="F185" s="884"/>
      <c r="G185" s="884"/>
      <c r="H185" s="884"/>
      <c r="I185" s="884"/>
      <c r="J185" s="884"/>
      <c r="K185" s="885"/>
      <c r="L185" s="1027"/>
      <c r="M185" s="884"/>
      <c r="N185" s="884"/>
      <c r="O185" s="885"/>
      <c r="P185" s="1027"/>
      <c r="Q185" s="884"/>
      <c r="R185" s="884"/>
      <c r="S185" s="885"/>
      <c r="T185" s="991"/>
      <c r="U185" s="884"/>
      <c r="V185" s="884"/>
      <c r="W185" s="885"/>
      <c r="X185" s="796"/>
      <c r="Y185" s="796"/>
      <c r="Z185" s="796"/>
      <c r="AA185" s="796"/>
      <c r="AB185" s="796"/>
      <c r="AC185" s="796"/>
      <c r="AD185" s="796"/>
      <c r="AG185" s="323" t="b">
        <f t="shared" si="20"/>
        <v>0</v>
      </c>
      <c r="AH185" s="1" t="str">
        <f t="shared" si="21"/>
        <v/>
      </c>
      <c r="AI185" s="323" t="b">
        <f t="shared" si="22"/>
        <v>0</v>
      </c>
      <c r="AJ185" s="1" t="str">
        <f t="shared" si="23"/>
        <v/>
      </c>
      <c r="AK185" s="323" t="b">
        <f t="shared" si="24"/>
        <v>0</v>
      </c>
      <c r="AL185" s="648">
        <f t="shared" si="25"/>
        <v>0</v>
      </c>
      <c r="AM185" s="293">
        <f t="shared" si="26"/>
        <v>0</v>
      </c>
      <c r="AN185" s="294" t="str">
        <f>IF(AM185=0,"",
IF(SUM($AM$47:AM185)=1,AO185,
IF($AM$1547&gt;SUM($AM$47:AM185),_xlfn.CONCAT(", ",AO185),
IF($AM$1547=SUM($AM$47:AM185),_xlfn.CONCAT(" y ",AO185)))))</f>
        <v/>
      </c>
      <c r="AO185" s="89" t="s">
        <v>6170</v>
      </c>
      <c r="AQ185" s="477">
        <f t="shared" si="27"/>
        <v>0</v>
      </c>
      <c r="AR185" s="321">
        <f t="shared" si="28"/>
        <v>0</v>
      </c>
      <c r="AS185" s="293">
        <f t="shared" si="29"/>
        <v>0</v>
      </c>
      <c r="AT185" s="294" t="str">
        <f>IF(AS185=0,"",
IF(SUM($AS$47:AS185)=1,AU185,
IF($AS$1547&gt;SUM($AS$47:AS185),_xlfn.CONCAT(", ",AU185),
IF($AS$1547=SUM($AS$47:AS185),_xlfn.CONCAT(" y ",AU185)))))</f>
        <v/>
      </c>
      <c r="AU185" s="89" t="s">
        <v>6170</v>
      </c>
    </row>
    <row r="186" spans="1:47" ht="15" customHeight="1">
      <c r="A186" s="64"/>
      <c r="B186" s="11"/>
      <c r="C186" s="1021" t="s">
        <v>6171</v>
      </c>
      <c r="D186" s="890"/>
      <c r="E186" s="997"/>
      <c r="F186" s="884"/>
      <c r="G186" s="884"/>
      <c r="H186" s="884"/>
      <c r="I186" s="884"/>
      <c r="J186" s="884"/>
      <c r="K186" s="885"/>
      <c r="L186" s="1027"/>
      <c r="M186" s="884"/>
      <c r="N186" s="884"/>
      <c r="O186" s="885"/>
      <c r="P186" s="1027"/>
      <c r="Q186" s="884"/>
      <c r="R186" s="884"/>
      <c r="S186" s="885"/>
      <c r="T186" s="991"/>
      <c r="U186" s="884"/>
      <c r="V186" s="884"/>
      <c r="W186" s="885"/>
      <c r="X186" s="796"/>
      <c r="Y186" s="796"/>
      <c r="Z186" s="796"/>
      <c r="AA186" s="796"/>
      <c r="AB186" s="796"/>
      <c r="AC186" s="796"/>
      <c r="AD186" s="796"/>
      <c r="AG186" s="323" t="b">
        <f t="shared" si="20"/>
        <v>0</v>
      </c>
      <c r="AH186" s="1" t="str">
        <f t="shared" si="21"/>
        <v/>
      </c>
      <c r="AI186" s="323" t="b">
        <f t="shared" si="22"/>
        <v>0</v>
      </c>
      <c r="AJ186" s="1" t="str">
        <f t="shared" si="23"/>
        <v/>
      </c>
      <c r="AK186" s="323" t="b">
        <f t="shared" si="24"/>
        <v>0</v>
      </c>
      <c r="AL186" s="648">
        <f t="shared" si="25"/>
        <v>0</v>
      </c>
      <c r="AM186" s="293">
        <f t="shared" si="26"/>
        <v>0</v>
      </c>
      <c r="AN186" s="294" t="str">
        <f>IF(AM186=0,"",
IF(SUM($AM$47:AM186)=1,AO186,
IF($AM$1547&gt;SUM($AM$47:AM186),_xlfn.CONCAT(", ",AO186),
IF($AM$1547=SUM($AM$47:AM186),_xlfn.CONCAT(" y ",AO186)))))</f>
        <v/>
      </c>
      <c r="AO186" s="89" t="s">
        <v>6172</v>
      </c>
      <c r="AQ186" s="477">
        <f t="shared" si="27"/>
        <v>0</v>
      </c>
      <c r="AR186" s="321">
        <f t="shared" si="28"/>
        <v>0</v>
      </c>
      <c r="AS186" s="293">
        <f t="shared" si="29"/>
        <v>0</v>
      </c>
      <c r="AT186" s="294" t="str">
        <f>IF(AS186=0,"",
IF(SUM($AS$47:AS186)=1,AU186,
IF($AS$1547&gt;SUM($AS$47:AS186),_xlfn.CONCAT(", ",AU186),
IF($AS$1547=SUM($AS$47:AS186),_xlfn.CONCAT(" y ",AU186)))))</f>
        <v/>
      </c>
      <c r="AU186" s="89" t="s">
        <v>6172</v>
      </c>
    </row>
    <row r="187" spans="1:47" ht="15" customHeight="1">
      <c r="A187" s="64"/>
      <c r="B187" s="11"/>
      <c r="C187" s="1021" t="s">
        <v>6173</v>
      </c>
      <c r="D187" s="890"/>
      <c r="E187" s="997"/>
      <c r="F187" s="884"/>
      <c r="G187" s="884"/>
      <c r="H187" s="884"/>
      <c r="I187" s="884"/>
      <c r="J187" s="884"/>
      <c r="K187" s="885"/>
      <c r="L187" s="1027"/>
      <c r="M187" s="884"/>
      <c r="N187" s="884"/>
      <c r="O187" s="885"/>
      <c r="P187" s="1027"/>
      <c r="Q187" s="884"/>
      <c r="R187" s="884"/>
      <c r="S187" s="885"/>
      <c r="T187" s="991"/>
      <c r="U187" s="884"/>
      <c r="V187" s="884"/>
      <c r="W187" s="885"/>
      <c r="X187" s="796"/>
      <c r="Y187" s="796"/>
      <c r="Z187" s="796"/>
      <c r="AA187" s="796"/>
      <c r="AB187" s="796"/>
      <c r="AC187" s="796"/>
      <c r="AD187" s="796"/>
      <c r="AG187" s="323" t="b">
        <f t="shared" si="20"/>
        <v>0</v>
      </c>
      <c r="AH187" s="1" t="str">
        <f t="shared" si="21"/>
        <v/>
      </c>
      <c r="AI187" s="323" t="b">
        <f t="shared" si="22"/>
        <v>0</v>
      </c>
      <c r="AJ187" s="1" t="str">
        <f t="shared" si="23"/>
        <v/>
      </c>
      <c r="AK187" s="323" t="b">
        <f t="shared" si="24"/>
        <v>0</v>
      </c>
      <c r="AL187" s="648">
        <f t="shared" si="25"/>
        <v>0</v>
      </c>
      <c r="AM187" s="293">
        <f t="shared" si="26"/>
        <v>0</v>
      </c>
      <c r="AN187" s="294" t="str">
        <f>IF(AM187=0,"",
IF(SUM($AM$47:AM187)=1,AO187,
IF($AM$1547&gt;SUM($AM$47:AM187),_xlfn.CONCAT(", ",AO187),
IF($AM$1547=SUM($AM$47:AM187),_xlfn.CONCAT(" y ",AO187)))))</f>
        <v/>
      </c>
      <c r="AO187" s="89" t="s">
        <v>6174</v>
      </c>
      <c r="AQ187" s="477">
        <f t="shared" si="27"/>
        <v>0</v>
      </c>
      <c r="AR187" s="321">
        <f t="shared" si="28"/>
        <v>0</v>
      </c>
      <c r="AS187" s="293">
        <f t="shared" si="29"/>
        <v>0</v>
      </c>
      <c r="AT187" s="294" t="str">
        <f>IF(AS187=0,"",
IF(SUM($AS$47:AS187)=1,AU187,
IF($AS$1547&gt;SUM($AS$47:AS187),_xlfn.CONCAT(", ",AU187),
IF($AS$1547=SUM($AS$47:AS187),_xlfn.CONCAT(" y ",AU187)))))</f>
        <v/>
      </c>
      <c r="AU187" s="89" t="s">
        <v>6174</v>
      </c>
    </row>
    <row r="188" spans="1:47" ht="15" customHeight="1">
      <c r="A188" s="64"/>
      <c r="B188" s="11"/>
      <c r="C188" s="1021" t="s">
        <v>6175</v>
      </c>
      <c r="D188" s="890"/>
      <c r="E188" s="997"/>
      <c r="F188" s="884"/>
      <c r="G188" s="884"/>
      <c r="H188" s="884"/>
      <c r="I188" s="884"/>
      <c r="J188" s="884"/>
      <c r="K188" s="885"/>
      <c r="L188" s="1027"/>
      <c r="M188" s="884"/>
      <c r="N188" s="884"/>
      <c r="O188" s="885"/>
      <c r="P188" s="1027"/>
      <c r="Q188" s="884"/>
      <c r="R188" s="884"/>
      <c r="S188" s="885"/>
      <c r="T188" s="991"/>
      <c r="U188" s="884"/>
      <c r="V188" s="884"/>
      <c r="W188" s="885"/>
      <c r="X188" s="796"/>
      <c r="Y188" s="796"/>
      <c r="Z188" s="796"/>
      <c r="AA188" s="796"/>
      <c r="AB188" s="796"/>
      <c r="AC188" s="796"/>
      <c r="AD188" s="796"/>
      <c r="AG188" s="323" t="b">
        <f t="shared" si="20"/>
        <v>0</v>
      </c>
      <c r="AH188" s="1" t="str">
        <f t="shared" si="21"/>
        <v/>
      </c>
      <c r="AI188" s="323" t="b">
        <f t="shared" si="22"/>
        <v>0</v>
      </c>
      <c r="AJ188" s="1" t="str">
        <f t="shared" si="23"/>
        <v/>
      </c>
      <c r="AK188" s="323" t="b">
        <f t="shared" si="24"/>
        <v>0</v>
      </c>
      <c r="AL188" s="648">
        <f t="shared" si="25"/>
        <v>0</v>
      </c>
      <c r="AM188" s="293">
        <f t="shared" si="26"/>
        <v>0</v>
      </c>
      <c r="AN188" s="294" t="str">
        <f>IF(AM188=0,"",
IF(SUM($AM$47:AM188)=1,AO188,
IF($AM$1547&gt;SUM($AM$47:AM188),_xlfn.CONCAT(", ",AO188),
IF($AM$1547=SUM($AM$47:AM188),_xlfn.CONCAT(" y ",AO188)))))</f>
        <v/>
      </c>
      <c r="AO188" s="89" t="s">
        <v>6176</v>
      </c>
      <c r="AQ188" s="477">
        <f t="shared" si="27"/>
        <v>0</v>
      </c>
      <c r="AR188" s="321">
        <f t="shared" si="28"/>
        <v>0</v>
      </c>
      <c r="AS188" s="293">
        <f t="shared" si="29"/>
        <v>0</v>
      </c>
      <c r="AT188" s="294" t="str">
        <f>IF(AS188=0,"",
IF(SUM($AS$47:AS188)=1,AU188,
IF($AS$1547&gt;SUM($AS$47:AS188),_xlfn.CONCAT(", ",AU188),
IF($AS$1547=SUM($AS$47:AS188),_xlfn.CONCAT(" y ",AU188)))))</f>
        <v/>
      </c>
      <c r="AU188" s="89" t="s">
        <v>6176</v>
      </c>
    </row>
    <row r="189" spans="1:47" ht="15" customHeight="1">
      <c r="A189" s="64"/>
      <c r="B189" s="11"/>
      <c r="C189" s="1021" t="s">
        <v>6177</v>
      </c>
      <c r="D189" s="890"/>
      <c r="E189" s="997"/>
      <c r="F189" s="884"/>
      <c r="G189" s="884"/>
      <c r="H189" s="884"/>
      <c r="I189" s="884"/>
      <c r="J189" s="884"/>
      <c r="K189" s="885"/>
      <c r="L189" s="1027"/>
      <c r="M189" s="884"/>
      <c r="N189" s="884"/>
      <c r="O189" s="885"/>
      <c r="P189" s="1027"/>
      <c r="Q189" s="884"/>
      <c r="R189" s="884"/>
      <c r="S189" s="885"/>
      <c r="T189" s="991"/>
      <c r="U189" s="884"/>
      <c r="V189" s="884"/>
      <c r="W189" s="885"/>
      <c r="X189" s="796"/>
      <c r="Y189" s="796"/>
      <c r="Z189" s="796"/>
      <c r="AA189" s="796"/>
      <c r="AB189" s="796"/>
      <c r="AC189" s="796"/>
      <c r="AD189" s="796"/>
      <c r="AG189" s="323" t="b">
        <f t="shared" si="20"/>
        <v>0</v>
      </c>
      <c r="AH189" s="1" t="str">
        <f t="shared" si="21"/>
        <v/>
      </c>
      <c r="AI189" s="323" t="b">
        <f t="shared" si="22"/>
        <v>0</v>
      </c>
      <c r="AJ189" s="1" t="str">
        <f t="shared" si="23"/>
        <v/>
      </c>
      <c r="AK189" s="323" t="b">
        <f t="shared" si="24"/>
        <v>0</v>
      </c>
      <c r="AL189" s="648">
        <f t="shared" si="25"/>
        <v>0</v>
      </c>
      <c r="AM189" s="293">
        <f t="shared" si="26"/>
        <v>0</v>
      </c>
      <c r="AN189" s="294" t="str">
        <f>IF(AM189=0,"",
IF(SUM($AM$47:AM189)=1,AO189,
IF($AM$1547&gt;SUM($AM$47:AM189),_xlfn.CONCAT(", ",AO189),
IF($AM$1547=SUM($AM$47:AM189),_xlfn.CONCAT(" y ",AO189)))))</f>
        <v/>
      </c>
      <c r="AO189" s="89" t="s">
        <v>6178</v>
      </c>
      <c r="AQ189" s="477">
        <f t="shared" si="27"/>
        <v>0</v>
      </c>
      <c r="AR189" s="321">
        <f t="shared" si="28"/>
        <v>0</v>
      </c>
      <c r="AS189" s="293">
        <f t="shared" si="29"/>
        <v>0</v>
      </c>
      <c r="AT189" s="294" t="str">
        <f>IF(AS189=0,"",
IF(SUM($AS$47:AS189)=1,AU189,
IF($AS$1547&gt;SUM($AS$47:AS189),_xlfn.CONCAT(", ",AU189),
IF($AS$1547=SUM($AS$47:AS189),_xlfn.CONCAT(" y ",AU189)))))</f>
        <v/>
      </c>
      <c r="AU189" s="89" t="s">
        <v>6178</v>
      </c>
    </row>
    <row r="190" spans="1:47" ht="15" customHeight="1">
      <c r="A190" s="64"/>
      <c r="B190" s="11"/>
      <c r="C190" s="1021" t="s">
        <v>6179</v>
      </c>
      <c r="D190" s="890"/>
      <c r="E190" s="997"/>
      <c r="F190" s="884"/>
      <c r="G190" s="884"/>
      <c r="H190" s="884"/>
      <c r="I190" s="884"/>
      <c r="J190" s="884"/>
      <c r="K190" s="885"/>
      <c r="L190" s="1027"/>
      <c r="M190" s="884"/>
      <c r="N190" s="884"/>
      <c r="O190" s="885"/>
      <c r="P190" s="1027"/>
      <c r="Q190" s="884"/>
      <c r="R190" s="884"/>
      <c r="S190" s="885"/>
      <c r="T190" s="991"/>
      <c r="U190" s="884"/>
      <c r="V190" s="884"/>
      <c r="W190" s="885"/>
      <c r="X190" s="796"/>
      <c r="Y190" s="796"/>
      <c r="Z190" s="796"/>
      <c r="AA190" s="796"/>
      <c r="AB190" s="796"/>
      <c r="AC190" s="796"/>
      <c r="AD190" s="796"/>
      <c r="AG190" s="323" t="b">
        <f t="shared" si="20"/>
        <v>0</v>
      </c>
      <c r="AH190" s="1" t="str">
        <f t="shared" si="21"/>
        <v/>
      </c>
      <c r="AI190" s="323" t="b">
        <f t="shared" si="22"/>
        <v>0</v>
      </c>
      <c r="AJ190" s="1" t="str">
        <f t="shared" si="23"/>
        <v/>
      </c>
      <c r="AK190" s="323" t="b">
        <f t="shared" si="24"/>
        <v>0</v>
      </c>
      <c r="AL190" s="648">
        <f t="shared" si="25"/>
        <v>0</v>
      </c>
      <c r="AM190" s="293">
        <f t="shared" si="26"/>
        <v>0</v>
      </c>
      <c r="AN190" s="294" t="str">
        <f>IF(AM190=0,"",
IF(SUM($AM$47:AM190)=1,AO190,
IF($AM$1547&gt;SUM($AM$47:AM190),_xlfn.CONCAT(", ",AO190),
IF($AM$1547=SUM($AM$47:AM190),_xlfn.CONCAT(" y ",AO190)))))</f>
        <v/>
      </c>
      <c r="AO190" s="89" t="s">
        <v>6180</v>
      </c>
      <c r="AQ190" s="477">
        <f t="shared" si="27"/>
        <v>0</v>
      </c>
      <c r="AR190" s="321">
        <f t="shared" si="28"/>
        <v>0</v>
      </c>
      <c r="AS190" s="293">
        <f t="shared" si="29"/>
        <v>0</v>
      </c>
      <c r="AT190" s="294" t="str">
        <f>IF(AS190=0,"",
IF(SUM($AS$47:AS190)=1,AU190,
IF($AS$1547&gt;SUM($AS$47:AS190),_xlfn.CONCAT(", ",AU190),
IF($AS$1547=SUM($AS$47:AS190),_xlfn.CONCAT(" y ",AU190)))))</f>
        <v/>
      </c>
      <c r="AU190" s="89" t="s">
        <v>6180</v>
      </c>
    </row>
    <row r="191" spans="1:47" ht="15" customHeight="1">
      <c r="A191" s="64"/>
      <c r="B191" s="11"/>
      <c r="C191" s="1021" t="s">
        <v>6181</v>
      </c>
      <c r="D191" s="890"/>
      <c r="E191" s="997"/>
      <c r="F191" s="884"/>
      <c r="G191" s="884"/>
      <c r="H191" s="884"/>
      <c r="I191" s="884"/>
      <c r="J191" s="884"/>
      <c r="K191" s="885"/>
      <c r="L191" s="1027"/>
      <c r="M191" s="884"/>
      <c r="N191" s="884"/>
      <c r="O191" s="885"/>
      <c r="P191" s="1027"/>
      <c r="Q191" s="884"/>
      <c r="R191" s="884"/>
      <c r="S191" s="885"/>
      <c r="T191" s="991"/>
      <c r="U191" s="884"/>
      <c r="V191" s="884"/>
      <c r="W191" s="885"/>
      <c r="X191" s="796"/>
      <c r="Y191" s="796"/>
      <c r="Z191" s="796"/>
      <c r="AA191" s="796"/>
      <c r="AB191" s="796"/>
      <c r="AC191" s="796"/>
      <c r="AD191" s="796"/>
      <c r="AG191" s="323" t="b">
        <f t="shared" si="20"/>
        <v>0</v>
      </c>
      <c r="AH191" s="1" t="str">
        <f t="shared" si="21"/>
        <v/>
      </c>
      <c r="AI191" s="323" t="b">
        <f t="shared" si="22"/>
        <v>0</v>
      </c>
      <c r="AJ191" s="1" t="str">
        <f t="shared" si="23"/>
        <v/>
      </c>
      <c r="AK191" s="323" t="b">
        <f t="shared" si="24"/>
        <v>0</v>
      </c>
      <c r="AL191" s="648">
        <f t="shared" si="25"/>
        <v>0</v>
      </c>
      <c r="AM191" s="293">
        <f t="shared" si="26"/>
        <v>0</v>
      </c>
      <c r="AN191" s="294" t="str">
        <f>IF(AM191=0,"",
IF(SUM($AM$47:AM191)=1,AO191,
IF($AM$1547&gt;SUM($AM$47:AM191),_xlfn.CONCAT(", ",AO191),
IF($AM$1547=SUM($AM$47:AM191),_xlfn.CONCAT(" y ",AO191)))))</f>
        <v/>
      </c>
      <c r="AO191" s="89" t="s">
        <v>6182</v>
      </c>
      <c r="AQ191" s="477">
        <f t="shared" si="27"/>
        <v>0</v>
      </c>
      <c r="AR191" s="321">
        <f t="shared" si="28"/>
        <v>0</v>
      </c>
      <c r="AS191" s="293">
        <f t="shared" si="29"/>
        <v>0</v>
      </c>
      <c r="AT191" s="294" t="str">
        <f>IF(AS191=0,"",
IF(SUM($AS$47:AS191)=1,AU191,
IF($AS$1547&gt;SUM($AS$47:AS191),_xlfn.CONCAT(", ",AU191),
IF($AS$1547=SUM($AS$47:AS191),_xlfn.CONCAT(" y ",AU191)))))</f>
        <v/>
      </c>
      <c r="AU191" s="89" t="s">
        <v>6182</v>
      </c>
    </row>
    <row r="192" spans="1:47" ht="15" customHeight="1">
      <c r="A192" s="64"/>
      <c r="B192" s="11"/>
      <c r="C192" s="1021" t="s">
        <v>6183</v>
      </c>
      <c r="D192" s="890"/>
      <c r="E192" s="997"/>
      <c r="F192" s="884"/>
      <c r="G192" s="884"/>
      <c r="H192" s="884"/>
      <c r="I192" s="884"/>
      <c r="J192" s="884"/>
      <c r="K192" s="885"/>
      <c r="L192" s="1027"/>
      <c r="M192" s="884"/>
      <c r="N192" s="884"/>
      <c r="O192" s="885"/>
      <c r="P192" s="1027"/>
      <c r="Q192" s="884"/>
      <c r="R192" s="884"/>
      <c r="S192" s="885"/>
      <c r="T192" s="991"/>
      <c r="U192" s="884"/>
      <c r="V192" s="884"/>
      <c r="W192" s="885"/>
      <c r="X192" s="796"/>
      <c r="Y192" s="796"/>
      <c r="Z192" s="796"/>
      <c r="AA192" s="796"/>
      <c r="AB192" s="796"/>
      <c r="AC192" s="796"/>
      <c r="AD192" s="796"/>
      <c r="AG192" s="323" t="b">
        <f t="shared" si="20"/>
        <v>0</v>
      </c>
      <c r="AH192" s="1" t="str">
        <f t="shared" si="21"/>
        <v/>
      </c>
      <c r="AI192" s="323" t="b">
        <f t="shared" si="22"/>
        <v>0</v>
      </c>
      <c r="AJ192" s="1" t="str">
        <f t="shared" si="23"/>
        <v/>
      </c>
      <c r="AK192" s="323" t="b">
        <f t="shared" si="24"/>
        <v>0</v>
      </c>
      <c r="AL192" s="648">
        <f t="shared" si="25"/>
        <v>0</v>
      </c>
      <c r="AM192" s="293">
        <f t="shared" si="26"/>
        <v>0</v>
      </c>
      <c r="AN192" s="294" t="str">
        <f>IF(AM192=0,"",
IF(SUM($AM$47:AM192)=1,AO192,
IF($AM$1547&gt;SUM($AM$47:AM192),_xlfn.CONCAT(", ",AO192),
IF($AM$1547=SUM($AM$47:AM192),_xlfn.CONCAT(" y ",AO192)))))</f>
        <v/>
      </c>
      <c r="AO192" s="89" t="s">
        <v>6184</v>
      </c>
      <c r="AQ192" s="477">
        <f t="shared" si="27"/>
        <v>0</v>
      </c>
      <c r="AR192" s="321">
        <f t="shared" si="28"/>
        <v>0</v>
      </c>
      <c r="AS192" s="293">
        <f t="shared" si="29"/>
        <v>0</v>
      </c>
      <c r="AT192" s="294" t="str">
        <f>IF(AS192=0,"",
IF(SUM($AS$47:AS192)=1,AU192,
IF($AS$1547&gt;SUM($AS$47:AS192),_xlfn.CONCAT(", ",AU192),
IF($AS$1547=SUM($AS$47:AS192),_xlfn.CONCAT(" y ",AU192)))))</f>
        <v/>
      </c>
      <c r="AU192" s="89" t="s">
        <v>6184</v>
      </c>
    </row>
    <row r="193" spans="1:47" ht="15" customHeight="1">
      <c r="A193" s="64"/>
      <c r="B193" s="11"/>
      <c r="C193" s="1021" t="s">
        <v>6185</v>
      </c>
      <c r="D193" s="890"/>
      <c r="E193" s="997"/>
      <c r="F193" s="884"/>
      <c r="G193" s="884"/>
      <c r="H193" s="884"/>
      <c r="I193" s="884"/>
      <c r="J193" s="884"/>
      <c r="K193" s="885"/>
      <c r="L193" s="1027"/>
      <c r="M193" s="884"/>
      <c r="N193" s="884"/>
      <c r="O193" s="885"/>
      <c r="P193" s="1027"/>
      <c r="Q193" s="884"/>
      <c r="R193" s="884"/>
      <c r="S193" s="885"/>
      <c r="T193" s="991"/>
      <c r="U193" s="884"/>
      <c r="V193" s="884"/>
      <c r="W193" s="885"/>
      <c r="X193" s="796"/>
      <c r="Y193" s="796"/>
      <c r="Z193" s="796"/>
      <c r="AA193" s="796"/>
      <c r="AB193" s="796"/>
      <c r="AC193" s="796"/>
      <c r="AD193" s="796"/>
      <c r="AG193" s="323" t="b">
        <f t="shared" si="20"/>
        <v>0</v>
      </c>
      <c r="AH193" s="1" t="str">
        <f t="shared" si="21"/>
        <v/>
      </c>
      <c r="AI193" s="323" t="b">
        <f t="shared" si="22"/>
        <v>0</v>
      </c>
      <c r="AJ193" s="1" t="str">
        <f t="shared" si="23"/>
        <v/>
      </c>
      <c r="AK193" s="323" t="b">
        <f t="shared" si="24"/>
        <v>0</v>
      </c>
      <c r="AL193" s="648">
        <f t="shared" si="25"/>
        <v>0</v>
      </c>
      <c r="AM193" s="293">
        <f t="shared" si="26"/>
        <v>0</v>
      </c>
      <c r="AN193" s="294" t="str">
        <f>IF(AM193=0,"",
IF(SUM($AM$47:AM193)=1,AO193,
IF($AM$1547&gt;SUM($AM$47:AM193),_xlfn.CONCAT(", ",AO193),
IF($AM$1547=SUM($AM$47:AM193),_xlfn.CONCAT(" y ",AO193)))))</f>
        <v/>
      </c>
      <c r="AO193" s="89" t="s">
        <v>6186</v>
      </c>
      <c r="AQ193" s="477">
        <f t="shared" si="27"/>
        <v>0</v>
      </c>
      <c r="AR193" s="321">
        <f t="shared" si="28"/>
        <v>0</v>
      </c>
      <c r="AS193" s="293">
        <f t="shared" si="29"/>
        <v>0</v>
      </c>
      <c r="AT193" s="294" t="str">
        <f>IF(AS193=0,"",
IF(SUM($AS$47:AS193)=1,AU193,
IF($AS$1547&gt;SUM($AS$47:AS193),_xlfn.CONCAT(", ",AU193),
IF($AS$1547=SUM($AS$47:AS193),_xlfn.CONCAT(" y ",AU193)))))</f>
        <v/>
      </c>
      <c r="AU193" s="89" t="s">
        <v>6186</v>
      </c>
    </row>
    <row r="194" spans="1:47" ht="15" customHeight="1">
      <c r="A194" s="64"/>
      <c r="B194" s="11"/>
      <c r="C194" s="1021" t="s">
        <v>6187</v>
      </c>
      <c r="D194" s="890"/>
      <c r="E194" s="997"/>
      <c r="F194" s="884"/>
      <c r="G194" s="884"/>
      <c r="H194" s="884"/>
      <c r="I194" s="884"/>
      <c r="J194" s="884"/>
      <c r="K194" s="885"/>
      <c r="L194" s="1027"/>
      <c r="M194" s="884"/>
      <c r="N194" s="884"/>
      <c r="O194" s="885"/>
      <c r="P194" s="1027"/>
      <c r="Q194" s="884"/>
      <c r="R194" s="884"/>
      <c r="S194" s="885"/>
      <c r="T194" s="991"/>
      <c r="U194" s="884"/>
      <c r="V194" s="884"/>
      <c r="W194" s="885"/>
      <c r="X194" s="796"/>
      <c r="Y194" s="796"/>
      <c r="Z194" s="796"/>
      <c r="AA194" s="796"/>
      <c r="AB194" s="796"/>
      <c r="AC194" s="796"/>
      <c r="AD194" s="796"/>
      <c r="AG194" s="323" t="b">
        <f t="shared" si="20"/>
        <v>0</v>
      </c>
      <c r="AH194" s="1" t="str">
        <f t="shared" si="21"/>
        <v/>
      </c>
      <c r="AI194" s="323" t="b">
        <f t="shared" si="22"/>
        <v>0</v>
      </c>
      <c r="AJ194" s="1" t="str">
        <f t="shared" si="23"/>
        <v/>
      </c>
      <c r="AK194" s="323" t="b">
        <f t="shared" si="24"/>
        <v>0</v>
      </c>
      <c r="AL194" s="648">
        <f t="shared" si="25"/>
        <v>0</v>
      </c>
      <c r="AM194" s="293">
        <f t="shared" si="26"/>
        <v>0</v>
      </c>
      <c r="AN194" s="294" t="str">
        <f>IF(AM194=0,"",
IF(SUM($AM$47:AM194)=1,AO194,
IF($AM$1547&gt;SUM($AM$47:AM194),_xlfn.CONCAT(", ",AO194),
IF($AM$1547=SUM($AM$47:AM194),_xlfn.CONCAT(" y ",AO194)))))</f>
        <v/>
      </c>
      <c r="AO194" s="89" t="s">
        <v>6188</v>
      </c>
      <c r="AQ194" s="477">
        <f t="shared" si="27"/>
        <v>0</v>
      </c>
      <c r="AR194" s="321">
        <f t="shared" si="28"/>
        <v>0</v>
      </c>
      <c r="AS194" s="293">
        <f t="shared" si="29"/>
        <v>0</v>
      </c>
      <c r="AT194" s="294" t="str">
        <f>IF(AS194=0,"",
IF(SUM($AS$47:AS194)=1,AU194,
IF($AS$1547&gt;SUM($AS$47:AS194),_xlfn.CONCAT(", ",AU194),
IF($AS$1547=SUM($AS$47:AS194),_xlfn.CONCAT(" y ",AU194)))))</f>
        <v/>
      </c>
      <c r="AU194" s="89" t="s">
        <v>6188</v>
      </c>
    </row>
    <row r="195" spans="1:47" ht="15" customHeight="1">
      <c r="A195" s="64"/>
      <c r="B195" s="11"/>
      <c r="C195" s="1021" t="s">
        <v>6189</v>
      </c>
      <c r="D195" s="890"/>
      <c r="E195" s="997"/>
      <c r="F195" s="884"/>
      <c r="G195" s="884"/>
      <c r="H195" s="884"/>
      <c r="I195" s="884"/>
      <c r="J195" s="884"/>
      <c r="K195" s="885"/>
      <c r="L195" s="1027"/>
      <c r="M195" s="884"/>
      <c r="N195" s="884"/>
      <c r="O195" s="885"/>
      <c r="P195" s="1027"/>
      <c r="Q195" s="884"/>
      <c r="R195" s="884"/>
      <c r="S195" s="885"/>
      <c r="T195" s="991"/>
      <c r="U195" s="884"/>
      <c r="V195" s="884"/>
      <c r="W195" s="885"/>
      <c r="X195" s="796"/>
      <c r="Y195" s="796"/>
      <c r="Z195" s="796"/>
      <c r="AA195" s="796"/>
      <c r="AB195" s="796"/>
      <c r="AC195" s="796"/>
      <c r="AD195" s="796"/>
      <c r="AG195" s="323" t="b">
        <f t="shared" si="20"/>
        <v>0</v>
      </c>
      <c r="AH195" s="1" t="str">
        <f t="shared" si="21"/>
        <v/>
      </c>
      <c r="AI195" s="323" t="b">
        <f t="shared" si="22"/>
        <v>0</v>
      </c>
      <c r="AJ195" s="1" t="str">
        <f t="shared" si="23"/>
        <v/>
      </c>
      <c r="AK195" s="323" t="b">
        <f t="shared" si="24"/>
        <v>0</v>
      </c>
      <c r="AL195" s="648">
        <f t="shared" si="25"/>
        <v>0</v>
      </c>
      <c r="AM195" s="293">
        <f t="shared" si="26"/>
        <v>0</v>
      </c>
      <c r="AN195" s="294" t="str">
        <f>IF(AM195=0,"",
IF(SUM($AM$47:AM195)=1,AO195,
IF($AM$1547&gt;SUM($AM$47:AM195),_xlfn.CONCAT(", ",AO195),
IF($AM$1547=SUM($AM$47:AM195),_xlfn.CONCAT(" y ",AO195)))))</f>
        <v/>
      </c>
      <c r="AO195" s="89" t="s">
        <v>6190</v>
      </c>
      <c r="AQ195" s="477">
        <f t="shared" si="27"/>
        <v>0</v>
      </c>
      <c r="AR195" s="321">
        <f t="shared" si="28"/>
        <v>0</v>
      </c>
      <c r="AS195" s="293">
        <f t="shared" si="29"/>
        <v>0</v>
      </c>
      <c r="AT195" s="294" t="str">
        <f>IF(AS195=0,"",
IF(SUM($AS$47:AS195)=1,AU195,
IF($AS$1547&gt;SUM($AS$47:AS195),_xlfn.CONCAT(", ",AU195),
IF($AS$1547=SUM($AS$47:AS195),_xlfn.CONCAT(" y ",AU195)))))</f>
        <v/>
      </c>
      <c r="AU195" s="89" t="s">
        <v>6190</v>
      </c>
    </row>
    <row r="196" spans="1:47" ht="15" customHeight="1">
      <c r="A196" s="64"/>
      <c r="B196" s="11"/>
      <c r="C196" s="1021" t="s">
        <v>6191</v>
      </c>
      <c r="D196" s="890"/>
      <c r="E196" s="997"/>
      <c r="F196" s="884"/>
      <c r="G196" s="884"/>
      <c r="H196" s="884"/>
      <c r="I196" s="884"/>
      <c r="J196" s="884"/>
      <c r="K196" s="885"/>
      <c r="L196" s="1027"/>
      <c r="M196" s="884"/>
      <c r="N196" s="884"/>
      <c r="O196" s="885"/>
      <c r="P196" s="1027"/>
      <c r="Q196" s="884"/>
      <c r="R196" s="884"/>
      <c r="S196" s="885"/>
      <c r="T196" s="991"/>
      <c r="U196" s="884"/>
      <c r="V196" s="884"/>
      <c r="W196" s="885"/>
      <c r="X196" s="796"/>
      <c r="Y196" s="796"/>
      <c r="Z196" s="796"/>
      <c r="AA196" s="796"/>
      <c r="AB196" s="796"/>
      <c r="AC196" s="796"/>
      <c r="AD196" s="796"/>
      <c r="AG196" s="323" t="b">
        <f t="shared" si="20"/>
        <v>0</v>
      </c>
      <c r="AH196" s="1" t="str">
        <f t="shared" si="21"/>
        <v/>
      </c>
      <c r="AI196" s="323" t="b">
        <f t="shared" si="22"/>
        <v>0</v>
      </c>
      <c r="AJ196" s="1" t="str">
        <f t="shared" si="23"/>
        <v/>
      </c>
      <c r="AK196" s="323" t="b">
        <f t="shared" si="24"/>
        <v>0</v>
      </c>
      <c r="AL196" s="648">
        <f t="shared" si="25"/>
        <v>0</v>
      </c>
      <c r="AM196" s="293">
        <f t="shared" si="26"/>
        <v>0</v>
      </c>
      <c r="AN196" s="294" t="str">
        <f>IF(AM196=0,"",
IF(SUM($AM$47:AM196)=1,AO196,
IF($AM$1547&gt;SUM($AM$47:AM196),_xlfn.CONCAT(", ",AO196),
IF($AM$1547=SUM($AM$47:AM196),_xlfn.CONCAT(" y ",AO196)))))</f>
        <v/>
      </c>
      <c r="AO196" s="89" t="s">
        <v>6192</v>
      </c>
      <c r="AQ196" s="477">
        <f t="shared" si="27"/>
        <v>0</v>
      </c>
      <c r="AR196" s="321">
        <f t="shared" si="28"/>
        <v>0</v>
      </c>
      <c r="AS196" s="293">
        <f t="shared" si="29"/>
        <v>0</v>
      </c>
      <c r="AT196" s="294" t="str">
        <f>IF(AS196=0,"",
IF(SUM($AS$47:AS196)=1,AU196,
IF($AS$1547&gt;SUM($AS$47:AS196),_xlfn.CONCAT(", ",AU196),
IF($AS$1547=SUM($AS$47:AS196),_xlfn.CONCAT(" y ",AU196)))))</f>
        <v/>
      </c>
      <c r="AU196" s="89" t="s">
        <v>6192</v>
      </c>
    </row>
    <row r="197" spans="1:47" ht="15" customHeight="1">
      <c r="A197" s="64"/>
      <c r="B197" s="11"/>
      <c r="C197" s="1021" t="s">
        <v>6193</v>
      </c>
      <c r="D197" s="890"/>
      <c r="E197" s="997"/>
      <c r="F197" s="884"/>
      <c r="G197" s="884"/>
      <c r="H197" s="884"/>
      <c r="I197" s="884"/>
      <c r="J197" s="884"/>
      <c r="K197" s="885"/>
      <c r="L197" s="1027"/>
      <c r="M197" s="884"/>
      <c r="N197" s="884"/>
      <c r="O197" s="885"/>
      <c r="P197" s="1027"/>
      <c r="Q197" s="884"/>
      <c r="R197" s="884"/>
      <c r="S197" s="885"/>
      <c r="T197" s="991"/>
      <c r="U197" s="884"/>
      <c r="V197" s="884"/>
      <c r="W197" s="885"/>
      <c r="X197" s="796"/>
      <c r="Y197" s="796"/>
      <c r="Z197" s="796"/>
      <c r="AA197" s="796"/>
      <c r="AB197" s="796"/>
      <c r="AC197" s="796"/>
      <c r="AD197" s="796"/>
      <c r="AG197" s="323" t="b">
        <f t="shared" si="20"/>
        <v>0</v>
      </c>
      <c r="AH197" s="1" t="str">
        <f t="shared" si="21"/>
        <v/>
      </c>
      <c r="AI197" s="323" t="b">
        <f t="shared" si="22"/>
        <v>0</v>
      </c>
      <c r="AJ197" s="1" t="str">
        <f t="shared" si="23"/>
        <v/>
      </c>
      <c r="AK197" s="323" t="b">
        <f t="shared" si="24"/>
        <v>0</v>
      </c>
      <c r="AL197" s="648">
        <f t="shared" si="25"/>
        <v>0</v>
      </c>
      <c r="AM197" s="293">
        <f t="shared" si="26"/>
        <v>0</v>
      </c>
      <c r="AN197" s="294" t="str">
        <f>IF(AM197=0,"",
IF(SUM($AM$47:AM197)=1,AO197,
IF($AM$1547&gt;SUM($AM$47:AM197),_xlfn.CONCAT(", ",AO197),
IF($AM$1547=SUM($AM$47:AM197),_xlfn.CONCAT(" y ",AO197)))))</f>
        <v/>
      </c>
      <c r="AO197" s="89" t="s">
        <v>6194</v>
      </c>
      <c r="AQ197" s="477">
        <f t="shared" si="27"/>
        <v>0</v>
      </c>
      <c r="AR197" s="321">
        <f t="shared" si="28"/>
        <v>0</v>
      </c>
      <c r="AS197" s="293">
        <f t="shared" si="29"/>
        <v>0</v>
      </c>
      <c r="AT197" s="294" t="str">
        <f>IF(AS197=0,"",
IF(SUM($AS$47:AS197)=1,AU197,
IF($AS$1547&gt;SUM($AS$47:AS197),_xlfn.CONCAT(", ",AU197),
IF($AS$1547=SUM($AS$47:AS197),_xlfn.CONCAT(" y ",AU197)))))</f>
        <v/>
      </c>
      <c r="AU197" s="89" t="s">
        <v>6194</v>
      </c>
    </row>
    <row r="198" spans="1:47" ht="15" customHeight="1">
      <c r="A198" s="64"/>
      <c r="B198" s="11"/>
      <c r="C198" s="1021" t="s">
        <v>6195</v>
      </c>
      <c r="D198" s="890"/>
      <c r="E198" s="997"/>
      <c r="F198" s="884"/>
      <c r="G198" s="884"/>
      <c r="H198" s="884"/>
      <c r="I198" s="884"/>
      <c r="J198" s="884"/>
      <c r="K198" s="885"/>
      <c r="L198" s="1027"/>
      <c r="M198" s="884"/>
      <c r="N198" s="884"/>
      <c r="O198" s="885"/>
      <c r="P198" s="1027"/>
      <c r="Q198" s="884"/>
      <c r="R198" s="884"/>
      <c r="S198" s="885"/>
      <c r="T198" s="991"/>
      <c r="U198" s="884"/>
      <c r="V198" s="884"/>
      <c r="W198" s="885"/>
      <c r="X198" s="796"/>
      <c r="Y198" s="796"/>
      <c r="Z198" s="796"/>
      <c r="AA198" s="796"/>
      <c r="AB198" s="796"/>
      <c r="AC198" s="796"/>
      <c r="AD198" s="796"/>
      <c r="AG198" s="323" t="b">
        <f t="shared" si="20"/>
        <v>0</v>
      </c>
      <c r="AH198" s="1" t="str">
        <f t="shared" si="21"/>
        <v/>
      </c>
      <c r="AI198" s="323" t="b">
        <f t="shared" si="22"/>
        <v>0</v>
      </c>
      <c r="AJ198" s="1" t="str">
        <f t="shared" si="23"/>
        <v/>
      </c>
      <c r="AK198" s="323" t="b">
        <f t="shared" si="24"/>
        <v>0</v>
      </c>
      <c r="AL198" s="648">
        <f t="shared" si="25"/>
        <v>0</v>
      </c>
      <c r="AM198" s="293">
        <f t="shared" si="26"/>
        <v>0</v>
      </c>
      <c r="AN198" s="294" t="str">
        <f>IF(AM198=0,"",
IF(SUM($AM$47:AM198)=1,AO198,
IF($AM$1547&gt;SUM($AM$47:AM198),_xlfn.CONCAT(", ",AO198),
IF($AM$1547=SUM($AM$47:AM198),_xlfn.CONCAT(" y ",AO198)))))</f>
        <v/>
      </c>
      <c r="AO198" s="89" t="s">
        <v>6196</v>
      </c>
      <c r="AQ198" s="477">
        <f t="shared" si="27"/>
        <v>0</v>
      </c>
      <c r="AR198" s="321">
        <f t="shared" si="28"/>
        <v>0</v>
      </c>
      <c r="AS198" s="293">
        <f t="shared" si="29"/>
        <v>0</v>
      </c>
      <c r="AT198" s="294" t="str">
        <f>IF(AS198=0,"",
IF(SUM($AS$47:AS198)=1,AU198,
IF($AS$1547&gt;SUM($AS$47:AS198),_xlfn.CONCAT(", ",AU198),
IF($AS$1547=SUM($AS$47:AS198),_xlfn.CONCAT(" y ",AU198)))))</f>
        <v/>
      </c>
      <c r="AU198" s="89" t="s">
        <v>6196</v>
      </c>
    </row>
    <row r="199" spans="1:47" ht="15" customHeight="1">
      <c r="A199" s="64"/>
      <c r="B199" s="11"/>
      <c r="C199" s="1021" t="s">
        <v>6197</v>
      </c>
      <c r="D199" s="890"/>
      <c r="E199" s="997"/>
      <c r="F199" s="884"/>
      <c r="G199" s="884"/>
      <c r="H199" s="884"/>
      <c r="I199" s="884"/>
      <c r="J199" s="884"/>
      <c r="K199" s="885"/>
      <c r="L199" s="1027"/>
      <c r="M199" s="884"/>
      <c r="N199" s="884"/>
      <c r="O199" s="885"/>
      <c r="P199" s="1027"/>
      <c r="Q199" s="884"/>
      <c r="R199" s="884"/>
      <c r="S199" s="885"/>
      <c r="T199" s="991"/>
      <c r="U199" s="884"/>
      <c r="V199" s="884"/>
      <c r="W199" s="885"/>
      <c r="X199" s="796"/>
      <c r="Y199" s="796"/>
      <c r="Z199" s="796"/>
      <c r="AA199" s="796"/>
      <c r="AB199" s="796"/>
      <c r="AC199" s="796"/>
      <c r="AD199" s="796"/>
      <c r="AG199" s="323" t="b">
        <f t="shared" si="20"/>
        <v>0</v>
      </c>
      <c r="AH199" s="1" t="str">
        <f t="shared" si="21"/>
        <v/>
      </c>
      <c r="AI199" s="323" t="b">
        <f t="shared" si="22"/>
        <v>0</v>
      </c>
      <c r="AJ199" s="1" t="str">
        <f t="shared" si="23"/>
        <v/>
      </c>
      <c r="AK199" s="323" t="b">
        <f t="shared" si="24"/>
        <v>0</v>
      </c>
      <c r="AL199" s="648">
        <f t="shared" si="25"/>
        <v>0</v>
      </c>
      <c r="AM199" s="293">
        <f t="shared" si="26"/>
        <v>0</v>
      </c>
      <c r="AN199" s="294" t="str">
        <f>IF(AM199=0,"",
IF(SUM($AM$47:AM199)=1,AO199,
IF($AM$1547&gt;SUM($AM$47:AM199),_xlfn.CONCAT(", ",AO199),
IF($AM$1547=SUM($AM$47:AM199),_xlfn.CONCAT(" y ",AO199)))))</f>
        <v/>
      </c>
      <c r="AO199" s="89" t="s">
        <v>6198</v>
      </c>
      <c r="AQ199" s="477">
        <f t="shared" si="27"/>
        <v>0</v>
      </c>
      <c r="AR199" s="321">
        <f t="shared" si="28"/>
        <v>0</v>
      </c>
      <c r="AS199" s="293">
        <f t="shared" si="29"/>
        <v>0</v>
      </c>
      <c r="AT199" s="294" t="str">
        <f>IF(AS199=0,"",
IF(SUM($AS$47:AS199)=1,AU199,
IF($AS$1547&gt;SUM($AS$47:AS199),_xlfn.CONCAT(", ",AU199),
IF($AS$1547=SUM($AS$47:AS199),_xlfn.CONCAT(" y ",AU199)))))</f>
        <v/>
      </c>
      <c r="AU199" s="89" t="s">
        <v>6198</v>
      </c>
    </row>
    <row r="200" spans="1:47" ht="15" customHeight="1">
      <c r="A200" s="64"/>
      <c r="B200" s="11"/>
      <c r="C200" s="1021" t="s">
        <v>6199</v>
      </c>
      <c r="D200" s="890"/>
      <c r="E200" s="997"/>
      <c r="F200" s="884"/>
      <c r="G200" s="884"/>
      <c r="H200" s="884"/>
      <c r="I200" s="884"/>
      <c r="J200" s="884"/>
      <c r="K200" s="885"/>
      <c r="L200" s="1027"/>
      <c r="M200" s="884"/>
      <c r="N200" s="884"/>
      <c r="O200" s="885"/>
      <c r="P200" s="1027"/>
      <c r="Q200" s="884"/>
      <c r="R200" s="884"/>
      <c r="S200" s="885"/>
      <c r="T200" s="991"/>
      <c r="U200" s="884"/>
      <c r="V200" s="884"/>
      <c r="W200" s="885"/>
      <c r="X200" s="796"/>
      <c r="Y200" s="796"/>
      <c r="Z200" s="796"/>
      <c r="AA200" s="796"/>
      <c r="AB200" s="796"/>
      <c r="AC200" s="796"/>
      <c r="AD200" s="796"/>
      <c r="AG200" s="323" t="b">
        <f t="shared" si="20"/>
        <v>0</v>
      </c>
      <c r="AH200" s="1" t="str">
        <f t="shared" si="21"/>
        <v/>
      </c>
      <c r="AI200" s="323" t="b">
        <f t="shared" si="22"/>
        <v>0</v>
      </c>
      <c r="AJ200" s="1" t="str">
        <f t="shared" si="23"/>
        <v/>
      </c>
      <c r="AK200" s="323" t="b">
        <f t="shared" si="24"/>
        <v>0</v>
      </c>
      <c r="AL200" s="648">
        <f t="shared" si="25"/>
        <v>0</v>
      </c>
      <c r="AM200" s="293">
        <f t="shared" si="26"/>
        <v>0</v>
      </c>
      <c r="AN200" s="294" t="str">
        <f>IF(AM200=0,"",
IF(SUM($AM$47:AM200)=1,AO200,
IF($AM$1547&gt;SUM($AM$47:AM200),_xlfn.CONCAT(", ",AO200),
IF($AM$1547=SUM($AM$47:AM200),_xlfn.CONCAT(" y ",AO200)))))</f>
        <v/>
      </c>
      <c r="AO200" s="89" t="s">
        <v>6200</v>
      </c>
      <c r="AQ200" s="477">
        <f t="shared" si="27"/>
        <v>0</v>
      </c>
      <c r="AR200" s="321">
        <f t="shared" si="28"/>
        <v>0</v>
      </c>
      <c r="AS200" s="293">
        <f t="shared" si="29"/>
        <v>0</v>
      </c>
      <c r="AT200" s="294" t="str">
        <f>IF(AS200=0,"",
IF(SUM($AS$47:AS200)=1,AU200,
IF($AS$1547&gt;SUM($AS$47:AS200),_xlfn.CONCAT(", ",AU200),
IF($AS$1547=SUM($AS$47:AS200),_xlfn.CONCAT(" y ",AU200)))))</f>
        <v/>
      </c>
      <c r="AU200" s="89" t="s">
        <v>6200</v>
      </c>
    </row>
    <row r="201" spans="1:47" ht="15" customHeight="1">
      <c r="A201" s="64"/>
      <c r="B201" s="11"/>
      <c r="C201" s="1021" t="s">
        <v>6201</v>
      </c>
      <c r="D201" s="890"/>
      <c r="E201" s="997"/>
      <c r="F201" s="884"/>
      <c r="G201" s="884"/>
      <c r="H201" s="884"/>
      <c r="I201" s="884"/>
      <c r="J201" s="884"/>
      <c r="K201" s="885"/>
      <c r="L201" s="1027"/>
      <c r="M201" s="884"/>
      <c r="N201" s="884"/>
      <c r="O201" s="885"/>
      <c r="P201" s="1027"/>
      <c r="Q201" s="884"/>
      <c r="R201" s="884"/>
      <c r="S201" s="885"/>
      <c r="T201" s="991"/>
      <c r="U201" s="884"/>
      <c r="V201" s="884"/>
      <c r="W201" s="885"/>
      <c r="X201" s="796"/>
      <c r="Y201" s="796"/>
      <c r="Z201" s="796"/>
      <c r="AA201" s="796"/>
      <c r="AB201" s="796"/>
      <c r="AC201" s="796"/>
      <c r="AD201" s="796"/>
      <c r="AG201" s="323" t="b">
        <f t="shared" si="20"/>
        <v>0</v>
      </c>
      <c r="AH201" s="1" t="str">
        <f t="shared" si="21"/>
        <v/>
      </c>
      <c r="AI201" s="323" t="b">
        <f t="shared" si="22"/>
        <v>0</v>
      </c>
      <c r="AJ201" s="1" t="str">
        <f t="shared" si="23"/>
        <v/>
      </c>
      <c r="AK201" s="323" t="b">
        <f t="shared" si="24"/>
        <v>0</v>
      </c>
      <c r="AL201" s="648">
        <f t="shared" si="25"/>
        <v>0</v>
      </c>
      <c r="AM201" s="293">
        <f t="shared" si="26"/>
        <v>0</v>
      </c>
      <c r="AN201" s="294" t="str">
        <f>IF(AM201=0,"",
IF(SUM($AM$47:AM201)=1,AO201,
IF($AM$1547&gt;SUM($AM$47:AM201),_xlfn.CONCAT(", ",AO201),
IF($AM$1547=SUM($AM$47:AM201),_xlfn.CONCAT(" y ",AO201)))))</f>
        <v/>
      </c>
      <c r="AO201" s="89" t="s">
        <v>6202</v>
      </c>
      <c r="AQ201" s="477">
        <f t="shared" si="27"/>
        <v>0</v>
      </c>
      <c r="AR201" s="321">
        <f t="shared" si="28"/>
        <v>0</v>
      </c>
      <c r="AS201" s="293">
        <f t="shared" si="29"/>
        <v>0</v>
      </c>
      <c r="AT201" s="294" t="str">
        <f>IF(AS201=0,"",
IF(SUM($AS$47:AS201)=1,AU201,
IF($AS$1547&gt;SUM($AS$47:AS201),_xlfn.CONCAT(", ",AU201),
IF($AS$1547=SUM($AS$47:AS201),_xlfn.CONCAT(" y ",AU201)))))</f>
        <v/>
      </c>
      <c r="AU201" s="89" t="s">
        <v>6202</v>
      </c>
    </row>
    <row r="202" spans="1:47" ht="15" customHeight="1">
      <c r="A202" s="64"/>
      <c r="B202" s="11"/>
      <c r="C202" s="1021" t="s">
        <v>6203</v>
      </c>
      <c r="D202" s="890"/>
      <c r="E202" s="997"/>
      <c r="F202" s="884"/>
      <c r="G202" s="884"/>
      <c r="H202" s="884"/>
      <c r="I202" s="884"/>
      <c r="J202" s="884"/>
      <c r="K202" s="885"/>
      <c r="L202" s="1027"/>
      <c r="M202" s="884"/>
      <c r="N202" s="884"/>
      <c r="O202" s="885"/>
      <c r="P202" s="1027"/>
      <c r="Q202" s="884"/>
      <c r="R202" s="884"/>
      <c r="S202" s="885"/>
      <c r="T202" s="991"/>
      <c r="U202" s="884"/>
      <c r="V202" s="884"/>
      <c r="W202" s="885"/>
      <c r="X202" s="796"/>
      <c r="Y202" s="796"/>
      <c r="Z202" s="796"/>
      <c r="AA202" s="796"/>
      <c r="AB202" s="796"/>
      <c r="AC202" s="796"/>
      <c r="AD202" s="796"/>
      <c r="AG202" s="323" t="b">
        <f t="shared" si="20"/>
        <v>0</v>
      </c>
      <c r="AH202" s="1" t="str">
        <f t="shared" si="21"/>
        <v/>
      </c>
      <c r="AI202" s="323" t="b">
        <f t="shared" si="22"/>
        <v>0</v>
      </c>
      <c r="AJ202" s="1" t="str">
        <f t="shared" si="23"/>
        <v/>
      </c>
      <c r="AK202" s="323" t="b">
        <f t="shared" si="24"/>
        <v>0</v>
      </c>
      <c r="AL202" s="648">
        <f t="shared" si="25"/>
        <v>0</v>
      </c>
      <c r="AM202" s="293">
        <f t="shared" si="26"/>
        <v>0</v>
      </c>
      <c r="AN202" s="294" t="str">
        <f>IF(AM202=0,"",
IF(SUM($AM$47:AM202)=1,AO202,
IF($AM$1547&gt;SUM($AM$47:AM202),_xlfn.CONCAT(", ",AO202),
IF($AM$1547=SUM($AM$47:AM202),_xlfn.CONCAT(" y ",AO202)))))</f>
        <v/>
      </c>
      <c r="AO202" s="89" t="s">
        <v>6204</v>
      </c>
      <c r="AQ202" s="477">
        <f t="shared" si="27"/>
        <v>0</v>
      </c>
      <c r="AR202" s="321">
        <f t="shared" si="28"/>
        <v>0</v>
      </c>
      <c r="AS202" s="293">
        <f t="shared" si="29"/>
        <v>0</v>
      </c>
      <c r="AT202" s="294" t="str">
        <f>IF(AS202=0,"",
IF(SUM($AS$47:AS202)=1,AU202,
IF($AS$1547&gt;SUM($AS$47:AS202),_xlfn.CONCAT(", ",AU202),
IF($AS$1547=SUM($AS$47:AS202),_xlfn.CONCAT(" y ",AU202)))))</f>
        <v/>
      </c>
      <c r="AU202" s="89" t="s">
        <v>6204</v>
      </c>
    </row>
    <row r="203" spans="1:47" ht="15" customHeight="1">
      <c r="A203" s="64"/>
      <c r="B203" s="11"/>
      <c r="C203" s="1021" t="s">
        <v>6205</v>
      </c>
      <c r="D203" s="890"/>
      <c r="E203" s="997"/>
      <c r="F203" s="884"/>
      <c r="G203" s="884"/>
      <c r="H203" s="884"/>
      <c r="I203" s="884"/>
      <c r="J203" s="884"/>
      <c r="K203" s="885"/>
      <c r="L203" s="1027"/>
      <c r="M203" s="884"/>
      <c r="N203" s="884"/>
      <c r="O203" s="885"/>
      <c r="P203" s="1027"/>
      <c r="Q203" s="884"/>
      <c r="R203" s="884"/>
      <c r="S203" s="885"/>
      <c r="T203" s="991"/>
      <c r="U203" s="884"/>
      <c r="V203" s="884"/>
      <c r="W203" s="885"/>
      <c r="X203" s="796"/>
      <c r="Y203" s="796"/>
      <c r="Z203" s="796"/>
      <c r="AA203" s="796"/>
      <c r="AB203" s="796"/>
      <c r="AC203" s="796"/>
      <c r="AD203" s="796"/>
      <c r="AG203" s="323" t="b">
        <f t="shared" si="20"/>
        <v>0</v>
      </c>
      <c r="AH203" s="1" t="str">
        <f t="shared" si="21"/>
        <v/>
      </c>
      <c r="AI203" s="323" t="b">
        <f t="shared" si="22"/>
        <v>0</v>
      </c>
      <c r="AJ203" s="1" t="str">
        <f t="shared" si="23"/>
        <v/>
      </c>
      <c r="AK203" s="323" t="b">
        <f t="shared" si="24"/>
        <v>0</v>
      </c>
      <c r="AL203" s="648">
        <f t="shared" si="25"/>
        <v>0</v>
      </c>
      <c r="AM203" s="293">
        <f t="shared" si="26"/>
        <v>0</v>
      </c>
      <c r="AN203" s="294" t="str">
        <f>IF(AM203=0,"",
IF(SUM($AM$47:AM203)=1,AO203,
IF($AM$1547&gt;SUM($AM$47:AM203),_xlfn.CONCAT(", ",AO203),
IF($AM$1547=SUM($AM$47:AM203),_xlfn.CONCAT(" y ",AO203)))))</f>
        <v/>
      </c>
      <c r="AO203" s="89" t="s">
        <v>6206</v>
      </c>
      <c r="AQ203" s="477">
        <f t="shared" si="27"/>
        <v>0</v>
      </c>
      <c r="AR203" s="321">
        <f t="shared" si="28"/>
        <v>0</v>
      </c>
      <c r="AS203" s="293">
        <f t="shared" si="29"/>
        <v>0</v>
      </c>
      <c r="AT203" s="294" t="str">
        <f>IF(AS203=0,"",
IF(SUM($AS$47:AS203)=1,AU203,
IF($AS$1547&gt;SUM($AS$47:AS203),_xlfn.CONCAT(", ",AU203),
IF($AS$1547=SUM($AS$47:AS203),_xlfn.CONCAT(" y ",AU203)))))</f>
        <v/>
      </c>
      <c r="AU203" s="89" t="s">
        <v>6206</v>
      </c>
    </row>
    <row r="204" spans="1:47" ht="15" customHeight="1">
      <c r="A204" s="64"/>
      <c r="B204" s="11"/>
      <c r="C204" s="1021" t="s">
        <v>6207</v>
      </c>
      <c r="D204" s="890"/>
      <c r="E204" s="997"/>
      <c r="F204" s="884"/>
      <c r="G204" s="884"/>
      <c r="H204" s="884"/>
      <c r="I204" s="884"/>
      <c r="J204" s="884"/>
      <c r="K204" s="885"/>
      <c r="L204" s="1027"/>
      <c r="M204" s="884"/>
      <c r="N204" s="884"/>
      <c r="O204" s="885"/>
      <c r="P204" s="1027"/>
      <c r="Q204" s="884"/>
      <c r="R204" s="884"/>
      <c r="S204" s="885"/>
      <c r="T204" s="991"/>
      <c r="U204" s="884"/>
      <c r="V204" s="884"/>
      <c r="W204" s="885"/>
      <c r="X204" s="796"/>
      <c r="Y204" s="796"/>
      <c r="Z204" s="796"/>
      <c r="AA204" s="796"/>
      <c r="AB204" s="796"/>
      <c r="AC204" s="796"/>
      <c r="AD204" s="796"/>
      <c r="AG204" s="323" t="b">
        <f t="shared" si="20"/>
        <v>0</v>
      </c>
      <c r="AH204" s="1" t="str">
        <f t="shared" si="21"/>
        <v/>
      </c>
      <c r="AI204" s="323" t="b">
        <f t="shared" si="22"/>
        <v>0</v>
      </c>
      <c r="AJ204" s="1" t="str">
        <f t="shared" si="23"/>
        <v/>
      </c>
      <c r="AK204" s="323" t="b">
        <f t="shared" si="24"/>
        <v>0</v>
      </c>
      <c r="AL204" s="648">
        <f t="shared" si="25"/>
        <v>0</v>
      </c>
      <c r="AM204" s="293">
        <f t="shared" si="26"/>
        <v>0</v>
      </c>
      <c r="AN204" s="294" t="str">
        <f>IF(AM204=0,"",
IF(SUM($AM$47:AM204)=1,AO204,
IF($AM$1547&gt;SUM($AM$47:AM204),_xlfn.CONCAT(", ",AO204),
IF($AM$1547=SUM($AM$47:AM204),_xlfn.CONCAT(" y ",AO204)))))</f>
        <v/>
      </c>
      <c r="AO204" s="89" t="s">
        <v>6208</v>
      </c>
      <c r="AQ204" s="477">
        <f t="shared" si="27"/>
        <v>0</v>
      </c>
      <c r="AR204" s="321">
        <f t="shared" si="28"/>
        <v>0</v>
      </c>
      <c r="AS204" s="293">
        <f t="shared" si="29"/>
        <v>0</v>
      </c>
      <c r="AT204" s="294" t="str">
        <f>IF(AS204=0,"",
IF(SUM($AS$47:AS204)=1,AU204,
IF($AS$1547&gt;SUM($AS$47:AS204),_xlfn.CONCAT(", ",AU204),
IF($AS$1547=SUM($AS$47:AS204),_xlfn.CONCAT(" y ",AU204)))))</f>
        <v/>
      </c>
      <c r="AU204" s="89" t="s">
        <v>6208</v>
      </c>
    </row>
    <row r="205" spans="1:47" ht="15" customHeight="1">
      <c r="A205" s="64"/>
      <c r="B205" s="11"/>
      <c r="C205" s="1021" t="s">
        <v>6209</v>
      </c>
      <c r="D205" s="890"/>
      <c r="E205" s="997"/>
      <c r="F205" s="884"/>
      <c r="G205" s="884"/>
      <c r="H205" s="884"/>
      <c r="I205" s="884"/>
      <c r="J205" s="884"/>
      <c r="K205" s="885"/>
      <c r="L205" s="1027"/>
      <c r="M205" s="884"/>
      <c r="N205" s="884"/>
      <c r="O205" s="885"/>
      <c r="P205" s="1027"/>
      <c r="Q205" s="884"/>
      <c r="R205" s="884"/>
      <c r="S205" s="885"/>
      <c r="T205" s="991"/>
      <c r="U205" s="884"/>
      <c r="V205" s="884"/>
      <c r="W205" s="885"/>
      <c r="X205" s="796"/>
      <c r="Y205" s="796"/>
      <c r="Z205" s="796"/>
      <c r="AA205" s="796"/>
      <c r="AB205" s="796"/>
      <c r="AC205" s="796"/>
      <c r="AD205" s="796"/>
      <c r="AG205" s="323" t="b">
        <f t="shared" si="20"/>
        <v>0</v>
      </c>
      <c r="AH205" s="1" t="str">
        <f t="shared" si="21"/>
        <v/>
      </c>
      <c r="AI205" s="323" t="b">
        <f t="shared" si="22"/>
        <v>0</v>
      </c>
      <c r="AJ205" s="1" t="str">
        <f t="shared" si="23"/>
        <v/>
      </c>
      <c r="AK205" s="323" t="b">
        <f t="shared" si="24"/>
        <v>0</v>
      </c>
      <c r="AL205" s="648">
        <f t="shared" si="25"/>
        <v>0</v>
      </c>
      <c r="AM205" s="293">
        <f t="shared" si="26"/>
        <v>0</v>
      </c>
      <c r="AN205" s="294" t="str">
        <f>IF(AM205=0,"",
IF(SUM($AM$47:AM205)=1,AO205,
IF($AM$1547&gt;SUM($AM$47:AM205),_xlfn.CONCAT(", ",AO205),
IF($AM$1547=SUM($AM$47:AM205),_xlfn.CONCAT(" y ",AO205)))))</f>
        <v/>
      </c>
      <c r="AO205" s="89" t="s">
        <v>6210</v>
      </c>
      <c r="AQ205" s="477">
        <f t="shared" si="27"/>
        <v>0</v>
      </c>
      <c r="AR205" s="321">
        <f t="shared" si="28"/>
        <v>0</v>
      </c>
      <c r="AS205" s="293">
        <f t="shared" si="29"/>
        <v>0</v>
      </c>
      <c r="AT205" s="294" t="str">
        <f>IF(AS205=0,"",
IF(SUM($AS$47:AS205)=1,AU205,
IF($AS$1547&gt;SUM($AS$47:AS205),_xlfn.CONCAT(", ",AU205),
IF($AS$1547=SUM($AS$47:AS205),_xlfn.CONCAT(" y ",AU205)))))</f>
        <v/>
      </c>
      <c r="AU205" s="89" t="s">
        <v>6210</v>
      </c>
    </row>
    <row r="206" spans="1:47" ht="15" customHeight="1">
      <c r="A206" s="64"/>
      <c r="B206" s="11"/>
      <c r="C206" s="1021" t="s">
        <v>6211</v>
      </c>
      <c r="D206" s="890"/>
      <c r="E206" s="997"/>
      <c r="F206" s="884"/>
      <c r="G206" s="884"/>
      <c r="H206" s="884"/>
      <c r="I206" s="884"/>
      <c r="J206" s="884"/>
      <c r="K206" s="885"/>
      <c r="L206" s="1027"/>
      <c r="M206" s="884"/>
      <c r="N206" s="884"/>
      <c r="O206" s="885"/>
      <c r="P206" s="1027"/>
      <c r="Q206" s="884"/>
      <c r="R206" s="884"/>
      <c r="S206" s="885"/>
      <c r="T206" s="991"/>
      <c r="U206" s="884"/>
      <c r="V206" s="884"/>
      <c r="W206" s="885"/>
      <c r="X206" s="796"/>
      <c r="Y206" s="796"/>
      <c r="Z206" s="796"/>
      <c r="AA206" s="796"/>
      <c r="AB206" s="796"/>
      <c r="AC206" s="796"/>
      <c r="AD206" s="796"/>
      <c r="AG206" s="323" t="b">
        <f t="shared" si="20"/>
        <v>0</v>
      </c>
      <c r="AH206" s="1" t="str">
        <f t="shared" si="21"/>
        <v/>
      </c>
      <c r="AI206" s="323" t="b">
        <f t="shared" si="22"/>
        <v>0</v>
      </c>
      <c r="AJ206" s="1" t="str">
        <f t="shared" si="23"/>
        <v/>
      </c>
      <c r="AK206" s="323" t="b">
        <f t="shared" si="24"/>
        <v>0</v>
      </c>
      <c r="AL206" s="648">
        <f t="shared" si="25"/>
        <v>0</v>
      </c>
      <c r="AM206" s="293">
        <f t="shared" si="26"/>
        <v>0</v>
      </c>
      <c r="AN206" s="294" t="str">
        <f>IF(AM206=0,"",
IF(SUM($AM$47:AM206)=1,AO206,
IF($AM$1547&gt;SUM($AM$47:AM206),_xlfn.CONCAT(", ",AO206),
IF($AM$1547=SUM($AM$47:AM206),_xlfn.CONCAT(" y ",AO206)))))</f>
        <v/>
      </c>
      <c r="AO206" s="89" t="s">
        <v>6212</v>
      </c>
      <c r="AQ206" s="477">
        <f t="shared" si="27"/>
        <v>0</v>
      </c>
      <c r="AR206" s="321">
        <f t="shared" si="28"/>
        <v>0</v>
      </c>
      <c r="AS206" s="293">
        <f t="shared" si="29"/>
        <v>0</v>
      </c>
      <c r="AT206" s="294" t="str">
        <f>IF(AS206=0,"",
IF(SUM($AS$47:AS206)=1,AU206,
IF($AS$1547&gt;SUM($AS$47:AS206),_xlfn.CONCAT(", ",AU206),
IF($AS$1547=SUM($AS$47:AS206),_xlfn.CONCAT(" y ",AU206)))))</f>
        <v/>
      </c>
      <c r="AU206" s="89" t="s">
        <v>6212</v>
      </c>
    </row>
    <row r="207" spans="1:47" ht="15" customHeight="1">
      <c r="A207" s="64"/>
      <c r="B207" s="11"/>
      <c r="C207" s="1021" t="s">
        <v>6213</v>
      </c>
      <c r="D207" s="890"/>
      <c r="E207" s="997"/>
      <c r="F207" s="884"/>
      <c r="G207" s="884"/>
      <c r="H207" s="884"/>
      <c r="I207" s="884"/>
      <c r="J207" s="884"/>
      <c r="K207" s="885"/>
      <c r="L207" s="1027"/>
      <c r="M207" s="884"/>
      <c r="N207" s="884"/>
      <c r="O207" s="885"/>
      <c r="P207" s="1027"/>
      <c r="Q207" s="884"/>
      <c r="R207" s="884"/>
      <c r="S207" s="885"/>
      <c r="T207" s="991"/>
      <c r="U207" s="884"/>
      <c r="V207" s="884"/>
      <c r="W207" s="885"/>
      <c r="X207" s="796"/>
      <c r="Y207" s="796"/>
      <c r="Z207" s="796"/>
      <c r="AA207" s="796"/>
      <c r="AB207" s="796"/>
      <c r="AC207" s="796"/>
      <c r="AD207" s="796"/>
      <c r="AG207" s="323" t="b">
        <f t="shared" si="20"/>
        <v>0</v>
      </c>
      <c r="AH207" s="1" t="str">
        <f t="shared" si="21"/>
        <v/>
      </c>
      <c r="AI207" s="323" t="b">
        <f t="shared" si="22"/>
        <v>0</v>
      </c>
      <c r="AJ207" s="1" t="str">
        <f t="shared" si="23"/>
        <v/>
      </c>
      <c r="AK207" s="323" t="b">
        <f t="shared" si="24"/>
        <v>0</v>
      </c>
      <c r="AL207" s="648">
        <f t="shared" si="25"/>
        <v>0</v>
      </c>
      <c r="AM207" s="293">
        <f t="shared" si="26"/>
        <v>0</v>
      </c>
      <c r="AN207" s="294" t="str">
        <f>IF(AM207=0,"",
IF(SUM($AM$47:AM207)=1,AO207,
IF($AM$1547&gt;SUM($AM$47:AM207),_xlfn.CONCAT(", ",AO207),
IF($AM$1547=SUM($AM$47:AM207),_xlfn.CONCAT(" y ",AO207)))))</f>
        <v/>
      </c>
      <c r="AO207" s="89" t="s">
        <v>6214</v>
      </c>
      <c r="AQ207" s="477">
        <f t="shared" si="27"/>
        <v>0</v>
      </c>
      <c r="AR207" s="321">
        <f t="shared" si="28"/>
        <v>0</v>
      </c>
      <c r="AS207" s="293">
        <f t="shared" si="29"/>
        <v>0</v>
      </c>
      <c r="AT207" s="294" t="str">
        <f>IF(AS207=0,"",
IF(SUM($AS$47:AS207)=1,AU207,
IF($AS$1547&gt;SUM($AS$47:AS207),_xlfn.CONCAT(", ",AU207),
IF($AS$1547=SUM($AS$47:AS207),_xlfn.CONCAT(" y ",AU207)))))</f>
        <v/>
      </c>
      <c r="AU207" s="89" t="s">
        <v>6214</v>
      </c>
    </row>
    <row r="208" spans="1:47" ht="15" customHeight="1">
      <c r="A208" s="64"/>
      <c r="B208" s="11"/>
      <c r="C208" s="1021" t="s">
        <v>6215</v>
      </c>
      <c r="D208" s="890"/>
      <c r="E208" s="997"/>
      <c r="F208" s="884"/>
      <c r="G208" s="884"/>
      <c r="H208" s="884"/>
      <c r="I208" s="884"/>
      <c r="J208" s="884"/>
      <c r="K208" s="885"/>
      <c r="L208" s="1027"/>
      <c r="M208" s="884"/>
      <c r="N208" s="884"/>
      <c r="O208" s="885"/>
      <c r="P208" s="1027"/>
      <c r="Q208" s="884"/>
      <c r="R208" s="884"/>
      <c r="S208" s="885"/>
      <c r="T208" s="991"/>
      <c r="U208" s="884"/>
      <c r="V208" s="884"/>
      <c r="W208" s="885"/>
      <c r="X208" s="796"/>
      <c r="Y208" s="796"/>
      <c r="Z208" s="796"/>
      <c r="AA208" s="796"/>
      <c r="AB208" s="796"/>
      <c r="AC208" s="796"/>
      <c r="AD208" s="796"/>
      <c r="AG208" s="323" t="b">
        <f t="shared" si="20"/>
        <v>0</v>
      </c>
      <c r="AH208" s="1" t="str">
        <f t="shared" si="21"/>
        <v/>
      </c>
      <c r="AI208" s="323" t="b">
        <f t="shared" si="22"/>
        <v>0</v>
      </c>
      <c r="AJ208" s="1" t="str">
        <f t="shared" si="23"/>
        <v/>
      </c>
      <c r="AK208" s="323" t="b">
        <f t="shared" si="24"/>
        <v>0</v>
      </c>
      <c r="AL208" s="648">
        <f t="shared" si="25"/>
        <v>0</v>
      </c>
      <c r="AM208" s="293">
        <f t="shared" si="26"/>
        <v>0</v>
      </c>
      <c r="AN208" s="294" t="str">
        <f>IF(AM208=0,"",
IF(SUM($AM$47:AM208)=1,AO208,
IF($AM$1547&gt;SUM($AM$47:AM208),_xlfn.CONCAT(", ",AO208),
IF($AM$1547=SUM($AM$47:AM208),_xlfn.CONCAT(" y ",AO208)))))</f>
        <v/>
      </c>
      <c r="AO208" s="89" t="s">
        <v>6216</v>
      </c>
      <c r="AQ208" s="477">
        <f t="shared" si="27"/>
        <v>0</v>
      </c>
      <c r="AR208" s="321">
        <f t="shared" si="28"/>
        <v>0</v>
      </c>
      <c r="AS208" s="293">
        <f t="shared" si="29"/>
        <v>0</v>
      </c>
      <c r="AT208" s="294" t="str">
        <f>IF(AS208=0,"",
IF(SUM($AS$47:AS208)=1,AU208,
IF($AS$1547&gt;SUM($AS$47:AS208),_xlfn.CONCAT(", ",AU208),
IF($AS$1547=SUM($AS$47:AS208),_xlfn.CONCAT(" y ",AU208)))))</f>
        <v/>
      </c>
      <c r="AU208" s="89" t="s">
        <v>6216</v>
      </c>
    </row>
    <row r="209" spans="1:47" ht="15" customHeight="1">
      <c r="A209" s="64"/>
      <c r="B209" s="11"/>
      <c r="C209" s="1021" t="s">
        <v>6217</v>
      </c>
      <c r="D209" s="890"/>
      <c r="E209" s="997"/>
      <c r="F209" s="884"/>
      <c r="G209" s="884"/>
      <c r="H209" s="884"/>
      <c r="I209" s="884"/>
      <c r="J209" s="884"/>
      <c r="K209" s="885"/>
      <c r="L209" s="1027"/>
      <c r="M209" s="884"/>
      <c r="N209" s="884"/>
      <c r="O209" s="885"/>
      <c r="P209" s="1027"/>
      <c r="Q209" s="884"/>
      <c r="R209" s="884"/>
      <c r="S209" s="885"/>
      <c r="T209" s="991"/>
      <c r="U209" s="884"/>
      <c r="V209" s="884"/>
      <c r="W209" s="885"/>
      <c r="X209" s="796"/>
      <c r="Y209" s="796"/>
      <c r="Z209" s="796"/>
      <c r="AA209" s="796"/>
      <c r="AB209" s="796"/>
      <c r="AC209" s="796"/>
      <c r="AD209" s="796"/>
      <c r="AG209" s="323" t="b">
        <f t="shared" si="20"/>
        <v>0</v>
      </c>
      <c r="AH209" s="1" t="str">
        <f t="shared" si="21"/>
        <v/>
      </c>
      <c r="AI209" s="323" t="b">
        <f t="shared" si="22"/>
        <v>0</v>
      </c>
      <c r="AJ209" s="1" t="str">
        <f t="shared" si="23"/>
        <v/>
      </c>
      <c r="AK209" s="323" t="b">
        <f t="shared" si="24"/>
        <v>0</v>
      </c>
      <c r="AL209" s="648">
        <f t="shared" si="25"/>
        <v>0</v>
      </c>
      <c r="AM209" s="293">
        <f t="shared" si="26"/>
        <v>0</v>
      </c>
      <c r="AN209" s="294" t="str">
        <f>IF(AM209=0,"",
IF(SUM($AM$47:AM209)=1,AO209,
IF($AM$1547&gt;SUM($AM$47:AM209),_xlfn.CONCAT(", ",AO209),
IF($AM$1547=SUM($AM$47:AM209),_xlfn.CONCAT(" y ",AO209)))))</f>
        <v/>
      </c>
      <c r="AO209" s="89" t="s">
        <v>6218</v>
      </c>
      <c r="AQ209" s="477">
        <f t="shared" si="27"/>
        <v>0</v>
      </c>
      <c r="AR209" s="321">
        <f t="shared" si="28"/>
        <v>0</v>
      </c>
      <c r="AS209" s="293">
        <f t="shared" si="29"/>
        <v>0</v>
      </c>
      <c r="AT209" s="294" t="str">
        <f>IF(AS209=0,"",
IF(SUM($AS$47:AS209)=1,AU209,
IF($AS$1547&gt;SUM($AS$47:AS209),_xlfn.CONCAT(", ",AU209),
IF($AS$1547=SUM($AS$47:AS209),_xlfn.CONCAT(" y ",AU209)))))</f>
        <v/>
      </c>
      <c r="AU209" s="89" t="s">
        <v>6218</v>
      </c>
    </row>
    <row r="210" spans="1:47" ht="15" customHeight="1">
      <c r="A210" s="64"/>
      <c r="B210" s="11"/>
      <c r="C210" s="1021" t="s">
        <v>6219</v>
      </c>
      <c r="D210" s="890"/>
      <c r="E210" s="997"/>
      <c r="F210" s="884"/>
      <c r="G210" s="884"/>
      <c r="H210" s="884"/>
      <c r="I210" s="884"/>
      <c r="J210" s="884"/>
      <c r="K210" s="885"/>
      <c r="L210" s="1027"/>
      <c r="M210" s="884"/>
      <c r="N210" s="884"/>
      <c r="O210" s="885"/>
      <c r="P210" s="1027"/>
      <c r="Q210" s="884"/>
      <c r="R210" s="884"/>
      <c r="S210" s="885"/>
      <c r="T210" s="991"/>
      <c r="U210" s="884"/>
      <c r="V210" s="884"/>
      <c r="W210" s="885"/>
      <c r="X210" s="796"/>
      <c r="Y210" s="796"/>
      <c r="Z210" s="796"/>
      <c r="AA210" s="796"/>
      <c r="AB210" s="796"/>
      <c r="AC210" s="796"/>
      <c r="AD210" s="796"/>
      <c r="AG210" s="323" t="b">
        <f t="shared" si="20"/>
        <v>0</v>
      </c>
      <c r="AH210" s="1" t="str">
        <f t="shared" si="21"/>
        <v/>
      </c>
      <c r="AI210" s="323" t="b">
        <f t="shared" si="22"/>
        <v>0</v>
      </c>
      <c r="AJ210" s="1" t="str">
        <f t="shared" si="23"/>
        <v/>
      </c>
      <c r="AK210" s="323" t="b">
        <f t="shared" si="24"/>
        <v>0</v>
      </c>
      <c r="AL210" s="648">
        <f t="shared" si="25"/>
        <v>0</v>
      </c>
      <c r="AM210" s="293">
        <f t="shared" si="26"/>
        <v>0</v>
      </c>
      <c r="AN210" s="294" t="str">
        <f>IF(AM210=0,"",
IF(SUM($AM$47:AM210)=1,AO210,
IF($AM$1547&gt;SUM($AM$47:AM210),_xlfn.CONCAT(", ",AO210),
IF($AM$1547=SUM($AM$47:AM210),_xlfn.CONCAT(" y ",AO210)))))</f>
        <v/>
      </c>
      <c r="AO210" s="89" t="s">
        <v>6220</v>
      </c>
      <c r="AQ210" s="477">
        <f t="shared" si="27"/>
        <v>0</v>
      </c>
      <c r="AR210" s="321">
        <f t="shared" si="28"/>
        <v>0</v>
      </c>
      <c r="AS210" s="293">
        <f t="shared" si="29"/>
        <v>0</v>
      </c>
      <c r="AT210" s="294" t="str">
        <f>IF(AS210=0,"",
IF(SUM($AS$47:AS210)=1,AU210,
IF($AS$1547&gt;SUM($AS$47:AS210),_xlfn.CONCAT(", ",AU210),
IF($AS$1547=SUM($AS$47:AS210),_xlfn.CONCAT(" y ",AU210)))))</f>
        <v/>
      </c>
      <c r="AU210" s="89" t="s">
        <v>6220</v>
      </c>
    </row>
    <row r="211" spans="1:47" ht="15" customHeight="1">
      <c r="A211" s="64"/>
      <c r="B211" s="11"/>
      <c r="C211" s="1021" t="s">
        <v>6221</v>
      </c>
      <c r="D211" s="890"/>
      <c r="E211" s="997"/>
      <c r="F211" s="884"/>
      <c r="G211" s="884"/>
      <c r="H211" s="884"/>
      <c r="I211" s="884"/>
      <c r="J211" s="884"/>
      <c r="K211" s="885"/>
      <c r="L211" s="1027"/>
      <c r="M211" s="884"/>
      <c r="N211" s="884"/>
      <c r="O211" s="885"/>
      <c r="P211" s="1027"/>
      <c r="Q211" s="884"/>
      <c r="R211" s="884"/>
      <c r="S211" s="885"/>
      <c r="T211" s="991"/>
      <c r="U211" s="884"/>
      <c r="V211" s="884"/>
      <c r="W211" s="885"/>
      <c r="X211" s="796"/>
      <c r="Y211" s="796"/>
      <c r="Z211" s="796"/>
      <c r="AA211" s="796"/>
      <c r="AB211" s="796"/>
      <c r="AC211" s="796"/>
      <c r="AD211" s="796"/>
      <c r="AG211" s="323" t="b">
        <f t="shared" si="20"/>
        <v>0</v>
      </c>
      <c r="AH211" s="1" t="str">
        <f t="shared" si="21"/>
        <v/>
      </c>
      <c r="AI211" s="323" t="b">
        <f t="shared" si="22"/>
        <v>0</v>
      </c>
      <c r="AJ211" s="1" t="str">
        <f t="shared" si="23"/>
        <v/>
      </c>
      <c r="AK211" s="323" t="b">
        <f t="shared" si="24"/>
        <v>0</v>
      </c>
      <c r="AL211" s="648">
        <f t="shared" si="25"/>
        <v>0</v>
      </c>
      <c r="AM211" s="293">
        <f t="shared" si="26"/>
        <v>0</v>
      </c>
      <c r="AN211" s="294" t="str">
        <f>IF(AM211=0,"",
IF(SUM($AM$47:AM211)=1,AO211,
IF($AM$1547&gt;SUM($AM$47:AM211),_xlfn.CONCAT(", ",AO211),
IF($AM$1547=SUM($AM$47:AM211),_xlfn.CONCAT(" y ",AO211)))))</f>
        <v/>
      </c>
      <c r="AO211" s="89" t="s">
        <v>6222</v>
      </c>
      <c r="AQ211" s="477">
        <f t="shared" si="27"/>
        <v>0</v>
      </c>
      <c r="AR211" s="321">
        <f t="shared" si="28"/>
        <v>0</v>
      </c>
      <c r="AS211" s="293">
        <f t="shared" si="29"/>
        <v>0</v>
      </c>
      <c r="AT211" s="294" t="str">
        <f>IF(AS211=0,"",
IF(SUM($AS$47:AS211)=1,AU211,
IF($AS$1547&gt;SUM($AS$47:AS211),_xlfn.CONCAT(", ",AU211),
IF($AS$1547=SUM($AS$47:AS211),_xlfn.CONCAT(" y ",AU211)))))</f>
        <v/>
      </c>
      <c r="AU211" s="89" t="s">
        <v>6222</v>
      </c>
    </row>
    <row r="212" spans="1:47" ht="15" customHeight="1">
      <c r="A212" s="64"/>
      <c r="B212" s="11"/>
      <c r="C212" s="1021" t="s">
        <v>6223</v>
      </c>
      <c r="D212" s="890"/>
      <c r="E212" s="997"/>
      <c r="F212" s="884"/>
      <c r="G212" s="884"/>
      <c r="H212" s="884"/>
      <c r="I212" s="884"/>
      <c r="J212" s="884"/>
      <c r="K212" s="885"/>
      <c r="L212" s="1027"/>
      <c r="M212" s="884"/>
      <c r="N212" s="884"/>
      <c r="O212" s="885"/>
      <c r="P212" s="1027"/>
      <c r="Q212" s="884"/>
      <c r="R212" s="884"/>
      <c r="S212" s="885"/>
      <c r="T212" s="991"/>
      <c r="U212" s="884"/>
      <c r="V212" s="884"/>
      <c r="W212" s="885"/>
      <c r="X212" s="796"/>
      <c r="Y212" s="796"/>
      <c r="Z212" s="796"/>
      <c r="AA212" s="796"/>
      <c r="AB212" s="796"/>
      <c r="AC212" s="796"/>
      <c r="AD212" s="796"/>
      <c r="AG212" s="323" t="b">
        <f t="shared" si="20"/>
        <v>0</v>
      </c>
      <c r="AH212" s="1" t="str">
        <f t="shared" si="21"/>
        <v/>
      </c>
      <c r="AI212" s="323" t="b">
        <f t="shared" si="22"/>
        <v>0</v>
      </c>
      <c r="AJ212" s="1" t="str">
        <f t="shared" si="23"/>
        <v/>
      </c>
      <c r="AK212" s="323" t="b">
        <f t="shared" si="24"/>
        <v>0</v>
      </c>
      <c r="AL212" s="648">
        <f t="shared" si="25"/>
        <v>0</v>
      </c>
      <c r="AM212" s="293">
        <f t="shared" si="26"/>
        <v>0</v>
      </c>
      <c r="AN212" s="294" t="str">
        <f>IF(AM212=0,"",
IF(SUM($AM$47:AM212)=1,AO212,
IF($AM$1547&gt;SUM($AM$47:AM212),_xlfn.CONCAT(", ",AO212),
IF($AM$1547=SUM($AM$47:AM212),_xlfn.CONCAT(" y ",AO212)))))</f>
        <v/>
      </c>
      <c r="AO212" s="89" t="s">
        <v>6224</v>
      </c>
      <c r="AQ212" s="477">
        <f t="shared" si="27"/>
        <v>0</v>
      </c>
      <c r="AR212" s="321">
        <f t="shared" si="28"/>
        <v>0</v>
      </c>
      <c r="AS212" s="293">
        <f t="shared" si="29"/>
        <v>0</v>
      </c>
      <c r="AT212" s="294" t="str">
        <f>IF(AS212=0,"",
IF(SUM($AS$47:AS212)=1,AU212,
IF($AS$1547&gt;SUM($AS$47:AS212),_xlfn.CONCAT(", ",AU212),
IF($AS$1547=SUM($AS$47:AS212),_xlfn.CONCAT(" y ",AU212)))))</f>
        <v/>
      </c>
      <c r="AU212" s="89" t="s">
        <v>6224</v>
      </c>
    </row>
    <row r="213" spans="1:47" ht="15" customHeight="1">
      <c r="A213" s="64"/>
      <c r="B213" s="11"/>
      <c r="C213" s="1021" t="s">
        <v>6225</v>
      </c>
      <c r="D213" s="890"/>
      <c r="E213" s="997"/>
      <c r="F213" s="884"/>
      <c r="G213" s="884"/>
      <c r="H213" s="884"/>
      <c r="I213" s="884"/>
      <c r="J213" s="884"/>
      <c r="K213" s="885"/>
      <c r="L213" s="1027"/>
      <c r="M213" s="884"/>
      <c r="N213" s="884"/>
      <c r="O213" s="885"/>
      <c r="P213" s="1027"/>
      <c r="Q213" s="884"/>
      <c r="R213" s="884"/>
      <c r="S213" s="885"/>
      <c r="T213" s="991"/>
      <c r="U213" s="884"/>
      <c r="V213" s="884"/>
      <c r="W213" s="885"/>
      <c r="X213" s="796"/>
      <c r="Y213" s="796"/>
      <c r="Z213" s="796"/>
      <c r="AA213" s="796"/>
      <c r="AB213" s="796"/>
      <c r="AC213" s="796"/>
      <c r="AD213" s="796"/>
      <c r="AG213" s="323" t="b">
        <f t="shared" si="20"/>
        <v>0</v>
      </c>
      <c r="AH213" s="1" t="str">
        <f t="shared" si="21"/>
        <v/>
      </c>
      <c r="AI213" s="323" t="b">
        <f t="shared" si="22"/>
        <v>0</v>
      </c>
      <c r="AJ213" s="1" t="str">
        <f t="shared" si="23"/>
        <v/>
      </c>
      <c r="AK213" s="323" t="b">
        <f t="shared" si="24"/>
        <v>0</v>
      </c>
      <c r="AL213" s="648">
        <f t="shared" si="25"/>
        <v>0</v>
      </c>
      <c r="AM213" s="293">
        <f t="shared" si="26"/>
        <v>0</v>
      </c>
      <c r="AN213" s="294" t="str">
        <f>IF(AM213=0,"",
IF(SUM($AM$47:AM213)=1,AO213,
IF($AM$1547&gt;SUM($AM$47:AM213),_xlfn.CONCAT(", ",AO213),
IF($AM$1547=SUM($AM$47:AM213),_xlfn.CONCAT(" y ",AO213)))))</f>
        <v/>
      </c>
      <c r="AO213" s="89" t="s">
        <v>6226</v>
      </c>
      <c r="AQ213" s="477">
        <f t="shared" si="27"/>
        <v>0</v>
      </c>
      <c r="AR213" s="321">
        <f t="shared" si="28"/>
        <v>0</v>
      </c>
      <c r="AS213" s="293">
        <f t="shared" si="29"/>
        <v>0</v>
      </c>
      <c r="AT213" s="294" t="str">
        <f>IF(AS213=0,"",
IF(SUM($AS$47:AS213)=1,AU213,
IF($AS$1547&gt;SUM($AS$47:AS213),_xlfn.CONCAT(", ",AU213),
IF($AS$1547=SUM($AS$47:AS213),_xlfn.CONCAT(" y ",AU213)))))</f>
        <v/>
      </c>
      <c r="AU213" s="89" t="s">
        <v>6226</v>
      </c>
    </row>
    <row r="214" spans="1:47" ht="15" customHeight="1">
      <c r="A214" s="64"/>
      <c r="B214" s="11"/>
      <c r="C214" s="1021" t="s">
        <v>6227</v>
      </c>
      <c r="D214" s="890"/>
      <c r="E214" s="997"/>
      <c r="F214" s="884"/>
      <c r="G214" s="884"/>
      <c r="H214" s="884"/>
      <c r="I214" s="884"/>
      <c r="J214" s="884"/>
      <c r="K214" s="885"/>
      <c r="L214" s="1027"/>
      <c r="M214" s="884"/>
      <c r="N214" s="884"/>
      <c r="O214" s="885"/>
      <c r="P214" s="1027"/>
      <c r="Q214" s="884"/>
      <c r="R214" s="884"/>
      <c r="S214" s="885"/>
      <c r="T214" s="991"/>
      <c r="U214" s="884"/>
      <c r="V214" s="884"/>
      <c r="W214" s="885"/>
      <c r="X214" s="796"/>
      <c r="Y214" s="796"/>
      <c r="Z214" s="796"/>
      <c r="AA214" s="796"/>
      <c r="AB214" s="796"/>
      <c r="AC214" s="796"/>
      <c r="AD214" s="796"/>
      <c r="AG214" s="323" t="b">
        <f t="shared" si="20"/>
        <v>0</v>
      </c>
      <c r="AH214" s="1" t="str">
        <f t="shared" si="21"/>
        <v/>
      </c>
      <c r="AI214" s="323" t="b">
        <f t="shared" si="22"/>
        <v>0</v>
      </c>
      <c r="AJ214" s="1" t="str">
        <f t="shared" si="23"/>
        <v/>
      </c>
      <c r="AK214" s="323" t="b">
        <f t="shared" si="24"/>
        <v>0</v>
      </c>
      <c r="AL214" s="648">
        <f t="shared" si="25"/>
        <v>0</v>
      </c>
      <c r="AM214" s="293">
        <f t="shared" si="26"/>
        <v>0</v>
      </c>
      <c r="AN214" s="294" t="str">
        <f>IF(AM214=0,"",
IF(SUM($AM$47:AM214)=1,AO214,
IF($AM$1547&gt;SUM($AM$47:AM214),_xlfn.CONCAT(", ",AO214),
IF($AM$1547=SUM($AM$47:AM214),_xlfn.CONCAT(" y ",AO214)))))</f>
        <v/>
      </c>
      <c r="AO214" s="89" t="s">
        <v>6228</v>
      </c>
      <c r="AQ214" s="477">
        <f t="shared" si="27"/>
        <v>0</v>
      </c>
      <c r="AR214" s="321">
        <f t="shared" si="28"/>
        <v>0</v>
      </c>
      <c r="AS214" s="293">
        <f t="shared" si="29"/>
        <v>0</v>
      </c>
      <c r="AT214" s="294" t="str">
        <f>IF(AS214=0,"",
IF(SUM($AS$47:AS214)=1,AU214,
IF($AS$1547&gt;SUM($AS$47:AS214),_xlfn.CONCAT(", ",AU214),
IF($AS$1547=SUM($AS$47:AS214),_xlfn.CONCAT(" y ",AU214)))))</f>
        <v/>
      </c>
      <c r="AU214" s="89" t="s">
        <v>6228</v>
      </c>
    </row>
    <row r="215" spans="1:47" ht="15" customHeight="1">
      <c r="A215" s="64"/>
      <c r="B215" s="11"/>
      <c r="C215" s="1021" t="s">
        <v>6229</v>
      </c>
      <c r="D215" s="890"/>
      <c r="E215" s="997"/>
      <c r="F215" s="884"/>
      <c r="G215" s="884"/>
      <c r="H215" s="884"/>
      <c r="I215" s="884"/>
      <c r="J215" s="884"/>
      <c r="K215" s="885"/>
      <c r="L215" s="1027"/>
      <c r="M215" s="884"/>
      <c r="N215" s="884"/>
      <c r="O215" s="885"/>
      <c r="P215" s="1027"/>
      <c r="Q215" s="884"/>
      <c r="R215" s="884"/>
      <c r="S215" s="885"/>
      <c r="T215" s="991"/>
      <c r="U215" s="884"/>
      <c r="V215" s="884"/>
      <c r="W215" s="885"/>
      <c r="X215" s="796"/>
      <c r="Y215" s="796"/>
      <c r="Z215" s="796"/>
      <c r="AA215" s="796"/>
      <c r="AB215" s="796"/>
      <c r="AC215" s="796"/>
      <c r="AD215" s="796"/>
      <c r="AG215" s="323" t="b">
        <f t="shared" si="20"/>
        <v>0</v>
      </c>
      <c r="AH215" s="1" t="str">
        <f t="shared" si="21"/>
        <v/>
      </c>
      <c r="AI215" s="323" t="b">
        <f t="shared" si="22"/>
        <v>0</v>
      </c>
      <c r="AJ215" s="1" t="str">
        <f t="shared" si="23"/>
        <v/>
      </c>
      <c r="AK215" s="323" t="b">
        <f t="shared" si="24"/>
        <v>0</v>
      </c>
      <c r="AL215" s="648">
        <f t="shared" si="25"/>
        <v>0</v>
      </c>
      <c r="AM215" s="293">
        <f t="shared" si="26"/>
        <v>0</v>
      </c>
      <c r="AN215" s="294" t="str">
        <f>IF(AM215=0,"",
IF(SUM($AM$47:AM215)=1,AO215,
IF($AM$1547&gt;SUM($AM$47:AM215),_xlfn.CONCAT(", ",AO215),
IF($AM$1547=SUM($AM$47:AM215),_xlfn.CONCAT(" y ",AO215)))))</f>
        <v/>
      </c>
      <c r="AO215" s="89" t="s">
        <v>6230</v>
      </c>
      <c r="AQ215" s="477">
        <f t="shared" si="27"/>
        <v>0</v>
      </c>
      <c r="AR215" s="321">
        <f t="shared" si="28"/>
        <v>0</v>
      </c>
      <c r="AS215" s="293">
        <f t="shared" si="29"/>
        <v>0</v>
      </c>
      <c r="AT215" s="294" t="str">
        <f>IF(AS215=0,"",
IF(SUM($AS$47:AS215)=1,AU215,
IF($AS$1547&gt;SUM($AS$47:AS215),_xlfn.CONCAT(", ",AU215),
IF($AS$1547=SUM($AS$47:AS215),_xlfn.CONCAT(" y ",AU215)))))</f>
        <v/>
      </c>
      <c r="AU215" s="89" t="s">
        <v>6230</v>
      </c>
    </row>
    <row r="216" spans="1:47" ht="15" customHeight="1">
      <c r="A216" s="64"/>
      <c r="B216" s="11"/>
      <c r="C216" s="1021" t="s">
        <v>6231</v>
      </c>
      <c r="D216" s="890"/>
      <c r="E216" s="997"/>
      <c r="F216" s="884"/>
      <c r="G216" s="884"/>
      <c r="H216" s="884"/>
      <c r="I216" s="884"/>
      <c r="J216" s="884"/>
      <c r="K216" s="885"/>
      <c r="L216" s="1027"/>
      <c r="M216" s="884"/>
      <c r="N216" s="884"/>
      <c r="O216" s="885"/>
      <c r="P216" s="1027"/>
      <c r="Q216" s="884"/>
      <c r="R216" s="884"/>
      <c r="S216" s="885"/>
      <c r="T216" s="991"/>
      <c r="U216" s="884"/>
      <c r="V216" s="884"/>
      <c r="W216" s="885"/>
      <c r="X216" s="796"/>
      <c r="Y216" s="796"/>
      <c r="Z216" s="796"/>
      <c r="AA216" s="796"/>
      <c r="AB216" s="796"/>
      <c r="AC216" s="796"/>
      <c r="AD216" s="796"/>
      <c r="AG216" s="323" t="b">
        <f t="shared" si="20"/>
        <v>0</v>
      </c>
      <c r="AH216" s="1" t="str">
        <f t="shared" si="21"/>
        <v/>
      </c>
      <c r="AI216" s="323" t="b">
        <f t="shared" si="22"/>
        <v>0</v>
      </c>
      <c r="AJ216" s="1" t="str">
        <f t="shared" si="23"/>
        <v/>
      </c>
      <c r="AK216" s="323" t="b">
        <f t="shared" si="24"/>
        <v>0</v>
      </c>
      <c r="AL216" s="648">
        <f t="shared" si="25"/>
        <v>0</v>
      </c>
      <c r="AM216" s="293">
        <f t="shared" si="26"/>
        <v>0</v>
      </c>
      <c r="AN216" s="294" t="str">
        <f>IF(AM216=0,"",
IF(SUM($AM$47:AM216)=1,AO216,
IF($AM$1547&gt;SUM($AM$47:AM216),_xlfn.CONCAT(", ",AO216),
IF($AM$1547=SUM($AM$47:AM216),_xlfn.CONCAT(" y ",AO216)))))</f>
        <v/>
      </c>
      <c r="AO216" s="89" t="s">
        <v>6232</v>
      </c>
      <c r="AQ216" s="477">
        <f t="shared" si="27"/>
        <v>0</v>
      </c>
      <c r="AR216" s="321">
        <f t="shared" si="28"/>
        <v>0</v>
      </c>
      <c r="AS216" s="293">
        <f t="shared" si="29"/>
        <v>0</v>
      </c>
      <c r="AT216" s="294" t="str">
        <f>IF(AS216=0,"",
IF(SUM($AS$47:AS216)=1,AU216,
IF($AS$1547&gt;SUM($AS$47:AS216),_xlfn.CONCAT(", ",AU216),
IF($AS$1547=SUM($AS$47:AS216),_xlfn.CONCAT(" y ",AU216)))))</f>
        <v/>
      </c>
      <c r="AU216" s="89" t="s">
        <v>6232</v>
      </c>
    </row>
    <row r="217" spans="1:47" ht="15" customHeight="1">
      <c r="A217" s="64"/>
      <c r="B217" s="11"/>
      <c r="C217" s="1021" t="s">
        <v>6233</v>
      </c>
      <c r="D217" s="890"/>
      <c r="E217" s="997"/>
      <c r="F217" s="884"/>
      <c r="G217" s="884"/>
      <c r="H217" s="884"/>
      <c r="I217" s="884"/>
      <c r="J217" s="884"/>
      <c r="K217" s="885"/>
      <c r="L217" s="1027"/>
      <c r="M217" s="884"/>
      <c r="N217" s="884"/>
      <c r="O217" s="885"/>
      <c r="P217" s="1027"/>
      <c r="Q217" s="884"/>
      <c r="R217" s="884"/>
      <c r="S217" s="885"/>
      <c r="T217" s="991"/>
      <c r="U217" s="884"/>
      <c r="V217" s="884"/>
      <c r="W217" s="885"/>
      <c r="X217" s="796"/>
      <c r="Y217" s="796"/>
      <c r="Z217" s="796"/>
      <c r="AA217" s="796"/>
      <c r="AB217" s="796"/>
      <c r="AC217" s="796"/>
      <c r="AD217" s="796"/>
      <c r="AG217" s="323" t="b">
        <f t="shared" si="20"/>
        <v>0</v>
      </c>
      <c r="AH217" s="1" t="str">
        <f t="shared" si="21"/>
        <v/>
      </c>
      <c r="AI217" s="323" t="b">
        <f t="shared" si="22"/>
        <v>0</v>
      </c>
      <c r="AJ217" s="1" t="str">
        <f t="shared" si="23"/>
        <v/>
      </c>
      <c r="AK217" s="323" t="b">
        <f t="shared" si="24"/>
        <v>0</v>
      </c>
      <c r="AL217" s="648">
        <f t="shared" si="25"/>
        <v>0</v>
      </c>
      <c r="AM217" s="293">
        <f t="shared" si="26"/>
        <v>0</v>
      </c>
      <c r="AN217" s="294" t="str">
        <f>IF(AM217=0,"",
IF(SUM($AM$47:AM217)=1,AO217,
IF($AM$1547&gt;SUM($AM$47:AM217),_xlfn.CONCAT(", ",AO217),
IF($AM$1547=SUM($AM$47:AM217),_xlfn.CONCAT(" y ",AO217)))))</f>
        <v/>
      </c>
      <c r="AO217" s="89" t="s">
        <v>6234</v>
      </c>
      <c r="AQ217" s="477">
        <f t="shared" si="27"/>
        <v>0</v>
      </c>
      <c r="AR217" s="321">
        <f t="shared" si="28"/>
        <v>0</v>
      </c>
      <c r="AS217" s="293">
        <f t="shared" si="29"/>
        <v>0</v>
      </c>
      <c r="AT217" s="294" t="str">
        <f>IF(AS217=0,"",
IF(SUM($AS$47:AS217)=1,AU217,
IF($AS$1547&gt;SUM($AS$47:AS217),_xlfn.CONCAT(", ",AU217),
IF($AS$1547=SUM($AS$47:AS217),_xlfn.CONCAT(" y ",AU217)))))</f>
        <v/>
      </c>
      <c r="AU217" s="89" t="s">
        <v>6234</v>
      </c>
    </row>
    <row r="218" spans="1:47" ht="15" customHeight="1">
      <c r="A218" s="64"/>
      <c r="B218" s="11"/>
      <c r="C218" s="1021" t="s">
        <v>6235</v>
      </c>
      <c r="D218" s="890"/>
      <c r="E218" s="997"/>
      <c r="F218" s="884"/>
      <c r="G218" s="884"/>
      <c r="H218" s="884"/>
      <c r="I218" s="884"/>
      <c r="J218" s="884"/>
      <c r="K218" s="885"/>
      <c r="L218" s="1027"/>
      <c r="M218" s="884"/>
      <c r="N218" s="884"/>
      <c r="O218" s="885"/>
      <c r="P218" s="1027"/>
      <c r="Q218" s="884"/>
      <c r="R218" s="884"/>
      <c r="S218" s="885"/>
      <c r="T218" s="991"/>
      <c r="U218" s="884"/>
      <c r="V218" s="884"/>
      <c r="W218" s="885"/>
      <c r="X218" s="796"/>
      <c r="Y218" s="796"/>
      <c r="Z218" s="796"/>
      <c r="AA218" s="796"/>
      <c r="AB218" s="796"/>
      <c r="AC218" s="796"/>
      <c r="AD218" s="796"/>
      <c r="AG218" s="323" t="b">
        <f t="shared" si="20"/>
        <v>0</v>
      </c>
      <c r="AH218" s="1" t="str">
        <f t="shared" si="21"/>
        <v/>
      </c>
      <c r="AI218" s="323" t="b">
        <f t="shared" si="22"/>
        <v>0</v>
      </c>
      <c r="AJ218" s="1" t="str">
        <f t="shared" si="23"/>
        <v/>
      </c>
      <c r="AK218" s="323" t="b">
        <f t="shared" si="24"/>
        <v>0</v>
      </c>
      <c r="AL218" s="648">
        <f t="shared" si="25"/>
        <v>0</v>
      </c>
      <c r="AM218" s="293">
        <f t="shared" si="26"/>
        <v>0</v>
      </c>
      <c r="AN218" s="294" t="str">
        <f>IF(AM218=0,"",
IF(SUM($AM$47:AM218)=1,AO218,
IF($AM$1547&gt;SUM($AM$47:AM218),_xlfn.CONCAT(", ",AO218),
IF($AM$1547=SUM($AM$47:AM218),_xlfn.CONCAT(" y ",AO218)))))</f>
        <v/>
      </c>
      <c r="AO218" s="89" t="s">
        <v>6236</v>
      </c>
      <c r="AQ218" s="477">
        <f t="shared" si="27"/>
        <v>0</v>
      </c>
      <c r="AR218" s="321">
        <f t="shared" si="28"/>
        <v>0</v>
      </c>
      <c r="AS218" s="293">
        <f t="shared" si="29"/>
        <v>0</v>
      </c>
      <c r="AT218" s="294" t="str">
        <f>IF(AS218=0,"",
IF(SUM($AS$47:AS218)=1,AU218,
IF($AS$1547&gt;SUM($AS$47:AS218),_xlfn.CONCAT(", ",AU218),
IF($AS$1547=SUM($AS$47:AS218),_xlfn.CONCAT(" y ",AU218)))))</f>
        <v/>
      </c>
      <c r="AU218" s="89" t="s">
        <v>6236</v>
      </c>
    </row>
    <row r="219" spans="1:47" ht="15" customHeight="1">
      <c r="A219" s="64"/>
      <c r="B219" s="11"/>
      <c r="C219" s="1021" t="s">
        <v>6237</v>
      </c>
      <c r="D219" s="890"/>
      <c r="E219" s="997"/>
      <c r="F219" s="884"/>
      <c r="G219" s="884"/>
      <c r="H219" s="884"/>
      <c r="I219" s="884"/>
      <c r="J219" s="884"/>
      <c r="K219" s="885"/>
      <c r="L219" s="1027"/>
      <c r="M219" s="884"/>
      <c r="N219" s="884"/>
      <c r="O219" s="885"/>
      <c r="P219" s="1027"/>
      <c r="Q219" s="884"/>
      <c r="R219" s="884"/>
      <c r="S219" s="885"/>
      <c r="T219" s="991"/>
      <c r="U219" s="884"/>
      <c r="V219" s="884"/>
      <c r="W219" s="885"/>
      <c r="X219" s="796"/>
      <c r="Y219" s="796"/>
      <c r="Z219" s="796"/>
      <c r="AA219" s="796"/>
      <c r="AB219" s="796"/>
      <c r="AC219" s="796"/>
      <c r="AD219" s="796"/>
      <c r="AG219" s="323" t="b">
        <f t="shared" si="20"/>
        <v>0</v>
      </c>
      <c r="AH219" s="1" t="str">
        <f t="shared" si="21"/>
        <v/>
      </c>
      <c r="AI219" s="323" t="b">
        <f t="shared" si="22"/>
        <v>0</v>
      </c>
      <c r="AJ219" s="1" t="str">
        <f t="shared" si="23"/>
        <v/>
      </c>
      <c r="AK219" s="323" t="b">
        <f t="shared" si="24"/>
        <v>0</v>
      </c>
      <c r="AL219" s="648">
        <f t="shared" si="25"/>
        <v>0</v>
      </c>
      <c r="AM219" s="293">
        <f t="shared" si="26"/>
        <v>0</v>
      </c>
      <c r="AN219" s="294" t="str">
        <f>IF(AM219=0,"",
IF(SUM($AM$47:AM219)=1,AO219,
IF($AM$1547&gt;SUM($AM$47:AM219),_xlfn.CONCAT(", ",AO219),
IF($AM$1547=SUM($AM$47:AM219),_xlfn.CONCAT(" y ",AO219)))))</f>
        <v/>
      </c>
      <c r="AO219" s="89" t="s">
        <v>6238</v>
      </c>
      <c r="AQ219" s="477">
        <f t="shared" si="27"/>
        <v>0</v>
      </c>
      <c r="AR219" s="321">
        <f t="shared" si="28"/>
        <v>0</v>
      </c>
      <c r="AS219" s="293">
        <f t="shared" si="29"/>
        <v>0</v>
      </c>
      <c r="AT219" s="294" t="str">
        <f>IF(AS219=0,"",
IF(SUM($AS$47:AS219)=1,AU219,
IF($AS$1547&gt;SUM($AS$47:AS219),_xlfn.CONCAT(", ",AU219),
IF($AS$1547=SUM($AS$47:AS219),_xlfn.CONCAT(" y ",AU219)))))</f>
        <v/>
      </c>
      <c r="AU219" s="89" t="s">
        <v>6238</v>
      </c>
    </row>
    <row r="220" spans="1:47" ht="15" customHeight="1">
      <c r="A220" s="64"/>
      <c r="B220" s="11"/>
      <c r="C220" s="1021" t="s">
        <v>6239</v>
      </c>
      <c r="D220" s="890"/>
      <c r="E220" s="997"/>
      <c r="F220" s="884"/>
      <c r="G220" s="884"/>
      <c r="H220" s="884"/>
      <c r="I220" s="884"/>
      <c r="J220" s="884"/>
      <c r="K220" s="885"/>
      <c r="L220" s="1027"/>
      <c r="M220" s="884"/>
      <c r="N220" s="884"/>
      <c r="O220" s="885"/>
      <c r="P220" s="1027"/>
      <c r="Q220" s="884"/>
      <c r="R220" s="884"/>
      <c r="S220" s="885"/>
      <c r="T220" s="991"/>
      <c r="U220" s="884"/>
      <c r="V220" s="884"/>
      <c r="W220" s="885"/>
      <c r="X220" s="796"/>
      <c r="Y220" s="796"/>
      <c r="Z220" s="796"/>
      <c r="AA220" s="796"/>
      <c r="AB220" s="796"/>
      <c r="AC220" s="796"/>
      <c r="AD220" s="796"/>
      <c r="AG220" s="323" t="b">
        <f t="shared" si="20"/>
        <v>0</v>
      </c>
      <c r="AH220" s="1" t="str">
        <f t="shared" si="21"/>
        <v/>
      </c>
      <c r="AI220" s="323" t="b">
        <f t="shared" si="22"/>
        <v>0</v>
      </c>
      <c r="AJ220" s="1" t="str">
        <f t="shared" si="23"/>
        <v/>
      </c>
      <c r="AK220" s="323" t="b">
        <f t="shared" si="24"/>
        <v>0</v>
      </c>
      <c r="AL220" s="648">
        <f t="shared" si="25"/>
        <v>0</v>
      </c>
      <c r="AM220" s="293">
        <f t="shared" si="26"/>
        <v>0</v>
      </c>
      <c r="AN220" s="294" t="str">
        <f>IF(AM220=0,"",
IF(SUM($AM$47:AM220)=1,AO220,
IF($AM$1547&gt;SUM($AM$47:AM220),_xlfn.CONCAT(", ",AO220),
IF($AM$1547=SUM($AM$47:AM220),_xlfn.CONCAT(" y ",AO220)))))</f>
        <v/>
      </c>
      <c r="AO220" s="89" t="s">
        <v>6240</v>
      </c>
      <c r="AQ220" s="477">
        <f t="shared" si="27"/>
        <v>0</v>
      </c>
      <c r="AR220" s="321">
        <f t="shared" si="28"/>
        <v>0</v>
      </c>
      <c r="AS220" s="293">
        <f t="shared" si="29"/>
        <v>0</v>
      </c>
      <c r="AT220" s="294" t="str">
        <f>IF(AS220=0,"",
IF(SUM($AS$47:AS220)=1,AU220,
IF($AS$1547&gt;SUM($AS$47:AS220),_xlfn.CONCAT(", ",AU220),
IF($AS$1547=SUM($AS$47:AS220),_xlfn.CONCAT(" y ",AU220)))))</f>
        <v/>
      </c>
      <c r="AU220" s="89" t="s">
        <v>6240</v>
      </c>
    </row>
    <row r="221" spans="1:47" ht="15" customHeight="1">
      <c r="A221" s="64"/>
      <c r="B221" s="11"/>
      <c r="C221" s="1021" t="s">
        <v>6241</v>
      </c>
      <c r="D221" s="890"/>
      <c r="E221" s="997"/>
      <c r="F221" s="884"/>
      <c r="G221" s="884"/>
      <c r="H221" s="884"/>
      <c r="I221" s="884"/>
      <c r="J221" s="884"/>
      <c r="K221" s="885"/>
      <c r="L221" s="1027"/>
      <c r="M221" s="884"/>
      <c r="N221" s="884"/>
      <c r="O221" s="885"/>
      <c r="P221" s="1027"/>
      <c r="Q221" s="884"/>
      <c r="R221" s="884"/>
      <c r="S221" s="885"/>
      <c r="T221" s="991"/>
      <c r="U221" s="884"/>
      <c r="V221" s="884"/>
      <c r="W221" s="885"/>
      <c r="X221" s="796"/>
      <c r="Y221" s="796"/>
      <c r="Z221" s="796"/>
      <c r="AA221" s="796"/>
      <c r="AB221" s="796"/>
      <c r="AC221" s="796"/>
      <c r="AD221" s="796"/>
      <c r="AG221" s="323" t="b">
        <f t="shared" si="20"/>
        <v>0</v>
      </c>
      <c r="AH221" s="1" t="str">
        <f t="shared" si="21"/>
        <v/>
      </c>
      <c r="AI221" s="323" t="b">
        <f t="shared" si="22"/>
        <v>0</v>
      </c>
      <c r="AJ221" s="1" t="str">
        <f t="shared" si="23"/>
        <v/>
      </c>
      <c r="AK221" s="323" t="b">
        <f t="shared" si="24"/>
        <v>0</v>
      </c>
      <c r="AL221" s="648">
        <f t="shared" si="25"/>
        <v>0</v>
      </c>
      <c r="AM221" s="293">
        <f t="shared" si="26"/>
        <v>0</v>
      </c>
      <c r="AN221" s="294" t="str">
        <f>IF(AM221=0,"",
IF(SUM($AM$47:AM221)=1,AO221,
IF($AM$1547&gt;SUM($AM$47:AM221),_xlfn.CONCAT(", ",AO221),
IF($AM$1547=SUM($AM$47:AM221),_xlfn.CONCAT(" y ",AO221)))))</f>
        <v/>
      </c>
      <c r="AO221" s="89" t="s">
        <v>6242</v>
      </c>
      <c r="AQ221" s="477">
        <f t="shared" si="27"/>
        <v>0</v>
      </c>
      <c r="AR221" s="321">
        <f t="shared" si="28"/>
        <v>0</v>
      </c>
      <c r="AS221" s="293">
        <f t="shared" si="29"/>
        <v>0</v>
      </c>
      <c r="AT221" s="294" t="str">
        <f>IF(AS221=0,"",
IF(SUM($AS$47:AS221)=1,AU221,
IF($AS$1547&gt;SUM($AS$47:AS221),_xlfn.CONCAT(", ",AU221),
IF($AS$1547=SUM($AS$47:AS221),_xlfn.CONCAT(" y ",AU221)))))</f>
        <v/>
      </c>
      <c r="AU221" s="89" t="s">
        <v>6242</v>
      </c>
    </row>
    <row r="222" spans="1:47" ht="15" customHeight="1">
      <c r="A222" s="64"/>
      <c r="B222" s="11"/>
      <c r="C222" s="1021" t="s">
        <v>6243</v>
      </c>
      <c r="D222" s="890"/>
      <c r="E222" s="997"/>
      <c r="F222" s="884"/>
      <c r="G222" s="884"/>
      <c r="H222" s="884"/>
      <c r="I222" s="884"/>
      <c r="J222" s="884"/>
      <c r="K222" s="885"/>
      <c r="L222" s="1027"/>
      <c r="M222" s="884"/>
      <c r="N222" s="884"/>
      <c r="O222" s="885"/>
      <c r="P222" s="1027"/>
      <c r="Q222" s="884"/>
      <c r="R222" s="884"/>
      <c r="S222" s="885"/>
      <c r="T222" s="991"/>
      <c r="U222" s="884"/>
      <c r="V222" s="884"/>
      <c r="W222" s="885"/>
      <c r="X222" s="796"/>
      <c r="Y222" s="796"/>
      <c r="Z222" s="796"/>
      <c r="AA222" s="796"/>
      <c r="AB222" s="796"/>
      <c r="AC222" s="796"/>
      <c r="AD222" s="796"/>
      <c r="AG222" s="323" t="b">
        <f t="shared" si="20"/>
        <v>0</v>
      </c>
      <c r="AH222" s="1" t="str">
        <f t="shared" si="21"/>
        <v/>
      </c>
      <c r="AI222" s="323" t="b">
        <f t="shared" si="22"/>
        <v>0</v>
      </c>
      <c r="AJ222" s="1" t="str">
        <f t="shared" si="23"/>
        <v/>
      </c>
      <c r="AK222" s="323" t="b">
        <f t="shared" si="24"/>
        <v>0</v>
      </c>
      <c r="AL222" s="648">
        <f t="shared" si="25"/>
        <v>0</v>
      </c>
      <c r="AM222" s="293">
        <f t="shared" si="26"/>
        <v>0</v>
      </c>
      <c r="AN222" s="294" t="str">
        <f>IF(AM222=0,"",
IF(SUM($AM$47:AM222)=1,AO222,
IF($AM$1547&gt;SUM($AM$47:AM222),_xlfn.CONCAT(", ",AO222),
IF($AM$1547=SUM($AM$47:AM222),_xlfn.CONCAT(" y ",AO222)))))</f>
        <v/>
      </c>
      <c r="AO222" s="89" t="s">
        <v>6244</v>
      </c>
      <c r="AQ222" s="477">
        <f t="shared" si="27"/>
        <v>0</v>
      </c>
      <c r="AR222" s="321">
        <f t="shared" si="28"/>
        <v>0</v>
      </c>
      <c r="AS222" s="293">
        <f t="shared" si="29"/>
        <v>0</v>
      </c>
      <c r="AT222" s="294" t="str">
        <f>IF(AS222=0,"",
IF(SUM($AS$47:AS222)=1,AU222,
IF($AS$1547&gt;SUM($AS$47:AS222),_xlfn.CONCAT(", ",AU222),
IF($AS$1547=SUM($AS$47:AS222),_xlfn.CONCAT(" y ",AU222)))))</f>
        <v/>
      </c>
      <c r="AU222" s="89" t="s">
        <v>6244</v>
      </c>
    </row>
    <row r="223" spans="1:47" ht="15" customHeight="1">
      <c r="A223" s="64"/>
      <c r="B223" s="11"/>
      <c r="C223" s="1021" t="s">
        <v>6245</v>
      </c>
      <c r="D223" s="890"/>
      <c r="E223" s="997"/>
      <c r="F223" s="884"/>
      <c r="G223" s="884"/>
      <c r="H223" s="884"/>
      <c r="I223" s="884"/>
      <c r="J223" s="884"/>
      <c r="K223" s="885"/>
      <c r="L223" s="1027"/>
      <c r="M223" s="884"/>
      <c r="N223" s="884"/>
      <c r="O223" s="885"/>
      <c r="P223" s="1027"/>
      <c r="Q223" s="884"/>
      <c r="R223" s="884"/>
      <c r="S223" s="885"/>
      <c r="T223" s="991"/>
      <c r="U223" s="884"/>
      <c r="V223" s="884"/>
      <c r="W223" s="885"/>
      <c r="X223" s="796"/>
      <c r="Y223" s="796"/>
      <c r="Z223" s="796"/>
      <c r="AA223" s="796"/>
      <c r="AB223" s="796"/>
      <c r="AC223" s="796"/>
      <c r="AD223" s="796"/>
      <c r="AG223" s="323" t="b">
        <f t="shared" si="20"/>
        <v>0</v>
      </c>
      <c r="AH223" s="1" t="str">
        <f t="shared" si="21"/>
        <v/>
      </c>
      <c r="AI223" s="323" t="b">
        <f t="shared" si="22"/>
        <v>0</v>
      </c>
      <c r="AJ223" s="1" t="str">
        <f t="shared" si="23"/>
        <v/>
      </c>
      <c r="AK223" s="323" t="b">
        <f t="shared" si="24"/>
        <v>0</v>
      </c>
      <c r="AL223" s="648">
        <f t="shared" si="25"/>
        <v>0</v>
      </c>
      <c r="AM223" s="293">
        <f t="shared" si="26"/>
        <v>0</v>
      </c>
      <c r="AN223" s="294" t="str">
        <f>IF(AM223=0,"",
IF(SUM($AM$47:AM223)=1,AO223,
IF($AM$1547&gt;SUM($AM$47:AM223),_xlfn.CONCAT(", ",AO223),
IF($AM$1547=SUM($AM$47:AM223),_xlfn.CONCAT(" y ",AO223)))))</f>
        <v/>
      </c>
      <c r="AO223" s="89" t="s">
        <v>6246</v>
      </c>
      <c r="AQ223" s="477">
        <f t="shared" si="27"/>
        <v>0</v>
      </c>
      <c r="AR223" s="321">
        <f t="shared" si="28"/>
        <v>0</v>
      </c>
      <c r="AS223" s="293">
        <f t="shared" si="29"/>
        <v>0</v>
      </c>
      <c r="AT223" s="294" t="str">
        <f>IF(AS223=0,"",
IF(SUM($AS$47:AS223)=1,AU223,
IF($AS$1547&gt;SUM($AS$47:AS223),_xlfn.CONCAT(", ",AU223),
IF($AS$1547=SUM($AS$47:AS223),_xlfn.CONCAT(" y ",AU223)))))</f>
        <v/>
      </c>
      <c r="AU223" s="89" t="s">
        <v>6246</v>
      </c>
    </row>
    <row r="224" spans="1:47" ht="15" customHeight="1">
      <c r="A224" s="64"/>
      <c r="B224" s="11"/>
      <c r="C224" s="1021" t="s">
        <v>6247</v>
      </c>
      <c r="D224" s="890"/>
      <c r="E224" s="997"/>
      <c r="F224" s="884"/>
      <c r="G224" s="884"/>
      <c r="H224" s="884"/>
      <c r="I224" s="884"/>
      <c r="J224" s="884"/>
      <c r="K224" s="885"/>
      <c r="L224" s="1027"/>
      <c r="M224" s="884"/>
      <c r="N224" s="884"/>
      <c r="O224" s="885"/>
      <c r="P224" s="1027"/>
      <c r="Q224" s="884"/>
      <c r="R224" s="884"/>
      <c r="S224" s="885"/>
      <c r="T224" s="991"/>
      <c r="U224" s="884"/>
      <c r="V224" s="884"/>
      <c r="W224" s="885"/>
      <c r="X224" s="796"/>
      <c r="Y224" s="796"/>
      <c r="Z224" s="796"/>
      <c r="AA224" s="796"/>
      <c r="AB224" s="796"/>
      <c r="AC224" s="796"/>
      <c r="AD224" s="796"/>
      <c r="AG224" s="323" t="b">
        <f t="shared" si="20"/>
        <v>0</v>
      </c>
      <c r="AH224" s="1" t="str">
        <f t="shared" si="21"/>
        <v/>
      </c>
      <c r="AI224" s="323" t="b">
        <f t="shared" si="22"/>
        <v>0</v>
      </c>
      <c r="AJ224" s="1" t="str">
        <f t="shared" si="23"/>
        <v/>
      </c>
      <c r="AK224" s="323" t="b">
        <f t="shared" si="24"/>
        <v>0</v>
      </c>
      <c r="AL224" s="648">
        <f t="shared" si="25"/>
        <v>0</v>
      </c>
      <c r="AM224" s="293">
        <f t="shared" si="26"/>
        <v>0</v>
      </c>
      <c r="AN224" s="294" t="str">
        <f>IF(AM224=0,"",
IF(SUM($AM$47:AM224)=1,AO224,
IF($AM$1547&gt;SUM($AM$47:AM224),_xlfn.CONCAT(", ",AO224),
IF($AM$1547=SUM($AM$47:AM224),_xlfn.CONCAT(" y ",AO224)))))</f>
        <v/>
      </c>
      <c r="AO224" s="89" t="s">
        <v>6248</v>
      </c>
      <c r="AQ224" s="477">
        <f t="shared" si="27"/>
        <v>0</v>
      </c>
      <c r="AR224" s="321">
        <f t="shared" si="28"/>
        <v>0</v>
      </c>
      <c r="AS224" s="293">
        <f t="shared" si="29"/>
        <v>0</v>
      </c>
      <c r="AT224" s="294" t="str">
        <f>IF(AS224=0,"",
IF(SUM($AS$47:AS224)=1,AU224,
IF($AS$1547&gt;SUM($AS$47:AS224),_xlfn.CONCAT(", ",AU224),
IF($AS$1547=SUM($AS$47:AS224),_xlfn.CONCAT(" y ",AU224)))))</f>
        <v/>
      </c>
      <c r="AU224" s="89" t="s">
        <v>6248</v>
      </c>
    </row>
    <row r="225" spans="1:47" ht="15" customHeight="1">
      <c r="A225" s="64"/>
      <c r="B225" s="11"/>
      <c r="C225" s="1021" t="s">
        <v>6249</v>
      </c>
      <c r="D225" s="890"/>
      <c r="E225" s="997"/>
      <c r="F225" s="884"/>
      <c r="G225" s="884"/>
      <c r="H225" s="884"/>
      <c r="I225" s="884"/>
      <c r="J225" s="884"/>
      <c r="K225" s="885"/>
      <c r="L225" s="1027"/>
      <c r="M225" s="884"/>
      <c r="N225" s="884"/>
      <c r="O225" s="885"/>
      <c r="P225" s="1027"/>
      <c r="Q225" s="884"/>
      <c r="R225" s="884"/>
      <c r="S225" s="885"/>
      <c r="T225" s="991"/>
      <c r="U225" s="884"/>
      <c r="V225" s="884"/>
      <c r="W225" s="885"/>
      <c r="X225" s="796"/>
      <c r="Y225" s="796"/>
      <c r="Z225" s="796"/>
      <c r="AA225" s="796"/>
      <c r="AB225" s="796"/>
      <c r="AC225" s="796"/>
      <c r="AD225" s="796"/>
      <c r="AG225" s="323" t="b">
        <f t="shared" si="20"/>
        <v>0</v>
      </c>
      <c r="AH225" s="1" t="str">
        <f t="shared" si="21"/>
        <v/>
      </c>
      <c r="AI225" s="323" t="b">
        <f t="shared" si="22"/>
        <v>0</v>
      </c>
      <c r="AJ225" s="1" t="str">
        <f t="shared" si="23"/>
        <v/>
      </c>
      <c r="AK225" s="323" t="b">
        <f t="shared" si="24"/>
        <v>0</v>
      </c>
      <c r="AL225" s="648">
        <f t="shared" si="25"/>
        <v>0</v>
      </c>
      <c r="AM225" s="293">
        <f t="shared" si="26"/>
        <v>0</v>
      </c>
      <c r="AN225" s="294" t="str">
        <f>IF(AM225=0,"",
IF(SUM($AM$47:AM225)=1,AO225,
IF($AM$1547&gt;SUM($AM$47:AM225),_xlfn.CONCAT(", ",AO225),
IF($AM$1547=SUM($AM$47:AM225),_xlfn.CONCAT(" y ",AO225)))))</f>
        <v/>
      </c>
      <c r="AO225" s="89" t="s">
        <v>6250</v>
      </c>
      <c r="AQ225" s="477">
        <f t="shared" si="27"/>
        <v>0</v>
      </c>
      <c r="AR225" s="321">
        <f t="shared" si="28"/>
        <v>0</v>
      </c>
      <c r="AS225" s="293">
        <f t="shared" si="29"/>
        <v>0</v>
      </c>
      <c r="AT225" s="294" t="str">
        <f>IF(AS225=0,"",
IF(SUM($AS$47:AS225)=1,AU225,
IF($AS$1547&gt;SUM($AS$47:AS225),_xlfn.CONCAT(", ",AU225),
IF($AS$1547=SUM($AS$47:AS225),_xlfn.CONCAT(" y ",AU225)))))</f>
        <v/>
      </c>
      <c r="AU225" s="89" t="s">
        <v>6250</v>
      </c>
    </row>
    <row r="226" spans="1:47" ht="15" customHeight="1">
      <c r="A226" s="64"/>
      <c r="B226" s="11"/>
      <c r="C226" s="1021" t="s">
        <v>6251</v>
      </c>
      <c r="D226" s="890"/>
      <c r="E226" s="997"/>
      <c r="F226" s="884"/>
      <c r="G226" s="884"/>
      <c r="H226" s="884"/>
      <c r="I226" s="884"/>
      <c r="J226" s="884"/>
      <c r="K226" s="885"/>
      <c r="L226" s="1027"/>
      <c r="M226" s="884"/>
      <c r="N226" s="884"/>
      <c r="O226" s="885"/>
      <c r="P226" s="1027"/>
      <c r="Q226" s="884"/>
      <c r="R226" s="884"/>
      <c r="S226" s="885"/>
      <c r="T226" s="991"/>
      <c r="U226" s="884"/>
      <c r="V226" s="884"/>
      <c r="W226" s="885"/>
      <c r="X226" s="796"/>
      <c r="Y226" s="796"/>
      <c r="Z226" s="796"/>
      <c r="AA226" s="796"/>
      <c r="AB226" s="796"/>
      <c r="AC226" s="796"/>
      <c r="AD226" s="796"/>
      <c r="AG226" s="323" t="b">
        <f t="shared" si="20"/>
        <v>0</v>
      </c>
      <c r="AH226" s="1" t="str">
        <f t="shared" si="21"/>
        <v/>
      </c>
      <c r="AI226" s="323" t="b">
        <f t="shared" si="22"/>
        <v>0</v>
      </c>
      <c r="AJ226" s="1" t="str">
        <f t="shared" si="23"/>
        <v/>
      </c>
      <c r="AK226" s="323" t="b">
        <f t="shared" si="24"/>
        <v>0</v>
      </c>
      <c r="AL226" s="648">
        <f t="shared" si="25"/>
        <v>0</v>
      </c>
      <c r="AM226" s="293">
        <f t="shared" si="26"/>
        <v>0</v>
      </c>
      <c r="AN226" s="294" t="str">
        <f>IF(AM226=0,"",
IF(SUM($AM$47:AM226)=1,AO226,
IF($AM$1547&gt;SUM($AM$47:AM226),_xlfn.CONCAT(", ",AO226),
IF($AM$1547=SUM($AM$47:AM226),_xlfn.CONCAT(" y ",AO226)))))</f>
        <v/>
      </c>
      <c r="AO226" s="89" t="s">
        <v>6252</v>
      </c>
      <c r="AQ226" s="477">
        <f t="shared" si="27"/>
        <v>0</v>
      </c>
      <c r="AR226" s="321">
        <f t="shared" si="28"/>
        <v>0</v>
      </c>
      <c r="AS226" s="293">
        <f t="shared" si="29"/>
        <v>0</v>
      </c>
      <c r="AT226" s="294" t="str">
        <f>IF(AS226=0,"",
IF(SUM($AS$47:AS226)=1,AU226,
IF($AS$1547&gt;SUM($AS$47:AS226),_xlfn.CONCAT(", ",AU226),
IF($AS$1547=SUM($AS$47:AS226),_xlfn.CONCAT(" y ",AU226)))))</f>
        <v/>
      </c>
      <c r="AU226" s="89" t="s">
        <v>6252</v>
      </c>
    </row>
    <row r="227" spans="1:47" ht="15" customHeight="1">
      <c r="A227" s="64"/>
      <c r="B227" s="11"/>
      <c r="C227" s="1021" t="s">
        <v>6253</v>
      </c>
      <c r="D227" s="890"/>
      <c r="E227" s="997"/>
      <c r="F227" s="884"/>
      <c r="G227" s="884"/>
      <c r="H227" s="884"/>
      <c r="I227" s="884"/>
      <c r="J227" s="884"/>
      <c r="K227" s="885"/>
      <c r="L227" s="1027"/>
      <c r="M227" s="884"/>
      <c r="N227" s="884"/>
      <c r="O227" s="885"/>
      <c r="P227" s="1027"/>
      <c r="Q227" s="884"/>
      <c r="R227" s="884"/>
      <c r="S227" s="885"/>
      <c r="T227" s="991"/>
      <c r="U227" s="884"/>
      <c r="V227" s="884"/>
      <c r="W227" s="885"/>
      <c r="X227" s="796"/>
      <c r="Y227" s="796"/>
      <c r="Z227" s="796"/>
      <c r="AA227" s="796"/>
      <c r="AB227" s="796"/>
      <c r="AC227" s="796"/>
      <c r="AD227" s="796"/>
      <c r="AG227" s="323" t="b">
        <f t="shared" si="20"/>
        <v>0</v>
      </c>
      <c r="AH227" s="1" t="str">
        <f t="shared" si="21"/>
        <v/>
      </c>
      <c r="AI227" s="323" t="b">
        <f t="shared" si="22"/>
        <v>0</v>
      </c>
      <c r="AJ227" s="1" t="str">
        <f t="shared" si="23"/>
        <v/>
      </c>
      <c r="AK227" s="323" t="b">
        <f t="shared" si="24"/>
        <v>0</v>
      </c>
      <c r="AL227" s="648">
        <f t="shared" si="25"/>
        <v>0</v>
      </c>
      <c r="AM227" s="293">
        <f t="shared" si="26"/>
        <v>0</v>
      </c>
      <c r="AN227" s="294" t="str">
        <f>IF(AM227=0,"",
IF(SUM($AM$47:AM227)=1,AO227,
IF($AM$1547&gt;SUM($AM$47:AM227),_xlfn.CONCAT(", ",AO227),
IF($AM$1547=SUM($AM$47:AM227),_xlfn.CONCAT(" y ",AO227)))))</f>
        <v/>
      </c>
      <c r="AO227" s="89" t="s">
        <v>6254</v>
      </c>
      <c r="AQ227" s="477">
        <f t="shared" si="27"/>
        <v>0</v>
      </c>
      <c r="AR227" s="321">
        <f t="shared" si="28"/>
        <v>0</v>
      </c>
      <c r="AS227" s="293">
        <f t="shared" si="29"/>
        <v>0</v>
      </c>
      <c r="AT227" s="294" t="str">
        <f>IF(AS227=0,"",
IF(SUM($AS$47:AS227)=1,AU227,
IF($AS$1547&gt;SUM($AS$47:AS227),_xlfn.CONCAT(", ",AU227),
IF($AS$1547=SUM($AS$47:AS227),_xlfn.CONCAT(" y ",AU227)))))</f>
        <v/>
      </c>
      <c r="AU227" s="89" t="s">
        <v>6254</v>
      </c>
    </row>
    <row r="228" spans="1:47" ht="15" customHeight="1">
      <c r="A228" s="64"/>
      <c r="B228" s="11"/>
      <c r="C228" s="1021" t="s">
        <v>6255</v>
      </c>
      <c r="D228" s="890"/>
      <c r="E228" s="997"/>
      <c r="F228" s="884"/>
      <c r="G228" s="884"/>
      <c r="H228" s="884"/>
      <c r="I228" s="884"/>
      <c r="J228" s="884"/>
      <c r="K228" s="885"/>
      <c r="L228" s="1027"/>
      <c r="M228" s="884"/>
      <c r="N228" s="884"/>
      <c r="O228" s="885"/>
      <c r="P228" s="1027"/>
      <c r="Q228" s="884"/>
      <c r="R228" s="884"/>
      <c r="S228" s="885"/>
      <c r="T228" s="991"/>
      <c r="U228" s="884"/>
      <c r="V228" s="884"/>
      <c r="W228" s="885"/>
      <c r="X228" s="796"/>
      <c r="Y228" s="796"/>
      <c r="Z228" s="796"/>
      <c r="AA228" s="796"/>
      <c r="AB228" s="796"/>
      <c r="AC228" s="796"/>
      <c r="AD228" s="796"/>
      <c r="AG228" s="323" t="b">
        <f t="shared" si="20"/>
        <v>0</v>
      </c>
      <c r="AH228" s="1" t="str">
        <f t="shared" si="21"/>
        <v/>
      </c>
      <c r="AI228" s="323" t="b">
        <f t="shared" si="22"/>
        <v>0</v>
      </c>
      <c r="AJ228" s="1" t="str">
        <f t="shared" si="23"/>
        <v/>
      </c>
      <c r="AK228" s="323" t="b">
        <f t="shared" si="24"/>
        <v>0</v>
      </c>
      <c r="AL228" s="648">
        <f t="shared" si="25"/>
        <v>0</v>
      </c>
      <c r="AM228" s="293">
        <f t="shared" si="26"/>
        <v>0</v>
      </c>
      <c r="AN228" s="294" t="str">
        <f>IF(AM228=0,"",
IF(SUM($AM$47:AM228)=1,AO228,
IF($AM$1547&gt;SUM($AM$47:AM228),_xlfn.CONCAT(", ",AO228),
IF($AM$1547=SUM($AM$47:AM228),_xlfn.CONCAT(" y ",AO228)))))</f>
        <v/>
      </c>
      <c r="AO228" s="89" t="s">
        <v>6256</v>
      </c>
      <c r="AQ228" s="477">
        <f t="shared" si="27"/>
        <v>0</v>
      </c>
      <c r="AR228" s="321">
        <f t="shared" si="28"/>
        <v>0</v>
      </c>
      <c r="AS228" s="293">
        <f t="shared" si="29"/>
        <v>0</v>
      </c>
      <c r="AT228" s="294" t="str">
        <f>IF(AS228=0,"",
IF(SUM($AS$47:AS228)=1,AU228,
IF($AS$1547&gt;SUM($AS$47:AS228),_xlfn.CONCAT(", ",AU228),
IF($AS$1547=SUM($AS$47:AS228),_xlfn.CONCAT(" y ",AU228)))))</f>
        <v/>
      </c>
      <c r="AU228" s="89" t="s">
        <v>6256</v>
      </c>
    </row>
    <row r="229" spans="1:47" ht="15" customHeight="1">
      <c r="A229" s="64"/>
      <c r="B229" s="11"/>
      <c r="C229" s="1021" t="s">
        <v>6257</v>
      </c>
      <c r="D229" s="890"/>
      <c r="E229" s="997"/>
      <c r="F229" s="884"/>
      <c r="G229" s="884"/>
      <c r="H229" s="884"/>
      <c r="I229" s="884"/>
      <c r="J229" s="884"/>
      <c r="K229" s="885"/>
      <c r="L229" s="1027"/>
      <c r="M229" s="884"/>
      <c r="N229" s="884"/>
      <c r="O229" s="885"/>
      <c r="P229" s="1027"/>
      <c r="Q229" s="884"/>
      <c r="R229" s="884"/>
      <c r="S229" s="885"/>
      <c r="T229" s="991"/>
      <c r="U229" s="884"/>
      <c r="V229" s="884"/>
      <c r="W229" s="885"/>
      <c r="X229" s="796"/>
      <c r="Y229" s="796"/>
      <c r="Z229" s="796"/>
      <c r="AA229" s="796"/>
      <c r="AB229" s="796"/>
      <c r="AC229" s="796"/>
      <c r="AD229" s="796"/>
      <c r="AG229" s="323" t="b">
        <f t="shared" si="20"/>
        <v>0</v>
      </c>
      <c r="AH229" s="1" t="str">
        <f t="shared" si="21"/>
        <v/>
      </c>
      <c r="AI229" s="323" t="b">
        <f t="shared" si="22"/>
        <v>0</v>
      </c>
      <c r="AJ229" s="1" t="str">
        <f t="shared" si="23"/>
        <v/>
      </c>
      <c r="AK229" s="323" t="b">
        <f t="shared" si="24"/>
        <v>0</v>
      </c>
      <c r="AL229" s="648">
        <f t="shared" si="25"/>
        <v>0</v>
      </c>
      <c r="AM229" s="293">
        <f t="shared" si="26"/>
        <v>0</v>
      </c>
      <c r="AN229" s="294" t="str">
        <f>IF(AM229=0,"",
IF(SUM($AM$47:AM229)=1,AO229,
IF($AM$1547&gt;SUM($AM$47:AM229),_xlfn.CONCAT(", ",AO229),
IF($AM$1547=SUM($AM$47:AM229),_xlfn.CONCAT(" y ",AO229)))))</f>
        <v/>
      </c>
      <c r="AO229" s="89" t="s">
        <v>6258</v>
      </c>
      <c r="AQ229" s="477">
        <f t="shared" si="27"/>
        <v>0</v>
      </c>
      <c r="AR229" s="321">
        <f t="shared" si="28"/>
        <v>0</v>
      </c>
      <c r="AS229" s="293">
        <f t="shared" si="29"/>
        <v>0</v>
      </c>
      <c r="AT229" s="294" t="str">
        <f>IF(AS229=0,"",
IF(SUM($AS$47:AS229)=1,AU229,
IF($AS$1547&gt;SUM($AS$47:AS229),_xlfn.CONCAT(", ",AU229),
IF($AS$1547=SUM($AS$47:AS229),_xlfn.CONCAT(" y ",AU229)))))</f>
        <v/>
      </c>
      <c r="AU229" s="89" t="s">
        <v>6258</v>
      </c>
    </row>
    <row r="230" spans="1:47" ht="15" customHeight="1">
      <c r="A230" s="64"/>
      <c r="B230" s="11"/>
      <c r="C230" s="1021" t="s">
        <v>6259</v>
      </c>
      <c r="D230" s="890"/>
      <c r="E230" s="997"/>
      <c r="F230" s="884"/>
      <c r="G230" s="884"/>
      <c r="H230" s="884"/>
      <c r="I230" s="884"/>
      <c r="J230" s="884"/>
      <c r="K230" s="885"/>
      <c r="L230" s="1027"/>
      <c r="M230" s="884"/>
      <c r="N230" s="884"/>
      <c r="O230" s="885"/>
      <c r="P230" s="1027"/>
      <c r="Q230" s="884"/>
      <c r="R230" s="884"/>
      <c r="S230" s="885"/>
      <c r="T230" s="991"/>
      <c r="U230" s="884"/>
      <c r="V230" s="884"/>
      <c r="W230" s="885"/>
      <c r="X230" s="796"/>
      <c r="Y230" s="796"/>
      <c r="Z230" s="796"/>
      <c r="AA230" s="796"/>
      <c r="AB230" s="796"/>
      <c r="AC230" s="796"/>
      <c r="AD230" s="796"/>
      <c r="AG230" s="323" t="b">
        <f t="shared" si="20"/>
        <v>0</v>
      </c>
      <c r="AH230" s="1" t="str">
        <f t="shared" si="21"/>
        <v/>
      </c>
      <c r="AI230" s="323" t="b">
        <f t="shared" si="22"/>
        <v>0</v>
      </c>
      <c r="AJ230" s="1" t="str">
        <f t="shared" si="23"/>
        <v/>
      </c>
      <c r="AK230" s="323" t="b">
        <f t="shared" si="24"/>
        <v>0</v>
      </c>
      <c r="AL230" s="648">
        <f t="shared" si="25"/>
        <v>0</v>
      </c>
      <c r="AM230" s="293">
        <f t="shared" si="26"/>
        <v>0</v>
      </c>
      <c r="AN230" s="294" t="str">
        <f>IF(AM230=0,"",
IF(SUM($AM$47:AM230)=1,AO230,
IF($AM$1547&gt;SUM($AM$47:AM230),_xlfn.CONCAT(", ",AO230),
IF($AM$1547=SUM($AM$47:AM230),_xlfn.CONCAT(" y ",AO230)))))</f>
        <v/>
      </c>
      <c r="AO230" s="89" t="s">
        <v>6260</v>
      </c>
      <c r="AQ230" s="477">
        <f t="shared" si="27"/>
        <v>0</v>
      </c>
      <c r="AR230" s="321">
        <f t="shared" si="28"/>
        <v>0</v>
      </c>
      <c r="AS230" s="293">
        <f t="shared" si="29"/>
        <v>0</v>
      </c>
      <c r="AT230" s="294" t="str">
        <f>IF(AS230=0,"",
IF(SUM($AS$47:AS230)=1,AU230,
IF($AS$1547&gt;SUM($AS$47:AS230),_xlfn.CONCAT(", ",AU230),
IF($AS$1547=SUM($AS$47:AS230),_xlfn.CONCAT(" y ",AU230)))))</f>
        <v/>
      </c>
      <c r="AU230" s="89" t="s">
        <v>6260</v>
      </c>
    </row>
    <row r="231" spans="1:47" ht="15" customHeight="1">
      <c r="A231" s="64"/>
      <c r="B231" s="11"/>
      <c r="C231" s="1021" t="s">
        <v>6261</v>
      </c>
      <c r="D231" s="890"/>
      <c r="E231" s="997"/>
      <c r="F231" s="884"/>
      <c r="G231" s="884"/>
      <c r="H231" s="884"/>
      <c r="I231" s="884"/>
      <c r="J231" s="884"/>
      <c r="K231" s="885"/>
      <c r="L231" s="1027"/>
      <c r="M231" s="884"/>
      <c r="N231" s="884"/>
      <c r="O231" s="885"/>
      <c r="P231" s="1027"/>
      <c r="Q231" s="884"/>
      <c r="R231" s="884"/>
      <c r="S231" s="885"/>
      <c r="T231" s="991"/>
      <c r="U231" s="884"/>
      <c r="V231" s="884"/>
      <c r="W231" s="885"/>
      <c r="X231" s="796"/>
      <c r="Y231" s="796"/>
      <c r="Z231" s="796"/>
      <c r="AA231" s="796"/>
      <c r="AB231" s="796"/>
      <c r="AC231" s="796"/>
      <c r="AD231" s="796"/>
      <c r="AG231" s="323" t="b">
        <f t="shared" si="20"/>
        <v>0</v>
      </c>
      <c r="AH231" s="1" t="str">
        <f t="shared" si="21"/>
        <v/>
      </c>
      <c r="AI231" s="323" t="b">
        <f t="shared" si="22"/>
        <v>0</v>
      </c>
      <c r="AJ231" s="1" t="str">
        <f t="shared" si="23"/>
        <v/>
      </c>
      <c r="AK231" s="323" t="b">
        <f t="shared" si="24"/>
        <v>0</v>
      </c>
      <c r="AL231" s="648">
        <f t="shared" si="25"/>
        <v>0</v>
      </c>
      <c r="AM231" s="293">
        <f t="shared" si="26"/>
        <v>0</v>
      </c>
      <c r="AN231" s="294" t="str">
        <f>IF(AM231=0,"",
IF(SUM($AM$47:AM231)=1,AO231,
IF($AM$1547&gt;SUM($AM$47:AM231),_xlfn.CONCAT(", ",AO231),
IF($AM$1547=SUM($AM$47:AM231),_xlfn.CONCAT(" y ",AO231)))))</f>
        <v/>
      </c>
      <c r="AO231" s="89" t="s">
        <v>6262</v>
      </c>
      <c r="AQ231" s="477">
        <f t="shared" si="27"/>
        <v>0</v>
      </c>
      <c r="AR231" s="321">
        <f t="shared" si="28"/>
        <v>0</v>
      </c>
      <c r="AS231" s="293">
        <f t="shared" si="29"/>
        <v>0</v>
      </c>
      <c r="AT231" s="294" t="str">
        <f>IF(AS231=0,"",
IF(SUM($AS$47:AS231)=1,AU231,
IF($AS$1547&gt;SUM($AS$47:AS231),_xlfn.CONCAT(", ",AU231),
IF($AS$1547=SUM($AS$47:AS231),_xlfn.CONCAT(" y ",AU231)))))</f>
        <v/>
      </c>
      <c r="AU231" s="89" t="s">
        <v>6262</v>
      </c>
    </row>
    <row r="232" spans="1:47" ht="15" customHeight="1">
      <c r="A232" s="64"/>
      <c r="B232" s="11"/>
      <c r="C232" s="1021" t="s">
        <v>6263</v>
      </c>
      <c r="D232" s="890"/>
      <c r="E232" s="997"/>
      <c r="F232" s="884"/>
      <c r="G232" s="884"/>
      <c r="H232" s="884"/>
      <c r="I232" s="884"/>
      <c r="J232" s="884"/>
      <c r="K232" s="885"/>
      <c r="L232" s="1027"/>
      <c r="M232" s="884"/>
      <c r="N232" s="884"/>
      <c r="O232" s="885"/>
      <c r="P232" s="1027"/>
      <c r="Q232" s="884"/>
      <c r="R232" s="884"/>
      <c r="S232" s="885"/>
      <c r="T232" s="991"/>
      <c r="U232" s="884"/>
      <c r="V232" s="884"/>
      <c r="W232" s="885"/>
      <c r="X232" s="796"/>
      <c r="Y232" s="796"/>
      <c r="Z232" s="796"/>
      <c r="AA232" s="796"/>
      <c r="AB232" s="796"/>
      <c r="AC232" s="796"/>
      <c r="AD232" s="796"/>
      <c r="AG232" s="323" t="b">
        <f t="shared" si="20"/>
        <v>0</v>
      </c>
      <c r="AH232" s="1" t="str">
        <f t="shared" si="21"/>
        <v/>
      </c>
      <c r="AI232" s="323" t="b">
        <f t="shared" si="22"/>
        <v>0</v>
      </c>
      <c r="AJ232" s="1" t="str">
        <f t="shared" si="23"/>
        <v/>
      </c>
      <c r="AK232" s="323" t="b">
        <f t="shared" si="24"/>
        <v>0</v>
      </c>
      <c r="AL232" s="648">
        <f t="shared" si="25"/>
        <v>0</v>
      </c>
      <c r="AM232" s="293">
        <f t="shared" si="26"/>
        <v>0</v>
      </c>
      <c r="AN232" s="294" t="str">
        <f>IF(AM232=0,"",
IF(SUM($AM$47:AM232)=1,AO232,
IF($AM$1547&gt;SUM($AM$47:AM232),_xlfn.CONCAT(", ",AO232),
IF($AM$1547=SUM($AM$47:AM232),_xlfn.CONCAT(" y ",AO232)))))</f>
        <v/>
      </c>
      <c r="AO232" s="89" t="s">
        <v>6264</v>
      </c>
      <c r="AQ232" s="477">
        <f t="shared" si="27"/>
        <v>0</v>
      </c>
      <c r="AR232" s="321">
        <f t="shared" si="28"/>
        <v>0</v>
      </c>
      <c r="AS232" s="293">
        <f t="shared" si="29"/>
        <v>0</v>
      </c>
      <c r="AT232" s="294" t="str">
        <f>IF(AS232=0,"",
IF(SUM($AS$47:AS232)=1,AU232,
IF($AS$1547&gt;SUM($AS$47:AS232),_xlfn.CONCAT(", ",AU232),
IF($AS$1547=SUM($AS$47:AS232),_xlfn.CONCAT(" y ",AU232)))))</f>
        <v/>
      </c>
      <c r="AU232" s="89" t="s">
        <v>6264</v>
      </c>
    </row>
    <row r="233" spans="1:47" ht="15" customHeight="1">
      <c r="A233" s="64"/>
      <c r="B233" s="11"/>
      <c r="C233" s="1021" t="s">
        <v>6265</v>
      </c>
      <c r="D233" s="890"/>
      <c r="E233" s="997"/>
      <c r="F233" s="884"/>
      <c r="G233" s="884"/>
      <c r="H233" s="884"/>
      <c r="I233" s="884"/>
      <c r="J233" s="884"/>
      <c r="K233" s="885"/>
      <c r="L233" s="1027"/>
      <c r="M233" s="884"/>
      <c r="N233" s="884"/>
      <c r="O233" s="885"/>
      <c r="P233" s="1027"/>
      <c r="Q233" s="884"/>
      <c r="R233" s="884"/>
      <c r="S233" s="885"/>
      <c r="T233" s="991"/>
      <c r="U233" s="884"/>
      <c r="V233" s="884"/>
      <c r="W233" s="885"/>
      <c r="X233" s="796"/>
      <c r="Y233" s="796"/>
      <c r="Z233" s="796"/>
      <c r="AA233" s="796"/>
      <c r="AB233" s="796"/>
      <c r="AC233" s="796"/>
      <c r="AD233" s="796"/>
      <c r="AG233" s="323" t="b">
        <f t="shared" si="20"/>
        <v>0</v>
      </c>
      <c r="AH233" s="1" t="str">
        <f t="shared" si="21"/>
        <v/>
      </c>
      <c r="AI233" s="323" t="b">
        <f t="shared" si="22"/>
        <v>0</v>
      </c>
      <c r="AJ233" s="1" t="str">
        <f t="shared" si="23"/>
        <v/>
      </c>
      <c r="AK233" s="323" t="b">
        <f t="shared" si="24"/>
        <v>0</v>
      </c>
      <c r="AL233" s="648">
        <f t="shared" si="25"/>
        <v>0</v>
      </c>
      <c r="AM233" s="293">
        <f t="shared" si="26"/>
        <v>0</v>
      </c>
      <c r="AN233" s="294" t="str">
        <f>IF(AM233=0,"",
IF(SUM($AM$47:AM233)=1,AO233,
IF($AM$1547&gt;SUM($AM$47:AM233),_xlfn.CONCAT(", ",AO233),
IF($AM$1547=SUM($AM$47:AM233),_xlfn.CONCAT(" y ",AO233)))))</f>
        <v/>
      </c>
      <c r="AO233" s="89" t="s">
        <v>6266</v>
      </c>
      <c r="AQ233" s="477">
        <f t="shared" si="27"/>
        <v>0</v>
      </c>
      <c r="AR233" s="321">
        <f t="shared" si="28"/>
        <v>0</v>
      </c>
      <c r="AS233" s="293">
        <f t="shared" si="29"/>
        <v>0</v>
      </c>
      <c r="AT233" s="294" t="str">
        <f>IF(AS233=0,"",
IF(SUM($AS$47:AS233)=1,AU233,
IF($AS$1547&gt;SUM($AS$47:AS233),_xlfn.CONCAT(", ",AU233),
IF($AS$1547=SUM($AS$47:AS233),_xlfn.CONCAT(" y ",AU233)))))</f>
        <v/>
      </c>
      <c r="AU233" s="89" t="s">
        <v>6266</v>
      </c>
    </row>
    <row r="234" spans="1:47" ht="15" customHeight="1">
      <c r="A234" s="64"/>
      <c r="B234" s="11"/>
      <c r="C234" s="1021" t="s">
        <v>6267</v>
      </c>
      <c r="D234" s="890"/>
      <c r="E234" s="997"/>
      <c r="F234" s="884"/>
      <c r="G234" s="884"/>
      <c r="H234" s="884"/>
      <c r="I234" s="884"/>
      <c r="J234" s="884"/>
      <c r="K234" s="885"/>
      <c r="L234" s="1027"/>
      <c r="M234" s="884"/>
      <c r="N234" s="884"/>
      <c r="O234" s="885"/>
      <c r="P234" s="1027"/>
      <c r="Q234" s="884"/>
      <c r="R234" s="884"/>
      <c r="S234" s="885"/>
      <c r="T234" s="991"/>
      <c r="U234" s="884"/>
      <c r="V234" s="884"/>
      <c r="W234" s="885"/>
      <c r="X234" s="796"/>
      <c r="Y234" s="796"/>
      <c r="Z234" s="796"/>
      <c r="AA234" s="796"/>
      <c r="AB234" s="796"/>
      <c r="AC234" s="796"/>
      <c r="AD234" s="796"/>
      <c r="AG234" s="323" t="b">
        <f t="shared" si="20"/>
        <v>0</v>
      </c>
      <c r="AH234" s="1" t="str">
        <f t="shared" si="21"/>
        <v/>
      </c>
      <c r="AI234" s="323" t="b">
        <f t="shared" si="22"/>
        <v>0</v>
      </c>
      <c r="AJ234" s="1" t="str">
        <f t="shared" si="23"/>
        <v/>
      </c>
      <c r="AK234" s="323" t="b">
        <f t="shared" si="24"/>
        <v>0</v>
      </c>
      <c r="AL234" s="648">
        <f t="shared" si="25"/>
        <v>0</v>
      </c>
      <c r="AM234" s="293">
        <f t="shared" si="26"/>
        <v>0</v>
      </c>
      <c r="AN234" s="294" t="str">
        <f>IF(AM234=0,"",
IF(SUM($AM$47:AM234)=1,AO234,
IF($AM$1547&gt;SUM($AM$47:AM234),_xlfn.CONCAT(", ",AO234),
IF($AM$1547=SUM($AM$47:AM234),_xlfn.CONCAT(" y ",AO234)))))</f>
        <v/>
      </c>
      <c r="AO234" s="89" t="s">
        <v>6268</v>
      </c>
      <c r="AQ234" s="477">
        <f t="shared" si="27"/>
        <v>0</v>
      </c>
      <c r="AR234" s="321">
        <f t="shared" si="28"/>
        <v>0</v>
      </c>
      <c r="AS234" s="293">
        <f t="shared" si="29"/>
        <v>0</v>
      </c>
      <c r="AT234" s="294" t="str">
        <f>IF(AS234=0,"",
IF(SUM($AS$47:AS234)=1,AU234,
IF($AS$1547&gt;SUM($AS$47:AS234),_xlfn.CONCAT(", ",AU234),
IF($AS$1547=SUM($AS$47:AS234),_xlfn.CONCAT(" y ",AU234)))))</f>
        <v/>
      </c>
      <c r="AU234" s="89" t="s">
        <v>6268</v>
      </c>
    </row>
    <row r="235" spans="1:47" ht="15" customHeight="1">
      <c r="A235" s="64"/>
      <c r="B235" s="11"/>
      <c r="C235" s="1021" t="s">
        <v>6269</v>
      </c>
      <c r="D235" s="890"/>
      <c r="E235" s="997"/>
      <c r="F235" s="884"/>
      <c r="G235" s="884"/>
      <c r="H235" s="884"/>
      <c r="I235" s="884"/>
      <c r="J235" s="884"/>
      <c r="K235" s="885"/>
      <c r="L235" s="1027"/>
      <c r="M235" s="884"/>
      <c r="N235" s="884"/>
      <c r="O235" s="885"/>
      <c r="P235" s="1027"/>
      <c r="Q235" s="884"/>
      <c r="R235" s="884"/>
      <c r="S235" s="885"/>
      <c r="T235" s="991"/>
      <c r="U235" s="884"/>
      <c r="V235" s="884"/>
      <c r="W235" s="885"/>
      <c r="X235" s="796"/>
      <c r="Y235" s="796"/>
      <c r="Z235" s="796"/>
      <c r="AA235" s="796"/>
      <c r="AB235" s="796"/>
      <c r="AC235" s="796"/>
      <c r="AD235" s="796"/>
      <c r="AG235" s="323" t="b">
        <f t="shared" si="20"/>
        <v>0</v>
      </c>
      <c r="AH235" s="1" t="str">
        <f t="shared" si="21"/>
        <v/>
      </c>
      <c r="AI235" s="323" t="b">
        <f t="shared" si="22"/>
        <v>0</v>
      </c>
      <c r="AJ235" s="1" t="str">
        <f t="shared" si="23"/>
        <v/>
      </c>
      <c r="AK235" s="323" t="b">
        <f t="shared" si="24"/>
        <v>0</v>
      </c>
      <c r="AL235" s="648">
        <f t="shared" si="25"/>
        <v>0</v>
      </c>
      <c r="AM235" s="293">
        <f t="shared" si="26"/>
        <v>0</v>
      </c>
      <c r="AN235" s="294" t="str">
        <f>IF(AM235=0,"",
IF(SUM($AM$47:AM235)=1,AO235,
IF($AM$1547&gt;SUM($AM$47:AM235),_xlfn.CONCAT(", ",AO235),
IF($AM$1547=SUM($AM$47:AM235),_xlfn.CONCAT(" y ",AO235)))))</f>
        <v/>
      </c>
      <c r="AO235" s="89" t="s">
        <v>6270</v>
      </c>
      <c r="AQ235" s="477">
        <f t="shared" si="27"/>
        <v>0</v>
      </c>
      <c r="AR235" s="321">
        <f t="shared" si="28"/>
        <v>0</v>
      </c>
      <c r="AS235" s="293">
        <f t="shared" si="29"/>
        <v>0</v>
      </c>
      <c r="AT235" s="294" t="str">
        <f>IF(AS235=0,"",
IF(SUM($AS$47:AS235)=1,AU235,
IF($AS$1547&gt;SUM($AS$47:AS235),_xlfn.CONCAT(", ",AU235),
IF($AS$1547=SUM($AS$47:AS235),_xlfn.CONCAT(" y ",AU235)))))</f>
        <v/>
      </c>
      <c r="AU235" s="89" t="s">
        <v>6270</v>
      </c>
    </row>
    <row r="236" spans="1:47" ht="15" customHeight="1">
      <c r="A236" s="64"/>
      <c r="B236" s="11"/>
      <c r="C236" s="1021" t="s">
        <v>6271</v>
      </c>
      <c r="D236" s="890"/>
      <c r="E236" s="997"/>
      <c r="F236" s="884"/>
      <c r="G236" s="884"/>
      <c r="H236" s="884"/>
      <c r="I236" s="884"/>
      <c r="J236" s="884"/>
      <c r="K236" s="885"/>
      <c r="L236" s="1027"/>
      <c r="M236" s="884"/>
      <c r="N236" s="884"/>
      <c r="O236" s="885"/>
      <c r="P236" s="1027"/>
      <c r="Q236" s="884"/>
      <c r="R236" s="884"/>
      <c r="S236" s="885"/>
      <c r="T236" s="991"/>
      <c r="U236" s="884"/>
      <c r="V236" s="884"/>
      <c r="W236" s="885"/>
      <c r="X236" s="796"/>
      <c r="Y236" s="796"/>
      <c r="Z236" s="796"/>
      <c r="AA236" s="796"/>
      <c r="AB236" s="796"/>
      <c r="AC236" s="796"/>
      <c r="AD236" s="796"/>
      <c r="AG236" s="323" t="b">
        <f t="shared" si="20"/>
        <v>0</v>
      </c>
      <c r="AH236" s="1" t="str">
        <f t="shared" si="21"/>
        <v/>
      </c>
      <c r="AI236" s="323" t="b">
        <f t="shared" si="22"/>
        <v>0</v>
      </c>
      <c r="AJ236" s="1" t="str">
        <f t="shared" si="23"/>
        <v/>
      </c>
      <c r="AK236" s="323" t="b">
        <f t="shared" si="24"/>
        <v>0</v>
      </c>
      <c r="AL236" s="648">
        <f t="shared" si="25"/>
        <v>0</v>
      </c>
      <c r="AM236" s="293">
        <f t="shared" si="26"/>
        <v>0</v>
      </c>
      <c r="AN236" s="294" t="str">
        <f>IF(AM236=0,"",
IF(SUM($AM$47:AM236)=1,AO236,
IF($AM$1547&gt;SUM($AM$47:AM236),_xlfn.CONCAT(", ",AO236),
IF($AM$1547=SUM($AM$47:AM236),_xlfn.CONCAT(" y ",AO236)))))</f>
        <v/>
      </c>
      <c r="AO236" s="89" t="s">
        <v>6272</v>
      </c>
      <c r="AQ236" s="477">
        <f t="shared" si="27"/>
        <v>0</v>
      </c>
      <c r="AR236" s="321">
        <f t="shared" si="28"/>
        <v>0</v>
      </c>
      <c r="AS236" s="293">
        <f t="shared" si="29"/>
        <v>0</v>
      </c>
      <c r="AT236" s="294" t="str">
        <f>IF(AS236=0,"",
IF(SUM($AS$47:AS236)=1,AU236,
IF($AS$1547&gt;SUM($AS$47:AS236),_xlfn.CONCAT(", ",AU236),
IF($AS$1547=SUM($AS$47:AS236),_xlfn.CONCAT(" y ",AU236)))))</f>
        <v/>
      </c>
      <c r="AU236" s="89" t="s">
        <v>6272</v>
      </c>
    </row>
    <row r="237" spans="1:47" ht="15" customHeight="1">
      <c r="A237" s="64"/>
      <c r="B237" s="11"/>
      <c r="C237" s="1021" t="s">
        <v>6273</v>
      </c>
      <c r="D237" s="890"/>
      <c r="E237" s="997"/>
      <c r="F237" s="884"/>
      <c r="G237" s="884"/>
      <c r="H237" s="884"/>
      <c r="I237" s="884"/>
      <c r="J237" s="884"/>
      <c r="K237" s="885"/>
      <c r="L237" s="1027"/>
      <c r="M237" s="884"/>
      <c r="N237" s="884"/>
      <c r="O237" s="885"/>
      <c r="P237" s="1027"/>
      <c r="Q237" s="884"/>
      <c r="R237" s="884"/>
      <c r="S237" s="885"/>
      <c r="T237" s="991"/>
      <c r="U237" s="884"/>
      <c r="V237" s="884"/>
      <c r="W237" s="885"/>
      <c r="X237" s="796"/>
      <c r="Y237" s="796"/>
      <c r="Z237" s="796"/>
      <c r="AA237" s="796"/>
      <c r="AB237" s="796"/>
      <c r="AC237" s="796"/>
      <c r="AD237" s="796"/>
      <c r="AG237" s="323" t="b">
        <f t="shared" si="20"/>
        <v>0</v>
      </c>
      <c r="AH237" s="1" t="str">
        <f t="shared" si="21"/>
        <v/>
      </c>
      <c r="AI237" s="323" t="b">
        <f t="shared" si="22"/>
        <v>0</v>
      </c>
      <c r="AJ237" s="1" t="str">
        <f t="shared" si="23"/>
        <v/>
      </c>
      <c r="AK237" s="323" t="b">
        <f t="shared" si="24"/>
        <v>0</v>
      </c>
      <c r="AL237" s="648">
        <f t="shared" si="25"/>
        <v>0</v>
      </c>
      <c r="AM237" s="293">
        <f t="shared" si="26"/>
        <v>0</v>
      </c>
      <c r="AN237" s="294" t="str">
        <f>IF(AM237=0,"",
IF(SUM($AM$47:AM237)=1,AO237,
IF($AM$1547&gt;SUM($AM$47:AM237),_xlfn.CONCAT(", ",AO237),
IF($AM$1547=SUM($AM$47:AM237),_xlfn.CONCAT(" y ",AO237)))))</f>
        <v/>
      </c>
      <c r="AO237" s="89" t="s">
        <v>6274</v>
      </c>
      <c r="AQ237" s="477">
        <f t="shared" si="27"/>
        <v>0</v>
      </c>
      <c r="AR237" s="321">
        <f t="shared" si="28"/>
        <v>0</v>
      </c>
      <c r="AS237" s="293">
        <f t="shared" si="29"/>
        <v>0</v>
      </c>
      <c r="AT237" s="294" t="str">
        <f>IF(AS237=0,"",
IF(SUM($AS$47:AS237)=1,AU237,
IF($AS$1547&gt;SUM($AS$47:AS237),_xlfn.CONCAT(", ",AU237),
IF($AS$1547=SUM($AS$47:AS237),_xlfn.CONCAT(" y ",AU237)))))</f>
        <v/>
      </c>
      <c r="AU237" s="89" t="s">
        <v>6274</v>
      </c>
    </row>
    <row r="238" spans="1:47" ht="15" customHeight="1">
      <c r="A238" s="64"/>
      <c r="B238" s="11"/>
      <c r="C238" s="1021" t="s">
        <v>6275</v>
      </c>
      <c r="D238" s="890"/>
      <c r="E238" s="997"/>
      <c r="F238" s="884"/>
      <c r="G238" s="884"/>
      <c r="H238" s="884"/>
      <c r="I238" s="884"/>
      <c r="J238" s="884"/>
      <c r="K238" s="885"/>
      <c r="L238" s="1027"/>
      <c r="M238" s="884"/>
      <c r="N238" s="884"/>
      <c r="O238" s="885"/>
      <c r="P238" s="1027"/>
      <c r="Q238" s="884"/>
      <c r="R238" s="884"/>
      <c r="S238" s="885"/>
      <c r="T238" s="991"/>
      <c r="U238" s="884"/>
      <c r="V238" s="884"/>
      <c r="W238" s="885"/>
      <c r="X238" s="796"/>
      <c r="Y238" s="796"/>
      <c r="Z238" s="796"/>
      <c r="AA238" s="796"/>
      <c r="AB238" s="796"/>
      <c r="AC238" s="796"/>
      <c r="AD238" s="796"/>
      <c r="AG238" s="323" t="b">
        <f t="shared" si="20"/>
        <v>0</v>
      </c>
      <c r="AH238" s="1" t="str">
        <f t="shared" si="21"/>
        <v/>
      </c>
      <c r="AI238" s="323" t="b">
        <f t="shared" si="22"/>
        <v>0</v>
      </c>
      <c r="AJ238" s="1" t="str">
        <f t="shared" si="23"/>
        <v/>
      </c>
      <c r="AK238" s="323" t="b">
        <f t="shared" si="24"/>
        <v>0</v>
      </c>
      <c r="AL238" s="648">
        <f t="shared" si="25"/>
        <v>0</v>
      </c>
      <c r="AM238" s="293">
        <f t="shared" si="26"/>
        <v>0</v>
      </c>
      <c r="AN238" s="294" t="str">
        <f>IF(AM238=0,"",
IF(SUM($AM$47:AM238)=1,AO238,
IF($AM$1547&gt;SUM($AM$47:AM238),_xlfn.CONCAT(", ",AO238),
IF($AM$1547=SUM($AM$47:AM238),_xlfn.CONCAT(" y ",AO238)))))</f>
        <v/>
      </c>
      <c r="AO238" s="89" t="s">
        <v>6276</v>
      </c>
      <c r="AQ238" s="477">
        <f t="shared" si="27"/>
        <v>0</v>
      </c>
      <c r="AR238" s="321">
        <f t="shared" si="28"/>
        <v>0</v>
      </c>
      <c r="AS238" s="293">
        <f t="shared" si="29"/>
        <v>0</v>
      </c>
      <c r="AT238" s="294" t="str">
        <f>IF(AS238=0,"",
IF(SUM($AS$47:AS238)=1,AU238,
IF($AS$1547&gt;SUM($AS$47:AS238),_xlfn.CONCAT(", ",AU238),
IF($AS$1547=SUM($AS$47:AS238),_xlfn.CONCAT(" y ",AU238)))))</f>
        <v/>
      </c>
      <c r="AU238" s="89" t="s">
        <v>6276</v>
      </c>
    </row>
    <row r="239" spans="1:47" ht="15" customHeight="1">
      <c r="A239" s="64"/>
      <c r="B239" s="11"/>
      <c r="C239" s="1021" t="s">
        <v>6277</v>
      </c>
      <c r="D239" s="890"/>
      <c r="E239" s="997"/>
      <c r="F239" s="884"/>
      <c r="G239" s="884"/>
      <c r="H239" s="884"/>
      <c r="I239" s="884"/>
      <c r="J239" s="884"/>
      <c r="K239" s="885"/>
      <c r="L239" s="1027"/>
      <c r="M239" s="884"/>
      <c r="N239" s="884"/>
      <c r="O239" s="885"/>
      <c r="P239" s="1027"/>
      <c r="Q239" s="884"/>
      <c r="R239" s="884"/>
      <c r="S239" s="885"/>
      <c r="T239" s="991"/>
      <c r="U239" s="884"/>
      <c r="V239" s="884"/>
      <c r="W239" s="885"/>
      <c r="X239" s="796"/>
      <c r="Y239" s="796"/>
      <c r="Z239" s="796"/>
      <c r="AA239" s="796"/>
      <c r="AB239" s="796"/>
      <c r="AC239" s="796"/>
      <c r="AD239" s="796"/>
      <c r="AG239" s="323" t="b">
        <f t="shared" si="20"/>
        <v>0</v>
      </c>
      <c r="AH239" s="1" t="str">
        <f t="shared" si="21"/>
        <v/>
      </c>
      <c r="AI239" s="323" t="b">
        <f t="shared" si="22"/>
        <v>0</v>
      </c>
      <c r="AJ239" s="1" t="str">
        <f t="shared" si="23"/>
        <v/>
      </c>
      <c r="AK239" s="323" t="b">
        <f t="shared" si="24"/>
        <v>0</v>
      </c>
      <c r="AL239" s="648">
        <f t="shared" si="25"/>
        <v>0</v>
      </c>
      <c r="AM239" s="293">
        <f t="shared" si="26"/>
        <v>0</v>
      </c>
      <c r="AN239" s="294" t="str">
        <f>IF(AM239=0,"",
IF(SUM($AM$47:AM239)=1,AO239,
IF($AM$1547&gt;SUM($AM$47:AM239),_xlfn.CONCAT(", ",AO239),
IF($AM$1547=SUM($AM$47:AM239),_xlfn.CONCAT(" y ",AO239)))))</f>
        <v/>
      </c>
      <c r="AO239" s="89" t="s">
        <v>6278</v>
      </c>
      <c r="AQ239" s="477">
        <f t="shared" si="27"/>
        <v>0</v>
      </c>
      <c r="AR239" s="321">
        <f t="shared" si="28"/>
        <v>0</v>
      </c>
      <c r="AS239" s="293">
        <f t="shared" si="29"/>
        <v>0</v>
      </c>
      <c r="AT239" s="294" t="str">
        <f>IF(AS239=0,"",
IF(SUM($AS$47:AS239)=1,AU239,
IF($AS$1547&gt;SUM($AS$47:AS239),_xlfn.CONCAT(", ",AU239),
IF($AS$1547=SUM($AS$47:AS239),_xlfn.CONCAT(" y ",AU239)))))</f>
        <v/>
      </c>
      <c r="AU239" s="89" t="s">
        <v>6278</v>
      </c>
    </row>
    <row r="240" spans="1:47" ht="15" customHeight="1">
      <c r="A240" s="64"/>
      <c r="B240" s="11"/>
      <c r="C240" s="1021" t="s">
        <v>6279</v>
      </c>
      <c r="D240" s="890"/>
      <c r="E240" s="997"/>
      <c r="F240" s="884"/>
      <c r="G240" s="884"/>
      <c r="H240" s="884"/>
      <c r="I240" s="884"/>
      <c r="J240" s="884"/>
      <c r="K240" s="885"/>
      <c r="L240" s="1027"/>
      <c r="M240" s="884"/>
      <c r="N240" s="884"/>
      <c r="O240" s="885"/>
      <c r="P240" s="1027"/>
      <c r="Q240" s="884"/>
      <c r="R240" s="884"/>
      <c r="S240" s="885"/>
      <c r="T240" s="991"/>
      <c r="U240" s="884"/>
      <c r="V240" s="884"/>
      <c r="W240" s="885"/>
      <c r="X240" s="796"/>
      <c r="Y240" s="796"/>
      <c r="Z240" s="796"/>
      <c r="AA240" s="796"/>
      <c r="AB240" s="796"/>
      <c r="AC240" s="796"/>
      <c r="AD240" s="796"/>
      <c r="AG240" s="323" t="b">
        <f t="shared" ref="AG240:AG303" si="30">NOT(EXACT(E240,UPPER(E240)))</f>
        <v>0</v>
      </c>
      <c r="AH240" s="1" t="str">
        <f t="shared" ref="AH240:AH303" si="31">SUBSTITUTE( SUBSTITUTE( SUBSTITUTE( SUBSTITUTE( SUBSTITUTE( SUBSTITUTE( SUBSTITUTE( SUBSTITUTE( SUBSTITUTE( SUBSTITUTE(E240, "á", "a"), "é", "e"), "í", "i"), "ó", "o"), "ú", "u"), "Á", "A"), "É", "E"), "Í", "I"), "Ó", "O"), "Ú", "U")</f>
        <v/>
      </c>
      <c r="AI240" s="323" t="b">
        <f t="shared" ref="AI240:AI303" si="32">NOT(EXACT(E240,AH240))</f>
        <v>0</v>
      </c>
      <c r="AJ240" s="1" t="str">
        <f t="shared" ref="AJ240:AJ303" si="33">SUBSTITUTE((SUBSTITUTE(SUBSTITUTE(SUBSTITUTE(E240,".",""),",",""),"(","")),")","")</f>
        <v/>
      </c>
      <c r="AK240" s="323" t="b">
        <f t="shared" ref="AK240:AK303" si="34">NOT(EXACT(E240,AJ240))</f>
        <v>0</v>
      </c>
      <c r="AL240" s="648">
        <f t="shared" ref="AL240:AL303" si="35">IF(COUNTIF(T240,"VARIAS")&gt;0,1,0)</f>
        <v>0</v>
      </c>
      <c r="AM240" s="293">
        <f t="shared" ref="AM240:AM303" si="36">IF(SUM(AL240)=0,0,1)</f>
        <v>0</v>
      </c>
      <c r="AN240" s="294" t="str">
        <f>IF(AM240=0,"",
IF(SUM($AM$47:AM240)=1,AO240,
IF($AM$1547&gt;SUM($AM$47:AM240),_xlfn.CONCAT(", ",AO240),
IF($AM$1547=SUM($AM$47:AM240),_xlfn.CONCAT(" y ",AO240)))))</f>
        <v/>
      </c>
      <c r="AO240" s="89" t="s">
        <v>6280</v>
      </c>
      <c r="AQ240" s="477">
        <f t="shared" ref="AQ240:AQ303" si="37">IF(AND($AD240="X",COUNTA(X240:AC240)&gt;0),1,0)</f>
        <v>0</v>
      </c>
      <c r="AR240" s="321">
        <f t="shared" ref="AR240:AR303" si="38">IF(AND(COUNTBLANK(E240)=0,COUNTA(L240:W240)=3,COUNTA(X240:AD240)&gt;0),0,IF(AND(COUNTBLANK(E240)=1,COUNTA(L240:AD240)=0),0,1))</f>
        <v>0</v>
      </c>
      <c r="AS240" s="293">
        <f t="shared" ref="AS240:AS303" si="39">IF(AR240=0,0,1)</f>
        <v>0</v>
      </c>
      <c r="AT240" s="294" t="str">
        <f>IF(AS240=0,"",
IF(SUM($AS$47:AS240)=1,AU240,
IF($AS$1547&gt;SUM($AS$47:AS240),_xlfn.CONCAT(", ",AU240),
IF($AS$1547=SUM($AS$47:AS240),_xlfn.CONCAT(" y ",AU240)))))</f>
        <v/>
      </c>
      <c r="AU240" s="89" t="s">
        <v>6280</v>
      </c>
    </row>
    <row r="241" spans="1:47" ht="15" customHeight="1">
      <c r="A241" s="64"/>
      <c r="B241" s="11"/>
      <c r="C241" s="1021" t="s">
        <v>6281</v>
      </c>
      <c r="D241" s="890"/>
      <c r="E241" s="997"/>
      <c r="F241" s="884"/>
      <c r="G241" s="884"/>
      <c r="H241" s="884"/>
      <c r="I241" s="884"/>
      <c r="J241" s="884"/>
      <c r="K241" s="885"/>
      <c r="L241" s="1027"/>
      <c r="M241" s="884"/>
      <c r="N241" s="884"/>
      <c r="O241" s="885"/>
      <c r="P241" s="1027"/>
      <c r="Q241" s="884"/>
      <c r="R241" s="884"/>
      <c r="S241" s="885"/>
      <c r="T241" s="991"/>
      <c r="U241" s="884"/>
      <c r="V241" s="884"/>
      <c r="W241" s="885"/>
      <c r="X241" s="796"/>
      <c r="Y241" s="796"/>
      <c r="Z241" s="796"/>
      <c r="AA241" s="796"/>
      <c r="AB241" s="796"/>
      <c r="AC241" s="796"/>
      <c r="AD241" s="796"/>
      <c r="AG241" s="323" t="b">
        <f t="shared" si="30"/>
        <v>0</v>
      </c>
      <c r="AH241" s="1" t="str">
        <f t="shared" si="31"/>
        <v/>
      </c>
      <c r="AI241" s="323" t="b">
        <f t="shared" si="32"/>
        <v>0</v>
      </c>
      <c r="AJ241" s="1" t="str">
        <f t="shared" si="33"/>
        <v/>
      </c>
      <c r="AK241" s="323" t="b">
        <f t="shared" si="34"/>
        <v>0</v>
      </c>
      <c r="AL241" s="648">
        <f t="shared" si="35"/>
        <v>0</v>
      </c>
      <c r="AM241" s="293">
        <f t="shared" si="36"/>
        <v>0</v>
      </c>
      <c r="AN241" s="294" t="str">
        <f>IF(AM241=0,"",
IF(SUM($AM$47:AM241)=1,AO241,
IF($AM$1547&gt;SUM($AM$47:AM241),_xlfn.CONCAT(", ",AO241),
IF($AM$1547=SUM($AM$47:AM241),_xlfn.CONCAT(" y ",AO241)))))</f>
        <v/>
      </c>
      <c r="AO241" s="89" t="s">
        <v>6282</v>
      </c>
      <c r="AQ241" s="477">
        <f t="shared" si="37"/>
        <v>0</v>
      </c>
      <c r="AR241" s="321">
        <f t="shared" si="38"/>
        <v>0</v>
      </c>
      <c r="AS241" s="293">
        <f t="shared" si="39"/>
        <v>0</v>
      </c>
      <c r="AT241" s="294" t="str">
        <f>IF(AS241=0,"",
IF(SUM($AS$47:AS241)=1,AU241,
IF($AS$1547&gt;SUM($AS$47:AS241),_xlfn.CONCAT(", ",AU241),
IF($AS$1547=SUM($AS$47:AS241),_xlfn.CONCAT(" y ",AU241)))))</f>
        <v/>
      </c>
      <c r="AU241" s="89" t="s">
        <v>6282</v>
      </c>
    </row>
    <row r="242" spans="1:47" ht="15" customHeight="1">
      <c r="A242" s="64"/>
      <c r="B242" s="11"/>
      <c r="C242" s="1021" t="s">
        <v>6283</v>
      </c>
      <c r="D242" s="890"/>
      <c r="E242" s="997"/>
      <c r="F242" s="884"/>
      <c r="G242" s="884"/>
      <c r="H242" s="884"/>
      <c r="I242" s="884"/>
      <c r="J242" s="884"/>
      <c r="K242" s="885"/>
      <c r="L242" s="1027"/>
      <c r="M242" s="884"/>
      <c r="N242" s="884"/>
      <c r="O242" s="885"/>
      <c r="P242" s="1027"/>
      <c r="Q242" s="884"/>
      <c r="R242" s="884"/>
      <c r="S242" s="885"/>
      <c r="T242" s="991"/>
      <c r="U242" s="884"/>
      <c r="V242" s="884"/>
      <c r="W242" s="885"/>
      <c r="X242" s="796"/>
      <c r="Y242" s="796"/>
      <c r="Z242" s="796"/>
      <c r="AA242" s="796"/>
      <c r="AB242" s="796"/>
      <c r="AC242" s="796"/>
      <c r="AD242" s="796"/>
      <c r="AG242" s="323" t="b">
        <f t="shared" si="30"/>
        <v>0</v>
      </c>
      <c r="AH242" s="1" t="str">
        <f t="shared" si="31"/>
        <v/>
      </c>
      <c r="AI242" s="323" t="b">
        <f t="shared" si="32"/>
        <v>0</v>
      </c>
      <c r="AJ242" s="1" t="str">
        <f t="shared" si="33"/>
        <v/>
      </c>
      <c r="AK242" s="323" t="b">
        <f t="shared" si="34"/>
        <v>0</v>
      </c>
      <c r="AL242" s="648">
        <f t="shared" si="35"/>
        <v>0</v>
      </c>
      <c r="AM242" s="293">
        <f t="shared" si="36"/>
        <v>0</v>
      </c>
      <c r="AN242" s="294" t="str">
        <f>IF(AM242=0,"",
IF(SUM($AM$47:AM242)=1,AO242,
IF($AM$1547&gt;SUM($AM$47:AM242),_xlfn.CONCAT(", ",AO242),
IF($AM$1547=SUM($AM$47:AM242),_xlfn.CONCAT(" y ",AO242)))))</f>
        <v/>
      </c>
      <c r="AO242" s="89" t="s">
        <v>6284</v>
      </c>
      <c r="AQ242" s="477">
        <f t="shared" si="37"/>
        <v>0</v>
      </c>
      <c r="AR242" s="321">
        <f t="shared" si="38"/>
        <v>0</v>
      </c>
      <c r="AS242" s="293">
        <f t="shared" si="39"/>
        <v>0</v>
      </c>
      <c r="AT242" s="294" t="str">
        <f>IF(AS242=0,"",
IF(SUM($AS$47:AS242)=1,AU242,
IF($AS$1547&gt;SUM($AS$47:AS242),_xlfn.CONCAT(", ",AU242),
IF($AS$1547=SUM($AS$47:AS242),_xlfn.CONCAT(" y ",AU242)))))</f>
        <v/>
      </c>
      <c r="AU242" s="89" t="s">
        <v>6284</v>
      </c>
    </row>
    <row r="243" spans="1:47" ht="15" customHeight="1">
      <c r="A243" s="64"/>
      <c r="B243" s="11"/>
      <c r="C243" s="1021" t="s">
        <v>6285</v>
      </c>
      <c r="D243" s="890"/>
      <c r="E243" s="997"/>
      <c r="F243" s="884"/>
      <c r="G243" s="884"/>
      <c r="H243" s="884"/>
      <c r="I243" s="884"/>
      <c r="J243" s="884"/>
      <c r="K243" s="885"/>
      <c r="L243" s="1027"/>
      <c r="M243" s="884"/>
      <c r="N243" s="884"/>
      <c r="O243" s="885"/>
      <c r="P243" s="1027"/>
      <c r="Q243" s="884"/>
      <c r="R243" s="884"/>
      <c r="S243" s="885"/>
      <c r="T243" s="991"/>
      <c r="U243" s="884"/>
      <c r="V243" s="884"/>
      <c r="W243" s="885"/>
      <c r="X243" s="796"/>
      <c r="Y243" s="796"/>
      <c r="Z243" s="796"/>
      <c r="AA243" s="796"/>
      <c r="AB243" s="796"/>
      <c r="AC243" s="796"/>
      <c r="AD243" s="796"/>
      <c r="AG243" s="323" t="b">
        <f t="shared" si="30"/>
        <v>0</v>
      </c>
      <c r="AH243" s="1" t="str">
        <f t="shared" si="31"/>
        <v/>
      </c>
      <c r="AI243" s="323" t="b">
        <f t="shared" si="32"/>
        <v>0</v>
      </c>
      <c r="AJ243" s="1" t="str">
        <f t="shared" si="33"/>
        <v/>
      </c>
      <c r="AK243" s="323" t="b">
        <f t="shared" si="34"/>
        <v>0</v>
      </c>
      <c r="AL243" s="648">
        <f t="shared" si="35"/>
        <v>0</v>
      </c>
      <c r="AM243" s="293">
        <f t="shared" si="36"/>
        <v>0</v>
      </c>
      <c r="AN243" s="294" t="str">
        <f>IF(AM243=0,"",
IF(SUM($AM$47:AM243)=1,AO243,
IF($AM$1547&gt;SUM($AM$47:AM243),_xlfn.CONCAT(", ",AO243),
IF($AM$1547=SUM($AM$47:AM243),_xlfn.CONCAT(" y ",AO243)))))</f>
        <v/>
      </c>
      <c r="AO243" s="89" t="s">
        <v>6286</v>
      </c>
      <c r="AQ243" s="477">
        <f t="shared" si="37"/>
        <v>0</v>
      </c>
      <c r="AR243" s="321">
        <f t="shared" si="38"/>
        <v>0</v>
      </c>
      <c r="AS243" s="293">
        <f t="shared" si="39"/>
        <v>0</v>
      </c>
      <c r="AT243" s="294" t="str">
        <f>IF(AS243=0,"",
IF(SUM($AS$47:AS243)=1,AU243,
IF($AS$1547&gt;SUM($AS$47:AS243),_xlfn.CONCAT(", ",AU243),
IF($AS$1547=SUM($AS$47:AS243),_xlfn.CONCAT(" y ",AU243)))))</f>
        <v/>
      </c>
      <c r="AU243" s="89" t="s">
        <v>6286</v>
      </c>
    </row>
    <row r="244" spans="1:47" ht="15" customHeight="1">
      <c r="A244" s="64"/>
      <c r="B244" s="11"/>
      <c r="C244" s="1021" t="s">
        <v>6287</v>
      </c>
      <c r="D244" s="890"/>
      <c r="E244" s="997"/>
      <c r="F244" s="884"/>
      <c r="G244" s="884"/>
      <c r="H244" s="884"/>
      <c r="I244" s="884"/>
      <c r="J244" s="884"/>
      <c r="K244" s="885"/>
      <c r="L244" s="1027"/>
      <c r="M244" s="884"/>
      <c r="N244" s="884"/>
      <c r="O244" s="885"/>
      <c r="P244" s="1027"/>
      <c r="Q244" s="884"/>
      <c r="R244" s="884"/>
      <c r="S244" s="885"/>
      <c r="T244" s="991"/>
      <c r="U244" s="884"/>
      <c r="V244" s="884"/>
      <c r="W244" s="885"/>
      <c r="X244" s="796"/>
      <c r="Y244" s="796"/>
      <c r="Z244" s="796"/>
      <c r="AA244" s="796"/>
      <c r="AB244" s="796"/>
      <c r="AC244" s="796"/>
      <c r="AD244" s="796"/>
      <c r="AG244" s="323" t="b">
        <f t="shared" si="30"/>
        <v>0</v>
      </c>
      <c r="AH244" s="1" t="str">
        <f t="shared" si="31"/>
        <v/>
      </c>
      <c r="AI244" s="323" t="b">
        <f t="shared" si="32"/>
        <v>0</v>
      </c>
      <c r="AJ244" s="1" t="str">
        <f t="shared" si="33"/>
        <v/>
      </c>
      <c r="AK244" s="323" t="b">
        <f t="shared" si="34"/>
        <v>0</v>
      </c>
      <c r="AL244" s="648">
        <f t="shared" si="35"/>
        <v>0</v>
      </c>
      <c r="AM244" s="293">
        <f t="shared" si="36"/>
        <v>0</v>
      </c>
      <c r="AN244" s="294" t="str">
        <f>IF(AM244=0,"",
IF(SUM($AM$47:AM244)=1,AO244,
IF($AM$1547&gt;SUM($AM$47:AM244),_xlfn.CONCAT(", ",AO244),
IF($AM$1547=SUM($AM$47:AM244),_xlfn.CONCAT(" y ",AO244)))))</f>
        <v/>
      </c>
      <c r="AO244" s="89" t="s">
        <v>6288</v>
      </c>
      <c r="AQ244" s="477">
        <f t="shared" si="37"/>
        <v>0</v>
      </c>
      <c r="AR244" s="321">
        <f t="shared" si="38"/>
        <v>0</v>
      </c>
      <c r="AS244" s="293">
        <f t="shared" si="39"/>
        <v>0</v>
      </c>
      <c r="AT244" s="294" t="str">
        <f>IF(AS244=0,"",
IF(SUM($AS$47:AS244)=1,AU244,
IF($AS$1547&gt;SUM($AS$47:AS244),_xlfn.CONCAT(", ",AU244),
IF($AS$1547=SUM($AS$47:AS244),_xlfn.CONCAT(" y ",AU244)))))</f>
        <v/>
      </c>
      <c r="AU244" s="89" t="s">
        <v>6288</v>
      </c>
    </row>
    <row r="245" spans="1:47" ht="15" customHeight="1">
      <c r="A245" s="64"/>
      <c r="B245" s="11"/>
      <c r="C245" s="1021" t="s">
        <v>6289</v>
      </c>
      <c r="D245" s="890"/>
      <c r="E245" s="997"/>
      <c r="F245" s="884"/>
      <c r="G245" s="884"/>
      <c r="H245" s="884"/>
      <c r="I245" s="884"/>
      <c r="J245" s="884"/>
      <c r="K245" s="885"/>
      <c r="L245" s="1027"/>
      <c r="M245" s="884"/>
      <c r="N245" s="884"/>
      <c r="O245" s="885"/>
      <c r="P245" s="1027"/>
      <c r="Q245" s="884"/>
      <c r="R245" s="884"/>
      <c r="S245" s="885"/>
      <c r="T245" s="991"/>
      <c r="U245" s="884"/>
      <c r="V245" s="884"/>
      <c r="W245" s="885"/>
      <c r="X245" s="796"/>
      <c r="Y245" s="796"/>
      <c r="Z245" s="796"/>
      <c r="AA245" s="796"/>
      <c r="AB245" s="796"/>
      <c r="AC245" s="796"/>
      <c r="AD245" s="796"/>
      <c r="AG245" s="323" t="b">
        <f t="shared" si="30"/>
        <v>0</v>
      </c>
      <c r="AH245" s="1" t="str">
        <f t="shared" si="31"/>
        <v/>
      </c>
      <c r="AI245" s="323" t="b">
        <f t="shared" si="32"/>
        <v>0</v>
      </c>
      <c r="AJ245" s="1" t="str">
        <f t="shared" si="33"/>
        <v/>
      </c>
      <c r="AK245" s="323" t="b">
        <f t="shared" si="34"/>
        <v>0</v>
      </c>
      <c r="AL245" s="648">
        <f t="shared" si="35"/>
        <v>0</v>
      </c>
      <c r="AM245" s="293">
        <f t="shared" si="36"/>
        <v>0</v>
      </c>
      <c r="AN245" s="294" t="str">
        <f>IF(AM245=0,"",
IF(SUM($AM$47:AM245)=1,AO245,
IF($AM$1547&gt;SUM($AM$47:AM245),_xlfn.CONCAT(", ",AO245),
IF($AM$1547=SUM($AM$47:AM245),_xlfn.CONCAT(" y ",AO245)))))</f>
        <v/>
      </c>
      <c r="AO245" s="89" t="s">
        <v>6290</v>
      </c>
      <c r="AQ245" s="477">
        <f t="shared" si="37"/>
        <v>0</v>
      </c>
      <c r="AR245" s="321">
        <f t="shared" si="38"/>
        <v>0</v>
      </c>
      <c r="AS245" s="293">
        <f t="shared" si="39"/>
        <v>0</v>
      </c>
      <c r="AT245" s="294" t="str">
        <f>IF(AS245=0,"",
IF(SUM($AS$47:AS245)=1,AU245,
IF($AS$1547&gt;SUM($AS$47:AS245),_xlfn.CONCAT(", ",AU245),
IF($AS$1547=SUM($AS$47:AS245),_xlfn.CONCAT(" y ",AU245)))))</f>
        <v/>
      </c>
      <c r="AU245" s="89" t="s">
        <v>6290</v>
      </c>
    </row>
    <row r="246" spans="1:47" ht="15" customHeight="1">
      <c r="A246" s="64"/>
      <c r="B246" s="11"/>
      <c r="C246" s="1021" t="s">
        <v>6291</v>
      </c>
      <c r="D246" s="890"/>
      <c r="E246" s="997"/>
      <c r="F246" s="884"/>
      <c r="G246" s="884"/>
      <c r="H246" s="884"/>
      <c r="I246" s="884"/>
      <c r="J246" s="884"/>
      <c r="K246" s="885"/>
      <c r="L246" s="1027"/>
      <c r="M246" s="884"/>
      <c r="N246" s="884"/>
      <c r="O246" s="885"/>
      <c r="P246" s="1027"/>
      <c r="Q246" s="884"/>
      <c r="R246" s="884"/>
      <c r="S246" s="885"/>
      <c r="T246" s="991"/>
      <c r="U246" s="884"/>
      <c r="V246" s="884"/>
      <c r="W246" s="885"/>
      <c r="X246" s="796"/>
      <c r="Y246" s="796"/>
      <c r="Z246" s="796"/>
      <c r="AA246" s="796"/>
      <c r="AB246" s="796"/>
      <c r="AC246" s="796"/>
      <c r="AD246" s="796"/>
      <c r="AG246" s="323" t="b">
        <f t="shared" si="30"/>
        <v>0</v>
      </c>
      <c r="AH246" s="1" t="str">
        <f t="shared" si="31"/>
        <v/>
      </c>
      <c r="AI246" s="323" t="b">
        <f t="shared" si="32"/>
        <v>0</v>
      </c>
      <c r="AJ246" s="1" t="str">
        <f t="shared" si="33"/>
        <v/>
      </c>
      <c r="AK246" s="323" t="b">
        <f t="shared" si="34"/>
        <v>0</v>
      </c>
      <c r="AL246" s="648">
        <f t="shared" si="35"/>
        <v>0</v>
      </c>
      <c r="AM246" s="293">
        <f t="shared" si="36"/>
        <v>0</v>
      </c>
      <c r="AN246" s="294" t="str">
        <f>IF(AM246=0,"",
IF(SUM($AM$47:AM246)=1,AO246,
IF($AM$1547&gt;SUM($AM$47:AM246),_xlfn.CONCAT(", ",AO246),
IF($AM$1547=SUM($AM$47:AM246),_xlfn.CONCAT(" y ",AO246)))))</f>
        <v/>
      </c>
      <c r="AO246" s="89" t="s">
        <v>6292</v>
      </c>
      <c r="AQ246" s="477">
        <f t="shared" si="37"/>
        <v>0</v>
      </c>
      <c r="AR246" s="321">
        <f t="shared" si="38"/>
        <v>0</v>
      </c>
      <c r="AS246" s="293">
        <f t="shared" si="39"/>
        <v>0</v>
      </c>
      <c r="AT246" s="294" t="str">
        <f>IF(AS246=0,"",
IF(SUM($AS$47:AS246)=1,AU246,
IF($AS$1547&gt;SUM($AS$47:AS246),_xlfn.CONCAT(", ",AU246),
IF($AS$1547=SUM($AS$47:AS246),_xlfn.CONCAT(" y ",AU246)))))</f>
        <v/>
      </c>
      <c r="AU246" s="89" t="s">
        <v>6292</v>
      </c>
    </row>
    <row r="247" spans="1:47" ht="15" customHeight="1">
      <c r="A247" s="64"/>
      <c r="B247" s="11"/>
      <c r="C247" s="1021" t="s">
        <v>6293</v>
      </c>
      <c r="D247" s="890"/>
      <c r="E247" s="997"/>
      <c r="F247" s="884"/>
      <c r="G247" s="884"/>
      <c r="H247" s="884"/>
      <c r="I247" s="884"/>
      <c r="J247" s="884"/>
      <c r="K247" s="885"/>
      <c r="L247" s="1027"/>
      <c r="M247" s="884"/>
      <c r="N247" s="884"/>
      <c r="O247" s="885"/>
      <c r="P247" s="1027"/>
      <c r="Q247" s="884"/>
      <c r="R247" s="884"/>
      <c r="S247" s="885"/>
      <c r="T247" s="991"/>
      <c r="U247" s="884"/>
      <c r="V247" s="884"/>
      <c r="W247" s="885"/>
      <c r="X247" s="796"/>
      <c r="Y247" s="796"/>
      <c r="Z247" s="796"/>
      <c r="AA247" s="796"/>
      <c r="AB247" s="796"/>
      <c r="AC247" s="796"/>
      <c r="AD247" s="796"/>
      <c r="AG247" s="323" t="b">
        <f t="shared" si="30"/>
        <v>0</v>
      </c>
      <c r="AH247" s="1" t="str">
        <f t="shared" si="31"/>
        <v/>
      </c>
      <c r="AI247" s="323" t="b">
        <f t="shared" si="32"/>
        <v>0</v>
      </c>
      <c r="AJ247" s="1" t="str">
        <f t="shared" si="33"/>
        <v/>
      </c>
      <c r="AK247" s="323" t="b">
        <f t="shared" si="34"/>
        <v>0</v>
      </c>
      <c r="AL247" s="648">
        <f t="shared" si="35"/>
        <v>0</v>
      </c>
      <c r="AM247" s="293">
        <f t="shared" si="36"/>
        <v>0</v>
      </c>
      <c r="AN247" s="294" t="str">
        <f>IF(AM247=0,"",
IF(SUM($AM$47:AM247)=1,AO247,
IF($AM$1547&gt;SUM($AM$47:AM247),_xlfn.CONCAT(", ",AO247),
IF($AM$1547=SUM($AM$47:AM247),_xlfn.CONCAT(" y ",AO247)))))</f>
        <v/>
      </c>
      <c r="AO247" s="89" t="s">
        <v>42</v>
      </c>
      <c r="AQ247" s="477">
        <f t="shared" si="37"/>
        <v>0</v>
      </c>
      <c r="AR247" s="321">
        <f t="shared" si="38"/>
        <v>0</v>
      </c>
      <c r="AS247" s="293">
        <f t="shared" si="39"/>
        <v>0</v>
      </c>
      <c r="AT247" s="294" t="str">
        <f>IF(AS247=0,"",
IF(SUM($AS$47:AS247)=1,AU247,
IF($AS$1547&gt;SUM($AS$47:AS247),_xlfn.CONCAT(", ",AU247),
IF($AS$1547=SUM($AS$47:AS247),_xlfn.CONCAT(" y ",AU247)))))</f>
        <v/>
      </c>
      <c r="AU247" s="89" t="s">
        <v>42</v>
      </c>
    </row>
    <row r="248" spans="1:47" ht="15" customHeight="1">
      <c r="A248" s="64"/>
      <c r="B248" s="11"/>
      <c r="C248" s="1021" t="s">
        <v>6294</v>
      </c>
      <c r="D248" s="890"/>
      <c r="E248" s="997"/>
      <c r="F248" s="884"/>
      <c r="G248" s="884"/>
      <c r="H248" s="884"/>
      <c r="I248" s="884"/>
      <c r="J248" s="884"/>
      <c r="K248" s="885"/>
      <c r="L248" s="1027"/>
      <c r="M248" s="884"/>
      <c r="N248" s="884"/>
      <c r="O248" s="885"/>
      <c r="P248" s="1027"/>
      <c r="Q248" s="884"/>
      <c r="R248" s="884"/>
      <c r="S248" s="885"/>
      <c r="T248" s="991"/>
      <c r="U248" s="884"/>
      <c r="V248" s="884"/>
      <c r="W248" s="885"/>
      <c r="X248" s="796"/>
      <c r="Y248" s="796"/>
      <c r="Z248" s="796"/>
      <c r="AA248" s="796"/>
      <c r="AB248" s="796"/>
      <c r="AC248" s="796"/>
      <c r="AD248" s="796"/>
      <c r="AG248" s="323" t="b">
        <f t="shared" si="30"/>
        <v>0</v>
      </c>
      <c r="AH248" s="1" t="str">
        <f t="shared" si="31"/>
        <v/>
      </c>
      <c r="AI248" s="323" t="b">
        <f t="shared" si="32"/>
        <v>0</v>
      </c>
      <c r="AJ248" s="1" t="str">
        <f t="shared" si="33"/>
        <v/>
      </c>
      <c r="AK248" s="323" t="b">
        <f t="shared" si="34"/>
        <v>0</v>
      </c>
      <c r="AL248" s="648">
        <f t="shared" si="35"/>
        <v>0</v>
      </c>
      <c r="AM248" s="293">
        <f t="shared" si="36"/>
        <v>0</v>
      </c>
      <c r="AN248" s="294" t="str">
        <f>IF(AM248=0,"",
IF(SUM($AM$47:AM248)=1,AO248,
IF($AM$1547&gt;SUM($AM$47:AM248),_xlfn.CONCAT(", ",AO248),
IF($AM$1547=SUM($AM$47:AM248),_xlfn.CONCAT(" y ",AO248)))))</f>
        <v/>
      </c>
      <c r="AO248" s="89" t="s">
        <v>43</v>
      </c>
      <c r="AQ248" s="477">
        <f t="shared" si="37"/>
        <v>0</v>
      </c>
      <c r="AR248" s="321">
        <f t="shared" si="38"/>
        <v>0</v>
      </c>
      <c r="AS248" s="293">
        <f t="shared" si="39"/>
        <v>0</v>
      </c>
      <c r="AT248" s="294" t="str">
        <f>IF(AS248=0,"",
IF(SUM($AS$47:AS248)=1,AU248,
IF($AS$1547&gt;SUM($AS$47:AS248),_xlfn.CONCAT(", ",AU248),
IF($AS$1547=SUM($AS$47:AS248),_xlfn.CONCAT(" y ",AU248)))))</f>
        <v/>
      </c>
      <c r="AU248" s="89" t="s">
        <v>43</v>
      </c>
    </row>
    <row r="249" spans="1:47" ht="15" customHeight="1">
      <c r="A249" s="64"/>
      <c r="B249" s="11"/>
      <c r="C249" s="1021" t="s">
        <v>6295</v>
      </c>
      <c r="D249" s="890"/>
      <c r="E249" s="997"/>
      <c r="F249" s="884"/>
      <c r="G249" s="884"/>
      <c r="H249" s="884"/>
      <c r="I249" s="884"/>
      <c r="J249" s="884"/>
      <c r="K249" s="885"/>
      <c r="L249" s="1027"/>
      <c r="M249" s="884"/>
      <c r="N249" s="884"/>
      <c r="O249" s="885"/>
      <c r="P249" s="1027"/>
      <c r="Q249" s="884"/>
      <c r="R249" s="884"/>
      <c r="S249" s="885"/>
      <c r="T249" s="991"/>
      <c r="U249" s="884"/>
      <c r="V249" s="884"/>
      <c r="W249" s="885"/>
      <c r="X249" s="796"/>
      <c r="Y249" s="796"/>
      <c r="Z249" s="796"/>
      <c r="AA249" s="796"/>
      <c r="AB249" s="796"/>
      <c r="AC249" s="796"/>
      <c r="AD249" s="796"/>
      <c r="AG249" s="323" t="b">
        <f t="shared" si="30"/>
        <v>0</v>
      </c>
      <c r="AH249" s="1" t="str">
        <f t="shared" si="31"/>
        <v/>
      </c>
      <c r="AI249" s="323" t="b">
        <f t="shared" si="32"/>
        <v>0</v>
      </c>
      <c r="AJ249" s="1" t="str">
        <f t="shared" si="33"/>
        <v/>
      </c>
      <c r="AK249" s="323" t="b">
        <f t="shared" si="34"/>
        <v>0</v>
      </c>
      <c r="AL249" s="648">
        <f t="shared" si="35"/>
        <v>0</v>
      </c>
      <c r="AM249" s="293">
        <f t="shared" si="36"/>
        <v>0</v>
      </c>
      <c r="AN249" s="294" t="str">
        <f>IF(AM249=0,"",
IF(SUM($AM$47:AM249)=1,AO249,
IF($AM$1547&gt;SUM($AM$47:AM249),_xlfn.CONCAT(", ",AO249),
IF($AM$1547=SUM($AM$47:AM249),_xlfn.CONCAT(" y ",AO249)))))</f>
        <v/>
      </c>
      <c r="AO249" s="89" t="s">
        <v>44</v>
      </c>
      <c r="AQ249" s="477">
        <f t="shared" si="37"/>
        <v>0</v>
      </c>
      <c r="AR249" s="321">
        <f t="shared" si="38"/>
        <v>0</v>
      </c>
      <c r="AS249" s="293">
        <f t="shared" si="39"/>
        <v>0</v>
      </c>
      <c r="AT249" s="294" t="str">
        <f>IF(AS249=0,"",
IF(SUM($AS$47:AS249)=1,AU249,
IF($AS$1547&gt;SUM($AS$47:AS249),_xlfn.CONCAT(", ",AU249),
IF($AS$1547=SUM($AS$47:AS249),_xlfn.CONCAT(" y ",AU249)))))</f>
        <v/>
      </c>
      <c r="AU249" s="89" t="s">
        <v>44</v>
      </c>
    </row>
    <row r="250" spans="1:47" ht="15" customHeight="1">
      <c r="A250" s="64"/>
      <c r="B250" s="11"/>
      <c r="C250" s="1021" t="s">
        <v>6296</v>
      </c>
      <c r="D250" s="890"/>
      <c r="E250" s="997"/>
      <c r="F250" s="884"/>
      <c r="G250" s="884"/>
      <c r="H250" s="884"/>
      <c r="I250" s="884"/>
      <c r="J250" s="884"/>
      <c r="K250" s="885"/>
      <c r="L250" s="1027"/>
      <c r="M250" s="884"/>
      <c r="N250" s="884"/>
      <c r="O250" s="885"/>
      <c r="P250" s="1027"/>
      <c r="Q250" s="884"/>
      <c r="R250" s="884"/>
      <c r="S250" s="885"/>
      <c r="T250" s="991"/>
      <c r="U250" s="884"/>
      <c r="V250" s="884"/>
      <c r="W250" s="885"/>
      <c r="X250" s="796"/>
      <c r="Y250" s="796"/>
      <c r="Z250" s="796"/>
      <c r="AA250" s="796"/>
      <c r="AB250" s="796"/>
      <c r="AC250" s="796"/>
      <c r="AD250" s="796"/>
      <c r="AG250" s="323" t="b">
        <f t="shared" si="30"/>
        <v>0</v>
      </c>
      <c r="AH250" s="1" t="str">
        <f t="shared" si="31"/>
        <v/>
      </c>
      <c r="AI250" s="323" t="b">
        <f t="shared" si="32"/>
        <v>0</v>
      </c>
      <c r="AJ250" s="1" t="str">
        <f t="shared" si="33"/>
        <v/>
      </c>
      <c r="AK250" s="323" t="b">
        <f t="shared" si="34"/>
        <v>0</v>
      </c>
      <c r="AL250" s="648">
        <f t="shared" si="35"/>
        <v>0</v>
      </c>
      <c r="AM250" s="293">
        <f t="shared" si="36"/>
        <v>0</v>
      </c>
      <c r="AN250" s="294" t="str">
        <f>IF(AM250=0,"",
IF(SUM($AM$47:AM250)=1,AO250,
IF($AM$1547&gt;SUM($AM$47:AM250),_xlfn.CONCAT(", ",AO250),
IF($AM$1547=SUM($AM$47:AM250),_xlfn.CONCAT(" y ",AO250)))))</f>
        <v/>
      </c>
      <c r="AO250" s="89" t="s">
        <v>45</v>
      </c>
      <c r="AQ250" s="477">
        <f t="shared" si="37"/>
        <v>0</v>
      </c>
      <c r="AR250" s="321">
        <f t="shared" si="38"/>
        <v>0</v>
      </c>
      <c r="AS250" s="293">
        <f t="shared" si="39"/>
        <v>0</v>
      </c>
      <c r="AT250" s="294" t="str">
        <f>IF(AS250=0,"",
IF(SUM($AS$47:AS250)=1,AU250,
IF($AS$1547&gt;SUM($AS$47:AS250),_xlfn.CONCAT(", ",AU250),
IF($AS$1547=SUM($AS$47:AS250),_xlfn.CONCAT(" y ",AU250)))))</f>
        <v/>
      </c>
      <c r="AU250" s="89" t="s">
        <v>45</v>
      </c>
    </row>
    <row r="251" spans="1:47" ht="15" customHeight="1">
      <c r="A251" s="64"/>
      <c r="B251" s="11"/>
      <c r="C251" s="1021" t="s">
        <v>6297</v>
      </c>
      <c r="D251" s="890"/>
      <c r="E251" s="997"/>
      <c r="F251" s="884"/>
      <c r="G251" s="884"/>
      <c r="H251" s="884"/>
      <c r="I251" s="884"/>
      <c r="J251" s="884"/>
      <c r="K251" s="885"/>
      <c r="L251" s="1027"/>
      <c r="M251" s="884"/>
      <c r="N251" s="884"/>
      <c r="O251" s="885"/>
      <c r="P251" s="1027"/>
      <c r="Q251" s="884"/>
      <c r="R251" s="884"/>
      <c r="S251" s="885"/>
      <c r="T251" s="991"/>
      <c r="U251" s="884"/>
      <c r="V251" s="884"/>
      <c r="W251" s="885"/>
      <c r="X251" s="796"/>
      <c r="Y251" s="796"/>
      <c r="Z251" s="796"/>
      <c r="AA251" s="796"/>
      <c r="AB251" s="796"/>
      <c r="AC251" s="796"/>
      <c r="AD251" s="796"/>
      <c r="AG251" s="323" t="b">
        <f t="shared" si="30"/>
        <v>0</v>
      </c>
      <c r="AH251" s="1" t="str">
        <f t="shared" si="31"/>
        <v/>
      </c>
      <c r="AI251" s="323" t="b">
        <f t="shared" si="32"/>
        <v>0</v>
      </c>
      <c r="AJ251" s="1" t="str">
        <f t="shared" si="33"/>
        <v/>
      </c>
      <c r="AK251" s="323" t="b">
        <f t="shared" si="34"/>
        <v>0</v>
      </c>
      <c r="AL251" s="648">
        <f t="shared" si="35"/>
        <v>0</v>
      </c>
      <c r="AM251" s="293">
        <f t="shared" si="36"/>
        <v>0</v>
      </c>
      <c r="AN251" s="294" t="str">
        <f>IF(AM251=0,"",
IF(SUM($AM$47:AM251)=1,AO251,
IF($AM$1547&gt;SUM($AM$47:AM251),_xlfn.CONCAT(", ",AO251),
IF($AM$1547=SUM($AM$47:AM251),_xlfn.CONCAT(" y ",AO251)))))</f>
        <v/>
      </c>
      <c r="AO251" s="89" t="s">
        <v>46</v>
      </c>
      <c r="AQ251" s="477">
        <f t="shared" si="37"/>
        <v>0</v>
      </c>
      <c r="AR251" s="321">
        <f t="shared" si="38"/>
        <v>0</v>
      </c>
      <c r="AS251" s="293">
        <f t="shared" si="39"/>
        <v>0</v>
      </c>
      <c r="AT251" s="294" t="str">
        <f>IF(AS251=0,"",
IF(SUM($AS$47:AS251)=1,AU251,
IF($AS$1547&gt;SUM($AS$47:AS251),_xlfn.CONCAT(", ",AU251),
IF($AS$1547=SUM($AS$47:AS251),_xlfn.CONCAT(" y ",AU251)))))</f>
        <v/>
      </c>
      <c r="AU251" s="89" t="s">
        <v>46</v>
      </c>
    </row>
    <row r="252" spans="1:47" ht="15" customHeight="1">
      <c r="A252" s="64"/>
      <c r="B252" s="11"/>
      <c r="C252" s="1021" t="s">
        <v>6298</v>
      </c>
      <c r="D252" s="890"/>
      <c r="E252" s="997"/>
      <c r="F252" s="884"/>
      <c r="G252" s="884"/>
      <c r="H252" s="884"/>
      <c r="I252" s="884"/>
      <c r="J252" s="884"/>
      <c r="K252" s="885"/>
      <c r="L252" s="1027"/>
      <c r="M252" s="884"/>
      <c r="N252" s="884"/>
      <c r="O252" s="885"/>
      <c r="P252" s="1027"/>
      <c r="Q252" s="884"/>
      <c r="R252" s="884"/>
      <c r="S252" s="885"/>
      <c r="T252" s="991"/>
      <c r="U252" s="884"/>
      <c r="V252" s="884"/>
      <c r="W252" s="885"/>
      <c r="X252" s="796"/>
      <c r="Y252" s="796"/>
      <c r="Z252" s="796"/>
      <c r="AA252" s="796"/>
      <c r="AB252" s="796"/>
      <c r="AC252" s="796"/>
      <c r="AD252" s="796"/>
      <c r="AG252" s="323" t="b">
        <f t="shared" si="30"/>
        <v>0</v>
      </c>
      <c r="AH252" s="1" t="str">
        <f t="shared" si="31"/>
        <v/>
      </c>
      <c r="AI252" s="323" t="b">
        <f t="shared" si="32"/>
        <v>0</v>
      </c>
      <c r="AJ252" s="1" t="str">
        <f t="shared" si="33"/>
        <v/>
      </c>
      <c r="AK252" s="323" t="b">
        <f t="shared" si="34"/>
        <v>0</v>
      </c>
      <c r="AL252" s="648">
        <f t="shared" si="35"/>
        <v>0</v>
      </c>
      <c r="AM252" s="293">
        <f t="shared" si="36"/>
        <v>0</v>
      </c>
      <c r="AN252" s="294" t="str">
        <f>IF(AM252=0,"",
IF(SUM($AM$47:AM252)=1,AO252,
IF($AM$1547&gt;SUM($AM$47:AM252),_xlfn.CONCAT(", ",AO252),
IF($AM$1547=SUM($AM$47:AM252),_xlfn.CONCAT(" y ",AO252)))))</f>
        <v/>
      </c>
      <c r="AO252" s="89" t="s">
        <v>47</v>
      </c>
      <c r="AQ252" s="477">
        <f t="shared" si="37"/>
        <v>0</v>
      </c>
      <c r="AR252" s="321">
        <f t="shared" si="38"/>
        <v>0</v>
      </c>
      <c r="AS252" s="293">
        <f t="shared" si="39"/>
        <v>0</v>
      </c>
      <c r="AT252" s="294" t="str">
        <f>IF(AS252=0,"",
IF(SUM($AS$47:AS252)=1,AU252,
IF($AS$1547&gt;SUM($AS$47:AS252),_xlfn.CONCAT(", ",AU252),
IF($AS$1547=SUM($AS$47:AS252),_xlfn.CONCAT(" y ",AU252)))))</f>
        <v/>
      </c>
      <c r="AU252" s="89" t="s">
        <v>47</v>
      </c>
    </row>
    <row r="253" spans="1:47" ht="15" customHeight="1">
      <c r="A253" s="64"/>
      <c r="B253" s="11"/>
      <c r="C253" s="1021" t="s">
        <v>6299</v>
      </c>
      <c r="D253" s="890"/>
      <c r="E253" s="997"/>
      <c r="F253" s="884"/>
      <c r="G253" s="884"/>
      <c r="H253" s="884"/>
      <c r="I253" s="884"/>
      <c r="J253" s="884"/>
      <c r="K253" s="885"/>
      <c r="L253" s="1027"/>
      <c r="M253" s="884"/>
      <c r="N253" s="884"/>
      <c r="O253" s="885"/>
      <c r="P253" s="1027"/>
      <c r="Q253" s="884"/>
      <c r="R253" s="884"/>
      <c r="S253" s="885"/>
      <c r="T253" s="991"/>
      <c r="U253" s="884"/>
      <c r="V253" s="884"/>
      <c r="W253" s="885"/>
      <c r="X253" s="796"/>
      <c r="Y253" s="796"/>
      <c r="Z253" s="796"/>
      <c r="AA253" s="796"/>
      <c r="AB253" s="796"/>
      <c r="AC253" s="796"/>
      <c r="AD253" s="796"/>
      <c r="AG253" s="323" t="b">
        <f t="shared" si="30"/>
        <v>0</v>
      </c>
      <c r="AH253" s="1" t="str">
        <f t="shared" si="31"/>
        <v/>
      </c>
      <c r="AI253" s="323" t="b">
        <f t="shared" si="32"/>
        <v>0</v>
      </c>
      <c r="AJ253" s="1" t="str">
        <f t="shared" si="33"/>
        <v/>
      </c>
      <c r="AK253" s="323" t="b">
        <f t="shared" si="34"/>
        <v>0</v>
      </c>
      <c r="AL253" s="648">
        <f t="shared" si="35"/>
        <v>0</v>
      </c>
      <c r="AM253" s="293">
        <f t="shared" si="36"/>
        <v>0</v>
      </c>
      <c r="AN253" s="294" t="str">
        <f>IF(AM253=0,"",
IF(SUM($AM$47:AM253)=1,AO253,
IF($AM$1547&gt;SUM($AM$47:AM253),_xlfn.CONCAT(", ",AO253),
IF($AM$1547=SUM($AM$47:AM253),_xlfn.CONCAT(" y ",AO253)))))</f>
        <v/>
      </c>
      <c r="AO253" s="89" t="s">
        <v>48</v>
      </c>
      <c r="AQ253" s="477">
        <f t="shared" si="37"/>
        <v>0</v>
      </c>
      <c r="AR253" s="321">
        <f t="shared" si="38"/>
        <v>0</v>
      </c>
      <c r="AS253" s="293">
        <f t="shared" si="39"/>
        <v>0</v>
      </c>
      <c r="AT253" s="294" t="str">
        <f>IF(AS253=0,"",
IF(SUM($AS$47:AS253)=1,AU253,
IF($AS$1547&gt;SUM($AS$47:AS253),_xlfn.CONCAT(", ",AU253),
IF($AS$1547=SUM($AS$47:AS253),_xlfn.CONCAT(" y ",AU253)))))</f>
        <v/>
      </c>
      <c r="AU253" s="89" t="s">
        <v>48</v>
      </c>
    </row>
    <row r="254" spans="1:47" ht="15" customHeight="1">
      <c r="A254" s="64"/>
      <c r="B254" s="11"/>
      <c r="C254" s="1021" t="s">
        <v>6300</v>
      </c>
      <c r="D254" s="890"/>
      <c r="E254" s="997"/>
      <c r="F254" s="884"/>
      <c r="G254" s="884"/>
      <c r="H254" s="884"/>
      <c r="I254" s="884"/>
      <c r="J254" s="884"/>
      <c r="K254" s="885"/>
      <c r="L254" s="1027"/>
      <c r="M254" s="884"/>
      <c r="N254" s="884"/>
      <c r="O254" s="885"/>
      <c r="P254" s="1027"/>
      <c r="Q254" s="884"/>
      <c r="R254" s="884"/>
      <c r="S254" s="885"/>
      <c r="T254" s="991"/>
      <c r="U254" s="884"/>
      <c r="V254" s="884"/>
      <c r="W254" s="885"/>
      <c r="X254" s="796"/>
      <c r="Y254" s="796"/>
      <c r="Z254" s="796"/>
      <c r="AA254" s="796"/>
      <c r="AB254" s="796"/>
      <c r="AC254" s="796"/>
      <c r="AD254" s="796"/>
      <c r="AG254" s="323" t="b">
        <f t="shared" si="30"/>
        <v>0</v>
      </c>
      <c r="AH254" s="1" t="str">
        <f t="shared" si="31"/>
        <v/>
      </c>
      <c r="AI254" s="323" t="b">
        <f t="shared" si="32"/>
        <v>0</v>
      </c>
      <c r="AJ254" s="1" t="str">
        <f t="shared" si="33"/>
        <v/>
      </c>
      <c r="AK254" s="323" t="b">
        <f t="shared" si="34"/>
        <v>0</v>
      </c>
      <c r="AL254" s="648">
        <f t="shared" si="35"/>
        <v>0</v>
      </c>
      <c r="AM254" s="293">
        <f t="shared" si="36"/>
        <v>0</v>
      </c>
      <c r="AN254" s="294" t="str">
        <f>IF(AM254=0,"",
IF(SUM($AM$47:AM254)=1,AO254,
IF($AM$1547&gt;SUM($AM$47:AM254),_xlfn.CONCAT(", ",AO254),
IF($AM$1547=SUM($AM$47:AM254),_xlfn.CONCAT(" y ",AO254)))))</f>
        <v/>
      </c>
      <c r="AO254" s="89" t="s">
        <v>49</v>
      </c>
      <c r="AQ254" s="477">
        <f t="shared" si="37"/>
        <v>0</v>
      </c>
      <c r="AR254" s="321">
        <f t="shared" si="38"/>
        <v>0</v>
      </c>
      <c r="AS254" s="293">
        <f t="shared" si="39"/>
        <v>0</v>
      </c>
      <c r="AT254" s="294" t="str">
        <f>IF(AS254=0,"",
IF(SUM($AS$47:AS254)=1,AU254,
IF($AS$1547&gt;SUM($AS$47:AS254),_xlfn.CONCAT(", ",AU254),
IF($AS$1547=SUM($AS$47:AS254),_xlfn.CONCAT(" y ",AU254)))))</f>
        <v/>
      </c>
      <c r="AU254" s="89" t="s">
        <v>49</v>
      </c>
    </row>
    <row r="255" spans="1:47" ht="15" customHeight="1">
      <c r="A255" s="64"/>
      <c r="B255" s="11"/>
      <c r="C255" s="1021" t="s">
        <v>6301</v>
      </c>
      <c r="D255" s="890"/>
      <c r="E255" s="997"/>
      <c r="F255" s="884"/>
      <c r="G255" s="884"/>
      <c r="H255" s="884"/>
      <c r="I255" s="884"/>
      <c r="J255" s="884"/>
      <c r="K255" s="885"/>
      <c r="L255" s="1027"/>
      <c r="M255" s="884"/>
      <c r="N255" s="884"/>
      <c r="O255" s="885"/>
      <c r="P255" s="1027"/>
      <c r="Q255" s="884"/>
      <c r="R255" s="884"/>
      <c r="S255" s="885"/>
      <c r="T255" s="991"/>
      <c r="U255" s="884"/>
      <c r="V255" s="884"/>
      <c r="W255" s="885"/>
      <c r="X255" s="796"/>
      <c r="Y255" s="796"/>
      <c r="Z255" s="796"/>
      <c r="AA255" s="796"/>
      <c r="AB255" s="796"/>
      <c r="AC255" s="796"/>
      <c r="AD255" s="796"/>
      <c r="AG255" s="323" t="b">
        <f t="shared" si="30"/>
        <v>0</v>
      </c>
      <c r="AH255" s="1" t="str">
        <f t="shared" si="31"/>
        <v/>
      </c>
      <c r="AI255" s="323" t="b">
        <f t="shared" si="32"/>
        <v>0</v>
      </c>
      <c r="AJ255" s="1" t="str">
        <f t="shared" si="33"/>
        <v/>
      </c>
      <c r="AK255" s="323" t="b">
        <f t="shared" si="34"/>
        <v>0</v>
      </c>
      <c r="AL255" s="648">
        <f t="shared" si="35"/>
        <v>0</v>
      </c>
      <c r="AM255" s="293">
        <f t="shared" si="36"/>
        <v>0</v>
      </c>
      <c r="AN255" s="294" t="str">
        <f>IF(AM255=0,"",
IF(SUM($AM$47:AM255)=1,AO255,
IF($AM$1547&gt;SUM($AM$47:AM255),_xlfn.CONCAT(", ",AO255),
IF($AM$1547=SUM($AM$47:AM255),_xlfn.CONCAT(" y ",AO255)))))</f>
        <v/>
      </c>
      <c r="AO255" s="89" t="s">
        <v>50</v>
      </c>
      <c r="AQ255" s="477">
        <f t="shared" si="37"/>
        <v>0</v>
      </c>
      <c r="AR255" s="321">
        <f t="shared" si="38"/>
        <v>0</v>
      </c>
      <c r="AS255" s="293">
        <f t="shared" si="39"/>
        <v>0</v>
      </c>
      <c r="AT255" s="294" t="str">
        <f>IF(AS255=0,"",
IF(SUM($AS$47:AS255)=1,AU255,
IF($AS$1547&gt;SUM($AS$47:AS255),_xlfn.CONCAT(", ",AU255),
IF($AS$1547=SUM($AS$47:AS255),_xlfn.CONCAT(" y ",AU255)))))</f>
        <v/>
      </c>
      <c r="AU255" s="89" t="s">
        <v>50</v>
      </c>
    </row>
    <row r="256" spans="1:47" ht="15" customHeight="1">
      <c r="A256" s="64"/>
      <c r="B256" s="11"/>
      <c r="C256" s="1021" t="s">
        <v>6302</v>
      </c>
      <c r="D256" s="890"/>
      <c r="E256" s="997"/>
      <c r="F256" s="884"/>
      <c r="G256" s="884"/>
      <c r="H256" s="884"/>
      <c r="I256" s="884"/>
      <c r="J256" s="884"/>
      <c r="K256" s="885"/>
      <c r="L256" s="1027"/>
      <c r="M256" s="884"/>
      <c r="N256" s="884"/>
      <c r="O256" s="885"/>
      <c r="P256" s="1027"/>
      <c r="Q256" s="884"/>
      <c r="R256" s="884"/>
      <c r="S256" s="885"/>
      <c r="T256" s="991"/>
      <c r="U256" s="884"/>
      <c r="V256" s="884"/>
      <c r="W256" s="885"/>
      <c r="X256" s="796"/>
      <c r="Y256" s="796"/>
      <c r="Z256" s="796"/>
      <c r="AA256" s="796"/>
      <c r="AB256" s="796"/>
      <c r="AC256" s="796"/>
      <c r="AD256" s="796"/>
      <c r="AG256" s="323" t="b">
        <f t="shared" si="30"/>
        <v>0</v>
      </c>
      <c r="AH256" s="1" t="str">
        <f t="shared" si="31"/>
        <v/>
      </c>
      <c r="AI256" s="323" t="b">
        <f t="shared" si="32"/>
        <v>0</v>
      </c>
      <c r="AJ256" s="1" t="str">
        <f t="shared" si="33"/>
        <v/>
      </c>
      <c r="AK256" s="323" t="b">
        <f t="shared" si="34"/>
        <v>0</v>
      </c>
      <c r="AL256" s="648">
        <f t="shared" si="35"/>
        <v>0</v>
      </c>
      <c r="AM256" s="293">
        <f t="shared" si="36"/>
        <v>0</v>
      </c>
      <c r="AN256" s="294" t="str">
        <f>IF(AM256=0,"",
IF(SUM($AM$47:AM256)=1,AO256,
IF($AM$1547&gt;SUM($AM$47:AM256),_xlfn.CONCAT(", ",AO256),
IF($AM$1547=SUM($AM$47:AM256),_xlfn.CONCAT(" y ",AO256)))))</f>
        <v/>
      </c>
      <c r="AO256" s="89" t="s">
        <v>51</v>
      </c>
      <c r="AQ256" s="477">
        <f t="shared" si="37"/>
        <v>0</v>
      </c>
      <c r="AR256" s="321">
        <f t="shared" si="38"/>
        <v>0</v>
      </c>
      <c r="AS256" s="293">
        <f t="shared" si="39"/>
        <v>0</v>
      </c>
      <c r="AT256" s="294" t="str">
        <f>IF(AS256=0,"",
IF(SUM($AS$47:AS256)=1,AU256,
IF($AS$1547&gt;SUM($AS$47:AS256),_xlfn.CONCAT(", ",AU256),
IF($AS$1547=SUM($AS$47:AS256),_xlfn.CONCAT(" y ",AU256)))))</f>
        <v/>
      </c>
      <c r="AU256" s="89" t="s">
        <v>51</v>
      </c>
    </row>
    <row r="257" spans="1:47" ht="15" customHeight="1">
      <c r="A257" s="64"/>
      <c r="B257" s="11"/>
      <c r="C257" s="1021" t="s">
        <v>6303</v>
      </c>
      <c r="D257" s="890"/>
      <c r="E257" s="997"/>
      <c r="F257" s="884"/>
      <c r="G257" s="884"/>
      <c r="H257" s="884"/>
      <c r="I257" s="884"/>
      <c r="J257" s="884"/>
      <c r="K257" s="885"/>
      <c r="L257" s="1027"/>
      <c r="M257" s="884"/>
      <c r="N257" s="884"/>
      <c r="O257" s="885"/>
      <c r="P257" s="1027"/>
      <c r="Q257" s="884"/>
      <c r="R257" s="884"/>
      <c r="S257" s="885"/>
      <c r="T257" s="991"/>
      <c r="U257" s="884"/>
      <c r="V257" s="884"/>
      <c r="W257" s="885"/>
      <c r="X257" s="796"/>
      <c r="Y257" s="796"/>
      <c r="Z257" s="796"/>
      <c r="AA257" s="796"/>
      <c r="AB257" s="796"/>
      <c r="AC257" s="796"/>
      <c r="AD257" s="796"/>
      <c r="AG257" s="323" t="b">
        <f t="shared" si="30"/>
        <v>0</v>
      </c>
      <c r="AH257" s="1" t="str">
        <f t="shared" si="31"/>
        <v/>
      </c>
      <c r="AI257" s="323" t="b">
        <f t="shared" si="32"/>
        <v>0</v>
      </c>
      <c r="AJ257" s="1" t="str">
        <f t="shared" si="33"/>
        <v/>
      </c>
      <c r="AK257" s="323" t="b">
        <f t="shared" si="34"/>
        <v>0</v>
      </c>
      <c r="AL257" s="648">
        <f t="shared" si="35"/>
        <v>0</v>
      </c>
      <c r="AM257" s="293">
        <f t="shared" si="36"/>
        <v>0</v>
      </c>
      <c r="AN257" s="294" t="str">
        <f>IF(AM257=0,"",
IF(SUM($AM$47:AM257)=1,AO257,
IF($AM$1547&gt;SUM($AM$47:AM257),_xlfn.CONCAT(", ",AO257),
IF($AM$1547=SUM($AM$47:AM257),_xlfn.CONCAT(" y ",AO257)))))</f>
        <v/>
      </c>
      <c r="AO257" s="89" t="s">
        <v>52</v>
      </c>
      <c r="AQ257" s="477">
        <f t="shared" si="37"/>
        <v>0</v>
      </c>
      <c r="AR257" s="321">
        <f t="shared" si="38"/>
        <v>0</v>
      </c>
      <c r="AS257" s="293">
        <f t="shared" si="39"/>
        <v>0</v>
      </c>
      <c r="AT257" s="294" t="str">
        <f>IF(AS257=0,"",
IF(SUM($AS$47:AS257)=1,AU257,
IF($AS$1547&gt;SUM($AS$47:AS257),_xlfn.CONCAT(", ",AU257),
IF($AS$1547=SUM($AS$47:AS257),_xlfn.CONCAT(" y ",AU257)))))</f>
        <v/>
      </c>
      <c r="AU257" s="89" t="s">
        <v>52</v>
      </c>
    </row>
    <row r="258" spans="1:47" ht="15" customHeight="1">
      <c r="A258" s="64"/>
      <c r="B258" s="11"/>
      <c r="C258" s="1021" t="s">
        <v>6304</v>
      </c>
      <c r="D258" s="890"/>
      <c r="E258" s="997"/>
      <c r="F258" s="884"/>
      <c r="G258" s="884"/>
      <c r="H258" s="884"/>
      <c r="I258" s="884"/>
      <c r="J258" s="884"/>
      <c r="K258" s="885"/>
      <c r="L258" s="1027"/>
      <c r="M258" s="884"/>
      <c r="N258" s="884"/>
      <c r="O258" s="885"/>
      <c r="P258" s="1027"/>
      <c r="Q258" s="884"/>
      <c r="R258" s="884"/>
      <c r="S258" s="885"/>
      <c r="T258" s="991"/>
      <c r="U258" s="884"/>
      <c r="V258" s="884"/>
      <c r="W258" s="885"/>
      <c r="X258" s="796"/>
      <c r="Y258" s="796"/>
      <c r="Z258" s="796"/>
      <c r="AA258" s="796"/>
      <c r="AB258" s="796"/>
      <c r="AC258" s="796"/>
      <c r="AD258" s="796"/>
      <c r="AG258" s="323" t="b">
        <f t="shared" si="30"/>
        <v>0</v>
      </c>
      <c r="AH258" s="1" t="str">
        <f t="shared" si="31"/>
        <v/>
      </c>
      <c r="AI258" s="323" t="b">
        <f t="shared" si="32"/>
        <v>0</v>
      </c>
      <c r="AJ258" s="1" t="str">
        <f t="shared" si="33"/>
        <v/>
      </c>
      <c r="AK258" s="323" t="b">
        <f t="shared" si="34"/>
        <v>0</v>
      </c>
      <c r="AL258" s="648">
        <f t="shared" si="35"/>
        <v>0</v>
      </c>
      <c r="AM258" s="293">
        <f t="shared" si="36"/>
        <v>0</v>
      </c>
      <c r="AN258" s="294" t="str">
        <f>IF(AM258=0,"",
IF(SUM($AM$47:AM258)=1,AO258,
IF($AM$1547&gt;SUM($AM$47:AM258),_xlfn.CONCAT(", ",AO258),
IF($AM$1547=SUM($AM$47:AM258),_xlfn.CONCAT(" y ",AO258)))))</f>
        <v/>
      </c>
      <c r="AO258" s="89" t="s">
        <v>53</v>
      </c>
      <c r="AQ258" s="477">
        <f t="shared" si="37"/>
        <v>0</v>
      </c>
      <c r="AR258" s="321">
        <f t="shared" si="38"/>
        <v>0</v>
      </c>
      <c r="AS258" s="293">
        <f t="shared" si="39"/>
        <v>0</v>
      </c>
      <c r="AT258" s="294" t="str">
        <f>IF(AS258=0,"",
IF(SUM($AS$47:AS258)=1,AU258,
IF($AS$1547&gt;SUM($AS$47:AS258),_xlfn.CONCAT(", ",AU258),
IF($AS$1547=SUM($AS$47:AS258),_xlfn.CONCAT(" y ",AU258)))))</f>
        <v/>
      </c>
      <c r="AU258" s="89" t="s">
        <v>53</v>
      </c>
    </row>
    <row r="259" spans="1:47" ht="15" customHeight="1">
      <c r="A259" s="64"/>
      <c r="B259" s="11"/>
      <c r="C259" s="1021" t="s">
        <v>6305</v>
      </c>
      <c r="D259" s="890"/>
      <c r="E259" s="997"/>
      <c r="F259" s="884"/>
      <c r="G259" s="884"/>
      <c r="H259" s="884"/>
      <c r="I259" s="884"/>
      <c r="J259" s="884"/>
      <c r="K259" s="885"/>
      <c r="L259" s="1027"/>
      <c r="M259" s="884"/>
      <c r="N259" s="884"/>
      <c r="O259" s="885"/>
      <c r="P259" s="1027"/>
      <c r="Q259" s="884"/>
      <c r="R259" s="884"/>
      <c r="S259" s="885"/>
      <c r="T259" s="991"/>
      <c r="U259" s="884"/>
      <c r="V259" s="884"/>
      <c r="W259" s="885"/>
      <c r="X259" s="796"/>
      <c r="Y259" s="796"/>
      <c r="Z259" s="796"/>
      <c r="AA259" s="796"/>
      <c r="AB259" s="796"/>
      <c r="AC259" s="796"/>
      <c r="AD259" s="796"/>
      <c r="AG259" s="323" t="b">
        <f t="shared" si="30"/>
        <v>0</v>
      </c>
      <c r="AH259" s="1" t="str">
        <f t="shared" si="31"/>
        <v/>
      </c>
      <c r="AI259" s="323" t="b">
        <f t="shared" si="32"/>
        <v>0</v>
      </c>
      <c r="AJ259" s="1" t="str">
        <f t="shared" si="33"/>
        <v/>
      </c>
      <c r="AK259" s="323" t="b">
        <f t="shared" si="34"/>
        <v>0</v>
      </c>
      <c r="AL259" s="648">
        <f t="shared" si="35"/>
        <v>0</v>
      </c>
      <c r="AM259" s="293">
        <f t="shared" si="36"/>
        <v>0</v>
      </c>
      <c r="AN259" s="294" t="str">
        <f>IF(AM259=0,"",
IF(SUM($AM$47:AM259)=1,AO259,
IF($AM$1547&gt;SUM($AM$47:AM259),_xlfn.CONCAT(", ",AO259),
IF($AM$1547=SUM($AM$47:AM259),_xlfn.CONCAT(" y ",AO259)))))</f>
        <v/>
      </c>
      <c r="AO259" s="89" t="s">
        <v>54</v>
      </c>
      <c r="AQ259" s="477">
        <f t="shared" si="37"/>
        <v>0</v>
      </c>
      <c r="AR259" s="321">
        <f t="shared" si="38"/>
        <v>0</v>
      </c>
      <c r="AS259" s="293">
        <f t="shared" si="39"/>
        <v>0</v>
      </c>
      <c r="AT259" s="294" t="str">
        <f>IF(AS259=0,"",
IF(SUM($AS$47:AS259)=1,AU259,
IF($AS$1547&gt;SUM($AS$47:AS259),_xlfn.CONCAT(", ",AU259),
IF($AS$1547=SUM($AS$47:AS259),_xlfn.CONCAT(" y ",AU259)))))</f>
        <v/>
      </c>
      <c r="AU259" s="89" t="s">
        <v>54</v>
      </c>
    </row>
    <row r="260" spans="1:47" ht="15" customHeight="1">
      <c r="A260" s="64"/>
      <c r="B260" s="11"/>
      <c r="C260" s="1021" t="s">
        <v>6306</v>
      </c>
      <c r="D260" s="890"/>
      <c r="E260" s="997"/>
      <c r="F260" s="884"/>
      <c r="G260" s="884"/>
      <c r="H260" s="884"/>
      <c r="I260" s="884"/>
      <c r="J260" s="884"/>
      <c r="K260" s="885"/>
      <c r="L260" s="1027"/>
      <c r="M260" s="884"/>
      <c r="N260" s="884"/>
      <c r="O260" s="885"/>
      <c r="P260" s="1027"/>
      <c r="Q260" s="884"/>
      <c r="R260" s="884"/>
      <c r="S260" s="885"/>
      <c r="T260" s="991"/>
      <c r="U260" s="884"/>
      <c r="V260" s="884"/>
      <c r="W260" s="885"/>
      <c r="X260" s="796"/>
      <c r="Y260" s="796"/>
      <c r="Z260" s="796"/>
      <c r="AA260" s="796"/>
      <c r="AB260" s="796"/>
      <c r="AC260" s="796"/>
      <c r="AD260" s="796"/>
      <c r="AG260" s="323" t="b">
        <f t="shared" si="30"/>
        <v>0</v>
      </c>
      <c r="AH260" s="1" t="str">
        <f t="shared" si="31"/>
        <v/>
      </c>
      <c r="AI260" s="323" t="b">
        <f t="shared" si="32"/>
        <v>0</v>
      </c>
      <c r="AJ260" s="1" t="str">
        <f t="shared" si="33"/>
        <v/>
      </c>
      <c r="AK260" s="323" t="b">
        <f t="shared" si="34"/>
        <v>0</v>
      </c>
      <c r="AL260" s="648">
        <f t="shared" si="35"/>
        <v>0</v>
      </c>
      <c r="AM260" s="293">
        <f t="shared" si="36"/>
        <v>0</v>
      </c>
      <c r="AN260" s="294" t="str">
        <f>IF(AM260=0,"",
IF(SUM($AM$47:AM260)=1,AO260,
IF($AM$1547&gt;SUM($AM$47:AM260),_xlfn.CONCAT(", ",AO260),
IF($AM$1547=SUM($AM$47:AM260),_xlfn.CONCAT(" y ",AO260)))))</f>
        <v/>
      </c>
      <c r="AO260" s="89" t="s">
        <v>55</v>
      </c>
      <c r="AQ260" s="477">
        <f t="shared" si="37"/>
        <v>0</v>
      </c>
      <c r="AR260" s="321">
        <f t="shared" si="38"/>
        <v>0</v>
      </c>
      <c r="AS260" s="293">
        <f t="shared" si="39"/>
        <v>0</v>
      </c>
      <c r="AT260" s="294" t="str">
        <f>IF(AS260=0,"",
IF(SUM($AS$47:AS260)=1,AU260,
IF($AS$1547&gt;SUM($AS$47:AS260),_xlfn.CONCAT(", ",AU260),
IF($AS$1547=SUM($AS$47:AS260),_xlfn.CONCAT(" y ",AU260)))))</f>
        <v/>
      </c>
      <c r="AU260" s="89" t="s">
        <v>55</v>
      </c>
    </row>
    <row r="261" spans="1:47" ht="15" customHeight="1">
      <c r="A261" s="64"/>
      <c r="B261" s="11"/>
      <c r="C261" s="1021" t="s">
        <v>6307</v>
      </c>
      <c r="D261" s="890"/>
      <c r="E261" s="997"/>
      <c r="F261" s="884"/>
      <c r="G261" s="884"/>
      <c r="H261" s="884"/>
      <c r="I261" s="884"/>
      <c r="J261" s="884"/>
      <c r="K261" s="885"/>
      <c r="L261" s="1027"/>
      <c r="M261" s="884"/>
      <c r="N261" s="884"/>
      <c r="O261" s="885"/>
      <c r="P261" s="1027"/>
      <c r="Q261" s="884"/>
      <c r="R261" s="884"/>
      <c r="S261" s="885"/>
      <c r="T261" s="991"/>
      <c r="U261" s="884"/>
      <c r="V261" s="884"/>
      <c r="W261" s="885"/>
      <c r="X261" s="796"/>
      <c r="Y261" s="796"/>
      <c r="Z261" s="796"/>
      <c r="AA261" s="796"/>
      <c r="AB261" s="796"/>
      <c r="AC261" s="796"/>
      <c r="AD261" s="796"/>
      <c r="AG261" s="323" t="b">
        <f t="shared" si="30"/>
        <v>0</v>
      </c>
      <c r="AH261" s="1" t="str">
        <f t="shared" si="31"/>
        <v/>
      </c>
      <c r="AI261" s="323" t="b">
        <f t="shared" si="32"/>
        <v>0</v>
      </c>
      <c r="AJ261" s="1" t="str">
        <f t="shared" si="33"/>
        <v/>
      </c>
      <c r="AK261" s="323" t="b">
        <f t="shared" si="34"/>
        <v>0</v>
      </c>
      <c r="AL261" s="648">
        <f t="shared" si="35"/>
        <v>0</v>
      </c>
      <c r="AM261" s="293">
        <f t="shared" si="36"/>
        <v>0</v>
      </c>
      <c r="AN261" s="294" t="str">
        <f>IF(AM261=0,"",
IF(SUM($AM$47:AM261)=1,AO261,
IF($AM$1547&gt;SUM($AM$47:AM261),_xlfn.CONCAT(", ",AO261),
IF($AM$1547=SUM($AM$47:AM261),_xlfn.CONCAT(" y ",AO261)))))</f>
        <v/>
      </c>
      <c r="AO261" s="89" t="s">
        <v>56</v>
      </c>
      <c r="AQ261" s="477">
        <f t="shared" si="37"/>
        <v>0</v>
      </c>
      <c r="AR261" s="321">
        <f t="shared" si="38"/>
        <v>0</v>
      </c>
      <c r="AS261" s="293">
        <f t="shared" si="39"/>
        <v>0</v>
      </c>
      <c r="AT261" s="294" t="str">
        <f>IF(AS261=0,"",
IF(SUM($AS$47:AS261)=1,AU261,
IF($AS$1547&gt;SUM($AS$47:AS261),_xlfn.CONCAT(", ",AU261),
IF($AS$1547=SUM($AS$47:AS261),_xlfn.CONCAT(" y ",AU261)))))</f>
        <v/>
      </c>
      <c r="AU261" s="89" t="s">
        <v>56</v>
      </c>
    </row>
    <row r="262" spans="1:47" ht="15" customHeight="1">
      <c r="A262" s="64"/>
      <c r="B262" s="11"/>
      <c r="C262" s="1021" t="s">
        <v>6308</v>
      </c>
      <c r="D262" s="890"/>
      <c r="E262" s="997"/>
      <c r="F262" s="884"/>
      <c r="G262" s="884"/>
      <c r="H262" s="884"/>
      <c r="I262" s="884"/>
      <c r="J262" s="884"/>
      <c r="K262" s="885"/>
      <c r="L262" s="1027"/>
      <c r="M262" s="884"/>
      <c r="N262" s="884"/>
      <c r="O262" s="885"/>
      <c r="P262" s="1027"/>
      <c r="Q262" s="884"/>
      <c r="R262" s="884"/>
      <c r="S262" s="885"/>
      <c r="T262" s="991"/>
      <c r="U262" s="884"/>
      <c r="V262" s="884"/>
      <c r="W262" s="885"/>
      <c r="X262" s="796"/>
      <c r="Y262" s="796"/>
      <c r="Z262" s="796"/>
      <c r="AA262" s="796"/>
      <c r="AB262" s="796"/>
      <c r="AC262" s="796"/>
      <c r="AD262" s="796"/>
      <c r="AG262" s="323" t="b">
        <f t="shared" si="30"/>
        <v>0</v>
      </c>
      <c r="AH262" s="1" t="str">
        <f t="shared" si="31"/>
        <v/>
      </c>
      <c r="AI262" s="323" t="b">
        <f t="shared" si="32"/>
        <v>0</v>
      </c>
      <c r="AJ262" s="1" t="str">
        <f t="shared" si="33"/>
        <v/>
      </c>
      <c r="AK262" s="323" t="b">
        <f t="shared" si="34"/>
        <v>0</v>
      </c>
      <c r="AL262" s="648">
        <f t="shared" si="35"/>
        <v>0</v>
      </c>
      <c r="AM262" s="293">
        <f t="shared" si="36"/>
        <v>0</v>
      </c>
      <c r="AN262" s="294" t="str">
        <f>IF(AM262=0,"",
IF(SUM($AM$47:AM262)=1,AO262,
IF($AM$1547&gt;SUM($AM$47:AM262),_xlfn.CONCAT(", ",AO262),
IF($AM$1547=SUM($AM$47:AM262),_xlfn.CONCAT(" y ",AO262)))))</f>
        <v/>
      </c>
      <c r="AO262" s="89" t="s">
        <v>57</v>
      </c>
      <c r="AQ262" s="477">
        <f t="shared" si="37"/>
        <v>0</v>
      </c>
      <c r="AR262" s="321">
        <f t="shared" si="38"/>
        <v>0</v>
      </c>
      <c r="AS262" s="293">
        <f t="shared" si="39"/>
        <v>0</v>
      </c>
      <c r="AT262" s="294" t="str">
        <f>IF(AS262=0,"",
IF(SUM($AS$47:AS262)=1,AU262,
IF($AS$1547&gt;SUM($AS$47:AS262),_xlfn.CONCAT(", ",AU262),
IF($AS$1547=SUM($AS$47:AS262),_xlfn.CONCAT(" y ",AU262)))))</f>
        <v/>
      </c>
      <c r="AU262" s="89" t="s">
        <v>57</v>
      </c>
    </row>
    <row r="263" spans="1:47" ht="15" customHeight="1">
      <c r="A263" s="64"/>
      <c r="B263" s="11"/>
      <c r="C263" s="1021" t="s">
        <v>6309</v>
      </c>
      <c r="D263" s="890"/>
      <c r="E263" s="997"/>
      <c r="F263" s="884"/>
      <c r="G263" s="884"/>
      <c r="H263" s="884"/>
      <c r="I263" s="884"/>
      <c r="J263" s="884"/>
      <c r="K263" s="885"/>
      <c r="L263" s="1027"/>
      <c r="M263" s="884"/>
      <c r="N263" s="884"/>
      <c r="O263" s="885"/>
      <c r="P263" s="1027"/>
      <c r="Q263" s="884"/>
      <c r="R263" s="884"/>
      <c r="S263" s="885"/>
      <c r="T263" s="991"/>
      <c r="U263" s="884"/>
      <c r="V263" s="884"/>
      <c r="W263" s="885"/>
      <c r="X263" s="796"/>
      <c r="Y263" s="796"/>
      <c r="Z263" s="796"/>
      <c r="AA263" s="796"/>
      <c r="AB263" s="796"/>
      <c r="AC263" s="796"/>
      <c r="AD263" s="796"/>
      <c r="AG263" s="323" t="b">
        <f t="shared" si="30"/>
        <v>0</v>
      </c>
      <c r="AH263" s="1" t="str">
        <f t="shared" si="31"/>
        <v/>
      </c>
      <c r="AI263" s="323" t="b">
        <f t="shared" si="32"/>
        <v>0</v>
      </c>
      <c r="AJ263" s="1" t="str">
        <f t="shared" si="33"/>
        <v/>
      </c>
      <c r="AK263" s="323" t="b">
        <f t="shared" si="34"/>
        <v>0</v>
      </c>
      <c r="AL263" s="648">
        <f t="shared" si="35"/>
        <v>0</v>
      </c>
      <c r="AM263" s="293">
        <f t="shared" si="36"/>
        <v>0</v>
      </c>
      <c r="AN263" s="294" t="str">
        <f>IF(AM263=0,"",
IF(SUM($AM$47:AM263)=1,AO263,
IF($AM$1547&gt;SUM($AM$47:AM263),_xlfn.CONCAT(", ",AO263),
IF($AM$1547=SUM($AM$47:AM263),_xlfn.CONCAT(" y ",AO263)))))</f>
        <v/>
      </c>
      <c r="AO263" s="89" t="s">
        <v>58</v>
      </c>
      <c r="AQ263" s="477">
        <f t="shared" si="37"/>
        <v>0</v>
      </c>
      <c r="AR263" s="321">
        <f t="shared" si="38"/>
        <v>0</v>
      </c>
      <c r="AS263" s="293">
        <f t="shared" si="39"/>
        <v>0</v>
      </c>
      <c r="AT263" s="294" t="str">
        <f>IF(AS263=0,"",
IF(SUM($AS$47:AS263)=1,AU263,
IF($AS$1547&gt;SUM($AS$47:AS263),_xlfn.CONCAT(", ",AU263),
IF($AS$1547=SUM($AS$47:AS263),_xlfn.CONCAT(" y ",AU263)))))</f>
        <v/>
      </c>
      <c r="AU263" s="89" t="s">
        <v>58</v>
      </c>
    </row>
    <row r="264" spans="1:47" ht="15" customHeight="1">
      <c r="A264" s="64"/>
      <c r="B264" s="11"/>
      <c r="C264" s="1021" t="s">
        <v>6310</v>
      </c>
      <c r="D264" s="890"/>
      <c r="E264" s="997"/>
      <c r="F264" s="884"/>
      <c r="G264" s="884"/>
      <c r="H264" s="884"/>
      <c r="I264" s="884"/>
      <c r="J264" s="884"/>
      <c r="K264" s="885"/>
      <c r="L264" s="1027"/>
      <c r="M264" s="884"/>
      <c r="N264" s="884"/>
      <c r="O264" s="885"/>
      <c r="P264" s="1027"/>
      <c r="Q264" s="884"/>
      <c r="R264" s="884"/>
      <c r="S264" s="885"/>
      <c r="T264" s="991"/>
      <c r="U264" s="884"/>
      <c r="V264" s="884"/>
      <c r="W264" s="885"/>
      <c r="X264" s="796"/>
      <c r="Y264" s="796"/>
      <c r="Z264" s="796"/>
      <c r="AA264" s="796"/>
      <c r="AB264" s="796"/>
      <c r="AC264" s="796"/>
      <c r="AD264" s="796"/>
      <c r="AG264" s="323" t="b">
        <f t="shared" si="30"/>
        <v>0</v>
      </c>
      <c r="AH264" s="1" t="str">
        <f t="shared" si="31"/>
        <v/>
      </c>
      <c r="AI264" s="323" t="b">
        <f t="shared" si="32"/>
        <v>0</v>
      </c>
      <c r="AJ264" s="1" t="str">
        <f t="shared" si="33"/>
        <v/>
      </c>
      <c r="AK264" s="323" t="b">
        <f t="shared" si="34"/>
        <v>0</v>
      </c>
      <c r="AL264" s="648">
        <f t="shared" si="35"/>
        <v>0</v>
      </c>
      <c r="AM264" s="293">
        <f t="shared" si="36"/>
        <v>0</v>
      </c>
      <c r="AN264" s="294" t="str">
        <f>IF(AM264=0,"",
IF(SUM($AM$47:AM264)=1,AO264,
IF($AM$1547&gt;SUM($AM$47:AM264),_xlfn.CONCAT(", ",AO264),
IF($AM$1547=SUM($AM$47:AM264),_xlfn.CONCAT(" y ",AO264)))))</f>
        <v/>
      </c>
      <c r="AO264" s="89" t="s">
        <v>59</v>
      </c>
      <c r="AQ264" s="477">
        <f t="shared" si="37"/>
        <v>0</v>
      </c>
      <c r="AR264" s="321">
        <f t="shared" si="38"/>
        <v>0</v>
      </c>
      <c r="AS264" s="293">
        <f t="shared" si="39"/>
        <v>0</v>
      </c>
      <c r="AT264" s="294" t="str">
        <f>IF(AS264=0,"",
IF(SUM($AS$47:AS264)=1,AU264,
IF($AS$1547&gt;SUM($AS$47:AS264),_xlfn.CONCAT(", ",AU264),
IF($AS$1547=SUM($AS$47:AS264),_xlfn.CONCAT(" y ",AU264)))))</f>
        <v/>
      </c>
      <c r="AU264" s="89" t="s">
        <v>59</v>
      </c>
    </row>
    <row r="265" spans="1:47" ht="15" customHeight="1">
      <c r="A265" s="64"/>
      <c r="B265" s="11"/>
      <c r="C265" s="1021" t="s">
        <v>6311</v>
      </c>
      <c r="D265" s="890"/>
      <c r="E265" s="997"/>
      <c r="F265" s="884"/>
      <c r="G265" s="884"/>
      <c r="H265" s="884"/>
      <c r="I265" s="884"/>
      <c r="J265" s="884"/>
      <c r="K265" s="885"/>
      <c r="L265" s="1027"/>
      <c r="M265" s="884"/>
      <c r="N265" s="884"/>
      <c r="O265" s="885"/>
      <c r="P265" s="1027"/>
      <c r="Q265" s="884"/>
      <c r="R265" s="884"/>
      <c r="S265" s="885"/>
      <c r="T265" s="991"/>
      <c r="U265" s="884"/>
      <c r="V265" s="884"/>
      <c r="W265" s="885"/>
      <c r="X265" s="796"/>
      <c r="Y265" s="796"/>
      <c r="Z265" s="796"/>
      <c r="AA265" s="796"/>
      <c r="AB265" s="796"/>
      <c r="AC265" s="796"/>
      <c r="AD265" s="796"/>
      <c r="AG265" s="323" t="b">
        <f t="shared" si="30"/>
        <v>0</v>
      </c>
      <c r="AH265" s="1" t="str">
        <f t="shared" si="31"/>
        <v/>
      </c>
      <c r="AI265" s="323" t="b">
        <f t="shared" si="32"/>
        <v>0</v>
      </c>
      <c r="AJ265" s="1" t="str">
        <f t="shared" si="33"/>
        <v/>
      </c>
      <c r="AK265" s="323" t="b">
        <f t="shared" si="34"/>
        <v>0</v>
      </c>
      <c r="AL265" s="648">
        <f t="shared" si="35"/>
        <v>0</v>
      </c>
      <c r="AM265" s="293">
        <f t="shared" si="36"/>
        <v>0</v>
      </c>
      <c r="AN265" s="294" t="str">
        <f>IF(AM265=0,"",
IF(SUM($AM$47:AM265)=1,AO265,
IF($AM$1547&gt;SUM($AM$47:AM265),_xlfn.CONCAT(", ",AO265),
IF($AM$1547=SUM($AM$47:AM265),_xlfn.CONCAT(" y ",AO265)))))</f>
        <v/>
      </c>
      <c r="AO265" s="89" t="s">
        <v>60</v>
      </c>
      <c r="AQ265" s="477">
        <f t="shared" si="37"/>
        <v>0</v>
      </c>
      <c r="AR265" s="321">
        <f t="shared" si="38"/>
        <v>0</v>
      </c>
      <c r="AS265" s="293">
        <f t="shared" si="39"/>
        <v>0</v>
      </c>
      <c r="AT265" s="294" t="str">
        <f>IF(AS265=0,"",
IF(SUM($AS$47:AS265)=1,AU265,
IF($AS$1547&gt;SUM($AS$47:AS265),_xlfn.CONCAT(", ",AU265),
IF($AS$1547=SUM($AS$47:AS265),_xlfn.CONCAT(" y ",AU265)))))</f>
        <v/>
      </c>
      <c r="AU265" s="89" t="s">
        <v>60</v>
      </c>
    </row>
    <row r="266" spans="1:47" ht="15" customHeight="1">
      <c r="A266" s="64"/>
      <c r="B266" s="11"/>
      <c r="C266" s="1021" t="s">
        <v>6312</v>
      </c>
      <c r="D266" s="890"/>
      <c r="E266" s="997"/>
      <c r="F266" s="884"/>
      <c r="G266" s="884"/>
      <c r="H266" s="884"/>
      <c r="I266" s="884"/>
      <c r="J266" s="884"/>
      <c r="K266" s="885"/>
      <c r="L266" s="1027"/>
      <c r="M266" s="884"/>
      <c r="N266" s="884"/>
      <c r="O266" s="885"/>
      <c r="P266" s="1027"/>
      <c r="Q266" s="884"/>
      <c r="R266" s="884"/>
      <c r="S266" s="885"/>
      <c r="T266" s="991"/>
      <c r="U266" s="884"/>
      <c r="V266" s="884"/>
      <c r="W266" s="885"/>
      <c r="X266" s="796"/>
      <c r="Y266" s="796"/>
      <c r="Z266" s="796"/>
      <c r="AA266" s="796"/>
      <c r="AB266" s="796"/>
      <c r="AC266" s="796"/>
      <c r="AD266" s="796"/>
      <c r="AG266" s="323" t="b">
        <f t="shared" si="30"/>
        <v>0</v>
      </c>
      <c r="AH266" s="1" t="str">
        <f t="shared" si="31"/>
        <v/>
      </c>
      <c r="AI266" s="323" t="b">
        <f t="shared" si="32"/>
        <v>0</v>
      </c>
      <c r="AJ266" s="1" t="str">
        <f t="shared" si="33"/>
        <v/>
      </c>
      <c r="AK266" s="323" t="b">
        <f t="shared" si="34"/>
        <v>0</v>
      </c>
      <c r="AL266" s="648">
        <f t="shared" si="35"/>
        <v>0</v>
      </c>
      <c r="AM266" s="293">
        <f t="shared" si="36"/>
        <v>0</v>
      </c>
      <c r="AN266" s="294" t="str">
        <f>IF(AM266=0,"",
IF(SUM($AM$47:AM266)=1,AO266,
IF($AM$1547&gt;SUM($AM$47:AM266),_xlfn.CONCAT(", ",AO266),
IF($AM$1547=SUM($AM$47:AM266),_xlfn.CONCAT(" y ",AO266)))))</f>
        <v/>
      </c>
      <c r="AO266" s="89" t="s">
        <v>61</v>
      </c>
      <c r="AQ266" s="477">
        <f t="shared" si="37"/>
        <v>0</v>
      </c>
      <c r="AR266" s="321">
        <f t="shared" si="38"/>
        <v>0</v>
      </c>
      <c r="AS266" s="293">
        <f t="shared" si="39"/>
        <v>0</v>
      </c>
      <c r="AT266" s="294" t="str">
        <f>IF(AS266=0,"",
IF(SUM($AS$47:AS266)=1,AU266,
IF($AS$1547&gt;SUM($AS$47:AS266),_xlfn.CONCAT(", ",AU266),
IF($AS$1547=SUM($AS$47:AS266),_xlfn.CONCAT(" y ",AU266)))))</f>
        <v/>
      </c>
      <c r="AU266" s="89" t="s">
        <v>61</v>
      </c>
    </row>
    <row r="267" spans="1:47" ht="15" customHeight="1">
      <c r="A267" s="64"/>
      <c r="B267" s="11"/>
      <c r="C267" s="1021" t="s">
        <v>6313</v>
      </c>
      <c r="D267" s="890"/>
      <c r="E267" s="997"/>
      <c r="F267" s="884"/>
      <c r="G267" s="884"/>
      <c r="H267" s="884"/>
      <c r="I267" s="884"/>
      <c r="J267" s="884"/>
      <c r="K267" s="885"/>
      <c r="L267" s="1027"/>
      <c r="M267" s="884"/>
      <c r="N267" s="884"/>
      <c r="O267" s="885"/>
      <c r="P267" s="1027"/>
      <c r="Q267" s="884"/>
      <c r="R267" s="884"/>
      <c r="S267" s="885"/>
      <c r="T267" s="991"/>
      <c r="U267" s="884"/>
      <c r="V267" s="884"/>
      <c r="W267" s="885"/>
      <c r="X267" s="796"/>
      <c r="Y267" s="796"/>
      <c r="Z267" s="796"/>
      <c r="AA267" s="796"/>
      <c r="AB267" s="796"/>
      <c r="AC267" s="796"/>
      <c r="AD267" s="796"/>
      <c r="AG267" s="323" t="b">
        <f t="shared" si="30"/>
        <v>0</v>
      </c>
      <c r="AH267" s="1" t="str">
        <f t="shared" si="31"/>
        <v/>
      </c>
      <c r="AI267" s="323" t="b">
        <f t="shared" si="32"/>
        <v>0</v>
      </c>
      <c r="AJ267" s="1" t="str">
        <f t="shared" si="33"/>
        <v/>
      </c>
      <c r="AK267" s="323" t="b">
        <f t="shared" si="34"/>
        <v>0</v>
      </c>
      <c r="AL267" s="648">
        <f t="shared" si="35"/>
        <v>0</v>
      </c>
      <c r="AM267" s="293">
        <f t="shared" si="36"/>
        <v>0</v>
      </c>
      <c r="AN267" s="294" t="str">
        <f>IF(AM267=0,"",
IF(SUM($AM$47:AM267)=1,AO267,
IF($AM$1547&gt;SUM($AM$47:AM267),_xlfn.CONCAT(", ",AO267),
IF($AM$1547=SUM($AM$47:AM267),_xlfn.CONCAT(" y ",AO267)))))</f>
        <v/>
      </c>
      <c r="AO267" s="89" t="s">
        <v>62</v>
      </c>
      <c r="AQ267" s="477">
        <f t="shared" si="37"/>
        <v>0</v>
      </c>
      <c r="AR267" s="321">
        <f t="shared" si="38"/>
        <v>0</v>
      </c>
      <c r="AS267" s="293">
        <f t="shared" si="39"/>
        <v>0</v>
      </c>
      <c r="AT267" s="294" t="str">
        <f>IF(AS267=0,"",
IF(SUM($AS$47:AS267)=1,AU267,
IF($AS$1547&gt;SUM($AS$47:AS267),_xlfn.CONCAT(", ",AU267),
IF($AS$1547=SUM($AS$47:AS267),_xlfn.CONCAT(" y ",AU267)))))</f>
        <v/>
      </c>
      <c r="AU267" s="89" t="s">
        <v>62</v>
      </c>
    </row>
    <row r="268" spans="1:47" ht="15" customHeight="1">
      <c r="A268" s="64"/>
      <c r="B268" s="11"/>
      <c r="C268" s="1021" t="s">
        <v>6314</v>
      </c>
      <c r="D268" s="890"/>
      <c r="E268" s="997"/>
      <c r="F268" s="884"/>
      <c r="G268" s="884"/>
      <c r="H268" s="884"/>
      <c r="I268" s="884"/>
      <c r="J268" s="884"/>
      <c r="K268" s="885"/>
      <c r="L268" s="1027"/>
      <c r="M268" s="884"/>
      <c r="N268" s="884"/>
      <c r="O268" s="885"/>
      <c r="P268" s="1027"/>
      <c r="Q268" s="884"/>
      <c r="R268" s="884"/>
      <c r="S268" s="885"/>
      <c r="T268" s="991"/>
      <c r="U268" s="884"/>
      <c r="V268" s="884"/>
      <c r="W268" s="885"/>
      <c r="X268" s="796"/>
      <c r="Y268" s="796"/>
      <c r="Z268" s="796"/>
      <c r="AA268" s="796"/>
      <c r="AB268" s="796"/>
      <c r="AC268" s="796"/>
      <c r="AD268" s="796"/>
      <c r="AG268" s="323" t="b">
        <f t="shared" si="30"/>
        <v>0</v>
      </c>
      <c r="AH268" s="1" t="str">
        <f t="shared" si="31"/>
        <v/>
      </c>
      <c r="AI268" s="323" t="b">
        <f t="shared" si="32"/>
        <v>0</v>
      </c>
      <c r="AJ268" s="1" t="str">
        <f t="shared" si="33"/>
        <v/>
      </c>
      <c r="AK268" s="323" t="b">
        <f t="shared" si="34"/>
        <v>0</v>
      </c>
      <c r="AL268" s="648">
        <f t="shared" si="35"/>
        <v>0</v>
      </c>
      <c r="AM268" s="293">
        <f t="shared" si="36"/>
        <v>0</v>
      </c>
      <c r="AN268" s="294" t="str">
        <f>IF(AM268=0,"",
IF(SUM($AM$47:AM268)=1,AO268,
IF($AM$1547&gt;SUM($AM$47:AM268),_xlfn.CONCAT(", ",AO268),
IF($AM$1547=SUM($AM$47:AM268),_xlfn.CONCAT(" y ",AO268)))))</f>
        <v/>
      </c>
      <c r="AO268" s="89" t="s">
        <v>63</v>
      </c>
      <c r="AQ268" s="477">
        <f t="shared" si="37"/>
        <v>0</v>
      </c>
      <c r="AR268" s="321">
        <f t="shared" si="38"/>
        <v>0</v>
      </c>
      <c r="AS268" s="293">
        <f t="shared" si="39"/>
        <v>0</v>
      </c>
      <c r="AT268" s="294" t="str">
        <f>IF(AS268=0,"",
IF(SUM($AS$47:AS268)=1,AU268,
IF($AS$1547&gt;SUM($AS$47:AS268),_xlfn.CONCAT(", ",AU268),
IF($AS$1547=SUM($AS$47:AS268),_xlfn.CONCAT(" y ",AU268)))))</f>
        <v/>
      </c>
      <c r="AU268" s="89" t="s">
        <v>63</v>
      </c>
    </row>
    <row r="269" spans="1:47" ht="15" customHeight="1">
      <c r="A269" s="64"/>
      <c r="B269" s="11"/>
      <c r="C269" s="1021" t="s">
        <v>6315</v>
      </c>
      <c r="D269" s="890"/>
      <c r="E269" s="997"/>
      <c r="F269" s="884"/>
      <c r="G269" s="884"/>
      <c r="H269" s="884"/>
      <c r="I269" s="884"/>
      <c r="J269" s="884"/>
      <c r="K269" s="885"/>
      <c r="L269" s="1027"/>
      <c r="M269" s="884"/>
      <c r="N269" s="884"/>
      <c r="O269" s="885"/>
      <c r="P269" s="1027"/>
      <c r="Q269" s="884"/>
      <c r="R269" s="884"/>
      <c r="S269" s="885"/>
      <c r="T269" s="991"/>
      <c r="U269" s="884"/>
      <c r="V269" s="884"/>
      <c r="W269" s="885"/>
      <c r="X269" s="796"/>
      <c r="Y269" s="796"/>
      <c r="Z269" s="796"/>
      <c r="AA269" s="796"/>
      <c r="AB269" s="796"/>
      <c r="AC269" s="796"/>
      <c r="AD269" s="796"/>
      <c r="AG269" s="323" t="b">
        <f t="shared" si="30"/>
        <v>0</v>
      </c>
      <c r="AH269" s="1" t="str">
        <f t="shared" si="31"/>
        <v/>
      </c>
      <c r="AI269" s="323" t="b">
        <f t="shared" si="32"/>
        <v>0</v>
      </c>
      <c r="AJ269" s="1" t="str">
        <f t="shared" si="33"/>
        <v/>
      </c>
      <c r="AK269" s="323" t="b">
        <f t="shared" si="34"/>
        <v>0</v>
      </c>
      <c r="AL269" s="648">
        <f t="shared" si="35"/>
        <v>0</v>
      </c>
      <c r="AM269" s="293">
        <f t="shared" si="36"/>
        <v>0</v>
      </c>
      <c r="AN269" s="294" t="str">
        <f>IF(AM269=0,"",
IF(SUM($AM$47:AM269)=1,AO269,
IF($AM$1547&gt;SUM($AM$47:AM269),_xlfn.CONCAT(", ",AO269),
IF($AM$1547=SUM($AM$47:AM269),_xlfn.CONCAT(" y ",AO269)))))</f>
        <v/>
      </c>
      <c r="AO269" s="89" t="s">
        <v>64</v>
      </c>
      <c r="AQ269" s="477">
        <f t="shared" si="37"/>
        <v>0</v>
      </c>
      <c r="AR269" s="321">
        <f t="shared" si="38"/>
        <v>0</v>
      </c>
      <c r="AS269" s="293">
        <f t="shared" si="39"/>
        <v>0</v>
      </c>
      <c r="AT269" s="294" t="str">
        <f>IF(AS269=0,"",
IF(SUM($AS$47:AS269)=1,AU269,
IF($AS$1547&gt;SUM($AS$47:AS269),_xlfn.CONCAT(", ",AU269),
IF($AS$1547=SUM($AS$47:AS269),_xlfn.CONCAT(" y ",AU269)))))</f>
        <v/>
      </c>
      <c r="AU269" s="89" t="s">
        <v>64</v>
      </c>
    </row>
    <row r="270" spans="1:47" ht="15" customHeight="1">
      <c r="A270" s="64"/>
      <c r="B270" s="11"/>
      <c r="C270" s="1021" t="s">
        <v>6316</v>
      </c>
      <c r="D270" s="890"/>
      <c r="E270" s="997"/>
      <c r="F270" s="884"/>
      <c r="G270" s="884"/>
      <c r="H270" s="884"/>
      <c r="I270" s="884"/>
      <c r="J270" s="884"/>
      <c r="K270" s="885"/>
      <c r="L270" s="1027"/>
      <c r="M270" s="884"/>
      <c r="N270" s="884"/>
      <c r="O270" s="885"/>
      <c r="P270" s="1027"/>
      <c r="Q270" s="884"/>
      <c r="R270" s="884"/>
      <c r="S270" s="885"/>
      <c r="T270" s="991"/>
      <c r="U270" s="884"/>
      <c r="V270" s="884"/>
      <c r="W270" s="885"/>
      <c r="X270" s="796"/>
      <c r="Y270" s="796"/>
      <c r="Z270" s="796"/>
      <c r="AA270" s="796"/>
      <c r="AB270" s="796"/>
      <c r="AC270" s="796"/>
      <c r="AD270" s="796"/>
      <c r="AG270" s="323" t="b">
        <f t="shared" si="30"/>
        <v>0</v>
      </c>
      <c r="AH270" s="1" t="str">
        <f t="shared" si="31"/>
        <v/>
      </c>
      <c r="AI270" s="323" t="b">
        <f t="shared" si="32"/>
        <v>0</v>
      </c>
      <c r="AJ270" s="1" t="str">
        <f t="shared" si="33"/>
        <v/>
      </c>
      <c r="AK270" s="323" t="b">
        <f t="shared" si="34"/>
        <v>0</v>
      </c>
      <c r="AL270" s="648">
        <f t="shared" si="35"/>
        <v>0</v>
      </c>
      <c r="AM270" s="293">
        <f t="shared" si="36"/>
        <v>0</v>
      </c>
      <c r="AN270" s="294" t="str">
        <f>IF(AM270=0,"",
IF(SUM($AM$47:AM270)=1,AO270,
IF($AM$1547&gt;SUM($AM$47:AM270),_xlfn.CONCAT(", ",AO270),
IF($AM$1547=SUM($AM$47:AM270),_xlfn.CONCAT(" y ",AO270)))))</f>
        <v/>
      </c>
      <c r="AO270" s="89" t="s">
        <v>65</v>
      </c>
      <c r="AQ270" s="477">
        <f t="shared" si="37"/>
        <v>0</v>
      </c>
      <c r="AR270" s="321">
        <f t="shared" si="38"/>
        <v>0</v>
      </c>
      <c r="AS270" s="293">
        <f t="shared" si="39"/>
        <v>0</v>
      </c>
      <c r="AT270" s="294" t="str">
        <f>IF(AS270=0,"",
IF(SUM($AS$47:AS270)=1,AU270,
IF($AS$1547&gt;SUM($AS$47:AS270),_xlfn.CONCAT(", ",AU270),
IF($AS$1547=SUM($AS$47:AS270),_xlfn.CONCAT(" y ",AU270)))))</f>
        <v/>
      </c>
      <c r="AU270" s="89" t="s">
        <v>65</v>
      </c>
    </row>
    <row r="271" spans="1:47" ht="15" customHeight="1">
      <c r="A271" s="64"/>
      <c r="B271" s="11"/>
      <c r="C271" s="1021" t="s">
        <v>6317</v>
      </c>
      <c r="D271" s="890"/>
      <c r="E271" s="997"/>
      <c r="F271" s="884"/>
      <c r="G271" s="884"/>
      <c r="H271" s="884"/>
      <c r="I271" s="884"/>
      <c r="J271" s="884"/>
      <c r="K271" s="885"/>
      <c r="L271" s="1027"/>
      <c r="M271" s="884"/>
      <c r="N271" s="884"/>
      <c r="O271" s="885"/>
      <c r="P271" s="1027"/>
      <c r="Q271" s="884"/>
      <c r="R271" s="884"/>
      <c r="S271" s="885"/>
      <c r="T271" s="991"/>
      <c r="U271" s="884"/>
      <c r="V271" s="884"/>
      <c r="W271" s="885"/>
      <c r="X271" s="796"/>
      <c r="Y271" s="796"/>
      <c r="Z271" s="796"/>
      <c r="AA271" s="796"/>
      <c r="AB271" s="796"/>
      <c r="AC271" s="796"/>
      <c r="AD271" s="796"/>
      <c r="AG271" s="323" t="b">
        <f t="shared" si="30"/>
        <v>0</v>
      </c>
      <c r="AH271" s="1" t="str">
        <f t="shared" si="31"/>
        <v/>
      </c>
      <c r="AI271" s="323" t="b">
        <f t="shared" si="32"/>
        <v>0</v>
      </c>
      <c r="AJ271" s="1" t="str">
        <f t="shared" si="33"/>
        <v/>
      </c>
      <c r="AK271" s="323" t="b">
        <f t="shared" si="34"/>
        <v>0</v>
      </c>
      <c r="AL271" s="648">
        <f t="shared" si="35"/>
        <v>0</v>
      </c>
      <c r="AM271" s="293">
        <f t="shared" si="36"/>
        <v>0</v>
      </c>
      <c r="AN271" s="294" t="str">
        <f>IF(AM271=0,"",
IF(SUM($AM$47:AM271)=1,AO271,
IF($AM$1547&gt;SUM($AM$47:AM271),_xlfn.CONCAT(", ",AO271),
IF($AM$1547=SUM($AM$47:AM271),_xlfn.CONCAT(" y ",AO271)))))</f>
        <v/>
      </c>
      <c r="AO271" s="89" t="s">
        <v>66</v>
      </c>
      <c r="AQ271" s="477">
        <f t="shared" si="37"/>
        <v>0</v>
      </c>
      <c r="AR271" s="321">
        <f t="shared" si="38"/>
        <v>0</v>
      </c>
      <c r="AS271" s="293">
        <f t="shared" si="39"/>
        <v>0</v>
      </c>
      <c r="AT271" s="294" t="str">
        <f>IF(AS271=0,"",
IF(SUM($AS$47:AS271)=1,AU271,
IF($AS$1547&gt;SUM($AS$47:AS271),_xlfn.CONCAT(", ",AU271),
IF($AS$1547=SUM($AS$47:AS271),_xlfn.CONCAT(" y ",AU271)))))</f>
        <v/>
      </c>
      <c r="AU271" s="89" t="s">
        <v>66</v>
      </c>
    </row>
    <row r="272" spans="1:47" ht="15" customHeight="1">
      <c r="A272" s="64"/>
      <c r="B272" s="11"/>
      <c r="C272" s="1021" t="s">
        <v>6318</v>
      </c>
      <c r="D272" s="890"/>
      <c r="E272" s="997"/>
      <c r="F272" s="884"/>
      <c r="G272" s="884"/>
      <c r="H272" s="884"/>
      <c r="I272" s="884"/>
      <c r="J272" s="884"/>
      <c r="K272" s="885"/>
      <c r="L272" s="1027"/>
      <c r="M272" s="884"/>
      <c r="N272" s="884"/>
      <c r="O272" s="885"/>
      <c r="P272" s="1027"/>
      <c r="Q272" s="884"/>
      <c r="R272" s="884"/>
      <c r="S272" s="885"/>
      <c r="T272" s="991"/>
      <c r="U272" s="884"/>
      <c r="V272" s="884"/>
      <c r="W272" s="885"/>
      <c r="X272" s="796"/>
      <c r="Y272" s="796"/>
      <c r="Z272" s="796"/>
      <c r="AA272" s="796"/>
      <c r="AB272" s="796"/>
      <c r="AC272" s="796"/>
      <c r="AD272" s="796"/>
      <c r="AG272" s="323" t="b">
        <f t="shared" si="30"/>
        <v>0</v>
      </c>
      <c r="AH272" s="1" t="str">
        <f t="shared" si="31"/>
        <v/>
      </c>
      <c r="AI272" s="323" t="b">
        <f t="shared" si="32"/>
        <v>0</v>
      </c>
      <c r="AJ272" s="1" t="str">
        <f t="shared" si="33"/>
        <v/>
      </c>
      <c r="AK272" s="323" t="b">
        <f t="shared" si="34"/>
        <v>0</v>
      </c>
      <c r="AL272" s="648">
        <f t="shared" si="35"/>
        <v>0</v>
      </c>
      <c r="AM272" s="293">
        <f t="shared" si="36"/>
        <v>0</v>
      </c>
      <c r="AN272" s="294" t="str">
        <f>IF(AM272=0,"",
IF(SUM($AM$47:AM272)=1,AO272,
IF($AM$1547&gt;SUM($AM$47:AM272),_xlfn.CONCAT(", ",AO272),
IF($AM$1547=SUM($AM$47:AM272),_xlfn.CONCAT(" y ",AO272)))))</f>
        <v/>
      </c>
      <c r="AO272" s="89" t="s">
        <v>67</v>
      </c>
      <c r="AQ272" s="477">
        <f t="shared" si="37"/>
        <v>0</v>
      </c>
      <c r="AR272" s="321">
        <f t="shared" si="38"/>
        <v>0</v>
      </c>
      <c r="AS272" s="293">
        <f t="shared" si="39"/>
        <v>0</v>
      </c>
      <c r="AT272" s="294" t="str">
        <f>IF(AS272=0,"",
IF(SUM($AS$47:AS272)=1,AU272,
IF($AS$1547&gt;SUM($AS$47:AS272),_xlfn.CONCAT(", ",AU272),
IF($AS$1547=SUM($AS$47:AS272),_xlfn.CONCAT(" y ",AU272)))))</f>
        <v/>
      </c>
      <c r="AU272" s="89" t="s">
        <v>67</v>
      </c>
    </row>
    <row r="273" spans="1:47" ht="15" customHeight="1">
      <c r="A273" s="64"/>
      <c r="B273" s="11"/>
      <c r="C273" s="1021" t="s">
        <v>6319</v>
      </c>
      <c r="D273" s="890"/>
      <c r="E273" s="997"/>
      <c r="F273" s="884"/>
      <c r="G273" s="884"/>
      <c r="H273" s="884"/>
      <c r="I273" s="884"/>
      <c r="J273" s="884"/>
      <c r="K273" s="885"/>
      <c r="L273" s="1027"/>
      <c r="M273" s="884"/>
      <c r="N273" s="884"/>
      <c r="O273" s="885"/>
      <c r="P273" s="1027"/>
      <c r="Q273" s="884"/>
      <c r="R273" s="884"/>
      <c r="S273" s="885"/>
      <c r="T273" s="991"/>
      <c r="U273" s="884"/>
      <c r="V273" s="884"/>
      <c r="W273" s="885"/>
      <c r="X273" s="796"/>
      <c r="Y273" s="796"/>
      <c r="Z273" s="796"/>
      <c r="AA273" s="796"/>
      <c r="AB273" s="796"/>
      <c r="AC273" s="796"/>
      <c r="AD273" s="796"/>
      <c r="AG273" s="323" t="b">
        <f t="shared" si="30"/>
        <v>0</v>
      </c>
      <c r="AH273" s="1" t="str">
        <f t="shared" si="31"/>
        <v/>
      </c>
      <c r="AI273" s="323" t="b">
        <f t="shared" si="32"/>
        <v>0</v>
      </c>
      <c r="AJ273" s="1" t="str">
        <f t="shared" si="33"/>
        <v/>
      </c>
      <c r="AK273" s="323" t="b">
        <f t="shared" si="34"/>
        <v>0</v>
      </c>
      <c r="AL273" s="648">
        <f t="shared" si="35"/>
        <v>0</v>
      </c>
      <c r="AM273" s="293">
        <f t="shared" si="36"/>
        <v>0</v>
      </c>
      <c r="AN273" s="294" t="str">
        <f>IF(AM273=0,"",
IF(SUM($AM$47:AM273)=1,AO273,
IF($AM$1547&gt;SUM($AM$47:AM273),_xlfn.CONCAT(", ",AO273),
IF($AM$1547=SUM($AM$47:AM273),_xlfn.CONCAT(" y ",AO273)))))</f>
        <v/>
      </c>
      <c r="AO273" s="89" t="s">
        <v>68</v>
      </c>
      <c r="AQ273" s="477">
        <f t="shared" si="37"/>
        <v>0</v>
      </c>
      <c r="AR273" s="321">
        <f t="shared" si="38"/>
        <v>0</v>
      </c>
      <c r="AS273" s="293">
        <f t="shared" si="39"/>
        <v>0</v>
      </c>
      <c r="AT273" s="294" t="str">
        <f>IF(AS273=0,"",
IF(SUM($AS$47:AS273)=1,AU273,
IF($AS$1547&gt;SUM($AS$47:AS273),_xlfn.CONCAT(", ",AU273),
IF($AS$1547=SUM($AS$47:AS273),_xlfn.CONCAT(" y ",AU273)))))</f>
        <v/>
      </c>
      <c r="AU273" s="89" t="s">
        <v>68</v>
      </c>
    </row>
    <row r="274" spans="1:47" ht="15" customHeight="1">
      <c r="A274" s="64"/>
      <c r="B274" s="11"/>
      <c r="C274" s="1021" t="s">
        <v>6320</v>
      </c>
      <c r="D274" s="890"/>
      <c r="E274" s="997"/>
      <c r="F274" s="884"/>
      <c r="G274" s="884"/>
      <c r="H274" s="884"/>
      <c r="I274" s="884"/>
      <c r="J274" s="884"/>
      <c r="K274" s="885"/>
      <c r="L274" s="1027"/>
      <c r="M274" s="884"/>
      <c r="N274" s="884"/>
      <c r="O274" s="885"/>
      <c r="P274" s="1027"/>
      <c r="Q274" s="884"/>
      <c r="R274" s="884"/>
      <c r="S274" s="885"/>
      <c r="T274" s="991"/>
      <c r="U274" s="884"/>
      <c r="V274" s="884"/>
      <c r="W274" s="885"/>
      <c r="X274" s="796"/>
      <c r="Y274" s="796"/>
      <c r="Z274" s="796"/>
      <c r="AA274" s="796"/>
      <c r="AB274" s="796"/>
      <c r="AC274" s="796"/>
      <c r="AD274" s="796"/>
      <c r="AG274" s="323" t="b">
        <f t="shared" si="30"/>
        <v>0</v>
      </c>
      <c r="AH274" s="1" t="str">
        <f t="shared" si="31"/>
        <v/>
      </c>
      <c r="AI274" s="323" t="b">
        <f t="shared" si="32"/>
        <v>0</v>
      </c>
      <c r="AJ274" s="1" t="str">
        <f t="shared" si="33"/>
        <v/>
      </c>
      <c r="AK274" s="323" t="b">
        <f t="shared" si="34"/>
        <v>0</v>
      </c>
      <c r="AL274" s="648">
        <f t="shared" si="35"/>
        <v>0</v>
      </c>
      <c r="AM274" s="293">
        <f t="shared" si="36"/>
        <v>0</v>
      </c>
      <c r="AN274" s="294" t="str">
        <f>IF(AM274=0,"",
IF(SUM($AM$47:AM274)=1,AO274,
IF($AM$1547&gt;SUM($AM$47:AM274),_xlfn.CONCAT(", ",AO274),
IF($AM$1547=SUM($AM$47:AM274),_xlfn.CONCAT(" y ",AO274)))))</f>
        <v/>
      </c>
      <c r="AO274" s="89" t="s">
        <v>69</v>
      </c>
      <c r="AQ274" s="477">
        <f t="shared" si="37"/>
        <v>0</v>
      </c>
      <c r="AR274" s="321">
        <f t="shared" si="38"/>
        <v>0</v>
      </c>
      <c r="AS274" s="293">
        <f t="shared" si="39"/>
        <v>0</v>
      </c>
      <c r="AT274" s="294" t="str">
        <f>IF(AS274=0,"",
IF(SUM($AS$47:AS274)=1,AU274,
IF($AS$1547&gt;SUM($AS$47:AS274),_xlfn.CONCAT(", ",AU274),
IF($AS$1547=SUM($AS$47:AS274),_xlfn.CONCAT(" y ",AU274)))))</f>
        <v/>
      </c>
      <c r="AU274" s="89" t="s">
        <v>69</v>
      </c>
    </row>
    <row r="275" spans="1:47" ht="15" customHeight="1">
      <c r="A275" s="64"/>
      <c r="B275" s="11"/>
      <c r="C275" s="1021" t="s">
        <v>6321</v>
      </c>
      <c r="D275" s="890"/>
      <c r="E275" s="997"/>
      <c r="F275" s="884"/>
      <c r="G275" s="884"/>
      <c r="H275" s="884"/>
      <c r="I275" s="884"/>
      <c r="J275" s="884"/>
      <c r="K275" s="885"/>
      <c r="L275" s="1027"/>
      <c r="M275" s="884"/>
      <c r="N275" s="884"/>
      <c r="O275" s="885"/>
      <c r="P275" s="1027"/>
      <c r="Q275" s="884"/>
      <c r="R275" s="884"/>
      <c r="S275" s="885"/>
      <c r="T275" s="991"/>
      <c r="U275" s="884"/>
      <c r="V275" s="884"/>
      <c r="W275" s="885"/>
      <c r="X275" s="796"/>
      <c r="Y275" s="796"/>
      <c r="Z275" s="796"/>
      <c r="AA275" s="796"/>
      <c r="AB275" s="796"/>
      <c r="AC275" s="796"/>
      <c r="AD275" s="796"/>
      <c r="AG275" s="323" t="b">
        <f t="shared" si="30"/>
        <v>0</v>
      </c>
      <c r="AH275" s="1" t="str">
        <f t="shared" si="31"/>
        <v/>
      </c>
      <c r="AI275" s="323" t="b">
        <f t="shared" si="32"/>
        <v>0</v>
      </c>
      <c r="AJ275" s="1" t="str">
        <f t="shared" si="33"/>
        <v/>
      </c>
      <c r="AK275" s="323" t="b">
        <f t="shared" si="34"/>
        <v>0</v>
      </c>
      <c r="AL275" s="648">
        <f t="shared" si="35"/>
        <v>0</v>
      </c>
      <c r="AM275" s="293">
        <f t="shared" si="36"/>
        <v>0</v>
      </c>
      <c r="AN275" s="294" t="str">
        <f>IF(AM275=0,"",
IF(SUM($AM$47:AM275)=1,AO275,
IF($AM$1547&gt;SUM($AM$47:AM275),_xlfn.CONCAT(", ",AO275),
IF($AM$1547=SUM($AM$47:AM275),_xlfn.CONCAT(" y ",AO275)))))</f>
        <v/>
      </c>
      <c r="AO275" s="89" t="s">
        <v>70</v>
      </c>
      <c r="AQ275" s="477">
        <f t="shared" si="37"/>
        <v>0</v>
      </c>
      <c r="AR275" s="321">
        <f t="shared" si="38"/>
        <v>0</v>
      </c>
      <c r="AS275" s="293">
        <f t="shared" si="39"/>
        <v>0</v>
      </c>
      <c r="AT275" s="294" t="str">
        <f>IF(AS275=0,"",
IF(SUM($AS$47:AS275)=1,AU275,
IF($AS$1547&gt;SUM($AS$47:AS275),_xlfn.CONCAT(", ",AU275),
IF($AS$1547=SUM($AS$47:AS275),_xlfn.CONCAT(" y ",AU275)))))</f>
        <v/>
      </c>
      <c r="AU275" s="89" t="s">
        <v>70</v>
      </c>
    </row>
    <row r="276" spans="1:47" ht="15" customHeight="1">
      <c r="A276" s="64"/>
      <c r="B276" s="11"/>
      <c r="C276" s="1021" t="s">
        <v>6322</v>
      </c>
      <c r="D276" s="890"/>
      <c r="E276" s="997"/>
      <c r="F276" s="884"/>
      <c r="G276" s="884"/>
      <c r="H276" s="884"/>
      <c r="I276" s="884"/>
      <c r="J276" s="884"/>
      <c r="K276" s="885"/>
      <c r="L276" s="1027"/>
      <c r="M276" s="884"/>
      <c r="N276" s="884"/>
      <c r="O276" s="885"/>
      <c r="P276" s="1027"/>
      <c r="Q276" s="884"/>
      <c r="R276" s="884"/>
      <c r="S276" s="885"/>
      <c r="T276" s="991"/>
      <c r="U276" s="884"/>
      <c r="V276" s="884"/>
      <c r="W276" s="885"/>
      <c r="X276" s="796"/>
      <c r="Y276" s="796"/>
      <c r="Z276" s="796"/>
      <c r="AA276" s="796"/>
      <c r="AB276" s="796"/>
      <c r="AC276" s="796"/>
      <c r="AD276" s="796"/>
      <c r="AG276" s="323" t="b">
        <f t="shared" si="30"/>
        <v>0</v>
      </c>
      <c r="AH276" s="1" t="str">
        <f t="shared" si="31"/>
        <v/>
      </c>
      <c r="AI276" s="323" t="b">
        <f t="shared" si="32"/>
        <v>0</v>
      </c>
      <c r="AJ276" s="1" t="str">
        <f t="shared" si="33"/>
        <v/>
      </c>
      <c r="AK276" s="323" t="b">
        <f t="shared" si="34"/>
        <v>0</v>
      </c>
      <c r="AL276" s="648">
        <f t="shared" si="35"/>
        <v>0</v>
      </c>
      <c r="AM276" s="293">
        <f t="shared" si="36"/>
        <v>0</v>
      </c>
      <c r="AN276" s="294" t="str">
        <f>IF(AM276=0,"",
IF(SUM($AM$47:AM276)=1,AO276,
IF($AM$1547&gt;SUM($AM$47:AM276),_xlfn.CONCAT(", ",AO276),
IF($AM$1547=SUM($AM$47:AM276),_xlfn.CONCAT(" y ",AO276)))))</f>
        <v/>
      </c>
      <c r="AO276" s="89" t="s">
        <v>71</v>
      </c>
      <c r="AQ276" s="477">
        <f t="shared" si="37"/>
        <v>0</v>
      </c>
      <c r="AR276" s="321">
        <f t="shared" si="38"/>
        <v>0</v>
      </c>
      <c r="AS276" s="293">
        <f t="shared" si="39"/>
        <v>0</v>
      </c>
      <c r="AT276" s="294" t="str">
        <f>IF(AS276=0,"",
IF(SUM($AS$47:AS276)=1,AU276,
IF($AS$1547&gt;SUM($AS$47:AS276),_xlfn.CONCAT(", ",AU276),
IF($AS$1547=SUM($AS$47:AS276),_xlfn.CONCAT(" y ",AU276)))))</f>
        <v/>
      </c>
      <c r="AU276" s="89" t="s">
        <v>71</v>
      </c>
    </row>
    <row r="277" spans="1:47" ht="15" customHeight="1">
      <c r="A277" s="64"/>
      <c r="B277" s="11"/>
      <c r="C277" s="1021" t="s">
        <v>6323</v>
      </c>
      <c r="D277" s="890"/>
      <c r="E277" s="997"/>
      <c r="F277" s="884"/>
      <c r="G277" s="884"/>
      <c r="H277" s="884"/>
      <c r="I277" s="884"/>
      <c r="J277" s="884"/>
      <c r="K277" s="885"/>
      <c r="L277" s="1027"/>
      <c r="M277" s="884"/>
      <c r="N277" s="884"/>
      <c r="O277" s="885"/>
      <c r="P277" s="1027"/>
      <c r="Q277" s="884"/>
      <c r="R277" s="884"/>
      <c r="S277" s="885"/>
      <c r="T277" s="991"/>
      <c r="U277" s="884"/>
      <c r="V277" s="884"/>
      <c r="W277" s="885"/>
      <c r="X277" s="796"/>
      <c r="Y277" s="796"/>
      <c r="Z277" s="796"/>
      <c r="AA277" s="796"/>
      <c r="AB277" s="796"/>
      <c r="AC277" s="796"/>
      <c r="AD277" s="796"/>
      <c r="AG277" s="323" t="b">
        <f t="shared" si="30"/>
        <v>0</v>
      </c>
      <c r="AH277" s="1" t="str">
        <f t="shared" si="31"/>
        <v/>
      </c>
      <c r="AI277" s="323" t="b">
        <f t="shared" si="32"/>
        <v>0</v>
      </c>
      <c r="AJ277" s="1" t="str">
        <f t="shared" si="33"/>
        <v/>
      </c>
      <c r="AK277" s="323" t="b">
        <f t="shared" si="34"/>
        <v>0</v>
      </c>
      <c r="AL277" s="648">
        <f t="shared" si="35"/>
        <v>0</v>
      </c>
      <c r="AM277" s="293">
        <f t="shared" si="36"/>
        <v>0</v>
      </c>
      <c r="AN277" s="294" t="str">
        <f>IF(AM277=0,"",
IF(SUM($AM$47:AM277)=1,AO277,
IF($AM$1547&gt;SUM($AM$47:AM277),_xlfn.CONCAT(", ",AO277),
IF($AM$1547=SUM($AM$47:AM277),_xlfn.CONCAT(" y ",AO277)))))</f>
        <v/>
      </c>
      <c r="AO277" s="89" t="s">
        <v>72</v>
      </c>
      <c r="AQ277" s="477">
        <f t="shared" si="37"/>
        <v>0</v>
      </c>
      <c r="AR277" s="321">
        <f t="shared" si="38"/>
        <v>0</v>
      </c>
      <c r="AS277" s="293">
        <f t="shared" si="39"/>
        <v>0</v>
      </c>
      <c r="AT277" s="294" t="str">
        <f>IF(AS277=0,"",
IF(SUM($AS$47:AS277)=1,AU277,
IF($AS$1547&gt;SUM($AS$47:AS277),_xlfn.CONCAT(", ",AU277),
IF($AS$1547=SUM($AS$47:AS277),_xlfn.CONCAT(" y ",AU277)))))</f>
        <v/>
      </c>
      <c r="AU277" s="89" t="s">
        <v>72</v>
      </c>
    </row>
    <row r="278" spans="1:47" ht="15" customHeight="1">
      <c r="A278" s="64"/>
      <c r="B278" s="11"/>
      <c r="C278" s="1021" t="s">
        <v>6324</v>
      </c>
      <c r="D278" s="890"/>
      <c r="E278" s="997"/>
      <c r="F278" s="884"/>
      <c r="G278" s="884"/>
      <c r="H278" s="884"/>
      <c r="I278" s="884"/>
      <c r="J278" s="884"/>
      <c r="K278" s="885"/>
      <c r="L278" s="1027"/>
      <c r="M278" s="884"/>
      <c r="N278" s="884"/>
      <c r="O278" s="885"/>
      <c r="P278" s="1027"/>
      <c r="Q278" s="884"/>
      <c r="R278" s="884"/>
      <c r="S278" s="885"/>
      <c r="T278" s="991"/>
      <c r="U278" s="884"/>
      <c r="V278" s="884"/>
      <c r="W278" s="885"/>
      <c r="X278" s="796"/>
      <c r="Y278" s="796"/>
      <c r="Z278" s="796"/>
      <c r="AA278" s="796"/>
      <c r="AB278" s="796"/>
      <c r="AC278" s="796"/>
      <c r="AD278" s="796"/>
      <c r="AG278" s="323" t="b">
        <f t="shared" si="30"/>
        <v>0</v>
      </c>
      <c r="AH278" s="1" t="str">
        <f t="shared" si="31"/>
        <v/>
      </c>
      <c r="AI278" s="323" t="b">
        <f t="shared" si="32"/>
        <v>0</v>
      </c>
      <c r="AJ278" s="1" t="str">
        <f t="shared" si="33"/>
        <v/>
      </c>
      <c r="AK278" s="323" t="b">
        <f t="shared" si="34"/>
        <v>0</v>
      </c>
      <c r="AL278" s="648">
        <f t="shared" si="35"/>
        <v>0</v>
      </c>
      <c r="AM278" s="293">
        <f t="shared" si="36"/>
        <v>0</v>
      </c>
      <c r="AN278" s="294" t="str">
        <f>IF(AM278=0,"",
IF(SUM($AM$47:AM278)=1,AO278,
IF($AM$1547&gt;SUM($AM$47:AM278),_xlfn.CONCAT(", ",AO278),
IF($AM$1547=SUM($AM$47:AM278),_xlfn.CONCAT(" y ",AO278)))))</f>
        <v/>
      </c>
      <c r="AO278" s="89" t="s">
        <v>73</v>
      </c>
      <c r="AQ278" s="477">
        <f t="shared" si="37"/>
        <v>0</v>
      </c>
      <c r="AR278" s="321">
        <f t="shared" si="38"/>
        <v>0</v>
      </c>
      <c r="AS278" s="293">
        <f t="shared" si="39"/>
        <v>0</v>
      </c>
      <c r="AT278" s="294" t="str">
        <f>IF(AS278=0,"",
IF(SUM($AS$47:AS278)=1,AU278,
IF($AS$1547&gt;SUM($AS$47:AS278),_xlfn.CONCAT(", ",AU278),
IF($AS$1547=SUM($AS$47:AS278),_xlfn.CONCAT(" y ",AU278)))))</f>
        <v/>
      </c>
      <c r="AU278" s="89" t="s">
        <v>73</v>
      </c>
    </row>
    <row r="279" spans="1:47" ht="15" customHeight="1">
      <c r="A279" s="64"/>
      <c r="B279" s="11"/>
      <c r="C279" s="1021" t="s">
        <v>6325</v>
      </c>
      <c r="D279" s="890"/>
      <c r="E279" s="997"/>
      <c r="F279" s="884"/>
      <c r="G279" s="884"/>
      <c r="H279" s="884"/>
      <c r="I279" s="884"/>
      <c r="J279" s="884"/>
      <c r="K279" s="885"/>
      <c r="L279" s="1027"/>
      <c r="M279" s="884"/>
      <c r="N279" s="884"/>
      <c r="O279" s="885"/>
      <c r="P279" s="1027"/>
      <c r="Q279" s="884"/>
      <c r="R279" s="884"/>
      <c r="S279" s="885"/>
      <c r="T279" s="991"/>
      <c r="U279" s="884"/>
      <c r="V279" s="884"/>
      <c r="W279" s="885"/>
      <c r="X279" s="796"/>
      <c r="Y279" s="796"/>
      <c r="Z279" s="796"/>
      <c r="AA279" s="796"/>
      <c r="AB279" s="796"/>
      <c r="AC279" s="796"/>
      <c r="AD279" s="796"/>
      <c r="AG279" s="323" t="b">
        <f t="shared" si="30"/>
        <v>0</v>
      </c>
      <c r="AH279" s="1" t="str">
        <f t="shared" si="31"/>
        <v/>
      </c>
      <c r="AI279" s="323" t="b">
        <f t="shared" si="32"/>
        <v>0</v>
      </c>
      <c r="AJ279" s="1" t="str">
        <f t="shared" si="33"/>
        <v/>
      </c>
      <c r="AK279" s="323" t="b">
        <f t="shared" si="34"/>
        <v>0</v>
      </c>
      <c r="AL279" s="648">
        <f t="shared" si="35"/>
        <v>0</v>
      </c>
      <c r="AM279" s="293">
        <f t="shared" si="36"/>
        <v>0</v>
      </c>
      <c r="AN279" s="294" t="str">
        <f>IF(AM279=0,"",
IF(SUM($AM$47:AM279)=1,AO279,
IF($AM$1547&gt;SUM($AM$47:AM279),_xlfn.CONCAT(", ",AO279),
IF($AM$1547=SUM($AM$47:AM279),_xlfn.CONCAT(" y ",AO279)))))</f>
        <v/>
      </c>
      <c r="AO279" s="89" t="s">
        <v>6326</v>
      </c>
      <c r="AQ279" s="477">
        <f t="shared" si="37"/>
        <v>0</v>
      </c>
      <c r="AR279" s="321">
        <f t="shared" si="38"/>
        <v>0</v>
      </c>
      <c r="AS279" s="293">
        <f t="shared" si="39"/>
        <v>0</v>
      </c>
      <c r="AT279" s="294" t="str">
        <f>IF(AS279=0,"",
IF(SUM($AS$47:AS279)=1,AU279,
IF($AS$1547&gt;SUM($AS$47:AS279),_xlfn.CONCAT(", ",AU279),
IF($AS$1547=SUM($AS$47:AS279),_xlfn.CONCAT(" y ",AU279)))))</f>
        <v/>
      </c>
      <c r="AU279" s="89" t="s">
        <v>6326</v>
      </c>
    </row>
    <row r="280" spans="1:47" ht="15" customHeight="1">
      <c r="A280" s="64"/>
      <c r="B280" s="11"/>
      <c r="C280" s="1021" t="s">
        <v>6327</v>
      </c>
      <c r="D280" s="890"/>
      <c r="E280" s="997"/>
      <c r="F280" s="884"/>
      <c r="G280" s="884"/>
      <c r="H280" s="884"/>
      <c r="I280" s="884"/>
      <c r="J280" s="884"/>
      <c r="K280" s="885"/>
      <c r="L280" s="1027"/>
      <c r="M280" s="884"/>
      <c r="N280" s="884"/>
      <c r="O280" s="885"/>
      <c r="P280" s="1027"/>
      <c r="Q280" s="884"/>
      <c r="R280" s="884"/>
      <c r="S280" s="885"/>
      <c r="T280" s="991"/>
      <c r="U280" s="884"/>
      <c r="V280" s="884"/>
      <c r="W280" s="885"/>
      <c r="X280" s="796"/>
      <c r="Y280" s="796"/>
      <c r="Z280" s="796"/>
      <c r="AA280" s="796"/>
      <c r="AB280" s="796"/>
      <c r="AC280" s="796"/>
      <c r="AD280" s="796"/>
      <c r="AG280" s="323" t="b">
        <f t="shared" si="30"/>
        <v>0</v>
      </c>
      <c r="AH280" s="1" t="str">
        <f t="shared" si="31"/>
        <v/>
      </c>
      <c r="AI280" s="323" t="b">
        <f t="shared" si="32"/>
        <v>0</v>
      </c>
      <c r="AJ280" s="1" t="str">
        <f t="shared" si="33"/>
        <v/>
      </c>
      <c r="AK280" s="323" t="b">
        <f t="shared" si="34"/>
        <v>0</v>
      </c>
      <c r="AL280" s="648">
        <f t="shared" si="35"/>
        <v>0</v>
      </c>
      <c r="AM280" s="293">
        <f t="shared" si="36"/>
        <v>0</v>
      </c>
      <c r="AN280" s="294" t="str">
        <f>IF(AM280=0,"",
IF(SUM($AM$47:AM280)=1,AO280,
IF($AM$1547&gt;SUM($AM$47:AM280),_xlfn.CONCAT(", ",AO280),
IF($AM$1547=SUM($AM$47:AM280),_xlfn.CONCAT(" y ",AO280)))))</f>
        <v/>
      </c>
      <c r="AO280" s="89" t="s">
        <v>6328</v>
      </c>
      <c r="AQ280" s="477">
        <f t="shared" si="37"/>
        <v>0</v>
      </c>
      <c r="AR280" s="321">
        <f t="shared" si="38"/>
        <v>0</v>
      </c>
      <c r="AS280" s="293">
        <f t="shared" si="39"/>
        <v>0</v>
      </c>
      <c r="AT280" s="294" t="str">
        <f>IF(AS280=0,"",
IF(SUM($AS$47:AS280)=1,AU280,
IF($AS$1547&gt;SUM($AS$47:AS280),_xlfn.CONCAT(", ",AU280),
IF($AS$1547=SUM($AS$47:AS280),_xlfn.CONCAT(" y ",AU280)))))</f>
        <v/>
      </c>
      <c r="AU280" s="89" t="s">
        <v>6328</v>
      </c>
    </row>
    <row r="281" spans="1:47" ht="15" customHeight="1">
      <c r="A281" s="64"/>
      <c r="B281" s="11"/>
      <c r="C281" s="1021" t="s">
        <v>6329</v>
      </c>
      <c r="D281" s="890"/>
      <c r="E281" s="997"/>
      <c r="F281" s="884"/>
      <c r="G281" s="884"/>
      <c r="H281" s="884"/>
      <c r="I281" s="884"/>
      <c r="J281" s="884"/>
      <c r="K281" s="885"/>
      <c r="L281" s="1027"/>
      <c r="M281" s="884"/>
      <c r="N281" s="884"/>
      <c r="O281" s="885"/>
      <c r="P281" s="1027"/>
      <c r="Q281" s="884"/>
      <c r="R281" s="884"/>
      <c r="S281" s="885"/>
      <c r="T281" s="991"/>
      <c r="U281" s="884"/>
      <c r="V281" s="884"/>
      <c r="W281" s="885"/>
      <c r="X281" s="796"/>
      <c r="Y281" s="796"/>
      <c r="Z281" s="796"/>
      <c r="AA281" s="796"/>
      <c r="AB281" s="796"/>
      <c r="AC281" s="796"/>
      <c r="AD281" s="796"/>
      <c r="AG281" s="323" t="b">
        <f t="shared" si="30"/>
        <v>0</v>
      </c>
      <c r="AH281" s="1" t="str">
        <f t="shared" si="31"/>
        <v/>
      </c>
      <c r="AI281" s="323" t="b">
        <f t="shared" si="32"/>
        <v>0</v>
      </c>
      <c r="AJ281" s="1" t="str">
        <f t="shared" si="33"/>
        <v/>
      </c>
      <c r="AK281" s="323" t="b">
        <f t="shared" si="34"/>
        <v>0</v>
      </c>
      <c r="AL281" s="648">
        <f t="shared" si="35"/>
        <v>0</v>
      </c>
      <c r="AM281" s="293">
        <f t="shared" si="36"/>
        <v>0</v>
      </c>
      <c r="AN281" s="294" t="str">
        <f>IF(AM281=0,"",
IF(SUM($AM$47:AM281)=1,AO281,
IF($AM$1547&gt;SUM($AM$47:AM281),_xlfn.CONCAT(", ",AO281),
IF($AM$1547=SUM($AM$47:AM281),_xlfn.CONCAT(" y ",AO281)))))</f>
        <v/>
      </c>
      <c r="AO281" s="89" t="s">
        <v>6330</v>
      </c>
      <c r="AQ281" s="477">
        <f t="shared" si="37"/>
        <v>0</v>
      </c>
      <c r="AR281" s="321">
        <f t="shared" si="38"/>
        <v>0</v>
      </c>
      <c r="AS281" s="293">
        <f t="shared" si="39"/>
        <v>0</v>
      </c>
      <c r="AT281" s="294" t="str">
        <f>IF(AS281=0,"",
IF(SUM($AS$47:AS281)=1,AU281,
IF($AS$1547&gt;SUM($AS$47:AS281),_xlfn.CONCAT(", ",AU281),
IF($AS$1547=SUM($AS$47:AS281),_xlfn.CONCAT(" y ",AU281)))))</f>
        <v/>
      </c>
      <c r="AU281" s="89" t="s">
        <v>6330</v>
      </c>
    </row>
    <row r="282" spans="1:47" ht="15" customHeight="1">
      <c r="A282" s="64"/>
      <c r="B282" s="11"/>
      <c r="C282" s="1021" t="s">
        <v>6331</v>
      </c>
      <c r="D282" s="890"/>
      <c r="E282" s="997"/>
      <c r="F282" s="884"/>
      <c r="G282" s="884"/>
      <c r="H282" s="884"/>
      <c r="I282" s="884"/>
      <c r="J282" s="884"/>
      <c r="K282" s="885"/>
      <c r="L282" s="1027"/>
      <c r="M282" s="884"/>
      <c r="N282" s="884"/>
      <c r="O282" s="885"/>
      <c r="P282" s="1027"/>
      <c r="Q282" s="884"/>
      <c r="R282" s="884"/>
      <c r="S282" s="885"/>
      <c r="T282" s="991"/>
      <c r="U282" s="884"/>
      <c r="V282" s="884"/>
      <c r="W282" s="885"/>
      <c r="X282" s="796"/>
      <c r="Y282" s="796"/>
      <c r="Z282" s="796"/>
      <c r="AA282" s="796"/>
      <c r="AB282" s="796"/>
      <c r="AC282" s="796"/>
      <c r="AD282" s="796"/>
      <c r="AG282" s="323" t="b">
        <f t="shared" si="30"/>
        <v>0</v>
      </c>
      <c r="AH282" s="1" t="str">
        <f t="shared" si="31"/>
        <v/>
      </c>
      <c r="AI282" s="323" t="b">
        <f t="shared" si="32"/>
        <v>0</v>
      </c>
      <c r="AJ282" s="1" t="str">
        <f t="shared" si="33"/>
        <v/>
      </c>
      <c r="AK282" s="323" t="b">
        <f t="shared" si="34"/>
        <v>0</v>
      </c>
      <c r="AL282" s="648">
        <f t="shared" si="35"/>
        <v>0</v>
      </c>
      <c r="AM282" s="293">
        <f t="shared" si="36"/>
        <v>0</v>
      </c>
      <c r="AN282" s="294" t="str">
        <f>IF(AM282=0,"",
IF(SUM($AM$47:AM282)=1,AO282,
IF($AM$1547&gt;SUM($AM$47:AM282),_xlfn.CONCAT(", ",AO282),
IF($AM$1547=SUM($AM$47:AM282),_xlfn.CONCAT(" y ",AO282)))))</f>
        <v/>
      </c>
      <c r="AO282" s="89" t="s">
        <v>6332</v>
      </c>
      <c r="AQ282" s="477">
        <f t="shared" si="37"/>
        <v>0</v>
      </c>
      <c r="AR282" s="321">
        <f t="shared" si="38"/>
        <v>0</v>
      </c>
      <c r="AS282" s="293">
        <f t="shared" si="39"/>
        <v>0</v>
      </c>
      <c r="AT282" s="294" t="str">
        <f>IF(AS282=0,"",
IF(SUM($AS$47:AS282)=1,AU282,
IF($AS$1547&gt;SUM($AS$47:AS282),_xlfn.CONCAT(", ",AU282),
IF($AS$1547=SUM($AS$47:AS282),_xlfn.CONCAT(" y ",AU282)))))</f>
        <v/>
      </c>
      <c r="AU282" s="89" t="s">
        <v>6332</v>
      </c>
    </row>
    <row r="283" spans="1:47" ht="15" customHeight="1">
      <c r="A283" s="64"/>
      <c r="B283" s="11"/>
      <c r="C283" s="1021" t="s">
        <v>6333</v>
      </c>
      <c r="D283" s="890"/>
      <c r="E283" s="997"/>
      <c r="F283" s="884"/>
      <c r="G283" s="884"/>
      <c r="H283" s="884"/>
      <c r="I283" s="884"/>
      <c r="J283" s="884"/>
      <c r="K283" s="885"/>
      <c r="L283" s="1027"/>
      <c r="M283" s="884"/>
      <c r="N283" s="884"/>
      <c r="O283" s="885"/>
      <c r="P283" s="1027"/>
      <c r="Q283" s="884"/>
      <c r="R283" s="884"/>
      <c r="S283" s="885"/>
      <c r="T283" s="991"/>
      <c r="U283" s="884"/>
      <c r="V283" s="884"/>
      <c r="W283" s="885"/>
      <c r="X283" s="796"/>
      <c r="Y283" s="796"/>
      <c r="Z283" s="796"/>
      <c r="AA283" s="796"/>
      <c r="AB283" s="796"/>
      <c r="AC283" s="796"/>
      <c r="AD283" s="796"/>
      <c r="AG283" s="323" t="b">
        <f t="shared" si="30"/>
        <v>0</v>
      </c>
      <c r="AH283" s="1" t="str">
        <f t="shared" si="31"/>
        <v/>
      </c>
      <c r="AI283" s="323" t="b">
        <f t="shared" si="32"/>
        <v>0</v>
      </c>
      <c r="AJ283" s="1" t="str">
        <f t="shared" si="33"/>
        <v/>
      </c>
      <c r="AK283" s="323" t="b">
        <f t="shared" si="34"/>
        <v>0</v>
      </c>
      <c r="AL283" s="648">
        <f t="shared" si="35"/>
        <v>0</v>
      </c>
      <c r="AM283" s="293">
        <f t="shared" si="36"/>
        <v>0</v>
      </c>
      <c r="AN283" s="294" t="str">
        <f>IF(AM283=0,"",
IF(SUM($AM$47:AM283)=1,AO283,
IF($AM$1547&gt;SUM($AM$47:AM283),_xlfn.CONCAT(", ",AO283),
IF($AM$1547=SUM($AM$47:AM283),_xlfn.CONCAT(" y ",AO283)))))</f>
        <v/>
      </c>
      <c r="AO283" s="89" t="s">
        <v>6334</v>
      </c>
      <c r="AQ283" s="477">
        <f t="shared" si="37"/>
        <v>0</v>
      </c>
      <c r="AR283" s="321">
        <f t="shared" si="38"/>
        <v>0</v>
      </c>
      <c r="AS283" s="293">
        <f t="shared" si="39"/>
        <v>0</v>
      </c>
      <c r="AT283" s="294" t="str">
        <f>IF(AS283=0,"",
IF(SUM($AS$47:AS283)=1,AU283,
IF($AS$1547&gt;SUM($AS$47:AS283),_xlfn.CONCAT(", ",AU283),
IF($AS$1547=SUM($AS$47:AS283),_xlfn.CONCAT(" y ",AU283)))))</f>
        <v/>
      </c>
      <c r="AU283" s="89" t="s">
        <v>6334</v>
      </c>
    </row>
    <row r="284" spans="1:47" ht="15" customHeight="1">
      <c r="A284" s="64"/>
      <c r="B284" s="11"/>
      <c r="C284" s="1021" t="s">
        <v>6335</v>
      </c>
      <c r="D284" s="890"/>
      <c r="E284" s="997"/>
      <c r="F284" s="884"/>
      <c r="G284" s="884"/>
      <c r="H284" s="884"/>
      <c r="I284" s="884"/>
      <c r="J284" s="884"/>
      <c r="K284" s="885"/>
      <c r="L284" s="1027"/>
      <c r="M284" s="884"/>
      <c r="N284" s="884"/>
      <c r="O284" s="885"/>
      <c r="P284" s="1027"/>
      <c r="Q284" s="884"/>
      <c r="R284" s="884"/>
      <c r="S284" s="885"/>
      <c r="T284" s="991"/>
      <c r="U284" s="884"/>
      <c r="V284" s="884"/>
      <c r="W284" s="885"/>
      <c r="X284" s="796"/>
      <c r="Y284" s="796"/>
      <c r="Z284" s="796"/>
      <c r="AA284" s="796"/>
      <c r="AB284" s="796"/>
      <c r="AC284" s="796"/>
      <c r="AD284" s="796"/>
      <c r="AG284" s="323" t="b">
        <f t="shared" si="30"/>
        <v>0</v>
      </c>
      <c r="AH284" s="1" t="str">
        <f t="shared" si="31"/>
        <v/>
      </c>
      <c r="AI284" s="323" t="b">
        <f t="shared" si="32"/>
        <v>0</v>
      </c>
      <c r="AJ284" s="1" t="str">
        <f t="shared" si="33"/>
        <v/>
      </c>
      <c r="AK284" s="323" t="b">
        <f t="shared" si="34"/>
        <v>0</v>
      </c>
      <c r="AL284" s="648">
        <f t="shared" si="35"/>
        <v>0</v>
      </c>
      <c r="AM284" s="293">
        <f t="shared" si="36"/>
        <v>0</v>
      </c>
      <c r="AN284" s="294" t="str">
        <f>IF(AM284=0,"",
IF(SUM($AM$47:AM284)=1,AO284,
IF($AM$1547&gt;SUM($AM$47:AM284),_xlfn.CONCAT(", ",AO284),
IF($AM$1547=SUM($AM$47:AM284),_xlfn.CONCAT(" y ",AO284)))))</f>
        <v/>
      </c>
      <c r="AO284" s="89" t="s">
        <v>6336</v>
      </c>
      <c r="AQ284" s="477">
        <f t="shared" si="37"/>
        <v>0</v>
      </c>
      <c r="AR284" s="321">
        <f t="shared" si="38"/>
        <v>0</v>
      </c>
      <c r="AS284" s="293">
        <f t="shared" si="39"/>
        <v>0</v>
      </c>
      <c r="AT284" s="294" t="str">
        <f>IF(AS284=0,"",
IF(SUM($AS$47:AS284)=1,AU284,
IF($AS$1547&gt;SUM($AS$47:AS284),_xlfn.CONCAT(", ",AU284),
IF($AS$1547=SUM($AS$47:AS284),_xlfn.CONCAT(" y ",AU284)))))</f>
        <v/>
      </c>
      <c r="AU284" s="89" t="s">
        <v>6336</v>
      </c>
    </row>
    <row r="285" spans="1:47" ht="15" customHeight="1">
      <c r="A285" s="64"/>
      <c r="B285" s="11"/>
      <c r="C285" s="1021" t="s">
        <v>6337</v>
      </c>
      <c r="D285" s="890"/>
      <c r="E285" s="997"/>
      <c r="F285" s="884"/>
      <c r="G285" s="884"/>
      <c r="H285" s="884"/>
      <c r="I285" s="884"/>
      <c r="J285" s="884"/>
      <c r="K285" s="885"/>
      <c r="L285" s="1027"/>
      <c r="M285" s="884"/>
      <c r="N285" s="884"/>
      <c r="O285" s="885"/>
      <c r="P285" s="1027"/>
      <c r="Q285" s="884"/>
      <c r="R285" s="884"/>
      <c r="S285" s="885"/>
      <c r="T285" s="991"/>
      <c r="U285" s="884"/>
      <c r="V285" s="884"/>
      <c r="W285" s="885"/>
      <c r="X285" s="796"/>
      <c r="Y285" s="796"/>
      <c r="Z285" s="796"/>
      <c r="AA285" s="796"/>
      <c r="AB285" s="796"/>
      <c r="AC285" s="796"/>
      <c r="AD285" s="796"/>
      <c r="AG285" s="323" t="b">
        <f t="shared" si="30"/>
        <v>0</v>
      </c>
      <c r="AH285" s="1" t="str">
        <f t="shared" si="31"/>
        <v/>
      </c>
      <c r="AI285" s="323" t="b">
        <f t="shared" si="32"/>
        <v>0</v>
      </c>
      <c r="AJ285" s="1" t="str">
        <f t="shared" si="33"/>
        <v/>
      </c>
      <c r="AK285" s="323" t="b">
        <f t="shared" si="34"/>
        <v>0</v>
      </c>
      <c r="AL285" s="648">
        <f t="shared" si="35"/>
        <v>0</v>
      </c>
      <c r="AM285" s="293">
        <f t="shared" si="36"/>
        <v>0</v>
      </c>
      <c r="AN285" s="294" t="str">
        <f>IF(AM285=0,"",
IF(SUM($AM$47:AM285)=1,AO285,
IF($AM$1547&gt;SUM($AM$47:AM285),_xlfn.CONCAT(", ",AO285),
IF($AM$1547=SUM($AM$47:AM285),_xlfn.CONCAT(" y ",AO285)))))</f>
        <v/>
      </c>
      <c r="AO285" s="89" t="s">
        <v>6338</v>
      </c>
      <c r="AQ285" s="477">
        <f t="shared" si="37"/>
        <v>0</v>
      </c>
      <c r="AR285" s="321">
        <f t="shared" si="38"/>
        <v>0</v>
      </c>
      <c r="AS285" s="293">
        <f t="shared" si="39"/>
        <v>0</v>
      </c>
      <c r="AT285" s="294" t="str">
        <f>IF(AS285=0,"",
IF(SUM($AS$47:AS285)=1,AU285,
IF($AS$1547&gt;SUM($AS$47:AS285),_xlfn.CONCAT(", ",AU285),
IF($AS$1547=SUM($AS$47:AS285),_xlfn.CONCAT(" y ",AU285)))))</f>
        <v/>
      </c>
      <c r="AU285" s="89" t="s">
        <v>6338</v>
      </c>
    </row>
    <row r="286" spans="1:47" ht="15" customHeight="1">
      <c r="A286" s="64"/>
      <c r="B286" s="11"/>
      <c r="C286" s="1021" t="s">
        <v>6339</v>
      </c>
      <c r="D286" s="890"/>
      <c r="E286" s="997"/>
      <c r="F286" s="884"/>
      <c r="G286" s="884"/>
      <c r="H286" s="884"/>
      <c r="I286" s="884"/>
      <c r="J286" s="884"/>
      <c r="K286" s="885"/>
      <c r="L286" s="1027"/>
      <c r="M286" s="884"/>
      <c r="N286" s="884"/>
      <c r="O286" s="885"/>
      <c r="P286" s="1027"/>
      <c r="Q286" s="884"/>
      <c r="R286" s="884"/>
      <c r="S286" s="885"/>
      <c r="T286" s="991"/>
      <c r="U286" s="884"/>
      <c r="V286" s="884"/>
      <c r="W286" s="885"/>
      <c r="X286" s="796"/>
      <c r="Y286" s="796"/>
      <c r="Z286" s="796"/>
      <c r="AA286" s="796"/>
      <c r="AB286" s="796"/>
      <c r="AC286" s="796"/>
      <c r="AD286" s="796"/>
      <c r="AG286" s="323" t="b">
        <f t="shared" si="30"/>
        <v>0</v>
      </c>
      <c r="AH286" s="1" t="str">
        <f t="shared" si="31"/>
        <v/>
      </c>
      <c r="AI286" s="323" t="b">
        <f t="shared" si="32"/>
        <v>0</v>
      </c>
      <c r="AJ286" s="1" t="str">
        <f t="shared" si="33"/>
        <v/>
      </c>
      <c r="AK286" s="323" t="b">
        <f t="shared" si="34"/>
        <v>0</v>
      </c>
      <c r="AL286" s="648">
        <f t="shared" si="35"/>
        <v>0</v>
      </c>
      <c r="AM286" s="293">
        <f t="shared" si="36"/>
        <v>0</v>
      </c>
      <c r="AN286" s="294" t="str">
        <f>IF(AM286=0,"",
IF(SUM($AM$47:AM286)=1,AO286,
IF($AM$1547&gt;SUM($AM$47:AM286),_xlfn.CONCAT(", ",AO286),
IF($AM$1547=SUM($AM$47:AM286),_xlfn.CONCAT(" y ",AO286)))))</f>
        <v/>
      </c>
      <c r="AO286" s="89" t="s">
        <v>6340</v>
      </c>
      <c r="AQ286" s="477">
        <f t="shared" si="37"/>
        <v>0</v>
      </c>
      <c r="AR286" s="321">
        <f t="shared" si="38"/>
        <v>0</v>
      </c>
      <c r="AS286" s="293">
        <f t="shared" si="39"/>
        <v>0</v>
      </c>
      <c r="AT286" s="294" t="str">
        <f>IF(AS286=0,"",
IF(SUM($AS$47:AS286)=1,AU286,
IF($AS$1547&gt;SUM($AS$47:AS286),_xlfn.CONCAT(", ",AU286),
IF($AS$1547=SUM($AS$47:AS286),_xlfn.CONCAT(" y ",AU286)))))</f>
        <v/>
      </c>
      <c r="AU286" s="89" t="s">
        <v>6340</v>
      </c>
    </row>
    <row r="287" spans="1:47" ht="15" customHeight="1">
      <c r="A287" s="64"/>
      <c r="B287" s="11"/>
      <c r="C287" s="1021" t="s">
        <v>6341</v>
      </c>
      <c r="D287" s="890"/>
      <c r="E287" s="997"/>
      <c r="F287" s="884"/>
      <c r="G287" s="884"/>
      <c r="H287" s="884"/>
      <c r="I287" s="884"/>
      <c r="J287" s="884"/>
      <c r="K287" s="885"/>
      <c r="L287" s="1027"/>
      <c r="M287" s="884"/>
      <c r="N287" s="884"/>
      <c r="O287" s="885"/>
      <c r="P287" s="1027"/>
      <c r="Q287" s="884"/>
      <c r="R287" s="884"/>
      <c r="S287" s="885"/>
      <c r="T287" s="991"/>
      <c r="U287" s="884"/>
      <c r="V287" s="884"/>
      <c r="W287" s="885"/>
      <c r="X287" s="796"/>
      <c r="Y287" s="796"/>
      <c r="Z287" s="796"/>
      <c r="AA287" s="796"/>
      <c r="AB287" s="796"/>
      <c r="AC287" s="796"/>
      <c r="AD287" s="796"/>
      <c r="AG287" s="323" t="b">
        <f t="shared" si="30"/>
        <v>0</v>
      </c>
      <c r="AH287" s="1" t="str">
        <f t="shared" si="31"/>
        <v/>
      </c>
      <c r="AI287" s="323" t="b">
        <f t="shared" si="32"/>
        <v>0</v>
      </c>
      <c r="AJ287" s="1" t="str">
        <f t="shared" si="33"/>
        <v/>
      </c>
      <c r="AK287" s="323" t="b">
        <f t="shared" si="34"/>
        <v>0</v>
      </c>
      <c r="AL287" s="648">
        <f t="shared" si="35"/>
        <v>0</v>
      </c>
      <c r="AM287" s="293">
        <f t="shared" si="36"/>
        <v>0</v>
      </c>
      <c r="AN287" s="294" t="str">
        <f>IF(AM287=0,"",
IF(SUM($AM$47:AM287)=1,AO287,
IF($AM$1547&gt;SUM($AM$47:AM287),_xlfn.CONCAT(", ",AO287),
IF($AM$1547=SUM($AM$47:AM287),_xlfn.CONCAT(" y ",AO287)))))</f>
        <v/>
      </c>
      <c r="AO287" s="89" t="s">
        <v>6342</v>
      </c>
      <c r="AQ287" s="477">
        <f t="shared" si="37"/>
        <v>0</v>
      </c>
      <c r="AR287" s="321">
        <f t="shared" si="38"/>
        <v>0</v>
      </c>
      <c r="AS287" s="293">
        <f t="shared" si="39"/>
        <v>0</v>
      </c>
      <c r="AT287" s="294" t="str">
        <f>IF(AS287=0,"",
IF(SUM($AS$47:AS287)=1,AU287,
IF($AS$1547&gt;SUM($AS$47:AS287),_xlfn.CONCAT(", ",AU287),
IF($AS$1547=SUM($AS$47:AS287),_xlfn.CONCAT(" y ",AU287)))))</f>
        <v/>
      </c>
      <c r="AU287" s="89" t="s">
        <v>6342</v>
      </c>
    </row>
    <row r="288" spans="1:47" ht="15" customHeight="1">
      <c r="A288" s="64"/>
      <c r="B288" s="11"/>
      <c r="C288" s="1021" t="s">
        <v>6343</v>
      </c>
      <c r="D288" s="890"/>
      <c r="E288" s="997"/>
      <c r="F288" s="884"/>
      <c r="G288" s="884"/>
      <c r="H288" s="884"/>
      <c r="I288" s="884"/>
      <c r="J288" s="884"/>
      <c r="K288" s="885"/>
      <c r="L288" s="1027"/>
      <c r="M288" s="884"/>
      <c r="N288" s="884"/>
      <c r="O288" s="885"/>
      <c r="P288" s="1027"/>
      <c r="Q288" s="884"/>
      <c r="R288" s="884"/>
      <c r="S288" s="885"/>
      <c r="T288" s="991"/>
      <c r="U288" s="884"/>
      <c r="V288" s="884"/>
      <c r="W288" s="885"/>
      <c r="X288" s="796"/>
      <c r="Y288" s="796"/>
      <c r="Z288" s="796"/>
      <c r="AA288" s="796"/>
      <c r="AB288" s="796"/>
      <c r="AC288" s="796"/>
      <c r="AD288" s="796"/>
      <c r="AG288" s="323" t="b">
        <f t="shared" si="30"/>
        <v>0</v>
      </c>
      <c r="AH288" s="1" t="str">
        <f t="shared" si="31"/>
        <v/>
      </c>
      <c r="AI288" s="323" t="b">
        <f t="shared" si="32"/>
        <v>0</v>
      </c>
      <c r="AJ288" s="1" t="str">
        <f t="shared" si="33"/>
        <v/>
      </c>
      <c r="AK288" s="323" t="b">
        <f t="shared" si="34"/>
        <v>0</v>
      </c>
      <c r="AL288" s="648">
        <f t="shared" si="35"/>
        <v>0</v>
      </c>
      <c r="AM288" s="293">
        <f t="shared" si="36"/>
        <v>0</v>
      </c>
      <c r="AN288" s="294" t="str">
        <f>IF(AM288=0,"",
IF(SUM($AM$47:AM288)=1,AO288,
IF($AM$1547&gt;SUM($AM$47:AM288),_xlfn.CONCAT(", ",AO288),
IF($AM$1547=SUM($AM$47:AM288),_xlfn.CONCAT(" y ",AO288)))))</f>
        <v/>
      </c>
      <c r="AO288" s="89" t="s">
        <v>6344</v>
      </c>
      <c r="AQ288" s="477">
        <f t="shared" si="37"/>
        <v>0</v>
      </c>
      <c r="AR288" s="321">
        <f t="shared" si="38"/>
        <v>0</v>
      </c>
      <c r="AS288" s="293">
        <f t="shared" si="39"/>
        <v>0</v>
      </c>
      <c r="AT288" s="294" t="str">
        <f>IF(AS288=0,"",
IF(SUM($AS$47:AS288)=1,AU288,
IF($AS$1547&gt;SUM($AS$47:AS288),_xlfn.CONCAT(", ",AU288),
IF($AS$1547=SUM($AS$47:AS288),_xlfn.CONCAT(" y ",AU288)))))</f>
        <v/>
      </c>
      <c r="AU288" s="89" t="s">
        <v>6344</v>
      </c>
    </row>
    <row r="289" spans="1:47" ht="15" customHeight="1">
      <c r="A289" s="64"/>
      <c r="B289" s="11"/>
      <c r="C289" s="1021" t="s">
        <v>6345</v>
      </c>
      <c r="D289" s="890"/>
      <c r="E289" s="997"/>
      <c r="F289" s="884"/>
      <c r="G289" s="884"/>
      <c r="H289" s="884"/>
      <c r="I289" s="884"/>
      <c r="J289" s="884"/>
      <c r="K289" s="885"/>
      <c r="L289" s="1027"/>
      <c r="M289" s="884"/>
      <c r="N289" s="884"/>
      <c r="O289" s="885"/>
      <c r="P289" s="1027"/>
      <c r="Q289" s="884"/>
      <c r="R289" s="884"/>
      <c r="S289" s="885"/>
      <c r="T289" s="991"/>
      <c r="U289" s="884"/>
      <c r="V289" s="884"/>
      <c r="W289" s="885"/>
      <c r="X289" s="796"/>
      <c r="Y289" s="796"/>
      <c r="Z289" s="796"/>
      <c r="AA289" s="796"/>
      <c r="AB289" s="796"/>
      <c r="AC289" s="796"/>
      <c r="AD289" s="796"/>
      <c r="AG289" s="323" t="b">
        <f t="shared" si="30"/>
        <v>0</v>
      </c>
      <c r="AH289" s="1" t="str">
        <f t="shared" si="31"/>
        <v/>
      </c>
      <c r="AI289" s="323" t="b">
        <f t="shared" si="32"/>
        <v>0</v>
      </c>
      <c r="AJ289" s="1" t="str">
        <f t="shared" si="33"/>
        <v/>
      </c>
      <c r="AK289" s="323" t="b">
        <f t="shared" si="34"/>
        <v>0</v>
      </c>
      <c r="AL289" s="648">
        <f t="shared" si="35"/>
        <v>0</v>
      </c>
      <c r="AM289" s="293">
        <f t="shared" si="36"/>
        <v>0</v>
      </c>
      <c r="AN289" s="294" t="str">
        <f>IF(AM289=0,"",
IF(SUM($AM$47:AM289)=1,AO289,
IF($AM$1547&gt;SUM($AM$47:AM289),_xlfn.CONCAT(", ",AO289),
IF($AM$1547=SUM($AM$47:AM289),_xlfn.CONCAT(" y ",AO289)))))</f>
        <v/>
      </c>
      <c r="AO289" s="89" t="s">
        <v>6346</v>
      </c>
      <c r="AQ289" s="477">
        <f t="shared" si="37"/>
        <v>0</v>
      </c>
      <c r="AR289" s="321">
        <f t="shared" si="38"/>
        <v>0</v>
      </c>
      <c r="AS289" s="293">
        <f t="shared" si="39"/>
        <v>0</v>
      </c>
      <c r="AT289" s="294" t="str">
        <f>IF(AS289=0,"",
IF(SUM($AS$47:AS289)=1,AU289,
IF($AS$1547&gt;SUM($AS$47:AS289),_xlfn.CONCAT(", ",AU289),
IF($AS$1547=SUM($AS$47:AS289),_xlfn.CONCAT(" y ",AU289)))))</f>
        <v/>
      </c>
      <c r="AU289" s="89" t="s">
        <v>6346</v>
      </c>
    </row>
    <row r="290" spans="1:47" ht="15" customHeight="1">
      <c r="A290" s="64"/>
      <c r="B290" s="11"/>
      <c r="C290" s="1021" t="s">
        <v>6347</v>
      </c>
      <c r="D290" s="890"/>
      <c r="E290" s="997"/>
      <c r="F290" s="884"/>
      <c r="G290" s="884"/>
      <c r="H290" s="884"/>
      <c r="I290" s="884"/>
      <c r="J290" s="884"/>
      <c r="K290" s="885"/>
      <c r="L290" s="1027"/>
      <c r="M290" s="884"/>
      <c r="N290" s="884"/>
      <c r="O290" s="885"/>
      <c r="P290" s="1027"/>
      <c r="Q290" s="884"/>
      <c r="R290" s="884"/>
      <c r="S290" s="885"/>
      <c r="T290" s="991"/>
      <c r="U290" s="884"/>
      <c r="V290" s="884"/>
      <c r="W290" s="885"/>
      <c r="X290" s="796"/>
      <c r="Y290" s="796"/>
      <c r="Z290" s="796"/>
      <c r="AA290" s="796"/>
      <c r="AB290" s="796"/>
      <c r="AC290" s="796"/>
      <c r="AD290" s="796"/>
      <c r="AG290" s="323" t="b">
        <f t="shared" si="30"/>
        <v>0</v>
      </c>
      <c r="AH290" s="1" t="str">
        <f t="shared" si="31"/>
        <v/>
      </c>
      <c r="AI290" s="323" t="b">
        <f t="shared" si="32"/>
        <v>0</v>
      </c>
      <c r="AJ290" s="1" t="str">
        <f t="shared" si="33"/>
        <v/>
      </c>
      <c r="AK290" s="323" t="b">
        <f t="shared" si="34"/>
        <v>0</v>
      </c>
      <c r="AL290" s="648">
        <f t="shared" si="35"/>
        <v>0</v>
      </c>
      <c r="AM290" s="293">
        <f t="shared" si="36"/>
        <v>0</v>
      </c>
      <c r="AN290" s="294" t="str">
        <f>IF(AM290=0,"",
IF(SUM($AM$47:AM290)=1,AO290,
IF($AM$1547&gt;SUM($AM$47:AM290),_xlfn.CONCAT(", ",AO290),
IF($AM$1547=SUM($AM$47:AM290),_xlfn.CONCAT(" y ",AO290)))))</f>
        <v/>
      </c>
      <c r="AO290" s="89" t="s">
        <v>6348</v>
      </c>
      <c r="AQ290" s="477">
        <f t="shared" si="37"/>
        <v>0</v>
      </c>
      <c r="AR290" s="321">
        <f t="shared" si="38"/>
        <v>0</v>
      </c>
      <c r="AS290" s="293">
        <f t="shared" si="39"/>
        <v>0</v>
      </c>
      <c r="AT290" s="294" t="str">
        <f>IF(AS290=0,"",
IF(SUM($AS$47:AS290)=1,AU290,
IF($AS$1547&gt;SUM($AS$47:AS290),_xlfn.CONCAT(", ",AU290),
IF($AS$1547=SUM($AS$47:AS290),_xlfn.CONCAT(" y ",AU290)))))</f>
        <v/>
      </c>
      <c r="AU290" s="89" t="s">
        <v>6348</v>
      </c>
    </row>
    <row r="291" spans="1:47" ht="15" customHeight="1">
      <c r="A291" s="64"/>
      <c r="B291" s="11"/>
      <c r="C291" s="1021" t="s">
        <v>6349</v>
      </c>
      <c r="D291" s="890"/>
      <c r="E291" s="997"/>
      <c r="F291" s="884"/>
      <c r="G291" s="884"/>
      <c r="H291" s="884"/>
      <c r="I291" s="884"/>
      <c r="J291" s="884"/>
      <c r="K291" s="885"/>
      <c r="L291" s="1027"/>
      <c r="M291" s="884"/>
      <c r="N291" s="884"/>
      <c r="O291" s="885"/>
      <c r="P291" s="1027"/>
      <c r="Q291" s="884"/>
      <c r="R291" s="884"/>
      <c r="S291" s="885"/>
      <c r="T291" s="991"/>
      <c r="U291" s="884"/>
      <c r="V291" s="884"/>
      <c r="W291" s="885"/>
      <c r="X291" s="796"/>
      <c r="Y291" s="796"/>
      <c r="Z291" s="796"/>
      <c r="AA291" s="796"/>
      <c r="AB291" s="796"/>
      <c r="AC291" s="796"/>
      <c r="AD291" s="796"/>
      <c r="AG291" s="323" t="b">
        <f t="shared" si="30"/>
        <v>0</v>
      </c>
      <c r="AH291" s="1" t="str">
        <f t="shared" si="31"/>
        <v/>
      </c>
      <c r="AI291" s="323" t="b">
        <f t="shared" si="32"/>
        <v>0</v>
      </c>
      <c r="AJ291" s="1" t="str">
        <f t="shared" si="33"/>
        <v/>
      </c>
      <c r="AK291" s="323" t="b">
        <f t="shared" si="34"/>
        <v>0</v>
      </c>
      <c r="AL291" s="648">
        <f t="shared" si="35"/>
        <v>0</v>
      </c>
      <c r="AM291" s="293">
        <f t="shared" si="36"/>
        <v>0</v>
      </c>
      <c r="AN291" s="294" t="str">
        <f>IF(AM291=0,"",
IF(SUM($AM$47:AM291)=1,AO291,
IF($AM$1547&gt;SUM($AM$47:AM291),_xlfn.CONCAT(", ",AO291),
IF($AM$1547=SUM($AM$47:AM291),_xlfn.CONCAT(" y ",AO291)))))</f>
        <v/>
      </c>
      <c r="AO291" s="89" t="s">
        <v>6350</v>
      </c>
      <c r="AQ291" s="477">
        <f t="shared" si="37"/>
        <v>0</v>
      </c>
      <c r="AR291" s="321">
        <f t="shared" si="38"/>
        <v>0</v>
      </c>
      <c r="AS291" s="293">
        <f t="shared" si="39"/>
        <v>0</v>
      </c>
      <c r="AT291" s="294" t="str">
        <f>IF(AS291=0,"",
IF(SUM($AS$47:AS291)=1,AU291,
IF($AS$1547&gt;SUM($AS$47:AS291),_xlfn.CONCAT(", ",AU291),
IF($AS$1547=SUM($AS$47:AS291),_xlfn.CONCAT(" y ",AU291)))))</f>
        <v/>
      </c>
      <c r="AU291" s="89" t="s">
        <v>6350</v>
      </c>
    </row>
    <row r="292" spans="1:47" ht="15" customHeight="1">
      <c r="A292" s="64"/>
      <c r="B292" s="11"/>
      <c r="C292" s="1021" t="s">
        <v>6351</v>
      </c>
      <c r="D292" s="890"/>
      <c r="E292" s="997"/>
      <c r="F292" s="884"/>
      <c r="G292" s="884"/>
      <c r="H292" s="884"/>
      <c r="I292" s="884"/>
      <c r="J292" s="884"/>
      <c r="K292" s="885"/>
      <c r="L292" s="1027"/>
      <c r="M292" s="884"/>
      <c r="N292" s="884"/>
      <c r="O292" s="885"/>
      <c r="P292" s="1027"/>
      <c r="Q292" s="884"/>
      <c r="R292" s="884"/>
      <c r="S292" s="885"/>
      <c r="T292" s="991"/>
      <c r="U292" s="884"/>
      <c r="V292" s="884"/>
      <c r="W292" s="885"/>
      <c r="X292" s="796"/>
      <c r="Y292" s="796"/>
      <c r="Z292" s="796"/>
      <c r="AA292" s="796"/>
      <c r="AB292" s="796"/>
      <c r="AC292" s="796"/>
      <c r="AD292" s="796"/>
      <c r="AG292" s="323" t="b">
        <f t="shared" si="30"/>
        <v>0</v>
      </c>
      <c r="AH292" s="1" t="str">
        <f t="shared" si="31"/>
        <v/>
      </c>
      <c r="AI292" s="323" t="b">
        <f t="shared" si="32"/>
        <v>0</v>
      </c>
      <c r="AJ292" s="1" t="str">
        <f t="shared" si="33"/>
        <v/>
      </c>
      <c r="AK292" s="323" t="b">
        <f t="shared" si="34"/>
        <v>0</v>
      </c>
      <c r="AL292" s="648">
        <f t="shared" si="35"/>
        <v>0</v>
      </c>
      <c r="AM292" s="293">
        <f t="shared" si="36"/>
        <v>0</v>
      </c>
      <c r="AN292" s="294" t="str">
        <f>IF(AM292=0,"",
IF(SUM($AM$47:AM292)=1,AO292,
IF($AM$1547&gt;SUM($AM$47:AM292),_xlfn.CONCAT(", ",AO292),
IF($AM$1547=SUM($AM$47:AM292),_xlfn.CONCAT(" y ",AO292)))))</f>
        <v/>
      </c>
      <c r="AO292" s="89" t="s">
        <v>6352</v>
      </c>
      <c r="AQ292" s="477">
        <f t="shared" si="37"/>
        <v>0</v>
      </c>
      <c r="AR292" s="321">
        <f t="shared" si="38"/>
        <v>0</v>
      </c>
      <c r="AS292" s="293">
        <f t="shared" si="39"/>
        <v>0</v>
      </c>
      <c r="AT292" s="294" t="str">
        <f>IF(AS292=0,"",
IF(SUM($AS$47:AS292)=1,AU292,
IF($AS$1547&gt;SUM($AS$47:AS292),_xlfn.CONCAT(", ",AU292),
IF($AS$1547=SUM($AS$47:AS292),_xlfn.CONCAT(" y ",AU292)))))</f>
        <v/>
      </c>
      <c r="AU292" s="89" t="s">
        <v>6352</v>
      </c>
    </row>
    <row r="293" spans="1:47" ht="15" customHeight="1">
      <c r="A293" s="64"/>
      <c r="B293" s="11"/>
      <c r="C293" s="1021" t="s">
        <v>6353</v>
      </c>
      <c r="D293" s="890"/>
      <c r="E293" s="997"/>
      <c r="F293" s="884"/>
      <c r="G293" s="884"/>
      <c r="H293" s="884"/>
      <c r="I293" s="884"/>
      <c r="J293" s="884"/>
      <c r="K293" s="885"/>
      <c r="L293" s="1027"/>
      <c r="M293" s="884"/>
      <c r="N293" s="884"/>
      <c r="O293" s="885"/>
      <c r="P293" s="1027"/>
      <c r="Q293" s="884"/>
      <c r="R293" s="884"/>
      <c r="S293" s="885"/>
      <c r="T293" s="991"/>
      <c r="U293" s="884"/>
      <c r="V293" s="884"/>
      <c r="W293" s="885"/>
      <c r="X293" s="796"/>
      <c r="Y293" s="796"/>
      <c r="Z293" s="796"/>
      <c r="AA293" s="796"/>
      <c r="AB293" s="796"/>
      <c r="AC293" s="796"/>
      <c r="AD293" s="796"/>
      <c r="AG293" s="323" t="b">
        <f t="shared" si="30"/>
        <v>0</v>
      </c>
      <c r="AH293" s="1" t="str">
        <f t="shared" si="31"/>
        <v/>
      </c>
      <c r="AI293" s="323" t="b">
        <f t="shared" si="32"/>
        <v>0</v>
      </c>
      <c r="AJ293" s="1" t="str">
        <f t="shared" si="33"/>
        <v/>
      </c>
      <c r="AK293" s="323" t="b">
        <f t="shared" si="34"/>
        <v>0</v>
      </c>
      <c r="AL293" s="648">
        <f t="shared" si="35"/>
        <v>0</v>
      </c>
      <c r="AM293" s="293">
        <f t="shared" si="36"/>
        <v>0</v>
      </c>
      <c r="AN293" s="294" t="str">
        <f>IF(AM293=0,"",
IF(SUM($AM$47:AM293)=1,AO293,
IF($AM$1547&gt;SUM($AM$47:AM293),_xlfn.CONCAT(", ",AO293),
IF($AM$1547=SUM($AM$47:AM293),_xlfn.CONCAT(" y ",AO293)))))</f>
        <v/>
      </c>
      <c r="AO293" s="89" t="s">
        <v>6354</v>
      </c>
      <c r="AQ293" s="477">
        <f t="shared" si="37"/>
        <v>0</v>
      </c>
      <c r="AR293" s="321">
        <f t="shared" si="38"/>
        <v>0</v>
      </c>
      <c r="AS293" s="293">
        <f t="shared" si="39"/>
        <v>0</v>
      </c>
      <c r="AT293" s="294" t="str">
        <f>IF(AS293=0,"",
IF(SUM($AS$47:AS293)=1,AU293,
IF($AS$1547&gt;SUM($AS$47:AS293),_xlfn.CONCAT(", ",AU293),
IF($AS$1547=SUM($AS$47:AS293),_xlfn.CONCAT(" y ",AU293)))))</f>
        <v/>
      </c>
      <c r="AU293" s="89" t="s">
        <v>6354</v>
      </c>
    </row>
    <row r="294" spans="1:47" ht="15" customHeight="1">
      <c r="A294" s="64"/>
      <c r="B294" s="11"/>
      <c r="C294" s="1021" t="s">
        <v>6355</v>
      </c>
      <c r="D294" s="890"/>
      <c r="E294" s="997"/>
      <c r="F294" s="884"/>
      <c r="G294" s="884"/>
      <c r="H294" s="884"/>
      <c r="I294" s="884"/>
      <c r="J294" s="884"/>
      <c r="K294" s="885"/>
      <c r="L294" s="1027"/>
      <c r="M294" s="884"/>
      <c r="N294" s="884"/>
      <c r="O294" s="885"/>
      <c r="P294" s="1027"/>
      <c r="Q294" s="884"/>
      <c r="R294" s="884"/>
      <c r="S294" s="885"/>
      <c r="T294" s="991"/>
      <c r="U294" s="884"/>
      <c r="V294" s="884"/>
      <c r="W294" s="885"/>
      <c r="X294" s="796"/>
      <c r="Y294" s="796"/>
      <c r="Z294" s="796"/>
      <c r="AA294" s="796"/>
      <c r="AB294" s="796"/>
      <c r="AC294" s="796"/>
      <c r="AD294" s="796"/>
      <c r="AG294" s="323" t="b">
        <f t="shared" si="30"/>
        <v>0</v>
      </c>
      <c r="AH294" s="1" t="str">
        <f t="shared" si="31"/>
        <v/>
      </c>
      <c r="AI294" s="323" t="b">
        <f t="shared" si="32"/>
        <v>0</v>
      </c>
      <c r="AJ294" s="1" t="str">
        <f t="shared" si="33"/>
        <v/>
      </c>
      <c r="AK294" s="323" t="b">
        <f t="shared" si="34"/>
        <v>0</v>
      </c>
      <c r="AL294" s="648">
        <f t="shared" si="35"/>
        <v>0</v>
      </c>
      <c r="AM294" s="293">
        <f t="shared" si="36"/>
        <v>0</v>
      </c>
      <c r="AN294" s="294" t="str">
        <f>IF(AM294=0,"",
IF(SUM($AM$47:AM294)=1,AO294,
IF($AM$1547&gt;SUM($AM$47:AM294),_xlfn.CONCAT(", ",AO294),
IF($AM$1547=SUM($AM$47:AM294),_xlfn.CONCAT(" y ",AO294)))))</f>
        <v/>
      </c>
      <c r="AO294" s="89" t="s">
        <v>6356</v>
      </c>
      <c r="AQ294" s="477">
        <f t="shared" si="37"/>
        <v>0</v>
      </c>
      <c r="AR294" s="321">
        <f t="shared" si="38"/>
        <v>0</v>
      </c>
      <c r="AS294" s="293">
        <f t="shared" si="39"/>
        <v>0</v>
      </c>
      <c r="AT294" s="294" t="str">
        <f>IF(AS294=0,"",
IF(SUM($AS$47:AS294)=1,AU294,
IF($AS$1547&gt;SUM($AS$47:AS294),_xlfn.CONCAT(", ",AU294),
IF($AS$1547=SUM($AS$47:AS294),_xlfn.CONCAT(" y ",AU294)))))</f>
        <v/>
      </c>
      <c r="AU294" s="89" t="s">
        <v>6356</v>
      </c>
    </row>
    <row r="295" spans="1:47" ht="15" customHeight="1">
      <c r="A295" s="64"/>
      <c r="B295" s="11"/>
      <c r="C295" s="1021" t="s">
        <v>6357</v>
      </c>
      <c r="D295" s="890"/>
      <c r="E295" s="997"/>
      <c r="F295" s="884"/>
      <c r="G295" s="884"/>
      <c r="H295" s="884"/>
      <c r="I295" s="884"/>
      <c r="J295" s="884"/>
      <c r="K295" s="885"/>
      <c r="L295" s="1027"/>
      <c r="M295" s="884"/>
      <c r="N295" s="884"/>
      <c r="O295" s="885"/>
      <c r="P295" s="1027"/>
      <c r="Q295" s="884"/>
      <c r="R295" s="884"/>
      <c r="S295" s="885"/>
      <c r="T295" s="991"/>
      <c r="U295" s="884"/>
      <c r="V295" s="884"/>
      <c r="W295" s="885"/>
      <c r="X295" s="796"/>
      <c r="Y295" s="796"/>
      <c r="Z295" s="796"/>
      <c r="AA295" s="796"/>
      <c r="AB295" s="796"/>
      <c r="AC295" s="796"/>
      <c r="AD295" s="796"/>
      <c r="AG295" s="323" t="b">
        <f t="shared" si="30"/>
        <v>0</v>
      </c>
      <c r="AH295" s="1" t="str">
        <f t="shared" si="31"/>
        <v/>
      </c>
      <c r="AI295" s="323" t="b">
        <f t="shared" si="32"/>
        <v>0</v>
      </c>
      <c r="AJ295" s="1" t="str">
        <f t="shared" si="33"/>
        <v/>
      </c>
      <c r="AK295" s="323" t="b">
        <f t="shared" si="34"/>
        <v>0</v>
      </c>
      <c r="AL295" s="648">
        <f t="shared" si="35"/>
        <v>0</v>
      </c>
      <c r="AM295" s="293">
        <f t="shared" si="36"/>
        <v>0</v>
      </c>
      <c r="AN295" s="294" t="str">
        <f>IF(AM295=0,"",
IF(SUM($AM$47:AM295)=1,AO295,
IF($AM$1547&gt;SUM($AM$47:AM295),_xlfn.CONCAT(", ",AO295),
IF($AM$1547=SUM($AM$47:AM295),_xlfn.CONCAT(" y ",AO295)))))</f>
        <v/>
      </c>
      <c r="AO295" s="89" t="s">
        <v>6358</v>
      </c>
      <c r="AQ295" s="477">
        <f t="shared" si="37"/>
        <v>0</v>
      </c>
      <c r="AR295" s="321">
        <f t="shared" si="38"/>
        <v>0</v>
      </c>
      <c r="AS295" s="293">
        <f t="shared" si="39"/>
        <v>0</v>
      </c>
      <c r="AT295" s="294" t="str">
        <f>IF(AS295=0,"",
IF(SUM($AS$47:AS295)=1,AU295,
IF($AS$1547&gt;SUM($AS$47:AS295),_xlfn.CONCAT(", ",AU295),
IF($AS$1547=SUM($AS$47:AS295),_xlfn.CONCAT(" y ",AU295)))))</f>
        <v/>
      </c>
      <c r="AU295" s="89" t="s">
        <v>6358</v>
      </c>
    </row>
    <row r="296" spans="1:47" ht="15" customHeight="1">
      <c r="A296" s="64"/>
      <c r="B296" s="11"/>
      <c r="C296" s="1021" t="s">
        <v>6359</v>
      </c>
      <c r="D296" s="890"/>
      <c r="E296" s="997"/>
      <c r="F296" s="884"/>
      <c r="G296" s="884"/>
      <c r="H296" s="884"/>
      <c r="I296" s="884"/>
      <c r="J296" s="884"/>
      <c r="K296" s="885"/>
      <c r="L296" s="1027"/>
      <c r="M296" s="884"/>
      <c r="N296" s="884"/>
      <c r="O296" s="885"/>
      <c r="P296" s="1027"/>
      <c r="Q296" s="884"/>
      <c r="R296" s="884"/>
      <c r="S296" s="885"/>
      <c r="T296" s="991"/>
      <c r="U296" s="884"/>
      <c r="V296" s="884"/>
      <c r="W296" s="885"/>
      <c r="X296" s="796"/>
      <c r="Y296" s="796"/>
      <c r="Z296" s="796"/>
      <c r="AA296" s="796"/>
      <c r="AB296" s="796"/>
      <c r="AC296" s="796"/>
      <c r="AD296" s="796"/>
      <c r="AG296" s="323" t="b">
        <f t="shared" si="30"/>
        <v>0</v>
      </c>
      <c r="AH296" s="1" t="str">
        <f t="shared" si="31"/>
        <v/>
      </c>
      <c r="AI296" s="323" t="b">
        <f t="shared" si="32"/>
        <v>0</v>
      </c>
      <c r="AJ296" s="1" t="str">
        <f t="shared" si="33"/>
        <v/>
      </c>
      <c r="AK296" s="323" t="b">
        <f t="shared" si="34"/>
        <v>0</v>
      </c>
      <c r="AL296" s="648">
        <f t="shared" si="35"/>
        <v>0</v>
      </c>
      <c r="AM296" s="293">
        <f t="shared" si="36"/>
        <v>0</v>
      </c>
      <c r="AN296" s="294" t="str">
        <f>IF(AM296=0,"",
IF(SUM($AM$47:AM296)=1,AO296,
IF($AM$1547&gt;SUM($AM$47:AM296),_xlfn.CONCAT(", ",AO296),
IF($AM$1547=SUM($AM$47:AM296),_xlfn.CONCAT(" y ",AO296)))))</f>
        <v/>
      </c>
      <c r="AO296" s="89" t="s">
        <v>6360</v>
      </c>
      <c r="AQ296" s="477">
        <f t="shared" si="37"/>
        <v>0</v>
      </c>
      <c r="AR296" s="321">
        <f t="shared" si="38"/>
        <v>0</v>
      </c>
      <c r="AS296" s="293">
        <f t="shared" si="39"/>
        <v>0</v>
      </c>
      <c r="AT296" s="294" t="str">
        <f>IF(AS296=0,"",
IF(SUM($AS$47:AS296)=1,AU296,
IF($AS$1547&gt;SUM($AS$47:AS296),_xlfn.CONCAT(", ",AU296),
IF($AS$1547=SUM($AS$47:AS296),_xlfn.CONCAT(" y ",AU296)))))</f>
        <v/>
      </c>
      <c r="AU296" s="89" t="s">
        <v>6360</v>
      </c>
    </row>
    <row r="297" spans="1:47" ht="15" customHeight="1">
      <c r="A297" s="64"/>
      <c r="B297" s="11"/>
      <c r="C297" s="1021" t="s">
        <v>6361</v>
      </c>
      <c r="D297" s="890"/>
      <c r="E297" s="997"/>
      <c r="F297" s="884"/>
      <c r="G297" s="884"/>
      <c r="H297" s="884"/>
      <c r="I297" s="884"/>
      <c r="J297" s="884"/>
      <c r="K297" s="885"/>
      <c r="L297" s="1027"/>
      <c r="M297" s="884"/>
      <c r="N297" s="884"/>
      <c r="O297" s="885"/>
      <c r="P297" s="1027"/>
      <c r="Q297" s="884"/>
      <c r="R297" s="884"/>
      <c r="S297" s="885"/>
      <c r="T297" s="991"/>
      <c r="U297" s="884"/>
      <c r="V297" s="884"/>
      <c r="W297" s="885"/>
      <c r="X297" s="796"/>
      <c r="Y297" s="796"/>
      <c r="Z297" s="796"/>
      <c r="AA297" s="796"/>
      <c r="AB297" s="796"/>
      <c r="AC297" s="796"/>
      <c r="AD297" s="796"/>
      <c r="AG297" s="323" t="b">
        <f t="shared" si="30"/>
        <v>0</v>
      </c>
      <c r="AH297" s="1" t="str">
        <f t="shared" si="31"/>
        <v/>
      </c>
      <c r="AI297" s="323" t="b">
        <f t="shared" si="32"/>
        <v>0</v>
      </c>
      <c r="AJ297" s="1" t="str">
        <f t="shared" si="33"/>
        <v/>
      </c>
      <c r="AK297" s="323" t="b">
        <f t="shared" si="34"/>
        <v>0</v>
      </c>
      <c r="AL297" s="648">
        <f t="shared" si="35"/>
        <v>0</v>
      </c>
      <c r="AM297" s="293">
        <f t="shared" si="36"/>
        <v>0</v>
      </c>
      <c r="AN297" s="294" t="str">
        <f>IF(AM297=0,"",
IF(SUM($AM$47:AM297)=1,AO297,
IF($AM$1547&gt;SUM($AM$47:AM297),_xlfn.CONCAT(", ",AO297),
IF($AM$1547=SUM($AM$47:AM297),_xlfn.CONCAT(" y ",AO297)))))</f>
        <v/>
      </c>
      <c r="AO297" s="89" t="s">
        <v>6362</v>
      </c>
      <c r="AQ297" s="477">
        <f t="shared" si="37"/>
        <v>0</v>
      </c>
      <c r="AR297" s="321">
        <f t="shared" si="38"/>
        <v>0</v>
      </c>
      <c r="AS297" s="293">
        <f t="shared" si="39"/>
        <v>0</v>
      </c>
      <c r="AT297" s="294" t="str">
        <f>IF(AS297=0,"",
IF(SUM($AS$47:AS297)=1,AU297,
IF($AS$1547&gt;SUM($AS$47:AS297),_xlfn.CONCAT(", ",AU297),
IF($AS$1547=SUM($AS$47:AS297),_xlfn.CONCAT(" y ",AU297)))))</f>
        <v/>
      </c>
      <c r="AU297" s="89" t="s">
        <v>6362</v>
      </c>
    </row>
    <row r="298" spans="1:47" ht="15" customHeight="1">
      <c r="A298" s="64"/>
      <c r="B298" s="11"/>
      <c r="C298" s="1021" t="s">
        <v>6363</v>
      </c>
      <c r="D298" s="890"/>
      <c r="E298" s="997"/>
      <c r="F298" s="884"/>
      <c r="G298" s="884"/>
      <c r="H298" s="884"/>
      <c r="I298" s="884"/>
      <c r="J298" s="884"/>
      <c r="K298" s="885"/>
      <c r="L298" s="1027"/>
      <c r="M298" s="884"/>
      <c r="N298" s="884"/>
      <c r="O298" s="885"/>
      <c r="P298" s="1027"/>
      <c r="Q298" s="884"/>
      <c r="R298" s="884"/>
      <c r="S298" s="885"/>
      <c r="T298" s="991"/>
      <c r="U298" s="884"/>
      <c r="V298" s="884"/>
      <c r="W298" s="885"/>
      <c r="X298" s="796"/>
      <c r="Y298" s="796"/>
      <c r="Z298" s="796"/>
      <c r="AA298" s="796"/>
      <c r="AB298" s="796"/>
      <c r="AC298" s="796"/>
      <c r="AD298" s="796"/>
      <c r="AG298" s="323" t="b">
        <f t="shared" si="30"/>
        <v>0</v>
      </c>
      <c r="AH298" s="1" t="str">
        <f t="shared" si="31"/>
        <v/>
      </c>
      <c r="AI298" s="323" t="b">
        <f t="shared" si="32"/>
        <v>0</v>
      </c>
      <c r="AJ298" s="1" t="str">
        <f t="shared" si="33"/>
        <v/>
      </c>
      <c r="AK298" s="323" t="b">
        <f t="shared" si="34"/>
        <v>0</v>
      </c>
      <c r="AL298" s="648">
        <f t="shared" si="35"/>
        <v>0</v>
      </c>
      <c r="AM298" s="293">
        <f t="shared" si="36"/>
        <v>0</v>
      </c>
      <c r="AN298" s="294" t="str">
        <f>IF(AM298=0,"",
IF(SUM($AM$47:AM298)=1,AO298,
IF($AM$1547&gt;SUM($AM$47:AM298),_xlfn.CONCAT(", ",AO298),
IF($AM$1547=SUM($AM$47:AM298),_xlfn.CONCAT(" y ",AO298)))))</f>
        <v/>
      </c>
      <c r="AO298" s="89" t="s">
        <v>6364</v>
      </c>
      <c r="AQ298" s="477">
        <f t="shared" si="37"/>
        <v>0</v>
      </c>
      <c r="AR298" s="321">
        <f t="shared" si="38"/>
        <v>0</v>
      </c>
      <c r="AS298" s="293">
        <f t="shared" si="39"/>
        <v>0</v>
      </c>
      <c r="AT298" s="294" t="str">
        <f>IF(AS298=0,"",
IF(SUM($AS$47:AS298)=1,AU298,
IF($AS$1547&gt;SUM($AS$47:AS298),_xlfn.CONCAT(", ",AU298),
IF($AS$1547=SUM($AS$47:AS298),_xlfn.CONCAT(" y ",AU298)))))</f>
        <v/>
      </c>
      <c r="AU298" s="89" t="s">
        <v>6364</v>
      </c>
    </row>
    <row r="299" spans="1:47" ht="15" customHeight="1">
      <c r="A299" s="64"/>
      <c r="B299" s="11"/>
      <c r="C299" s="1021" t="s">
        <v>6365</v>
      </c>
      <c r="D299" s="890"/>
      <c r="E299" s="997"/>
      <c r="F299" s="884"/>
      <c r="G299" s="884"/>
      <c r="H299" s="884"/>
      <c r="I299" s="884"/>
      <c r="J299" s="884"/>
      <c r="K299" s="885"/>
      <c r="L299" s="1027"/>
      <c r="M299" s="884"/>
      <c r="N299" s="884"/>
      <c r="O299" s="885"/>
      <c r="P299" s="1027"/>
      <c r="Q299" s="884"/>
      <c r="R299" s="884"/>
      <c r="S299" s="885"/>
      <c r="T299" s="991"/>
      <c r="U299" s="884"/>
      <c r="V299" s="884"/>
      <c r="W299" s="885"/>
      <c r="X299" s="796"/>
      <c r="Y299" s="796"/>
      <c r="Z299" s="796"/>
      <c r="AA299" s="796"/>
      <c r="AB299" s="796"/>
      <c r="AC299" s="796"/>
      <c r="AD299" s="796"/>
      <c r="AG299" s="323" t="b">
        <f t="shared" si="30"/>
        <v>0</v>
      </c>
      <c r="AH299" s="1" t="str">
        <f t="shared" si="31"/>
        <v/>
      </c>
      <c r="AI299" s="323" t="b">
        <f t="shared" si="32"/>
        <v>0</v>
      </c>
      <c r="AJ299" s="1" t="str">
        <f t="shared" si="33"/>
        <v/>
      </c>
      <c r="AK299" s="323" t="b">
        <f t="shared" si="34"/>
        <v>0</v>
      </c>
      <c r="AL299" s="648">
        <f t="shared" si="35"/>
        <v>0</v>
      </c>
      <c r="AM299" s="293">
        <f t="shared" si="36"/>
        <v>0</v>
      </c>
      <c r="AN299" s="294" t="str">
        <f>IF(AM299=0,"",
IF(SUM($AM$47:AM299)=1,AO299,
IF($AM$1547&gt;SUM($AM$47:AM299),_xlfn.CONCAT(", ",AO299),
IF($AM$1547=SUM($AM$47:AM299),_xlfn.CONCAT(" y ",AO299)))))</f>
        <v/>
      </c>
      <c r="AO299" s="89" t="s">
        <v>6366</v>
      </c>
      <c r="AQ299" s="477">
        <f t="shared" si="37"/>
        <v>0</v>
      </c>
      <c r="AR299" s="321">
        <f t="shared" si="38"/>
        <v>0</v>
      </c>
      <c r="AS299" s="293">
        <f t="shared" si="39"/>
        <v>0</v>
      </c>
      <c r="AT299" s="294" t="str">
        <f>IF(AS299=0,"",
IF(SUM($AS$47:AS299)=1,AU299,
IF($AS$1547&gt;SUM($AS$47:AS299),_xlfn.CONCAT(", ",AU299),
IF($AS$1547=SUM($AS$47:AS299),_xlfn.CONCAT(" y ",AU299)))))</f>
        <v/>
      </c>
      <c r="AU299" s="89" t="s">
        <v>6366</v>
      </c>
    </row>
    <row r="300" spans="1:47" ht="15" customHeight="1">
      <c r="A300" s="64"/>
      <c r="B300" s="11"/>
      <c r="C300" s="1021" t="s">
        <v>6367</v>
      </c>
      <c r="D300" s="890"/>
      <c r="E300" s="997"/>
      <c r="F300" s="884"/>
      <c r="G300" s="884"/>
      <c r="H300" s="884"/>
      <c r="I300" s="884"/>
      <c r="J300" s="884"/>
      <c r="K300" s="885"/>
      <c r="L300" s="1027"/>
      <c r="M300" s="884"/>
      <c r="N300" s="884"/>
      <c r="O300" s="885"/>
      <c r="P300" s="1027"/>
      <c r="Q300" s="884"/>
      <c r="R300" s="884"/>
      <c r="S300" s="885"/>
      <c r="T300" s="991"/>
      <c r="U300" s="884"/>
      <c r="V300" s="884"/>
      <c r="W300" s="885"/>
      <c r="X300" s="796"/>
      <c r="Y300" s="796"/>
      <c r="Z300" s="796"/>
      <c r="AA300" s="796"/>
      <c r="AB300" s="796"/>
      <c r="AC300" s="796"/>
      <c r="AD300" s="796"/>
      <c r="AG300" s="323" t="b">
        <f t="shared" si="30"/>
        <v>0</v>
      </c>
      <c r="AH300" s="1" t="str">
        <f t="shared" si="31"/>
        <v/>
      </c>
      <c r="AI300" s="323" t="b">
        <f t="shared" si="32"/>
        <v>0</v>
      </c>
      <c r="AJ300" s="1" t="str">
        <f t="shared" si="33"/>
        <v/>
      </c>
      <c r="AK300" s="323" t="b">
        <f t="shared" si="34"/>
        <v>0</v>
      </c>
      <c r="AL300" s="648">
        <f t="shared" si="35"/>
        <v>0</v>
      </c>
      <c r="AM300" s="293">
        <f t="shared" si="36"/>
        <v>0</v>
      </c>
      <c r="AN300" s="294" t="str">
        <f>IF(AM300=0,"",
IF(SUM($AM$47:AM300)=1,AO300,
IF($AM$1547&gt;SUM($AM$47:AM300),_xlfn.CONCAT(", ",AO300),
IF($AM$1547=SUM($AM$47:AM300),_xlfn.CONCAT(" y ",AO300)))))</f>
        <v/>
      </c>
      <c r="AO300" s="89" t="s">
        <v>6368</v>
      </c>
      <c r="AQ300" s="477">
        <f t="shared" si="37"/>
        <v>0</v>
      </c>
      <c r="AR300" s="321">
        <f t="shared" si="38"/>
        <v>0</v>
      </c>
      <c r="AS300" s="293">
        <f t="shared" si="39"/>
        <v>0</v>
      </c>
      <c r="AT300" s="294" t="str">
        <f>IF(AS300=0,"",
IF(SUM($AS$47:AS300)=1,AU300,
IF($AS$1547&gt;SUM($AS$47:AS300),_xlfn.CONCAT(", ",AU300),
IF($AS$1547=SUM($AS$47:AS300),_xlfn.CONCAT(" y ",AU300)))))</f>
        <v/>
      </c>
      <c r="AU300" s="89" t="s">
        <v>6368</v>
      </c>
    </row>
    <row r="301" spans="1:47" ht="15" customHeight="1">
      <c r="A301" s="64"/>
      <c r="B301" s="11"/>
      <c r="C301" s="1021" t="s">
        <v>6369</v>
      </c>
      <c r="D301" s="890"/>
      <c r="E301" s="997"/>
      <c r="F301" s="884"/>
      <c r="G301" s="884"/>
      <c r="H301" s="884"/>
      <c r="I301" s="884"/>
      <c r="J301" s="884"/>
      <c r="K301" s="885"/>
      <c r="L301" s="1027"/>
      <c r="M301" s="884"/>
      <c r="N301" s="884"/>
      <c r="O301" s="885"/>
      <c r="P301" s="1027"/>
      <c r="Q301" s="884"/>
      <c r="R301" s="884"/>
      <c r="S301" s="885"/>
      <c r="T301" s="991"/>
      <c r="U301" s="884"/>
      <c r="V301" s="884"/>
      <c r="W301" s="885"/>
      <c r="X301" s="796"/>
      <c r="Y301" s="796"/>
      <c r="Z301" s="796"/>
      <c r="AA301" s="796"/>
      <c r="AB301" s="796"/>
      <c r="AC301" s="796"/>
      <c r="AD301" s="796"/>
      <c r="AG301" s="323" t="b">
        <f t="shared" si="30"/>
        <v>0</v>
      </c>
      <c r="AH301" s="1" t="str">
        <f t="shared" si="31"/>
        <v/>
      </c>
      <c r="AI301" s="323" t="b">
        <f t="shared" si="32"/>
        <v>0</v>
      </c>
      <c r="AJ301" s="1" t="str">
        <f t="shared" si="33"/>
        <v/>
      </c>
      <c r="AK301" s="323" t="b">
        <f t="shared" si="34"/>
        <v>0</v>
      </c>
      <c r="AL301" s="648">
        <f t="shared" si="35"/>
        <v>0</v>
      </c>
      <c r="AM301" s="293">
        <f t="shared" si="36"/>
        <v>0</v>
      </c>
      <c r="AN301" s="294" t="str">
        <f>IF(AM301=0,"",
IF(SUM($AM$47:AM301)=1,AO301,
IF($AM$1547&gt;SUM($AM$47:AM301),_xlfn.CONCAT(", ",AO301),
IF($AM$1547=SUM($AM$47:AM301),_xlfn.CONCAT(" y ",AO301)))))</f>
        <v/>
      </c>
      <c r="AO301" s="89" t="s">
        <v>6370</v>
      </c>
      <c r="AQ301" s="477">
        <f t="shared" si="37"/>
        <v>0</v>
      </c>
      <c r="AR301" s="321">
        <f t="shared" si="38"/>
        <v>0</v>
      </c>
      <c r="AS301" s="293">
        <f t="shared" si="39"/>
        <v>0</v>
      </c>
      <c r="AT301" s="294" t="str">
        <f>IF(AS301=0,"",
IF(SUM($AS$47:AS301)=1,AU301,
IF($AS$1547&gt;SUM($AS$47:AS301),_xlfn.CONCAT(", ",AU301),
IF($AS$1547=SUM($AS$47:AS301),_xlfn.CONCAT(" y ",AU301)))))</f>
        <v/>
      </c>
      <c r="AU301" s="89" t="s">
        <v>6370</v>
      </c>
    </row>
    <row r="302" spans="1:47" ht="15" customHeight="1">
      <c r="A302" s="64"/>
      <c r="B302" s="11"/>
      <c r="C302" s="1021" t="s">
        <v>6371</v>
      </c>
      <c r="D302" s="890"/>
      <c r="E302" s="997"/>
      <c r="F302" s="884"/>
      <c r="G302" s="884"/>
      <c r="H302" s="884"/>
      <c r="I302" s="884"/>
      <c r="J302" s="884"/>
      <c r="K302" s="885"/>
      <c r="L302" s="1027"/>
      <c r="M302" s="884"/>
      <c r="N302" s="884"/>
      <c r="O302" s="885"/>
      <c r="P302" s="1027"/>
      <c r="Q302" s="884"/>
      <c r="R302" s="884"/>
      <c r="S302" s="885"/>
      <c r="T302" s="991"/>
      <c r="U302" s="884"/>
      <c r="V302" s="884"/>
      <c r="W302" s="885"/>
      <c r="X302" s="796"/>
      <c r="Y302" s="796"/>
      <c r="Z302" s="796"/>
      <c r="AA302" s="796"/>
      <c r="AB302" s="796"/>
      <c r="AC302" s="796"/>
      <c r="AD302" s="796"/>
      <c r="AG302" s="323" t="b">
        <f t="shared" si="30"/>
        <v>0</v>
      </c>
      <c r="AH302" s="1" t="str">
        <f t="shared" si="31"/>
        <v/>
      </c>
      <c r="AI302" s="323" t="b">
        <f t="shared" si="32"/>
        <v>0</v>
      </c>
      <c r="AJ302" s="1" t="str">
        <f t="shared" si="33"/>
        <v/>
      </c>
      <c r="AK302" s="323" t="b">
        <f t="shared" si="34"/>
        <v>0</v>
      </c>
      <c r="AL302" s="648">
        <f t="shared" si="35"/>
        <v>0</v>
      </c>
      <c r="AM302" s="293">
        <f t="shared" si="36"/>
        <v>0</v>
      </c>
      <c r="AN302" s="294" t="str">
        <f>IF(AM302=0,"",
IF(SUM($AM$47:AM302)=1,AO302,
IF($AM$1547&gt;SUM($AM$47:AM302),_xlfn.CONCAT(", ",AO302),
IF($AM$1547=SUM($AM$47:AM302),_xlfn.CONCAT(" y ",AO302)))))</f>
        <v/>
      </c>
      <c r="AO302" s="89" t="s">
        <v>6372</v>
      </c>
      <c r="AQ302" s="477">
        <f t="shared" si="37"/>
        <v>0</v>
      </c>
      <c r="AR302" s="321">
        <f t="shared" si="38"/>
        <v>0</v>
      </c>
      <c r="AS302" s="293">
        <f t="shared" si="39"/>
        <v>0</v>
      </c>
      <c r="AT302" s="294" t="str">
        <f>IF(AS302=0,"",
IF(SUM($AS$47:AS302)=1,AU302,
IF($AS$1547&gt;SUM($AS$47:AS302),_xlfn.CONCAT(", ",AU302),
IF($AS$1547=SUM($AS$47:AS302),_xlfn.CONCAT(" y ",AU302)))))</f>
        <v/>
      </c>
      <c r="AU302" s="89" t="s">
        <v>6372</v>
      </c>
    </row>
    <row r="303" spans="1:47" ht="15" customHeight="1">
      <c r="A303" s="64"/>
      <c r="B303" s="11"/>
      <c r="C303" s="1021" t="s">
        <v>6373</v>
      </c>
      <c r="D303" s="890"/>
      <c r="E303" s="997"/>
      <c r="F303" s="884"/>
      <c r="G303" s="884"/>
      <c r="H303" s="884"/>
      <c r="I303" s="884"/>
      <c r="J303" s="884"/>
      <c r="K303" s="885"/>
      <c r="L303" s="1027"/>
      <c r="M303" s="884"/>
      <c r="N303" s="884"/>
      <c r="O303" s="885"/>
      <c r="P303" s="1027"/>
      <c r="Q303" s="884"/>
      <c r="R303" s="884"/>
      <c r="S303" s="885"/>
      <c r="T303" s="991"/>
      <c r="U303" s="884"/>
      <c r="V303" s="884"/>
      <c r="W303" s="885"/>
      <c r="X303" s="796"/>
      <c r="Y303" s="796"/>
      <c r="Z303" s="796"/>
      <c r="AA303" s="796"/>
      <c r="AB303" s="796"/>
      <c r="AC303" s="796"/>
      <c r="AD303" s="796"/>
      <c r="AG303" s="323" t="b">
        <f t="shared" si="30"/>
        <v>0</v>
      </c>
      <c r="AH303" s="1" t="str">
        <f t="shared" si="31"/>
        <v/>
      </c>
      <c r="AI303" s="323" t="b">
        <f t="shared" si="32"/>
        <v>0</v>
      </c>
      <c r="AJ303" s="1" t="str">
        <f t="shared" si="33"/>
        <v/>
      </c>
      <c r="AK303" s="323" t="b">
        <f t="shared" si="34"/>
        <v>0</v>
      </c>
      <c r="AL303" s="648">
        <f t="shared" si="35"/>
        <v>0</v>
      </c>
      <c r="AM303" s="293">
        <f t="shared" si="36"/>
        <v>0</v>
      </c>
      <c r="AN303" s="294" t="str">
        <f>IF(AM303=0,"",
IF(SUM($AM$47:AM303)=1,AO303,
IF($AM$1547&gt;SUM($AM$47:AM303),_xlfn.CONCAT(", ",AO303),
IF($AM$1547=SUM($AM$47:AM303),_xlfn.CONCAT(" y ",AO303)))))</f>
        <v/>
      </c>
      <c r="AO303" s="89" t="s">
        <v>6374</v>
      </c>
      <c r="AQ303" s="477">
        <f t="shared" si="37"/>
        <v>0</v>
      </c>
      <c r="AR303" s="321">
        <f t="shared" si="38"/>
        <v>0</v>
      </c>
      <c r="AS303" s="293">
        <f t="shared" si="39"/>
        <v>0</v>
      </c>
      <c r="AT303" s="294" t="str">
        <f>IF(AS303=0,"",
IF(SUM($AS$47:AS303)=1,AU303,
IF($AS$1547&gt;SUM($AS$47:AS303),_xlfn.CONCAT(", ",AU303),
IF($AS$1547=SUM($AS$47:AS303),_xlfn.CONCAT(" y ",AU303)))))</f>
        <v/>
      </c>
      <c r="AU303" s="89" t="s">
        <v>6374</v>
      </c>
    </row>
    <row r="304" spans="1:47" ht="15" customHeight="1">
      <c r="A304" s="64"/>
      <c r="B304" s="11"/>
      <c r="C304" s="1021" t="s">
        <v>6375</v>
      </c>
      <c r="D304" s="890"/>
      <c r="E304" s="997"/>
      <c r="F304" s="884"/>
      <c r="G304" s="884"/>
      <c r="H304" s="884"/>
      <c r="I304" s="884"/>
      <c r="J304" s="884"/>
      <c r="K304" s="885"/>
      <c r="L304" s="1027"/>
      <c r="M304" s="884"/>
      <c r="N304" s="884"/>
      <c r="O304" s="885"/>
      <c r="P304" s="1027"/>
      <c r="Q304" s="884"/>
      <c r="R304" s="884"/>
      <c r="S304" s="885"/>
      <c r="T304" s="991"/>
      <c r="U304" s="884"/>
      <c r="V304" s="884"/>
      <c r="W304" s="885"/>
      <c r="X304" s="796"/>
      <c r="Y304" s="796"/>
      <c r="Z304" s="796"/>
      <c r="AA304" s="796"/>
      <c r="AB304" s="796"/>
      <c r="AC304" s="796"/>
      <c r="AD304" s="796"/>
      <c r="AG304" s="323" t="b">
        <f t="shared" ref="AG304:AG367" si="40">NOT(EXACT(E304,UPPER(E304)))</f>
        <v>0</v>
      </c>
      <c r="AH304" s="1" t="str">
        <f t="shared" ref="AH304:AH367" si="41">SUBSTITUTE( SUBSTITUTE( SUBSTITUTE( SUBSTITUTE( SUBSTITUTE( SUBSTITUTE( SUBSTITUTE( SUBSTITUTE( SUBSTITUTE( SUBSTITUTE(E304, "á", "a"), "é", "e"), "í", "i"), "ó", "o"), "ú", "u"), "Á", "A"), "É", "E"), "Í", "I"), "Ó", "O"), "Ú", "U")</f>
        <v/>
      </c>
      <c r="AI304" s="323" t="b">
        <f t="shared" ref="AI304:AI367" si="42">NOT(EXACT(E304,AH304))</f>
        <v>0</v>
      </c>
      <c r="AJ304" s="1" t="str">
        <f t="shared" ref="AJ304:AJ367" si="43">SUBSTITUTE((SUBSTITUTE(SUBSTITUTE(SUBSTITUTE(E304,".",""),",",""),"(","")),")","")</f>
        <v/>
      </c>
      <c r="AK304" s="323" t="b">
        <f t="shared" ref="AK304:AK367" si="44">NOT(EXACT(E304,AJ304))</f>
        <v>0</v>
      </c>
      <c r="AL304" s="648">
        <f t="shared" ref="AL304:AL367" si="45">IF(COUNTIF(T304,"VARIAS")&gt;0,1,0)</f>
        <v>0</v>
      </c>
      <c r="AM304" s="293">
        <f t="shared" ref="AM304:AM367" si="46">IF(SUM(AL304)=0,0,1)</f>
        <v>0</v>
      </c>
      <c r="AN304" s="294" t="str">
        <f>IF(AM304=0,"",
IF(SUM($AM$47:AM304)=1,AO304,
IF($AM$1547&gt;SUM($AM$47:AM304),_xlfn.CONCAT(", ",AO304),
IF($AM$1547=SUM($AM$47:AM304),_xlfn.CONCAT(" y ",AO304)))))</f>
        <v/>
      </c>
      <c r="AO304" s="89" t="s">
        <v>6376</v>
      </c>
      <c r="AQ304" s="477">
        <f t="shared" ref="AQ304:AQ367" si="47">IF(AND($AD304="X",COUNTA(X304:AC304)&gt;0),1,0)</f>
        <v>0</v>
      </c>
      <c r="AR304" s="321">
        <f t="shared" ref="AR304:AR367" si="48">IF(AND(COUNTBLANK(E304)=0,COUNTA(L304:W304)=3,COUNTA(X304:AD304)&gt;0),0,IF(AND(COUNTBLANK(E304)=1,COUNTA(L304:AD304)=0),0,1))</f>
        <v>0</v>
      </c>
      <c r="AS304" s="293">
        <f t="shared" ref="AS304:AS367" si="49">IF(AR304=0,0,1)</f>
        <v>0</v>
      </c>
      <c r="AT304" s="294" t="str">
        <f>IF(AS304=0,"",
IF(SUM($AS$47:AS304)=1,AU304,
IF($AS$1547&gt;SUM($AS$47:AS304),_xlfn.CONCAT(", ",AU304),
IF($AS$1547=SUM($AS$47:AS304),_xlfn.CONCAT(" y ",AU304)))))</f>
        <v/>
      </c>
      <c r="AU304" s="89" t="s">
        <v>6376</v>
      </c>
    </row>
    <row r="305" spans="1:47" ht="15" customHeight="1">
      <c r="A305" s="64"/>
      <c r="B305" s="11"/>
      <c r="C305" s="1021" t="s">
        <v>6377</v>
      </c>
      <c r="D305" s="890"/>
      <c r="E305" s="997"/>
      <c r="F305" s="884"/>
      <c r="G305" s="884"/>
      <c r="H305" s="884"/>
      <c r="I305" s="884"/>
      <c r="J305" s="884"/>
      <c r="K305" s="885"/>
      <c r="L305" s="1027"/>
      <c r="M305" s="884"/>
      <c r="N305" s="884"/>
      <c r="O305" s="885"/>
      <c r="P305" s="1027"/>
      <c r="Q305" s="884"/>
      <c r="R305" s="884"/>
      <c r="S305" s="885"/>
      <c r="T305" s="991"/>
      <c r="U305" s="884"/>
      <c r="V305" s="884"/>
      <c r="W305" s="885"/>
      <c r="X305" s="796"/>
      <c r="Y305" s="796"/>
      <c r="Z305" s="796"/>
      <c r="AA305" s="796"/>
      <c r="AB305" s="796"/>
      <c r="AC305" s="796"/>
      <c r="AD305" s="796"/>
      <c r="AG305" s="323" t="b">
        <f t="shared" si="40"/>
        <v>0</v>
      </c>
      <c r="AH305" s="1" t="str">
        <f t="shared" si="41"/>
        <v/>
      </c>
      <c r="AI305" s="323" t="b">
        <f t="shared" si="42"/>
        <v>0</v>
      </c>
      <c r="AJ305" s="1" t="str">
        <f t="shared" si="43"/>
        <v/>
      </c>
      <c r="AK305" s="323" t="b">
        <f t="shared" si="44"/>
        <v>0</v>
      </c>
      <c r="AL305" s="648">
        <f t="shared" si="45"/>
        <v>0</v>
      </c>
      <c r="AM305" s="293">
        <f t="shared" si="46"/>
        <v>0</v>
      </c>
      <c r="AN305" s="294" t="str">
        <f>IF(AM305=0,"",
IF(SUM($AM$47:AM305)=1,AO305,
IF($AM$1547&gt;SUM($AM$47:AM305),_xlfn.CONCAT(", ",AO305),
IF($AM$1547=SUM($AM$47:AM305),_xlfn.CONCAT(" y ",AO305)))))</f>
        <v/>
      </c>
      <c r="AO305" s="89" t="s">
        <v>6378</v>
      </c>
      <c r="AQ305" s="477">
        <f t="shared" si="47"/>
        <v>0</v>
      </c>
      <c r="AR305" s="321">
        <f t="shared" si="48"/>
        <v>0</v>
      </c>
      <c r="AS305" s="293">
        <f t="shared" si="49"/>
        <v>0</v>
      </c>
      <c r="AT305" s="294" t="str">
        <f>IF(AS305=0,"",
IF(SUM($AS$47:AS305)=1,AU305,
IF($AS$1547&gt;SUM($AS$47:AS305),_xlfn.CONCAT(", ",AU305),
IF($AS$1547=SUM($AS$47:AS305),_xlfn.CONCAT(" y ",AU305)))))</f>
        <v/>
      </c>
      <c r="AU305" s="89" t="s">
        <v>6378</v>
      </c>
    </row>
    <row r="306" spans="1:47" ht="15" customHeight="1">
      <c r="A306" s="64"/>
      <c r="B306" s="11"/>
      <c r="C306" s="1021" t="s">
        <v>6379</v>
      </c>
      <c r="D306" s="890"/>
      <c r="E306" s="997"/>
      <c r="F306" s="884"/>
      <c r="G306" s="884"/>
      <c r="H306" s="884"/>
      <c r="I306" s="884"/>
      <c r="J306" s="884"/>
      <c r="K306" s="885"/>
      <c r="L306" s="1027"/>
      <c r="M306" s="884"/>
      <c r="N306" s="884"/>
      <c r="O306" s="885"/>
      <c r="P306" s="1027"/>
      <c r="Q306" s="884"/>
      <c r="R306" s="884"/>
      <c r="S306" s="885"/>
      <c r="T306" s="991"/>
      <c r="U306" s="884"/>
      <c r="V306" s="884"/>
      <c r="W306" s="885"/>
      <c r="X306" s="796"/>
      <c r="Y306" s="796"/>
      <c r="Z306" s="796"/>
      <c r="AA306" s="796"/>
      <c r="AB306" s="796"/>
      <c r="AC306" s="796"/>
      <c r="AD306" s="796"/>
      <c r="AG306" s="323" t="b">
        <f t="shared" si="40"/>
        <v>0</v>
      </c>
      <c r="AH306" s="1" t="str">
        <f t="shared" si="41"/>
        <v/>
      </c>
      <c r="AI306" s="323" t="b">
        <f t="shared" si="42"/>
        <v>0</v>
      </c>
      <c r="AJ306" s="1" t="str">
        <f t="shared" si="43"/>
        <v/>
      </c>
      <c r="AK306" s="323" t="b">
        <f t="shared" si="44"/>
        <v>0</v>
      </c>
      <c r="AL306" s="648">
        <f t="shared" si="45"/>
        <v>0</v>
      </c>
      <c r="AM306" s="293">
        <f t="shared" si="46"/>
        <v>0</v>
      </c>
      <c r="AN306" s="294" t="str">
        <f>IF(AM306=0,"",
IF(SUM($AM$47:AM306)=1,AO306,
IF($AM$1547&gt;SUM($AM$47:AM306),_xlfn.CONCAT(", ",AO306),
IF($AM$1547=SUM($AM$47:AM306),_xlfn.CONCAT(" y ",AO306)))))</f>
        <v/>
      </c>
      <c r="AO306" s="89" t="s">
        <v>6380</v>
      </c>
      <c r="AQ306" s="477">
        <f t="shared" si="47"/>
        <v>0</v>
      </c>
      <c r="AR306" s="321">
        <f t="shared" si="48"/>
        <v>0</v>
      </c>
      <c r="AS306" s="293">
        <f t="shared" si="49"/>
        <v>0</v>
      </c>
      <c r="AT306" s="294" t="str">
        <f>IF(AS306=0,"",
IF(SUM($AS$47:AS306)=1,AU306,
IF($AS$1547&gt;SUM($AS$47:AS306),_xlfn.CONCAT(", ",AU306),
IF($AS$1547=SUM($AS$47:AS306),_xlfn.CONCAT(" y ",AU306)))))</f>
        <v/>
      </c>
      <c r="AU306" s="89" t="s">
        <v>6380</v>
      </c>
    </row>
    <row r="307" spans="1:47" ht="15" customHeight="1">
      <c r="A307" s="64"/>
      <c r="B307" s="11"/>
      <c r="C307" s="1021" t="s">
        <v>6381</v>
      </c>
      <c r="D307" s="890"/>
      <c r="E307" s="997"/>
      <c r="F307" s="884"/>
      <c r="G307" s="884"/>
      <c r="H307" s="884"/>
      <c r="I307" s="884"/>
      <c r="J307" s="884"/>
      <c r="K307" s="885"/>
      <c r="L307" s="1027"/>
      <c r="M307" s="884"/>
      <c r="N307" s="884"/>
      <c r="O307" s="885"/>
      <c r="P307" s="1027"/>
      <c r="Q307" s="884"/>
      <c r="R307" s="884"/>
      <c r="S307" s="885"/>
      <c r="T307" s="991"/>
      <c r="U307" s="884"/>
      <c r="V307" s="884"/>
      <c r="W307" s="885"/>
      <c r="X307" s="796"/>
      <c r="Y307" s="796"/>
      <c r="Z307" s="796"/>
      <c r="AA307" s="796"/>
      <c r="AB307" s="796"/>
      <c r="AC307" s="796"/>
      <c r="AD307" s="796"/>
      <c r="AG307" s="323" t="b">
        <f t="shared" si="40"/>
        <v>0</v>
      </c>
      <c r="AH307" s="1" t="str">
        <f t="shared" si="41"/>
        <v/>
      </c>
      <c r="AI307" s="323" t="b">
        <f t="shared" si="42"/>
        <v>0</v>
      </c>
      <c r="AJ307" s="1" t="str">
        <f t="shared" si="43"/>
        <v/>
      </c>
      <c r="AK307" s="323" t="b">
        <f t="shared" si="44"/>
        <v>0</v>
      </c>
      <c r="AL307" s="648">
        <f t="shared" si="45"/>
        <v>0</v>
      </c>
      <c r="AM307" s="293">
        <f t="shared" si="46"/>
        <v>0</v>
      </c>
      <c r="AN307" s="294" t="str">
        <f>IF(AM307=0,"",
IF(SUM($AM$47:AM307)=1,AO307,
IF($AM$1547&gt;SUM($AM$47:AM307),_xlfn.CONCAT(", ",AO307),
IF($AM$1547=SUM($AM$47:AM307),_xlfn.CONCAT(" y ",AO307)))))</f>
        <v/>
      </c>
      <c r="AO307" s="89" t="s">
        <v>6382</v>
      </c>
      <c r="AQ307" s="477">
        <f t="shared" si="47"/>
        <v>0</v>
      </c>
      <c r="AR307" s="321">
        <f t="shared" si="48"/>
        <v>0</v>
      </c>
      <c r="AS307" s="293">
        <f t="shared" si="49"/>
        <v>0</v>
      </c>
      <c r="AT307" s="294" t="str">
        <f>IF(AS307=0,"",
IF(SUM($AS$47:AS307)=1,AU307,
IF($AS$1547&gt;SUM($AS$47:AS307),_xlfn.CONCAT(", ",AU307),
IF($AS$1547=SUM($AS$47:AS307),_xlfn.CONCAT(" y ",AU307)))))</f>
        <v/>
      </c>
      <c r="AU307" s="89" t="s">
        <v>6382</v>
      </c>
    </row>
    <row r="308" spans="1:47" ht="15" customHeight="1">
      <c r="A308" s="64"/>
      <c r="B308" s="11"/>
      <c r="C308" s="1021" t="s">
        <v>6383</v>
      </c>
      <c r="D308" s="890"/>
      <c r="E308" s="997"/>
      <c r="F308" s="884"/>
      <c r="G308" s="884"/>
      <c r="H308" s="884"/>
      <c r="I308" s="884"/>
      <c r="J308" s="884"/>
      <c r="K308" s="885"/>
      <c r="L308" s="1027"/>
      <c r="M308" s="884"/>
      <c r="N308" s="884"/>
      <c r="O308" s="885"/>
      <c r="P308" s="1027"/>
      <c r="Q308" s="884"/>
      <c r="R308" s="884"/>
      <c r="S308" s="885"/>
      <c r="T308" s="991"/>
      <c r="U308" s="884"/>
      <c r="V308" s="884"/>
      <c r="W308" s="885"/>
      <c r="X308" s="796"/>
      <c r="Y308" s="796"/>
      <c r="Z308" s="796"/>
      <c r="AA308" s="796"/>
      <c r="AB308" s="796"/>
      <c r="AC308" s="796"/>
      <c r="AD308" s="796"/>
      <c r="AG308" s="323" t="b">
        <f t="shared" si="40"/>
        <v>0</v>
      </c>
      <c r="AH308" s="1" t="str">
        <f t="shared" si="41"/>
        <v/>
      </c>
      <c r="AI308" s="323" t="b">
        <f t="shared" si="42"/>
        <v>0</v>
      </c>
      <c r="AJ308" s="1" t="str">
        <f t="shared" si="43"/>
        <v/>
      </c>
      <c r="AK308" s="323" t="b">
        <f t="shared" si="44"/>
        <v>0</v>
      </c>
      <c r="AL308" s="648">
        <f t="shared" si="45"/>
        <v>0</v>
      </c>
      <c r="AM308" s="293">
        <f t="shared" si="46"/>
        <v>0</v>
      </c>
      <c r="AN308" s="294" t="str">
        <f>IF(AM308=0,"",
IF(SUM($AM$47:AM308)=1,AO308,
IF($AM$1547&gt;SUM($AM$47:AM308),_xlfn.CONCAT(", ",AO308),
IF($AM$1547=SUM($AM$47:AM308),_xlfn.CONCAT(" y ",AO308)))))</f>
        <v/>
      </c>
      <c r="AO308" s="89" t="s">
        <v>6384</v>
      </c>
      <c r="AQ308" s="477">
        <f t="shared" si="47"/>
        <v>0</v>
      </c>
      <c r="AR308" s="321">
        <f t="shared" si="48"/>
        <v>0</v>
      </c>
      <c r="AS308" s="293">
        <f t="shared" si="49"/>
        <v>0</v>
      </c>
      <c r="AT308" s="294" t="str">
        <f>IF(AS308=0,"",
IF(SUM($AS$47:AS308)=1,AU308,
IF($AS$1547&gt;SUM($AS$47:AS308),_xlfn.CONCAT(", ",AU308),
IF($AS$1547=SUM($AS$47:AS308),_xlfn.CONCAT(" y ",AU308)))))</f>
        <v/>
      </c>
      <c r="AU308" s="89" t="s">
        <v>6384</v>
      </c>
    </row>
    <row r="309" spans="1:47" ht="15" customHeight="1">
      <c r="A309" s="64"/>
      <c r="B309" s="11"/>
      <c r="C309" s="1021" t="s">
        <v>6385</v>
      </c>
      <c r="D309" s="890"/>
      <c r="E309" s="997"/>
      <c r="F309" s="884"/>
      <c r="G309" s="884"/>
      <c r="H309" s="884"/>
      <c r="I309" s="884"/>
      <c r="J309" s="884"/>
      <c r="K309" s="885"/>
      <c r="L309" s="1027"/>
      <c r="M309" s="884"/>
      <c r="N309" s="884"/>
      <c r="O309" s="885"/>
      <c r="P309" s="1027"/>
      <c r="Q309" s="884"/>
      <c r="R309" s="884"/>
      <c r="S309" s="885"/>
      <c r="T309" s="991"/>
      <c r="U309" s="884"/>
      <c r="V309" s="884"/>
      <c r="W309" s="885"/>
      <c r="X309" s="796"/>
      <c r="Y309" s="796"/>
      <c r="Z309" s="796"/>
      <c r="AA309" s="796"/>
      <c r="AB309" s="796"/>
      <c r="AC309" s="796"/>
      <c r="AD309" s="796"/>
      <c r="AG309" s="323" t="b">
        <f t="shared" si="40"/>
        <v>0</v>
      </c>
      <c r="AH309" s="1" t="str">
        <f t="shared" si="41"/>
        <v/>
      </c>
      <c r="AI309" s="323" t="b">
        <f t="shared" si="42"/>
        <v>0</v>
      </c>
      <c r="AJ309" s="1" t="str">
        <f t="shared" si="43"/>
        <v/>
      </c>
      <c r="AK309" s="323" t="b">
        <f t="shared" si="44"/>
        <v>0</v>
      </c>
      <c r="AL309" s="648">
        <f t="shared" si="45"/>
        <v>0</v>
      </c>
      <c r="AM309" s="293">
        <f t="shared" si="46"/>
        <v>0</v>
      </c>
      <c r="AN309" s="294" t="str">
        <f>IF(AM309=0,"",
IF(SUM($AM$47:AM309)=1,AO309,
IF($AM$1547&gt;SUM($AM$47:AM309),_xlfn.CONCAT(", ",AO309),
IF($AM$1547=SUM($AM$47:AM309),_xlfn.CONCAT(" y ",AO309)))))</f>
        <v/>
      </c>
      <c r="AO309" s="89" t="s">
        <v>6386</v>
      </c>
      <c r="AQ309" s="477">
        <f t="shared" si="47"/>
        <v>0</v>
      </c>
      <c r="AR309" s="321">
        <f t="shared" si="48"/>
        <v>0</v>
      </c>
      <c r="AS309" s="293">
        <f t="shared" si="49"/>
        <v>0</v>
      </c>
      <c r="AT309" s="294" t="str">
        <f>IF(AS309=0,"",
IF(SUM($AS$47:AS309)=1,AU309,
IF($AS$1547&gt;SUM($AS$47:AS309),_xlfn.CONCAT(", ",AU309),
IF($AS$1547=SUM($AS$47:AS309),_xlfn.CONCAT(" y ",AU309)))))</f>
        <v/>
      </c>
      <c r="AU309" s="89" t="s">
        <v>6386</v>
      </c>
    </row>
    <row r="310" spans="1:47" ht="15" customHeight="1">
      <c r="A310" s="64"/>
      <c r="B310" s="11"/>
      <c r="C310" s="1021" t="s">
        <v>6387</v>
      </c>
      <c r="D310" s="890"/>
      <c r="E310" s="997"/>
      <c r="F310" s="884"/>
      <c r="G310" s="884"/>
      <c r="H310" s="884"/>
      <c r="I310" s="884"/>
      <c r="J310" s="884"/>
      <c r="K310" s="885"/>
      <c r="L310" s="1027"/>
      <c r="M310" s="884"/>
      <c r="N310" s="884"/>
      <c r="O310" s="885"/>
      <c r="P310" s="1027"/>
      <c r="Q310" s="884"/>
      <c r="R310" s="884"/>
      <c r="S310" s="885"/>
      <c r="T310" s="991"/>
      <c r="U310" s="884"/>
      <c r="V310" s="884"/>
      <c r="W310" s="885"/>
      <c r="X310" s="796"/>
      <c r="Y310" s="796"/>
      <c r="Z310" s="796"/>
      <c r="AA310" s="796"/>
      <c r="AB310" s="796"/>
      <c r="AC310" s="796"/>
      <c r="AD310" s="796"/>
      <c r="AG310" s="323" t="b">
        <f t="shared" si="40"/>
        <v>0</v>
      </c>
      <c r="AH310" s="1" t="str">
        <f t="shared" si="41"/>
        <v/>
      </c>
      <c r="AI310" s="323" t="b">
        <f t="shared" si="42"/>
        <v>0</v>
      </c>
      <c r="AJ310" s="1" t="str">
        <f t="shared" si="43"/>
        <v/>
      </c>
      <c r="AK310" s="323" t="b">
        <f t="shared" si="44"/>
        <v>0</v>
      </c>
      <c r="AL310" s="648">
        <f t="shared" si="45"/>
        <v>0</v>
      </c>
      <c r="AM310" s="293">
        <f t="shared" si="46"/>
        <v>0</v>
      </c>
      <c r="AN310" s="294" t="str">
        <f>IF(AM310=0,"",
IF(SUM($AM$47:AM310)=1,AO310,
IF($AM$1547&gt;SUM($AM$47:AM310),_xlfn.CONCAT(", ",AO310),
IF($AM$1547=SUM($AM$47:AM310),_xlfn.CONCAT(" y ",AO310)))))</f>
        <v/>
      </c>
      <c r="AO310" s="89" t="s">
        <v>6388</v>
      </c>
      <c r="AQ310" s="477">
        <f t="shared" si="47"/>
        <v>0</v>
      </c>
      <c r="AR310" s="321">
        <f t="shared" si="48"/>
        <v>0</v>
      </c>
      <c r="AS310" s="293">
        <f t="shared" si="49"/>
        <v>0</v>
      </c>
      <c r="AT310" s="294" t="str">
        <f>IF(AS310=0,"",
IF(SUM($AS$47:AS310)=1,AU310,
IF($AS$1547&gt;SUM($AS$47:AS310),_xlfn.CONCAT(", ",AU310),
IF($AS$1547=SUM($AS$47:AS310),_xlfn.CONCAT(" y ",AU310)))))</f>
        <v/>
      </c>
      <c r="AU310" s="89" t="s">
        <v>6388</v>
      </c>
    </row>
    <row r="311" spans="1:47" ht="15" customHeight="1">
      <c r="A311" s="64"/>
      <c r="B311" s="11"/>
      <c r="C311" s="1021" t="s">
        <v>6389</v>
      </c>
      <c r="D311" s="890"/>
      <c r="E311" s="997"/>
      <c r="F311" s="884"/>
      <c r="G311" s="884"/>
      <c r="H311" s="884"/>
      <c r="I311" s="884"/>
      <c r="J311" s="884"/>
      <c r="K311" s="885"/>
      <c r="L311" s="1027"/>
      <c r="M311" s="884"/>
      <c r="N311" s="884"/>
      <c r="O311" s="885"/>
      <c r="P311" s="1027"/>
      <c r="Q311" s="884"/>
      <c r="R311" s="884"/>
      <c r="S311" s="885"/>
      <c r="T311" s="991"/>
      <c r="U311" s="884"/>
      <c r="V311" s="884"/>
      <c r="W311" s="885"/>
      <c r="X311" s="796"/>
      <c r="Y311" s="796"/>
      <c r="Z311" s="796"/>
      <c r="AA311" s="796"/>
      <c r="AB311" s="796"/>
      <c r="AC311" s="796"/>
      <c r="AD311" s="796"/>
      <c r="AG311" s="323" t="b">
        <f t="shared" si="40"/>
        <v>0</v>
      </c>
      <c r="AH311" s="1" t="str">
        <f t="shared" si="41"/>
        <v/>
      </c>
      <c r="AI311" s="323" t="b">
        <f t="shared" si="42"/>
        <v>0</v>
      </c>
      <c r="AJ311" s="1" t="str">
        <f t="shared" si="43"/>
        <v/>
      </c>
      <c r="AK311" s="323" t="b">
        <f t="shared" si="44"/>
        <v>0</v>
      </c>
      <c r="AL311" s="648">
        <f t="shared" si="45"/>
        <v>0</v>
      </c>
      <c r="AM311" s="293">
        <f t="shared" si="46"/>
        <v>0</v>
      </c>
      <c r="AN311" s="294" t="str">
        <f>IF(AM311=0,"",
IF(SUM($AM$47:AM311)=1,AO311,
IF($AM$1547&gt;SUM($AM$47:AM311),_xlfn.CONCAT(", ",AO311),
IF($AM$1547=SUM($AM$47:AM311),_xlfn.CONCAT(" y ",AO311)))))</f>
        <v/>
      </c>
      <c r="AO311" s="89" t="s">
        <v>6390</v>
      </c>
      <c r="AQ311" s="477">
        <f t="shared" si="47"/>
        <v>0</v>
      </c>
      <c r="AR311" s="321">
        <f t="shared" si="48"/>
        <v>0</v>
      </c>
      <c r="AS311" s="293">
        <f t="shared" si="49"/>
        <v>0</v>
      </c>
      <c r="AT311" s="294" t="str">
        <f>IF(AS311=0,"",
IF(SUM($AS$47:AS311)=1,AU311,
IF($AS$1547&gt;SUM($AS$47:AS311),_xlfn.CONCAT(", ",AU311),
IF($AS$1547=SUM($AS$47:AS311),_xlfn.CONCAT(" y ",AU311)))))</f>
        <v/>
      </c>
      <c r="AU311" s="89" t="s">
        <v>6390</v>
      </c>
    </row>
    <row r="312" spans="1:47" ht="15" customHeight="1">
      <c r="A312" s="64"/>
      <c r="B312" s="11"/>
      <c r="C312" s="1021" t="s">
        <v>6391</v>
      </c>
      <c r="D312" s="890"/>
      <c r="E312" s="997"/>
      <c r="F312" s="884"/>
      <c r="G312" s="884"/>
      <c r="H312" s="884"/>
      <c r="I312" s="884"/>
      <c r="J312" s="884"/>
      <c r="K312" s="885"/>
      <c r="L312" s="1027"/>
      <c r="M312" s="884"/>
      <c r="N312" s="884"/>
      <c r="O312" s="885"/>
      <c r="P312" s="1027"/>
      <c r="Q312" s="884"/>
      <c r="R312" s="884"/>
      <c r="S312" s="885"/>
      <c r="T312" s="991"/>
      <c r="U312" s="884"/>
      <c r="V312" s="884"/>
      <c r="W312" s="885"/>
      <c r="X312" s="796"/>
      <c r="Y312" s="796"/>
      <c r="Z312" s="796"/>
      <c r="AA312" s="796"/>
      <c r="AB312" s="796"/>
      <c r="AC312" s="796"/>
      <c r="AD312" s="796"/>
      <c r="AG312" s="323" t="b">
        <f t="shared" si="40"/>
        <v>0</v>
      </c>
      <c r="AH312" s="1" t="str">
        <f t="shared" si="41"/>
        <v/>
      </c>
      <c r="AI312" s="323" t="b">
        <f t="shared" si="42"/>
        <v>0</v>
      </c>
      <c r="AJ312" s="1" t="str">
        <f t="shared" si="43"/>
        <v/>
      </c>
      <c r="AK312" s="323" t="b">
        <f t="shared" si="44"/>
        <v>0</v>
      </c>
      <c r="AL312" s="648">
        <f t="shared" si="45"/>
        <v>0</v>
      </c>
      <c r="AM312" s="293">
        <f t="shared" si="46"/>
        <v>0</v>
      </c>
      <c r="AN312" s="294" t="str">
        <f>IF(AM312=0,"",
IF(SUM($AM$47:AM312)=1,AO312,
IF($AM$1547&gt;SUM($AM$47:AM312),_xlfn.CONCAT(", ",AO312),
IF($AM$1547=SUM($AM$47:AM312),_xlfn.CONCAT(" y ",AO312)))))</f>
        <v/>
      </c>
      <c r="AO312" s="89" t="s">
        <v>6392</v>
      </c>
      <c r="AQ312" s="477">
        <f t="shared" si="47"/>
        <v>0</v>
      </c>
      <c r="AR312" s="321">
        <f t="shared" si="48"/>
        <v>0</v>
      </c>
      <c r="AS312" s="293">
        <f t="shared" si="49"/>
        <v>0</v>
      </c>
      <c r="AT312" s="294" t="str">
        <f>IF(AS312=0,"",
IF(SUM($AS$47:AS312)=1,AU312,
IF($AS$1547&gt;SUM($AS$47:AS312),_xlfn.CONCAT(", ",AU312),
IF($AS$1547=SUM($AS$47:AS312),_xlfn.CONCAT(" y ",AU312)))))</f>
        <v/>
      </c>
      <c r="AU312" s="89" t="s">
        <v>6392</v>
      </c>
    </row>
    <row r="313" spans="1:47" ht="15" customHeight="1">
      <c r="A313" s="64"/>
      <c r="B313" s="11"/>
      <c r="C313" s="1021" t="s">
        <v>6393</v>
      </c>
      <c r="D313" s="890"/>
      <c r="E313" s="997"/>
      <c r="F313" s="884"/>
      <c r="G313" s="884"/>
      <c r="H313" s="884"/>
      <c r="I313" s="884"/>
      <c r="J313" s="884"/>
      <c r="K313" s="885"/>
      <c r="L313" s="1027"/>
      <c r="M313" s="884"/>
      <c r="N313" s="884"/>
      <c r="O313" s="885"/>
      <c r="P313" s="1027"/>
      <c r="Q313" s="884"/>
      <c r="R313" s="884"/>
      <c r="S313" s="885"/>
      <c r="T313" s="991"/>
      <c r="U313" s="884"/>
      <c r="V313" s="884"/>
      <c r="W313" s="885"/>
      <c r="X313" s="796"/>
      <c r="Y313" s="796"/>
      <c r="Z313" s="796"/>
      <c r="AA313" s="796"/>
      <c r="AB313" s="796"/>
      <c r="AC313" s="796"/>
      <c r="AD313" s="796"/>
      <c r="AG313" s="323" t="b">
        <f t="shared" si="40"/>
        <v>0</v>
      </c>
      <c r="AH313" s="1" t="str">
        <f t="shared" si="41"/>
        <v/>
      </c>
      <c r="AI313" s="323" t="b">
        <f t="shared" si="42"/>
        <v>0</v>
      </c>
      <c r="AJ313" s="1" t="str">
        <f t="shared" si="43"/>
        <v/>
      </c>
      <c r="AK313" s="323" t="b">
        <f t="shared" si="44"/>
        <v>0</v>
      </c>
      <c r="AL313" s="648">
        <f t="shared" si="45"/>
        <v>0</v>
      </c>
      <c r="AM313" s="293">
        <f t="shared" si="46"/>
        <v>0</v>
      </c>
      <c r="AN313" s="294" t="str">
        <f>IF(AM313=0,"",
IF(SUM($AM$47:AM313)=1,AO313,
IF($AM$1547&gt;SUM($AM$47:AM313),_xlfn.CONCAT(", ",AO313),
IF($AM$1547=SUM($AM$47:AM313),_xlfn.CONCAT(" y ",AO313)))))</f>
        <v/>
      </c>
      <c r="AO313" s="89" t="s">
        <v>6394</v>
      </c>
      <c r="AQ313" s="477">
        <f t="shared" si="47"/>
        <v>0</v>
      </c>
      <c r="AR313" s="321">
        <f t="shared" si="48"/>
        <v>0</v>
      </c>
      <c r="AS313" s="293">
        <f t="shared" si="49"/>
        <v>0</v>
      </c>
      <c r="AT313" s="294" t="str">
        <f>IF(AS313=0,"",
IF(SUM($AS$47:AS313)=1,AU313,
IF($AS$1547&gt;SUM($AS$47:AS313),_xlfn.CONCAT(", ",AU313),
IF($AS$1547=SUM($AS$47:AS313),_xlfn.CONCAT(" y ",AU313)))))</f>
        <v/>
      </c>
      <c r="AU313" s="89" t="s">
        <v>6394</v>
      </c>
    </row>
    <row r="314" spans="1:47" ht="15" customHeight="1">
      <c r="A314" s="64"/>
      <c r="B314" s="11"/>
      <c r="C314" s="1021" t="s">
        <v>6395</v>
      </c>
      <c r="D314" s="890"/>
      <c r="E314" s="997"/>
      <c r="F314" s="884"/>
      <c r="G314" s="884"/>
      <c r="H314" s="884"/>
      <c r="I314" s="884"/>
      <c r="J314" s="884"/>
      <c r="K314" s="885"/>
      <c r="L314" s="1027"/>
      <c r="M314" s="884"/>
      <c r="N314" s="884"/>
      <c r="O314" s="885"/>
      <c r="P314" s="1027"/>
      <c r="Q314" s="884"/>
      <c r="R314" s="884"/>
      <c r="S314" s="885"/>
      <c r="T314" s="991"/>
      <c r="U314" s="884"/>
      <c r="V314" s="884"/>
      <c r="W314" s="885"/>
      <c r="X314" s="796"/>
      <c r="Y314" s="796"/>
      <c r="Z314" s="796"/>
      <c r="AA314" s="796"/>
      <c r="AB314" s="796"/>
      <c r="AC314" s="796"/>
      <c r="AD314" s="796"/>
      <c r="AG314" s="323" t="b">
        <f t="shared" si="40"/>
        <v>0</v>
      </c>
      <c r="AH314" s="1" t="str">
        <f t="shared" si="41"/>
        <v/>
      </c>
      <c r="AI314" s="323" t="b">
        <f t="shared" si="42"/>
        <v>0</v>
      </c>
      <c r="AJ314" s="1" t="str">
        <f t="shared" si="43"/>
        <v/>
      </c>
      <c r="AK314" s="323" t="b">
        <f t="shared" si="44"/>
        <v>0</v>
      </c>
      <c r="AL314" s="648">
        <f t="shared" si="45"/>
        <v>0</v>
      </c>
      <c r="AM314" s="293">
        <f t="shared" si="46"/>
        <v>0</v>
      </c>
      <c r="AN314" s="294" t="str">
        <f>IF(AM314=0,"",
IF(SUM($AM$47:AM314)=1,AO314,
IF($AM$1547&gt;SUM($AM$47:AM314),_xlfn.CONCAT(", ",AO314),
IF($AM$1547=SUM($AM$47:AM314),_xlfn.CONCAT(" y ",AO314)))))</f>
        <v/>
      </c>
      <c r="AO314" s="89" t="s">
        <v>6396</v>
      </c>
      <c r="AQ314" s="477">
        <f t="shared" si="47"/>
        <v>0</v>
      </c>
      <c r="AR314" s="321">
        <f t="shared" si="48"/>
        <v>0</v>
      </c>
      <c r="AS314" s="293">
        <f t="shared" si="49"/>
        <v>0</v>
      </c>
      <c r="AT314" s="294" t="str">
        <f>IF(AS314=0,"",
IF(SUM($AS$47:AS314)=1,AU314,
IF($AS$1547&gt;SUM($AS$47:AS314),_xlfn.CONCAT(", ",AU314),
IF($AS$1547=SUM($AS$47:AS314),_xlfn.CONCAT(" y ",AU314)))))</f>
        <v/>
      </c>
      <c r="AU314" s="89" t="s">
        <v>6396</v>
      </c>
    </row>
    <row r="315" spans="1:47" ht="15" customHeight="1">
      <c r="A315" s="64"/>
      <c r="B315" s="11"/>
      <c r="C315" s="1021" t="s">
        <v>6397</v>
      </c>
      <c r="D315" s="890"/>
      <c r="E315" s="997"/>
      <c r="F315" s="884"/>
      <c r="G315" s="884"/>
      <c r="H315" s="884"/>
      <c r="I315" s="884"/>
      <c r="J315" s="884"/>
      <c r="K315" s="885"/>
      <c r="L315" s="1027"/>
      <c r="M315" s="884"/>
      <c r="N315" s="884"/>
      <c r="O315" s="885"/>
      <c r="P315" s="1027"/>
      <c r="Q315" s="884"/>
      <c r="R315" s="884"/>
      <c r="S315" s="885"/>
      <c r="T315" s="991"/>
      <c r="U315" s="884"/>
      <c r="V315" s="884"/>
      <c r="W315" s="885"/>
      <c r="X315" s="796"/>
      <c r="Y315" s="796"/>
      <c r="Z315" s="796"/>
      <c r="AA315" s="796"/>
      <c r="AB315" s="796"/>
      <c r="AC315" s="796"/>
      <c r="AD315" s="796"/>
      <c r="AG315" s="323" t="b">
        <f t="shared" si="40"/>
        <v>0</v>
      </c>
      <c r="AH315" s="1" t="str">
        <f t="shared" si="41"/>
        <v/>
      </c>
      <c r="AI315" s="323" t="b">
        <f t="shared" si="42"/>
        <v>0</v>
      </c>
      <c r="AJ315" s="1" t="str">
        <f t="shared" si="43"/>
        <v/>
      </c>
      <c r="AK315" s="323" t="b">
        <f t="shared" si="44"/>
        <v>0</v>
      </c>
      <c r="AL315" s="648">
        <f t="shared" si="45"/>
        <v>0</v>
      </c>
      <c r="AM315" s="293">
        <f t="shared" si="46"/>
        <v>0</v>
      </c>
      <c r="AN315" s="294" t="str">
        <f>IF(AM315=0,"",
IF(SUM($AM$47:AM315)=1,AO315,
IF($AM$1547&gt;SUM($AM$47:AM315),_xlfn.CONCAT(", ",AO315),
IF($AM$1547=SUM($AM$47:AM315),_xlfn.CONCAT(" y ",AO315)))))</f>
        <v/>
      </c>
      <c r="AO315" s="89" t="s">
        <v>6398</v>
      </c>
      <c r="AQ315" s="477">
        <f t="shared" si="47"/>
        <v>0</v>
      </c>
      <c r="AR315" s="321">
        <f t="shared" si="48"/>
        <v>0</v>
      </c>
      <c r="AS315" s="293">
        <f t="shared" si="49"/>
        <v>0</v>
      </c>
      <c r="AT315" s="294" t="str">
        <f>IF(AS315=0,"",
IF(SUM($AS$47:AS315)=1,AU315,
IF($AS$1547&gt;SUM($AS$47:AS315),_xlfn.CONCAT(", ",AU315),
IF($AS$1547=SUM($AS$47:AS315),_xlfn.CONCAT(" y ",AU315)))))</f>
        <v/>
      </c>
      <c r="AU315" s="89" t="s">
        <v>6398</v>
      </c>
    </row>
    <row r="316" spans="1:47" ht="15" customHeight="1">
      <c r="A316" s="64"/>
      <c r="B316" s="11"/>
      <c r="C316" s="1021" t="s">
        <v>6399</v>
      </c>
      <c r="D316" s="890"/>
      <c r="E316" s="997"/>
      <c r="F316" s="884"/>
      <c r="G316" s="884"/>
      <c r="H316" s="884"/>
      <c r="I316" s="884"/>
      <c r="J316" s="884"/>
      <c r="K316" s="885"/>
      <c r="L316" s="1027"/>
      <c r="M316" s="884"/>
      <c r="N316" s="884"/>
      <c r="O316" s="885"/>
      <c r="P316" s="1027"/>
      <c r="Q316" s="884"/>
      <c r="R316" s="884"/>
      <c r="S316" s="885"/>
      <c r="T316" s="991"/>
      <c r="U316" s="884"/>
      <c r="V316" s="884"/>
      <c r="W316" s="885"/>
      <c r="X316" s="796"/>
      <c r="Y316" s="796"/>
      <c r="Z316" s="796"/>
      <c r="AA316" s="796"/>
      <c r="AB316" s="796"/>
      <c r="AC316" s="796"/>
      <c r="AD316" s="796"/>
      <c r="AG316" s="323" t="b">
        <f t="shared" si="40"/>
        <v>0</v>
      </c>
      <c r="AH316" s="1" t="str">
        <f t="shared" si="41"/>
        <v/>
      </c>
      <c r="AI316" s="323" t="b">
        <f t="shared" si="42"/>
        <v>0</v>
      </c>
      <c r="AJ316" s="1" t="str">
        <f t="shared" si="43"/>
        <v/>
      </c>
      <c r="AK316" s="323" t="b">
        <f t="shared" si="44"/>
        <v>0</v>
      </c>
      <c r="AL316" s="648">
        <f t="shared" si="45"/>
        <v>0</v>
      </c>
      <c r="AM316" s="293">
        <f t="shared" si="46"/>
        <v>0</v>
      </c>
      <c r="AN316" s="294" t="str">
        <f>IF(AM316=0,"",
IF(SUM($AM$47:AM316)=1,AO316,
IF($AM$1547&gt;SUM($AM$47:AM316),_xlfn.CONCAT(", ",AO316),
IF($AM$1547=SUM($AM$47:AM316),_xlfn.CONCAT(" y ",AO316)))))</f>
        <v/>
      </c>
      <c r="AO316" s="89" t="s">
        <v>6400</v>
      </c>
      <c r="AQ316" s="477">
        <f t="shared" si="47"/>
        <v>0</v>
      </c>
      <c r="AR316" s="321">
        <f t="shared" si="48"/>
        <v>0</v>
      </c>
      <c r="AS316" s="293">
        <f t="shared" si="49"/>
        <v>0</v>
      </c>
      <c r="AT316" s="294" t="str">
        <f>IF(AS316=0,"",
IF(SUM($AS$47:AS316)=1,AU316,
IF($AS$1547&gt;SUM($AS$47:AS316),_xlfn.CONCAT(", ",AU316),
IF($AS$1547=SUM($AS$47:AS316),_xlfn.CONCAT(" y ",AU316)))))</f>
        <v/>
      </c>
      <c r="AU316" s="89" t="s">
        <v>6400</v>
      </c>
    </row>
    <row r="317" spans="1:47" ht="15" customHeight="1">
      <c r="A317" s="64"/>
      <c r="B317" s="11"/>
      <c r="C317" s="1021" t="s">
        <v>6401</v>
      </c>
      <c r="D317" s="890"/>
      <c r="E317" s="997"/>
      <c r="F317" s="884"/>
      <c r="G317" s="884"/>
      <c r="H317" s="884"/>
      <c r="I317" s="884"/>
      <c r="J317" s="884"/>
      <c r="K317" s="885"/>
      <c r="L317" s="1027"/>
      <c r="M317" s="884"/>
      <c r="N317" s="884"/>
      <c r="O317" s="885"/>
      <c r="P317" s="1027"/>
      <c r="Q317" s="884"/>
      <c r="R317" s="884"/>
      <c r="S317" s="885"/>
      <c r="T317" s="991"/>
      <c r="U317" s="884"/>
      <c r="V317" s="884"/>
      <c r="W317" s="885"/>
      <c r="X317" s="796"/>
      <c r="Y317" s="796"/>
      <c r="Z317" s="796"/>
      <c r="AA317" s="796"/>
      <c r="AB317" s="796"/>
      <c r="AC317" s="796"/>
      <c r="AD317" s="796"/>
      <c r="AG317" s="323" t="b">
        <f t="shared" si="40"/>
        <v>0</v>
      </c>
      <c r="AH317" s="1" t="str">
        <f t="shared" si="41"/>
        <v/>
      </c>
      <c r="AI317" s="323" t="b">
        <f t="shared" si="42"/>
        <v>0</v>
      </c>
      <c r="AJ317" s="1" t="str">
        <f t="shared" si="43"/>
        <v/>
      </c>
      <c r="AK317" s="323" t="b">
        <f t="shared" si="44"/>
        <v>0</v>
      </c>
      <c r="AL317" s="648">
        <f t="shared" si="45"/>
        <v>0</v>
      </c>
      <c r="AM317" s="293">
        <f t="shared" si="46"/>
        <v>0</v>
      </c>
      <c r="AN317" s="294" t="str">
        <f>IF(AM317=0,"",
IF(SUM($AM$47:AM317)=1,AO317,
IF($AM$1547&gt;SUM($AM$47:AM317),_xlfn.CONCAT(", ",AO317),
IF($AM$1547=SUM($AM$47:AM317),_xlfn.CONCAT(" y ",AO317)))))</f>
        <v/>
      </c>
      <c r="AO317" s="89" t="s">
        <v>6402</v>
      </c>
      <c r="AQ317" s="477">
        <f t="shared" si="47"/>
        <v>0</v>
      </c>
      <c r="AR317" s="321">
        <f t="shared" si="48"/>
        <v>0</v>
      </c>
      <c r="AS317" s="293">
        <f t="shared" si="49"/>
        <v>0</v>
      </c>
      <c r="AT317" s="294" t="str">
        <f>IF(AS317=0,"",
IF(SUM($AS$47:AS317)=1,AU317,
IF($AS$1547&gt;SUM($AS$47:AS317),_xlfn.CONCAT(", ",AU317),
IF($AS$1547=SUM($AS$47:AS317),_xlfn.CONCAT(" y ",AU317)))))</f>
        <v/>
      </c>
      <c r="AU317" s="89" t="s">
        <v>6402</v>
      </c>
    </row>
    <row r="318" spans="1:47" ht="15" customHeight="1">
      <c r="A318" s="64"/>
      <c r="B318" s="11"/>
      <c r="C318" s="1021" t="s">
        <v>6403</v>
      </c>
      <c r="D318" s="890"/>
      <c r="E318" s="997"/>
      <c r="F318" s="884"/>
      <c r="G318" s="884"/>
      <c r="H318" s="884"/>
      <c r="I318" s="884"/>
      <c r="J318" s="884"/>
      <c r="K318" s="885"/>
      <c r="L318" s="1027"/>
      <c r="M318" s="884"/>
      <c r="N318" s="884"/>
      <c r="O318" s="885"/>
      <c r="P318" s="1027"/>
      <c r="Q318" s="884"/>
      <c r="R318" s="884"/>
      <c r="S318" s="885"/>
      <c r="T318" s="991"/>
      <c r="U318" s="884"/>
      <c r="V318" s="884"/>
      <c r="W318" s="885"/>
      <c r="X318" s="796"/>
      <c r="Y318" s="796"/>
      <c r="Z318" s="796"/>
      <c r="AA318" s="796"/>
      <c r="AB318" s="796"/>
      <c r="AC318" s="796"/>
      <c r="AD318" s="796"/>
      <c r="AG318" s="323" t="b">
        <f t="shared" si="40"/>
        <v>0</v>
      </c>
      <c r="AH318" s="1" t="str">
        <f t="shared" si="41"/>
        <v/>
      </c>
      <c r="AI318" s="323" t="b">
        <f t="shared" si="42"/>
        <v>0</v>
      </c>
      <c r="AJ318" s="1" t="str">
        <f t="shared" si="43"/>
        <v/>
      </c>
      <c r="AK318" s="323" t="b">
        <f t="shared" si="44"/>
        <v>0</v>
      </c>
      <c r="AL318" s="648">
        <f t="shared" si="45"/>
        <v>0</v>
      </c>
      <c r="AM318" s="293">
        <f t="shared" si="46"/>
        <v>0</v>
      </c>
      <c r="AN318" s="294" t="str">
        <f>IF(AM318=0,"",
IF(SUM($AM$47:AM318)=1,AO318,
IF($AM$1547&gt;SUM($AM$47:AM318),_xlfn.CONCAT(", ",AO318),
IF($AM$1547=SUM($AM$47:AM318),_xlfn.CONCAT(" y ",AO318)))))</f>
        <v/>
      </c>
      <c r="AO318" s="89" t="s">
        <v>6404</v>
      </c>
      <c r="AQ318" s="477">
        <f t="shared" si="47"/>
        <v>0</v>
      </c>
      <c r="AR318" s="321">
        <f t="shared" si="48"/>
        <v>0</v>
      </c>
      <c r="AS318" s="293">
        <f t="shared" si="49"/>
        <v>0</v>
      </c>
      <c r="AT318" s="294" t="str">
        <f>IF(AS318=0,"",
IF(SUM($AS$47:AS318)=1,AU318,
IF($AS$1547&gt;SUM($AS$47:AS318),_xlfn.CONCAT(", ",AU318),
IF($AS$1547=SUM($AS$47:AS318),_xlfn.CONCAT(" y ",AU318)))))</f>
        <v/>
      </c>
      <c r="AU318" s="89" t="s">
        <v>6404</v>
      </c>
    </row>
    <row r="319" spans="1:47" ht="15" customHeight="1">
      <c r="A319" s="64"/>
      <c r="B319" s="11"/>
      <c r="C319" s="1021" t="s">
        <v>6405</v>
      </c>
      <c r="D319" s="890"/>
      <c r="E319" s="997"/>
      <c r="F319" s="884"/>
      <c r="G319" s="884"/>
      <c r="H319" s="884"/>
      <c r="I319" s="884"/>
      <c r="J319" s="884"/>
      <c r="K319" s="885"/>
      <c r="L319" s="1027"/>
      <c r="M319" s="884"/>
      <c r="N319" s="884"/>
      <c r="O319" s="885"/>
      <c r="P319" s="1027"/>
      <c r="Q319" s="884"/>
      <c r="R319" s="884"/>
      <c r="S319" s="885"/>
      <c r="T319" s="991"/>
      <c r="U319" s="884"/>
      <c r="V319" s="884"/>
      <c r="W319" s="885"/>
      <c r="X319" s="796"/>
      <c r="Y319" s="796"/>
      <c r="Z319" s="796"/>
      <c r="AA319" s="796"/>
      <c r="AB319" s="796"/>
      <c r="AC319" s="796"/>
      <c r="AD319" s="796"/>
      <c r="AG319" s="323" t="b">
        <f t="shared" si="40"/>
        <v>0</v>
      </c>
      <c r="AH319" s="1" t="str">
        <f t="shared" si="41"/>
        <v/>
      </c>
      <c r="AI319" s="323" t="b">
        <f t="shared" si="42"/>
        <v>0</v>
      </c>
      <c r="AJ319" s="1" t="str">
        <f t="shared" si="43"/>
        <v/>
      </c>
      <c r="AK319" s="323" t="b">
        <f t="shared" si="44"/>
        <v>0</v>
      </c>
      <c r="AL319" s="648">
        <f t="shared" si="45"/>
        <v>0</v>
      </c>
      <c r="AM319" s="293">
        <f t="shared" si="46"/>
        <v>0</v>
      </c>
      <c r="AN319" s="294" t="str">
        <f>IF(AM319=0,"",
IF(SUM($AM$47:AM319)=1,AO319,
IF($AM$1547&gt;SUM($AM$47:AM319),_xlfn.CONCAT(", ",AO319),
IF($AM$1547=SUM($AM$47:AM319),_xlfn.CONCAT(" y ",AO319)))))</f>
        <v/>
      </c>
      <c r="AO319" s="89" t="s">
        <v>6406</v>
      </c>
      <c r="AQ319" s="477">
        <f t="shared" si="47"/>
        <v>0</v>
      </c>
      <c r="AR319" s="321">
        <f t="shared" si="48"/>
        <v>0</v>
      </c>
      <c r="AS319" s="293">
        <f t="shared" si="49"/>
        <v>0</v>
      </c>
      <c r="AT319" s="294" t="str">
        <f>IF(AS319=0,"",
IF(SUM($AS$47:AS319)=1,AU319,
IF($AS$1547&gt;SUM($AS$47:AS319),_xlfn.CONCAT(", ",AU319),
IF($AS$1547=SUM($AS$47:AS319),_xlfn.CONCAT(" y ",AU319)))))</f>
        <v/>
      </c>
      <c r="AU319" s="89" t="s">
        <v>6406</v>
      </c>
    </row>
    <row r="320" spans="1:47" ht="15" customHeight="1">
      <c r="A320" s="64"/>
      <c r="B320" s="11"/>
      <c r="C320" s="1021" t="s">
        <v>6407</v>
      </c>
      <c r="D320" s="890"/>
      <c r="E320" s="997"/>
      <c r="F320" s="884"/>
      <c r="G320" s="884"/>
      <c r="H320" s="884"/>
      <c r="I320" s="884"/>
      <c r="J320" s="884"/>
      <c r="K320" s="885"/>
      <c r="L320" s="1027"/>
      <c r="M320" s="884"/>
      <c r="N320" s="884"/>
      <c r="O320" s="885"/>
      <c r="P320" s="1027"/>
      <c r="Q320" s="884"/>
      <c r="R320" s="884"/>
      <c r="S320" s="885"/>
      <c r="T320" s="991"/>
      <c r="U320" s="884"/>
      <c r="V320" s="884"/>
      <c r="W320" s="885"/>
      <c r="X320" s="796"/>
      <c r="Y320" s="796"/>
      <c r="Z320" s="796"/>
      <c r="AA320" s="796"/>
      <c r="AB320" s="796"/>
      <c r="AC320" s="796"/>
      <c r="AD320" s="796"/>
      <c r="AG320" s="323" t="b">
        <f t="shared" si="40"/>
        <v>0</v>
      </c>
      <c r="AH320" s="1" t="str">
        <f t="shared" si="41"/>
        <v/>
      </c>
      <c r="AI320" s="323" t="b">
        <f t="shared" si="42"/>
        <v>0</v>
      </c>
      <c r="AJ320" s="1" t="str">
        <f t="shared" si="43"/>
        <v/>
      </c>
      <c r="AK320" s="323" t="b">
        <f t="shared" si="44"/>
        <v>0</v>
      </c>
      <c r="AL320" s="648">
        <f t="shared" si="45"/>
        <v>0</v>
      </c>
      <c r="AM320" s="293">
        <f t="shared" si="46"/>
        <v>0</v>
      </c>
      <c r="AN320" s="294" t="str">
        <f>IF(AM320=0,"",
IF(SUM($AM$47:AM320)=1,AO320,
IF($AM$1547&gt;SUM($AM$47:AM320),_xlfn.CONCAT(", ",AO320),
IF($AM$1547=SUM($AM$47:AM320),_xlfn.CONCAT(" y ",AO320)))))</f>
        <v/>
      </c>
      <c r="AO320" s="89" t="s">
        <v>6408</v>
      </c>
      <c r="AQ320" s="477">
        <f t="shared" si="47"/>
        <v>0</v>
      </c>
      <c r="AR320" s="321">
        <f t="shared" si="48"/>
        <v>0</v>
      </c>
      <c r="AS320" s="293">
        <f t="shared" si="49"/>
        <v>0</v>
      </c>
      <c r="AT320" s="294" t="str">
        <f>IF(AS320=0,"",
IF(SUM($AS$47:AS320)=1,AU320,
IF($AS$1547&gt;SUM($AS$47:AS320),_xlfn.CONCAT(", ",AU320),
IF($AS$1547=SUM($AS$47:AS320),_xlfn.CONCAT(" y ",AU320)))))</f>
        <v/>
      </c>
      <c r="AU320" s="89" t="s">
        <v>6408</v>
      </c>
    </row>
    <row r="321" spans="1:47" ht="15" customHeight="1">
      <c r="A321" s="64"/>
      <c r="B321" s="11"/>
      <c r="C321" s="1021" t="s">
        <v>6409</v>
      </c>
      <c r="D321" s="890"/>
      <c r="E321" s="997"/>
      <c r="F321" s="884"/>
      <c r="G321" s="884"/>
      <c r="H321" s="884"/>
      <c r="I321" s="884"/>
      <c r="J321" s="884"/>
      <c r="K321" s="885"/>
      <c r="L321" s="1027"/>
      <c r="M321" s="884"/>
      <c r="N321" s="884"/>
      <c r="O321" s="885"/>
      <c r="P321" s="1027"/>
      <c r="Q321" s="884"/>
      <c r="R321" s="884"/>
      <c r="S321" s="885"/>
      <c r="T321" s="991"/>
      <c r="U321" s="884"/>
      <c r="V321" s="884"/>
      <c r="W321" s="885"/>
      <c r="X321" s="796"/>
      <c r="Y321" s="796"/>
      <c r="Z321" s="796"/>
      <c r="AA321" s="796"/>
      <c r="AB321" s="796"/>
      <c r="AC321" s="796"/>
      <c r="AD321" s="796"/>
      <c r="AG321" s="323" t="b">
        <f t="shared" si="40"/>
        <v>0</v>
      </c>
      <c r="AH321" s="1" t="str">
        <f t="shared" si="41"/>
        <v/>
      </c>
      <c r="AI321" s="323" t="b">
        <f t="shared" si="42"/>
        <v>0</v>
      </c>
      <c r="AJ321" s="1" t="str">
        <f t="shared" si="43"/>
        <v/>
      </c>
      <c r="AK321" s="323" t="b">
        <f t="shared" si="44"/>
        <v>0</v>
      </c>
      <c r="AL321" s="648">
        <f t="shared" si="45"/>
        <v>0</v>
      </c>
      <c r="AM321" s="293">
        <f t="shared" si="46"/>
        <v>0</v>
      </c>
      <c r="AN321" s="294" t="str">
        <f>IF(AM321=0,"",
IF(SUM($AM$47:AM321)=1,AO321,
IF($AM$1547&gt;SUM($AM$47:AM321),_xlfn.CONCAT(", ",AO321),
IF($AM$1547=SUM($AM$47:AM321),_xlfn.CONCAT(" y ",AO321)))))</f>
        <v/>
      </c>
      <c r="AO321" s="89" t="s">
        <v>6410</v>
      </c>
      <c r="AQ321" s="477">
        <f t="shared" si="47"/>
        <v>0</v>
      </c>
      <c r="AR321" s="321">
        <f t="shared" si="48"/>
        <v>0</v>
      </c>
      <c r="AS321" s="293">
        <f t="shared" si="49"/>
        <v>0</v>
      </c>
      <c r="AT321" s="294" t="str">
        <f>IF(AS321=0,"",
IF(SUM($AS$47:AS321)=1,AU321,
IF($AS$1547&gt;SUM($AS$47:AS321),_xlfn.CONCAT(", ",AU321),
IF($AS$1547=SUM($AS$47:AS321),_xlfn.CONCAT(" y ",AU321)))))</f>
        <v/>
      </c>
      <c r="AU321" s="89" t="s">
        <v>6410</v>
      </c>
    </row>
    <row r="322" spans="1:47" ht="15" customHeight="1">
      <c r="A322" s="64"/>
      <c r="B322" s="11"/>
      <c r="C322" s="1021" t="s">
        <v>6411</v>
      </c>
      <c r="D322" s="890"/>
      <c r="E322" s="997"/>
      <c r="F322" s="884"/>
      <c r="G322" s="884"/>
      <c r="H322" s="884"/>
      <c r="I322" s="884"/>
      <c r="J322" s="884"/>
      <c r="K322" s="885"/>
      <c r="L322" s="1027"/>
      <c r="M322" s="884"/>
      <c r="N322" s="884"/>
      <c r="O322" s="885"/>
      <c r="P322" s="1027"/>
      <c r="Q322" s="884"/>
      <c r="R322" s="884"/>
      <c r="S322" s="885"/>
      <c r="T322" s="991"/>
      <c r="U322" s="884"/>
      <c r="V322" s="884"/>
      <c r="W322" s="885"/>
      <c r="X322" s="796"/>
      <c r="Y322" s="796"/>
      <c r="Z322" s="796"/>
      <c r="AA322" s="796"/>
      <c r="AB322" s="796"/>
      <c r="AC322" s="796"/>
      <c r="AD322" s="796"/>
      <c r="AG322" s="323" t="b">
        <f t="shared" si="40"/>
        <v>0</v>
      </c>
      <c r="AH322" s="1" t="str">
        <f t="shared" si="41"/>
        <v/>
      </c>
      <c r="AI322" s="323" t="b">
        <f t="shared" si="42"/>
        <v>0</v>
      </c>
      <c r="AJ322" s="1" t="str">
        <f t="shared" si="43"/>
        <v/>
      </c>
      <c r="AK322" s="323" t="b">
        <f t="shared" si="44"/>
        <v>0</v>
      </c>
      <c r="AL322" s="648">
        <f t="shared" si="45"/>
        <v>0</v>
      </c>
      <c r="AM322" s="293">
        <f t="shared" si="46"/>
        <v>0</v>
      </c>
      <c r="AN322" s="294" t="str">
        <f>IF(AM322=0,"",
IF(SUM($AM$47:AM322)=1,AO322,
IF($AM$1547&gt;SUM($AM$47:AM322),_xlfn.CONCAT(", ",AO322),
IF($AM$1547=SUM($AM$47:AM322),_xlfn.CONCAT(" y ",AO322)))))</f>
        <v/>
      </c>
      <c r="AO322" s="89" t="s">
        <v>6412</v>
      </c>
      <c r="AQ322" s="477">
        <f t="shared" si="47"/>
        <v>0</v>
      </c>
      <c r="AR322" s="321">
        <f t="shared" si="48"/>
        <v>0</v>
      </c>
      <c r="AS322" s="293">
        <f t="shared" si="49"/>
        <v>0</v>
      </c>
      <c r="AT322" s="294" t="str">
        <f>IF(AS322=0,"",
IF(SUM($AS$47:AS322)=1,AU322,
IF($AS$1547&gt;SUM($AS$47:AS322),_xlfn.CONCAT(", ",AU322),
IF($AS$1547=SUM($AS$47:AS322),_xlfn.CONCAT(" y ",AU322)))))</f>
        <v/>
      </c>
      <c r="AU322" s="89" t="s">
        <v>6412</v>
      </c>
    </row>
    <row r="323" spans="1:47" ht="15" customHeight="1">
      <c r="A323" s="64"/>
      <c r="B323" s="11"/>
      <c r="C323" s="1021" t="s">
        <v>6413</v>
      </c>
      <c r="D323" s="890"/>
      <c r="E323" s="997"/>
      <c r="F323" s="884"/>
      <c r="G323" s="884"/>
      <c r="H323" s="884"/>
      <c r="I323" s="884"/>
      <c r="J323" s="884"/>
      <c r="K323" s="885"/>
      <c r="L323" s="1027"/>
      <c r="M323" s="884"/>
      <c r="N323" s="884"/>
      <c r="O323" s="885"/>
      <c r="P323" s="1027"/>
      <c r="Q323" s="884"/>
      <c r="R323" s="884"/>
      <c r="S323" s="885"/>
      <c r="T323" s="991"/>
      <c r="U323" s="884"/>
      <c r="V323" s="884"/>
      <c r="W323" s="885"/>
      <c r="X323" s="796"/>
      <c r="Y323" s="796"/>
      <c r="Z323" s="796"/>
      <c r="AA323" s="796"/>
      <c r="AB323" s="796"/>
      <c r="AC323" s="796"/>
      <c r="AD323" s="796"/>
      <c r="AG323" s="323" t="b">
        <f t="shared" si="40"/>
        <v>0</v>
      </c>
      <c r="AH323" s="1" t="str">
        <f t="shared" si="41"/>
        <v/>
      </c>
      <c r="AI323" s="323" t="b">
        <f t="shared" si="42"/>
        <v>0</v>
      </c>
      <c r="AJ323" s="1" t="str">
        <f t="shared" si="43"/>
        <v/>
      </c>
      <c r="AK323" s="323" t="b">
        <f t="shared" si="44"/>
        <v>0</v>
      </c>
      <c r="AL323" s="648">
        <f t="shared" si="45"/>
        <v>0</v>
      </c>
      <c r="AM323" s="293">
        <f t="shared" si="46"/>
        <v>0</v>
      </c>
      <c r="AN323" s="294" t="str">
        <f>IF(AM323=0,"",
IF(SUM($AM$47:AM323)=1,AO323,
IF($AM$1547&gt;SUM($AM$47:AM323),_xlfn.CONCAT(", ",AO323),
IF($AM$1547=SUM($AM$47:AM323),_xlfn.CONCAT(" y ",AO323)))))</f>
        <v/>
      </c>
      <c r="AO323" s="89" t="s">
        <v>6414</v>
      </c>
      <c r="AQ323" s="477">
        <f t="shared" si="47"/>
        <v>0</v>
      </c>
      <c r="AR323" s="321">
        <f t="shared" si="48"/>
        <v>0</v>
      </c>
      <c r="AS323" s="293">
        <f t="shared" si="49"/>
        <v>0</v>
      </c>
      <c r="AT323" s="294" t="str">
        <f>IF(AS323=0,"",
IF(SUM($AS$47:AS323)=1,AU323,
IF($AS$1547&gt;SUM($AS$47:AS323),_xlfn.CONCAT(", ",AU323),
IF($AS$1547=SUM($AS$47:AS323),_xlfn.CONCAT(" y ",AU323)))))</f>
        <v/>
      </c>
      <c r="AU323" s="89" t="s">
        <v>6414</v>
      </c>
    </row>
    <row r="324" spans="1:47" ht="15" customHeight="1">
      <c r="A324" s="64"/>
      <c r="B324" s="11"/>
      <c r="C324" s="1021" t="s">
        <v>6415</v>
      </c>
      <c r="D324" s="890"/>
      <c r="E324" s="997"/>
      <c r="F324" s="884"/>
      <c r="G324" s="884"/>
      <c r="H324" s="884"/>
      <c r="I324" s="884"/>
      <c r="J324" s="884"/>
      <c r="K324" s="885"/>
      <c r="L324" s="1027"/>
      <c r="M324" s="884"/>
      <c r="N324" s="884"/>
      <c r="O324" s="885"/>
      <c r="P324" s="1027"/>
      <c r="Q324" s="884"/>
      <c r="R324" s="884"/>
      <c r="S324" s="885"/>
      <c r="T324" s="991"/>
      <c r="U324" s="884"/>
      <c r="V324" s="884"/>
      <c r="W324" s="885"/>
      <c r="X324" s="796"/>
      <c r="Y324" s="796"/>
      <c r="Z324" s="796"/>
      <c r="AA324" s="796"/>
      <c r="AB324" s="796"/>
      <c r="AC324" s="796"/>
      <c r="AD324" s="796"/>
      <c r="AG324" s="323" t="b">
        <f t="shared" si="40"/>
        <v>0</v>
      </c>
      <c r="AH324" s="1" t="str">
        <f t="shared" si="41"/>
        <v/>
      </c>
      <c r="AI324" s="323" t="b">
        <f t="shared" si="42"/>
        <v>0</v>
      </c>
      <c r="AJ324" s="1" t="str">
        <f t="shared" si="43"/>
        <v/>
      </c>
      <c r="AK324" s="323" t="b">
        <f t="shared" si="44"/>
        <v>0</v>
      </c>
      <c r="AL324" s="648">
        <f t="shared" si="45"/>
        <v>0</v>
      </c>
      <c r="AM324" s="293">
        <f t="shared" si="46"/>
        <v>0</v>
      </c>
      <c r="AN324" s="294" t="str">
        <f>IF(AM324=0,"",
IF(SUM($AM$47:AM324)=1,AO324,
IF($AM$1547&gt;SUM($AM$47:AM324),_xlfn.CONCAT(", ",AO324),
IF($AM$1547=SUM($AM$47:AM324),_xlfn.CONCAT(" y ",AO324)))))</f>
        <v/>
      </c>
      <c r="AO324" s="89" t="s">
        <v>6416</v>
      </c>
      <c r="AQ324" s="477">
        <f t="shared" si="47"/>
        <v>0</v>
      </c>
      <c r="AR324" s="321">
        <f t="shared" si="48"/>
        <v>0</v>
      </c>
      <c r="AS324" s="293">
        <f t="shared" si="49"/>
        <v>0</v>
      </c>
      <c r="AT324" s="294" t="str">
        <f>IF(AS324=0,"",
IF(SUM($AS$47:AS324)=1,AU324,
IF($AS$1547&gt;SUM($AS$47:AS324),_xlfn.CONCAT(", ",AU324),
IF($AS$1547=SUM($AS$47:AS324),_xlfn.CONCAT(" y ",AU324)))))</f>
        <v/>
      </c>
      <c r="AU324" s="89" t="s">
        <v>6416</v>
      </c>
    </row>
    <row r="325" spans="1:47" ht="15" customHeight="1">
      <c r="A325" s="64"/>
      <c r="B325" s="11"/>
      <c r="C325" s="1021" t="s">
        <v>6417</v>
      </c>
      <c r="D325" s="890"/>
      <c r="E325" s="997"/>
      <c r="F325" s="884"/>
      <c r="G325" s="884"/>
      <c r="H325" s="884"/>
      <c r="I325" s="884"/>
      <c r="J325" s="884"/>
      <c r="K325" s="885"/>
      <c r="L325" s="1027"/>
      <c r="M325" s="884"/>
      <c r="N325" s="884"/>
      <c r="O325" s="885"/>
      <c r="P325" s="1027"/>
      <c r="Q325" s="884"/>
      <c r="R325" s="884"/>
      <c r="S325" s="885"/>
      <c r="T325" s="991"/>
      <c r="U325" s="884"/>
      <c r="V325" s="884"/>
      <c r="W325" s="885"/>
      <c r="X325" s="796"/>
      <c r="Y325" s="796"/>
      <c r="Z325" s="796"/>
      <c r="AA325" s="796"/>
      <c r="AB325" s="796"/>
      <c r="AC325" s="796"/>
      <c r="AD325" s="796"/>
      <c r="AG325" s="323" t="b">
        <f t="shared" si="40"/>
        <v>0</v>
      </c>
      <c r="AH325" s="1" t="str">
        <f t="shared" si="41"/>
        <v/>
      </c>
      <c r="AI325" s="323" t="b">
        <f t="shared" si="42"/>
        <v>0</v>
      </c>
      <c r="AJ325" s="1" t="str">
        <f t="shared" si="43"/>
        <v/>
      </c>
      <c r="AK325" s="323" t="b">
        <f t="shared" si="44"/>
        <v>0</v>
      </c>
      <c r="AL325" s="648">
        <f t="shared" si="45"/>
        <v>0</v>
      </c>
      <c r="AM325" s="293">
        <f t="shared" si="46"/>
        <v>0</v>
      </c>
      <c r="AN325" s="294" t="str">
        <f>IF(AM325=0,"",
IF(SUM($AM$47:AM325)=1,AO325,
IF($AM$1547&gt;SUM($AM$47:AM325),_xlfn.CONCAT(", ",AO325),
IF($AM$1547=SUM($AM$47:AM325),_xlfn.CONCAT(" y ",AO325)))))</f>
        <v/>
      </c>
      <c r="AO325" s="89" t="s">
        <v>6418</v>
      </c>
      <c r="AQ325" s="477">
        <f t="shared" si="47"/>
        <v>0</v>
      </c>
      <c r="AR325" s="321">
        <f t="shared" si="48"/>
        <v>0</v>
      </c>
      <c r="AS325" s="293">
        <f t="shared" si="49"/>
        <v>0</v>
      </c>
      <c r="AT325" s="294" t="str">
        <f>IF(AS325=0,"",
IF(SUM($AS$47:AS325)=1,AU325,
IF($AS$1547&gt;SUM($AS$47:AS325),_xlfn.CONCAT(", ",AU325),
IF($AS$1547=SUM($AS$47:AS325),_xlfn.CONCAT(" y ",AU325)))))</f>
        <v/>
      </c>
      <c r="AU325" s="89" t="s">
        <v>6418</v>
      </c>
    </row>
    <row r="326" spans="1:47" ht="15" customHeight="1">
      <c r="A326" s="64"/>
      <c r="B326" s="11"/>
      <c r="C326" s="1021" t="s">
        <v>6419</v>
      </c>
      <c r="D326" s="890"/>
      <c r="E326" s="997"/>
      <c r="F326" s="884"/>
      <c r="G326" s="884"/>
      <c r="H326" s="884"/>
      <c r="I326" s="884"/>
      <c r="J326" s="884"/>
      <c r="K326" s="885"/>
      <c r="L326" s="1027"/>
      <c r="M326" s="884"/>
      <c r="N326" s="884"/>
      <c r="O326" s="885"/>
      <c r="P326" s="1027"/>
      <c r="Q326" s="884"/>
      <c r="R326" s="884"/>
      <c r="S326" s="885"/>
      <c r="T326" s="991"/>
      <c r="U326" s="884"/>
      <c r="V326" s="884"/>
      <c r="W326" s="885"/>
      <c r="X326" s="796"/>
      <c r="Y326" s="796"/>
      <c r="Z326" s="796"/>
      <c r="AA326" s="796"/>
      <c r="AB326" s="796"/>
      <c r="AC326" s="796"/>
      <c r="AD326" s="796"/>
      <c r="AG326" s="323" t="b">
        <f t="shared" si="40"/>
        <v>0</v>
      </c>
      <c r="AH326" s="1" t="str">
        <f t="shared" si="41"/>
        <v/>
      </c>
      <c r="AI326" s="323" t="b">
        <f t="shared" si="42"/>
        <v>0</v>
      </c>
      <c r="AJ326" s="1" t="str">
        <f t="shared" si="43"/>
        <v/>
      </c>
      <c r="AK326" s="323" t="b">
        <f t="shared" si="44"/>
        <v>0</v>
      </c>
      <c r="AL326" s="648">
        <f t="shared" si="45"/>
        <v>0</v>
      </c>
      <c r="AM326" s="293">
        <f t="shared" si="46"/>
        <v>0</v>
      </c>
      <c r="AN326" s="294" t="str">
        <f>IF(AM326=0,"",
IF(SUM($AM$47:AM326)=1,AO326,
IF($AM$1547&gt;SUM($AM$47:AM326),_xlfn.CONCAT(", ",AO326),
IF($AM$1547=SUM($AM$47:AM326),_xlfn.CONCAT(" y ",AO326)))))</f>
        <v/>
      </c>
      <c r="AO326" s="89" t="s">
        <v>6420</v>
      </c>
      <c r="AQ326" s="477">
        <f t="shared" si="47"/>
        <v>0</v>
      </c>
      <c r="AR326" s="321">
        <f t="shared" si="48"/>
        <v>0</v>
      </c>
      <c r="AS326" s="293">
        <f t="shared" si="49"/>
        <v>0</v>
      </c>
      <c r="AT326" s="294" t="str">
        <f>IF(AS326=0,"",
IF(SUM($AS$47:AS326)=1,AU326,
IF($AS$1547&gt;SUM($AS$47:AS326),_xlfn.CONCAT(", ",AU326),
IF($AS$1547=SUM($AS$47:AS326),_xlfn.CONCAT(" y ",AU326)))))</f>
        <v/>
      </c>
      <c r="AU326" s="89" t="s">
        <v>6420</v>
      </c>
    </row>
    <row r="327" spans="1:47" ht="15" customHeight="1">
      <c r="A327" s="64"/>
      <c r="B327" s="11"/>
      <c r="C327" s="1021" t="s">
        <v>6421</v>
      </c>
      <c r="D327" s="890"/>
      <c r="E327" s="997"/>
      <c r="F327" s="884"/>
      <c r="G327" s="884"/>
      <c r="H327" s="884"/>
      <c r="I327" s="884"/>
      <c r="J327" s="884"/>
      <c r="K327" s="885"/>
      <c r="L327" s="1027"/>
      <c r="M327" s="884"/>
      <c r="N327" s="884"/>
      <c r="O327" s="885"/>
      <c r="P327" s="1027"/>
      <c r="Q327" s="884"/>
      <c r="R327" s="884"/>
      <c r="S327" s="885"/>
      <c r="T327" s="991"/>
      <c r="U327" s="884"/>
      <c r="V327" s="884"/>
      <c r="W327" s="885"/>
      <c r="X327" s="796"/>
      <c r="Y327" s="796"/>
      <c r="Z327" s="796"/>
      <c r="AA327" s="796"/>
      <c r="AB327" s="796"/>
      <c r="AC327" s="796"/>
      <c r="AD327" s="796"/>
      <c r="AG327" s="323" t="b">
        <f t="shared" si="40"/>
        <v>0</v>
      </c>
      <c r="AH327" s="1" t="str">
        <f t="shared" si="41"/>
        <v/>
      </c>
      <c r="AI327" s="323" t="b">
        <f t="shared" si="42"/>
        <v>0</v>
      </c>
      <c r="AJ327" s="1" t="str">
        <f t="shared" si="43"/>
        <v/>
      </c>
      <c r="AK327" s="323" t="b">
        <f t="shared" si="44"/>
        <v>0</v>
      </c>
      <c r="AL327" s="648">
        <f t="shared" si="45"/>
        <v>0</v>
      </c>
      <c r="AM327" s="293">
        <f t="shared" si="46"/>
        <v>0</v>
      </c>
      <c r="AN327" s="294" t="str">
        <f>IF(AM327=0,"",
IF(SUM($AM$47:AM327)=1,AO327,
IF($AM$1547&gt;SUM($AM$47:AM327),_xlfn.CONCAT(", ",AO327),
IF($AM$1547=SUM($AM$47:AM327),_xlfn.CONCAT(" y ",AO327)))))</f>
        <v/>
      </c>
      <c r="AO327" s="89" t="s">
        <v>6422</v>
      </c>
      <c r="AQ327" s="477">
        <f t="shared" si="47"/>
        <v>0</v>
      </c>
      <c r="AR327" s="321">
        <f t="shared" si="48"/>
        <v>0</v>
      </c>
      <c r="AS327" s="293">
        <f t="shared" si="49"/>
        <v>0</v>
      </c>
      <c r="AT327" s="294" t="str">
        <f>IF(AS327=0,"",
IF(SUM($AS$47:AS327)=1,AU327,
IF($AS$1547&gt;SUM($AS$47:AS327),_xlfn.CONCAT(", ",AU327),
IF($AS$1547=SUM($AS$47:AS327),_xlfn.CONCAT(" y ",AU327)))))</f>
        <v/>
      </c>
      <c r="AU327" s="89" t="s">
        <v>6422</v>
      </c>
    </row>
    <row r="328" spans="1:47" ht="15" customHeight="1">
      <c r="A328" s="64"/>
      <c r="B328" s="11"/>
      <c r="C328" s="1021" t="s">
        <v>6423</v>
      </c>
      <c r="D328" s="890"/>
      <c r="E328" s="997"/>
      <c r="F328" s="884"/>
      <c r="G328" s="884"/>
      <c r="H328" s="884"/>
      <c r="I328" s="884"/>
      <c r="J328" s="884"/>
      <c r="K328" s="885"/>
      <c r="L328" s="1027"/>
      <c r="M328" s="884"/>
      <c r="N328" s="884"/>
      <c r="O328" s="885"/>
      <c r="P328" s="1027"/>
      <c r="Q328" s="884"/>
      <c r="R328" s="884"/>
      <c r="S328" s="885"/>
      <c r="T328" s="991"/>
      <c r="U328" s="884"/>
      <c r="V328" s="884"/>
      <c r="W328" s="885"/>
      <c r="X328" s="796"/>
      <c r="Y328" s="796"/>
      <c r="Z328" s="796"/>
      <c r="AA328" s="796"/>
      <c r="AB328" s="796"/>
      <c r="AC328" s="796"/>
      <c r="AD328" s="796"/>
      <c r="AG328" s="323" t="b">
        <f t="shared" si="40"/>
        <v>0</v>
      </c>
      <c r="AH328" s="1" t="str">
        <f t="shared" si="41"/>
        <v/>
      </c>
      <c r="AI328" s="323" t="b">
        <f t="shared" si="42"/>
        <v>0</v>
      </c>
      <c r="AJ328" s="1" t="str">
        <f t="shared" si="43"/>
        <v/>
      </c>
      <c r="AK328" s="323" t="b">
        <f t="shared" si="44"/>
        <v>0</v>
      </c>
      <c r="AL328" s="648">
        <f t="shared" si="45"/>
        <v>0</v>
      </c>
      <c r="AM328" s="293">
        <f t="shared" si="46"/>
        <v>0</v>
      </c>
      <c r="AN328" s="294" t="str">
        <f>IF(AM328=0,"",
IF(SUM($AM$47:AM328)=1,AO328,
IF($AM$1547&gt;SUM($AM$47:AM328),_xlfn.CONCAT(", ",AO328),
IF($AM$1547=SUM($AM$47:AM328),_xlfn.CONCAT(" y ",AO328)))))</f>
        <v/>
      </c>
      <c r="AO328" s="89" t="s">
        <v>6424</v>
      </c>
      <c r="AQ328" s="477">
        <f t="shared" si="47"/>
        <v>0</v>
      </c>
      <c r="AR328" s="321">
        <f t="shared" si="48"/>
        <v>0</v>
      </c>
      <c r="AS328" s="293">
        <f t="shared" si="49"/>
        <v>0</v>
      </c>
      <c r="AT328" s="294" t="str">
        <f>IF(AS328=0,"",
IF(SUM($AS$47:AS328)=1,AU328,
IF($AS$1547&gt;SUM($AS$47:AS328),_xlfn.CONCAT(", ",AU328),
IF($AS$1547=SUM($AS$47:AS328),_xlfn.CONCAT(" y ",AU328)))))</f>
        <v/>
      </c>
      <c r="AU328" s="89" t="s">
        <v>6424</v>
      </c>
    </row>
    <row r="329" spans="1:47" ht="15" customHeight="1">
      <c r="A329" s="64"/>
      <c r="B329" s="11"/>
      <c r="C329" s="1021" t="s">
        <v>6425</v>
      </c>
      <c r="D329" s="890"/>
      <c r="E329" s="997"/>
      <c r="F329" s="884"/>
      <c r="G329" s="884"/>
      <c r="H329" s="884"/>
      <c r="I329" s="884"/>
      <c r="J329" s="884"/>
      <c r="K329" s="885"/>
      <c r="L329" s="1027"/>
      <c r="M329" s="884"/>
      <c r="N329" s="884"/>
      <c r="O329" s="885"/>
      <c r="P329" s="1027"/>
      <c r="Q329" s="884"/>
      <c r="R329" s="884"/>
      <c r="S329" s="885"/>
      <c r="T329" s="991"/>
      <c r="U329" s="884"/>
      <c r="V329" s="884"/>
      <c r="W329" s="885"/>
      <c r="X329" s="796"/>
      <c r="Y329" s="796"/>
      <c r="Z329" s="796"/>
      <c r="AA329" s="796"/>
      <c r="AB329" s="796"/>
      <c r="AC329" s="796"/>
      <c r="AD329" s="796"/>
      <c r="AG329" s="323" t="b">
        <f t="shared" si="40"/>
        <v>0</v>
      </c>
      <c r="AH329" s="1" t="str">
        <f t="shared" si="41"/>
        <v/>
      </c>
      <c r="AI329" s="323" t="b">
        <f t="shared" si="42"/>
        <v>0</v>
      </c>
      <c r="AJ329" s="1" t="str">
        <f t="shared" si="43"/>
        <v/>
      </c>
      <c r="AK329" s="323" t="b">
        <f t="shared" si="44"/>
        <v>0</v>
      </c>
      <c r="AL329" s="648">
        <f t="shared" si="45"/>
        <v>0</v>
      </c>
      <c r="AM329" s="293">
        <f t="shared" si="46"/>
        <v>0</v>
      </c>
      <c r="AN329" s="294" t="str">
        <f>IF(AM329=0,"",
IF(SUM($AM$47:AM329)=1,AO329,
IF($AM$1547&gt;SUM($AM$47:AM329),_xlfn.CONCAT(", ",AO329),
IF($AM$1547=SUM($AM$47:AM329),_xlfn.CONCAT(" y ",AO329)))))</f>
        <v/>
      </c>
      <c r="AO329" s="89" t="s">
        <v>6426</v>
      </c>
      <c r="AQ329" s="477">
        <f t="shared" si="47"/>
        <v>0</v>
      </c>
      <c r="AR329" s="321">
        <f t="shared" si="48"/>
        <v>0</v>
      </c>
      <c r="AS329" s="293">
        <f t="shared" si="49"/>
        <v>0</v>
      </c>
      <c r="AT329" s="294" t="str">
        <f>IF(AS329=0,"",
IF(SUM($AS$47:AS329)=1,AU329,
IF($AS$1547&gt;SUM($AS$47:AS329),_xlfn.CONCAT(", ",AU329),
IF($AS$1547=SUM($AS$47:AS329),_xlfn.CONCAT(" y ",AU329)))))</f>
        <v/>
      </c>
      <c r="AU329" s="89" t="s">
        <v>6426</v>
      </c>
    </row>
    <row r="330" spans="1:47" ht="15" customHeight="1">
      <c r="A330" s="64"/>
      <c r="B330" s="11"/>
      <c r="C330" s="1021" t="s">
        <v>6427</v>
      </c>
      <c r="D330" s="890"/>
      <c r="E330" s="997"/>
      <c r="F330" s="884"/>
      <c r="G330" s="884"/>
      <c r="H330" s="884"/>
      <c r="I330" s="884"/>
      <c r="J330" s="884"/>
      <c r="K330" s="885"/>
      <c r="L330" s="1027"/>
      <c r="M330" s="884"/>
      <c r="N330" s="884"/>
      <c r="O330" s="885"/>
      <c r="P330" s="1027"/>
      <c r="Q330" s="884"/>
      <c r="R330" s="884"/>
      <c r="S330" s="885"/>
      <c r="T330" s="991"/>
      <c r="U330" s="884"/>
      <c r="V330" s="884"/>
      <c r="W330" s="885"/>
      <c r="X330" s="796"/>
      <c r="Y330" s="796"/>
      <c r="Z330" s="796"/>
      <c r="AA330" s="796"/>
      <c r="AB330" s="796"/>
      <c r="AC330" s="796"/>
      <c r="AD330" s="796"/>
      <c r="AG330" s="323" t="b">
        <f t="shared" si="40"/>
        <v>0</v>
      </c>
      <c r="AH330" s="1" t="str">
        <f t="shared" si="41"/>
        <v/>
      </c>
      <c r="AI330" s="323" t="b">
        <f t="shared" si="42"/>
        <v>0</v>
      </c>
      <c r="AJ330" s="1" t="str">
        <f t="shared" si="43"/>
        <v/>
      </c>
      <c r="AK330" s="323" t="b">
        <f t="shared" si="44"/>
        <v>0</v>
      </c>
      <c r="AL330" s="648">
        <f t="shared" si="45"/>
        <v>0</v>
      </c>
      <c r="AM330" s="293">
        <f t="shared" si="46"/>
        <v>0</v>
      </c>
      <c r="AN330" s="294" t="str">
        <f>IF(AM330=0,"",
IF(SUM($AM$47:AM330)=1,AO330,
IF($AM$1547&gt;SUM($AM$47:AM330),_xlfn.CONCAT(", ",AO330),
IF($AM$1547=SUM($AM$47:AM330),_xlfn.CONCAT(" y ",AO330)))))</f>
        <v/>
      </c>
      <c r="AO330" s="89" t="s">
        <v>6428</v>
      </c>
      <c r="AQ330" s="477">
        <f t="shared" si="47"/>
        <v>0</v>
      </c>
      <c r="AR330" s="321">
        <f t="shared" si="48"/>
        <v>0</v>
      </c>
      <c r="AS330" s="293">
        <f t="shared" si="49"/>
        <v>0</v>
      </c>
      <c r="AT330" s="294" t="str">
        <f>IF(AS330=0,"",
IF(SUM($AS$47:AS330)=1,AU330,
IF($AS$1547&gt;SUM($AS$47:AS330),_xlfn.CONCAT(", ",AU330),
IF($AS$1547=SUM($AS$47:AS330),_xlfn.CONCAT(" y ",AU330)))))</f>
        <v/>
      </c>
      <c r="AU330" s="89" t="s">
        <v>6428</v>
      </c>
    </row>
    <row r="331" spans="1:47" ht="15" customHeight="1">
      <c r="A331" s="64"/>
      <c r="B331" s="11"/>
      <c r="C331" s="1021" t="s">
        <v>6429</v>
      </c>
      <c r="D331" s="890"/>
      <c r="E331" s="997"/>
      <c r="F331" s="884"/>
      <c r="G331" s="884"/>
      <c r="H331" s="884"/>
      <c r="I331" s="884"/>
      <c r="J331" s="884"/>
      <c r="K331" s="885"/>
      <c r="L331" s="1027"/>
      <c r="M331" s="884"/>
      <c r="N331" s="884"/>
      <c r="O331" s="885"/>
      <c r="P331" s="1027"/>
      <c r="Q331" s="884"/>
      <c r="R331" s="884"/>
      <c r="S331" s="885"/>
      <c r="T331" s="991"/>
      <c r="U331" s="884"/>
      <c r="V331" s="884"/>
      <c r="W331" s="885"/>
      <c r="X331" s="796"/>
      <c r="Y331" s="796"/>
      <c r="Z331" s="796"/>
      <c r="AA331" s="796"/>
      <c r="AB331" s="796"/>
      <c r="AC331" s="796"/>
      <c r="AD331" s="796"/>
      <c r="AG331" s="323" t="b">
        <f t="shared" si="40"/>
        <v>0</v>
      </c>
      <c r="AH331" s="1" t="str">
        <f t="shared" si="41"/>
        <v/>
      </c>
      <c r="AI331" s="323" t="b">
        <f t="shared" si="42"/>
        <v>0</v>
      </c>
      <c r="AJ331" s="1" t="str">
        <f t="shared" si="43"/>
        <v/>
      </c>
      <c r="AK331" s="323" t="b">
        <f t="shared" si="44"/>
        <v>0</v>
      </c>
      <c r="AL331" s="648">
        <f t="shared" si="45"/>
        <v>0</v>
      </c>
      <c r="AM331" s="293">
        <f t="shared" si="46"/>
        <v>0</v>
      </c>
      <c r="AN331" s="294" t="str">
        <f>IF(AM331=0,"",
IF(SUM($AM$47:AM331)=1,AO331,
IF($AM$1547&gt;SUM($AM$47:AM331),_xlfn.CONCAT(", ",AO331),
IF($AM$1547=SUM($AM$47:AM331),_xlfn.CONCAT(" y ",AO331)))))</f>
        <v/>
      </c>
      <c r="AO331" s="89" t="s">
        <v>6430</v>
      </c>
      <c r="AQ331" s="477">
        <f t="shared" si="47"/>
        <v>0</v>
      </c>
      <c r="AR331" s="321">
        <f t="shared" si="48"/>
        <v>0</v>
      </c>
      <c r="AS331" s="293">
        <f t="shared" si="49"/>
        <v>0</v>
      </c>
      <c r="AT331" s="294" t="str">
        <f>IF(AS331=0,"",
IF(SUM($AS$47:AS331)=1,AU331,
IF($AS$1547&gt;SUM($AS$47:AS331),_xlfn.CONCAT(", ",AU331),
IF($AS$1547=SUM($AS$47:AS331),_xlfn.CONCAT(" y ",AU331)))))</f>
        <v/>
      </c>
      <c r="AU331" s="89" t="s">
        <v>6430</v>
      </c>
    </row>
    <row r="332" spans="1:47" ht="15" customHeight="1">
      <c r="A332" s="64"/>
      <c r="B332" s="11"/>
      <c r="C332" s="1021" t="s">
        <v>6431</v>
      </c>
      <c r="D332" s="890"/>
      <c r="E332" s="997"/>
      <c r="F332" s="884"/>
      <c r="G332" s="884"/>
      <c r="H332" s="884"/>
      <c r="I332" s="884"/>
      <c r="J332" s="884"/>
      <c r="K332" s="885"/>
      <c r="L332" s="1027"/>
      <c r="M332" s="884"/>
      <c r="N332" s="884"/>
      <c r="O332" s="885"/>
      <c r="P332" s="1027"/>
      <c r="Q332" s="884"/>
      <c r="R332" s="884"/>
      <c r="S332" s="885"/>
      <c r="T332" s="991"/>
      <c r="U332" s="884"/>
      <c r="V332" s="884"/>
      <c r="W332" s="885"/>
      <c r="X332" s="796"/>
      <c r="Y332" s="796"/>
      <c r="Z332" s="796"/>
      <c r="AA332" s="796"/>
      <c r="AB332" s="796"/>
      <c r="AC332" s="796"/>
      <c r="AD332" s="796"/>
      <c r="AG332" s="323" t="b">
        <f t="shared" si="40"/>
        <v>0</v>
      </c>
      <c r="AH332" s="1" t="str">
        <f t="shared" si="41"/>
        <v/>
      </c>
      <c r="AI332" s="323" t="b">
        <f t="shared" si="42"/>
        <v>0</v>
      </c>
      <c r="AJ332" s="1" t="str">
        <f t="shared" si="43"/>
        <v/>
      </c>
      <c r="AK332" s="323" t="b">
        <f t="shared" si="44"/>
        <v>0</v>
      </c>
      <c r="AL332" s="648">
        <f t="shared" si="45"/>
        <v>0</v>
      </c>
      <c r="AM332" s="293">
        <f t="shared" si="46"/>
        <v>0</v>
      </c>
      <c r="AN332" s="294" t="str">
        <f>IF(AM332=0,"",
IF(SUM($AM$47:AM332)=1,AO332,
IF($AM$1547&gt;SUM($AM$47:AM332),_xlfn.CONCAT(", ",AO332),
IF($AM$1547=SUM($AM$47:AM332),_xlfn.CONCAT(" y ",AO332)))))</f>
        <v/>
      </c>
      <c r="AO332" s="89" t="s">
        <v>6432</v>
      </c>
      <c r="AQ332" s="477">
        <f t="shared" si="47"/>
        <v>0</v>
      </c>
      <c r="AR332" s="321">
        <f t="shared" si="48"/>
        <v>0</v>
      </c>
      <c r="AS332" s="293">
        <f t="shared" si="49"/>
        <v>0</v>
      </c>
      <c r="AT332" s="294" t="str">
        <f>IF(AS332=0,"",
IF(SUM($AS$47:AS332)=1,AU332,
IF($AS$1547&gt;SUM($AS$47:AS332),_xlfn.CONCAT(", ",AU332),
IF($AS$1547=SUM($AS$47:AS332),_xlfn.CONCAT(" y ",AU332)))))</f>
        <v/>
      </c>
      <c r="AU332" s="89" t="s">
        <v>6432</v>
      </c>
    </row>
    <row r="333" spans="1:47" ht="15" customHeight="1">
      <c r="A333" s="64"/>
      <c r="B333" s="11"/>
      <c r="C333" s="1021" t="s">
        <v>6433</v>
      </c>
      <c r="D333" s="890"/>
      <c r="E333" s="997"/>
      <c r="F333" s="884"/>
      <c r="G333" s="884"/>
      <c r="H333" s="884"/>
      <c r="I333" s="884"/>
      <c r="J333" s="884"/>
      <c r="K333" s="885"/>
      <c r="L333" s="1027"/>
      <c r="M333" s="884"/>
      <c r="N333" s="884"/>
      <c r="O333" s="885"/>
      <c r="P333" s="1027"/>
      <c r="Q333" s="884"/>
      <c r="R333" s="884"/>
      <c r="S333" s="885"/>
      <c r="T333" s="991"/>
      <c r="U333" s="884"/>
      <c r="V333" s="884"/>
      <c r="W333" s="885"/>
      <c r="X333" s="796"/>
      <c r="Y333" s="796"/>
      <c r="Z333" s="796"/>
      <c r="AA333" s="796"/>
      <c r="AB333" s="796"/>
      <c r="AC333" s="796"/>
      <c r="AD333" s="796"/>
      <c r="AG333" s="323" t="b">
        <f t="shared" si="40"/>
        <v>0</v>
      </c>
      <c r="AH333" s="1" t="str">
        <f t="shared" si="41"/>
        <v/>
      </c>
      <c r="AI333" s="323" t="b">
        <f t="shared" si="42"/>
        <v>0</v>
      </c>
      <c r="AJ333" s="1" t="str">
        <f t="shared" si="43"/>
        <v/>
      </c>
      <c r="AK333" s="323" t="b">
        <f t="shared" si="44"/>
        <v>0</v>
      </c>
      <c r="AL333" s="648">
        <f t="shared" si="45"/>
        <v>0</v>
      </c>
      <c r="AM333" s="293">
        <f t="shared" si="46"/>
        <v>0</v>
      </c>
      <c r="AN333" s="294" t="str">
        <f>IF(AM333=0,"",
IF(SUM($AM$47:AM333)=1,AO333,
IF($AM$1547&gt;SUM($AM$47:AM333),_xlfn.CONCAT(", ",AO333),
IF($AM$1547=SUM($AM$47:AM333),_xlfn.CONCAT(" y ",AO333)))))</f>
        <v/>
      </c>
      <c r="AO333" s="89" t="s">
        <v>6434</v>
      </c>
      <c r="AQ333" s="477">
        <f t="shared" si="47"/>
        <v>0</v>
      </c>
      <c r="AR333" s="321">
        <f t="shared" si="48"/>
        <v>0</v>
      </c>
      <c r="AS333" s="293">
        <f t="shared" si="49"/>
        <v>0</v>
      </c>
      <c r="AT333" s="294" t="str">
        <f>IF(AS333=0,"",
IF(SUM($AS$47:AS333)=1,AU333,
IF($AS$1547&gt;SUM($AS$47:AS333),_xlfn.CONCAT(", ",AU333),
IF($AS$1547=SUM($AS$47:AS333),_xlfn.CONCAT(" y ",AU333)))))</f>
        <v/>
      </c>
      <c r="AU333" s="89" t="s">
        <v>6434</v>
      </c>
    </row>
    <row r="334" spans="1:47" ht="15" customHeight="1">
      <c r="A334" s="64"/>
      <c r="B334" s="11"/>
      <c r="C334" s="1021" t="s">
        <v>6435</v>
      </c>
      <c r="D334" s="890"/>
      <c r="E334" s="997"/>
      <c r="F334" s="884"/>
      <c r="G334" s="884"/>
      <c r="H334" s="884"/>
      <c r="I334" s="884"/>
      <c r="J334" s="884"/>
      <c r="K334" s="885"/>
      <c r="L334" s="1027"/>
      <c r="M334" s="884"/>
      <c r="N334" s="884"/>
      <c r="O334" s="885"/>
      <c r="P334" s="1027"/>
      <c r="Q334" s="884"/>
      <c r="R334" s="884"/>
      <c r="S334" s="885"/>
      <c r="T334" s="991"/>
      <c r="U334" s="884"/>
      <c r="V334" s="884"/>
      <c r="W334" s="885"/>
      <c r="X334" s="796"/>
      <c r="Y334" s="796"/>
      <c r="Z334" s="796"/>
      <c r="AA334" s="796"/>
      <c r="AB334" s="796"/>
      <c r="AC334" s="796"/>
      <c r="AD334" s="796"/>
      <c r="AG334" s="323" t="b">
        <f t="shared" si="40"/>
        <v>0</v>
      </c>
      <c r="AH334" s="1" t="str">
        <f t="shared" si="41"/>
        <v/>
      </c>
      <c r="AI334" s="323" t="b">
        <f t="shared" si="42"/>
        <v>0</v>
      </c>
      <c r="AJ334" s="1" t="str">
        <f t="shared" si="43"/>
        <v/>
      </c>
      <c r="AK334" s="323" t="b">
        <f t="shared" si="44"/>
        <v>0</v>
      </c>
      <c r="AL334" s="648">
        <f t="shared" si="45"/>
        <v>0</v>
      </c>
      <c r="AM334" s="293">
        <f t="shared" si="46"/>
        <v>0</v>
      </c>
      <c r="AN334" s="294" t="str">
        <f>IF(AM334=0,"",
IF(SUM($AM$47:AM334)=1,AO334,
IF($AM$1547&gt;SUM($AM$47:AM334),_xlfn.CONCAT(", ",AO334),
IF($AM$1547=SUM($AM$47:AM334),_xlfn.CONCAT(" y ",AO334)))))</f>
        <v/>
      </c>
      <c r="AO334" s="89" t="s">
        <v>6436</v>
      </c>
      <c r="AQ334" s="477">
        <f t="shared" si="47"/>
        <v>0</v>
      </c>
      <c r="AR334" s="321">
        <f t="shared" si="48"/>
        <v>0</v>
      </c>
      <c r="AS334" s="293">
        <f t="shared" si="49"/>
        <v>0</v>
      </c>
      <c r="AT334" s="294" t="str">
        <f>IF(AS334=0,"",
IF(SUM($AS$47:AS334)=1,AU334,
IF($AS$1547&gt;SUM($AS$47:AS334),_xlfn.CONCAT(", ",AU334),
IF($AS$1547=SUM($AS$47:AS334),_xlfn.CONCAT(" y ",AU334)))))</f>
        <v/>
      </c>
      <c r="AU334" s="89" t="s">
        <v>6436</v>
      </c>
    </row>
    <row r="335" spans="1:47" ht="15" customHeight="1">
      <c r="A335" s="64"/>
      <c r="B335" s="11"/>
      <c r="C335" s="1021" t="s">
        <v>6437</v>
      </c>
      <c r="D335" s="890"/>
      <c r="E335" s="997"/>
      <c r="F335" s="884"/>
      <c r="G335" s="884"/>
      <c r="H335" s="884"/>
      <c r="I335" s="884"/>
      <c r="J335" s="884"/>
      <c r="K335" s="885"/>
      <c r="L335" s="1027"/>
      <c r="M335" s="884"/>
      <c r="N335" s="884"/>
      <c r="O335" s="885"/>
      <c r="P335" s="1027"/>
      <c r="Q335" s="884"/>
      <c r="R335" s="884"/>
      <c r="S335" s="885"/>
      <c r="T335" s="991"/>
      <c r="U335" s="884"/>
      <c r="V335" s="884"/>
      <c r="W335" s="885"/>
      <c r="X335" s="796"/>
      <c r="Y335" s="796"/>
      <c r="Z335" s="796"/>
      <c r="AA335" s="796"/>
      <c r="AB335" s="796"/>
      <c r="AC335" s="796"/>
      <c r="AD335" s="796"/>
      <c r="AG335" s="323" t="b">
        <f t="shared" si="40"/>
        <v>0</v>
      </c>
      <c r="AH335" s="1" t="str">
        <f t="shared" si="41"/>
        <v/>
      </c>
      <c r="AI335" s="323" t="b">
        <f t="shared" si="42"/>
        <v>0</v>
      </c>
      <c r="AJ335" s="1" t="str">
        <f t="shared" si="43"/>
        <v/>
      </c>
      <c r="AK335" s="323" t="b">
        <f t="shared" si="44"/>
        <v>0</v>
      </c>
      <c r="AL335" s="648">
        <f t="shared" si="45"/>
        <v>0</v>
      </c>
      <c r="AM335" s="293">
        <f t="shared" si="46"/>
        <v>0</v>
      </c>
      <c r="AN335" s="294" t="str">
        <f>IF(AM335=0,"",
IF(SUM($AM$47:AM335)=1,AO335,
IF($AM$1547&gt;SUM($AM$47:AM335),_xlfn.CONCAT(", ",AO335),
IF($AM$1547=SUM($AM$47:AM335),_xlfn.CONCAT(" y ",AO335)))))</f>
        <v/>
      </c>
      <c r="AO335" s="89" t="s">
        <v>6438</v>
      </c>
      <c r="AQ335" s="477">
        <f t="shared" si="47"/>
        <v>0</v>
      </c>
      <c r="AR335" s="321">
        <f t="shared" si="48"/>
        <v>0</v>
      </c>
      <c r="AS335" s="293">
        <f t="shared" si="49"/>
        <v>0</v>
      </c>
      <c r="AT335" s="294" t="str">
        <f>IF(AS335=0,"",
IF(SUM($AS$47:AS335)=1,AU335,
IF($AS$1547&gt;SUM($AS$47:AS335),_xlfn.CONCAT(", ",AU335),
IF($AS$1547=SUM($AS$47:AS335),_xlfn.CONCAT(" y ",AU335)))))</f>
        <v/>
      </c>
      <c r="AU335" s="89" t="s">
        <v>6438</v>
      </c>
    </row>
    <row r="336" spans="1:47" ht="15" customHeight="1">
      <c r="A336" s="64"/>
      <c r="B336" s="11"/>
      <c r="C336" s="1021" t="s">
        <v>6439</v>
      </c>
      <c r="D336" s="890"/>
      <c r="E336" s="997"/>
      <c r="F336" s="884"/>
      <c r="G336" s="884"/>
      <c r="H336" s="884"/>
      <c r="I336" s="884"/>
      <c r="J336" s="884"/>
      <c r="K336" s="885"/>
      <c r="L336" s="1027"/>
      <c r="M336" s="884"/>
      <c r="N336" s="884"/>
      <c r="O336" s="885"/>
      <c r="P336" s="1027"/>
      <c r="Q336" s="884"/>
      <c r="R336" s="884"/>
      <c r="S336" s="885"/>
      <c r="T336" s="991"/>
      <c r="U336" s="884"/>
      <c r="V336" s="884"/>
      <c r="W336" s="885"/>
      <c r="X336" s="796"/>
      <c r="Y336" s="796"/>
      <c r="Z336" s="796"/>
      <c r="AA336" s="796"/>
      <c r="AB336" s="796"/>
      <c r="AC336" s="796"/>
      <c r="AD336" s="796"/>
      <c r="AG336" s="323" t="b">
        <f t="shared" si="40"/>
        <v>0</v>
      </c>
      <c r="AH336" s="1" t="str">
        <f t="shared" si="41"/>
        <v/>
      </c>
      <c r="AI336" s="323" t="b">
        <f t="shared" si="42"/>
        <v>0</v>
      </c>
      <c r="AJ336" s="1" t="str">
        <f t="shared" si="43"/>
        <v/>
      </c>
      <c r="AK336" s="323" t="b">
        <f t="shared" si="44"/>
        <v>0</v>
      </c>
      <c r="AL336" s="648">
        <f t="shared" si="45"/>
        <v>0</v>
      </c>
      <c r="AM336" s="293">
        <f t="shared" si="46"/>
        <v>0</v>
      </c>
      <c r="AN336" s="294" t="str">
        <f>IF(AM336=0,"",
IF(SUM($AM$47:AM336)=1,AO336,
IF($AM$1547&gt;SUM($AM$47:AM336),_xlfn.CONCAT(", ",AO336),
IF($AM$1547=SUM($AM$47:AM336),_xlfn.CONCAT(" y ",AO336)))))</f>
        <v/>
      </c>
      <c r="AO336" s="89" t="s">
        <v>6440</v>
      </c>
      <c r="AQ336" s="477">
        <f t="shared" si="47"/>
        <v>0</v>
      </c>
      <c r="AR336" s="321">
        <f t="shared" si="48"/>
        <v>0</v>
      </c>
      <c r="AS336" s="293">
        <f t="shared" si="49"/>
        <v>0</v>
      </c>
      <c r="AT336" s="294" t="str">
        <f>IF(AS336=0,"",
IF(SUM($AS$47:AS336)=1,AU336,
IF($AS$1547&gt;SUM($AS$47:AS336),_xlfn.CONCAT(", ",AU336),
IF($AS$1547=SUM($AS$47:AS336),_xlfn.CONCAT(" y ",AU336)))))</f>
        <v/>
      </c>
      <c r="AU336" s="89" t="s">
        <v>6440</v>
      </c>
    </row>
    <row r="337" spans="1:47" ht="15" customHeight="1">
      <c r="A337" s="64"/>
      <c r="B337" s="11"/>
      <c r="C337" s="1021" t="s">
        <v>6441</v>
      </c>
      <c r="D337" s="890"/>
      <c r="E337" s="997"/>
      <c r="F337" s="884"/>
      <c r="G337" s="884"/>
      <c r="H337" s="884"/>
      <c r="I337" s="884"/>
      <c r="J337" s="884"/>
      <c r="K337" s="885"/>
      <c r="L337" s="1027"/>
      <c r="M337" s="884"/>
      <c r="N337" s="884"/>
      <c r="O337" s="885"/>
      <c r="P337" s="1027"/>
      <c r="Q337" s="884"/>
      <c r="R337" s="884"/>
      <c r="S337" s="885"/>
      <c r="T337" s="991"/>
      <c r="U337" s="884"/>
      <c r="V337" s="884"/>
      <c r="W337" s="885"/>
      <c r="X337" s="796"/>
      <c r="Y337" s="796"/>
      <c r="Z337" s="796"/>
      <c r="AA337" s="796"/>
      <c r="AB337" s="796"/>
      <c r="AC337" s="796"/>
      <c r="AD337" s="796"/>
      <c r="AG337" s="323" t="b">
        <f t="shared" si="40"/>
        <v>0</v>
      </c>
      <c r="AH337" s="1" t="str">
        <f t="shared" si="41"/>
        <v/>
      </c>
      <c r="AI337" s="323" t="b">
        <f t="shared" si="42"/>
        <v>0</v>
      </c>
      <c r="AJ337" s="1" t="str">
        <f t="shared" si="43"/>
        <v/>
      </c>
      <c r="AK337" s="323" t="b">
        <f t="shared" si="44"/>
        <v>0</v>
      </c>
      <c r="AL337" s="648">
        <f t="shared" si="45"/>
        <v>0</v>
      </c>
      <c r="AM337" s="293">
        <f t="shared" si="46"/>
        <v>0</v>
      </c>
      <c r="AN337" s="294" t="str">
        <f>IF(AM337=0,"",
IF(SUM($AM$47:AM337)=1,AO337,
IF($AM$1547&gt;SUM($AM$47:AM337),_xlfn.CONCAT(", ",AO337),
IF($AM$1547=SUM($AM$47:AM337),_xlfn.CONCAT(" y ",AO337)))))</f>
        <v/>
      </c>
      <c r="AO337" s="89" t="s">
        <v>6442</v>
      </c>
      <c r="AQ337" s="477">
        <f t="shared" si="47"/>
        <v>0</v>
      </c>
      <c r="AR337" s="321">
        <f t="shared" si="48"/>
        <v>0</v>
      </c>
      <c r="AS337" s="293">
        <f t="shared" si="49"/>
        <v>0</v>
      </c>
      <c r="AT337" s="294" t="str">
        <f>IF(AS337=0,"",
IF(SUM($AS$47:AS337)=1,AU337,
IF($AS$1547&gt;SUM($AS$47:AS337),_xlfn.CONCAT(", ",AU337),
IF($AS$1547=SUM($AS$47:AS337),_xlfn.CONCAT(" y ",AU337)))))</f>
        <v/>
      </c>
      <c r="AU337" s="89" t="s">
        <v>6442</v>
      </c>
    </row>
    <row r="338" spans="1:47" ht="15" customHeight="1">
      <c r="A338" s="64"/>
      <c r="B338" s="11"/>
      <c r="C338" s="1021" t="s">
        <v>6443</v>
      </c>
      <c r="D338" s="890"/>
      <c r="E338" s="997"/>
      <c r="F338" s="884"/>
      <c r="G338" s="884"/>
      <c r="H338" s="884"/>
      <c r="I338" s="884"/>
      <c r="J338" s="884"/>
      <c r="K338" s="885"/>
      <c r="L338" s="1027"/>
      <c r="M338" s="884"/>
      <c r="N338" s="884"/>
      <c r="O338" s="885"/>
      <c r="P338" s="1027"/>
      <c r="Q338" s="884"/>
      <c r="R338" s="884"/>
      <c r="S338" s="885"/>
      <c r="T338" s="991"/>
      <c r="U338" s="884"/>
      <c r="V338" s="884"/>
      <c r="W338" s="885"/>
      <c r="X338" s="796"/>
      <c r="Y338" s="796"/>
      <c r="Z338" s="796"/>
      <c r="AA338" s="796"/>
      <c r="AB338" s="796"/>
      <c r="AC338" s="796"/>
      <c r="AD338" s="796"/>
      <c r="AG338" s="323" t="b">
        <f t="shared" si="40"/>
        <v>0</v>
      </c>
      <c r="AH338" s="1" t="str">
        <f t="shared" si="41"/>
        <v/>
      </c>
      <c r="AI338" s="323" t="b">
        <f t="shared" si="42"/>
        <v>0</v>
      </c>
      <c r="AJ338" s="1" t="str">
        <f t="shared" si="43"/>
        <v/>
      </c>
      <c r="AK338" s="323" t="b">
        <f t="shared" si="44"/>
        <v>0</v>
      </c>
      <c r="AL338" s="648">
        <f t="shared" si="45"/>
        <v>0</v>
      </c>
      <c r="AM338" s="293">
        <f t="shared" si="46"/>
        <v>0</v>
      </c>
      <c r="AN338" s="294" t="str">
        <f>IF(AM338=0,"",
IF(SUM($AM$47:AM338)=1,AO338,
IF($AM$1547&gt;SUM($AM$47:AM338),_xlfn.CONCAT(", ",AO338),
IF($AM$1547=SUM($AM$47:AM338),_xlfn.CONCAT(" y ",AO338)))))</f>
        <v/>
      </c>
      <c r="AO338" s="89" t="s">
        <v>6444</v>
      </c>
      <c r="AQ338" s="477">
        <f t="shared" si="47"/>
        <v>0</v>
      </c>
      <c r="AR338" s="321">
        <f t="shared" si="48"/>
        <v>0</v>
      </c>
      <c r="AS338" s="293">
        <f t="shared" si="49"/>
        <v>0</v>
      </c>
      <c r="AT338" s="294" t="str">
        <f>IF(AS338=0,"",
IF(SUM($AS$47:AS338)=1,AU338,
IF($AS$1547&gt;SUM($AS$47:AS338),_xlfn.CONCAT(", ",AU338),
IF($AS$1547=SUM($AS$47:AS338),_xlfn.CONCAT(" y ",AU338)))))</f>
        <v/>
      </c>
      <c r="AU338" s="89" t="s">
        <v>6444</v>
      </c>
    </row>
    <row r="339" spans="1:47" ht="15" customHeight="1">
      <c r="A339" s="64"/>
      <c r="B339" s="11"/>
      <c r="C339" s="1021" t="s">
        <v>6445</v>
      </c>
      <c r="D339" s="890"/>
      <c r="E339" s="997"/>
      <c r="F339" s="884"/>
      <c r="G339" s="884"/>
      <c r="H339" s="884"/>
      <c r="I339" s="884"/>
      <c r="J339" s="884"/>
      <c r="K339" s="885"/>
      <c r="L339" s="1027"/>
      <c r="M339" s="884"/>
      <c r="N339" s="884"/>
      <c r="O339" s="885"/>
      <c r="P339" s="1027"/>
      <c r="Q339" s="884"/>
      <c r="R339" s="884"/>
      <c r="S339" s="885"/>
      <c r="T339" s="991"/>
      <c r="U339" s="884"/>
      <c r="V339" s="884"/>
      <c r="W339" s="885"/>
      <c r="X339" s="796"/>
      <c r="Y339" s="796"/>
      <c r="Z339" s="796"/>
      <c r="AA339" s="796"/>
      <c r="AB339" s="796"/>
      <c r="AC339" s="796"/>
      <c r="AD339" s="796"/>
      <c r="AG339" s="323" t="b">
        <f t="shared" si="40"/>
        <v>0</v>
      </c>
      <c r="AH339" s="1" t="str">
        <f t="shared" si="41"/>
        <v/>
      </c>
      <c r="AI339" s="323" t="b">
        <f t="shared" si="42"/>
        <v>0</v>
      </c>
      <c r="AJ339" s="1" t="str">
        <f t="shared" si="43"/>
        <v/>
      </c>
      <c r="AK339" s="323" t="b">
        <f t="shared" si="44"/>
        <v>0</v>
      </c>
      <c r="AL339" s="648">
        <f t="shared" si="45"/>
        <v>0</v>
      </c>
      <c r="AM339" s="293">
        <f t="shared" si="46"/>
        <v>0</v>
      </c>
      <c r="AN339" s="294" t="str">
        <f>IF(AM339=0,"",
IF(SUM($AM$47:AM339)=1,AO339,
IF($AM$1547&gt;SUM($AM$47:AM339),_xlfn.CONCAT(", ",AO339),
IF($AM$1547=SUM($AM$47:AM339),_xlfn.CONCAT(" y ",AO339)))))</f>
        <v/>
      </c>
      <c r="AO339" s="89" t="s">
        <v>6446</v>
      </c>
      <c r="AQ339" s="477">
        <f t="shared" si="47"/>
        <v>0</v>
      </c>
      <c r="AR339" s="321">
        <f t="shared" si="48"/>
        <v>0</v>
      </c>
      <c r="AS339" s="293">
        <f t="shared" si="49"/>
        <v>0</v>
      </c>
      <c r="AT339" s="294" t="str">
        <f>IF(AS339=0,"",
IF(SUM($AS$47:AS339)=1,AU339,
IF($AS$1547&gt;SUM($AS$47:AS339),_xlfn.CONCAT(", ",AU339),
IF($AS$1547=SUM($AS$47:AS339),_xlfn.CONCAT(" y ",AU339)))))</f>
        <v/>
      </c>
      <c r="AU339" s="89" t="s">
        <v>6446</v>
      </c>
    </row>
    <row r="340" spans="1:47" ht="15" customHeight="1">
      <c r="A340" s="64"/>
      <c r="B340" s="11"/>
      <c r="C340" s="1021" t="s">
        <v>6447</v>
      </c>
      <c r="D340" s="890"/>
      <c r="E340" s="997"/>
      <c r="F340" s="884"/>
      <c r="G340" s="884"/>
      <c r="H340" s="884"/>
      <c r="I340" s="884"/>
      <c r="J340" s="884"/>
      <c r="K340" s="885"/>
      <c r="L340" s="1027"/>
      <c r="M340" s="884"/>
      <c r="N340" s="884"/>
      <c r="O340" s="885"/>
      <c r="P340" s="1027"/>
      <c r="Q340" s="884"/>
      <c r="R340" s="884"/>
      <c r="S340" s="885"/>
      <c r="T340" s="991"/>
      <c r="U340" s="884"/>
      <c r="V340" s="884"/>
      <c r="W340" s="885"/>
      <c r="X340" s="796"/>
      <c r="Y340" s="796"/>
      <c r="Z340" s="796"/>
      <c r="AA340" s="796"/>
      <c r="AB340" s="796"/>
      <c r="AC340" s="796"/>
      <c r="AD340" s="796"/>
      <c r="AG340" s="323" t="b">
        <f t="shared" si="40"/>
        <v>0</v>
      </c>
      <c r="AH340" s="1" t="str">
        <f t="shared" si="41"/>
        <v/>
      </c>
      <c r="AI340" s="323" t="b">
        <f t="shared" si="42"/>
        <v>0</v>
      </c>
      <c r="AJ340" s="1" t="str">
        <f t="shared" si="43"/>
        <v/>
      </c>
      <c r="AK340" s="323" t="b">
        <f t="shared" si="44"/>
        <v>0</v>
      </c>
      <c r="AL340" s="648">
        <f t="shared" si="45"/>
        <v>0</v>
      </c>
      <c r="AM340" s="293">
        <f t="shared" si="46"/>
        <v>0</v>
      </c>
      <c r="AN340" s="294" t="str">
        <f>IF(AM340=0,"",
IF(SUM($AM$47:AM340)=1,AO340,
IF($AM$1547&gt;SUM($AM$47:AM340),_xlfn.CONCAT(", ",AO340),
IF($AM$1547=SUM($AM$47:AM340),_xlfn.CONCAT(" y ",AO340)))))</f>
        <v/>
      </c>
      <c r="AO340" s="89" t="s">
        <v>6448</v>
      </c>
      <c r="AQ340" s="477">
        <f t="shared" si="47"/>
        <v>0</v>
      </c>
      <c r="AR340" s="321">
        <f t="shared" si="48"/>
        <v>0</v>
      </c>
      <c r="AS340" s="293">
        <f t="shared" si="49"/>
        <v>0</v>
      </c>
      <c r="AT340" s="294" t="str">
        <f>IF(AS340=0,"",
IF(SUM($AS$47:AS340)=1,AU340,
IF($AS$1547&gt;SUM($AS$47:AS340),_xlfn.CONCAT(", ",AU340),
IF($AS$1547=SUM($AS$47:AS340),_xlfn.CONCAT(" y ",AU340)))))</f>
        <v/>
      </c>
      <c r="AU340" s="89" t="s">
        <v>6448</v>
      </c>
    </row>
    <row r="341" spans="1:47" ht="15" customHeight="1">
      <c r="A341" s="64"/>
      <c r="B341" s="11"/>
      <c r="C341" s="1021" t="s">
        <v>6449</v>
      </c>
      <c r="D341" s="890"/>
      <c r="E341" s="997"/>
      <c r="F341" s="884"/>
      <c r="G341" s="884"/>
      <c r="H341" s="884"/>
      <c r="I341" s="884"/>
      <c r="J341" s="884"/>
      <c r="K341" s="885"/>
      <c r="L341" s="1027"/>
      <c r="M341" s="884"/>
      <c r="N341" s="884"/>
      <c r="O341" s="885"/>
      <c r="P341" s="1027"/>
      <c r="Q341" s="884"/>
      <c r="R341" s="884"/>
      <c r="S341" s="885"/>
      <c r="T341" s="991"/>
      <c r="U341" s="884"/>
      <c r="V341" s="884"/>
      <c r="W341" s="885"/>
      <c r="X341" s="796"/>
      <c r="Y341" s="796"/>
      <c r="Z341" s="796"/>
      <c r="AA341" s="796"/>
      <c r="AB341" s="796"/>
      <c r="AC341" s="796"/>
      <c r="AD341" s="796"/>
      <c r="AG341" s="323" t="b">
        <f t="shared" si="40"/>
        <v>0</v>
      </c>
      <c r="AH341" s="1" t="str">
        <f t="shared" si="41"/>
        <v/>
      </c>
      <c r="AI341" s="323" t="b">
        <f t="shared" si="42"/>
        <v>0</v>
      </c>
      <c r="AJ341" s="1" t="str">
        <f t="shared" si="43"/>
        <v/>
      </c>
      <c r="AK341" s="323" t="b">
        <f t="shared" si="44"/>
        <v>0</v>
      </c>
      <c r="AL341" s="648">
        <f t="shared" si="45"/>
        <v>0</v>
      </c>
      <c r="AM341" s="293">
        <f t="shared" si="46"/>
        <v>0</v>
      </c>
      <c r="AN341" s="294" t="str">
        <f>IF(AM341=0,"",
IF(SUM($AM$47:AM341)=1,AO341,
IF($AM$1547&gt;SUM($AM$47:AM341),_xlfn.CONCAT(", ",AO341),
IF($AM$1547=SUM($AM$47:AM341),_xlfn.CONCAT(" y ",AO341)))))</f>
        <v/>
      </c>
      <c r="AO341" s="89" t="s">
        <v>6450</v>
      </c>
      <c r="AQ341" s="477">
        <f t="shared" si="47"/>
        <v>0</v>
      </c>
      <c r="AR341" s="321">
        <f t="shared" si="48"/>
        <v>0</v>
      </c>
      <c r="AS341" s="293">
        <f t="shared" si="49"/>
        <v>0</v>
      </c>
      <c r="AT341" s="294" t="str">
        <f>IF(AS341=0,"",
IF(SUM($AS$47:AS341)=1,AU341,
IF($AS$1547&gt;SUM($AS$47:AS341),_xlfn.CONCAT(", ",AU341),
IF($AS$1547=SUM($AS$47:AS341),_xlfn.CONCAT(" y ",AU341)))))</f>
        <v/>
      </c>
      <c r="AU341" s="89" t="s">
        <v>6450</v>
      </c>
    </row>
    <row r="342" spans="1:47" ht="15" customHeight="1">
      <c r="A342" s="64"/>
      <c r="B342" s="11"/>
      <c r="C342" s="1021" t="s">
        <v>6451</v>
      </c>
      <c r="D342" s="890"/>
      <c r="E342" s="997"/>
      <c r="F342" s="884"/>
      <c r="G342" s="884"/>
      <c r="H342" s="884"/>
      <c r="I342" s="884"/>
      <c r="J342" s="884"/>
      <c r="K342" s="885"/>
      <c r="L342" s="1027"/>
      <c r="M342" s="884"/>
      <c r="N342" s="884"/>
      <c r="O342" s="885"/>
      <c r="P342" s="1027"/>
      <c r="Q342" s="884"/>
      <c r="R342" s="884"/>
      <c r="S342" s="885"/>
      <c r="T342" s="991"/>
      <c r="U342" s="884"/>
      <c r="V342" s="884"/>
      <c r="W342" s="885"/>
      <c r="X342" s="796"/>
      <c r="Y342" s="796"/>
      <c r="Z342" s="796"/>
      <c r="AA342" s="796"/>
      <c r="AB342" s="796"/>
      <c r="AC342" s="796"/>
      <c r="AD342" s="796"/>
      <c r="AG342" s="323" t="b">
        <f t="shared" si="40"/>
        <v>0</v>
      </c>
      <c r="AH342" s="1" t="str">
        <f t="shared" si="41"/>
        <v/>
      </c>
      <c r="AI342" s="323" t="b">
        <f t="shared" si="42"/>
        <v>0</v>
      </c>
      <c r="AJ342" s="1" t="str">
        <f t="shared" si="43"/>
        <v/>
      </c>
      <c r="AK342" s="323" t="b">
        <f t="shared" si="44"/>
        <v>0</v>
      </c>
      <c r="AL342" s="648">
        <f t="shared" si="45"/>
        <v>0</v>
      </c>
      <c r="AM342" s="293">
        <f t="shared" si="46"/>
        <v>0</v>
      </c>
      <c r="AN342" s="294" t="str">
        <f>IF(AM342=0,"",
IF(SUM($AM$47:AM342)=1,AO342,
IF($AM$1547&gt;SUM($AM$47:AM342),_xlfn.CONCAT(", ",AO342),
IF($AM$1547=SUM($AM$47:AM342),_xlfn.CONCAT(" y ",AO342)))))</f>
        <v/>
      </c>
      <c r="AO342" s="89" t="s">
        <v>6452</v>
      </c>
      <c r="AQ342" s="477">
        <f t="shared" si="47"/>
        <v>0</v>
      </c>
      <c r="AR342" s="321">
        <f t="shared" si="48"/>
        <v>0</v>
      </c>
      <c r="AS342" s="293">
        <f t="shared" si="49"/>
        <v>0</v>
      </c>
      <c r="AT342" s="294" t="str">
        <f>IF(AS342=0,"",
IF(SUM($AS$47:AS342)=1,AU342,
IF($AS$1547&gt;SUM($AS$47:AS342),_xlfn.CONCAT(", ",AU342),
IF($AS$1547=SUM($AS$47:AS342),_xlfn.CONCAT(" y ",AU342)))))</f>
        <v/>
      </c>
      <c r="AU342" s="89" t="s">
        <v>6452</v>
      </c>
    </row>
    <row r="343" spans="1:47" ht="15" customHeight="1">
      <c r="A343" s="64"/>
      <c r="B343" s="11"/>
      <c r="C343" s="1021" t="s">
        <v>6453</v>
      </c>
      <c r="D343" s="890"/>
      <c r="E343" s="997"/>
      <c r="F343" s="884"/>
      <c r="G343" s="884"/>
      <c r="H343" s="884"/>
      <c r="I343" s="884"/>
      <c r="J343" s="884"/>
      <c r="K343" s="885"/>
      <c r="L343" s="1027"/>
      <c r="M343" s="884"/>
      <c r="N343" s="884"/>
      <c r="O343" s="885"/>
      <c r="P343" s="1027"/>
      <c r="Q343" s="884"/>
      <c r="R343" s="884"/>
      <c r="S343" s="885"/>
      <c r="T343" s="991"/>
      <c r="U343" s="884"/>
      <c r="V343" s="884"/>
      <c r="W343" s="885"/>
      <c r="X343" s="796"/>
      <c r="Y343" s="796"/>
      <c r="Z343" s="796"/>
      <c r="AA343" s="796"/>
      <c r="AB343" s="796"/>
      <c r="AC343" s="796"/>
      <c r="AD343" s="796"/>
      <c r="AG343" s="323" t="b">
        <f t="shared" si="40"/>
        <v>0</v>
      </c>
      <c r="AH343" s="1" t="str">
        <f t="shared" si="41"/>
        <v/>
      </c>
      <c r="AI343" s="323" t="b">
        <f t="shared" si="42"/>
        <v>0</v>
      </c>
      <c r="AJ343" s="1" t="str">
        <f t="shared" si="43"/>
        <v/>
      </c>
      <c r="AK343" s="323" t="b">
        <f t="shared" si="44"/>
        <v>0</v>
      </c>
      <c r="AL343" s="648">
        <f t="shared" si="45"/>
        <v>0</v>
      </c>
      <c r="AM343" s="293">
        <f t="shared" si="46"/>
        <v>0</v>
      </c>
      <c r="AN343" s="294" t="str">
        <f>IF(AM343=0,"",
IF(SUM($AM$47:AM343)=1,AO343,
IF($AM$1547&gt;SUM($AM$47:AM343),_xlfn.CONCAT(", ",AO343),
IF($AM$1547=SUM($AM$47:AM343),_xlfn.CONCAT(" y ",AO343)))))</f>
        <v/>
      </c>
      <c r="AO343" s="89" t="s">
        <v>6454</v>
      </c>
      <c r="AQ343" s="477">
        <f t="shared" si="47"/>
        <v>0</v>
      </c>
      <c r="AR343" s="321">
        <f t="shared" si="48"/>
        <v>0</v>
      </c>
      <c r="AS343" s="293">
        <f t="shared" si="49"/>
        <v>0</v>
      </c>
      <c r="AT343" s="294" t="str">
        <f>IF(AS343=0,"",
IF(SUM($AS$47:AS343)=1,AU343,
IF($AS$1547&gt;SUM($AS$47:AS343),_xlfn.CONCAT(", ",AU343),
IF($AS$1547=SUM($AS$47:AS343),_xlfn.CONCAT(" y ",AU343)))))</f>
        <v/>
      </c>
      <c r="AU343" s="89" t="s">
        <v>6454</v>
      </c>
    </row>
    <row r="344" spans="1:47" ht="15" customHeight="1">
      <c r="A344" s="64"/>
      <c r="B344" s="11"/>
      <c r="C344" s="1021" t="s">
        <v>6455</v>
      </c>
      <c r="D344" s="890"/>
      <c r="E344" s="997"/>
      <c r="F344" s="884"/>
      <c r="G344" s="884"/>
      <c r="H344" s="884"/>
      <c r="I344" s="884"/>
      <c r="J344" s="884"/>
      <c r="K344" s="885"/>
      <c r="L344" s="1027"/>
      <c r="M344" s="884"/>
      <c r="N344" s="884"/>
      <c r="O344" s="885"/>
      <c r="P344" s="1027"/>
      <c r="Q344" s="884"/>
      <c r="R344" s="884"/>
      <c r="S344" s="885"/>
      <c r="T344" s="991"/>
      <c r="U344" s="884"/>
      <c r="V344" s="884"/>
      <c r="W344" s="885"/>
      <c r="X344" s="796"/>
      <c r="Y344" s="796"/>
      <c r="Z344" s="796"/>
      <c r="AA344" s="796"/>
      <c r="AB344" s="796"/>
      <c r="AC344" s="796"/>
      <c r="AD344" s="796"/>
      <c r="AG344" s="323" t="b">
        <f t="shared" si="40"/>
        <v>0</v>
      </c>
      <c r="AH344" s="1" t="str">
        <f t="shared" si="41"/>
        <v/>
      </c>
      <c r="AI344" s="323" t="b">
        <f t="shared" si="42"/>
        <v>0</v>
      </c>
      <c r="AJ344" s="1" t="str">
        <f t="shared" si="43"/>
        <v/>
      </c>
      <c r="AK344" s="323" t="b">
        <f t="shared" si="44"/>
        <v>0</v>
      </c>
      <c r="AL344" s="648">
        <f t="shared" si="45"/>
        <v>0</v>
      </c>
      <c r="AM344" s="293">
        <f t="shared" si="46"/>
        <v>0</v>
      </c>
      <c r="AN344" s="294" t="str">
        <f>IF(AM344=0,"",
IF(SUM($AM$47:AM344)=1,AO344,
IF($AM$1547&gt;SUM($AM$47:AM344),_xlfn.CONCAT(", ",AO344),
IF($AM$1547=SUM($AM$47:AM344),_xlfn.CONCAT(" y ",AO344)))))</f>
        <v/>
      </c>
      <c r="AO344" s="89" t="s">
        <v>6456</v>
      </c>
      <c r="AQ344" s="477">
        <f t="shared" si="47"/>
        <v>0</v>
      </c>
      <c r="AR344" s="321">
        <f t="shared" si="48"/>
        <v>0</v>
      </c>
      <c r="AS344" s="293">
        <f t="shared" si="49"/>
        <v>0</v>
      </c>
      <c r="AT344" s="294" t="str">
        <f>IF(AS344=0,"",
IF(SUM($AS$47:AS344)=1,AU344,
IF($AS$1547&gt;SUM($AS$47:AS344),_xlfn.CONCAT(", ",AU344),
IF($AS$1547=SUM($AS$47:AS344),_xlfn.CONCAT(" y ",AU344)))))</f>
        <v/>
      </c>
      <c r="AU344" s="89" t="s">
        <v>6456</v>
      </c>
    </row>
    <row r="345" spans="1:47" ht="15" customHeight="1">
      <c r="A345" s="64"/>
      <c r="B345" s="11"/>
      <c r="C345" s="1021" t="s">
        <v>6457</v>
      </c>
      <c r="D345" s="890"/>
      <c r="E345" s="997"/>
      <c r="F345" s="884"/>
      <c r="G345" s="884"/>
      <c r="H345" s="884"/>
      <c r="I345" s="884"/>
      <c r="J345" s="884"/>
      <c r="K345" s="885"/>
      <c r="L345" s="1027"/>
      <c r="M345" s="884"/>
      <c r="N345" s="884"/>
      <c r="O345" s="885"/>
      <c r="P345" s="1027"/>
      <c r="Q345" s="884"/>
      <c r="R345" s="884"/>
      <c r="S345" s="885"/>
      <c r="T345" s="991"/>
      <c r="U345" s="884"/>
      <c r="V345" s="884"/>
      <c r="W345" s="885"/>
      <c r="X345" s="796"/>
      <c r="Y345" s="796"/>
      <c r="Z345" s="796"/>
      <c r="AA345" s="796"/>
      <c r="AB345" s="796"/>
      <c r="AC345" s="796"/>
      <c r="AD345" s="796"/>
      <c r="AG345" s="323" t="b">
        <f t="shared" si="40"/>
        <v>0</v>
      </c>
      <c r="AH345" s="1" t="str">
        <f t="shared" si="41"/>
        <v/>
      </c>
      <c r="AI345" s="323" t="b">
        <f t="shared" si="42"/>
        <v>0</v>
      </c>
      <c r="AJ345" s="1" t="str">
        <f t="shared" si="43"/>
        <v/>
      </c>
      <c r="AK345" s="323" t="b">
        <f t="shared" si="44"/>
        <v>0</v>
      </c>
      <c r="AL345" s="648">
        <f t="shared" si="45"/>
        <v>0</v>
      </c>
      <c r="AM345" s="293">
        <f t="shared" si="46"/>
        <v>0</v>
      </c>
      <c r="AN345" s="294" t="str">
        <f>IF(AM345=0,"",
IF(SUM($AM$47:AM345)=1,AO345,
IF($AM$1547&gt;SUM($AM$47:AM345),_xlfn.CONCAT(", ",AO345),
IF($AM$1547=SUM($AM$47:AM345),_xlfn.CONCAT(" y ",AO345)))))</f>
        <v/>
      </c>
      <c r="AO345" s="89" t="s">
        <v>6458</v>
      </c>
      <c r="AQ345" s="477">
        <f t="shared" si="47"/>
        <v>0</v>
      </c>
      <c r="AR345" s="321">
        <f t="shared" si="48"/>
        <v>0</v>
      </c>
      <c r="AS345" s="293">
        <f t="shared" si="49"/>
        <v>0</v>
      </c>
      <c r="AT345" s="294" t="str">
        <f>IF(AS345=0,"",
IF(SUM($AS$47:AS345)=1,AU345,
IF($AS$1547&gt;SUM($AS$47:AS345),_xlfn.CONCAT(", ",AU345),
IF($AS$1547=SUM($AS$47:AS345),_xlfn.CONCAT(" y ",AU345)))))</f>
        <v/>
      </c>
      <c r="AU345" s="89" t="s">
        <v>6458</v>
      </c>
    </row>
    <row r="346" spans="1:47" ht="15" customHeight="1">
      <c r="A346" s="64"/>
      <c r="B346" s="11"/>
      <c r="C346" s="1021" t="s">
        <v>6459</v>
      </c>
      <c r="D346" s="890"/>
      <c r="E346" s="997"/>
      <c r="F346" s="884"/>
      <c r="G346" s="884"/>
      <c r="H346" s="884"/>
      <c r="I346" s="884"/>
      <c r="J346" s="884"/>
      <c r="K346" s="885"/>
      <c r="L346" s="1027"/>
      <c r="M346" s="884"/>
      <c r="N346" s="884"/>
      <c r="O346" s="885"/>
      <c r="P346" s="1027"/>
      <c r="Q346" s="884"/>
      <c r="R346" s="884"/>
      <c r="S346" s="885"/>
      <c r="T346" s="991"/>
      <c r="U346" s="884"/>
      <c r="V346" s="884"/>
      <c r="W346" s="885"/>
      <c r="X346" s="796"/>
      <c r="Y346" s="796"/>
      <c r="Z346" s="796"/>
      <c r="AA346" s="796"/>
      <c r="AB346" s="796"/>
      <c r="AC346" s="796"/>
      <c r="AD346" s="796"/>
      <c r="AG346" s="323" t="b">
        <f t="shared" si="40"/>
        <v>0</v>
      </c>
      <c r="AH346" s="1" t="str">
        <f t="shared" si="41"/>
        <v/>
      </c>
      <c r="AI346" s="323" t="b">
        <f t="shared" si="42"/>
        <v>0</v>
      </c>
      <c r="AJ346" s="1" t="str">
        <f t="shared" si="43"/>
        <v/>
      </c>
      <c r="AK346" s="323" t="b">
        <f t="shared" si="44"/>
        <v>0</v>
      </c>
      <c r="AL346" s="648">
        <f t="shared" si="45"/>
        <v>0</v>
      </c>
      <c r="AM346" s="293">
        <f t="shared" si="46"/>
        <v>0</v>
      </c>
      <c r="AN346" s="294" t="str">
        <f>IF(AM346=0,"",
IF(SUM($AM$47:AM346)=1,AO346,
IF($AM$1547&gt;SUM($AM$47:AM346),_xlfn.CONCAT(", ",AO346),
IF($AM$1547=SUM($AM$47:AM346),_xlfn.CONCAT(" y ",AO346)))))</f>
        <v/>
      </c>
      <c r="AO346" s="89" t="s">
        <v>6460</v>
      </c>
      <c r="AQ346" s="477">
        <f t="shared" si="47"/>
        <v>0</v>
      </c>
      <c r="AR346" s="321">
        <f t="shared" si="48"/>
        <v>0</v>
      </c>
      <c r="AS346" s="293">
        <f t="shared" si="49"/>
        <v>0</v>
      </c>
      <c r="AT346" s="294" t="str">
        <f>IF(AS346=0,"",
IF(SUM($AS$47:AS346)=1,AU346,
IF($AS$1547&gt;SUM($AS$47:AS346),_xlfn.CONCAT(", ",AU346),
IF($AS$1547=SUM($AS$47:AS346),_xlfn.CONCAT(" y ",AU346)))))</f>
        <v/>
      </c>
      <c r="AU346" s="89" t="s">
        <v>6460</v>
      </c>
    </row>
    <row r="347" spans="1:47" ht="15" customHeight="1">
      <c r="A347" s="64"/>
      <c r="B347" s="11"/>
      <c r="C347" s="1021" t="s">
        <v>6461</v>
      </c>
      <c r="D347" s="890"/>
      <c r="E347" s="997"/>
      <c r="F347" s="884"/>
      <c r="G347" s="884"/>
      <c r="H347" s="884"/>
      <c r="I347" s="884"/>
      <c r="J347" s="884"/>
      <c r="K347" s="885"/>
      <c r="L347" s="1027"/>
      <c r="M347" s="884"/>
      <c r="N347" s="884"/>
      <c r="O347" s="885"/>
      <c r="P347" s="1027"/>
      <c r="Q347" s="884"/>
      <c r="R347" s="884"/>
      <c r="S347" s="885"/>
      <c r="T347" s="991"/>
      <c r="U347" s="884"/>
      <c r="V347" s="884"/>
      <c r="W347" s="885"/>
      <c r="X347" s="796"/>
      <c r="Y347" s="796"/>
      <c r="Z347" s="796"/>
      <c r="AA347" s="796"/>
      <c r="AB347" s="796"/>
      <c r="AC347" s="796"/>
      <c r="AD347" s="796"/>
      <c r="AG347" s="323" t="b">
        <f t="shared" si="40"/>
        <v>0</v>
      </c>
      <c r="AH347" s="1" t="str">
        <f t="shared" si="41"/>
        <v/>
      </c>
      <c r="AI347" s="323" t="b">
        <f t="shared" si="42"/>
        <v>0</v>
      </c>
      <c r="AJ347" s="1" t="str">
        <f t="shared" si="43"/>
        <v/>
      </c>
      <c r="AK347" s="323" t="b">
        <f t="shared" si="44"/>
        <v>0</v>
      </c>
      <c r="AL347" s="648">
        <f t="shared" si="45"/>
        <v>0</v>
      </c>
      <c r="AM347" s="293">
        <f t="shared" si="46"/>
        <v>0</v>
      </c>
      <c r="AN347" s="294" t="str">
        <f>IF(AM347=0,"",
IF(SUM($AM$47:AM347)=1,AO347,
IF($AM$1547&gt;SUM($AM$47:AM347),_xlfn.CONCAT(", ",AO347),
IF($AM$1547=SUM($AM$47:AM347),_xlfn.CONCAT(" y ",AO347)))))</f>
        <v/>
      </c>
      <c r="AO347" s="89" t="s">
        <v>6462</v>
      </c>
      <c r="AQ347" s="477">
        <f t="shared" si="47"/>
        <v>0</v>
      </c>
      <c r="AR347" s="321">
        <f t="shared" si="48"/>
        <v>0</v>
      </c>
      <c r="AS347" s="293">
        <f t="shared" si="49"/>
        <v>0</v>
      </c>
      <c r="AT347" s="294" t="str">
        <f>IF(AS347=0,"",
IF(SUM($AS$47:AS347)=1,AU347,
IF($AS$1547&gt;SUM($AS$47:AS347),_xlfn.CONCAT(", ",AU347),
IF($AS$1547=SUM($AS$47:AS347),_xlfn.CONCAT(" y ",AU347)))))</f>
        <v/>
      </c>
      <c r="AU347" s="89" t="s">
        <v>6462</v>
      </c>
    </row>
    <row r="348" spans="1:47" ht="15" customHeight="1">
      <c r="A348" s="64"/>
      <c r="B348" s="11"/>
      <c r="C348" s="1021" t="s">
        <v>6463</v>
      </c>
      <c r="D348" s="890"/>
      <c r="E348" s="997"/>
      <c r="F348" s="884"/>
      <c r="G348" s="884"/>
      <c r="H348" s="884"/>
      <c r="I348" s="884"/>
      <c r="J348" s="884"/>
      <c r="K348" s="885"/>
      <c r="L348" s="1027"/>
      <c r="M348" s="884"/>
      <c r="N348" s="884"/>
      <c r="O348" s="885"/>
      <c r="P348" s="1027"/>
      <c r="Q348" s="884"/>
      <c r="R348" s="884"/>
      <c r="S348" s="885"/>
      <c r="T348" s="991"/>
      <c r="U348" s="884"/>
      <c r="V348" s="884"/>
      <c r="W348" s="885"/>
      <c r="X348" s="796"/>
      <c r="Y348" s="796"/>
      <c r="Z348" s="796"/>
      <c r="AA348" s="796"/>
      <c r="AB348" s="796"/>
      <c r="AC348" s="796"/>
      <c r="AD348" s="796"/>
      <c r="AG348" s="323" t="b">
        <f t="shared" si="40"/>
        <v>0</v>
      </c>
      <c r="AH348" s="1" t="str">
        <f t="shared" si="41"/>
        <v/>
      </c>
      <c r="AI348" s="323" t="b">
        <f t="shared" si="42"/>
        <v>0</v>
      </c>
      <c r="AJ348" s="1" t="str">
        <f t="shared" si="43"/>
        <v/>
      </c>
      <c r="AK348" s="323" t="b">
        <f t="shared" si="44"/>
        <v>0</v>
      </c>
      <c r="AL348" s="648">
        <f t="shared" si="45"/>
        <v>0</v>
      </c>
      <c r="AM348" s="293">
        <f t="shared" si="46"/>
        <v>0</v>
      </c>
      <c r="AN348" s="294" t="str">
        <f>IF(AM348=0,"",
IF(SUM($AM$47:AM348)=1,AO348,
IF($AM$1547&gt;SUM($AM$47:AM348),_xlfn.CONCAT(", ",AO348),
IF($AM$1547=SUM($AM$47:AM348),_xlfn.CONCAT(" y ",AO348)))))</f>
        <v/>
      </c>
      <c r="AO348" s="89" t="s">
        <v>6464</v>
      </c>
      <c r="AQ348" s="477">
        <f t="shared" si="47"/>
        <v>0</v>
      </c>
      <c r="AR348" s="321">
        <f t="shared" si="48"/>
        <v>0</v>
      </c>
      <c r="AS348" s="293">
        <f t="shared" si="49"/>
        <v>0</v>
      </c>
      <c r="AT348" s="294" t="str">
        <f>IF(AS348=0,"",
IF(SUM($AS$47:AS348)=1,AU348,
IF($AS$1547&gt;SUM($AS$47:AS348),_xlfn.CONCAT(", ",AU348),
IF($AS$1547=SUM($AS$47:AS348),_xlfn.CONCAT(" y ",AU348)))))</f>
        <v/>
      </c>
      <c r="AU348" s="89" t="s">
        <v>6464</v>
      </c>
    </row>
    <row r="349" spans="1:47" ht="15" customHeight="1">
      <c r="A349" s="64"/>
      <c r="B349" s="11"/>
      <c r="C349" s="1021" t="s">
        <v>6465</v>
      </c>
      <c r="D349" s="890"/>
      <c r="E349" s="997"/>
      <c r="F349" s="884"/>
      <c r="G349" s="884"/>
      <c r="H349" s="884"/>
      <c r="I349" s="884"/>
      <c r="J349" s="884"/>
      <c r="K349" s="885"/>
      <c r="L349" s="1027"/>
      <c r="M349" s="884"/>
      <c r="N349" s="884"/>
      <c r="O349" s="885"/>
      <c r="P349" s="1027"/>
      <c r="Q349" s="884"/>
      <c r="R349" s="884"/>
      <c r="S349" s="885"/>
      <c r="T349" s="991"/>
      <c r="U349" s="884"/>
      <c r="V349" s="884"/>
      <c r="W349" s="885"/>
      <c r="X349" s="796"/>
      <c r="Y349" s="796"/>
      <c r="Z349" s="796"/>
      <c r="AA349" s="796"/>
      <c r="AB349" s="796"/>
      <c r="AC349" s="796"/>
      <c r="AD349" s="796"/>
      <c r="AG349" s="323" t="b">
        <f t="shared" si="40"/>
        <v>0</v>
      </c>
      <c r="AH349" s="1" t="str">
        <f t="shared" si="41"/>
        <v/>
      </c>
      <c r="AI349" s="323" t="b">
        <f t="shared" si="42"/>
        <v>0</v>
      </c>
      <c r="AJ349" s="1" t="str">
        <f t="shared" si="43"/>
        <v/>
      </c>
      <c r="AK349" s="323" t="b">
        <f t="shared" si="44"/>
        <v>0</v>
      </c>
      <c r="AL349" s="648">
        <f t="shared" si="45"/>
        <v>0</v>
      </c>
      <c r="AM349" s="293">
        <f t="shared" si="46"/>
        <v>0</v>
      </c>
      <c r="AN349" s="294" t="str">
        <f>IF(AM349=0,"",
IF(SUM($AM$47:AM349)=1,AO349,
IF($AM$1547&gt;SUM($AM$47:AM349),_xlfn.CONCAT(", ",AO349),
IF($AM$1547=SUM($AM$47:AM349),_xlfn.CONCAT(" y ",AO349)))))</f>
        <v/>
      </c>
      <c r="AO349" s="89" t="s">
        <v>6466</v>
      </c>
      <c r="AQ349" s="477">
        <f t="shared" si="47"/>
        <v>0</v>
      </c>
      <c r="AR349" s="321">
        <f t="shared" si="48"/>
        <v>0</v>
      </c>
      <c r="AS349" s="293">
        <f t="shared" si="49"/>
        <v>0</v>
      </c>
      <c r="AT349" s="294" t="str">
        <f>IF(AS349=0,"",
IF(SUM($AS$47:AS349)=1,AU349,
IF($AS$1547&gt;SUM($AS$47:AS349),_xlfn.CONCAT(", ",AU349),
IF($AS$1547=SUM($AS$47:AS349),_xlfn.CONCAT(" y ",AU349)))))</f>
        <v/>
      </c>
      <c r="AU349" s="89" t="s">
        <v>6466</v>
      </c>
    </row>
    <row r="350" spans="1:47" ht="15" customHeight="1">
      <c r="A350" s="64"/>
      <c r="B350" s="11"/>
      <c r="C350" s="1021" t="s">
        <v>6467</v>
      </c>
      <c r="D350" s="890"/>
      <c r="E350" s="997"/>
      <c r="F350" s="884"/>
      <c r="G350" s="884"/>
      <c r="H350" s="884"/>
      <c r="I350" s="884"/>
      <c r="J350" s="884"/>
      <c r="K350" s="885"/>
      <c r="L350" s="1027"/>
      <c r="M350" s="884"/>
      <c r="N350" s="884"/>
      <c r="O350" s="885"/>
      <c r="P350" s="1027"/>
      <c r="Q350" s="884"/>
      <c r="R350" s="884"/>
      <c r="S350" s="885"/>
      <c r="T350" s="991"/>
      <c r="U350" s="884"/>
      <c r="V350" s="884"/>
      <c r="W350" s="885"/>
      <c r="X350" s="796"/>
      <c r="Y350" s="796"/>
      <c r="Z350" s="796"/>
      <c r="AA350" s="796"/>
      <c r="AB350" s="796"/>
      <c r="AC350" s="796"/>
      <c r="AD350" s="796"/>
      <c r="AG350" s="323" t="b">
        <f t="shared" si="40"/>
        <v>0</v>
      </c>
      <c r="AH350" s="1" t="str">
        <f t="shared" si="41"/>
        <v/>
      </c>
      <c r="AI350" s="323" t="b">
        <f t="shared" si="42"/>
        <v>0</v>
      </c>
      <c r="AJ350" s="1" t="str">
        <f t="shared" si="43"/>
        <v/>
      </c>
      <c r="AK350" s="323" t="b">
        <f t="shared" si="44"/>
        <v>0</v>
      </c>
      <c r="AL350" s="648">
        <f t="shared" si="45"/>
        <v>0</v>
      </c>
      <c r="AM350" s="293">
        <f t="shared" si="46"/>
        <v>0</v>
      </c>
      <c r="AN350" s="294" t="str">
        <f>IF(AM350=0,"",
IF(SUM($AM$47:AM350)=1,AO350,
IF($AM$1547&gt;SUM($AM$47:AM350),_xlfn.CONCAT(", ",AO350),
IF($AM$1547=SUM($AM$47:AM350),_xlfn.CONCAT(" y ",AO350)))))</f>
        <v/>
      </c>
      <c r="AO350" s="89" t="s">
        <v>6468</v>
      </c>
      <c r="AQ350" s="477">
        <f t="shared" si="47"/>
        <v>0</v>
      </c>
      <c r="AR350" s="321">
        <f t="shared" si="48"/>
        <v>0</v>
      </c>
      <c r="AS350" s="293">
        <f t="shared" si="49"/>
        <v>0</v>
      </c>
      <c r="AT350" s="294" t="str">
        <f>IF(AS350=0,"",
IF(SUM($AS$47:AS350)=1,AU350,
IF($AS$1547&gt;SUM($AS$47:AS350),_xlfn.CONCAT(", ",AU350),
IF($AS$1547=SUM($AS$47:AS350),_xlfn.CONCAT(" y ",AU350)))))</f>
        <v/>
      </c>
      <c r="AU350" s="89" t="s">
        <v>6468</v>
      </c>
    </row>
    <row r="351" spans="1:47" ht="15" customHeight="1">
      <c r="A351" s="64"/>
      <c r="B351" s="11"/>
      <c r="C351" s="1021" t="s">
        <v>6469</v>
      </c>
      <c r="D351" s="890"/>
      <c r="E351" s="997"/>
      <c r="F351" s="884"/>
      <c r="G351" s="884"/>
      <c r="H351" s="884"/>
      <c r="I351" s="884"/>
      <c r="J351" s="884"/>
      <c r="K351" s="885"/>
      <c r="L351" s="1027"/>
      <c r="M351" s="884"/>
      <c r="N351" s="884"/>
      <c r="O351" s="885"/>
      <c r="P351" s="1027"/>
      <c r="Q351" s="884"/>
      <c r="R351" s="884"/>
      <c r="S351" s="885"/>
      <c r="T351" s="991"/>
      <c r="U351" s="884"/>
      <c r="V351" s="884"/>
      <c r="W351" s="885"/>
      <c r="X351" s="796"/>
      <c r="Y351" s="796"/>
      <c r="Z351" s="796"/>
      <c r="AA351" s="796"/>
      <c r="AB351" s="796"/>
      <c r="AC351" s="796"/>
      <c r="AD351" s="796"/>
      <c r="AG351" s="323" t="b">
        <f t="shared" si="40"/>
        <v>0</v>
      </c>
      <c r="AH351" s="1" t="str">
        <f t="shared" si="41"/>
        <v/>
      </c>
      <c r="AI351" s="323" t="b">
        <f t="shared" si="42"/>
        <v>0</v>
      </c>
      <c r="AJ351" s="1" t="str">
        <f t="shared" si="43"/>
        <v/>
      </c>
      <c r="AK351" s="323" t="b">
        <f t="shared" si="44"/>
        <v>0</v>
      </c>
      <c r="AL351" s="648">
        <f t="shared" si="45"/>
        <v>0</v>
      </c>
      <c r="AM351" s="293">
        <f t="shared" si="46"/>
        <v>0</v>
      </c>
      <c r="AN351" s="294" t="str">
        <f>IF(AM351=0,"",
IF(SUM($AM$47:AM351)=1,AO351,
IF($AM$1547&gt;SUM($AM$47:AM351),_xlfn.CONCAT(", ",AO351),
IF($AM$1547=SUM($AM$47:AM351),_xlfn.CONCAT(" y ",AO351)))))</f>
        <v/>
      </c>
      <c r="AO351" s="89" t="s">
        <v>6470</v>
      </c>
      <c r="AQ351" s="477">
        <f t="shared" si="47"/>
        <v>0</v>
      </c>
      <c r="AR351" s="321">
        <f t="shared" si="48"/>
        <v>0</v>
      </c>
      <c r="AS351" s="293">
        <f t="shared" si="49"/>
        <v>0</v>
      </c>
      <c r="AT351" s="294" t="str">
        <f>IF(AS351=0,"",
IF(SUM($AS$47:AS351)=1,AU351,
IF($AS$1547&gt;SUM($AS$47:AS351),_xlfn.CONCAT(", ",AU351),
IF($AS$1547=SUM($AS$47:AS351),_xlfn.CONCAT(" y ",AU351)))))</f>
        <v/>
      </c>
      <c r="AU351" s="89" t="s">
        <v>6470</v>
      </c>
    </row>
    <row r="352" spans="1:47" ht="15" customHeight="1">
      <c r="A352" s="64"/>
      <c r="B352" s="11"/>
      <c r="C352" s="1021" t="s">
        <v>6471</v>
      </c>
      <c r="D352" s="890"/>
      <c r="E352" s="997"/>
      <c r="F352" s="884"/>
      <c r="G352" s="884"/>
      <c r="H352" s="884"/>
      <c r="I352" s="884"/>
      <c r="J352" s="884"/>
      <c r="K352" s="885"/>
      <c r="L352" s="1027"/>
      <c r="M352" s="884"/>
      <c r="N352" s="884"/>
      <c r="O352" s="885"/>
      <c r="P352" s="1027"/>
      <c r="Q352" s="884"/>
      <c r="R352" s="884"/>
      <c r="S352" s="885"/>
      <c r="T352" s="991"/>
      <c r="U352" s="884"/>
      <c r="V352" s="884"/>
      <c r="W352" s="885"/>
      <c r="X352" s="796"/>
      <c r="Y352" s="796"/>
      <c r="Z352" s="796"/>
      <c r="AA352" s="796"/>
      <c r="AB352" s="796"/>
      <c r="AC352" s="796"/>
      <c r="AD352" s="796"/>
      <c r="AG352" s="323" t="b">
        <f t="shared" si="40"/>
        <v>0</v>
      </c>
      <c r="AH352" s="1" t="str">
        <f t="shared" si="41"/>
        <v/>
      </c>
      <c r="AI352" s="323" t="b">
        <f t="shared" si="42"/>
        <v>0</v>
      </c>
      <c r="AJ352" s="1" t="str">
        <f t="shared" si="43"/>
        <v/>
      </c>
      <c r="AK352" s="323" t="b">
        <f t="shared" si="44"/>
        <v>0</v>
      </c>
      <c r="AL352" s="648">
        <f t="shared" si="45"/>
        <v>0</v>
      </c>
      <c r="AM352" s="293">
        <f t="shared" si="46"/>
        <v>0</v>
      </c>
      <c r="AN352" s="294" t="str">
        <f>IF(AM352=0,"",
IF(SUM($AM$47:AM352)=1,AO352,
IF($AM$1547&gt;SUM($AM$47:AM352),_xlfn.CONCAT(", ",AO352),
IF($AM$1547=SUM($AM$47:AM352),_xlfn.CONCAT(" y ",AO352)))))</f>
        <v/>
      </c>
      <c r="AO352" s="89" t="s">
        <v>6472</v>
      </c>
      <c r="AQ352" s="477">
        <f t="shared" si="47"/>
        <v>0</v>
      </c>
      <c r="AR352" s="321">
        <f t="shared" si="48"/>
        <v>0</v>
      </c>
      <c r="AS352" s="293">
        <f t="shared" si="49"/>
        <v>0</v>
      </c>
      <c r="AT352" s="294" t="str">
        <f>IF(AS352=0,"",
IF(SUM($AS$47:AS352)=1,AU352,
IF($AS$1547&gt;SUM($AS$47:AS352),_xlfn.CONCAT(", ",AU352),
IF($AS$1547=SUM($AS$47:AS352),_xlfn.CONCAT(" y ",AU352)))))</f>
        <v/>
      </c>
      <c r="AU352" s="89" t="s">
        <v>6472</v>
      </c>
    </row>
    <row r="353" spans="1:47" ht="15" customHeight="1">
      <c r="A353" s="64"/>
      <c r="B353" s="11"/>
      <c r="C353" s="1021" t="s">
        <v>6473</v>
      </c>
      <c r="D353" s="890"/>
      <c r="E353" s="997"/>
      <c r="F353" s="884"/>
      <c r="G353" s="884"/>
      <c r="H353" s="884"/>
      <c r="I353" s="884"/>
      <c r="J353" s="884"/>
      <c r="K353" s="885"/>
      <c r="L353" s="1027"/>
      <c r="M353" s="884"/>
      <c r="N353" s="884"/>
      <c r="O353" s="885"/>
      <c r="P353" s="1027"/>
      <c r="Q353" s="884"/>
      <c r="R353" s="884"/>
      <c r="S353" s="885"/>
      <c r="T353" s="991"/>
      <c r="U353" s="884"/>
      <c r="V353" s="884"/>
      <c r="W353" s="885"/>
      <c r="X353" s="796"/>
      <c r="Y353" s="796"/>
      <c r="Z353" s="796"/>
      <c r="AA353" s="796"/>
      <c r="AB353" s="796"/>
      <c r="AC353" s="796"/>
      <c r="AD353" s="796"/>
      <c r="AG353" s="323" t="b">
        <f t="shared" si="40"/>
        <v>0</v>
      </c>
      <c r="AH353" s="1" t="str">
        <f t="shared" si="41"/>
        <v/>
      </c>
      <c r="AI353" s="323" t="b">
        <f t="shared" si="42"/>
        <v>0</v>
      </c>
      <c r="AJ353" s="1" t="str">
        <f t="shared" si="43"/>
        <v/>
      </c>
      <c r="AK353" s="323" t="b">
        <f t="shared" si="44"/>
        <v>0</v>
      </c>
      <c r="AL353" s="648">
        <f t="shared" si="45"/>
        <v>0</v>
      </c>
      <c r="AM353" s="293">
        <f t="shared" si="46"/>
        <v>0</v>
      </c>
      <c r="AN353" s="294" t="str">
        <f>IF(AM353=0,"",
IF(SUM($AM$47:AM353)=1,AO353,
IF($AM$1547&gt;SUM($AM$47:AM353),_xlfn.CONCAT(", ",AO353),
IF($AM$1547=SUM($AM$47:AM353),_xlfn.CONCAT(" y ",AO353)))))</f>
        <v/>
      </c>
      <c r="AO353" s="89" t="s">
        <v>6474</v>
      </c>
      <c r="AQ353" s="477">
        <f t="shared" si="47"/>
        <v>0</v>
      </c>
      <c r="AR353" s="321">
        <f t="shared" si="48"/>
        <v>0</v>
      </c>
      <c r="AS353" s="293">
        <f t="shared" si="49"/>
        <v>0</v>
      </c>
      <c r="AT353" s="294" t="str">
        <f>IF(AS353=0,"",
IF(SUM($AS$47:AS353)=1,AU353,
IF($AS$1547&gt;SUM($AS$47:AS353),_xlfn.CONCAT(", ",AU353),
IF($AS$1547=SUM($AS$47:AS353),_xlfn.CONCAT(" y ",AU353)))))</f>
        <v/>
      </c>
      <c r="AU353" s="89" t="s">
        <v>6474</v>
      </c>
    </row>
    <row r="354" spans="1:47" ht="15" customHeight="1">
      <c r="A354" s="64"/>
      <c r="B354" s="11"/>
      <c r="C354" s="1021" t="s">
        <v>6475</v>
      </c>
      <c r="D354" s="890"/>
      <c r="E354" s="997"/>
      <c r="F354" s="884"/>
      <c r="G354" s="884"/>
      <c r="H354" s="884"/>
      <c r="I354" s="884"/>
      <c r="J354" s="884"/>
      <c r="K354" s="885"/>
      <c r="L354" s="1027"/>
      <c r="M354" s="884"/>
      <c r="N354" s="884"/>
      <c r="O354" s="885"/>
      <c r="P354" s="1027"/>
      <c r="Q354" s="884"/>
      <c r="R354" s="884"/>
      <c r="S354" s="885"/>
      <c r="T354" s="991"/>
      <c r="U354" s="884"/>
      <c r="V354" s="884"/>
      <c r="W354" s="885"/>
      <c r="X354" s="796"/>
      <c r="Y354" s="796"/>
      <c r="Z354" s="796"/>
      <c r="AA354" s="796"/>
      <c r="AB354" s="796"/>
      <c r="AC354" s="796"/>
      <c r="AD354" s="796"/>
      <c r="AG354" s="323" t="b">
        <f t="shared" si="40"/>
        <v>0</v>
      </c>
      <c r="AH354" s="1" t="str">
        <f t="shared" si="41"/>
        <v/>
      </c>
      <c r="AI354" s="323" t="b">
        <f t="shared" si="42"/>
        <v>0</v>
      </c>
      <c r="AJ354" s="1" t="str">
        <f t="shared" si="43"/>
        <v/>
      </c>
      <c r="AK354" s="323" t="b">
        <f t="shared" si="44"/>
        <v>0</v>
      </c>
      <c r="AL354" s="648">
        <f t="shared" si="45"/>
        <v>0</v>
      </c>
      <c r="AM354" s="293">
        <f t="shared" si="46"/>
        <v>0</v>
      </c>
      <c r="AN354" s="294" t="str">
        <f>IF(AM354=0,"",
IF(SUM($AM$47:AM354)=1,AO354,
IF($AM$1547&gt;SUM($AM$47:AM354),_xlfn.CONCAT(", ",AO354),
IF($AM$1547=SUM($AM$47:AM354),_xlfn.CONCAT(" y ",AO354)))))</f>
        <v/>
      </c>
      <c r="AO354" s="89" t="s">
        <v>6476</v>
      </c>
      <c r="AQ354" s="477">
        <f t="shared" si="47"/>
        <v>0</v>
      </c>
      <c r="AR354" s="321">
        <f t="shared" si="48"/>
        <v>0</v>
      </c>
      <c r="AS354" s="293">
        <f t="shared" si="49"/>
        <v>0</v>
      </c>
      <c r="AT354" s="294" t="str">
        <f>IF(AS354=0,"",
IF(SUM($AS$47:AS354)=1,AU354,
IF($AS$1547&gt;SUM($AS$47:AS354),_xlfn.CONCAT(", ",AU354),
IF($AS$1547=SUM($AS$47:AS354),_xlfn.CONCAT(" y ",AU354)))))</f>
        <v/>
      </c>
      <c r="AU354" s="89" t="s">
        <v>6476</v>
      </c>
    </row>
    <row r="355" spans="1:47" ht="15" customHeight="1">
      <c r="A355" s="64"/>
      <c r="B355" s="11"/>
      <c r="C355" s="1021" t="s">
        <v>6477</v>
      </c>
      <c r="D355" s="890"/>
      <c r="E355" s="997"/>
      <c r="F355" s="884"/>
      <c r="G355" s="884"/>
      <c r="H355" s="884"/>
      <c r="I355" s="884"/>
      <c r="J355" s="884"/>
      <c r="K355" s="885"/>
      <c r="L355" s="1027"/>
      <c r="M355" s="884"/>
      <c r="N355" s="884"/>
      <c r="O355" s="885"/>
      <c r="P355" s="1027"/>
      <c r="Q355" s="884"/>
      <c r="R355" s="884"/>
      <c r="S355" s="885"/>
      <c r="T355" s="991"/>
      <c r="U355" s="884"/>
      <c r="V355" s="884"/>
      <c r="W355" s="885"/>
      <c r="X355" s="796"/>
      <c r="Y355" s="796"/>
      <c r="Z355" s="796"/>
      <c r="AA355" s="796"/>
      <c r="AB355" s="796"/>
      <c r="AC355" s="796"/>
      <c r="AD355" s="796"/>
      <c r="AG355" s="323" t="b">
        <f t="shared" si="40"/>
        <v>0</v>
      </c>
      <c r="AH355" s="1" t="str">
        <f t="shared" si="41"/>
        <v/>
      </c>
      <c r="AI355" s="323" t="b">
        <f t="shared" si="42"/>
        <v>0</v>
      </c>
      <c r="AJ355" s="1" t="str">
        <f t="shared" si="43"/>
        <v/>
      </c>
      <c r="AK355" s="323" t="b">
        <f t="shared" si="44"/>
        <v>0</v>
      </c>
      <c r="AL355" s="648">
        <f t="shared" si="45"/>
        <v>0</v>
      </c>
      <c r="AM355" s="293">
        <f t="shared" si="46"/>
        <v>0</v>
      </c>
      <c r="AN355" s="294" t="str">
        <f>IF(AM355=0,"",
IF(SUM($AM$47:AM355)=1,AO355,
IF($AM$1547&gt;SUM($AM$47:AM355),_xlfn.CONCAT(", ",AO355),
IF($AM$1547=SUM($AM$47:AM355),_xlfn.CONCAT(" y ",AO355)))))</f>
        <v/>
      </c>
      <c r="AO355" s="89" t="s">
        <v>6478</v>
      </c>
      <c r="AQ355" s="477">
        <f t="shared" si="47"/>
        <v>0</v>
      </c>
      <c r="AR355" s="321">
        <f t="shared" si="48"/>
        <v>0</v>
      </c>
      <c r="AS355" s="293">
        <f t="shared" si="49"/>
        <v>0</v>
      </c>
      <c r="AT355" s="294" t="str">
        <f>IF(AS355=0,"",
IF(SUM($AS$47:AS355)=1,AU355,
IF($AS$1547&gt;SUM($AS$47:AS355),_xlfn.CONCAT(", ",AU355),
IF($AS$1547=SUM($AS$47:AS355),_xlfn.CONCAT(" y ",AU355)))))</f>
        <v/>
      </c>
      <c r="AU355" s="89" t="s">
        <v>6478</v>
      </c>
    </row>
    <row r="356" spans="1:47" ht="15" customHeight="1">
      <c r="A356" s="64"/>
      <c r="B356" s="11"/>
      <c r="C356" s="1021" t="s">
        <v>6479</v>
      </c>
      <c r="D356" s="890"/>
      <c r="E356" s="997"/>
      <c r="F356" s="884"/>
      <c r="G356" s="884"/>
      <c r="H356" s="884"/>
      <c r="I356" s="884"/>
      <c r="J356" s="884"/>
      <c r="K356" s="885"/>
      <c r="L356" s="1027"/>
      <c r="M356" s="884"/>
      <c r="N356" s="884"/>
      <c r="O356" s="885"/>
      <c r="P356" s="1027"/>
      <c r="Q356" s="884"/>
      <c r="R356" s="884"/>
      <c r="S356" s="885"/>
      <c r="T356" s="991"/>
      <c r="U356" s="884"/>
      <c r="V356" s="884"/>
      <c r="W356" s="885"/>
      <c r="X356" s="796"/>
      <c r="Y356" s="796"/>
      <c r="Z356" s="796"/>
      <c r="AA356" s="796"/>
      <c r="AB356" s="796"/>
      <c r="AC356" s="796"/>
      <c r="AD356" s="796"/>
      <c r="AG356" s="323" t="b">
        <f t="shared" si="40"/>
        <v>0</v>
      </c>
      <c r="AH356" s="1" t="str">
        <f t="shared" si="41"/>
        <v/>
      </c>
      <c r="AI356" s="323" t="b">
        <f t="shared" si="42"/>
        <v>0</v>
      </c>
      <c r="AJ356" s="1" t="str">
        <f t="shared" si="43"/>
        <v/>
      </c>
      <c r="AK356" s="323" t="b">
        <f t="shared" si="44"/>
        <v>0</v>
      </c>
      <c r="AL356" s="648">
        <f t="shared" si="45"/>
        <v>0</v>
      </c>
      <c r="AM356" s="293">
        <f t="shared" si="46"/>
        <v>0</v>
      </c>
      <c r="AN356" s="294" t="str">
        <f>IF(AM356=0,"",
IF(SUM($AM$47:AM356)=1,AO356,
IF($AM$1547&gt;SUM($AM$47:AM356),_xlfn.CONCAT(", ",AO356),
IF($AM$1547=SUM($AM$47:AM356),_xlfn.CONCAT(" y ",AO356)))))</f>
        <v/>
      </c>
      <c r="AO356" s="89" t="s">
        <v>6480</v>
      </c>
      <c r="AQ356" s="477">
        <f t="shared" si="47"/>
        <v>0</v>
      </c>
      <c r="AR356" s="321">
        <f t="shared" si="48"/>
        <v>0</v>
      </c>
      <c r="AS356" s="293">
        <f t="shared" si="49"/>
        <v>0</v>
      </c>
      <c r="AT356" s="294" t="str">
        <f>IF(AS356=0,"",
IF(SUM($AS$47:AS356)=1,AU356,
IF($AS$1547&gt;SUM($AS$47:AS356),_xlfn.CONCAT(", ",AU356),
IF($AS$1547=SUM($AS$47:AS356),_xlfn.CONCAT(" y ",AU356)))))</f>
        <v/>
      </c>
      <c r="AU356" s="89" t="s">
        <v>6480</v>
      </c>
    </row>
    <row r="357" spans="1:47" ht="15" customHeight="1">
      <c r="A357" s="64"/>
      <c r="B357" s="11"/>
      <c r="C357" s="1021" t="s">
        <v>6481</v>
      </c>
      <c r="D357" s="890"/>
      <c r="E357" s="997"/>
      <c r="F357" s="884"/>
      <c r="G357" s="884"/>
      <c r="H357" s="884"/>
      <c r="I357" s="884"/>
      <c r="J357" s="884"/>
      <c r="K357" s="885"/>
      <c r="L357" s="1027"/>
      <c r="M357" s="884"/>
      <c r="N357" s="884"/>
      <c r="O357" s="885"/>
      <c r="P357" s="1027"/>
      <c r="Q357" s="884"/>
      <c r="R357" s="884"/>
      <c r="S357" s="885"/>
      <c r="T357" s="991"/>
      <c r="U357" s="884"/>
      <c r="V357" s="884"/>
      <c r="W357" s="885"/>
      <c r="X357" s="796"/>
      <c r="Y357" s="796"/>
      <c r="Z357" s="796"/>
      <c r="AA357" s="796"/>
      <c r="AB357" s="796"/>
      <c r="AC357" s="796"/>
      <c r="AD357" s="796"/>
      <c r="AG357" s="323" t="b">
        <f t="shared" si="40"/>
        <v>0</v>
      </c>
      <c r="AH357" s="1" t="str">
        <f t="shared" si="41"/>
        <v/>
      </c>
      <c r="AI357" s="323" t="b">
        <f t="shared" si="42"/>
        <v>0</v>
      </c>
      <c r="AJ357" s="1" t="str">
        <f t="shared" si="43"/>
        <v/>
      </c>
      <c r="AK357" s="323" t="b">
        <f t="shared" si="44"/>
        <v>0</v>
      </c>
      <c r="AL357" s="648">
        <f t="shared" si="45"/>
        <v>0</v>
      </c>
      <c r="AM357" s="293">
        <f t="shared" si="46"/>
        <v>0</v>
      </c>
      <c r="AN357" s="294" t="str">
        <f>IF(AM357=0,"",
IF(SUM($AM$47:AM357)=1,AO357,
IF($AM$1547&gt;SUM($AM$47:AM357),_xlfn.CONCAT(", ",AO357),
IF($AM$1547=SUM($AM$47:AM357),_xlfn.CONCAT(" y ",AO357)))))</f>
        <v/>
      </c>
      <c r="AO357" s="89" t="s">
        <v>6482</v>
      </c>
      <c r="AQ357" s="477">
        <f t="shared" si="47"/>
        <v>0</v>
      </c>
      <c r="AR357" s="321">
        <f t="shared" si="48"/>
        <v>0</v>
      </c>
      <c r="AS357" s="293">
        <f t="shared" si="49"/>
        <v>0</v>
      </c>
      <c r="AT357" s="294" t="str">
        <f>IF(AS357=0,"",
IF(SUM($AS$47:AS357)=1,AU357,
IF($AS$1547&gt;SUM($AS$47:AS357),_xlfn.CONCAT(", ",AU357),
IF($AS$1547=SUM($AS$47:AS357),_xlfn.CONCAT(" y ",AU357)))))</f>
        <v/>
      </c>
      <c r="AU357" s="89" t="s">
        <v>6482</v>
      </c>
    </row>
    <row r="358" spans="1:47" ht="15" customHeight="1">
      <c r="A358" s="64"/>
      <c r="B358" s="11"/>
      <c r="C358" s="1021" t="s">
        <v>6483</v>
      </c>
      <c r="D358" s="890"/>
      <c r="E358" s="997"/>
      <c r="F358" s="884"/>
      <c r="G358" s="884"/>
      <c r="H358" s="884"/>
      <c r="I358" s="884"/>
      <c r="J358" s="884"/>
      <c r="K358" s="885"/>
      <c r="L358" s="1027"/>
      <c r="M358" s="884"/>
      <c r="N358" s="884"/>
      <c r="O358" s="885"/>
      <c r="P358" s="1027"/>
      <c r="Q358" s="884"/>
      <c r="R358" s="884"/>
      <c r="S358" s="885"/>
      <c r="T358" s="991"/>
      <c r="U358" s="884"/>
      <c r="V358" s="884"/>
      <c r="W358" s="885"/>
      <c r="X358" s="796"/>
      <c r="Y358" s="796"/>
      <c r="Z358" s="796"/>
      <c r="AA358" s="796"/>
      <c r="AB358" s="796"/>
      <c r="AC358" s="796"/>
      <c r="AD358" s="796"/>
      <c r="AG358" s="323" t="b">
        <f t="shared" si="40"/>
        <v>0</v>
      </c>
      <c r="AH358" s="1" t="str">
        <f t="shared" si="41"/>
        <v/>
      </c>
      <c r="AI358" s="323" t="b">
        <f t="shared" si="42"/>
        <v>0</v>
      </c>
      <c r="AJ358" s="1" t="str">
        <f t="shared" si="43"/>
        <v/>
      </c>
      <c r="AK358" s="323" t="b">
        <f t="shared" si="44"/>
        <v>0</v>
      </c>
      <c r="AL358" s="648">
        <f t="shared" si="45"/>
        <v>0</v>
      </c>
      <c r="AM358" s="293">
        <f t="shared" si="46"/>
        <v>0</v>
      </c>
      <c r="AN358" s="294" t="str">
        <f>IF(AM358=0,"",
IF(SUM($AM$47:AM358)=1,AO358,
IF($AM$1547&gt;SUM($AM$47:AM358),_xlfn.CONCAT(", ",AO358),
IF($AM$1547=SUM($AM$47:AM358),_xlfn.CONCAT(" y ",AO358)))))</f>
        <v/>
      </c>
      <c r="AO358" s="89" t="s">
        <v>6484</v>
      </c>
      <c r="AQ358" s="477">
        <f t="shared" si="47"/>
        <v>0</v>
      </c>
      <c r="AR358" s="321">
        <f t="shared" si="48"/>
        <v>0</v>
      </c>
      <c r="AS358" s="293">
        <f t="shared" si="49"/>
        <v>0</v>
      </c>
      <c r="AT358" s="294" t="str">
        <f>IF(AS358=0,"",
IF(SUM($AS$47:AS358)=1,AU358,
IF($AS$1547&gt;SUM($AS$47:AS358),_xlfn.CONCAT(", ",AU358),
IF($AS$1547=SUM($AS$47:AS358),_xlfn.CONCAT(" y ",AU358)))))</f>
        <v/>
      </c>
      <c r="AU358" s="89" t="s">
        <v>6484</v>
      </c>
    </row>
    <row r="359" spans="1:47" ht="15" customHeight="1">
      <c r="A359" s="64"/>
      <c r="B359" s="11"/>
      <c r="C359" s="1021" t="s">
        <v>6485</v>
      </c>
      <c r="D359" s="890"/>
      <c r="E359" s="997"/>
      <c r="F359" s="884"/>
      <c r="G359" s="884"/>
      <c r="H359" s="884"/>
      <c r="I359" s="884"/>
      <c r="J359" s="884"/>
      <c r="K359" s="885"/>
      <c r="L359" s="1027"/>
      <c r="M359" s="884"/>
      <c r="N359" s="884"/>
      <c r="O359" s="885"/>
      <c r="P359" s="1027"/>
      <c r="Q359" s="884"/>
      <c r="R359" s="884"/>
      <c r="S359" s="885"/>
      <c r="T359" s="991"/>
      <c r="U359" s="884"/>
      <c r="V359" s="884"/>
      <c r="W359" s="885"/>
      <c r="X359" s="796"/>
      <c r="Y359" s="796"/>
      <c r="Z359" s="796"/>
      <c r="AA359" s="796"/>
      <c r="AB359" s="796"/>
      <c r="AC359" s="796"/>
      <c r="AD359" s="796"/>
      <c r="AG359" s="323" t="b">
        <f t="shared" si="40"/>
        <v>0</v>
      </c>
      <c r="AH359" s="1" t="str">
        <f t="shared" si="41"/>
        <v/>
      </c>
      <c r="AI359" s="323" t="b">
        <f t="shared" si="42"/>
        <v>0</v>
      </c>
      <c r="AJ359" s="1" t="str">
        <f t="shared" si="43"/>
        <v/>
      </c>
      <c r="AK359" s="323" t="b">
        <f t="shared" si="44"/>
        <v>0</v>
      </c>
      <c r="AL359" s="648">
        <f t="shared" si="45"/>
        <v>0</v>
      </c>
      <c r="AM359" s="293">
        <f t="shared" si="46"/>
        <v>0</v>
      </c>
      <c r="AN359" s="294" t="str">
        <f>IF(AM359=0,"",
IF(SUM($AM$47:AM359)=1,AO359,
IF($AM$1547&gt;SUM($AM$47:AM359),_xlfn.CONCAT(", ",AO359),
IF($AM$1547=SUM($AM$47:AM359),_xlfn.CONCAT(" y ",AO359)))))</f>
        <v/>
      </c>
      <c r="AO359" s="89" t="s">
        <v>6486</v>
      </c>
      <c r="AQ359" s="477">
        <f t="shared" si="47"/>
        <v>0</v>
      </c>
      <c r="AR359" s="321">
        <f t="shared" si="48"/>
        <v>0</v>
      </c>
      <c r="AS359" s="293">
        <f t="shared" si="49"/>
        <v>0</v>
      </c>
      <c r="AT359" s="294" t="str">
        <f>IF(AS359=0,"",
IF(SUM($AS$47:AS359)=1,AU359,
IF($AS$1547&gt;SUM($AS$47:AS359),_xlfn.CONCAT(", ",AU359),
IF($AS$1547=SUM($AS$47:AS359),_xlfn.CONCAT(" y ",AU359)))))</f>
        <v/>
      </c>
      <c r="AU359" s="89" t="s">
        <v>6486</v>
      </c>
    </row>
    <row r="360" spans="1:47" ht="15" customHeight="1">
      <c r="A360" s="64"/>
      <c r="B360" s="11"/>
      <c r="C360" s="1021" t="s">
        <v>6487</v>
      </c>
      <c r="D360" s="890"/>
      <c r="E360" s="997"/>
      <c r="F360" s="884"/>
      <c r="G360" s="884"/>
      <c r="H360" s="884"/>
      <c r="I360" s="884"/>
      <c r="J360" s="884"/>
      <c r="K360" s="885"/>
      <c r="L360" s="1027"/>
      <c r="M360" s="884"/>
      <c r="N360" s="884"/>
      <c r="O360" s="885"/>
      <c r="P360" s="1027"/>
      <c r="Q360" s="884"/>
      <c r="R360" s="884"/>
      <c r="S360" s="885"/>
      <c r="T360" s="991"/>
      <c r="U360" s="884"/>
      <c r="V360" s="884"/>
      <c r="W360" s="885"/>
      <c r="X360" s="796"/>
      <c r="Y360" s="796"/>
      <c r="Z360" s="796"/>
      <c r="AA360" s="796"/>
      <c r="AB360" s="796"/>
      <c r="AC360" s="796"/>
      <c r="AD360" s="796"/>
      <c r="AG360" s="323" t="b">
        <f t="shared" si="40"/>
        <v>0</v>
      </c>
      <c r="AH360" s="1" t="str">
        <f t="shared" si="41"/>
        <v/>
      </c>
      <c r="AI360" s="323" t="b">
        <f t="shared" si="42"/>
        <v>0</v>
      </c>
      <c r="AJ360" s="1" t="str">
        <f t="shared" si="43"/>
        <v/>
      </c>
      <c r="AK360" s="323" t="b">
        <f t="shared" si="44"/>
        <v>0</v>
      </c>
      <c r="AL360" s="648">
        <f t="shared" si="45"/>
        <v>0</v>
      </c>
      <c r="AM360" s="293">
        <f t="shared" si="46"/>
        <v>0</v>
      </c>
      <c r="AN360" s="294" t="str">
        <f>IF(AM360=0,"",
IF(SUM($AM$47:AM360)=1,AO360,
IF($AM$1547&gt;SUM($AM$47:AM360),_xlfn.CONCAT(", ",AO360),
IF($AM$1547=SUM($AM$47:AM360),_xlfn.CONCAT(" y ",AO360)))))</f>
        <v/>
      </c>
      <c r="AO360" s="89" t="s">
        <v>6488</v>
      </c>
      <c r="AQ360" s="477">
        <f t="shared" si="47"/>
        <v>0</v>
      </c>
      <c r="AR360" s="321">
        <f t="shared" si="48"/>
        <v>0</v>
      </c>
      <c r="AS360" s="293">
        <f t="shared" si="49"/>
        <v>0</v>
      </c>
      <c r="AT360" s="294" t="str">
        <f>IF(AS360=0,"",
IF(SUM($AS$47:AS360)=1,AU360,
IF($AS$1547&gt;SUM($AS$47:AS360),_xlfn.CONCAT(", ",AU360),
IF($AS$1547=SUM($AS$47:AS360),_xlfn.CONCAT(" y ",AU360)))))</f>
        <v/>
      </c>
      <c r="AU360" s="89" t="s">
        <v>6488</v>
      </c>
    </row>
    <row r="361" spans="1:47" ht="15" customHeight="1">
      <c r="A361" s="64"/>
      <c r="B361" s="11"/>
      <c r="C361" s="1021" t="s">
        <v>6489</v>
      </c>
      <c r="D361" s="890"/>
      <c r="E361" s="997"/>
      <c r="F361" s="884"/>
      <c r="G361" s="884"/>
      <c r="H361" s="884"/>
      <c r="I361" s="884"/>
      <c r="J361" s="884"/>
      <c r="K361" s="885"/>
      <c r="L361" s="1027"/>
      <c r="M361" s="884"/>
      <c r="N361" s="884"/>
      <c r="O361" s="885"/>
      <c r="P361" s="1027"/>
      <c r="Q361" s="884"/>
      <c r="R361" s="884"/>
      <c r="S361" s="885"/>
      <c r="T361" s="991"/>
      <c r="U361" s="884"/>
      <c r="V361" s="884"/>
      <c r="W361" s="885"/>
      <c r="X361" s="796"/>
      <c r="Y361" s="796"/>
      <c r="Z361" s="796"/>
      <c r="AA361" s="796"/>
      <c r="AB361" s="796"/>
      <c r="AC361" s="796"/>
      <c r="AD361" s="796"/>
      <c r="AG361" s="323" t="b">
        <f t="shared" si="40"/>
        <v>0</v>
      </c>
      <c r="AH361" s="1" t="str">
        <f t="shared" si="41"/>
        <v/>
      </c>
      <c r="AI361" s="323" t="b">
        <f t="shared" si="42"/>
        <v>0</v>
      </c>
      <c r="AJ361" s="1" t="str">
        <f t="shared" si="43"/>
        <v/>
      </c>
      <c r="AK361" s="323" t="b">
        <f t="shared" si="44"/>
        <v>0</v>
      </c>
      <c r="AL361" s="648">
        <f t="shared" si="45"/>
        <v>0</v>
      </c>
      <c r="AM361" s="293">
        <f t="shared" si="46"/>
        <v>0</v>
      </c>
      <c r="AN361" s="294" t="str">
        <f>IF(AM361=0,"",
IF(SUM($AM$47:AM361)=1,AO361,
IF($AM$1547&gt;SUM($AM$47:AM361),_xlfn.CONCAT(", ",AO361),
IF($AM$1547=SUM($AM$47:AM361),_xlfn.CONCAT(" y ",AO361)))))</f>
        <v/>
      </c>
      <c r="AO361" s="89" t="s">
        <v>6490</v>
      </c>
      <c r="AQ361" s="477">
        <f t="shared" si="47"/>
        <v>0</v>
      </c>
      <c r="AR361" s="321">
        <f t="shared" si="48"/>
        <v>0</v>
      </c>
      <c r="AS361" s="293">
        <f t="shared" si="49"/>
        <v>0</v>
      </c>
      <c r="AT361" s="294" t="str">
        <f>IF(AS361=0,"",
IF(SUM($AS$47:AS361)=1,AU361,
IF($AS$1547&gt;SUM($AS$47:AS361),_xlfn.CONCAT(", ",AU361),
IF($AS$1547=SUM($AS$47:AS361),_xlfn.CONCAT(" y ",AU361)))))</f>
        <v/>
      </c>
      <c r="AU361" s="89" t="s">
        <v>6490</v>
      </c>
    </row>
    <row r="362" spans="1:47" ht="15" customHeight="1">
      <c r="A362" s="64"/>
      <c r="B362" s="11"/>
      <c r="C362" s="1021" t="s">
        <v>6491</v>
      </c>
      <c r="D362" s="890"/>
      <c r="E362" s="997"/>
      <c r="F362" s="884"/>
      <c r="G362" s="884"/>
      <c r="H362" s="884"/>
      <c r="I362" s="884"/>
      <c r="J362" s="884"/>
      <c r="K362" s="885"/>
      <c r="L362" s="1027"/>
      <c r="M362" s="884"/>
      <c r="N362" s="884"/>
      <c r="O362" s="885"/>
      <c r="P362" s="1027"/>
      <c r="Q362" s="884"/>
      <c r="R362" s="884"/>
      <c r="S362" s="885"/>
      <c r="T362" s="991"/>
      <c r="U362" s="884"/>
      <c r="V362" s="884"/>
      <c r="W362" s="885"/>
      <c r="X362" s="796"/>
      <c r="Y362" s="796"/>
      <c r="Z362" s="796"/>
      <c r="AA362" s="796"/>
      <c r="AB362" s="796"/>
      <c r="AC362" s="796"/>
      <c r="AD362" s="796"/>
      <c r="AG362" s="323" t="b">
        <f t="shared" si="40"/>
        <v>0</v>
      </c>
      <c r="AH362" s="1" t="str">
        <f t="shared" si="41"/>
        <v/>
      </c>
      <c r="AI362" s="323" t="b">
        <f t="shared" si="42"/>
        <v>0</v>
      </c>
      <c r="AJ362" s="1" t="str">
        <f t="shared" si="43"/>
        <v/>
      </c>
      <c r="AK362" s="323" t="b">
        <f t="shared" si="44"/>
        <v>0</v>
      </c>
      <c r="AL362" s="648">
        <f t="shared" si="45"/>
        <v>0</v>
      </c>
      <c r="AM362" s="293">
        <f t="shared" si="46"/>
        <v>0</v>
      </c>
      <c r="AN362" s="294" t="str">
        <f>IF(AM362=0,"",
IF(SUM($AM$47:AM362)=1,AO362,
IF($AM$1547&gt;SUM($AM$47:AM362),_xlfn.CONCAT(", ",AO362),
IF($AM$1547=SUM($AM$47:AM362),_xlfn.CONCAT(" y ",AO362)))))</f>
        <v/>
      </c>
      <c r="AO362" s="89" t="s">
        <v>6492</v>
      </c>
      <c r="AQ362" s="477">
        <f t="shared" si="47"/>
        <v>0</v>
      </c>
      <c r="AR362" s="321">
        <f t="shared" si="48"/>
        <v>0</v>
      </c>
      <c r="AS362" s="293">
        <f t="shared" si="49"/>
        <v>0</v>
      </c>
      <c r="AT362" s="294" t="str">
        <f>IF(AS362=0,"",
IF(SUM($AS$47:AS362)=1,AU362,
IF($AS$1547&gt;SUM($AS$47:AS362),_xlfn.CONCAT(", ",AU362),
IF($AS$1547=SUM($AS$47:AS362),_xlfn.CONCAT(" y ",AU362)))))</f>
        <v/>
      </c>
      <c r="AU362" s="89" t="s">
        <v>6492</v>
      </c>
    </row>
    <row r="363" spans="1:47" ht="15" customHeight="1">
      <c r="A363" s="64"/>
      <c r="B363" s="11"/>
      <c r="C363" s="1021" t="s">
        <v>6493</v>
      </c>
      <c r="D363" s="890"/>
      <c r="E363" s="997"/>
      <c r="F363" s="884"/>
      <c r="G363" s="884"/>
      <c r="H363" s="884"/>
      <c r="I363" s="884"/>
      <c r="J363" s="884"/>
      <c r="K363" s="885"/>
      <c r="L363" s="1027"/>
      <c r="M363" s="884"/>
      <c r="N363" s="884"/>
      <c r="O363" s="885"/>
      <c r="P363" s="1027"/>
      <c r="Q363" s="884"/>
      <c r="R363" s="884"/>
      <c r="S363" s="885"/>
      <c r="T363" s="991"/>
      <c r="U363" s="884"/>
      <c r="V363" s="884"/>
      <c r="W363" s="885"/>
      <c r="X363" s="796"/>
      <c r="Y363" s="796"/>
      <c r="Z363" s="796"/>
      <c r="AA363" s="796"/>
      <c r="AB363" s="796"/>
      <c r="AC363" s="796"/>
      <c r="AD363" s="796"/>
      <c r="AG363" s="323" t="b">
        <f t="shared" si="40"/>
        <v>0</v>
      </c>
      <c r="AH363" s="1" t="str">
        <f t="shared" si="41"/>
        <v/>
      </c>
      <c r="AI363" s="323" t="b">
        <f t="shared" si="42"/>
        <v>0</v>
      </c>
      <c r="AJ363" s="1" t="str">
        <f t="shared" si="43"/>
        <v/>
      </c>
      <c r="AK363" s="323" t="b">
        <f t="shared" si="44"/>
        <v>0</v>
      </c>
      <c r="AL363" s="648">
        <f t="shared" si="45"/>
        <v>0</v>
      </c>
      <c r="AM363" s="293">
        <f t="shared" si="46"/>
        <v>0</v>
      </c>
      <c r="AN363" s="294" t="str">
        <f>IF(AM363=0,"",
IF(SUM($AM$47:AM363)=1,AO363,
IF($AM$1547&gt;SUM($AM$47:AM363),_xlfn.CONCAT(", ",AO363),
IF($AM$1547=SUM($AM$47:AM363),_xlfn.CONCAT(" y ",AO363)))))</f>
        <v/>
      </c>
      <c r="AO363" s="89" t="s">
        <v>6494</v>
      </c>
      <c r="AQ363" s="477">
        <f t="shared" si="47"/>
        <v>0</v>
      </c>
      <c r="AR363" s="321">
        <f t="shared" si="48"/>
        <v>0</v>
      </c>
      <c r="AS363" s="293">
        <f t="shared" si="49"/>
        <v>0</v>
      </c>
      <c r="AT363" s="294" t="str">
        <f>IF(AS363=0,"",
IF(SUM($AS$47:AS363)=1,AU363,
IF($AS$1547&gt;SUM($AS$47:AS363),_xlfn.CONCAT(", ",AU363),
IF($AS$1547=SUM($AS$47:AS363),_xlfn.CONCAT(" y ",AU363)))))</f>
        <v/>
      </c>
      <c r="AU363" s="89" t="s">
        <v>6494</v>
      </c>
    </row>
    <row r="364" spans="1:47" ht="15" customHeight="1">
      <c r="A364" s="64"/>
      <c r="B364" s="11"/>
      <c r="C364" s="1021" t="s">
        <v>6495</v>
      </c>
      <c r="D364" s="890"/>
      <c r="E364" s="997"/>
      <c r="F364" s="884"/>
      <c r="G364" s="884"/>
      <c r="H364" s="884"/>
      <c r="I364" s="884"/>
      <c r="J364" s="884"/>
      <c r="K364" s="885"/>
      <c r="L364" s="1027"/>
      <c r="M364" s="884"/>
      <c r="N364" s="884"/>
      <c r="O364" s="885"/>
      <c r="P364" s="1027"/>
      <c r="Q364" s="884"/>
      <c r="R364" s="884"/>
      <c r="S364" s="885"/>
      <c r="T364" s="991"/>
      <c r="U364" s="884"/>
      <c r="V364" s="884"/>
      <c r="W364" s="885"/>
      <c r="X364" s="796"/>
      <c r="Y364" s="796"/>
      <c r="Z364" s="796"/>
      <c r="AA364" s="796"/>
      <c r="AB364" s="796"/>
      <c r="AC364" s="796"/>
      <c r="AD364" s="796"/>
      <c r="AG364" s="323" t="b">
        <f t="shared" si="40"/>
        <v>0</v>
      </c>
      <c r="AH364" s="1" t="str">
        <f t="shared" si="41"/>
        <v/>
      </c>
      <c r="AI364" s="323" t="b">
        <f t="shared" si="42"/>
        <v>0</v>
      </c>
      <c r="AJ364" s="1" t="str">
        <f t="shared" si="43"/>
        <v/>
      </c>
      <c r="AK364" s="323" t="b">
        <f t="shared" si="44"/>
        <v>0</v>
      </c>
      <c r="AL364" s="648">
        <f t="shared" si="45"/>
        <v>0</v>
      </c>
      <c r="AM364" s="293">
        <f t="shared" si="46"/>
        <v>0</v>
      </c>
      <c r="AN364" s="294" t="str">
        <f>IF(AM364=0,"",
IF(SUM($AM$47:AM364)=1,AO364,
IF($AM$1547&gt;SUM($AM$47:AM364),_xlfn.CONCAT(", ",AO364),
IF($AM$1547=SUM($AM$47:AM364),_xlfn.CONCAT(" y ",AO364)))))</f>
        <v/>
      </c>
      <c r="AO364" s="89" t="s">
        <v>6496</v>
      </c>
      <c r="AQ364" s="477">
        <f t="shared" si="47"/>
        <v>0</v>
      </c>
      <c r="AR364" s="321">
        <f t="shared" si="48"/>
        <v>0</v>
      </c>
      <c r="AS364" s="293">
        <f t="shared" si="49"/>
        <v>0</v>
      </c>
      <c r="AT364" s="294" t="str">
        <f>IF(AS364=0,"",
IF(SUM($AS$47:AS364)=1,AU364,
IF($AS$1547&gt;SUM($AS$47:AS364),_xlfn.CONCAT(", ",AU364),
IF($AS$1547=SUM($AS$47:AS364),_xlfn.CONCAT(" y ",AU364)))))</f>
        <v/>
      </c>
      <c r="AU364" s="89" t="s">
        <v>6496</v>
      </c>
    </row>
    <row r="365" spans="1:47" ht="15" customHeight="1">
      <c r="A365" s="64"/>
      <c r="B365" s="11"/>
      <c r="C365" s="1021" t="s">
        <v>6497</v>
      </c>
      <c r="D365" s="890"/>
      <c r="E365" s="997"/>
      <c r="F365" s="884"/>
      <c r="G365" s="884"/>
      <c r="H365" s="884"/>
      <c r="I365" s="884"/>
      <c r="J365" s="884"/>
      <c r="K365" s="885"/>
      <c r="L365" s="1027"/>
      <c r="M365" s="884"/>
      <c r="N365" s="884"/>
      <c r="O365" s="885"/>
      <c r="P365" s="1027"/>
      <c r="Q365" s="884"/>
      <c r="R365" s="884"/>
      <c r="S365" s="885"/>
      <c r="T365" s="991"/>
      <c r="U365" s="884"/>
      <c r="V365" s="884"/>
      <c r="W365" s="885"/>
      <c r="X365" s="796"/>
      <c r="Y365" s="796"/>
      <c r="Z365" s="796"/>
      <c r="AA365" s="796"/>
      <c r="AB365" s="796"/>
      <c r="AC365" s="796"/>
      <c r="AD365" s="796"/>
      <c r="AG365" s="323" t="b">
        <f t="shared" si="40"/>
        <v>0</v>
      </c>
      <c r="AH365" s="1" t="str">
        <f t="shared" si="41"/>
        <v/>
      </c>
      <c r="AI365" s="323" t="b">
        <f t="shared" si="42"/>
        <v>0</v>
      </c>
      <c r="AJ365" s="1" t="str">
        <f t="shared" si="43"/>
        <v/>
      </c>
      <c r="AK365" s="323" t="b">
        <f t="shared" si="44"/>
        <v>0</v>
      </c>
      <c r="AL365" s="648">
        <f t="shared" si="45"/>
        <v>0</v>
      </c>
      <c r="AM365" s="293">
        <f t="shared" si="46"/>
        <v>0</v>
      </c>
      <c r="AN365" s="294" t="str">
        <f>IF(AM365=0,"",
IF(SUM($AM$47:AM365)=1,AO365,
IF($AM$1547&gt;SUM($AM$47:AM365),_xlfn.CONCAT(", ",AO365),
IF($AM$1547=SUM($AM$47:AM365),_xlfn.CONCAT(" y ",AO365)))))</f>
        <v/>
      </c>
      <c r="AO365" s="89" t="s">
        <v>6498</v>
      </c>
      <c r="AQ365" s="477">
        <f t="shared" si="47"/>
        <v>0</v>
      </c>
      <c r="AR365" s="321">
        <f t="shared" si="48"/>
        <v>0</v>
      </c>
      <c r="AS365" s="293">
        <f t="shared" si="49"/>
        <v>0</v>
      </c>
      <c r="AT365" s="294" t="str">
        <f>IF(AS365=0,"",
IF(SUM($AS$47:AS365)=1,AU365,
IF($AS$1547&gt;SUM($AS$47:AS365),_xlfn.CONCAT(", ",AU365),
IF($AS$1547=SUM($AS$47:AS365),_xlfn.CONCAT(" y ",AU365)))))</f>
        <v/>
      </c>
      <c r="AU365" s="89" t="s">
        <v>6498</v>
      </c>
    </row>
    <row r="366" spans="1:47" ht="15" customHeight="1">
      <c r="A366" s="64"/>
      <c r="B366" s="11"/>
      <c r="C366" s="1021" t="s">
        <v>6499</v>
      </c>
      <c r="D366" s="890"/>
      <c r="E366" s="997"/>
      <c r="F366" s="884"/>
      <c r="G366" s="884"/>
      <c r="H366" s="884"/>
      <c r="I366" s="884"/>
      <c r="J366" s="884"/>
      <c r="K366" s="885"/>
      <c r="L366" s="1027"/>
      <c r="M366" s="884"/>
      <c r="N366" s="884"/>
      <c r="O366" s="885"/>
      <c r="P366" s="1027"/>
      <c r="Q366" s="884"/>
      <c r="R366" s="884"/>
      <c r="S366" s="885"/>
      <c r="T366" s="991"/>
      <c r="U366" s="884"/>
      <c r="V366" s="884"/>
      <c r="W366" s="885"/>
      <c r="X366" s="796"/>
      <c r="Y366" s="796"/>
      <c r="Z366" s="796"/>
      <c r="AA366" s="796"/>
      <c r="AB366" s="796"/>
      <c r="AC366" s="796"/>
      <c r="AD366" s="796"/>
      <c r="AG366" s="323" t="b">
        <f t="shared" si="40"/>
        <v>0</v>
      </c>
      <c r="AH366" s="1" t="str">
        <f t="shared" si="41"/>
        <v/>
      </c>
      <c r="AI366" s="323" t="b">
        <f t="shared" si="42"/>
        <v>0</v>
      </c>
      <c r="AJ366" s="1" t="str">
        <f t="shared" si="43"/>
        <v/>
      </c>
      <c r="AK366" s="323" t="b">
        <f t="shared" si="44"/>
        <v>0</v>
      </c>
      <c r="AL366" s="648">
        <f t="shared" si="45"/>
        <v>0</v>
      </c>
      <c r="AM366" s="293">
        <f t="shared" si="46"/>
        <v>0</v>
      </c>
      <c r="AN366" s="294" t="str">
        <f>IF(AM366=0,"",
IF(SUM($AM$47:AM366)=1,AO366,
IF($AM$1547&gt;SUM($AM$47:AM366),_xlfn.CONCAT(", ",AO366),
IF($AM$1547=SUM($AM$47:AM366),_xlfn.CONCAT(" y ",AO366)))))</f>
        <v/>
      </c>
      <c r="AO366" s="89" t="s">
        <v>6500</v>
      </c>
      <c r="AQ366" s="477">
        <f t="shared" si="47"/>
        <v>0</v>
      </c>
      <c r="AR366" s="321">
        <f t="shared" si="48"/>
        <v>0</v>
      </c>
      <c r="AS366" s="293">
        <f t="shared" si="49"/>
        <v>0</v>
      </c>
      <c r="AT366" s="294" t="str">
        <f>IF(AS366=0,"",
IF(SUM($AS$47:AS366)=1,AU366,
IF($AS$1547&gt;SUM($AS$47:AS366),_xlfn.CONCAT(", ",AU366),
IF($AS$1547=SUM($AS$47:AS366),_xlfn.CONCAT(" y ",AU366)))))</f>
        <v/>
      </c>
      <c r="AU366" s="89" t="s">
        <v>6500</v>
      </c>
    </row>
    <row r="367" spans="1:47" ht="15" customHeight="1">
      <c r="A367" s="64"/>
      <c r="B367" s="11"/>
      <c r="C367" s="1021" t="s">
        <v>6501</v>
      </c>
      <c r="D367" s="890"/>
      <c r="E367" s="997"/>
      <c r="F367" s="884"/>
      <c r="G367" s="884"/>
      <c r="H367" s="884"/>
      <c r="I367" s="884"/>
      <c r="J367" s="884"/>
      <c r="K367" s="885"/>
      <c r="L367" s="1027"/>
      <c r="M367" s="884"/>
      <c r="N367" s="884"/>
      <c r="O367" s="885"/>
      <c r="P367" s="1027"/>
      <c r="Q367" s="884"/>
      <c r="R367" s="884"/>
      <c r="S367" s="885"/>
      <c r="T367" s="991"/>
      <c r="U367" s="884"/>
      <c r="V367" s="884"/>
      <c r="W367" s="885"/>
      <c r="X367" s="796"/>
      <c r="Y367" s="796"/>
      <c r="Z367" s="796"/>
      <c r="AA367" s="796"/>
      <c r="AB367" s="796"/>
      <c r="AC367" s="796"/>
      <c r="AD367" s="796"/>
      <c r="AG367" s="323" t="b">
        <f t="shared" si="40"/>
        <v>0</v>
      </c>
      <c r="AH367" s="1" t="str">
        <f t="shared" si="41"/>
        <v/>
      </c>
      <c r="AI367" s="323" t="b">
        <f t="shared" si="42"/>
        <v>0</v>
      </c>
      <c r="AJ367" s="1" t="str">
        <f t="shared" si="43"/>
        <v/>
      </c>
      <c r="AK367" s="323" t="b">
        <f t="shared" si="44"/>
        <v>0</v>
      </c>
      <c r="AL367" s="648">
        <f t="shared" si="45"/>
        <v>0</v>
      </c>
      <c r="AM367" s="293">
        <f t="shared" si="46"/>
        <v>0</v>
      </c>
      <c r="AN367" s="294" t="str">
        <f>IF(AM367=0,"",
IF(SUM($AM$47:AM367)=1,AO367,
IF($AM$1547&gt;SUM($AM$47:AM367),_xlfn.CONCAT(", ",AO367),
IF($AM$1547=SUM($AM$47:AM367),_xlfn.CONCAT(" y ",AO367)))))</f>
        <v/>
      </c>
      <c r="AO367" s="89" t="s">
        <v>6502</v>
      </c>
      <c r="AQ367" s="477">
        <f t="shared" si="47"/>
        <v>0</v>
      </c>
      <c r="AR367" s="321">
        <f t="shared" si="48"/>
        <v>0</v>
      </c>
      <c r="AS367" s="293">
        <f t="shared" si="49"/>
        <v>0</v>
      </c>
      <c r="AT367" s="294" t="str">
        <f>IF(AS367=0,"",
IF(SUM($AS$47:AS367)=1,AU367,
IF($AS$1547&gt;SUM($AS$47:AS367),_xlfn.CONCAT(", ",AU367),
IF($AS$1547=SUM($AS$47:AS367),_xlfn.CONCAT(" y ",AU367)))))</f>
        <v/>
      </c>
      <c r="AU367" s="89" t="s">
        <v>6502</v>
      </c>
    </row>
    <row r="368" spans="1:47" ht="15" customHeight="1">
      <c r="A368" s="64"/>
      <c r="B368" s="11"/>
      <c r="C368" s="1021" t="s">
        <v>6503</v>
      </c>
      <c r="D368" s="890"/>
      <c r="E368" s="997"/>
      <c r="F368" s="884"/>
      <c r="G368" s="884"/>
      <c r="H368" s="884"/>
      <c r="I368" s="884"/>
      <c r="J368" s="884"/>
      <c r="K368" s="885"/>
      <c r="L368" s="1027"/>
      <c r="M368" s="884"/>
      <c r="N368" s="884"/>
      <c r="O368" s="885"/>
      <c r="P368" s="1027"/>
      <c r="Q368" s="884"/>
      <c r="R368" s="884"/>
      <c r="S368" s="885"/>
      <c r="T368" s="991"/>
      <c r="U368" s="884"/>
      <c r="V368" s="884"/>
      <c r="W368" s="885"/>
      <c r="X368" s="796"/>
      <c r="Y368" s="796"/>
      <c r="Z368" s="796"/>
      <c r="AA368" s="796"/>
      <c r="AB368" s="796"/>
      <c r="AC368" s="796"/>
      <c r="AD368" s="796"/>
      <c r="AG368" s="323" t="b">
        <f t="shared" ref="AG368:AG431" si="50">NOT(EXACT(E368,UPPER(E368)))</f>
        <v>0</v>
      </c>
      <c r="AH368" s="1" t="str">
        <f t="shared" ref="AH368:AH431" si="51">SUBSTITUTE( SUBSTITUTE( SUBSTITUTE( SUBSTITUTE( SUBSTITUTE( SUBSTITUTE( SUBSTITUTE( SUBSTITUTE( SUBSTITUTE( SUBSTITUTE(E368, "á", "a"), "é", "e"), "í", "i"), "ó", "o"), "ú", "u"), "Á", "A"), "É", "E"), "Í", "I"), "Ó", "O"), "Ú", "U")</f>
        <v/>
      </c>
      <c r="AI368" s="323" t="b">
        <f t="shared" ref="AI368:AI431" si="52">NOT(EXACT(E368,AH368))</f>
        <v>0</v>
      </c>
      <c r="AJ368" s="1" t="str">
        <f t="shared" ref="AJ368:AJ431" si="53">SUBSTITUTE((SUBSTITUTE(SUBSTITUTE(SUBSTITUTE(E368,".",""),",",""),"(","")),")","")</f>
        <v/>
      </c>
      <c r="AK368" s="323" t="b">
        <f t="shared" ref="AK368:AK431" si="54">NOT(EXACT(E368,AJ368))</f>
        <v>0</v>
      </c>
      <c r="AL368" s="648">
        <f t="shared" ref="AL368:AL431" si="55">IF(COUNTIF(T368,"VARIAS")&gt;0,1,0)</f>
        <v>0</v>
      </c>
      <c r="AM368" s="293">
        <f t="shared" ref="AM368:AM431" si="56">IF(SUM(AL368)=0,0,1)</f>
        <v>0</v>
      </c>
      <c r="AN368" s="294" t="str">
        <f>IF(AM368=0,"",
IF(SUM($AM$47:AM368)=1,AO368,
IF($AM$1547&gt;SUM($AM$47:AM368),_xlfn.CONCAT(", ",AO368),
IF($AM$1547=SUM($AM$47:AM368),_xlfn.CONCAT(" y ",AO368)))))</f>
        <v/>
      </c>
      <c r="AO368" s="89" t="s">
        <v>6504</v>
      </c>
      <c r="AQ368" s="477">
        <f t="shared" ref="AQ368:AQ431" si="57">IF(AND($AD368="X",COUNTA(X368:AC368)&gt;0),1,0)</f>
        <v>0</v>
      </c>
      <c r="AR368" s="321">
        <f t="shared" ref="AR368:AR431" si="58">IF(AND(COUNTBLANK(E368)=0,COUNTA(L368:W368)=3,COUNTA(X368:AD368)&gt;0),0,IF(AND(COUNTBLANK(E368)=1,COUNTA(L368:AD368)=0),0,1))</f>
        <v>0</v>
      </c>
      <c r="AS368" s="293">
        <f t="shared" ref="AS368:AS431" si="59">IF(AR368=0,0,1)</f>
        <v>0</v>
      </c>
      <c r="AT368" s="294" t="str">
        <f>IF(AS368=0,"",
IF(SUM($AS$47:AS368)=1,AU368,
IF($AS$1547&gt;SUM($AS$47:AS368),_xlfn.CONCAT(", ",AU368),
IF($AS$1547=SUM($AS$47:AS368),_xlfn.CONCAT(" y ",AU368)))))</f>
        <v/>
      </c>
      <c r="AU368" s="89" t="s">
        <v>6504</v>
      </c>
    </row>
    <row r="369" spans="1:47" ht="15" customHeight="1">
      <c r="A369" s="64"/>
      <c r="B369" s="11"/>
      <c r="C369" s="1021" t="s">
        <v>6505</v>
      </c>
      <c r="D369" s="890"/>
      <c r="E369" s="997"/>
      <c r="F369" s="884"/>
      <c r="G369" s="884"/>
      <c r="H369" s="884"/>
      <c r="I369" s="884"/>
      <c r="J369" s="884"/>
      <c r="K369" s="885"/>
      <c r="L369" s="1027"/>
      <c r="M369" s="884"/>
      <c r="N369" s="884"/>
      <c r="O369" s="885"/>
      <c r="P369" s="1027"/>
      <c r="Q369" s="884"/>
      <c r="R369" s="884"/>
      <c r="S369" s="885"/>
      <c r="T369" s="991"/>
      <c r="U369" s="884"/>
      <c r="V369" s="884"/>
      <c r="W369" s="885"/>
      <c r="X369" s="796"/>
      <c r="Y369" s="796"/>
      <c r="Z369" s="796"/>
      <c r="AA369" s="796"/>
      <c r="AB369" s="796"/>
      <c r="AC369" s="796"/>
      <c r="AD369" s="796"/>
      <c r="AG369" s="323" t="b">
        <f t="shared" si="50"/>
        <v>0</v>
      </c>
      <c r="AH369" s="1" t="str">
        <f t="shared" si="51"/>
        <v/>
      </c>
      <c r="AI369" s="323" t="b">
        <f t="shared" si="52"/>
        <v>0</v>
      </c>
      <c r="AJ369" s="1" t="str">
        <f t="shared" si="53"/>
        <v/>
      </c>
      <c r="AK369" s="323" t="b">
        <f t="shared" si="54"/>
        <v>0</v>
      </c>
      <c r="AL369" s="648">
        <f t="shared" si="55"/>
        <v>0</v>
      </c>
      <c r="AM369" s="293">
        <f t="shared" si="56"/>
        <v>0</v>
      </c>
      <c r="AN369" s="294" t="str">
        <f>IF(AM369=0,"",
IF(SUM($AM$47:AM369)=1,AO369,
IF($AM$1547&gt;SUM($AM$47:AM369),_xlfn.CONCAT(", ",AO369),
IF($AM$1547=SUM($AM$47:AM369),_xlfn.CONCAT(" y ",AO369)))))</f>
        <v/>
      </c>
      <c r="AO369" s="89" t="s">
        <v>6506</v>
      </c>
      <c r="AQ369" s="477">
        <f t="shared" si="57"/>
        <v>0</v>
      </c>
      <c r="AR369" s="321">
        <f t="shared" si="58"/>
        <v>0</v>
      </c>
      <c r="AS369" s="293">
        <f t="shared" si="59"/>
        <v>0</v>
      </c>
      <c r="AT369" s="294" t="str">
        <f>IF(AS369=0,"",
IF(SUM($AS$47:AS369)=1,AU369,
IF($AS$1547&gt;SUM($AS$47:AS369),_xlfn.CONCAT(", ",AU369),
IF($AS$1547=SUM($AS$47:AS369),_xlfn.CONCAT(" y ",AU369)))))</f>
        <v/>
      </c>
      <c r="AU369" s="89" t="s">
        <v>6506</v>
      </c>
    </row>
    <row r="370" spans="1:47" ht="15" customHeight="1">
      <c r="A370" s="64"/>
      <c r="B370" s="11"/>
      <c r="C370" s="1021" t="s">
        <v>6507</v>
      </c>
      <c r="D370" s="890"/>
      <c r="E370" s="997"/>
      <c r="F370" s="884"/>
      <c r="G370" s="884"/>
      <c r="H370" s="884"/>
      <c r="I370" s="884"/>
      <c r="J370" s="884"/>
      <c r="K370" s="885"/>
      <c r="L370" s="1027"/>
      <c r="M370" s="884"/>
      <c r="N370" s="884"/>
      <c r="O370" s="885"/>
      <c r="P370" s="1027"/>
      <c r="Q370" s="884"/>
      <c r="R370" s="884"/>
      <c r="S370" s="885"/>
      <c r="T370" s="991"/>
      <c r="U370" s="884"/>
      <c r="V370" s="884"/>
      <c r="W370" s="885"/>
      <c r="X370" s="796"/>
      <c r="Y370" s="796"/>
      <c r="Z370" s="796"/>
      <c r="AA370" s="796"/>
      <c r="AB370" s="796"/>
      <c r="AC370" s="796"/>
      <c r="AD370" s="796"/>
      <c r="AG370" s="323" t="b">
        <f t="shared" si="50"/>
        <v>0</v>
      </c>
      <c r="AH370" s="1" t="str">
        <f t="shared" si="51"/>
        <v/>
      </c>
      <c r="AI370" s="323" t="b">
        <f t="shared" si="52"/>
        <v>0</v>
      </c>
      <c r="AJ370" s="1" t="str">
        <f t="shared" si="53"/>
        <v/>
      </c>
      <c r="AK370" s="323" t="b">
        <f t="shared" si="54"/>
        <v>0</v>
      </c>
      <c r="AL370" s="648">
        <f t="shared" si="55"/>
        <v>0</v>
      </c>
      <c r="AM370" s="293">
        <f t="shared" si="56"/>
        <v>0</v>
      </c>
      <c r="AN370" s="294" t="str">
        <f>IF(AM370=0,"",
IF(SUM($AM$47:AM370)=1,AO370,
IF($AM$1547&gt;SUM($AM$47:AM370),_xlfn.CONCAT(", ",AO370),
IF($AM$1547=SUM($AM$47:AM370),_xlfn.CONCAT(" y ",AO370)))))</f>
        <v/>
      </c>
      <c r="AO370" s="89" t="s">
        <v>6508</v>
      </c>
      <c r="AQ370" s="477">
        <f t="shared" si="57"/>
        <v>0</v>
      </c>
      <c r="AR370" s="321">
        <f t="shared" si="58"/>
        <v>0</v>
      </c>
      <c r="AS370" s="293">
        <f t="shared" si="59"/>
        <v>0</v>
      </c>
      <c r="AT370" s="294" t="str">
        <f>IF(AS370=0,"",
IF(SUM($AS$47:AS370)=1,AU370,
IF($AS$1547&gt;SUM($AS$47:AS370),_xlfn.CONCAT(", ",AU370),
IF($AS$1547=SUM($AS$47:AS370),_xlfn.CONCAT(" y ",AU370)))))</f>
        <v/>
      </c>
      <c r="AU370" s="89" t="s">
        <v>6508</v>
      </c>
    </row>
    <row r="371" spans="1:47" ht="15" customHeight="1">
      <c r="A371" s="64"/>
      <c r="B371" s="11"/>
      <c r="C371" s="1021" t="s">
        <v>6509</v>
      </c>
      <c r="D371" s="890"/>
      <c r="E371" s="997"/>
      <c r="F371" s="884"/>
      <c r="G371" s="884"/>
      <c r="H371" s="884"/>
      <c r="I371" s="884"/>
      <c r="J371" s="884"/>
      <c r="K371" s="885"/>
      <c r="L371" s="1027"/>
      <c r="M371" s="884"/>
      <c r="N371" s="884"/>
      <c r="O371" s="885"/>
      <c r="P371" s="1027"/>
      <c r="Q371" s="884"/>
      <c r="R371" s="884"/>
      <c r="S371" s="885"/>
      <c r="T371" s="991"/>
      <c r="U371" s="884"/>
      <c r="V371" s="884"/>
      <c r="W371" s="885"/>
      <c r="X371" s="796"/>
      <c r="Y371" s="796"/>
      <c r="Z371" s="796"/>
      <c r="AA371" s="796"/>
      <c r="AB371" s="796"/>
      <c r="AC371" s="796"/>
      <c r="AD371" s="796"/>
      <c r="AG371" s="323" t="b">
        <f t="shared" si="50"/>
        <v>0</v>
      </c>
      <c r="AH371" s="1" t="str">
        <f t="shared" si="51"/>
        <v/>
      </c>
      <c r="AI371" s="323" t="b">
        <f t="shared" si="52"/>
        <v>0</v>
      </c>
      <c r="AJ371" s="1" t="str">
        <f t="shared" si="53"/>
        <v/>
      </c>
      <c r="AK371" s="323" t="b">
        <f t="shared" si="54"/>
        <v>0</v>
      </c>
      <c r="AL371" s="648">
        <f t="shared" si="55"/>
        <v>0</v>
      </c>
      <c r="AM371" s="293">
        <f t="shared" si="56"/>
        <v>0</v>
      </c>
      <c r="AN371" s="294" t="str">
        <f>IF(AM371=0,"",
IF(SUM($AM$47:AM371)=1,AO371,
IF($AM$1547&gt;SUM($AM$47:AM371),_xlfn.CONCAT(", ",AO371),
IF($AM$1547=SUM($AM$47:AM371),_xlfn.CONCAT(" y ",AO371)))))</f>
        <v/>
      </c>
      <c r="AO371" s="89" t="s">
        <v>6510</v>
      </c>
      <c r="AQ371" s="477">
        <f t="shared" si="57"/>
        <v>0</v>
      </c>
      <c r="AR371" s="321">
        <f t="shared" si="58"/>
        <v>0</v>
      </c>
      <c r="AS371" s="293">
        <f t="shared" si="59"/>
        <v>0</v>
      </c>
      <c r="AT371" s="294" t="str">
        <f>IF(AS371=0,"",
IF(SUM($AS$47:AS371)=1,AU371,
IF($AS$1547&gt;SUM($AS$47:AS371),_xlfn.CONCAT(", ",AU371),
IF($AS$1547=SUM($AS$47:AS371),_xlfn.CONCAT(" y ",AU371)))))</f>
        <v/>
      </c>
      <c r="AU371" s="89" t="s">
        <v>6510</v>
      </c>
    </row>
    <row r="372" spans="1:47" ht="15" customHeight="1">
      <c r="A372" s="64"/>
      <c r="B372" s="11"/>
      <c r="C372" s="1021" t="s">
        <v>6511</v>
      </c>
      <c r="D372" s="890"/>
      <c r="E372" s="997"/>
      <c r="F372" s="884"/>
      <c r="G372" s="884"/>
      <c r="H372" s="884"/>
      <c r="I372" s="884"/>
      <c r="J372" s="884"/>
      <c r="K372" s="885"/>
      <c r="L372" s="1027"/>
      <c r="M372" s="884"/>
      <c r="N372" s="884"/>
      <c r="O372" s="885"/>
      <c r="P372" s="1027"/>
      <c r="Q372" s="884"/>
      <c r="R372" s="884"/>
      <c r="S372" s="885"/>
      <c r="T372" s="991"/>
      <c r="U372" s="884"/>
      <c r="V372" s="884"/>
      <c r="W372" s="885"/>
      <c r="X372" s="796"/>
      <c r="Y372" s="796"/>
      <c r="Z372" s="796"/>
      <c r="AA372" s="796"/>
      <c r="AB372" s="796"/>
      <c r="AC372" s="796"/>
      <c r="AD372" s="796"/>
      <c r="AG372" s="323" t="b">
        <f t="shared" si="50"/>
        <v>0</v>
      </c>
      <c r="AH372" s="1" t="str">
        <f t="shared" si="51"/>
        <v/>
      </c>
      <c r="AI372" s="323" t="b">
        <f t="shared" si="52"/>
        <v>0</v>
      </c>
      <c r="AJ372" s="1" t="str">
        <f t="shared" si="53"/>
        <v/>
      </c>
      <c r="AK372" s="323" t="b">
        <f t="shared" si="54"/>
        <v>0</v>
      </c>
      <c r="AL372" s="648">
        <f t="shared" si="55"/>
        <v>0</v>
      </c>
      <c r="AM372" s="293">
        <f t="shared" si="56"/>
        <v>0</v>
      </c>
      <c r="AN372" s="294" t="str">
        <f>IF(AM372=0,"",
IF(SUM($AM$47:AM372)=1,AO372,
IF($AM$1547&gt;SUM($AM$47:AM372),_xlfn.CONCAT(", ",AO372),
IF($AM$1547=SUM($AM$47:AM372),_xlfn.CONCAT(" y ",AO372)))))</f>
        <v/>
      </c>
      <c r="AO372" s="89" t="s">
        <v>6512</v>
      </c>
      <c r="AQ372" s="477">
        <f t="shared" si="57"/>
        <v>0</v>
      </c>
      <c r="AR372" s="321">
        <f t="shared" si="58"/>
        <v>0</v>
      </c>
      <c r="AS372" s="293">
        <f t="shared" si="59"/>
        <v>0</v>
      </c>
      <c r="AT372" s="294" t="str">
        <f>IF(AS372=0,"",
IF(SUM($AS$47:AS372)=1,AU372,
IF($AS$1547&gt;SUM($AS$47:AS372),_xlfn.CONCAT(", ",AU372),
IF($AS$1547=SUM($AS$47:AS372),_xlfn.CONCAT(" y ",AU372)))))</f>
        <v/>
      </c>
      <c r="AU372" s="89" t="s">
        <v>6512</v>
      </c>
    </row>
    <row r="373" spans="1:47" ht="15" customHeight="1">
      <c r="A373" s="64"/>
      <c r="B373" s="11"/>
      <c r="C373" s="1021" t="s">
        <v>6513</v>
      </c>
      <c r="D373" s="890"/>
      <c r="E373" s="997"/>
      <c r="F373" s="884"/>
      <c r="G373" s="884"/>
      <c r="H373" s="884"/>
      <c r="I373" s="884"/>
      <c r="J373" s="884"/>
      <c r="K373" s="885"/>
      <c r="L373" s="1027"/>
      <c r="M373" s="884"/>
      <c r="N373" s="884"/>
      <c r="O373" s="885"/>
      <c r="P373" s="1027"/>
      <c r="Q373" s="884"/>
      <c r="R373" s="884"/>
      <c r="S373" s="885"/>
      <c r="T373" s="991"/>
      <c r="U373" s="884"/>
      <c r="V373" s="884"/>
      <c r="W373" s="885"/>
      <c r="X373" s="796"/>
      <c r="Y373" s="796"/>
      <c r="Z373" s="796"/>
      <c r="AA373" s="796"/>
      <c r="AB373" s="796"/>
      <c r="AC373" s="796"/>
      <c r="AD373" s="796"/>
      <c r="AG373" s="323" t="b">
        <f t="shared" si="50"/>
        <v>0</v>
      </c>
      <c r="AH373" s="1" t="str">
        <f t="shared" si="51"/>
        <v/>
      </c>
      <c r="AI373" s="323" t="b">
        <f t="shared" si="52"/>
        <v>0</v>
      </c>
      <c r="AJ373" s="1" t="str">
        <f t="shared" si="53"/>
        <v/>
      </c>
      <c r="AK373" s="323" t="b">
        <f t="shared" si="54"/>
        <v>0</v>
      </c>
      <c r="AL373" s="648">
        <f t="shared" si="55"/>
        <v>0</v>
      </c>
      <c r="AM373" s="293">
        <f t="shared" si="56"/>
        <v>0</v>
      </c>
      <c r="AN373" s="294" t="str">
        <f>IF(AM373=0,"",
IF(SUM($AM$47:AM373)=1,AO373,
IF($AM$1547&gt;SUM($AM$47:AM373),_xlfn.CONCAT(", ",AO373),
IF($AM$1547=SUM($AM$47:AM373),_xlfn.CONCAT(" y ",AO373)))))</f>
        <v/>
      </c>
      <c r="AO373" s="89" t="s">
        <v>6514</v>
      </c>
      <c r="AQ373" s="477">
        <f t="shared" si="57"/>
        <v>0</v>
      </c>
      <c r="AR373" s="321">
        <f t="shared" si="58"/>
        <v>0</v>
      </c>
      <c r="AS373" s="293">
        <f t="shared" si="59"/>
        <v>0</v>
      </c>
      <c r="AT373" s="294" t="str">
        <f>IF(AS373=0,"",
IF(SUM($AS$47:AS373)=1,AU373,
IF($AS$1547&gt;SUM($AS$47:AS373),_xlfn.CONCAT(", ",AU373),
IF($AS$1547=SUM($AS$47:AS373),_xlfn.CONCAT(" y ",AU373)))))</f>
        <v/>
      </c>
      <c r="AU373" s="89" t="s">
        <v>6514</v>
      </c>
    </row>
    <row r="374" spans="1:47" ht="15" customHeight="1">
      <c r="A374" s="64"/>
      <c r="B374" s="11"/>
      <c r="C374" s="1021" t="s">
        <v>6515</v>
      </c>
      <c r="D374" s="890"/>
      <c r="E374" s="997"/>
      <c r="F374" s="884"/>
      <c r="G374" s="884"/>
      <c r="H374" s="884"/>
      <c r="I374" s="884"/>
      <c r="J374" s="884"/>
      <c r="K374" s="885"/>
      <c r="L374" s="1027"/>
      <c r="M374" s="884"/>
      <c r="N374" s="884"/>
      <c r="O374" s="885"/>
      <c r="P374" s="1027"/>
      <c r="Q374" s="884"/>
      <c r="R374" s="884"/>
      <c r="S374" s="885"/>
      <c r="T374" s="991"/>
      <c r="U374" s="884"/>
      <c r="V374" s="884"/>
      <c r="W374" s="885"/>
      <c r="X374" s="796"/>
      <c r="Y374" s="796"/>
      <c r="Z374" s="796"/>
      <c r="AA374" s="796"/>
      <c r="AB374" s="796"/>
      <c r="AC374" s="796"/>
      <c r="AD374" s="796"/>
      <c r="AG374" s="323" t="b">
        <f t="shared" si="50"/>
        <v>0</v>
      </c>
      <c r="AH374" s="1" t="str">
        <f t="shared" si="51"/>
        <v/>
      </c>
      <c r="AI374" s="323" t="b">
        <f t="shared" si="52"/>
        <v>0</v>
      </c>
      <c r="AJ374" s="1" t="str">
        <f t="shared" si="53"/>
        <v/>
      </c>
      <c r="AK374" s="323" t="b">
        <f t="shared" si="54"/>
        <v>0</v>
      </c>
      <c r="AL374" s="648">
        <f t="shared" si="55"/>
        <v>0</v>
      </c>
      <c r="AM374" s="293">
        <f t="shared" si="56"/>
        <v>0</v>
      </c>
      <c r="AN374" s="294" t="str">
        <f>IF(AM374=0,"",
IF(SUM($AM$47:AM374)=1,AO374,
IF($AM$1547&gt;SUM($AM$47:AM374),_xlfn.CONCAT(", ",AO374),
IF($AM$1547=SUM($AM$47:AM374),_xlfn.CONCAT(" y ",AO374)))))</f>
        <v/>
      </c>
      <c r="AO374" s="89" t="s">
        <v>6516</v>
      </c>
      <c r="AQ374" s="477">
        <f t="shared" si="57"/>
        <v>0</v>
      </c>
      <c r="AR374" s="321">
        <f t="shared" si="58"/>
        <v>0</v>
      </c>
      <c r="AS374" s="293">
        <f t="shared" si="59"/>
        <v>0</v>
      </c>
      <c r="AT374" s="294" t="str">
        <f>IF(AS374=0,"",
IF(SUM($AS$47:AS374)=1,AU374,
IF($AS$1547&gt;SUM($AS$47:AS374),_xlfn.CONCAT(", ",AU374),
IF($AS$1547=SUM($AS$47:AS374),_xlfn.CONCAT(" y ",AU374)))))</f>
        <v/>
      </c>
      <c r="AU374" s="89" t="s">
        <v>6516</v>
      </c>
    </row>
    <row r="375" spans="1:47" ht="15" customHeight="1">
      <c r="A375" s="64"/>
      <c r="B375" s="11"/>
      <c r="C375" s="1021" t="s">
        <v>6517</v>
      </c>
      <c r="D375" s="890"/>
      <c r="E375" s="997"/>
      <c r="F375" s="884"/>
      <c r="G375" s="884"/>
      <c r="H375" s="884"/>
      <c r="I375" s="884"/>
      <c r="J375" s="884"/>
      <c r="K375" s="885"/>
      <c r="L375" s="1027"/>
      <c r="M375" s="884"/>
      <c r="N375" s="884"/>
      <c r="O375" s="885"/>
      <c r="P375" s="1027"/>
      <c r="Q375" s="884"/>
      <c r="R375" s="884"/>
      <c r="S375" s="885"/>
      <c r="T375" s="991"/>
      <c r="U375" s="884"/>
      <c r="V375" s="884"/>
      <c r="W375" s="885"/>
      <c r="X375" s="796"/>
      <c r="Y375" s="796"/>
      <c r="Z375" s="796"/>
      <c r="AA375" s="796"/>
      <c r="AB375" s="796"/>
      <c r="AC375" s="796"/>
      <c r="AD375" s="796"/>
      <c r="AG375" s="323" t="b">
        <f t="shared" si="50"/>
        <v>0</v>
      </c>
      <c r="AH375" s="1" t="str">
        <f t="shared" si="51"/>
        <v/>
      </c>
      <c r="AI375" s="323" t="b">
        <f t="shared" si="52"/>
        <v>0</v>
      </c>
      <c r="AJ375" s="1" t="str">
        <f t="shared" si="53"/>
        <v/>
      </c>
      <c r="AK375" s="323" t="b">
        <f t="shared" si="54"/>
        <v>0</v>
      </c>
      <c r="AL375" s="648">
        <f t="shared" si="55"/>
        <v>0</v>
      </c>
      <c r="AM375" s="293">
        <f t="shared" si="56"/>
        <v>0</v>
      </c>
      <c r="AN375" s="294" t="str">
        <f>IF(AM375=0,"",
IF(SUM($AM$47:AM375)=1,AO375,
IF($AM$1547&gt;SUM($AM$47:AM375),_xlfn.CONCAT(", ",AO375),
IF($AM$1547=SUM($AM$47:AM375),_xlfn.CONCAT(" y ",AO375)))))</f>
        <v/>
      </c>
      <c r="AO375" s="89" t="s">
        <v>6518</v>
      </c>
      <c r="AQ375" s="477">
        <f t="shared" si="57"/>
        <v>0</v>
      </c>
      <c r="AR375" s="321">
        <f t="shared" si="58"/>
        <v>0</v>
      </c>
      <c r="AS375" s="293">
        <f t="shared" si="59"/>
        <v>0</v>
      </c>
      <c r="AT375" s="294" t="str">
        <f>IF(AS375=0,"",
IF(SUM($AS$47:AS375)=1,AU375,
IF($AS$1547&gt;SUM($AS$47:AS375),_xlfn.CONCAT(", ",AU375),
IF($AS$1547=SUM($AS$47:AS375),_xlfn.CONCAT(" y ",AU375)))))</f>
        <v/>
      </c>
      <c r="AU375" s="89" t="s">
        <v>6518</v>
      </c>
    </row>
    <row r="376" spans="1:47" ht="15" customHeight="1">
      <c r="A376" s="64"/>
      <c r="B376" s="11"/>
      <c r="C376" s="1021" t="s">
        <v>6519</v>
      </c>
      <c r="D376" s="890"/>
      <c r="E376" s="997"/>
      <c r="F376" s="884"/>
      <c r="G376" s="884"/>
      <c r="H376" s="884"/>
      <c r="I376" s="884"/>
      <c r="J376" s="884"/>
      <c r="K376" s="885"/>
      <c r="L376" s="1027"/>
      <c r="M376" s="884"/>
      <c r="N376" s="884"/>
      <c r="O376" s="885"/>
      <c r="P376" s="1027"/>
      <c r="Q376" s="884"/>
      <c r="R376" s="884"/>
      <c r="S376" s="885"/>
      <c r="T376" s="991"/>
      <c r="U376" s="884"/>
      <c r="V376" s="884"/>
      <c r="W376" s="885"/>
      <c r="X376" s="796"/>
      <c r="Y376" s="796"/>
      <c r="Z376" s="796"/>
      <c r="AA376" s="796"/>
      <c r="AB376" s="796"/>
      <c r="AC376" s="796"/>
      <c r="AD376" s="796"/>
      <c r="AG376" s="323" t="b">
        <f t="shared" si="50"/>
        <v>0</v>
      </c>
      <c r="AH376" s="1" t="str">
        <f t="shared" si="51"/>
        <v/>
      </c>
      <c r="AI376" s="323" t="b">
        <f t="shared" si="52"/>
        <v>0</v>
      </c>
      <c r="AJ376" s="1" t="str">
        <f t="shared" si="53"/>
        <v/>
      </c>
      <c r="AK376" s="323" t="b">
        <f t="shared" si="54"/>
        <v>0</v>
      </c>
      <c r="AL376" s="648">
        <f t="shared" si="55"/>
        <v>0</v>
      </c>
      <c r="AM376" s="293">
        <f t="shared" si="56"/>
        <v>0</v>
      </c>
      <c r="AN376" s="294" t="str">
        <f>IF(AM376=0,"",
IF(SUM($AM$47:AM376)=1,AO376,
IF($AM$1547&gt;SUM($AM$47:AM376),_xlfn.CONCAT(", ",AO376),
IF($AM$1547=SUM($AM$47:AM376),_xlfn.CONCAT(" y ",AO376)))))</f>
        <v/>
      </c>
      <c r="AO376" s="89" t="s">
        <v>6520</v>
      </c>
      <c r="AQ376" s="477">
        <f t="shared" si="57"/>
        <v>0</v>
      </c>
      <c r="AR376" s="321">
        <f t="shared" si="58"/>
        <v>0</v>
      </c>
      <c r="AS376" s="293">
        <f t="shared" si="59"/>
        <v>0</v>
      </c>
      <c r="AT376" s="294" t="str">
        <f>IF(AS376=0,"",
IF(SUM($AS$47:AS376)=1,AU376,
IF($AS$1547&gt;SUM($AS$47:AS376),_xlfn.CONCAT(", ",AU376),
IF($AS$1547=SUM($AS$47:AS376),_xlfn.CONCAT(" y ",AU376)))))</f>
        <v/>
      </c>
      <c r="AU376" s="89" t="s">
        <v>6520</v>
      </c>
    </row>
    <row r="377" spans="1:47" ht="15" customHeight="1">
      <c r="A377" s="64"/>
      <c r="B377" s="11"/>
      <c r="C377" s="1021" t="s">
        <v>6521</v>
      </c>
      <c r="D377" s="890"/>
      <c r="E377" s="997"/>
      <c r="F377" s="884"/>
      <c r="G377" s="884"/>
      <c r="H377" s="884"/>
      <c r="I377" s="884"/>
      <c r="J377" s="884"/>
      <c r="K377" s="885"/>
      <c r="L377" s="1027"/>
      <c r="M377" s="884"/>
      <c r="N377" s="884"/>
      <c r="O377" s="885"/>
      <c r="P377" s="1027"/>
      <c r="Q377" s="884"/>
      <c r="R377" s="884"/>
      <c r="S377" s="885"/>
      <c r="T377" s="991"/>
      <c r="U377" s="884"/>
      <c r="V377" s="884"/>
      <c r="W377" s="885"/>
      <c r="X377" s="796"/>
      <c r="Y377" s="796"/>
      <c r="Z377" s="796"/>
      <c r="AA377" s="796"/>
      <c r="AB377" s="796"/>
      <c r="AC377" s="796"/>
      <c r="AD377" s="796"/>
      <c r="AG377" s="323" t="b">
        <f t="shared" si="50"/>
        <v>0</v>
      </c>
      <c r="AH377" s="1" t="str">
        <f t="shared" si="51"/>
        <v/>
      </c>
      <c r="AI377" s="323" t="b">
        <f t="shared" si="52"/>
        <v>0</v>
      </c>
      <c r="AJ377" s="1" t="str">
        <f t="shared" si="53"/>
        <v/>
      </c>
      <c r="AK377" s="323" t="b">
        <f t="shared" si="54"/>
        <v>0</v>
      </c>
      <c r="AL377" s="648">
        <f t="shared" si="55"/>
        <v>0</v>
      </c>
      <c r="AM377" s="293">
        <f t="shared" si="56"/>
        <v>0</v>
      </c>
      <c r="AN377" s="294" t="str">
        <f>IF(AM377=0,"",
IF(SUM($AM$47:AM377)=1,AO377,
IF($AM$1547&gt;SUM($AM$47:AM377),_xlfn.CONCAT(", ",AO377),
IF($AM$1547=SUM($AM$47:AM377),_xlfn.CONCAT(" y ",AO377)))))</f>
        <v/>
      </c>
      <c r="AO377" s="89" t="s">
        <v>6522</v>
      </c>
      <c r="AQ377" s="477">
        <f t="shared" si="57"/>
        <v>0</v>
      </c>
      <c r="AR377" s="321">
        <f t="shared" si="58"/>
        <v>0</v>
      </c>
      <c r="AS377" s="293">
        <f t="shared" si="59"/>
        <v>0</v>
      </c>
      <c r="AT377" s="294" t="str">
        <f>IF(AS377=0,"",
IF(SUM($AS$47:AS377)=1,AU377,
IF($AS$1547&gt;SUM($AS$47:AS377),_xlfn.CONCAT(", ",AU377),
IF($AS$1547=SUM($AS$47:AS377),_xlfn.CONCAT(" y ",AU377)))))</f>
        <v/>
      </c>
      <c r="AU377" s="89" t="s">
        <v>6522</v>
      </c>
    </row>
    <row r="378" spans="1:47" ht="15" customHeight="1">
      <c r="A378" s="64"/>
      <c r="B378" s="11"/>
      <c r="C378" s="1021" t="s">
        <v>6523</v>
      </c>
      <c r="D378" s="890"/>
      <c r="E378" s="997"/>
      <c r="F378" s="884"/>
      <c r="G378" s="884"/>
      <c r="H378" s="884"/>
      <c r="I378" s="884"/>
      <c r="J378" s="884"/>
      <c r="K378" s="885"/>
      <c r="L378" s="1027"/>
      <c r="M378" s="884"/>
      <c r="N378" s="884"/>
      <c r="O378" s="885"/>
      <c r="P378" s="1027"/>
      <c r="Q378" s="884"/>
      <c r="R378" s="884"/>
      <c r="S378" s="885"/>
      <c r="T378" s="991"/>
      <c r="U378" s="884"/>
      <c r="V378" s="884"/>
      <c r="W378" s="885"/>
      <c r="X378" s="796"/>
      <c r="Y378" s="796"/>
      <c r="Z378" s="796"/>
      <c r="AA378" s="796"/>
      <c r="AB378" s="796"/>
      <c r="AC378" s="796"/>
      <c r="AD378" s="796"/>
      <c r="AG378" s="323" t="b">
        <f t="shared" si="50"/>
        <v>0</v>
      </c>
      <c r="AH378" s="1" t="str">
        <f t="shared" si="51"/>
        <v/>
      </c>
      <c r="AI378" s="323" t="b">
        <f t="shared" si="52"/>
        <v>0</v>
      </c>
      <c r="AJ378" s="1" t="str">
        <f t="shared" si="53"/>
        <v/>
      </c>
      <c r="AK378" s="323" t="b">
        <f t="shared" si="54"/>
        <v>0</v>
      </c>
      <c r="AL378" s="648">
        <f t="shared" si="55"/>
        <v>0</v>
      </c>
      <c r="AM378" s="293">
        <f t="shared" si="56"/>
        <v>0</v>
      </c>
      <c r="AN378" s="294" t="str">
        <f>IF(AM378=0,"",
IF(SUM($AM$47:AM378)=1,AO378,
IF($AM$1547&gt;SUM($AM$47:AM378),_xlfn.CONCAT(", ",AO378),
IF($AM$1547=SUM($AM$47:AM378),_xlfn.CONCAT(" y ",AO378)))))</f>
        <v/>
      </c>
      <c r="AO378" s="89" t="s">
        <v>6524</v>
      </c>
      <c r="AQ378" s="477">
        <f t="shared" si="57"/>
        <v>0</v>
      </c>
      <c r="AR378" s="321">
        <f t="shared" si="58"/>
        <v>0</v>
      </c>
      <c r="AS378" s="293">
        <f t="shared" si="59"/>
        <v>0</v>
      </c>
      <c r="AT378" s="294" t="str">
        <f>IF(AS378=0,"",
IF(SUM($AS$47:AS378)=1,AU378,
IF($AS$1547&gt;SUM($AS$47:AS378),_xlfn.CONCAT(", ",AU378),
IF($AS$1547=SUM($AS$47:AS378),_xlfn.CONCAT(" y ",AU378)))))</f>
        <v/>
      </c>
      <c r="AU378" s="89" t="s">
        <v>6524</v>
      </c>
    </row>
    <row r="379" spans="1:47" ht="15" customHeight="1">
      <c r="A379" s="64"/>
      <c r="B379" s="11"/>
      <c r="C379" s="1021" t="s">
        <v>6525</v>
      </c>
      <c r="D379" s="890"/>
      <c r="E379" s="997"/>
      <c r="F379" s="884"/>
      <c r="G379" s="884"/>
      <c r="H379" s="884"/>
      <c r="I379" s="884"/>
      <c r="J379" s="884"/>
      <c r="K379" s="885"/>
      <c r="L379" s="1027"/>
      <c r="M379" s="884"/>
      <c r="N379" s="884"/>
      <c r="O379" s="885"/>
      <c r="P379" s="1027"/>
      <c r="Q379" s="884"/>
      <c r="R379" s="884"/>
      <c r="S379" s="885"/>
      <c r="T379" s="991"/>
      <c r="U379" s="884"/>
      <c r="V379" s="884"/>
      <c r="W379" s="885"/>
      <c r="X379" s="796"/>
      <c r="Y379" s="796"/>
      <c r="Z379" s="796"/>
      <c r="AA379" s="796"/>
      <c r="AB379" s="796"/>
      <c r="AC379" s="796"/>
      <c r="AD379" s="796"/>
      <c r="AG379" s="323" t="b">
        <f t="shared" si="50"/>
        <v>0</v>
      </c>
      <c r="AH379" s="1" t="str">
        <f t="shared" si="51"/>
        <v/>
      </c>
      <c r="AI379" s="323" t="b">
        <f t="shared" si="52"/>
        <v>0</v>
      </c>
      <c r="AJ379" s="1" t="str">
        <f t="shared" si="53"/>
        <v/>
      </c>
      <c r="AK379" s="323" t="b">
        <f t="shared" si="54"/>
        <v>0</v>
      </c>
      <c r="AL379" s="648">
        <f t="shared" si="55"/>
        <v>0</v>
      </c>
      <c r="AM379" s="293">
        <f t="shared" si="56"/>
        <v>0</v>
      </c>
      <c r="AN379" s="294" t="str">
        <f>IF(AM379=0,"",
IF(SUM($AM$47:AM379)=1,AO379,
IF($AM$1547&gt;SUM($AM$47:AM379),_xlfn.CONCAT(", ",AO379),
IF($AM$1547=SUM($AM$47:AM379),_xlfn.CONCAT(" y ",AO379)))))</f>
        <v/>
      </c>
      <c r="AO379" s="89" t="s">
        <v>6526</v>
      </c>
      <c r="AQ379" s="477">
        <f t="shared" si="57"/>
        <v>0</v>
      </c>
      <c r="AR379" s="321">
        <f t="shared" si="58"/>
        <v>0</v>
      </c>
      <c r="AS379" s="293">
        <f t="shared" si="59"/>
        <v>0</v>
      </c>
      <c r="AT379" s="294" t="str">
        <f>IF(AS379=0,"",
IF(SUM($AS$47:AS379)=1,AU379,
IF($AS$1547&gt;SUM($AS$47:AS379),_xlfn.CONCAT(", ",AU379),
IF($AS$1547=SUM($AS$47:AS379),_xlfn.CONCAT(" y ",AU379)))))</f>
        <v/>
      </c>
      <c r="AU379" s="89" t="s">
        <v>6526</v>
      </c>
    </row>
    <row r="380" spans="1:47" ht="15" customHeight="1">
      <c r="A380" s="64"/>
      <c r="B380" s="11"/>
      <c r="C380" s="1021" t="s">
        <v>6527</v>
      </c>
      <c r="D380" s="890"/>
      <c r="E380" s="997"/>
      <c r="F380" s="884"/>
      <c r="G380" s="884"/>
      <c r="H380" s="884"/>
      <c r="I380" s="884"/>
      <c r="J380" s="884"/>
      <c r="K380" s="885"/>
      <c r="L380" s="1027"/>
      <c r="M380" s="884"/>
      <c r="N380" s="884"/>
      <c r="O380" s="885"/>
      <c r="P380" s="1027"/>
      <c r="Q380" s="884"/>
      <c r="R380" s="884"/>
      <c r="S380" s="885"/>
      <c r="T380" s="991"/>
      <c r="U380" s="884"/>
      <c r="V380" s="884"/>
      <c r="W380" s="885"/>
      <c r="X380" s="796"/>
      <c r="Y380" s="796"/>
      <c r="Z380" s="796"/>
      <c r="AA380" s="796"/>
      <c r="AB380" s="796"/>
      <c r="AC380" s="796"/>
      <c r="AD380" s="796"/>
      <c r="AG380" s="323" t="b">
        <f t="shared" si="50"/>
        <v>0</v>
      </c>
      <c r="AH380" s="1" t="str">
        <f t="shared" si="51"/>
        <v/>
      </c>
      <c r="AI380" s="323" t="b">
        <f t="shared" si="52"/>
        <v>0</v>
      </c>
      <c r="AJ380" s="1" t="str">
        <f t="shared" si="53"/>
        <v/>
      </c>
      <c r="AK380" s="323" t="b">
        <f t="shared" si="54"/>
        <v>0</v>
      </c>
      <c r="AL380" s="648">
        <f t="shared" si="55"/>
        <v>0</v>
      </c>
      <c r="AM380" s="293">
        <f t="shared" si="56"/>
        <v>0</v>
      </c>
      <c r="AN380" s="294" t="str">
        <f>IF(AM380=0,"",
IF(SUM($AM$47:AM380)=1,AO380,
IF($AM$1547&gt;SUM($AM$47:AM380),_xlfn.CONCAT(", ",AO380),
IF($AM$1547=SUM($AM$47:AM380),_xlfn.CONCAT(" y ",AO380)))))</f>
        <v/>
      </c>
      <c r="AO380" s="89" t="s">
        <v>6528</v>
      </c>
      <c r="AQ380" s="477">
        <f t="shared" si="57"/>
        <v>0</v>
      </c>
      <c r="AR380" s="321">
        <f t="shared" si="58"/>
        <v>0</v>
      </c>
      <c r="AS380" s="293">
        <f t="shared" si="59"/>
        <v>0</v>
      </c>
      <c r="AT380" s="294" t="str">
        <f>IF(AS380=0,"",
IF(SUM($AS$47:AS380)=1,AU380,
IF($AS$1547&gt;SUM($AS$47:AS380),_xlfn.CONCAT(", ",AU380),
IF($AS$1547=SUM($AS$47:AS380),_xlfn.CONCAT(" y ",AU380)))))</f>
        <v/>
      </c>
      <c r="AU380" s="89" t="s">
        <v>6528</v>
      </c>
    </row>
    <row r="381" spans="1:47" ht="15" customHeight="1">
      <c r="A381" s="64"/>
      <c r="B381" s="11"/>
      <c r="C381" s="1021" t="s">
        <v>6529</v>
      </c>
      <c r="D381" s="890"/>
      <c r="E381" s="997"/>
      <c r="F381" s="884"/>
      <c r="G381" s="884"/>
      <c r="H381" s="884"/>
      <c r="I381" s="884"/>
      <c r="J381" s="884"/>
      <c r="K381" s="885"/>
      <c r="L381" s="1027"/>
      <c r="M381" s="884"/>
      <c r="N381" s="884"/>
      <c r="O381" s="885"/>
      <c r="P381" s="1027"/>
      <c r="Q381" s="884"/>
      <c r="R381" s="884"/>
      <c r="S381" s="885"/>
      <c r="T381" s="991"/>
      <c r="U381" s="884"/>
      <c r="V381" s="884"/>
      <c r="W381" s="885"/>
      <c r="X381" s="796"/>
      <c r="Y381" s="796"/>
      <c r="Z381" s="796"/>
      <c r="AA381" s="796"/>
      <c r="AB381" s="796"/>
      <c r="AC381" s="796"/>
      <c r="AD381" s="796"/>
      <c r="AG381" s="323" t="b">
        <f t="shared" si="50"/>
        <v>0</v>
      </c>
      <c r="AH381" s="1" t="str">
        <f t="shared" si="51"/>
        <v/>
      </c>
      <c r="AI381" s="323" t="b">
        <f t="shared" si="52"/>
        <v>0</v>
      </c>
      <c r="AJ381" s="1" t="str">
        <f t="shared" si="53"/>
        <v/>
      </c>
      <c r="AK381" s="323" t="b">
        <f t="shared" si="54"/>
        <v>0</v>
      </c>
      <c r="AL381" s="648">
        <f t="shared" si="55"/>
        <v>0</v>
      </c>
      <c r="AM381" s="293">
        <f t="shared" si="56"/>
        <v>0</v>
      </c>
      <c r="AN381" s="294" t="str">
        <f>IF(AM381=0,"",
IF(SUM($AM$47:AM381)=1,AO381,
IF($AM$1547&gt;SUM($AM$47:AM381),_xlfn.CONCAT(", ",AO381),
IF($AM$1547=SUM($AM$47:AM381),_xlfn.CONCAT(" y ",AO381)))))</f>
        <v/>
      </c>
      <c r="AO381" s="89" t="s">
        <v>6530</v>
      </c>
      <c r="AQ381" s="477">
        <f t="shared" si="57"/>
        <v>0</v>
      </c>
      <c r="AR381" s="321">
        <f t="shared" si="58"/>
        <v>0</v>
      </c>
      <c r="AS381" s="293">
        <f t="shared" si="59"/>
        <v>0</v>
      </c>
      <c r="AT381" s="294" t="str">
        <f>IF(AS381=0,"",
IF(SUM($AS$47:AS381)=1,AU381,
IF($AS$1547&gt;SUM($AS$47:AS381),_xlfn.CONCAT(", ",AU381),
IF($AS$1547=SUM($AS$47:AS381),_xlfn.CONCAT(" y ",AU381)))))</f>
        <v/>
      </c>
      <c r="AU381" s="89" t="s">
        <v>6530</v>
      </c>
    </row>
    <row r="382" spans="1:47" ht="15" customHeight="1">
      <c r="A382" s="64"/>
      <c r="B382" s="11"/>
      <c r="C382" s="1021" t="s">
        <v>6531</v>
      </c>
      <c r="D382" s="890"/>
      <c r="E382" s="997"/>
      <c r="F382" s="884"/>
      <c r="G382" s="884"/>
      <c r="H382" s="884"/>
      <c r="I382" s="884"/>
      <c r="J382" s="884"/>
      <c r="K382" s="885"/>
      <c r="L382" s="1027"/>
      <c r="M382" s="884"/>
      <c r="N382" s="884"/>
      <c r="O382" s="885"/>
      <c r="P382" s="1027"/>
      <c r="Q382" s="884"/>
      <c r="R382" s="884"/>
      <c r="S382" s="885"/>
      <c r="T382" s="991"/>
      <c r="U382" s="884"/>
      <c r="V382" s="884"/>
      <c r="W382" s="885"/>
      <c r="X382" s="796"/>
      <c r="Y382" s="796"/>
      <c r="Z382" s="796"/>
      <c r="AA382" s="796"/>
      <c r="AB382" s="796"/>
      <c r="AC382" s="796"/>
      <c r="AD382" s="796"/>
      <c r="AG382" s="323" t="b">
        <f t="shared" si="50"/>
        <v>0</v>
      </c>
      <c r="AH382" s="1" t="str">
        <f t="shared" si="51"/>
        <v/>
      </c>
      <c r="AI382" s="323" t="b">
        <f t="shared" si="52"/>
        <v>0</v>
      </c>
      <c r="AJ382" s="1" t="str">
        <f t="shared" si="53"/>
        <v/>
      </c>
      <c r="AK382" s="323" t="b">
        <f t="shared" si="54"/>
        <v>0</v>
      </c>
      <c r="AL382" s="648">
        <f t="shared" si="55"/>
        <v>0</v>
      </c>
      <c r="AM382" s="293">
        <f t="shared" si="56"/>
        <v>0</v>
      </c>
      <c r="AN382" s="294" t="str">
        <f>IF(AM382=0,"",
IF(SUM($AM$47:AM382)=1,AO382,
IF($AM$1547&gt;SUM($AM$47:AM382),_xlfn.CONCAT(", ",AO382),
IF($AM$1547=SUM($AM$47:AM382),_xlfn.CONCAT(" y ",AO382)))))</f>
        <v/>
      </c>
      <c r="AO382" s="89" t="s">
        <v>6532</v>
      </c>
      <c r="AQ382" s="477">
        <f t="shared" si="57"/>
        <v>0</v>
      </c>
      <c r="AR382" s="321">
        <f t="shared" si="58"/>
        <v>0</v>
      </c>
      <c r="AS382" s="293">
        <f t="shared" si="59"/>
        <v>0</v>
      </c>
      <c r="AT382" s="294" t="str">
        <f>IF(AS382=0,"",
IF(SUM($AS$47:AS382)=1,AU382,
IF($AS$1547&gt;SUM($AS$47:AS382),_xlfn.CONCAT(", ",AU382),
IF($AS$1547=SUM($AS$47:AS382),_xlfn.CONCAT(" y ",AU382)))))</f>
        <v/>
      </c>
      <c r="AU382" s="89" t="s">
        <v>6532</v>
      </c>
    </row>
    <row r="383" spans="1:47" ht="15" customHeight="1">
      <c r="A383" s="64"/>
      <c r="B383" s="11"/>
      <c r="C383" s="1021" t="s">
        <v>6533</v>
      </c>
      <c r="D383" s="890"/>
      <c r="E383" s="997"/>
      <c r="F383" s="884"/>
      <c r="G383" s="884"/>
      <c r="H383" s="884"/>
      <c r="I383" s="884"/>
      <c r="J383" s="884"/>
      <c r="K383" s="885"/>
      <c r="L383" s="1027"/>
      <c r="M383" s="884"/>
      <c r="N383" s="884"/>
      <c r="O383" s="885"/>
      <c r="P383" s="1027"/>
      <c r="Q383" s="884"/>
      <c r="R383" s="884"/>
      <c r="S383" s="885"/>
      <c r="T383" s="991"/>
      <c r="U383" s="884"/>
      <c r="V383" s="884"/>
      <c r="W383" s="885"/>
      <c r="X383" s="796"/>
      <c r="Y383" s="796"/>
      <c r="Z383" s="796"/>
      <c r="AA383" s="796"/>
      <c r="AB383" s="796"/>
      <c r="AC383" s="796"/>
      <c r="AD383" s="796"/>
      <c r="AG383" s="323" t="b">
        <f t="shared" si="50"/>
        <v>0</v>
      </c>
      <c r="AH383" s="1" t="str">
        <f t="shared" si="51"/>
        <v/>
      </c>
      <c r="AI383" s="323" t="b">
        <f t="shared" si="52"/>
        <v>0</v>
      </c>
      <c r="AJ383" s="1" t="str">
        <f t="shared" si="53"/>
        <v/>
      </c>
      <c r="AK383" s="323" t="b">
        <f t="shared" si="54"/>
        <v>0</v>
      </c>
      <c r="AL383" s="648">
        <f t="shared" si="55"/>
        <v>0</v>
      </c>
      <c r="AM383" s="293">
        <f t="shared" si="56"/>
        <v>0</v>
      </c>
      <c r="AN383" s="294" t="str">
        <f>IF(AM383=0,"",
IF(SUM($AM$47:AM383)=1,AO383,
IF($AM$1547&gt;SUM($AM$47:AM383),_xlfn.CONCAT(", ",AO383),
IF($AM$1547=SUM($AM$47:AM383),_xlfn.CONCAT(" y ",AO383)))))</f>
        <v/>
      </c>
      <c r="AO383" s="89" t="s">
        <v>6534</v>
      </c>
      <c r="AQ383" s="477">
        <f t="shared" si="57"/>
        <v>0</v>
      </c>
      <c r="AR383" s="321">
        <f t="shared" si="58"/>
        <v>0</v>
      </c>
      <c r="AS383" s="293">
        <f t="shared" si="59"/>
        <v>0</v>
      </c>
      <c r="AT383" s="294" t="str">
        <f>IF(AS383=0,"",
IF(SUM($AS$47:AS383)=1,AU383,
IF($AS$1547&gt;SUM($AS$47:AS383),_xlfn.CONCAT(", ",AU383),
IF($AS$1547=SUM($AS$47:AS383),_xlfn.CONCAT(" y ",AU383)))))</f>
        <v/>
      </c>
      <c r="AU383" s="89" t="s">
        <v>6534</v>
      </c>
    </row>
    <row r="384" spans="1:47" ht="15" customHeight="1">
      <c r="A384" s="64"/>
      <c r="B384" s="11"/>
      <c r="C384" s="1021" t="s">
        <v>6535</v>
      </c>
      <c r="D384" s="890"/>
      <c r="E384" s="997"/>
      <c r="F384" s="884"/>
      <c r="G384" s="884"/>
      <c r="H384" s="884"/>
      <c r="I384" s="884"/>
      <c r="J384" s="884"/>
      <c r="K384" s="885"/>
      <c r="L384" s="1027"/>
      <c r="M384" s="884"/>
      <c r="N384" s="884"/>
      <c r="O384" s="885"/>
      <c r="P384" s="1027"/>
      <c r="Q384" s="884"/>
      <c r="R384" s="884"/>
      <c r="S384" s="885"/>
      <c r="T384" s="991"/>
      <c r="U384" s="884"/>
      <c r="V384" s="884"/>
      <c r="W384" s="885"/>
      <c r="X384" s="796"/>
      <c r="Y384" s="796"/>
      <c r="Z384" s="796"/>
      <c r="AA384" s="796"/>
      <c r="AB384" s="796"/>
      <c r="AC384" s="796"/>
      <c r="AD384" s="796"/>
      <c r="AG384" s="323" t="b">
        <f t="shared" si="50"/>
        <v>0</v>
      </c>
      <c r="AH384" s="1" t="str">
        <f t="shared" si="51"/>
        <v/>
      </c>
      <c r="AI384" s="323" t="b">
        <f t="shared" si="52"/>
        <v>0</v>
      </c>
      <c r="AJ384" s="1" t="str">
        <f t="shared" si="53"/>
        <v/>
      </c>
      <c r="AK384" s="323" t="b">
        <f t="shared" si="54"/>
        <v>0</v>
      </c>
      <c r="AL384" s="648">
        <f t="shared" si="55"/>
        <v>0</v>
      </c>
      <c r="AM384" s="293">
        <f t="shared" si="56"/>
        <v>0</v>
      </c>
      <c r="AN384" s="294" t="str">
        <f>IF(AM384=0,"",
IF(SUM($AM$47:AM384)=1,AO384,
IF($AM$1547&gt;SUM($AM$47:AM384),_xlfn.CONCAT(", ",AO384),
IF($AM$1547=SUM($AM$47:AM384),_xlfn.CONCAT(" y ",AO384)))))</f>
        <v/>
      </c>
      <c r="AO384" s="89" t="s">
        <v>6536</v>
      </c>
      <c r="AQ384" s="477">
        <f t="shared" si="57"/>
        <v>0</v>
      </c>
      <c r="AR384" s="321">
        <f t="shared" si="58"/>
        <v>0</v>
      </c>
      <c r="AS384" s="293">
        <f t="shared" si="59"/>
        <v>0</v>
      </c>
      <c r="AT384" s="294" t="str">
        <f>IF(AS384=0,"",
IF(SUM($AS$47:AS384)=1,AU384,
IF($AS$1547&gt;SUM($AS$47:AS384),_xlfn.CONCAT(", ",AU384),
IF($AS$1547=SUM($AS$47:AS384),_xlfn.CONCAT(" y ",AU384)))))</f>
        <v/>
      </c>
      <c r="AU384" s="89" t="s">
        <v>6536</v>
      </c>
    </row>
    <row r="385" spans="1:47" ht="15" customHeight="1">
      <c r="A385" s="64"/>
      <c r="B385" s="11"/>
      <c r="C385" s="1021" t="s">
        <v>6537</v>
      </c>
      <c r="D385" s="890"/>
      <c r="E385" s="997"/>
      <c r="F385" s="884"/>
      <c r="G385" s="884"/>
      <c r="H385" s="884"/>
      <c r="I385" s="884"/>
      <c r="J385" s="884"/>
      <c r="K385" s="885"/>
      <c r="L385" s="1027"/>
      <c r="M385" s="884"/>
      <c r="N385" s="884"/>
      <c r="O385" s="885"/>
      <c r="P385" s="1027"/>
      <c r="Q385" s="884"/>
      <c r="R385" s="884"/>
      <c r="S385" s="885"/>
      <c r="T385" s="991"/>
      <c r="U385" s="884"/>
      <c r="V385" s="884"/>
      <c r="W385" s="885"/>
      <c r="X385" s="796"/>
      <c r="Y385" s="796"/>
      <c r="Z385" s="796"/>
      <c r="AA385" s="796"/>
      <c r="AB385" s="796"/>
      <c r="AC385" s="796"/>
      <c r="AD385" s="796"/>
      <c r="AG385" s="323" t="b">
        <f t="shared" si="50"/>
        <v>0</v>
      </c>
      <c r="AH385" s="1" t="str">
        <f t="shared" si="51"/>
        <v/>
      </c>
      <c r="AI385" s="323" t="b">
        <f t="shared" si="52"/>
        <v>0</v>
      </c>
      <c r="AJ385" s="1" t="str">
        <f t="shared" si="53"/>
        <v/>
      </c>
      <c r="AK385" s="323" t="b">
        <f t="shared" si="54"/>
        <v>0</v>
      </c>
      <c r="AL385" s="648">
        <f t="shared" si="55"/>
        <v>0</v>
      </c>
      <c r="AM385" s="293">
        <f t="shared" si="56"/>
        <v>0</v>
      </c>
      <c r="AN385" s="294" t="str">
        <f>IF(AM385=0,"",
IF(SUM($AM$47:AM385)=1,AO385,
IF($AM$1547&gt;SUM($AM$47:AM385),_xlfn.CONCAT(", ",AO385),
IF($AM$1547=SUM($AM$47:AM385),_xlfn.CONCAT(" y ",AO385)))))</f>
        <v/>
      </c>
      <c r="AO385" s="89" t="s">
        <v>6538</v>
      </c>
      <c r="AQ385" s="477">
        <f t="shared" si="57"/>
        <v>0</v>
      </c>
      <c r="AR385" s="321">
        <f t="shared" si="58"/>
        <v>0</v>
      </c>
      <c r="AS385" s="293">
        <f t="shared" si="59"/>
        <v>0</v>
      </c>
      <c r="AT385" s="294" t="str">
        <f>IF(AS385=0,"",
IF(SUM($AS$47:AS385)=1,AU385,
IF($AS$1547&gt;SUM($AS$47:AS385),_xlfn.CONCAT(", ",AU385),
IF($AS$1547=SUM($AS$47:AS385),_xlfn.CONCAT(" y ",AU385)))))</f>
        <v/>
      </c>
      <c r="AU385" s="89" t="s">
        <v>6538</v>
      </c>
    </row>
    <row r="386" spans="1:47" ht="15" customHeight="1">
      <c r="A386" s="64"/>
      <c r="B386" s="11"/>
      <c r="C386" s="1021" t="s">
        <v>6539</v>
      </c>
      <c r="D386" s="890"/>
      <c r="E386" s="997"/>
      <c r="F386" s="884"/>
      <c r="G386" s="884"/>
      <c r="H386" s="884"/>
      <c r="I386" s="884"/>
      <c r="J386" s="884"/>
      <c r="K386" s="885"/>
      <c r="L386" s="1027"/>
      <c r="M386" s="884"/>
      <c r="N386" s="884"/>
      <c r="O386" s="885"/>
      <c r="P386" s="1027"/>
      <c r="Q386" s="884"/>
      <c r="R386" s="884"/>
      <c r="S386" s="885"/>
      <c r="T386" s="991"/>
      <c r="U386" s="884"/>
      <c r="V386" s="884"/>
      <c r="W386" s="885"/>
      <c r="X386" s="796"/>
      <c r="Y386" s="796"/>
      <c r="Z386" s="796"/>
      <c r="AA386" s="796"/>
      <c r="AB386" s="796"/>
      <c r="AC386" s="796"/>
      <c r="AD386" s="796"/>
      <c r="AG386" s="323" t="b">
        <f t="shared" si="50"/>
        <v>0</v>
      </c>
      <c r="AH386" s="1" t="str">
        <f t="shared" si="51"/>
        <v/>
      </c>
      <c r="AI386" s="323" t="b">
        <f t="shared" si="52"/>
        <v>0</v>
      </c>
      <c r="AJ386" s="1" t="str">
        <f t="shared" si="53"/>
        <v/>
      </c>
      <c r="AK386" s="323" t="b">
        <f t="shared" si="54"/>
        <v>0</v>
      </c>
      <c r="AL386" s="648">
        <f t="shared" si="55"/>
        <v>0</v>
      </c>
      <c r="AM386" s="293">
        <f t="shared" si="56"/>
        <v>0</v>
      </c>
      <c r="AN386" s="294" t="str">
        <f>IF(AM386=0,"",
IF(SUM($AM$47:AM386)=1,AO386,
IF($AM$1547&gt;SUM($AM$47:AM386),_xlfn.CONCAT(", ",AO386),
IF($AM$1547=SUM($AM$47:AM386),_xlfn.CONCAT(" y ",AO386)))))</f>
        <v/>
      </c>
      <c r="AO386" s="89" t="s">
        <v>6540</v>
      </c>
      <c r="AQ386" s="477">
        <f t="shared" si="57"/>
        <v>0</v>
      </c>
      <c r="AR386" s="321">
        <f t="shared" si="58"/>
        <v>0</v>
      </c>
      <c r="AS386" s="293">
        <f t="shared" si="59"/>
        <v>0</v>
      </c>
      <c r="AT386" s="294" t="str">
        <f>IF(AS386=0,"",
IF(SUM($AS$47:AS386)=1,AU386,
IF($AS$1547&gt;SUM($AS$47:AS386),_xlfn.CONCAT(", ",AU386),
IF($AS$1547=SUM($AS$47:AS386),_xlfn.CONCAT(" y ",AU386)))))</f>
        <v/>
      </c>
      <c r="AU386" s="89" t="s">
        <v>6540</v>
      </c>
    </row>
    <row r="387" spans="1:47" ht="15" customHeight="1">
      <c r="A387" s="64"/>
      <c r="B387" s="11"/>
      <c r="C387" s="1021" t="s">
        <v>6541</v>
      </c>
      <c r="D387" s="890"/>
      <c r="E387" s="997"/>
      <c r="F387" s="884"/>
      <c r="G387" s="884"/>
      <c r="H387" s="884"/>
      <c r="I387" s="884"/>
      <c r="J387" s="884"/>
      <c r="K387" s="885"/>
      <c r="L387" s="1027"/>
      <c r="M387" s="884"/>
      <c r="N387" s="884"/>
      <c r="O387" s="885"/>
      <c r="P387" s="1027"/>
      <c r="Q387" s="884"/>
      <c r="R387" s="884"/>
      <c r="S387" s="885"/>
      <c r="T387" s="991"/>
      <c r="U387" s="884"/>
      <c r="V387" s="884"/>
      <c r="W387" s="885"/>
      <c r="X387" s="796"/>
      <c r="Y387" s="796"/>
      <c r="Z387" s="796"/>
      <c r="AA387" s="796"/>
      <c r="AB387" s="796"/>
      <c r="AC387" s="796"/>
      <c r="AD387" s="796"/>
      <c r="AG387" s="323" t="b">
        <f t="shared" si="50"/>
        <v>0</v>
      </c>
      <c r="AH387" s="1" t="str">
        <f t="shared" si="51"/>
        <v/>
      </c>
      <c r="AI387" s="323" t="b">
        <f t="shared" si="52"/>
        <v>0</v>
      </c>
      <c r="AJ387" s="1" t="str">
        <f t="shared" si="53"/>
        <v/>
      </c>
      <c r="AK387" s="323" t="b">
        <f t="shared" si="54"/>
        <v>0</v>
      </c>
      <c r="AL387" s="648">
        <f t="shared" si="55"/>
        <v>0</v>
      </c>
      <c r="AM387" s="293">
        <f t="shared" si="56"/>
        <v>0</v>
      </c>
      <c r="AN387" s="294" t="str">
        <f>IF(AM387=0,"",
IF(SUM($AM$47:AM387)=1,AO387,
IF($AM$1547&gt;SUM($AM$47:AM387),_xlfn.CONCAT(", ",AO387),
IF($AM$1547=SUM($AM$47:AM387),_xlfn.CONCAT(" y ",AO387)))))</f>
        <v/>
      </c>
      <c r="AO387" s="89" t="s">
        <v>6542</v>
      </c>
      <c r="AQ387" s="477">
        <f t="shared" si="57"/>
        <v>0</v>
      </c>
      <c r="AR387" s="321">
        <f t="shared" si="58"/>
        <v>0</v>
      </c>
      <c r="AS387" s="293">
        <f t="shared" si="59"/>
        <v>0</v>
      </c>
      <c r="AT387" s="294" t="str">
        <f>IF(AS387=0,"",
IF(SUM($AS$47:AS387)=1,AU387,
IF($AS$1547&gt;SUM($AS$47:AS387),_xlfn.CONCAT(", ",AU387),
IF($AS$1547=SUM($AS$47:AS387),_xlfn.CONCAT(" y ",AU387)))))</f>
        <v/>
      </c>
      <c r="AU387" s="89" t="s">
        <v>6542</v>
      </c>
    </row>
    <row r="388" spans="1:47" ht="15" customHeight="1">
      <c r="A388" s="64"/>
      <c r="B388" s="11"/>
      <c r="C388" s="1021" t="s">
        <v>6543</v>
      </c>
      <c r="D388" s="890"/>
      <c r="E388" s="997"/>
      <c r="F388" s="884"/>
      <c r="G388" s="884"/>
      <c r="H388" s="884"/>
      <c r="I388" s="884"/>
      <c r="J388" s="884"/>
      <c r="K388" s="885"/>
      <c r="L388" s="1027"/>
      <c r="M388" s="884"/>
      <c r="N388" s="884"/>
      <c r="O388" s="885"/>
      <c r="P388" s="1027"/>
      <c r="Q388" s="884"/>
      <c r="R388" s="884"/>
      <c r="S388" s="885"/>
      <c r="T388" s="991"/>
      <c r="U388" s="884"/>
      <c r="V388" s="884"/>
      <c r="W388" s="885"/>
      <c r="X388" s="796"/>
      <c r="Y388" s="796"/>
      <c r="Z388" s="796"/>
      <c r="AA388" s="796"/>
      <c r="AB388" s="796"/>
      <c r="AC388" s="796"/>
      <c r="AD388" s="796"/>
      <c r="AG388" s="323" t="b">
        <f t="shared" si="50"/>
        <v>0</v>
      </c>
      <c r="AH388" s="1" t="str">
        <f t="shared" si="51"/>
        <v/>
      </c>
      <c r="AI388" s="323" t="b">
        <f t="shared" si="52"/>
        <v>0</v>
      </c>
      <c r="AJ388" s="1" t="str">
        <f t="shared" si="53"/>
        <v/>
      </c>
      <c r="AK388" s="323" t="b">
        <f t="shared" si="54"/>
        <v>0</v>
      </c>
      <c r="AL388" s="648">
        <f t="shared" si="55"/>
        <v>0</v>
      </c>
      <c r="AM388" s="293">
        <f t="shared" si="56"/>
        <v>0</v>
      </c>
      <c r="AN388" s="294" t="str">
        <f>IF(AM388=0,"",
IF(SUM($AM$47:AM388)=1,AO388,
IF($AM$1547&gt;SUM($AM$47:AM388),_xlfn.CONCAT(", ",AO388),
IF($AM$1547=SUM($AM$47:AM388),_xlfn.CONCAT(" y ",AO388)))))</f>
        <v/>
      </c>
      <c r="AO388" s="89" t="s">
        <v>6544</v>
      </c>
      <c r="AQ388" s="477">
        <f t="shared" si="57"/>
        <v>0</v>
      </c>
      <c r="AR388" s="321">
        <f t="shared" si="58"/>
        <v>0</v>
      </c>
      <c r="AS388" s="293">
        <f t="shared" si="59"/>
        <v>0</v>
      </c>
      <c r="AT388" s="294" t="str">
        <f>IF(AS388=0,"",
IF(SUM($AS$47:AS388)=1,AU388,
IF($AS$1547&gt;SUM($AS$47:AS388),_xlfn.CONCAT(", ",AU388),
IF($AS$1547=SUM($AS$47:AS388),_xlfn.CONCAT(" y ",AU388)))))</f>
        <v/>
      </c>
      <c r="AU388" s="89" t="s">
        <v>6544</v>
      </c>
    </row>
    <row r="389" spans="1:47" ht="15" customHeight="1">
      <c r="A389" s="64"/>
      <c r="B389" s="11"/>
      <c r="C389" s="1021" t="s">
        <v>6545</v>
      </c>
      <c r="D389" s="890"/>
      <c r="E389" s="997"/>
      <c r="F389" s="884"/>
      <c r="G389" s="884"/>
      <c r="H389" s="884"/>
      <c r="I389" s="884"/>
      <c r="J389" s="884"/>
      <c r="K389" s="885"/>
      <c r="L389" s="1027"/>
      <c r="M389" s="884"/>
      <c r="N389" s="884"/>
      <c r="O389" s="885"/>
      <c r="P389" s="1027"/>
      <c r="Q389" s="884"/>
      <c r="R389" s="884"/>
      <c r="S389" s="885"/>
      <c r="T389" s="991"/>
      <c r="U389" s="884"/>
      <c r="V389" s="884"/>
      <c r="W389" s="885"/>
      <c r="X389" s="796"/>
      <c r="Y389" s="796"/>
      <c r="Z389" s="796"/>
      <c r="AA389" s="796"/>
      <c r="AB389" s="796"/>
      <c r="AC389" s="796"/>
      <c r="AD389" s="796"/>
      <c r="AG389" s="323" t="b">
        <f t="shared" si="50"/>
        <v>0</v>
      </c>
      <c r="AH389" s="1" t="str">
        <f t="shared" si="51"/>
        <v/>
      </c>
      <c r="AI389" s="323" t="b">
        <f t="shared" si="52"/>
        <v>0</v>
      </c>
      <c r="AJ389" s="1" t="str">
        <f t="shared" si="53"/>
        <v/>
      </c>
      <c r="AK389" s="323" t="b">
        <f t="shared" si="54"/>
        <v>0</v>
      </c>
      <c r="AL389" s="648">
        <f t="shared" si="55"/>
        <v>0</v>
      </c>
      <c r="AM389" s="293">
        <f t="shared" si="56"/>
        <v>0</v>
      </c>
      <c r="AN389" s="294" t="str">
        <f>IF(AM389=0,"",
IF(SUM($AM$47:AM389)=1,AO389,
IF($AM$1547&gt;SUM($AM$47:AM389),_xlfn.CONCAT(", ",AO389),
IF($AM$1547=SUM($AM$47:AM389),_xlfn.CONCAT(" y ",AO389)))))</f>
        <v/>
      </c>
      <c r="AO389" s="89" t="s">
        <v>6546</v>
      </c>
      <c r="AQ389" s="477">
        <f t="shared" si="57"/>
        <v>0</v>
      </c>
      <c r="AR389" s="321">
        <f t="shared" si="58"/>
        <v>0</v>
      </c>
      <c r="AS389" s="293">
        <f t="shared" si="59"/>
        <v>0</v>
      </c>
      <c r="AT389" s="294" t="str">
        <f>IF(AS389=0,"",
IF(SUM($AS$47:AS389)=1,AU389,
IF($AS$1547&gt;SUM($AS$47:AS389),_xlfn.CONCAT(", ",AU389),
IF($AS$1547=SUM($AS$47:AS389),_xlfn.CONCAT(" y ",AU389)))))</f>
        <v/>
      </c>
      <c r="AU389" s="89" t="s">
        <v>6546</v>
      </c>
    </row>
    <row r="390" spans="1:47" ht="15" customHeight="1">
      <c r="A390" s="64"/>
      <c r="B390" s="11"/>
      <c r="C390" s="1021" t="s">
        <v>6547</v>
      </c>
      <c r="D390" s="890"/>
      <c r="E390" s="997"/>
      <c r="F390" s="884"/>
      <c r="G390" s="884"/>
      <c r="H390" s="884"/>
      <c r="I390" s="884"/>
      <c r="J390" s="884"/>
      <c r="K390" s="885"/>
      <c r="L390" s="1027"/>
      <c r="M390" s="884"/>
      <c r="N390" s="884"/>
      <c r="O390" s="885"/>
      <c r="P390" s="1027"/>
      <c r="Q390" s="884"/>
      <c r="R390" s="884"/>
      <c r="S390" s="885"/>
      <c r="T390" s="991"/>
      <c r="U390" s="884"/>
      <c r="V390" s="884"/>
      <c r="W390" s="885"/>
      <c r="X390" s="796"/>
      <c r="Y390" s="796"/>
      <c r="Z390" s="796"/>
      <c r="AA390" s="796"/>
      <c r="AB390" s="796"/>
      <c r="AC390" s="796"/>
      <c r="AD390" s="796"/>
      <c r="AG390" s="323" t="b">
        <f t="shared" si="50"/>
        <v>0</v>
      </c>
      <c r="AH390" s="1" t="str">
        <f t="shared" si="51"/>
        <v/>
      </c>
      <c r="AI390" s="323" t="b">
        <f t="shared" si="52"/>
        <v>0</v>
      </c>
      <c r="AJ390" s="1" t="str">
        <f t="shared" si="53"/>
        <v/>
      </c>
      <c r="AK390" s="323" t="b">
        <f t="shared" si="54"/>
        <v>0</v>
      </c>
      <c r="AL390" s="648">
        <f t="shared" si="55"/>
        <v>0</v>
      </c>
      <c r="AM390" s="293">
        <f t="shared" si="56"/>
        <v>0</v>
      </c>
      <c r="AN390" s="294" t="str">
        <f>IF(AM390=0,"",
IF(SUM($AM$47:AM390)=1,AO390,
IF($AM$1547&gt;SUM($AM$47:AM390),_xlfn.CONCAT(", ",AO390),
IF($AM$1547=SUM($AM$47:AM390),_xlfn.CONCAT(" y ",AO390)))))</f>
        <v/>
      </c>
      <c r="AO390" s="89" t="s">
        <v>6548</v>
      </c>
      <c r="AQ390" s="477">
        <f t="shared" si="57"/>
        <v>0</v>
      </c>
      <c r="AR390" s="321">
        <f t="shared" si="58"/>
        <v>0</v>
      </c>
      <c r="AS390" s="293">
        <f t="shared" si="59"/>
        <v>0</v>
      </c>
      <c r="AT390" s="294" t="str">
        <f>IF(AS390=0,"",
IF(SUM($AS$47:AS390)=1,AU390,
IF($AS$1547&gt;SUM($AS$47:AS390),_xlfn.CONCAT(", ",AU390),
IF($AS$1547=SUM($AS$47:AS390),_xlfn.CONCAT(" y ",AU390)))))</f>
        <v/>
      </c>
      <c r="AU390" s="89" t="s">
        <v>6548</v>
      </c>
    </row>
    <row r="391" spans="1:47" ht="15" customHeight="1">
      <c r="A391" s="64"/>
      <c r="B391" s="11"/>
      <c r="C391" s="1021" t="s">
        <v>6549</v>
      </c>
      <c r="D391" s="890"/>
      <c r="E391" s="997"/>
      <c r="F391" s="884"/>
      <c r="G391" s="884"/>
      <c r="H391" s="884"/>
      <c r="I391" s="884"/>
      <c r="J391" s="884"/>
      <c r="K391" s="885"/>
      <c r="L391" s="1027"/>
      <c r="M391" s="884"/>
      <c r="N391" s="884"/>
      <c r="O391" s="885"/>
      <c r="P391" s="1027"/>
      <c r="Q391" s="884"/>
      <c r="R391" s="884"/>
      <c r="S391" s="885"/>
      <c r="T391" s="991"/>
      <c r="U391" s="884"/>
      <c r="V391" s="884"/>
      <c r="W391" s="885"/>
      <c r="X391" s="796"/>
      <c r="Y391" s="796"/>
      <c r="Z391" s="796"/>
      <c r="AA391" s="796"/>
      <c r="AB391" s="796"/>
      <c r="AC391" s="796"/>
      <c r="AD391" s="796"/>
      <c r="AG391" s="323" t="b">
        <f t="shared" si="50"/>
        <v>0</v>
      </c>
      <c r="AH391" s="1" t="str">
        <f t="shared" si="51"/>
        <v/>
      </c>
      <c r="AI391" s="323" t="b">
        <f t="shared" si="52"/>
        <v>0</v>
      </c>
      <c r="AJ391" s="1" t="str">
        <f t="shared" si="53"/>
        <v/>
      </c>
      <c r="AK391" s="323" t="b">
        <f t="shared" si="54"/>
        <v>0</v>
      </c>
      <c r="AL391" s="648">
        <f t="shared" si="55"/>
        <v>0</v>
      </c>
      <c r="AM391" s="293">
        <f t="shared" si="56"/>
        <v>0</v>
      </c>
      <c r="AN391" s="294" t="str">
        <f>IF(AM391=0,"",
IF(SUM($AM$47:AM391)=1,AO391,
IF($AM$1547&gt;SUM($AM$47:AM391),_xlfn.CONCAT(", ",AO391),
IF($AM$1547=SUM($AM$47:AM391),_xlfn.CONCAT(" y ",AO391)))))</f>
        <v/>
      </c>
      <c r="AO391" s="89" t="s">
        <v>6550</v>
      </c>
      <c r="AQ391" s="477">
        <f t="shared" si="57"/>
        <v>0</v>
      </c>
      <c r="AR391" s="321">
        <f t="shared" si="58"/>
        <v>0</v>
      </c>
      <c r="AS391" s="293">
        <f t="shared" si="59"/>
        <v>0</v>
      </c>
      <c r="AT391" s="294" t="str">
        <f>IF(AS391=0,"",
IF(SUM($AS$47:AS391)=1,AU391,
IF($AS$1547&gt;SUM($AS$47:AS391),_xlfn.CONCAT(", ",AU391),
IF($AS$1547=SUM($AS$47:AS391),_xlfn.CONCAT(" y ",AU391)))))</f>
        <v/>
      </c>
      <c r="AU391" s="89" t="s">
        <v>6550</v>
      </c>
    </row>
    <row r="392" spans="1:47" ht="15" customHeight="1">
      <c r="A392" s="64"/>
      <c r="B392" s="11"/>
      <c r="C392" s="1021" t="s">
        <v>6551</v>
      </c>
      <c r="D392" s="890"/>
      <c r="E392" s="997"/>
      <c r="F392" s="884"/>
      <c r="G392" s="884"/>
      <c r="H392" s="884"/>
      <c r="I392" s="884"/>
      <c r="J392" s="884"/>
      <c r="K392" s="885"/>
      <c r="L392" s="1027"/>
      <c r="M392" s="884"/>
      <c r="N392" s="884"/>
      <c r="O392" s="885"/>
      <c r="P392" s="1027"/>
      <c r="Q392" s="884"/>
      <c r="R392" s="884"/>
      <c r="S392" s="885"/>
      <c r="T392" s="991"/>
      <c r="U392" s="884"/>
      <c r="V392" s="884"/>
      <c r="W392" s="885"/>
      <c r="X392" s="796"/>
      <c r="Y392" s="796"/>
      <c r="Z392" s="796"/>
      <c r="AA392" s="796"/>
      <c r="AB392" s="796"/>
      <c r="AC392" s="796"/>
      <c r="AD392" s="796"/>
      <c r="AG392" s="323" t="b">
        <f t="shared" si="50"/>
        <v>0</v>
      </c>
      <c r="AH392" s="1" t="str">
        <f t="shared" si="51"/>
        <v/>
      </c>
      <c r="AI392" s="323" t="b">
        <f t="shared" si="52"/>
        <v>0</v>
      </c>
      <c r="AJ392" s="1" t="str">
        <f t="shared" si="53"/>
        <v/>
      </c>
      <c r="AK392" s="323" t="b">
        <f t="shared" si="54"/>
        <v>0</v>
      </c>
      <c r="AL392" s="648">
        <f t="shared" si="55"/>
        <v>0</v>
      </c>
      <c r="AM392" s="293">
        <f t="shared" si="56"/>
        <v>0</v>
      </c>
      <c r="AN392" s="294" t="str">
        <f>IF(AM392=0,"",
IF(SUM($AM$47:AM392)=1,AO392,
IF($AM$1547&gt;SUM($AM$47:AM392),_xlfn.CONCAT(", ",AO392),
IF($AM$1547=SUM($AM$47:AM392),_xlfn.CONCAT(" y ",AO392)))))</f>
        <v/>
      </c>
      <c r="AO392" s="89" t="s">
        <v>6552</v>
      </c>
      <c r="AQ392" s="477">
        <f t="shared" si="57"/>
        <v>0</v>
      </c>
      <c r="AR392" s="321">
        <f t="shared" si="58"/>
        <v>0</v>
      </c>
      <c r="AS392" s="293">
        <f t="shared" si="59"/>
        <v>0</v>
      </c>
      <c r="AT392" s="294" t="str">
        <f>IF(AS392=0,"",
IF(SUM($AS$47:AS392)=1,AU392,
IF($AS$1547&gt;SUM($AS$47:AS392),_xlfn.CONCAT(", ",AU392),
IF($AS$1547=SUM($AS$47:AS392),_xlfn.CONCAT(" y ",AU392)))))</f>
        <v/>
      </c>
      <c r="AU392" s="89" t="s">
        <v>6552</v>
      </c>
    </row>
    <row r="393" spans="1:47" ht="15" customHeight="1">
      <c r="A393" s="64"/>
      <c r="B393" s="11"/>
      <c r="C393" s="1021" t="s">
        <v>6553</v>
      </c>
      <c r="D393" s="890"/>
      <c r="E393" s="997"/>
      <c r="F393" s="884"/>
      <c r="G393" s="884"/>
      <c r="H393" s="884"/>
      <c r="I393" s="884"/>
      <c r="J393" s="884"/>
      <c r="K393" s="885"/>
      <c r="L393" s="1027"/>
      <c r="M393" s="884"/>
      <c r="N393" s="884"/>
      <c r="O393" s="885"/>
      <c r="P393" s="1027"/>
      <c r="Q393" s="884"/>
      <c r="R393" s="884"/>
      <c r="S393" s="885"/>
      <c r="T393" s="991"/>
      <c r="U393" s="884"/>
      <c r="V393" s="884"/>
      <c r="W393" s="885"/>
      <c r="X393" s="796"/>
      <c r="Y393" s="796"/>
      <c r="Z393" s="796"/>
      <c r="AA393" s="796"/>
      <c r="AB393" s="796"/>
      <c r="AC393" s="796"/>
      <c r="AD393" s="796"/>
      <c r="AG393" s="323" t="b">
        <f t="shared" si="50"/>
        <v>0</v>
      </c>
      <c r="AH393" s="1" t="str">
        <f t="shared" si="51"/>
        <v/>
      </c>
      <c r="AI393" s="323" t="b">
        <f t="shared" si="52"/>
        <v>0</v>
      </c>
      <c r="AJ393" s="1" t="str">
        <f t="shared" si="53"/>
        <v/>
      </c>
      <c r="AK393" s="323" t="b">
        <f t="shared" si="54"/>
        <v>0</v>
      </c>
      <c r="AL393" s="648">
        <f t="shared" si="55"/>
        <v>0</v>
      </c>
      <c r="AM393" s="293">
        <f t="shared" si="56"/>
        <v>0</v>
      </c>
      <c r="AN393" s="294" t="str">
        <f>IF(AM393=0,"",
IF(SUM($AM$47:AM393)=1,AO393,
IF($AM$1547&gt;SUM($AM$47:AM393),_xlfn.CONCAT(", ",AO393),
IF($AM$1547=SUM($AM$47:AM393),_xlfn.CONCAT(" y ",AO393)))))</f>
        <v/>
      </c>
      <c r="AO393" s="89" t="s">
        <v>6554</v>
      </c>
      <c r="AQ393" s="477">
        <f t="shared" si="57"/>
        <v>0</v>
      </c>
      <c r="AR393" s="321">
        <f t="shared" si="58"/>
        <v>0</v>
      </c>
      <c r="AS393" s="293">
        <f t="shared" si="59"/>
        <v>0</v>
      </c>
      <c r="AT393" s="294" t="str">
        <f>IF(AS393=0,"",
IF(SUM($AS$47:AS393)=1,AU393,
IF($AS$1547&gt;SUM($AS$47:AS393),_xlfn.CONCAT(", ",AU393),
IF($AS$1547=SUM($AS$47:AS393),_xlfn.CONCAT(" y ",AU393)))))</f>
        <v/>
      </c>
      <c r="AU393" s="89" t="s">
        <v>6554</v>
      </c>
    </row>
    <row r="394" spans="1:47" ht="15" customHeight="1">
      <c r="A394" s="64"/>
      <c r="B394" s="11"/>
      <c r="C394" s="1021" t="s">
        <v>6555</v>
      </c>
      <c r="D394" s="890"/>
      <c r="E394" s="997"/>
      <c r="F394" s="884"/>
      <c r="G394" s="884"/>
      <c r="H394" s="884"/>
      <c r="I394" s="884"/>
      <c r="J394" s="884"/>
      <c r="K394" s="885"/>
      <c r="L394" s="1027"/>
      <c r="M394" s="884"/>
      <c r="N394" s="884"/>
      <c r="O394" s="885"/>
      <c r="P394" s="1027"/>
      <c r="Q394" s="884"/>
      <c r="R394" s="884"/>
      <c r="S394" s="885"/>
      <c r="T394" s="991"/>
      <c r="U394" s="884"/>
      <c r="V394" s="884"/>
      <c r="W394" s="885"/>
      <c r="X394" s="796"/>
      <c r="Y394" s="796"/>
      <c r="Z394" s="796"/>
      <c r="AA394" s="796"/>
      <c r="AB394" s="796"/>
      <c r="AC394" s="796"/>
      <c r="AD394" s="796"/>
      <c r="AG394" s="323" t="b">
        <f t="shared" si="50"/>
        <v>0</v>
      </c>
      <c r="AH394" s="1" t="str">
        <f t="shared" si="51"/>
        <v/>
      </c>
      <c r="AI394" s="323" t="b">
        <f t="shared" si="52"/>
        <v>0</v>
      </c>
      <c r="AJ394" s="1" t="str">
        <f t="shared" si="53"/>
        <v/>
      </c>
      <c r="AK394" s="323" t="b">
        <f t="shared" si="54"/>
        <v>0</v>
      </c>
      <c r="AL394" s="648">
        <f t="shared" si="55"/>
        <v>0</v>
      </c>
      <c r="AM394" s="293">
        <f t="shared" si="56"/>
        <v>0</v>
      </c>
      <c r="AN394" s="294" t="str">
        <f>IF(AM394=0,"",
IF(SUM($AM$47:AM394)=1,AO394,
IF($AM$1547&gt;SUM($AM$47:AM394),_xlfn.CONCAT(", ",AO394),
IF($AM$1547=SUM($AM$47:AM394),_xlfn.CONCAT(" y ",AO394)))))</f>
        <v/>
      </c>
      <c r="AO394" s="89" t="s">
        <v>6556</v>
      </c>
      <c r="AQ394" s="477">
        <f t="shared" si="57"/>
        <v>0</v>
      </c>
      <c r="AR394" s="321">
        <f t="shared" si="58"/>
        <v>0</v>
      </c>
      <c r="AS394" s="293">
        <f t="shared" si="59"/>
        <v>0</v>
      </c>
      <c r="AT394" s="294" t="str">
        <f>IF(AS394=0,"",
IF(SUM($AS$47:AS394)=1,AU394,
IF($AS$1547&gt;SUM($AS$47:AS394),_xlfn.CONCAT(", ",AU394),
IF($AS$1547=SUM($AS$47:AS394),_xlfn.CONCAT(" y ",AU394)))))</f>
        <v/>
      </c>
      <c r="AU394" s="89" t="s">
        <v>6556</v>
      </c>
    </row>
    <row r="395" spans="1:47" ht="15" customHeight="1">
      <c r="A395" s="64"/>
      <c r="B395" s="11"/>
      <c r="C395" s="1021" t="s">
        <v>6557</v>
      </c>
      <c r="D395" s="890"/>
      <c r="E395" s="997"/>
      <c r="F395" s="884"/>
      <c r="G395" s="884"/>
      <c r="H395" s="884"/>
      <c r="I395" s="884"/>
      <c r="J395" s="884"/>
      <c r="K395" s="885"/>
      <c r="L395" s="1027"/>
      <c r="M395" s="884"/>
      <c r="N395" s="884"/>
      <c r="O395" s="885"/>
      <c r="P395" s="1027"/>
      <c r="Q395" s="884"/>
      <c r="R395" s="884"/>
      <c r="S395" s="885"/>
      <c r="T395" s="991"/>
      <c r="U395" s="884"/>
      <c r="V395" s="884"/>
      <c r="W395" s="885"/>
      <c r="X395" s="796"/>
      <c r="Y395" s="796"/>
      <c r="Z395" s="796"/>
      <c r="AA395" s="796"/>
      <c r="AB395" s="796"/>
      <c r="AC395" s="796"/>
      <c r="AD395" s="796"/>
      <c r="AG395" s="323" t="b">
        <f t="shared" si="50"/>
        <v>0</v>
      </c>
      <c r="AH395" s="1" t="str">
        <f t="shared" si="51"/>
        <v/>
      </c>
      <c r="AI395" s="323" t="b">
        <f t="shared" si="52"/>
        <v>0</v>
      </c>
      <c r="AJ395" s="1" t="str">
        <f t="shared" si="53"/>
        <v/>
      </c>
      <c r="AK395" s="323" t="b">
        <f t="shared" si="54"/>
        <v>0</v>
      </c>
      <c r="AL395" s="648">
        <f t="shared" si="55"/>
        <v>0</v>
      </c>
      <c r="AM395" s="293">
        <f t="shared" si="56"/>
        <v>0</v>
      </c>
      <c r="AN395" s="294" t="str">
        <f>IF(AM395=0,"",
IF(SUM($AM$47:AM395)=1,AO395,
IF($AM$1547&gt;SUM($AM$47:AM395),_xlfn.CONCAT(", ",AO395),
IF($AM$1547=SUM($AM$47:AM395),_xlfn.CONCAT(" y ",AO395)))))</f>
        <v/>
      </c>
      <c r="AO395" s="89" t="s">
        <v>6558</v>
      </c>
      <c r="AQ395" s="477">
        <f t="shared" si="57"/>
        <v>0</v>
      </c>
      <c r="AR395" s="321">
        <f t="shared" si="58"/>
        <v>0</v>
      </c>
      <c r="AS395" s="293">
        <f t="shared" si="59"/>
        <v>0</v>
      </c>
      <c r="AT395" s="294" t="str">
        <f>IF(AS395=0,"",
IF(SUM($AS$47:AS395)=1,AU395,
IF($AS$1547&gt;SUM($AS$47:AS395),_xlfn.CONCAT(", ",AU395),
IF($AS$1547=SUM($AS$47:AS395),_xlfn.CONCAT(" y ",AU395)))))</f>
        <v/>
      </c>
      <c r="AU395" s="89" t="s">
        <v>6558</v>
      </c>
    </row>
    <row r="396" spans="1:47" ht="15" customHeight="1">
      <c r="A396" s="64"/>
      <c r="B396" s="11"/>
      <c r="C396" s="1021" t="s">
        <v>6559</v>
      </c>
      <c r="D396" s="890"/>
      <c r="E396" s="997"/>
      <c r="F396" s="884"/>
      <c r="G396" s="884"/>
      <c r="H396" s="884"/>
      <c r="I396" s="884"/>
      <c r="J396" s="884"/>
      <c r="K396" s="885"/>
      <c r="L396" s="1027"/>
      <c r="M396" s="884"/>
      <c r="N396" s="884"/>
      <c r="O396" s="885"/>
      <c r="P396" s="1027"/>
      <c r="Q396" s="884"/>
      <c r="R396" s="884"/>
      <c r="S396" s="885"/>
      <c r="T396" s="991"/>
      <c r="U396" s="884"/>
      <c r="V396" s="884"/>
      <c r="W396" s="885"/>
      <c r="X396" s="796"/>
      <c r="Y396" s="796"/>
      <c r="Z396" s="796"/>
      <c r="AA396" s="796"/>
      <c r="AB396" s="796"/>
      <c r="AC396" s="796"/>
      <c r="AD396" s="796"/>
      <c r="AG396" s="323" t="b">
        <f t="shared" si="50"/>
        <v>0</v>
      </c>
      <c r="AH396" s="1" t="str">
        <f t="shared" si="51"/>
        <v/>
      </c>
      <c r="AI396" s="323" t="b">
        <f t="shared" si="52"/>
        <v>0</v>
      </c>
      <c r="AJ396" s="1" t="str">
        <f t="shared" si="53"/>
        <v/>
      </c>
      <c r="AK396" s="323" t="b">
        <f t="shared" si="54"/>
        <v>0</v>
      </c>
      <c r="AL396" s="648">
        <f t="shared" si="55"/>
        <v>0</v>
      </c>
      <c r="AM396" s="293">
        <f t="shared" si="56"/>
        <v>0</v>
      </c>
      <c r="AN396" s="294" t="str">
        <f>IF(AM396=0,"",
IF(SUM($AM$47:AM396)=1,AO396,
IF($AM$1547&gt;SUM($AM$47:AM396),_xlfn.CONCAT(", ",AO396),
IF($AM$1547=SUM($AM$47:AM396),_xlfn.CONCAT(" y ",AO396)))))</f>
        <v/>
      </c>
      <c r="AO396" s="89" t="s">
        <v>6560</v>
      </c>
      <c r="AQ396" s="477">
        <f t="shared" si="57"/>
        <v>0</v>
      </c>
      <c r="AR396" s="321">
        <f t="shared" si="58"/>
        <v>0</v>
      </c>
      <c r="AS396" s="293">
        <f t="shared" si="59"/>
        <v>0</v>
      </c>
      <c r="AT396" s="294" t="str">
        <f>IF(AS396=0,"",
IF(SUM($AS$47:AS396)=1,AU396,
IF($AS$1547&gt;SUM($AS$47:AS396),_xlfn.CONCAT(", ",AU396),
IF($AS$1547=SUM($AS$47:AS396),_xlfn.CONCAT(" y ",AU396)))))</f>
        <v/>
      </c>
      <c r="AU396" s="89" t="s">
        <v>6560</v>
      </c>
    </row>
    <row r="397" spans="1:47" ht="15" customHeight="1">
      <c r="A397" s="64"/>
      <c r="B397" s="11"/>
      <c r="C397" s="1021" t="s">
        <v>6561</v>
      </c>
      <c r="D397" s="890"/>
      <c r="E397" s="997"/>
      <c r="F397" s="884"/>
      <c r="G397" s="884"/>
      <c r="H397" s="884"/>
      <c r="I397" s="884"/>
      <c r="J397" s="884"/>
      <c r="K397" s="885"/>
      <c r="L397" s="1027"/>
      <c r="M397" s="884"/>
      <c r="N397" s="884"/>
      <c r="O397" s="885"/>
      <c r="P397" s="1027"/>
      <c r="Q397" s="884"/>
      <c r="R397" s="884"/>
      <c r="S397" s="885"/>
      <c r="T397" s="991"/>
      <c r="U397" s="884"/>
      <c r="V397" s="884"/>
      <c r="W397" s="885"/>
      <c r="X397" s="796"/>
      <c r="Y397" s="796"/>
      <c r="Z397" s="796"/>
      <c r="AA397" s="796"/>
      <c r="AB397" s="796"/>
      <c r="AC397" s="796"/>
      <c r="AD397" s="796"/>
      <c r="AG397" s="323" t="b">
        <f t="shared" si="50"/>
        <v>0</v>
      </c>
      <c r="AH397" s="1" t="str">
        <f t="shared" si="51"/>
        <v/>
      </c>
      <c r="AI397" s="323" t="b">
        <f t="shared" si="52"/>
        <v>0</v>
      </c>
      <c r="AJ397" s="1" t="str">
        <f t="shared" si="53"/>
        <v/>
      </c>
      <c r="AK397" s="323" t="b">
        <f t="shared" si="54"/>
        <v>0</v>
      </c>
      <c r="AL397" s="648">
        <f t="shared" si="55"/>
        <v>0</v>
      </c>
      <c r="AM397" s="293">
        <f t="shared" si="56"/>
        <v>0</v>
      </c>
      <c r="AN397" s="294" t="str">
        <f>IF(AM397=0,"",
IF(SUM($AM$47:AM397)=1,AO397,
IF($AM$1547&gt;SUM($AM$47:AM397),_xlfn.CONCAT(", ",AO397),
IF($AM$1547=SUM($AM$47:AM397),_xlfn.CONCAT(" y ",AO397)))))</f>
        <v/>
      </c>
      <c r="AO397" s="89" t="s">
        <v>6562</v>
      </c>
      <c r="AQ397" s="477">
        <f t="shared" si="57"/>
        <v>0</v>
      </c>
      <c r="AR397" s="321">
        <f t="shared" si="58"/>
        <v>0</v>
      </c>
      <c r="AS397" s="293">
        <f t="shared" si="59"/>
        <v>0</v>
      </c>
      <c r="AT397" s="294" t="str">
        <f>IF(AS397=0,"",
IF(SUM($AS$47:AS397)=1,AU397,
IF($AS$1547&gt;SUM($AS$47:AS397),_xlfn.CONCAT(", ",AU397),
IF($AS$1547=SUM($AS$47:AS397),_xlfn.CONCAT(" y ",AU397)))))</f>
        <v/>
      </c>
      <c r="AU397" s="89" t="s">
        <v>6562</v>
      </c>
    </row>
    <row r="398" spans="1:47" ht="15" customHeight="1">
      <c r="A398" s="64"/>
      <c r="B398" s="11"/>
      <c r="C398" s="1021" t="s">
        <v>6563</v>
      </c>
      <c r="D398" s="890"/>
      <c r="E398" s="997"/>
      <c r="F398" s="884"/>
      <c r="G398" s="884"/>
      <c r="H398" s="884"/>
      <c r="I398" s="884"/>
      <c r="J398" s="884"/>
      <c r="K398" s="885"/>
      <c r="L398" s="1027"/>
      <c r="M398" s="884"/>
      <c r="N398" s="884"/>
      <c r="O398" s="885"/>
      <c r="P398" s="1027"/>
      <c r="Q398" s="884"/>
      <c r="R398" s="884"/>
      <c r="S398" s="885"/>
      <c r="T398" s="991"/>
      <c r="U398" s="884"/>
      <c r="V398" s="884"/>
      <c r="W398" s="885"/>
      <c r="X398" s="796"/>
      <c r="Y398" s="796"/>
      <c r="Z398" s="796"/>
      <c r="AA398" s="796"/>
      <c r="AB398" s="796"/>
      <c r="AC398" s="796"/>
      <c r="AD398" s="796"/>
      <c r="AG398" s="323" t="b">
        <f t="shared" si="50"/>
        <v>0</v>
      </c>
      <c r="AH398" s="1" t="str">
        <f t="shared" si="51"/>
        <v/>
      </c>
      <c r="AI398" s="323" t="b">
        <f t="shared" si="52"/>
        <v>0</v>
      </c>
      <c r="AJ398" s="1" t="str">
        <f t="shared" si="53"/>
        <v/>
      </c>
      <c r="AK398" s="323" t="b">
        <f t="shared" si="54"/>
        <v>0</v>
      </c>
      <c r="AL398" s="648">
        <f t="shared" si="55"/>
        <v>0</v>
      </c>
      <c r="AM398" s="293">
        <f t="shared" si="56"/>
        <v>0</v>
      </c>
      <c r="AN398" s="294" t="str">
        <f>IF(AM398=0,"",
IF(SUM($AM$47:AM398)=1,AO398,
IF($AM$1547&gt;SUM($AM$47:AM398),_xlfn.CONCAT(", ",AO398),
IF($AM$1547=SUM($AM$47:AM398),_xlfn.CONCAT(" y ",AO398)))))</f>
        <v/>
      </c>
      <c r="AO398" s="89" t="s">
        <v>6564</v>
      </c>
      <c r="AQ398" s="477">
        <f t="shared" si="57"/>
        <v>0</v>
      </c>
      <c r="AR398" s="321">
        <f t="shared" si="58"/>
        <v>0</v>
      </c>
      <c r="AS398" s="293">
        <f t="shared" si="59"/>
        <v>0</v>
      </c>
      <c r="AT398" s="294" t="str">
        <f>IF(AS398=0,"",
IF(SUM($AS$47:AS398)=1,AU398,
IF($AS$1547&gt;SUM($AS$47:AS398),_xlfn.CONCAT(", ",AU398),
IF($AS$1547=SUM($AS$47:AS398),_xlfn.CONCAT(" y ",AU398)))))</f>
        <v/>
      </c>
      <c r="AU398" s="89" t="s">
        <v>6564</v>
      </c>
    </row>
    <row r="399" spans="1:47" ht="15" customHeight="1">
      <c r="A399" s="64"/>
      <c r="B399" s="11"/>
      <c r="C399" s="1021" t="s">
        <v>6565</v>
      </c>
      <c r="D399" s="890"/>
      <c r="E399" s="997"/>
      <c r="F399" s="884"/>
      <c r="G399" s="884"/>
      <c r="H399" s="884"/>
      <c r="I399" s="884"/>
      <c r="J399" s="884"/>
      <c r="K399" s="885"/>
      <c r="L399" s="1027"/>
      <c r="M399" s="884"/>
      <c r="N399" s="884"/>
      <c r="O399" s="885"/>
      <c r="P399" s="1027"/>
      <c r="Q399" s="884"/>
      <c r="R399" s="884"/>
      <c r="S399" s="885"/>
      <c r="T399" s="991"/>
      <c r="U399" s="884"/>
      <c r="V399" s="884"/>
      <c r="W399" s="885"/>
      <c r="X399" s="796"/>
      <c r="Y399" s="796"/>
      <c r="Z399" s="796"/>
      <c r="AA399" s="796"/>
      <c r="AB399" s="796"/>
      <c r="AC399" s="796"/>
      <c r="AD399" s="796"/>
      <c r="AG399" s="323" t="b">
        <f t="shared" si="50"/>
        <v>0</v>
      </c>
      <c r="AH399" s="1" t="str">
        <f t="shared" si="51"/>
        <v/>
      </c>
      <c r="AI399" s="323" t="b">
        <f t="shared" si="52"/>
        <v>0</v>
      </c>
      <c r="AJ399" s="1" t="str">
        <f t="shared" si="53"/>
        <v/>
      </c>
      <c r="AK399" s="323" t="b">
        <f t="shared" si="54"/>
        <v>0</v>
      </c>
      <c r="AL399" s="648">
        <f t="shared" si="55"/>
        <v>0</v>
      </c>
      <c r="AM399" s="293">
        <f t="shared" si="56"/>
        <v>0</v>
      </c>
      <c r="AN399" s="294" t="str">
        <f>IF(AM399=0,"",
IF(SUM($AM$47:AM399)=1,AO399,
IF($AM$1547&gt;SUM($AM$47:AM399),_xlfn.CONCAT(", ",AO399),
IF($AM$1547=SUM($AM$47:AM399),_xlfn.CONCAT(" y ",AO399)))))</f>
        <v/>
      </c>
      <c r="AO399" s="89" t="s">
        <v>6566</v>
      </c>
      <c r="AQ399" s="477">
        <f t="shared" si="57"/>
        <v>0</v>
      </c>
      <c r="AR399" s="321">
        <f t="shared" si="58"/>
        <v>0</v>
      </c>
      <c r="AS399" s="293">
        <f t="shared" si="59"/>
        <v>0</v>
      </c>
      <c r="AT399" s="294" t="str">
        <f>IF(AS399=0,"",
IF(SUM($AS$47:AS399)=1,AU399,
IF($AS$1547&gt;SUM($AS$47:AS399),_xlfn.CONCAT(", ",AU399),
IF($AS$1547=SUM($AS$47:AS399),_xlfn.CONCAT(" y ",AU399)))))</f>
        <v/>
      </c>
      <c r="AU399" s="89" t="s">
        <v>6566</v>
      </c>
    </row>
    <row r="400" spans="1:47" ht="15" customHeight="1">
      <c r="A400" s="64"/>
      <c r="B400" s="11"/>
      <c r="C400" s="1021" t="s">
        <v>6567</v>
      </c>
      <c r="D400" s="890"/>
      <c r="E400" s="997"/>
      <c r="F400" s="884"/>
      <c r="G400" s="884"/>
      <c r="H400" s="884"/>
      <c r="I400" s="884"/>
      <c r="J400" s="884"/>
      <c r="K400" s="885"/>
      <c r="L400" s="1027"/>
      <c r="M400" s="884"/>
      <c r="N400" s="884"/>
      <c r="O400" s="885"/>
      <c r="P400" s="1027"/>
      <c r="Q400" s="884"/>
      <c r="R400" s="884"/>
      <c r="S400" s="885"/>
      <c r="T400" s="991"/>
      <c r="U400" s="884"/>
      <c r="V400" s="884"/>
      <c r="W400" s="885"/>
      <c r="X400" s="796"/>
      <c r="Y400" s="796"/>
      <c r="Z400" s="796"/>
      <c r="AA400" s="796"/>
      <c r="AB400" s="796"/>
      <c r="AC400" s="796"/>
      <c r="AD400" s="796"/>
      <c r="AG400" s="323" t="b">
        <f t="shared" si="50"/>
        <v>0</v>
      </c>
      <c r="AH400" s="1" t="str">
        <f t="shared" si="51"/>
        <v/>
      </c>
      <c r="AI400" s="323" t="b">
        <f t="shared" si="52"/>
        <v>0</v>
      </c>
      <c r="AJ400" s="1" t="str">
        <f t="shared" si="53"/>
        <v/>
      </c>
      <c r="AK400" s="323" t="b">
        <f t="shared" si="54"/>
        <v>0</v>
      </c>
      <c r="AL400" s="648">
        <f t="shared" si="55"/>
        <v>0</v>
      </c>
      <c r="AM400" s="293">
        <f t="shared" si="56"/>
        <v>0</v>
      </c>
      <c r="AN400" s="294" t="str">
        <f>IF(AM400=0,"",
IF(SUM($AM$47:AM400)=1,AO400,
IF($AM$1547&gt;SUM($AM$47:AM400),_xlfn.CONCAT(", ",AO400),
IF($AM$1547=SUM($AM$47:AM400),_xlfn.CONCAT(" y ",AO400)))))</f>
        <v/>
      </c>
      <c r="AO400" s="89" t="s">
        <v>6568</v>
      </c>
      <c r="AQ400" s="477">
        <f t="shared" si="57"/>
        <v>0</v>
      </c>
      <c r="AR400" s="321">
        <f t="shared" si="58"/>
        <v>0</v>
      </c>
      <c r="AS400" s="293">
        <f t="shared" si="59"/>
        <v>0</v>
      </c>
      <c r="AT400" s="294" t="str">
        <f>IF(AS400=0,"",
IF(SUM($AS$47:AS400)=1,AU400,
IF($AS$1547&gt;SUM($AS$47:AS400),_xlfn.CONCAT(", ",AU400),
IF($AS$1547=SUM($AS$47:AS400),_xlfn.CONCAT(" y ",AU400)))))</f>
        <v/>
      </c>
      <c r="AU400" s="89" t="s">
        <v>6568</v>
      </c>
    </row>
    <row r="401" spans="1:47" ht="15" customHeight="1">
      <c r="A401" s="64"/>
      <c r="B401" s="11"/>
      <c r="C401" s="1021" t="s">
        <v>6569</v>
      </c>
      <c r="D401" s="890"/>
      <c r="E401" s="997"/>
      <c r="F401" s="884"/>
      <c r="G401" s="884"/>
      <c r="H401" s="884"/>
      <c r="I401" s="884"/>
      <c r="J401" s="884"/>
      <c r="K401" s="885"/>
      <c r="L401" s="1027"/>
      <c r="M401" s="884"/>
      <c r="N401" s="884"/>
      <c r="O401" s="885"/>
      <c r="P401" s="1027"/>
      <c r="Q401" s="884"/>
      <c r="R401" s="884"/>
      <c r="S401" s="885"/>
      <c r="T401" s="991"/>
      <c r="U401" s="884"/>
      <c r="V401" s="884"/>
      <c r="W401" s="885"/>
      <c r="X401" s="796"/>
      <c r="Y401" s="796"/>
      <c r="Z401" s="796"/>
      <c r="AA401" s="796"/>
      <c r="AB401" s="796"/>
      <c r="AC401" s="796"/>
      <c r="AD401" s="796"/>
      <c r="AG401" s="323" t="b">
        <f t="shared" si="50"/>
        <v>0</v>
      </c>
      <c r="AH401" s="1" t="str">
        <f t="shared" si="51"/>
        <v/>
      </c>
      <c r="AI401" s="323" t="b">
        <f t="shared" si="52"/>
        <v>0</v>
      </c>
      <c r="AJ401" s="1" t="str">
        <f t="shared" si="53"/>
        <v/>
      </c>
      <c r="AK401" s="323" t="b">
        <f t="shared" si="54"/>
        <v>0</v>
      </c>
      <c r="AL401" s="648">
        <f t="shared" si="55"/>
        <v>0</v>
      </c>
      <c r="AM401" s="293">
        <f t="shared" si="56"/>
        <v>0</v>
      </c>
      <c r="AN401" s="294" t="str">
        <f>IF(AM401=0,"",
IF(SUM($AM$47:AM401)=1,AO401,
IF($AM$1547&gt;SUM($AM$47:AM401),_xlfn.CONCAT(", ",AO401),
IF($AM$1547=SUM($AM$47:AM401),_xlfn.CONCAT(" y ",AO401)))))</f>
        <v/>
      </c>
      <c r="AO401" s="89" t="s">
        <v>6570</v>
      </c>
      <c r="AQ401" s="477">
        <f t="shared" si="57"/>
        <v>0</v>
      </c>
      <c r="AR401" s="321">
        <f t="shared" si="58"/>
        <v>0</v>
      </c>
      <c r="AS401" s="293">
        <f t="shared" si="59"/>
        <v>0</v>
      </c>
      <c r="AT401" s="294" t="str">
        <f>IF(AS401=0,"",
IF(SUM($AS$47:AS401)=1,AU401,
IF($AS$1547&gt;SUM($AS$47:AS401),_xlfn.CONCAT(", ",AU401),
IF($AS$1547=SUM($AS$47:AS401),_xlfn.CONCAT(" y ",AU401)))))</f>
        <v/>
      </c>
      <c r="AU401" s="89" t="s">
        <v>6570</v>
      </c>
    </row>
    <row r="402" spans="1:47" ht="15" customHeight="1">
      <c r="A402" s="64"/>
      <c r="B402" s="11"/>
      <c r="C402" s="1021" t="s">
        <v>6571</v>
      </c>
      <c r="D402" s="890"/>
      <c r="E402" s="997"/>
      <c r="F402" s="884"/>
      <c r="G402" s="884"/>
      <c r="H402" s="884"/>
      <c r="I402" s="884"/>
      <c r="J402" s="884"/>
      <c r="K402" s="885"/>
      <c r="L402" s="1027"/>
      <c r="M402" s="884"/>
      <c r="N402" s="884"/>
      <c r="O402" s="885"/>
      <c r="P402" s="1027"/>
      <c r="Q402" s="884"/>
      <c r="R402" s="884"/>
      <c r="S402" s="885"/>
      <c r="T402" s="991"/>
      <c r="U402" s="884"/>
      <c r="V402" s="884"/>
      <c r="W402" s="885"/>
      <c r="X402" s="796"/>
      <c r="Y402" s="796"/>
      <c r="Z402" s="796"/>
      <c r="AA402" s="796"/>
      <c r="AB402" s="796"/>
      <c r="AC402" s="796"/>
      <c r="AD402" s="796"/>
      <c r="AG402" s="323" t="b">
        <f t="shared" si="50"/>
        <v>0</v>
      </c>
      <c r="AH402" s="1" t="str">
        <f t="shared" si="51"/>
        <v/>
      </c>
      <c r="AI402" s="323" t="b">
        <f t="shared" si="52"/>
        <v>0</v>
      </c>
      <c r="AJ402" s="1" t="str">
        <f t="shared" si="53"/>
        <v/>
      </c>
      <c r="AK402" s="323" t="b">
        <f t="shared" si="54"/>
        <v>0</v>
      </c>
      <c r="AL402" s="648">
        <f t="shared" si="55"/>
        <v>0</v>
      </c>
      <c r="AM402" s="293">
        <f t="shared" si="56"/>
        <v>0</v>
      </c>
      <c r="AN402" s="294" t="str">
        <f>IF(AM402=0,"",
IF(SUM($AM$47:AM402)=1,AO402,
IF($AM$1547&gt;SUM($AM$47:AM402),_xlfn.CONCAT(", ",AO402),
IF($AM$1547=SUM($AM$47:AM402),_xlfn.CONCAT(" y ",AO402)))))</f>
        <v/>
      </c>
      <c r="AO402" s="89" t="s">
        <v>6572</v>
      </c>
      <c r="AQ402" s="477">
        <f t="shared" si="57"/>
        <v>0</v>
      </c>
      <c r="AR402" s="321">
        <f t="shared" si="58"/>
        <v>0</v>
      </c>
      <c r="AS402" s="293">
        <f t="shared" si="59"/>
        <v>0</v>
      </c>
      <c r="AT402" s="294" t="str">
        <f>IF(AS402=0,"",
IF(SUM($AS$47:AS402)=1,AU402,
IF($AS$1547&gt;SUM($AS$47:AS402),_xlfn.CONCAT(", ",AU402),
IF($AS$1547=SUM($AS$47:AS402),_xlfn.CONCAT(" y ",AU402)))))</f>
        <v/>
      </c>
      <c r="AU402" s="89" t="s">
        <v>6572</v>
      </c>
    </row>
    <row r="403" spans="1:47" ht="15" customHeight="1">
      <c r="A403" s="64"/>
      <c r="B403" s="11"/>
      <c r="C403" s="1021" t="s">
        <v>6573</v>
      </c>
      <c r="D403" s="890"/>
      <c r="E403" s="997"/>
      <c r="F403" s="884"/>
      <c r="G403" s="884"/>
      <c r="H403" s="884"/>
      <c r="I403" s="884"/>
      <c r="J403" s="884"/>
      <c r="K403" s="885"/>
      <c r="L403" s="1027"/>
      <c r="M403" s="884"/>
      <c r="N403" s="884"/>
      <c r="O403" s="885"/>
      <c r="P403" s="1027"/>
      <c r="Q403" s="884"/>
      <c r="R403" s="884"/>
      <c r="S403" s="885"/>
      <c r="T403" s="991"/>
      <c r="U403" s="884"/>
      <c r="V403" s="884"/>
      <c r="W403" s="885"/>
      <c r="X403" s="796"/>
      <c r="Y403" s="796"/>
      <c r="Z403" s="796"/>
      <c r="AA403" s="796"/>
      <c r="AB403" s="796"/>
      <c r="AC403" s="796"/>
      <c r="AD403" s="796"/>
      <c r="AG403" s="323" t="b">
        <f t="shared" si="50"/>
        <v>0</v>
      </c>
      <c r="AH403" s="1" t="str">
        <f t="shared" si="51"/>
        <v/>
      </c>
      <c r="AI403" s="323" t="b">
        <f t="shared" si="52"/>
        <v>0</v>
      </c>
      <c r="AJ403" s="1" t="str">
        <f t="shared" si="53"/>
        <v/>
      </c>
      <c r="AK403" s="323" t="b">
        <f t="shared" si="54"/>
        <v>0</v>
      </c>
      <c r="AL403" s="648">
        <f t="shared" si="55"/>
        <v>0</v>
      </c>
      <c r="AM403" s="293">
        <f t="shared" si="56"/>
        <v>0</v>
      </c>
      <c r="AN403" s="294" t="str">
        <f>IF(AM403=0,"",
IF(SUM($AM$47:AM403)=1,AO403,
IF($AM$1547&gt;SUM($AM$47:AM403),_xlfn.CONCAT(", ",AO403),
IF($AM$1547=SUM($AM$47:AM403),_xlfn.CONCAT(" y ",AO403)))))</f>
        <v/>
      </c>
      <c r="AO403" s="89" t="s">
        <v>6574</v>
      </c>
      <c r="AQ403" s="477">
        <f t="shared" si="57"/>
        <v>0</v>
      </c>
      <c r="AR403" s="321">
        <f t="shared" si="58"/>
        <v>0</v>
      </c>
      <c r="AS403" s="293">
        <f t="shared" si="59"/>
        <v>0</v>
      </c>
      <c r="AT403" s="294" t="str">
        <f>IF(AS403=0,"",
IF(SUM($AS$47:AS403)=1,AU403,
IF($AS$1547&gt;SUM($AS$47:AS403),_xlfn.CONCAT(", ",AU403),
IF($AS$1547=SUM($AS$47:AS403),_xlfn.CONCAT(" y ",AU403)))))</f>
        <v/>
      </c>
      <c r="AU403" s="89" t="s">
        <v>6574</v>
      </c>
    </row>
    <row r="404" spans="1:47" ht="15" customHeight="1">
      <c r="A404" s="64"/>
      <c r="B404" s="11"/>
      <c r="C404" s="1021" t="s">
        <v>6575</v>
      </c>
      <c r="D404" s="890"/>
      <c r="E404" s="997"/>
      <c r="F404" s="884"/>
      <c r="G404" s="884"/>
      <c r="H404" s="884"/>
      <c r="I404" s="884"/>
      <c r="J404" s="884"/>
      <c r="K404" s="885"/>
      <c r="L404" s="1027"/>
      <c r="M404" s="884"/>
      <c r="N404" s="884"/>
      <c r="O404" s="885"/>
      <c r="P404" s="1027"/>
      <c r="Q404" s="884"/>
      <c r="R404" s="884"/>
      <c r="S404" s="885"/>
      <c r="T404" s="991"/>
      <c r="U404" s="884"/>
      <c r="V404" s="884"/>
      <c r="W404" s="885"/>
      <c r="X404" s="796"/>
      <c r="Y404" s="796"/>
      <c r="Z404" s="796"/>
      <c r="AA404" s="796"/>
      <c r="AB404" s="796"/>
      <c r="AC404" s="796"/>
      <c r="AD404" s="796"/>
      <c r="AG404" s="323" t="b">
        <f t="shared" si="50"/>
        <v>0</v>
      </c>
      <c r="AH404" s="1" t="str">
        <f t="shared" si="51"/>
        <v/>
      </c>
      <c r="AI404" s="323" t="b">
        <f t="shared" si="52"/>
        <v>0</v>
      </c>
      <c r="AJ404" s="1" t="str">
        <f t="shared" si="53"/>
        <v/>
      </c>
      <c r="AK404" s="323" t="b">
        <f t="shared" si="54"/>
        <v>0</v>
      </c>
      <c r="AL404" s="648">
        <f t="shared" si="55"/>
        <v>0</v>
      </c>
      <c r="AM404" s="293">
        <f t="shared" si="56"/>
        <v>0</v>
      </c>
      <c r="AN404" s="294" t="str">
        <f>IF(AM404=0,"",
IF(SUM($AM$47:AM404)=1,AO404,
IF($AM$1547&gt;SUM($AM$47:AM404),_xlfn.CONCAT(", ",AO404),
IF($AM$1547=SUM($AM$47:AM404),_xlfn.CONCAT(" y ",AO404)))))</f>
        <v/>
      </c>
      <c r="AO404" s="89" t="s">
        <v>6576</v>
      </c>
      <c r="AQ404" s="477">
        <f t="shared" si="57"/>
        <v>0</v>
      </c>
      <c r="AR404" s="321">
        <f t="shared" si="58"/>
        <v>0</v>
      </c>
      <c r="AS404" s="293">
        <f t="shared" si="59"/>
        <v>0</v>
      </c>
      <c r="AT404" s="294" t="str">
        <f>IF(AS404=0,"",
IF(SUM($AS$47:AS404)=1,AU404,
IF($AS$1547&gt;SUM($AS$47:AS404),_xlfn.CONCAT(", ",AU404),
IF($AS$1547=SUM($AS$47:AS404),_xlfn.CONCAT(" y ",AU404)))))</f>
        <v/>
      </c>
      <c r="AU404" s="89" t="s">
        <v>6576</v>
      </c>
    </row>
    <row r="405" spans="1:47" ht="15" customHeight="1">
      <c r="A405" s="64"/>
      <c r="B405" s="11"/>
      <c r="C405" s="1021" t="s">
        <v>6577</v>
      </c>
      <c r="D405" s="890"/>
      <c r="E405" s="997"/>
      <c r="F405" s="884"/>
      <c r="G405" s="884"/>
      <c r="H405" s="884"/>
      <c r="I405" s="884"/>
      <c r="J405" s="884"/>
      <c r="K405" s="885"/>
      <c r="L405" s="1027"/>
      <c r="M405" s="884"/>
      <c r="N405" s="884"/>
      <c r="O405" s="885"/>
      <c r="P405" s="1027"/>
      <c r="Q405" s="884"/>
      <c r="R405" s="884"/>
      <c r="S405" s="885"/>
      <c r="T405" s="991"/>
      <c r="U405" s="884"/>
      <c r="V405" s="884"/>
      <c r="W405" s="885"/>
      <c r="X405" s="796"/>
      <c r="Y405" s="796"/>
      <c r="Z405" s="796"/>
      <c r="AA405" s="796"/>
      <c r="AB405" s="796"/>
      <c r="AC405" s="796"/>
      <c r="AD405" s="796"/>
      <c r="AG405" s="323" t="b">
        <f t="shared" si="50"/>
        <v>0</v>
      </c>
      <c r="AH405" s="1" t="str">
        <f t="shared" si="51"/>
        <v/>
      </c>
      <c r="AI405" s="323" t="b">
        <f t="shared" si="52"/>
        <v>0</v>
      </c>
      <c r="AJ405" s="1" t="str">
        <f t="shared" si="53"/>
        <v/>
      </c>
      <c r="AK405" s="323" t="b">
        <f t="shared" si="54"/>
        <v>0</v>
      </c>
      <c r="AL405" s="648">
        <f t="shared" si="55"/>
        <v>0</v>
      </c>
      <c r="AM405" s="293">
        <f t="shared" si="56"/>
        <v>0</v>
      </c>
      <c r="AN405" s="294" t="str">
        <f>IF(AM405=0,"",
IF(SUM($AM$47:AM405)=1,AO405,
IF($AM$1547&gt;SUM($AM$47:AM405),_xlfn.CONCAT(", ",AO405),
IF($AM$1547=SUM($AM$47:AM405),_xlfn.CONCAT(" y ",AO405)))))</f>
        <v/>
      </c>
      <c r="AO405" s="89" t="s">
        <v>6578</v>
      </c>
      <c r="AQ405" s="477">
        <f t="shared" si="57"/>
        <v>0</v>
      </c>
      <c r="AR405" s="321">
        <f t="shared" si="58"/>
        <v>0</v>
      </c>
      <c r="AS405" s="293">
        <f t="shared" si="59"/>
        <v>0</v>
      </c>
      <c r="AT405" s="294" t="str">
        <f>IF(AS405=0,"",
IF(SUM($AS$47:AS405)=1,AU405,
IF($AS$1547&gt;SUM($AS$47:AS405),_xlfn.CONCAT(", ",AU405),
IF($AS$1547=SUM($AS$47:AS405),_xlfn.CONCAT(" y ",AU405)))))</f>
        <v/>
      </c>
      <c r="AU405" s="89" t="s">
        <v>6578</v>
      </c>
    </row>
    <row r="406" spans="1:47" ht="15" customHeight="1">
      <c r="A406" s="64"/>
      <c r="B406" s="11"/>
      <c r="C406" s="1021" t="s">
        <v>6579</v>
      </c>
      <c r="D406" s="890"/>
      <c r="E406" s="997"/>
      <c r="F406" s="884"/>
      <c r="G406" s="884"/>
      <c r="H406" s="884"/>
      <c r="I406" s="884"/>
      <c r="J406" s="884"/>
      <c r="K406" s="885"/>
      <c r="L406" s="1027"/>
      <c r="M406" s="884"/>
      <c r="N406" s="884"/>
      <c r="O406" s="885"/>
      <c r="P406" s="1027"/>
      <c r="Q406" s="884"/>
      <c r="R406" s="884"/>
      <c r="S406" s="885"/>
      <c r="T406" s="991"/>
      <c r="U406" s="884"/>
      <c r="V406" s="884"/>
      <c r="W406" s="885"/>
      <c r="X406" s="796"/>
      <c r="Y406" s="796"/>
      <c r="Z406" s="796"/>
      <c r="AA406" s="796"/>
      <c r="AB406" s="796"/>
      <c r="AC406" s="796"/>
      <c r="AD406" s="796"/>
      <c r="AG406" s="323" t="b">
        <f t="shared" si="50"/>
        <v>0</v>
      </c>
      <c r="AH406" s="1" t="str">
        <f t="shared" si="51"/>
        <v/>
      </c>
      <c r="AI406" s="323" t="b">
        <f t="shared" si="52"/>
        <v>0</v>
      </c>
      <c r="AJ406" s="1" t="str">
        <f t="shared" si="53"/>
        <v/>
      </c>
      <c r="AK406" s="323" t="b">
        <f t="shared" si="54"/>
        <v>0</v>
      </c>
      <c r="AL406" s="648">
        <f t="shared" si="55"/>
        <v>0</v>
      </c>
      <c r="AM406" s="293">
        <f t="shared" si="56"/>
        <v>0</v>
      </c>
      <c r="AN406" s="294" t="str">
        <f>IF(AM406=0,"",
IF(SUM($AM$47:AM406)=1,AO406,
IF($AM$1547&gt;SUM($AM$47:AM406),_xlfn.CONCAT(", ",AO406),
IF($AM$1547=SUM($AM$47:AM406),_xlfn.CONCAT(" y ",AO406)))))</f>
        <v/>
      </c>
      <c r="AO406" s="89" t="s">
        <v>6580</v>
      </c>
      <c r="AQ406" s="477">
        <f t="shared" si="57"/>
        <v>0</v>
      </c>
      <c r="AR406" s="321">
        <f t="shared" si="58"/>
        <v>0</v>
      </c>
      <c r="AS406" s="293">
        <f t="shared" si="59"/>
        <v>0</v>
      </c>
      <c r="AT406" s="294" t="str">
        <f>IF(AS406=0,"",
IF(SUM($AS$47:AS406)=1,AU406,
IF($AS$1547&gt;SUM($AS$47:AS406),_xlfn.CONCAT(", ",AU406),
IF($AS$1547=SUM($AS$47:AS406),_xlfn.CONCAT(" y ",AU406)))))</f>
        <v/>
      </c>
      <c r="AU406" s="89" t="s">
        <v>6580</v>
      </c>
    </row>
    <row r="407" spans="1:47" ht="15" customHeight="1">
      <c r="A407" s="64"/>
      <c r="B407" s="11"/>
      <c r="C407" s="1021" t="s">
        <v>6581</v>
      </c>
      <c r="D407" s="890"/>
      <c r="E407" s="997"/>
      <c r="F407" s="884"/>
      <c r="G407" s="884"/>
      <c r="H407" s="884"/>
      <c r="I407" s="884"/>
      <c r="J407" s="884"/>
      <c r="K407" s="885"/>
      <c r="L407" s="1027"/>
      <c r="M407" s="884"/>
      <c r="N407" s="884"/>
      <c r="O407" s="885"/>
      <c r="P407" s="1027"/>
      <c r="Q407" s="884"/>
      <c r="R407" s="884"/>
      <c r="S407" s="885"/>
      <c r="T407" s="991"/>
      <c r="U407" s="884"/>
      <c r="V407" s="884"/>
      <c r="W407" s="885"/>
      <c r="X407" s="796"/>
      <c r="Y407" s="796"/>
      <c r="Z407" s="796"/>
      <c r="AA407" s="796"/>
      <c r="AB407" s="796"/>
      <c r="AC407" s="796"/>
      <c r="AD407" s="796"/>
      <c r="AG407" s="323" t="b">
        <f t="shared" si="50"/>
        <v>0</v>
      </c>
      <c r="AH407" s="1" t="str">
        <f t="shared" si="51"/>
        <v/>
      </c>
      <c r="AI407" s="323" t="b">
        <f t="shared" si="52"/>
        <v>0</v>
      </c>
      <c r="AJ407" s="1" t="str">
        <f t="shared" si="53"/>
        <v/>
      </c>
      <c r="AK407" s="323" t="b">
        <f t="shared" si="54"/>
        <v>0</v>
      </c>
      <c r="AL407" s="648">
        <f t="shared" si="55"/>
        <v>0</v>
      </c>
      <c r="AM407" s="293">
        <f t="shared" si="56"/>
        <v>0</v>
      </c>
      <c r="AN407" s="294" t="str">
        <f>IF(AM407=0,"",
IF(SUM($AM$47:AM407)=1,AO407,
IF($AM$1547&gt;SUM($AM$47:AM407),_xlfn.CONCAT(", ",AO407),
IF($AM$1547=SUM($AM$47:AM407),_xlfn.CONCAT(" y ",AO407)))))</f>
        <v/>
      </c>
      <c r="AO407" s="89" t="s">
        <v>6582</v>
      </c>
      <c r="AQ407" s="477">
        <f t="shared" si="57"/>
        <v>0</v>
      </c>
      <c r="AR407" s="321">
        <f t="shared" si="58"/>
        <v>0</v>
      </c>
      <c r="AS407" s="293">
        <f t="shared" si="59"/>
        <v>0</v>
      </c>
      <c r="AT407" s="294" t="str">
        <f>IF(AS407=0,"",
IF(SUM($AS$47:AS407)=1,AU407,
IF($AS$1547&gt;SUM($AS$47:AS407),_xlfn.CONCAT(", ",AU407),
IF($AS$1547=SUM($AS$47:AS407),_xlfn.CONCAT(" y ",AU407)))))</f>
        <v/>
      </c>
      <c r="AU407" s="89" t="s">
        <v>6582</v>
      </c>
    </row>
    <row r="408" spans="1:47" ht="15" customHeight="1">
      <c r="A408" s="64"/>
      <c r="B408" s="11"/>
      <c r="C408" s="1021" t="s">
        <v>6583</v>
      </c>
      <c r="D408" s="890"/>
      <c r="E408" s="997"/>
      <c r="F408" s="884"/>
      <c r="G408" s="884"/>
      <c r="H408" s="884"/>
      <c r="I408" s="884"/>
      <c r="J408" s="884"/>
      <c r="K408" s="885"/>
      <c r="L408" s="1027"/>
      <c r="M408" s="884"/>
      <c r="N408" s="884"/>
      <c r="O408" s="885"/>
      <c r="P408" s="1027"/>
      <c r="Q408" s="884"/>
      <c r="R408" s="884"/>
      <c r="S408" s="885"/>
      <c r="T408" s="991"/>
      <c r="U408" s="884"/>
      <c r="V408" s="884"/>
      <c r="W408" s="885"/>
      <c r="X408" s="796"/>
      <c r="Y408" s="796"/>
      <c r="Z408" s="796"/>
      <c r="AA408" s="796"/>
      <c r="AB408" s="796"/>
      <c r="AC408" s="796"/>
      <c r="AD408" s="796"/>
      <c r="AG408" s="323" t="b">
        <f t="shared" si="50"/>
        <v>0</v>
      </c>
      <c r="AH408" s="1" t="str">
        <f t="shared" si="51"/>
        <v/>
      </c>
      <c r="AI408" s="323" t="b">
        <f t="shared" si="52"/>
        <v>0</v>
      </c>
      <c r="AJ408" s="1" t="str">
        <f t="shared" si="53"/>
        <v/>
      </c>
      <c r="AK408" s="323" t="b">
        <f t="shared" si="54"/>
        <v>0</v>
      </c>
      <c r="AL408" s="648">
        <f t="shared" si="55"/>
        <v>0</v>
      </c>
      <c r="AM408" s="293">
        <f t="shared" si="56"/>
        <v>0</v>
      </c>
      <c r="AN408" s="294" t="str">
        <f>IF(AM408=0,"",
IF(SUM($AM$47:AM408)=1,AO408,
IF($AM$1547&gt;SUM($AM$47:AM408),_xlfn.CONCAT(", ",AO408),
IF($AM$1547=SUM($AM$47:AM408),_xlfn.CONCAT(" y ",AO408)))))</f>
        <v/>
      </c>
      <c r="AO408" s="89" t="s">
        <v>6584</v>
      </c>
      <c r="AQ408" s="477">
        <f t="shared" si="57"/>
        <v>0</v>
      </c>
      <c r="AR408" s="321">
        <f t="shared" si="58"/>
        <v>0</v>
      </c>
      <c r="AS408" s="293">
        <f t="shared" si="59"/>
        <v>0</v>
      </c>
      <c r="AT408" s="294" t="str">
        <f>IF(AS408=0,"",
IF(SUM($AS$47:AS408)=1,AU408,
IF($AS$1547&gt;SUM($AS$47:AS408),_xlfn.CONCAT(", ",AU408),
IF($AS$1547=SUM($AS$47:AS408),_xlfn.CONCAT(" y ",AU408)))))</f>
        <v/>
      </c>
      <c r="AU408" s="89" t="s">
        <v>6584</v>
      </c>
    </row>
    <row r="409" spans="1:47" ht="15" customHeight="1">
      <c r="A409" s="64"/>
      <c r="B409" s="11"/>
      <c r="C409" s="1021" t="s">
        <v>6585</v>
      </c>
      <c r="D409" s="890"/>
      <c r="E409" s="997"/>
      <c r="F409" s="884"/>
      <c r="G409" s="884"/>
      <c r="H409" s="884"/>
      <c r="I409" s="884"/>
      <c r="J409" s="884"/>
      <c r="K409" s="885"/>
      <c r="L409" s="1027"/>
      <c r="M409" s="884"/>
      <c r="N409" s="884"/>
      <c r="O409" s="885"/>
      <c r="P409" s="1027"/>
      <c r="Q409" s="884"/>
      <c r="R409" s="884"/>
      <c r="S409" s="885"/>
      <c r="T409" s="991"/>
      <c r="U409" s="884"/>
      <c r="V409" s="884"/>
      <c r="W409" s="885"/>
      <c r="X409" s="796"/>
      <c r="Y409" s="796"/>
      <c r="Z409" s="796"/>
      <c r="AA409" s="796"/>
      <c r="AB409" s="796"/>
      <c r="AC409" s="796"/>
      <c r="AD409" s="796"/>
      <c r="AG409" s="323" t="b">
        <f t="shared" si="50"/>
        <v>0</v>
      </c>
      <c r="AH409" s="1" t="str">
        <f t="shared" si="51"/>
        <v/>
      </c>
      <c r="AI409" s="323" t="b">
        <f t="shared" si="52"/>
        <v>0</v>
      </c>
      <c r="AJ409" s="1" t="str">
        <f t="shared" si="53"/>
        <v/>
      </c>
      <c r="AK409" s="323" t="b">
        <f t="shared" si="54"/>
        <v>0</v>
      </c>
      <c r="AL409" s="648">
        <f t="shared" si="55"/>
        <v>0</v>
      </c>
      <c r="AM409" s="293">
        <f t="shared" si="56"/>
        <v>0</v>
      </c>
      <c r="AN409" s="294" t="str">
        <f>IF(AM409=0,"",
IF(SUM($AM$47:AM409)=1,AO409,
IF($AM$1547&gt;SUM($AM$47:AM409),_xlfn.CONCAT(", ",AO409),
IF($AM$1547=SUM($AM$47:AM409),_xlfn.CONCAT(" y ",AO409)))))</f>
        <v/>
      </c>
      <c r="AO409" s="89" t="s">
        <v>6586</v>
      </c>
      <c r="AQ409" s="477">
        <f t="shared" si="57"/>
        <v>0</v>
      </c>
      <c r="AR409" s="321">
        <f t="shared" si="58"/>
        <v>0</v>
      </c>
      <c r="AS409" s="293">
        <f t="shared" si="59"/>
        <v>0</v>
      </c>
      <c r="AT409" s="294" t="str">
        <f>IF(AS409=0,"",
IF(SUM($AS$47:AS409)=1,AU409,
IF($AS$1547&gt;SUM($AS$47:AS409),_xlfn.CONCAT(", ",AU409),
IF($AS$1547=SUM($AS$47:AS409),_xlfn.CONCAT(" y ",AU409)))))</f>
        <v/>
      </c>
      <c r="AU409" s="89" t="s">
        <v>6586</v>
      </c>
    </row>
    <row r="410" spans="1:47" ht="15" customHeight="1">
      <c r="A410" s="64"/>
      <c r="B410" s="11"/>
      <c r="C410" s="1021" t="s">
        <v>6587</v>
      </c>
      <c r="D410" s="890"/>
      <c r="E410" s="997"/>
      <c r="F410" s="884"/>
      <c r="G410" s="884"/>
      <c r="H410" s="884"/>
      <c r="I410" s="884"/>
      <c r="J410" s="884"/>
      <c r="K410" s="885"/>
      <c r="L410" s="1027"/>
      <c r="M410" s="884"/>
      <c r="N410" s="884"/>
      <c r="O410" s="885"/>
      <c r="P410" s="1027"/>
      <c r="Q410" s="884"/>
      <c r="R410" s="884"/>
      <c r="S410" s="885"/>
      <c r="T410" s="991"/>
      <c r="U410" s="884"/>
      <c r="V410" s="884"/>
      <c r="W410" s="885"/>
      <c r="X410" s="796"/>
      <c r="Y410" s="796"/>
      <c r="Z410" s="796"/>
      <c r="AA410" s="796"/>
      <c r="AB410" s="796"/>
      <c r="AC410" s="796"/>
      <c r="AD410" s="796"/>
      <c r="AG410" s="323" t="b">
        <f t="shared" si="50"/>
        <v>0</v>
      </c>
      <c r="AH410" s="1" t="str">
        <f t="shared" si="51"/>
        <v/>
      </c>
      <c r="AI410" s="323" t="b">
        <f t="shared" si="52"/>
        <v>0</v>
      </c>
      <c r="AJ410" s="1" t="str">
        <f t="shared" si="53"/>
        <v/>
      </c>
      <c r="AK410" s="323" t="b">
        <f t="shared" si="54"/>
        <v>0</v>
      </c>
      <c r="AL410" s="648">
        <f t="shared" si="55"/>
        <v>0</v>
      </c>
      <c r="AM410" s="293">
        <f t="shared" si="56"/>
        <v>0</v>
      </c>
      <c r="AN410" s="294" t="str">
        <f>IF(AM410=0,"",
IF(SUM($AM$47:AM410)=1,AO410,
IF($AM$1547&gt;SUM($AM$47:AM410),_xlfn.CONCAT(", ",AO410),
IF($AM$1547=SUM($AM$47:AM410),_xlfn.CONCAT(" y ",AO410)))))</f>
        <v/>
      </c>
      <c r="AO410" s="89" t="s">
        <v>6588</v>
      </c>
      <c r="AQ410" s="477">
        <f t="shared" si="57"/>
        <v>0</v>
      </c>
      <c r="AR410" s="321">
        <f t="shared" si="58"/>
        <v>0</v>
      </c>
      <c r="AS410" s="293">
        <f t="shared" si="59"/>
        <v>0</v>
      </c>
      <c r="AT410" s="294" t="str">
        <f>IF(AS410=0,"",
IF(SUM($AS$47:AS410)=1,AU410,
IF($AS$1547&gt;SUM($AS$47:AS410),_xlfn.CONCAT(", ",AU410),
IF($AS$1547=SUM($AS$47:AS410),_xlfn.CONCAT(" y ",AU410)))))</f>
        <v/>
      </c>
      <c r="AU410" s="89" t="s">
        <v>6588</v>
      </c>
    </row>
    <row r="411" spans="1:47" ht="15" customHeight="1">
      <c r="A411" s="64"/>
      <c r="B411" s="11"/>
      <c r="C411" s="1021" t="s">
        <v>6589</v>
      </c>
      <c r="D411" s="890"/>
      <c r="E411" s="997"/>
      <c r="F411" s="884"/>
      <c r="G411" s="884"/>
      <c r="H411" s="884"/>
      <c r="I411" s="884"/>
      <c r="J411" s="884"/>
      <c r="K411" s="885"/>
      <c r="L411" s="1027"/>
      <c r="M411" s="884"/>
      <c r="N411" s="884"/>
      <c r="O411" s="885"/>
      <c r="P411" s="1027"/>
      <c r="Q411" s="884"/>
      <c r="R411" s="884"/>
      <c r="S411" s="885"/>
      <c r="T411" s="991"/>
      <c r="U411" s="884"/>
      <c r="V411" s="884"/>
      <c r="W411" s="885"/>
      <c r="X411" s="796"/>
      <c r="Y411" s="796"/>
      <c r="Z411" s="796"/>
      <c r="AA411" s="796"/>
      <c r="AB411" s="796"/>
      <c r="AC411" s="796"/>
      <c r="AD411" s="796"/>
      <c r="AG411" s="323" t="b">
        <f t="shared" si="50"/>
        <v>0</v>
      </c>
      <c r="AH411" s="1" t="str">
        <f t="shared" si="51"/>
        <v/>
      </c>
      <c r="AI411" s="323" t="b">
        <f t="shared" si="52"/>
        <v>0</v>
      </c>
      <c r="AJ411" s="1" t="str">
        <f t="shared" si="53"/>
        <v/>
      </c>
      <c r="AK411" s="323" t="b">
        <f t="shared" si="54"/>
        <v>0</v>
      </c>
      <c r="AL411" s="648">
        <f t="shared" si="55"/>
        <v>0</v>
      </c>
      <c r="AM411" s="293">
        <f t="shared" si="56"/>
        <v>0</v>
      </c>
      <c r="AN411" s="294" t="str">
        <f>IF(AM411=0,"",
IF(SUM($AM$47:AM411)=1,AO411,
IF($AM$1547&gt;SUM($AM$47:AM411),_xlfn.CONCAT(", ",AO411),
IF($AM$1547=SUM($AM$47:AM411),_xlfn.CONCAT(" y ",AO411)))))</f>
        <v/>
      </c>
      <c r="AO411" s="89" t="s">
        <v>6590</v>
      </c>
      <c r="AQ411" s="477">
        <f t="shared" si="57"/>
        <v>0</v>
      </c>
      <c r="AR411" s="321">
        <f t="shared" si="58"/>
        <v>0</v>
      </c>
      <c r="AS411" s="293">
        <f t="shared" si="59"/>
        <v>0</v>
      </c>
      <c r="AT411" s="294" t="str">
        <f>IF(AS411=0,"",
IF(SUM($AS$47:AS411)=1,AU411,
IF($AS$1547&gt;SUM($AS$47:AS411),_xlfn.CONCAT(", ",AU411),
IF($AS$1547=SUM($AS$47:AS411),_xlfn.CONCAT(" y ",AU411)))))</f>
        <v/>
      </c>
      <c r="AU411" s="89" t="s">
        <v>6590</v>
      </c>
    </row>
    <row r="412" spans="1:47" ht="15" customHeight="1">
      <c r="A412" s="64"/>
      <c r="B412" s="11"/>
      <c r="C412" s="1021" t="s">
        <v>6591</v>
      </c>
      <c r="D412" s="890"/>
      <c r="E412" s="997"/>
      <c r="F412" s="884"/>
      <c r="G412" s="884"/>
      <c r="H412" s="884"/>
      <c r="I412" s="884"/>
      <c r="J412" s="884"/>
      <c r="K412" s="885"/>
      <c r="L412" s="1027"/>
      <c r="M412" s="884"/>
      <c r="N412" s="884"/>
      <c r="O412" s="885"/>
      <c r="P412" s="1027"/>
      <c r="Q412" s="884"/>
      <c r="R412" s="884"/>
      <c r="S412" s="885"/>
      <c r="T412" s="991"/>
      <c r="U412" s="884"/>
      <c r="V412" s="884"/>
      <c r="W412" s="885"/>
      <c r="X412" s="796"/>
      <c r="Y412" s="796"/>
      <c r="Z412" s="796"/>
      <c r="AA412" s="796"/>
      <c r="AB412" s="796"/>
      <c r="AC412" s="796"/>
      <c r="AD412" s="796"/>
      <c r="AG412" s="323" t="b">
        <f t="shared" si="50"/>
        <v>0</v>
      </c>
      <c r="AH412" s="1" t="str">
        <f t="shared" si="51"/>
        <v/>
      </c>
      <c r="AI412" s="323" t="b">
        <f t="shared" si="52"/>
        <v>0</v>
      </c>
      <c r="AJ412" s="1" t="str">
        <f t="shared" si="53"/>
        <v/>
      </c>
      <c r="AK412" s="323" t="b">
        <f t="shared" si="54"/>
        <v>0</v>
      </c>
      <c r="AL412" s="648">
        <f t="shared" si="55"/>
        <v>0</v>
      </c>
      <c r="AM412" s="293">
        <f t="shared" si="56"/>
        <v>0</v>
      </c>
      <c r="AN412" s="294" t="str">
        <f>IF(AM412=0,"",
IF(SUM($AM$47:AM412)=1,AO412,
IF($AM$1547&gt;SUM($AM$47:AM412),_xlfn.CONCAT(", ",AO412),
IF($AM$1547=SUM($AM$47:AM412),_xlfn.CONCAT(" y ",AO412)))))</f>
        <v/>
      </c>
      <c r="AO412" s="89" t="s">
        <v>6592</v>
      </c>
      <c r="AQ412" s="477">
        <f t="shared" si="57"/>
        <v>0</v>
      </c>
      <c r="AR412" s="321">
        <f t="shared" si="58"/>
        <v>0</v>
      </c>
      <c r="AS412" s="293">
        <f t="shared" si="59"/>
        <v>0</v>
      </c>
      <c r="AT412" s="294" t="str">
        <f>IF(AS412=0,"",
IF(SUM($AS$47:AS412)=1,AU412,
IF($AS$1547&gt;SUM($AS$47:AS412),_xlfn.CONCAT(", ",AU412),
IF($AS$1547=SUM($AS$47:AS412),_xlfn.CONCAT(" y ",AU412)))))</f>
        <v/>
      </c>
      <c r="AU412" s="89" t="s">
        <v>6592</v>
      </c>
    </row>
    <row r="413" spans="1:47" ht="15" customHeight="1">
      <c r="A413" s="64"/>
      <c r="B413" s="11"/>
      <c r="C413" s="1021" t="s">
        <v>6593</v>
      </c>
      <c r="D413" s="890"/>
      <c r="E413" s="997"/>
      <c r="F413" s="884"/>
      <c r="G413" s="884"/>
      <c r="H413" s="884"/>
      <c r="I413" s="884"/>
      <c r="J413" s="884"/>
      <c r="K413" s="885"/>
      <c r="L413" s="1027"/>
      <c r="M413" s="884"/>
      <c r="N413" s="884"/>
      <c r="O413" s="885"/>
      <c r="P413" s="1027"/>
      <c r="Q413" s="884"/>
      <c r="R413" s="884"/>
      <c r="S413" s="885"/>
      <c r="T413" s="991"/>
      <c r="U413" s="884"/>
      <c r="V413" s="884"/>
      <c r="W413" s="885"/>
      <c r="X413" s="796"/>
      <c r="Y413" s="796"/>
      <c r="Z413" s="796"/>
      <c r="AA413" s="796"/>
      <c r="AB413" s="796"/>
      <c r="AC413" s="796"/>
      <c r="AD413" s="796"/>
      <c r="AG413" s="323" t="b">
        <f t="shared" si="50"/>
        <v>0</v>
      </c>
      <c r="AH413" s="1" t="str">
        <f t="shared" si="51"/>
        <v/>
      </c>
      <c r="AI413" s="323" t="b">
        <f t="shared" si="52"/>
        <v>0</v>
      </c>
      <c r="AJ413" s="1" t="str">
        <f t="shared" si="53"/>
        <v/>
      </c>
      <c r="AK413" s="323" t="b">
        <f t="shared" si="54"/>
        <v>0</v>
      </c>
      <c r="AL413" s="648">
        <f t="shared" si="55"/>
        <v>0</v>
      </c>
      <c r="AM413" s="293">
        <f t="shared" si="56"/>
        <v>0</v>
      </c>
      <c r="AN413" s="294" t="str">
        <f>IF(AM413=0,"",
IF(SUM($AM$47:AM413)=1,AO413,
IF($AM$1547&gt;SUM($AM$47:AM413),_xlfn.CONCAT(", ",AO413),
IF($AM$1547=SUM($AM$47:AM413),_xlfn.CONCAT(" y ",AO413)))))</f>
        <v/>
      </c>
      <c r="AO413" s="89" t="s">
        <v>6594</v>
      </c>
      <c r="AQ413" s="477">
        <f t="shared" si="57"/>
        <v>0</v>
      </c>
      <c r="AR413" s="321">
        <f t="shared" si="58"/>
        <v>0</v>
      </c>
      <c r="AS413" s="293">
        <f t="shared" si="59"/>
        <v>0</v>
      </c>
      <c r="AT413" s="294" t="str">
        <f>IF(AS413=0,"",
IF(SUM($AS$47:AS413)=1,AU413,
IF($AS$1547&gt;SUM($AS$47:AS413),_xlfn.CONCAT(", ",AU413),
IF($AS$1547=SUM($AS$47:AS413),_xlfn.CONCAT(" y ",AU413)))))</f>
        <v/>
      </c>
      <c r="AU413" s="89" t="s">
        <v>6594</v>
      </c>
    </row>
    <row r="414" spans="1:47" ht="15" customHeight="1">
      <c r="A414" s="64"/>
      <c r="B414" s="11"/>
      <c r="C414" s="1021" t="s">
        <v>6595</v>
      </c>
      <c r="D414" s="890"/>
      <c r="E414" s="997"/>
      <c r="F414" s="884"/>
      <c r="G414" s="884"/>
      <c r="H414" s="884"/>
      <c r="I414" s="884"/>
      <c r="J414" s="884"/>
      <c r="K414" s="885"/>
      <c r="L414" s="1027"/>
      <c r="M414" s="884"/>
      <c r="N414" s="884"/>
      <c r="O414" s="885"/>
      <c r="P414" s="1027"/>
      <c r="Q414" s="884"/>
      <c r="R414" s="884"/>
      <c r="S414" s="885"/>
      <c r="T414" s="991"/>
      <c r="U414" s="884"/>
      <c r="V414" s="884"/>
      <c r="W414" s="885"/>
      <c r="X414" s="796"/>
      <c r="Y414" s="796"/>
      <c r="Z414" s="796"/>
      <c r="AA414" s="796"/>
      <c r="AB414" s="796"/>
      <c r="AC414" s="796"/>
      <c r="AD414" s="796"/>
      <c r="AG414" s="323" t="b">
        <f t="shared" si="50"/>
        <v>0</v>
      </c>
      <c r="AH414" s="1" t="str">
        <f t="shared" si="51"/>
        <v/>
      </c>
      <c r="AI414" s="323" t="b">
        <f t="shared" si="52"/>
        <v>0</v>
      </c>
      <c r="AJ414" s="1" t="str">
        <f t="shared" si="53"/>
        <v/>
      </c>
      <c r="AK414" s="323" t="b">
        <f t="shared" si="54"/>
        <v>0</v>
      </c>
      <c r="AL414" s="648">
        <f t="shared" si="55"/>
        <v>0</v>
      </c>
      <c r="AM414" s="293">
        <f t="shared" si="56"/>
        <v>0</v>
      </c>
      <c r="AN414" s="294" t="str">
        <f>IF(AM414=0,"",
IF(SUM($AM$47:AM414)=1,AO414,
IF($AM$1547&gt;SUM($AM$47:AM414),_xlfn.CONCAT(", ",AO414),
IF($AM$1547=SUM($AM$47:AM414),_xlfn.CONCAT(" y ",AO414)))))</f>
        <v/>
      </c>
      <c r="AO414" s="89" t="s">
        <v>6596</v>
      </c>
      <c r="AQ414" s="477">
        <f t="shared" si="57"/>
        <v>0</v>
      </c>
      <c r="AR414" s="321">
        <f t="shared" si="58"/>
        <v>0</v>
      </c>
      <c r="AS414" s="293">
        <f t="shared" si="59"/>
        <v>0</v>
      </c>
      <c r="AT414" s="294" t="str">
        <f>IF(AS414=0,"",
IF(SUM($AS$47:AS414)=1,AU414,
IF($AS$1547&gt;SUM($AS$47:AS414),_xlfn.CONCAT(", ",AU414),
IF($AS$1547=SUM($AS$47:AS414),_xlfn.CONCAT(" y ",AU414)))))</f>
        <v/>
      </c>
      <c r="AU414" s="89" t="s">
        <v>6596</v>
      </c>
    </row>
    <row r="415" spans="1:47" ht="15" customHeight="1">
      <c r="A415" s="64"/>
      <c r="B415" s="11"/>
      <c r="C415" s="1021" t="s">
        <v>6597</v>
      </c>
      <c r="D415" s="890"/>
      <c r="E415" s="997"/>
      <c r="F415" s="884"/>
      <c r="G415" s="884"/>
      <c r="H415" s="884"/>
      <c r="I415" s="884"/>
      <c r="J415" s="884"/>
      <c r="K415" s="885"/>
      <c r="L415" s="1027"/>
      <c r="M415" s="884"/>
      <c r="N415" s="884"/>
      <c r="O415" s="885"/>
      <c r="P415" s="1027"/>
      <c r="Q415" s="884"/>
      <c r="R415" s="884"/>
      <c r="S415" s="885"/>
      <c r="T415" s="991"/>
      <c r="U415" s="884"/>
      <c r="V415" s="884"/>
      <c r="W415" s="885"/>
      <c r="X415" s="796"/>
      <c r="Y415" s="796"/>
      <c r="Z415" s="796"/>
      <c r="AA415" s="796"/>
      <c r="AB415" s="796"/>
      <c r="AC415" s="796"/>
      <c r="AD415" s="796"/>
      <c r="AG415" s="323" t="b">
        <f t="shared" si="50"/>
        <v>0</v>
      </c>
      <c r="AH415" s="1" t="str">
        <f t="shared" si="51"/>
        <v/>
      </c>
      <c r="AI415" s="323" t="b">
        <f t="shared" si="52"/>
        <v>0</v>
      </c>
      <c r="AJ415" s="1" t="str">
        <f t="shared" si="53"/>
        <v/>
      </c>
      <c r="AK415" s="323" t="b">
        <f t="shared" si="54"/>
        <v>0</v>
      </c>
      <c r="AL415" s="648">
        <f t="shared" si="55"/>
        <v>0</v>
      </c>
      <c r="AM415" s="293">
        <f t="shared" si="56"/>
        <v>0</v>
      </c>
      <c r="AN415" s="294" t="str">
        <f>IF(AM415=0,"",
IF(SUM($AM$47:AM415)=1,AO415,
IF($AM$1547&gt;SUM($AM$47:AM415),_xlfn.CONCAT(", ",AO415),
IF($AM$1547=SUM($AM$47:AM415),_xlfn.CONCAT(" y ",AO415)))))</f>
        <v/>
      </c>
      <c r="AO415" s="89" t="s">
        <v>6598</v>
      </c>
      <c r="AQ415" s="477">
        <f t="shared" si="57"/>
        <v>0</v>
      </c>
      <c r="AR415" s="321">
        <f t="shared" si="58"/>
        <v>0</v>
      </c>
      <c r="AS415" s="293">
        <f t="shared" si="59"/>
        <v>0</v>
      </c>
      <c r="AT415" s="294" t="str">
        <f>IF(AS415=0,"",
IF(SUM($AS$47:AS415)=1,AU415,
IF($AS$1547&gt;SUM($AS$47:AS415),_xlfn.CONCAT(", ",AU415),
IF($AS$1547=SUM($AS$47:AS415),_xlfn.CONCAT(" y ",AU415)))))</f>
        <v/>
      </c>
      <c r="AU415" s="89" t="s">
        <v>6598</v>
      </c>
    </row>
    <row r="416" spans="1:47" ht="15" customHeight="1">
      <c r="A416" s="64"/>
      <c r="B416" s="11"/>
      <c r="C416" s="1021" t="s">
        <v>6599</v>
      </c>
      <c r="D416" s="890"/>
      <c r="E416" s="997"/>
      <c r="F416" s="884"/>
      <c r="G416" s="884"/>
      <c r="H416" s="884"/>
      <c r="I416" s="884"/>
      <c r="J416" s="884"/>
      <c r="K416" s="885"/>
      <c r="L416" s="1027"/>
      <c r="M416" s="884"/>
      <c r="N416" s="884"/>
      <c r="O416" s="885"/>
      <c r="P416" s="1027"/>
      <c r="Q416" s="884"/>
      <c r="R416" s="884"/>
      <c r="S416" s="885"/>
      <c r="T416" s="991"/>
      <c r="U416" s="884"/>
      <c r="V416" s="884"/>
      <c r="W416" s="885"/>
      <c r="X416" s="796"/>
      <c r="Y416" s="796"/>
      <c r="Z416" s="796"/>
      <c r="AA416" s="796"/>
      <c r="AB416" s="796"/>
      <c r="AC416" s="796"/>
      <c r="AD416" s="796"/>
      <c r="AG416" s="323" t="b">
        <f t="shared" si="50"/>
        <v>0</v>
      </c>
      <c r="AH416" s="1" t="str">
        <f t="shared" si="51"/>
        <v/>
      </c>
      <c r="AI416" s="323" t="b">
        <f t="shared" si="52"/>
        <v>0</v>
      </c>
      <c r="AJ416" s="1" t="str">
        <f t="shared" si="53"/>
        <v/>
      </c>
      <c r="AK416" s="323" t="b">
        <f t="shared" si="54"/>
        <v>0</v>
      </c>
      <c r="AL416" s="648">
        <f t="shared" si="55"/>
        <v>0</v>
      </c>
      <c r="AM416" s="293">
        <f t="shared" si="56"/>
        <v>0</v>
      </c>
      <c r="AN416" s="294" t="str">
        <f>IF(AM416=0,"",
IF(SUM($AM$47:AM416)=1,AO416,
IF($AM$1547&gt;SUM($AM$47:AM416),_xlfn.CONCAT(", ",AO416),
IF($AM$1547=SUM($AM$47:AM416),_xlfn.CONCAT(" y ",AO416)))))</f>
        <v/>
      </c>
      <c r="AO416" s="89" t="s">
        <v>6600</v>
      </c>
      <c r="AQ416" s="477">
        <f t="shared" si="57"/>
        <v>0</v>
      </c>
      <c r="AR416" s="321">
        <f t="shared" si="58"/>
        <v>0</v>
      </c>
      <c r="AS416" s="293">
        <f t="shared" si="59"/>
        <v>0</v>
      </c>
      <c r="AT416" s="294" t="str">
        <f>IF(AS416=0,"",
IF(SUM($AS$47:AS416)=1,AU416,
IF($AS$1547&gt;SUM($AS$47:AS416),_xlfn.CONCAT(", ",AU416),
IF($AS$1547=SUM($AS$47:AS416),_xlfn.CONCAT(" y ",AU416)))))</f>
        <v/>
      </c>
      <c r="AU416" s="89" t="s">
        <v>6600</v>
      </c>
    </row>
    <row r="417" spans="1:47" ht="15" customHeight="1">
      <c r="A417" s="64"/>
      <c r="B417" s="11"/>
      <c r="C417" s="1021" t="s">
        <v>6601</v>
      </c>
      <c r="D417" s="890"/>
      <c r="E417" s="997"/>
      <c r="F417" s="884"/>
      <c r="G417" s="884"/>
      <c r="H417" s="884"/>
      <c r="I417" s="884"/>
      <c r="J417" s="884"/>
      <c r="K417" s="885"/>
      <c r="L417" s="1027"/>
      <c r="M417" s="884"/>
      <c r="N417" s="884"/>
      <c r="O417" s="885"/>
      <c r="P417" s="1027"/>
      <c r="Q417" s="884"/>
      <c r="R417" s="884"/>
      <c r="S417" s="885"/>
      <c r="T417" s="991"/>
      <c r="U417" s="884"/>
      <c r="V417" s="884"/>
      <c r="W417" s="885"/>
      <c r="X417" s="796"/>
      <c r="Y417" s="796"/>
      <c r="Z417" s="796"/>
      <c r="AA417" s="796"/>
      <c r="AB417" s="796"/>
      <c r="AC417" s="796"/>
      <c r="AD417" s="796"/>
      <c r="AG417" s="323" t="b">
        <f t="shared" si="50"/>
        <v>0</v>
      </c>
      <c r="AH417" s="1" t="str">
        <f t="shared" si="51"/>
        <v/>
      </c>
      <c r="AI417" s="323" t="b">
        <f t="shared" si="52"/>
        <v>0</v>
      </c>
      <c r="AJ417" s="1" t="str">
        <f t="shared" si="53"/>
        <v/>
      </c>
      <c r="AK417" s="323" t="b">
        <f t="shared" si="54"/>
        <v>0</v>
      </c>
      <c r="AL417" s="648">
        <f t="shared" si="55"/>
        <v>0</v>
      </c>
      <c r="AM417" s="293">
        <f t="shared" si="56"/>
        <v>0</v>
      </c>
      <c r="AN417" s="294" t="str">
        <f>IF(AM417=0,"",
IF(SUM($AM$47:AM417)=1,AO417,
IF($AM$1547&gt;SUM($AM$47:AM417),_xlfn.CONCAT(", ",AO417),
IF($AM$1547=SUM($AM$47:AM417),_xlfn.CONCAT(" y ",AO417)))))</f>
        <v/>
      </c>
      <c r="AO417" s="89" t="s">
        <v>6602</v>
      </c>
      <c r="AQ417" s="477">
        <f t="shared" si="57"/>
        <v>0</v>
      </c>
      <c r="AR417" s="321">
        <f t="shared" si="58"/>
        <v>0</v>
      </c>
      <c r="AS417" s="293">
        <f t="shared" si="59"/>
        <v>0</v>
      </c>
      <c r="AT417" s="294" t="str">
        <f>IF(AS417=0,"",
IF(SUM($AS$47:AS417)=1,AU417,
IF($AS$1547&gt;SUM($AS$47:AS417),_xlfn.CONCAT(", ",AU417),
IF($AS$1547=SUM($AS$47:AS417),_xlfn.CONCAT(" y ",AU417)))))</f>
        <v/>
      </c>
      <c r="AU417" s="89" t="s">
        <v>6602</v>
      </c>
    </row>
    <row r="418" spans="1:47" ht="15" customHeight="1">
      <c r="A418" s="64"/>
      <c r="B418" s="11"/>
      <c r="C418" s="1021" t="s">
        <v>6603</v>
      </c>
      <c r="D418" s="890"/>
      <c r="E418" s="997"/>
      <c r="F418" s="884"/>
      <c r="G418" s="884"/>
      <c r="H418" s="884"/>
      <c r="I418" s="884"/>
      <c r="J418" s="884"/>
      <c r="K418" s="885"/>
      <c r="L418" s="1027"/>
      <c r="M418" s="884"/>
      <c r="N418" s="884"/>
      <c r="O418" s="885"/>
      <c r="P418" s="1027"/>
      <c r="Q418" s="884"/>
      <c r="R418" s="884"/>
      <c r="S418" s="885"/>
      <c r="T418" s="991"/>
      <c r="U418" s="884"/>
      <c r="V418" s="884"/>
      <c r="W418" s="885"/>
      <c r="X418" s="796"/>
      <c r="Y418" s="796"/>
      <c r="Z418" s="796"/>
      <c r="AA418" s="796"/>
      <c r="AB418" s="796"/>
      <c r="AC418" s="796"/>
      <c r="AD418" s="796"/>
      <c r="AG418" s="323" t="b">
        <f t="shared" si="50"/>
        <v>0</v>
      </c>
      <c r="AH418" s="1" t="str">
        <f t="shared" si="51"/>
        <v/>
      </c>
      <c r="AI418" s="323" t="b">
        <f t="shared" si="52"/>
        <v>0</v>
      </c>
      <c r="AJ418" s="1" t="str">
        <f t="shared" si="53"/>
        <v/>
      </c>
      <c r="AK418" s="323" t="b">
        <f t="shared" si="54"/>
        <v>0</v>
      </c>
      <c r="AL418" s="648">
        <f t="shared" si="55"/>
        <v>0</v>
      </c>
      <c r="AM418" s="293">
        <f t="shared" si="56"/>
        <v>0</v>
      </c>
      <c r="AN418" s="294" t="str">
        <f>IF(AM418=0,"",
IF(SUM($AM$47:AM418)=1,AO418,
IF($AM$1547&gt;SUM($AM$47:AM418),_xlfn.CONCAT(", ",AO418),
IF($AM$1547=SUM($AM$47:AM418),_xlfn.CONCAT(" y ",AO418)))))</f>
        <v/>
      </c>
      <c r="AO418" s="89" t="s">
        <v>6604</v>
      </c>
      <c r="AQ418" s="477">
        <f t="shared" si="57"/>
        <v>0</v>
      </c>
      <c r="AR418" s="321">
        <f t="shared" si="58"/>
        <v>0</v>
      </c>
      <c r="AS418" s="293">
        <f t="shared" si="59"/>
        <v>0</v>
      </c>
      <c r="AT418" s="294" t="str">
        <f>IF(AS418=0,"",
IF(SUM($AS$47:AS418)=1,AU418,
IF($AS$1547&gt;SUM($AS$47:AS418),_xlfn.CONCAT(", ",AU418),
IF($AS$1547=SUM($AS$47:AS418),_xlfn.CONCAT(" y ",AU418)))))</f>
        <v/>
      </c>
      <c r="AU418" s="89" t="s">
        <v>6604</v>
      </c>
    </row>
    <row r="419" spans="1:47" ht="15" customHeight="1">
      <c r="A419" s="64"/>
      <c r="B419" s="11"/>
      <c r="C419" s="1021" t="s">
        <v>6605</v>
      </c>
      <c r="D419" s="890"/>
      <c r="E419" s="997"/>
      <c r="F419" s="884"/>
      <c r="G419" s="884"/>
      <c r="H419" s="884"/>
      <c r="I419" s="884"/>
      <c r="J419" s="884"/>
      <c r="K419" s="885"/>
      <c r="L419" s="1027"/>
      <c r="M419" s="884"/>
      <c r="N419" s="884"/>
      <c r="O419" s="885"/>
      <c r="P419" s="1027"/>
      <c r="Q419" s="884"/>
      <c r="R419" s="884"/>
      <c r="S419" s="885"/>
      <c r="T419" s="991"/>
      <c r="U419" s="884"/>
      <c r="V419" s="884"/>
      <c r="W419" s="885"/>
      <c r="X419" s="796"/>
      <c r="Y419" s="796"/>
      <c r="Z419" s="796"/>
      <c r="AA419" s="796"/>
      <c r="AB419" s="796"/>
      <c r="AC419" s="796"/>
      <c r="AD419" s="796"/>
      <c r="AG419" s="323" t="b">
        <f t="shared" si="50"/>
        <v>0</v>
      </c>
      <c r="AH419" s="1" t="str">
        <f t="shared" si="51"/>
        <v/>
      </c>
      <c r="AI419" s="323" t="b">
        <f t="shared" si="52"/>
        <v>0</v>
      </c>
      <c r="AJ419" s="1" t="str">
        <f t="shared" si="53"/>
        <v/>
      </c>
      <c r="AK419" s="323" t="b">
        <f t="shared" si="54"/>
        <v>0</v>
      </c>
      <c r="AL419" s="648">
        <f t="shared" si="55"/>
        <v>0</v>
      </c>
      <c r="AM419" s="293">
        <f t="shared" si="56"/>
        <v>0</v>
      </c>
      <c r="AN419" s="294" t="str">
        <f>IF(AM419=0,"",
IF(SUM($AM$47:AM419)=1,AO419,
IF($AM$1547&gt;SUM($AM$47:AM419),_xlfn.CONCAT(", ",AO419),
IF($AM$1547=SUM($AM$47:AM419),_xlfn.CONCAT(" y ",AO419)))))</f>
        <v/>
      </c>
      <c r="AO419" s="89" t="s">
        <v>6606</v>
      </c>
      <c r="AQ419" s="477">
        <f t="shared" si="57"/>
        <v>0</v>
      </c>
      <c r="AR419" s="321">
        <f t="shared" si="58"/>
        <v>0</v>
      </c>
      <c r="AS419" s="293">
        <f t="shared" si="59"/>
        <v>0</v>
      </c>
      <c r="AT419" s="294" t="str">
        <f>IF(AS419=0,"",
IF(SUM($AS$47:AS419)=1,AU419,
IF($AS$1547&gt;SUM($AS$47:AS419),_xlfn.CONCAT(", ",AU419),
IF($AS$1547=SUM($AS$47:AS419),_xlfn.CONCAT(" y ",AU419)))))</f>
        <v/>
      </c>
      <c r="AU419" s="89" t="s">
        <v>6606</v>
      </c>
    </row>
    <row r="420" spans="1:47" ht="15" customHeight="1">
      <c r="A420" s="64"/>
      <c r="B420" s="11"/>
      <c r="C420" s="1021" t="s">
        <v>6607</v>
      </c>
      <c r="D420" s="890"/>
      <c r="E420" s="997"/>
      <c r="F420" s="884"/>
      <c r="G420" s="884"/>
      <c r="H420" s="884"/>
      <c r="I420" s="884"/>
      <c r="J420" s="884"/>
      <c r="K420" s="885"/>
      <c r="L420" s="1027"/>
      <c r="M420" s="884"/>
      <c r="N420" s="884"/>
      <c r="O420" s="885"/>
      <c r="P420" s="1027"/>
      <c r="Q420" s="884"/>
      <c r="R420" s="884"/>
      <c r="S420" s="885"/>
      <c r="T420" s="991"/>
      <c r="U420" s="884"/>
      <c r="V420" s="884"/>
      <c r="W420" s="885"/>
      <c r="X420" s="796"/>
      <c r="Y420" s="796"/>
      <c r="Z420" s="796"/>
      <c r="AA420" s="796"/>
      <c r="AB420" s="796"/>
      <c r="AC420" s="796"/>
      <c r="AD420" s="796"/>
      <c r="AG420" s="323" t="b">
        <f t="shared" si="50"/>
        <v>0</v>
      </c>
      <c r="AH420" s="1" t="str">
        <f t="shared" si="51"/>
        <v/>
      </c>
      <c r="AI420" s="323" t="b">
        <f t="shared" si="52"/>
        <v>0</v>
      </c>
      <c r="AJ420" s="1" t="str">
        <f t="shared" si="53"/>
        <v/>
      </c>
      <c r="AK420" s="323" t="b">
        <f t="shared" si="54"/>
        <v>0</v>
      </c>
      <c r="AL420" s="648">
        <f t="shared" si="55"/>
        <v>0</v>
      </c>
      <c r="AM420" s="293">
        <f t="shared" si="56"/>
        <v>0</v>
      </c>
      <c r="AN420" s="294" t="str">
        <f>IF(AM420=0,"",
IF(SUM($AM$47:AM420)=1,AO420,
IF($AM$1547&gt;SUM($AM$47:AM420),_xlfn.CONCAT(", ",AO420),
IF($AM$1547=SUM($AM$47:AM420),_xlfn.CONCAT(" y ",AO420)))))</f>
        <v/>
      </c>
      <c r="AO420" s="89" t="s">
        <v>6608</v>
      </c>
      <c r="AQ420" s="477">
        <f t="shared" si="57"/>
        <v>0</v>
      </c>
      <c r="AR420" s="321">
        <f t="shared" si="58"/>
        <v>0</v>
      </c>
      <c r="AS420" s="293">
        <f t="shared" si="59"/>
        <v>0</v>
      </c>
      <c r="AT420" s="294" t="str">
        <f>IF(AS420=0,"",
IF(SUM($AS$47:AS420)=1,AU420,
IF($AS$1547&gt;SUM($AS$47:AS420),_xlfn.CONCAT(", ",AU420),
IF($AS$1547=SUM($AS$47:AS420),_xlfn.CONCAT(" y ",AU420)))))</f>
        <v/>
      </c>
      <c r="AU420" s="89" t="s">
        <v>6608</v>
      </c>
    </row>
    <row r="421" spans="1:47" ht="15" customHeight="1">
      <c r="A421" s="64"/>
      <c r="B421" s="11"/>
      <c r="C421" s="1021" t="s">
        <v>6609</v>
      </c>
      <c r="D421" s="890"/>
      <c r="E421" s="997"/>
      <c r="F421" s="884"/>
      <c r="G421" s="884"/>
      <c r="H421" s="884"/>
      <c r="I421" s="884"/>
      <c r="J421" s="884"/>
      <c r="K421" s="885"/>
      <c r="L421" s="1027"/>
      <c r="M421" s="884"/>
      <c r="N421" s="884"/>
      <c r="O421" s="885"/>
      <c r="P421" s="1027"/>
      <c r="Q421" s="884"/>
      <c r="R421" s="884"/>
      <c r="S421" s="885"/>
      <c r="T421" s="991"/>
      <c r="U421" s="884"/>
      <c r="V421" s="884"/>
      <c r="W421" s="885"/>
      <c r="X421" s="796"/>
      <c r="Y421" s="796"/>
      <c r="Z421" s="796"/>
      <c r="AA421" s="796"/>
      <c r="AB421" s="796"/>
      <c r="AC421" s="796"/>
      <c r="AD421" s="796"/>
      <c r="AG421" s="323" t="b">
        <f t="shared" si="50"/>
        <v>0</v>
      </c>
      <c r="AH421" s="1" t="str">
        <f t="shared" si="51"/>
        <v/>
      </c>
      <c r="AI421" s="323" t="b">
        <f t="shared" si="52"/>
        <v>0</v>
      </c>
      <c r="AJ421" s="1" t="str">
        <f t="shared" si="53"/>
        <v/>
      </c>
      <c r="AK421" s="323" t="b">
        <f t="shared" si="54"/>
        <v>0</v>
      </c>
      <c r="AL421" s="648">
        <f t="shared" si="55"/>
        <v>0</v>
      </c>
      <c r="AM421" s="293">
        <f t="shared" si="56"/>
        <v>0</v>
      </c>
      <c r="AN421" s="294" t="str">
        <f>IF(AM421=0,"",
IF(SUM($AM$47:AM421)=1,AO421,
IF($AM$1547&gt;SUM($AM$47:AM421),_xlfn.CONCAT(", ",AO421),
IF($AM$1547=SUM($AM$47:AM421),_xlfn.CONCAT(" y ",AO421)))))</f>
        <v/>
      </c>
      <c r="AO421" s="89" t="s">
        <v>6610</v>
      </c>
      <c r="AQ421" s="477">
        <f t="shared" si="57"/>
        <v>0</v>
      </c>
      <c r="AR421" s="321">
        <f t="shared" si="58"/>
        <v>0</v>
      </c>
      <c r="AS421" s="293">
        <f t="shared" si="59"/>
        <v>0</v>
      </c>
      <c r="AT421" s="294" t="str">
        <f>IF(AS421=0,"",
IF(SUM($AS$47:AS421)=1,AU421,
IF($AS$1547&gt;SUM($AS$47:AS421),_xlfn.CONCAT(", ",AU421),
IF($AS$1547=SUM($AS$47:AS421),_xlfn.CONCAT(" y ",AU421)))))</f>
        <v/>
      </c>
      <c r="AU421" s="89" t="s">
        <v>6610</v>
      </c>
    </row>
    <row r="422" spans="1:47" ht="15" customHeight="1">
      <c r="A422" s="64"/>
      <c r="B422" s="11"/>
      <c r="C422" s="1021" t="s">
        <v>6611</v>
      </c>
      <c r="D422" s="890"/>
      <c r="E422" s="997"/>
      <c r="F422" s="884"/>
      <c r="G422" s="884"/>
      <c r="H422" s="884"/>
      <c r="I422" s="884"/>
      <c r="J422" s="884"/>
      <c r="K422" s="885"/>
      <c r="L422" s="1027"/>
      <c r="M422" s="884"/>
      <c r="N422" s="884"/>
      <c r="O422" s="885"/>
      <c r="P422" s="1027"/>
      <c r="Q422" s="884"/>
      <c r="R422" s="884"/>
      <c r="S422" s="885"/>
      <c r="T422" s="991"/>
      <c r="U422" s="884"/>
      <c r="V422" s="884"/>
      <c r="W422" s="885"/>
      <c r="X422" s="796"/>
      <c r="Y422" s="796"/>
      <c r="Z422" s="796"/>
      <c r="AA422" s="796"/>
      <c r="AB422" s="796"/>
      <c r="AC422" s="796"/>
      <c r="AD422" s="796"/>
      <c r="AG422" s="323" t="b">
        <f t="shared" si="50"/>
        <v>0</v>
      </c>
      <c r="AH422" s="1" t="str">
        <f t="shared" si="51"/>
        <v/>
      </c>
      <c r="AI422" s="323" t="b">
        <f t="shared" si="52"/>
        <v>0</v>
      </c>
      <c r="AJ422" s="1" t="str">
        <f t="shared" si="53"/>
        <v/>
      </c>
      <c r="AK422" s="323" t="b">
        <f t="shared" si="54"/>
        <v>0</v>
      </c>
      <c r="AL422" s="648">
        <f t="shared" si="55"/>
        <v>0</v>
      </c>
      <c r="AM422" s="293">
        <f t="shared" si="56"/>
        <v>0</v>
      </c>
      <c r="AN422" s="294" t="str">
        <f>IF(AM422=0,"",
IF(SUM($AM$47:AM422)=1,AO422,
IF($AM$1547&gt;SUM($AM$47:AM422),_xlfn.CONCAT(", ",AO422),
IF($AM$1547=SUM($AM$47:AM422),_xlfn.CONCAT(" y ",AO422)))))</f>
        <v/>
      </c>
      <c r="AO422" s="89" t="s">
        <v>6612</v>
      </c>
      <c r="AQ422" s="477">
        <f t="shared" si="57"/>
        <v>0</v>
      </c>
      <c r="AR422" s="321">
        <f t="shared" si="58"/>
        <v>0</v>
      </c>
      <c r="AS422" s="293">
        <f t="shared" si="59"/>
        <v>0</v>
      </c>
      <c r="AT422" s="294" t="str">
        <f>IF(AS422=0,"",
IF(SUM($AS$47:AS422)=1,AU422,
IF($AS$1547&gt;SUM($AS$47:AS422),_xlfn.CONCAT(", ",AU422),
IF($AS$1547=SUM($AS$47:AS422),_xlfn.CONCAT(" y ",AU422)))))</f>
        <v/>
      </c>
      <c r="AU422" s="89" t="s">
        <v>6612</v>
      </c>
    </row>
    <row r="423" spans="1:47" ht="15" customHeight="1">
      <c r="A423" s="64"/>
      <c r="B423" s="11"/>
      <c r="C423" s="1021" t="s">
        <v>6613</v>
      </c>
      <c r="D423" s="890"/>
      <c r="E423" s="997"/>
      <c r="F423" s="884"/>
      <c r="G423" s="884"/>
      <c r="H423" s="884"/>
      <c r="I423" s="884"/>
      <c r="J423" s="884"/>
      <c r="K423" s="885"/>
      <c r="L423" s="1027"/>
      <c r="M423" s="884"/>
      <c r="N423" s="884"/>
      <c r="O423" s="885"/>
      <c r="P423" s="1027"/>
      <c r="Q423" s="884"/>
      <c r="R423" s="884"/>
      <c r="S423" s="885"/>
      <c r="T423" s="991"/>
      <c r="U423" s="884"/>
      <c r="V423" s="884"/>
      <c r="W423" s="885"/>
      <c r="X423" s="796"/>
      <c r="Y423" s="796"/>
      <c r="Z423" s="796"/>
      <c r="AA423" s="796"/>
      <c r="AB423" s="796"/>
      <c r="AC423" s="796"/>
      <c r="AD423" s="796"/>
      <c r="AG423" s="323" t="b">
        <f t="shared" si="50"/>
        <v>0</v>
      </c>
      <c r="AH423" s="1" t="str">
        <f t="shared" si="51"/>
        <v/>
      </c>
      <c r="AI423" s="323" t="b">
        <f t="shared" si="52"/>
        <v>0</v>
      </c>
      <c r="AJ423" s="1" t="str">
        <f t="shared" si="53"/>
        <v/>
      </c>
      <c r="AK423" s="323" t="b">
        <f t="shared" si="54"/>
        <v>0</v>
      </c>
      <c r="AL423" s="648">
        <f t="shared" si="55"/>
        <v>0</v>
      </c>
      <c r="AM423" s="293">
        <f t="shared" si="56"/>
        <v>0</v>
      </c>
      <c r="AN423" s="294" t="str">
        <f>IF(AM423=0,"",
IF(SUM($AM$47:AM423)=1,AO423,
IF($AM$1547&gt;SUM($AM$47:AM423),_xlfn.CONCAT(", ",AO423),
IF($AM$1547=SUM($AM$47:AM423),_xlfn.CONCAT(" y ",AO423)))))</f>
        <v/>
      </c>
      <c r="AO423" s="89" t="s">
        <v>6614</v>
      </c>
      <c r="AQ423" s="477">
        <f t="shared" si="57"/>
        <v>0</v>
      </c>
      <c r="AR423" s="321">
        <f t="shared" si="58"/>
        <v>0</v>
      </c>
      <c r="AS423" s="293">
        <f t="shared" si="59"/>
        <v>0</v>
      </c>
      <c r="AT423" s="294" t="str">
        <f>IF(AS423=0,"",
IF(SUM($AS$47:AS423)=1,AU423,
IF($AS$1547&gt;SUM($AS$47:AS423),_xlfn.CONCAT(", ",AU423),
IF($AS$1547=SUM($AS$47:AS423),_xlfn.CONCAT(" y ",AU423)))))</f>
        <v/>
      </c>
      <c r="AU423" s="89" t="s">
        <v>6614</v>
      </c>
    </row>
    <row r="424" spans="1:47" ht="15" customHeight="1">
      <c r="A424" s="64"/>
      <c r="B424" s="11"/>
      <c r="C424" s="1021" t="s">
        <v>6615</v>
      </c>
      <c r="D424" s="890"/>
      <c r="E424" s="997"/>
      <c r="F424" s="884"/>
      <c r="G424" s="884"/>
      <c r="H424" s="884"/>
      <c r="I424" s="884"/>
      <c r="J424" s="884"/>
      <c r="K424" s="885"/>
      <c r="L424" s="1027"/>
      <c r="M424" s="884"/>
      <c r="N424" s="884"/>
      <c r="O424" s="885"/>
      <c r="P424" s="1027"/>
      <c r="Q424" s="884"/>
      <c r="R424" s="884"/>
      <c r="S424" s="885"/>
      <c r="T424" s="991"/>
      <c r="U424" s="884"/>
      <c r="V424" s="884"/>
      <c r="W424" s="885"/>
      <c r="X424" s="796"/>
      <c r="Y424" s="796"/>
      <c r="Z424" s="796"/>
      <c r="AA424" s="796"/>
      <c r="AB424" s="796"/>
      <c r="AC424" s="796"/>
      <c r="AD424" s="796"/>
      <c r="AG424" s="323" t="b">
        <f t="shared" si="50"/>
        <v>0</v>
      </c>
      <c r="AH424" s="1" t="str">
        <f t="shared" si="51"/>
        <v/>
      </c>
      <c r="AI424" s="323" t="b">
        <f t="shared" si="52"/>
        <v>0</v>
      </c>
      <c r="AJ424" s="1" t="str">
        <f t="shared" si="53"/>
        <v/>
      </c>
      <c r="AK424" s="323" t="b">
        <f t="shared" si="54"/>
        <v>0</v>
      </c>
      <c r="AL424" s="648">
        <f t="shared" si="55"/>
        <v>0</v>
      </c>
      <c r="AM424" s="293">
        <f t="shared" si="56"/>
        <v>0</v>
      </c>
      <c r="AN424" s="294" t="str">
        <f>IF(AM424=0,"",
IF(SUM($AM$47:AM424)=1,AO424,
IF($AM$1547&gt;SUM($AM$47:AM424),_xlfn.CONCAT(", ",AO424),
IF($AM$1547=SUM($AM$47:AM424),_xlfn.CONCAT(" y ",AO424)))))</f>
        <v/>
      </c>
      <c r="AO424" s="89" t="s">
        <v>6616</v>
      </c>
      <c r="AQ424" s="477">
        <f t="shared" si="57"/>
        <v>0</v>
      </c>
      <c r="AR424" s="321">
        <f t="shared" si="58"/>
        <v>0</v>
      </c>
      <c r="AS424" s="293">
        <f t="shared" si="59"/>
        <v>0</v>
      </c>
      <c r="AT424" s="294" t="str">
        <f>IF(AS424=0,"",
IF(SUM($AS$47:AS424)=1,AU424,
IF($AS$1547&gt;SUM($AS$47:AS424),_xlfn.CONCAT(", ",AU424),
IF($AS$1547=SUM($AS$47:AS424),_xlfn.CONCAT(" y ",AU424)))))</f>
        <v/>
      </c>
      <c r="AU424" s="89" t="s">
        <v>6616</v>
      </c>
    </row>
    <row r="425" spans="1:47" ht="15" customHeight="1">
      <c r="A425" s="64"/>
      <c r="B425" s="11"/>
      <c r="C425" s="1021" t="s">
        <v>6617</v>
      </c>
      <c r="D425" s="890"/>
      <c r="E425" s="997"/>
      <c r="F425" s="884"/>
      <c r="G425" s="884"/>
      <c r="H425" s="884"/>
      <c r="I425" s="884"/>
      <c r="J425" s="884"/>
      <c r="K425" s="885"/>
      <c r="L425" s="1027"/>
      <c r="M425" s="884"/>
      <c r="N425" s="884"/>
      <c r="O425" s="885"/>
      <c r="P425" s="1027"/>
      <c r="Q425" s="884"/>
      <c r="R425" s="884"/>
      <c r="S425" s="885"/>
      <c r="T425" s="991"/>
      <c r="U425" s="884"/>
      <c r="V425" s="884"/>
      <c r="W425" s="885"/>
      <c r="X425" s="796"/>
      <c r="Y425" s="796"/>
      <c r="Z425" s="796"/>
      <c r="AA425" s="796"/>
      <c r="AB425" s="796"/>
      <c r="AC425" s="796"/>
      <c r="AD425" s="796"/>
      <c r="AG425" s="323" t="b">
        <f t="shared" si="50"/>
        <v>0</v>
      </c>
      <c r="AH425" s="1" t="str">
        <f t="shared" si="51"/>
        <v/>
      </c>
      <c r="AI425" s="323" t="b">
        <f t="shared" si="52"/>
        <v>0</v>
      </c>
      <c r="AJ425" s="1" t="str">
        <f t="shared" si="53"/>
        <v/>
      </c>
      <c r="AK425" s="323" t="b">
        <f t="shared" si="54"/>
        <v>0</v>
      </c>
      <c r="AL425" s="648">
        <f t="shared" si="55"/>
        <v>0</v>
      </c>
      <c r="AM425" s="293">
        <f t="shared" si="56"/>
        <v>0</v>
      </c>
      <c r="AN425" s="294" t="str">
        <f>IF(AM425=0,"",
IF(SUM($AM$47:AM425)=1,AO425,
IF($AM$1547&gt;SUM($AM$47:AM425),_xlfn.CONCAT(", ",AO425),
IF($AM$1547=SUM($AM$47:AM425),_xlfn.CONCAT(" y ",AO425)))))</f>
        <v/>
      </c>
      <c r="AO425" s="89" t="s">
        <v>6618</v>
      </c>
      <c r="AQ425" s="477">
        <f t="shared" si="57"/>
        <v>0</v>
      </c>
      <c r="AR425" s="321">
        <f t="shared" si="58"/>
        <v>0</v>
      </c>
      <c r="AS425" s="293">
        <f t="shared" si="59"/>
        <v>0</v>
      </c>
      <c r="AT425" s="294" t="str">
        <f>IF(AS425=0,"",
IF(SUM($AS$47:AS425)=1,AU425,
IF($AS$1547&gt;SUM($AS$47:AS425),_xlfn.CONCAT(", ",AU425),
IF($AS$1547=SUM($AS$47:AS425),_xlfn.CONCAT(" y ",AU425)))))</f>
        <v/>
      </c>
      <c r="AU425" s="89" t="s">
        <v>6618</v>
      </c>
    </row>
    <row r="426" spans="1:47" ht="15" customHeight="1">
      <c r="A426" s="64"/>
      <c r="B426" s="11"/>
      <c r="C426" s="1021" t="s">
        <v>6619</v>
      </c>
      <c r="D426" s="890"/>
      <c r="E426" s="997"/>
      <c r="F426" s="884"/>
      <c r="G426" s="884"/>
      <c r="H426" s="884"/>
      <c r="I426" s="884"/>
      <c r="J426" s="884"/>
      <c r="K426" s="885"/>
      <c r="L426" s="1027"/>
      <c r="M426" s="884"/>
      <c r="N426" s="884"/>
      <c r="O426" s="885"/>
      <c r="P426" s="1027"/>
      <c r="Q426" s="884"/>
      <c r="R426" s="884"/>
      <c r="S426" s="885"/>
      <c r="T426" s="991"/>
      <c r="U426" s="884"/>
      <c r="V426" s="884"/>
      <c r="W426" s="885"/>
      <c r="X426" s="796"/>
      <c r="Y426" s="796"/>
      <c r="Z426" s="796"/>
      <c r="AA426" s="796"/>
      <c r="AB426" s="796"/>
      <c r="AC426" s="796"/>
      <c r="AD426" s="796"/>
      <c r="AG426" s="323" t="b">
        <f t="shared" si="50"/>
        <v>0</v>
      </c>
      <c r="AH426" s="1" t="str">
        <f t="shared" si="51"/>
        <v/>
      </c>
      <c r="AI426" s="323" t="b">
        <f t="shared" si="52"/>
        <v>0</v>
      </c>
      <c r="AJ426" s="1" t="str">
        <f t="shared" si="53"/>
        <v/>
      </c>
      <c r="AK426" s="323" t="b">
        <f t="shared" si="54"/>
        <v>0</v>
      </c>
      <c r="AL426" s="648">
        <f t="shared" si="55"/>
        <v>0</v>
      </c>
      <c r="AM426" s="293">
        <f t="shared" si="56"/>
        <v>0</v>
      </c>
      <c r="AN426" s="294" t="str">
        <f>IF(AM426=0,"",
IF(SUM($AM$47:AM426)=1,AO426,
IF($AM$1547&gt;SUM($AM$47:AM426),_xlfn.CONCAT(", ",AO426),
IF($AM$1547=SUM($AM$47:AM426),_xlfn.CONCAT(" y ",AO426)))))</f>
        <v/>
      </c>
      <c r="AO426" s="89" t="s">
        <v>6620</v>
      </c>
      <c r="AQ426" s="477">
        <f t="shared" si="57"/>
        <v>0</v>
      </c>
      <c r="AR426" s="321">
        <f t="shared" si="58"/>
        <v>0</v>
      </c>
      <c r="AS426" s="293">
        <f t="shared" si="59"/>
        <v>0</v>
      </c>
      <c r="AT426" s="294" t="str">
        <f>IF(AS426=0,"",
IF(SUM($AS$47:AS426)=1,AU426,
IF($AS$1547&gt;SUM($AS$47:AS426),_xlfn.CONCAT(", ",AU426),
IF($AS$1547=SUM($AS$47:AS426),_xlfn.CONCAT(" y ",AU426)))))</f>
        <v/>
      </c>
      <c r="AU426" s="89" t="s">
        <v>6620</v>
      </c>
    </row>
    <row r="427" spans="1:47" ht="15" customHeight="1">
      <c r="A427" s="64"/>
      <c r="B427" s="11"/>
      <c r="C427" s="1021" t="s">
        <v>6621</v>
      </c>
      <c r="D427" s="890"/>
      <c r="E427" s="997"/>
      <c r="F427" s="884"/>
      <c r="G427" s="884"/>
      <c r="H427" s="884"/>
      <c r="I427" s="884"/>
      <c r="J427" s="884"/>
      <c r="K427" s="885"/>
      <c r="L427" s="1027"/>
      <c r="M427" s="884"/>
      <c r="N427" s="884"/>
      <c r="O427" s="885"/>
      <c r="P427" s="1027"/>
      <c r="Q427" s="884"/>
      <c r="R427" s="884"/>
      <c r="S427" s="885"/>
      <c r="T427" s="991"/>
      <c r="U427" s="884"/>
      <c r="V427" s="884"/>
      <c r="W427" s="885"/>
      <c r="X427" s="796"/>
      <c r="Y427" s="796"/>
      <c r="Z427" s="796"/>
      <c r="AA427" s="796"/>
      <c r="AB427" s="796"/>
      <c r="AC427" s="796"/>
      <c r="AD427" s="796"/>
      <c r="AG427" s="323" t="b">
        <f t="shared" si="50"/>
        <v>0</v>
      </c>
      <c r="AH427" s="1" t="str">
        <f t="shared" si="51"/>
        <v/>
      </c>
      <c r="AI427" s="323" t="b">
        <f t="shared" si="52"/>
        <v>0</v>
      </c>
      <c r="AJ427" s="1" t="str">
        <f t="shared" si="53"/>
        <v/>
      </c>
      <c r="AK427" s="323" t="b">
        <f t="shared" si="54"/>
        <v>0</v>
      </c>
      <c r="AL427" s="648">
        <f t="shared" si="55"/>
        <v>0</v>
      </c>
      <c r="AM427" s="293">
        <f t="shared" si="56"/>
        <v>0</v>
      </c>
      <c r="AN427" s="294" t="str">
        <f>IF(AM427=0,"",
IF(SUM($AM$47:AM427)=1,AO427,
IF($AM$1547&gt;SUM($AM$47:AM427),_xlfn.CONCAT(", ",AO427),
IF($AM$1547=SUM($AM$47:AM427),_xlfn.CONCAT(" y ",AO427)))))</f>
        <v/>
      </c>
      <c r="AO427" s="89" t="s">
        <v>6622</v>
      </c>
      <c r="AQ427" s="477">
        <f t="shared" si="57"/>
        <v>0</v>
      </c>
      <c r="AR427" s="321">
        <f t="shared" si="58"/>
        <v>0</v>
      </c>
      <c r="AS427" s="293">
        <f t="shared" si="59"/>
        <v>0</v>
      </c>
      <c r="AT427" s="294" t="str">
        <f>IF(AS427=0,"",
IF(SUM($AS$47:AS427)=1,AU427,
IF($AS$1547&gt;SUM($AS$47:AS427),_xlfn.CONCAT(", ",AU427),
IF($AS$1547=SUM($AS$47:AS427),_xlfn.CONCAT(" y ",AU427)))))</f>
        <v/>
      </c>
      <c r="AU427" s="89" t="s">
        <v>6622</v>
      </c>
    </row>
    <row r="428" spans="1:47" ht="15" customHeight="1">
      <c r="A428" s="64"/>
      <c r="B428" s="11"/>
      <c r="C428" s="1021" t="s">
        <v>6623</v>
      </c>
      <c r="D428" s="890"/>
      <c r="E428" s="997"/>
      <c r="F428" s="884"/>
      <c r="G428" s="884"/>
      <c r="H428" s="884"/>
      <c r="I428" s="884"/>
      <c r="J428" s="884"/>
      <c r="K428" s="885"/>
      <c r="L428" s="1027"/>
      <c r="M428" s="884"/>
      <c r="N428" s="884"/>
      <c r="O428" s="885"/>
      <c r="P428" s="1027"/>
      <c r="Q428" s="884"/>
      <c r="R428" s="884"/>
      <c r="S428" s="885"/>
      <c r="T428" s="991"/>
      <c r="U428" s="884"/>
      <c r="V428" s="884"/>
      <c r="W428" s="885"/>
      <c r="X428" s="796"/>
      <c r="Y428" s="796"/>
      <c r="Z428" s="796"/>
      <c r="AA428" s="796"/>
      <c r="AB428" s="796"/>
      <c r="AC428" s="796"/>
      <c r="AD428" s="796"/>
      <c r="AG428" s="323" t="b">
        <f t="shared" si="50"/>
        <v>0</v>
      </c>
      <c r="AH428" s="1" t="str">
        <f t="shared" si="51"/>
        <v/>
      </c>
      <c r="AI428" s="323" t="b">
        <f t="shared" si="52"/>
        <v>0</v>
      </c>
      <c r="AJ428" s="1" t="str">
        <f t="shared" si="53"/>
        <v/>
      </c>
      <c r="AK428" s="323" t="b">
        <f t="shared" si="54"/>
        <v>0</v>
      </c>
      <c r="AL428" s="648">
        <f t="shared" si="55"/>
        <v>0</v>
      </c>
      <c r="AM428" s="293">
        <f t="shared" si="56"/>
        <v>0</v>
      </c>
      <c r="AN428" s="294" t="str">
        <f>IF(AM428=0,"",
IF(SUM($AM$47:AM428)=1,AO428,
IF($AM$1547&gt;SUM($AM$47:AM428),_xlfn.CONCAT(", ",AO428),
IF($AM$1547=SUM($AM$47:AM428),_xlfn.CONCAT(" y ",AO428)))))</f>
        <v/>
      </c>
      <c r="AO428" s="89" t="s">
        <v>6624</v>
      </c>
      <c r="AQ428" s="477">
        <f t="shared" si="57"/>
        <v>0</v>
      </c>
      <c r="AR428" s="321">
        <f t="shared" si="58"/>
        <v>0</v>
      </c>
      <c r="AS428" s="293">
        <f t="shared" si="59"/>
        <v>0</v>
      </c>
      <c r="AT428" s="294" t="str">
        <f>IF(AS428=0,"",
IF(SUM($AS$47:AS428)=1,AU428,
IF($AS$1547&gt;SUM($AS$47:AS428),_xlfn.CONCAT(", ",AU428),
IF($AS$1547=SUM($AS$47:AS428),_xlfn.CONCAT(" y ",AU428)))))</f>
        <v/>
      </c>
      <c r="AU428" s="89" t="s">
        <v>6624</v>
      </c>
    </row>
    <row r="429" spans="1:47" ht="15" customHeight="1">
      <c r="A429" s="64"/>
      <c r="B429" s="11"/>
      <c r="C429" s="1021" t="s">
        <v>6625</v>
      </c>
      <c r="D429" s="890"/>
      <c r="E429" s="997"/>
      <c r="F429" s="884"/>
      <c r="G429" s="884"/>
      <c r="H429" s="884"/>
      <c r="I429" s="884"/>
      <c r="J429" s="884"/>
      <c r="K429" s="885"/>
      <c r="L429" s="1027"/>
      <c r="M429" s="884"/>
      <c r="N429" s="884"/>
      <c r="O429" s="885"/>
      <c r="P429" s="1027"/>
      <c r="Q429" s="884"/>
      <c r="R429" s="884"/>
      <c r="S429" s="885"/>
      <c r="T429" s="991"/>
      <c r="U429" s="884"/>
      <c r="V429" s="884"/>
      <c r="W429" s="885"/>
      <c r="X429" s="796"/>
      <c r="Y429" s="796"/>
      <c r="Z429" s="796"/>
      <c r="AA429" s="796"/>
      <c r="AB429" s="796"/>
      <c r="AC429" s="796"/>
      <c r="AD429" s="796"/>
      <c r="AG429" s="323" t="b">
        <f t="shared" si="50"/>
        <v>0</v>
      </c>
      <c r="AH429" s="1" t="str">
        <f t="shared" si="51"/>
        <v/>
      </c>
      <c r="AI429" s="323" t="b">
        <f t="shared" si="52"/>
        <v>0</v>
      </c>
      <c r="AJ429" s="1" t="str">
        <f t="shared" si="53"/>
        <v/>
      </c>
      <c r="AK429" s="323" t="b">
        <f t="shared" si="54"/>
        <v>0</v>
      </c>
      <c r="AL429" s="648">
        <f t="shared" si="55"/>
        <v>0</v>
      </c>
      <c r="AM429" s="293">
        <f t="shared" si="56"/>
        <v>0</v>
      </c>
      <c r="AN429" s="294" t="str">
        <f>IF(AM429=0,"",
IF(SUM($AM$47:AM429)=1,AO429,
IF($AM$1547&gt;SUM($AM$47:AM429),_xlfn.CONCAT(", ",AO429),
IF($AM$1547=SUM($AM$47:AM429),_xlfn.CONCAT(" y ",AO429)))))</f>
        <v/>
      </c>
      <c r="AO429" s="89" t="s">
        <v>6626</v>
      </c>
      <c r="AQ429" s="477">
        <f t="shared" si="57"/>
        <v>0</v>
      </c>
      <c r="AR429" s="321">
        <f t="shared" si="58"/>
        <v>0</v>
      </c>
      <c r="AS429" s="293">
        <f t="shared" si="59"/>
        <v>0</v>
      </c>
      <c r="AT429" s="294" t="str">
        <f>IF(AS429=0,"",
IF(SUM($AS$47:AS429)=1,AU429,
IF($AS$1547&gt;SUM($AS$47:AS429),_xlfn.CONCAT(", ",AU429),
IF($AS$1547=SUM($AS$47:AS429),_xlfn.CONCAT(" y ",AU429)))))</f>
        <v/>
      </c>
      <c r="AU429" s="89" t="s">
        <v>6626</v>
      </c>
    </row>
    <row r="430" spans="1:47" ht="15" customHeight="1">
      <c r="A430" s="64"/>
      <c r="B430" s="11"/>
      <c r="C430" s="1021" t="s">
        <v>6627</v>
      </c>
      <c r="D430" s="890"/>
      <c r="E430" s="997"/>
      <c r="F430" s="884"/>
      <c r="G430" s="884"/>
      <c r="H430" s="884"/>
      <c r="I430" s="884"/>
      <c r="J430" s="884"/>
      <c r="K430" s="885"/>
      <c r="L430" s="1027"/>
      <c r="M430" s="884"/>
      <c r="N430" s="884"/>
      <c r="O430" s="885"/>
      <c r="P430" s="1027"/>
      <c r="Q430" s="884"/>
      <c r="R430" s="884"/>
      <c r="S430" s="885"/>
      <c r="T430" s="991"/>
      <c r="U430" s="884"/>
      <c r="V430" s="884"/>
      <c r="W430" s="885"/>
      <c r="X430" s="796"/>
      <c r="Y430" s="796"/>
      <c r="Z430" s="796"/>
      <c r="AA430" s="796"/>
      <c r="AB430" s="796"/>
      <c r="AC430" s="796"/>
      <c r="AD430" s="796"/>
      <c r="AG430" s="323" t="b">
        <f t="shared" si="50"/>
        <v>0</v>
      </c>
      <c r="AH430" s="1" t="str">
        <f t="shared" si="51"/>
        <v/>
      </c>
      <c r="AI430" s="323" t="b">
        <f t="shared" si="52"/>
        <v>0</v>
      </c>
      <c r="AJ430" s="1" t="str">
        <f t="shared" si="53"/>
        <v/>
      </c>
      <c r="AK430" s="323" t="b">
        <f t="shared" si="54"/>
        <v>0</v>
      </c>
      <c r="AL430" s="648">
        <f t="shared" si="55"/>
        <v>0</v>
      </c>
      <c r="AM430" s="293">
        <f t="shared" si="56"/>
        <v>0</v>
      </c>
      <c r="AN430" s="294" t="str">
        <f>IF(AM430=0,"",
IF(SUM($AM$47:AM430)=1,AO430,
IF($AM$1547&gt;SUM($AM$47:AM430),_xlfn.CONCAT(", ",AO430),
IF($AM$1547=SUM($AM$47:AM430),_xlfn.CONCAT(" y ",AO430)))))</f>
        <v/>
      </c>
      <c r="AO430" s="89" t="s">
        <v>6628</v>
      </c>
      <c r="AQ430" s="477">
        <f t="shared" si="57"/>
        <v>0</v>
      </c>
      <c r="AR430" s="321">
        <f t="shared" si="58"/>
        <v>0</v>
      </c>
      <c r="AS430" s="293">
        <f t="shared" si="59"/>
        <v>0</v>
      </c>
      <c r="AT430" s="294" t="str">
        <f>IF(AS430=0,"",
IF(SUM($AS$47:AS430)=1,AU430,
IF($AS$1547&gt;SUM($AS$47:AS430),_xlfn.CONCAT(", ",AU430),
IF($AS$1547=SUM($AS$47:AS430),_xlfn.CONCAT(" y ",AU430)))))</f>
        <v/>
      </c>
      <c r="AU430" s="89" t="s">
        <v>6628</v>
      </c>
    </row>
    <row r="431" spans="1:47" ht="15" customHeight="1">
      <c r="A431" s="64"/>
      <c r="B431" s="11"/>
      <c r="C431" s="1021" t="s">
        <v>6629</v>
      </c>
      <c r="D431" s="890"/>
      <c r="E431" s="997"/>
      <c r="F431" s="884"/>
      <c r="G431" s="884"/>
      <c r="H431" s="884"/>
      <c r="I431" s="884"/>
      <c r="J431" s="884"/>
      <c r="K431" s="885"/>
      <c r="L431" s="1027"/>
      <c r="M431" s="884"/>
      <c r="N431" s="884"/>
      <c r="O431" s="885"/>
      <c r="P431" s="1027"/>
      <c r="Q431" s="884"/>
      <c r="R431" s="884"/>
      <c r="S431" s="885"/>
      <c r="T431" s="991"/>
      <c r="U431" s="884"/>
      <c r="V431" s="884"/>
      <c r="W431" s="885"/>
      <c r="X431" s="796"/>
      <c r="Y431" s="796"/>
      <c r="Z431" s="796"/>
      <c r="AA431" s="796"/>
      <c r="AB431" s="796"/>
      <c r="AC431" s="796"/>
      <c r="AD431" s="796"/>
      <c r="AG431" s="323" t="b">
        <f t="shared" si="50"/>
        <v>0</v>
      </c>
      <c r="AH431" s="1" t="str">
        <f t="shared" si="51"/>
        <v/>
      </c>
      <c r="AI431" s="323" t="b">
        <f t="shared" si="52"/>
        <v>0</v>
      </c>
      <c r="AJ431" s="1" t="str">
        <f t="shared" si="53"/>
        <v/>
      </c>
      <c r="AK431" s="323" t="b">
        <f t="shared" si="54"/>
        <v>0</v>
      </c>
      <c r="AL431" s="648">
        <f t="shared" si="55"/>
        <v>0</v>
      </c>
      <c r="AM431" s="293">
        <f t="shared" si="56"/>
        <v>0</v>
      </c>
      <c r="AN431" s="294" t="str">
        <f>IF(AM431=0,"",
IF(SUM($AM$47:AM431)=1,AO431,
IF($AM$1547&gt;SUM($AM$47:AM431),_xlfn.CONCAT(", ",AO431),
IF($AM$1547=SUM($AM$47:AM431),_xlfn.CONCAT(" y ",AO431)))))</f>
        <v/>
      </c>
      <c r="AO431" s="89" t="s">
        <v>6630</v>
      </c>
      <c r="AQ431" s="477">
        <f t="shared" si="57"/>
        <v>0</v>
      </c>
      <c r="AR431" s="321">
        <f t="shared" si="58"/>
        <v>0</v>
      </c>
      <c r="AS431" s="293">
        <f t="shared" si="59"/>
        <v>0</v>
      </c>
      <c r="AT431" s="294" t="str">
        <f>IF(AS431=0,"",
IF(SUM($AS$47:AS431)=1,AU431,
IF($AS$1547&gt;SUM($AS$47:AS431),_xlfn.CONCAT(", ",AU431),
IF($AS$1547=SUM($AS$47:AS431),_xlfn.CONCAT(" y ",AU431)))))</f>
        <v/>
      </c>
      <c r="AU431" s="89" t="s">
        <v>6630</v>
      </c>
    </row>
    <row r="432" spans="1:47" ht="15" customHeight="1">
      <c r="A432" s="64"/>
      <c r="B432" s="11"/>
      <c r="C432" s="1021" t="s">
        <v>6631</v>
      </c>
      <c r="D432" s="890"/>
      <c r="E432" s="997"/>
      <c r="F432" s="884"/>
      <c r="G432" s="884"/>
      <c r="H432" s="884"/>
      <c r="I432" s="884"/>
      <c r="J432" s="884"/>
      <c r="K432" s="885"/>
      <c r="L432" s="1027"/>
      <c r="M432" s="884"/>
      <c r="N432" s="884"/>
      <c r="O432" s="885"/>
      <c r="P432" s="1027"/>
      <c r="Q432" s="884"/>
      <c r="R432" s="884"/>
      <c r="S432" s="885"/>
      <c r="T432" s="991"/>
      <c r="U432" s="884"/>
      <c r="V432" s="884"/>
      <c r="W432" s="885"/>
      <c r="X432" s="796"/>
      <c r="Y432" s="796"/>
      <c r="Z432" s="796"/>
      <c r="AA432" s="796"/>
      <c r="AB432" s="796"/>
      <c r="AC432" s="796"/>
      <c r="AD432" s="796"/>
      <c r="AG432" s="323" t="b">
        <f t="shared" ref="AG432:AG495" si="60">NOT(EXACT(E432,UPPER(E432)))</f>
        <v>0</v>
      </c>
      <c r="AH432" s="1" t="str">
        <f t="shared" ref="AH432:AH495" si="61">SUBSTITUTE( SUBSTITUTE( SUBSTITUTE( SUBSTITUTE( SUBSTITUTE( SUBSTITUTE( SUBSTITUTE( SUBSTITUTE( SUBSTITUTE( SUBSTITUTE(E432, "á", "a"), "é", "e"), "í", "i"), "ó", "o"), "ú", "u"), "Á", "A"), "É", "E"), "Í", "I"), "Ó", "O"), "Ú", "U")</f>
        <v/>
      </c>
      <c r="AI432" s="323" t="b">
        <f t="shared" ref="AI432:AI495" si="62">NOT(EXACT(E432,AH432))</f>
        <v>0</v>
      </c>
      <c r="AJ432" s="1" t="str">
        <f t="shared" ref="AJ432:AJ495" si="63">SUBSTITUTE((SUBSTITUTE(SUBSTITUTE(SUBSTITUTE(E432,".",""),",",""),"(","")),")","")</f>
        <v/>
      </c>
      <c r="AK432" s="323" t="b">
        <f t="shared" ref="AK432:AK495" si="64">NOT(EXACT(E432,AJ432))</f>
        <v>0</v>
      </c>
      <c r="AL432" s="648">
        <f t="shared" ref="AL432:AL495" si="65">IF(COUNTIF(T432,"VARIAS")&gt;0,1,0)</f>
        <v>0</v>
      </c>
      <c r="AM432" s="293">
        <f t="shared" ref="AM432:AM495" si="66">IF(SUM(AL432)=0,0,1)</f>
        <v>0</v>
      </c>
      <c r="AN432" s="294" t="str">
        <f>IF(AM432=0,"",
IF(SUM($AM$47:AM432)=1,AO432,
IF($AM$1547&gt;SUM($AM$47:AM432),_xlfn.CONCAT(", ",AO432),
IF($AM$1547=SUM($AM$47:AM432),_xlfn.CONCAT(" y ",AO432)))))</f>
        <v/>
      </c>
      <c r="AO432" s="89" t="s">
        <v>6632</v>
      </c>
      <c r="AQ432" s="477">
        <f t="shared" ref="AQ432:AQ495" si="67">IF(AND($AD432="X",COUNTA(X432:AC432)&gt;0),1,0)</f>
        <v>0</v>
      </c>
      <c r="AR432" s="321">
        <f t="shared" ref="AR432:AR495" si="68">IF(AND(COUNTBLANK(E432)=0,COUNTA(L432:W432)=3,COUNTA(X432:AD432)&gt;0),0,IF(AND(COUNTBLANK(E432)=1,COUNTA(L432:AD432)=0),0,1))</f>
        <v>0</v>
      </c>
      <c r="AS432" s="293">
        <f t="shared" ref="AS432:AS495" si="69">IF(AR432=0,0,1)</f>
        <v>0</v>
      </c>
      <c r="AT432" s="294" t="str">
        <f>IF(AS432=0,"",
IF(SUM($AS$47:AS432)=1,AU432,
IF($AS$1547&gt;SUM($AS$47:AS432),_xlfn.CONCAT(", ",AU432),
IF($AS$1547=SUM($AS$47:AS432),_xlfn.CONCAT(" y ",AU432)))))</f>
        <v/>
      </c>
      <c r="AU432" s="89" t="s">
        <v>6632</v>
      </c>
    </row>
    <row r="433" spans="1:47" ht="15" customHeight="1">
      <c r="A433" s="64"/>
      <c r="B433" s="11"/>
      <c r="C433" s="1021" t="s">
        <v>6633</v>
      </c>
      <c r="D433" s="890"/>
      <c r="E433" s="997"/>
      <c r="F433" s="884"/>
      <c r="G433" s="884"/>
      <c r="H433" s="884"/>
      <c r="I433" s="884"/>
      <c r="J433" s="884"/>
      <c r="K433" s="885"/>
      <c r="L433" s="1027"/>
      <c r="M433" s="884"/>
      <c r="N433" s="884"/>
      <c r="O433" s="885"/>
      <c r="P433" s="1027"/>
      <c r="Q433" s="884"/>
      <c r="R433" s="884"/>
      <c r="S433" s="885"/>
      <c r="T433" s="991"/>
      <c r="U433" s="884"/>
      <c r="V433" s="884"/>
      <c r="W433" s="885"/>
      <c r="X433" s="796"/>
      <c r="Y433" s="796"/>
      <c r="Z433" s="796"/>
      <c r="AA433" s="796"/>
      <c r="AB433" s="796"/>
      <c r="AC433" s="796"/>
      <c r="AD433" s="796"/>
      <c r="AG433" s="323" t="b">
        <f t="shared" si="60"/>
        <v>0</v>
      </c>
      <c r="AH433" s="1" t="str">
        <f t="shared" si="61"/>
        <v/>
      </c>
      <c r="AI433" s="323" t="b">
        <f t="shared" si="62"/>
        <v>0</v>
      </c>
      <c r="AJ433" s="1" t="str">
        <f t="shared" si="63"/>
        <v/>
      </c>
      <c r="AK433" s="323" t="b">
        <f t="shared" si="64"/>
        <v>0</v>
      </c>
      <c r="AL433" s="648">
        <f t="shared" si="65"/>
        <v>0</v>
      </c>
      <c r="AM433" s="293">
        <f t="shared" si="66"/>
        <v>0</v>
      </c>
      <c r="AN433" s="294" t="str">
        <f>IF(AM433=0,"",
IF(SUM($AM$47:AM433)=1,AO433,
IF($AM$1547&gt;SUM($AM$47:AM433),_xlfn.CONCAT(", ",AO433),
IF($AM$1547=SUM($AM$47:AM433),_xlfn.CONCAT(" y ",AO433)))))</f>
        <v/>
      </c>
      <c r="AO433" s="89" t="s">
        <v>6634</v>
      </c>
      <c r="AQ433" s="477">
        <f t="shared" si="67"/>
        <v>0</v>
      </c>
      <c r="AR433" s="321">
        <f t="shared" si="68"/>
        <v>0</v>
      </c>
      <c r="AS433" s="293">
        <f t="shared" si="69"/>
        <v>0</v>
      </c>
      <c r="AT433" s="294" t="str">
        <f>IF(AS433=0,"",
IF(SUM($AS$47:AS433)=1,AU433,
IF($AS$1547&gt;SUM($AS$47:AS433),_xlfn.CONCAT(", ",AU433),
IF($AS$1547=SUM($AS$47:AS433),_xlfn.CONCAT(" y ",AU433)))))</f>
        <v/>
      </c>
      <c r="AU433" s="89" t="s">
        <v>6634</v>
      </c>
    </row>
    <row r="434" spans="1:47" ht="15" customHeight="1">
      <c r="A434" s="64"/>
      <c r="B434" s="11"/>
      <c r="C434" s="1021" t="s">
        <v>6635</v>
      </c>
      <c r="D434" s="890"/>
      <c r="E434" s="997"/>
      <c r="F434" s="884"/>
      <c r="G434" s="884"/>
      <c r="H434" s="884"/>
      <c r="I434" s="884"/>
      <c r="J434" s="884"/>
      <c r="K434" s="885"/>
      <c r="L434" s="1027"/>
      <c r="M434" s="884"/>
      <c r="N434" s="884"/>
      <c r="O434" s="885"/>
      <c r="P434" s="1027"/>
      <c r="Q434" s="884"/>
      <c r="R434" s="884"/>
      <c r="S434" s="885"/>
      <c r="T434" s="991"/>
      <c r="U434" s="884"/>
      <c r="V434" s="884"/>
      <c r="W434" s="885"/>
      <c r="X434" s="796"/>
      <c r="Y434" s="796"/>
      <c r="Z434" s="796"/>
      <c r="AA434" s="796"/>
      <c r="AB434" s="796"/>
      <c r="AC434" s="796"/>
      <c r="AD434" s="796"/>
      <c r="AG434" s="323" t="b">
        <f t="shared" si="60"/>
        <v>0</v>
      </c>
      <c r="AH434" s="1" t="str">
        <f t="shared" si="61"/>
        <v/>
      </c>
      <c r="AI434" s="323" t="b">
        <f t="shared" si="62"/>
        <v>0</v>
      </c>
      <c r="AJ434" s="1" t="str">
        <f t="shared" si="63"/>
        <v/>
      </c>
      <c r="AK434" s="323" t="b">
        <f t="shared" si="64"/>
        <v>0</v>
      </c>
      <c r="AL434" s="648">
        <f t="shared" si="65"/>
        <v>0</v>
      </c>
      <c r="AM434" s="293">
        <f t="shared" si="66"/>
        <v>0</v>
      </c>
      <c r="AN434" s="294" t="str">
        <f>IF(AM434=0,"",
IF(SUM($AM$47:AM434)=1,AO434,
IF($AM$1547&gt;SUM($AM$47:AM434),_xlfn.CONCAT(", ",AO434),
IF($AM$1547=SUM($AM$47:AM434),_xlfn.CONCAT(" y ",AO434)))))</f>
        <v/>
      </c>
      <c r="AO434" s="89" t="s">
        <v>6636</v>
      </c>
      <c r="AQ434" s="477">
        <f t="shared" si="67"/>
        <v>0</v>
      </c>
      <c r="AR434" s="321">
        <f t="shared" si="68"/>
        <v>0</v>
      </c>
      <c r="AS434" s="293">
        <f t="shared" si="69"/>
        <v>0</v>
      </c>
      <c r="AT434" s="294" t="str">
        <f>IF(AS434=0,"",
IF(SUM($AS$47:AS434)=1,AU434,
IF($AS$1547&gt;SUM($AS$47:AS434),_xlfn.CONCAT(", ",AU434),
IF($AS$1547=SUM($AS$47:AS434),_xlfn.CONCAT(" y ",AU434)))))</f>
        <v/>
      </c>
      <c r="AU434" s="89" t="s">
        <v>6636</v>
      </c>
    </row>
    <row r="435" spans="1:47" ht="15" customHeight="1">
      <c r="A435" s="64"/>
      <c r="B435" s="11"/>
      <c r="C435" s="1021" t="s">
        <v>6637</v>
      </c>
      <c r="D435" s="890"/>
      <c r="E435" s="997"/>
      <c r="F435" s="884"/>
      <c r="G435" s="884"/>
      <c r="H435" s="884"/>
      <c r="I435" s="884"/>
      <c r="J435" s="884"/>
      <c r="K435" s="885"/>
      <c r="L435" s="1027"/>
      <c r="M435" s="884"/>
      <c r="N435" s="884"/>
      <c r="O435" s="885"/>
      <c r="P435" s="1027"/>
      <c r="Q435" s="884"/>
      <c r="R435" s="884"/>
      <c r="S435" s="885"/>
      <c r="T435" s="991"/>
      <c r="U435" s="884"/>
      <c r="V435" s="884"/>
      <c r="W435" s="885"/>
      <c r="X435" s="796"/>
      <c r="Y435" s="796"/>
      <c r="Z435" s="796"/>
      <c r="AA435" s="796"/>
      <c r="AB435" s="796"/>
      <c r="AC435" s="796"/>
      <c r="AD435" s="796"/>
      <c r="AG435" s="323" t="b">
        <f t="shared" si="60"/>
        <v>0</v>
      </c>
      <c r="AH435" s="1" t="str">
        <f t="shared" si="61"/>
        <v/>
      </c>
      <c r="AI435" s="323" t="b">
        <f t="shared" si="62"/>
        <v>0</v>
      </c>
      <c r="AJ435" s="1" t="str">
        <f t="shared" si="63"/>
        <v/>
      </c>
      <c r="AK435" s="323" t="b">
        <f t="shared" si="64"/>
        <v>0</v>
      </c>
      <c r="AL435" s="648">
        <f t="shared" si="65"/>
        <v>0</v>
      </c>
      <c r="AM435" s="293">
        <f t="shared" si="66"/>
        <v>0</v>
      </c>
      <c r="AN435" s="294" t="str">
        <f>IF(AM435=0,"",
IF(SUM($AM$47:AM435)=1,AO435,
IF($AM$1547&gt;SUM($AM$47:AM435),_xlfn.CONCAT(", ",AO435),
IF($AM$1547=SUM($AM$47:AM435),_xlfn.CONCAT(" y ",AO435)))))</f>
        <v/>
      </c>
      <c r="AO435" s="89" t="s">
        <v>6638</v>
      </c>
      <c r="AQ435" s="477">
        <f t="shared" si="67"/>
        <v>0</v>
      </c>
      <c r="AR435" s="321">
        <f t="shared" si="68"/>
        <v>0</v>
      </c>
      <c r="AS435" s="293">
        <f t="shared" si="69"/>
        <v>0</v>
      </c>
      <c r="AT435" s="294" t="str">
        <f>IF(AS435=0,"",
IF(SUM($AS$47:AS435)=1,AU435,
IF($AS$1547&gt;SUM($AS$47:AS435),_xlfn.CONCAT(", ",AU435),
IF($AS$1547=SUM($AS$47:AS435),_xlfn.CONCAT(" y ",AU435)))))</f>
        <v/>
      </c>
      <c r="AU435" s="89" t="s">
        <v>6638</v>
      </c>
    </row>
    <row r="436" spans="1:47" ht="15" customHeight="1">
      <c r="A436" s="64"/>
      <c r="B436" s="11"/>
      <c r="C436" s="1021" t="s">
        <v>6639</v>
      </c>
      <c r="D436" s="890"/>
      <c r="E436" s="997"/>
      <c r="F436" s="884"/>
      <c r="G436" s="884"/>
      <c r="H436" s="884"/>
      <c r="I436" s="884"/>
      <c r="J436" s="884"/>
      <c r="K436" s="885"/>
      <c r="L436" s="1027"/>
      <c r="M436" s="884"/>
      <c r="N436" s="884"/>
      <c r="O436" s="885"/>
      <c r="P436" s="1027"/>
      <c r="Q436" s="884"/>
      <c r="R436" s="884"/>
      <c r="S436" s="885"/>
      <c r="T436" s="991"/>
      <c r="U436" s="884"/>
      <c r="V436" s="884"/>
      <c r="W436" s="885"/>
      <c r="X436" s="796"/>
      <c r="Y436" s="796"/>
      <c r="Z436" s="796"/>
      <c r="AA436" s="796"/>
      <c r="AB436" s="796"/>
      <c r="AC436" s="796"/>
      <c r="AD436" s="796"/>
      <c r="AG436" s="323" t="b">
        <f t="shared" si="60"/>
        <v>0</v>
      </c>
      <c r="AH436" s="1" t="str">
        <f t="shared" si="61"/>
        <v/>
      </c>
      <c r="AI436" s="323" t="b">
        <f t="shared" si="62"/>
        <v>0</v>
      </c>
      <c r="AJ436" s="1" t="str">
        <f t="shared" si="63"/>
        <v/>
      </c>
      <c r="AK436" s="323" t="b">
        <f t="shared" si="64"/>
        <v>0</v>
      </c>
      <c r="AL436" s="648">
        <f t="shared" si="65"/>
        <v>0</v>
      </c>
      <c r="AM436" s="293">
        <f t="shared" si="66"/>
        <v>0</v>
      </c>
      <c r="AN436" s="294" t="str">
        <f>IF(AM436=0,"",
IF(SUM($AM$47:AM436)=1,AO436,
IF($AM$1547&gt;SUM($AM$47:AM436),_xlfn.CONCAT(", ",AO436),
IF($AM$1547=SUM($AM$47:AM436),_xlfn.CONCAT(" y ",AO436)))))</f>
        <v/>
      </c>
      <c r="AO436" s="89" t="s">
        <v>6640</v>
      </c>
      <c r="AQ436" s="477">
        <f t="shared" si="67"/>
        <v>0</v>
      </c>
      <c r="AR436" s="321">
        <f t="shared" si="68"/>
        <v>0</v>
      </c>
      <c r="AS436" s="293">
        <f t="shared" si="69"/>
        <v>0</v>
      </c>
      <c r="AT436" s="294" t="str">
        <f>IF(AS436=0,"",
IF(SUM($AS$47:AS436)=1,AU436,
IF($AS$1547&gt;SUM($AS$47:AS436),_xlfn.CONCAT(", ",AU436),
IF($AS$1547=SUM($AS$47:AS436),_xlfn.CONCAT(" y ",AU436)))))</f>
        <v/>
      </c>
      <c r="AU436" s="89" t="s">
        <v>6640</v>
      </c>
    </row>
    <row r="437" spans="1:47" ht="15" customHeight="1">
      <c r="A437" s="64"/>
      <c r="B437" s="11"/>
      <c r="C437" s="1021" t="s">
        <v>6641</v>
      </c>
      <c r="D437" s="890"/>
      <c r="E437" s="997"/>
      <c r="F437" s="884"/>
      <c r="G437" s="884"/>
      <c r="H437" s="884"/>
      <c r="I437" s="884"/>
      <c r="J437" s="884"/>
      <c r="K437" s="885"/>
      <c r="L437" s="1027"/>
      <c r="M437" s="884"/>
      <c r="N437" s="884"/>
      <c r="O437" s="885"/>
      <c r="P437" s="1027"/>
      <c r="Q437" s="884"/>
      <c r="R437" s="884"/>
      <c r="S437" s="885"/>
      <c r="T437" s="991"/>
      <c r="U437" s="884"/>
      <c r="V437" s="884"/>
      <c r="W437" s="885"/>
      <c r="X437" s="796"/>
      <c r="Y437" s="796"/>
      <c r="Z437" s="796"/>
      <c r="AA437" s="796"/>
      <c r="AB437" s="796"/>
      <c r="AC437" s="796"/>
      <c r="AD437" s="796"/>
      <c r="AG437" s="323" t="b">
        <f t="shared" si="60"/>
        <v>0</v>
      </c>
      <c r="AH437" s="1" t="str">
        <f t="shared" si="61"/>
        <v/>
      </c>
      <c r="AI437" s="323" t="b">
        <f t="shared" si="62"/>
        <v>0</v>
      </c>
      <c r="AJ437" s="1" t="str">
        <f t="shared" si="63"/>
        <v/>
      </c>
      <c r="AK437" s="323" t="b">
        <f t="shared" si="64"/>
        <v>0</v>
      </c>
      <c r="AL437" s="648">
        <f t="shared" si="65"/>
        <v>0</v>
      </c>
      <c r="AM437" s="293">
        <f t="shared" si="66"/>
        <v>0</v>
      </c>
      <c r="AN437" s="294" t="str">
        <f>IF(AM437=0,"",
IF(SUM($AM$47:AM437)=1,AO437,
IF($AM$1547&gt;SUM($AM$47:AM437),_xlfn.CONCAT(", ",AO437),
IF($AM$1547=SUM($AM$47:AM437),_xlfn.CONCAT(" y ",AO437)))))</f>
        <v/>
      </c>
      <c r="AO437" s="89" t="s">
        <v>6642</v>
      </c>
      <c r="AQ437" s="477">
        <f t="shared" si="67"/>
        <v>0</v>
      </c>
      <c r="AR437" s="321">
        <f t="shared" si="68"/>
        <v>0</v>
      </c>
      <c r="AS437" s="293">
        <f t="shared" si="69"/>
        <v>0</v>
      </c>
      <c r="AT437" s="294" t="str">
        <f>IF(AS437=0,"",
IF(SUM($AS$47:AS437)=1,AU437,
IF($AS$1547&gt;SUM($AS$47:AS437),_xlfn.CONCAT(", ",AU437),
IF($AS$1547=SUM($AS$47:AS437),_xlfn.CONCAT(" y ",AU437)))))</f>
        <v/>
      </c>
      <c r="AU437" s="89" t="s">
        <v>6642</v>
      </c>
    </row>
    <row r="438" spans="1:47" ht="15" customHeight="1">
      <c r="A438" s="64"/>
      <c r="B438" s="11"/>
      <c r="C438" s="1021" t="s">
        <v>6643</v>
      </c>
      <c r="D438" s="890"/>
      <c r="E438" s="997"/>
      <c r="F438" s="884"/>
      <c r="G438" s="884"/>
      <c r="H438" s="884"/>
      <c r="I438" s="884"/>
      <c r="J438" s="884"/>
      <c r="K438" s="885"/>
      <c r="L438" s="1027"/>
      <c r="M438" s="884"/>
      <c r="N438" s="884"/>
      <c r="O438" s="885"/>
      <c r="P438" s="1027"/>
      <c r="Q438" s="884"/>
      <c r="R438" s="884"/>
      <c r="S438" s="885"/>
      <c r="T438" s="991"/>
      <c r="U438" s="884"/>
      <c r="V438" s="884"/>
      <c r="W438" s="885"/>
      <c r="X438" s="796"/>
      <c r="Y438" s="796"/>
      <c r="Z438" s="796"/>
      <c r="AA438" s="796"/>
      <c r="AB438" s="796"/>
      <c r="AC438" s="796"/>
      <c r="AD438" s="796"/>
      <c r="AG438" s="323" t="b">
        <f t="shared" si="60"/>
        <v>0</v>
      </c>
      <c r="AH438" s="1" t="str">
        <f t="shared" si="61"/>
        <v/>
      </c>
      <c r="AI438" s="323" t="b">
        <f t="shared" si="62"/>
        <v>0</v>
      </c>
      <c r="AJ438" s="1" t="str">
        <f t="shared" si="63"/>
        <v/>
      </c>
      <c r="AK438" s="323" t="b">
        <f t="shared" si="64"/>
        <v>0</v>
      </c>
      <c r="AL438" s="648">
        <f t="shared" si="65"/>
        <v>0</v>
      </c>
      <c r="AM438" s="293">
        <f t="shared" si="66"/>
        <v>0</v>
      </c>
      <c r="AN438" s="294" t="str">
        <f>IF(AM438=0,"",
IF(SUM($AM$47:AM438)=1,AO438,
IF($AM$1547&gt;SUM($AM$47:AM438),_xlfn.CONCAT(", ",AO438),
IF($AM$1547=SUM($AM$47:AM438),_xlfn.CONCAT(" y ",AO438)))))</f>
        <v/>
      </c>
      <c r="AO438" s="89" t="s">
        <v>6644</v>
      </c>
      <c r="AQ438" s="477">
        <f t="shared" si="67"/>
        <v>0</v>
      </c>
      <c r="AR438" s="321">
        <f t="shared" si="68"/>
        <v>0</v>
      </c>
      <c r="AS438" s="293">
        <f t="shared" si="69"/>
        <v>0</v>
      </c>
      <c r="AT438" s="294" t="str">
        <f>IF(AS438=0,"",
IF(SUM($AS$47:AS438)=1,AU438,
IF($AS$1547&gt;SUM($AS$47:AS438),_xlfn.CONCAT(", ",AU438),
IF($AS$1547=SUM($AS$47:AS438),_xlfn.CONCAT(" y ",AU438)))))</f>
        <v/>
      </c>
      <c r="AU438" s="89" t="s">
        <v>6644</v>
      </c>
    </row>
    <row r="439" spans="1:47" ht="15" customHeight="1">
      <c r="A439" s="64"/>
      <c r="B439" s="11"/>
      <c r="C439" s="1021" t="s">
        <v>6645</v>
      </c>
      <c r="D439" s="890"/>
      <c r="E439" s="997"/>
      <c r="F439" s="884"/>
      <c r="G439" s="884"/>
      <c r="H439" s="884"/>
      <c r="I439" s="884"/>
      <c r="J439" s="884"/>
      <c r="K439" s="885"/>
      <c r="L439" s="1027"/>
      <c r="M439" s="884"/>
      <c r="N439" s="884"/>
      <c r="O439" s="885"/>
      <c r="P439" s="1027"/>
      <c r="Q439" s="884"/>
      <c r="R439" s="884"/>
      <c r="S439" s="885"/>
      <c r="T439" s="991"/>
      <c r="U439" s="884"/>
      <c r="V439" s="884"/>
      <c r="W439" s="885"/>
      <c r="X439" s="796"/>
      <c r="Y439" s="796"/>
      <c r="Z439" s="796"/>
      <c r="AA439" s="796"/>
      <c r="AB439" s="796"/>
      <c r="AC439" s="796"/>
      <c r="AD439" s="796"/>
      <c r="AG439" s="323" t="b">
        <f t="shared" si="60"/>
        <v>0</v>
      </c>
      <c r="AH439" s="1" t="str">
        <f t="shared" si="61"/>
        <v/>
      </c>
      <c r="AI439" s="323" t="b">
        <f t="shared" si="62"/>
        <v>0</v>
      </c>
      <c r="AJ439" s="1" t="str">
        <f t="shared" si="63"/>
        <v/>
      </c>
      <c r="AK439" s="323" t="b">
        <f t="shared" si="64"/>
        <v>0</v>
      </c>
      <c r="AL439" s="648">
        <f t="shared" si="65"/>
        <v>0</v>
      </c>
      <c r="AM439" s="293">
        <f t="shared" si="66"/>
        <v>0</v>
      </c>
      <c r="AN439" s="294" t="str">
        <f>IF(AM439=0,"",
IF(SUM($AM$47:AM439)=1,AO439,
IF($AM$1547&gt;SUM($AM$47:AM439),_xlfn.CONCAT(", ",AO439),
IF($AM$1547=SUM($AM$47:AM439),_xlfn.CONCAT(" y ",AO439)))))</f>
        <v/>
      </c>
      <c r="AO439" s="89" t="s">
        <v>6646</v>
      </c>
      <c r="AQ439" s="477">
        <f t="shared" si="67"/>
        <v>0</v>
      </c>
      <c r="AR439" s="321">
        <f t="shared" si="68"/>
        <v>0</v>
      </c>
      <c r="AS439" s="293">
        <f t="shared" si="69"/>
        <v>0</v>
      </c>
      <c r="AT439" s="294" t="str">
        <f>IF(AS439=0,"",
IF(SUM($AS$47:AS439)=1,AU439,
IF($AS$1547&gt;SUM($AS$47:AS439),_xlfn.CONCAT(", ",AU439),
IF($AS$1547=SUM($AS$47:AS439),_xlfn.CONCAT(" y ",AU439)))))</f>
        <v/>
      </c>
      <c r="AU439" s="89" t="s">
        <v>6646</v>
      </c>
    </row>
    <row r="440" spans="1:47" ht="15" customHeight="1">
      <c r="A440" s="64"/>
      <c r="B440" s="11"/>
      <c r="C440" s="1021" t="s">
        <v>6647</v>
      </c>
      <c r="D440" s="890"/>
      <c r="E440" s="997"/>
      <c r="F440" s="884"/>
      <c r="G440" s="884"/>
      <c r="H440" s="884"/>
      <c r="I440" s="884"/>
      <c r="J440" s="884"/>
      <c r="K440" s="885"/>
      <c r="L440" s="1027"/>
      <c r="M440" s="884"/>
      <c r="N440" s="884"/>
      <c r="O440" s="885"/>
      <c r="P440" s="1027"/>
      <c r="Q440" s="884"/>
      <c r="R440" s="884"/>
      <c r="S440" s="885"/>
      <c r="T440" s="991"/>
      <c r="U440" s="884"/>
      <c r="V440" s="884"/>
      <c r="W440" s="885"/>
      <c r="X440" s="796"/>
      <c r="Y440" s="796"/>
      <c r="Z440" s="796"/>
      <c r="AA440" s="796"/>
      <c r="AB440" s="796"/>
      <c r="AC440" s="796"/>
      <c r="AD440" s="796"/>
      <c r="AG440" s="323" t="b">
        <f t="shared" si="60"/>
        <v>0</v>
      </c>
      <c r="AH440" s="1" t="str">
        <f t="shared" si="61"/>
        <v/>
      </c>
      <c r="AI440" s="323" t="b">
        <f t="shared" si="62"/>
        <v>0</v>
      </c>
      <c r="AJ440" s="1" t="str">
        <f t="shared" si="63"/>
        <v/>
      </c>
      <c r="AK440" s="323" t="b">
        <f t="shared" si="64"/>
        <v>0</v>
      </c>
      <c r="AL440" s="648">
        <f t="shared" si="65"/>
        <v>0</v>
      </c>
      <c r="AM440" s="293">
        <f t="shared" si="66"/>
        <v>0</v>
      </c>
      <c r="AN440" s="294" t="str">
        <f>IF(AM440=0,"",
IF(SUM($AM$47:AM440)=1,AO440,
IF($AM$1547&gt;SUM($AM$47:AM440),_xlfn.CONCAT(", ",AO440),
IF($AM$1547=SUM($AM$47:AM440),_xlfn.CONCAT(" y ",AO440)))))</f>
        <v/>
      </c>
      <c r="AO440" s="89" t="s">
        <v>6648</v>
      </c>
      <c r="AQ440" s="477">
        <f t="shared" si="67"/>
        <v>0</v>
      </c>
      <c r="AR440" s="321">
        <f t="shared" si="68"/>
        <v>0</v>
      </c>
      <c r="AS440" s="293">
        <f t="shared" si="69"/>
        <v>0</v>
      </c>
      <c r="AT440" s="294" t="str">
        <f>IF(AS440=0,"",
IF(SUM($AS$47:AS440)=1,AU440,
IF($AS$1547&gt;SUM($AS$47:AS440),_xlfn.CONCAT(", ",AU440),
IF($AS$1547=SUM($AS$47:AS440),_xlfn.CONCAT(" y ",AU440)))))</f>
        <v/>
      </c>
      <c r="AU440" s="89" t="s">
        <v>6648</v>
      </c>
    </row>
    <row r="441" spans="1:47" ht="15" customHeight="1">
      <c r="A441" s="64"/>
      <c r="B441" s="11"/>
      <c r="C441" s="1021" t="s">
        <v>6649</v>
      </c>
      <c r="D441" s="890"/>
      <c r="E441" s="997"/>
      <c r="F441" s="884"/>
      <c r="G441" s="884"/>
      <c r="H441" s="884"/>
      <c r="I441" s="884"/>
      <c r="J441" s="884"/>
      <c r="K441" s="885"/>
      <c r="L441" s="1027"/>
      <c r="M441" s="884"/>
      <c r="N441" s="884"/>
      <c r="O441" s="885"/>
      <c r="P441" s="1027"/>
      <c r="Q441" s="884"/>
      <c r="R441" s="884"/>
      <c r="S441" s="885"/>
      <c r="T441" s="991"/>
      <c r="U441" s="884"/>
      <c r="V441" s="884"/>
      <c r="W441" s="885"/>
      <c r="X441" s="796"/>
      <c r="Y441" s="796"/>
      <c r="Z441" s="796"/>
      <c r="AA441" s="796"/>
      <c r="AB441" s="796"/>
      <c r="AC441" s="796"/>
      <c r="AD441" s="796"/>
      <c r="AG441" s="323" t="b">
        <f t="shared" si="60"/>
        <v>0</v>
      </c>
      <c r="AH441" s="1" t="str">
        <f t="shared" si="61"/>
        <v/>
      </c>
      <c r="AI441" s="323" t="b">
        <f t="shared" si="62"/>
        <v>0</v>
      </c>
      <c r="AJ441" s="1" t="str">
        <f t="shared" si="63"/>
        <v/>
      </c>
      <c r="AK441" s="323" t="b">
        <f t="shared" si="64"/>
        <v>0</v>
      </c>
      <c r="AL441" s="648">
        <f t="shared" si="65"/>
        <v>0</v>
      </c>
      <c r="AM441" s="293">
        <f t="shared" si="66"/>
        <v>0</v>
      </c>
      <c r="AN441" s="294" t="str">
        <f>IF(AM441=0,"",
IF(SUM($AM$47:AM441)=1,AO441,
IF($AM$1547&gt;SUM($AM$47:AM441),_xlfn.CONCAT(", ",AO441),
IF($AM$1547=SUM($AM$47:AM441),_xlfn.CONCAT(" y ",AO441)))))</f>
        <v/>
      </c>
      <c r="AO441" s="89" t="s">
        <v>6650</v>
      </c>
      <c r="AQ441" s="477">
        <f t="shared" si="67"/>
        <v>0</v>
      </c>
      <c r="AR441" s="321">
        <f t="shared" si="68"/>
        <v>0</v>
      </c>
      <c r="AS441" s="293">
        <f t="shared" si="69"/>
        <v>0</v>
      </c>
      <c r="AT441" s="294" t="str">
        <f>IF(AS441=0,"",
IF(SUM($AS$47:AS441)=1,AU441,
IF($AS$1547&gt;SUM($AS$47:AS441),_xlfn.CONCAT(", ",AU441),
IF($AS$1547=SUM($AS$47:AS441),_xlfn.CONCAT(" y ",AU441)))))</f>
        <v/>
      </c>
      <c r="AU441" s="89" t="s">
        <v>6650</v>
      </c>
    </row>
    <row r="442" spans="1:47" ht="15" customHeight="1">
      <c r="A442" s="64"/>
      <c r="B442" s="11"/>
      <c r="C442" s="1021" t="s">
        <v>6651</v>
      </c>
      <c r="D442" s="890"/>
      <c r="E442" s="997"/>
      <c r="F442" s="884"/>
      <c r="G442" s="884"/>
      <c r="H442" s="884"/>
      <c r="I442" s="884"/>
      <c r="J442" s="884"/>
      <c r="K442" s="885"/>
      <c r="L442" s="1027"/>
      <c r="M442" s="884"/>
      <c r="N442" s="884"/>
      <c r="O442" s="885"/>
      <c r="P442" s="1027"/>
      <c r="Q442" s="884"/>
      <c r="R442" s="884"/>
      <c r="S442" s="885"/>
      <c r="T442" s="991"/>
      <c r="U442" s="884"/>
      <c r="V442" s="884"/>
      <c r="W442" s="885"/>
      <c r="X442" s="796"/>
      <c r="Y442" s="796"/>
      <c r="Z442" s="796"/>
      <c r="AA442" s="796"/>
      <c r="AB442" s="796"/>
      <c r="AC442" s="796"/>
      <c r="AD442" s="796"/>
      <c r="AG442" s="323" t="b">
        <f t="shared" si="60"/>
        <v>0</v>
      </c>
      <c r="AH442" s="1" t="str">
        <f t="shared" si="61"/>
        <v/>
      </c>
      <c r="AI442" s="323" t="b">
        <f t="shared" si="62"/>
        <v>0</v>
      </c>
      <c r="AJ442" s="1" t="str">
        <f t="shared" si="63"/>
        <v/>
      </c>
      <c r="AK442" s="323" t="b">
        <f t="shared" si="64"/>
        <v>0</v>
      </c>
      <c r="AL442" s="648">
        <f t="shared" si="65"/>
        <v>0</v>
      </c>
      <c r="AM442" s="293">
        <f t="shared" si="66"/>
        <v>0</v>
      </c>
      <c r="AN442" s="294" t="str">
        <f>IF(AM442=0,"",
IF(SUM($AM$47:AM442)=1,AO442,
IF($AM$1547&gt;SUM($AM$47:AM442),_xlfn.CONCAT(", ",AO442),
IF($AM$1547=SUM($AM$47:AM442),_xlfn.CONCAT(" y ",AO442)))))</f>
        <v/>
      </c>
      <c r="AO442" s="89" t="s">
        <v>6652</v>
      </c>
      <c r="AQ442" s="477">
        <f t="shared" si="67"/>
        <v>0</v>
      </c>
      <c r="AR442" s="321">
        <f t="shared" si="68"/>
        <v>0</v>
      </c>
      <c r="AS442" s="293">
        <f t="shared" si="69"/>
        <v>0</v>
      </c>
      <c r="AT442" s="294" t="str">
        <f>IF(AS442=0,"",
IF(SUM($AS$47:AS442)=1,AU442,
IF($AS$1547&gt;SUM($AS$47:AS442),_xlfn.CONCAT(", ",AU442),
IF($AS$1547=SUM($AS$47:AS442),_xlfn.CONCAT(" y ",AU442)))))</f>
        <v/>
      </c>
      <c r="AU442" s="89" t="s">
        <v>6652</v>
      </c>
    </row>
    <row r="443" spans="1:47" ht="15" customHeight="1">
      <c r="A443" s="64"/>
      <c r="B443" s="11"/>
      <c r="C443" s="1021" t="s">
        <v>6653</v>
      </c>
      <c r="D443" s="890"/>
      <c r="E443" s="997"/>
      <c r="F443" s="884"/>
      <c r="G443" s="884"/>
      <c r="H443" s="884"/>
      <c r="I443" s="884"/>
      <c r="J443" s="884"/>
      <c r="K443" s="885"/>
      <c r="L443" s="1027"/>
      <c r="M443" s="884"/>
      <c r="N443" s="884"/>
      <c r="O443" s="885"/>
      <c r="P443" s="1027"/>
      <c r="Q443" s="884"/>
      <c r="R443" s="884"/>
      <c r="S443" s="885"/>
      <c r="T443" s="991"/>
      <c r="U443" s="884"/>
      <c r="V443" s="884"/>
      <c r="W443" s="885"/>
      <c r="X443" s="796"/>
      <c r="Y443" s="796"/>
      <c r="Z443" s="796"/>
      <c r="AA443" s="796"/>
      <c r="AB443" s="796"/>
      <c r="AC443" s="796"/>
      <c r="AD443" s="796"/>
      <c r="AG443" s="323" t="b">
        <f t="shared" si="60"/>
        <v>0</v>
      </c>
      <c r="AH443" s="1" t="str">
        <f t="shared" si="61"/>
        <v/>
      </c>
      <c r="AI443" s="323" t="b">
        <f t="shared" si="62"/>
        <v>0</v>
      </c>
      <c r="AJ443" s="1" t="str">
        <f t="shared" si="63"/>
        <v/>
      </c>
      <c r="AK443" s="323" t="b">
        <f t="shared" si="64"/>
        <v>0</v>
      </c>
      <c r="AL443" s="648">
        <f t="shared" si="65"/>
        <v>0</v>
      </c>
      <c r="AM443" s="293">
        <f t="shared" si="66"/>
        <v>0</v>
      </c>
      <c r="AN443" s="294" t="str">
        <f>IF(AM443=0,"",
IF(SUM($AM$47:AM443)=1,AO443,
IF($AM$1547&gt;SUM($AM$47:AM443),_xlfn.CONCAT(", ",AO443),
IF($AM$1547=SUM($AM$47:AM443),_xlfn.CONCAT(" y ",AO443)))))</f>
        <v/>
      </c>
      <c r="AO443" s="89" t="s">
        <v>6654</v>
      </c>
      <c r="AQ443" s="477">
        <f t="shared" si="67"/>
        <v>0</v>
      </c>
      <c r="AR443" s="321">
        <f t="shared" si="68"/>
        <v>0</v>
      </c>
      <c r="AS443" s="293">
        <f t="shared" si="69"/>
        <v>0</v>
      </c>
      <c r="AT443" s="294" t="str">
        <f>IF(AS443=0,"",
IF(SUM($AS$47:AS443)=1,AU443,
IF($AS$1547&gt;SUM($AS$47:AS443),_xlfn.CONCAT(", ",AU443),
IF($AS$1547=SUM($AS$47:AS443),_xlfn.CONCAT(" y ",AU443)))))</f>
        <v/>
      </c>
      <c r="AU443" s="89" t="s">
        <v>6654</v>
      </c>
    </row>
    <row r="444" spans="1:47" ht="15" customHeight="1">
      <c r="A444" s="64"/>
      <c r="B444" s="11"/>
      <c r="C444" s="1021" t="s">
        <v>6655</v>
      </c>
      <c r="D444" s="890"/>
      <c r="E444" s="997"/>
      <c r="F444" s="884"/>
      <c r="G444" s="884"/>
      <c r="H444" s="884"/>
      <c r="I444" s="884"/>
      <c r="J444" s="884"/>
      <c r="K444" s="885"/>
      <c r="L444" s="1027"/>
      <c r="M444" s="884"/>
      <c r="N444" s="884"/>
      <c r="O444" s="885"/>
      <c r="P444" s="1027"/>
      <c r="Q444" s="884"/>
      <c r="R444" s="884"/>
      <c r="S444" s="885"/>
      <c r="T444" s="991"/>
      <c r="U444" s="884"/>
      <c r="V444" s="884"/>
      <c r="W444" s="885"/>
      <c r="X444" s="796"/>
      <c r="Y444" s="796"/>
      <c r="Z444" s="796"/>
      <c r="AA444" s="796"/>
      <c r="AB444" s="796"/>
      <c r="AC444" s="796"/>
      <c r="AD444" s="796"/>
      <c r="AG444" s="323" t="b">
        <f t="shared" si="60"/>
        <v>0</v>
      </c>
      <c r="AH444" s="1" t="str">
        <f t="shared" si="61"/>
        <v/>
      </c>
      <c r="AI444" s="323" t="b">
        <f t="shared" si="62"/>
        <v>0</v>
      </c>
      <c r="AJ444" s="1" t="str">
        <f t="shared" si="63"/>
        <v/>
      </c>
      <c r="AK444" s="323" t="b">
        <f t="shared" si="64"/>
        <v>0</v>
      </c>
      <c r="AL444" s="648">
        <f t="shared" si="65"/>
        <v>0</v>
      </c>
      <c r="AM444" s="293">
        <f t="shared" si="66"/>
        <v>0</v>
      </c>
      <c r="AN444" s="294" t="str">
        <f>IF(AM444=0,"",
IF(SUM($AM$47:AM444)=1,AO444,
IF($AM$1547&gt;SUM($AM$47:AM444),_xlfn.CONCAT(", ",AO444),
IF($AM$1547=SUM($AM$47:AM444),_xlfn.CONCAT(" y ",AO444)))))</f>
        <v/>
      </c>
      <c r="AO444" s="89" t="s">
        <v>6656</v>
      </c>
      <c r="AQ444" s="477">
        <f t="shared" si="67"/>
        <v>0</v>
      </c>
      <c r="AR444" s="321">
        <f t="shared" si="68"/>
        <v>0</v>
      </c>
      <c r="AS444" s="293">
        <f t="shared" si="69"/>
        <v>0</v>
      </c>
      <c r="AT444" s="294" t="str">
        <f>IF(AS444=0,"",
IF(SUM($AS$47:AS444)=1,AU444,
IF($AS$1547&gt;SUM($AS$47:AS444),_xlfn.CONCAT(", ",AU444),
IF($AS$1547=SUM($AS$47:AS444),_xlfn.CONCAT(" y ",AU444)))))</f>
        <v/>
      </c>
      <c r="AU444" s="89" t="s">
        <v>6656</v>
      </c>
    </row>
    <row r="445" spans="1:47" ht="15" customHeight="1">
      <c r="A445" s="64"/>
      <c r="B445" s="11"/>
      <c r="C445" s="1021" t="s">
        <v>6657</v>
      </c>
      <c r="D445" s="890"/>
      <c r="E445" s="997"/>
      <c r="F445" s="884"/>
      <c r="G445" s="884"/>
      <c r="H445" s="884"/>
      <c r="I445" s="884"/>
      <c r="J445" s="884"/>
      <c r="K445" s="885"/>
      <c r="L445" s="1027"/>
      <c r="M445" s="884"/>
      <c r="N445" s="884"/>
      <c r="O445" s="885"/>
      <c r="P445" s="1027"/>
      <c r="Q445" s="884"/>
      <c r="R445" s="884"/>
      <c r="S445" s="885"/>
      <c r="T445" s="991"/>
      <c r="U445" s="884"/>
      <c r="V445" s="884"/>
      <c r="W445" s="885"/>
      <c r="X445" s="796"/>
      <c r="Y445" s="796"/>
      <c r="Z445" s="796"/>
      <c r="AA445" s="796"/>
      <c r="AB445" s="796"/>
      <c r="AC445" s="796"/>
      <c r="AD445" s="796"/>
      <c r="AG445" s="323" t="b">
        <f t="shared" si="60"/>
        <v>0</v>
      </c>
      <c r="AH445" s="1" t="str">
        <f t="shared" si="61"/>
        <v/>
      </c>
      <c r="AI445" s="323" t="b">
        <f t="shared" si="62"/>
        <v>0</v>
      </c>
      <c r="AJ445" s="1" t="str">
        <f t="shared" si="63"/>
        <v/>
      </c>
      <c r="AK445" s="323" t="b">
        <f t="shared" si="64"/>
        <v>0</v>
      </c>
      <c r="AL445" s="648">
        <f t="shared" si="65"/>
        <v>0</v>
      </c>
      <c r="AM445" s="293">
        <f t="shared" si="66"/>
        <v>0</v>
      </c>
      <c r="AN445" s="294" t="str">
        <f>IF(AM445=0,"",
IF(SUM($AM$47:AM445)=1,AO445,
IF($AM$1547&gt;SUM($AM$47:AM445),_xlfn.CONCAT(", ",AO445),
IF($AM$1547=SUM($AM$47:AM445),_xlfn.CONCAT(" y ",AO445)))))</f>
        <v/>
      </c>
      <c r="AO445" s="89" t="s">
        <v>6658</v>
      </c>
      <c r="AQ445" s="477">
        <f t="shared" si="67"/>
        <v>0</v>
      </c>
      <c r="AR445" s="321">
        <f t="shared" si="68"/>
        <v>0</v>
      </c>
      <c r="AS445" s="293">
        <f t="shared" si="69"/>
        <v>0</v>
      </c>
      <c r="AT445" s="294" t="str">
        <f>IF(AS445=0,"",
IF(SUM($AS$47:AS445)=1,AU445,
IF($AS$1547&gt;SUM($AS$47:AS445),_xlfn.CONCAT(", ",AU445),
IF($AS$1547=SUM($AS$47:AS445),_xlfn.CONCAT(" y ",AU445)))))</f>
        <v/>
      </c>
      <c r="AU445" s="89" t="s">
        <v>6658</v>
      </c>
    </row>
    <row r="446" spans="1:47" ht="15" customHeight="1">
      <c r="A446" s="64"/>
      <c r="B446" s="11"/>
      <c r="C446" s="1021" t="s">
        <v>6659</v>
      </c>
      <c r="D446" s="890"/>
      <c r="E446" s="997"/>
      <c r="F446" s="884"/>
      <c r="G446" s="884"/>
      <c r="H446" s="884"/>
      <c r="I446" s="884"/>
      <c r="J446" s="884"/>
      <c r="K446" s="885"/>
      <c r="L446" s="1027"/>
      <c r="M446" s="884"/>
      <c r="N446" s="884"/>
      <c r="O446" s="885"/>
      <c r="P446" s="1027"/>
      <c r="Q446" s="884"/>
      <c r="R446" s="884"/>
      <c r="S446" s="885"/>
      <c r="T446" s="991"/>
      <c r="U446" s="884"/>
      <c r="V446" s="884"/>
      <c r="W446" s="885"/>
      <c r="X446" s="796"/>
      <c r="Y446" s="796"/>
      <c r="Z446" s="796"/>
      <c r="AA446" s="796"/>
      <c r="AB446" s="796"/>
      <c r="AC446" s="796"/>
      <c r="AD446" s="796"/>
      <c r="AG446" s="323" t="b">
        <f t="shared" si="60"/>
        <v>0</v>
      </c>
      <c r="AH446" s="1" t="str">
        <f t="shared" si="61"/>
        <v/>
      </c>
      <c r="AI446" s="323" t="b">
        <f t="shared" si="62"/>
        <v>0</v>
      </c>
      <c r="AJ446" s="1" t="str">
        <f t="shared" si="63"/>
        <v/>
      </c>
      <c r="AK446" s="323" t="b">
        <f t="shared" si="64"/>
        <v>0</v>
      </c>
      <c r="AL446" s="648">
        <f t="shared" si="65"/>
        <v>0</v>
      </c>
      <c r="AM446" s="293">
        <f t="shared" si="66"/>
        <v>0</v>
      </c>
      <c r="AN446" s="294" t="str">
        <f>IF(AM446=0,"",
IF(SUM($AM$47:AM446)=1,AO446,
IF($AM$1547&gt;SUM($AM$47:AM446),_xlfn.CONCAT(", ",AO446),
IF($AM$1547=SUM($AM$47:AM446),_xlfn.CONCAT(" y ",AO446)))))</f>
        <v/>
      </c>
      <c r="AO446" s="89" t="s">
        <v>6660</v>
      </c>
      <c r="AQ446" s="477">
        <f t="shared" si="67"/>
        <v>0</v>
      </c>
      <c r="AR446" s="321">
        <f t="shared" si="68"/>
        <v>0</v>
      </c>
      <c r="AS446" s="293">
        <f t="shared" si="69"/>
        <v>0</v>
      </c>
      <c r="AT446" s="294" t="str">
        <f>IF(AS446=0,"",
IF(SUM($AS$47:AS446)=1,AU446,
IF($AS$1547&gt;SUM($AS$47:AS446),_xlfn.CONCAT(", ",AU446),
IF($AS$1547=SUM($AS$47:AS446),_xlfn.CONCAT(" y ",AU446)))))</f>
        <v/>
      </c>
      <c r="AU446" s="89" t="s">
        <v>6660</v>
      </c>
    </row>
    <row r="447" spans="1:47" ht="15" customHeight="1">
      <c r="A447" s="64"/>
      <c r="B447" s="11"/>
      <c r="C447" s="1021" t="s">
        <v>6661</v>
      </c>
      <c r="D447" s="890"/>
      <c r="E447" s="997"/>
      <c r="F447" s="884"/>
      <c r="G447" s="884"/>
      <c r="H447" s="884"/>
      <c r="I447" s="884"/>
      <c r="J447" s="884"/>
      <c r="K447" s="885"/>
      <c r="L447" s="1027"/>
      <c r="M447" s="884"/>
      <c r="N447" s="884"/>
      <c r="O447" s="885"/>
      <c r="P447" s="1027"/>
      <c r="Q447" s="884"/>
      <c r="R447" s="884"/>
      <c r="S447" s="885"/>
      <c r="T447" s="991"/>
      <c r="U447" s="884"/>
      <c r="V447" s="884"/>
      <c r="W447" s="885"/>
      <c r="X447" s="796"/>
      <c r="Y447" s="796"/>
      <c r="Z447" s="796"/>
      <c r="AA447" s="796"/>
      <c r="AB447" s="796"/>
      <c r="AC447" s="796"/>
      <c r="AD447" s="796"/>
      <c r="AG447" s="323" t="b">
        <f t="shared" si="60"/>
        <v>0</v>
      </c>
      <c r="AH447" s="1" t="str">
        <f t="shared" si="61"/>
        <v/>
      </c>
      <c r="AI447" s="323" t="b">
        <f t="shared" si="62"/>
        <v>0</v>
      </c>
      <c r="AJ447" s="1" t="str">
        <f t="shared" si="63"/>
        <v/>
      </c>
      <c r="AK447" s="323" t="b">
        <f t="shared" si="64"/>
        <v>0</v>
      </c>
      <c r="AL447" s="648">
        <f t="shared" si="65"/>
        <v>0</v>
      </c>
      <c r="AM447" s="293">
        <f t="shared" si="66"/>
        <v>0</v>
      </c>
      <c r="AN447" s="294" t="str">
        <f>IF(AM447=0,"",
IF(SUM($AM$47:AM447)=1,AO447,
IF($AM$1547&gt;SUM($AM$47:AM447),_xlfn.CONCAT(", ",AO447),
IF($AM$1547=SUM($AM$47:AM447),_xlfn.CONCAT(" y ",AO447)))))</f>
        <v/>
      </c>
      <c r="AO447" s="89" t="s">
        <v>6662</v>
      </c>
      <c r="AQ447" s="477">
        <f t="shared" si="67"/>
        <v>0</v>
      </c>
      <c r="AR447" s="321">
        <f t="shared" si="68"/>
        <v>0</v>
      </c>
      <c r="AS447" s="293">
        <f t="shared" si="69"/>
        <v>0</v>
      </c>
      <c r="AT447" s="294" t="str">
        <f>IF(AS447=0,"",
IF(SUM($AS$47:AS447)=1,AU447,
IF($AS$1547&gt;SUM($AS$47:AS447),_xlfn.CONCAT(", ",AU447),
IF($AS$1547=SUM($AS$47:AS447),_xlfn.CONCAT(" y ",AU447)))))</f>
        <v/>
      </c>
      <c r="AU447" s="89" t="s">
        <v>6662</v>
      </c>
    </row>
    <row r="448" spans="1:47" ht="15" customHeight="1">
      <c r="A448" s="64"/>
      <c r="B448" s="11"/>
      <c r="C448" s="1021" t="s">
        <v>6663</v>
      </c>
      <c r="D448" s="890"/>
      <c r="E448" s="997"/>
      <c r="F448" s="884"/>
      <c r="G448" s="884"/>
      <c r="H448" s="884"/>
      <c r="I448" s="884"/>
      <c r="J448" s="884"/>
      <c r="K448" s="885"/>
      <c r="L448" s="1027"/>
      <c r="M448" s="884"/>
      <c r="N448" s="884"/>
      <c r="O448" s="885"/>
      <c r="P448" s="1027"/>
      <c r="Q448" s="884"/>
      <c r="R448" s="884"/>
      <c r="S448" s="885"/>
      <c r="T448" s="991"/>
      <c r="U448" s="884"/>
      <c r="V448" s="884"/>
      <c r="W448" s="885"/>
      <c r="X448" s="796"/>
      <c r="Y448" s="796"/>
      <c r="Z448" s="796"/>
      <c r="AA448" s="796"/>
      <c r="AB448" s="796"/>
      <c r="AC448" s="796"/>
      <c r="AD448" s="796"/>
      <c r="AG448" s="323" t="b">
        <f t="shared" si="60"/>
        <v>0</v>
      </c>
      <c r="AH448" s="1" t="str">
        <f t="shared" si="61"/>
        <v/>
      </c>
      <c r="AI448" s="323" t="b">
        <f t="shared" si="62"/>
        <v>0</v>
      </c>
      <c r="AJ448" s="1" t="str">
        <f t="shared" si="63"/>
        <v/>
      </c>
      <c r="AK448" s="323" t="b">
        <f t="shared" si="64"/>
        <v>0</v>
      </c>
      <c r="AL448" s="648">
        <f t="shared" si="65"/>
        <v>0</v>
      </c>
      <c r="AM448" s="293">
        <f t="shared" si="66"/>
        <v>0</v>
      </c>
      <c r="AN448" s="294" t="str">
        <f>IF(AM448=0,"",
IF(SUM($AM$47:AM448)=1,AO448,
IF($AM$1547&gt;SUM($AM$47:AM448),_xlfn.CONCAT(", ",AO448),
IF($AM$1547=SUM($AM$47:AM448),_xlfn.CONCAT(" y ",AO448)))))</f>
        <v/>
      </c>
      <c r="AO448" s="89" t="s">
        <v>6664</v>
      </c>
      <c r="AQ448" s="477">
        <f t="shared" si="67"/>
        <v>0</v>
      </c>
      <c r="AR448" s="321">
        <f t="shared" si="68"/>
        <v>0</v>
      </c>
      <c r="AS448" s="293">
        <f t="shared" si="69"/>
        <v>0</v>
      </c>
      <c r="AT448" s="294" t="str">
        <f>IF(AS448=0,"",
IF(SUM($AS$47:AS448)=1,AU448,
IF($AS$1547&gt;SUM($AS$47:AS448),_xlfn.CONCAT(", ",AU448),
IF($AS$1547=SUM($AS$47:AS448),_xlfn.CONCAT(" y ",AU448)))))</f>
        <v/>
      </c>
      <c r="AU448" s="89" t="s">
        <v>6664</v>
      </c>
    </row>
    <row r="449" spans="1:47" ht="15" customHeight="1">
      <c r="A449" s="64"/>
      <c r="B449" s="11"/>
      <c r="C449" s="1021" t="s">
        <v>6665</v>
      </c>
      <c r="D449" s="890"/>
      <c r="E449" s="997"/>
      <c r="F449" s="884"/>
      <c r="G449" s="884"/>
      <c r="H449" s="884"/>
      <c r="I449" s="884"/>
      <c r="J449" s="884"/>
      <c r="K449" s="885"/>
      <c r="L449" s="1027"/>
      <c r="M449" s="884"/>
      <c r="N449" s="884"/>
      <c r="O449" s="885"/>
      <c r="P449" s="1027"/>
      <c r="Q449" s="884"/>
      <c r="R449" s="884"/>
      <c r="S449" s="885"/>
      <c r="T449" s="991"/>
      <c r="U449" s="884"/>
      <c r="V449" s="884"/>
      <c r="W449" s="885"/>
      <c r="X449" s="796"/>
      <c r="Y449" s="796"/>
      <c r="Z449" s="796"/>
      <c r="AA449" s="796"/>
      <c r="AB449" s="796"/>
      <c r="AC449" s="796"/>
      <c r="AD449" s="796"/>
      <c r="AG449" s="323" t="b">
        <f t="shared" si="60"/>
        <v>0</v>
      </c>
      <c r="AH449" s="1" t="str">
        <f t="shared" si="61"/>
        <v/>
      </c>
      <c r="AI449" s="323" t="b">
        <f t="shared" si="62"/>
        <v>0</v>
      </c>
      <c r="AJ449" s="1" t="str">
        <f t="shared" si="63"/>
        <v/>
      </c>
      <c r="AK449" s="323" t="b">
        <f t="shared" si="64"/>
        <v>0</v>
      </c>
      <c r="AL449" s="648">
        <f t="shared" si="65"/>
        <v>0</v>
      </c>
      <c r="AM449" s="293">
        <f t="shared" si="66"/>
        <v>0</v>
      </c>
      <c r="AN449" s="294" t="str">
        <f>IF(AM449=0,"",
IF(SUM($AM$47:AM449)=1,AO449,
IF($AM$1547&gt;SUM($AM$47:AM449),_xlfn.CONCAT(", ",AO449),
IF($AM$1547=SUM($AM$47:AM449),_xlfn.CONCAT(" y ",AO449)))))</f>
        <v/>
      </c>
      <c r="AO449" s="89" t="s">
        <v>6666</v>
      </c>
      <c r="AQ449" s="477">
        <f t="shared" si="67"/>
        <v>0</v>
      </c>
      <c r="AR449" s="321">
        <f t="shared" si="68"/>
        <v>0</v>
      </c>
      <c r="AS449" s="293">
        <f t="shared" si="69"/>
        <v>0</v>
      </c>
      <c r="AT449" s="294" t="str">
        <f>IF(AS449=0,"",
IF(SUM($AS$47:AS449)=1,AU449,
IF($AS$1547&gt;SUM($AS$47:AS449),_xlfn.CONCAT(", ",AU449),
IF($AS$1547=SUM($AS$47:AS449),_xlfn.CONCAT(" y ",AU449)))))</f>
        <v/>
      </c>
      <c r="AU449" s="89" t="s">
        <v>6666</v>
      </c>
    </row>
    <row r="450" spans="1:47" ht="15" customHeight="1">
      <c r="A450" s="64"/>
      <c r="B450" s="11"/>
      <c r="C450" s="1021" t="s">
        <v>6667</v>
      </c>
      <c r="D450" s="890"/>
      <c r="E450" s="997"/>
      <c r="F450" s="884"/>
      <c r="G450" s="884"/>
      <c r="H450" s="884"/>
      <c r="I450" s="884"/>
      <c r="J450" s="884"/>
      <c r="K450" s="885"/>
      <c r="L450" s="1027"/>
      <c r="M450" s="884"/>
      <c r="N450" s="884"/>
      <c r="O450" s="885"/>
      <c r="P450" s="1027"/>
      <c r="Q450" s="884"/>
      <c r="R450" s="884"/>
      <c r="S450" s="885"/>
      <c r="T450" s="991"/>
      <c r="U450" s="884"/>
      <c r="V450" s="884"/>
      <c r="W450" s="885"/>
      <c r="X450" s="796"/>
      <c r="Y450" s="796"/>
      <c r="Z450" s="796"/>
      <c r="AA450" s="796"/>
      <c r="AB450" s="796"/>
      <c r="AC450" s="796"/>
      <c r="AD450" s="796"/>
      <c r="AG450" s="323" t="b">
        <f t="shared" si="60"/>
        <v>0</v>
      </c>
      <c r="AH450" s="1" t="str">
        <f t="shared" si="61"/>
        <v/>
      </c>
      <c r="AI450" s="323" t="b">
        <f t="shared" si="62"/>
        <v>0</v>
      </c>
      <c r="AJ450" s="1" t="str">
        <f t="shared" si="63"/>
        <v/>
      </c>
      <c r="AK450" s="323" t="b">
        <f t="shared" si="64"/>
        <v>0</v>
      </c>
      <c r="AL450" s="648">
        <f t="shared" si="65"/>
        <v>0</v>
      </c>
      <c r="AM450" s="293">
        <f t="shared" si="66"/>
        <v>0</v>
      </c>
      <c r="AN450" s="294" t="str">
        <f>IF(AM450=0,"",
IF(SUM($AM$47:AM450)=1,AO450,
IF($AM$1547&gt;SUM($AM$47:AM450),_xlfn.CONCAT(", ",AO450),
IF($AM$1547=SUM($AM$47:AM450),_xlfn.CONCAT(" y ",AO450)))))</f>
        <v/>
      </c>
      <c r="AO450" s="89" t="s">
        <v>6668</v>
      </c>
      <c r="AQ450" s="477">
        <f t="shared" si="67"/>
        <v>0</v>
      </c>
      <c r="AR450" s="321">
        <f t="shared" si="68"/>
        <v>0</v>
      </c>
      <c r="AS450" s="293">
        <f t="shared" si="69"/>
        <v>0</v>
      </c>
      <c r="AT450" s="294" t="str">
        <f>IF(AS450=0,"",
IF(SUM($AS$47:AS450)=1,AU450,
IF($AS$1547&gt;SUM($AS$47:AS450),_xlfn.CONCAT(", ",AU450),
IF($AS$1547=SUM($AS$47:AS450),_xlfn.CONCAT(" y ",AU450)))))</f>
        <v/>
      </c>
      <c r="AU450" s="89" t="s">
        <v>6668</v>
      </c>
    </row>
    <row r="451" spans="1:47" ht="15" customHeight="1">
      <c r="A451" s="64"/>
      <c r="B451" s="11"/>
      <c r="C451" s="1021" t="s">
        <v>6669</v>
      </c>
      <c r="D451" s="890"/>
      <c r="E451" s="997"/>
      <c r="F451" s="884"/>
      <c r="G451" s="884"/>
      <c r="H451" s="884"/>
      <c r="I451" s="884"/>
      <c r="J451" s="884"/>
      <c r="K451" s="885"/>
      <c r="L451" s="1027"/>
      <c r="M451" s="884"/>
      <c r="N451" s="884"/>
      <c r="O451" s="885"/>
      <c r="P451" s="1027"/>
      <c r="Q451" s="884"/>
      <c r="R451" s="884"/>
      <c r="S451" s="885"/>
      <c r="T451" s="991"/>
      <c r="U451" s="884"/>
      <c r="V451" s="884"/>
      <c r="W451" s="885"/>
      <c r="X451" s="796"/>
      <c r="Y451" s="796"/>
      <c r="Z451" s="796"/>
      <c r="AA451" s="796"/>
      <c r="AB451" s="796"/>
      <c r="AC451" s="796"/>
      <c r="AD451" s="796"/>
      <c r="AG451" s="323" t="b">
        <f t="shared" si="60"/>
        <v>0</v>
      </c>
      <c r="AH451" s="1" t="str">
        <f t="shared" si="61"/>
        <v/>
      </c>
      <c r="AI451" s="323" t="b">
        <f t="shared" si="62"/>
        <v>0</v>
      </c>
      <c r="AJ451" s="1" t="str">
        <f t="shared" si="63"/>
        <v/>
      </c>
      <c r="AK451" s="323" t="b">
        <f t="shared" si="64"/>
        <v>0</v>
      </c>
      <c r="AL451" s="648">
        <f t="shared" si="65"/>
        <v>0</v>
      </c>
      <c r="AM451" s="293">
        <f t="shared" si="66"/>
        <v>0</v>
      </c>
      <c r="AN451" s="294" t="str">
        <f>IF(AM451=0,"",
IF(SUM($AM$47:AM451)=1,AO451,
IF($AM$1547&gt;SUM($AM$47:AM451),_xlfn.CONCAT(", ",AO451),
IF($AM$1547=SUM($AM$47:AM451),_xlfn.CONCAT(" y ",AO451)))))</f>
        <v/>
      </c>
      <c r="AO451" s="89" t="s">
        <v>6670</v>
      </c>
      <c r="AQ451" s="477">
        <f t="shared" si="67"/>
        <v>0</v>
      </c>
      <c r="AR451" s="321">
        <f t="shared" si="68"/>
        <v>0</v>
      </c>
      <c r="AS451" s="293">
        <f t="shared" si="69"/>
        <v>0</v>
      </c>
      <c r="AT451" s="294" t="str">
        <f>IF(AS451=0,"",
IF(SUM($AS$47:AS451)=1,AU451,
IF($AS$1547&gt;SUM($AS$47:AS451),_xlfn.CONCAT(", ",AU451),
IF($AS$1547=SUM($AS$47:AS451),_xlfn.CONCAT(" y ",AU451)))))</f>
        <v/>
      </c>
      <c r="AU451" s="89" t="s">
        <v>6670</v>
      </c>
    </row>
    <row r="452" spans="1:47" ht="15" customHeight="1">
      <c r="A452" s="64"/>
      <c r="B452" s="11"/>
      <c r="C452" s="1021" t="s">
        <v>6671</v>
      </c>
      <c r="D452" s="890"/>
      <c r="E452" s="997"/>
      <c r="F452" s="884"/>
      <c r="G452" s="884"/>
      <c r="H452" s="884"/>
      <c r="I452" s="884"/>
      <c r="J452" s="884"/>
      <c r="K452" s="885"/>
      <c r="L452" s="1027"/>
      <c r="M452" s="884"/>
      <c r="N452" s="884"/>
      <c r="O452" s="885"/>
      <c r="P452" s="1027"/>
      <c r="Q452" s="884"/>
      <c r="R452" s="884"/>
      <c r="S452" s="885"/>
      <c r="T452" s="991"/>
      <c r="U452" s="884"/>
      <c r="V452" s="884"/>
      <c r="W452" s="885"/>
      <c r="X452" s="796"/>
      <c r="Y452" s="796"/>
      <c r="Z452" s="796"/>
      <c r="AA452" s="796"/>
      <c r="AB452" s="796"/>
      <c r="AC452" s="796"/>
      <c r="AD452" s="796"/>
      <c r="AG452" s="323" t="b">
        <f t="shared" si="60"/>
        <v>0</v>
      </c>
      <c r="AH452" s="1" t="str">
        <f t="shared" si="61"/>
        <v/>
      </c>
      <c r="AI452" s="323" t="b">
        <f t="shared" si="62"/>
        <v>0</v>
      </c>
      <c r="AJ452" s="1" t="str">
        <f t="shared" si="63"/>
        <v/>
      </c>
      <c r="AK452" s="323" t="b">
        <f t="shared" si="64"/>
        <v>0</v>
      </c>
      <c r="AL452" s="648">
        <f t="shared" si="65"/>
        <v>0</v>
      </c>
      <c r="AM452" s="293">
        <f t="shared" si="66"/>
        <v>0</v>
      </c>
      <c r="AN452" s="294" t="str">
        <f>IF(AM452=0,"",
IF(SUM($AM$47:AM452)=1,AO452,
IF($AM$1547&gt;SUM($AM$47:AM452),_xlfn.CONCAT(", ",AO452),
IF($AM$1547=SUM($AM$47:AM452),_xlfn.CONCAT(" y ",AO452)))))</f>
        <v/>
      </c>
      <c r="AO452" s="89" t="s">
        <v>6672</v>
      </c>
      <c r="AQ452" s="477">
        <f t="shared" si="67"/>
        <v>0</v>
      </c>
      <c r="AR452" s="321">
        <f t="shared" si="68"/>
        <v>0</v>
      </c>
      <c r="AS452" s="293">
        <f t="shared" si="69"/>
        <v>0</v>
      </c>
      <c r="AT452" s="294" t="str">
        <f>IF(AS452=0,"",
IF(SUM($AS$47:AS452)=1,AU452,
IF($AS$1547&gt;SUM($AS$47:AS452),_xlfn.CONCAT(", ",AU452),
IF($AS$1547=SUM($AS$47:AS452),_xlfn.CONCAT(" y ",AU452)))))</f>
        <v/>
      </c>
      <c r="AU452" s="89" t="s">
        <v>6672</v>
      </c>
    </row>
    <row r="453" spans="1:47" ht="15" customHeight="1">
      <c r="A453" s="64"/>
      <c r="B453" s="11"/>
      <c r="C453" s="1021" t="s">
        <v>6673</v>
      </c>
      <c r="D453" s="890"/>
      <c r="E453" s="997"/>
      <c r="F453" s="884"/>
      <c r="G453" s="884"/>
      <c r="H453" s="884"/>
      <c r="I453" s="884"/>
      <c r="J453" s="884"/>
      <c r="K453" s="885"/>
      <c r="L453" s="1027"/>
      <c r="M453" s="884"/>
      <c r="N453" s="884"/>
      <c r="O453" s="885"/>
      <c r="P453" s="1027"/>
      <c r="Q453" s="884"/>
      <c r="R453" s="884"/>
      <c r="S453" s="885"/>
      <c r="T453" s="991"/>
      <c r="U453" s="884"/>
      <c r="V453" s="884"/>
      <c r="W453" s="885"/>
      <c r="X453" s="796"/>
      <c r="Y453" s="796"/>
      <c r="Z453" s="796"/>
      <c r="AA453" s="796"/>
      <c r="AB453" s="796"/>
      <c r="AC453" s="796"/>
      <c r="AD453" s="796"/>
      <c r="AG453" s="323" t="b">
        <f t="shared" si="60"/>
        <v>0</v>
      </c>
      <c r="AH453" s="1" t="str">
        <f t="shared" si="61"/>
        <v/>
      </c>
      <c r="AI453" s="323" t="b">
        <f t="shared" si="62"/>
        <v>0</v>
      </c>
      <c r="AJ453" s="1" t="str">
        <f t="shared" si="63"/>
        <v/>
      </c>
      <c r="AK453" s="323" t="b">
        <f t="shared" si="64"/>
        <v>0</v>
      </c>
      <c r="AL453" s="648">
        <f t="shared" si="65"/>
        <v>0</v>
      </c>
      <c r="AM453" s="293">
        <f t="shared" si="66"/>
        <v>0</v>
      </c>
      <c r="AN453" s="294" t="str">
        <f>IF(AM453=0,"",
IF(SUM($AM$47:AM453)=1,AO453,
IF($AM$1547&gt;SUM($AM$47:AM453),_xlfn.CONCAT(", ",AO453),
IF($AM$1547=SUM($AM$47:AM453),_xlfn.CONCAT(" y ",AO453)))))</f>
        <v/>
      </c>
      <c r="AO453" s="89" t="s">
        <v>6674</v>
      </c>
      <c r="AQ453" s="477">
        <f t="shared" si="67"/>
        <v>0</v>
      </c>
      <c r="AR453" s="321">
        <f t="shared" si="68"/>
        <v>0</v>
      </c>
      <c r="AS453" s="293">
        <f t="shared" si="69"/>
        <v>0</v>
      </c>
      <c r="AT453" s="294" t="str">
        <f>IF(AS453=0,"",
IF(SUM($AS$47:AS453)=1,AU453,
IF($AS$1547&gt;SUM($AS$47:AS453),_xlfn.CONCAT(", ",AU453),
IF($AS$1547=SUM($AS$47:AS453),_xlfn.CONCAT(" y ",AU453)))))</f>
        <v/>
      </c>
      <c r="AU453" s="89" t="s">
        <v>6674</v>
      </c>
    </row>
    <row r="454" spans="1:47" ht="15" customHeight="1">
      <c r="A454" s="64"/>
      <c r="B454" s="11"/>
      <c r="C454" s="1021" t="s">
        <v>6675</v>
      </c>
      <c r="D454" s="890"/>
      <c r="E454" s="997"/>
      <c r="F454" s="884"/>
      <c r="G454" s="884"/>
      <c r="H454" s="884"/>
      <c r="I454" s="884"/>
      <c r="J454" s="884"/>
      <c r="K454" s="885"/>
      <c r="L454" s="1027"/>
      <c r="M454" s="884"/>
      <c r="N454" s="884"/>
      <c r="O454" s="885"/>
      <c r="P454" s="1027"/>
      <c r="Q454" s="884"/>
      <c r="R454" s="884"/>
      <c r="S454" s="885"/>
      <c r="T454" s="991"/>
      <c r="U454" s="884"/>
      <c r="V454" s="884"/>
      <c r="W454" s="885"/>
      <c r="X454" s="796"/>
      <c r="Y454" s="796"/>
      <c r="Z454" s="796"/>
      <c r="AA454" s="796"/>
      <c r="AB454" s="796"/>
      <c r="AC454" s="796"/>
      <c r="AD454" s="796"/>
      <c r="AG454" s="323" t="b">
        <f t="shared" si="60"/>
        <v>0</v>
      </c>
      <c r="AH454" s="1" t="str">
        <f t="shared" si="61"/>
        <v/>
      </c>
      <c r="AI454" s="323" t="b">
        <f t="shared" si="62"/>
        <v>0</v>
      </c>
      <c r="AJ454" s="1" t="str">
        <f t="shared" si="63"/>
        <v/>
      </c>
      <c r="AK454" s="323" t="b">
        <f t="shared" si="64"/>
        <v>0</v>
      </c>
      <c r="AL454" s="648">
        <f t="shared" si="65"/>
        <v>0</v>
      </c>
      <c r="AM454" s="293">
        <f t="shared" si="66"/>
        <v>0</v>
      </c>
      <c r="AN454" s="294" t="str">
        <f>IF(AM454=0,"",
IF(SUM($AM$47:AM454)=1,AO454,
IF($AM$1547&gt;SUM($AM$47:AM454),_xlfn.CONCAT(", ",AO454),
IF($AM$1547=SUM($AM$47:AM454),_xlfn.CONCAT(" y ",AO454)))))</f>
        <v/>
      </c>
      <c r="AO454" s="89" t="s">
        <v>6676</v>
      </c>
      <c r="AQ454" s="477">
        <f t="shared" si="67"/>
        <v>0</v>
      </c>
      <c r="AR454" s="321">
        <f t="shared" si="68"/>
        <v>0</v>
      </c>
      <c r="AS454" s="293">
        <f t="shared" si="69"/>
        <v>0</v>
      </c>
      <c r="AT454" s="294" t="str">
        <f>IF(AS454=0,"",
IF(SUM($AS$47:AS454)=1,AU454,
IF($AS$1547&gt;SUM($AS$47:AS454),_xlfn.CONCAT(", ",AU454),
IF($AS$1547=SUM($AS$47:AS454),_xlfn.CONCAT(" y ",AU454)))))</f>
        <v/>
      </c>
      <c r="AU454" s="89" t="s">
        <v>6676</v>
      </c>
    </row>
    <row r="455" spans="1:47" ht="15" customHeight="1">
      <c r="A455" s="64"/>
      <c r="B455" s="11"/>
      <c r="C455" s="1021" t="s">
        <v>6677</v>
      </c>
      <c r="D455" s="890"/>
      <c r="E455" s="997"/>
      <c r="F455" s="884"/>
      <c r="G455" s="884"/>
      <c r="H455" s="884"/>
      <c r="I455" s="884"/>
      <c r="J455" s="884"/>
      <c r="K455" s="885"/>
      <c r="L455" s="1027"/>
      <c r="M455" s="884"/>
      <c r="N455" s="884"/>
      <c r="O455" s="885"/>
      <c r="P455" s="1027"/>
      <c r="Q455" s="884"/>
      <c r="R455" s="884"/>
      <c r="S455" s="885"/>
      <c r="T455" s="991"/>
      <c r="U455" s="884"/>
      <c r="V455" s="884"/>
      <c r="W455" s="885"/>
      <c r="X455" s="796"/>
      <c r="Y455" s="796"/>
      <c r="Z455" s="796"/>
      <c r="AA455" s="796"/>
      <c r="AB455" s="796"/>
      <c r="AC455" s="796"/>
      <c r="AD455" s="796"/>
      <c r="AG455" s="323" t="b">
        <f t="shared" si="60"/>
        <v>0</v>
      </c>
      <c r="AH455" s="1" t="str">
        <f t="shared" si="61"/>
        <v/>
      </c>
      <c r="AI455" s="323" t="b">
        <f t="shared" si="62"/>
        <v>0</v>
      </c>
      <c r="AJ455" s="1" t="str">
        <f t="shared" si="63"/>
        <v/>
      </c>
      <c r="AK455" s="323" t="b">
        <f t="shared" si="64"/>
        <v>0</v>
      </c>
      <c r="AL455" s="648">
        <f t="shared" si="65"/>
        <v>0</v>
      </c>
      <c r="AM455" s="293">
        <f t="shared" si="66"/>
        <v>0</v>
      </c>
      <c r="AN455" s="294" t="str">
        <f>IF(AM455=0,"",
IF(SUM($AM$47:AM455)=1,AO455,
IF($AM$1547&gt;SUM($AM$47:AM455),_xlfn.CONCAT(", ",AO455),
IF($AM$1547=SUM($AM$47:AM455),_xlfn.CONCAT(" y ",AO455)))))</f>
        <v/>
      </c>
      <c r="AO455" s="89" t="s">
        <v>6678</v>
      </c>
      <c r="AQ455" s="477">
        <f t="shared" si="67"/>
        <v>0</v>
      </c>
      <c r="AR455" s="321">
        <f t="shared" si="68"/>
        <v>0</v>
      </c>
      <c r="AS455" s="293">
        <f t="shared" si="69"/>
        <v>0</v>
      </c>
      <c r="AT455" s="294" t="str">
        <f>IF(AS455=0,"",
IF(SUM($AS$47:AS455)=1,AU455,
IF($AS$1547&gt;SUM($AS$47:AS455),_xlfn.CONCAT(", ",AU455),
IF($AS$1547=SUM($AS$47:AS455),_xlfn.CONCAT(" y ",AU455)))))</f>
        <v/>
      </c>
      <c r="AU455" s="89" t="s">
        <v>6678</v>
      </c>
    </row>
    <row r="456" spans="1:47" ht="15" customHeight="1">
      <c r="A456" s="64"/>
      <c r="B456" s="11"/>
      <c r="C456" s="1021" t="s">
        <v>6679</v>
      </c>
      <c r="D456" s="890"/>
      <c r="E456" s="997"/>
      <c r="F456" s="884"/>
      <c r="G456" s="884"/>
      <c r="H456" s="884"/>
      <c r="I456" s="884"/>
      <c r="J456" s="884"/>
      <c r="K456" s="885"/>
      <c r="L456" s="1027"/>
      <c r="M456" s="884"/>
      <c r="N456" s="884"/>
      <c r="O456" s="885"/>
      <c r="P456" s="1027"/>
      <c r="Q456" s="884"/>
      <c r="R456" s="884"/>
      <c r="S456" s="885"/>
      <c r="T456" s="991"/>
      <c r="U456" s="884"/>
      <c r="V456" s="884"/>
      <c r="W456" s="885"/>
      <c r="X456" s="796"/>
      <c r="Y456" s="796"/>
      <c r="Z456" s="796"/>
      <c r="AA456" s="796"/>
      <c r="AB456" s="796"/>
      <c r="AC456" s="796"/>
      <c r="AD456" s="796"/>
      <c r="AG456" s="323" t="b">
        <f t="shared" si="60"/>
        <v>0</v>
      </c>
      <c r="AH456" s="1" t="str">
        <f t="shared" si="61"/>
        <v/>
      </c>
      <c r="AI456" s="323" t="b">
        <f t="shared" si="62"/>
        <v>0</v>
      </c>
      <c r="AJ456" s="1" t="str">
        <f t="shared" si="63"/>
        <v/>
      </c>
      <c r="AK456" s="323" t="b">
        <f t="shared" si="64"/>
        <v>0</v>
      </c>
      <c r="AL456" s="648">
        <f t="shared" si="65"/>
        <v>0</v>
      </c>
      <c r="AM456" s="293">
        <f t="shared" si="66"/>
        <v>0</v>
      </c>
      <c r="AN456" s="294" t="str">
        <f>IF(AM456=0,"",
IF(SUM($AM$47:AM456)=1,AO456,
IF($AM$1547&gt;SUM($AM$47:AM456),_xlfn.CONCAT(", ",AO456),
IF($AM$1547=SUM($AM$47:AM456),_xlfn.CONCAT(" y ",AO456)))))</f>
        <v/>
      </c>
      <c r="AO456" s="89" t="s">
        <v>6680</v>
      </c>
      <c r="AQ456" s="477">
        <f t="shared" si="67"/>
        <v>0</v>
      </c>
      <c r="AR456" s="321">
        <f t="shared" si="68"/>
        <v>0</v>
      </c>
      <c r="AS456" s="293">
        <f t="shared" si="69"/>
        <v>0</v>
      </c>
      <c r="AT456" s="294" t="str">
        <f>IF(AS456=0,"",
IF(SUM($AS$47:AS456)=1,AU456,
IF($AS$1547&gt;SUM($AS$47:AS456),_xlfn.CONCAT(", ",AU456),
IF($AS$1547=SUM($AS$47:AS456),_xlfn.CONCAT(" y ",AU456)))))</f>
        <v/>
      </c>
      <c r="AU456" s="89" t="s">
        <v>6680</v>
      </c>
    </row>
    <row r="457" spans="1:47" ht="15" customHeight="1">
      <c r="A457" s="64"/>
      <c r="B457" s="11"/>
      <c r="C457" s="1021" t="s">
        <v>6681</v>
      </c>
      <c r="D457" s="890"/>
      <c r="E457" s="997"/>
      <c r="F457" s="884"/>
      <c r="G457" s="884"/>
      <c r="H457" s="884"/>
      <c r="I457" s="884"/>
      <c r="J457" s="884"/>
      <c r="K457" s="885"/>
      <c r="L457" s="1027"/>
      <c r="M457" s="884"/>
      <c r="N457" s="884"/>
      <c r="O457" s="885"/>
      <c r="P457" s="1027"/>
      <c r="Q457" s="884"/>
      <c r="R457" s="884"/>
      <c r="S457" s="885"/>
      <c r="T457" s="991"/>
      <c r="U457" s="884"/>
      <c r="V457" s="884"/>
      <c r="W457" s="885"/>
      <c r="X457" s="796"/>
      <c r="Y457" s="796"/>
      <c r="Z457" s="796"/>
      <c r="AA457" s="796"/>
      <c r="AB457" s="796"/>
      <c r="AC457" s="796"/>
      <c r="AD457" s="796"/>
      <c r="AG457" s="323" t="b">
        <f t="shared" si="60"/>
        <v>0</v>
      </c>
      <c r="AH457" s="1" t="str">
        <f t="shared" si="61"/>
        <v/>
      </c>
      <c r="AI457" s="323" t="b">
        <f t="shared" si="62"/>
        <v>0</v>
      </c>
      <c r="AJ457" s="1" t="str">
        <f t="shared" si="63"/>
        <v/>
      </c>
      <c r="AK457" s="323" t="b">
        <f t="shared" si="64"/>
        <v>0</v>
      </c>
      <c r="AL457" s="648">
        <f t="shared" si="65"/>
        <v>0</v>
      </c>
      <c r="AM457" s="293">
        <f t="shared" si="66"/>
        <v>0</v>
      </c>
      <c r="AN457" s="294" t="str">
        <f>IF(AM457=0,"",
IF(SUM($AM$47:AM457)=1,AO457,
IF($AM$1547&gt;SUM($AM$47:AM457),_xlfn.CONCAT(", ",AO457),
IF($AM$1547=SUM($AM$47:AM457),_xlfn.CONCAT(" y ",AO457)))))</f>
        <v/>
      </c>
      <c r="AO457" s="89" t="s">
        <v>6682</v>
      </c>
      <c r="AQ457" s="477">
        <f t="shared" si="67"/>
        <v>0</v>
      </c>
      <c r="AR457" s="321">
        <f t="shared" si="68"/>
        <v>0</v>
      </c>
      <c r="AS457" s="293">
        <f t="shared" si="69"/>
        <v>0</v>
      </c>
      <c r="AT457" s="294" t="str">
        <f>IF(AS457=0,"",
IF(SUM($AS$47:AS457)=1,AU457,
IF($AS$1547&gt;SUM($AS$47:AS457),_xlfn.CONCAT(", ",AU457),
IF($AS$1547=SUM($AS$47:AS457),_xlfn.CONCAT(" y ",AU457)))))</f>
        <v/>
      </c>
      <c r="AU457" s="89" t="s">
        <v>6682</v>
      </c>
    </row>
    <row r="458" spans="1:47" ht="15" customHeight="1">
      <c r="A458" s="64"/>
      <c r="B458" s="11"/>
      <c r="C458" s="1021" t="s">
        <v>6683</v>
      </c>
      <c r="D458" s="890"/>
      <c r="E458" s="997"/>
      <c r="F458" s="884"/>
      <c r="G458" s="884"/>
      <c r="H458" s="884"/>
      <c r="I458" s="884"/>
      <c r="J458" s="884"/>
      <c r="K458" s="885"/>
      <c r="L458" s="1027"/>
      <c r="M458" s="884"/>
      <c r="N458" s="884"/>
      <c r="O458" s="885"/>
      <c r="P458" s="1027"/>
      <c r="Q458" s="884"/>
      <c r="R458" s="884"/>
      <c r="S458" s="885"/>
      <c r="T458" s="991"/>
      <c r="U458" s="884"/>
      <c r="V458" s="884"/>
      <c r="W458" s="885"/>
      <c r="X458" s="796"/>
      <c r="Y458" s="796"/>
      <c r="Z458" s="796"/>
      <c r="AA458" s="796"/>
      <c r="AB458" s="796"/>
      <c r="AC458" s="796"/>
      <c r="AD458" s="796"/>
      <c r="AG458" s="323" t="b">
        <f t="shared" si="60"/>
        <v>0</v>
      </c>
      <c r="AH458" s="1" t="str">
        <f t="shared" si="61"/>
        <v/>
      </c>
      <c r="AI458" s="323" t="b">
        <f t="shared" si="62"/>
        <v>0</v>
      </c>
      <c r="AJ458" s="1" t="str">
        <f t="shared" si="63"/>
        <v/>
      </c>
      <c r="AK458" s="323" t="b">
        <f t="shared" si="64"/>
        <v>0</v>
      </c>
      <c r="AL458" s="648">
        <f t="shared" si="65"/>
        <v>0</v>
      </c>
      <c r="AM458" s="293">
        <f t="shared" si="66"/>
        <v>0</v>
      </c>
      <c r="AN458" s="294" t="str">
        <f>IF(AM458=0,"",
IF(SUM($AM$47:AM458)=1,AO458,
IF($AM$1547&gt;SUM($AM$47:AM458),_xlfn.CONCAT(", ",AO458),
IF($AM$1547=SUM($AM$47:AM458),_xlfn.CONCAT(" y ",AO458)))))</f>
        <v/>
      </c>
      <c r="AO458" s="89" t="s">
        <v>6684</v>
      </c>
      <c r="AQ458" s="477">
        <f t="shared" si="67"/>
        <v>0</v>
      </c>
      <c r="AR458" s="321">
        <f t="shared" si="68"/>
        <v>0</v>
      </c>
      <c r="AS458" s="293">
        <f t="shared" si="69"/>
        <v>0</v>
      </c>
      <c r="AT458" s="294" t="str">
        <f>IF(AS458=0,"",
IF(SUM($AS$47:AS458)=1,AU458,
IF($AS$1547&gt;SUM($AS$47:AS458),_xlfn.CONCAT(", ",AU458),
IF($AS$1547=SUM($AS$47:AS458),_xlfn.CONCAT(" y ",AU458)))))</f>
        <v/>
      </c>
      <c r="AU458" s="89" t="s">
        <v>6684</v>
      </c>
    </row>
    <row r="459" spans="1:47" ht="15" customHeight="1">
      <c r="A459" s="64"/>
      <c r="B459" s="11"/>
      <c r="C459" s="1021" t="s">
        <v>6685</v>
      </c>
      <c r="D459" s="890"/>
      <c r="E459" s="997"/>
      <c r="F459" s="884"/>
      <c r="G459" s="884"/>
      <c r="H459" s="884"/>
      <c r="I459" s="884"/>
      <c r="J459" s="884"/>
      <c r="K459" s="885"/>
      <c r="L459" s="1027"/>
      <c r="M459" s="884"/>
      <c r="N459" s="884"/>
      <c r="O459" s="885"/>
      <c r="P459" s="1027"/>
      <c r="Q459" s="884"/>
      <c r="R459" s="884"/>
      <c r="S459" s="885"/>
      <c r="T459" s="991"/>
      <c r="U459" s="884"/>
      <c r="V459" s="884"/>
      <c r="W459" s="885"/>
      <c r="X459" s="796"/>
      <c r="Y459" s="796"/>
      <c r="Z459" s="796"/>
      <c r="AA459" s="796"/>
      <c r="AB459" s="796"/>
      <c r="AC459" s="796"/>
      <c r="AD459" s="796"/>
      <c r="AG459" s="323" t="b">
        <f t="shared" si="60"/>
        <v>0</v>
      </c>
      <c r="AH459" s="1" t="str">
        <f t="shared" si="61"/>
        <v/>
      </c>
      <c r="AI459" s="323" t="b">
        <f t="shared" si="62"/>
        <v>0</v>
      </c>
      <c r="AJ459" s="1" t="str">
        <f t="shared" si="63"/>
        <v/>
      </c>
      <c r="AK459" s="323" t="b">
        <f t="shared" si="64"/>
        <v>0</v>
      </c>
      <c r="AL459" s="648">
        <f t="shared" si="65"/>
        <v>0</v>
      </c>
      <c r="AM459" s="293">
        <f t="shared" si="66"/>
        <v>0</v>
      </c>
      <c r="AN459" s="294" t="str">
        <f>IF(AM459=0,"",
IF(SUM($AM$47:AM459)=1,AO459,
IF($AM$1547&gt;SUM($AM$47:AM459),_xlfn.CONCAT(", ",AO459),
IF($AM$1547=SUM($AM$47:AM459),_xlfn.CONCAT(" y ",AO459)))))</f>
        <v/>
      </c>
      <c r="AO459" s="89" t="s">
        <v>6686</v>
      </c>
      <c r="AQ459" s="477">
        <f t="shared" si="67"/>
        <v>0</v>
      </c>
      <c r="AR459" s="321">
        <f t="shared" si="68"/>
        <v>0</v>
      </c>
      <c r="AS459" s="293">
        <f t="shared" si="69"/>
        <v>0</v>
      </c>
      <c r="AT459" s="294" t="str">
        <f>IF(AS459=0,"",
IF(SUM($AS$47:AS459)=1,AU459,
IF($AS$1547&gt;SUM($AS$47:AS459),_xlfn.CONCAT(", ",AU459),
IF($AS$1547=SUM($AS$47:AS459),_xlfn.CONCAT(" y ",AU459)))))</f>
        <v/>
      </c>
      <c r="AU459" s="89" t="s">
        <v>6686</v>
      </c>
    </row>
    <row r="460" spans="1:47" ht="15" customHeight="1">
      <c r="A460" s="64"/>
      <c r="B460" s="11"/>
      <c r="C460" s="1021" t="s">
        <v>6687</v>
      </c>
      <c r="D460" s="890"/>
      <c r="E460" s="997"/>
      <c r="F460" s="884"/>
      <c r="G460" s="884"/>
      <c r="H460" s="884"/>
      <c r="I460" s="884"/>
      <c r="J460" s="884"/>
      <c r="K460" s="885"/>
      <c r="L460" s="1027"/>
      <c r="M460" s="884"/>
      <c r="N460" s="884"/>
      <c r="O460" s="885"/>
      <c r="P460" s="1027"/>
      <c r="Q460" s="884"/>
      <c r="R460" s="884"/>
      <c r="S460" s="885"/>
      <c r="T460" s="991"/>
      <c r="U460" s="884"/>
      <c r="V460" s="884"/>
      <c r="W460" s="885"/>
      <c r="X460" s="796"/>
      <c r="Y460" s="796"/>
      <c r="Z460" s="796"/>
      <c r="AA460" s="796"/>
      <c r="AB460" s="796"/>
      <c r="AC460" s="796"/>
      <c r="AD460" s="796"/>
      <c r="AG460" s="323" t="b">
        <f t="shared" si="60"/>
        <v>0</v>
      </c>
      <c r="AH460" s="1" t="str">
        <f t="shared" si="61"/>
        <v/>
      </c>
      <c r="AI460" s="323" t="b">
        <f t="shared" si="62"/>
        <v>0</v>
      </c>
      <c r="AJ460" s="1" t="str">
        <f t="shared" si="63"/>
        <v/>
      </c>
      <c r="AK460" s="323" t="b">
        <f t="shared" si="64"/>
        <v>0</v>
      </c>
      <c r="AL460" s="648">
        <f t="shared" si="65"/>
        <v>0</v>
      </c>
      <c r="AM460" s="293">
        <f t="shared" si="66"/>
        <v>0</v>
      </c>
      <c r="AN460" s="294" t="str">
        <f>IF(AM460=0,"",
IF(SUM($AM$47:AM460)=1,AO460,
IF($AM$1547&gt;SUM($AM$47:AM460),_xlfn.CONCAT(", ",AO460),
IF($AM$1547=SUM($AM$47:AM460),_xlfn.CONCAT(" y ",AO460)))))</f>
        <v/>
      </c>
      <c r="AO460" s="89" t="s">
        <v>6688</v>
      </c>
      <c r="AQ460" s="477">
        <f t="shared" si="67"/>
        <v>0</v>
      </c>
      <c r="AR460" s="321">
        <f t="shared" si="68"/>
        <v>0</v>
      </c>
      <c r="AS460" s="293">
        <f t="shared" si="69"/>
        <v>0</v>
      </c>
      <c r="AT460" s="294" t="str">
        <f>IF(AS460=0,"",
IF(SUM($AS$47:AS460)=1,AU460,
IF($AS$1547&gt;SUM($AS$47:AS460),_xlfn.CONCAT(", ",AU460),
IF($AS$1547=SUM($AS$47:AS460),_xlfn.CONCAT(" y ",AU460)))))</f>
        <v/>
      </c>
      <c r="AU460" s="89" t="s">
        <v>6688</v>
      </c>
    </row>
    <row r="461" spans="1:47" ht="15" customHeight="1">
      <c r="A461" s="64"/>
      <c r="B461" s="11"/>
      <c r="C461" s="1021" t="s">
        <v>6689</v>
      </c>
      <c r="D461" s="890"/>
      <c r="E461" s="997"/>
      <c r="F461" s="884"/>
      <c r="G461" s="884"/>
      <c r="H461" s="884"/>
      <c r="I461" s="884"/>
      <c r="J461" s="884"/>
      <c r="K461" s="885"/>
      <c r="L461" s="1027"/>
      <c r="M461" s="884"/>
      <c r="N461" s="884"/>
      <c r="O461" s="885"/>
      <c r="P461" s="1027"/>
      <c r="Q461" s="884"/>
      <c r="R461" s="884"/>
      <c r="S461" s="885"/>
      <c r="T461" s="991"/>
      <c r="U461" s="884"/>
      <c r="V461" s="884"/>
      <c r="W461" s="885"/>
      <c r="X461" s="796"/>
      <c r="Y461" s="796"/>
      <c r="Z461" s="796"/>
      <c r="AA461" s="796"/>
      <c r="AB461" s="796"/>
      <c r="AC461" s="796"/>
      <c r="AD461" s="796"/>
      <c r="AG461" s="323" t="b">
        <f t="shared" si="60"/>
        <v>0</v>
      </c>
      <c r="AH461" s="1" t="str">
        <f t="shared" si="61"/>
        <v/>
      </c>
      <c r="AI461" s="323" t="b">
        <f t="shared" si="62"/>
        <v>0</v>
      </c>
      <c r="AJ461" s="1" t="str">
        <f t="shared" si="63"/>
        <v/>
      </c>
      <c r="AK461" s="323" t="b">
        <f t="shared" si="64"/>
        <v>0</v>
      </c>
      <c r="AL461" s="648">
        <f t="shared" si="65"/>
        <v>0</v>
      </c>
      <c r="AM461" s="293">
        <f t="shared" si="66"/>
        <v>0</v>
      </c>
      <c r="AN461" s="294" t="str">
        <f>IF(AM461=0,"",
IF(SUM($AM$47:AM461)=1,AO461,
IF($AM$1547&gt;SUM($AM$47:AM461),_xlfn.CONCAT(", ",AO461),
IF($AM$1547=SUM($AM$47:AM461),_xlfn.CONCAT(" y ",AO461)))))</f>
        <v/>
      </c>
      <c r="AO461" s="89" t="s">
        <v>6690</v>
      </c>
      <c r="AQ461" s="477">
        <f t="shared" si="67"/>
        <v>0</v>
      </c>
      <c r="AR461" s="321">
        <f t="shared" si="68"/>
        <v>0</v>
      </c>
      <c r="AS461" s="293">
        <f t="shared" si="69"/>
        <v>0</v>
      </c>
      <c r="AT461" s="294" t="str">
        <f>IF(AS461=0,"",
IF(SUM($AS$47:AS461)=1,AU461,
IF($AS$1547&gt;SUM($AS$47:AS461),_xlfn.CONCAT(", ",AU461),
IF($AS$1547=SUM($AS$47:AS461),_xlfn.CONCAT(" y ",AU461)))))</f>
        <v/>
      </c>
      <c r="AU461" s="89" t="s">
        <v>6690</v>
      </c>
    </row>
    <row r="462" spans="1:47" ht="15" customHeight="1">
      <c r="A462" s="64"/>
      <c r="B462" s="11"/>
      <c r="C462" s="1021" t="s">
        <v>6691</v>
      </c>
      <c r="D462" s="890"/>
      <c r="E462" s="997"/>
      <c r="F462" s="884"/>
      <c r="G462" s="884"/>
      <c r="H462" s="884"/>
      <c r="I462" s="884"/>
      <c r="J462" s="884"/>
      <c r="K462" s="885"/>
      <c r="L462" s="1027"/>
      <c r="M462" s="884"/>
      <c r="N462" s="884"/>
      <c r="O462" s="885"/>
      <c r="P462" s="1027"/>
      <c r="Q462" s="884"/>
      <c r="R462" s="884"/>
      <c r="S462" s="885"/>
      <c r="T462" s="991"/>
      <c r="U462" s="884"/>
      <c r="V462" s="884"/>
      <c r="W462" s="885"/>
      <c r="X462" s="796"/>
      <c r="Y462" s="796"/>
      <c r="Z462" s="796"/>
      <c r="AA462" s="796"/>
      <c r="AB462" s="796"/>
      <c r="AC462" s="796"/>
      <c r="AD462" s="796"/>
      <c r="AG462" s="323" t="b">
        <f t="shared" si="60"/>
        <v>0</v>
      </c>
      <c r="AH462" s="1" t="str">
        <f t="shared" si="61"/>
        <v/>
      </c>
      <c r="AI462" s="323" t="b">
        <f t="shared" si="62"/>
        <v>0</v>
      </c>
      <c r="AJ462" s="1" t="str">
        <f t="shared" si="63"/>
        <v/>
      </c>
      <c r="AK462" s="323" t="b">
        <f t="shared" si="64"/>
        <v>0</v>
      </c>
      <c r="AL462" s="648">
        <f t="shared" si="65"/>
        <v>0</v>
      </c>
      <c r="AM462" s="293">
        <f t="shared" si="66"/>
        <v>0</v>
      </c>
      <c r="AN462" s="294" t="str">
        <f>IF(AM462=0,"",
IF(SUM($AM$47:AM462)=1,AO462,
IF($AM$1547&gt;SUM($AM$47:AM462),_xlfn.CONCAT(", ",AO462),
IF($AM$1547=SUM($AM$47:AM462),_xlfn.CONCAT(" y ",AO462)))))</f>
        <v/>
      </c>
      <c r="AO462" s="89" t="s">
        <v>6692</v>
      </c>
      <c r="AQ462" s="477">
        <f t="shared" si="67"/>
        <v>0</v>
      </c>
      <c r="AR462" s="321">
        <f t="shared" si="68"/>
        <v>0</v>
      </c>
      <c r="AS462" s="293">
        <f t="shared" si="69"/>
        <v>0</v>
      </c>
      <c r="AT462" s="294" t="str">
        <f>IF(AS462=0,"",
IF(SUM($AS$47:AS462)=1,AU462,
IF($AS$1547&gt;SUM($AS$47:AS462),_xlfn.CONCAT(", ",AU462),
IF($AS$1547=SUM($AS$47:AS462),_xlfn.CONCAT(" y ",AU462)))))</f>
        <v/>
      </c>
      <c r="AU462" s="89" t="s">
        <v>6692</v>
      </c>
    </row>
    <row r="463" spans="1:47" ht="15" customHeight="1">
      <c r="A463" s="64"/>
      <c r="B463" s="11"/>
      <c r="C463" s="1021" t="s">
        <v>6693</v>
      </c>
      <c r="D463" s="890"/>
      <c r="E463" s="997"/>
      <c r="F463" s="884"/>
      <c r="G463" s="884"/>
      <c r="H463" s="884"/>
      <c r="I463" s="884"/>
      <c r="J463" s="884"/>
      <c r="K463" s="885"/>
      <c r="L463" s="1027"/>
      <c r="M463" s="884"/>
      <c r="N463" s="884"/>
      <c r="O463" s="885"/>
      <c r="P463" s="1027"/>
      <c r="Q463" s="884"/>
      <c r="R463" s="884"/>
      <c r="S463" s="885"/>
      <c r="T463" s="991"/>
      <c r="U463" s="884"/>
      <c r="V463" s="884"/>
      <c r="W463" s="885"/>
      <c r="X463" s="796"/>
      <c r="Y463" s="796"/>
      <c r="Z463" s="796"/>
      <c r="AA463" s="796"/>
      <c r="AB463" s="796"/>
      <c r="AC463" s="796"/>
      <c r="AD463" s="796"/>
      <c r="AG463" s="323" t="b">
        <f t="shared" si="60"/>
        <v>0</v>
      </c>
      <c r="AH463" s="1" t="str">
        <f t="shared" si="61"/>
        <v/>
      </c>
      <c r="AI463" s="323" t="b">
        <f t="shared" si="62"/>
        <v>0</v>
      </c>
      <c r="AJ463" s="1" t="str">
        <f t="shared" si="63"/>
        <v/>
      </c>
      <c r="AK463" s="323" t="b">
        <f t="shared" si="64"/>
        <v>0</v>
      </c>
      <c r="AL463" s="648">
        <f t="shared" si="65"/>
        <v>0</v>
      </c>
      <c r="AM463" s="293">
        <f t="shared" si="66"/>
        <v>0</v>
      </c>
      <c r="AN463" s="294" t="str">
        <f>IF(AM463=0,"",
IF(SUM($AM$47:AM463)=1,AO463,
IF($AM$1547&gt;SUM($AM$47:AM463),_xlfn.CONCAT(", ",AO463),
IF($AM$1547=SUM($AM$47:AM463),_xlfn.CONCAT(" y ",AO463)))))</f>
        <v/>
      </c>
      <c r="AO463" s="89" t="s">
        <v>6694</v>
      </c>
      <c r="AQ463" s="477">
        <f t="shared" si="67"/>
        <v>0</v>
      </c>
      <c r="AR463" s="321">
        <f t="shared" si="68"/>
        <v>0</v>
      </c>
      <c r="AS463" s="293">
        <f t="shared" si="69"/>
        <v>0</v>
      </c>
      <c r="AT463" s="294" t="str">
        <f>IF(AS463=0,"",
IF(SUM($AS$47:AS463)=1,AU463,
IF($AS$1547&gt;SUM($AS$47:AS463),_xlfn.CONCAT(", ",AU463),
IF($AS$1547=SUM($AS$47:AS463),_xlfn.CONCAT(" y ",AU463)))))</f>
        <v/>
      </c>
      <c r="AU463" s="89" t="s">
        <v>6694</v>
      </c>
    </row>
    <row r="464" spans="1:47" ht="15" customHeight="1">
      <c r="A464" s="64"/>
      <c r="B464" s="11"/>
      <c r="C464" s="1021" t="s">
        <v>6695</v>
      </c>
      <c r="D464" s="890"/>
      <c r="E464" s="997"/>
      <c r="F464" s="884"/>
      <c r="G464" s="884"/>
      <c r="H464" s="884"/>
      <c r="I464" s="884"/>
      <c r="J464" s="884"/>
      <c r="K464" s="885"/>
      <c r="L464" s="1027"/>
      <c r="M464" s="884"/>
      <c r="N464" s="884"/>
      <c r="O464" s="885"/>
      <c r="P464" s="1027"/>
      <c r="Q464" s="884"/>
      <c r="R464" s="884"/>
      <c r="S464" s="885"/>
      <c r="T464" s="991"/>
      <c r="U464" s="884"/>
      <c r="V464" s="884"/>
      <c r="W464" s="885"/>
      <c r="X464" s="796"/>
      <c r="Y464" s="796"/>
      <c r="Z464" s="796"/>
      <c r="AA464" s="796"/>
      <c r="AB464" s="796"/>
      <c r="AC464" s="796"/>
      <c r="AD464" s="796"/>
      <c r="AG464" s="323" t="b">
        <f t="shared" si="60"/>
        <v>0</v>
      </c>
      <c r="AH464" s="1" t="str">
        <f t="shared" si="61"/>
        <v/>
      </c>
      <c r="AI464" s="323" t="b">
        <f t="shared" si="62"/>
        <v>0</v>
      </c>
      <c r="AJ464" s="1" t="str">
        <f t="shared" si="63"/>
        <v/>
      </c>
      <c r="AK464" s="323" t="b">
        <f t="shared" si="64"/>
        <v>0</v>
      </c>
      <c r="AL464" s="648">
        <f t="shared" si="65"/>
        <v>0</v>
      </c>
      <c r="AM464" s="293">
        <f t="shared" si="66"/>
        <v>0</v>
      </c>
      <c r="AN464" s="294" t="str">
        <f>IF(AM464=0,"",
IF(SUM($AM$47:AM464)=1,AO464,
IF($AM$1547&gt;SUM($AM$47:AM464),_xlfn.CONCAT(", ",AO464),
IF($AM$1547=SUM($AM$47:AM464),_xlfn.CONCAT(" y ",AO464)))))</f>
        <v/>
      </c>
      <c r="AO464" s="89" t="s">
        <v>6696</v>
      </c>
      <c r="AQ464" s="477">
        <f t="shared" si="67"/>
        <v>0</v>
      </c>
      <c r="AR464" s="321">
        <f t="shared" si="68"/>
        <v>0</v>
      </c>
      <c r="AS464" s="293">
        <f t="shared" si="69"/>
        <v>0</v>
      </c>
      <c r="AT464" s="294" t="str">
        <f>IF(AS464=0,"",
IF(SUM($AS$47:AS464)=1,AU464,
IF($AS$1547&gt;SUM($AS$47:AS464),_xlfn.CONCAT(", ",AU464),
IF($AS$1547=SUM($AS$47:AS464),_xlfn.CONCAT(" y ",AU464)))))</f>
        <v/>
      </c>
      <c r="AU464" s="89" t="s">
        <v>6696</v>
      </c>
    </row>
    <row r="465" spans="1:47" ht="15" customHeight="1">
      <c r="A465" s="64"/>
      <c r="B465" s="11"/>
      <c r="C465" s="1021" t="s">
        <v>6697</v>
      </c>
      <c r="D465" s="890"/>
      <c r="E465" s="997"/>
      <c r="F465" s="884"/>
      <c r="G465" s="884"/>
      <c r="H465" s="884"/>
      <c r="I465" s="884"/>
      <c r="J465" s="884"/>
      <c r="K465" s="885"/>
      <c r="L465" s="1027"/>
      <c r="M465" s="884"/>
      <c r="N465" s="884"/>
      <c r="O465" s="885"/>
      <c r="P465" s="1027"/>
      <c r="Q465" s="884"/>
      <c r="R465" s="884"/>
      <c r="S465" s="885"/>
      <c r="T465" s="991"/>
      <c r="U465" s="884"/>
      <c r="V465" s="884"/>
      <c r="W465" s="885"/>
      <c r="X465" s="796"/>
      <c r="Y465" s="796"/>
      <c r="Z465" s="796"/>
      <c r="AA465" s="796"/>
      <c r="AB465" s="796"/>
      <c r="AC465" s="796"/>
      <c r="AD465" s="796"/>
      <c r="AG465" s="323" t="b">
        <f t="shared" si="60"/>
        <v>0</v>
      </c>
      <c r="AH465" s="1" t="str">
        <f t="shared" si="61"/>
        <v/>
      </c>
      <c r="AI465" s="323" t="b">
        <f t="shared" si="62"/>
        <v>0</v>
      </c>
      <c r="AJ465" s="1" t="str">
        <f t="shared" si="63"/>
        <v/>
      </c>
      <c r="AK465" s="323" t="b">
        <f t="shared" si="64"/>
        <v>0</v>
      </c>
      <c r="AL465" s="648">
        <f t="shared" si="65"/>
        <v>0</v>
      </c>
      <c r="AM465" s="293">
        <f t="shared" si="66"/>
        <v>0</v>
      </c>
      <c r="AN465" s="294" t="str">
        <f>IF(AM465=0,"",
IF(SUM($AM$47:AM465)=1,AO465,
IF($AM$1547&gt;SUM($AM$47:AM465),_xlfn.CONCAT(", ",AO465),
IF($AM$1547=SUM($AM$47:AM465),_xlfn.CONCAT(" y ",AO465)))))</f>
        <v/>
      </c>
      <c r="AO465" s="89" t="s">
        <v>6698</v>
      </c>
      <c r="AQ465" s="477">
        <f t="shared" si="67"/>
        <v>0</v>
      </c>
      <c r="AR465" s="321">
        <f t="shared" si="68"/>
        <v>0</v>
      </c>
      <c r="AS465" s="293">
        <f t="shared" si="69"/>
        <v>0</v>
      </c>
      <c r="AT465" s="294" t="str">
        <f>IF(AS465=0,"",
IF(SUM($AS$47:AS465)=1,AU465,
IF($AS$1547&gt;SUM($AS$47:AS465),_xlfn.CONCAT(", ",AU465),
IF($AS$1547=SUM($AS$47:AS465),_xlfn.CONCAT(" y ",AU465)))))</f>
        <v/>
      </c>
      <c r="AU465" s="89" t="s">
        <v>6698</v>
      </c>
    </row>
    <row r="466" spans="1:47" ht="15" customHeight="1">
      <c r="A466" s="64"/>
      <c r="B466" s="11"/>
      <c r="C466" s="1021" t="s">
        <v>6699</v>
      </c>
      <c r="D466" s="890"/>
      <c r="E466" s="997"/>
      <c r="F466" s="884"/>
      <c r="G466" s="884"/>
      <c r="H466" s="884"/>
      <c r="I466" s="884"/>
      <c r="J466" s="884"/>
      <c r="K466" s="885"/>
      <c r="L466" s="1027"/>
      <c r="M466" s="884"/>
      <c r="N466" s="884"/>
      <c r="O466" s="885"/>
      <c r="P466" s="1027"/>
      <c r="Q466" s="884"/>
      <c r="R466" s="884"/>
      <c r="S466" s="885"/>
      <c r="T466" s="991"/>
      <c r="U466" s="884"/>
      <c r="V466" s="884"/>
      <c r="W466" s="885"/>
      <c r="X466" s="796"/>
      <c r="Y466" s="796"/>
      <c r="Z466" s="796"/>
      <c r="AA466" s="796"/>
      <c r="AB466" s="796"/>
      <c r="AC466" s="796"/>
      <c r="AD466" s="796"/>
      <c r="AG466" s="323" t="b">
        <f t="shared" si="60"/>
        <v>0</v>
      </c>
      <c r="AH466" s="1" t="str">
        <f t="shared" si="61"/>
        <v/>
      </c>
      <c r="AI466" s="323" t="b">
        <f t="shared" si="62"/>
        <v>0</v>
      </c>
      <c r="AJ466" s="1" t="str">
        <f t="shared" si="63"/>
        <v/>
      </c>
      <c r="AK466" s="323" t="b">
        <f t="shared" si="64"/>
        <v>0</v>
      </c>
      <c r="AL466" s="648">
        <f t="shared" si="65"/>
        <v>0</v>
      </c>
      <c r="AM466" s="293">
        <f t="shared" si="66"/>
        <v>0</v>
      </c>
      <c r="AN466" s="294" t="str">
        <f>IF(AM466=0,"",
IF(SUM($AM$47:AM466)=1,AO466,
IF($AM$1547&gt;SUM($AM$47:AM466),_xlfn.CONCAT(", ",AO466),
IF($AM$1547=SUM($AM$47:AM466),_xlfn.CONCAT(" y ",AO466)))))</f>
        <v/>
      </c>
      <c r="AO466" s="89" t="s">
        <v>6700</v>
      </c>
      <c r="AQ466" s="477">
        <f t="shared" si="67"/>
        <v>0</v>
      </c>
      <c r="AR466" s="321">
        <f t="shared" si="68"/>
        <v>0</v>
      </c>
      <c r="AS466" s="293">
        <f t="shared" si="69"/>
        <v>0</v>
      </c>
      <c r="AT466" s="294" t="str">
        <f>IF(AS466=0,"",
IF(SUM($AS$47:AS466)=1,AU466,
IF($AS$1547&gt;SUM($AS$47:AS466),_xlfn.CONCAT(", ",AU466),
IF($AS$1547=SUM($AS$47:AS466),_xlfn.CONCAT(" y ",AU466)))))</f>
        <v/>
      </c>
      <c r="AU466" s="89" t="s">
        <v>6700</v>
      </c>
    </row>
    <row r="467" spans="1:47" ht="15" customHeight="1">
      <c r="A467" s="64"/>
      <c r="B467" s="11"/>
      <c r="C467" s="1021" t="s">
        <v>6701</v>
      </c>
      <c r="D467" s="890"/>
      <c r="E467" s="997"/>
      <c r="F467" s="884"/>
      <c r="G467" s="884"/>
      <c r="H467" s="884"/>
      <c r="I467" s="884"/>
      <c r="J467" s="884"/>
      <c r="K467" s="885"/>
      <c r="L467" s="1027"/>
      <c r="M467" s="884"/>
      <c r="N467" s="884"/>
      <c r="O467" s="885"/>
      <c r="P467" s="1027"/>
      <c r="Q467" s="884"/>
      <c r="R467" s="884"/>
      <c r="S467" s="885"/>
      <c r="T467" s="991"/>
      <c r="U467" s="884"/>
      <c r="V467" s="884"/>
      <c r="W467" s="885"/>
      <c r="X467" s="796"/>
      <c r="Y467" s="796"/>
      <c r="Z467" s="796"/>
      <c r="AA467" s="796"/>
      <c r="AB467" s="796"/>
      <c r="AC467" s="796"/>
      <c r="AD467" s="796"/>
      <c r="AG467" s="323" t="b">
        <f t="shared" si="60"/>
        <v>0</v>
      </c>
      <c r="AH467" s="1" t="str">
        <f t="shared" si="61"/>
        <v/>
      </c>
      <c r="AI467" s="323" t="b">
        <f t="shared" si="62"/>
        <v>0</v>
      </c>
      <c r="AJ467" s="1" t="str">
        <f t="shared" si="63"/>
        <v/>
      </c>
      <c r="AK467" s="323" t="b">
        <f t="shared" si="64"/>
        <v>0</v>
      </c>
      <c r="AL467" s="648">
        <f t="shared" si="65"/>
        <v>0</v>
      </c>
      <c r="AM467" s="293">
        <f t="shared" si="66"/>
        <v>0</v>
      </c>
      <c r="AN467" s="294" t="str">
        <f>IF(AM467=0,"",
IF(SUM($AM$47:AM467)=1,AO467,
IF($AM$1547&gt;SUM($AM$47:AM467),_xlfn.CONCAT(", ",AO467),
IF($AM$1547=SUM($AM$47:AM467),_xlfn.CONCAT(" y ",AO467)))))</f>
        <v/>
      </c>
      <c r="AO467" s="89" t="s">
        <v>6702</v>
      </c>
      <c r="AQ467" s="477">
        <f t="shared" si="67"/>
        <v>0</v>
      </c>
      <c r="AR467" s="321">
        <f t="shared" si="68"/>
        <v>0</v>
      </c>
      <c r="AS467" s="293">
        <f t="shared" si="69"/>
        <v>0</v>
      </c>
      <c r="AT467" s="294" t="str">
        <f>IF(AS467=0,"",
IF(SUM($AS$47:AS467)=1,AU467,
IF($AS$1547&gt;SUM($AS$47:AS467),_xlfn.CONCAT(", ",AU467),
IF($AS$1547=SUM($AS$47:AS467),_xlfn.CONCAT(" y ",AU467)))))</f>
        <v/>
      </c>
      <c r="AU467" s="89" t="s">
        <v>6702</v>
      </c>
    </row>
    <row r="468" spans="1:47" ht="15" customHeight="1">
      <c r="A468" s="64"/>
      <c r="B468" s="11"/>
      <c r="C468" s="1021" t="s">
        <v>6703</v>
      </c>
      <c r="D468" s="890"/>
      <c r="E468" s="997"/>
      <c r="F468" s="884"/>
      <c r="G468" s="884"/>
      <c r="H468" s="884"/>
      <c r="I468" s="884"/>
      <c r="J468" s="884"/>
      <c r="K468" s="885"/>
      <c r="L468" s="1027"/>
      <c r="M468" s="884"/>
      <c r="N468" s="884"/>
      <c r="O468" s="885"/>
      <c r="P468" s="1027"/>
      <c r="Q468" s="884"/>
      <c r="R468" s="884"/>
      <c r="S468" s="885"/>
      <c r="T468" s="991"/>
      <c r="U468" s="884"/>
      <c r="V468" s="884"/>
      <c r="W468" s="885"/>
      <c r="X468" s="796"/>
      <c r="Y468" s="796"/>
      <c r="Z468" s="796"/>
      <c r="AA468" s="796"/>
      <c r="AB468" s="796"/>
      <c r="AC468" s="796"/>
      <c r="AD468" s="796"/>
      <c r="AG468" s="323" t="b">
        <f t="shared" si="60"/>
        <v>0</v>
      </c>
      <c r="AH468" s="1" t="str">
        <f t="shared" si="61"/>
        <v/>
      </c>
      <c r="AI468" s="323" t="b">
        <f t="shared" si="62"/>
        <v>0</v>
      </c>
      <c r="AJ468" s="1" t="str">
        <f t="shared" si="63"/>
        <v/>
      </c>
      <c r="AK468" s="323" t="b">
        <f t="shared" si="64"/>
        <v>0</v>
      </c>
      <c r="AL468" s="648">
        <f t="shared" si="65"/>
        <v>0</v>
      </c>
      <c r="AM468" s="293">
        <f t="shared" si="66"/>
        <v>0</v>
      </c>
      <c r="AN468" s="294" t="str">
        <f>IF(AM468=0,"",
IF(SUM($AM$47:AM468)=1,AO468,
IF($AM$1547&gt;SUM($AM$47:AM468),_xlfn.CONCAT(", ",AO468),
IF($AM$1547=SUM($AM$47:AM468),_xlfn.CONCAT(" y ",AO468)))))</f>
        <v/>
      </c>
      <c r="AO468" s="89" t="s">
        <v>6704</v>
      </c>
      <c r="AQ468" s="477">
        <f t="shared" si="67"/>
        <v>0</v>
      </c>
      <c r="AR468" s="321">
        <f t="shared" si="68"/>
        <v>0</v>
      </c>
      <c r="AS468" s="293">
        <f t="shared" si="69"/>
        <v>0</v>
      </c>
      <c r="AT468" s="294" t="str">
        <f>IF(AS468=0,"",
IF(SUM($AS$47:AS468)=1,AU468,
IF($AS$1547&gt;SUM($AS$47:AS468),_xlfn.CONCAT(", ",AU468),
IF($AS$1547=SUM($AS$47:AS468),_xlfn.CONCAT(" y ",AU468)))))</f>
        <v/>
      </c>
      <c r="AU468" s="89" t="s">
        <v>6704</v>
      </c>
    </row>
    <row r="469" spans="1:47" ht="15" customHeight="1">
      <c r="A469" s="64"/>
      <c r="B469" s="11"/>
      <c r="C469" s="1021" t="s">
        <v>6705</v>
      </c>
      <c r="D469" s="890"/>
      <c r="E469" s="997"/>
      <c r="F469" s="884"/>
      <c r="G469" s="884"/>
      <c r="H469" s="884"/>
      <c r="I469" s="884"/>
      <c r="J469" s="884"/>
      <c r="K469" s="885"/>
      <c r="L469" s="1027"/>
      <c r="M469" s="884"/>
      <c r="N469" s="884"/>
      <c r="O469" s="885"/>
      <c r="P469" s="1027"/>
      <c r="Q469" s="884"/>
      <c r="R469" s="884"/>
      <c r="S469" s="885"/>
      <c r="T469" s="991"/>
      <c r="U469" s="884"/>
      <c r="V469" s="884"/>
      <c r="W469" s="885"/>
      <c r="X469" s="796"/>
      <c r="Y469" s="796"/>
      <c r="Z469" s="796"/>
      <c r="AA469" s="796"/>
      <c r="AB469" s="796"/>
      <c r="AC469" s="796"/>
      <c r="AD469" s="796"/>
      <c r="AG469" s="323" t="b">
        <f t="shared" si="60"/>
        <v>0</v>
      </c>
      <c r="AH469" s="1" t="str">
        <f t="shared" si="61"/>
        <v/>
      </c>
      <c r="AI469" s="323" t="b">
        <f t="shared" si="62"/>
        <v>0</v>
      </c>
      <c r="AJ469" s="1" t="str">
        <f t="shared" si="63"/>
        <v/>
      </c>
      <c r="AK469" s="323" t="b">
        <f t="shared" si="64"/>
        <v>0</v>
      </c>
      <c r="AL469" s="648">
        <f t="shared" si="65"/>
        <v>0</v>
      </c>
      <c r="AM469" s="293">
        <f t="shared" si="66"/>
        <v>0</v>
      </c>
      <c r="AN469" s="294" t="str">
        <f>IF(AM469=0,"",
IF(SUM($AM$47:AM469)=1,AO469,
IF($AM$1547&gt;SUM($AM$47:AM469),_xlfn.CONCAT(", ",AO469),
IF($AM$1547=SUM($AM$47:AM469),_xlfn.CONCAT(" y ",AO469)))))</f>
        <v/>
      </c>
      <c r="AO469" s="89" t="s">
        <v>6706</v>
      </c>
      <c r="AQ469" s="477">
        <f t="shared" si="67"/>
        <v>0</v>
      </c>
      <c r="AR469" s="321">
        <f t="shared" si="68"/>
        <v>0</v>
      </c>
      <c r="AS469" s="293">
        <f t="shared" si="69"/>
        <v>0</v>
      </c>
      <c r="AT469" s="294" t="str">
        <f>IF(AS469=0,"",
IF(SUM($AS$47:AS469)=1,AU469,
IF($AS$1547&gt;SUM($AS$47:AS469),_xlfn.CONCAT(", ",AU469),
IF($AS$1547=SUM($AS$47:AS469),_xlfn.CONCAT(" y ",AU469)))))</f>
        <v/>
      </c>
      <c r="AU469" s="89" t="s">
        <v>6706</v>
      </c>
    </row>
    <row r="470" spans="1:47" ht="15" customHeight="1">
      <c r="A470" s="64"/>
      <c r="B470" s="11"/>
      <c r="C470" s="1021" t="s">
        <v>6707</v>
      </c>
      <c r="D470" s="890"/>
      <c r="E470" s="997"/>
      <c r="F470" s="884"/>
      <c r="G470" s="884"/>
      <c r="H470" s="884"/>
      <c r="I470" s="884"/>
      <c r="J470" s="884"/>
      <c r="K470" s="885"/>
      <c r="L470" s="1027"/>
      <c r="M470" s="884"/>
      <c r="N470" s="884"/>
      <c r="O470" s="885"/>
      <c r="P470" s="1027"/>
      <c r="Q470" s="884"/>
      <c r="R470" s="884"/>
      <c r="S470" s="885"/>
      <c r="T470" s="991"/>
      <c r="U470" s="884"/>
      <c r="V470" s="884"/>
      <c r="W470" s="885"/>
      <c r="X470" s="796"/>
      <c r="Y470" s="796"/>
      <c r="Z470" s="796"/>
      <c r="AA470" s="796"/>
      <c r="AB470" s="796"/>
      <c r="AC470" s="796"/>
      <c r="AD470" s="796"/>
      <c r="AG470" s="323" t="b">
        <f t="shared" si="60"/>
        <v>0</v>
      </c>
      <c r="AH470" s="1" t="str">
        <f t="shared" si="61"/>
        <v/>
      </c>
      <c r="AI470" s="323" t="b">
        <f t="shared" si="62"/>
        <v>0</v>
      </c>
      <c r="AJ470" s="1" t="str">
        <f t="shared" si="63"/>
        <v/>
      </c>
      <c r="AK470" s="323" t="b">
        <f t="shared" si="64"/>
        <v>0</v>
      </c>
      <c r="AL470" s="648">
        <f t="shared" si="65"/>
        <v>0</v>
      </c>
      <c r="AM470" s="293">
        <f t="shared" si="66"/>
        <v>0</v>
      </c>
      <c r="AN470" s="294" t="str">
        <f>IF(AM470=0,"",
IF(SUM($AM$47:AM470)=1,AO470,
IF($AM$1547&gt;SUM($AM$47:AM470),_xlfn.CONCAT(", ",AO470),
IF($AM$1547=SUM($AM$47:AM470),_xlfn.CONCAT(" y ",AO470)))))</f>
        <v/>
      </c>
      <c r="AO470" s="89" t="s">
        <v>6708</v>
      </c>
      <c r="AQ470" s="477">
        <f t="shared" si="67"/>
        <v>0</v>
      </c>
      <c r="AR470" s="321">
        <f t="shared" si="68"/>
        <v>0</v>
      </c>
      <c r="AS470" s="293">
        <f t="shared" si="69"/>
        <v>0</v>
      </c>
      <c r="AT470" s="294" t="str">
        <f>IF(AS470=0,"",
IF(SUM($AS$47:AS470)=1,AU470,
IF($AS$1547&gt;SUM($AS$47:AS470),_xlfn.CONCAT(", ",AU470),
IF($AS$1547=SUM($AS$47:AS470),_xlfn.CONCAT(" y ",AU470)))))</f>
        <v/>
      </c>
      <c r="AU470" s="89" t="s">
        <v>6708</v>
      </c>
    </row>
    <row r="471" spans="1:47" ht="15" customHeight="1">
      <c r="A471" s="64"/>
      <c r="B471" s="11"/>
      <c r="C471" s="1021" t="s">
        <v>6709</v>
      </c>
      <c r="D471" s="890"/>
      <c r="E471" s="997"/>
      <c r="F471" s="884"/>
      <c r="G471" s="884"/>
      <c r="H471" s="884"/>
      <c r="I471" s="884"/>
      <c r="J471" s="884"/>
      <c r="K471" s="885"/>
      <c r="L471" s="1027"/>
      <c r="M471" s="884"/>
      <c r="N471" s="884"/>
      <c r="O471" s="885"/>
      <c r="P471" s="1027"/>
      <c r="Q471" s="884"/>
      <c r="R471" s="884"/>
      <c r="S471" s="885"/>
      <c r="T471" s="991"/>
      <c r="U471" s="884"/>
      <c r="V471" s="884"/>
      <c r="W471" s="885"/>
      <c r="X471" s="796"/>
      <c r="Y471" s="796"/>
      <c r="Z471" s="796"/>
      <c r="AA471" s="796"/>
      <c r="AB471" s="796"/>
      <c r="AC471" s="796"/>
      <c r="AD471" s="796"/>
      <c r="AG471" s="323" t="b">
        <f t="shared" si="60"/>
        <v>0</v>
      </c>
      <c r="AH471" s="1" t="str">
        <f t="shared" si="61"/>
        <v/>
      </c>
      <c r="AI471" s="323" t="b">
        <f t="shared" si="62"/>
        <v>0</v>
      </c>
      <c r="AJ471" s="1" t="str">
        <f t="shared" si="63"/>
        <v/>
      </c>
      <c r="AK471" s="323" t="b">
        <f t="shared" si="64"/>
        <v>0</v>
      </c>
      <c r="AL471" s="648">
        <f t="shared" si="65"/>
        <v>0</v>
      </c>
      <c r="AM471" s="293">
        <f t="shared" si="66"/>
        <v>0</v>
      </c>
      <c r="AN471" s="294" t="str">
        <f>IF(AM471=0,"",
IF(SUM($AM$47:AM471)=1,AO471,
IF($AM$1547&gt;SUM($AM$47:AM471),_xlfn.CONCAT(", ",AO471),
IF($AM$1547=SUM($AM$47:AM471),_xlfn.CONCAT(" y ",AO471)))))</f>
        <v/>
      </c>
      <c r="AO471" s="89" t="s">
        <v>6710</v>
      </c>
      <c r="AQ471" s="477">
        <f t="shared" si="67"/>
        <v>0</v>
      </c>
      <c r="AR471" s="321">
        <f t="shared" si="68"/>
        <v>0</v>
      </c>
      <c r="AS471" s="293">
        <f t="shared" si="69"/>
        <v>0</v>
      </c>
      <c r="AT471" s="294" t="str">
        <f>IF(AS471=0,"",
IF(SUM($AS$47:AS471)=1,AU471,
IF($AS$1547&gt;SUM($AS$47:AS471),_xlfn.CONCAT(", ",AU471),
IF($AS$1547=SUM($AS$47:AS471),_xlfn.CONCAT(" y ",AU471)))))</f>
        <v/>
      </c>
      <c r="AU471" s="89" t="s">
        <v>6710</v>
      </c>
    </row>
    <row r="472" spans="1:47" ht="15" customHeight="1">
      <c r="A472" s="64"/>
      <c r="B472" s="11"/>
      <c r="C472" s="1021" t="s">
        <v>6711</v>
      </c>
      <c r="D472" s="890"/>
      <c r="E472" s="997"/>
      <c r="F472" s="884"/>
      <c r="G472" s="884"/>
      <c r="H472" s="884"/>
      <c r="I472" s="884"/>
      <c r="J472" s="884"/>
      <c r="K472" s="885"/>
      <c r="L472" s="1027"/>
      <c r="M472" s="884"/>
      <c r="N472" s="884"/>
      <c r="O472" s="885"/>
      <c r="P472" s="1027"/>
      <c r="Q472" s="884"/>
      <c r="R472" s="884"/>
      <c r="S472" s="885"/>
      <c r="T472" s="991"/>
      <c r="U472" s="884"/>
      <c r="V472" s="884"/>
      <c r="W472" s="885"/>
      <c r="X472" s="796"/>
      <c r="Y472" s="796"/>
      <c r="Z472" s="796"/>
      <c r="AA472" s="796"/>
      <c r="AB472" s="796"/>
      <c r="AC472" s="796"/>
      <c r="AD472" s="796"/>
      <c r="AG472" s="323" t="b">
        <f t="shared" si="60"/>
        <v>0</v>
      </c>
      <c r="AH472" s="1" t="str">
        <f t="shared" si="61"/>
        <v/>
      </c>
      <c r="AI472" s="323" t="b">
        <f t="shared" si="62"/>
        <v>0</v>
      </c>
      <c r="AJ472" s="1" t="str">
        <f t="shared" si="63"/>
        <v/>
      </c>
      <c r="AK472" s="323" t="b">
        <f t="shared" si="64"/>
        <v>0</v>
      </c>
      <c r="AL472" s="648">
        <f t="shared" si="65"/>
        <v>0</v>
      </c>
      <c r="AM472" s="293">
        <f t="shared" si="66"/>
        <v>0</v>
      </c>
      <c r="AN472" s="294" t="str">
        <f>IF(AM472=0,"",
IF(SUM($AM$47:AM472)=1,AO472,
IF($AM$1547&gt;SUM($AM$47:AM472),_xlfn.CONCAT(", ",AO472),
IF($AM$1547=SUM($AM$47:AM472),_xlfn.CONCAT(" y ",AO472)))))</f>
        <v/>
      </c>
      <c r="AO472" s="89" t="s">
        <v>6712</v>
      </c>
      <c r="AQ472" s="477">
        <f t="shared" si="67"/>
        <v>0</v>
      </c>
      <c r="AR472" s="321">
        <f t="shared" si="68"/>
        <v>0</v>
      </c>
      <c r="AS472" s="293">
        <f t="shared" si="69"/>
        <v>0</v>
      </c>
      <c r="AT472" s="294" t="str">
        <f>IF(AS472=0,"",
IF(SUM($AS$47:AS472)=1,AU472,
IF($AS$1547&gt;SUM($AS$47:AS472),_xlfn.CONCAT(", ",AU472),
IF($AS$1547=SUM($AS$47:AS472),_xlfn.CONCAT(" y ",AU472)))))</f>
        <v/>
      </c>
      <c r="AU472" s="89" t="s">
        <v>6712</v>
      </c>
    </row>
    <row r="473" spans="1:47" ht="15" customHeight="1">
      <c r="A473" s="64"/>
      <c r="B473" s="11"/>
      <c r="C473" s="1021" t="s">
        <v>6713</v>
      </c>
      <c r="D473" s="890"/>
      <c r="E473" s="997"/>
      <c r="F473" s="884"/>
      <c r="G473" s="884"/>
      <c r="H473" s="884"/>
      <c r="I473" s="884"/>
      <c r="J473" s="884"/>
      <c r="K473" s="885"/>
      <c r="L473" s="1027"/>
      <c r="M473" s="884"/>
      <c r="N473" s="884"/>
      <c r="O473" s="885"/>
      <c r="P473" s="1027"/>
      <c r="Q473" s="884"/>
      <c r="R473" s="884"/>
      <c r="S473" s="885"/>
      <c r="T473" s="991"/>
      <c r="U473" s="884"/>
      <c r="V473" s="884"/>
      <c r="W473" s="885"/>
      <c r="X473" s="796"/>
      <c r="Y473" s="796"/>
      <c r="Z473" s="796"/>
      <c r="AA473" s="796"/>
      <c r="AB473" s="796"/>
      <c r="AC473" s="796"/>
      <c r="AD473" s="796"/>
      <c r="AG473" s="323" t="b">
        <f t="shared" si="60"/>
        <v>0</v>
      </c>
      <c r="AH473" s="1" t="str">
        <f t="shared" si="61"/>
        <v/>
      </c>
      <c r="AI473" s="323" t="b">
        <f t="shared" si="62"/>
        <v>0</v>
      </c>
      <c r="AJ473" s="1" t="str">
        <f t="shared" si="63"/>
        <v/>
      </c>
      <c r="AK473" s="323" t="b">
        <f t="shared" si="64"/>
        <v>0</v>
      </c>
      <c r="AL473" s="648">
        <f t="shared" si="65"/>
        <v>0</v>
      </c>
      <c r="AM473" s="293">
        <f t="shared" si="66"/>
        <v>0</v>
      </c>
      <c r="AN473" s="294" t="str">
        <f>IF(AM473=0,"",
IF(SUM($AM$47:AM473)=1,AO473,
IF($AM$1547&gt;SUM($AM$47:AM473),_xlfn.CONCAT(", ",AO473),
IF($AM$1547=SUM($AM$47:AM473),_xlfn.CONCAT(" y ",AO473)))))</f>
        <v/>
      </c>
      <c r="AO473" s="89" t="s">
        <v>6714</v>
      </c>
      <c r="AQ473" s="477">
        <f t="shared" si="67"/>
        <v>0</v>
      </c>
      <c r="AR473" s="321">
        <f t="shared" si="68"/>
        <v>0</v>
      </c>
      <c r="AS473" s="293">
        <f t="shared" si="69"/>
        <v>0</v>
      </c>
      <c r="AT473" s="294" t="str">
        <f>IF(AS473=0,"",
IF(SUM($AS$47:AS473)=1,AU473,
IF($AS$1547&gt;SUM($AS$47:AS473),_xlfn.CONCAT(", ",AU473),
IF($AS$1547=SUM($AS$47:AS473),_xlfn.CONCAT(" y ",AU473)))))</f>
        <v/>
      </c>
      <c r="AU473" s="89" t="s">
        <v>6714</v>
      </c>
    </row>
    <row r="474" spans="1:47" ht="15" customHeight="1">
      <c r="A474" s="64"/>
      <c r="B474" s="11"/>
      <c r="C474" s="1021" t="s">
        <v>6715</v>
      </c>
      <c r="D474" s="890"/>
      <c r="E474" s="997"/>
      <c r="F474" s="884"/>
      <c r="G474" s="884"/>
      <c r="H474" s="884"/>
      <c r="I474" s="884"/>
      <c r="J474" s="884"/>
      <c r="K474" s="885"/>
      <c r="L474" s="1027"/>
      <c r="M474" s="884"/>
      <c r="N474" s="884"/>
      <c r="O474" s="885"/>
      <c r="P474" s="1027"/>
      <c r="Q474" s="884"/>
      <c r="R474" s="884"/>
      <c r="S474" s="885"/>
      <c r="T474" s="991"/>
      <c r="U474" s="884"/>
      <c r="V474" s="884"/>
      <c r="W474" s="885"/>
      <c r="X474" s="796"/>
      <c r="Y474" s="796"/>
      <c r="Z474" s="796"/>
      <c r="AA474" s="796"/>
      <c r="AB474" s="796"/>
      <c r="AC474" s="796"/>
      <c r="AD474" s="796"/>
      <c r="AG474" s="323" t="b">
        <f t="shared" si="60"/>
        <v>0</v>
      </c>
      <c r="AH474" s="1" t="str">
        <f t="shared" si="61"/>
        <v/>
      </c>
      <c r="AI474" s="323" t="b">
        <f t="shared" si="62"/>
        <v>0</v>
      </c>
      <c r="AJ474" s="1" t="str">
        <f t="shared" si="63"/>
        <v/>
      </c>
      <c r="AK474" s="323" t="b">
        <f t="shared" si="64"/>
        <v>0</v>
      </c>
      <c r="AL474" s="648">
        <f t="shared" si="65"/>
        <v>0</v>
      </c>
      <c r="AM474" s="293">
        <f t="shared" si="66"/>
        <v>0</v>
      </c>
      <c r="AN474" s="294" t="str">
        <f>IF(AM474=0,"",
IF(SUM($AM$47:AM474)=1,AO474,
IF($AM$1547&gt;SUM($AM$47:AM474),_xlfn.CONCAT(", ",AO474),
IF($AM$1547=SUM($AM$47:AM474),_xlfn.CONCAT(" y ",AO474)))))</f>
        <v/>
      </c>
      <c r="AO474" s="89" t="s">
        <v>6716</v>
      </c>
      <c r="AQ474" s="477">
        <f t="shared" si="67"/>
        <v>0</v>
      </c>
      <c r="AR474" s="321">
        <f t="shared" si="68"/>
        <v>0</v>
      </c>
      <c r="AS474" s="293">
        <f t="shared" si="69"/>
        <v>0</v>
      </c>
      <c r="AT474" s="294" t="str">
        <f>IF(AS474=0,"",
IF(SUM($AS$47:AS474)=1,AU474,
IF($AS$1547&gt;SUM($AS$47:AS474),_xlfn.CONCAT(", ",AU474),
IF($AS$1547=SUM($AS$47:AS474),_xlfn.CONCAT(" y ",AU474)))))</f>
        <v/>
      </c>
      <c r="AU474" s="89" t="s">
        <v>6716</v>
      </c>
    </row>
    <row r="475" spans="1:47" ht="15" customHeight="1">
      <c r="A475" s="64"/>
      <c r="B475" s="11"/>
      <c r="C475" s="1021" t="s">
        <v>6717</v>
      </c>
      <c r="D475" s="890"/>
      <c r="E475" s="997"/>
      <c r="F475" s="884"/>
      <c r="G475" s="884"/>
      <c r="H475" s="884"/>
      <c r="I475" s="884"/>
      <c r="J475" s="884"/>
      <c r="K475" s="885"/>
      <c r="L475" s="1027"/>
      <c r="M475" s="884"/>
      <c r="N475" s="884"/>
      <c r="O475" s="885"/>
      <c r="P475" s="1027"/>
      <c r="Q475" s="884"/>
      <c r="R475" s="884"/>
      <c r="S475" s="885"/>
      <c r="T475" s="991"/>
      <c r="U475" s="884"/>
      <c r="V475" s="884"/>
      <c r="W475" s="885"/>
      <c r="X475" s="796"/>
      <c r="Y475" s="796"/>
      <c r="Z475" s="796"/>
      <c r="AA475" s="796"/>
      <c r="AB475" s="796"/>
      <c r="AC475" s="796"/>
      <c r="AD475" s="796"/>
      <c r="AG475" s="323" t="b">
        <f t="shared" si="60"/>
        <v>0</v>
      </c>
      <c r="AH475" s="1" t="str">
        <f t="shared" si="61"/>
        <v/>
      </c>
      <c r="AI475" s="323" t="b">
        <f t="shared" si="62"/>
        <v>0</v>
      </c>
      <c r="AJ475" s="1" t="str">
        <f t="shared" si="63"/>
        <v/>
      </c>
      <c r="AK475" s="323" t="b">
        <f t="shared" si="64"/>
        <v>0</v>
      </c>
      <c r="AL475" s="648">
        <f t="shared" si="65"/>
        <v>0</v>
      </c>
      <c r="AM475" s="293">
        <f t="shared" si="66"/>
        <v>0</v>
      </c>
      <c r="AN475" s="294" t="str">
        <f>IF(AM475=0,"",
IF(SUM($AM$47:AM475)=1,AO475,
IF($AM$1547&gt;SUM($AM$47:AM475),_xlfn.CONCAT(", ",AO475),
IF($AM$1547=SUM($AM$47:AM475),_xlfn.CONCAT(" y ",AO475)))))</f>
        <v/>
      </c>
      <c r="AO475" s="89" t="s">
        <v>6718</v>
      </c>
      <c r="AQ475" s="477">
        <f t="shared" si="67"/>
        <v>0</v>
      </c>
      <c r="AR475" s="321">
        <f t="shared" si="68"/>
        <v>0</v>
      </c>
      <c r="AS475" s="293">
        <f t="shared" si="69"/>
        <v>0</v>
      </c>
      <c r="AT475" s="294" t="str">
        <f>IF(AS475=0,"",
IF(SUM($AS$47:AS475)=1,AU475,
IF($AS$1547&gt;SUM($AS$47:AS475),_xlfn.CONCAT(", ",AU475),
IF($AS$1547=SUM($AS$47:AS475),_xlfn.CONCAT(" y ",AU475)))))</f>
        <v/>
      </c>
      <c r="AU475" s="89" t="s">
        <v>6718</v>
      </c>
    </row>
    <row r="476" spans="1:47" ht="15" customHeight="1">
      <c r="A476" s="64"/>
      <c r="B476" s="11"/>
      <c r="C476" s="1021" t="s">
        <v>6719</v>
      </c>
      <c r="D476" s="890"/>
      <c r="E476" s="997"/>
      <c r="F476" s="884"/>
      <c r="G476" s="884"/>
      <c r="H476" s="884"/>
      <c r="I476" s="884"/>
      <c r="J476" s="884"/>
      <c r="K476" s="885"/>
      <c r="L476" s="1027"/>
      <c r="M476" s="884"/>
      <c r="N476" s="884"/>
      <c r="O476" s="885"/>
      <c r="P476" s="1027"/>
      <c r="Q476" s="884"/>
      <c r="R476" s="884"/>
      <c r="S476" s="885"/>
      <c r="T476" s="991"/>
      <c r="U476" s="884"/>
      <c r="V476" s="884"/>
      <c r="W476" s="885"/>
      <c r="X476" s="796"/>
      <c r="Y476" s="796"/>
      <c r="Z476" s="796"/>
      <c r="AA476" s="796"/>
      <c r="AB476" s="796"/>
      <c r="AC476" s="796"/>
      <c r="AD476" s="796"/>
      <c r="AG476" s="323" t="b">
        <f t="shared" si="60"/>
        <v>0</v>
      </c>
      <c r="AH476" s="1" t="str">
        <f t="shared" si="61"/>
        <v/>
      </c>
      <c r="AI476" s="323" t="b">
        <f t="shared" si="62"/>
        <v>0</v>
      </c>
      <c r="AJ476" s="1" t="str">
        <f t="shared" si="63"/>
        <v/>
      </c>
      <c r="AK476" s="323" t="b">
        <f t="shared" si="64"/>
        <v>0</v>
      </c>
      <c r="AL476" s="648">
        <f t="shared" si="65"/>
        <v>0</v>
      </c>
      <c r="AM476" s="293">
        <f t="shared" si="66"/>
        <v>0</v>
      </c>
      <c r="AN476" s="294" t="str">
        <f>IF(AM476=0,"",
IF(SUM($AM$47:AM476)=1,AO476,
IF($AM$1547&gt;SUM($AM$47:AM476),_xlfn.CONCAT(", ",AO476),
IF($AM$1547=SUM($AM$47:AM476),_xlfn.CONCAT(" y ",AO476)))))</f>
        <v/>
      </c>
      <c r="AO476" s="89" t="s">
        <v>6720</v>
      </c>
      <c r="AQ476" s="477">
        <f t="shared" si="67"/>
        <v>0</v>
      </c>
      <c r="AR476" s="321">
        <f t="shared" si="68"/>
        <v>0</v>
      </c>
      <c r="AS476" s="293">
        <f t="shared" si="69"/>
        <v>0</v>
      </c>
      <c r="AT476" s="294" t="str">
        <f>IF(AS476=0,"",
IF(SUM($AS$47:AS476)=1,AU476,
IF($AS$1547&gt;SUM($AS$47:AS476),_xlfn.CONCAT(", ",AU476),
IF($AS$1547=SUM($AS$47:AS476),_xlfn.CONCAT(" y ",AU476)))))</f>
        <v/>
      </c>
      <c r="AU476" s="89" t="s">
        <v>6720</v>
      </c>
    </row>
    <row r="477" spans="1:47" ht="15" customHeight="1">
      <c r="A477" s="64"/>
      <c r="B477" s="11"/>
      <c r="C477" s="1021" t="s">
        <v>6721</v>
      </c>
      <c r="D477" s="890"/>
      <c r="E477" s="997"/>
      <c r="F477" s="884"/>
      <c r="G477" s="884"/>
      <c r="H477" s="884"/>
      <c r="I477" s="884"/>
      <c r="J477" s="884"/>
      <c r="K477" s="885"/>
      <c r="L477" s="1027"/>
      <c r="M477" s="884"/>
      <c r="N477" s="884"/>
      <c r="O477" s="885"/>
      <c r="P477" s="1027"/>
      <c r="Q477" s="884"/>
      <c r="R477" s="884"/>
      <c r="S477" s="885"/>
      <c r="T477" s="991"/>
      <c r="U477" s="884"/>
      <c r="V477" s="884"/>
      <c r="W477" s="885"/>
      <c r="X477" s="796"/>
      <c r="Y477" s="796"/>
      <c r="Z477" s="796"/>
      <c r="AA477" s="796"/>
      <c r="AB477" s="796"/>
      <c r="AC477" s="796"/>
      <c r="AD477" s="796"/>
      <c r="AG477" s="323" t="b">
        <f t="shared" si="60"/>
        <v>0</v>
      </c>
      <c r="AH477" s="1" t="str">
        <f t="shared" si="61"/>
        <v/>
      </c>
      <c r="AI477" s="323" t="b">
        <f t="shared" si="62"/>
        <v>0</v>
      </c>
      <c r="AJ477" s="1" t="str">
        <f t="shared" si="63"/>
        <v/>
      </c>
      <c r="AK477" s="323" t="b">
        <f t="shared" si="64"/>
        <v>0</v>
      </c>
      <c r="AL477" s="648">
        <f t="shared" si="65"/>
        <v>0</v>
      </c>
      <c r="AM477" s="293">
        <f t="shared" si="66"/>
        <v>0</v>
      </c>
      <c r="AN477" s="294" t="str">
        <f>IF(AM477=0,"",
IF(SUM($AM$47:AM477)=1,AO477,
IF($AM$1547&gt;SUM($AM$47:AM477),_xlfn.CONCAT(", ",AO477),
IF($AM$1547=SUM($AM$47:AM477),_xlfn.CONCAT(" y ",AO477)))))</f>
        <v/>
      </c>
      <c r="AO477" s="89" t="s">
        <v>6722</v>
      </c>
      <c r="AQ477" s="477">
        <f t="shared" si="67"/>
        <v>0</v>
      </c>
      <c r="AR477" s="321">
        <f t="shared" si="68"/>
        <v>0</v>
      </c>
      <c r="AS477" s="293">
        <f t="shared" si="69"/>
        <v>0</v>
      </c>
      <c r="AT477" s="294" t="str">
        <f>IF(AS477=0,"",
IF(SUM($AS$47:AS477)=1,AU477,
IF($AS$1547&gt;SUM($AS$47:AS477),_xlfn.CONCAT(", ",AU477),
IF($AS$1547=SUM($AS$47:AS477),_xlfn.CONCAT(" y ",AU477)))))</f>
        <v/>
      </c>
      <c r="AU477" s="89" t="s">
        <v>6722</v>
      </c>
    </row>
    <row r="478" spans="1:47" ht="15" customHeight="1">
      <c r="A478" s="64"/>
      <c r="B478" s="11"/>
      <c r="C478" s="1021" t="s">
        <v>6723</v>
      </c>
      <c r="D478" s="890"/>
      <c r="E478" s="997"/>
      <c r="F478" s="884"/>
      <c r="G478" s="884"/>
      <c r="H478" s="884"/>
      <c r="I478" s="884"/>
      <c r="J478" s="884"/>
      <c r="K478" s="885"/>
      <c r="L478" s="1027"/>
      <c r="M478" s="884"/>
      <c r="N478" s="884"/>
      <c r="O478" s="885"/>
      <c r="P478" s="1027"/>
      <c r="Q478" s="884"/>
      <c r="R478" s="884"/>
      <c r="S478" s="885"/>
      <c r="T478" s="991"/>
      <c r="U478" s="884"/>
      <c r="V478" s="884"/>
      <c r="W478" s="885"/>
      <c r="X478" s="796"/>
      <c r="Y478" s="796"/>
      <c r="Z478" s="796"/>
      <c r="AA478" s="796"/>
      <c r="AB478" s="796"/>
      <c r="AC478" s="796"/>
      <c r="AD478" s="796"/>
      <c r="AG478" s="323" t="b">
        <f t="shared" si="60"/>
        <v>0</v>
      </c>
      <c r="AH478" s="1" t="str">
        <f t="shared" si="61"/>
        <v/>
      </c>
      <c r="AI478" s="323" t="b">
        <f t="shared" si="62"/>
        <v>0</v>
      </c>
      <c r="AJ478" s="1" t="str">
        <f t="shared" si="63"/>
        <v/>
      </c>
      <c r="AK478" s="323" t="b">
        <f t="shared" si="64"/>
        <v>0</v>
      </c>
      <c r="AL478" s="648">
        <f t="shared" si="65"/>
        <v>0</v>
      </c>
      <c r="AM478" s="293">
        <f t="shared" si="66"/>
        <v>0</v>
      </c>
      <c r="AN478" s="294" t="str">
        <f>IF(AM478=0,"",
IF(SUM($AM$47:AM478)=1,AO478,
IF($AM$1547&gt;SUM($AM$47:AM478),_xlfn.CONCAT(", ",AO478),
IF($AM$1547=SUM($AM$47:AM478),_xlfn.CONCAT(" y ",AO478)))))</f>
        <v/>
      </c>
      <c r="AO478" s="89" t="s">
        <v>6724</v>
      </c>
      <c r="AQ478" s="477">
        <f t="shared" si="67"/>
        <v>0</v>
      </c>
      <c r="AR478" s="321">
        <f t="shared" si="68"/>
        <v>0</v>
      </c>
      <c r="AS478" s="293">
        <f t="shared" si="69"/>
        <v>0</v>
      </c>
      <c r="AT478" s="294" t="str">
        <f>IF(AS478=0,"",
IF(SUM($AS$47:AS478)=1,AU478,
IF($AS$1547&gt;SUM($AS$47:AS478),_xlfn.CONCAT(", ",AU478),
IF($AS$1547=SUM($AS$47:AS478),_xlfn.CONCAT(" y ",AU478)))))</f>
        <v/>
      </c>
      <c r="AU478" s="89" t="s">
        <v>6724</v>
      </c>
    </row>
    <row r="479" spans="1:47" ht="15" customHeight="1">
      <c r="A479" s="64"/>
      <c r="B479" s="11"/>
      <c r="C479" s="1021" t="s">
        <v>6725</v>
      </c>
      <c r="D479" s="890"/>
      <c r="E479" s="997"/>
      <c r="F479" s="884"/>
      <c r="G479" s="884"/>
      <c r="H479" s="884"/>
      <c r="I479" s="884"/>
      <c r="J479" s="884"/>
      <c r="K479" s="885"/>
      <c r="L479" s="1027"/>
      <c r="M479" s="884"/>
      <c r="N479" s="884"/>
      <c r="O479" s="885"/>
      <c r="P479" s="1027"/>
      <c r="Q479" s="884"/>
      <c r="R479" s="884"/>
      <c r="S479" s="885"/>
      <c r="T479" s="991"/>
      <c r="U479" s="884"/>
      <c r="V479" s="884"/>
      <c r="W479" s="885"/>
      <c r="X479" s="796"/>
      <c r="Y479" s="796"/>
      <c r="Z479" s="796"/>
      <c r="AA479" s="796"/>
      <c r="AB479" s="796"/>
      <c r="AC479" s="796"/>
      <c r="AD479" s="796"/>
      <c r="AG479" s="323" t="b">
        <f t="shared" si="60"/>
        <v>0</v>
      </c>
      <c r="AH479" s="1" t="str">
        <f t="shared" si="61"/>
        <v/>
      </c>
      <c r="AI479" s="323" t="b">
        <f t="shared" si="62"/>
        <v>0</v>
      </c>
      <c r="AJ479" s="1" t="str">
        <f t="shared" si="63"/>
        <v/>
      </c>
      <c r="AK479" s="323" t="b">
        <f t="shared" si="64"/>
        <v>0</v>
      </c>
      <c r="AL479" s="648">
        <f t="shared" si="65"/>
        <v>0</v>
      </c>
      <c r="AM479" s="293">
        <f t="shared" si="66"/>
        <v>0</v>
      </c>
      <c r="AN479" s="294" t="str">
        <f>IF(AM479=0,"",
IF(SUM($AM$47:AM479)=1,AO479,
IF($AM$1547&gt;SUM($AM$47:AM479),_xlfn.CONCAT(", ",AO479),
IF($AM$1547=SUM($AM$47:AM479),_xlfn.CONCAT(" y ",AO479)))))</f>
        <v/>
      </c>
      <c r="AO479" s="89" t="s">
        <v>6726</v>
      </c>
      <c r="AQ479" s="477">
        <f t="shared" si="67"/>
        <v>0</v>
      </c>
      <c r="AR479" s="321">
        <f t="shared" si="68"/>
        <v>0</v>
      </c>
      <c r="AS479" s="293">
        <f t="shared" si="69"/>
        <v>0</v>
      </c>
      <c r="AT479" s="294" t="str">
        <f>IF(AS479=0,"",
IF(SUM($AS$47:AS479)=1,AU479,
IF($AS$1547&gt;SUM($AS$47:AS479),_xlfn.CONCAT(", ",AU479),
IF($AS$1547=SUM($AS$47:AS479),_xlfn.CONCAT(" y ",AU479)))))</f>
        <v/>
      </c>
      <c r="AU479" s="89" t="s">
        <v>6726</v>
      </c>
    </row>
    <row r="480" spans="1:47" ht="15" customHeight="1">
      <c r="A480" s="64"/>
      <c r="B480" s="11"/>
      <c r="C480" s="1021" t="s">
        <v>6727</v>
      </c>
      <c r="D480" s="890"/>
      <c r="E480" s="997"/>
      <c r="F480" s="884"/>
      <c r="G480" s="884"/>
      <c r="H480" s="884"/>
      <c r="I480" s="884"/>
      <c r="J480" s="884"/>
      <c r="K480" s="885"/>
      <c r="L480" s="1027"/>
      <c r="M480" s="884"/>
      <c r="N480" s="884"/>
      <c r="O480" s="885"/>
      <c r="P480" s="1027"/>
      <c r="Q480" s="884"/>
      <c r="R480" s="884"/>
      <c r="S480" s="885"/>
      <c r="T480" s="991"/>
      <c r="U480" s="884"/>
      <c r="V480" s="884"/>
      <c r="W480" s="885"/>
      <c r="X480" s="796"/>
      <c r="Y480" s="796"/>
      <c r="Z480" s="796"/>
      <c r="AA480" s="796"/>
      <c r="AB480" s="796"/>
      <c r="AC480" s="796"/>
      <c r="AD480" s="796"/>
      <c r="AG480" s="323" t="b">
        <f t="shared" si="60"/>
        <v>0</v>
      </c>
      <c r="AH480" s="1" t="str">
        <f t="shared" si="61"/>
        <v/>
      </c>
      <c r="AI480" s="323" t="b">
        <f t="shared" si="62"/>
        <v>0</v>
      </c>
      <c r="AJ480" s="1" t="str">
        <f t="shared" si="63"/>
        <v/>
      </c>
      <c r="AK480" s="323" t="b">
        <f t="shared" si="64"/>
        <v>0</v>
      </c>
      <c r="AL480" s="648">
        <f t="shared" si="65"/>
        <v>0</v>
      </c>
      <c r="AM480" s="293">
        <f t="shared" si="66"/>
        <v>0</v>
      </c>
      <c r="AN480" s="294" t="str">
        <f>IF(AM480=0,"",
IF(SUM($AM$47:AM480)=1,AO480,
IF($AM$1547&gt;SUM($AM$47:AM480),_xlfn.CONCAT(", ",AO480),
IF($AM$1547=SUM($AM$47:AM480),_xlfn.CONCAT(" y ",AO480)))))</f>
        <v/>
      </c>
      <c r="AO480" s="89" t="s">
        <v>6728</v>
      </c>
      <c r="AQ480" s="477">
        <f t="shared" si="67"/>
        <v>0</v>
      </c>
      <c r="AR480" s="321">
        <f t="shared" si="68"/>
        <v>0</v>
      </c>
      <c r="AS480" s="293">
        <f t="shared" si="69"/>
        <v>0</v>
      </c>
      <c r="AT480" s="294" t="str">
        <f>IF(AS480=0,"",
IF(SUM($AS$47:AS480)=1,AU480,
IF($AS$1547&gt;SUM($AS$47:AS480),_xlfn.CONCAT(", ",AU480),
IF($AS$1547=SUM($AS$47:AS480),_xlfn.CONCAT(" y ",AU480)))))</f>
        <v/>
      </c>
      <c r="AU480" s="89" t="s">
        <v>6728</v>
      </c>
    </row>
    <row r="481" spans="1:47" ht="15" customHeight="1">
      <c r="A481" s="64"/>
      <c r="B481" s="11"/>
      <c r="C481" s="1021" t="s">
        <v>6729</v>
      </c>
      <c r="D481" s="890"/>
      <c r="E481" s="997"/>
      <c r="F481" s="884"/>
      <c r="G481" s="884"/>
      <c r="H481" s="884"/>
      <c r="I481" s="884"/>
      <c r="J481" s="884"/>
      <c r="K481" s="885"/>
      <c r="L481" s="1027"/>
      <c r="M481" s="884"/>
      <c r="N481" s="884"/>
      <c r="O481" s="885"/>
      <c r="P481" s="1027"/>
      <c r="Q481" s="884"/>
      <c r="R481" s="884"/>
      <c r="S481" s="885"/>
      <c r="T481" s="991"/>
      <c r="U481" s="884"/>
      <c r="V481" s="884"/>
      <c r="W481" s="885"/>
      <c r="X481" s="796"/>
      <c r="Y481" s="796"/>
      <c r="Z481" s="796"/>
      <c r="AA481" s="796"/>
      <c r="AB481" s="796"/>
      <c r="AC481" s="796"/>
      <c r="AD481" s="796"/>
      <c r="AG481" s="323" t="b">
        <f t="shared" si="60"/>
        <v>0</v>
      </c>
      <c r="AH481" s="1" t="str">
        <f t="shared" si="61"/>
        <v/>
      </c>
      <c r="AI481" s="323" t="b">
        <f t="shared" si="62"/>
        <v>0</v>
      </c>
      <c r="AJ481" s="1" t="str">
        <f t="shared" si="63"/>
        <v/>
      </c>
      <c r="AK481" s="323" t="b">
        <f t="shared" si="64"/>
        <v>0</v>
      </c>
      <c r="AL481" s="648">
        <f t="shared" si="65"/>
        <v>0</v>
      </c>
      <c r="AM481" s="293">
        <f t="shared" si="66"/>
        <v>0</v>
      </c>
      <c r="AN481" s="294" t="str">
        <f>IF(AM481=0,"",
IF(SUM($AM$47:AM481)=1,AO481,
IF($AM$1547&gt;SUM($AM$47:AM481),_xlfn.CONCAT(", ",AO481),
IF($AM$1547=SUM($AM$47:AM481),_xlfn.CONCAT(" y ",AO481)))))</f>
        <v/>
      </c>
      <c r="AO481" s="89" t="s">
        <v>6730</v>
      </c>
      <c r="AQ481" s="477">
        <f t="shared" si="67"/>
        <v>0</v>
      </c>
      <c r="AR481" s="321">
        <f t="shared" si="68"/>
        <v>0</v>
      </c>
      <c r="AS481" s="293">
        <f t="shared" si="69"/>
        <v>0</v>
      </c>
      <c r="AT481" s="294" t="str">
        <f>IF(AS481=0,"",
IF(SUM($AS$47:AS481)=1,AU481,
IF($AS$1547&gt;SUM($AS$47:AS481),_xlfn.CONCAT(", ",AU481),
IF($AS$1547=SUM($AS$47:AS481),_xlfn.CONCAT(" y ",AU481)))))</f>
        <v/>
      </c>
      <c r="AU481" s="89" t="s">
        <v>6730</v>
      </c>
    </row>
    <row r="482" spans="1:47" ht="15" customHeight="1">
      <c r="A482" s="64"/>
      <c r="B482" s="11"/>
      <c r="C482" s="1021" t="s">
        <v>6731</v>
      </c>
      <c r="D482" s="890"/>
      <c r="E482" s="997"/>
      <c r="F482" s="884"/>
      <c r="G482" s="884"/>
      <c r="H482" s="884"/>
      <c r="I482" s="884"/>
      <c r="J482" s="884"/>
      <c r="K482" s="885"/>
      <c r="L482" s="1027"/>
      <c r="M482" s="884"/>
      <c r="N482" s="884"/>
      <c r="O482" s="885"/>
      <c r="P482" s="1027"/>
      <c r="Q482" s="884"/>
      <c r="R482" s="884"/>
      <c r="S482" s="885"/>
      <c r="T482" s="991"/>
      <c r="U482" s="884"/>
      <c r="V482" s="884"/>
      <c r="W482" s="885"/>
      <c r="X482" s="796"/>
      <c r="Y482" s="796"/>
      <c r="Z482" s="796"/>
      <c r="AA482" s="796"/>
      <c r="AB482" s="796"/>
      <c r="AC482" s="796"/>
      <c r="AD482" s="796"/>
      <c r="AG482" s="323" t="b">
        <f t="shared" si="60"/>
        <v>0</v>
      </c>
      <c r="AH482" s="1" t="str">
        <f t="shared" si="61"/>
        <v/>
      </c>
      <c r="AI482" s="323" t="b">
        <f t="shared" si="62"/>
        <v>0</v>
      </c>
      <c r="AJ482" s="1" t="str">
        <f t="shared" si="63"/>
        <v/>
      </c>
      <c r="AK482" s="323" t="b">
        <f t="shared" si="64"/>
        <v>0</v>
      </c>
      <c r="AL482" s="648">
        <f t="shared" si="65"/>
        <v>0</v>
      </c>
      <c r="AM482" s="293">
        <f t="shared" si="66"/>
        <v>0</v>
      </c>
      <c r="AN482" s="294" t="str">
        <f>IF(AM482=0,"",
IF(SUM($AM$47:AM482)=1,AO482,
IF($AM$1547&gt;SUM($AM$47:AM482),_xlfn.CONCAT(", ",AO482),
IF($AM$1547=SUM($AM$47:AM482),_xlfn.CONCAT(" y ",AO482)))))</f>
        <v/>
      </c>
      <c r="AO482" s="89" t="s">
        <v>6732</v>
      </c>
      <c r="AQ482" s="477">
        <f t="shared" si="67"/>
        <v>0</v>
      </c>
      <c r="AR482" s="321">
        <f t="shared" si="68"/>
        <v>0</v>
      </c>
      <c r="AS482" s="293">
        <f t="shared" si="69"/>
        <v>0</v>
      </c>
      <c r="AT482" s="294" t="str">
        <f>IF(AS482=0,"",
IF(SUM($AS$47:AS482)=1,AU482,
IF($AS$1547&gt;SUM($AS$47:AS482),_xlfn.CONCAT(", ",AU482),
IF($AS$1547=SUM($AS$47:AS482),_xlfn.CONCAT(" y ",AU482)))))</f>
        <v/>
      </c>
      <c r="AU482" s="89" t="s">
        <v>6732</v>
      </c>
    </row>
    <row r="483" spans="1:47" ht="15" customHeight="1">
      <c r="A483" s="64"/>
      <c r="B483" s="11"/>
      <c r="C483" s="1021" t="s">
        <v>6733</v>
      </c>
      <c r="D483" s="890"/>
      <c r="E483" s="997"/>
      <c r="F483" s="884"/>
      <c r="G483" s="884"/>
      <c r="H483" s="884"/>
      <c r="I483" s="884"/>
      <c r="J483" s="884"/>
      <c r="K483" s="885"/>
      <c r="L483" s="1027"/>
      <c r="M483" s="884"/>
      <c r="N483" s="884"/>
      <c r="O483" s="885"/>
      <c r="P483" s="1027"/>
      <c r="Q483" s="884"/>
      <c r="R483" s="884"/>
      <c r="S483" s="885"/>
      <c r="T483" s="991"/>
      <c r="U483" s="884"/>
      <c r="V483" s="884"/>
      <c r="W483" s="885"/>
      <c r="X483" s="796"/>
      <c r="Y483" s="796"/>
      <c r="Z483" s="796"/>
      <c r="AA483" s="796"/>
      <c r="AB483" s="796"/>
      <c r="AC483" s="796"/>
      <c r="AD483" s="796"/>
      <c r="AG483" s="323" t="b">
        <f t="shared" si="60"/>
        <v>0</v>
      </c>
      <c r="AH483" s="1" t="str">
        <f t="shared" si="61"/>
        <v/>
      </c>
      <c r="AI483" s="323" t="b">
        <f t="shared" si="62"/>
        <v>0</v>
      </c>
      <c r="AJ483" s="1" t="str">
        <f t="shared" si="63"/>
        <v/>
      </c>
      <c r="AK483" s="323" t="b">
        <f t="shared" si="64"/>
        <v>0</v>
      </c>
      <c r="AL483" s="648">
        <f t="shared" si="65"/>
        <v>0</v>
      </c>
      <c r="AM483" s="293">
        <f t="shared" si="66"/>
        <v>0</v>
      </c>
      <c r="AN483" s="294" t="str">
        <f>IF(AM483=0,"",
IF(SUM($AM$47:AM483)=1,AO483,
IF($AM$1547&gt;SUM($AM$47:AM483),_xlfn.CONCAT(", ",AO483),
IF($AM$1547=SUM($AM$47:AM483),_xlfn.CONCAT(" y ",AO483)))))</f>
        <v/>
      </c>
      <c r="AO483" s="89" t="s">
        <v>6734</v>
      </c>
      <c r="AQ483" s="477">
        <f t="shared" si="67"/>
        <v>0</v>
      </c>
      <c r="AR483" s="321">
        <f t="shared" si="68"/>
        <v>0</v>
      </c>
      <c r="AS483" s="293">
        <f t="shared" si="69"/>
        <v>0</v>
      </c>
      <c r="AT483" s="294" t="str">
        <f>IF(AS483=0,"",
IF(SUM($AS$47:AS483)=1,AU483,
IF($AS$1547&gt;SUM($AS$47:AS483),_xlfn.CONCAT(", ",AU483),
IF($AS$1547=SUM($AS$47:AS483),_xlfn.CONCAT(" y ",AU483)))))</f>
        <v/>
      </c>
      <c r="AU483" s="89" t="s">
        <v>6734</v>
      </c>
    </row>
    <row r="484" spans="1:47" ht="15" customHeight="1">
      <c r="A484" s="64"/>
      <c r="B484" s="11"/>
      <c r="C484" s="1021" t="s">
        <v>6735</v>
      </c>
      <c r="D484" s="890"/>
      <c r="E484" s="997"/>
      <c r="F484" s="884"/>
      <c r="G484" s="884"/>
      <c r="H484" s="884"/>
      <c r="I484" s="884"/>
      <c r="J484" s="884"/>
      <c r="K484" s="885"/>
      <c r="L484" s="1027"/>
      <c r="M484" s="884"/>
      <c r="N484" s="884"/>
      <c r="O484" s="885"/>
      <c r="P484" s="1027"/>
      <c r="Q484" s="884"/>
      <c r="R484" s="884"/>
      <c r="S484" s="885"/>
      <c r="T484" s="991"/>
      <c r="U484" s="884"/>
      <c r="V484" s="884"/>
      <c r="W484" s="885"/>
      <c r="X484" s="796"/>
      <c r="Y484" s="796"/>
      <c r="Z484" s="796"/>
      <c r="AA484" s="796"/>
      <c r="AB484" s="796"/>
      <c r="AC484" s="796"/>
      <c r="AD484" s="796"/>
      <c r="AG484" s="323" t="b">
        <f t="shared" si="60"/>
        <v>0</v>
      </c>
      <c r="AH484" s="1" t="str">
        <f t="shared" si="61"/>
        <v/>
      </c>
      <c r="AI484" s="323" t="b">
        <f t="shared" si="62"/>
        <v>0</v>
      </c>
      <c r="AJ484" s="1" t="str">
        <f t="shared" si="63"/>
        <v/>
      </c>
      <c r="AK484" s="323" t="b">
        <f t="shared" si="64"/>
        <v>0</v>
      </c>
      <c r="AL484" s="648">
        <f t="shared" si="65"/>
        <v>0</v>
      </c>
      <c r="AM484" s="293">
        <f t="shared" si="66"/>
        <v>0</v>
      </c>
      <c r="AN484" s="294" t="str">
        <f>IF(AM484=0,"",
IF(SUM($AM$47:AM484)=1,AO484,
IF($AM$1547&gt;SUM($AM$47:AM484),_xlfn.CONCAT(", ",AO484),
IF($AM$1547=SUM($AM$47:AM484),_xlfn.CONCAT(" y ",AO484)))))</f>
        <v/>
      </c>
      <c r="AO484" s="89" t="s">
        <v>6736</v>
      </c>
      <c r="AQ484" s="477">
        <f t="shared" si="67"/>
        <v>0</v>
      </c>
      <c r="AR484" s="321">
        <f t="shared" si="68"/>
        <v>0</v>
      </c>
      <c r="AS484" s="293">
        <f t="shared" si="69"/>
        <v>0</v>
      </c>
      <c r="AT484" s="294" t="str">
        <f>IF(AS484=0,"",
IF(SUM($AS$47:AS484)=1,AU484,
IF($AS$1547&gt;SUM($AS$47:AS484),_xlfn.CONCAT(", ",AU484),
IF($AS$1547=SUM($AS$47:AS484),_xlfn.CONCAT(" y ",AU484)))))</f>
        <v/>
      </c>
      <c r="AU484" s="89" t="s">
        <v>6736</v>
      </c>
    </row>
    <row r="485" spans="1:47" ht="15" customHeight="1">
      <c r="A485" s="64"/>
      <c r="B485" s="11"/>
      <c r="C485" s="1021" t="s">
        <v>6737</v>
      </c>
      <c r="D485" s="890"/>
      <c r="E485" s="997"/>
      <c r="F485" s="884"/>
      <c r="G485" s="884"/>
      <c r="H485" s="884"/>
      <c r="I485" s="884"/>
      <c r="J485" s="884"/>
      <c r="K485" s="885"/>
      <c r="L485" s="1027"/>
      <c r="M485" s="884"/>
      <c r="N485" s="884"/>
      <c r="O485" s="885"/>
      <c r="P485" s="1027"/>
      <c r="Q485" s="884"/>
      <c r="R485" s="884"/>
      <c r="S485" s="885"/>
      <c r="T485" s="991"/>
      <c r="U485" s="884"/>
      <c r="V485" s="884"/>
      <c r="W485" s="885"/>
      <c r="X485" s="796"/>
      <c r="Y485" s="796"/>
      <c r="Z485" s="796"/>
      <c r="AA485" s="796"/>
      <c r="AB485" s="796"/>
      <c r="AC485" s="796"/>
      <c r="AD485" s="796"/>
      <c r="AG485" s="323" t="b">
        <f t="shared" si="60"/>
        <v>0</v>
      </c>
      <c r="AH485" s="1" t="str">
        <f t="shared" si="61"/>
        <v/>
      </c>
      <c r="AI485" s="323" t="b">
        <f t="shared" si="62"/>
        <v>0</v>
      </c>
      <c r="AJ485" s="1" t="str">
        <f t="shared" si="63"/>
        <v/>
      </c>
      <c r="AK485" s="323" t="b">
        <f t="shared" si="64"/>
        <v>0</v>
      </c>
      <c r="AL485" s="648">
        <f t="shared" si="65"/>
        <v>0</v>
      </c>
      <c r="AM485" s="293">
        <f t="shared" si="66"/>
        <v>0</v>
      </c>
      <c r="AN485" s="294" t="str">
        <f>IF(AM485=0,"",
IF(SUM($AM$47:AM485)=1,AO485,
IF($AM$1547&gt;SUM($AM$47:AM485),_xlfn.CONCAT(", ",AO485),
IF($AM$1547=SUM($AM$47:AM485),_xlfn.CONCAT(" y ",AO485)))))</f>
        <v/>
      </c>
      <c r="AO485" s="89" t="s">
        <v>6738</v>
      </c>
      <c r="AQ485" s="477">
        <f t="shared" si="67"/>
        <v>0</v>
      </c>
      <c r="AR485" s="321">
        <f t="shared" si="68"/>
        <v>0</v>
      </c>
      <c r="AS485" s="293">
        <f t="shared" si="69"/>
        <v>0</v>
      </c>
      <c r="AT485" s="294" t="str">
        <f>IF(AS485=0,"",
IF(SUM($AS$47:AS485)=1,AU485,
IF($AS$1547&gt;SUM($AS$47:AS485),_xlfn.CONCAT(", ",AU485),
IF($AS$1547=SUM($AS$47:AS485),_xlfn.CONCAT(" y ",AU485)))))</f>
        <v/>
      </c>
      <c r="AU485" s="89" t="s">
        <v>6738</v>
      </c>
    </row>
    <row r="486" spans="1:47" ht="15" customHeight="1">
      <c r="A486" s="64"/>
      <c r="B486" s="11"/>
      <c r="C486" s="1021" t="s">
        <v>6739</v>
      </c>
      <c r="D486" s="890"/>
      <c r="E486" s="997"/>
      <c r="F486" s="884"/>
      <c r="G486" s="884"/>
      <c r="H486" s="884"/>
      <c r="I486" s="884"/>
      <c r="J486" s="884"/>
      <c r="K486" s="885"/>
      <c r="L486" s="1027"/>
      <c r="M486" s="884"/>
      <c r="N486" s="884"/>
      <c r="O486" s="885"/>
      <c r="P486" s="1027"/>
      <c r="Q486" s="884"/>
      <c r="R486" s="884"/>
      <c r="S486" s="885"/>
      <c r="T486" s="991"/>
      <c r="U486" s="884"/>
      <c r="V486" s="884"/>
      <c r="W486" s="885"/>
      <c r="X486" s="796"/>
      <c r="Y486" s="796"/>
      <c r="Z486" s="796"/>
      <c r="AA486" s="796"/>
      <c r="AB486" s="796"/>
      <c r="AC486" s="796"/>
      <c r="AD486" s="796"/>
      <c r="AG486" s="323" t="b">
        <f t="shared" si="60"/>
        <v>0</v>
      </c>
      <c r="AH486" s="1" t="str">
        <f t="shared" si="61"/>
        <v/>
      </c>
      <c r="AI486" s="323" t="b">
        <f t="shared" si="62"/>
        <v>0</v>
      </c>
      <c r="AJ486" s="1" t="str">
        <f t="shared" si="63"/>
        <v/>
      </c>
      <c r="AK486" s="323" t="b">
        <f t="shared" si="64"/>
        <v>0</v>
      </c>
      <c r="AL486" s="648">
        <f t="shared" si="65"/>
        <v>0</v>
      </c>
      <c r="AM486" s="293">
        <f t="shared" si="66"/>
        <v>0</v>
      </c>
      <c r="AN486" s="294" t="str">
        <f>IF(AM486=0,"",
IF(SUM($AM$47:AM486)=1,AO486,
IF($AM$1547&gt;SUM($AM$47:AM486),_xlfn.CONCAT(", ",AO486),
IF($AM$1547=SUM($AM$47:AM486),_xlfn.CONCAT(" y ",AO486)))))</f>
        <v/>
      </c>
      <c r="AO486" s="89" t="s">
        <v>6740</v>
      </c>
      <c r="AQ486" s="477">
        <f t="shared" si="67"/>
        <v>0</v>
      </c>
      <c r="AR486" s="321">
        <f t="shared" si="68"/>
        <v>0</v>
      </c>
      <c r="AS486" s="293">
        <f t="shared" si="69"/>
        <v>0</v>
      </c>
      <c r="AT486" s="294" t="str">
        <f>IF(AS486=0,"",
IF(SUM($AS$47:AS486)=1,AU486,
IF($AS$1547&gt;SUM($AS$47:AS486),_xlfn.CONCAT(", ",AU486),
IF($AS$1547=SUM($AS$47:AS486),_xlfn.CONCAT(" y ",AU486)))))</f>
        <v/>
      </c>
      <c r="AU486" s="89" t="s">
        <v>6740</v>
      </c>
    </row>
    <row r="487" spans="1:47" ht="15" customHeight="1">
      <c r="A487" s="64"/>
      <c r="B487" s="11"/>
      <c r="C487" s="1021" t="s">
        <v>6741</v>
      </c>
      <c r="D487" s="890"/>
      <c r="E487" s="997"/>
      <c r="F487" s="884"/>
      <c r="G487" s="884"/>
      <c r="H487" s="884"/>
      <c r="I487" s="884"/>
      <c r="J487" s="884"/>
      <c r="K487" s="885"/>
      <c r="L487" s="1027"/>
      <c r="M487" s="884"/>
      <c r="N487" s="884"/>
      <c r="O487" s="885"/>
      <c r="P487" s="1027"/>
      <c r="Q487" s="884"/>
      <c r="R487" s="884"/>
      <c r="S487" s="885"/>
      <c r="T487" s="991"/>
      <c r="U487" s="884"/>
      <c r="V487" s="884"/>
      <c r="W487" s="885"/>
      <c r="X487" s="796"/>
      <c r="Y487" s="796"/>
      <c r="Z487" s="796"/>
      <c r="AA487" s="796"/>
      <c r="AB487" s="796"/>
      <c r="AC487" s="796"/>
      <c r="AD487" s="796"/>
      <c r="AG487" s="323" t="b">
        <f t="shared" si="60"/>
        <v>0</v>
      </c>
      <c r="AH487" s="1" t="str">
        <f t="shared" si="61"/>
        <v/>
      </c>
      <c r="AI487" s="323" t="b">
        <f t="shared" si="62"/>
        <v>0</v>
      </c>
      <c r="AJ487" s="1" t="str">
        <f t="shared" si="63"/>
        <v/>
      </c>
      <c r="AK487" s="323" t="b">
        <f t="shared" si="64"/>
        <v>0</v>
      </c>
      <c r="AL487" s="648">
        <f t="shared" si="65"/>
        <v>0</v>
      </c>
      <c r="AM487" s="293">
        <f t="shared" si="66"/>
        <v>0</v>
      </c>
      <c r="AN487" s="294" t="str">
        <f>IF(AM487=0,"",
IF(SUM($AM$47:AM487)=1,AO487,
IF($AM$1547&gt;SUM($AM$47:AM487),_xlfn.CONCAT(", ",AO487),
IF($AM$1547=SUM($AM$47:AM487),_xlfn.CONCAT(" y ",AO487)))))</f>
        <v/>
      </c>
      <c r="AO487" s="89" t="s">
        <v>6742</v>
      </c>
      <c r="AQ487" s="477">
        <f t="shared" si="67"/>
        <v>0</v>
      </c>
      <c r="AR487" s="321">
        <f t="shared" si="68"/>
        <v>0</v>
      </c>
      <c r="AS487" s="293">
        <f t="shared" si="69"/>
        <v>0</v>
      </c>
      <c r="AT487" s="294" t="str">
        <f>IF(AS487=0,"",
IF(SUM($AS$47:AS487)=1,AU487,
IF($AS$1547&gt;SUM($AS$47:AS487),_xlfn.CONCAT(", ",AU487),
IF($AS$1547=SUM($AS$47:AS487),_xlfn.CONCAT(" y ",AU487)))))</f>
        <v/>
      </c>
      <c r="AU487" s="89" t="s">
        <v>6742</v>
      </c>
    </row>
    <row r="488" spans="1:47" ht="15" customHeight="1">
      <c r="A488" s="64"/>
      <c r="B488" s="11"/>
      <c r="C488" s="1021" t="s">
        <v>6743</v>
      </c>
      <c r="D488" s="890"/>
      <c r="E488" s="997"/>
      <c r="F488" s="884"/>
      <c r="G488" s="884"/>
      <c r="H488" s="884"/>
      <c r="I488" s="884"/>
      <c r="J488" s="884"/>
      <c r="K488" s="885"/>
      <c r="L488" s="1027"/>
      <c r="M488" s="884"/>
      <c r="N488" s="884"/>
      <c r="O488" s="885"/>
      <c r="P488" s="1027"/>
      <c r="Q488" s="884"/>
      <c r="R488" s="884"/>
      <c r="S488" s="885"/>
      <c r="T488" s="991"/>
      <c r="U488" s="884"/>
      <c r="V488" s="884"/>
      <c r="W488" s="885"/>
      <c r="X488" s="796"/>
      <c r="Y488" s="796"/>
      <c r="Z488" s="796"/>
      <c r="AA488" s="796"/>
      <c r="AB488" s="796"/>
      <c r="AC488" s="796"/>
      <c r="AD488" s="796"/>
      <c r="AG488" s="323" t="b">
        <f t="shared" si="60"/>
        <v>0</v>
      </c>
      <c r="AH488" s="1" t="str">
        <f t="shared" si="61"/>
        <v/>
      </c>
      <c r="AI488" s="323" t="b">
        <f t="shared" si="62"/>
        <v>0</v>
      </c>
      <c r="AJ488" s="1" t="str">
        <f t="shared" si="63"/>
        <v/>
      </c>
      <c r="AK488" s="323" t="b">
        <f t="shared" si="64"/>
        <v>0</v>
      </c>
      <c r="AL488" s="648">
        <f t="shared" si="65"/>
        <v>0</v>
      </c>
      <c r="AM488" s="293">
        <f t="shared" si="66"/>
        <v>0</v>
      </c>
      <c r="AN488" s="294" t="str">
        <f>IF(AM488=0,"",
IF(SUM($AM$47:AM488)=1,AO488,
IF($AM$1547&gt;SUM($AM$47:AM488),_xlfn.CONCAT(", ",AO488),
IF($AM$1547=SUM($AM$47:AM488),_xlfn.CONCAT(" y ",AO488)))))</f>
        <v/>
      </c>
      <c r="AO488" s="89" t="s">
        <v>6744</v>
      </c>
      <c r="AQ488" s="477">
        <f t="shared" si="67"/>
        <v>0</v>
      </c>
      <c r="AR488" s="321">
        <f t="shared" si="68"/>
        <v>0</v>
      </c>
      <c r="AS488" s="293">
        <f t="shared" si="69"/>
        <v>0</v>
      </c>
      <c r="AT488" s="294" t="str">
        <f>IF(AS488=0,"",
IF(SUM($AS$47:AS488)=1,AU488,
IF($AS$1547&gt;SUM($AS$47:AS488),_xlfn.CONCAT(", ",AU488),
IF($AS$1547=SUM($AS$47:AS488),_xlfn.CONCAT(" y ",AU488)))))</f>
        <v/>
      </c>
      <c r="AU488" s="89" t="s">
        <v>6744</v>
      </c>
    </row>
    <row r="489" spans="1:47" ht="15" customHeight="1">
      <c r="A489" s="64"/>
      <c r="B489" s="11"/>
      <c r="C489" s="1021" t="s">
        <v>6745</v>
      </c>
      <c r="D489" s="890"/>
      <c r="E489" s="997"/>
      <c r="F489" s="884"/>
      <c r="G489" s="884"/>
      <c r="H489" s="884"/>
      <c r="I489" s="884"/>
      <c r="J489" s="884"/>
      <c r="K489" s="885"/>
      <c r="L489" s="1027"/>
      <c r="M489" s="884"/>
      <c r="N489" s="884"/>
      <c r="O489" s="885"/>
      <c r="P489" s="1027"/>
      <c r="Q489" s="884"/>
      <c r="R489" s="884"/>
      <c r="S489" s="885"/>
      <c r="T489" s="991"/>
      <c r="U489" s="884"/>
      <c r="V489" s="884"/>
      <c r="W489" s="885"/>
      <c r="X489" s="796"/>
      <c r="Y489" s="796"/>
      <c r="Z489" s="796"/>
      <c r="AA489" s="796"/>
      <c r="AB489" s="796"/>
      <c r="AC489" s="796"/>
      <c r="AD489" s="796"/>
      <c r="AG489" s="323" t="b">
        <f t="shared" si="60"/>
        <v>0</v>
      </c>
      <c r="AH489" s="1" t="str">
        <f t="shared" si="61"/>
        <v/>
      </c>
      <c r="AI489" s="323" t="b">
        <f t="shared" si="62"/>
        <v>0</v>
      </c>
      <c r="AJ489" s="1" t="str">
        <f t="shared" si="63"/>
        <v/>
      </c>
      <c r="AK489" s="323" t="b">
        <f t="shared" si="64"/>
        <v>0</v>
      </c>
      <c r="AL489" s="648">
        <f t="shared" si="65"/>
        <v>0</v>
      </c>
      <c r="AM489" s="293">
        <f t="shared" si="66"/>
        <v>0</v>
      </c>
      <c r="AN489" s="294" t="str">
        <f>IF(AM489=0,"",
IF(SUM($AM$47:AM489)=1,AO489,
IF($AM$1547&gt;SUM($AM$47:AM489),_xlfn.CONCAT(", ",AO489),
IF($AM$1547=SUM($AM$47:AM489),_xlfn.CONCAT(" y ",AO489)))))</f>
        <v/>
      </c>
      <c r="AO489" s="89" t="s">
        <v>6746</v>
      </c>
      <c r="AQ489" s="477">
        <f t="shared" si="67"/>
        <v>0</v>
      </c>
      <c r="AR489" s="321">
        <f t="shared" si="68"/>
        <v>0</v>
      </c>
      <c r="AS489" s="293">
        <f t="shared" si="69"/>
        <v>0</v>
      </c>
      <c r="AT489" s="294" t="str">
        <f>IF(AS489=0,"",
IF(SUM($AS$47:AS489)=1,AU489,
IF($AS$1547&gt;SUM($AS$47:AS489),_xlfn.CONCAT(", ",AU489),
IF($AS$1547=SUM($AS$47:AS489),_xlfn.CONCAT(" y ",AU489)))))</f>
        <v/>
      </c>
      <c r="AU489" s="89" t="s">
        <v>6746</v>
      </c>
    </row>
    <row r="490" spans="1:47" ht="15" customHeight="1">
      <c r="A490" s="64"/>
      <c r="B490" s="11"/>
      <c r="C490" s="1021" t="s">
        <v>6747</v>
      </c>
      <c r="D490" s="890"/>
      <c r="E490" s="997"/>
      <c r="F490" s="884"/>
      <c r="G490" s="884"/>
      <c r="H490" s="884"/>
      <c r="I490" s="884"/>
      <c r="J490" s="884"/>
      <c r="K490" s="885"/>
      <c r="L490" s="1027"/>
      <c r="M490" s="884"/>
      <c r="N490" s="884"/>
      <c r="O490" s="885"/>
      <c r="P490" s="1027"/>
      <c r="Q490" s="884"/>
      <c r="R490" s="884"/>
      <c r="S490" s="885"/>
      <c r="T490" s="991"/>
      <c r="U490" s="884"/>
      <c r="V490" s="884"/>
      <c r="W490" s="885"/>
      <c r="X490" s="796"/>
      <c r="Y490" s="796"/>
      <c r="Z490" s="796"/>
      <c r="AA490" s="796"/>
      <c r="AB490" s="796"/>
      <c r="AC490" s="796"/>
      <c r="AD490" s="796"/>
      <c r="AG490" s="323" t="b">
        <f t="shared" si="60"/>
        <v>0</v>
      </c>
      <c r="AH490" s="1" t="str">
        <f t="shared" si="61"/>
        <v/>
      </c>
      <c r="AI490" s="323" t="b">
        <f t="shared" si="62"/>
        <v>0</v>
      </c>
      <c r="AJ490" s="1" t="str">
        <f t="shared" si="63"/>
        <v/>
      </c>
      <c r="AK490" s="323" t="b">
        <f t="shared" si="64"/>
        <v>0</v>
      </c>
      <c r="AL490" s="648">
        <f t="shared" si="65"/>
        <v>0</v>
      </c>
      <c r="AM490" s="293">
        <f t="shared" si="66"/>
        <v>0</v>
      </c>
      <c r="AN490" s="294" t="str">
        <f>IF(AM490=0,"",
IF(SUM($AM$47:AM490)=1,AO490,
IF($AM$1547&gt;SUM($AM$47:AM490),_xlfn.CONCAT(", ",AO490),
IF($AM$1547=SUM($AM$47:AM490),_xlfn.CONCAT(" y ",AO490)))))</f>
        <v/>
      </c>
      <c r="AO490" s="89" t="s">
        <v>6748</v>
      </c>
      <c r="AQ490" s="477">
        <f t="shared" si="67"/>
        <v>0</v>
      </c>
      <c r="AR490" s="321">
        <f t="shared" si="68"/>
        <v>0</v>
      </c>
      <c r="AS490" s="293">
        <f t="shared" si="69"/>
        <v>0</v>
      </c>
      <c r="AT490" s="294" t="str">
        <f>IF(AS490=0,"",
IF(SUM($AS$47:AS490)=1,AU490,
IF($AS$1547&gt;SUM($AS$47:AS490),_xlfn.CONCAT(", ",AU490),
IF($AS$1547=SUM($AS$47:AS490),_xlfn.CONCAT(" y ",AU490)))))</f>
        <v/>
      </c>
      <c r="AU490" s="89" t="s">
        <v>6748</v>
      </c>
    </row>
    <row r="491" spans="1:47" ht="15" customHeight="1">
      <c r="A491" s="64"/>
      <c r="B491" s="11"/>
      <c r="C491" s="1021" t="s">
        <v>6749</v>
      </c>
      <c r="D491" s="890"/>
      <c r="E491" s="997"/>
      <c r="F491" s="884"/>
      <c r="G491" s="884"/>
      <c r="H491" s="884"/>
      <c r="I491" s="884"/>
      <c r="J491" s="884"/>
      <c r="K491" s="885"/>
      <c r="L491" s="1027"/>
      <c r="M491" s="884"/>
      <c r="N491" s="884"/>
      <c r="O491" s="885"/>
      <c r="P491" s="1027"/>
      <c r="Q491" s="884"/>
      <c r="R491" s="884"/>
      <c r="S491" s="885"/>
      <c r="T491" s="991"/>
      <c r="U491" s="884"/>
      <c r="V491" s="884"/>
      <c r="W491" s="885"/>
      <c r="X491" s="796"/>
      <c r="Y491" s="796"/>
      <c r="Z491" s="796"/>
      <c r="AA491" s="796"/>
      <c r="AB491" s="796"/>
      <c r="AC491" s="796"/>
      <c r="AD491" s="796"/>
      <c r="AG491" s="323" t="b">
        <f t="shared" si="60"/>
        <v>0</v>
      </c>
      <c r="AH491" s="1" t="str">
        <f t="shared" si="61"/>
        <v/>
      </c>
      <c r="AI491" s="323" t="b">
        <f t="shared" si="62"/>
        <v>0</v>
      </c>
      <c r="AJ491" s="1" t="str">
        <f t="shared" si="63"/>
        <v/>
      </c>
      <c r="AK491" s="323" t="b">
        <f t="shared" si="64"/>
        <v>0</v>
      </c>
      <c r="AL491" s="648">
        <f t="shared" si="65"/>
        <v>0</v>
      </c>
      <c r="AM491" s="293">
        <f t="shared" si="66"/>
        <v>0</v>
      </c>
      <c r="AN491" s="294" t="str">
        <f>IF(AM491=0,"",
IF(SUM($AM$47:AM491)=1,AO491,
IF($AM$1547&gt;SUM($AM$47:AM491),_xlfn.CONCAT(", ",AO491),
IF($AM$1547=SUM($AM$47:AM491),_xlfn.CONCAT(" y ",AO491)))))</f>
        <v/>
      </c>
      <c r="AO491" s="89" t="s">
        <v>6750</v>
      </c>
      <c r="AQ491" s="477">
        <f t="shared" si="67"/>
        <v>0</v>
      </c>
      <c r="AR491" s="321">
        <f t="shared" si="68"/>
        <v>0</v>
      </c>
      <c r="AS491" s="293">
        <f t="shared" si="69"/>
        <v>0</v>
      </c>
      <c r="AT491" s="294" t="str">
        <f>IF(AS491=0,"",
IF(SUM($AS$47:AS491)=1,AU491,
IF($AS$1547&gt;SUM($AS$47:AS491),_xlfn.CONCAT(", ",AU491),
IF($AS$1547=SUM($AS$47:AS491),_xlfn.CONCAT(" y ",AU491)))))</f>
        <v/>
      </c>
      <c r="AU491" s="89" t="s">
        <v>6750</v>
      </c>
    </row>
    <row r="492" spans="1:47" ht="15" customHeight="1">
      <c r="A492" s="64"/>
      <c r="B492" s="11"/>
      <c r="C492" s="1021" t="s">
        <v>6751</v>
      </c>
      <c r="D492" s="890"/>
      <c r="E492" s="997"/>
      <c r="F492" s="884"/>
      <c r="G492" s="884"/>
      <c r="H492" s="884"/>
      <c r="I492" s="884"/>
      <c r="J492" s="884"/>
      <c r="K492" s="885"/>
      <c r="L492" s="1027"/>
      <c r="M492" s="884"/>
      <c r="N492" s="884"/>
      <c r="O492" s="885"/>
      <c r="P492" s="1027"/>
      <c r="Q492" s="884"/>
      <c r="R492" s="884"/>
      <c r="S492" s="885"/>
      <c r="T492" s="991"/>
      <c r="U492" s="884"/>
      <c r="V492" s="884"/>
      <c r="W492" s="885"/>
      <c r="X492" s="796"/>
      <c r="Y492" s="796"/>
      <c r="Z492" s="796"/>
      <c r="AA492" s="796"/>
      <c r="AB492" s="796"/>
      <c r="AC492" s="796"/>
      <c r="AD492" s="796"/>
      <c r="AG492" s="323" t="b">
        <f t="shared" si="60"/>
        <v>0</v>
      </c>
      <c r="AH492" s="1" t="str">
        <f t="shared" si="61"/>
        <v/>
      </c>
      <c r="AI492" s="323" t="b">
        <f t="shared" si="62"/>
        <v>0</v>
      </c>
      <c r="AJ492" s="1" t="str">
        <f t="shared" si="63"/>
        <v/>
      </c>
      <c r="AK492" s="323" t="b">
        <f t="shared" si="64"/>
        <v>0</v>
      </c>
      <c r="AL492" s="648">
        <f t="shared" si="65"/>
        <v>0</v>
      </c>
      <c r="AM492" s="293">
        <f t="shared" si="66"/>
        <v>0</v>
      </c>
      <c r="AN492" s="294" t="str">
        <f>IF(AM492=0,"",
IF(SUM($AM$47:AM492)=1,AO492,
IF($AM$1547&gt;SUM($AM$47:AM492),_xlfn.CONCAT(", ",AO492),
IF($AM$1547=SUM($AM$47:AM492),_xlfn.CONCAT(" y ",AO492)))))</f>
        <v/>
      </c>
      <c r="AO492" s="89" t="s">
        <v>6752</v>
      </c>
      <c r="AQ492" s="477">
        <f t="shared" si="67"/>
        <v>0</v>
      </c>
      <c r="AR492" s="321">
        <f t="shared" si="68"/>
        <v>0</v>
      </c>
      <c r="AS492" s="293">
        <f t="shared" si="69"/>
        <v>0</v>
      </c>
      <c r="AT492" s="294" t="str">
        <f>IF(AS492=0,"",
IF(SUM($AS$47:AS492)=1,AU492,
IF($AS$1547&gt;SUM($AS$47:AS492),_xlfn.CONCAT(", ",AU492),
IF($AS$1547=SUM($AS$47:AS492),_xlfn.CONCAT(" y ",AU492)))))</f>
        <v/>
      </c>
      <c r="AU492" s="89" t="s">
        <v>6752</v>
      </c>
    </row>
    <row r="493" spans="1:47" ht="15" customHeight="1">
      <c r="A493" s="64"/>
      <c r="B493" s="11"/>
      <c r="C493" s="1021" t="s">
        <v>6753</v>
      </c>
      <c r="D493" s="890"/>
      <c r="E493" s="997"/>
      <c r="F493" s="884"/>
      <c r="G493" s="884"/>
      <c r="H493" s="884"/>
      <c r="I493" s="884"/>
      <c r="J493" s="884"/>
      <c r="K493" s="885"/>
      <c r="L493" s="1027"/>
      <c r="M493" s="884"/>
      <c r="N493" s="884"/>
      <c r="O493" s="885"/>
      <c r="P493" s="1027"/>
      <c r="Q493" s="884"/>
      <c r="R493" s="884"/>
      <c r="S493" s="885"/>
      <c r="T493" s="991"/>
      <c r="U493" s="884"/>
      <c r="V493" s="884"/>
      <c r="W493" s="885"/>
      <c r="X493" s="796"/>
      <c r="Y493" s="796"/>
      <c r="Z493" s="796"/>
      <c r="AA493" s="796"/>
      <c r="AB493" s="796"/>
      <c r="AC493" s="796"/>
      <c r="AD493" s="796"/>
      <c r="AG493" s="323" t="b">
        <f t="shared" si="60"/>
        <v>0</v>
      </c>
      <c r="AH493" s="1" t="str">
        <f t="shared" si="61"/>
        <v/>
      </c>
      <c r="AI493" s="323" t="b">
        <f t="shared" si="62"/>
        <v>0</v>
      </c>
      <c r="AJ493" s="1" t="str">
        <f t="shared" si="63"/>
        <v/>
      </c>
      <c r="AK493" s="323" t="b">
        <f t="shared" si="64"/>
        <v>0</v>
      </c>
      <c r="AL493" s="648">
        <f t="shared" si="65"/>
        <v>0</v>
      </c>
      <c r="AM493" s="293">
        <f t="shared" si="66"/>
        <v>0</v>
      </c>
      <c r="AN493" s="294" t="str">
        <f>IF(AM493=0,"",
IF(SUM($AM$47:AM493)=1,AO493,
IF($AM$1547&gt;SUM($AM$47:AM493),_xlfn.CONCAT(", ",AO493),
IF($AM$1547=SUM($AM$47:AM493),_xlfn.CONCAT(" y ",AO493)))))</f>
        <v/>
      </c>
      <c r="AO493" s="89" t="s">
        <v>6754</v>
      </c>
      <c r="AQ493" s="477">
        <f t="shared" si="67"/>
        <v>0</v>
      </c>
      <c r="AR493" s="321">
        <f t="shared" si="68"/>
        <v>0</v>
      </c>
      <c r="AS493" s="293">
        <f t="shared" si="69"/>
        <v>0</v>
      </c>
      <c r="AT493" s="294" t="str">
        <f>IF(AS493=0,"",
IF(SUM($AS$47:AS493)=1,AU493,
IF($AS$1547&gt;SUM($AS$47:AS493),_xlfn.CONCAT(", ",AU493),
IF($AS$1547=SUM($AS$47:AS493),_xlfn.CONCAT(" y ",AU493)))))</f>
        <v/>
      </c>
      <c r="AU493" s="89" t="s">
        <v>6754</v>
      </c>
    </row>
    <row r="494" spans="1:47" ht="15" customHeight="1">
      <c r="A494" s="64"/>
      <c r="B494" s="11"/>
      <c r="C494" s="1021" t="s">
        <v>6755</v>
      </c>
      <c r="D494" s="890"/>
      <c r="E494" s="997"/>
      <c r="F494" s="884"/>
      <c r="G494" s="884"/>
      <c r="H494" s="884"/>
      <c r="I494" s="884"/>
      <c r="J494" s="884"/>
      <c r="K494" s="885"/>
      <c r="L494" s="1027"/>
      <c r="M494" s="884"/>
      <c r="N494" s="884"/>
      <c r="O494" s="885"/>
      <c r="P494" s="1027"/>
      <c r="Q494" s="884"/>
      <c r="R494" s="884"/>
      <c r="S494" s="885"/>
      <c r="T494" s="991"/>
      <c r="U494" s="884"/>
      <c r="V494" s="884"/>
      <c r="W494" s="885"/>
      <c r="X494" s="796"/>
      <c r="Y494" s="796"/>
      <c r="Z494" s="796"/>
      <c r="AA494" s="796"/>
      <c r="AB494" s="796"/>
      <c r="AC494" s="796"/>
      <c r="AD494" s="796"/>
      <c r="AG494" s="323" t="b">
        <f t="shared" si="60"/>
        <v>0</v>
      </c>
      <c r="AH494" s="1" t="str">
        <f t="shared" si="61"/>
        <v/>
      </c>
      <c r="AI494" s="323" t="b">
        <f t="shared" si="62"/>
        <v>0</v>
      </c>
      <c r="AJ494" s="1" t="str">
        <f t="shared" si="63"/>
        <v/>
      </c>
      <c r="AK494" s="323" t="b">
        <f t="shared" si="64"/>
        <v>0</v>
      </c>
      <c r="AL494" s="648">
        <f t="shared" si="65"/>
        <v>0</v>
      </c>
      <c r="AM494" s="293">
        <f t="shared" si="66"/>
        <v>0</v>
      </c>
      <c r="AN494" s="294" t="str">
        <f>IF(AM494=0,"",
IF(SUM($AM$47:AM494)=1,AO494,
IF($AM$1547&gt;SUM($AM$47:AM494),_xlfn.CONCAT(", ",AO494),
IF($AM$1547=SUM($AM$47:AM494),_xlfn.CONCAT(" y ",AO494)))))</f>
        <v/>
      </c>
      <c r="AO494" s="89" t="s">
        <v>6756</v>
      </c>
      <c r="AQ494" s="477">
        <f t="shared" si="67"/>
        <v>0</v>
      </c>
      <c r="AR494" s="321">
        <f t="shared" si="68"/>
        <v>0</v>
      </c>
      <c r="AS494" s="293">
        <f t="shared" si="69"/>
        <v>0</v>
      </c>
      <c r="AT494" s="294" t="str">
        <f>IF(AS494=0,"",
IF(SUM($AS$47:AS494)=1,AU494,
IF($AS$1547&gt;SUM($AS$47:AS494),_xlfn.CONCAT(", ",AU494),
IF($AS$1547=SUM($AS$47:AS494),_xlfn.CONCAT(" y ",AU494)))))</f>
        <v/>
      </c>
      <c r="AU494" s="89" t="s">
        <v>6756</v>
      </c>
    </row>
    <row r="495" spans="1:47" ht="15" customHeight="1">
      <c r="A495" s="64"/>
      <c r="B495" s="11"/>
      <c r="C495" s="1021" t="s">
        <v>6757</v>
      </c>
      <c r="D495" s="890"/>
      <c r="E495" s="997"/>
      <c r="F495" s="884"/>
      <c r="G495" s="884"/>
      <c r="H495" s="884"/>
      <c r="I495" s="884"/>
      <c r="J495" s="884"/>
      <c r="K495" s="885"/>
      <c r="L495" s="1027"/>
      <c r="M495" s="884"/>
      <c r="N495" s="884"/>
      <c r="O495" s="885"/>
      <c r="P495" s="1027"/>
      <c r="Q495" s="884"/>
      <c r="R495" s="884"/>
      <c r="S495" s="885"/>
      <c r="T495" s="991"/>
      <c r="U495" s="884"/>
      <c r="V495" s="884"/>
      <c r="W495" s="885"/>
      <c r="X495" s="796"/>
      <c r="Y495" s="796"/>
      <c r="Z495" s="796"/>
      <c r="AA495" s="796"/>
      <c r="AB495" s="796"/>
      <c r="AC495" s="796"/>
      <c r="AD495" s="796"/>
      <c r="AG495" s="323" t="b">
        <f t="shared" si="60"/>
        <v>0</v>
      </c>
      <c r="AH495" s="1" t="str">
        <f t="shared" si="61"/>
        <v/>
      </c>
      <c r="AI495" s="323" t="b">
        <f t="shared" si="62"/>
        <v>0</v>
      </c>
      <c r="AJ495" s="1" t="str">
        <f t="shared" si="63"/>
        <v/>
      </c>
      <c r="AK495" s="323" t="b">
        <f t="shared" si="64"/>
        <v>0</v>
      </c>
      <c r="AL495" s="648">
        <f t="shared" si="65"/>
        <v>0</v>
      </c>
      <c r="AM495" s="293">
        <f t="shared" si="66"/>
        <v>0</v>
      </c>
      <c r="AN495" s="294" t="str">
        <f>IF(AM495=0,"",
IF(SUM($AM$47:AM495)=1,AO495,
IF($AM$1547&gt;SUM($AM$47:AM495),_xlfn.CONCAT(", ",AO495),
IF($AM$1547=SUM($AM$47:AM495),_xlfn.CONCAT(" y ",AO495)))))</f>
        <v/>
      </c>
      <c r="AO495" s="89" t="s">
        <v>6758</v>
      </c>
      <c r="AQ495" s="477">
        <f t="shared" si="67"/>
        <v>0</v>
      </c>
      <c r="AR495" s="321">
        <f t="shared" si="68"/>
        <v>0</v>
      </c>
      <c r="AS495" s="293">
        <f t="shared" si="69"/>
        <v>0</v>
      </c>
      <c r="AT495" s="294" t="str">
        <f>IF(AS495=0,"",
IF(SUM($AS$47:AS495)=1,AU495,
IF($AS$1547&gt;SUM($AS$47:AS495),_xlfn.CONCAT(", ",AU495),
IF($AS$1547=SUM($AS$47:AS495),_xlfn.CONCAT(" y ",AU495)))))</f>
        <v/>
      </c>
      <c r="AU495" s="89" t="s">
        <v>6758</v>
      </c>
    </row>
    <row r="496" spans="1:47" ht="15" customHeight="1">
      <c r="A496" s="64"/>
      <c r="B496" s="11"/>
      <c r="C496" s="1021" t="s">
        <v>6759</v>
      </c>
      <c r="D496" s="890"/>
      <c r="E496" s="997"/>
      <c r="F496" s="884"/>
      <c r="G496" s="884"/>
      <c r="H496" s="884"/>
      <c r="I496" s="884"/>
      <c r="J496" s="884"/>
      <c r="K496" s="885"/>
      <c r="L496" s="1027"/>
      <c r="M496" s="884"/>
      <c r="N496" s="884"/>
      <c r="O496" s="885"/>
      <c r="P496" s="1027"/>
      <c r="Q496" s="884"/>
      <c r="R496" s="884"/>
      <c r="S496" s="885"/>
      <c r="T496" s="991"/>
      <c r="U496" s="884"/>
      <c r="V496" s="884"/>
      <c r="W496" s="885"/>
      <c r="X496" s="796"/>
      <c r="Y496" s="796"/>
      <c r="Z496" s="796"/>
      <c r="AA496" s="796"/>
      <c r="AB496" s="796"/>
      <c r="AC496" s="796"/>
      <c r="AD496" s="796"/>
      <c r="AG496" s="323" t="b">
        <f t="shared" ref="AG496:AG559" si="70">NOT(EXACT(E496,UPPER(E496)))</f>
        <v>0</v>
      </c>
      <c r="AH496" s="1" t="str">
        <f t="shared" ref="AH496:AH559" si="71">SUBSTITUTE( SUBSTITUTE( SUBSTITUTE( SUBSTITUTE( SUBSTITUTE( SUBSTITUTE( SUBSTITUTE( SUBSTITUTE( SUBSTITUTE( SUBSTITUTE(E496, "á", "a"), "é", "e"), "í", "i"), "ó", "o"), "ú", "u"), "Á", "A"), "É", "E"), "Í", "I"), "Ó", "O"), "Ú", "U")</f>
        <v/>
      </c>
      <c r="AI496" s="323" t="b">
        <f t="shared" ref="AI496:AI559" si="72">NOT(EXACT(E496,AH496))</f>
        <v>0</v>
      </c>
      <c r="AJ496" s="1" t="str">
        <f t="shared" ref="AJ496:AJ559" si="73">SUBSTITUTE((SUBSTITUTE(SUBSTITUTE(SUBSTITUTE(E496,".",""),",",""),"(","")),")","")</f>
        <v/>
      </c>
      <c r="AK496" s="323" t="b">
        <f t="shared" ref="AK496:AK559" si="74">NOT(EXACT(E496,AJ496))</f>
        <v>0</v>
      </c>
      <c r="AL496" s="648">
        <f t="shared" ref="AL496:AL559" si="75">IF(COUNTIF(T496,"VARIAS")&gt;0,1,0)</f>
        <v>0</v>
      </c>
      <c r="AM496" s="293">
        <f t="shared" ref="AM496:AM559" si="76">IF(SUM(AL496)=0,0,1)</f>
        <v>0</v>
      </c>
      <c r="AN496" s="294" t="str">
        <f>IF(AM496=0,"",
IF(SUM($AM$47:AM496)=1,AO496,
IF($AM$1547&gt;SUM($AM$47:AM496),_xlfn.CONCAT(", ",AO496),
IF($AM$1547=SUM($AM$47:AM496),_xlfn.CONCAT(" y ",AO496)))))</f>
        <v/>
      </c>
      <c r="AO496" s="89" t="s">
        <v>6760</v>
      </c>
      <c r="AQ496" s="477">
        <f t="shared" ref="AQ496:AQ559" si="77">IF(AND($AD496="X",COUNTA(X496:AC496)&gt;0),1,0)</f>
        <v>0</v>
      </c>
      <c r="AR496" s="321">
        <f t="shared" ref="AR496:AR559" si="78">IF(AND(COUNTBLANK(E496)=0,COUNTA(L496:W496)=3,COUNTA(X496:AD496)&gt;0),0,IF(AND(COUNTBLANK(E496)=1,COUNTA(L496:AD496)=0),0,1))</f>
        <v>0</v>
      </c>
      <c r="AS496" s="293">
        <f t="shared" ref="AS496:AS559" si="79">IF(AR496=0,0,1)</f>
        <v>0</v>
      </c>
      <c r="AT496" s="294" t="str">
        <f>IF(AS496=0,"",
IF(SUM($AS$47:AS496)=1,AU496,
IF($AS$1547&gt;SUM($AS$47:AS496),_xlfn.CONCAT(", ",AU496),
IF($AS$1547=SUM($AS$47:AS496),_xlfn.CONCAT(" y ",AU496)))))</f>
        <v/>
      </c>
      <c r="AU496" s="89" t="s">
        <v>6760</v>
      </c>
    </row>
    <row r="497" spans="1:47" ht="15" customHeight="1">
      <c r="A497" s="64"/>
      <c r="B497" s="11"/>
      <c r="C497" s="1021" t="s">
        <v>6761</v>
      </c>
      <c r="D497" s="890"/>
      <c r="E497" s="997"/>
      <c r="F497" s="884"/>
      <c r="G497" s="884"/>
      <c r="H497" s="884"/>
      <c r="I497" s="884"/>
      <c r="J497" s="884"/>
      <c r="K497" s="885"/>
      <c r="L497" s="1027"/>
      <c r="M497" s="884"/>
      <c r="N497" s="884"/>
      <c r="O497" s="885"/>
      <c r="P497" s="1027"/>
      <c r="Q497" s="884"/>
      <c r="R497" s="884"/>
      <c r="S497" s="885"/>
      <c r="T497" s="991"/>
      <c r="U497" s="884"/>
      <c r="V497" s="884"/>
      <c r="W497" s="885"/>
      <c r="X497" s="796"/>
      <c r="Y497" s="796"/>
      <c r="Z497" s="796"/>
      <c r="AA497" s="796"/>
      <c r="AB497" s="796"/>
      <c r="AC497" s="796"/>
      <c r="AD497" s="796"/>
      <c r="AG497" s="323" t="b">
        <f t="shared" si="70"/>
        <v>0</v>
      </c>
      <c r="AH497" s="1" t="str">
        <f t="shared" si="71"/>
        <v/>
      </c>
      <c r="AI497" s="323" t="b">
        <f t="shared" si="72"/>
        <v>0</v>
      </c>
      <c r="AJ497" s="1" t="str">
        <f t="shared" si="73"/>
        <v/>
      </c>
      <c r="AK497" s="323" t="b">
        <f t="shared" si="74"/>
        <v>0</v>
      </c>
      <c r="AL497" s="648">
        <f t="shared" si="75"/>
        <v>0</v>
      </c>
      <c r="AM497" s="293">
        <f t="shared" si="76"/>
        <v>0</v>
      </c>
      <c r="AN497" s="294" t="str">
        <f>IF(AM497=0,"",
IF(SUM($AM$47:AM497)=1,AO497,
IF($AM$1547&gt;SUM($AM$47:AM497),_xlfn.CONCAT(", ",AO497),
IF($AM$1547=SUM($AM$47:AM497),_xlfn.CONCAT(" y ",AO497)))))</f>
        <v/>
      </c>
      <c r="AO497" s="89" t="s">
        <v>6762</v>
      </c>
      <c r="AQ497" s="477">
        <f t="shared" si="77"/>
        <v>0</v>
      </c>
      <c r="AR497" s="321">
        <f t="shared" si="78"/>
        <v>0</v>
      </c>
      <c r="AS497" s="293">
        <f t="shared" si="79"/>
        <v>0</v>
      </c>
      <c r="AT497" s="294" t="str">
        <f>IF(AS497=0,"",
IF(SUM($AS$47:AS497)=1,AU497,
IF($AS$1547&gt;SUM($AS$47:AS497),_xlfn.CONCAT(", ",AU497),
IF($AS$1547=SUM($AS$47:AS497),_xlfn.CONCAT(" y ",AU497)))))</f>
        <v/>
      </c>
      <c r="AU497" s="89" t="s">
        <v>6762</v>
      </c>
    </row>
    <row r="498" spans="1:47" ht="15" customHeight="1">
      <c r="A498" s="64"/>
      <c r="B498" s="11"/>
      <c r="C498" s="1021" t="s">
        <v>6763</v>
      </c>
      <c r="D498" s="890"/>
      <c r="E498" s="997"/>
      <c r="F498" s="884"/>
      <c r="G498" s="884"/>
      <c r="H498" s="884"/>
      <c r="I498" s="884"/>
      <c r="J498" s="884"/>
      <c r="K498" s="885"/>
      <c r="L498" s="1027"/>
      <c r="M498" s="884"/>
      <c r="N498" s="884"/>
      <c r="O498" s="885"/>
      <c r="P498" s="1027"/>
      <c r="Q498" s="884"/>
      <c r="R498" s="884"/>
      <c r="S498" s="885"/>
      <c r="T498" s="991"/>
      <c r="U498" s="884"/>
      <c r="V498" s="884"/>
      <c r="W498" s="885"/>
      <c r="X498" s="796"/>
      <c r="Y498" s="796"/>
      <c r="Z498" s="796"/>
      <c r="AA498" s="796"/>
      <c r="AB498" s="796"/>
      <c r="AC498" s="796"/>
      <c r="AD498" s="796"/>
      <c r="AG498" s="323" t="b">
        <f t="shared" si="70"/>
        <v>0</v>
      </c>
      <c r="AH498" s="1" t="str">
        <f t="shared" si="71"/>
        <v/>
      </c>
      <c r="AI498" s="323" t="b">
        <f t="shared" si="72"/>
        <v>0</v>
      </c>
      <c r="AJ498" s="1" t="str">
        <f t="shared" si="73"/>
        <v/>
      </c>
      <c r="AK498" s="323" t="b">
        <f t="shared" si="74"/>
        <v>0</v>
      </c>
      <c r="AL498" s="648">
        <f t="shared" si="75"/>
        <v>0</v>
      </c>
      <c r="AM498" s="293">
        <f t="shared" si="76"/>
        <v>0</v>
      </c>
      <c r="AN498" s="294" t="str">
        <f>IF(AM498=0,"",
IF(SUM($AM$47:AM498)=1,AO498,
IF($AM$1547&gt;SUM($AM$47:AM498),_xlfn.CONCAT(", ",AO498),
IF($AM$1547=SUM($AM$47:AM498),_xlfn.CONCAT(" y ",AO498)))))</f>
        <v/>
      </c>
      <c r="AO498" s="89" t="s">
        <v>6764</v>
      </c>
      <c r="AQ498" s="477">
        <f t="shared" si="77"/>
        <v>0</v>
      </c>
      <c r="AR498" s="321">
        <f t="shared" si="78"/>
        <v>0</v>
      </c>
      <c r="AS498" s="293">
        <f t="shared" si="79"/>
        <v>0</v>
      </c>
      <c r="AT498" s="294" t="str">
        <f>IF(AS498=0,"",
IF(SUM($AS$47:AS498)=1,AU498,
IF($AS$1547&gt;SUM($AS$47:AS498),_xlfn.CONCAT(", ",AU498),
IF($AS$1547=SUM($AS$47:AS498),_xlfn.CONCAT(" y ",AU498)))))</f>
        <v/>
      </c>
      <c r="AU498" s="89" t="s">
        <v>6764</v>
      </c>
    </row>
    <row r="499" spans="1:47" ht="15" customHeight="1">
      <c r="A499" s="64"/>
      <c r="B499" s="11"/>
      <c r="C499" s="1021" t="s">
        <v>6765</v>
      </c>
      <c r="D499" s="890"/>
      <c r="E499" s="997"/>
      <c r="F499" s="884"/>
      <c r="G499" s="884"/>
      <c r="H499" s="884"/>
      <c r="I499" s="884"/>
      <c r="J499" s="884"/>
      <c r="K499" s="885"/>
      <c r="L499" s="1027"/>
      <c r="M499" s="884"/>
      <c r="N499" s="884"/>
      <c r="O499" s="885"/>
      <c r="P499" s="1027"/>
      <c r="Q499" s="884"/>
      <c r="R499" s="884"/>
      <c r="S499" s="885"/>
      <c r="T499" s="991"/>
      <c r="U499" s="884"/>
      <c r="V499" s="884"/>
      <c r="W499" s="885"/>
      <c r="X499" s="796"/>
      <c r="Y499" s="796"/>
      <c r="Z499" s="796"/>
      <c r="AA499" s="796"/>
      <c r="AB499" s="796"/>
      <c r="AC499" s="796"/>
      <c r="AD499" s="796"/>
      <c r="AG499" s="323" t="b">
        <f t="shared" si="70"/>
        <v>0</v>
      </c>
      <c r="AH499" s="1" t="str">
        <f t="shared" si="71"/>
        <v/>
      </c>
      <c r="AI499" s="323" t="b">
        <f t="shared" si="72"/>
        <v>0</v>
      </c>
      <c r="AJ499" s="1" t="str">
        <f t="shared" si="73"/>
        <v/>
      </c>
      <c r="AK499" s="323" t="b">
        <f t="shared" si="74"/>
        <v>0</v>
      </c>
      <c r="AL499" s="648">
        <f t="shared" si="75"/>
        <v>0</v>
      </c>
      <c r="AM499" s="293">
        <f t="shared" si="76"/>
        <v>0</v>
      </c>
      <c r="AN499" s="294" t="str">
        <f>IF(AM499=0,"",
IF(SUM($AM$47:AM499)=1,AO499,
IF($AM$1547&gt;SUM($AM$47:AM499),_xlfn.CONCAT(", ",AO499),
IF($AM$1547=SUM($AM$47:AM499),_xlfn.CONCAT(" y ",AO499)))))</f>
        <v/>
      </c>
      <c r="AO499" s="89" t="s">
        <v>6766</v>
      </c>
      <c r="AQ499" s="477">
        <f t="shared" si="77"/>
        <v>0</v>
      </c>
      <c r="AR499" s="321">
        <f t="shared" si="78"/>
        <v>0</v>
      </c>
      <c r="AS499" s="293">
        <f t="shared" si="79"/>
        <v>0</v>
      </c>
      <c r="AT499" s="294" t="str">
        <f>IF(AS499=0,"",
IF(SUM($AS$47:AS499)=1,AU499,
IF($AS$1547&gt;SUM($AS$47:AS499),_xlfn.CONCAT(", ",AU499),
IF($AS$1547=SUM($AS$47:AS499),_xlfn.CONCAT(" y ",AU499)))))</f>
        <v/>
      </c>
      <c r="AU499" s="89" t="s">
        <v>6766</v>
      </c>
    </row>
    <row r="500" spans="1:47" ht="15" customHeight="1">
      <c r="A500" s="64"/>
      <c r="B500" s="11"/>
      <c r="C500" s="1021" t="s">
        <v>6767</v>
      </c>
      <c r="D500" s="890"/>
      <c r="E500" s="997"/>
      <c r="F500" s="884"/>
      <c r="G500" s="884"/>
      <c r="H500" s="884"/>
      <c r="I500" s="884"/>
      <c r="J500" s="884"/>
      <c r="K500" s="885"/>
      <c r="L500" s="1027"/>
      <c r="M500" s="884"/>
      <c r="N500" s="884"/>
      <c r="O500" s="885"/>
      <c r="P500" s="1027"/>
      <c r="Q500" s="884"/>
      <c r="R500" s="884"/>
      <c r="S500" s="885"/>
      <c r="T500" s="991"/>
      <c r="U500" s="884"/>
      <c r="V500" s="884"/>
      <c r="W500" s="885"/>
      <c r="X500" s="796"/>
      <c r="Y500" s="796"/>
      <c r="Z500" s="796"/>
      <c r="AA500" s="796"/>
      <c r="AB500" s="796"/>
      <c r="AC500" s="796"/>
      <c r="AD500" s="796"/>
      <c r="AG500" s="323" t="b">
        <f t="shared" si="70"/>
        <v>0</v>
      </c>
      <c r="AH500" s="1" t="str">
        <f t="shared" si="71"/>
        <v/>
      </c>
      <c r="AI500" s="323" t="b">
        <f t="shared" si="72"/>
        <v>0</v>
      </c>
      <c r="AJ500" s="1" t="str">
        <f t="shared" si="73"/>
        <v/>
      </c>
      <c r="AK500" s="323" t="b">
        <f t="shared" si="74"/>
        <v>0</v>
      </c>
      <c r="AL500" s="648">
        <f t="shared" si="75"/>
        <v>0</v>
      </c>
      <c r="AM500" s="293">
        <f t="shared" si="76"/>
        <v>0</v>
      </c>
      <c r="AN500" s="294" t="str">
        <f>IF(AM500=0,"",
IF(SUM($AM$47:AM500)=1,AO500,
IF($AM$1547&gt;SUM($AM$47:AM500),_xlfn.CONCAT(", ",AO500),
IF($AM$1547=SUM($AM$47:AM500),_xlfn.CONCAT(" y ",AO500)))))</f>
        <v/>
      </c>
      <c r="AO500" s="89" t="s">
        <v>6768</v>
      </c>
      <c r="AQ500" s="477">
        <f t="shared" si="77"/>
        <v>0</v>
      </c>
      <c r="AR500" s="321">
        <f t="shared" si="78"/>
        <v>0</v>
      </c>
      <c r="AS500" s="293">
        <f t="shared" si="79"/>
        <v>0</v>
      </c>
      <c r="AT500" s="294" t="str">
        <f>IF(AS500=0,"",
IF(SUM($AS$47:AS500)=1,AU500,
IF($AS$1547&gt;SUM($AS$47:AS500),_xlfn.CONCAT(", ",AU500),
IF($AS$1547=SUM($AS$47:AS500),_xlfn.CONCAT(" y ",AU500)))))</f>
        <v/>
      </c>
      <c r="AU500" s="89" t="s">
        <v>6768</v>
      </c>
    </row>
    <row r="501" spans="1:47" ht="15" customHeight="1">
      <c r="A501" s="64"/>
      <c r="B501" s="11"/>
      <c r="C501" s="1021" t="s">
        <v>6769</v>
      </c>
      <c r="D501" s="890"/>
      <c r="E501" s="997"/>
      <c r="F501" s="884"/>
      <c r="G501" s="884"/>
      <c r="H501" s="884"/>
      <c r="I501" s="884"/>
      <c r="J501" s="884"/>
      <c r="K501" s="885"/>
      <c r="L501" s="1027"/>
      <c r="M501" s="884"/>
      <c r="N501" s="884"/>
      <c r="O501" s="885"/>
      <c r="P501" s="1027"/>
      <c r="Q501" s="884"/>
      <c r="R501" s="884"/>
      <c r="S501" s="885"/>
      <c r="T501" s="991"/>
      <c r="U501" s="884"/>
      <c r="V501" s="884"/>
      <c r="W501" s="885"/>
      <c r="X501" s="796"/>
      <c r="Y501" s="796"/>
      <c r="Z501" s="796"/>
      <c r="AA501" s="796"/>
      <c r="AB501" s="796"/>
      <c r="AC501" s="796"/>
      <c r="AD501" s="796"/>
      <c r="AG501" s="323" t="b">
        <f t="shared" si="70"/>
        <v>0</v>
      </c>
      <c r="AH501" s="1" t="str">
        <f t="shared" si="71"/>
        <v/>
      </c>
      <c r="AI501" s="323" t="b">
        <f t="shared" si="72"/>
        <v>0</v>
      </c>
      <c r="AJ501" s="1" t="str">
        <f t="shared" si="73"/>
        <v/>
      </c>
      <c r="AK501" s="323" t="b">
        <f t="shared" si="74"/>
        <v>0</v>
      </c>
      <c r="AL501" s="648">
        <f t="shared" si="75"/>
        <v>0</v>
      </c>
      <c r="AM501" s="293">
        <f t="shared" si="76"/>
        <v>0</v>
      </c>
      <c r="AN501" s="294" t="str">
        <f>IF(AM501=0,"",
IF(SUM($AM$47:AM501)=1,AO501,
IF($AM$1547&gt;SUM($AM$47:AM501),_xlfn.CONCAT(", ",AO501),
IF($AM$1547=SUM($AM$47:AM501),_xlfn.CONCAT(" y ",AO501)))))</f>
        <v/>
      </c>
      <c r="AO501" s="89" t="s">
        <v>6770</v>
      </c>
      <c r="AQ501" s="477">
        <f t="shared" si="77"/>
        <v>0</v>
      </c>
      <c r="AR501" s="321">
        <f t="shared" si="78"/>
        <v>0</v>
      </c>
      <c r="AS501" s="293">
        <f t="shared" si="79"/>
        <v>0</v>
      </c>
      <c r="AT501" s="294" t="str">
        <f>IF(AS501=0,"",
IF(SUM($AS$47:AS501)=1,AU501,
IF($AS$1547&gt;SUM($AS$47:AS501),_xlfn.CONCAT(", ",AU501),
IF($AS$1547=SUM($AS$47:AS501),_xlfn.CONCAT(" y ",AU501)))))</f>
        <v/>
      </c>
      <c r="AU501" s="89" t="s">
        <v>6770</v>
      </c>
    </row>
    <row r="502" spans="1:47" ht="15" customHeight="1">
      <c r="A502" s="64"/>
      <c r="B502" s="11"/>
      <c r="C502" s="1021" t="s">
        <v>6771</v>
      </c>
      <c r="D502" s="890"/>
      <c r="E502" s="997"/>
      <c r="F502" s="884"/>
      <c r="G502" s="884"/>
      <c r="H502" s="884"/>
      <c r="I502" s="884"/>
      <c r="J502" s="884"/>
      <c r="K502" s="885"/>
      <c r="L502" s="1027"/>
      <c r="M502" s="884"/>
      <c r="N502" s="884"/>
      <c r="O502" s="885"/>
      <c r="P502" s="1027"/>
      <c r="Q502" s="884"/>
      <c r="R502" s="884"/>
      <c r="S502" s="885"/>
      <c r="T502" s="991"/>
      <c r="U502" s="884"/>
      <c r="V502" s="884"/>
      <c r="W502" s="885"/>
      <c r="X502" s="796"/>
      <c r="Y502" s="796"/>
      <c r="Z502" s="796"/>
      <c r="AA502" s="796"/>
      <c r="AB502" s="796"/>
      <c r="AC502" s="796"/>
      <c r="AD502" s="796"/>
      <c r="AG502" s="323" t="b">
        <f t="shared" si="70"/>
        <v>0</v>
      </c>
      <c r="AH502" s="1" t="str">
        <f t="shared" si="71"/>
        <v/>
      </c>
      <c r="AI502" s="323" t="b">
        <f t="shared" si="72"/>
        <v>0</v>
      </c>
      <c r="AJ502" s="1" t="str">
        <f t="shared" si="73"/>
        <v/>
      </c>
      <c r="AK502" s="323" t="b">
        <f t="shared" si="74"/>
        <v>0</v>
      </c>
      <c r="AL502" s="648">
        <f t="shared" si="75"/>
        <v>0</v>
      </c>
      <c r="AM502" s="293">
        <f t="shared" si="76"/>
        <v>0</v>
      </c>
      <c r="AN502" s="294" t="str">
        <f>IF(AM502=0,"",
IF(SUM($AM$47:AM502)=1,AO502,
IF($AM$1547&gt;SUM($AM$47:AM502),_xlfn.CONCAT(", ",AO502),
IF($AM$1547=SUM($AM$47:AM502),_xlfn.CONCAT(" y ",AO502)))))</f>
        <v/>
      </c>
      <c r="AO502" s="89" t="s">
        <v>6772</v>
      </c>
      <c r="AQ502" s="477">
        <f t="shared" si="77"/>
        <v>0</v>
      </c>
      <c r="AR502" s="321">
        <f t="shared" si="78"/>
        <v>0</v>
      </c>
      <c r="AS502" s="293">
        <f t="shared" si="79"/>
        <v>0</v>
      </c>
      <c r="AT502" s="294" t="str">
        <f>IF(AS502=0,"",
IF(SUM($AS$47:AS502)=1,AU502,
IF($AS$1547&gt;SUM($AS$47:AS502),_xlfn.CONCAT(", ",AU502),
IF($AS$1547=SUM($AS$47:AS502),_xlfn.CONCAT(" y ",AU502)))))</f>
        <v/>
      </c>
      <c r="AU502" s="89" t="s">
        <v>6772</v>
      </c>
    </row>
    <row r="503" spans="1:47" ht="15" customHeight="1">
      <c r="A503" s="64"/>
      <c r="B503" s="11"/>
      <c r="C503" s="1021" t="s">
        <v>6773</v>
      </c>
      <c r="D503" s="890"/>
      <c r="E503" s="997"/>
      <c r="F503" s="884"/>
      <c r="G503" s="884"/>
      <c r="H503" s="884"/>
      <c r="I503" s="884"/>
      <c r="J503" s="884"/>
      <c r="K503" s="885"/>
      <c r="L503" s="1027"/>
      <c r="M503" s="884"/>
      <c r="N503" s="884"/>
      <c r="O503" s="885"/>
      <c r="P503" s="1027"/>
      <c r="Q503" s="884"/>
      <c r="R503" s="884"/>
      <c r="S503" s="885"/>
      <c r="T503" s="991"/>
      <c r="U503" s="884"/>
      <c r="V503" s="884"/>
      <c r="W503" s="885"/>
      <c r="X503" s="796"/>
      <c r="Y503" s="796"/>
      <c r="Z503" s="796"/>
      <c r="AA503" s="796"/>
      <c r="AB503" s="796"/>
      <c r="AC503" s="796"/>
      <c r="AD503" s="796"/>
      <c r="AG503" s="323" t="b">
        <f t="shared" si="70"/>
        <v>0</v>
      </c>
      <c r="AH503" s="1" t="str">
        <f t="shared" si="71"/>
        <v/>
      </c>
      <c r="AI503" s="323" t="b">
        <f t="shared" si="72"/>
        <v>0</v>
      </c>
      <c r="AJ503" s="1" t="str">
        <f t="shared" si="73"/>
        <v/>
      </c>
      <c r="AK503" s="323" t="b">
        <f t="shared" si="74"/>
        <v>0</v>
      </c>
      <c r="AL503" s="648">
        <f t="shared" si="75"/>
        <v>0</v>
      </c>
      <c r="AM503" s="293">
        <f t="shared" si="76"/>
        <v>0</v>
      </c>
      <c r="AN503" s="294" t="str">
        <f>IF(AM503=0,"",
IF(SUM($AM$47:AM503)=1,AO503,
IF($AM$1547&gt;SUM($AM$47:AM503),_xlfn.CONCAT(", ",AO503),
IF($AM$1547=SUM($AM$47:AM503),_xlfn.CONCAT(" y ",AO503)))))</f>
        <v/>
      </c>
      <c r="AO503" s="89" t="s">
        <v>6774</v>
      </c>
      <c r="AQ503" s="477">
        <f t="shared" si="77"/>
        <v>0</v>
      </c>
      <c r="AR503" s="321">
        <f t="shared" si="78"/>
        <v>0</v>
      </c>
      <c r="AS503" s="293">
        <f t="shared" si="79"/>
        <v>0</v>
      </c>
      <c r="AT503" s="294" t="str">
        <f>IF(AS503=0,"",
IF(SUM($AS$47:AS503)=1,AU503,
IF($AS$1547&gt;SUM($AS$47:AS503),_xlfn.CONCAT(", ",AU503),
IF($AS$1547=SUM($AS$47:AS503),_xlfn.CONCAT(" y ",AU503)))))</f>
        <v/>
      </c>
      <c r="AU503" s="89" t="s">
        <v>6774</v>
      </c>
    </row>
    <row r="504" spans="1:47" ht="15" customHeight="1">
      <c r="A504" s="64"/>
      <c r="B504" s="11"/>
      <c r="C504" s="1021" t="s">
        <v>6775</v>
      </c>
      <c r="D504" s="890"/>
      <c r="E504" s="997"/>
      <c r="F504" s="884"/>
      <c r="G504" s="884"/>
      <c r="H504" s="884"/>
      <c r="I504" s="884"/>
      <c r="J504" s="884"/>
      <c r="K504" s="885"/>
      <c r="L504" s="1027"/>
      <c r="M504" s="884"/>
      <c r="N504" s="884"/>
      <c r="O504" s="885"/>
      <c r="P504" s="1027"/>
      <c r="Q504" s="884"/>
      <c r="R504" s="884"/>
      <c r="S504" s="885"/>
      <c r="T504" s="991"/>
      <c r="U504" s="884"/>
      <c r="V504" s="884"/>
      <c r="W504" s="885"/>
      <c r="X504" s="796"/>
      <c r="Y504" s="796"/>
      <c r="Z504" s="796"/>
      <c r="AA504" s="796"/>
      <c r="AB504" s="796"/>
      <c r="AC504" s="796"/>
      <c r="AD504" s="796"/>
      <c r="AG504" s="323" t="b">
        <f t="shared" si="70"/>
        <v>0</v>
      </c>
      <c r="AH504" s="1" t="str">
        <f t="shared" si="71"/>
        <v/>
      </c>
      <c r="AI504" s="323" t="b">
        <f t="shared" si="72"/>
        <v>0</v>
      </c>
      <c r="AJ504" s="1" t="str">
        <f t="shared" si="73"/>
        <v/>
      </c>
      <c r="AK504" s="323" t="b">
        <f t="shared" si="74"/>
        <v>0</v>
      </c>
      <c r="AL504" s="648">
        <f t="shared" si="75"/>
        <v>0</v>
      </c>
      <c r="AM504" s="293">
        <f t="shared" si="76"/>
        <v>0</v>
      </c>
      <c r="AN504" s="294" t="str">
        <f>IF(AM504=0,"",
IF(SUM($AM$47:AM504)=1,AO504,
IF($AM$1547&gt;SUM($AM$47:AM504),_xlfn.CONCAT(", ",AO504),
IF($AM$1547=SUM($AM$47:AM504),_xlfn.CONCAT(" y ",AO504)))))</f>
        <v/>
      </c>
      <c r="AO504" s="89" t="s">
        <v>6776</v>
      </c>
      <c r="AQ504" s="477">
        <f t="shared" si="77"/>
        <v>0</v>
      </c>
      <c r="AR504" s="321">
        <f t="shared" si="78"/>
        <v>0</v>
      </c>
      <c r="AS504" s="293">
        <f t="shared" si="79"/>
        <v>0</v>
      </c>
      <c r="AT504" s="294" t="str">
        <f>IF(AS504=0,"",
IF(SUM($AS$47:AS504)=1,AU504,
IF($AS$1547&gt;SUM($AS$47:AS504),_xlfn.CONCAT(", ",AU504),
IF($AS$1547=SUM($AS$47:AS504),_xlfn.CONCAT(" y ",AU504)))))</f>
        <v/>
      </c>
      <c r="AU504" s="89" t="s">
        <v>6776</v>
      </c>
    </row>
    <row r="505" spans="1:47" ht="15" customHeight="1">
      <c r="A505" s="64"/>
      <c r="B505" s="11"/>
      <c r="C505" s="1021" t="s">
        <v>6777</v>
      </c>
      <c r="D505" s="890"/>
      <c r="E505" s="997"/>
      <c r="F505" s="884"/>
      <c r="G505" s="884"/>
      <c r="H505" s="884"/>
      <c r="I505" s="884"/>
      <c r="J505" s="884"/>
      <c r="K505" s="885"/>
      <c r="L505" s="1027"/>
      <c r="M505" s="884"/>
      <c r="N505" s="884"/>
      <c r="O505" s="885"/>
      <c r="P505" s="1027"/>
      <c r="Q505" s="884"/>
      <c r="R505" s="884"/>
      <c r="S505" s="885"/>
      <c r="T505" s="991"/>
      <c r="U505" s="884"/>
      <c r="V505" s="884"/>
      <c r="W505" s="885"/>
      <c r="X505" s="796"/>
      <c r="Y505" s="796"/>
      <c r="Z505" s="796"/>
      <c r="AA505" s="796"/>
      <c r="AB505" s="796"/>
      <c r="AC505" s="796"/>
      <c r="AD505" s="796"/>
      <c r="AG505" s="323" t="b">
        <f t="shared" si="70"/>
        <v>0</v>
      </c>
      <c r="AH505" s="1" t="str">
        <f t="shared" si="71"/>
        <v/>
      </c>
      <c r="AI505" s="323" t="b">
        <f t="shared" si="72"/>
        <v>0</v>
      </c>
      <c r="AJ505" s="1" t="str">
        <f t="shared" si="73"/>
        <v/>
      </c>
      <c r="AK505" s="323" t="b">
        <f t="shared" si="74"/>
        <v>0</v>
      </c>
      <c r="AL505" s="648">
        <f t="shared" si="75"/>
        <v>0</v>
      </c>
      <c r="AM505" s="293">
        <f t="shared" si="76"/>
        <v>0</v>
      </c>
      <c r="AN505" s="294" t="str">
        <f>IF(AM505=0,"",
IF(SUM($AM$47:AM505)=1,AO505,
IF($AM$1547&gt;SUM($AM$47:AM505),_xlfn.CONCAT(", ",AO505),
IF($AM$1547=SUM($AM$47:AM505),_xlfn.CONCAT(" y ",AO505)))))</f>
        <v/>
      </c>
      <c r="AO505" s="89" t="s">
        <v>6778</v>
      </c>
      <c r="AQ505" s="477">
        <f t="shared" si="77"/>
        <v>0</v>
      </c>
      <c r="AR505" s="321">
        <f t="shared" si="78"/>
        <v>0</v>
      </c>
      <c r="AS505" s="293">
        <f t="shared" si="79"/>
        <v>0</v>
      </c>
      <c r="AT505" s="294" t="str">
        <f>IF(AS505=0,"",
IF(SUM($AS$47:AS505)=1,AU505,
IF($AS$1547&gt;SUM($AS$47:AS505),_xlfn.CONCAT(", ",AU505),
IF($AS$1547=SUM($AS$47:AS505),_xlfn.CONCAT(" y ",AU505)))))</f>
        <v/>
      </c>
      <c r="AU505" s="89" t="s">
        <v>6778</v>
      </c>
    </row>
    <row r="506" spans="1:47" ht="15" customHeight="1">
      <c r="A506" s="64"/>
      <c r="B506" s="11"/>
      <c r="C506" s="1021" t="s">
        <v>6779</v>
      </c>
      <c r="D506" s="890"/>
      <c r="E506" s="997"/>
      <c r="F506" s="884"/>
      <c r="G506" s="884"/>
      <c r="H506" s="884"/>
      <c r="I506" s="884"/>
      <c r="J506" s="884"/>
      <c r="K506" s="885"/>
      <c r="L506" s="1027"/>
      <c r="M506" s="884"/>
      <c r="N506" s="884"/>
      <c r="O506" s="885"/>
      <c r="P506" s="1027"/>
      <c r="Q506" s="884"/>
      <c r="R506" s="884"/>
      <c r="S506" s="885"/>
      <c r="T506" s="991"/>
      <c r="U506" s="884"/>
      <c r="V506" s="884"/>
      <c r="W506" s="885"/>
      <c r="X506" s="796"/>
      <c r="Y506" s="796"/>
      <c r="Z506" s="796"/>
      <c r="AA506" s="796"/>
      <c r="AB506" s="796"/>
      <c r="AC506" s="796"/>
      <c r="AD506" s="796"/>
      <c r="AG506" s="323" t="b">
        <f t="shared" si="70"/>
        <v>0</v>
      </c>
      <c r="AH506" s="1" t="str">
        <f t="shared" si="71"/>
        <v/>
      </c>
      <c r="AI506" s="323" t="b">
        <f t="shared" si="72"/>
        <v>0</v>
      </c>
      <c r="AJ506" s="1" t="str">
        <f t="shared" si="73"/>
        <v/>
      </c>
      <c r="AK506" s="323" t="b">
        <f t="shared" si="74"/>
        <v>0</v>
      </c>
      <c r="AL506" s="648">
        <f t="shared" si="75"/>
        <v>0</v>
      </c>
      <c r="AM506" s="293">
        <f t="shared" si="76"/>
        <v>0</v>
      </c>
      <c r="AN506" s="294" t="str">
        <f>IF(AM506=0,"",
IF(SUM($AM$47:AM506)=1,AO506,
IF($AM$1547&gt;SUM($AM$47:AM506),_xlfn.CONCAT(", ",AO506),
IF($AM$1547=SUM($AM$47:AM506),_xlfn.CONCAT(" y ",AO506)))))</f>
        <v/>
      </c>
      <c r="AO506" s="89" t="s">
        <v>6780</v>
      </c>
      <c r="AQ506" s="477">
        <f t="shared" si="77"/>
        <v>0</v>
      </c>
      <c r="AR506" s="321">
        <f t="shared" si="78"/>
        <v>0</v>
      </c>
      <c r="AS506" s="293">
        <f t="shared" si="79"/>
        <v>0</v>
      </c>
      <c r="AT506" s="294" t="str">
        <f>IF(AS506=0,"",
IF(SUM($AS$47:AS506)=1,AU506,
IF($AS$1547&gt;SUM($AS$47:AS506),_xlfn.CONCAT(", ",AU506),
IF($AS$1547=SUM($AS$47:AS506),_xlfn.CONCAT(" y ",AU506)))))</f>
        <v/>
      </c>
      <c r="AU506" s="89" t="s">
        <v>6780</v>
      </c>
    </row>
    <row r="507" spans="1:47" ht="15" customHeight="1">
      <c r="A507" s="64"/>
      <c r="B507" s="11"/>
      <c r="C507" s="1021" t="s">
        <v>6781</v>
      </c>
      <c r="D507" s="890"/>
      <c r="E507" s="997"/>
      <c r="F507" s="884"/>
      <c r="G507" s="884"/>
      <c r="H507" s="884"/>
      <c r="I507" s="884"/>
      <c r="J507" s="884"/>
      <c r="K507" s="885"/>
      <c r="L507" s="1027"/>
      <c r="M507" s="884"/>
      <c r="N507" s="884"/>
      <c r="O507" s="885"/>
      <c r="P507" s="1027"/>
      <c r="Q507" s="884"/>
      <c r="R507" s="884"/>
      <c r="S507" s="885"/>
      <c r="T507" s="991"/>
      <c r="U507" s="884"/>
      <c r="V507" s="884"/>
      <c r="W507" s="885"/>
      <c r="X507" s="796"/>
      <c r="Y507" s="796"/>
      <c r="Z507" s="796"/>
      <c r="AA507" s="796"/>
      <c r="AB507" s="796"/>
      <c r="AC507" s="796"/>
      <c r="AD507" s="796"/>
      <c r="AG507" s="323" t="b">
        <f t="shared" si="70"/>
        <v>0</v>
      </c>
      <c r="AH507" s="1" t="str">
        <f t="shared" si="71"/>
        <v/>
      </c>
      <c r="AI507" s="323" t="b">
        <f t="shared" si="72"/>
        <v>0</v>
      </c>
      <c r="AJ507" s="1" t="str">
        <f t="shared" si="73"/>
        <v/>
      </c>
      <c r="AK507" s="323" t="b">
        <f t="shared" si="74"/>
        <v>0</v>
      </c>
      <c r="AL507" s="648">
        <f t="shared" si="75"/>
        <v>0</v>
      </c>
      <c r="AM507" s="293">
        <f t="shared" si="76"/>
        <v>0</v>
      </c>
      <c r="AN507" s="294" t="str">
        <f>IF(AM507=0,"",
IF(SUM($AM$47:AM507)=1,AO507,
IF($AM$1547&gt;SUM($AM$47:AM507),_xlfn.CONCAT(", ",AO507),
IF($AM$1547=SUM($AM$47:AM507),_xlfn.CONCAT(" y ",AO507)))))</f>
        <v/>
      </c>
      <c r="AO507" s="89" t="s">
        <v>6782</v>
      </c>
      <c r="AQ507" s="477">
        <f t="shared" si="77"/>
        <v>0</v>
      </c>
      <c r="AR507" s="321">
        <f t="shared" si="78"/>
        <v>0</v>
      </c>
      <c r="AS507" s="293">
        <f t="shared" si="79"/>
        <v>0</v>
      </c>
      <c r="AT507" s="294" t="str">
        <f>IF(AS507=0,"",
IF(SUM($AS$47:AS507)=1,AU507,
IF($AS$1547&gt;SUM($AS$47:AS507),_xlfn.CONCAT(", ",AU507),
IF($AS$1547=SUM($AS$47:AS507),_xlfn.CONCAT(" y ",AU507)))))</f>
        <v/>
      </c>
      <c r="AU507" s="89" t="s">
        <v>6782</v>
      </c>
    </row>
    <row r="508" spans="1:47" ht="15" customHeight="1">
      <c r="A508" s="64"/>
      <c r="B508" s="11"/>
      <c r="C508" s="1021" t="s">
        <v>6783</v>
      </c>
      <c r="D508" s="890"/>
      <c r="E508" s="997"/>
      <c r="F508" s="884"/>
      <c r="G508" s="884"/>
      <c r="H508" s="884"/>
      <c r="I508" s="884"/>
      <c r="J508" s="884"/>
      <c r="K508" s="885"/>
      <c r="L508" s="1027"/>
      <c r="M508" s="884"/>
      <c r="N508" s="884"/>
      <c r="O508" s="885"/>
      <c r="P508" s="1027"/>
      <c r="Q508" s="884"/>
      <c r="R508" s="884"/>
      <c r="S508" s="885"/>
      <c r="T508" s="991"/>
      <c r="U508" s="884"/>
      <c r="V508" s="884"/>
      <c r="W508" s="885"/>
      <c r="X508" s="796"/>
      <c r="Y508" s="796"/>
      <c r="Z508" s="796"/>
      <c r="AA508" s="796"/>
      <c r="AB508" s="796"/>
      <c r="AC508" s="796"/>
      <c r="AD508" s="796"/>
      <c r="AG508" s="323" t="b">
        <f t="shared" si="70"/>
        <v>0</v>
      </c>
      <c r="AH508" s="1" t="str">
        <f t="shared" si="71"/>
        <v/>
      </c>
      <c r="AI508" s="323" t="b">
        <f t="shared" si="72"/>
        <v>0</v>
      </c>
      <c r="AJ508" s="1" t="str">
        <f t="shared" si="73"/>
        <v/>
      </c>
      <c r="AK508" s="323" t="b">
        <f t="shared" si="74"/>
        <v>0</v>
      </c>
      <c r="AL508" s="648">
        <f t="shared" si="75"/>
        <v>0</v>
      </c>
      <c r="AM508" s="293">
        <f t="shared" si="76"/>
        <v>0</v>
      </c>
      <c r="AN508" s="294" t="str">
        <f>IF(AM508=0,"",
IF(SUM($AM$47:AM508)=1,AO508,
IF($AM$1547&gt;SUM($AM$47:AM508),_xlfn.CONCAT(", ",AO508),
IF($AM$1547=SUM($AM$47:AM508),_xlfn.CONCAT(" y ",AO508)))))</f>
        <v/>
      </c>
      <c r="AO508" s="89" t="s">
        <v>6784</v>
      </c>
      <c r="AQ508" s="477">
        <f t="shared" si="77"/>
        <v>0</v>
      </c>
      <c r="AR508" s="321">
        <f t="shared" si="78"/>
        <v>0</v>
      </c>
      <c r="AS508" s="293">
        <f t="shared" si="79"/>
        <v>0</v>
      </c>
      <c r="AT508" s="294" t="str">
        <f>IF(AS508=0,"",
IF(SUM($AS$47:AS508)=1,AU508,
IF($AS$1547&gt;SUM($AS$47:AS508),_xlfn.CONCAT(", ",AU508),
IF($AS$1547=SUM($AS$47:AS508),_xlfn.CONCAT(" y ",AU508)))))</f>
        <v/>
      </c>
      <c r="AU508" s="89" t="s">
        <v>6784</v>
      </c>
    </row>
    <row r="509" spans="1:47" ht="15" customHeight="1">
      <c r="A509" s="64"/>
      <c r="B509" s="11"/>
      <c r="C509" s="1021" t="s">
        <v>6785</v>
      </c>
      <c r="D509" s="890"/>
      <c r="E509" s="997"/>
      <c r="F509" s="884"/>
      <c r="G509" s="884"/>
      <c r="H509" s="884"/>
      <c r="I509" s="884"/>
      <c r="J509" s="884"/>
      <c r="K509" s="885"/>
      <c r="L509" s="1027"/>
      <c r="M509" s="884"/>
      <c r="N509" s="884"/>
      <c r="O509" s="885"/>
      <c r="P509" s="1027"/>
      <c r="Q509" s="884"/>
      <c r="R509" s="884"/>
      <c r="S509" s="885"/>
      <c r="T509" s="991"/>
      <c r="U509" s="884"/>
      <c r="V509" s="884"/>
      <c r="W509" s="885"/>
      <c r="X509" s="796"/>
      <c r="Y509" s="796"/>
      <c r="Z509" s="796"/>
      <c r="AA509" s="796"/>
      <c r="AB509" s="796"/>
      <c r="AC509" s="796"/>
      <c r="AD509" s="796"/>
      <c r="AG509" s="323" t="b">
        <f t="shared" si="70"/>
        <v>0</v>
      </c>
      <c r="AH509" s="1" t="str">
        <f t="shared" si="71"/>
        <v/>
      </c>
      <c r="AI509" s="323" t="b">
        <f t="shared" si="72"/>
        <v>0</v>
      </c>
      <c r="AJ509" s="1" t="str">
        <f t="shared" si="73"/>
        <v/>
      </c>
      <c r="AK509" s="323" t="b">
        <f t="shared" si="74"/>
        <v>0</v>
      </c>
      <c r="AL509" s="648">
        <f t="shared" si="75"/>
        <v>0</v>
      </c>
      <c r="AM509" s="293">
        <f t="shared" si="76"/>
        <v>0</v>
      </c>
      <c r="AN509" s="294" t="str">
        <f>IF(AM509=0,"",
IF(SUM($AM$47:AM509)=1,AO509,
IF($AM$1547&gt;SUM($AM$47:AM509),_xlfn.CONCAT(", ",AO509),
IF($AM$1547=SUM($AM$47:AM509),_xlfn.CONCAT(" y ",AO509)))))</f>
        <v/>
      </c>
      <c r="AO509" s="89" t="s">
        <v>6786</v>
      </c>
      <c r="AQ509" s="477">
        <f t="shared" si="77"/>
        <v>0</v>
      </c>
      <c r="AR509" s="321">
        <f t="shared" si="78"/>
        <v>0</v>
      </c>
      <c r="AS509" s="293">
        <f t="shared" si="79"/>
        <v>0</v>
      </c>
      <c r="AT509" s="294" t="str">
        <f>IF(AS509=0,"",
IF(SUM($AS$47:AS509)=1,AU509,
IF($AS$1547&gt;SUM($AS$47:AS509),_xlfn.CONCAT(", ",AU509),
IF($AS$1547=SUM($AS$47:AS509),_xlfn.CONCAT(" y ",AU509)))))</f>
        <v/>
      </c>
      <c r="AU509" s="89" t="s">
        <v>6786</v>
      </c>
    </row>
    <row r="510" spans="1:47" ht="15" customHeight="1">
      <c r="A510" s="64"/>
      <c r="B510" s="11"/>
      <c r="C510" s="1021" t="s">
        <v>6787</v>
      </c>
      <c r="D510" s="890"/>
      <c r="E510" s="997"/>
      <c r="F510" s="884"/>
      <c r="G510" s="884"/>
      <c r="H510" s="884"/>
      <c r="I510" s="884"/>
      <c r="J510" s="884"/>
      <c r="K510" s="885"/>
      <c r="L510" s="1027"/>
      <c r="M510" s="884"/>
      <c r="N510" s="884"/>
      <c r="O510" s="885"/>
      <c r="P510" s="1027"/>
      <c r="Q510" s="884"/>
      <c r="R510" s="884"/>
      <c r="S510" s="885"/>
      <c r="T510" s="991"/>
      <c r="U510" s="884"/>
      <c r="V510" s="884"/>
      <c r="W510" s="885"/>
      <c r="X510" s="796"/>
      <c r="Y510" s="796"/>
      <c r="Z510" s="796"/>
      <c r="AA510" s="796"/>
      <c r="AB510" s="796"/>
      <c r="AC510" s="796"/>
      <c r="AD510" s="796"/>
      <c r="AG510" s="323" t="b">
        <f t="shared" si="70"/>
        <v>0</v>
      </c>
      <c r="AH510" s="1" t="str">
        <f t="shared" si="71"/>
        <v/>
      </c>
      <c r="AI510" s="323" t="b">
        <f t="shared" si="72"/>
        <v>0</v>
      </c>
      <c r="AJ510" s="1" t="str">
        <f t="shared" si="73"/>
        <v/>
      </c>
      <c r="AK510" s="323" t="b">
        <f t="shared" si="74"/>
        <v>0</v>
      </c>
      <c r="AL510" s="648">
        <f t="shared" si="75"/>
        <v>0</v>
      </c>
      <c r="AM510" s="293">
        <f t="shared" si="76"/>
        <v>0</v>
      </c>
      <c r="AN510" s="294" t="str">
        <f>IF(AM510=0,"",
IF(SUM($AM$47:AM510)=1,AO510,
IF($AM$1547&gt;SUM($AM$47:AM510),_xlfn.CONCAT(", ",AO510),
IF($AM$1547=SUM($AM$47:AM510),_xlfn.CONCAT(" y ",AO510)))))</f>
        <v/>
      </c>
      <c r="AO510" s="89" t="s">
        <v>6788</v>
      </c>
      <c r="AQ510" s="477">
        <f t="shared" si="77"/>
        <v>0</v>
      </c>
      <c r="AR510" s="321">
        <f t="shared" si="78"/>
        <v>0</v>
      </c>
      <c r="AS510" s="293">
        <f t="shared" si="79"/>
        <v>0</v>
      </c>
      <c r="AT510" s="294" t="str">
        <f>IF(AS510=0,"",
IF(SUM($AS$47:AS510)=1,AU510,
IF($AS$1547&gt;SUM($AS$47:AS510),_xlfn.CONCAT(", ",AU510),
IF($AS$1547=SUM($AS$47:AS510),_xlfn.CONCAT(" y ",AU510)))))</f>
        <v/>
      </c>
      <c r="AU510" s="89" t="s">
        <v>6788</v>
      </c>
    </row>
    <row r="511" spans="1:47" ht="15" customHeight="1">
      <c r="A511" s="64"/>
      <c r="B511" s="11"/>
      <c r="C511" s="1021" t="s">
        <v>6789</v>
      </c>
      <c r="D511" s="890"/>
      <c r="E511" s="997"/>
      <c r="F511" s="884"/>
      <c r="G511" s="884"/>
      <c r="H511" s="884"/>
      <c r="I511" s="884"/>
      <c r="J511" s="884"/>
      <c r="K511" s="885"/>
      <c r="L511" s="1027"/>
      <c r="M511" s="884"/>
      <c r="N511" s="884"/>
      <c r="O511" s="885"/>
      <c r="P511" s="1027"/>
      <c r="Q511" s="884"/>
      <c r="R511" s="884"/>
      <c r="S511" s="885"/>
      <c r="T511" s="991"/>
      <c r="U511" s="884"/>
      <c r="V511" s="884"/>
      <c r="W511" s="885"/>
      <c r="X511" s="796"/>
      <c r="Y511" s="796"/>
      <c r="Z511" s="796"/>
      <c r="AA511" s="796"/>
      <c r="AB511" s="796"/>
      <c r="AC511" s="796"/>
      <c r="AD511" s="796"/>
      <c r="AG511" s="323" t="b">
        <f t="shared" si="70"/>
        <v>0</v>
      </c>
      <c r="AH511" s="1" t="str">
        <f t="shared" si="71"/>
        <v/>
      </c>
      <c r="AI511" s="323" t="b">
        <f t="shared" si="72"/>
        <v>0</v>
      </c>
      <c r="AJ511" s="1" t="str">
        <f t="shared" si="73"/>
        <v/>
      </c>
      <c r="AK511" s="323" t="b">
        <f t="shared" si="74"/>
        <v>0</v>
      </c>
      <c r="AL511" s="648">
        <f t="shared" si="75"/>
        <v>0</v>
      </c>
      <c r="AM511" s="293">
        <f t="shared" si="76"/>
        <v>0</v>
      </c>
      <c r="AN511" s="294" t="str">
        <f>IF(AM511=0,"",
IF(SUM($AM$47:AM511)=1,AO511,
IF($AM$1547&gt;SUM($AM$47:AM511),_xlfn.CONCAT(", ",AO511),
IF($AM$1547=SUM($AM$47:AM511),_xlfn.CONCAT(" y ",AO511)))))</f>
        <v/>
      </c>
      <c r="AO511" s="89" t="s">
        <v>6790</v>
      </c>
      <c r="AQ511" s="477">
        <f t="shared" si="77"/>
        <v>0</v>
      </c>
      <c r="AR511" s="321">
        <f t="shared" si="78"/>
        <v>0</v>
      </c>
      <c r="AS511" s="293">
        <f t="shared" si="79"/>
        <v>0</v>
      </c>
      <c r="AT511" s="294" t="str">
        <f>IF(AS511=0,"",
IF(SUM($AS$47:AS511)=1,AU511,
IF($AS$1547&gt;SUM($AS$47:AS511),_xlfn.CONCAT(", ",AU511),
IF($AS$1547=SUM($AS$47:AS511),_xlfn.CONCAT(" y ",AU511)))))</f>
        <v/>
      </c>
      <c r="AU511" s="89" t="s">
        <v>6790</v>
      </c>
    </row>
    <row r="512" spans="1:47" ht="15" customHeight="1">
      <c r="A512" s="64"/>
      <c r="B512" s="11"/>
      <c r="C512" s="1021" t="s">
        <v>6791</v>
      </c>
      <c r="D512" s="890"/>
      <c r="E512" s="997"/>
      <c r="F512" s="884"/>
      <c r="G512" s="884"/>
      <c r="H512" s="884"/>
      <c r="I512" s="884"/>
      <c r="J512" s="884"/>
      <c r="K512" s="885"/>
      <c r="L512" s="1027"/>
      <c r="M512" s="884"/>
      <c r="N512" s="884"/>
      <c r="O512" s="885"/>
      <c r="P512" s="1027"/>
      <c r="Q512" s="884"/>
      <c r="R512" s="884"/>
      <c r="S512" s="885"/>
      <c r="T512" s="991"/>
      <c r="U512" s="884"/>
      <c r="V512" s="884"/>
      <c r="W512" s="885"/>
      <c r="X512" s="796"/>
      <c r="Y512" s="796"/>
      <c r="Z512" s="796"/>
      <c r="AA512" s="796"/>
      <c r="AB512" s="796"/>
      <c r="AC512" s="796"/>
      <c r="AD512" s="796"/>
      <c r="AG512" s="323" t="b">
        <f t="shared" si="70"/>
        <v>0</v>
      </c>
      <c r="AH512" s="1" t="str">
        <f t="shared" si="71"/>
        <v/>
      </c>
      <c r="AI512" s="323" t="b">
        <f t="shared" si="72"/>
        <v>0</v>
      </c>
      <c r="AJ512" s="1" t="str">
        <f t="shared" si="73"/>
        <v/>
      </c>
      <c r="AK512" s="323" t="b">
        <f t="shared" si="74"/>
        <v>0</v>
      </c>
      <c r="AL512" s="648">
        <f t="shared" si="75"/>
        <v>0</v>
      </c>
      <c r="AM512" s="293">
        <f t="shared" si="76"/>
        <v>0</v>
      </c>
      <c r="AN512" s="294" t="str">
        <f>IF(AM512=0,"",
IF(SUM($AM$47:AM512)=1,AO512,
IF($AM$1547&gt;SUM($AM$47:AM512),_xlfn.CONCAT(", ",AO512),
IF($AM$1547=SUM($AM$47:AM512),_xlfn.CONCAT(" y ",AO512)))))</f>
        <v/>
      </c>
      <c r="AO512" s="89" t="s">
        <v>6792</v>
      </c>
      <c r="AQ512" s="477">
        <f t="shared" si="77"/>
        <v>0</v>
      </c>
      <c r="AR512" s="321">
        <f t="shared" si="78"/>
        <v>0</v>
      </c>
      <c r="AS512" s="293">
        <f t="shared" si="79"/>
        <v>0</v>
      </c>
      <c r="AT512" s="294" t="str">
        <f>IF(AS512=0,"",
IF(SUM($AS$47:AS512)=1,AU512,
IF($AS$1547&gt;SUM($AS$47:AS512),_xlfn.CONCAT(", ",AU512),
IF($AS$1547=SUM($AS$47:AS512),_xlfn.CONCAT(" y ",AU512)))))</f>
        <v/>
      </c>
      <c r="AU512" s="89" t="s">
        <v>6792</v>
      </c>
    </row>
    <row r="513" spans="1:47" ht="15" customHeight="1">
      <c r="A513" s="64"/>
      <c r="B513" s="11"/>
      <c r="C513" s="1021" t="s">
        <v>6793</v>
      </c>
      <c r="D513" s="890"/>
      <c r="E513" s="997"/>
      <c r="F513" s="884"/>
      <c r="G513" s="884"/>
      <c r="H513" s="884"/>
      <c r="I513" s="884"/>
      <c r="J513" s="884"/>
      <c r="K513" s="885"/>
      <c r="L513" s="1027"/>
      <c r="M513" s="884"/>
      <c r="N513" s="884"/>
      <c r="O513" s="885"/>
      <c r="P513" s="1027"/>
      <c r="Q513" s="884"/>
      <c r="R513" s="884"/>
      <c r="S513" s="885"/>
      <c r="T513" s="991"/>
      <c r="U513" s="884"/>
      <c r="V513" s="884"/>
      <c r="W513" s="885"/>
      <c r="X513" s="796"/>
      <c r="Y513" s="796"/>
      <c r="Z513" s="796"/>
      <c r="AA513" s="796"/>
      <c r="AB513" s="796"/>
      <c r="AC513" s="796"/>
      <c r="AD513" s="796"/>
      <c r="AG513" s="323" t="b">
        <f t="shared" si="70"/>
        <v>0</v>
      </c>
      <c r="AH513" s="1" t="str">
        <f t="shared" si="71"/>
        <v/>
      </c>
      <c r="AI513" s="323" t="b">
        <f t="shared" si="72"/>
        <v>0</v>
      </c>
      <c r="AJ513" s="1" t="str">
        <f t="shared" si="73"/>
        <v/>
      </c>
      <c r="AK513" s="323" t="b">
        <f t="shared" si="74"/>
        <v>0</v>
      </c>
      <c r="AL513" s="648">
        <f t="shared" si="75"/>
        <v>0</v>
      </c>
      <c r="AM513" s="293">
        <f t="shared" si="76"/>
        <v>0</v>
      </c>
      <c r="AN513" s="294" t="str">
        <f>IF(AM513=0,"",
IF(SUM($AM$47:AM513)=1,AO513,
IF($AM$1547&gt;SUM($AM$47:AM513),_xlfn.CONCAT(", ",AO513),
IF($AM$1547=SUM($AM$47:AM513),_xlfn.CONCAT(" y ",AO513)))))</f>
        <v/>
      </c>
      <c r="AO513" s="89" t="s">
        <v>6794</v>
      </c>
      <c r="AQ513" s="477">
        <f t="shared" si="77"/>
        <v>0</v>
      </c>
      <c r="AR513" s="321">
        <f t="shared" si="78"/>
        <v>0</v>
      </c>
      <c r="AS513" s="293">
        <f t="shared" si="79"/>
        <v>0</v>
      </c>
      <c r="AT513" s="294" t="str">
        <f>IF(AS513=0,"",
IF(SUM($AS$47:AS513)=1,AU513,
IF($AS$1547&gt;SUM($AS$47:AS513),_xlfn.CONCAT(", ",AU513),
IF($AS$1547=SUM($AS$47:AS513),_xlfn.CONCAT(" y ",AU513)))))</f>
        <v/>
      </c>
      <c r="AU513" s="89" t="s">
        <v>6794</v>
      </c>
    </row>
    <row r="514" spans="1:47" ht="15" customHeight="1">
      <c r="A514" s="64"/>
      <c r="B514" s="11"/>
      <c r="C514" s="1021" t="s">
        <v>6795</v>
      </c>
      <c r="D514" s="890"/>
      <c r="E514" s="997"/>
      <c r="F514" s="884"/>
      <c r="G514" s="884"/>
      <c r="H514" s="884"/>
      <c r="I514" s="884"/>
      <c r="J514" s="884"/>
      <c r="K514" s="885"/>
      <c r="L514" s="1027"/>
      <c r="M514" s="884"/>
      <c r="N514" s="884"/>
      <c r="O514" s="885"/>
      <c r="P514" s="1027"/>
      <c r="Q514" s="884"/>
      <c r="R514" s="884"/>
      <c r="S514" s="885"/>
      <c r="T514" s="991"/>
      <c r="U514" s="884"/>
      <c r="V514" s="884"/>
      <c r="W514" s="885"/>
      <c r="X514" s="796"/>
      <c r="Y514" s="796"/>
      <c r="Z514" s="796"/>
      <c r="AA514" s="796"/>
      <c r="AB514" s="796"/>
      <c r="AC514" s="796"/>
      <c r="AD514" s="796"/>
      <c r="AG514" s="323" t="b">
        <f t="shared" si="70"/>
        <v>0</v>
      </c>
      <c r="AH514" s="1" t="str">
        <f t="shared" si="71"/>
        <v/>
      </c>
      <c r="AI514" s="323" t="b">
        <f t="shared" si="72"/>
        <v>0</v>
      </c>
      <c r="AJ514" s="1" t="str">
        <f t="shared" si="73"/>
        <v/>
      </c>
      <c r="AK514" s="323" t="b">
        <f t="shared" si="74"/>
        <v>0</v>
      </c>
      <c r="AL514" s="648">
        <f t="shared" si="75"/>
        <v>0</v>
      </c>
      <c r="AM514" s="293">
        <f t="shared" si="76"/>
        <v>0</v>
      </c>
      <c r="AN514" s="294" t="str">
        <f>IF(AM514=0,"",
IF(SUM($AM$47:AM514)=1,AO514,
IF($AM$1547&gt;SUM($AM$47:AM514),_xlfn.CONCAT(", ",AO514),
IF($AM$1547=SUM($AM$47:AM514),_xlfn.CONCAT(" y ",AO514)))))</f>
        <v/>
      </c>
      <c r="AO514" s="89" t="s">
        <v>6796</v>
      </c>
      <c r="AQ514" s="477">
        <f t="shared" si="77"/>
        <v>0</v>
      </c>
      <c r="AR514" s="321">
        <f t="shared" si="78"/>
        <v>0</v>
      </c>
      <c r="AS514" s="293">
        <f t="shared" si="79"/>
        <v>0</v>
      </c>
      <c r="AT514" s="294" t="str">
        <f>IF(AS514=0,"",
IF(SUM($AS$47:AS514)=1,AU514,
IF($AS$1547&gt;SUM($AS$47:AS514),_xlfn.CONCAT(", ",AU514),
IF($AS$1547=SUM($AS$47:AS514),_xlfn.CONCAT(" y ",AU514)))))</f>
        <v/>
      </c>
      <c r="AU514" s="89" t="s">
        <v>6796</v>
      </c>
    </row>
    <row r="515" spans="1:47" ht="15" customHeight="1">
      <c r="A515" s="64"/>
      <c r="B515" s="11"/>
      <c r="C515" s="1021" t="s">
        <v>6797</v>
      </c>
      <c r="D515" s="890"/>
      <c r="E515" s="997"/>
      <c r="F515" s="884"/>
      <c r="G515" s="884"/>
      <c r="H515" s="884"/>
      <c r="I515" s="884"/>
      <c r="J515" s="884"/>
      <c r="K515" s="885"/>
      <c r="L515" s="1027"/>
      <c r="M515" s="884"/>
      <c r="N515" s="884"/>
      <c r="O515" s="885"/>
      <c r="P515" s="1027"/>
      <c r="Q515" s="884"/>
      <c r="R515" s="884"/>
      <c r="S515" s="885"/>
      <c r="T515" s="991"/>
      <c r="U515" s="884"/>
      <c r="V515" s="884"/>
      <c r="W515" s="885"/>
      <c r="X515" s="796"/>
      <c r="Y515" s="796"/>
      <c r="Z515" s="796"/>
      <c r="AA515" s="796"/>
      <c r="AB515" s="796"/>
      <c r="AC515" s="796"/>
      <c r="AD515" s="796"/>
      <c r="AG515" s="323" t="b">
        <f t="shared" si="70"/>
        <v>0</v>
      </c>
      <c r="AH515" s="1" t="str">
        <f t="shared" si="71"/>
        <v/>
      </c>
      <c r="AI515" s="323" t="b">
        <f t="shared" si="72"/>
        <v>0</v>
      </c>
      <c r="AJ515" s="1" t="str">
        <f t="shared" si="73"/>
        <v/>
      </c>
      <c r="AK515" s="323" t="b">
        <f t="shared" si="74"/>
        <v>0</v>
      </c>
      <c r="AL515" s="648">
        <f t="shared" si="75"/>
        <v>0</v>
      </c>
      <c r="AM515" s="293">
        <f t="shared" si="76"/>
        <v>0</v>
      </c>
      <c r="AN515" s="294" t="str">
        <f>IF(AM515=0,"",
IF(SUM($AM$47:AM515)=1,AO515,
IF($AM$1547&gt;SUM($AM$47:AM515),_xlfn.CONCAT(", ",AO515),
IF($AM$1547=SUM($AM$47:AM515),_xlfn.CONCAT(" y ",AO515)))))</f>
        <v/>
      </c>
      <c r="AO515" s="89" t="s">
        <v>6798</v>
      </c>
      <c r="AQ515" s="477">
        <f t="shared" si="77"/>
        <v>0</v>
      </c>
      <c r="AR515" s="321">
        <f t="shared" si="78"/>
        <v>0</v>
      </c>
      <c r="AS515" s="293">
        <f t="shared" si="79"/>
        <v>0</v>
      </c>
      <c r="AT515" s="294" t="str">
        <f>IF(AS515=0,"",
IF(SUM($AS$47:AS515)=1,AU515,
IF($AS$1547&gt;SUM($AS$47:AS515),_xlfn.CONCAT(", ",AU515),
IF($AS$1547=SUM($AS$47:AS515),_xlfn.CONCAT(" y ",AU515)))))</f>
        <v/>
      </c>
      <c r="AU515" s="89" t="s">
        <v>6798</v>
      </c>
    </row>
    <row r="516" spans="1:47" ht="15" customHeight="1">
      <c r="A516" s="64"/>
      <c r="B516" s="11"/>
      <c r="C516" s="1021" t="s">
        <v>6799</v>
      </c>
      <c r="D516" s="890"/>
      <c r="E516" s="997"/>
      <c r="F516" s="884"/>
      <c r="G516" s="884"/>
      <c r="H516" s="884"/>
      <c r="I516" s="884"/>
      <c r="J516" s="884"/>
      <c r="K516" s="885"/>
      <c r="L516" s="1027"/>
      <c r="M516" s="884"/>
      <c r="N516" s="884"/>
      <c r="O516" s="885"/>
      <c r="P516" s="1027"/>
      <c r="Q516" s="884"/>
      <c r="R516" s="884"/>
      <c r="S516" s="885"/>
      <c r="T516" s="991"/>
      <c r="U516" s="884"/>
      <c r="V516" s="884"/>
      <c r="W516" s="885"/>
      <c r="X516" s="796"/>
      <c r="Y516" s="796"/>
      <c r="Z516" s="796"/>
      <c r="AA516" s="796"/>
      <c r="AB516" s="796"/>
      <c r="AC516" s="796"/>
      <c r="AD516" s="796"/>
      <c r="AG516" s="323" t="b">
        <f t="shared" si="70"/>
        <v>0</v>
      </c>
      <c r="AH516" s="1" t="str">
        <f t="shared" si="71"/>
        <v/>
      </c>
      <c r="AI516" s="323" t="b">
        <f t="shared" si="72"/>
        <v>0</v>
      </c>
      <c r="AJ516" s="1" t="str">
        <f t="shared" si="73"/>
        <v/>
      </c>
      <c r="AK516" s="323" t="b">
        <f t="shared" si="74"/>
        <v>0</v>
      </c>
      <c r="AL516" s="648">
        <f t="shared" si="75"/>
        <v>0</v>
      </c>
      <c r="AM516" s="293">
        <f t="shared" si="76"/>
        <v>0</v>
      </c>
      <c r="AN516" s="294" t="str">
        <f>IF(AM516=0,"",
IF(SUM($AM$47:AM516)=1,AO516,
IF($AM$1547&gt;SUM($AM$47:AM516),_xlfn.CONCAT(", ",AO516),
IF($AM$1547=SUM($AM$47:AM516),_xlfn.CONCAT(" y ",AO516)))))</f>
        <v/>
      </c>
      <c r="AO516" s="89" t="s">
        <v>6800</v>
      </c>
      <c r="AQ516" s="477">
        <f t="shared" si="77"/>
        <v>0</v>
      </c>
      <c r="AR516" s="321">
        <f t="shared" si="78"/>
        <v>0</v>
      </c>
      <c r="AS516" s="293">
        <f t="shared" si="79"/>
        <v>0</v>
      </c>
      <c r="AT516" s="294" t="str">
        <f>IF(AS516=0,"",
IF(SUM($AS$47:AS516)=1,AU516,
IF($AS$1547&gt;SUM($AS$47:AS516),_xlfn.CONCAT(", ",AU516),
IF($AS$1547=SUM($AS$47:AS516),_xlfn.CONCAT(" y ",AU516)))))</f>
        <v/>
      </c>
      <c r="AU516" s="89" t="s">
        <v>6800</v>
      </c>
    </row>
    <row r="517" spans="1:47" ht="15" customHeight="1">
      <c r="A517" s="64"/>
      <c r="B517" s="11"/>
      <c r="C517" s="1021" t="s">
        <v>6801</v>
      </c>
      <c r="D517" s="890"/>
      <c r="E517" s="997"/>
      <c r="F517" s="884"/>
      <c r="G517" s="884"/>
      <c r="H517" s="884"/>
      <c r="I517" s="884"/>
      <c r="J517" s="884"/>
      <c r="K517" s="885"/>
      <c r="L517" s="1027"/>
      <c r="M517" s="884"/>
      <c r="N517" s="884"/>
      <c r="O517" s="885"/>
      <c r="P517" s="1027"/>
      <c r="Q517" s="884"/>
      <c r="R517" s="884"/>
      <c r="S517" s="885"/>
      <c r="T517" s="991"/>
      <c r="U517" s="884"/>
      <c r="V517" s="884"/>
      <c r="W517" s="885"/>
      <c r="X517" s="796"/>
      <c r="Y517" s="796"/>
      <c r="Z517" s="796"/>
      <c r="AA517" s="796"/>
      <c r="AB517" s="796"/>
      <c r="AC517" s="796"/>
      <c r="AD517" s="796"/>
      <c r="AG517" s="323" t="b">
        <f t="shared" si="70"/>
        <v>0</v>
      </c>
      <c r="AH517" s="1" t="str">
        <f t="shared" si="71"/>
        <v/>
      </c>
      <c r="AI517" s="323" t="b">
        <f t="shared" si="72"/>
        <v>0</v>
      </c>
      <c r="AJ517" s="1" t="str">
        <f t="shared" si="73"/>
        <v/>
      </c>
      <c r="AK517" s="323" t="b">
        <f t="shared" si="74"/>
        <v>0</v>
      </c>
      <c r="AL517" s="648">
        <f t="shared" si="75"/>
        <v>0</v>
      </c>
      <c r="AM517" s="293">
        <f t="shared" si="76"/>
        <v>0</v>
      </c>
      <c r="AN517" s="294" t="str">
        <f>IF(AM517=0,"",
IF(SUM($AM$47:AM517)=1,AO517,
IF($AM$1547&gt;SUM($AM$47:AM517),_xlfn.CONCAT(", ",AO517),
IF($AM$1547=SUM($AM$47:AM517),_xlfn.CONCAT(" y ",AO517)))))</f>
        <v/>
      </c>
      <c r="AO517" s="89" t="s">
        <v>6802</v>
      </c>
      <c r="AQ517" s="477">
        <f t="shared" si="77"/>
        <v>0</v>
      </c>
      <c r="AR517" s="321">
        <f t="shared" si="78"/>
        <v>0</v>
      </c>
      <c r="AS517" s="293">
        <f t="shared" si="79"/>
        <v>0</v>
      </c>
      <c r="AT517" s="294" t="str">
        <f>IF(AS517=0,"",
IF(SUM($AS$47:AS517)=1,AU517,
IF($AS$1547&gt;SUM($AS$47:AS517),_xlfn.CONCAT(", ",AU517),
IF($AS$1547=SUM($AS$47:AS517),_xlfn.CONCAT(" y ",AU517)))))</f>
        <v/>
      </c>
      <c r="AU517" s="89" t="s">
        <v>6802</v>
      </c>
    </row>
    <row r="518" spans="1:47" ht="15" customHeight="1">
      <c r="A518" s="64"/>
      <c r="B518" s="11"/>
      <c r="C518" s="1021" t="s">
        <v>6803</v>
      </c>
      <c r="D518" s="890"/>
      <c r="E518" s="997"/>
      <c r="F518" s="884"/>
      <c r="G518" s="884"/>
      <c r="H518" s="884"/>
      <c r="I518" s="884"/>
      <c r="J518" s="884"/>
      <c r="K518" s="885"/>
      <c r="L518" s="1027"/>
      <c r="M518" s="884"/>
      <c r="N518" s="884"/>
      <c r="O518" s="885"/>
      <c r="P518" s="1027"/>
      <c r="Q518" s="884"/>
      <c r="R518" s="884"/>
      <c r="S518" s="885"/>
      <c r="T518" s="991"/>
      <c r="U518" s="884"/>
      <c r="V518" s="884"/>
      <c r="W518" s="885"/>
      <c r="X518" s="796"/>
      <c r="Y518" s="796"/>
      <c r="Z518" s="796"/>
      <c r="AA518" s="796"/>
      <c r="AB518" s="796"/>
      <c r="AC518" s="796"/>
      <c r="AD518" s="796"/>
      <c r="AG518" s="323" t="b">
        <f t="shared" si="70"/>
        <v>0</v>
      </c>
      <c r="AH518" s="1" t="str">
        <f t="shared" si="71"/>
        <v/>
      </c>
      <c r="AI518" s="323" t="b">
        <f t="shared" si="72"/>
        <v>0</v>
      </c>
      <c r="AJ518" s="1" t="str">
        <f t="shared" si="73"/>
        <v/>
      </c>
      <c r="AK518" s="323" t="b">
        <f t="shared" si="74"/>
        <v>0</v>
      </c>
      <c r="AL518" s="648">
        <f t="shared" si="75"/>
        <v>0</v>
      </c>
      <c r="AM518" s="293">
        <f t="shared" si="76"/>
        <v>0</v>
      </c>
      <c r="AN518" s="294" t="str">
        <f>IF(AM518=0,"",
IF(SUM($AM$47:AM518)=1,AO518,
IF($AM$1547&gt;SUM($AM$47:AM518),_xlfn.CONCAT(", ",AO518),
IF($AM$1547=SUM($AM$47:AM518),_xlfn.CONCAT(" y ",AO518)))))</f>
        <v/>
      </c>
      <c r="AO518" s="89" t="s">
        <v>6804</v>
      </c>
      <c r="AQ518" s="477">
        <f t="shared" si="77"/>
        <v>0</v>
      </c>
      <c r="AR518" s="321">
        <f t="shared" si="78"/>
        <v>0</v>
      </c>
      <c r="AS518" s="293">
        <f t="shared" si="79"/>
        <v>0</v>
      </c>
      <c r="AT518" s="294" t="str">
        <f>IF(AS518=0,"",
IF(SUM($AS$47:AS518)=1,AU518,
IF($AS$1547&gt;SUM($AS$47:AS518),_xlfn.CONCAT(", ",AU518),
IF($AS$1547=SUM($AS$47:AS518),_xlfn.CONCAT(" y ",AU518)))))</f>
        <v/>
      </c>
      <c r="AU518" s="89" t="s">
        <v>6804</v>
      </c>
    </row>
    <row r="519" spans="1:47" ht="15" customHeight="1">
      <c r="A519" s="64"/>
      <c r="B519" s="11"/>
      <c r="C519" s="1021" t="s">
        <v>6805</v>
      </c>
      <c r="D519" s="890"/>
      <c r="E519" s="997"/>
      <c r="F519" s="884"/>
      <c r="G519" s="884"/>
      <c r="H519" s="884"/>
      <c r="I519" s="884"/>
      <c r="J519" s="884"/>
      <c r="K519" s="885"/>
      <c r="L519" s="1027"/>
      <c r="M519" s="884"/>
      <c r="N519" s="884"/>
      <c r="O519" s="885"/>
      <c r="P519" s="1027"/>
      <c r="Q519" s="884"/>
      <c r="R519" s="884"/>
      <c r="S519" s="885"/>
      <c r="T519" s="991"/>
      <c r="U519" s="884"/>
      <c r="V519" s="884"/>
      <c r="W519" s="885"/>
      <c r="X519" s="796"/>
      <c r="Y519" s="796"/>
      <c r="Z519" s="796"/>
      <c r="AA519" s="796"/>
      <c r="AB519" s="796"/>
      <c r="AC519" s="796"/>
      <c r="AD519" s="796"/>
      <c r="AG519" s="323" t="b">
        <f t="shared" si="70"/>
        <v>0</v>
      </c>
      <c r="AH519" s="1" t="str">
        <f t="shared" si="71"/>
        <v/>
      </c>
      <c r="AI519" s="323" t="b">
        <f t="shared" si="72"/>
        <v>0</v>
      </c>
      <c r="AJ519" s="1" t="str">
        <f t="shared" si="73"/>
        <v/>
      </c>
      <c r="AK519" s="323" t="b">
        <f t="shared" si="74"/>
        <v>0</v>
      </c>
      <c r="AL519" s="648">
        <f t="shared" si="75"/>
        <v>0</v>
      </c>
      <c r="AM519" s="293">
        <f t="shared" si="76"/>
        <v>0</v>
      </c>
      <c r="AN519" s="294" t="str">
        <f>IF(AM519=0,"",
IF(SUM($AM$47:AM519)=1,AO519,
IF($AM$1547&gt;SUM($AM$47:AM519),_xlfn.CONCAT(", ",AO519),
IF($AM$1547=SUM($AM$47:AM519),_xlfn.CONCAT(" y ",AO519)))))</f>
        <v/>
      </c>
      <c r="AO519" s="89" t="s">
        <v>6806</v>
      </c>
      <c r="AQ519" s="477">
        <f t="shared" si="77"/>
        <v>0</v>
      </c>
      <c r="AR519" s="321">
        <f t="shared" si="78"/>
        <v>0</v>
      </c>
      <c r="AS519" s="293">
        <f t="shared" si="79"/>
        <v>0</v>
      </c>
      <c r="AT519" s="294" t="str">
        <f>IF(AS519=0,"",
IF(SUM($AS$47:AS519)=1,AU519,
IF($AS$1547&gt;SUM($AS$47:AS519),_xlfn.CONCAT(", ",AU519),
IF($AS$1547=SUM($AS$47:AS519),_xlfn.CONCAT(" y ",AU519)))))</f>
        <v/>
      </c>
      <c r="AU519" s="89" t="s">
        <v>6806</v>
      </c>
    </row>
    <row r="520" spans="1:47" ht="15" customHeight="1">
      <c r="A520" s="64"/>
      <c r="B520" s="11"/>
      <c r="C520" s="1021" t="s">
        <v>6807</v>
      </c>
      <c r="D520" s="890"/>
      <c r="E520" s="997"/>
      <c r="F520" s="884"/>
      <c r="G520" s="884"/>
      <c r="H520" s="884"/>
      <c r="I520" s="884"/>
      <c r="J520" s="884"/>
      <c r="K520" s="885"/>
      <c r="L520" s="1027"/>
      <c r="M520" s="884"/>
      <c r="N520" s="884"/>
      <c r="O520" s="885"/>
      <c r="P520" s="1027"/>
      <c r="Q520" s="884"/>
      <c r="R520" s="884"/>
      <c r="S520" s="885"/>
      <c r="T520" s="991"/>
      <c r="U520" s="884"/>
      <c r="V520" s="884"/>
      <c r="W520" s="885"/>
      <c r="X520" s="796"/>
      <c r="Y520" s="796"/>
      <c r="Z520" s="796"/>
      <c r="AA520" s="796"/>
      <c r="AB520" s="796"/>
      <c r="AC520" s="796"/>
      <c r="AD520" s="796"/>
      <c r="AG520" s="323" t="b">
        <f t="shared" si="70"/>
        <v>0</v>
      </c>
      <c r="AH520" s="1" t="str">
        <f t="shared" si="71"/>
        <v/>
      </c>
      <c r="AI520" s="323" t="b">
        <f t="shared" si="72"/>
        <v>0</v>
      </c>
      <c r="AJ520" s="1" t="str">
        <f t="shared" si="73"/>
        <v/>
      </c>
      <c r="AK520" s="323" t="b">
        <f t="shared" si="74"/>
        <v>0</v>
      </c>
      <c r="AL520" s="648">
        <f t="shared" si="75"/>
        <v>0</v>
      </c>
      <c r="AM520" s="293">
        <f t="shared" si="76"/>
        <v>0</v>
      </c>
      <c r="AN520" s="294" t="str">
        <f>IF(AM520=0,"",
IF(SUM($AM$47:AM520)=1,AO520,
IF($AM$1547&gt;SUM($AM$47:AM520),_xlfn.CONCAT(", ",AO520),
IF($AM$1547=SUM($AM$47:AM520),_xlfn.CONCAT(" y ",AO520)))))</f>
        <v/>
      </c>
      <c r="AO520" s="89" t="s">
        <v>6808</v>
      </c>
      <c r="AQ520" s="477">
        <f t="shared" si="77"/>
        <v>0</v>
      </c>
      <c r="AR520" s="321">
        <f t="shared" si="78"/>
        <v>0</v>
      </c>
      <c r="AS520" s="293">
        <f t="shared" si="79"/>
        <v>0</v>
      </c>
      <c r="AT520" s="294" t="str">
        <f>IF(AS520=0,"",
IF(SUM($AS$47:AS520)=1,AU520,
IF($AS$1547&gt;SUM($AS$47:AS520),_xlfn.CONCAT(", ",AU520),
IF($AS$1547=SUM($AS$47:AS520),_xlfn.CONCAT(" y ",AU520)))))</f>
        <v/>
      </c>
      <c r="AU520" s="89" t="s">
        <v>6808</v>
      </c>
    </row>
    <row r="521" spans="1:47" ht="15" customHeight="1">
      <c r="A521" s="64"/>
      <c r="B521" s="11"/>
      <c r="C521" s="1021" t="s">
        <v>6809</v>
      </c>
      <c r="D521" s="890"/>
      <c r="E521" s="997"/>
      <c r="F521" s="884"/>
      <c r="G521" s="884"/>
      <c r="H521" s="884"/>
      <c r="I521" s="884"/>
      <c r="J521" s="884"/>
      <c r="K521" s="885"/>
      <c r="L521" s="1027"/>
      <c r="M521" s="884"/>
      <c r="N521" s="884"/>
      <c r="O521" s="885"/>
      <c r="P521" s="1027"/>
      <c r="Q521" s="884"/>
      <c r="R521" s="884"/>
      <c r="S521" s="885"/>
      <c r="T521" s="991"/>
      <c r="U521" s="884"/>
      <c r="V521" s="884"/>
      <c r="W521" s="885"/>
      <c r="X521" s="796"/>
      <c r="Y521" s="796"/>
      <c r="Z521" s="796"/>
      <c r="AA521" s="796"/>
      <c r="AB521" s="796"/>
      <c r="AC521" s="796"/>
      <c r="AD521" s="796"/>
      <c r="AG521" s="323" t="b">
        <f t="shared" si="70"/>
        <v>0</v>
      </c>
      <c r="AH521" s="1" t="str">
        <f t="shared" si="71"/>
        <v/>
      </c>
      <c r="AI521" s="323" t="b">
        <f t="shared" si="72"/>
        <v>0</v>
      </c>
      <c r="AJ521" s="1" t="str">
        <f t="shared" si="73"/>
        <v/>
      </c>
      <c r="AK521" s="323" t="b">
        <f t="shared" si="74"/>
        <v>0</v>
      </c>
      <c r="AL521" s="648">
        <f t="shared" si="75"/>
        <v>0</v>
      </c>
      <c r="AM521" s="293">
        <f t="shared" si="76"/>
        <v>0</v>
      </c>
      <c r="AN521" s="294" t="str">
        <f>IF(AM521=0,"",
IF(SUM($AM$47:AM521)=1,AO521,
IF($AM$1547&gt;SUM($AM$47:AM521),_xlfn.CONCAT(", ",AO521),
IF($AM$1547=SUM($AM$47:AM521),_xlfn.CONCAT(" y ",AO521)))))</f>
        <v/>
      </c>
      <c r="AO521" s="89" t="s">
        <v>6810</v>
      </c>
      <c r="AQ521" s="477">
        <f t="shared" si="77"/>
        <v>0</v>
      </c>
      <c r="AR521" s="321">
        <f t="shared" si="78"/>
        <v>0</v>
      </c>
      <c r="AS521" s="293">
        <f t="shared" si="79"/>
        <v>0</v>
      </c>
      <c r="AT521" s="294" t="str">
        <f>IF(AS521=0,"",
IF(SUM($AS$47:AS521)=1,AU521,
IF($AS$1547&gt;SUM($AS$47:AS521),_xlfn.CONCAT(", ",AU521),
IF($AS$1547=SUM($AS$47:AS521),_xlfn.CONCAT(" y ",AU521)))))</f>
        <v/>
      </c>
      <c r="AU521" s="89" t="s">
        <v>6810</v>
      </c>
    </row>
    <row r="522" spans="1:47" ht="15" customHeight="1">
      <c r="A522" s="64"/>
      <c r="B522" s="11"/>
      <c r="C522" s="1021" t="s">
        <v>6811</v>
      </c>
      <c r="D522" s="890"/>
      <c r="E522" s="997"/>
      <c r="F522" s="884"/>
      <c r="G522" s="884"/>
      <c r="H522" s="884"/>
      <c r="I522" s="884"/>
      <c r="J522" s="884"/>
      <c r="K522" s="885"/>
      <c r="L522" s="1027"/>
      <c r="M522" s="884"/>
      <c r="N522" s="884"/>
      <c r="O522" s="885"/>
      <c r="P522" s="1027"/>
      <c r="Q522" s="884"/>
      <c r="R522" s="884"/>
      <c r="S522" s="885"/>
      <c r="T522" s="991"/>
      <c r="U522" s="884"/>
      <c r="V522" s="884"/>
      <c r="W522" s="885"/>
      <c r="X522" s="796"/>
      <c r="Y522" s="796"/>
      <c r="Z522" s="796"/>
      <c r="AA522" s="796"/>
      <c r="AB522" s="796"/>
      <c r="AC522" s="796"/>
      <c r="AD522" s="796"/>
      <c r="AG522" s="323" t="b">
        <f t="shared" si="70"/>
        <v>0</v>
      </c>
      <c r="AH522" s="1" t="str">
        <f t="shared" si="71"/>
        <v/>
      </c>
      <c r="AI522" s="323" t="b">
        <f t="shared" si="72"/>
        <v>0</v>
      </c>
      <c r="AJ522" s="1" t="str">
        <f t="shared" si="73"/>
        <v/>
      </c>
      <c r="AK522" s="323" t="b">
        <f t="shared" si="74"/>
        <v>0</v>
      </c>
      <c r="AL522" s="648">
        <f t="shared" si="75"/>
        <v>0</v>
      </c>
      <c r="AM522" s="293">
        <f t="shared" si="76"/>
        <v>0</v>
      </c>
      <c r="AN522" s="294" t="str">
        <f>IF(AM522=0,"",
IF(SUM($AM$47:AM522)=1,AO522,
IF($AM$1547&gt;SUM($AM$47:AM522),_xlfn.CONCAT(", ",AO522),
IF($AM$1547=SUM($AM$47:AM522),_xlfn.CONCAT(" y ",AO522)))))</f>
        <v/>
      </c>
      <c r="AO522" s="89" t="s">
        <v>6812</v>
      </c>
      <c r="AQ522" s="477">
        <f t="shared" si="77"/>
        <v>0</v>
      </c>
      <c r="AR522" s="321">
        <f t="shared" si="78"/>
        <v>0</v>
      </c>
      <c r="AS522" s="293">
        <f t="shared" si="79"/>
        <v>0</v>
      </c>
      <c r="AT522" s="294" t="str">
        <f>IF(AS522=0,"",
IF(SUM($AS$47:AS522)=1,AU522,
IF($AS$1547&gt;SUM($AS$47:AS522),_xlfn.CONCAT(", ",AU522),
IF($AS$1547=SUM($AS$47:AS522),_xlfn.CONCAT(" y ",AU522)))))</f>
        <v/>
      </c>
      <c r="AU522" s="89" t="s">
        <v>6812</v>
      </c>
    </row>
    <row r="523" spans="1:47" ht="15" customHeight="1">
      <c r="A523" s="64"/>
      <c r="B523" s="11"/>
      <c r="C523" s="1021" t="s">
        <v>6813</v>
      </c>
      <c r="D523" s="890"/>
      <c r="E523" s="997"/>
      <c r="F523" s="884"/>
      <c r="G523" s="884"/>
      <c r="H523" s="884"/>
      <c r="I523" s="884"/>
      <c r="J523" s="884"/>
      <c r="K523" s="885"/>
      <c r="L523" s="1027"/>
      <c r="M523" s="884"/>
      <c r="N523" s="884"/>
      <c r="O523" s="885"/>
      <c r="P523" s="1027"/>
      <c r="Q523" s="884"/>
      <c r="R523" s="884"/>
      <c r="S523" s="885"/>
      <c r="T523" s="991"/>
      <c r="U523" s="884"/>
      <c r="V523" s="884"/>
      <c r="W523" s="885"/>
      <c r="X523" s="796"/>
      <c r="Y523" s="796"/>
      <c r="Z523" s="796"/>
      <c r="AA523" s="796"/>
      <c r="AB523" s="796"/>
      <c r="AC523" s="796"/>
      <c r="AD523" s="796"/>
      <c r="AG523" s="323" t="b">
        <f t="shared" si="70"/>
        <v>0</v>
      </c>
      <c r="AH523" s="1" t="str">
        <f t="shared" si="71"/>
        <v/>
      </c>
      <c r="AI523" s="323" t="b">
        <f t="shared" si="72"/>
        <v>0</v>
      </c>
      <c r="AJ523" s="1" t="str">
        <f t="shared" si="73"/>
        <v/>
      </c>
      <c r="AK523" s="323" t="b">
        <f t="shared" si="74"/>
        <v>0</v>
      </c>
      <c r="AL523" s="648">
        <f t="shared" si="75"/>
        <v>0</v>
      </c>
      <c r="AM523" s="293">
        <f t="shared" si="76"/>
        <v>0</v>
      </c>
      <c r="AN523" s="294" t="str">
        <f>IF(AM523=0,"",
IF(SUM($AM$47:AM523)=1,AO523,
IF($AM$1547&gt;SUM($AM$47:AM523),_xlfn.CONCAT(", ",AO523),
IF($AM$1547=SUM($AM$47:AM523),_xlfn.CONCAT(" y ",AO523)))))</f>
        <v/>
      </c>
      <c r="AO523" s="89" t="s">
        <v>6814</v>
      </c>
      <c r="AQ523" s="477">
        <f t="shared" si="77"/>
        <v>0</v>
      </c>
      <c r="AR523" s="321">
        <f t="shared" si="78"/>
        <v>0</v>
      </c>
      <c r="AS523" s="293">
        <f t="shared" si="79"/>
        <v>0</v>
      </c>
      <c r="AT523" s="294" t="str">
        <f>IF(AS523=0,"",
IF(SUM($AS$47:AS523)=1,AU523,
IF($AS$1547&gt;SUM($AS$47:AS523),_xlfn.CONCAT(", ",AU523),
IF($AS$1547=SUM($AS$47:AS523),_xlfn.CONCAT(" y ",AU523)))))</f>
        <v/>
      </c>
      <c r="AU523" s="89" t="s">
        <v>6814</v>
      </c>
    </row>
    <row r="524" spans="1:47" ht="15" customHeight="1">
      <c r="A524" s="64"/>
      <c r="B524" s="11"/>
      <c r="C524" s="1021" t="s">
        <v>6815</v>
      </c>
      <c r="D524" s="890"/>
      <c r="E524" s="997"/>
      <c r="F524" s="884"/>
      <c r="G524" s="884"/>
      <c r="H524" s="884"/>
      <c r="I524" s="884"/>
      <c r="J524" s="884"/>
      <c r="K524" s="885"/>
      <c r="L524" s="1027"/>
      <c r="M524" s="884"/>
      <c r="N524" s="884"/>
      <c r="O524" s="885"/>
      <c r="P524" s="1027"/>
      <c r="Q524" s="884"/>
      <c r="R524" s="884"/>
      <c r="S524" s="885"/>
      <c r="T524" s="991"/>
      <c r="U524" s="884"/>
      <c r="V524" s="884"/>
      <c r="W524" s="885"/>
      <c r="X524" s="796"/>
      <c r="Y524" s="796"/>
      <c r="Z524" s="796"/>
      <c r="AA524" s="796"/>
      <c r="AB524" s="796"/>
      <c r="AC524" s="796"/>
      <c r="AD524" s="796"/>
      <c r="AG524" s="323" t="b">
        <f t="shared" si="70"/>
        <v>0</v>
      </c>
      <c r="AH524" s="1" t="str">
        <f t="shared" si="71"/>
        <v/>
      </c>
      <c r="AI524" s="323" t="b">
        <f t="shared" si="72"/>
        <v>0</v>
      </c>
      <c r="AJ524" s="1" t="str">
        <f t="shared" si="73"/>
        <v/>
      </c>
      <c r="AK524" s="323" t="b">
        <f t="shared" si="74"/>
        <v>0</v>
      </c>
      <c r="AL524" s="648">
        <f t="shared" si="75"/>
        <v>0</v>
      </c>
      <c r="AM524" s="293">
        <f t="shared" si="76"/>
        <v>0</v>
      </c>
      <c r="AN524" s="294" t="str">
        <f>IF(AM524=0,"",
IF(SUM($AM$47:AM524)=1,AO524,
IF($AM$1547&gt;SUM($AM$47:AM524),_xlfn.CONCAT(", ",AO524),
IF($AM$1547=SUM($AM$47:AM524),_xlfn.CONCAT(" y ",AO524)))))</f>
        <v/>
      </c>
      <c r="AO524" s="89" t="s">
        <v>6816</v>
      </c>
      <c r="AQ524" s="477">
        <f t="shared" si="77"/>
        <v>0</v>
      </c>
      <c r="AR524" s="321">
        <f t="shared" si="78"/>
        <v>0</v>
      </c>
      <c r="AS524" s="293">
        <f t="shared" si="79"/>
        <v>0</v>
      </c>
      <c r="AT524" s="294" t="str">
        <f>IF(AS524=0,"",
IF(SUM($AS$47:AS524)=1,AU524,
IF($AS$1547&gt;SUM($AS$47:AS524),_xlfn.CONCAT(", ",AU524),
IF($AS$1547=SUM($AS$47:AS524),_xlfn.CONCAT(" y ",AU524)))))</f>
        <v/>
      </c>
      <c r="AU524" s="89" t="s">
        <v>6816</v>
      </c>
    </row>
    <row r="525" spans="1:47" ht="15" customHeight="1">
      <c r="A525" s="64"/>
      <c r="B525" s="11"/>
      <c r="C525" s="1021" t="s">
        <v>6817</v>
      </c>
      <c r="D525" s="890"/>
      <c r="E525" s="997"/>
      <c r="F525" s="884"/>
      <c r="G525" s="884"/>
      <c r="H525" s="884"/>
      <c r="I525" s="884"/>
      <c r="J525" s="884"/>
      <c r="K525" s="885"/>
      <c r="L525" s="1027"/>
      <c r="M525" s="884"/>
      <c r="N525" s="884"/>
      <c r="O525" s="885"/>
      <c r="P525" s="1027"/>
      <c r="Q525" s="884"/>
      <c r="R525" s="884"/>
      <c r="S525" s="885"/>
      <c r="T525" s="991"/>
      <c r="U525" s="884"/>
      <c r="V525" s="884"/>
      <c r="W525" s="885"/>
      <c r="X525" s="796"/>
      <c r="Y525" s="796"/>
      <c r="Z525" s="796"/>
      <c r="AA525" s="796"/>
      <c r="AB525" s="796"/>
      <c r="AC525" s="796"/>
      <c r="AD525" s="796"/>
      <c r="AG525" s="323" t="b">
        <f t="shared" si="70"/>
        <v>0</v>
      </c>
      <c r="AH525" s="1" t="str">
        <f t="shared" si="71"/>
        <v/>
      </c>
      <c r="AI525" s="323" t="b">
        <f t="shared" si="72"/>
        <v>0</v>
      </c>
      <c r="AJ525" s="1" t="str">
        <f t="shared" si="73"/>
        <v/>
      </c>
      <c r="AK525" s="323" t="b">
        <f t="shared" si="74"/>
        <v>0</v>
      </c>
      <c r="AL525" s="648">
        <f t="shared" si="75"/>
        <v>0</v>
      </c>
      <c r="AM525" s="293">
        <f t="shared" si="76"/>
        <v>0</v>
      </c>
      <c r="AN525" s="294" t="str">
        <f>IF(AM525=0,"",
IF(SUM($AM$47:AM525)=1,AO525,
IF($AM$1547&gt;SUM($AM$47:AM525),_xlfn.CONCAT(", ",AO525),
IF($AM$1547=SUM($AM$47:AM525),_xlfn.CONCAT(" y ",AO525)))))</f>
        <v/>
      </c>
      <c r="AO525" s="89" t="s">
        <v>6818</v>
      </c>
      <c r="AQ525" s="477">
        <f t="shared" si="77"/>
        <v>0</v>
      </c>
      <c r="AR525" s="321">
        <f t="shared" si="78"/>
        <v>0</v>
      </c>
      <c r="AS525" s="293">
        <f t="shared" si="79"/>
        <v>0</v>
      </c>
      <c r="AT525" s="294" t="str">
        <f>IF(AS525=0,"",
IF(SUM($AS$47:AS525)=1,AU525,
IF($AS$1547&gt;SUM($AS$47:AS525),_xlfn.CONCAT(", ",AU525),
IF($AS$1547=SUM($AS$47:AS525),_xlfn.CONCAT(" y ",AU525)))))</f>
        <v/>
      </c>
      <c r="AU525" s="89" t="s">
        <v>6818</v>
      </c>
    </row>
    <row r="526" spans="1:47" ht="15" customHeight="1">
      <c r="A526" s="64"/>
      <c r="B526" s="11"/>
      <c r="C526" s="1021" t="s">
        <v>6819</v>
      </c>
      <c r="D526" s="890"/>
      <c r="E526" s="997"/>
      <c r="F526" s="884"/>
      <c r="G526" s="884"/>
      <c r="H526" s="884"/>
      <c r="I526" s="884"/>
      <c r="J526" s="884"/>
      <c r="K526" s="885"/>
      <c r="L526" s="1027"/>
      <c r="M526" s="884"/>
      <c r="N526" s="884"/>
      <c r="O526" s="885"/>
      <c r="P526" s="1027"/>
      <c r="Q526" s="884"/>
      <c r="R526" s="884"/>
      <c r="S526" s="885"/>
      <c r="T526" s="991"/>
      <c r="U526" s="884"/>
      <c r="V526" s="884"/>
      <c r="W526" s="885"/>
      <c r="X526" s="796"/>
      <c r="Y526" s="796"/>
      <c r="Z526" s="796"/>
      <c r="AA526" s="796"/>
      <c r="AB526" s="796"/>
      <c r="AC526" s="796"/>
      <c r="AD526" s="796"/>
      <c r="AG526" s="323" t="b">
        <f t="shared" si="70"/>
        <v>0</v>
      </c>
      <c r="AH526" s="1" t="str">
        <f t="shared" si="71"/>
        <v/>
      </c>
      <c r="AI526" s="323" t="b">
        <f t="shared" si="72"/>
        <v>0</v>
      </c>
      <c r="AJ526" s="1" t="str">
        <f t="shared" si="73"/>
        <v/>
      </c>
      <c r="AK526" s="323" t="b">
        <f t="shared" si="74"/>
        <v>0</v>
      </c>
      <c r="AL526" s="648">
        <f t="shared" si="75"/>
        <v>0</v>
      </c>
      <c r="AM526" s="293">
        <f t="shared" si="76"/>
        <v>0</v>
      </c>
      <c r="AN526" s="294" t="str">
        <f>IF(AM526=0,"",
IF(SUM($AM$47:AM526)=1,AO526,
IF($AM$1547&gt;SUM($AM$47:AM526),_xlfn.CONCAT(", ",AO526),
IF($AM$1547=SUM($AM$47:AM526),_xlfn.CONCAT(" y ",AO526)))))</f>
        <v/>
      </c>
      <c r="AO526" s="89" t="s">
        <v>6820</v>
      </c>
      <c r="AQ526" s="477">
        <f t="shared" si="77"/>
        <v>0</v>
      </c>
      <c r="AR526" s="321">
        <f t="shared" si="78"/>
        <v>0</v>
      </c>
      <c r="AS526" s="293">
        <f t="shared" si="79"/>
        <v>0</v>
      </c>
      <c r="AT526" s="294" t="str">
        <f>IF(AS526=0,"",
IF(SUM($AS$47:AS526)=1,AU526,
IF($AS$1547&gt;SUM($AS$47:AS526),_xlfn.CONCAT(", ",AU526),
IF($AS$1547=SUM($AS$47:AS526),_xlfn.CONCAT(" y ",AU526)))))</f>
        <v/>
      </c>
      <c r="AU526" s="89" t="s">
        <v>6820</v>
      </c>
    </row>
    <row r="527" spans="1:47" ht="15" customHeight="1">
      <c r="A527" s="64"/>
      <c r="B527" s="11"/>
      <c r="C527" s="1021" t="s">
        <v>6821</v>
      </c>
      <c r="D527" s="890"/>
      <c r="E527" s="997"/>
      <c r="F527" s="884"/>
      <c r="G527" s="884"/>
      <c r="H527" s="884"/>
      <c r="I527" s="884"/>
      <c r="J527" s="884"/>
      <c r="K527" s="885"/>
      <c r="L527" s="1027"/>
      <c r="M527" s="884"/>
      <c r="N527" s="884"/>
      <c r="O527" s="885"/>
      <c r="P527" s="1027"/>
      <c r="Q527" s="884"/>
      <c r="R527" s="884"/>
      <c r="S527" s="885"/>
      <c r="T527" s="991"/>
      <c r="U527" s="884"/>
      <c r="V527" s="884"/>
      <c r="W527" s="885"/>
      <c r="X527" s="796"/>
      <c r="Y527" s="796"/>
      <c r="Z527" s="796"/>
      <c r="AA527" s="796"/>
      <c r="AB527" s="796"/>
      <c r="AC527" s="796"/>
      <c r="AD527" s="796"/>
      <c r="AG527" s="323" t="b">
        <f t="shared" si="70"/>
        <v>0</v>
      </c>
      <c r="AH527" s="1" t="str">
        <f t="shared" si="71"/>
        <v/>
      </c>
      <c r="AI527" s="323" t="b">
        <f t="shared" si="72"/>
        <v>0</v>
      </c>
      <c r="AJ527" s="1" t="str">
        <f t="shared" si="73"/>
        <v/>
      </c>
      <c r="AK527" s="323" t="b">
        <f t="shared" si="74"/>
        <v>0</v>
      </c>
      <c r="AL527" s="648">
        <f t="shared" si="75"/>
        <v>0</v>
      </c>
      <c r="AM527" s="293">
        <f t="shared" si="76"/>
        <v>0</v>
      </c>
      <c r="AN527" s="294" t="str">
        <f>IF(AM527=0,"",
IF(SUM($AM$47:AM527)=1,AO527,
IF($AM$1547&gt;SUM($AM$47:AM527),_xlfn.CONCAT(", ",AO527),
IF($AM$1547=SUM($AM$47:AM527),_xlfn.CONCAT(" y ",AO527)))))</f>
        <v/>
      </c>
      <c r="AO527" s="89" t="s">
        <v>6822</v>
      </c>
      <c r="AQ527" s="477">
        <f t="shared" si="77"/>
        <v>0</v>
      </c>
      <c r="AR527" s="321">
        <f t="shared" si="78"/>
        <v>0</v>
      </c>
      <c r="AS527" s="293">
        <f t="shared" si="79"/>
        <v>0</v>
      </c>
      <c r="AT527" s="294" t="str">
        <f>IF(AS527=0,"",
IF(SUM($AS$47:AS527)=1,AU527,
IF($AS$1547&gt;SUM($AS$47:AS527),_xlfn.CONCAT(", ",AU527),
IF($AS$1547=SUM($AS$47:AS527),_xlfn.CONCAT(" y ",AU527)))))</f>
        <v/>
      </c>
      <c r="AU527" s="89" t="s">
        <v>6822</v>
      </c>
    </row>
    <row r="528" spans="1:47" ht="15" customHeight="1">
      <c r="A528" s="64"/>
      <c r="B528" s="11"/>
      <c r="C528" s="1021" t="s">
        <v>6823</v>
      </c>
      <c r="D528" s="890"/>
      <c r="E528" s="997"/>
      <c r="F528" s="884"/>
      <c r="G528" s="884"/>
      <c r="H528" s="884"/>
      <c r="I528" s="884"/>
      <c r="J528" s="884"/>
      <c r="K528" s="885"/>
      <c r="L528" s="1027"/>
      <c r="M528" s="884"/>
      <c r="N528" s="884"/>
      <c r="O528" s="885"/>
      <c r="P528" s="1027"/>
      <c r="Q528" s="884"/>
      <c r="R528" s="884"/>
      <c r="S528" s="885"/>
      <c r="T528" s="991"/>
      <c r="U528" s="884"/>
      <c r="V528" s="884"/>
      <c r="W528" s="885"/>
      <c r="X528" s="796"/>
      <c r="Y528" s="796"/>
      <c r="Z528" s="796"/>
      <c r="AA528" s="796"/>
      <c r="AB528" s="796"/>
      <c r="AC528" s="796"/>
      <c r="AD528" s="796"/>
      <c r="AG528" s="323" t="b">
        <f t="shared" si="70"/>
        <v>0</v>
      </c>
      <c r="AH528" s="1" t="str">
        <f t="shared" si="71"/>
        <v/>
      </c>
      <c r="AI528" s="323" t="b">
        <f t="shared" si="72"/>
        <v>0</v>
      </c>
      <c r="AJ528" s="1" t="str">
        <f t="shared" si="73"/>
        <v/>
      </c>
      <c r="AK528" s="323" t="b">
        <f t="shared" si="74"/>
        <v>0</v>
      </c>
      <c r="AL528" s="648">
        <f t="shared" si="75"/>
        <v>0</v>
      </c>
      <c r="AM528" s="293">
        <f t="shared" si="76"/>
        <v>0</v>
      </c>
      <c r="AN528" s="294" t="str">
        <f>IF(AM528=0,"",
IF(SUM($AM$47:AM528)=1,AO528,
IF($AM$1547&gt;SUM($AM$47:AM528),_xlfn.CONCAT(", ",AO528),
IF($AM$1547=SUM($AM$47:AM528),_xlfn.CONCAT(" y ",AO528)))))</f>
        <v/>
      </c>
      <c r="AO528" s="89" t="s">
        <v>6824</v>
      </c>
      <c r="AQ528" s="477">
        <f t="shared" si="77"/>
        <v>0</v>
      </c>
      <c r="AR528" s="321">
        <f t="shared" si="78"/>
        <v>0</v>
      </c>
      <c r="AS528" s="293">
        <f t="shared" si="79"/>
        <v>0</v>
      </c>
      <c r="AT528" s="294" t="str">
        <f>IF(AS528=0,"",
IF(SUM($AS$47:AS528)=1,AU528,
IF($AS$1547&gt;SUM($AS$47:AS528),_xlfn.CONCAT(", ",AU528),
IF($AS$1547=SUM($AS$47:AS528),_xlfn.CONCAT(" y ",AU528)))))</f>
        <v/>
      </c>
      <c r="AU528" s="89" t="s">
        <v>6824</v>
      </c>
    </row>
    <row r="529" spans="1:47" ht="15" customHeight="1">
      <c r="A529" s="64"/>
      <c r="B529" s="11"/>
      <c r="C529" s="1021" t="s">
        <v>6825</v>
      </c>
      <c r="D529" s="890"/>
      <c r="E529" s="997"/>
      <c r="F529" s="884"/>
      <c r="G529" s="884"/>
      <c r="H529" s="884"/>
      <c r="I529" s="884"/>
      <c r="J529" s="884"/>
      <c r="K529" s="885"/>
      <c r="L529" s="1027"/>
      <c r="M529" s="884"/>
      <c r="N529" s="884"/>
      <c r="O529" s="885"/>
      <c r="P529" s="1027"/>
      <c r="Q529" s="884"/>
      <c r="R529" s="884"/>
      <c r="S529" s="885"/>
      <c r="T529" s="991"/>
      <c r="U529" s="884"/>
      <c r="V529" s="884"/>
      <c r="W529" s="885"/>
      <c r="X529" s="796"/>
      <c r="Y529" s="796"/>
      <c r="Z529" s="796"/>
      <c r="AA529" s="796"/>
      <c r="AB529" s="796"/>
      <c r="AC529" s="796"/>
      <c r="AD529" s="796"/>
      <c r="AG529" s="323" t="b">
        <f t="shared" si="70"/>
        <v>0</v>
      </c>
      <c r="AH529" s="1" t="str">
        <f t="shared" si="71"/>
        <v/>
      </c>
      <c r="AI529" s="323" t="b">
        <f t="shared" si="72"/>
        <v>0</v>
      </c>
      <c r="AJ529" s="1" t="str">
        <f t="shared" si="73"/>
        <v/>
      </c>
      <c r="AK529" s="323" t="b">
        <f t="shared" si="74"/>
        <v>0</v>
      </c>
      <c r="AL529" s="648">
        <f t="shared" si="75"/>
        <v>0</v>
      </c>
      <c r="AM529" s="293">
        <f t="shared" si="76"/>
        <v>0</v>
      </c>
      <c r="AN529" s="294" t="str">
        <f>IF(AM529=0,"",
IF(SUM($AM$47:AM529)=1,AO529,
IF($AM$1547&gt;SUM($AM$47:AM529),_xlfn.CONCAT(", ",AO529),
IF($AM$1547=SUM($AM$47:AM529),_xlfn.CONCAT(" y ",AO529)))))</f>
        <v/>
      </c>
      <c r="AO529" s="89" t="s">
        <v>6826</v>
      </c>
      <c r="AQ529" s="477">
        <f t="shared" si="77"/>
        <v>0</v>
      </c>
      <c r="AR529" s="321">
        <f t="shared" si="78"/>
        <v>0</v>
      </c>
      <c r="AS529" s="293">
        <f t="shared" si="79"/>
        <v>0</v>
      </c>
      <c r="AT529" s="294" t="str">
        <f>IF(AS529=0,"",
IF(SUM($AS$47:AS529)=1,AU529,
IF($AS$1547&gt;SUM($AS$47:AS529),_xlfn.CONCAT(", ",AU529),
IF($AS$1547=SUM($AS$47:AS529),_xlfn.CONCAT(" y ",AU529)))))</f>
        <v/>
      </c>
      <c r="AU529" s="89" t="s">
        <v>6826</v>
      </c>
    </row>
    <row r="530" spans="1:47" ht="15" customHeight="1">
      <c r="A530" s="64"/>
      <c r="B530" s="11"/>
      <c r="C530" s="1021" t="s">
        <v>6827</v>
      </c>
      <c r="D530" s="890"/>
      <c r="E530" s="997"/>
      <c r="F530" s="884"/>
      <c r="G530" s="884"/>
      <c r="H530" s="884"/>
      <c r="I530" s="884"/>
      <c r="J530" s="884"/>
      <c r="K530" s="885"/>
      <c r="L530" s="1027"/>
      <c r="M530" s="884"/>
      <c r="N530" s="884"/>
      <c r="O530" s="885"/>
      <c r="P530" s="1027"/>
      <c r="Q530" s="884"/>
      <c r="R530" s="884"/>
      <c r="S530" s="885"/>
      <c r="T530" s="991"/>
      <c r="U530" s="884"/>
      <c r="V530" s="884"/>
      <c r="W530" s="885"/>
      <c r="X530" s="796"/>
      <c r="Y530" s="796"/>
      <c r="Z530" s="796"/>
      <c r="AA530" s="796"/>
      <c r="AB530" s="796"/>
      <c r="AC530" s="796"/>
      <c r="AD530" s="796"/>
      <c r="AG530" s="323" t="b">
        <f t="shared" si="70"/>
        <v>0</v>
      </c>
      <c r="AH530" s="1" t="str">
        <f t="shared" si="71"/>
        <v/>
      </c>
      <c r="AI530" s="323" t="b">
        <f t="shared" si="72"/>
        <v>0</v>
      </c>
      <c r="AJ530" s="1" t="str">
        <f t="shared" si="73"/>
        <v/>
      </c>
      <c r="AK530" s="323" t="b">
        <f t="shared" si="74"/>
        <v>0</v>
      </c>
      <c r="AL530" s="648">
        <f t="shared" si="75"/>
        <v>0</v>
      </c>
      <c r="AM530" s="293">
        <f t="shared" si="76"/>
        <v>0</v>
      </c>
      <c r="AN530" s="294" t="str">
        <f>IF(AM530=0,"",
IF(SUM($AM$47:AM530)=1,AO530,
IF($AM$1547&gt;SUM($AM$47:AM530),_xlfn.CONCAT(", ",AO530),
IF($AM$1547=SUM($AM$47:AM530),_xlfn.CONCAT(" y ",AO530)))))</f>
        <v/>
      </c>
      <c r="AO530" s="89" t="s">
        <v>6828</v>
      </c>
      <c r="AQ530" s="477">
        <f t="shared" si="77"/>
        <v>0</v>
      </c>
      <c r="AR530" s="321">
        <f t="shared" si="78"/>
        <v>0</v>
      </c>
      <c r="AS530" s="293">
        <f t="shared" si="79"/>
        <v>0</v>
      </c>
      <c r="AT530" s="294" t="str">
        <f>IF(AS530=0,"",
IF(SUM($AS$47:AS530)=1,AU530,
IF($AS$1547&gt;SUM($AS$47:AS530),_xlfn.CONCAT(", ",AU530),
IF($AS$1547=SUM($AS$47:AS530),_xlfn.CONCAT(" y ",AU530)))))</f>
        <v/>
      </c>
      <c r="AU530" s="89" t="s">
        <v>6828</v>
      </c>
    </row>
    <row r="531" spans="1:47" ht="15" customHeight="1">
      <c r="A531" s="64"/>
      <c r="B531" s="11"/>
      <c r="C531" s="1021" t="s">
        <v>6829</v>
      </c>
      <c r="D531" s="890"/>
      <c r="E531" s="997"/>
      <c r="F531" s="884"/>
      <c r="G531" s="884"/>
      <c r="H531" s="884"/>
      <c r="I531" s="884"/>
      <c r="J531" s="884"/>
      <c r="K531" s="885"/>
      <c r="L531" s="1027"/>
      <c r="M531" s="884"/>
      <c r="N531" s="884"/>
      <c r="O531" s="885"/>
      <c r="P531" s="1027"/>
      <c r="Q531" s="884"/>
      <c r="R531" s="884"/>
      <c r="S531" s="885"/>
      <c r="T531" s="991"/>
      <c r="U531" s="884"/>
      <c r="V531" s="884"/>
      <c r="W531" s="885"/>
      <c r="X531" s="796"/>
      <c r="Y531" s="796"/>
      <c r="Z531" s="796"/>
      <c r="AA531" s="796"/>
      <c r="AB531" s="796"/>
      <c r="AC531" s="796"/>
      <c r="AD531" s="796"/>
      <c r="AG531" s="323" t="b">
        <f t="shared" si="70"/>
        <v>0</v>
      </c>
      <c r="AH531" s="1" t="str">
        <f t="shared" si="71"/>
        <v/>
      </c>
      <c r="AI531" s="323" t="b">
        <f t="shared" si="72"/>
        <v>0</v>
      </c>
      <c r="AJ531" s="1" t="str">
        <f t="shared" si="73"/>
        <v/>
      </c>
      <c r="AK531" s="323" t="b">
        <f t="shared" si="74"/>
        <v>0</v>
      </c>
      <c r="AL531" s="648">
        <f t="shared" si="75"/>
        <v>0</v>
      </c>
      <c r="AM531" s="293">
        <f t="shared" si="76"/>
        <v>0</v>
      </c>
      <c r="AN531" s="294" t="str">
        <f>IF(AM531=0,"",
IF(SUM($AM$47:AM531)=1,AO531,
IF($AM$1547&gt;SUM($AM$47:AM531),_xlfn.CONCAT(", ",AO531),
IF($AM$1547=SUM($AM$47:AM531),_xlfn.CONCAT(" y ",AO531)))))</f>
        <v/>
      </c>
      <c r="AO531" s="89" t="s">
        <v>6830</v>
      </c>
      <c r="AQ531" s="477">
        <f t="shared" si="77"/>
        <v>0</v>
      </c>
      <c r="AR531" s="321">
        <f t="shared" si="78"/>
        <v>0</v>
      </c>
      <c r="AS531" s="293">
        <f t="shared" si="79"/>
        <v>0</v>
      </c>
      <c r="AT531" s="294" t="str">
        <f>IF(AS531=0,"",
IF(SUM($AS$47:AS531)=1,AU531,
IF($AS$1547&gt;SUM($AS$47:AS531),_xlfn.CONCAT(", ",AU531),
IF($AS$1547=SUM($AS$47:AS531),_xlfn.CONCAT(" y ",AU531)))))</f>
        <v/>
      </c>
      <c r="AU531" s="89" t="s">
        <v>6830</v>
      </c>
    </row>
    <row r="532" spans="1:47" ht="15" customHeight="1">
      <c r="A532" s="64"/>
      <c r="B532" s="11"/>
      <c r="C532" s="1021" t="s">
        <v>6831</v>
      </c>
      <c r="D532" s="890"/>
      <c r="E532" s="997"/>
      <c r="F532" s="884"/>
      <c r="G532" s="884"/>
      <c r="H532" s="884"/>
      <c r="I532" s="884"/>
      <c r="J532" s="884"/>
      <c r="K532" s="885"/>
      <c r="L532" s="1027"/>
      <c r="M532" s="884"/>
      <c r="N532" s="884"/>
      <c r="O532" s="885"/>
      <c r="P532" s="1027"/>
      <c r="Q532" s="884"/>
      <c r="R532" s="884"/>
      <c r="S532" s="885"/>
      <c r="T532" s="991"/>
      <c r="U532" s="884"/>
      <c r="V532" s="884"/>
      <c r="W532" s="885"/>
      <c r="X532" s="796"/>
      <c r="Y532" s="796"/>
      <c r="Z532" s="796"/>
      <c r="AA532" s="796"/>
      <c r="AB532" s="796"/>
      <c r="AC532" s="796"/>
      <c r="AD532" s="796"/>
      <c r="AG532" s="323" t="b">
        <f t="shared" si="70"/>
        <v>0</v>
      </c>
      <c r="AH532" s="1" t="str">
        <f t="shared" si="71"/>
        <v/>
      </c>
      <c r="AI532" s="323" t="b">
        <f t="shared" si="72"/>
        <v>0</v>
      </c>
      <c r="AJ532" s="1" t="str">
        <f t="shared" si="73"/>
        <v/>
      </c>
      <c r="AK532" s="323" t="b">
        <f t="shared" si="74"/>
        <v>0</v>
      </c>
      <c r="AL532" s="648">
        <f t="shared" si="75"/>
        <v>0</v>
      </c>
      <c r="AM532" s="293">
        <f t="shared" si="76"/>
        <v>0</v>
      </c>
      <c r="AN532" s="294" t="str">
        <f>IF(AM532=0,"",
IF(SUM($AM$47:AM532)=1,AO532,
IF($AM$1547&gt;SUM($AM$47:AM532),_xlfn.CONCAT(", ",AO532),
IF($AM$1547=SUM($AM$47:AM532),_xlfn.CONCAT(" y ",AO532)))))</f>
        <v/>
      </c>
      <c r="AO532" s="89" t="s">
        <v>6832</v>
      </c>
      <c r="AQ532" s="477">
        <f t="shared" si="77"/>
        <v>0</v>
      </c>
      <c r="AR532" s="321">
        <f t="shared" si="78"/>
        <v>0</v>
      </c>
      <c r="AS532" s="293">
        <f t="shared" si="79"/>
        <v>0</v>
      </c>
      <c r="AT532" s="294" t="str">
        <f>IF(AS532=0,"",
IF(SUM($AS$47:AS532)=1,AU532,
IF($AS$1547&gt;SUM($AS$47:AS532),_xlfn.CONCAT(", ",AU532),
IF($AS$1547=SUM($AS$47:AS532),_xlfn.CONCAT(" y ",AU532)))))</f>
        <v/>
      </c>
      <c r="AU532" s="89" t="s">
        <v>6832</v>
      </c>
    </row>
    <row r="533" spans="1:47" ht="15" customHeight="1">
      <c r="A533" s="64"/>
      <c r="B533" s="11"/>
      <c r="C533" s="1021" t="s">
        <v>6833</v>
      </c>
      <c r="D533" s="890"/>
      <c r="E533" s="997"/>
      <c r="F533" s="884"/>
      <c r="G533" s="884"/>
      <c r="H533" s="884"/>
      <c r="I533" s="884"/>
      <c r="J533" s="884"/>
      <c r="K533" s="885"/>
      <c r="L533" s="1027"/>
      <c r="M533" s="884"/>
      <c r="N533" s="884"/>
      <c r="O533" s="885"/>
      <c r="P533" s="1027"/>
      <c r="Q533" s="884"/>
      <c r="R533" s="884"/>
      <c r="S533" s="885"/>
      <c r="T533" s="991"/>
      <c r="U533" s="884"/>
      <c r="V533" s="884"/>
      <c r="W533" s="885"/>
      <c r="X533" s="796"/>
      <c r="Y533" s="796"/>
      <c r="Z533" s="796"/>
      <c r="AA533" s="796"/>
      <c r="AB533" s="796"/>
      <c r="AC533" s="796"/>
      <c r="AD533" s="796"/>
      <c r="AG533" s="323" t="b">
        <f t="shared" si="70"/>
        <v>0</v>
      </c>
      <c r="AH533" s="1" t="str">
        <f t="shared" si="71"/>
        <v/>
      </c>
      <c r="AI533" s="323" t="b">
        <f t="shared" si="72"/>
        <v>0</v>
      </c>
      <c r="AJ533" s="1" t="str">
        <f t="shared" si="73"/>
        <v/>
      </c>
      <c r="AK533" s="323" t="b">
        <f t="shared" si="74"/>
        <v>0</v>
      </c>
      <c r="AL533" s="648">
        <f t="shared" si="75"/>
        <v>0</v>
      </c>
      <c r="AM533" s="293">
        <f t="shared" si="76"/>
        <v>0</v>
      </c>
      <c r="AN533" s="294" t="str">
        <f>IF(AM533=0,"",
IF(SUM($AM$47:AM533)=1,AO533,
IF($AM$1547&gt;SUM($AM$47:AM533),_xlfn.CONCAT(", ",AO533),
IF($AM$1547=SUM($AM$47:AM533),_xlfn.CONCAT(" y ",AO533)))))</f>
        <v/>
      </c>
      <c r="AO533" s="89" t="s">
        <v>6834</v>
      </c>
      <c r="AQ533" s="477">
        <f t="shared" si="77"/>
        <v>0</v>
      </c>
      <c r="AR533" s="321">
        <f t="shared" si="78"/>
        <v>0</v>
      </c>
      <c r="AS533" s="293">
        <f t="shared" si="79"/>
        <v>0</v>
      </c>
      <c r="AT533" s="294" t="str">
        <f>IF(AS533=0,"",
IF(SUM($AS$47:AS533)=1,AU533,
IF($AS$1547&gt;SUM($AS$47:AS533),_xlfn.CONCAT(", ",AU533),
IF($AS$1547=SUM($AS$47:AS533),_xlfn.CONCAT(" y ",AU533)))))</f>
        <v/>
      </c>
      <c r="AU533" s="89" t="s">
        <v>6834</v>
      </c>
    </row>
    <row r="534" spans="1:47" ht="15" customHeight="1">
      <c r="A534" s="64"/>
      <c r="B534" s="11"/>
      <c r="C534" s="1021" t="s">
        <v>6835</v>
      </c>
      <c r="D534" s="890"/>
      <c r="E534" s="997"/>
      <c r="F534" s="884"/>
      <c r="G534" s="884"/>
      <c r="H534" s="884"/>
      <c r="I534" s="884"/>
      <c r="J534" s="884"/>
      <c r="K534" s="885"/>
      <c r="L534" s="1027"/>
      <c r="M534" s="884"/>
      <c r="N534" s="884"/>
      <c r="O534" s="885"/>
      <c r="P534" s="1027"/>
      <c r="Q534" s="884"/>
      <c r="R534" s="884"/>
      <c r="S534" s="885"/>
      <c r="T534" s="991"/>
      <c r="U534" s="884"/>
      <c r="V534" s="884"/>
      <c r="W534" s="885"/>
      <c r="X534" s="796"/>
      <c r="Y534" s="796"/>
      <c r="Z534" s="796"/>
      <c r="AA534" s="796"/>
      <c r="AB534" s="796"/>
      <c r="AC534" s="796"/>
      <c r="AD534" s="796"/>
      <c r="AG534" s="323" t="b">
        <f t="shared" si="70"/>
        <v>0</v>
      </c>
      <c r="AH534" s="1" t="str">
        <f t="shared" si="71"/>
        <v/>
      </c>
      <c r="AI534" s="323" t="b">
        <f t="shared" si="72"/>
        <v>0</v>
      </c>
      <c r="AJ534" s="1" t="str">
        <f t="shared" si="73"/>
        <v/>
      </c>
      <c r="AK534" s="323" t="b">
        <f t="shared" si="74"/>
        <v>0</v>
      </c>
      <c r="AL534" s="648">
        <f t="shared" si="75"/>
        <v>0</v>
      </c>
      <c r="AM534" s="293">
        <f t="shared" si="76"/>
        <v>0</v>
      </c>
      <c r="AN534" s="294" t="str">
        <f>IF(AM534=0,"",
IF(SUM($AM$47:AM534)=1,AO534,
IF($AM$1547&gt;SUM($AM$47:AM534),_xlfn.CONCAT(", ",AO534),
IF($AM$1547=SUM($AM$47:AM534),_xlfn.CONCAT(" y ",AO534)))))</f>
        <v/>
      </c>
      <c r="AO534" s="89" t="s">
        <v>6836</v>
      </c>
      <c r="AQ534" s="477">
        <f t="shared" si="77"/>
        <v>0</v>
      </c>
      <c r="AR534" s="321">
        <f t="shared" si="78"/>
        <v>0</v>
      </c>
      <c r="AS534" s="293">
        <f t="shared" si="79"/>
        <v>0</v>
      </c>
      <c r="AT534" s="294" t="str">
        <f>IF(AS534=0,"",
IF(SUM($AS$47:AS534)=1,AU534,
IF($AS$1547&gt;SUM($AS$47:AS534),_xlfn.CONCAT(", ",AU534),
IF($AS$1547=SUM($AS$47:AS534),_xlfn.CONCAT(" y ",AU534)))))</f>
        <v/>
      </c>
      <c r="AU534" s="89" t="s">
        <v>6836</v>
      </c>
    </row>
    <row r="535" spans="1:47" ht="15" customHeight="1">
      <c r="A535" s="64"/>
      <c r="B535" s="11"/>
      <c r="C535" s="1021" t="s">
        <v>6837</v>
      </c>
      <c r="D535" s="890"/>
      <c r="E535" s="997"/>
      <c r="F535" s="884"/>
      <c r="G535" s="884"/>
      <c r="H535" s="884"/>
      <c r="I535" s="884"/>
      <c r="J535" s="884"/>
      <c r="K535" s="885"/>
      <c r="L535" s="1027"/>
      <c r="M535" s="884"/>
      <c r="N535" s="884"/>
      <c r="O535" s="885"/>
      <c r="P535" s="1027"/>
      <c r="Q535" s="884"/>
      <c r="R535" s="884"/>
      <c r="S535" s="885"/>
      <c r="T535" s="991"/>
      <c r="U535" s="884"/>
      <c r="V535" s="884"/>
      <c r="W535" s="885"/>
      <c r="X535" s="796"/>
      <c r="Y535" s="796"/>
      <c r="Z535" s="796"/>
      <c r="AA535" s="796"/>
      <c r="AB535" s="796"/>
      <c r="AC535" s="796"/>
      <c r="AD535" s="796"/>
      <c r="AG535" s="323" t="b">
        <f t="shared" si="70"/>
        <v>0</v>
      </c>
      <c r="AH535" s="1" t="str">
        <f t="shared" si="71"/>
        <v/>
      </c>
      <c r="AI535" s="323" t="b">
        <f t="shared" si="72"/>
        <v>0</v>
      </c>
      <c r="AJ535" s="1" t="str">
        <f t="shared" si="73"/>
        <v/>
      </c>
      <c r="AK535" s="323" t="b">
        <f t="shared" si="74"/>
        <v>0</v>
      </c>
      <c r="AL535" s="648">
        <f t="shared" si="75"/>
        <v>0</v>
      </c>
      <c r="AM535" s="293">
        <f t="shared" si="76"/>
        <v>0</v>
      </c>
      <c r="AN535" s="294" t="str">
        <f>IF(AM535=0,"",
IF(SUM($AM$47:AM535)=1,AO535,
IF($AM$1547&gt;SUM($AM$47:AM535),_xlfn.CONCAT(", ",AO535),
IF($AM$1547=SUM($AM$47:AM535),_xlfn.CONCAT(" y ",AO535)))))</f>
        <v/>
      </c>
      <c r="AO535" s="89" t="s">
        <v>6838</v>
      </c>
      <c r="AQ535" s="477">
        <f t="shared" si="77"/>
        <v>0</v>
      </c>
      <c r="AR535" s="321">
        <f t="shared" si="78"/>
        <v>0</v>
      </c>
      <c r="AS535" s="293">
        <f t="shared" si="79"/>
        <v>0</v>
      </c>
      <c r="AT535" s="294" t="str">
        <f>IF(AS535=0,"",
IF(SUM($AS$47:AS535)=1,AU535,
IF($AS$1547&gt;SUM($AS$47:AS535),_xlfn.CONCAT(", ",AU535),
IF($AS$1547=SUM($AS$47:AS535),_xlfn.CONCAT(" y ",AU535)))))</f>
        <v/>
      </c>
      <c r="AU535" s="89" t="s">
        <v>6838</v>
      </c>
    </row>
    <row r="536" spans="1:47" ht="15" customHeight="1">
      <c r="A536" s="64"/>
      <c r="B536" s="11"/>
      <c r="C536" s="1021" t="s">
        <v>6839</v>
      </c>
      <c r="D536" s="890"/>
      <c r="E536" s="997"/>
      <c r="F536" s="884"/>
      <c r="G536" s="884"/>
      <c r="H536" s="884"/>
      <c r="I536" s="884"/>
      <c r="J536" s="884"/>
      <c r="K536" s="885"/>
      <c r="L536" s="1027"/>
      <c r="M536" s="884"/>
      <c r="N536" s="884"/>
      <c r="O536" s="885"/>
      <c r="P536" s="1027"/>
      <c r="Q536" s="884"/>
      <c r="R536" s="884"/>
      <c r="S536" s="885"/>
      <c r="T536" s="991"/>
      <c r="U536" s="884"/>
      <c r="V536" s="884"/>
      <c r="W536" s="885"/>
      <c r="X536" s="796"/>
      <c r="Y536" s="796"/>
      <c r="Z536" s="796"/>
      <c r="AA536" s="796"/>
      <c r="AB536" s="796"/>
      <c r="AC536" s="796"/>
      <c r="AD536" s="796"/>
      <c r="AG536" s="323" t="b">
        <f t="shared" si="70"/>
        <v>0</v>
      </c>
      <c r="AH536" s="1" t="str">
        <f t="shared" si="71"/>
        <v/>
      </c>
      <c r="AI536" s="323" t="b">
        <f t="shared" si="72"/>
        <v>0</v>
      </c>
      <c r="AJ536" s="1" t="str">
        <f t="shared" si="73"/>
        <v/>
      </c>
      <c r="AK536" s="323" t="b">
        <f t="shared" si="74"/>
        <v>0</v>
      </c>
      <c r="AL536" s="648">
        <f t="shared" si="75"/>
        <v>0</v>
      </c>
      <c r="AM536" s="293">
        <f t="shared" si="76"/>
        <v>0</v>
      </c>
      <c r="AN536" s="294" t="str">
        <f>IF(AM536=0,"",
IF(SUM($AM$47:AM536)=1,AO536,
IF($AM$1547&gt;SUM($AM$47:AM536),_xlfn.CONCAT(", ",AO536),
IF($AM$1547=SUM($AM$47:AM536),_xlfn.CONCAT(" y ",AO536)))))</f>
        <v/>
      </c>
      <c r="AO536" s="89" t="s">
        <v>6840</v>
      </c>
      <c r="AQ536" s="477">
        <f t="shared" si="77"/>
        <v>0</v>
      </c>
      <c r="AR536" s="321">
        <f t="shared" si="78"/>
        <v>0</v>
      </c>
      <c r="AS536" s="293">
        <f t="shared" si="79"/>
        <v>0</v>
      </c>
      <c r="AT536" s="294" t="str">
        <f>IF(AS536=0,"",
IF(SUM($AS$47:AS536)=1,AU536,
IF($AS$1547&gt;SUM($AS$47:AS536),_xlfn.CONCAT(", ",AU536),
IF($AS$1547=SUM($AS$47:AS536),_xlfn.CONCAT(" y ",AU536)))))</f>
        <v/>
      </c>
      <c r="AU536" s="89" t="s">
        <v>6840</v>
      </c>
    </row>
    <row r="537" spans="1:47" ht="15" customHeight="1">
      <c r="A537" s="64"/>
      <c r="B537" s="11"/>
      <c r="C537" s="1021" t="s">
        <v>6841</v>
      </c>
      <c r="D537" s="890"/>
      <c r="E537" s="997"/>
      <c r="F537" s="884"/>
      <c r="G537" s="884"/>
      <c r="H537" s="884"/>
      <c r="I537" s="884"/>
      <c r="J537" s="884"/>
      <c r="K537" s="885"/>
      <c r="L537" s="1027"/>
      <c r="M537" s="884"/>
      <c r="N537" s="884"/>
      <c r="O537" s="885"/>
      <c r="P537" s="1027"/>
      <c r="Q537" s="884"/>
      <c r="R537" s="884"/>
      <c r="S537" s="885"/>
      <c r="T537" s="991"/>
      <c r="U537" s="884"/>
      <c r="V537" s="884"/>
      <c r="W537" s="885"/>
      <c r="X537" s="796"/>
      <c r="Y537" s="796"/>
      <c r="Z537" s="796"/>
      <c r="AA537" s="796"/>
      <c r="AB537" s="796"/>
      <c r="AC537" s="796"/>
      <c r="AD537" s="796"/>
      <c r="AG537" s="323" t="b">
        <f t="shared" si="70"/>
        <v>0</v>
      </c>
      <c r="AH537" s="1" t="str">
        <f t="shared" si="71"/>
        <v/>
      </c>
      <c r="AI537" s="323" t="b">
        <f t="shared" si="72"/>
        <v>0</v>
      </c>
      <c r="AJ537" s="1" t="str">
        <f t="shared" si="73"/>
        <v/>
      </c>
      <c r="AK537" s="323" t="b">
        <f t="shared" si="74"/>
        <v>0</v>
      </c>
      <c r="AL537" s="648">
        <f t="shared" si="75"/>
        <v>0</v>
      </c>
      <c r="AM537" s="293">
        <f t="shared" si="76"/>
        <v>0</v>
      </c>
      <c r="AN537" s="294" t="str">
        <f>IF(AM537=0,"",
IF(SUM($AM$47:AM537)=1,AO537,
IF($AM$1547&gt;SUM($AM$47:AM537),_xlfn.CONCAT(", ",AO537),
IF($AM$1547=SUM($AM$47:AM537),_xlfn.CONCAT(" y ",AO537)))))</f>
        <v/>
      </c>
      <c r="AO537" s="89" t="s">
        <v>6842</v>
      </c>
      <c r="AQ537" s="477">
        <f t="shared" si="77"/>
        <v>0</v>
      </c>
      <c r="AR537" s="321">
        <f t="shared" si="78"/>
        <v>0</v>
      </c>
      <c r="AS537" s="293">
        <f t="shared" si="79"/>
        <v>0</v>
      </c>
      <c r="AT537" s="294" t="str">
        <f>IF(AS537=0,"",
IF(SUM($AS$47:AS537)=1,AU537,
IF($AS$1547&gt;SUM($AS$47:AS537),_xlfn.CONCAT(", ",AU537),
IF($AS$1547=SUM($AS$47:AS537),_xlfn.CONCAT(" y ",AU537)))))</f>
        <v/>
      </c>
      <c r="AU537" s="89" t="s">
        <v>6842</v>
      </c>
    </row>
    <row r="538" spans="1:47" ht="15" customHeight="1">
      <c r="A538" s="64"/>
      <c r="B538" s="11"/>
      <c r="C538" s="1021" t="s">
        <v>6843</v>
      </c>
      <c r="D538" s="890"/>
      <c r="E538" s="997"/>
      <c r="F538" s="884"/>
      <c r="G538" s="884"/>
      <c r="H538" s="884"/>
      <c r="I538" s="884"/>
      <c r="J538" s="884"/>
      <c r="K538" s="885"/>
      <c r="L538" s="1027"/>
      <c r="M538" s="884"/>
      <c r="N538" s="884"/>
      <c r="O538" s="885"/>
      <c r="P538" s="1027"/>
      <c r="Q538" s="884"/>
      <c r="R538" s="884"/>
      <c r="S538" s="885"/>
      <c r="T538" s="991"/>
      <c r="U538" s="884"/>
      <c r="V538" s="884"/>
      <c r="W538" s="885"/>
      <c r="X538" s="796"/>
      <c r="Y538" s="796"/>
      <c r="Z538" s="796"/>
      <c r="AA538" s="796"/>
      <c r="AB538" s="796"/>
      <c r="AC538" s="796"/>
      <c r="AD538" s="796"/>
      <c r="AG538" s="323" t="b">
        <f t="shared" si="70"/>
        <v>0</v>
      </c>
      <c r="AH538" s="1" t="str">
        <f t="shared" si="71"/>
        <v/>
      </c>
      <c r="AI538" s="323" t="b">
        <f t="shared" si="72"/>
        <v>0</v>
      </c>
      <c r="AJ538" s="1" t="str">
        <f t="shared" si="73"/>
        <v/>
      </c>
      <c r="AK538" s="323" t="b">
        <f t="shared" si="74"/>
        <v>0</v>
      </c>
      <c r="AL538" s="648">
        <f t="shared" si="75"/>
        <v>0</v>
      </c>
      <c r="AM538" s="293">
        <f t="shared" si="76"/>
        <v>0</v>
      </c>
      <c r="AN538" s="294" t="str">
        <f>IF(AM538=0,"",
IF(SUM($AM$47:AM538)=1,AO538,
IF($AM$1547&gt;SUM($AM$47:AM538),_xlfn.CONCAT(", ",AO538),
IF($AM$1547=SUM($AM$47:AM538),_xlfn.CONCAT(" y ",AO538)))))</f>
        <v/>
      </c>
      <c r="AO538" s="89" t="s">
        <v>6844</v>
      </c>
      <c r="AQ538" s="477">
        <f t="shared" si="77"/>
        <v>0</v>
      </c>
      <c r="AR538" s="321">
        <f t="shared" si="78"/>
        <v>0</v>
      </c>
      <c r="AS538" s="293">
        <f t="shared" si="79"/>
        <v>0</v>
      </c>
      <c r="AT538" s="294" t="str">
        <f>IF(AS538=0,"",
IF(SUM($AS$47:AS538)=1,AU538,
IF($AS$1547&gt;SUM($AS$47:AS538),_xlfn.CONCAT(", ",AU538),
IF($AS$1547=SUM($AS$47:AS538),_xlfn.CONCAT(" y ",AU538)))))</f>
        <v/>
      </c>
      <c r="AU538" s="89" t="s">
        <v>6844</v>
      </c>
    </row>
    <row r="539" spans="1:47" ht="15" customHeight="1">
      <c r="A539" s="64"/>
      <c r="B539" s="11"/>
      <c r="C539" s="1021" t="s">
        <v>6845</v>
      </c>
      <c r="D539" s="890"/>
      <c r="E539" s="997"/>
      <c r="F539" s="884"/>
      <c r="G539" s="884"/>
      <c r="H539" s="884"/>
      <c r="I539" s="884"/>
      <c r="J539" s="884"/>
      <c r="K539" s="885"/>
      <c r="L539" s="1027"/>
      <c r="M539" s="884"/>
      <c r="N539" s="884"/>
      <c r="O539" s="885"/>
      <c r="P539" s="1027"/>
      <c r="Q539" s="884"/>
      <c r="R539" s="884"/>
      <c r="S539" s="885"/>
      <c r="T539" s="991"/>
      <c r="U539" s="884"/>
      <c r="V539" s="884"/>
      <c r="W539" s="885"/>
      <c r="X539" s="796"/>
      <c r="Y539" s="796"/>
      <c r="Z539" s="796"/>
      <c r="AA539" s="796"/>
      <c r="AB539" s="796"/>
      <c r="AC539" s="796"/>
      <c r="AD539" s="796"/>
      <c r="AG539" s="323" t="b">
        <f t="shared" si="70"/>
        <v>0</v>
      </c>
      <c r="AH539" s="1" t="str">
        <f t="shared" si="71"/>
        <v/>
      </c>
      <c r="AI539" s="323" t="b">
        <f t="shared" si="72"/>
        <v>0</v>
      </c>
      <c r="AJ539" s="1" t="str">
        <f t="shared" si="73"/>
        <v/>
      </c>
      <c r="AK539" s="323" t="b">
        <f t="shared" si="74"/>
        <v>0</v>
      </c>
      <c r="AL539" s="648">
        <f t="shared" si="75"/>
        <v>0</v>
      </c>
      <c r="AM539" s="293">
        <f t="shared" si="76"/>
        <v>0</v>
      </c>
      <c r="AN539" s="294" t="str">
        <f>IF(AM539=0,"",
IF(SUM($AM$47:AM539)=1,AO539,
IF($AM$1547&gt;SUM($AM$47:AM539),_xlfn.CONCAT(", ",AO539),
IF($AM$1547=SUM($AM$47:AM539),_xlfn.CONCAT(" y ",AO539)))))</f>
        <v/>
      </c>
      <c r="AO539" s="89" t="s">
        <v>6846</v>
      </c>
      <c r="AQ539" s="477">
        <f t="shared" si="77"/>
        <v>0</v>
      </c>
      <c r="AR539" s="321">
        <f t="shared" si="78"/>
        <v>0</v>
      </c>
      <c r="AS539" s="293">
        <f t="shared" si="79"/>
        <v>0</v>
      </c>
      <c r="AT539" s="294" t="str">
        <f>IF(AS539=0,"",
IF(SUM($AS$47:AS539)=1,AU539,
IF($AS$1547&gt;SUM($AS$47:AS539),_xlfn.CONCAT(", ",AU539),
IF($AS$1547=SUM($AS$47:AS539),_xlfn.CONCAT(" y ",AU539)))))</f>
        <v/>
      </c>
      <c r="AU539" s="89" t="s">
        <v>6846</v>
      </c>
    </row>
    <row r="540" spans="1:47" ht="15" customHeight="1">
      <c r="A540" s="64"/>
      <c r="B540" s="11"/>
      <c r="C540" s="1021" t="s">
        <v>6847</v>
      </c>
      <c r="D540" s="890"/>
      <c r="E540" s="997"/>
      <c r="F540" s="884"/>
      <c r="G540" s="884"/>
      <c r="H540" s="884"/>
      <c r="I540" s="884"/>
      <c r="J540" s="884"/>
      <c r="K540" s="885"/>
      <c r="L540" s="1027"/>
      <c r="M540" s="884"/>
      <c r="N540" s="884"/>
      <c r="O540" s="885"/>
      <c r="P540" s="1027"/>
      <c r="Q540" s="884"/>
      <c r="R540" s="884"/>
      <c r="S540" s="885"/>
      <c r="T540" s="991"/>
      <c r="U540" s="884"/>
      <c r="V540" s="884"/>
      <c r="W540" s="885"/>
      <c r="X540" s="796"/>
      <c r="Y540" s="796"/>
      <c r="Z540" s="796"/>
      <c r="AA540" s="796"/>
      <c r="AB540" s="796"/>
      <c r="AC540" s="796"/>
      <c r="AD540" s="796"/>
      <c r="AG540" s="323" t="b">
        <f t="shared" si="70"/>
        <v>0</v>
      </c>
      <c r="AH540" s="1" t="str">
        <f t="shared" si="71"/>
        <v/>
      </c>
      <c r="AI540" s="323" t="b">
        <f t="shared" si="72"/>
        <v>0</v>
      </c>
      <c r="AJ540" s="1" t="str">
        <f t="shared" si="73"/>
        <v/>
      </c>
      <c r="AK540" s="323" t="b">
        <f t="shared" si="74"/>
        <v>0</v>
      </c>
      <c r="AL540" s="648">
        <f t="shared" si="75"/>
        <v>0</v>
      </c>
      <c r="AM540" s="293">
        <f t="shared" si="76"/>
        <v>0</v>
      </c>
      <c r="AN540" s="294" t="str">
        <f>IF(AM540=0,"",
IF(SUM($AM$47:AM540)=1,AO540,
IF($AM$1547&gt;SUM($AM$47:AM540),_xlfn.CONCAT(", ",AO540),
IF($AM$1547=SUM($AM$47:AM540),_xlfn.CONCAT(" y ",AO540)))))</f>
        <v/>
      </c>
      <c r="AO540" s="89" t="s">
        <v>6848</v>
      </c>
      <c r="AQ540" s="477">
        <f t="shared" si="77"/>
        <v>0</v>
      </c>
      <c r="AR540" s="321">
        <f t="shared" si="78"/>
        <v>0</v>
      </c>
      <c r="AS540" s="293">
        <f t="shared" si="79"/>
        <v>0</v>
      </c>
      <c r="AT540" s="294" t="str">
        <f>IF(AS540=0,"",
IF(SUM($AS$47:AS540)=1,AU540,
IF($AS$1547&gt;SUM($AS$47:AS540),_xlfn.CONCAT(", ",AU540),
IF($AS$1547=SUM($AS$47:AS540),_xlfn.CONCAT(" y ",AU540)))))</f>
        <v/>
      </c>
      <c r="AU540" s="89" t="s">
        <v>6848</v>
      </c>
    </row>
    <row r="541" spans="1:47" ht="15" customHeight="1">
      <c r="A541" s="64"/>
      <c r="B541" s="11"/>
      <c r="C541" s="1021" t="s">
        <v>6849</v>
      </c>
      <c r="D541" s="890"/>
      <c r="E541" s="997"/>
      <c r="F541" s="884"/>
      <c r="G541" s="884"/>
      <c r="H541" s="884"/>
      <c r="I541" s="884"/>
      <c r="J541" s="884"/>
      <c r="K541" s="885"/>
      <c r="L541" s="1027"/>
      <c r="M541" s="884"/>
      <c r="N541" s="884"/>
      <c r="O541" s="885"/>
      <c r="P541" s="1027"/>
      <c r="Q541" s="884"/>
      <c r="R541" s="884"/>
      <c r="S541" s="885"/>
      <c r="T541" s="991"/>
      <c r="U541" s="884"/>
      <c r="V541" s="884"/>
      <c r="W541" s="885"/>
      <c r="X541" s="796"/>
      <c r="Y541" s="796"/>
      <c r="Z541" s="796"/>
      <c r="AA541" s="796"/>
      <c r="AB541" s="796"/>
      <c r="AC541" s="796"/>
      <c r="AD541" s="796"/>
      <c r="AG541" s="323" t="b">
        <f t="shared" si="70"/>
        <v>0</v>
      </c>
      <c r="AH541" s="1" t="str">
        <f t="shared" si="71"/>
        <v/>
      </c>
      <c r="AI541" s="323" t="b">
        <f t="shared" si="72"/>
        <v>0</v>
      </c>
      <c r="AJ541" s="1" t="str">
        <f t="shared" si="73"/>
        <v/>
      </c>
      <c r="AK541" s="323" t="b">
        <f t="shared" si="74"/>
        <v>0</v>
      </c>
      <c r="AL541" s="648">
        <f t="shared" si="75"/>
        <v>0</v>
      </c>
      <c r="AM541" s="293">
        <f t="shared" si="76"/>
        <v>0</v>
      </c>
      <c r="AN541" s="294" t="str">
        <f>IF(AM541=0,"",
IF(SUM($AM$47:AM541)=1,AO541,
IF($AM$1547&gt;SUM($AM$47:AM541),_xlfn.CONCAT(", ",AO541),
IF($AM$1547=SUM($AM$47:AM541),_xlfn.CONCAT(" y ",AO541)))))</f>
        <v/>
      </c>
      <c r="AO541" s="89" t="s">
        <v>6850</v>
      </c>
      <c r="AQ541" s="477">
        <f t="shared" si="77"/>
        <v>0</v>
      </c>
      <c r="AR541" s="321">
        <f t="shared" si="78"/>
        <v>0</v>
      </c>
      <c r="AS541" s="293">
        <f t="shared" si="79"/>
        <v>0</v>
      </c>
      <c r="AT541" s="294" t="str">
        <f>IF(AS541=0,"",
IF(SUM($AS$47:AS541)=1,AU541,
IF($AS$1547&gt;SUM($AS$47:AS541),_xlfn.CONCAT(", ",AU541),
IF($AS$1547=SUM($AS$47:AS541),_xlfn.CONCAT(" y ",AU541)))))</f>
        <v/>
      </c>
      <c r="AU541" s="89" t="s">
        <v>6850</v>
      </c>
    </row>
    <row r="542" spans="1:47" ht="15" customHeight="1">
      <c r="A542" s="64"/>
      <c r="B542" s="11"/>
      <c r="C542" s="1021" t="s">
        <v>6851</v>
      </c>
      <c r="D542" s="890"/>
      <c r="E542" s="997"/>
      <c r="F542" s="884"/>
      <c r="G542" s="884"/>
      <c r="H542" s="884"/>
      <c r="I542" s="884"/>
      <c r="J542" s="884"/>
      <c r="K542" s="885"/>
      <c r="L542" s="1027"/>
      <c r="M542" s="884"/>
      <c r="N542" s="884"/>
      <c r="O542" s="885"/>
      <c r="P542" s="1027"/>
      <c r="Q542" s="884"/>
      <c r="R542" s="884"/>
      <c r="S542" s="885"/>
      <c r="T542" s="991"/>
      <c r="U542" s="884"/>
      <c r="V542" s="884"/>
      <c r="W542" s="885"/>
      <c r="X542" s="796"/>
      <c r="Y542" s="796"/>
      <c r="Z542" s="796"/>
      <c r="AA542" s="796"/>
      <c r="AB542" s="796"/>
      <c r="AC542" s="796"/>
      <c r="AD542" s="796"/>
      <c r="AG542" s="323" t="b">
        <f t="shared" si="70"/>
        <v>0</v>
      </c>
      <c r="AH542" s="1" t="str">
        <f t="shared" si="71"/>
        <v/>
      </c>
      <c r="AI542" s="323" t="b">
        <f t="shared" si="72"/>
        <v>0</v>
      </c>
      <c r="AJ542" s="1" t="str">
        <f t="shared" si="73"/>
        <v/>
      </c>
      <c r="AK542" s="323" t="b">
        <f t="shared" si="74"/>
        <v>0</v>
      </c>
      <c r="AL542" s="648">
        <f t="shared" si="75"/>
        <v>0</v>
      </c>
      <c r="AM542" s="293">
        <f t="shared" si="76"/>
        <v>0</v>
      </c>
      <c r="AN542" s="294" t="str">
        <f>IF(AM542=0,"",
IF(SUM($AM$47:AM542)=1,AO542,
IF($AM$1547&gt;SUM($AM$47:AM542),_xlfn.CONCAT(", ",AO542),
IF($AM$1547=SUM($AM$47:AM542),_xlfn.CONCAT(" y ",AO542)))))</f>
        <v/>
      </c>
      <c r="AO542" s="89" t="s">
        <v>6852</v>
      </c>
      <c r="AQ542" s="477">
        <f t="shared" si="77"/>
        <v>0</v>
      </c>
      <c r="AR542" s="321">
        <f t="shared" si="78"/>
        <v>0</v>
      </c>
      <c r="AS542" s="293">
        <f t="shared" si="79"/>
        <v>0</v>
      </c>
      <c r="AT542" s="294" t="str">
        <f>IF(AS542=0,"",
IF(SUM($AS$47:AS542)=1,AU542,
IF($AS$1547&gt;SUM($AS$47:AS542),_xlfn.CONCAT(", ",AU542),
IF($AS$1547=SUM($AS$47:AS542),_xlfn.CONCAT(" y ",AU542)))))</f>
        <v/>
      </c>
      <c r="AU542" s="89" t="s">
        <v>6852</v>
      </c>
    </row>
    <row r="543" spans="1:47" ht="15" customHeight="1">
      <c r="A543" s="64"/>
      <c r="B543" s="11"/>
      <c r="C543" s="1021" t="s">
        <v>6853</v>
      </c>
      <c r="D543" s="890"/>
      <c r="E543" s="997"/>
      <c r="F543" s="884"/>
      <c r="G543" s="884"/>
      <c r="H543" s="884"/>
      <c r="I543" s="884"/>
      <c r="J543" s="884"/>
      <c r="K543" s="885"/>
      <c r="L543" s="1027"/>
      <c r="M543" s="884"/>
      <c r="N543" s="884"/>
      <c r="O543" s="885"/>
      <c r="P543" s="1027"/>
      <c r="Q543" s="884"/>
      <c r="R543" s="884"/>
      <c r="S543" s="885"/>
      <c r="T543" s="991"/>
      <c r="U543" s="884"/>
      <c r="V543" s="884"/>
      <c r="W543" s="885"/>
      <c r="X543" s="796"/>
      <c r="Y543" s="796"/>
      <c r="Z543" s="796"/>
      <c r="AA543" s="796"/>
      <c r="AB543" s="796"/>
      <c r="AC543" s="796"/>
      <c r="AD543" s="796"/>
      <c r="AG543" s="323" t="b">
        <f t="shared" si="70"/>
        <v>0</v>
      </c>
      <c r="AH543" s="1" t="str">
        <f t="shared" si="71"/>
        <v/>
      </c>
      <c r="AI543" s="323" t="b">
        <f t="shared" si="72"/>
        <v>0</v>
      </c>
      <c r="AJ543" s="1" t="str">
        <f t="shared" si="73"/>
        <v/>
      </c>
      <c r="AK543" s="323" t="b">
        <f t="shared" si="74"/>
        <v>0</v>
      </c>
      <c r="AL543" s="648">
        <f t="shared" si="75"/>
        <v>0</v>
      </c>
      <c r="AM543" s="293">
        <f t="shared" si="76"/>
        <v>0</v>
      </c>
      <c r="AN543" s="294" t="str">
        <f>IF(AM543=0,"",
IF(SUM($AM$47:AM543)=1,AO543,
IF($AM$1547&gt;SUM($AM$47:AM543),_xlfn.CONCAT(", ",AO543),
IF($AM$1547=SUM($AM$47:AM543),_xlfn.CONCAT(" y ",AO543)))))</f>
        <v/>
      </c>
      <c r="AO543" s="89" t="s">
        <v>6854</v>
      </c>
      <c r="AQ543" s="477">
        <f t="shared" si="77"/>
        <v>0</v>
      </c>
      <c r="AR543" s="321">
        <f t="shared" si="78"/>
        <v>0</v>
      </c>
      <c r="AS543" s="293">
        <f t="shared" si="79"/>
        <v>0</v>
      </c>
      <c r="AT543" s="294" t="str">
        <f>IF(AS543=0,"",
IF(SUM($AS$47:AS543)=1,AU543,
IF($AS$1547&gt;SUM($AS$47:AS543),_xlfn.CONCAT(", ",AU543),
IF($AS$1547=SUM($AS$47:AS543),_xlfn.CONCAT(" y ",AU543)))))</f>
        <v/>
      </c>
      <c r="AU543" s="89" t="s">
        <v>6854</v>
      </c>
    </row>
    <row r="544" spans="1:47" ht="15" customHeight="1">
      <c r="A544" s="64"/>
      <c r="B544" s="11"/>
      <c r="C544" s="1021" t="s">
        <v>6855</v>
      </c>
      <c r="D544" s="890"/>
      <c r="E544" s="997"/>
      <c r="F544" s="884"/>
      <c r="G544" s="884"/>
      <c r="H544" s="884"/>
      <c r="I544" s="884"/>
      <c r="J544" s="884"/>
      <c r="K544" s="885"/>
      <c r="L544" s="1027"/>
      <c r="M544" s="884"/>
      <c r="N544" s="884"/>
      <c r="O544" s="885"/>
      <c r="P544" s="1027"/>
      <c r="Q544" s="884"/>
      <c r="R544" s="884"/>
      <c r="S544" s="885"/>
      <c r="T544" s="991"/>
      <c r="U544" s="884"/>
      <c r="V544" s="884"/>
      <c r="W544" s="885"/>
      <c r="X544" s="796"/>
      <c r="Y544" s="796"/>
      <c r="Z544" s="796"/>
      <c r="AA544" s="796"/>
      <c r="AB544" s="796"/>
      <c r="AC544" s="796"/>
      <c r="AD544" s="796"/>
      <c r="AG544" s="323" t="b">
        <f t="shared" si="70"/>
        <v>0</v>
      </c>
      <c r="AH544" s="1" t="str">
        <f t="shared" si="71"/>
        <v/>
      </c>
      <c r="AI544" s="323" t="b">
        <f t="shared" si="72"/>
        <v>0</v>
      </c>
      <c r="AJ544" s="1" t="str">
        <f t="shared" si="73"/>
        <v/>
      </c>
      <c r="AK544" s="323" t="b">
        <f t="shared" si="74"/>
        <v>0</v>
      </c>
      <c r="AL544" s="648">
        <f t="shared" si="75"/>
        <v>0</v>
      </c>
      <c r="AM544" s="293">
        <f t="shared" si="76"/>
        <v>0</v>
      </c>
      <c r="AN544" s="294" t="str">
        <f>IF(AM544=0,"",
IF(SUM($AM$47:AM544)=1,AO544,
IF($AM$1547&gt;SUM($AM$47:AM544),_xlfn.CONCAT(", ",AO544),
IF($AM$1547=SUM($AM$47:AM544),_xlfn.CONCAT(" y ",AO544)))))</f>
        <v/>
      </c>
      <c r="AO544" s="89" t="s">
        <v>6856</v>
      </c>
      <c r="AQ544" s="477">
        <f t="shared" si="77"/>
        <v>0</v>
      </c>
      <c r="AR544" s="321">
        <f t="shared" si="78"/>
        <v>0</v>
      </c>
      <c r="AS544" s="293">
        <f t="shared" si="79"/>
        <v>0</v>
      </c>
      <c r="AT544" s="294" t="str">
        <f>IF(AS544=0,"",
IF(SUM($AS$47:AS544)=1,AU544,
IF($AS$1547&gt;SUM($AS$47:AS544),_xlfn.CONCAT(", ",AU544),
IF($AS$1547=SUM($AS$47:AS544),_xlfn.CONCAT(" y ",AU544)))))</f>
        <v/>
      </c>
      <c r="AU544" s="89" t="s">
        <v>6856</v>
      </c>
    </row>
    <row r="545" spans="1:47" ht="15" customHeight="1">
      <c r="A545" s="64"/>
      <c r="B545" s="11"/>
      <c r="C545" s="1021" t="s">
        <v>6857</v>
      </c>
      <c r="D545" s="890"/>
      <c r="E545" s="997"/>
      <c r="F545" s="884"/>
      <c r="G545" s="884"/>
      <c r="H545" s="884"/>
      <c r="I545" s="884"/>
      <c r="J545" s="884"/>
      <c r="K545" s="885"/>
      <c r="L545" s="1027"/>
      <c r="M545" s="884"/>
      <c r="N545" s="884"/>
      <c r="O545" s="885"/>
      <c r="P545" s="1027"/>
      <c r="Q545" s="884"/>
      <c r="R545" s="884"/>
      <c r="S545" s="885"/>
      <c r="T545" s="991"/>
      <c r="U545" s="884"/>
      <c r="V545" s="884"/>
      <c r="W545" s="885"/>
      <c r="X545" s="796"/>
      <c r="Y545" s="796"/>
      <c r="Z545" s="796"/>
      <c r="AA545" s="796"/>
      <c r="AB545" s="796"/>
      <c r="AC545" s="796"/>
      <c r="AD545" s="796"/>
      <c r="AG545" s="323" t="b">
        <f t="shared" si="70"/>
        <v>0</v>
      </c>
      <c r="AH545" s="1" t="str">
        <f t="shared" si="71"/>
        <v/>
      </c>
      <c r="AI545" s="323" t="b">
        <f t="shared" si="72"/>
        <v>0</v>
      </c>
      <c r="AJ545" s="1" t="str">
        <f t="shared" si="73"/>
        <v/>
      </c>
      <c r="AK545" s="323" t="b">
        <f t="shared" si="74"/>
        <v>0</v>
      </c>
      <c r="AL545" s="648">
        <f t="shared" si="75"/>
        <v>0</v>
      </c>
      <c r="AM545" s="293">
        <f t="shared" si="76"/>
        <v>0</v>
      </c>
      <c r="AN545" s="294" t="str">
        <f>IF(AM545=0,"",
IF(SUM($AM$47:AM545)=1,AO545,
IF($AM$1547&gt;SUM($AM$47:AM545),_xlfn.CONCAT(", ",AO545),
IF($AM$1547=SUM($AM$47:AM545),_xlfn.CONCAT(" y ",AO545)))))</f>
        <v/>
      </c>
      <c r="AO545" s="89" t="s">
        <v>6858</v>
      </c>
      <c r="AQ545" s="477">
        <f t="shared" si="77"/>
        <v>0</v>
      </c>
      <c r="AR545" s="321">
        <f t="shared" si="78"/>
        <v>0</v>
      </c>
      <c r="AS545" s="293">
        <f t="shared" si="79"/>
        <v>0</v>
      </c>
      <c r="AT545" s="294" t="str">
        <f>IF(AS545=0,"",
IF(SUM($AS$47:AS545)=1,AU545,
IF($AS$1547&gt;SUM($AS$47:AS545),_xlfn.CONCAT(", ",AU545),
IF($AS$1547=SUM($AS$47:AS545),_xlfn.CONCAT(" y ",AU545)))))</f>
        <v/>
      </c>
      <c r="AU545" s="89" t="s">
        <v>6858</v>
      </c>
    </row>
    <row r="546" spans="1:47" ht="15" customHeight="1">
      <c r="A546" s="64"/>
      <c r="B546" s="11"/>
      <c r="C546" s="1021" t="s">
        <v>6859</v>
      </c>
      <c r="D546" s="890"/>
      <c r="E546" s="997"/>
      <c r="F546" s="884"/>
      <c r="G546" s="884"/>
      <c r="H546" s="884"/>
      <c r="I546" s="884"/>
      <c r="J546" s="884"/>
      <c r="K546" s="885"/>
      <c r="L546" s="1027"/>
      <c r="M546" s="884"/>
      <c r="N546" s="884"/>
      <c r="O546" s="885"/>
      <c r="P546" s="1027"/>
      <c r="Q546" s="884"/>
      <c r="R546" s="884"/>
      <c r="S546" s="885"/>
      <c r="T546" s="991"/>
      <c r="U546" s="884"/>
      <c r="V546" s="884"/>
      <c r="W546" s="885"/>
      <c r="X546" s="796"/>
      <c r="Y546" s="796"/>
      <c r="Z546" s="796"/>
      <c r="AA546" s="796"/>
      <c r="AB546" s="796"/>
      <c r="AC546" s="796"/>
      <c r="AD546" s="796"/>
      <c r="AG546" s="323" t="b">
        <f t="shared" si="70"/>
        <v>0</v>
      </c>
      <c r="AH546" s="1" t="str">
        <f t="shared" si="71"/>
        <v/>
      </c>
      <c r="AI546" s="323" t="b">
        <f t="shared" si="72"/>
        <v>0</v>
      </c>
      <c r="AJ546" s="1" t="str">
        <f t="shared" si="73"/>
        <v/>
      </c>
      <c r="AK546" s="323" t="b">
        <f t="shared" si="74"/>
        <v>0</v>
      </c>
      <c r="AL546" s="648">
        <f t="shared" si="75"/>
        <v>0</v>
      </c>
      <c r="AM546" s="293">
        <f t="shared" si="76"/>
        <v>0</v>
      </c>
      <c r="AN546" s="294" t="str">
        <f>IF(AM546=0,"",
IF(SUM($AM$47:AM546)=1,AO546,
IF($AM$1547&gt;SUM($AM$47:AM546),_xlfn.CONCAT(", ",AO546),
IF($AM$1547=SUM($AM$47:AM546),_xlfn.CONCAT(" y ",AO546)))))</f>
        <v/>
      </c>
      <c r="AO546" s="89" t="s">
        <v>6860</v>
      </c>
      <c r="AQ546" s="477">
        <f t="shared" si="77"/>
        <v>0</v>
      </c>
      <c r="AR546" s="321">
        <f t="shared" si="78"/>
        <v>0</v>
      </c>
      <c r="AS546" s="293">
        <f t="shared" si="79"/>
        <v>0</v>
      </c>
      <c r="AT546" s="294" t="str">
        <f>IF(AS546=0,"",
IF(SUM($AS$47:AS546)=1,AU546,
IF($AS$1547&gt;SUM($AS$47:AS546),_xlfn.CONCAT(", ",AU546),
IF($AS$1547=SUM($AS$47:AS546),_xlfn.CONCAT(" y ",AU546)))))</f>
        <v/>
      </c>
      <c r="AU546" s="89" t="s">
        <v>6860</v>
      </c>
    </row>
    <row r="547" spans="1:47" ht="15" customHeight="1">
      <c r="A547" s="64"/>
      <c r="B547" s="11"/>
      <c r="C547" s="1021" t="s">
        <v>6861</v>
      </c>
      <c r="D547" s="890"/>
      <c r="E547" s="997"/>
      <c r="F547" s="884"/>
      <c r="G547" s="884"/>
      <c r="H547" s="884"/>
      <c r="I547" s="884"/>
      <c r="J547" s="884"/>
      <c r="K547" s="885"/>
      <c r="L547" s="1027"/>
      <c r="M547" s="884"/>
      <c r="N547" s="884"/>
      <c r="O547" s="885"/>
      <c r="P547" s="1027"/>
      <c r="Q547" s="884"/>
      <c r="R547" s="884"/>
      <c r="S547" s="885"/>
      <c r="T547" s="991"/>
      <c r="U547" s="884"/>
      <c r="V547" s="884"/>
      <c r="W547" s="885"/>
      <c r="X547" s="796"/>
      <c r="Y547" s="796"/>
      <c r="Z547" s="796"/>
      <c r="AA547" s="796"/>
      <c r="AB547" s="796"/>
      <c r="AC547" s="796"/>
      <c r="AD547" s="796"/>
      <c r="AG547" s="323" t="b">
        <f t="shared" si="70"/>
        <v>0</v>
      </c>
      <c r="AH547" s="1" t="str">
        <f t="shared" si="71"/>
        <v/>
      </c>
      <c r="AI547" s="323" t="b">
        <f t="shared" si="72"/>
        <v>0</v>
      </c>
      <c r="AJ547" s="1" t="str">
        <f t="shared" si="73"/>
        <v/>
      </c>
      <c r="AK547" s="323" t="b">
        <f t="shared" si="74"/>
        <v>0</v>
      </c>
      <c r="AL547" s="648">
        <f t="shared" si="75"/>
        <v>0</v>
      </c>
      <c r="AM547" s="293">
        <f t="shared" si="76"/>
        <v>0</v>
      </c>
      <c r="AN547" s="294" t="str">
        <f>IF(AM547=0,"",
IF(SUM($AM$47:AM547)=1,AO547,
IF($AM$1547&gt;SUM($AM$47:AM547),_xlfn.CONCAT(", ",AO547),
IF($AM$1547=SUM($AM$47:AM547),_xlfn.CONCAT(" y ",AO547)))))</f>
        <v/>
      </c>
      <c r="AO547" s="89" t="s">
        <v>6862</v>
      </c>
      <c r="AQ547" s="477">
        <f t="shared" si="77"/>
        <v>0</v>
      </c>
      <c r="AR547" s="321">
        <f t="shared" si="78"/>
        <v>0</v>
      </c>
      <c r="AS547" s="293">
        <f t="shared" si="79"/>
        <v>0</v>
      </c>
      <c r="AT547" s="294" t="str">
        <f>IF(AS547=0,"",
IF(SUM($AS$47:AS547)=1,AU547,
IF($AS$1547&gt;SUM($AS$47:AS547),_xlfn.CONCAT(", ",AU547),
IF($AS$1547=SUM($AS$47:AS547),_xlfn.CONCAT(" y ",AU547)))))</f>
        <v/>
      </c>
      <c r="AU547" s="89" t="s">
        <v>6862</v>
      </c>
    </row>
    <row r="548" spans="1:47" ht="15" customHeight="1">
      <c r="A548" s="64"/>
      <c r="B548" s="11"/>
      <c r="C548" s="1021" t="s">
        <v>6863</v>
      </c>
      <c r="D548" s="890"/>
      <c r="E548" s="997"/>
      <c r="F548" s="884"/>
      <c r="G548" s="884"/>
      <c r="H548" s="884"/>
      <c r="I548" s="884"/>
      <c r="J548" s="884"/>
      <c r="K548" s="885"/>
      <c r="L548" s="1027"/>
      <c r="M548" s="884"/>
      <c r="N548" s="884"/>
      <c r="O548" s="885"/>
      <c r="P548" s="1027"/>
      <c r="Q548" s="884"/>
      <c r="R548" s="884"/>
      <c r="S548" s="885"/>
      <c r="T548" s="991"/>
      <c r="U548" s="884"/>
      <c r="V548" s="884"/>
      <c r="W548" s="885"/>
      <c r="X548" s="796"/>
      <c r="Y548" s="796"/>
      <c r="Z548" s="796"/>
      <c r="AA548" s="796"/>
      <c r="AB548" s="796"/>
      <c r="AC548" s="796"/>
      <c r="AD548" s="796"/>
      <c r="AG548" s="323" t="b">
        <f t="shared" si="70"/>
        <v>0</v>
      </c>
      <c r="AH548" s="1" t="str">
        <f t="shared" si="71"/>
        <v/>
      </c>
      <c r="AI548" s="323" t="b">
        <f t="shared" si="72"/>
        <v>0</v>
      </c>
      <c r="AJ548" s="1" t="str">
        <f t="shared" si="73"/>
        <v/>
      </c>
      <c r="AK548" s="323" t="b">
        <f t="shared" si="74"/>
        <v>0</v>
      </c>
      <c r="AL548" s="648">
        <f t="shared" si="75"/>
        <v>0</v>
      </c>
      <c r="AM548" s="293">
        <f t="shared" si="76"/>
        <v>0</v>
      </c>
      <c r="AN548" s="294" t="str">
        <f>IF(AM548=0,"",
IF(SUM($AM$47:AM548)=1,AO548,
IF($AM$1547&gt;SUM($AM$47:AM548),_xlfn.CONCAT(", ",AO548),
IF($AM$1547=SUM($AM$47:AM548),_xlfn.CONCAT(" y ",AO548)))))</f>
        <v/>
      </c>
      <c r="AO548" s="89" t="s">
        <v>6864</v>
      </c>
      <c r="AQ548" s="477">
        <f t="shared" si="77"/>
        <v>0</v>
      </c>
      <c r="AR548" s="321">
        <f t="shared" si="78"/>
        <v>0</v>
      </c>
      <c r="AS548" s="293">
        <f t="shared" si="79"/>
        <v>0</v>
      </c>
      <c r="AT548" s="294" t="str">
        <f>IF(AS548=0,"",
IF(SUM($AS$47:AS548)=1,AU548,
IF($AS$1547&gt;SUM($AS$47:AS548),_xlfn.CONCAT(", ",AU548),
IF($AS$1547=SUM($AS$47:AS548),_xlfn.CONCAT(" y ",AU548)))))</f>
        <v/>
      </c>
      <c r="AU548" s="89" t="s">
        <v>6864</v>
      </c>
    </row>
    <row r="549" spans="1:47" ht="15" customHeight="1">
      <c r="A549" s="64"/>
      <c r="B549" s="11"/>
      <c r="C549" s="1021" t="s">
        <v>6865</v>
      </c>
      <c r="D549" s="890"/>
      <c r="E549" s="997"/>
      <c r="F549" s="884"/>
      <c r="G549" s="884"/>
      <c r="H549" s="884"/>
      <c r="I549" s="884"/>
      <c r="J549" s="884"/>
      <c r="K549" s="885"/>
      <c r="L549" s="1027"/>
      <c r="M549" s="884"/>
      <c r="N549" s="884"/>
      <c r="O549" s="885"/>
      <c r="P549" s="1027"/>
      <c r="Q549" s="884"/>
      <c r="R549" s="884"/>
      <c r="S549" s="885"/>
      <c r="T549" s="991"/>
      <c r="U549" s="884"/>
      <c r="V549" s="884"/>
      <c r="W549" s="885"/>
      <c r="X549" s="796"/>
      <c r="Y549" s="796"/>
      <c r="Z549" s="796"/>
      <c r="AA549" s="796"/>
      <c r="AB549" s="796"/>
      <c r="AC549" s="796"/>
      <c r="AD549" s="796"/>
      <c r="AG549" s="323" t="b">
        <f t="shared" si="70"/>
        <v>0</v>
      </c>
      <c r="AH549" s="1" t="str">
        <f t="shared" si="71"/>
        <v/>
      </c>
      <c r="AI549" s="323" t="b">
        <f t="shared" si="72"/>
        <v>0</v>
      </c>
      <c r="AJ549" s="1" t="str">
        <f t="shared" si="73"/>
        <v/>
      </c>
      <c r="AK549" s="323" t="b">
        <f t="shared" si="74"/>
        <v>0</v>
      </c>
      <c r="AL549" s="648">
        <f t="shared" si="75"/>
        <v>0</v>
      </c>
      <c r="AM549" s="293">
        <f t="shared" si="76"/>
        <v>0</v>
      </c>
      <c r="AN549" s="294" t="str">
        <f>IF(AM549=0,"",
IF(SUM($AM$47:AM549)=1,AO549,
IF($AM$1547&gt;SUM($AM$47:AM549),_xlfn.CONCAT(", ",AO549),
IF($AM$1547=SUM($AM$47:AM549),_xlfn.CONCAT(" y ",AO549)))))</f>
        <v/>
      </c>
      <c r="AO549" s="89" t="s">
        <v>6866</v>
      </c>
      <c r="AQ549" s="477">
        <f t="shared" si="77"/>
        <v>0</v>
      </c>
      <c r="AR549" s="321">
        <f t="shared" si="78"/>
        <v>0</v>
      </c>
      <c r="AS549" s="293">
        <f t="shared" si="79"/>
        <v>0</v>
      </c>
      <c r="AT549" s="294" t="str">
        <f>IF(AS549=0,"",
IF(SUM($AS$47:AS549)=1,AU549,
IF($AS$1547&gt;SUM($AS$47:AS549),_xlfn.CONCAT(", ",AU549),
IF($AS$1547=SUM($AS$47:AS549),_xlfn.CONCAT(" y ",AU549)))))</f>
        <v/>
      </c>
      <c r="AU549" s="89" t="s">
        <v>6866</v>
      </c>
    </row>
    <row r="550" spans="1:47" ht="15" customHeight="1">
      <c r="A550" s="64"/>
      <c r="B550" s="11"/>
      <c r="C550" s="1021" t="s">
        <v>6867</v>
      </c>
      <c r="D550" s="890"/>
      <c r="E550" s="997"/>
      <c r="F550" s="884"/>
      <c r="G550" s="884"/>
      <c r="H550" s="884"/>
      <c r="I550" s="884"/>
      <c r="J550" s="884"/>
      <c r="K550" s="885"/>
      <c r="L550" s="1027"/>
      <c r="M550" s="884"/>
      <c r="N550" s="884"/>
      <c r="O550" s="885"/>
      <c r="P550" s="1027"/>
      <c r="Q550" s="884"/>
      <c r="R550" s="884"/>
      <c r="S550" s="885"/>
      <c r="T550" s="991"/>
      <c r="U550" s="884"/>
      <c r="V550" s="884"/>
      <c r="W550" s="885"/>
      <c r="X550" s="796"/>
      <c r="Y550" s="796"/>
      <c r="Z550" s="796"/>
      <c r="AA550" s="796"/>
      <c r="AB550" s="796"/>
      <c r="AC550" s="796"/>
      <c r="AD550" s="796"/>
      <c r="AG550" s="323" t="b">
        <f t="shared" si="70"/>
        <v>0</v>
      </c>
      <c r="AH550" s="1" t="str">
        <f t="shared" si="71"/>
        <v/>
      </c>
      <c r="AI550" s="323" t="b">
        <f t="shared" si="72"/>
        <v>0</v>
      </c>
      <c r="AJ550" s="1" t="str">
        <f t="shared" si="73"/>
        <v/>
      </c>
      <c r="AK550" s="323" t="b">
        <f t="shared" si="74"/>
        <v>0</v>
      </c>
      <c r="AL550" s="648">
        <f t="shared" si="75"/>
        <v>0</v>
      </c>
      <c r="AM550" s="293">
        <f t="shared" si="76"/>
        <v>0</v>
      </c>
      <c r="AN550" s="294" t="str">
        <f>IF(AM550=0,"",
IF(SUM($AM$47:AM550)=1,AO550,
IF($AM$1547&gt;SUM($AM$47:AM550),_xlfn.CONCAT(", ",AO550),
IF($AM$1547=SUM($AM$47:AM550),_xlfn.CONCAT(" y ",AO550)))))</f>
        <v/>
      </c>
      <c r="AO550" s="89" t="s">
        <v>6868</v>
      </c>
      <c r="AQ550" s="477">
        <f t="shared" si="77"/>
        <v>0</v>
      </c>
      <c r="AR550" s="321">
        <f t="shared" si="78"/>
        <v>0</v>
      </c>
      <c r="AS550" s="293">
        <f t="shared" si="79"/>
        <v>0</v>
      </c>
      <c r="AT550" s="294" t="str">
        <f>IF(AS550=0,"",
IF(SUM($AS$47:AS550)=1,AU550,
IF($AS$1547&gt;SUM($AS$47:AS550),_xlfn.CONCAT(", ",AU550),
IF($AS$1547=SUM($AS$47:AS550),_xlfn.CONCAT(" y ",AU550)))))</f>
        <v/>
      </c>
      <c r="AU550" s="89" t="s">
        <v>6868</v>
      </c>
    </row>
    <row r="551" spans="1:47" ht="15" customHeight="1">
      <c r="A551" s="64"/>
      <c r="B551" s="11"/>
      <c r="C551" s="1021" t="s">
        <v>6869</v>
      </c>
      <c r="D551" s="890"/>
      <c r="E551" s="997"/>
      <c r="F551" s="884"/>
      <c r="G551" s="884"/>
      <c r="H551" s="884"/>
      <c r="I551" s="884"/>
      <c r="J551" s="884"/>
      <c r="K551" s="885"/>
      <c r="L551" s="1027"/>
      <c r="M551" s="884"/>
      <c r="N551" s="884"/>
      <c r="O551" s="885"/>
      <c r="P551" s="1027"/>
      <c r="Q551" s="884"/>
      <c r="R551" s="884"/>
      <c r="S551" s="885"/>
      <c r="T551" s="991"/>
      <c r="U551" s="884"/>
      <c r="V551" s="884"/>
      <c r="W551" s="885"/>
      <c r="X551" s="796"/>
      <c r="Y551" s="796"/>
      <c r="Z551" s="796"/>
      <c r="AA551" s="796"/>
      <c r="AB551" s="796"/>
      <c r="AC551" s="796"/>
      <c r="AD551" s="796"/>
      <c r="AG551" s="323" t="b">
        <f t="shared" si="70"/>
        <v>0</v>
      </c>
      <c r="AH551" s="1" t="str">
        <f t="shared" si="71"/>
        <v/>
      </c>
      <c r="AI551" s="323" t="b">
        <f t="shared" si="72"/>
        <v>0</v>
      </c>
      <c r="AJ551" s="1" t="str">
        <f t="shared" si="73"/>
        <v/>
      </c>
      <c r="AK551" s="323" t="b">
        <f t="shared" si="74"/>
        <v>0</v>
      </c>
      <c r="AL551" s="648">
        <f t="shared" si="75"/>
        <v>0</v>
      </c>
      <c r="AM551" s="293">
        <f t="shared" si="76"/>
        <v>0</v>
      </c>
      <c r="AN551" s="294" t="str">
        <f>IF(AM551=0,"",
IF(SUM($AM$47:AM551)=1,AO551,
IF($AM$1547&gt;SUM($AM$47:AM551),_xlfn.CONCAT(", ",AO551),
IF($AM$1547=SUM($AM$47:AM551),_xlfn.CONCAT(" y ",AO551)))))</f>
        <v/>
      </c>
      <c r="AO551" s="89" t="s">
        <v>6870</v>
      </c>
      <c r="AQ551" s="477">
        <f t="shared" si="77"/>
        <v>0</v>
      </c>
      <c r="AR551" s="321">
        <f t="shared" si="78"/>
        <v>0</v>
      </c>
      <c r="AS551" s="293">
        <f t="shared" si="79"/>
        <v>0</v>
      </c>
      <c r="AT551" s="294" t="str">
        <f>IF(AS551=0,"",
IF(SUM($AS$47:AS551)=1,AU551,
IF($AS$1547&gt;SUM($AS$47:AS551),_xlfn.CONCAT(", ",AU551),
IF($AS$1547=SUM($AS$47:AS551),_xlfn.CONCAT(" y ",AU551)))))</f>
        <v/>
      </c>
      <c r="AU551" s="89" t="s">
        <v>6870</v>
      </c>
    </row>
    <row r="552" spans="1:47" ht="15" customHeight="1">
      <c r="A552" s="64"/>
      <c r="B552" s="11"/>
      <c r="C552" s="1021" t="s">
        <v>6871</v>
      </c>
      <c r="D552" s="890"/>
      <c r="E552" s="997"/>
      <c r="F552" s="884"/>
      <c r="G552" s="884"/>
      <c r="H552" s="884"/>
      <c r="I552" s="884"/>
      <c r="J552" s="884"/>
      <c r="K552" s="885"/>
      <c r="L552" s="1027"/>
      <c r="M552" s="884"/>
      <c r="N552" s="884"/>
      <c r="O552" s="885"/>
      <c r="P552" s="1027"/>
      <c r="Q552" s="884"/>
      <c r="R552" s="884"/>
      <c r="S552" s="885"/>
      <c r="T552" s="991"/>
      <c r="U552" s="884"/>
      <c r="V552" s="884"/>
      <c r="W552" s="885"/>
      <c r="X552" s="796"/>
      <c r="Y552" s="796"/>
      <c r="Z552" s="796"/>
      <c r="AA552" s="796"/>
      <c r="AB552" s="796"/>
      <c r="AC552" s="796"/>
      <c r="AD552" s="796"/>
      <c r="AG552" s="323" t="b">
        <f t="shared" si="70"/>
        <v>0</v>
      </c>
      <c r="AH552" s="1" t="str">
        <f t="shared" si="71"/>
        <v/>
      </c>
      <c r="AI552" s="323" t="b">
        <f t="shared" si="72"/>
        <v>0</v>
      </c>
      <c r="AJ552" s="1" t="str">
        <f t="shared" si="73"/>
        <v/>
      </c>
      <c r="AK552" s="323" t="b">
        <f t="shared" si="74"/>
        <v>0</v>
      </c>
      <c r="AL552" s="648">
        <f t="shared" si="75"/>
        <v>0</v>
      </c>
      <c r="AM552" s="293">
        <f t="shared" si="76"/>
        <v>0</v>
      </c>
      <c r="AN552" s="294" t="str">
        <f>IF(AM552=0,"",
IF(SUM($AM$47:AM552)=1,AO552,
IF($AM$1547&gt;SUM($AM$47:AM552),_xlfn.CONCAT(", ",AO552),
IF($AM$1547=SUM($AM$47:AM552),_xlfn.CONCAT(" y ",AO552)))))</f>
        <v/>
      </c>
      <c r="AO552" s="89" t="s">
        <v>6872</v>
      </c>
      <c r="AQ552" s="477">
        <f t="shared" si="77"/>
        <v>0</v>
      </c>
      <c r="AR552" s="321">
        <f t="shared" si="78"/>
        <v>0</v>
      </c>
      <c r="AS552" s="293">
        <f t="shared" si="79"/>
        <v>0</v>
      </c>
      <c r="AT552" s="294" t="str">
        <f>IF(AS552=0,"",
IF(SUM($AS$47:AS552)=1,AU552,
IF($AS$1547&gt;SUM($AS$47:AS552),_xlfn.CONCAT(", ",AU552),
IF($AS$1547=SUM($AS$47:AS552),_xlfn.CONCAT(" y ",AU552)))))</f>
        <v/>
      </c>
      <c r="AU552" s="89" t="s">
        <v>6872</v>
      </c>
    </row>
    <row r="553" spans="1:47" ht="15" customHeight="1">
      <c r="A553" s="64"/>
      <c r="B553" s="11"/>
      <c r="C553" s="1021" t="s">
        <v>6873</v>
      </c>
      <c r="D553" s="890"/>
      <c r="E553" s="997"/>
      <c r="F553" s="884"/>
      <c r="G553" s="884"/>
      <c r="H553" s="884"/>
      <c r="I553" s="884"/>
      <c r="J553" s="884"/>
      <c r="K553" s="885"/>
      <c r="L553" s="1027"/>
      <c r="M553" s="884"/>
      <c r="N553" s="884"/>
      <c r="O553" s="885"/>
      <c r="P553" s="1027"/>
      <c r="Q553" s="884"/>
      <c r="R553" s="884"/>
      <c r="S553" s="885"/>
      <c r="T553" s="991"/>
      <c r="U553" s="884"/>
      <c r="V553" s="884"/>
      <c r="W553" s="885"/>
      <c r="X553" s="796"/>
      <c r="Y553" s="796"/>
      <c r="Z553" s="796"/>
      <c r="AA553" s="796"/>
      <c r="AB553" s="796"/>
      <c r="AC553" s="796"/>
      <c r="AD553" s="796"/>
      <c r="AG553" s="323" t="b">
        <f t="shared" si="70"/>
        <v>0</v>
      </c>
      <c r="AH553" s="1" t="str">
        <f t="shared" si="71"/>
        <v/>
      </c>
      <c r="AI553" s="323" t="b">
        <f t="shared" si="72"/>
        <v>0</v>
      </c>
      <c r="AJ553" s="1" t="str">
        <f t="shared" si="73"/>
        <v/>
      </c>
      <c r="AK553" s="323" t="b">
        <f t="shared" si="74"/>
        <v>0</v>
      </c>
      <c r="AL553" s="648">
        <f t="shared" si="75"/>
        <v>0</v>
      </c>
      <c r="AM553" s="293">
        <f t="shared" si="76"/>
        <v>0</v>
      </c>
      <c r="AN553" s="294" t="str">
        <f>IF(AM553=0,"",
IF(SUM($AM$47:AM553)=1,AO553,
IF($AM$1547&gt;SUM($AM$47:AM553),_xlfn.CONCAT(", ",AO553),
IF($AM$1547=SUM($AM$47:AM553),_xlfn.CONCAT(" y ",AO553)))))</f>
        <v/>
      </c>
      <c r="AO553" s="89" t="s">
        <v>6874</v>
      </c>
      <c r="AQ553" s="477">
        <f t="shared" si="77"/>
        <v>0</v>
      </c>
      <c r="AR553" s="321">
        <f t="shared" si="78"/>
        <v>0</v>
      </c>
      <c r="AS553" s="293">
        <f t="shared" si="79"/>
        <v>0</v>
      </c>
      <c r="AT553" s="294" t="str">
        <f>IF(AS553=0,"",
IF(SUM($AS$47:AS553)=1,AU553,
IF($AS$1547&gt;SUM($AS$47:AS553),_xlfn.CONCAT(", ",AU553),
IF($AS$1547=SUM($AS$47:AS553),_xlfn.CONCAT(" y ",AU553)))))</f>
        <v/>
      </c>
      <c r="AU553" s="89" t="s">
        <v>6874</v>
      </c>
    </row>
    <row r="554" spans="1:47" ht="15" customHeight="1">
      <c r="A554" s="64"/>
      <c r="B554" s="11"/>
      <c r="C554" s="1021" t="s">
        <v>6875</v>
      </c>
      <c r="D554" s="890"/>
      <c r="E554" s="997"/>
      <c r="F554" s="884"/>
      <c r="G554" s="884"/>
      <c r="H554" s="884"/>
      <c r="I554" s="884"/>
      <c r="J554" s="884"/>
      <c r="K554" s="885"/>
      <c r="L554" s="1027"/>
      <c r="M554" s="884"/>
      <c r="N554" s="884"/>
      <c r="O554" s="885"/>
      <c r="P554" s="1027"/>
      <c r="Q554" s="884"/>
      <c r="R554" s="884"/>
      <c r="S554" s="885"/>
      <c r="T554" s="991"/>
      <c r="U554" s="884"/>
      <c r="V554" s="884"/>
      <c r="W554" s="885"/>
      <c r="X554" s="796"/>
      <c r="Y554" s="796"/>
      <c r="Z554" s="796"/>
      <c r="AA554" s="796"/>
      <c r="AB554" s="796"/>
      <c r="AC554" s="796"/>
      <c r="AD554" s="796"/>
      <c r="AG554" s="323" t="b">
        <f t="shared" si="70"/>
        <v>0</v>
      </c>
      <c r="AH554" s="1" t="str">
        <f t="shared" si="71"/>
        <v/>
      </c>
      <c r="AI554" s="323" t="b">
        <f t="shared" si="72"/>
        <v>0</v>
      </c>
      <c r="AJ554" s="1" t="str">
        <f t="shared" si="73"/>
        <v/>
      </c>
      <c r="AK554" s="323" t="b">
        <f t="shared" si="74"/>
        <v>0</v>
      </c>
      <c r="AL554" s="648">
        <f t="shared" si="75"/>
        <v>0</v>
      </c>
      <c r="AM554" s="293">
        <f t="shared" si="76"/>
        <v>0</v>
      </c>
      <c r="AN554" s="294" t="str">
        <f>IF(AM554=0,"",
IF(SUM($AM$47:AM554)=1,AO554,
IF($AM$1547&gt;SUM($AM$47:AM554),_xlfn.CONCAT(", ",AO554),
IF($AM$1547=SUM($AM$47:AM554),_xlfn.CONCAT(" y ",AO554)))))</f>
        <v/>
      </c>
      <c r="AO554" s="89" t="s">
        <v>6876</v>
      </c>
      <c r="AQ554" s="477">
        <f t="shared" si="77"/>
        <v>0</v>
      </c>
      <c r="AR554" s="321">
        <f t="shared" si="78"/>
        <v>0</v>
      </c>
      <c r="AS554" s="293">
        <f t="shared" si="79"/>
        <v>0</v>
      </c>
      <c r="AT554" s="294" t="str">
        <f>IF(AS554=0,"",
IF(SUM($AS$47:AS554)=1,AU554,
IF($AS$1547&gt;SUM($AS$47:AS554),_xlfn.CONCAT(", ",AU554),
IF($AS$1547=SUM($AS$47:AS554),_xlfn.CONCAT(" y ",AU554)))))</f>
        <v/>
      </c>
      <c r="AU554" s="89" t="s">
        <v>6876</v>
      </c>
    </row>
    <row r="555" spans="1:47" ht="15" customHeight="1">
      <c r="A555" s="64"/>
      <c r="B555" s="11"/>
      <c r="C555" s="1021" t="s">
        <v>6877</v>
      </c>
      <c r="D555" s="890"/>
      <c r="E555" s="997"/>
      <c r="F555" s="884"/>
      <c r="G555" s="884"/>
      <c r="H555" s="884"/>
      <c r="I555" s="884"/>
      <c r="J555" s="884"/>
      <c r="K555" s="885"/>
      <c r="L555" s="1027"/>
      <c r="M555" s="884"/>
      <c r="N555" s="884"/>
      <c r="O555" s="885"/>
      <c r="P555" s="1027"/>
      <c r="Q555" s="884"/>
      <c r="R555" s="884"/>
      <c r="S555" s="885"/>
      <c r="T555" s="991"/>
      <c r="U555" s="884"/>
      <c r="V555" s="884"/>
      <c r="W555" s="885"/>
      <c r="X555" s="796"/>
      <c r="Y555" s="796"/>
      <c r="Z555" s="796"/>
      <c r="AA555" s="796"/>
      <c r="AB555" s="796"/>
      <c r="AC555" s="796"/>
      <c r="AD555" s="796"/>
      <c r="AG555" s="323" t="b">
        <f t="shared" si="70"/>
        <v>0</v>
      </c>
      <c r="AH555" s="1" t="str">
        <f t="shared" si="71"/>
        <v/>
      </c>
      <c r="AI555" s="323" t="b">
        <f t="shared" si="72"/>
        <v>0</v>
      </c>
      <c r="AJ555" s="1" t="str">
        <f t="shared" si="73"/>
        <v/>
      </c>
      <c r="AK555" s="323" t="b">
        <f t="shared" si="74"/>
        <v>0</v>
      </c>
      <c r="AL555" s="648">
        <f t="shared" si="75"/>
        <v>0</v>
      </c>
      <c r="AM555" s="293">
        <f t="shared" si="76"/>
        <v>0</v>
      </c>
      <c r="AN555" s="294" t="str">
        <f>IF(AM555=0,"",
IF(SUM($AM$47:AM555)=1,AO555,
IF($AM$1547&gt;SUM($AM$47:AM555),_xlfn.CONCAT(", ",AO555),
IF($AM$1547=SUM($AM$47:AM555),_xlfn.CONCAT(" y ",AO555)))))</f>
        <v/>
      </c>
      <c r="AO555" s="89" t="s">
        <v>6878</v>
      </c>
      <c r="AQ555" s="477">
        <f t="shared" si="77"/>
        <v>0</v>
      </c>
      <c r="AR555" s="321">
        <f t="shared" si="78"/>
        <v>0</v>
      </c>
      <c r="AS555" s="293">
        <f t="shared" si="79"/>
        <v>0</v>
      </c>
      <c r="AT555" s="294" t="str">
        <f>IF(AS555=0,"",
IF(SUM($AS$47:AS555)=1,AU555,
IF($AS$1547&gt;SUM($AS$47:AS555),_xlfn.CONCAT(", ",AU555),
IF($AS$1547=SUM($AS$47:AS555),_xlfn.CONCAT(" y ",AU555)))))</f>
        <v/>
      </c>
      <c r="AU555" s="89" t="s">
        <v>6878</v>
      </c>
    </row>
    <row r="556" spans="1:47" ht="15" customHeight="1">
      <c r="A556" s="64"/>
      <c r="B556" s="11"/>
      <c r="C556" s="1021" t="s">
        <v>6879</v>
      </c>
      <c r="D556" s="890"/>
      <c r="E556" s="997"/>
      <c r="F556" s="884"/>
      <c r="G556" s="884"/>
      <c r="H556" s="884"/>
      <c r="I556" s="884"/>
      <c r="J556" s="884"/>
      <c r="K556" s="885"/>
      <c r="L556" s="1027"/>
      <c r="M556" s="884"/>
      <c r="N556" s="884"/>
      <c r="O556" s="885"/>
      <c r="P556" s="1027"/>
      <c r="Q556" s="884"/>
      <c r="R556" s="884"/>
      <c r="S556" s="885"/>
      <c r="T556" s="991"/>
      <c r="U556" s="884"/>
      <c r="V556" s="884"/>
      <c r="W556" s="885"/>
      <c r="X556" s="796"/>
      <c r="Y556" s="796"/>
      <c r="Z556" s="796"/>
      <c r="AA556" s="796"/>
      <c r="AB556" s="796"/>
      <c r="AC556" s="796"/>
      <c r="AD556" s="796"/>
      <c r="AG556" s="323" t="b">
        <f t="shared" si="70"/>
        <v>0</v>
      </c>
      <c r="AH556" s="1" t="str">
        <f t="shared" si="71"/>
        <v/>
      </c>
      <c r="AI556" s="323" t="b">
        <f t="shared" si="72"/>
        <v>0</v>
      </c>
      <c r="AJ556" s="1" t="str">
        <f t="shared" si="73"/>
        <v/>
      </c>
      <c r="AK556" s="323" t="b">
        <f t="shared" si="74"/>
        <v>0</v>
      </c>
      <c r="AL556" s="648">
        <f t="shared" si="75"/>
        <v>0</v>
      </c>
      <c r="AM556" s="293">
        <f t="shared" si="76"/>
        <v>0</v>
      </c>
      <c r="AN556" s="294" t="str">
        <f>IF(AM556=0,"",
IF(SUM($AM$47:AM556)=1,AO556,
IF($AM$1547&gt;SUM($AM$47:AM556),_xlfn.CONCAT(", ",AO556),
IF($AM$1547=SUM($AM$47:AM556),_xlfn.CONCAT(" y ",AO556)))))</f>
        <v/>
      </c>
      <c r="AO556" s="89" t="s">
        <v>6880</v>
      </c>
      <c r="AQ556" s="477">
        <f t="shared" si="77"/>
        <v>0</v>
      </c>
      <c r="AR556" s="321">
        <f t="shared" si="78"/>
        <v>0</v>
      </c>
      <c r="AS556" s="293">
        <f t="shared" si="79"/>
        <v>0</v>
      </c>
      <c r="AT556" s="294" t="str">
        <f>IF(AS556=0,"",
IF(SUM($AS$47:AS556)=1,AU556,
IF($AS$1547&gt;SUM($AS$47:AS556),_xlfn.CONCAT(", ",AU556),
IF($AS$1547=SUM($AS$47:AS556),_xlfn.CONCAT(" y ",AU556)))))</f>
        <v/>
      </c>
      <c r="AU556" s="89" t="s">
        <v>6880</v>
      </c>
    </row>
    <row r="557" spans="1:47" ht="15" customHeight="1">
      <c r="A557" s="64"/>
      <c r="B557" s="11"/>
      <c r="C557" s="1021" t="s">
        <v>6881</v>
      </c>
      <c r="D557" s="890"/>
      <c r="E557" s="997"/>
      <c r="F557" s="884"/>
      <c r="G557" s="884"/>
      <c r="H557" s="884"/>
      <c r="I557" s="884"/>
      <c r="J557" s="884"/>
      <c r="K557" s="885"/>
      <c r="L557" s="1027"/>
      <c r="M557" s="884"/>
      <c r="N557" s="884"/>
      <c r="O557" s="885"/>
      <c r="P557" s="1027"/>
      <c r="Q557" s="884"/>
      <c r="R557" s="884"/>
      <c r="S557" s="885"/>
      <c r="T557" s="991"/>
      <c r="U557" s="884"/>
      <c r="V557" s="884"/>
      <c r="W557" s="885"/>
      <c r="X557" s="796"/>
      <c r="Y557" s="796"/>
      <c r="Z557" s="796"/>
      <c r="AA557" s="796"/>
      <c r="AB557" s="796"/>
      <c r="AC557" s="796"/>
      <c r="AD557" s="796"/>
      <c r="AG557" s="323" t="b">
        <f t="shared" si="70"/>
        <v>0</v>
      </c>
      <c r="AH557" s="1" t="str">
        <f t="shared" si="71"/>
        <v/>
      </c>
      <c r="AI557" s="323" t="b">
        <f t="shared" si="72"/>
        <v>0</v>
      </c>
      <c r="AJ557" s="1" t="str">
        <f t="shared" si="73"/>
        <v/>
      </c>
      <c r="AK557" s="323" t="b">
        <f t="shared" si="74"/>
        <v>0</v>
      </c>
      <c r="AL557" s="648">
        <f t="shared" si="75"/>
        <v>0</v>
      </c>
      <c r="AM557" s="293">
        <f t="shared" si="76"/>
        <v>0</v>
      </c>
      <c r="AN557" s="294" t="str">
        <f>IF(AM557=0,"",
IF(SUM($AM$47:AM557)=1,AO557,
IF($AM$1547&gt;SUM($AM$47:AM557),_xlfn.CONCAT(", ",AO557),
IF($AM$1547=SUM($AM$47:AM557),_xlfn.CONCAT(" y ",AO557)))))</f>
        <v/>
      </c>
      <c r="AO557" s="89" t="s">
        <v>6882</v>
      </c>
      <c r="AQ557" s="477">
        <f t="shared" si="77"/>
        <v>0</v>
      </c>
      <c r="AR557" s="321">
        <f t="shared" si="78"/>
        <v>0</v>
      </c>
      <c r="AS557" s="293">
        <f t="shared" si="79"/>
        <v>0</v>
      </c>
      <c r="AT557" s="294" t="str">
        <f>IF(AS557=0,"",
IF(SUM($AS$47:AS557)=1,AU557,
IF($AS$1547&gt;SUM($AS$47:AS557),_xlfn.CONCAT(", ",AU557),
IF($AS$1547=SUM($AS$47:AS557),_xlfn.CONCAT(" y ",AU557)))))</f>
        <v/>
      </c>
      <c r="AU557" s="89" t="s">
        <v>6882</v>
      </c>
    </row>
    <row r="558" spans="1:47" ht="15" customHeight="1">
      <c r="A558" s="64"/>
      <c r="B558" s="11"/>
      <c r="C558" s="1021" t="s">
        <v>6883</v>
      </c>
      <c r="D558" s="890"/>
      <c r="E558" s="997"/>
      <c r="F558" s="884"/>
      <c r="G558" s="884"/>
      <c r="H558" s="884"/>
      <c r="I558" s="884"/>
      <c r="J558" s="884"/>
      <c r="K558" s="885"/>
      <c r="L558" s="1027"/>
      <c r="M558" s="884"/>
      <c r="N558" s="884"/>
      <c r="O558" s="885"/>
      <c r="P558" s="1027"/>
      <c r="Q558" s="884"/>
      <c r="R558" s="884"/>
      <c r="S558" s="885"/>
      <c r="T558" s="991"/>
      <c r="U558" s="884"/>
      <c r="V558" s="884"/>
      <c r="W558" s="885"/>
      <c r="X558" s="796"/>
      <c r="Y558" s="796"/>
      <c r="Z558" s="796"/>
      <c r="AA558" s="796"/>
      <c r="AB558" s="796"/>
      <c r="AC558" s="796"/>
      <c r="AD558" s="796"/>
      <c r="AG558" s="323" t="b">
        <f t="shared" si="70"/>
        <v>0</v>
      </c>
      <c r="AH558" s="1" t="str">
        <f t="shared" si="71"/>
        <v/>
      </c>
      <c r="AI558" s="323" t="b">
        <f t="shared" si="72"/>
        <v>0</v>
      </c>
      <c r="AJ558" s="1" t="str">
        <f t="shared" si="73"/>
        <v/>
      </c>
      <c r="AK558" s="323" t="b">
        <f t="shared" si="74"/>
        <v>0</v>
      </c>
      <c r="AL558" s="648">
        <f t="shared" si="75"/>
        <v>0</v>
      </c>
      <c r="AM558" s="293">
        <f t="shared" si="76"/>
        <v>0</v>
      </c>
      <c r="AN558" s="294" t="str">
        <f>IF(AM558=0,"",
IF(SUM($AM$47:AM558)=1,AO558,
IF($AM$1547&gt;SUM($AM$47:AM558),_xlfn.CONCAT(", ",AO558),
IF($AM$1547=SUM($AM$47:AM558),_xlfn.CONCAT(" y ",AO558)))))</f>
        <v/>
      </c>
      <c r="AO558" s="89" t="s">
        <v>6884</v>
      </c>
      <c r="AQ558" s="477">
        <f t="shared" si="77"/>
        <v>0</v>
      </c>
      <c r="AR558" s="321">
        <f t="shared" si="78"/>
        <v>0</v>
      </c>
      <c r="AS558" s="293">
        <f t="shared" si="79"/>
        <v>0</v>
      </c>
      <c r="AT558" s="294" t="str">
        <f>IF(AS558=0,"",
IF(SUM($AS$47:AS558)=1,AU558,
IF($AS$1547&gt;SUM($AS$47:AS558),_xlfn.CONCAT(", ",AU558),
IF($AS$1547=SUM($AS$47:AS558),_xlfn.CONCAT(" y ",AU558)))))</f>
        <v/>
      </c>
      <c r="AU558" s="89" t="s">
        <v>6884</v>
      </c>
    </row>
    <row r="559" spans="1:47" ht="15" customHeight="1">
      <c r="A559" s="64"/>
      <c r="B559" s="11"/>
      <c r="C559" s="1021" t="s">
        <v>6885</v>
      </c>
      <c r="D559" s="890"/>
      <c r="E559" s="997"/>
      <c r="F559" s="884"/>
      <c r="G559" s="884"/>
      <c r="H559" s="884"/>
      <c r="I559" s="884"/>
      <c r="J559" s="884"/>
      <c r="K559" s="885"/>
      <c r="L559" s="1027"/>
      <c r="M559" s="884"/>
      <c r="N559" s="884"/>
      <c r="O559" s="885"/>
      <c r="P559" s="1027"/>
      <c r="Q559" s="884"/>
      <c r="R559" s="884"/>
      <c r="S559" s="885"/>
      <c r="T559" s="991"/>
      <c r="U559" s="884"/>
      <c r="V559" s="884"/>
      <c r="W559" s="885"/>
      <c r="X559" s="796"/>
      <c r="Y559" s="796"/>
      <c r="Z559" s="796"/>
      <c r="AA559" s="796"/>
      <c r="AB559" s="796"/>
      <c r="AC559" s="796"/>
      <c r="AD559" s="796"/>
      <c r="AG559" s="323" t="b">
        <f t="shared" si="70"/>
        <v>0</v>
      </c>
      <c r="AH559" s="1" t="str">
        <f t="shared" si="71"/>
        <v/>
      </c>
      <c r="AI559" s="323" t="b">
        <f t="shared" si="72"/>
        <v>0</v>
      </c>
      <c r="AJ559" s="1" t="str">
        <f t="shared" si="73"/>
        <v/>
      </c>
      <c r="AK559" s="323" t="b">
        <f t="shared" si="74"/>
        <v>0</v>
      </c>
      <c r="AL559" s="648">
        <f t="shared" si="75"/>
        <v>0</v>
      </c>
      <c r="AM559" s="293">
        <f t="shared" si="76"/>
        <v>0</v>
      </c>
      <c r="AN559" s="294" t="str">
        <f>IF(AM559=0,"",
IF(SUM($AM$47:AM559)=1,AO559,
IF($AM$1547&gt;SUM($AM$47:AM559),_xlfn.CONCAT(", ",AO559),
IF($AM$1547=SUM($AM$47:AM559),_xlfn.CONCAT(" y ",AO559)))))</f>
        <v/>
      </c>
      <c r="AO559" s="89" t="s">
        <v>6886</v>
      </c>
      <c r="AQ559" s="477">
        <f t="shared" si="77"/>
        <v>0</v>
      </c>
      <c r="AR559" s="321">
        <f t="shared" si="78"/>
        <v>0</v>
      </c>
      <c r="AS559" s="293">
        <f t="shared" si="79"/>
        <v>0</v>
      </c>
      <c r="AT559" s="294" t="str">
        <f>IF(AS559=0,"",
IF(SUM($AS$47:AS559)=1,AU559,
IF($AS$1547&gt;SUM($AS$47:AS559),_xlfn.CONCAT(", ",AU559),
IF($AS$1547=SUM($AS$47:AS559),_xlfn.CONCAT(" y ",AU559)))))</f>
        <v/>
      </c>
      <c r="AU559" s="89" t="s">
        <v>6886</v>
      </c>
    </row>
    <row r="560" spans="1:47" ht="15" customHeight="1">
      <c r="A560" s="64"/>
      <c r="B560" s="11"/>
      <c r="C560" s="1021" t="s">
        <v>6887</v>
      </c>
      <c r="D560" s="890"/>
      <c r="E560" s="997"/>
      <c r="F560" s="884"/>
      <c r="G560" s="884"/>
      <c r="H560" s="884"/>
      <c r="I560" s="884"/>
      <c r="J560" s="884"/>
      <c r="K560" s="885"/>
      <c r="L560" s="1027"/>
      <c r="M560" s="884"/>
      <c r="N560" s="884"/>
      <c r="O560" s="885"/>
      <c r="P560" s="1027"/>
      <c r="Q560" s="884"/>
      <c r="R560" s="884"/>
      <c r="S560" s="885"/>
      <c r="T560" s="991"/>
      <c r="U560" s="884"/>
      <c r="V560" s="884"/>
      <c r="W560" s="885"/>
      <c r="X560" s="796"/>
      <c r="Y560" s="796"/>
      <c r="Z560" s="796"/>
      <c r="AA560" s="796"/>
      <c r="AB560" s="796"/>
      <c r="AC560" s="796"/>
      <c r="AD560" s="796"/>
      <c r="AG560" s="323" t="b">
        <f t="shared" ref="AG560:AG623" si="80">NOT(EXACT(E560,UPPER(E560)))</f>
        <v>0</v>
      </c>
      <c r="AH560" s="1" t="str">
        <f t="shared" ref="AH560:AH623" si="81">SUBSTITUTE( SUBSTITUTE( SUBSTITUTE( SUBSTITUTE( SUBSTITUTE( SUBSTITUTE( SUBSTITUTE( SUBSTITUTE( SUBSTITUTE( SUBSTITUTE(E560, "á", "a"), "é", "e"), "í", "i"), "ó", "o"), "ú", "u"), "Á", "A"), "É", "E"), "Í", "I"), "Ó", "O"), "Ú", "U")</f>
        <v/>
      </c>
      <c r="AI560" s="323" t="b">
        <f t="shared" ref="AI560:AI623" si="82">NOT(EXACT(E560,AH560))</f>
        <v>0</v>
      </c>
      <c r="AJ560" s="1" t="str">
        <f t="shared" ref="AJ560:AJ623" si="83">SUBSTITUTE((SUBSTITUTE(SUBSTITUTE(SUBSTITUTE(E560,".",""),",",""),"(","")),")","")</f>
        <v/>
      </c>
      <c r="AK560" s="323" t="b">
        <f t="shared" ref="AK560:AK623" si="84">NOT(EXACT(E560,AJ560))</f>
        <v>0</v>
      </c>
      <c r="AL560" s="648">
        <f t="shared" ref="AL560:AL623" si="85">IF(COUNTIF(T560,"VARIAS")&gt;0,1,0)</f>
        <v>0</v>
      </c>
      <c r="AM560" s="293">
        <f t="shared" ref="AM560:AM623" si="86">IF(SUM(AL560)=0,0,1)</f>
        <v>0</v>
      </c>
      <c r="AN560" s="294" t="str">
        <f>IF(AM560=0,"",
IF(SUM($AM$47:AM560)=1,AO560,
IF($AM$1547&gt;SUM($AM$47:AM560),_xlfn.CONCAT(", ",AO560),
IF($AM$1547=SUM($AM$47:AM560),_xlfn.CONCAT(" y ",AO560)))))</f>
        <v/>
      </c>
      <c r="AO560" s="89" t="s">
        <v>6888</v>
      </c>
      <c r="AQ560" s="477">
        <f t="shared" ref="AQ560:AQ623" si="87">IF(AND($AD560="X",COUNTA(X560:AC560)&gt;0),1,0)</f>
        <v>0</v>
      </c>
      <c r="AR560" s="321">
        <f t="shared" ref="AR560:AR623" si="88">IF(AND(COUNTBLANK(E560)=0,COUNTA(L560:W560)=3,COUNTA(X560:AD560)&gt;0),0,IF(AND(COUNTBLANK(E560)=1,COUNTA(L560:AD560)=0),0,1))</f>
        <v>0</v>
      </c>
      <c r="AS560" s="293">
        <f t="shared" ref="AS560:AS623" si="89">IF(AR560=0,0,1)</f>
        <v>0</v>
      </c>
      <c r="AT560" s="294" t="str">
        <f>IF(AS560=0,"",
IF(SUM($AS$47:AS560)=1,AU560,
IF($AS$1547&gt;SUM($AS$47:AS560),_xlfn.CONCAT(", ",AU560),
IF($AS$1547=SUM($AS$47:AS560),_xlfn.CONCAT(" y ",AU560)))))</f>
        <v/>
      </c>
      <c r="AU560" s="89" t="s">
        <v>6888</v>
      </c>
    </row>
    <row r="561" spans="1:47" ht="15" customHeight="1">
      <c r="A561" s="64"/>
      <c r="B561" s="11"/>
      <c r="C561" s="1021" t="s">
        <v>6889</v>
      </c>
      <c r="D561" s="890"/>
      <c r="E561" s="997"/>
      <c r="F561" s="884"/>
      <c r="G561" s="884"/>
      <c r="H561" s="884"/>
      <c r="I561" s="884"/>
      <c r="J561" s="884"/>
      <c r="K561" s="885"/>
      <c r="L561" s="1027"/>
      <c r="M561" s="884"/>
      <c r="N561" s="884"/>
      <c r="O561" s="885"/>
      <c r="P561" s="1027"/>
      <c r="Q561" s="884"/>
      <c r="R561" s="884"/>
      <c r="S561" s="885"/>
      <c r="T561" s="991"/>
      <c r="U561" s="884"/>
      <c r="V561" s="884"/>
      <c r="W561" s="885"/>
      <c r="X561" s="796"/>
      <c r="Y561" s="796"/>
      <c r="Z561" s="796"/>
      <c r="AA561" s="796"/>
      <c r="AB561" s="796"/>
      <c r="AC561" s="796"/>
      <c r="AD561" s="796"/>
      <c r="AG561" s="323" t="b">
        <f t="shared" si="80"/>
        <v>0</v>
      </c>
      <c r="AH561" s="1" t="str">
        <f t="shared" si="81"/>
        <v/>
      </c>
      <c r="AI561" s="323" t="b">
        <f t="shared" si="82"/>
        <v>0</v>
      </c>
      <c r="AJ561" s="1" t="str">
        <f t="shared" si="83"/>
        <v/>
      </c>
      <c r="AK561" s="323" t="b">
        <f t="shared" si="84"/>
        <v>0</v>
      </c>
      <c r="AL561" s="648">
        <f t="shared" si="85"/>
        <v>0</v>
      </c>
      <c r="AM561" s="293">
        <f t="shared" si="86"/>
        <v>0</v>
      </c>
      <c r="AN561" s="294" t="str">
        <f>IF(AM561=0,"",
IF(SUM($AM$47:AM561)=1,AO561,
IF($AM$1547&gt;SUM($AM$47:AM561),_xlfn.CONCAT(", ",AO561),
IF($AM$1547=SUM($AM$47:AM561),_xlfn.CONCAT(" y ",AO561)))))</f>
        <v/>
      </c>
      <c r="AO561" s="89" t="s">
        <v>6890</v>
      </c>
      <c r="AQ561" s="477">
        <f t="shared" si="87"/>
        <v>0</v>
      </c>
      <c r="AR561" s="321">
        <f t="shared" si="88"/>
        <v>0</v>
      </c>
      <c r="AS561" s="293">
        <f t="shared" si="89"/>
        <v>0</v>
      </c>
      <c r="AT561" s="294" t="str">
        <f>IF(AS561=0,"",
IF(SUM($AS$47:AS561)=1,AU561,
IF($AS$1547&gt;SUM($AS$47:AS561),_xlfn.CONCAT(", ",AU561),
IF($AS$1547=SUM($AS$47:AS561),_xlfn.CONCAT(" y ",AU561)))))</f>
        <v/>
      </c>
      <c r="AU561" s="89" t="s">
        <v>6890</v>
      </c>
    </row>
    <row r="562" spans="1:47" ht="15" customHeight="1">
      <c r="A562" s="64"/>
      <c r="B562" s="11"/>
      <c r="C562" s="1021" t="s">
        <v>6891</v>
      </c>
      <c r="D562" s="890"/>
      <c r="E562" s="997"/>
      <c r="F562" s="884"/>
      <c r="G562" s="884"/>
      <c r="H562" s="884"/>
      <c r="I562" s="884"/>
      <c r="J562" s="884"/>
      <c r="K562" s="885"/>
      <c r="L562" s="1027"/>
      <c r="M562" s="884"/>
      <c r="N562" s="884"/>
      <c r="O562" s="885"/>
      <c r="P562" s="1027"/>
      <c r="Q562" s="884"/>
      <c r="R562" s="884"/>
      <c r="S562" s="885"/>
      <c r="T562" s="991"/>
      <c r="U562" s="884"/>
      <c r="V562" s="884"/>
      <c r="W562" s="885"/>
      <c r="X562" s="796"/>
      <c r="Y562" s="796"/>
      <c r="Z562" s="796"/>
      <c r="AA562" s="796"/>
      <c r="AB562" s="796"/>
      <c r="AC562" s="796"/>
      <c r="AD562" s="796"/>
      <c r="AG562" s="323" t="b">
        <f t="shared" si="80"/>
        <v>0</v>
      </c>
      <c r="AH562" s="1" t="str">
        <f t="shared" si="81"/>
        <v/>
      </c>
      <c r="AI562" s="323" t="b">
        <f t="shared" si="82"/>
        <v>0</v>
      </c>
      <c r="AJ562" s="1" t="str">
        <f t="shared" si="83"/>
        <v/>
      </c>
      <c r="AK562" s="323" t="b">
        <f t="shared" si="84"/>
        <v>0</v>
      </c>
      <c r="AL562" s="648">
        <f t="shared" si="85"/>
        <v>0</v>
      </c>
      <c r="AM562" s="293">
        <f t="shared" si="86"/>
        <v>0</v>
      </c>
      <c r="AN562" s="294" t="str">
        <f>IF(AM562=0,"",
IF(SUM($AM$47:AM562)=1,AO562,
IF($AM$1547&gt;SUM($AM$47:AM562),_xlfn.CONCAT(", ",AO562),
IF($AM$1547=SUM($AM$47:AM562),_xlfn.CONCAT(" y ",AO562)))))</f>
        <v/>
      </c>
      <c r="AO562" s="89" t="s">
        <v>6892</v>
      </c>
      <c r="AQ562" s="477">
        <f t="shared" si="87"/>
        <v>0</v>
      </c>
      <c r="AR562" s="321">
        <f t="shared" si="88"/>
        <v>0</v>
      </c>
      <c r="AS562" s="293">
        <f t="shared" si="89"/>
        <v>0</v>
      </c>
      <c r="AT562" s="294" t="str">
        <f>IF(AS562=0,"",
IF(SUM($AS$47:AS562)=1,AU562,
IF($AS$1547&gt;SUM($AS$47:AS562),_xlfn.CONCAT(", ",AU562),
IF($AS$1547=SUM($AS$47:AS562),_xlfn.CONCAT(" y ",AU562)))))</f>
        <v/>
      </c>
      <c r="AU562" s="89" t="s">
        <v>6892</v>
      </c>
    </row>
    <row r="563" spans="1:47" ht="15" customHeight="1">
      <c r="A563" s="64"/>
      <c r="B563" s="11"/>
      <c r="C563" s="1021" t="s">
        <v>6893</v>
      </c>
      <c r="D563" s="890"/>
      <c r="E563" s="997"/>
      <c r="F563" s="884"/>
      <c r="G563" s="884"/>
      <c r="H563" s="884"/>
      <c r="I563" s="884"/>
      <c r="J563" s="884"/>
      <c r="K563" s="885"/>
      <c r="L563" s="1027"/>
      <c r="M563" s="884"/>
      <c r="N563" s="884"/>
      <c r="O563" s="885"/>
      <c r="P563" s="1027"/>
      <c r="Q563" s="884"/>
      <c r="R563" s="884"/>
      <c r="S563" s="885"/>
      <c r="T563" s="991"/>
      <c r="U563" s="884"/>
      <c r="V563" s="884"/>
      <c r="W563" s="885"/>
      <c r="X563" s="796"/>
      <c r="Y563" s="796"/>
      <c r="Z563" s="796"/>
      <c r="AA563" s="796"/>
      <c r="AB563" s="796"/>
      <c r="AC563" s="796"/>
      <c r="AD563" s="796"/>
      <c r="AG563" s="323" t="b">
        <f t="shared" si="80"/>
        <v>0</v>
      </c>
      <c r="AH563" s="1" t="str">
        <f t="shared" si="81"/>
        <v/>
      </c>
      <c r="AI563" s="323" t="b">
        <f t="shared" si="82"/>
        <v>0</v>
      </c>
      <c r="AJ563" s="1" t="str">
        <f t="shared" si="83"/>
        <v/>
      </c>
      <c r="AK563" s="323" t="b">
        <f t="shared" si="84"/>
        <v>0</v>
      </c>
      <c r="AL563" s="648">
        <f t="shared" si="85"/>
        <v>0</v>
      </c>
      <c r="AM563" s="293">
        <f t="shared" si="86"/>
        <v>0</v>
      </c>
      <c r="AN563" s="294" t="str">
        <f>IF(AM563=0,"",
IF(SUM($AM$47:AM563)=1,AO563,
IF($AM$1547&gt;SUM($AM$47:AM563),_xlfn.CONCAT(", ",AO563),
IF($AM$1547=SUM($AM$47:AM563),_xlfn.CONCAT(" y ",AO563)))))</f>
        <v/>
      </c>
      <c r="AO563" s="89" t="s">
        <v>6894</v>
      </c>
      <c r="AQ563" s="477">
        <f t="shared" si="87"/>
        <v>0</v>
      </c>
      <c r="AR563" s="321">
        <f t="shared" si="88"/>
        <v>0</v>
      </c>
      <c r="AS563" s="293">
        <f t="shared" si="89"/>
        <v>0</v>
      </c>
      <c r="AT563" s="294" t="str">
        <f>IF(AS563=0,"",
IF(SUM($AS$47:AS563)=1,AU563,
IF($AS$1547&gt;SUM($AS$47:AS563),_xlfn.CONCAT(", ",AU563),
IF($AS$1547=SUM($AS$47:AS563),_xlfn.CONCAT(" y ",AU563)))))</f>
        <v/>
      </c>
      <c r="AU563" s="89" t="s">
        <v>6894</v>
      </c>
    </row>
    <row r="564" spans="1:47" ht="15" customHeight="1">
      <c r="A564" s="64"/>
      <c r="B564" s="11"/>
      <c r="C564" s="1021" t="s">
        <v>6895</v>
      </c>
      <c r="D564" s="890"/>
      <c r="E564" s="997"/>
      <c r="F564" s="884"/>
      <c r="G564" s="884"/>
      <c r="H564" s="884"/>
      <c r="I564" s="884"/>
      <c r="J564" s="884"/>
      <c r="K564" s="885"/>
      <c r="L564" s="1027"/>
      <c r="M564" s="884"/>
      <c r="N564" s="884"/>
      <c r="O564" s="885"/>
      <c r="P564" s="1027"/>
      <c r="Q564" s="884"/>
      <c r="R564" s="884"/>
      <c r="S564" s="885"/>
      <c r="T564" s="991"/>
      <c r="U564" s="884"/>
      <c r="V564" s="884"/>
      <c r="W564" s="885"/>
      <c r="X564" s="796"/>
      <c r="Y564" s="796"/>
      <c r="Z564" s="796"/>
      <c r="AA564" s="796"/>
      <c r="AB564" s="796"/>
      <c r="AC564" s="796"/>
      <c r="AD564" s="796"/>
      <c r="AG564" s="323" t="b">
        <f t="shared" si="80"/>
        <v>0</v>
      </c>
      <c r="AH564" s="1" t="str">
        <f t="shared" si="81"/>
        <v/>
      </c>
      <c r="AI564" s="323" t="b">
        <f t="shared" si="82"/>
        <v>0</v>
      </c>
      <c r="AJ564" s="1" t="str">
        <f t="shared" si="83"/>
        <v/>
      </c>
      <c r="AK564" s="323" t="b">
        <f t="shared" si="84"/>
        <v>0</v>
      </c>
      <c r="AL564" s="648">
        <f t="shared" si="85"/>
        <v>0</v>
      </c>
      <c r="AM564" s="293">
        <f t="shared" si="86"/>
        <v>0</v>
      </c>
      <c r="AN564" s="294" t="str">
        <f>IF(AM564=0,"",
IF(SUM($AM$47:AM564)=1,AO564,
IF($AM$1547&gt;SUM($AM$47:AM564),_xlfn.CONCAT(", ",AO564),
IF($AM$1547=SUM($AM$47:AM564),_xlfn.CONCAT(" y ",AO564)))))</f>
        <v/>
      </c>
      <c r="AO564" s="89" t="s">
        <v>6896</v>
      </c>
      <c r="AQ564" s="477">
        <f t="shared" si="87"/>
        <v>0</v>
      </c>
      <c r="AR564" s="321">
        <f t="shared" si="88"/>
        <v>0</v>
      </c>
      <c r="AS564" s="293">
        <f t="shared" si="89"/>
        <v>0</v>
      </c>
      <c r="AT564" s="294" t="str">
        <f>IF(AS564=0,"",
IF(SUM($AS$47:AS564)=1,AU564,
IF($AS$1547&gt;SUM($AS$47:AS564),_xlfn.CONCAT(", ",AU564),
IF($AS$1547=SUM($AS$47:AS564),_xlfn.CONCAT(" y ",AU564)))))</f>
        <v/>
      </c>
      <c r="AU564" s="89" t="s">
        <v>6896</v>
      </c>
    </row>
    <row r="565" spans="1:47" ht="15" customHeight="1">
      <c r="A565" s="64"/>
      <c r="B565" s="11"/>
      <c r="C565" s="1021" t="s">
        <v>6897</v>
      </c>
      <c r="D565" s="890"/>
      <c r="E565" s="997"/>
      <c r="F565" s="884"/>
      <c r="G565" s="884"/>
      <c r="H565" s="884"/>
      <c r="I565" s="884"/>
      <c r="J565" s="884"/>
      <c r="K565" s="885"/>
      <c r="L565" s="1027"/>
      <c r="M565" s="884"/>
      <c r="N565" s="884"/>
      <c r="O565" s="885"/>
      <c r="P565" s="1027"/>
      <c r="Q565" s="884"/>
      <c r="R565" s="884"/>
      <c r="S565" s="885"/>
      <c r="T565" s="991"/>
      <c r="U565" s="884"/>
      <c r="V565" s="884"/>
      <c r="W565" s="885"/>
      <c r="X565" s="796"/>
      <c r="Y565" s="796"/>
      <c r="Z565" s="796"/>
      <c r="AA565" s="796"/>
      <c r="AB565" s="796"/>
      <c r="AC565" s="796"/>
      <c r="AD565" s="796"/>
      <c r="AG565" s="323" t="b">
        <f t="shared" si="80"/>
        <v>0</v>
      </c>
      <c r="AH565" s="1" t="str">
        <f t="shared" si="81"/>
        <v/>
      </c>
      <c r="AI565" s="323" t="b">
        <f t="shared" si="82"/>
        <v>0</v>
      </c>
      <c r="AJ565" s="1" t="str">
        <f t="shared" si="83"/>
        <v/>
      </c>
      <c r="AK565" s="323" t="b">
        <f t="shared" si="84"/>
        <v>0</v>
      </c>
      <c r="AL565" s="648">
        <f t="shared" si="85"/>
        <v>0</v>
      </c>
      <c r="AM565" s="293">
        <f t="shared" si="86"/>
        <v>0</v>
      </c>
      <c r="AN565" s="294" t="str">
        <f>IF(AM565=0,"",
IF(SUM($AM$47:AM565)=1,AO565,
IF($AM$1547&gt;SUM($AM$47:AM565),_xlfn.CONCAT(", ",AO565),
IF($AM$1547=SUM($AM$47:AM565),_xlfn.CONCAT(" y ",AO565)))))</f>
        <v/>
      </c>
      <c r="AO565" s="89" t="s">
        <v>6898</v>
      </c>
      <c r="AQ565" s="477">
        <f t="shared" si="87"/>
        <v>0</v>
      </c>
      <c r="AR565" s="321">
        <f t="shared" si="88"/>
        <v>0</v>
      </c>
      <c r="AS565" s="293">
        <f t="shared" si="89"/>
        <v>0</v>
      </c>
      <c r="AT565" s="294" t="str">
        <f>IF(AS565=0,"",
IF(SUM($AS$47:AS565)=1,AU565,
IF($AS$1547&gt;SUM($AS$47:AS565),_xlfn.CONCAT(", ",AU565),
IF($AS$1547=SUM($AS$47:AS565),_xlfn.CONCAT(" y ",AU565)))))</f>
        <v/>
      </c>
      <c r="AU565" s="89" t="s">
        <v>6898</v>
      </c>
    </row>
    <row r="566" spans="1:47" ht="15" customHeight="1">
      <c r="A566" s="64"/>
      <c r="B566" s="11"/>
      <c r="C566" s="1021" t="s">
        <v>6899</v>
      </c>
      <c r="D566" s="890"/>
      <c r="E566" s="997"/>
      <c r="F566" s="884"/>
      <c r="G566" s="884"/>
      <c r="H566" s="884"/>
      <c r="I566" s="884"/>
      <c r="J566" s="884"/>
      <c r="K566" s="885"/>
      <c r="L566" s="1027"/>
      <c r="M566" s="884"/>
      <c r="N566" s="884"/>
      <c r="O566" s="885"/>
      <c r="P566" s="1027"/>
      <c r="Q566" s="884"/>
      <c r="R566" s="884"/>
      <c r="S566" s="885"/>
      <c r="T566" s="991"/>
      <c r="U566" s="884"/>
      <c r="V566" s="884"/>
      <c r="W566" s="885"/>
      <c r="X566" s="796"/>
      <c r="Y566" s="796"/>
      <c r="Z566" s="796"/>
      <c r="AA566" s="796"/>
      <c r="AB566" s="796"/>
      <c r="AC566" s="796"/>
      <c r="AD566" s="796"/>
      <c r="AG566" s="323" t="b">
        <f t="shared" si="80"/>
        <v>0</v>
      </c>
      <c r="AH566" s="1" t="str">
        <f t="shared" si="81"/>
        <v/>
      </c>
      <c r="AI566" s="323" t="b">
        <f t="shared" si="82"/>
        <v>0</v>
      </c>
      <c r="AJ566" s="1" t="str">
        <f t="shared" si="83"/>
        <v/>
      </c>
      <c r="AK566" s="323" t="b">
        <f t="shared" si="84"/>
        <v>0</v>
      </c>
      <c r="AL566" s="648">
        <f t="shared" si="85"/>
        <v>0</v>
      </c>
      <c r="AM566" s="293">
        <f t="shared" si="86"/>
        <v>0</v>
      </c>
      <c r="AN566" s="294" t="str">
        <f>IF(AM566=0,"",
IF(SUM($AM$47:AM566)=1,AO566,
IF($AM$1547&gt;SUM($AM$47:AM566),_xlfn.CONCAT(", ",AO566),
IF($AM$1547=SUM($AM$47:AM566),_xlfn.CONCAT(" y ",AO566)))))</f>
        <v/>
      </c>
      <c r="AO566" s="89" t="s">
        <v>6900</v>
      </c>
      <c r="AQ566" s="477">
        <f t="shared" si="87"/>
        <v>0</v>
      </c>
      <c r="AR566" s="321">
        <f t="shared" si="88"/>
        <v>0</v>
      </c>
      <c r="AS566" s="293">
        <f t="shared" si="89"/>
        <v>0</v>
      </c>
      <c r="AT566" s="294" t="str">
        <f>IF(AS566=0,"",
IF(SUM($AS$47:AS566)=1,AU566,
IF($AS$1547&gt;SUM($AS$47:AS566),_xlfn.CONCAT(", ",AU566),
IF($AS$1547=SUM($AS$47:AS566),_xlfn.CONCAT(" y ",AU566)))))</f>
        <v/>
      </c>
      <c r="AU566" s="89" t="s">
        <v>6900</v>
      </c>
    </row>
    <row r="567" spans="1:47" ht="15" customHeight="1">
      <c r="A567" s="64"/>
      <c r="B567" s="11"/>
      <c r="C567" s="1021" t="s">
        <v>6901</v>
      </c>
      <c r="D567" s="890"/>
      <c r="E567" s="997"/>
      <c r="F567" s="884"/>
      <c r="G567" s="884"/>
      <c r="H567" s="884"/>
      <c r="I567" s="884"/>
      <c r="J567" s="884"/>
      <c r="K567" s="885"/>
      <c r="L567" s="1027"/>
      <c r="M567" s="884"/>
      <c r="N567" s="884"/>
      <c r="O567" s="885"/>
      <c r="P567" s="1027"/>
      <c r="Q567" s="884"/>
      <c r="R567" s="884"/>
      <c r="S567" s="885"/>
      <c r="T567" s="991"/>
      <c r="U567" s="884"/>
      <c r="V567" s="884"/>
      <c r="W567" s="885"/>
      <c r="X567" s="796"/>
      <c r="Y567" s="796"/>
      <c r="Z567" s="796"/>
      <c r="AA567" s="796"/>
      <c r="AB567" s="796"/>
      <c r="AC567" s="796"/>
      <c r="AD567" s="796"/>
      <c r="AG567" s="323" t="b">
        <f t="shared" si="80"/>
        <v>0</v>
      </c>
      <c r="AH567" s="1" t="str">
        <f t="shared" si="81"/>
        <v/>
      </c>
      <c r="AI567" s="323" t="b">
        <f t="shared" si="82"/>
        <v>0</v>
      </c>
      <c r="AJ567" s="1" t="str">
        <f t="shared" si="83"/>
        <v/>
      </c>
      <c r="AK567" s="323" t="b">
        <f t="shared" si="84"/>
        <v>0</v>
      </c>
      <c r="AL567" s="648">
        <f t="shared" si="85"/>
        <v>0</v>
      </c>
      <c r="AM567" s="293">
        <f t="shared" si="86"/>
        <v>0</v>
      </c>
      <c r="AN567" s="294" t="str">
        <f>IF(AM567=0,"",
IF(SUM($AM$47:AM567)=1,AO567,
IF($AM$1547&gt;SUM($AM$47:AM567),_xlfn.CONCAT(", ",AO567),
IF($AM$1547=SUM($AM$47:AM567),_xlfn.CONCAT(" y ",AO567)))))</f>
        <v/>
      </c>
      <c r="AO567" s="89" t="s">
        <v>6902</v>
      </c>
      <c r="AQ567" s="477">
        <f t="shared" si="87"/>
        <v>0</v>
      </c>
      <c r="AR567" s="321">
        <f t="shared" si="88"/>
        <v>0</v>
      </c>
      <c r="AS567" s="293">
        <f t="shared" si="89"/>
        <v>0</v>
      </c>
      <c r="AT567" s="294" t="str">
        <f>IF(AS567=0,"",
IF(SUM($AS$47:AS567)=1,AU567,
IF($AS$1547&gt;SUM($AS$47:AS567),_xlfn.CONCAT(", ",AU567),
IF($AS$1547=SUM($AS$47:AS567),_xlfn.CONCAT(" y ",AU567)))))</f>
        <v/>
      </c>
      <c r="AU567" s="89" t="s">
        <v>6902</v>
      </c>
    </row>
    <row r="568" spans="1:47" ht="15" customHeight="1">
      <c r="A568" s="64"/>
      <c r="B568" s="11"/>
      <c r="C568" s="1021" t="s">
        <v>6903</v>
      </c>
      <c r="D568" s="890"/>
      <c r="E568" s="997"/>
      <c r="F568" s="884"/>
      <c r="G568" s="884"/>
      <c r="H568" s="884"/>
      <c r="I568" s="884"/>
      <c r="J568" s="884"/>
      <c r="K568" s="885"/>
      <c r="L568" s="1027"/>
      <c r="M568" s="884"/>
      <c r="N568" s="884"/>
      <c r="O568" s="885"/>
      <c r="P568" s="1027"/>
      <c r="Q568" s="884"/>
      <c r="R568" s="884"/>
      <c r="S568" s="885"/>
      <c r="T568" s="991"/>
      <c r="U568" s="884"/>
      <c r="V568" s="884"/>
      <c r="W568" s="885"/>
      <c r="X568" s="796"/>
      <c r="Y568" s="796"/>
      <c r="Z568" s="796"/>
      <c r="AA568" s="796"/>
      <c r="AB568" s="796"/>
      <c r="AC568" s="796"/>
      <c r="AD568" s="796"/>
      <c r="AG568" s="323" t="b">
        <f t="shared" si="80"/>
        <v>0</v>
      </c>
      <c r="AH568" s="1" t="str">
        <f t="shared" si="81"/>
        <v/>
      </c>
      <c r="AI568" s="323" t="b">
        <f t="shared" si="82"/>
        <v>0</v>
      </c>
      <c r="AJ568" s="1" t="str">
        <f t="shared" si="83"/>
        <v/>
      </c>
      <c r="AK568" s="323" t="b">
        <f t="shared" si="84"/>
        <v>0</v>
      </c>
      <c r="AL568" s="648">
        <f t="shared" si="85"/>
        <v>0</v>
      </c>
      <c r="AM568" s="293">
        <f t="shared" si="86"/>
        <v>0</v>
      </c>
      <c r="AN568" s="294" t="str">
        <f>IF(AM568=0,"",
IF(SUM($AM$47:AM568)=1,AO568,
IF($AM$1547&gt;SUM($AM$47:AM568),_xlfn.CONCAT(", ",AO568),
IF($AM$1547=SUM($AM$47:AM568),_xlfn.CONCAT(" y ",AO568)))))</f>
        <v/>
      </c>
      <c r="AO568" s="89" t="s">
        <v>6904</v>
      </c>
      <c r="AQ568" s="477">
        <f t="shared" si="87"/>
        <v>0</v>
      </c>
      <c r="AR568" s="321">
        <f t="shared" si="88"/>
        <v>0</v>
      </c>
      <c r="AS568" s="293">
        <f t="shared" si="89"/>
        <v>0</v>
      </c>
      <c r="AT568" s="294" t="str">
        <f>IF(AS568=0,"",
IF(SUM($AS$47:AS568)=1,AU568,
IF($AS$1547&gt;SUM($AS$47:AS568),_xlfn.CONCAT(", ",AU568),
IF($AS$1547=SUM($AS$47:AS568),_xlfn.CONCAT(" y ",AU568)))))</f>
        <v/>
      </c>
      <c r="AU568" s="89" t="s">
        <v>6904</v>
      </c>
    </row>
    <row r="569" spans="1:47" ht="15" customHeight="1">
      <c r="A569" s="64"/>
      <c r="B569" s="11"/>
      <c r="C569" s="1021" t="s">
        <v>6905</v>
      </c>
      <c r="D569" s="890"/>
      <c r="E569" s="997"/>
      <c r="F569" s="884"/>
      <c r="G569" s="884"/>
      <c r="H569" s="884"/>
      <c r="I569" s="884"/>
      <c r="J569" s="884"/>
      <c r="K569" s="885"/>
      <c r="L569" s="1027"/>
      <c r="M569" s="884"/>
      <c r="N569" s="884"/>
      <c r="O569" s="885"/>
      <c r="P569" s="1027"/>
      <c r="Q569" s="884"/>
      <c r="R569" s="884"/>
      <c r="S569" s="885"/>
      <c r="T569" s="991"/>
      <c r="U569" s="884"/>
      <c r="V569" s="884"/>
      <c r="W569" s="885"/>
      <c r="X569" s="796"/>
      <c r="Y569" s="796"/>
      <c r="Z569" s="796"/>
      <c r="AA569" s="796"/>
      <c r="AB569" s="796"/>
      <c r="AC569" s="796"/>
      <c r="AD569" s="796"/>
      <c r="AG569" s="323" t="b">
        <f t="shared" si="80"/>
        <v>0</v>
      </c>
      <c r="AH569" s="1" t="str">
        <f t="shared" si="81"/>
        <v/>
      </c>
      <c r="AI569" s="323" t="b">
        <f t="shared" si="82"/>
        <v>0</v>
      </c>
      <c r="AJ569" s="1" t="str">
        <f t="shared" si="83"/>
        <v/>
      </c>
      <c r="AK569" s="323" t="b">
        <f t="shared" si="84"/>
        <v>0</v>
      </c>
      <c r="AL569" s="648">
        <f t="shared" si="85"/>
        <v>0</v>
      </c>
      <c r="AM569" s="293">
        <f t="shared" si="86"/>
        <v>0</v>
      </c>
      <c r="AN569" s="294" t="str">
        <f>IF(AM569=0,"",
IF(SUM($AM$47:AM569)=1,AO569,
IF($AM$1547&gt;SUM($AM$47:AM569),_xlfn.CONCAT(", ",AO569),
IF($AM$1547=SUM($AM$47:AM569),_xlfn.CONCAT(" y ",AO569)))))</f>
        <v/>
      </c>
      <c r="AO569" s="89" t="s">
        <v>6906</v>
      </c>
      <c r="AQ569" s="477">
        <f t="shared" si="87"/>
        <v>0</v>
      </c>
      <c r="AR569" s="321">
        <f t="shared" si="88"/>
        <v>0</v>
      </c>
      <c r="AS569" s="293">
        <f t="shared" si="89"/>
        <v>0</v>
      </c>
      <c r="AT569" s="294" t="str">
        <f>IF(AS569=0,"",
IF(SUM($AS$47:AS569)=1,AU569,
IF($AS$1547&gt;SUM($AS$47:AS569),_xlfn.CONCAT(", ",AU569),
IF($AS$1547=SUM($AS$47:AS569),_xlfn.CONCAT(" y ",AU569)))))</f>
        <v/>
      </c>
      <c r="AU569" s="89" t="s">
        <v>6906</v>
      </c>
    </row>
    <row r="570" spans="1:47" ht="15" customHeight="1">
      <c r="A570" s="64"/>
      <c r="B570" s="11"/>
      <c r="C570" s="1021" t="s">
        <v>6907</v>
      </c>
      <c r="D570" s="890"/>
      <c r="E570" s="997"/>
      <c r="F570" s="884"/>
      <c r="G570" s="884"/>
      <c r="H570" s="884"/>
      <c r="I570" s="884"/>
      <c r="J570" s="884"/>
      <c r="K570" s="885"/>
      <c r="L570" s="1027"/>
      <c r="M570" s="884"/>
      <c r="N570" s="884"/>
      <c r="O570" s="885"/>
      <c r="P570" s="1027"/>
      <c r="Q570" s="884"/>
      <c r="R570" s="884"/>
      <c r="S570" s="885"/>
      <c r="T570" s="991"/>
      <c r="U570" s="884"/>
      <c r="V570" s="884"/>
      <c r="W570" s="885"/>
      <c r="X570" s="796"/>
      <c r="Y570" s="796"/>
      <c r="Z570" s="796"/>
      <c r="AA570" s="796"/>
      <c r="AB570" s="796"/>
      <c r="AC570" s="796"/>
      <c r="AD570" s="796"/>
      <c r="AG570" s="323" t="b">
        <f t="shared" si="80"/>
        <v>0</v>
      </c>
      <c r="AH570" s="1" t="str">
        <f t="shared" si="81"/>
        <v/>
      </c>
      <c r="AI570" s="323" t="b">
        <f t="shared" si="82"/>
        <v>0</v>
      </c>
      <c r="AJ570" s="1" t="str">
        <f t="shared" si="83"/>
        <v/>
      </c>
      <c r="AK570" s="323" t="b">
        <f t="shared" si="84"/>
        <v>0</v>
      </c>
      <c r="AL570" s="648">
        <f t="shared" si="85"/>
        <v>0</v>
      </c>
      <c r="AM570" s="293">
        <f t="shared" si="86"/>
        <v>0</v>
      </c>
      <c r="AN570" s="294" t="str">
        <f>IF(AM570=0,"",
IF(SUM($AM$47:AM570)=1,AO570,
IF($AM$1547&gt;SUM($AM$47:AM570),_xlfn.CONCAT(", ",AO570),
IF($AM$1547=SUM($AM$47:AM570),_xlfn.CONCAT(" y ",AO570)))))</f>
        <v/>
      </c>
      <c r="AO570" s="89" t="s">
        <v>6908</v>
      </c>
      <c r="AQ570" s="477">
        <f t="shared" si="87"/>
        <v>0</v>
      </c>
      <c r="AR570" s="321">
        <f t="shared" si="88"/>
        <v>0</v>
      </c>
      <c r="AS570" s="293">
        <f t="shared" si="89"/>
        <v>0</v>
      </c>
      <c r="AT570" s="294" t="str">
        <f>IF(AS570=0,"",
IF(SUM($AS$47:AS570)=1,AU570,
IF($AS$1547&gt;SUM($AS$47:AS570),_xlfn.CONCAT(", ",AU570),
IF($AS$1547=SUM($AS$47:AS570),_xlfn.CONCAT(" y ",AU570)))))</f>
        <v/>
      </c>
      <c r="AU570" s="89" t="s">
        <v>6908</v>
      </c>
    </row>
    <row r="571" spans="1:47" ht="15" customHeight="1">
      <c r="A571" s="64"/>
      <c r="B571" s="11"/>
      <c r="C571" s="1021" t="s">
        <v>6909</v>
      </c>
      <c r="D571" s="890"/>
      <c r="E571" s="997"/>
      <c r="F571" s="884"/>
      <c r="G571" s="884"/>
      <c r="H571" s="884"/>
      <c r="I571" s="884"/>
      <c r="J571" s="884"/>
      <c r="K571" s="885"/>
      <c r="L571" s="1027"/>
      <c r="M571" s="884"/>
      <c r="N571" s="884"/>
      <c r="O571" s="885"/>
      <c r="P571" s="1027"/>
      <c r="Q571" s="884"/>
      <c r="R571" s="884"/>
      <c r="S571" s="885"/>
      <c r="T571" s="991"/>
      <c r="U571" s="884"/>
      <c r="V571" s="884"/>
      <c r="W571" s="885"/>
      <c r="X571" s="796"/>
      <c r="Y571" s="796"/>
      <c r="Z571" s="796"/>
      <c r="AA571" s="796"/>
      <c r="AB571" s="796"/>
      <c r="AC571" s="796"/>
      <c r="AD571" s="796"/>
      <c r="AG571" s="323" t="b">
        <f t="shared" si="80"/>
        <v>0</v>
      </c>
      <c r="AH571" s="1" t="str">
        <f t="shared" si="81"/>
        <v/>
      </c>
      <c r="AI571" s="323" t="b">
        <f t="shared" si="82"/>
        <v>0</v>
      </c>
      <c r="AJ571" s="1" t="str">
        <f t="shared" si="83"/>
        <v/>
      </c>
      <c r="AK571" s="323" t="b">
        <f t="shared" si="84"/>
        <v>0</v>
      </c>
      <c r="AL571" s="648">
        <f t="shared" si="85"/>
        <v>0</v>
      </c>
      <c r="AM571" s="293">
        <f t="shared" si="86"/>
        <v>0</v>
      </c>
      <c r="AN571" s="294" t="str">
        <f>IF(AM571=0,"",
IF(SUM($AM$47:AM571)=1,AO571,
IF($AM$1547&gt;SUM($AM$47:AM571),_xlfn.CONCAT(", ",AO571),
IF($AM$1547=SUM($AM$47:AM571),_xlfn.CONCAT(" y ",AO571)))))</f>
        <v/>
      </c>
      <c r="AO571" s="89" t="s">
        <v>6910</v>
      </c>
      <c r="AQ571" s="477">
        <f t="shared" si="87"/>
        <v>0</v>
      </c>
      <c r="AR571" s="321">
        <f t="shared" si="88"/>
        <v>0</v>
      </c>
      <c r="AS571" s="293">
        <f t="shared" si="89"/>
        <v>0</v>
      </c>
      <c r="AT571" s="294" t="str">
        <f>IF(AS571=0,"",
IF(SUM($AS$47:AS571)=1,AU571,
IF($AS$1547&gt;SUM($AS$47:AS571),_xlfn.CONCAT(", ",AU571),
IF($AS$1547=SUM($AS$47:AS571),_xlfn.CONCAT(" y ",AU571)))))</f>
        <v/>
      </c>
      <c r="AU571" s="89" t="s">
        <v>6910</v>
      </c>
    </row>
    <row r="572" spans="1:47" ht="15" customHeight="1">
      <c r="A572" s="64"/>
      <c r="B572" s="11"/>
      <c r="C572" s="1021" t="s">
        <v>6911</v>
      </c>
      <c r="D572" s="890"/>
      <c r="E572" s="997"/>
      <c r="F572" s="884"/>
      <c r="G572" s="884"/>
      <c r="H572" s="884"/>
      <c r="I572" s="884"/>
      <c r="J572" s="884"/>
      <c r="K572" s="885"/>
      <c r="L572" s="1027"/>
      <c r="M572" s="884"/>
      <c r="N572" s="884"/>
      <c r="O572" s="885"/>
      <c r="P572" s="1027"/>
      <c r="Q572" s="884"/>
      <c r="R572" s="884"/>
      <c r="S572" s="885"/>
      <c r="T572" s="991"/>
      <c r="U572" s="884"/>
      <c r="V572" s="884"/>
      <c r="W572" s="885"/>
      <c r="X572" s="796"/>
      <c r="Y572" s="796"/>
      <c r="Z572" s="796"/>
      <c r="AA572" s="796"/>
      <c r="AB572" s="796"/>
      <c r="AC572" s="796"/>
      <c r="AD572" s="796"/>
      <c r="AG572" s="323" t="b">
        <f t="shared" si="80"/>
        <v>0</v>
      </c>
      <c r="AH572" s="1" t="str">
        <f t="shared" si="81"/>
        <v/>
      </c>
      <c r="AI572" s="323" t="b">
        <f t="shared" si="82"/>
        <v>0</v>
      </c>
      <c r="AJ572" s="1" t="str">
        <f t="shared" si="83"/>
        <v/>
      </c>
      <c r="AK572" s="323" t="b">
        <f t="shared" si="84"/>
        <v>0</v>
      </c>
      <c r="AL572" s="648">
        <f t="shared" si="85"/>
        <v>0</v>
      </c>
      <c r="AM572" s="293">
        <f t="shared" si="86"/>
        <v>0</v>
      </c>
      <c r="AN572" s="294" t="str">
        <f>IF(AM572=0,"",
IF(SUM($AM$47:AM572)=1,AO572,
IF($AM$1547&gt;SUM($AM$47:AM572),_xlfn.CONCAT(", ",AO572),
IF($AM$1547=SUM($AM$47:AM572),_xlfn.CONCAT(" y ",AO572)))))</f>
        <v/>
      </c>
      <c r="AO572" s="89" t="s">
        <v>6912</v>
      </c>
      <c r="AQ572" s="477">
        <f t="shared" si="87"/>
        <v>0</v>
      </c>
      <c r="AR572" s="321">
        <f t="shared" si="88"/>
        <v>0</v>
      </c>
      <c r="AS572" s="293">
        <f t="shared" si="89"/>
        <v>0</v>
      </c>
      <c r="AT572" s="294" t="str">
        <f>IF(AS572=0,"",
IF(SUM($AS$47:AS572)=1,AU572,
IF($AS$1547&gt;SUM($AS$47:AS572),_xlfn.CONCAT(", ",AU572),
IF($AS$1547=SUM($AS$47:AS572),_xlfn.CONCAT(" y ",AU572)))))</f>
        <v/>
      </c>
      <c r="AU572" s="89" t="s">
        <v>6912</v>
      </c>
    </row>
    <row r="573" spans="1:47" ht="15" customHeight="1">
      <c r="A573" s="64"/>
      <c r="B573" s="11"/>
      <c r="C573" s="1021" t="s">
        <v>6913</v>
      </c>
      <c r="D573" s="890"/>
      <c r="E573" s="997"/>
      <c r="F573" s="884"/>
      <c r="G573" s="884"/>
      <c r="H573" s="884"/>
      <c r="I573" s="884"/>
      <c r="J573" s="884"/>
      <c r="K573" s="885"/>
      <c r="L573" s="1027"/>
      <c r="M573" s="884"/>
      <c r="N573" s="884"/>
      <c r="O573" s="885"/>
      <c r="P573" s="1027"/>
      <c r="Q573" s="884"/>
      <c r="R573" s="884"/>
      <c r="S573" s="885"/>
      <c r="T573" s="991"/>
      <c r="U573" s="884"/>
      <c r="V573" s="884"/>
      <c r="W573" s="885"/>
      <c r="X573" s="796"/>
      <c r="Y573" s="796"/>
      <c r="Z573" s="796"/>
      <c r="AA573" s="796"/>
      <c r="AB573" s="796"/>
      <c r="AC573" s="796"/>
      <c r="AD573" s="796"/>
      <c r="AG573" s="323" t="b">
        <f t="shared" si="80"/>
        <v>0</v>
      </c>
      <c r="AH573" s="1" t="str">
        <f t="shared" si="81"/>
        <v/>
      </c>
      <c r="AI573" s="323" t="b">
        <f t="shared" si="82"/>
        <v>0</v>
      </c>
      <c r="AJ573" s="1" t="str">
        <f t="shared" si="83"/>
        <v/>
      </c>
      <c r="AK573" s="323" t="b">
        <f t="shared" si="84"/>
        <v>0</v>
      </c>
      <c r="AL573" s="648">
        <f t="shared" si="85"/>
        <v>0</v>
      </c>
      <c r="AM573" s="293">
        <f t="shared" si="86"/>
        <v>0</v>
      </c>
      <c r="AN573" s="294" t="str">
        <f>IF(AM573=0,"",
IF(SUM($AM$47:AM573)=1,AO573,
IF($AM$1547&gt;SUM($AM$47:AM573),_xlfn.CONCAT(", ",AO573),
IF($AM$1547=SUM($AM$47:AM573),_xlfn.CONCAT(" y ",AO573)))))</f>
        <v/>
      </c>
      <c r="AO573" s="89" t="s">
        <v>6914</v>
      </c>
      <c r="AQ573" s="477">
        <f t="shared" si="87"/>
        <v>0</v>
      </c>
      <c r="AR573" s="321">
        <f t="shared" si="88"/>
        <v>0</v>
      </c>
      <c r="AS573" s="293">
        <f t="shared" si="89"/>
        <v>0</v>
      </c>
      <c r="AT573" s="294" t="str">
        <f>IF(AS573=0,"",
IF(SUM($AS$47:AS573)=1,AU573,
IF($AS$1547&gt;SUM($AS$47:AS573),_xlfn.CONCAT(", ",AU573),
IF($AS$1547=SUM($AS$47:AS573),_xlfn.CONCAT(" y ",AU573)))))</f>
        <v/>
      </c>
      <c r="AU573" s="89" t="s">
        <v>6914</v>
      </c>
    </row>
    <row r="574" spans="1:47" ht="15" customHeight="1">
      <c r="A574" s="64"/>
      <c r="B574" s="11"/>
      <c r="C574" s="1021" t="s">
        <v>6915</v>
      </c>
      <c r="D574" s="890"/>
      <c r="E574" s="997"/>
      <c r="F574" s="884"/>
      <c r="G574" s="884"/>
      <c r="H574" s="884"/>
      <c r="I574" s="884"/>
      <c r="J574" s="884"/>
      <c r="K574" s="885"/>
      <c r="L574" s="1027"/>
      <c r="M574" s="884"/>
      <c r="N574" s="884"/>
      <c r="O574" s="885"/>
      <c r="P574" s="1027"/>
      <c r="Q574" s="884"/>
      <c r="R574" s="884"/>
      <c r="S574" s="885"/>
      <c r="T574" s="991"/>
      <c r="U574" s="884"/>
      <c r="V574" s="884"/>
      <c r="W574" s="885"/>
      <c r="X574" s="796"/>
      <c r="Y574" s="796"/>
      <c r="Z574" s="796"/>
      <c r="AA574" s="796"/>
      <c r="AB574" s="796"/>
      <c r="AC574" s="796"/>
      <c r="AD574" s="796"/>
      <c r="AG574" s="323" t="b">
        <f t="shared" si="80"/>
        <v>0</v>
      </c>
      <c r="AH574" s="1" t="str">
        <f t="shared" si="81"/>
        <v/>
      </c>
      <c r="AI574" s="323" t="b">
        <f t="shared" si="82"/>
        <v>0</v>
      </c>
      <c r="AJ574" s="1" t="str">
        <f t="shared" si="83"/>
        <v/>
      </c>
      <c r="AK574" s="323" t="b">
        <f t="shared" si="84"/>
        <v>0</v>
      </c>
      <c r="AL574" s="648">
        <f t="shared" si="85"/>
        <v>0</v>
      </c>
      <c r="AM574" s="293">
        <f t="shared" si="86"/>
        <v>0</v>
      </c>
      <c r="AN574" s="294" t="str">
        <f>IF(AM574=0,"",
IF(SUM($AM$47:AM574)=1,AO574,
IF($AM$1547&gt;SUM($AM$47:AM574),_xlfn.CONCAT(", ",AO574),
IF($AM$1547=SUM($AM$47:AM574),_xlfn.CONCAT(" y ",AO574)))))</f>
        <v/>
      </c>
      <c r="AO574" s="89" t="s">
        <v>6916</v>
      </c>
      <c r="AQ574" s="477">
        <f t="shared" si="87"/>
        <v>0</v>
      </c>
      <c r="AR574" s="321">
        <f t="shared" si="88"/>
        <v>0</v>
      </c>
      <c r="AS574" s="293">
        <f t="shared" si="89"/>
        <v>0</v>
      </c>
      <c r="AT574" s="294" t="str">
        <f>IF(AS574=0,"",
IF(SUM($AS$47:AS574)=1,AU574,
IF($AS$1547&gt;SUM($AS$47:AS574),_xlfn.CONCAT(", ",AU574),
IF($AS$1547=SUM($AS$47:AS574),_xlfn.CONCAT(" y ",AU574)))))</f>
        <v/>
      </c>
      <c r="AU574" s="89" t="s">
        <v>6916</v>
      </c>
    </row>
    <row r="575" spans="1:47" ht="15" customHeight="1">
      <c r="A575" s="64"/>
      <c r="B575" s="11"/>
      <c r="C575" s="1021" t="s">
        <v>6917</v>
      </c>
      <c r="D575" s="890"/>
      <c r="E575" s="997"/>
      <c r="F575" s="884"/>
      <c r="G575" s="884"/>
      <c r="H575" s="884"/>
      <c r="I575" s="884"/>
      <c r="J575" s="884"/>
      <c r="K575" s="885"/>
      <c r="L575" s="1027"/>
      <c r="M575" s="884"/>
      <c r="N575" s="884"/>
      <c r="O575" s="885"/>
      <c r="P575" s="1027"/>
      <c r="Q575" s="884"/>
      <c r="R575" s="884"/>
      <c r="S575" s="885"/>
      <c r="T575" s="991"/>
      <c r="U575" s="884"/>
      <c r="V575" s="884"/>
      <c r="W575" s="885"/>
      <c r="X575" s="796"/>
      <c r="Y575" s="796"/>
      <c r="Z575" s="796"/>
      <c r="AA575" s="796"/>
      <c r="AB575" s="796"/>
      <c r="AC575" s="796"/>
      <c r="AD575" s="796"/>
      <c r="AG575" s="323" t="b">
        <f t="shared" si="80"/>
        <v>0</v>
      </c>
      <c r="AH575" s="1" t="str">
        <f t="shared" si="81"/>
        <v/>
      </c>
      <c r="AI575" s="323" t="b">
        <f t="shared" si="82"/>
        <v>0</v>
      </c>
      <c r="AJ575" s="1" t="str">
        <f t="shared" si="83"/>
        <v/>
      </c>
      <c r="AK575" s="323" t="b">
        <f t="shared" si="84"/>
        <v>0</v>
      </c>
      <c r="AL575" s="648">
        <f t="shared" si="85"/>
        <v>0</v>
      </c>
      <c r="AM575" s="293">
        <f t="shared" si="86"/>
        <v>0</v>
      </c>
      <c r="AN575" s="294" t="str">
        <f>IF(AM575=0,"",
IF(SUM($AM$47:AM575)=1,AO575,
IF($AM$1547&gt;SUM($AM$47:AM575),_xlfn.CONCAT(", ",AO575),
IF($AM$1547=SUM($AM$47:AM575),_xlfn.CONCAT(" y ",AO575)))))</f>
        <v/>
      </c>
      <c r="AO575" s="89" t="s">
        <v>6918</v>
      </c>
      <c r="AQ575" s="477">
        <f t="shared" si="87"/>
        <v>0</v>
      </c>
      <c r="AR575" s="321">
        <f t="shared" si="88"/>
        <v>0</v>
      </c>
      <c r="AS575" s="293">
        <f t="shared" si="89"/>
        <v>0</v>
      </c>
      <c r="AT575" s="294" t="str">
        <f>IF(AS575=0,"",
IF(SUM($AS$47:AS575)=1,AU575,
IF($AS$1547&gt;SUM($AS$47:AS575),_xlfn.CONCAT(", ",AU575),
IF($AS$1547=SUM($AS$47:AS575),_xlfn.CONCAT(" y ",AU575)))))</f>
        <v/>
      </c>
      <c r="AU575" s="89" t="s">
        <v>6918</v>
      </c>
    </row>
    <row r="576" spans="1:47" ht="15" customHeight="1">
      <c r="A576" s="64"/>
      <c r="B576" s="11"/>
      <c r="C576" s="1021" t="s">
        <v>6919</v>
      </c>
      <c r="D576" s="890"/>
      <c r="E576" s="997"/>
      <c r="F576" s="884"/>
      <c r="G576" s="884"/>
      <c r="H576" s="884"/>
      <c r="I576" s="884"/>
      <c r="J576" s="884"/>
      <c r="K576" s="885"/>
      <c r="L576" s="1027"/>
      <c r="M576" s="884"/>
      <c r="N576" s="884"/>
      <c r="O576" s="885"/>
      <c r="P576" s="1027"/>
      <c r="Q576" s="884"/>
      <c r="R576" s="884"/>
      <c r="S576" s="885"/>
      <c r="T576" s="991"/>
      <c r="U576" s="884"/>
      <c r="V576" s="884"/>
      <c r="W576" s="885"/>
      <c r="X576" s="796"/>
      <c r="Y576" s="796"/>
      <c r="Z576" s="796"/>
      <c r="AA576" s="796"/>
      <c r="AB576" s="796"/>
      <c r="AC576" s="796"/>
      <c r="AD576" s="796"/>
      <c r="AG576" s="323" t="b">
        <f t="shared" si="80"/>
        <v>0</v>
      </c>
      <c r="AH576" s="1" t="str">
        <f t="shared" si="81"/>
        <v/>
      </c>
      <c r="AI576" s="323" t="b">
        <f t="shared" si="82"/>
        <v>0</v>
      </c>
      <c r="AJ576" s="1" t="str">
        <f t="shared" si="83"/>
        <v/>
      </c>
      <c r="AK576" s="323" t="b">
        <f t="shared" si="84"/>
        <v>0</v>
      </c>
      <c r="AL576" s="648">
        <f t="shared" si="85"/>
        <v>0</v>
      </c>
      <c r="AM576" s="293">
        <f t="shared" si="86"/>
        <v>0</v>
      </c>
      <c r="AN576" s="294" t="str">
        <f>IF(AM576=0,"",
IF(SUM($AM$47:AM576)=1,AO576,
IF($AM$1547&gt;SUM($AM$47:AM576),_xlfn.CONCAT(", ",AO576),
IF($AM$1547=SUM($AM$47:AM576),_xlfn.CONCAT(" y ",AO576)))))</f>
        <v/>
      </c>
      <c r="AO576" s="89" t="s">
        <v>6920</v>
      </c>
      <c r="AQ576" s="477">
        <f t="shared" si="87"/>
        <v>0</v>
      </c>
      <c r="AR576" s="321">
        <f t="shared" si="88"/>
        <v>0</v>
      </c>
      <c r="AS576" s="293">
        <f t="shared" si="89"/>
        <v>0</v>
      </c>
      <c r="AT576" s="294" t="str">
        <f>IF(AS576=0,"",
IF(SUM($AS$47:AS576)=1,AU576,
IF($AS$1547&gt;SUM($AS$47:AS576),_xlfn.CONCAT(", ",AU576),
IF($AS$1547=SUM($AS$47:AS576),_xlfn.CONCAT(" y ",AU576)))))</f>
        <v/>
      </c>
      <c r="AU576" s="89" t="s">
        <v>6920</v>
      </c>
    </row>
    <row r="577" spans="1:47" ht="15" customHeight="1">
      <c r="A577" s="64"/>
      <c r="B577" s="11"/>
      <c r="C577" s="1021" t="s">
        <v>6921</v>
      </c>
      <c r="D577" s="890"/>
      <c r="E577" s="997"/>
      <c r="F577" s="884"/>
      <c r="G577" s="884"/>
      <c r="H577" s="884"/>
      <c r="I577" s="884"/>
      <c r="J577" s="884"/>
      <c r="K577" s="885"/>
      <c r="L577" s="1027"/>
      <c r="M577" s="884"/>
      <c r="N577" s="884"/>
      <c r="O577" s="885"/>
      <c r="P577" s="1027"/>
      <c r="Q577" s="884"/>
      <c r="R577" s="884"/>
      <c r="S577" s="885"/>
      <c r="T577" s="991"/>
      <c r="U577" s="884"/>
      <c r="V577" s="884"/>
      <c r="W577" s="885"/>
      <c r="X577" s="796"/>
      <c r="Y577" s="796"/>
      <c r="Z577" s="796"/>
      <c r="AA577" s="796"/>
      <c r="AB577" s="796"/>
      <c r="AC577" s="796"/>
      <c r="AD577" s="796"/>
      <c r="AG577" s="323" t="b">
        <f t="shared" si="80"/>
        <v>0</v>
      </c>
      <c r="AH577" s="1" t="str">
        <f t="shared" si="81"/>
        <v/>
      </c>
      <c r="AI577" s="323" t="b">
        <f t="shared" si="82"/>
        <v>0</v>
      </c>
      <c r="AJ577" s="1" t="str">
        <f t="shared" si="83"/>
        <v/>
      </c>
      <c r="AK577" s="323" t="b">
        <f t="shared" si="84"/>
        <v>0</v>
      </c>
      <c r="AL577" s="648">
        <f t="shared" si="85"/>
        <v>0</v>
      </c>
      <c r="AM577" s="293">
        <f t="shared" si="86"/>
        <v>0</v>
      </c>
      <c r="AN577" s="294" t="str">
        <f>IF(AM577=0,"",
IF(SUM($AM$47:AM577)=1,AO577,
IF($AM$1547&gt;SUM($AM$47:AM577),_xlfn.CONCAT(", ",AO577),
IF($AM$1547=SUM($AM$47:AM577),_xlfn.CONCAT(" y ",AO577)))))</f>
        <v/>
      </c>
      <c r="AO577" s="89" t="s">
        <v>6922</v>
      </c>
      <c r="AQ577" s="477">
        <f t="shared" si="87"/>
        <v>0</v>
      </c>
      <c r="AR577" s="321">
        <f t="shared" si="88"/>
        <v>0</v>
      </c>
      <c r="AS577" s="293">
        <f t="shared" si="89"/>
        <v>0</v>
      </c>
      <c r="AT577" s="294" t="str">
        <f>IF(AS577=0,"",
IF(SUM($AS$47:AS577)=1,AU577,
IF($AS$1547&gt;SUM($AS$47:AS577),_xlfn.CONCAT(", ",AU577),
IF($AS$1547=SUM($AS$47:AS577),_xlfn.CONCAT(" y ",AU577)))))</f>
        <v/>
      </c>
      <c r="AU577" s="89" t="s">
        <v>6922</v>
      </c>
    </row>
    <row r="578" spans="1:47" ht="15" customHeight="1">
      <c r="A578" s="64"/>
      <c r="B578" s="11"/>
      <c r="C578" s="1021" t="s">
        <v>6923</v>
      </c>
      <c r="D578" s="890"/>
      <c r="E578" s="997"/>
      <c r="F578" s="884"/>
      <c r="G578" s="884"/>
      <c r="H578" s="884"/>
      <c r="I578" s="884"/>
      <c r="J578" s="884"/>
      <c r="K578" s="885"/>
      <c r="L578" s="1027"/>
      <c r="M578" s="884"/>
      <c r="N578" s="884"/>
      <c r="O578" s="885"/>
      <c r="P578" s="1027"/>
      <c r="Q578" s="884"/>
      <c r="R578" s="884"/>
      <c r="S578" s="885"/>
      <c r="T578" s="991"/>
      <c r="U578" s="884"/>
      <c r="V578" s="884"/>
      <c r="W578" s="885"/>
      <c r="X578" s="796"/>
      <c r="Y578" s="796"/>
      <c r="Z578" s="796"/>
      <c r="AA578" s="796"/>
      <c r="AB578" s="796"/>
      <c r="AC578" s="796"/>
      <c r="AD578" s="796"/>
      <c r="AG578" s="323" t="b">
        <f t="shared" si="80"/>
        <v>0</v>
      </c>
      <c r="AH578" s="1" t="str">
        <f t="shared" si="81"/>
        <v/>
      </c>
      <c r="AI578" s="323" t="b">
        <f t="shared" si="82"/>
        <v>0</v>
      </c>
      <c r="AJ578" s="1" t="str">
        <f t="shared" si="83"/>
        <v/>
      </c>
      <c r="AK578" s="323" t="b">
        <f t="shared" si="84"/>
        <v>0</v>
      </c>
      <c r="AL578" s="648">
        <f t="shared" si="85"/>
        <v>0</v>
      </c>
      <c r="AM578" s="293">
        <f t="shared" si="86"/>
        <v>0</v>
      </c>
      <c r="AN578" s="294" t="str">
        <f>IF(AM578=0,"",
IF(SUM($AM$47:AM578)=1,AO578,
IF($AM$1547&gt;SUM($AM$47:AM578),_xlfn.CONCAT(", ",AO578),
IF($AM$1547=SUM($AM$47:AM578),_xlfn.CONCAT(" y ",AO578)))))</f>
        <v/>
      </c>
      <c r="AO578" s="89" t="s">
        <v>6924</v>
      </c>
      <c r="AQ578" s="477">
        <f t="shared" si="87"/>
        <v>0</v>
      </c>
      <c r="AR578" s="321">
        <f t="shared" si="88"/>
        <v>0</v>
      </c>
      <c r="AS578" s="293">
        <f t="shared" si="89"/>
        <v>0</v>
      </c>
      <c r="AT578" s="294" t="str">
        <f>IF(AS578=0,"",
IF(SUM($AS$47:AS578)=1,AU578,
IF($AS$1547&gt;SUM($AS$47:AS578),_xlfn.CONCAT(", ",AU578),
IF($AS$1547=SUM($AS$47:AS578),_xlfn.CONCAT(" y ",AU578)))))</f>
        <v/>
      </c>
      <c r="AU578" s="89" t="s">
        <v>6924</v>
      </c>
    </row>
    <row r="579" spans="1:47" ht="15" customHeight="1">
      <c r="A579" s="64"/>
      <c r="B579" s="11"/>
      <c r="C579" s="1021" t="s">
        <v>6925</v>
      </c>
      <c r="D579" s="890"/>
      <c r="E579" s="997"/>
      <c r="F579" s="884"/>
      <c r="G579" s="884"/>
      <c r="H579" s="884"/>
      <c r="I579" s="884"/>
      <c r="J579" s="884"/>
      <c r="K579" s="885"/>
      <c r="L579" s="1027"/>
      <c r="M579" s="884"/>
      <c r="N579" s="884"/>
      <c r="O579" s="885"/>
      <c r="P579" s="1027"/>
      <c r="Q579" s="884"/>
      <c r="R579" s="884"/>
      <c r="S579" s="885"/>
      <c r="T579" s="991"/>
      <c r="U579" s="884"/>
      <c r="V579" s="884"/>
      <c r="W579" s="885"/>
      <c r="X579" s="796"/>
      <c r="Y579" s="796"/>
      <c r="Z579" s="796"/>
      <c r="AA579" s="796"/>
      <c r="AB579" s="796"/>
      <c r="AC579" s="796"/>
      <c r="AD579" s="796"/>
      <c r="AG579" s="323" t="b">
        <f t="shared" si="80"/>
        <v>0</v>
      </c>
      <c r="AH579" s="1" t="str">
        <f t="shared" si="81"/>
        <v/>
      </c>
      <c r="AI579" s="323" t="b">
        <f t="shared" si="82"/>
        <v>0</v>
      </c>
      <c r="AJ579" s="1" t="str">
        <f t="shared" si="83"/>
        <v/>
      </c>
      <c r="AK579" s="323" t="b">
        <f t="shared" si="84"/>
        <v>0</v>
      </c>
      <c r="AL579" s="648">
        <f t="shared" si="85"/>
        <v>0</v>
      </c>
      <c r="AM579" s="293">
        <f t="shared" si="86"/>
        <v>0</v>
      </c>
      <c r="AN579" s="294" t="str">
        <f>IF(AM579=0,"",
IF(SUM($AM$47:AM579)=1,AO579,
IF($AM$1547&gt;SUM($AM$47:AM579),_xlfn.CONCAT(", ",AO579),
IF($AM$1547=SUM($AM$47:AM579),_xlfn.CONCAT(" y ",AO579)))))</f>
        <v/>
      </c>
      <c r="AO579" s="89" t="s">
        <v>6926</v>
      </c>
      <c r="AQ579" s="477">
        <f t="shared" si="87"/>
        <v>0</v>
      </c>
      <c r="AR579" s="321">
        <f t="shared" si="88"/>
        <v>0</v>
      </c>
      <c r="AS579" s="293">
        <f t="shared" si="89"/>
        <v>0</v>
      </c>
      <c r="AT579" s="294" t="str">
        <f>IF(AS579=0,"",
IF(SUM($AS$47:AS579)=1,AU579,
IF($AS$1547&gt;SUM($AS$47:AS579),_xlfn.CONCAT(", ",AU579),
IF($AS$1547=SUM($AS$47:AS579),_xlfn.CONCAT(" y ",AU579)))))</f>
        <v/>
      </c>
      <c r="AU579" s="89" t="s">
        <v>6926</v>
      </c>
    </row>
    <row r="580" spans="1:47" ht="15" customHeight="1">
      <c r="A580" s="64"/>
      <c r="B580" s="11"/>
      <c r="C580" s="1021" t="s">
        <v>6927</v>
      </c>
      <c r="D580" s="890"/>
      <c r="E580" s="997"/>
      <c r="F580" s="884"/>
      <c r="G580" s="884"/>
      <c r="H580" s="884"/>
      <c r="I580" s="884"/>
      <c r="J580" s="884"/>
      <c r="K580" s="885"/>
      <c r="L580" s="1027"/>
      <c r="M580" s="884"/>
      <c r="N580" s="884"/>
      <c r="O580" s="885"/>
      <c r="P580" s="1027"/>
      <c r="Q580" s="884"/>
      <c r="R580" s="884"/>
      <c r="S580" s="885"/>
      <c r="T580" s="991"/>
      <c r="U580" s="884"/>
      <c r="V580" s="884"/>
      <c r="W580" s="885"/>
      <c r="X580" s="796"/>
      <c r="Y580" s="796"/>
      <c r="Z580" s="796"/>
      <c r="AA580" s="796"/>
      <c r="AB580" s="796"/>
      <c r="AC580" s="796"/>
      <c r="AD580" s="796"/>
      <c r="AG580" s="323" t="b">
        <f t="shared" si="80"/>
        <v>0</v>
      </c>
      <c r="AH580" s="1" t="str">
        <f t="shared" si="81"/>
        <v/>
      </c>
      <c r="AI580" s="323" t="b">
        <f t="shared" si="82"/>
        <v>0</v>
      </c>
      <c r="AJ580" s="1" t="str">
        <f t="shared" si="83"/>
        <v/>
      </c>
      <c r="AK580" s="323" t="b">
        <f t="shared" si="84"/>
        <v>0</v>
      </c>
      <c r="AL580" s="648">
        <f t="shared" si="85"/>
        <v>0</v>
      </c>
      <c r="AM580" s="293">
        <f t="shared" si="86"/>
        <v>0</v>
      </c>
      <c r="AN580" s="294" t="str">
        <f>IF(AM580=0,"",
IF(SUM($AM$47:AM580)=1,AO580,
IF($AM$1547&gt;SUM($AM$47:AM580),_xlfn.CONCAT(", ",AO580),
IF($AM$1547=SUM($AM$47:AM580),_xlfn.CONCAT(" y ",AO580)))))</f>
        <v/>
      </c>
      <c r="AO580" s="89" t="s">
        <v>6928</v>
      </c>
      <c r="AQ580" s="477">
        <f t="shared" si="87"/>
        <v>0</v>
      </c>
      <c r="AR580" s="321">
        <f t="shared" si="88"/>
        <v>0</v>
      </c>
      <c r="AS580" s="293">
        <f t="shared" si="89"/>
        <v>0</v>
      </c>
      <c r="AT580" s="294" t="str">
        <f>IF(AS580=0,"",
IF(SUM($AS$47:AS580)=1,AU580,
IF($AS$1547&gt;SUM($AS$47:AS580),_xlfn.CONCAT(", ",AU580),
IF($AS$1547=SUM($AS$47:AS580),_xlfn.CONCAT(" y ",AU580)))))</f>
        <v/>
      </c>
      <c r="AU580" s="89" t="s">
        <v>6928</v>
      </c>
    </row>
    <row r="581" spans="1:47" ht="15" customHeight="1">
      <c r="A581" s="64"/>
      <c r="B581" s="11"/>
      <c r="C581" s="1021" t="s">
        <v>6929</v>
      </c>
      <c r="D581" s="890"/>
      <c r="E581" s="997"/>
      <c r="F581" s="884"/>
      <c r="G581" s="884"/>
      <c r="H581" s="884"/>
      <c r="I581" s="884"/>
      <c r="J581" s="884"/>
      <c r="K581" s="885"/>
      <c r="L581" s="1027"/>
      <c r="M581" s="884"/>
      <c r="N581" s="884"/>
      <c r="O581" s="885"/>
      <c r="P581" s="1027"/>
      <c r="Q581" s="884"/>
      <c r="R581" s="884"/>
      <c r="S581" s="885"/>
      <c r="T581" s="991"/>
      <c r="U581" s="884"/>
      <c r="V581" s="884"/>
      <c r="W581" s="885"/>
      <c r="X581" s="796"/>
      <c r="Y581" s="796"/>
      <c r="Z581" s="796"/>
      <c r="AA581" s="796"/>
      <c r="AB581" s="796"/>
      <c r="AC581" s="796"/>
      <c r="AD581" s="796"/>
      <c r="AG581" s="323" t="b">
        <f t="shared" si="80"/>
        <v>0</v>
      </c>
      <c r="AH581" s="1" t="str">
        <f t="shared" si="81"/>
        <v/>
      </c>
      <c r="AI581" s="323" t="b">
        <f t="shared" si="82"/>
        <v>0</v>
      </c>
      <c r="AJ581" s="1" t="str">
        <f t="shared" si="83"/>
        <v/>
      </c>
      <c r="AK581" s="323" t="b">
        <f t="shared" si="84"/>
        <v>0</v>
      </c>
      <c r="AL581" s="648">
        <f t="shared" si="85"/>
        <v>0</v>
      </c>
      <c r="AM581" s="293">
        <f t="shared" si="86"/>
        <v>0</v>
      </c>
      <c r="AN581" s="294" t="str">
        <f>IF(AM581=0,"",
IF(SUM($AM$47:AM581)=1,AO581,
IF($AM$1547&gt;SUM($AM$47:AM581),_xlfn.CONCAT(", ",AO581),
IF($AM$1547=SUM($AM$47:AM581),_xlfn.CONCAT(" y ",AO581)))))</f>
        <v/>
      </c>
      <c r="AO581" s="89" t="s">
        <v>6930</v>
      </c>
      <c r="AQ581" s="477">
        <f t="shared" si="87"/>
        <v>0</v>
      </c>
      <c r="AR581" s="321">
        <f t="shared" si="88"/>
        <v>0</v>
      </c>
      <c r="AS581" s="293">
        <f t="shared" si="89"/>
        <v>0</v>
      </c>
      <c r="AT581" s="294" t="str">
        <f>IF(AS581=0,"",
IF(SUM($AS$47:AS581)=1,AU581,
IF($AS$1547&gt;SUM($AS$47:AS581),_xlfn.CONCAT(", ",AU581),
IF($AS$1547=SUM($AS$47:AS581),_xlfn.CONCAT(" y ",AU581)))))</f>
        <v/>
      </c>
      <c r="AU581" s="89" t="s">
        <v>6930</v>
      </c>
    </row>
    <row r="582" spans="1:47" ht="15" customHeight="1">
      <c r="A582" s="64"/>
      <c r="B582" s="11"/>
      <c r="C582" s="1021" t="s">
        <v>6931</v>
      </c>
      <c r="D582" s="890"/>
      <c r="E582" s="997"/>
      <c r="F582" s="884"/>
      <c r="G582" s="884"/>
      <c r="H582" s="884"/>
      <c r="I582" s="884"/>
      <c r="J582" s="884"/>
      <c r="K582" s="885"/>
      <c r="L582" s="1027"/>
      <c r="M582" s="884"/>
      <c r="N582" s="884"/>
      <c r="O582" s="885"/>
      <c r="P582" s="1027"/>
      <c r="Q582" s="884"/>
      <c r="R582" s="884"/>
      <c r="S582" s="885"/>
      <c r="T582" s="991"/>
      <c r="U582" s="884"/>
      <c r="V582" s="884"/>
      <c r="W582" s="885"/>
      <c r="X582" s="796"/>
      <c r="Y582" s="796"/>
      <c r="Z582" s="796"/>
      <c r="AA582" s="796"/>
      <c r="AB582" s="796"/>
      <c r="AC582" s="796"/>
      <c r="AD582" s="796"/>
      <c r="AG582" s="323" t="b">
        <f t="shared" si="80"/>
        <v>0</v>
      </c>
      <c r="AH582" s="1" t="str">
        <f t="shared" si="81"/>
        <v/>
      </c>
      <c r="AI582" s="323" t="b">
        <f t="shared" si="82"/>
        <v>0</v>
      </c>
      <c r="AJ582" s="1" t="str">
        <f t="shared" si="83"/>
        <v/>
      </c>
      <c r="AK582" s="323" t="b">
        <f t="shared" si="84"/>
        <v>0</v>
      </c>
      <c r="AL582" s="648">
        <f t="shared" si="85"/>
        <v>0</v>
      </c>
      <c r="AM582" s="293">
        <f t="shared" si="86"/>
        <v>0</v>
      </c>
      <c r="AN582" s="294" t="str">
        <f>IF(AM582=0,"",
IF(SUM($AM$47:AM582)=1,AO582,
IF($AM$1547&gt;SUM($AM$47:AM582),_xlfn.CONCAT(", ",AO582),
IF($AM$1547=SUM($AM$47:AM582),_xlfn.CONCAT(" y ",AO582)))))</f>
        <v/>
      </c>
      <c r="AO582" s="89" t="s">
        <v>6932</v>
      </c>
      <c r="AQ582" s="477">
        <f t="shared" si="87"/>
        <v>0</v>
      </c>
      <c r="AR582" s="321">
        <f t="shared" si="88"/>
        <v>0</v>
      </c>
      <c r="AS582" s="293">
        <f t="shared" si="89"/>
        <v>0</v>
      </c>
      <c r="AT582" s="294" t="str">
        <f>IF(AS582=0,"",
IF(SUM($AS$47:AS582)=1,AU582,
IF($AS$1547&gt;SUM($AS$47:AS582),_xlfn.CONCAT(", ",AU582),
IF($AS$1547=SUM($AS$47:AS582),_xlfn.CONCAT(" y ",AU582)))))</f>
        <v/>
      </c>
      <c r="AU582" s="89" t="s">
        <v>6932</v>
      </c>
    </row>
    <row r="583" spans="1:47" ht="15" customHeight="1">
      <c r="A583" s="64"/>
      <c r="B583" s="11"/>
      <c r="C583" s="1021" t="s">
        <v>6933</v>
      </c>
      <c r="D583" s="890"/>
      <c r="E583" s="997"/>
      <c r="F583" s="884"/>
      <c r="G583" s="884"/>
      <c r="H583" s="884"/>
      <c r="I583" s="884"/>
      <c r="J583" s="884"/>
      <c r="K583" s="885"/>
      <c r="L583" s="1027"/>
      <c r="M583" s="884"/>
      <c r="N583" s="884"/>
      <c r="O583" s="885"/>
      <c r="P583" s="1027"/>
      <c r="Q583" s="884"/>
      <c r="R583" s="884"/>
      <c r="S583" s="885"/>
      <c r="T583" s="991"/>
      <c r="U583" s="884"/>
      <c r="V583" s="884"/>
      <c r="W583" s="885"/>
      <c r="X583" s="796"/>
      <c r="Y583" s="796"/>
      <c r="Z583" s="796"/>
      <c r="AA583" s="796"/>
      <c r="AB583" s="796"/>
      <c r="AC583" s="796"/>
      <c r="AD583" s="796"/>
      <c r="AG583" s="323" t="b">
        <f t="shared" si="80"/>
        <v>0</v>
      </c>
      <c r="AH583" s="1" t="str">
        <f t="shared" si="81"/>
        <v/>
      </c>
      <c r="AI583" s="323" t="b">
        <f t="shared" si="82"/>
        <v>0</v>
      </c>
      <c r="AJ583" s="1" t="str">
        <f t="shared" si="83"/>
        <v/>
      </c>
      <c r="AK583" s="323" t="b">
        <f t="shared" si="84"/>
        <v>0</v>
      </c>
      <c r="AL583" s="648">
        <f t="shared" si="85"/>
        <v>0</v>
      </c>
      <c r="AM583" s="293">
        <f t="shared" si="86"/>
        <v>0</v>
      </c>
      <c r="AN583" s="294" t="str">
        <f>IF(AM583=0,"",
IF(SUM($AM$47:AM583)=1,AO583,
IF($AM$1547&gt;SUM($AM$47:AM583),_xlfn.CONCAT(", ",AO583),
IF($AM$1547=SUM($AM$47:AM583),_xlfn.CONCAT(" y ",AO583)))))</f>
        <v/>
      </c>
      <c r="AO583" s="89" t="s">
        <v>6934</v>
      </c>
      <c r="AQ583" s="477">
        <f t="shared" si="87"/>
        <v>0</v>
      </c>
      <c r="AR583" s="321">
        <f t="shared" si="88"/>
        <v>0</v>
      </c>
      <c r="AS583" s="293">
        <f t="shared" si="89"/>
        <v>0</v>
      </c>
      <c r="AT583" s="294" t="str">
        <f>IF(AS583=0,"",
IF(SUM($AS$47:AS583)=1,AU583,
IF($AS$1547&gt;SUM($AS$47:AS583),_xlfn.CONCAT(", ",AU583),
IF($AS$1547=SUM($AS$47:AS583),_xlfn.CONCAT(" y ",AU583)))))</f>
        <v/>
      </c>
      <c r="AU583" s="89" t="s">
        <v>6934</v>
      </c>
    </row>
    <row r="584" spans="1:47" ht="15" customHeight="1">
      <c r="A584" s="64"/>
      <c r="B584" s="11"/>
      <c r="C584" s="1021" t="s">
        <v>6935</v>
      </c>
      <c r="D584" s="890"/>
      <c r="E584" s="997"/>
      <c r="F584" s="884"/>
      <c r="G584" s="884"/>
      <c r="H584" s="884"/>
      <c r="I584" s="884"/>
      <c r="J584" s="884"/>
      <c r="K584" s="885"/>
      <c r="L584" s="1027"/>
      <c r="M584" s="884"/>
      <c r="N584" s="884"/>
      <c r="O584" s="885"/>
      <c r="P584" s="1027"/>
      <c r="Q584" s="884"/>
      <c r="R584" s="884"/>
      <c r="S584" s="885"/>
      <c r="T584" s="991"/>
      <c r="U584" s="884"/>
      <c r="V584" s="884"/>
      <c r="W584" s="885"/>
      <c r="X584" s="796"/>
      <c r="Y584" s="796"/>
      <c r="Z584" s="796"/>
      <c r="AA584" s="796"/>
      <c r="AB584" s="796"/>
      <c r="AC584" s="796"/>
      <c r="AD584" s="796"/>
      <c r="AG584" s="323" t="b">
        <f t="shared" si="80"/>
        <v>0</v>
      </c>
      <c r="AH584" s="1" t="str">
        <f t="shared" si="81"/>
        <v/>
      </c>
      <c r="AI584" s="323" t="b">
        <f t="shared" si="82"/>
        <v>0</v>
      </c>
      <c r="AJ584" s="1" t="str">
        <f t="shared" si="83"/>
        <v/>
      </c>
      <c r="AK584" s="323" t="b">
        <f t="shared" si="84"/>
        <v>0</v>
      </c>
      <c r="AL584" s="648">
        <f t="shared" si="85"/>
        <v>0</v>
      </c>
      <c r="AM584" s="293">
        <f t="shared" si="86"/>
        <v>0</v>
      </c>
      <c r="AN584" s="294" t="str">
        <f>IF(AM584=0,"",
IF(SUM($AM$47:AM584)=1,AO584,
IF($AM$1547&gt;SUM($AM$47:AM584),_xlfn.CONCAT(", ",AO584),
IF($AM$1547=SUM($AM$47:AM584),_xlfn.CONCAT(" y ",AO584)))))</f>
        <v/>
      </c>
      <c r="AO584" s="89" t="s">
        <v>6936</v>
      </c>
      <c r="AQ584" s="477">
        <f t="shared" si="87"/>
        <v>0</v>
      </c>
      <c r="AR584" s="321">
        <f t="shared" si="88"/>
        <v>0</v>
      </c>
      <c r="AS584" s="293">
        <f t="shared" si="89"/>
        <v>0</v>
      </c>
      <c r="AT584" s="294" t="str">
        <f>IF(AS584=0,"",
IF(SUM($AS$47:AS584)=1,AU584,
IF($AS$1547&gt;SUM($AS$47:AS584),_xlfn.CONCAT(", ",AU584),
IF($AS$1547=SUM($AS$47:AS584),_xlfn.CONCAT(" y ",AU584)))))</f>
        <v/>
      </c>
      <c r="AU584" s="89" t="s">
        <v>6936</v>
      </c>
    </row>
    <row r="585" spans="1:47" ht="15" customHeight="1">
      <c r="A585" s="64"/>
      <c r="B585" s="11"/>
      <c r="C585" s="1021" t="s">
        <v>6937</v>
      </c>
      <c r="D585" s="890"/>
      <c r="E585" s="997"/>
      <c r="F585" s="884"/>
      <c r="G585" s="884"/>
      <c r="H585" s="884"/>
      <c r="I585" s="884"/>
      <c r="J585" s="884"/>
      <c r="K585" s="885"/>
      <c r="L585" s="1027"/>
      <c r="M585" s="884"/>
      <c r="N585" s="884"/>
      <c r="O585" s="885"/>
      <c r="P585" s="1027"/>
      <c r="Q585" s="884"/>
      <c r="R585" s="884"/>
      <c r="S585" s="885"/>
      <c r="T585" s="991"/>
      <c r="U585" s="884"/>
      <c r="V585" s="884"/>
      <c r="W585" s="885"/>
      <c r="X585" s="796"/>
      <c r="Y585" s="796"/>
      <c r="Z585" s="796"/>
      <c r="AA585" s="796"/>
      <c r="AB585" s="796"/>
      <c r="AC585" s="796"/>
      <c r="AD585" s="796"/>
      <c r="AG585" s="323" t="b">
        <f t="shared" si="80"/>
        <v>0</v>
      </c>
      <c r="AH585" s="1" t="str">
        <f t="shared" si="81"/>
        <v/>
      </c>
      <c r="AI585" s="323" t="b">
        <f t="shared" si="82"/>
        <v>0</v>
      </c>
      <c r="AJ585" s="1" t="str">
        <f t="shared" si="83"/>
        <v/>
      </c>
      <c r="AK585" s="323" t="b">
        <f t="shared" si="84"/>
        <v>0</v>
      </c>
      <c r="AL585" s="648">
        <f t="shared" si="85"/>
        <v>0</v>
      </c>
      <c r="AM585" s="293">
        <f t="shared" si="86"/>
        <v>0</v>
      </c>
      <c r="AN585" s="294" t="str">
        <f>IF(AM585=0,"",
IF(SUM($AM$47:AM585)=1,AO585,
IF($AM$1547&gt;SUM($AM$47:AM585),_xlfn.CONCAT(", ",AO585),
IF($AM$1547=SUM($AM$47:AM585),_xlfn.CONCAT(" y ",AO585)))))</f>
        <v/>
      </c>
      <c r="AO585" s="89" t="s">
        <v>6938</v>
      </c>
      <c r="AQ585" s="477">
        <f t="shared" si="87"/>
        <v>0</v>
      </c>
      <c r="AR585" s="321">
        <f t="shared" si="88"/>
        <v>0</v>
      </c>
      <c r="AS585" s="293">
        <f t="shared" si="89"/>
        <v>0</v>
      </c>
      <c r="AT585" s="294" t="str">
        <f>IF(AS585=0,"",
IF(SUM($AS$47:AS585)=1,AU585,
IF($AS$1547&gt;SUM($AS$47:AS585),_xlfn.CONCAT(", ",AU585),
IF($AS$1547=SUM($AS$47:AS585),_xlfn.CONCAT(" y ",AU585)))))</f>
        <v/>
      </c>
      <c r="AU585" s="89" t="s">
        <v>6938</v>
      </c>
    </row>
    <row r="586" spans="1:47" ht="15" customHeight="1">
      <c r="A586" s="64"/>
      <c r="B586" s="11"/>
      <c r="C586" s="1021" t="s">
        <v>6939</v>
      </c>
      <c r="D586" s="890"/>
      <c r="E586" s="997"/>
      <c r="F586" s="884"/>
      <c r="G586" s="884"/>
      <c r="H586" s="884"/>
      <c r="I586" s="884"/>
      <c r="J586" s="884"/>
      <c r="K586" s="885"/>
      <c r="L586" s="1027"/>
      <c r="M586" s="884"/>
      <c r="N586" s="884"/>
      <c r="O586" s="885"/>
      <c r="P586" s="1027"/>
      <c r="Q586" s="884"/>
      <c r="R586" s="884"/>
      <c r="S586" s="885"/>
      <c r="T586" s="991"/>
      <c r="U586" s="884"/>
      <c r="V586" s="884"/>
      <c r="W586" s="885"/>
      <c r="X586" s="796"/>
      <c r="Y586" s="796"/>
      <c r="Z586" s="796"/>
      <c r="AA586" s="796"/>
      <c r="AB586" s="796"/>
      <c r="AC586" s="796"/>
      <c r="AD586" s="796"/>
      <c r="AG586" s="323" t="b">
        <f t="shared" si="80"/>
        <v>0</v>
      </c>
      <c r="AH586" s="1" t="str">
        <f t="shared" si="81"/>
        <v/>
      </c>
      <c r="AI586" s="323" t="b">
        <f t="shared" si="82"/>
        <v>0</v>
      </c>
      <c r="AJ586" s="1" t="str">
        <f t="shared" si="83"/>
        <v/>
      </c>
      <c r="AK586" s="323" t="b">
        <f t="shared" si="84"/>
        <v>0</v>
      </c>
      <c r="AL586" s="648">
        <f t="shared" si="85"/>
        <v>0</v>
      </c>
      <c r="AM586" s="293">
        <f t="shared" si="86"/>
        <v>0</v>
      </c>
      <c r="AN586" s="294" t="str">
        <f>IF(AM586=0,"",
IF(SUM($AM$47:AM586)=1,AO586,
IF($AM$1547&gt;SUM($AM$47:AM586),_xlfn.CONCAT(", ",AO586),
IF($AM$1547=SUM($AM$47:AM586),_xlfn.CONCAT(" y ",AO586)))))</f>
        <v/>
      </c>
      <c r="AO586" s="89" t="s">
        <v>6940</v>
      </c>
      <c r="AQ586" s="477">
        <f t="shared" si="87"/>
        <v>0</v>
      </c>
      <c r="AR586" s="321">
        <f t="shared" si="88"/>
        <v>0</v>
      </c>
      <c r="AS586" s="293">
        <f t="shared" si="89"/>
        <v>0</v>
      </c>
      <c r="AT586" s="294" t="str">
        <f>IF(AS586=0,"",
IF(SUM($AS$47:AS586)=1,AU586,
IF($AS$1547&gt;SUM($AS$47:AS586),_xlfn.CONCAT(", ",AU586),
IF($AS$1547=SUM($AS$47:AS586),_xlfn.CONCAT(" y ",AU586)))))</f>
        <v/>
      </c>
      <c r="AU586" s="89" t="s">
        <v>6940</v>
      </c>
    </row>
    <row r="587" spans="1:47" ht="15" customHeight="1">
      <c r="A587" s="64"/>
      <c r="B587" s="11"/>
      <c r="C587" s="1021" t="s">
        <v>6941</v>
      </c>
      <c r="D587" s="890"/>
      <c r="E587" s="997"/>
      <c r="F587" s="884"/>
      <c r="G587" s="884"/>
      <c r="H587" s="884"/>
      <c r="I587" s="884"/>
      <c r="J587" s="884"/>
      <c r="K587" s="885"/>
      <c r="L587" s="1027"/>
      <c r="M587" s="884"/>
      <c r="N587" s="884"/>
      <c r="O587" s="885"/>
      <c r="P587" s="1027"/>
      <c r="Q587" s="884"/>
      <c r="R587" s="884"/>
      <c r="S587" s="885"/>
      <c r="T587" s="991"/>
      <c r="U587" s="884"/>
      <c r="V587" s="884"/>
      <c r="W587" s="885"/>
      <c r="X587" s="796"/>
      <c r="Y587" s="796"/>
      <c r="Z587" s="796"/>
      <c r="AA587" s="796"/>
      <c r="AB587" s="796"/>
      <c r="AC587" s="796"/>
      <c r="AD587" s="796"/>
      <c r="AG587" s="323" t="b">
        <f t="shared" si="80"/>
        <v>0</v>
      </c>
      <c r="AH587" s="1" t="str">
        <f t="shared" si="81"/>
        <v/>
      </c>
      <c r="AI587" s="323" t="b">
        <f t="shared" si="82"/>
        <v>0</v>
      </c>
      <c r="AJ587" s="1" t="str">
        <f t="shared" si="83"/>
        <v/>
      </c>
      <c r="AK587" s="323" t="b">
        <f t="shared" si="84"/>
        <v>0</v>
      </c>
      <c r="AL587" s="648">
        <f t="shared" si="85"/>
        <v>0</v>
      </c>
      <c r="AM587" s="293">
        <f t="shared" si="86"/>
        <v>0</v>
      </c>
      <c r="AN587" s="294" t="str">
        <f>IF(AM587=0,"",
IF(SUM($AM$47:AM587)=1,AO587,
IF($AM$1547&gt;SUM($AM$47:AM587),_xlfn.CONCAT(", ",AO587),
IF($AM$1547=SUM($AM$47:AM587),_xlfn.CONCAT(" y ",AO587)))))</f>
        <v/>
      </c>
      <c r="AO587" s="89" t="s">
        <v>6942</v>
      </c>
      <c r="AQ587" s="477">
        <f t="shared" si="87"/>
        <v>0</v>
      </c>
      <c r="AR587" s="321">
        <f t="shared" si="88"/>
        <v>0</v>
      </c>
      <c r="AS587" s="293">
        <f t="shared" si="89"/>
        <v>0</v>
      </c>
      <c r="AT587" s="294" t="str">
        <f>IF(AS587=0,"",
IF(SUM($AS$47:AS587)=1,AU587,
IF($AS$1547&gt;SUM($AS$47:AS587),_xlfn.CONCAT(", ",AU587),
IF($AS$1547=SUM($AS$47:AS587),_xlfn.CONCAT(" y ",AU587)))))</f>
        <v/>
      </c>
      <c r="AU587" s="89" t="s">
        <v>6942</v>
      </c>
    </row>
    <row r="588" spans="1:47" ht="15" customHeight="1">
      <c r="A588" s="64"/>
      <c r="B588" s="11"/>
      <c r="C588" s="1021" t="s">
        <v>6943</v>
      </c>
      <c r="D588" s="890"/>
      <c r="E588" s="997"/>
      <c r="F588" s="884"/>
      <c r="G588" s="884"/>
      <c r="H588" s="884"/>
      <c r="I588" s="884"/>
      <c r="J588" s="884"/>
      <c r="K588" s="885"/>
      <c r="L588" s="1027"/>
      <c r="M588" s="884"/>
      <c r="N588" s="884"/>
      <c r="O588" s="885"/>
      <c r="P588" s="1027"/>
      <c r="Q588" s="884"/>
      <c r="R588" s="884"/>
      <c r="S588" s="885"/>
      <c r="T588" s="991"/>
      <c r="U588" s="884"/>
      <c r="V588" s="884"/>
      <c r="W588" s="885"/>
      <c r="X588" s="796"/>
      <c r="Y588" s="796"/>
      <c r="Z588" s="796"/>
      <c r="AA588" s="796"/>
      <c r="AB588" s="796"/>
      <c r="AC588" s="796"/>
      <c r="AD588" s="796"/>
      <c r="AG588" s="323" t="b">
        <f t="shared" si="80"/>
        <v>0</v>
      </c>
      <c r="AH588" s="1" t="str">
        <f t="shared" si="81"/>
        <v/>
      </c>
      <c r="AI588" s="323" t="b">
        <f t="shared" si="82"/>
        <v>0</v>
      </c>
      <c r="AJ588" s="1" t="str">
        <f t="shared" si="83"/>
        <v/>
      </c>
      <c r="AK588" s="323" t="b">
        <f t="shared" si="84"/>
        <v>0</v>
      </c>
      <c r="AL588" s="648">
        <f t="shared" si="85"/>
        <v>0</v>
      </c>
      <c r="AM588" s="293">
        <f t="shared" si="86"/>
        <v>0</v>
      </c>
      <c r="AN588" s="294" t="str">
        <f>IF(AM588=0,"",
IF(SUM($AM$47:AM588)=1,AO588,
IF($AM$1547&gt;SUM($AM$47:AM588),_xlfn.CONCAT(", ",AO588),
IF($AM$1547=SUM($AM$47:AM588),_xlfn.CONCAT(" y ",AO588)))))</f>
        <v/>
      </c>
      <c r="AO588" s="89" t="s">
        <v>6944</v>
      </c>
      <c r="AQ588" s="477">
        <f t="shared" si="87"/>
        <v>0</v>
      </c>
      <c r="AR588" s="321">
        <f t="shared" si="88"/>
        <v>0</v>
      </c>
      <c r="AS588" s="293">
        <f t="shared" si="89"/>
        <v>0</v>
      </c>
      <c r="AT588" s="294" t="str">
        <f>IF(AS588=0,"",
IF(SUM($AS$47:AS588)=1,AU588,
IF($AS$1547&gt;SUM($AS$47:AS588),_xlfn.CONCAT(", ",AU588),
IF($AS$1547=SUM($AS$47:AS588),_xlfn.CONCAT(" y ",AU588)))))</f>
        <v/>
      </c>
      <c r="AU588" s="89" t="s">
        <v>6944</v>
      </c>
    </row>
    <row r="589" spans="1:47" ht="15" customHeight="1">
      <c r="A589" s="64"/>
      <c r="B589" s="11"/>
      <c r="C589" s="1021" t="s">
        <v>6945</v>
      </c>
      <c r="D589" s="890"/>
      <c r="E589" s="997"/>
      <c r="F589" s="884"/>
      <c r="G589" s="884"/>
      <c r="H589" s="884"/>
      <c r="I589" s="884"/>
      <c r="J589" s="884"/>
      <c r="K589" s="885"/>
      <c r="L589" s="1027"/>
      <c r="M589" s="884"/>
      <c r="N589" s="884"/>
      <c r="O589" s="885"/>
      <c r="P589" s="1027"/>
      <c r="Q589" s="884"/>
      <c r="R589" s="884"/>
      <c r="S589" s="885"/>
      <c r="T589" s="991"/>
      <c r="U589" s="884"/>
      <c r="V589" s="884"/>
      <c r="W589" s="885"/>
      <c r="X589" s="796"/>
      <c r="Y589" s="796"/>
      <c r="Z589" s="796"/>
      <c r="AA589" s="796"/>
      <c r="AB589" s="796"/>
      <c r="AC589" s="796"/>
      <c r="AD589" s="796"/>
      <c r="AG589" s="323" t="b">
        <f t="shared" si="80"/>
        <v>0</v>
      </c>
      <c r="AH589" s="1" t="str">
        <f t="shared" si="81"/>
        <v/>
      </c>
      <c r="AI589" s="323" t="b">
        <f t="shared" si="82"/>
        <v>0</v>
      </c>
      <c r="AJ589" s="1" t="str">
        <f t="shared" si="83"/>
        <v/>
      </c>
      <c r="AK589" s="323" t="b">
        <f t="shared" si="84"/>
        <v>0</v>
      </c>
      <c r="AL589" s="648">
        <f t="shared" si="85"/>
        <v>0</v>
      </c>
      <c r="AM589" s="293">
        <f t="shared" si="86"/>
        <v>0</v>
      </c>
      <c r="AN589" s="294" t="str">
        <f>IF(AM589=0,"",
IF(SUM($AM$47:AM589)=1,AO589,
IF($AM$1547&gt;SUM($AM$47:AM589),_xlfn.CONCAT(", ",AO589),
IF($AM$1547=SUM($AM$47:AM589),_xlfn.CONCAT(" y ",AO589)))))</f>
        <v/>
      </c>
      <c r="AO589" s="89" t="s">
        <v>6946</v>
      </c>
      <c r="AQ589" s="477">
        <f t="shared" si="87"/>
        <v>0</v>
      </c>
      <c r="AR589" s="321">
        <f t="shared" si="88"/>
        <v>0</v>
      </c>
      <c r="AS589" s="293">
        <f t="shared" si="89"/>
        <v>0</v>
      </c>
      <c r="AT589" s="294" t="str">
        <f>IF(AS589=0,"",
IF(SUM($AS$47:AS589)=1,AU589,
IF($AS$1547&gt;SUM($AS$47:AS589),_xlfn.CONCAT(", ",AU589),
IF($AS$1547=SUM($AS$47:AS589),_xlfn.CONCAT(" y ",AU589)))))</f>
        <v/>
      </c>
      <c r="AU589" s="89" t="s">
        <v>6946</v>
      </c>
    </row>
    <row r="590" spans="1:47" ht="15" customHeight="1">
      <c r="A590" s="64"/>
      <c r="B590" s="11"/>
      <c r="C590" s="1021" t="s">
        <v>6947</v>
      </c>
      <c r="D590" s="890"/>
      <c r="E590" s="997"/>
      <c r="F590" s="884"/>
      <c r="G590" s="884"/>
      <c r="H590" s="884"/>
      <c r="I590" s="884"/>
      <c r="J590" s="884"/>
      <c r="K590" s="885"/>
      <c r="L590" s="1027"/>
      <c r="M590" s="884"/>
      <c r="N590" s="884"/>
      <c r="O590" s="885"/>
      <c r="P590" s="1027"/>
      <c r="Q590" s="884"/>
      <c r="R590" s="884"/>
      <c r="S590" s="885"/>
      <c r="T590" s="991"/>
      <c r="U590" s="884"/>
      <c r="V590" s="884"/>
      <c r="W590" s="885"/>
      <c r="X590" s="796"/>
      <c r="Y590" s="796"/>
      <c r="Z590" s="796"/>
      <c r="AA590" s="796"/>
      <c r="AB590" s="796"/>
      <c r="AC590" s="796"/>
      <c r="AD590" s="796"/>
      <c r="AG590" s="323" t="b">
        <f t="shared" si="80"/>
        <v>0</v>
      </c>
      <c r="AH590" s="1" t="str">
        <f t="shared" si="81"/>
        <v/>
      </c>
      <c r="AI590" s="323" t="b">
        <f t="shared" si="82"/>
        <v>0</v>
      </c>
      <c r="AJ590" s="1" t="str">
        <f t="shared" si="83"/>
        <v/>
      </c>
      <c r="AK590" s="323" t="b">
        <f t="shared" si="84"/>
        <v>0</v>
      </c>
      <c r="AL590" s="648">
        <f t="shared" si="85"/>
        <v>0</v>
      </c>
      <c r="AM590" s="293">
        <f t="shared" si="86"/>
        <v>0</v>
      </c>
      <c r="AN590" s="294" t="str">
        <f>IF(AM590=0,"",
IF(SUM($AM$47:AM590)=1,AO590,
IF($AM$1547&gt;SUM($AM$47:AM590),_xlfn.CONCAT(", ",AO590),
IF($AM$1547=SUM($AM$47:AM590),_xlfn.CONCAT(" y ",AO590)))))</f>
        <v/>
      </c>
      <c r="AO590" s="89" t="s">
        <v>6948</v>
      </c>
      <c r="AQ590" s="477">
        <f t="shared" si="87"/>
        <v>0</v>
      </c>
      <c r="AR590" s="321">
        <f t="shared" si="88"/>
        <v>0</v>
      </c>
      <c r="AS590" s="293">
        <f t="shared" si="89"/>
        <v>0</v>
      </c>
      <c r="AT590" s="294" t="str">
        <f>IF(AS590=0,"",
IF(SUM($AS$47:AS590)=1,AU590,
IF($AS$1547&gt;SUM($AS$47:AS590),_xlfn.CONCAT(", ",AU590),
IF($AS$1547=SUM($AS$47:AS590),_xlfn.CONCAT(" y ",AU590)))))</f>
        <v/>
      </c>
      <c r="AU590" s="89" t="s">
        <v>6948</v>
      </c>
    </row>
    <row r="591" spans="1:47" ht="15" customHeight="1">
      <c r="A591" s="64"/>
      <c r="B591" s="11"/>
      <c r="C591" s="1021" t="s">
        <v>6949</v>
      </c>
      <c r="D591" s="890"/>
      <c r="E591" s="997"/>
      <c r="F591" s="884"/>
      <c r="G591" s="884"/>
      <c r="H591" s="884"/>
      <c r="I591" s="884"/>
      <c r="J591" s="884"/>
      <c r="K591" s="885"/>
      <c r="L591" s="1027"/>
      <c r="M591" s="884"/>
      <c r="N591" s="884"/>
      <c r="O591" s="885"/>
      <c r="P591" s="1027"/>
      <c r="Q591" s="884"/>
      <c r="R591" s="884"/>
      <c r="S591" s="885"/>
      <c r="T591" s="991"/>
      <c r="U591" s="884"/>
      <c r="V591" s="884"/>
      <c r="W591" s="885"/>
      <c r="X591" s="796"/>
      <c r="Y591" s="796"/>
      <c r="Z591" s="796"/>
      <c r="AA591" s="796"/>
      <c r="AB591" s="796"/>
      <c r="AC591" s="796"/>
      <c r="AD591" s="796"/>
      <c r="AG591" s="323" t="b">
        <f t="shared" si="80"/>
        <v>0</v>
      </c>
      <c r="AH591" s="1" t="str">
        <f t="shared" si="81"/>
        <v/>
      </c>
      <c r="AI591" s="323" t="b">
        <f t="shared" si="82"/>
        <v>0</v>
      </c>
      <c r="AJ591" s="1" t="str">
        <f t="shared" si="83"/>
        <v/>
      </c>
      <c r="AK591" s="323" t="b">
        <f t="shared" si="84"/>
        <v>0</v>
      </c>
      <c r="AL591" s="648">
        <f t="shared" si="85"/>
        <v>0</v>
      </c>
      <c r="AM591" s="293">
        <f t="shared" si="86"/>
        <v>0</v>
      </c>
      <c r="AN591" s="294" t="str">
        <f>IF(AM591=0,"",
IF(SUM($AM$47:AM591)=1,AO591,
IF($AM$1547&gt;SUM($AM$47:AM591),_xlfn.CONCAT(", ",AO591),
IF($AM$1547=SUM($AM$47:AM591),_xlfn.CONCAT(" y ",AO591)))))</f>
        <v/>
      </c>
      <c r="AO591" s="89" t="s">
        <v>6950</v>
      </c>
      <c r="AQ591" s="477">
        <f t="shared" si="87"/>
        <v>0</v>
      </c>
      <c r="AR591" s="321">
        <f t="shared" si="88"/>
        <v>0</v>
      </c>
      <c r="AS591" s="293">
        <f t="shared" si="89"/>
        <v>0</v>
      </c>
      <c r="AT591" s="294" t="str">
        <f>IF(AS591=0,"",
IF(SUM($AS$47:AS591)=1,AU591,
IF($AS$1547&gt;SUM($AS$47:AS591),_xlfn.CONCAT(", ",AU591),
IF($AS$1547=SUM($AS$47:AS591),_xlfn.CONCAT(" y ",AU591)))))</f>
        <v/>
      </c>
      <c r="AU591" s="89" t="s">
        <v>6950</v>
      </c>
    </row>
    <row r="592" spans="1:47" ht="15" customHeight="1">
      <c r="A592" s="64"/>
      <c r="B592" s="11"/>
      <c r="C592" s="1021" t="s">
        <v>6951</v>
      </c>
      <c r="D592" s="890"/>
      <c r="E592" s="997"/>
      <c r="F592" s="884"/>
      <c r="G592" s="884"/>
      <c r="H592" s="884"/>
      <c r="I592" s="884"/>
      <c r="J592" s="884"/>
      <c r="K592" s="885"/>
      <c r="L592" s="1027"/>
      <c r="M592" s="884"/>
      <c r="N592" s="884"/>
      <c r="O592" s="885"/>
      <c r="P592" s="1027"/>
      <c r="Q592" s="884"/>
      <c r="R592" s="884"/>
      <c r="S592" s="885"/>
      <c r="T592" s="991"/>
      <c r="U592" s="884"/>
      <c r="V592" s="884"/>
      <c r="W592" s="885"/>
      <c r="X592" s="796"/>
      <c r="Y592" s="796"/>
      <c r="Z592" s="796"/>
      <c r="AA592" s="796"/>
      <c r="AB592" s="796"/>
      <c r="AC592" s="796"/>
      <c r="AD592" s="796"/>
      <c r="AG592" s="323" t="b">
        <f t="shared" si="80"/>
        <v>0</v>
      </c>
      <c r="AH592" s="1" t="str">
        <f t="shared" si="81"/>
        <v/>
      </c>
      <c r="AI592" s="323" t="b">
        <f t="shared" si="82"/>
        <v>0</v>
      </c>
      <c r="AJ592" s="1" t="str">
        <f t="shared" si="83"/>
        <v/>
      </c>
      <c r="AK592" s="323" t="b">
        <f t="shared" si="84"/>
        <v>0</v>
      </c>
      <c r="AL592" s="648">
        <f t="shared" si="85"/>
        <v>0</v>
      </c>
      <c r="AM592" s="293">
        <f t="shared" si="86"/>
        <v>0</v>
      </c>
      <c r="AN592" s="294" t="str">
        <f>IF(AM592=0,"",
IF(SUM($AM$47:AM592)=1,AO592,
IF($AM$1547&gt;SUM($AM$47:AM592),_xlfn.CONCAT(", ",AO592),
IF($AM$1547=SUM($AM$47:AM592),_xlfn.CONCAT(" y ",AO592)))))</f>
        <v/>
      </c>
      <c r="AO592" s="89" t="s">
        <v>6952</v>
      </c>
      <c r="AQ592" s="477">
        <f t="shared" si="87"/>
        <v>0</v>
      </c>
      <c r="AR592" s="321">
        <f t="shared" si="88"/>
        <v>0</v>
      </c>
      <c r="AS592" s="293">
        <f t="shared" si="89"/>
        <v>0</v>
      </c>
      <c r="AT592" s="294" t="str">
        <f>IF(AS592=0,"",
IF(SUM($AS$47:AS592)=1,AU592,
IF($AS$1547&gt;SUM($AS$47:AS592),_xlfn.CONCAT(", ",AU592),
IF($AS$1547=SUM($AS$47:AS592),_xlfn.CONCAT(" y ",AU592)))))</f>
        <v/>
      </c>
      <c r="AU592" s="89" t="s">
        <v>6952</v>
      </c>
    </row>
    <row r="593" spans="1:47" ht="15" customHeight="1">
      <c r="A593" s="64"/>
      <c r="B593" s="11"/>
      <c r="C593" s="1021" t="s">
        <v>6953</v>
      </c>
      <c r="D593" s="890"/>
      <c r="E593" s="997"/>
      <c r="F593" s="884"/>
      <c r="G593" s="884"/>
      <c r="H593" s="884"/>
      <c r="I593" s="884"/>
      <c r="J593" s="884"/>
      <c r="K593" s="885"/>
      <c r="L593" s="1027"/>
      <c r="M593" s="884"/>
      <c r="N593" s="884"/>
      <c r="O593" s="885"/>
      <c r="P593" s="1027"/>
      <c r="Q593" s="884"/>
      <c r="R593" s="884"/>
      <c r="S593" s="885"/>
      <c r="T593" s="991"/>
      <c r="U593" s="884"/>
      <c r="V593" s="884"/>
      <c r="W593" s="885"/>
      <c r="X593" s="796"/>
      <c r="Y593" s="796"/>
      <c r="Z593" s="796"/>
      <c r="AA593" s="796"/>
      <c r="AB593" s="796"/>
      <c r="AC593" s="796"/>
      <c r="AD593" s="796"/>
      <c r="AG593" s="323" t="b">
        <f t="shared" si="80"/>
        <v>0</v>
      </c>
      <c r="AH593" s="1" t="str">
        <f t="shared" si="81"/>
        <v/>
      </c>
      <c r="AI593" s="323" t="b">
        <f t="shared" si="82"/>
        <v>0</v>
      </c>
      <c r="AJ593" s="1" t="str">
        <f t="shared" si="83"/>
        <v/>
      </c>
      <c r="AK593" s="323" t="b">
        <f t="shared" si="84"/>
        <v>0</v>
      </c>
      <c r="AL593" s="648">
        <f t="shared" si="85"/>
        <v>0</v>
      </c>
      <c r="AM593" s="293">
        <f t="shared" si="86"/>
        <v>0</v>
      </c>
      <c r="AN593" s="294" t="str">
        <f>IF(AM593=0,"",
IF(SUM($AM$47:AM593)=1,AO593,
IF($AM$1547&gt;SUM($AM$47:AM593),_xlfn.CONCAT(", ",AO593),
IF($AM$1547=SUM($AM$47:AM593),_xlfn.CONCAT(" y ",AO593)))))</f>
        <v/>
      </c>
      <c r="AO593" s="89" t="s">
        <v>6954</v>
      </c>
      <c r="AQ593" s="477">
        <f t="shared" si="87"/>
        <v>0</v>
      </c>
      <c r="AR593" s="321">
        <f t="shared" si="88"/>
        <v>0</v>
      </c>
      <c r="AS593" s="293">
        <f t="shared" si="89"/>
        <v>0</v>
      </c>
      <c r="AT593" s="294" t="str">
        <f>IF(AS593=0,"",
IF(SUM($AS$47:AS593)=1,AU593,
IF($AS$1547&gt;SUM($AS$47:AS593),_xlfn.CONCAT(", ",AU593),
IF($AS$1547=SUM($AS$47:AS593),_xlfn.CONCAT(" y ",AU593)))))</f>
        <v/>
      </c>
      <c r="AU593" s="89" t="s">
        <v>6954</v>
      </c>
    </row>
    <row r="594" spans="1:47" ht="15" customHeight="1">
      <c r="A594" s="64"/>
      <c r="B594" s="11"/>
      <c r="C594" s="1021" t="s">
        <v>6955</v>
      </c>
      <c r="D594" s="890"/>
      <c r="E594" s="997"/>
      <c r="F594" s="884"/>
      <c r="G594" s="884"/>
      <c r="H594" s="884"/>
      <c r="I594" s="884"/>
      <c r="J594" s="884"/>
      <c r="K594" s="885"/>
      <c r="L594" s="1027"/>
      <c r="M594" s="884"/>
      <c r="N594" s="884"/>
      <c r="O594" s="885"/>
      <c r="P594" s="1027"/>
      <c r="Q594" s="884"/>
      <c r="R594" s="884"/>
      <c r="S594" s="885"/>
      <c r="T594" s="991"/>
      <c r="U594" s="884"/>
      <c r="V594" s="884"/>
      <c r="W594" s="885"/>
      <c r="X594" s="796"/>
      <c r="Y594" s="796"/>
      <c r="Z594" s="796"/>
      <c r="AA594" s="796"/>
      <c r="AB594" s="796"/>
      <c r="AC594" s="796"/>
      <c r="AD594" s="796"/>
      <c r="AG594" s="323" t="b">
        <f t="shared" si="80"/>
        <v>0</v>
      </c>
      <c r="AH594" s="1" t="str">
        <f t="shared" si="81"/>
        <v/>
      </c>
      <c r="AI594" s="323" t="b">
        <f t="shared" si="82"/>
        <v>0</v>
      </c>
      <c r="AJ594" s="1" t="str">
        <f t="shared" si="83"/>
        <v/>
      </c>
      <c r="AK594" s="323" t="b">
        <f t="shared" si="84"/>
        <v>0</v>
      </c>
      <c r="AL594" s="648">
        <f t="shared" si="85"/>
        <v>0</v>
      </c>
      <c r="AM594" s="293">
        <f t="shared" si="86"/>
        <v>0</v>
      </c>
      <c r="AN594" s="294" t="str">
        <f>IF(AM594=0,"",
IF(SUM($AM$47:AM594)=1,AO594,
IF($AM$1547&gt;SUM($AM$47:AM594),_xlfn.CONCAT(", ",AO594),
IF($AM$1547=SUM($AM$47:AM594),_xlfn.CONCAT(" y ",AO594)))))</f>
        <v/>
      </c>
      <c r="AO594" s="89" t="s">
        <v>6956</v>
      </c>
      <c r="AQ594" s="477">
        <f t="shared" si="87"/>
        <v>0</v>
      </c>
      <c r="AR594" s="321">
        <f t="shared" si="88"/>
        <v>0</v>
      </c>
      <c r="AS594" s="293">
        <f t="shared" si="89"/>
        <v>0</v>
      </c>
      <c r="AT594" s="294" t="str">
        <f>IF(AS594=0,"",
IF(SUM($AS$47:AS594)=1,AU594,
IF($AS$1547&gt;SUM($AS$47:AS594),_xlfn.CONCAT(", ",AU594),
IF($AS$1547=SUM($AS$47:AS594),_xlfn.CONCAT(" y ",AU594)))))</f>
        <v/>
      </c>
      <c r="AU594" s="89" t="s">
        <v>6956</v>
      </c>
    </row>
    <row r="595" spans="1:47" ht="15" customHeight="1">
      <c r="A595" s="64"/>
      <c r="B595" s="11"/>
      <c r="C595" s="1021" t="s">
        <v>6957</v>
      </c>
      <c r="D595" s="890"/>
      <c r="E595" s="997"/>
      <c r="F595" s="884"/>
      <c r="G595" s="884"/>
      <c r="H595" s="884"/>
      <c r="I595" s="884"/>
      <c r="J595" s="884"/>
      <c r="K595" s="885"/>
      <c r="L595" s="1027"/>
      <c r="M595" s="884"/>
      <c r="N595" s="884"/>
      <c r="O595" s="885"/>
      <c r="P595" s="1027"/>
      <c r="Q595" s="884"/>
      <c r="R595" s="884"/>
      <c r="S595" s="885"/>
      <c r="T595" s="991"/>
      <c r="U595" s="884"/>
      <c r="V595" s="884"/>
      <c r="W595" s="885"/>
      <c r="X595" s="796"/>
      <c r="Y595" s="796"/>
      <c r="Z595" s="796"/>
      <c r="AA595" s="796"/>
      <c r="AB595" s="796"/>
      <c r="AC595" s="796"/>
      <c r="AD595" s="796"/>
      <c r="AG595" s="323" t="b">
        <f t="shared" si="80"/>
        <v>0</v>
      </c>
      <c r="AH595" s="1" t="str">
        <f t="shared" si="81"/>
        <v/>
      </c>
      <c r="AI595" s="323" t="b">
        <f t="shared" si="82"/>
        <v>0</v>
      </c>
      <c r="AJ595" s="1" t="str">
        <f t="shared" si="83"/>
        <v/>
      </c>
      <c r="AK595" s="323" t="b">
        <f t="shared" si="84"/>
        <v>0</v>
      </c>
      <c r="AL595" s="648">
        <f t="shared" si="85"/>
        <v>0</v>
      </c>
      <c r="AM595" s="293">
        <f t="shared" si="86"/>
        <v>0</v>
      </c>
      <c r="AN595" s="294" t="str">
        <f>IF(AM595=0,"",
IF(SUM($AM$47:AM595)=1,AO595,
IF($AM$1547&gt;SUM($AM$47:AM595),_xlfn.CONCAT(", ",AO595),
IF($AM$1547=SUM($AM$47:AM595),_xlfn.CONCAT(" y ",AO595)))))</f>
        <v/>
      </c>
      <c r="AO595" s="89" t="s">
        <v>6958</v>
      </c>
      <c r="AQ595" s="477">
        <f t="shared" si="87"/>
        <v>0</v>
      </c>
      <c r="AR595" s="321">
        <f t="shared" si="88"/>
        <v>0</v>
      </c>
      <c r="AS595" s="293">
        <f t="shared" si="89"/>
        <v>0</v>
      </c>
      <c r="AT595" s="294" t="str">
        <f>IF(AS595=0,"",
IF(SUM($AS$47:AS595)=1,AU595,
IF($AS$1547&gt;SUM($AS$47:AS595),_xlfn.CONCAT(", ",AU595),
IF($AS$1547=SUM($AS$47:AS595),_xlfn.CONCAT(" y ",AU595)))))</f>
        <v/>
      </c>
      <c r="AU595" s="89" t="s">
        <v>6958</v>
      </c>
    </row>
    <row r="596" spans="1:47" ht="15" customHeight="1">
      <c r="A596" s="64"/>
      <c r="B596" s="11"/>
      <c r="C596" s="1021" t="s">
        <v>6959</v>
      </c>
      <c r="D596" s="890"/>
      <c r="E596" s="997"/>
      <c r="F596" s="884"/>
      <c r="G596" s="884"/>
      <c r="H596" s="884"/>
      <c r="I596" s="884"/>
      <c r="J596" s="884"/>
      <c r="K596" s="885"/>
      <c r="L596" s="1027"/>
      <c r="M596" s="884"/>
      <c r="N596" s="884"/>
      <c r="O596" s="885"/>
      <c r="P596" s="1027"/>
      <c r="Q596" s="884"/>
      <c r="R596" s="884"/>
      <c r="S596" s="885"/>
      <c r="T596" s="991"/>
      <c r="U596" s="884"/>
      <c r="V596" s="884"/>
      <c r="W596" s="885"/>
      <c r="X596" s="796"/>
      <c r="Y596" s="796"/>
      <c r="Z596" s="796"/>
      <c r="AA596" s="796"/>
      <c r="AB596" s="796"/>
      <c r="AC596" s="796"/>
      <c r="AD596" s="796"/>
      <c r="AG596" s="323" t="b">
        <f t="shared" si="80"/>
        <v>0</v>
      </c>
      <c r="AH596" s="1" t="str">
        <f t="shared" si="81"/>
        <v/>
      </c>
      <c r="AI596" s="323" t="b">
        <f t="shared" si="82"/>
        <v>0</v>
      </c>
      <c r="AJ596" s="1" t="str">
        <f t="shared" si="83"/>
        <v/>
      </c>
      <c r="AK596" s="323" t="b">
        <f t="shared" si="84"/>
        <v>0</v>
      </c>
      <c r="AL596" s="648">
        <f t="shared" si="85"/>
        <v>0</v>
      </c>
      <c r="AM596" s="293">
        <f t="shared" si="86"/>
        <v>0</v>
      </c>
      <c r="AN596" s="294" t="str">
        <f>IF(AM596=0,"",
IF(SUM($AM$47:AM596)=1,AO596,
IF($AM$1547&gt;SUM($AM$47:AM596),_xlfn.CONCAT(", ",AO596),
IF($AM$1547=SUM($AM$47:AM596),_xlfn.CONCAT(" y ",AO596)))))</f>
        <v/>
      </c>
      <c r="AO596" s="89" t="s">
        <v>6960</v>
      </c>
      <c r="AQ596" s="477">
        <f t="shared" si="87"/>
        <v>0</v>
      </c>
      <c r="AR596" s="321">
        <f t="shared" si="88"/>
        <v>0</v>
      </c>
      <c r="AS596" s="293">
        <f t="shared" si="89"/>
        <v>0</v>
      </c>
      <c r="AT596" s="294" t="str">
        <f>IF(AS596=0,"",
IF(SUM($AS$47:AS596)=1,AU596,
IF($AS$1547&gt;SUM($AS$47:AS596),_xlfn.CONCAT(", ",AU596),
IF($AS$1547=SUM($AS$47:AS596),_xlfn.CONCAT(" y ",AU596)))))</f>
        <v/>
      </c>
      <c r="AU596" s="89" t="s">
        <v>6960</v>
      </c>
    </row>
    <row r="597" spans="1:47" ht="15" customHeight="1">
      <c r="A597" s="64"/>
      <c r="B597" s="11"/>
      <c r="C597" s="1021" t="s">
        <v>6961</v>
      </c>
      <c r="D597" s="890"/>
      <c r="E597" s="997"/>
      <c r="F597" s="884"/>
      <c r="G597" s="884"/>
      <c r="H597" s="884"/>
      <c r="I597" s="884"/>
      <c r="J597" s="884"/>
      <c r="K597" s="885"/>
      <c r="L597" s="1027"/>
      <c r="M597" s="884"/>
      <c r="N597" s="884"/>
      <c r="O597" s="885"/>
      <c r="P597" s="1027"/>
      <c r="Q597" s="884"/>
      <c r="R597" s="884"/>
      <c r="S597" s="885"/>
      <c r="T597" s="991"/>
      <c r="U597" s="884"/>
      <c r="V597" s="884"/>
      <c r="W597" s="885"/>
      <c r="X597" s="796"/>
      <c r="Y597" s="796"/>
      <c r="Z597" s="796"/>
      <c r="AA597" s="796"/>
      <c r="AB597" s="796"/>
      <c r="AC597" s="796"/>
      <c r="AD597" s="796"/>
      <c r="AG597" s="323" t="b">
        <f t="shared" si="80"/>
        <v>0</v>
      </c>
      <c r="AH597" s="1" t="str">
        <f t="shared" si="81"/>
        <v/>
      </c>
      <c r="AI597" s="323" t="b">
        <f t="shared" si="82"/>
        <v>0</v>
      </c>
      <c r="AJ597" s="1" t="str">
        <f t="shared" si="83"/>
        <v/>
      </c>
      <c r="AK597" s="323" t="b">
        <f t="shared" si="84"/>
        <v>0</v>
      </c>
      <c r="AL597" s="648">
        <f t="shared" si="85"/>
        <v>0</v>
      </c>
      <c r="AM597" s="293">
        <f t="shared" si="86"/>
        <v>0</v>
      </c>
      <c r="AN597" s="294" t="str">
        <f>IF(AM597=0,"",
IF(SUM($AM$47:AM597)=1,AO597,
IF($AM$1547&gt;SUM($AM$47:AM597),_xlfn.CONCAT(", ",AO597),
IF($AM$1547=SUM($AM$47:AM597),_xlfn.CONCAT(" y ",AO597)))))</f>
        <v/>
      </c>
      <c r="AO597" s="89" t="s">
        <v>6962</v>
      </c>
      <c r="AQ597" s="477">
        <f t="shared" si="87"/>
        <v>0</v>
      </c>
      <c r="AR597" s="321">
        <f t="shared" si="88"/>
        <v>0</v>
      </c>
      <c r="AS597" s="293">
        <f t="shared" si="89"/>
        <v>0</v>
      </c>
      <c r="AT597" s="294" t="str">
        <f>IF(AS597=0,"",
IF(SUM($AS$47:AS597)=1,AU597,
IF($AS$1547&gt;SUM($AS$47:AS597),_xlfn.CONCAT(", ",AU597),
IF($AS$1547=SUM($AS$47:AS597),_xlfn.CONCAT(" y ",AU597)))))</f>
        <v/>
      </c>
      <c r="AU597" s="89" t="s">
        <v>6962</v>
      </c>
    </row>
    <row r="598" spans="1:47" ht="15" customHeight="1">
      <c r="A598" s="64"/>
      <c r="B598" s="11"/>
      <c r="C598" s="1021" t="s">
        <v>6963</v>
      </c>
      <c r="D598" s="890"/>
      <c r="E598" s="997"/>
      <c r="F598" s="884"/>
      <c r="G598" s="884"/>
      <c r="H598" s="884"/>
      <c r="I598" s="884"/>
      <c r="J598" s="884"/>
      <c r="K598" s="885"/>
      <c r="L598" s="1027"/>
      <c r="M598" s="884"/>
      <c r="N598" s="884"/>
      <c r="O598" s="885"/>
      <c r="P598" s="1027"/>
      <c r="Q598" s="884"/>
      <c r="R598" s="884"/>
      <c r="S598" s="885"/>
      <c r="T598" s="991"/>
      <c r="U598" s="884"/>
      <c r="V598" s="884"/>
      <c r="W598" s="885"/>
      <c r="X598" s="796"/>
      <c r="Y598" s="796"/>
      <c r="Z598" s="796"/>
      <c r="AA598" s="796"/>
      <c r="AB598" s="796"/>
      <c r="AC598" s="796"/>
      <c r="AD598" s="796"/>
      <c r="AG598" s="323" t="b">
        <f t="shared" si="80"/>
        <v>0</v>
      </c>
      <c r="AH598" s="1" t="str">
        <f t="shared" si="81"/>
        <v/>
      </c>
      <c r="AI598" s="323" t="b">
        <f t="shared" si="82"/>
        <v>0</v>
      </c>
      <c r="AJ598" s="1" t="str">
        <f t="shared" si="83"/>
        <v/>
      </c>
      <c r="AK598" s="323" t="b">
        <f t="shared" si="84"/>
        <v>0</v>
      </c>
      <c r="AL598" s="648">
        <f t="shared" si="85"/>
        <v>0</v>
      </c>
      <c r="AM598" s="293">
        <f t="shared" si="86"/>
        <v>0</v>
      </c>
      <c r="AN598" s="294" t="str">
        <f>IF(AM598=0,"",
IF(SUM($AM$47:AM598)=1,AO598,
IF($AM$1547&gt;SUM($AM$47:AM598),_xlfn.CONCAT(", ",AO598),
IF($AM$1547=SUM($AM$47:AM598),_xlfn.CONCAT(" y ",AO598)))))</f>
        <v/>
      </c>
      <c r="AO598" s="89" t="s">
        <v>6964</v>
      </c>
      <c r="AQ598" s="477">
        <f t="shared" si="87"/>
        <v>0</v>
      </c>
      <c r="AR598" s="321">
        <f t="shared" si="88"/>
        <v>0</v>
      </c>
      <c r="AS598" s="293">
        <f t="shared" si="89"/>
        <v>0</v>
      </c>
      <c r="AT598" s="294" t="str">
        <f>IF(AS598=0,"",
IF(SUM($AS$47:AS598)=1,AU598,
IF($AS$1547&gt;SUM($AS$47:AS598),_xlfn.CONCAT(", ",AU598),
IF($AS$1547=SUM($AS$47:AS598),_xlfn.CONCAT(" y ",AU598)))))</f>
        <v/>
      </c>
      <c r="AU598" s="89" t="s">
        <v>6964</v>
      </c>
    </row>
    <row r="599" spans="1:47" ht="15" customHeight="1">
      <c r="A599" s="64"/>
      <c r="B599" s="11"/>
      <c r="C599" s="1021" t="s">
        <v>6965</v>
      </c>
      <c r="D599" s="890"/>
      <c r="E599" s="997"/>
      <c r="F599" s="884"/>
      <c r="G599" s="884"/>
      <c r="H599" s="884"/>
      <c r="I599" s="884"/>
      <c r="J599" s="884"/>
      <c r="K599" s="885"/>
      <c r="L599" s="1027"/>
      <c r="M599" s="884"/>
      <c r="N599" s="884"/>
      <c r="O599" s="885"/>
      <c r="P599" s="1027"/>
      <c r="Q599" s="884"/>
      <c r="R599" s="884"/>
      <c r="S599" s="885"/>
      <c r="T599" s="991"/>
      <c r="U599" s="884"/>
      <c r="V599" s="884"/>
      <c r="W599" s="885"/>
      <c r="X599" s="796"/>
      <c r="Y599" s="796"/>
      <c r="Z599" s="796"/>
      <c r="AA599" s="796"/>
      <c r="AB599" s="796"/>
      <c r="AC599" s="796"/>
      <c r="AD599" s="796"/>
      <c r="AG599" s="323" t="b">
        <f t="shared" si="80"/>
        <v>0</v>
      </c>
      <c r="AH599" s="1" t="str">
        <f t="shared" si="81"/>
        <v/>
      </c>
      <c r="AI599" s="323" t="b">
        <f t="shared" si="82"/>
        <v>0</v>
      </c>
      <c r="AJ599" s="1" t="str">
        <f t="shared" si="83"/>
        <v/>
      </c>
      <c r="AK599" s="323" t="b">
        <f t="shared" si="84"/>
        <v>0</v>
      </c>
      <c r="AL599" s="648">
        <f t="shared" si="85"/>
        <v>0</v>
      </c>
      <c r="AM599" s="293">
        <f t="shared" si="86"/>
        <v>0</v>
      </c>
      <c r="AN599" s="294" t="str">
        <f>IF(AM599=0,"",
IF(SUM($AM$47:AM599)=1,AO599,
IF($AM$1547&gt;SUM($AM$47:AM599),_xlfn.CONCAT(", ",AO599),
IF($AM$1547=SUM($AM$47:AM599),_xlfn.CONCAT(" y ",AO599)))))</f>
        <v/>
      </c>
      <c r="AO599" s="89" t="s">
        <v>6966</v>
      </c>
      <c r="AQ599" s="477">
        <f t="shared" si="87"/>
        <v>0</v>
      </c>
      <c r="AR599" s="321">
        <f t="shared" si="88"/>
        <v>0</v>
      </c>
      <c r="AS599" s="293">
        <f t="shared" si="89"/>
        <v>0</v>
      </c>
      <c r="AT599" s="294" t="str">
        <f>IF(AS599=0,"",
IF(SUM($AS$47:AS599)=1,AU599,
IF($AS$1547&gt;SUM($AS$47:AS599),_xlfn.CONCAT(", ",AU599),
IF($AS$1547=SUM($AS$47:AS599),_xlfn.CONCAT(" y ",AU599)))))</f>
        <v/>
      </c>
      <c r="AU599" s="89" t="s">
        <v>6966</v>
      </c>
    </row>
    <row r="600" spans="1:47" ht="15" customHeight="1">
      <c r="A600" s="64"/>
      <c r="B600" s="11"/>
      <c r="C600" s="1021" t="s">
        <v>6967</v>
      </c>
      <c r="D600" s="890"/>
      <c r="E600" s="997"/>
      <c r="F600" s="884"/>
      <c r="G600" s="884"/>
      <c r="H600" s="884"/>
      <c r="I600" s="884"/>
      <c r="J600" s="884"/>
      <c r="K600" s="885"/>
      <c r="L600" s="1027"/>
      <c r="M600" s="884"/>
      <c r="N600" s="884"/>
      <c r="O600" s="885"/>
      <c r="P600" s="1027"/>
      <c r="Q600" s="884"/>
      <c r="R600" s="884"/>
      <c r="S600" s="885"/>
      <c r="T600" s="991"/>
      <c r="U600" s="884"/>
      <c r="V600" s="884"/>
      <c r="W600" s="885"/>
      <c r="X600" s="796"/>
      <c r="Y600" s="796"/>
      <c r="Z600" s="796"/>
      <c r="AA600" s="796"/>
      <c r="AB600" s="796"/>
      <c r="AC600" s="796"/>
      <c r="AD600" s="796"/>
      <c r="AG600" s="323" t="b">
        <f t="shared" si="80"/>
        <v>0</v>
      </c>
      <c r="AH600" s="1" t="str">
        <f t="shared" si="81"/>
        <v/>
      </c>
      <c r="AI600" s="323" t="b">
        <f t="shared" si="82"/>
        <v>0</v>
      </c>
      <c r="AJ600" s="1" t="str">
        <f t="shared" si="83"/>
        <v/>
      </c>
      <c r="AK600" s="323" t="b">
        <f t="shared" si="84"/>
        <v>0</v>
      </c>
      <c r="AL600" s="648">
        <f t="shared" si="85"/>
        <v>0</v>
      </c>
      <c r="AM600" s="293">
        <f t="shared" si="86"/>
        <v>0</v>
      </c>
      <c r="AN600" s="294" t="str">
        <f>IF(AM600=0,"",
IF(SUM($AM$47:AM600)=1,AO600,
IF($AM$1547&gt;SUM($AM$47:AM600),_xlfn.CONCAT(", ",AO600),
IF($AM$1547=SUM($AM$47:AM600),_xlfn.CONCAT(" y ",AO600)))))</f>
        <v/>
      </c>
      <c r="AO600" s="89" t="s">
        <v>6968</v>
      </c>
      <c r="AQ600" s="477">
        <f t="shared" si="87"/>
        <v>0</v>
      </c>
      <c r="AR600" s="321">
        <f t="shared" si="88"/>
        <v>0</v>
      </c>
      <c r="AS600" s="293">
        <f t="shared" si="89"/>
        <v>0</v>
      </c>
      <c r="AT600" s="294" t="str">
        <f>IF(AS600=0,"",
IF(SUM($AS$47:AS600)=1,AU600,
IF($AS$1547&gt;SUM($AS$47:AS600),_xlfn.CONCAT(", ",AU600),
IF($AS$1547=SUM($AS$47:AS600),_xlfn.CONCAT(" y ",AU600)))))</f>
        <v/>
      </c>
      <c r="AU600" s="89" t="s">
        <v>6968</v>
      </c>
    </row>
    <row r="601" spans="1:47" ht="15" customHeight="1">
      <c r="A601" s="64"/>
      <c r="B601" s="11"/>
      <c r="C601" s="1021" t="s">
        <v>6969</v>
      </c>
      <c r="D601" s="890"/>
      <c r="E601" s="997"/>
      <c r="F601" s="884"/>
      <c r="G601" s="884"/>
      <c r="H601" s="884"/>
      <c r="I601" s="884"/>
      <c r="J601" s="884"/>
      <c r="K601" s="885"/>
      <c r="L601" s="1027"/>
      <c r="M601" s="884"/>
      <c r="N601" s="884"/>
      <c r="O601" s="885"/>
      <c r="P601" s="1027"/>
      <c r="Q601" s="884"/>
      <c r="R601" s="884"/>
      <c r="S601" s="885"/>
      <c r="T601" s="991"/>
      <c r="U601" s="884"/>
      <c r="V601" s="884"/>
      <c r="W601" s="885"/>
      <c r="X601" s="796"/>
      <c r="Y601" s="796"/>
      <c r="Z601" s="796"/>
      <c r="AA601" s="796"/>
      <c r="AB601" s="796"/>
      <c r="AC601" s="796"/>
      <c r="AD601" s="796"/>
      <c r="AG601" s="323" t="b">
        <f t="shared" si="80"/>
        <v>0</v>
      </c>
      <c r="AH601" s="1" t="str">
        <f t="shared" si="81"/>
        <v/>
      </c>
      <c r="AI601" s="323" t="b">
        <f t="shared" si="82"/>
        <v>0</v>
      </c>
      <c r="AJ601" s="1" t="str">
        <f t="shared" si="83"/>
        <v/>
      </c>
      <c r="AK601" s="323" t="b">
        <f t="shared" si="84"/>
        <v>0</v>
      </c>
      <c r="AL601" s="648">
        <f t="shared" si="85"/>
        <v>0</v>
      </c>
      <c r="AM601" s="293">
        <f t="shared" si="86"/>
        <v>0</v>
      </c>
      <c r="AN601" s="294" t="str">
        <f>IF(AM601=0,"",
IF(SUM($AM$47:AM601)=1,AO601,
IF($AM$1547&gt;SUM($AM$47:AM601),_xlfn.CONCAT(", ",AO601),
IF($AM$1547=SUM($AM$47:AM601),_xlfn.CONCAT(" y ",AO601)))))</f>
        <v/>
      </c>
      <c r="AO601" s="89" t="s">
        <v>6970</v>
      </c>
      <c r="AQ601" s="477">
        <f t="shared" si="87"/>
        <v>0</v>
      </c>
      <c r="AR601" s="321">
        <f t="shared" si="88"/>
        <v>0</v>
      </c>
      <c r="AS601" s="293">
        <f t="shared" si="89"/>
        <v>0</v>
      </c>
      <c r="AT601" s="294" t="str">
        <f>IF(AS601=0,"",
IF(SUM($AS$47:AS601)=1,AU601,
IF($AS$1547&gt;SUM($AS$47:AS601),_xlfn.CONCAT(", ",AU601),
IF($AS$1547=SUM($AS$47:AS601),_xlfn.CONCAT(" y ",AU601)))))</f>
        <v/>
      </c>
      <c r="AU601" s="89" t="s">
        <v>6970</v>
      </c>
    </row>
    <row r="602" spans="1:47" ht="15" customHeight="1">
      <c r="A602" s="64"/>
      <c r="B602" s="11"/>
      <c r="C602" s="1021" t="s">
        <v>6971</v>
      </c>
      <c r="D602" s="890"/>
      <c r="E602" s="997"/>
      <c r="F602" s="884"/>
      <c r="G602" s="884"/>
      <c r="H602" s="884"/>
      <c r="I602" s="884"/>
      <c r="J602" s="884"/>
      <c r="K602" s="885"/>
      <c r="L602" s="1027"/>
      <c r="M602" s="884"/>
      <c r="N602" s="884"/>
      <c r="O602" s="885"/>
      <c r="P602" s="1027"/>
      <c r="Q602" s="884"/>
      <c r="R602" s="884"/>
      <c r="S602" s="885"/>
      <c r="T602" s="991"/>
      <c r="U602" s="884"/>
      <c r="V602" s="884"/>
      <c r="W602" s="885"/>
      <c r="X602" s="796"/>
      <c r="Y602" s="796"/>
      <c r="Z602" s="796"/>
      <c r="AA602" s="796"/>
      <c r="AB602" s="796"/>
      <c r="AC602" s="796"/>
      <c r="AD602" s="796"/>
      <c r="AG602" s="323" t="b">
        <f t="shared" si="80"/>
        <v>0</v>
      </c>
      <c r="AH602" s="1" t="str">
        <f t="shared" si="81"/>
        <v/>
      </c>
      <c r="AI602" s="323" t="b">
        <f t="shared" si="82"/>
        <v>0</v>
      </c>
      <c r="AJ602" s="1" t="str">
        <f t="shared" si="83"/>
        <v/>
      </c>
      <c r="AK602" s="323" t="b">
        <f t="shared" si="84"/>
        <v>0</v>
      </c>
      <c r="AL602" s="648">
        <f t="shared" si="85"/>
        <v>0</v>
      </c>
      <c r="AM602" s="293">
        <f t="shared" si="86"/>
        <v>0</v>
      </c>
      <c r="AN602" s="294" t="str">
        <f>IF(AM602=0,"",
IF(SUM($AM$47:AM602)=1,AO602,
IF($AM$1547&gt;SUM($AM$47:AM602),_xlfn.CONCAT(", ",AO602),
IF($AM$1547=SUM($AM$47:AM602),_xlfn.CONCAT(" y ",AO602)))))</f>
        <v/>
      </c>
      <c r="AO602" s="89" t="s">
        <v>6972</v>
      </c>
      <c r="AQ602" s="477">
        <f t="shared" si="87"/>
        <v>0</v>
      </c>
      <c r="AR602" s="321">
        <f t="shared" si="88"/>
        <v>0</v>
      </c>
      <c r="AS602" s="293">
        <f t="shared" si="89"/>
        <v>0</v>
      </c>
      <c r="AT602" s="294" t="str">
        <f>IF(AS602=0,"",
IF(SUM($AS$47:AS602)=1,AU602,
IF($AS$1547&gt;SUM($AS$47:AS602),_xlfn.CONCAT(", ",AU602),
IF($AS$1547=SUM($AS$47:AS602),_xlfn.CONCAT(" y ",AU602)))))</f>
        <v/>
      </c>
      <c r="AU602" s="89" t="s">
        <v>6972</v>
      </c>
    </row>
    <row r="603" spans="1:47" ht="15" customHeight="1">
      <c r="A603" s="64"/>
      <c r="B603" s="11"/>
      <c r="C603" s="1021" t="s">
        <v>6973</v>
      </c>
      <c r="D603" s="890"/>
      <c r="E603" s="997"/>
      <c r="F603" s="884"/>
      <c r="G603" s="884"/>
      <c r="H603" s="884"/>
      <c r="I603" s="884"/>
      <c r="J603" s="884"/>
      <c r="K603" s="885"/>
      <c r="L603" s="1027"/>
      <c r="M603" s="884"/>
      <c r="N603" s="884"/>
      <c r="O603" s="885"/>
      <c r="P603" s="1027"/>
      <c r="Q603" s="884"/>
      <c r="R603" s="884"/>
      <c r="S603" s="885"/>
      <c r="T603" s="991"/>
      <c r="U603" s="884"/>
      <c r="V603" s="884"/>
      <c r="W603" s="885"/>
      <c r="X603" s="796"/>
      <c r="Y603" s="796"/>
      <c r="Z603" s="796"/>
      <c r="AA603" s="796"/>
      <c r="AB603" s="796"/>
      <c r="AC603" s="796"/>
      <c r="AD603" s="796"/>
      <c r="AG603" s="323" t="b">
        <f t="shared" si="80"/>
        <v>0</v>
      </c>
      <c r="AH603" s="1" t="str">
        <f t="shared" si="81"/>
        <v/>
      </c>
      <c r="AI603" s="323" t="b">
        <f t="shared" si="82"/>
        <v>0</v>
      </c>
      <c r="AJ603" s="1" t="str">
        <f t="shared" si="83"/>
        <v/>
      </c>
      <c r="AK603" s="323" t="b">
        <f t="shared" si="84"/>
        <v>0</v>
      </c>
      <c r="AL603" s="648">
        <f t="shared" si="85"/>
        <v>0</v>
      </c>
      <c r="AM603" s="293">
        <f t="shared" si="86"/>
        <v>0</v>
      </c>
      <c r="AN603" s="294" t="str">
        <f>IF(AM603=0,"",
IF(SUM($AM$47:AM603)=1,AO603,
IF($AM$1547&gt;SUM($AM$47:AM603),_xlfn.CONCAT(", ",AO603),
IF($AM$1547=SUM($AM$47:AM603),_xlfn.CONCAT(" y ",AO603)))))</f>
        <v/>
      </c>
      <c r="AO603" s="89" t="s">
        <v>6974</v>
      </c>
      <c r="AQ603" s="477">
        <f t="shared" si="87"/>
        <v>0</v>
      </c>
      <c r="AR603" s="321">
        <f t="shared" si="88"/>
        <v>0</v>
      </c>
      <c r="AS603" s="293">
        <f t="shared" si="89"/>
        <v>0</v>
      </c>
      <c r="AT603" s="294" t="str">
        <f>IF(AS603=0,"",
IF(SUM($AS$47:AS603)=1,AU603,
IF($AS$1547&gt;SUM($AS$47:AS603),_xlfn.CONCAT(", ",AU603),
IF($AS$1547=SUM($AS$47:AS603),_xlfn.CONCAT(" y ",AU603)))))</f>
        <v/>
      </c>
      <c r="AU603" s="89" t="s">
        <v>6974</v>
      </c>
    </row>
    <row r="604" spans="1:47" ht="15" customHeight="1">
      <c r="A604" s="64"/>
      <c r="B604" s="11"/>
      <c r="C604" s="1021" t="s">
        <v>6975</v>
      </c>
      <c r="D604" s="890"/>
      <c r="E604" s="997"/>
      <c r="F604" s="884"/>
      <c r="G604" s="884"/>
      <c r="H604" s="884"/>
      <c r="I604" s="884"/>
      <c r="J604" s="884"/>
      <c r="K604" s="885"/>
      <c r="L604" s="1027"/>
      <c r="M604" s="884"/>
      <c r="N604" s="884"/>
      <c r="O604" s="885"/>
      <c r="P604" s="1027"/>
      <c r="Q604" s="884"/>
      <c r="R604" s="884"/>
      <c r="S604" s="885"/>
      <c r="T604" s="991"/>
      <c r="U604" s="884"/>
      <c r="V604" s="884"/>
      <c r="W604" s="885"/>
      <c r="X604" s="796"/>
      <c r="Y604" s="796"/>
      <c r="Z604" s="796"/>
      <c r="AA604" s="796"/>
      <c r="AB604" s="796"/>
      <c r="AC604" s="796"/>
      <c r="AD604" s="796"/>
      <c r="AG604" s="323" t="b">
        <f t="shared" si="80"/>
        <v>0</v>
      </c>
      <c r="AH604" s="1" t="str">
        <f t="shared" si="81"/>
        <v/>
      </c>
      <c r="AI604" s="323" t="b">
        <f t="shared" si="82"/>
        <v>0</v>
      </c>
      <c r="AJ604" s="1" t="str">
        <f t="shared" si="83"/>
        <v/>
      </c>
      <c r="AK604" s="323" t="b">
        <f t="shared" si="84"/>
        <v>0</v>
      </c>
      <c r="AL604" s="648">
        <f t="shared" si="85"/>
        <v>0</v>
      </c>
      <c r="AM604" s="293">
        <f t="shared" si="86"/>
        <v>0</v>
      </c>
      <c r="AN604" s="294" t="str">
        <f>IF(AM604=0,"",
IF(SUM($AM$47:AM604)=1,AO604,
IF($AM$1547&gt;SUM($AM$47:AM604),_xlfn.CONCAT(", ",AO604),
IF($AM$1547=SUM($AM$47:AM604),_xlfn.CONCAT(" y ",AO604)))))</f>
        <v/>
      </c>
      <c r="AO604" s="89" t="s">
        <v>6976</v>
      </c>
      <c r="AQ604" s="477">
        <f t="shared" si="87"/>
        <v>0</v>
      </c>
      <c r="AR604" s="321">
        <f t="shared" si="88"/>
        <v>0</v>
      </c>
      <c r="AS604" s="293">
        <f t="shared" si="89"/>
        <v>0</v>
      </c>
      <c r="AT604" s="294" t="str">
        <f>IF(AS604=0,"",
IF(SUM($AS$47:AS604)=1,AU604,
IF($AS$1547&gt;SUM($AS$47:AS604),_xlfn.CONCAT(", ",AU604),
IF($AS$1547=SUM($AS$47:AS604),_xlfn.CONCAT(" y ",AU604)))))</f>
        <v/>
      </c>
      <c r="AU604" s="89" t="s">
        <v>6976</v>
      </c>
    </row>
    <row r="605" spans="1:47" ht="15" customHeight="1">
      <c r="A605" s="64"/>
      <c r="B605" s="11"/>
      <c r="C605" s="1021" t="s">
        <v>6977</v>
      </c>
      <c r="D605" s="890"/>
      <c r="E605" s="997"/>
      <c r="F605" s="884"/>
      <c r="G605" s="884"/>
      <c r="H605" s="884"/>
      <c r="I605" s="884"/>
      <c r="J605" s="884"/>
      <c r="K605" s="885"/>
      <c r="L605" s="1027"/>
      <c r="M605" s="884"/>
      <c r="N605" s="884"/>
      <c r="O605" s="885"/>
      <c r="P605" s="1027"/>
      <c r="Q605" s="884"/>
      <c r="R605" s="884"/>
      <c r="S605" s="885"/>
      <c r="T605" s="991"/>
      <c r="U605" s="884"/>
      <c r="V605" s="884"/>
      <c r="W605" s="885"/>
      <c r="X605" s="796"/>
      <c r="Y605" s="796"/>
      <c r="Z605" s="796"/>
      <c r="AA605" s="796"/>
      <c r="AB605" s="796"/>
      <c r="AC605" s="796"/>
      <c r="AD605" s="796"/>
      <c r="AG605" s="323" t="b">
        <f t="shared" si="80"/>
        <v>0</v>
      </c>
      <c r="AH605" s="1" t="str">
        <f t="shared" si="81"/>
        <v/>
      </c>
      <c r="AI605" s="323" t="b">
        <f t="shared" si="82"/>
        <v>0</v>
      </c>
      <c r="AJ605" s="1" t="str">
        <f t="shared" si="83"/>
        <v/>
      </c>
      <c r="AK605" s="323" t="b">
        <f t="shared" si="84"/>
        <v>0</v>
      </c>
      <c r="AL605" s="648">
        <f t="shared" si="85"/>
        <v>0</v>
      </c>
      <c r="AM605" s="293">
        <f t="shared" si="86"/>
        <v>0</v>
      </c>
      <c r="AN605" s="294" t="str">
        <f>IF(AM605=0,"",
IF(SUM($AM$47:AM605)=1,AO605,
IF($AM$1547&gt;SUM($AM$47:AM605),_xlfn.CONCAT(", ",AO605),
IF($AM$1547=SUM($AM$47:AM605),_xlfn.CONCAT(" y ",AO605)))))</f>
        <v/>
      </c>
      <c r="AO605" s="89" t="s">
        <v>6978</v>
      </c>
      <c r="AQ605" s="477">
        <f t="shared" si="87"/>
        <v>0</v>
      </c>
      <c r="AR605" s="321">
        <f t="shared" si="88"/>
        <v>0</v>
      </c>
      <c r="AS605" s="293">
        <f t="shared" si="89"/>
        <v>0</v>
      </c>
      <c r="AT605" s="294" t="str">
        <f>IF(AS605=0,"",
IF(SUM($AS$47:AS605)=1,AU605,
IF($AS$1547&gt;SUM($AS$47:AS605),_xlfn.CONCAT(", ",AU605),
IF($AS$1547=SUM($AS$47:AS605),_xlfn.CONCAT(" y ",AU605)))))</f>
        <v/>
      </c>
      <c r="AU605" s="89" t="s">
        <v>6978</v>
      </c>
    </row>
    <row r="606" spans="1:47" ht="15" customHeight="1">
      <c r="A606" s="64"/>
      <c r="B606" s="11"/>
      <c r="C606" s="1021" t="s">
        <v>6979</v>
      </c>
      <c r="D606" s="890"/>
      <c r="E606" s="997"/>
      <c r="F606" s="884"/>
      <c r="G606" s="884"/>
      <c r="H606" s="884"/>
      <c r="I606" s="884"/>
      <c r="J606" s="884"/>
      <c r="K606" s="885"/>
      <c r="L606" s="1027"/>
      <c r="M606" s="884"/>
      <c r="N606" s="884"/>
      <c r="O606" s="885"/>
      <c r="P606" s="1027"/>
      <c r="Q606" s="884"/>
      <c r="R606" s="884"/>
      <c r="S606" s="885"/>
      <c r="T606" s="991"/>
      <c r="U606" s="884"/>
      <c r="V606" s="884"/>
      <c r="W606" s="885"/>
      <c r="X606" s="796"/>
      <c r="Y606" s="796"/>
      <c r="Z606" s="796"/>
      <c r="AA606" s="796"/>
      <c r="AB606" s="796"/>
      <c r="AC606" s="796"/>
      <c r="AD606" s="796"/>
      <c r="AG606" s="323" t="b">
        <f t="shared" si="80"/>
        <v>0</v>
      </c>
      <c r="AH606" s="1" t="str">
        <f t="shared" si="81"/>
        <v/>
      </c>
      <c r="AI606" s="323" t="b">
        <f t="shared" si="82"/>
        <v>0</v>
      </c>
      <c r="AJ606" s="1" t="str">
        <f t="shared" si="83"/>
        <v/>
      </c>
      <c r="AK606" s="323" t="b">
        <f t="shared" si="84"/>
        <v>0</v>
      </c>
      <c r="AL606" s="648">
        <f t="shared" si="85"/>
        <v>0</v>
      </c>
      <c r="AM606" s="293">
        <f t="shared" si="86"/>
        <v>0</v>
      </c>
      <c r="AN606" s="294" t="str">
        <f>IF(AM606=0,"",
IF(SUM($AM$47:AM606)=1,AO606,
IF($AM$1547&gt;SUM($AM$47:AM606),_xlfn.CONCAT(", ",AO606),
IF($AM$1547=SUM($AM$47:AM606),_xlfn.CONCAT(" y ",AO606)))))</f>
        <v/>
      </c>
      <c r="AO606" s="89" t="s">
        <v>6980</v>
      </c>
      <c r="AQ606" s="477">
        <f t="shared" si="87"/>
        <v>0</v>
      </c>
      <c r="AR606" s="321">
        <f t="shared" si="88"/>
        <v>0</v>
      </c>
      <c r="AS606" s="293">
        <f t="shared" si="89"/>
        <v>0</v>
      </c>
      <c r="AT606" s="294" t="str">
        <f>IF(AS606=0,"",
IF(SUM($AS$47:AS606)=1,AU606,
IF($AS$1547&gt;SUM($AS$47:AS606),_xlfn.CONCAT(", ",AU606),
IF($AS$1547=SUM($AS$47:AS606),_xlfn.CONCAT(" y ",AU606)))))</f>
        <v/>
      </c>
      <c r="AU606" s="89" t="s">
        <v>6980</v>
      </c>
    </row>
    <row r="607" spans="1:47" ht="15" customHeight="1">
      <c r="A607" s="64"/>
      <c r="B607" s="11"/>
      <c r="C607" s="1021" t="s">
        <v>6981</v>
      </c>
      <c r="D607" s="890"/>
      <c r="E607" s="997"/>
      <c r="F607" s="884"/>
      <c r="G607" s="884"/>
      <c r="H607" s="884"/>
      <c r="I607" s="884"/>
      <c r="J607" s="884"/>
      <c r="K607" s="885"/>
      <c r="L607" s="1027"/>
      <c r="M607" s="884"/>
      <c r="N607" s="884"/>
      <c r="O607" s="885"/>
      <c r="P607" s="1027"/>
      <c r="Q607" s="884"/>
      <c r="R607" s="884"/>
      <c r="S607" s="885"/>
      <c r="T607" s="991"/>
      <c r="U607" s="884"/>
      <c r="V607" s="884"/>
      <c r="W607" s="885"/>
      <c r="X607" s="796"/>
      <c r="Y607" s="796"/>
      <c r="Z607" s="796"/>
      <c r="AA607" s="796"/>
      <c r="AB607" s="796"/>
      <c r="AC607" s="796"/>
      <c r="AD607" s="796"/>
      <c r="AG607" s="323" t="b">
        <f t="shared" si="80"/>
        <v>0</v>
      </c>
      <c r="AH607" s="1" t="str">
        <f t="shared" si="81"/>
        <v/>
      </c>
      <c r="AI607" s="323" t="b">
        <f t="shared" si="82"/>
        <v>0</v>
      </c>
      <c r="AJ607" s="1" t="str">
        <f t="shared" si="83"/>
        <v/>
      </c>
      <c r="AK607" s="323" t="b">
        <f t="shared" si="84"/>
        <v>0</v>
      </c>
      <c r="AL607" s="648">
        <f t="shared" si="85"/>
        <v>0</v>
      </c>
      <c r="AM607" s="293">
        <f t="shared" si="86"/>
        <v>0</v>
      </c>
      <c r="AN607" s="294" t="str">
        <f>IF(AM607=0,"",
IF(SUM($AM$47:AM607)=1,AO607,
IF($AM$1547&gt;SUM($AM$47:AM607),_xlfn.CONCAT(", ",AO607),
IF($AM$1547=SUM($AM$47:AM607),_xlfn.CONCAT(" y ",AO607)))))</f>
        <v/>
      </c>
      <c r="AO607" s="89" t="s">
        <v>6982</v>
      </c>
      <c r="AQ607" s="477">
        <f t="shared" si="87"/>
        <v>0</v>
      </c>
      <c r="AR607" s="321">
        <f t="shared" si="88"/>
        <v>0</v>
      </c>
      <c r="AS607" s="293">
        <f t="shared" si="89"/>
        <v>0</v>
      </c>
      <c r="AT607" s="294" t="str">
        <f>IF(AS607=0,"",
IF(SUM($AS$47:AS607)=1,AU607,
IF($AS$1547&gt;SUM($AS$47:AS607),_xlfn.CONCAT(", ",AU607),
IF($AS$1547=SUM($AS$47:AS607),_xlfn.CONCAT(" y ",AU607)))))</f>
        <v/>
      </c>
      <c r="AU607" s="89" t="s">
        <v>6982</v>
      </c>
    </row>
    <row r="608" spans="1:47" ht="15" customHeight="1">
      <c r="A608" s="64"/>
      <c r="B608" s="11"/>
      <c r="C608" s="1021" t="s">
        <v>6983</v>
      </c>
      <c r="D608" s="890"/>
      <c r="E608" s="997"/>
      <c r="F608" s="884"/>
      <c r="G608" s="884"/>
      <c r="H608" s="884"/>
      <c r="I608" s="884"/>
      <c r="J608" s="884"/>
      <c r="K608" s="885"/>
      <c r="L608" s="1027"/>
      <c r="M608" s="884"/>
      <c r="N608" s="884"/>
      <c r="O608" s="885"/>
      <c r="P608" s="1027"/>
      <c r="Q608" s="884"/>
      <c r="R608" s="884"/>
      <c r="S608" s="885"/>
      <c r="T608" s="991"/>
      <c r="U608" s="884"/>
      <c r="V608" s="884"/>
      <c r="W608" s="885"/>
      <c r="X608" s="796"/>
      <c r="Y608" s="796"/>
      <c r="Z608" s="796"/>
      <c r="AA608" s="796"/>
      <c r="AB608" s="796"/>
      <c r="AC608" s="796"/>
      <c r="AD608" s="796"/>
      <c r="AG608" s="323" t="b">
        <f t="shared" si="80"/>
        <v>0</v>
      </c>
      <c r="AH608" s="1" t="str">
        <f t="shared" si="81"/>
        <v/>
      </c>
      <c r="AI608" s="323" t="b">
        <f t="shared" si="82"/>
        <v>0</v>
      </c>
      <c r="AJ608" s="1" t="str">
        <f t="shared" si="83"/>
        <v/>
      </c>
      <c r="AK608" s="323" t="b">
        <f t="shared" si="84"/>
        <v>0</v>
      </c>
      <c r="AL608" s="648">
        <f t="shared" si="85"/>
        <v>0</v>
      </c>
      <c r="AM608" s="293">
        <f t="shared" si="86"/>
        <v>0</v>
      </c>
      <c r="AN608" s="294" t="str">
        <f>IF(AM608=0,"",
IF(SUM($AM$47:AM608)=1,AO608,
IF($AM$1547&gt;SUM($AM$47:AM608),_xlfn.CONCAT(", ",AO608),
IF($AM$1547=SUM($AM$47:AM608),_xlfn.CONCAT(" y ",AO608)))))</f>
        <v/>
      </c>
      <c r="AO608" s="89" t="s">
        <v>6984</v>
      </c>
      <c r="AQ608" s="477">
        <f t="shared" si="87"/>
        <v>0</v>
      </c>
      <c r="AR608" s="321">
        <f t="shared" si="88"/>
        <v>0</v>
      </c>
      <c r="AS608" s="293">
        <f t="shared" si="89"/>
        <v>0</v>
      </c>
      <c r="AT608" s="294" t="str">
        <f>IF(AS608=0,"",
IF(SUM($AS$47:AS608)=1,AU608,
IF($AS$1547&gt;SUM($AS$47:AS608),_xlfn.CONCAT(", ",AU608),
IF($AS$1547=SUM($AS$47:AS608),_xlfn.CONCAT(" y ",AU608)))))</f>
        <v/>
      </c>
      <c r="AU608" s="89" t="s">
        <v>6984</v>
      </c>
    </row>
    <row r="609" spans="1:47" ht="15" customHeight="1">
      <c r="A609" s="64"/>
      <c r="B609" s="11"/>
      <c r="C609" s="1021" t="s">
        <v>6985</v>
      </c>
      <c r="D609" s="890"/>
      <c r="E609" s="997"/>
      <c r="F609" s="884"/>
      <c r="G609" s="884"/>
      <c r="H609" s="884"/>
      <c r="I609" s="884"/>
      <c r="J609" s="884"/>
      <c r="K609" s="885"/>
      <c r="L609" s="1027"/>
      <c r="M609" s="884"/>
      <c r="N609" s="884"/>
      <c r="O609" s="885"/>
      <c r="P609" s="1027"/>
      <c r="Q609" s="884"/>
      <c r="R609" s="884"/>
      <c r="S609" s="885"/>
      <c r="T609" s="991"/>
      <c r="U609" s="884"/>
      <c r="V609" s="884"/>
      <c r="W609" s="885"/>
      <c r="X609" s="796"/>
      <c r="Y609" s="796"/>
      <c r="Z609" s="796"/>
      <c r="AA609" s="796"/>
      <c r="AB609" s="796"/>
      <c r="AC609" s="796"/>
      <c r="AD609" s="796"/>
      <c r="AG609" s="323" t="b">
        <f t="shared" si="80"/>
        <v>0</v>
      </c>
      <c r="AH609" s="1" t="str">
        <f t="shared" si="81"/>
        <v/>
      </c>
      <c r="AI609" s="323" t="b">
        <f t="shared" si="82"/>
        <v>0</v>
      </c>
      <c r="AJ609" s="1" t="str">
        <f t="shared" si="83"/>
        <v/>
      </c>
      <c r="AK609" s="323" t="b">
        <f t="shared" si="84"/>
        <v>0</v>
      </c>
      <c r="AL609" s="648">
        <f t="shared" si="85"/>
        <v>0</v>
      </c>
      <c r="AM609" s="293">
        <f t="shared" si="86"/>
        <v>0</v>
      </c>
      <c r="AN609" s="294" t="str">
        <f>IF(AM609=0,"",
IF(SUM($AM$47:AM609)=1,AO609,
IF($AM$1547&gt;SUM($AM$47:AM609),_xlfn.CONCAT(", ",AO609),
IF($AM$1547=SUM($AM$47:AM609),_xlfn.CONCAT(" y ",AO609)))))</f>
        <v/>
      </c>
      <c r="AO609" s="89" t="s">
        <v>6986</v>
      </c>
      <c r="AQ609" s="477">
        <f t="shared" si="87"/>
        <v>0</v>
      </c>
      <c r="AR609" s="321">
        <f t="shared" si="88"/>
        <v>0</v>
      </c>
      <c r="AS609" s="293">
        <f t="shared" si="89"/>
        <v>0</v>
      </c>
      <c r="AT609" s="294" t="str">
        <f>IF(AS609=0,"",
IF(SUM($AS$47:AS609)=1,AU609,
IF($AS$1547&gt;SUM($AS$47:AS609),_xlfn.CONCAT(", ",AU609),
IF($AS$1547=SUM($AS$47:AS609),_xlfn.CONCAT(" y ",AU609)))))</f>
        <v/>
      </c>
      <c r="AU609" s="89" t="s">
        <v>6986</v>
      </c>
    </row>
    <row r="610" spans="1:47" ht="15" customHeight="1">
      <c r="A610" s="64"/>
      <c r="B610" s="11"/>
      <c r="C610" s="1021" t="s">
        <v>6987</v>
      </c>
      <c r="D610" s="890"/>
      <c r="E610" s="997"/>
      <c r="F610" s="884"/>
      <c r="G610" s="884"/>
      <c r="H610" s="884"/>
      <c r="I610" s="884"/>
      <c r="J610" s="884"/>
      <c r="K610" s="885"/>
      <c r="L610" s="1027"/>
      <c r="M610" s="884"/>
      <c r="N610" s="884"/>
      <c r="O610" s="885"/>
      <c r="P610" s="1027"/>
      <c r="Q610" s="884"/>
      <c r="R610" s="884"/>
      <c r="S610" s="885"/>
      <c r="T610" s="991"/>
      <c r="U610" s="884"/>
      <c r="V610" s="884"/>
      <c r="W610" s="885"/>
      <c r="X610" s="796"/>
      <c r="Y610" s="796"/>
      <c r="Z610" s="796"/>
      <c r="AA610" s="796"/>
      <c r="AB610" s="796"/>
      <c r="AC610" s="796"/>
      <c r="AD610" s="796"/>
      <c r="AG610" s="323" t="b">
        <f t="shared" si="80"/>
        <v>0</v>
      </c>
      <c r="AH610" s="1" t="str">
        <f t="shared" si="81"/>
        <v/>
      </c>
      <c r="AI610" s="323" t="b">
        <f t="shared" si="82"/>
        <v>0</v>
      </c>
      <c r="AJ610" s="1" t="str">
        <f t="shared" si="83"/>
        <v/>
      </c>
      <c r="AK610" s="323" t="b">
        <f t="shared" si="84"/>
        <v>0</v>
      </c>
      <c r="AL610" s="648">
        <f t="shared" si="85"/>
        <v>0</v>
      </c>
      <c r="AM610" s="293">
        <f t="shared" si="86"/>
        <v>0</v>
      </c>
      <c r="AN610" s="294" t="str">
        <f>IF(AM610=0,"",
IF(SUM($AM$47:AM610)=1,AO610,
IF($AM$1547&gt;SUM($AM$47:AM610),_xlfn.CONCAT(", ",AO610),
IF($AM$1547=SUM($AM$47:AM610),_xlfn.CONCAT(" y ",AO610)))))</f>
        <v/>
      </c>
      <c r="AO610" s="89" t="s">
        <v>6988</v>
      </c>
      <c r="AQ610" s="477">
        <f t="shared" si="87"/>
        <v>0</v>
      </c>
      <c r="AR610" s="321">
        <f t="shared" si="88"/>
        <v>0</v>
      </c>
      <c r="AS610" s="293">
        <f t="shared" si="89"/>
        <v>0</v>
      </c>
      <c r="AT610" s="294" t="str">
        <f>IF(AS610=0,"",
IF(SUM($AS$47:AS610)=1,AU610,
IF($AS$1547&gt;SUM($AS$47:AS610),_xlfn.CONCAT(", ",AU610),
IF($AS$1547=SUM($AS$47:AS610),_xlfn.CONCAT(" y ",AU610)))))</f>
        <v/>
      </c>
      <c r="AU610" s="89" t="s">
        <v>6988</v>
      </c>
    </row>
    <row r="611" spans="1:47" ht="15" customHeight="1">
      <c r="A611" s="64"/>
      <c r="B611" s="11"/>
      <c r="C611" s="1021" t="s">
        <v>6989</v>
      </c>
      <c r="D611" s="890"/>
      <c r="E611" s="997"/>
      <c r="F611" s="884"/>
      <c r="G611" s="884"/>
      <c r="H611" s="884"/>
      <c r="I611" s="884"/>
      <c r="J611" s="884"/>
      <c r="K611" s="885"/>
      <c r="L611" s="1027"/>
      <c r="M611" s="884"/>
      <c r="N611" s="884"/>
      <c r="O611" s="885"/>
      <c r="P611" s="1027"/>
      <c r="Q611" s="884"/>
      <c r="R611" s="884"/>
      <c r="S611" s="885"/>
      <c r="T611" s="991"/>
      <c r="U611" s="884"/>
      <c r="V611" s="884"/>
      <c r="W611" s="885"/>
      <c r="X611" s="796"/>
      <c r="Y611" s="796"/>
      <c r="Z611" s="796"/>
      <c r="AA611" s="796"/>
      <c r="AB611" s="796"/>
      <c r="AC611" s="796"/>
      <c r="AD611" s="796"/>
      <c r="AG611" s="323" t="b">
        <f t="shared" si="80"/>
        <v>0</v>
      </c>
      <c r="AH611" s="1" t="str">
        <f t="shared" si="81"/>
        <v/>
      </c>
      <c r="AI611" s="323" t="b">
        <f t="shared" si="82"/>
        <v>0</v>
      </c>
      <c r="AJ611" s="1" t="str">
        <f t="shared" si="83"/>
        <v/>
      </c>
      <c r="AK611" s="323" t="b">
        <f t="shared" si="84"/>
        <v>0</v>
      </c>
      <c r="AL611" s="648">
        <f t="shared" si="85"/>
        <v>0</v>
      </c>
      <c r="AM611" s="293">
        <f t="shared" si="86"/>
        <v>0</v>
      </c>
      <c r="AN611" s="294" t="str">
        <f>IF(AM611=0,"",
IF(SUM($AM$47:AM611)=1,AO611,
IF($AM$1547&gt;SUM($AM$47:AM611),_xlfn.CONCAT(", ",AO611),
IF($AM$1547=SUM($AM$47:AM611),_xlfn.CONCAT(" y ",AO611)))))</f>
        <v/>
      </c>
      <c r="AO611" s="89" t="s">
        <v>6990</v>
      </c>
      <c r="AQ611" s="477">
        <f t="shared" si="87"/>
        <v>0</v>
      </c>
      <c r="AR611" s="321">
        <f t="shared" si="88"/>
        <v>0</v>
      </c>
      <c r="AS611" s="293">
        <f t="shared" si="89"/>
        <v>0</v>
      </c>
      <c r="AT611" s="294" t="str">
        <f>IF(AS611=0,"",
IF(SUM($AS$47:AS611)=1,AU611,
IF($AS$1547&gt;SUM($AS$47:AS611),_xlfn.CONCAT(", ",AU611),
IF($AS$1547=SUM($AS$47:AS611),_xlfn.CONCAT(" y ",AU611)))))</f>
        <v/>
      </c>
      <c r="AU611" s="89" t="s">
        <v>6990</v>
      </c>
    </row>
    <row r="612" spans="1:47" ht="15" customHeight="1">
      <c r="A612" s="64"/>
      <c r="B612" s="11"/>
      <c r="C612" s="1021" t="s">
        <v>6991</v>
      </c>
      <c r="D612" s="890"/>
      <c r="E612" s="997"/>
      <c r="F612" s="884"/>
      <c r="G612" s="884"/>
      <c r="H612" s="884"/>
      <c r="I612" s="884"/>
      <c r="J612" s="884"/>
      <c r="K612" s="885"/>
      <c r="L612" s="1027"/>
      <c r="M612" s="884"/>
      <c r="N612" s="884"/>
      <c r="O612" s="885"/>
      <c r="P612" s="1027"/>
      <c r="Q612" s="884"/>
      <c r="R612" s="884"/>
      <c r="S612" s="885"/>
      <c r="T612" s="991"/>
      <c r="U612" s="884"/>
      <c r="V612" s="884"/>
      <c r="W612" s="885"/>
      <c r="X612" s="796"/>
      <c r="Y612" s="796"/>
      <c r="Z612" s="796"/>
      <c r="AA612" s="796"/>
      <c r="AB612" s="796"/>
      <c r="AC612" s="796"/>
      <c r="AD612" s="796"/>
      <c r="AG612" s="323" t="b">
        <f t="shared" si="80"/>
        <v>0</v>
      </c>
      <c r="AH612" s="1" t="str">
        <f t="shared" si="81"/>
        <v/>
      </c>
      <c r="AI612" s="323" t="b">
        <f t="shared" si="82"/>
        <v>0</v>
      </c>
      <c r="AJ612" s="1" t="str">
        <f t="shared" si="83"/>
        <v/>
      </c>
      <c r="AK612" s="323" t="b">
        <f t="shared" si="84"/>
        <v>0</v>
      </c>
      <c r="AL612" s="648">
        <f t="shared" si="85"/>
        <v>0</v>
      </c>
      <c r="AM612" s="293">
        <f t="shared" si="86"/>
        <v>0</v>
      </c>
      <c r="AN612" s="294" t="str">
        <f>IF(AM612=0,"",
IF(SUM($AM$47:AM612)=1,AO612,
IF($AM$1547&gt;SUM($AM$47:AM612),_xlfn.CONCAT(", ",AO612),
IF($AM$1547=SUM($AM$47:AM612),_xlfn.CONCAT(" y ",AO612)))))</f>
        <v/>
      </c>
      <c r="AO612" s="89" t="s">
        <v>6992</v>
      </c>
      <c r="AQ612" s="477">
        <f t="shared" si="87"/>
        <v>0</v>
      </c>
      <c r="AR612" s="321">
        <f t="shared" si="88"/>
        <v>0</v>
      </c>
      <c r="AS612" s="293">
        <f t="shared" si="89"/>
        <v>0</v>
      </c>
      <c r="AT612" s="294" t="str">
        <f>IF(AS612=0,"",
IF(SUM($AS$47:AS612)=1,AU612,
IF($AS$1547&gt;SUM($AS$47:AS612),_xlfn.CONCAT(", ",AU612),
IF($AS$1547=SUM($AS$47:AS612),_xlfn.CONCAT(" y ",AU612)))))</f>
        <v/>
      </c>
      <c r="AU612" s="89" t="s">
        <v>6992</v>
      </c>
    </row>
    <row r="613" spans="1:47" ht="15" customHeight="1">
      <c r="A613" s="64"/>
      <c r="B613" s="11"/>
      <c r="C613" s="1021" t="s">
        <v>6993</v>
      </c>
      <c r="D613" s="890"/>
      <c r="E613" s="997"/>
      <c r="F613" s="884"/>
      <c r="G613" s="884"/>
      <c r="H613" s="884"/>
      <c r="I613" s="884"/>
      <c r="J613" s="884"/>
      <c r="K613" s="885"/>
      <c r="L613" s="1027"/>
      <c r="M613" s="884"/>
      <c r="N613" s="884"/>
      <c r="O613" s="885"/>
      <c r="P613" s="1027"/>
      <c r="Q613" s="884"/>
      <c r="R613" s="884"/>
      <c r="S613" s="885"/>
      <c r="T613" s="991"/>
      <c r="U613" s="884"/>
      <c r="V613" s="884"/>
      <c r="W613" s="885"/>
      <c r="X613" s="796"/>
      <c r="Y613" s="796"/>
      <c r="Z613" s="796"/>
      <c r="AA613" s="796"/>
      <c r="AB613" s="796"/>
      <c r="AC613" s="796"/>
      <c r="AD613" s="796"/>
      <c r="AG613" s="323" t="b">
        <f t="shared" si="80"/>
        <v>0</v>
      </c>
      <c r="AH613" s="1" t="str">
        <f t="shared" si="81"/>
        <v/>
      </c>
      <c r="AI613" s="323" t="b">
        <f t="shared" si="82"/>
        <v>0</v>
      </c>
      <c r="AJ613" s="1" t="str">
        <f t="shared" si="83"/>
        <v/>
      </c>
      <c r="AK613" s="323" t="b">
        <f t="shared" si="84"/>
        <v>0</v>
      </c>
      <c r="AL613" s="648">
        <f t="shared" si="85"/>
        <v>0</v>
      </c>
      <c r="AM613" s="293">
        <f t="shared" si="86"/>
        <v>0</v>
      </c>
      <c r="AN613" s="294" t="str">
        <f>IF(AM613=0,"",
IF(SUM($AM$47:AM613)=1,AO613,
IF($AM$1547&gt;SUM($AM$47:AM613),_xlfn.CONCAT(", ",AO613),
IF($AM$1547=SUM($AM$47:AM613),_xlfn.CONCAT(" y ",AO613)))))</f>
        <v/>
      </c>
      <c r="AO613" s="89" t="s">
        <v>6994</v>
      </c>
      <c r="AQ613" s="477">
        <f t="shared" si="87"/>
        <v>0</v>
      </c>
      <c r="AR613" s="321">
        <f t="shared" si="88"/>
        <v>0</v>
      </c>
      <c r="AS613" s="293">
        <f t="shared" si="89"/>
        <v>0</v>
      </c>
      <c r="AT613" s="294" t="str">
        <f>IF(AS613=0,"",
IF(SUM($AS$47:AS613)=1,AU613,
IF($AS$1547&gt;SUM($AS$47:AS613),_xlfn.CONCAT(", ",AU613),
IF($AS$1547=SUM($AS$47:AS613),_xlfn.CONCAT(" y ",AU613)))))</f>
        <v/>
      </c>
      <c r="AU613" s="89" t="s">
        <v>6994</v>
      </c>
    </row>
    <row r="614" spans="1:47" ht="15" customHeight="1">
      <c r="A614" s="64"/>
      <c r="B614" s="11"/>
      <c r="C614" s="1021" t="s">
        <v>6995</v>
      </c>
      <c r="D614" s="890"/>
      <c r="E614" s="997"/>
      <c r="F614" s="884"/>
      <c r="G614" s="884"/>
      <c r="H614" s="884"/>
      <c r="I614" s="884"/>
      <c r="J614" s="884"/>
      <c r="K614" s="885"/>
      <c r="L614" s="1027"/>
      <c r="M614" s="884"/>
      <c r="N614" s="884"/>
      <c r="O614" s="885"/>
      <c r="P614" s="1027"/>
      <c r="Q614" s="884"/>
      <c r="R614" s="884"/>
      <c r="S614" s="885"/>
      <c r="T614" s="991"/>
      <c r="U614" s="884"/>
      <c r="V614" s="884"/>
      <c r="W614" s="885"/>
      <c r="X614" s="796"/>
      <c r="Y614" s="796"/>
      <c r="Z614" s="796"/>
      <c r="AA614" s="796"/>
      <c r="AB614" s="796"/>
      <c r="AC614" s="796"/>
      <c r="AD614" s="796"/>
      <c r="AG614" s="323" t="b">
        <f t="shared" si="80"/>
        <v>0</v>
      </c>
      <c r="AH614" s="1" t="str">
        <f t="shared" si="81"/>
        <v/>
      </c>
      <c r="AI614" s="323" t="b">
        <f t="shared" si="82"/>
        <v>0</v>
      </c>
      <c r="AJ614" s="1" t="str">
        <f t="shared" si="83"/>
        <v/>
      </c>
      <c r="AK614" s="323" t="b">
        <f t="shared" si="84"/>
        <v>0</v>
      </c>
      <c r="AL614" s="648">
        <f t="shared" si="85"/>
        <v>0</v>
      </c>
      <c r="AM614" s="293">
        <f t="shared" si="86"/>
        <v>0</v>
      </c>
      <c r="AN614" s="294" t="str">
        <f>IF(AM614=0,"",
IF(SUM($AM$47:AM614)=1,AO614,
IF($AM$1547&gt;SUM($AM$47:AM614),_xlfn.CONCAT(", ",AO614),
IF($AM$1547=SUM($AM$47:AM614),_xlfn.CONCAT(" y ",AO614)))))</f>
        <v/>
      </c>
      <c r="AO614" s="89" t="s">
        <v>6996</v>
      </c>
      <c r="AQ614" s="477">
        <f t="shared" si="87"/>
        <v>0</v>
      </c>
      <c r="AR614" s="321">
        <f t="shared" si="88"/>
        <v>0</v>
      </c>
      <c r="AS614" s="293">
        <f t="shared" si="89"/>
        <v>0</v>
      </c>
      <c r="AT614" s="294" t="str">
        <f>IF(AS614=0,"",
IF(SUM($AS$47:AS614)=1,AU614,
IF($AS$1547&gt;SUM($AS$47:AS614),_xlfn.CONCAT(", ",AU614),
IF($AS$1547=SUM($AS$47:AS614),_xlfn.CONCAT(" y ",AU614)))))</f>
        <v/>
      </c>
      <c r="AU614" s="89" t="s">
        <v>6996</v>
      </c>
    </row>
    <row r="615" spans="1:47" ht="15" customHeight="1">
      <c r="A615" s="64"/>
      <c r="B615" s="11"/>
      <c r="C615" s="1021" t="s">
        <v>6997</v>
      </c>
      <c r="D615" s="890"/>
      <c r="E615" s="997"/>
      <c r="F615" s="884"/>
      <c r="G615" s="884"/>
      <c r="H615" s="884"/>
      <c r="I615" s="884"/>
      <c r="J615" s="884"/>
      <c r="K615" s="885"/>
      <c r="L615" s="1027"/>
      <c r="M615" s="884"/>
      <c r="N615" s="884"/>
      <c r="O615" s="885"/>
      <c r="P615" s="1027"/>
      <c r="Q615" s="884"/>
      <c r="R615" s="884"/>
      <c r="S615" s="885"/>
      <c r="T615" s="991"/>
      <c r="U615" s="884"/>
      <c r="V615" s="884"/>
      <c r="W615" s="885"/>
      <c r="X615" s="796"/>
      <c r="Y615" s="796"/>
      <c r="Z615" s="796"/>
      <c r="AA615" s="796"/>
      <c r="AB615" s="796"/>
      <c r="AC615" s="796"/>
      <c r="AD615" s="796"/>
      <c r="AG615" s="323" t="b">
        <f t="shared" si="80"/>
        <v>0</v>
      </c>
      <c r="AH615" s="1" t="str">
        <f t="shared" si="81"/>
        <v/>
      </c>
      <c r="AI615" s="323" t="b">
        <f t="shared" si="82"/>
        <v>0</v>
      </c>
      <c r="AJ615" s="1" t="str">
        <f t="shared" si="83"/>
        <v/>
      </c>
      <c r="AK615" s="323" t="b">
        <f t="shared" si="84"/>
        <v>0</v>
      </c>
      <c r="AL615" s="648">
        <f t="shared" si="85"/>
        <v>0</v>
      </c>
      <c r="AM615" s="293">
        <f t="shared" si="86"/>
        <v>0</v>
      </c>
      <c r="AN615" s="294" t="str">
        <f>IF(AM615=0,"",
IF(SUM($AM$47:AM615)=1,AO615,
IF($AM$1547&gt;SUM($AM$47:AM615),_xlfn.CONCAT(", ",AO615),
IF($AM$1547=SUM($AM$47:AM615),_xlfn.CONCAT(" y ",AO615)))))</f>
        <v/>
      </c>
      <c r="AO615" s="89" t="s">
        <v>6998</v>
      </c>
      <c r="AQ615" s="477">
        <f t="shared" si="87"/>
        <v>0</v>
      </c>
      <c r="AR615" s="321">
        <f t="shared" si="88"/>
        <v>0</v>
      </c>
      <c r="AS615" s="293">
        <f t="shared" si="89"/>
        <v>0</v>
      </c>
      <c r="AT615" s="294" t="str">
        <f>IF(AS615=0,"",
IF(SUM($AS$47:AS615)=1,AU615,
IF($AS$1547&gt;SUM($AS$47:AS615),_xlfn.CONCAT(", ",AU615),
IF($AS$1547=SUM($AS$47:AS615),_xlfn.CONCAT(" y ",AU615)))))</f>
        <v/>
      </c>
      <c r="AU615" s="89" t="s">
        <v>6998</v>
      </c>
    </row>
    <row r="616" spans="1:47" ht="15" customHeight="1">
      <c r="A616" s="64"/>
      <c r="B616" s="11"/>
      <c r="C616" s="1021" t="s">
        <v>6999</v>
      </c>
      <c r="D616" s="890"/>
      <c r="E616" s="997"/>
      <c r="F616" s="884"/>
      <c r="G616" s="884"/>
      <c r="H616" s="884"/>
      <c r="I616" s="884"/>
      <c r="J616" s="884"/>
      <c r="K616" s="885"/>
      <c r="L616" s="1027"/>
      <c r="M616" s="884"/>
      <c r="N616" s="884"/>
      <c r="O616" s="885"/>
      <c r="P616" s="1027"/>
      <c r="Q616" s="884"/>
      <c r="R616" s="884"/>
      <c r="S616" s="885"/>
      <c r="T616" s="991"/>
      <c r="U616" s="884"/>
      <c r="V616" s="884"/>
      <c r="W616" s="885"/>
      <c r="X616" s="796"/>
      <c r="Y616" s="796"/>
      <c r="Z616" s="796"/>
      <c r="AA616" s="796"/>
      <c r="AB616" s="796"/>
      <c r="AC616" s="796"/>
      <c r="AD616" s="796"/>
      <c r="AG616" s="323" t="b">
        <f t="shared" si="80"/>
        <v>0</v>
      </c>
      <c r="AH616" s="1" t="str">
        <f t="shared" si="81"/>
        <v/>
      </c>
      <c r="AI616" s="323" t="b">
        <f t="shared" si="82"/>
        <v>0</v>
      </c>
      <c r="AJ616" s="1" t="str">
        <f t="shared" si="83"/>
        <v/>
      </c>
      <c r="AK616" s="323" t="b">
        <f t="shared" si="84"/>
        <v>0</v>
      </c>
      <c r="AL616" s="648">
        <f t="shared" si="85"/>
        <v>0</v>
      </c>
      <c r="AM616" s="293">
        <f t="shared" si="86"/>
        <v>0</v>
      </c>
      <c r="AN616" s="294" t="str">
        <f>IF(AM616=0,"",
IF(SUM($AM$47:AM616)=1,AO616,
IF($AM$1547&gt;SUM($AM$47:AM616),_xlfn.CONCAT(", ",AO616),
IF($AM$1547=SUM($AM$47:AM616),_xlfn.CONCAT(" y ",AO616)))))</f>
        <v/>
      </c>
      <c r="AO616" s="89" t="s">
        <v>7000</v>
      </c>
      <c r="AQ616" s="477">
        <f t="shared" si="87"/>
        <v>0</v>
      </c>
      <c r="AR616" s="321">
        <f t="shared" si="88"/>
        <v>0</v>
      </c>
      <c r="AS616" s="293">
        <f t="shared" si="89"/>
        <v>0</v>
      </c>
      <c r="AT616" s="294" t="str">
        <f>IF(AS616=0,"",
IF(SUM($AS$47:AS616)=1,AU616,
IF($AS$1547&gt;SUM($AS$47:AS616),_xlfn.CONCAT(", ",AU616),
IF($AS$1547=SUM($AS$47:AS616),_xlfn.CONCAT(" y ",AU616)))))</f>
        <v/>
      </c>
      <c r="AU616" s="89" t="s">
        <v>7000</v>
      </c>
    </row>
    <row r="617" spans="1:47" ht="15" customHeight="1">
      <c r="A617" s="64"/>
      <c r="B617" s="11"/>
      <c r="C617" s="1021" t="s">
        <v>7001</v>
      </c>
      <c r="D617" s="890"/>
      <c r="E617" s="997"/>
      <c r="F617" s="884"/>
      <c r="G617" s="884"/>
      <c r="H617" s="884"/>
      <c r="I617" s="884"/>
      <c r="J617" s="884"/>
      <c r="K617" s="885"/>
      <c r="L617" s="1027"/>
      <c r="M617" s="884"/>
      <c r="N617" s="884"/>
      <c r="O617" s="885"/>
      <c r="P617" s="1027"/>
      <c r="Q617" s="884"/>
      <c r="R617" s="884"/>
      <c r="S617" s="885"/>
      <c r="T617" s="991"/>
      <c r="U617" s="884"/>
      <c r="V617" s="884"/>
      <c r="W617" s="885"/>
      <c r="X617" s="796"/>
      <c r="Y617" s="796"/>
      <c r="Z617" s="796"/>
      <c r="AA617" s="796"/>
      <c r="AB617" s="796"/>
      <c r="AC617" s="796"/>
      <c r="AD617" s="796"/>
      <c r="AG617" s="323" t="b">
        <f t="shared" si="80"/>
        <v>0</v>
      </c>
      <c r="AH617" s="1" t="str">
        <f t="shared" si="81"/>
        <v/>
      </c>
      <c r="AI617" s="323" t="b">
        <f t="shared" si="82"/>
        <v>0</v>
      </c>
      <c r="AJ617" s="1" t="str">
        <f t="shared" si="83"/>
        <v/>
      </c>
      <c r="AK617" s="323" t="b">
        <f t="shared" si="84"/>
        <v>0</v>
      </c>
      <c r="AL617" s="648">
        <f t="shared" si="85"/>
        <v>0</v>
      </c>
      <c r="AM617" s="293">
        <f t="shared" si="86"/>
        <v>0</v>
      </c>
      <c r="AN617" s="294" t="str">
        <f>IF(AM617=0,"",
IF(SUM($AM$47:AM617)=1,AO617,
IF($AM$1547&gt;SUM($AM$47:AM617),_xlfn.CONCAT(", ",AO617),
IF($AM$1547=SUM($AM$47:AM617),_xlfn.CONCAT(" y ",AO617)))))</f>
        <v/>
      </c>
      <c r="AO617" s="89" t="s">
        <v>7002</v>
      </c>
      <c r="AQ617" s="477">
        <f t="shared" si="87"/>
        <v>0</v>
      </c>
      <c r="AR617" s="321">
        <f t="shared" si="88"/>
        <v>0</v>
      </c>
      <c r="AS617" s="293">
        <f t="shared" si="89"/>
        <v>0</v>
      </c>
      <c r="AT617" s="294" t="str">
        <f>IF(AS617=0,"",
IF(SUM($AS$47:AS617)=1,AU617,
IF($AS$1547&gt;SUM($AS$47:AS617),_xlfn.CONCAT(", ",AU617),
IF($AS$1547=SUM($AS$47:AS617),_xlfn.CONCAT(" y ",AU617)))))</f>
        <v/>
      </c>
      <c r="AU617" s="89" t="s">
        <v>7002</v>
      </c>
    </row>
    <row r="618" spans="1:47" ht="15" customHeight="1">
      <c r="A618" s="64"/>
      <c r="B618" s="11"/>
      <c r="C618" s="1021" t="s">
        <v>7003</v>
      </c>
      <c r="D618" s="890"/>
      <c r="E618" s="997"/>
      <c r="F618" s="884"/>
      <c r="G618" s="884"/>
      <c r="H618" s="884"/>
      <c r="I618" s="884"/>
      <c r="J618" s="884"/>
      <c r="K618" s="885"/>
      <c r="L618" s="1027"/>
      <c r="M618" s="884"/>
      <c r="N618" s="884"/>
      <c r="O618" s="885"/>
      <c r="P618" s="1027"/>
      <c r="Q618" s="884"/>
      <c r="R618" s="884"/>
      <c r="S618" s="885"/>
      <c r="T618" s="991"/>
      <c r="U618" s="884"/>
      <c r="V618" s="884"/>
      <c r="W618" s="885"/>
      <c r="X618" s="796"/>
      <c r="Y618" s="796"/>
      <c r="Z618" s="796"/>
      <c r="AA618" s="796"/>
      <c r="AB618" s="796"/>
      <c r="AC618" s="796"/>
      <c r="AD618" s="796"/>
      <c r="AG618" s="323" t="b">
        <f t="shared" si="80"/>
        <v>0</v>
      </c>
      <c r="AH618" s="1" t="str">
        <f t="shared" si="81"/>
        <v/>
      </c>
      <c r="AI618" s="323" t="b">
        <f t="shared" si="82"/>
        <v>0</v>
      </c>
      <c r="AJ618" s="1" t="str">
        <f t="shared" si="83"/>
        <v/>
      </c>
      <c r="AK618" s="323" t="b">
        <f t="shared" si="84"/>
        <v>0</v>
      </c>
      <c r="AL618" s="648">
        <f t="shared" si="85"/>
        <v>0</v>
      </c>
      <c r="AM618" s="293">
        <f t="shared" si="86"/>
        <v>0</v>
      </c>
      <c r="AN618" s="294" t="str">
        <f>IF(AM618=0,"",
IF(SUM($AM$47:AM618)=1,AO618,
IF($AM$1547&gt;SUM($AM$47:AM618),_xlfn.CONCAT(", ",AO618),
IF($AM$1547=SUM($AM$47:AM618),_xlfn.CONCAT(" y ",AO618)))))</f>
        <v/>
      </c>
      <c r="AO618" s="89" t="s">
        <v>7004</v>
      </c>
      <c r="AQ618" s="477">
        <f t="shared" si="87"/>
        <v>0</v>
      </c>
      <c r="AR618" s="321">
        <f t="shared" si="88"/>
        <v>0</v>
      </c>
      <c r="AS618" s="293">
        <f t="shared" si="89"/>
        <v>0</v>
      </c>
      <c r="AT618" s="294" t="str">
        <f>IF(AS618=0,"",
IF(SUM($AS$47:AS618)=1,AU618,
IF($AS$1547&gt;SUM($AS$47:AS618),_xlfn.CONCAT(", ",AU618),
IF($AS$1547=SUM($AS$47:AS618),_xlfn.CONCAT(" y ",AU618)))))</f>
        <v/>
      </c>
      <c r="AU618" s="89" t="s">
        <v>7004</v>
      </c>
    </row>
    <row r="619" spans="1:47" ht="15" customHeight="1">
      <c r="A619" s="64"/>
      <c r="B619" s="11"/>
      <c r="C619" s="1021" t="s">
        <v>7005</v>
      </c>
      <c r="D619" s="890"/>
      <c r="E619" s="997"/>
      <c r="F619" s="884"/>
      <c r="G619" s="884"/>
      <c r="H619" s="884"/>
      <c r="I619" s="884"/>
      <c r="J619" s="884"/>
      <c r="K619" s="885"/>
      <c r="L619" s="1027"/>
      <c r="M619" s="884"/>
      <c r="N619" s="884"/>
      <c r="O619" s="885"/>
      <c r="P619" s="1027"/>
      <c r="Q619" s="884"/>
      <c r="R619" s="884"/>
      <c r="S619" s="885"/>
      <c r="T619" s="991"/>
      <c r="U619" s="884"/>
      <c r="V619" s="884"/>
      <c r="W619" s="885"/>
      <c r="X619" s="796"/>
      <c r="Y619" s="796"/>
      <c r="Z619" s="796"/>
      <c r="AA619" s="796"/>
      <c r="AB619" s="796"/>
      <c r="AC619" s="796"/>
      <c r="AD619" s="796"/>
      <c r="AG619" s="323" t="b">
        <f t="shared" si="80"/>
        <v>0</v>
      </c>
      <c r="AH619" s="1" t="str">
        <f t="shared" si="81"/>
        <v/>
      </c>
      <c r="AI619" s="323" t="b">
        <f t="shared" si="82"/>
        <v>0</v>
      </c>
      <c r="AJ619" s="1" t="str">
        <f t="shared" si="83"/>
        <v/>
      </c>
      <c r="AK619" s="323" t="b">
        <f t="shared" si="84"/>
        <v>0</v>
      </c>
      <c r="AL619" s="648">
        <f t="shared" si="85"/>
        <v>0</v>
      </c>
      <c r="AM619" s="293">
        <f t="shared" si="86"/>
        <v>0</v>
      </c>
      <c r="AN619" s="294" t="str">
        <f>IF(AM619=0,"",
IF(SUM($AM$47:AM619)=1,AO619,
IF($AM$1547&gt;SUM($AM$47:AM619),_xlfn.CONCAT(", ",AO619),
IF($AM$1547=SUM($AM$47:AM619),_xlfn.CONCAT(" y ",AO619)))))</f>
        <v/>
      </c>
      <c r="AO619" s="89" t="s">
        <v>7006</v>
      </c>
      <c r="AQ619" s="477">
        <f t="shared" si="87"/>
        <v>0</v>
      </c>
      <c r="AR619" s="321">
        <f t="shared" si="88"/>
        <v>0</v>
      </c>
      <c r="AS619" s="293">
        <f t="shared" si="89"/>
        <v>0</v>
      </c>
      <c r="AT619" s="294" t="str">
        <f>IF(AS619=0,"",
IF(SUM($AS$47:AS619)=1,AU619,
IF($AS$1547&gt;SUM($AS$47:AS619),_xlfn.CONCAT(", ",AU619),
IF($AS$1547=SUM($AS$47:AS619),_xlfn.CONCAT(" y ",AU619)))))</f>
        <v/>
      </c>
      <c r="AU619" s="89" t="s">
        <v>7006</v>
      </c>
    </row>
    <row r="620" spans="1:47" ht="15" customHeight="1">
      <c r="A620" s="64"/>
      <c r="B620" s="11"/>
      <c r="C620" s="1021" t="s">
        <v>7007</v>
      </c>
      <c r="D620" s="890"/>
      <c r="E620" s="997"/>
      <c r="F620" s="884"/>
      <c r="G620" s="884"/>
      <c r="H620" s="884"/>
      <c r="I620" s="884"/>
      <c r="J620" s="884"/>
      <c r="K620" s="885"/>
      <c r="L620" s="1027"/>
      <c r="M620" s="884"/>
      <c r="N620" s="884"/>
      <c r="O620" s="885"/>
      <c r="P620" s="1027"/>
      <c r="Q620" s="884"/>
      <c r="R620" s="884"/>
      <c r="S620" s="885"/>
      <c r="T620" s="991"/>
      <c r="U620" s="884"/>
      <c r="V620" s="884"/>
      <c r="W620" s="885"/>
      <c r="X620" s="796"/>
      <c r="Y620" s="796"/>
      <c r="Z620" s="796"/>
      <c r="AA620" s="796"/>
      <c r="AB620" s="796"/>
      <c r="AC620" s="796"/>
      <c r="AD620" s="796"/>
      <c r="AG620" s="323" t="b">
        <f t="shared" si="80"/>
        <v>0</v>
      </c>
      <c r="AH620" s="1" t="str">
        <f t="shared" si="81"/>
        <v/>
      </c>
      <c r="AI620" s="323" t="b">
        <f t="shared" si="82"/>
        <v>0</v>
      </c>
      <c r="AJ620" s="1" t="str">
        <f t="shared" si="83"/>
        <v/>
      </c>
      <c r="AK620" s="323" t="b">
        <f t="shared" si="84"/>
        <v>0</v>
      </c>
      <c r="AL620" s="648">
        <f t="shared" si="85"/>
        <v>0</v>
      </c>
      <c r="AM620" s="293">
        <f t="shared" si="86"/>
        <v>0</v>
      </c>
      <c r="AN620" s="294" t="str">
        <f>IF(AM620=0,"",
IF(SUM($AM$47:AM620)=1,AO620,
IF($AM$1547&gt;SUM($AM$47:AM620),_xlfn.CONCAT(", ",AO620),
IF($AM$1547=SUM($AM$47:AM620),_xlfn.CONCAT(" y ",AO620)))))</f>
        <v/>
      </c>
      <c r="AO620" s="89" t="s">
        <v>7008</v>
      </c>
      <c r="AQ620" s="477">
        <f t="shared" si="87"/>
        <v>0</v>
      </c>
      <c r="AR620" s="321">
        <f t="shared" si="88"/>
        <v>0</v>
      </c>
      <c r="AS620" s="293">
        <f t="shared" si="89"/>
        <v>0</v>
      </c>
      <c r="AT620" s="294" t="str">
        <f>IF(AS620=0,"",
IF(SUM($AS$47:AS620)=1,AU620,
IF($AS$1547&gt;SUM($AS$47:AS620),_xlfn.CONCAT(", ",AU620),
IF($AS$1547=SUM($AS$47:AS620),_xlfn.CONCAT(" y ",AU620)))))</f>
        <v/>
      </c>
      <c r="AU620" s="89" t="s">
        <v>7008</v>
      </c>
    </row>
    <row r="621" spans="1:47" ht="15" customHeight="1">
      <c r="A621" s="64"/>
      <c r="B621" s="11"/>
      <c r="C621" s="1021" t="s">
        <v>7009</v>
      </c>
      <c r="D621" s="890"/>
      <c r="E621" s="997"/>
      <c r="F621" s="884"/>
      <c r="G621" s="884"/>
      <c r="H621" s="884"/>
      <c r="I621" s="884"/>
      <c r="J621" s="884"/>
      <c r="K621" s="885"/>
      <c r="L621" s="1027"/>
      <c r="M621" s="884"/>
      <c r="N621" s="884"/>
      <c r="O621" s="885"/>
      <c r="P621" s="1027"/>
      <c r="Q621" s="884"/>
      <c r="R621" s="884"/>
      <c r="S621" s="885"/>
      <c r="T621" s="991"/>
      <c r="U621" s="884"/>
      <c r="V621" s="884"/>
      <c r="W621" s="885"/>
      <c r="X621" s="796"/>
      <c r="Y621" s="796"/>
      <c r="Z621" s="796"/>
      <c r="AA621" s="796"/>
      <c r="AB621" s="796"/>
      <c r="AC621" s="796"/>
      <c r="AD621" s="796"/>
      <c r="AG621" s="323" t="b">
        <f t="shared" si="80"/>
        <v>0</v>
      </c>
      <c r="AH621" s="1" t="str">
        <f t="shared" si="81"/>
        <v/>
      </c>
      <c r="AI621" s="323" t="b">
        <f t="shared" si="82"/>
        <v>0</v>
      </c>
      <c r="AJ621" s="1" t="str">
        <f t="shared" si="83"/>
        <v/>
      </c>
      <c r="AK621" s="323" t="b">
        <f t="shared" si="84"/>
        <v>0</v>
      </c>
      <c r="AL621" s="648">
        <f t="shared" si="85"/>
        <v>0</v>
      </c>
      <c r="AM621" s="293">
        <f t="shared" si="86"/>
        <v>0</v>
      </c>
      <c r="AN621" s="294" t="str">
        <f>IF(AM621=0,"",
IF(SUM($AM$47:AM621)=1,AO621,
IF($AM$1547&gt;SUM($AM$47:AM621),_xlfn.CONCAT(", ",AO621),
IF($AM$1547=SUM($AM$47:AM621),_xlfn.CONCAT(" y ",AO621)))))</f>
        <v/>
      </c>
      <c r="AO621" s="89" t="s">
        <v>7010</v>
      </c>
      <c r="AQ621" s="477">
        <f t="shared" si="87"/>
        <v>0</v>
      </c>
      <c r="AR621" s="321">
        <f t="shared" si="88"/>
        <v>0</v>
      </c>
      <c r="AS621" s="293">
        <f t="shared" si="89"/>
        <v>0</v>
      </c>
      <c r="AT621" s="294" t="str">
        <f>IF(AS621=0,"",
IF(SUM($AS$47:AS621)=1,AU621,
IF($AS$1547&gt;SUM($AS$47:AS621),_xlfn.CONCAT(", ",AU621),
IF($AS$1547=SUM($AS$47:AS621),_xlfn.CONCAT(" y ",AU621)))))</f>
        <v/>
      </c>
      <c r="AU621" s="89" t="s">
        <v>7010</v>
      </c>
    </row>
    <row r="622" spans="1:47" ht="15" customHeight="1">
      <c r="A622" s="64"/>
      <c r="B622" s="11"/>
      <c r="C622" s="1021" t="s">
        <v>7011</v>
      </c>
      <c r="D622" s="890"/>
      <c r="E622" s="997"/>
      <c r="F622" s="884"/>
      <c r="G622" s="884"/>
      <c r="H622" s="884"/>
      <c r="I622" s="884"/>
      <c r="J622" s="884"/>
      <c r="K622" s="885"/>
      <c r="L622" s="1027"/>
      <c r="M622" s="884"/>
      <c r="N622" s="884"/>
      <c r="O622" s="885"/>
      <c r="P622" s="1027"/>
      <c r="Q622" s="884"/>
      <c r="R622" s="884"/>
      <c r="S622" s="885"/>
      <c r="T622" s="991"/>
      <c r="U622" s="884"/>
      <c r="V622" s="884"/>
      <c r="W622" s="885"/>
      <c r="X622" s="796"/>
      <c r="Y622" s="796"/>
      <c r="Z622" s="796"/>
      <c r="AA622" s="796"/>
      <c r="AB622" s="796"/>
      <c r="AC622" s="796"/>
      <c r="AD622" s="796"/>
      <c r="AG622" s="323" t="b">
        <f t="shared" si="80"/>
        <v>0</v>
      </c>
      <c r="AH622" s="1" t="str">
        <f t="shared" si="81"/>
        <v/>
      </c>
      <c r="AI622" s="323" t="b">
        <f t="shared" si="82"/>
        <v>0</v>
      </c>
      <c r="AJ622" s="1" t="str">
        <f t="shared" si="83"/>
        <v/>
      </c>
      <c r="AK622" s="323" t="b">
        <f t="shared" si="84"/>
        <v>0</v>
      </c>
      <c r="AL622" s="648">
        <f t="shared" si="85"/>
        <v>0</v>
      </c>
      <c r="AM622" s="293">
        <f t="shared" si="86"/>
        <v>0</v>
      </c>
      <c r="AN622" s="294" t="str">
        <f>IF(AM622=0,"",
IF(SUM($AM$47:AM622)=1,AO622,
IF($AM$1547&gt;SUM($AM$47:AM622),_xlfn.CONCAT(", ",AO622),
IF($AM$1547=SUM($AM$47:AM622),_xlfn.CONCAT(" y ",AO622)))))</f>
        <v/>
      </c>
      <c r="AO622" s="89" t="s">
        <v>7012</v>
      </c>
      <c r="AQ622" s="477">
        <f t="shared" si="87"/>
        <v>0</v>
      </c>
      <c r="AR622" s="321">
        <f t="shared" si="88"/>
        <v>0</v>
      </c>
      <c r="AS622" s="293">
        <f t="shared" si="89"/>
        <v>0</v>
      </c>
      <c r="AT622" s="294" t="str">
        <f>IF(AS622=0,"",
IF(SUM($AS$47:AS622)=1,AU622,
IF($AS$1547&gt;SUM($AS$47:AS622),_xlfn.CONCAT(", ",AU622),
IF($AS$1547=SUM($AS$47:AS622),_xlfn.CONCAT(" y ",AU622)))))</f>
        <v/>
      </c>
      <c r="AU622" s="89" t="s">
        <v>7012</v>
      </c>
    </row>
    <row r="623" spans="1:47" ht="15" customHeight="1">
      <c r="A623" s="64"/>
      <c r="B623" s="11"/>
      <c r="C623" s="1021" t="s">
        <v>7013</v>
      </c>
      <c r="D623" s="890"/>
      <c r="E623" s="997"/>
      <c r="F623" s="884"/>
      <c r="G623" s="884"/>
      <c r="H623" s="884"/>
      <c r="I623" s="884"/>
      <c r="J623" s="884"/>
      <c r="K623" s="885"/>
      <c r="L623" s="1027"/>
      <c r="M623" s="884"/>
      <c r="N623" s="884"/>
      <c r="O623" s="885"/>
      <c r="P623" s="1027"/>
      <c r="Q623" s="884"/>
      <c r="R623" s="884"/>
      <c r="S623" s="885"/>
      <c r="T623" s="991"/>
      <c r="U623" s="884"/>
      <c r="V623" s="884"/>
      <c r="W623" s="885"/>
      <c r="X623" s="796"/>
      <c r="Y623" s="796"/>
      <c r="Z623" s="796"/>
      <c r="AA623" s="796"/>
      <c r="AB623" s="796"/>
      <c r="AC623" s="796"/>
      <c r="AD623" s="796"/>
      <c r="AG623" s="323" t="b">
        <f t="shared" si="80"/>
        <v>0</v>
      </c>
      <c r="AH623" s="1" t="str">
        <f t="shared" si="81"/>
        <v/>
      </c>
      <c r="AI623" s="323" t="b">
        <f t="shared" si="82"/>
        <v>0</v>
      </c>
      <c r="AJ623" s="1" t="str">
        <f t="shared" si="83"/>
        <v/>
      </c>
      <c r="AK623" s="323" t="b">
        <f t="shared" si="84"/>
        <v>0</v>
      </c>
      <c r="AL623" s="648">
        <f t="shared" si="85"/>
        <v>0</v>
      </c>
      <c r="AM623" s="293">
        <f t="shared" si="86"/>
        <v>0</v>
      </c>
      <c r="AN623" s="294" t="str">
        <f>IF(AM623=0,"",
IF(SUM($AM$47:AM623)=1,AO623,
IF($AM$1547&gt;SUM($AM$47:AM623),_xlfn.CONCAT(", ",AO623),
IF($AM$1547=SUM($AM$47:AM623),_xlfn.CONCAT(" y ",AO623)))))</f>
        <v/>
      </c>
      <c r="AO623" s="89" t="s">
        <v>7014</v>
      </c>
      <c r="AQ623" s="477">
        <f t="shared" si="87"/>
        <v>0</v>
      </c>
      <c r="AR623" s="321">
        <f t="shared" si="88"/>
        <v>0</v>
      </c>
      <c r="AS623" s="293">
        <f t="shared" si="89"/>
        <v>0</v>
      </c>
      <c r="AT623" s="294" t="str">
        <f>IF(AS623=0,"",
IF(SUM($AS$47:AS623)=1,AU623,
IF($AS$1547&gt;SUM($AS$47:AS623),_xlfn.CONCAT(", ",AU623),
IF($AS$1547=SUM($AS$47:AS623),_xlfn.CONCAT(" y ",AU623)))))</f>
        <v/>
      </c>
      <c r="AU623" s="89" t="s">
        <v>7014</v>
      </c>
    </row>
    <row r="624" spans="1:47" ht="15" customHeight="1">
      <c r="A624" s="64"/>
      <c r="B624" s="11"/>
      <c r="C624" s="1021" t="s">
        <v>7015</v>
      </c>
      <c r="D624" s="890"/>
      <c r="E624" s="997"/>
      <c r="F624" s="884"/>
      <c r="G624" s="884"/>
      <c r="H624" s="884"/>
      <c r="I624" s="884"/>
      <c r="J624" s="884"/>
      <c r="K624" s="885"/>
      <c r="L624" s="1027"/>
      <c r="M624" s="884"/>
      <c r="N624" s="884"/>
      <c r="O624" s="885"/>
      <c r="P624" s="1027"/>
      <c r="Q624" s="884"/>
      <c r="R624" s="884"/>
      <c r="S624" s="885"/>
      <c r="T624" s="991"/>
      <c r="U624" s="884"/>
      <c r="V624" s="884"/>
      <c r="W624" s="885"/>
      <c r="X624" s="796"/>
      <c r="Y624" s="796"/>
      <c r="Z624" s="796"/>
      <c r="AA624" s="796"/>
      <c r="AB624" s="796"/>
      <c r="AC624" s="796"/>
      <c r="AD624" s="796"/>
      <c r="AG624" s="323" t="b">
        <f t="shared" ref="AG624:AG687" si="90">NOT(EXACT(E624,UPPER(E624)))</f>
        <v>0</v>
      </c>
      <c r="AH624" s="1" t="str">
        <f t="shared" ref="AH624:AH687" si="91">SUBSTITUTE( SUBSTITUTE( SUBSTITUTE( SUBSTITUTE( SUBSTITUTE( SUBSTITUTE( SUBSTITUTE( SUBSTITUTE( SUBSTITUTE( SUBSTITUTE(E624, "á", "a"), "é", "e"), "í", "i"), "ó", "o"), "ú", "u"), "Á", "A"), "É", "E"), "Í", "I"), "Ó", "O"), "Ú", "U")</f>
        <v/>
      </c>
      <c r="AI624" s="323" t="b">
        <f t="shared" ref="AI624:AI687" si="92">NOT(EXACT(E624,AH624))</f>
        <v>0</v>
      </c>
      <c r="AJ624" s="1" t="str">
        <f t="shared" ref="AJ624:AJ687" si="93">SUBSTITUTE((SUBSTITUTE(SUBSTITUTE(SUBSTITUTE(E624,".",""),",",""),"(","")),")","")</f>
        <v/>
      </c>
      <c r="AK624" s="323" t="b">
        <f t="shared" ref="AK624:AK687" si="94">NOT(EXACT(E624,AJ624))</f>
        <v>0</v>
      </c>
      <c r="AL624" s="648">
        <f t="shared" ref="AL624:AL687" si="95">IF(COUNTIF(T624,"VARIAS")&gt;0,1,0)</f>
        <v>0</v>
      </c>
      <c r="AM624" s="293">
        <f t="shared" ref="AM624:AM687" si="96">IF(SUM(AL624)=0,0,1)</f>
        <v>0</v>
      </c>
      <c r="AN624" s="294" t="str">
        <f>IF(AM624=0,"",
IF(SUM($AM$47:AM624)=1,AO624,
IF($AM$1547&gt;SUM($AM$47:AM624),_xlfn.CONCAT(", ",AO624),
IF($AM$1547=SUM($AM$47:AM624),_xlfn.CONCAT(" y ",AO624)))))</f>
        <v/>
      </c>
      <c r="AO624" s="89" t="s">
        <v>7016</v>
      </c>
      <c r="AQ624" s="477">
        <f t="shared" ref="AQ624:AQ687" si="97">IF(AND($AD624="X",COUNTA(X624:AC624)&gt;0),1,0)</f>
        <v>0</v>
      </c>
      <c r="AR624" s="321">
        <f t="shared" ref="AR624:AR687" si="98">IF(AND(COUNTBLANK(E624)=0,COUNTA(L624:W624)=3,COUNTA(X624:AD624)&gt;0),0,IF(AND(COUNTBLANK(E624)=1,COUNTA(L624:AD624)=0),0,1))</f>
        <v>0</v>
      </c>
      <c r="AS624" s="293">
        <f t="shared" ref="AS624:AS687" si="99">IF(AR624=0,0,1)</f>
        <v>0</v>
      </c>
      <c r="AT624" s="294" t="str">
        <f>IF(AS624=0,"",
IF(SUM($AS$47:AS624)=1,AU624,
IF($AS$1547&gt;SUM($AS$47:AS624),_xlfn.CONCAT(", ",AU624),
IF($AS$1547=SUM($AS$47:AS624),_xlfn.CONCAT(" y ",AU624)))))</f>
        <v/>
      </c>
      <c r="AU624" s="89" t="s">
        <v>7016</v>
      </c>
    </row>
    <row r="625" spans="1:47" ht="15" customHeight="1">
      <c r="A625" s="64"/>
      <c r="B625" s="11"/>
      <c r="C625" s="1021" t="s">
        <v>7017</v>
      </c>
      <c r="D625" s="890"/>
      <c r="E625" s="997"/>
      <c r="F625" s="884"/>
      <c r="G625" s="884"/>
      <c r="H625" s="884"/>
      <c r="I625" s="884"/>
      <c r="J625" s="884"/>
      <c r="K625" s="885"/>
      <c r="L625" s="1027"/>
      <c r="M625" s="884"/>
      <c r="N625" s="884"/>
      <c r="O625" s="885"/>
      <c r="P625" s="1027"/>
      <c r="Q625" s="884"/>
      <c r="R625" s="884"/>
      <c r="S625" s="885"/>
      <c r="T625" s="991"/>
      <c r="U625" s="884"/>
      <c r="V625" s="884"/>
      <c r="W625" s="885"/>
      <c r="X625" s="796"/>
      <c r="Y625" s="796"/>
      <c r="Z625" s="796"/>
      <c r="AA625" s="796"/>
      <c r="AB625" s="796"/>
      <c r="AC625" s="796"/>
      <c r="AD625" s="796"/>
      <c r="AG625" s="323" t="b">
        <f t="shared" si="90"/>
        <v>0</v>
      </c>
      <c r="AH625" s="1" t="str">
        <f t="shared" si="91"/>
        <v/>
      </c>
      <c r="AI625" s="323" t="b">
        <f t="shared" si="92"/>
        <v>0</v>
      </c>
      <c r="AJ625" s="1" t="str">
        <f t="shared" si="93"/>
        <v/>
      </c>
      <c r="AK625" s="323" t="b">
        <f t="shared" si="94"/>
        <v>0</v>
      </c>
      <c r="AL625" s="648">
        <f t="shared" si="95"/>
        <v>0</v>
      </c>
      <c r="AM625" s="293">
        <f t="shared" si="96"/>
        <v>0</v>
      </c>
      <c r="AN625" s="294" t="str">
        <f>IF(AM625=0,"",
IF(SUM($AM$47:AM625)=1,AO625,
IF($AM$1547&gt;SUM($AM$47:AM625),_xlfn.CONCAT(", ",AO625),
IF($AM$1547=SUM($AM$47:AM625),_xlfn.CONCAT(" y ",AO625)))))</f>
        <v/>
      </c>
      <c r="AO625" s="89" t="s">
        <v>7018</v>
      </c>
      <c r="AQ625" s="477">
        <f t="shared" si="97"/>
        <v>0</v>
      </c>
      <c r="AR625" s="321">
        <f t="shared" si="98"/>
        <v>0</v>
      </c>
      <c r="AS625" s="293">
        <f t="shared" si="99"/>
        <v>0</v>
      </c>
      <c r="AT625" s="294" t="str">
        <f>IF(AS625=0,"",
IF(SUM($AS$47:AS625)=1,AU625,
IF($AS$1547&gt;SUM($AS$47:AS625),_xlfn.CONCAT(", ",AU625),
IF($AS$1547=SUM($AS$47:AS625),_xlfn.CONCAT(" y ",AU625)))))</f>
        <v/>
      </c>
      <c r="AU625" s="89" t="s">
        <v>7018</v>
      </c>
    </row>
    <row r="626" spans="1:47" ht="15" customHeight="1">
      <c r="A626" s="64"/>
      <c r="B626" s="11"/>
      <c r="C626" s="1021" t="s">
        <v>7019</v>
      </c>
      <c r="D626" s="890"/>
      <c r="E626" s="997"/>
      <c r="F626" s="884"/>
      <c r="G626" s="884"/>
      <c r="H626" s="884"/>
      <c r="I626" s="884"/>
      <c r="J626" s="884"/>
      <c r="K626" s="885"/>
      <c r="L626" s="1027"/>
      <c r="M626" s="884"/>
      <c r="N626" s="884"/>
      <c r="O626" s="885"/>
      <c r="P626" s="1027"/>
      <c r="Q626" s="884"/>
      <c r="R626" s="884"/>
      <c r="S626" s="885"/>
      <c r="T626" s="991"/>
      <c r="U626" s="884"/>
      <c r="V626" s="884"/>
      <c r="W626" s="885"/>
      <c r="X626" s="796"/>
      <c r="Y626" s="796"/>
      <c r="Z626" s="796"/>
      <c r="AA626" s="796"/>
      <c r="AB626" s="796"/>
      <c r="AC626" s="796"/>
      <c r="AD626" s="796"/>
      <c r="AG626" s="323" t="b">
        <f t="shared" si="90"/>
        <v>0</v>
      </c>
      <c r="AH626" s="1" t="str">
        <f t="shared" si="91"/>
        <v/>
      </c>
      <c r="AI626" s="323" t="b">
        <f t="shared" si="92"/>
        <v>0</v>
      </c>
      <c r="AJ626" s="1" t="str">
        <f t="shared" si="93"/>
        <v/>
      </c>
      <c r="AK626" s="323" t="b">
        <f t="shared" si="94"/>
        <v>0</v>
      </c>
      <c r="AL626" s="648">
        <f t="shared" si="95"/>
        <v>0</v>
      </c>
      <c r="AM626" s="293">
        <f t="shared" si="96"/>
        <v>0</v>
      </c>
      <c r="AN626" s="294" t="str">
        <f>IF(AM626=0,"",
IF(SUM($AM$47:AM626)=1,AO626,
IF($AM$1547&gt;SUM($AM$47:AM626),_xlfn.CONCAT(", ",AO626),
IF($AM$1547=SUM($AM$47:AM626),_xlfn.CONCAT(" y ",AO626)))))</f>
        <v/>
      </c>
      <c r="AO626" s="89" t="s">
        <v>7020</v>
      </c>
      <c r="AQ626" s="477">
        <f t="shared" si="97"/>
        <v>0</v>
      </c>
      <c r="AR626" s="321">
        <f t="shared" si="98"/>
        <v>0</v>
      </c>
      <c r="AS626" s="293">
        <f t="shared" si="99"/>
        <v>0</v>
      </c>
      <c r="AT626" s="294" t="str">
        <f>IF(AS626=0,"",
IF(SUM($AS$47:AS626)=1,AU626,
IF($AS$1547&gt;SUM($AS$47:AS626),_xlfn.CONCAT(", ",AU626),
IF($AS$1547=SUM($AS$47:AS626),_xlfn.CONCAT(" y ",AU626)))))</f>
        <v/>
      </c>
      <c r="AU626" s="89" t="s">
        <v>7020</v>
      </c>
    </row>
    <row r="627" spans="1:47" ht="15" customHeight="1">
      <c r="A627" s="64"/>
      <c r="B627" s="11"/>
      <c r="C627" s="1021" t="s">
        <v>7021</v>
      </c>
      <c r="D627" s="890"/>
      <c r="E627" s="997"/>
      <c r="F627" s="884"/>
      <c r="G627" s="884"/>
      <c r="H627" s="884"/>
      <c r="I627" s="884"/>
      <c r="J627" s="884"/>
      <c r="K627" s="885"/>
      <c r="L627" s="1027"/>
      <c r="M627" s="884"/>
      <c r="N627" s="884"/>
      <c r="O627" s="885"/>
      <c r="P627" s="1027"/>
      <c r="Q627" s="884"/>
      <c r="R627" s="884"/>
      <c r="S627" s="885"/>
      <c r="T627" s="991"/>
      <c r="U627" s="884"/>
      <c r="V627" s="884"/>
      <c r="W627" s="885"/>
      <c r="X627" s="796"/>
      <c r="Y627" s="796"/>
      <c r="Z627" s="796"/>
      <c r="AA627" s="796"/>
      <c r="AB627" s="796"/>
      <c r="AC627" s="796"/>
      <c r="AD627" s="796"/>
      <c r="AG627" s="323" t="b">
        <f t="shared" si="90"/>
        <v>0</v>
      </c>
      <c r="AH627" s="1" t="str">
        <f t="shared" si="91"/>
        <v/>
      </c>
      <c r="AI627" s="323" t="b">
        <f t="shared" si="92"/>
        <v>0</v>
      </c>
      <c r="AJ627" s="1" t="str">
        <f t="shared" si="93"/>
        <v/>
      </c>
      <c r="AK627" s="323" t="b">
        <f t="shared" si="94"/>
        <v>0</v>
      </c>
      <c r="AL627" s="648">
        <f t="shared" si="95"/>
        <v>0</v>
      </c>
      <c r="AM627" s="293">
        <f t="shared" si="96"/>
        <v>0</v>
      </c>
      <c r="AN627" s="294" t="str">
        <f>IF(AM627=0,"",
IF(SUM($AM$47:AM627)=1,AO627,
IF($AM$1547&gt;SUM($AM$47:AM627),_xlfn.CONCAT(", ",AO627),
IF($AM$1547=SUM($AM$47:AM627),_xlfn.CONCAT(" y ",AO627)))))</f>
        <v/>
      </c>
      <c r="AO627" s="89" t="s">
        <v>7022</v>
      </c>
      <c r="AQ627" s="477">
        <f t="shared" si="97"/>
        <v>0</v>
      </c>
      <c r="AR627" s="321">
        <f t="shared" si="98"/>
        <v>0</v>
      </c>
      <c r="AS627" s="293">
        <f t="shared" si="99"/>
        <v>0</v>
      </c>
      <c r="AT627" s="294" t="str">
        <f>IF(AS627=0,"",
IF(SUM($AS$47:AS627)=1,AU627,
IF($AS$1547&gt;SUM($AS$47:AS627),_xlfn.CONCAT(", ",AU627),
IF($AS$1547=SUM($AS$47:AS627),_xlfn.CONCAT(" y ",AU627)))))</f>
        <v/>
      </c>
      <c r="AU627" s="89" t="s">
        <v>7022</v>
      </c>
    </row>
    <row r="628" spans="1:47" ht="15" customHeight="1">
      <c r="A628" s="64"/>
      <c r="B628" s="11"/>
      <c r="C628" s="1021" t="s">
        <v>7023</v>
      </c>
      <c r="D628" s="890"/>
      <c r="E628" s="997"/>
      <c r="F628" s="884"/>
      <c r="G628" s="884"/>
      <c r="H628" s="884"/>
      <c r="I628" s="884"/>
      <c r="J628" s="884"/>
      <c r="K628" s="885"/>
      <c r="L628" s="1027"/>
      <c r="M628" s="884"/>
      <c r="N628" s="884"/>
      <c r="O628" s="885"/>
      <c r="P628" s="1027"/>
      <c r="Q628" s="884"/>
      <c r="R628" s="884"/>
      <c r="S628" s="885"/>
      <c r="T628" s="991"/>
      <c r="U628" s="884"/>
      <c r="V628" s="884"/>
      <c r="W628" s="885"/>
      <c r="X628" s="796"/>
      <c r="Y628" s="796"/>
      <c r="Z628" s="796"/>
      <c r="AA628" s="796"/>
      <c r="AB628" s="796"/>
      <c r="AC628" s="796"/>
      <c r="AD628" s="796"/>
      <c r="AG628" s="323" t="b">
        <f t="shared" si="90"/>
        <v>0</v>
      </c>
      <c r="AH628" s="1" t="str">
        <f t="shared" si="91"/>
        <v/>
      </c>
      <c r="AI628" s="323" t="b">
        <f t="shared" si="92"/>
        <v>0</v>
      </c>
      <c r="AJ628" s="1" t="str">
        <f t="shared" si="93"/>
        <v/>
      </c>
      <c r="AK628" s="323" t="b">
        <f t="shared" si="94"/>
        <v>0</v>
      </c>
      <c r="AL628" s="648">
        <f t="shared" si="95"/>
        <v>0</v>
      </c>
      <c r="AM628" s="293">
        <f t="shared" si="96"/>
        <v>0</v>
      </c>
      <c r="AN628" s="294" t="str">
        <f>IF(AM628=0,"",
IF(SUM($AM$47:AM628)=1,AO628,
IF($AM$1547&gt;SUM($AM$47:AM628),_xlfn.CONCAT(", ",AO628),
IF($AM$1547=SUM($AM$47:AM628),_xlfn.CONCAT(" y ",AO628)))))</f>
        <v/>
      </c>
      <c r="AO628" s="89" t="s">
        <v>7024</v>
      </c>
      <c r="AQ628" s="477">
        <f t="shared" si="97"/>
        <v>0</v>
      </c>
      <c r="AR628" s="321">
        <f t="shared" si="98"/>
        <v>0</v>
      </c>
      <c r="AS628" s="293">
        <f t="shared" si="99"/>
        <v>0</v>
      </c>
      <c r="AT628" s="294" t="str">
        <f>IF(AS628=0,"",
IF(SUM($AS$47:AS628)=1,AU628,
IF($AS$1547&gt;SUM($AS$47:AS628),_xlfn.CONCAT(", ",AU628),
IF($AS$1547=SUM($AS$47:AS628),_xlfn.CONCAT(" y ",AU628)))))</f>
        <v/>
      </c>
      <c r="AU628" s="89" t="s">
        <v>7024</v>
      </c>
    </row>
    <row r="629" spans="1:47" ht="15" customHeight="1">
      <c r="A629" s="64"/>
      <c r="B629" s="11"/>
      <c r="C629" s="1021" t="s">
        <v>7025</v>
      </c>
      <c r="D629" s="890"/>
      <c r="E629" s="997"/>
      <c r="F629" s="884"/>
      <c r="G629" s="884"/>
      <c r="H629" s="884"/>
      <c r="I629" s="884"/>
      <c r="J629" s="884"/>
      <c r="K629" s="885"/>
      <c r="L629" s="1027"/>
      <c r="M629" s="884"/>
      <c r="N629" s="884"/>
      <c r="O629" s="885"/>
      <c r="P629" s="1027"/>
      <c r="Q629" s="884"/>
      <c r="R629" s="884"/>
      <c r="S629" s="885"/>
      <c r="T629" s="991"/>
      <c r="U629" s="884"/>
      <c r="V629" s="884"/>
      <c r="W629" s="885"/>
      <c r="X629" s="796"/>
      <c r="Y629" s="796"/>
      <c r="Z629" s="796"/>
      <c r="AA629" s="796"/>
      <c r="AB629" s="796"/>
      <c r="AC629" s="796"/>
      <c r="AD629" s="796"/>
      <c r="AG629" s="323" t="b">
        <f t="shared" si="90"/>
        <v>0</v>
      </c>
      <c r="AH629" s="1" t="str">
        <f t="shared" si="91"/>
        <v/>
      </c>
      <c r="AI629" s="323" t="b">
        <f t="shared" si="92"/>
        <v>0</v>
      </c>
      <c r="AJ629" s="1" t="str">
        <f t="shared" si="93"/>
        <v/>
      </c>
      <c r="AK629" s="323" t="b">
        <f t="shared" si="94"/>
        <v>0</v>
      </c>
      <c r="AL629" s="648">
        <f t="shared" si="95"/>
        <v>0</v>
      </c>
      <c r="AM629" s="293">
        <f t="shared" si="96"/>
        <v>0</v>
      </c>
      <c r="AN629" s="294" t="str">
        <f>IF(AM629=0,"",
IF(SUM($AM$47:AM629)=1,AO629,
IF($AM$1547&gt;SUM($AM$47:AM629),_xlfn.CONCAT(", ",AO629),
IF($AM$1547=SUM($AM$47:AM629),_xlfn.CONCAT(" y ",AO629)))))</f>
        <v/>
      </c>
      <c r="AO629" s="89" t="s">
        <v>7026</v>
      </c>
      <c r="AQ629" s="477">
        <f t="shared" si="97"/>
        <v>0</v>
      </c>
      <c r="AR629" s="321">
        <f t="shared" si="98"/>
        <v>0</v>
      </c>
      <c r="AS629" s="293">
        <f t="shared" si="99"/>
        <v>0</v>
      </c>
      <c r="AT629" s="294" t="str">
        <f>IF(AS629=0,"",
IF(SUM($AS$47:AS629)=1,AU629,
IF($AS$1547&gt;SUM($AS$47:AS629),_xlfn.CONCAT(", ",AU629),
IF($AS$1547=SUM($AS$47:AS629),_xlfn.CONCAT(" y ",AU629)))))</f>
        <v/>
      </c>
      <c r="AU629" s="89" t="s">
        <v>7026</v>
      </c>
    </row>
    <row r="630" spans="1:47" ht="15" customHeight="1">
      <c r="A630" s="64"/>
      <c r="B630" s="11"/>
      <c r="C630" s="1021" t="s">
        <v>7027</v>
      </c>
      <c r="D630" s="890"/>
      <c r="E630" s="997"/>
      <c r="F630" s="884"/>
      <c r="G630" s="884"/>
      <c r="H630" s="884"/>
      <c r="I630" s="884"/>
      <c r="J630" s="884"/>
      <c r="K630" s="885"/>
      <c r="L630" s="1027"/>
      <c r="M630" s="884"/>
      <c r="N630" s="884"/>
      <c r="O630" s="885"/>
      <c r="P630" s="1027"/>
      <c r="Q630" s="884"/>
      <c r="R630" s="884"/>
      <c r="S630" s="885"/>
      <c r="T630" s="991"/>
      <c r="U630" s="884"/>
      <c r="V630" s="884"/>
      <c r="W630" s="885"/>
      <c r="X630" s="796"/>
      <c r="Y630" s="796"/>
      <c r="Z630" s="796"/>
      <c r="AA630" s="796"/>
      <c r="AB630" s="796"/>
      <c r="AC630" s="796"/>
      <c r="AD630" s="796"/>
      <c r="AG630" s="323" t="b">
        <f t="shared" si="90"/>
        <v>0</v>
      </c>
      <c r="AH630" s="1" t="str">
        <f t="shared" si="91"/>
        <v/>
      </c>
      <c r="AI630" s="323" t="b">
        <f t="shared" si="92"/>
        <v>0</v>
      </c>
      <c r="AJ630" s="1" t="str">
        <f t="shared" si="93"/>
        <v/>
      </c>
      <c r="AK630" s="323" t="b">
        <f t="shared" si="94"/>
        <v>0</v>
      </c>
      <c r="AL630" s="648">
        <f t="shared" si="95"/>
        <v>0</v>
      </c>
      <c r="AM630" s="293">
        <f t="shared" si="96"/>
        <v>0</v>
      </c>
      <c r="AN630" s="294" t="str">
        <f>IF(AM630=0,"",
IF(SUM($AM$47:AM630)=1,AO630,
IF($AM$1547&gt;SUM($AM$47:AM630),_xlfn.CONCAT(", ",AO630),
IF($AM$1547=SUM($AM$47:AM630),_xlfn.CONCAT(" y ",AO630)))))</f>
        <v/>
      </c>
      <c r="AO630" s="89" t="s">
        <v>7028</v>
      </c>
      <c r="AQ630" s="477">
        <f t="shared" si="97"/>
        <v>0</v>
      </c>
      <c r="AR630" s="321">
        <f t="shared" si="98"/>
        <v>0</v>
      </c>
      <c r="AS630" s="293">
        <f t="shared" si="99"/>
        <v>0</v>
      </c>
      <c r="AT630" s="294" t="str">
        <f>IF(AS630=0,"",
IF(SUM($AS$47:AS630)=1,AU630,
IF($AS$1547&gt;SUM($AS$47:AS630),_xlfn.CONCAT(", ",AU630),
IF($AS$1547=SUM($AS$47:AS630),_xlfn.CONCAT(" y ",AU630)))))</f>
        <v/>
      </c>
      <c r="AU630" s="89" t="s">
        <v>7028</v>
      </c>
    </row>
    <row r="631" spans="1:47" ht="15" customHeight="1">
      <c r="A631" s="64"/>
      <c r="B631" s="11"/>
      <c r="C631" s="1021" t="s">
        <v>7029</v>
      </c>
      <c r="D631" s="890"/>
      <c r="E631" s="997"/>
      <c r="F631" s="884"/>
      <c r="G631" s="884"/>
      <c r="H631" s="884"/>
      <c r="I631" s="884"/>
      <c r="J631" s="884"/>
      <c r="K631" s="885"/>
      <c r="L631" s="1027"/>
      <c r="M631" s="884"/>
      <c r="N631" s="884"/>
      <c r="O631" s="885"/>
      <c r="P631" s="1027"/>
      <c r="Q631" s="884"/>
      <c r="R631" s="884"/>
      <c r="S631" s="885"/>
      <c r="T631" s="991"/>
      <c r="U631" s="884"/>
      <c r="V631" s="884"/>
      <c r="W631" s="885"/>
      <c r="X631" s="796"/>
      <c r="Y631" s="796"/>
      <c r="Z631" s="796"/>
      <c r="AA631" s="796"/>
      <c r="AB631" s="796"/>
      <c r="AC631" s="796"/>
      <c r="AD631" s="796"/>
      <c r="AG631" s="323" t="b">
        <f t="shared" si="90"/>
        <v>0</v>
      </c>
      <c r="AH631" s="1" t="str">
        <f t="shared" si="91"/>
        <v/>
      </c>
      <c r="AI631" s="323" t="b">
        <f t="shared" si="92"/>
        <v>0</v>
      </c>
      <c r="AJ631" s="1" t="str">
        <f t="shared" si="93"/>
        <v/>
      </c>
      <c r="AK631" s="323" t="b">
        <f t="shared" si="94"/>
        <v>0</v>
      </c>
      <c r="AL631" s="648">
        <f t="shared" si="95"/>
        <v>0</v>
      </c>
      <c r="AM631" s="293">
        <f t="shared" si="96"/>
        <v>0</v>
      </c>
      <c r="AN631" s="294" t="str">
        <f>IF(AM631=0,"",
IF(SUM($AM$47:AM631)=1,AO631,
IF($AM$1547&gt;SUM($AM$47:AM631),_xlfn.CONCAT(", ",AO631),
IF($AM$1547=SUM($AM$47:AM631),_xlfn.CONCAT(" y ",AO631)))))</f>
        <v/>
      </c>
      <c r="AO631" s="89" t="s">
        <v>7030</v>
      </c>
      <c r="AQ631" s="477">
        <f t="shared" si="97"/>
        <v>0</v>
      </c>
      <c r="AR631" s="321">
        <f t="shared" si="98"/>
        <v>0</v>
      </c>
      <c r="AS631" s="293">
        <f t="shared" si="99"/>
        <v>0</v>
      </c>
      <c r="AT631" s="294" t="str">
        <f>IF(AS631=0,"",
IF(SUM($AS$47:AS631)=1,AU631,
IF($AS$1547&gt;SUM($AS$47:AS631),_xlfn.CONCAT(", ",AU631),
IF($AS$1547=SUM($AS$47:AS631),_xlfn.CONCAT(" y ",AU631)))))</f>
        <v/>
      </c>
      <c r="AU631" s="89" t="s">
        <v>7030</v>
      </c>
    </row>
    <row r="632" spans="1:47" ht="15" customHeight="1">
      <c r="A632" s="64"/>
      <c r="B632" s="11"/>
      <c r="C632" s="1021" t="s">
        <v>7031</v>
      </c>
      <c r="D632" s="890"/>
      <c r="E632" s="997"/>
      <c r="F632" s="884"/>
      <c r="G632" s="884"/>
      <c r="H632" s="884"/>
      <c r="I632" s="884"/>
      <c r="J632" s="884"/>
      <c r="K632" s="885"/>
      <c r="L632" s="1027"/>
      <c r="M632" s="884"/>
      <c r="N632" s="884"/>
      <c r="O632" s="885"/>
      <c r="P632" s="1027"/>
      <c r="Q632" s="884"/>
      <c r="R632" s="884"/>
      <c r="S632" s="885"/>
      <c r="T632" s="991"/>
      <c r="U632" s="884"/>
      <c r="V632" s="884"/>
      <c r="W632" s="885"/>
      <c r="X632" s="796"/>
      <c r="Y632" s="796"/>
      <c r="Z632" s="796"/>
      <c r="AA632" s="796"/>
      <c r="AB632" s="796"/>
      <c r="AC632" s="796"/>
      <c r="AD632" s="796"/>
      <c r="AG632" s="323" t="b">
        <f t="shared" si="90"/>
        <v>0</v>
      </c>
      <c r="AH632" s="1" t="str">
        <f t="shared" si="91"/>
        <v/>
      </c>
      <c r="AI632" s="323" t="b">
        <f t="shared" si="92"/>
        <v>0</v>
      </c>
      <c r="AJ632" s="1" t="str">
        <f t="shared" si="93"/>
        <v/>
      </c>
      <c r="AK632" s="323" t="b">
        <f t="shared" si="94"/>
        <v>0</v>
      </c>
      <c r="AL632" s="648">
        <f t="shared" si="95"/>
        <v>0</v>
      </c>
      <c r="AM632" s="293">
        <f t="shared" si="96"/>
        <v>0</v>
      </c>
      <c r="AN632" s="294" t="str">
        <f>IF(AM632=0,"",
IF(SUM($AM$47:AM632)=1,AO632,
IF($AM$1547&gt;SUM($AM$47:AM632),_xlfn.CONCAT(", ",AO632),
IF($AM$1547=SUM($AM$47:AM632),_xlfn.CONCAT(" y ",AO632)))))</f>
        <v/>
      </c>
      <c r="AO632" s="89" t="s">
        <v>7032</v>
      </c>
      <c r="AQ632" s="477">
        <f t="shared" si="97"/>
        <v>0</v>
      </c>
      <c r="AR632" s="321">
        <f t="shared" si="98"/>
        <v>0</v>
      </c>
      <c r="AS632" s="293">
        <f t="shared" si="99"/>
        <v>0</v>
      </c>
      <c r="AT632" s="294" t="str">
        <f>IF(AS632=0,"",
IF(SUM($AS$47:AS632)=1,AU632,
IF($AS$1547&gt;SUM($AS$47:AS632),_xlfn.CONCAT(", ",AU632),
IF($AS$1547=SUM($AS$47:AS632),_xlfn.CONCAT(" y ",AU632)))))</f>
        <v/>
      </c>
      <c r="AU632" s="89" t="s">
        <v>7032</v>
      </c>
    </row>
    <row r="633" spans="1:47" ht="15" customHeight="1">
      <c r="A633" s="64"/>
      <c r="B633" s="11"/>
      <c r="C633" s="1021" t="s">
        <v>7033</v>
      </c>
      <c r="D633" s="890"/>
      <c r="E633" s="997"/>
      <c r="F633" s="884"/>
      <c r="G633" s="884"/>
      <c r="H633" s="884"/>
      <c r="I633" s="884"/>
      <c r="J633" s="884"/>
      <c r="K633" s="885"/>
      <c r="L633" s="1027"/>
      <c r="M633" s="884"/>
      <c r="N633" s="884"/>
      <c r="O633" s="885"/>
      <c r="P633" s="1027"/>
      <c r="Q633" s="884"/>
      <c r="R633" s="884"/>
      <c r="S633" s="885"/>
      <c r="T633" s="991"/>
      <c r="U633" s="884"/>
      <c r="V633" s="884"/>
      <c r="W633" s="885"/>
      <c r="X633" s="796"/>
      <c r="Y633" s="796"/>
      <c r="Z633" s="796"/>
      <c r="AA633" s="796"/>
      <c r="AB633" s="796"/>
      <c r="AC633" s="796"/>
      <c r="AD633" s="796"/>
      <c r="AG633" s="323" t="b">
        <f t="shared" si="90"/>
        <v>0</v>
      </c>
      <c r="AH633" s="1" t="str">
        <f t="shared" si="91"/>
        <v/>
      </c>
      <c r="AI633" s="323" t="b">
        <f t="shared" si="92"/>
        <v>0</v>
      </c>
      <c r="AJ633" s="1" t="str">
        <f t="shared" si="93"/>
        <v/>
      </c>
      <c r="AK633" s="323" t="b">
        <f t="shared" si="94"/>
        <v>0</v>
      </c>
      <c r="AL633" s="648">
        <f t="shared" si="95"/>
        <v>0</v>
      </c>
      <c r="AM633" s="293">
        <f t="shared" si="96"/>
        <v>0</v>
      </c>
      <c r="AN633" s="294" t="str">
        <f>IF(AM633=0,"",
IF(SUM($AM$47:AM633)=1,AO633,
IF($AM$1547&gt;SUM($AM$47:AM633),_xlfn.CONCAT(", ",AO633),
IF($AM$1547=SUM($AM$47:AM633),_xlfn.CONCAT(" y ",AO633)))))</f>
        <v/>
      </c>
      <c r="AO633" s="89" t="s">
        <v>7034</v>
      </c>
      <c r="AQ633" s="477">
        <f t="shared" si="97"/>
        <v>0</v>
      </c>
      <c r="AR633" s="321">
        <f t="shared" si="98"/>
        <v>0</v>
      </c>
      <c r="AS633" s="293">
        <f t="shared" si="99"/>
        <v>0</v>
      </c>
      <c r="AT633" s="294" t="str">
        <f>IF(AS633=0,"",
IF(SUM($AS$47:AS633)=1,AU633,
IF($AS$1547&gt;SUM($AS$47:AS633),_xlfn.CONCAT(", ",AU633),
IF($AS$1547=SUM($AS$47:AS633),_xlfn.CONCAT(" y ",AU633)))))</f>
        <v/>
      </c>
      <c r="AU633" s="89" t="s">
        <v>7034</v>
      </c>
    </row>
    <row r="634" spans="1:47" ht="15" customHeight="1">
      <c r="A634" s="64"/>
      <c r="B634" s="11"/>
      <c r="C634" s="1021" t="s">
        <v>7035</v>
      </c>
      <c r="D634" s="890"/>
      <c r="E634" s="997"/>
      <c r="F634" s="884"/>
      <c r="G634" s="884"/>
      <c r="H634" s="884"/>
      <c r="I634" s="884"/>
      <c r="J634" s="884"/>
      <c r="K634" s="885"/>
      <c r="L634" s="1027"/>
      <c r="M634" s="884"/>
      <c r="N634" s="884"/>
      <c r="O634" s="885"/>
      <c r="P634" s="1027"/>
      <c r="Q634" s="884"/>
      <c r="R634" s="884"/>
      <c r="S634" s="885"/>
      <c r="T634" s="991"/>
      <c r="U634" s="884"/>
      <c r="V634" s="884"/>
      <c r="W634" s="885"/>
      <c r="X634" s="796"/>
      <c r="Y634" s="796"/>
      <c r="Z634" s="796"/>
      <c r="AA634" s="796"/>
      <c r="AB634" s="796"/>
      <c r="AC634" s="796"/>
      <c r="AD634" s="796"/>
      <c r="AG634" s="323" t="b">
        <f t="shared" si="90"/>
        <v>0</v>
      </c>
      <c r="AH634" s="1" t="str">
        <f t="shared" si="91"/>
        <v/>
      </c>
      <c r="AI634" s="323" t="b">
        <f t="shared" si="92"/>
        <v>0</v>
      </c>
      <c r="AJ634" s="1" t="str">
        <f t="shared" si="93"/>
        <v/>
      </c>
      <c r="AK634" s="323" t="b">
        <f t="shared" si="94"/>
        <v>0</v>
      </c>
      <c r="AL634" s="648">
        <f t="shared" si="95"/>
        <v>0</v>
      </c>
      <c r="AM634" s="293">
        <f t="shared" si="96"/>
        <v>0</v>
      </c>
      <c r="AN634" s="294" t="str">
        <f>IF(AM634=0,"",
IF(SUM($AM$47:AM634)=1,AO634,
IF($AM$1547&gt;SUM($AM$47:AM634),_xlfn.CONCAT(", ",AO634),
IF($AM$1547=SUM($AM$47:AM634),_xlfn.CONCAT(" y ",AO634)))))</f>
        <v/>
      </c>
      <c r="AO634" s="89" t="s">
        <v>7036</v>
      </c>
      <c r="AQ634" s="477">
        <f t="shared" si="97"/>
        <v>0</v>
      </c>
      <c r="AR634" s="321">
        <f t="shared" si="98"/>
        <v>0</v>
      </c>
      <c r="AS634" s="293">
        <f t="shared" si="99"/>
        <v>0</v>
      </c>
      <c r="AT634" s="294" t="str">
        <f>IF(AS634=0,"",
IF(SUM($AS$47:AS634)=1,AU634,
IF($AS$1547&gt;SUM($AS$47:AS634),_xlfn.CONCAT(", ",AU634),
IF($AS$1547=SUM($AS$47:AS634),_xlfn.CONCAT(" y ",AU634)))))</f>
        <v/>
      </c>
      <c r="AU634" s="89" t="s">
        <v>7036</v>
      </c>
    </row>
    <row r="635" spans="1:47" ht="15" customHeight="1">
      <c r="A635" s="64"/>
      <c r="B635" s="11"/>
      <c r="C635" s="1021" t="s">
        <v>7037</v>
      </c>
      <c r="D635" s="890"/>
      <c r="E635" s="997"/>
      <c r="F635" s="884"/>
      <c r="G635" s="884"/>
      <c r="H635" s="884"/>
      <c r="I635" s="884"/>
      <c r="J635" s="884"/>
      <c r="K635" s="885"/>
      <c r="L635" s="1027"/>
      <c r="M635" s="884"/>
      <c r="N635" s="884"/>
      <c r="O635" s="885"/>
      <c r="P635" s="1027"/>
      <c r="Q635" s="884"/>
      <c r="R635" s="884"/>
      <c r="S635" s="885"/>
      <c r="T635" s="991"/>
      <c r="U635" s="884"/>
      <c r="V635" s="884"/>
      <c r="W635" s="885"/>
      <c r="X635" s="796"/>
      <c r="Y635" s="796"/>
      <c r="Z635" s="796"/>
      <c r="AA635" s="796"/>
      <c r="AB635" s="796"/>
      <c r="AC635" s="796"/>
      <c r="AD635" s="796"/>
      <c r="AG635" s="323" t="b">
        <f t="shared" si="90"/>
        <v>0</v>
      </c>
      <c r="AH635" s="1" t="str">
        <f t="shared" si="91"/>
        <v/>
      </c>
      <c r="AI635" s="323" t="b">
        <f t="shared" si="92"/>
        <v>0</v>
      </c>
      <c r="AJ635" s="1" t="str">
        <f t="shared" si="93"/>
        <v/>
      </c>
      <c r="AK635" s="323" t="b">
        <f t="shared" si="94"/>
        <v>0</v>
      </c>
      <c r="AL635" s="648">
        <f t="shared" si="95"/>
        <v>0</v>
      </c>
      <c r="AM635" s="293">
        <f t="shared" si="96"/>
        <v>0</v>
      </c>
      <c r="AN635" s="294" t="str">
        <f>IF(AM635=0,"",
IF(SUM($AM$47:AM635)=1,AO635,
IF($AM$1547&gt;SUM($AM$47:AM635),_xlfn.CONCAT(", ",AO635),
IF($AM$1547=SUM($AM$47:AM635),_xlfn.CONCAT(" y ",AO635)))))</f>
        <v/>
      </c>
      <c r="AO635" s="89" t="s">
        <v>7038</v>
      </c>
      <c r="AQ635" s="477">
        <f t="shared" si="97"/>
        <v>0</v>
      </c>
      <c r="AR635" s="321">
        <f t="shared" si="98"/>
        <v>0</v>
      </c>
      <c r="AS635" s="293">
        <f t="shared" si="99"/>
        <v>0</v>
      </c>
      <c r="AT635" s="294" t="str">
        <f>IF(AS635=0,"",
IF(SUM($AS$47:AS635)=1,AU635,
IF($AS$1547&gt;SUM($AS$47:AS635),_xlfn.CONCAT(", ",AU635),
IF($AS$1547=SUM($AS$47:AS635),_xlfn.CONCAT(" y ",AU635)))))</f>
        <v/>
      </c>
      <c r="AU635" s="89" t="s">
        <v>7038</v>
      </c>
    </row>
    <row r="636" spans="1:47" ht="15" customHeight="1">
      <c r="A636" s="64"/>
      <c r="B636" s="11"/>
      <c r="C636" s="1021" t="s">
        <v>7039</v>
      </c>
      <c r="D636" s="890"/>
      <c r="E636" s="997"/>
      <c r="F636" s="884"/>
      <c r="G636" s="884"/>
      <c r="H636" s="884"/>
      <c r="I636" s="884"/>
      <c r="J636" s="884"/>
      <c r="K636" s="885"/>
      <c r="L636" s="1027"/>
      <c r="M636" s="884"/>
      <c r="N636" s="884"/>
      <c r="O636" s="885"/>
      <c r="P636" s="1027"/>
      <c r="Q636" s="884"/>
      <c r="R636" s="884"/>
      <c r="S636" s="885"/>
      <c r="T636" s="991"/>
      <c r="U636" s="884"/>
      <c r="V636" s="884"/>
      <c r="W636" s="885"/>
      <c r="X636" s="796"/>
      <c r="Y636" s="796"/>
      <c r="Z636" s="796"/>
      <c r="AA636" s="796"/>
      <c r="AB636" s="796"/>
      <c r="AC636" s="796"/>
      <c r="AD636" s="796"/>
      <c r="AG636" s="323" t="b">
        <f t="shared" si="90"/>
        <v>0</v>
      </c>
      <c r="AH636" s="1" t="str">
        <f t="shared" si="91"/>
        <v/>
      </c>
      <c r="AI636" s="323" t="b">
        <f t="shared" si="92"/>
        <v>0</v>
      </c>
      <c r="AJ636" s="1" t="str">
        <f t="shared" si="93"/>
        <v/>
      </c>
      <c r="AK636" s="323" t="b">
        <f t="shared" si="94"/>
        <v>0</v>
      </c>
      <c r="AL636" s="648">
        <f t="shared" si="95"/>
        <v>0</v>
      </c>
      <c r="AM636" s="293">
        <f t="shared" si="96"/>
        <v>0</v>
      </c>
      <c r="AN636" s="294" t="str">
        <f>IF(AM636=0,"",
IF(SUM($AM$47:AM636)=1,AO636,
IF($AM$1547&gt;SUM($AM$47:AM636),_xlfn.CONCAT(", ",AO636),
IF($AM$1547=SUM($AM$47:AM636),_xlfn.CONCAT(" y ",AO636)))))</f>
        <v/>
      </c>
      <c r="AO636" s="89" t="s">
        <v>7040</v>
      </c>
      <c r="AQ636" s="477">
        <f t="shared" si="97"/>
        <v>0</v>
      </c>
      <c r="AR636" s="321">
        <f t="shared" si="98"/>
        <v>0</v>
      </c>
      <c r="AS636" s="293">
        <f t="shared" si="99"/>
        <v>0</v>
      </c>
      <c r="AT636" s="294" t="str">
        <f>IF(AS636=0,"",
IF(SUM($AS$47:AS636)=1,AU636,
IF($AS$1547&gt;SUM($AS$47:AS636),_xlfn.CONCAT(", ",AU636),
IF($AS$1547=SUM($AS$47:AS636),_xlfn.CONCAT(" y ",AU636)))))</f>
        <v/>
      </c>
      <c r="AU636" s="89" t="s">
        <v>7040</v>
      </c>
    </row>
    <row r="637" spans="1:47" ht="15" customHeight="1">
      <c r="A637" s="64"/>
      <c r="B637" s="11"/>
      <c r="C637" s="1021" t="s">
        <v>7041</v>
      </c>
      <c r="D637" s="890"/>
      <c r="E637" s="997"/>
      <c r="F637" s="884"/>
      <c r="G637" s="884"/>
      <c r="H637" s="884"/>
      <c r="I637" s="884"/>
      <c r="J637" s="884"/>
      <c r="K637" s="885"/>
      <c r="L637" s="1027"/>
      <c r="M637" s="884"/>
      <c r="N637" s="884"/>
      <c r="O637" s="885"/>
      <c r="P637" s="1027"/>
      <c r="Q637" s="884"/>
      <c r="R637" s="884"/>
      <c r="S637" s="885"/>
      <c r="T637" s="991"/>
      <c r="U637" s="884"/>
      <c r="V637" s="884"/>
      <c r="W637" s="885"/>
      <c r="X637" s="796"/>
      <c r="Y637" s="796"/>
      <c r="Z637" s="796"/>
      <c r="AA637" s="796"/>
      <c r="AB637" s="796"/>
      <c r="AC637" s="796"/>
      <c r="AD637" s="796"/>
      <c r="AG637" s="323" t="b">
        <f t="shared" si="90"/>
        <v>0</v>
      </c>
      <c r="AH637" s="1" t="str">
        <f t="shared" si="91"/>
        <v/>
      </c>
      <c r="AI637" s="323" t="b">
        <f t="shared" si="92"/>
        <v>0</v>
      </c>
      <c r="AJ637" s="1" t="str">
        <f t="shared" si="93"/>
        <v/>
      </c>
      <c r="AK637" s="323" t="b">
        <f t="shared" si="94"/>
        <v>0</v>
      </c>
      <c r="AL637" s="648">
        <f t="shared" si="95"/>
        <v>0</v>
      </c>
      <c r="AM637" s="293">
        <f t="shared" si="96"/>
        <v>0</v>
      </c>
      <c r="AN637" s="294" t="str">
        <f>IF(AM637=0,"",
IF(SUM($AM$47:AM637)=1,AO637,
IF($AM$1547&gt;SUM($AM$47:AM637),_xlfn.CONCAT(", ",AO637),
IF($AM$1547=SUM($AM$47:AM637),_xlfn.CONCAT(" y ",AO637)))))</f>
        <v/>
      </c>
      <c r="AO637" s="89" t="s">
        <v>7042</v>
      </c>
      <c r="AQ637" s="477">
        <f t="shared" si="97"/>
        <v>0</v>
      </c>
      <c r="AR637" s="321">
        <f t="shared" si="98"/>
        <v>0</v>
      </c>
      <c r="AS637" s="293">
        <f t="shared" si="99"/>
        <v>0</v>
      </c>
      <c r="AT637" s="294" t="str">
        <f>IF(AS637=0,"",
IF(SUM($AS$47:AS637)=1,AU637,
IF($AS$1547&gt;SUM($AS$47:AS637),_xlfn.CONCAT(", ",AU637),
IF($AS$1547=SUM($AS$47:AS637),_xlfn.CONCAT(" y ",AU637)))))</f>
        <v/>
      </c>
      <c r="AU637" s="89" t="s">
        <v>7042</v>
      </c>
    </row>
    <row r="638" spans="1:47" ht="15" customHeight="1">
      <c r="A638" s="64"/>
      <c r="B638" s="11"/>
      <c r="C638" s="1021" t="s">
        <v>7043</v>
      </c>
      <c r="D638" s="890"/>
      <c r="E638" s="997"/>
      <c r="F638" s="884"/>
      <c r="G638" s="884"/>
      <c r="H638" s="884"/>
      <c r="I638" s="884"/>
      <c r="J638" s="884"/>
      <c r="K638" s="885"/>
      <c r="L638" s="1027"/>
      <c r="M638" s="884"/>
      <c r="N638" s="884"/>
      <c r="O638" s="885"/>
      <c r="P638" s="1027"/>
      <c r="Q638" s="884"/>
      <c r="R638" s="884"/>
      <c r="S638" s="885"/>
      <c r="T638" s="991"/>
      <c r="U638" s="884"/>
      <c r="V638" s="884"/>
      <c r="W638" s="885"/>
      <c r="X638" s="796"/>
      <c r="Y638" s="796"/>
      <c r="Z638" s="796"/>
      <c r="AA638" s="796"/>
      <c r="AB638" s="796"/>
      <c r="AC638" s="796"/>
      <c r="AD638" s="796"/>
      <c r="AG638" s="323" t="b">
        <f t="shared" si="90"/>
        <v>0</v>
      </c>
      <c r="AH638" s="1" t="str">
        <f t="shared" si="91"/>
        <v/>
      </c>
      <c r="AI638" s="323" t="b">
        <f t="shared" si="92"/>
        <v>0</v>
      </c>
      <c r="AJ638" s="1" t="str">
        <f t="shared" si="93"/>
        <v/>
      </c>
      <c r="AK638" s="323" t="b">
        <f t="shared" si="94"/>
        <v>0</v>
      </c>
      <c r="AL638" s="648">
        <f t="shared" si="95"/>
        <v>0</v>
      </c>
      <c r="AM638" s="293">
        <f t="shared" si="96"/>
        <v>0</v>
      </c>
      <c r="AN638" s="294" t="str">
        <f>IF(AM638=0,"",
IF(SUM($AM$47:AM638)=1,AO638,
IF($AM$1547&gt;SUM($AM$47:AM638),_xlfn.CONCAT(", ",AO638),
IF($AM$1547=SUM($AM$47:AM638),_xlfn.CONCAT(" y ",AO638)))))</f>
        <v/>
      </c>
      <c r="AO638" s="89" t="s">
        <v>7044</v>
      </c>
      <c r="AQ638" s="477">
        <f t="shared" si="97"/>
        <v>0</v>
      </c>
      <c r="AR638" s="321">
        <f t="shared" si="98"/>
        <v>0</v>
      </c>
      <c r="AS638" s="293">
        <f t="shared" si="99"/>
        <v>0</v>
      </c>
      <c r="AT638" s="294" t="str">
        <f>IF(AS638=0,"",
IF(SUM($AS$47:AS638)=1,AU638,
IF($AS$1547&gt;SUM($AS$47:AS638),_xlfn.CONCAT(", ",AU638),
IF($AS$1547=SUM($AS$47:AS638),_xlfn.CONCAT(" y ",AU638)))))</f>
        <v/>
      </c>
      <c r="AU638" s="89" t="s">
        <v>7044</v>
      </c>
    </row>
    <row r="639" spans="1:47" ht="15" customHeight="1">
      <c r="A639" s="64"/>
      <c r="B639" s="11"/>
      <c r="C639" s="1021" t="s">
        <v>7045</v>
      </c>
      <c r="D639" s="890"/>
      <c r="E639" s="997"/>
      <c r="F639" s="884"/>
      <c r="G639" s="884"/>
      <c r="H639" s="884"/>
      <c r="I639" s="884"/>
      <c r="J639" s="884"/>
      <c r="K639" s="885"/>
      <c r="L639" s="1027"/>
      <c r="M639" s="884"/>
      <c r="N639" s="884"/>
      <c r="O639" s="885"/>
      <c r="P639" s="1027"/>
      <c r="Q639" s="884"/>
      <c r="R639" s="884"/>
      <c r="S639" s="885"/>
      <c r="T639" s="991"/>
      <c r="U639" s="884"/>
      <c r="V639" s="884"/>
      <c r="W639" s="885"/>
      <c r="X639" s="796"/>
      <c r="Y639" s="796"/>
      <c r="Z639" s="796"/>
      <c r="AA639" s="796"/>
      <c r="AB639" s="796"/>
      <c r="AC639" s="796"/>
      <c r="AD639" s="796"/>
      <c r="AG639" s="323" t="b">
        <f t="shared" si="90"/>
        <v>0</v>
      </c>
      <c r="AH639" s="1" t="str">
        <f t="shared" si="91"/>
        <v/>
      </c>
      <c r="AI639" s="323" t="b">
        <f t="shared" si="92"/>
        <v>0</v>
      </c>
      <c r="AJ639" s="1" t="str">
        <f t="shared" si="93"/>
        <v/>
      </c>
      <c r="AK639" s="323" t="b">
        <f t="shared" si="94"/>
        <v>0</v>
      </c>
      <c r="AL639" s="648">
        <f t="shared" si="95"/>
        <v>0</v>
      </c>
      <c r="AM639" s="293">
        <f t="shared" si="96"/>
        <v>0</v>
      </c>
      <c r="AN639" s="294" t="str">
        <f>IF(AM639=0,"",
IF(SUM($AM$47:AM639)=1,AO639,
IF($AM$1547&gt;SUM($AM$47:AM639),_xlfn.CONCAT(", ",AO639),
IF($AM$1547=SUM($AM$47:AM639),_xlfn.CONCAT(" y ",AO639)))))</f>
        <v/>
      </c>
      <c r="AO639" s="89" t="s">
        <v>7046</v>
      </c>
      <c r="AQ639" s="477">
        <f t="shared" si="97"/>
        <v>0</v>
      </c>
      <c r="AR639" s="321">
        <f t="shared" si="98"/>
        <v>0</v>
      </c>
      <c r="AS639" s="293">
        <f t="shared" si="99"/>
        <v>0</v>
      </c>
      <c r="AT639" s="294" t="str">
        <f>IF(AS639=0,"",
IF(SUM($AS$47:AS639)=1,AU639,
IF($AS$1547&gt;SUM($AS$47:AS639),_xlfn.CONCAT(", ",AU639),
IF($AS$1547=SUM($AS$47:AS639),_xlfn.CONCAT(" y ",AU639)))))</f>
        <v/>
      </c>
      <c r="AU639" s="89" t="s">
        <v>7046</v>
      </c>
    </row>
    <row r="640" spans="1:47" ht="15" customHeight="1">
      <c r="A640" s="64"/>
      <c r="B640" s="11"/>
      <c r="C640" s="1021" t="s">
        <v>7047</v>
      </c>
      <c r="D640" s="890"/>
      <c r="E640" s="997"/>
      <c r="F640" s="884"/>
      <c r="G640" s="884"/>
      <c r="H640" s="884"/>
      <c r="I640" s="884"/>
      <c r="J640" s="884"/>
      <c r="K640" s="885"/>
      <c r="L640" s="1027"/>
      <c r="M640" s="884"/>
      <c r="N640" s="884"/>
      <c r="O640" s="885"/>
      <c r="P640" s="1027"/>
      <c r="Q640" s="884"/>
      <c r="R640" s="884"/>
      <c r="S640" s="885"/>
      <c r="T640" s="991"/>
      <c r="U640" s="884"/>
      <c r="V640" s="884"/>
      <c r="W640" s="885"/>
      <c r="X640" s="796"/>
      <c r="Y640" s="796"/>
      <c r="Z640" s="796"/>
      <c r="AA640" s="796"/>
      <c r="AB640" s="796"/>
      <c r="AC640" s="796"/>
      <c r="AD640" s="796"/>
      <c r="AG640" s="323" t="b">
        <f t="shared" si="90"/>
        <v>0</v>
      </c>
      <c r="AH640" s="1" t="str">
        <f t="shared" si="91"/>
        <v/>
      </c>
      <c r="AI640" s="323" t="b">
        <f t="shared" si="92"/>
        <v>0</v>
      </c>
      <c r="AJ640" s="1" t="str">
        <f t="shared" si="93"/>
        <v/>
      </c>
      <c r="AK640" s="323" t="b">
        <f t="shared" si="94"/>
        <v>0</v>
      </c>
      <c r="AL640" s="648">
        <f t="shared" si="95"/>
        <v>0</v>
      </c>
      <c r="AM640" s="293">
        <f t="shared" si="96"/>
        <v>0</v>
      </c>
      <c r="AN640" s="294" t="str">
        <f>IF(AM640=0,"",
IF(SUM($AM$47:AM640)=1,AO640,
IF($AM$1547&gt;SUM($AM$47:AM640),_xlfn.CONCAT(", ",AO640),
IF($AM$1547=SUM($AM$47:AM640),_xlfn.CONCAT(" y ",AO640)))))</f>
        <v/>
      </c>
      <c r="AO640" s="89" t="s">
        <v>7048</v>
      </c>
      <c r="AQ640" s="477">
        <f t="shared" si="97"/>
        <v>0</v>
      </c>
      <c r="AR640" s="321">
        <f t="shared" si="98"/>
        <v>0</v>
      </c>
      <c r="AS640" s="293">
        <f t="shared" si="99"/>
        <v>0</v>
      </c>
      <c r="AT640" s="294" t="str">
        <f>IF(AS640=0,"",
IF(SUM($AS$47:AS640)=1,AU640,
IF($AS$1547&gt;SUM($AS$47:AS640),_xlfn.CONCAT(", ",AU640),
IF($AS$1547=SUM($AS$47:AS640),_xlfn.CONCAT(" y ",AU640)))))</f>
        <v/>
      </c>
      <c r="AU640" s="89" t="s">
        <v>7048</v>
      </c>
    </row>
    <row r="641" spans="1:47" ht="15" customHeight="1">
      <c r="A641" s="64"/>
      <c r="B641" s="11"/>
      <c r="C641" s="1021" t="s">
        <v>7049</v>
      </c>
      <c r="D641" s="890"/>
      <c r="E641" s="997"/>
      <c r="F641" s="884"/>
      <c r="G641" s="884"/>
      <c r="H641" s="884"/>
      <c r="I641" s="884"/>
      <c r="J641" s="884"/>
      <c r="K641" s="885"/>
      <c r="L641" s="1027"/>
      <c r="M641" s="884"/>
      <c r="N641" s="884"/>
      <c r="O641" s="885"/>
      <c r="P641" s="1027"/>
      <c r="Q641" s="884"/>
      <c r="R641" s="884"/>
      <c r="S641" s="885"/>
      <c r="T641" s="991"/>
      <c r="U641" s="884"/>
      <c r="V641" s="884"/>
      <c r="W641" s="885"/>
      <c r="X641" s="796"/>
      <c r="Y641" s="796"/>
      <c r="Z641" s="796"/>
      <c r="AA641" s="796"/>
      <c r="AB641" s="796"/>
      <c r="AC641" s="796"/>
      <c r="AD641" s="796"/>
      <c r="AG641" s="323" t="b">
        <f t="shared" si="90"/>
        <v>0</v>
      </c>
      <c r="AH641" s="1" t="str">
        <f t="shared" si="91"/>
        <v/>
      </c>
      <c r="AI641" s="323" t="b">
        <f t="shared" si="92"/>
        <v>0</v>
      </c>
      <c r="AJ641" s="1" t="str">
        <f t="shared" si="93"/>
        <v/>
      </c>
      <c r="AK641" s="323" t="b">
        <f t="shared" si="94"/>
        <v>0</v>
      </c>
      <c r="AL641" s="648">
        <f t="shared" si="95"/>
        <v>0</v>
      </c>
      <c r="AM641" s="293">
        <f t="shared" si="96"/>
        <v>0</v>
      </c>
      <c r="AN641" s="294" t="str">
        <f>IF(AM641=0,"",
IF(SUM($AM$47:AM641)=1,AO641,
IF($AM$1547&gt;SUM($AM$47:AM641),_xlfn.CONCAT(", ",AO641),
IF($AM$1547=SUM($AM$47:AM641),_xlfn.CONCAT(" y ",AO641)))))</f>
        <v/>
      </c>
      <c r="AO641" s="89" t="s">
        <v>7050</v>
      </c>
      <c r="AQ641" s="477">
        <f t="shared" si="97"/>
        <v>0</v>
      </c>
      <c r="AR641" s="321">
        <f t="shared" si="98"/>
        <v>0</v>
      </c>
      <c r="AS641" s="293">
        <f t="shared" si="99"/>
        <v>0</v>
      </c>
      <c r="AT641" s="294" t="str">
        <f>IF(AS641=0,"",
IF(SUM($AS$47:AS641)=1,AU641,
IF($AS$1547&gt;SUM($AS$47:AS641),_xlfn.CONCAT(", ",AU641),
IF($AS$1547=SUM($AS$47:AS641),_xlfn.CONCAT(" y ",AU641)))))</f>
        <v/>
      </c>
      <c r="AU641" s="89" t="s">
        <v>7050</v>
      </c>
    </row>
    <row r="642" spans="1:47" ht="15" customHeight="1">
      <c r="A642" s="64"/>
      <c r="B642" s="11"/>
      <c r="C642" s="1021" t="s">
        <v>7051</v>
      </c>
      <c r="D642" s="890"/>
      <c r="E642" s="997"/>
      <c r="F642" s="884"/>
      <c r="G642" s="884"/>
      <c r="H642" s="884"/>
      <c r="I642" s="884"/>
      <c r="J642" s="884"/>
      <c r="K642" s="885"/>
      <c r="L642" s="1027"/>
      <c r="M642" s="884"/>
      <c r="N642" s="884"/>
      <c r="O642" s="885"/>
      <c r="P642" s="1027"/>
      <c r="Q642" s="884"/>
      <c r="R642" s="884"/>
      <c r="S642" s="885"/>
      <c r="T642" s="991"/>
      <c r="U642" s="884"/>
      <c r="V642" s="884"/>
      <c r="W642" s="885"/>
      <c r="X642" s="796"/>
      <c r="Y642" s="796"/>
      <c r="Z642" s="796"/>
      <c r="AA642" s="796"/>
      <c r="AB642" s="796"/>
      <c r="AC642" s="796"/>
      <c r="AD642" s="796"/>
      <c r="AG642" s="323" t="b">
        <f t="shared" si="90"/>
        <v>0</v>
      </c>
      <c r="AH642" s="1" t="str">
        <f t="shared" si="91"/>
        <v/>
      </c>
      <c r="AI642" s="323" t="b">
        <f t="shared" si="92"/>
        <v>0</v>
      </c>
      <c r="AJ642" s="1" t="str">
        <f t="shared" si="93"/>
        <v/>
      </c>
      <c r="AK642" s="323" t="b">
        <f t="shared" si="94"/>
        <v>0</v>
      </c>
      <c r="AL642" s="648">
        <f t="shared" si="95"/>
        <v>0</v>
      </c>
      <c r="AM642" s="293">
        <f t="shared" si="96"/>
        <v>0</v>
      </c>
      <c r="AN642" s="294" t="str">
        <f>IF(AM642=0,"",
IF(SUM($AM$47:AM642)=1,AO642,
IF($AM$1547&gt;SUM($AM$47:AM642),_xlfn.CONCAT(", ",AO642),
IF($AM$1547=SUM($AM$47:AM642),_xlfn.CONCAT(" y ",AO642)))))</f>
        <v/>
      </c>
      <c r="AO642" s="89" t="s">
        <v>7052</v>
      </c>
      <c r="AQ642" s="477">
        <f t="shared" si="97"/>
        <v>0</v>
      </c>
      <c r="AR642" s="321">
        <f t="shared" si="98"/>
        <v>0</v>
      </c>
      <c r="AS642" s="293">
        <f t="shared" si="99"/>
        <v>0</v>
      </c>
      <c r="AT642" s="294" t="str">
        <f>IF(AS642=0,"",
IF(SUM($AS$47:AS642)=1,AU642,
IF($AS$1547&gt;SUM($AS$47:AS642),_xlfn.CONCAT(", ",AU642),
IF($AS$1547=SUM($AS$47:AS642),_xlfn.CONCAT(" y ",AU642)))))</f>
        <v/>
      </c>
      <c r="AU642" s="89" t="s">
        <v>7052</v>
      </c>
    </row>
    <row r="643" spans="1:47" ht="15" customHeight="1">
      <c r="A643" s="64"/>
      <c r="B643" s="11"/>
      <c r="C643" s="1021" t="s">
        <v>7053</v>
      </c>
      <c r="D643" s="890"/>
      <c r="E643" s="997"/>
      <c r="F643" s="884"/>
      <c r="G643" s="884"/>
      <c r="H643" s="884"/>
      <c r="I643" s="884"/>
      <c r="J643" s="884"/>
      <c r="K643" s="885"/>
      <c r="L643" s="1027"/>
      <c r="M643" s="884"/>
      <c r="N643" s="884"/>
      <c r="O643" s="885"/>
      <c r="P643" s="1027"/>
      <c r="Q643" s="884"/>
      <c r="R643" s="884"/>
      <c r="S643" s="885"/>
      <c r="T643" s="991"/>
      <c r="U643" s="884"/>
      <c r="V643" s="884"/>
      <c r="W643" s="885"/>
      <c r="X643" s="796"/>
      <c r="Y643" s="796"/>
      <c r="Z643" s="796"/>
      <c r="AA643" s="796"/>
      <c r="AB643" s="796"/>
      <c r="AC643" s="796"/>
      <c r="AD643" s="796"/>
      <c r="AG643" s="323" t="b">
        <f t="shared" si="90"/>
        <v>0</v>
      </c>
      <c r="AH643" s="1" t="str">
        <f t="shared" si="91"/>
        <v/>
      </c>
      <c r="AI643" s="323" t="b">
        <f t="shared" si="92"/>
        <v>0</v>
      </c>
      <c r="AJ643" s="1" t="str">
        <f t="shared" si="93"/>
        <v/>
      </c>
      <c r="AK643" s="323" t="b">
        <f t="shared" si="94"/>
        <v>0</v>
      </c>
      <c r="AL643" s="648">
        <f t="shared" si="95"/>
        <v>0</v>
      </c>
      <c r="AM643" s="293">
        <f t="shared" si="96"/>
        <v>0</v>
      </c>
      <c r="AN643" s="294" t="str">
        <f>IF(AM643=0,"",
IF(SUM($AM$47:AM643)=1,AO643,
IF($AM$1547&gt;SUM($AM$47:AM643),_xlfn.CONCAT(", ",AO643),
IF($AM$1547=SUM($AM$47:AM643),_xlfn.CONCAT(" y ",AO643)))))</f>
        <v/>
      </c>
      <c r="AO643" s="89" t="s">
        <v>7054</v>
      </c>
      <c r="AQ643" s="477">
        <f t="shared" si="97"/>
        <v>0</v>
      </c>
      <c r="AR643" s="321">
        <f t="shared" si="98"/>
        <v>0</v>
      </c>
      <c r="AS643" s="293">
        <f t="shared" si="99"/>
        <v>0</v>
      </c>
      <c r="AT643" s="294" t="str">
        <f>IF(AS643=0,"",
IF(SUM($AS$47:AS643)=1,AU643,
IF($AS$1547&gt;SUM($AS$47:AS643),_xlfn.CONCAT(", ",AU643),
IF($AS$1547=SUM($AS$47:AS643),_xlfn.CONCAT(" y ",AU643)))))</f>
        <v/>
      </c>
      <c r="AU643" s="89" t="s">
        <v>7054</v>
      </c>
    </row>
    <row r="644" spans="1:47" ht="15" customHeight="1">
      <c r="A644" s="64"/>
      <c r="B644" s="11"/>
      <c r="C644" s="1021" t="s">
        <v>7055</v>
      </c>
      <c r="D644" s="890"/>
      <c r="E644" s="997"/>
      <c r="F644" s="884"/>
      <c r="G644" s="884"/>
      <c r="H644" s="884"/>
      <c r="I644" s="884"/>
      <c r="J644" s="884"/>
      <c r="K644" s="885"/>
      <c r="L644" s="1027"/>
      <c r="M644" s="884"/>
      <c r="N644" s="884"/>
      <c r="O644" s="885"/>
      <c r="P644" s="1027"/>
      <c r="Q644" s="884"/>
      <c r="R644" s="884"/>
      <c r="S644" s="885"/>
      <c r="T644" s="991"/>
      <c r="U644" s="884"/>
      <c r="V644" s="884"/>
      <c r="W644" s="885"/>
      <c r="X644" s="796"/>
      <c r="Y644" s="796"/>
      <c r="Z644" s="796"/>
      <c r="AA644" s="796"/>
      <c r="AB644" s="796"/>
      <c r="AC644" s="796"/>
      <c r="AD644" s="796"/>
      <c r="AG644" s="323" t="b">
        <f t="shared" si="90"/>
        <v>0</v>
      </c>
      <c r="AH644" s="1" t="str">
        <f t="shared" si="91"/>
        <v/>
      </c>
      <c r="AI644" s="323" t="b">
        <f t="shared" si="92"/>
        <v>0</v>
      </c>
      <c r="AJ644" s="1" t="str">
        <f t="shared" si="93"/>
        <v/>
      </c>
      <c r="AK644" s="323" t="b">
        <f t="shared" si="94"/>
        <v>0</v>
      </c>
      <c r="AL644" s="648">
        <f t="shared" si="95"/>
        <v>0</v>
      </c>
      <c r="AM644" s="293">
        <f t="shared" si="96"/>
        <v>0</v>
      </c>
      <c r="AN644" s="294" t="str">
        <f>IF(AM644=0,"",
IF(SUM($AM$47:AM644)=1,AO644,
IF($AM$1547&gt;SUM($AM$47:AM644),_xlfn.CONCAT(", ",AO644),
IF($AM$1547=SUM($AM$47:AM644),_xlfn.CONCAT(" y ",AO644)))))</f>
        <v/>
      </c>
      <c r="AO644" s="89" t="s">
        <v>7056</v>
      </c>
      <c r="AQ644" s="477">
        <f t="shared" si="97"/>
        <v>0</v>
      </c>
      <c r="AR644" s="321">
        <f t="shared" si="98"/>
        <v>0</v>
      </c>
      <c r="AS644" s="293">
        <f t="shared" si="99"/>
        <v>0</v>
      </c>
      <c r="AT644" s="294" t="str">
        <f>IF(AS644=0,"",
IF(SUM($AS$47:AS644)=1,AU644,
IF($AS$1547&gt;SUM($AS$47:AS644),_xlfn.CONCAT(", ",AU644),
IF($AS$1547=SUM($AS$47:AS644),_xlfn.CONCAT(" y ",AU644)))))</f>
        <v/>
      </c>
      <c r="AU644" s="89" t="s">
        <v>7056</v>
      </c>
    </row>
    <row r="645" spans="1:47" ht="15" customHeight="1">
      <c r="A645" s="64"/>
      <c r="B645" s="11"/>
      <c r="C645" s="1021" t="s">
        <v>7057</v>
      </c>
      <c r="D645" s="890"/>
      <c r="E645" s="997"/>
      <c r="F645" s="884"/>
      <c r="G645" s="884"/>
      <c r="H645" s="884"/>
      <c r="I645" s="884"/>
      <c r="J645" s="884"/>
      <c r="K645" s="885"/>
      <c r="L645" s="1027"/>
      <c r="M645" s="884"/>
      <c r="N645" s="884"/>
      <c r="O645" s="885"/>
      <c r="P645" s="1027"/>
      <c r="Q645" s="884"/>
      <c r="R645" s="884"/>
      <c r="S645" s="885"/>
      <c r="T645" s="991"/>
      <c r="U645" s="884"/>
      <c r="V645" s="884"/>
      <c r="W645" s="885"/>
      <c r="X645" s="796"/>
      <c r="Y645" s="796"/>
      <c r="Z645" s="796"/>
      <c r="AA645" s="796"/>
      <c r="AB645" s="796"/>
      <c r="AC645" s="796"/>
      <c r="AD645" s="796"/>
      <c r="AG645" s="323" t="b">
        <f t="shared" si="90"/>
        <v>0</v>
      </c>
      <c r="AH645" s="1" t="str">
        <f t="shared" si="91"/>
        <v/>
      </c>
      <c r="AI645" s="323" t="b">
        <f t="shared" si="92"/>
        <v>0</v>
      </c>
      <c r="AJ645" s="1" t="str">
        <f t="shared" si="93"/>
        <v/>
      </c>
      <c r="AK645" s="323" t="b">
        <f t="shared" si="94"/>
        <v>0</v>
      </c>
      <c r="AL645" s="648">
        <f t="shared" si="95"/>
        <v>0</v>
      </c>
      <c r="AM645" s="293">
        <f t="shared" si="96"/>
        <v>0</v>
      </c>
      <c r="AN645" s="294" t="str">
        <f>IF(AM645=0,"",
IF(SUM($AM$47:AM645)=1,AO645,
IF($AM$1547&gt;SUM($AM$47:AM645),_xlfn.CONCAT(", ",AO645),
IF($AM$1547=SUM($AM$47:AM645),_xlfn.CONCAT(" y ",AO645)))))</f>
        <v/>
      </c>
      <c r="AO645" s="89" t="s">
        <v>7058</v>
      </c>
      <c r="AQ645" s="477">
        <f t="shared" si="97"/>
        <v>0</v>
      </c>
      <c r="AR645" s="321">
        <f t="shared" si="98"/>
        <v>0</v>
      </c>
      <c r="AS645" s="293">
        <f t="shared" si="99"/>
        <v>0</v>
      </c>
      <c r="AT645" s="294" t="str">
        <f>IF(AS645=0,"",
IF(SUM($AS$47:AS645)=1,AU645,
IF($AS$1547&gt;SUM($AS$47:AS645),_xlfn.CONCAT(", ",AU645),
IF($AS$1547=SUM($AS$47:AS645),_xlfn.CONCAT(" y ",AU645)))))</f>
        <v/>
      </c>
      <c r="AU645" s="89" t="s">
        <v>7058</v>
      </c>
    </row>
    <row r="646" spans="1:47" ht="15" customHeight="1">
      <c r="A646" s="64"/>
      <c r="B646" s="11"/>
      <c r="C646" s="1021" t="s">
        <v>7059</v>
      </c>
      <c r="D646" s="890"/>
      <c r="E646" s="997"/>
      <c r="F646" s="884"/>
      <c r="G646" s="884"/>
      <c r="H646" s="884"/>
      <c r="I646" s="884"/>
      <c r="J646" s="884"/>
      <c r="K646" s="885"/>
      <c r="L646" s="1027"/>
      <c r="M646" s="884"/>
      <c r="N646" s="884"/>
      <c r="O646" s="885"/>
      <c r="P646" s="1027"/>
      <c r="Q646" s="884"/>
      <c r="R646" s="884"/>
      <c r="S646" s="885"/>
      <c r="T646" s="991"/>
      <c r="U646" s="884"/>
      <c r="V646" s="884"/>
      <c r="W646" s="885"/>
      <c r="X646" s="796"/>
      <c r="Y646" s="796"/>
      <c r="Z646" s="796"/>
      <c r="AA646" s="796"/>
      <c r="AB646" s="796"/>
      <c r="AC646" s="796"/>
      <c r="AD646" s="796"/>
      <c r="AG646" s="323" t="b">
        <f t="shared" si="90"/>
        <v>0</v>
      </c>
      <c r="AH646" s="1" t="str">
        <f t="shared" si="91"/>
        <v/>
      </c>
      <c r="AI646" s="323" t="b">
        <f t="shared" si="92"/>
        <v>0</v>
      </c>
      <c r="AJ646" s="1" t="str">
        <f t="shared" si="93"/>
        <v/>
      </c>
      <c r="AK646" s="323" t="b">
        <f t="shared" si="94"/>
        <v>0</v>
      </c>
      <c r="AL646" s="648">
        <f t="shared" si="95"/>
        <v>0</v>
      </c>
      <c r="AM646" s="293">
        <f t="shared" si="96"/>
        <v>0</v>
      </c>
      <c r="AN646" s="294" t="str">
        <f>IF(AM646=0,"",
IF(SUM($AM$47:AM646)=1,AO646,
IF($AM$1547&gt;SUM($AM$47:AM646),_xlfn.CONCAT(", ",AO646),
IF($AM$1547=SUM($AM$47:AM646),_xlfn.CONCAT(" y ",AO646)))))</f>
        <v/>
      </c>
      <c r="AO646" s="89" t="s">
        <v>7060</v>
      </c>
      <c r="AQ646" s="477">
        <f t="shared" si="97"/>
        <v>0</v>
      </c>
      <c r="AR646" s="321">
        <f t="shared" si="98"/>
        <v>0</v>
      </c>
      <c r="AS646" s="293">
        <f t="shared" si="99"/>
        <v>0</v>
      </c>
      <c r="AT646" s="294" t="str">
        <f>IF(AS646=0,"",
IF(SUM($AS$47:AS646)=1,AU646,
IF($AS$1547&gt;SUM($AS$47:AS646),_xlfn.CONCAT(", ",AU646),
IF($AS$1547=SUM($AS$47:AS646),_xlfn.CONCAT(" y ",AU646)))))</f>
        <v/>
      </c>
      <c r="AU646" s="89" t="s">
        <v>7060</v>
      </c>
    </row>
    <row r="647" spans="1:47" ht="15" customHeight="1">
      <c r="A647" s="64"/>
      <c r="B647" s="11"/>
      <c r="C647" s="1021" t="s">
        <v>7061</v>
      </c>
      <c r="D647" s="890"/>
      <c r="E647" s="997"/>
      <c r="F647" s="884"/>
      <c r="G647" s="884"/>
      <c r="H647" s="884"/>
      <c r="I647" s="884"/>
      <c r="J647" s="884"/>
      <c r="K647" s="885"/>
      <c r="L647" s="1027"/>
      <c r="M647" s="884"/>
      <c r="N647" s="884"/>
      <c r="O647" s="885"/>
      <c r="P647" s="1027"/>
      <c r="Q647" s="884"/>
      <c r="R647" s="884"/>
      <c r="S647" s="885"/>
      <c r="T647" s="991"/>
      <c r="U647" s="884"/>
      <c r="V647" s="884"/>
      <c r="W647" s="885"/>
      <c r="X647" s="796"/>
      <c r="Y647" s="796"/>
      <c r="Z647" s="796"/>
      <c r="AA647" s="796"/>
      <c r="AB647" s="796"/>
      <c r="AC647" s="796"/>
      <c r="AD647" s="796"/>
      <c r="AG647" s="323" t="b">
        <f t="shared" si="90"/>
        <v>0</v>
      </c>
      <c r="AH647" s="1" t="str">
        <f t="shared" si="91"/>
        <v/>
      </c>
      <c r="AI647" s="323" t="b">
        <f t="shared" si="92"/>
        <v>0</v>
      </c>
      <c r="AJ647" s="1" t="str">
        <f t="shared" si="93"/>
        <v/>
      </c>
      <c r="AK647" s="323" t="b">
        <f t="shared" si="94"/>
        <v>0</v>
      </c>
      <c r="AL647" s="648">
        <f t="shared" si="95"/>
        <v>0</v>
      </c>
      <c r="AM647" s="293">
        <f t="shared" si="96"/>
        <v>0</v>
      </c>
      <c r="AN647" s="294" t="str">
        <f>IF(AM647=0,"",
IF(SUM($AM$47:AM647)=1,AO647,
IF($AM$1547&gt;SUM($AM$47:AM647),_xlfn.CONCAT(", ",AO647),
IF($AM$1547=SUM($AM$47:AM647),_xlfn.CONCAT(" y ",AO647)))))</f>
        <v/>
      </c>
      <c r="AO647" s="89" t="s">
        <v>7062</v>
      </c>
      <c r="AQ647" s="477">
        <f t="shared" si="97"/>
        <v>0</v>
      </c>
      <c r="AR647" s="321">
        <f t="shared" si="98"/>
        <v>0</v>
      </c>
      <c r="AS647" s="293">
        <f t="shared" si="99"/>
        <v>0</v>
      </c>
      <c r="AT647" s="294" t="str">
        <f>IF(AS647=0,"",
IF(SUM($AS$47:AS647)=1,AU647,
IF($AS$1547&gt;SUM($AS$47:AS647),_xlfn.CONCAT(", ",AU647),
IF($AS$1547=SUM($AS$47:AS647),_xlfn.CONCAT(" y ",AU647)))))</f>
        <v/>
      </c>
      <c r="AU647" s="89" t="s">
        <v>7062</v>
      </c>
    </row>
    <row r="648" spans="1:47" ht="15" customHeight="1">
      <c r="A648" s="64"/>
      <c r="B648" s="11"/>
      <c r="C648" s="1021" t="s">
        <v>7063</v>
      </c>
      <c r="D648" s="890"/>
      <c r="E648" s="997"/>
      <c r="F648" s="884"/>
      <c r="G648" s="884"/>
      <c r="H648" s="884"/>
      <c r="I648" s="884"/>
      <c r="J648" s="884"/>
      <c r="K648" s="885"/>
      <c r="L648" s="1027"/>
      <c r="M648" s="884"/>
      <c r="N648" s="884"/>
      <c r="O648" s="885"/>
      <c r="P648" s="1027"/>
      <c r="Q648" s="884"/>
      <c r="R648" s="884"/>
      <c r="S648" s="885"/>
      <c r="T648" s="991"/>
      <c r="U648" s="884"/>
      <c r="V648" s="884"/>
      <c r="W648" s="885"/>
      <c r="X648" s="796"/>
      <c r="Y648" s="796"/>
      <c r="Z648" s="796"/>
      <c r="AA648" s="796"/>
      <c r="AB648" s="796"/>
      <c r="AC648" s="796"/>
      <c r="AD648" s="796"/>
      <c r="AG648" s="323" t="b">
        <f t="shared" si="90"/>
        <v>0</v>
      </c>
      <c r="AH648" s="1" t="str">
        <f t="shared" si="91"/>
        <v/>
      </c>
      <c r="AI648" s="323" t="b">
        <f t="shared" si="92"/>
        <v>0</v>
      </c>
      <c r="AJ648" s="1" t="str">
        <f t="shared" si="93"/>
        <v/>
      </c>
      <c r="AK648" s="323" t="b">
        <f t="shared" si="94"/>
        <v>0</v>
      </c>
      <c r="AL648" s="648">
        <f t="shared" si="95"/>
        <v>0</v>
      </c>
      <c r="AM648" s="293">
        <f t="shared" si="96"/>
        <v>0</v>
      </c>
      <c r="AN648" s="294" t="str">
        <f>IF(AM648=0,"",
IF(SUM($AM$47:AM648)=1,AO648,
IF($AM$1547&gt;SUM($AM$47:AM648),_xlfn.CONCAT(", ",AO648),
IF($AM$1547=SUM($AM$47:AM648),_xlfn.CONCAT(" y ",AO648)))))</f>
        <v/>
      </c>
      <c r="AO648" s="89" t="s">
        <v>7064</v>
      </c>
      <c r="AQ648" s="477">
        <f t="shared" si="97"/>
        <v>0</v>
      </c>
      <c r="AR648" s="321">
        <f t="shared" si="98"/>
        <v>0</v>
      </c>
      <c r="AS648" s="293">
        <f t="shared" si="99"/>
        <v>0</v>
      </c>
      <c r="AT648" s="294" t="str">
        <f>IF(AS648=0,"",
IF(SUM($AS$47:AS648)=1,AU648,
IF($AS$1547&gt;SUM($AS$47:AS648),_xlfn.CONCAT(", ",AU648),
IF($AS$1547=SUM($AS$47:AS648),_xlfn.CONCAT(" y ",AU648)))))</f>
        <v/>
      </c>
      <c r="AU648" s="89" t="s">
        <v>7064</v>
      </c>
    </row>
    <row r="649" spans="1:47" ht="15" customHeight="1">
      <c r="A649" s="64"/>
      <c r="B649" s="11"/>
      <c r="C649" s="1021" t="s">
        <v>7065</v>
      </c>
      <c r="D649" s="890"/>
      <c r="E649" s="997"/>
      <c r="F649" s="884"/>
      <c r="G649" s="884"/>
      <c r="H649" s="884"/>
      <c r="I649" s="884"/>
      <c r="J649" s="884"/>
      <c r="K649" s="885"/>
      <c r="L649" s="1027"/>
      <c r="M649" s="884"/>
      <c r="N649" s="884"/>
      <c r="O649" s="885"/>
      <c r="P649" s="1027"/>
      <c r="Q649" s="884"/>
      <c r="R649" s="884"/>
      <c r="S649" s="885"/>
      <c r="T649" s="991"/>
      <c r="U649" s="884"/>
      <c r="V649" s="884"/>
      <c r="W649" s="885"/>
      <c r="X649" s="796"/>
      <c r="Y649" s="796"/>
      <c r="Z649" s="796"/>
      <c r="AA649" s="796"/>
      <c r="AB649" s="796"/>
      <c r="AC649" s="796"/>
      <c r="AD649" s="796"/>
      <c r="AG649" s="323" t="b">
        <f t="shared" si="90"/>
        <v>0</v>
      </c>
      <c r="AH649" s="1" t="str">
        <f t="shared" si="91"/>
        <v/>
      </c>
      <c r="AI649" s="323" t="b">
        <f t="shared" si="92"/>
        <v>0</v>
      </c>
      <c r="AJ649" s="1" t="str">
        <f t="shared" si="93"/>
        <v/>
      </c>
      <c r="AK649" s="323" t="b">
        <f t="shared" si="94"/>
        <v>0</v>
      </c>
      <c r="AL649" s="648">
        <f t="shared" si="95"/>
        <v>0</v>
      </c>
      <c r="AM649" s="293">
        <f t="shared" si="96"/>
        <v>0</v>
      </c>
      <c r="AN649" s="294" t="str">
        <f>IF(AM649=0,"",
IF(SUM($AM$47:AM649)=1,AO649,
IF($AM$1547&gt;SUM($AM$47:AM649),_xlfn.CONCAT(", ",AO649),
IF($AM$1547=SUM($AM$47:AM649),_xlfn.CONCAT(" y ",AO649)))))</f>
        <v/>
      </c>
      <c r="AO649" s="89" t="s">
        <v>7066</v>
      </c>
      <c r="AQ649" s="477">
        <f t="shared" si="97"/>
        <v>0</v>
      </c>
      <c r="AR649" s="321">
        <f t="shared" si="98"/>
        <v>0</v>
      </c>
      <c r="AS649" s="293">
        <f t="shared" si="99"/>
        <v>0</v>
      </c>
      <c r="AT649" s="294" t="str">
        <f>IF(AS649=0,"",
IF(SUM($AS$47:AS649)=1,AU649,
IF($AS$1547&gt;SUM($AS$47:AS649),_xlfn.CONCAT(", ",AU649),
IF($AS$1547=SUM($AS$47:AS649),_xlfn.CONCAT(" y ",AU649)))))</f>
        <v/>
      </c>
      <c r="AU649" s="89" t="s">
        <v>7066</v>
      </c>
    </row>
    <row r="650" spans="1:47" ht="15" customHeight="1">
      <c r="A650" s="64"/>
      <c r="B650" s="11"/>
      <c r="C650" s="1021" t="s">
        <v>7067</v>
      </c>
      <c r="D650" s="890"/>
      <c r="E650" s="997"/>
      <c r="F650" s="884"/>
      <c r="G650" s="884"/>
      <c r="H650" s="884"/>
      <c r="I650" s="884"/>
      <c r="J650" s="884"/>
      <c r="K650" s="885"/>
      <c r="L650" s="1027"/>
      <c r="M650" s="884"/>
      <c r="N650" s="884"/>
      <c r="O650" s="885"/>
      <c r="P650" s="1027"/>
      <c r="Q650" s="884"/>
      <c r="R650" s="884"/>
      <c r="S650" s="885"/>
      <c r="T650" s="991"/>
      <c r="U650" s="884"/>
      <c r="V650" s="884"/>
      <c r="W650" s="885"/>
      <c r="X650" s="796"/>
      <c r="Y650" s="796"/>
      <c r="Z650" s="796"/>
      <c r="AA650" s="796"/>
      <c r="AB650" s="796"/>
      <c r="AC650" s="796"/>
      <c r="AD650" s="796"/>
      <c r="AG650" s="323" t="b">
        <f t="shared" si="90"/>
        <v>0</v>
      </c>
      <c r="AH650" s="1" t="str">
        <f t="shared" si="91"/>
        <v/>
      </c>
      <c r="AI650" s="323" t="b">
        <f t="shared" si="92"/>
        <v>0</v>
      </c>
      <c r="AJ650" s="1" t="str">
        <f t="shared" si="93"/>
        <v/>
      </c>
      <c r="AK650" s="323" t="b">
        <f t="shared" si="94"/>
        <v>0</v>
      </c>
      <c r="AL650" s="648">
        <f t="shared" si="95"/>
        <v>0</v>
      </c>
      <c r="AM650" s="293">
        <f t="shared" si="96"/>
        <v>0</v>
      </c>
      <c r="AN650" s="294" t="str">
        <f>IF(AM650=0,"",
IF(SUM($AM$47:AM650)=1,AO650,
IF($AM$1547&gt;SUM($AM$47:AM650),_xlfn.CONCAT(", ",AO650),
IF($AM$1547=SUM($AM$47:AM650),_xlfn.CONCAT(" y ",AO650)))))</f>
        <v/>
      </c>
      <c r="AO650" s="89" t="s">
        <v>7068</v>
      </c>
      <c r="AQ650" s="477">
        <f t="shared" si="97"/>
        <v>0</v>
      </c>
      <c r="AR650" s="321">
        <f t="shared" si="98"/>
        <v>0</v>
      </c>
      <c r="AS650" s="293">
        <f t="shared" si="99"/>
        <v>0</v>
      </c>
      <c r="AT650" s="294" t="str">
        <f>IF(AS650=0,"",
IF(SUM($AS$47:AS650)=1,AU650,
IF($AS$1547&gt;SUM($AS$47:AS650),_xlfn.CONCAT(", ",AU650),
IF($AS$1547=SUM($AS$47:AS650),_xlfn.CONCAT(" y ",AU650)))))</f>
        <v/>
      </c>
      <c r="AU650" s="89" t="s">
        <v>7068</v>
      </c>
    </row>
    <row r="651" spans="1:47" ht="15" customHeight="1">
      <c r="A651" s="64"/>
      <c r="B651" s="11"/>
      <c r="C651" s="1021" t="s">
        <v>7069</v>
      </c>
      <c r="D651" s="890"/>
      <c r="E651" s="997"/>
      <c r="F651" s="884"/>
      <c r="G651" s="884"/>
      <c r="H651" s="884"/>
      <c r="I651" s="884"/>
      <c r="J651" s="884"/>
      <c r="K651" s="885"/>
      <c r="L651" s="1027"/>
      <c r="M651" s="884"/>
      <c r="N651" s="884"/>
      <c r="O651" s="885"/>
      <c r="P651" s="1027"/>
      <c r="Q651" s="884"/>
      <c r="R651" s="884"/>
      <c r="S651" s="885"/>
      <c r="T651" s="991"/>
      <c r="U651" s="884"/>
      <c r="V651" s="884"/>
      <c r="W651" s="885"/>
      <c r="X651" s="796"/>
      <c r="Y651" s="796"/>
      <c r="Z651" s="796"/>
      <c r="AA651" s="796"/>
      <c r="AB651" s="796"/>
      <c r="AC651" s="796"/>
      <c r="AD651" s="796"/>
      <c r="AG651" s="323" t="b">
        <f t="shared" si="90"/>
        <v>0</v>
      </c>
      <c r="AH651" s="1" t="str">
        <f t="shared" si="91"/>
        <v/>
      </c>
      <c r="AI651" s="323" t="b">
        <f t="shared" si="92"/>
        <v>0</v>
      </c>
      <c r="AJ651" s="1" t="str">
        <f t="shared" si="93"/>
        <v/>
      </c>
      <c r="AK651" s="323" t="b">
        <f t="shared" si="94"/>
        <v>0</v>
      </c>
      <c r="AL651" s="648">
        <f t="shared" si="95"/>
        <v>0</v>
      </c>
      <c r="AM651" s="293">
        <f t="shared" si="96"/>
        <v>0</v>
      </c>
      <c r="AN651" s="294" t="str">
        <f>IF(AM651=0,"",
IF(SUM($AM$47:AM651)=1,AO651,
IF($AM$1547&gt;SUM($AM$47:AM651),_xlfn.CONCAT(", ",AO651),
IF($AM$1547=SUM($AM$47:AM651),_xlfn.CONCAT(" y ",AO651)))))</f>
        <v/>
      </c>
      <c r="AO651" s="89" t="s">
        <v>7070</v>
      </c>
      <c r="AQ651" s="477">
        <f t="shared" si="97"/>
        <v>0</v>
      </c>
      <c r="AR651" s="321">
        <f t="shared" si="98"/>
        <v>0</v>
      </c>
      <c r="AS651" s="293">
        <f t="shared" si="99"/>
        <v>0</v>
      </c>
      <c r="AT651" s="294" t="str">
        <f>IF(AS651=0,"",
IF(SUM($AS$47:AS651)=1,AU651,
IF($AS$1547&gt;SUM($AS$47:AS651),_xlfn.CONCAT(", ",AU651),
IF($AS$1547=SUM($AS$47:AS651),_xlfn.CONCAT(" y ",AU651)))))</f>
        <v/>
      </c>
      <c r="AU651" s="89" t="s">
        <v>7070</v>
      </c>
    </row>
    <row r="652" spans="1:47" ht="15" customHeight="1">
      <c r="A652" s="64"/>
      <c r="B652" s="11"/>
      <c r="C652" s="1021" t="s">
        <v>7071</v>
      </c>
      <c r="D652" s="890"/>
      <c r="E652" s="997"/>
      <c r="F652" s="884"/>
      <c r="G652" s="884"/>
      <c r="H652" s="884"/>
      <c r="I652" s="884"/>
      <c r="J652" s="884"/>
      <c r="K652" s="885"/>
      <c r="L652" s="1027"/>
      <c r="M652" s="884"/>
      <c r="N652" s="884"/>
      <c r="O652" s="885"/>
      <c r="P652" s="1027"/>
      <c r="Q652" s="884"/>
      <c r="R652" s="884"/>
      <c r="S652" s="885"/>
      <c r="T652" s="991"/>
      <c r="U652" s="884"/>
      <c r="V652" s="884"/>
      <c r="W652" s="885"/>
      <c r="X652" s="796"/>
      <c r="Y652" s="796"/>
      <c r="Z652" s="796"/>
      <c r="AA652" s="796"/>
      <c r="AB652" s="796"/>
      <c r="AC652" s="796"/>
      <c r="AD652" s="796"/>
      <c r="AG652" s="323" t="b">
        <f t="shared" si="90"/>
        <v>0</v>
      </c>
      <c r="AH652" s="1" t="str">
        <f t="shared" si="91"/>
        <v/>
      </c>
      <c r="AI652" s="323" t="b">
        <f t="shared" si="92"/>
        <v>0</v>
      </c>
      <c r="AJ652" s="1" t="str">
        <f t="shared" si="93"/>
        <v/>
      </c>
      <c r="AK652" s="323" t="b">
        <f t="shared" si="94"/>
        <v>0</v>
      </c>
      <c r="AL652" s="648">
        <f t="shared" si="95"/>
        <v>0</v>
      </c>
      <c r="AM652" s="293">
        <f t="shared" si="96"/>
        <v>0</v>
      </c>
      <c r="AN652" s="294" t="str">
        <f>IF(AM652=0,"",
IF(SUM($AM$47:AM652)=1,AO652,
IF($AM$1547&gt;SUM($AM$47:AM652),_xlfn.CONCAT(", ",AO652),
IF($AM$1547=SUM($AM$47:AM652),_xlfn.CONCAT(" y ",AO652)))))</f>
        <v/>
      </c>
      <c r="AO652" s="89" t="s">
        <v>7072</v>
      </c>
      <c r="AQ652" s="477">
        <f t="shared" si="97"/>
        <v>0</v>
      </c>
      <c r="AR652" s="321">
        <f t="shared" si="98"/>
        <v>0</v>
      </c>
      <c r="AS652" s="293">
        <f t="shared" si="99"/>
        <v>0</v>
      </c>
      <c r="AT652" s="294" t="str">
        <f>IF(AS652=0,"",
IF(SUM($AS$47:AS652)=1,AU652,
IF($AS$1547&gt;SUM($AS$47:AS652),_xlfn.CONCAT(", ",AU652),
IF($AS$1547=SUM($AS$47:AS652),_xlfn.CONCAT(" y ",AU652)))))</f>
        <v/>
      </c>
      <c r="AU652" s="89" t="s">
        <v>7072</v>
      </c>
    </row>
    <row r="653" spans="1:47" ht="15" customHeight="1">
      <c r="A653" s="64"/>
      <c r="B653" s="11"/>
      <c r="C653" s="1021" t="s">
        <v>7073</v>
      </c>
      <c r="D653" s="890"/>
      <c r="E653" s="997"/>
      <c r="F653" s="884"/>
      <c r="G653" s="884"/>
      <c r="H653" s="884"/>
      <c r="I653" s="884"/>
      <c r="J653" s="884"/>
      <c r="K653" s="885"/>
      <c r="L653" s="1027"/>
      <c r="M653" s="884"/>
      <c r="N653" s="884"/>
      <c r="O653" s="885"/>
      <c r="P653" s="1027"/>
      <c r="Q653" s="884"/>
      <c r="R653" s="884"/>
      <c r="S653" s="885"/>
      <c r="T653" s="991"/>
      <c r="U653" s="884"/>
      <c r="V653" s="884"/>
      <c r="W653" s="885"/>
      <c r="X653" s="796"/>
      <c r="Y653" s="796"/>
      <c r="Z653" s="796"/>
      <c r="AA653" s="796"/>
      <c r="AB653" s="796"/>
      <c r="AC653" s="796"/>
      <c r="AD653" s="796"/>
      <c r="AG653" s="323" t="b">
        <f t="shared" si="90"/>
        <v>0</v>
      </c>
      <c r="AH653" s="1" t="str">
        <f t="shared" si="91"/>
        <v/>
      </c>
      <c r="AI653" s="323" t="b">
        <f t="shared" si="92"/>
        <v>0</v>
      </c>
      <c r="AJ653" s="1" t="str">
        <f t="shared" si="93"/>
        <v/>
      </c>
      <c r="AK653" s="323" t="b">
        <f t="shared" si="94"/>
        <v>0</v>
      </c>
      <c r="AL653" s="648">
        <f t="shared" si="95"/>
        <v>0</v>
      </c>
      <c r="AM653" s="293">
        <f t="shared" si="96"/>
        <v>0</v>
      </c>
      <c r="AN653" s="294" t="str">
        <f>IF(AM653=0,"",
IF(SUM($AM$47:AM653)=1,AO653,
IF($AM$1547&gt;SUM($AM$47:AM653),_xlfn.CONCAT(", ",AO653),
IF($AM$1547=SUM($AM$47:AM653),_xlfn.CONCAT(" y ",AO653)))))</f>
        <v/>
      </c>
      <c r="AO653" s="89" t="s">
        <v>7074</v>
      </c>
      <c r="AQ653" s="477">
        <f t="shared" si="97"/>
        <v>0</v>
      </c>
      <c r="AR653" s="321">
        <f t="shared" si="98"/>
        <v>0</v>
      </c>
      <c r="AS653" s="293">
        <f t="shared" si="99"/>
        <v>0</v>
      </c>
      <c r="AT653" s="294" t="str">
        <f>IF(AS653=0,"",
IF(SUM($AS$47:AS653)=1,AU653,
IF($AS$1547&gt;SUM($AS$47:AS653),_xlfn.CONCAT(", ",AU653),
IF($AS$1547=SUM($AS$47:AS653),_xlfn.CONCAT(" y ",AU653)))))</f>
        <v/>
      </c>
      <c r="AU653" s="89" t="s">
        <v>7074</v>
      </c>
    </row>
    <row r="654" spans="1:47" ht="15" customHeight="1">
      <c r="A654" s="64"/>
      <c r="B654" s="11"/>
      <c r="C654" s="1021" t="s">
        <v>7075</v>
      </c>
      <c r="D654" s="890"/>
      <c r="E654" s="997"/>
      <c r="F654" s="884"/>
      <c r="G654" s="884"/>
      <c r="H654" s="884"/>
      <c r="I654" s="884"/>
      <c r="J654" s="884"/>
      <c r="K654" s="885"/>
      <c r="L654" s="1027"/>
      <c r="M654" s="884"/>
      <c r="N654" s="884"/>
      <c r="O654" s="885"/>
      <c r="P654" s="1027"/>
      <c r="Q654" s="884"/>
      <c r="R654" s="884"/>
      <c r="S654" s="885"/>
      <c r="T654" s="991"/>
      <c r="U654" s="884"/>
      <c r="V654" s="884"/>
      <c r="W654" s="885"/>
      <c r="X654" s="796"/>
      <c r="Y654" s="796"/>
      <c r="Z654" s="796"/>
      <c r="AA654" s="796"/>
      <c r="AB654" s="796"/>
      <c r="AC654" s="796"/>
      <c r="AD654" s="796"/>
      <c r="AG654" s="323" t="b">
        <f t="shared" si="90"/>
        <v>0</v>
      </c>
      <c r="AH654" s="1" t="str">
        <f t="shared" si="91"/>
        <v/>
      </c>
      <c r="AI654" s="323" t="b">
        <f t="shared" si="92"/>
        <v>0</v>
      </c>
      <c r="AJ654" s="1" t="str">
        <f t="shared" si="93"/>
        <v/>
      </c>
      <c r="AK654" s="323" t="b">
        <f t="shared" si="94"/>
        <v>0</v>
      </c>
      <c r="AL654" s="648">
        <f t="shared" si="95"/>
        <v>0</v>
      </c>
      <c r="AM654" s="293">
        <f t="shared" si="96"/>
        <v>0</v>
      </c>
      <c r="AN654" s="294" t="str">
        <f>IF(AM654=0,"",
IF(SUM($AM$47:AM654)=1,AO654,
IF($AM$1547&gt;SUM($AM$47:AM654),_xlfn.CONCAT(", ",AO654),
IF($AM$1547=SUM($AM$47:AM654),_xlfn.CONCAT(" y ",AO654)))))</f>
        <v/>
      </c>
      <c r="AO654" s="89" t="s">
        <v>7076</v>
      </c>
      <c r="AQ654" s="477">
        <f t="shared" si="97"/>
        <v>0</v>
      </c>
      <c r="AR654" s="321">
        <f t="shared" si="98"/>
        <v>0</v>
      </c>
      <c r="AS654" s="293">
        <f t="shared" si="99"/>
        <v>0</v>
      </c>
      <c r="AT654" s="294" t="str">
        <f>IF(AS654=0,"",
IF(SUM($AS$47:AS654)=1,AU654,
IF($AS$1547&gt;SUM($AS$47:AS654),_xlfn.CONCAT(", ",AU654),
IF($AS$1547=SUM($AS$47:AS654),_xlfn.CONCAT(" y ",AU654)))))</f>
        <v/>
      </c>
      <c r="AU654" s="89" t="s">
        <v>7076</v>
      </c>
    </row>
    <row r="655" spans="1:47" ht="15" customHeight="1">
      <c r="A655" s="64"/>
      <c r="B655" s="11"/>
      <c r="C655" s="1021" t="s">
        <v>7077</v>
      </c>
      <c r="D655" s="890"/>
      <c r="E655" s="997"/>
      <c r="F655" s="884"/>
      <c r="G655" s="884"/>
      <c r="H655" s="884"/>
      <c r="I655" s="884"/>
      <c r="J655" s="884"/>
      <c r="K655" s="885"/>
      <c r="L655" s="1027"/>
      <c r="M655" s="884"/>
      <c r="N655" s="884"/>
      <c r="O655" s="885"/>
      <c r="P655" s="1027"/>
      <c r="Q655" s="884"/>
      <c r="R655" s="884"/>
      <c r="S655" s="885"/>
      <c r="T655" s="991"/>
      <c r="U655" s="884"/>
      <c r="V655" s="884"/>
      <c r="W655" s="885"/>
      <c r="X655" s="796"/>
      <c r="Y655" s="796"/>
      <c r="Z655" s="796"/>
      <c r="AA655" s="796"/>
      <c r="AB655" s="796"/>
      <c r="AC655" s="796"/>
      <c r="AD655" s="796"/>
      <c r="AG655" s="323" t="b">
        <f t="shared" si="90"/>
        <v>0</v>
      </c>
      <c r="AH655" s="1" t="str">
        <f t="shared" si="91"/>
        <v/>
      </c>
      <c r="AI655" s="323" t="b">
        <f t="shared" si="92"/>
        <v>0</v>
      </c>
      <c r="AJ655" s="1" t="str">
        <f t="shared" si="93"/>
        <v/>
      </c>
      <c r="AK655" s="323" t="b">
        <f t="shared" si="94"/>
        <v>0</v>
      </c>
      <c r="AL655" s="648">
        <f t="shared" si="95"/>
        <v>0</v>
      </c>
      <c r="AM655" s="293">
        <f t="shared" si="96"/>
        <v>0</v>
      </c>
      <c r="AN655" s="294" t="str">
        <f>IF(AM655=0,"",
IF(SUM($AM$47:AM655)=1,AO655,
IF($AM$1547&gt;SUM($AM$47:AM655),_xlfn.CONCAT(", ",AO655),
IF($AM$1547=SUM($AM$47:AM655),_xlfn.CONCAT(" y ",AO655)))))</f>
        <v/>
      </c>
      <c r="AO655" s="89" t="s">
        <v>7078</v>
      </c>
      <c r="AQ655" s="477">
        <f t="shared" si="97"/>
        <v>0</v>
      </c>
      <c r="AR655" s="321">
        <f t="shared" si="98"/>
        <v>0</v>
      </c>
      <c r="AS655" s="293">
        <f t="shared" si="99"/>
        <v>0</v>
      </c>
      <c r="AT655" s="294" t="str">
        <f>IF(AS655=0,"",
IF(SUM($AS$47:AS655)=1,AU655,
IF($AS$1547&gt;SUM($AS$47:AS655),_xlfn.CONCAT(", ",AU655),
IF($AS$1547=SUM($AS$47:AS655),_xlfn.CONCAT(" y ",AU655)))))</f>
        <v/>
      </c>
      <c r="AU655" s="89" t="s">
        <v>7078</v>
      </c>
    </row>
    <row r="656" spans="1:47" ht="15" customHeight="1">
      <c r="A656" s="64"/>
      <c r="B656" s="11"/>
      <c r="C656" s="1021" t="s">
        <v>7079</v>
      </c>
      <c r="D656" s="890"/>
      <c r="E656" s="997"/>
      <c r="F656" s="884"/>
      <c r="G656" s="884"/>
      <c r="H656" s="884"/>
      <c r="I656" s="884"/>
      <c r="J656" s="884"/>
      <c r="K656" s="885"/>
      <c r="L656" s="1027"/>
      <c r="M656" s="884"/>
      <c r="N656" s="884"/>
      <c r="O656" s="885"/>
      <c r="P656" s="1027"/>
      <c r="Q656" s="884"/>
      <c r="R656" s="884"/>
      <c r="S656" s="885"/>
      <c r="T656" s="991"/>
      <c r="U656" s="884"/>
      <c r="V656" s="884"/>
      <c r="W656" s="885"/>
      <c r="X656" s="796"/>
      <c r="Y656" s="796"/>
      <c r="Z656" s="796"/>
      <c r="AA656" s="796"/>
      <c r="AB656" s="796"/>
      <c r="AC656" s="796"/>
      <c r="AD656" s="796"/>
      <c r="AG656" s="323" t="b">
        <f t="shared" si="90"/>
        <v>0</v>
      </c>
      <c r="AH656" s="1" t="str">
        <f t="shared" si="91"/>
        <v/>
      </c>
      <c r="AI656" s="323" t="b">
        <f t="shared" si="92"/>
        <v>0</v>
      </c>
      <c r="AJ656" s="1" t="str">
        <f t="shared" si="93"/>
        <v/>
      </c>
      <c r="AK656" s="323" t="b">
        <f t="shared" si="94"/>
        <v>0</v>
      </c>
      <c r="AL656" s="648">
        <f t="shared" si="95"/>
        <v>0</v>
      </c>
      <c r="AM656" s="293">
        <f t="shared" si="96"/>
        <v>0</v>
      </c>
      <c r="AN656" s="294" t="str">
        <f>IF(AM656=0,"",
IF(SUM($AM$47:AM656)=1,AO656,
IF($AM$1547&gt;SUM($AM$47:AM656),_xlfn.CONCAT(", ",AO656),
IF($AM$1547=SUM($AM$47:AM656),_xlfn.CONCAT(" y ",AO656)))))</f>
        <v/>
      </c>
      <c r="AO656" s="89" t="s">
        <v>7080</v>
      </c>
      <c r="AQ656" s="477">
        <f t="shared" si="97"/>
        <v>0</v>
      </c>
      <c r="AR656" s="321">
        <f t="shared" si="98"/>
        <v>0</v>
      </c>
      <c r="AS656" s="293">
        <f t="shared" si="99"/>
        <v>0</v>
      </c>
      <c r="AT656" s="294" t="str">
        <f>IF(AS656=0,"",
IF(SUM($AS$47:AS656)=1,AU656,
IF($AS$1547&gt;SUM($AS$47:AS656),_xlfn.CONCAT(", ",AU656),
IF($AS$1547=SUM($AS$47:AS656),_xlfn.CONCAT(" y ",AU656)))))</f>
        <v/>
      </c>
      <c r="AU656" s="89" t="s">
        <v>7080</v>
      </c>
    </row>
    <row r="657" spans="1:47" ht="15" customHeight="1">
      <c r="A657" s="64"/>
      <c r="B657" s="11"/>
      <c r="C657" s="1021" t="s">
        <v>7081</v>
      </c>
      <c r="D657" s="890"/>
      <c r="E657" s="997"/>
      <c r="F657" s="884"/>
      <c r="G657" s="884"/>
      <c r="H657" s="884"/>
      <c r="I657" s="884"/>
      <c r="J657" s="884"/>
      <c r="K657" s="885"/>
      <c r="L657" s="1027"/>
      <c r="M657" s="884"/>
      <c r="N657" s="884"/>
      <c r="O657" s="885"/>
      <c r="P657" s="1027"/>
      <c r="Q657" s="884"/>
      <c r="R657" s="884"/>
      <c r="S657" s="885"/>
      <c r="T657" s="991"/>
      <c r="U657" s="884"/>
      <c r="V657" s="884"/>
      <c r="W657" s="885"/>
      <c r="X657" s="796"/>
      <c r="Y657" s="796"/>
      <c r="Z657" s="796"/>
      <c r="AA657" s="796"/>
      <c r="AB657" s="796"/>
      <c r="AC657" s="796"/>
      <c r="AD657" s="796"/>
      <c r="AG657" s="323" t="b">
        <f t="shared" si="90"/>
        <v>0</v>
      </c>
      <c r="AH657" s="1" t="str">
        <f t="shared" si="91"/>
        <v/>
      </c>
      <c r="AI657" s="323" t="b">
        <f t="shared" si="92"/>
        <v>0</v>
      </c>
      <c r="AJ657" s="1" t="str">
        <f t="shared" si="93"/>
        <v/>
      </c>
      <c r="AK657" s="323" t="b">
        <f t="shared" si="94"/>
        <v>0</v>
      </c>
      <c r="AL657" s="648">
        <f t="shared" si="95"/>
        <v>0</v>
      </c>
      <c r="AM657" s="293">
        <f t="shared" si="96"/>
        <v>0</v>
      </c>
      <c r="AN657" s="294" t="str">
        <f>IF(AM657=0,"",
IF(SUM($AM$47:AM657)=1,AO657,
IF($AM$1547&gt;SUM($AM$47:AM657),_xlfn.CONCAT(", ",AO657),
IF($AM$1547=SUM($AM$47:AM657),_xlfn.CONCAT(" y ",AO657)))))</f>
        <v/>
      </c>
      <c r="AO657" s="89" t="s">
        <v>7082</v>
      </c>
      <c r="AQ657" s="477">
        <f t="shared" si="97"/>
        <v>0</v>
      </c>
      <c r="AR657" s="321">
        <f t="shared" si="98"/>
        <v>0</v>
      </c>
      <c r="AS657" s="293">
        <f t="shared" si="99"/>
        <v>0</v>
      </c>
      <c r="AT657" s="294" t="str">
        <f>IF(AS657=0,"",
IF(SUM($AS$47:AS657)=1,AU657,
IF($AS$1547&gt;SUM($AS$47:AS657),_xlfn.CONCAT(", ",AU657),
IF($AS$1547=SUM($AS$47:AS657),_xlfn.CONCAT(" y ",AU657)))))</f>
        <v/>
      </c>
      <c r="AU657" s="89" t="s">
        <v>7082</v>
      </c>
    </row>
    <row r="658" spans="1:47" ht="15" customHeight="1">
      <c r="A658" s="64"/>
      <c r="B658" s="11"/>
      <c r="C658" s="1021" t="s">
        <v>7083</v>
      </c>
      <c r="D658" s="890"/>
      <c r="E658" s="997"/>
      <c r="F658" s="884"/>
      <c r="G658" s="884"/>
      <c r="H658" s="884"/>
      <c r="I658" s="884"/>
      <c r="J658" s="884"/>
      <c r="K658" s="885"/>
      <c r="L658" s="1027"/>
      <c r="M658" s="884"/>
      <c r="N658" s="884"/>
      <c r="O658" s="885"/>
      <c r="P658" s="1027"/>
      <c r="Q658" s="884"/>
      <c r="R658" s="884"/>
      <c r="S658" s="885"/>
      <c r="T658" s="991"/>
      <c r="U658" s="884"/>
      <c r="V658" s="884"/>
      <c r="W658" s="885"/>
      <c r="X658" s="796"/>
      <c r="Y658" s="796"/>
      <c r="Z658" s="796"/>
      <c r="AA658" s="796"/>
      <c r="AB658" s="796"/>
      <c r="AC658" s="796"/>
      <c r="AD658" s="796"/>
      <c r="AG658" s="323" t="b">
        <f t="shared" si="90"/>
        <v>0</v>
      </c>
      <c r="AH658" s="1" t="str">
        <f t="shared" si="91"/>
        <v/>
      </c>
      <c r="AI658" s="323" t="b">
        <f t="shared" si="92"/>
        <v>0</v>
      </c>
      <c r="AJ658" s="1" t="str">
        <f t="shared" si="93"/>
        <v/>
      </c>
      <c r="AK658" s="323" t="b">
        <f t="shared" si="94"/>
        <v>0</v>
      </c>
      <c r="AL658" s="648">
        <f t="shared" si="95"/>
        <v>0</v>
      </c>
      <c r="AM658" s="293">
        <f t="shared" si="96"/>
        <v>0</v>
      </c>
      <c r="AN658" s="294" t="str">
        <f>IF(AM658=0,"",
IF(SUM($AM$47:AM658)=1,AO658,
IF($AM$1547&gt;SUM($AM$47:AM658),_xlfn.CONCAT(", ",AO658),
IF($AM$1547=SUM($AM$47:AM658),_xlfn.CONCAT(" y ",AO658)))))</f>
        <v/>
      </c>
      <c r="AO658" s="89" t="s">
        <v>7084</v>
      </c>
      <c r="AQ658" s="477">
        <f t="shared" si="97"/>
        <v>0</v>
      </c>
      <c r="AR658" s="321">
        <f t="shared" si="98"/>
        <v>0</v>
      </c>
      <c r="AS658" s="293">
        <f t="shared" si="99"/>
        <v>0</v>
      </c>
      <c r="AT658" s="294" t="str">
        <f>IF(AS658=0,"",
IF(SUM($AS$47:AS658)=1,AU658,
IF($AS$1547&gt;SUM($AS$47:AS658),_xlfn.CONCAT(", ",AU658),
IF($AS$1547=SUM($AS$47:AS658),_xlfn.CONCAT(" y ",AU658)))))</f>
        <v/>
      </c>
      <c r="AU658" s="89" t="s">
        <v>7084</v>
      </c>
    </row>
    <row r="659" spans="1:47" ht="15" customHeight="1">
      <c r="A659" s="64"/>
      <c r="B659" s="11"/>
      <c r="C659" s="1021" t="s">
        <v>7085</v>
      </c>
      <c r="D659" s="890"/>
      <c r="E659" s="997"/>
      <c r="F659" s="884"/>
      <c r="G659" s="884"/>
      <c r="H659" s="884"/>
      <c r="I659" s="884"/>
      <c r="J659" s="884"/>
      <c r="K659" s="885"/>
      <c r="L659" s="1027"/>
      <c r="M659" s="884"/>
      <c r="N659" s="884"/>
      <c r="O659" s="885"/>
      <c r="P659" s="1027"/>
      <c r="Q659" s="884"/>
      <c r="R659" s="884"/>
      <c r="S659" s="885"/>
      <c r="T659" s="991"/>
      <c r="U659" s="884"/>
      <c r="V659" s="884"/>
      <c r="W659" s="885"/>
      <c r="X659" s="796"/>
      <c r="Y659" s="796"/>
      <c r="Z659" s="796"/>
      <c r="AA659" s="796"/>
      <c r="AB659" s="796"/>
      <c r="AC659" s="796"/>
      <c r="AD659" s="796"/>
      <c r="AG659" s="323" t="b">
        <f t="shared" si="90"/>
        <v>0</v>
      </c>
      <c r="AH659" s="1" t="str">
        <f t="shared" si="91"/>
        <v/>
      </c>
      <c r="AI659" s="323" t="b">
        <f t="shared" si="92"/>
        <v>0</v>
      </c>
      <c r="AJ659" s="1" t="str">
        <f t="shared" si="93"/>
        <v/>
      </c>
      <c r="AK659" s="323" t="b">
        <f t="shared" si="94"/>
        <v>0</v>
      </c>
      <c r="AL659" s="648">
        <f t="shared" si="95"/>
        <v>0</v>
      </c>
      <c r="AM659" s="293">
        <f t="shared" si="96"/>
        <v>0</v>
      </c>
      <c r="AN659" s="294" t="str">
        <f>IF(AM659=0,"",
IF(SUM($AM$47:AM659)=1,AO659,
IF($AM$1547&gt;SUM($AM$47:AM659),_xlfn.CONCAT(", ",AO659),
IF($AM$1547=SUM($AM$47:AM659),_xlfn.CONCAT(" y ",AO659)))))</f>
        <v/>
      </c>
      <c r="AO659" s="89" t="s">
        <v>7086</v>
      </c>
      <c r="AQ659" s="477">
        <f t="shared" si="97"/>
        <v>0</v>
      </c>
      <c r="AR659" s="321">
        <f t="shared" si="98"/>
        <v>0</v>
      </c>
      <c r="AS659" s="293">
        <f t="shared" si="99"/>
        <v>0</v>
      </c>
      <c r="AT659" s="294" t="str">
        <f>IF(AS659=0,"",
IF(SUM($AS$47:AS659)=1,AU659,
IF($AS$1547&gt;SUM($AS$47:AS659),_xlfn.CONCAT(", ",AU659),
IF($AS$1547=SUM($AS$47:AS659),_xlfn.CONCAT(" y ",AU659)))))</f>
        <v/>
      </c>
      <c r="AU659" s="89" t="s">
        <v>7086</v>
      </c>
    </row>
    <row r="660" spans="1:47" ht="15" customHeight="1">
      <c r="A660" s="64"/>
      <c r="B660" s="11"/>
      <c r="C660" s="1021" t="s">
        <v>7087</v>
      </c>
      <c r="D660" s="890"/>
      <c r="E660" s="997"/>
      <c r="F660" s="884"/>
      <c r="G660" s="884"/>
      <c r="H660" s="884"/>
      <c r="I660" s="884"/>
      <c r="J660" s="884"/>
      <c r="K660" s="885"/>
      <c r="L660" s="1027"/>
      <c r="M660" s="884"/>
      <c r="N660" s="884"/>
      <c r="O660" s="885"/>
      <c r="P660" s="1027"/>
      <c r="Q660" s="884"/>
      <c r="R660" s="884"/>
      <c r="S660" s="885"/>
      <c r="T660" s="991"/>
      <c r="U660" s="884"/>
      <c r="V660" s="884"/>
      <c r="W660" s="885"/>
      <c r="X660" s="796"/>
      <c r="Y660" s="796"/>
      <c r="Z660" s="796"/>
      <c r="AA660" s="796"/>
      <c r="AB660" s="796"/>
      <c r="AC660" s="796"/>
      <c r="AD660" s="796"/>
      <c r="AG660" s="323" t="b">
        <f t="shared" si="90"/>
        <v>0</v>
      </c>
      <c r="AH660" s="1" t="str">
        <f t="shared" si="91"/>
        <v/>
      </c>
      <c r="AI660" s="323" t="b">
        <f t="shared" si="92"/>
        <v>0</v>
      </c>
      <c r="AJ660" s="1" t="str">
        <f t="shared" si="93"/>
        <v/>
      </c>
      <c r="AK660" s="323" t="b">
        <f t="shared" si="94"/>
        <v>0</v>
      </c>
      <c r="AL660" s="648">
        <f t="shared" si="95"/>
        <v>0</v>
      </c>
      <c r="AM660" s="293">
        <f t="shared" si="96"/>
        <v>0</v>
      </c>
      <c r="AN660" s="294" t="str">
        <f>IF(AM660=0,"",
IF(SUM($AM$47:AM660)=1,AO660,
IF($AM$1547&gt;SUM($AM$47:AM660),_xlfn.CONCAT(", ",AO660),
IF($AM$1547=SUM($AM$47:AM660),_xlfn.CONCAT(" y ",AO660)))))</f>
        <v/>
      </c>
      <c r="AO660" s="89" t="s">
        <v>7088</v>
      </c>
      <c r="AQ660" s="477">
        <f t="shared" si="97"/>
        <v>0</v>
      </c>
      <c r="AR660" s="321">
        <f t="shared" si="98"/>
        <v>0</v>
      </c>
      <c r="AS660" s="293">
        <f t="shared" si="99"/>
        <v>0</v>
      </c>
      <c r="AT660" s="294" t="str">
        <f>IF(AS660=0,"",
IF(SUM($AS$47:AS660)=1,AU660,
IF($AS$1547&gt;SUM($AS$47:AS660),_xlfn.CONCAT(", ",AU660),
IF($AS$1547=SUM($AS$47:AS660),_xlfn.CONCAT(" y ",AU660)))))</f>
        <v/>
      </c>
      <c r="AU660" s="89" t="s">
        <v>7088</v>
      </c>
    </row>
    <row r="661" spans="1:47" ht="15" customHeight="1">
      <c r="A661" s="64"/>
      <c r="B661" s="11"/>
      <c r="C661" s="1021" t="s">
        <v>7089</v>
      </c>
      <c r="D661" s="890"/>
      <c r="E661" s="997"/>
      <c r="F661" s="884"/>
      <c r="G661" s="884"/>
      <c r="H661" s="884"/>
      <c r="I661" s="884"/>
      <c r="J661" s="884"/>
      <c r="K661" s="885"/>
      <c r="L661" s="1027"/>
      <c r="M661" s="884"/>
      <c r="N661" s="884"/>
      <c r="O661" s="885"/>
      <c r="P661" s="1027"/>
      <c r="Q661" s="884"/>
      <c r="R661" s="884"/>
      <c r="S661" s="885"/>
      <c r="T661" s="991"/>
      <c r="U661" s="884"/>
      <c r="V661" s="884"/>
      <c r="W661" s="885"/>
      <c r="X661" s="796"/>
      <c r="Y661" s="796"/>
      <c r="Z661" s="796"/>
      <c r="AA661" s="796"/>
      <c r="AB661" s="796"/>
      <c r="AC661" s="796"/>
      <c r="AD661" s="796"/>
      <c r="AG661" s="323" t="b">
        <f t="shared" si="90"/>
        <v>0</v>
      </c>
      <c r="AH661" s="1" t="str">
        <f t="shared" si="91"/>
        <v/>
      </c>
      <c r="AI661" s="323" t="b">
        <f t="shared" si="92"/>
        <v>0</v>
      </c>
      <c r="AJ661" s="1" t="str">
        <f t="shared" si="93"/>
        <v/>
      </c>
      <c r="AK661" s="323" t="b">
        <f t="shared" si="94"/>
        <v>0</v>
      </c>
      <c r="AL661" s="648">
        <f t="shared" si="95"/>
        <v>0</v>
      </c>
      <c r="AM661" s="293">
        <f t="shared" si="96"/>
        <v>0</v>
      </c>
      <c r="AN661" s="294" t="str">
        <f>IF(AM661=0,"",
IF(SUM($AM$47:AM661)=1,AO661,
IF($AM$1547&gt;SUM($AM$47:AM661),_xlfn.CONCAT(", ",AO661),
IF($AM$1547=SUM($AM$47:AM661),_xlfn.CONCAT(" y ",AO661)))))</f>
        <v/>
      </c>
      <c r="AO661" s="89" t="s">
        <v>7090</v>
      </c>
      <c r="AQ661" s="477">
        <f t="shared" si="97"/>
        <v>0</v>
      </c>
      <c r="AR661" s="321">
        <f t="shared" si="98"/>
        <v>0</v>
      </c>
      <c r="AS661" s="293">
        <f t="shared" si="99"/>
        <v>0</v>
      </c>
      <c r="AT661" s="294" t="str">
        <f>IF(AS661=0,"",
IF(SUM($AS$47:AS661)=1,AU661,
IF($AS$1547&gt;SUM($AS$47:AS661),_xlfn.CONCAT(", ",AU661),
IF($AS$1547=SUM($AS$47:AS661),_xlfn.CONCAT(" y ",AU661)))))</f>
        <v/>
      </c>
      <c r="AU661" s="89" t="s">
        <v>7090</v>
      </c>
    </row>
    <row r="662" spans="1:47" ht="15" customHeight="1">
      <c r="A662" s="64"/>
      <c r="B662" s="11"/>
      <c r="C662" s="1021" t="s">
        <v>7091</v>
      </c>
      <c r="D662" s="890"/>
      <c r="E662" s="997"/>
      <c r="F662" s="884"/>
      <c r="G662" s="884"/>
      <c r="H662" s="884"/>
      <c r="I662" s="884"/>
      <c r="J662" s="884"/>
      <c r="K662" s="885"/>
      <c r="L662" s="1027"/>
      <c r="M662" s="884"/>
      <c r="N662" s="884"/>
      <c r="O662" s="885"/>
      <c r="P662" s="1027"/>
      <c r="Q662" s="884"/>
      <c r="R662" s="884"/>
      <c r="S662" s="885"/>
      <c r="T662" s="991"/>
      <c r="U662" s="884"/>
      <c r="V662" s="884"/>
      <c r="W662" s="885"/>
      <c r="X662" s="796"/>
      <c r="Y662" s="796"/>
      <c r="Z662" s="796"/>
      <c r="AA662" s="796"/>
      <c r="AB662" s="796"/>
      <c r="AC662" s="796"/>
      <c r="AD662" s="796"/>
      <c r="AG662" s="323" t="b">
        <f t="shared" si="90"/>
        <v>0</v>
      </c>
      <c r="AH662" s="1" t="str">
        <f t="shared" si="91"/>
        <v/>
      </c>
      <c r="AI662" s="323" t="b">
        <f t="shared" si="92"/>
        <v>0</v>
      </c>
      <c r="AJ662" s="1" t="str">
        <f t="shared" si="93"/>
        <v/>
      </c>
      <c r="AK662" s="323" t="b">
        <f t="shared" si="94"/>
        <v>0</v>
      </c>
      <c r="AL662" s="648">
        <f t="shared" si="95"/>
        <v>0</v>
      </c>
      <c r="AM662" s="293">
        <f t="shared" si="96"/>
        <v>0</v>
      </c>
      <c r="AN662" s="294" t="str">
        <f>IF(AM662=0,"",
IF(SUM($AM$47:AM662)=1,AO662,
IF($AM$1547&gt;SUM($AM$47:AM662),_xlfn.CONCAT(", ",AO662),
IF($AM$1547=SUM($AM$47:AM662),_xlfn.CONCAT(" y ",AO662)))))</f>
        <v/>
      </c>
      <c r="AO662" s="89" t="s">
        <v>7092</v>
      </c>
      <c r="AQ662" s="477">
        <f t="shared" si="97"/>
        <v>0</v>
      </c>
      <c r="AR662" s="321">
        <f t="shared" si="98"/>
        <v>0</v>
      </c>
      <c r="AS662" s="293">
        <f t="shared" si="99"/>
        <v>0</v>
      </c>
      <c r="AT662" s="294" t="str">
        <f>IF(AS662=0,"",
IF(SUM($AS$47:AS662)=1,AU662,
IF($AS$1547&gt;SUM($AS$47:AS662),_xlfn.CONCAT(", ",AU662),
IF($AS$1547=SUM($AS$47:AS662),_xlfn.CONCAT(" y ",AU662)))))</f>
        <v/>
      </c>
      <c r="AU662" s="89" t="s">
        <v>7092</v>
      </c>
    </row>
    <row r="663" spans="1:47" ht="15" customHeight="1">
      <c r="A663" s="64"/>
      <c r="B663" s="11"/>
      <c r="C663" s="1021" t="s">
        <v>7093</v>
      </c>
      <c r="D663" s="890"/>
      <c r="E663" s="997"/>
      <c r="F663" s="884"/>
      <c r="G663" s="884"/>
      <c r="H663" s="884"/>
      <c r="I663" s="884"/>
      <c r="J663" s="884"/>
      <c r="K663" s="885"/>
      <c r="L663" s="1027"/>
      <c r="M663" s="884"/>
      <c r="N663" s="884"/>
      <c r="O663" s="885"/>
      <c r="P663" s="1027"/>
      <c r="Q663" s="884"/>
      <c r="R663" s="884"/>
      <c r="S663" s="885"/>
      <c r="T663" s="991"/>
      <c r="U663" s="884"/>
      <c r="V663" s="884"/>
      <c r="W663" s="885"/>
      <c r="X663" s="796"/>
      <c r="Y663" s="796"/>
      <c r="Z663" s="796"/>
      <c r="AA663" s="796"/>
      <c r="AB663" s="796"/>
      <c r="AC663" s="796"/>
      <c r="AD663" s="796"/>
      <c r="AG663" s="323" t="b">
        <f t="shared" si="90"/>
        <v>0</v>
      </c>
      <c r="AH663" s="1" t="str">
        <f t="shared" si="91"/>
        <v/>
      </c>
      <c r="AI663" s="323" t="b">
        <f t="shared" si="92"/>
        <v>0</v>
      </c>
      <c r="AJ663" s="1" t="str">
        <f t="shared" si="93"/>
        <v/>
      </c>
      <c r="AK663" s="323" t="b">
        <f t="shared" si="94"/>
        <v>0</v>
      </c>
      <c r="AL663" s="648">
        <f t="shared" si="95"/>
        <v>0</v>
      </c>
      <c r="AM663" s="293">
        <f t="shared" si="96"/>
        <v>0</v>
      </c>
      <c r="AN663" s="294" t="str">
        <f>IF(AM663=0,"",
IF(SUM($AM$47:AM663)=1,AO663,
IF($AM$1547&gt;SUM($AM$47:AM663),_xlfn.CONCAT(", ",AO663),
IF($AM$1547=SUM($AM$47:AM663),_xlfn.CONCAT(" y ",AO663)))))</f>
        <v/>
      </c>
      <c r="AO663" s="89" t="s">
        <v>7094</v>
      </c>
      <c r="AQ663" s="477">
        <f t="shared" si="97"/>
        <v>0</v>
      </c>
      <c r="AR663" s="321">
        <f t="shared" si="98"/>
        <v>0</v>
      </c>
      <c r="AS663" s="293">
        <f t="shared" si="99"/>
        <v>0</v>
      </c>
      <c r="AT663" s="294" t="str">
        <f>IF(AS663=0,"",
IF(SUM($AS$47:AS663)=1,AU663,
IF($AS$1547&gt;SUM($AS$47:AS663),_xlfn.CONCAT(", ",AU663),
IF($AS$1547=SUM($AS$47:AS663),_xlfn.CONCAT(" y ",AU663)))))</f>
        <v/>
      </c>
      <c r="AU663" s="89" t="s">
        <v>7094</v>
      </c>
    </row>
    <row r="664" spans="1:47" ht="15" customHeight="1">
      <c r="A664" s="64"/>
      <c r="B664" s="11"/>
      <c r="C664" s="1021" t="s">
        <v>7095</v>
      </c>
      <c r="D664" s="890"/>
      <c r="E664" s="997"/>
      <c r="F664" s="884"/>
      <c r="G664" s="884"/>
      <c r="H664" s="884"/>
      <c r="I664" s="884"/>
      <c r="J664" s="884"/>
      <c r="K664" s="885"/>
      <c r="L664" s="1027"/>
      <c r="M664" s="884"/>
      <c r="N664" s="884"/>
      <c r="O664" s="885"/>
      <c r="P664" s="1027"/>
      <c r="Q664" s="884"/>
      <c r="R664" s="884"/>
      <c r="S664" s="885"/>
      <c r="T664" s="991"/>
      <c r="U664" s="884"/>
      <c r="V664" s="884"/>
      <c r="W664" s="885"/>
      <c r="X664" s="796"/>
      <c r="Y664" s="796"/>
      <c r="Z664" s="796"/>
      <c r="AA664" s="796"/>
      <c r="AB664" s="796"/>
      <c r="AC664" s="796"/>
      <c r="AD664" s="796"/>
      <c r="AG664" s="323" t="b">
        <f t="shared" si="90"/>
        <v>0</v>
      </c>
      <c r="AH664" s="1" t="str">
        <f t="shared" si="91"/>
        <v/>
      </c>
      <c r="AI664" s="323" t="b">
        <f t="shared" si="92"/>
        <v>0</v>
      </c>
      <c r="AJ664" s="1" t="str">
        <f t="shared" si="93"/>
        <v/>
      </c>
      <c r="AK664" s="323" t="b">
        <f t="shared" si="94"/>
        <v>0</v>
      </c>
      <c r="AL664" s="648">
        <f t="shared" si="95"/>
        <v>0</v>
      </c>
      <c r="AM664" s="293">
        <f t="shared" si="96"/>
        <v>0</v>
      </c>
      <c r="AN664" s="294" t="str">
        <f>IF(AM664=0,"",
IF(SUM($AM$47:AM664)=1,AO664,
IF($AM$1547&gt;SUM($AM$47:AM664),_xlfn.CONCAT(", ",AO664),
IF($AM$1547=SUM($AM$47:AM664),_xlfn.CONCAT(" y ",AO664)))))</f>
        <v/>
      </c>
      <c r="AO664" s="89" t="s">
        <v>7096</v>
      </c>
      <c r="AQ664" s="477">
        <f t="shared" si="97"/>
        <v>0</v>
      </c>
      <c r="AR664" s="321">
        <f t="shared" si="98"/>
        <v>0</v>
      </c>
      <c r="AS664" s="293">
        <f t="shared" si="99"/>
        <v>0</v>
      </c>
      <c r="AT664" s="294" t="str">
        <f>IF(AS664=0,"",
IF(SUM($AS$47:AS664)=1,AU664,
IF($AS$1547&gt;SUM($AS$47:AS664),_xlfn.CONCAT(", ",AU664),
IF($AS$1547=SUM($AS$47:AS664),_xlfn.CONCAT(" y ",AU664)))))</f>
        <v/>
      </c>
      <c r="AU664" s="89" t="s">
        <v>7096</v>
      </c>
    </row>
    <row r="665" spans="1:47" ht="15" customHeight="1">
      <c r="A665" s="64"/>
      <c r="B665" s="11"/>
      <c r="C665" s="1021" t="s">
        <v>7097</v>
      </c>
      <c r="D665" s="890"/>
      <c r="E665" s="997"/>
      <c r="F665" s="884"/>
      <c r="G665" s="884"/>
      <c r="H665" s="884"/>
      <c r="I665" s="884"/>
      <c r="J665" s="884"/>
      <c r="K665" s="885"/>
      <c r="L665" s="1027"/>
      <c r="M665" s="884"/>
      <c r="N665" s="884"/>
      <c r="O665" s="885"/>
      <c r="P665" s="1027"/>
      <c r="Q665" s="884"/>
      <c r="R665" s="884"/>
      <c r="S665" s="885"/>
      <c r="T665" s="991"/>
      <c r="U665" s="884"/>
      <c r="V665" s="884"/>
      <c r="W665" s="885"/>
      <c r="X665" s="796"/>
      <c r="Y665" s="796"/>
      <c r="Z665" s="796"/>
      <c r="AA665" s="796"/>
      <c r="AB665" s="796"/>
      <c r="AC665" s="796"/>
      <c r="AD665" s="796"/>
      <c r="AG665" s="323" t="b">
        <f t="shared" si="90"/>
        <v>0</v>
      </c>
      <c r="AH665" s="1" t="str">
        <f t="shared" si="91"/>
        <v/>
      </c>
      <c r="AI665" s="323" t="b">
        <f t="shared" si="92"/>
        <v>0</v>
      </c>
      <c r="AJ665" s="1" t="str">
        <f t="shared" si="93"/>
        <v/>
      </c>
      <c r="AK665" s="323" t="b">
        <f t="shared" si="94"/>
        <v>0</v>
      </c>
      <c r="AL665" s="648">
        <f t="shared" si="95"/>
        <v>0</v>
      </c>
      <c r="AM665" s="293">
        <f t="shared" si="96"/>
        <v>0</v>
      </c>
      <c r="AN665" s="294" t="str">
        <f>IF(AM665=0,"",
IF(SUM($AM$47:AM665)=1,AO665,
IF($AM$1547&gt;SUM($AM$47:AM665),_xlfn.CONCAT(", ",AO665),
IF($AM$1547=SUM($AM$47:AM665),_xlfn.CONCAT(" y ",AO665)))))</f>
        <v/>
      </c>
      <c r="AO665" s="89" t="s">
        <v>7098</v>
      </c>
      <c r="AQ665" s="477">
        <f t="shared" si="97"/>
        <v>0</v>
      </c>
      <c r="AR665" s="321">
        <f t="shared" si="98"/>
        <v>0</v>
      </c>
      <c r="AS665" s="293">
        <f t="shared" si="99"/>
        <v>0</v>
      </c>
      <c r="AT665" s="294" t="str">
        <f>IF(AS665=0,"",
IF(SUM($AS$47:AS665)=1,AU665,
IF($AS$1547&gt;SUM($AS$47:AS665),_xlfn.CONCAT(", ",AU665),
IF($AS$1547=SUM($AS$47:AS665),_xlfn.CONCAT(" y ",AU665)))))</f>
        <v/>
      </c>
      <c r="AU665" s="89" t="s">
        <v>7098</v>
      </c>
    </row>
    <row r="666" spans="1:47" ht="15" customHeight="1">
      <c r="A666" s="64"/>
      <c r="B666" s="11"/>
      <c r="C666" s="1021" t="s">
        <v>7099</v>
      </c>
      <c r="D666" s="890"/>
      <c r="E666" s="997"/>
      <c r="F666" s="884"/>
      <c r="G666" s="884"/>
      <c r="H666" s="884"/>
      <c r="I666" s="884"/>
      <c r="J666" s="884"/>
      <c r="K666" s="885"/>
      <c r="L666" s="1027"/>
      <c r="M666" s="884"/>
      <c r="N666" s="884"/>
      <c r="O666" s="885"/>
      <c r="P666" s="1027"/>
      <c r="Q666" s="884"/>
      <c r="R666" s="884"/>
      <c r="S666" s="885"/>
      <c r="T666" s="991"/>
      <c r="U666" s="884"/>
      <c r="V666" s="884"/>
      <c r="W666" s="885"/>
      <c r="X666" s="796"/>
      <c r="Y666" s="796"/>
      <c r="Z666" s="796"/>
      <c r="AA666" s="796"/>
      <c r="AB666" s="796"/>
      <c r="AC666" s="796"/>
      <c r="AD666" s="796"/>
      <c r="AG666" s="323" t="b">
        <f t="shared" si="90"/>
        <v>0</v>
      </c>
      <c r="AH666" s="1" t="str">
        <f t="shared" si="91"/>
        <v/>
      </c>
      <c r="AI666" s="323" t="b">
        <f t="shared" si="92"/>
        <v>0</v>
      </c>
      <c r="AJ666" s="1" t="str">
        <f t="shared" si="93"/>
        <v/>
      </c>
      <c r="AK666" s="323" t="b">
        <f t="shared" si="94"/>
        <v>0</v>
      </c>
      <c r="AL666" s="648">
        <f t="shared" si="95"/>
        <v>0</v>
      </c>
      <c r="AM666" s="293">
        <f t="shared" si="96"/>
        <v>0</v>
      </c>
      <c r="AN666" s="294" t="str">
        <f>IF(AM666=0,"",
IF(SUM($AM$47:AM666)=1,AO666,
IF($AM$1547&gt;SUM($AM$47:AM666),_xlfn.CONCAT(", ",AO666),
IF($AM$1547=SUM($AM$47:AM666),_xlfn.CONCAT(" y ",AO666)))))</f>
        <v/>
      </c>
      <c r="AO666" s="89" t="s">
        <v>7100</v>
      </c>
      <c r="AQ666" s="477">
        <f t="shared" si="97"/>
        <v>0</v>
      </c>
      <c r="AR666" s="321">
        <f t="shared" si="98"/>
        <v>0</v>
      </c>
      <c r="AS666" s="293">
        <f t="shared" si="99"/>
        <v>0</v>
      </c>
      <c r="AT666" s="294" t="str">
        <f>IF(AS666=0,"",
IF(SUM($AS$47:AS666)=1,AU666,
IF($AS$1547&gt;SUM($AS$47:AS666),_xlfn.CONCAT(", ",AU666),
IF($AS$1547=SUM($AS$47:AS666),_xlfn.CONCAT(" y ",AU666)))))</f>
        <v/>
      </c>
      <c r="AU666" s="89" t="s">
        <v>7100</v>
      </c>
    </row>
    <row r="667" spans="1:47" ht="15" customHeight="1">
      <c r="A667" s="64"/>
      <c r="B667" s="11"/>
      <c r="C667" s="1021" t="s">
        <v>7101</v>
      </c>
      <c r="D667" s="890"/>
      <c r="E667" s="997"/>
      <c r="F667" s="884"/>
      <c r="G667" s="884"/>
      <c r="H667" s="884"/>
      <c r="I667" s="884"/>
      <c r="J667" s="884"/>
      <c r="K667" s="885"/>
      <c r="L667" s="1027"/>
      <c r="M667" s="884"/>
      <c r="N667" s="884"/>
      <c r="O667" s="885"/>
      <c r="P667" s="1027"/>
      <c r="Q667" s="884"/>
      <c r="R667" s="884"/>
      <c r="S667" s="885"/>
      <c r="T667" s="991"/>
      <c r="U667" s="884"/>
      <c r="V667" s="884"/>
      <c r="W667" s="885"/>
      <c r="X667" s="796"/>
      <c r="Y667" s="796"/>
      <c r="Z667" s="796"/>
      <c r="AA667" s="796"/>
      <c r="AB667" s="796"/>
      <c r="AC667" s="796"/>
      <c r="AD667" s="796"/>
      <c r="AG667" s="323" t="b">
        <f t="shared" si="90"/>
        <v>0</v>
      </c>
      <c r="AH667" s="1" t="str">
        <f t="shared" si="91"/>
        <v/>
      </c>
      <c r="AI667" s="323" t="b">
        <f t="shared" si="92"/>
        <v>0</v>
      </c>
      <c r="AJ667" s="1" t="str">
        <f t="shared" si="93"/>
        <v/>
      </c>
      <c r="AK667" s="323" t="b">
        <f t="shared" si="94"/>
        <v>0</v>
      </c>
      <c r="AL667" s="648">
        <f t="shared" si="95"/>
        <v>0</v>
      </c>
      <c r="AM667" s="293">
        <f t="shared" si="96"/>
        <v>0</v>
      </c>
      <c r="AN667" s="294" t="str">
        <f>IF(AM667=0,"",
IF(SUM($AM$47:AM667)=1,AO667,
IF($AM$1547&gt;SUM($AM$47:AM667),_xlfn.CONCAT(", ",AO667),
IF($AM$1547=SUM($AM$47:AM667),_xlfn.CONCAT(" y ",AO667)))))</f>
        <v/>
      </c>
      <c r="AO667" s="89" t="s">
        <v>7102</v>
      </c>
      <c r="AQ667" s="477">
        <f t="shared" si="97"/>
        <v>0</v>
      </c>
      <c r="AR667" s="321">
        <f t="shared" si="98"/>
        <v>0</v>
      </c>
      <c r="AS667" s="293">
        <f t="shared" si="99"/>
        <v>0</v>
      </c>
      <c r="AT667" s="294" t="str">
        <f>IF(AS667=0,"",
IF(SUM($AS$47:AS667)=1,AU667,
IF($AS$1547&gt;SUM($AS$47:AS667),_xlfn.CONCAT(", ",AU667),
IF($AS$1547=SUM($AS$47:AS667),_xlfn.CONCAT(" y ",AU667)))))</f>
        <v/>
      </c>
      <c r="AU667" s="89" t="s">
        <v>7102</v>
      </c>
    </row>
    <row r="668" spans="1:47" ht="15" customHeight="1">
      <c r="A668" s="64"/>
      <c r="B668" s="11"/>
      <c r="C668" s="1021" t="s">
        <v>7103</v>
      </c>
      <c r="D668" s="890"/>
      <c r="E668" s="997"/>
      <c r="F668" s="884"/>
      <c r="G668" s="884"/>
      <c r="H668" s="884"/>
      <c r="I668" s="884"/>
      <c r="J668" s="884"/>
      <c r="K668" s="885"/>
      <c r="L668" s="1027"/>
      <c r="M668" s="884"/>
      <c r="N668" s="884"/>
      <c r="O668" s="885"/>
      <c r="P668" s="1027"/>
      <c r="Q668" s="884"/>
      <c r="R668" s="884"/>
      <c r="S668" s="885"/>
      <c r="T668" s="991"/>
      <c r="U668" s="884"/>
      <c r="V668" s="884"/>
      <c r="W668" s="885"/>
      <c r="X668" s="796"/>
      <c r="Y668" s="796"/>
      <c r="Z668" s="796"/>
      <c r="AA668" s="796"/>
      <c r="AB668" s="796"/>
      <c r="AC668" s="796"/>
      <c r="AD668" s="796"/>
      <c r="AG668" s="323" t="b">
        <f t="shared" si="90"/>
        <v>0</v>
      </c>
      <c r="AH668" s="1" t="str">
        <f t="shared" si="91"/>
        <v/>
      </c>
      <c r="AI668" s="323" t="b">
        <f t="shared" si="92"/>
        <v>0</v>
      </c>
      <c r="AJ668" s="1" t="str">
        <f t="shared" si="93"/>
        <v/>
      </c>
      <c r="AK668" s="323" t="b">
        <f t="shared" si="94"/>
        <v>0</v>
      </c>
      <c r="AL668" s="648">
        <f t="shared" si="95"/>
        <v>0</v>
      </c>
      <c r="AM668" s="293">
        <f t="shared" si="96"/>
        <v>0</v>
      </c>
      <c r="AN668" s="294" t="str">
        <f>IF(AM668=0,"",
IF(SUM($AM$47:AM668)=1,AO668,
IF($AM$1547&gt;SUM($AM$47:AM668),_xlfn.CONCAT(", ",AO668),
IF($AM$1547=SUM($AM$47:AM668),_xlfn.CONCAT(" y ",AO668)))))</f>
        <v/>
      </c>
      <c r="AO668" s="89" t="s">
        <v>7104</v>
      </c>
      <c r="AQ668" s="477">
        <f t="shared" si="97"/>
        <v>0</v>
      </c>
      <c r="AR668" s="321">
        <f t="shared" si="98"/>
        <v>0</v>
      </c>
      <c r="AS668" s="293">
        <f t="shared" si="99"/>
        <v>0</v>
      </c>
      <c r="AT668" s="294" t="str">
        <f>IF(AS668=0,"",
IF(SUM($AS$47:AS668)=1,AU668,
IF($AS$1547&gt;SUM($AS$47:AS668),_xlfn.CONCAT(", ",AU668),
IF($AS$1547=SUM($AS$47:AS668),_xlfn.CONCAT(" y ",AU668)))))</f>
        <v/>
      </c>
      <c r="AU668" s="89" t="s">
        <v>7104</v>
      </c>
    </row>
    <row r="669" spans="1:47" ht="15" customHeight="1">
      <c r="A669" s="64"/>
      <c r="B669" s="11"/>
      <c r="C669" s="1021" t="s">
        <v>7105</v>
      </c>
      <c r="D669" s="890"/>
      <c r="E669" s="997"/>
      <c r="F669" s="884"/>
      <c r="G669" s="884"/>
      <c r="H669" s="884"/>
      <c r="I669" s="884"/>
      <c r="J669" s="884"/>
      <c r="K669" s="885"/>
      <c r="L669" s="1027"/>
      <c r="M669" s="884"/>
      <c r="N669" s="884"/>
      <c r="O669" s="885"/>
      <c r="P669" s="1027"/>
      <c r="Q669" s="884"/>
      <c r="R669" s="884"/>
      <c r="S669" s="885"/>
      <c r="T669" s="991"/>
      <c r="U669" s="884"/>
      <c r="V669" s="884"/>
      <c r="W669" s="885"/>
      <c r="X669" s="796"/>
      <c r="Y669" s="796"/>
      <c r="Z669" s="796"/>
      <c r="AA669" s="796"/>
      <c r="AB669" s="796"/>
      <c r="AC669" s="796"/>
      <c r="AD669" s="796"/>
      <c r="AG669" s="323" t="b">
        <f t="shared" si="90"/>
        <v>0</v>
      </c>
      <c r="AH669" s="1" t="str">
        <f t="shared" si="91"/>
        <v/>
      </c>
      <c r="AI669" s="323" t="b">
        <f t="shared" si="92"/>
        <v>0</v>
      </c>
      <c r="AJ669" s="1" t="str">
        <f t="shared" si="93"/>
        <v/>
      </c>
      <c r="AK669" s="323" t="b">
        <f t="shared" si="94"/>
        <v>0</v>
      </c>
      <c r="AL669" s="648">
        <f t="shared" si="95"/>
        <v>0</v>
      </c>
      <c r="AM669" s="293">
        <f t="shared" si="96"/>
        <v>0</v>
      </c>
      <c r="AN669" s="294" t="str">
        <f>IF(AM669=0,"",
IF(SUM($AM$47:AM669)=1,AO669,
IF($AM$1547&gt;SUM($AM$47:AM669),_xlfn.CONCAT(", ",AO669),
IF($AM$1547=SUM($AM$47:AM669),_xlfn.CONCAT(" y ",AO669)))))</f>
        <v/>
      </c>
      <c r="AO669" s="89" t="s">
        <v>7106</v>
      </c>
      <c r="AQ669" s="477">
        <f t="shared" si="97"/>
        <v>0</v>
      </c>
      <c r="AR669" s="321">
        <f t="shared" si="98"/>
        <v>0</v>
      </c>
      <c r="AS669" s="293">
        <f t="shared" si="99"/>
        <v>0</v>
      </c>
      <c r="AT669" s="294" t="str">
        <f>IF(AS669=0,"",
IF(SUM($AS$47:AS669)=1,AU669,
IF($AS$1547&gt;SUM($AS$47:AS669),_xlfn.CONCAT(", ",AU669),
IF($AS$1547=SUM($AS$47:AS669),_xlfn.CONCAT(" y ",AU669)))))</f>
        <v/>
      </c>
      <c r="AU669" s="89" t="s">
        <v>7106</v>
      </c>
    </row>
    <row r="670" spans="1:47" ht="15" customHeight="1">
      <c r="A670" s="64"/>
      <c r="B670" s="11"/>
      <c r="C670" s="1021" t="s">
        <v>7107</v>
      </c>
      <c r="D670" s="890"/>
      <c r="E670" s="997"/>
      <c r="F670" s="884"/>
      <c r="G670" s="884"/>
      <c r="H670" s="884"/>
      <c r="I670" s="884"/>
      <c r="J670" s="884"/>
      <c r="K670" s="885"/>
      <c r="L670" s="1027"/>
      <c r="M670" s="884"/>
      <c r="N670" s="884"/>
      <c r="O670" s="885"/>
      <c r="P670" s="1027"/>
      <c r="Q670" s="884"/>
      <c r="R670" s="884"/>
      <c r="S670" s="885"/>
      <c r="T670" s="991"/>
      <c r="U670" s="884"/>
      <c r="V670" s="884"/>
      <c r="W670" s="885"/>
      <c r="X670" s="796"/>
      <c r="Y670" s="796"/>
      <c r="Z670" s="796"/>
      <c r="AA670" s="796"/>
      <c r="AB670" s="796"/>
      <c r="AC670" s="796"/>
      <c r="AD670" s="796"/>
      <c r="AG670" s="323" t="b">
        <f t="shared" si="90"/>
        <v>0</v>
      </c>
      <c r="AH670" s="1" t="str">
        <f t="shared" si="91"/>
        <v/>
      </c>
      <c r="AI670" s="323" t="b">
        <f t="shared" si="92"/>
        <v>0</v>
      </c>
      <c r="AJ670" s="1" t="str">
        <f t="shared" si="93"/>
        <v/>
      </c>
      <c r="AK670" s="323" t="b">
        <f t="shared" si="94"/>
        <v>0</v>
      </c>
      <c r="AL670" s="648">
        <f t="shared" si="95"/>
        <v>0</v>
      </c>
      <c r="AM670" s="293">
        <f t="shared" si="96"/>
        <v>0</v>
      </c>
      <c r="AN670" s="294" t="str">
        <f>IF(AM670=0,"",
IF(SUM($AM$47:AM670)=1,AO670,
IF($AM$1547&gt;SUM($AM$47:AM670),_xlfn.CONCAT(", ",AO670),
IF($AM$1547=SUM($AM$47:AM670),_xlfn.CONCAT(" y ",AO670)))))</f>
        <v/>
      </c>
      <c r="AO670" s="89" t="s">
        <v>7108</v>
      </c>
      <c r="AQ670" s="477">
        <f t="shared" si="97"/>
        <v>0</v>
      </c>
      <c r="AR670" s="321">
        <f t="shared" si="98"/>
        <v>0</v>
      </c>
      <c r="AS670" s="293">
        <f t="shared" si="99"/>
        <v>0</v>
      </c>
      <c r="AT670" s="294" t="str">
        <f>IF(AS670=0,"",
IF(SUM($AS$47:AS670)=1,AU670,
IF($AS$1547&gt;SUM($AS$47:AS670),_xlfn.CONCAT(", ",AU670),
IF($AS$1547=SUM($AS$47:AS670),_xlfn.CONCAT(" y ",AU670)))))</f>
        <v/>
      </c>
      <c r="AU670" s="89" t="s">
        <v>7108</v>
      </c>
    </row>
    <row r="671" spans="1:47" ht="15" customHeight="1">
      <c r="A671" s="64"/>
      <c r="B671" s="11"/>
      <c r="C671" s="1021" t="s">
        <v>7109</v>
      </c>
      <c r="D671" s="890"/>
      <c r="E671" s="997"/>
      <c r="F671" s="884"/>
      <c r="G671" s="884"/>
      <c r="H671" s="884"/>
      <c r="I671" s="884"/>
      <c r="J671" s="884"/>
      <c r="K671" s="885"/>
      <c r="L671" s="1027"/>
      <c r="M671" s="884"/>
      <c r="N671" s="884"/>
      <c r="O671" s="885"/>
      <c r="P671" s="1027"/>
      <c r="Q671" s="884"/>
      <c r="R671" s="884"/>
      <c r="S671" s="885"/>
      <c r="T671" s="991"/>
      <c r="U671" s="884"/>
      <c r="V671" s="884"/>
      <c r="W671" s="885"/>
      <c r="X671" s="796"/>
      <c r="Y671" s="796"/>
      <c r="Z671" s="796"/>
      <c r="AA671" s="796"/>
      <c r="AB671" s="796"/>
      <c r="AC671" s="796"/>
      <c r="AD671" s="796"/>
      <c r="AG671" s="323" t="b">
        <f t="shared" si="90"/>
        <v>0</v>
      </c>
      <c r="AH671" s="1" t="str">
        <f t="shared" si="91"/>
        <v/>
      </c>
      <c r="AI671" s="323" t="b">
        <f t="shared" si="92"/>
        <v>0</v>
      </c>
      <c r="AJ671" s="1" t="str">
        <f t="shared" si="93"/>
        <v/>
      </c>
      <c r="AK671" s="323" t="b">
        <f t="shared" si="94"/>
        <v>0</v>
      </c>
      <c r="AL671" s="648">
        <f t="shared" si="95"/>
        <v>0</v>
      </c>
      <c r="AM671" s="293">
        <f t="shared" si="96"/>
        <v>0</v>
      </c>
      <c r="AN671" s="294" t="str">
        <f>IF(AM671=0,"",
IF(SUM($AM$47:AM671)=1,AO671,
IF($AM$1547&gt;SUM($AM$47:AM671),_xlfn.CONCAT(", ",AO671),
IF($AM$1547=SUM($AM$47:AM671),_xlfn.CONCAT(" y ",AO671)))))</f>
        <v/>
      </c>
      <c r="AO671" s="89" t="s">
        <v>7110</v>
      </c>
      <c r="AQ671" s="477">
        <f t="shared" si="97"/>
        <v>0</v>
      </c>
      <c r="AR671" s="321">
        <f t="shared" si="98"/>
        <v>0</v>
      </c>
      <c r="AS671" s="293">
        <f t="shared" si="99"/>
        <v>0</v>
      </c>
      <c r="AT671" s="294" t="str">
        <f>IF(AS671=0,"",
IF(SUM($AS$47:AS671)=1,AU671,
IF($AS$1547&gt;SUM($AS$47:AS671),_xlfn.CONCAT(", ",AU671),
IF($AS$1547=SUM($AS$47:AS671),_xlfn.CONCAT(" y ",AU671)))))</f>
        <v/>
      </c>
      <c r="AU671" s="89" t="s">
        <v>7110</v>
      </c>
    </row>
    <row r="672" spans="1:47" ht="15" customHeight="1">
      <c r="A672" s="64"/>
      <c r="B672" s="11"/>
      <c r="C672" s="1021" t="s">
        <v>7111</v>
      </c>
      <c r="D672" s="890"/>
      <c r="E672" s="997"/>
      <c r="F672" s="884"/>
      <c r="G672" s="884"/>
      <c r="H672" s="884"/>
      <c r="I672" s="884"/>
      <c r="J672" s="884"/>
      <c r="K672" s="885"/>
      <c r="L672" s="1027"/>
      <c r="M672" s="884"/>
      <c r="N672" s="884"/>
      <c r="O672" s="885"/>
      <c r="P672" s="1027"/>
      <c r="Q672" s="884"/>
      <c r="R672" s="884"/>
      <c r="S672" s="885"/>
      <c r="T672" s="991"/>
      <c r="U672" s="884"/>
      <c r="V672" s="884"/>
      <c r="W672" s="885"/>
      <c r="X672" s="796"/>
      <c r="Y672" s="796"/>
      <c r="Z672" s="796"/>
      <c r="AA672" s="796"/>
      <c r="AB672" s="796"/>
      <c r="AC672" s="796"/>
      <c r="AD672" s="796"/>
      <c r="AG672" s="323" t="b">
        <f t="shared" si="90"/>
        <v>0</v>
      </c>
      <c r="AH672" s="1" t="str">
        <f t="shared" si="91"/>
        <v/>
      </c>
      <c r="AI672" s="323" t="b">
        <f t="shared" si="92"/>
        <v>0</v>
      </c>
      <c r="AJ672" s="1" t="str">
        <f t="shared" si="93"/>
        <v/>
      </c>
      <c r="AK672" s="323" t="b">
        <f t="shared" si="94"/>
        <v>0</v>
      </c>
      <c r="AL672" s="648">
        <f t="shared" si="95"/>
        <v>0</v>
      </c>
      <c r="AM672" s="293">
        <f t="shared" si="96"/>
        <v>0</v>
      </c>
      <c r="AN672" s="294" t="str">
        <f>IF(AM672=0,"",
IF(SUM($AM$47:AM672)=1,AO672,
IF($AM$1547&gt;SUM($AM$47:AM672),_xlfn.CONCAT(", ",AO672),
IF($AM$1547=SUM($AM$47:AM672),_xlfn.CONCAT(" y ",AO672)))))</f>
        <v/>
      </c>
      <c r="AO672" s="89" t="s">
        <v>7112</v>
      </c>
      <c r="AQ672" s="477">
        <f t="shared" si="97"/>
        <v>0</v>
      </c>
      <c r="AR672" s="321">
        <f t="shared" si="98"/>
        <v>0</v>
      </c>
      <c r="AS672" s="293">
        <f t="shared" si="99"/>
        <v>0</v>
      </c>
      <c r="AT672" s="294" t="str">
        <f>IF(AS672=0,"",
IF(SUM($AS$47:AS672)=1,AU672,
IF($AS$1547&gt;SUM($AS$47:AS672),_xlfn.CONCAT(", ",AU672),
IF($AS$1547=SUM($AS$47:AS672),_xlfn.CONCAT(" y ",AU672)))))</f>
        <v/>
      </c>
      <c r="AU672" s="89" t="s">
        <v>7112</v>
      </c>
    </row>
    <row r="673" spans="1:47" ht="15" customHeight="1">
      <c r="A673" s="64"/>
      <c r="B673" s="11"/>
      <c r="C673" s="1021" t="s">
        <v>7113</v>
      </c>
      <c r="D673" s="890"/>
      <c r="E673" s="997"/>
      <c r="F673" s="884"/>
      <c r="G673" s="884"/>
      <c r="H673" s="884"/>
      <c r="I673" s="884"/>
      <c r="J673" s="884"/>
      <c r="K673" s="885"/>
      <c r="L673" s="1027"/>
      <c r="M673" s="884"/>
      <c r="N673" s="884"/>
      <c r="O673" s="885"/>
      <c r="P673" s="1027"/>
      <c r="Q673" s="884"/>
      <c r="R673" s="884"/>
      <c r="S673" s="885"/>
      <c r="T673" s="991"/>
      <c r="U673" s="884"/>
      <c r="V673" s="884"/>
      <c r="W673" s="885"/>
      <c r="X673" s="796"/>
      <c r="Y673" s="796"/>
      <c r="Z673" s="796"/>
      <c r="AA673" s="796"/>
      <c r="AB673" s="796"/>
      <c r="AC673" s="796"/>
      <c r="AD673" s="796"/>
      <c r="AG673" s="323" t="b">
        <f t="shared" si="90"/>
        <v>0</v>
      </c>
      <c r="AH673" s="1" t="str">
        <f t="shared" si="91"/>
        <v/>
      </c>
      <c r="AI673" s="323" t="b">
        <f t="shared" si="92"/>
        <v>0</v>
      </c>
      <c r="AJ673" s="1" t="str">
        <f t="shared" si="93"/>
        <v/>
      </c>
      <c r="AK673" s="323" t="b">
        <f t="shared" si="94"/>
        <v>0</v>
      </c>
      <c r="AL673" s="648">
        <f t="shared" si="95"/>
        <v>0</v>
      </c>
      <c r="AM673" s="293">
        <f t="shared" si="96"/>
        <v>0</v>
      </c>
      <c r="AN673" s="294" t="str">
        <f>IF(AM673=0,"",
IF(SUM($AM$47:AM673)=1,AO673,
IF($AM$1547&gt;SUM($AM$47:AM673),_xlfn.CONCAT(", ",AO673),
IF($AM$1547=SUM($AM$47:AM673),_xlfn.CONCAT(" y ",AO673)))))</f>
        <v/>
      </c>
      <c r="AO673" s="89" t="s">
        <v>7114</v>
      </c>
      <c r="AQ673" s="477">
        <f t="shared" si="97"/>
        <v>0</v>
      </c>
      <c r="AR673" s="321">
        <f t="shared" si="98"/>
        <v>0</v>
      </c>
      <c r="AS673" s="293">
        <f t="shared" si="99"/>
        <v>0</v>
      </c>
      <c r="AT673" s="294" t="str">
        <f>IF(AS673=0,"",
IF(SUM($AS$47:AS673)=1,AU673,
IF($AS$1547&gt;SUM($AS$47:AS673),_xlfn.CONCAT(", ",AU673),
IF($AS$1547=SUM($AS$47:AS673),_xlfn.CONCAT(" y ",AU673)))))</f>
        <v/>
      </c>
      <c r="AU673" s="89" t="s">
        <v>7114</v>
      </c>
    </row>
    <row r="674" spans="1:47" ht="15" customHeight="1">
      <c r="A674" s="64"/>
      <c r="B674" s="11"/>
      <c r="C674" s="1021" t="s">
        <v>7115</v>
      </c>
      <c r="D674" s="890"/>
      <c r="E674" s="997"/>
      <c r="F674" s="884"/>
      <c r="G674" s="884"/>
      <c r="H674" s="884"/>
      <c r="I674" s="884"/>
      <c r="J674" s="884"/>
      <c r="K674" s="885"/>
      <c r="L674" s="1027"/>
      <c r="M674" s="884"/>
      <c r="N674" s="884"/>
      <c r="O674" s="885"/>
      <c r="P674" s="1027"/>
      <c r="Q674" s="884"/>
      <c r="R674" s="884"/>
      <c r="S674" s="885"/>
      <c r="T674" s="991"/>
      <c r="U674" s="884"/>
      <c r="V674" s="884"/>
      <c r="W674" s="885"/>
      <c r="X674" s="796"/>
      <c r="Y674" s="796"/>
      <c r="Z674" s="796"/>
      <c r="AA674" s="796"/>
      <c r="AB674" s="796"/>
      <c r="AC674" s="796"/>
      <c r="AD674" s="796"/>
      <c r="AG674" s="323" t="b">
        <f t="shared" si="90"/>
        <v>0</v>
      </c>
      <c r="AH674" s="1" t="str">
        <f t="shared" si="91"/>
        <v/>
      </c>
      <c r="AI674" s="323" t="b">
        <f t="shared" si="92"/>
        <v>0</v>
      </c>
      <c r="AJ674" s="1" t="str">
        <f t="shared" si="93"/>
        <v/>
      </c>
      <c r="AK674" s="323" t="b">
        <f t="shared" si="94"/>
        <v>0</v>
      </c>
      <c r="AL674" s="648">
        <f t="shared" si="95"/>
        <v>0</v>
      </c>
      <c r="AM674" s="293">
        <f t="shared" si="96"/>
        <v>0</v>
      </c>
      <c r="AN674" s="294" t="str">
        <f>IF(AM674=0,"",
IF(SUM($AM$47:AM674)=1,AO674,
IF($AM$1547&gt;SUM($AM$47:AM674),_xlfn.CONCAT(", ",AO674),
IF($AM$1547=SUM($AM$47:AM674),_xlfn.CONCAT(" y ",AO674)))))</f>
        <v/>
      </c>
      <c r="AO674" s="89" t="s">
        <v>7116</v>
      </c>
      <c r="AQ674" s="477">
        <f t="shared" si="97"/>
        <v>0</v>
      </c>
      <c r="AR674" s="321">
        <f t="shared" si="98"/>
        <v>0</v>
      </c>
      <c r="AS674" s="293">
        <f t="shared" si="99"/>
        <v>0</v>
      </c>
      <c r="AT674" s="294" t="str">
        <f>IF(AS674=0,"",
IF(SUM($AS$47:AS674)=1,AU674,
IF($AS$1547&gt;SUM($AS$47:AS674),_xlfn.CONCAT(", ",AU674),
IF($AS$1547=SUM($AS$47:AS674),_xlfn.CONCAT(" y ",AU674)))))</f>
        <v/>
      </c>
      <c r="AU674" s="89" t="s">
        <v>7116</v>
      </c>
    </row>
    <row r="675" spans="1:47" ht="15" customHeight="1">
      <c r="A675" s="64"/>
      <c r="B675" s="11"/>
      <c r="C675" s="1021" t="s">
        <v>7117</v>
      </c>
      <c r="D675" s="890"/>
      <c r="E675" s="997"/>
      <c r="F675" s="884"/>
      <c r="G675" s="884"/>
      <c r="H675" s="884"/>
      <c r="I675" s="884"/>
      <c r="J675" s="884"/>
      <c r="K675" s="885"/>
      <c r="L675" s="1027"/>
      <c r="M675" s="884"/>
      <c r="N675" s="884"/>
      <c r="O675" s="885"/>
      <c r="P675" s="1027"/>
      <c r="Q675" s="884"/>
      <c r="R675" s="884"/>
      <c r="S675" s="885"/>
      <c r="T675" s="991"/>
      <c r="U675" s="884"/>
      <c r="V675" s="884"/>
      <c r="W675" s="885"/>
      <c r="X675" s="796"/>
      <c r="Y675" s="796"/>
      <c r="Z675" s="796"/>
      <c r="AA675" s="796"/>
      <c r="AB675" s="796"/>
      <c r="AC675" s="796"/>
      <c r="AD675" s="796"/>
      <c r="AG675" s="323" t="b">
        <f t="shared" si="90"/>
        <v>0</v>
      </c>
      <c r="AH675" s="1" t="str">
        <f t="shared" si="91"/>
        <v/>
      </c>
      <c r="AI675" s="323" t="b">
        <f t="shared" si="92"/>
        <v>0</v>
      </c>
      <c r="AJ675" s="1" t="str">
        <f t="shared" si="93"/>
        <v/>
      </c>
      <c r="AK675" s="323" t="b">
        <f t="shared" si="94"/>
        <v>0</v>
      </c>
      <c r="AL675" s="648">
        <f t="shared" si="95"/>
        <v>0</v>
      </c>
      <c r="AM675" s="293">
        <f t="shared" si="96"/>
        <v>0</v>
      </c>
      <c r="AN675" s="294" t="str">
        <f>IF(AM675=0,"",
IF(SUM($AM$47:AM675)=1,AO675,
IF($AM$1547&gt;SUM($AM$47:AM675),_xlfn.CONCAT(", ",AO675),
IF($AM$1547=SUM($AM$47:AM675),_xlfn.CONCAT(" y ",AO675)))))</f>
        <v/>
      </c>
      <c r="AO675" s="89" t="s">
        <v>7118</v>
      </c>
      <c r="AQ675" s="477">
        <f t="shared" si="97"/>
        <v>0</v>
      </c>
      <c r="AR675" s="321">
        <f t="shared" si="98"/>
        <v>0</v>
      </c>
      <c r="AS675" s="293">
        <f t="shared" si="99"/>
        <v>0</v>
      </c>
      <c r="AT675" s="294" t="str">
        <f>IF(AS675=0,"",
IF(SUM($AS$47:AS675)=1,AU675,
IF($AS$1547&gt;SUM($AS$47:AS675),_xlfn.CONCAT(", ",AU675),
IF($AS$1547=SUM($AS$47:AS675),_xlfn.CONCAT(" y ",AU675)))))</f>
        <v/>
      </c>
      <c r="AU675" s="89" t="s">
        <v>7118</v>
      </c>
    </row>
    <row r="676" spans="1:47" ht="15" customHeight="1">
      <c r="A676" s="64"/>
      <c r="B676" s="11"/>
      <c r="C676" s="1021" t="s">
        <v>7119</v>
      </c>
      <c r="D676" s="890"/>
      <c r="E676" s="997"/>
      <c r="F676" s="884"/>
      <c r="G676" s="884"/>
      <c r="H676" s="884"/>
      <c r="I676" s="884"/>
      <c r="J676" s="884"/>
      <c r="K676" s="885"/>
      <c r="L676" s="1027"/>
      <c r="M676" s="884"/>
      <c r="N676" s="884"/>
      <c r="O676" s="885"/>
      <c r="P676" s="1027"/>
      <c r="Q676" s="884"/>
      <c r="R676" s="884"/>
      <c r="S676" s="885"/>
      <c r="T676" s="991"/>
      <c r="U676" s="884"/>
      <c r="V676" s="884"/>
      <c r="W676" s="885"/>
      <c r="X676" s="796"/>
      <c r="Y676" s="796"/>
      <c r="Z676" s="796"/>
      <c r="AA676" s="796"/>
      <c r="AB676" s="796"/>
      <c r="AC676" s="796"/>
      <c r="AD676" s="796"/>
      <c r="AG676" s="323" t="b">
        <f t="shared" si="90"/>
        <v>0</v>
      </c>
      <c r="AH676" s="1" t="str">
        <f t="shared" si="91"/>
        <v/>
      </c>
      <c r="AI676" s="323" t="b">
        <f t="shared" si="92"/>
        <v>0</v>
      </c>
      <c r="AJ676" s="1" t="str">
        <f t="shared" si="93"/>
        <v/>
      </c>
      <c r="AK676" s="323" t="b">
        <f t="shared" si="94"/>
        <v>0</v>
      </c>
      <c r="AL676" s="648">
        <f t="shared" si="95"/>
        <v>0</v>
      </c>
      <c r="AM676" s="293">
        <f t="shared" si="96"/>
        <v>0</v>
      </c>
      <c r="AN676" s="294" t="str">
        <f>IF(AM676=0,"",
IF(SUM($AM$47:AM676)=1,AO676,
IF($AM$1547&gt;SUM($AM$47:AM676),_xlfn.CONCAT(", ",AO676),
IF($AM$1547=SUM($AM$47:AM676),_xlfn.CONCAT(" y ",AO676)))))</f>
        <v/>
      </c>
      <c r="AO676" s="89" t="s">
        <v>7120</v>
      </c>
      <c r="AQ676" s="477">
        <f t="shared" si="97"/>
        <v>0</v>
      </c>
      <c r="AR676" s="321">
        <f t="shared" si="98"/>
        <v>0</v>
      </c>
      <c r="AS676" s="293">
        <f t="shared" si="99"/>
        <v>0</v>
      </c>
      <c r="AT676" s="294" t="str">
        <f>IF(AS676=0,"",
IF(SUM($AS$47:AS676)=1,AU676,
IF($AS$1547&gt;SUM($AS$47:AS676),_xlfn.CONCAT(", ",AU676),
IF($AS$1547=SUM($AS$47:AS676),_xlfn.CONCAT(" y ",AU676)))))</f>
        <v/>
      </c>
      <c r="AU676" s="89" t="s">
        <v>7120</v>
      </c>
    </row>
    <row r="677" spans="1:47" ht="15" customHeight="1">
      <c r="A677" s="64"/>
      <c r="B677" s="11"/>
      <c r="C677" s="1021" t="s">
        <v>7121</v>
      </c>
      <c r="D677" s="890"/>
      <c r="E677" s="997"/>
      <c r="F677" s="884"/>
      <c r="G677" s="884"/>
      <c r="H677" s="884"/>
      <c r="I677" s="884"/>
      <c r="J677" s="884"/>
      <c r="K677" s="885"/>
      <c r="L677" s="1027"/>
      <c r="M677" s="884"/>
      <c r="N677" s="884"/>
      <c r="O677" s="885"/>
      <c r="P677" s="1027"/>
      <c r="Q677" s="884"/>
      <c r="R677" s="884"/>
      <c r="S677" s="885"/>
      <c r="T677" s="991"/>
      <c r="U677" s="884"/>
      <c r="V677" s="884"/>
      <c r="W677" s="885"/>
      <c r="X677" s="796"/>
      <c r="Y677" s="796"/>
      <c r="Z677" s="796"/>
      <c r="AA677" s="796"/>
      <c r="AB677" s="796"/>
      <c r="AC677" s="796"/>
      <c r="AD677" s="796"/>
      <c r="AG677" s="323" t="b">
        <f t="shared" si="90"/>
        <v>0</v>
      </c>
      <c r="AH677" s="1" t="str">
        <f t="shared" si="91"/>
        <v/>
      </c>
      <c r="AI677" s="323" t="b">
        <f t="shared" si="92"/>
        <v>0</v>
      </c>
      <c r="AJ677" s="1" t="str">
        <f t="shared" si="93"/>
        <v/>
      </c>
      <c r="AK677" s="323" t="b">
        <f t="shared" si="94"/>
        <v>0</v>
      </c>
      <c r="AL677" s="648">
        <f t="shared" si="95"/>
        <v>0</v>
      </c>
      <c r="AM677" s="293">
        <f t="shared" si="96"/>
        <v>0</v>
      </c>
      <c r="AN677" s="294" t="str">
        <f>IF(AM677=0,"",
IF(SUM($AM$47:AM677)=1,AO677,
IF($AM$1547&gt;SUM($AM$47:AM677),_xlfn.CONCAT(", ",AO677),
IF($AM$1547=SUM($AM$47:AM677),_xlfn.CONCAT(" y ",AO677)))))</f>
        <v/>
      </c>
      <c r="AO677" s="89" t="s">
        <v>7122</v>
      </c>
      <c r="AQ677" s="477">
        <f t="shared" si="97"/>
        <v>0</v>
      </c>
      <c r="AR677" s="321">
        <f t="shared" si="98"/>
        <v>0</v>
      </c>
      <c r="AS677" s="293">
        <f t="shared" si="99"/>
        <v>0</v>
      </c>
      <c r="AT677" s="294" t="str">
        <f>IF(AS677=0,"",
IF(SUM($AS$47:AS677)=1,AU677,
IF($AS$1547&gt;SUM($AS$47:AS677),_xlfn.CONCAT(", ",AU677),
IF($AS$1547=SUM($AS$47:AS677),_xlfn.CONCAT(" y ",AU677)))))</f>
        <v/>
      </c>
      <c r="AU677" s="89" t="s">
        <v>7122</v>
      </c>
    </row>
    <row r="678" spans="1:47" ht="15" customHeight="1">
      <c r="A678" s="64"/>
      <c r="B678" s="11"/>
      <c r="C678" s="1021" t="s">
        <v>7123</v>
      </c>
      <c r="D678" s="890"/>
      <c r="E678" s="997"/>
      <c r="F678" s="884"/>
      <c r="G678" s="884"/>
      <c r="H678" s="884"/>
      <c r="I678" s="884"/>
      <c r="J678" s="884"/>
      <c r="K678" s="885"/>
      <c r="L678" s="1027"/>
      <c r="M678" s="884"/>
      <c r="N678" s="884"/>
      <c r="O678" s="885"/>
      <c r="P678" s="1027"/>
      <c r="Q678" s="884"/>
      <c r="R678" s="884"/>
      <c r="S678" s="885"/>
      <c r="T678" s="991"/>
      <c r="U678" s="884"/>
      <c r="V678" s="884"/>
      <c r="W678" s="885"/>
      <c r="X678" s="796"/>
      <c r="Y678" s="796"/>
      <c r="Z678" s="796"/>
      <c r="AA678" s="796"/>
      <c r="AB678" s="796"/>
      <c r="AC678" s="796"/>
      <c r="AD678" s="796"/>
      <c r="AG678" s="323" t="b">
        <f t="shared" si="90"/>
        <v>0</v>
      </c>
      <c r="AH678" s="1" t="str">
        <f t="shared" si="91"/>
        <v/>
      </c>
      <c r="AI678" s="323" t="b">
        <f t="shared" si="92"/>
        <v>0</v>
      </c>
      <c r="AJ678" s="1" t="str">
        <f t="shared" si="93"/>
        <v/>
      </c>
      <c r="AK678" s="323" t="b">
        <f t="shared" si="94"/>
        <v>0</v>
      </c>
      <c r="AL678" s="648">
        <f t="shared" si="95"/>
        <v>0</v>
      </c>
      <c r="AM678" s="293">
        <f t="shared" si="96"/>
        <v>0</v>
      </c>
      <c r="AN678" s="294" t="str">
        <f>IF(AM678=0,"",
IF(SUM($AM$47:AM678)=1,AO678,
IF($AM$1547&gt;SUM($AM$47:AM678),_xlfn.CONCAT(", ",AO678),
IF($AM$1547=SUM($AM$47:AM678),_xlfn.CONCAT(" y ",AO678)))))</f>
        <v/>
      </c>
      <c r="AO678" s="89" t="s">
        <v>7124</v>
      </c>
      <c r="AQ678" s="477">
        <f t="shared" si="97"/>
        <v>0</v>
      </c>
      <c r="AR678" s="321">
        <f t="shared" si="98"/>
        <v>0</v>
      </c>
      <c r="AS678" s="293">
        <f t="shared" si="99"/>
        <v>0</v>
      </c>
      <c r="AT678" s="294" t="str">
        <f>IF(AS678=0,"",
IF(SUM($AS$47:AS678)=1,AU678,
IF($AS$1547&gt;SUM($AS$47:AS678),_xlfn.CONCAT(", ",AU678),
IF($AS$1547=SUM($AS$47:AS678),_xlfn.CONCAT(" y ",AU678)))))</f>
        <v/>
      </c>
      <c r="AU678" s="89" t="s">
        <v>7124</v>
      </c>
    </row>
    <row r="679" spans="1:47" ht="15" customHeight="1">
      <c r="A679" s="64"/>
      <c r="B679" s="11"/>
      <c r="C679" s="1021" t="s">
        <v>7125</v>
      </c>
      <c r="D679" s="890"/>
      <c r="E679" s="997"/>
      <c r="F679" s="884"/>
      <c r="G679" s="884"/>
      <c r="H679" s="884"/>
      <c r="I679" s="884"/>
      <c r="J679" s="884"/>
      <c r="K679" s="885"/>
      <c r="L679" s="1027"/>
      <c r="M679" s="884"/>
      <c r="N679" s="884"/>
      <c r="O679" s="885"/>
      <c r="P679" s="1027"/>
      <c r="Q679" s="884"/>
      <c r="R679" s="884"/>
      <c r="S679" s="885"/>
      <c r="T679" s="991"/>
      <c r="U679" s="884"/>
      <c r="V679" s="884"/>
      <c r="W679" s="885"/>
      <c r="X679" s="796"/>
      <c r="Y679" s="796"/>
      <c r="Z679" s="796"/>
      <c r="AA679" s="796"/>
      <c r="AB679" s="796"/>
      <c r="AC679" s="796"/>
      <c r="AD679" s="796"/>
      <c r="AG679" s="323" t="b">
        <f t="shared" si="90"/>
        <v>0</v>
      </c>
      <c r="AH679" s="1" t="str">
        <f t="shared" si="91"/>
        <v/>
      </c>
      <c r="AI679" s="323" t="b">
        <f t="shared" si="92"/>
        <v>0</v>
      </c>
      <c r="AJ679" s="1" t="str">
        <f t="shared" si="93"/>
        <v/>
      </c>
      <c r="AK679" s="323" t="b">
        <f t="shared" si="94"/>
        <v>0</v>
      </c>
      <c r="AL679" s="648">
        <f t="shared" si="95"/>
        <v>0</v>
      </c>
      <c r="AM679" s="293">
        <f t="shared" si="96"/>
        <v>0</v>
      </c>
      <c r="AN679" s="294" t="str">
        <f>IF(AM679=0,"",
IF(SUM($AM$47:AM679)=1,AO679,
IF($AM$1547&gt;SUM($AM$47:AM679),_xlfn.CONCAT(", ",AO679),
IF($AM$1547=SUM($AM$47:AM679),_xlfn.CONCAT(" y ",AO679)))))</f>
        <v/>
      </c>
      <c r="AO679" s="89" t="s">
        <v>7126</v>
      </c>
      <c r="AQ679" s="477">
        <f t="shared" si="97"/>
        <v>0</v>
      </c>
      <c r="AR679" s="321">
        <f t="shared" si="98"/>
        <v>0</v>
      </c>
      <c r="AS679" s="293">
        <f t="shared" si="99"/>
        <v>0</v>
      </c>
      <c r="AT679" s="294" t="str">
        <f>IF(AS679=0,"",
IF(SUM($AS$47:AS679)=1,AU679,
IF($AS$1547&gt;SUM($AS$47:AS679),_xlfn.CONCAT(", ",AU679),
IF($AS$1547=SUM($AS$47:AS679),_xlfn.CONCAT(" y ",AU679)))))</f>
        <v/>
      </c>
      <c r="AU679" s="89" t="s">
        <v>7126</v>
      </c>
    </row>
    <row r="680" spans="1:47" ht="15" customHeight="1">
      <c r="A680" s="64"/>
      <c r="B680" s="11"/>
      <c r="C680" s="1021" t="s">
        <v>7127</v>
      </c>
      <c r="D680" s="890"/>
      <c r="E680" s="997"/>
      <c r="F680" s="884"/>
      <c r="G680" s="884"/>
      <c r="H680" s="884"/>
      <c r="I680" s="884"/>
      <c r="J680" s="884"/>
      <c r="K680" s="885"/>
      <c r="L680" s="1027"/>
      <c r="M680" s="884"/>
      <c r="N680" s="884"/>
      <c r="O680" s="885"/>
      <c r="P680" s="1027"/>
      <c r="Q680" s="884"/>
      <c r="R680" s="884"/>
      <c r="S680" s="885"/>
      <c r="T680" s="991"/>
      <c r="U680" s="884"/>
      <c r="V680" s="884"/>
      <c r="W680" s="885"/>
      <c r="X680" s="796"/>
      <c r="Y680" s="796"/>
      <c r="Z680" s="796"/>
      <c r="AA680" s="796"/>
      <c r="AB680" s="796"/>
      <c r="AC680" s="796"/>
      <c r="AD680" s="796"/>
      <c r="AG680" s="323" t="b">
        <f t="shared" si="90"/>
        <v>0</v>
      </c>
      <c r="AH680" s="1" t="str">
        <f t="shared" si="91"/>
        <v/>
      </c>
      <c r="AI680" s="323" t="b">
        <f t="shared" si="92"/>
        <v>0</v>
      </c>
      <c r="AJ680" s="1" t="str">
        <f t="shared" si="93"/>
        <v/>
      </c>
      <c r="AK680" s="323" t="b">
        <f t="shared" si="94"/>
        <v>0</v>
      </c>
      <c r="AL680" s="648">
        <f t="shared" si="95"/>
        <v>0</v>
      </c>
      <c r="AM680" s="293">
        <f t="shared" si="96"/>
        <v>0</v>
      </c>
      <c r="AN680" s="294" t="str">
        <f>IF(AM680=0,"",
IF(SUM($AM$47:AM680)=1,AO680,
IF($AM$1547&gt;SUM($AM$47:AM680),_xlfn.CONCAT(", ",AO680),
IF($AM$1547=SUM($AM$47:AM680),_xlfn.CONCAT(" y ",AO680)))))</f>
        <v/>
      </c>
      <c r="AO680" s="89" t="s">
        <v>7128</v>
      </c>
      <c r="AQ680" s="477">
        <f t="shared" si="97"/>
        <v>0</v>
      </c>
      <c r="AR680" s="321">
        <f t="shared" si="98"/>
        <v>0</v>
      </c>
      <c r="AS680" s="293">
        <f t="shared" si="99"/>
        <v>0</v>
      </c>
      <c r="AT680" s="294" t="str">
        <f>IF(AS680=0,"",
IF(SUM($AS$47:AS680)=1,AU680,
IF($AS$1547&gt;SUM($AS$47:AS680),_xlfn.CONCAT(", ",AU680),
IF($AS$1547=SUM($AS$47:AS680),_xlfn.CONCAT(" y ",AU680)))))</f>
        <v/>
      </c>
      <c r="AU680" s="89" t="s">
        <v>7128</v>
      </c>
    </row>
    <row r="681" spans="1:47" ht="15" customHeight="1">
      <c r="A681" s="64"/>
      <c r="B681" s="11"/>
      <c r="C681" s="1021" t="s">
        <v>7129</v>
      </c>
      <c r="D681" s="890"/>
      <c r="E681" s="997"/>
      <c r="F681" s="884"/>
      <c r="G681" s="884"/>
      <c r="H681" s="884"/>
      <c r="I681" s="884"/>
      <c r="J681" s="884"/>
      <c r="K681" s="885"/>
      <c r="L681" s="1027"/>
      <c r="M681" s="884"/>
      <c r="N681" s="884"/>
      <c r="O681" s="885"/>
      <c r="P681" s="1027"/>
      <c r="Q681" s="884"/>
      <c r="R681" s="884"/>
      <c r="S681" s="885"/>
      <c r="T681" s="991"/>
      <c r="U681" s="884"/>
      <c r="V681" s="884"/>
      <c r="W681" s="885"/>
      <c r="X681" s="796"/>
      <c r="Y681" s="796"/>
      <c r="Z681" s="796"/>
      <c r="AA681" s="796"/>
      <c r="AB681" s="796"/>
      <c r="AC681" s="796"/>
      <c r="AD681" s="796"/>
      <c r="AG681" s="323" t="b">
        <f t="shared" si="90"/>
        <v>0</v>
      </c>
      <c r="AH681" s="1" t="str">
        <f t="shared" si="91"/>
        <v/>
      </c>
      <c r="AI681" s="323" t="b">
        <f t="shared" si="92"/>
        <v>0</v>
      </c>
      <c r="AJ681" s="1" t="str">
        <f t="shared" si="93"/>
        <v/>
      </c>
      <c r="AK681" s="323" t="b">
        <f t="shared" si="94"/>
        <v>0</v>
      </c>
      <c r="AL681" s="648">
        <f t="shared" si="95"/>
        <v>0</v>
      </c>
      <c r="AM681" s="293">
        <f t="shared" si="96"/>
        <v>0</v>
      </c>
      <c r="AN681" s="294" t="str">
        <f>IF(AM681=0,"",
IF(SUM($AM$47:AM681)=1,AO681,
IF($AM$1547&gt;SUM($AM$47:AM681),_xlfn.CONCAT(", ",AO681),
IF($AM$1547=SUM($AM$47:AM681),_xlfn.CONCAT(" y ",AO681)))))</f>
        <v/>
      </c>
      <c r="AO681" s="89" t="s">
        <v>7130</v>
      </c>
      <c r="AQ681" s="477">
        <f t="shared" si="97"/>
        <v>0</v>
      </c>
      <c r="AR681" s="321">
        <f t="shared" si="98"/>
        <v>0</v>
      </c>
      <c r="AS681" s="293">
        <f t="shared" si="99"/>
        <v>0</v>
      </c>
      <c r="AT681" s="294" t="str">
        <f>IF(AS681=0,"",
IF(SUM($AS$47:AS681)=1,AU681,
IF($AS$1547&gt;SUM($AS$47:AS681),_xlfn.CONCAT(", ",AU681),
IF($AS$1547=SUM($AS$47:AS681),_xlfn.CONCAT(" y ",AU681)))))</f>
        <v/>
      </c>
      <c r="AU681" s="89" t="s">
        <v>7130</v>
      </c>
    </row>
    <row r="682" spans="1:47" ht="15" customHeight="1">
      <c r="A682" s="64"/>
      <c r="B682" s="11"/>
      <c r="C682" s="1021" t="s">
        <v>7131</v>
      </c>
      <c r="D682" s="890"/>
      <c r="E682" s="997"/>
      <c r="F682" s="884"/>
      <c r="G682" s="884"/>
      <c r="H682" s="884"/>
      <c r="I682" s="884"/>
      <c r="J682" s="884"/>
      <c r="K682" s="885"/>
      <c r="L682" s="1027"/>
      <c r="M682" s="884"/>
      <c r="N682" s="884"/>
      <c r="O682" s="885"/>
      <c r="P682" s="1027"/>
      <c r="Q682" s="884"/>
      <c r="R682" s="884"/>
      <c r="S682" s="885"/>
      <c r="T682" s="991"/>
      <c r="U682" s="884"/>
      <c r="V682" s="884"/>
      <c r="W682" s="885"/>
      <c r="X682" s="796"/>
      <c r="Y682" s="796"/>
      <c r="Z682" s="796"/>
      <c r="AA682" s="796"/>
      <c r="AB682" s="796"/>
      <c r="AC682" s="796"/>
      <c r="AD682" s="796"/>
      <c r="AG682" s="323" t="b">
        <f t="shared" si="90"/>
        <v>0</v>
      </c>
      <c r="AH682" s="1" t="str">
        <f t="shared" si="91"/>
        <v/>
      </c>
      <c r="AI682" s="323" t="b">
        <f t="shared" si="92"/>
        <v>0</v>
      </c>
      <c r="AJ682" s="1" t="str">
        <f t="shared" si="93"/>
        <v/>
      </c>
      <c r="AK682" s="323" t="b">
        <f t="shared" si="94"/>
        <v>0</v>
      </c>
      <c r="AL682" s="648">
        <f t="shared" si="95"/>
        <v>0</v>
      </c>
      <c r="AM682" s="293">
        <f t="shared" si="96"/>
        <v>0</v>
      </c>
      <c r="AN682" s="294" t="str">
        <f>IF(AM682=0,"",
IF(SUM($AM$47:AM682)=1,AO682,
IF($AM$1547&gt;SUM($AM$47:AM682),_xlfn.CONCAT(", ",AO682),
IF($AM$1547=SUM($AM$47:AM682),_xlfn.CONCAT(" y ",AO682)))))</f>
        <v/>
      </c>
      <c r="AO682" s="89" t="s">
        <v>7132</v>
      </c>
      <c r="AQ682" s="477">
        <f t="shared" si="97"/>
        <v>0</v>
      </c>
      <c r="AR682" s="321">
        <f t="shared" si="98"/>
        <v>0</v>
      </c>
      <c r="AS682" s="293">
        <f t="shared" si="99"/>
        <v>0</v>
      </c>
      <c r="AT682" s="294" t="str">
        <f>IF(AS682=0,"",
IF(SUM($AS$47:AS682)=1,AU682,
IF($AS$1547&gt;SUM($AS$47:AS682),_xlfn.CONCAT(", ",AU682),
IF($AS$1547=SUM($AS$47:AS682),_xlfn.CONCAT(" y ",AU682)))))</f>
        <v/>
      </c>
      <c r="AU682" s="89" t="s">
        <v>7132</v>
      </c>
    </row>
    <row r="683" spans="1:47" ht="15" customHeight="1">
      <c r="A683" s="64"/>
      <c r="B683" s="11"/>
      <c r="C683" s="1021" t="s">
        <v>7133</v>
      </c>
      <c r="D683" s="890"/>
      <c r="E683" s="997"/>
      <c r="F683" s="884"/>
      <c r="G683" s="884"/>
      <c r="H683" s="884"/>
      <c r="I683" s="884"/>
      <c r="J683" s="884"/>
      <c r="K683" s="885"/>
      <c r="L683" s="1027"/>
      <c r="M683" s="884"/>
      <c r="N683" s="884"/>
      <c r="O683" s="885"/>
      <c r="P683" s="1027"/>
      <c r="Q683" s="884"/>
      <c r="R683" s="884"/>
      <c r="S683" s="885"/>
      <c r="T683" s="991"/>
      <c r="U683" s="884"/>
      <c r="V683" s="884"/>
      <c r="W683" s="885"/>
      <c r="X683" s="796"/>
      <c r="Y683" s="796"/>
      <c r="Z683" s="796"/>
      <c r="AA683" s="796"/>
      <c r="AB683" s="796"/>
      <c r="AC683" s="796"/>
      <c r="AD683" s="796"/>
      <c r="AG683" s="323" t="b">
        <f t="shared" si="90"/>
        <v>0</v>
      </c>
      <c r="AH683" s="1" t="str">
        <f t="shared" si="91"/>
        <v/>
      </c>
      <c r="AI683" s="323" t="b">
        <f t="shared" si="92"/>
        <v>0</v>
      </c>
      <c r="AJ683" s="1" t="str">
        <f t="shared" si="93"/>
        <v/>
      </c>
      <c r="AK683" s="323" t="b">
        <f t="shared" si="94"/>
        <v>0</v>
      </c>
      <c r="AL683" s="648">
        <f t="shared" si="95"/>
        <v>0</v>
      </c>
      <c r="AM683" s="293">
        <f t="shared" si="96"/>
        <v>0</v>
      </c>
      <c r="AN683" s="294" t="str">
        <f>IF(AM683=0,"",
IF(SUM($AM$47:AM683)=1,AO683,
IF($AM$1547&gt;SUM($AM$47:AM683),_xlfn.CONCAT(", ",AO683),
IF($AM$1547=SUM($AM$47:AM683),_xlfn.CONCAT(" y ",AO683)))))</f>
        <v/>
      </c>
      <c r="AO683" s="89" t="s">
        <v>7134</v>
      </c>
      <c r="AQ683" s="477">
        <f t="shared" si="97"/>
        <v>0</v>
      </c>
      <c r="AR683" s="321">
        <f t="shared" si="98"/>
        <v>0</v>
      </c>
      <c r="AS683" s="293">
        <f t="shared" si="99"/>
        <v>0</v>
      </c>
      <c r="AT683" s="294" t="str">
        <f>IF(AS683=0,"",
IF(SUM($AS$47:AS683)=1,AU683,
IF($AS$1547&gt;SUM($AS$47:AS683),_xlfn.CONCAT(", ",AU683),
IF($AS$1547=SUM($AS$47:AS683),_xlfn.CONCAT(" y ",AU683)))))</f>
        <v/>
      </c>
      <c r="AU683" s="89" t="s">
        <v>7134</v>
      </c>
    </row>
    <row r="684" spans="1:47" ht="15" customHeight="1">
      <c r="A684" s="64"/>
      <c r="B684" s="11"/>
      <c r="C684" s="1021" t="s">
        <v>7135</v>
      </c>
      <c r="D684" s="890"/>
      <c r="E684" s="997"/>
      <c r="F684" s="884"/>
      <c r="G684" s="884"/>
      <c r="H684" s="884"/>
      <c r="I684" s="884"/>
      <c r="J684" s="884"/>
      <c r="K684" s="885"/>
      <c r="L684" s="1027"/>
      <c r="M684" s="884"/>
      <c r="N684" s="884"/>
      <c r="O684" s="885"/>
      <c r="P684" s="1027"/>
      <c r="Q684" s="884"/>
      <c r="R684" s="884"/>
      <c r="S684" s="885"/>
      <c r="T684" s="991"/>
      <c r="U684" s="884"/>
      <c r="V684" s="884"/>
      <c r="W684" s="885"/>
      <c r="X684" s="796"/>
      <c r="Y684" s="796"/>
      <c r="Z684" s="796"/>
      <c r="AA684" s="796"/>
      <c r="AB684" s="796"/>
      <c r="AC684" s="796"/>
      <c r="AD684" s="796"/>
      <c r="AG684" s="323" t="b">
        <f t="shared" si="90"/>
        <v>0</v>
      </c>
      <c r="AH684" s="1" t="str">
        <f t="shared" si="91"/>
        <v/>
      </c>
      <c r="AI684" s="323" t="b">
        <f t="shared" si="92"/>
        <v>0</v>
      </c>
      <c r="AJ684" s="1" t="str">
        <f t="shared" si="93"/>
        <v/>
      </c>
      <c r="AK684" s="323" t="b">
        <f t="shared" si="94"/>
        <v>0</v>
      </c>
      <c r="AL684" s="648">
        <f t="shared" si="95"/>
        <v>0</v>
      </c>
      <c r="AM684" s="293">
        <f t="shared" si="96"/>
        <v>0</v>
      </c>
      <c r="AN684" s="294" t="str">
        <f>IF(AM684=0,"",
IF(SUM($AM$47:AM684)=1,AO684,
IF($AM$1547&gt;SUM($AM$47:AM684),_xlfn.CONCAT(", ",AO684),
IF($AM$1547=SUM($AM$47:AM684),_xlfn.CONCAT(" y ",AO684)))))</f>
        <v/>
      </c>
      <c r="AO684" s="89" t="s">
        <v>7136</v>
      </c>
      <c r="AQ684" s="477">
        <f t="shared" si="97"/>
        <v>0</v>
      </c>
      <c r="AR684" s="321">
        <f t="shared" si="98"/>
        <v>0</v>
      </c>
      <c r="AS684" s="293">
        <f t="shared" si="99"/>
        <v>0</v>
      </c>
      <c r="AT684" s="294" t="str">
        <f>IF(AS684=0,"",
IF(SUM($AS$47:AS684)=1,AU684,
IF($AS$1547&gt;SUM($AS$47:AS684),_xlfn.CONCAT(", ",AU684),
IF($AS$1547=SUM($AS$47:AS684),_xlfn.CONCAT(" y ",AU684)))))</f>
        <v/>
      </c>
      <c r="AU684" s="89" t="s">
        <v>7136</v>
      </c>
    </row>
    <row r="685" spans="1:47" ht="15" customHeight="1">
      <c r="A685" s="64"/>
      <c r="B685" s="11"/>
      <c r="C685" s="1021" t="s">
        <v>7137</v>
      </c>
      <c r="D685" s="890"/>
      <c r="E685" s="997"/>
      <c r="F685" s="884"/>
      <c r="G685" s="884"/>
      <c r="H685" s="884"/>
      <c r="I685" s="884"/>
      <c r="J685" s="884"/>
      <c r="K685" s="885"/>
      <c r="L685" s="1027"/>
      <c r="M685" s="884"/>
      <c r="N685" s="884"/>
      <c r="O685" s="885"/>
      <c r="P685" s="1027"/>
      <c r="Q685" s="884"/>
      <c r="R685" s="884"/>
      <c r="S685" s="885"/>
      <c r="T685" s="991"/>
      <c r="U685" s="884"/>
      <c r="V685" s="884"/>
      <c r="W685" s="885"/>
      <c r="X685" s="796"/>
      <c r="Y685" s="796"/>
      <c r="Z685" s="796"/>
      <c r="AA685" s="796"/>
      <c r="AB685" s="796"/>
      <c r="AC685" s="796"/>
      <c r="AD685" s="796"/>
      <c r="AG685" s="323" t="b">
        <f t="shared" si="90"/>
        <v>0</v>
      </c>
      <c r="AH685" s="1" t="str">
        <f t="shared" si="91"/>
        <v/>
      </c>
      <c r="AI685" s="323" t="b">
        <f t="shared" si="92"/>
        <v>0</v>
      </c>
      <c r="AJ685" s="1" t="str">
        <f t="shared" si="93"/>
        <v/>
      </c>
      <c r="AK685" s="323" t="b">
        <f t="shared" si="94"/>
        <v>0</v>
      </c>
      <c r="AL685" s="648">
        <f t="shared" si="95"/>
        <v>0</v>
      </c>
      <c r="AM685" s="293">
        <f t="shared" si="96"/>
        <v>0</v>
      </c>
      <c r="AN685" s="294" t="str">
        <f>IF(AM685=0,"",
IF(SUM($AM$47:AM685)=1,AO685,
IF($AM$1547&gt;SUM($AM$47:AM685),_xlfn.CONCAT(", ",AO685),
IF($AM$1547=SUM($AM$47:AM685),_xlfn.CONCAT(" y ",AO685)))))</f>
        <v/>
      </c>
      <c r="AO685" s="89" t="s">
        <v>7138</v>
      </c>
      <c r="AQ685" s="477">
        <f t="shared" si="97"/>
        <v>0</v>
      </c>
      <c r="AR685" s="321">
        <f t="shared" si="98"/>
        <v>0</v>
      </c>
      <c r="AS685" s="293">
        <f t="shared" si="99"/>
        <v>0</v>
      </c>
      <c r="AT685" s="294" t="str">
        <f>IF(AS685=0,"",
IF(SUM($AS$47:AS685)=1,AU685,
IF($AS$1547&gt;SUM($AS$47:AS685),_xlfn.CONCAT(", ",AU685),
IF($AS$1547=SUM($AS$47:AS685),_xlfn.CONCAT(" y ",AU685)))))</f>
        <v/>
      </c>
      <c r="AU685" s="89" t="s">
        <v>7138</v>
      </c>
    </row>
    <row r="686" spans="1:47" ht="15" customHeight="1">
      <c r="A686" s="64"/>
      <c r="B686" s="11"/>
      <c r="C686" s="1021" t="s">
        <v>7139</v>
      </c>
      <c r="D686" s="890"/>
      <c r="E686" s="997"/>
      <c r="F686" s="884"/>
      <c r="G686" s="884"/>
      <c r="H686" s="884"/>
      <c r="I686" s="884"/>
      <c r="J686" s="884"/>
      <c r="K686" s="885"/>
      <c r="L686" s="1027"/>
      <c r="M686" s="884"/>
      <c r="N686" s="884"/>
      <c r="O686" s="885"/>
      <c r="P686" s="1027"/>
      <c r="Q686" s="884"/>
      <c r="R686" s="884"/>
      <c r="S686" s="885"/>
      <c r="T686" s="991"/>
      <c r="U686" s="884"/>
      <c r="V686" s="884"/>
      <c r="W686" s="885"/>
      <c r="X686" s="796"/>
      <c r="Y686" s="796"/>
      <c r="Z686" s="796"/>
      <c r="AA686" s="796"/>
      <c r="AB686" s="796"/>
      <c r="AC686" s="796"/>
      <c r="AD686" s="796"/>
      <c r="AG686" s="323" t="b">
        <f t="shared" si="90"/>
        <v>0</v>
      </c>
      <c r="AH686" s="1" t="str">
        <f t="shared" si="91"/>
        <v/>
      </c>
      <c r="AI686" s="323" t="b">
        <f t="shared" si="92"/>
        <v>0</v>
      </c>
      <c r="AJ686" s="1" t="str">
        <f t="shared" si="93"/>
        <v/>
      </c>
      <c r="AK686" s="323" t="b">
        <f t="shared" si="94"/>
        <v>0</v>
      </c>
      <c r="AL686" s="648">
        <f t="shared" si="95"/>
        <v>0</v>
      </c>
      <c r="AM686" s="293">
        <f t="shared" si="96"/>
        <v>0</v>
      </c>
      <c r="AN686" s="294" t="str">
        <f>IF(AM686=0,"",
IF(SUM($AM$47:AM686)=1,AO686,
IF($AM$1547&gt;SUM($AM$47:AM686),_xlfn.CONCAT(", ",AO686),
IF($AM$1547=SUM($AM$47:AM686),_xlfn.CONCAT(" y ",AO686)))))</f>
        <v/>
      </c>
      <c r="AO686" s="89" t="s">
        <v>7140</v>
      </c>
      <c r="AQ686" s="477">
        <f t="shared" si="97"/>
        <v>0</v>
      </c>
      <c r="AR686" s="321">
        <f t="shared" si="98"/>
        <v>0</v>
      </c>
      <c r="AS686" s="293">
        <f t="shared" si="99"/>
        <v>0</v>
      </c>
      <c r="AT686" s="294" t="str">
        <f>IF(AS686=0,"",
IF(SUM($AS$47:AS686)=1,AU686,
IF($AS$1547&gt;SUM($AS$47:AS686),_xlfn.CONCAT(", ",AU686),
IF($AS$1547=SUM($AS$47:AS686),_xlfn.CONCAT(" y ",AU686)))))</f>
        <v/>
      </c>
      <c r="AU686" s="89" t="s">
        <v>7140</v>
      </c>
    </row>
    <row r="687" spans="1:47" ht="15" customHeight="1">
      <c r="A687" s="64"/>
      <c r="B687" s="11"/>
      <c r="C687" s="1021" t="s">
        <v>7141</v>
      </c>
      <c r="D687" s="890"/>
      <c r="E687" s="997"/>
      <c r="F687" s="884"/>
      <c r="G687" s="884"/>
      <c r="H687" s="884"/>
      <c r="I687" s="884"/>
      <c r="J687" s="884"/>
      <c r="K687" s="885"/>
      <c r="L687" s="1027"/>
      <c r="M687" s="884"/>
      <c r="N687" s="884"/>
      <c r="O687" s="885"/>
      <c r="P687" s="1027"/>
      <c r="Q687" s="884"/>
      <c r="R687" s="884"/>
      <c r="S687" s="885"/>
      <c r="T687" s="991"/>
      <c r="U687" s="884"/>
      <c r="V687" s="884"/>
      <c r="W687" s="885"/>
      <c r="X687" s="796"/>
      <c r="Y687" s="796"/>
      <c r="Z687" s="796"/>
      <c r="AA687" s="796"/>
      <c r="AB687" s="796"/>
      <c r="AC687" s="796"/>
      <c r="AD687" s="796"/>
      <c r="AG687" s="323" t="b">
        <f t="shared" si="90"/>
        <v>0</v>
      </c>
      <c r="AH687" s="1" t="str">
        <f t="shared" si="91"/>
        <v/>
      </c>
      <c r="AI687" s="323" t="b">
        <f t="shared" si="92"/>
        <v>0</v>
      </c>
      <c r="AJ687" s="1" t="str">
        <f t="shared" si="93"/>
        <v/>
      </c>
      <c r="AK687" s="323" t="b">
        <f t="shared" si="94"/>
        <v>0</v>
      </c>
      <c r="AL687" s="648">
        <f t="shared" si="95"/>
        <v>0</v>
      </c>
      <c r="AM687" s="293">
        <f t="shared" si="96"/>
        <v>0</v>
      </c>
      <c r="AN687" s="294" t="str">
        <f>IF(AM687=0,"",
IF(SUM($AM$47:AM687)=1,AO687,
IF($AM$1547&gt;SUM($AM$47:AM687),_xlfn.CONCAT(", ",AO687),
IF($AM$1547=SUM($AM$47:AM687),_xlfn.CONCAT(" y ",AO687)))))</f>
        <v/>
      </c>
      <c r="AO687" s="89" t="s">
        <v>7142</v>
      </c>
      <c r="AQ687" s="477">
        <f t="shared" si="97"/>
        <v>0</v>
      </c>
      <c r="AR687" s="321">
        <f t="shared" si="98"/>
        <v>0</v>
      </c>
      <c r="AS687" s="293">
        <f t="shared" si="99"/>
        <v>0</v>
      </c>
      <c r="AT687" s="294" t="str">
        <f>IF(AS687=0,"",
IF(SUM($AS$47:AS687)=1,AU687,
IF($AS$1547&gt;SUM($AS$47:AS687),_xlfn.CONCAT(", ",AU687),
IF($AS$1547=SUM($AS$47:AS687),_xlfn.CONCAT(" y ",AU687)))))</f>
        <v/>
      </c>
      <c r="AU687" s="89" t="s">
        <v>7142</v>
      </c>
    </row>
    <row r="688" spans="1:47" ht="15" customHeight="1">
      <c r="A688" s="64"/>
      <c r="B688" s="11"/>
      <c r="C688" s="1021" t="s">
        <v>7143</v>
      </c>
      <c r="D688" s="890"/>
      <c r="E688" s="997"/>
      <c r="F688" s="884"/>
      <c r="G688" s="884"/>
      <c r="H688" s="884"/>
      <c r="I688" s="884"/>
      <c r="J688" s="884"/>
      <c r="K688" s="885"/>
      <c r="L688" s="1027"/>
      <c r="M688" s="884"/>
      <c r="N688" s="884"/>
      <c r="O688" s="885"/>
      <c r="P688" s="1027"/>
      <c r="Q688" s="884"/>
      <c r="R688" s="884"/>
      <c r="S688" s="885"/>
      <c r="T688" s="991"/>
      <c r="U688" s="884"/>
      <c r="V688" s="884"/>
      <c r="W688" s="885"/>
      <c r="X688" s="796"/>
      <c r="Y688" s="796"/>
      <c r="Z688" s="796"/>
      <c r="AA688" s="796"/>
      <c r="AB688" s="796"/>
      <c r="AC688" s="796"/>
      <c r="AD688" s="796"/>
      <c r="AG688" s="323" t="b">
        <f t="shared" ref="AG688:AG751" si="100">NOT(EXACT(E688,UPPER(E688)))</f>
        <v>0</v>
      </c>
      <c r="AH688" s="1" t="str">
        <f t="shared" ref="AH688:AH751" si="101">SUBSTITUTE( SUBSTITUTE( SUBSTITUTE( SUBSTITUTE( SUBSTITUTE( SUBSTITUTE( SUBSTITUTE( SUBSTITUTE( SUBSTITUTE( SUBSTITUTE(E688, "á", "a"), "é", "e"), "í", "i"), "ó", "o"), "ú", "u"), "Á", "A"), "É", "E"), "Í", "I"), "Ó", "O"), "Ú", "U")</f>
        <v/>
      </c>
      <c r="AI688" s="323" t="b">
        <f t="shared" ref="AI688:AI751" si="102">NOT(EXACT(E688,AH688))</f>
        <v>0</v>
      </c>
      <c r="AJ688" s="1" t="str">
        <f t="shared" ref="AJ688:AJ751" si="103">SUBSTITUTE((SUBSTITUTE(SUBSTITUTE(SUBSTITUTE(E688,".",""),",",""),"(","")),")","")</f>
        <v/>
      </c>
      <c r="AK688" s="323" t="b">
        <f t="shared" ref="AK688:AK751" si="104">NOT(EXACT(E688,AJ688))</f>
        <v>0</v>
      </c>
      <c r="AL688" s="648">
        <f t="shared" ref="AL688:AL751" si="105">IF(COUNTIF(T688,"VARIAS")&gt;0,1,0)</f>
        <v>0</v>
      </c>
      <c r="AM688" s="293">
        <f t="shared" ref="AM688:AM751" si="106">IF(SUM(AL688)=0,0,1)</f>
        <v>0</v>
      </c>
      <c r="AN688" s="294" t="str">
        <f>IF(AM688=0,"",
IF(SUM($AM$47:AM688)=1,AO688,
IF($AM$1547&gt;SUM($AM$47:AM688),_xlfn.CONCAT(", ",AO688),
IF($AM$1547=SUM($AM$47:AM688),_xlfn.CONCAT(" y ",AO688)))))</f>
        <v/>
      </c>
      <c r="AO688" s="89" t="s">
        <v>7144</v>
      </c>
      <c r="AQ688" s="477">
        <f t="shared" ref="AQ688:AQ751" si="107">IF(AND($AD688="X",COUNTA(X688:AC688)&gt;0),1,0)</f>
        <v>0</v>
      </c>
      <c r="AR688" s="321">
        <f t="shared" ref="AR688:AR751" si="108">IF(AND(COUNTBLANK(E688)=0,COUNTA(L688:W688)=3,COUNTA(X688:AD688)&gt;0),0,IF(AND(COUNTBLANK(E688)=1,COUNTA(L688:AD688)=0),0,1))</f>
        <v>0</v>
      </c>
      <c r="AS688" s="293">
        <f t="shared" ref="AS688:AS751" si="109">IF(AR688=0,0,1)</f>
        <v>0</v>
      </c>
      <c r="AT688" s="294" t="str">
        <f>IF(AS688=0,"",
IF(SUM($AS$47:AS688)=1,AU688,
IF($AS$1547&gt;SUM($AS$47:AS688),_xlfn.CONCAT(", ",AU688),
IF($AS$1547=SUM($AS$47:AS688),_xlfn.CONCAT(" y ",AU688)))))</f>
        <v/>
      </c>
      <c r="AU688" s="89" t="s">
        <v>7144</v>
      </c>
    </row>
    <row r="689" spans="1:47" ht="15" customHeight="1">
      <c r="A689" s="64"/>
      <c r="B689" s="11"/>
      <c r="C689" s="1021" t="s">
        <v>7145</v>
      </c>
      <c r="D689" s="890"/>
      <c r="E689" s="997"/>
      <c r="F689" s="884"/>
      <c r="G689" s="884"/>
      <c r="H689" s="884"/>
      <c r="I689" s="884"/>
      <c r="J689" s="884"/>
      <c r="K689" s="885"/>
      <c r="L689" s="1027"/>
      <c r="M689" s="884"/>
      <c r="N689" s="884"/>
      <c r="O689" s="885"/>
      <c r="P689" s="1027"/>
      <c r="Q689" s="884"/>
      <c r="R689" s="884"/>
      <c r="S689" s="885"/>
      <c r="T689" s="991"/>
      <c r="U689" s="884"/>
      <c r="V689" s="884"/>
      <c r="W689" s="885"/>
      <c r="X689" s="796"/>
      <c r="Y689" s="796"/>
      <c r="Z689" s="796"/>
      <c r="AA689" s="796"/>
      <c r="AB689" s="796"/>
      <c r="AC689" s="796"/>
      <c r="AD689" s="796"/>
      <c r="AG689" s="323" t="b">
        <f t="shared" si="100"/>
        <v>0</v>
      </c>
      <c r="AH689" s="1" t="str">
        <f t="shared" si="101"/>
        <v/>
      </c>
      <c r="AI689" s="323" t="b">
        <f t="shared" si="102"/>
        <v>0</v>
      </c>
      <c r="AJ689" s="1" t="str">
        <f t="shared" si="103"/>
        <v/>
      </c>
      <c r="AK689" s="323" t="b">
        <f t="shared" si="104"/>
        <v>0</v>
      </c>
      <c r="AL689" s="648">
        <f t="shared" si="105"/>
        <v>0</v>
      </c>
      <c r="AM689" s="293">
        <f t="shared" si="106"/>
        <v>0</v>
      </c>
      <c r="AN689" s="294" t="str">
        <f>IF(AM689=0,"",
IF(SUM($AM$47:AM689)=1,AO689,
IF($AM$1547&gt;SUM($AM$47:AM689),_xlfn.CONCAT(", ",AO689),
IF($AM$1547=SUM($AM$47:AM689),_xlfn.CONCAT(" y ",AO689)))))</f>
        <v/>
      </c>
      <c r="AO689" s="89" t="s">
        <v>7146</v>
      </c>
      <c r="AQ689" s="477">
        <f t="shared" si="107"/>
        <v>0</v>
      </c>
      <c r="AR689" s="321">
        <f t="shared" si="108"/>
        <v>0</v>
      </c>
      <c r="AS689" s="293">
        <f t="shared" si="109"/>
        <v>0</v>
      </c>
      <c r="AT689" s="294" t="str">
        <f>IF(AS689=0,"",
IF(SUM($AS$47:AS689)=1,AU689,
IF($AS$1547&gt;SUM($AS$47:AS689),_xlfn.CONCAT(", ",AU689),
IF($AS$1547=SUM($AS$47:AS689),_xlfn.CONCAT(" y ",AU689)))))</f>
        <v/>
      </c>
      <c r="AU689" s="89" t="s">
        <v>7146</v>
      </c>
    </row>
    <row r="690" spans="1:47" ht="15" customHeight="1">
      <c r="A690" s="64"/>
      <c r="B690" s="11"/>
      <c r="C690" s="1021" t="s">
        <v>7147</v>
      </c>
      <c r="D690" s="890"/>
      <c r="E690" s="997"/>
      <c r="F690" s="884"/>
      <c r="G690" s="884"/>
      <c r="H690" s="884"/>
      <c r="I690" s="884"/>
      <c r="J690" s="884"/>
      <c r="K690" s="885"/>
      <c r="L690" s="1027"/>
      <c r="M690" s="884"/>
      <c r="N690" s="884"/>
      <c r="O690" s="885"/>
      <c r="P690" s="1027"/>
      <c r="Q690" s="884"/>
      <c r="R690" s="884"/>
      <c r="S690" s="885"/>
      <c r="T690" s="991"/>
      <c r="U690" s="884"/>
      <c r="V690" s="884"/>
      <c r="W690" s="885"/>
      <c r="X690" s="796"/>
      <c r="Y690" s="796"/>
      <c r="Z690" s="796"/>
      <c r="AA690" s="796"/>
      <c r="AB690" s="796"/>
      <c r="AC690" s="796"/>
      <c r="AD690" s="796"/>
      <c r="AG690" s="323" t="b">
        <f t="shared" si="100"/>
        <v>0</v>
      </c>
      <c r="AH690" s="1" t="str">
        <f t="shared" si="101"/>
        <v/>
      </c>
      <c r="AI690" s="323" t="b">
        <f t="shared" si="102"/>
        <v>0</v>
      </c>
      <c r="AJ690" s="1" t="str">
        <f t="shared" si="103"/>
        <v/>
      </c>
      <c r="AK690" s="323" t="b">
        <f t="shared" si="104"/>
        <v>0</v>
      </c>
      <c r="AL690" s="648">
        <f t="shared" si="105"/>
        <v>0</v>
      </c>
      <c r="AM690" s="293">
        <f t="shared" si="106"/>
        <v>0</v>
      </c>
      <c r="AN690" s="294" t="str">
        <f>IF(AM690=0,"",
IF(SUM($AM$47:AM690)=1,AO690,
IF($AM$1547&gt;SUM($AM$47:AM690),_xlfn.CONCAT(", ",AO690),
IF($AM$1547=SUM($AM$47:AM690),_xlfn.CONCAT(" y ",AO690)))))</f>
        <v/>
      </c>
      <c r="AO690" s="89" t="s">
        <v>7148</v>
      </c>
      <c r="AQ690" s="477">
        <f t="shared" si="107"/>
        <v>0</v>
      </c>
      <c r="AR690" s="321">
        <f t="shared" si="108"/>
        <v>0</v>
      </c>
      <c r="AS690" s="293">
        <f t="shared" si="109"/>
        <v>0</v>
      </c>
      <c r="AT690" s="294" t="str">
        <f>IF(AS690=0,"",
IF(SUM($AS$47:AS690)=1,AU690,
IF($AS$1547&gt;SUM($AS$47:AS690),_xlfn.CONCAT(", ",AU690),
IF($AS$1547=SUM($AS$47:AS690),_xlfn.CONCAT(" y ",AU690)))))</f>
        <v/>
      </c>
      <c r="AU690" s="89" t="s">
        <v>7148</v>
      </c>
    </row>
    <row r="691" spans="1:47" ht="15" customHeight="1">
      <c r="A691" s="64"/>
      <c r="B691" s="11"/>
      <c r="C691" s="1021" t="s">
        <v>7149</v>
      </c>
      <c r="D691" s="890"/>
      <c r="E691" s="997"/>
      <c r="F691" s="884"/>
      <c r="G691" s="884"/>
      <c r="H691" s="884"/>
      <c r="I691" s="884"/>
      <c r="J691" s="884"/>
      <c r="K691" s="885"/>
      <c r="L691" s="1027"/>
      <c r="M691" s="884"/>
      <c r="N691" s="884"/>
      <c r="O691" s="885"/>
      <c r="P691" s="1027"/>
      <c r="Q691" s="884"/>
      <c r="R691" s="884"/>
      <c r="S691" s="885"/>
      <c r="T691" s="991"/>
      <c r="U691" s="884"/>
      <c r="V691" s="884"/>
      <c r="W691" s="885"/>
      <c r="X691" s="796"/>
      <c r="Y691" s="796"/>
      <c r="Z691" s="796"/>
      <c r="AA691" s="796"/>
      <c r="AB691" s="796"/>
      <c r="AC691" s="796"/>
      <c r="AD691" s="796"/>
      <c r="AG691" s="323" t="b">
        <f t="shared" si="100"/>
        <v>0</v>
      </c>
      <c r="AH691" s="1" t="str">
        <f t="shared" si="101"/>
        <v/>
      </c>
      <c r="AI691" s="323" t="b">
        <f t="shared" si="102"/>
        <v>0</v>
      </c>
      <c r="AJ691" s="1" t="str">
        <f t="shared" si="103"/>
        <v/>
      </c>
      <c r="AK691" s="323" t="b">
        <f t="shared" si="104"/>
        <v>0</v>
      </c>
      <c r="AL691" s="648">
        <f t="shared" si="105"/>
        <v>0</v>
      </c>
      <c r="AM691" s="293">
        <f t="shared" si="106"/>
        <v>0</v>
      </c>
      <c r="AN691" s="294" t="str">
        <f>IF(AM691=0,"",
IF(SUM($AM$47:AM691)=1,AO691,
IF($AM$1547&gt;SUM($AM$47:AM691),_xlfn.CONCAT(", ",AO691),
IF($AM$1547=SUM($AM$47:AM691),_xlfn.CONCAT(" y ",AO691)))))</f>
        <v/>
      </c>
      <c r="AO691" s="89" t="s">
        <v>7150</v>
      </c>
      <c r="AQ691" s="477">
        <f t="shared" si="107"/>
        <v>0</v>
      </c>
      <c r="AR691" s="321">
        <f t="shared" si="108"/>
        <v>0</v>
      </c>
      <c r="AS691" s="293">
        <f t="shared" si="109"/>
        <v>0</v>
      </c>
      <c r="AT691" s="294" t="str">
        <f>IF(AS691=0,"",
IF(SUM($AS$47:AS691)=1,AU691,
IF($AS$1547&gt;SUM($AS$47:AS691),_xlfn.CONCAT(", ",AU691),
IF($AS$1547=SUM($AS$47:AS691),_xlfn.CONCAT(" y ",AU691)))))</f>
        <v/>
      </c>
      <c r="AU691" s="89" t="s">
        <v>7150</v>
      </c>
    </row>
    <row r="692" spans="1:47" ht="15" customHeight="1">
      <c r="A692" s="64"/>
      <c r="B692" s="11"/>
      <c r="C692" s="1021" t="s">
        <v>7151</v>
      </c>
      <c r="D692" s="890"/>
      <c r="E692" s="997"/>
      <c r="F692" s="884"/>
      <c r="G692" s="884"/>
      <c r="H692" s="884"/>
      <c r="I692" s="884"/>
      <c r="J692" s="884"/>
      <c r="K692" s="885"/>
      <c r="L692" s="1027"/>
      <c r="M692" s="884"/>
      <c r="N692" s="884"/>
      <c r="O692" s="885"/>
      <c r="P692" s="1027"/>
      <c r="Q692" s="884"/>
      <c r="R692" s="884"/>
      <c r="S692" s="885"/>
      <c r="T692" s="991"/>
      <c r="U692" s="884"/>
      <c r="V692" s="884"/>
      <c r="W692" s="885"/>
      <c r="X692" s="796"/>
      <c r="Y692" s="796"/>
      <c r="Z692" s="796"/>
      <c r="AA692" s="796"/>
      <c r="AB692" s="796"/>
      <c r="AC692" s="796"/>
      <c r="AD692" s="796"/>
      <c r="AG692" s="323" t="b">
        <f t="shared" si="100"/>
        <v>0</v>
      </c>
      <c r="AH692" s="1" t="str">
        <f t="shared" si="101"/>
        <v/>
      </c>
      <c r="AI692" s="323" t="b">
        <f t="shared" si="102"/>
        <v>0</v>
      </c>
      <c r="AJ692" s="1" t="str">
        <f t="shared" si="103"/>
        <v/>
      </c>
      <c r="AK692" s="323" t="b">
        <f t="shared" si="104"/>
        <v>0</v>
      </c>
      <c r="AL692" s="648">
        <f t="shared" si="105"/>
        <v>0</v>
      </c>
      <c r="AM692" s="293">
        <f t="shared" si="106"/>
        <v>0</v>
      </c>
      <c r="AN692" s="294" t="str">
        <f>IF(AM692=0,"",
IF(SUM($AM$47:AM692)=1,AO692,
IF($AM$1547&gt;SUM($AM$47:AM692),_xlfn.CONCAT(", ",AO692),
IF($AM$1547=SUM($AM$47:AM692),_xlfn.CONCAT(" y ",AO692)))))</f>
        <v/>
      </c>
      <c r="AO692" s="89" t="s">
        <v>7152</v>
      </c>
      <c r="AQ692" s="477">
        <f t="shared" si="107"/>
        <v>0</v>
      </c>
      <c r="AR692" s="321">
        <f t="shared" si="108"/>
        <v>0</v>
      </c>
      <c r="AS692" s="293">
        <f t="shared" si="109"/>
        <v>0</v>
      </c>
      <c r="AT692" s="294" t="str">
        <f>IF(AS692=0,"",
IF(SUM($AS$47:AS692)=1,AU692,
IF($AS$1547&gt;SUM($AS$47:AS692),_xlfn.CONCAT(", ",AU692),
IF($AS$1547=SUM($AS$47:AS692),_xlfn.CONCAT(" y ",AU692)))))</f>
        <v/>
      </c>
      <c r="AU692" s="89" t="s">
        <v>7152</v>
      </c>
    </row>
    <row r="693" spans="1:47" ht="15" customHeight="1">
      <c r="A693" s="64"/>
      <c r="B693" s="11"/>
      <c r="C693" s="1021" t="s">
        <v>7153</v>
      </c>
      <c r="D693" s="890"/>
      <c r="E693" s="997"/>
      <c r="F693" s="884"/>
      <c r="G693" s="884"/>
      <c r="H693" s="884"/>
      <c r="I693" s="884"/>
      <c r="J693" s="884"/>
      <c r="K693" s="885"/>
      <c r="L693" s="1027"/>
      <c r="M693" s="884"/>
      <c r="N693" s="884"/>
      <c r="O693" s="885"/>
      <c r="P693" s="1027"/>
      <c r="Q693" s="884"/>
      <c r="R693" s="884"/>
      <c r="S693" s="885"/>
      <c r="T693" s="991"/>
      <c r="U693" s="884"/>
      <c r="V693" s="884"/>
      <c r="W693" s="885"/>
      <c r="X693" s="796"/>
      <c r="Y693" s="796"/>
      <c r="Z693" s="796"/>
      <c r="AA693" s="796"/>
      <c r="AB693" s="796"/>
      <c r="AC693" s="796"/>
      <c r="AD693" s="796"/>
      <c r="AG693" s="323" t="b">
        <f t="shared" si="100"/>
        <v>0</v>
      </c>
      <c r="AH693" s="1" t="str">
        <f t="shared" si="101"/>
        <v/>
      </c>
      <c r="AI693" s="323" t="b">
        <f t="shared" si="102"/>
        <v>0</v>
      </c>
      <c r="AJ693" s="1" t="str">
        <f t="shared" si="103"/>
        <v/>
      </c>
      <c r="AK693" s="323" t="b">
        <f t="shared" si="104"/>
        <v>0</v>
      </c>
      <c r="AL693" s="648">
        <f t="shared" si="105"/>
        <v>0</v>
      </c>
      <c r="AM693" s="293">
        <f t="shared" si="106"/>
        <v>0</v>
      </c>
      <c r="AN693" s="294" t="str">
        <f>IF(AM693=0,"",
IF(SUM($AM$47:AM693)=1,AO693,
IF($AM$1547&gt;SUM($AM$47:AM693),_xlfn.CONCAT(", ",AO693),
IF($AM$1547=SUM($AM$47:AM693),_xlfn.CONCAT(" y ",AO693)))))</f>
        <v/>
      </c>
      <c r="AO693" s="89" t="s">
        <v>7154</v>
      </c>
      <c r="AQ693" s="477">
        <f t="shared" si="107"/>
        <v>0</v>
      </c>
      <c r="AR693" s="321">
        <f t="shared" si="108"/>
        <v>0</v>
      </c>
      <c r="AS693" s="293">
        <f t="shared" si="109"/>
        <v>0</v>
      </c>
      <c r="AT693" s="294" t="str">
        <f>IF(AS693=0,"",
IF(SUM($AS$47:AS693)=1,AU693,
IF($AS$1547&gt;SUM($AS$47:AS693),_xlfn.CONCAT(", ",AU693),
IF($AS$1547=SUM($AS$47:AS693),_xlfn.CONCAT(" y ",AU693)))))</f>
        <v/>
      </c>
      <c r="AU693" s="89" t="s">
        <v>7154</v>
      </c>
    </row>
    <row r="694" spans="1:47" ht="15" customHeight="1">
      <c r="A694" s="64"/>
      <c r="B694" s="11"/>
      <c r="C694" s="1021" t="s">
        <v>7155</v>
      </c>
      <c r="D694" s="890"/>
      <c r="E694" s="997"/>
      <c r="F694" s="884"/>
      <c r="G694" s="884"/>
      <c r="H694" s="884"/>
      <c r="I694" s="884"/>
      <c r="J694" s="884"/>
      <c r="K694" s="885"/>
      <c r="L694" s="1027"/>
      <c r="M694" s="884"/>
      <c r="N694" s="884"/>
      <c r="O694" s="885"/>
      <c r="P694" s="1027"/>
      <c r="Q694" s="884"/>
      <c r="R694" s="884"/>
      <c r="S694" s="885"/>
      <c r="T694" s="991"/>
      <c r="U694" s="884"/>
      <c r="V694" s="884"/>
      <c r="W694" s="885"/>
      <c r="X694" s="796"/>
      <c r="Y694" s="796"/>
      <c r="Z694" s="796"/>
      <c r="AA694" s="796"/>
      <c r="AB694" s="796"/>
      <c r="AC694" s="796"/>
      <c r="AD694" s="796"/>
      <c r="AG694" s="323" t="b">
        <f t="shared" si="100"/>
        <v>0</v>
      </c>
      <c r="AH694" s="1" t="str">
        <f t="shared" si="101"/>
        <v/>
      </c>
      <c r="AI694" s="323" t="b">
        <f t="shared" si="102"/>
        <v>0</v>
      </c>
      <c r="AJ694" s="1" t="str">
        <f t="shared" si="103"/>
        <v/>
      </c>
      <c r="AK694" s="323" t="b">
        <f t="shared" si="104"/>
        <v>0</v>
      </c>
      <c r="AL694" s="648">
        <f t="shared" si="105"/>
        <v>0</v>
      </c>
      <c r="AM694" s="293">
        <f t="shared" si="106"/>
        <v>0</v>
      </c>
      <c r="AN694" s="294" t="str">
        <f>IF(AM694=0,"",
IF(SUM($AM$47:AM694)=1,AO694,
IF($AM$1547&gt;SUM($AM$47:AM694),_xlfn.CONCAT(", ",AO694),
IF($AM$1547=SUM($AM$47:AM694),_xlfn.CONCAT(" y ",AO694)))))</f>
        <v/>
      </c>
      <c r="AO694" s="89" t="s">
        <v>7156</v>
      </c>
      <c r="AQ694" s="477">
        <f t="shared" si="107"/>
        <v>0</v>
      </c>
      <c r="AR694" s="321">
        <f t="shared" si="108"/>
        <v>0</v>
      </c>
      <c r="AS694" s="293">
        <f t="shared" si="109"/>
        <v>0</v>
      </c>
      <c r="AT694" s="294" t="str">
        <f>IF(AS694=0,"",
IF(SUM($AS$47:AS694)=1,AU694,
IF($AS$1547&gt;SUM($AS$47:AS694),_xlfn.CONCAT(", ",AU694),
IF($AS$1547=SUM($AS$47:AS694),_xlfn.CONCAT(" y ",AU694)))))</f>
        <v/>
      </c>
      <c r="AU694" s="89" t="s">
        <v>7156</v>
      </c>
    </row>
    <row r="695" spans="1:47" ht="15" customHeight="1">
      <c r="A695" s="64"/>
      <c r="B695" s="11"/>
      <c r="C695" s="1021" t="s">
        <v>7157</v>
      </c>
      <c r="D695" s="890"/>
      <c r="E695" s="997"/>
      <c r="F695" s="884"/>
      <c r="G695" s="884"/>
      <c r="H695" s="884"/>
      <c r="I695" s="884"/>
      <c r="J695" s="884"/>
      <c r="K695" s="885"/>
      <c r="L695" s="1027"/>
      <c r="M695" s="884"/>
      <c r="N695" s="884"/>
      <c r="O695" s="885"/>
      <c r="P695" s="1027"/>
      <c r="Q695" s="884"/>
      <c r="R695" s="884"/>
      <c r="S695" s="885"/>
      <c r="T695" s="991"/>
      <c r="U695" s="884"/>
      <c r="V695" s="884"/>
      <c r="W695" s="885"/>
      <c r="X695" s="796"/>
      <c r="Y695" s="796"/>
      <c r="Z695" s="796"/>
      <c r="AA695" s="796"/>
      <c r="AB695" s="796"/>
      <c r="AC695" s="796"/>
      <c r="AD695" s="796"/>
      <c r="AG695" s="323" t="b">
        <f t="shared" si="100"/>
        <v>0</v>
      </c>
      <c r="AH695" s="1" t="str">
        <f t="shared" si="101"/>
        <v/>
      </c>
      <c r="AI695" s="323" t="b">
        <f t="shared" si="102"/>
        <v>0</v>
      </c>
      <c r="AJ695" s="1" t="str">
        <f t="shared" si="103"/>
        <v/>
      </c>
      <c r="AK695" s="323" t="b">
        <f t="shared" si="104"/>
        <v>0</v>
      </c>
      <c r="AL695" s="648">
        <f t="shared" si="105"/>
        <v>0</v>
      </c>
      <c r="AM695" s="293">
        <f t="shared" si="106"/>
        <v>0</v>
      </c>
      <c r="AN695" s="294" t="str">
        <f>IF(AM695=0,"",
IF(SUM($AM$47:AM695)=1,AO695,
IF($AM$1547&gt;SUM($AM$47:AM695),_xlfn.CONCAT(", ",AO695),
IF($AM$1547=SUM($AM$47:AM695),_xlfn.CONCAT(" y ",AO695)))))</f>
        <v/>
      </c>
      <c r="AO695" s="89" t="s">
        <v>7158</v>
      </c>
      <c r="AQ695" s="477">
        <f t="shared" si="107"/>
        <v>0</v>
      </c>
      <c r="AR695" s="321">
        <f t="shared" si="108"/>
        <v>0</v>
      </c>
      <c r="AS695" s="293">
        <f t="shared" si="109"/>
        <v>0</v>
      </c>
      <c r="AT695" s="294" t="str">
        <f>IF(AS695=0,"",
IF(SUM($AS$47:AS695)=1,AU695,
IF($AS$1547&gt;SUM($AS$47:AS695),_xlfn.CONCAT(", ",AU695),
IF($AS$1547=SUM($AS$47:AS695),_xlfn.CONCAT(" y ",AU695)))))</f>
        <v/>
      </c>
      <c r="AU695" s="89" t="s">
        <v>7158</v>
      </c>
    </row>
    <row r="696" spans="1:47" ht="15" customHeight="1">
      <c r="A696" s="64"/>
      <c r="B696" s="11"/>
      <c r="C696" s="1021" t="s">
        <v>7159</v>
      </c>
      <c r="D696" s="890"/>
      <c r="E696" s="997"/>
      <c r="F696" s="884"/>
      <c r="G696" s="884"/>
      <c r="H696" s="884"/>
      <c r="I696" s="884"/>
      <c r="J696" s="884"/>
      <c r="K696" s="885"/>
      <c r="L696" s="1027"/>
      <c r="M696" s="884"/>
      <c r="N696" s="884"/>
      <c r="O696" s="885"/>
      <c r="P696" s="1027"/>
      <c r="Q696" s="884"/>
      <c r="R696" s="884"/>
      <c r="S696" s="885"/>
      <c r="T696" s="991"/>
      <c r="U696" s="884"/>
      <c r="V696" s="884"/>
      <c r="W696" s="885"/>
      <c r="X696" s="796"/>
      <c r="Y696" s="796"/>
      <c r="Z696" s="796"/>
      <c r="AA696" s="796"/>
      <c r="AB696" s="796"/>
      <c r="AC696" s="796"/>
      <c r="AD696" s="796"/>
      <c r="AG696" s="323" t="b">
        <f t="shared" si="100"/>
        <v>0</v>
      </c>
      <c r="AH696" s="1" t="str">
        <f t="shared" si="101"/>
        <v/>
      </c>
      <c r="AI696" s="323" t="b">
        <f t="shared" si="102"/>
        <v>0</v>
      </c>
      <c r="AJ696" s="1" t="str">
        <f t="shared" si="103"/>
        <v/>
      </c>
      <c r="AK696" s="323" t="b">
        <f t="shared" si="104"/>
        <v>0</v>
      </c>
      <c r="AL696" s="648">
        <f t="shared" si="105"/>
        <v>0</v>
      </c>
      <c r="AM696" s="293">
        <f t="shared" si="106"/>
        <v>0</v>
      </c>
      <c r="AN696" s="294" t="str">
        <f>IF(AM696=0,"",
IF(SUM($AM$47:AM696)=1,AO696,
IF($AM$1547&gt;SUM($AM$47:AM696),_xlfn.CONCAT(", ",AO696),
IF($AM$1547=SUM($AM$47:AM696),_xlfn.CONCAT(" y ",AO696)))))</f>
        <v/>
      </c>
      <c r="AO696" s="89" t="s">
        <v>7160</v>
      </c>
      <c r="AQ696" s="477">
        <f t="shared" si="107"/>
        <v>0</v>
      </c>
      <c r="AR696" s="321">
        <f t="shared" si="108"/>
        <v>0</v>
      </c>
      <c r="AS696" s="293">
        <f t="shared" si="109"/>
        <v>0</v>
      </c>
      <c r="AT696" s="294" t="str">
        <f>IF(AS696=0,"",
IF(SUM($AS$47:AS696)=1,AU696,
IF($AS$1547&gt;SUM($AS$47:AS696),_xlfn.CONCAT(", ",AU696),
IF($AS$1547=SUM($AS$47:AS696),_xlfn.CONCAT(" y ",AU696)))))</f>
        <v/>
      </c>
      <c r="AU696" s="89" t="s">
        <v>7160</v>
      </c>
    </row>
    <row r="697" spans="1:47" ht="15" customHeight="1">
      <c r="A697" s="64"/>
      <c r="B697" s="11"/>
      <c r="C697" s="1021" t="s">
        <v>7161</v>
      </c>
      <c r="D697" s="890"/>
      <c r="E697" s="997"/>
      <c r="F697" s="884"/>
      <c r="G697" s="884"/>
      <c r="H697" s="884"/>
      <c r="I697" s="884"/>
      <c r="J697" s="884"/>
      <c r="K697" s="885"/>
      <c r="L697" s="1027"/>
      <c r="M697" s="884"/>
      <c r="N697" s="884"/>
      <c r="O697" s="885"/>
      <c r="P697" s="1027"/>
      <c r="Q697" s="884"/>
      <c r="R697" s="884"/>
      <c r="S697" s="885"/>
      <c r="T697" s="991"/>
      <c r="U697" s="884"/>
      <c r="V697" s="884"/>
      <c r="W697" s="885"/>
      <c r="X697" s="796"/>
      <c r="Y697" s="796"/>
      <c r="Z697" s="796"/>
      <c r="AA697" s="796"/>
      <c r="AB697" s="796"/>
      <c r="AC697" s="796"/>
      <c r="AD697" s="796"/>
      <c r="AG697" s="323" t="b">
        <f t="shared" si="100"/>
        <v>0</v>
      </c>
      <c r="AH697" s="1" t="str">
        <f t="shared" si="101"/>
        <v/>
      </c>
      <c r="AI697" s="323" t="b">
        <f t="shared" si="102"/>
        <v>0</v>
      </c>
      <c r="AJ697" s="1" t="str">
        <f t="shared" si="103"/>
        <v/>
      </c>
      <c r="AK697" s="323" t="b">
        <f t="shared" si="104"/>
        <v>0</v>
      </c>
      <c r="AL697" s="648">
        <f t="shared" si="105"/>
        <v>0</v>
      </c>
      <c r="AM697" s="293">
        <f t="shared" si="106"/>
        <v>0</v>
      </c>
      <c r="AN697" s="294" t="str">
        <f>IF(AM697=0,"",
IF(SUM($AM$47:AM697)=1,AO697,
IF($AM$1547&gt;SUM($AM$47:AM697),_xlfn.CONCAT(", ",AO697),
IF($AM$1547=SUM($AM$47:AM697),_xlfn.CONCAT(" y ",AO697)))))</f>
        <v/>
      </c>
      <c r="AO697" s="89" t="s">
        <v>7162</v>
      </c>
      <c r="AQ697" s="477">
        <f t="shared" si="107"/>
        <v>0</v>
      </c>
      <c r="AR697" s="321">
        <f t="shared" si="108"/>
        <v>0</v>
      </c>
      <c r="AS697" s="293">
        <f t="shared" si="109"/>
        <v>0</v>
      </c>
      <c r="AT697" s="294" t="str">
        <f>IF(AS697=0,"",
IF(SUM($AS$47:AS697)=1,AU697,
IF($AS$1547&gt;SUM($AS$47:AS697),_xlfn.CONCAT(", ",AU697),
IF($AS$1547=SUM($AS$47:AS697),_xlfn.CONCAT(" y ",AU697)))))</f>
        <v/>
      </c>
      <c r="AU697" s="89" t="s">
        <v>7162</v>
      </c>
    </row>
    <row r="698" spans="1:47" ht="15" customHeight="1">
      <c r="A698" s="64"/>
      <c r="B698" s="11"/>
      <c r="C698" s="1021" t="s">
        <v>7163</v>
      </c>
      <c r="D698" s="890"/>
      <c r="E698" s="997"/>
      <c r="F698" s="884"/>
      <c r="G698" s="884"/>
      <c r="H698" s="884"/>
      <c r="I698" s="884"/>
      <c r="J698" s="884"/>
      <c r="K698" s="885"/>
      <c r="L698" s="1027"/>
      <c r="M698" s="884"/>
      <c r="N698" s="884"/>
      <c r="O698" s="885"/>
      <c r="P698" s="1027"/>
      <c r="Q698" s="884"/>
      <c r="R698" s="884"/>
      <c r="S698" s="885"/>
      <c r="T698" s="991"/>
      <c r="U698" s="884"/>
      <c r="V698" s="884"/>
      <c r="W698" s="885"/>
      <c r="X698" s="796"/>
      <c r="Y698" s="796"/>
      <c r="Z698" s="796"/>
      <c r="AA698" s="796"/>
      <c r="AB698" s="796"/>
      <c r="AC698" s="796"/>
      <c r="AD698" s="796"/>
      <c r="AG698" s="323" t="b">
        <f t="shared" si="100"/>
        <v>0</v>
      </c>
      <c r="AH698" s="1" t="str">
        <f t="shared" si="101"/>
        <v/>
      </c>
      <c r="AI698" s="323" t="b">
        <f t="shared" si="102"/>
        <v>0</v>
      </c>
      <c r="AJ698" s="1" t="str">
        <f t="shared" si="103"/>
        <v/>
      </c>
      <c r="AK698" s="323" t="b">
        <f t="shared" si="104"/>
        <v>0</v>
      </c>
      <c r="AL698" s="648">
        <f t="shared" si="105"/>
        <v>0</v>
      </c>
      <c r="AM698" s="293">
        <f t="shared" si="106"/>
        <v>0</v>
      </c>
      <c r="AN698" s="294" t="str">
        <f>IF(AM698=0,"",
IF(SUM($AM$47:AM698)=1,AO698,
IF($AM$1547&gt;SUM($AM$47:AM698),_xlfn.CONCAT(", ",AO698),
IF($AM$1547=SUM($AM$47:AM698),_xlfn.CONCAT(" y ",AO698)))))</f>
        <v/>
      </c>
      <c r="AO698" s="89" t="s">
        <v>7164</v>
      </c>
      <c r="AQ698" s="477">
        <f t="shared" si="107"/>
        <v>0</v>
      </c>
      <c r="AR698" s="321">
        <f t="shared" si="108"/>
        <v>0</v>
      </c>
      <c r="AS698" s="293">
        <f t="shared" si="109"/>
        <v>0</v>
      </c>
      <c r="AT698" s="294" t="str">
        <f>IF(AS698=0,"",
IF(SUM($AS$47:AS698)=1,AU698,
IF($AS$1547&gt;SUM($AS$47:AS698),_xlfn.CONCAT(", ",AU698),
IF($AS$1547=SUM($AS$47:AS698),_xlfn.CONCAT(" y ",AU698)))))</f>
        <v/>
      </c>
      <c r="AU698" s="89" t="s">
        <v>7164</v>
      </c>
    </row>
    <row r="699" spans="1:47" ht="15" customHeight="1">
      <c r="A699" s="64"/>
      <c r="B699" s="11"/>
      <c r="C699" s="1021" t="s">
        <v>7165</v>
      </c>
      <c r="D699" s="890"/>
      <c r="E699" s="997"/>
      <c r="F699" s="884"/>
      <c r="G699" s="884"/>
      <c r="H699" s="884"/>
      <c r="I699" s="884"/>
      <c r="J699" s="884"/>
      <c r="K699" s="885"/>
      <c r="L699" s="1027"/>
      <c r="M699" s="884"/>
      <c r="N699" s="884"/>
      <c r="O699" s="885"/>
      <c r="P699" s="1027"/>
      <c r="Q699" s="884"/>
      <c r="R699" s="884"/>
      <c r="S699" s="885"/>
      <c r="T699" s="991"/>
      <c r="U699" s="884"/>
      <c r="V699" s="884"/>
      <c r="W699" s="885"/>
      <c r="X699" s="796"/>
      <c r="Y699" s="796"/>
      <c r="Z699" s="796"/>
      <c r="AA699" s="796"/>
      <c r="AB699" s="796"/>
      <c r="AC699" s="796"/>
      <c r="AD699" s="796"/>
      <c r="AG699" s="323" t="b">
        <f t="shared" si="100"/>
        <v>0</v>
      </c>
      <c r="AH699" s="1" t="str">
        <f t="shared" si="101"/>
        <v/>
      </c>
      <c r="AI699" s="323" t="b">
        <f t="shared" si="102"/>
        <v>0</v>
      </c>
      <c r="AJ699" s="1" t="str">
        <f t="shared" si="103"/>
        <v/>
      </c>
      <c r="AK699" s="323" t="b">
        <f t="shared" si="104"/>
        <v>0</v>
      </c>
      <c r="AL699" s="648">
        <f t="shared" si="105"/>
        <v>0</v>
      </c>
      <c r="AM699" s="293">
        <f t="shared" si="106"/>
        <v>0</v>
      </c>
      <c r="AN699" s="294" t="str">
        <f>IF(AM699=0,"",
IF(SUM($AM$47:AM699)=1,AO699,
IF($AM$1547&gt;SUM($AM$47:AM699),_xlfn.CONCAT(", ",AO699),
IF($AM$1547=SUM($AM$47:AM699),_xlfn.CONCAT(" y ",AO699)))))</f>
        <v/>
      </c>
      <c r="AO699" s="89" t="s">
        <v>7166</v>
      </c>
      <c r="AQ699" s="477">
        <f t="shared" si="107"/>
        <v>0</v>
      </c>
      <c r="AR699" s="321">
        <f t="shared" si="108"/>
        <v>0</v>
      </c>
      <c r="AS699" s="293">
        <f t="shared" si="109"/>
        <v>0</v>
      </c>
      <c r="AT699" s="294" t="str">
        <f>IF(AS699=0,"",
IF(SUM($AS$47:AS699)=1,AU699,
IF($AS$1547&gt;SUM($AS$47:AS699),_xlfn.CONCAT(", ",AU699),
IF($AS$1547=SUM($AS$47:AS699),_xlfn.CONCAT(" y ",AU699)))))</f>
        <v/>
      </c>
      <c r="AU699" s="89" t="s">
        <v>7166</v>
      </c>
    </row>
    <row r="700" spans="1:47" ht="15" customHeight="1">
      <c r="A700" s="64"/>
      <c r="B700" s="11"/>
      <c r="C700" s="1021" t="s">
        <v>7167</v>
      </c>
      <c r="D700" s="890"/>
      <c r="E700" s="997"/>
      <c r="F700" s="884"/>
      <c r="G700" s="884"/>
      <c r="H700" s="884"/>
      <c r="I700" s="884"/>
      <c r="J700" s="884"/>
      <c r="K700" s="885"/>
      <c r="L700" s="1027"/>
      <c r="M700" s="884"/>
      <c r="N700" s="884"/>
      <c r="O700" s="885"/>
      <c r="P700" s="1027"/>
      <c r="Q700" s="884"/>
      <c r="R700" s="884"/>
      <c r="S700" s="885"/>
      <c r="T700" s="991"/>
      <c r="U700" s="884"/>
      <c r="V700" s="884"/>
      <c r="W700" s="885"/>
      <c r="X700" s="796"/>
      <c r="Y700" s="796"/>
      <c r="Z700" s="796"/>
      <c r="AA700" s="796"/>
      <c r="AB700" s="796"/>
      <c r="AC700" s="796"/>
      <c r="AD700" s="796"/>
      <c r="AG700" s="323" t="b">
        <f t="shared" si="100"/>
        <v>0</v>
      </c>
      <c r="AH700" s="1" t="str">
        <f t="shared" si="101"/>
        <v/>
      </c>
      <c r="AI700" s="323" t="b">
        <f t="shared" si="102"/>
        <v>0</v>
      </c>
      <c r="AJ700" s="1" t="str">
        <f t="shared" si="103"/>
        <v/>
      </c>
      <c r="AK700" s="323" t="b">
        <f t="shared" si="104"/>
        <v>0</v>
      </c>
      <c r="AL700" s="648">
        <f t="shared" si="105"/>
        <v>0</v>
      </c>
      <c r="AM700" s="293">
        <f t="shared" si="106"/>
        <v>0</v>
      </c>
      <c r="AN700" s="294" t="str">
        <f>IF(AM700=0,"",
IF(SUM($AM$47:AM700)=1,AO700,
IF($AM$1547&gt;SUM($AM$47:AM700),_xlfn.CONCAT(", ",AO700),
IF($AM$1547=SUM($AM$47:AM700),_xlfn.CONCAT(" y ",AO700)))))</f>
        <v/>
      </c>
      <c r="AO700" s="89" t="s">
        <v>7168</v>
      </c>
      <c r="AQ700" s="477">
        <f t="shared" si="107"/>
        <v>0</v>
      </c>
      <c r="AR700" s="321">
        <f t="shared" si="108"/>
        <v>0</v>
      </c>
      <c r="AS700" s="293">
        <f t="shared" si="109"/>
        <v>0</v>
      </c>
      <c r="AT700" s="294" t="str">
        <f>IF(AS700=0,"",
IF(SUM($AS$47:AS700)=1,AU700,
IF($AS$1547&gt;SUM($AS$47:AS700),_xlfn.CONCAT(", ",AU700),
IF($AS$1547=SUM($AS$47:AS700),_xlfn.CONCAT(" y ",AU700)))))</f>
        <v/>
      </c>
      <c r="AU700" s="89" t="s">
        <v>7168</v>
      </c>
    </row>
    <row r="701" spans="1:47" ht="15" customHeight="1">
      <c r="A701" s="64"/>
      <c r="B701" s="11"/>
      <c r="C701" s="1021" t="s">
        <v>7169</v>
      </c>
      <c r="D701" s="890"/>
      <c r="E701" s="997"/>
      <c r="F701" s="884"/>
      <c r="G701" s="884"/>
      <c r="H701" s="884"/>
      <c r="I701" s="884"/>
      <c r="J701" s="884"/>
      <c r="K701" s="885"/>
      <c r="L701" s="1027"/>
      <c r="M701" s="884"/>
      <c r="N701" s="884"/>
      <c r="O701" s="885"/>
      <c r="P701" s="1027"/>
      <c r="Q701" s="884"/>
      <c r="R701" s="884"/>
      <c r="S701" s="885"/>
      <c r="T701" s="991"/>
      <c r="U701" s="884"/>
      <c r="V701" s="884"/>
      <c r="W701" s="885"/>
      <c r="X701" s="796"/>
      <c r="Y701" s="796"/>
      <c r="Z701" s="796"/>
      <c r="AA701" s="796"/>
      <c r="AB701" s="796"/>
      <c r="AC701" s="796"/>
      <c r="AD701" s="796"/>
      <c r="AG701" s="323" t="b">
        <f t="shared" si="100"/>
        <v>0</v>
      </c>
      <c r="AH701" s="1" t="str">
        <f t="shared" si="101"/>
        <v/>
      </c>
      <c r="AI701" s="323" t="b">
        <f t="shared" si="102"/>
        <v>0</v>
      </c>
      <c r="AJ701" s="1" t="str">
        <f t="shared" si="103"/>
        <v/>
      </c>
      <c r="AK701" s="323" t="b">
        <f t="shared" si="104"/>
        <v>0</v>
      </c>
      <c r="AL701" s="648">
        <f t="shared" si="105"/>
        <v>0</v>
      </c>
      <c r="AM701" s="293">
        <f t="shared" si="106"/>
        <v>0</v>
      </c>
      <c r="AN701" s="294" t="str">
        <f>IF(AM701=0,"",
IF(SUM($AM$47:AM701)=1,AO701,
IF($AM$1547&gt;SUM($AM$47:AM701),_xlfn.CONCAT(", ",AO701),
IF($AM$1547=SUM($AM$47:AM701),_xlfn.CONCAT(" y ",AO701)))))</f>
        <v/>
      </c>
      <c r="AO701" s="89" t="s">
        <v>7170</v>
      </c>
      <c r="AQ701" s="477">
        <f t="shared" si="107"/>
        <v>0</v>
      </c>
      <c r="AR701" s="321">
        <f t="shared" si="108"/>
        <v>0</v>
      </c>
      <c r="AS701" s="293">
        <f t="shared" si="109"/>
        <v>0</v>
      </c>
      <c r="AT701" s="294" t="str">
        <f>IF(AS701=0,"",
IF(SUM($AS$47:AS701)=1,AU701,
IF($AS$1547&gt;SUM($AS$47:AS701),_xlfn.CONCAT(", ",AU701),
IF($AS$1547=SUM($AS$47:AS701),_xlfn.CONCAT(" y ",AU701)))))</f>
        <v/>
      </c>
      <c r="AU701" s="89" t="s">
        <v>7170</v>
      </c>
    </row>
    <row r="702" spans="1:47" ht="15" customHeight="1">
      <c r="A702" s="64"/>
      <c r="B702" s="11"/>
      <c r="C702" s="1021" t="s">
        <v>7171</v>
      </c>
      <c r="D702" s="890"/>
      <c r="E702" s="997"/>
      <c r="F702" s="884"/>
      <c r="G702" s="884"/>
      <c r="H702" s="884"/>
      <c r="I702" s="884"/>
      <c r="J702" s="884"/>
      <c r="K702" s="885"/>
      <c r="L702" s="1027"/>
      <c r="M702" s="884"/>
      <c r="N702" s="884"/>
      <c r="O702" s="885"/>
      <c r="P702" s="1027"/>
      <c r="Q702" s="884"/>
      <c r="R702" s="884"/>
      <c r="S702" s="885"/>
      <c r="T702" s="991"/>
      <c r="U702" s="884"/>
      <c r="V702" s="884"/>
      <c r="W702" s="885"/>
      <c r="X702" s="796"/>
      <c r="Y702" s="796"/>
      <c r="Z702" s="796"/>
      <c r="AA702" s="796"/>
      <c r="AB702" s="796"/>
      <c r="AC702" s="796"/>
      <c r="AD702" s="796"/>
      <c r="AG702" s="323" t="b">
        <f t="shared" si="100"/>
        <v>0</v>
      </c>
      <c r="AH702" s="1" t="str">
        <f t="shared" si="101"/>
        <v/>
      </c>
      <c r="AI702" s="323" t="b">
        <f t="shared" si="102"/>
        <v>0</v>
      </c>
      <c r="AJ702" s="1" t="str">
        <f t="shared" si="103"/>
        <v/>
      </c>
      <c r="AK702" s="323" t="b">
        <f t="shared" si="104"/>
        <v>0</v>
      </c>
      <c r="AL702" s="648">
        <f t="shared" si="105"/>
        <v>0</v>
      </c>
      <c r="AM702" s="293">
        <f t="shared" si="106"/>
        <v>0</v>
      </c>
      <c r="AN702" s="294" t="str">
        <f>IF(AM702=0,"",
IF(SUM($AM$47:AM702)=1,AO702,
IF($AM$1547&gt;SUM($AM$47:AM702),_xlfn.CONCAT(", ",AO702),
IF($AM$1547=SUM($AM$47:AM702),_xlfn.CONCAT(" y ",AO702)))))</f>
        <v/>
      </c>
      <c r="AO702" s="89" t="s">
        <v>7172</v>
      </c>
      <c r="AQ702" s="477">
        <f t="shared" si="107"/>
        <v>0</v>
      </c>
      <c r="AR702" s="321">
        <f t="shared" si="108"/>
        <v>0</v>
      </c>
      <c r="AS702" s="293">
        <f t="shared" si="109"/>
        <v>0</v>
      </c>
      <c r="AT702" s="294" t="str">
        <f>IF(AS702=0,"",
IF(SUM($AS$47:AS702)=1,AU702,
IF($AS$1547&gt;SUM($AS$47:AS702),_xlfn.CONCAT(", ",AU702),
IF($AS$1547=SUM($AS$47:AS702),_xlfn.CONCAT(" y ",AU702)))))</f>
        <v/>
      </c>
      <c r="AU702" s="89" t="s">
        <v>7172</v>
      </c>
    </row>
    <row r="703" spans="1:47" ht="15" customHeight="1">
      <c r="A703" s="64"/>
      <c r="B703" s="11"/>
      <c r="C703" s="1021" t="s">
        <v>7173</v>
      </c>
      <c r="D703" s="890"/>
      <c r="E703" s="997"/>
      <c r="F703" s="884"/>
      <c r="G703" s="884"/>
      <c r="H703" s="884"/>
      <c r="I703" s="884"/>
      <c r="J703" s="884"/>
      <c r="K703" s="885"/>
      <c r="L703" s="1027"/>
      <c r="M703" s="884"/>
      <c r="N703" s="884"/>
      <c r="O703" s="885"/>
      <c r="P703" s="1027"/>
      <c r="Q703" s="884"/>
      <c r="R703" s="884"/>
      <c r="S703" s="885"/>
      <c r="T703" s="991"/>
      <c r="U703" s="884"/>
      <c r="V703" s="884"/>
      <c r="W703" s="885"/>
      <c r="X703" s="796"/>
      <c r="Y703" s="796"/>
      <c r="Z703" s="796"/>
      <c r="AA703" s="796"/>
      <c r="AB703" s="796"/>
      <c r="AC703" s="796"/>
      <c r="AD703" s="796"/>
      <c r="AG703" s="323" t="b">
        <f t="shared" si="100"/>
        <v>0</v>
      </c>
      <c r="AH703" s="1" t="str">
        <f t="shared" si="101"/>
        <v/>
      </c>
      <c r="AI703" s="323" t="b">
        <f t="shared" si="102"/>
        <v>0</v>
      </c>
      <c r="AJ703" s="1" t="str">
        <f t="shared" si="103"/>
        <v/>
      </c>
      <c r="AK703" s="323" t="b">
        <f t="shared" si="104"/>
        <v>0</v>
      </c>
      <c r="AL703" s="648">
        <f t="shared" si="105"/>
        <v>0</v>
      </c>
      <c r="AM703" s="293">
        <f t="shared" si="106"/>
        <v>0</v>
      </c>
      <c r="AN703" s="294" t="str">
        <f>IF(AM703=0,"",
IF(SUM($AM$47:AM703)=1,AO703,
IF($AM$1547&gt;SUM($AM$47:AM703),_xlfn.CONCAT(", ",AO703),
IF($AM$1547=SUM($AM$47:AM703),_xlfn.CONCAT(" y ",AO703)))))</f>
        <v/>
      </c>
      <c r="AO703" s="89" t="s">
        <v>7174</v>
      </c>
      <c r="AQ703" s="477">
        <f t="shared" si="107"/>
        <v>0</v>
      </c>
      <c r="AR703" s="321">
        <f t="shared" si="108"/>
        <v>0</v>
      </c>
      <c r="AS703" s="293">
        <f t="shared" si="109"/>
        <v>0</v>
      </c>
      <c r="AT703" s="294" t="str">
        <f>IF(AS703=0,"",
IF(SUM($AS$47:AS703)=1,AU703,
IF($AS$1547&gt;SUM($AS$47:AS703),_xlfn.CONCAT(", ",AU703),
IF($AS$1547=SUM($AS$47:AS703),_xlfn.CONCAT(" y ",AU703)))))</f>
        <v/>
      </c>
      <c r="AU703" s="89" t="s">
        <v>7174</v>
      </c>
    </row>
    <row r="704" spans="1:47" ht="15" customHeight="1">
      <c r="A704" s="64"/>
      <c r="B704" s="11"/>
      <c r="C704" s="1021" t="s">
        <v>7175</v>
      </c>
      <c r="D704" s="890"/>
      <c r="E704" s="997"/>
      <c r="F704" s="884"/>
      <c r="G704" s="884"/>
      <c r="H704" s="884"/>
      <c r="I704" s="884"/>
      <c r="J704" s="884"/>
      <c r="K704" s="885"/>
      <c r="L704" s="1027"/>
      <c r="M704" s="884"/>
      <c r="N704" s="884"/>
      <c r="O704" s="885"/>
      <c r="P704" s="1027"/>
      <c r="Q704" s="884"/>
      <c r="R704" s="884"/>
      <c r="S704" s="885"/>
      <c r="T704" s="991"/>
      <c r="U704" s="884"/>
      <c r="V704" s="884"/>
      <c r="W704" s="885"/>
      <c r="X704" s="796"/>
      <c r="Y704" s="796"/>
      <c r="Z704" s="796"/>
      <c r="AA704" s="796"/>
      <c r="AB704" s="796"/>
      <c r="AC704" s="796"/>
      <c r="AD704" s="796"/>
      <c r="AG704" s="323" t="b">
        <f t="shared" si="100"/>
        <v>0</v>
      </c>
      <c r="AH704" s="1" t="str">
        <f t="shared" si="101"/>
        <v/>
      </c>
      <c r="AI704" s="323" t="b">
        <f t="shared" si="102"/>
        <v>0</v>
      </c>
      <c r="AJ704" s="1" t="str">
        <f t="shared" si="103"/>
        <v/>
      </c>
      <c r="AK704" s="323" t="b">
        <f t="shared" si="104"/>
        <v>0</v>
      </c>
      <c r="AL704" s="648">
        <f t="shared" si="105"/>
        <v>0</v>
      </c>
      <c r="AM704" s="293">
        <f t="shared" si="106"/>
        <v>0</v>
      </c>
      <c r="AN704" s="294" t="str">
        <f>IF(AM704=0,"",
IF(SUM($AM$47:AM704)=1,AO704,
IF($AM$1547&gt;SUM($AM$47:AM704),_xlfn.CONCAT(", ",AO704),
IF($AM$1547=SUM($AM$47:AM704),_xlfn.CONCAT(" y ",AO704)))))</f>
        <v/>
      </c>
      <c r="AO704" s="89" t="s">
        <v>7176</v>
      </c>
      <c r="AQ704" s="477">
        <f t="shared" si="107"/>
        <v>0</v>
      </c>
      <c r="AR704" s="321">
        <f t="shared" si="108"/>
        <v>0</v>
      </c>
      <c r="AS704" s="293">
        <f t="shared" si="109"/>
        <v>0</v>
      </c>
      <c r="AT704" s="294" t="str">
        <f>IF(AS704=0,"",
IF(SUM($AS$47:AS704)=1,AU704,
IF($AS$1547&gt;SUM($AS$47:AS704),_xlfn.CONCAT(", ",AU704),
IF($AS$1547=SUM($AS$47:AS704),_xlfn.CONCAT(" y ",AU704)))))</f>
        <v/>
      </c>
      <c r="AU704" s="89" t="s">
        <v>7176</v>
      </c>
    </row>
    <row r="705" spans="1:47" ht="15" customHeight="1">
      <c r="A705" s="64"/>
      <c r="B705" s="11"/>
      <c r="C705" s="1021" t="s">
        <v>7177</v>
      </c>
      <c r="D705" s="890"/>
      <c r="E705" s="997"/>
      <c r="F705" s="884"/>
      <c r="G705" s="884"/>
      <c r="H705" s="884"/>
      <c r="I705" s="884"/>
      <c r="J705" s="884"/>
      <c r="K705" s="885"/>
      <c r="L705" s="1027"/>
      <c r="M705" s="884"/>
      <c r="N705" s="884"/>
      <c r="O705" s="885"/>
      <c r="P705" s="1027"/>
      <c r="Q705" s="884"/>
      <c r="R705" s="884"/>
      <c r="S705" s="885"/>
      <c r="T705" s="991"/>
      <c r="U705" s="884"/>
      <c r="V705" s="884"/>
      <c r="W705" s="885"/>
      <c r="X705" s="796"/>
      <c r="Y705" s="796"/>
      <c r="Z705" s="796"/>
      <c r="AA705" s="796"/>
      <c r="AB705" s="796"/>
      <c r="AC705" s="796"/>
      <c r="AD705" s="796"/>
      <c r="AG705" s="323" t="b">
        <f t="shared" si="100"/>
        <v>0</v>
      </c>
      <c r="AH705" s="1" t="str">
        <f t="shared" si="101"/>
        <v/>
      </c>
      <c r="AI705" s="323" t="b">
        <f t="shared" si="102"/>
        <v>0</v>
      </c>
      <c r="AJ705" s="1" t="str">
        <f t="shared" si="103"/>
        <v/>
      </c>
      <c r="AK705" s="323" t="b">
        <f t="shared" si="104"/>
        <v>0</v>
      </c>
      <c r="AL705" s="648">
        <f t="shared" si="105"/>
        <v>0</v>
      </c>
      <c r="AM705" s="293">
        <f t="shared" si="106"/>
        <v>0</v>
      </c>
      <c r="AN705" s="294" t="str">
        <f>IF(AM705=0,"",
IF(SUM($AM$47:AM705)=1,AO705,
IF($AM$1547&gt;SUM($AM$47:AM705),_xlfn.CONCAT(", ",AO705),
IF($AM$1547=SUM($AM$47:AM705),_xlfn.CONCAT(" y ",AO705)))))</f>
        <v/>
      </c>
      <c r="AO705" s="89" t="s">
        <v>7178</v>
      </c>
      <c r="AQ705" s="477">
        <f t="shared" si="107"/>
        <v>0</v>
      </c>
      <c r="AR705" s="321">
        <f t="shared" si="108"/>
        <v>0</v>
      </c>
      <c r="AS705" s="293">
        <f t="shared" si="109"/>
        <v>0</v>
      </c>
      <c r="AT705" s="294" t="str">
        <f>IF(AS705=0,"",
IF(SUM($AS$47:AS705)=1,AU705,
IF($AS$1547&gt;SUM($AS$47:AS705),_xlfn.CONCAT(", ",AU705),
IF($AS$1547=SUM($AS$47:AS705),_xlfn.CONCAT(" y ",AU705)))))</f>
        <v/>
      </c>
      <c r="AU705" s="89" t="s">
        <v>7178</v>
      </c>
    </row>
    <row r="706" spans="1:47" ht="15" customHeight="1">
      <c r="A706" s="64"/>
      <c r="B706" s="11"/>
      <c r="C706" s="1021" t="s">
        <v>7179</v>
      </c>
      <c r="D706" s="890"/>
      <c r="E706" s="997"/>
      <c r="F706" s="884"/>
      <c r="G706" s="884"/>
      <c r="H706" s="884"/>
      <c r="I706" s="884"/>
      <c r="J706" s="884"/>
      <c r="K706" s="885"/>
      <c r="L706" s="1027"/>
      <c r="M706" s="884"/>
      <c r="N706" s="884"/>
      <c r="O706" s="885"/>
      <c r="P706" s="1027"/>
      <c r="Q706" s="884"/>
      <c r="R706" s="884"/>
      <c r="S706" s="885"/>
      <c r="T706" s="991"/>
      <c r="U706" s="884"/>
      <c r="V706" s="884"/>
      <c r="W706" s="885"/>
      <c r="X706" s="796"/>
      <c r="Y706" s="796"/>
      <c r="Z706" s="796"/>
      <c r="AA706" s="796"/>
      <c r="AB706" s="796"/>
      <c r="AC706" s="796"/>
      <c r="AD706" s="796"/>
      <c r="AG706" s="323" t="b">
        <f t="shared" si="100"/>
        <v>0</v>
      </c>
      <c r="AH706" s="1" t="str">
        <f t="shared" si="101"/>
        <v/>
      </c>
      <c r="AI706" s="323" t="b">
        <f t="shared" si="102"/>
        <v>0</v>
      </c>
      <c r="AJ706" s="1" t="str">
        <f t="shared" si="103"/>
        <v/>
      </c>
      <c r="AK706" s="323" t="b">
        <f t="shared" si="104"/>
        <v>0</v>
      </c>
      <c r="AL706" s="648">
        <f t="shared" si="105"/>
        <v>0</v>
      </c>
      <c r="AM706" s="293">
        <f t="shared" si="106"/>
        <v>0</v>
      </c>
      <c r="AN706" s="294" t="str">
        <f>IF(AM706=0,"",
IF(SUM($AM$47:AM706)=1,AO706,
IF($AM$1547&gt;SUM($AM$47:AM706),_xlfn.CONCAT(", ",AO706),
IF($AM$1547=SUM($AM$47:AM706),_xlfn.CONCAT(" y ",AO706)))))</f>
        <v/>
      </c>
      <c r="AO706" s="89" t="s">
        <v>7180</v>
      </c>
      <c r="AQ706" s="477">
        <f t="shared" si="107"/>
        <v>0</v>
      </c>
      <c r="AR706" s="321">
        <f t="shared" si="108"/>
        <v>0</v>
      </c>
      <c r="AS706" s="293">
        <f t="shared" si="109"/>
        <v>0</v>
      </c>
      <c r="AT706" s="294" t="str">
        <f>IF(AS706=0,"",
IF(SUM($AS$47:AS706)=1,AU706,
IF($AS$1547&gt;SUM($AS$47:AS706),_xlfn.CONCAT(", ",AU706),
IF($AS$1547=SUM($AS$47:AS706),_xlfn.CONCAT(" y ",AU706)))))</f>
        <v/>
      </c>
      <c r="AU706" s="89" t="s">
        <v>7180</v>
      </c>
    </row>
    <row r="707" spans="1:47" ht="15" customHeight="1">
      <c r="A707" s="64"/>
      <c r="B707" s="11"/>
      <c r="C707" s="1021" t="s">
        <v>7181</v>
      </c>
      <c r="D707" s="890"/>
      <c r="E707" s="997"/>
      <c r="F707" s="884"/>
      <c r="G707" s="884"/>
      <c r="H707" s="884"/>
      <c r="I707" s="884"/>
      <c r="J707" s="884"/>
      <c r="K707" s="885"/>
      <c r="L707" s="1027"/>
      <c r="M707" s="884"/>
      <c r="N707" s="884"/>
      <c r="O707" s="885"/>
      <c r="P707" s="1027"/>
      <c r="Q707" s="884"/>
      <c r="R707" s="884"/>
      <c r="S707" s="885"/>
      <c r="T707" s="991"/>
      <c r="U707" s="884"/>
      <c r="V707" s="884"/>
      <c r="W707" s="885"/>
      <c r="X707" s="796"/>
      <c r="Y707" s="796"/>
      <c r="Z707" s="796"/>
      <c r="AA707" s="796"/>
      <c r="AB707" s="796"/>
      <c r="AC707" s="796"/>
      <c r="AD707" s="796"/>
      <c r="AG707" s="323" t="b">
        <f t="shared" si="100"/>
        <v>0</v>
      </c>
      <c r="AH707" s="1" t="str">
        <f t="shared" si="101"/>
        <v/>
      </c>
      <c r="AI707" s="323" t="b">
        <f t="shared" si="102"/>
        <v>0</v>
      </c>
      <c r="AJ707" s="1" t="str">
        <f t="shared" si="103"/>
        <v/>
      </c>
      <c r="AK707" s="323" t="b">
        <f t="shared" si="104"/>
        <v>0</v>
      </c>
      <c r="AL707" s="648">
        <f t="shared" si="105"/>
        <v>0</v>
      </c>
      <c r="AM707" s="293">
        <f t="shared" si="106"/>
        <v>0</v>
      </c>
      <c r="AN707" s="294" t="str">
        <f>IF(AM707=0,"",
IF(SUM($AM$47:AM707)=1,AO707,
IF($AM$1547&gt;SUM($AM$47:AM707),_xlfn.CONCAT(", ",AO707),
IF($AM$1547=SUM($AM$47:AM707),_xlfn.CONCAT(" y ",AO707)))))</f>
        <v/>
      </c>
      <c r="AO707" s="89" t="s">
        <v>7182</v>
      </c>
      <c r="AQ707" s="477">
        <f t="shared" si="107"/>
        <v>0</v>
      </c>
      <c r="AR707" s="321">
        <f t="shared" si="108"/>
        <v>0</v>
      </c>
      <c r="AS707" s="293">
        <f t="shared" si="109"/>
        <v>0</v>
      </c>
      <c r="AT707" s="294" t="str">
        <f>IF(AS707=0,"",
IF(SUM($AS$47:AS707)=1,AU707,
IF($AS$1547&gt;SUM($AS$47:AS707),_xlfn.CONCAT(", ",AU707),
IF($AS$1547=SUM($AS$47:AS707),_xlfn.CONCAT(" y ",AU707)))))</f>
        <v/>
      </c>
      <c r="AU707" s="89" t="s">
        <v>7182</v>
      </c>
    </row>
    <row r="708" spans="1:47" ht="15" customHeight="1">
      <c r="A708" s="64"/>
      <c r="B708" s="11"/>
      <c r="C708" s="1021" t="s">
        <v>7183</v>
      </c>
      <c r="D708" s="890"/>
      <c r="E708" s="997"/>
      <c r="F708" s="884"/>
      <c r="G708" s="884"/>
      <c r="H708" s="884"/>
      <c r="I708" s="884"/>
      <c r="J708" s="884"/>
      <c r="K708" s="885"/>
      <c r="L708" s="1027"/>
      <c r="M708" s="884"/>
      <c r="N708" s="884"/>
      <c r="O708" s="885"/>
      <c r="P708" s="1027"/>
      <c r="Q708" s="884"/>
      <c r="R708" s="884"/>
      <c r="S708" s="885"/>
      <c r="T708" s="991"/>
      <c r="U708" s="884"/>
      <c r="V708" s="884"/>
      <c r="W708" s="885"/>
      <c r="X708" s="796"/>
      <c r="Y708" s="796"/>
      <c r="Z708" s="796"/>
      <c r="AA708" s="796"/>
      <c r="AB708" s="796"/>
      <c r="AC708" s="796"/>
      <c r="AD708" s="796"/>
      <c r="AG708" s="323" t="b">
        <f t="shared" si="100"/>
        <v>0</v>
      </c>
      <c r="AH708" s="1" t="str">
        <f t="shared" si="101"/>
        <v/>
      </c>
      <c r="AI708" s="323" t="b">
        <f t="shared" si="102"/>
        <v>0</v>
      </c>
      <c r="AJ708" s="1" t="str">
        <f t="shared" si="103"/>
        <v/>
      </c>
      <c r="AK708" s="323" t="b">
        <f t="shared" si="104"/>
        <v>0</v>
      </c>
      <c r="AL708" s="648">
        <f t="shared" si="105"/>
        <v>0</v>
      </c>
      <c r="AM708" s="293">
        <f t="shared" si="106"/>
        <v>0</v>
      </c>
      <c r="AN708" s="294" t="str">
        <f>IF(AM708=0,"",
IF(SUM($AM$47:AM708)=1,AO708,
IF($AM$1547&gt;SUM($AM$47:AM708),_xlfn.CONCAT(", ",AO708),
IF($AM$1547=SUM($AM$47:AM708),_xlfn.CONCAT(" y ",AO708)))))</f>
        <v/>
      </c>
      <c r="AO708" s="89" t="s">
        <v>7184</v>
      </c>
      <c r="AQ708" s="477">
        <f t="shared" si="107"/>
        <v>0</v>
      </c>
      <c r="AR708" s="321">
        <f t="shared" si="108"/>
        <v>0</v>
      </c>
      <c r="AS708" s="293">
        <f t="shared" si="109"/>
        <v>0</v>
      </c>
      <c r="AT708" s="294" t="str">
        <f>IF(AS708=0,"",
IF(SUM($AS$47:AS708)=1,AU708,
IF($AS$1547&gt;SUM($AS$47:AS708),_xlfn.CONCAT(", ",AU708),
IF($AS$1547=SUM($AS$47:AS708),_xlfn.CONCAT(" y ",AU708)))))</f>
        <v/>
      </c>
      <c r="AU708" s="89" t="s">
        <v>7184</v>
      </c>
    </row>
    <row r="709" spans="1:47" ht="15" customHeight="1">
      <c r="A709" s="64"/>
      <c r="B709" s="11"/>
      <c r="C709" s="1021" t="s">
        <v>7185</v>
      </c>
      <c r="D709" s="890"/>
      <c r="E709" s="997"/>
      <c r="F709" s="884"/>
      <c r="G709" s="884"/>
      <c r="H709" s="884"/>
      <c r="I709" s="884"/>
      <c r="J709" s="884"/>
      <c r="K709" s="885"/>
      <c r="L709" s="1027"/>
      <c r="M709" s="884"/>
      <c r="N709" s="884"/>
      <c r="O709" s="885"/>
      <c r="P709" s="1027"/>
      <c r="Q709" s="884"/>
      <c r="R709" s="884"/>
      <c r="S709" s="885"/>
      <c r="T709" s="991"/>
      <c r="U709" s="884"/>
      <c r="V709" s="884"/>
      <c r="W709" s="885"/>
      <c r="X709" s="796"/>
      <c r="Y709" s="796"/>
      <c r="Z709" s="796"/>
      <c r="AA709" s="796"/>
      <c r="AB709" s="796"/>
      <c r="AC709" s="796"/>
      <c r="AD709" s="796"/>
      <c r="AG709" s="323" t="b">
        <f t="shared" si="100"/>
        <v>0</v>
      </c>
      <c r="AH709" s="1" t="str">
        <f t="shared" si="101"/>
        <v/>
      </c>
      <c r="AI709" s="323" t="b">
        <f t="shared" si="102"/>
        <v>0</v>
      </c>
      <c r="AJ709" s="1" t="str">
        <f t="shared" si="103"/>
        <v/>
      </c>
      <c r="AK709" s="323" t="b">
        <f t="shared" si="104"/>
        <v>0</v>
      </c>
      <c r="AL709" s="648">
        <f t="shared" si="105"/>
        <v>0</v>
      </c>
      <c r="AM709" s="293">
        <f t="shared" si="106"/>
        <v>0</v>
      </c>
      <c r="AN709" s="294" t="str">
        <f>IF(AM709=0,"",
IF(SUM($AM$47:AM709)=1,AO709,
IF($AM$1547&gt;SUM($AM$47:AM709),_xlfn.CONCAT(", ",AO709),
IF($AM$1547=SUM($AM$47:AM709),_xlfn.CONCAT(" y ",AO709)))))</f>
        <v/>
      </c>
      <c r="AO709" s="89" t="s">
        <v>7186</v>
      </c>
      <c r="AQ709" s="477">
        <f t="shared" si="107"/>
        <v>0</v>
      </c>
      <c r="AR709" s="321">
        <f t="shared" si="108"/>
        <v>0</v>
      </c>
      <c r="AS709" s="293">
        <f t="shared" si="109"/>
        <v>0</v>
      </c>
      <c r="AT709" s="294" t="str">
        <f>IF(AS709=0,"",
IF(SUM($AS$47:AS709)=1,AU709,
IF($AS$1547&gt;SUM($AS$47:AS709),_xlfn.CONCAT(", ",AU709),
IF($AS$1547=SUM($AS$47:AS709),_xlfn.CONCAT(" y ",AU709)))))</f>
        <v/>
      </c>
      <c r="AU709" s="89" t="s">
        <v>7186</v>
      </c>
    </row>
    <row r="710" spans="1:47" ht="15" customHeight="1">
      <c r="A710" s="64"/>
      <c r="B710" s="11"/>
      <c r="C710" s="1021" t="s">
        <v>7187</v>
      </c>
      <c r="D710" s="890"/>
      <c r="E710" s="997"/>
      <c r="F710" s="884"/>
      <c r="G710" s="884"/>
      <c r="H710" s="884"/>
      <c r="I710" s="884"/>
      <c r="J710" s="884"/>
      <c r="K710" s="885"/>
      <c r="L710" s="1027"/>
      <c r="M710" s="884"/>
      <c r="N710" s="884"/>
      <c r="O710" s="885"/>
      <c r="P710" s="1027"/>
      <c r="Q710" s="884"/>
      <c r="R710" s="884"/>
      <c r="S710" s="885"/>
      <c r="T710" s="991"/>
      <c r="U710" s="884"/>
      <c r="V710" s="884"/>
      <c r="W710" s="885"/>
      <c r="X710" s="796"/>
      <c r="Y710" s="796"/>
      <c r="Z710" s="796"/>
      <c r="AA710" s="796"/>
      <c r="AB710" s="796"/>
      <c r="AC710" s="796"/>
      <c r="AD710" s="796"/>
      <c r="AG710" s="323" t="b">
        <f t="shared" si="100"/>
        <v>0</v>
      </c>
      <c r="AH710" s="1" t="str">
        <f t="shared" si="101"/>
        <v/>
      </c>
      <c r="AI710" s="323" t="b">
        <f t="shared" si="102"/>
        <v>0</v>
      </c>
      <c r="AJ710" s="1" t="str">
        <f t="shared" si="103"/>
        <v/>
      </c>
      <c r="AK710" s="323" t="b">
        <f t="shared" si="104"/>
        <v>0</v>
      </c>
      <c r="AL710" s="648">
        <f t="shared" si="105"/>
        <v>0</v>
      </c>
      <c r="AM710" s="293">
        <f t="shared" si="106"/>
        <v>0</v>
      </c>
      <c r="AN710" s="294" t="str">
        <f>IF(AM710=0,"",
IF(SUM($AM$47:AM710)=1,AO710,
IF($AM$1547&gt;SUM($AM$47:AM710),_xlfn.CONCAT(", ",AO710),
IF($AM$1547=SUM($AM$47:AM710),_xlfn.CONCAT(" y ",AO710)))))</f>
        <v/>
      </c>
      <c r="AO710" s="89" t="s">
        <v>7188</v>
      </c>
      <c r="AQ710" s="477">
        <f t="shared" si="107"/>
        <v>0</v>
      </c>
      <c r="AR710" s="321">
        <f t="shared" si="108"/>
        <v>0</v>
      </c>
      <c r="AS710" s="293">
        <f t="shared" si="109"/>
        <v>0</v>
      </c>
      <c r="AT710" s="294" t="str">
        <f>IF(AS710=0,"",
IF(SUM($AS$47:AS710)=1,AU710,
IF($AS$1547&gt;SUM($AS$47:AS710),_xlfn.CONCAT(", ",AU710),
IF($AS$1547=SUM($AS$47:AS710),_xlfn.CONCAT(" y ",AU710)))))</f>
        <v/>
      </c>
      <c r="AU710" s="89" t="s">
        <v>7188</v>
      </c>
    </row>
    <row r="711" spans="1:47" ht="15" customHeight="1">
      <c r="A711" s="64"/>
      <c r="B711" s="11"/>
      <c r="C711" s="1021" t="s">
        <v>7189</v>
      </c>
      <c r="D711" s="890"/>
      <c r="E711" s="997"/>
      <c r="F711" s="884"/>
      <c r="G711" s="884"/>
      <c r="H711" s="884"/>
      <c r="I711" s="884"/>
      <c r="J711" s="884"/>
      <c r="K711" s="885"/>
      <c r="L711" s="1027"/>
      <c r="M711" s="884"/>
      <c r="N711" s="884"/>
      <c r="O711" s="885"/>
      <c r="P711" s="1027"/>
      <c r="Q711" s="884"/>
      <c r="R711" s="884"/>
      <c r="S711" s="885"/>
      <c r="T711" s="991"/>
      <c r="U711" s="884"/>
      <c r="V711" s="884"/>
      <c r="W711" s="885"/>
      <c r="X711" s="796"/>
      <c r="Y711" s="796"/>
      <c r="Z711" s="796"/>
      <c r="AA711" s="796"/>
      <c r="AB711" s="796"/>
      <c r="AC711" s="796"/>
      <c r="AD711" s="796"/>
      <c r="AG711" s="323" t="b">
        <f t="shared" si="100"/>
        <v>0</v>
      </c>
      <c r="AH711" s="1" t="str">
        <f t="shared" si="101"/>
        <v/>
      </c>
      <c r="AI711" s="323" t="b">
        <f t="shared" si="102"/>
        <v>0</v>
      </c>
      <c r="AJ711" s="1" t="str">
        <f t="shared" si="103"/>
        <v/>
      </c>
      <c r="AK711" s="323" t="b">
        <f t="shared" si="104"/>
        <v>0</v>
      </c>
      <c r="AL711" s="648">
        <f t="shared" si="105"/>
        <v>0</v>
      </c>
      <c r="AM711" s="293">
        <f t="shared" si="106"/>
        <v>0</v>
      </c>
      <c r="AN711" s="294" t="str">
        <f>IF(AM711=0,"",
IF(SUM($AM$47:AM711)=1,AO711,
IF($AM$1547&gt;SUM($AM$47:AM711),_xlfn.CONCAT(", ",AO711),
IF($AM$1547=SUM($AM$47:AM711),_xlfn.CONCAT(" y ",AO711)))))</f>
        <v/>
      </c>
      <c r="AO711" s="89" t="s">
        <v>7190</v>
      </c>
      <c r="AQ711" s="477">
        <f t="shared" si="107"/>
        <v>0</v>
      </c>
      <c r="AR711" s="321">
        <f t="shared" si="108"/>
        <v>0</v>
      </c>
      <c r="AS711" s="293">
        <f t="shared" si="109"/>
        <v>0</v>
      </c>
      <c r="AT711" s="294" t="str">
        <f>IF(AS711=0,"",
IF(SUM($AS$47:AS711)=1,AU711,
IF($AS$1547&gt;SUM($AS$47:AS711),_xlfn.CONCAT(", ",AU711),
IF($AS$1547=SUM($AS$47:AS711),_xlfn.CONCAT(" y ",AU711)))))</f>
        <v/>
      </c>
      <c r="AU711" s="89" t="s">
        <v>7190</v>
      </c>
    </row>
    <row r="712" spans="1:47" ht="15" customHeight="1">
      <c r="A712" s="64"/>
      <c r="B712" s="11"/>
      <c r="C712" s="1021" t="s">
        <v>7191</v>
      </c>
      <c r="D712" s="890"/>
      <c r="E712" s="997"/>
      <c r="F712" s="884"/>
      <c r="G712" s="884"/>
      <c r="H712" s="884"/>
      <c r="I712" s="884"/>
      <c r="J712" s="884"/>
      <c r="K712" s="885"/>
      <c r="L712" s="1027"/>
      <c r="M712" s="884"/>
      <c r="N712" s="884"/>
      <c r="O712" s="885"/>
      <c r="P712" s="1027"/>
      <c r="Q712" s="884"/>
      <c r="R712" s="884"/>
      <c r="S712" s="885"/>
      <c r="T712" s="991"/>
      <c r="U712" s="884"/>
      <c r="V712" s="884"/>
      <c r="W712" s="885"/>
      <c r="X712" s="796"/>
      <c r="Y712" s="796"/>
      <c r="Z712" s="796"/>
      <c r="AA712" s="796"/>
      <c r="AB712" s="796"/>
      <c r="AC712" s="796"/>
      <c r="AD712" s="796"/>
      <c r="AG712" s="323" t="b">
        <f t="shared" si="100"/>
        <v>0</v>
      </c>
      <c r="AH712" s="1" t="str">
        <f t="shared" si="101"/>
        <v/>
      </c>
      <c r="AI712" s="323" t="b">
        <f t="shared" si="102"/>
        <v>0</v>
      </c>
      <c r="AJ712" s="1" t="str">
        <f t="shared" si="103"/>
        <v/>
      </c>
      <c r="AK712" s="323" t="b">
        <f t="shared" si="104"/>
        <v>0</v>
      </c>
      <c r="AL712" s="648">
        <f t="shared" si="105"/>
        <v>0</v>
      </c>
      <c r="AM712" s="293">
        <f t="shared" si="106"/>
        <v>0</v>
      </c>
      <c r="AN712" s="294" t="str">
        <f>IF(AM712=0,"",
IF(SUM($AM$47:AM712)=1,AO712,
IF($AM$1547&gt;SUM($AM$47:AM712),_xlfn.CONCAT(", ",AO712),
IF($AM$1547=SUM($AM$47:AM712),_xlfn.CONCAT(" y ",AO712)))))</f>
        <v/>
      </c>
      <c r="AO712" s="89" t="s">
        <v>7192</v>
      </c>
      <c r="AQ712" s="477">
        <f t="shared" si="107"/>
        <v>0</v>
      </c>
      <c r="AR712" s="321">
        <f t="shared" si="108"/>
        <v>0</v>
      </c>
      <c r="AS712" s="293">
        <f t="shared" si="109"/>
        <v>0</v>
      </c>
      <c r="AT712" s="294" t="str">
        <f>IF(AS712=0,"",
IF(SUM($AS$47:AS712)=1,AU712,
IF($AS$1547&gt;SUM($AS$47:AS712),_xlfn.CONCAT(", ",AU712),
IF($AS$1547=SUM($AS$47:AS712),_xlfn.CONCAT(" y ",AU712)))))</f>
        <v/>
      </c>
      <c r="AU712" s="89" t="s">
        <v>7192</v>
      </c>
    </row>
    <row r="713" spans="1:47" ht="15" customHeight="1">
      <c r="A713" s="64"/>
      <c r="B713" s="11"/>
      <c r="C713" s="1021" t="s">
        <v>7193</v>
      </c>
      <c r="D713" s="890"/>
      <c r="E713" s="997"/>
      <c r="F713" s="884"/>
      <c r="G713" s="884"/>
      <c r="H713" s="884"/>
      <c r="I713" s="884"/>
      <c r="J713" s="884"/>
      <c r="K713" s="885"/>
      <c r="L713" s="1027"/>
      <c r="M713" s="884"/>
      <c r="N713" s="884"/>
      <c r="O713" s="885"/>
      <c r="P713" s="1027"/>
      <c r="Q713" s="884"/>
      <c r="R713" s="884"/>
      <c r="S713" s="885"/>
      <c r="T713" s="991"/>
      <c r="U713" s="884"/>
      <c r="V713" s="884"/>
      <c r="W713" s="885"/>
      <c r="X713" s="796"/>
      <c r="Y713" s="796"/>
      <c r="Z713" s="796"/>
      <c r="AA713" s="796"/>
      <c r="AB713" s="796"/>
      <c r="AC713" s="796"/>
      <c r="AD713" s="796"/>
      <c r="AG713" s="323" t="b">
        <f t="shared" si="100"/>
        <v>0</v>
      </c>
      <c r="AH713" s="1" t="str">
        <f t="shared" si="101"/>
        <v/>
      </c>
      <c r="AI713" s="323" t="b">
        <f t="shared" si="102"/>
        <v>0</v>
      </c>
      <c r="AJ713" s="1" t="str">
        <f t="shared" si="103"/>
        <v/>
      </c>
      <c r="AK713" s="323" t="b">
        <f t="shared" si="104"/>
        <v>0</v>
      </c>
      <c r="AL713" s="648">
        <f t="shared" si="105"/>
        <v>0</v>
      </c>
      <c r="AM713" s="293">
        <f t="shared" si="106"/>
        <v>0</v>
      </c>
      <c r="AN713" s="294" t="str">
        <f>IF(AM713=0,"",
IF(SUM($AM$47:AM713)=1,AO713,
IF($AM$1547&gt;SUM($AM$47:AM713),_xlfn.CONCAT(", ",AO713),
IF($AM$1547=SUM($AM$47:AM713),_xlfn.CONCAT(" y ",AO713)))))</f>
        <v/>
      </c>
      <c r="AO713" s="89" t="s">
        <v>7194</v>
      </c>
      <c r="AQ713" s="477">
        <f t="shared" si="107"/>
        <v>0</v>
      </c>
      <c r="AR713" s="321">
        <f t="shared" si="108"/>
        <v>0</v>
      </c>
      <c r="AS713" s="293">
        <f t="shared" si="109"/>
        <v>0</v>
      </c>
      <c r="AT713" s="294" t="str">
        <f>IF(AS713=0,"",
IF(SUM($AS$47:AS713)=1,AU713,
IF($AS$1547&gt;SUM($AS$47:AS713),_xlfn.CONCAT(", ",AU713),
IF($AS$1547=SUM($AS$47:AS713),_xlfn.CONCAT(" y ",AU713)))))</f>
        <v/>
      </c>
      <c r="AU713" s="89" t="s">
        <v>7194</v>
      </c>
    </row>
    <row r="714" spans="1:47" ht="15" customHeight="1">
      <c r="A714" s="64"/>
      <c r="B714" s="11"/>
      <c r="C714" s="1021" t="s">
        <v>7195</v>
      </c>
      <c r="D714" s="890"/>
      <c r="E714" s="997"/>
      <c r="F714" s="884"/>
      <c r="G714" s="884"/>
      <c r="H714" s="884"/>
      <c r="I714" s="884"/>
      <c r="J714" s="884"/>
      <c r="K714" s="885"/>
      <c r="L714" s="1027"/>
      <c r="M714" s="884"/>
      <c r="N714" s="884"/>
      <c r="O714" s="885"/>
      <c r="P714" s="1027"/>
      <c r="Q714" s="884"/>
      <c r="R714" s="884"/>
      <c r="S714" s="885"/>
      <c r="T714" s="991"/>
      <c r="U714" s="884"/>
      <c r="V714" s="884"/>
      <c r="W714" s="885"/>
      <c r="X714" s="796"/>
      <c r="Y714" s="796"/>
      <c r="Z714" s="796"/>
      <c r="AA714" s="796"/>
      <c r="AB714" s="796"/>
      <c r="AC714" s="796"/>
      <c r="AD714" s="796"/>
      <c r="AG714" s="323" t="b">
        <f t="shared" si="100"/>
        <v>0</v>
      </c>
      <c r="AH714" s="1" t="str">
        <f t="shared" si="101"/>
        <v/>
      </c>
      <c r="AI714" s="323" t="b">
        <f t="shared" si="102"/>
        <v>0</v>
      </c>
      <c r="AJ714" s="1" t="str">
        <f t="shared" si="103"/>
        <v/>
      </c>
      <c r="AK714" s="323" t="b">
        <f t="shared" si="104"/>
        <v>0</v>
      </c>
      <c r="AL714" s="648">
        <f t="shared" si="105"/>
        <v>0</v>
      </c>
      <c r="AM714" s="293">
        <f t="shared" si="106"/>
        <v>0</v>
      </c>
      <c r="AN714" s="294" t="str">
        <f>IF(AM714=0,"",
IF(SUM($AM$47:AM714)=1,AO714,
IF($AM$1547&gt;SUM($AM$47:AM714),_xlfn.CONCAT(", ",AO714),
IF($AM$1547=SUM($AM$47:AM714),_xlfn.CONCAT(" y ",AO714)))))</f>
        <v/>
      </c>
      <c r="AO714" s="89" t="s">
        <v>7196</v>
      </c>
      <c r="AQ714" s="477">
        <f t="shared" si="107"/>
        <v>0</v>
      </c>
      <c r="AR714" s="321">
        <f t="shared" si="108"/>
        <v>0</v>
      </c>
      <c r="AS714" s="293">
        <f t="shared" si="109"/>
        <v>0</v>
      </c>
      <c r="AT714" s="294" t="str">
        <f>IF(AS714=0,"",
IF(SUM($AS$47:AS714)=1,AU714,
IF($AS$1547&gt;SUM($AS$47:AS714),_xlfn.CONCAT(", ",AU714),
IF($AS$1547=SUM($AS$47:AS714),_xlfn.CONCAT(" y ",AU714)))))</f>
        <v/>
      </c>
      <c r="AU714" s="89" t="s">
        <v>7196</v>
      </c>
    </row>
    <row r="715" spans="1:47" ht="15" customHeight="1">
      <c r="A715" s="64"/>
      <c r="B715" s="11"/>
      <c r="C715" s="1021" t="s">
        <v>7197</v>
      </c>
      <c r="D715" s="890"/>
      <c r="E715" s="997"/>
      <c r="F715" s="884"/>
      <c r="G715" s="884"/>
      <c r="H715" s="884"/>
      <c r="I715" s="884"/>
      <c r="J715" s="884"/>
      <c r="K715" s="885"/>
      <c r="L715" s="1027"/>
      <c r="M715" s="884"/>
      <c r="N715" s="884"/>
      <c r="O715" s="885"/>
      <c r="P715" s="1027"/>
      <c r="Q715" s="884"/>
      <c r="R715" s="884"/>
      <c r="S715" s="885"/>
      <c r="T715" s="991"/>
      <c r="U715" s="884"/>
      <c r="V715" s="884"/>
      <c r="W715" s="885"/>
      <c r="X715" s="796"/>
      <c r="Y715" s="796"/>
      <c r="Z715" s="796"/>
      <c r="AA715" s="796"/>
      <c r="AB715" s="796"/>
      <c r="AC715" s="796"/>
      <c r="AD715" s="796"/>
      <c r="AG715" s="323" t="b">
        <f t="shared" si="100"/>
        <v>0</v>
      </c>
      <c r="AH715" s="1" t="str">
        <f t="shared" si="101"/>
        <v/>
      </c>
      <c r="AI715" s="323" t="b">
        <f t="shared" si="102"/>
        <v>0</v>
      </c>
      <c r="AJ715" s="1" t="str">
        <f t="shared" si="103"/>
        <v/>
      </c>
      <c r="AK715" s="323" t="b">
        <f t="shared" si="104"/>
        <v>0</v>
      </c>
      <c r="AL715" s="648">
        <f t="shared" si="105"/>
        <v>0</v>
      </c>
      <c r="AM715" s="293">
        <f t="shared" si="106"/>
        <v>0</v>
      </c>
      <c r="AN715" s="294" t="str">
        <f>IF(AM715=0,"",
IF(SUM($AM$47:AM715)=1,AO715,
IF($AM$1547&gt;SUM($AM$47:AM715),_xlfn.CONCAT(", ",AO715),
IF($AM$1547=SUM($AM$47:AM715),_xlfn.CONCAT(" y ",AO715)))))</f>
        <v/>
      </c>
      <c r="AO715" s="89" t="s">
        <v>7198</v>
      </c>
      <c r="AQ715" s="477">
        <f t="shared" si="107"/>
        <v>0</v>
      </c>
      <c r="AR715" s="321">
        <f t="shared" si="108"/>
        <v>0</v>
      </c>
      <c r="AS715" s="293">
        <f t="shared" si="109"/>
        <v>0</v>
      </c>
      <c r="AT715" s="294" t="str">
        <f>IF(AS715=0,"",
IF(SUM($AS$47:AS715)=1,AU715,
IF($AS$1547&gt;SUM($AS$47:AS715),_xlfn.CONCAT(", ",AU715),
IF($AS$1547=SUM($AS$47:AS715),_xlfn.CONCAT(" y ",AU715)))))</f>
        <v/>
      </c>
      <c r="AU715" s="89" t="s">
        <v>7198</v>
      </c>
    </row>
    <row r="716" spans="1:47" ht="15" customHeight="1">
      <c r="A716" s="64"/>
      <c r="B716" s="11"/>
      <c r="C716" s="1021" t="s">
        <v>7199</v>
      </c>
      <c r="D716" s="890"/>
      <c r="E716" s="997"/>
      <c r="F716" s="884"/>
      <c r="G716" s="884"/>
      <c r="H716" s="884"/>
      <c r="I716" s="884"/>
      <c r="J716" s="884"/>
      <c r="K716" s="885"/>
      <c r="L716" s="1027"/>
      <c r="M716" s="884"/>
      <c r="N716" s="884"/>
      <c r="O716" s="885"/>
      <c r="P716" s="1027"/>
      <c r="Q716" s="884"/>
      <c r="R716" s="884"/>
      <c r="S716" s="885"/>
      <c r="T716" s="991"/>
      <c r="U716" s="884"/>
      <c r="V716" s="884"/>
      <c r="W716" s="885"/>
      <c r="X716" s="796"/>
      <c r="Y716" s="796"/>
      <c r="Z716" s="796"/>
      <c r="AA716" s="796"/>
      <c r="AB716" s="796"/>
      <c r="AC716" s="796"/>
      <c r="AD716" s="796"/>
      <c r="AG716" s="323" t="b">
        <f t="shared" si="100"/>
        <v>0</v>
      </c>
      <c r="AH716" s="1" t="str">
        <f t="shared" si="101"/>
        <v/>
      </c>
      <c r="AI716" s="323" t="b">
        <f t="shared" si="102"/>
        <v>0</v>
      </c>
      <c r="AJ716" s="1" t="str">
        <f t="shared" si="103"/>
        <v/>
      </c>
      <c r="AK716" s="323" t="b">
        <f t="shared" si="104"/>
        <v>0</v>
      </c>
      <c r="AL716" s="648">
        <f t="shared" si="105"/>
        <v>0</v>
      </c>
      <c r="AM716" s="293">
        <f t="shared" si="106"/>
        <v>0</v>
      </c>
      <c r="AN716" s="294" t="str">
        <f>IF(AM716=0,"",
IF(SUM($AM$47:AM716)=1,AO716,
IF($AM$1547&gt;SUM($AM$47:AM716),_xlfn.CONCAT(", ",AO716),
IF($AM$1547=SUM($AM$47:AM716),_xlfn.CONCAT(" y ",AO716)))))</f>
        <v/>
      </c>
      <c r="AO716" s="89" t="s">
        <v>7200</v>
      </c>
      <c r="AQ716" s="477">
        <f t="shared" si="107"/>
        <v>0</v>
      </c>
      <c r="AR716" s="321">
        <f t="shared" si="108"/>
        <v>0</v>
      </c>
      <c r="AS716" s="293">
        <f t="shared" si="109"/>
        <v>0</v>
      </c>
      <c r="AT716" s="294" t="str">
        <f>IF(AS716=0,"",
IF(SUM($AS$47:AS716)=1,AU716,
IF($AS$1547&gt;SUM($AS$47:AS716),_xlfn.CONCAT(", ",AU716),
IF($AS$1547=SUM($AS$47:AS716),_xlfn.CONCAT(" y ",AU716)))))</f>
        <v/>
      </c>
      <c r="AU716" s="89" t="s">
        <v>7200</v>
      </c>
    </row>
    <row r="717" spans="1:47" ht="15" customHeight="1">
      <c r="A717" s="64"/>
      <c r="B717" s="11"/>
      <c r="C717" s="1021" t="s">
        <v>7201</v>
      </c>
      <c r="D717" s="890"/>
      <c r="E717" s="997"/>
      <c r="F717" s="884"/>
      <c r="G717" s="884"/>
      <c r="H717" s="884"/>
      <c r="I717" s="884"/>
      <c r="J717" s="884"/>
      <c r="K717" s="885"/>
      <c r="L717" s="1027"/>
      <c r="M717" s="884"/>
      <c r="N717" s="884"/>
      <c r="O717" s="885"/>
      <c r="P717" s="1027"/>
      <c r="Q717" s="884"/>
      <c r="R717" s="884"/>
      <c r="S717" s="885"/>
      <c r="T717" s="991"/>
      <c r="U717" s="884"/>
      <c r="V717" s="884"/>
      <c r="W717" s="885"/>
      <c r="X717" s="796"/>
      <c r="Y717" s="796"/>
      <c r="Z717" s="796"/>
      <c r="AA717" s="796"/>
      <c r="AB717" s="796"/>
      <c r="AC717" s="796"/>
      <c r="AD717" s="796"/>
      <c r="AG717" s="323" t="b">
        <f t="shared" si="100"/>
        <v>0</v>
      </c>
      <c r="AH717" s="1" t="str">
        <f t="shared" si="101"/>
        <v/>
      </c>
      <c r="AI717" s="323" t="b">
        <f t="shared" si="102"/>
        <v>0</v>
      </c>
      <c r="AJ717" s="1" t="str">
        <f t="shared" si="103"/>
        <v/>
      </c>
      <c r="AK717" s="323" t="b">
        <f t="shared" si="104"/>
        <v>0</v>
      </c>
      <c r="AL717" s="648">
        <f t="shared" si="105"/>
        <v>0</v>
      </c>
      <c r="AM717" s="293">
        <f t="shared" si="106"/>
        <v>0</v>
      </c>
      <c r="AN717" s="294" t="str">
        <f>IF(AM717=0,"",
IF(SUM($AM$47:AM717)=1,AO717,
IF($AM$1547&gt;SUM($AM$47:AM717),_xlfn.CONCAT(", ",AO717),
IF($AM$1547=SUM($AM$47:AM717),_xlfn.CONCAT(" y ",AO717)))))</f>
        <v/>
      </c>
      <c r="AO717" s="89" t="s">
        <v>7202</v>
      </c>
      <c r="AQ717" s="477">
        <f t="shared" si="107"/>
        <v>0</v>
      </c>
      <c r="AR717" s="321">
        <f t="shared" si="108"/>
        <v>0</v>
      </c>
      <c r="AS717" s="293">
        <f t="shared" si="109"/>
        <v>0</v>
      </c>
      <c r="AT717" s="294" t="str">
        <f>IF(AS717=0,"",
IF(SUM($AS$47:AS717)=1,AU717,
IF($AS$1547&gt;SUM($AS$47:AS717),_xlfn.CONCAT(", ",AU717),
IF($AS$1547=SUM($AS$47:AS717),_xlfn.CONCAT(" y ",AU717)))))</f>
        <v/>
      </c>
      <c r="AU717" s="89" t="s">
        <v>7202</v>
      </c>
    </row>
    <row r="718" spans="1:47" ht="15" customHeight="1">
      <c r="A718" s="64"/>
      <c r="B718" s="11"/>
      <c r="C718" s="1021" t="s">
        <v>7203</v>
      </c>
      <c r="D718" s="890"/>
      <c r="E718" s="997"/>
      <c r="F718" s="884"/>
      <c r="G718" s="884"/>
      <c r="H718" s="884"/>
      <c r="I718" s="884"/>
      <c r="J718" s="884"/>
      <c r="K718" s="885"/>
      <c r="L718" s="1027"/>
      <c r="M718" s="884"/>
      <c r="N718" s="884"/>
      <c r="O718" s="885"/>
      <c r="P718" s="1027"/>
      <c r="Q718" s="884"/>
      <c r="R718" s="884"/>
      <c r="S718" s="885"/>
      <c r="T718" s="991"/>
      <c r="U718" s="884"/>
      <c r="V718" s="884"/>
      <c r="W718" s="885"/>
      <c r="X718" s="796"/>
      <c r="Y718" s="796"/>
      <c r="Z718" s="796"/>
      <c r="AA718" s="796"/>
      <c r="AB718" s="796"/>
      <c r="AC718" s="796"/>
      <c r="AD718" s="796"/>
      <c r="AG718" s="323" t="b">
        <f t="shared" si="100"/>
        <v>0</v>
      </c>
      <c r="AH718" s="1" t="str">
        <f t="shared" si="101"/>
        <v/>
      </c>
      <c r="AI718" s="323" t="b">
        <f t="shared" si="102"/>
        <v>0</v>
      </c>
      <c r="AJ718" s="1" t="str">
        <f t="shared" si="103"/>
        <v/>
      </c>
      <c r="AK718" s="323" t="b">
        <f t="shared" si="104"/>
        <v>0</v>
      </c>
      <c r="AL718" s="648">
        <f t="shared" si="105"/>
        <v>0</v>
      </c>
      <c r="AM718" s="293">
        <f t="shared" si="106"/>
        <v>0</v>
      </c>
      <c r="AN718" s="294" t="str">
        <f>IF(AM718=0,"",
IF(SUM($AM$47:AM718)=1,AO718,
IF($AM$1547&gt;SUM($AM$47:AM718),_xlfn.CONCAT(", ",AO718),
IF($AM$1547=SUM($AM$47:AM718),_xlfn.CONCAT(" y ",AO718)))))</f>
        <v/>
      </c>
      <c r="AO718" s="89" t="s">
        <v>7204</v>
      </c>
      <c r="AQ718" s="477">
        <f t="shared" si="107"/>
        <v>0</v>
      </c>
      <c r="AR718" s="321">
        <f t="shared" si="108"/>
        <v>0</v>
      </c>
      <c r="AS718" s="293">
        <f t="shared" si="109"/>
        <v>0</v>
      </c>
      <c r="AT718" s="294" t="str">
        <f>IF(AS718=0,"",
IF(SUM($AS$47:AS718)=1,AU718,
IF($AS$1547&gt;SUM($AS$47:AS718),_xlfn.CONCAT(", ",AU718),
IF($AS$1547=SUM($AS$47:AS718),_xlfn.CONCAT(" y ",AU718)))))</f>
        <v/>
      </c>
      <c r="AU718" s="89" t="s">
        <v>7204</v>
      </c>
    </row>
    <row r="719" spans="1:47" ht="15" customHeight="1">
      <c r="A719" s="64"/>
      <c r="B719" s="11"/>
      <c r="C719" s="1021" t="s">
        <v>7205</v>
      </c>
      <c r="D719" s="890"/>
      <c r="E719" s="997"/>
      <c r="F719" s="884"/>
      <c r="G719" s="884"/>
      <c r="H719" s="884"/>
      <c r="I719" s="884"/>
      <c r="J719" s="884"/>
      <c r="K719" s="885"/>
      <c r="L719" s="1027"/>
      <c r="M719" s="884"/>
      <c r="N719" s="884"/>
      <c r="O719" s="885"/>
      <c r="P719" s="1027"/>
      <c r="Q719" s="884"/>
      <c r="R719" s="884"/>
      <c r="S719" s="885"/>
      <c r="T719" s="991"/>
      <c r="U719" s="884"/>
      <c r="V719" s="884"/>
      <c r="W719" s="885"/>
      <c r="X719" s="796"/>
      <c r="Y719" s="796"/>
      <c r="Z719" s="796"/>
      <c r="AA719" s="796"/>
      <c r="AB719" s="796"/>
      <c r="AC719" s="796"/>
      <c r="AD719" s="796"/>
      <c r="AG719" s="323" t="b">
        <f t="shared" si="100"/>
        <v>0</v>
      </c>
      <c r="AH719" s="1" t="str">
        <f t="shared" si="101"/>
        <v/>
      </c>
      <c r="AI719" s="323" t="b">
        <f t="shared" si="102"/>
        <v>0</v>
      </c>
      <c r="AJ719" s="1" t="str">
        <f t="shared" si="103"/>
        <v/>
      </c>
      <c r="AK719" s="323" t="b">
        <f t="shared" si="104"/>
        <v>0</v>
      </c>
      <c r="AL719" s="648">
        <f t="shared" si="105"/>
        <v>0</v>
      </c>
      <c r="AM719" s="293">
        <f t="shared" si="106"/>
        <v>0</v>
      </c>
      <c r="AN719" s="294" t="str">
        <f>IF(AM719=0,"",
IF(SUM($AM$47:AM719)=1,AO719,
IF($AM$1547&gt;SUM($AM$47:AM719),_xlfn.CONCAT(", ",AO719),
IF($AM$1547=SUM($AM$47:AM719),_xlfn.CONCAT(" y ",AO719)))))</f>
        <v/>
      </c>
      <c r="AO719" s="89" t="s">
        <v>7206</v>
      </c>
      <c r="AQ719" s="477">
        <f t="shared" si="107"/>
        <v>0</v>
      </c>
      <c r="AR719" s="321">
        <f t="shared" si="108"/>
        <v>0</v>
      </c>
      <c r="AS719" s="293">
        <f t="shared" si="109"/>
        <v>0</v>
      </c>
      <c r="AT719" s="294" t="str">
        <f>IF(AS719=0,"",
IF(SUM($AS$47:AS719)=1,AU719,
IF($AS$1547&gt;SUM($AS$47:AS719),_xlfn.CONCAT(", ",AU719),
IF($AS$1547=SUM($AS$47:AS719),_xlfn.CONCAT(" y ",AU719)))))</f>
        <v/>
      </c>
      <c r="AU719" s="89" t="s">
        <v>7206</v>
      </c>
    </row>
    <row r="720" spans="1:47" ht="15" customHeight="1">
      <c r="A720" s="64"/>
      <c r="B720" s="11"/>
      <c r="C720" s="1021" t="s">
        <v>7207</v>
      </c>
      <c r="D720" s="890"/>
      <c r="E720" s="997"/>
      <c r="F720" s="884"/>
      <c r="G720" s="884"/>
      <c r="H720" s="884"/>
      <c r="I720" s="884"/>
      <c r="J720" s="884"/>
      <c r="K720" s="885"/>
      <c r="L720" s="1027"/>
      <c r="M720" s="884"/>
      <c r="N720" s="884"/>
      <c r="O720" s="885"/>
      <c r="P720" s="1027"/>
      <c r="Q720" s="884"/>
      <c r="R720" s="884"/>
      <c r="S720" s="885"/>
      <c r="T720" s="991"/>
      <c r="U720" s="884"/>
      <c r="V720" s="884"/>
      <c r="W720" s="885"/>
      <c r="X720" s="796"/>
      <c r="Y720" s="796"/>
      <c r="Z720" s="796"/>
      <c r="AA720" s="796"/>
      <c r="AB720" s="796"/>
      <c r="AC720" s="796"/>
      <c r="AD720" s="796"/>
      <c r="AG720" s="323" t="b">
        <f t="shared" si="100"/>
        <v>0</v>
      </c>
      <c r="AH720" s="1" t="str">
        <f t="shared" si="101"/>
        <v/>
      </c>
      <c r="AI720" s="323" t="b">
        <f t="shared" si="102"/>
        <v>0</v>
      </c>
      <c r="AJ720" s="1" t="str">
        <f t="shared" si="103"/>
        <v/>
      </c>
      <c r="AK720" s="323" t="b">
        <f t="shared" si="104"/>
        <v>0</v>
      </c>
      <c r="AL720" s="648">
        <f t="shared" si="105"/>
        <v>0</v>
      </c>
      <c r="AM720" s="293">
        <f t="shared" si="106"/>
        <v>0</v>
      </c>
      <c r="AN720" s="294" t="str">
        <f>IF(AM720=0,"",
IF(SUM($AM$47:AM720)=1,AO720,
IF($AM$1547&gt;SUM($AM$47:AM720),_xlfn.CONCAT(", ",AO720),
IF($AM$1547=SUM($AM$47:AM720),_xlfn.CONCAT(" y ",AO720)))))</f>
        <v/>
      </c>
      <c r="AO720" s="89" t="s">
        <v>7208</v>
      </c>
      <c r="AQ720" s="477">
        <f t="shared" si="107"/>
        <v>0</v>
      </c>
      <c r="AR720" s="321">
        <f t="shared" si="108"/>
        <v>0</v>
      </c>
      <c r="AS720" s="293">
        <f t="shared" si="109"/>
        <v>0</v>
      </c>
      <c r="AT720" s="294" t="str">
        <f>IF(AS720=0,"",
IF(SUM($AS$47:AS720)=1,AU720,
IF($AS$1547&gt;SUM($AS$47:AS720),_xlfn.CONCAT(", ",AU720),
IF($AS$1547=SUM($AS$47:AS720),_xlfn.CONCAT(" y ",AU720)))))</f>
        <v/>
      </c>
      <c r="AU720" s="89" t="s">
        <v>7208</v>
      </c>
    </row>
    <row r="721" spans="1:47" ht="15" customHeight="1">
      <c r="A721" s="64"/>
      <c r="B721" s="11"/>
      <c r="C721" s="1021" t="s">
        <v>7209</v>
      </c>
      <c r="D721" s="890"/>
      <c r="E721" s="997"/>
      <c r="F721" s="884"/>
      <c r="G721" s="884"/>
      <c r="H721" s="884"/>
      <c r="I721" s="884"/>
      <c r="J721" s="884"/>
      <c r="K721" s="885"/>
      <c r="L721" s="1027"/>
      <c r="M721" s="884"/>
      <c r="N721" s="884"/>
      <c r="O721" s="885"/>
      <c r="P721" s="1027"/>
      <c r="Q721" s="884"/>
      <c r="R721" s="884"/>
      <c r="S721" s="885"/>
      <c r="T721" s="991"/>
      <c r="U721" s="884"/>
      <c r="V721" s="884"/>
      <c r="W721" s="885"/>
      <c r="X721" s="796"/>
      <c r="Y721" s="796"/>
      <c r="Z721" s="796"/>
      <c r="AA721" s="796"/>
      <c r="AB721" s="796"/>
      <c r="AC721" s="796"/>
      <c r="AD721" s="796"/>
      <c r="AG721" s="323" t="b">
        <f t="shared" si="100"/>
        <v>0</v>
      </c>
      <c r="AH721" s="1" t="str">
        <f t="shared" si="101"/>
        <v/>
      </c>
      <c r="AI721" s="323" t="b">
        <f t="shared" si="102"/>
        <v>0</v>
      </c>
      <c r="AJ721" s="1" t="str">
        <f t="shared" si="103"/>
        <v/>
      </c>
      <c r="AK721" s="323" t="b">
        <f t="shared" si="104"/>
        <v>0</v>
      </c>
      <c r="AL721" s="648">
        <f t="shared" si="105"/>
        <v>0</v>
      </c>
      <c r="AM721" s="293">
        <f t="shared" si="106"/>
        <v>0</v>
      </c>
      <c r="AN721" s="294" t="str">
        <f>IF(AM721=0,"",
IF(SUM($AM$47:AM721)=1,AO721,
IF($AM$1547&gt;SUM($AM$47:AM721),_xlfn.CONCAT(", ",AO721),
IF($AM$1547=SUM($AM$47:AM721),_xlfn.CONCAT(" y ",AO721)))))</f>
        <v/>
      </c>
      <c r="AO721" s="89" t="s">
        <v>7210</v>
      </c>
      <c r="AQ721" s="477">
        <f t="shared" si="107"/>
        <v>0</v>
      </c>
      <c r="AR721" s="321">
        <f t="shared" si="108"/>
        <v>0</v>
      </c>
      <c r="AS721" s="293">
        <f t="shared" si="109"/>
        <v>0</v>
      </c>
      <c r="AT721" s="294" t="str">
        <f>IF(AS721=0,"",
IF(SUM($AS$47:AS721)=1,AU721,
IF($AS$1547&gt;SUM($AS$47:AS721),_xlfn.CONCAT(", ",AU721),
IF($AS$1547=SUM($AS$47:AS721),_xlfn.CONCAT(" y ",AU721)))))</f>
        <v/>
      </c>
      <c r="AU721" s="89" t="s">
        <v>7210</v>
      </c>
    </row>
    <row r="722" spans="1:47" ht="15" customHeight="1">
      <c r="A722" s="64"/>
      <c r="B722" s="11"/>
      <c r="C722" s="1021" t="s">
        <v>7211</v>
      </c>
      <c r="D722" s="890"/>
      <c r="E722" s="997"/>
      <c r="F722" s="884"/>
      <c r="G722" s="884"/>
      <c r="H722" s="884"/>
      <c r="I722" s="884"/>
      <c r="J722" s="884"/>
      <c r="K722" s="885"/>
      <c r="L722" s="1027"/>
      <c r="M722" s="884"/>
      <c r="N722" s="884"/>
      <c r="O722" s="885"/>
      <c r="P722" s="1027"/>
      <c r="Q722" s="884"/>
      <c r="R722" s="884"/>
      <c r="S722" s="885"/>
      <c r="T722" s="991"/>
      <c r="U722" s="884"/>
      <c r="V722" s="884"/>
      <c r="W722" s="885"/>
      <c r="X722" s="796"/>
      <c r="Y722" s="796"/>
      <c r="Z722" s="796"/>
      <c r="AA722" s="796"/>
      <c r="AB722" s="796"/>
      <c r="AC722" s="796"/>
      <c r="AD722" s="796"/>
      <c r="AG722" s="323" t="b">
        <f t="shared" si="100"/>
        <v>0</v>
      </c>
      <c r="AH722" s="1" t="str">
        <f t="shared" si="101"/>
        <v/>
      </c>
      <c r="AI722" s="323" t="b">
        <f t="shared" si="102"/>
        <v>0</v>
      </c>
      <c r="AJ722" s="1" t="str">
        <f t="shared" si="103"/>
        <v/>
      </c>
      <c r="AK722" s="323" t="b">
        <f t="shared" si="104"/>
        <v>0</v>
      </c>
      <c r="AL722" s="648">
        <f t="shared" si="105"/>
        <v>0</v>
      </c>
      <c r="AM722" s="293">
        <f t="shared" si="106"/>
        <v>0</v>
      </c>
      <c r="AN722" s="294" t="str">
        <f>IF(AM722=0,"",
IF(SUM($AM$47:AM722)=1,AO722,
IF($AM$1547&gt;SUM($AM$47:AM722),_xlfn.CONCAT(", ",AO722),
IF($AM$1547=SUM($AM$47:AM722),_xlfn.CONCAT(" y ",AO722)))))</f>
        <v/>
      </c>
      <c r="AO722" s="89" t="s">
        <v>7212</v>
      </c>
      <c r="AQ722" s="477">
        <f t="shared" si="107"/>
        <v>0</v>
      </c>
      <c r="AR722" s="321">
        <f t="shared" si="108"/>
        <v>0</v>
      </c>
      <c r="AS722" s="293">
        <f t="shared" si="109"/>
        <v>0</v>
      </c>
      <c r="AT722" s="294" t="str">
        <f>IF(AS722=0,"",
IF(SUM($AS$47:AS722)=1,AU722,
IF($AS$1547&gt;SUM($AS$47:AS722),_xlfn.CONCAT(", ",AU722),
IF($AS$1547=SUM($AS$47:AS722),_xlfn.CONCAT(" y ",AU722)))))</f>
        <v/>
      </c>
      <c r="AU722" s="89" t="s">
        <v>7212</v>
      </c>
    </row>
    <row r="723" spans="1:47" ht="15" customHeight="1">
      <c r="A723" s="64"/>
      <c r="B723" s="11"/>
      <c r="C723" s="1021" t="s">
        <v>7213</v>
      </c>
      <c r="D723" s="890"/>
      <c r="E723" s="997"/>
      <c r="F723" s="884"/>
      <c r="G723" s="884"/>
      <c r="H723" s="884"/>
      <c r="I723" s="884"/>
      <c r="J723" s="884"/>
      <c r="K723" s="885"/>
      <c r="L723" s="1027"/>
      <c r="M723" s="884"/>
      <c r="N723" s="884"/>
      <c r="O723" s="885"/>
      <c r="P723" s="1027"/>
      <c r="Q723" s="884"/>
      <c r="R723" s="884"/>
      <c r="S723" s="885"/>
      <c r="T723" s="991"/>
      <c r="U723" s="884"/>
      <c r="V723" s="884"/>
      <c r="W723" s="885"/>
      <c r="X723" s="796"/>
      <c r="Y723" s="796"/>
      <c r="Z723" s="796"/>
      <c r="AA723" s="796"/>
      <c r="AB723" s="796"/>
      <c r="AC723" s="796"/>
      <c r="AD723" s="796"/>
      <c r="AG723" s="323" t="b">
        <f t="shared" si="100"/>
        <v>0</v>
      </c>
      <c r="AH723" s="1" t="str">
        <f t="shared" si="101"/>
        <v/>
      </c>
      <c r="AI723" s="323" t="b">
        <f t="shared" si="102"/>
        <v>0</v>
      </c>
      <c r="AJ723" s="1" t="str">
        <f t="shared" si="103"/>
        <v/>
      </c>
      <c r="AK723" s="323" t="b">
        <f t="shared" si="104"/>
        <v>0</v>
      </c>
      <c r="AL723" s="648">
        <f t="shared" si="105"/>
        <v>0</v>
      </c>
      <c r="AM723" s="293">
        <f t="shared" si="106"/>
        <v>0</v>
      </c>
      <c r="AN723" s="294" t="str">
        <f>IF(AM723=0,"",
IF(SUM($AM$47:AM723)=1,AO723,
IF($AM$1547&gt;SUM($AM$47:AM723),_xlfn.CONCAT(", ",AO723),
IF($AM$1547=SUM($AM$47:AM723),_xlfn.CONCAT(" y ",AO723)))))</f>
        <v/>
      </c>
      <c r="AO723" s="89" t="s">
        <v>7214</v>
      </c>
      <c r="AQ723" s="477">
        <f t="shared" si="107"/>
        <v>0</v>
      </c>
      <c r="AR723" s="321">
        <f t="shared" si="108"/>
        <v>0</v>
      </c>
      <c r="AS723" s="293">
        <f t="shared" si="109"/>
        <v>0</v>
      </c>
      <c r="AT723" s="294" t="str">
        <f>IF(AS723=0,"",
IF(SUM($AS$47:AS723)=1,AU723,
IF($AS$1547&gt;SUM($AS$47:AS723),_xlfn.CONCAT(", ",AU723),
IF($AS$1547=SUM($AS$47:AS723),_xlfn.CONCAT(" y ",AU723)))))</f>
        <v/>
      </c>
      <c r="AU723" s="89" t="s">
        <v>7214</v>
      </c>
    </row>
    <row r="724" spans="1:47" ht="15" customHeight="1">
      <c r="A724" s="64"/>
      <c r="B724" s="11"/>
      <c r="C724" s="1021" t="s">
        <v>7215</v>
      </c>
      <c r="D724" s="890"/>
      <c r="E724" s="997"/>
      <c r="F724" s="884"/>
      <c r="G724" s="884"/>
      <c r="H724" s="884"/>
      <c r="I724" s="884"/>
      <c r="J724" s="884"/>
      <c r="K724" s="885"/>
      <c r="L724" s="1027"/>
      <c r="M724" s="884"/>
      <c r="N724" s="884"/>
      <c r="O724" s="885"/>
      <c r="P724" s="1027"/>
      <c r="Q724" s="884"/>
      <c r="R724" s="884"/>
      <c r="S724" s="885"/>
      <c r="T724" s="991"/>
      <c r="U724" s="884"/>
      <c r="V724" s="884"/>
      <c r="W724" s="885"/>
      <c r="X724" s="796"/>
      <c r="Y724" s="796"/>
      <c r="Z724" s="796"/>
      <c r="AA724" s="796"/>
      <c r="AB724" s="796"/>
      <c r="AC724" s="796"/>
      <c r="AD724" s="796"/>
      <c r="AG724" s="323" t="b">
        <f t="shared" si="100"/>
        <v>0</v>
      </c>
      <c r="AH724" s="1" t="str">
        <f t="shared" si="101"/>
        <v/>
      </c>
      <c r="AI724" s="323" t="b">
        <f t="shared" si="102"/>
        <v>0</v>
      </c>
      <c r="AJ724" s="1" t="str">
        <f t="shared" si="103"/>
        <v/>
      </c>
      <c r="AK724" s="323" t="b">
        <f t="shared" si="104"/>
        <v>0</v>
      </c>
      <c r="AL724" s="648">
        <f t="shared" si="105"/>
        <v>0</v>
      </c>
      <c r="AM724" s="293">
        <f t="shared" si="106"/>
        <v>0</v>
      </c>
      <c r="AN724" s="294" t="str">
        <f>IF(AM724=0,"",
IF(SUM($AM$47:AM724)=1,AO724,
IF($AM$1547&gt;SUM($AM$47:AM724),_xlfn.CONCAT(", ",AO724),
IF($AM$1547=SUM($AM$47:AM724),_xlfn.CONCAT(" y ",AO724)))))</f>
        <v/>
      </c>
      <c r="AO724" s="89" t="s">
        <v>7216</v>
      </c>
      <c r="AQ724" s="477">
        <f t="shared" si="107"/>
        <v>0</v>
      </c>
      <c r="AR724" s="321">
        <f t="shared" si="108"/>
        <v>0</v>
      </c>
      <c r="AS724" s="293">
        <f t="shared" si="109"/>
        <v>0</v>
      </c>
      <c r="AT724" s="294" t="str">
        <f>IF(AS724=0,"",
IF(SUM($AS$47:AS724)=1,AU724,
IF($AS$1547&gt;SUM($AS$47:AS724),_xlfn.CONCAT(", ",AU724),
IF($AS$1547=SUM($AS$47:AS724),_xlfn.CONCAT(" y ",AU724)))))</f>
        <v/>
      </c>
      <c r="AU724" s="89" t="s">
        <v>7216</v>
      </c>
    </row>
    <row r="725" spans="1:47" ht="15" customHeight="1">
      <c r="A725" s="64"/>
      <c r="B725" s="11"/>
      <c r="C725" s="1021" t="s">
        <v>7217</v>
      </c>
      <c r="D725" s="890"/>
      <c r="E725" s="997"/>
      <c r="F725" s="884"/>
      <c r="G725" s="884"/>
      <c r="H725" s="884"/>
      <c r="I725" s="884"/>
      <c r="J725" s="884"/>
      <c r="K725" s="885"/>
      <c r="L725" s="1027"/>
      <c r="M725" s="884"/>
      <c r="N725" s="884"/>
      <c r="O725" s="885"/>
      <c r="P725" s="1027"/>
      <c r="Q725" s="884"/>
      <c r="R725" s="884"/>
      <c r="S725" s="885"/>
      <c r="T725" s="991"/>
      <c r="U725" s="884"/>
      <c r="V725" s="884"/>
      <c r="W725" s="885"/>
      <c r="X725" s="796"/>
      <c r="Y725" s="796"/>
      <c r="Z725" s="796"/>
      <c r="AA725" s="796"/>
      <c r="AB725" s="796"/>
      <c r="AC725" s="796"/>
      <c r="AD725" s="796"/>
      <c r="AG725" s="323" t="b">
        <f t="shared" si="100"/>
        <v>0</v>
      </c>
      <c r="AH725" s="1" t="str">
        <f t="shared" si="101"/>
        <v/>
      </c>
      <c r="AI725" s="323" t="b">
        <f t="shared" si="102"/>
        <v>0</v>
      </c>
      <c r="AJ725" s="1" t="str">
        <f t="shared" si="103"/>
        <v/>
      </c>
      <c r="AK725" s="323" t="b">
        <f t="shared" si="104"/>
        <v>0</v>
      </c>
      <c r="AL725" s="648">
        <f t="shared" si="105"/>
        <v>0</v>
      </c>
      <c r="AM725" s="293">
        <f t="shared" si="106"/>
        <v>0</v>
      </c>
      <c r="AN725" s="294" t="str">
        <f>IF(AM725=0,"",
IF(SUM($AM$47:AM725)=1,AO725,
IF($AM$1547&gt;SUM($AM$47:AM725),_xlfn.CONCAT(", ",AO725),
IF($AM$1547=SUM($AM$47:AM725),_xlfn.CONCAT(" y ",AO725)))))</f>
        <v/>
      </c>
      <c r="AO725" s="89" t="s">
        <v>7218</v>
      </c>
      <c r="AQ725" s="477">
        <f t="shared" si="107"/>
        <v>0</v>
      </c>
      <c r="AR725" s="321">
        <f t="shared" si="108"/>
        <v>0</v>
      </c>
      <c r="AS725" s="293">
        <f t="shared" si="109"/>
        <v>0</v>
      </c>
      <c r="AT725" s="294" t="str">
        <f>IF(AS725=0,"",
IF(SUM($AS$47:AS725)=1,AU725,
IF($AS$1547&gt;SUM($AS$47:AS725),_xlfn.CONCAT(", ",AU725),
IF($AS$1547=SUM($AS$47:AS725),_xlfn.CONCAT(" y ",AU725)))))</f>
        <v/>
      </c>
      <c r="AU725" s="89" t="s">
        <v>7218</v>
      </c>
    </row>
    <row r="726" spans="1:47" ht="15" customHeight="1">
      <c r="A726" s="64"/>
      <c r="B726" s="11"/>
      <c r="C726" s="1021" t="s">
        <v>7219</v>
      </c>
      <c r="D726" s="890"/>
      <c r="E726" s="997"/>
      <c r="F726" s="884"/>
      <c r="G726" s="884"/>
      <c r="H726" s="884"/>
      <c r="I726" s="884"/>
      <c r="J726" s="884"/>
      <c r="K726" s="885"/>
      <c r="L726" s="1027"/>
      <c r="M726" s="884"/>
      <c r="N726" s="884"/>
      <c r="O726" s="885"/>
      <c r="P726" s="1027"/>
      <c r="Q726" s="884"/>
      <c r="R726" s="884"/>
      <c r="S726" s="885"/>
      <c r="T726" s="991"/>
      <c r="U726" s="884"/>
      <c r="V726" s="884"/>
      <c r="W726" s="885"/>
      <c r="X726" s="796"/>
      <c r="Y726" s="796"/>
      <c r="Z726" s="796"/>
      <c r="AA726" s="796"/>
      <c r="AB726" s="796"/>
      <c r="AC726" s="796"/>
      <c r="AD726" s="796"/>
      <c r="AG726" s="323" t="b">
        <f t="shared" si="100"/>
        <v>0</v>
      </c>
      <c r="AH726" s="1" t="str">
        <f t="shared" si="101"/>
        <v/>
      </c>
      <c r="AI726" s="323" t="b">
        <f t="shared" si="102"/>
        <v>0</v>
      </c>
      <c r="AJ726" s="1" t="str">
        <f t="shared" si="103"/>
        <v/>
      </c>
      <c r="AK726" s="323" t="b">
        <f t="shared" si="104"/>
        <v>0</v>
      </c>
      <c r="AL726" s="648">
        <f t="shared" si="105"/>
        <v>0</v>
      </c>
      <c r="AM726" s="293">
        <f t="shared" si="106"/>
        <v>0</v>
      </c>
      <c r="AN726" s="294" t="str">
        <f>IF(AM726=0,"",
IF(SUM($AM$47:AM726)=1,AO726,
IF($AM$1547&gt;SUM($AM$47:AM726),_xlfn.CONCAT(", ",AO726),
IF($AM$1547=SUM($AM$47:AM726),_xlfn.CONCAT(" y ",AO726)))))</f>
        <v/>
      </c>
      <c r="AO726" s="89" t="s">
        <v>7220</v>
      </c>
      <c r="AQ726" s="477">
        <f t="shared" si="107"/>
        <v>0</v>
      </c>
      <c r="AR726" s="321">
        <f t="shared" si="108"/>
        <v>0</v>
      </c>
      <c r="AS726" s="293">
        <f t="shared" si="109"/>
        <v>0</v>
      </c>
      <c r="AT726" s="294" t="str">
        <f>IF(AS726=0,"",
IF(SUM($AS$47:AS726)=1,AU726,
IF($AS$1547&gt;SUM($AS$47:AS726),_xlfn.CONCAT(", ",AU726),
IF($AS$1547=SUM($AS$47:AS726),_xlfn.CONCAT(" y ",AU726)))))</f>
        <v/>
      </c>
      <c r="AU726" s="89" t="s">
        <v>7220</v>
      </c>
    </row>
    <row r="727" spans="1:47" ht="15" customHeight="1">
      <c r="A727" s="64"/>
      <c r="B727" s="11"/>
      <c r="C727" s="1021" t="s">
        <v>7221</v>
      </c>
      <c r="D727" s="890"/>
      <c r="E727" s="997"/>
      <c r="F727" s="884"/>
      <c r="G727" s="884"/>
      <c r="H727" s="884"/>
      <c r="I727" s="884"/>
      <c r="J727" s="884"/>
      <c r="K727" s="885"/>
      <c r="L727" s="1027"/>
      <c r="M727" s="884"/>
      <c r="N727" s="884"/>
      <c r="O727" s="885"/>
      <c r="P727" s="1027"/>
      <c r="Q727" s="884"/>
      <c r="R727" s="884"/>
      <c r="S727" s="885"/>
      <c r="T727" s="991"/>
      <c r="U727" s="884"/>
      <c r="V727" s="884"/>
      <c r="W727" s="885"/>
      <c r="X727" s="796"/>
      <c r="Y727" s="796"/>
      <c r="Z727" s="796"/>
      <c r="AA727" s="796"/>
      <c r="AB727" s="796"/>
      <c r="AC727" s="796"/>
      <c r="AD727" s="796"/>
      <c r="AG727" s="323" t="b">
        <f t="shared" si="100"/>
        <v>0</v>
      </c>
      <c r="AH727" s="1" t="str">
        <f t="shared" si="101"/>
        <v/>
      </c>
      <c r="AI727" s="323" t="b">
        <f t="shared" si="102"/>
        <v>0</v>
      </c>
      <c r="AJ727" s="1" t="str">
        <f t="shared" si="103"/>
        <v/>
      </c>
      <c r="AK727" s="323" t="b">
        <f t="shared" si="104"/>
        <v>0</v>
      </c>
      <c r="AL727" s="648">
        <f t="shared" si="105"/>
        <v>0</v>
      </c>
      <c r="AM727" s="293">
        <f t="shared" si="106"/>
        <v>0</v>
      </c>
      <c r="AN727" s="294" t="str">
        <f>IF(AM727=0,"",
IF(SUM($AM$47:AM727)=1,AO727,
IF($AM$1547&gt;SUM($AM$47:AM727),_xlfn.CONCAT(", ",AO727),
IF($AM$1547=SUM($AM$47:AM727),_xlfn.CONCAT(" y ",AO727)))))</f>
        <v/>
      </c>
      <c r="AO727" s="89" t="s">
        <v>7222</v>
      </c>
      <c r="AQ727" s="477">
        <f t="shared" si="107"/>
        <v>0</v>
      </c>
      <c r="AR727" s="321">
        <f t="shared" si="108"/>
        <v>0</v>
      </c>
      <c r="AS727" s="293">
        <f t="shared" si="109"/>
        <v>0</v>
      </c>
      <c r="AT727" s="294" t="str">
        <f>IF(AS727=0,"",
IF(SUM($AS$47:AS727)=1,AU727,
IF($AS$1547&gt;SUM($AS$47:AS727),_xlfn.CONCAT(", ",AU727),
IF($AS$1547=SUM($AS$47:AS727),_xlfn.CONCAT(" y ",AU727)))))</f>
        <v/>
      </c>
      <c r="AU727" s="89" t="s">
        <v>7222</v>
      </c>
    </row>
    <row r="728" spans="1:47" ht="15" customHeight="1">
      <c r="A728" s="64"/>
      <c r="B728" s="11"/>
      <c r="C728" s="1021" t="s">
        <v>7223</v>
      </c>
      <c r="D728" s="890"/>
      <c r="E728" s="997"/>
      <c r="F728" s="884"/>
      <c r="G728" s="884"/>
      <c r="H728" s="884"/>
      <c r="I728" s="884"/>
      <c r="J728" s="884"/>
      <c r="K728" s="885"/>
      <c r="L728" s="1027"/>
      <c r="M728" s="884"/>
      <c r="N728" s="884"/>
      <c r="O728" s="885"/>
      <c r="P728" s="1027"/>
      <c r="Q728" s="884"/>
      <c r="R728" s="884"/>
      <c r="S728" s="885"/>
      <c r="T728" s="991"/>
      <c r="U728" s="884"/>
      <c r="V728" s="884"/>
      <c r="W728" s="885"/>
      <c r="X728" s="796"/>
      <c r="Y728" s="796"/>
      <c r="Z728" s="796"/>
      <c r="AA728" s="796"/>
      <c r="AB728" s="796"/>
      <c r="AC728" s="796"/>
      <c r="AD728" s="796"/>
      <c r="AG728" s="323" t="b">
        <f t="shared" si="100"/>
        <v>0</v>
      </c>
      <c r="AH728" s="1" t="str">
        <f t="shared" si="101"/>
        <v/>
      </c>
      <c r="AI728" s="323" t="b">
        <f t="shared" si="102"/>
        <v>0</v>
      </c>
      <c r="AJ728" s="1" t="str">
        <f t="shared" si="103"/>
        <v/>
      </c>
      <c r="AK728" s="323" t="b">
        <f t="shared" si="104"/>
        <v>0</v>
      </c>
      <c r="AL728" s="648">
        <f t="shared" si="105"/>
        <v>0</v>
      </c>
      <c r="AM728" s="293">
        <f t="shared" si="106"/>
        <v>0</v>
      </c>
      <c r="AN728" s="294" t="str">
        <f>IF(AM728=0,"",
IF(SUM($AM$47:AM728)=1,AO728,
IF($AM$1547&gt;SUM($AM$47:AM728),_xlfn.CONCAT(", ",AO728),
IF($AM$1547=SUM($AM$47:AM728),_xlfn.CONCAT(" y ",AO728)))))</f>
        <v/>
      </c>
      <c r="AO728" s="89" t="s">
        <v>7224</v>
      </c>
      <c r="AQ728" s="477">
        <f t="shared" si="107"/>
        <v>0</v>
      </c>
      <c r="AR728" s="321">
        <f t="shared" si="108"/>
        <v>0</v>
      </c>
      <c r="AS728" s="293">
        <f t="shared" si="109"/>
        <v>0</v>
      </c>
      <c r="AT728" s="294" t="str">
        <f>IF(AS728=0,"",
IF(SUM($AS$47:AS728)=1,AU728,
IF($AS$1547&gt;SUM($AS$47:AS728),_xlfn.CONCAT(", ",AU728),
IF($AS$1547=SUM($AS$47:AS728),_xlfn.CONCAT(" y ",AU728)))))</f>
        <v/>
      </c>
      <c r="AU728" s="89" t="s">
        <v>7224</v>
      </c>
    </row>
    <row r="729" spans="1:47" ht="15" customHeight="1">
      <c r="A729" s="64"/>
      <c r="B729" s="11"/>
      <c r="C729" s="1021" t="s">
        <v>7225</v>
      </c>
      <c r="D729" s="890"/>
      <c r="E729" s="997"/>
      <c r="F729" s="884"/>
      <c r="G729" s="884"/>
      <c r="H729" s="884"/>
      <c r="I729" s="884"/>
      <c r="J729" s="884"/>
      <c r="K729" s="885"/>
      <c r="L729" s="1027"/>
      <c r="M729" s="884"/>
      <c r="N729" s="884"/>
      <c r="O729" s="885"/>
      <c r="P729" s="1027"/>
      <c r="Q729" s="884"/>
      <c r="R729" s="884"/>
      <c r="S729" s="885"/>
      <c r="T729" s="991"/>
      <c r="U729" s="884"/>
      <c r="V729" s="884"/>
      <c r="W729" s="885"/>
      <c r="X729" s="796"/>
      <c r="Y729" s="796"/>
      <c r="Z729" s="796"/>
      <c r="AA729" s="796"/>
      <c r="AB729" s="796"/>
      <c r="AC729" s="796"/>
      <c r="AD729" s="796"/>
      <c r="AG729" s="323" t="b">
        <f t="shared" si="100"/>
        <v>0</v>
      </c>
      <c r="AH729" s="1" t="str">
        <f t="shared" si="101"/>
        <v/>
      </c>
      <c r="AI729" s="323" t="b">
        <f t="shared" si="102"/>
        <v>0</v>
      </c>
      <c r="AJ729" s="1" t="str">
        <f t="shared" si="103"/>
        <v/>
      </c>
      <c r="AK729" s="323" t="b">
        <f t="shared" si="104"/>
        <v>0</v>
      </c>
      <c r="AL729" s="648">
        <f t="shared" si="105"/>
        <v>0</v>
      </c>
      <c r="AM729" s="293">
        <f t="shared" si="106"/>
        <v>0</v>
      </c>
      <c r="AN729" s="294" t="str">
        <f>IF(AM729=0,"",
IF(SUM($AM$47:AM729)=1,AO729,
IF($AM$1547&gt;SUM($AM$47:AM729),_xlfn.CONCAT(", ",AO729),
IF($AM$1547=SUM($AM$47:AM729),_xlfn.CONCAT(" y ",AO729)))))</f>
        <v/>
      </c>
      <c r="AO729" s="89" t="s">
        <v>7226</v>
      </c>
      <c r="AQ729" s="477">
        <f t="shared" si="107"/>
        <v>0</v>
      </c>
      <c r="AR729" s="321">
        <f t="shared" si="108"/>
        <v>0</v>
      </c>
      <c r="AS729" s="293">
        <f t="shared" si="109"/>
        <v>0</v>
      </c>
      <c r="AT729" s="294" t="str">
        <f>IF(AS729=0,"",
IF(SUM($AS$47:AS729)=1,AU729,
IF($AS$1547&gt;SUM($AS$47:AS729),_xlfn.CONCAT(", ",AU729),
IF($AS$1547=SUM($AS$47:AS729),_xlfn.CONCAT(" y ",AU729)))))</f>
        <v/>
      </c>
      <c r="AU729" s="89" t="s">
        <v>7226</v>
      </c>
    </row>
    <row r="730" spans="1:47" ht="15" customHeight="1">
      <c r="A730" s="64"/>
      <c r="B730" s="11"/>
      <c r="C730" s="1021" t="s">
        <v>7227</v>
      </c>
      <c r="D730" s="890"/>
      <c r="E730" s="997"/>
      <c r="F730" s="884"/>
      <c r="G730" s="884"/>
      <c r="H730" s="884"/>
      <c r="I730" s="884"/>
      <c r="J730" s="884"/>
      <c r="K730" s="885"/>
      <c r="L730" s="1027"/>
      <c r="M730" s="884"/>
      <c r="N730" s="884"/>
      <c r="O730" s="885"/>
      <c r="P730" s="1027"/>
      <c r="Q730" s="884"/>
      <c r="R730" s="884"/>
      <c r="S730" s="885"/>
      <c r="T730" s="991"/>
      <c r="U730" s="884"/>
      <c r="V730" s="884"/>
      <c r="W730" s="885"/>
      <c r="X730" s="796"/>
      <c r="Y730" s="796"/>
      <c r="Z730" s="796"/>
      <c r="AA730" s="796"/>
      <c r="AB730" s="796"/>
      <c r="AC730" s="796"/>
      <c r="AD730" s="796"/>
      <c r="AG730" s="323" t="b">
        <f t="shared" si="100"/>
        <v>0</v>
      </c>
      <c r="AH730" s="1" t="str">
        <f t="shared" si="101"/>
        <v/>
      </c>
      <c r="AI730" s="323" t="b">
        <f t="shared" si="102"/>
        <v>0</v>
      </c>
      <c r="AJ730" s="1" t="str">
        <f t="shared" si="103"/>
        <v/>
      </c>
      <c r="AK730" s="323" t="b">
        <f t="shared" si="104"/>
        <v>0</v>
      </c>
      <c r="AL730" s="648">
        <f t="shared" si="105"/>
        <v>0</v>
      </c>
      <c r="AM730" s="293">
        <f t="shared" si="106"/>
        <v>0</v>
      </c>
      <c r="AN730" s="294" t="str">
        <f>IF(AM730=0,"",
IF(SUM($AM$47:AM730)=1,AO730,
IF($AM$1547&gt;SUM($AM$47:AM730),_xlfn.CONCAT(", ",AO730),
IF($AM$1547=SUM($AM$47:AM730),_xlfn.CONCAT(" y ",AO730)))))</f>
        <v/>
      </c>
      <c r="AO730" s="89" t="s">
        <v>7228</v>
      </c>
      <c r="AQ730" s="477">
        <f t="shared" si="107"/>
        <v>0</v>
      </c>
      <c r="AR730" s="321">
        <f t="shared" si="108"/>
        <v>0</v>
      </c>
      <c r="AS730" s="293">
        <f t="shared" si="109"/>
        <v>0</v>
      </c>
      <c r="AT730" s="294" t="str">
        <f>IF(AS730=0,"",
IF(SUM($AS$47:AS730)=1,AU730,
IF($AS$1547&gt;SUM($AS$47:AS730),_xlfn.CONCAT(", ",AU730),
IF($AS$1547=SUM($AS$47:AS730),_xlfn.CONCAT(" y ",AU730)))))</f>
        <v/>
      </c>
      <c r="AU730" s="89" t="s">
        <v>7228</v>
      </c>
    </row>
    <row r="731" spans="1:47" ht="15" customHeight="1">
      <c r="A731" s="64"/>
      <c r="B731" s="11"/>
      <c r="C731" s="1021" t="s">
        <v>7229</v>
      </c>
      <c r="D731" s="890"/>
      <c r="E731" s="997"/>
      <c r="F731" s="884"/>
      <c r="G731" s="884"/>
      <c r="H731" s="884"/>
      <c r="I731" s="884"/>
      <c r="J731" s="884"/>
      <c r="K731" s="885"/>
      <c r="L731" s="1027"/>
      <c r="M731" s="884"/>
      <c r="N731" s="884"/>
      <c r="O731" s="885"/>
      <c r="P731" s="1027"/>
      <c r="Q731" s="884"/>
      <c r="R731" s="884"/>
      <c r="S731" s="885"/>
      <c r="T731" s="991"/>
      <c r="U731" s="884"/>
      <c r="V731" s="884"/>
      <c r="W731" s="885"/>
      <c r="X731" s="796"/>
      <c r="Y731" s="796"/>
      <c r="Z731" s="796"/>
      <c r="AA731" s="796"/>
      <c r="AB731" s="796"/>
      <c r="AC731" s="796"/>
      <c r="AD731" s="796"/>
      <c r="AG731" s="323" t="b">
        <f t="shared" si="100"/>
        <v>0</v>
      </c>
      <c r="AH731" s="1" t="str">
        <f t="shared" si="101"/>
        <v/>
      </c>
      <c r="AI731" s="323" t="b">
        <f t="shared" si="102"/>
        <v>0</v>
      </c>
      <c r="AJ731" s="1" t="str">
        <f t="shared" si="103"/>
        <v/>
      </c>
      <c r="AK731" s="323" t="b">
        <f t="shared" si="104"/>
        <v>0</v>
      </c>
      <c r="AL731" s="648">
        <f t="shared" si="105"/>
        <v>0</v>
      </c>
      <c r="AM731" s="293">
        <f t="shared" si="106"/>
        <v>0</v>
      </c>
      <c r="AN731" s="294" t="str">
        <f>IF(AM731=0,"",
IF(SUM($AM$47:AM731)=1,AO731,
IF($AM$1547&gt;SUM($AM$47:AM731),_xlfn.CONCAT(", ",AO731),
IF($AM$1547=SUM($AM$47:AM731),_xlfn.CONCAT(" y ",AO731)))))</f>
        <v/>
      </c>
      <c r="AO731" s="89" t="s">
        <v>7230</v>
      </c>
      <c r="AQ731" s="477">
        <f t="shared" si="107"/>
        <v>0</v>
      </c>
      <c r="AR731" s="321">
        <f t="shared" si="108"/>
        <v>0</v>
      </c>
      <c r="AS731" s="293">
        <f t="shared" si="109"/>
        <v>0</v>
      </c>
      <c r="AT731" s="294" t="str">
        <f>IF(AS731=0,"",
IF(SUM($AS$47:AS731)=1,AU731,
IF($AS$1547&gt;SUM($AS$47:AS731),_xlfn.CONCAT(", ",AU731),
IF($AS$1547=SUM($AS$47:AS731),_xlfn.CONCAT(" y ",AU731)))))</f>
        <v/>
      </c>
      <c r="AU731" s="89" t="s">
        <v>7230</v>
      </c>
    </row>
    <row r="732" spans="1:47" ht="15" customHeight="1">
      <c r="A732" s="64"/>
      <c r="B732" s="11"/>
      <c r="C732" s="1021" t="s">
        <v>7231</v>
      </c>
      <c r="D732" s="890"/>
      <c r="E732" s="997"/>
      <c r="F732" s="884"/>
      <c r="G732" s="884"/>
      <c r="H732" s="884"/>
      <c r="I732" s="884"/>
      <c r="J732" s="884"/>
      <c r="K732" s="885"/>
      <c r="L732" s="1027"/>
      <c r="M732" s="884"/>
      <c r="N732" s="884"/>
      <c r="O732" s="885"/>
      <c r="P732" s="1027"/>
      <c r="Q732" s="884"/>
      <c r="R732" s="884"/>
      <c r="S732" s="885"/>
      <c r="T732" s="991"/>
      <c r="U732" s="884"/>
      <c r="V732" s="884"/>
      <c r="W732" s="885"/>
      <c r="X732" s="796"/>
      <c r="Y732" s="796"/>
      <c r="Z732" s="796"/>
      <c r="AA732" s="796"/>
      <c r="AB732" s="796"/>
      <c r="AC732" s="796"/>
      <c r="AD732" s="796"/>
      <c r="AG732" s="323" t="b">
        <f t="shared" si="100"/>
        <v>0</v>
      </c>
      <c r="AH732" s="1" t="str">
        <f t="shared" si="101"/>
        <v/>
      </c>
      <c r="AI732" s="323" t="b">
        <f t="shared" si="102"/>
        <v>0</v>
      </c>
      <c r="AJ732" s="1" t="str">
        <f t="shared" si="103"/>
        <v/>
      </c>
      <c r="AK732" s="323" t="b">
        <f t="shared" si="104"/>
        <v>0</v>
      </c>
      <c r="AL732" s="648">
        <f t="shared" si="105"/>
        <v>0</v>
      </c>
      <c r="AM732" s="293">
        <f t="shared" si="106"/>
        <v>0</v>
      </c>
      <c r="AN732" s="294" t="str">
        <f>IF(AM732=0,"",
IF(SUM($AM$47:AM732)=1,AO732,
IF($AM$1547&gt;SUM($AM$47:AM732),_xlfn.CONCAT(", ",AO732),
IF($AM$1547=SUM($AM$47:AM732),_xlfn.CONCAT(" y ",AO732)))))</f>
        <v/>
      </c>
      <c r="AO732" s="89" t="s">
        <v>7232</v>
      </c>
      <c r="AQ732" s="477">
        <f t="shared" si="107"/>
        <v>0</v>
      </c>
      <c r="AR732" s="321">
        <f t="shared" si="108"/>
        <v>0</v>
      </c>
      <c r="AS732" s="293">
        <f t="shared" si="109"/>
        <v>0</v>
      </c>
      <c r="AT732" s="294" t="str">
        <f>IF(AS732=0,"",
IF(SUM($AS$47:AS732)=1,AU732,
IF($AS$1547&gt;SUM($AS$47:AS732),_xlfn.CONCAT(", ",AU732),
IF($AS$1547=SUM($AS$47:AS732),_xlfn.CONCAT(" y ",AU732)))))</f>
        <v/>
      </c>
      <c r="AU732" s="89" t="s">
        <v>7232</v>
      </c>
    </row>
    <row r="733" spans="1:47" ht="15" customHeight="1">
      <c r="A733" s="64"/>
      <c r="B733" s="11"/>
      <c r="C733" s="1021" t="s">
        <v>7233</v>
      </c>
      <c r="D733" s="890"/>
      <c r="E733" s="997"/>
      <c r="F733" s="884"/>
      <c r="G733" s="884"/>
      <c r="H733" s="884"/>
      <c r="I733" s="884"/>
      <c r="J733" s="884"/>
      <c r="K733" s="885"/>
      <c r="L733" s="1027"/>
      <c r="M733" s="884"/>
      <c r="N733" s="884"/>
      <c r="O733" s="885"/>
      <c r="P733" s="1027"/>
      <c r="Q733" s="884"/>
      <c r="R733" s="884"/>
      <c r="S733" s="885"/>
      <c r="T733" s="991"/>
      <c r="U733" s="884"/>
      <c r="V733" s="884"/>
      <c r="W733" s="885"/>
      <c r="X733" s="796"/>
      <c r="Y733" s="796"/>
      <c r="Z733" s="796"/>
      <c r="AA733" s="796"/>
      <c r="AB733" s="796"/>
      <c r="AC733" s="796"/>
      <c r="AD733" s="796"/>
      <c r="AG733" s="323" t="b">
        <f t="shared" si="100"/>
        <v>0</v>
      </c>
      <c r="AH733" s="1" t="str">
        <f t="shared" si="101"/>
        <v/>
      </c>
      <c r="AI733" s="323" t="b">
        <f t="shared" si="102"/>
        <v>0</v>
      </c>
      <c r="AJ733" s="1" t="str">
        <f t="shared" si="103"/>
        <v/>
      </c>
      <c r="AK733" s="323" t="b">
        <f t="shared" si="104"/>
        <v>0</v>
      </c>
      <c r="AL733" s="648">
        <f t="shared" si="105"/>
        <v>0</v>
      </c>
      <c r="AM733" s="293">
        <f t="shared" si="106"/>
        <v>0</v>
      </c>
      <c r="AN733" s="294" t="str">
        <f>IF(AM733=0,"",
IF(SUM($AM$47:AM733)=1,AO733,
IF($AM$1547&gt;SUM($AM$47:AM733),_xlfn.CONCAT(", ",AO733),
IF($AM$1547=SUM($AM$47:AM733),_xlfn.CONCAT(" y ",AO733)))))</f>
        <v/>
      </c>
      <c r="AO733" s="89" t="s">
        <v>7234</v>
      </c>
      <c r="AQ733" s="477">
        <f t="shared" si="107"/>
        <v>0</v>
      </c>
      <c r="AR733" s="321">
        <f t="shared" si="108"/>
        <v>0</v>
      </c>
      <c r="AS733" s="293">
        <f t="shared" si="109"/>
        <v>0</v>
      </c>
      <c r="AT733" s="294" t="str">
        <f>IF(AS733=0,"",
IF(SUM($AS$47:AS733)=1,AU733,
IF($AS$1547&gt;SUM($AS$47:AS733),_xlfn.CONCAT(", ",AU733),
IF($AS$1547=SUM($AS$47:AS733),_xlfn.CONCAT(" y ",AU733)))))</f>
        <v/>
      </c>
      <c r="AU733" s="89" t="s">
        <v>7234</v>
      </c>
    </row>
    <row r="734" spans="1:47" ht="15" customHeight="1">
      <c r="A734" s="64"/>
      <c r="B734" s="11"/>
      <c r="C734" s="1021" t="s">
        <v>7235</v>
      </c>
      <c r="D734" s="890"/>
      <c r="E734" s="997"/>
      <c r="F734" s="884"/>
      <c r="G734" s="884"/>
      <c r="H734" s="884"/>
      <c r="I734" s="884"/>
      <c r="J734" s="884"/>
      <c r="K734" s="885"/>
      <c r="L734" s="1027"/>
      <c r="M734" s="884"/>
      <c r="N734" s="884"/>
      <c r="O734" s="885"/>
      <c r="P734" s="1027"/>
      <c r="Q734" s="884"/>
      <c r="R734" s="884"/>
      <c r="S734" s="885"/>
      <c r="T734" s="991"/>
      <c r="U734" s="884"/>
      <c r="V734" s="884"/>
      <c r="W734" s="885"/>
      <c r="X734" s="796"/>
      <c r="Y734" s="796"/>
      <c r="Z734" s="796"/>
      <c r="AA734" s="796"/>
      <c r="AB734" s="796"/>
      <c r="AC734" s="796"/>
      <c r="AD734" s="796"/>
      <c r="AG734" s="323" t="b">
        <f t="shared" si="100"/>
        <v>0</v>
      </c>
      <c r="AH734" s="1" t="str">
        <f t="shared" si="101"/>
        <v/>
      </c>
      <c r="AI734" s="323" t="b">
        <f t="shared" si="102"/>
        <v>0</v>
      </c>
      <c r="AJ734" s="1" t="str">
        <f t="shared" si="103"/>
        <v/>
      </c>
      <c r="AK734" s="323" t="b">
        <f t="shared" si="104"/>
        <v>0</v>
      </c>
      <c r="AL734" s="648">
        <f t="shared" si="105"/>
        <v>0</v>
      </c>
      <c r="AM734" s="293">
        <f t="shared" si="106"/>
        <v>0</v>
      </c>
      <c r="AN734" s="294" t="str">
        <f>IF(AM734=0,"",
IF(SUM($AM$47:AM734)=1,AO734,
IF($AM$1547&gt;SUM($AM$47:AM734),_xlfn.CONCAT(", ",AO734),
IF($AM$1547=SUM($AM$47:AM734),_xlfn.CONCAT(" y ",AO734)))))</f>
        <v/>
      </c>
      <c r="AO734" s="89" t="s">
        <v>7236</v>
      </c>
      <c r="AQ734" s="477">
        <f t="shared" si="107"/>
        <v>0</v>
      </c>
      <c r="AR734" s="321">
        <f t="shared" si="108"/>
        <v>0</v>
      </c>
      <c r="AS734" s="293">
        <f t="shared" si="109"/>
        <v>0</v>
      </c>
      <c r="AT734" s="294" t="str">
        <f>IF(AS734=0,"",
IF(SUM($AS$47:AS734)=1,AU734,
IF($AS$1547&gt;SUM($AS$47:AS734),_xlfn.CONCAT(", ",AU734),
IF($AS$1547=SUM($AS$47:AS734),_xlfn.CONCAT(" y ",AU734)))))</f>
        <v/>
      </c>
      <c r="AU734" s="89" t="s">
        <v>7236</v>
      </c>
    </row>
    <row r="735" spans="1:47" ht="15" customHeight="1">
      <c r="A735" s="64"/>
      <c r="B735" s="11"/>
      <c r="C735" s="1021" t="s">
        <v>7237</v>
      </c>
      <c r="D735" s="890"/>
      <c r="E735" s="997"/>
      <c r="F735" s="884"/>
      <c r="G735" s="884"/>
      <c r="H735" s="884"/>
      <c r="I735" s="884"/>
      <c r="J735" s="884"/>
      <c r="K735" s="885"/>
      <c r="L735" s="1027"/>
      <c r="M735" s="884"/>
      <c r="N735" s="884"/>
      <c r="O735" s="885"/>
      <c r="P735" s="1027"/>
      <c r="Q735" s="884"/>
      <c r="R735" s="884"/>
      <c r="S735" s="885"/>
      <c r="T735" s="991"/>
      <c r="U735" s="884"/>
      <c r="V735" s="884"/>
      <c r="W735" s="885"/>
      <c r="X735" s="796"/>
      <c r="Y735" s="796"/>
      <c r="Z735" s="796"/>
      <c r="AA735" s="796"/>
      <c r="AB735" s="796"/>
      <c r="AC735" s="796"/>
      <c r="AD735" s="796"/>
      <c r="AG735" s="323" t="b">
        <f t="shared" si="100"/>
        <v>0</v>
      </c>
      <c r="AH735" s="1" t="str">
        <f t="shared" si="101"/>
        <v/>
      </c>
      <c r="AI735" s="323" t="b">
        <f t="shared" si="102"/>
        <v>0</v>
      </c>
      <c r="AJ735" s="1" t="str">
        <f t="shared" si="103"/>
        <v/>
      </c>
      <c r="AK735" s="323" t="b">
        <f t="shared" si="104"/>
        <v>0</v>
      </c>
      <c r="AL735" s="648">
        <f t="shared" si="105"/>
        <v>0</v>
      </c>
      <c r="AM735" s="293">
        <f t="shared" si="106"/>
        <v>0</v>
      </c>
      <c r="AN735" s="294" t="str">
        <f>IF(AM735=0,"",
IF(SUM($AM$47:AM735)=1,AO735,
IF($AM$1547&gt;SUM($AM$47:AM735),_xlfn.CONCAT(", ",AO735),
IF($AM$1547=SUM($AM$47:AM735),_xlfn.CONCAT(" y ",AO735)))))</f>
        <v/>
      </c>
      <c r="AO735" s="89" t="s">
        <v>7238</v>
      </c>
      <c r="AQ735" s="477">
        <f t="shared" si="107"/>
        <v>0</v>
      </c>
      <c r="AR735" s="321">
        <f t="shared" si="108"/>
        <v>0</v>
      </c>
      <c r="AS735" s="293">
        <f t="shared" si="109"/>
        <v>0</v>
      </c>
      <c r="AT735" s="294" t="str">
        <f>IF(AS735=0,"",
IF(SUM($AS$47:AS735)=1,AU735,
IF($AS$1547&gt;SUM($AS$47:AS735),_xlfn.CONCAT(", ",AU735),
IF($AS$1547=SUM($AS$47:AS735),_xlfn.CONCAT(" y ",AU735)))))</f>
        <v/>
      </c>
      <c r="AU735" s="89" t="s">
        <v>7238</v>
      </c>
    </row>
    <row r="736" spans="1:47" ht="15" customHeight="1">
      <c r="A736" s="64"/>
      <c r="B736" s="11"/>
      <c r="C736" s="1021" t="s">
        <v>7239</v>
      </c>
      <c r="D736" s="890"/>
      <c r="E736" s="997"/>
      <c r="F736" s="884"/>
      <c r="G736" s="884"/>
      <c r="H736" s="884"/>
      <c r="I736" s="884"/>
      <c r="J736" s="884"/>
      <c r="K736" s="885"/>
      <c r="L736" s="1027"/>
      <c r="M736" s="884"/>
      <c r="N736" s="884"/>
      <c r="O736" s="885"/>
      <c r="P736" s="1027"/>
      <c r="Q736" s="884"/>
      <c r="R736" s="884"/>
      <c r="S736" s="885"/>
      <c r="T736" s="991"/>
      <c r="U736" s="884"/>
      <c r="V736" s="884"/>
      <c r="W736" s="885"/>
      <c r="X736" s="796"/>
      <c r="Y736" s="796"/>
      <c r="Z736" s="796"/>
      <c r="AA736" s="796"/>
      <c r="AB736" s="796"/>
      <c r="AC736" s="796"/>
      <c r="AD736" s="796"/>
      <c r="AG736" s="323" t="b">
        <f t="shared" si="100"/>
        <v>0</v>
      </c>
      <c r="AH736" s="1" t="str">
        <f t="shared" si="101"/>
        <v/>
      </c>
      <c r="AI736" s="323" t="b">
        <f t="shared" si="102"/>
        <v>0</v>
      </c>
      <c r="AJ736" s="1" t="str">
        <f t="shared" si="103"/>
        <v/>
      </c>
      <c r="AK736" s="323" t="b">
        <f t="shared" si="104"/>
        <v>0</v>
      </c>
      <c r="AL736" s="648">
        <f t="shared" si="105"/>
        <v>0</v>
      </c>
      <c r="AM736" s="293">
        <f t="shared" si="106"/>
        <v>0</v>
      </c>
      <c r="AN736" s="294" t="str">
        <f>IF(AM736=0,"",
IF(SUM($AM$47:AM736)=1,AO736,
IF($AM$1547&gt;SUM($AM$47:AM736),_xlfn.CONCAT(", ",AO736),
IF($AM$1547=SUM($AM$47:AM736),_xlfn.CONCAT(" y ",AO736)))))</f>
        <v/>
      </c>
      <c r="AO736" s="89" t="s">
        <v>7240</v>
      </c>
      <c r="AQ736" s="477">
        <f t="shared" si="107"/>
        <v>0</v>
      </c>
      <c r="AR736" s="321">
        <f t="shared" si="108"/>
        <v>0</v>
      </c>
      <c r="AS736" s="293">
        <f t="shared" si="109"/>
        <v>0</v>
      </c>
      <c r="AT736" s="294" t="str">
        <f>IF(AS736=0,"",
IF(SUM($AS$47:AS736)=1,AU736,
IF($AS$1547&gt;SUM($AS$47:AS736),_xlfn.CONCAT(", ",AU736),
IF($AS$1547=SUM($AS$47:AS736),_xlfn.CONCAT(" y ",AU736)))))</f>
        <v/>
      </c>
      <c r="AU736" s="89" t="s">
        <v>7240</v>
      </c>
    </row>
    <row r="737" spans="1:47" ht="15" customHeight="1">
      <c r="A737" s="64"/>
      <c r="B737" s="11"/>
      <c r="C737" s="1021" t="s">
        <v>7241</v>
      </c>
      <c r="D737" s="890"/>
      <c r="E737" s="997"/>
      <c r="F737" s="884"/>
      <c r="G737" s="884"/>
      <c r="H737" s="884"/>
      <c r="I737" s="884"/>
      <c r="J737" s="884"/>
      <c r="K737" s="885"/>
      <c r="L737" s="1027"/>
      <c r="M737" s="884"/>
      <c r="N737" s="884"/>
      <c r="O737" s="885"/>
      <c r="P737" s="1027"/>
      <c r="Q737" s="884"/>
      <c r="R737" s="884"/>
      <c r="S737" s="885"/>
      <c r="T737" s="991"/>
      <c r="U737" s="884"/>
      <c r="V737" s="884"/>
      <c r="W737" s="885"/>
      <c r="X737" s="796"/>
      <c r="Y737" s="796"/>
      <c r="Z737" s="796"/>
      <c r="AA737" s="796"/>
      <c r="AB737" s="796"/>
      <c r="AC737" s="796"/>
      <c r="AD737" s="796"/>
      <c r="AG737" s="323" t="b">
        <f t="shared" si="100"/>
        <v>0</v>
      </c>
      <c r="AH737" s="1" t="str">
        <f t="shared" si="101"/>
        <v/>
      </c>
      <c r="AI737" s="323" t="b">
        <f t="shared" si="102"/>
        <v>0</v>
      </c>
      <c r="AJ737" s="1" t="str">
        <f t="shared" si="103"/>
        <v/>
      </c>
      <c r="AK737" s="323" t="b">
        <f t="shared" si="104"/>
        <v>0</v>
      </c>
      <c r="AL737" s="648">
        <f t="shared" si="105"/>
        <v>0</v>
      </c>
      <c r="AM737" s="293">
        <f t="shared" si="106"/>
        <v>0</v>
      </c>
      <c r="AN737" s="294" t="str">
        <f>IF(AM737=0,"",
IF(SUM($AM$47:AM737)=1,AO737,
IF($AM$1547&gt;SUM($AM$47:AM737),_xlfn.CONCAT(", ",AO737),
IF($AM$1547=SUM($AM$47:AM737),_xlfn.CONCAT(" y ",AO737)))))</f>
        <v/>
      </c>
      <c r="AO737" s="89" t="s">
        <v>7242</v>
      </c>
      <c r="AQ737" s="477">
        <f t="shared" si="107"/>
        <v>0</v>
      </c>
      <c r="AR737" s="321">
        <f t="shared" si="108"/>
        <v>0</v>
      </c>
      <c r="AS737" s="293">
        <f t="shared" si="109"/>
        <v>0</v>
      </c>
      <c r="AT737" s="294" t="str">
        <f>IF(AS737=0,"",
IF(SUM($AS$47:AS737)=1,AU737,
IF($AS$1547&gt;SUM($AS$47:AS737),_xlfn.CONCAT(", ",AU737),
IF($AS$1547=SUM($AS$47:AS737),_xlfn.CONCAT(" y ",AU737)))))</f>
        <v/>
      </c>
      <c r="AU737" s="89" t="s">
        <v>7242</v>
      </c>
    </row>
    <row r="738" spans="1:47" ht="15" customHeight="1">
      <c r="A738" s="64"/>
      <c r="B738" s="11"/>
      <c r="C738" s="1021" t="s">
        <v>7243</v>
      </c>
      <c r="D738" s="890"/>
      <c r="E738" s="997"/>
      <c r="F738" s="884"/>
      <c r="G738" s="884"/>
      <c r="H738" s="884"/>
      <c r="I738" s="884"/>
      <c r="J738" s="884"/>
      <c r="K738" s="885"/>
      <c r="L738" s="1027"/>
      <c r="M738" s="884"/>
      <c r="N738" s="884"/>
      <c r="O738" s="885"/>
      <c r="P738" s="1027"/>
      <c r="Q738" s="884"/>
      <c r="R738" s="884"/>
      <c r="S738" s="885"/>
      <c r="T738" s="991"/>
      <c r="U738" s="884"/>
      <c r="V738" s="884"/>
      <c r="W738" s="885"/>
      <c r="X738" s="796"/>
      <c r="Y738" s="796"/>
      <c r="Z738" s="796"/>
      <c r="AA738" s="796"/>
      <c r="AB738" s="796"/>
      <c r="AC738" s="796"/>
      <c r="AD738" s="796"/>
      <c r="AG738" s="323" t="b">
        <f t="shared" si="100"/>
        <v>0</v>
      </c>
      <c r="AH738" s="1" t="str">
        <f t="shared" si="101"/>
        <v/>
      </c>
      <c r="AI738" s="323" t="b">
        <f t="shared" si="102"/>
        <v>0</v>
      </c>
      <c r="AJ738" s="1" t="str">
        <f t="shared" si="103"/>
        <v/>
      </c>
      <c r="AK738" s="323" t="b">
        <f t="shared" si="104"/>
        <v>0</v>
      </c>
      <c r="AL738" s="648">
        <f t="shared" si="105"/>
        <v>0</v>
      </c>
      <c r="AM738" s="293">
        <f t="shared" si="106"/>
        <v>0</v>
      </c>
      <c r="AN738" s="294" t="str">
        <f>IF(AM738=0,"",
IF(SUM($AM$47:AM738)=1,AO738,
IF($AM$1547&gt;SUM($AM$47:AM738),_xlfn.CONCAT(", ",AO738),
IF($AM$1547=SUM($AM$47:AM738),_xlfn.CONCAT(" y ",AO738)))))</f>
        <v/>
      </c>
      <c r="AO738" s="89" t="s">
        <v>7244</v>
      </c>
      <c r="AQ738" s="477">
        <f t="shared" si="107"/>
        <v>0</v>
      </c>
      <c r="AR738" s="321">
        <f t="shared" si="108"/>
        <v>0</v>
      </c>
      <c r="AS738" s="293">
        <f t="shared" si="109"/>
        <v>0</v>
      </c>
      <c r="AT738" s="294" t="str">
        <f>IF(AS738=0,"",
IF(SUM($AS$47:AS738)=1,AU738,
IF($AS$1547&gt;SUM($AS$47:AS738),_xlfn.CONCAT(", ",AU738),
IF($AS$1547=SUM($AS$47:AS738),_xlfn.CONCAT(" y ",AU738)))))</f>
        <v/>
      </c>
      <c r="AU738" s="89" t="s">
        <v>7244</v>
      </c>
    </row>
    <row r="739" spans="1:47" ht="15" customHeight="1">
      <c r="A739" s="64"/>
      <c r="B739" s="11"/>
      <c r="C739" s="1021" t="s">
        <v>7245</v>
      </c>
      <c r="D739" s="890"/>
      <c r="E739" s="997"/>
      <c r="F739" s="884"/>
      <c r="G739" s="884"/>
      <c r="H739" s="884"/>
      <c r="I739" s="884"/>
      <c r="J739" s="884"/>
      <c r="K739" s="885"/>
      <c r="L739" s="1027"/>
      <c r="M739" s="884"/>
      <c r="N739" s="884"/>
      <c r="O739" s="885"/>
      <c r="P739" s="1027"/>
      <c r="Q739" s="884"/>
      <c r="R739" s="884"/>
      <c r="S739" s="885"/>
      <c r="T739" s="991"/>
      <c r="U739" s="884"/>
      <c r="V739" s="884"/>
      <c r="W739" s="885"/>
      <c r="X739" s="796"/>
      <c r="Y739" s="796"/>
      <c r="Z739" s="796"/>
      <c r="AA739" s="796"/>
      <c r="AB739" s="796"/>
      <c r="AC739" s="796"/>
      <c r="AD739" s="796"/>
      <c r="AG739" s="323" t="b">
        <f t="shared" si="100"/>
        <v>0</v>
      </c>
      <c r="AH739" s="1" t="str">
        <f t="shared" si="101"/>
        <v/>
      </c>
      <c r="AI739" s="323" t="b">
        <f t="shared" si="102"/>
        <v>0</v>
      </c>
      <c r="AJ739" s="1" t="str">
        <f t="shared" si="103"/>
        <v/>
      </c>
      <c r="AK739" s="323" t="b">
        <f t="shared" si="104"/>
        <v>0</v>
      </c>
      <c r="AL739" s="648">
        <f t="shared" si="105"/>
        <v>0</v>
      </c>
      <c r="AM739" s="293">
        <f t="shared" si="106"/>
        <v>0</v>
      </c>
      <c r="AN739" s="294" t="str">
        <f>IF(AM739=0,"",
IF(SUM($AM$47:AM739)=1,AO739,
IF($AM$1547&gt;SUM($AM$47:AM739),_xlfn.CONCAT(", ",AO739),
IF($AM$1547=SUM($AM$47:AM739),_xlfn.CONCAT(" y ",AO739)))))</f>
        <v/>
      </c>
      <c r="AO739" s="89" t="s">
        <v>7246</v>
      </c>
      <c r="AQ739" s="477">
        <f t="shared" si="107"/>
        <v>0</v>
      </c>
      <c r="AR739" s="321">
        <f t="shared" si="108"/>
        <v>0</v>
      </c>
      <c r="AS739" s="293">
        <f t="shared" si="109"/>
        <v>0</v>
      </c>
      <c r="AT739" s="294" t="str">
        <f>IF(AS739=0,"",
IF(SUM($AS$47:AS739)=1,AU739,
IF($AS$1547&gt;SUM($AS$47:AS739),_xlfn.CONCAT(", ",AU739),
IF($AS$1547=SUM($AS$47:AS739),_xlfn.CONCAT(" y ",AU739)))))</f>
        <v/>
      </c>
      <c r="AU739" s="89" t="s">
        <v>7246</v>
      </c>
    </row>
    <row r="740" spans="1:47" ht="15" customHeight="1">
      <c r="A740" s="64"/>
      <c r="B740" s="11"/>
      <c r="C740" s="1021" t="s">
        <v>7247</v>
      </c>
      <c r="D740" s="890"/>
      <c r="E740" s="997"/>
      <c r="F740" s="884"/>
      <c r="G740" s="884"/>
      <c r="H740" s="884"/>
      <c r="I740" s="884"/>
      <c r="J740" s="884"/>
      <c r="K740" s="885"/>
      <c r="L740" s="1027"/>
      <c r="M740" s="884"/>
      <c r="N740" s="884"/>
      <c r="O740" s="885"/>
      <c r="P740" s="1027"/>
      <c r="Q740" s="884"/>
      <c r="R740" s="884"/>
      <c r="S740" s="885"/>
      <c r="T740" s="991"/>
      <c r="U740" s="884"/>
      <c r="V740" s="884"/>
      <c r="W740" s="885"/>
      <c r="X740" s="796"/>
      <c r="Y740" s="796"/>
      <c r="Z740" s="796"/>
      <c r="AA740" s="796"/>
      <c r="AB740" s="796"/>
      <c r="AC740" s="796"/>
      <c r="AD740" s="796"/>
      <c r="AG740" s="323" t="b">
        <f t="shared" si="100"/>
        <v>0</v>
      </c>
      <c r="AH740" s="1" t="str">
        <f t="shared" si="101"/>
        <v/>
      </c>
      <c r="AI740" s="323" t="b">
        <f t="shared" si="102"/>
        <v>0</v>
      </c>
      <c r="AJ740" s="1" t="str">
        <f t="shared" si="103"/>
        <v/>
      </c>
      <c r="AK740" s="323" t="b">
        <f t="shared" si="104"/>
        <v>0</v>
      </c>
      <c r="AL740" s="648">
        <f t="shared" si="105"/>
        <v>0</v>
      </c>
      <c r="AM740" s="293">
        <f t="shared" si="106"/>
        <v>0</v>
      </c>
      <c r="AN740" s="294" t="str">
        <f>IF(AM740=0,"",
IF(SUM($AM$47:AM740)=1,AO740,
IF($AM$1547&gt;SUM($AM$47:AM740),_xlfn.CONCAT(", ",AO740),
IF($AM$1547=SUM($AM$47:AM740),_xlfn.CONCAT(" y ",AO740)))))</f>
        <v/>
      </c>
      <c r="AO740" s="89" t="s">
        <v>7248</v>
      </c>
      <c r="AQ740" s="477">
        <f t="shared" si="107"/>
        <v>0</v>
      </c>
      <c r="AR740" s="321">
        <f t="shared" si="108"/>
        <v>0</v>
      </c>
      <c r="AS740" s="293">
        <f t="shared" si="109"/>
        <v>0</v>
      </c>
      <c r="AT740" s="294" t="str">
        <f>IF(AS740=0,"",
IF(SUM($AS$47:AS740)=1,AU740,
IF($AS$1547&gt;SUM($AS$47:AS740),_xlfn.CONCAT(", ",AU740),
IF($AS$1547=SUM($AS$47:AS740),_xlfn.CONCAT(" y ",AU740)))))</f>
        <v/>
      </c>
      <c r="AU740" s="89" t="s">
        <v>7248</v>
      </c>
    </row>
    <row r="741" spans="1:47" ht="15" customHeight="1">
      <c r="A741" s="64"/>
      <c r="B741" s="11"/>
      <c r="C741" s="1021" t="s">
        <v>7249</v>
      </c>
      <c r="D741" s="890"/>
      <c r="E741" s="997"/>
      <c r="F741" s="884"/>
      <c r="G741" s="884"/>
      <c r="H741" s="884"/>
      <c r="I741" s="884"/>
      <c r="J741" s="884"/>
      <c r="K741" s="885"/>
      <c r="L741" s="1027"/>
      <c r="M741" s="884"/>
      <c r="N741" s="884"/>
      <c r="O741" s="885"/>
      <c r="P741" s="1027"/>
      <c r="Q741" s="884"/>
      <c r="R741" s="884"/>
      <c r="S741" s="885"/>
      <c r="T741" s="991"/>
      <c r="U741" s="884"/>
      <c r="V741" s="884"/>
      <c r="W741" s="885"/>
      <c r="X741" s="796"/>
      <c r="Y741" s="796"/>
      <c r="Z741" s="796"/>
      <c r="AA741" s="796"/>
      <c r="AB741" s="796"/>
      <c r="AC741" s="796"/>
      <c r="AD741" s="796"/>
      <c r="AG741" s="323" t="b">
        <f t="shared" si="100"/>
        <v>0</v>
      </c>
      <c r="AH741" s="1" t="str">
        <f t="shared" si="101"/>
        <v/>
      </c>
      <c r="AI741" s="323" t="b">
        <f t="shared" si="102"/>
        <v>0</v>
      </c>
      <c r="AJ741" s="1" t="str">
        <f t="shared" si="103"/>
        <v/>
      </c>
      <c r="AK741" s="323" t="b">
        <f t="shared" si="104"/>
        <v>0</v>
      </c>
      <c r="AL741" s="648">
        <f t="shared" si="105"/>
        <v>0</v>
      </c>
      <c r="AM741" s="293">
        <f t="shared" si="106"/>
        <v>0</v>
      </c>
      <c r="AN741" s="294" t="str">
        <f>IF(AM741=0,"",
IF(SUM($AM$47:AM741)=1,AO741,
IF($AM$1547&gt;SUM($AM$47:AM741),_xlfn.CONCAT(", ",AO741),
IF($AM$1547=SUM($AM$47:AM741),_xlfn.CONCAT(" y ",AO741)))))</f>
        <v/>
      </c>
      <c r="AO741" s="89" t="s">
        <v>7250</v>
      </c>
      <c r="AQ741" s="477">
        <f t="shared" si="107"/>
        <v>0</v>
      </c>
      <c r="AR741" s="321">
        <f t="shared" si="108"/>
        <v>0</v>
      </c>
      <c r="AS741" s="293">
        <f t="shared" si="109"/>
        <v>0</v>
      </c>
      <c r="AT741" s="294" t="str">
        <f>IF(AS741=0,"",
IF(SUM($AS$47:AS741)=1,AU741,
IF($AS$1547&gt;SUM($AS$47:AS741),_xlfn.CONCAT(", ",AU741),
IF($AS$1547=SUM($AS$47:AS741),_xlfn.CONCAT(" y ",AU741)))))</f>
        <v/>
      </c>
      <c r="AU741" s="89" t="s">
        <v>7250</v>
      </c>
    </row>
    <row r="742" spans="1:47" ht="15" customHeight="1">
      <c r="A742" s="64"/>
      <c r="B742" s="11"/>
      <c r="C742" s="1021" t="s">
        <v>7251</v>
      </c>
      <c r="D742" s="890"/>
      <c r="E742" s="997"/>
      <c r="F742" s="884"/>
      <c r="G742" s="884"/>
      <c r="H742" s="884"/>
      <c r="I742" s="884"/>
      <c r="J742" s="884"/>
      <c r="K742" s="885"/>
      <c r="L742" s="1027"/>
      <c r="M742" s="884"/>
      <c r="N742" s="884"/>
      <c r="O742" s="885"/>
      <c r="P742" s="1027"/>
      <c r="Q742" s="884"/>
      <c r="R742" s="884"/>
      <c r="S742" s="885"/>
      <c r="T742" s="991"/>
      <c r="U742" s="884"/>
      <c r="V742" s="884"/>
      <c r="W742" s="885"/>
      <c r="X742" s="796"/>
      <c r="Y742" s="796"/>
      <c r="Z742" s="796"/>
      <c r="AA742" s="796"/>
      <c r="AB742" s="796"/>
      <c r="AC742" s="796"/>
      <c r="AD742" s="796"/>
      <c r="AG742" s="323" t="b">
        <f t="shared" si="100"/>
        <v>0</v>
      </c>
      <c r="AH742" s="1" t="str">
        <f t="shared" si="101"/>
        <v/>
      </c>
      <c r="AI742" s="323" t="b">
        <f t="shared" si="102"/>
        <v>0</v>
      </c>
      <c r="AJ742" s="1" t="str">
        <f t="shared" si="103"/>
        <v/>
      </c>
      <c r="AK742" s="323" t="b">
        <f t="shared" si="104"/>
        <v>0</v>
      </c>
      <c r="AL742" s="648">
        <f t="shared" si="105"/>
        <v>0</v>
      </c>
      <c r="AM742" s="293">
        <f t="shared" si="106"/>
        <v>0</v>
      </c>
      <c r="AN742" s="294" t="str">
        <f>IF(AM742=0,"",
IF(SUM($AM$47:AM742)=1,AO742,
IF($AM$1547&gt;SUM($AM$47:AM742),_xlfn.CONCAT(", ",AO742),
IF($AM$1547=SUM($AM$47:AM742),_xlfn.CONCAT(" y ",AO742)))))</f>
        <v/>
      </c>
      <c r="AO742" s="89" t="s">
        <v>7252</v>
      </c>
      <c r="AQ742" s="477">
        <f t="shared" si="107"/>
        <v>0</v>
      </c>
      <c r="AR742" s="321">
        <f t="shared" si="108"/>
        <v>0</v>
      </c>
      <c r="AS742" s="293">
        <f t="shared" si="109"/>
        <v>0</v>
      </c>
      <c r="AT742" s="294" t="str">
        <f>IF(AS742=0,"",
IF(SUM($AS$47:AS742)=1,AU742,
IF($AS$1547&gt;SUM($AS$47:AS742),_xlfn.CONCAT(", ",AU742),
IF($AS$1547=SUM($AS$47:AS742),_xlfn.CONCAT(" y ",AU742)))))</f>
        <v/>
      </c>
      <c r="AU742" s="89" t="s">
        <v>7252</v>
      </c>
    </row>
    <row r="743" spans="1:47" ht="15" customHeight="1">
      <c r="A743" s="64"/>
      <c r="B743" s="11"/>
      <c r="C743" s="1021" t="s">
        <v>7253</v>
      </c>
      <c r="D743" s="890"/>
      <c r="E743" s="997"/>
      <c r="F743" s="884"/>
      <c r="G743" s="884"/>
      <c r="H743" s="884"/>
      <c r="I743" s="884"/>
      <c r="J743" s="884"/>
      <c r="K743" s="885"/>
      <c r="L743" s="1027"/>
      <c r="M743" s="884"/>
      <c r="N743" s="884"/>
      <c r="O743" s="885"/>
      <c r="P743" s="1027"/>
      <c r="Q743" s="884"/>
      <c r="R743" s="884"/>
      <c r="S743" s="885"/>
      <c r="T743" s="991"/>
      <c r="U743" s="884"/>
      <c r="V743" s="884"/>
      <c r="W743" s="885"/>
      <c r="X743" s="796"/>
      <c r="Y743" s="796"/>
      <c r="Z743" s="796"/>
      <c r="AA743" s="796"/>
      <c r="AB743" s="796"/>
      <c r="AC743" s="796"/>
      <c r="AD743" s="796"/>
      <c r="AG743" s="323" t="b">
        <f t="shared" si="100"/>
        <v>0</v>
      </c>
      <c r="AH743" s="1" t="str">
        <f t="shared" si="101"/>
        <v/>
      </c>
      <c r="AI743" s="323" t="b">
        <f t="shared" si="102"/>
        <v>0</v>
      </c>
      <c r="AJ743" s="1" t="str">
        <f t="shared" si="103"/>
        <v/>
      </c>
      <c r="AK743" s="323" t="b">
        <f t="shared" si="104"/>
        <v>0</v>
      </c>
      <c r="AL743" s="648">
        <f t="shared" si="105"/>
        <v>0</v>
      </c>
      <c r="AM743" s="293">
        <f t="shared" si="106"/>
        <v>0</v>
      </c>
      <c r="AN743" s="294" t="str">
        <f>IF(AM743=0,"",
IF(SUM($AM$47:AM743)=1,AO743,
IF($AM$1547&gt;SUM($AM$47:AM743),_xlfn.CONCAT(", ",AO743),
IF($AM$1547=SUM($AM$47:AM743),_xlfn.CONCAT(" y ",AO743)))))</f>
        <v/>
      </c>
      <c r="AO743" s="89" t="s">
        <v>7254</v>
      </c>
      <c r="AQ743" s="477">
        <f t="shared" si="107"/>
        <v>0</v>
      </c>
      <c r="AR743" s="321">
        <f t="shared" si="108"/>
        <v>0</v>
      </c>
      <c r="AS743" s="293">
        <f t="shared" si="109"/>
        <v>0</v>
      </c>
      <c r="AT743" s="294" t="str">
        <f>IF(AS743=0,"",
IF(SUM($AS$47:AS743)=1,AU743,
IF($AS$1547&gt;SUM($AS$47:AS743),_xlfn.CONCAT(", ",AU743),
IF($AS$1547=SUM($AS$47:AS743),_xlfn.CONCAT(" y ",AU743)))))</f>
        <v/>
      </c>
      <c r="AU743" s="89" t="s">
        <v>7254</v>
      </c>
    </row>
    <row r="744" spans="1:47" ht="15" customHeight="1">
      <c r="A744" s="64"/>
      <c r="B744" s="11"/>
      <c r="C744" s="1021" t="s">
        <v>7255</v>
      </c>
      <c r="D744" s="890"/>
      <c r="E744" s="997"/>
      <c r="F744" s="884"/>
      <c r="G744" s="884"/>
      <c r="H744" s="884"/>
      <c r="I744" s="884"/>
      <c r="J744" s="884"/>
      <c r="K744" s="885"/>
      <c r="L744" s="1027"/>
      <c r="M744" s="884"/>
      <c r="N744" s="884"/>
      <c r="O744" s="885"/>
      <c r="P744" s="1027"/>
      <c r="Q744" s="884"/>
      <c r="R744" s="884"/>
      <c r="S744" s="885"/>
      <c r="T744" s="991"/>
      <c r="U744" s="884"/>
      <c r="V744" s="884"/>
      <c r="W744" s="885"/>
      <c r="X744" s="796"/>
      <c r="Y744" s="796"/>
      <c r="Z744" s="796"/>
      <c r="AA744" s="796"/>
      <c r="AB744" s="796"/>
      <c r="AC744" s="796"/>
      <c r="AD744" s="796"/>
      <c r="AG744" s="323" t="b">
        <f t="shared" si="100"/>
        <v>0</v>
      </c>
      <c r="AH744" s="1" t="str">
        <f t="shared" si="101"/>
        <v/>
      </c>
      <c r="AI744" s="323" t="b">
        <f t="shared" si="102"/>
        <v>0</v>
      </c>
      <c r="AJ744" s="1" t="str">
        <f t="shared" si="103"/>
        <v/>
      </c>
      <c r="AK744" s="323" t="b">
        <f t="shared" si="104"/>
        <v>0</v>
      </c>
      <c r="AL744" s="648">
        <f t="shared" si="105"/>
        <v>0</v>
      </c>
      <c r="AM744" s="293">
        <f t="shared" si="106"/>
        <v>0</v>
      </c>
      <c r="AN744" s="294" t="str">
        <f>IF(AM744=0,"",
IF(SUM($AM$47:AM744)=1,AO744,
IF($AM$1547&gt;SUM($AM$47:AM744),_xlfn.CONCAT(", ",AO744),
IF($AM$1547=SUM($AM$47:AM744),_xlfn.CONCAT(" y ",AO744)))))</f>
        <v/>
      </c>
      <c r="AO744" s="89" t="s">
        <v>7256</v>
      </c>
      <c r="AQ744" s="477">
        <f t="shared" si="107"/>
        <v>0</v>
      </c>
      <c r="AR744" s="321">
        <f t="shared" si="108"/>
        <v>0</v>
      </c>
      <c r="AS744" s="293">
        <f t="shared" si="109"/>
        <v>0</v>
      </c>
      <c r="AT744" s="294" t="str">
        <f>IF(AS744=0,"",
IF(SUM($AS$47:AS744)=1,AU744,
IF($AS$1547&gt;SUM($AS$47:AS744),_xlfn.CONCAT(", ",AU744),
IF($AS$1547=SUM($AS$47:AS744),_xlfn.CONCAT(" y ",AU744)))))</f>
        <v/>
      </c>
      <c r="AU744" s="89" t="s">
        <v>7256</v>
      </c>
    </row>
    <row r="745" spans="1:47" ht="15" customHeight="1">
      <c r="A745" s="64"/>
      <c r="B745" s="11"/>
      <c r="C745" s="1021" t="s">
        <v>7257</v>
      </c>
      <c r="D745" s="890"/>
      <c r="E745" s="997"/>
      <c r="F745" s="884"/>
      <c r="G745" s="884"/>
      <c r="H745" s="884"/>
      <c r="I745" s="884"/>
      <c r="J745" s="884"/>
      <c r="K745" s="885"/>
      <c r="L745" s="1027"/>
      <c r="M745" s="884"/>
      <c r="N745" s="884"/>
      <c r="O745" s="885"/>
      <c r="P745" s="1027"/>
      <c r="Q745" s="884"/>
      <c r="R745" s="884"/>
      <c r="S745" s="885"/>
      <c r="T745" s="991"/>
      <c r="U745" s="884"/>
      <c r="V745" s="884"/>
      <c r="W745" s="885"/>
      <c r="X745" s="796"/>
      <c r="Y745" s="796"/>
      <c r="Z745" s="796"/>
      <c r="AA745" s="796"/>
      <c r="AB745" s="796"/>
      <c r="AC745" s="796"/>
      <c r="AD745" s="796"/>
      <c r="AG745" s="323" t="b">
        <f t="shared" si="100"/>
        <v>0</v>
      </c>
      <c r="AH745" s="1" t="str">
        <f t="shared" si="101"/>
        <v/>
      </c>
      <c r="AI745" s="323" t="b">
        <f t="shared" si="102"/>
        <v>0</v>
      </c>
      <c r="AJ745" s="1" t="str">
        <f t="shared" si="103"/>
        <v/>
      </c>
      <c r="AK745" s="323" t="b">
        <f t="shared" si="104"/>
        <v>0</v>
      </c>
      <c r="AL745" s="648">
        <f t="shared" si="105"/>
        <v>0</v>
      </c>
      <c r="AM745" s="293">
        <f t="shared" si="106"/>
        <v>0</v>
      </c>
      <c r="AN745" s="294" t="str">
        <f>IF(AM745=0,"",
IF(SUM($AM$47:AM745)=1,AO745,
IF($AM$1547&gt;SUM($AM$47:AM745),_xlfn.CONCAT(", ",AO745),
IF($AM$1547=SUM($AM$47:AM745),_xlfn.CONCAT(" y ",AO745)))))</f>
        <v/>
      </c>
      <c r="AO745" s="89" t="s">
        <v>7258</v>
      </c>
      <c r="AQ745" s="477">
        <f t="shared" si="107"/>
        <v>0</v>
      </c>
      <c r="AR745" s="321">
        <f t="shared" si="108"/>
        <v>0</v>
      </c>
      <c r="AS745" s="293">
        <f t="shared" si="109"/>
        <v>0</v>
      </c>
      <c r="AT745" s="294" t="str">
        <f>IF(AS745=0,"",
IF(SUM($AS$47:AS745)=1,AU745,
IF($AS$1547&gt;SUM($AS$47:AS745),_xlfn.CONCAT(", ",AU745),
IF($AS$1547=SUM($AS$47:AS745),_xlfn.CONCAT(" y ",AU745)))))</f>
        <v/>
      </c>
      <c r="AU745" s="89" t="s">
        <v>7258</v>
      </c>
    </row>
    <row r="746" spans="1:47" ht="15" customHeight="1">
      <c r="A746" s="64"/>
      <c r="B746" s="11"/>
      <c r="C746" s="1021" t="s">
        <v>7259</v>
      </c>
      <c r="D746" s="890"/>
      <c r="E746" s="997"/>
      <c r="F746" s="884"/>
      <c r="G746" s="884"/>
      <c r="H746" s="884"/>
      <c r="I746" s="884"/>
      <c r="J746" s="884"/>
      <c r="K746" s="885"/>
      <c r="L746" s="1027"/>
      <c r="M746" s="884"/>
      <c r="N746" s="884"/>
      <c r="O746" s="885"/>
      <c r="P746" s="1027"/>
      <c r="Q746" s="884"/>
      <c r="R746" s="884"/>
      <c r="S746" s="885"/>
      <c r="T746" s="991"/>
      <c r="U746" s="884"/>
      <c r="V746" s="884"/>
      <c r="W746" s="885"/>
      <c r="X746" s="796"/>
      <c r="Y746" s="796"/>
      <c r="Z746" s="796"/>
      <c r="AA746" s="796"/>
      <c r="AB746" s="796"/>
      <c r="AC746" s="796"/>
      <c r="AD746" s="796"/>
      <c r="AG746" s="323" t="b">
        <f t="shared" si="100"/>
        <v>0</v>
      </c>
      <c r="AH746" s="1" t="str">
        <f t="shared" si="101"/>
        <v/>
      </c>
      <c r="AI746" s="323" t="b">
        <f t="shared" si="102"/>
        <v>0</v>
      </c>
      <c r="AJ746" s="1" t="str">
        <f t="shared" si="103"/>
        <v/>
      </c>
      <c r="AK746" s="323" t="b">
        <f t="shared" si="104"/>
        <v>0</v>
      </c>
      <c r="AL746" s="648">
        <f t="shared" si="105"/>
        <v>0</v>
      </c>
      <c r="AM746" s="293">
        <f t="shared" si="106"/>
        <v>0</v>
      </c>
      <c r="AN746" s="294" t="str">
        <f>IF(AM746=0,"",
IF(SUM($AM$47:AM746)=1,AO746,
IF($AM$1547&gt;SUM($AM$47:AM746),_xlfn.CONCAT(", ",AO746),
IF($AM$1547=SUM($AM$47:AM746),_xlfn.CONCAT(" y ",AO746)))))</f>
        <v/>
      </c>
      <c r="AO746" s="89" t="s">
        <v>7260</v>
      </c>
      <c r="AQ746" s="477">
        <f t="shared" si="107"/>
        <v>0</v>
      </c>
      <c r="AR746" s="321">
        <f t="shared" si="108"/>
        <v>0</v>
      </c>
      <c r="AS746" s="293">
        <f t="shared" si="109"/>
        <v>0</v>
      </c>
      <c r="AT746" s="294" t="str">
        <f>IF(AS746=0,"",
IF(SUM($AS$47:AS746)=1,AU746,
IF($AS$1547&gt;SUM($AS$47:AS746),_xlfn.CONCAT(", ",AU746),
IF($AS$1547=SUM($AS$47:AS746),_xlfn.CONCAT(" y ",AU746)))))</f>
        <v/>
      </c>
      <c r="AU746" s="89" t="s">
        <v>7260</v>
      </c>
    </row>
    <row r="747" spans="1:47" ht="15" customHeight="1">
      <c r="A747" s="64"/>
      <c r="B747" s="11"/>
      <c r="C747" s="1021" t="s">
        <v>7261</v>
      </c>
      <c r="D747" s="890"/>
      <c r="E747" s="997"/>
      <c r="F747" s="884"/>
      <c r="G747" s="884"/>
      <c r="H747" s="884"/>
      <c r="I747" s="884"/>
      <c r="J747" s="884"/>
      <c r="K747" s="885"/>
      <c r="L747" s="1027"/>
      <c r="M747" s="884"/>
      <c r="N747" s="884"/>
      <c r="O747" s="885"/>
      <c r="P747" s="1027"/>
      <c r="Q747" s="884"/>
      <c r="R747" s="884"/>
      <c r="S747" s="885"/>
      <c r="T747" s="991"/>
      <c r="U747" s="884"/>
      <c r="V747" s="884"/>
      <c r="W747" s="885"/>
      <c r="X747" s="796"/>
      <c r="Y747" s="796"/>
      <c r="Z747" s="796"/>
      <c r="AA747" s="796"/>
      <c r="AB747" s="796"/>
      <c r="AC747" s="796"/>
      <c r="AD747" s="796"/>
      <c r="AG747" s="323" t="b">
        <f t="shared" si="100"/>
        <v>0</v>
      </c>
      <c r="AH747" s="1" t="str">
        <f t="shared" si="101"/>
        <v/>
      </c>
      <c r="AI747" s="323" t="b">
        <f t="shared" si="102"/>
        <v>0</v>
      </c>
      <c r="AJ747" s="1" t="str">
        <f t="shared" si="103"/>
        <v/>
      </c>
      <c r="AK747" s="323" t="b">
        <f t="shared" si="104"/>
        <v>0</v>
      </c>
      <c r="AL747" s="648">
        <f t="shared" si="105"/>
        <v>0</v>
      </c>
      <c r="AM747" s="293">
        <f t="shared" si="106"/>
        <v>0</v>
      </c>
      <c r="AN747" s="294" t="str">
        <f>IF(AM747=0,"",
IF(SUM($AM$47:AM747)=1,AO747,
IF($AM$1547&gt;SUM($AM$47:AM747),_xlfn.CONCAT(", ",AO747),
IF($AM$1547=SUM($AM$47:AM747),_xlfn.CONCAT(" y ",AO747)))))</f>
        <v/>
      </c>
      <c r="AO747" s="89" t="s">
        <v>7262</v>
      </c>
      <c r="AQ747" s="477">
        <f t="shared" si="107"/>
        <v>0</v>
      </c>
      <c r="AR747" s="321">
        <f t="shared" si="108"/>
        <v>0</v>
      </c>
      <c r="AS747" s="293">
        <f t="shared" si="109"/>
        <v>0</v>
      </c>
      <c r="AT747" s="294" t="str">
        <f>IF(AS747=0,"",
IF(SUM($AS$47:AS747)=1,AU747,
IF($AS$1547&gt;SUM($AS$47:AS747),_xlfn.CONCAT(", ",AU747),
IF($AS$1547=SUM($AS$47:AS747),_xlfn.CONCAT(" y ",AU747)))))</f>
        <v/>
      </c>
      <c r="AU747" s="89" t="s">
        <v>7262</v>
      </c>
    </row>
    <row r="748" spans="1:47" ht="15" customHeight="1">
      <c r="A748" s="64"/>
      <c r="B748" s="11"/>
      <c r="C748" s="1021" t="s">
        <v>7263</v>
      </c>
      <c r="D748" s="890"/>
      <c r="E748" s="997"/>
      <c r="F748" s="884"/>
      <c r="G748" s="884"/>
      <c r="H748" s="884"/>
      <c r="I748" s="884"/>
      <c r="J748" s="884"/>
      <c r="K748" s="885"/>
      <c r="L748" s="1027"/>
      <c r="M748" s="884"/>
      <c r="N748" s="884"/>
      <c r="O748" s="885"/>
      <c r="P748" s="1027"/>
      <c r="Q748" s="884"/>
      <c r="R748" s="884"/>
      <c r="S748" s="885"/>
      <c r="T748" s="991"/>
      <c r="U748" s="884"/>
      <c r="V748" s="884"/>
      <c r="W748" s="885"/>
      <c r="X748" s="796"/>
      <c r="Y748" s="796"/>
      <c r="Z748" s="796"/>
      <c r="AA748" s="796"/>
      <c r="AB748" s="796"/>
      <c r="AC748" s="796"/>
      <c r="AD748" s="796"/>
      <c r="AG748" s="323" t="b">
        <f t="shared" si="100"/>
        <v>0</v>
      </c>
      <c r="AH748" s="1" t="str">
        <f t="shared" si="101"/>
        <v/>
      </c>
      <c r="AI748" s="323" t="b">
        <f t="shared" si="102"/>
        <v>0</v>
      </c>
      <c r="AJ748" s="1" t="str">
        <f t="shared" si="103"/>
        <v/>
      </c>
      <c r="AK748" s="323" t="b">
        <f t="shared" si="104"/>
        <v>0</v>
      </c>
      <c r="AL748" s="648">
        <f t="shared" si="105"/>
        <v>0</v>
      </c>
      <c r="AM748" s="293">
        <f t="shared" si="106"/>
        <v>0</v>
      </c>
      <c r="AN748" s="294" t="str">
        <f>IF(AM748=0,"",
IF(SUM($AM$47:AM748)=1,AO748,
IF($AM$1547&gt;SUM($AM$47:AM748),_xlfn.CONCAT(", ",AO748),
IF($AM$1547=SUM($AM$47:AM748),_xlfn.CONCAT(" y ",AO748)))))</f>
        <v/>
      </c>
      <c r="AO748" s="89" t="s">
        <v>7264</v>
      </c>
      <c r="AQ748" s="477">
        <f t="shared" si="107"/>
        <v>0</v>
      </c>
      <c r="AR748" s="321">
        <f t="shared" si="108"/>
        <v>0</v>
      </c>
      <c r="AS748" s="293">
        <f t="shared" si="109"/>
        <v>0</v>
      </c>
      <c r="AT748" s="294" t="str">
        <f>IF(AS748=0,"",
IF(SUM($AS$47:AS748)=1,AU748,
IF($AS$1547&gt;SUM($AS$47:AS748),_xlfn.CONCAT(", ",AU748),
IF($AS$1547=SUM($AS$47:AS748),_xlfn.CONCAT(" y ",AU748)))))</f>
        <v/>
      </c>
      <c r="AU748" s="89" t="s">
        <v>7264</v>
      </c>
    </row>
    <row r="749" spans="1:47" ht="15" customHeight="1">
      <c r="A749" s="64"/>
      <c r="B749" s="11"/>
      <c r="C749" s="1021" t="s">
        <v>7265</v>
      </c>
      <c r="D749" s="890"/>
      <c r="E749" s="997"/>
      <c r="F749" s="884"/>
      <c r="G749" s="884"/>
      <c r="H749" s="884"/>
      <c r="I749" s="884"/>
      <c r="J749" s="884"/>
      <c r="K749" s="885"/>
      <c r="L749" s="1027"/>
      <c r="M749" s="884"/>
      <c r="N749" s="884"/>
      <c r="O749" s="885"/>
      <c r="P749" s="1027"/>
      <c r="Q749" s="884"/>
      <c r="R749" s="884"/>
      <c r="S749" s="885"/>
      <c r="T749" s="991"/>
      <c r="U749" s="884"/>
      <c r="V749" s="884"/>
      <c r="W749" s="885"/>
      <c r="X749" s="796"/>
      <c r="Y749" s="796"/>
      <c r="Z749" s="796"/>
      <c r="AA749" s="796"/>
      <c r="AB749" s="796"/>
      <c r="AC749" s="796"/>
      <c r="AD749" s="796"/>
      <c r="AG749" s="323" t="b">
        <f t="shared" si="100"/>
        <v>0</v>
      </c>
      <c r="AH749" s="1" t="str">
        <f t="shared" si="101"/>
        <v/>
      </c>
      <c r="AI749" s="323" t="b">
        <f t="shared" si="102"/>
        <v>0</v>
      </c>
      <c r="AJ749" s="1" t="str">
        <f t="shared" si="103"/>
        <v/>
      </c>
      <c r="AK749" s="323" t="b">
        <f t="shared" si="104"/>
        <v>0</v>
      </c>
      <c r="AL749" s="648">
        <f t="shared" si="105"/>
        <v>0</v>
      </c>
      <c r="AM749" s="293">
        <f t="shared" si="106"/>
        <v>0</v>
      </c>
      <c r="AN749" s="294" t="str">
        <f>IF(AM749=0,"",
IF(SUM($AM$47:AM749)=1,AO749,
IF($AM$1547&gt;SUM($AM$47:AM749),_xlfn.CONCAT(", ",AO749),
IF($AM$1547=SUM($AM$47:AM749),_xlfn.CONCAT(" y ",AO749)))))</f>
        <v/>
      </c>
      <c r="AO749" s="89" t="s">
        <v>7266</v>
      </c>
      <c r="AQ749" s="477">
        <f t="shared" si="107"/>
        <v>0</v>
      </c>
      <c r="AR749" s="321">
        <f t="shared" si="108"/>
        <v>0</v>
      </c>
      <c r="AS749" s="293">
        <f t="shared" si="109"/>
        <v>0</v>
      </c>
      <c r="AT749" s="294" t="str">
        <f>IF(AS749=0,"",
IF(SUM($AS$47:AS749)=1,AU749,
IF($AS$1547&gt;SUM($AS$47:AS749),_xlfn.CONCAT(", ",AU749),
IF($AS$1547=SUM($AS$47:AS749),_xlfn.CONCAT(" y ",AU749)))))</f>
        <v/>
      </c>
      <c r="AU749" s="89" t="s">
        <v>7266</v>
      </c>
    </row>
    <row r="750" spans="1:47" ht="15" customHeight="1">
      <c r="A750" s="64"/>
      <c r="B750" s="11"/>
      <c r="C750" s="1021" t="s">
        <v>7267</v>
      </c>
      <c r="D750" s="890"/>
      <c r="E750" s="997"/>
      <c r="F750" s="884"/>
      <c r="G750" s="884"/>
      <c r="H750" s="884"/>
      <c r="I750" s="884"/>
      <c r="J750" s="884"/>
      <c r="K750" s="885"/>
      <c r="L750" s="1027"/>
      <c r="M750" s="884"/>
      <c r="N750" s="884"/>
      <c r="O750" s="885"/>
      <c r="P750" s="1027"/>
      <c r="Q750" s="884"/>
      <c r="R750" s="884"/>
      <c r="S750" s="885"/>
      <c r="T750" s="991"/>
      <c r="U750" s="884"/>
      <c r="V750" s="884"/>
      <c r="W750" s="885"/>
      <c r="X750" s="796"/>
      <c r="Y750" s="796"/>
      <c r="Z750" s="796"/>
      <c r="AA750" s="796"/>
      <c r="AB750" s="796"/>
      <c r="AC750" s="796"/>
      <c r="AD750" s="796"/>
      <c r="AG750" s="323" t="b">
        <f t="shared" si="100"/>
        <v>0</v>
      </c>
      <c r="AH750" s="1" t="str">
        <f t="shared" si="101"/>
        <v/>
      </c>
      <c r="AI750" s="323" t="b">
        <f t="shared" si="102"/>
        <v>0</v>
      </c>
      <c r="AJ750" s="1" t="str">
        <f t="shared" si="103"/>
        <v/>
      </c>
      <c r="AK750" s="323" t="b">
        <f t="shared" si="104"/>
        <v>0</v>
      </c>
      <c r="AL750" s="648">
        <f t="shared" si="105"/>
        <v>0</v>
      </c>
      <c r="AM750" s="293">
        <f t="shared" si="106"/>
        <v>0</v>
      </c>
      <c r="AN750" s="294" t="str">
        <f>IF(AM750=0,"",
IF(SUM($AM$47:AM750)=1,AO750,
IF($AM$1547&gt;SUM($AM$47:AM750),_xlfn.CONCAT(", ",AO750),
IF($AM$1547=SUM($AM$47:AM750),_xlfn.CONCAT(" y ",AO750)))))</f>
        <v/>
      </c>
      <c r="AO750" s="89" t="s">
        <v>7268</v>
      </c>
      <c r="AQ750" s="477">
        <f t="shared" si="107"/>
        <v>0</v>
      </c>
      <c r="AR750" s="321">
        <f t="shared" si="108"/>
        <v>0</v>
      </c>
      <c r="AS750" s="293">
        <f t="shared" si="109"/>
        <v>0</v>
      </c>
      <c r="AT750" s="294" t="str">
        <f>IF(AS750=0,"",
IF(SUM($AS$47:AS750)=1,AU750,
IF($AS$1547&gt;SUM($AS$47:AS750),_xlfn.CONCAT(", ",AU750),
IF($AS$1547=SUM($AS$47:AS750),_xlfn.CONCAT(" y ",AU750)))))</f>
        <v/>
      </c>
      <c r="AU750" s="89" t="s">
        <v>7268</v>
      </c>
    </row>
    <row r="751" spans="1:47" ht="15" customHeight="1">
      <c r="A751" s="64"/>
      <c r="B751" s="11"/>
      <c r="C751" s="1021" t="s">
        <v>7269</v>
      </c>
      <c r="D751" s="890"/>
      <c r="E751" s="997"/>
      <c r="F751" s="884"/>
      <c r="G751" s="884"/>
      <c r="H751" s="884"/>
      <c r="I751" s="884"/>
      <c r="J751" s="884"/>
      <c r="K751" s="885"/>
      <c r="L751" s="1027"/>
      <c r="M751" s="884"/>
      <c r="N751" s="884"/>
      <c r="O751" s="885"/>
      <c r="P751" s="1027"/>
      <c r="Q751" s="884"/>
      <c r="R751" s="884"/>
      <c r="S751" s="885"/>
      <c r="T751" s="991"/>
      <c r="U751" s="884"/>
      <c r="V751" s="884"/>
      <c r="W751" s="885"/>
      <c r="X751" s="796"/>
      <c r="Y751" s="796"/>
      <c r="Z751" s="796"/>
      <c r="AA751" s="796"/>
      <c r="AB751" s="796"/>
      <c r="AC751" s="796"/>
      <c r="AD751" s="796"/>
      <c r="AG751" s="323" t="b">
        <f t="shared" si="100"/>
        <v>0</v>
      </c>
      <c r="AH751" s="1" t="str">
        <f t="shared" si="101"/>
        <v/>
      </c>
      <c r="AI751" s="323" t="b">
        <f t="shared" si="102"/>
        <v>0</v>
      </c>
      <c r="AJ751" s="1" t="str">
        <f t="shared" si="103"/>
        <v/>
      </c>
      <c r="AK751" s="323" t="b">
        <f t="shared" si="104"/>
        <v>0</v>
      </c>
      <c r="AL751" s="648">
        <f t="shared" si="105"/>
        <v>0</v>
      </c>
      <c r="AM751" s="293">
        <f t="shared" si="106"/>
        <v>0</v>
      </c>
      <c r="AN751" s="294" t="str">
        <f>IF(AM751=0,"",
IF(SUM($AM$47:AM751)=1,AO751,
IF($AM$1547&gt;SUM($AM$47:AM751),_xlfn.CONCAT(", ",AO751),
IF($AM$1547=SUM($AM$47:AM751),_xlfn.CONCAT(" y ",AO751)))))</f>
        <v/>
      </c>
      <c r="AO751" s="89" t="s">
        <v>7270</v>
      </c>
      <c r="AQ751" s="477">
        <f t="shared" si="107"/>
        <v>0</v>
      </c>
      <c r="AR751" s="321">
        <f t="shared" si="108"/>
        <v>0</v>
      </c>
      <c r="AS751" s="293">
        <f t="shared" si="109"/>
        <v>0</v>
      </c>
      <c r="AT751" s="294" t="str">
        <f>IF(AS751=0,"",
IF(SUM($AS$47:AS751)=1,AU751,
IF($AS$1547&gt;SUM($AS$47:AS751),_xlfn.CONCAT(", ",AU751),
IF($AS$1547=SUM($AS$47:AS751),_xlfn.CONCAT(" y ",AU751)))))</f>
        <v/>
      </c>
      <c r="AU751" s="89" t="s">
        <v>7270</v>
      </c>
    </row>
    <row r="752" spans="1:47" ht="15" customHeight="1">
      <c r="A752" s="64"/>
      <c r="B752" s="11"/>
      <c r="C752" s="1021" t="s">
        <v>7271</v>
      </c>
      <c r="D752" s="890"/>
      <c r="E752" s="997"/>
      <c r="F752" s="884"/>
      <c r="G752" s="884"/>
      <c r="H752" s="884"/>
      <c r="I752" s="884"/>
      <c r="J752" s="884"/>
      <c r="K752" s="885"/>
      <c r="L752" s="1027"/>
      <c r="M752" s="884"/>
      <c r="N752" s="884"/>
      <c r="O752" s="885"/>
      <c r="P752" s="1027"/>
      <c r="Q752" s="884"/>
      <c r="R752" s="884"/>
      <c r="S752" s="885"/>
      <c r="T752" s="991"/>
      <c r="U752" s="884"/>
      <c r="V752" s="884"/>
      <c r="W752" s="885"/>
      <c r="X752" s="796"/>
      <c r="Y752" s="796"/>
      <c r="Z752" s="796"/>
      <c r="AA752" s="796"/>
      <c r="AB752" s="796"/>
      <c r="AC752" s="796"/>
      <c r="AD752" s="796"/>
      <c r="AG752" s="323" t="b">
        <f t="shared" ref="AG752:AG815" si="110">NOT(EXACT(E752,UPPER(E752)))</f>
        <v>0</v>
      </c>
      <c r="AH752" s="1" t="str">
        <f t="shared" ref="AH752:AH815" si="111">SUBSTITUTE( SUBSTITUTE( SUBSTITUTE( SUBSTITUTE( SUBSTITUTE( SUBSTITUTE( SUBSTITUTE( SUBSTITUTE( SUBSTITUTE( SUBSTITUTE(E752, "á", "a"), "é", "e"), "í", "i"), "ó", "o"), "ú", "u"), "Á", "A"), "É", "E"), "Í", "I"), "Ó", "O"), "Ú", "U")</f>
        <v/>
      </c>
      <c r="AI752" s="323" t="b">
        <f t="shared" ref="AI752:AI815" si="112">NOT(EXACT(E752,AH752))</f>
        <v>0</v>
      </c>
      <c r="AJ752" s="1" t="str">
        <f t="shared" ref="AJ752:AJ815" si="113">SUBSTITUTE((SUBSTITUTE(SUBSTITUTE(SUBSTITUTE(E752,".",""),",",""),"(","")),")","")</f>
        <v/>
      </c>
      <c r="AK752" s="323" t="b">
        <f t="shared" ref="AK752:AK815" si="114">NOT(EXACT(E752,AJ752))</f>
        <v>0</v>
      </c>
      <c r="AL752" s="648">
        <f t="shared" ref="AL752:AL815" si="115">IF(COUNTIF(T752,"VARIAS")&gt;0,1,0)</f>
        <v>0</v>
      </c>
      <c r="AM752" s="293">
        <f t="shared" ref="AM752:AM815" si="116">IF(SUM(AL752)=0,0,1)</f>
        <v>0</v>
      </c>
      <c r="AN752" s="294" t="str">
        <f>IF(AM752=0,"",
IF(SUM($AM$47:AM752)=1,AO752,
IF($AM$1547&gt;SUM($AM$47:AM752),_xlfn.CONCAT(", ",AO752),
IF($AM$1547=SUM($AM$47:AM752),_xlfn.CONCAT(" y ",AO752)))))</f>
        <v/>
      </c>
      <c r="AO752" s="89" t="s">
        <v>7272</v>
      </c>
      <c r="AQ752" s="477">
        <f t="shared" ref="AQ752:AQ815" si="117">IF(AND($AD752="X",COUNTA(X752:AC752)&gt;0),1,0)</f>
        <v>0</v>
      </c>
      <c r="AR752" s="321">
        <f t="shared" ref="AR752:AR815" si="118">IF(AND(COUNTBLANK(E752)=0,COUNTA(L752:W752)=3,COUNTA(X752:AD752)&gt;0),0,IF(AND(COUNTBLANK(E752)=1,COUNTA(L752:AD752)=0),0,1))</f>
        <v>0</v>
      </c>
      <c r="AS752" s="293">
        <f t="shared" ref="AS752:AS815" si="119">IF(AR752=0,0,1)</f>
        <v>0</v>
      </c>
      <c r="AT752" s="294" t="str">
        <f>IF(AS752=0,"",
IF(SUM($AS$47:AS752)=1,AU752,
IF($AS$1547&gt;SUM($AS$47:AS752),_xlfn.CONCAT(", ",AU752),
IF($AS$1547=SUM($AS$47:AS752),_xlfn.CONCAT(" y ",AU752)))))</f>
        <v/>
      </c>
      <c r="AU752" s="89" t="s">
        <v>7272</v>
      </c>
    </row>
    <row r="753" spans="1:47" ht="15" customHeight="1">
      <c r="A753" s="64"/>
      <c r="B753" s="11"/>
      <c r="C753" s="1021" t="s">
        <v>7273</v>
      </c>
      <c r="D753" s="890"/>
      <c r="E753" s="997"/>
      <c r="F753" s="884"/>
      <c r="G753" s="884"/>
      <c r="H753" s="884"/>
      <c r="I753" s="884"/>
      <c r="J753" s="884"/>
      <c r="K753" s="885"/>
      <c r="L753" s="1027"/>
      <c r="M753" s="884"/>
      <c r="N753" s="884"/>
      <c r="O753" s="885"/>
      <c r="P753" s="1027"/>
      <c r="Q753" s="884"/>
      <c r="R753" s="884"/>
      <c r="S753" s="885"/>
      <c r="T753" s="991"/>
      <c r="U753" s="884"/>
      <c r="V753" s="884"/>
      <c r="W753" s="885"/>
      <c r="X753" s="796"/>
      <c r="Y753" s="796"/>
      <c r="Z753" s="796"/>
      <c r="AA753" s="796"/>
      <c r="AB753" s="796"/>
      <c r="AC753" s="796"/>
      <c r="AD753" s="796"/>
      <c r="AG753" s="323" t="b">
        <f t="shared" si="110"/>
        <v>0</v>
      </c>
      <c r="AH753" s="1" t="str">
        <f t="shared" si="111"/>
        <v/>
      </c>
      <c r="AI753" s="323" t="b">
        <f t="shared" si="112"/>
        <v>0</v>
      </c>
      <c r="AJ753" s="1" t="str">
        <f t="shared" si="113"/>
        <v/>
      </c>
      <c r="AK753" s="323" t="b">
        <f t="shared" si="114"/>
        <v>0</v>
      </c>
      <c r="AL753" s="648">
        <f t="shared" si="115"/>
        <v>0</v>
      </c>
      <c r="AM753" s="293">
        <f t="shared" si="116"/>
        <v>0</v>
      </c>
      <c r="AN753" s="294" t="str">
        <f>IF(AM753=0,"",
IF(SUM($AM$47:AM753)=1,AO753,
IF($AM$1547&gt;SUM($AM$47:AM753),_xlfn.CONCAT(", ",AO753),
IF($AM$1547=SUM($AM$47:AM753),_xlfn.CONCAT(" y ",AO753)))))</f>
        <v/>
      </c>
      <c r="AO753" s="89" t="s">
        <v>7274</v>
      </c>
      <c r="AQ753" s="477">
        <f t="shared" si="117"/>
        <v>0</v>
      </c>
      <c r="AR753" s="321">
        <f t="shared" si="118"/>
        <v>0</v>
      </c>
      <c r="AS753" s="293">
        <f t="shared" si="119"/>
        <v>0</v>
      </c>
      <c r="AT753" s="294" t="str">
        <f>IF(AS753=0,"",
IF(SUM($AS$47:AS753)=1,AU753,
IF($AS$1547&gt;SUM($AS$47:AS753),_xlfn.CONCAT(", ",AU753),
IF($AS$1547=SUM($AS$47:AS753),_xlfn.CONCAT(" y ",AU753)))))</f>
        <v/>
      </c>
      <c r="AU753" s="89" t="s">
        <v>7274</v>
      </c>
    </row>
    <row r="754" spans="1:47" ht="15" customHeight="1">
      <c r="A754" s="64"/>
      <c r="B754" s="11"/>
      <c r="C754" s="1021" t="s">
        <v>7275</v>
      </c>
      <c r="D754" s="890"/>
      <c r="E754" s="997"/>
      <c r="F754" s="884"/>
      <c r="G754" s="884"/>
      <c r="H754" s="884"/>
      <c r="I754" s="884"/>
      <c r="J754" s="884"/>
      <c r="K754" s="885"/>
      <c r="L754" s="1027"/>
      <c r="M754" s="884"/>
      <c r="N754" s="884"/>
      <c r="O754" s="885"/>
      <c r="P754" s="1027"/>
      <c r="Q754" s="884"/>
      <c r="R754" s="884"/>
      <c r="S754" s="885"/>
      <c r="T754" s="991"/>
      <c r="U754" s="884"/>
      <c r="V754" s="884"/>
      <c r="W754" s="885"/>
      <c r="X754" s="796"/>
      <c r="Y754" s="796"/>
      <c r="Z754" s="796"/>
      <c r="AA754" s="796"/>
      <c r="AB754" s="796"/>
      <c r="AC754" s="796"/>
      <c r="AD754" s="796"/>
      <c r="AG754" s="323" t="b">
        <f t="shared" si="110"/>
        <v>0</v>
      </c>
      <c r="AH754" s="1" t="str">
        <f t="shared" si="111"/>
        <v/>
      </c>
      <c r="AI754" s="323" t="b">
        <f t="shared" si="112"/>
        <v>0</v>
      </c>
      <c r="AJ754" s="1" t="str">
        <f t="shared" si="113"/>
        <v/>
      </c>
      <c r="AK754" s="323" t="b">
        <f t="shared" si="114"/>
        <v>0</v>
      </c>
      <c r="AL754" s="648">
        <f t="shared" si="115"/>
        <v>0</v>
      </c>
      <c r="AM754" s="293">
        <f t="shared" si="116"/>
        <v>0</v>
      </c>
      <c r="AN754" s="294" t="str">
        <f>IF(AM754=0,"",
IF(SUM($AM$47:AM754)=1,AO754,
IF($AM$1547&gt;SUM($AM$47:AM754),_xlfn.CONCAT(", ",AO754),
IF($AM$1547=SUM($AM$47:AM754),_xlfn.CONCAT(" y ",AO754)))))</f>
        <v/>
      </c>
      <c r="AO754" s="89" t="s">
        <v>7276</v>
      </c>
      <c r="AQ754" s="477">
        <f t="shared" si="117"/>
        <v>0</v>
      </c>
      <c r="AR754" s="321">
        <f t="shared" si="118"/>
        <v>0</v>
      </c>
      <c r="AS754" s="293">
        <f t="shared" si="119"/>
        <v>0</v>
      </c>
      <c r="AT754" s="294" t="str">
        <f>IF(AS754=0,"",
IF(SUM($AS$47:AS754)=1,AU754,
IF($AS$1547&gt;SUM($AS$47:AS754),_xlfn.CONCAT(", ",AU754),
IF($AS$1547=SUM($AS$47:AS754),_xlfn.CONCAT(" y ",AU754)))))</f>
        <v/>
      </c>
      <c r="AU754" s="89" t="s">
        <v>7276</v>
      </c>
    </row>
    <row r="755" spans="1:47" ht="15" customHeight="1">
      <c r="A755" s="64"/>
      <c r="B755" s="11"/>
      <c r="C755" s="1021" t="s">
        <v>7277</v>
      </c>
      <c r="D755" s="890"/>
      <c r="E755" s="997"/>
      <c r="F755" s="884"/>
      <c r="G755" s="884"/>
      <c r="H755" s="884"/>
      <c r="I755" s="884"/>
      <c r="J755" s="884"/>
      <c r="K755" s="885"/>
      <c r="L755" s="1027"/>
      <c r="M755" s="884"/>
      <c r="N755" s="884"/>
      <c r="O755" s="885"/>
      <c r="P755" s="1027"/>
      <c r="Q755" s="884"/>
      <c r="R755" s="884"/>
      <c r="S755" s="885"/>
      <c r="T755" s="991"/>
      <c r="U755" s="884"/>
      <c r="V755" s="884"/>
      <c r="W755" s="885"/>
      <c r="X755" s="796"/>
      <c r="Y755" s="796"/>
      <c r="Z755" s="796"/>
      <c r="AA755" s="796"/>
      <c r="AB755" s="796"/>
      <c r="AC755" s="796"/>
      <c r="AD755" s="796"/>
      <c r="AG755" s="323" t="b">
        <f t="shared" si="110"/>
        <v>0</v>
      </c>
      <c r="AH755" s="1" t="str">
        <f t="shared" si="111"/>
        <v/>
      </c>
      <c r="AI755" s="323" t="b">
        <f t="shared" si="112"/>
        <v>0</v>
      </c>
      <c r="AJ755" s="1" t="str">
        <f t="shared" si="113"/>
        <v/>
      </c>
      <c r="AK755" s="323" t="b">
        <f t="shared" si="114"/>
        <v>0</v>
      </c>
      <c r="AL755" s="648">
        <f t="shared" si="115"/>
        <v>0</v>
      </c>
      <c r="AM755" s="293">
        <f t="shared" si="116"/>
        <v>0</v>
      </c>
      <c r="AN755" s="294" t="str">
        <f>IF(AM755=0,"",
IF(SUM($AM$47:AM755)=1,AO755,
IF($AM$1547&gt;SUM($AM$47:AM755),_xlfn.CONCAT(", ",AO755),
IF($AM$1547=SUM($AM$47:AM755),_xlfn.CONCAT(" y ",AO755)))))</f>
        <v/>
      </c>
      <c r="AO755" s="89" t="s">
        <v>7278</v>
      </c>
      <c r="AQ755" s="477">
        <f t="shared" si="117"/>
        <v>0</v>
      </c>
      <c r="AR755" s="321">
        <f t="shared" si="118"/>
        <v>0</v>
      </c>
      <c r="AS755" s="293">
        <f t="shared" si="119"/>
        <v>0</v>
      </c>
      <c r="AT755" s="294" t="str">
        <f>IF(AS755=0,"",
IF(SUM($AS$47:AS755)=1,AU755,
IF($AS$1547&gt;SUM($AS$47:AS755),_xlfn.CONCAT(", ",AU755),
IF($AS$1547=SUM($AS$47:AS755),_xlfn.CONCAT(" y ",AU755)))))</f>
        <v/>
      </c>
      <c r="AU755" s="89" t="s">
        <v>7278</v>
      </c>
    </row>
    <row r="756" spans="1:47" ht="15" customHeight="1">
      <c r="A756" s="64"/>
      <c r="B756" s="11"/>
      <c r="C756" s="1021" t="s">
        <v>7279</v>
      </c>
      <c r="D756" s="890"/>
      <c r="E756" s="997"/>
      <c r="F756" s="884"/>
      <c r="G756" s="884"/>
      <c r="H756" s="884"/>
      <c r="I756" s="884"/>
      <c r="J756" s="884"/>
      <c r="K756" s="885"/>
      <c r="L756" s="1027"/>
      <c r="M756" s="884"/>
      <c r="N756" s="884"/>
      <c r="O756" s="885"/>
      <c r="P756" s="1027"/>
      <c r="Q756" s="884"/>
      <c r="R756" s="884"/>
      <c r="S756" s="885"/>
      <c r="T756" s="991"/>
      <c r="U756" s="884"/>
      <c r="V756" s="884"/>
      <c r="W756" s="885"/>
      <c r="X756" s="796"/>
      <c r="Y756" s="796"/>
      <c r="Z756" s="796"/>
      <c r="AA756" s="796"/>
      <c r="AB756" s="796"/>
      <c r="AC756" s="796"/>
      <c r="AD756" s="796"/>
      <c r="AG756" s="323" t="b">
        <f t="shared" si="110"/>
        <v>0</v>
      </c>
      <c r="AH756" s="1" t="str">
        <f t="shared" si="111"/>
        <v/>
      </c>
      <c r="AI756" s="323" t="b">
        <f t="shared" si="112"/>
        <v>0</v>
      </c>
      <c r="AJ756" s="1" t="str">
        <f t="shared" si="113"/>
        <v/>
      </c>
      <c r="AK756" s="323" t="b">
        <f t="shared" si="114"/>
        <v>0</v>
      </c>
      <c r="AL756" s="648">
        <f t="shared" si="115"/>
        <v>0</v>
      </c>
      <c r="AM756" s="293">
        <f t="shared" si="116"/>
        <v>0</v>
      </c>
      <c r="AN756" s="294" t="str">
        <f>IF(AM756=0,"",
IF(SUM($AM$47:AM756)=1,AO756,
IF($AM$1547&gt;SUM($AM$47:AM756),_xlfn.CONCAT(", ",AO756),
IF($AM$1547=SUM($AM$47:AM756),_xlfn.CONCAT(" y ",AO756)))))</f>
        <v/>
      </c>
      <c r="AO756" s="89" t="s">
        <v>7280</v>
      </c>
      <c r="AQ756" s="477">
        <f t="shared" si="117"/>
        <v>0</v>
      </c>
      <c r="AR756" s="321">
        <f t="shared" si="118"/>
        <v>0</v>
      </c>
      <c r="AS756" s="293">
        <f t="shared" si="119"/>
        <v>0</v>
      </c>
      <c r="AT756" s="294" t="str">
        <f>IF(AS756=0,"",
IF(SUM($AS$47:AS756)=1,AU756,
IF($AS$1547&gt;SUM($AS$47:AS756),_xlfn.CONCAT(", ",AU756),
IF($AS$1547=SUM($AS$47:AS756),_xlfn.CONCAT(" y ",AU756)))))</f>
        <v/>
      </c>
      <c r="AU756" s="89" t="s">
        <v>7280</v>
      </c>
    </row>
    <row r="757" spans="1:47" ht="15" customHeight="1">
      <c r="A757" s="64"/>
      <c r="B757" s="11"/>
      <c r="C757" s="1021" t="s">
        <v>7281</v>
      </c>
      <c r="D757" s="890"/>
      <c r="E757" s="997"/>
      <c r="F757" s="884"/>
      <c r="G757" s="884"/>
      <c r="H757" s="884"/>
      <c r="I757" s="884"/>
      <c r="J757" s="884"/>
      <c r="K757" s="885"/>
      <c r="L757" s="1027"/>
      <c r="M757" s="884"/>
      <c r="N757" s="884"/>
      <c r="O757" s="885"/>
      <c r="P757" s="1027"/>
      <c r="Q757" s="884"/>
      <c r="R757" s="884"/>
      <c r="S757" s="885"/>
      <c r="T757" s="991"/>
      <c r="U757" s="884"/>
      <c r="V757" s="884"/>
      <c r="W757" s="885"/>
      <c r="X757" s="796"/>
      <c r="Y757" s="796"/>
      <c r="Z757" s="796"/>
      <c r="AA757" s="796"/>
      <c r="AB757" s="796"/>
      <c r="AC757" s="796"/>
      <c r="AD757" s="796"/>
      <c r="AG757" s="323" t="b">
        <f t="shared" si="110"/>
        <v>0</v>
      </c>
      <c r="AH757" s="1" t="str">
        <f t="shared" si="111"/>
        <v/>
      </c>
      <c r="AI757" s="323" t="b">
        <f t="shared" si="112"/>
        <v>0</v>
      </c>
      <c r="AJ757" s="1" t="str">
        <f t="shared" si="113"/>
        <v/>
      </c>
      <c r="AK757" s="323" t="b">
        <f t="shared" si="114"/>
        <v>0</v>
      </c>
      <c r="AL757" s="648">
        <f t="shared" si="115"/>
        <v>0</v>
      </c>
      <c r="AM757" s="293">
        <f t="shared" si="116"/>
        <v>0</v>
      </c>
      <c r="AN757" s="294" t="str">
        <f>IF(AM757=0,"",
IF(SUM($AM$47:AM757)=1,AO757,
IF($AM$1547&gt;SUM($AM$47:AM757),_xlfn.CONCAT(", ",AO757),
IF($AM$1547=SUM($AM$47:AM757),_xlfn.CONCAT(" y ",AO757)))))</f>
        <v/>
      </c>
      <c r="AO757" s="89" t="s">
        <v>7282</v>
      </c>
      <c r="AQ757" s="477">
        <f t="shared" si="117"/>
        <v>0</v>
      </c>
      <c r="AR757" s="321">
        <f t="shared" si="118"/>
        <v>0</v>
      </c>
      <c r="AS757" s="293">
        <f t="shared" si="119"/>
        <v>0</v>
      </c>
      <c r="AT757" s="294" t="str">
        <f>IF(AS757=0,"",
IF(SUM($AS$47:AS757)=1,AU757,
IF($AS$1547&gt;SUM($AS$47:AS757),_xlfn.CONCAT(", ",AU757),
IF($AS$1547=SUM($AS$47:AS757),_xlfn.CONCAT(" y ",AU757)))))</f>
        <v/>
      </c>
      <c r="AU757" s="89" t="s">
        <v>7282</v>
      </c>
    </row>
    <row r="758" spans="1:47" ht="15" customHeight="1">
      <c r="A758" s="64"/>
      <c r="B758" s="11"/>
      <c r="C758" s="1021" t="s">
        <v>7283</v>
      </c>
      <c r="D758" s="890"/>
      <c r="E758" s="997"/>
      <c r="F758" s="884"/>
      <c r="G758" s="884"/>
      <c r="H758" s="884"/>
      <c r="I758" s="884"/>
      <c r="J758" s="884"/>
      <c r="K758" s="885"/>
      <c r="L758" s="1027"/>
      <c r="M758" s="884"/>
      <c r="N758" s="884"/>
      <c r="O758" s="885"/>
      <c r="P758" s="1027"/>
      <c r="Q758" s="884"/>
      <c r="R758" s="884"/>
      <c r="S758" s="885"/>
      <c r="T758" s="991"/>
      <c r="U758" s="884"/>
      <c r="V758" s="884"/>
      <c r="W758" s="885"/>
      <c r="X758" s="796"/>
      <c r="Y758" s="796"/>
      <c r="Z758" s="796"/>
      <c r="AA758" s="796"/>
      <c r="AB758" s="796"/>
      <c r="AC758" s="796"/>
      <c r="AD758" s="796"/>
      <c r="AG758" s="323" t="b">
        <f t="shared" si="110"/>
        <v>0</v>
      </c>
      <c r="AH758" s="1" t="str">
        <f t="shared" si="111"/>
        <v/>
      </c>
      <c r="AI758" s="323" t="b">
        <f t="shared" si="112"/>
        <v>0</v>
      </c>
      <c r="AJ758" s="1" t="str">
        <f t="shared" si="113"/>
        <v/>
      </c>
      <c r="AK758" s="323" t="b">
        <f t="shared" si="114"/>
        <v>0</v>
      </c>
      <c r="AL758" s="648">
        <f t="shared" si="115"/>
        <v>0</v>
      </c>
      <c r="AM758" s="293">
        <f t="shared" si="116"/>
        <v>0</v>
      </c>
      <c r="AN758" s="294" t="str">
        <f>IF(AM758=0,"",
IF(SUM($AM$47:AM758)=1,AO758,
IF($AM$1547&gt;SUM($AM$47:AM758),_xlfn.CONCAT(", ",AO758),
IF($AM$1547=SUM($AM$47:AM758),_xlfn.CONCAT(" y ",AO758)))))</f>
        <v/>
      </c>
      <c r="AO758" s="89" t="s">
        <v>7284</v>
      </c>
      <c r="AQ758" s="477">
        <f t="shared" si="117"/>
        <v>0</v>
      </c>
      <c r="AR758" s="321">
        <f t="shared" si="118"/>
        <v>0</v>
      </c>
      <c r="AS758" s="293">
        <f t="shared" si="119"/>
        <v>0</v>
      </c>
      <c r="AT758" s="294" t="str">
        <f>IF(AS758=0,"",
IF(SUM($AS$47:AS758)=1,AU758,
IF($AS$1547&gt;SUM($AS$47:AS758),_xlfn.CONCAT(", ",AU758),
IF($AS$1547=SUM($AS$47:AS758),_xlfn.CONCAT(" y ",AU758)))))</f>
        <v/>
      </c>
      <c r="AU758" s="89" t="s">
        <v>7284</v>
      </c>
    </row>
    <row r="759" spans="1:47" ht="15" customHeight="1">
      <c r="A759" s="64"/>
      <c r="B759" s="11"/>
      <c r="C759" s="1021" t="s">
        <v>7285</v>
      </c>
      <c r="D759" s="890"/>
      <c r="E759" s="997"/>
      <c r="F759" s="884"/>
      <c r="G759" s="884"/>
      <c r="H759" s="884"/>
      <c r="I759" s="884"/>
      <c r="J759" s="884"/>
      <c r="K759" s="885"/>
      <c r="L759" s="1027"/>
      <c r="M759" s="884"/>
      <c r="N759" s="884"/>
      <c r="O759" s="885"/>
      <c r="P759" s="1027"/>
      <c r="Q759" s="884"/>
      <c r="R759" s="884"/>
      <c r="S759" s="885"/>
      <c r="T759" s="991"/>
      <c r="U759" s="884"/>
      <c r="V759" s="884"/>
      <c r="W759" s="885"/>
      <c r="X759" s="796"/>
      <c r="Y759" s="796"/>
      <c r="Z759" s="796"/>
      <c r="AA759" s="796"/>
      <c r="AB759" s="796"/>
      <c r="AC759" s="796"/>
      <c r="AD759" s="796"/>
      <c r="AG759" s="323" t="b">
        <f t="shared" si="110"/>
        <v>0</v>
      </c>
      <c r="AH759" s="1" t="str">
        <f t="shared" si="111"/>
        <v/>
      </c>
      <c r="AI759" s="323" t="b">
        <f t="shared" si="112"/>
        <v>0</v>
      </c>
      <c r="AJ759" s="1" t="str">
        <f t="shared" si="113"/>
        <v/>
      </c>
      <c r="AK759" s="323" t="b">
        <f t="shared" si="114"/>
        <v>0</v>
      </c>
      <c r="AL759" s="648">
        <f t="shared" si="115"/>
        <v>0</v>
      </c>
      <c r="AM759" s="293">
        <f t="shared" si="116"/>
        <v>0</v>
      </c>
      <c r="AN759" s="294" t="str">
        <f>IF(AM759=0,"",
IF(SUM($AM$47:AM759)=1,AO759,
IF($AM$1547&gt;SUM($AM$47:AM759),_xlfn.CONCAT(", ",AO759),
IF($AM$1547=SUM($AM$47:AM759),_xlfn.CONCAT(" y ",AO759)))))</f>
        <v/>
      </c>
      <c r="AO759" s="89" t="s">
        <v>7286</v>
      </c>
      <c r="AQ759" s="477">
        <f t="shared" si="117"/>
        <v>0</v>
      </c>
      <c r="AR759" s="321">
        <f t="shared" si="118"/>
        <v>0</v>
      </c>
      <c r="AS759" s="293">
        <f t="shared" si="119"/>
        <v>0</v>
      </c>
      <c r="AT759" s="294" t="str">
        <f>IF(AS759=0,"",
IF(SUM($AS$47:AS759)=1,AU759,
IF($AS$1547&gt;SUM($AS$47:AS759),_xlfn.CONCAT(", ",AU759),
IF($AS$1547=SUM($AS$47:AS759),_xlfn.CONCAT(" y ",AU759)))))</f>
        <v/>
      </c>
      <c r="AU759" s="89" t="s">
        <v>7286</v>
      </c>
    </row>
    <row r="760" spans="1:47" ht="15" customHeight="1">
      <c r="A760" s="64"/>
      <c r="B760" s="11"/>
      <c r="C760" s="1021" t="s">
        <v>7287</v>
      </c>
      <c r="D760" s="890"/>
      <c r="E760" s="997"/>
      <c r="F760" s="884"/>
      <c r="G760" s="884"/>
      <c r="H760" s="884"/>
      <c r="I760" s="884"/>
      <c r="J760" s="884"/>
      <c r="K760" s="885"/>
      <c r="L760" s="1027"/>
      <c r="M760" s="884"/>
      <c r="N760" s="884"/>
      <c r="O760" s="885"/>
      <c r="P760" s="1027"/>
      <c r="Q760" s="884"/>
      <c r="R760" s="884"/>
      <c r="S760" s="885"/>
      <c r="T760" s="991"/>
      <c r="U760" s="884"/>
      <c r="V760" s="884"/>
      <c r="W760" s="885"/>
      <c r="X760" s="796"/>
      <c r="Y760" s="796"/>
      <c r="Z760" s="796"/>
      <c r="AA760" s="796"/>
      <c r="AB760" s="796"/>
      <c r="AC760" s="796"/>
      <c r="AD760" s="796"/>
      <c r="AG760" s="323" t="b">
        <f t="shared" si="110"/>
        <v>0</v>
      </c>
      <c r="AH760" s="1" t="str">
        <f t="shared" si="111"/>
        <v/>
      </c>
      <c r="AI760" s="323" t="b">
        <f t="shared" si="112"/>
        <v>0</v>
      </c>
      <c r="AJ760" s="1" t="str">
        <f t="shared" si="113"/>
        <v/>
      </c>
      <c r="AK760" s="323" t="b">
        <f t="shared" si="114"/>
        <v>0</v>
      </c>
      <c r="AL760" s="648">
        <f t="shared" si="115"/>
        <v>0</v>
      </c>
      <c r="AM760" s="293">
        <f t="shared" si="116"/>
        <v>0</v>
      </c>
      <c r="AN760" s="294" t="str">
        <f>IF(AM760=0,"",
IF(SUM($AM$47:AM760)=1,AO760,
IF($AM$1547&gt;SUM($AM$47:AM760),_xlfn.CONCAT(", ",AO760),
IF($AM$1547=SUM($AM$47:AM760),_xlfn.CONCAT(" y ",AO760)))))</f>
        <v/>
      </c>
      <c r="AO760" s="89" t="s">
        <v>7288</v>
      </c>
      <c r="AQ760" s="477">
        <f t="shared" si="117"/>
        <v>0</v>
      </c>
      <c r="AR760" s="321">
        <f t="shared" si="118"/>
        <v>0</v>
      </c>
      <c r="AS760" s="293">
        <f t="shared" si="119"/>
        <v>0</v>
      </c>
      <c r="AT760" s="294" t="str">
        <f>IF(AS760=0,"",
IF(SUM($AS$47:AS760)=1,AU760,
IF($AS$1547&gt;SUM($AS$47:AS760),_xlfn.CONCAT(", ",AU760),
IF($AS$1547=SUM($AS$47:AS760),_xlfn.CONCAT(" y ",AU760)))))</f>
        <v/>
      </c>
      <c r="AU760" s="89" t="s">
        <v>7288</v>
      </c>
    </row>
    <row r="761" spans="1:47" ht="15" customHeight="1">
      <c r="A761" s="64"/>
      <c r="B761" s="11"/>
      <c r="C761" s="1021" t="s">
        <v>7289</v>
      </c>
      <c r="D761" s="890"/>
      <c r="E761" s="997"/>
      <c r="F761" s="884"/>
      <c r="G761" s="884"/>
      <c r="H761" s="884"/>
      <c r="I761" s="884"/>
      <c r="J761" s="884"/>
      <c r="K761" s="885"/>
      <c r="L761" s="1027"/>
      <c r="M761" s="884"/>
      <c r="N761" s="884"/>
      <c r="O761" s="885"/>
      <c r="P761" s="1027"/>
      <c r="Q761" s="884"/>
      <c r="R761" s="884"/>
      <c r="S761" s="885"/>
      <c r="T761" s="991"/>
      <c r="U761" s="884"/>
      <c r="V761" s="884"/>
      <c r="W761" s="885"/>
      <c r="X761" s="796"/>
      <c r="Y761" s="796"/>
      <c r="Z761" s="796"/>
      <c r="AA761" s="796"/>
      <c r="AB761" s="796"/>
      <c r="AC761" s="796"/>
      <c r="AD761" s="796"/>
      <c r="AG761" s="323" t="b">
        <f t="shared" si="110"/>
        <v>0</v>
      </c>
      <c r="AH761" s="1" t="str">
        <f t="shared" si="111"/>
        <v/>
      </c>
      <c r="AI761" s="323" t="b">
        <f t="shared" si="112"/>
        <v>0</v>
      </c>
      <c r="AJ761" s="1" t="str">
        <f t="shared" si="113"/>
        <v/>
      </c>
      <c r="AK761" s="323" t="b">
        <f t="shared" si="114"/>
        <v>0</v>
      </c>
      <c r="AL761" s="648">
        <f t="shared" si="115"/>
        <v>0</v>
      </c>
      <c r="AM761" s="293">
        <f t="shared" si="116"/>
        <v>0</v>
      </c>
      <c r="AN761" s="294" t="str">
        <f>IF(AM761=0,"",
IF(SUM($AM$47:AM761)=1,AO761,
IF($AM$1547&gt;SUM($AM$47:AM761),_xlfn.CONCAT(", ",AO761),
IF($AM$1547=SUM($AM$47:AM761),_xlfn.CONCAT(" y ",AO761)))))</f>
        <v/>
      </c>
      <c r="AO761" s="89" t="s">
        <v>7290</v>
      </c>
      <c r="AQ761" s="477">
        <f t="shared" si="117"/>
        <v>0</v>
      </c>
      <c r="AR761" s="321">
        <f t="shared" si="118"/>
        <v>0</v>
      </c>
      <c r="AS761" s="293">
        <f t="shared" si="119"/>
        <v>0</v>
      </c>
      <c r="AT761" s="294" t="str">
        <f>IF(AS761=0,"",
IF(SUM($AS$47:AS761)=1,AU761,
IF($AS$1547&gt;SUM($AS$47:AS761),_xlfn.CONCAT(", ",AU761),
IF($AS$1547=SUM($AS$47:AS761),_xlfn.CONCAT(" y ",AU761)))))</f>
        <v/>
      </c>
      <c r="AU761" s="89" t="s">
        <v>7290</v>
      </c>
    </row>
    <row r="762" spans="1:47" ht="15" customHeight="1">
      <c r="A762" s="64"/>
      <c r="B762" s="11"/>
      <c r="C762" s="1021" t="s">
        <v>7291</v>
      </c>
      <c r="D762" s="890"/>
      <c r="E762" s="997"/>
      <c r="F762" s="884"/>
      <c r="G762" s="884"/>
      <c r="H762" s="884"/>
      <c r="I762" s="884"/>
      <c r="J762" s="884"/>
      <c r="K762" s="885"/>
      <c r="L762" s="1027"/>
      <c r="M762" s="884"/>
      <c r="N762" s="884"/>
      <c r="O762" s="885"/>
      <c r="P762" s="1027"/>
      <c r="Q762" s="884"/>
      <c r="R762" s="884"/>
      <c r="S762" s="885"/>
      <c r="T762" s="991"/>
      <c r="U762" s="884"/>
      <c r="V762" s="884"/>
      <c r="W762" s="885"/>
      <c r="X762" s="796"/>
      <c r="Y762" s="796"/>
      <c r="Z762" s="796"/>
      <c r="AA762" s="796"/>
      <c r="AB762" s="796"/>
      <c r="AC762" s="796"/>
      <c r="AD762" s="796"/>
      <c r="AG762" s="323" t="b">
        <f t="shared" si="110"/>
        <v>0</v>
      </c>
      <c r="AH762" s="1" t="str">
        <f t="shared" si="111"/>
        <v/>
      </c>
      <c r="AI762" s="323" t="b">
        <f t="shared" si="112"/>
        <v>0</v>
      </c>
      <c r="AJ762" s="1" t="str">
        <f t="shared" si="113"/>
        <v/>
      </c>
      <c r="AK762" s="323" t="b">
        <f t="shared" si="114"/>
        <v>0</v>
      </c>
      <c r="AL762" s="648">
        <f t="shared" si="115"/>
        <v>0</v>
      </c>
      <c r="AM762" s="293">
        <f t="shared" si="116"/>
        <v>0</v>
      </c>
      <c r="AN762" s="294" t="str">
        <f>IF(AM762=0,"",
IF(SUM($AM$47:AM762)=1,AO762,
IF($AM$1547&gt;SUM($AM$47:AM762),_xlfn.CONCAT(", ",AO762),
IF($AM$1547=SUM($AM$47:AM762),_xlfn.CONCAT(" y ",AO762)))))</f>
        <v/>
      </c>
      <c r="AO762" s="89" t="s">
        <v>7292</v>
      </c>
      <c r="AQ762" s="477">
        <f t="shared" si="117"/>
        <v>0</v>
      </c>
      <c r="AR762" s="321">
        <f t="shared" si="118"/>
        <v>0</v>
      </c>
      <c r="AS762" s="293">
        <f t="shared" si="119"/>
        <v>0</v>
      </c>
      <c r="AT762" s="294" t="str">
        <f>IF(AS762=0,"",
IF(SUM($AS$47:AS762)=1,AU762,
IF($AS$1547&gt;SUM($AS$47:AS762),_xlfn.CONCAT(", ",AU762),
IF($AS$1547=SUM($AS$47:AS762),_xlfn.CONCAT(" y ",AU762)))))</f>
        <v/>
      </c>
      <c r="AU762" s="89" t="s">
        <v>7292</v>
      </c>
    </row>
    <row r="763" spans="1:47" ht="15" customHeight="1">
      <c r="A763" s="64"/>
      <c r="B763" s="11"/>
      <c r="C763" s="1021" t="s">
        <v>7293</v>
      </c>
      <c r="D763" s="890"/>
      <c r="E763" s="997"/>
      <c r="F763" s="884"/>
      <c r="G763" s="884"/>
      <c r="H763" s="884"/>
      <c r="I763" s="884"/>
      <c r="J763" s="884"/>
      <c r="K763" s="885"/>
      <c r="L763" s="1027"/>
      <c r="M763" s="884"/>
      <c r="N763" s="884"/>
      <c r="O763" s="885"/>
      <c r="P763" s="1027"/>
      <c r="Q763" s="884"/>
      <c r="R763" s="884"/>
      <c r="S763" s="885"/>
      <c r="T763" s="991"/>
      <c r="U763" s="884"/>
      <c r="V763" s="884"/>
      <c r="W763" s="885"/>
      <c r="X763" s="796"/>
      <c r="Y763" s="796"/>
      <c r="Z763" s="796"/>
      <c r="AA763" s="796"/>
      <c r="AB763" s="796"/>
      <c r="AC763" s="796"/>
      <c r="AD763" s="796"/>
      <c r="AG763" s="323" t="b">
        <f t="shared" si="110"/>
        <v>0</v>
      </c>
      <c r="AH763" s="1" t="str">
        <f t="shared" si="111"/>
        <v/>
      </c>
      <c r="AI763" s="323" t="b">
        <f t="shared" si="112"/>
        <v>0</v>
      </c>
      <c r="AJ763" s="1" t="str">
        <f t="shared" si="113"/>
        <v/>
      </c>
      <c r="AK763" s="323" t="b">
        <f t="shared" si="114"/>
        <v>0</v>
      </c>
      <c r="AL763" s="648">
        <f t="shared" si="115"/>
        <v>0</v>
      </c>
      <c r="AM763" s="293">
        <f t="shared" si="116"/>
        <v>0</v>
      </c>
      <c r="AN763" s="294" t="str">
        <f>IF(AM763=0,"",
IF(SUM($AM$47:AM763)=1,AO763,
IF($AM$1547&gt;SUM($AM$47:AM763),_xlfn.CONCAT(", ",AO763),
IF($AM$1547=SUM($AM$47:AM763),_xlfn.CONCAT(" y ",AO763)))))</f>
        <v/>
      </c>
      <c r="AO763" s="89" t="s">
        <v>7294</v>
      </c>
      <c r="AQ763" s="477">
        <f t="shared" si="117"/>
        <v>0</v>
      </c>
      <c r="AR763" s="321">
        <f t="shared" si="118"/>
        <v>0</v>
      </c>
      <c r="AS763" s="293">
        <f t="shared" si="119"/>
        <v>0</v>
      </c>
      <c r="AT763" s="294" t="str">
        <f>IF(AS763=0,"",
IF(SUM($AS$47:AS763)=1,AU763,
IF($AS$1547&gt;SUM($AS$47:AS763),_xlfn.CONCAT(", ",AU763),
IF($AS$1547=SUM($AS$47:AS763),_xlfn.CONCAT(" y ",AU763)))))</f>
        <v/>
      </c>
      <c r="AU763" s="89" t="s">
        <v>7294</v>
      </c>
    </row>
    <row r="764" spans="1:47" ht="15" customHeight="1">
      <c r="A764" s="64"/>
      <c r="B764" s="11"/>
      <c r="C764" s="1021" t="s">
        <v>7295</v>
      </c>
      <c r="D764" s="890"/>
      <c r="E764" s="997"/>
      <c r="F764" s="884"/>
      <c r="G764" s="884"/>
      <c r="H764" s="884"/>
      <c r="I764" s="884"/>
      <c r="J764" s="884"/>
      <c r="K764" s="885"/>
      <c r="L764" s="1027"/>
      <c r="M764" s="884"/>
      <c r="N764" s="884"/>
      <c r="O764" s="885"/>
      <c r="P764" s="1027"/>
      <c r="Q764" s="884"/>
      <c r="R764" s="884"/>
      <c r="S764" s="885"/>
      <c r="T764" s="991"/>
      <c r="U764" s="884"/>
      <c r="V764" s="884"/>
      <c r="W764" s="885"/>
      <c r="X764" s="796"/>
      <c r="Y764" s="796"/>
      <c r="Z764" s="796"/>
      <c r="AA764" s="796"/>
      <c r="AB764" s="796"/>
      <c r="AC764" s="796"/>
      <c r="AD764" s="796"/>
      <c r="AG764" s="323" t="b">
        <f t="shared" si="110"/>
        <v>0</v>
      </c>
      <c r="AH764" s="1" t="str">
        <f t="shared" si="111"/>
        <v/>
      </c>
      <c r="AI764" s="323" t="b">
        <f t="shared" si="112"/>
        <v>0</v>
      </c>
      <c r="AJ764" s="1" t="str">
        <f t="shared" si="113"/>
        <v/>
      </c>
      <c r="AK764" s="323" t="b">
        <f t="shared" si="114"/>
        <v>0</v>
      </c>
      <c r="AL764" s="648">
        <f t="shared" si="115"/>
        <v>0</v>
      </c>
      <c r="AM764" s="293">
        <f t="shared" si="116"/>
        <v>0</v>
      </c>
      <c r="AN764" s="294" t="str">
        <f>IF(AM764=0,"",
IF(SUM($AM$47:AM764)=1,AO764,
IF($AM$1547&gt;SUM($AM$47:AM764),_xlfn.CONCAT(", ",AO764),
IF($AM$1547=SUM($AM$47:AM764),_xlfn.CONCAT(" y ",AO764)))))</f>
        <v/>
      </c>
      <c r="AO764" s="89" t="s">
        <v>7296</v>
      </c>
      <c r="AQ764" s="477">
        <f t="shared" si="117"/>
        <v>0</v>
      </c>
      <c r="AR764" s="321">
        <f t="shared" si="118"/>
        <v>0</v>
      </c>
      <c r="AS764" s="293">
        <f t="shared" si="119"/>
        <v>0</v>
      </c>
      <c r="AT764" s="294" t="str">
        <f>IF(AS764=0,"",
IF(SUM($AS$47:AS764)=1,AU764,
IF($AS$1547&gt;SUM($AS$47:AS764),_xlfn.CONCAT(", ",AU764),
IF($AS$1547=SUM($AS$47:AS764),_xlfn.CONCAT(" y ",AU764)))))</f>
        <v/>
      </c>
      <c r="AU764" s="89" t="s">
        <v>7296</v>
      </c>
    </row>
    <row r="765" spans="1:47" ht="15" customHeight="1">
      <c r="A765" s="64"/>
      <c r="B765" s="11"/>
      <c r="C765" s="1021" t="s">
        <v>7297</v>
      </c>
      <c r="D765" s="890"/>
      <c r="E765" s="997"/>
      <c r="F765" s="884"/>
      <c r="G765" s="884"/>
      <c r="H765" s="884"/>
      <c r="I765" s="884"/>
      <c r="J765" s="884"/>
      <c r="K765" s="885"/>
      <c r="L765" s="1027"/>
      <c r="M765" s="884"/>
      <c r="N765" s="884"/>
      <c r="O765" s="885"/>
      <c r="P765" s="1027"/>
      <c r="Q765" s="884"/>
      <c r="R765" s="884"/>
      <c r="S765" s="885"/>
      <c r="T765" s="991"/>
      <c r="U765" s="884"/>
      <c r="V765" s="884"/>
      <c r="W765" s="885"/>
      <c r="X765" s="796"/>
      <c r="Y765" s="796"/>
      <c r="Z765" s="796"/>
      <c r="AA765" s="796"/>
      <c r="AB765" s="796"/>
      <c r="AC765" s="796"/>
      <c r="AD765" s="796"/>
      <c r="AG765" s="323" t="b">
        <f t="shared" si="110"/>
        <v>0</v>
      </c>
      <c r="AH765" s="1" t="str">
        <f t="shared" si="111"/>
        <v/>
      </c>
      <c r="AI765" s="323" t="b">
        <f t="shared" si="112"/>
        <v>0</v>
      </c>
      <c r="AJ765" s="1" t="str">
        <f t="shared" si="113"/>
        <v/>
      </c>
      <c r="AK765" s="323" t="b">
        <f t="shared" si="114"/>
        <v>0</v>
      </c>
      <c r="AL765" s="648">
        <f t="shared" si="115"/>
        <v>0</v>
      </c>
      <c r="AM765" s="293">
        <f t="shared" si="116"/>
        <v>0</v>
      </c>
      <c r="AN765" s="294" t="str">
        <f>IF(AM765=0,"",
IF(SUM($AM$47:AM765)=1,AO765,
IF($AM$1547&gt;SUM($AM$47:AM765),_xlfn.CONCAT(", ",AO765),
IF($AM$1547=SUM($AM$47:AM765),_xlfn.CONCAT(" y ",AO765)))))</f>
        <v/>
      </c>
      <c r="AO765" s="89" t="s">
        <v>7298</v>
      </c>
      <c r="AQ765" s="477">
        <f t="shared" si="117"/>
        <v>0</v>
      </c>
      <c r="AR765" s="321">
        <f t="shared" si="118"/>
        <v>0</v>
      </c>
      <c r="AS765" s="293">
        <f t="shared" si="119"/>
        <v>0</v>
      </c>
      <c r="AT765" s="294" t="str">
        <f>IF(AS765=0,"",
IF(SUM($AS$47:AS765)=1,AU765,
IF($AS$1547&gt;SUM($AS$47:AS765),_xlfn.CONCAT(", ",AU765),
IF($AS$1547=SUM($AS$47:AS765),_xlfn.CONCAT(" y ",AU765)))))</f>
        <v/>
      </c>
      <c r="AU765" s="89" t="s">
        <v>7298</v>
      </c>
    </row>
    <row r="766" spans="1:47" ht="15" customHeight="1">
      <c r="A766" s="64"/>
      <c r="B766" s="11"/>
      <c r="C766" s="1021" t="s">
        <v>7299</v>
      </c>
      <c r="D766" s="890"/>
      <c r="E766" s="997"/>
      <c r="F766" s="884"/>
      <c r="G766" s="884"/>
      <c r="H766" s="884"/>
      <c r="I766" s="884"/>
      <c r="J766" s="884"/>
      <c r="K766" s="885"/>
      <c r="L766" s="1027"/>
      <c r="M766" s="884"/>
      <c r="N766" s="884"/>
      <c r="O766" s="885"/>
      <c r="P766" s="1027"/>
      <c r="Q766" s="884"/>
      <c r="R766" s="884"/>
      <c r="S766" s="885"/>
      <c r="T766" s="991"/>
      <c r="U766" s="884"/>
      <c r="V766" s="884"/>
      <c r="W766" s="885"/>
      <c r="X766" s="796"/>
      <c r="Y766" s="796"/>
      <c r="Z766" s="796"/>
      <c r="AA766" s="796"/>
      <c r="AB766" s="796"/>
      <c r="AC766" s="796"/>
      <c r="AD766" s="796"/>
      <c r="AG766" s="323" t="b">
        <f t="shared" si="110"/>
        <v>0</v>
      </c>
      <c r="AH766" s="1" t="str">
        <f t="shared" si="111"/>
        <v/>
      </c>
      <c r="AI766" s="323" t="b">
        <f t="shared" si="112"/>
        <v>0</v>
      </c>
      <c r="AJ766" s="1" t="str">
        <f t="shared" si="113"/>
        <v/>
      </c>
      <c r="AK766" s="323" t="b">
        <f t="shared" si="114"/>
        <v>0</v>
      </c>
      <c r="AL766" s="648">
        <f t="shared" si="115"/>
        <v>0</v>
      </c>
      <c r="AM766" s="293">
        <f t="shared" si="116"/>
        <v>0</v>
      </c>
      <c r="AN766" s="294" t="str">
        <f>IF(AM766=0,"",
IF(SUM($AM$47:AM766)=1,AO766,
IF($AM$1547&gt;SUM($AM$47:AM766),_xlfn.CONCAT(", ",AO766),
IF($AM$1547=SUM($AM$47:AM766),_xlfn.CONCAT(" y ",AO766)))))</f>
        <v/>
      </c>
      <c r="AO766" s="89" t="s">
        <v>7300</v>
      </c>
      <c r="AQ766" s="477">
        <f t="shared" si="117"/>
        <v>0</v>
      </c>
      <c r="AR766" s="321">
        <f t="shared" si="118"/>
        <v>0</v>
      </c>
      <c r="AS766" s="293">
        <f t="shared" si="119"/>
        <v>0</v>
      </c>
      <c r="AT766" s="294" t="str">
        <f>IF(AS766=0,"",
IF(SUM($AS$47:AS766)=1,AU766,
IF($AS$1547&gt;SUM($AS$47:AS766),_xlfn.CONCAT(", ",AU766),
IF($AS$1547=SUM($AS$47:AS766),_xlfn.CONCAT(" y ",AU766)))))</f>
        <v/>
      </c>
      <c r="AU766" s="89" t="s">
        <v>7300</v>
      </c>
    </row>
    <row r="767" spans="1:47" ht="15" customHeight="1">
      <c r="A767" s="64"/>
      <c r="B767" s="11"/>
      <c r="C767" s="1021" t="s">
        <v>7301</v>
      </c>
      <c r="D767" s="890"/>
      <c r="E767" s="997"/>
      <c r="F767" s="884"/>
      <c r="G767" s="884"/>
      <c r="H767" s="884"/>
      <c r="I767" s="884"/>
      <c r="J767" s="884"/>
      <c r="K767" s="885"/>
      <c r="L767" s="1027"/>
      <c r="M767" s="884"/>
      <c r="N767" s="884"/>
      <c r="O767" s="885"/>
      <c r="P767" s="1027"/>
      <c r="Q767" s="884"/>
      <c r="R767" s="884"/>
      <c r="S767" s="885"/>
      <c r="T767" s="991"/>
      <c r="U767" s="884"/>
      <c r="V767" s="884"/>
      <c r="W767" s="885"/>
      <c r="X767" s="796"/>
      <c r="Y767" s="796"/>
      <c r="Z767" s="796"/>
      <c r="AA767" s="796"/>
      <c r="AB767" s="796"/>
      <c r="AC767" s="796"/>
      <c r="AD767" s="796"/>
      <c r="AG767" s="323" t="b">
        <f t="shared" si="110"/>
        <v>0</v>
      </c>
      <c r="AH767" s="1" t="str">
        <f t="shared" si="111"/>
        <v/>
      </c>
      <c r="AI767" s="323" t="b">
        <f t="shared" si="112"/>
        <v>0</v>
      </c>
      <c r="AJ767" s="1" t="str">
        <f t="shared" si="113"/>
        <v/>
      </c>
      <c r="AK767" s="323" t="b">
        <f t="shared" si="114"/>
        <v>0</v>
      </c>
      <c r="AL767" s="648">
        <f t="shared" si="115"/>
        <v>0</v>
      </c>
      <c r="AM767" s="293">
        <f t="shared" si="116"/>
        <v>0</v>
      </c>
      <c r="AN767" s="294" t="str">
        <f>IF(AM767=0,"",
IF(SUM($AM$47:AM767)=1,AO767,
IF($AM$1547&gt;SUM($AM$47:AM767),_xlfn.CONCAT(", ",AO767),
IF($AM$1547=SUM($AM$47:AM767),_xlfn.CONCAT(" y ",AO767)))))</f>
        <v/>
      </c>
      <c r="AO767" s="89" t="s">
        <v>7302</v>
      </c>
      <c r="AQ767" s="477">
        <f t="shared" si="117"/>
        <v>0</v>
      </c>
      <c r="AR767" s="321">
        <f t="shared" si="118"/>
        <v>0</v>
      </c>
      <c r="AS767" s="293">
        <f t="shared" si="119"/>
        <v>0</v>
      </c>
      <c r="AT767" s="294" t="str">
        <f>IF(AS767=0,"",
IF(SUM($AS$47:AS767)=1,AU767,
IF($AS$1547&gt;SUM($AS$47:AS767),_xlfn.CONCAT(", ",AU767),
IF($AS$1547=SUM($AS$47:AS767),_xlfn.CONCAT(" y ",AU767)))))</f>
        <v/>
      </c>
      <c r="AU767" s="89" t="s">
        <v>7302</v>
      </c>
    </row>
    <row r="768" spans="1:47" ht="15" customHeight="1">
      <c r="A768" s="64"/>
      <c r="B768" s="11"/>
      <c r="C768" s="1021" t="s">
        <v>7303</v>
      </c>
      <c r="D768" s="890"/>
      <c r="E768" s="997"/>
      <c r="F768" s="884"/>
      <c r="G768" s="884"/>
      <c r="H768" s="884"/>
      <c r="I768" s="884"/>
      <c r="J768" s="884"/>
      <c r="K768" s="885"/>
      <c r="L768" s="1027"/>
      <c r="M768" s="884"/>
      <c r="N768" s="884"/>
      <c r="O768" s="885"/>
      <c r="P768" s="1027"/>
      <c r="Q768" s="884"/>
      <c r="R768" s="884"/>
      <c r="S768" s="885"/>
      <c r="T768" s="991"/>
      <c r="U768" s="884"/>
      <c r="V768" s="884"/>
      <c r="W768" s="885"/>
      <c r="X768" s="796"/>
      <c r="Y768" s="796"/>
      <c r="Z768" s="796"/>
      <c r="AA768" s="796"/>
      <c r="AB768" s="796"/>
      <c r="AC768" s="796"/>
      <c r="AD768" s="796"/>
      <c r="AG768" s="323" t="b">
        <f t="shared" si="110"/>
        <v>0</v>
      </c>
      <c r="AH768" s="1" t="str">
        <f t="shared" si="111"/>
        <v/>
      </c>
      <c r="AI768" s="323" t="b">
        <f t="shared" si="112"/>
        <v>0</v>
      </c>
      <c r="AJ768" s="1" t="str">
        <f t="shared" si="113"/>
        <v/>
      </c>
      <c r="AK768" s="323" t="b">
        <f t="shared" si="114"/>
        <v>0</v>
      </c>
      <c r="AL768" s="648">
        <f t="shared" si="115"/>
        <v>0</v>
      </c>
      <c r="AM768" s="293">
        <f t="shared" si="116"/>
        <v>0</v>
      </c>
      <c r="AN768" s="294" t="str">
        <f>IF(AM768=0,"",
IF(SUM($AM$47:AM768)=1,AO768,
IF($AM$1547&gt;SUM($AM$47:AM768),_xlfn.CONCAT(", ",AO768),
IF($AM$1547=SUM($AM$47:AM768),_xlfn.CONCAT(" y ",AO768)))))</f>
        <v/>
      </c>
      <c r="AO768" s="89" t="s">
        <v>7304</v>
      </c>
      <c r="AQ768" s="477">
        <f t="shared" si="117"/>
        <v>0</v>
      </c>
      <c r="AR768" s="321">
        <f t="shared" si="118"/>
        <v>0</v>
      </c>
      <c r="AS768" s="293">
        <f t="shared" si="119"/>
        <v>0</v>
      </c>
      <c r="AT768" s="294" t="str">
        <f>IF(AS768=0,"",
IF(SUM($AS$47:AS768)=1,AU768,
IF($AS$1547&gt;SUM($AS$47:AS768),_xlfn.CONCAT(", ",AU768),
IF($AS$1547=SUM($AS$47:AS768),_xlfn.CONCAT(" y ",AU768)))))</f>
        <v/>
      </c>
      <c r="AU768" s="89" t="s">
        <v>7304</v>
      </c>
    </row>
    <row r="769" spans="1:47" ht="15" customHeight="1">
      <c r="A769" s="64"/>
      <c r="B769" s="11"/>
      <c r="C769" s="1021" t="s">
        <v>7305</v>
      </c>
      <c r="D769" s="890"/>
      <c r="E769" s="997"/>
      <c r="F769" s="884"/>
      <c r="G769" s="884"/>
      <c r="H769" s="884"/>
      <c r="I769" s="884"/>
      <c r="J769" s="884"/>
      <c r="K769" s="885"/>
      <c r="L769" s="1027"/>
      <c r="M769" s="884"/>
      <c r="N769" s="884"/>
      <c r="O769" s="885"/>
      <c r="P769" s="1027"/>
      <c r="Q769" s="884"/>
      <c r="R769" s="884"/>
      <c r="S769" s="885"/>
      <c r="T769" s="991"/>
      <c r="U769" s="884"/>
      <c r="V769" s="884"/>
      <c r="W769" s="885"/>
      <c r="X769" s="796"/>
      <c r="Y769" s="796"/>
      <c r="Z769" s="796"/>
      <c r="AA769" s="796"/>
      <c r="AB769" s="796"/>
      <c r="AC769" s="796"/>
      <c r="AD769" s="796"/>
      <c r="AG769" s="323" t="b">
        <f t="shared" si="110"/>
        <v>0</v>
      </c>
      <c r="AH769" s="1" t="str">
        <f t="shared" si="111"/>
        <v/>
      </c>
      <c r="AI769" s="323" t="b">
        <f t="shared" si="112"/>
        <v>0</v>
      </c>
      <c r="AJ769" s="1" t="str">
        <f t="shared" si="113"/>
        <v/>
      </c>
      <c r="AK769" s="323" t="b">
        <f t="shared" si="114"/>
        <v>0</v>
      </c>
      <c r="AL769" s="648">
        <f t="shared" si="115"/>
        <v>0</v>
      </c>
      <c r="AM769" s="293">
        <f t="shared" si="116"/>
        <v>0</v>
      </c>
      <c r="AN769" s="294" t="str">
        <f>IF(AM769=0,"",
IF(SUM($AM$47:AM769)=1,AO769,
IF($AM$1547&gt;SUM($AM$47:AM769),_xlfn.CONCAT(", ",AO769),
IF($AM$1547=SUM($AM$47:AM769),_xlfn.CONCAT(" y ",AO769)))))</f>
        <v/>
      </c>
      <c r="AO769" s="89" t="s">
        <v>7306</v>
      </c>
      <c r="AQ769" s="477">
        <f t="shared" si="117"/>
        <v>0</v>
      </c>
      <c r="AR769" s="321">
        <f t="shared" si="118"/>
        <v>0</v>
      </c>
      <c r="AS769" s="293">
        <f t="shared" si="119"/>
        <v>0</v>
      </c>
      <c r="AT769" s="294" t="str">
        <f>IF(AS769=0,"",
IF(SUM($AS$47:AS769)=1,AU769,
IF($AS$1547&gt;SUM($AS$47:AS769),_xlfn.CONCAT(", ",AU769),
IF($AS$1547=SUM($AS$47:AS769),_xlfn.CONCAT(" y ",AU769)))))</f>
        <v/>
      </c>
      <c r="AU769" s="89" t="s">
        <v>7306</v>
      </c>
    </row>
    <row r="770" spans="1:47" ht="15" customHeight="1">
      <c r="A770" s="64"/>
      <c r="B770" s="11"/>
      <c r="C770" s="1021" t="s">
        <v>7307</v>
      </c>
      <c r="D770" s="890"/>
      <c r="E770" s="997"/>
      <c r="F770" s="884"/>
      <c r="G770" s="884"/>
      <c r="H770" s="884"/>
      <c r="I770" s="884"/>
      <c r="J770" s="884"/>
      <c r="K770" s="885"/>
      <c r="L770" s="1027"/>
      <c r="M770" s="884"/>
      <c r="N770" s="884"/>
      <c r="O770" s="885"/>
      <c r="P770" s="1027"/>
      <c r="Q770" s="884"/>
      <c r="R770" s="884"/>
      <c r="S770" s="885"/>
      <c r="T770" s="991"/>
      <c r="U770" s="884"/>
      <c r="V770" s="884"/>
      <c r="W770" s="885"/>
      <c r="X770" s="796"/>
      <c r="Y770" s="796"/>
      <c r="Z770" s="796"/>
      <c r="AA770" s="796"/>
      <c r="AB770" s="796"/>
      <c r="AC770" s="796"/>
      <c r="AD770" s="796"/>
      <c r="AG770" s="323" t="b">
        <f t="shared" si="110"/>
        <v>0</v>
      </c>
      <c r="AH770" s="1" t="str">
        <f t="shared" si="111"/>
        <v/>
      </c>
      <c r="AI770" s="323" t="b">
        <f t="shared" si="112"/>
        <v>0</v>
      </c>
      <c r="AJ770" s="1" t="str">
        <f t="shared" si="113"/>
        <v/>
      </c>
      <c r="AK770" s="323" t="b">
        <f t="shared" si="114"/>
        <v>0</v>
      </c>
      <c r="AL770" s="648">
        <f t="shared" si="115"/>
        <v>0</v>
      </c>
      <c r="AM770" s="293">
        <f t="shared" si="116"/>
        <v>0</v>
      </c>
      <c r="AN770" s="294" t="str">
        <f>IF(AM770=0,"",
IF(SUM($AM$47:AM770)=1,AO770,
IF($AM$1547&gt;SUM($AM$47:AM770),_xlfn.CONCAT(", ",AO770),
IF($AM$1547=SUM($AM$47:AM770),_xlfn.CONCAT(" y ",AO770)))))</f>
        <v/>
      </c>
      <c r="AO770" s="89" t="s">
        <v>7308</v>
      </c>
      <c r="AQ770" s="477">
        <f t="shared" si="117"/>
        <v>0</v>
      </c>
      <c r="AR770" s="321">
        <f t="shared" si="118"/>
        <v>0</v>
      </c>
      <c r="AS770" s="293">
        <f t="shared" si="119"/>
        <v>0</v>
      </c>
      <c r="AT770" s="294" t="str">
        <f>IF(AS770=0,"",
IF(SUM($AS$47:AS770)=1,AU770,
IF($AS$1547&gt;SUM($AS$47:AS770),_xlfn.CONCAT(", ",AU770),
IF($AS$1547=SUM($AS$47:AS770),_xlfn.CONCAT(" y ",AU770)))))</f>
        <v/>
      </c>
      <c r="AU770" s="89" t="s">
        <v>7308</v>
      </c>
    </row>
    <row r="771" spans="1:47" ht="15" customHeight="1">
      <c r="A771" s="64"/>
      <c r="B771" s="11"/>
      <c r="C771" s="1021" t="s">
        <v>7309</v>
      </c>
      <c r="D771" s="890"/>
      <c r="E771" s="997"/>
      <c r="F771" s="884"/>
      <c r="G771" s="884"/>
      <c r="H771" s="884"/>
      <c r="I771" s="884"/>
      <c r="J771" s="884"/>
      <c r="K771" s="885"/>
      <c r="L771" s="1027"/>
      <c r="M771" s="884"/>
      <c r="N771" s="884"/>
      <c r="O771" s="885"/>
      <c r="P771" s="1027"/>
      <c r="Q771" s="884"/>
      <c r="R771" s="884"/>
      <c r="S771" s="885"/>
      <c r="T771" s="991"/>
      <c r="U771" s="884"/>
      <c r="V771" s="884"/>
      <c r="W771" s="885"/>
      <c r="X771" s="796"/>
      <c r="Y771" s="796"/>
      <c r="Z771" s="796"/>
      <c r="AA771" s="796"/>
      <c r="AB771" s="796"/>
      <c r="AC771" s="796"/>
      <c r="AD771" s="796"/>
      <c r="AG771" s="323" t="b">
        <f t="shared" si="110"/>
        <v>0</v>
      </c>
      <c r="AH771" s="1" t="str">
        <f t="shared" si="111"/>
        <v/>
      </c>
      <c r="AI771" s="323" t="b">
        <f t="shared" si="112"/>
        <v>0</v>
      </c>
      <c r="AJ771" s="1" t="str">
        <f t="shared" si="113"/>
        <v/>
      </c>
      <c r="AK771" s="323" t="b">
        <f t="shared" si="114"/>
        <v>0</v>
      </c>
      <c r="AL771" s="648">
        <f t="shared" si="115"/>
        <v>0</v>
      </c>
      <c r="AM771" s="293">
        <f t="shared" si="116"/>
        <v>0</v>
      </c>
      <c r="AN771" s="294" t="str">
        <f>IF(AM771=0,"",
IF(SUM($AM$47:AM771)=1,AO771,
IF($AM$1547&gt;SUM($AM$47:AM771),_xlfn.CONCAT(", ",AO771),
IF($AM$1547=SUM($AM$47:AM771),_xlfn.CONCAT(" y ",AO771)))))</f>
        <v/>
      </c>
      <c r="AO771" s="89" t="s">
        <v>7310</v>
      </c>
      <c r="AQ771" s="477">
        <f t="shared" si="117"/>
        <v>0</v>
      </c>
      <c r="AR771" s="321">
        <f t="shared" si="118"/>
        <v>0</v>
      </c>
      <c r="AS771" s="293">
        <f t="shared" si="119"/>
        <v>0</v>
      </c>
      <c r="AT771" s="294" t="str">
        <f>IF(AS771=0,"",
IF(SUM($AS$47:AS771)=1,AU771,
IF($AS$1547&gt;SUM($AS$47:AS771),_xlfn.CONCAT(", ",AU771),
IF($AS$1547=SUM($AS$47:AS771),_xlfn.CONCAT(" y ",AU771)))))</f>
        <v/>
      </c>
      <c r="AU771" s="89" t="s">
        <v>7310</v>
      </c>
    </row>
    <row r="772" spans="1:47" ht="15" customHeight="1">
      <c r="A772" s="64"/>
      <c r="B772" s="11"/>
      <c r="C772" s="1021" t="s">
        <v>7311</v>
      </c>
      <c r="D772" s="890"/>
      <c r="E772" s="997"/>
      <c r="F772" s="884"/>
      <c r="G772" s="884"/>
      <c r="H772" s="884"/>
      <c r="I772" s="884"/>
      <c r="J772" s="884"/>
      <c r="K772" s="885"/>
      <c r="L772" s="1027"/>
      <c r="M772" s="884"/>
      <c r="N772" s="884"/>
      <c r="O772" s="885"/>
      <c r="P772" s="1027"/>
      <c r="Q772" s="884"/>
      <c r="R772" s="884"/>
      <c r="S772" s="885"/>
      <c r="T772" s="991"/>
      <c r="U772" s="884"/>
      <c r="V772" s="884"/>
      <c r="W772" s="885"/>
      <c r="X772" s="796"/>
      <c r="Y772" s="796"/>
      <c r="Z772" s="796"/>
      <c r="AA772" s="796"/>
      <c r="AB772" s="796"/>
      <c r="AC772" s="796"/>
      <c r="AD772" s="796"/>
      <c r="AG772" s="323" t="b">
        <f t="shared" si="110"/>
        <v>0</v>
      </c>
      <c r="AH772" s="1" t="str">
        <f t="shared" si="111"/>
        <v/>
      </c>
      <c r="AI772" s="323" t="b">
        <f t="shared" si="112"/>
        <v>0</v>
      </c>
      <c r="AJ772" s="1" t="str">
        <f t="shared" si="113"/>
        <v/>
      </c>
      <c r="AK772" s="323" t="b">
        <f t="shared" si="114"/>
        <v>0</v>
      </c>
      <c r="AL772" s="648">
        <f t="shared" si="115"/>
        <v>0</v>
      </c>
      <c r="AM772" s="293">
        <f t="shared" si="116"/>
        <v>0</v>
      </c>
      <c r="AN772" s="294" t="str">
        <f>IF(AM772=0,"",
IF(SUM($AM$47:AM772)=1,AO772,
IF($AM$1547&gt;SUM($AM$47:AM772),_xlfn.CONCAT(", ",AO772),
IF($AM$1547=SUM($AM$47:AM772),_xlfn.CONCAT(" y ",AO772)))))</f>
        <v/>
      </c>
      <c r="AO772" s="89" t="s">
        <v>7312</v>
      </c>
      <c r="AQ772" s="477">
        <f t="shared" si="117"/>
        <v>0</v>
      </c>
      <c r="AR772" s="321">
        <f t="shared" si="118"/>
        <v>0</v>
      </c>
      <c r="AS772" s="293">
        <f t="shared" si="119"/>
        <v>0</v>
      </c>
      <c r="AT772" s="294" t="str">
        <f>IF(AS772=0,"",
IF(SUM($AS$47:AS772)=1,AU772,
IF($AS$1547&gt;SUM($AS$47:AS772),_xlfn.CONCAT(", ",AU772),
IF($AS$1547=SUM($AS$47:AS772),_xlfn.CONCAT(" y ",AU772)))))</f>
        <v/>
      </c>
      <c r="AU772" s="89" t="s">
        <v>7312</v>
      </c>
    </row>
    <row r="773" spans="1:47" ht="15" customHeight="1">
      <c r="A773" s="64"/>
      <c r="B773" s="11"/>
      <c r="C773" s="1021" t="s">
        <v>7313</v>
      </c>
      <c r="D773" s="890"/>
      <c r="E773" s="997"/>
      <c r="F773" s="884"/>
      <c r="G773" s="884"/>
      <c r="H773" s="884"/>
      <c r="I773" s="884"/>
      <c r="J773" s="884"/>
      <c r="K773" s="885"/>
      <c r="L773" s="1027"/>
      <c r="M773" s="884"/>
      <c r="N773" s="884"/>
      <c r="O773" s="885"/>
      <c r="P773" s="1027"/>
      <c r="Q773" s="884"/>
      <c r="R773" s="884"/>
      <c r="S773" s="885"/>
      <c r="T773" s="991"/>
      <c r="U773" s="884"/>
      <c r="V773" s="884"/>
      <c r="W773" s="885"/>
      <c r="X773" s="796"/>
      <c r="Y773" s="796"/>
      <c r="Z773" s="796"/>
      <c r="AA773" s="796"/>
      <c r="AB773" s="796"/>
      <c r="AC773" s="796"/>
      <c r="AD773" s="796"/>
      <c r="AG773" s="323" t="b">
        <f t="shared" si="110"/>
        <v>0</v>
      </c>
      <c r="AH773" s="1" t="str">
        <f t="shared" si="111"/>
        <v/>
      </c>
      <c r="AI773" s="323" t="b">
        <f t="shared" si="112"/>
        <v>0</v>
      </c>
      <c r="AJ773" s="1" t="str">
        <f t="shared" si="113"/>
        <v/>
      </c>
      <c r="AK773" s="323" t="b">
        <f t="shared" si="114"/>
        <v>0</v>
      </c>
      <c r="AL773" s="648">
        <f t="shared" si="115"/>
        <v>0</v>
      </c>
      <c r="AM773" s="293">
        <f t="shared" si="116"/>
        <v>0</v>
      </c>
      <c r="AN773" s="294" t="str">
        <f>IF(AM773=0,"",
IF(SUM($AM$47:AM773)=1,AO773,
IF($AM$1547&gt;SUM($AM$47:AM773),_xlfn.CONCAT(", ",AO773),
IF($AM$1547=SUM($AM$47:AM773),_xlfn.CONCAT(" y ",AO773)))))</f>
        <v/>
      </c>
      <c r="AO773" s="89" t="s">
        <v>7314</v>
      </c>
      <c r="AQ773" s="477">
        <f t="shared" si="117"/>
        <v>0</v>
      </c>
      <c r="AR773" s="321">
        <f t="shared" si="118"/>
        <v>0</v>
      </c>
      <c r="AS773" s="293">
        <f t="shared" si="119"/>
        <v>0</v>
      </c>
      <c r="AT773" s="294" t="str">
        <f>IF(AS773=0,"",
IF(SUM($AS$47:AS773)=1,AU773,
IF($AS$1547&gt;SUM($AS$47:AS773),_xlfn.CONCAT(", ",AU773),
IF($AS$1547=SUM($AS$47:AS773),_xlfn.CONCAT(" y ",AU773)))))</f>
        <v/>
      </c>
      <c r="AU773" s="89" t="s">
        <v>7314</v>
      </c>
    </row>
    <row r="774" spans="1:47" ht="15" customHeight="1">
      <c r="A774" s="64"/>
      <c r="B774" s="11"/>
      <c r="C774" s="1021" t="s">
        <v>7315</v>
      </c>
      <c r="D774" s="890"/>
      <c r="E774" s="997"/>
      <c r="F774" s="884"/>
      <c r="G774" s="884"/>
      <c r="H774" s="884"/>
      <c r="I774" s="884"/>
      <c r="J774" s="884"/>
      <c r="K774" s="885"/>
      <c r="L774" s="1027"/>
      <c r="M774" s="884"/>
      <c r="N774" s="884"/>
      <c r="O774" s="885"/>
      <c r="P774" s="1027"/>
      <c r="Q774" s="884"/>
      <c r="R774" s="884"/>
      <c r="S774" s="885"/>
      <c r="T774" s="991"/>
      <c r="U774" s="884"/>
      <c r="V774" s="884"/>
      <c r="W774" s="885"/>
      <c r="X774" s="796"/>
      <c r="Y774" s="796"/>
      <c r="Z774" s="796"/>
      <c r="AA774" s="796"/>
      <c r="AB774" s="796"/>
      <c r="AC774" s="796"/>
      <c r="AD774" s="796"/>
      <c r="AG774" s="323" t="b">
        <f t="shared" si="110"/>
        <v>0</v>
      </c>
      <c r="AH774" s="1" t="str">
        <f t="shared" si="111"/>
        <v/>
      </c>
      <c r="AI774" s="323" t="b">
        <f t="shared" si="112"/>
        <v>0</v>
      </c>
      <c r="AJ774" s="1" t="str">
        <f t="shared" si="113"/>
        <v/>
      </c>
      <c r="AK774" s="323" t="b">
        <f t="shared" si="114"/>
        <v>0</v>
      </c>
      <c r="AL774" s="648">
        <f t="shared" si="115"/>
        <v>0</v>
      </c>
      <c r="AM774" s="293">
        <f t="shared" si="116"/>
        <v>0</v>
      </c>
      <c r="AN774" s="294" t="str">
        <f>IF(AM774=0,"",
IF(SUM($AM$47:AM774)=1,AO774,
IF($AM$1547&gt;SUM($AM$47:AM774),_xlfn.CONCAT(", ",AO774),
IF($AM$1547=SUM($AM$47:AM774),_xlfn.CONCAT(" y ",AO774)))))</f>
        <v/>
      </c>
      <c r="AO774" s="89" t="s">
        <v>7316</v>
      </c>
      <c r="AQ774" s="477">
        <f t="shared" si="117"/>
        <v>0</v>
      </c>
      <c r="AR774" s="321">
        <f t="shared" si="118"/>
        <v>0</v>
      </c>
      <c r="AS774" s="293">
        <f t="shared" si="119"/>
        <v>0</v>
      </c>
      <c r="AT774" s="294" t="str">
        <f>IF(AS774=0,"",
IF(SUM($AS$47:AS774)=1,AU774,
IF($AS$1547&gt;SUM($AS$47:AS774),_xlfn.CONCAT(", ",AU774),
IF($AS$1547=SUM($AS$47:AS774),_xlfn.CONCAT(" y ",AU774)))))</f>
        <v/>
      </c>
      <c r="AU774" s="89" t="s">
        <v>7316</v>
      </c>
    </row>
    <row r="775" spans="1:47" ht="15" customHeight="1">
      <c r="A775" s="64"/>
      <c r="B775" s="11"/>
      <c r="C775" s="1021" t="s">
        <v>7317</v>
      </c>
      <c r="D775" s="890"/>
      <c r="E775" s="997"/>
      <c r="F775" s="884"/>
      <c r="G775" s="884"/>
      <c r="H775" s="884"/>
      <c r="I775" s="884"/>
      <c r="J775" s="884"/>
      <c r="K775" s="885"/>
      <c r="L775" s="1027"/>
      <c r="M775" s="884"/>
      <c r="N775" s="884"/>
      <c r="O775" s="885"/>
      <c r="P775" s="1027"/>
      <c r="Q775" s="884"/>
      <c r="R775" s="884"/>
      <c r="S775" s="885"/>
      <c r="T775" s="991"/>
      <c r="U775" s="884"/>
      <c r="V775" s="884"/>
      <c r="W775" s="885"/>
      <c r="X775" s="796"/>
      <c r="Y775" s="796"/>
      <c r="Z775" s="796"/>
      <c r="AA775" s="796"/>
      <c r="AB775" s="796"/>
      <c r="AC775" s="796"/>
      <c r="AD775" s="796"/>
      <c r="AG775" s="323" t="b">
        <f t="shared" si="110"/>
        <v>0</v>
      </c>
      <c r="AH775" s="1" t="str">
        <f t="shared" si="111"/>
        <v/>
      </c>
      <c r="AI775" s="323" t="b">
        <f t="shared" si="112"/>
        <v>0</v>
      </c>
      <c r="AJ775" s="1" t="str">
        <f t="shared" si="113"/>
        <v/>
      </c>
      <c r="AK775" s="323" t="b">
        <f t="shared" si="114"/>
        <v>0</v>
      </c>
      <c r="AL775" s="648">
        <f t="shared" si="115"/>
        <v>0</v>
      </c>
      <c r="AM775" s="293">
        <f t="shared" si="116"/>
        <v>0</v>
      </c>
      <c r="AN775" s="294" t="str">
        <f>IF(AM775=0,"",
IF(SUM($AM$47:AM775)=1,AO775,
IF($AM$1547&gt;SUM($AM$47:AM775),_xlfn.CONCAT(", ",AO775),
IF($AM$1547=SUM($AM$47:AM775),_xlfn.CONCAT(" y ",AO775)))))</f>
        <v/>
      </c>
      <c r="AO775" s="89" t="s">
        <v>7318</v>
      </c>
      <c r="AQ775" s="477">
        <f t="shared" si="117"/>
        <v>0</v>
      </c>
      <c r="AR775" s="321">
        <f t="shared" si="118"/>
        <v>0</v>
      </c>
      <c r="AS775" s="293">
        <f t="shared" si="119"/>
        <v>0</v>
      </c>
      <c r="AT775" s="294" t="str">
        <f>IF(AS775=0,"",
IF(SUM($AS$47:AS775)=1,AU775,
IF($AS$1547&gt;SUM($AS$47:AS775),_xlfn.CONCAT(", ",AU775),
IF($AS$1547=SUM($AS$47:AS775),_xlfn.CONCAT(" y ",AU775)))))</f>
        <v/>
      </c>
      <c r="AU775" s="89" t="s">
        <v>7318</v>
      </c>
    </row>
    <row r="776" spans="1:47" ht="15" customHeight="1">
      <c r="A776" s="64"/>
      <c r="B776" s="11"/>
      <c r="C776" s="1021" t="s">
        <v>7319</v>
      </c>
      <c r="D776" s="890"/>
      <c r="E776" s="997"/>
      <c r="F776" s="884"/>
      <c r="G776" s="884"/>
      <c r="H776" s="884"/>
      <c r="I776" s="884"/>
      <c r="J776" s="884"/>
      <c r="K776" s="885"/>
      <c r="L776" s="1027"/>
      <c r="M776" s="884"/>
      <c r="N776" s="884"/>
      <c r="O776" s="885"/>
      <c r="P776" s="1027"/>
      <c r="Q776" s="884"/>
      <c r="R776" s="884"/>
      <c r="S776" s="885"/>
      <c r="T776" s="991"/>
      <c r="U776" s="884"/>
      <c r="V776" s="884"/>
      <c r="W776" s="885"/>
      <c r="X776" s="796"/>
      <c r="Y776" s="796"/>
      <c r="Z776" s="796"/>
      <c r="AA776" s="796"/>
      <c r="AB776" s="796"/>
      <c r="AC776" s="796"/>
      <c r="AD776" s="796"/>
      <c r="AG776" s="323" t="b">
        <f t="shared" si="110"/>
        <v>0</v>
      </c>
      <c r="AH776" s="1" t="str">
        <f t="shared" si="111"/>
        <v/>
      </c>
      <c r="AI776" s="323" t="b">
        <f t="shared" si="112"/>
        <v>0</v>
      </c>
      <c r="AJ776" s="1" t="str">
        <f t="shared" si="113"/>
        <v/>
      </c>
      <c r="AK776" s="323" t="b">
        <f t="shared" si="114"/>
        <v>0</v>
      </c>
      <c r="AL776" s="648">
        <f t="shared" si="115"/>
        <v>0</v>
      </c>
      <c r="AM776" s="293">
        <f t="shared" si="116"/>
        <v>0</v>
      </c>
      <c r="AN776" s="294" t="str">
        <f>IF(AM776=0,"",
IF(SUM($AM$47:AM776)=1,AO776,
IF($AM$1547&gt;SUM($AM$47:AM776),_xlfn.CONCAT(", ",AO776),
IF($AM$1547=SUM($AM$47:AM776),_xlfn.CONCAT(" y ",AO776)))))</f>
        <v/>
      </c>
      <c r="AO776" s="89" t="s">
        <v>7320</v>
      </c>
      <c r="AQ776" s="477">
        <f t="shared" si="117"/>
        <v>0</v>
      </c>
      <c r="AR776" s="321">
        <f t="shared" si="118"/>
        <v>0</v>
      </c>
      <c r="AS776" s="293">
        <f t="shared" si="119"/>
        <v>0</v>
      </c>
      <c r="AT776" s="294" t="str">
        <f>IF(AS776=0,"",
IF(SUM($AS$47:AS776)=1,AU776,
IF($AS$1547&gt;SUM($AS$47:AS776),_xlfn.CONCAT(", ",AU776),
IF($AS$1547=SUM($AS$47:AS776),_xlfn.CONCAT(" y ",AU776)))))</f>
        <v/>
      </c>
      <c r="AU776" s="89" t="s">
        <v>7320</v>
      </c>
    </row>
    <row r="777" spans="1:47" ht="15" customHeight="1">
      <c r="A777" s="64"/>
      <c r="B777" s="11"/>
      <c r="C777" s="1021" t="s">
        <v>7321</v>
      </c>
      <c r="D777" s="890"/>
      <c r="E777" s="997"/>
      <c r="F777" s="884"/>
      <c r="G777" s="884"/>
      <c r="H777" s="884"/>
      <c r="I777" s="884"/>
      <c r="J777" s="884"/>
      <c r="K777" s="885"/>
      <c r="L777" s="1027"/>
      <c r="M777" s="884"/>
      <c r="N777" s="884"/>
      <c r="O777" s="885"/>
      <c r="P777" s="1027"/>
      <c r="Q777" s="884"/>
      <c r="R777" s="884"/>
      <c r="S777" s="885"/>
      <c r="T777" s="991"/>
      <c r="U777" s="884"/>
      <c r="V777" s="884"/>
      <c r="W777" s="885"/>
      <c r="X777" s="796"/>
      <c r="Y777" s="796"/>
      <c r="Z777" s="796"/>
      <c r="AA777" s="796"/>
      <c r="AB777" s="796"/>
      <c r="AC777" s="796"/>
      <c r="AD777" s="796"/>
      <c r="AG777" s="323" t="b">
        <f t="shared" si="110"/>
        <v>0</v>
      </c>
      <c r="AH777" s="1" t="str">
        <f t="shared" si="111"/>
        <v/>
      </c>
      <c r="AI777" s="323" t="b">
        <f t="shared" si="112"/>
        <v>0</v>
      </c>
      <c r="AJ777" s="1" t="str">
        <f t="shared" si="113"/>
        <v/>
      </c>
      <c r="AK777" s="323" t="b">
        <f t="shared" si="114"/>
        <v>0</v>
      </c>
      <c r="AL777" s="648">
        <f t="shared" si="115"/>
        <v>0</v>
      </c>
      <c r="AM777" s="293">
        <f t="shared" si="116"/>
        <v>0</v>
      </c>
      <c r="AN777" s="294" t="str">
        <f>IF(AM777=0,"",
IF(SUM($AM$47:AM777)=1,AO777,
IF($AM$1547&gt;SUM($AM$47:AM777),_xlfn.CONCAT(", ",AO777),
IF($AM$1547=SUM($AM$47:AM777),_xlfn.CONCAT(" y ",AO777)))))</f>
        <v/>
      </c>
      <c r="AO777" s="89" t="s">
        <v>7322</v>
      </c>
      <c r="AQ777" s="477">
        <f t="shared" si="117"/>
        <v>0</v>
      </c>
      <c r="AR777" s="321">
        <f t="shared" si="118"/>
        <v>0</v>
      </c>
      <c r="AS777" s="293">
        <f t="shared" si="119"/>
        <v>0</v>
      </c>
      <c r="AT777" s="294" t="str">
        <f>IF(AS777=0,"",
IF(SUM($AS$47:AS777)=1,AU777,
IF($AS$1547&gt;SUM($AS$47:AS777),_xlfn.CONCAT(", ",AU777),
IF($AS$1547=SUM($AS$47:AS777),_xlfn.CONCAT(" y ",AU777)))))</f>
        <v/>
      </c>
      <c r="AU777" s="89" t="s">
        <v>7322</v>
      </c>
    </row>
    <row r="778" spans="1:47" ht="15" customHeight="1">
      <c r="A778" s="64"/>
      <c r="B778" s="11"/>
      <c r="C778" s="1021" t="s">
        <v>7323</v>
      </c>
      <c r="D778" s="890"/>
      <c r="E778" s="997"/>
      <c r="F778" s="884"/>
      <c r="G778" s="884"/>
      <c r="H778" s="884"/>
      <c r="I778" s="884"/>
      <c r="J778" s="884"/>
      <c r="K778" s="885"/>
      <c r="L778" s="1027"/>
      <c r="M778" s="884"/>
      <c r="N778" s="884"/>
      <c r="O778" s="885"/>
      <c r="P778" s="1027"/>
      <c r="Q778" s="884"/>
      <c r="R778" s="884"/>
      <c r="S778" s="885"/>
      <c r="T778" s="991"/>
      <c r="U778" s="884"/>
      <c r="V778" s="884"/>
      <c r="W778" s="885"/>
      <c r="X778" s="796"/>
      <c r="Y778" s="796"/>
      <c r="Z778" s="796"/>
      <c r="AA778" s="796"/>
      <c r="AB778" s="796"/>
      <c r="AC778" s="796"/>
      <c r="AD778" s="796"/>
      <c r="AG778" s="323" t="b">
        <f t="shared" si="110"/>
        <v>0</v>
      </c>
      <c r="AH778" s="1" t="str">
        <f t="shared" si="111"/>
        <v/>
      </c>
      <c r="AI778" s="323" t="b">
        <f t="shared" si="112"/>
        <v>0</v>
      </c>
      <c r="AJ778" s="1" t="str">
        <f t="shared" si="113"/>
        <v/>
      </c>
      <c r="AK778" s="323" t="b">
        <f t="shared" si="114"/>
        <v>0</v>
      </c>
      <c r="AL778" s="648">
        <f t="shared" si="115"/>
        <v>0</v>
      </c>
      <c r="AM778" s="293">
        <f t="shared" si="116"/>
        <v>0</v>
      </c>
      <c r="AN778" s="294" t="str">
        <f>IF(AM778=0,"",
IF(SUM($AM$47:AM778)=1,AO778,
IF($AM$1547&gt;SUM($AM$47:AM778),_xlfn.CONCAT(", ",AO778),
IF($AM$1547=SUM($AM$47:AM778),_xlfn.CONCAT(" y ",AO778)))))</f>
        <v/>
      </c>
      <c r="AO778" s="89" t="s">
        <v>7324</v>
      </c>
      <c r="AQ778" s="477">
        <f t="shared" si="117"/>
        <v>0</v>
      </c>
      <c r="AR778" s="321">
        <f t="shared" si="118"/>
        <v>0</v>
      </c>
      <c r="AS778" s="293">
        <f t="shared" si="119"/>
        <v>0</v>
      </c>
      <c r="AT778" s="294" t="str">
        <f>IF(AS778=0,"",
IF(SUM($AS$47:AS778)=1,AU778,
IF($AS$1547&gt;SUM($AS$47:AS778),_xlfn.CONCAT(", ",AU778),
IF($AS$1547=SUM($AS$47:AS778),_xlfn.CONCAT(" y ",AU778)))))</f>
        <v/>
      </c>
      <c r="AU778" s="89" t="s">
        <v>7324</v>
      </c>
    </row>
    <row r="779" spans="1:47" ht="15" customHeight="1">
      <c r="A779" s="64"/>
      <c r="B779" s="11"/>
      <c r="C779" s="1021" t="s">
        <v>7325</v>
      </c>
      <c r="D779" s="890"/>
      <c r="E779" s="997"/>
      <c r="F779" s="884"/>
      <c r="G779" s="884"/>
      <c r="H779" s="884"/>
      <c r="I779" s="884"/>
      <c r="J779" s="884"/>
      <c r="K779" s="885"/>
      <c r="L779" s="1027"/>
      <c r="M779" s="884"/>
      <c r="N779" s="884"/>
      <c r="O779" s="885"/>
      <c r="P779" s="1027"/>
      <c r="Q779" s="884"/>
      <c r="R779" s="884"/>
      <c r="S779" s="885"/>
      <c r="T779" s="991"/>
      <c r="U779" s="884"/>
      <c r="V779" s="884"/>
      <c r="W779" s="885"/>
      <c r="X779" s="796"/>
      <c r="Y779" s="796"/>
      <c r="Z779" s="796"/>
      <c r="AA779" s="796"/>
      <c r="AB779" s="796"/>
      <c r="AC779" s="796"/>
      <c r="AD779" s="796"/>
      <c r="AG779" s="323" t="b">
        <f t="shared" si="110"/>
        <v>0</v>
      </c>
      <c r="AH779" s="1" t="str">
        <f t="shared" si="111"/>
        <v/>
      </c>
      <c r="AI779" s="323" t="b">
        <f t="shared" si="112"/>
        <v>0</v>
      </c>
      <c r="AJ779" s="1" t="str">
        <f t="shared" si="113"/>
        <v/>
      </c>
      <c r="AK779" s="323" t="b">
        <f t="shared" si="114"/>
        <v>0</v>
      </c>
      <c r="AL779" s="648">
        <f t="shared" si="115"/>
        <v>0</v>
      </c>
      <c r="AM779" s="293">
        <f t="shared" si="116"/>
        <v>0</v>
      </c>
      <c r="AN779" s="294" t="str">
        <f>IF(AM779=0,"",
IF(SUM($AM$47:AM779)=1,AO779,
IF($AM$1547&gt;SUM($AM$47:AM779),_xlfn.CONCAT(", ",AO779),
IF($AM$1547=SUM($AM$47:AM779),_xlfn.CONCAT(" y ",AO779)))))</f>
        <v/>
      </c>
      <c r="AO779" s="89" t="s">
        <v>7326</v>
      </c>
      <c r="AQ779" s="477">
        <f t="shared" si="117"/>
        <v>0</v>
      </c>
      <c r="AR779" s="321">
        <f t="shared" si="118"/>
        <v>0</v>
      </c>
      <c r="AS779" s="293">
        <f t="shared" si="119"/>
        <v>0</v>
      </c>
      <c r="AT779" s="294" t="str">
        <f>IF(AS779=0,"",
IF(SUM($AS$47:AS779)=1,AU779,
IF($AS$1547&gt;SUM($AS$47:AS779),_xlfn.CONCAT(", ",AU779),
IF($AS$1547=SUM($AS$47:AS779),_xlfn.CONCAT(" y ",AU779)))))</f>
        <v/>
      </c>
      <c r="AU779" s="89" t="s">
        <v>7326</v>
      </c>
    </row>
    <row r="780" spans="1:47" ht="15" customHeight="1">
      <c r="A780" s="64"/>
      <c r="B780" s="11"/>
      <c r="C780" s="1021" t="s">
        <v>7327</v>
      </c>
      <c r="D780" s="890"/>
      <c r="E780" s="997"/>
      <c r="F780" s="884"/>
      <c r="G780" s="884"/>
      <c r="H780" s="884"/>
      <c r="I780" s="884"/>
      <c r="J780" s="884"/>
      <c r="K780" s="885"/>
      <c r="L780" s="1027"/>
      <c r="M780" s="884"/>
      <c r="N780" s="884"/>
      <c r="O780" s="885"/>
      <c r="P780" s="1027"/>
      <c r="Q780" s="884"/>
      <c r="R780" s="884"/>
      <c r="S780" s="885"/>
      <c r="T780" s="991"/>
      <c r="U780" s="884"/>
      <c r="V780" s="884"/>
      <c r="W780" s="885"/>
      <c r="X780" s="796"/>
      <c r="Y780" s="796"/>
      <c r="Z780" s="796"/>
      <c r="AA780" s="796"/>
      <c r="AB780" s="796"/>
      <c r="AC780" s="796"/>
      <c r="AD780" s="796"/>
      <c r="AG780" s="323" t="b">
        <f t="shared" si="110"/>
        <v>0</v>
      </c>
      <c r="AH780" s="1" t="str">
        <f t="shared" si="111"/>
        <v/>
      </c>
      <c r="AI780" s="323" t="b">
        <f t="shared" si="112"/>
        <v>0</v>
      </c>
      <c r="AJ780" s="1" t="str">
        <f t="shared" si="113"/>
        <v/>
      </c>
      <c r="AK780" s="323" t="b">
        <f t="shared" si="114"/>
        <v>0</v>
      </c>
      <c r="AL780" s="648">
        <f t="shared" si="115"/>
        <v>0</v>
      </c>
      <c r="AM780" s="293">
        <f t="shared" si="116"/>
        <v>0</v>
      </c>
      <c r="AN780" s="294" t="str">
        <f>IF(AM780=0,"",
IF(SUM($AM$47:AM780)=1,AO780,
IF($AM$1547&gt;SUM($AM$47:AM780),_xlfn.CONCAT(", ",AO780),
IF($AM$1547=SUM($AM$47:AM780),_xlfn.CONCAT(" y ",AO780)))))</f>
        <v/>
      </c>
      <c r="AO780" s="89" t="s">
        <v>7328</v>
      </c>
      <c r="AQ780" s="477">
        <f t="shared" si="117"/>
        <v>0</v>
      </c>
      <c r="AR780" s="321">
        <f t="shared" si="118"/>
        <v>0</v>
      </c>
      <c r="AS780" s="293">
        <f t="shared" si="119"/>
        <v>0</v>
      </c>
      <c r="AT780" s="294" t="str">
        <f>IF(AS780=0,"",
IF(SUM($AS$47:AS780)=1,AU780,
IF($AS$1547&gt;SUM($AS$47:AS780),_xlfn.CONCAT(", ",AU780),
IF($AS$1547=SUM($AS$47:AS780),_xlfn.CONCAT(" y ",AU780)))))</f>
        <v/>
      </c>
      <c r="AU780" s="89" t="s">
        <v>7328</v>
      </c>
    </row>
    <row r="781" spans="1:47" ht="15" customHeight="1">
      <c r="A781" s="64"/>
      <c r="B781" s="11"/>
      <c r="C781" s="1021" t="s">
        <v>7329</v>
      </c>
      <c r="D781" s="890"/>
      <c r="E781" s="997"/>
      <c r="F781" s="884"/>
      <c r="G781" s="884"/>
      <c r="H781" s="884"/>
      <c r="I781" s="884"/>
      <c r="J781" s="884"/>
      <c r="K781" s="885"/>
      <c r="L781" s="1027"/>
      <c r="M781" s="884"/>
      <c r="N781" s="884"/>
      <c r="O781" s="885"/>
      <c r="P781" s="1027"/>
      <c r="Q781" s="884"/>
      <c r="R781" s="884"/>
      <c r="S781" s="885"/>
      <c r="T781" s="991"/>
      <c r="U781" s="884"/>
      <c r="V781" s="884"/>
      <c r="W781" s="885"/>
      <c r="X781" s="796"/>
      <c r="Y781" s="796"/>
      <c r="Z781" s="796"/>
      <c r="AA781" s="796"/>
      <c r="AB781" s="796"/>
      <c r="AC781" s="796"/>
      <c r="AD781" s="796"/>
      <c r="AG781" s="323" t="b">
        <f t="shared" si="110"/>
        <v>0</v>
      </c>
      <c r="AH781" s="1" t="str">
        <f t="shared" si="111"/>
        <v/>
      </c>
      <c r="AI781" s="323" t="b">
        <f t="shared" si="112"/>
        <v>0</v>
      </c>
      <c r="AJ781" s="1" t="str">
        <f t="shared" si="113"/>
        <v/>
      </c>
      <c r="AK781" s="323" t="b">
        <f t="shared" si="114"/>
        <v>0</v>
      </c>
      <c r="AL781" s="648">
        <f t="shared" si="115"/>
        <v>0</v>
      </c>
      <c r="AM781" s="293">
        <f t="shared" si="116"/>
        <v>0</v>
      </c>
      <c r="AN781" s="294" t="str">
        <f>IF(AM781=0,"",
IF(SUM($AM$47:AM781)=1,AO781,
IF($AM$1547&gt;SUM($AM$47:AM781),_xlfn.CONCAT(", ",AO781),
IF($AM$1547=SUM($AM$47:AM781),_xlfn.CONCAT(" y ",AO781)))))</f>
        <v/>
      </c>
      <c r="AO781" s="89" t="s">
        <v>7330</v>
      </c>
      <c r="AQ781" s="477">
        <f t="shared" si="117"/>
        <v>0</v>
      </c>
      <c r="AR781" s="321">
        <f t="shared" si="118"/>
        <v>0</v>
      </c>
      <c r="AS781" s="293">
        <f t="shared" si="119"/>
        <v>0</v>
      </c>
      <c r="AT781" s="294" t="str">
        <f>IF(AS781=0,"",
IF(SUM($AS$47:AS781)=1,AU781,
IF($AS$1547&gt;SUM($AS$47:AS781),_xlfn.CONCAT(", ",AU781),
IF($AS$1547=SUM($AS$47:AS781),_xlfn.CONCAT(" y ",AU781)))))</f>
        <v/>
      </c>
      <c r="AU781" s="89" t="s">
        <v>7330</v>
      </c>
    </row>
    <row r="782" spans="1:47" ht="15" customHeight="1">
      <c r="A782" s="64"/>
      <c r="B782" s="11"/>
      <c r="C782" s="1021" t="s">
        <v>7331</v>
      </c>
      <c r="D782" s="890"/>
      <c r="E782" s="997"/>
      <c r="F782" s="884"/>
      <c r="G782" s="884"/>
      <c r="H782" s="884"/>
      <c r="I782" s="884"/>
      <c r="J782" s="884"/>
      <c r="K782" s="885"/>
      <c r="L782" s="1027"/>
      <c r="M782" s="884"/>
      <c r="N782" s="884"/>
      <c r="O782" s="885"/>
      <c r="P782" s="1027"/>
      <c r="Q782" s="884"/>
      <c r="R782" s="884"/>
      <c r="S782" s="885"/>
      <c r="T782" s="991"/>
      <c r="U782" s="884"/>
      <c r="V782" s="884"/>
      <c r="W782" s="885"/>
      <c r="X782" s="796"/>
      <c r="Y782" s="796"/>
      <c r="Z782" s="796"/>
      <c r="AA782" s="796"/>
      <c r="AB782" s="796"/>
      <c r="AC782" s="796"/>
      <c r="AD782" s="796"/>
      <c r="AG782" s="323" t="b">
        <f t="shared" si="110"/>
        <v>0</v>
      </c>
      <c r="AH782" s="1" t="str">
        <f t="shared" si="111"/>
        <v/>
      </c>
      <c r="AI782" s="323" t="b">
        <f t="shared" si="112"/>
        <v>0</v>
      </c>
      <c r="AJ782" s="1" t="str">
        <f t="shared" si="113"/>
        <v/>
      </c>
      <c r="AK782" s="323" t="b">
        <f t="shared" si="114"/>
        <v>0</v>
      </c>
      <c r="AL782" s="648">
        <f t="shared" si="115"/>
        <v>0</v>
      </c>
      <c r="AM782" s="293">
        <f t="shared" si="116"/>
        <v>0</v>
      </c>
      <c r="AN782" s="294" t="str">
        <f>IF(AM782=0,"",
IF(SUM($AM$47:AM782)=1,AO782,
IF($AM$1547&gt;SUM($AM$47:AM782),_xlfn.CONCAT(", ",AO782),
IF($AM$1547=SUM($AM$47:AM782),_xlfn.CONCAT(" y ",AO782)))))</f>
        <v/>
      </c>
      <c r="AO782" s="89" t="s">
        <v>7332</v>
      </c>
      <c r="AQ782" s="477">
        <f t="shared" si="117"/>
        <v>0</v>
      </c>
      <c r="AR782" s="321">
        <f t="shared" si="118"/>
        <v>0</v>
      </c>
      <c r="AS782" s="293">
        <f t="shared" si="119"/>
        <v>0</v>
      </c>
      <c r="AT782" s="294" t="str">
        <f>IF(AS782=0,"",
IF(SUM($AS$47:AS782)=1,AU782,
IF($AS$1547&gt;SUM($AS$47:AS782),_xlfn.CONCAT(", ",AU782),
IF($AS$1547=SUM($AS$47:AS782),_xlfn.CONCAT(" y ",AU782)))))</f>
        <v/>
      </c>
      <c r="AU782" s="89" t="s">
        <v>7332</v>
      </c>
    </row>
    <row r="783" spans="1:47" ht="15" customHeight="1">
      <c r="A783" s="64"/>
      <c r="B783" s="11"/>
      <c r="C783" s="1021" t="s">
        <v>7333</v>
      </c>
      <c r="D783" s="890"/>
      <c r="E783" s="997"/>
      <c r="F783" s="884"/>
      <c r="G783" s="884"/>
      <c r="H783" s="884"/>
      <c r="I783" s="884"/>
      <c r="J783" s="884"/>
      <c r="K783" s="885"/>
      <c r="L783" s="1027"/>
      <c r="M783" s="884"/>
      <c r="N783" s="884"/>
      <c r="O783" s="885"/>
      <c r="P783" s="1027"/>
      <c r="Q783" s="884"/>
      <c r="R783" s="884"/>
      <c r="S783" s="885"/>
      <c r="T783" s="991"/>
      <c r="U783" s="884"/>
      <c r="V783" s="884"/>
      <c r="W783" s="885"/>
      <c r="X783" s="796"/>
      <c r="Y783" s="796"/>
      <c r="Z783" s="796"/>
      <c r="AA783" s="796"/>
      <c r="AB783" s="796"/>
      <c r="AC783" s="796"/>
      <c r="AD783" s="796"/>
      <c r="AG783" s="323" t="b">
        <f t="shared" si="110"/>
        <v>0</v>
      </c>
      <c r="AH783" s="1" t="str">
        <f t="shared" si="111"/>
        <v/>
      </c>
      <c r="AI783" s="323" t="b">
        <f t="shared" si="112"/>
        <v>0</v>
      </c>
      <c r="AJ783" s="1" t="str">
        <f t="shared" si="113"/>
        <v/>
      </c>
      <c r="AK783" s="323" t="b">
        <f t="shared" si="114"/>
        <v>0</v>
      </c>
      <c r="AL783" s="648">
        <f t="shared" si="115"/>
        <v>0</v>
      </c>
      <c r="AM783" s="293">
        <f t="shared" si="116"/>
        <v>0</v>
      </c>
      <c r="AN783" s="294" t="str">
        <f>IF(AM783=0,"",
IF(SUM($AM$47:AM783)=1,AO783,
IF($AM$1547&gt;SUM($AM$47:AM783),_xlfn.CONCAT(", ",AO783),
IF($AM$1547=SUM($AM$47:AM783),_xlfn.CONCAT(" y ",AO783)))))</f>
        <v/>
      </c>
      <c r="AO783" s="89" t="s">
        <v>7334</v>
      </c>
      <c r="AQ783" s="477">
        <f t="shared" si="117"/>
        <v>0</v>
      </c>
      <c r="AR783" s="321">
        <f t="shared" si="118"/>
        <v>0</v>
      </c>
      <c r="AS783" s="293">
        <f t="shared" si="119"/>
        <v>0</v>
      </c>
      <c r="AT783" s="294" t="str">
        <f>IF(AS783=0,"",
IF(SUM($AS$47:AS783)=1,AU783,
IF($AS$1547&gt;SUM($AS$47:AS783),_xlfn.CONCAT(", ",AU783),
IF($AS$1547=SUM($AS$47:AS783),_xlfn.CONCAT(" y ",AU783)))))</f>
        <v/>
      </c>
      <c r="AU783" s="89" t="s">
        <v>7334</v>
      </c>
    </row>
    <row r="784" spans="1:47" ht="15" customHeight="1">
      <c r="A784" s="64"/>
      <c r="B784" s="11"/>
      <c r="C784" s="1021" t="s">
        <v>7335</v>
      </c>
      <c r="D784" s="890"/>
      <c r="E784" s="997"/>
      <c r="F784" s="884"/>
      <c r="G784" s="884"/>
      <c r="H784" s="884"/>
      <c r="I784" s="884"/>
      <c r="J784" s="884"/>
      <c r="K784" s="885"/>
      <c r="L784" s="1027"/>
      <c r="M784" s="884"/>
      <c r="N784" s="884"/>
      <c r="O784" s="885"/>
      <c r="P784" s="1027"/>
      <c r="Q784" s="884"/>
      <c r="R784" s="884"/>
      <c r="S784" s="885"/>
      <c r="T784" s="991"/>
      <c r="U784" s="884"/>
      <c r="V784" s="884"/>
      <c r="W784" s="885"/>
      <c r="X784" s="796"/>
      <c r="Y784" s="796"/>
      <c r="Z784" s="796"/>
      <c r="AA784" s="796"/>
      <c r="AB784" s="796"/>
      <c r="AC784" s="796"/>
      <c r="AD784" s="796"/>
      <c r="AG784" s="323" t="b">
        <f t="shared" si="110"/>
        <v>0</v>
      </c>
      <c r="AH784" s="1" t="str">
        <f t="shared" si="111"/>
        <v/>
      </c>
      <c r="AI784" s="323" t="b">
        <f t="shared" si="112"/>
        <v>0</v>
      </c>
      <c r="AJ784" s="1" t="str">
        <f t="shared" si="113"/>
        <v/>
      </c>
      <c r="AK784" s="323" t="b">
        <f t="shared" si="114"/>
        <v>0</v>
      </c>
      <c r="AL784" s="648">
        <f t="shared" si="115"/>
        <v>0</v>
      </c>
      <c r="AM784" s="293">
        <f t="shared" si="116"/>
        <v>0</v>
      </c>
      <c r="AN784" s="294" t="str">
        <f>IF(AM784=0,"",
IF(SUM($AM$47:AM784)=1,AO784,
IF($AM$1547&gt;SUM($AM$47:AM784),_xlfn.CONCAT(", ",AO784),
IF($AM$1547=SUM($AM$47:AM784),_xlfn.CONCAT(" y ",AO784)))))</f>
        <v/>
      </c>
      <c r="AO784" s="89" t="s">
        <v>7336</v>
      </c>
      <c r="AQ784" s="477">
        <f t="shared" si="117"/>
        <v>0</v>
      </c>
      <c r="AR784" s="321">
        <f t="shared" si="118"/>
        <v>0</v>
      </c>
      <c r="AS784" s="293">
        <f t="shared" si="119"/>
        <v>0</v>
      </c>
      <c r="AT784" s="294" t="str">
        <f>IF(AS784=0,"",
IF(SUM($AS$47:AS784)=1,AU784,
IF($AS$1547&gt;SUM($AS$47:AS784),_xlfn.CONCAT(", ",AU784),
IF($AS$1547=SUM($AS$47:AS784),_xlfn.CONCAT(" y ",AU784)))))</f>
        <v/>
      </c>
      <c r="AU784" s="89" t="s">
        <v>7336</v>
      </c>
    </row>
    <row r="785" spans="1:47" ht="15" customHeight="1">
      <c r="A785" s="64"/>
      <c r="B785" s="11"/>
      <c r="C785" s="1021" t="s">
        <v>7337</v>
      </c>
      <c r="D785" s="890"/>
      <c r="E785" s="997"/>
      <c r="F785" s="884"/>
      <c r="G785" s="884"/>
      <c r="H785" s="884"/>
      <c r="I785" s="884"/>
      <c r="J785" s="884"/>
      <c r="K785" s="885"/>
      <c r="L785" s="1027"/>
      <c r="M785" s="884"/>
      <c r="N785" s="884"/>
      <c r="O785" s="885"/>
      <c r="P785" s="1027"/>
      <c r="Q785" s="884"/>
      <c r="R785" s="884"/>
      <c r="S785" s="885"/>
      <c r="T785" s="991"/>
      <c r="U785" s="884"/>
      <c r="V785" s="884"/>
      <c r="W785" s="885"/>
      <c r="X785" s="796"/>
      <c r="Y785" s="796"/>
      <c r="Z785" s="796"/>
      <c r="AA785" s="796"/>
      <c r="AB785" s="796"/>
      <c r="AC785" s="796"/>
      <c r="AD785" s="796"/>
      <c r="AG785" s="323" t="b">
        <f t="shared" si="110"/>
        <v>0</v>
      </c>
      <c r="AH785" s="1" t="str">
        <f t="shared" si="111"/>
        <v/>
      </c>
      <c r="AI785" s="323" t="b">
        <f t="shared" si="112"/>
        <v>0</v>
      </c>
      <c r="AJ785" s="1" t="str">
        <f t="shared" si="113"/>
        <v/>
      </c>
      <c r="AK785" s="323" t="b">
        <f t="shared" si="114"/>
        <v>0</v>
      </c>
      <c r="AL785" s="648">
        <f t="shared" si="115"/>
        <v>0</v>
      </c>
      <c r="AM785" s="293">
        <f t="shared" si="116"/>
        <v>0</v>
      </c>
      <c r="AN785" s="294" t="str">
        <f>IF(AM785=0,"",
IF(SUM($AM$47:AM785)=1,AO785,
IF($AM$1547&gt;SUM($AM$47:AM785),_xlfn.CONCAT(", ",AO785),
IF($AM$1547=SUM($AM$47:AM785),_xlfn.CONCAT(" y ",AO785)))))</f>
        <v/>
      </c>
      <c r="AO785" s="89" t="s">
        <v>7338</v>
      </c>
      <c r="AQ785" s="477">
        <f t="shared" si="117"/>
        <v>0</v>
      </c>
      <c r="AR785" s="321">
        <f t="shared" si="118"/>
        <v>0</v>
      </c>
      <c r="AS785" s="293">
        <f t="shared" si="119"/>
        <v>0</v>
      </c>
      <c r="AT785" s="294" t="str">
        <f>IF(AS785=0,"",
IF(SUM($AS$47:AS785)=1,AU785,
IF($AS$1547&gt;SUM($AS$47:AS785),_xlfn.CONCAT(", ",AU785),
IF($AS$1547=SUM($AS$47:AS785),_xlfn.CONCAT(" y ",AU785)))))</f>
        <v/>
      </c>
      <c r="AU785" s="89" t="s">
        <v>7338</v>
      </c>
    </row>
    <row r="786" spans="1:47" ht="15" customHeight="1">
      <c r="A786" s="64"/>
      <c r="B786" s="11"/>
      <c r="C786" s="1021" t="s">
        <v>7339</v>
      </c>
      <c r="D786" s="890"/>
      <c r="E786" s="997"/>
      <c r="F786" s="884"/>
      <c r="G786" s="884"/>
      <c r="H786" s="884"/>
      <c r="I786" s="884"/>
      <c r="J786" s="884"/>
      <c r="K786" s="885"/>
      <c r="L786" s="1027"/>
      <c r="M786" s="884"/>
      <c r="N786" s="884"/>
      <c r="O786" s="885"/>
      <c r="P786" s="1027"/>
      <c r="Q786" s="884"/>
      <c r="R786" s="884"/>
      <c r="S786" s="885"/>
      <c r="T786" s="991"/>
      <c r="U786" s="884"/>
      <c r="V786" s="884"/>
      <c r="W786" s="885"/>
      <c r="X786" s="796"/>
      <c r="Y786" s="796"/>
      <c r="Z786" s="796"/>
      <c r="AA786" s="796"/>
      <c r="AB786" s="796"/>
      <c r="AC786" s="796"/>
      <c r="AD786" s="796"/>
      <c r="AG786" s="323" t="b">
        <f t="shared" si="110"/>
        <v>0</v>
      </c>
      <c r="AH786" s="1" t="str">
        <f t="shared" si="111"/>
        <v/>
      </c>
      <c r="AI786" s="323" t="b">
        <f t="shared" si="112"/>
        <v>0</v>
      </c>
      <c r="AJ786" s="1" t="str">
        <f t="shared" si="113"/>
        <v/>
      </c>
      <c r="AK786" s="323" t="b">
        <f t="shared" si="114"/>
        <v>0</v>
      </c>
      <c r="AL786" s="648">
        <f t="shared" si="115"/>
        <v>0</v>
      </c>
      <c r="AM786" s="293">
        <f t="shared" si="116"/>
        <v>0</v>
      </c>
      <c r="AN786" s="294" t="str">
        <f>IF(AM786=0,"",
IF(SUM($AM$47:AM786)=1,AO786,
IF($AM$1547&gt;SUM($AM$47:AM786),_xlfn.CONCAT(", ",AO786),
IF($AM$1547=SUM($AM$47:AM786),_xlfn.CONCAT(" y ",AO786)))))</f>
        <v/>
      </c>
      <c r="AO786" s="89" t="s">
        <v>7340</v>
      </c>
      <c r="AQ786" s="477">
        <f t="shared" si="117"/>
        <v>0</v>
      </c>
      <c r="AR786" s="321">
        <f t="shared" si="118"/>
        <v>0</v>
      </c>
      <c r="AS786" s="293">
        <f t="shared" si="119"/>
        <v>0</v>
      </c>
      <c r="AT786" s="294" t="str">
        <f>IF(AS786=0,"",
IF(SUM($AS$47:AS786)=1,AU786,
IF($AS$1547&gt;SUM($AS$47:AS786),_xlfn.CONCAT(", ",AU786),
IF($AS$1547=SUM($AS$47:AS786),_xlfn.CONCAT(" y ",AU786)))))</f>
        <v/>
      </c>
      <c r="AU786" s="89" t="s">
        <v>7340</v>
      </c>
    </row>
    <row r="787" spans="1:47" ht="15" customHeight="1">
      <c r="A787" s="64"/>
      <c r="B787" s="11"/>
      <c r="C787" s="1021" t="s">
        <v>7341</v>
      </c>
      <c r="D787" s="890"/>
      <c r="E787" s="997"/>
      <c r="F787" s="884"/>
      <c r="G787" s="884"/>
      <c r="H787" s="884"/>
      <c r="I787" s="884"/>
      <c r="J787" s="884"/>
      <c r="K787" s="885"/>
      <c r="L787" s="1027"/>
      <c r="M787" s="884"/>
      <c r="N787" s="884"/>
      <c r="O787" s="885"/>
      <c r="P787" s="1027"/>
      <c r="Q787" s="884"/>
      <c r="R787" s="884"/>
      <c r="S787" s="885"/>
      <c r="T787" s="991"/>
      <c r="U787" s="884"/>
      <c r="V787" s="884"/>
      <c r="W787" s="885"/>
      <c r="X787" s="796"/>
      <c r="Y787" s="796"/>
      <c r="Z787" s="796"/>
      <c r="AA787" s="796"/>
      <c r="AB787" s="796"/>
      <c r="AC787" s="796"/>
      <c r="AD787" s="796"/>
      <c r="AG787" s="323" t="b">
        <f t="shared" si="110"/>
        <v>0</v>
      </c>
      <c r="AH787" s="1" t="str">
        <f t="shared" si="111"/>
        <v/>
      </c>
      <c r="AI787" s="323" t="b">
        <f t="shared" si="112"/>
        <v>0</v>
      </c>
      <c r="AJ787" s="1" t="str">
        <f t="shared" si="113"/>
        <v/>
      </c>
      <c r="AK787" s="323" t="b">
        <f t="shared" si="114"/>
        <v>0</v>
      </c>
      <c r="AL787" s="648">
        <f t="shared" si="115"/>
        <v>0</v>
      </c>
      <c r="AM787" s="293">
        <f t="shared" si="116"/>
        <v>0</v>
      </c>
      <c r="AN787" s="294" t="str">
        <f>IF(AM787=0,"",
IF(SUM($AM$47:AM787)=1,AO787,
IF($AM$1547&gt;SUM($AM$47:AM787),_xlfn.CONCAT(", ",AO787),
IF($AM$1547=SUM($AM$47:AM787),_xlfn.CONCAT(" y ",AO787)))))</f>
        <v/>
      </c>
      <c r="AO787" s="89" t="s">
        <v>7342</v>
      </c>
      <c r="AQ787" s="477">
        <f t="shared" si="117"/>
        <v>0</v>
      </c>
      <c r="AR787" s="321">
        <f t="shared" si="118"/>
        <v>0</v>
      </c>
      <c r="AS787" s="293">
        <f t="shared" si="119"/>
        <v>0</v>
      </c>
      <c r="AT787" s="294" t="str">
        <f>IF(AS787=0,"",
IF(SUM($AS$47:AS787)=1,AU787,
IF($AS$1547&gt;SUM($AS$47:AS787),_xlfn.CONCAT(", ",AU787),
IF($AS$1547=SUM($AS$47:AS787),_xlfn.CONCAT(" y ",AU787)))))</f>
        <v/>
      </c>
      <c r="AU787" s="89" t="s">
        <v>7342</v>
      </c>
    </row>
    <row r="788" spans="1:47" ht="15" customHeight="1">
      <c r="A788" s="64"/>
      <c r="B788" s="11"/>
      <c r="C788" s="1021" t="s">
        <v>7343</v>
      </c>
      <c r="D788" s="890"/>
      <c r="E788" s="997"/>
      <c r="F788" s="884"/>
      <c r="G788" s="884"/>
      <c r="H788" s="884"/>
      <c r="I788" s="884"/>
      <c r="J788" s="884"/>
      <c r="K788" s="885"/>
      <c r="L788" s="1027"/>
      <c r="M788" s="884"/>
      <c r="N788" s="884"/>
      <c r="O788" s="885"/>
      <c r="P788" s="1027"/>
      <c r="Q788" s="884"/>
      <c r="R788" s="884"/>
      <c r="S788" s="885"/>
      <c r="T788" s="991"/>
      <c r="U788" s="884"/>
      <c r="V788" s="884"/>
      <c r="W788" s="885"/>
      <c r="X788" s="796"/>
      <c r="Y788" s="796"/>
      <c r="Z788" s="796"/>
      <c r="AA788" s="796"/>
      <c r="AB788" s="796"/>
      <c r="AC788" s="796"/>
      <c r="AD788" s="796"/>
      <c r="AG788" s="323" t="b">
        <f t="shared" si="110"/>
        <v>0</v>
      </c>
      <c r="AH788" s="1" t="str">
        <f t="shared" si="111"/>
        <v/>
      </c>
      <c r="AI788" s="323" t="b">
        <f t="shared" si="112"/>
        <v>0</v>
      </c>
      <c r="AJ788" s="1" t="str">
        <f t="shared" si="113"/>
        <v/>
      </c>
      <c r="AK788" s="323" t="b">
        <f t="shared" si="114"/>
        <v>0</v>
      </c>
      <c r="AL788" s="648">
        <f t="shared" si="115"/>
        <v>0</v>
      </c>
      <c r="AM788" s="293">
        <f t="shared" si="116"/>
        <v>0</v>
      </c>
      <c r="AN788" s="294" t="str">
        <f>IF(AM788=0,"",
IF(SUM($AM$47:AM788)=1,AO788,
IF($AM$1547&gt;SUM($AM$47:AM788),_xlfn.CONCAT(", ",AO788),
IF($AM$1547=SUM($AM$47:AM788),_xlfn.CONCAT(" y ",AO788)))))</f>
        <v/>
      </c>
      <c r="AO788" s="89" t="s">
        <v>7344</v>
      </c>
      <c r="AQ788" s="477">
        <f t="shared" si="117"/>
        <v>0</v>
      </c>
      <c r="AR788" s="321">
        <f t="shared" si="118"/>
        <v>0</v>
      </c>
      <c r="AS788" s="293">
        <f t="shared" si="119"/>
        <v>0</v>
      </c>
      <c r="AT788" s="294" t="str">
        <f>IF(AS788=0,"",
IF(SUM($AS$47:AS788)=1,AU788,
IF($AS$1547&gt;SUM($AS$47:AS788),_xlfn.CONCAT(", ",AU788),
IF($AS$1547=SUM($AS$47:AS788),_xlfn.CONCAT(" y ",AU788)))))</f>
        <v/>
      </c>
      <c r="AU788" s="89" t="s">
        <v>7344</v>
      </c>
    </row>
    <row r="789" spans="1:47" ht="15" customHeight="1">
      <c r="A789" s="64"/>
      <c r="B789" s="11"/>
      <c r="C789" s="1021" t="s">
        <v>7345</v>
      </c>
      <c r="D789" s="890"/>
      <c r="E789" s="997"/>
      <c r="F789" s="884"/>
      <c r="G789" s="884"/>
      <c r="H789" s="884"/>
      <c r="I789" s="884"/>
      <c r="J789" s="884"/>
      <c r="K789" s="885"/>
      <c r="L789" s="1027"/>
      <c r="M789" s="884"/>
      <c r="N789" s="884"/>
      <c r="O789" s="885"/>
      <c r="P789" s="1027"/>
      <c r="Q789" s="884"/>
      <c r="R789" s="884"/>
      <c r="S789" s="885"/>
      <c r="T789" s="991"/>
      <c r="U789" s="884"/>
      <c r="V789" s="884"/>
      <c r="W789" s="885"/>
      <c r="X789" s="796"/>
      <c r="Y789" s="796"/>
      <c r="Z789" s="796"/>
      <c r="AA789" s="796"/>
      <c r="AB789" s="796"/>
      <c r="AC789" s="796"/>
      <c r="AD789" s="796"/>
      <c r="AG789" s="323" t="b">
        <f t="shared" si="110"/>
        <v>0</v>
      </c>
      <c r="AH789" s="1" t="str">
        <f t="shared" si="111"/>
        <v/>
      </c>
      <c r="AI789" s="323" t="b">
        <f t="shared" si="112"/>
        <v>0</v>
      </c>
      <c r="AJ789" s="1" t="str">
        <f t="shared" si="113"/>
        <v/>
      </c>
      <c r="AK789" s="323" t="b">
        <f t="shared" si="114"/>
        <v>0</v>
      </c>
      <c r="AL789" s="648">
        <f t="shared" si="115"/>
        <v>0</v>
      </c>
      <c r="AM789" s="293">
        <f t="shared" si="116"/>
        <v>0</v>
      </c>
      <c r="AN789" s="294" t="str">
        <f>IF(AM789=0,"",
IF(SUM($AM$47:AM789)=1,AO789,
IF($AM$1547&gt;SUM($AM$47:AM789),_xlfn.CONCAT(", ",AO789),
IF($AM$1547=SUM($AM$47:AM789),_xlfn.CONCAT(" y ",AO789)))))</f>
        <v/>
      </c>
      <c r="AO789" s="89" t="s">
        <v>7346</v>
      </c>
      <c r="AQ789" s="477">
        <f t="shared" si="117"/>
        <v>0</v>
      </c>
      <c r="AR789" s="321">
        <f t="shared" si="118"/>
        <v>0</v>
      </c>
      <c r="AS789" s="293">
        <f t="shared" si="119"/>
        <v>0</v>
      </c>
      <c r="AT789" s="294" t="str">
        <f>IF(AS789=0,"",
IF(SUM($AS$47:AS789)=1,AU789,
IF($AS$1547&gt;SUM($AS$47:AS789),_xlfn.CONCAT(", ",AU789),
IF($AS$1547=SUM($AS$47:AS789),_xlfn.CONCAT(" y ",AU789)))))</f>
        <v/>
      </c>
      <c r="AU789" s="89" t="s">
        <v>7346</v>
      </c>
    </row>
    <row r="790" spans="1:47" ht="15" customHeight="1">
      <c r="A790" s="64"/>
      <c r="B790" s="11"/>
      <c r="C790" s="1021" t="s">
        <v>7347</v>
      </c>
      <c r="D790" s="890"/>
      <c r="E790" s="997"/>
      <c r="F790" s="884"/>
      <c r="G790" s="884"/>
      <c r="H790" s="884"/>
      <c r="I790" s="884"/>
      <c r="J790" s="884"/>
      <c r="K790" s="885"/>
      <c r="L790" s="1027"/>
      <c r="M790" s="884"/>
      <c r="N790" s="884"/>
      <c r="O790" s="885"/>
      <c r="P790" s="1027"/>
      <c r="Q790" s="884"/>
      <c r="R790" s="884"/>
      <c r="S790" s="885"/>
      <c r="T790" s="991"/>
      <c r="U790" s="884"/>
      <c r="V790" s="884"/>
      <c r="W790" s="885"/>
      <c r="X790" s="796"/>
      <c r="Y790" s="796"/>
      <c r="Z790" s="796"/>
      <c r="AA790" s="796"/>
      <c r="AB790" s="796"/>
      <c r="AC790" s="796"/>
      <c r="AD790" s="796"/>
      <c r="AG790" s="323" t="b">
        <f t="shared" si="110"/>
        <v>0</v>
      </c>
      <c r="AH790" s="1" t="str">
        <f t="shared" si="111"/>
        <v/>
      </c>
      <c r="AI790" s="323" t="b">
        <f t="shared" si="112"/>
        <v>0</v>
      </c>
      <c r="AJ790" s="1" t="str">
        <f t="shared" si="113"/>
        <v/>
      </c>
      <c r="AK790" s="323" t="b">
        <f t="shared" si="114"/>
        <v>0</v>
      </c>
      <c r="AL790" s="648">
        <f t="shared" si="115"/>
        <v>0</v>
      </c>
      <c r="AM790" s="293">
        <f t="shared" si="116"/>
        <v>0</v>
      </c>
      <c r="AN790" s="294" t="str">
        <f>IF(AM790=0,"",
IF(SUM($AM$47:AM790)=1,AO790,
IF($AM$1547&gt;SUM($AM$47:AM790),_xlfn.CONCAT(", ",AO790),
IF($AM$1547=SUM($AM$47:AM790),_xlfn.CONCAT(" y ",AO790)))))</f>
        <v/>
      </c>
      <c r="AO790" s="89" t="s">
        <v>7348</v>
      </c>
      <c r="AQ790" s="477">
        <f t="shared" si="117"/>
        <v>0</v>
      </c>
      <c r="AR790" s="321">
        <f t="shared" si="118"/>
        <v>0</v>
      </c>
      <c r="AS790" s="293">
        <f t="shared" si="119"/>
        <v>0</v>
      </c>
      <c r="AT790" s="294" t="str">
        <f>IF(AS790=0,"",
IF(SUM($AS$47:AS790)=1,AU790,
IF($AS$1547&gt;SUM($AS$47:AS790),_xlfn.CONCAT(", ",AU790),
IF($AS$1547=SUM($AS$47:AS790),_xlfn.CONCAT(" y ",AU790)))))</f>
        <v/>
      </c>
      <c r="AU790" s="89" t="s">
        <v>7348</v>
      </c>
    </row>
    <row r="791" spans="1:47" ht="15" customHeight="1">
      <c r="A791" s="64"/>
      <c r="B791" s="11"/>
      <c r="C791" s="1021" t="s">
        <v>7349</v>
      </c>
      <c r="D791" s="890"/>
      <c r="E791" s="997"/>
      <c r="F791" s="884"/>
      <c r="G791" s="884"/>
      <c r="H791" s="884"/>
      <c r="I791" s="884"/>
      <c r="J791" s="884"/>
      <c r="K791" s="885"/>
      <c r="L791" s="1027"/>
      <c r="M791" s="884"/>
      <c r="N791" s="884"/>
      <c r="O791" s="885"/>
      <c r="P791" s="1027"/>
      <c r="Q791" s="884"/>
      <c r="R791" s="884"/>
      <c r="S791" s="885"/>
      <c r="T791" s="991"/>
      <c r="U791" s="884"/>
      <c r="V791" s="884"/>
      <c r="W791" s="885"/>
      <c r="X791" s="796"/>
      <c r="Y791" s="796"/>
      <c r="Z791" s="796"/>
      <c r="AA791" s="796"/>
      <c r="AB791" s="796"/>
      <c r="AC791" s="796"/>
      <c r="AD791" s="796"/>
      <c r="AG791" s="323" t="b">
        <f t="shared" si="110"/>
        <v>0</v>
      </c>
      <c r="AH791" s="1" t="str">
        <f t="shared" si="111"/>
        <v/>
      </c>
      <c r="AI791" s="323" t="b">
        <f t="shared" si="112"/>
        <v>0</v>
      </c>
      <c r="AJ791" s="1" t="str">
        <f t="shared" si="113"/>
        <v/>
      </c>
      <c r="AK791" s="323" t="b">
        <f t="shared" si="114"/>
        <v>0</v>
      </c>
      <c r="AL791" s="648">
        <f t="shared" si="115"/>
        <v>0</v>
      </c>
      <c r="AM791" s="293">
        <f t="shared" si="116"/>
        <v>0</v>
      </c>
      <c r="AN791" s="294" t="str">
        <f>IF(AM791=0,"",
IF(SUM($AM$47:AM791)=1,AO791,
IF($AM$1547&gt;SUM($AM$47:AM791),_xlfn.CONCAT(", ",AO791),
IF($AM$1547=SUM($AM$47:AM791),_xlfn.CONCAT(" y ",AO791)))))</f>
        <v/>
      </c>
      <c r="AO791" s="89" t="s">
        <v>7350</v>
      </c>
      <c r="AQ791" s="477">
        <f t="shared" si="117"/>
        <v>0</v>
      </c>
      <c r="AR791" s="321">
        <f t="shared" si="118"/>
        <v>0</v>
      </c>
      <c r="AS791" s="293">
        <f t="shared" si="119"/>
        <v>0</v>
      </c>
      <c r="AT791" s="294" t="str">
        <f>IF(AS791=0,"",
IF(SUM($AS$47:AS791)=1,AU791,
IF($AS$1547&gt;SUM($AS$47:AS791),_xlfn.CONCAT(", ",AU791),
IF($AS$1547=SUM($AS$47:AS791),_xlfn.CONCAT(" y ",AU791)))))</f>
        <v/>
      </c>
      <c r="AU791" s="89" t="s">
        <v>7350</v>
      </c>
    </row>
    <row r="792" spans="1:47" ht="15" customHeight="1">
      <c r="A792" s="64"/>
      <c r="B792" s="11"/>
      <c r="C792" s="1021" t="s">
        <v>7351</v>
      </c>
      <c r="D792" s="890"/>
      <c r="E792" s="997"/>
      <c r="F792" s="884"/>
      <c r="G792" s="884"/>
      <c r="H792" s="884"/>
      <c r="I792" s="884"/>
      <c r="J792" s="884"/>
      <c r="K792" s="885"/>
      <c r="L792" s="1027"/>
      <c r="M792" s="884"/>
      <c r="N792" s="884"/>
      <c r="O792" s="885"/>
      <c r="P792" s="1027"/>
      <c r="Q792" s="884"/>
      <c r="R792" s="884"/>
      <c r="S792" s="885"/>
      <c r="T792" s="991"/>
      <c r="U792" s="884"/>
      <c r="V792" s="884"/>
      <c r="W792" s="885"/>
      <c r="X792" s="796"/>
      <c r="Y792" s="796"/>
      <c r="Z792" s="796"/>
      <c r="AA792" s="796"/>
      <c r="AB792" s="796"/>
      <c r="AC792" s="796"/>
      <c r="AD792" s="796"/>
      <c r="AG792" s="323" t="b">
        <f t="shared" si="110"/>
        <v>0</v>
      </c>
      <c r="AH792" s="1" t="str">
        <f t="shared" si="111"/>
        <v/>
      </c>
      <c r="AI792" s="323" t="b">
        <f t="shared" si="112"/>
        <v>0</v>
      </c>
      <c r="AJ792" s="1" t="str">
        <f t="shared" si="113"/>
        <v/>
      </c>
      <c r="AK792" s="323" t="b">
        <f t="shared" si="114"/>
        <v>0</v>
      </c>
      <c r="AL792" s="648">
        <f t="shared" si="115"/>
        <v>0</v>
      </c>
      <c r="AM792" s="293">
        <f t="shared" si="116"/>
        <v>0</v>
      </c>
      <c r="AN792" s="294" t="str">
        <f>IF(AM792=0,"",
IF(SUM($AM$47:AM792)=1,AO792,
IF($AM$1547&gt;SUM($AM$47:AM792),_xlfn.CONCAT(", ",AO792),
IF($AM$1547=SUM($AM$47:AM792),_xlfn.CONCAT(" y ",AO792)))))</f>
        <v/>
      </c>
      <c r="AO792" s="89" t="s">
        <v>7352</v>
      </c>
      <c r="AQ792" s="477">
        <f t="shared" si="117"/>
        <v>0</v>
      </c>
      <c r="AR792" s="321">
        <f t="shared" si="118"/>
        <v>0</v>
      </c>
      <c r="AS792" s="293">
        <f t="shared" si="119"/>
        <v>0</v>
      </c>
      <c r="AT792" s="294" t="str">
        <f>IF(AS792=0,"",
IF(SUM($AS$47:AS792)=1,AU792,
IF($AS$1547&gt;SUM($AS$47:AS792),_xlfn.CONCAT(", ",AU792),
IF($AS$1547=SUM($AS$47:AS792),_xlfn.CONCAT(" y ",AU792)))))</f>
        <v/>
      </c>
      <c r="AU792" s="89" t="s">
        <v>7352</v>
      </c>
    </row>
    <row r="793" spans="1:47" ht="15" customHeight="1">
      <c r="A793" s="64"/>
      <c r="B793" s="11"/>
      <c r="C793" s="1021" t="s">
        <v>7353</v>
      </c>
      <c r="D793" s="890"/>
      <c r="E793" s="997"/>
      <c r="F793" s="884"/>
      <c r="G793" s="884"/>
      <c r="H793" s="884"/>
      <c r="I793" s="884"/>
      <c r="J793" s="884"/>
      <c r="K793" s="885"/>
      <c r="L793" s="1027"/>
      <c r="M793" s="884"/>
      <c r="N793" s="884"/>
      <c r="O793" s="885"/>
      <c r="P793" s="1027"/>
      <c r="Q793" s="884"/>
      <c r="R793" s="884"/>
      <c r="S793" s="885"/>
      <c r="T793" s="991"/>
      <c r="U793" s="884"/>
      <c r="V793" s="884"/>
      <c r="W793" s="885"/>
      <c r="X793" s="796"/>
      <c r="Y793" s="796"/>
      <c r="Z793" s="796"/>
      <c r="AA793" s="796"/>
      <c r="AB793" s="796"/>
      <c r="AC793" s="796"/>
      <c r="AD793" s="796"/>
      <c r="AG793" s="323" t="b">
        <f t="shared" si="110"/>
        <v>0</v>
      </c>
      <c r="AH793" s="1" t="str">
        <f t="shared" si="111"/>
        <v/>
      </c>
      <c r="AI793" s="323" t="b">
        <f t="shared" si="112"/>
        <v>0</v>
      </c>
      <c r="AJ793" s="1" t="str">
        <f t="shared" si="113"/>
        <v/>
      </c>
      <c r="AK793" s="323" t="b">
        <f t="shared" si="114"/>
        <v>0</v>
      </c>
      <c r="AL793" s="648">
        <f t="shared" si="115"/>
        <v>0</v>
      </c>
      <c r="AM793" s="293">
        <f t="shared" si="116"/>
        <v>0</v>
      </c>
      <c r="AN793" s="294" t="str">
        <f>IF(AM793=0,"",
IF(SUM($AM$47:AM793)=1,AO793,
IF($AM$1547&gt;SUM($AM$47:AM793),_xlfn.CONCAT(", ",AO793),
IF($AM$1547=SUM($AM$47:AM793),_xlfn.CONCAT(" y ",AO793)))))</f>
        <v/>
      </c>
      <c r="AO793" s="89" t="s">
        <v>7354</v>
      </c>
      <c r="AQ793" s="477">
        <f t="shared" si="117"/>
        <v>0</v>
      </c>
      <c r="AR793" s="321">
        <f t="shared" si="118"/>
        <v>0</v>
      </c>
      <c r="AS793" s="293">
        <f t="shared" si="119"/>
        <v>0</v>
      </c>
      <c r="AT793" s="294" t="str">
        <f>IF(AS793=0,"",
IF(SUM($AS$47:AS793)=1,AU793,
IF($AS$1547&gt;SUM($AS$47:AS793),_xlfn.CONCAT(", ",AU793),
IF($AS$1547=SUM($AS$47:AS793),_xlfn.CONCAT(" y ",AU793)))))</f>
        <v/>
      </c>
      <c r="AU793" s="89" t="s">
        <v>7354</v>
      </c>
    </row>
    <row r="794" spans="1:47" ht="15" customHeight="1">
      <c r="A794" s="64"/>
      <c r="B794" s="11"/>
      <c r="C794" s="1021" t="s">
        <v>7355</v>
      </c>
      <c r="D794" s="890"/>
      <c r="E794" s="997"/>
      <c r="F794" s="884"/>
      <c r="G794" s="884"/>
      <c r="H794" s="884"/>
      <c r="I794" s="884"/>
      <c r="J794" s="884"/>
      <c r="K794" s="885"/>
      <c r="L794" s="1027"/>
      <c r="M794" s="884"/>
      <c r="N794" s="884"/>
      <c r="O794" s="885"/>
      <c r="P794" s="1027"/>
      <c r="Q794" s="884"/>
      <c r="R794" s="884"/>
      <c r="S794" s="885"/>
      <c r="T794" s="991"/>
      <c r="U794" s="884"/>
      <c r="V794" s="884"/>
      <c r="W794" s="885"/>
      <c r="X794" s="796"/>
      <c r="Y794" s="796"/>
      <c r="Z794" s="796"/>
      <c r="AA794" s="796"/>
      <c r="AB794" s="796"/>
      <c r="AC794" s="796"/>
      <c r="AD794" s="796"/>
      <c r="AG794" s="323" t="b">
        <f t="shared" si="110"/>
        <v>0</v>
      </c>
      <c r="AH794" s="1" t="str">
        <f t="shared" si="111"/>
        <v/>
      </c>
      <c r="AI794" s="323" t="b">
        <f t="shared" si="112"/>
        <v>0</v>
      </c>
      <c r="AJ794" s="1" t="str">
        <f t="shared" si="113"/>
        <v/>
      </c>
      <c r="AK794" s="323" t="b">
        <f t="shared" si="114"/>
        <v>0</v>
      </c>
      <c r="AL794" s="648">
        <f t="shared" si="115"/>
        <v>0</v>
      </c>
      <c r="AM794" s="293">
        <f t="shared" si="116"/>
        <v>0</v>
      </c>
      <c r="AN794" s="294" t="str">
        <f>IF(AM794=0,"",
IF(SUM($AM$47:AM794)=1,AO794,
IF($AM$1547&gt;SUM($AM$47:AM794),_xlfn.CONCAT(", ",AO794),
IF($AM$1547=SUM($AM$47:AM794),_xlfn.CONCAT(" y ",AO794)))))</f>
        <v/>
      </c>
      <c r="AO794" s="89" t="s">
        <v>7356</v>
      </c>
      <c r="AQ794" s="477">
        <f t="shared" si="117"/>
        <v>0</v>
      </c>
      <c r="AR794" s="321">
        <f t="shared" si="118"/>
        <v>0</v>
      </c>
      <c r="AS794" s="293">
        <f t="shared" si="119"/>
        <v>0</v>
      </c>
      <c r="AT794" s="294" t="str">
        <f>IF(AS794=0,"",
IF(SUM($AS$47:AS794)=1,AU794,
IF($AS$1547&gt;SUM($AS$47:AS794),_xlfn.CONCAT(", ",AU794),
IF($AS$1547=SUM($AS$47:AS794),_xlfn.CONCAT(" y ",AU794)))))</f>
        <v/>
      </c>
      <c r="AU794" s="89" t="s">
        <v>7356</v>
      </c>
    </row>
    <row r="795" spans="1:47" ht="15" customHeight="1">
      <c r="A795" s="64"/>
      <c r="B795" s="11"/>
      <c r="C795" s="1021" t="s">
        <v>7357</v>
      </c>
      <c r="D795" s="890"/>
      <c r="E795" s="997"/>
      <c r="F795" s="884"/>
      <c r="G795" s="884"/>
      <c r="H795" s="884"/>
      <c r="I795" s="884"/>
      <c r="J795" s="884"/>
      <c r="K795" s="885"/>
      <c r="L795" s="1027"/>
      <c r="M795" s="884"/>
      <c r="N795" s="884"/>
      <c r="O795" s="885"/>
      <c r="P795" s="1027"/>
      <c r="Q795" s="884"/>
      <c r="R795" s="884"/>
      <c r="S795" s="885"/>
      <c r="T795" s="991"/>
      <c r="U795" s="884"/>
      <c r="V795" s="884"/>
      <c r="W795" s="885"/>
      <c r="X795" s="796"/>
      <c r="Y795" s="796"/>
      <c r="Z795" s="796"/>
      <c r="AA795" s="796"/>
      <c r="AB795" s="796"/>
      <c r="AC795" s="796"/>
      <c r="AD795" s="796"/>
      <c r="AG795" s="323" t="b">
        <f t="shared" si="110"/>
        <v>0</v>
      </c>
      <c r="AH795" s="1" t="str">
        <f t="shared" si="111"/>
        <v/>
      </c>
      <c r="AI795" s="323" t="b">
        <f t="shared" si="112"/>
        <v>0</v>
      </c>
      <c r="AJ795" s="1" t="str">
        <f t="shared" si="113"/>
        <v/>
      </c>
      <c r="AK795" s="323" t="b">
        <f t="shared" si="114"/>
        <v>0</v>
      </c>
      <c r="AL795" s="648">
        <f t="shared" si="115"/>
        <v>0</v>
      </c>
      <c r="AM795" s="293">
        <f t="shared" si="116"/>
        <v>0</v>
      </c>
      <c r="AN795" s="294" t="str">
        <f>IF(AM795=0,"",
IF(SUM($AM$47:AM795)=1,AO795,
IF($AM$1547&gt;SUM($AM$47:AM795),_xlfn.CONCAT(", ",AO795),
IF($AM$1547=SUM($AM$47:AM795),_xlfn.CONCAT(" y ",AO795)))))</f>
        <v/>
      </c>
      <c r="AO795" s="89" t="s">
        <v>7358</v>
      </c>
      <c r="AQ795" s="477">
        <f t="shared" si="117"/>
        <v>0</v>
      </c>
      <c r="AR795" s="321">
        <f t="shared" si="118"/>
        <v>0</v>
      </c>
      <c r="AS795" s="293">
        <f t="shared" si="119"/>
        <v>0</v>
      </c>
      <c r="AT795" s="294" t="str">
        <f>IF(AS795=0,"",
IF(SUM($AS$47:AS795)=1,AU795,
IF($AS$1547&gt;SUM($AS$47:AS795),_xlfn.CONCAT(", ",AU795),
IF($AS$1547=SUM($AS$47:AS795),_xlfn.CONCAT(" y ",AU795)))))</f>
        <v/>
      </c>
      <c r="AU795" s="89" t="s">
        <v>7358</v>
      </c>
    </row>
    <row r="796" spans="1:47" ht="15" customHeight="1">
      <c r="A796" s="64"/>
      <c r="B796" s="11"/>
      <c r="C796" s="1021" t="s">
        <v>7359</v>
      </c>
      <c r="D796" s="890"/>
      <c r="E796" s="997"/>
      <c r="F796" s="884"/>
      <c r="G796" s="884"/>
      <c r="H796" s="884"/>
      <c r="I796" s="884"/>
      <c r="J796" s="884"/>
      <c r="K796" s="885"/>
      <c r="L796" s="1027"/>
      <c r="M796" s="884"/>
      <c r="N796" s="884"/>
      <c r="O796" s="885"/>
      <c r="P796" s="1027"/>
      <c r="Q796" s="884"/>
      <c r="R796" s="884"/>
      <c r="S796" s="885"/>
      <c r="T796" s="991"/>
      <c r="U796" s="884"/>
      <c r="V796" s="884"/>
      <c r="W796" s="885"/>
      <c r="X796" s="796"/>
      <c r="Y796" s="796"/>
      <c r="Z796" s="796"/>
      <c r="AA796" s="796"/>
      <c r="AB796" s="796"/>
      <c r="AC796" s="796"/>
      <c r="AD796" s="796"/>
      <c r="AG796" s="323" t="b">
        <f t="shared" si="110"/>
        <v>0</v>
      </c>
      <c r="AH796" s="1" t="str">
        <f t="shared" si="111"/>
        <v/>
      </c>
      <c r="AI796" s="323" t="b">
        <f t="shared" si="112"/>
        <v>0</v>
      </c>
      <c r="AJ796" s="1" t="str">
        <f t="shared" si="113"/>
        <v/>
      </c>
      <c r="AK796" s="323" t="b">
        <f t="shared" si="114"/>
        <v>0</v>
      </c>
      <c r="AL796" s="648">
        <f t="shared" si="115"/>
        <v>0</v>
      </c>
      <c r="AM796" s="293">
        <f t="shared" si="116"/>
        <v>0</v>
      </c>
      <c r="AN796" s="294" t="str">
        <f>IF(AM796=0,"",
IF(SUM($AM$47:AM796)=1,AO796,
IF($AM$1547&gt;SUM($AM$47:AM796),_xlfn.CONCAT(", ",AO796),
IF($AM$1547=SUM($AM$47:AM796),_xlfn.CONCAT(" y ",AO796)))))</f>
        <v/>
      </c>
      <c r="AO796" s="89" t="s">
        <v>7360</v>
      </c>
      <c r="AQ796" s="477">
        <f t="shared" si="117"/>
        <v>0</v>
      </c>
      <c r="AR796" s="321">
        <f t="shared" si="118"/>
        <v>0</v>
      </c>
      <c r="AS796" s="293">
        <f t="shared" si="119"/>
        <v>0</v>
      </c>
      <c r="AT796" s="294" t="str">
        <f>IF(AS796=0,"",
IF(SUM($AS$47:AS796)=1,AU796,
IF($AS$1547&gt;SUM($AS$47:AS796),_xlfn.CONCAT(", ",AU796),
IF($AS$1547=SUM($AS$47:AS796),_xlfn.CONCAT(" y ",AU796)))))</f>
        <v/>
      </c>
      <c r="AU796" s="89" t="s">
        <v>7360</v>
      </c>
    </row>
    <row r="797" spans="1:47" ht="15" customHeight="1">
      <c r="A797" s="64"/>
      <c r="B797" s="11"/>
      <c r="C797" s="1021" t="s">
        <v>7361</v>
      </c>
      <c r="D797" s="890"/>
      <c r="E797" s="997"/>
      <c r="F797" s="884"/>
      <c r="G797" s="884"/>
      <c r="H797" s="884"/>
      <c r="I797" s="884"/>
      <c r="J797" s="884"/>
      <c r="K797" s="885"/>
      <c r="L797" s="1027"/>
      <c r="M797" s="884"/>
      <c r="N797" s="884"/>
      <c r="O797" s="885"/>
      <c r="P797" s="1027"/>
      <c r="Q797" s="884"/>
      <c r="R797" s="884"/>
      <c r="S797" s="885"/>
      <c r="T797" s="991"/>
      <c r="U797" s="884"/>
      <c r="V797" s="884"/>
      <c r="W797" s="885"/>
      <c r="X797" s="796"/>
      <c r="Y797" s="796"/>
      <c r="Z797" s="796"/>
      <c r="AA797" s="796"/>
      <c r="AB797" s="796"/>
      <c r="AC797" s="796"/>
      <c r="AD797" s="796"/>
      <c r="AG797" s="323" t="b">
        <f t="shared" si="110"/>
        <v>0</v>
      </c>
      <c r="AH797" s="1" t="str">
        <f t="shared" si="111"/>
        <v/>
      </c>
      <c r="AI797" s="323" t="b">
        <f t="shared" si="112"/>
        <v>0</v>
      </c>
      <c r="AJ797" s="1" t="str">
        <f t="shared" si="113"/>
        <v/>
      </c>
      <c r="AK797" s="323" t="b">
        <f t="shared" si="114"/>
        <v>0</v>
      </c>
      <c r="AL797" s="648">
        <f t="shared" si="115"/>
        <v>0</v>
      </c>
      <c r="AM797" s="293">
        <f t="shared" si="116"/>
        <v>0</v>
      </c>
      <c r="AN797" s="294" t="str">
        <f>IF(AM797=0,"",
IF(SUM($AM$47:AM797)=1,AO797,
IF($AM$1547&gt;SUM($AM$47:AM797),_xlfn.CONCAT(", ",AO797),
IF($AM$1547=SUM($AM$47:AM797),_xlfn.CONCAT(" y ",AO797)))))</f>
        <v/>
      </c>
      <c r="AO797" s="89" t="s">
        <v>7362</v>
      </c>
      <c r="AQ797" s="477">
        <f t="shared" si="117"/>
        <v>0</v>
      </c>
      <c r="AR797" s="321">
        <f t="shared" si="118"/>
        <v>0</v>
      </c>
      <c r="AS797" s="293">
        <f t="shared" si="119"/>
        <v>0</v>
      </c>
      <c r="AT797" s="294" t="str">
        <f>IF(AS797=0,"",
IF(SUM($AS$47:AS797)=1,AU797,
IF($AS$1547&gt;SUM($AS$47:AS797),_xlfn.CONCAT(", ",AU797),
IF($AS$1547=SUM($AS$47:AS797),_xlfn.CONCAT(" y ",AU797)))))</f>
        <v/>
      </c>
      <c r="AU797" s="89" t="s">
        <v>7362</v>
      </c>
    </row>
    <row r="798" spans="1:47" ht="15" customHeight="1">
      <c r="A798" s="64"/>
      <c r="B798" s="11"/>
      <c r="C798" s="1021" t="s">
        <v>7363</v>
      </c>
      <c r="D798" s="890"/>
      <c r="E798" s="997"/>
      <c r="F798" s="884"/>
      <c r="G798" s="884"/>
      <c r="H798" s="884"/>
      <c r="I798" s="884"/>
      <c r="J798" s="884"/>
      <c r="K798" s="885"/>
      <c r="L798" s="1027"/>
      <c r="M798" s="884"/>
      <c r="N798" s="884"/>
      <c r="O798" s="885"/>
      <c r="P798" s="1027"/>
      <c r="Q798" s="884"/>
      <c r="R798" s="884"/>
      <c r="S798" s="885"/>
      <c r="T798" s="991"/>
      <c r="U798" s="884"/>
      <c r="V798" s="884"/>
      <c r="W798" s="885"/>
      <c r="X798" s="796"/>
      <c r="Y798" s="796"/>
      <c r="Z798" s="796"/>
      <c r="AA798" s="796"/>
      <c r="AB798" s="796"/>
      <c r="AC798" s="796"/>
      <c r="AD798" s="796"/>
      <c r="AG798" s="323" t="b">
        <f t="shared" si="110"/>
        <v>0</v>
      </c>
      <c r="AH798" s="1" t="str">
        <f t="shared" si="111"/>
        <v/>
      </c>
      <c r="AI798" s="323" t="b">
        <f t="shared" si="112"/>
        <v>0</v>
      </c>
      <c r="AJ798" s="1" t="str">
        <f t="shared" si="113"/>
        <v/>
      </c>
      <c r="AK798" s="323" t="b">
        <f t="shared" si="114"/>
        <v>0</v>
      </c>
      <c r="AL798" s="648">
        <f t="shared" si="115"/>
        <v>0</v>
      </c>
      <c r="AM798" s="293">
        <f t="shared" si="116"/>
        <v>0</v>
      </c>
      <c r="AN798" s="294" t="str">
        <f>IF(AM798=0,"",
IF(SUM($AM$47:AM798)=1,AO798,
IF($AM$1547&gt;SUM($AM$47:AM798),_xlfn.CONCAT(", ",AO798),
IF($AM$1547=SUM($AM$47:AM798),_xlfn.CONCAT(" y ",AO798)))))</f>
        <v/>
      </c>
      <c r="AO798" s="89" t="s">
        <v>7364</v>
      </c>
      <c r="AQ798" s="477">
        <f t="shared" si="117"/>
        <v>0</v>
      </c>
      <c r="AR798" s="321">
        <f t="shared" si="118"/>
        <v>0</v>
      </c>
      <c r="AS798" s="293">
        <f t="shared" si="119"/>
        <v>0</v>
      </c>
      <c r="AT798" s="294" t="str">
        <f>IF(AS798=0,"",
IF(SUM($AS$47:AS798)=1,AU798,
IF($AS$1547&gt;SUM($AS$47:AS798),_xlfn.CONCAT(", ",AU798),
IF($AS$1547=SUM($AS$47:AS798),_xlfn.CONCAT(" y ",AU798)))))</f>
        <v/>
      </c>
      <c r="AU798" s="89" t="s">
        <v>7364</v>
      </c>
    </row>
    <row r="799" spans="1:47" ht="15" customHeight="1">
      <c r="A799" s="64"/>
      <c r="B799" s="11"/>
      <c r="C799" s="1021" t="s">
        <v>7365</v>
      </c>
      <c r="D799" s="890"/>
      <c r="E799" s="997"/>
      <c r="F799" s="884"/>
      <c r="G799" s="884"/>
      <c r="H799" s="884"/>
      <c r="I799" s="884"/>
      <c r="J799" s="884"/>
      <c r="K799" s="885"/>
      <c r="L799" s="1027"/>
      <c r="M799" s="884"/>
      <c r="N799" s="884"/>
      <c r="O799" s="885"/>
      <c r="P799" s="1027"/>
      <c r="Q799" s="884"/>
      <c r="R799" s="884"/>
      <c r="S799" s="885"/>
      <c r="T799" s="991"/>
      <c r="U799" s="884"/>
      <c r="V799" s="884"/>
      <c r="W799" s="885"/>
      <c r="X799" s="796"/>
      <c r="Y799" s="796"/>
      <c r="Z799" s="796"/>
      <c r="AA799" s="796"/>
      <c r="AB799" s="796"/>
      <c r="AC799" s="796"/>
      <c r="AD799" s="796"/>
      <c r="AG799" s="323" t="b">
        <f t="shared" si="110"/>
        <v>0</v>
      </c>
      <c r="AH799" s="1" t="str">
        <f t="shared" si="111"/>
        <v/>
      </c>
      <c r="AI799" s="323" t="b">
        <f t="shared" si="112"/>
        <v>0</v>
      </c>
      <c r="AJ799" s="1" t="str">
        <f t="shared" si="113"/>
        <v/>
      </c>
      <c r="AK799" s="323" t="b">
        <f t="shared" si="114"/>
        <v>0</v>
      </c>
      <c r="AL799" s="648">
        <f t="shared" si="115"/>
        <v>0</v>
      </c>
      <c r="AM799" s="293">
        <f t="shared" si="116"/>
        <v>0</v>
      </c>
      <c r="AN799" s="294" t="str">
        <f>IF(AM799=0,"",
IF(SUM($AM$47:AM799)=1,AO799,
IF($AM$1547&gt;SUM($AM$47:AM799),_xlfn.CONCAT(", ",AO799),
IF($AM$1547=SUM($AM$47:AM799),_xlfn.CONCAT(" y ",AO799)))))</f>
        <v/>
      </c>
      <c r="AO799" s="89" t="s">
        <v>7366</v>
      </c>
      <c r="AQ799" s="477">
        <f t="shared" si="117"/>
        <v>0</v>
      </c>
      <c r="AR799" s="321">
        <f t="shared" si="118"/>
        <v>0</v>
      </c>
      <c r="AS799" s="293">
        <f t="shared" si="119"/>
        <v>0</v>
      </c>
      <c r="AT799" s="294" t="str">
        <f>IF(AS799=0,"",
IF(SUM($AS$47:AS799)=1,AU799,
IF($AS$1547&gt;SUM($AS$47:AS799),_xlfn.CONCAT(", ",AU799),
IF($AS$1547=SUM($AS$47:AS799),_xlfn.CONCAT(" y ",AU799)))))</f>
        <v/>
      </c>
      <c r="AU799" s="89" t="s">
        <v>7366</v>
      </c>
    </row>
    <row r="800" spans="1:47" ht="15" customHeight="1">
      <c r="A800" s="64"/>
      <c r="B800" s="11"/>
      <c r="C800" s="1021" t="s">
        <v>7367</v>
      </c>
      <c r="D800" s="890"/>
      <c r="E800" s="997"/>
      <c r="F800" s="884"/>
      <c r="G800" s="884"/>
      <c r="H800" s="884"/>
      <c r="I800" s="884"/>
      <c r="J800" s="884"/>
      <c r="K800" s="885"/>
      <c r="L800" s="1027"/>
      <c r="M800" s="884"/>
      <c r="N800" s="884"/>
      <c r="O800" s="885"/>
      <c r="P800" s="1027"/>
      <c r="Q800" s="884"/>
      <c r="R800" s="884"/>
      <c r="S800" s="885"/>
      <c r="T800" s="991"/>
      <c r="U800" s="884"/>
      <c r="V800" s="884"/>
      <c r="W800" s="885"/>
      <c r="X800" s="796"/>
      <c r="Y800" s="796"/>
      <c r="Z800" s="796"/>
      <c r="AA800" s="796"/>
      <c r="AB800" s="796"/>
      <c r="AC800" s="796"/>
      <c r="AD800" s="796"/>
      <c r="AG800" s="323" t="b">
        <f t="shared" si="110"/>
        <v>0</v>
      </c>
      <c r="AH800" s="1" t="str">
        <f t="shared" si="111"/>
        <v/>
      </c>
      <c r="AI800" s="323" t="b">
        <f t="shared" si="112"/>
        <v>0</v>
      </c>
      <c r="AJ800" s="1" t="str">
        <f t="shared" si="113"/>
        <v/>
      </c>
      <c r="AK800" s="323" t="b">
        <f t="shared" si="114"/>
        <v>0</v>
      </c>
      <c r="AL800" s="648">
        <f t="shared" si="115"/>
        <v>0</v>
      </c>
      <c r="AM800" s="293">
        <f t="shared" si="116"/>
        <v>0</v>
      </c>
      <c r="AN800" s="294" t="str">
        <f>IF(AM800=0,"",
IF(SUM($AM$47:AM800)=1,AO800,
IF($AM$1547&gt;SUM($AM$47:AM800),_xlfn.CONCAT(", ",AO800),
IF($AM$1547=SUM($AM$47:AM800),_xlfn.CONCAT(" y ",AO800)))))</f>
        <v/>
      </c>
      <c r="AO800" s="89" t="s">
        <v>7368</v>
      </c>
      <c r="AQ800" s="477">
        <f t="shared" si="117"/>
        <v>0</v>
      </c>
      <c r="AR800" s="321">
        <f t="shared" si="118"/>
        <v>0</v>
      </c>
      <c r="AS800" s="293">
        <f t="shared" si="119"/>
        <v>0</v>
      </c>
      <c r="AT800" s="294" t="str">
        <f>IF(AS800=0,"",
IF(SUM($AS$47:AS800)=1,AU800,
IF($AS$1547&gt;SUM($AS$47:AS800),_xlfn.CONCAT(", ",AU800),
IF($AS$1547=SUM($AS$47:AS800),_xlfn.CONCAT(" y ",AU800)))))</f>
        <v/>
      </c>
      <c r="AU800" s="89" t="s">
        <v>7368</v>
      </c>
    </row>
    <row r="801" spans="1:47" ht="15" customHeight="1">
      <c r="A801" s="64"/>
      <c r="B801" s="11"/>
      <c r="C801" s="1021" t="s">
        <v>7369</v>
      </c>
      <c r="D801" s="890"/>
      <c r="E801" s="997"/>
      <c r="F801" s="884"/>
      <c r="G801" s="884"/>
      <c r="H801" s="884"/>
      <c r="I801" s="884"/>
      <c r="J801" s="884"/>
      <c r="K801" s="885"/>
      <c r="L801" s="1027"/>
      <c r="M801" s="884"/>
      <c r="N801" s="884"/>
      <c r="O801" s="885"/>
      <c r="P801" s="1027"/>
      <c r="Q801" s="884"/>
      <c r="R801" s="884"/>
      <c r="S801" s="885"/>
      <c r="T801" s="991"/>
      <c r="U801" s="884"/>
      <c r="V801" s="884"/>
      <c r="W801" s="885"/>
      <c r="X801" s="796"/>
      <c r="Y801" s="796"/>
      <c r="Z801" s="796"/>
      <c r="AA801" s="796"/>
      <c r="AB801" s="796"/>
      <c r="AC801" s="796"/>
      <c r="AD801" s="796"/>
      <c r="AG801" s="323" t="b">
        <f t="shared" si="110"/>
        <v>0</v>
      </c>
      <c r="AH801" s="1" t="str">
        <f t="shared" si="111"/>
        <v/>
      </c>
      <c r="AI801" s="323" t="b">
        <f t="shared" si="112"/>
        <v>0</v>
      </c>
      <c r="AJ801" s="1" t="str">
        <f t="shared" si="113"/>
        <v/>
      </c>
      <c r="AK801" s="323" t="b">
        <f t="shared" si="114"/>
        <v>0</v>
      </c>
      <c r="AL801" s="648">
        <f t="shared" si="115"/>
        <v>0</v>
      </c>
      <c r="AM801" s="293">
        <f t="shared" si="116"/>
        <v>0</v>
      </c>
      <c r="AN801" s="294" t="str">
        <f>IF(AM801=0,"",
IF(SUM($AM$47:AM801)=1,AO801,
IF($AM$1547&gt;SUM($AM$47:AM801),_xlfn.CONCAT(", ",AO801),
IF($AM$1547=SUM($AM$47:AM801),_xlfn.CONCAT(" y ",AO801)))))</f>
        <v/>
      </c>
      <c r="AO801" s="89" t="s">
        <v>7370</v>
      </c>
      <c r="AQ801" s="477">
        <f t="shared" si="117"/>
        <v>0</v>
      </c>
      <c r="AR801" s="321">
        <f t="shared" si="118"/>
        <v>0</v>
      </c>
      <c r="AS801" s="293">
        <f t="shared" si="119"/>
        <v>0</v>
      </c>
      <c r="AT801" s="294" t="str">
        <f>IF(AS801=0,"",
IF(SUM($AS$47:AS801)=1,AU801,
IF($AS$1547&gt;SUM($AS$47:AS801),_xlfn.CONCAT(", ",AU801),
IF($AS$1547=SUM($AS$47:AS801),_xlfn.CONCAT(" y ",AU801)))))</f>
        <v/>
      </c>
      <c r="AU801" s="89" t="s">
        <v>7370</v>
      </c>
    </row>
    <row r="802" spans="1:47" ht="15" customHeight="1">
      <c r="A802" s="64"/>
      <c r="B802" s="11"/>
      <c r="C802" s="1021" t="s">
        <v>7371</v>
      </c>
      <c r="D802" s="890"/>
      <c r="E802" s="997"/>
      <c r="F802" s="884"/>
      <c r="G802" s="884"/>
      <c r="H802" s="884"/>
      <c r="I802" s="884"/>
      <c r="J802" s="884"/>
      <c r="K802" s="885"/>
      <c r="L802" s="1027"/>
      <c r="M802" s="884"/>
      <c r="N802" s="884"/>
      <c r="O802" s="885"/>
      <c r="P802" s="1027"/>
      <c r="Q802" s="884"/>
      <c r="R802" s="884"/>
      <c r="S802" s="885"/>
      <c r="T802" s="991"/>
      <c r="U802" s="884"/>
      <c r="V802" s="884"/>
      <c r="W802" s="885"/>
      <c r="X802" s="796"/>
      <c r="Y802" s="796"/>
      <c r="Z802" s="796"/>
      <c r="AA802" s="796"/>
      <c r="AB802" s="796"/>
      <c r="AC802" s="796"/>
      <c r="AD802" s="796"/>
      <c r="AG802" s="323" t="b">
        <f t="shared" si="110"/>
        <v>0</v>
      </c>
      <c r="AH802" s="1" t="str">
        <f t="shared" si="111"/>
        <v/>
      </c>
      <c r="AI802" s="323" t="b">
        <f t="shared" si="112"/>
        <v>0</v>
      </c>
      <c r="AJ802" s="1" t="str">
        <f t="shared" si="113"/>
        <v/>
      </c>
      <c r="AK802" s="323" t="b">
        <f t="shared" si="114"/>
        <v>0</v>
      </c>
      <c r="AL802" s="648">
        <f t="shared" si="115"/>
        <v>0</v>
      </c>
      <c r="AM802" s="293">
        <f t="shared" si="116"/>
        <v>0</v>
      </c>
      <c r="AN802" s="294" t="str">
        <f>IF(AM802=0,"",
IF(SUM($AM$47:AM802)=1,AO802,
IF($AM$1547&gt;SUM($AM$47:AM802),_xlfn.CONCAT(", ",AO802),
IF($AM$1547=SUM($AM$47:AM802),_xlfn.CONCAT(" y ",AO802)))))</f>
        <v/>
      </c>
      <c r="AO802" s="89" t="s">
        <v>7372</v>
      </c>
      <c r="AQ802" s="477">
        <f t="shared" si="117"/>
        <v>0</v>
      </c>
      <c r="AR802" s="321">
        <f t="shared" si="118"/>
        <v>0</v>
      </c>
      <c r="AS802" s="293">
        <f t="shared" si="119"/>
        <v>0</v>
      </c>
      <c r="AT802" s="294" t="str">
        <f>IF(AS802=0,"",
IF(SUM($AS$47:AS802)=1,AU802,
IF($AS$1547&gt;SUM($AS$47:AS802),_xlfn.CONCAT(", ",AU802),
IF($AS$1547=SUM($AS$47:AS802),_xlfn.CONCAT(" y ",AU802)))))</f>
        <v/>
      </c>
      <c r="AU802" s="89" t="s">
        <v>7372</v>
      </c>
    </row>
    <row r="803" spans="1:47" ht="15" customHeight="1">
      <c r="A803" s="64"/>
      <c r="B803" s="11"/>
      <c r="C803" s="1021" t="s">
        <v>7373</v>
      </c>
      <c r="D803" s="890"/>
      <c r="E803" s="997"/>
      <c r="F803" s="884"/>
      <c r="G803" s="884"/>
      <c r="H803" s="884"/>
      <c r="I803" s="884"/>
      <c r="J803" s="884"/>
      <c r="K803" s="885"/>
      <c r="L803" s="1027"/>
      <c r="M803" s="884"/>
      <c r="N803" s="884"/>
      <c r="O803" s="885"/>
      <c r="P803" s="1027"/>
      <c r="Q803" s="884"/>
      <c r="R803" s="884"/>
      <c r="S803" s="885"/>
      <c r="T803" s="991"/>
      <c r="U803" s="884"/>
      <c r="V803" s="884"/>
      <c r="W803" s="885"/>
      <c r="X803" s="796"/>
      <c r="Y803" s="796"/>
      <c r="Z803" s="796"/>
      <c r="AA803" s="796"/>
      <c r="AB803" s="796"/>
      <c r="AC803" s="796"/>
      <c r="AD803" s="796"/>
      <c r="AG803" s="323" t="b">
        <f t="shared" si="110"/>
        <v>0</v>
      </c>
      <c r="AH803" s="1" t="str">
        <f t="shared" si="111"/>
        <v/>
      </c>
      <c r="AI803" s="323" t="b">
        <f t="shared" si="112"/>
        <v>0</v>
      </c>
      <c r="AJ803" s="1" t="str">
        <f t="shared" si="113"/>
        <v/>
      </c>
      <c r="AK803" s="323" t="b">
        <f t="shared" si="114"/>
        <v>0</v>
      </c>
      <c r="AL803" s="648">
        <f t="shared" si="115"/>
        <v>0</v>
      </c>
      <c r="AM803" s="293">
        <f t="shared" si="116"/>
        <v>0</v>
      </c>
      <c r="AN803" s="294" t="str">
        <f>IF(AM803=0,"",
IF(SUM($AM$47:AM803)=1,AO803,
IF($AM$1547&gt;SUM($AM$47:AM803),_xlfn.CONCAT(", ",AO803),
IF($AM$1547=SUM($AM$47:AM803),_xlfn.CONCAT(" y ",AO803)))))</f>
        <v/>
      </c>
      <c r="AO803" s="89" t="s">
        <v>7374</v>
      </c>
      <c r="AQ803" s="477">
        <f t="shared" si="117"/>
        <v>0</v>
      </c>
      <c r="AR803" s="321">
        <f t="shared" si="118"/>
        <v>0</v>
      </c>
      <c r="AS803" s="293">
        <f t="shared" si="119"/>
        <v>0</v>
      </c>
      <c r="AT803" s="294" t="str">
        <f>IF(AS803=0,"",
IF(SUM($AS$47:AS803)=1,AU803,
IF($AS$1547&gt;SUM($AS$47:AS803),_xlfn.CONCAT(", ",AU803),
IF($AS$1547=SUM($AS$47:AS803),_xlfn.CONCAT(" y ",AU803)))))</f>
        <v/>
      </c>
      <c r="AU803" s="89" t="s">
        <v>7374</v>
      </c>
    </row>
    <row r="804" spans="1:47" ht="15" customHeight="1">
      <c r="A804" s="64"/>
      <c r="B804" s="11"/>
      <c r="C804" s="1021" t="s">
        <v>7375</v>
      </c>
      <c r="D804" s="890"/>
      <c r="E804" s="997"/>
      <c r="F804" s="884"/>
      <c r="G804" s="884"/>
      <c r="H804" s="884"/>
      <c r="I804" s="884"/>
      <c r="J804" s="884"/>
      <c r="K804" s="885"/>
      <c r="L804" s="1027"/>
      <c r="M804" s="884"/>
      <c r="N804" s="884"/>
      <c r="O804" s="885"/>
      <c r="P804" s="1027"/>
      <c r="Q804" s="884"/>
      <c r="R804" s="884"/>
      <c r="S804" s="885"/>
      <c r="T804" s="991"/>
      <c r="U804" s="884"/>
      <c r="V804" s="884"/>
      <c r="W804" s="885"/>
      <c r="X804" s="796"/>
      <c r="Y804" s="796"/>
      <c r="Z804" s="796"/>
      <c r="AA804" s="796"/>
      <c r="AB804" s="796"/>
      <c r="AC804" s="796"/>
      <c r="AD804" s="796"/>
      <c r="AG804" s="323" t="b">
        <f t="shared" si="110"/>
        <v>0</v>
      </c>
      <c r="AH804" s="1" t="str">
        <f t="shared" si="111"/>
        <v/>
      </c>
      <c r="AI804" s="323" t="b">
        <f t="shared" si="112"/>
        <v>0</v>
      </c>
      <c r="AJ804" s="1" t="str">
        <f t="shared" si="113"/>
        <v/>
      </c>
      <c r="AK804" s="323" t="b">
        <f t="shared" si="114"/>
        <v>0</v>
      </c>
      <c r="AL804" s="648">
        <f t="shared" si="115"/>
        <v>0</v>
      </c>
      <c r="AM804" s="293">
        <f t="shared" si="116"/>
        <v>0</v>
      </c>
      <c r="AN804" s="294" t="str">
        <f>IF(AM804=0,"",
IF(SUM($AM$47:AM804)=1,AO804,
IF($AM$1547&gt;SUM($AM$47:AM804),_xlfn.CONCAT(", ",AO804),
IF($AM$1547=SUM($AM$47:AM804),_xlfn.CONCAT(" y ",AO804)))))</f>
        <v/>
      </c>
      <c r="AO804" s="89" t="s">
        <v>7376</v>
      </c>
      <c r="AQ804" s="477">
        <f t="shared" si="117"/>
        <v>0</v>
      </c>
      <c r="AR804" s="321">
        <f t="shared" si="118"/>
        <v>0</v>
      </c>
      <c r="AS804" s="293">
        <f t="shared" si="119"/>
        <v>0</v>
      </c>
      <c r="AT804" s="294" t="str">
        <f>IF(AS804=0,"",
IF(SUM($AS$47:AS804)=1,AU804,
IF($AS$1547&gt;SUM($AS$47:AS804),_xlfn.CONCAT(", ",AU804),
IF($AS$1547=SUM($AS$47:AS804),_xlfn.CONCAT(" y ",AU804)))))</f>
        <v/>
      </c>
      <c r="AU804" s="89" t="s">
        <v>7376</v>
      </c>
    </row>
    <row r="805" spans="1:47" ht="15" customHeight="1">
      <c r="A805" s="64"/>
      <c r="B805" s="11"/>
      <c r="C805" s="1021" t="s">
        <v>7377</v>
      </c>
      <c r="D805" s="890"/>
      <c r="E805" s="997"/>
      <c r="F805" s="884"/>
      <c r="G805" s="884"/>
      <c r="H805" s="884"/>
      <c r="I805" s="884"/>
      <c r="J805" s="884"/>
      <c r="K805" s="885"/>
      <c r="L805" s="1027"/>
      <c r="M805" s="884"/>
      <c r="N805" s="884"/>
      <c r="O805" s="885"/>
      <c r="P805" s="1027"/>
      <c r="Q805" s="884"/>
      <c r="R805" s="884"/>
      <c r="S805" s="885"/>
      <c r="T805" s="991"/>
      <c r="U805" s="884"/>
      <c r="V805" s="884"/>
      <c r="W805" s="885"/>
      <c r="X805" s="796"/>
      <c r="Y805" s="796"/>
      <c r="Z805" s="796"/>
      <c r="AA805" s="796"/>
      <c r="AB805" s="796"/>
      <c r="AC805" s="796"/>
      <c r="AD805" s="796"/>
      <c r="AG805" s="323" t="b">
        <f t="shared" si="110"/>
        <v>0</v>
      </c>
      <c r="AH805" s="1" t="str">
        <f t="shared" si="111"/>
        <v/>
      </c>
      <c r="AI805" s="323" t="b">
        <f t="shared" si="112"/>
        <v>0</v>
      </c>
      <c r="AJ805" s="1" t="str">
        <f t="shared" si="113"/>
        <v/>
      </c>
      <c r="AK805" s="323" t="b">
        <f t="shared" si="114"/>
        <v>0</v>
      </c>
      <c r="AL805" s="648">
        <f t="shared" si="115"/>
        <v>0</v>
      </c>
      <c r="AM805" s="293">
        <f t="shared" si="116"/>
        <v>0</v>
      </c>
      <c r="AN805" s="294" t="str">
        <f>IF(AM805=0,"",
IF(SUM($AM$47:AM805)=1,AO805,
IF($AM$1547&gt;SUM($AM$47:AM805),_xlfn.CONCAT(", ",AO805),
IF($AM$1547=SUM($AM$47:AM805),_xlfn.CONCAT(" y ",AO805)))))</f>
        <v/>
      </c>
      <c r="AO805" s="89" t="s">
        <v>7378</v>
      </c>
      <c r="AQ805" s="477">
        <f t="shared" si="117"/>
        <v>0</v>
      </c>
      <c r="AR805" s="321">
        <f t="shared" si="118"/>
        <v>0</v>
      </c>
      <c r="AS805" s="293">
        <f t="shared" si="119"/>
        <v>0</v>
      </c>
      <c r="AT805" s="294" t="str">
        <f>IF(AS805=0,"",
IF(SUM($AS$47:AS805)=1,AU805,
IF($AS$1547&gt;SUM($AS$47:AS805),_xlfn.CONCAT(", ",AU805),
IF($AS$1547=SUM($AS$47:AS805),_xlfn.CONCAT(" y ",AU805)))))</f>
        <v/>
      </c>
      <c r="AU805" s="89" t="s">
        <v>7378</v>
      </c>
    </row>
    <row r="806" spans="1:47" ht="15" customHeight="1">
      <c r="A806" s="64"/>
      <c r="B806" s="11"/>
      <c r="C806" s="1021" t="s">
        <v>7379</v>
      </c>
      <c r="D806" s="890"/>
      <c r="E806" s="997"/>
      <c r="F806" s="884"/>
      <c r="G806" s="884"/>
      <c r="H806" s="884"/>
      <c r="I806" s="884"/>
      <c r="J806" s="884"/>
      <c r="K806" s="885"/>
      <c r="L806" s="1027"/>
      <c r="M806" s="884"/>
      <c r="N806" s="884"/>
      <c r="O806" s="885"/>
      <c r="P806" s="1027"/>
      <c r="Q806" s="884"/>
      <c r="R806" s="884"/>
      <c r="S806" s="885"/>
      <c r="T806" s="991"/>
      <c r="U806" s="884"/>
      <c r="V806" s="884"/>
      <c r="W806" s="885"/>
      <c r="X806" s="796"/>
      <c r="Y806" s="796"/>
      <c r="Z806" s="796"/>
      <c r="AA806" s="796"/>
      <c r="AB806" s="796"/>
      <c r="AC806" s="796"/>
      <c r="AD806" s="796"/>
      <c r="AG806" s="323" t="b">
        <f t="shared" si="110"/>
        <v>0</v>
      </c>
      <c r="AH806" s="1" t="str">
        <f t="shared" si="111"/>
        <v/>
      </c>
      <c r="AI806" s="323" t="b">
        <f t="shared" si="112"/>
        <v>0</v>
      </c>
      <c r="AJ806" s="1" t="str">
        <f t="shared" si="113"/>
        <v/>
      </c>
      <c r="AK806" s="323" t="b">
        <f t="shared" si="114"/>
        <v>0</v>
      </c>
      <c r="AL806" s="648">
        <f t="shared" si="115"/>
        <v>0</v>
      </c>
      <c r="AM806" s="293">
        <f t="shared" si="116"/>
        <v>0</v>
      </c>
      <c r="AN806" s="294" t="str">
        <f>IF(AM806=0,"",
IF(SUM($AM$47:AM806)=1,AO806,
IF($AM$1547&gt;SUM($AM$47:AM806),_xlfn.CONCAT(", ",AO806),
IF($AM$1547=SUM($AM$47:AM806),_xlfn.CONCAT(" y ",AO806)))))</f>
        <v/>
      </c>
      <c r="AO806" s="89" t="s">
        <v>7380</v>
      </c>
      <c r="AQ806" s="477">
        <f t="shared" si="117"/>
        <v>0</v>
      </c>
      <c r="AR806" s="321">
        <f t="shared" si="118"/>
        <v>0</v>
      </c>
      <c r="AS806" s="293">
        <f t="shared" si="119"/>
        <v>0</v>
      </c>
      <c r="AT806" s="294" t="str">
        <f>IF(AS806=0,"",
IF(SUM($AS$47:AS806)=1,AU806,
IF($AS$1547&gt;SUM($AS$47:AS806),_xlfn.CONCAT(", ",AU806),
IF($AS$1547=SUM($AS$47:AS806),_xlfn.CONCAT(" y ",AU806)))))</f>
        <v/>
      </c>
      <c r="AU806" s="89" t="s">
        <v>7380</v>
      </c>
    </row>
    <row r="807" spans="1:47" ht="15" customHeight="1">
      <c r="A807" s="64"/>
      <c r="B807" s="11"/>
      <c r="C807" s="1021" t="s">
        <v>7381</v>
      </c>
      <c r="D807" s="890"/>
      <c r="E807" s="997"/>
      <c r="F807" s="884"/>
      <c r="G807" s="884"/>
      <c r="H807" s="884"/>
      <c r="I807" s="884"/>
      <c r="J807" s="884"/>
      <c r="K807" s="885"/>
      <c r="L807" s="1027"/>
      <c r="M807" s="884"/>
      <c r="N807" s="884"/>
      <c r="O807" s="885"/>
      <c r="P807" s="1027"/>
      <c r="Q807" s="884"/>
      <c r="R807" s="884"/>
      <c r="S807" s="885"/>
      <c r="T807" s="991"/>
      <c r="U807" s="884"/>
      <c r="V807" s="884"/>
      <c r="W807" s="885"/>
      <c r="X807" s="796"/>
      <c r="Y807" s="796"/>
      <c r="Z807" s="796"/>
      <c r="AA807" s="796"/>
      <c r="AB807" s="796"/>
      <c r="AC807" s="796"/>
      <c r="AD807" s="796"/>
      <c r="AG807" s="323" t="b">
        <f t="shared" si="110"/>
        <v>0</v>
      </c>
      <c r="AH807" s="1" t="str">
        <f t="shared" si="111"/>
        <v/>
      </c>
      <c r="AI807" s="323" t="b">
        <f t="shared" si="112"/>
        <v>0</v>
      </c>
      <c r="AJ807" s="1" t="str">
        <f t="shared" si="113"/>
        <v/>
      </c>
      <c r="AK807" s="323" t="b">
        <f t="shared" si="114"/>
        <v>0</v>
      </c>
      <c r="AL807" s="648">
        <f t="shared" si="115"/>
        <v>0</v>
      </c>
      <c r="AM807" s="293">
        <f t="shared" si="116"/>
        <v>0</v>
      </c>
      <c r="AN807" s="294" t="str">
        <f>IF(AM807=0,"",
IF(SUM($AM$47:AM807)=1,AO807,
IF($AM$1547&gt;SUM($AM$47:AM807),_xlfn.CONCAT(", ",AO807),
IF($AM$1547=SUM($AM$47:AM807),_xlfn.CONCAT(" y ",AO807)))))</f>
        <v/>
      </c>
      <c r="AO807" s="89" t="s">
        <v>7382</v>
      </c>
      <c r="AQ807" s="477">
        <f t="shared" si="117"/>
        <v>0</v>
      </c>
      <c r="AR807" s="321">
        <f t="shared" si="118"/>
        <v>0</v>
      </c>
      <c r="AS807" s="293">
        <f t="shared" si="119"/>
        <v>0</v>
      </c>
      <c r="AT807" s="294" t="str">
        <f>IF(AS807=0,"",
IF(SUM($AS$47:AS807)=1,AU807,
IF($AS$1547&gt;SUM($AS$47:AS807),_xlfn.CONCAT(", ",AU807),
IF($AS$1547=SUM($AS$47:AS807),_xlfn.CONCAT(" y ",AU807)))))</f>
        <v/>
      </c>
      <c r="AU807" s="89" t="s">
        <v>7382</v>
      </c>
    </row>
    <row r="808" spans="1:47" ht="15" customHeight="1">
      <c r="A808" s="64"/>
      <c r="B808" s="11"/>
      <c r="C808" s="1021" t="s">
        <v>7383</v>
      </c>
      <c r="D808" s="890"/>
      <c r="E808" s="997"/>
      <c r="F808" s="884"/>
      <c r="G808" s="884"/>
      <c r="H808" s="884"/>
      <c r="I808" s="884"/>
      <c r="J808" s="884"/>
      <c r="K808" s="885"/>
      <c r="L808" s="1027"/>
      <c r="M808" s="884"/>
      <c r="N808" s="884"/>
      <c r="O808" s="885"/>
      <c r="P808" s="1027"/>
      <c r="Q808" s="884"/>
      <c r="R808" s="884"/>
      <c r="S808" s="885"/>
      <c r="T808" s="991"/>
      <c r="U808" s="884"/>
      <c r="V808" s="884"/>
      <c r="W808" s="885"/>
      <c r="X808" s="796"/>
      <c r="Y808" s="796"/>
      <c r="Z808" s="796"/>
      <c r="AA808" s="796"/>
      <c r="AB808" s="796"/>
      <c r="AC808" s="796"/>
      <c r="AD808" s="796"/>
      <c r="AG808" s="323" t="b">
        <f t="shared" si="110"/>
        <v>0</v>
      </c>
      <c r="AH808" s="1" t="str">
        <f t="shared" si="111"/>
        <v/>
      </c>
      <c r="AI808" s="323" t="b">
        <f t="shared" si="112"/>
        <v>0</v>
      </c>
      <c r="AJ808" s="1" t="str">
        <f t="shared" si="113"/>
        <v/>
      </c>
      <c r="AK808" s="323" t="b">
        <f t="shared" si="114"/>
        <v>0</v>
      </c>
      <c r="AL808" s="648">
        <f t="shared" si="115"/>
        <v>0</v>
      </c>
      <c r="AM808" s="293">
        <f t="shared" si="116"/>
        <v>0</v>
      </c>
      <c r="AN808" s="294" t="str">
        <f>IF(AM808=0,"",
IF(SUM($AM$47:AM808)=1,AO808,
IF($AM$1547&gt;SUM($AM$47:AM808),_xlfn.CONCAT(", ",AO808),
IF($AM$1547=SUM($AM$47:AM808),_xlfn.CONCAT(" y ",AO808)))))</f>
        <v/>
      </c>
      <c r="AO808" s="89" t="s">
        <v>7384</v>
      </c>
      <c r="AQ808" s="477">
        <f t="shared" si="117"/>
        <v>0</v>
      </c>
      <c r="AR808" s="321">
        <f t="shared" si="118"/>
        <v>0</v>
      </c>
      <c r="AS808" s="293">
        <f t="shared" si="119"/>
        <v>0</v>
      </c>
      <c r="AT808" s="294" t="str">
        <f>IF(AS808=0,"",
IF(SUM($AS$47:AS808)=1,AU808,
IF($AS$1547&gt;SUM($AS$47:AS808),_xlfn.CONCAT(", ",AU808),
IF($AS$1547=SUM($AS$47:AS808),_xlfn.CONCAT(" y ",AU808)))))</f>
        <v/>
      </c>
      <c r="AU808" s="89" t="s">
        <v>7384</v>
      </c>
    </row>
    <row r="809" spans="1:47" ht="15" customHeight="1">
      <c r="A809" s="64"/>
      <c r="B809" s="11"/>
      <c r="C809" s="1021" t="s">
        <v>7385</v>
      </c>
      <c r="D809" s="890"/>
      <c r="E809" s="997"/>
      <c r="F809" s="884"/>
      <c r="G809" s="884"/>
      <c r="H809" s="884"/>
      <c r="I809" s="884"/>
      <c r="J809" s="884"/>
      <c r="K809" s="885"/>
      <c r="L809" s="1027"/>
      <c r="M809" s="884"/>
      <c r="N809" s="884"/>
      <c r="O809" s="885"/>
      <c r="P809" s="1027"/>
      <c r="Q809" s="884"/>
      <c r="R809" s="884"/>
      <c r="S809" s="885"/>
      <c r="T809" s="991"/>
      <c r="U809" s="884"/>
      <c r="V809" s="884"/>
      <c r="W809" s="885"/>
      <c r="X809" s="796"/>
      <c r="Y809" s="796"/>
      <c r="Z809" s="796"/>
      <c r="AA809" s="796"/>
      <c r="AB809" s="796"/>
      <c r="AC809" s="796"/>
      <c r="AD809" s="796"/>
      <c r="AG809" s="323" t="b">
        <f t="shared" si="110"/>
        <v>0</v>
      </c>
      <c r="AH809" s="1" t="str">
        <f t="shared" si="111"/>
        <v/>
      </c>
      <c r="AI809" s="323" t="b">
        <f t="shared" si="112"/>
        <v>0</v>
      </c>
      <c r="AJ809" s="1" t="str">
        <f t="shared" si="113"/>
        <v/>
      </c>
      <c r="AK809" s="323" t="b">
        <f t="shared" si="114"/>
        <v>0</v>
      </c>
      <c r="AL809" s="648">
        <f t="shared" si="115"/>
        <v>0</v>
      </c>
      <c r="AM809" s="293">
        <f t="shared" si="116"/>
        <v>0</v>
      </c>
      <c r="AN809" s="294" t="str">
        <f>IF(AM809=0,"",
IF(SUM($AM$47:AM809)=1,AO809,
IF($AM$1547&gt;SUM($AM$47:AM809),_xlfn.CONCAT(", ",AO809),
IF($AM$1547=SUM($AM$47:AM809),_xlfn.CONCAT(" y ",AO809)))))</f>
        <v/>
      </c>
      <c r="AO809" s="89" t="s">
        <v>7386</v>
      </c>
      <c r="AQ809" s="477">
        <f t="shared" si="117"/>
        <v>0</v>
      </c>
      <c r="AR809" s="321">
        <f t="shared" si="118"/>
        <v>0</v>
      </c>
      <c r="AS809" s="293">
        <f t="shared" si="119"/>
        <v>0</v>
      </c>
      <c r="AT809" s="294" t="str">
        <f>IF(AS809=0,"",
IF(SUM($AS$47:AS809)=1,AU809,
IF($AS$1547&gt;SUM($AS$47:AS809),_xlfn.CONCAT(", ",AU809),
IF($AS$1547=SUM($AS$47:AS809),_xlfn.CONCAT(" y ",AU809)))))</f>
        <v/>
      </c>
      <c r="AU809" s="89" t="s">
        <v>7386</v>
      </c>
    </row>
    <row r="810" spans="1:47" ht="15" customHeight="1">
      <c r="A810" s="64"/>
      <c r="B810" s="11"/>
      <c r="C810" s="1021" t="s">
        <v>7387</v>
      </c>
      <c r="D810" s="890"/>
      <c r="E810" s="997"/>
      <c r="F810" s="884"/>
      <c r="G810" s="884"/>
      <c r="H810" s="884"/>
      <c r="I810" s="884"/>
      <c r="J810" s="884"/>
      <c r="K810" s="885"/>
      <c r="L810" s="1027"/>
      <c r="M810" s="884"/>
      <c r="N810" s="884"/>
      <c r="O810" s="885"/>
      <c r="P810" s="1027"/>
      <c r="Q810" s="884"/>
      <c r="R810" s="884"/>
      <c r="S810" s="885"/>
      <c r="T810" s="991"/>
      <c r="U810" s="884"/>
      <c r="V810" s="884"/>
      <c r="W810" s="885"/>
      <c r="X810" s="796"/>
      <c r="Y810" s="796"/>
      <c r="Z810" s="796"/>
      <c r="AA810" s="796"/>
      <c r="AB810" s="796"/>
      <c r="AC810" s="796"/>
      <c r="AD810" s="796"/>
      <c r="AG810" s="323" t="b">
        <f t="shared" si="110"/>
        <v>0</v>
      </c>
      <c r="AH810" s="1" t="str">
        <f t="shared" si="111"/>
        <v/>
      </c>
      <c r="AI810" s="323" t="b">
        <f t="shared" si="112"/>
        <v>0</v>
      </c>
      <c r="AJ810" s="1" t="str">
        <f t="shared" si="113"/>
        <v/>
      </c>
      <c r="AK810" s="323" t="b">
        <f t="shared" si="114"/>
        <v>0</v>
      </c>
      <c r="AL810" s="648">
        <f t="shared" si="115"/>
        <v>0</v>
      </c>
      <c r="AM810" s="293">
        <f t="shared" si="116"/>
        <v>0</v>
      </c>
      <c r="AN810" s="294" t="str">
        <f>IF(AM810=0,"",
IF(SUM($AM$47:AM810)=1,AO810,
IF($AM$1547&gt;SUM($AM$47:AM810),_xlfn.CONCAT(", ",AO810),
IF($AM$1547=SUM($AM$47:AM810),_xlfn.CONCAT(" y ",AO810)))))</f>
        <v/>
      </c>
      <c r="AO810" s="89" t="s">
        <v>7388</v>
      </c>
      <c r="AQ810" s="477">
        <f t="shared" si="117"/>
        <v>0</v>
      </c>
      <c r="AR810" s="321">
        <f t="shared" si="118"/>
        <v>0</v>
      </c>
      <c r="AS810" s="293">
        <f t="shared" si="119"/>
        <v>0</v>
      </c>
      <c r="AT810" s="294" t="str">
        <f>IF(AS810=0,"",
IF(SUM($AS$47:AS810)=1,AU810,
IF($AS$1547&gt;SUM($AS$47:AS810),_xlfn.CONCAT(", ",AU810),
IF($AS$1547=SUM($AS$47:AS810),_xlfn.CONCAT(" y ",AU810)))))</f>
        <v/>
      </c>
      <c r="AU810" s="89" t="s">
        <v>7388</v>
      </c>
    </row>
    <row r="811" spans="1:47" ht="15" customHeight="1">
      <c r="A811" s="64"/>
      <c r="B811" s="11"/>
      <c r="C811" s="1021" t="s">
        <v>7389</v>
      </c>
      <c r="D811" s="890"/>
      <c r="E811" s="997"/>
      <c r="F811" s="884"/>
      <c r="G811" s="884"/>
      <c r="H811" s="884"/>
      <c r="I811" s="884"/>
      <c r="J811" s="884"/>
      <c r="K811" s="885"/>
      <c r="L811" s="1027"/>
      <c r="M811" s="884"/>
      <c r="N811" s="884"/>
      <c r="O811" s="885"/>
      <c r="P811" s="1027"/>
      <c r="Q811" s="884"/>
      <c r="R811" s="884"/>
      <c r="S811" s="885"/>
      <c r="T811" s="991"/>
      <c r="U811" s="884"/>
      <c r="V811" s="884"/>
      <c r="W811" s="885"/>
      <c r="X811" s="796"/>
      <c r="Y811" s="796"/>
      <c r="Z811" s="796"/>
      <c r="AA811" s="796"/>
      <c r="AB811" s="796"/>
      <c r="AC811" s="796"/>
      <c r="AD811" s="796"/>
      <c r="AG811" s="323" t="b">
        <f t="shared" si="110"/>
        <v>0</v>
      </c>
      <c r="AH811" s="1" t="str">
        <f t="shared" si="111"/>
        <v/>
      </c>
      <c r="AI811" s="323" t="b">
        <f t="shared" si="112"/>
        <v>0</v>
      </c>
      <c r="AJ811" s="1" t="str">
        <f t="shared" si="113"/>
        <v/>
      </c>
      <c r="AK811" s="323" t="b">
        <f t="shared" si="114"/>
        <v>0</v>
      </c>
      <c r="AL811" s="648">
        <f t="shared" si="115"/>
        <v>0</v>
      </c>
      <c r="AM811" s="293">
        <f t="shared" si="116"/>
        <v>0</v>
      </c>
      <c r="AN811" s="294" t="str">
        <f>IF(AM811=0,"",
IF(SUM($AM$47:AM811)=1,AO811,
IF($AM$1547&gt;SUM($AM$47:AM811),_xlfn.CONCAT(", ",AO811),
IF($AM$1547=SUM($AM$47:AM811),_xlfn.CONCAT(" y ",AO811)))))</f>
        <v/>
      </c>
      <c r="AO811" s="89" t="s">
        <v>7390</v>
      </c>
      <c r="AQ811" s="477">
        <f t="shared" si="117"/>
        <v>0</v>
      </c>
      <c r="AR811" s="321">
        <f t="shared" si="118"/>
        <v>0</v>
      </c>
      <c r="AS811" s="293">
        <f t="shared" si="119"/>
        <v>0</v>
      </c>
      <c r="AT811" s="294" t="str">
        <f>IF(AS811=0,"",
IF(SUM($AS$47:AS811)=1,AU811,
IF($AS$1547&gt;SUM($AS$47:AS811),_xlfn.CONCAT(", ",AU811),
IF($AS$1547=SUM($AS$47:AS811),_xlfn.CONCAT(" y ",AU811)))))</f>
        <v/>
      </c>
      <c r="AU811" s="89" t="s">
        <v>7390</v>
      </c>
    </row>
    <row r="812" spans="1:47" ht="15" customHeight="1">
      <c r="A812" s="64"/>
      <c r="B812" s="11"/>
      <c r="C812" s="1021" t="s">
        <v>7391</v>
      </c>
      <c r="D812" s="890"/>
      <c r="E812" s="997"/>
      <c r="F812" s="884"/>
      <c r="G812" s="884"/>
      <c r="H812" s="884"/>
      <c r="I812" s="884"/>
      <c r="J812" s="884"/>
      <c r="K812" s="885"/>
      <c r="L812" s="1027"/>
      <c r="M812" s="884"/>
      <c r="N812" s="884"/>
      <c r="O812" s="885"/>
      <c r="P812" s="1027"/>
      <c r="Q812" s="884"/>
      <c r="R812" s="884"/>
      <c r="S812" s="885"/>
      <c r="T812" s="991"/>
      <c r="U812" s="884"/>
      <c r="V812" s="884"/>
      <c r="W812" s="885"/>
      <c r="X812" s="796"/>
      <c r="Y812" s="796"/>
      <c r="Z812" s="796"/>
      <c r="AA812" s="796"/>
      <c r="AB812" s="796"/>
      <c r="AC812" s="796"/>
      <c r="AD812" s="796"/>
      <c r="AG812" s="323" t="b">
        <f t="shared" si="110"/>
        <v>0</v>
      </c>
      <c r="AH812" s="1" t="str">
        <f t="shared" si="111"/>
        <v/>
      </c>
      <c r="AI812" s="323" t="b">
        <f t="shared" si="112"/>
        <v>0</v>
      </c>
      <c r="AJ812" s="1" t="str">
        <f t="shared" si="113"/>
        <v/>
      </c>
      <c r="AK812" s="323" t="b">
        <f t="shared" si="114"/>
        <v>0</v>
      </c>
      <c r="AL812" s="648">
        <f t="shared" si="115"/>
        <v>0</v>
      </c>
      <c r="AM812" s="293">
        <f t="shared" si="116"/>
        <v>0</v>
      </c>
      <c r="AN812" s="294" t="str">
        <f>IF(AM812=0,"",
IF(SUM($AM$47:AM812)=1,AO812,
IF($AM$1547&gt;SUM($AM$47:AM812),_xlfn.CONCAT(", ",AO812),
IF($AM$1547=SUM($AM$47:AM812),_xlfn.CONCAT(" y ",AO812)))))</f>
        <v/>
      </c>
      <c r="AO812" s="89" t="s">
        <v>7392</v>
      </c>
      <c r="AQ812" s="477">
        <f t="shared" si="117"/>
        <v>0</v>
      </c>
      <c r="AR812" s="321">
        <f t="shared" si="118"/>
        <v>0</v>
      </c>
      <c r="AS812" s="293">
        <f t="shared" si="119"/>
        <v>0</v>
      </c>
      <c r="AT812" s="294" t="str">
        <f>IF(AS812=0,"",
IF(SUM($AS$47:AS812)=1,AU812,
IF($AS$1547&gt;SUM($AS$47:AS812),_xlfn.CONCAT(", ",AU812),
IF($AS$1547=SUM($AS$47:AS812),_xlfn.CONCAT(" y ",AU812)))))</f>
        <v/>
      </c>
      <c r="AU812" s="89" t="s">
        <v>7392</v>
      </c>
    </row>
    <row r="813" spans="1:47" ht="15" customHeight="1">
      <c r="A813" s="64"/>
      <c r="B813" s="11"/>
      <c r="C813" s="1021" t="s">
        <v>7393</v>
      </c>
      <c r="D813" s="890"/>
      <c r="E813" s="997"/>
      <c r="F813" s="884"/>
      <c r="G813" s="884"/>
      <c r="H813" s="884"/>
      <c r="I813" s="884"/>
      <c r="J813" s="884"/>
      <c r="K813" s="885"/>
      <c r="L813" s="1027"/>
      <c r="M813" s="884"/>
      <c r="N813" s="884"/>
      <c r="O813" s="885"/>
      <c r="P813" s="1027"/>
      <c r="Q813" s="884"/>
      <c r="R813" s="884"/>
      <c r="S813" s="885"/>
      <c r="T813" s="991"/>
      <c r="U813" s="884"/>
      <c r="V813" s="884"/>
      <c r="W813" s="885"/>
      <c r="X813" s="796"/>
      <c r="Y813" s="796"/>
      <c r="Z813" s="796"/>
      <c r="AA813" s="796"/>
      <c r="AB813" s="796"/>
      <c r="AC813" s="796"/>
      <c r="AD813" s="796"/>
      <c r="AG813" s="323" t="b">
        <f t="shared" si="110"/>
        <v>0</v>
      </c>
      <c r="AH813" s="1" t="str">
        <f t="shared" si="111"/>
        <v/>
      </c>
      <c r="AI813" s="323" t="b">
        <f t="shared" si="112"/>
        <v>0</v>
      </c>
      <c r="AJ813" s="1" t="str">
        <f t="shared" si="113"/>
        <v/>
      </c>
      <c r="AK813" s="323" t="b">
        <f t="shared" si="114"/>
        <v>0</v>
      </c>
      <c r="AL813" s="648">
        <f t="shared" si="115"/>
        <v>0</v>
      </c>
      <c r="AM813" s="293">
        <f t="shared" si="116"/>
        <v>0</v>
      </c>
      <c r="AN813" s="294" t="str">
        <f>IF(AM813=0,"",
IF(SUM($AM$47:AM813)=1,AO813,
IF($AM$1547&gt;SUM($AM$47:AM813),_xlfn.CONCAT(", ",AO813),
IF($AM$1547=SUM($AM$47:AM813),_xlfn.CONCAT(" y ",AO813)))))</f>
        <v/>
      </c>
      <c r="AO813" s="89" t="s">
        <v>7394</v>
      </c>
      <c r="AQ813" s="477">
        <f t="shared" si="117"/>
        <v>0</v>
      </c>
      <c r="AR813" s="321">
        <f t="shared" si="118"/>
        <v>0</v>
      </c>
      <c r="AS813" s="293">
        <f t="shared" si="119"/>
        <v>0</v>
      </c>
      <c r="AT813" s="294" t="str">
        <f>IF(AS813=0,"",
IF(SUM($AS$47:AS813)=1,AU813,
IF($AS$1547&gt;SUM($AS$47:AS813),_xlfn.CONCAT(", ",AU813),
IF($AS$1547=SUM($AS$47:AS813),_xlfn.CONCAT(" y ",AU813)))))</f>
        <v/>
      </c>
      <c r="AU813" s="89" t="s">
        <v>7394</v>
      </c>
    </row>
    <row r="814" spans="1:47" ht="15" customHeight="1">
      <c r="A814" s="64"/>
      <c r="B814" s="11"/>
      <c r="C814" s="1021" t="s">
        <v>7395</v>
      </c>
      <c r="D814" s="890"/>
      <c r="E814" s="997"/>
      <c r="F814" s="884"/>
      <c r="G814" s="884"/>
      <c r="H814" s="884"/>
      <c r="I814" s="884"/>
      <c r="J814" s="884"/>
      <c r="K814" s="885"/>
      <c r="L814" s="1027"/>
      <c r="M814" s="884"/>
      <c r="N814" s="884"/>
      <c r="O814" s="885"/>
      <c r="P814" s="1027"/>
      <c r="Q814" s="884"/>
      <c r="R814" s="884"/>
      <c r="S814" s="885"/>
      <c r="T814" s="991"/>
      <c r="U814" s="884"/>
      <c r="V814" s="884"/>
      <c r="W814" s="885"/>
      <c r="X814" s="796"/>
      <c r="Y814" s="796"/>
      <c r="Z814" s="796"/>
      <c r="AA814" s="796"/>
      <c r="AB814" s="796"/>
      <c r="AC814" s="796"/>
      <c r="AD814" s="796"/>
      <c r="AG814" s="323" t="b">
        <f t="shared" si="110"/>
        <v>0</v>
      </c>
      <c r="AH814" s="1" t="str">
        <f t="shared" si="111"/>
        <v/>
      </c>
      <c r="AI814" s="323" t="b">
        <f t="shared" si="112"/>
        <v>0</v>
      </c>
      <c r="AJ814" s="1" t="str">
        <f t="shared" si="113"/>
        <v/>
      </c>
      <c r="AK814" s="323" t="b">
        <f t="shared" si="114"/>
        <v>0</v>
      </c>
      <c r="AL814" s="648">
        <f t="shared" si="115"/>
        <v>0</v>
      </c>
      <c r="AM814" s="293">
        <f t="shared" si="116"/>
        <v>0</v>
      </c>
      <c r="AN814" s="294" t="str">
        <f>IF(AM814=0,"",
IF(SUM($AM$47:AM814)=1,AO814,
IF($AM$1547&gt;SUM($AM$47:AM814),_xlfn.CONCAT(", ",AO814),
IF($AM$1547=SUM($AM$47:AM814),_xlfn.CONCAT(" y ",AO814)))))</f>
        <v/>
      </c>
      <c r="AO814" s="89" t="s">
        <v>7396</v>
      </c>
      <c r="AQ814" s="477">
        <f t="shared" si="117"/>
        <v>0</v>
      </c>
      <c r="AR814" s="321">
        <f t="shared" si="118"/>
        <v>0</v>
      </c>
      <c r="AS814" s="293">
        <f t="shared" si="119"/>
        <v>0</v>
      </c>
      <c r="AT814" s="294" t="str">
        <f>IF(AS814=0,"",
IF(SUM($AS$47:AS814)=1,AU814,
IF($AS$1547&gt;SUM($AS$47:AS814),_xlfn.CONCAT(", ",AU814),
IF($AS$1547=SUM($AS$47:AS814),_xlfn.CONCAT(" y ",AU814)))))</f>
        <v/>
      </c>
      <c r="AU814" s="89" t="s">
        <v>7396</v>
      </c>
    </row>
    <row r="815" spans="1:47" ht="15" customHeight="1">
      <c r="A815" s="64"/>
      <c r="B815" s="11"/>
      <c r="C815" s="1021" t="s">
        <v>7397</v>
      </c>
      <c r="D815" s="890"/>
      <c r="E815" s="997"/>
      <c r="F815" s="884"/>
      <c r="G815" s="884"/>
      <c r="H815" s="884"/>
      <c r="I815" s="884"/>
      <c r="J815" s="884"/>
      <c r="K815" s="885"/>
      <c r="L815" s="1027"/>
      <c r="M815" s="884"/>
      <c r="N815" s="884"/>
      <c r="O815" s="885"/>
      <c r="P815" s="1027"/>
      <c r="Q815" s="884"/>
      <c r="R815" s="884"/>
      <c r="S815" s="885"/>
      <c r="T815" s="991"/>
      <c r="U815" s="884"/>
      <c r="V815" s="884"/>
      <c r="W815" s="885"/>
      <c r="X815" s="796"/>
      <c r="Y815" s="796"/>
      <c r="Z815" s="796"/>
      <c r="AA815" s="796"/>
      <c r="AB815" s="796"/>
      <c r="AC815" s="796"/>
      <c r="AD815" s="796"/>
      <c r="AG815" s="323" t="b">
        <f t="shared" si="110"/>
        <v>0</v>
      </c>
      <c r="AH815" s="1" t="str">
        <f t="shared" si="111"/>
        <v/>
      </c>
      <c r="AI815" s="323" t="b">
        <f t="shared" si="112"/>
        <v>0</v>
      </c>
      <c r="AJ815" s="1" t="str">
        <f t="shared" si="113"/>
        <v/>
      </c>
      <c r="AK815" s="323" t="b">
        <f t="shared" si="114"/>
        <v>0</v>
      </c>
      <c r="AL815" s="648">
        <f t="shared" si="115"/>
        <v>0</v>
      </c>
      <c r="AM815" s="293">
        <f t="shared" si="116"/>
        <v>0</v>
      </c>
      <c r="AN815" s="294" t="str">
        <f>IF(AM815=0,"",
IF(SUM($AM$47:AM815)=1,AO815,
IF($AM$1547&gt;SUM($AM$47:AM815),_xlfn.CONCAT(", ",AO815),
IF($AM$1547=SUM($AM$47:AM815),_xlfn.CONCAT(" y ",AO815)))))</f>
        <v/>
      </c>
      <c r="AO815" s="89" t="s">
        <v>7398</v>
      </c>
      <c r="AQ815" s="477">
        <f t="shared" si="117"/>
        <v>0</v>
      </c>
      <c r="AR815" s="321">
        <f t="shared" si="118"/>
        <v>0</v>
      </c>
      <c r="AS815" s="293">
        <f t="shared" si="119"/>
        <v>0</v>
      </c>
      <c r="AT815" s="294" t="str">
        <f>IF(AS815=0,"",
IF(SUM($AS$47:AS815)=1,AU815,
IF($AS$1547&gt;SUM($AS$47:AS815),_xlfn.CONCAT(", ",AU815),
IF($AS$1547=SUM($AS$47:AS815),_xlfn.CONCAT(" y ",AU815)))))</f>
        <v/>
      </c>
      <c r="AU815" s="89" t="s">
        <v>7398</v>
      </c>
    </row>
    <row r="816" spans="1:47" ht="15" customHeight="1">
      <c r="A816" s="64"/>
      <c r="B816" s="11"/>
      <c r="C816" s="1021" t="s">
        <v>7399</v>
      </c>
      <c r="D816" s="890"/>
      <c r="E816" s="997"/>
      <c r="F816" s="884"/>
      <c r="G816" s="884"/>
      <c r="H816" s="884"/>
      <c r="I816" s="884"/>
      <c r="J816" s="884"/>
      <c r="K816" s="885"/>
      <c r="L816" s="1027"/>
      <c r="M816" s="884"/>
      <c r="N816" s="884"/>
      <c r="O816" s="885"/>
      <c r="P816" s="1027"/>
      <c r="Q816" s="884"/>
      <c r="R816" s="884"/>
      <c r="S816" s="885"/>
      <c r="T816" s="991"/>
      <c r="U816" s="884"/>
      <c r="V816" s="884"/>
      <c r="W816" s="885"/>
      <c r="X816" s="796"/>
      <c r="Y816" s="796"/>
      <c r="Z816" s="796"/>
      <c r="AA816" s="796"/>
      <c r="AB816" s="796"/>
      <c r="AC816" s="796"/>
      <c r="AD816" s="796"/>
      <c r="AG816" s="323" t="b">
        <f t="shared" ref="AG816:AG879" si="120">NOT(EXACT(E816,UPPER(E816)))</f>
        <v>0</v>
      </c>
      <c r="AH816" s="1" t="str">
        <f t="shared" ref="AH816:AH879" si="121">SUBSTITUTE( SUBSTITUTE( SUBSTITUTE( SUBSTITUTE( SUBSTITUTE( SUBSTITUTE( SUBSTITUTE( SUBSTITUTE( SUBSTITUTE( SUBSTITUTE(E816, "á", "a"), "é", "e"), "í", "i"), "ó", "o"), "ú", "u"), "Á", "A"), "É", "E"), "Í", "I"), "Ó", "O"), "Ú", "U")</f>
        <v/>
      </c>
      <c r="AI816" s="323" t="b">
        <f t="shared" ref="AI816:AI879" si="122">NOT(EXACT(E816,AH816))</f>
        <v>0</v>
      </c>
      <c r="AJ816" s="1" t="str">
        <f t="shared" ref="AJ816:AJ879" si="123">SUBSTITUTE((SUBSTITUTE(SUBSTITUTE(SUBSTITUTE(E816,".",""),",",""),"(","")),")","")</f>
        <v/>
      </c>
      <c r="AK816" s="323" t="b">
        <f t="shared" ref="AK816:AK879" si="124">NOT(EXACT(E816,AJ816))</f>
        <v>0</v>
      </c>
      <c r="AL816" s="648">
        <f t="shared" ref="AL816:AL879" si="125">IF(COUNTIF(T816,"VARIAS")&gt;0,1,0)</f>
        <v>0</v>
      </c>
      <c r="AM816" s="293">
        <f t="shared" ref="AM816:AM879" si="126">IF(SUM(AL816)=0,0,1)</f>
        <v>0</v>
      </c>
      <c r="AN816" s="294" t="str">
        <f>IF(AM816=0,"",
IF(SUM($AM$47:AM816)=1,AO816,
IF($AM$1547&gt;SUM($AM$47:AM816),_xlfn.CONCAT(", ",AO816),
IF($AM$1547=SUM($AM$47:AM816),_xlfn.CONCAT(" y ",AO816)))))</f>
        <v/>
      </c>
      <c r="AO816" s="89" t="s">
        <v>7400</v>
      </c>
      <c r="AQ816" s="477">
        <f t="shared" ref="AQ816:AQ879" si="127">IF(AND($AD816="X",COUNTA(X816:AC816)&gt;0),1,0)</f>
        <v>0</v>
      </c>
      <c r="AR816" s="321">
        <f t="shared" ref="AR816:AR879" si="128">IF(AND(COUNTBLANK(E816)=0,COUNTA(L816:W816)=3,COUNTA(X816:AD816)&gt;0),0,IF(AND(COUNTBLANK(E816)=1,COUNTA(L816:AD816)=0),0,1))</f>
        <v>0</v>
      </c>
      <c r="AS816" s="293">
        <f t="shared" ref="AS816:AS879" si="129">IF(AR816=0,0,1)</f>
        <v>0</v>
      </c>
      <c r="AT816" s="294" t="str">
        <f>IF(AS816=0,"",
IF(SUM($AS$47:AS816)=1,AU816,
IF($AS$1547&gt;SUM($AS$47:AS816),_xlfn.CONCAT(", ",AU816),
IF($AS$1547=SUM($AS$47:AS816),_xlfn.CONCAT(" y ",AU816)))))</f>
        <v/>
      </c>
      <c r="AU816" s="89" t="s">
        <v>7400</v>
      </c>
    </row>
    <row r="817" spans="1:47" ht="15" customHeight="1">
      <c r="A817" s="64"/>
      <c r="B817" s="11"/>
      <c r="C817" s="1021" t="s">
        <v>7401</v>
      </c>
      <c r="D817" s="890"/>
      <c r="E817" s="997"/>
      <c r="F817" s="884"/>
      <c r="G817" s="884"/>
      <c r="H817" s="884"/>
      <c r="I817" s="884"/>
      <c r="J817" s="884"/>
      <c r="K817" s="885"/>
      <c r="L817" s="1027"/>
      <c r="M817" s="884"/>
      <c r="N817" s="884"/>
      <c r="O817" s="885"/>
      <c r="P817" s="1027"/>
      <c r="Q817" s="884"/>
      <c r="R817" s="884"/>
      <c r="S817" s="885"/>
      <c r="T817" s="991"/>
      <c r="U817" s="884"/>
      <c r="V817" s="884"/>
      <c r="W817" s="885"/>
      <c r="X817" s="796"/>
      <c r="Y817" s="796"/>
      <c r="Z817" s="796"/>
      <c r="AA817" s="796"/>
      <c r="AB817" s="796"/>
      <c r="AC817" s="796"/>
      <c r="AD817" s="796"/>
      <c r="AG817" s="323" t="b">
        <f t="shared" si="120"/>
        <v>0</v>
      </c>
      <c r="AH817" s="1" t="str">
        <f t="shared" si="121"/>
        <v/>
      </c>
      <c r="AI817" s="323" t="b">
        <f t="shared" si="122"/>
        <v>0</v>
      </c>
      <c r="AJ817" s="1" t="str">
        <f t="shared" si="123"/>
        <v/>
      </c>
      <c r="AK817" s="323" t="b">
        <f t="shared" si="124"/>
        <v>0</v>
      </c>
      <c r="AL817" s="648">
        <f t="shared" si="125"/>
        <v>0</v>
      </c>
      <c r="AM817" s="293">
        <f t="shared" si="126"/>
        <v>0</v>
      </c>
      <c r="AN817" s="294" t="str">
        <f>IF(AM817=0,"",
IF(SUM($AM$47:AM817)=1,AO817,
IF($AM$1547&gt;SUM($AM$47:AM817),_xlfn.CONCAT(", ",AO817),
IF($AM$1547=SUM($AM$47:AM817),_xlfn.CONCAT(" y ",AO817)))))</f>
        <v/>
      </c>
      <c r="AO817" s="89" t="s">
        <v>7402</v>
      </c>
      <c r="AQ817" s="477">
        <f t="shared" si="127"/>
        <v>0</v>
      </c>
      <c r="AR817" s="321">
        <f t="shared" si="128"/>
        <v>0</v>
      </c>
      <c r="AS817" s="293">
        <f t="shared" si="129"/>
        <v>0</v>
      </c>
      <c r="AT817" s="294" t="str">
        <f>IF(AS817=0,"",
IF(SUM($AS$47:AS817)=1,AU817,
IF($AS$1547&gt;SUM($AS$47:AS817),_xlfn.CONCAT(", ",AU817),
IF($AS$1547=SUM($AS$47:AS817),_xlfn.CONCAT(" y ",AU817)))))</f>
        <v/>
      </c>
      <c r="AU817" s="89" t="s">
        <v>7402</v>
      </c>
    </row>
    <row r="818" spans="1:47" ht="15" customHeight="1">
      <c r="A818" s="64"/>
      <c r="B818" s="11"/>
      <c r="C818" s="1021" t="s">
        <v>7403</v>
      </c>
      <c r="D818" s="890"/>
      <c r="E818" s="997"/>
      <c r="F818" s="884"/>
      <c r="G818" s="884"/>
      <c r="H818" s="884"/>
      <c r="I818" s="884"/>
      <c r="J818" s="884"/>
      <c r="K818" s="885"/>
      <c r="L818" s="1027"/>
      <c r="M818" s="884"/>
      <c r="N818" s="884"/>
      <c r="O818" s="885"/>
      <c r="P818" s="1027"/>
      <c r="Q818" s="884"/>
      <c r="R818" s="884"/>
      <c r="S818" s="885"/>
      <c r="T818" s="991"/>
      <c r="U818" s="884"/>
      <c r="V818" s="884"/>
      <c r="W818" s="885"/>
      <c r="X818" s="796"/>
      <c r="Y818" s="796"/>
      <c r="Z818" s="796"/>
      <c r="AA818" s="796"/>
      <c r="AB818" s="796"/>
      <c r="AC818" s="796"/>
      <c r="AD818" s="796"/>
      <c r="AG818" s="323" t="b">
        <f t="shared" si="120"/>
        <v>0</v>
      </c>
      <c r="AH818" s="1" t="str">
        <f t="shared" si="121"/>
        <v/>
      </c>
      <c r="AI818" s="323" t="b">
        <f t="shared" si="122"/>
        <v>0</v>
      </c>
      <c r="AJ818" s="1" t="str">
        <f t="shared" si="123"/>
        <v/>
      </c>
      <c r="AK818" s="323" t="b">
        <f t="shared" si="124"/>
        <v>0</v>
      </c>
      <c r="AL818" s="648">
        <f t="shared" si="125"/>
        <v>0</v>
      </c>
      <c r="AM818" s="293">
        <f t="shared" si="126"/>
        <v>0</v>
      </c>
      <c r="AN818" s="294" t="str">
        <f>IF(AM818=0,"",
IF(SUM($AM$47:AM818)=1,AO818,
IF($AM$1547&gt;SUM($AM$47:AM818),_xlfn.CONCAT(", ",AO818),
IF($AM$1547=SUM($AM$47:AM818),_xlfn.CONCAT(" y ",AO818)))))</f>
        <v/>
      </c>
      <c r="AO818" s="89" t="s">
        <v>7404</v>
      </c>
      <c r="AQ818" s="477">
        <f t="shared" si="127"/>
        <v>0</v>
      </c>
      <c r="AR818" s="321">
        <f t="shared" si="128"/>
        <v>0</v>
      </c>
      <c r="AS818" s="293">
        <f t="shared" si="129"/>
        <v>0</v>
      </c>
      <c r="AT818" s="294" t="str">
        <f>IF(AS818=0,"",
IF(SUM($AS$47:AS818)=1,AU818,
IF($AS$1547&gt;SUM($AS$47:AS818),_xlfn.CONCAT(", ",AU818),
IF($AS$1547=SUM($AS$47:AS818),_xlfn.CONCAT(" y ",AU818)))))</f>
        <v/>
      </c>
      <c r="AU818" s="89" t="s">
        <v>7404</v>
      </c>
    </row>
    <row r="819" spans="1:47" ht="15" customHeight="1">
      <c r="A819" s="64"/>
      <c r="B819" s="11"/>
      <c r="C819" s="1021" t="s">
        <v>7405</v>
      </c>
      <c r="D819" s="890"/>
      <c r="E819" s="997"/>
      <c r="F819" s="884"/>
      <c r="G819" s="884"/>
      <c r="H819" s="884"/>
      <c r="I819" s="884"/>
      <c r="J819" s="884"/>
      <c r="K819" s="885"/>
      <c r="L819" s="1027"/>
      <c r="M819" s="884"/>
      <c r="N819" s="884"/>
      <c r="O819" s="885"/>
      <c r="P819" s="1027"/>
      <c r="Q819" s="884"/>
      <c r="R819" s="884"/>
      <c r="S819" s="885"/>
      <c r="T819" s="991"/>
      <c r="U819" s="884"/>
      <c r="V819" s="884"/>
      <c r="W819" s="885"/>
      <c r="X819" s="796"/>
      <c r="Y819" s="796"/>
      <c r="Z819" s="796"/>
      <c r="AA819" s="796"/>
      <c r="AB819" s="796"/>
      <c r="AC819" s="796"/>
      <c r="AD819" s="796"/>
      <c r="AG819" s="323" t="b">
        <f t="shared" si="120"/>
        <v>0</v>
      </c>
      <c r="AH819" s="1" t="str">
        <f t="shared" si="121"/>
        <v/>
      </c>
      <c r="AI819" s="323" t="b">
        <f t="shared" si="122"/>
        <v>0</v>
      </c>
      <c r="AJ819" s="1" t="str">
        <f t="shared" si="123"/>
        <v/>
      </c>
      <c r="AK819" s="323" t="b">
        <f t="shared" si="124"/>
        <v>0</v>
      </c>
      <c r="AL819" s="648">
        <f t="shared" si="125"/>
        <v>0</v>
      </c>
      <c r="AM819" s="293">
        <f t="shared" si="126"/>
        <v>0</v>
      </c>
      <c r="AN819" s="294" t="str">
        <f>IF(AM819=0,"",
IF(SUM($AM$47:AM819)=1,AO819,
IF($AM$1547&gt;SUM($AM$47:AM819),_xlfn.CONCAT(", ",AO819),
IF($AM$1547=SUM($AM$47:AM819),_xlfn.CONCAT(" y ",AO819)))))</f>
        <v/>
      </c>
      <c r="AO819" s="89" t="s">
        <v>7406</v>
      </c>
      <c r="AQ819" s="477">
        <f t="shared" si="127"/>
        <v>0</v>
      </c>
      <c r="AR819" s="321">
        <f t="shared" si="128"/>
        <v>0</v>
      </c>
      <c r="AS819" s="293">
        <f t="shared" si="129"/>
        <v>0</v>
      </c>
      <c r="AT819" s="294" t="str">
        <f>IF(AS819=0,"",
IF(SUM($AS$47:AS819)=1,AU819,
IF($AS$1547&gt;SUM($AS$47:AS819),_xlfn.CONCAT(", ",AU819),
IF($AS$1547=SUM($AS$47:AS819),_xlfn.CONCAT(" y ",AU819)))))</f>
        <v/>
      </c>
      <c r="AU819" s="89" t="s">
        <v>7406</v>
      </c>
    </row>
    <row r="820" spans="1:47" ht="15" customHeight="1">
      <c r="A820" s="64"/>
      <c r="B820" s="11"/>
      <c r="C820" s="1021" t="s">
        <v>7407</v>
      </c>
      <c r="D820" s="890"/>
      <c r="E820" s="997"/>
      <c r="F820" s="884"/>
      <c r="G820" s="884"/>
      <c r="H820" s="884"/>
      <c r="I820" s="884"/>
      <c r="J820" s="884"/>
      <c r="K820" s="885"/>
      <c r="L820" s="1027"/>
      <c r="M820" s="884"/>
      <c r="N820" s="884"/>
      <c r="O820" s="885"/>
      <c r="P820" s="1027"/>
      <c r="Q820" s="884"/>
      <c r="R820" s="884"/>
      <c r="S820" s="885"/>
      <c r="T820" s="991"/>
      <c r="U820" s="884"/>
      <c r="V820" s="884"/>
      <c r="W820" s="885"/>
      <c r="X820" s="796"/>
      <c r="Y820" s="796"/>
      <c r="Z820" s="796"/>
      <c r="AA820" s="796"/>
      <c r="AB820" s="796"/>
      <c r="AC820" s="796"/>
      <c r="AD820" s="796"/>
      <c r="AG820" s="323" t="b">
        <f t="shared" si="120"/>
        <v>0</v>
      </c>
      <c r="AH820" s="1" t="str">
        <f t="shared" si="121"/>
        <v/>
      </c>
      <c r="AI820" s="323" t="b">
        <f t="shared" si="122"/>
        <v>0</v>
      </c>
      <c r="AJ820" s="1" t="str">
        <f t="shared" si="123"/>
        <v/>
      </c>
      <c r="AK820" s="323" t="b">
        <f t="shared" si="124"/>
        <v>0</v>
      </c>
      <c r="AL820" s="648">
        <f t="shared" si="125"/>
        <v>0</v>
      </c>
      <c r="AM820" s="293">
        <f t="shared" si="126"/>
        <v>0</v>
      </c>
      <c r="AN820" s="294" t="str">
        <f>IF(AM820=0,"",
IF(SUM($AM$47:AM820)=1,AO820,
IF($AM$1547&gt;SUM($AM$47:AM820),_xlfn.CONCAT(", ",AO820),
IF($AM$1547=SUM($AM$47:AM820),_xlfn.CONCAT(" y ",AO820)))))</f>
        <v/>
      </c>
      <c r="AO820" s="89" t="s">
        <v>7408</v>
      </c>
      <c r="AQ820" s="477">
        <f t="shared" si="127"/>
        <v>0</v>
      </c>
      <c r="AR820" s="321">
        <f t="shared" si="128"/>
        <v>0</v>
      </c>
      <c r="AS820" s="293">
        <f t="shared" si="129"/>
        <v>0</v>
      </c>
      <c r="AT820" s="294" t="str">
        <f>IF(AS820=0,"",
IF(SUM($AS$47:AS820)=1,AU820,
IF($AS$1547&gt;SUM($AS$47:AS820),_xlfn.CONCAT(", ",AU820),
IF($AS$1547=SUM($AS$47:AS820),_xlfn.CONCAT(" y ",AU820)))))</f>
        <v/>
      </c>
      <c r="AU820" s="89" t="s">
        <v>7408</v>
      </c>
    </row>
    <row r="821" spans="1:47" ht="15" customHeight="1">
      <c r="A821" s="64"/>
      <c r="B821" s="11"/>
      <c r="C821" s="1021" t="s">
        <v>7409</v>
      </c>
      <c r="D821" s="890"/>
      <c r="E821" s="997"/>
      <c r="F821" s="884"/>
      <c r="G821" s="884"/>
      <c r="H821" s="884"/>
      <c r="I821" s="884"/>
      <c r="J821" s="884"/>
      <c r="K821" s="885"/>
      <c r="L821" s="1027"/>
      <c r="M821" s="884"/>
      <c r="N821" s="884"/>
      <c r="O821" s="885"/>
      <c r="P821" s="1027"/>
      <c r="Q821" s="884"/>
      <c r="R821" s="884"/>
      <c r="S821" s="885"/>
      <c r="T821" s="991"/>
      <c r="U821" s="884"/>
      <c r="V821" s="884"/>
      <c r="W821" s="885"/>
      <c r="X821" s="796"/>
      <c r="Y821" s="796"/>
      <c r="Z821" s="796"/>
      <c r="AA821" s="796"/>
      <c r="AB821" s="796"/>
      <c r="AC821" s="796"/>
      <c r="AD821" s="796"/>
      <c r="AG821" s="323" t="b">
        <f t="shared" si="120"/>
        <v>0</v>
      </c>
      <c r="AH821" s="1" t="str">
        <f t="shared" si="121"/>
        <v/>
      </c>
      <c r="AI821" s="323" t="b">
        <f t="shared" si="122"/>
        <v>0</v>
      </c>
      <c r="AJ821" s="1" t="str">
        <f t="shared" si="123"/>
        <v/>
      </c>
      <c r="AK821" s="323" t="b">
        <f t="shared" si="124"/>
        <v>0</v>
      </c>
      <c r="AL821" s="648">
        <f t="shared" si="125"/>
        <v>0</v>
      </c>
      <c r="AM821" s="293">
        <f t="shared" si="126"/>
        <v>0</v>
      </c>
      <c r="AN821" s="294" t="str">
        <f>IF(AM821=0,"",
IF(SUM($AM$47:AM821)=1,AO821,
IF($AM$1547&gt;SUM($AM$47:AM821),_xlfn.CONCAT(", ",AO821),
IF($AM$1547=SUM($AM$47:AM821),_xlfn.CONCAT(" y ",AO821)))))</f>
        <v/>
      </c>
      <c r="AO821" s="89" t="s">
        <v>7410</v>
      </c>
      <c r="AQ821" s="477">
        <f t="shared" si="127"/>
        <v>0</v>
      </c>
      <c r="AR821" s="321">
        <f t="shared" si="128"/>
        <v>0</v>
      </c>
      <c r="AS821" s="293">
        <f t="shared" si="129"/>
        <v>0</v>
      </c>
      <c r="AT821" s="294" t="str">
        <f>IF(AS821=0,"",
IF(SUM($AS$47:AS821)=1,AU821,
IF($AS$1547&gt;SUM($AS$47:AS821),_xlfn.CONCAT(", ",AU821),
IF($AS$1547=SUM($AS$47:AS821),_xlfn.CONCAT(" y ",AU821)))))</f>
        <v/>
      </c>
      <c r="AU821" s="89" t="s">
        <v>7410</v>
      </c>
    </row>
    <row r="822" spans="1:47" ht="15" customHeight="1">
      <c r="A822" s="64"/>
      <c r="B822" s="11"/>
      <c r="C822" s="1021" t="s">
        <v>7411</v>
      </c>
      <c r="D822" s="890"/>
      <c r="E822" s="997"/>
      <c r="F822" s="884"/>
      <c r="G822" s="884"/>
      <c r="H822" s="884"/>
      <c r="I822" s="884"/>
      <c r="J822" s="884"/>
      <c r="K822" s="885"/>
      <c r="L822" s="1027"/>
      <c r="M822" s="884"/>
      <c r="N822" s="884"/>
      <c r="O822" s="885"/>
      <c r="P822" s="1027"/>
      <c r="Q822" s="884"/>
      <c r="R822" s="884"/>
      <c r="S822" s="885"/>
      <c r="T822" s="991"/>
      <c r="U822" s="884"/>
      <c r="V822" s="884"/>
      <c r="W822" s="885"/>
      <c r="X822" s="796"/>
      <c r="Y822" s="796"/>
      <c r="Z822" s="796"/>
      <c r="AA822" s="796"/>
      <c r="AB822" s="796"/>
      <c r="AC822" s="796"/>
      <c r="AD822" s="796"/>
      <c r="AG822" s="323" t="b">
        <f t="shared" si="120"/>
        <v>0</v>
      </c>
      <c r="AH822" s="1" t="str">
        <f t="shared" si="121"/>
        <v/>
      </c>
      <c r="AI822" s="323" t="b">
        <f t="shared" si="122"/>
        <v>0</v>
      </c>
      <c r="AJ822" s="1" t="str">
        <f t="shared" si="123"/>
        <v/>
      </c>
      <c r="AK822" s="323" t="b">
        <f t="shared" si="124"/>
        <v>0</v>
      </c>
      <c r="AL822" s="648">
        <f t="shared" si="125"/>
        <v>0</v>
      </c>
      <c r="AM822" s="293">
        <f t="shared" si="126"/>
        <v>0</v>
      </c>
      <c r="AN822" s="294" t="str">
        <f>IF(AM822=0,"",
IF(SUM($AM$47:AM822)=1,AO822,
IF($AM$1547&gt;SUM($AM$47:AM822),_xlfn.CONCAT(", ",AO822),
IF($AM$1547=SUM($AM$47:AM822),_xlfn.CONCAT(" y ",AO822)))))</f>
        <v/>
      </c>
      <c r="AO822" s="89" t="s">
        <v>7412</v>
      </c>
      <c r="AQ822" s="477">
        <f t="shared" si="127"/>
        <v>0</v>
      </c>
      <c r="AR822" s="321">
        <f t="shared" si="128"/>
        <v>0</v>
      </c>
      <c r="AS822" s="293">
        <f t="shared" si="129"/>
        <v>0</v>
      </c>
      <c r="AT822" s="294" t="str">
        <f>IF(AS822=0,"",
IF(SUM($AS$47:AS822)=1,AU822,
IF($AS$1547&gt;SUM($AS$47:AS822),_xlfn.CONCAT(", ",AU822),
IF($AS$1547=SUM($AS$47:AS822),_xlfn.CONCAT(" y ",AU822)))))</f>
        <v/>
      </c>
      <c r="AU822" s="89" t="s">
        <v>7412</v>
      </c>
    </row>
    <row r="823" spans="1:47" ht="15" customHeight="1">
      <c r="A823" s="64"/>
      <c r="B823" s="11"/>
      <c r="C823" s="1021" t="s">
        <v>7413</v>
      </c>
      <c r="D823" s="890"/>
      <c r="E823" s="997"/>
      <c r="F823" s="884"/>
      <c r="G823" s="884"/>
      <c r="H823" s="884"/>
      <c r="I823" s="884"/>
      <c r="J823" s="884"/>
      <c r="K823" s="885"/>
      <c r="L823" s="1027"/>
      <c r="M823" s="884"/>
      <c r="N823" s="884"/>
      <c r="O823" s="885"/>
      <c r="P823" s="1027"/>
      <c r="Q823" s="884"/>
      <c r="R823" s="884"/>
      <c r="S823" s="885"/>
      <c r="T823" s="991"/>
      <c r="U823" s="884"/>
      <c r="V823" s="884"/>
      <c r="W823" s="885"/>
      <c r="X823" s="796"/>
      <c r="Y823" s="796"/>
      <c r="Z823" s="796"/>
      <c r="AA823" s="796"/>
      <c r="AB823" s="796"/>
      <c r="AC823" s="796"/>
      <c r="AD823" s="796"/>
      <c r="AG823" s="323" t="b">
        <f t="shared" si="120"/>
        <v>0</v>
      </c>
      <c r="AH823" s="1" t="str">
        <f t="shared" si="121"/>
        <v/>
      </c>
      <c r="AI823" s="323" t="b">
        <f t="shared" si="122"/>
        <v>0</v>
      </c>
      <c r="AJ823" s="1" t="str">
        <f t="shared" si="123"/>
        <v/>
      </c>
      <c r="AK823" s="323" t="b">
        <f t="shared" si="124"/>
        <v>0</v>
      </c>
      <c r="AL823" s="648">
        <f t="shared" si="125"/>
        <v>0</v>
      </c>
      <c r="AM823" s="293">
        <f t="shared" si="126"/>
        <v>0</v>
      </c>
      <c r="AN823" s="294" t="str">
        <f>IF(AM823=0,"",
IF(SUM($AM$47:AM823)=1,AO823,
IF($AM$1547&gt;SUM($AM$47:AM823),_xlfn.CONCAT(", ",AO823),
IF($AM$1547=SUM($AM$47:AM823),_xlfn.CONCAT(" y ",AO823)))))</f>
        <v/>
      </c>
      <c r="AO823" s="89" t="s">
        <v>7414</v>
      </c>
      <c r="AQ823" s="477">
        <f t="shared" si="127"/>
        <v>0</v>
      </c>
      <c r="AR823" s="321">
        <f t="shared" si="128"/>
        <v>0</v>
      </c>
      <c r="AS823" s="293">
        <f t="shared" si="129"/>
        <v>0</v>
      </c>
      <c r="AT823" s="294" t="str">
        <f>IF(AS823=0,"",
IF(SUM($AS$47:AS823)=1,AU823,
IF($AS$1547&gt;SUM($AS$47:AS823),_xlfn.CONCAT(", ",AU823),
IF($AS$1547=SUM($AS$47:AS823),_xlfn.CONCAT(" y ",AU823)))))</f>
        <v/>
      </c>
      <c r="AU823" s="89" t="s">
        <v>7414</v>
      </c>
    </row>
    <row r="824" spans="1:47" ht="15" customHeight="1">
      <c r="A824" s="64"/>
      <c r="B824" s="11"/>
      <c r="C824" s="1021" t="s">
        <v>7415</v>
      </c>
      <c r="D824" s="890"/>
      <c r="E824" s="997"/>
      <c r="F824" s="884"/>
      <c r="G824" s="884"/>
      <c r="H824" s="884"/>
      <c r="I824" s="884"/>
      <c r="J824" s="884"/>
      <c r="K824" s="885"/>
      <c r="L824" s="1027"/>
      <c r="M824" s="884"/>
      <c r="N824" s="884"/>
      <c r="O824" s="885"/>
      <c r="P824" s="1027"/>
      <c r="Q824" s="884"/>
      <c r="R824" s="884"/>
      <c r="S824" s="885"/>
      <c r="T824" s="991"/>
      <c r="U824" s="884"/>
      <c r="V824" s="884"/>
      <c r="W824" s="885"/>
      <c r="X824" s="796"/>
      <c r="Y824" s="796"/>
      <c r="Z824" s="796"/>
      <c r="AA824" s="796"/>
      <c r="AB824" s="796"/>
      <c r="AC824" s="796"/>
      <c r="AD824" s="796"/>
      <c r="AG824" s="323" t="b">
        <f t="shared" si="120"/>
        <v>0</v>
      </c>
      <c r="AH824" s="1" t="str">
        <f t="shared" si="121"/>
        <v/>
      </c>
      <c r="AI824" s="323" t="b">
        <f t="shared" si="122"/>
        <v>0</v>
      </c>
      <c r="AJ824" s="1" t="str">
        <f t="shared" si="123"/>
        <v/>
      </c>
      <c r="AK824" s="323" t="b">
        <f t="shared" si="124"/>
        <v>0</v>
      </c>
      <c r="AL824" s="648">
        <f t="shared" si="125"/>
        <v>0</v>
      </c>
      <c r="AM824" s="293">
        <f t="shared" si="126"/>
        <v>0</v>
      </c>
      <c r="AN824" s="294" t="str">
        <f>IF(AM824=0,"",
IF(SUM($AM$47:AM824)=1,AO824,
IF($AM$1547&gt;SUM($AM$47:AM824),_xlfn.CONCAT(", ",AO824),
IF($AM$1547=SUM($AM$47:AM824),_xlfn.CONCAT(" y ",AO824)))))</f>
        <v/>
      </c>
      <c r="AO824" s="89" t="s">
        <v>7416</v>
      </c>
      <c r="AQ824" s="477">
        <f t="shared" si="127"/>
        <v>0</v>
      </c>
      <c r="AR824" s="321">
        <f t="shared" si="128"/>
        <v>0</v>
      </c>
      <c r="AS824" s="293">
        <f t="shared" si="129"/>
        <v>0</v>
      </c>
      <c r="AT824" s="294" t="str">
        <f>IF(AS824=0,"",
IF(SUM($AS$47:AS824)=1,AU824,
IF($AS$1547&gt;SUM($AS$47:AS824),_xlfn.CONCAT(", ",AU824),
IF($AS$1547=SUM($AS$47:AS824),_xlfn.CONCAT(" y ",AU824)))))</f>
        <v/>
      </c>
      <c r="AU824" s="89" t="s">
        <v>7416</v>
      </c>
    </row>
    <row r="825" spans="1:47" ht="15" customHeight="1">
      <c r="A825" s="64"/>
      <c r="B825" s="11"/>
      <c r="C825" s="1021" t="s">
        <v>7417</v>
      </c>
      <c r="D825" s="890"/>
      <c r="E825" s="997"/>
      <c r="F825" s="884"/>
      <c r="G825" s="884"/>
      <c r="H825" s="884"/>
      <c r="I825" s="884"/>
      <c r="J825" s="884"/>
      <c r="K825" s="885"/>
      <c r="L825" s="1027"/>
      <c r="M825" s="884"/>
      <c r="N825" s="884"/>
      <c r="O825" s="885"/>
      <c r="P825" s="1027"/>
      <c r="Q825" s="884"/>
      <c r="R825" s="884"/>
      <c r="S825" s="885"/>
      <c r="T825" s="991"/>
      <c r="U825" s="884"/>
      <c r="V825" s="884"/>
      <c r="W825" s="885"/>
      <c r="X825" s="796"/>
      <c r="Y825" s="796"/>
      <c r="Z825" s="796"/>
      <c r="AA825" s="796"/>
      <c r="AB825" s="796"/>
      <c r="AC825" s="796"/>
      <c r="AD825" s="796"/>
      <c r="AG825" s="323" t="b">
        <f t="shared" si="120"/>
        <v>0</v>
      </c>
      <c r="AH825" s="1" t="str">
        <f t="shared" si="121"/>
        <v/>
      </c>
      <c r="AI825" s="323" t="b">
        <f t="shared" si="122"/>
        <v>0</v>
      </c>
      <c r="AJ825" s="1" t="str">
        <f t="shared" si="123"/>
        <v/>
      </c>
      <c r="AK825" s="323" t="b">
        <f t="shared" si="124"/>
        <v>0</v>
      </c>
      <c r="AL825" s="648">
        <f t="shared" si="125"/>
        <v>0</v>
      </c>
      <c r="AM825" s="293">
        <f t="shared" si="126"/>
        <v>0</v>
      </c>
      <c r="AN825" s="294" t="str">
        <f>IF(AM825=0,"",
IF(SUM($AM$47:AM825)=1,AO825,
IF($AM$1547&gt;SUM($AM$47:AM825),_xlfn.CONCAT(", ",AO825),
IF($AM$1547=SUM($AM$47:AM825),_xlfn.CONCAT(" y ",AO825)))))</f>
        <v/>
      </c>
      <c r="AO825" s="89" t="s">
        <v>7418</v>
      </c>
      <c r="AQ825" s="477">
        <f t="shared" si="127"/>
        <v>0</v>
      </c>
      <c r="AR825" s="321">
        <f t="shared" si="128"/>
        <v>0</v>
      </c>
      <c r="AS825" s="293">
        <f t="shared" si="129"/>
        <v>0</v>
      </c>
      <c r="AT825" s="294" t="str">
        <f>IF(AS825=0,"",
IF(SUM($AS$47:AS825)=1,AU825,
IF($AS$1547&gt;SUM($AS$47:AS825),_xlfn.CONCAT(", ",AU825),
IF($AS$1547=SUM($AS$47:AS825),_xlfn.CONCAT(" y ",AU825)))))</f>
        <v/>
      </c>
      <c r="AU825" s="89" t="s">
        <v>7418</v>
      </c>
    </row>
    <row r="826" spans="1:47" ht="15" customHeight="1">
      <c r="A826" s="64"/>
      <c r="B826" s="11"/>
      <c r="C826" s="1021" t="s">
        <v>7419</v>
      </c>
      <c r="D826" s="890"/>
      <c r="E826" s="997"/>
      <c r="F826" s="884"/>
      <c r="G826" s="884"/>
      <c r="H826" s="884"/>
      <c r="I826" s="884"/>
      <c r="J826" s="884"/>
      <c r="K826" s="885"/>
      <c r="L826" s="1027"/>
      <c r="M826" s="884"/>
      <c r="N826" s="884"/>
      <c r="O826" s="885"/>
      <c r="P826" s="1027"/>
      <c r="Q826" s="884"/>
      <c r="R826" s="884"/>
      <c r="S826" s="885"/>
      <c r="T826" s="991"/>
      <c r="U826" s="884"/>
      <c r="V826" s="884"/>
      <c r="W826" s="885"/>
      <c r="X826" s="796"/>
      <c r="Y826" s="796"/>
      <c r="Z826" s="796"/>
      <c r="AA826" s="796"/>
      <c r="AB826" s="796"/>
      <c r="AC826" s="796"/>
      <c r="AD826" s="796"/>
      <c r="AG826" s="323" t="b">
        <f t="shared" si="120"/>
        <v>0</v>
      </c>
      <c r="AH826" s="1" t="str">
        <f t="shared" si="121"/>
        <v/>
      </c>
      <c r="AI826" s="323" t="b">
        <f t="shared" si="122"/>
        <v>0</v>
      </c>
      <c r="AJ826" s="1" t="str">
        <f t="shared" si="123"/>
        <v/>
      </c>
      <c r="AK826" s="323" t="b">
        <f t="shared" si="124"/>
        <v>0</v>
      </c>
      <c r="AL826" s="648">
        <f t="shared" si="125"/>
        <v>0</v>
      </c>
      <c r="AM826" s="293">
        <f t="shared" si="126"/>
        <v>0</v>
      </c>
      <c r="AN826" s="294" t="str">
        <f>IF(AM826=0,"",
IF(SUM($AM$47:AM826)=1,AO826,
IF($AM$1547&gt;SUM($AM$47:AM826),_xlfn.CONCAT(", ",AO826),
IF($AM$1547=SUM($AM$47:AM826),_xlfn.CONCAT(" y ",AO826)))))</f>
        <v/>
      </c>
      <c r="AO826" s="89" t="s">
        <v>7420</v>
      </c>
      <c r="AQ826" s="477">
        <f t="shared" si="127"/>
        <v>0</v>
      </c>
      <c r="AR826" s="321">
        <f t="shared" si="128"/>
        <v>0</v>
      </c>
      <c r="AS826" s="293">
        <f t="shared" si="129"/>
        <v>0</v>
      </c>
      <c r="AT826" s="294" t="str">
        <f>IF(AS826=0,"",
IF(SUM($AS$47:AS826)=1,AU826,
IF($AS$1547&gt;SUM($AS$47:AS826),_xlfn.CONCAT(", ",AU826),
IF($AS$1547=SUM($AS$47:AS826),_xlfn.CONCAT(" y ",AU826)))))</f>
        <v/>
      </c>
      <c r="AU826" s="89" t="s">
        <v>7420</v>
      </c>
    </row>
    <row r="827" spans="1:47" ht="15" customHeight="1">
      <c r="A827" s="64"/>
      <c r="B827" s="11"/>
      <c r="C827" s="1021" t="s">
        <v>7421</v>
      </c>
      <c r="D827" s="890"/>
      <c r="E827" s="997"/>
      <c r="F827" s="884"/>
      <c r="G827" s="884"/>
      <c r="H827" s="884"/>
      <c r="I827" s="884"/>
      <c r="J827" s="884"/>
      <c r="K827" s="885"/>
      <c r="L827" s="1027"/>
      <c r="M827" s="884"/>
      <c r="N827" s="884"/>
      <c r="O827" s="885"/>
      <c r="P827" s="1027"/>
      <c r="Q827" s="884"/>
      <c r="R827" s="884"/>
      <c r="S827" s="885"/>
      <c r="T827" s="991"/>
      <c r="U827" s="884"/>
      <c r="V827" s="884"/>
      <c r="W827" s="885"/>
      <c r="X827" s="796"/>
      <c r="Y827" s="796"/>
      <c r="Z827" s="796"/>
      <c r="AA827" s="796"/>
      <c r="AB827" s="796"/>
      <c r="AC827" s="796"/>
      <c r="AD827" s="796"/>
      <c r="AG827" s="323" t="b">
        <f t="shared" si="120"/>
        <v>0</v>
      </c>
      <c r="AH827" s="1" t="str">
        <f t="shared" si="121"/>
        <v/>
      </c>
      <c r="AI827" s="323" t="b">
        <f t="shared" si="122"/>
        <v>0</v>
      </c>
      <c r="AJ827" s="1" t="str">
        <f t="shared" si="123"/>
        <v/>
      </c>
      <c r="AK827" s="323" t="b">
        <f t="shared" si="124"/>
        <v>0</v>
      </c>
      <c r="AL827" s="648">
        <f t="shared" si="125"/>
        <v>0</v>
      </c>
      <c r="AM827" s="293">
        <f t="shared" si="126"/>
        <v>0</v>
      </c>
      <c r="AN827" s="294" t="str">
        <f>IF(AM827=0,"",
IF(SUM($AM$47:AM827)=1,AO827,
IF($AM$1547&gt;SUM($AM$47:AM827),_xlfn.CONCAT(", ",AO827),
IF($AM$1547=SUM($AM$47:AM827),_xlfn.CONCAT(" y ",AO827)))))</f>
        <v/>
      </c>
      <c r="AO827" s="89" t="s">
        <v>7422</v>
      </c>
      <c r="AQ827" s="477">
        <f t="shared" si="127"/>
        <v>0</v>
      </c>
      <c r="AR827" s="321">
        <f t="shared" si="128"/>
        <v>0</v>
      </c>
      <c r="AS827" s="293">
        <f t="shared" si="129"/>
        <v>0</v>
      </c>
      <c r="AT827" s="294" t="str">
        <f>IF(AS827=0,"",
IF(SUM($AS$47:AS827)=1,AU827,
IF($AS$1547&gt;SUM($AS$47:AS827),_xlfn.CONCAT(", ",AU827),
IF($AS$1547=SUM($AS$47:AS827),_xlfn.CONCAT(" y ",AU827)))))</f>
        <v/>
      </c>
      <c r="AU827" s="89" t="s">
        <v>7422</v>
      </c>
    </row>
    <row r="828" spans="1:47" ht="15" customHeight="1">
      <c r="A828" s="64"/>
      <c r="B828" s="11"/>
      <c r="C828" s="1021" t="s">
        <v>7423</v>
      </c>
      <c r="D828" s="890"/>
      <c r="E828" s="997"/>
      <c r="F828" s="884"/>
      <c r="G828" s="884"/>
      <c r="H828" s="884"/>
      <c r="I828" s="884"/>
      <c r="J828" s="884"/>
      <c r="K828" s="885"/>
      <c r="L828" s="1027"/>
      <c r="M828" s="884"/>
      <c r="N828" s="884"/>
      <c r="O828" s="885"/>
      <c r="P828" s="1027"/>
      <c r="Q828" s="884"/>
      <c r="R828" s="884"/>
      <c r="S828" s="885"/>
      <c r="T828" s="991"/>
      <c r="U828" s="884"/>
      <c r="V828" s="884"/>
      <c r="W828" s="885"/>
      <c r="X828" s="796"/>
      <c r="Y828" s="796"/>
      <c r="Z828" s="796"/>
      <c r="AA828" s="796"/>
      <c r="AB828" s="796"/>
      <c r="AC828" s="796"/>
      <c r="AD828" s="796"/>
      <c r="AG828" s="323" t="b">
        <f t="shared" si="120"/>
        <v>0</v>
      </c>
      <c r="AH828" s="1" t="str">
        <f t="shared" si="121"/>
        <v/>
      </c>
      <c r="AI828" s="323" t="b">
        <f t="shared" si="122"/>
        <v>0</v>
      </c>
      <c r="AJ828" s="1" t="str">
        <f t="shared" si="123"/>
        <v/>
      </c>
      <c r="AK828" s="323" t="b">
        <f t="shared" si="124"/>
        <v>0</v>
      </c>
      <c r="AL828" s="648">
        <f t="shared" si="125"/>
        <v>0</v>
      </c>
      <c r="AM828" s="293">
        <f t="shared" si="126"/>
        <v>0</v>
      </c>
      <c r="AN828" s="294" t="str">
        <f>IF(AM828=0,"",
IF(SUM($AM$47:AM828)=1,AO828,
IF($AM$1547&gt;SUM($AM$47:AM828),_xlfn.CONCAT(", ",AO828),
IF($AM$1547=SUM($AM$47:AM828),_xlfn.CONCAT(" y ",AO828)))))</f>
        <v/>
      </c>
      <c r="AO828" s="89" t="s">
        <v>7424</v>
      </c>
      <c r="AQ828" s="477">
        <f t="shared" si="127"/>
        <v>0</v>
      </c>
      <c r="AR828" s="321">
        <f t="shared" si="128"/>
        <v>0</v>
      </c>
      <c r="AS828" s="293">
        <f t="shared" si="129"/>
        <v>0</v>
      </c>
      <c r="AT828" s="294" t="str">
        <f>IF(AS828=0,"",
IF(SUM($AS$47:AS828)=1,AU828,
IF($AS$1547&gt;SUM($AS$47:AS828),_xlfn.CONCAT(", ",AU828),
IF($AS$1547=SUM($AS$47:AS828),_xlfn.CONCAT(" y ",AU828)))))</f>
        <v/>
      </c>
      <c r="AU828" s="89" t="s">
        <v>7424</v>
      </c>
    </row>
    <row r="829" spans="1:47" ht="15" customHeight="1">
      <c r="A829" s="64"/>
      <c r="B829" s="11"/>
      <c r="C829" s="1021" t="s">
        <v>7425</v>
      </c>
      <c r="D829" s="890"/>
      <c r="E829" s="997"/>
      <c r="F829" s="884"/>
      <c r="G829" s="884"/>
      <c r="H829" s="884"/>
      <c r="I829" s="884"/>
      <c r="J829" s="884"/>
      <c r="K829" s="885"/>
      <c r="L829" s="1027"/>
      <c r="M829" s="884"/>
      <c r="N829" s="884"/>
      <c r="O829" s="885"/>
      <c r="P829" s="1027"/>
      <c r="Q829" s="884"/>
      <c r="R829" s="884"/>
      <c r="S829" s="885"/>
      <c r="T829" s="991"/>
      <c r="U829" s="884"/>
      <c r="V829" s="884"/>
      <c r="W829" s="885"/>
      <c r="X829" s="796"/>
      <c r="Y829" s="796"/>
      <c r="Z829" s="796"/>
      <c r="AA829" s="796"/>
      <c r="AB829" s="796"/>
      <c r="AC829" s="796"/>
      <c r="AD829" s="796"/>
      <c r="AG829" s="323" t="b">
        <f t="shared" si="120"/>
        <v>0</v>
      </c>
      <c r="AH829" s="1" t="str">
        <f t="shared" si="121"/>
        <v/>
      </c>
      <c r="AI829" s="323" t="b">
        <f t="shared" si="122"/>
        <v>0</v>
      </c>
      <c r="AJ829" s="1" t="str">
        <f t="shared" si="123"/>
        <v/>
      </c>
      <c r="AK829" s="323" t="b">
        <f t="shared" si="124"/>
        <v>0</v>
      </c>
      <c r="AL829" s="648">
        <f t="shared" si="125"/>
        <v>0</v>
      </c>
      <c r="AM829" s="293">
        <f t="shared" si="126"/>
        <v>0</v>
      </c>
      <c r="AN829" s="294" t="str">
        <f>IF(AM829=0,"",
IF(SUM($AM$47:AM829)=1,AO829,
IF($AM$1547&gt;SUM($AM$47:AM829),_xlfn.CONCAT(", ",AO829),
IF($AM$1547=SUM($AM$47:AM829),_xlfn.CONCAT(" y ",AO829)))))</f>
        <v/>
      </c>
      <c r="AO829" s="89" t="s">
        <v>7426</v>
      </c>
      <c r="AQ829" s="477">
        <f t="shared" si="127"/>
        <v>0</v>
      </c>
      <c r="AR829" s="321">
        <f t="shared" si="128"/>
        <v>0</v>
      </c>
      <c r="AS829" s="293">
        <f t="shared" si="129"/>
        <v>0</v>
      </c>
      <c r="AT829" s="294" t="str">
        <f>IF(AS829=0,"",
IF(SUM($AS$47:AS829)=1,AU829,
IF($AS$1547&gt;SUM($AS$47:AS829),_xlfn.CONCAT(", ",AU829),
IF($AS$1547=SUM($AS$47:AS829),_xlfn.CONCAT(" y ",AU829)))))</f>
        <v/>
      </c>
      <c r="AU829" s="89" t="s">
        <v>7426</v>
      </c>
    </row>
    <row r="830" spans="1:47" ht="15" customHeight="1">
      <c r="A830" s="64"/>
      <c r="B830" s="11"/>
      <c r="C830" s="1021" t="s">
        <v>7427</v>
      </c>
      <c r="D830" s="890"/>
      <c r="E830" s="997"/>
      <c r="F830" s="884"/>
      <c r="G830" s="884"/>
      <c r="H830" s="884"/>
      <c r="I830" s="884"/>
      <c r="J830" s="884"/>
      <c r="K830" s="885"/>
      <c r="L830" s="1027"/>
      <c r="M830" s="884"/>
      <c r="N830" s="884"/>
      <c r="O830" s="885"/>
      <c r="P830" s="1027"/>
      <c r="Q830" s="884"/>
      <c r="R830" s="884"/>
      <c r="S830" s="885"/>
      <c r="T830" s="991"/>
      <c r="U830" s="884"/>
      <c r="V830" s="884"/>
      <c r="W830" s="885"/>
      <c r="X830" s="796"/>
      <c r="Y830" s="796"/>
      <c r="Z830" s="796"/>
      <c r="AA830" s="796"/>
      <c r="AB830" s="796"/>
      <c r="AC830" s="796"/>
      <c r="AD830" s="796"/>
      <c r="AG830" s="323" t="b">
        <f t="shared" si="120"/>
        <v>0</v>
      </c>
      <c r="AH830" s="1" t="str">
        <f t="shared" si="121"/>
        <v/>
      </c>
      <c r="AI830" s="323" t="b">
        <f t="shared" si="122"/>
        <v>0</v>
      </c>
      <c r="AJ830" s="1" t="str">
        <f t="shared" si="123"/>
        <v/>
      </c>
      <c r="AK830" s="323" t="b">
        <f t="shared" si="124"/>
        <v>0</v>
      </c>
      <c r="AL830" s="648">
        <f t="shared" si="125"/>
        <v>0</v>
      </c>
      <c r="AM830" s="293">
        <f t="shared" si="126"/>
        <v>0</v>
      </c>
      <c r="AN830" s="294" t="str">
        <f>IF(AM830=0,"",
IF(SUM($AM$47:AM830)=1,AO830,
IF($AM$1547&gt;SUM($AM$47:AM830),_xlfn.CONCAT(", ",AO830),
IF($AM$1547=SUM($AM$47:AM830),_xlfn.CONCAT(" y ",AO830)))))</f>
        <v/>
      </c>
      <c r="AO830" s="89" t="s">
        <v>7428</v>
      </c>
      <c r="AQ830" s="477">
        <f t="shared" si="127"/>
        <v>0</v>
      </c>
      <c r="AR830" s="321">
        <f t="shared" si="128"/>
        <v>0</v>
      </c>
      <c r="AS830" s="293">
        <f t="shared" si="129"/>
        <v>0</v>
      </c>
      <c r="AT830" s="294" t="str">
        <f>IF(AS830=0,"",
IF(SUM($AS$47:AS830)=1,AU830,
IF($AS$1547&gt;SUM($AS$47:AS830),_xlfn.CONCAT(", ",AU830),
IF($AS$1547=SUM($AS$47:AS830),_xlfn.CONCAT(" y ",AU830)))))</f>
        <v/>
      </c>
      <c r="AU830" s="89" t="s">
        <v>7428</v>
      </c>
    </row>
    <row r="831" spans="1:47" ht="15" customHeight="1">
      <c r="A831" s="64"/>
      <c r="B831" s="11"/>
      <c r="C831" s="1021" t="s">
        <v>7429</v>
      </c>
      <c r="D831" s="890"/>
      <c r="E831" s="997"/>
      <c r="F831" s="884"/>
      <c r="G831" s="884"/>
      <c r="H831" s="884"/>
      <c r="I831" s="884"/>
      <c r="J831" s="884"/>
      <c r="K831" s="885"/>
      <c r="L831" s="1027"/>
      <c r="M831" s="884"/>
      <c r="N831" s="884"/>
      <c r="O831" s="885"/>
      <c r="P831" s="1027"/>
      <c r="Q831" s="884"/>
      <c r="R831" s="884"/>
      <c r="S831" s="885"/>
      <c r="T831" s="991"/>
      <c r="U831" s="884"/>
      <c r="V831" s="884"/>
      <c r="W831" s="885"/>
      <c r="X831" s="796"/>
      <c r="Y831" s="796"/>
      <c r="Z831" s="796"/>
      <c r="AA831" s="796"/>
      <c r="AB831" s="796"/>
      <c r="AC831" s="796"/>
      <c r="AD831" s="796"/>
      <c r="AG831" s="323" t="b">
        <f t="shared" si="120"/>
        <v>0</v>
      </c>
      <c r="AH831" s="1" t="str">
        <f t="shared" si="121"/>
        <v/>
      </c>
      <c r="AI831" s="323" t="b">
        <f t="shared" si="122"/>
        <v>0</v>
      </c>
      <c r="AJ831" s="1" t="str">
        <f t="shared" si="123"/>
        <v/>
      </c>
      <c r="AK831" s="323" t="b">
        <f t="shared" si="124"/>
        <v>0</v>
      </c>
      <c r="AL831" s="648">
        <f t="shared" si="125"/>
        <v>0</v>
      </c>
      <c r="AM831" s="293">
        <f t="shared" si="126"/>
        <v>0</v>
      </c>
      <c r="AN831" s="294" t="str">
        <f>IF(AM831=0,"",
IF(SUM($AM$47:AM831)=1,AO831,
IF($AM$1547&gt;SUM($AM$47:AM831),_xlfn.CONCAT(", ",AO831),
IF($AM$1547=SUM($AM$47:AM831),_xlfn.CONCAT(" y ",AO831)))))</f>
        <v/>
      </c>
      <c r="AO831" s="89" t="s">
        <v>7430</v>
      </c>
      <c r="AQ831" s="477">
        <f t="shared" si="127"/>
        <v>0</v>
      </c>
      <c r="AR831" s="321">
        <f t="shared" si="128"/>
        <v>0</v>
      </c>
      <c r="AS831" s="293">
        <f t="shared" si="129"/>
        <v>0</v>
      </c>
      <c r="AT831" s="294" t="str">
        <f>IF(AS831=0,"",
IF(SUM($AS$47:AS831)=1,AU831,
IF($AS$1547&gt;SUM($AS$47:AS831),_xlfn.CONCAT(", ",AU831),
IF($AS$1547=SUM($AS$47:AS831),_xlfn.CONCAT(" y ",AU831)))))</f>
        <v/>
      </c>
      <c r="AU831" s="89" t="s">
        <v>7430</v>
      </c>
    </row>
    <row r="832" spans="1:47" ht="15" customHeight="1">
      <c r="A832" s="64"/>
      <c r="B832" s="11"/>
      <c r="C832" s="1021" t="s">
        <v>7431</v>
      </c>
      <c r="D832" s="890"/>
      <c r="E832" s="997"/>
      <c r="F832" s="884"/>
      <c r="G832" s="884"/>
      <c r="H832" s="884"/>
      <c r="I832" s="884"/>
      <c r="J832" s="884"/>
      <c r="K832" s="885"/>
      <c r="L832" s="1027"/>
      <c r="M832" s="884"/>
      <c r="N832" s="884"/>
      <c r="O832" s="885"/>
      <c r="P832" s="1027"/>
      <c r="Q832" s="884"/>
      <c r="R832" s="884"/>
      <c r="S832" s="885"/>
      <c r="T832" s="991"/>
      <c r="U832" s="884"/>
      <c r="V832" s="884"/>
      <c r="W832" s="885"/>
      <c r="X832" s="796"/>
      <c r="Y832" s="796"/>
      <c r="Z832" s="796"/>
      <c r="AA832" s="796"/>
      <c r="AB832" s="796"/>
      <c r="AC832" s="796"/>
      <c r="AD832" s="796"/>
      <c r="AG832" s="323" t="b">
        <f t="shared" si="120"/>
        <v>0</v>
      </c>
      <c r="AH832" s="1" t="str">
        <f t="shared" si="121"/>
        <v/>
      </c>
      <c r="AI832" s="323" t="b">
        <f t="shared" si="122"/>
        <v>0</v>
      </c>
      <c r="AJ832" s="1" t="str">
        <f t="shared" si="123"/>
        <v/>
      </c>
      <c r="AK832" s="323" t="b">
        <f t="shared" si="124"/>
        <v>0</v>
      </c>
      <c r="AL832" s="648">
        <f t="shared" si="125"/>
        <v>0</v>
      </c>
      <c r="AM832" s="293">
        <f t="shared" si="126"/>
        <v>0</v>
      </c>
      <c r="AN832" s="294" t="str">
        <f>IF(AM832=0,"",
IF(SUM($AM$47:AM832)=1,AO832,
IF($AM$1547&gt;SUM($AM$47:AM832),_xlfn.CONCAT(", ",AO832),
IF($AM$1547=SUM($AM$47:AM832),_xlfn.CONCAT(" y ",AO832)))))</f>
        <v/>
      </c>
      <c r="AO832" s="89" t="s">
        <v>7432</v>
      </c>
      <c r="AQ832" s="477">
        <f t="shared" si="127"/>
        <v>0</v>
      </c>
      <c r="AR832" s="321">
        <f t="shared" si="128"/>
        <v>0</v>
      </c>
      <c r="AS832" s="293">
        <f t="shared" si="129"/>
        <v>0</v>
      </c>
      <c r="AT832" s="294" t="str">
        <f>IF(AS832=0,"",
IF(SUM($AS$47:AS832)=1,AU832,
IF($AS$1547&gt;SUM($AS$47:AS832),_xlfn.CONCAT(", ",AU832),
IF($AS$1547=SUM($AS$47:AS832),_xlfn.CONCAT(" y ",AU832)))))</f>
        <v/>
      </c>
      <c r="AU832" s="89" t="s">
        <v>7432</v>
      </c>
    </row>
    <row r="833" spans="1:47" ht="15" customHeight="1">
      <c r="A833" s="64"/>
      <c r="B833" s="11"/>
      <c r="C833" s="1021" t="s">
        <v>7433</v>
      </c>
      <c r="D833" s="890"/>
      <c r="E833" s="997"/>
      <c r="F833" s="884"/>
      <c r="G833" s="884"/>
      <c r="H833" s="884"/>
      <c r="I833" s="884"/>
      <c r="J833" s="884"/>
      <c r="K833" s="885"/>
      <c r="L833" s="1027"/>
      <c r="M833" s="884"/>
      <c r="N833" s="884"/>
      <c r="O833" s="885"/>
      <c r="P833" s="1027"/>
      <c r="Q833" s="884"/>
      <c r="R833" s="884"/>
      <c r="S833" s="885"/>
      <c r="T833" s="991"/>
      <c r="U833" s="884"/>
      <c r="V833" s="884"/>
      <c r="W833" s="885"/>
      <c r="X833" s="796"/>
      <c r="Y833" s="796"/>
      <c r="Z833" s="796"/>
      <c r="AA833" s="796"/>
      <c r="AB833" s="796"/>
      <c r="AC833" s="796"/>
      <c r="AD833" s="796"/>
      <c r="AG833" s="323" t="b">
        <f t="shared" si="120"/>
        <v>0</v>
      </c>
      <c r="AH833" s="1" t="str">
        <f t="shared" si="121"/>
        <v/>
      </c>
      <c r="AI833" s="323" t="b">
        <f t="shared" si="122"/>
        <v>0</v>
      </c>
      <c r="AJ833" s="1" t="str">
        <f t="shared" si="123"/>
        <v/>
      </c>
      <c r="AK833" s="323" t="b">
        <f t="shared" si="124"/>
        <v>0</v>
      </c>
      <c r="AL833" s="648">
        <f t="shared" si="125"/>
        <v>0</v>
      </c>
      <c r="AM833" s="293">
        <f t="shared" si="126"/>
        <v>0</v>
      </c>
      <c r="AN833" s="294" t="str">
        <f>IF(AM833=0,"",
IF(SUM($AM$47:AM833)=1,AO833,
IF($AM$1547&gt;SUM($AM$47:AM833),_xlfn.CONCAT(", ",AO833),
IF($AM$1547=SUM($AM$47:AM833),_xlfn.CONCAT(" y ",AO833)))))</f>
        <v/>
      </c>
      <c r="AO833" s="89" t="s">
        <v>7434</v>
      </c>
      <c r="AQ833" s="477">
        <f t="shared" si="127"/>
        <v>0</v>
      </c>
      <c r="AR833" s="321">
        <f t="shared" si="128"/>
        <v>0</v>
      </c>
      <c r="AS833" s="293">
        <f t="shared" si="129"/>
        <v>0</v>
      </c>
      <c r="AT833" s="294" t="str">
        <f>IF(AS833=0,"",
IF(SUM($AS$47:AS833)=1,AU833,
IF($AS$1547&gt;SUM($AS$47:AS833),_xlfn.CONCAT(", ",AU833),
IF($AS$1547=SUM($AS$47:AS833),_xlfn.CONCAT(" y ",AU833)))))</f>
        <v/>
      </c>
      <c r="AU833" s="89" t="s">
        <v>7434</v>
      </c>
    </row>
    <row r="834" spans="1:47" ht="15" customHeight="1">
      <c r="A834" s="64"/>
      <c r="B834" s="11"/>
      <c r="C834" s="1021" t="s">
        <v>7435</v>
      </c>
      <c r="D834" s="890"/>
      <c r="E834" s="997"/>
      <c r="F834" s="884"/>
      <c r="G834" s="884"/>
      <c r="H834" s="884"/>
      <c r="I834" s="884"/>
      <c r="J834" s="884"/>
      <c r="K834" s="885"/>
      <c r="L834" s="1027"/>
      <c r="M834" s="884"/>
      <c r="N834" s="884"/>
      <c r="O834" s="885"/>
      <c r="P834" s="1027"/>
      <c r="Q834" s="884"/>
      <c r="R834" s="884"/>
      <c r="S834" s="885"/>
      <c r="T834" s="991"/>
      <c r="U834" s="884"/>
      <c r="V834" s="884"/>
      <c r="W834" s="885"/>
      <c r="X834" s="796"/>
      <c r="Y834" s="796"/>
      <c r="Z834" s="796"/>
      <c r="AA834" s="796"/>
      <c r="AB834" s="796"/>
      <c r="AC834" s="796"/>
      <c r="AD834" s="796"/>
      <c r="AG834" s="323" t="b">
        <f t="shared" si="120"/>
        <v>0</v>
      </c>
      <c r="AH834" s="1" t="str">
        <f t="shared" si="121"/>
        <v/>
      </c>
      <c r="AI834" s="323" t="b">
        <f t="shared" si="122"/>
        <v>0</v>
      </c>
      <c r="AJ834" s="1" t="str">
        <f t="shared" si="123"/>
        <v/>
      </c>
      <c r="AK834" s="323" t="b">
        <f t="shared" si="124"/>
        <v>0</v>
      </c>
      <c r="AL834" s="648">
        <f t="shared" si="125"/>
        <v>0</v>
      </c>
      <c r="AM834" s="293">
        <f t="shared" si="126"/>
        <v>0</v>
      </c>
      <c r="AN834" s="294" t="str">
        <f>IF(AM834=0,"",
IF(SUM($AM$47:AM834)=1,AO834,
IF($AM$1547&gt;SUM($AM$47:AM834),_xlfn.CONCAT(", ",AO834),
IF($AM$1547=SUM($AM$47:AM834),_xlfn.CONCAT(" y ",AO834)))))</f>
        <v/>
      </c>
      <c r="AO834" s="89" t="s">
        <v>7436</v>
      </c>
      <c r="AQ834" s="477">
        <f t="shared" si="127"/>
        <v>0</v>
      </c>
      <c r="AR834" s="321">
        <f t="shared" si="128"/>
        <v>0</v>
      </c>
      <c r="AS834" s="293">
        <f t="shared" si="129"/>
        <v>0</v>
      </c>
      <c r="AT834" s="294" t="str">
        <f>IF(AS834=0,"",
IF(SUM($AS$47:AS834)=1,AU834,
IF($AS$1547&gt;SUM($AS$47:AS834),_xlfn.CONCAT(", ",AU834),
IF($AS$1547=SUM($AS$47:AS834),_xlfn.CONCAT(" y ",AU834)))))</f>
        <v/>
      </c>
      <c r="AU834" s="89" t="s">
        <v>7436</v>
      </c>
    </row>
    <row r="835" spans="1:47" ht="15" customHeight="1">
      <c r="A835" s="64"/>
      <c r="B835" s="11"/>
      <c r="C835" s="1021" t="s">
        <v>7437</v>
      </c>
      <c r="D835" s="890"/>
      <c r="E835" s="997"/>
      <c r="F835" s="884"/>
      <c r="G835" s="884"/>
      <c r="H835" s="884"/>
      <c r="I835" s="884"/>
      <c r="J835" s="884"/>
      <c r="K835" s="885"/>
      <c r="L835" s="1027"/>
      <c r="M835" s="884"/>
      <c r="N835" s="884"/>
      <c r="O835" s="885"/>
      <c r="P835" s="1027"/>
      <c r="Q835" s="884"/>
      <c r="R835" s="884"/>
      <c r="S835" s="885"/>
      <c r="T835" s="991"/>
      <c r="U835" s="884"/>
      <c r="V835" s="884"/>
      <c r="W835" s="885"/>
      <c r="X835" s="796"/>
      <c r="Y835" s="796"/>
      <c r="Z835" s="796"/>
      <c r="AA835" s="796"/>
      <c r="AB835" s="796"/>
      <c r="AC835" s="796"/>
      <c r="AD835" s="796"/>
      <c r="AG835" s="323" t="b">
        <f t="shared" si="120"/>
        <v>0</v>
      </c>
      <c r="AH835" s="1" t="str">
        <f t="shared" si="121"/>
        <v/>
      </c>
      <c r="AI835" s="323" t="b">
        <f t="shared" si="122"/>
        <v>0</v>
      </c>
      <c r="AJ835" s="1" t="str">
        <f t="shared" si="123"/>
        <v/>
      </c>
      <c r="AK835" s="323" t="b">
        <f t="shared" si="124"/>
        <v>0</v>
      </c>
      <c r="AL835" s="648">
        <f t="shared" si="125"/>
        <v>0</v>
      </c>
      <c r="AM835" s="293">
        <f t="shared" si="126"/>
        <v>0</v>
      </c>
      <c r="AN835" s="294" t="str">
        <f>IF(AM835=0,"",
IF(SUM($AM$47:AM835)=1,AO835,
IF($AM$1547&gt;SUM($AM$47:AM835),_xlfn.CONCAT(", ",AO835),
IF($AM$1547=SUM($AM$47:AM835),_xlfn.CONCAT(" y ",AO835)))))</f>
        <v/>
      </c>
      <c r="AO835" s="89" t="s">
        <v>7438</v>
      </c>
      <c r="AQ835" s="477">
        <f t="shared" si="127"/>
        <v>0</v>
      </c>
      <c r="AR835" s="321">
        <f t="shared" si="128"/>
        <v>0</v>
      </c>
      <c r="AS835" s="293">
        <f t="shared" si="129"/>
        <v>0</v>
      </c>
      <c r="AT835" s="294" t="str">
        <f>IF(AS835=0,"",
IF(SUM($AS$47:AS835)=1,AU835,
IF($AS$1547&gt;SUM($AS$47:AS835),_xlfn.CONCAT(", ",AU835),
IF($AS$1547=SUM($AS$47:AS835),_xlfn.CONCAT(" y ",AU835)))))</f>
        <v/>
      </c>
      <c r="AU835" s="89" t="s">
        <v>7438</v>
      </c>
    </row>
    <row r="836" spans="1:47" ht="15" customHeight="1">
      <c r="A836" s="64"/>
      <c r="B836" s="11"/>
      <c r="C836" s="1021" t="s">
        <v>7439</v>
      </c>
      <c r="D836" s="890"/>
      <c r="E836" s="997"/>
      <c r="F836" s="884"/>
      <c r="G836" s="884"/>
      <c r="H836" s="884"/>
      <c r="I836" s="884"/>
      <c r="J836" s="884"/>
      <c r="K836" s="885"/>
      <c r="L836" s="1027"/>
      <c r="M836" s="884"/>
      <c r="N836" s="884"/>
      <c r="O836" s="885"/>
      <c r="P836" s="1027"/>
      <c r="Q836" s="884"/>
      <c r="R836" s="884"/>
      <c r="S836" s="885"/>
      <c r="T836" s="991"/>
      <c r="U836" s="884"/>
      <c r="V836" s="884"/>
      <c r="W836" s="885"/>
      <c r="X836" s="796"/>
      <c r="Y836" s="796"/>
      <c r="Z836" s="796"/>
      <c r="AA836" s="796"/>
      <c r="AB836" s="796"/>
      <c r="AC836" s="796"/>
      <c r="AD836" s="796"/>
      <c r="AG836" s="323" t="b">
        <f t="shared" si="120"/>
        <v>0</v>
      </c>
      <c r="AH836" s="1" t="str">
        <f t="shared" si="121"/>
        <v/>
      </c>
      <c r="AI836" s="323" t="b">
        <f t="shared" si="122"/>
        <v>0</v>
      </c>
      <c r="AJ836" s="1" t="str">
        <f t="shared" si="123"/>
        <v/>
      </c>
      <c r="AK836" s="323" t="b">
        <f t="shared" si="124"/>
        <v>0</v>
      </c>
      <c r="AL836" s="648">
        <f t="shared" si="125"/>
        <v>0</v>
      </c>
      <c r="AM836" s="293">
        <f t="shared" si="126"/>
        <v>0</v>
      </c>
      <c r="AN836" s="294" t="str">
        <f>IF(AM836=0,"",
IF(SUM($AM$47:AM836)=1,AO836,
IF($AM$1547&gt;SUM($AM$47:AM836),_xlfn.CONCAT(", ",AO836),
IF($AM$1547=SUM($AM$47:AM836),_xlfn.CONCAT(" y ",AO836)))))</f>
        <v/>
      </c>
      <c r="AO836" s="89" t="s">
        <v>7440</v>
      </c>
      <c r="AQ836" s="477">
        <f t="shared" si="127"/>
        <v>0</v>
      </c>
      <c r="AR836" s="321">
        <f t="shared" si="128"/>
        <v>0</v>
      </c>
      <c r="AS836" s="293">
        <f t="shared" si="129"/>
        <v>0</v>
      </c>
      <c r="AT836" s="294" t="str">
        <f>IF(AS836=0,"",
IF(SUM($AS$47:AS836)=1,AU836,
IF($AS$1547&gt;SUM($AS$47:AS836),_xlfn.CONCAT(", ",AU836),
IF($AS$1547=SUM($AS$47:AS836),_xlfn.CONCAT(" y ",AU836)))))</f>
        <v/>
      </c>
      <c r="AU836" s="89" t="s">
        <v>7440</v>
      </c>
    </row>
    <row r="837" spans="1:47" ht="15" customHeight="1">
      <c r="A837" s="64"/>
      <c r="B837" s="11"/>
      <c r="C837" s="1021" t="s">
        <v>7441</v>
      </c>
      <c r="D837" s="890"/>
      <c r="E837" s="997"/>
      <c r="F837" s="884"/>
      <c r="G837" s="884"/>
      <c r="H837" s="884"/>
      <c r="I837" s="884"/>
      <c r="J837" s="884"/>
      <c r="K837" s="885"/>
      <c r="L837" s="1027"/>
      <c r="M837" s="884"/>
      <c r="N837" s="884"/>
      <c r="O837" s="885"/>
      <c r="P837" s="1027"/>
      <c r="Q837" s="884"/>
      <c r="R837" s="884"/>
      <c r="S837" s="885"/>
      <c r="T837" s="991"/>
      <c r="U837" s="884"/>
      <c r="V837" s="884"/>
      <c r="W837" s="885"/>
      <c r="X837" s="796"/>
      <c r="Y837" s="796"/>
      <c r="Z837" s="796"/>
      <c r="AA837" s="796"/>
      <c r="AB837" s="796"/>
      <c r="AC837" s="796"/>
      <c r="AD837" s="796"/>
      <c r="AG837" s="323" t="b">
        <f t="shared" si="120"/>
        <v>0</v>
      </c>
      <c r="AH837" s="1" t="str">
        <f t="shared" si="121"/>
        <v/>
      </c>
      <c r="AI837" s="323" t="b">
        <f t="shared" si="122"/>
        <v>0</v>
      </c>
      <c r="AJ837" s="1" t="str">
        <f t="shared" si="123"/>
        <v/>
      </c>
      <c r="AK837" s="323" t="b">
        <f t="shared" si="124"/>
        <v>0</v>
      </c>
      <c r="AL837" s="648">
        <f t="shared" si="125"/>
        <v>0</v>
      </c>
      <c r="AM837" s="293">
        <f t="shared" si="126"/>
        <v>0</v>
      </c>
      <c r="AN837" s="294" t="str">
        <f>IF(AM837=0,"",
IF(SUM($AM$47:AM837)=1,AO837,
IF($AM$1547&gt;SUM($AM$47:AM837),_xlfn.CONCAT(", ",AO837),
IF($AM$1547=SUM($AM$47:AM837),_xlfn.CONCAT(" y ",AO837)))))</f>
        <v/>
      </c>
      <c r="AO837" s="89" t="s">
        <v>7442</v>
      </c>
      <c r="AQ837" s="477">
        <f t="shared" si="127"/>
        <v>0</v>
      </c>
      <c r="AR837" s="321">
        <f t="shared" si="128"/>
        <v>0</v>
      </c>
      <c r="AS837" s="293">
        <f t="shared" si="129"/>
        <v>0</v>
      </c>
      <c r="AT837" s="294" t="str">
        <f>IF(AS837=0,"",
IF(SUM($AS$47:AS837)=1,AU837,
IF($AS$1547&gt;SUM($AS$47:AS837),_xlfn.CONCAT(", ",AU837),
IF($AS$1547=SUM($AS$47:AS837),_xlfn.CONCAT(" y ",AU837)))))</f>
        <v/>
      </c>
      <c r="AU837" s="89" t="s">
        <v>7442</v>
      </c>
    </row>
    <row r="838" spans="1:47" ht="15" customHeight="1">
      <c r="A838" s="64"/>
      <c r="B838" s="11"/>
      <c r="C838" s="1021" t="s">
        <v>7443</v>
      </c>
      <c r="D838" s="890"/>
      <c r="E838" s="997"/>
      <c r="F838" s="884"/>
      <c r="G838" s="884"/>
      <c r="H838" s="884"/>
      <c r="I838" s="884"/>
      <c r="J838" s="884"/>
      <c r="K838" s="885"/>
      <c r="L838" s="1027"/>
      <c r="M838" s="884"/>
      <c r="N838" s="884"/>
      <c r="O838" s="885"/>
      <c r="P838" s="1027"/>
      <c r="Q838" s="884"/>
      <c r="R838" s="884"/>
      <c r="S838" s="885"/>
      <c r="T838" s="991"/>
      <c r="U838" s="884"/>
      <c r="V838" s="884"/>
      <c r="W838" s="885"/>
      <c r="X838" s="796"/>
      <c r="Y838" s="796"/>
      <c r="Z838" s="796"/>
      <c r="AA838" s="796"/>
      <c r="AB838" s="796"/>
      <c r="AC838" s="796"/>
      <c r="AD838" s="796"/>
      <c r="AG838" s="323" t="b">
        <f t="shared" si="120"/>
        <v>0</v>
      </c>
      <c r="AH838" s="1" t="str">
        <f t="shared" si="121"/>
        <v/>
      </c>
      <c r="AI838" s="323" t="b">
        <f t="shared" si="122"/>
        <v>0</v>
      </c>
      <c r="AJ838" s="1" t="str">
        <f t="shared" si="123"/>
        <v/>
      </c>
      <c r="AK838" s="323" t="b">
        <f t="shared" si="124"/>
        <v>0</v>
      </c>
      <c r="AL838" s="648">
        <f t="shared" si="125"/>
        <v>0</v>
      </c>
      <c r="AM838" s="293">
        <f t="shared" si="126"/>
        <v>0</v>
      </c>
      <c r="AN838" s="294" t="str">
        <f>IF(AM838=0,"",
IF(SUM($AM$47:AM838)=1,AO838,
IF($AM$1547&gt;SUM($AM$47:AM838),_xlfn.CONCAT(", ",AO838),
IF($AM$1547=SUM($AM$47:AM838),_xlfn.CONCAT(" y ",AO838)))))</f>
        <v/>
      </c>
      <c r="AO838" s="89" t="s">
        <v>7444</v>
      </c>
      <c r="AQ838" s="477">
        <f t="shared" si="127"/>
        <v>0</v>
      </c>
      <c r="AR838" s="321">
        <f t="shared" si="128"/>
        <v>0</v>
      </c>
      <c r="AS838" s="293">
        <f t="shared" si="129"/>
        <v>0</v>
      </c>
      <c r="AT838" s="294" t="str">
        <f>IF(AS838=0,"",
IF(SUM($AS$47:AS838)=1,AU838,
IF($AS$1547&gt;SUM($AS$47:AS838),_xlfn.CONCAT(", ",AU838),
IF($AS$1547=SUM($AS$47:AS838),_xlfn.CONCAT(" y ",AU838)))))</f>
        <v/>
      </c>
      <c r="AU838" s="89" t="s">
        <v>7444</v>
      </c>
    </row>
    <row r="839" spans="1:47" ht="15" customHeight="1">
      <c r="A839" s="64"/>
      <c r="B839" s="11"/>
      <c r="C839" s="1021" t="s">
        <v>7445</v>
      </c>
      <c r="D839" s="890"/>
      <c r="E839" s="997"/>
      <c r="F839" s="884"/>
      <c r="G839" s="884"/>
      <c r="H839" s="884"/>
      <c r="I839" s="884"/>
      <c r="J839" s="884"/>
      <c r="K839" s="885"/>
      <c r="L839" s="1027"/>
      <c r="M839" s="884"/>
      <c r="N839" s="884"/>
      <c r="O839" s="885"/>
      <c r="P839" s="1027"/>
      <c r="Q839" s="884"/>
      <c r="R839" s="884"/>
      <c r="S839" s="885"/>
      <c r="T839" s="991"/>
      <c r="U839" s="884"/>
      <c r="V839" s="884"/>
      <c r="W839" s="885"/>
      <c r="X839" s="796"/>
      <c r="Y839" s="796"/>
      <c r="Z839" s="796"/>
      <c r="AA839" s="796"/>
      <c r="AB839" s="796"/>
      <c r="AC839" s="796"/>
      <c r="AD839" s="796"/>
      <c r="AG839" s="323" t="b">
        <f t="shared" si="120"/>
        <v>0</v>
      </c>
      <c r="AH839" s="1" t="str">
        <f t="shared" si="121"/>
        <v/>
      </c>
      <c r="AI839" s="323" t="b">
        <f t="shared" si="122"/>
        <v>0</v>
      </c>
      <c r="AJ839" s="1" t="str">
        <f t="shared" si="123"/>
        <v/>
      </c>
      <c r="AK839" s="323" t="b">
        <f t="shared" si="124"/>
        <v>0</v>
      </c>
      <c r="AL839" s="648">
        <f t="shared" si="125"/>
        <v>0</v>
      </c>
      <c r="AM839" s="293">
        <f t="shared" si="126"/>
        <v>0</v>
      </c>
      <c r="AN839" s="294" t="str">
        <f>IF(AM839=0,"",
IF(SUM($AM$47:AM839)=1,AO839,
IF($AM$1547&gt;SUM($AM$47:AM839),_xlfn.CONCAT(", ",AO839),
IF($AM$1547=SUM($AM$47:AM839),_xlfn.CONCAT(" y ",AO839)))))</f>
        <v/>
      </c>
      <c r="AO839" s="89" t="s">
        <v>7446</v>
      </c>
      <c r="AQ839" s="477">
        <f t="shared" si="127"/>
        <v>0</v>
      </c>
      <c r="AR839" s="321">
        <f t="shared" si="128"/>
        <v>0</v>
      </c>
      <c r="AS839" s="293">
        <f t="shared" si="129"/>
        <v>0</v>
      </c>
      <c r="AT839" s="294" t="str">
        <f>IF(AS839=0,"",
IF(SUM($AS$47:AS839)=1,AU839,
IF($AS$1547&gt;SUM($AS$47:AS839),_xlfn.CONCAT(", ",AU839),
IF($AS$1547=SUM($AS$47:AS839),_xlfn.CONCAT(" y ",AU839)))))</f>
        <v/>
      </c>
      <c r="AU839" s="89" t="s">
        <v>7446</v>
      </c>
    </row>
    <row r="840" spans="1:47" ht="15" customHeight="1">
      <c r="A840" s="64"/>
      <c r="B840" s="11"/>
      <c r="C840" s="1021" t="s">
        <v>7447</v>
      </c>
      <c r="D840" s="890"/>
      <c r="E840" s="997"/>
      <c r="F840" s="884"/>
      <c r="G840" s="884"/>
      <c r="H840" s="884"/>
      <c r="I840" s="884"/>
      <c r="J840" s="884"/>
      <c r="K840" s="885"/>
      <c r="L840" s="1027"/>
      <c r="M840" s="884"/>
      <c r="N840" s="884"/>
      <c r="O840" s="885"/>
      <c r="P840" s="1027"/>
      <c r="Q840" s="884"/>
      <c r="R840" s="884"/>
      <c r="S840" s="885"/>
      <c r="T840" s="991"/>
      <c r="U840" s="884"/>
      <c r="V840" s="884"/>
      <c r="W840" s="885"/>
      <c r="X840" s="796"/>
      <c r="Y840" s="796"/>
      <c r="Z840" s="796"/>
      <c r="AA840" s="796"/>
      <c r="AB840" s="796"/>
      <c r="AC840" s="796"/>
      <c r="AD840" s="796"/>
      <c r="AG840" s="323" t="b">
        <f t="shared" si="120"/>
        <v>0</v>
      </c>
      <c r="AH840" s="1" t="str">
        <f t="shared" si="121"/>
        <v/>
      </c>
      <c r="AI840" s="323" t="b">
        <f t="shared" si="122"/>
        <v>0</v>
      </c>
      <c r="AJ840" s="1" t="str">
        <f t="shared" si="123"/>
        <v/>
      </c>
      <c r="AK840" s="323" t="b">
        <f t="shared" si="124"/>
        <v>0</v>
      </c>
      <c r="AL840" s="648">
        <f t="shared" si="125"/>
        <v>0</v>
      </c>
      <c r="AM840" s="293">
        <f t="shared" si="126"/>
        <v>0</v>
      </c>
      <c r="AN840" s="294" t="str">
        <f>IF(AM840=0,"",
IF(SUM($AM$47:AM840)=1,AO840,
IF($AM$1547&gt;SUM($AM$47:AM840),_xlfn.CONCAT(", ",AO840),
IF($AM$1547=SUM($AM$47:AM840),_xlfn.CONCAT(" y ",AO840)))))</f>
        <v/>
      </c>
      <c r="AO840" s="89" t="s">
        <v>7448</v>
      </c>
      <c r="AQ840" s="477">
        <f t="shared" si="127"/>
        <v>0</v>
      </c>
      <c r="AR840" s="321">
        <f t="shared" si="128"/>
        <v>0</v>
      </c>
      <c r="AS840" s="293">
        <f t="shared" si="129"/>
        <v>0</v>
      </c>
      <c r="AT840" s="294" t="str">
        <f>IF(AS840=0,"",
IF(SUM($AS$47:AS840)=1,AU840,
IF($AS$1547&gt;SUM($AS$47:AS840),_xlfn.CONCAT(", ",AU840),
IF($AS$1547=SUM($AS$47:AS840),_xlfn.CONCAT(" y ",AU840)))))</f>
        <v/>
      </c>
      <c r="AU840" s="89" t="s">
        <v>7448</v>
      </c>
    </row>
    <row r="841" spans="1:47" ht="15" customHeight="1">
      <c r="A841" s="64"/>
      <c r="B841" s="11"/>
      <c r="C841" s="1021" t="s">
        <v>7449</v>
      </c>
      <c r="D841" s="890"/>
      <c r="E841" s="997"/>
      <c r="F841" s="884"/>
      <c r="G841" s="884"/>
      <c r="H841" s="884"/>
      <c r="I841" s="884"/>
      <c r="J841" s="884"/>
      <c r="K841" s="885"/>
      <c r="L841" s="1027"/>
      <c r="M841" s="884"/>
      <c r="N841" s="884"/>
      <c r="O841" s="885"/>
      <c r="P841" s="1027"/>
      <c r="Q841" s="884"/>
      <c r="R841" s="884"/>
      <c r="S841" s="885"/>
      <c r="T841" s="991"/>
      <c r="U841" s="884"/>
      <c r="V841" s="884"/>
      <c r="W841" s="885"/>
      <c r="X841" s="796"/>
      <c r="Y841" s="796"/>
      <c r="Z841" s="796"/>
      <c r="AA841" s="796"/>
      <c r="AB841" s="796"/>
      <c r="AC841" s="796"/>
      <c r="AD841" s="796"/>
      <c r="AG841" s="323" t="b">
        <f t="shared" si="120"/>
        <v>0</v>
      </c>
      <c r="AH841" s="1" t="str">
        <f t="shared" si="121"/>
        <v/>
      </c>
      <c r="AI841" s="323" t="b">
        <f t="shared" si="122"/>
        <v>0</v>
      </c>
      <c r="AJ841" s="1" t="str">
        <f t="shared" si="123"/>
        <v/>
      </c>
      <c r="AK841" s="323" t="b">
        <f t="shared" si="124"/>
        <v>0</v>
      </c>
      <c r="AL841" s="648">
        <f t="shared" si="125"/>
        <v>0</v>
      </c>
      <c r="AM841" s="293">
        <f t="shared" si="126"/>
        <v>0</v>
      </c>
      <c r="AN841" s="294" t="str">
        <f>IF(AM841=0,"",
IF(SUM($AM$47:AM841)=1,AO841,
IF($AM$1547&gt;SUM($AM$47:AM841),_xlfn.CONCAT(", ",AO841),
IF($AM$1547=SUM($AM$47:AM841),_xlfn.CONCAT(" y ",AO841)))))</f>
        <v/>
      </c>
      <c r="AO841" s="89" t="s">
        <v>7450</v>
      </c>
      <c r="AQ841" s="477">
        <f t="shared" si="127"/>
        <v>0</v>
      </c>
      <c r="AR841" s="321">
        <f t="shared" si="128"/>
        <v>0</v>
      </c>
      <c r="AS841" s="293">
        <f t="shared" si="129"/>
        <v>0</v>
      </c>
      <c r="AT841" s="294" t="str">
        <f>IF(AS841=0,"",
IF(SUM($AS$47:AS841)=1,AU841,
IF($AS$1547&gt;SUM($AS$47:AS841),_xlfn.CONCAT(", ",AU841),
IF($AS$1547=SUM($AS$47:AS841),_xlfn.CONCAT(" y ",AU841)))))</f>
        <v/>
      </c>
      <c r="AU841" s="89" t="s">
        <v>7450</v>
      </c>
    </row>
    <row r="842" spans="1:47" ht="15" customHeight="1">
      <c r="A842" s="64"/>
      <c r="B842" s="11"/>
      <c r="C842" s="1021" t="s">
        <v>7451</v>
      </c>
      <c r="D842" s="890"/>
      <c r="E842" s="997"/>
      <c r="F842" s="884"/>
      <c r="G842" s="884"/>
      <c r="H842" s="884"/>
      <c r="I842" s="884"/>
      <c r="J842" s="884"/>
      <c r="K842" s="885"/>
      <c r="L842" s="1027"/>
      <c r="M842" s="884"/>
      <c r="N842" s="884"/>
      <c r="O842" s="885"/>
      <c r="P842" s="1027"/>
      <c r="Q842" s="884"/>
      <c r="R842" s="884"/>
      <c r="S842" s="885"/>
      <c r="T842" s="991"/>
      <c r="U842" s="884"/>
      <c r="V842" s="884"/>
      <c r="W842" s="885"/>
      <c r="X842" s="796"/>
      <c r="Y842" s="796"/>
      <c r="Z842" s="796"/>
      <c r="AA842" s="796"/>
      <c r="AB842" s="796"/>
      <c r="AC842" s="796"/>
      <c r="AD842" s="796"/>
      <c r="AG842" s="323" t="b">
        <f t="shared" si="120"/>
        <v>0</v>
      </c>
      <c r="AH842" s="1" t="str">
        <f t="shared" si="121"/>
        <v/>
      </c>
      <c r="AI842" s="323" t="b">
        <f t="shared" si="122"/>
        <v>0</v>
      </c>
      <c r="AJ842" s="1" t="str">
        <f t="shared" si="123"/>
        <v/>
      </c>
      <c r="AK842" s="323" t="b">
        <f t="shared" si="124"/>
        <v>0</v>
      </c>
      <c r="AL842" s="648">
        <f t="shared" si="125"/>
        <v>0</v>
      </c>
      <c r="AM842" s="293">
        <f t="shared" si="126"/>
        <v>0</v>
      </c>
      <c r="AN842" s="294" t="str">
        <f>IF(AM842=0,"",
IF(SUM($AM$47:AM842)=1,AO842,
IF($AM$1547&gt;SUM($AM$47:AM842),_xlfn.CONCAT(", ",AO842),
IF($AM$1547=SUM($AM$47:AM842),_xlfn.CONCAT(" y ",AO842)))))</f>
        <v/>
      </c>
      <c r="AO842" s="89" t="s">
        <v>7452</v>
      </c>
      <c r="AQ842" s="477">
        <f t="shared" si="127"/>
        <v>0</v>
      </c>
      <c r="AR842" s="321">
        <f t="shared" si="128"/>
        <v>0</v>
      </c>
      <c r="AS842" s="293">
        <f t="shared" si="129"/>
        <v>0</v>
      </c>
      <c r="AT842" s="294" t="str">
        <f>IF(AS842=0,"",
IF(SUM($AS$47:AS842)=1,AU842,
IF($AS$1547&gt;SUM($AS$47:AS842),_xlfn.CONCAT(", ",AU842),
IF($AS$1547=SUM($AS$47:AS842),_xlfn.CONCAT(" y ",AU842)))))</f>
        <v/>
      </c>
      <c r="AU842" s="89" t="s">
        <v>7452</v>
      </c>
    </row>
    <row r="843" spans="1:47" ht="15" customHeight="1">
      <c r="A843" s="64"/>
      <c r="B843" s="11"/>
      <c r="C843" s="1021" t="s">
        <v>7453</v>
      </c>
      <c r="D843" s="890"/>
      <c r="E843" s="997"/>
      <c r="F843" s="884"/>
      <c r="G843" s="884"/>
      <c r="H843" s="884"/>
      <c r="I843" s="884"/>
      <c r="J843" s="884"/>
      <c r="K843" s="885"/>
      <c r="L843" s="1027"/>
      <c r="M843" s="884"/>
      <c r="N843" s="884"/>
      <c r="O843" s="885"/>
      <c r="P843" s="1027"/>
      <c r="Q843" s="884"/>
      <c r="R843" s="884"/>
      <c r="S843" s="885"/>
      <c r="T843" s="991"/>
      <c r="U843" s="884"/>
      <c r="V843" s="884"/>
      <c r="W843" s="885"/>
      <c r="X843" s="796"/>
      <c r="Y843" s="796"/>
      <c r="Z843" s="796"/>
      <c r="AA843" s="796"/>
      <c r="AB843" s="796"/>
      <c r="AC843" s="796"/>
      <c r="AD843" s="796"/>
      <c r="AG843" s="323" t="b">
        <f t="shared" si="120"/>
        <v>0</v>
      </c>
      <c r="AH843" s="1" t="str">
        <f t="shared" si="121"/>
        <v/>
      </c>
      <c r="AI843" s="323" t="b">
        <f t="shared" si="122"/>
        <v>0</v>
      </c>
      <c r="AJ843" s="1" t="str">
        <f t="shared" si="123"/>
        <v/>
      </c>
      <c r="AK843" s="323" t="b">
        <f t="shared" si="124"/>
        <v>0</v>
      </c>
      <c r="AL843" s="648">
        <f t="shared" si="125"/>
        <v>0</v>
      </c>
      <c r="AM843" s="293">
        <f t="shared" si="126"/>
        <v>0</v>
      </c>
      <c r="AN843" s="294" t="str">
        <f>IF(AM843=0,"",
IF(SUM($AM$47:AM843)=1,AO843,
IF($AM$1547&gt;SUM($AM$47:AM843),_xlfn.CONCAT(", ",AO843),
IF($AM$1547=SUM($AM$47:AM843),_xlfn.CONCAT(" y ",AO843)))))</f>
        <v/>
      </c>
      <c r="AO843" s="89" t="s">
        <v>7454</v>
      </c>
      <c r="AQ843" s="477">
        <f t="shared" si="127"/>
        <v>0</v>
      </c>
      <c r="AR843" s="321">
        <f t="shared" si="128"/>
        <v>0</v>
      </c>
      <c r="AS843" s="293">
        <f t="shared" si="129"/>
        <v>0</v>
      </c>
      <c r="AT843" s="294" t="str">
        <f>IF(AS843=0,"",
IF(SUM($AS$47:AS843)=1,AU843,
IF($AS$1547&gt;SUM($AS$47:AS843),_xlfn.CONCAT(", ",AU843),
IF($AS$1547=SUM($AS$47:AS843),_xlfn.CONCAT(" y ",AU843)))))</f>
        <v/>
      </c>
      <c r="AU843" s="89" t="s">
        <v>7454</v>
      </c>
    </row>
    <row r="844" spans="1:47" ht="15" customHeight="1">
      <c r="A844" s="64"/>
      <c r="B844" s="11"/>
      <c r="C844" s="1021" t="s">
        <v>7455</v>
      </c>
      <c r="D844" s="890"/>
      <c r="E844" s="997"/>
      <c r="F844" s="884"/>
      <c r="G844" s="884"/>
      <c r="H844" s="884"/>
      <c r="I844" s="884"/>
      <c r="J844" s="884"/>
      <c r="K844" s="885"/>
      <c r="L844" s="1027"/>
      <c r="M844" s="884"/>
      <c r="N844" s="884"/>
      <c r="O844" s="885"/>
      <c r="P844" s="1027"/>
      <c r="Q844" s="884"/>
      <c r="R844" s="884"/>
      <c r="S844" s="885"/>
      <c r="T844" s="991"/>
      <c r="U844" s="884"/>
      <c r="V844" s="884"/>
      <c r="W844" s="885"/>
      <c r="X844" s="796"/>
      <c r="Y844" s="796"/>
      <c r="Z844" s="796"/>
      <c r="AA844" s="796"/>
      <c r="AB844" s="796"/>
      <c r="AC844" s="796"/>
      <c r="AD844" s="796"/>
      <c r="AG844" s="323" t="b">
        <f t="shared" si="120"/>
        <v>0</v>
      </c>
      <c r="AH844" s="1" t="str">
        <f t="shared" si="121"/>
        <v/>
      </c>
      <c r="AI844" s="323" t="b">
        <f t="shared" si="122"/>
        <v>0</v>
      </c>
      <c r="AJ844" s="1" t="str">
        <f t="shared" si="123"/>
        <v/>
      </c>
      <c r="AK844" s="323" t="b">
        <f t="shared" si="124"/>
        <v>0</v>
      </c>
      <c r="AL844" s="648">
        <f t="shared" si="125"/>
        <v>0</v>
      </c>
      <c r="AM844" s="293">
        <f t="shared" si="126"/>
        <v>0</v>
      </c>
      <c r="AN844" s="294" t="str">
        <f>IF(AM844=0,"",
IF(SUM($AM$47:AM844)=1,AO844,
IF($AM$1547&gt;SUM($AM$47:AM844),_xlfn.CONCAT(", ",AO844),
IF($AM$1547=SUM($AM$47:AM844),_xlfn.CONCAT(" y ",AO844)))))</f>
        <v/>
      </c>
      <c r="AO844" s="89" t="s">
        <v>7456</v>
      </c>
      <c r="AQ844" s="477">
        <f t="shared" si="127"/>
        <v>0</v>
      </c>
      <c r="AR844" s="321">
        <f t="shared" si="128"/>
        <v>0</v>
      </c>
      <c r="AS844" s="293">
        <f t="shared" si="129"/>
        <v>0</v>
      </c>
      <c r="AT844" s="294" t="str">
        <f>IF(AS844=0,"",
IF(SUM($AS$47:AS844)=1,AU844,
IF($AS$1547&gt;SUM($AS$47:AS844),_xlfn.CONCAT(", ",AU844),
IF($AS$1547=SUM($AS$47:AS844),_xlfn.CONCAT(" y ",AU844)))))</f>
        <v/>
      </c>
      <c r="AU844" s="89" t="s">
        <v>7456</v>
      </c>
    </row>
    <row r="845" spans="1:47" ht="15" customHeight="1">
      <c r="A845" s="64"/>
      <c r="B845" s="11"/>
      <c r="C845" s="1021" t="s">
        <v>7457</v>
      </c>
      <c r="D845" s="890"/>
      <c r="E845" s="997"/>
      <c r="F845" s="884"/>
      <c r="G845" s="884"/>
      <c r="H845" s="884"/>
      <c r="I845" s="884"/>
      <c r="J845" s="884"/>
      <c r="K845" s="885"/>
      <c r="L845" s="1027"/>
      <c r="M845" s="884"/>
      <c r="N845" s="884"/>
      <c r="O845" s="885"/>
      <c r="P845" s="1027"/>
      <c r="Q845" s="884"/>
      <c r="R845" s="884"/>
      <c r="S845" s="885"/>
      <c r="T845" s="991"/>
      <c r="U845" s="884"/>
      <c r="V845" s="884"/>
      <c r="W845" s="885"/>
      <c r="X845" s="796"/>
      <c r="Y845" s="796"/>
      <c r="Z845" s="796"/>
      <c r="AA845" s="796"/>
      <c r="AB845" s="796"/>
      <c r="AC845" s="796"/>
      <c r="AD845" s="796"/>
      <c r="AG845" s="323" t="b">
        <f t="shared" si="120"/>
        <v>0</v>
      </c>
      <c r="AH845" s="1" t="str">
        <f t="shared" si="121"/>
        <v/>
      </c>
      <c r="AI845" s="323" t="b">
        <f t="shared" si="122"/>
        <v>0</v>
      </c>
      <c r="AJ845" s="1" t="str">
        <f t="shared" si="123"/>
        <v/>
      </c>
      <c r="AK845" s="323" t="b">
        <f t="shared" si="124"/>
        <v>0</v>
      </c>
      <c r="AL845" s="648">
        <f t="shared" si="125"/>
        <v>0</v>
      </c>
      <c r="AM845" s="293">
        <f t="shared" si="126"/>
        <v>0</v>
      </c>
      <c r="AN845" s="294" t="str">
        <f>IF(AM845=0,"",
IF(SUM($AM$47:AM845)=1,AO845,
IF($AM$1547&gt;SUM($AM$47:AM845),_xlfn.CONCAT(", ",AO845),
IF($AM$1547=SUM($AM$47:AM845),_xlfn.CONCAT(" y ",AO845)))))</f>
        <v/>
      </c>
      <c r="AO845" s="89" t="s">
        <v>7458</v>
      </c>
      <c r="AQ845" s="477">
        <f t="shared" si="127"/>
        <v>0</v>
      </c>
      <c r="AR845" s="321">
        <f t="shared" si="128"/>
        <v>0</v>
      </c>
      <c r="AS845" s="293">
        <f t="shared" si="129"/>
        <v>0</v>
      </c>
      <c r="AT845" s="294" t="str">
        <f>IF(AS845=0,"",
IF(SUM($AS$47:AS845)=1,AU845,
IF($AS$1547&gt;SUM($AS$47:AS845),_xlfn.CONCAT(", ",AU845),
IF($AS$1547=SUM($AS$47:AS845),_xlfn.CONCAT(" y ",AU845)))))</f>
        <v/>
      </c>
      <c r="AU845" s="89" t="s">
        <v>7458</v>
      </c>
    </row>
    <row r="846" spans="1:47" ht="15" customHeight="1">
      <c r="A846" s="64"/>
      <c r="B846" s="11"/>
      <c r="C846" s="1021" t="s">
        <v>7459</v>
      </c>
      <c r="D846" s="890"/>
      <c r="E846" s="997"/>
      <c r="F846" s="884"/>
      <c r="G846" s="884"/>
      <c r="H846" s="884"/>
      <c r="I846" s="884"/>
      <c r="J846" s="884"/>
      <c r="K846" s="885"/>
      <c r="L846" s="1027"/>
      <c r="M846" s="884"/>
      <c r="N846" s="884"/>
      <c r="O846" s="885"/>
      <c r="P846" s="1027"/>
      <c r="Q846" s="884"/>
      <c r="R846" s="884"/>
      <c r="S846" s="885"/>
      <c r="T846" s="991"/>
      <c r="U846" s="884"/>
      <c r="V846" s="884"/>
      <c r="W846" s="885"/>
      <c r="X846" s="796"/>
      <c r="Y846" s="796"/>
      <c r="Z846" s="796"/>
      <c r="AA846" s="796"/>
      <c r="AB846" s="796"/>
      <c r="AC846" s="796"/>
      <c r="AD846" s="796"/>
      <c r="AG846" s="323" t="b">
        <f t="shared" si="120"/>
        <v>0</v>
      </c>
      <c r="AH846" s="1" t="str">
        <f t="shared" si="121"/>
        <v/>
      </c>
      <c r="AI846" s="323" t="b">
        <f t="shared" si="122"/>
        <v>0</v>
      </c>
      <c r="AJ846" s="1" t="str">
        <f t="shared" si="123"/>
        <v/>
      </c>
      <c r="AK846" s="323" t="b">
        <f t="shared" si="124"/>
        <v>0</v>
      </c>
      <c r="AL846" s="648">
        <f t="shared" si="125"/>
        <v>0</v>
      </c>
      <c r="AM846" s="293">
        <f t="shared" si="126"/>
        <v>0</v>
      </c>
      <c r="AN846" s="294" t="str">
        <f>IF(AM846=0,"",
IF(SUM($AM$47:AM846)=1,AO846,
IF($AM$1547&gt;SUM($AM$47:AM846),_xlfn.CONCAT(", ",AO846),
IF($AM$1547=SUM($AM$47:AM846),_xlfn.CONCAT(" y ",AO846)))))</f>
        <v/>
      </c>
      <c r="AO846" s="89" t="s">
        <v>7460</v>
      </c>
      <c r="AQ846" s="477">
        <f t="shared" si="127"/>
        <v>0</v>
      </c>
      <c r="AR846" s="321">
        <f t="shared" si="128"/>
        <v>0</v>
      </c>
      <c r="AS846" s="293">
        <f t="shared" si="129"/>
        <v>0</v>
      </c>
      <c r="AT846" s="294" t="str">
        <f>IF(AS846=0,"",
IF(SUM($AS$47:AS846)=1,AU846,
IF($AS$1547&gt;SUM($AS$47:AS846),_xlfn.CONCAT(", ",AU846),
IF($AS$1547=SUM($AS$47:AS846),_xlfn.CONCAT(" y ",AU846)))))</f>
        <v/>
      </c>
      <c r="AU846" s="89" t="s">
        <v>7460</v>
      </c>
    </row>
    <row r="847" spans="1:47" ht="15" customHeight="1">
      <c r="A847" s="64"/>
      <c r="B847" s="11"/>
      <c r="C847" s="1021" t="s">
        <v>7461</v>
      </c>
      <c r="D847" s="890"/>
      <c r="E847" s="997"/>
      <c r="F847" s="884"/>
      <c r="G847" s="884"/>
      <c r="H847" s="884"/>
      <c r="I847" s="884"/>
      <c r="J847" s="884"/>
      <c r="K847" s="885"/>
      <c r="L847" s="1027"/>
      <c r="M847" s="884"/>
      <c r="N847" s="884"/>
      <c r="O847" s="885"/>
      <c r="P847" s="1027"/>
      <c r="Q847" s="884"/>
      <c r="R847" s="884"/>
      <c r="S847" s="885"/>
      <c r="T847" s="991"/>
      <c r="U847" s="884"/>
      <c r="V847" s="884"/>
      <c r="W847" s="885"/>
      <c r="X847" s="796"/>
      <c r="Y847" s="796"/>
      <c r="Z847" s="796"/>
      <c r="AA847" s="796"/>
      <c r="AB847" s="796"/>
      <c r="AC847" s="796"/>
      <c r="AD847" s="796"/>
      <c r="AG847" s="323" t="b">
        <f t="shared" si="120"/>
        <v>0</v>
      </c>
      <c r="AH847" s="1" t="str">
        <f t="shared" si="121"/>
        <v/>
      </c>
      <c r="AI847" s="323" t="b">
        <f t="shared" si="122"/>
        <v>0</v>
      </c>
      <c r="AJ847" s="1" t="str">
        <f t="shared" si="123"/>
        <v/>
      </c>
      <c r="AK847" s="323" t="b">
        <f t="shared" si="124"/>
        <v>0</v>
      </c>
      <c r="AL847" s="648">
        <f t="shared" si="125"/>
        <v>0</v>
      </c>
      <c r="AM847" s="293">
        <f t="shared" si="126"/>
        <v>0</v>
      </c>
      <c r="AN847" s="294" t="str">
        <f>IF(AM847=0,"",
IF(SUM($AM$47:AM847)=1,AO847,
IF($AM$1547&gt;SUM($AM$47:AM847),_xlfn.CONCAT(", ",AO847),
IF($AM$1547=SUM($AM$47:AM847),_xlfn.CONCAT(" y ",AO847)))))</f>
        <v/>
      </c>
      <c r="AO847" s="89" t="s">
        <v>7462</v>
      </c>
      <c r="AQ847" s="477">
        <f t="shared" si="127"/>
        <v>0</v>
      </c>
      <c r="AR847" s="321">
        <f t="shared" si="128"/>
        <v>0</v>
      </c>
      <c r="AS847" s="293">
        <f t="shared" si="129"/>
        <v>0</v>
      </c>
      <c r="AT847" s="294" t="str">
        <f>IF(AS847=0,"",
IF(SUM($AS$47:AS847)=1,AU847,
IF($AS$1547&gt;SUM($AS$47:AS847),_xlfn.CONCAT(", ",AU847),
IF($AS$1547=SUM($AS$47:AS847),_xlfn.CONCAT(" y ",AU847)))))</f>
        <v/>
      </c>
      <c r="AU847" s="89" t="s">
        <v>7462</v>
      </c>
    </row>
    <row r="848" spans="1:47" ht="15" customHeight="1">
      <c r="A848" s="64"/>
      <c r="B848" s="11"/>
      <c r="C848" s="1021" t="s">
        <v>7463</v>
      </c>
      <c r="D848" s="890"/>
      <c r="E848" s="997"/>
      <c r="F848" s="884"/>
      <c r="G848" s="884"/>
      <c r="H848" s="884"/>
      <c r="I848" s="884"/>
      <c r="J848" s="884"/>
      <c r="K848" s="885"/>
      <c r="L848" s="1027"/>
      <c r="M848" s="884"/>
      <c r="N848" s="884"/>
      <c r="O848" s="885"/>
      <c r="P848" s="1027"/>
      <c r="Q848" s="884"/>
      <c r="R848" s="884"/>
      <c r="S848" s="885"/>
      <c r="T848" s="991"/>
      <c r="U848" s="884"/>
      <c r="V848" s="884"/>
      <c r="W848" s="885"/>
      <c r="X848" s="796"/>
      <c r="Y848" s="796"/>
      <c r="Z848" s="796"/>
      <c r="AA848" s="796"/>
      <c r="AB848" s="796"/>
      <c r="AC848" s="796"/>
      <c r="AD848" s="796"/>
      <c r="AG848" s="323" t="b">
        <f t="shared" si="120"/>
        <v>0</v>
      </c>
      <c r="AH848" s="1" t="str">
        <f t="shared" si="121"/>
        <v/>
      </c>
      <c r="AI848" s="323" t="b">
        <f t="shared" si="122"/>
        <v>0</v>
      </c>
      <c r="AJ848" s="1" t="str">
        <f t="shared" si="123"/>
        <v/>
      </c>
      <c r="AK848" s="323" t="b">
        <f t="shared" si="124"/>
        <v>0</v>
      </c>
      <c r="AL848" s="648">
        <f t="shared" si="125"/>
        <v>0</v>
      </c>
      <c r="AM848" s="293">
        <f t="shared" si="126"/>
        <v>0</v>
      </c>
      <c r="AN848" s="294" t="str">
        <f>IF(AM848=0,"",
IF(SUM($AM$47:AM848)=1,AO848,
IF($AM$1547&gt;SUM($AM$47:AM848),_xlfn.CONCAT(", ",AO848),
IF($AM$1547=SUM($AM$47:AM848),_xlfn.CONCAT(" y ",AO848)))))</f>
        <v/>
      </c>
      <c r="AO848" s="89" t="s">
        <v>7464</v>
      </c>
      <c r="AQ848" s="477">
        <f t="shared" si="127"/>
        <v>0</v>
      </c>
      <c r="AR848" s="321">
        <f t="shared" si="128"/>
        <v>0</v>
      </c>
      <c r="AS848" s="293">
        <f t="shared" si="129"/>
        <v>0</v>
      </c>
      <c r="AT848" s="294" t="str">
        <f>IF(AS848=0,"",
IF(SUM($AS$47:AS848)=1,AU848,
IF($AS$1547&gt;SUM($AS$47:AS848),_xlfn.CONCAT(", ",AU848),
IF($AS$1547=SUM($AS$47:AS848),_xlfn.CONCAT(" y ",AU848)))))</f>
        <v/>
      </c>
      <c r="AU848" s="89" t="s">
        <v>7464</v>
      </c>
    </row>
    <row r="849" spans="1:47" ht="15" customHeight="1">
      <c r="A849" s="64"/>
      <c r="B849" s="11"/>
      <c r="C849" s="1021" t="s">
        <v>7465</v>
      </c>
      <c r="D849" s="890"/>
      <c r="E849" s="997"/>
      <c r="F849" s="884"/>
      <c r="G849" s="884"/>
      <c r="H849" s="884"/>
      <c r="I849" s="884"/>
      <c r="J849" s="884"/>
      <c r="K849" s="885"/>
      <c r="L849" s="1027"/>
      <c r="M849" s="884"/>
      <c r="N849" s="884"/>
      <c r="O849" s="885"/>
      <c r="P849" s="1027"/>
      <c r="Q849" s="884"/>
      <c r="R849" s="884"/>
      <c r="S849" s="885"/>
      <c r="T849" s="991"/>
      <c r="U849" s="884"/>
      <c r="V849" s="884"/>
      <c r="W849" s="885"/>
      <c r="X849" s="796"/>
      <c r="Y849" s="796"/>
      <c r="Z849" s="796"/>
      <c r="AA849" s="796"/>
      <c r="AB849" s="796"/>
      <c r="AC849" s="796"/>
      <c r="AD849" s="796"/>
      <c r="AG849" s="323" t="b">
        <f t="shared" si="120"/>
        <v>0</v>
      </c>
      <c r="AH849" s="1" t="str">
        <f t="shared" si="121"/>
        <v/>
      </c>
      <c r="AI849" s="323" t="b">
        <f t="shared" si="122"/>
        <v>0</v>
      </c>
      <c r="AJ849" s="1" t="str">
        <f t="shared" si="123"/>
        <v/>
      </c>
      <c r="AK849" s="323" t="b">
        <f t="shared" si="124"/>
        <v>0</v>
      </c>
      <c r="AL849" s="648">
        <f t="shared" si="125"/>
        <v>0</v>
      </c>
      <c r="AM849" s="293">
        <f t="shared" si="126"/>
        <v>0</v>
      </c>
      <c r="AN849" s="294" t="str">
        <f>IF(AM849=0,"",
IF(SUM($AM$47:AM849)=1,AO849,
IF($AM$1547&gt;SUM($AM$47:AM849),_xlfn.CONCAT(", ",AO849),
IF($AM$1547=SUM($AM$47:AM849),_xlfn.CONCAT(" y ",AO849)))))</f>
        <v/>
      </c>
      <c r="AO849" s="89" t="s">
        <v>7466</v>
      </c>
      <c r="AQ849" s="477">
        <f t="shared" si="127"/>
        <v>0</v>
      </c>
      <c r="AR849" s="321">
        <f t="shared" si="128"/>
        <v>0</v>
      </c>
      <c r="AS849" s="293">
        <f t="shared" si="129"/>
        <v>0</v>
      </c>
      <c r="AT849" s="294" t="str">
        <f>IF(AS849=0,"",
IF(SUM($AS$47:AS849)=1,AU849,
IF($AS$1547&gt;SUM($AS$47:AS849),_xlfn.CONCAT(", ",AU849),
IF($AS$1547=SUM($AS$47:AS849),_xlfn.CONCAT(" y ",AU849)))))</f>
        <v/>
      </c>
      <c r="AU849" s="89" t="s">
        <v>7466</v>
      </c>
    </row>
    <row r="850" spans="1:47" ht="15" customHeight="1">
      <c r="A850" s="64"/>
      <c r="B850" s="11"/>
      <c r="C850" s="1021" t="s">
        <v>7467</v>
      </c>
      <c r="D850" s="890"/>
      <c r="E850" s="997"/>
      <c r="F850" s="884"/>
      <c r="G850" s="884"/>
      <c r="H850" s="884"/>
      <c r="I850" s="884"/>
      <c r="J850" s="884"/>
      <c r="K850" s="885"/>
      <c r="L850" s="1027"/>
      <c r="M850" s="884"/>
      <c r="N850" s="884"/>
      <c r="O850" s="885"/>
      <c r="P850" s="1027"/>
      <c r="Q850" s="884"/>
      <c r="R850" s="884"/>
      <c r="S850" s="885"/>
      <c r="T850" s="991"/>
      <c r="U850" s="884"/>
      <c r="V850" s="884"/>
      <c r="W850" s="885"/>
      <c r="X850" s="796"/>
      <c r="Y850" s="796"/>
      <c r="Z850" s="796"/>
      <c r="AA850" s="796"/>
      <c r="AB850" s="796"/>
      <c r="AC850" s="796"/>
      <c r="AD850" s="796"/>
      <c r="AG850" s="323" t="b">
        <f t="shared" si="120"/>
        <v>0</v>
      </c>
      <c r="AH850" s="1" t="str">
        <f t="shared" si="121"/>
        <v/>
      </c>
      <c r="AI850" s="323" t="b">
        <f t="shared" si="122"/>
        <v>0</v>
      </c>
      <c r="AJ850" s="1" t="str">
        <f t="shared" si="123"/>
        <v/>
      </c>
      <c r="AK850" s="323" t="b">
        <f t="shared" si="124"/>
        <v>0</v>
      </c>
      <c r="AL850" s="648">
        <f t="shared" si="125"/>
        <v>0</v>
      </c>
      <c r="AM850" s="293">
        <f t="shared" si="126"/>
        <v>0</v>
      </c>
      <c r="AN850" s="294" t="str">
        <f>IF(AM850=0,"",
IF(SUM($AM$47:AM850)=1,AO850,
IF($AM$1547&gt;SUM($AM$47:AM850),_xlfn.CONCAT(", ",AO850),
IF($AM$1547=SUM($AM$47:AM850),_xlfn.CONCAT(" y ",AO850)))))</f>
        <v/>
      </c>
      <c r="AO850" s="89" t="s">
        <v>7468</v>
      </c>
      <c r="AQ850" s="477">
        <f t="shared" si="127"/>
        <v>0</v>
      </c>
      <c r="AR850" s="321">
        <f t="shared" si="128"/>
        <v>0</v>
      </c>
      <c r="AS850" s="293">
        <f t="shared" si="129"/>
        <v>0</v>
      </c>
      <c r="AT850" s="294" t="str">
        <f>IF(AS850=0,"",
IF(SUM($AS$47:AS850)=1,AU850,
IF($AS$1547&gt;SUM($AS$47:AS850),_xlfn.CONCAT(", ",AU850),
IF($AS$1547=SUM($AS$47:AS850),_xlfn.CONCAT(" y ",AU850)))))</f>
        <v/>
      </c>
      <c r="AU850" s="89" t="s">
        <v>7468</v>
      </c>
    </row>
    <row r="851" spans="1:47" ht="15" customHeight="1">
      <c r="A851" s="64"/>
      <c r="B851" s="11"/>
      <c r="C851" s="1021" t="s">
        <v>7469</v>
      </c>
      <c r="D851" s="890"/>
      <c r="E851" s="997"/>
      <c r="F851" s="884"/>
      <c r="G851" s="884"/>
      <c r="H851" s="884"/>
      <c r="I851" s="884"/>
      <c r="J851" s="884"/>
      <c r="K851" s="885"/>
      <c r="L851" s="1027"/>
      <c r="M851" s="884"/>
      <c r="N851" s="884"/>
      <c r="O851" s="885"/>
      <c r="P851" s="1027"/>
      <c r="Q851" s="884"/>
      <c r="R851" s="884"/>
      <c r="S851" s="885"/>
      <c r="T851" s="991"/>
      <c r="U851" s="884"/>
      <c r="V851" s="884"/>
      <c r="W851" s="885"/>
      <c r="X851" s="796"/>
      <c r="Y851" s="796"/>
      <c r="Z851" s="796"/>
      <c r="AA851" s="796"/>
      <c r="AB851" s="796"/>
      <c r="AC851" s="796"/>
      <c r="AD851" s="796"/>
      <c r="AG851" s="323" t="b">
        <f t="shared" si="120"/>
        <v>0</v>
      </c>
      <c r="AH851" s="1" t="str">
        <f t="shared" si="121"/>
        <v/>
      </c>
      <c r="AI851" s="323" t="b">
        <f t="shared" si="122"/>
        <v>0</v>
      </c>
      <c r="AJ851" s="1" t="str">
        <f t="shared" si="123"/>
        <v/>
      </c>
      <c r="AK851" s="323" t="b">
        <f t="shared" si="124"/>
        <v>0</v>
      </c>
      <c r="AL851" s="648">
        <f t="shared" si="125"/>
        <v>0</v>
      </c>
      <c r="AM851" s="293">
        <f t="shared" si="126"/>
        <v>0</v>
      </c>
      <c r="AN851" s="294" t="str">
        <f>IF(AM851=0,"",
IF(SUM($AM$47:AM851)=1,AO851,
IF($AM$1547&gt;SUM($AM$47:AM851),_xlfn.CONCAT(", ",AO851),
IF($AM$1547=SUM($AM$47:AM851),_xlfn.CONCAT(" y ",AO851)))))</f>
        <v/>
      </c>
      <c r="AO851" s="89" t="s">
        <v>7470</v>
      </c>
      <c r="AQ851" s="477">
        <f t="shared" si="127"/>
        <v>0</v>
      </c>
      <c r="AR851" s="321">
        <f t="shared" si="128"/>
        <v>0</v>
      </c>
      <c r="AS851" s="293">
        <f t="shared" si="129"/>
        <v>0</v>
      </c>
      <c r="AT851" s="294" t="str">
        <f>IF(AS851=0,"",
IF(SUM($AS$47:AS851)=1,AU851,
IF($AS$1547&gt;SUM($AS$47:AS851),_xlfn.CONCAT(", ",AU851),
IF($AS$1547=SUM($AS$47:AS851),_xlfn.CONCAT(" y ",AU851)))))</f>
        <v/>
      </c>
      <c r="AU851" s="89" t="s">
        <v>7470</v>
      </c>
    </row>
    <row r="852" spans="1:47" ht="15" customHeight="1">
      <c r="A852" s="64"/>
      <c r="B852" s="11"/>
      <c r="C852" s="1021" t="s">
        <v>7471</v>
      </c>
      <c r="D852" s="890"/>
      <c r="E852" s="997"/>
      <c r="F852" s="884"/>
      <c r="G852" s="884"/>
      <c r="H852" s="884"/>
      <c r="I852" s="884"/>
      <c r="J852" s="884"/>
      <c r="K852" s="885"/>
      <c r="L852" s="1027"/>
      <c r="M852" s="884"/>
      <c r="N852" s="884"/>
      <c r="O852" s="885"/>
      <c r="P852" s="1027"/>
      <c r="Q852" s="884"/>
      <c r="R852" s="884"/>
      <c r="S852" s="885"/>
      <c r="T852" s="991"/>
      <c r="U852" s="884"/>
      <c r="V852" s="884"/>
      <c r="W852" s="885"/>
      <c r="X852" s="796"/>
      <c r="Y852" s="796"/>
      <c r="Z852" s="796"/>
      <c r="AA852" s="796"/>
      <c r="AB852" s="796"/>
      <c r="AC852" s="796"/>
      <c r="AD852" s="796"/>
      <c r="AG852" s="323" t="b">
        <f t="shared" si="120"/>
        <v>0</v>
      </c>
      <c r="AH852" s="1" t="str">
        <f t="shared" si="121"/>
        <v/>
      </c>
      <c r="AI852" s="323" t="b">
        <f t="shared" si="122"/>
        <v>0</v>
      </c>
      <c r="AJ852" s="1" t="str">
        <f t="shared" si="123"/>
        <v/>
      </c>
      <c r="AK852" s="323" t="b">
        <f t="shared" si="124"/>
        <v>0</v>
      </c>
      <c r="AL852" s="648">
        <f t="shared" si="125"/>
        <v>0</v>
      </c>
      <c r="AM852" s="293">
        <f t="shared" si="126"/>
        <v>0</v>
      </c>
      <c r="AN852" s="294" t="str">
        <f>IF(AM852=0,"",
IF(SUM($AM$47:AM852)=1,AO852,
IF($AM$1547&gt;SUM($AM$47:AM852),_xlfn.CONCAT(", ",AO852),
IF($AM$1547=SUM($AM$47:AM852),_xlfn.CONCAT(" y ",AO852)))))</f>
        <v/>
      </c>
      <c r="AO852" s="89" t="s">
        <v>7472</v>
      </c>
      <c r="AQ852" s="477">
        <f t="shared" si="127"/>
        <v>0</v>
      </c>
      <c r="AR852" s="321">
        <f t="shared" si="128"/>
        <v>0</v>
      </c>
      <c r="AS852" s="293">
        <f t="shared" si="129"/>
        <v>0</v>
      </c>
      <c r="AT852" s="294" t="str">
        <f>IF(AS852=0,"",
IF(SUM($AS$47:AS852)=1,AU852,
IF($AS$1547&gt;SUM($AS$47:AS852),_xlfn.CONCAT(", ",AU852),
IF($AS$1547=SUM($AS$47:AS852),_xlfn.CONCAT(" y ",AU852)))))</f>
        <v/>
      </c>
      <c r="AU852" s="89" t="s">
        <v>7472</v>
      </c>
    </row>
    <row r="853" spans="1:47" ht="15" customHeight="1">
      <c r="A853" s="64"/>
      <c r="B853" s="11"/>
      <c r="C853" s="1021" t="s">
        <v>7473</v>
      </c>
      <c r="D853" s="890"/>
      <c r="E853" s="997"/>
      <c r="F853" s="884"/>
      <c r="G853" s="884"/>
      <c r="H853" s="884"/>
      <c r="I853" s="884"/>
      <c r="J853" s="884"/>
      <c r="K853" s="885"/>
      <c r="L853" s="1027"/>
      <c r="M853" s="884"/>
      <c r="N853" s="884"/>
      <c r="O853" s="885"/>
      <c r="P853" s="1027"/>
      <c r="Q853" s="884"/>
      <c r="R853" s="884"/>
      <c r="S853" s="885"/>
      <c r="T853" s="991"/>
      <c r="U853" s="884"/>
      <c r="V853" s="884"/>
      <c r="W853" s="885"/>
      <c r="X853" s="796"/>
      <c r="Y853" s="796"/>
      <c r="Z853" s="796"/>
      <c r="AA853" s="796"/>
      <c r="AB853" s="796"/>
      <c r="AC853" s="796"/>
      <c r="AD853" s="796"/>
      <c r="AG853" s="323" t="b">
        <f t="shared" si="120"/>
        <v>0</v>
      </c>
      <c r="AH853" s="1" t="str">
        <f t="shared" si="121"/>
        <v/>
      </c>
      <c r="AI853" s="323" t="b">
        <f t="shared" si="122"/>
        <v>0</v>
      </c>
      <c r="AJ853" s="1" t="str">
        <f t="shared" si="123"/>
        <v/>
      </c>
      <c r="AK853" s="323" t="b">
        <f t="shared" si="124"/>
        <v>0</v>
      </c>
      <c r="AL853" s="648">
        <f t="shared" si="125"/>
        <v>0</v>
      </c>
      <c r="AM853" s="293">
        <f t="shared" si="126"/>
        <v>0</v>
      </c>
      <c r="AN853" s="294" t="str">
        <f>IF(AM853=0,"",
IF(SUM($AM$47:AM853)=1,AO853,
IF($AM$1547&gt;SUM($AM$47:AM853),_xlfn.CONCAT(", ",AO853),
IF($AM$1547=SUM($AM$47:AM853),_xlfn.CONCAT(" y ",AO853)))))</f>
        <v/>
      </c>
      <c r="AO853" s="89" t="s">
        <v>7474</v>
      </c>
      <c r="AQ853" s="477">
        <f t="shared" si="127"/>
        <v>0</v>
      </c>
      <c r="AR853" s="321">
        <f t="shared" si="128"/>
        <v>0</v>
      </c>
      <c r="AS853" s="293">
        <f t="shared" si="129"/>
        <v>0</v>
      </c>
      <c r="AT853" s="294" t="str">
        <f>IF(AS853=0,"",
IF(SUM($AS$47:AS853)=1,AU853,
IF($AS$1547&gt;SUM($AS$47:AS853),_xlfn.CONCAT(", ",AU853),
IF($AS$1547=SUM($AS$47:AS853),_xlfn.CONCAT(" y ",AU853)))))</f>
        <v/>
      </c>
      <c r="AU853" s="89" t="s">
        <v>7474</v>
      </c>
    </row>
    <row r="854" spans="1:47" ht="15" customHeight="1">
      <c r="A854" s="64"/>
      <c r="B854" s="11"/>
      <c r="C854" s="1021" t="s">
        <v>7475</v>
      </c>
      <c r="D854" s="890"/>
      <c r="E854" s="997"/>
      <c r="F854" s="884"/>
      <c r="G854" s="884"/>
      <c r="H854" s="884"/>
      <c r="I854" s="884"/>
      <c r="J854" s="884"/>
      <c r="K854" s="885"/>
      <c r="L854" s="1027"/>
      <c r="M854" s="884"/>
      <c r="N854" s="884"/>
      <c r="O854" s="885"/>
      <c r="P854" s="1027"/>
      <c r="Q854" s="884"/>
      <c r="R854" s="884"/>
      <c r="S854" s="885"/>
      <c r="T854" s="991"/>
      <c r="U854" s="884"/>
      <c r="V854" s="884"/>
      <c r="W854" s="885"/>
      <c r="X854" s="796"/>
      <c r="Y854" s="796"/>
      <c r="Z854" s="796"/>
      <c r="AA854" s="796"/>
      <c r="AB854" s="796"/>
      <c r="AC854" s="796"/>
      <c r="AD854" s="796"/>
      <c r="AG854" s="323" t="b">
        <f t="shared" si="120"/>
        <v>0</v>
      </c>
      <c r="AH854" s="1" t="str">
        <f t="shared" si="121"/>
        <v/>
      </c>
      <c r="AI854" s="323" t="b">
        <f t="shared" si="122"/>
        <v>0</v>
      </c>
      <c r="AJ854" s="1" t="str">
        <f t="shared" si="123"/>
        <v/>
      </c>
      <c r="AK854" s="323" t="b">
        <f t="shared" si="124"/>
        <v>0</v>
      </c>
      <c r="AL854" s="648">
        <f t="shared" si="125"/>
        <v>0</v>
      </c>
      <c r="AM854" s="293">
        <f t="shared" si="126"/>
        <v>0</v>
      </c>
      <c r="AN854" s="294" t="str">
        <f>IF(AM854=0,"",
IF(SUM($AM$47:AM854)=1,AO854,
IF($AM$1547&gt;SUM($AM$47:AM854),_xlfn.CONCAT(", ",AO854),
IF($AM$1547=SUM($AM$47:AM854),_xlfn.CONCAT(" y ",AO854)))))</f>
        <v/>
      </c>
      <c r="AO854" s="89" t="s">
        <v>7476</v>
      </c>
      <c r="AQ854" s="477">
        <f t="shared" si="127"/>
        <v>0</v>
      </c>
      <c r="AR854" s="321">
        <f t="shared" si="128"/>
        <v>0</v>
      </c>
      <c r="AS854" s="293">
        <f t="shared" si="129"/>
        <v>0</v>
      </c>
      <c r="AT854" s="294" t="str">
        <f>IF(AS854=0,"",
IF(SUM($AS$47:AS854)=1,AU854,
IF($AS$1547&gt;SUM($AS$47:AS854),_xlfn.CONCAT(", ",AU854),
IF($AS$1547=SUM($AS$47:AS854),_xlfn.CONCAT(" y ",AU854)))))</f>
        <v/>
      </c>
      <c r="AU854" s="89" t="s">
        <v>7476</v>
      </c>
    </row>
    <row r="855" spans="1:47" ht="15" customHeight="1">
      <c r="A855" s="64"/>
      <c r="B855" s="11"/>
      <c r="C855" s="1021" t="s">
        <v>7477</v>
      </c>
      <c r="D855" s="890"/>
      <c r="E855" s="997"/>
      <c r="F855" s="884"/>
      <c r="G855" s="884"/>
      <c r="H855" s="884"/>
      <c r="I855" s="884"/>
      <c r="J855" s="884"/>
      <c r="K855" s="885"/>
      <c r="L855" s="1027"/>
      <c r="M855" s="884"/>
      <c r="N855" s="884"/>
      <c r="O855" s="885"/>
      <c r="P855" s="1027"/>
      <c r="Q855" s="884"/>
      <c r="R855" s="884"/>
      <c r="S855" s="885"/>
      <c r="T855" s="991"/>
      <c r="U855" s="884"/>
      <c r="V855" s="884"/>
      <c r="W855" s="885"/>
      <c r="X855" s="796"/>
      <c r="Y855" s="796"/>
      <c r="Z855" s="796"/>
      <c r="AA855" s="796"/>
      <c r="AB855" s="796"/>
      <c r="AC855" s="796"/>
      <c r="AD855" s="796"/>
      <c r="AG855" s="323" t="b">
        <f t="shared" si="120"/>
        <v>0</v>
      </c>
      <c r="AH855" s="1" t="str">
        <f t="shared" si="121"/>
        <v/>
      </c>
      <c r="AI855" s="323" t="b">
        <f t="shared" si="122"/>
        <v>0</v>
      </c>
      <c r="AJ855" s="1" t="str">
        <f t="shared" si="123"/>
        <v/>
      </c>
      <c r="AK855" s="323" t="b">
        <f t="shared" si="124"/>
        <v>0</v>
      </c>
      <c r="AL855" s="648">
        <f t="shared" si="125"/>
        <v>0</v>
      </c>
      <c r="AM855" s="293">
        <f t="shared" si="126"/>
        <v>0</v>
      </c>
      <c r="AN855" s="294" t="str">
        <f>IF(AM855=0,"",
IF(SUM($AM$47:AM855)=1,AO855,
IF($AM$1547&gt;SUM($AM$47:AM855),_xlfn.CONCAT(", ",AO855),
IF($AM$1547=SUM($AM$47:AM855),_xlfn.CONCAT(" y ",AO855)))))</f>
        <v/>
      </c>
      <c r="AO855" s="89" t="s">
        <v>7478</v>
      </c>
      <c r="AQ855" s="477">
        <f t="shared" si="127"/>
        <v>0</v>
      </c>
      <c r="AR855" s="321">
        <f t="shared" si="128"/>
        <v>0</v>
      </c>
      <c r="AS855" s="293">
        <f t="shared" si="129"/>
        <v>0</v>
      </c>
      <c r="AT855" s="294" t="str">
        <f>IF(AS855=0,"",
IF(SUM($AS$47:AS855)=1,AU855,
IF($AS$1547&gt;SUM($AS$47:AS855),_xlfn.CONCAT(", ",AU855),
IF($AS$1547=SUM($AS$47:AS855),_xlfn.CONCAT(" y ",AU855)))))</f>
        <v/>
      </c>
      <c r="AU855" s="89" t="s">
        <v>7478</v>
      </c>
    </row>
    <row r="856" spans="1:47" ht="15" customHeight="1">
      <c r="A856" s="64"/>
      <c r="B856" s="11"/>
      <c r="C856" s="1021" t="s">
        <v>7479</v>
      </c>
      <c r="D856" s="890"/>
      <c r="E856" s="997"/>
      <c r="F856" s="884"/>
      <c r="G856" s="884"/>
      <c r="H856" s="884"/>
      <c r="I856" s="884"/>
      <c r="J856" s="884"/>
      <c r="K856" s="885"/>
      <c r="L856" s="1027"/>
      <c r="M856" s="884"/>
      <c r="N856" s="884"/>
      <c r="O856" s="885"/>
      <c r="P856" s="1027"/>
      <c r="Q856" s="884"/>
      <c r="R856" s="884"/>
      <c r="S856" s="885"/>
      <c r="T856" s="991"/>
      <c r="U856" s="884"/>
      <c r="V856" s="884"/>
      <c r="W856" s="885"/>
      <c r="X856" s="796"/>
      <c r="Y856" s="796"/>
      <c r="Z856" s="796"/>
      <c r="AA856" s="796"/>
      <c r="AB856" s="796"/>
      <c r="AC856" s="796"/>
      <c r="AD856" s="796"/>
      <c r="AG856" s="323" t="b">
        <f t="shared" si="120"/>
        <v>0</v>
      </c>
      <c r="AH856" s="1" t="str">
        <f t="shared" si="121"/>
        <v/>
      </c>
      <c r="AI856" s="323" t="b">
        <f t="shared" si="122"/>
        <v>0</v>
      </c>
      <c r="AJ856" s="1" t="str">
        <f t="shared" si="123"/>
        <v/>
      </c>
      <c r="AK856" s="323" t="b">
        <f t="shared" si="124"/>
        <v>0</v>
      </c>
      <c r="AL856" s="648">
        <f t="shared" si="125"/>
        <v>0</v>
      </c>
      <c r="AM856" s="293">
        <f t="shared" si="126"/>
        <v>0</v>
      </c>
      <c r="AN856" s="294" t="str">
        <f>IF(AM856=0,"",
IF(SUM($AM$47:AM856)=1,AO856,
IF($AM$1547&gt;SUM($AM$47:AM856),_xlfn.CONCAT(", ",AO856),
IF($AM$1547=SUM($AM$47:AM856),_xlfn.CONCAT(" y ",AO856)))))</f>
        <v/>
      </c>
      <c r="AO856" s="89" t="s">
        <v>7480</v>
      </c>
      <c r="AQ856" s="477">
        <f t="shared" si="127"/>
        <v>0</v>
      </c>
      <c r="AR856" s="321">
        <f t="shared" si="128"/>
        <v>0</v>
      </c>
      <c r="AS856" s="293">
        <f t="shared" si="129"/>
        <v>0</v>
      </c>
      <c r="AT856" s="294" t="str">
        <f>IF(AS856=0,"",
IF(SUM($AS$47:AS856)=1,AU856,
IF($AS$1547&gt;SUM($AS$47:AS856),_xlfn.CONCAT(", ",AU856),
IF($AS$1547=SUM($AS$47:AS856),_xlfn.CONCAT(" y ",AU856)))))</f>
        <v/>
      </c>
      <c r="AU856" s="89" t="s">
        <v>7480</v>
      </c>
    </row>
    <row r="857" spans="1:47" ht="15" customHeight="1">
      <c r="A857" s="64"/>
      <c r="B857" s="11"/>
      <c r="C857" s="1021" t="s">
        <v>7481</v>
      </c>
      <c r="D857" s="890"/>
      <c r="E857" s="997"/>
      <c r="F857" s="884"/>
      <c r="G857" s="884"/>
      <c r="H857" s="884"/>
      <c r="I857" s="884"/>
      <c r="J857" s="884"/>
      <c r="K857" s="885"/>
      <c r="L857" s="1027"/>
      <c r="M857" s="884"/>
      <c r="N857" s="884"/>
      <c r="O857" s="885"/>
      <c r="P857" s="1027"/>
      <c r="Q857" s="884"/>
      <c r="R857" s="884"/>
      <c r="S857" s="885"/>
      <c r="T857" s="991"/>
      <c r="U857" s="884"/>
      <c r="V857" s="884"/>
      <c r="W857" s="885"/>
      <c r="X857" s="796"/>
      <c r="Y857" s="796"/>
      <c r="Z857" s="796"/>
      <c r="AA857" s="796"/>
      <c r="AB857" s="796"/>
      <c r="AC857" s="796"/>
      <c r="AD857" s="796"/>
      <c r="AG857" s="323" t="b">
        <f t="shared" si="120"/>
        <v>0</v>
      </c>
      <c r="AH857" s="1" t="str">
        <f t="shared" si="121"/>
        <v/>
      </c>
      <c r="AI857" s="323" t="b">
        <f t="shared" si="122"/>
        <v>0</v>
      </c>
      <c r="AJ857" s="1" t="str">
        <f t="shared" si="123"/>
        <v/>
      </c>
      <c r="AK857" s="323" t="b">
        <f t="shared" si="124"/>
        <v>0</v>
      </c>
      <c r="AL857" s="648">
        <f t="shared" si="125"/>
        <v>0</v>
      </c>
      <c r="AM857" s="293">
        <f t="shared" si="126"/>
        <v>0</v>
      </c>
      <c r="AN857" s="294" t="str">
        <f>IF(AM857=0,"",
IF(SUM($AM$47:AM857)=1,AO857,
IF($AM$1547&gt;SUM($AM$47:AM857),_xlfn.CONCAT(", ",AO857),
IF($AM$1547=SUM($AM$47:AM857),_xlfn.CONCAT(" y ",AO857)))))</f>
        <v/>
      </c>
      <c r="AO857" s="89" t="s">
        <v>7482</v>
      </c>
      <c r="AQ857" s="477">
        <f t="shared" si="127"/>
        <v>0</v>
      </c>
      <c r="AR857" s="321">
        <f t="shared" si="128"/>
        <v>0</v>
      </c>
      <c r="AS857" s="293">
        <f t="shared" si="129"/>
        <v>0</v>
      </c>
      <c r="AT857" s="294" t="str">
        <f>IF(AS857=0,"",
IF(SUM($AS$47:AS857)=1,AU857,
IF($AS$1547&gt;SUM($AS$47:AS857),_xlfn.CONCAT(", ",AU857),
IF($AS$1547=SUM($AS$47:AS857),_xlfn.CONCAT(" y ",AU857)))))</f>
        <v/>
      </c>
      <c r="AU857" s="89" t="s">
        <v>7482</v>
      </c>
    </row>
    <row r="858" spans="1:47" ht="15" customHeight="1">
      <c r="A858" s="64"/>
      <c r="B858" s="11"/>
      <c r="C858" s="1021" t="s">
        <v>7483</v>
      </c>
      <c r="D858" s="890"/>
      <c r="E858" s="997"/>
      <c r="F858" s="884"/>
      <c r="G858" s="884"/>
      <c r="H858" s="884"/>
      <c r="I858" s="884"/>
      <c r="J858" s="884"/>
      <c r="K858" s="885"/>
      <c r="L858" s="1027"/>
      <c r="M858" s="884"/>
      <c r="N858" s="884"/>
      <c r="O858" s="885"/>
      <c r="P858" s="1027"/>
      <c r="Q858" s="884"/>
      <c r="R858" s="884"/>
      <c r="S858" s="885"/>
      <c r="T858" s="991"/>
      <c r="U858" s="884"/>
      <c r="V858" s="884"/>
      <c r="W858" s="885"/>
      <c r="X858" s="796"/>
      <c r="Y858" s="796"/>
      <c r="Z858" s="796"/>
      <c r="AA858" s="796"/>
      <c r="AB858" s="796"/>
      <c r="AC858" s="796"/>
      <c r="AD858" s="796"/>
      <c r="AG858" s="323" t="b">
        <f t="shared" si="120"/>
        <v>0</v>
      </c>
      <c r="AH858" s="1" t="str">
        <f t="shared" si="121"/>
        <v/>
      </c>
      <c r="AI858" s="323" t="b">
        <f t="shared" si="122"/>
        <v>0</v>
      </c>
      <c r="AJ858" s="1" t="str">
        <f t="shared" si="123"/>
        <v/>
      </c>
      <c r="AK858" s="323" t="b">
        <f t="shared" si="124"/>
        <v>0</v>
      </c>
      <c r="AL858" s="648">
        <f t="shared" si="125"/>
        <v>0</v>
      </c>
      <c r="AM858" s="293">
        <f t="shared" si="126"/>
        <v>0</v>
      </c>
      <c r="AN858" s="294" t="str">
        <f>IF(AM858=0,"",
IF(SUM($AM$47:AM858)=1,AO858,
IF($AM$1547&gt;SUM($AM$47:AM858),_xlfn.CONCAT(", ",AO858),
IF($AM$1547=SUM($AM$47:AM858),_xlfn.CONCAT(" y ",AO858)))))</f>
        <v/>
      </c>
      <c r="AO858" s="89" t="s">
        <v>7484</v>
      </c>
      <c r="AQ858" s="477">
        <f t="shared" si="127"/>
        <v>0</v>
      </c>
      <c r="AR858" s="321">
        <f t="shared" si="128"/>
        <v>0</v>
      </c>
      <c r="AS858" s="293">
        <f t="shared" si="129"/>
        <v>0</v>
      </c>
      <c r="AT858" s="294" t="str">
        <f>IF(AS858=0,"",
IF(SUM($AS$47:AS858)=1,AU858,
IF($AS$1547&gt;SUM($AS$47:AS858),_xlfn.CONCAT(", ",AU858),
IF($AS$1547=SUM($AS$47:AS858),_xlfn.CONCAT(" y ",AU858)))))</f>
        <v/>
      </c>
      <c r="AU858" s="89" t="s">
        <v>7484</v>
      </c>
    </row>
    <row r="859" spans="1:47" ht="15" customHeight="1">
      <c r="A859" s="64"/>
      <c r="B859" s="11"/>
      <c r="C859" s="1021" t="s">
        <v>7485</v>
      </c>
      <c r="D859" s="890"/>
      <c r="E859" s="997"/>
      <c r="F859" s="884"/>
      <c r="G859" s="884"/>
      <c r="H859" s="884"/>
      <c r="I859" s="884"/>
      <c r="J859" s="884"/>
      <c r="K859" s="885"/>
      <c r="L859" s="1027"/>
      <c r="M859" s="884"/>
      <c r="N859" s="884"/>
      <c r="O859" s="885"/>
      <c r="P859" s="1027"/>
      <c r="Q859" s="884"/>
      <c r="R859" s="884"/>
      <c r="S859" s="885"/>
      <c r="T859" s="991"/>
      <c r="U859" s="884"/>
      <c r="V859" s="884"/>
      <c r="W859" s="885"/>
      <c r="X859" s="796"/>
      <c r="Y859" s="796"/>
      <c r="Z859" s="796"/>
      <c r="AA859" s="796"/>
      <c r="AB859" s="796"/>
      <c r="AC859" s="796"/>
      <c r="AD859" s="796"/>
      <c r="AG859" s="323" t="b">
        <f t="shared" si="120"/>
        <v>0</v>
      </c>
      <c r="AH859" s="1" t="str">
        <f t="shared" si="121"/>
        <v/>
      </c>
      <c r="AI859" s="323" t="b">
        <f t="shared" si="122"/>
        <v>0</v>
      </c>
      <c r="AJ859" s="1" t="str">
        <f t="shared" si="123"/>
        <v/>
      </c>
      <c r="AK859" s="323" t="b">
        <f t="shared" si="124"/>
        <v>0</v>
      </c>
      <c r="AL859" s="648">
        <f t="shared" si="125"/>
        <v>0</v>
      </c>
      <c r="AM859" s="293">
        <f t="shared" si="126"/>
        <v>0</v>
      </c>
      <c r="AN859" s="294" t="str">
        <f>IF(AM859=0,"",
IF(SUM($AM$47:AM859)=1,AO859,
IF($AM$1547&gt;SUM($AM$47:AM859),_xlfn.CONCAT(", ",AO859),
IF($AM$1547=SUM($AM$47:AM859),_xlfn.CONCAT(" y ",AO859)))))</f>
        <v/>
      </c>
      <c r="AO859" s="89" t="s">
        <v>7486</v>
      </c>
      <c r="AQ859" s="477">
        <f t="shared" si="127"/>
        <v>0</v>
      </c>
      <c r="AR859" s="321">
        <f t="shared" si="128"/>
        <v>0</v>
      </c>
      <c r="AS859" s="293">
        <f t="shared" si="129"/>
        <v>0</v>
      </c>
      <c r="AT859" s="294" t="str">
        <f>IF(AS859=0,"",
IF(SUM($AS$47:AS859)=1,AU859,
IF($AS$1547&gt;SUM($AS$47:AS859),_xlfn.CONCAT(", ",AU859),
IF($AS$1547=SUM($AS$47:AS859),_xlfn.CONCAT(" y ",AU859)))))</f>
        <v/>
      </c>
      <c r="AU859" s="89" t="s">
        <v>7486</v>
      </c>
    </row>
    <row r="860" spans="1:47" ht="15" customHeight="1">
      <c r="A860" s="64"/>
      <c r="B860" s="11"/>
      <c r="C860" s="1021" t="s">
        <v>7487</v>
      </c>
      <c r="D860" s="890"/>
      <c r="E860" s="997"/>
      <c r="F860" s="884"/>
      <c r="G860" s="884"/>
      <c r="H860" s="884"/>
      <c r="I860" s="884"/>
      <c r="J860" s="884"/>
      <c r="K860" s="885"/>
      <c r="L860" s="1027"/>
      <c r="M860" s="884"/>
      <c r="N860" s="884"/>
      <c r="O860" s="885"/>
      <c r="P860" s="1027"/>
      <c r="Q860" s="884"/>
      <c r="R860" s="884"/>
      <c r="S860" s="885"/>
      <c r="T860" s="991"/>
      <c r="U860" s="884"/>
      <c r="V860" s="884"/>
      <c r="W860" s="885"/>
      <c r="X860" s="796"/>
      <c r="Y860" s="796"/>
      <c r="Z860" s="796"/>
      <c r="AA860" s="796"/>
      <c r="AB860" s="796"/>
      <c r="AC860" s="796"/>
      <c r="AD860" s="796"/>
      <c r="AG860" s="323" t="b">
        <f t="shared" si="120"/>
        <v>0</v>
      </c>
      <c r="AH860" s="1" t="str">
        <f t="shared" si="121"/>
        <v/>
      </c>
      <c r="AI860" s="323" t="b">
        <f t="shared" si="122"/>
        <v>0</v>
      </c>
      <c r="AJ860" s="1" t="str">
        <f t="shared" si="123"/>
        <v/>
      </c>
      <c r="AK860" s="323" t="b">
        <f t="shared" si="124"/>
        <v>0</v>
      </c>
      <c r="AL860" s="648">
        <f t="shared" si="125"/>
        <v>0</v>
      </c>
      <c r="AM860" s="293">
        <f t="shared" si="126"/>
        <v>0</v>
      </c>
      <c r="AN860" s="294" t="str">
        <f>IF(AM860=0,"",
IF(SUM($AM$47:AM860)=1,AO860,
IF($AM$1547&gt;SUM($AM$47:AM860),_xlfn.CONCAT(", ",AO860),
IF($AM$1547=SUM($AM$47:AM860),_xlfn.CONCAT(" y ",AO860)))))</f>
        <v/>
      </c>
      <c r="AO860" s="89" t="s">
        <v>7488</v>
      </c>
      <c r="AQ860" s="477">
        <f t="shared" si="127"/>
        <v>0</v>
      </c>
      <c r="AR860" s="321">
        <f t="shared" si="128"/>
        <v>0</v>
      </c>
      <c r="AS860" s="293">
        <f t="shared" si="129"/>
        <v>0</v>
      </c>
      <c r="AT860" s="294" t="str">
        <f>IF(AS860=0,"",
IF(SUM($AS$47:AS860)=1,AU860,
IF($AS$1547&gt;SUM($AS$47:AS860),_xlfn.CONCAT(", ",AU860),
IF($AS$1547=SUM($AS$47:AS860),_xlfn.CONCAT(" y ",AU860)))))</f>
        <v/>
      </c>
      <c r="AU860" s="89" t="s">
        <v>7488</v>
      </c>
    </row>
    <row r="861" spans="1:47" ht="15" customHeight="1">
      <c r="A861" s="64"/>
      <c r="B861" s="11"/>
      <c r="C861" s="1021" t="s">
        <v>7489</v>
      </c>
      <c r="D861" s="890"/>
      <c r="E861" s="997"/>
      <c r="F861" s="884"/>
      <c r="G861" s="884"/>
      <c r="H861" s="884"/>
      <c r="I861" s="884"/>
      <c r="J861" s="884"/>
      <c r="K861" s="885"/>
      <c r="L861" s="1027"/>
      <c r="M861" s="884"/>
      <c r="N861" s="884"/>
      <c r="O861" s="885"/>
      <c r="P861" s="1027"/>
      <c r="Q861" s="884"/>
      <c r="R861" s="884"/>
      <c r="S861" s="885"/>
      <c r="T861" s="991"/>
      <c r="U861" s="884"/>
      <c r="V861" s="884"/>
      <c r="W861" s="885"/>
      <c r="X861" s="796"/>
      <c r="Y861" s="796"/>
      <c r="Z861" s="796"/>
      <c r="AA861" s="796"/>
      <c r="AB861" s="796"/>
      <c r="AC861" s="796"/>
      <c r="AD861" s="796"/>
      <c r="AG861" s="323" t="b">
        <f t="shared" si="120"/>
        <v>0</v>
      </c>
      <c r="AH861" s="1" t="str">
        <f t="shared" si="121"/>
        <v/>
      </c>
      <c r="AI861" s="323" t="b">
        <f t="shared" si="122"/>
        <v>0</v>
      </c>
      <c r="AJ861" s="1" t="str">
        <f t="shared" si="123"/>
        <v/>
      </c>
      <c r="AK861" s="323" t="b">
        <f t="shared" si="124"/>
        <v>0</v>
      </c>
      <c r="AL861" s="648">
        <f t="shared" si="125"/>
        <v>0</v>
      </c>
      <c r="AM861" s="293">
        <f t="shared" si="126"/>
        <v>0</v>
      </c>
      <c r="AN861" s="294" t="str">
        <f>IF(AM861=0,"",
IF(SUM($AM$47:AM861)=1,AO861,
IF($AM$1547&gt;SUM($AM$47:AM861),_xlfn.CONCAT(", ",AO861),
IF($AM$1547=SUM($AM$47:AM861),_xlfn.CONCAT(" y ",AO861)))))</f>
        <v/>
      </c>
      <c r="AO861" s="89" t="s">
        <v>7490</v>
      </c>
      <c r="AQ861" s="477">
        <f t="shared" si="127"/>
        <v>0</v>
      </c>
      <c r="AR861" s="321">
        <f t="shared" si="128"/>
        <v>0</v>
      </c>
      <c r="AS861" s="293">
        <f t="shared" si="129"/>
        <v>0</v>
      </c>
      <c r="AT861" s="294" t="str">
        <f>IF(AS861=0,"",
IF(SUM($AS$47:AS861)=1,AU861,
IF($AS$1547&gt;SUM($AS$47:AS861),_xlfn.CONCAT(", ",AU861),
IF($AS$1547=SUM($AS$47:AS861),_xlfn.CONCAT(" y ",AU861)))))</f>
        <v/>
      </c>
      <c r="AU861" s="89" t="s">
        <v>7490</v>
      </c>
    </row>
    <row r="862" spans="1:47" ht="15" customHeight="1">
      <c r="A862" s="64"/>
      <c r="B862" s="11"/>
      <c r="C862" s="1021" t="s">
        <v>7491</v>
      </c>
      <c r="D862" s="890"/>
      <c r="E862" s="997"/>
      <c r="F862" s="884"/>
      <c r="G862" s="884"/>
      <c r="H862" s="884"/>
      <c r="I862" s="884"/>
      <c r="J862" s="884"/>
      <c r="K862" s="885"/>
      <c r="L862" s="1027"/>
      <c r="M862" s="884"/>
      <c r="N862" s="884"/>
      <c r="O862" s="885"/>
      <c r="P862" s="1027"/>
      <c r="Q862" s="884"/>
      <c r="R862" s="884"/>
      <c r="S862" s="885"/>
      <c r="T862" s="991"/>
      <c r="U862" s="884"/>
      <c r="V862" s="884"/>
      <c r="W862" s="885"/>
      <c r="X862" s="796"/>
      <c r="Y862" s="796"/>
      <c r="Z862" s="796"/>
      <c r="AA862" s="796"/>
      <c r="AB862" s="796"/>
      <c r="AC862" s="796"/>
      <c r="AD862" s="796"/>
      <c r="AG862" s="323" t="b">
        <f t="shared" si="120"/>
        <v>0</v>
      </c>
      <c r="AH862" s="1" t="str">
        <f t="shared" si="121"/>
        <v/>
      </c>
      <c r="AI862" s="323" t="b">
        <f t="shared" si="122"/>
        <v>0</v>
      </c>
      <c r="AJ862" s="1" t="str">
        <f t="shared" si="123"/>
        <v/>
      </c>
      <c r="AK862" s="323" t="b">
        <f t="shared" si="124"/>
        <v>0</v>
      </c>
      <c r="AL862" s="648">
        <f t="shared" si="125"/>
        <v>0</v>
      </c>
      <c r="AM862" s="293">
        <f t="shared" si="126"/>
        <v>0</v>
      </c>
      <c r="AN862" s="294" t="str">
        <f>IF(AM862=0,"",
IF(SUM($AM$47:AM862)=1,AO862,
IF($AM$1547&gt;SUM($AM$47:AM862),_xlfn.CONCAT(", ",AO862),
IF($AM$1547=SUM($AM$47:AM862),_xlfn.CONCAT(" y ",AO862)))))</f>
        <v/>
      </c>
      <c r="AO862" s="89" t="s">
        <v>7492</v>
      </c>
      <c r="AQ862" s="477">
        <f t="shared" si="127"/>
        <v>0</v>
      </c>
      <c r="AR862" s="321">
        <f t="shared" si="128"/>
        <v>0</v>
      </c>
      <c r="AS862" s="293">
        <f t="shared" si="129"/>
        <v>0</v>
      </c>
      <c r="AT862" s="294" t="str">
        <f>IF(AS862=0,"",
IF(SUM($AS$47:AS862)=1,AU862,
IF($AS$1547&gt;SUM($AS$47:AS862),_xlfn.CONCAT(", ",AU862),
IF($AS$1547=SUM($AS$47:AS862),_xlfn.CONCAT(" y ",AU862)))))</f>
        <v/>
      </c>
      <c r="AU862" s="89" t="s">
        <v>7492</v>
      </c>
    </row>
    <row r="863" spans="1:47" ht="15" customHeight="1">
      <c r="A863" s="64"/>
      <c r="B863" s="11"/>
      <c r="C863" s="1021" t="s">
        <v>7493</v>
      </c>
      <c r="D863" s="890"/>
      <c r="E863" s="997"/>
      <c r="F863" s="884"/>
      <c r="G863" s="884"/>
      <c r="H863" s="884"/>
      <c r="I863" s="884"/>
      <c r="J863" s="884"/>
      <c r="K863" s="885"/>
      <c r="L863" s="1027"/>
      <c r="M863" s="884"/>
      <c r="N863" s="884"/>
      <c r="O863" s="885"/>
      <c r="P863" s="1027"/>
      <c r="Q863" s="884"/>
      <c r="R863" s="884"/>
      <c r="S863" s="885"/>
      <c r="T863" s="991"/>
      <c r="U863" s="884"/>
      <c r="V863" s="884"/>
      <c r="W863" s="885"/>
      <c r="X863" s="796"/>
      <c r="Y863" s="796"/>
      <c r="Z863" s="796"/>
      <c r="AA863" s="796"/>
      <c r="AB863" s="796"/>
      <c r="AC863" s="796"/>
      <c r="AD863" s="796"/>
      <c r="AG863" s="323" t="b">
        <f t="shared" si="120"/>
        <v>0</v>
      </c>
      <c r="AH863" s="1" t="str">
        <f t="shared" si="121"/>
        <v/>
      </c>
      <c r="AI863" s="323" t="b">
        <f t="shared" si="122"/>
        <v>0</v>
      </c>
      <c r="AJ863" s="1" t="str">
        <f t="shared" si="123"/>
        <v/>
      </c>
      <c r="AK863" s="323" t="b">
        <f t="shared" si="124"/>
        <v>0</v>
      </c>
      <c r="AL863" s="648">
        <f t="shared" si="125"/>
        <v>0</v>
      </c>
      <c r="AM863" s="293">
        <f t="shared" si="126"/>
        <v>0</v>
      </c>
      <c r="AN863" s="294" t="str">
        <f>IF(AM863=0,"",
IF(SUM($AM$47:AM863)=1,AO863,
IF($AM$1547&gt;SUM($AM$47:AM863),_xlfn.CONCAT(", ",AO863),
IF($AM$1547=SUM($AM$47:AM863),_xlfn.CONCAT(" y ",AO863)))))</f>
        <v/>
      </c>
      <c r="AO863" s="89" t="s">
        <v>7494</v>
      </c>
      <c r="AQ863" s="477">
        <f t="shared" si="127"/>
        <v>0</v>
      </c>
      <c r="AR863" s="321">
        <f t="shared" si="128"/>
        <v>0</v>
      </c>
      <c r="AS863" s="293">
        <f t="shared" si="129"/>
        <v>0</v>
      </c>
      <c r="AT863" s="294" t="str">
        <f>IF(AS863=0,"",
IF(SUM($AS$47:AS863)=1,AU863,
IF($AS$1547&gt;SUM($AS$47:AS863),_xlfn.CONCAT(", ",AU863),
IF($AS$1547=SUM($AS$47:AS863),_xlfn.CONCAT(" y ",AU863)))))</f>
        <v/>
      </c>
      <c r="AU863" s="89" t="s">
        <v>7494</v>
      </c>
    </row>
    <row r="864" spans="1:47" ht="15" customHeight="1">
      <c r="A864" s="64"/>
      <c r="B864" s="11"/>
      <c r="C864" s="1021" t="s">
        <v>7495</v>
      </c>
      <c r="D864" s="890"/>
      <c r="E864" s="997"/>
      <c r="F864" s="884"/>
      <c r="G864" s="884"/>
      <c r="H864" s="884"/>
      <c r="I864" s="884"/>
      <c r="J864" s="884"/>
      <c r="K864" s="885"/>
      <c r="L864" s="1027"/>
      <c r="M864" s="884"/>
      <c r="N864" s="884"/>
      <c r="O864" s="885"/>
      <c r="P864" s="1027"/>
      <c r="Q864" s="884"/>
      <c r="R864" s="884"/>
      <c r="S864" s="885"/>
      <c r="T864" s="991"/>
      <c r="U864" s="884"/>
      <c r="V864" s="884"/>
      <c r="W864" s="885"/>
      <c r="X864" s="796"/>
      <c r="Y864" s="796"/>
      <c r="Z864" s="796"/>
      <c r="AA864" s="796"/>
      <c r="AB864" s="796"/>
      <c r="AC864" s="796"/>
      <c r="AD864" s="796"/>
      <c r="AG864" s="323" t="b">
        <f t="shared" si="120"/>
        <v>0</v>
      </c>
      <c r="AH864" s="1" t="str">
        <f t="shared" si="121"/>
        <v/>
      </c>
      <c r="AI864" s="323" t="b">
        <f t="shared" si="122"/>
        <v>0</v>
      </c>
      <c r="AJ864" s="1" t="str">
        <f t="shared" si="123"/>
        <v/>
      </c>
      <c r="AK864" s="323" t="b">
        <f t="shared" si="124"/>
        <v>0</v>
      </c>
      <c r="AL864" s="648">
        <f t="shared" si="125"/>
        <v>0</v>
      </c>
      <c r="AM864" s="293">
        <f t="shared" si="126"/>
        <v>0</v>
      </c>
      <c r="AN864" s="294" t="str">
        <f>IF(AM864=0,"",
IF(SUM($AM$47:AM864)=1,AO864,
IF($AM$1547&gt;SUM($AM$47:AM864),_xlfn.CONCAT(", ",AO864),
IF($AM$1547=SUM($AM$47:AM864),_xlfn.CONCAT(" y ",AO864)))))</f>
        <v/>
      </c>
      <c r="AO864" s="89" t="s">
        <v>7496</v>
      </c>
      <c r="AQ864" s="477">
        <f t="shared" si="127"/>
        <v>0</v>
      </c>
      <c r="AR864" s="321">
        <f t="shared" si="128"/>
        <v>0</v>
      </c>
      <c r="AS864" s="293">
        <f t="shared" si="129"/>
        <v>0</v>
      </c>
      <c r="AT864" s="294" t="str">
        <f>IF(AS864=0,"",
IF(SUM($AS$47:AS864)=1,AU864,
IF($AS$1547&gt;SUM($AS$47:AS864),_xlfn.CONCAT(", ",AU864),
IF($AS$1547=SUM($AS$47:AS864),_xlfn.CONCAT(" y ",AU864)))))</f>
        <v/>
      </c>
      <c r="AU864" s="89" t="s">
        <v>7496</v>
      </c>
    </row>
    <row r="865" spans="1:47" ht="15" customHeight="1">
      <c r="A865" s="64"/>
      <c r="B865" s="11"/>
      <c r="C865" s="1021" t="s">
        <v>7497</v>
      </c>
      <c r="D865" s="890"/>
      <c r="E865" s="997"/>
      <c r="F865" s="884"/>
      <c r="G865" s="884"/>
      <c r="H865" s="884"/>
      <c r="I865" s="884"/>
      <c r="J865" s="884"/>
      <c r="K865" s="885"/>
      <c r="L865" s="1027"/>
      <c r="M865" s="884"/>
      <c r="N865" s="884"/>
      <c r="O865" s="885"/>
      <c r="P865" s="1027"/>
      <c r="Q865" s="884"/>
      <c r="R865" s="884"/>
      <c r="S865" s="885"/>
      <c r="T865" s="991"/>
      <c r="U865" s="884"/>
      <c r="V865" s="884"/>
      <c r="W865" s="885"/>
      <c r="X865" s="796"/>
      <c r="Y865" s="796"/>
      <c r="Z865" s="796"/>
      <c r="AA865" s="796"/>
      <c r="AB865" s="796"/>
      <c r="AC865" s="796"/>
      <c r="AD865" s="796"/>
      <c r="AG865" s="323" t="b">
        <f t="shared" si="120"/>
        <v>0</v>
      </c>
      <c r="AH865" s="1" t="str">
        <f t="shared" si="121"/>
        <v/>
      </c>
      <c r="AI865" s="323" t="b">
        <f t="shared" si="122"/>
        <v>0</v>
      </c>
      <c r="AJ865" s="1" t="str">
        <f t="shared" si="123"/>
        <v/>
      </c>
      <c r="AK865" s="323" t="b">
        <f t="shared" si="124"/>
        <v>0</v>
      </c>
      <c r="AL865" s="648">
        <f t="shared" si="125"/>
        <v>0</v>
      </c>
      <c r="AM865" s="293">
        <f t="shared" si="126"/>
        <v>0</v>
      </c>
      <c r="AN865" s="294" t="str">
        <f>IF(AM865=0,"",
IF(SUM($AM$47:AM865)=1,AO865,
IF($AM$1547&gt;SUM($AM$47:AM865),_xlfn.CONCAT(", ",AO865),
IF($AM$1547=SUM($AM$47:AM865),_xlfn.CONCAT(" y ",AO865)))))</f>
        <v/>
      </c>
      <c r="AO865" s="89" t="s">
        <v>7498</v>
      </c>
      <c r="AQ865" s="477">
        <f t="shared" si="127"/>
        <v>0</v>
      </c>
      <c r="AR865" s="321">
        <f t="shared" si="128"/>
        <v>0</v>
      </c>
      <c r="AS865" s="293">
        <f t="shared" si="129"/>
        <v>0</v>
      </c>
      <c r="AT865" s="294" t="str">
        <f>IF(AS865=0,"",
IF(SUM($AS$47:AS865)=1,AU865,
IF($AS$1547&gt;SUM($AS$47:AS865),_xlfn.CONCAT(", ",AU865),
IF($AS$1547=SUM($AS$47:AS865),_xlfn.CONCAT(" y ",AU865)))))</f>
        <v/>
      </c>
      <c r="AU865" s="89" t="s">
        <v>7498</v>
      </c>
    </row>
    <row r="866" spans="1:47" ht="15" customHeight="1">
      <c r="A866" s="64"/>
      <c r="B866" s="11"/>
      <c r="C866" s="1021" t="s">
        <v>7499</v>
      </c>
      <c r="D866" s="890"/>
      <c r="E866" s="997"/>
      <c r="F866" s="884"/>
      <c r="G866" s="884"/>
      <c r="H866" s="884"/>
      <c r="I866" s="884"/>
      <c r="J866" s="884"/>
      <c r="K866" s="885"/>
      <c r="L866" s="1027"/>
      <c r="M866" s="884"/>
      <c r="N866" s="884"/>
      <c r="O866" s="885"/>
      <c r="P866" s="1027"/>
      <c r="Q866" s="884"/>
      <c r="R866" s="884"/>
      <c r="S866" s="885"/>
      <c r="T866" s="991"/>
      <c r="U866" s="884"/>
      <c r="V866" s="884"/>
      <c r="W866" s="885"/>
      <c r="X866" s="796"/>
      <c r="Y866" s="796"/>
      <c r="Z866" s="796"/>
      <c r="AA866" s="796"/>
      <c r="AB866" s="796"/>
      <c r="AC866" s="796"/>
      <c r="AD866" s="796"/>
      <c r="AG866" s="323" t="b">
        <f t="shared" si="120"/>
        <v>0</v>
      </c>
      <c r="AH866" s="1" t="str">
        <f t="shared" si="121"/>
        <v/>
      </c>
      <c r="AI866" s="323" t="b">
        <f t="shared" si="122"/>
        <v>0</v>
      </c>
      <c r="AJ866" s="1" t="str">
        <f t="shared" si="123"/>
        <v/>
      </c>
      <c r="AK866" s="323" t="b">
        <f t="shared" si="124"/>
        <v>0</v>
      </c>
      <c r="AL866" s="648">
        <f t="shared" si="125"/>
        <v>0</v>
      </c>
      <c r="AM866" s="293">
        <f t="shared" si="126"/>
        <v>0</v>
      </c>
      <c r="AN866" s="294" t="str">
        <f>IF(AM866=0,"",
IF(SUM($AM$47:AM866)=1,AO866,
IF($AM$1547&gt;SUM($AM$47:AM866),_xlfn.CONCAT(", ",AO866),
IF($AM$1547=SUM($AM$47:AM866),_xlfn.CONCAT(" y ",AO866)))))</f>
        <v/>
      </c>
      <c r="AO866" s="89" t="s">
        <v>7500</v>
      </c>
      <c r="AQ866" s="477">
        <f t="shared" si="127"/>
        <v>0</v>
      </c>
      <c r="AR866" s="321">
        <f t="shared" si="128"/>
        <v>0</v>
      </c>
      <c r="AS866" s="293">
        <f t="shared" si="129"/>
        <v>0</v>
      </c>
      <c r="AT866" s="294" t="str">
        <f>IF(AS866=0,"",
IF(SUM($AS$47:AS866)=1,AU866,
IF($AS$1547&gt;SUM($AS$47:AS866),_xlfn.CONCAT(", ",AU866),
IF($AS$1547=SUM($AS$47:AS866),_xlfn.CONCAT(" y ",AU866)))))</f>
        <v/>
      </c>
      <c r="AU866" s="89" t="s">
        <v>7500</v>
      </c>
    </row>
    <row r="867" spans="1:47" ht="15" customHeight="1">
      <c r="A867" s="64"/>
      <c r="B867" s="11"/>
      <c r="C867" s="1021" t="s">
        <v>7501</v>
      </c>
      <c r="D867" s="890"/>
      <c r="E867" s="997"/>
      <c r="F867" s="884"/>
      <c r="G867" s="884"/>
      <c r="H867" s="884"/>
      <c r="I867" s="884"/>
      <c r="J867" s="884"/>
      <c r="K867" s="885"/>
      <c r="L867" s="1027"/>
      <c r="M867" s="884"/>
      <c r="N867" s="884"/>
      <c r="O867" s="885"/>
      <c r="P867" s="1027"/>
      <c r="Q867" s="884"/>
      <c r="R867" s="884"/>
      <c r="S867" s="885"/>
      <c r="T867" s="991"/>
      <c r="U867" s="884"/>
      <c r="V867" s="884"/>
      <c r="W867" s="885"/>
      <c r="X867" s="796"/>
      <c r="Y867" s="796"/>
      <c r="Z867" s="796"/>
      <c r="AA867" s="796"/>
      <c r="AB867" s="796"/>
      <c r="AC867" s="796"/>
      <c r="AD867" s="796"/>
      <c r="AG867" s="323" t="b">
        <f t="shared" si="120"/>
        <v>0</v>
      </c>
      <c r="AH867" s="1" t="str">
        <f t="shared" si="121"/>
        <v/>
      </c>
      <c r="AI867" s="323" t="b">
        <f t="shared" si="122"/>
        <v>0</v>
      </c>
      <c r="AJ867" s="1" t="str">
        <f t="shared" si="123"/>
        <v/>
      </c>
      <c r="AK867" s="323" t="b">
        <f t="shared" si="124"/>
        <v>0</v>
      </c>
      <c r="AL867" s="648">
        <f t="shared" si="125"/>
        <v>0</v>
      </c>
      <c r="AM867" s="293">
        <f t="shared" si="126"/>
        <v>0</v>
      </c>
      <c r="AN867" s="294" t="str">
        <f>IF(AM867=0,"",
IF(SUM($AM$47:AM867)=1,AO867,
IF($AM$1547&gt;SUM($AM$47:AM867),_xlfn.CONCAT(", ",AO867),
IF($AM$1547=SUM($AM$47:AM867),_xlfn.CONCAT(" y ",AO867)))))</f>
        <v/>
      </c>
      <c r="AO867" s="89" t="s">
        <v>7502</v>
      </c>
      <c r="AQ867" s="477">
        <f t="shared" si="127"/>
        <v>0</v>
      </c>
      <c r="AR867" s="321">
        <f t="shared" si="128"/>
        <v>0</v>
      </c>
      <c r="AS867" s="293">
        <f t="shared" si="129"/>
        <v>0</v>
      </c>
      <c r="AT867" s="294" t="str">
        <f>IF(AS867=0,"",
IF(SUM($AS$47:AS867)=1,AU867,
IF($AS$1547&gt;SUM($AS$47:AS867),_xlfn.CONCAT(", ",AU867),
IF($AS$1547=SUM($AS$47:AS867),_xlfn.CONCAT(" y ",AU867)))))</f>
        <v/>
      </c>
      <c r="AU867" s="89" t="s">
        <v>7502</v>
      </c>
    </row>
    <row r="868" spans="1:47" ht="15" customHeight="1">
      <c r="A868" s="64"/>
      <c r="B868" s="11"/>
      <c r="C868" s="1021" t="s">
        <v>7503</v>
      </c>
      <c r="D868" s="890"/>
      <c r="E868" s="997"/>
      <c r="F868" s="884"/>
      <c r="G868" s="884"/>
      <c r="H868" s="884"/>
      <c r="I868" s="884"/>
      <c r="J868" s="884"/>
      <c r="K868" s="885"/>
      <c r="L868" s="1027"/>
      <c r="M868" s="884"/>
      <c r="N868" s="884"/>
      <c r="O868" s="885"/>
      <c r="P868" s="1027"/>
      <c r="Q868" s="884"/>
      <c r="R868" s="884"/>
      <c r="S868" s="885"/>
      <c r="T868" s="991"/>
      <c r="U868" s="884"/>
      <c r="V868" s="884"/>
      <c r="W868" s="885"/>
      <c r="X868" s="796"/>
      <c r="Y868" s="796"/>
      <c r="Z868" s="796"/>
      <c r="AA868" s="796"/>
      <c r="AB868" s="796"/>
      <c r="AC868" s="796"/>
      <c r="AD868" s="796"/>
      <c r="AG868" s="323" t="b">
        <f t="shared" si="120"/>
        <v>0</v>
      </c>
      <c r="AH868" s="1" t="str">
        <f t="shared" si="121"/>
        <v/>
      </c>
      <c r="AI868" s="323" t="b">
        <f t="shared" si="122"/>
        <v>0</v>
      </c>
      <c r="AJ868" s="1" t="str">
        <f t="shared" si="123"/>
        <v/>
      </c>
      <c r="AK868" s="323" t="b">
        <f t="shared" si="124"/>
        <v>0</v>
      </c>
      <c r="AL868" s="648">
        <f t="shared" si="125"/>
        <v>0</v>
      </c>
      <c r="AM868" s="293">
        <f t="shared" si="126"/>
        <v>0</v>
      </c>
      <c r="AN868" s="294" t="str">
        <f>IF(AM868=0,"",
IF(SUM($AM$47:AM868)=1,AO868,
IF($AM$1547&gt;SUM($AM$47:AM868),_xlfn.CONCAT(", ",AO868),
IF($AM$1547=SUM($AM$47:AM868),_xlfn.CONCAT(" y ",AO868)))))</f>
        <v/>
      </c>
      <c r="AO868" s="89" t="s">
        <v>7504</v>
      </c>
      <c r="AQ868" s="477">
        <f t="shared" si="127"/>
        <v>0</v>
      </c>
      <c r="AR868" s="321">
        <f t="shared" si="128"/>
        <v>0</v>
      </c>
      <c r="AS868" s="293">
        <f t="shared" si="129"/>
        <v>0</v>
      </c>
      <c r="AT868" s="294" t="str">
        <f>IF(AS868=0,"",
IF(SUM($AS$47:AS868)=1,AU868,
IF($AS$1547&gt;SUM($AS$47:AS868),_xlfn.CONCAT(", ",AU868),
IF($AS$1547=SUM($AS$47:AS868),_xlfn.CONCAT(" y ",AU868)))))</f>
        <v/>
      </c>
      <c r="AU868" s="89" t="s">
        <v>7504</v>
      </c>
    </row>
    <row r="869" spans="1:47" ht="15" customHeight="1">
      <c r="A869" s="64"/>
      <c r="B869" s="11"/>
      <c r="C869" s="1021" t="s">
        <v>7505</v>
      </c>
      <c r="D869" s="890"/>
      <c r="E869" s="997"/>
      <c r="F869" s="884"/>
      <c r="G869" s="884"/>
      <c r="H869" s="884"/>
      <c r="I869" s="884"/>
      <c r="J869" s="884"/>
      <c r="K869" s="885"/>
      <c r="L869" s="1027"/>
      <c r="M869" s="884"/>
      <c r="N869" s="884"/>
      <c r="O869" s="885"/>
      <c r="P869" s="1027"/>
      <c r="Q869" s="884"/>
      <c r="R869" s="884"/>
      <c r="S869" s="885"/>
      <c r="T869" s="991"/>
      <c r="U869" s="884"/>
      <c r="V869" s="884"/>
      <c r="W869" s="885"/>
      <c r="X869" s="796"/>
      <c r="Y869" s="796"/>
      <c r="Z869" s="796"/>
      <c r="AA869" s="796"/>
      <c r="AB869" s="796"/>
      <c r="AC869" s="796"/>
      <c r="AD869" s="796"/>
      <c r="AG869" s="323" t="b">
        <f t="shared" si="120"/>
        <v>0</v>
      </c>
      <c r="AH869" s="1" t="str">
        <f t="shared" si="121"/>
        <v/>
      </c>
      <c r="AI869" s="323" t="b">
        <f t="shared" si="122"/>
        <v>0</v>
      </c>
      <c r="AJ869" s="1" t="str">
        <f t="shared" si="123"/>
        <v/>
      </c>
      <c r="AK869" s="323" t="b">
        <f t="shared" si="124"/>
        <v>0</v>
      </c>
      <c r="AL869" s="648">
        <f t="shared" si="125"/>
        <v>0</v>
      </c>
      <c r="AM869" s="293">
        <f t="shared" si="126"/>
        <v>0</v>
      </c>
      <c r="AN869" s="294" t="str">
        <f>IF(AM869=0,"",
IF(SUM($AM$47:AM869)=1,AO869,
IF($AM$1547&gt;SUM($AM$47:AM869),_xlfn.CONCAT(", ",AO869),
IF($AM$1547=SUM($AM$47:AM869),_xlfn.CONCAT(" y ",AO869)))))</f>
        <v/>
      </c>
      <c r="AO869" s="89" t="s">
        <v>7506</v>
      </c>
      <c r="AQ869" s="477">
        <f t="shared" si="127"/>
        <v>0</v>
      </c>
      <c r="AR869" s="321">
        <f t="shared" si="128"/>
        <v>0</v>
      </c>
      <c r="AS869" s="293">
        <f t="shared" si="129"/>
        <v>0</v>
      </c>
      <c r="AT869" s="294" t="str">
        <f>IF(AS869=0,"",
IF(SUM($AS$47:AS869)=1,AU869,
IF($AS$1547&gt;SUM($AS$47:AS869),_xlfn.CONCAT(", ",AU869),
IF($AS$1547=SUM($AS$47:AS869),_xlfn.CONCAT(" y ",AU869)))))</f>
        <v/>
      </c>
      <c r="AU869" s="89" t="s">
        <v>7506</v>
      </c>
    </row>
    <row r="870" spans="1:47" ht="15" customHeight="1">
      <c r="A870" s="64"/>
      <c r="B870" s="11"/>
      <c r="C870" s="1021" t="s">
        <v>7507</v>
      </c>
      <c r="D870" s="890"/>
      <c r="E870" s="997"/>
      <c r="F870" s="884"/>
      <c r="G870" s="884"/>
      <c r="H870" s="884"/>
      <c r="I870" s="884"/>
      <c r="J870" s="884"/>
      <c r="K870" s="885"/>
      <c r="L870" s="1027"/>
      <c r="M870" s="884"/>
      <c r="N870" s="884"/>
      <c r="O870" s="885"/>
      <c r="P870" s="1027"/>
      <c r="Q870" s="884"/>
      <c r="R870" s="884"/>
      <c r="S870" s="885"/>
      <c r="T870" s="991"/>
      <c r="U870" s="884"/>
      <c r="V870" s="884"/>
      <c r="W870" s="885"/>
      <c r="X870" s="796"/>
      <c r="Y870" s="796"/>
      <c r="Z870" s="796"/>
      <c r="AA870" s="796"/>
      <c r="AB870" s="796"/>
      <c r="AC870" s="796"/>
      <c r="AD870" s="796"/>
      <c r="AG870" s="323" t="b">
        <f t="shared" si="120"/>
        <v>0</v>
      </c>
      <c r="AH870" s="1" t="str">
        <f t="shared" si="121"/>
        <v/>
      </c>
      <c r="AI870" s="323" t="b">
        <f t="shared" si="122"/>
        <v>0</v>
      </c>
      <c r="AJ870" s="1" t="str">
        <f t="shared" si="123"/>
        <v/>
      </c>
      <c r="AK870" s="323" t="b">
        <f t="shared" si="124"/>
        <v>0</v>
      </c>
      <c r="AL870" s="648">
        <f t="shared" si="125"/>
        <v>0</v>
      </c>
      <c r="AM870" s="293">
        <f t="shared" si="126"/>
        <v>0</v>
      </c>
      <c r="AN870" s="294" t="str">
        <f>IF(AM870=0,"",
IF(SUM($AM$47:AM870)=1,AO870,
IF($AM$1547&gt;SUM($AM$47:AM870),_xlfn.CONCAT(", ",AO870),
IF($AM$1547=SUM($AM$47:AM870),_xlfn.CONCAT(" y ",AO870)))))</f>
        <v/>
      </c>
      <c r="AO870" s="89" t="s">
        <v>7508</v>
      </c>
      <c r="AQ870" s="477">
        <f t="shared" si="127"/>
        <v>0</v>
      </c>
      <c r="AR870" s="321">
        <f t="shared" si="128"/>
        <v>0</v>
      </c>
      <c r="AS870" s="293">
        <f t="shared" si="129"/>
        <v>0</v>
      </c>
      <c r="AT870" s="294" t="str">
        <f>IF(AS870=0,"",
IF(SUM($AS$47:AS870)=1,AU870,
IF($AS$1547&gt;SUM($AS$47:AS870),_xlfn.CONCAT(", ",AU870),
IF($AS$1547=SUM($AS$47:AS870),_xlfn.CONCAT(" y ",AU870)))))</f>
        <v/>
      </c>
      <c r="AU870" s="89" t="s">
        <v>7508</v>
      </c>
    </row>
    <row r="871" spans="1:47" ht="15" customHeight="1">
      <c r="A871" s="64"/>
      <c r="B871" s="11"/>
      <c r="C871" s="1021" t="s">
        <v>7509</v>
      </c>
      <c r="D871" s="890"/>
      <c r="E871" s="997"/>
      <c r="F871" s="884"/>
      <c r="G871" s="884"/>
      <c r="H871" s="884"/>
      <c r="I871" s="884"/>
      <c r="J871" s="884"/>
      <c r="K871" s="885"/>
      <c r="L871" s="1027"/>
      <c r="M871" s="884"/>
      <c r="N871" s="884"/>
      <c r="O871" s="885"/>
      <c r="P871" s="1027"/>
      <c r="Q871" s="884"/>
      <c r="R871" s="884"/>
      <c r="S871" s="885"/>
      <c r="T871" s="991"/>
      <c r="U871" s="884"/>
      <c r="V871" s="884"/>
      <c r="W871" s="885"/>
      <c r="X871" s="796"/>
      <c r="Y871" s="796"/>
      <c r="Z871" s="796"/>
      <c r="AA871" s="796"/>
      <c r="AB871" s="796"/>
      <c r="AC871" s="796"/>
      <c r="AD871" s="796"/>
      <c r="AG871" s="323" t="b">
        <f t="shared" si="120"/>
        <v>0</v>
      </c>
      <c r="AH871" s="1" t="str">
        <f t="shared" si="121"/>
        <v/>
      </c>
      <c r="AI871" s="323" t="b">
        <f t="shared" si="122"/>
        <v>0</v>
      </c>
      <c r="AJ871" s="1" t="str">
        <f t="shared" si="123"/>
        <v/>
      </c>
      <c r="AK871" s="323" t="b">
        <f t="shared" si="124"/>
        <v>0</v>
      </c>
      <c r="AL871" s="648">
        <f t="shared" si="125"/>
        <v>0</v>
      </c>
      <c r="AM871" s="293">
        <f t="shared" si="126"/>
        <v>0</v>
      </c>
      <c r="AN871" s="294" t="str">
        <f>IF(AM871=0,"",
IF(SUM($AM$47:AM871)=1,AO871,
IF($AM$1547&gt;SUM($AM$47:AM871),_xlfn.CONCAT(", ",AO871),
IF($AM$1547=SUM($AM$47:AM871),_xlfn.CONCAT(" y ",AO871)))))</f>
        <v/>
      </c>
      <c r="AO871" s="89" t="s">
        <v>7510</v>
      </c>
      <c r="AQ871" s="477">
        <f t="shared" si="127"/>
        <v>0</v>
      </c>
      <c r="AR871" s="321">
        <f t="shared" si="128"/>
        <v>0</v>
      </c>
      <c r="AS871" s="293">
        <f t="shared" si="129"/>
        <v>0</v>
      </c>
      <c r="AT871" s="294" t="str">
        <f>IF(AS871=0,"",
IF(SUM($AS$47:AS871)=1,AU871,
IF($AS$1547&gt;SUM($AS$47:AS871),_xlfn.CONCAT(", ",AU871),
IF($AS$1547=SUM($AS$47:AS871),_xlfn.CONCAT(" y ",AU871)))))</f>
        <v/>
      </c>
      <c r="AU871" s="89" t="s">
        <v>7510</v>
      </c>
    </row>
    <row r="872" spans="1:47" ht="15" customHeight="1">
      <c r="A872" s="64"/>
      <c r="B872" s="11"/>
      <c r="C872" s="1021" t="s">
        <v>7511</v>
      </c>
      <c r="D872" s="890"/>
      <c r="E872" s="997"/>
      <c r="F872" s="884"/>
      <c r="G872" s="884"/>
      <c r="H872" s="884"/>
      <c r="I872" s="884"/>
      <c r="J872" s="884"/>
      <c r="K872" s="885"/>
      <c r="L872" s="1027"/>
      <c r="M872" s="884"/>
      <c r="N872" s="884"/>
      <c r="O872" s="885"/>
      <c r="P872" s="1027"/>
      <c r="Q872" s="884"/>
      <c r="R872" s="884"/>
      <c r="S872" s="885"/>
      <c r="T872" s="991"/>
      <c r="U872" s="884"/>
      <c r="V872" s="884"/>
      <c r="W872" s="885"/>
      <c r="X872" s="796"/>
      <c r="Y872" s="796"/>
      <c r="Z872" s="796"/>
      <c r="AA872" s="796"/>
      <c r="AB872" s="796"/>
      <c r="AC872" s="796"/>
      <c r="AD872" s="796"/>
      <c r="AG872" s="323" t="b">
        <f t="shared" si="120"/>
        <v>0</v>
      </c>
      <c r="AH872" s="1" t="str">
        <f t="shared" si="121"/>
        <v/>
      </c>
      <c r="AI872" s="323" t="b">
        <f t="shared" si="122"/>
        <v>0</v>
      </c>
      <c r="AJ872" s="1" t="str">
        <f t="shared" si="123"/>
        <v/>
      </c>
      <c r="AK872" s="323" t="b">
        <f t="shared" si="124"/>
        <v>0</v>
      </c>
      <c r="AL872" s="648">
        <f t="shared" si="125"/>
        <v>0</v>
      </c>
      <c r="AM872" s="293">
        <f t="shared" si="126"/>
        <v>0</v>
      </c>
      <c r="AN872" s="294" t="str">
        <f>IF(AM872=0,"",
IF(SUM($AM$47:AM872)=1,AO872,
IF($AM$1547&gt;SUM($AM$47:AM872),_xlfn.CONCAT(", ",AO872),
IF($AM$1547=SUM($AM$47:AM872),_xlfn.CONCAT(" y ",AO872)))))</f>
        <v/>
      </c>
      <c r="AO872" s="89" t="s">
        <v>7512</v>
      </c>
      <c r="AQ872" s="477">
        <f t="shared" si="127"/>
        <v>0</v>
      </c>
      <c r="AR872" s="321">
        <f t="shared" si="128"/>
        <v>0</v>
      </c>
      <c r="AS872" s="293">
        <f t="shared" si="129"/>
        <v>0</v>
      </c>
      <c r="AT872" s="294" t="str">
        <f>IF(AS872=0,"",
IF(SUM($AS$47:AS872)=1,AU872,
IF($AS$1547&gt;SUM($AS$47:AS872),_xlfn.CONCAT(", ",AU872),
IF($AS$1547=SUM($AS$47:AS872),_xlfn.CONCAT(" y ",AU872)))))</f>
        <v/>
      </c>
      <c r="AU872" s="89" t="s">
        <v>7512</v>
      </c>
    </row>
    <row r="873" spans="1:47" ht="15" customHeight="1">
      <c r="A873" s="64"/>
      <c r="B873" s="11"/>
      <c r="C873" s="1021" t="s">
        <v>7513</v>
      </c>
      <c r="D873" s="890"/>
      <c r="E873" s="997"/>
      <c r="F873" s="884"/>
      <c r="G873" s="884"/>
      <c r="H873" s="884"/>
      <c r="I873" s="884"/>
      <c r="J873" s="884"/>
      <c r="K873" s="885"/>
      <c r="L873" s="1027"/>
      <c r="M873" s="884"/>
      <c r="N873" s="884"/>
      <c r="O873" s="885"/>
      <c r="P873" s="1027"/>
      <c r="Q873" s="884"/>
      <c r="R873" s="884"/>
      <c r="S873" s="885"/>
      <c r="T873" s="991"/>
      <c r="U873" s="884"/>
      <c r="V873" s="884"/>
      <c r="W873" s="885"/>
      <c r="X873" s="796"/>
      <c r="Y873" s="796"/>
      <c r="Z873" s="796"/>
      <c r="AA873" s="796"/>
      <c r="AB873" s="796"/>
      <c r="AC873" s="796"/>
      <c r="AD873" s="796"/>
      <c r="AG873" s="323" t="b">
        <f t="shared" si="120"/>
        <v>0</v>
      </c>
      <c r="AH873" s="1" t="str">
        <f t="shared" si="121"/>
        <v/>
      </c>
      <c r="AI873" s="323" t="b">
        <f t="shared" si="122"/>
        <v>0</v>
      </c>
      <c r="AJ873" s="1" t="str">
        <f t="shared" si="123"/>
        <v/>
      </c>
      <c r="AK873" s="323" t="b">
        <f t="shared" si="124"/>
        <v>0</v>
      </c>
      <c r="AL873" s="648">
        <f t="shared" si="125"/>
        <v>0</v>
      </c>
      <c r="AM873" s="293">
        <f t="shared" si="126"/>
        <v>0</v>
      </c>
      <c r="AN873" s="294" t="str">
        <f>IF(AM873=0,"",
IF(SUM($AM$47:AM873)=1,AO873,
IF($AM$1547&gt;SUM($AM$47:AM873),_xlfn.CONCAT(", ",AO873),
IF($AM$1547=SUM($AM$47:AM873),_xlfn.CONCAT(" y ",AO873)))))</f>
        <v/>
      </c>
      <c r="AO873" s="89" t="s">
        <v>7514</v>
      </c>
      <c r="AQ873" s="477">
        <f t="shared" si="127"/>
        <v>0</v>
      </c>
      <c r="AR873" s="321">
        <f t="shared" si="128"/>
        <v>0</v>
      </c>
      <c r="AS873" s="293">
        <f t="shared" si="129"/>
        <v>0</v>
      </c>
      <c r="AT873" s="294" t="str">
        <f>IF(AS873=0,"",
IF(SUM($AS$47:AS873)=1,AU873,
IF($AS$1547&gt;SUM($AS$47:AS873),_xlfn.CONCAT(", ",AU873),
IF($AS$1547=SUM($AS$47:AS873),_xlfn.CONCAT(" y ",AU873)))))</f>
        <v/>
      </c>
      <c r="AU873" s="89" t="s">
        <v>7514</v>
      </c>
    </row>
    <row r="874" spans="1:47" ht="15" customHeight="1">
      <c r="A874" s="64"/>
      <c r="B874" s="11"/>
      <c r="C874" s="1021" t="s">
        <v>7515</v>
      </c>
      <c r="D874" s="890"/>
      <c r="E874" s="997"/>
      <c r="F874" s="884"/>
      <c r="G874" s="884"/>
      <c r="H874" s="884"/>
      <c r="I874" s="884"/>
      <c r="J874" s="884"/>
      <c r="K874" s="885"/>
      <c r="L874" s="1027"/>
      <c r="M874" s="884"/>
      <c r="N874" s="884"/>
      <c r="O874" s="885"/>
      <c r="P874" s="1027"/>
      <c r="Q874" s="884"/>
      <c r="R874" s="884"/>
      <c r="S874" s="885"/>
      <c r="T874" s="991"/>
      <c r="U874" s="884"/>
      <c r="V874" s="884"/>
      <c r="W874" s="885"/>
      <c r="X874" s="796"/>
      <c r="Y874" s="796"/>
      <c r="Z874" s="796"/>
      <c r="AA874" s="796"/>
      <c r="AB874" s="796"/>
      <c r="AC874" s="796"/>
      <c r="AD874" s="796"/>
      <c r="AG874" s="323" t="b">
        <f t="shared" si="120"/>
        <v>0</v>
      </c>
      <c r="AH874" s="1" t="str">
        <f t="shared" si="121"/>
        <v/>
      </c>
      <c r="AI874" s="323" t="b">
        <f t="shared" si="122"/>
        <v>0</v>
      </c>
      <c r="AJ874" s="1" t="str">
        <f t="shared" si="123"/>
        <v/>
      </c>
      <c r="AK874" s="323" t="b">
        <f t="shared" si="124"/>
        <v>0</v>
      </c>
      <c r="AL874" s="648">
        <f t="shared" si="125"/>
        <v>0</v>
      </c>
      <c r="AM874" s="293">
        <f t="shared" si="126"/>
        <v>0</v>
      </c>
      <c r="AN874" s="294" t="str">
        <f>IF(AM874=0,"",
IF(SUM($AM$47:AM874)=1,AO874,
IF($AM$1547&gt;SUM($AM$47:AM874),_xlfn.CONCAT(", ",AO874),
IF($AM$1547=SUM($AM$47:AM874),_xlfn.CONCAT(" y ",AO874)))))</f>
        <v/>
      </c>
      <c r="AO874" s="89" t="s">
        <v>7516</v>
      </c>
      <c r="AQ874" s="477">
        <f t="shared" si="127"/>
        <v>0</v>
      </c>
      <c r="AR874" s="321">
        <f t="shared" si="128"/>
        <v>0</v>
      </c>
      <c r="AS874" s="293">
        <f t="shared" si="129"/>
        <v>0</v>
      </c>
      <c r="AT874" s="294" t="str">
        <f>IF(AS874=0,"",
IF(SUM($AS$47:AS874)=1,AU874,
IF($AS$1547&gt;SUM($AS$47:AS874),_xlfn.CONCAT(", ",AU874),
IF($AS$1547=SUM($AS$47:AS874),_xlfn.CONCAT(" y ",AU874)))))</f>
        <v/>
      </c>
      <c r="AU874" s="89" t="s">
        <v>7516</v>
      </c>
    </row>
    <row r="875" spans="1:47" ht="15" customHeight="1">
      <c r="A875" s="64"/>
      <c r="B875" s="11"/>
      <c r="C875" s="1021" t="s">
        <v>7517</v>
      </c>
      <c r="D875" s="890"/>
      <c r="E875" s="997"/>
      <c r="F875" s="884"/>
      <c r="G875" s="884"/>
      <c r="H875" s="884"/>
      <c r="I875" s="884"/>
      <c r="J875" s="884"/>
      <c r="K875" s="885"/>
      <c r="L875" s="1027"/>
      <c r="M875" s="884"/>
      <c r="N875" s="884"/>
      <c r="O875" s="885"/>
      <c r="P875" s="1027"/>
      <c r="Q875" s="884"/>
      <c r="R875" s="884"/>
      <c r="S875" s="885"/>
      <c r="T875" s="991"/>
      <c r="U875" s="884"/>
      <c r="V875" s="884"/>
      <c r="W875" s="885"/>
      <c r="X875" s="796"/>
      <c r="Y875" s="796"/>
      <c r="Z875" s="796"/>
      <c r="AA875" s="796"/>
      <c r="AB875" s="796"/>
      <c r="AC875" s="796"/>
      <c r="AD875" s="796"/>
      <c r="AG875" s="323" t="b">
        <f t="shared" si="120"/>
        <v>0</v>
      </c>
      <c r="AH875" s="1" t="str">
        <f t="shared" si="121"/>
        <v/>
      </c>
      <c r="AI875" s="323" t="b">
        <f t="shared" si="122"/>
        <v>0</v>
      </c>
      <c r="AJ875" s="1" t="str">
        <f t="shared" si="123"/>
        <v/>
      </c>
      <c r="AK875" s="323" t="b">
        <f t="shared" si="124"/>
        <v>0</v>
      </c>
      <c r="AL875" s="648">
        <f t="shared" si="125"/>
        <v>0</v>
      </c>
      <c r="AM875" s="293">
        <f t="shared" si="126"/>
        <v>0</v>
      </c>
      <c r="AN875" s="294" t="str">
        <f>IF(AM875=0,"",
IF(SUM($AM$47:AM875)=1,AO875,
IF($AM$1547&gt;SUM($AM$47:AM875),_xlfn.CONCAT(", ",AO875),
IF($AM$1547=SUM($AM$47:AM875),_xlfn.CONCAT(" y ",AO875)))))</f>
        <v/>
      </c>
      <c r="AO875" s="89" t="s">
        <v>7518</v>
      </c>
      <c r="AQ875" s="477">
        <f t="shared" si="127"/>
        <v>0</v>
      </c>
      <c r="AR875" s="321">
        <f t="shared" si="128"/>
        <v>0</v>
      </c>
      <c r="AS875" s="293">
        <f t="shared" si="129"/>
        <v>0</v>
      </c>
      <c r="AT875" s="294" t="str">
        <f>IF(AS875=0,"",
IF(SUM($AS$47:AS875)=1,AU875,
IF($AS$1547&gt;SUM($AS$47:AS875),_xlfn.CONCAT(", ",AU875),
IF($AS$1547=SUM($AS$47:AS875),_xlfn.CONCAT(" y ",AU875)))))</f>
        <v/>
      </c>
      <c r="AU875" s="89" t="s">
        <v>7518</v>
      </c>
    </row>
    <row r="876" spans="1:47" ht="15" customHeight="1">
      <c r="A876" s="64"/>
      <c r="B876" s="11"/>
      <c r="C876" s="1021" t="s">
        <v>7519</v>
      </c>
      <c r="D876" s="890"/>
      <c r="E876" s="997"/>
      <c r="F876" s="884"/>
      <c r="G876" s="884"/>
      <c r="H876" s="884"/>
      <c r="I876" s="884"/>
      <c r="J876" s="884"/>
      <c r="K876" s="885"/>
      <c r="L876" s="1027"/>
      <c r="M876" s="884"/>
      <c r="N876" s="884"/>
      <c r="O876" s="885"/>
      <c r="P876" s="1027"/>
      <c r="Q876" s="884"/>
      <c r="R876" s="884"/>
      <c r="S876" s="885"/>
      <c r="T876" s="991"/>
      <c r="U876" s="884"/>
      <c r="V876" s="884"/>
      <c r="W876" s="885"/>
      <c r="X876" s="796"/>
      <c r="Y876" s="796"/>
      <c r="Z876" s="796"/>
      <c r="AA876" s="796"/>
      <c r="AB876" s="796"/>
      <c r="AC876" s="796"/>
      <c r="AD876" s="796"/>
      <c r="AG876" s="323" t="b">
        <f t="shared" si="120"/>
        <v>0</v>
      </c>
      <c r="AH876" s="1" t="str">
        <f t="shared" si="121"/>
        <v/>
      </c>
      <c r="AI876" s="323" t="b">
        <f t="shared" si="122"/>
        <v>0</v>
      </c>
      <c r="AJ876" s="1" t="str">
        <f t="shared" si="123"/>
        <v/>
      </c>
      <c r="AK876" s="323" t="b">
        <f t="shared" si="124"/>
        <v>0</v>
      </c>
      <c r="AL876" s="648">
        <f t="shared" si="125"/>
        <v>0</v>
      </c>
      <c r="AM876" s="293">
        <f t="shared" si="126"/>
        <v>0</v>
      </c>
      <c r="AN876" s="294" t="str">
        <f>IF(AM876=0,"",
IF(SUM($AM$47:AM876)=1,AO876,
IF($AM$1547&gt;SUM($AM$47:AM876),_xlfn.CONCAT(", ",AO876),
IF($AM$1547=SUM($AM$47:AM876),_xlfn.CONCAT(" y ",AO876)))))</f>
        <v/>
      </c>
      <c r="AO876" s="89" t="s">
        <v>7520</v>
      </c>
      <c r="AQ876" s="477">
        <f t="shared" si="127"/>
        <v>0</v>
      </c>
      <c r="AR876" s="321">
        <f t="shared" si="128"/>
        <v>0</v>
      </c>
      <c r="AS876" s="293">
        <f t="shared" si="129"/>
        <v>0</v>
      </c>
      <c r="AT876" s="294" t="str">
        <f>IF(AS876=0,"",
IF(SUM($AS$47:AS876)=1,AU876,
IF($AS$1547&gt;SUM($AS$47:AS876),_xlfn.CONCAT(", ",AU876),
IF($AS$1547=SUM($AS$47:AS876),_xlfn.CONCAT(" y ",AU876)))))</f>
        <v/>
      </c>
      <c r="AU876" s="89" t="s">
        <v>7520</v>
      </c>
    </row>
    <row r="877" spans="1:47" ht="15" customHeight="1">
      <c r="A877" s="64"/>
      <c r="B877" s="11"/>
      <c r="C877" s="1021" t="s">
        <v>7521</v>
      </c>
      <c r="D877" s="890"/>
      <c r="E877" s="997"/>
      <c r="F877" s="884"/>
      <c r="G877" s="884"/>
      <c r="H877" s="884"/>
      <c r="I877" s="884"/>
      <c r="J877" s="884"/>
      <c r="K877" s="885"/>
      <c r="L877" s="1027"/>
      <c r="M877" s="884"/>
      <c r="N877" s="884"/>
      <c r="O877" s="885"/>
      <c r="P877" s="1027"/>
      <c r="Q877" s="884"/>
      <c r="R877" s="884"/>
      <c r="S877" s="885"/>
      <c r="T877" s="991"/>
      <c r="U877" s="884"/>
      <c r="V877" s="884"/>
      <c r="W877" s="885"/>
      <c r="X877" s="796"/>
      <c r="Y877" s="796"/>
      <c r="Z877" s="796"/>
      <c r="AA877" s="796"/>
      <c r="AB877" s="796"/>
      <c r="AC877" s="796"/>
      <c r="AD877" s="796"/>
      <c r="AG877" s="323" t="b">
        <f t="shared" si="120"/>
        <v>0</v>
      </c>
      <c r="AH877" s="1" t="str">
        <f t="shared" si="121"/>
        <v/>
      </c>
      <c r="AI877" s="323" t="b">
        <f t="shared" si="122"/>
        <v>0</v>
      </c>
      <c r="AJ877" s="1" t="str">
        <f t="shared" si="123"/>
        <v/>
      </c>
      <c r="AK877" s="323" t="b">
        <f t="shared" si="124"/>
        <v>0</v>
      </c>
      <c r="AL877" s="648">
        <f t="shared" si="125"/>
        <v>0</v>
      </c>
      <c r="AM877" s="293">
        <f t="shared" si="126"/>
        <v>0</v>
      </c>
      <c r="AN877" s="294" t="str">
        <f>IF(AM877=0,"",
IF(SUM($AM$47:AM877)=1,AO877,
IF($AM$1547&gt;SUM($AM$47:AM877),_xlfn.CONCAT(", ",AO877),
IF($AM$1547=SUM($AM$47:AM877),_xlfn.CONCAT(" y ",AO877)))))</f>
        <v/>
      </c>
      <c r="AO877" s="89" t="s">
        <v>7522</v>
      </c>
      <c r="AQ877" s="477">
        <f t="shared" si="127"/>
        <v>0</v>
      </c>
      <c r="AR877" s="321">
        <f t="shared" si="128"/>
        <v>0</v>
      </c>
      <c r="AS877" s="293">
        <f t="shared" si="129"/>
        <v>0</v>
      </c>
      <c r="AT877" s="294" t="str">
        <f>IF(AS877=0,"",
IF(SUM($AS$47:AS877)=1,AU877,
IF($AS$1547&gt;SUM($AS$47:AS877),_xlfn.CONCAT(", ",AU877),
IF($AS$1547=SUM($AS$47:AS877),_xlfn.CONCAT(" y ",AU877)))))</f>
        <v/>
      </c>
      <c r="AU877" s="89" t="s">
        <v>7522</v>
      </c>
    </row>
    <row r="878" spans="1:47" ht="15" customHeight="1">
      <c r="A878" s="64"/>
      <c r="B878" s="11"/>
      <c r="C878" s="1021" t="s">
        <v>7523</v>
      </c>
      <c r="D878" s="890"/>
      <c r="E878" s="997"/>
      <c r="F878" s="884"/>
      <c r="G878" s="884"/>
      <c r="H878" s="884"/>
      <c r="I878" s="884"/>
      <c r="J878" s="884"/>
      <c r="K878" s="885"/>
      <c r="L878" s="1027"/>
      <c r="M878" s="884"/>
      <c r="N878" s="884"/>
      <c r="O878" s="885"/>
      <c r="P878" s="1027"/>
      <c r="Q878" s="884"/>
      <c r="R878" s="884"/>
      <c r="S878" s="885"/>
      <c r="T878" s="991"/>
      <c r="U878" s="884"/>
      <c r="V878" s="884"/>
      <c r="W878" s="885"/>
      <c r="X878" s="796"/>
      <c r="Y878" s="796"/>
      <c r="Z878" s="796"/>
      <c r="AA878" s="796"/>
      <c r="AB878" s="796"/>
      <c r="AC878" s="796"/>
      <c r="AD878" s="796"/>
      <c r="AG878" s="323" t="b">
        <f t="shared" si="120"/>
        <v>0</v>
      </c>
      <c r="AH878" s="1" t="str">
        <f t="shared" si="121"/>
        <v/>
      </c>
      <c r="AI878" s="323" t="b">
        <f t="shared" si="122"/>
        <v>0</v>
      </c>
      <c r="AJ878" s="1" t="str">
        <f t="shared" si="123"/>
        <v/>
      </c>
      <c r="AK878" s="323" t="b">
        <f t="shared" si="124"/>
        <v>0</v>
      </c>
      <c r="AL878" s="648">
        <f t="shared" si="125"/>
        <v>0</v>
      </c>
      <c r="AM878" s="293">
        <f t="shared" si="126"/>
        <v>0</v>
      </c>
      <c r="AN878" s="294" t="str">
        <f>IF(AM878=0,"",
IF(SUM($AM$47:AM878)=1,AO878,
IF($AM$1547&gt;SUM($AM$47:AM878),_xlfn.CONCAT(", ",AO878),
IF($AM$1547=SUM($AM$47:AM878),_xlfn.CONCAT(" y ",AO878)))))</f>
        <v/>
      </c>
      <c r="AO878" s="89" t="s">
        <v>7524</v>
      </c>
      <c r="AQ878" s="477">
        <f t="shared" si="127"/>
        <v>0</v>
      </c>
      <c r="AR878" s="321">
        <f t="shared" si="128"/>
        <v>0</v>
      </c>
      <c r="AS878" s="293">
        <f t="shared" si="129"/>
        <v>0</v>
      </c>
      <c r="AT878" s="294" t="str">
        <f>IF(AS878=0,"",
IF(SUM($AS$47:AS878)=1,AU878,
IF($AS$1547&gt;SUM($AS$47:AS878),_xlfn.CONCAT(", ",AU878),
IF($AS$1547=SUM($AS$47:AS878),_xlfn.CONCAT(" y ",AU878)))))</f>
        <v/>
      </c>
      <c r="AU878" s="89" t="s">
        <v>7524</v>
      </c>
    </row>
    <row r="879" spans="1:47" ht="15" customHeight="1">
      <c r="A879" s="64"/>
      <c r="B879" s="11"/>
      <c r="C879" s="1021" t="s">
        <v>7525</v>
      </c>
      <c r="D879" s="890"/>
      <c r="E879" s="997"/>
      <c r="F879" s="884"/>
      <c r="G879" s="884"/>
      <c r="H879" s="884"/>
      <c r="I879" s="884"/>
      <c r="J879" s="884"/>
      <c r="K879" s="885"/>
      <c r="L879" s="1027"/>
      <c r="M879" s="884"/>
      <c r="N879" s="884"/>
      <c r="O879" s="885"/>
      <c r="P879" s="1027"/>
      <c r="Q879" s="884"/>
      <c r="R879" s="884"/>
      <c r="S879" s="885"/>
      <c r="T879" s="991"/>
      <c r="U879" s="884"/>
      <c r="V879" s="884"/>
      <c r="W879" s="885"/>
      <c r="X879" s="796"/>
      <c r="Y879" s="796"/>
      <c r="Z879" s="796"/>
      <c r="AA879" s="796"/>
      <c r="AB879" s="796"/>
      <c r="AC879" s="796"/>
      <c r="AD879" s="796"/>
      <c r="AG879" s="323" t="b">
        <f t="shared" si="120"/>
        <v>0</v>
      </c>
      <c r="AH879" s="1" t="str">
        <f t="shared" si="121"/>
        <v/>
      </c>
      <c r="AI879" s="323" t="b">
        <f t="shared" si="122"/>
        <v>0</v>
      </c>
      <c r="AJ879" s="1" t="str">
        <f t="shared" si="123"/>
        <v/>
      </c>
      <c r="AK879" s="323" t="b">
        <f t="shared" si="124"/>
        <v>0</v>
      </c>
      <c r="AL879" s="648">
        <f t="shared" si="125"/>
        <v>0</v>
      </c>
      <c r="AM879" s="293">
        <f t="shared" si="126"/>
        <v>0</v>
      </c>
      <c r="AN879" s="294" t="str">
        <f>IF(AM879=0,"",
IF(SUM($AM$47:AM879)=1,AO879,
IF($AM$1547&gt;SUM($AM$47:AM879),_xlfn.CONCAT(", ",AO879),
IF($AM$1547=SUM($AM$47:AM879),_xlfn.CONCAT(" y ",AO879)))))</f>
        <v/>
      </c>
      <c r="AO879" s="89" t="s">
        <v>7526</v>
      </c>
      <c r="AQ879" s="477">
        <f t="shared" si="127"/>
        <v>0</v>
      </c>
      <c r="AR879" s="321">
        <f t="shared" si="128"/>
        <v>0</v>
      </c>
      <c r="AS879" s="293">
        <f t="shared" si="129"/>
        <v>0</v>
      </c>
      <c r="AT879" s="294" t="str">
        <f>IF(AS879=0,"",
IF(SUM($AS$47:AS879)=1,AU879,
IF($AS$1547&gt;SUM($AS$47:AS879),_xlfn.CONCAT(", ",AU879),
IF($AS$1547=SUM($AS$47:AS879),_xlfn.CONCAT(" y ",AU879)))))</f>
        <v/>
      </c>
      <c r="AU879" s="89" t="s">
        <v>7526</v>
      </c>
    </row>
    <row r="880" spans="1:47" ht="15" customHeight="1">
      <c r="A880" s="64"/>
      <c r="B880" s="11"/>
      <c r="C880" s="1021" t="s">
        <v>7527</v>
      </c>
      <c r="D880" s="890"/>
      <c r="E880" s="997"/>
      <c r="F880" s="884"/>
      <c r="G880" s="884"/>
      <c r="H880" s="884"/>
      <c r="I880" s="884"/>
      <c r="J880" s="884"/>
      <c r="K880" s="885"/>
      <c r="L880" s="1027"/>
      <c r="M880" s="884"/>
      <c r="N880" s="884"/>
      <c r="O880" s="885"/>
      <c r="P880" s="1027"/>
      <c r="Q880" s="884"/>
      <c r="R880" s="884"/>
      <c r="S880" s="885"/>
      <c r="T880" s="991"/>
      <c r="U880" s="884"/>
      <c r="V880" s="884"/>
      <c r="W880" s="885"/>
      <c r="X880" s="796"/>
      <c r="Y880" s="796"/>
      <c r="Z880" s="796"/>
      <c r="AA880" s="796"/>
      <c r="AB880" s="796"/>
      <c r="AC880" s="796"/>
      <c r="AD880" s="796"/>
      <c r="AG880" s="323" t="b">
        <f t="shared" ref="AG880:AG943" si="130">NOT(EXACT(E880,UPPER(E880)))</f>
        <v>0</v>
      </c>
      <c r="AH880" s="1" t="str">
        <f t="shared" ref="AH880:AH943" si="131">SUBSTITUTE( SUBSTITUTE( SUBSTITUTE( SUBSTITUTE( SUBSTITUTE( SUBSTITUTE( SUBSTITUTE( SUBSTITUTE( SUBSTITUTE( SUBSTITUTE(E880, "á", "a"), "é", "e"), "í", "i"), "ó", "o"), "ú", "u"), "Á", "A"), "É", "E"), "Í", "I"), "Ó", "O"), "Ú", "U")</f>
        <v/>
      </c>
      <c r="AI880" s="323" t="b">
        <f t="shared" ref="AI880:AI943" si="132">NOT(EXACT(E880,AH880))</f>
        <v>0</v>
      </c>
      <c r="AJ880" s="1" t="str">
        <f t="shared" ref="AJ880:AJ943" si="133">SUBSTITUTE((SUBSTITUTE(SUBSTITUTE(SUBSTITUTE(E880,".",""),",",""),"(","")),")","")</f>
        <v/>
      </c>
      <c r="AK880" s="323" t="b">
        <f t="shared" ref="AK880:AK943" si="134">NOT(EXACT(E880,AJ880))</f>
        <v>0</v>
      </c>
      <c r="AL880" s="648">
        <f t="shared" ref="AL880:AL943" si="135">IF(COUNTIF(T880,"VARIAS")&gt;0,1,0)</f>
        <v>0</v>
      </c>
      <c r="AM880" s="293">
        <f t="shared" ref="AM880:AM943" si="136">IF(SUM(AL880)=0,0,1)</f>
        <v>0</v>
      </c>
      <c r="AN880" s="294" t="str">
        <f>IF(AM880=0,"",
IF(SUM($AM$47:AM880)=1,AO880,
IF($AM$1547&gt;SUM($AM$47:AM880),_xlfn.CONCAT(", ",AO880),
IF($AM$1547=SUM($AM$47:AM880),_xlfn.CONCAT(" y ",AO880)))))</f>
        <v/>
      </c>
      <c r="AO880" s="89" t="s">
        <v>7528</v>
      </c>
      <c r="AQ880" s="477">
        <f t="shared" ref="AQ880:AQ943" si="137">IF(AND($AD880="X",COUNTA(X880:AC880)&gt;0),1,0)</f>
        <v>0</v>
      </c>
      <c r="AR880" s="321">
        <f t="shared" ref="AR880:AR943" si="138">IF(AND(COUNTBLANK(E880)=0,COUNTA(L880:W880)=3,COUNTA(X880:AD880)&gt;0),0,IF(AND(COUNTBLANK(E880)=1,COUNTA(L880:AD880)=0),0,1))</f>
        <v>0</v>
      </c>
      <c r="AS880" s="293">
        <f t="shared" ref="AS880:AS943" si="139">IF(AR880=0,0,1)</f>
        <v>0</v>
      </c>
      <c r="AT880" s="294" t="str">
        <f>IF(AS880=0,"",
IF(SUM($AS$47:AS880)=1,AU880,
IF($AS$1547&gt;SUM($AS$47:AS880),_xlfn.CONCAT(", ",AU880),
IF($AS$1547=SUM($AS$47:AS880),_xlfn.CONCAT(" y ",AU880)))))</f>
        <v/>
      </c>
      <c r="AU880" s="89" t="s">
        <v>7528</v>
      </c>
    </row>
    <row r="881" spans="1:47" ht="15" customHeight="1">
      <c r="A881" s="64"/>
      <c r="B881" s="11"/>
      <c r="C881" s="1021" t="s">
        <v>7529</v>
      </c>
      <c r="D881" s="890"/>
      <c r="E881" s="997"/>
      <c r="F881" s="884"/>
      <c r="G881" s="884"/>
      <c r="H881" s="884"/>
      <c r="I881" s="884"/>
      <c r="J881" s="884"/>
      <c r="K881" s="885"/>
      <c r="L881" s="1027"/>
      <c r="M881" s="884"/>
      <c r="N881" s="884"/>
      <c r="O881" s="885"/>
      <c r="P881" s="1027"/>
      <c r="Q881" s="884"/>
      <c r="R881" s="884"/>
      <c r="S881" s="885"/>
      <c r="T881" s="991"/>
      <c r="U881" s="884"/>
      <c r="V881" s="884"/>
      <c r="W881" s="885"/>
      <c r="X881" s="796"/>
      <c r="Y881" s="796"/>
      <c r="Z881" s="796"/>
      <c r="AA881" s="796"/>
      <c r="AB881" s="796"/>
      <c r="AC881" s="796"/>
      <c r="AD881" s="796"/>
      <c r="AG881" s="323" t="b">
        <f t="shared" si="130"/>
        <v>0</v>
      </c>
      <c r="AH881" s="1" t="str">
        <f t="shared" si="131"/>
        <v/>
      </c>
      <c r="AI881" s="323" t="b">
        <f t="shared" si="132"/>
        <v>0</v>
      </c>
      <c r="AJ881" s="1" t="str">
        <f t="shared" si="133"/>
        <v/>
      </c>
      <c r="AK881" s="323" t="b">
        <f t="shared" si="134"/>
        <v>0</v>
      </c>
      <c r="AL881" s="648">
        <f t="shared" si="135"/>
        <v>0</v>
      </c>
      <c r="AM881" s="293">
        <f t="shared" si="136"/>
        <v>0</v>
      </c>
      <c r="AN881" s="294" t="str">
        <f>IF(AM881=0,"",
IF(SUM($AM$47:AM881)=1,AO881,
IF($AM$1547&gt;SUM($AM$47:AM881),_xlfn.CONCAT(", ",AO881),
IF($AM$1547=SUM($AM$47:AM881),_xlfn.CONCAT(" y ",AO881)))))</f>
        <v/>
      </c>
      <c r="AO881" s="89" t="s">
        <v>7530</v>
      </c>
      <c r="AQ881" s="477">
        <f t="shared" si="137"/>
        <v>0</v>
      </c>
      <c r="AR881" s="321">
        <f t="shared" si="138"/>
        <v>0</v>
      </c>
      <c r="AS881" s="293">
        <f t="shared" si="139"/>
        <v>0</v>
      </c>
      <c r="AT881" s="294" t="str">
        <f>IF(AS881=0,"",
IF(SUM($AS$47:AS881)=1,AU881,
IF($AS$1547&gt;SUM($AS$47:AS881),_xlfn.CONCAT(", ",AU881),
IF($AS$1547=SUM($AS$47:AS881),_xlfn.CONCAT(" y ",AU881)))))</f>
        <v/>
      </c>
      <c r="AU881" s="89" t="s">
        <v>7530</v>
      </c>
    </row>
    <row r="882" spans="1:47" ht="15" customHeight="1">
      <c r="A882" s="64"/>
      <c r="B882" s="11"/>
      <c r="C882" s="1021" t="s">
        <v>7531</v>
      </c>
      <c r="D882" s="890"/>
      <c r="E882" s="997"/>
      <c r="F882" s="884"/>
      <c r="G882" s="884"/>
      <c r="H882" s="884"/>
      <c r="I882" s="884"/>
      <c r="J882" s="884"/>
      <c r="K882" s="885"/>
      <c r="L882" s="1027"/>
      <c r="M882" s="884"/>
      <c r="N882" s="884"/>
      <c r="O882" s="885"/>
      <c r="P882" s="1027"/>
      <c r="Q882" s="884"/>
      <c r="R882" s="884"/>
      <c r="S882" s="885"/>
      <c r="T882" s="991"/>
      <c r="U882" s="884"/>
      <c r="V882" s="884"/>
      <c r="W882" s="885"/>
      <c r="X882" s="796"/>
      <c r="Y882" s="796"/>
      <c r="Z882" s="796"/>
      <c r="AA882" s="796"/>
      <c r="AB882" s="796"/>
      <c r="AC882" s="796"/>
      <c r="AD882" s="796"/>
      <c r="AG882" s="323" t="b">
        <f t="shared" si="130"/>
        <v>0</v>
      </c>
      <c r="AH882" s="1" t="str">
        <f t="shared" si="131"/>
        <v/>
      </c>
      <c r="AI882" s="323" t="b">
        <f t="shared" si="132"/>
        <v>0</v>
      </c>
      <c r="AJ882" s="1" t="str">
        <f t="shared" si="133"/>
        <v/>
      </c>
      <c r="AK882" s="323" t="b">
        <f t="shared" si="134"/>
        <v>0</v>
      </c>
      <c r="AL882" s="648">
        <f t="shared" si="135"/>
        <v>0</v>
      </c>
      <c r="AM882" s="293">
        <f t="shared" si="136"/>
        <v>0</v>
      </c>
      <c r="AN882" s="294" t="str">
        <f>IF(AM882=0,"",
IF(SUM($AM$47:AM882)=1,AO882,
IF($AM$1547&gt;SUM($AM$47:AM882),_xlfn.CONCAT(", ",AO882),
IF($AM$1547=SUM($AM$47:AM882),_xlfn.CONCAT(" y ",AO882)))))</f>
        <v/>
      </c>
      <c r="AO882" s="89" t="s">
        <v>7532</v>
      </c>
      <c r="AQ882" s="477">
        <f t="shared" si="137"/>
        <v>0</v>
      </c>
      <c r="AR882" s="321">
        <f t="shared" si="138"/>
        <v>0</v>
      </c>
      <c r="AS882" s="293">
        <f t="shared" si="139"/>
        <v>0</v>
      </c>
      <c r="AT882" s="294" t="str">
        <f>IF(AS882=0,"",
IF(SUM($AS$47:AS882)=1,AU882,
IF($AS$1547&gt;SUM($AS$47:AS882),_xlfn.CONCAT(", ",AU882),
IF($AS$1547=SUM($AS$47:AS882),_xlfn.CONCAT(" y ",AU882)))))</f>
        <v/>
      </c>
      <c r="AU882" s="89" t="s">
        <v>7532</v>
      </c>
    </row>
    <row r="883" spans="1:47" ht="15" customHeight="1">
      <c r="A883" s="64"/>
      <c r="B883" s="11"/>
      <c r="C883" s="1021" t="s">
        <v>7533</v>
      </c>
      <c r="D883" s="890"/>
      <c r="E883" s="997"/>
      <c r="F883" s="884"/>
      <c r="G883" s="884"/>
      <c r="H883" s="884"/>
      <c r="I883" s="884"/>
      <c r="J883" s="884"/>
      <c r="K883" s="885"/>
      <c r="L883" s="1027"/>
      <c r="M883" s="884"/>
      <c r="N883" s="884"/>
      <c r="O883" s="885"/>
      <c r="P883" s="1027"/>
      <c r="Q883" s="884"/>
      <c r="R883" s="884"/>
      <c r="S883" s="885"/>
      <c r="T883" s="991"/>
      <c r="U883" s="884"/>
      <c r="V883" s="884"/>
      <c r="W883" s="885"/>
      <c r="X883" s="796"/>
      <c r="Y883" s="796"/>
      <c r="Z883" s="796"/>
      <c r="AA883" s="796"/>
      <c r="AB883" s="796"/>
      <c r="AC883" s="796"/>
      <c r="AD883" s="796"/>
      <c r="AG883" s="323" t="b">
        <f t="shared" si="130"/>
        <v>0</v>
      </c>
      <c r="AH883" s="1" t="str">
        <f t="shared" si="131"/>
        <v/>
      </c>
      <c r="AI883" s="323" t="b">
        <f t="shared" si="132"/>
        <v>0</v>
      </c>
      <c r="AJ883" s="1" t="str">
        <f t="shared" si="133"/>
        <v/>
      </c>
      <c r="AK883" s="323" t="b">
        <f t="shared" si="134"/>
        <v>0</v>
      </c>
      <c r="AL883" s="648">
        <f t="shared" si="135"/>
        <v>0</v>
      </c>
      <c r="AM883" s="293">
        <f t="shared" si="136"/>
        <v>0</v>
      </c>
      <c r="AN883" s="294" t="str">
        <f>IF(AM883=0,"",
IF(SUM($AM$47:AM883)=1,AO883,
IF($AM$1547&gt;SUM($AM$47:AM883),_xlfn.CONCAT(", ",AO883),
IF($AM$1547=SUM($AM$47:AM883),_xlfn.CONCAT(" y ",AO883)))))</f>
        <v/>
      </c>
      <c r="AO883" s="89" t="s">
        <v>7534</v>
      </c>
      <c r="AQ883" s="477">
        <f t="shared" si="137"/>
        <v>0</v>
      </c>
      <c r="AR883" s="321">
        <f t="shared" si="138"/>
        <v>0</v>
      </c>
      <c r="AS883" s="293">
        <f t="shared" si="139"/>
        <v>0</v>
      </c>
      <c r="AT883" s="294" t="str">
        <f>IF(AS883=0,"",
IF(SUM($AS$47:AS883)=1,AU883,
IF($AS$1547&gt;SUM($AS$47:AS883),_xlfn.CONCAT(", ",AU883),
IF($AS$1547=SUM($AS$47:AS883),_xlfn.CONCAT(" y ",AU883)))))</f>
        <v/>
      </c>
      <c r="AU883" s="89" t="s">
        <v>7534</v>
      </c>
    </row>
    <row r="884" spans="1:47" ht="15" customHeight="1">
      <c r="A884" s="64"/>
      <c r="B884" s="11"/>
      <c r="C884" s="1021" t="s">
        <v>7535</v>
      </c>
      <c r="D884" s="890"/>
      <c r="E884" s="997"/>
      <c r="F884" s="884"/>
      <c r="G884" s="884"/>
      <c r="H884" s="884"/>
      <c r="I884" s="884"/>
      <c r="J884" s="884"/>
      <c r="K884" s="885"/>
      <c r="L884" s="1027"/>
      <c r="M884" s="884"/>
      <c r="N884" s="884"/>
      <c r="O884" s="885"/>
      <c r="P884" s="1027"/>
      <c r="Q884" s="884"/>
      <c r="R884" s="884"/>
      <c r="S884" s="885"/>
      <c r="T884" s="991"/>
      <c r="U884" s="884"/>
      <c r="V884" s="884"/>
      <c r="W884" s="885"/>
      <c r="X884" s="796"/>
      <c r="Y884" s="796"/>
      <c r="Z884" s="796"/>
      <c r="AA884" s="796"/>
      <c r="AB884" s="796"/>
      <c r="AC884" s="796"/>
      <c r="AD884" s="796"/>
      <c r="AG884" s="323" t="b">
        <f t="shared" si="130"/>
        <v>0</v>
      </c>
      <c r="AH884" s="1" t="str">
        <f t="shared" si="131"/>
        <v/>
      </c>
      <c r="AI884" s="323" t="b">
        <f t="shared" si="132"/>
        <v>0</v>
      </c>
      <c r="AJ884" s="1" t="str">
        <f t="shared" si="133"/>
        <v/>
      </c>
      <c r="AK884" s="323" t="b">
        <f t="shared" si="134"/>
        <v>0</v>
      </c>
      <c r="AL884" s="648">
        <f t="shared" si="135"/>
        <v>0</v>
      </c>
      <c r="AM884" s="293">
        <f t="shared" si="136"/>
        <v>0</v>
      </c>
      <c r="AN884" s="294" t="str">
        <f>IF(AM884=0,"",
IF(SUM($AM$47:AM884)=1,AO884,
IF($AM$1547&gt;SUM($AM$47:AM884),_xlfn.CONCAT(", ",AO884),
IF($AM$1547=SUM($AM$47:AM884),_xlfn.CONCAT(" y ",AO884)))))</f>
        <v/>
      </c>
      <c r="AO884" s="89" t="s">
        <v>7536</v>
      </c>
      <c r="AQ884" s="477">
        <f t="shared" si="137"/>
        <v>0</v>
      </c>
      <c r="AR884" s="321">
        <f t="shared" si="138"/>
        <v>0</v>
      </c>
      <c r="AS884" s="293">
        <f t="shared" si="139"/>
        <v>0</v>
      </c>
      <c r="AT884" s="294" t="str">
        <f>IF(AS884=0,"",
IF(SUM($AS$47:AS884)=1,AU884,
IF($AS$1547&gt;SUM($AS$47:AS884),_xlfn.CONCAT(", ",AU884),
IF($AS$1547=SUM($AS$47:AS884),_xlfn.CONCAT(" y ",AU884)))))</f>
        <v/>
      </c>
      <c r="AU884" s="89" t="s">
        <v>7536</v>
      </c>
    </row>
    <row r="885" spans="1:47" ht="15" customHeight="1">
      <c r="A885" s="64"/>
      <c r="B885" s="11"/>
      <c r="C885" s="1021" t="s">
        <v>7537</v>
      </c>
      <c r="D885" s="890"/>
      <c r="E885" s="997"/>
      <c r="F885" s="884"/>
      <c r="G885" s="884"/>
      <c r="H885" s="884"/>
      <c r="I885" s="884"/>
      <c r="J885" s="884"/>
      <c r="K885" s="885"/>
      <c r="L885" s="1027"/>
      <c r="M885" s="884"/>
      <c r="N885" s="884"/>
      <c r="O885" s="885"/>
      <c r="P885" s="1027"/>
      <c r="Q885" s="884"/>
      <c r="R885" s="884"/>
      <c r="S885" s="885"/>
      <c r="T885" s="991"/>
      <c r="U885" s="884"/>
      <c r="V885" s="884"/>
      <c r="W885" s="885"/>
      <c r="X885" s="796"/>
      <c r="Y885" s="796"/>
      <c r="Z885" s="796"/>
      <c r="AA885" s="796"/>
      <c r="AB885" s="796"/>
      <c r="AC885" s="796"/>
      <c r="AD885" s="796"/>
      <c r="AG885" s="323" t="b">
        <f t="shared" si="130"/>
        <v>0</v>
      </c>
      <c r="AH885" s="1" t="str">
        <f t="shared" si="131"/>
        <v/>
      </c>
      <c r="AI885" s="323" t="b">
        <f t="shared" si="132"/>
        <v>0</v>
      </c>
      <c r="AJ885" s="1" t="str">
        <f t="shared" si="133"/>
        <v/>
      </c>
      <c r="AK885" s="323" t="b">
        <f t="shared" si="134"/>
        <v>0</v>
      </c>
      <c r="AL885" s="648">
        <f t="shared" si="135"/>
        <v>0</v>
      </c>
      <c r="AM885" s="293">
        <f t="shared" si="136"/>
        <v>0</v>
      </c>
      <c r="AN885" s="294" t="str">
        <f>IF(AM885=0,"",
IF(SUM($AM$47:AM885)=1,AO885,
IF($AM$1547&gt;SUM($AM$47:AM885),_xlfn.CONCAT(", ",AO885),
IF($AM$1547=SUM($AM$47:AM885),_xlfn.CONCAT(" y ",AO885)))))</f>
        <v/>
      </c>
      <c r="AO885" s="89" t="s">
        <v>7538</v>
      </c>
      <c r="AQ885" s="477">
        <f t="shared" si="137"/>
        <v>0</v>
      </c>
      <c r="AR885" s="321">
        <f t="shared" si="138"/>
        <v>0</v>
      </c>
      <c r="AS885" s="293">
        <f t="shared" si="139"/>
        <v>0</v>
      </c>
      <c r="AT885" s="294" t="str">
        <f>IF(AS885=0,"",
IF(SUM($AS$47:AS885)=1,AU885,
IF($AS$1547&gt;SUM($AS$47:AS885),_xlfn.CONCAT(", ",AU885),
IF($AS$1547=SUM($AS$47:AS885),_xlfn.CONCAT(" y ",AU885)))))</f>
        <v/>
      </c>
      <c r="AU885" s="89" t="s">
        <v>7538</v>
      </c>
    </row>
    <row r="886" spans="1:47" ht="15" customHeight="1">
      <c r="A886" s="64"/>
      <c r="B886" s="11"/>
      <c r="C886" s="1021" t="s">
        <v>7539</v>
      </c>
      <c r="D886" s="890"/>
      <c r="E886" s="997"/>
      <c r="F886" s="884"/>
      <c r="G886" s="884"/>
      <c r="H886" s="884"/>
      <c r="I886" s="884"/>
      <c r="J886" s="884"/>
      <c r="K886" s="885"/>
      <c r="L886" s="1027"/>
      <c r="M886" s="884"/>
      <c r="N886" s="884"/>
      <c r="O886" s="885"/>
      <c r="P886" s="1027"/>
      <c r="Q886" s="884"/>
      <c r="R886" s="884"/>
      <c r="S886" s="885"/>
      <c r="T886" s="991"/>
      <c r="U886" s="884"/>
      <c r="V886" s="884"/>
      <c r="W886" s="885"/>
      <c r="X886" s="796"/>
      <c r="Y886" s="796"/>
      <c r="Z886" s="796"/>
      <c r="AA886" s="796"/>
      <c r="AB886" s="796"/>
      <c r="AC886" s="796"/>
      <c r="AD886" s="796"/>
      <c r="AG886" s="323" t="b">
        <f t="shared" si="130"/>
        <v>0</v>
      </c>
      <c r="AH886" s="1" t="str">
        <f t="shared" si="131"/>
        <v/>
      </c>
      <c r="AI886" s="323" t="b">
        <f t="shared" si="132"/>
        <v>0</v>
      </c>
      <c r="AJ886" s="1" t="str">
        <f t="shared" si="133"/>
        <v/>
      </c>
      <c r="AK886" s="323" t="b">
        <f t="shared" si="134"/>
        <v>0</v>
      </c>
      <c r="AL886" s="648">
        <f t="shared" si="135"/>
        <v>0</v>
      </c>
      <c r="AM886" s="293">
        <f t="shared" si="136"/>
        <v>0</v>
      </c>
      <c r="AN886" s="294" t="str">
        <f>IF(AM886=0,"",
IF(SUM($AM$47:AM886)=1,AO886,
IF($AM$1547&gt;SUM($AM$47:AM886),_xlfn.CONCAT(", ",AO886),
IF($AM$1547=SUM($AM$47:AM886),_xlfn.CONCAT(" y ",AO886)))))</f>
        <v/>
      </c>
      <c r="AO886" s="89" t="s">
        <v>7540</v>
      </c>
      <c r="AQ886" s="477">
        <f t="shared" si="137"/>
        <v>0</v>
      </c>
      <c r="AR886" s="321">
        <f t="shared" si="138"/>
        <v>0</v>
      </c>
      <c r="AS886" s="293">
        <f t="shared" si="139"/>
        <v>0</v>
      </c>
      <c r="AT886" s="294" t="str">
        <f>IF(AS886=0,"",
IF(SUM($AS$47:AS886)=1,AU886,
IF($AS$1547&gt;SUM($AS$47:AS886),_xlfn.CONCAT(", ",AU886),
IF($AS$1547=SUM($AS$47:AS886),_xlfn.CONCAT(" y ",AU886)))))</f>
        <v/>
      </c>
      <c r="AU886" s="89" t="s">
        <v>7540</v>
      </c>
    </row>
    <row r="887" spans="1:47" ht="15" customHeight="1">
      <c r="A887" s="64"/>
      <c r="B887" s="11"/>
      <c r="C887" s="1021" t="s">
        <v>7541</v>
      </c>
      <c r="D887" s="890"/>
      <c r="E887" s="997"/>
      <c r="F887" s="884"/>
      <c r="G887" s="884"/>
      <c r="H887" s="884"/>
      <c r="I887" s="884"/>
      <c r="J887" s="884"/>
      <c r="K887" s="885"/>
      <c r="L887" s="1027"/>
      <c r="M887" s="884"/>
      <c r="N887" s="884"/>
      <c r="O887" s="885"/>
      <c r="P887" s="1027"/>
      <c r="Q887" s="884"/>
      <c r="R887" s="884"/>
      <c r="S887" s="885"/>
      <c r="T887" s="991"/>
      <c r="U887" s="884"/>
      <c r="V887" s="884"/>
      <c r="W887" s="885"/>
      <c r="X887" s="796"/>
      <c r="Y887" s="796"/>
      <c r="Z887" s="796"/>
      <c r="AA887" s="796"/>
      <c r="AB887" s="796"/>
      <c r="AC887" s="796"/>
      <c r="AD887" s="796"/>
      <c r="AG887" s="323" t="b">
        <f t="shared" si="130"/>
        <v>0</v>
      </c>
      <c r="AH887" s="1" t="str">
        <f t="shared" si="131"/>
        <v/>
      </c>
      <c r="AI887" s="323" t="b">
        <f t="shared" si="132"/>
        <v>0</v>
      </c>
      <c r="AJ887" s="1" t="str">
        <f t="shared" si="133"/>
        <v/>
      </c>
      <c r="AK887" s="323" t="b">
        <f t="shared" si="134"/>
        <v>0</v>
      </c>
      <c r="AL887" s="648">
        <f t="shared" si="135"/>
        <v>0</v>
      </c>
      <c r="AM887" s="293">
        <f t="shared" si="136"/>
        <v>0</v>
      </c>
      <c r="AN887" s="294" t="str">
        <f>IF(AM887=0,"",
IF(SUM($AM$47:AM887)=1,AO887,
IF($AM$1547&gt;SUM($AM$47:AM887),_xlfn.CONCAT(", ",AO887),
IF($AM$1547=SUM($AM$47:AM887),_xlfn.CONCAT(" y ",AO887)))))</f>
        <v/>
      </c>
      <c r="AO887" s="89" t="s">
        <v>7542</v>
      </c>
      <c r="AQ887" s="477">
        <f t="shared" si="137"/>
        <v>0</v>
      </c>
      <c r="AR887" s="321">
        <f t="shared" si="138"/>
        <v>0</v>
      </c>
      <c r="AS887" s="293">
        <f t="shared" si="139"/>
        <v>0</v>
      </c>
      <c r="AT887" s="294" t="str">
        <f>IF(AS887=0,"",
IF(SUM($AS$47:AS887)=1,AU887,
IF($AS$1547&gt;SUM($AS$47:AS887),_xlfn.CONCAT(", ",AU887),
IF($AS$1547=SUM($AS$47:AS887),_xlfn.CONCAT(" y ",AU887)))))</f>
        <v/>
      </c>
      <c r="AU887" s="89" t="s">
        <v>7542</v>
      </c>
    </row>
    <row r="888" spans="1:47" ht="15" customHeight="1">
      <c r="A888" s="64"/>
      <c r="B888" s="11"/>
      <c r="C888" s="1021" t="s">
        <v>7543</v>
      </c>
      <c r="D888" s="890"/>
      <c r="E888" s="997"/>
      <c r="F888" s="884"/>
      <c r="G888" s="884"/>
      <c r="H888" s="884"/>
      <c r="I888" s="884"/>
      <c r="J888" s="884"/>
      <c r="K888" s="885"/>
      <c r="L888" s="1027"/>
      <c r="M888" s="884"/>
      <c r="N888" s="884"/>
      <c r="O888" s="885"/>
      <c r="P888" s="1027"/>
      <c r="Q888" s="884"/>
      <c r="R888" s="884"/>
      <c r="S888" s="885"/>
      <c r="T888" s="991"/>
      <c r="U888" s="884"/>
      <c r="V888" s="884"/>
      <c r="W888" s="885"/>
      <c r="X888" s="796"/>
      <c r="Y888" s="796"/>
      <c r="Z888" s="796"/>
      <c r="AA888" s="796"/>
      <c r="AB888" s="796"/>
      <c r="AC888" s="796"/>
      <c r="AD888" s="796"/>
      <c r="AG888" s="323" t="b">
        <f t="shared" si="130"/>
        <v>0</v>
      </c>
      <c r="AH888" s="1" t="str">
        <f t="shared" si="131"/>
        <v/>
      </c>
      <c r="AI888" s="323" t="b">
        <f t="shared" si="132"/>
        <v>0</v>
      </c>
      <c r="AJ888" s="1" t="str">
        <f t="shared" si="133"/>
        <v/>
      </c>
      <c r="AK888" s="323" t="b">
        <f t="shared" si="134"/>
        <v>0</v>
      </c>
      <c r="AL888" s="648">
        <f t="shared" si="135"/>
        <v>0</v>
      </c>
      <c r="AM888" s="293">
        <f t="shared" si="136"/>
        <v>0</v>
      </c>
      <c r="AN888" s="294" t="str">
        <f>IF(AM888=0,"",
IF(SUM($AM$47:AM888)=1,AO888,
IF($AM$1547&gt;SUM($AM$47:AM888),_xlfn.CONCAT(", ",AO888),
IF($AM$1547=SUM($AM$47:AM888),_xlfn.CONCAT(" y ",AO888)))))</f>
        <v/>
      </c>
      <c r="AO888" s="89" t="s">
        <v>7544</v>
      </c>
      <c r="AQ888" s="477">
        <f t="shared" si="137"/>
        <v>0</v>
      </c>
      <c r="AR888" s="321">
        <f t="shared" si="138"/>
        <v>0</v>
      </c>
      <c r="AS888" s="293">
        <f t="shared" si="139"/>
        <v>0</v>
      </c>
      <c r="AT888" s="294" t="str">
        <f>IF(AS888=0,"",
IF(SUM($AS$47:AS888)=1,AU888,
IF($AS$1547&gt;SUM($AS$47:AS888),_xlfn.CONCAT(", ",AU888),
IF($AS$1547=SUM($AS$47:AS888),_xlfn.CONCAT(" y ",AU888)))))</f>
        <v/>
      </c>
      <c r="AU888" s="89" t="s">
        <v>7544</v>
      </c>
    </row>
    <row r="889" spans="1:47" ht="15" customHeight="1">
      <c r="A889" s="64"/>
      <c r="B889" s="11"/>
      <c r="C889" s="1021" t="s">
        <v>7545</v>
      </c>
      <c r="D889" s="890"/>
      <c r="E889" s="997"/>
      <c r="F889" s="884"/>
      <c r="G889" s="884"/>
      <c r="H889" s="884"/>
      <c r="I889" s="884"/>
      <c r="J889" s="884"/>
      <c r="K889" s="885"/>
      <c r="L889" s="1027"/>
      <c r="M889" s="884"/>
      <c r="N889" s="884"/>
      <c r="O889" s="885"/>
      <c r="P889" s="1027"/>
      <c r="Q889" s="884"/>
      <c r="R889" s="884"/>
      <c r="S889" s="885"/>
      <c r="T889" s="991"/>
      <c r="U889" s="884"/>
      <c r="V889" s="884"/>
      <c r="W889" s="885"/>
      <c r="X889" s="796"/>
      <c r="Y889" s="796"/>
      <c r="Z889" s="796"/>
      <c r="AA889" s="796"/>
      <c r="AB889" s="796"/>
      <c r="AC889" s="796"/>
      <c r="AD889" s="796"/>
      <c r="AG889" s="323" t="b">
        <f t="shared" si="130"/>
        <v>0</v>
      </c>
      <c r="AH889" s="1" t="str">
        <f t="shared" si="131"/>
        <v/>
      </c>
      <c r="AI889" s="323" t="b">
        <f t="shared" si="132"/>
        <v>0</v>
      </c>
      <c r="AJ889" s="1" t="str">
        <f t="shared" si="133"/>
        <v/>
      </c>
      <c r="AK889" s="323" t="b">
        <f t="shared" si="134"/>
        <v>0</v>
      </c>
      <c r="AL889" s="648">
        <f t="shared" si="135"/>
        <v>0</v>
      </c>
      <c r="AM889" s="293">
        <f t="shared" si="136"/>
        <v>0</v>
      </c>
      <c r="AN889" s="294" t="str">
        <f>IF(AM889=0,"",
IF(SUM($AM$47:AM889)=1,AO889,
IF($AM$1547&gt;SUM($AM$47:AM889),_xlfn.CONCAT(", ",AO889),
IF($AM$1547=SUM($AM$47:AM889),_xlfn.CONCAT(" y ",AO889)))))</f>
        <v/>
      </c>
      <c r="AO889" s="89" t="s">
        <v>7546</v>
      </c>
      <c r="AQ889" s="477">
        <f t="shared" si="137"/>
        <v>0</v>
      </c>
      <c r="AR889" s="321">
        <f t="shared" si="138"/>
        <v>0</v>
      </c>
      <c r="AS889" s="293">
        <f t="shared" si="139"/>
        <v>0</v>
      </c>
      <c r="AT889" s="294" t="str">
        <f>IF(AS889=0,"",
IF(SUM($AS$47:AS889)=1,AU889,
IF($AS$1547&gt;SUM($AS$47:AS889),_xlfn.CONCAT(", ",AU889),
IF($AS$1547=SUM($AS$47:AS889),_xlfn.CONCAT(" y ",AU889)))))</f>
        <v/>
      </c>
      <c r="AU889" s="89" t="s">
        <v>7546</v>
      </c>
    </row>
    <row r="890" spans="1:47" ht="15" customHeight="1">
      <c r="A890" s="64"/>
      <c r="B890" s="11"/>
      <c r="C890" s="1021" t="s">
        <v>7547</v>
      </c>
      <c r="D890" s="890"/>
      <c r="E890" s="997"/>
      <c r="F890" s="884"/>
      <c r="G890" s="884"/>
      <c r="H890" s="884"/>
      <c r="I890" s="884"/>
      <c r="J890" s="884"/>
      <c r="K890" s="885"/>
      <c r="L890" s="1027"/>
      <c r="M890" s="884"/>
      <c r="N890" s="884"/>
      <c r="O890" s="885"/>
      <c r="P890" s="1027"/>
      <c r="Q890" s="884"/>
      <c r="R890" s="884"/>
      <c r="S890" s="885"/>
      <c r="T890" s="991"/>
      <c r="U890" s="884"/>
      <c r="V890" s="884"/>
      <c r="W890" s="885"/>
      <c r="X890" s="796"/>
      <c r="Y890" s="796"/>
      <c r="Z890" s="796"/>
      <c r="AA890" s="796"/>
      <c r="AB890" s="796"/>
      <c r="AC890" s="796"/>
      <c r="AD890" s="796"/>
      <c r="AG890" s="323" t="b">
        <f t="shared" si="130"/>
        <v>0</v>
      </c>
      <c r="AH890" s="1" t="str">
        <f t="shared" si="131"/>
        <v/>
      </c>
      <c r="AI890" s="323" t="b">
        <f t="shared" si="132"/>
        <v>0</v>
      </c>
      <c r="AJ890" s="1" t="str">
        <f t="shared" si="133"/>
        <v/>
      </c>
      <c r="AK890" s="323" t="b">
        <f t="shared" si="134"/>
        <v>0</v>
      </c>
      <c r="AL890" s="648">
        <f t="shared" si="135"/>
        <v>0</v>
      </c>
      <c r="AM890" s="293">
        <f t="shared" si="136"/>
        <v>0</v>
      </c>
      <c r="AN890" s="294" t="str">
        <f>IF(AM890=0,"",
IF(SUM($AM$47:AM890)=1,AO890,
IF($AM$1547&gt;SUM($AM$47:AM890),_xlfn.CONCAT(", ",AO890),
IF($AM$1547=SUM($AM$47:AM890),_xlfn.CONCAT(" y ",AO890)))))</f>
        <v/>
      </c>
      <c r="AO890" s="89" t="s">
        <v>7548</v>
      </c>
      <c r="AQ890" s="477">
        <f t="shared" si="137"/>
        <v>0</v>
      </c>
      <c r="AR890" s="321">
        <f t="shared" si="138"/>
        <v>0</v>
      </c>
      <c r="AS890" s="293">
        <f t="shared" si="139"/>
        <v>0</v>
      </c>
      <c r="AT890" s="294" t="str">
        <f>IF(AS890=0,"",
IF(SUM($AS$47:AS890)=1,AU890,
IF($AS$1547&gt;SUM($AS$47:AS890),_xlfn.CONCAT(", ",AU890),
IF($AS$1547=SUM($AS$47:AS890),_xlfn.CONCAT(" y ",AU890)))))</f>
        <v/>
      </c>
      <c r="AU890" s="89" t="s">
        <v>7548</v>
      </c>
    </row>
    <row r="891" spans="1:47" ht="15" customHeight="1">
      <c r="A891" s="64"/>
      <c r="B891" s="11"/>
      <c r="C891" s="1021" t="s">
        <v>7549</v>
      </c>
      <c r="D891" s="890"/>
      <c r="E891" s="997"/>
      <c r="F891" s="884"/>
      <c r="G891" s="884"/>
      <c r="H891" s="884"/>
      <c r="I891" s="884"/>
      <c r="J891" s="884"/>
      <c r="K891" s="885"/>
      <c r="L891" s="1027"/>
      <c r="M891" s="884"/>
      <c r="N891" s="884"/>
      <c r="O891" s="885"/>
      <c r="P891" s="1027"/>
      <c r="Q891" s="884"/>
      <c r="R891" s="884"/>
      <c r="S891" s="885"/>
      <c r="T891" s="991"/>
      <c r="U891" s="884"/>
      <c r="V891" s="884"/>
      <c r="W891" s="885"/>
      <c r="X891" s="796"/>
      <c r="Y891" s="796"/>
      <c r="Z891" s="796"/>
      <c r="AA891" s="796"/>
      <c r="AB891" s="796"/>
      <c r="AC891" s="796"/>
      <c r="AD891" s="796"/>
      <c r="AG891" s="323" t="b">
        <f t="shared" si="130"/>
        <v>0</v>
      </c>
      <c r="AH891" s="1" t="str">
        <f t="shared" si="131"/>
        <v/>
      </c>
      <c r="AI891" s="323" t="b">
        <f t="shared" si="132"/>
        <v>0</v>
      </c>
      <c r="AJ891" s="1" t="str">
        <f t="shared" si="133"/>
        <v/>
      </c>
      <c r="AK891" s="323" t="b">
        <f t="shared" si="134"/>
        <v>0</v>
      </c>
      <c r="AL891" s="648">
        <f t="shared" si="135"/>
        <v>0</v>
      </c>
      <c r="AM891" s="293">
        <f t="shared" si="136"/>
        <v>0</v>
      </c>
      <c r="AN891" s="294" t="str">
        <f>IF(AM891=0,"",
IF(SUM($AM$47:AM891)=1,AO891,
IF($AM$1547&gt;SUM($AM$47:AM891),_xlfn.CONCAT(", ",AO891),
IF($AM$1547=SUM($AM$47:AM891),_xlfn.CONCAT(" y ",AO891)))))</f>
        <v/>
      </c>
      <c r="AO891" s="89" t="s">
        <v>7550</v>
      </c>
      <c r="AQ891" s="477">
        <f t="shared" si="137"/>
        <v>0</v>
      </c>
      <c r="AR891" s="321">
        <f t="shared" si="138"/>
        <v>0</v>
      </c>
      <c r="AS891" s="293">
        <f t="shared" si="139"/>
        <v>0</v>
      </c>
      <c r="AT891" s="294" t="str">
        <f>IF(AS891=0,"",
IF(SUM($AS$47:AS891)=1,AU891,
IF($AS$1547&gt;SUM($AS$47:AS891),_xlfn.CONCAT(", ",AU891),
IF($AS$1547=SUM($AS$47:AS891),_xlfn.CONCAT(" y ",AU891)))))</f>
        <v/>
      </c>
      <c r="AU891" s="89" t="s">
        <v>7550</v>
      </c>
    </row>
    <row r="892" spans="1:47" ht="15" customHeight="1">
      <c r="A892" s="64"/>
      <c r="B892" s="11"/>
      <c r="C892" s="1021" t="s">
        <v>7551</v>
      </c>
      <c r="D892" s="890"/>
      <c r="E892" s="997"/>
      <c r="F892" s="884"/>
      <c r="G892" s="884"/>
      <c r="H892" s="884"/>
      <c r="I892" s="884"/>
      <c r="J892" s="884"/>
      <c r="K892" s="885"/>
      <c r="L892" s="1027"/>
      <c r="M892" s="884"/>
      <c r="N892" s="884"/>
      <c r="O892" s="885"/>
      <c r="P892" s="1027"/>
      <c r="Q892" s="884"/>
      <c r="R892" s="884"/>
      <c r="S892" s="885"/>
      <c r="T892" s="991"/>
      <c r="U892" s="884"/>
      <c r="V892" s="884"/>
      <c r="W892" s="885"/>
      <c r="X892" s="796"/>
      <c r="Y892" s="796"/>
      <c r="Z892" s="796"/>
      <c r="AA892" s="796"/>
      <c r="AB892" s="796"/>
      <c r="AC892" s="796"/>
      <c r="AD892" s="796"/>
      <c r="AG892" s="323" t="b">
        <f t="shared" si="130"/>
        <v>0</v>
      </c>
      <c r="AH892" s="1" t="str">
        <f t="shared" si="131"/>
        <v/>
      </c>
      <c r="AI892" s="323" t="b">
        <f t="shared" si="132"/>
        <v>0</v>
      </c>
      <c r="AJ892" s="1" t="str">
        <f t="shared" si="133"/>
        <v/>
      </c>
      <c r="AK892" s="323" t="b">
        <f t="shared" si="134"/>
        <v>0</v>
      </c>
      <c r="AL892" s="648">
        <f t="shared" si="135"/>
        <v>0</v>
      </c>
      <c r="AM892" s="293">
        <f t="shared" si="136"/>
        <v>0</v>
      </c>
      <c r="AN892" s="294" t="str">
        <f>IF(AM892=0,"",
IF(SUM($AM$47:AM892)=1,AO892,
IF($AM$1547&gt;SUM($AM$47:AM892),_xlfn.CONCAT(", ",AO892),
IF($AM$1547=SUM($AM$47:AM892),_xlfn.CONCAT(" y ",AO892)))))</f>
        <v/>
      </c>
      <c r="AO892" s="89" t="s">
        <v>7552</v>
      </c>
      <c r="AQ892" s="477">
        <f t="shared" si="137"/>
        <v>0</v>
      </c>
      <c r="AR892" s="321">
        <f t="shared" si="138"/>
        <v>0</v>
      </c>
      <c r="AS892" s="293">
        <f t="shared" si="139"/>
        <v>0</v>
      </c>
      <c r="AT892" s="294" t="str">
        <f>IF(AS892=0,"",
IF(SUM($AS$47:AS892)=1,AU892,
IF($AS$1547&gt;SUM($AS$47:AS892),_xlfn.CONCAT(", ",AU892),
IF($AS$1547=SUM($AS$47:AS892),_xlfn.CONCAT(" y ",AU892)))))</f>
        <v/>
      </c>
      <c r="AU892" s="89" t="s">
        <v>7552</v>
      </c>
    </row>
    <row r="893" spans="1:47" ht="15" customHeight="1">
      <c r="A893" s="64"/>
      <c r="B893" s="11"/>
      <c r="C893" s="1021" t="s">
        <v>7553</v>
      </c>
      <c r="D893" s="890"/>
      <c r="E893" s="997"/>
      <c r="F893" s="884"/>
      <c r="G893" s="884"/>
      <c r="H893" s="884"/>
      <c r="I893" s="884"/>
      <c r="J893" s="884"/>
      <c r="K893" s="885"/>
      <c r="L893" s="1027"/>
      <c r="M893" s="884"/>
      <c r="N893" s="884"/>
      <c r="O893" s="885"/>
      <c r="P893" s="1027"/>
      <c r="Q893" s="884"/>
      <c r="R893" s="884"/>
      <c r="S893" s="885"/>
      <c r="T893" s="991"/>
      <c r="U893" s="884"/>
      <c r="V893" s="884"/>
      <c r="W893" s="885"/>
      <c r="X893" s="796"/>
      <c r="Y893" s="796"/>
      <c r="Z893" s="796"/>
      <c r="AA893" s="796"/>
      <c r="AB893" s="796"/>
      <c r="AC893" s="796"/>
      <c r="AD893" s="796"/>
      <c r="AG893" s="323" t="b">
        <f t="shared" si="130"/>
        <v>0</v>
      </c>
      <c r="AH893" s="1" t="str">
        <f t="shared" si="131"/>
        <v/>
      </c>
      <c r="AI893" s="323" t="b">
        <f t="shared" si="132"/>
        <v>0</v>
      </c>
      <c r="AJ893" s="1" t="str">
        <f t="shared" si="133"/>
        <v/>
      </c>
      <c r="AK893" s="323" t="b">
        <f t="shared" si="134"/>
        <v>0</v>
      </c>
      <c r="AL893" s="648">
        <f t="shared" si="135"/>
        <v>0</v>
      </c>
      <c r="AM893" s="293">
        <f t="shared" si="136"/>
        <v>0</v>
      </c>
      <c r="AN893" s="294" t="str">
        <f>IF(AM893=0,"",
IF(SUM($AM$47:AM893)=1,AO893,
IF($AM$1547&gt;SUM($AM$47:AM893),_xlfn.CONCAT(", ",AO893),
IF($AM$1547=SUM($AM$47:AM893),_xlfn.CONCAT(" y ",AO893)))))</f>
        <v/>
      </c>
      <c r="AO893" s="89" t="s">
        <v>7554</v>
      </c>
      <c r="AQ893" s="477">
        <f t="shared" si="137"/>
        <v>0</v>
      </c>
      <c r="AR893" s="321">
        <f t="shared" si="138"/>
        <v>0</v>
      </c>
      <c r="AS893" s="293">
        <f t="shared" si="139"/>
        <v>0</v>
      </c>
      <c r="AT893" s="294" t="str">
        <f>IF(AS893=0,"",
IF(SUM($AS$47:AS893)=1,AU893,
IF($AS$1547&gt;SUM($AS$47:AS893),_xlfn.CONCAT(", ",AU893),
IF($AS$1547=SUM($AS$47:AS893),_xlfn.CONCAT(" y ",AU893)))))</f>
        <v/>
      </c>
      <c r="AU893" s="89" t="s">
        <v>7554</v>
      </c>
    </row>
    <row r="894" spans="1:47" ht="15" customHeight="1">
      <c r="A894" s="64"/>
      <c r="B894" s="11"/>
      <c r="C894" s="1021" t="s">
        <v>7555</v>
      </c>
      <c r="D894" s="890"/>
      <c r="E894" s="997"/>
      <c r="F894" s="884"/>
      <c r="G894" s="884"/>
      <c r="H894" s="884"/>
      <c r="I894" s="884"/>
      <c r="J894" s="884"/>
      <c r="K894" s="885"/>
      <c r="L894" s="1027"/>
      <c r="M894" s="884"/>
      <c r="N894" s="884"/>
      <c r="O894" s="885"/>
      <c r="P894" s="1027"/>
      <c r="Q894" s="884"/>
      <c r="R894" s="884"/>
      <c r="S894" s="885"/>
      <c r="T894" s="991"/>
      <c r="U894" s="884"/>
      <c r="V894" s="884"/>
      <c r="W894" s="885"/>
      <c r="X894" s="796"/>
      <c r="Y894" s="796"/>
      <c r="Z894" s="796"/>
      <c r="AA894" s="796"/>
      <c r="AB894" s="796"/>
      <c r="AC894" s="796"/>
      <c r="AD894" s="796"/>
      <c r="AG894" s="323" t="b">
        <f t="shared" si="130"/>
        <v>0</v>
      </c>
      <c r="AH894" s="1" t="str">
        <f t="shared" si="131"/>
        <v/>
      </c>
      <c r="AI894" s="323" t="b">
        <f t="shared" si="132"/>
        <v>0</v>
      </c>
      <c r="AJ894" s="1" t="str">
        <f t="shared" si="133"/>
        <v/>
      </c>
      <c r="AK894" s="323" t="b">
        <f t="shared" si="134"/>
        <v>0</v>
      </c>
      <c r="AL894" s="648">
        <f t="shared" si="135"/>
        <v>0</v>
      </c>
      <c r="AM894" s="293">
        <f t="shared" si="136"/>
        <v>0</v>
      </c>
      <c r="AN894" s="294" t="str">
        <f>IF(AM894=0,"",
IF(SUM($AM$47:AM894)=1,AO894,
IF($AM$1547&gt;SUM($AM$47:AM894),_xlfn.CONCAT(", ",AO894),
IF($AM$1547=SUM($AM$47:AM894),_xlfn.CONCAT(" y ",AO894)))))</f>
        <v/>
      </c>
      <c r="AO894" s="89" t="s">
        <v>7556</v>
      </c>
      <c r="AQ894" s="477">
        <f t="shared" si="137"/>
        <v>0</v>
      </c>
      <c r="AR894" s="321">
        <f t="shared" si="138"/>
        <v>0</v>
      </c>
      <c r="AS894" s="293">
        <f t="shared" si="139"/>
        <v>0</v>
      </c>
      <c r="AT894" s="294" t="str">
        <f>IF(AS894=0,"",
IF(SUM($AS$47:AS894)=1,AU894,
IF($AS$1547&gt;SUM($AS$47:AS894),_xlfn.CONCAT(", ",AU894),
IF($AS$1547=SUM($AS$47:AS894),_xlfn.CONCAT(" y ",AU894)))))</f>
        <v/>
      </c>
      <c r="AU894" s="89" t="s">
        <v>7556</v>
      </c>
    </row>
    <row r="895" spans="1:47" ht="15" customHeight="1">
      <c r="A895" s="64"/>
      <c r="B895" s="11"/>
      <c r="C895" s="1021" t="s">
        <v>7557</v>
      </c>
      <c r="D895" s="890"/>
      <c r="E895" s="997"/>
      <c r="F895" s="884"/>
      <c r="G895" s="884"/>
      <c r="H895" s="884"/>
      <c r="I895" s="884"/>
      <c r="J895" s="884"/>
      <c r="K895" s="885"/>
      <c r="L895" s="1027"/>
      <c r="M895" s="884"/>
      <c r="N895" s="884"/>
      <c r="O895" s="885"/>
      <c r="P895" s="1027"/>
      <c r="Q895" s="884"/>
      <c r="R895" s="884"/>
      <c r="S895" s="885"/>
      <c r="T895" s="991"/>
      <c r="U895" s="884"/>
      <c r="V895" s="884"/>
      <c r="W895" s="885"/>
      <c r="X895" s="796"/>
      <c r="Y895" s="796"/>
      <c r="Z895" s="796"/>
      <c r="AA895" s="796"/>
      <c r="AB895" s="796"/>
      <c r="AC895" s="796"/>
      <c r="AD895" s="796"/>
      <c r="AG895" s="323" t="b">
        <f t="shared" si="130"/>
        <v>0</v>
      </c>
      <c r="AH895" s="1" t="str">
        <f t="shared" si="131"/>
        <v/>
      </c>
      <c r="AI895" s="323" t="b">
        <f t="shared" si="132"/>
        <v>0</v>
      </c>
      <c r="AJ895" s="1" t="str">
        <f t="shared" si="133"/>
        <v/>
      </c>
      <c r="AK895" s="323" t="b">
        <f t="shared" si="134"/>
        <v>0</v>
      </c>
      <c r="AL895" s="648">
        <f t="shared" si="135"/>
        <v>0</v>
      </c>
      <c r="AM895" s="293">
        <f t="shared" si="136"/>
        <v>0</v>
      </c>
      <c r="AN895" s="294" t="str">
        <f>IF(AM895=0,"",
IF(SUM($AM$47:AM895)=1,AO895,
IF($AM$1547&gt;SUM($AM$47:AM895),_xlfn.CONCAT(", ",AO895),
IF($AM$1547=SUM($AM$47:AM895),_xlfn.CONCAT(" y ",AO895)))))</f>
        <v/>
      </c>
      <c r="AO895" s="89" t="s">
        <v>7558</v>
      </c>
      <c r="AQ895" s="477">
        <f t="shared" si="137"/>
        <v>0</v>
      </c>
      <c r="AR895" s="321">
        <f t="shared" si="138"/>
        <v>0</v>
      </c>
      <c r="AS895" s="293">
        <f t="shared" si="139"/>
        <v>0</v>
      </c>
      <c r="AT895" s="294" t="str">
        <f>IF(AS895=0,"",
IF(SUM($AS$47:AS895)=1,AU895,
IF($AS$1547&gt;SUM($AS$47:AS895),_xlfn.CONCAT(", ",AU895),
IF($AS$1547=SUM($AS$47:AS895),_xlfn.CONCAT(" y ",AU895)))))</f>
        <v/>
      </c>
      <c r="AU895" s="89" t="s">
        <v>7558</v>
      </c>
    </row>
    <row r="896" spans="1:47" ht="15" customHeight="1">
      <c r="A896" s="64"/>
      <c r="B896" s="11"/>
      <c r="C896" s="1021" t="s">
        <v>7559</v>
      </c>
      <c r="D896" s="890"/>
      <c r="E896" s="997"/>
      <c r="F896" s="884"/>
      <c r="G896" s="884"/>
      <c r="H896" s="884"/>
      <c r="I896" s="884"/>
      <c r="J896" s="884"/>
      <c r="K896" s="885"/>
      <c r="L896" s="1027"/>
      <c r="M896" s="884"/>
      <c r="N896" s="884"/>
      <c r="O896" s="885"/>
      <c r="P896" s="1027"/>
      <c r="Q896" s="884"/>
      <c r="R896" s="884"/>
      <c r="S896" s="885"/>
      <c r="T896" s="991"/>
      <c r="U896" s="884"/>
      <c r="V896" s="884"/>
      <c r="W896" s="885"/>
      <c r="X896" s="796"/>
      <c r="Y896" s="796"/>
      <c r="Z896" s="796"/>
      <c r="AA896" s="796"/>
      <c r="AB896" s="796"/>
      <c r="AC896" s="796"/>
      <c r="AD896" s="796"/>
      <c r="AG896" s="323" t="b">
        <f t="shared" si="130"/>
        <v>0</v>
      </c>
      <c r="AH896" s="1" t="str">
        <f t="shared" si="131"/>
        <v/>
      </c>
      <c r="AI896" s="323" t="b">
        <f t="shared" si="132"/>
        <v>0</v>
      </c>
      <c r="AJ896" s="1" t="str">
        <f t="shared" si="133"/>
        <v/>
      </c>
      <c r="AK896" s="323" t="b">
        <f t="shared" si="134"/>
        <v>0</v>
      </c>
      <c r="AL896" s="648">
        <f t="shared" si="135"/>
        <v>0</v>
      </c>
      <c r="AM896" s="293">
        <f t="shared" si="136"/>
        <v>0</v>
      </c>
      <c r="AN896" s="294" t="str">
        <f>IF(AM896=0,"",
IF(SUM($AM$47:AM896)=1,AO896,
IF($AM$1547&gt;SUM($AM$47:AM896),_xlfn.CONCAT(", ",AO896),
IF($AM$1547=SUM($AM$47:AM896),_xlfn.CONCAT(" y ",AO896)))))</f>
        <v/>
      </c>
      <c r="AO896" s="89" t="s">
        <v>7560</v>
      </c>
      <c r="AQ896" s="477">
        <f t="shared" si="137"/>
        <v>0</v>
      </c>
      <c r="AR896" s="321">
        <f t="shared" si="138"/>
        <v>0</v>
      </c>
      <c r="AS896" s="293">
        <f t="shared" si="139"/>
        <v>0</v>
      </c>
      <c r="AT896" s="294" t="str">
        <f>IF(AS896=0,"",
IF(SUM($AS$47:AS896)=1,AU896,
IF($AS$1547&gt;SUM($AS$47:AS896),_xlfn.CONCAT(", ",AU896),
IF($AS$1547=SUM($AS$47:AS896),_xlfn.CONCAT(" y ",AU896)))))</f>
        <v/>
      </c>
      <c r="AU896" s="89" t="s">
        <v>7560</v>
      </c>
    </row>
    <row r="897" spans="1:47" ht="15" customHeight="1">
      <c r="A897" s="64"/>
      <c r="B897" s="11"/>
      <c r="C897" s="1021" t="s">
        <v>7561</v>
      </c>
      <c r="D897" s="890"/>
      <c r="E897" s="997"/>
      <c r="F897" s="884"/>
      <c r="G897" s="884"/>
      <c r="H897" s="884"/>
      <c r="I897" s="884"/>
      <c r="J897" s="884"/>
      <c r="K897" s="885"/>
      <c r="L897" s="1027"/>
      <c r="M897" s="884"/>
      <c r="N897" s="884"/>
      <c r="O897" s="885"/>
      <c r="P897" s="1027"/>
      <c r="Q897" s="884"/>
      <c r="R897" s="884"/>
      <c r="S897" s="885"/>
      <c r="T897" s="991"/>
      <c r="U897" s="884"/>
      <c r="V897" s="884"/>
      <c r="W897" s="885"/>
      <c r="X897" s="796"/>
      <c r="Y897" s="796"/>
      <c r="Z897" s="796"/>
      <c r="AA897" s="796"/>
      <c r="AB897" s="796"/>
      <c r="AC897" s="796"/>
      <c r="AD897" s="796"/>
      <c r="AG897" s="323" t="b">
        <f t="shared" si="130"/>
        <v>0</v>
      </c>
      <c r="AH897" s="1" t="str">
        <f t="shared" si="131"/>
        <v/>
      </c>
      <c r="AI897" s="323" t="b">
        <f t="shared" si="132"/>
        <v>0</v>
      </c>
      <c r="AJ897" s="1" t="str">
        <f t="shared" si="133"/>
        <v/>
      </c>
      <c r="AK897" s="323" t="b">
        <f t="shared" si="134"/>
        <v>0</v>
      </c>
      <c r="AL897" s="648">
        <f t="shared" si="135"/>
        <v>0</v>
      </c>
      <c r="AM897" s="293">
        <f t="shared" si="136"/>
        <v>0</v>
      </c>
      <c r="AN897" s="294" t="str">
        <f>IF(AM897=0,"",
IF(SUM($AM$47:AM897)=1,AO897,
IF($AM$1547&gt;SUM($AM$47:AM897),_xlfn.CONCAT(", ",AO897),
IF($AM$1547=SUM($AM$47:AM897),_xlfn.CONCAT(" y ",AO897)))))</f>
        <v/>
      </c>
      <c r="AO897" s="89" t="s">
        <v>7562</v>
      </c>
      <c r="AQ897" s="477">
        <f t="shared" si="137"/>
        <v>0</v>
      </c>
      <c r="AR897" s="321">
        <f t="shared" si="138"/>
        <v>0</v>
      </c>
      <c r="AS897" s="293">
        <f t="shared" si="139"/>
        <v>0</v>
      </c>
      <c r="AT897" s="294" t="str">
        <f>IF(AS897=0,"",
IF(SUM($AS$47:AS897)=1,AU897,
IF($AS$1547&gt;SUM($AS$47:AS897),_xlfn.CONCAT(", ",AU897),
IF($AS$1547=SUM($AS$47:AS897),_xlfn.CONCAT(" y ",AU897)))))</f>
        <v/>
      </c>
      <c r="AU897" s="89" t="s">
        <v>7562</v>
      </c>
    </row>
    <row r="898" spans="1:47" ht="15" customHeight="1">
      <c r="A898" s="64"/>
      <c r="B898" s="11"/>
      <c r="C898" s="1021" t="s">
        <v>7563</v>
      </c>
      <c r="D898" s="890"/>
      <c r="E898" s="997"/>
      <c r="F898" s="884"/>
      <c r="G898" s="884"/>
      <c r="H898" s="884"/>
      <c r="I898" s="884"/>
      <c r="J898" s="884"/>
      <c r="K898" s="885"/>
      <c r="L898" s="1027"/>
      <c r="M898" s="884"/>
      <c r="N898" s="884"/>
      <c r="O898" s="885"/>
      <c r="P898" s="1027"/>
      <c r="Q898" s="884"/>
      <c r="R898" s="884"/>
      <c r="S898" s="885"/>
      <c r="T898" s="991"/>
      <c r="U898" s="884"/>
      <c r="V898" s="884"/>
      <c r="W898" s="885"/>
      <c r="X898" s="796"/>
      <c r="Y898" s="796"/>
      <c r="Z898" s="796"/>
      <c r="AA898" s="796"/>
      <c r="AB898" s="796"/>
      <c r="AC898" s="796"/>
      <c r="AD898" s="796"/>
      <c r="AG898" s="323" t="b">
        <f t="shared" si="130"/>
        <v>0</v>
      </c>
      <c r="AH898" s="1" t="str">
        <f t="shared" si="131"/>
        <v/>
      </c>
      <c r="AI898" s="323" t="b">
        <f t="shared" si="132"/>
        <v>0</v>
      </c>
      <c r="AJ898" s="1" t="str">
        <f t="shared" si="133"/>
        <v/>
      </c>
      <c r="AK898" s="323" t="b">
        <f t="shared" si="134"/>
        <v>0</v>
      </c>
      <c r="AL898" s="648">
        <f t="shared" si="135"/>
        <v>0</v>
      </c>
      <c r="AM898" s="293">
        <f t="shared" si="136"/>
        <v>0</v>
      </c>
      <c r="AN898" s="294" t="str">
        <f>IF(AM898=0,"",
IF(SUM($AM$47:AM898)=1,AO898,
IF($AM$1547&gt;SUM($AM$47:AM898),_xlfn.CONCAT(", ",AO898),
IF($AM$1547=SUM($AM$47:AM898),_xlfn.CONCAT(" y ",AO898)))))</f>
        <v/>
      </c>
      <c r="AO898" s="89" t="s">
        <v>7564</v>
      </c>
      <c r="AQ898" s="477">
        <f t="shared" si="137"/>
        <v>0</v>
      </c>
      <c r="AR898" s="321">
        <f t="shared" si="138"/>
        <v>0</v>
      </c>
      <c r="AS898" s="293">
        <f t="shared" si="139"/>
        <v>0</v>
      </c>
      <c r="AT898" s="294" t="str">
        <f>IF(AS898=0,"",
IF(SUM($AS$47:AS898)=1,AU898,
IF($AS$1547&gt;SUM($AS$47:AS898),_xlfn.CONCAT(", ",AU898),
IF($AS$1547=SUM($AS$47:AS898),_xlfn.CONCAT(" y ",AU898)))))</f>
        <v/>
      </c>
      <c r="AU898" s="89" t="s">
        <v>7564</v>
      </c>
    </row>
    <row r="899" spans="1:47" ht="15" customHeight="1">
      <c r="A899" s="64"/>
      <c r="B899" s="11"/>
      <c r="C899" s="1021" t="s">
        <v>7565</v>
      </c>
      <c r="D899" s="890"/>
      <c r="E899" s="997"/>
      <c r="F899" s="884"/>
      <c r="G899" s="884"/>
      <c r="H899" s="884"/>
      <c r="I899" s="884"/>
      <c r="J899" s="884"/>
      <c r="K899" s="885"/>
      <c r="L899" s="1027"/>
      <c r="M899" s="884"/>
      <c r="N899" s="884"/>
      <c r="O899" s="885"/>
      <c r="P899" s="1027"/>
      <c r="Q899" s="884"/>
      <c r="R899" s="884"/>
      <c r="S899" s="885"/>
      <c r="T899" s="991"/>
      <c r="U899" s="884"/>
      <c r="V899" s="884"/>
      <c r="W899" s="885"/>
      <c r="X899" s="796"/>
      <c r="Y899" s="796"/>
      <c r="Z899" s="796"/>
      <c r="AA899" s="796"/>
      <c r="AB899" s="796"/>
      <c r="AC899" s="796"/>
      <c r="AD899" s="796"/>
      <c r="AG899" s="323" t="b">
        <f t="shared" si="130"/>
        <v>0</v>
      </c>
      <c r="AH899" s="1" t="str">
        <f t="shared" si="131"/>
        <v/>
      </c>
      <c r="AI899" s="323" t="b">
        <f t="shared" si="132"/>
        <v>0</v>
      </c>
      <c r="AJ899" s="1" t="str">
        <f t="shared" si="133"/>
        <v/>
      </c>
      <c r="AK899" s="323" t="b">
        <f t="shared" si="134"/>
        <v>0</v>
      </c>
      <c r="AL899" s="648">
        <f t="shared" si="135"/>
        <v>0</v>
      </c>
      <c r="AM899" s="293">
        <f t="shared" si="136"/>
        <v>0</v>
      </c>
      <c r="AN899" s="294" t="str">
        <f>IF(AM899=0,"",
IF(SUM($AM$47:AM899)=1,AO899,
IF($AM$1547&gt;SUM($AM$47:AM899),_xlfn.CONCAT(", ",AO899),
IF($AM$1547=SUM($AM$47:AM899),_xlfn.CONCAT(" y ",AO899)))))</f>
        <v/>
      </c>
      <c r="AO899" s="89" t="s">
        <v>7566</v>
      </c>
      <c r="AQ899" s="477">
        <f t="shared" si="137"/>
        <v>0</v>
      </c>
      <c r="AR899" s="321">
        <f t="shared" si="138"/>
        <v>0</v>
      </c>
      <c r="AS899" s="293">
        <f t="shared" si="139"/>
        <v>0</v>
      </c>
      <c r="AT899" s="294" t="str">
        <f>IF(AS899=0,"",
IF(SUM($AS$47:AS899)=1,AU899,
IF($AS$1547&gt;SUM($AS$47:AS899),_xlfn.CONCAT(", ",AU899),
IF($AS$1547=SUM($AS$47:AS899),_xlfn.CONCAT(" y ",AU899)))))</f>
        <v/>
      </c>
      <c r="AU899" s="89" t="s">
        <v>7566</v>
      </c>
    </row>
    <row r="900" spans="1:47" ht="15" customHeight="1">
      <c r="A900" s="64"/>
      <c r="B900" s="11"/>
      <c r="C900" s="1021" t="s">
        <v>7567</v>
      </c>
      <c r="D900" s="890"/>
      <c r="E900" s="997"/>
      <c r="F900" s="884"/>
      <c r="G900" s="884"/>
      <c r="H900" s="884"/>
      <c r="I900" s="884"/>
      <c r="J900" s="884"/>
      <c r="K900" s="885"/>
      <c r="L900" s="1027"/>
      <c r="M900" s="884"/>
      <c r="N900" s="884"/>
      <c r="O900" s="885"/>
      <c r="P900" s="1027"/>
      <c r="Q900" s="884"/>
      <c r="R900" s="884"/>
      <c r="S900" s="885"/>
      <c r="T900" s="991"/>
      <c r="U900" s="884"/>
      <c r="V900" s="884"/>
      <c r="W900" s="885"/>
      <c r="X900" s="796"/>
      <c r="Y900" s="796"/>
      <c r="Z900" s="796"/>
      <c r="AA900" s="796"/>
      <c r="AB900" s="796"/>
      <c r="AC900" s="796"/>
      <c r="AD900" s="796"/>
      <c r="AG900" s="323" t="b">
        <f t="shared" si="130"/>
        <v>0</v>
      </c>
      <c r="AH900" s="1" t="str">
        <f t="shared" si="131"/>
        <v/>
      </c>
      <c r="AI900" s="323" t="b">
        <f t="shared" si="132"/>
        <v>0</v>
      </c>
      <c r="AJ900" s="1" t="str">
        <f t="shared" si="133"/>
        <v/>
      </c>
      <c r="AK900" s="323" t="b">
        <f t="shared" si="134"/>
        <v>0</v>
      </c>
      <c r="AL900" s="648">
        <f t="shared" si="135"/>
        <v>0</v>
      </c>
      <c r="AM900" s="293">
        <f t="shared" si="136"/>
        <v>0</v>
      </c>
      <c r="AN900" s="294" t="str">
        <f>IF(AM900=0,"",
IF(SUM($AM$47:AM900)=1,AO900,
IF($AM$1547&gt;SUM($AM$47:AM900),_xlfn.CONCAT(", ",AO900),
IF($AM$1547=SUM($AM$47:AM900),_xlfn.CONCAT(" y ",AO900)))))</f>
        <v/>
      </c>
      <c r="AO900" s="89" t="s">
        <v>7568</v>
      </c>
      <c r="AQ900" s="477">
        <f t="shared" si="137"/>
        <v>0</v>
      </c>
      <c r="AR900" s="321">
        <f t="shared" si="138"/>
        <v>0</v>
      </c>
      <c r="AS900" s="293">
        <f t="shared" si="139"/>
        <v>0</v>
      </c>
      <c r="AT900" s="294" t="str">
        <f>IF(AS900=0,"",
IF(SUM($AS$47:AS900)=1,AU900,
IF($AS$1547&gt;SUM($AS$47:AS900),_xlfn.CONCAT(", ",AU900),
IF($AS$1547=SUM($AS$47:AS900),_xlfn.CONCAT(" y ",AU900)))))</f>
        <v/>
      </c>
      <c r="AU900" s="89" t="s">
        <v>7568</v>
      </c>
    </row>
    <row r="901" spans="1:47" ht="15" customHeight="1">
      <c r="A901" s="64"/>
      <c r="B901" s="11"/>
      <c r="C901" s="1021" t="s">
        <v>7569</v>
      </c>
      <c r="D901" s="890"/>
      <c r="E901" s="997"/>
      <c r="F901" s="884"/>
      <c r="G901" s="884"/>
      <c r="H901" s="884"/>
      <c r="I901" s="884"/>
      <c r="J901" s="884"/>
      <c r="K901" s="885"/>
      <c r="L901" s="1027"/>
      <c r="M901" s="884"/>
      <c r="N901" s="884"/>
      <c r="O901" s="885"/>
      <c r="P901" s="1027"/>
      <c r="Q901" s="884"/>
      <c r="R901" s="884"/>
      <c r="S901" s="885"/>
      <c r="T901" s="991"/>
      <c r="U901" s="884"/>
      <c r="V901" s="884"/>
      <c r="W901" s="885"/>
      <c r="X901" s="796"/>
      <c r="Y901" s="796"/>
      <c r="Z901" s="796"/>
      <c r="AA901" s="796"/>
      <c r="AB901" s="796"/>
      <c r="AC901" s="796"/>
      <c r="AD901" s="796"/>
      <c r="AG901" s="323" t="b">
        <f t="shared" si="130"/>
        <v>0</v>
      </c>
      <c r="AH901" s="1" t="str">
        <f t="shared" si="131"/>
        <v/>
      </c>
      <c r="AI901" s="323" t="b">
        <f t="shared" si="132"/>
        <v>0</v>
      </c>
      <c r="AJ901" s="1" t="str">
        <f t="shared" si="133"/>
        <v/>
      </c>
      <c r="AK901" s="323" t="b">
        <f t="shared" si="134"/>
        <v>0</v>
      </c>
      <c r="AL901" s="648">
        <f t="shared" si="135"/>
        <v>0</v>
      </c>
      <c r="AM901" s="293">
        <f t="shared" si="136"/>
        <v>0</v>
      </c>
      <c r="AN901" s="294" t="str">
        <f>IF(AM901=0,"",
IF(SUM($AM$47:AM901)=1,AO901,
IF($AM$1547&gt;SUM($AM$47:AM901),_xlfn.CONCAT(", ",AO901),
IF($AM$1547=SUM($AM$47:AM901),_xlfn.CONCAT(" y ",AO901)))))</f>
        <v/>
      </c>
      <c r="AO901" s="89" t="s">
        <v>7570</v>
      </c>
      <c r="AQ901" s="477">
        <f t="shared" si="137"/>
        <v>0</v>
      </c>
      <c r="AR901" s="321">
        <f t="shared" si="138"/>
        <v>0</v>
      </c>
      <c r="AS901" s="293">
        <f t="shared" si="139"/>
        <v>0</v>
      </c>
      <c r="AT901" s="294" t="str">
        <f>IF(AS901=0,"",
IF(SUM($AS$47:AS901)=1,AU901,
IF($AS$1547&gt;SUM($AS$47:AS901),_xlfn.CONCAT(", ",AU901),
IF($AS$1547=SUM($AS$47:AS901),_xlfn.CONCAT(" y ",AU901)))))</f>
        <v/>
      </c>
      <c r="AU901" s="89" t="s">
        <v>7570</v>
      </c>
    </row>
    <row r="902" spans="1:47" ht="15" customHeight="1">
      <c r="A902" s="64"/>
      <c r="B902" s="11"/>
      <c r="C902" s="1021" t="s">
        <v>7571</v>
      </c>
      <c r="D902" s="890"/>
      <c r="E902" s="997"/>
      <c r="F902" s="884"/>
      <c r="G902" s="884"/>
      <c r="H902" s="884"/>
      <c r="I902" s="884"/>
      <c r="J902" s="884"/>
      <c r="K902" s="885"/>
      <c r="L902" s="1027"/>
      <c r="M902" s="884"/>
      <c r="N902" s="884"/>
      <c r="O902" s="885"/>
      <c r="P902" s="1027"/>
      <c r="Q902" s="884"/>
      <c r="R902" s="884"/>
      <c r="S902" s="885"/>
      <c r="T902" s="991"/>
      <c r="U902" s="884"/>
      <c r="V902" s="884"/>
      <c r="W902" s="885"/>
      <c r="X902" s="796"/>
      <c r="Y902" s="796"/>
      <c r="Z902" s="796"/>
      <c r="AA902" s="796"/>
      <c r="AB902" s="796"/>
      <c r="AC902" s="796"/>
      <c r="AD902" s="796"/>
      <c r="AG902" s="323" t="b">
        <f t="shared" si="130"/>
        <v>0</v>
      </c>
      <c r="AH902" s="1" t="str">
        <f t="shared" si="131"/>
        <v/>
      </c>
      <c r="AI902" s="323" t="b">
        <f t="shared" si="132"/>
        <v>0</v>
      </c>
      <c r="AJ902" s="1" t="str">
        <f t="shared" si="133"/>
        <v/>
      </c>
      <c r="AK902" s="323" t="b">
        <f t="shared" si="134"/>
        <v>0</v>
      </c>
      <c r="AL902" s="648">
        <f t="shared" si="135"/>
        <v>0</v>
      </c>
      <c r="AM902" s="293">
        <f t="shared" si="136"/>
        <v>0</v>
      </c>
      <c r="AN902" s="294" t="str">
        <f>IF(AM902=0,"",
IF(SUM($AM$47:AM902)=1,AO902,
IF($AM$1547&gt;SUM($AM$47:AM902),_xlfn.CONCAT(", ",AO902),
IF($AM$1547=SUM($AM$47:AM902),_xlfn.CONCAT(" y ",AO902)))))</f>
        <v/>
      </c>
      <c r="AO902" s="89" t="s">
        <v>7572</v>
      </c>
      <c r="AQ902" s="477">
        <f t="shared" si="137"/>
        <v>0</v>
      </c>
      <c r="AR902" s="321">
        <f t="shared" si="138"/>
        <v>0</v>
      </c>
      <c r="AS902" s="293">
        <f t="shared" si="139"/>
        <v>0</v>
      </c>
      <c r="AT902" s="294" t="str">
        <f>IF(AS902=0,"",
IF(SUM($AS$47:AS902)=1,AU902,
IF($AS$1547&gt;SUM($AS$47:AS902),_xlfn.CONCAT(", ",AU902),
IF($AS$1547=SUM($AS$47:AS902),_xlfn.CONCAT(" y ",AU902)))))</f>
        <v/>
      </c>
      <c r="AU902" s="89" t="s">
        <v>7572</v>
      </c>
    </row>
    <row r="903" spans="1:47" ht="15" customHeight="1">
      <c r="A903" s="64"/>
      <c r="B903" s="11"/>
      <c r="C903" s="1021" t="s">
        <v>7573</v>
      </c>
      <c r="D903" s="890"/>
      <c r="E903" s="997"/>
      <c r="F903" s="884"/>
      <c r="G903" s="884"/>
      <c r="H903" s="884"/>
      <c r="I903" s="884"/>
      <c r="J903" s="884"/>
      <c r="K903" s="885"/>
      <c r="L903" s="1027"/>
      <c r="M903" s="884"/>
      <c r="N903" s="884"/>
      <c r="O903" s="885"/>
      <c r="P903" s="1027"/>
      <c r="Q903" s="884"/>
      <c r="R903" s="884"/>
      <c r="S903" s="885"/>
      <c r="T903" s="991"/>
      <c r="U903" s="884"/>
      <c r="V903" s="884"/>
      <c r="W903" s="885"/>
      <c r="X903" s="796"/>
      <c r="Y903" s="796"/>
      <c r="Z903" s="796"/>
      <c r="AA903" s="796"/>
      <c r="AB903" s="796"/>
      <c r="AC903" s="796"/>
      <c r="AD903" s="796"/>
      <c r="AG903" s="323" t="b">
        <f t="shared" si="130"/>
        <v>0</v>
      </c>
      <c r="AH903" s="1" t="str">
        <f t="shared" si="131"/>
        <v/>
      </c>
      <c r="AI903" s="323" t="b">
        <f t="shared" si="132"/>
        <v>0</v>
      </c>
      <c r="AJ903" s="1" t="str">
        <f t="shared" si="133"/>
        <v/>
      </c>
      <c r="AK903" s="323" t="b">
        <f t="shared" si="134"/>
        <v>0</v>
      </c>
      <c r="AL903" s="648">
        <f t="shared" si="135"/>
        <v>0</v>
      </c>
      <c r="AM903" s="293">
        <f t="shared" si="136"/>
        <v>0</v>
      </c>
      <c r="AN903" s="294" t="str">
        <f>IF(AM903=0,"",
IF(SUM($AM$47:AM903)=1,AO903,
IF($AM$1547&gt;SUM($AM$47:AM903),_xlfn.CONCAT(", ",AO903),
IF($AM$1547=SUM($AM$47:AM903),_xlfn.CONCAT(" y ",AO903)))))</f>
        <v/>
      </c>
      <c r="AO903" s="89" t="s">
        <v>7574</v>
      </c>
      <c r="AQ903" s="477">
        <f t="shared" si="137"/>
        <v>0</v>
      </c>
      <c r="AR903" s="321">
        <f t="shared" si="138"/>
        <v>0</v>
      </c>
      <c r="AS903" s="293">
        <f t="shared" si="139"/>
        <v>0</v>
      </c>
      <c r="AT903" s="294" t="str">
        <f>IF(AS903=0,"",
IF(SUM($AS$47:AS903)=1,AU903,
IF($AS$1547&gt;SUM($AS$47:AS903),_xlfn.CONCAT(", ",AU903),
IF($AS$1547=SUM($AS$47:AS903),_xlfn.CONCAT(" y ",AU903)))))</f>
        <v/>
      </c>
      <c r="AU903" s="89" t="s">
        <v>7574</v>
      </c>
    </row>
    <row r="904" spans="1:47" ht="15" customHeight="1">
      <c r="A904" s="64"/>
      <c r="B904" s="11"/>
      <c r="C904" s="1021" t="s">
        <v>7575</v>
      </c>
      <c r="D904" s="890"/>
      <c r="E904" s="997"/>
      <c r="F904" s="884"/>
      <c r="G904" s="884"/>
      <c r="H904" s="884"/>
      <c r="I904" s="884"/>
      <c r="J904" s="884"/>
      <c r="K904" s="885"/>
      <c r="L904" s="1027"/>
      <c r="M904" s="884"/>
      <c r="N904" s="884"/>
      <c r="O904" s="885"/>
      <c r="P904" s="1027"/>
      <c r="Q904" s="884"/>
      <c r="R904" s="884"/>
      <c r="S904" s="885"/>
      <c r="T904" s="991"/>
      <c r="U904" s="884"/>
      <c r="V904" s="884"/>
      <c r="W904" s="885"/>
      <c r="X904" s="796"/>
      <c r="Y904" s="796"/>
      <c r="Z904" s="796"/>
      <c r="AA904" s="796"/>
      <c r="AB904" s="796"/>
      <c r="AC904" s="796"/>
      <c r="AD904" s="796"/>
      <c r="AG904" s="323" t="b">
        <f t="shared" si="130"/>
        <v>0</v>
      </c>
      <c r="AH904" s="1" t="str">
        <f t="shared" si="131"/>
        <v/>
      </c>
      <c r="AI904" s="323" t="b">
        <f t="shared" si="132"/>
        <v>0</v>
      </c>
      <c r="AJ904" s="1" t="str">
        <f t="shared" si="133"/>
        <v/>
      </c>
      <c r="AK904" s="323" t="b">
        <f t="shared" si="134"/>
        <v>0</v>
      </c>
      <c r="AL904" s="648">
        <f t="shared" si="135"/>
        <v>0</v>
      </c>
      <c r="AM904" s="293">
        <f t="shared" si="136"/>
        <v>0</v>
      </c>
      <c r="AN904" s="294" t="str">
        <f>IF(AM904=0,"",
IF(SUM($AM$47:AM904)=1,AO904,
IF($AM$1547&gt;SUM($AM$47:AM904),_xlfn.CONCAT(", ",AO904),
IF($AM$1547=SUM($AM$47:AM904),_xlfn.CONCAT(" y ",AO904)))))</f>
        <v/>
      </c>
      <c r="AO904" s="89" t="s">
        <v>7576</v>
      </c>
      <c r="AQ904" s="477">
        <f t="shared" si="137"/>
        <v>0</v>
      </c>
      <c r="AR904" s="321">
        <f t="shared" si="138"/>
        <v>0</v>
      </c>
      <c r="AS904" s="293">
        <f t="shared" si="139"/>
        <v>0</v>
      </c>
      <c r="AT904" s="294" t="str">
        <f>IF(AS904=0,"",
IF(SUM($AS$47:AS904)=1,AU904,
IF($AS$1547&gt;SUM($AS$47:AS904),_xlfn.CONCAT(", ",AU904),
IF($AS$1547=SUM($AS$47:AS904),_xlfn.CONCAT(" y ",AU904)))))</f>
        <v/>
      </c>
      <c r="AU904" s="89" t="s">
        <v>7576</v>
      </c>
    </row>
    <row r="905" spans="1:47" ht="15" customHeight="1">
      <c r="A905" s="64"/>
      <c r="B905" s="11"/>
      <c r="C905" s="1021" t="s">
        <v>7577</v>
      </c>
      <c r="D905" s="890"/>
      <c r="E905" s="997"/>
      <c r="F905" s="884"/>
      <c r="G905" s="884"/>
      <c r="H905" s="884"/>
      <c r="I905" s="884"/>
      <c r="J905" s="884"/>
      <c r="K905" s="885"/>
      <c r="L905" s="1027"/>
      <c r="M905" s="884"/>
      <c r="N905" s="884"/>
      <c r="O905" s="885"/>
      <c r="P905" s="1027"/>
      <c r="Q905" s="884"/>
      <c r="R905" s="884"/>
      <c r="S905" s="885"/>
      <c r="T905" s="991"/>
      <c r="U905" s="884"/>
      <c r="V905" s="884"/>
      <c r="W905" s="885"/>
      <c r="X905" s="796"/>
      <c r="Y905" s="796"/>
      <c r="Z905" s="796"/>
      <c r="AA905" s="796"/>
      <c r="AB905" s="796"/>
      <c r="AC905" s="796"/>
      <c r="AD905" s="796"/>
      <c r="AG905" s="323" t="b">
        <f t="shared" si="130"/>
        <v>0</v>
      </c>
      <c r="AH905" s="1" t="str">
        <f t="shared" si="131"/>
        <v/>
      </c>
      <c r="AI905" s="323" t="b">
        <f t="shared" si="132"/>
        <v>0</v>
      </c>
      <c r="AJ905" s="1" t="str">
        <f t="shared" si="133"/>
        <v/>
      </c>
      <c r="AK905" s="323" t="b">
        <f t="shared" si="134"/>
        <v>0</v>
      </c>
      <c r="AL905" s="648">
        <f t="shared" si="135"/>
        <v>0</v>
      </c>
      <c r="AM905" s="293">
        <f t="shared" si="136"/>
        <v>0</v>
      </c>
      <c r="AN905" s="294" t="str">
        <f>IF(AM905=0,"",
IF(SUM($AM$47:AM905)=1,AO905,
IF($AM$1547&gt;SUM($AM$47:AM905),_xlfn.CONCAT(", ",AO905),
IF($AM$1547=SUM($AM$47:AM905),_xlfn.CONCAT(" y ",AO905)))))</f>
        <v/>
      </c>
      <c r="AO905" s="89" t="s">
        <v>7578</v>
      </c>
      <c r="AQ905" s="477">
        <f t="shared" si="137"/>
        <v>0</v>
      </c>
      <c r="AR905" s="321">
        <f t="shared" si="138"/>
        <v>0</v>
      </c>
      <c r="AS905" s="293">
        <f t="shared" si="139"/>
        <v>0</v>
      </c>
      <c r="AT905" s="294" t="str">
        <f>IF(AS905=0,"",
IF(SUM($AS$47:AS905)=1,AU905,
IF($AS$1547&gt;SUM($AS$47:AS905),_xlfn.CONCAT(", ",AU905),
IF($AS$1547=SUM($AS$47:AS905),_xlfn.CONCAT(" y ",AU905)))))</f>
        <v/>
      </c>
      <c r="AU905" s="89" t="s">
        <v>7578</v>
      </c>
    </row>
    <row r="906" spans="1:47" ht="15" customHeight="1">
      <c r="A906" s="64"/>
      <c r="B906" s="11"/>
      <c r="C906" s="1021" t="s">
        <v>7579</v>
      </c>
      <c r="D906" s="890"/>
      <c r="E906" s="997"/>
      <c r="F906" s="884"/>
      <c r="G906" s="884"/>
      <c r="H906" s="884"/>
      <c r="I906" s="884"/>
      <c r="J906" s="884"/>
      <c r="K906" s="885"/>
      <c r="L906" s="1027"/>
      <c r="M906" s="884"/>
      <c r="N906" s="884"/>
      <c r="O906" s="885"/>
      <c r="P906" s="1027"/>
      <c r="Q906" s="884"/>
      <c r="R906" s="884"/>
      <c r="S906" s="885"/>
      <c r="T906" s="991"/>
      <c r="U906" s="884"/>
      <c r="V906" s="884"/>
      <c r="W906" s="885"/>
      <c r="X906" s="796"/>
      <c r="Y906" s="796"/>
      <c r="Z906" s="796"/>
      <c r="AA906" s="796"/>
      <c r="AB906" s="796"/>
      <c r="AC906" s="796"/>
      <c r="AD906" s="796"/>
      <c r="AG906" s="323" t="b">
        <f t="shared" si="130"/>
        <v>0</v>
      </c>
      <c r="AH906" s="1" t="str">
        <f t="shared" si="131"/>
        <v/>
      </c>
      <c r="AI906" s="323" t="b">
        <f t="shared" si="132"/>
        <v>0</v>
      </c>
      <c r="AJ906" s="1" t="str">
        <f t="shared" si="133"/>
        <v/>
      </c>
      <c r="AK906" s="323" t="b">
        <f t="shared" si="134"/>
        <v>0</v>
      </c>
      <c r="AL906" s="648">
        <f t="shared" si="135"/>
        <v>0</v>
      </c>
      <c r="AM906" s="293">
        <f t="shared" si="136"/>
        <v>0</v>
      </c>
      <c r="AN906" s="294" t="str">
        <f>IF(AM906=0,"",
IF(SUM($AM$47:AM906)=1,AO906,
IF($AM$1547&gt;SUM($AM$47:AM906),_xlfn.CONCAT(", ",AO906),
IF($AM$1547=SUM($AM$47:AM906),_xlfn.CONCAT(" y ",AO906)))))</f>
        <v/>
      </c>
      <c r="AO906" s="89" t="s">
        <v>7580</v>
      </c>
      <c r="AQ906" s="477">
        <f t="shared" si="137"/>
        <v>0</v>
      </c>
      <c r="AR906" s="321">
        <f t="shared" si="138"/>
        <v>0</v>
      </c>
      <c r="AS906" s="293">
        <f t="shared" si="139"/>
        <v>0</v>
      </c>
      <c r="AT906" s="294" t="str">
        <f>IF(AS906=0,"",
IF(SUM($AS$47:AS906)=1,AU906,
IF($AS$1547&gt;SUM($AS$47:AS906),_xlfn.CONCAT(", ",AU906),
IF($AS$1547=SUM($AS$47:AS906),_xlfn.CONCAT(" y ",AU906)))))</f>
        <v/>
      </c>
      <c r="AU906" s="89" t="s">
        <v>7580</v>
      </c>
    </row>
    <row r="907" spans="1:47" ht="15" customHeight="1">
      <c r="A907" s="64"/>
      <c r="B907" s="11"/>
      <c r="C907" s="1021" t="s">
        <v>7581</v>
      </c>
      <c r="D907" s="890"/>
      <c r="E907" s="997"/>
      <c r="F907" s="884"/>
      <c r="G907" s="884"/>
      <c r="H907" s="884"/>
      <c r="I907" s="884"/>
      <c r="J907" s="884"/>
      <c r="K907" s="885"/>
      <c r="L907" s="1027"/>
      <c r="M907" s="884"/>
      <c r="N907" s="884"/>
      <c r="O907" s="885"/>
      <c r="P907" s="1027"/>
      <c r="Q907" s="884"/>
      <c r="R907" s="884"/>
      <c r="S907" s="885"/>
      <c r="T907" s="991"/>
      <c r="U907" s="884"/>
      <c r="V907" s="884"/>
      <c r="W907" s="885"/>
      <c r="X907" s="796"/>
      <c r="Y907" s="796"/>
      <c r="Z907" s="796"/>
      <c r="AA907" s="796"/>
      <c r="AB907" s="796"/>
      <c r="AC907" s="796"/>
      <c r="AD907" s="796"/>
      <c r="AG907" s="323" t="b">
        <f t="shared" si="130"/>
        <v>0</v>
      </c>
      <c r="AH907" s="1" t="str">
        <f t="shared" si="131"/>
        <v/>
      </c>
      <c r="AI907" s="323" t="b">
        <f t="shared" si="132"/>
        <v>0</v>
      </c>
      <c r="AJ907" s="1" t="str">
        <f t="shared" si="133"/>
        <v/>
      </c>
      <c r="AK907" s="323" t="b">
        <f t="shared" si="134"/>
        <v>0</v>
      </c>
      <c r="AL907" s="648">
        <f t="shared" si="135"/>
        <v>0</v>
      </c>
      <c r="AM907" s="293">
        <f t="shared" si="136"/>
        <v>0</v>
      </c>
      <c r="AN907" s="294" t="str">
        <f>IF(AM907=0,"",
IF(SUM($AM$47:AM907)=1,AO907,
IF($AM$1547&gt;SUM($AM$47:AM907),_xlfn.CONCAT(", ",AO907),
IF($AM$1547=SUM($AM$47:AM907),_xlfn.CONCAT(" y ",AO907)))))</f>
        <v/>
      </c>
      <c r="AO907" s="89" t="s">
        <v>7582</v>
      </c>
      <c r="AQ907" s="477">
        <f t="shared" si="137"/>
        <v>0</v>
      </c>
      <c r="AR907" s="321">
        <f t="shared" si="138"/>
        <v>0</v>
      </c>
      <c r="AS907" s="293">
        <f t="shared" si="139"/>
        <v>0</v>
      </c>
      <c r="AT907" s="294" t="str">
        <f>IF(AS907=0,"",
IF(SUM($AS$47:AS907)=1,AU907,
IF($AS$1547&gt;SUM($AS$47:AS907),_xlfn.CONCAT(", ",AU907),
IF($AS$1547=SUM($AS$47:AS907),_xlfn.CONCAT(" y ",AU907)))))</f>
        <v/>
      </c>
      <c r="AU907" s="89" t="s">
        <v>7582</v>
      </c>
    </row>
    <row r="908" spans="1:47" ht="15" customHeight="1">
      <c r="A908" s="64"/>
      <c r="B908" s="11"/>
      <c r="C908" s="1021" t="s">
        <v>7583</v>
      </c>
      <c r="D908" s="890"/>
      <c r="E908" s="997"/>
      <c r="F908" s="884"/>
      <c r="G908" s="884"/>
      <c r="H908" s="884"/>
      <c r="I908" s="884"/>
      <c r="J908" s="884"/>
      <c r="K908" s="885"/>
      <c r="L908" s="1027"/>
      <c r="M908" s="884"/>
      <c r="N908" s="884"/>
      <c r="O908" s="885"/>
      <c r="P908" s="1027"/>
      <c r="Q908" s="884"/>
      <c r="R908" s="884"/>
      <c r="S908" s="885"/>
      <c r="T908" s="991"/>
      <c r="U908" s="884"/>
      <c r="V908" s="884"/>
      <c r="W908" s="885"/>
      <c r="X908" s="796"/>
      <c r="Y908" s="796"/>
      <c r="Z908" s="796"/>
      <c r="AA908" s="796"/>
      <c r="AB908" s="796"/>
      <c r="AC908" s="796"/>
      <c r="AD908" s="796"/>
      <c r="AG908" s="323" t="b">
        <f t="shared" si="130"/>
        <v>0</v>
      </c>
      <c r="AH908" s="1" t="str">
        <f t="shared" si="131"/>
        <v/>
      </c>
      <c r="AI908" s="323" t="b">
        <f t="shared" si="132"/>
        <v>0</v>
      </c>
      <c r="AJ908" s="1" t="str">
        <f t="shared" si="133"/>
        <v/>
      </c>
      <c r="AK908" s="323" t="b">
        <f t="shared" si="134"/>
        <v>0</v>
      </c>
      <c r="AL908" s="648">
        <f t="shared" si="135"/>
        <v>0</v>
      </c>
      <c r="AM908" s="293">
        <f t="shared" si="136"/>
        <v>0</v>
      </c>
      <c r="AN908" s="294" t="str">
        <f>IF(AM908=0,"",
IF(SUM($AM$47:AM908)=1,AO908,
IF($AM$1547&gt;SUM($AM$47:AM908),_xlfn.CONCAT(", ",AO908),
IF($AM$1547=SUM($AM$47:AM908),_xlfn.CONCAT(" y ",AO908)))))</f>
        <v/>
      </c>
      <c r="AO908" s="89" t="s">
        <v>7584</v>
      </c>
      <c r="AQ908" s="477">
        <f t="shared" si="137"/>
        <v>0</v>
      </c>
      <c r="AR908" s="321">
        <f t="shared" si="138"/>
        <v>0</v>
      </c>
      <c r="AS908" s="293">
        <f t="shared" si="139"/>
        <v>0</v>
      </c>
      <c r="AT908" s="294" t="str">
        <f>IF(AS908=0,"",
IF(SUM($AS$47:AS908)=1,AU908,
IF($AS$1547&gt;SUM($AS$47:AS908),_xlfn.CONCAT(", ",AU908),
IF($AS$1547=SUM($AS$47:AS908),_xlfn.CONCAT(" y ",AU908)))))</f>
        <v/>
      </c>
      <c r="AU908" s="89" t="s">
        <v>7584</v>
      </c>
    </row>
    <row r="909" spans="1:47" ht="15" customHeight="1">
      <c r="A909" s="64"/>
      <c r="B909" s="11"/>
      <c r="C909" s="1021" t="s">
        <v>7585</v>
      </c>
      <c r="D909" s="890"/>
      <c r="E909" s="997"/>
      <c r="F909" s="884"/>
      <c r="G909" s="884"/>
      <c r="H909" s="884"/>
      <c r="I909" s="884"/>
      <c r="J909" s="884"/>
      <c r="K909" s="885"/>
      <c r="L909" s="1027"/>
      <c r="M909" s="884"/>
      <c r="N909" s="884"/>
      <c r="O909" s="885"/>
      <c r="P909" s="1027"/>
      <c r="Q909" s="884"/>
      <c r="R909" s="884"/>
      <c r="S909" s="885"/>
      <c r="T909" s="991"/>
      <c r="U909" s="884"/>
      <c r="V909" s="884"/>
      <c r="W909" s="885"/>
      <c r="X909" s="796"/>
      <c r="Y909" s="796"/>
      <c r="Z909" s="796"/>
      <c r="AA909" s="796"/>
      <c r="AB909" s="796"/>
      <c r="AC909" s="796"/>
      <c r="AD909" s="796"/>
      <c r="AG909" s="323" t="b">
        <f t="shared" si="130"/>
        <v>0</v>
      </c>
      <c r="AH909" s="1" t="str">
        <f t="shared" si="131"/>
        <v/>
      </c>
      <c r="AI909" s="323" t="b">
        <f t="shared" si="132"/>
        <v>0</v>
      </c>
      <c r="AJ909" s="1" t="str">
        <f t="shared" si="133"/>
        <v/>
      </c>
      <c r="AK909" s="323" t="b">
        <f t="shared" si="134"/>
        <v>0</v>
      </c>
      <c r="AL909" s="648">
        <f t="shared" si="135"/>
        <v>0</v>
      </c>
      <c r="AM909" s="293">
        <f t="shared" si="136"/>
        <v>0</v>
      </c>
      <c r="AN909" s="294" t="str">
        <f>IF(AM909=0,"",
IF(SUM($AM$47:AM909)=1,AO909,
IF($AM$1547&gt;SUM($AM$47:AM909),_xlfn.CONCAT(", ",AO909),
IF($AM$1547=SUM($AM$47:AM909),_xlfn.CONCAT(" y ",AO909)))))</f>
        <v/>
      </c>
      <c r="AO909" s="89" t="s">
        <v>7586</v>
      </c>
      <c r="AQ909" s="477">
        <f t="shared" si="137"/>
        <v>0</v>
      </c>
      <c r="AR909" s="321">
        <f t="shared" si="138"/>
        <v>0</v>
      </c>
      <c r="AS909" s="293">
        <f t="shared" si="139"/>
        <v>0</v>
      </c>
      <c r="AT909" s="294" t="str">
        <f>IF(AS909=0,"",
IF(SUM($AS$47:AS909)=1,AU909,
IF($AS$1547&gt;SUM($AS$47:AS909),_xlfn.CONCAT(", ",AU909),
IF($AS$1547=SUM($AS$47:AS909),_xlfn.CONCAT(" y ",AU909)))))</f>
        <v/>
      </c>
      <c r="AU909" s="89" t="s">
        <v>7586</v>
      </c>
    </row>
    <row r="910" spans="1:47" ht="15" customHeight="1">
      <c r="A910" s="64"/>
      <c r="B910" s="11"/>
      <c r="C910" s="1021" t="s">
        <v>7587</v>
      </c>
      <c r="D910" s="890"/>
      <c r="E910" s="997"/>
      <c r="F910" s="884"/>
      <c r="G910" s="884"/>
      <c r="H910" s="884"/>
      <c r="I910" s="884"/>
      <c r="J910" s="884"/>
      <c r="K910" s="885"/>
      <c r="L910" s="1027"/>
      <c r="M910" s="884"/>
      <c r="N910" s="884"/>
      <c r="O910" s="885"/>
      <c r="P910" s="1027"/>
      <c r="Q910" s="884"/>
      <c r="R910" s="884"/>
      <c r="S910" s="885"/>
      <c r="T910" s="991"/>
      <c r="U910" s="884"/>
      <c r="V910" s="884"/>
      <c r="W910" s="885"/>
      <c r="X910" s="796"/>
      <c r="Y910" s="796"/>
      <c r="Z910" s="796"/>
      <c r="AA910" s="796"/>
      <c r="AB910" s="796"/>
      <c r="AC910" s="796"/>
      <c r="AD910" s="796"/>
      <c r="AG910" s="323" t="b">
        <f t="shared" si="130"/>
        <v>0</v>
      </c>
      <c r="AH910" s="1" t="str">
        <f t="shared" si="131"/>
        <v/>
      </c>
      <c r="AI910" s="323" t="b">
        <f t="shared" si="132"/>
        <v>0</v>
      </c>
      <c r="AJ910" s="1" t="str">
        <f t="shared" si="133"/>
        <v/>
      </c>
      <c r="AK910" s="323" t="b">
        <f t="shared" si="134"/>
        <v>0</v>
      </c>
      <c r="AL910" s="648">
        <f t="shared" si="135"/>
        <v>0</v>
      </c>
      <c r="AM910" s="293">
        <f t="shared" si="136"/>
        <v>0</v>
      </c>
      <c r="AN910" s="294" t="str">
        <f>IF(AM910=0,"",
IF(SUM($AM$47:AM910)=1,AO910,
IF($AM$1547&gt;SUM($AM$47:AM910),_xlfn.CONCAT(", ",AO910),
IF($AM$1547=SUM($AM$47:AM910),_xlfn.CONCAT(" y ",AO910)))))</f>
        <v/>
      </c>
      <c r="AO910" s="89" t="s">
        <v>7588</v>
      </c>
      <c r="AQ910" s="477">
        <f t="shared" si="137"/>
        <v>0</v>
      </c>
      <c r="AR910" s="321">
        <f t="shared" si="138"/>
        <v>0</v>
      </c>
      <c r="AS910" s="293">
        <f t="shared" si="139"/>
        <v>0</v>
      </c>
      <c r="AT910" s="294" t="str">
        <f>IF(AS910=0,"",
IF(SUM($AS$47:AS910)=1,AU910,
IF($AS$1547&gt;SUM($AS$47:AS910),_xlfn.CONCAT(", ",AU910),
IF($AS$1547=SUM($AS$47:AS910),_xlfn.CONCAT(" y ",AU910)))))</f>
        <v/>
      </c>
      <c r="AU910" s="89" t="s">
        <v>7588</v>
      </c>
    </row>
    <row r="911" spans="1:47" ht="15" customHeight="1">
      <c r="A911" s="64"/>
      <c r="B911" s="11"/>
      <c r="C911" s="1021" t="s">
        <v>7589</v>
      </c>
      <c r="D911" s="890"/>
      <c r="E911" s="997"/>
      <c r="F911" s="884"/>
      <c r="G911" s="884"/>
      <c r="H911" s="884"/>
      <c r="I911" s="884"/>
      <c r="J911" s="884"/>
      <c r="K911" s="885"/>
      <c r="L911" s="1027"/>
      <c r="M911" s="884"/>
      <c r="N911" s="884"/>
      <c r="O911" s="885"/>
      <c r="P911" s="1027"/>
      <c r="Q911" s="884"/>
      <c r="R911" s="884"/>
      <c r="S911" s="885"/>
      <c r="T911" s="991"/>
      <c r="U911" s="884"/>
      <c r="V911" s="884"/>
      <c r="W911" s="885"/>
      <c r="X911" s="796"/>
      <c r="Y911" s="796"/>
      <c r="Z911" s="796"/>
      <c r="AA911" s="796"/>
      <c r="AB911" s="796"/>
      <c r="AC911" s="796"/>
      <c r="AD911" s="796"/>
      <c r="AG911" s="323" t="b">
        <f t="shared" si="130"/>
        <v>0</v>
      </c>
      <c r="AH911" s="1" t="str">
        <f t="shared" si="131"/>
        <v/>
      </c>
      <c r="AI911" s="323" t="b">
        <f t="shared" si="132"/>
        <v>0</v>
      </c>
      <c r="AJ911" s="1" t="str">
        <f t="shared" si="133"/>
        <v/>
      </c>
      <c r="AK911" s="323" t="b">
        <f t="shared" si="134"/>
        <v>0</v>
      </c>
      <c r="AL911" s="648">
        <f t="shared" si="135"/>
        <v>0</v>
      </c>
      <c r="AM911" s="293">
        <f t="shared" si="136"/>
        <v>0</v>
      </c>
      <c r="AN911" s="294" t="str">
        <f>IF(AM911=0,"",
IF(SUM($AM$47:AM911)=1,AO911,
IF($AM$1547&gt;SUM($AM$47:AM911),_xlfn.CONCAT(", ",AO911),
IF($AM$1547=SUM($AM$47:AM911),_xlfn.CONCAT(" y ",AO911)))))</f>
        <v/>
      </c>
      <c r="AO911" s="89" t="s">
        <v>7590</v>
      </c>
      <c r="AQ911" s="477">
        <f t="shared" si="137"/>
        <v>0</v>
      </c>
      <c r="AR911" s="321">
        <f t="shared" si="138"/>
        <v>0</v>
      </c>
      <c r="AS911" s="293">
        <f t="shared" si="139"/>
        <v>0</v>
      </c>
      <c r="AT911" s="294" t="str">
        <f>IF(AS911=0,"",
IF(SUM($AS$47:AS911)=1,AU911,
IF($AS$1547&gt;SUM($AS$47:AS911),_xlfn.CONCAT(", ",AU911),
IF($AS$1547=SUM($AS$47:AS911),_xlfn.CONCAT(" y ",AU911)))))</f>
        <v/>
      </c>
      <c r="AU911" s="89" t="s">
        <v>7590</v>
      </c>
    </row>
    <row r="912" spans="1:47" ht="15" customHeight="1">
      <c r="A912" s="64"/>
      <c r="B912" s="11"/>
      <c r="C912" s="1021" t="s">
        <v>7591</v>
      </c>
      <c r="D912" s="890"/>
      <c r="E912" s="997"/>
      <c r="F912" s="884"/>
      <c r="G912" s="884"/>
      <c r="H912" s="884"/>
      <c r="I912" s="884"/>
      <c r="J912" s="884"/>
      <c r="K912" s="885"/>
      <c r="L912" s="1027"/>
      <c r="M912" s="884"/>
      <c r="N912" s="884"/>
      <c r="O912" s="885"/>
      <c r="P912" s="1027"/>
      <c r="Q912" s="884"/>
      <c r="R912" s="884"/>
      <c r="S912" s="885"/>
      <c r="T912" s="991"/>
      <c r="U912" s="884"/>
      <c r="V912" s="884"/>
      <c r="W912" s="885"/>
      <c r="X912" s="796"/>
      <c r="Y912" s="796"/>
      <c r="Z912" s="796"/>
      <c r="AA912" s="796"/>
      <c r="AB912" s="796"/>
      <c r="AC912" s="796"/>
      <c r="AD912" s="796"/>
      <c r="AG912" s="323" t="b">
        <f t="shared" si="130"/>
        <v>0</v>
      </c>
      <c r="AH912" s="1" t="str">
        <f t="shared" si="131"/>
        <v/>
      </c>
      <c r="AI912" s="323" t="b">
        <f t="shared" si="132"/>
        <v>0</v>
      </c>
      <c r="AJ912" s="1" t="str">
        <f t="shared" si="133"/>
        <v/>
      </c>
      <c r="AK912" s="323" t="b">
        <f t="shared" si="134"/>
        <v>0</v>
      </c>
      <c r="AL912" s="648">
        <f t="shared" si="135"/>
        <v>0</v>
      </c>
      <c r="AM912" s="293">
        <f t="shared" si="136"/>
        <v>0</v>
      </c>
      <c r="AN912" s="294" t="str">
        <f>IF(AM912=0,"",
IF(SUM($AM$47:AM912)=1,AO912,
IF($AM$1547&gt;SUM($AM$47:AM912),_xlfn.CONCAT(", ",AO912),
IF($AM$1547=SUM($AM$47:AM912),_xlfn.CONCAT(" y ",AO912)))))</f>
        <v/>
      </c>
      <c r="AO912" s="89" t="s">
        <v>7592</v>
      </c>
      <c r="AQ912" s="477">
        <f t="shared" si="137"/>
        <v>0</v>
      </c>
      <c r="AR912" s="321">
        <f t="shared" si="138"/>
        <v>0</v>
      </c>
      <c r="AS912" s="293">
        <f t="shared" si="139"/>
        <v>0</v>
      </c>
      <c r="AT912" s="294" t="str">
        <f>IF(AS912=0,"",
IF(SUM($AS$47:AS912)=1,AU912,
IF($AS$1547&gt;SUM($AS$47:AS912),_xlfn.CONCAT(", ",AU912),
IF($AS$1547=SUM($AS$47:AS912),_xlfn.CONCAT(" y ",AU912)))))</f>
        <v/>
      </c>
      <c r="AU912" s="89" t="s">
        <v>7592</v>
      </c>
    </row>
    <row r="913" spans="1:47" ht="15" customHeight="1">
      <c r="A913" s="64"/>
      <c r="B913" s="11"/>
      <c r="C913" s="1021" t="s">
        <v>7593</v>
      </c>
      <c r="D913" s="890"/>
      <c r="E913" s="997"/>
      <c r="F913" s="884"/>
      <c r="G913" s="884"/>
      <c r="H913" s="884"/>
      <c r="I913" s="884"/>
      <c r="J913" s="884"/>
      <c r="K913" s="885"/>
      <c r="L913" s="1027"/>
      <c r="M913" s="884"/>
      <c r="N913" s="884"/>
      <c r="O913" s="885"/>
      <c r="P913" s="1027"/>
      <c r="Q913" s="884"/>
      <c r="R913" s="884"/>
      <c r="S913" s="885"/>
      <c r="T913" s="991"/>
      <c r="U913" s="884"/>
      <c r="V913" s="884"/>
      <c r="W913" s="885"/>
      <c r="X913" s="796"/>
      <c r="Y913" s="796"/>
      <c r="Z913" s="796"/>
      <c r="AA913" s="796"/>
      <c r="AB913" s="796"/>
      <c r="AC913" s="796"/>
      <c r="AD913" s="796"/>
      <c r="AG913" s="323" t="b">
        <f t="shared" si="130"/>
        <v>0</v>
      </c>
      <c r="AH913" s="1" t="str">
        <f t="shared" si="131"/>
        <v/>
      </c>
      <c r="AI913" s="323" t="b">
        <f t="shared" si="132"/>
        <v>0</v>
      </c>
      <c r="AJ913" s="1" t="str">
        <f t="shared" si="133"/>
        <v/>
      </c>
      <c r="AK913" s="323" t="b">
        <f t="shared" si="134"/>
        <v>0</v>
      </c>
      <c r="AL913" s="648">
        <f t="shared" si="135"/>
        <v>0</v>
      </c>
      <c r="AM913" s="293">
        <f t="shared" si="136"/>
        <v>0</v>
      </c>
      <c r="AN913" s="294" t="str">
        <f>IF(AM913=0,"",
IF(SUM($AM$47:AM913)=1,AO913,
IF($AM$1547&gt;SUM($AM$47:AM913),_xlfn.CONCAT(", ",AO913),
IF($AM$1547=SUM($AM$47:AM913),_xlfn.CONCAT(" y ",AO913)))))</f>
        <v/>
      </c>
      <c r="AO913" s="89" t="s">
        <v>7594</v>
      </c>
      <c r="AQ913" s="477">
        <f t="shared" si="137"/>
        <v>0</v>
      </c>
      <c r="AR913" s="321">
        <f t="shared" si="138"/>
        <v>0</v>
      </c>
      <c r="AS913" s="293">
        <f t="shared" si="139"/>
        <v>0</v>
      </c>
      <c r="AT913" s="294" t="str">
        <f>IF(AS913=0,"",
IF(SUM($AS$47:AS913)=1,AU913,
IF($AS$1547&gt;SUM($AS$47:AS913),_xlfn.CONCAT(", ",AU913),
IF($AS$1547=SUM($AS$47:AS913),_xlfn.CONCAT(" y ",AU913)))))</f>
        <v/>
      </c>
      <c r="AU913" s="89" t="s">
        <v>7594</v>
      </c>
    </row>
    <row r="914" spans="1:47" ht="15" customHeight="1">
      <c r="A914" s="64"/>
      <c r="B914" s="11"/>
      <c r="C914" s="1021" t="s">
        <v>7595</v>
      </c>
      <c r="D914" s="890"/>
      <c r="E914" s="997"/>
      <c r="F914" s="884"/>
      <c r="G914" s="884"/>
      <c r="H914" s="884"/>
      <c r="I914" s="884"/>
      <c r="J914" s="884"/>
      <c r="K914" s="885"/>
      <c r="L914" s="1027"/>
      <c r="M914" s="884"/>
      <c r="N914" s="884"/>
      <c r="O914" s="885"/>
      <c r="P914" s="1027"/>
      <c r="Q914" s="884"/>
      <c r="R914" s="884"/>
      <c r="S914" s="885"/>
      <c r="T914" s="991"/>
      <c r="U914" s="884"/>
      <c r="V914" s="884"/>
      <c r="W914" s="885"/>
      <c r="X914" s="796"/>
      <c r="Y914" s="796"/>
      <c r="Z914" s="796"/>
      <c r="AA914" s="796"/>
      <c r="AB914" s="796"/>
      <c r="AC914" s="796"/>
      <c r="AD914" s="796"/>
      <c r="AG914" s="323" t="b">
        <f t="shared" si="130"/>
        <v>0</v>
      </c>
      <c r="AH914" s="1" t="str">
        <f t="shared" si="131"/>
        <v/>
      </c>
      <c r="AI914" s="323" t="b">
        <f t="shared" si="132"/>
        <v>0</v>
      </c>
      <c r="AJ914" s="1" t="str">
        <f t="shared" si="133"/>
        <v/>
      </c>
      <c r="AK914" s="323" t="b">
        <f t="shared" si="134"/>
        <v>0</v>
      </c>
      <c r="AL914" s="648">
        <f t="shared" si="135"/>
        <v>0</v>
      </c>
      <c r="AM914" s="293">
        <f t="shared" si="136"/>
        <v>0</v>
      </c>
      <c r="AN914" s="294" t="str">
        <f>IF(AM914=0,"",
IF(SUM($AM$47:AM914)=1,AO914,
IF($AM$1547&gt;SUM($AM$47:AM914),_xlfn.CONCAT(", ",AO914),
IF($AM$1547=SUM($AM$47:AM914),_xlfn.CONCAT(" y ",AO914)))))</f>
        <v/>
      </c>
      <c r="AO914" s="89" t="s">
        <v>7596</v>
      </c>
      <c r="AQ914" s="477">
        <f t="shared" si="137"/>
        <v>0</v>
      </c>
      <c r="AR914" s="321">
        <f t="shared" si="138"/>
        <v>0</v>
      </c>
      <c r="AS914" s="293">
        <f t="shared" si="139"/>
        <v>0</v>
      </c>
      <c r="AT914" s="294" t="str">
        <f>IF(AS914=0,"",
IF(SUM($AS$47:AS914)=1,AU914,
IF($AS$1547&gt;SUM($AS$47:AS914),_xlfn.CONCAT(", ",AU914),
IF($AS$1547=SUM($AS$47:AS914),_xlfn.CONCAT(" y ",AU914)))))</f>
        <v/>
      </c>
      <c r="AU914" s="89" t="s">
        <v>7596</v>
      </c>
    </row>
    <row r="915" spans="1:47" ht="15" customHeight="1">
      <c r="A915" s="64"/>
      <c r="B915" s="11"/>
      <c r="C915" s="1021" t="s">
        <v>7597</v>
      </c>
      <c r="D915" s="890"/>
      <c r="E915" s="997"/>
      <c r="F915" s="884"/>
      <c r="G915" s="884"/>
      <c r="H915" s="884"/>
      <c r="I915" s="884"/>
      <c r="J915" s="884"/>
      <c r="K915" s="885"/>
      <c r="L915" s="1027"/>
      <c r="M915" s="884"/>
      <c r="N915" s="884"/>
      <c r="O915" s="885"/>
      <c r="P915" s="1027"/>
      <c r="Q915" s="884"/>
      <c r="R915" s="884"/>
      <c r="S915" s="885"/>
      <c r="T915" s="991"/>
      <c r="U915" s="884"/>
      <c r="V915" s="884"/>
      <c r="W915" s="885"/>
      <c r="X915" s="796"/>
      <c r="Y915" s="796"/>
      <c r="Z915" s="796"/>
      <c r="AA915" s="796"/>
      <c r="AB915" s="796"/>
      <c r="AC915" s="796"/>
      <c r="AD915" s="796"/>
      <c r="AG915" s="323" t="b">
        <f t="shared" si="130"/>
        <v>0</v>
      </c>
      <c r="AH915" s="1" t="str">
        <f t="shared" si="131"/>
        <v/>
      </c>
      <c r="AI915" s="323" t="b">
        <f t="shared" si="132"/>
        <v>0</v>
      </c>
      <c r="AJ915" s="1" t="str">
        <f t="shared" si="133"/>
        <v/>
      </c>
      <c r="AK915" s="323" t="b">
        <f t="shared" si="134"/>
        <v>0</v>
      </c>
      <c r="AL915" s="648">
        <f t="shared" si="135"/>
        <v>0</v>
      </c>
      <c r="AM915" s="293">
        <f t="shared" si="136"/>
        <v>0</v>
      </c>
      <c r="AN915" s="294" t="str">
        <f>IF(AM915=0,"",
IF(SUM($AM$47:AM915)=1,AO915,
IF($AM$1547&gt;SUM($AM$47:AM915),_xlfn.CONCAT(", ",AO915),
IF($AM$1547=SUM($AM$47:AM915),_xlfn.CONCAT(" y ",AO915)))))</f>
        <v/>
      </c>
      <c r="AO915" s="89" t="s">
        <v>7598</v>
      </c>
      <c r="AQ915" s="477">
        <f t="shared" si="137"/>
        <v>0</v>
      </c>
      <c r="AR915" s="321">
        <f t="shared" si="138"/>
        <v>0</v>
      </c>
      <c r="AS915" s="293">
        <f t="shared" si="139"/>
        <v>0</v>
      </c>
      <c r="AT915" s="294" t="str">
        <f>IF(AS915=0,"",
IF(SUM($AS$47:AS915)=1,AU915,
IF($AS$1547&gt;SUM($AS$47:AS915),_xlfn.CONCAT(", ",AU915),
IF($AS$1547=SUM($AS$47:AS915),_xlfn.CONCAT(" y ",AU915)))))</f>
        <v/>
      </c>
      <c r="AU915" s="89" t="s">
        <v>7598</v>
      </c>
    </row>
    <row r="916" spans="1:47" ht="15" customHeight="1">
      <c r="A916" s="64"/>
      <c r="B916" s="11"/>
      <c r="C916" s="1021" t="s">
        <v>7599</v>
      </c>
      <c r="D916" s="890"/>
      <c r="E916" s="997"/>
      <c r="F916" s="884"/>
      <c r="G916" s="884"/>
      <c r="H916" s="884"/>
      <c r="I916" s="884"/>
      <c r="J916" s="884"/>
      <c r="K916" s="885"/>
      <c r="L916" s="1027"/>
      <c r="M916" s="884"/>
      <c r="N916" s="884"/>
      <c r="O916" s="885"/>
      <c r="P916" s="1027"/>
      <c r="Q916" s="884"/>
      <c r="R916" s="884"/>
      <c r="S916" s="885"/>
      <c r="T916" s="991"/>
      <c r="U916" s="884"/>
      <c r="V916" s="884"/>
      <c r="W916" s="885"/>
      <c r="X916" s="796"/>
      <c r="Y916" s="796"/>
      <c r="Z916" s="796"/>
      <c r="AA916" s="796"/>
      <c r="AB916" s="796"/>
      <c r="AC916" s="796"/>
      <c r="AD916" s="796"/>
      <c r="AG916" s="323" t="b">
        <f t="shared" si="130"/>
        <v>0</v>
      </c>
      <c r="AH916" s="1" t="str">
        <f t="shared" si="131"/>
        <v/>
      </c>
      <c r="AI916" s="323" t="b">
        <f t="shared" si="132"/>
        <v>0</v>
      </c>
      <c r="AJ916" s="1" t="str">
        <f t="shared" si="133"/>
        <v/>
      </c>
      <c r="AK916" s="323" t="b">
        <f t="shared" si="134"/>
        <v>0</v>
      </c>
      <c r="AL916" s="648">
        <f t="shared" si="135"/>
        <v>0</v>
      </c>
      <c r="AM916" s="293">
        <f t="shared" si="136"/>
        <v>0</v>
      </c>
      <c r="AN916" s="294" t="str">
        <f>IF(AM916=0,"",
IF(SUM($AM$47:AM916)=1,AO916,
IF($AM$1547&gt;SUM($AM$47:AM916),_xlfn.CONCAT(", ",AO916),
IF($AM$1547=SUM($AM$47:AM916),_xlfn.CONCAT(" y ",AO916)))))</f>
        <v/>
      </c>
      <c r="AO916" s="89" t="s">
        <v>7600</v>
      </c>
      <c r="AQ916" s="477">
        <f t="shared" si="137"/>
        <v>0</v>
      </c>
      <c r="AR916" s="321">
        <f t="shared" si="138"/>
        <v>0</v>
      </c>
      <c r="AS916" s="293">
        <f t="shared" si="139"/>
        <v>0</v>
      </c>
      <c r="AT916" s="294" t="str">
        <f>IF(AS916=0,"",
IF(SUM($AS$47:AS916)=1,AU916,
IF($AS$1547&gt;SUM($AS$47:AS916),_xlfn.CONCAT(", ",AU916),
IF($AS$1547=SUM($AS$47:AS916),_xlfn.CONCAT(" y ",AU916)))))</f>
        <v/>
      </c>
      <c r="AU916" s="89" t="s">
        <v>7600</v>
      </c>
    </row>
    <row r="917" spans="1:47" ht="15" customHeight="1">
      <c r="A917" s="64"/>
      <c r="B917" s="11"/>
      <c r="C917" s="1021" t="s">
        <v>7601</v>
      </c>
      <c r="D917" s="890"/>
      <c r="E917" s="997"/>
      <c r="F917" s="884"/>
      <c r="G917" s="884"/>
      <c r="H917" s="884"/>
      <c r="I917" s="884"/>
      <c r="J917" s="884"/>
      <c r="K917" s="885"/>
      <c r="L917" s="1027"/>
      <c r="M917" s="884"/>
      <c r="N917" s="884"/>
      <c r="O917" s="885"/>
      <c r="P917" s="1027"/>
      <c r="Q917" s="884"/>
      <c r="R917" s="884"/>
      <c r="S917" s="885"/>
      <c r="T917" s="991"/>
      <c r="U917" s="884"/>
      <c r="V917" s="884"/>
      <c r="W917" s="885"/>
      <c r="X917" s="796"/>
      <c r="Y917" s="796"/>
      <c r="Z917" s="796"/>
      <c r="AA917" s="796"/>
      <c r="AB917" s="796"/>
      <c r="AC917" s="796"/>
      <c r="AD917" s="796"/>
      <c r="AG917" s="323" t="b">
        <f t="shared" si="130"/>
        <v>0</v>
      </c>
      <c r="AH917" s="1" t="str">
        <f t="shared" si="131"/>
        <v/>
      </c>
      <c r="AI917" s="323" t="b">
        <f t="shared" si="132"/>
        <v>0</v>
      </c>
      <c r="AJ917" s="1" t="str">
        <f t="shared" si="133"/>
        <v/>
      </c>
      <c r="AK917" s="323" t="b">
        <f t="shared" si="134"/>
        <v>0</v>
      </c>
      <c r="AL917" s="648">
        <f t="shared" si="135"/>
        <v>0</v>
      </c>
      <c r="AM917" s="293">
        <f t="shared" si="136"/>
        <v>0</v>
      </c>
      <c r="AN917" s="294" t="str">
        <f>IF(AM917=0,"",
IF(SUM($AM$47:AM917)=1,AO917,
IF($AM$1547&gt;SUM($AM$47:AM917),_xlfn.CONCAT(", ",AO917),
IF($AM$1547=SUM($AM$47:AM917),_xlfn.CONCAT(" y ",AO917)))))</f>
        <v/>
      </c>
      <c r="AO917" s="89" t="s">
        <v>7602</v>
      </c>
      <c r="AQ917" s="477">
        <f t="shared" si="137"/>
        <v>0</v>
      </c>
      <c r="AR917" s="321">
        <f t="shared" si="138"/>
        <v>0</v>
      </c>
      <c r="AS917" s="293">
        <f t="shared" si="139"/>
        <v>0</v>
      </c>
      <c r="AT917" s="294" t="str">
        <f>IF(AS917=0,"",
IF(SUM($AS$47:AS917)=1,AU917,
IF($AS$1547&gt;SUM($AS$47:AS917),_xlfn.CONCAT(", ",AU917),
IF($AS$1547=SUM($AS$47:AS917),_xlfn.CONCAT(" y ",AU917)))))</f>
        <v/>
      </c>
      <c r="AU917" s="89" t="s">
        <v>7602</v>
      </c>
    </row>
    <row r="918" spans="1:47" ht="15" customHeight="1">
      <c r="A918" s="64"/>
      <c r="B918" s="11"/>
      <c r="C918" s="1021" t="s">
        <v>7603</v>
      </c>
      <c r="D918" s="890"/>
      <c r="E918" s="997"/>
      <c r="F918" s="884"/>
      <c r="G918" s="884"/>
      <c r="H918" s="884"/>
      <c r="I918" s="884"/>
      <c r="J918" s="884"/>
      <c r="K918" s="885"/>
      <c r="L918" s="1027"/>
      <c r="M918" s="884"/>
      <c r="N918" s="884"/>
      <c r="O918" s="885"/>
      <c r="P918" s="1027"/>
      <c r="Q918" s="884"/>
      <c r="R918" s="884"/>
      <c r="S918" s="885"/>
      <c r="T918" s="991"/>
      <c r="U918" s="884"/>
      <c r="V918" s="884"/>
      <c r="W918" s="885"/>
      <c r="X918" s="796"/>
      <c r="Y918" s="796"/>
      <c r="Z918" s="796"/>
      <c r="AA918" s="796"/>
      <c r="AB918" s="796"/>
      <c r="AC918" s="796"/>
      <c r="AD918" s="796"/>
      <c r="AG918" s="323" t="b">
        <f t="shared" si="130"/>
        <v>0</v>
      </c>
      <c r="AH918" s="1" t="str">
        <f t="shared" si="131"/>
        <v/>
      </c>
      <c r="AI918" s="323" t="b">
        <f t="shared" si="132"/>
        <v>0</v>
      </c>
      <c r="AJ918" s="1" t="str">
        <f t="shared" si="133"/>
        <v/>
      </c>
      <c r="AK918" s="323" t="b">
        <f t="shared" si="134"/>
        <v>0</v>
      </c>
      <c r="AL918" s="648">
        <f t="shared" si="135"/>
        <v>0</v>
      </c>
      <c r="AM918" s="293">
        <f t="shared" si="136"/>
        <v>0</v>
      </c>
      <c r="AN918" s="294" t="str">
        <f>IF(AM918=0,"",
IF(SUM($AM$47:AM918)=1,AO918,
IF($AM$1547&gt;SUM($AM$47:AM918),_xlfn.CONCAT(", ",AO918),
IF($AM$1547=SUM($AM$47:AM918),_xlfn.CONCAT(" y ",AO918)))))</f>
        <v/>
      </c>
      <c r="AO918" s="89" t="s">
        <v>7604</v>
      </c>
      <c r="AQ918" s="477">
        <f t="shared" si="137"/>
        <v>0</v>
      </c>
      <c r="AR918" s="321">
        <f t="shared" si="138"/>
        <v>0</v>
      </c>
      <c r="AS918" s="293">
        <f t="shared" si="139"/>
        <v>0</v>
      </c>
      <c r="AT918" s="294" t="str">
        <f>IF(AS918=0,"",
IF(SUM($AS$47:AS918)=1,AU918,
IF($AS$1547&gt;SUM($AS$47:AS918),_xlfn.CONCAT(", ",AU918),
IF($AS$1547=SUM($AS$47:AS918),_xlfn.CONCAT(" y ",AU918)))))</f>
        <v/>
      </c>
      <c r="AU918" s="89" t="s">
        <v>7604</v>
      </c>
    </row>
    <row r="919" spans="1:47" ht="15" customHeight="1">
      <c r="A919" s="64"/>
      <c r="B919" s="11"/>
      <c r="C919" s="1021" t="s">
        <v>7605</v>
      </c>
      <c r="D919" s="890"/>
      <c r="E919" s="997"/>
      <c r="F919" s="884"/>
      <c r="G919" s="884"/>
      <c r="H919" s="884"/>
      <c r="I919" s="884"/>
      <c r="J919" s="884"/>
      <c r="K919" s="885"/>
      <c r="L919" s="1027"/>
      <c r="M919" s="884"/>
      <c r="N919" s="884"/>
      <c r="O919" s="885"/>
      <c r="P919" s="1027"/>
      <c r="Q919" s="884"/>
      <c r="R919" s="884"/>
      <c r="S919" s="885"/>
      <c r="T919" s="991"/>
      <c r="U919" s="884"/>
      <c r="V919" s="884"/>
      <c r="W919" s="885"/>
      <c r="X919" s="796"/>
      <c r="Y919" s="796"/>
      <c r="Z919" s="796"/>
      <c r="AA919" s="796"/>
      <c r="AB919" s="796"/>
      <c r="AC919" s="796"/>
      <c r="AD919" s="796"/>
      <c r="AG919" s="323" t="b">
        <f t="shared" si="130"/>
        <v>0</v>
      </c>
      <c r="AH919" s="1" t="str">
        <f t="shared" si="131"/>
        <v/>
      </c>
      <c r="AI919" s="323" t="b">
        <f t="shared" si="132"/>
        <v>0</v>
      </c>
      <c r="AJ919" s="1" t="str">
        <f t="shared" si="133"/>
        <v/>
      </c>
      <c r="AK919" s="323" t="b">
        <f t="shared" si="134"/>
        <v>0</v>
      </c>
      <c r="AL919" s="648">
        <f t="shared" si="135"/>
        <v>0</v>
      </c>
      <c r="AM919" s="293">
        <f t="shared" si="136"/>
        <v>0</v>
      </c>
      <c r="AN919" s="294" t="str">
        <f>IF(AM919=0,"",
IF(SUM($AM$47:AM919)=1,AO919,
IF($AM$1547&gt;SUM($AM$47:AM919),_xlfn.CONCAT(", ",AO919),
IF($AM$1547=SUM($AM$47:AM919),_xlfn.CONCAT(" y ",AO919)))))</f>
        <v/>
      </c>
      <c r="AO919" s="89" t="s">
        <v>7606</v>
      </c>
      <c r="AQ919" s="477">
        <f t="shared" si="137"/>
        <v>0</v>
      </c>
      <c r="AR919" s="321">
        <f t="shared" si="138"/>
        <v>0</v>
      </c>
      <c r="AS919" s="293">
        <f t="shared" si="139"/>
        <v>0</v>
      </c>
      <c r="AT919" s="294" t="str">
        <f>IF(AS919=0,"",
IF(SUM($AS$47:AS919)=1,AU919,
IF($AS$1547&gt;SUM($AS$47:AS919),_xlfn.CONCAT(", ",AU919),
IF($AS$1547=SUM($AS$47:AS919),_xlfn.CONCAT(" y ",AU919)))))</f>
        <v/>
      </c>
      <c r="AU919" s="89" t="s">
        <v>7606</v>
      </c>
    </row>
    <row r="920" spans="1:47" ht="15" customHeight="1">
      <c r="A920" s="64"/>
      <c r="B920" s="11"/>
      <c r="C920" s="1021" t="s">
        <v>7607</v>
      </c>
      <c r="D920" s="890"/>
      <c r="E920" s="997"/>
      <c r="F920" s="884"/>
      <c r="G920" s="884"/>
      <c r="H920" s="884"/>
      <c r="I920" s="884"/>
      <c r="J920" s="884"/>
      <c r="K920" s="885"/>
      <c r="L920" s="1027"/>
      <c r="M920" s="884"/>
      <c r="N920" s="884"/>
      <c r="O920" s="885"/>
      <c r="P920" s="1027"/>
      <c r="Q920" s="884"/>
      <c r="R920" s="884"/>
      <c r="S920" s="885"/>
      <c r="T920" s="991"/>
      <c r="U920" s="884"/>
      <c r="V920" s="884"/>
      <c r="W920" s="885"/>
      <c r="X920" s="796"/>
      <c r="Y920" s="796"/>
      <c r="Z920" s="796"/>
      <c r="AA920" s="796"/>
      <c r="AB920" s="796"/>
      <c r="AC920" s="796"/>
      <c r="AD920" s="796"/>
      <c r="AG920" s="323" t="b">
        <f t="shared" si="130"/>
        <v>0</v>
      </c>
      <c r="AH920" s="1" t="str">
        <f t="shared" si="131"/>
        <v/>
      </c>
      <c r="AI920" s="323" t="b">
        <f t="shared" si="132"/>
        <v>0</v>
      </c>
      <c r="AJ920" s="1" t="str">
        <f t="shared" si="133"/>
        <v/>
      </c>
      <c r="AK920" s="323" t="b">
        <f t="shared" si="134"/>
        <v>0</v>
      </c>
      <c r="AL920" s="648">
        <f t="shared" si="135"/>
        <v>0</v>
      </c>
      <c r="AM920" s="293">
        <f t="shared" si="136"/>
        <v>0</v>
      </c>
      <c r="AN920" s="294" t="str">
        <f>IF(AM920=0,"",
IF(SUM($AM$47:AM920)=1,AO920,
IF($AM$1547&gt;SUM($AM$47:AM920),_xlfn.CONCAT(", ",AO920),
IF($AM$1547=SUM($AM$47:AM920),_xlfn.CONCAT(" y ",AO920)))))</f>
        <v/>
      </c>
      <c r="AO920" s="89" t="s">
        <v>7608</v>
      </c>
      <c r="AQ920" s="477">
        <f t="shared" si="137"/>
        <v>0</v>
      </c>
      <c r="AR920" s="321">
        <f t="shared" si="138"/>
        <v>0</v>
      </c>
      <c r="AS920" s="293">
        <f t="shared" si="139"/>
        <v>0</v>
      </c>
      <c r="AT920" s="294" t="str">
        <f>IF(AS920=0,"",
IF(SUM($AS$47:AS920)=1,AU920,
IF($AS$1547&gt;SUM($AS$47:AS920),_xlfn.CONCAT(", ",AU920),
IF($AS$1547=SUM($AS$47:AS920),_xlfn.CONCAT(" y ",AU920)))))</f>
        <v/>
      </c>
      <c r="AU920" s="89" t="s">
        <v>7608</v>
      </c>
    </row>
    <row r="921" spans="1:47" ht="15" customHeight="1">
      <c r="A921" s="64"/>
      <c r="B921" s="11"/>
      <c r="C921" s="1021" t="s">
        <v>7609</v>
      </c>
      <c r="D921" s="890"/>
      <c r="E921" s="997"/>
      <c r="F921" s="884"/>
      <c r="G921" s="884"/>
      <c r="H921" s="884"/>
      <c r="I921" s="884"/>
      <c r="J921" s="884"/>
      <c r="K921" s="885"/>
      <c r="L921" s="1027"/>
      <c r="M921" s="884"/>
      <c r="N921" s="884"/>
      <c r="O921" s="885"/>
      <c r="P921" s="1027"/>
      <c r="Q921" s="884"/>
      <c r="R921" s="884"/>
      <c r="S921" s="885"/>
      <c r="T921" s="991"/>
      <c r="U921" s="884"/>
      <c r="V921" s="884"/>
      <c r="W921" s="885"/>
      <c r="X921" s="796"/>
      <c r="Y921" s="796"/>
      <c r="Z921" s="796"/>
      <c r="AA921" s="796"/>
      <c r="AB921" s="796"/>
      <c r="AC921" s="796"/>
      <c r="AD921" s="796"/>
      <c r="AG921" s="323" t="b">
        <f t="shared" si="130"/>
        <v>0</v>
      </c>
      <c r="AH921" s="1" t="str">
        <f t="shared" si="131"/>
        <v/>
      </c>
      <c r="AI921" s="323" t="b">
        <f t="shared" si="132"/>
        <v>0</v>
      </c>
      <c r="AJ921" s="1" t="str">
        <f t="shared" si="133"/>
        <v/>
      </c>
      <c r="AK921" s="323" t="b">
        <f t="shared" si="134"/>
        <v>0</v>
      </c>
      <c r="AL921" s="648">
        <f t="shared" si="135"/>
        <v>0</v>
      </c>
      <c r="AM921" s="293">
        <f t="shared" si="136"/>
        <v>0</v>
      </c>
      <c r="AN921" s="294" t="str">
        <f>IF(AM921=0,"",
IF(SUM($AM$47:AM921)=1,AO921,
IF($AM$1547&gt;SUM($AM$47:AM921),_xlfn.CONCAT(", ",AO921),
IF($AM$1547=SUM($AM$47:AM921),_xlfn.CONCAT(" y ",AO921)))))</f>
        <v/>
      </c>
      <c r="AO921" s="89" t="s">
        <v>7610</v>
      </c>
      <c r="AQ921" s="477">
        <f t="shared" si="137"/>
        <v>0</v>
      </c>
      <c r="AR921" s="321">
        <f t="shared" si="138"/>
        <v>0</v>
      </c>
      <c r="AS921" s="293">
        <f t="shared" si="139"/>
        <v>0</v>
      </c>
      <c r="AT921" s="294" t="str">
        <f>IF(AS921=0,"",
IF(SUM($AS$47:AS921)=1,AU921,
IF($AS$1547&gt;SUM($AS$47:AS921),_xlfn.CONCAT(", ",AU921),
IF($AS$1547=SUM($AS$47:AS921),_xlfn.CONCAT(" y ",AU921)))))</f>
        <v/>
      </c>
      <c r="AU921" s="89" t="s">
        <v>7610</v>
      </c>
    </row>
    <row r="922" spans="1:47" ht="15" customHeight="1">
      <c r="A922" s="64"/>
      <c r="B922" s="11"/>
      <c r="C922" s="1021" t="s">
        <v>7611</v>
      </c>
      <c r="D922" s="890"/>
      <c r="E922" s="997"/>
      <c r="F922" s="884"/>
      <c r="G922" s="884"/>
      <c r="H922" s="884"/>
      <c r="I922" s="884"/>
      <c r="J922" s="884"/>
      <c r="K922" s="885"/>
      <c r="L922" s="1027"/>
      <c r="M922" s="884"/>
      <c r="N922" s="884"/>
      <c r="O922" s="885"/>
      <c r="P922" s="1027"/>
      <c r="Q922" s="884"/>
      <c r="R922" s="884"/>
      <c r="S922" s="885"/>
      <c r="T922" s="991"/>
      <c r="U922" s="884"/>
      <c r="V922" s="884"/>
      <c r="W922" s="885"/>
      <c r="X922" s="796"/>
      <c r="Y922" s="796"/>
      <c r="Z922" s="796"/>
      <c r="AA922" s="796"/>
      <c r="AB922" s="796"/>
      <c r="AC922" s="796"/>
      <c r="AD922" s="796"/>
      <c r="AG922" s="323" t="b">
        <f t="shared" si="130"/>
        <v>0</v>
      </c>
      <c r="AH922" s="1" t="str">
        <f t="shared" si="131"/>
        <v/>
      </c>
      <c r="AI922" s="323" t="b">
        <f t="shared" si="132"/>
        <v>0</v>
      </c>
      <c r="AJ922" s="1" t="str">
        <f t="shared" si="133"/>
        <v/>
      </c>
      <c r="AK922" s="323" t="b">
        <f t="shared" si="134"/>
        <v>0</v>
      </c>
      <c r="AL922" s="648">
        <f t="shared" si="135"/>
        <v>0</v>
      </c>
      <c r="AM922" s="293">
        <f t="shared" si="136"/>
        <v>0</v>
      </c>
      <c r="AN922" s="294" t="str">
        <f>IF(AM922=0,"",
IF(SUM($AM$47:AM922)=1,AO922,
IF($AM$1547&gt;SUM($AM$47:AM922),_xlfn.CONCAT(", ",AO922),
IF($AM$1547=SUM($AM$47:AM922),_xlfn.CONCAT(" y ",AO922)))))</f>
        <v/>
      </c>
      <c r="AO922" s="89" t="s">
        <v>7612</v>
      </c>
      <c r="AQ922" s="477">
        <f t="shared" si="137"/>
        <v>0</v>
      </c>
      <c r="AR922" s="321">
        <f t="shared" si="138"/>
        <v>0</v>
      </c>
      <c r="AS922" s="293">
        <f t="shared" si="139"/>
        <v>0</v>
      </c>
      <c r="AT922" s="294" t="str">
        <f>IF(AS922=0,"",
IF(SUM($AS$47:AS922)=1,AU922,
IF($AS$1547&gt;SUM($AS$47:AS922),_xlfn.CONCAT(", ",AU922),
IF($AS$1547=SUM($AS$47:AS922),_xlfn.CONCAT(" y ",AU922)))))</f>
        <v/>
      </c>
      <c r="AU922" s="89" t="s">
        <v>7612</v>
      </c>
    </row>
    <row r="923" spans="1:47" ht="15" customHeight="1">
      <c r="A923" s="64"/>
      <c r="B923" s="11"/>
      <c r="C923" s="1021" t="s">
        <v>7613</v>
      </c>
      <c r="D923" s="890"/>
      <c r="E923" s="997"/>
      <c r="F923" s="884"/>
      <c r="G923" s="884"/>
      <c r="H923" s="884"/>
      <c r="I923" s="884"/>
      <c r="J923" s="884"/>
      <c r="K923" s="885"/>
      <c r="L923" s="1027"/>
      <c r="M923" s="884"/>
      <c r="N923" s="884"/>
      <c r="O923" s="885"/>
      <c r="P923" s="1027"/>
      <c r="Q923" s="884"/>
      <c r="R923" s="884"/>
      <c r="S923" s="885"/>
      <c r="T923" s="991"/>
      <c r="U923" s="884"/>
      <c r="V923" s="884"/>
      <c r="W923" s="885"/>
      <c r="X923" s="796"/>
      <c r="Y923" s="796"/>
      <c r="Z923" s="796"/>
      <c r="AA923" s="796"/>
      <c r="AB923" s="796"/>
      <c r="AC923" s="796"/>
      <c r="AD923" s="796"/>
      <c r="AG923" s="323" t="b">
        <f t="shared" si="130"/>
        <v>0</v>
      </c>
      <c r="AH923" s="1" t="str">
        <f t="shared" si="131"/>
        <v/>
      </c>
      <c r="AI923" s="323" t="b">
        <f t="shared" si="132"/>
        <v>0</v>
      </c>
      <c r="AJ923" s="1" t="str">
        <f t="shared" si="133"/>
        <v/>
      </c>
      <c r="AK923" s="323" t="b">
        <f t="shared" si="134"/>
        <v>0</v>
      </c>
      <c r="AL923" s="648">
        <f t="shared" si="135"/>
        <v>0</v>
      </c>
      <c r="AM923" s="293">
        <f t="shared" si="136"/>
        <v>0</v>
      </c>
      <c r="AN923" s="294" t="str">
        <f>IF(AM923=0,"",
IF(SUM($AM$47:AM923)=1,AO923,
IF($AM$1547&gt;SUM($AM$47:AM923),_xlfn.CONCAT(", ",AO923),
IF($AM$1547=SUM($AM$47:AM923),_xlfn.CONCAT(" y ",AO923)))))</f>
        <v/>
      </c>
      <c r="AO923" s="89" t="s">
        <v>7614</v>
      </c>
      <c r="AQ923" s="477">
        <f t="shared" si="137"/>
        <v>0</v>
      </c>
      <c r="AR923" s="321">
        <f t="shared" si="138"/>
        <v>0</v>
      </c>
      <c r="AS923" s="293">
        <f t="shared" si="139"/>
        <v>0</v>
      </c>
      <c r="AT923" s="294" t="str">
        <f>IF(AS923=0,"",
IF(SUM($AS$47:AS923)=1,AU923,
IF($AS$1547&gt;SUM($AS$47:AS923),_xlfn.CONCAT(", ",AU923),
IF($AS$1547=SUM($AS$47:AS923),_xlfn.CONCAT(" y ",AU923)))))</f>
        <v/>
      </c>
      <c r="AU923" s="89" t="s">
        <v>7614</v>
      </c>
    </row>
    <row r="924" spans="1:47" ht="15" customHeight="1">
      <c r="A924" s="64"/>
      <c r="B924" s="11"/>
      <c r="C924" s="1021" t="s">
        <v>7615</v>
      </c>
      <c r="D924" s="890"/>
      <c r="E924" s="997"/>
      <c r="F924" s="884"/>
      <c r="G924" s="884"/>
      <c r="H924" s="884"/>
      <c r="I924" s="884"/>
      <c r="J924" s="884"/>
      <c r="K924" s="885"/>
      <c r="L924" s="1027"/>
      <c r="M924" s="884"/>
      <c r="N924" s="884"/>
      <c r="O924" s="885"/>
      <c r="P924" s="1027"/>
      <c r="Q924" s="884"/>
      <c r="R924" s="884"/>
      <c r="S924" s="885"/>
      <c r="T924" s="991"/>
      <c r="U924" s="884"/>
      <c r="V924" s="884"/>
      <c r="W924" s="885"/>
      <c r="X924" s="796"/>
      <c r="Y924" s="796"/>
      <c r="Z924" s="796"/>
      <c r="AA924" s="796"/>
      <c r="AB924" s="796"/>
      <c r="AC924" s="796"/>
      <c r="AD924" s="796"/>
      <c r="AG924" s="323" t="b">
        <f t="shared" si="130"/>
        <v>0</v>
      </c>
      <c r="AH924" s="1" t="str">
        <f t="shared" si="131"/>
        <v/>
      </c>
      <c r="AI924" s="323" t="b">
        <f t="shared" si="132"/>
        <v>0</v>
      </c>
      <c r="AJ924" s="1" t="str">
        <f t="shared" si="133"/>
        <v/>
      </c>
      <c r="AK924" s="323" t="b">
        <f t="shared" si="134"/>
        <v>0</v>
      </c>
      <c r="AL924" s="648">
        <f t="shared" si="135"/>
        <v>0</v>
      </c>
      <c r="AM924" s="293">
        <f t="shared" si="136"/>
        <v>0</v>
      </c>
      <c r="AN924" s="294" t="str">
        <f>IF(AM924=0,"",
IF(SUM($AM$47:AM924)=1,AO924,
IF($AM$1547&gt;SUM($AM$47:AM924),_xlfn.CONCAT(", ",AO924),
IF($AM$1547=SUM($AM$47:AM924),_xlfn.CONCAT(" y ",AO924)))))</f>
        <v/>
      </c>
      <c r="AO924" s="89" t="s">
        <v>7616</v>
      </c>
      <c r="AQ924" s="477">
        <f t="shared" si="137"/>
        <v>0</v>
      </c>
      <c r="AR924" s="321">
        <f t="shared" si="138"/>
        <v>0</v>
      </c>
      <c r="AS924" s="293">
        <f t="shared" si="139"/>
        <v>0</v>
      </c>
      <c r="AT924" s="294" t="str">
        <f>IF(AS924=0,"",
IF(SUM($AS$47:AS924)=1,AU924,
IF($AS$1547&gt;SUM($AS$47:AS924),_xlfn.CONCAT(", ",AU924),
IF($AS$1547=SUM($AS$47:AS924),_xlfn.CONCAT(" y ",AU924)))))</f>
        <v/>
      </c>
      <c r="AU924" s="89" t="s">
        <v>7616</v>
      </c>
    </row>
    <row r="925" spans="1:47" ht="15" customHeight="1">
      <c r="A925" s="64"/>
      <c r="B925" s="11"/>
      <c r="C925" s="1021" t="s">
        <v>7617</v>
      </c>
      <c r="D925" s="890"/>
      <c r="E925" s="997"/>
      <c r="F925" s="884"/>
      <c r="G925" s="884"/>
      <c r="H925" s="884"/>
      <c r="I925" s="884"/>
      <c r="J925" s="884"/>
      <c r="K925" s="885"/>
      <c r="L925" s="1027"/>
      <c r="M925" s="884"/>
      <c r="N925" s="884"/>
      <c r="O925" s="885"/>
      <c r="P925" s="1027"/>
      <c r="Q925" s="884"/>
      <c r="R925" s="884"/>
      <c r="S925" s="885"/>
      <c r="T925" s="991"/>
      <c r="U925" s="884"/>
      <c r="V925" s="884"/>
      <c r="W925" s="885"/>
      <c r="X925" s="796"/>
      <c r="Y925" s="796"/>
      <c r="Z925" s="796"/>
      <c r="AA925" s="796"/>
      <c r="AB925" s="796"/>
      <c r="AC925" s="796"/>
      <c r="AD925" s="796"/>
      <c r="AG925" s="323" t="b">
        <f t="shared" si="130"/>
        <v>0</v>
      </c>
      <c r="AH925" s="1" t="str">
        <f t="shared" si="131"/>
        <v/>
      </c>
      <c r="AI925" s="323" t="b">
        <f t="shared" si="132"/>
        <v>0</v>
      </c>
      <c r="AJ925" s="1" t="str">
        <f t="shared" si="133"/>
        <v/>
      </c>
      <c r="AK925" s="323" t="b">
        <f t="shared" si="134"/>
        <v>0</v>
      </c>
      <c r="AL925" s="648">
        <f t="shared" si="135"/>
        <v>0</v>
      </c>
      <c r="AM925" s="293">
        <f t="shared" si="136"/>
        <v>0</v>
      </c>
      <c r="AN925" s="294" t="str">
        <f>IF(AM925=0,"",
IF(SUM($AM$47:AM925)=1,AO925,
IF($AM$1547&gt;SUM($AM$47:AM925),_xlfn.CONCAT(", ",AO925),
IF($AM$1547=SUM($AM$47:AM925),_xlfn.CONCAT(" y ",AO925)))))</f>
        <v/>
      </c>
      <c r="AO925" s="89" t="s">
        <v>7618</v>
      </c>
      <c r="AQ925" s="477">
        <f t="shared" si="137"/>
        <v>0</v>
      </c>
      <c r="AR925" s="321">
        <f t="shared" si="138"/>
        <v>0</v>
      </c>
      <c r="AS925" s="293">
        <f t="shared" si="139"/>
        <v>0</v>
      </c>
      <c r="AT925" s="294" t="str">
        <f>IF(AS925=0,"",
IF(SUM($AS$47:AS925)=1,AU925,
IF($AS$1547&gt;SUM($AS$47:AS925),_xlfn.CONCAT(", ",AU925),
IF($AS$1547=SUM($AS$47:AS925),_xlfn.CONCAT(" y ",AU925)))))</f>
        <v/>
      </c>
      <c r="AU925" s="89" t="s">
        <v>7618</v>
      </c>
    </row>
    <row r="926" spans="1:47" ht="15" customHeight="1">
      <c r="A926" s="64"/>
      <c r="B926" s="11"/>
      <c r="C926" s="1021" t="s">
        <v>7619</v>
      </c>
      <c r="D926" s="890"/>
      <c r="E926" s="997"/>
      <c r="F926" s="884"/>
      <c r="G926" s="884"/>
      <c r="H926" s="884"/>
      <c r="I926" s="884"/>
      <c r="J926" s="884"/>
      <c r="K926" s="885"/>
      <c r="L926" s="1027"/>
      <c r="M926" s="884"/>
      <c r="N926" s="884"/>
      <c r="O926" s="885"/>
      <c r="P926" s="1027"/>
      <c r="Q926" s="884"/>
      <c r="R926" s="884"/>
      <c r="S926" s="885"/>
      <c r="T926" s="991"/>
      <c r="U926" s="884"/>
      <c r="V926" s="884"/>
      <c r="W926" s="885"/>
      <c r="X926" s="796"/>
      <c r="Y926" s="796"/>
      <c r="Z926" s="796"/>
      <c r="AA926" s="796"/>
      <c r="AB926" s="796"/>
      <c r="AC926" s="796"/>
      <c r="AD926" s="796"/>
      <c r="AG926" s="323" t="b">
        <f t="shared" si="130"/>
        <v>0</v>
      </c>
      <c r="AH926" s="1" t="str">
        <f t="shared" si="131"/>
        <v/>
      </c>
      <c r="AI926" s="323" t="b">
        <f t="shared" si="132"/>
        <v>0</v>
      </c>
      <c r="AJ926" s="1" t="str">
        <f t="shared" si="133"/>
        <v/>
      </c>
      <c r="AK926" s="323" t="b">
        <f t="shared" si="134"/>
        <v>0</v>
      </c>
      <c r="AL926" s="648">
        <f t="shared" si="135"/>
        <v>0</v>
      </c>
      <c r="AM926" s="293">
        <f t="shared" si="136"/>
        <v>0</v>
      </c>
      <c r="AN926" s="294" t="str">
        <f>IF(AM926=0,"",
IF(SUM($AM$47:AM926)=1,AO926,
IF($AM$1547&gt;SUM($AM$47:AM926),_xlfn.CONCAT(", ",AO926),
IF($AM$1547=SUM($AM$47:AM926),_xlfn.CONCAT(" y ",AO926)))))</f>
        <v/>
      </c>
      <c r="AO926" s="89" t="s">
        <v>7620</v>
      </c>
      <c r="AQ926" s="477">
        <f t="shared" si="137"/>
        <v>0</v>
      </c>
      <c r="AR926" s="321">
        <f t="shared" si="138"/>
        <v>0</v>
      </c>
      <c r="AS926" s="293">
        <f t="shared" si="139"/>
        <v>0</v>
      </c>
      <c r="AT926" s="294" t="str">
        <f>IF(AS926=0,"",
IF(SUM($AS$47:AS926)=1,AU926,
IF($AS$1547&gt;SUM($AS$47:AS926),_xlfn.CONCAT(", ",AU926),
IF($AS$1547=SUM($AS$47:AS926),_xlfn.CONCAT(" y ",AU926)))))</f>
        <v/>
      </c>
      <c r="AU926" s="89" t="s">
        <v>7620</v>
      </c>
    </row>
    <row r="927" spans="1:47" ht="15" customHeight="1">
      <c r="A927" s="64"/>
      <c r="B927" s="11"/>
      <c r="C927" s="1021" t="s">
        <v>7621</v>
      </c>
      <c r="D927" s="890"/>
      <c r="E927" s="997"/>
      <c r="F927" s="884"/>
      <c r="G927" s="884"/>
      <c r="H927" s="884"/>
      <c r="I927" s="884"/>
      <c r="J927" s="884"/>
      <c r="K927" s="885"/>
      <c r="L927" s="1027"/>
      <c r="M927" s="884"/>
      <c r="N927" s="884"/>
      <c r="O927" s="885"/>
      <c r="P927" s="1027"/>
      <c r="Q927" s="884"/>
      <c r="R927" s="884"/>
      <c r="S927" s="885"/>
      <c r="T927" s="991"/>
      <c r="U927" s="884"/>
      <c r="V927" s="884"/>
      <c r="W927" s="885"/>
      <c r="X927" s="796"/>
      <c r="Y927" s="796"/>
      <c r="Z927" s="796"/>
      <c r="AA927" s="796"/>
      <c r="AB927" s="796"/>
      <c r="AC927" s="796"/>
      <c r="AD927" s="796"/>
      <c r="AG927" s="323" t="b">
        <f t="shared" si="130"/>
        <v>0</v>
      </c>
      <c r="AH927" s="1" t="str">
        <f t="shared" si="131"/>
        <v/>
      </c>
      <c r="AI927" s="323" t="b">
        <f t="shared" si="132"/>
        <v>0</v>
      </c>
      <c r="AJ927" s="1" t="str">
        <f t="shared" si="133"/>
        <v/>
      </c>
      <c r="AK927" s="323" t="b">
        <f t="shared" si="134"/>
        <v>0</v>
      </c>
      <c r="AL927" s="648">
        <f t="shared" si="135"/>
        <v>0</v>
      </c>
      <c r="AM927" s="293">
        <f t="shared" si="136"/>
        <v>0</v>
      </c>
      <c r="AN927" s="294" t="str">
        <f>IF(AM927=0,"",
IF(SUM($AM$47:AM927)=1,AO927,
IF($AM$1547&gt;SUM($AM$47:AM927),_xlfn.CONCAT(", ",AO927),
IF($AM$1547=SUM($AM$47:AM927),_xlfn.CONCAT(" y ",AO927)))))</f>
        <v/>
      </c>
      <c r="AO927" s="89" t="s">
        <v>7622</v>
      </c>
      <c r="AQ927" s="477">
        <f t="shared" si="137"/>
        <v>0</v>
      </c>
      <c r="AR927" s="321">
        <f t="shared" si="138"/>
        <v>0</v>
      </c>
      <c r="AS927" s="293">
        <f t="shared" si="139"/>
        <v>0</v>
      </c>
      <c r="AT927" s="294" t="str">
        <f>IF(AS927=0,"",
IF(SUM($AS$47:AS927)=1,AU927,
IF($AS$1547&gt;SUM($AS$47:AS927),_xlfn.CONCAT(", ",AU927),
IF($AS$1547=SUM($AS$47:AS927),_xlfn.CONCAT(" y ",AU927)))))</f>
        <v/>
      </c>
      <c r="AU927" s="89" t="s">
        <v>7622</v>
      </c>
    </row>
    <row r="928" spans="1:47" ht="15" customHeight="1">
      <c r="A928" s="64"/>
      <c r="B928" s="11"/>
      <c r="C928" s="1021" t="s">
        <v>7623</v>
      </c>
      <c r="D928" s="890"/>
      <c r="E928" s="997"/>
      <c r="F928" s="884"/>
      <c r="G928" s="884"/>
      <c r="H928" s="884"/>
      <c r="I928" s="884"/>
      <c r="J928" s="884"/>
      <c r="K928" s="885"/>
      <c r="L928" s="1027"/>
      <c r="M928" s="884"/>
      <c r="N928" s="884"/>
      <c r="O928" s="885"/>
      <c r="P928" s="1027"/>
      <c r="Q928" s="884"/>
      <c r="R928" s="884"/>
      <c r="S928" s="885"/>
      <c r="T928" s="991"/>
      <c r="U928" s="884"/>
      <c r="V928" s="884"/>
      <c r="W928" s="885"/>
      <c r="X928" s="796"/>
      <c r="Y928" s="796"/>
      <c r="Z928" s="796"/>
      <c r="AA928" s="796"/>
      <c r="AB928" s="796"/>
      <c r="AC928" s="796"/>
      <c r="AD928" s="796"/>
      <c r="AG928" s="323" t="b">
        <f t="shared" si="130"/>
        <v>0</v>
      </c>
      <c r="AH928" s="1" t="str">
        <f t="shared" si="131"/>
        <v/>
      </c>
      <c r="AI928" s="323" t="b">
        <f t="shared" si="132"/>
        <v>0</v>
      </c>
      <c r="AJ928" s="1" t="str">
        <f t="shared" si="133"/>
        <v/>
      </c>
      <c r="AK928" s="323" t="b">
        <f t="shared" si="134"/>
        <v>0</v>
      </c>
      <c r="AL928" s="648">
        <f t="shared" si="135"/>
        <v>0</v>
      </c>
      <c r="AM928" s="293">
        <f t="shared" si="136"/>
        <v>0</v>
      </c>
      <c r="AN928" s="294" t="str">
        <f>IF(AM928=0,"",
IF(SUM($AM$47:AM928)=1,AO928,
IF($AM$1547&gt;SUM($AM$47:AM928),_xlfn.CONCAT(", ",AO928),
IF($AM$1547=SUM($AM$47:AM928),_xlfn.CONCAT(" y ",AO928)))))</f>
        <v/>
      </c>
      <c r="AO928" s="89" t="s">
        <v>7624</v>
      </c>
      <c r="AQ928" s="477">
        <f t="shared" si="137"/>
        <v>0</v>
      </c>
      <c r="AR928" s="321">
        <f t="shared" si="138"/>
        <v>0</v>
      </c>
      <c r="AS928" s="293">
        <f t="shared" si="139"/>
        <v>0</v>
      </c>
      <c r="AT928" s="294" t="str">
        <f>IF(AS928=0,"",
IF(SUM($AS$47:AS928)=1,AU928,
IF($AS$1547&gt;SUM($AS$47:AS928),_xlfn.CONCAT(", ",AU928),
IF($AS$1547=SUM($AS$47:AS928),_xlfn.CONCAT(" y ",AU928)))))</f>
        <v/>
      </c>
      <c r="AU928" s="89" t="s">
        <v>7624</v>
      </c>
    </row>
    <row r="929" spans="1:47" ht="15" customHeight="1">
      <c r="A929" s="64"/>
      <c r="B929" s="11"/>
      <c r="C929" s="1021" t="s">
        <v>7625</v>
      </c>
      <c r="D929" s="890"/>
      <c r="E929" s="997"/>
      <c r="F929" s="884"/>
      <c r="G929" s="884"/>
      <c r="H929" s="884"/>
      <c r="I929" s="884"/>
      <c r="J929" s="884"/>
      <c r="K929" s="885"/>
      <c r="L929" s="1027"/>
      <c r="M929" s="884"/>
      <c r="N929" s="884"/>
      <c r="O929" s="885"/>
      <c r="P929" s="1027"/>
      <c r="Q929" s="884"/>
      <c r="R929" s="884"/>
      <c r="S929" s="885"/>
      <c r="T929" s="991"/>
      <c r="U929" s="884"/>
      <c r="V929" s="884"/>
      <c r="W929" s="885"/>
      <c r="X929" s="796"/>
      <c r="Y929" s="796"/>
      <c r="Z929" s="796"/>
      <c r="AA929" s="796"/>
      <c r="AB929" s="796"/>
      <c r="AC929" s="796"/>
      <c r="AD929" s="796"/>
      <c r="AG929" s="323" t="b">
        <f t="shared" si="130"/>
        <v>0</v>
      </c>
      <c r="AH929" s="1" t="str">
        <f t="shared" si="131"/>
        <v/>
      </c>
      <c r="AI929" s="323" t="b">
        <f t="shared" si="132"/>
        <v>0</v>
      </c>
      <c r="AJ929" s="1" t="str">
        <f t="shared" si="133"/>
        <v/>
      </c>
      <c r="AK929" s="323" t="b">
        <f t="shared" si="134"/>
        <v>0</v>
      </c>
      <c r="AL929" s="648">
        <f t="shared" si="135"/>
        <v>0</v>
      </c>
      <c r="AM929" s="293">
        <f t="shared" si="136"/>
        <v>0</v>
      </c>
      <c r="AN929" s="294" t="str">
        <f>IF(AM929=0,"",
IF(SUM($AM$47:AM929)=1,AO929,
IF($AM$1547&gt;SUM($AM$47:AM929),_xlfn.CONCAT(", ",AO929),
IF($AM$1547=SUM($AM$47:AM929),_xlfn.CONCAT(" y ",AO929)))))</f>
        <v/>
      </c>
      <c r="AO929" s="89" t="s">
        <v>7626</v>
      </c>
      <c r="AQ929" s="477">
        <f t="shared" si="137"/>
        <v>0</v>
      </c>
      <c r="AR929" s="321">
        <f t="shared" si="138"/>
        <v>0</v>
      </c>
      <c r="AS929" s="293">
        <f t="shared" si="139"/>
        <v>0</v>
      </c>
      <c r="AT929" s="294" t="str">
        <f>IF(AS929=0,"",
IF(SUM($AS$47:AS929)=1,AU929,
IF($AS$1547&gt;SUM($AS$47:AS929),_xlfn.CONCAT(", ",AU929),
IF($AS$1547=SUM($AS$47:AS929),_xlfn.CONCAT(" y ",AU929)))))</f>
        <v/>
      </c>
      <c r="AU929" s="89" t="s">
        <v>7626</v>
      </c>
    </row>
    <row r="930" spans="1:47" ht="15" customHeight="1">
      <c r="A930" s="64"/>
      <c r="B930" s="11"/>
      <c r="C930" s="1021" t="s">
        <v>7627</v>
      </c>
      <c r="D930" s="890"/>
      <c r="E930" s="997"/>
      <c r="F930" s="884"/>
      <c r="G930" s="884"/>
      <c r="H930" s="884"/>
      <c r="I930" s="884"/>
      <c r="J930" s="884"/>
      <c r="K930" s="885"/>
      <c r="L930" s="1027"/>
      <c r="M930" s="884"/>
      <c r="N930" s="884"/>
      <c r="O930" s="885"/>
      <c r="P930" s="1027"/>
      <c r="Q930" s="884"/>
      <c r="R930" s="884"/>
      <c r="S930" s="885"/>
      <c r="T930" s="991"/>
      <c r="U930" s="884"/>
      <c r="V930" s="884"/>
      <c r="W930" s="885"/>
      <c r="X930" s="796"/>
      <c r="Y930" s="796"/>
      <c r="Z930" s="796"/>
      <c r="AA930" s="796"/>
      <c r="AB930" s="796"/>
      <c r="AC930" s="796"/>
      <c r="AD930" s="796"/>
      <c r="AG930" s="323" t="b">
        <f t="shared" si="130"/>
        <v>0</v>
      </c>
      <c r="AH930" s="1" t="str">
        <f t="shared" si="131"/>
        <v/>
      </c>
      <c r="AI930" s="323" t="b">
        <f t="shared" si="132"/>
        <v>0</v>
      </c>
      <c r="AJ930" s="1" t="str">
        <f t="shared" si="133"/>
        <v/>
      </c>
      <c r="AK930" s="323" t="b">
        <f t="shared" si="134"/>
        <v>0</v>
      </c>
      <c r="AL930" s="648">
        <f t="shared" si="135"/>
        <v>0</v>
      </c>
      <c r="AM930" s="293">
        <f t="shared" si="136"/>
        <v>0</v>
      </c>
      <c r="AN930" s="294" t="str">
        <f>IF(AM930=0,"",
IF(SUM($AM$47:AM930)=1,AO930,
IF($AM$1547&gt;SUM($AM$47:AM930),_xlfn.CONCAT(", ",AO930),
IF($AM$1547=SUM($AM$47:AM930),_xlfn.CONCAT(" y ",AO930)))))</f>
        <v/>
      </c>
      <c r="AO930" s="89" t="s">
        <v>7628</v>
      </c>
      <c r="AQ930" s="477">
        <f t="shared" si="137"/>
        <v>0</v>
      </c>
      <c r="AR930" s="321">
        <f t="shared" si="138"/>
        <v>0</v>
      </c>
      <c r="AS930" s="293">
        <f t="shared" si="139"/>
        <v>0</v>
      </c>
      <c r="AT930" s="294" t="str">
        <f>IF(AS930=0,"",
IF(SUM($AS$47:AS930)=1,AU930,
IF($AS$1547&gt;SUM($AS$47:AS930),_xlfn.CONCAT(", ",AU930),
IF($AS$1547=SUM($AS$47:AS930),_xlfn.CONCAT(" y ",AU930)))))</f>
        <v/>
      </c>
      <c r="AU930" s="89" t="s">
        <v>7628</v>
      </c>
    </row>
    <row r="931" spans="1:47" ht="15" customHeight="1">
      <c r="A931" s="64"/>
      <c r="B931" s="11"/>
      <c r="C931" s="1021" t="s">
        <v>7629</v>
      </c>
      <c r="D931" s="890"/>
      <c r="E931" s="997"/>
      <c r="F931" s="884"/>
      <c r="G931" s="884"/>
      <c r="H931" s="884"/>
      <c r="I931" s="884"/>
      <c r="J931" s="884"/>
      <c r="K931" s="885"/>
      <c r="L931" s="1027"/>
      <c r="M931" s="884"/>
      <c r="N931" s="884"/>
      <c r="O931" s="885"/>
      <c r="P931" s="1027"/>
      <c r="Q931" s="884"/>
      <c r="R931" s="884"/>
      <c r="S931" s="885"/>
      <c r="T931" s="991"/>
      <c r="U931" s="884"/>
      <c r="V931" s="884"/>
      <c r="W931" s="885"/>
      <c r="X931" s="796"/>
      <c r="Y931" s="796"/>
      <c r="Z931" s="796"/>
      <c r="AA931" s="796"/>
      <c r="AB931" s="796"/>
      <c r="AC931" s="796"/>
      <c r="AD931" s="796"/>
      <c r="AG931" s="323" t="b">
        <f t="shared" si="130"/>
        <v>0</v>
      </c>
      <c r="AH931" s="1" t="str">
        <f t="shared" si="131"/>
        <v/>
      </c>
      <c r="AI931" s="323" t="b">
        <f t="shared" si="132"/>
        <v>0</v>
      </c>
      <c r="AJ931" s="1" t="str">
        <f t="shared" si="133"/>
        <v/>
      </c>
      <c r="AK931" s="323" t="b">
        <f t="shared" si="134"/>
        <v>0</v>
      </c>
      <c r="AL931" s="648">
        <f t="shared" si="135"/>
        <v>0</v>
      </c>
      <c r="AM931" s="293">
        <f t="shared" si="136"/>
        <v>0</v>
      </c>
      <c r="AN931" s="294" t="str">
        <f>IF(AM931=0,"",
IF(SUM($AM$47:AM931)=1,AO931,
IF($AM$1547&gt;SUM($AM$47:AM931),_xlfn.CONCAT(", ",AO931),
IF($AM$1547=SUM($AM$47:AM931),_xlfn.CONCAT(" y ",AO931)))))</f>
        <v/>
      </c>
      <c r="AO931" s="89" t="s">
        <v>7630</v>
      </c>
      <c r="AQ931" s="477">
        <f t="shared" si="137"/>
        <v>0</v>
      </c>
      <c r="AR931" s="321">
        <f t="shared" si="138"/>
        <v>0</v>
      </c>
      <c r="AS931" s="293">
        <f t="shared" si="139"/>
        <v>0</v>
      </c>
      <c r="AT931" s="294" t="str">
        <f>IF(AS931=0,"",
IF(SUM($AS$47:AS931)=1,AU931,
IF($AS$1547&gt;SUM($AS$47:AS931),_xlfn.CONCAT(", ",AU931),
IF($AS$1547=SUM($AS$47:AS931),_xlfn.CONCAT(" y ",AU931)))))</f>
        <v/>
      </c>
      <c r="AU931" s="89" t="s">
        <v>7630</v>
      </c>
    </row>
    <row r="932" spans="1:47" ht="15" customHeight="1">
      <c r="A932" s="64"/>
      <c r="B932" s="11"/>
      <c r="C932" s="1021" t="s">
        <v>7631</v>
      </c>
      <c r="D932" s="890"/>
      <c r="E932" s="997"/>
      <c r="F932" s="884"/>
      <c r="G932" s="884"/>
      <c r="H932" s="884"/>
      <c r="I932" s="884"/>
      <c r="J932" s="884"/>
      <c r="K932" s="885"/>
      <c r="L932" s="1027"/>
      <c r="M932" s="884"/>
      <c r="N932" s="884"/>
      <c r="O932" s="885"/>
      <c r="P932" s="1027"/>
      <c r="Q932" s="884"/>
      <c r="R932" s="884"/>
      <c r="S932" s="885"/>
      <c r="T932" s="991"/>
      <c r="U932" s="884"/>
      <c r="V932" s="884"/>
      <c r="W932" s="885"/>
      <c r="X932" s="796"/>
      <c r="Y932" s="796"/>
      <c r="Z932" s="796"/>
      <c r="AA932" s="796"/>
      <c r="AB932" s="796"/>
      <c r="AC932" s="796"/>
      <c r="AD932" s="796"/>
      <c r="AG932" s="323" t="b">
        <f t="shared" si="130"/>
        <v>0</v>
      </c>
      <c r="AH932" s="1" t="str">
        <f t="shared" si="131"/>
        <v/>
      </c>
      <c r="AI932" s="323" t="b">
        <f t="shared" si="132"/>
        <v>0</v>
      </c>
      <c r="AJ932" s="1" t="str">
        <f t="shared" si="133"/>
        <v/>
      </c>
      <c r="AK932" s="323" t="b">
        <f t="shared" si="134"/>
        <v>0</v>
      </c>
      <c r="AL932" s="648">
        <f t="shared" si="135"/>
        <v>0</v>
      </c>
      <c r="AM932" s="293">
        <f t="shared" si="136"/>
        <v>0</v>
      </c>
      <c r="AN932" s="294" t="str">
        <f>IF(AM932=0,"",
IF(SUM($AM$47:AM932)=1,AO932,
IF($AM$1547&gt;SUM($AM$47:AM932),_xlfn.CONCAT(", ",AO932),
IF($AM$1547=SUM($AM$47:AM932),_xlfn.CONCAT(" y ",AO932)))))</f>
        <v/>
      </c>
      <c r="AO932" s="89" t="s">
        <v>7632</v>
      </c>
      <c r="AQ932" s="477">
        <f t="shared" si="137"/>
        <v>0</v>
      </c>
      <c r="AR932" s="321">
        <f t="shared" si="138"/>
        <v>0</v>
      </c>
      <c r="AS932" s="293">
        <f t="shared" si="139"/>
        <v>0</v>
      </c>
      <c r="AT932" s="294" t="str">
        <f>IF(AS932=0,"",
IF(SUM($AS$47:AS932)=1,AU932,
IF($AS$1547&gt;SUM($AS$47:AS932),_xlfn.CONCAT(", ",AU932),
IF($AS$1547=SUM($AS$47:AS932),_xlfn.CONCAT(" y ",AU932)))))</f>
        <v/>
      </c>
      <c r="AU932" s="89" t="s">
        <v>7632</v>
      </c>
    </row>
    <row r="933" spans="1:47" ht="15" customHeight="1">
      <c r="A933" s="64"/>
      <c r="B933" s="11"/>
      <c r="C933" s="1021" t="s">
        <v>7633</v>
      </c>
      <c r="D933" s="890"/>
      <c r="E933" s="997"/>
      <c r="F933" s="884"/>
      <c r="G933" s="884"/>
      <c r="H933" s="884"/>
      <c r="I933" s="884"/>
      <c r="J933" s="884"/>
      <c r="K933" s="885"/>
      <c r="L933" s="1027"/>
      <c r="M933" s="884"/>
      <c r="N933" s="884"/>
      <c r="O933" s="885"/>
      <c r="P933" s="1027"/>
      <c r="Q933" s="884"/>
      <c r="R933" s="884"/>
      <c r="S933" s="885"/>
      <c r="T933" s="991"/>
      <c r="U933" s="884"/>
      <c r="V933" s="884"/>
      <c r="W933" s="885"/>
      <c r="X933" s="796"/>
      <c r="Y933" s="796"/>
      <c r="Z933" s="796"/>
      <c r="AA933" s="796"/>
      <c r="AB933" s="796"/>
      <c r="AC933" s="796"/>
      <c r="AD933" s="796"/>
      <c r="AG933" s="323" t="b">
        <f t="shared" si="130"/>
        <v>0</v>
      </c>
      <c r="AH933" s="1" t="str">
        <f t="shared" si="131"/>
        <v/>
      </c>
      <c r="AI933" s="323" t="b">
        <f t="shared" si="132"/>
        <v>0</v>
      </c>
      <c r="AJ933" s="1" t="str">
        <f t="shared" si="133"/>
        <v/>
      </c>
      <c r="AK933" s="323" t="b">
        <f t="shared" si="134"/>
        <v>0</v>
      </c>
      <c r="AL933" s="648">
        <f t="shared" si="135"/>
        <v>0</v>
      </c>
      <c r="AM933" s="293">
        <f t="shared" si="136"/>
        <v>0</v>
      </c>
      <c r="AN933" s="294" t="str">
        <f>IF(AM933=0,"",
IF(SUM($AM$47:AM933)=1,AO933,
IF($AM$1547&gt;SUM($AM$47:AM933),_xlfn.CONCAT(", ",AO933),
IF($AM$1547=SUM($AM$47:AM933),_xlfn.CONCAT(" y ",AO933)))))</f>
        <v/>
      </c>
      <c r="AO933" s="89" t="s">
        <v>7634</v>
      </c>
      <c r="AQ933" s="477">
        <f t="shared" si="137"/>
        <v>0</v>
      </c>
      <c r="AR933" s="321">
        <f t="shared" si="138"/>
        <v>0</v>
      </c>
      <c r="AS933" s="293">
        <f t="shared" si="139"/>
        <v>0</v>
      </c>
      <c r="AT933" s="294" t="str">
        <f>IF(AS933=0,"",
IF(SUM($AS$47:AS933)=1,AU933,
IF($AS$1547&gt;SUM($AS$47:AS933),_xlfn.CONCAT(", ",AU933),
IF($AS$1547=SUM($AS$47:AS933),_xlfn.CONCAT(" y ",AU933)))))</f>
        <v/>
      </c>
      <c r="AU933" s="89" t="s">
        <v>7634</v>
      </c>
    </row>
    <row r="934" spans="1:47" ht="15" customHeight="1">
      <c r="A934" s="64"/>
      <c r="B934" s="11"/>
      <c r="C934" s="1021" t="s">
        <v>7635</v>
      </c>
      <c r="D934" s="890"/>
      <c r="E934" s="997"/>
      <c r="F934" s="884"/>
      <c r="G934" s="884"/>
      <c r="H934" s="884"/>
      <c r="I934" s="884"/>
      <c r="J934" s="884"/>
      <c r="K934" s="885"/>
      <c r="L934" s="1027"/>
      <c r="M934" s="884"/>
      <c r="N934" s="884"/>
      <c r="O934" s="885"/>
      <c r="P934" s="1027"/>
      <c r="Q934" s="884"/>
      <c r="R934" s="884"/>
      <c r="S934" s="885"/>
      <c r="T934" s="991"/>
      <c r="U934" s="884"/>
      <c r="V934" s="884"/>
      <c r="W934" s="885"/>
      <c r="X934" s="796"/>
      <c r="Y934" s="796"/>
      <c r="Z934" s="796"/>
      <c r="AA934" s="796"/>
      <c r="AB934" s="796"/>
      <c r="AC934" s="796"/>
      <c r="AD934" s="796"/>
      <c r="AG934" s="323" t="b">
        <f t="shared" si="130"/>
        <v>0</v>
      </c>
      <c r="AH934" s="1" t="str">
        <f t="shared" si="131"/>
        <v/>
      </c>
      <c r="AI934" s="323" t="b">
        <f t="shared" si="132"/>
        <v>0</v>
      </c>
      <c r="AJ934" s="1" t="str">
        <f t="shared" si="133"/>
        <v/>
      </c>
      <c r="AK934" s="323" t="b">
        <f t="shared" si="134"/>
        <v>0</v>
      </c>
      <c r="AL934" s="648">
        <f t="shared" si="135"/>
        <v>0</v>
      </c>
      <c r="AM934" s="293">
        <f t="shared" si="136"/>
        <v>0</v>
      </c>
      <c r="AN934" s="294" t="str">
        <f>IF(AM934=0,"",
IF(SUM($AM$47:AM934)=1,AO934,
IF($AM$1547&gt;SUM($AM$47:AM934),_xlfn.CONCAT(", ",AO934),
IF($AM$1547=SUM($AM$47:AM934),_xlfn.CONCAT(" y ",AO934)))))</f>
        <v/>
      </c>
      <c r="AO934" s="89" t="s">
        <v>7636</v>
      </c>
      <c r="AQ934" s="477">
        <f t="shared" si="137"/>
        <v>0</v>
      </c>
      <c r="AR934" s="321">
        <f t="shared" si="138"/>
        <v>0</v>
      </c>
      <c r="AS934" s="293">
        <f t="shared" si="139"/>
        <v>0</v>
      </c>
      <c r="AT934" s="294" t="str">
        <f>IF(AS934=0,"",
IF(SUM($AS$47:AS934)=1,AU934,
IF($AS$1547&gt;SUM($AS$47:AS934),_xlfn.CONCAT(", ",AU934),
IF($AS$1547=SUM($AS$47:AS934),_xlfn.CONCAT(" y ",AU934)))))</f>
        <v/>
      </c>
      <c r="AU934" s="89" t="s">
        <v>7636</v>
      </c>
    </row>
    <row r="935" spans="1:47" ht="15" customHeight="1">
      <c r="A935" s="64"/>
      <c r="B935" s="11"/>
      <c r="C935" s="1021" t="s">
        <v>7637</v>
      </c>
      <c r="D935" s="890"/>
      <c r="E935" s="997"/>
      <c r="F935" s="884"/>
      <c r="G935" s="884"/>
      <c r="H935" s="884"/>
      <c r="I935" s="884"/>
      <c r="J935" s="884"/>
      <c r="K935" s="885"/>
      <c r="L935" s="1027"/>
      <c r="M935" s="884"/>
      <c r="N935" s="884"/>
      <c r="O935" s="885"/>
      <c r="P935" s="1027"/>
      <c r="Q935" s="884"/>
      <c r="R935" s="884"/>
      <c r="S935" s="885"/>
      <c r="T935" s="991"/>
      <c r="U935" s="884"/>
      <c r="V935" s="884"/>
      <c r="W935" s="885"/>
      <c r="X935" s="796"/>
      <c r="Y935" s="796"/>
      <c r="Z935" s="796"/>
      <c r="AA935" s="796"/>
      <c r="AB935" s="796"/>
      <c r="AC935" s="796"/>
      <c r="AD935" s="796"/>
      <c r="AG935" s="323" t="b">
        <f t="shared" si="130"/>
        <v>0</v>
      </c>
      <c r="AH935" s="1" t="str">
        <f t="shared" si="131"/>
        <v/>
      </c>
      <c r="AI935" s="323" t="b">
        <f t="shared" si="132"/>
        <v>0</v>
      </c>
      <c r="AJ935" s="1" t="str">
        <f t="shared" si="133"/>
        <v/>
      </c>
      <c r="AK935" s="323" t="b">
        <f t="shared" si="134"/>
        <v>0</v>
      </c>
      <c r="AL935" s="648">
        <f t="shared" si="135"/>
        <v>0</v>
      </c>
      <c r="AM935" s="293">
        <f t="shared" si="136"/>
        <v>0</v>
      </c>
      <c r="AN935" s="294" t="str">
        <f>IF(AM935=0,"",
IF(SUM($AM$47:AM935)=1,AO935,
IF($AM$1547&gt;SUM($AM$47:AM935),_xlfn.CONCAT(", ",AO935),
IF($AM$1547=SUM($AM$47:AM935),_xlfn.CONCAT(" y ",AO935)))))</f>
        <v/>
      </c>
      <c r="AO935" s="89" t="s">
        <v>7638</v>
      </c>
      <c r="AQ935" s="477">
        <f t="shared" si="137"/>
        <v>0</v>
      </c>
      <c r="AR935" s="321">
        <f t="shared" si="138"/>
        <v>0</v>
      </c>
      <c r="AS935" s="293">
        <f t="shared" si="139"/>
        <v>0</v>
      </c>
      <c r="AT935" s="294" t="str">
        <f>IF(AS935=0,"",
IF(SUM($AS$47:AS935)=1,AU935,
IF($AS$1547&gt;SUM($AS$47:AS935),_xlfn.CONCAT(", ",AU935),
IF($AS$1547=SUM($AS$47:AS935),_xlfn.CONCAT(" y ",AU935)))))</f>
        <v/>
      </c>
      <c r="AU935" s="89" t="s">
        <v>7638</v>
      </c>
    </row>
    <row r="936" spans="1:47" ht="15" customHeight="1">
      <c r="A936" s="64"/>
      <c r="B936" s="11"/>
      <c r="C936" s="1021" t="s">
        <v>7639</v>
      </c>
      <c r="D936" s="890"/>
      <c r="E936" s="997"/>
      <c r="F936" s="884"/>
      <c r="G936" s="884"/>
      <c r="H936" s="884"/>
      <c r="I936" s="884"/>
      <c r="J936" s="884"/>
      <c r="K936" s="885"/>
      <c r="L936" s="1027"/>
      <c r="M936" s="884"/>
      <c r="N936" s="884"/>
      <c r="O936" s="885"/>
      <c r="P936" s="1027"/>
      <c r="Q936" s="884"/>
      <c r="R936" s="884"/>
      <c r="S936" s="885"/>
      <c r="T936" s="991"/>
      <c r="U936" s="884"/>
      <c r="V936" s="884"/>
      <c r="W936" s="885"/>
      <c r="X936" s="796"/>
      <c r="Y936" s="796"/>
      <c r="Z936" s="796"/>
      <c r="AA936" s="796"/>
      <c r="AB936" s="796"/>
      <c r="AC936" s="796"/>
      <c r="AD936" s="796"/>
      <c r="AG936" s="323" t="b">
        <f t="shared" si="130"/>
        <v>0</v>
      </c>
      <c r="AH936" s="1" t="str">
        <f t="shared" si="131"/>
        <v/>
      </c>
      <c r="AI936" s="323" t="b">
        <f t="shared" si="132"/>
        <v>0</v>
      </c>
      <c r="AJ936" s="1" t="str">
        <f t="shared" si="133"/>
        <v/>
      </c>
      <c r="AK936" s="323" t="b">
        <f t="shared" si="134"/>
        <v>0</v>
      </c>
      <c r="AL936" s="648">
        <f t="shared" si="135"/>
        <v>0</v>
      </c>
      <c r="AM936" s="293">
        <f t="shared" si="136"/>
        <v>0</v>
      </c>
      <c r="AN936" s="294" t="str">
        <f>IF(AM936=0,"",
IF(SUM($AM$47:AM936)=1,AO936,
IF($AM$1547&gt;SUM($AM$47:AM936),_xlfn.CONCAT(", ",AO936),
IF($AM$1547=SUM($AM$47:AM936),_xlfn.CONCAT(" y ",AO936)))))</f>
        <v/>
      </c>
      <c r="AO936" s="89" t="s">
        <v>7640</v>
      </c>
      <c r="AQ936" s="477">
        <f t="shared" si="137"/>
        <v>0</v>
      </c>
      <c r="AR936" s="321">
        <f t="shared" si="138"/>
        <v>0</v>
      </c>
      <c r="AS936" s="293">
        <f t="shared" si="139"/>
        <v>0</v>
      </c>
      <c r="AT936" s="294" t="str">
        <f>IF(AS936=0,"",
IF(SUM($AS$47:AS936)=1,AU936,
IF($AS$1547&gt;SUM($AS$47:AS936),_xlfn.CONCAT(", ",AU936),
IF($AS$1547=SUM($AS$47:AS936),_xlfn.CONCAT(" y ",AU936)))))</f>
        <v/>
      </c>
      <c r="AU936" s="89" t="s">
        <v>7640</v>
      </c>
    </row>
    <row r="937" spans="1:47" ht="15" customHeight="1">
      <c r="A937" s="64"/>
      <c r="B937" s="11"/>
      <c r="C937" s="1021" t="s">
        <v>7641</v>
      </c>
      <c r="D937" s="890"/>
      <c r="E937" s="997"/>
      <c r="F937" s="884"/>
      <c r="G937" s="884"/>
      <c r="H937" s="884"/>
      <c r="I937" s="884"/>
      <c r="J937" s="884"/>
      <c r="K937" s="885"/>
      <c r="L937" s="1027"/>
      <c r="M937" s="884"/>
      <c r="N937" s="884"/>
      <c r="O937" s="885"/>
      <c r="P937" s="1027"/>
      <c r="Q937" s="884"/>
      <c r="R937" s="884"/>
      <c r="S937" s="885"/>
      <c r="T937" s="991"/>
      <c r="U937" s="884"/>
      <c r="V937" s="884"/>
      <c r="W937" s="885"/>
      <c r="X937" s="796"/>
      <c r="Y937" s="796"/>
      <c r="Z937" s="796"/>
      <c r="AA937" s="796"/>
      <c r="AB937" s="796"/>
      <c r="AC937" s="796"/>
      <c r="AD937" s="796"/>
      <c r="AG937" s="323" t="b">
        <f t="shared" si="130"/>
        <v>0</v>
      </c>
      <c r="AH937" s="1" t="str">
        <f t="shared" si="131"/>
        <v/>
      </c>
      <c r="AI937" s="323" t="b">
        <f t="shared" si="132"/>
        <v>0</v>
      </c>
      <c r="AJ937" s="1" t="str">
        <f t="shared" si="133"/>
        <v/>
      </c>
      <c r="AK937" s="323" t="b">
        <f t="shared" si="134"/>
        <v>0</v>
      </c>
      <c r="AL937" s="648">
        <f t="shared" si="135"/>
        <v>0</v>
      </c>
      <c r="AM937" s="293">
        <f t="shared" si="136"/>
        <v>0</v>
      </c>
      <c r="AN937" s="294" t="str">
        <f>IF(AM937=0,"",
IF(SUM($AM$47:AM937)=1,AO937,
IF($AM$1547&gt;SUM($AM$47:AM937),_xlfn.CONCAT(", ",AO937),
IF($AM$1547=SUM($AM$47:AM937),_xlfn.CONCAT(" y ",AO937)))))</f>
        <v/>
      </c>
      <c r="AO937" s="89" t="s">
        <v>7642</v>
      </c>
      <c r="AQ937" s="477">
        <f t="shared" si="137"/>
        <v>0</v>
      </c>
      <c r="AR937" s="321">
        <f t="shared" si="138"/>
        <v>0</v>
      </c>
      <c r="AS937" s="293">
        <f t="shared" si="139"/>
        <v>0</v>
      </c>
      <c r="AT937" s="294" t="str">
        <f>IF(AS937=0,"",
IF(SUM($AS$47:AS937)=1,AU937,
IF($AS$1547&gt;SUM($AS$47:AS937),_xlfn.CONCAT(", ",AU937),
IF($AS$1547=SUM($AS$47:AS937),_xlfn.CONCAT(" y ",AU937)))))</f>
        <v/>
      </c>
      <c r="AU937" s="89" t="s">
        <v>7642</v>
      </c>
    </row>
    <row r="938" spans="1:47" ht="15" customHeight="1">
      <c r="A938" s="64"/>
      <c r="B938" s="11"/>
      <c r="C938" s="1021" t="s">
        <v>7643</v>
      </c>
      <c r="D938" s="890"/>
      <c r="E938" s="997"/>
      <c r="F938" s="884"/>
      <c r="G938" s="884"/>
      <c r="H938" s="884"/>
      <c r="I938" s="884"/>
      <c r="J938" s="884"/>
      <c r="K938" s="885"/>
      <c r="L938" s="1027"/>
      <c r="M938" s="884"/>
      <c r="N938" s="884"/>
      <c r="O938" s="885"/>
      <c r="P938" s="1027"/>
      <c r="Q938" s="884"/>
      <c r="R938" s="884"/>
      <c r="S938" s="885"/>
      <c r="T938" s="991"/>
      <c r="U938" s="884"/>
      <c r="V938" s="884"/>
      <c r="W938" s="885"/>
      <c r="X938" s="796"/>
      <c r="Y938" s="796"/>
      <c r="Z938" s="796"/>
      <c r="AA938" s="796"/>
      <c r="AB938" s="796"/>
      <c r="AC938" s="796"/>
      <c r="AD938" s="796"/>
      <c r="AG938" s="323" t="b">
        <f t="shared" si="130"/>
        <v>0</v>
      </c>
      <c r="AH938" s="1" t="str">
        <f t="shared" si="131"/>
        <v/>
      </c>
      <c r="AI938" s="323" t="b">
        <f t="shared" si="132"/>
        <v>0</v>
      </c>
      <c r="AJ938" s="1" t="str">
        <f t="shared" si="133"/>
        <v/>
      </c>
      <c r="AK938" s="323" t="b">
        <f t="shared" si="134"/>
        <v>0</v>
      </c>
      <c r="AL938" s="648">
        <f t="shared" si="135"/>
        <v>0</v>
      </c>
      <c r="AM938" s="293">
        <f t="shared" si="136"/>
        <v>0</v>
      </c>
      <c r="AN938" s="294" t="str">
        <f>IF(AM938=0,"",
IF(SUM($AM$47:AM938)=1,AO938,
IF($AM$1547&gt;SUM($AM$47:AM938),_xlfn.CONCAT(", ",AO938),
IF($AM$1547=SUM($AM$47:AM938),_xlfn.CONCAT(" y ",AO938)))))</f>
        <v/>
      </c>
      <c r="AO938" s="89" t="s">
        <v>7644</v>
      </c>
      <c r="AQ938" s="477">
        <f t="shared" si="137"/>
        <v>0</v>
      </c>
      <c r="AR938" s="321">
        <f t="shared" si="138"/>
        <v>0</v>
      </c>
      <c r="AS938" s="293">
        <f t="shared" si="139"/>
        <v>0</v>
      </c>
      <c r="AT938" s="294" t="str">
        <f>IF(AS938=0,"",
IF(SUM($AS$47:AS938)=1,AU938,
IF($AS$1547&gt;SUM($AS$47:AS938),_xlfn.CONCAT(", ",AU938),
IF($AS$1547=SUM($AS$47:AS938),_xlfn.CONCAT(" y ",AU938)))))</f>
        <v/>
      </c>
      <c r="AU938" s="89" t="s">
        <v>7644</v>
      </c>
    </row>
    <row r="939" spans="1:47" ht="15" customHeight="1">
      <c r="A939" s="64"/>
      <c r="B939" s="11"/>
      <c r="C939" s="1021" t="s">
        <v>7645</v>
      </c>
      <c r="D939" s="890"/>
      <c r="E939" s="997"/>
      <c r="F939" s="884"/>
      <c r="G939" s="884"/>
      <c r="H939" s="884"/>
      <c r="I939" s="884"/>
      <c r="J939" s="884"/>
      <c r="K939" s="885"/>
      <c r="L939" s="1027"/>
      <c r="M939" s="884"/>
      <c r="N939" s="884"/>
      <c r="O939" s="885"/>
      <c r="P939" s="1027"/>
      <c r="Q939" s="884"/>
      <c r="R939" s="884"/>
      <c r="S939" s="885"/>
      <c r="T939" s="991"/>
      <c r="U939" s="884"/>
      <c r="V939" s="884"/>
      <c r="W939" s="885"/>
      <c r="X939" s="796"/>
      <c r="Y939" s="796"/>
      <c r="Z939" s="796"/>
      <c r="AA939" s="796"/>
      <c r="AB939" s="796"/>
      <c r="AC939" s="796"/>
      <c r="AD939" s="796"/>
      <c r="AG939" s="323" t="b">
        <f t="shared" si="130"/>
        <v>0</v>
      </c>
      <c r="AH939" s="1" t="str">
        <f t="shared" si="131"/>
        <v/>
      </c>
      <c r="AI939" s="323" t="b">
        <f t="shared" si="132"/>
        <v>0</v>
      </c>
      <c r="AJ939" s="1" t="str">
        <f t="shared" si="133"/>
        <v/>
      </c>
      <c r="AK939" s="323" t="b">
        <f t="shared" si="134"/>
        <v>0</v>
      </c>
      <c r="AL939" s="648">
        <f t="shared" si="135"/>
        <v>0</v>
      </c>
      <c r="AM939" s="293">
        <f t="shared" si="136"/>
        <v>0</v>
      </c>
      <c r="AN939" s="294" t="str">
        <f>IF(AM939=0,"",
IF(SUM($AM$47:AM939)=1,AO939,
IF($AM$1547&gt;SUM($AM$47:AM939),_xlfn.CONCAT(", ",AO939),
IF($AM$1547=SUM($AM$47:AM939),_xlfn.CONCAT(" y ",AO939)))))</f>
        <v/>
      </c>
      <c r="AO939" s="89" t="s">
        <v>7646</v>
      </c>
      <c r="AQ939" s="477">
        <f t="shared" si="137"/>
        <v>0</v>
      </c>
      <c r="AR939" s="321">
        <f t="shared" si="138"/>
        <v>0</v>
      </c>
      <c r="AS939" s="293">
        <f t="shared" si="139"/>
        <v>0</v>
      </c>
      <c r="AT939" s="294" t="str">
        <f>IF(AS939=0,"",
IF(SUM($AS$47:AS939)=1,AU939,
IF($AS$1547&gt;SUM($AS$47:AS939),_xlfn.CONCAT(", ",AU939),
IF($AS$1547=SUM($AS$47:AS939),_xlfn.CONCAT(" y ",AU939)))))</f>
        <v/>
      </c>
      <c r="AU939" s="89" t="s">
        <v>7646</v>
      </c>
    </row>
    <row r="940" spans="1:47" ht="15" customHeight="1">
      <c r="A940" s="64"/>
      <c r="B940" s="11"/>
      <c r="C940" s="1021" t="s">
        <v>7647</v>
      </c>
      <c r="D940" s="890"/>
      <c r="E940" s="997"/>
      <c r="F940" s="884"/>
      <c r="G940" s="884"/>
      <c r="H940" s="884"/>
      <c r="I940" s="884"/>
      <c r="J940" s="884"/>
      <c r="K940" s="885"/>
      <c r="L940" s="1027"/>
      <c r="M940" s="884"/>
      <c r="N940" s="884"/>
      <c r="O940" s="885"/>
      <c r="P940" s="1027"/>
      <c r="Q940" s="884"/>
      <c r="R940" s="884"/>
      <c r="S940" s="885"/>
      <c r="T940" s="991"/>
      <c r="U940" s="884"/>
      <c r="V940" s="884"/>
      <c r="W940" s="885"/>
      <c r="X940" s="796"/>
      <c r="Y940" s="796"/>
      <c r="Z940" s="796"/>
      <c r="AA940" s="796"/>
      <c r="AB940" s="796"/>
      <c r="AC940" s="796"/>
      <c r="AD940" s="796"/>
      <c r="AG940" s="323" t="b">
        <f t="shared" si="130"/>
        <v>0</v>
      </c>
      <c r="AH940" s="1" t="str">
        <f t="shared" si="131"/>
        <v/>
      </c>
      <c r="AI940" s="323" t="b">
        <f t="shared" si="132"/>
        <v>0</v>
      </c>
      <c r="AJ940" s="1" t="str">
        <f t="shared" si="133"/>
        <v/>
      </c>
      <c r="AK940" s="323" t="b">
        <f t="shared" si="134"/>
        <v>0</v>
      </c>
      <c r="AL940" s="648">
        <f t="shared" si="135"/>
        <v>0</v>
      </c>
      <c r="AM940" s="293">
        <f t="shared" si="136"/>
        <v>0</v>
      </c>
      <c r="AN940" s="294" t="str">
        <f>IF(AM940=0,"",
IF(SUM($AM$47:AM940)=1,AO940,
IF($AM$1547&gt;SUM($AM$47:AM940),_xlfn.CONCAT(", ",AO940),
IF($AM$1547=SUM($AM$47:AM940),_xlfn.CONCAT(" y ",AO940)))))</f>
        <v/>
      </c>
      <c r="AO940" s="89" t="s">
        <v>7648</v>
      </c>
      <c r="AQ940" s="477">
        <f t="shared" si="137"/>
        <v>0</v>
      </c>
      <c r="AR940" s="321">
        <f t="shared" si="138"/>
        <v>0</v>
      </c>
      <c r="AS940" s="293">
        <f t="shared" si="139"/>
        <v>0</v>
      </c>
      <c r="AT940" s="294" t="str">
        <f>IF(AS940=0,"",
IF(SUM($AS$47:AS940)=1,AU940,
IF($AS$1547&gt;SUM($AS$47:AS940),_xlfn.CONCAT(", ",AU940),
IF($AS$1547=SUM($AS$47:AS940),_xlfn.CONCAT(" y ",AU940)))))</f>
        <v/>
      </c>
      <c r="AU940" s="89" t="s">
        <v>7648</v>
      </c>
    </row>
    <row r="941" spans="1:47" ht="15" customHeight="1">
      <c r="A941" s="64"/>
      <c r="B941" s="11"/>
      <c r="C941" s="1021" t="s">
        <v>7649</v>
      </c>
      <c r="D941" s="890"/>
      <c r="E941" s="997"/>
      <c r="F941" s="884"/>
      <c r="G941" s="884"/>
      <c r="H941" s="884"/>
      <c r="I941" s="884"/>
      <c r="J941" s="884"/>
      <c r="K941" s="885"/>
      <c r="L941" s="1027"/>
      <c r="M941" s="884"/>
      <c r="N941" s="884"/>
      <c r="O941" s="885"/>
      <c r="P941" s="1027"/>
      <c r="Q941" s="884"/>
      <c r="R941" s="884"/>
      <c r="S941" s="885"/>
      <c r="T941" s="991"/>
      <c r="U941" s="884"/>
      <c r="V941" s="884"/>
      <c r="W941" s="885"/>
      <c r="X941" s="796"/>
      <c r="Y941" s="796"/>
      <c r="Z941" s="796"/>
      <c r="AA941" s="796"/>
      <c r="AB941" s="796"/>
      <c r="AC941" s="796"/>
      <c r="AD941" s="796"/>
      <c r="AG941" s="323" t="b">
        <f t="shared" si="130"/>
        <v>0</v>
      </c>
      <c r="AH941" s="1" t="str">
        <f t="shared" si="131"/>
        <v/>
      </c>
      <c r="AI941" s="323" t="b">
        <f t="shared" si="132"/>
        <v>0</v>
      </c>
      <c r="AJ941" s="1" t="str">
        <f t="shared" si="133"/>
        <v/>
      </c>
      <c r="AK941" s="323" t="b">
        <f t="shared" si="134"/>
        <v>0</v>
      </c>
      <c r="AL941" s="648">
        <f t="shared" si="135"/>
        <v>0</v>
      </c>
      <c r="AM941" s="293">
        <f t="shared" si="136"/>
        <v>0</v>
      </c>
      <c r="AN941" s="294" t="str">
        <f>IF(AM941=0,"",
IF(SUM($AM$47:AM941)=1,AO941,
IF($AM$1547&gt;SUM($AM$47:AM941),_xlfn.CONCAT(", ",AO941),
IF($AM$1547=SUM($AM$47:AM941),_xlfn.CONCAT(" y ",AO941)))))</f>
        <v/>
      </c>
      <c r="AO941" s="89" t="s">
        <v>7650</v>
      </c>
      <c r="AQ941" s="477">
        <f t="shared" si="137"/>
        <v>0</v>
      </c>
      <c r="AR941" s="321">
        <f t="shared" si="138"/>
        <v>0</v>
      </c>
      <c r="AS941" s="293">
        <f t="shared" si="139"/>
        <v>0</v>
      </c>
      <c r="AT941" s="294" t="str">
        <f>IF(AS941=0,"",
IF(SUM($AS$47:AS941)=1,AU941,
IF($AS$1547&gt;SUM($AS$47:AS941),_xlfn.CONCAT(", ",AU941),
IF($AS$1547=SUM($AS$47:AS941),_xlfn.CONCAT(" y ",AU941)))))</f>
        <v/>
      </c>
      <c r="AU941" s="89" t="s">
        <v>7650</v>
      </c>
    </row>
    <row r="942" spans="1:47" ht="15" customHeight="1">
      <c r="A942" s="64"/>
      <c r="B942" s="11"/>
      <c r="C942" s="1021" t="s">
        <v>7651</v>
      </c>
      <c r="D942" s="890"/>
      <c r="E942" s="997"/>
      <c r="F942" s="884"/>
      <c r="G942" s="884"/>
      <c r="H942" s="884"/>
      <c r="I942" s="884"/>
      <c r="J942" s="884"/>
      <c r="K942" s="885"/>
      <c r="L942" s="1027"/>
      <c r="M942" s="884"/>
      <c r="N942" s="884"/>
      <c r="O942" s="885"/>
      <c r="P942" s="1027"/>
      <c r="Q942" s="884"/>
      <c r="R942" s="884"/>
      <c r="S942" s="885"/>
      <c r="T942" s="991"/>
      <c r="U942" s="884"/>
      <c r="V942" s="884"/>
      <c r="W942" s="885"/>
      <c r="X942" s="796"/>
      <c r="Y942" s="796"/>
      <c r="Z942" s="796"/>
      <c r="AA942" s="796"/>
      <c r="AB942" s="796"/>
      <c r="AC942" s="796"/>
      <c r="AD942" s="796"/>
      <c r="AG942" s="323" t="b">
        <f t="shared" si="130"/>
        <v>0</v>
      </c>
      <c r="AH942" s="1" t="str">
        <f t="shared" si="131"/>
        <v/>
      </c>
      <c r="AI942" s="323" t="b">
        <f t="shared" si="132"/>
        <v>0</v>
      </c>
      <c r="AJ942" s="1" t="str">
        <f t="shared" si="133"/>
        <v/>
      </c>
      <c r="AK942" s="323" t="b">
        <f t="shared" si="134"/>
        <v>0</v>
      </c>
      <c r="AL942" s="648">
        <f t="shared" si="135"/>
        <v>0</v>
      </c>
      <c r="AM942" s="293">
        <f t="shared" si="136"/>
        <v>0</v>
      </c>
      <c r="AN942" s="294" t="str">
        <f>IF(AM942=0,"",
IF(SUM($AM$47:AM942)=1,AO942,
IF($AM$1547&gt;SUM($AM$47:AM942),_xlfn.CONCAT(", ",AO942),
IF($AM$1547=SUM($AM$47:AM942),_xlfn.CONCAT(" y ",AO942)))))</f>
        <v/>
      </c>
      <c r="AO942" s="89" t="s">
        <v>7652</v>
      </c>
      <c r="AQ942" s="477">
        <f t="shared" si="137"/>
        <v>0</v>
      </c>
      <c r="AR942" s="321">
        <f t="shared" si="138"/>
        <v>0</v>
      </c>
      <c r="AS942" s="293">
        <f t="shared" si="139"/>
        <v>0</v>
      </c>
      <c r="AT942" s="294" t="str">
        <f>IF(AS942=0,"",
IF(SUM($AS$47:AS942)=1,AU942,
IF($AS$1547&gt;SUM($AS$47:AS942),_xlfn.CONCAT(", ",AU942),
IF($AS$1547=SUM($AS$47:AS942),_xlfn.CONCAT(" y ",AU942)))))</f>
        <v/>
      </c>
      <c r="AU942" s="89" t="s">
        <v>7652</v>
      </c>
    </row>
    <row r="943" spans="1:47" ht="15" customHeight="1">
      <c r="A943" s="64"/>
      <c r="B943" s="11"/>
      <c r="C943" s="1021" t="s">
        <v>7653</v>
      </c>
      <c r="D943" s="890"/>
      <c r="E943" s="997"/>
      <c r="F943" s="884"/>
      <c r="G943" s="884"/>
      <c r="H943" s="884"/>
      <c r="I943" s="884"/>
      <c r="J943" s="884"/>
      <c r="K943" s="885"/>
      <c r="L943" s="1027"/>
      <c r="M943" s="884"/>
      <c r="N943" s="884"/>
      <c r="O943" s="885"/>
      <c r="P943" s="1027"/>
      <c r="Q943" s="884"/>
      <c r="R943" s="884"/>
      <c r="S943" s="885"/>
      <c r="T943" s="991"/>
      <c r="U943" s="884"/>
      <c r="V943" s="884"/>
      <c r="W943" s="885"/>
      <c r="X943" s="796"/>
      <c r="Y943" s="796"/>
      <c r="Z943" s="796"/>
      <c r="AA943" s="796"/>
      <c r="AB943" s="796"/>
      <c r="AC943" s="796"/>
      <c r="AD943" s="796"/>
      <c r="AG943" s="323" t="b">
        <f t="shared" si="130"/>
        <v>0</v>
      </c>
      <c r="AH943" s="1" t="str">
        <f t="shared" si="131"/>
        <v/>
      </c>
      <c r="AI943" s="323" t="b">
        <f t="shared" si="132"/>
        <v>0</v>
      </c>
      <c r="AJ943" s="1" t="str">
        <f t="shared" si="133"/>
        <v/>
      </c>
      <c r="AK943" s="323" t="b">
        <f t="shared" si="134"/>
        <v>0</v>
      </c>
      <c r="AL943" s="648">
        <f t="shared" si="135"/>
        <v>0</v>
      </c>
      <c r="AM943" s="293">
        <f t="shared" si="136"/>
        <v>0</v>
      </c>
      <c r="AN943" s="294" t="str">
        <f>IF(AM943=0,"",
IF(SUM($AM$47:AM943)=1,AO943,
IF($AM$1547&gt;SUM($AM$47:AM943),_xlfn.CONCAT(", ",AO943),
IF($AM$1547=SUM($AM$47:AM943),_xlfn.CONCAT(" y ",AO943)))))</f>
        <v/>
      </c>
      <c r="AO943" s="89" t="s">
        <v>7654</v>
      </c>
      <c r="AQ943" s="477">
        <f t="shared" si="137"/>
        <v>0</v>
      </c>
      <c r="AR943" s="321">
        <f t="shared" si="138"/>
        <v>0</v>
      </c>
      <c r="AS943" s="293">
        <f t="shared" si="139"/>
        <v>0</v>
      </c>
      <c r="AT943" s="294" t="str">
        <f>IF(AS943=0,"",
IF(SUM($AS$47:AS943)=1,AU943,
IF($AS$1547&gt;SUM($AS$47:AS943),_xlfn.CONCAT(", ",AU943),
IF($AS$1547=SUM($AS$47:AS943),_xlfn.CONCAT(" y ",AU943)))))</f>
        <v/>
      </c>
      <c r="AU943" s="89" t="s">
        <v>7654</v>
      </c>
    </row>
    <row r="944" spans="1:47" ht="15" customHeight="1">
      <c r="A944" s="64"/>
      <c r="B944" s="11"/>
      <c r="C944" s="1021" t="s">
        <v>7655</v>
      </c>
      <c r="D944" s="890"/>
      <c r="E944" s="997"/>
      <c r="F944" s="884"/>
      <c r="G944" s="884"/>
      <c r="H944" s="884"/>
      <c r="I944" s="884"/>
      <c r="J944" s="884"/>
      <c r="K944" s="885"/>
      <c r="L944" s="1027"/>
      <c r="M944" s="884"/>
      <c r="N944" s="884"/>
      <c r="O944" s="885"/>
      <c r="P944" s="1027"/>
      <c r="Q944" s="884"/>
      <c r="R944" s="884"/>
      <c r="S944" s="885"/>
      <c r="T944" s="991"/>
      <c r="U944" s="884"/>
      <c r="V944" s="884"/>
      <c r="W944" s="885"/>
      <c r="X944" s="796"/>
      <c r="Y944" s="796"/>
      <c r="Z944" s="796"/>
      <c r="AA944" s="796"/>
      <c r="AB944" s="796"/>
      <c r="AC944" s="796"/>
      <c r="AD944" s="796"/>
      <c r="AG944" s="323" t="b">
        <f t="shared" ref="AG944:AG1007" si="140">NOT(EXACT(E944,UPPER(E944)))</f>
        <v>0</v>
      </c>
      <c r="AH944" s="1" t="str">
        <f t="shared" ref="AH944:AH1007" si="141">SUBSTITUTE( SUBSTITUTE( SUBSTITUTE( SUBSTITUTE( SUBSTITUTE( SUBSTITUTE( SUBSTITUTE( SUBSTITUTE( SUBSTITUTE( SUBSTITUTE(E944, "á", "a"), "é", "e"), "í", "i"), "ó", "o"), "ú", "u"), "Á", "A"), "É", "E"), "Í", "I"), "Ó", "O"), "Ú", "U")</f>
        <v/>
      </c>
      <c r="AI944" s="323" t="b">
        <f t="shared" ref="AI944:AI1007" si="142">NOT(EXACT(E944,AH944))</f>
        <v>0</v>
      </c>
      <c r="AJ944" s="1" t="str">
        <f t="shared" ref="AJ944:AJ1007" si="143">SUBSTITUTE((SUBSTITUTE(SUBSTITUTE(SUBSTITUTE(E944,".",""),",",""),"(","")),")","")</f>
        <v/>
      </c>
      <c r="AK944" s="323" t="b">
        <f t="shared" ref="AK944:AK1007" si="144">NOT(EXACT(E944,AJ944))</f>
        <v>0</v>
      </c>
      <c r="AL944" s="648">
        <f t="shared" ref="AL944:AL1007" si="145">IF(COUNTIF(T944,"VARIAS")&gt;0,1,0)</f>
        <v>0</v>
      </c>
      <c r="AM944" s="293">
        <f t="shared" ref="AM944:AM1007" si="146">IF(SUM(AL944)=0,0,1)</f>
        <v>0</v>
      </c>
      <c r="AN944" s="294" t="str">
        <f>IF(AM944=0,"",
IF(SUM($AM$47:AM944)=1,AO944,
IF($AM$1547&gt;SUM($AM$47:AM944),_xlfn.CONCAT(", ",AO944),
IF($AM$1547=SUM($AM$47:AM944),_xlfn.CONCAT(" y ",AO944)))))</f>
        <v/>
      </c>
      <c r="AO944" s="89" t="s">
        <v>7656</v>
      </c>
      <c r="AQ944" s="477">
        <f t="shared" ref="AQ944:AQ1007" si="147">IF(AND($AD944="X",COUNTA(X944:AC944)&gt;0),1,0)</f>
        <v>0</v>
      </c>
      <c r="AR944" s="321">
        <f t="shared" ref="AR944:AR1007" si="148">IF(AND(COUNTBLANK(E944)=0,COUNTA(L944:W944)=3,COUNTA(X944:AD944)&gt;0),0,IF(AND(COUNTBLANK(E944)=1,COUNTA(L944:AD944)=0),0,1))</f>
        <v>0</v>
      </c>
      <c r="AS944" s="293">
        <f t="shared" ref="AS944:AS1007" si="149">IF(AR944=0,0,1)</f>
        <v>0</v>
      </c>
      <c r="AT944" s="294" t="str">
        <f>IF(AS944=0,"",
IF(SUM($AS$47:AS944)=1,AU944,
IF($AS$1547&gt;SUM($AS$47:AS944),_xlfn.CONCAT(", ",AU944),
IF($AS$1547=SUM($AS$47:AS944),_xlfn.CONCAT(" y ",AU944)))))</f>
        <v/>
      </c>
      <c r="AU944" s="89" t="s">
        <v>7656</v>
      </c>
    </row>
    <row r="945" spans="1:47" ht="15" customHeight="1">
      <c r="A945" s="64"/>
      <c r="B945" s="11"/>
      <c r="C945" s="1021" t="s">
        <v>7657</v>
      </c>
      <c r="D945" s="890"/>
      <c r="E945" s="997"/>
      <c r="F945" s="884"/>
      <c r="G945" s="884"/>
      <c r="H945" s="884"/>
      <c r="I945" s="884"/>
      <c r="J945" s="884"/>
      <c r="K945" s="885"/>
      <c r="L945" s="1027"/>
      <c r="M945" s="884"/>
      <c r="N945" s="884"/>
      <c r="O945" s="885"/>
      <c r="P945" s="1027"/>
      <c r="Q945" s="884"/>
      <c r="R945" s="884"/>
      <c r="S945" s="885"/>
      <c r="T945" s="991"/>
      <c r="U945" s="884"/>
      <c r="V945" s="884"/>
      <c r="W945" s="885"/>
      <c r="X945" s="796"/>
      <c r="Y945" s="796"/>
      <c r="Z945" s="796"/>
      <c r="AA945" s="796"/>
      <c r="AB945" s="796"/>
      <c r="AC945" s="796"/>
      <c r="AD945" s="796"/>
      <c r="AG945" s="323" t="b">
        <f t="shared" si="140"/>
        <v>0</v>
      </c>
      <c r="AH945" s="1" t="str">
        <f t="shared" si="141"/>
        <v/>
      </c>
      <c r="AI945" s="323" t="b">
        <f t="shared" si="142"/>
        <v>0</v>
      </c>
      <c r="AJ945" s="1" t="str">
        <f t="shared" si="143"/>
        <v/>
      </c>
      <c r="AK945" s="323" t="b">
        <f t="shared" si="144"/>
        <v>0</v>
      </c>
      <c r="AL945" s="648">
        <f t="shared" si="145"/>
        <v>0</v>
      </c>
      <c r="AM945" s="293">
        <f t="shared" si="146"/>
        <v>0</v>
      </c>
      <c r="AN945" s="294" t="str">
        <f>IF(AM945=0,"",
IF(SUM($AM$47:AM945)=1,AO945,
IF($AM$1547&gt;SUM($AM$47:AM945),_xlfn.CONCAT(", ",AO945),
IF($AM$1547=SUM($AM$47:AM945),_xlfn.CONCAT(" y ",AO945)))))</f>
        <v/>
      </c>
      <c r="AO945" s="89" t="s">
        <v>7658</v>
      </c>
      <c r="AQ945" s="477">
        <f t="shared" si="147"/>
        <v>0</v>
      </c>
      <c r="AR945" s="321">
        <f t="shared" si="148"/>
        <v>0</v>
      </c>
      <c r="AS945" s="293">
        <f t="shared" si="149"/>
        <v>0</v>
      </c>
      <c r="AT945" s="294" t="str">
        <f>IF(AS945=0,"",
IF(SUM($AS$47:AS945)=1,AU945,
IF($AS$1547&gt;SUM($AS$47:AS945),_xlfn.CONCAT(", ",AU945),
IF($AS$1547=SUM($AS$47:AS945),_xlfn.CONCAT(" y ",AU945)))))</f>
        <v/>
      </c>
      <c r="AU945" s="89" t="s">
        <v>7658</v>
      </c>
    </row>
    <row r="946" spans="1:47" ht="15" customHeight="1">
      <c r="A946" s="64"/>
      <c r="B946" s="11"/>
      <c r="C946" s="1021" t="s">
        <v>7659</v>
      </c>
      <c r="D946" s="890"/>
      <c r="E946" s="997"/>
      <c r="F946" s="884"/>
      <c r="G946" s="884"/>
      <c r="H946" s="884"/>
      <c r="I946" s="884"/>
      <c r="J946" s="884"/>
      <c r="K946" s="885"/>
      <c r="L946" s="1027"/>
      <c r="M946" s="884"/>
      <c r="N946" s="884"/>
      <c r="O946" s="885"/>
      <c r="P946" s="1027"/>
      <c r="Q946" s="884"/>
      <c r="R946" s="884"/>
      <c r="S946" s="885"/>
      <c r="T946" s="991"/>
      <c r="U946" s="884"/>
      <c r="V946" s="884"/>
      <c r="W946" s="885"/>
      <c r="X946" s="796"/>
      <c r="Y946" s="796"/>
      <c r="Z946" s="796"/>
      <c r="AA946" s="796"/>
      <c r="AB946" s="796"/>
      <c r="AC946" s="796"/>
      <c r="AD946" s="796"/>
      <c r="AG946" s="323" t="b">
        <f t="shared" si="140"/>
        <v>0</v>
      </c>
      <c r="AH946" s="1" t="str">
        <f t="shared" si="141"/>
        <v/>
      </c>
      <c r="AI946" s="323" t="b">
        <f t="shared" si="142"/>
        <v>0</v>
      </c>
      <c r="AJ946" s="1" t="str">
        <f t="shared" si="143"/>
        <v/>
      </c>
      <c r="AK946" s="323" t="b">
        <f t="shared" si="144"/>
        <v>0</v>
      </c>
      <c r="AL946" s="648">
        <f t="shared" si="145"/>
        <v>0</v>
      </c>
      <c r="AM946" s="293">
        <f t="shared" si="146"/>
        <v>0</v>
      </c>
      <c r="AN946" s="294" t="str">
        <f>IF(AM946=0,"",
IF(SUM($AM$47:AM946)=1,AO946,
IF($AM$1547&gt;SUM($AM$47:AM946),_xlfn.CONCAT(", ",AO946),
IF($AM$1547=SUM($AM$47:AM946),_xlfn.CONCAT(" y ",AO946)))))</f>
        <v/>
      </c>
      <c r="AO946" s="89" t="s">
        <v>7660</v>
      </c>
      <c r="AQ946" s="477">
        <f t="shared" si="147"/>
        <v>0</v>
      </c>
      <c r="AR946" s="321">
        <f t="shared" si="148"/>
        <v>0</v>
      </c>
      <c r="AS946" s="293">
        <f t="shared" si="149"/>
        <v>0</v>
      </c>
      <c r="AT946" s="294" t="str">
        <f>IF(AS946=0,"",
IF(SUM($AS$47:AS946)=1,AU946,
IF($AS$1547&gt;SUM($AS$47:AS946),_xlfn.CONCAT(", ",AU946),
IF($AS$1547=SUM($AS$47:AS946),_xlfn.CONCAT(" y ",AU946)))))</f>
        <v/>
      </c>
      <c r="AU946" s="89" t="s">
        <v>7660</v>
      </c>
    </row>
    <row r="947" spans="1:47" ht="15" customHeight="1">
      <c r="A947" s="64"/>
      <c r="B947" s="11"/>
      <c r="C947" s="1021" t="s">
        <v>7661</v>
      </c>
      <c r="D947" s="890"/>
      <c r="E947" s="997"/>
      <c r="F947" s="884"/>
      <c r="G947" s="884"/>
      <c r="H947" s="884"/>
      <c r="I947" s="884"/>
      <c r="J947" s="884"/>
      <c r="K947" s="885"/>
      <c r="L947" s="1027"/>
      <c r="M947" s="884"/>
      <c r="N947" s="884"/>
      <c r="O947" s="885"/>
      <c r="P947" s="1027"/>
      <c r="Q947" s="884"/>
      <c r="R947" s="884"/>
      <c r="S947" s="885"/>
      <c r="T947" s="991"/>
      <c r="U947" s="884"/>
      <c r="V947" s="884"/>
      <c r="W947" s="885"/>
      <c r="X947" s="796"/>
      <c r="Y947" s="796"/>
      <c r="Z947" s="796"/>
      <c r="AA947" s="796"/>
      <c r="AB947" s="796"/>
      <c r="AC947" s="796"/>
      <c r="AD947" s="796"/>
      <c r="AG947" s="323" t="b">
        <f t="shared" si="140"/>
        <v>0</v>
      </c>
      <c r="AH947" s="1" t="str">
        <f t="shared" si="141"/>
        <v/>
      </c>
      <c r="AI947" s="323" t="b">
        <f t="shared" si="142"/>
        <v>0</v>
      </c>
      <c r="AJ947" s="1" t="str">
        <f t="shared" si="143"/>
        <v/>
      </c>
      <c r="AK947" s="323" t="b">
        <f t="shared" si="144"/>
        <v>0</v>
      </c>
      <c r="AL947" s="648">
        <f t="shared" si="145"/>
        <v>0</v>
      </c>
      <c r="AM947" s="293">
        <f t="shared" si="146"/>
        <v>0</v>
      </c>
      <c r="AN947" s="294" t="str">
        <f>IF(AM947=0,"",
IF(SUM($AM$47:AM947)=1,AO947,
IF($AM$1547&gt;SUM($AM$47:AM947),_xlfn.CONCAT(", ",AO947),
IF($AM$1547=SUM($AM$47:AM947),_xlfn.CONCAT(" y ",AO947)))))</f>
        <v/>
      </c>
      <c r="AO947" s="89" t="s">
        <v>7662</v>
      </c>
      <c r="AQ947" s="477">
        <f t="shared" si="147"/>
        <v>0</v>
      </c>
      <c r="AR947" s="321">
        <f t="shared" si="148"/>
        <v>0</v>
      </c>
      <c r="AS947" s="293">
        <f t="shared" si="149"/>
        <v>0</v>
      </c>
      <c r="AT947" s="294" t="str">
        <f>IF(AS947=0,"",
IF(SUM($AS$47:AS947)=1,AU947,
IF($AS$1547&gt;SUM($AS$47:AS947),_xlfn.CONCAT(", ",AU947),
IF($AS$1547=SUM($AS$47:AS947),_xlfn.CONCAT(" y ",AU947)))))</f>
        <v/>
      </c>
      <c r="AU947" s="89" t="s">
        <v>7662</v>
      </c>
    </row>
    <row r="948" spans="1:47" ht="15" customHeight="1">
      <c r="A948" s="64"/>
      <c r="B948" s="11"/>
      <c r="C948" s="1021" t="s">
        <v>7663</v>
      </c>
      <c r="D948" s="890"/>
      <c r="E948" s="997"/>
      <c r="F948" s="884"/>
      <c r="G948" s="884"/>
      <c r="H948" s="884"/>
      <c r="I948" s="884"/>
      <c r="J948" s="884"/>
      <c r="K948" s="885"/>
      <c r="L948" s="1027"/>
      <c r="M948" s="884"/>
      <c r="N948" s="884"/>
      <c r="O948" s="885"/>
      <c r="P948" s="1027"/>
      <c r="Q948" s="884"/>
      <c r="R948" s="884"/>
      <c r="S948" s="885"/>
      <c r="T948" s="991"/>
      <c r="U948" s="884"/>
      <c r="V948" s="884"/>
      <c r="W948" s="885"/>
      <c r="X948" s="796"/>
      <c r="Y948" s="796"/>
      <c r="Z948" s="796"/>
      <c r="AA948" s="796"/>
      <c r="AB948" s="796"/>
      <c r="AC948" s="796"/>
      <c r="AD948" s="796"/>
      <c r="AG948" s="323" t="b">
        <f t="shared" si="140"/>
        <v>0</v>
      </c>
      <c r="AH948" s="1" t="str">
        <f t="shared" si="141"/>
        <v/>
      </c>
      <c r="AI948" s="323" t="b">
        <f t="shared" si="142"/>
        <v>0</v>
      </c>
      <c r="AJ948" s="1" t="str">
        <f t="shared" si="143"/>
        <v/>
      </c>
      <c r="AK948" s="323" t="b">
        <f t="shared" si="144"/>
        <v>0</v>
      </c>
      <c r="AL948" s="648">
        <f t="shared" si="145"/>
        <v>0</v>
      </c>
      <c r="AM948" s="293">
        <f t="shared" si="146"/>
        <v>0</v>
      </c>
      <c r="AN948" s="294" t="str">
        <f>IF(AM948=0,"",
IF(SUM($AM$47:AM948)=1,AO948,
IF($AM$1547&gt;SUM($AM$47:AM948),_xlfn.CONCAT(", ",AO948),
IF($AM$1547=SUM($AM$47:AM948),_xlfn.CONCAT(" y ",AO948)))))</f>
        <v/>
      </c>
      <c r="AO948" s="89" t="s">
        <v>7664</v>
      </c>
      <c r="AQ948" s="477">
        <f t="shared" si="147"/>
        <v>0</v>
      </c>
      <c r="AR948" s="321">
        <f t="shared" si="148"/>
        <v>0</v>
      </c>
      <c r="AS948" s="293">
        <f t="shared" si="149"/>
        <v>0</v>
      </c>
      <c r="AT948" s="294" t="str">
        <f>IF(AS948=0,"",
IF(SUM($AS$47:AS948)=1,AU948,
IF($AS$1547&gt;SUM($AS$47:AS948),_xlfn.CONCAT(", ",AU948),
IF($AS$1547=SUM($AS$47:AS948),_xlfn.CONCAT(" y ",AU948)))))</f>
        <v/>
      </c>
      <c r="AU948" s="89" t="s">
        <v>7664</v>
      </c>
    </row>
    <row r="949" spans="1:47" ht="15" customHeight="1">
      <c r="A949" s="64"/>
      <c r="B949" s="11"/>
      <c r="C949" s="1021" t="s">
        <v>7665</v>
      </c>
      <c r="D949" s="890"/>
      <c r="E949" s="997"/>
      <c r="F949" s="884"/>
      <c r="G949" s="884"/>
      <c r="H949" s="884"/>
      <c r="I949" s="884"/>
      <c r="J949" s="884"/>
      <c r="K949" s="885"/>
      <c r="L949" s="1027"/>
      <c r="M949" s="884"/>
      <c r="N949" s="884"/>
      <c r="O949" s="885"/>
      <c r="P949" s="1027"/>
      <c r="Q949" s="884"/>
      <c r="R949" s="884"/>
      <c r="S949" s="885"/>
      <c r="T949" s="991"/>
      <c r="U949" s="884"/>
      <c r="V949" s="884"/>
      <c r="W949" s="885"/>
      <c r="X949" s="796"/>
      <c r="Y949" s="796"/>
      <c r="Z949" s="796"/>
      <c r="AA949" s="796"/>
      <c r="AB949" s="796"/>
      <c r="AC949" s="796"/>
      <c r="AD949" s="796"/>
      <c r="AG949" s="323" t="b">
        <f t="shared" si="140"/>
        <v>0</v>
      </c>
      <c r="AH949" s="1" t="str">
        <f t="shared" si="141"/>
        <v/>
      </c>
      <c r="AI949" s="323" t="b">
        <f t="shared" si="142"/>
        <v>0</v>
      </c>
      <c r="AJ949" s="1" t="str">
        <f t="shared" si="143"/>
        <v/>
      </c>
      <c r="AK949" s="323" t="b">
        <f t="shared" si="144"/>
        <v>0</v>
      </c>
      <c r="AL949" s="648">
        <f t="shared" si="145"/>
        <v>0</v>
      </c>
      <c r="AM949" s="293">
        <f t="shared" si="146"/>
        <v>0</v>
      </c>
      <c r="AN949" s="294" t="str">
        <f>IF(AM949=0,"",
IF(SUM($AM$47:AM949)=1,AO949,
IF($AM$1547&gt;SUM($AM$47:AM949),_xlfn.CONCAT(", ",AO949),
IF($AM$1547=SUM($AM$47:AM949),_xlfn.CONCAT(" y ",AO949)))))</f>
        <v/>
      </c>
      <c r="AO949" s="89" t="s">
        <v>7666</v>
      </c>
      <c r="AQ949" s="477">
        <f t="shared" si="147"/>
        <v>0</v>
      </c>
      <c r="AR949" s="321">
        <f t="shared" si="148"/>
        <v>0</v>
      </c>
      <c r="AS949" s="293">
        <f t="shared" si="149"/>
        <v>0</v>
      </c>
      <c r="AT949" s="294" t="str">
        <f>IF(AS949=0,"",
IF(SUM($AS$47:AS949)=1,AU949,
IF($AS$1547&gt;SUM($AS$47:AS949),_xlfn.CONCAT(", ",AU949),
IF($AS$1547=SUM($AS$47:AS949),_xlfn.CONCAT(" y ",AU949)))))</f>
        <v/>
      </c>
      <c r="AU949" s="89" t="s">
        <v>7666</v>
      </c>
    </row>
    <row r="950" spans="1:47" ht="15" customHeight="1">
      <c r="A950" s="64"/>
      <c r="B950" s="11"/>
      <c r="C950" s="1021" t="s">
        <v>7667</v>
      </c>
      <c r="D950" s="890"/>
      <c r="E950" s="997"/>
      <c r="F950" s="884"/>
      <c r="G950" s="884"/>
      <c r="H950" s="884"/>
      <c r="I950" s="884"/>
      <c r="J950" s="884"/>
      <c r="K950" s="885"/>
      <c r="L950" s="1027"/>
      <c r="M950" s="884"/>
      <c r="N950" s="884"/>
      <c r="O950" s="885"/>
      <c r="P950" s="1027"/>
      <c r="Q950" s="884"/>
      <c r="R950" s="884"/>
      <c r="S950" s="885"/>
      <c r="T950" s="991"/>
      <c r="U950" s="884"/>
      <c r="V950" s="884"/>
      <c r="W950" s="885"/>
      <c r="X950" s="796"/>
      <c r="Y950" s="796"/>
      <c r="Z950" s="796"/>
      <c r="AA950" s="796"/>
      <c r="AB950" s="796"/>
      <c r="AC950" s="796"/>
      <c r="AD950" s="796"/>
      <c r="AG950" s="323" t="b">
        <f t="shared" si="140"/>
        <v>0</v>
      </c>
      <c r="AH950" s="1" t="str">
        <f t="shared" si="141"/>
        <v/>
      </c>
      <c r="AI950" s="323" t="b">
        <f t="shared" si="142"/>
        <v>0</v>
      </c>
      <c r="AJ950" s="1" t="str">
        <f t="shared" si="143"/>
        <v/>
      </c>
      <c r="AK950" s="323" t="b">
        <f t="shared" si="144"/>
        <v>0</v>
      </c>
      <c r="AL950" s="648">
        <f t="shared" si="145"/>
        <v>0</v>
      </c>
      <c r="AM950" s="293">
        <f t="shared" si="146"/>
        <v>0</v>
      </c>
      <c r="AN950" s="294" t="str">
        <f>IF(AM950=0,"",
IF(SUM($AM$47:AM950)=1,AO950,
IF($AM$1547&gt;SUM($AM$47:AM950),_xlfn.CONCAT(", ",AO950),
IF($AM$1547=SUM($AM$47:AM950),_xlfn.CONCAT(" y ",AO950)))))</f>
        <v/>
      </c>
      <c r="AO950" s="89" t="s">
        <v>7668</v>
      </c>
      <c r="AQ950" s="477">
        <f t="shared" si="147"/>
        <v>0</v>
      </c>
      <c r="AR950" s="321">
        <f t="shared" si="148"/>
        <v>0</v>
      </c>
      <c r="AS950" s="293">
        <f t="shared" si="149"/>
        <v>0</v>
      </c>
      <c r="AT950" s="294" t="str">
        <f>IF(AS950=0,"",
IF(SUM($AS$47:AS950)=1,AU950,
IF($AS$1547&gt;SUM($AS$47:AS950),_xlfn.CONCAT(", ",AU950),
IF($AS$1547=SUM($AS$47:AS950),_xlfn.CONCAT(" y ",AU950)))))</f>
        <v/>
      </c>
      <c r="AU950" s="89" t="s">
        <v>7668</v>
      </c>
    </row>
    <row r="951" spans="1:47" ht="15" customHeight="1">
      <c r="A951" s="64"/>
      <c r="B951" s="11"/>
      <c r="C951" s="1021" t="s">
        <v>7669</v>
      </c>
      <c r="D951" s="890"/>
      <c r="E951" s="997"/>
      <c r="F951" s="884"/>
      <c r="G951" s="884"/>
      <c r="H951" s="884"/>
      <c r="I951" s="884"/>
      <c r="J951" s="884"/>
      <c r="K951" s="885"/>
      <c r="L951" s="1027"/>
      <c r="M951" s="884"/>
      <c r="N951" s="884"/>
      <c r="O951" s="885"/>
      <c r="P951" s="1027"/>
      <c r="Q951" s="884"/>
      <c r="R951" s="884"/>
      <c r="S951" s="885"/>
      <c r="T951" s="991"/>
      <c r="U951" s="884"/>
      <c r="V951" s="884"/>
      <c r="W951" s="885"/>
      <c r="X951" s="796"/>
      <c r="Y951" s="796"/>
      <c r="Z951" s="796"/>
      <c r="AA951" s="796"/>
      <c r="AB951" s="796"/>
      <c r="AC951" s="796"/>
      <c r="AD951" s="796"/>
      <c r="AG951" s="323" t="b">
        <f t="shared" si="140"/>
        <v>0</v>
      </c>
      <c r="AH951" s="1" t="str">
        <f t="shared" si="141"/>
        <v/>
      </c>
      <c r="AI951" s="323" t="b">
        <f t="shared" si="142"/>
        <v>0</v>
      </c>
      <c r="AJ951" s="1" t="str">
        <f t="shared" si="143"/>
        <v/>
      </c>
      <c r="AK951" s="323" t="b">
        <f t="shared" si="144"/>
        <v>0</v>
      </c>
      <c r="AL951" s="648">
        <f t="shared" si="145"/>
        <v>0</v>
      </c>
      <c r="AM951" s="293">
        <f t="shared" si="146"/>
        <v>0</v>
      </c>
      <c r="AN951" s="294" t="str">
        <f>IF(AM951=0,"",
IF(SUM($AM$47:AM951)=1,AO951,
IF($AM$1547&gt;SUM($AM$47:AM951),_xlfn.CONCAT(", ",AO951),
IF($AM$1547=SUM($AM$47:AM951),_xlfn.CONCAT(" y ",AO951)))))</f>
        <v/>
      </c>
      <c r="AO951" s="89" t="s">
        <v>7670</v>
      </c>
      <c r="AQ951" s="477">
        <f t="shared" si="147"/>
        <v>0</v>
      </c>
      <c r="AR951" s="321">
        <f t="shared" si="148"/>
        <v>0</v>
      </c>
      <c r="AS951" s="293">
        <f t="shared" si="149"/>
        <v>0</v>
      </c>
      <c r="AT951" s="294" t="str">
        <f>IF(AS951=0,"",
IF(SUM($AS$47:AS951)=1,AU951,
IF($AS$1547&gt;SUM($AS$47:AS951),_xlfn.CONCAT(", ",AU951),
IF($AS$1547=SUM($AS$47:AS951),_xlfn.CONCAT(" y ",AU951)))))</f>
        <v/>
      </c>
      <c r="AU951" s="89" t="s">
        <v>7670</v>
      </c>
    </row>
    <row r="952" spans="1:47" ht="15" customHeight="1">
      <c r="A952" s="64"/>
      <c r="B952" s="11"/>
      <c r="C952" s="1021" t="s">
        <v>7671</v>
      </c>
      <c r="D952" s="890"/>
      <c r="E952" s="997"/>
      <c r="F952" s="884"/>
      <c r="G952" s="884"/>
      <c r="H952" s="884"/>
      <c r="I952" s="884"/>
      <c r="J952" s="884"/>
      <c r="K952" s="885"/>
      <c r="L952" s="1027"/>
      <c r="M952" s="884"/>
      <c r="N952" s="884"/>
      <c r="O952" s="885"/>
      <c r="P952" s="1027"/>
      <c r="Q952" s="884"/>
      <c r="R952" s="884"/>
      <c r="S952" s="885"/>
      <c r="T952" s="991"/>
      <c r="U952" s="884"/>
      <c r="V952" s="884"/>
      <c r="W952" s="885"/>
      <c r="X952" s="796"/>
      <c r="Y952" s="796"/>
      <c r="Z952" s="796"/>
      <c r="AA952" s="796"/>
      <c r="AB952" s="796"/>
      <c r="AC952" s="796"/>
      <c r="AD952" s="796"/>
      <c r="AG952" s="323" t="b">
        <f t="shared" si="140"/>
        <v>0</v>
      </c>
      <c r="AH952" s="1" t="str">
        <f t="shared" si="141"/>
        <v/>
      </c>
      <c r="AI952" s="323" t="b">
        <f t="shared" si="142"/>
        <v>0</v>
      </c>
      <c r="AJ952" s="1" t="str">
        <f t="shared" si="143"/>
        <v/>
      </c>
      <c r="AK952" s="323" t="b">
        <f t="shared" si="144"/>
        <v>0</v>
      </c>
      <c r="AL952" s="648">
        <f t="shared" si="145"/>
        <v>0</v>
      </c>
      <c r="AM952" s="293">
        <f t="shared" si="146"/>
        <v>0</v>
      </c>
      <c r="AN952" s="294" t="str">
        <f>IF(AM952=0,"",
IF(SUM($AM$47:AM952)=1,AO952,
IF($AM$1547&gt;SUM($AM$47:AM952),_xlfn.CONCAT(", ",AO952),
IF($AM$1547=SUM($AM$47:AM952),_xlfn.CONCAT(" y ",AO952)))))</f>
        <v/>
      </c>
      <c r="AO952" s="89" t="s">
        <v>7672</v>
      </c>
      <c r="AQ952" s="477">
        <f t="shared" si="147"/>
        <v>0</v>
      </c>
      <c r="AR952" s="321">
        <f t="shared" si="148"/>
        <v>0</v>
      </c>
      <c r="AS952" s="293">
        <f t="shared" si="149"/>
        <v>0</v>
      </c>
      <c r="AT952" s="294" t="str">
        <f>IF(AS952=0,"",
IF(SUM($AS$47:AS952)=1,AU952,
IF($AS$1547&gt;SUM($AS$47:AS952),_xlfn.CONCAT(", ",AU952),
IF($AS$1547=SUM($AS$47:AS952),_xlfn.CONCAT(" y ",AU952)))))</f>
        <v/>
      </c>
      <c r="AU952" s="89" t="s">
        <v>7672</v>
      </c>
    </row>
    <row r="953" spans="1:47" ht="15" customHeight="1">
      <c r="A953" s="64"/>
      <c r="B953" s="11"/>
      <c r="C953" s="1021" t="s">
        <v>7673</v>
      </c>
      <c r="D953" s="890"/>
      <c r="E953" s="997"/>
      <c r="F953" s="884"/>
      <c r="G953" s="884"/>
      <c r="H953" s="884"/>
      <c r="I953" s="884"/>
      <c r="J953" s="884"/>
      <c r="K953" s="885"/>
      <c r="L953" s="1027"/>
      <c r="M953" s="884"/>
      <c r="N953" s="884"/>
      <c r="O953" s="885"/>
      <c r="P953" s="1027"/>
      <c r="Q953" s="884"/>
      <c r="R953" s="884"/>
      <c r="S953" s="885"/>
      <c r="T953" s="991"/>
      <c r="U953" s="884"/>
      <c r="V953" s="884"/>
      <c r="W953" s="885"/>
      <c r="X953" s="796"/>
      <c r="Y953" s="796"/>
      <c r="Z953" s="796"/>
      <c r="AA953" s="796"/>
      <c r="AB953" s="796"/>
      <c r="AC953" s="796"/>
      <c r="AD953" s="796"/>
      <c r="AG953" s="323" t="b">
        <f t="shared" si="140"/>
        <v>0</v>
      </c>
      <c r="AH953" s="1" t="str">
        <f t="shared" si="141"/>
        <v/>
      </c>
      <c r="AI953" s="323" t="b">
        <f t="shared" si="142"/>
        <v>0</v>
      </c>
      <c r="AJ953" s="1" t="str">
        <f t="shared" si="143"/>
        <v/>
      </c>
      <c r="AK953" s="323" t="b">
        <f t="shared" si="144"/>
        <v>0</v>
      </c>
      <c r="AL953" s="648">
        <f t="shared" si="145"/>
        <v>0</v>
      </c>
      <c r="AM953" s="293">
        <f t="shared" si="146"/>
        <v>0</v>
      </c>
      <c r="AN953" s="294" t="str">
        <f>IF(AM953=0,"",
IF(SUM($AM$47:AM953)=1,AO953,
IF($AM$1547&gt;SUM($AM$47:AM953),_xlfn.CONCAT(", ",AO953),
IF($AM$1547=SUM($AM$47:AM953),_xlfn.CONCAT(" y ",AO953)))))</f>
        <v/>
      </c>
      <c r="AO953" s="89" t="s">
        <v>7674</v>
      </c>
      <c r="AQ953" s="477">
        <f t="shared" si="147"/>
        <v>0</v>
      </c>
      <c r="AR953" s="321">
        <f t="shared" si="148"/>
        <v>0</v>
      </c>
      <c r="AS953" s="293">
        <f t="shared" si="149"/>
        <v>0</v>
      </c>
      <c r="AT953" s="294" t="str">
        <f>IF(AS953=0,"",
IF(SUM($AS$47:AS953)=1,AU953,
IF($AS$1547&gt;SUM($AS$47:AS953),_xlfn.CONCAT(", ",AU953),
IF($AS$1547=SUM($AS$47:AS953),_xlfn.CONCAT(" y ",AU953)))))</f>
        <v/>
      </c>
      <c r="AU953" s="89" t="s">
        <v>7674</v>
      </c>
    </row>
    <row r="954" spans="1:47" ht="15" customHeight="1">
      <c r="A954" s="64"/>
      <c r="B954" s="11"/>
      <c r="C954" s="1021" t="s">
        <v>7675</v>
      </c>
      <c r="D954" s="890"/>
      <c r="E954" s="997"/>
      <c r="F954" s="884"/>
      <c r="G954" s="884"/>
      <c r="H954" s="884"/>
      <c r="I954" s="884"/>
      <c r="J954" s="884"/>
      <c r="K954" s="885"/>
      <c r="L954" s="1027"/>
      <c r="M954" s="884"/>
      <c r="N954" s="884"/>
      <c r="O954" s="885"/>
      <c r="P954" s="1027"/>
      <c r="Q954" s="884"/>
      <c r="R954" s="884"/>
      <c r="S954" s="885"/>
      <c r="T954" s="991"/>
      <c r="U954" s="884"/>
      <c r="V954" s="884"/>
      <c r="W954" s="885"/>
      <c r="X954" s="796"/>
      <c r="Y954" s="796"/>
      <c r="Z954" s="796"/>
      <c r="AA954" s="796"/>
      <c r="AB954" s="796"/>
      <c r="AC954" s="796"/>
      <c r="AD954" s="796"/>
      <c r="AG954" s="323" t="b">
        <f t="shared" si="140"/>
        <v>0</v>
      </c>
      <c r="AH954" s="1" t="str">
        <f t="shared" si="141"/>
        <v/>
      </c>
      <c r="AI954" s="323" t="b">
        <f t="shared" si="142"/>
        <v>0</v>
      </c>
      <c r="AJ954" s="1" t="str">
        <f t="shared" si="143"/>
        <v/>
      </c>
      <c r="AK954" s="323" t="b">
        <f t="shared" si="144"/>
        <v>0</v>
      </c>
      <c r="AL954" s="648">
        <f t="shared" si="145"/>
        <v>0</v>
      </c>
      <c r="AM954" s="293">
        <f t="shared" si="146"/>
        <v>0</v>
      </c>
      <c r="AN954" s="294" t="str">
        <f>IF(AM954=0,"",
IF(SUM($AM$47:AM954)=1,AO954,
IF($AM$1547&gt;SUM($AM$47:AM954),_xlfn.CONCAT(", ",AO954),
IF($AM$1547=SUM($AM$47:AM954),_xlfn.CONCAT(" y ",AO954)))))</f>
        <v/>
      </c>
      <c r="AO954" s="89" t="s">
        <v>7676</v>
      </c>
      <c r="AQ954" s="477">
        <f t="shared" si="147"/>
        <v>0</v>
      </c>
      <c r="AR954" s="321">
        <f t="shared" si="148"/>
        <v>0</v>
      </c>
      <c r="AS954" s="293">
        <f t="shared" si="149"/>
        <v>0</v>
      </c>
      <c r="AT954" s="294" t="str">
        <f>IF(AS954=0,"",
IF(SUM($AS$47:AS954)=1,AU954,
IF($AS$1547&gt;SUM($AS$47:AS954),_xlfn.CONCAT(", ",AU954),
IF($AS$1547=SUM($AS$47:AS954),_xlfn.CONCAT(" y ",AU954)))))</f>
        <v/>
      </c>
      <c r="AU954" s="89" t="s">
        <v>7676</v>
      </c>
    </row>
    <row r="955" spans="1:47" ht="15" customHeight="1">
      <c r="A955" s="64"/>
      <c r="B955" s="11"/>
      <c r="C955" s="1021" t="s">
        <v>7677</v>
      </c>
      <c r="D955" s="890"/>
      <c r="E955" s="997"/>
      <c r="F955" s="884"/>
      <c r="G955" s="884"/>
      <c r="H955" s="884"/>
      <c r="I955" s="884"/>
      <c r="J955" s="884"/>
      <c r="K955" s="885"/>
      <c r="L955" s="1027"/>
      <c r="M955" s="884"/>
      <c r="N955" s="884"/>
      <c r="O955" s="885"/>
      <c r="P955" s="1027"/>
      <c r="Q955" s="884"/>
      <c r="R955" s="884"/>
      <c r="S955" s="885"/>
      <c r="T955" s="991"/>
      <c r="U955" s="884"/>
      <c r="V955" s="884"/>
      <c r="W955" s="885"/>
      <c r="X955" s="796"/>
      <c r="Y955" s="796"/>
      <c r="Z955" s="796"/>
      <c r="AA955" s="796"/>
      <c r="AB955" s="796"/>
      <c r="AC955" s="796"/>
      <c r="AD955" s="796"/>
      <c r="AG955" s="323" t="b">
        <f t="shared" si="140"/>
        <v>0</v>
      </c>
      <c r="AH955" s="1" t="str">
        <f t="shared" si="141"/>
        <v/>
      </c>
      <c r="AI955" s="323" t="b">
        <f t="shared" si="142"/>
        <v>0</v>
      </c>
      <c r="AJ955" s="1" t="str">
        <f t="shared" si="143"/>
        <v/>
      </c>
      <c r="AK955" s="323" t="b">
        <f t="shared" si="144"/>
        <v>0</v>
      </c>
      <c r="AL955" s="648">
        <f t="shared" si="145"/>
        <v>0</v>
      </c>
      <c r="AM955" s="293">
        <f t="shared" si="146"/>
        <v>0</v>
      </c>
      <c r="AN955" s="294" t="str">
        <f>IF(AM955=0,"",
IF(SUM($AM$47:AM955)=1,AO955,
IF($AM$1547&gt;SUM($AM$47:AM955),_xlfn.CONCAT(", ",AO955),
IF($AM$1547=SUM($AM$47:AM955),_xlfn.CONCAT(" y ",AO955)))))</f>
        <v/>
      </c>
      <c r="AO955" s="89" t="s">
        <v>7678</v>
      </c>
      <c r="AQ955" s="477">
        <f t="shared" si="147"/>
        <v>0</v>
      </c>
      <c r="AR955" s="321">
        <f t="shared" si="148"/>
        <v>0</v>
      </c>
      <c r="AS955" s="293">
        <f t="shared" si="149"/>
        <v>0</v>
      </c>
      <c r="AT955" s="294" t="str">
        <f>IF(AS955=0,"",
IF(SUM($AS$47:AS955)=1,AU955,
IF($AS$1547&gt;SUM($AS$47:AS955),_xlfn.CONCAT(", ",AU955),
IF($AS$1547=SUM($AS$47:AS955),_xlfn.CONCAT(" y ",AU955)))))</f>
        <v/>
      </c>
      <c r="AU955" s="89" t="s">
        <v>7678</v>
      </c>
    </row>
    <row r="956" spans="1:47" ht="15" customHeight="1">
      <c r="A956" s="64"/>
      <c r="B956" s="11"/>
      <c r="C956" s="1021" t="s">
        <v>7679</v>
      </c>
      <c r="D956" s="890"/>
      <c r="E956" s="997"/>
      <c r="F956" s="884"/>
      <c r="G956" s="884"/>
      <c r="H956" s="884"/>
      <c r="I956" s="884"/>
      <c r="J956" s="884"/>
      <c r="K956" s="885"/>
      <c r="L956" s="1027"/>
      <c r="M956" s="884"/>
      <c r="N956" s="884"/>
      <c r="O956" s="885"/>
      <c r="P956" s="1027"/>
      <c r="Q956" s="884"/>
      <c r="R956" s="884"/>
      <c r="S956" s="885"/>
      <c r="T956" s="991"/>
      <c r="U956" s="884"/>
      <c r="V956" s="884"/>
      <c r="W956" s="885"/>
      <c r="X956" s="796"/>
      <c r="Y956" s="796"/>
      <c r="Z956" s="796"/>
      <c r="AA956" s="796"/>
      <c r="AB956" s="796"/>
      <c r="AC956" s="796"/>
      <c r="AD956" s="796"/>
      <c r="AG956" s="323" t="b">
        <f t="shared" si="140"/>
        <v>0</v>
      </c>
      <c r="AH956" s="1" t="str">
        <f t="shared" si="141"/>
        <v/>
      </c>
      <c r="AI956" s="323" t="b">
        <f t="shared" si="142"/>
        <v>0</v>
      </c>
      <c r="AJ956" s="1" t="str">
        <f t="shared" si="143"/>
        <v/>
      </c>
      <c r="AK956" s="323" t="b">
        <f t="shared" si="144"/>
        <v>0</v>
      </c>
      <c r="AL956" s="648">
        <f t="shared" si="145"/>
        <v>0</v>
      </c>
      <c r="AM956" s="293">
        <f t="shared" si="146"/>
        <v>0</v>
      </c>
      <c r="AN956" s="294" t="str">
        <f>IF(AM956=0,"",
IF(SUM($AM$47:AM956)=1,AO956,
IF($AM$1547&gt;SUM($AM$47:AM956),_xlfn.CONCAT(", ",AO956),
IF($AM$1547=SUM($AM$47:AM956),_xlfn.CONCAT(" y ",AO956)))))</f>
        <v/>
      </c>
      <c r="AO956" s="89" t="s">
        <v>7680</v>
      </c>
      <c r="AQ956" s="477">
        <f t="shared" si="147"/>
        <v>0</v>
      </c>
      <c r="AR956" s="321">
        <f t="shared" si="148"/>
        <v>0</v>
      </c>
      <c r="AS956" s="293">
        <f t="shared" si="149"/>
        <v>0</v>
      </c>
      <c r="AT956" s="294" t="str">
        <f>IF(AS956=0,"",
IF(SUM($AS$47:AS956)=1,AU956,
IF($AS$1547&gt;SUM($AS$47:AS956),_xlfn.CONCAT(", ",AU956),
IF($AS$1547=SUM($AS$47:AS956),_xlfn.CONCAT(" y ",AU956)))))</f>
        <v/>
      </c>
      <c r="AU956" s="89" t="s">
        <v>7680</v>
      </c>
    </row>
    <row r="957" spans="1:47" ht="15" customHeight="1">
      <c r="A957" s="64"/>
      <c r="B957" s="11"/>
      <c r="C957" s="1021" t="s">
        <v>7681</v>
      </c>
      <c r="D957" s="890"/>
      <c r="E957" s="997"/>
      <c r="F957" s="884"/>
      <c r="G957" s="884"/>
      <c r="H957" s="884"/>
      <c r="I957" s="884"/>
      <c r="J957" s="884"/>
      <c r="K957" s="885"/>
      <c r="L957" s="1027"/>
      <c r="M957" s="884"/>
      <c r="N957" s="884"/>
      <c r="O957" s="885"/>
      <c r="P957" s="1027"/>
      <c r="Q957" s="884"/>
      <c r="R957" s="884"/>
      <c r="S957" s="885"/>
      <c r="T957" s="991"/>
      <c r="U957" s="884"/>
      <c r="V957" s="884"/>
      <c r="W957" s="885"/>
      <c r="X957" s="796"/>
      <c r="Y957" s="796"/>
      <c r="Z957" s="796"/>
      <c r="AA957" s="796"/>
      <c r="AB957" s="796"/>
      <c r="AC957" s="796"/>
      <c r="AD957" s="796"/>
      <c r="AG957" s="323" t="b">
        <f t="shared" si="140"/>
        <v>0</v>
      </c>
      <c r="AH957" s="1" t="str">
        <f t="shared" si="141"/>
        <v/>
      </c>
      <c r="AI957" s="323" t="b">
        <f t="shared" si="142"/>
        <v>0</v>
      </c>
      <c r="AJ957" s="1" t="str">
        <f t="shared" si="143"/>
        <v/>
      </c>
      <c r="AK957" s="323" t="b">
        <f t="shared" si="144"/>
        <v>0</v>
      </c>
      <c r="AL957" s="648">
        <f t="shared" si="145"/>
        <v>0</v>
      </c>
      <c r="AM957" s="293">
        <f t="shared" si="146"/>
        <v>0</v>
      </c>
      <c r="AN957" s="294" t="str">
        <f>IF(AM957=0,"",
IF(SUM($AM$47:AM957)=1,AO957,
IF($AM$1547&gt;SUM($AM$47:AM957),_xlfn.CONCAT(", ",AO957),
IF($AM$1547=SUM($AM$47:AM957),_xlfn.CONCAT(" y ",AO957)))))</f>
        <v/>
      </c>
      <c r="AO957" s="89" t="s">
        <v>7682</v>
      </c>
      <c r="AQ957" s="477">
        <f t="shared" si="147"/>
        <v>0</v>
      </c>
      <c r="AR957" s="321">
        <f t="shared" si="148"/>
        <v>0</v>
      </c>
      <c r="AS957" s="293">
        <f t="shared" si="149"/>
        <v>0</v>
      </c>
      <c r="AT957" s="294" t="str">
        <f>IF(AS957=0,"",
IF(SUM($AS$47:AS957)=1,AU957,
IF($AS$1547&gt;SUM($AS$47:AS957),_xlfn.CONCAT(", ",AU957),
IF($AS$1547=SUM($AS$47:AS957),_xlfn.CONCAT(" y ",AU957)))))</f>
        <v/>
      </c>
      <c r="AU957" s="89" t="s">
        <v>7682</v>
      </c>
    </row>
    <row r="958" spans="1:47" ht="15" customHeight="1">
      <c r="A958" s="64"/>
      <c r="B958" s="11"/>
      <c r="C958" s="1021" t="s">
        <v>7683</v>
      </c>
      <c r="D958" s="890"/>
      <c r="E958" s="997"/>
      <c r="F958" s="884"/>
      <c r="G958" s="884"/>
      <c r="H958" s="884"/>
      <c r="I958" s="884"/>
      <c r="J958" s="884"/>
      <c r="K958" s="885"/>
      <c r="L958" s="1027"/>
      <c r="M958" s="884"/>
      <c r="N958" s="884"/>
      <c r="O958" s="885"/>
      <c r="P958" s="1027"/>
      <c r="Q958" s="884"/>
      <c r="R958" s="884"/>
      <c r="S958" s="885"/>
      <c r="T958" s="991"/>
      <c r="U958" s="884"/>
      <c r="V958" s="884"/>
      <c r="W958" s="885"/>
      <c r="X958" s="796"/>
      <c r="Y958" s="796"/>
      <c r="Z958" s="796"/>
      <c r="AA958" s="796"/>
      <c r="AB958" s="796"/>
      <c r="AC958" s="796"/>
      <c r="AD958" s="796"/>
      <c r="AG958" s="323" t="b">
        <f t="shared" si="140"/>
        <v>0</v>
      </c>
      <c r="AH958" s="1" t="str">
        <f t="shared" si="141"/>
        <v/>
      </c>
      <c r="AI958" s="323" t="b">
        <f t="shared" si="142"/>
        <v>0</v>
      </c>
      <c r="AJ958" s="1" t="str">
        <f t="shared" si="143"/>
        <v/>
      </c>
      <c r="AK958" s="323" t="b">
        <f t="shared" si="144"/>
        <v>0</v>
      </c>
      <c r="AL958" s="648">
        <f t="shared" si="145"/>
        <v>0</v>
      </c>
      <c r="AM958" s="293">
        <f t="shared" si="146"/>
        <v>0</v>
      </c>
      <c r="AN958" s="294" t="str">
        <f>IF(AM958=0,"",
IF(SUM($AM$47:AM958)=1,AO958,
IF($AM$1547&gt;SUM($AM$47:AM958),_xlfn.CONCAT(", ",AO958),
IF($AM$1547=SUM($AM$47:AM958),_xlfn.CONCAT(" y ",AO958)))))</f>
        <v/>
      </c>
      <c r="AO958" s="89" t="s">
        <v>7684</v>
      </c>
      <c r="AQ958" s="477">
        <f t="shared" si="147"/>
        <v>0</v>
      </c>
      <c r="AR958" s="321">
        <f t="shared" si="148"/>
        <v>0</v>
      </c>
      <c r="AS958" s="293">
        <f t="shared" si="149"/>
        <v>0</v>
      </c>
      <c r="AT958" s="294" t="str">
        <f>IF(AS958=0,"",
IF(SUM($AS$47:AS958)=1,AU958,
IF($AS$1547&gt;SUM($AS$47:AS958),_xlfn.CONCAT(", ",AU958),
IF($AS$1547=SUM($AS$47:AS958),_xlfn.CONCAT(" y ",AU958)))))</f>
        <v/>
      </c>
      <c r="AU958" s="89" t="s">
        <v>7684</v>
      </c>
    </row>
    <row r="959" spans="1:47" ht="15" customHeight="1">
      <c r="A959" s="64"/>
      <c r="B959" s="11"/>
      <c r="C959" s="1021" t="s">
        <v>7685</v>
      </c>
      <c r="D959" s="890"/>
      <c r="E959" s="997"/>
      <c r="F959" s="884"/>
      <c r="G959" s="884"/>
      <c r="H959" s="884"/>
      <c r="I959" s="884"/>
      <c r="J959" s="884"/>
      <c r="K959" s="885"/>
      <c r="L959" s="1027"/>
      <c r="M959" s="884"/>
      <c r="N959" s="884"/>
      <c r="O959" s="885"/>
      <c r="P959" s="1027"/>
      <c r="Q959" s="884"/>
      <c r="R959" s="884"/>
      <c r="S959" s="885"/>
      <c r="T959" s="991"/>
      <c r="U959" s="884"/>
      <c r="V959" s="884"/>
      <c r="W959" s="885"/>
      <c r="X959" s="796"/>
      <c r="Y959" s="796"/>
      <c r="Z959" s="796"/>
      <c r="AA959" s="796"/>
      <c r="AB959" s="796"/>
      <c r="AC959" s="796"/>
      <c r="AD959" s="796"/>
      <c r="AG959" s="323" t="b">
        <f t="shared" si="140"/>
        <v>0</v>
      </c>
      <c r="AH959" s="1" t="str">
        <f t="shared" si="141"/>
        <v/>
      </c>
      <c r="AI959" s="323" t="b">
        <f t="shared" si="142"/>
        <v>0</v>
      </c>
      <c r="AJ959" s="1" t="str">
        <f t="shared" si="143"/>
        <v/>
      </c>
      <c r="AK959" s="323" t="b">
        <f t="shared" si="144"/>
        <v>0</v>
      </c>
      <c r="AL959" s="648">
        <f t="shared" si="145"/>
        <v>0</v>
      </c>
      <c r="AM959" s="293">
        <f t="shared" si="146"/>
        <v>0</v>
      </c>
      <c r="AN959" s="294" t="str">
        <f>IF(AM959=0,"",
IF(SUM($AM$47:AM959)=1,AO959,
IF($AM$1547&gt;SUM($AM$47:AM959),_xlfn.CONCAT(", ",AO959),
IF($AM$1547=SUM($AM$47:AM959),_xlfn.CONCAT(" y ",AO959)))))</f>
        <v/>
      </c>
      <c r="AO959" s="89" t="s">
        <v>7686</v>
      </c>
      <c r="AQ959" s="477">
        <f t="shared" si="147"/>
        <v>0</v>
      </c>
      <c r="AR959" s="321">
        <f t="shared" si="148"/>
        <v>0</v>
      </c>
      <c r="AS959" s="293">
        <f t="shared" si="149"/>
        <v>0</v>
      </c>
      <c r="AT959" s="294" t="str">
        <f>IF(AS959=0,"",
IF(SUM($AS$47:AS959)=1,AU959,
IF($AS$1547&gt;SUM($AS$47:AS959),_xlfn.CONCAT(", ",AU959),
IF($AS$1547=SUM($AS$47:AS959),_xlfn.CONCAT(" y ",AU959)))))</f>
        <v/>
      </c>
      <c r="AU959" s="89" t="s">
        <v>7686</v>
      </c>
    </row>
    <row r="960" spans="1:47" ht="15" customHeight="1">
      <c r="A960" s="64"/>
      <c r="B960" s="11"/>
      <c r="C960" s="1021" t="s">
        <v>7687</v>
      </c>
      <c r="D960" s="890"/>
      <c r="E960" s="997"/>
      <c r="F960" s="884"/>
      <c r="G960" s="884"/>
      <c r="H960" s="884"/>
      <c r="I960" s="884"/>
      <c r="J960" s="884"/>
      <c r="K960" s="885"/>
      <c r="L960" s="1027"/>
      <c r="M960" s="884"/>
      <c r="N960" s="884"/>
      <c r="O960" s="885"/>
      <c r="P960" s="1027"/>
      <c r="Q960" s="884"/>
      <c r="R960" s="884"/>
      <c r="S960" s="885"/>
      <c r="T960" s="991"/>
      <c r="U960" s="884"/>
      <c r="V960" s="884"/>
      <c r="W960" s="885"/>
      <c r="X960" s="796"/>
      <c r="Y960" s="796"/>
      <c r="Z960" s="796"/>
      <c r="AA960" s="796"/>
      <c r="AB960" s="796"/>
      <c r="AC960" s="796"/>
      <c r="AD960" s="796"/>
      <c r="AG960" s="323" t="b">
        <f t="shared" si="140"/>
        <v>0</v>
      </c>
      <c r="AH960" s="1" t="str">
        <f t="shared" si="141"/>
        <v/>
      </c>
      <c r="AI960" s="323" t="b">
        <f t="shared" si="142"/>
        <v>0</v>
      </c>
      <c r="AJ960" s="1" t="str">
        <f t="shared" si="143"/>
        <v/>
      </c>
      <c r="AK960" s="323" t="b">
        <f t="shared" si="144"/>
        <v>0</v>
      </c>
      <c r="AL960" s="648">
        <f t="shared" si="145"/>
        <v>0</v>
      </c>
      <c r="AM960" s="293">
        <f t="shared" si="146"/>
        <v>0</v>
      </c>
      <c r="AN960" s="294" t="str">
        <f>IF(AM960=0,"",
IF(SUM($AM$47:AM960)=1,AO960,
IF($AM$1547&gt;SUM($AM$47:AM960),_xlfn.CONCAT(", ",AO960),
IF($AM$1547=SUM($AM$47:AM960),_xlfn.CONCAT(" y ",AO960)))))</f>
        <v/>
      </c>
      <c r="AO960" s="89" t="s">
        <v>7688</v>
      </c>
      <c r="AQ960" s="477">
        <f t="shared" si="147"/>
        <v>0</v>
      </c>
      <c r="AR960" s="321">
        <f t="shared" si="148"/>
        <v>0</v>
      </c>
      <c r="AS960" s="293">
        <f t="shared" si="149"/>
        <v>0</v>
      </c>
      <c r="AT960" s="294" t="str">
        <f>IF(AS960=0,"",
IF(SUM($AS$47:AS960)=1,AU960,
IF($AS$1547&gt;SUM($AS$47:AS960),_xlfn.CONCAT(", ",AU960),
IF($AS$1547=SUM($AS$47:AS960),_xlfn.CONCAT(" y ",AU960)))))</f>
        <v/>
      </c>
      <c r="AU960" s="89" t="s">
        <v>7688</v>
      </c>
    </row>
    <row r="961" spans="1:47" ht="15" customHeight="1">
      <c r="A961" s="64"/>
      <c r="B961" s="11"/>
      <c r="C961" s="1021" t="s">
        <v>7689</v>
      </c>
      <c r="D961" s="890"/>
      <c r="E961" s="997"/>
      <c r="F961" s="884"/>
      <c r="G961" s="884"/>
      <c r="H961" s="884"/>
      <c r="I961" s="884"/>
      <c r="J961" s="884"/>
      <c r="K961" s="885"/>
      <c r="L961" s="1027"/>
      <c r="M961" s="884"/>
      <c r="N961" s="884"/>
      <c r="O961" s="885"/>
      <c r="P961" s="1027"/>
      <c r="Q961" s="884"/>
      <c r="R961" s="884"/>
      <c r="S961" s="885"/>
      <c r="T961" s="991"/>
      <c r="U961" s="884"/>
      <c r="V961" s="884"/>
      <c r="W961" s="885"/>
      <c r="X961" s="796"/>
      <c r="Y961" s="796"/>
      <c r="Z961" s="796"/>
      <c r="AA961" s="796"/>
      <c r="AB961" s="796"/>
      <c r="AC961" s="796"/>
      <c r="AD961" s="796"/>
      <c r="AG961" s="323" t="b">
        <f t="shared" si="140"/>
        <v>0</v>
      </c>
      <c r="AH961" s="1" t="str">
        <f t="shared" si="141"/>
        <v/>
      </c>
      <c r="AI961" s="323" t="b">
        <f t="shared" si="142"/>
        <v>0</v>
      </c>
      <c r="AJ961" s="1" t="str">
        <f t="shared" si="143"/>
        <v/>
      </c>
      <c r="AK961" s="323" t="b">
        <f t="shared" si="144"/>
        <v>0</v>
      </c>
      <c r="AL961" s="648">
        <f t="shared" si="145"/>
        <v>0</v>
      </c>
      <c r="AM961" s="293">
        <f t="shared" si="146"/>
        <v>0</v>
      </c>
      <c r="AN961" s="294" t="str">
        <f>IF(AM961=0,"",
IF(SUM($AM$47:AM961)=1,AO961,
IF($AM$1547&gt;SUM($AM$47:AM961),_xlfn.CONCAT(", ",AO961),
IF($AM$1547=SUM($AM$47:AM961),_xlfn.CONCAT(" y ",AO961)))))</f>
        <v/>
      </c>
      <c r="AO961" s="89" t="s">
        <v>7690</v>
      </c>
      <c r="AQ961" s="477">
        <f t="shared" si="147"/>
        <v>0</v>
      </c>
      <c r="AR961" s="321">
        <f t="shared" si="148"/>
        <v>0</v>
      </c>
      <c r="AS961" s="293">
        <f t="shared" si="149"/>
        <v>0</v>
      </c>
      <c r="AT961" s="294" t="str">
        <f>IF(AS961=0,"",
IF(SUM($AS$47:AS961)=1,AU961,
IF($AS$1547&gt;SUM($AS$47:AS961),_xlfn.CONCAT(", ",AU961),
IF($AS$1547=SUM($AS$47:AS961),_xlfn.CONCAT(" y ",AU961)))))</f>
        <v/>
      </c>
      <c r="AU961" s="89" t="s">
        <v>7690</v>
      </c>
    </row>
    <row r="962" spans="1:47" ht="15" customHeight="1">
      <c r="A962" s="64"/>
      <c r="B962" s="11"/>
      <c r="C962" s="1021" t="s">
        <v>7691</v>
      </c>
      <c r="D962" s="890"/>
      <c r="E962" s="997"/>
      <c r="F962" s="884"/>
      <c r="G962" s="884"/>
      <c r="H962" s="884"/>
      <c r="I962" s="884"/>
      <c r="J962" s="884"/>
      <c r="K962" s="885"/>
      <c r="L962" s="1027"/>
      <c r="M962" s="884"/>
      <c r="N962" s="884"/>
      <c r="O962" s="885"/>
      <c r="P962" s="1027"/>
      <c r="Q962" s="884"/>
      <c r="R962" s="884"/>
      <c r="S962" s="885"/>
      <c r="T962" s="991"/>
      <c r="U962" s="884"/>
      <c r="V962" s="884"/>
      <c r="W962" s="885"/>
      <c r="X962" s="796"/>
      <c r="Y962" s="796"/>
      <c r="Z962" s="796"/>
      <c r="AA962" s="796"/>
      <c r="AB962" s="796"/>
      <c r="AC962" s="796"/>
      <c r="AD962" s="796"/>
      <c r="AG962" s="323" t="b">
        <f t="shared" si="140"/>
        <v>0</v>
      </c>
      <c r="AH962" s="1" t="str">
        <f t="shared" si="141"/>
        <v/>
      </c>
      <c r="AI962" s="323" t="b">
        <f t="shared" si="142"/>
        <v>0</v>
      </c>
      <c r="AJ962" s="1" t="str">
        <f t="shared" si="143"/>
        <v/>
      </c>
      <c r="AK962" s="323" t="b">
        <f t="shared" si="144"/>
        <v>0</v>
      </c>
      <c r="AL962" s="648">
        <f t="shared" si="145"/>
        <v>0</v>
      </c>
      <c r="AM962" s="293">
        <f t="shared" si="146"/>
        <v>0</v>
      </c>
      <c r="AN962" s="294" t="str">
        <f>IF(AM962=0,"",
IF(SUM($AM$47:AM962)=1,AO962,
IF($AM$1547&gt;SUM($AM$47:AM962),_xlfn.CONCAT(", ",AO962),
IF($AM$1547=SUM($AM$47:AM962),_xlfn.CONCAT(" y ",AO962)))))</f>
        <v/>
      </c>
      <c r="AO962" s="89" t="s">
        <v>7692</v>
      </c>
      <c r="AQ962" s="477">
        <f t="shared" si="147"/>
        <v>0</v>
      </c>
      <c r="AR962" s="321">
        <f t="shared" si="148"/>
        <v>0</v>
      </c>
      <c r="AS962" s="293">
        <f t="shared" si="149"/>
        <v>0</v>
      </c>
      <c r="AT962" s="294" t="str">
        <f>IF(AS962=0,"",
IF(SUM($AS$47:AS962)=1,AU962,
IF($AS$1547&gt;SUM($AS$47:AS962),_xlfn.CONCAT(", ",AU962),
IF($AS$1547=SUM($AS$47:AS962),_xlfn.CONCAT(" y ",AU962)))))</f>
        <v/>
      </c>
      <c r="AU962" s="89" t="s">
        <v>7692</v>
      </c>
    </row>
    <row r="963" spans="1:47" ht="15" customHeight="1">
      <c r="A963" s="64"/>
      <c r="B963" s="11"/>
      <c r="C963" s="1021" t="s">
        <v>7693</v>
      </c>
      <c r="D963" s="890"/>
      <c r="E963" s="997"/>
      <c r="F963" s="884"/>
      <c r="G963" s="884"/>
      <c r="H963" s="884"/>
      <c r="I963" s="884"/>
      <c r="J963" s="884"/>
      <c r="K963" s="885"/>
      <c r="L963" s="1027"/>
      <c r="M963" s="884"/>
      <c r="N963" s="884"/>
      <c r="O963" s="885"/>
      <c r="P963" s="1027"/>
      <c r="Q963" s="884"/>
      <c r="R963" s="884"/>
      <c r="S963" s="885"/>
      <c r="T963" s="991"/>
      <c r="U963" s="884"/>
      <c r="V963" s="884"/>
      <c r="W963" s="885"/>
      <c r="X963" s="796"/>
      <c r="Y963" s="796"/>
      <c r="Z963" s="796"/>
      <c r="AA963" s="796"/>
      <c r="AB963" s="796"/>
      <c r="AC963" s="796"/>
      <c r="AD963" s="796"/>
      <c r="AG963" s="323" t="b">
        <f t="shared" si="140"/>
        <v>0</v>
      </c>
      <c r="AH963" s="1" t="str">
        <f t="shared" si="141"/>
        <v/>
      </c>
      <c r="AI963" s="323" t="b">
        <f t="shared" si="142"/>
        <v>0</v>
      </c>
      <c r="AJ963" s="1" t="str">
        <f t="shared" si="143"/>
        <v/>
      </c>
      <c r="AK963" s="323" t="b">
        <f t="shared" si="144"/>
        <v>0</v>
      </c>
      <c r="AL963" s="648">
        <f t="shared" si="145"/>
        <v>0</v>
      </c>
      <c r="AM963" s="293">
        <f t="shared" si="146"/>
        <v>0</v>
      </c>
      <c r="AN963" s="294" t="str">
        <f>IF(AM963=0,"",
IF(SUM($AM$47:AM963)=1,AO963,
IF($AM$1547&gt;SUM($AM$47:AM963),_xlfn.CONCAT(", ",AO963),
IF($AM$1547=SUM($AM$47:AM963),_xlfn.CONCAT(" y ",AO963)))))</f>
        <v/>
      </c>
      <c r="AO963" s="89" t="s">
        <v>7694</v>
      </c>
      <c r="AQ963" s="477">
        <f t="shared" si="147"/>
        <v>0</v>
      </c>
      <c r="AR963" s="321">
        <f t="shared" si="148"/>
        <v>0</v>
      </c>
      <c r="AS963" s="293">
        <f t="shared" si="149"/>
        <v>0</v>
      </c>
      <c r="AT963" s="294" t="str">
        <f>IF(AS963=0,"",
IF(SUM($AS$47:AS963)=1,AU963,
IF($AS$1547&gt;SUM($AS$47:AS963),_xlfn.CONCAT(", ",AU963),
IF($AS$1547=SUM($AS$47:AS963),_xlfn.CONCAT(" y ",AU963)))))</f>
        <v/>
      </c>
      <c r="AU963" s="89" t="s">
        <v>7694</v>
      </c>
    </row>
    <row r="964" spans="1:47" ht="15" customHeight="1">
      <c r="A964" s="64"/>
      <c r="B964" s="11"/>
      <c r="C964" s="1021" t="s">
        <v>7695</v>
      </c>
      <c r="D964" s="890"/>
      <c r="E964" s="997"/>
      <c r="F964" s="884"/>
      <c r="G964" s="884"/>
      <c r="H964" s="884"/>
      <c r="I964" s="884"/>
      <c r="J964" s="884"/>
      <c r="K964" s="885"/>
      <c r="L964" s="1027"/>
      <c r="M964" s="884"/>
      <c r="N964" s="884"/>
      <c r="O964" s="885"/>
      <c r="P964" s="1027"/>
      <c r="Q964" s="884"/>
      <c r="R964" s="884"/>
      <c r="S964" s="885"/>
      <c r="T964" s="991"/>
      <c r="U964" s="884"/>
      <c r="V964" s="884"/>
      <c r="W964" s="885"/>
      <c r="X964" s="796"/>
      <c r="Y964" s="796"/>
      <c r="Z964" s="796"/>
      <c r="AA964" s="796"/>
      <c r="AB964" s="796"/>
      <c r="AC964" s="796"/>
      <c r="AD964" s="796"/>
      <c r="AG964" s="323" t="b">
        <f t="shared" si="140"/>
        <v>0</v>
      </c>
      <c r="AH964" s="1" t="str">
        <f t="shared" si="141"/>
        <v/>
      </c>
      <c r="AI964" s="323" t="b">
        <f t="shared" si="142"/>
        <v>0</v>
      </c>
      <c r="AJ964" s="1" t="str">
        <f t="shared" si="143"/>
        <v/>
      </c>
      <c r="AK964" s="323" t="b">
        <f t="shared" si="144"/>
        <v>0</v>
      </c>
      <c r="AL964" s="648">
        <f t="shared" si="145"/>
        <v>0</v>
      </c>
      <c r="AM964" s="293">
        <f t="shared" si="146"/>
        <v>0</v>
      </c>
      <c r="AN964" s="294" t="str">
        <f>IF(AM964=0,"",
IF(SUM($AM$47:AM964)=1,AO964,
IF($AM$1547&gt;SUM($AM$47:AM964),_xlfn.CONCAT(", ",AO964),
IF($AM$1547=SUM($AM$47:AM964),_xlfn.CONCAT(" y ",AO964)))))</f>
        <v/>
      </c>
      <c r="AO964" s="89" t="s">
        <v>7696</v>
      </c>
      <c r="AQ964" s="477">
        <f t="shared" si="147"/>
        <v>0</v>
      </c>
      <c r="AR964" s="321">
        <f t="shared" si="148"/>
        <v>0</v>
      </c>
      <c r="AS964" s="293">
        <f t="shared" si="149"/>
        <v>0</v>
      </c>
      <c r="AT964" s="294" t="str">
        <f>IF(AS964=0,"",
IF(SUM($AS$47:AS964)=1,AU964,
IF($AS$1547&gt;SUM($AS$47:AS964),_xlfn.CONCAT(", ",AU964),
IF($AS$1547=SUM($AS$47:AS964),_xlfn.CONCAT(" y ",AU964)))))</f>
        <v/>
      </c>
      <c r="AU964" s="89" t="s">
        <v>7696</v>
      </c>
    </row>
    <row r="965" spans="1:47" ht="15" customHeight="1">
      <c r="A965" s="64"/>
      <c r="B965" s="11"/>
      <c r="C965" s="1021" t="s">
        <v>7697</v>
      </c>
      <c r="D965" s="890"/>
      <c r="E965" s="997"/>
      <c r="F965" s="884"/>
      <c r="G965" s="884"/>
      <c r="H965" s="884"/>
      <c r="I965" s="884"/>
      <c r="J965" s="884"/>
      <c r="K965" s="885"/>
      <c r="L965" s="1027"/>
      <c r="M965" s="884"/>
      <c r="N965" s="884"/>
      <c r="O965" s="885"/>
      <c r="P965" s="1027"/>
      <c r="Q965" s="884"/>
      <c r="R965" s="884"/>
      <c r="S965" s="885"/>
      <c r="T965" s="991"/>
      <c r="U965" s="884"/>
      <c r="V965" s="884"/>
      <c r="W965" s="885"/>
      <c r="X965" s="796"/>
      <c r="Y965" s="796"/>
      <c r="Z965" s="796"/>
      <c r="AA965" s="796"/>
      <c r="AB965" s="796"/>
      <c r="AC965" s="796"/>
      <c r="AD965" s="796"/>
      <c r="AG965" s="323" t="b">
        <f t="shared" si="140"/>
        <v>0</v>
      </c>
      <c r="AH965" s="1" t="str">
        <f t="shared" si="141"/>
        <v/>
      </c>
      <c r="AI965" s="323" t="b">
        <f t="shared" si="142"/>
        <v>0</v>
      </c>
      <c r="AJ965" s="1" t="str">
        <f t="shared" si="143"/>
        <v/>
      </c>
      <c r="AK965" s="323" t="b">
        <f t="shared" si="144"/>
        <v>0</v>
      </c>
      <c r="AL965" s="648">
        <f t="shared" si="145"/>
        <v>0</v>
      </c>
      <c r="AM965" s="293">
        <f t="shared" si="146"/>
        <v>0</v>
      </c>
      <c r="AN965" s="294" t="str">
        <f>IF(AM965=0,"",
IF(SUM($AM$47:AM965)=1,AO965,
IF($AM$1547&gt;SUM($AM$47:AM965),_xlfn.CONCAT(", ",AO965),
IF($AM$1547=SUM($AM$47:AM965),_xlfn.CONCAT(" y ",AO965)))))</f>
        <v/>
      </c>
      <c r="AO965" s="89" t="s">
        <v>7698</v>
      </c>
      <c r="AQ965" s="477">
        <f t="shared" si="147"/>
        <v>0</v>
      </c>
      <c r="AR965" s="321">
        <f t="shared" si="148"/>
        <v>0</v>
      </c>
      <c r="AS965" s="293">
        <f t="shared" si="149"/>
        <v>0</v>
      </c>
      <c r="AT965" s="294" t="str">
        <f>IF(AS965=0,"",
IF(SUM($AS$47:AS965)=1,AU965,
IF($AS$1547&gt;SUM($AS$47:AS965),_xlfn.CONCAT(", ",AU965),
IF($AS$1547=SUM($AS$47:AS965),_xlfn.CONCAT(" y ",AU965)))))</f>
        <v/>
      </c>
      <c r="AU965" s="89" t="s">
        <v>7698</v>
      </c>
    </row>
    <row r="966" spans="1:47" ht="15" customHeight="1">
      <c r="A966" s="64"/>
      <c r="B966" s="11"/>
      <c r="C966" s="1021" t="s">
        <v>7699</v>
      </c>
      <c r="D966" s="890"/>
      <c r="E966" s="997"/>
      <c r="F966" s="884"/>
      <c r="G966" s="884"/>
      <c r="H966" s="884"/>
      <c r="I966" s="884"/>
      <c r="J966" s="884"/>
      <c r="K966" s="885"/>
      <c r="L966" s="1027"/>
      <c r="M966" s="884"/>
      <c r="N966" s="884"/>
      <c r="O966" s="885"/>
      <c r="P966" s="1027"/>
      <c r="Q966" s="884"/>
      <c r="R966" s="884"/>
      <c r="S966" s="885"/>
      <c r="T966" s="991"/>
      <c r="U966" s="884"/>
      <c r="V966" s="884"/>
      <c r="W966" s="885"/>
      <c r="X966" s="796"/>
      <c r="Y966" s="796"/>
      <c r="Z966" s="796"/>
      <c r="AA966" s="796"/>
      <c r="AB966" s="796"/>
      <c r="AC966" s="796"/>
      <c r="AD966" s="796"/>
      <c r="AG966" s="323" t="b">
        <f t="shared" si="140"/>
        <v>0</v>
      </c>
      <c r="AH966" s="1" t="str">
        <f t="shared" si="141"/>
        <v/>
      </c>
      <c r="AI966" s="323" t="b">
        <f t="shared" si="142"/>
        <v>0</v>
      </c>
      <c r="AJ966" s="1" t="str">
        <f t="shared" si="143"/>
        <v/>
      </c>
      <c r="AK966" s="323" t="b">
        <f t="shared" si="144"/>
        <v>0</v>
      </c>
      <c r="AL966" s="648">
        <f t="shared" si="145"/>
        <v>0</v>
      </c>
      <c r="AM966" s="293">
        <f t="shared" si="146"/>
        <v>0</v>
      </c>
      <c r="AN966" s="294" t="str">
        <f>IF(AM966=0,"",
IF(SUM($AM$47:AM966)=1,AO966,
IF($AM$1547&gt;SUM($AM$47:AM966),_xlfn.CONCAT(", ",AO966),
IF($AM$1547=SUM($AM$47:AM966),_xlfn.CONCAT(" y ",AO966)))))</f>
        <v/>
      </c>
      <c r="AO966" s="89" t="s">
        <v>7700</v>
      </c>
      <c r="AQ966" s="477">
        <f t="shared" si="147"/>
        <v>0</v>
      </c>
      <c r="AR966" s="321">
        <f t="shared" si="148"/>
        <v>0</v>
      </c>
      <c r="AS966" s="293">
        <f t="shared" si="149"/>
        <v>0</v>
      </c>
      <c r="AT966" s="294" t="str">
        <f>IF(AS966=0,"",
IF(SUM($AS$47:AS966)=1,AU966,
IF($AS$1547&gt;SUM($AS$47:AS966),_xlfn.CONCAT(", ",AU966),
IF($AS$1547=SUM($AS$47:AS966),_xlfn.CONCAT(" y ",AU966)))))</f>
        <v/>
      </c>
      <c r="AU966" s="89" t="s">
        <v>7700</v>
      </c>
    </row>
    <row r="967" spans="1:47" ht="15" customHeight="1">
      <c r="A967" s="64"/>
      <c r="B967" s="11"/>
      <c r="C967" s="1021" t="s">
        <v>7701</v>
      </c>
      <c r="D967" s="890"/>
      <c r="E967" s="997"/>
      <c r="F967" s="884"/>
      <c r="G967" s="884"/>
      <c r="H967" s="884"/>
      <c r="I967" s="884"/>
      <c r="J967" s="884"/>
      <c r="K967" s="885"/>
      <c r="L967" s="1027"/>
      <c r="M967" s="884"/>
      <c r="N967" s="884"/>
      <c r="O967" s="885"/>
      <c r="P967" s="1027"/>
      <c r="Q967" s="884"/>
      <c r="R967" s="884"/>
      <c r="S967" s="885"/>
      <c r="T967" s="991"/>
      <c r="U967" s="884"/>
      <c r="V967" s="884"/>
      <c r="W967" s="885"/>
      <c r="X967" s="796"/>
      <c r="Y967" s="796"/>
      <c r="Z967" s="796"/>
      <c r="AA967" s="796"/>
      <c r="AB967" s="796"/>
      <c r="AC967" s="796"/>
      <c r="AD967" s="796"/>
      <c r="AG967" s="323" t="b">
        <f t="shared" si="140"/>
        <v>0</v>
      </c>
      <c r="AH967" s="1" t="str">
        <f t="shared" si="141"/>
        <v/>
      </c>
      <c r="AI967" s="323" t="b">
        <f t="shared" si="142"/>
        <v>0</v>
      </c>
      <c r="AJ967" s="1" t="str">
        <f t="shared" si="143"/>
        <v/>
      </c>
      <c r="AK967" s="323" t="b">
        <f t="shared" si="144"/>
        <v>0</v>
      </c>
      <c r="AL967" s="648">
        <f t="shared" si="145"/>
        <v>0</v>
      </c>
      <c r="AM967" s="293">
        <f t="shared" si="146"/>
        <v>0</v>
      </c>
      <c r="AN967" s="294" t="str">
        <f>IF(AM967=0,"",
IF(SUM($AM$47:AM967)=1,AO967,
IF($AM$1547&gt;SUM($AM$47:AM967),_xlfn.CONCAT(", ",AO967),
IF($AM$1547=SUM($AM$47:AM967),_xlfn.CONCAT(" y ",AO967)))))</f>
        <v/>
      </c>
      <c r="AO967" s="89" t="s">
        <v>7702</v>
      </c>
      <c r="AQ967" s="477">
        <f t="shared" si="147"/>
        <v>0</v>
      </c>
      <c r="AR967" s="321">
        <f t="shared" si="148"/>
        <v>0</v>
      </c>
      <c r="AS967" s="293">
        <f t="shared" si="149"/>
        <v>0</v>
      </c>
      <c r="AT967" s="294" t="str">
        <f>IF(AS967=0,"",
IF(SUM($AS$47:AS967)=1,AU967,
IF($AS$1547&gt;SUM($AS$47:AS967),_xlfn.CONCAT(", ",AU967),
IF($AS$1547=SUM($AS$47:AS967),_xlfn.CONCAT(" y ",AU967)))))</f>
        <v/>
      </c>
      <c r="AU967" s="89" t="s">
        <v>7702</v>
      </c>
    </row>
    <row r="968" spans="1:47" ht="15" customHeight="1">
      <c r="A968" s="64"/>
      <c r="B968" s="11"/>
      <c r="C968" s="1021" t="s">
        <v>7703</v>
      </c>
      <c r="D968" s="890"/>
      <c r="E968" s="997"/>
      <c r="F968" s="884"/>
      <c r="G968" s="884"/>
      <c r="H968" s="884"/>
      <c r="I968" s="884"/>
      <c r="J968" s="884"/>
      <c r="K968" s="885"/>
      <c r="L968" s="1027"/>
      <c r="M968" s="884"/>
      <c r="N968" s="884"/>
      <c r="O968" s="885"/>
      <c r="P968" s="1027"/>
      <c r="Q968" s="884"/>
      <c r="R968" s="884"/>
      <c r="S968" s="885"/>
      <c r="T968" s="991"/>
      <c r="U968" s="884"/>
      <c r="V968" s="884"/>
      <c r="W968" s="885"/>
      <c r="X968" s="796"/>
      <c r="Y968" s="796"/>
      <c r="Z968" s="796"/>
      <c r="AA968" s="796"/>
      <c r="AB968" s="796"/>
      <c r="AC968" s="796"/>
      <c r="AD968" s="796"/>
      <c r="AG968" s="323" t="b">
        <f t="shared" si="140"/>
        <v>0</v>
      </c>
      <c r="AH968" s="1" t="str">
        <f t="shared" si="141"/>
        <v/>
      </c>
      <c r="AI968" s="323" t="b">
        <f t="shared" si="142"/>
        <v>0</v>
      </c>
      <c r="AJ968" s="1" t="str">
        <f t="shared" si="143"/>
        <v/>
      </c>
      <c r="AK968" s="323" t="b">
        <f t="shared" si="144"/>
        <v>0</v>
      </c>
      <c r="AL968" s="648">
        <f t="shared" si="145"/>
        <v>0</v>
      </c>
      <c r="AM968" s="293">
        <f t="shared" si="146"/>
        <v>0</v>
      </c>
      <c r="AN968" s="294" t="str">
        <f>IF(AM968=0,"",
IF(SUM($AM$47:AM968)=1,AO968,
IF($AM$1547&gt;SUM($AM$47:AM968),_xlfn.CONCAT(", ",AO968),
IF($AM$1547=SUM($AM$47:AM968),_xlfn.CONCAT(" y ",AO968)))))</f>
        <v/>
      </c>
      <c r="AO968" s="89" t="s">
        <v>7704</v>
      </c>
      <c r="AQ968" s="477">
        <f t="shared" si="147"/>
        <v>0</v>
      </c>
      <c r="AR968" s="321">
        <f t="shared" si="148"/>
        <v>0</v>
      </c>
      <c r="AS968" s="293">
        <f t="shared" si="149"/>
        <v>0</v>
      </c>
      <c r="AT968" s="294" t="str">
        <f>IF(AS968=0,"",
IF(SUM($AS$47:AS968)=1,AU968,
IF($AS$1547&gt;SUM($AS$47:AS968),_xlfn.CONCAT(", ",AU968),
IF($AS$1547=SUM($AS$47:AS968),_xlfn.CONCAT(" y ",AU968)))))</f>
        <v/>
      </c>
      <c r="AU968" s="89" t="s">
        <v>7704</v>
      </c>
    </row>
    <row r="969" spans="1:47" ht="15" customHeight="1">
      <c r="A969" s="64"/>
      <c r="B969" s="11"/>
      <c r="C969" s="1021" t="s">
        <v>7705</v>
      </c>
      <c r="D969" s="890"/>
      <c r="E969" s="997"/>
      <c r="F969" s="884"/>
      <c r="G969" s="884"/>
      <c r="H969" s="884"/>
      <c r="I969" s="884"/>
      <c r="J969" s="884"/>
      <c r="K969" s="885"/>
      <c r="L969" s="1027"/>
      <c r="M969" s="884"/>
      <c r="N969" s="884"/>
      <c r="O969" s="885"/>
      <c r="P969" s="1027"/>
      <c r="Q969" s="884"/>
      <c r="R969" s="884"/>
      <c r="S969" s="885"/>
      <c r="T969" s="991"/>
      <c r="U969" s="884"/>
      <c r="V969" s="884"/>
      <c r="W969" s="885"/>
      <c r="X969" s="796"/>
      <c r="Y969" s="796"/>
      <c r="Z969" s="796"/>
      <c r="AA969" s="796"/>
      <c r="AB969" s="796"/>
      <c r="AC969" s="796"/>
      <c r="AD969" s="796"/>
      <c r="AG969" s="323" t="b">
        <f t="shared" si="140"/>
        <v>0</v>
      </c>
      <c r="AH969" s="1" t="str">
        <f t="shared" si="141"/>
        <v/>
      </c>
      <c r="AI969" s="323" t="b">
        <f t="shared" si="142"/>
        <v>0</v>
      </c>
      <c r="AJ969" s="1" t="str">
        <f t="shared" si="143"/>
        <v/>
      </c>
      <c r="AK969" s="323" t="b">
        <f t="shared" si="144"/>
        <v>0</v>
      </c>
      <c r="AL969" s="648">
        <f t="shared" si="145"/>
        <v>0</v>
      </c>
      <c r="AM969" s="293">
        <f t="shared" si="146"/>
        <v>0</v>
      </c>
      <c r="AN969" s="294" t="str">
        <f>IF(AM969=0,"",
IF(SUM($AM$47:AM969)=1,AO969,
IF($AM$1547&gt;SUM($AM$47:AM969),_xlfn.CONCAT(", ",AO969),
IF($AM$1547=SUM($AM$47:AM969),_xlfn.CONCAT(" y ",AO969)))))</f>
        <v/>
      </c>
      <c r="AO969" s="89" t="s">
        <v>7706</v>
      </c>
      <c r="AQ969" s="477">
        <f t="shared" si="147"/>
        <v>0</v>
      </c>
      <c r="AR969" s="321">
        <f t="shared" si="148"/>
        <v>0</v>
      </c>
      <c r="AS969" s="293">
        <f t="shared" si="149"/>
        <v>0</v>
      </c>
      <c r="AT969" s="294" t="str">
        <f>IF(AS969=0,"",
IF(SUM($AS$47:AS969)=1,AU969,
IF($AS$1547&gt;SUM($AS$47:AS969),_xlfn.CONCAT(", ",AU969),
IF($AS$1547=SUM($AS$47:AS969),_xlfn.CONCAT(" y ",AU969)))))</f>
        <v/>
      </c>
      <c r="AU969" s="89" t="s">
        <v>7706</v>
      </c>
    </row>
    <row r="970" spans="1:47" ht="15" customHeight="1">
      <c r="A970" s="64"/>
      <c r="B970" s="11"/>
      <c r="C970" s="1021" t="s">
        <v>7707</v>
      </c>
      <c r="D970" s="890"/>
      <c r="E970" s="997"/>
      <c r="F970" s="884"/>
      <c r="G970" s="884"/>
      <c r="H970" s="884"/>
      <c r="I970" s="884"/>
      <c r="J970" s="884"/>
      <c r="K970" s="885"/>
      <c r="L970" s="1027"/>
      <c r="M970" s="884"/>
      <c r="N970" s="884"/>
      <c r="O970" s="885"/>
      <c r="P970" s="1027"/>
      <c r="Q970" s="884"/>
      <c r="R970" s="884"/>
      <c r="S970" s="885"/>
      <c r="T970" s="991"/>
      <c r="U970" s="884"/>
      <c r="V970" s="884"/>
      <c r="W970" s="885"/>
      <c r="X970" s="796"/>
      <c r="Y970" s="796"/>
      <c r="Z970" s="796"/>
      <c r="AA970" s="796"/>
      <c r="AB970" s="796"/>
      <c r="AC970" s="796"/>
      <c r="AD970" s="796"/>
      <c r="AG970" s="323" t="b">
        <f t="shared" si="140"/>
        <v>0</v>
      </c>
      <c r="AH970" s="1" t="str">
        <f t="shared" si="141"/>
        <v/>
      </c>
      <c r="AI970" s="323" t="b">
        <f t="shared" si="142"/>
        <v>0</v>
      </c>
      <c r="AJ970" s="1" t="str">
        <f t="shared" si="143"/>
        <v/>
      </c>
      <c r="AK970" s="323" t="b">
        <f t="shared" si="144"/>
        <v>0</v>
      </c>
      <c r="AL970" s="648">
        <f t="shared" si="145"/>
        <v>0</v>
      </c>
      <c r="AM970" s="293">
        <f t="shared" si="146"/>
        <v>0</v>
      </c>
      <c r="AN970" s="294" t="str">
        <f>IF(AM970=0,"",
IF(SUM($AM$47:AM970)=1,AO970,
IF($AM$1547&gt;SUM($AM$47:AM970),_xlfn.CONCAT(", ",AO970),
IF($AM$1547=SUM($AM$47:AM970),_xlfn.CONCAT(" y ",AO970)))))</f>
        <v/>
      </c>
      <c r="AO970" s="89" t="s">
        <v>7708</v>
      </c>
      <c r="AQ970" s="477">
        <f t="shared" si="147"/>
        <v>0</v>
      </c>
      <c r="AR970" s="321">
        <f t="shared" si="148"/>
        <v>0</v>
      </c>
      <c r="AS970" s="293">
        <f t="shared" si="149"/>
        <v>0</v>
      </c>
      <c r="AT970" s="294" t="str">
        <f>IF(AS970=0,"",
IF(SUM($AS$47:AS970)=1,AU970,
IF($AS$1547&gt;SUM($AS$47:AS970),_xlfn.CONCAT(", ",AU970),
IF($AS$1547=SUM($AS$47:AS970),_xlfn.CONCAT(" y ",AU970)))))</f>
        <v/>
      </c>
      <c r="AU970" s="89" t="s">
        <v>7708</v>
      </c>
    </row>
    <row r="971" spans="1:47" ht="15" customHeight="1">
      <c r="A971" s="64"/>
      <c r="B971" s="11"/>
      <c r="C971" s="1021" t="s">
        <v>7709</v>
      </c>
      <c r="D971" s="890"/>
      <c r="E971" s="997"/>
      <c r="F971" s="884"/>
      <c r="G971" s="884"/>
      <c r="H971" s="884"/>
      <c r="I971" s="884"/>
      <c r="J971" s="884"/>
      <c r="K971" s="885"/>
      <c r="L971" s="1027"/>
      <c r="M971" s="884"/>
      <c r="N971" s="884"/>
      <c r="O971" s="885"/>
      <c r="P971" s="1027"/>
      <c r="Q971" s="884"/>
      <c r="R971" s="884"/>
      <c r="S971" s="885"/>
      <c r="T971" s="991"/>
      <c r="U971" s="884"/>
      <c r="V971" s="884"/>
      <c r="W971" s="885"/>
      <c r="X971" s="796"/>
      <c r="Y971" s="796"/>
      <c r="Z971" s="796"/>
      <c r="AA971" s="796"/>
      <c r="AB971" s="796"/>
      <c r="AC971" s="796"/>
      <c r="AD971" s="796"/>
      <c r="AG971" s="323" t="b">
        <f t="shared" si="140"/>
        <v>0</v>
      </c>
      <c r="AH971" s="1" t="str">
        <f t="shared" si="141"/>
        <v/>
      </c>
      <c r="AI971" s="323" t="b">
        <f t="shared" si="142"/>
        <v>0</v>
      </c>
      <c r="AJ971" s="1" t="str">
        <f t="shared" si="143"/>
        <v/>
      </c>
      <c r="AK971" s="323" t="b">
        <f t="shared" si="144"/>
        <v>0</v>
      </c>
      <c r="AL971" s="648">
        <f t="shared" si="145"/>
        <v>0</v>
      </c>
      <c r="AM971" s="293">
        <f t="shared" si="146"/>
        <v>0</v>
      </c>
      <c r="AN971" s="294" t="str">
        <f>IF(AM971=0,"",
IF(SUM($AM$47:AM971)=1,AO971,
IF($AM$1547&gt;SUM($AM$47:AM971),_xlfn.CONCAT(", ",AO971),
IF($AM$1547=SUM($AM$47:AM971),_xlfn.CONCAT(" y ",AO971)))))</f>
        <v/>
      </c>
      <c r="AO971" s="89" t="s">
        <v>7710</v>
      </c>
      <c r="AQ971" s="477">
        <f t="shared" si="147"/>
        <v>0</v>
      </c>
      <c r="AR971" s="321">
        <f t="shared" si="148"/>
        <v>0</v>
      </c>
      <c r="AS971" s="293">
        <f t="shared" si="149"/>
        <v>0</v>
      </c>
      <c r="AT971" s="294" t="str">
        <f>IF(AS971=0,"",
IF(SUM($AS$47:AS971)=1,AU971,
IF($AS$1547&gt;SUM($AS$47:AS971),_xlfn.CONCAT(", ",AU971),
IF($AS$1547=SUM($AS$47:AS971),_xlfn.CONCAT(" y ",AU971)))))</f>
        <v/>
      </c>
      <c r="AU971" s="89" t="s">
        <v>7710</v>
      </c>
    </row>
    <row r="972" spans="1:47" ht="15" customHeight="1">
      <c r="A972" s="64"/>
      <c r="B972" s="11"/>
      <c r="C972" s="1021" t="s">
        <v>7711</v>
      </c>
      <c r="D972" s="890"/>
      <c r="E972" s="997"/>
      <c r="F972" s="884"/>
      <c r="G972" s="884"/>
      <c r="H972" s="884"/>
      <c r="I972" s="884"/>
      <c r="J972" s="884"/>
      <c r="K972" s="885"/>
      <c r="L972" s="1027"/>
      <c r="M972" s="884"/>
      <c r="N972" s="884"/>
      <c r="O972" s="885"/>
      <c r="P972" s="1027"/>
      <c r="Q972" s="884"/>
      <c r="R972" s="884"/>
      <c r="S972" s="885"/>
      <c r="T972" s="991"/>
      <c r="U972" s="884"/>
      <c r="V972" s="884"/>
      <c r="W972" s="885"/>
      <c r="X972" s="796"/>
      <c r="Y972" s="796"/>
      <c r="Z972" s="796"/>
      <c r="AA972" s="796"/>
      <c r="AB972" s="796"/>
      <c r="AC972" s="796"/>
      <c r="AD972" s="796"/>
      <c r="AG972" s="323" t="b">
        <f t="shared" si="140"/>
        <v>0</v>
      </c>
      <c r="AH972" s="1" t="str">
        <f t="shared" si="141"/>
        <v/>
      </c>
      <c r="AI972" s="323" t="b">
        <f t="shared" si="142"/>
        <v>0</v>
      </c>
      <c r="AJ972" s="1" t="str">
        <f t="shared" si="143"/>
        <v/>
      </c>
      <c r="AK972" s="323" t="b">
        <f t="shared" si="144"/>
        <v>0</v>
      </c>
      <c r="AL972" s="648">
        <f t="shared" si="145"/>
        <v>0</v>
      </c>
      <c r="AM972" s="293">
        <f t="shared" si="146"/>
        <v>0</v>
      </c>
      <c r="AN972" s="294" t="str">
        <f>IF(AM972=0,"",
IF(SUM($AM$47:AM972)=1,AO972,
IF($AM$1547&gt;SUM($AM$47:AM972),_xlfn.CONCAT(", ",AO972),
IF($AM$1547=SUM($AM$47:AM972),_xlfn.CONCAT(" y ",AO972)))))</f>
        <v/>
      </c>
      <c r="AO972" s="89" t="s">
        <v>7712</v>
      </c>
      <c r="AQ972" s="477">
        <f t="shared" si="147"/>
        <v>0</v>
      </c>
      <c r="AR972" s="321">
        <f t="shared" si="148"/>
        <v>0</v>
      </c>
      <c r="AS972" s="293">
        <f t="shared" si="149"/>
        <v>0</v>
      </c>
      <c r="AT972" s="294" t="str">
        <f>IF(AS972=0,"",
IF(SUM($AS$47:AS972)=1,AU972,
IF($AS$1547&gt;SUM($AS$47:AS972),_xlfn.CONCAT(", ",AU972),
IF($AS$1547=SUM($AS$47:AS972),_xlfn.CONCAT(" y ",AU972)))))</f>
        <v/>
      </c>
      <c r="AU972" s="89" t="s">
        <v>7712</v>
      </c>
    </row>
    <row r="973" spans="1:47" ht="15" customHeight="1">
      <c r="A973" s="64"/>
      <c r="B973" s="11"/>
      <c r="C973" s="1021" t="s">
        <v>7713</v>
      </c>
      <c r="D973" s="890"/>
      <c r="E973" s="997"/>
      <c r="F973" s="884"/>
      <c r="G973" s="884"/>
      <c r="H973" s="884"/>
      <c r="I973" s="884"/>
      <c r="J973" s="884"/>
      <c r="K973" s="885"/>
      <c r="L973" s="1027"/>
      <c r="M973" s="884"/>
      <c r="N973" s="884"/>
      <c r="O973" s="885"/>
      <c r="P973" s="1027"/>
      <c r="Q973" s="884"/>
      <c r="R973" s="884"/>
      <c r="S973" s="885"/>
      <c r="T973" s="991"/>
      <c r="U973" s="884"/>
      <c r="V973" s="884"/>
      <c r="W973" s="885"/>
      <c r="X973" s="796"/>
      <c r="Y973" s="796"/>
      <c r="Z973" s="796"/>
      <c r="AA973" s="796"/>
      <c r="AB973" s="796"/>
      <c r="AC973" s="796"/>
      <c r="AD973" s="796"/>
      <c r="AG973" s="323" t="b">
        <f t="shared" si="140"/>
        <v>0</v>
      </c>
      <c r="AH973" s="1" t="str">
        <f t="shared" si="141"/>
        <v/>
      </c>
      <c r="AI973" s="323" t="b">
        <f t="shared" si="142"/>
        <v>0</v>
      </c>
      <c r="AJ973" s="1" t="str">
        <f t="shared" si="143"/>
        <v/>
      </c>
      <c r="AK973" s="323" t="b">
        <f t="shared" si="144"/>
        <v>0</v>
      </c>
      <c r="AL973" s="648">
        <f t="shared" si="145"/>
        <v>0</v>
      </c>
      <c r="AM973" s="293">
        <f t="shared" si="146"/>
        <v>0</v>
      </c>
      <c r="AN973" s="294" t="str">
        <f>IF(AM973=0,"",
IF(SUM($AM$47:AM973)=1,AO973,
IF($AM$1547&gt;SUM($AM$47:AM973),_xlfn.CONCAT(", ",AO973),
IF($AM$1547=SUM($AM$47:AM973),_xlfn.CONCAT(" y ",AO973)))))</f>
        <v/>
      </c>
      <c r="AO973" s="89" t="s">
        <v>7714</v>
      </c>
      <c r="AQ973" s="477">
        <f t="shared" si="147"/>
        <v>0</v>
      </c>
      <c r="AR973" s="321">
        <f t="shared" si="148"/>
        <v>0</v>
      </c>
      <c r="AS973" s="293">
        <f t="shared" si="149"/>
        <v>0</v>
      </c>
      <c r="AT973" s="294" t="str">
        <f>IF(AS973=0,"",
IF(SUM($AS$47:AS973)=1,AU973,
IF($AS$1547&gt;SUM($AS$47:AS973),_xlfn.CONCAT(", ",AU973),
IF($AS$1547=SUM($AS$47:AS973),_xlfn.CONCAT(" y ",AU973)))))</f>
        <v/>
      </c>
      <c r="AU973" s="89" t="s">
        <v>7714</v>
      </c>
    </row>
    <row r="974" spans="1:47" ht="15" customHeight="1">
      <c r="A974" s="64"/>
      <c r="B974" s="11"/>
      <c r="C974" s="1021" t="s">
        <v>7715</v>
      </c>
      <c r="D974" s="890"/>
      <c r="E974" s="997"/>
      <c r="F974" s="884"/>
      <c r="G974" s="884"/>
      <c r="H974" s="884"/>
      <c r="I974" s="884"/>
      <c r="J974" s="884"/>
      <c r="K974" s="885"/>
      <c r="L974" s="1027"/>
      <c r="M974" s="884"/>
      <c r="N974" s="884"/>
      <c r="O974" s="885"/>
      <c r="P974" s="1027"/>
      <c r="Q974" s="884"/>
      <c r="R974" s="884"/>
      <c r="S974" s="885"/>
      <c r="T974" s="991"/>
      <c r="U974" s="884"/>
      <c r="V974" s="884"/>
      <c r="W974" s="885"/>
      <c r="X974" s="796"/>
      <c r="Y974" s="796"/>
      <c r="Z974" s="796"/>
      <c r="AA974" s="796"/>
      <c r="AB974" s="796"/>
      <c r="AC974" s="796"/>
      <c r="AD974" s="796"/>
      <c r="AG974" s="323" t="b">
        <f t="shared" si="140"/>
        <v>0</v>
      </c>
      <c r="AH974" s="1" t="str">
        <f t="shared" si="141"/>
        <v/>
      </c>
      <c r="AI974" s="323" t="b">
        <f t="shared" si="142"/>
        <v>0</v>
      </c>
      <c r="AJ974" s="1" t="str">
        <f t="shared" si="143"/>
        <v/>
      </c>
      <c r="AK974" s="323" t="b">
        <f t="shared" si="144"/>
        <v>0</v>
      </c>
      <c r="AL974" s="648">
        <f t="shared" si="145"/>
        <v>0</v>
      </c>
      <c r="AM974" s="293">
        <f t="shared" si="146"/>
        <v>0</v>
      </c>
      <c r="AN974" s="294" t="str">
        <f>IF(AM974=0,"",
IF(SUM($AM$47:AM974)=1,AO974,
IF($AM$1547&gt;SUM($AM$47:AM974),_xlfn.CONCAT(", ",AO974),
IF($AM$1547=SUM($AM$47:AM974),_xlfn.CONCAT(" y ",AO974)))))</f>
        <v/>
      </c>
      <c r="AO974" s="89" t="s">
        <v>7716</v>
      </c>
      <c r="AQ974" s="477">
        <f t="shared" si="147"/>
        <v>0</v>
      </c>
      <c r="AR974" s="321">
        <f t="shared" si="148"/>
        <v>0</v>
      </c>
      <c r="AS974" s="293">
        <f t="shared" si="149"/>
        <v>0</v>
      </c>
      <c r="AT974" s="294" t="str">
        <f>IF(AS974=0,"",
IF(SUM($AS$47:AS974)=1,AU974,
IF($AS$1547&gt;SUM($AS$47:AS974),_xlfn.CONCAT(", ",AU974),
IF($AS$1547=SUM($AS$47:AS974),_xlfn.CONCAT(" y ",AU974)))))</f>
        <v/>
      </c>
      <c r="AU974" s="89" t="s">
        <v>7716</v>
      </c>
    </row>
    <row r="975" spans="1:47" ht="15" customHeight="1">
      <c r="A975" s="64"/>
      <c r="B975" s="11"/>
      <c r="C975" s="1021" t="s">
        <v>7717</v>
      </c>
      <c r="D975" s="890"/>
      <c r="E975" s="997"/>
      <c r="F975" s="884"/>
      <c r="G975" s="884"/>
      <c r="H975" s="884"/>
      <c r="I975" s="884"/>
      <c r="J975" s="884"/>
      <c r="K975" s="885"/>
      <c r="L975" s="1027"/>
      <c r="M975" s="884"/>
      <c r="N975" s="884"/>
      <c r="O975" s="885"/>
      <c r="P975" s="1027"/>
      <c r="Q975" s="884"/>
      <c r="R975" s="884"/>
      <c r="S975" s="885"/>
      <c r="T975" s="991"/>
      <c r="U975" s="884"/>
      <c r="V975" s="884"/>
      <c r="W975" s="885"/>
      <c r="X975" s="796"/>
      <c r="Y975" s="796"/>
      <c r="Z975" s="796"/>
      <c r="AA975" s="796"/>
      <c r="AB975" s="796"/>
      <c r="AC975" s="796"/>
      <c r="AD975" s="796"/>
      <c r="AG975" s="323" t="b">
        <f t="shared" si="140"/>
        <v>0</v>
      </c>
      <c r="AH975" s="1" t="str">
        <f t="shared" si="141"/>
        <v/>
      </c>
      <c r="AI975" s="323" t="b">
        <f t="shared" si="142"/>
        <v>0</v>
      </c>
      <c r="AJ975" s="1" t="str">
        <f t="shared" si="143"/>
        <v/>
      </c>
      <c r="AK975" s="323" t="b">
        <f t="shared" si="144"/>
        <v>0</v>
      </c>
      <c r="AL975" s="648">
        <f t="shared" si="145"/>
        <v>0</v>
      </c>
      <c r="AM975" s="293">
        <f t="shared" si="146"/>
        <v>0</v>
      </c>
      <c r="AN975" s="294" t="str">
        <f>IF(AM975=0,"",
IF(SUM($AM$47:AM975)=1,AO975,
IF($AM$1547&gt;SUM($AM$47:AM975),_xlfn.CONCAT(", ",AO975),
IF($AM$1547=SUM($AM$47:AM975),_xlfn.CONCAT(" y ",AO975)))))</f>
        <v/>
      </c>
      <c r="AO975" s="89" t="s">
        <v>7718</v>
      </c>
      <c r="AQ975" s="477">
        <f t="shared" si="147"/>
        <v>0</v>
      </c>
      <c r="AR975" s="321">
        <f t="shared" si="148"/>
        <v>0</v>
      </c>
      <c r="AS975" s="293">
        <f t="shared" si="149"/>
        <v>0</v>
      </c>
      <c r="AT975" s="294" t="str">
        <f>IF(AS975=0,"",
IF(SUM($AS$47:AS975)=1,AU975,
IF($AS$1547&gt;SUM($AS$47:AS975),_xlfn.CONCAT(", ",AU975),
IF($AS$1547=SUM($AS$47:AS975),_xlfn.CONCAT(" y ",AU975)))))</f>
        <v/>
      </c>
      <c r="AU975" s="89" t="s">
        <v>7718</v>
      </c>
    </row>
    <row r="976" spans="1:47" ht="15" customHeight="1">
      <c r="A976" s="64"/>
      <c r="B976" s="11"/>
      <c r="C976" s="1021" t="s">
        <v>7719</v>
      </c>
      <c r="D976" s="890"/>
      <c r="E976" s="997"/>
      <c r="F976" s="884"/>
      <c r="G976" s="884"/>
      <c r="H976" s="884"/>
      <c r="I976" s="884"/>
      <c r="J976" s="884"/>
      <c r="K976" s="885"/>
      <c r="L976" s="1027"/>
      <c r="M976" s="884"/>
      <c r="N976" s="884"/>
      <c r="O976" s="885"/>
      <c r="P976" s="1027"/>
      <c r="Q976" s="884"/>
      <c r="R976" s="884"/>
      <c r="S976" s="885"/>
      <c r="T976" s="991"/>
      <c r="U976" s="884"/>
      <c r="V976" s="884"/>
      <c r="W976" s="885"/>
      <c r="X976" s="796"/>
      <c r="Y976" s="796"/>
      <c r="Z976" s="796"/>
      <c r="AA976" s="796"/>
      <c r="AB976" s="796"/>
      <c r="AC976" s="796"/>
      <c r="AD976" s="796"/>
      <c r="AG976" s="323" t="b">
        <f t="shared" si="140"/>
        <v>0</v>
      </c>
      <c r="AH976" s="1" t="str">
        <f t="shared" si="141"/>
        <v/>
      </c>
      <c r="AI976" s="323" t="b">
        <f t="shared" si="142"/>
        <v>0</v>
      </c>
      <c r="AJ976" s="1" t="str">
        <f t="shared" si="143"/>
        <v/>
      </c>
      <c r="AK976" s="323" t="b">
        <f t="shared" si="144"/>
        <v>0</v>
      </c>
      <c r="AL976" s="648">
        <f t="shared" si="145"/>
        <v>0</v>
      </c>
      <c r="AM976" s="293">
        <f t="shared" si="146"/>
        <v>0</v>
      </c>
      <c r="AN976" s="294" t="str">
        <f>IF(AM976=0,"",
IF(SUM($AM$47:AM976)=1,AO976,
IF($AM$1547&gt;SUM($AM$47:AM976),_xlfn.CONCAT(", ",AO976),
IF($AM$1547=SUM($AM$47:AM976),_xlfn.CONCAT(" y ",AO976)))))</f>
        <v/>
      </c>
      <c r="AO976" s="89" t="s">
        <v>7720</v>
      </c>
      <c r="AQ976" s="477">
        <f t="shared" si="147"/>
        <v>0</v>
      </c>
      <c r="AR976" s="321">
        <f t="shared" si="148"/>
        <v>0</v>
      </c>
      <c r="AS976" s="293">
        <f t="shared" si="149"/>
        <v>0</v>
      </c>
      <c r="AT976" s="294" t="str">
        <f>IF(AS976=0,"",
IF(SUM($AS$47:AS976)=1,AU976,
IF($AS$1547&gt;SUM($AS$47:AS976),_xlfn.CONCAT(", ",AU976),
IF($AS$1547=SUM($AS$47:AS976),_xlfn.CONCAT(" y ",AU976)))))</f>
        <v/>
      </c>
      <c r="AU976" s="89" t="s">
        <v>7720</v>
      </c>
    </row>
    <row r="977" spans="1:47" ht="15" customHeight="1">
      <c r="A977" s="64"/>
      <c r="B977" s="11"/>
      <c r="C977" s="1021" t="s">
        <v>7721</v>
      </c>
      <c r="D977" s="890"/>
      <c r="E977" s="997"/>
      <c r="F977" s="884"/>
      <c r="G977" s="884"/>
      <c r="H977" s="884"/>
      <c r="I977" s="884"/>
      <c r="J977" s="884"/>
      <c r="K977" s="885"/>
      <c r="L977" s="1027"/>
      <c r="M977" s="884"/>
      <c r="N977" s="884"/>
      <c r="O977" s="885"/>
      <c r="P977" s="1027"/>
      <c r="Q977" s="884"/>
      <c r="R977" s="884"/>
      <c r="S977" s="885"/>
      <c r="T977" s="991"/>
      <c r="U977" s="884"/>
      <c r="V977" s="884"/>
      <c r="W977" s="885"/>
      <c r="X977" s="796"/>
      <c r="Y977" s="796"/>
      <c r="Z977" s="796"/>
      <c r="AA977" s="796"/>
      <c r="AB977" s="796"/>
      <c r="AC977" s="796"/>
      <c r="AD977" s="796"/>
      <c r="AG977" s="323" t="b">
        <f t="shared" si="140"/>
        <v>0</v>
      </c>
      <c r="AH977" s="1" t="str">
        <f t="shared" si="141"/>
        <v/>
      </c>
      <c r="AI977" s="323" t="b">
        <f t="shared" si="142"/>
        <v>0</v>
      </c>
      <c r="AJ977" s="1" t="str">
        <f t="shared" si="143"/>
        <v/>
      </c>
      <c r="AK977" s="323" t="b">
        <f t="shared" si="144"/>
        <v>0</v>
      </c>
      <c r="AL977" s="648">
        <f t="shared" si="145"/>
        <v>0</v>
      </c>
      <c r="AM977" s="293">
        <f t="shared" si="146"/>
        <v>0</v>
      </c>
      <c r="AN977" s="294" t="str">
        <f>IF(AM977=0,"",
IF(SUM($AM$47:AM977)=1,AO977,
IF($AM$1547&gt;SUM($AM$47:AM977),_xlfn.CONCAT(", ",AO977),
IF($AM$1547=SUM($AM$47:AM977),_xlfn.CONCAT(" y ",AO977)))))</f>
        <v/>
      </c>
      <c r="AO977" s="89" t="s">
        <v>7722</v>
      </c>
      <c r="AQ977" s="477">
        <f t="shared" si="147"/>
        <v>0</v>
      </c>
      <c r="AR977" s="321">
        <f t="shared" si="148"/>
        <v>0</v>
      </c>
      <c r="AS977" s="293">
        <f t="shared" si="149"/>
        <v>0</v>
      </c>
      <c r="AT977" s="294" t="str">
        <f>IF(AS977=0,"",
IF(SUM($AS$47:AS977)=1,AU977,
IF($AS$1547&gt;SUM($AS$47:AS977),_xlfn.CONCAT(", ",AU977),
IF($AS$1547=SUM($AS$47:AS977),_xlfn.CONCAT(" y ",AU977)))))</f>
        <v/>
      </c>
      <c r="AU977" s="89" t="s">
        <v>7722</v>
      </c>
    </row>
    <row r="978" spans="1:47" ht="15" customHeight="1">
      <c r="A978" s="64"/>
      <c r="B978" s="11"/>
      <c r="C978" s="1021" t="s">
        <v>7723</v>
      </c>
      <c r="D978" s="890"/>
      <c r="E978" s="997"/>
      <c r="F978" s="884"/>
      <c r="G978" s="884"/>
      <c r="H978" s="884"/>
      <c r="I978" s="884"/>
      <c r="J978" s="884"/>
      <c r="K978" s="885"/>
      <c r="L978" s="1027"/>
      <c r="M978" s="884"/>
      <c r="N978" s="884"/>
      <c r="O978" s="885"/>
      <c r="P978" s="1027"/>
      <c r="Q978" s="884"/>
      <c r="R978" s="884"/>
      <c r="S978" s="885"/>
      <c r="T978" s="991"/>
      <c r="U978" s="884"/>
      <c r="V978" s="884"/>
      <c r="W978" s="885"/>
      <c r="X978" s="796"/>
      <c r="Y978" s="796"/>
      <c r="Z978" s="796"/>
      <c r="AA978" s="796"/>
      <c r="AB978" s="796"/>
      <c r="AC978" s="796"/>
      <c r="AD978" s="796"/>
      <c r="AG978" s="323" t="b">
        <f t="shared" si="140"/>
        <v>0</v>
      </c>
      <c r="AH978" s="1" t="str">
        <f t="shared" si="141"/>
        <v/>
      </c>
      <c r="AI978" s="323" t="b">
        <f t="shared" si="142"/>
        <v>0</v>
      </c>
      <c r="AJ978" s="1" t="str">
        <f t="shared" si="143"/>
        <v/>
      </c>
      <c r="AK978" s="323" t="b">
        <f t="shared" si="144"/>
        <v>0</v>
      </c>
      <c r="AL978" s="648">
        <f t="shared" si="145"/>
        <v>0</v>
      </c>
      <c r="AM978" s="293">
        <f t="shared" si="146"/>
        <v>0</v>
      </c>
      <c r="AN978" s="294" t="str">
        <f>IF(AM978=0,"",
IF(SUM($AM$47:AM978)=1,AO978,
IF($AM$1547&gt;SUM($AM$47:AM978),_xlfn.CONCAT(", ",AO978),
IF($AM$1547=SUM($AM$47:AM978),_xlfn.CONCAT(" y ",AO978)))))</f>
        <v/>
      </c>
      <c r="AO978" s="89" t="s">
        <v>7724</v>
      </c>
      <c r="AQ978" s="477">
        <f t="shared" si="147"/>
        <v>0</v>
      </c>
      <c r="AR978" s="321">
        <f t="shared" si="148"/>
        <v>0</v>
      </c>
      <c r="AS978" s="293">
        <f t="shared" si="149"/>
        <v>0</v>
      </c>
      <c r="AT978" s="294" t="str">
        <f>IF(AS978=0,"",
IF(SUM($AS$47:AS978)=1,AU978,
IF($AS$1547&gt;SUM($AS$47:AS978),_xlfn.CONCAT(", ",AU978),
IF($AS$1547=SUM($AS$47:AS978),_xlfn.CONCAT(" y ",AU978)))))</f>
        <v/>
      </c>
      <c r="AU978" s="89" t="s">
        <v>7724</v>
      </c>
    </row>
    <row r="979" spans="1:47" ht="15" customHeight="1">
      <c r="A979" s="64"/>
      <c r="B979" s="11"/>
      <c r="C979" s="1021" t="s">
        <v>7725</v>
      </c>
      <c r="D979" s="890"/>
      <c r="E979" s="997"/>
      <c r="F979" s="884"/>
      <c r="G979" s="884"/>
      <c r="H979" s="884"/>
      <c r="I979" s="884"/>
      <c r="J979" s="884"/>
      <c r="K979" s="885"/>
      <c r="L979" s="1027"/>
      <c r="M979" s="884"/>
      <c r="N979" s="884"/>
      <c r="O979" s="885"/>
      <c r="P979" s="1027"/>
      <c r="Q979" s="884"/>
      <c r="R979" s="884"/>
      <c r="S979" s="885"/>
      <c r="T979" s="991"/>
      <c r="U979" s="884"/>
      <c r="V979" s="884"/>
      <c r="W979" s="885"/>
      <c r="X979" s="796"/>
      <c r="Y979" s="796"/>
      <c r="Z979" s="796"/>
      <c r="AA979" s="796"/>
      <c r="AB979" s="796"/>
      <c r="AC979" s="796"/>
      <c r="AD979" s="796"/>
      <c r="AG979" s="323" t="b">
        <f t="shared" si="140"/>
        <v>0</v>
      </c>
      <c r="AH979" s="1" t="str">
        <f t="shared" si="141"/>
        <v/>
      </c>
      <c r="AI979" s="323" t="b">
        <f t="shared" si="142"/>
        <v>0</v>
      </c>
      <c r="AJ979" s="1" t="str">
        <f t="shared" si="143"/>
        <v/>
      </c>
      <c r="AK979" s="323" t="b">
        <f t="shared" si="144"/>
        <v>0</v>
      </c>
      <c r="AL979" s="648">
        <f t="shared" si="145"/>
        <v>0</v>
      </c>
      <c r="AM979" s="293">
        <f t="shared" si="146"/>
        <v>0</v>
      </c>
      <c r="AN979" s="294" t="str">
        <f>IF(AM979=0,"",
IF(SUM($AM$47:AM979)=1,AO979,
IF($AM$1547&gt;SUM($AM$47:AM979),_xlfn.CONCAT(", ",AO979),
IF($AM$1547=SUM($AM$47:AM979),_xlfn.CONCAT(" y ",AO979)))))</f>
        <v/>
      </c>
      <c r="AO979" s="89" t="s">
        <v>7726</v>
      </c>
      <c r="AQ979" s="477">
        <f t="shared" si="147"/>
        <v>0</v>
      </c>
      <c r="AR979" s="321">
        <f t="shared" si="148"/>
        <v>0</v>
      </c>
      <c r="AS979" s="293">
        <f t="shared" si="149"/>
        <v>0</v>
      </c>
      <c r="AT979" s="294" t="str">
        <f>IF(AS979=0,"",
IF(SUM($AS$47:AS979)=1,AU979,
IF($AS$1547&gt;SUM($AS$47:AS979),_xlfn.CONCAT(", ",AU979),
IF($AS$1547=SUM($AS$47:AS979),_xlfn.CONCAT(" y ",AU979)))))</f>
        <v/>
      </c>
      <c r="AU979" s="89" t="s">
        <v>7726</v>
      </c>
    </row>
    <row r="980" spans="1:47" ht="15" customHeight="1">
      <c r="A980" s="64"/>
      <c r="B980" s="11"/>
      <c r="C980" s="1021" t="s">
        <v>7727</v>
      </c>
      <c r="D980" s="890"/>
      <c r="E980" s="997"/>
      <c r="F980" s="884"/>
      <c r="G980" s="884"/>
      <c r="H980" s="884"/>
      <c r="I980" s="884"/>
      <c r="J980" s="884"/>
      <c r="K980" s="885"/>
      <c r="L980" s="1027"/>
      <c r="M980" s="884"/>
      <c r="N980" s="884"/>
      <c r="O980" s="885"/>
      <c r="P980" s="1027"/>
      <c r="Q980" s="884"/>
      <c r="R980" s="884"/>
      <c r="S980" s="885"/>
      <c r="T980" s="991"/>
      <c r="U980" s="884"/>
      <c r="V980" s="884"/>
      <c r="W980" s="885"/>
      <c r="X980" s="796"/>
      <c r="Y980" s="796"/>
      <c r="Z980" s="796"/>
      <c r="AA980" s="796"/>
      <c r="AB980" s="796"/>
      <c r="AC980" s="796"/>
      <c r="AD980" s="796"/>
      <c r="AG980" s="323" t="b">
        <f t="shared" si="140"/>
        <v>0</v>
      </c>
      <c r="AH980" s="1" t="str">
        <f t="shared" si="141"/>
        <v/>
      </c>
      <c r="AI980" s="323" t="b">
        <f t="shared" si="142"/>
        <v>0</v>
      </c>
      <c r="AJ980" s="1" t="str">
        <f t="shared" si="143"/>
        <v/>
      </c>
      <c r="AK980" s="323" t="b">
        <f t="shared" si="144"/>
        <v>0</v>
      </c>
      <c r="AL980" s="648">
        <f t="shared" si="145"/>
        <v>0</v>
      </c>
      <c r="AM980" s="293">
        <f t="shared" si="146"/>
        <v>0</v>
      </c>
      <c r="AN980" s="294" t="str">
        <f>IF(AM980=0,"",
IF(SUM($AM$47:AM980)=1,AO980,
IF($AM$1547&gt;SUM($AM$47:AM980),_xlfn.CONCAT(", ",AO980),
IF($AM$1547=SUM($AM$47:AM980),_xlfn.CONCAT(" y ",AO980)))))</f>
        <v/>
      </c>
      <c r="AO980" s="89" t="s">
        <v>7728</v>
      </c>
      <c r="AQ980" s="477">
        <f t="shared" si="147"/>
        <v>0</v>
      </c>
      <c r="AR980" s="321">
        <f t="shared" si="148"/>
        <v>0</v>
      </c>
      <c r="AS980" s="293">
        <f t="shared" si="149"/>
        <v>0</v>
      </c>
      <c r="AT980" s="294" t="str">
        <f>IF(AS980=0,"",
IF(SUM($AS$47:AS980)=1,AU980,
IF($AS$1547&gt;SUM($AS$47:AS980),_xlfn.CONCAT(", ",AU980),
IF($AS$1547=SUM($AS$47:AS980),_xlfn.CONCAT(" y ",AU980)))))</f>
        <v/>
      </c>
      <c r="AU980" s="89" t="s">
        <v>7728</v>
      </c>
    </row>
    <row r="981" spans="1:47" ht="15" customHeight="1">
      <c r="A981" s="64"/>
      <c r="B981" s="11"/>
      <c r="C981" s="1021" t="s">
        <v>7729</v>
      </c>
      <c r="D981" s="890"/>
      <c r="E981" s="997"/>
      <c r="F981" s="884"/>
      <c r="G981" s="884"/>
      <c r="H981" s="884"/>
      <c r="I981" s="884"/>
      <c r="J981" s="884"/>
      <c r="K981" s="885"/>
      <c r="L981" s="1027"/>
      <c r="M981" s="884"/>
      <c r="N981" s="884"/>
      <c r="O981" s="885"/>
      <c r="P981" s="1027"/>
      <c r="Q981" s="884"/>
      <c r="R981" s="884"/>
      <c r="S981" s="885"/>
      <c r="T981" s="991"/>
      <c r="U981" s="884"/>
      <c r="V981" s="884"/>
      <c r="W981" s="885"/>
      <c r="X981" s="796"/>
      <c r="Y981" s="796"/>
      <c r="Z981" s="796"/>
      <c r="AA981" s="796"/>
      <c r="AB981" s="796"/>
      <c r="AC981" s="796"/>
      <c r="AD981" s="796"/>
      <c r="AG981" s="323" t="b">
        <f t="shared" si="140"/>
        <v>0</v>
      </c>
      <c r="AH981" s="1" t="str">
        <f t="shared" si="141"/>
        <v/>
      </c>
      <c r="AI981" s="323" t="b">
        <f t="shared" si="142"/>
        <v>0</v>
      </c>
      <c r="AJ981" s="1" t="str">
        <f t="shared" si="143"/>
        <v/>
      </c>
      <c r="AK981" s="323" t="b">
        <f t="shared" si="144"/>
        <v>0</v>
      </c>
      <c r="AL981" s="648">
        <f t="shared" si="145"/>
        <v>0</v>
      </c>
      <c r="AM981" s="293">
        <f t="shared" si="146"/>
        <v>0</v>
      </c>
      <c r="AN981" s="294" t="str">
        <f>IF(AM981=0,"",
IF(SUM($AM$47:AM981)=1,AO981,
IF($AM$1547&gt;SUM($AM$47:AM981),_xlfn.CONCAT(", ",AO981),
IF($AM$1547=SUM($AM$47:AM981),_xlfn.CONCAT(" y ",AO981)))))</f>
        <v/>
      </c>
      <c r="AO981" s="89" t="s">
        <v>7730</v>
      </c>
      <c r="AQ981" s="477">
        <f t="shared" si="147"/>
        <v>0</v>
      </c>
      <c r="AR981" s="321">
        <f t="shared" si="148"/>
        <v>0</v>
      </c>
      <c r="AS981" s="293">
        <f t="shared" si="149"/>
        <v>0</v>
      </c>
      <c r="AT981" s="294" t="str">
        <f>IF(AS981=0,"",
IF(SUM($AS$47:AS981)=1,AU981,
IF($AS$1547&gt;SUM($AS$47:AS981),_xlfn.CONCAT(", ",AU981),
IF($AS$1547=SUM($AS$47:AS981),_xlfn.CONCAT(" y ",AU981)))))</f>
        <v/>
      </c>
      <c r="AU981" s="89" t="s">
        <v>7730</v>
      </c>
    </row>
    <row r="982" spans="1:47" ht="15" customHeight="1">
      <c r="A982" s="64"/>
      <c r="B982" s="11"/>
      <c r="C982" s="1021" t="s">
        <v>7731</v>
      </c>
      <c r="D982" s="890"/>
      <c r="E982" s="997"/>
      <c r="F982" s="884"/>
      <c r="G982" s="884"/>
      <c r="H982" s="884"/>
      <c r="I982" s="884"/>
      <c r="J982" s="884"/>
      <c r="K982" s="885"/>
      <c r="L982" s="1027"/>
      <c r="M982" s="884"/>
      <c r="N982" s="884"/>
      <c r="O982" s="885"/>
      <c r="P982" s="1027"/>
      <c r="Q982" s="884"/>
      <c r="R982" s="884"/>
      <c r="S982" s="885"/>
      <c r="T982" s="991"/>
      <c r="U982" s="884"/>
      <c r="V982" s="884"/>
      <c r="W982" s="885"/>
      <c r="X982" s="796"/>
      <c r="Y982" s="796"/>
      <c r="Z982" s="796"/>
      <c r="AA982" s="796"/>
      <c r="AB982" s="796"/>
      <c r="AC982" s="796"/>
      <c r="AD982" s="796"/>
      <c r="AG982" s="323" t="b">
        <f t="shared" si="140"/>
        <v>0</v>
      </c>
      <c r="AH982" s="1" t="str">
        <f t="shared" si="141"/>
        <v/>
      </c>
      <c r="AI982" s="323" t="b">
        <f t="shared" si="142"/>
        <v>0</v>
      </c>
      <c r="AJ982" s="1" t="str">
        <f t="shared" si="143"/>
        <v/>
      </c>
      <c r="AK982" s="323" t="b">
        <f t="shared" si="144"/>
        <v>0</v>
      </c>
      <c r="AL982" s="648">
        <f t="shared" si="145"/>
        <v>0</v>
      </c>
      <c r="AM982" s="293">
        <f t="shared" si="146"/>
        <v>0</v>
      </c>
      <c r="AN982" s="294" t="str">
        <f>IF(AM982=0,"",
IF(SUM($AM$47:AM982)=1,AO982,
IF($AM$1547&gt;SUM($AM$47:AM982),_xlfn.CONCAT(", ",AO982),
IF($AM$1547=SUM($AM$47:AM982),_xlfn.CONCAT(" y ",AO982)))))</f>
        <v/>
      </c>
      <c r="AO982" s="89" t="s">
        <v>7732</v>
      </c>
      <c r="AQ982" s="477">
        <f t="shared" si="147"/>
        <v>0</v>
      </c>
      <c r="AR982" s="321">
        <f t="shared" si="148"/>
        <v>0</v>
      </c>
      <c r="AS982" s="293">
        <f t="shared" si="149"/>
        <v>0</v>
      </c>
      <c r="AT982" s="294" t="str">
        <f>IF(AS982=0,"",
IF(SUM($AS$47:AS982)=1,AU982,
IF($AS$1547&gt;SUM($AS$47:AS982),_xlfn.CONCAT(", ",AU982),
IF($AS$1547=SUM($AS$47:AS982),_xlfn.CONCAT(" y ",AU982)))))</f>
        <v/>
      </c>
      <c r="AU982" s="89" t="s">
        <v>7732</v>
      </c>
    </row>
    <row r="983" spans="1:47" ht="15" customHeight="1">
      <c r="A983" s="64"/>
      <c r="B983" s="11"/>
      <c r="C983" s="1021" t="s">
        <v>7733</v>
      </c>
      <c r="D983" s="890"/>
      <c r="E983" s="997"/>
      <c r="F983" s="884"/>
      <c r="G983" s="884"/>
      <c r="H983" s="884"/>
      <c r="I983" s="884"/>
      <c r="J983" s="884"/>
      <c r="K983" s="885"/>
      <c r="L983" s="1027"/>
      <c r="M983" s="884"/>
      <c r="N983" s="884"/>
      <c r="O983" s="885"/>
      <c r="P983" s="1027"/>
      <c r="Q983" s="884"/>
      <c r="R983" s="884"/>
      <c r="S983" s="885"/>
      <c r="T983" s="991"/>
      <c r="U983" s="884"/>
      <c r="V983" s="884"/>
      <c r="W983" s="885"/>
      <c r="X983" s="796"/>
      <c r="Y983" s="796"/>
      <c r="Z983" s="796"/>
      <c r="AA983" s="796"/>
      <c r="AB983" s="796"/>
      <c r="AC983" s="796"/>
      <c r="AD983" s="796"/>
      <c r="AG983" s="323" t="b">
        <f t="shared" si="140"/>
        <v>0</v>
      </c>
      <c r="AH983" s="1" t="str">
        <f t="shared" si="141"/>
        <v/>
      </c>
      <c r="AI983" s="323" t="b">
        <f t="shared" si="142"/>
        <v>0</v>
      </c>
      <c r="AJ983" s="1" t="str">
        <f t="shared" si="143"/>
        <v/>
      </c>
      <c r="AK983" s="323" t="b">
        <f t="shared" si="144"/>
        <v>0</v>
      </c>
      <c r="AL983" s="648">
        <f t="shared" si="145"/>
        <v>0</v>
      </c>
      <c r="AM983" s="293">
        <f t="shared" si="146"/>
        <v>0</v>
      </c>
      <c r="AN983" s="294" t="str">
        <f>IF(AM983=0,"",
IF(SUM($AM$47:AM983)=1,AO983,
IF($AM$1547&gt;SUM($AM$47:AM983),_xlfn.CONCAT(", ",AO983),
IF($AM$1547=SUM($AM$47:AM983),_xlfn.CONCAT(" y ",AO983)))))</f>
        <v/>
      </c>
      <c r="AO983" s="89" t="s">
        <v>7734</v>
      </c>
      <c r="AQ983" s="477">
        <f t="shared" si="147"/>
        <v>0</v>
      </c>
      <c r="AR983" s="321">
        <f t="shared" si="148"/>
        <v>0</v>
      </c>
      <c r="AS983" s="293">
        <f t="shared" si="149"/>
        <v>0</v>
      </c>
      <c r="AT983" s="294" t="str">
        <f>IF(AS983=0,"",
IF(SUM($AS$47:AS983)=1,AU983,
IF($AS$1547&gt;SUM($AS$47:AS983),_xlfn.CONCAT(", ",AU983),
IF($AS$1547=SUM($AS$47:AS983),_xlfn.CONCAT(" y ",AU983)))))</f>
        <v/>
      </c>
      <c r="AU983" s="89" t="s">
        <v>7734</v>
      </c>
    </row>
    <row r="984" spans="1:47" ht="15" customHeight="1">
      <c r="A984" s="64"/>
      <c r="B984" s="11"/>
      <c r="C984" s="1021" t="s">
        <v>7735</v>
      </c>
      <c r="D984" s="890"/>
      <c r="E984" s="997"/>
      <c r="F984" s="884"/>
      <c r="G984" s="884"/>
      <c r="H984" s="884"/>
      <c r="I984" s="884"/>
      <c r="J984" s="884"/>
      <c r="K984" s="885"/>
      <c r="L984" s="1027"/>
      <c r="M984" s="884"/>
      <c r="N984" s="884"/>
      <c r="O984" s="885"/>
      <c r="P984" s="1027"/>
      <c r="Q984" s="884"/>
      <c r="R984" s="884"/>
      <c r="S984" s="885"/>
      <c r="T984" s="991"/>
      <c r="U984" s="884"/>
      <c r="V984" s="884"/>
      <c r="W984" s="885"/>
      <c r="X984" s="796"/>
      <c r="Y984" s="796"/>
      <c r="Z984" s="796"/>
      <c r="AA984" s="796"/>
      <c r="AB984" s="796"/>
      <c r="AC984" s="796"/>
      <c r="AD984" s="796"/>
      <c r="AG984" s="323" t="b">
        <f t="shared" si="140"/>
        <v>0</v>
      </c>
      <c r="AH984" s="1" t="str">
        <f t="shared" si="141"/>
        <v/>
      </c>
      <c r="AI984" s="323" t="b">
        <f t="shared" si="142"/>
        <v>0</v>
      </c>
      <c r="AJ984" s="1" t="str">
        <f t="shared" si="143"/>
        <v/>
      </c>
      <c r="AK984" s="323" t="b">
        <f t="shared" si="144"/>
        <v>0</v>
      </c>
      <c r="AL984" s="648">
        <f t="shared" si="145"/>
        <v>0</v>
      </c>
      <c r="AM984" s="293">
        <f t="shared" si="146"/>
        <v>0</v>
      </c>
      <c r="AN984" s="294" t="str">
        <f>IF(AM984=0,"",
IF(SUM($AM$47:AM984)=1,AO984,
IF($AM$1547&gt;SUM($AM$47:AM984),_xlfn.CONCAT(", ",AO984),
IF($AM$1547=SUM($AM$47:AM984),_xlfn.CONCAT(" y ",AO984)))))</f>
        <v/>
      </c>
      <c r="AO984" s="89" t="s">
        <v>7736</v>
      </c>
      <c r="AQ984" s="477">
        <f t="shared" si="147"/>
        <v>0</v>
      </c>
      <c r="AR984" s="321">
        <f t="shared" si="148"/>
        <v>0</v>
      </c>
      <c r="AS984" s="293">
        <f t="shared" si="149"/>
        <v>0</v>
      </c>
      <c r="AT984" s="294" t="str">
        <f>IF(AS984=0,"",
IF(SUM($AS$47:AS984)=1,AU984,
IF($AS$1547&gt;SUM($AS$47:AS984),_xlfn.CONCAT(", ",AU984),
IF($AS$1547=SUM($AS$47:AS984),_xlfn.CONCAT(" y ",AU984)))))</f>
        <v/>
      </c>
      <c r="AU984" s="89" t="s">
        <v>7736</v>
      </c>
    </row>
    <row r="985" spans="1:47" ht="15" customHeight="1">
      <c r="A985" s="64"/>
      <c r="B985" s="11"/>
      <c r="C985" s="1021" t="s">
        <v>7737</v>
      </c>
      <c r="D985" s="890"/>
      <c r="E985" s="997"/>
      <c r="F985" s="884"/>
      <c r="G985" s="884"/>
      <c r="H985" s="884"/>
      <c r="I985" s="884"/>
      <c r="J985" s="884"/>
      <c r="K985" s="885"/>
      <c r="L985" s="1027"/>
      <c r="M985" s="884"/>
      <c r="N985" s="884"/>
      <c r="O985" s="885"/>
      <c r="P985" s="1027"/>
      <c r="Q985" s="884"/>
      <c r="R985" s="884"/>
      <c r="S985" s="885"/>
      <c r="T985" s="991"/>
      <c r="U985" s="884"/>
      <c r="V985" s="884"/>
      <c r="W985" s="885"/>
      <c r="X985" s="796"/>
      <c r="Y985" s="796"/>
      <c r="Z985" s="796"/>
      <c r="AA985" s="796"/>
      <c r="AB985" s="796"/>
      <c r="AC985" s="796"/>
      <c r="AD985" s="796"/>
      <c r="AG985" s="323" t="b">
        <f t="shared" si="140"/>
        <v>0</v>
      </c>
      <c r="AH985" s="1" t="str">
        <f t="shared" si="141"/>
        <v/>
      </c>
      <c r="AI985" s="323" t="b">
        <f t="shared" si="142"/>
        <v>0</v>
      </c>
      <c r="AJ985" s="1" t="str">
        <f t="shared" si="143"/>
        <v/>
      </c>
      <c r="AK985" s="323" t="b">
        <f t="shared" si="144"/>
        <v>0</v>
      </c>
      <c r="AL985" s="648">
        <f t="shared" si="145"/>
        <v>0</v>
      </c>
      <c r="AM985" s="293">
        <f t="shared" si="146"/>
        <v>0</v>
      </c>
      <c r="AN985" s="294" t="str">
        <f>IF(AM985=0,"",
IF(SUM($AM$47:AM985)=1,AO985,
IF($AM$1547&gt;SUM($AM$47:AM985),_xlfn.CONCAT(", ",AO985),
IF($AM$1547=SUM($AM$47:AM985),_xlfn.CONCAT(" y ",AO985)))))</f>
        <v/>
      </c>
      <c r="AO985" s="89" t="s">
        <v>7738</v>
      </c>
      <c r="AQ985" s="477">
        <f t="shared" si="147"/>
        <v>0</v>
      </c>
      <c r="AR985" s="321">
        <f t="shared" si="148"/>
        <v>0</v>
      </c>
      <c r="AS985" s="293">
        <f t="shared" si="149"/>
        <v>0</v>
      </c>
      <c r="AT985" s="294" t="str">
        <f>IF(AS985=0,"",
IF(SUM($AS$47:AS985)=1,AU985,
IF($AS$1547&gt;SUM($AS$47:AS985),_xlfn.CONCAT(", ",AU985),
IF($AS$1547=SUM($AS$47:AS985),_xlfn.CONCAT(" y ",AU985)))))</f>
        <v/>
      </c>
      <c r="AU985" s="89" t="s">
        <v>7738</v>
      </c>
    </row>
    <row r="986" spans="1:47" ht="15" customHeight="1">
      <c r="A986" s="64"/>
      <c r="B986" s="11"/>
      <c r="C986" s="1021" t="s">
        <v>7739</v>
      </c>
      <c r="D986" s="890"/>
      <c r="E986" s="997"/>
      <c r="F986" s="884"/>
      <c r="G986" s="884"/>
      <c r="H986" s="884"/>
      <c r="I986" s="884"/>
      <c r="J986" s="884"/>
      <c r="K986" s="885"/>
      <c r="L986" s="1027"/>
      <c r="M986" s="884"/>
      <c r="N986" s="884"/>
      <c r="O986" s="885"/>
      <c r="P986" s="1027"/>
      <c r="Q986" s="884"/>
      <c r="R986" s="884"/>
      <c r="S986" s="885"/>
      <c r="T986" s="991"/>
      <c r="U986" s="884"/>
      <c r="V986" s="884"/>
      <c r="W986" s="885"/>
      <c r="X986" s="796"/>
      <c r="Y986" s="796"/>
      <c r="Z986" s="796"/>
      <c r="AA986" s="796"/>
      <c r="AB986" s="796"/>
      <c r="AC986" s="796"/>
      <c r="AD986" s="796"/>
      <c r="AG986" s="323" t="b">
        <f t="shared" si="140"/>
        <v>0</v>
      </c>
      <c r="AH986" s="1" t="str">
        <f t="shared" si="141"/>
        <v/>
      </c>
      <c r="AI986" s="323" t="b">
        <f t="shared" si="142"/>
        <v>0</v>
      </c>
      <c r="AJ986" s="1" t="str">
        <f t="shared" si="143"/>
        <v/>
      </c>
      <c r="AK986" s="323" t="b">
        <f t="shared" si="144"/>
        <v>0</v>
      </c>
      <c r="AL986" s="648">
        <f t="shared" si="145"/>
        <v>0</v>
      </c>
      <c r="AM986" s="293">
        <f t="shared" si="146"/>
        <v>0</v>
      </c>
      <c r="AN986" s="294" t="str">
        <f>IF(AM986=0,"",
IF(SUM($AM$47:AM986)=1,AO986,
IF($AM$1547&gt;SUM($AM$47:AM986),_xlfn.CONCAT(", ",AO986),
IF($AM$1547=SUM($AM$47:AM986),_xlfn.CONCAT(" y ",AO986)))))</f>
        <v/>
      </c>
      <c r="AO986" s="89" t="s">
        <v>7740</v>
      </c>
      <c r="AQ986" s="477">
        <f t="shared" si="147"/>
        <v>0</v>
      </c>
      <c r="AR986" s="321">
        <f t="shared" si="148"/>
        <v>0</v>
      </c>
      <c r="AS986" s="293">
        <f t="shared" si="149"/>
        <v>0</v>
      </c>
      <c r="AT986" s="294" t="str">
        <f>IF(AS986=0,"",
IF(SUM($AS$47:AS986)=1,AU986,
IF($AS$1547&gt;SUM($AS$47:AS986),_xlfn.CONCAT(", ",AU986),
IF($AS$1547=SUM($AS$47:AS986),_xlfn.CONCAT(" y ",AU986)))))</f>
        <v/>
      </c>
      <c r="AU986" s="89" t="s">
        <v>7740</v>
      </c>
    </row>
    <row r="987" spans="1:47" ht="15" customHeight="1">
      <c r="A987" s="64"/>
      <c r="B987" s="11"/>
      <c r="C987" s="1021" t="s">
        <v>7741</v>
      </c>
      <c r="D987" s="890"/>
      <c r="E987" s="997"/>
      <c r="F987" s="884"/>
      <c r="G987" s="884"/>
      <c r="H987" s="884"/>
      <c r="I987" s="884"/>
      <c r="J987" s="884"/>
      <c r="K987" s="885"/>
      <c r="L987" s="1027"/>
      <c r="M987" s="884"/>
      <c r="N987" s="884"/>
      <c r="O987" s="885"/>
      <c r="P987" s="1027"/>
      <c r="Q987" s="884"/>
      <c r="R987" s="884"/>
      <c r="S987" s="885"/>
      <c r="T987" s="991"/>
      <c r="U987" s="884"/>
      <c r="V987" s="884"/>
      <c r="W987" s="885"/>
      <c r="X987" s="796"/>
      <c r="Y987" s="796"/>
      <c r="Z987" s="796"/>
      <c r="AA987" s="796"/>
      <c r="AB987" s="796"/>
      <c r="AC987" s="796"/>
      <c r="AD987" s="796"/>
      <c r="AG987" s="323" t="b">
        <f t="shared" si="140"/>
        <v>0</v>
      </c>
      <c r="AH987" s="1" t="str">
        <f t="shared" si="141"/>
        <v/>
      </c>
      <c r="AI987" s="323" t="b">
        <f t="shared" si="142"/>
        <v>0</v>
      </c>
      <c r="AJ987" s="1" t="str">
        <f t="shared" si="143"/>
        <v/>
      </c>
      <c r="AK987" s="323" t="b">
        <f t="shared" si="144"/>
        <v>0</v>
      </c>
      <c r="AL987" s="648">
        <f t="shared" si="145"/>
        <v>0</v>
      </c>
      <c r="AM987" s="293">
        <f t="shared" si="146"/>
        <v>0</v>
      </c>
      <c r="AN987" s="294" t="str">
        <f>IF(AM987=0,"",
IF(SUM($AM$47:AM987)=1,AO987,
IF($AM$1547&gt;SUM($AM$47:AM987),_xlfn.CONCAT(", ",AO987),
IF($AM$1547=SUM($AM$47:AM987),_xlfn.CONCAT(" y ",AO987)))))</f>
        <v/>
      </c>
      <c r="AO987" s="89" t="s">
        <v>7742</v>
      </c>
      <c r="AQ987" s="477">
        <f t="shared" si="147"/>
        <v>0</v>
      </c>
      <c r="AR987" s="321">
        <f t="shared" si="148"/>
        <v>0</v>
      </c>
      <c r="AS987" s="293">
        <f t="shared" si="149"/>
        <v>0</v>
      </c>
      <c r="AT987" s="294" t="str">
        <f>IF(AS987=0,"",
IF(SUM($AS$47:AS987)=1,AU987,
IF($AS$1547&gt;SUM($AS$47:AS987),_xlfn.CONCAT(", ",AU987),
IF($AS$1547=SUM($AS$47:AS987),_xlfn.CONCAT(" y ",AU987)))))</f>
        <v/>
      </c>
      <c r="AU987" s="89" t="s">
        <v>7742</v>
      </c>
    </row>
    <row r="988" spans="1:47" ht="15" customHeight="1">
      <c r="A988" s="64"/>
      <c r="B988" s="11"/>
      <c r="C988" s="1021" t="s">
        <v>7743</v>
      </c>
      <c r="D988" s="890"/>
      <c r="E988" s="997"/>
      <c r="F988" s="884"/>
      <c r="G988" s="884"/>
      <c r="H988" s="884"/>
      <c r="I988" s="884"/>
      <c r="J988" s="884"/>
      <c r="K988" s="885"/>
      <c r="L988" s="1027"/>
      <c r="M988" s="884"/>
      <c r="N988" s="884"/>
      <c r="O988" s="885"/>
      <c r="P988" s="1027"/>
      <c r="Q988" s="884"/>
      <c r="R988" s="884"/>
      <c r="S988" s="885"/>
      <c r="T988" s="991"/>
      <c r="U988" s="884"/>
      <c r="V988" s="884"/>
      <c r="W988" s="885"/>
      <c r="X988" s="796"/>
      <c r="Y988" s="796"/>
      <c r="Z988" s="796"/>
      <c r="AA988" s="796"/>
      <c r="AB988" s="796"/>
      <c r="AC988" s="796"/>
      <c r="AD988" s="796"/>
      <c r="AG988" s="323" t="b">
        <f t="shared" si="140"/>
        <v>0</v>
      </c>
      <c r="AH988" s="1" t="str">
        <f t="shared" si="141"/>
        <v/>
      </c>
      <c r="AI988" s="323" t="b">
        <f t="shared" si="142"/>
        <v>0</v>
      </c>
      <c r="AJ988" s="1" t="str">
        <f t="shared" si="143"/>
        <v/>
      </c>
      <c r="AK988" s="323" t="b">
        <f t="shared" si="144"/>
        <v>0</v>
      </c>
      <c r="AL988" s="648">
        <f t="shared" si="145"/>
        <v>0</v>
      </c>
      <c r="AM988" s="293">
        <f t="shared" si="146"/>
        <v>0</v>
      </c>
      <c r="AN988" s="294" t="str">
        <f>IF(AM988=0,"",
IF(SUM($AM$47:AM988)=1,AO988,
IF($AM$1547&gt;SUM($AM$47:AM988),_xlfn.CONCAT(", ",AO988),
IF($AM$1547=SUM($AM$47:AM988),_xlfn.CONCAT(" y ",AO988)))))</f>
        <v/>
      </c>
      <c r="AO988" s="89" t="s">
        <v>7744</v>
      </c>
      <c r="AQ988" s="477">
        <f t="shared" si="147"/>
        <v>0</v>
      </c>
      <c r="AR988" s="321">
        <f t="shared" si="148"/>
        <v>0</v>
      </c>
      <c r="AS988" s="293">
        <f t="shared" si="149"/>
        <v>0</v>
      </c>
      <c r="AT988" s="294" t="str">
        <f>IF(AS988=0,"",
IF(SUM($AS$47:AS988)=1,AU988,
IF($AS$1547&gt;SUM($AS$47:AS988),_xlfn.CONCAT(", ",AU988),
IF($AS$1547=SUM($AS$47:AS988),_xlfn.CONCAT(" y ",AU988)))))</f>
        <v/>
      </c>
      <c r="AU988" s="89" t="s">
        <v>7744</v>
      </c>
    </row>
    <row r="989" spans="1:47" ht="15" customHeight="1">
      <c r="A989" s="64"/>
      <c r="B989" s="11"/>
      <c r="C989" s="1021" t="s">
        <v>7745</v>
      </c>
      <c r="D989" s="890"/>
      <c r="E989" s="997"/>
      <c r="F989" s="884"/>
      <c r="G989" s="884"/>
      <c r="H989" s="884"/>
      <c r="I989" s="884"/>
      <c r="J989" s="884"/>
      <c r="K989" s="885"/>
      <c r="L989" s="1027"/>
      <c r="M989" s="884"/>
      <c r="N989" s="884"/>
      <c r="O989" s="885"/>
      <c r="P989" s="1027"/>
      <c r="Q989" s="884"/>
      <c r="R989" s="884"/>
      <c r="S989" s="885"/>
      <c r="T989" s="991"/>
      <c r="U989" s="884"/>
      <c r="V989" s="884"/>
      <c r="W989" s="885"/>
      <c r="X989" s="796"/>
      <c r="Y989" s="796"/>
      <c r="Z989" s="796"/>
      <c r="AA989" s="796"/>
      <c r="AB989" s="796"/>
      <c r="AC989" s="796"/>
      <c r="AD989" s="796"/>
      <c r="AG989" s="323" t="b">
        <f t="shared" si="140"/>
        <v>0</v>
      </c>
      <c r="AH989" s="1" t="str">
        <f t="shared" si="141"/>
        <v/>
      </c>
      <c r="AI989" s="323" t="b">
        <f t="shared" si="142"/>
        <v>0</v>
      </c>
      <c r="AJ989" s="1" t="str">
        <f t="shared" si="143"/>
        <v/>
      </c>
      <c r="AK989" s="323" t="b">
        <f t="shared" si="144"/>
        <v>0</v>
      </c>
      <c r="AL989" s="648">
        <f t="shared" si="145"/>
        <v>0</v>
      </c>
      <c r="AM989" s="293">
        <f t="shared" si="146"/>
        <v>0</v>
      </c>
      <c r="AN989" s="294" t="str">
        <f>IF(AM989=0,"",
IF(SUM($AM$47:AM989)=1,AO989,
IF($AM$1547&gt;SUM($AM$47:AM989),_xlfn.CONCAT(", ",AO989),
IF($AM$1547=SUM($AM$47:AM989),_xlfn.CONCAT(" y ",AO989)))))</f>
        <v/>
      </c>
      <c r="AO989" s="89" t="s">
        <v>7746</v>
      </c>
      <c r="AQ989" s="477">
        <f t="shared" si="147"/>
        <v>0</v>
      </c>
      <c r="AR989" s="321">
        <f t="shared" si="148"/>
        <v>0</v>
      </c>
      <c r="AS989" s="293">
        <f t="shared" si="149"/>
        <v>0</v>
      </c>
      <c r="AT989" s="294" t="str">
        <f>IF(AS989=0,"",
IF(SUM($AS$47:AS989)=1,AU989,
IF($AS$1547&gt;SUM($AS$47:AS989),_xlfn.CONCAT(", ",AU989),
IF($AS$1547=SUM($AS$47:AS989),_xlfn.CONCAT(" y ",AU989)))))</f>
        <v/>
      </c>
      <c r="AU989" s="89" t="s">
        <v>7746</v>
      </c>
    </row>
    <row r="990" spans="1:47" ht="15" customHeight="1">
      <c r="A990" s="64"/>
      <c r="B990" s="11"/>
      <c r="C990" s="1021" t="s">
        <v>7747</v>
      </c>
      <c r="D990" s="890"/>
      <c r="E990" s="997"/>
      <c r="F990" s="884"/>
      <c r="G990" s="884"/>
      <c r="H990" s="884"/>
      <c r="I990" s="884"/>
      <c r="J990" s="884"/>
      <c r="K990" s="885"/>
      <c r="L990" s="1027"/>
      <c r="M990" s="884"/>
      <c r="N990" s="884"/>
      <c r="O990" s="885"/>
      <c r="P990" s="1027"/>
      <c r="Q990" s="884"/>
      <c r="R990" s="884"/>
      <c r="S990" s="885"/>
      <c r="T990" s="991"/>
      <c r="U990" s="884"/>
      <c r="V990" s="884"/>
      <c r="W990" s="885"/>
      <c r="X990" s="796"/>
      <c r="Y990" s="796"/>
      <c r="Z990" s="796"/>
      <c r="AA990" s="796"/>
      <c r="AB990" s="796"/>
      <c r="AC990" s="796"/>
      <c r="AD990" s="796"/>
      <c r="AG990" s="323" t="b">
        <f t="shared" si="140"/>
        <v>0</v>
      </c>
      <c r="AH990" s="1" t="str">
        <f t="shared" si="141"/>
        <v/>
      </c>
      <c r="AI990" s="323" t="b">
        <f t="shared" si="142"/>
        <v>0</v>
      </c>
      <c r="AJ990" s="1" t="str">
        <f t="shared" si="143"/>
        <v/>
      </c>
      <c r="AK990" s="323" t="b">
        <f t="shared" si="144"/>
        <v>0</v>
      </c>
      <c r="AL990" s="648">
        <f t="shared" si="145"/>
        <v>0</v>
      </c>
      <c r="AM990" s="293">
        <f t="shared" si="146"/>
        <v>0</v>
      </c>
      <c r="AN990" s="294" t="str">
        <f>IF(AM990=0,"",
IF(SUM($AM$47:AM990)=1,AO990,
IF($AM$1547&gt;SUM($AM$47:AM990),_xlfn.CONCAT(", ",AO990),
IF($AM$1547=SUM($AM$47:AM990),_xlfn.CONCAT(" y ",AO990)))))</f>
        <v/>
      </c>
      <c r="AO990" s="89" t="s">
        <v>7748</v>
      </c>
      <c r="AQ990" s="477">
        <f t="shared" si="147"/>
        <v>0</v>
      </c>
      <c r="AR990" s="321">
        <f t="shared" si="148"/>
        <v>0</v>
      </c>
      <c r="AS990" s="293">
        <f t="shared" si="149"/>
        <v>0</v>
      </c>
      <c r="AT990" s="294" t="str">
        <f>IF(AS990=0,"",
IF(SUM($AS$47:AS990)=1,AU990,
IF($AS$1547&gt;SUM($AS$47:AS990),_xlfn.CONCAT(", ",AU990),
IF($AS$1547=SUM($AS$47:AS990),_xlfn.CONCAT(" y ",AU990)))))</f>
        <v/>
      </c>
      <c r="AU990" s="89" t="s">
        <v>7748</v>
      </c>
    </row>
    <row r="991" spans="1:47" ht="15" customHeight="1">
      <c r="A991" s="64"/>
      <c r="B991" s="11"/>
      <c r="C991" s="1021" t="s">
        <v>7749</v>
      </c>
      <c r="D991" s="890"/>
      <c r="E991" s="997"/>
      <c r="F991" s="884"/>
      <c r="G991" s="884"/>
      <c r="H991" s="884"/>
      <c r="I991" s="884"/>
      <c r="J991" s="884"/>
      <c r="K991" s="885"/>
      <c r="L991" s="1027"/>
      <c r="M991" s="884"/>
      <c r="N991" s="884"/>
      <c r="O991" s="885"/>
      <c r="P991" s="1027"/>
      <c r="Q991" s="884"/>
      <c r="R991" s="884"/>
      <c r="S991" s="885"/>
      <c r="T991" s="991"/>
      <c r="U991" s="884"/>
      <c r="V991" s="884"/>
      <c r="W991" s="885"/>
      <c r="X991" s="796"/>
      <c r="Y991" s="796"/>
      <c r="Z991" s="796"/>
      <c r="AA991" s="796"/>
      <c r="AB991" s="796"/>
      <c r="AC991" s="796"/>
      <c r="AD991" s="796"/>
      <c r="AG991" s="323" t="b">
        <f t="shared" si="140"/>
        <v>0</v>
      </c>
      <c r="AH991" s="1" t="str">
        <f t="shared" si="141"/>
        <v/>
      </c>
      <c r="AI991" s="323" t="b">
        <f t="shared" si="142"/>
        <v>0</v>
      </c>
      <c r="AJ991" s="1" t="str">
        <f t="shared" si="143"/>
        <v/>
      </c>
      <c r="AK991" s="323" t="b">
        <f t="shared" si="144"/>
        <v>0</v>
      </c>
      <c r="AL991" s="648">
        <f t="shared" si="145"/>
        <v>0</v>
      </c>
      <c r="AM991" s="293">
        <f t="shared" si="146"/>
        <v>0</v>
      </c>
      <c r="AN991" s="294" t="str">
        <f>IF(AM991=0,"",
IF(SUM($AM$47:AM991)=1,AO991,
IF($AM$1547&gt;SUM($AM$47:AM991),_xlfn.CONCAT(", ",AO991),
IF($AM$1547=SUM($AM$47:AM991),_xlfn.CONCAT(" y ",AO991)))))</f>
        <v/>
      </c>
      <c r="AO991" s="89" t="s">
        <v>7750</v>
      </c>
      <c r="AQ991" s="477">
        <f t="shared" si="147"/>
        <v>0</v>
      </c>
      <c r="AR991" s="321">
        <f t="shared" si="148"/>
        <v>0</v>
      </c>
      <c r="AS991" s="293">
        <f t="shared" si="149"/>
        <v>0</v>
      </c>
      <c r="AT991" s="294" t="str">
        <f>IF(AS991=0,"",
IF(SUM($AS$47:AS991)=1,AU991,
IF($AS$1547&gt;SUM($AS$47:AS991),_xlfn.CONCAT(", ",AU991),
IF($AS$1547=SUM($AS$47:AS991),_xlfn.CONCAT(" y ",AU991)))))</f>
        <v/>
      </c>
      <c r="AU991" s="89" t="s">
        <v>7750</v>
      </c>
    </row>
    <row r="992" spans="1:47" ht="15" customHeight="1">
      <c r="A992" s="64"/>
      <c r="B992" s="11"/>
      <c r="C992" s="1021" t="s">
        <v>7751</v>
      </c>
      <c r="D992" s="890"/>
      <c r="E992" s="997"/>
      <c r="F992" s="884"/>
      <c r="G992" s="884"/>
      <c r="H992" s="884"/>
      <c r="I992" s="884"/>
      <c r="J992" s="884"/>
      <c r="K992" s="885"/>
      <c r="L992" s="1027"/>
      <c r="M992" s="884"/>
      <c r="N992" s="884"/>
      <c r="O992" s="885"/>
      <c r="P992" s="1027"/>
      <c r="Q992" s="884"/>
      <c r="R992" s="884"/>
      <c r="S992" s="885"/>
      <c r="T992" s="991"/>
      <c r="U992" s="884"/>
      <c r="V992" s="884"/>
      <c r="W992" s="885"/>
      <c r="X992" s="796"/>
      <c r="Y992" s="796"/>
      <c r="Z992" s="796"/>
      <c r="AA992" s="796"/>
      <c r="AB992" s="796"/>
      <c r="AC992" s="796"/>
      <c r="AD992" s="796"/>
      <c r="AG992" s="323" t="b">
        <f t="shared" si="140"/>
        <v>0</v>
      </c>
      <c r="AH992" s="1" t="str">
        <f t="shared" si="141"/>
        <v/>
      </c>
      <c r="AI992" s="323" t="b">
        <f t="shared" si="142"/>
        <v>0</v>
      </c>
      <c r="AJ992" s="1" t="str">
        <f t="shared" si="143"/>
        <v/>
      </c>
      <c r="AK992" s="323" t="b">
        <f t="shared" si="144"/>
        <v>0</v>
      </c>
      <c r="AL992" s="648">
        <f t="shared" si="145"/>
        <v>0</v>
      </c>
      <c r="AM992" s="293">
        <f t="shared" si="146"/>
        <v>0</v>
      </c>
      <c r="AN992" s="294" t="str">
        <f>IF(AM992=0,"",
IF(SUM($AM$47:AM992)=1,AO992,
IF($AM$1547&gt;SUM($AM$47:AM992),_xlfn.CONCAT(", ",AO992),
IF($AM$1547=SUM($AM$47:AM992),_xlfn.CONCAT(" y ",AO992)))))</f>
        <v/>
      </c>
      <c r="AO992" s="89" t="s">
        <v>7752</v>
      </c>
      <c r="AQ992" s="477">
        <f t="shared" si="147"/>
        <v>0</v>
      </c>
      <c r="AR992" s="321">
        <f t="shared" si="148"/>
        <v>0</v>
      </c>
      <c r="AS992" s="293">
        <f t="shared" si="149"/>
        <v>0</v>
      </c>
      <c r="AT992" s="294" t="str">
        <f>IF(AS992=0,"",
IF(SUM($AS$47:AS992)=1,AU992,
IF($AS$1547&gt;SUM($AS$47:AS992),_xlfn.CONCAT(", ",AU992),
IF($AS$1547=SUM($AS$47:AS992),_xlfn.CONCAT(" y ",AU992)))))</f>
        <v/>
      </c>
      <c r="AU992" s="89" t="s">
        <v>7752</v>
      </c>
    </row>
    <row r="993" spans="1:47" ht="15" customHeight="1">
      <c r="A993" s="64"/>
      <c r="B993" s="11"/>
      <c r="C993" s="1021" t="s">
        <v>7753</v>
      </c>
      <c r="D993" s="890"/>
      <c r="E993" s="997"/>
      <c r="F993" s="884"/>
      <c r="G993" s="884"/>
      <c r="H993" s="884"/>
      <c r="I993" s="884"/>
      <c r="J993" s="884"/>
      <c r="K993" s="885"/>
      <c r="L993" s="1027"/>
      <c r="M993" s="884"/>
      <c r="N993" s="884"/>
      <c r="O993" s="885"/>
      <c r="P993" s="1027"/>
      <c r="Q993" s="884"/>
      <c r="R993" s="884"/>
      <c r="S993" s="885"/>
      <c r="T993" s="991"/>
      <c r="U993" s="884"/>
      <c r="V993" s="884"/>
      <c r="W993" s="885"/>
      <c r="X993" s="796"/>
      <c r="Y993" s="796"/>
      <c r="Z993" s="796"/>
      <c r="AA993" s="796"/>
      <c r="AB993" s="796"/>
      <c r="AC993" s="796"/>
      <c r="AD993" s="796"/>
      <c r="AG993" s="323" t="b">
        <f t="shared" si="140"/>
        <v>0</v>
      </c>
      <c r="AH993" s="1" t="str">
        <f t="shared" si="141"/>
        <v/>
      </c>
      <c r="AI993" s="323" t="b">
        <f t="shared" si="142"/>
        <v>0</v>
      </c>
      <c r="AJ993" s="1" t="str">
        <f t="shared" si="143"/>
        <v/>
      </c>
      <c r="AK993" s="323" t="b">
        <f t="shared" si="144"/>
        <v>0</v>
      </c>
      <c r="AL993" s="648">
        <f t="shared" si="145"/>
        <v>0</v>
      </c>
      <c r="AM993" s="293">
        <f t="shared" si="146"/>
        <v>0</v>
      </c>
      <c r="AN993" s="294" t="str">
        <f>IF(AM993=0,"",
IF(SUM($AM$47:AM993)=1,AO993,
IF($AM$1547&gt;SUM($AM$47:AM993),_xlfn.CONCAT(", ",AO993),
IF($AM$1547=SUM($AM$47:AM993),_xlfn.CONCAT(" y ",AO993)))))</f>
        <v/>
      </c>
      <c r="AO993" s="89" t="s">
        <v>7754</v>
      </c>
      <c r="AQ993" s="477">
        <f t="shared" si="147"/>
        <v>0</v>
      </c>
      <c r="AR993" s="321">
        <f t="shared" si="148"/>
        <v>0</v>
      </c>
      <c r="AS993" s="293">
        <f t="shared" si="149"/>
        <v>0</v>
      </c>
      <c r="AT993" s="294" t="str">
        <f>IF(AS993=0,"",
IF(SUM($AS$47:AS993)=1,AU993,
IF($AS$1547&gt;SUM($AS$47:AS993),_xlfn.CONCAT(", ",AU993),
IF($AS$1547=SUM($AS$47:AS993),_xlfn.CONCAT(" y ",AU993)))))</f>
        <v/>
      </c>
      <c r="AU993" s="89" t="s">
        <v>7754</v>
      </c>
    </row>
    <row r="994" spans="1:47" ht="15" customHeight="1">
      <c r="A994" s="64"/>
      <c r="B994" s="11"/>
      <c r="C994" s="1021" t="s">
        <v>7755</v>
      </c>
      <c r="D994" s="890"/>
      <c r="E994" s="997"/>
      <c r="F994" s="884"/>
      <c r="G994" s="884"/>
      <c r="H994" s="884"/>
      <c r="I994" s="884"/>
      <c r="J994" s="884"/>
      <c r="K994" s="885"/>
      <c r="L994" s="1027"/>
      <c r="M994" s="884"/>
      <c r="N994" s="884"/>
      <c r="O994" s="885"/>
      <c r="P994" s="1027"/>
      <c r="Q994" s="884"/>
      <c r="R994" s="884"/>
      <c r="S994" s="885"/>
      <c r="T994" s="991"/>
      <c r="U994" s="884"/>
      <c r="V994" s="884"/>
      <c r="W994" s="885"/>
      <c r="X994" s="796"/>
      <c r="Y994" s="796"/>
      <c r="Z994" s="796"/>
      <c r="AA994" s="796"/>
      <c r="AB994" s="796"/>
      <c r="AC994" s="796"/>
      <c r="AD994" s="796"/>
      <c r="AG994" s="323" t="b">
        <f t="shared" si="140"/>
        <v>0</v>
      </c>
      <c r="AH994" s="1" t="str">
        <f t="shared" si="141"/>
        <v/>
      </c>
      <c r="AI994" s="323" t="b">
        <f t="shared" si="142"/>
        <v>0</v>
      </c>
      <c r="AJ994" s="1" t="str">
        <f t="shared" si="143"/>
        <v/>
      </c>
      <c r="AK994" s="323" t="b">
        <f t="shared" si="144"/>
        <v>0</v>
      </c>
      <c r="AL994" s="648">
        <f t="shared" si="145"/>
        <v>0</v>
      </c>
      <c r="AM994" s="293">
        <f t="shared" si="146"/>
        <v>0</v>
      </c>
      <c r="AN994" s="294" t="str">
        <f>IF(AM994=0,"",
IF(SUM($AM$47:AM994)=1,AO994,
IF($AM$1547&gt;SUM($AM$47:AM994),_xlfn.CONCAT(", ",AO994),
IF($AM$1547=SUM($AM$47:AM994),_xlfn.CONCAT(" y ",AO994)))))</f>
        <v/>
      </c>
      <c r="AO994" s="89" t="s">
        <v>7756</v>
      </c>
      <c r="AQ994" s="477">
        <f t="shared" si="147"/>
        <v>0</v>
      </c>
      <c r="AR994" s="321">
        <f t="shared" si="148"/>
        <v>0</v>
      </c>
      <c r="AS994" s="293">
        <f t="shared" si="149"/>
        <v>0</v>
      </c>
      <c r="AT994" s="294" t="str">
        <f>IF(AS994=0,"",
IF(SUM($AS$47:AS994)=1,AU994,
IF($AS$1547&gt;SUM($AS$47:AS994),_xlfn.CONCAT(", ",AU994),
IF($AS$1547=SUM($AS$47:AS994),_xlfn.CONCAT(" y ",AU994)))))</f>
        <v/>
      </c>
      <c r="AU994" s="89" t="s">
        <v>7756</v>
      </c>
    </row>
    <row r="995" spans="1:47" ht="15" customHeight="1">
      <c r="A995" s="64"/>
      <c r="B995" s="11"/>
      <c r="C995" s="1021" t="s">
        <v>7757</v>
      </c>
      <c r="D995" s="890"/>
      <c r="E995" s="997"/>
      <c r="F995" s="884"/>
      <c r="G995" s="884"/>
      <c r="H995" s="884"/>
      <c r="I995" s="884"/>
      <c r="J995" s="884"/>
      <c r="K995" s="885"/>
      <c r="L995" s="1027"/>
      <c r="M995" s="884"/>
      <c r="N995" s="884"/>
      <c r="O995" s="885"/>
      <c r="P995" s="1027"/>
      <c r="Q995" s="884"/>
      <c r="R995" s="884"/>
      <c r="S995" s="885"/>
      <c r="T995" s="991"/>
      <c r="U995" s="884"/>
      <c r="V995" s="884"/>
      <c r="W995" s="885"/>
      <c r="X995" s="796"/>
      <c r="Y995" s="796"/>
      <c r="Z995" s="796"/>
      <c r="AA995" s="796"/>
      <c r="AB995" s="796"/>
      <c r="AC995" s="796"/>
      <c r="AD995" s="796"/>
      <c r="AG995" s="323" t="b">
        <f t="shared" si="140"/>
        <v>0</v>
      </c>
      <c r="AH995" s="1" t="str">
        <f t="shared" si="141"/>
        <v/>
      </c>
      <c r="AI995" s="323" t="b">
        <f t="shared" si="142"/>
        <v>0</v>
      </c>
      <c r="AJ995" s="1" t="str">
        <f t="shared" si="143"/>
        <v/>
      </c>
      <c r="AK995" s="323" t="b">
        <f t="shared" si="144"/>
        <v>0</v>
      </c>
      <c r="AL995" s="648">
        <f t="shared" si="145"/>
        <v>0</v>
      </c>
      <c r="AM995" s="293">
        <f t="shared" si="146"/>
        <v>0</v>
      </c>
      <c r="AN995" s="294" t="str">
        <f>IF(AM995=0,"",
IF(SUM($AM$47:AM995)=1,AO995,
IF($AM$1547&gt;SUM($AM$47:AM995),_xlfn.CONCAT(", ",AO995),
IF($AM$1547=SUM($AM$47:AM995),_xlfn.CONCAT(" y ",AO995)))))</f>
        <v/>
      </c>
      <c r="AO995" s="89" t="s">
        <v>7758</v>
      </c>
      <c r="AQ995" s="477">
        <f t="shared" si="147"/>
        <v>0</v>
      </c>
      <c r="AR995" s="321">
        <f t="shared" si="148"/>
        <v>0</v>
      </c>
      <c r="AS995" s="293">
        <f t="shared" si="149"/>
        <v>0</v>
      </c>
      <c r="AT995" s="294" t="str">
        <f>IF(AS995=0,"",
IF(SUM($AS$47:AS995)=1,AU995,
IF($AS$1547&gt;SUM($AS$47:AS995),_xlfn.CONCAT(", ",AU995),
IF($AS$1547=SUM($AS$47:AS995),_xlfn.CONCAT(" y ",AU995)))))</f>
        <v/>
      </c>
      <c r="AU995" s="89" t="s">
        <v>7758</v>
      </c>
    </row>
    <row r="996" spans="1:47" ht="15" customHeight="1">
      <c r="A996" s="64"/>
      <c r="B996" s="11"/>
      <c r="C996" s="1021" t="s">
        <v>7759</v>
      </c>
      <c r="D996" s="890"/>
      <c r="E996" s="997"/>
      <c r="F996" s="884"/>
      <c r="G996" s="884"/>
      <c r="H996" s="884"/>
      <c r="I996" s="884"/>
      <c r="J996" s="884"/>
      <c r="K996" s="885"/>
      <c r="L996" s="1027"/>
      <c r="M996" s="884"/>
      <c r="N996" s="884"/>
      <c r="O996" s="885"/>
      <c r="P996" s="1027"/>
      <c r="Q996" s="884"/>
      <c r="R996" s="884"/>
      <c r="S996" s="885"/>
      <c r="T996" s="991"/>
      <c r="U996" s="884"/>
      <c r="V996" s="884"/>
      <c r="W996" s="885"/>
      <c r="X996" s="796"/>
      <c r="Y996" s="796"/>
      <c r="Z996" s="796"/>
      <c r="AA996" s="796"/>
      <c r="AB996" s="796"/>
      <c r="AC996" s="796"/>
      <c r="AD996" s="796"/>
      <c r="AG996" s="323" t="b">
        <f t="shared" si="140"/>
        <v>0</v>
      </c>
      <c r="AH996" s="1" t="str">
        <f t="shared" si="141"/>
        <v/>
      </c>
      <c r="AI996" s="323" t="b">
        <f t="shared" si="142"/>
        <v>0</v>
      </c>
      <c r="AJ996" s="1" t="str">
        <f t="shared" si="143"/>
        <v/>
      </c>
      <c r="AK996" s="323" t="b">
        <f t="shared" si="144"/>
        <v>0</v>
      </c>
      <c r="AL996" s="648">
        <f t="shared" si="145"/>
        <v>0</v>
      </c>
      <c r="AM996" s="293">
        <f t="shared" si="146"/>
        <v>0</v>
      </c>
      <c r="AN996" s="294" t="str">
        <f>IF(AM996=0,"",
IF(SUM($AM$47:AM996)=1,AO996,
IF($AM$1547&gt;SUM($AM$47:AM996),_xlfn.CONCAT(", ",AO996),
IF($AM$1547=SUM($AM$47:AM996),_xlfn.CONCAT(" y ",AO996)))))</f>
        <v/>
      </c>
      <c r="AO996" s="89" t="s">
        <v>7760</v>
      </c>
      <c r="AQ996" s="477">
        <f t="shared" si="147"/>
        <v>0</v>
      </c>
      <c r="AR996" s="321">
        <f t="shared" si="148"/>
        <v>0</v>
      </c>
      <c r="AS996" s="293">
        <f t="shared" si="149"/>
        <v>0</v>
      </c>
      <c r="AT996" s="294" t="str">
        <f>IF(AS996=0,"",
IF(SUM($AS$47:AS996)=1,AU996,
IF($AS$1547&gt;SUM($AS$47:AS996),_xlfn.CONCAT(", ",AU996),
IF($AS$1547=SUM($AS$47:AS996),_xlfn.CONCAT(" y ",AU996)))))</f>
        <v/>
      </c>
      <c r="AU996" s="89" t="s">
        <v>7760</v>
      </c>
    </row>
    <row r="997" spans="1:47" ht="15" customHeight="1">
      <c r="A997" s="64"/>
      <c r="B997" s="11"/>
      <c r="C997" s="1021" t="s">
        <v>7761</v>
      </c>
      <c r="D997" s="890"/>
      <c r="E997" s="997"/>
      <c r="F997" s="884"/>
      <c r="G997" s="884"/>
      <c r="H997" s="884"/>
      <c r="I997" s="884"/>
      <c r="J997" s="884"/>
      <c r="K997" s="885"/>
      <c r="L997" s="1027"/>
      <c r="M997" s="884"/>
      <c r="N997" s="884"/>
      <c r="O997" s="885"/>
      <c r="P997" s="1027"/>
      <c r="Q997" s="884"/>
      <c r="R997" s="884"/>
      <c r="S997" s="885"/>
      <c r="T997" s="991"/>
      <c r="U997" s="884"/>
      <c r="V997" s="884"/>
      <c r="W997" s="885"/>
      <c r="X997" s="796"/>
      <c r="Y997" s="796"/>
      <c r="Z997" s="796"/>
      <c r="AA997" s="796"/>
      <c r="AB997" s="796"/>
      <c r="AC997" s="796"/>
      <c r="AD997" s="796"/>
      <c r="AG997" s="323" t="b">
        <f t="shared" si="140"/>
        <v>0</v>
      </c>
      <c r="AH997" s="1" t="str">
        <f t="shared" si="141"/>
        <v/>
      </c>
      <c r="AI997" s="323" t="b">
        <f t="shared" si="142"/>
        <v>0</v>
      </c>
      <c r="AJ997" s="1" t="str">
        <f t="shared" si="143"/>
        <v/>
      </c>
      <c r="AK997" s="323" t="b">
        <f t="shared" si="144"/>
        <v>0</v>
      </c>
      <c r="AL997" s="648">
        <f t="shared" si="145"/>
        <v>0</v>
      </c>
      <c r="AM997" s="293">
        <f t="shared" si="146"/>
        <v>0</v>
      </c>
      <c r="AN997" s="294" t="str">
        <f>IF(AM997=0,"",
IF(SUM($AM$47:AM997)=1,AO997,
IF($AM$1547&gt;SUM($AM$47:AM997),_xlfn.CONCAT(", ",AO997),
IF($AM$1547=SUM($AM$47:AM997),_xlfn.CONCAT(" y ",AO997)))))</f>
        <v/>
      </c>
      <c r="AO997" s="89" t="s">
        <v>7762</v>
      </c>
      <c r="AQ997" s="477">
        <f t="shared" si="147"/>
        <v>0</v>
      </c>
      <c r="AR997" s="321">
        <f t="shared" si="148"/>
        <v>0</v>
      </c>
      <c r="AS997" s="293">
        <f t="shared" si="149"/>
        <v>0</v>
      </c>
      <c r="AT997" s="294" t="str">
        <f>IF(AS997=0,"",
IF(SUM($AS$47:AS997)=1,AU997,
IF($AS$1547&gt;SUM($AS$47:AS997),_xlfn.CONCAT(", ",AU997),
IF($AS$1547=SUM($AS$47:AS997),_xlfn.CONCAT(" y ",AU997)))))</f>
        <v/>
      </c>
      <c r="AU997" s="89" t="s">
        <v>7762</v>
      </c>
    </row>
    <row r="998" spans="1:47" ht="15" customHeight="1">
      <c r="A998" s="64"/>
      <c r="B998" s="11"/>
      <c r="C998" s="1021" t="s">
        <v>7763</v>
      </c>
      <c r="D998" s="890"/>
      <c r="E998" s="997"/>
      <c r="F998" s="884"/>
      <c r="G998" s="884"/>
      <c r="H998" s="884"/>
      <c r="I998" s="884"/>
      <c r="J998" s="884"/>
      <c r="K998" s="885"/>
      <c r="L998" s="1027"/>
      <c r="M998" s="884"/>
      <c r="N998" s="884"/>
      <c r="O998" s="885"/>
      <c r="P998" s="1027"/>
      <c r="Q998" s="884"/>
      <c r="R998" s="884"/>
      <c r="S998" s="885"/>
      <c r="T998" s="991"/>
      <c r="U998" s="884"/>
      <c r="V998" s="884"/>
      <c r="W998" s="885"/>
      <c r="X998" s="796"/>
      <c r="Y998" s="796"/>
      <c r="Z998" s="796"/>
      <c r="AA998" s="796"/>
      <c r="AB998" s="796"/>
      <c r="AC998" s="796"/>
      <c r="AD998" s="796"/>
      <c r="AG998" s="323" t="b">
        <f t="shared" si="140"/>
        <v>0</v>
      </c>
      <c r="AH998" s="1" t="str">
        <f t="shared" si="141"/>
        <v/>
      </c>
      <c r="AI998" s="323" t="b">
        <f t="shared" si="142"/>
        <v>0</v>
      </c>
      <c r="AJ998" s="1" t="str">
        <f t="shared" si="143"/>
        <v/>
      </c>
      <c r="AK998" s="323" t="b">
        <f t="shared" si="144"/>
        <v>0</v>
      </c>
      <c r="AL998" s="648">
        <f t="shared" si="145"/>
        <v>0</v>
      </c>
      <c r="AM998" s="293">
        <f t="shared" si="146"/>
        <v>0</v>
      </c>
      <c r="AN998" s="294" t="str">
        <f>IF(AM998=0,"",
IF(SUM($AM$47:AM998)=1,AO998,
IF($AM$1547&gt;SUM($AM$47:AM998),_xlfn.CONCAT(", ",AO998),
IF($AM$1547=SUM($AM$47:AM998),_xlfn.CONCAT(" y ",AO998)))))</f>
        <v/>
      </c>
      <c r="AO998" s="89" t="s">
        <v>7764</v>
      </c>
      <c r="AQ998" s="477">
        <f t="shared" si="147"/>
        <v>0</v>
      </c>
      <c r="AR998" s="321">
        <f t="shared" si="148"/>
        <v>0</v>
      </c>
      <c r="AS998" s="293">
        <f t="shared" si="149"/>
        <v>0</v>
      </c>
      <c r="AT998" s="294" t="str">
        <f>IF(AS998=0,"",
IF(SUM($AS$47:AS998)=1,AU998,
IF($AS$1547&gt;SUM($AS$47:AS998),_xlfn.CONCAT(", ",AU998),
IF($AS$1547=SUM($AS$47:AS998),_xlfn.CONCAT(" y ",AU998)))))</f>
        <v/>
      </c>
      <c r="AU998" s="89" t="s">
        <v>7764</v>
      </c>
    </row>
    <row r="999" spans="1:47" ht="15" customHeight="1">
      <c r="A999" s="64"/>
      <c r="B999" s="11"/>
      <c r="C999" s="1021" t="s">
        <v>7765</v>
      </c>
      <c r="D999" s="890"/>
      <c r="E999" s="997"/>
      <c r="F999" s="884"/>
      <c r="G999" s="884"/>
      <c r="H999" s="884"/>
      <c r="I999" s="884"/>
      <c r="J999" s="884"/>
      <c r="K999" s="885"/>
      <c r="L999" s="1027"/>
      <c r="M999" s="884"/>
      <c r="N999" s="884"/>
      <c r="O999" s="885"/>
      <c r="P999" s="1027"/>
      <c r="Q999" s="884"/>
      <c r="R999" s="884"/>
      <c r="S999" s="885"/>
      <c r="T999" s="991"/>
      <c r="U999" s="884"/>
      <c r="V999" s="884"/>
      <c r="W999" s="885"/>
      <c r="X999" s="796"/>
      <c r="Y999" s="796"/>
      <c r="Z999" s="796"/>
      <c r="AA999" s="796"/>
      <c r="AB999" s="796"/>
      <c r="AC999" s="796"/>
      <c r="AD999" s="796"/>
      <c r="AG999" s="323" t="b">
        <f t="shared" si="140"/>
        <v>0</v>
      </c>
      <c r="AH999" s="1" t="str">
        <f t="shared" si="141"/>
        <v/>
      </c>
      <c r="AI999" s="323" t="b">
        <f t="shared" si="142"/>
        <v>0</v>
      </c>
      <c r="AJ999" s="1" t="str">
        <f t="shared" si="143"/>
        <v/>
      </c>
      <c r="AK999" s="323" t="b">
        <f t="shared" si="144"/>
        <v>0</v>
      </c>
      <c r="AL999" s="648">
        <f t="shared" si="145"/>
        <v>0</v>
      </c>
      <c r="AM999" s="293">
        <f t="shared" si="146"/>
        <v>0</v>
      </c>
      <c r="AN999" s="294" t="str">
        <f>IF(AM999=0,"",
IF(SUM($AM$47:AM999)=1,AO999,
IF($AM$1547&gt;SUM($AM$47:AM999),_xlfn.CONCAT(", ",AO999),
IF($AM$1547=SUM($AM$47:AM999),_xlfn.CONCAT(" y ",AO999)))))</f>
        <v/>
      </c>
      <c r="AO999" s="89" t="s">
        <v>7766</v>
      </c>
      <c r="AQ999" s="477">
        <f t="shared" si="147"/>
        <v>0</v>
      </c>
      <c r="AR999" s="321">
        <f t="shared" si="148"/>
        <v>0</v>
      </c>
      <c r="AS999" s="293">
        <f t="shared" si="149"/>
        <v>0</v>
      </c>
      <c r="AT999" s="294" t="str">
        <f>IF(AS999=0,"",
IF(SUM($AS$47:AS999)=1,AU999,
IF($AS$1547&gt;SUM($AS$47:AS999),_xlfn.CONCAT(", ",AU999),
IF($AS$1547=SUM($AS$47:AS999),_xlfn.CONCAT(" y ",AU999)))))</f>
        <v/>
      </c>
      <c r="AU999" s="89" t="s">
        <v>7766</v>
      </c>
    </row>
    <row r="1000" spans="1:47" ht="15" customHeight="1">
      <c r="A1000" s="64"/>
      <c r="B1000" s="11"/>
      <c r="C1000" s="1021" t="s">
        <v>7767</v>
      </c>
      <c r="D1000" s="890"/>
      <c r="E1000" s="997"/>
      <c r="F1000" s="884"/>
      <c r="G1000" s="884"/>
      <c r="H1000" s="884"/>
      <c r="I1000" s="884"/>
      <c r="J1000" s="884"/>
      <c r="K1000" s="885"/>
      <c r="L1000" s="1027"/>
      <c r="M1000" s="884"/>
      <c r="N1000" s="884"/>
      <c r="O1000" s="885"/>
      <c r="P1000" s="1027"/>
      <c r="Q1000" s="884"/>
      <c r="R1000" s="884"/>
      <c r="S1000" s="885"/>
      <c r="T1000" s="991"/>
      <c r="U1000" s="884"/>
      <c r="V1000" s="884"/>
      <c r="W1000" s="885"/>
      <c r="X1000" s="796"/>
      <c r="Y1000" s="796"/>
      <c r="Z1000" s="796"/>
      <c r="AA1000" s="796"/>
      <c r="AB1000" s="796"/>
      <c r="AC1000" s="796"/>
      <c r="AD1000" s="796"/>
      <c r="AG1000" s="323" t="b">
        <f t="shared" si="140"/>
        <v>0</v>
      </c>
      <c r="AH1000" s="1" t="str">
        <f t="shared" si="141"/>
        <v/>
      </c>
      <c r="AI1000" s="323" t="b">
        <f t="shared" si="142"/>
        <v>0</v>
      </c>
      <c r="AJ1000" s="1" t="str">
        <f t="shared" si="143"/>
        <v/>
      </c>
      <c r="AK1000" s="323" t="b">
        <f t="shared" si="144"/>
        <v>0</v>
      </c>
      <c r="AL1000" s="648">
        <f t="shared" si="145"/>
        <v>0</v>
      </c>
      <c r="AM1000" s="293">
        <f t="shared" si="146"/>
        <v>0</v>
      </c>
      <c r="AN1000" s="294" t="str">
        <f>IF(AM1000=0,"",
IF(SUM($AM$47:AM1000)=1,AO1000,
IF($AM$1547&gt;SUM($AM$47:AM1000),_xlfn.CONCAT(", ",AO1000),
IF($AM$1547=SUM($AM$47:AM1000),_xlfn.CONCAT(" y ",AO1000)))))</f>
        <v/>
      </c>
      <c r="AO1000" s="89" t="s">
        <v>7768</v>
      </c>
      <c r="AQ1000" s="477">
        <f t="shared" si="147"/>
        <v>0</v>
      </c>
      <c r="AR1000" s="321">
        <f t="shared" si="148"/>
        <v>0</v>
      </c>
      <c r="AS1000" s="293">
        <f t="shared" si="149"/>
        <v>0</v>
      </c>
      <c r="AT1000" s="294" t="str">
        <f>IF(AS1000=0,"",
IF(SUM($AS$47:AS1000)=1,AU1000,
IF($AS$1547&gt;SUM($AS$47:AS1000),_xlfn.CONCAT(", ",AU1000),
IF($AS$1547=SUM($AS$47:AS1000),_xlfn.CONCAT(" y ",AU1000)))))</f>
        <v/>
      </c>
      <c r="AU1000" s="89" t="s">
        <v>7768</v>
      </c>
    </row>
    <row r="1001" spans="1:47" ht="15" customHeight="1">
      <c r="A1001" s="64"/>
      <c r="B1001" s="11"/>
      <c r="C1001" s="1021" t="s">
        <v>7769</v>
      </c>
      <c r="D1001" s="890"/>
      <c r="E1001" s="997"/>
      <c r="F1001" s="884"/>
      <c r="G1001" s="884"/>
      <c r="H1001" s="884"/>
      <c r="I1001" s="884"/>
      <c r="J1001" s="884"/>
      <c r="K1001" s="885"/>
      <c r="L1001" s="1027"/>
      <c r="M1001" s="884"/>
      <c r="N1001" s="884"/>
      <c r="O1001" s="885"/>
      <c r="P1001" s="1027"/>
      <c r="Q1001" s="884"/>
      <c r="R1001" s="884"/>
      <c r="S1001" s="885"/>
      <c r="T1001" s="991"/>
      <c r="U1001" s="884"/>
      <c r="V1001" s="884"/>
      <c r="W1001" s="885"/>
      <c r="X1001" s="796"/>
      <c r="Y1001" s="796"/>
      <c r="Z1001" s="796"/>
      <c r="AA1001" s="796"/>
      <c r="AB1001" s="796"/>
      <c r="AC1001" s="796"/>
      <c r="AD1001" s="796"/>
      <c r="AG1001" s="323" t="b">
        <f t="shared" si="140"/>
        <v>0</v>
      </c>
      <c r="AH1001" s="1" t="str">
        <f t="shared" si="141"/>
        <v/>
      </c>
      <c r="AI1001" s="323" t="b">
        <f t="shared" si="142"/>
        <v>0</v>
      </c>
      <c r="AJ1001" s="1" t="str">
        <f t="shared" si="143"/>
        <v/>
      </c>
      <c r="AK1001" s="323" t="b">
        <f t="shared" si="144"/>
        <v>0</v>
      </c>
      <c r="AL1001" s="648">
        <f t="shared" si="145"/>
        <v>0</v>
      </c>
      <c r="AM1001" s="293">
        <f t="shared" si="146"/>
        <v>0</v>
      </c>
      <c r="AN1001" s="294" t="str">
        <f>IF(AM1001=0,"",
IF(SUM($AM$47:AM1001)=1,AO1001,
IF($AM$1547&gt;SUM($AM$47:AM1001),_xlfn.CONCAT(", ",AO1001),
IF($AM$1547=SUM($AM$47:AM1001),_xlfn.CONCAT(" y ",AO1001)))))</f>
        <v/>
      </c>
      <c r="AO1001" s="89" t="s">
        <v>7770</v>
      </c>
      <c r="AQ1001" s="477">
        <f t="shared" si="147"/>
        <v>0</v>
      </c>
      <c r="AR1001" s="321">
        <f t="shared" si="148"/>
        <v>0</v>
      </c>
      <c r="AS1001" s="293">
        <f t="shared" si="149"/>
        <v>0</v>
      </c>
      <c r="AT1001" s="294" t="str">
        <f>IF(AS1001=0,"",
IF(SUM($AS$47:AS1001)=1,AU1001,
IF($AS$1547&gt;SUM($AS$47:AS1001),_xlfn.CONCAT(", ",AU1001),
IF($AS$1547=SUM($AS$47:AS1001),_xlfn.CONCAT(" y ",AU1001)))))</f>
        <v/>
      </c>
      <c r="AU1001" s="89" t="s">
        <v>7770</v>
      </c>
    </row>
    <row r="1002" spans="1:47" ht="15" customHeight="1">
      <c r="A1002" s="64"/>
      <c r="B1002" s="11"/>
      <c r="C1002" s="1021" t="s">
        <v>7771</v>
      </c>
      <c r="D1002" s="890"/>
      <c r="E1002" s="997"/>
      <c r="F1002" s="884"/>
      <c r="G1002" s="884"/>
      <c r="H1002" s="884"/>
      <c r="I1002" s="884"/>
      <c r="J1002" s="884"/>
      <c r="K1002" s="885"/>
      <c r="L1002" s="1027"/>
      <c r="M1002" s="884"/>
      <c r="N1002" s="884"/>
      <c r="O1002" s="885"/>
      <c r="P1002" s="1027"/>
      <c r="Q1002" s="884"/>
      <c r="R1002" s="884"/>
      <c r="S1002" s="885"/>
      <c r="T1002" s="991"/>
      <c r="U1002" s="884"/>
      <c r="V1002" s="884"/>
      <c r="W1002" s="885"/>
      <c r="X1002" s="796"/>
      <c r="Y1002" s="796"/>
      <c r="Z1002" s="796"/>
      <c r="AA1002" s="796"/>
      <c r="AB1002" s="796"/>
      <c r="AC1002" s="796"/>
      <c r="AD1002" s="796"/>
      <c r="AG1002" s="323" t="b">
        <f t="shared" si="140"/>
        <v>0</v>
      </c>
      <c r="AH1002" s="1" t="str">
        <f t="shared" si="141"/>
        <v/>
      </c>
      <c r="AI1002" s="323" t="b">
        <f t="shared" si="142"/>
        <v>0</v>
      </c>
      <c r="AJ1002" s="1" t="str">
        <f t="shared" si="143"/>
        <v/>
      </c>
      <c r="AK1002" s="323" t="b">
        <f t="shared" si="144"/>
        <v>0</v>
      </c>
      <c r="AL1002" s="648">
        <f t="shared" si="145"/>
        <v>0</v>
      </c>
      <c r="AM1002" s="293">
        <f t="shared" si="146"/>
        <v>0</v>
      </c>
      <c r="AN1002" s="294" t="str">
        <f>IF(AM1002=0,"",
IF(SUM($AM$47:AM1002)=1,AO1002,
IF($AM$1547&gt;SUM($AM$47:AM1002),_xlfn.CONCAT(", ",AO1002),
IF($AM$1547=SUM($AM$47:AM1002),_xlfn.CONCAT(" y ",AO1002)))))</f>
        <v/>
      </c>
      <c r="AO1002" s="89" t="s">
        <v>7772</v>
      </c>
      <c r="AQ1002" s="477">
        <f t="shared" si="147"/>
        <v>0</v>
      </c>
      <c r="AR1002" s="321">
        <f t="shared" si="148"/>
        <v>0</v>
      </c>
      <c r="AS1002" s="293">
        <f t="shared" si="149"/>
        <v>0</v>
      </c>
      <c r="AT1002" s="294" t="str">
        <f>IF(AS1002=0,"",
IF(SUM($AS$47:AS1002)=1,AU1002,
IF($AS$1547&gt;SUM($AS$47:AS1002),_xlfn.CONCAT(", ",AU1002),
IF($AS$1547=SUM($AS$47:AS1002),_xlfn.CONCAT(" y ",AU1002)))))</f>
        <v/>
      </c>
      <c r="AU1002" s="89" t="s">
        <v>7772</v>
      </c>
    </row>
    <row r="1003" spans="1:47" ht="15" customHeight="1">
      <c r="A1003" s="64"/>
      <c r="B1003" s="11"/>
      <c r="C1003" s="1021" t="s">
        <v>7773</v>
      </c>
      <c r="D1003" s="890"/>
      <c r="E1003" s="997"/>
      <c r="F1003" s="884"/>
      <c r="G1003" s="884"/>
      <c r="H1003" s="884"/>
      <c r="I1003" s="884"/>
      <c r="J1003" s="884"/>
      <c r="K1003" s="885"/>
      <c r="L1003" s="1027"/>
      <c r="M1003" s="884"/>
      <c r="N1003" s="884"/>
      <c r="O1003" s="885"/>
      <c r="P1003" s="1027"/>
      <c r="Q1003" s="884"/>
      <c r="R1003" s="884"/>
      <c r="S1003" s="885"/>
      <c r="T1003" s="991"/>
      <c r="U1003" s="884"/>
      <c r="V1003" s="884"/>
      <c r="W1003" s="885"/>
      <c r="X1003" s="796"/>
      <c r="Y1003" s="796"/>
      <c r="Z1003" s="796"/>
      <c r="AA1003" s="796"/>
      <c r="AB1003" s="796"/>
      <c r="AC1003" s="796"/>
      <c r="AD1003" s="796"/>
      <c r="AG1003" s="323" t="b">
        <f t="shared" si="140"/>
        <v>0</v>
      </c>
      <c r="AH1003" s="1" t="str">
        <f t="shared" si="141"/>
        <v/>
      </c>
      <c r="AI1003" s="323" t="b">
        <f t="shared" si="142"/>
        <v>0</v>
      </c>
      <c r="AJ1003" s="1" t="str">
        <f t="shared" si="143"/>
        <v/>
      </c>
      <c r="AK1003" s="323" t="b">
        <f t="shared" si="144"/>
        <v>0</v>
      </c>
      <c r="AL1003" s="648">
        <f t="shared" si="145"/>
        <v>0</v>
      </c>
      <c r="AM1003" s="293">
        <f t="shared" si="146"/>
        <v>0</v>
      </c>
      <c r="AN1003" s="294" t="str">
        <f>IF(AM1003=0,"",
IF(SUM($AM$47:AM1003)=1,AO1003,
IF($AM$1547&gt;SUM($AM$47:AM1003),_xlfn.CONCAT(", ",AO1003),
IF($AM$1547=SUM($AM$47:AM1003),_xlfn.CONCAT(" y ",AO1003)))))</f>
        <v/>
      </c>
      <c r="AO1003" s="89" t="s">
        <v>7774</v>
      </c>
      <c r="AQ1003" s="477">
        <f t="shared" si="147"/>
        <v>0</v>
      </c>
      <c r="AR1003" s="321">
        <f t="shared" si="148"/>
        <v>0</v>
      </c>
      <c r="AS1003" s="293">
        <f t="shared" si="149"/>
        <v>0</v>
      </c>
      <c r="AT1003" s="294" t="str">
        <f>IF(AS1003=0,"",
IF(SUM($AS$47:AS1003)=1,AU1003,
IF($AS$1547&gt;SUM($AS$47:AS1003),_xlfn.CONCAT(", ",AU1003),
IF($AS$1547=SUM($AS$47:AS1003),_xlfn.CONCAT(" y ",AU1003)))))</f>
        <v/>
      </c>
      <c r="AU1003" s="89" t="s">
        <v>7774</v>
      </c>
    </row>
    <row r="1004" spans="1:47" ht="15" customHeight="1">
      <c r="A1004" s="64"/>
      <c r="B1004" s="11"/>
      <c r="C1004" s="1021" t="s">
        <v>7775</v>
      </c>
      <c r="D1004" s="890"/>
      <c r="E1004" s="997"/>
      <c r="F1004" s="884"/>
      <c r="G1004" s="884"/>
      <c r="H1004" s="884"/>
      <c r="I1004" s="884"/>
      <c r="J1004" s="884"/>
      <c r="K1004" s="885"/>
      <c r="L1004" s="1027"/>
      <c r="M1004" s="884"/>
      <c r="N1004" s="884"/>
      <c r="O1004" s="885"/>
      <c r="P1004" s="1027"/>
      <c r="Q1004" s="884"/>
      <c r="R1004" s="884"/>
      <c r="S1004" s="885"/>
      <c r="T1004" s="991"/>
      <c r="U1004" s="884"/>
      <c r="V1004" s="884"/>
      <c r="W1004" s="885"/>
      <c r="X1004" s="796"/>
      <c r="Y1004" s="796"/>
      <c r="Z1004" s="796"/>
      <c r="AA1004" s="796"/>
      <c r="AB1004" s="796"/>
      <c r="AC1004" s="796"/>
      <c r="AD1004" s="796"/>
      <c r="AG1004" s="323" t="b">
        <f t="shared" si="140"/>
        <v>0</v>
      </c>
      <c r="AH1004" s="1" t="str">
        <f t="shared" si="141"/>
        <v/>
      </c>
      <c r="AI1004" s="323" t="b">
        <f t="shared" si="142"/>
        <v>0</v>
      </c>
      <c r="AJ1004" s="1" t="str">
        <f t="shared" si="143"/>
        <v/>
      </c>
      <c r="AK1004" s="323" t="b">
        <f t="shared" si="144"/>
        <v>0</v>
      </c>
      <c r="AL1004" s="648">
        <f t="shared" si="145"/>
        <v>0</v>
      </c>
      <c r="AM1004" s="293">
        <f t="shared" si="146"/>
        <v>0</v>
      </c>
      <c r="AN1004" s="294" t="str">
        <f>IF(AM1004=0,"",
IF(SUM($AM$47:AM1004)=1,AO1004,
IF($AM$1547&gt;SUM($AM$47:AM1004),_xlfn.CONCAT(", ",AO1004),
IF($AM$1547=SUM($AM$47:AM1004),_xlfn.CONCAT(" y ",AO1004)))))</f>
        <v/>
      </c>
      <c r="AO1004" s="89" t="s">
        <v>7776</v>
      </c>
      <c r="AQ1004" s="477">
        <f t="shared" si="147"/>
        <v>0</v>
      </c>
      <c r="AR1004" s="321">
        <f t="shared" si="148"/>
        <v>0</v>
      </c>
      <c r="AS1004" s="293">
        <f t="shared" si="149"/>
        <v>0</v>
      </c>
      <c r="AT1004" s="294" t="str">
        <f>IF(AS1004=0,"",
IF(SUM($AS$47:AS1004)=1,AU1004,
IF($AS$1547&gt;SUM($AS$47:AS1004),_xlfn.CONCAT(", ",AU1004),
IF($AS$1547=SUM($AS$47:AS1004),_xlfn.CONCAT(" y ",AU1004)))))</f>
        <v/>
      </c>
      <c r="AU1004" s="89" t="s">
        <v>7776</v>
      </c>
    </row>
    <row r="1005" spans="1:47" ht="15" customHeight="1">
      <c r="A1005" s="64"/>
      <c r="B1005" s="11"/>
      <c r="C1005" s="1021" t="s">
        <v>7777</v>
      </c>
      <c r="D1005" s="890"/>
      <c r="E1005" s="997"/>
      <c r="F1005" s="884"/>
      <c r="G1005" s="884"/>
      <c r="H1005" s="884"/>
      <c r="I1005" s="884"/>
      <c r="J1005" s="884"/>
      <c r="K1005" s="885"/>
      <c r="L1005" s="1027"/>
      <c r="M1005" s="884"/>
      <c r="N1005" s="884"/>
      <c r="O1005" s="885"/>
      <c r="P1005" s="1027"/>
      <c r="Q1005" s="884"/>
      <c r="R1005" s="884"/>
      <c r="S1005" s="885"/>
      <c r="T1005" s="991"/>
      <c r="U1005" s="884"/>
      <c r="V1005" s="884"/>
      <c r="W1005" s="885"/>
      <c r="X1005" s="796"/>
      <c r="Y1005" s="796"/>
      <c r="Z1005" s="796"/>
      <c r="AA1005" s="796"/>
      <c r="AB1005" s="796"/>
      <c r="AC1005" s="796"/>
      <c r="AD1005" s="796"/>
      <c r="AG1005" s="323" t="b">
        <f t="shared" si="140"/>
        <v>0</v>
      </c>
      <c r="AH1005" s="1" t="str">
        <f t="shared" si="141"/>
        <v/>
      </c>
      <c r="AI1005" s="323" t="b">
        <f t="shared" si="142"/>
        <v>0</v>
      </c>
      <c r="AJ1005" s="1" t="str">
        <f t="shared" si="143"/>
        <v/>
      </c>
      <c r="AK1005" s="323" t="b">
        <f t="shared" si="144"/>
        <v>0</v>
      </c>
      <c r="AL1005" s="648">
        <f t="shared" si="145"/>
        <v>0</v>
      </c>
      <c r="AM1005" s="293">
        <f t="shared" si="146"/>
        <v>0</v>
      </c>
      <c r="AN1005" s="294" t="str">
        <f>IF(AM1005=0,"",
IF(SUM($AM$47:AM1005)=1,AO1005,
IF($AM$1547&gt;SUM($AM$47:AM1005),_xlfn.CONCAT(", ",AO1005),
IF($AM$1547=SUM($AM$47:AM1005),_xlfn.CONCAT(" y ",AO1005)))))</f>
        <v/>
      </c>
      <c r="AO1005" s="89" t="s">
        <v>7778</v>
      </c>
      <c r="AQ1005" s="477">
        <f t="shared" si="147"/>
        <v>0</v>
      </c>
      <c r="AR1005" s="321">
        <f t="shared" si="148"/>
        <v>0</v>
      </c>
      <c r="AS1005" s="293">
        <f t="shared" si="149"/>
        <v>0</v>
      </c>
      <c r="AT1005" s="294" t="str">
        <f>IF(AS1005=0,"",
IF(SUM($AS$47:AS1005)=1,AU1005,
IF($AS$1547&gt;SUM($AS$47:AS1005),_xlfn.CONCAT(", ",AU1005),
IF($AS$1547=SUM($AS$47:AS1005),_xlfn.CONCAT(" y ",AU1005)))))</f>
        <v/>
      </c>
      <c r="AU1005" s="89" t="s">
        <v>7778</v>
      </c>
    </row>
    <row r="1006" spans="1:47" ht="15" customHeight="1">
      <c r="A1006" s="64"/>
      <c r="B1006" s="11"/>
      <c r="C1006" s="1021" t="s">
        <v>7779</v>
      </c>
      <c r="D1006" s="890"/>
      <c r="E1006" s="997"/>
      <c r="F1006" s="884"/>
      <c r="G1006" s="884"/>
      <c r="H1006" s="884"/>
      <c r="I1006" s="884"/>
      <c r="J1006" s="884"/>
      <c r="K1006" s="885"/>
      <c r="L1006" s="1027"/>
      <c r="M1006" s="884"/>
      <c r="N1006" s="884"/>
      <c r="O1006" s="885"/>
      <c r="P1006" s="1027"/>
      <c r="Q1006" s="884"/>
      <c r="R1006" s="884"/>
      <c r="S1006" s="885"/>
      <c r="T1006" s="991"/>
      <c r="U1006" s="884"/>
      <c r="V1006" s="884"/>
      <c r="W1006" s="885"/>
      <c r="X1006" s="796"/>
      <c r="Y1006" s="796"/>
      <c r="Z1006" s="796"/>
      <c r="AA1006" s="796"/>
      <c r="AB1006" s="796"/>
      <c r="AC1006" s="796"/>
      <c r="AD1006" s="796"/>
      <c r="AG1006" s="323" t="b">
        <f t="shared" si="140"/>
        <v>0</v>
      </c>
      <c r="AH1006" s="1" t="str">
        <f t="shared" si="141"/>
        <v/>
      </c>
      <c r="AI1006" s="323" t="b">
        <f t="shared" si="142"/>
        <v>0</v>
      </c>
      <c r="AJ1006" s="1" t="str">
        <f t="shared" si="143"/>
        <v/>
      </c>
      <c r="AK1006" s="323" t="b">
        <f t="shared" si="144"/>
        <v>0</v>
      </c>
      <c r="AL1006" s="648">
        <f t="shared" si="145"/>
        <v>0</v>
      </c>
      <c r="AM1006" s="293">
        <f t="shared" si="146"/>
        <v>0</v>
      </c>
      <c r="AN1006" s="294" t="str">
        <f>IF(AM1006=0,"",
IF(SUM($AM$47:AM1006)=1,AO1006,
IF($AM$1547&gt;SUM($AM$47:AM1006),_xlfn.CONCAT(", ",AO1006),
IF($AM$1547=SUM($AM$47:AM1006),_xlfn.CONCAT(" y ",AO1006)))))</f>
        <v/>
      </c>
      <c r="AO1006" s="89" t="s">
        <v>7780</v>
      </c>
      <c r="AQ1006" s="477">
        <f t="shared" si="147"/>
        <v>0</v>
      </c>
      <c r="AR1006" s="321">
        <f t="shared" si="148"/>
        <v>0</v>
      </c>
      <c r="AS1006" s="293">
        <f t="shared" si="149"/>
        <v>0</v>
      </c>
      <c r="AT1006" s="294" t="str">
        <f>IF(AS1006=0,"",
IF(SUM($AS$47:AS1006)=1,AU1006,
IF($AS$1547&gt;SUM($AS$47:AS1006),_xlfn.CONCAT(", ",AU1006),
IF($AS$1547=SUM($AS$47:AS1006),_xlfn.CONCAT(" y ",AU1006)))))</f>
        <v/>
      </c>
      <c r="AU1006" s="89" t="s">
        <v>7780</v>
      </c>
    </row>
    <row r="1007" spans="1:47" ht="15" customHeight="1">
      <c r="A1007" s="64"/>
      <c r="B1007" s="11"/>
      <c r="C1007" s="1021" t="s">
        <v>7781</v>
      </c>
      <c r="D1007" s="890"/>
      <c r="E1007" s="997"/>
      <c r="F1007" s="884"/>
      <c r="G1007" s="884"/>
      <c r="H1007" s="884"/>
      <c r="I1007" s="884"/>
      <c r="J1007" s="884"/>
      <c r="K1007" s="885"/>
      <c r="L1007" s="1027"/>
      <c r="M1007" s="884"/>
      <c r="N1007" s="884"/>
      <c r="O1007" s="885"/>
      <c r="P1007" s="1027"/>
      <c r="Q1007" s="884"/>
      <c r="R1007" s="884"/>
      <c r="S1007" s="885"/>
      <c r="T1007" s="991"/>
      <c r="U1007" s="884"/>
      <c r="V1007" s="884"/>
      <c r="W1007" s="885"/>
      <c r="X1007" s="796"/>
      <c r="Y1007" s="796"/>
      <c r="Z1007" s="796"/>
      <c r="AA1007" s="796"/>
      <c r="AB1007" s="796"/>
      <c r="AC1007" s="796"/>
      <c r="AD1007" s="796"/>
      <c r="AG1007" s="323" t="b">
        <f t="shared" si="140"/>
        <v>0</v>
      </c>
      <c r="AH1007" s="1" t="str">
        <f t="shared" si="141"/>
        <v/>
      </c>
      <c r="AI1007" s="323" t="b">
        <f t="shared" si="142"/>
        <v>0</v>
      </c>
      <c r="AJ1007" s="1" t="str">
        <f t="shared" si="143"/>
        <v/>
      </c>
      <c r="AK1007" s="323" t="b">
        <f t="shared" si="144"/>
        <v>0</v>
      </c>
      <c r="AL1007" s="648">
        <f t="shared" si="145"/>
        <v>0</v>
      </c>
      <c r="AM1007" s="293">
        <f t="shared" si="146"/>
        <v>0</v>
      </c>
      <c r="AN1007" s="294" t="str">
        <f>IF(AM1007=0,"",
IF(SUM($AM$47:AM1007)=1,AO1007,
IF($AM$1547&gt;SUM($AM$47:AM1007),_xlfn.CONCAT(", ",AO1007),
IF($AM$1547=SUM($AM$47:AM1007),_xlfn.CONCAT(" y ",AO1007)))))</f>
        <v/>
      </c>
      <c r="AO1007" s="89" t="s">
        <v>7782</v>
      </c>
      <c r="AQ1007" s="477">
        <f t="shared" si="147"/>
        <v>0</v>
      </c>
      <c r="AR1007" s="321">
        <f t="shared" si="148"/>
        <v>0</v>
      </c>
      <c r="AS1007" s="293">
        <f t="shared" si="149"/>
        <v>0</v>
      </c>
      <c r="AT1007" s="294" t="str">
        <f>IF(AS1007=0,"",
IF(SUM($AS$47:AS1007)=1,AU1007,
IF($AS$1547&gt;SUM($AS$47:AS1007),_xlfn.CONCAT(", ",AU1007),
IF($AS$1547=SUM($AS$47:AS1007),_xlfn.CONCAT(" y ",AU1007)))))</f>
        <v/>
      </c>
      <c r="AU1007" s="89" t="s">
        <v>7782</v>
      </c>
    </row>
    <row r="1008" spans="1:47" ht="15" customHeight="1">
      <c r="A1008" s="64"/>
      <c r="B1008" s="11"/>
      <c r="C1008" s="1021" t="s">
        <v>7783</v>
      </c>
      <c r="D1008" s="890"/>
      <c r="E1008" s="997"/>
      <c r="F1008" s="884"/>
      <c r="G1008" s="884"/>
      <c r="H1008" s="884"/>
      <c r="I1008" s="884"/>
      <c r="J1008" s="884"/>
      <c r="K1008" s="885"/>
      <c r="L1008" s="1027"/>
      <c r="M1008" s="884"/>
      <c r="N1008" s="884"/>
      <c r="O1008" s="885"/>
      <c r="P1008" s="1027"/>
      <c r="Q1008" s="884"/>
      <c r="R1008" s="884"/>
      <c r="S1008" s="885"/>
      <c r="T1008" s="991"/>
      <c r="U1008" s="884"/>
      <c r="V1008" s="884"/>
      <c r="W1008" s="885"/>
      <c r="X1008" s="796"/>
      <c r="Y1008" s="796"/>
      <c r="Z1008" s="796"/>
      <c r="AA1008" s="796"/>
      <c r="AB1008" s="796"/>
      <c r="AC1008" s="796"/>
      <c r="AD1008" s="796"/>
      <c r="AG1008" s="323" t="b">
        <f t="shared" ref="AG1008:AG1071" si="150">NOT(EXACT(E1008,UPPER(E1008)))</f>
        <v>0</v>
      </c>
      <c r="AH1008" s="1" t="str">
        <f t="shared" ref="AH1008:AH1071" si="151">SUBSTITUTE( SUBSTITUTE( SUBSTITUTE( SUBSTITUTE( SUBSTITUTE( SUBSTITUTE( SUBSTITUTE( SUBSTITUTE( SUBSTITUTE( SUBSTITUTE(E1008, "á", "a"), "é", "e"), "í", "i"), "ó", "o"), "ú", "u"), "Á", "A"), "É", "E"), "Í", "I"), "Ó", "O"), "Ú", "U")</f>
        <v/>
      </c>
      <c r="AI1008" s="323" t="b">
        <f t="shared" ref="AI1008:AI1071" si="152">NOT(EXACT(E1008,AH1008))</f>
        <v>0</v>
      </c>
      <c r="AJ1008" s="1" t="str">
        <f t="shared" ref="AJ1008:AJ1071" si="153">SUBSTITUTE((SUBSTITUTE(SUBSTITUTE(SUBSTITUTE(E1008,".",""),",",""),"(","")),")","")</f>
        <v/>
      </c>
      <c r="AK1008" s="323" t="b">
        <f t="shared" ref="AK1008:AK1071" si="154">NOT(EXACT(E1008,AJ1008))</f>
        <v>0</v>
      </c>
      <c r="AL1008" s="648">
        <f t="shared" ref="AL1008:AL1071" si="155">IF(COUNTIF(T1008,"VARIAS")&gt;0,1,0)</f>
        <v>0</v>
      </c>
      <c r="AM1008" s="293">
        <f t="shared" ref="AM1008:AM1071" si="156">IF(SUM(AL1008)=0,0,1)</f>
        <v>0</v>
      </c>
      <c r="AN1008" s="294" t="str">
        <f>IF(AM1008=0,"",
IF(SUM($AM$47:AM1008)=1,AO1008,
IF($AM$1547&gt;SUM($AM$47:AM1008),_xlfn.CONCAT(", ",AO1008),
IF($AM$1547=SUM($AM$47:AM1008),_xlfn.CONCAT(" y ",AO1008)))))</f>
        <v/>
      </c>
      <c r="AO1008" s="89" t="s">
        <v>7784</v>
      </c>
      <c r="AQ1008" s="477">
        <f t="shared" ref="AQ1008:AQ1071" si="157">IF(AND($AD1008="X",COUNTA(X1008:AC1008)&gt;0),1,0)</f>
        <v>0</v>
      </c>
      <c r="AR1008" s="321">
        <f t="shared" ref="AR1008:AR1071" si="158">IF(AND(COUNTBLANK(E1008)=0,COUNTA(L1008:W1008)=3,COUNTA(X1008:AD1008)&gt;0),0,IF(AND(COUNTBLANK(E1008)=1,COUNTA(L1008:AD1008)=0),0,1))</f>
        <v>0</v>
      </c>
      <c r="AS1008" s="293">
        <f t="shared" ref="AS1008:AS1071" si="159">IF(AR1008=0,0,1)</f>
        <v>0</v>
      </c>
      <c r="AT1008" s="294" t="str">
        <f>IF(AS1008=0,"",
IF(SUM($AS$47:AS1008)=1,AU1008,
IF($AS$1547&gt;SUM($AS$47:AS1008),_xlfn.CONCAT(", ",AU1008),
IF($AS$1547=SUM($AS$47:AS1008),_xlfn.CONCAT(" y ",AU1008)))))</f>
        <v/>
      </c>
      <c r="AU1008" s="89" t="s">
        <v>7784</v>
      </c>
    </row>
    <row r="1009" spans="1:47" ht="15" customHeight="1">
      <c r="A1009" s="64"/>
      <c r="B1009" s="11"/>
      <c r="C1009" s="1021" t="s">
        <v>7785</v>
      </c>
      <c r="D1009" s="890"/>
      <c r="E1009" s="997"/>
      <c r="F1009" s="884"/>
      <c r="G1009" s="884"/>
      <c r="H1009" s="884"/>
      <c r="I1009" s="884"/>
      <c r="J1009" s="884"/>
      <c r="K1009" s="885"/>
      <c r="L1009" s="1027"/>
      <c r="M1009" s="884"/>
      <c r="N1009" s="884"/>
      <c r="O1009" s="885"/>
      <c r="P1009" s="1027"/>
      <c r="Q1009" s="884"/>
      <c r="R1009" s="884"/>
      <c r="S1009" s="885"/>
      <c r="T1009" s="991"/>
      <c r="U1009" s="884"/>
      <c r="V1009" s="884"/>
      <c r="W1009" s="885"/>
      <c r="X1009" s="796"/>
      <c r="Y1009" s="796"/>
      <c r="Z1009" s="796"/>
      <c r="AA1009" s="796"/>
      <c r="AB1009" s="796"/>
      <c r="AC1009" s="796"/>
      <c r="AD1009" s="796"/>
      <c r="AG1009" s="323" t="b">
        <f t="shared" si="150"/>
        <v>0</v>
      </c>
      <c r="AH1009" s="1" t="str">
        <f t="shared" si="151"/>
        <v/>
      </c>
      <c r="AI1009" s="323" t="b">
        <f t="shared" si="152"/>
        <v>0</v>
      </c>
      <c r="AJ1009" s="1" t="str">
        <f t="shared" si="153"/>
        <v/>
      </c>
      <c r="AK1009" s="323" t="b">
        <f t="shared" si="154"/>
        <v>0</v>
      </c>
      <c r="AL1009" s="648">
        <f t="shared" si="155"/>
        <v>0</v>
      </c>
      <c r="AM1009" s="293">
        <f t="shared" si="156"/>
        <v>0</v>
      </c>
      <c r="AN1009" s="294" t="str">
        <f>IF(AM1009=0,"",
IF(SUM($AM$47:AM1009)=1,AO1009,
IF($AM$1547&gt;SUM($AM$47:AM1009),_xlfn.CONCAT(", ",AO1009),
IF($AM$1547=SUM($AM$47:AM1009),_xlfn.CONCAT(" y ",AO1009)))))</f>
        <v/>
      </c>
      <c r="AO1009" s="89" t="s">
        <v>7786</v>
      </c>
      <c r="AQ1009" s="477">
        <f t="shared" si="157"/>
        <v>0</v>
      </c>
      <c r="AR1009" s="321">
        <f t="shared" si="158"/>
        <v>0</v>
      </c>
      <c r="AS1009" s="293">
        <f t="shared" si="159"/>
        <v>0</v>
      </c>
      <c r="AT1009" s="294" t="str">
        <f>IF(AS1009=0,"",
IF(SUM($AS$47:AS1009)=1,AU1009,
IF($AS$1547&gt;SUM($AS$47:AS1009),_xlfn.CONCAT(", ",AU1009),
IF($AS$1547=SUM($AS$47:AS1009),_xlfn.CONCAT(" y ",AU1009)))))</f>
        <v/>
      </c>
      <c r="AU1009" s="89" t="s">
        <v>7786</v>
      </c>
    </row>
    <row r="1010" spans="1:47" ht="15" customHeight="1">
      <c r="A1010" s="64"/>
      <c r="B1010" s="11"/>
      <c r="C1010" s="1021" t="s">
        <v>7787</v>
      </c>
      <c r="D1010" s="890"/>
      <c r="E1010" s="997"/>
      <c r="F1010" s="884"/>
      <c r="G1010" s="884"/>
      <c r="H1010" s="884"/>
      <c r="I1010" s="884"/>
      <c r="J1010" s="884"/>
      <c r="K1010" s="885"/>
      <c r="L1010" s="1027"/>
      <c r="M1010" s="884"/>
      <c r="N1010" s="884"/>
      <c r="O1010" s="885"/>
      <c r="P1010" s="1027"/>
      <c r="Q1010" s="884"/>
      <c r="R1010" s="884"/>
      <c r="S1010" s="885"/>
      <c r="T1010" s="991"/>
      <c r="U1010" s="884"/>
      <c r="V1010" s="884"/>
      <c r="W1010" s="885"/>
      <c r="X1010" s="796"/>
      <c r="Y1010" s="796"/>
      <c r="Z1010" s="796"/>
      <c r="AA1010" s="796"/>
      <c r="AB1010" s="796"/>
      <c r="AC1010" s="796"/>
      <c r="AD1010" s="796"/>
      <c r="AG1010" s="323" t="b">
        <f t="shared" si="150"/>
        <v>0</v>
      </c>
      <c r="AH1010" s="1" t="str">
        <f t="shared" si="151"/>
        <v/>
      </c>
      <c r="AI1010" s="323" t="b">
        <f t="shared" si="152"/>
        <v>0</v>
      </c>
      <c r="AJ1010" s="1" t="str">
        <f t="shared" si="153"/>
        <v/>
      </c>
      <c r="AK1010" s="323" t="b">
        <f t="shared" si="154"/>
        <v>0</v>
      </c>
      <c r="AL1010" s="648">
        <f t="shared" si="155"/>
        <v>0</v>
      </c>
      <c r="AM1010" s="293">
        <f t="shared" si="156"/>
        <v>0</v>
      </c>
      <c r="AN1010" s="294" t="str">
        <f>IF(AM1010=0,"",
IF(SUM($AM$47:AM1010)=1,AO1010,
IF($AM$1547&gt;SUM($AM$47:AM1010),_xlfn.CONCAT(", ",AO1010),
IF($AM$1547=SUM($AM$47:AM1010),_xlfn.CONCAT(" y ",AO1010)))))</f>
        <v/>
      </c>
      <c r="AO1010" s="89" t="s">
        <v>7788</v>
      </c>
      <c r="AQ1010" s="477">
        <f t="shared" si="157"/>
        <v>0</v>
      </c>
      <c r="AR1010" s="321">
        <f t="shared" si="158"/>
        <v>0</v>
      </c>
      <c r="AS1010" s="293">
        <f t="shared" si="159"/>
        <v>0</v>
      </c>
      <c r="AT1010" s="294" t="str">
        <f>IF(AS1010=0,"",
IF(SUM($AS$47:AS1010)=1,AU1010,
IF($AS$1547&gt;SUM($AS$47:AS1010),_xlfn.CONCAT(", ",AU1010),
IF($AS$1547=SUM($AS$47:AS1010),_xlfn.CONCAT(" y ",AU1010)))))</f>
        <v/>
      </c>
      <c r="AU1010" s="89" t="s">
        <v>7788</v>
      </c>
    </row>
    <row r="1011" spans="1:47" ht="15" customHeight="1">
      <c r="A1011" s="64"/>
      <c r="B1011" s="11"/>
      <c r="C1011" s="1021" t="s">
        <v>7789</v>
      </c>
      <c r="D1011" s="890"/>
      <c r="E1011" s="997"/>
      <c r="F1011" s="884"/>
      <c r="G1011" s="884"/>
      <c r="H1011" s="884"/>
      <c r="I1011" s="884"/>
      <c r="J1011" s="884"/>
      <c r="K1011" s="885"/>
      <c r="L1011" s="1027"/>
      <c r="M1011" s="884"/>
      <c r="N1011" s="884"/>
      <c r="O1011" s="885"/>
      <c r="P1011" s="1027"/>
      <c r="Q1011" s="884"/>
      <c r="R1011" s="884"/>
      <c r="S1011" s="885"/>
      <c r="T1011" s="991"/>
      <c r="U1011" s="884"/>
      <c r="V1011" s="884"/>
      <c r="W1011" s="885"/>
      <c r="X1011" s="796"/>
      <c r="Y1011" s="796"/>
      <c r="Z1011" s="796"/>
      <c r="AA1011" s="796"/>
      <c r="AB1011" s="796"/>
      <c r="AC1011" s="796"/>
      <c r="AD1011" s="796"/>
      <c r="AG1011" s="323" t="b">
        <f t="shared" si="150"/>
        <v>0</v>
      </c>
      <c r="AH1011" s="1" t="str">
        <f t="shared" si="151"/>
        <v/>
      </c>
      <c r="AI1011" s="323" t="b">
        <f t="shared" si="152"/>
        <v>0</v>
      </c>
      <c r="AJ1011" s="1" t="str">
        <f t="shared" si="153"/>
        <v/>
      </c>
      <c r="AK1011" s="323" t="b">
        <f t="shared" si="154"/>
        <v>0</v>
      </c>
      <c r="AL1011" s="648">
        <f t="shared" si="155"/>
        <v>0</v>
      </c>
      <c r="AM1011" s="293">
        <f t="shared" si="156"/>
        <v>0</v>
      </c>
      <c r="AN1011" s="294" t="str">
        <f>IF(AM1011=0,"",
IF(SUM($AM$47:AM1011)=1,AO1011,
IF($AM$1547&gt;SUM($AM$47:AM1011),_xlfn.CONCAT(", ",AO1011),
IF($AM$1547=SUM($AM$47:AM1011),_xlfn.CONCAT(" y ",AO1011)))))</f>
        <v/>
      </c>
      <c r="AO1011" s="89" t="s">
        <v>7790</v>
      </c>
      <c r="AQ1011" s="477">
        <f t="shared" si="157"/>
        <v>0</v>
      </c>
      <c r="AR1011" s="321">
        <f t="shared" si="158"/>
        <v>0</v>
      </c>
      <c r="AS1011" s="293">
        <f t="shared" si="159"/>
        <v>0</v>
      </c>
      <c r="AT1011" s="294" t="str">
        <f>IF(AS1011=0,"",
IF(SUM($AS$47:AS1011)=1,AU1011,
IF($AS$1547&gt;SUM($AS$47:AS1011),_xlfn.CONCAT(", ",AU1011),
IF($AS$1547=SUM($AS$47:AS1011),_xlfn.CONCAT(" y ",AU1011)))))</f>
        <v/>
      </c>
      <c r="AU1011" s="89" t="s">
        <v>7790</v>
      </c>
    </row>
    <row r="1012" spans="1:47" ht="15" customHeight="1">
      <c r="A1012" s="64"/>
      <c r="B1012" s="11"/>
      <c r="C1012" s="1021" t="s">
        <v>7791</v>
      </c>
      <c r="D1012" s="890"/>
      <c r="E1012" s="997"/>
      <c r="F1012" s="884"/>
      <c r="G1012" s="884"/>
      <c r="H1012" s="884"/>
      <c r="I1012" s="884"/>
      <c r="J1012" s="884"/>
      <c r="K1012" s="885"/>
      <c r="L1012" s="1027"/>
      <c r="M1012" s="884"/>
      <c r="N1012" s="884"/>
      <c r="O1012" s="885"/>
      <c r="P1012" s="1027"/>
      <c r="Q1012" s="884"/>
      <c r="R1012" s="884"/>
      <c r="S1012" s="885"/>
      <c r="T1012" s="991"/>
      <c r="U1012" s="884"/>
      <c r="V1012" s="884"/>
      <c r="W1012" s="885"/>
      <c r="X1012" s="796"/>
      <c r="Y1012" s="796"/>
      <c r="Z1012" s="796"/>
      <c r="AA1012" s="796"/>
      <c r="AB1012" s="796"/>
      <c r="AC1012" s="796"/>
      <c r="AD1012" s="796"/>
      <c r="AG1012" s="323" t="b">
        <f t="shared" si="150"/>
        <v>0</v>
      </c>
      <c r="AH1012" s="1" t="str">
        <f t="shared" si="151"/>
        <v/>
      </c>
      <c r="AI1012" s="323" t="b">
        <f t="shared" si="152"/>
        <v>0</v>
      </c>
      <c r="AJ1012" s="1" t="str">
        <f t="shared" si="153"/>
        <v/>
      </c>
      <c r="AK1012" s="323" t="b">
        <f t="shared" si="154"/>
        <v>0</v>
      </c>
      <c r="AL1012" s="648">
        <f t="shared" si="155"/>
        <v>0</v>
      </c>
      <c r="AM1012" s="293">
        <f t="shared" si="156"/>
        <v>0</v>
      </c>
      <c r="AN1012" s="294" t="str">
        <f>IF(AM1012=0,"",
IF(SUM($AM$47:AM1012)=1,AO1012,
IF($AM$1547&gt;SUM($AM$47:AM1012),_xlfn.CONCAT(", ",AO1012),
IF($AM$1547=SUM($AM$47:AM1012),_xlfn.CONCAT(" y ",AO1012)))))</f>
        <v/>
      </c>
      <c r="AO1012" s="89" t="s">
        <v>7792</v>
      </c>
      <c r="AQ1012" s="477">
        <f t="shared" si="157"/>
        <v>0</v>
      </c>
      <c r="AR1012" s="321">
        <f t="shared" si="158"/>
        <v>0</v>
      </c>
      <c r="AS1012" s="293">
        <f t="shared" si="159"/>
        <v>0</v>
      </c>
      <c r="AT1012" s="294" t="str">
        <f>IF(AS1012=0,"",
IF(SUM($AS$47:AS1012)=1,AU1012,
IF($AS$1547&gt;SUM($AS$47:AS1012),_xlfn.CONCAT(", ",AU1012),
IF($AS$1547=SUM($AS$47:AS1012),_xlfn.CONCAT(" y ",AU1012)))))</f>
        <v/>
      </c>
      <c r="AU1012" s="89" t="s">
        <v>7792</v>
      </c>
    </row>
    <row r="1013" spans="1:47" ht="15" customHeight="1">
      <c r="A1013" s="64"/>
      <c r="B1013" s="11"/>
      <c r="C1013" s="1021" t="s">
        <v>7793</v>
      </c>
      <c r="D1013" s="890"/>
      <c r="E1013" s="997"/>
      <c r="F1013" s="884"/>
      <c r="G1013" s="884"/>
      <c r="H1013" s="884"/>
      <c r="I1013" s="884"/>
      <c r="J1013" s="884"/>
      <c r="K1013" s="885"/>
      <c r="L1013" s="1027"/>
      <c r="M1013" s="884"/>
      <c r="N1013" s="884"/>
      <c r="O1013" s="885"/>
      <c r="P1013" s="1027"/>
      <c r="Q1013" s="884"/>
      <c r="R1013" s="884"/>
      <c r="S1013" s="885"/>
      <c r="T1013" s="991"/>
      <c r="U1013" s="884"/>
      <c r="V1013" s="884"/>
      <c r="W1013" s="885"/>
      <c r="X1013" s="796"/>
      <c r="Y1013" s="796"/>
      <c r="Z1013" s="796"/>
      <c r="AA1013" s="796"/>
      <c r="AB1013" s="796"/>
      <c r="AC1013" s="796"/>
      <c r="AD1013" s="796"/>
      <c r="AG1013" s="323" t="b">
        <f t="shared" si="150"/>
        <v>0</v>
      </c>
      <c r="AH1013" s="1" t="str">
        <f t="shared" si="151"/>
        <v/>
      </c>
      <c r="AI1013" s="323" t="b">
        <f t="shared" si="152"/>
        <v>0</v>
      </c>
      <c r="AJ1013" s="1" t="str">
        <f t="shared" si="153"/>
        <v/>
      </c>
      <c r="AK1013" s="323" t="b">
        <f t="shared" si="154"/>
        <v>0</v>
      </c>
      <c r="AL1013" s="648">
        <f t="shared" si="155"/>
        <v>0</v>
      </c>
      <c r="AM1013" s="293">
        <f t="shared" si="156"/>
        <v>0</v>
      </c>
      <c r="AN1013" s="294" t="str">
        <f>IF(AM1013=0,"",
IF(SUM($AM$47:AM1013)=1,AO1013,
IF($AM$1547&gt;SUM($AM$47:AM1013),_xlfn.CONCAT(", ",AO1013),
IF($AM$1547=SUM($AM$47:AM1013),_xlfn.CONCAT(" y ",AO1013)))))</f>
        <v/>
      </c>
      <c r="AO1013" s="89" t="s">
        <v>7794</v>
      </c>
      <c r="AQ1013" s="477">
        <f t="shared" si="157"/>
        <v>0</v>
      </c>
      <c r="AR1013" s="321">
        <f t="shared" si="158"/>
        <v>0</v>
      </c>
      <c r="AS1013" s="293">
        <f t="shared" si="159"/>
        <v>0</v>
      </c>
      <c r="AT1013" s="294" t="str">
        <f>IF(AS1013=0,"",
IF(SUM($AS$47:AS1013)=1,AU1013,
IF($AS$1547&gt;SUM($AS$47:AS1013),_xlfn.CONCAT(", ",AU1013),
IF($AS$1547=SUM($AS$47:AS1013),_xlfn.CONCAT(" y ",AU1013)))))</f>
        <v/>
      </c>
      <c r="AU1013" s="89" t="s">
        <v>7794</v>
      </c>
    </row>
    <row r="1014" spans="1:47" ht="15" customHeight="1">
      <c r="A1014" s="64"/>
      <c r="B1014" s="11"/>
      <c r="C1014" s="1021" t="s">
        <v>7795</v>
      </c>
      <c r="D1014" s="890"/>
      <c r="E1014" s="997"/>
      <c r="F1014" s="884"/>
      <c r="G1014" s="884"/>
      <c r="H1014" s="884"/>
      <c r="I1014" s="884"/>
      <c r="J1014" s="884"/>
      <c r="K1014" s="885"/>
      <c r="L1014" s="1027"/>
      <c r="M1014" s="884"/>
      <c r="N1014" s="884"/>
      <c r="O1014" s="885"/>
      <c r="P1014" s="1027"/>
      <c r="Q1014" s="884"/>
      <c r="R1014" s="884"/>
      <c r="S1014" s="885"/>
      <c r="T1014" s="991"/>
      <c r="U1014" s="884"/>
      <c r="V1014" s="884"/>
      <c r="W1014" s="885"/>
      <c r="X1014" s="796"/>
      <c r="Y1014" s="796"/>
      <c r="Z1014" s="796"/>
      <c r="AA1014" s="796"/>
      <c r="AB1014" s="796"/>
      <c r="AC1014" s="796"/>
      <c r="AD1014" s="796"/>
      <c r="AG1014" s="323" t="b">
        <f t="shared" si="150"/>
        <v>0</v>
      </c>
      <c r="AH1014" s="1" t="str">
        <f t="shared" si="151"/>
        <v/>
      </c>
      <c r="AI1014" s="323" t="b">
        <f t="shared" si="152"/>
        <v>0</v>
      </c>
      <c r="AJ1014" s="1" t="str">
        <f t="shared" si="153"/>
        <v/>
      </c>
      <c r="AK1014" s="323" t="b">
        <f t="shared" si="154"/>
        <v>0</v>
      </c>
      <c r="AL1014" s="648">
        <f t="shared" si="155"/>
        <v>0</v>
      </c>
      <c r="AM1014" s="293">
        <f t="shared" si="156"/>
        <v>0</v>
      </c>
      <c r="AN1014" s="294" t="str">
        <f>IF(AM1014=0,"",
IF(SUM($AM$47:AM1014)=1,AO1014,
IF($AM$1547&gt;SUM($AM$47:AM1014),_xlfn.CONCAT(", ",AO1014),
IF($AM$1547=SUM($AM$47:AM1014),_xlfn.CONCAT(" y ",AO1014)))))</f>
        <v/>
      </c>
      <c r="AO1014" s="89" t="s">
        <v>7796</v>
      </c>
      <c r="AQ1014" s="477">
        <f t="shared" si="157"/>
        <v>0</v>
      </c>
      <c r="AR1014" s="321">
        <f t="shared" si="158"/>
        <v>0</v>
      </c>
      <c r="AS1014" s="293">
        <f t="shared" si="159"/>
        <v>0</v>
      </c>
      <c r="AT1014" s="294" t="str">
        <f>IF(AS1014=0,"",
IF(SUM($AS$47:AS1014)=1,AU1014,
IF($AS$1547&gt;SUM($AS$47:AS1014),_xlfn.CONCAT(", ",AU1014),
IF($AS$1547=SUM($AS$47:AS1014),_xlfn.CONCAT(" y ",AU1014)))))</f>
        <v/>
      </c>
      <c r="AU1014" s="89" t="s">
        <v>7796</v>
      </c>
    </row>
    <row r="1015" spans="1:47" ht="15" customHeight="1">
      <c r="A1015" s="64"/>
      <c r="B1015" s="11"/>
      <c r="C1015" s="1021" t="s">
        <v>7797</v>
      </c>
      <c r="D1015" s="890"/>
      <c r="E1015" s="997"/>
      <c r="F1015" s="884"/>
      <c r="G1015" s="884"/>
      <c r="H1015" s="884"/>
      <c r="I1015" s="884"/>
      <c r="J1015" s="884"/>
      <c r="K1015" s="885"/>
      <c r="L1015" s="1027"/>
      <c r="M1015" s="884"/>
      <c r="N1015" s="884"/>
      <c r="O1015" s="885"/>
      <c r="P1015" s="1027"/>
      <c r="Q1015" s="884"/>
      <c r="R1015" s="884"/>
      <c r="S1015" s="885"/>
      <c r="T1015" s="991"/>
      <c r="U1015" s="884"/>
      <c r="V1015" s="884"/>
      <c r="W1015" s="885"/>
      <c r="X1015" s="796"/>
      <c r="Y1015" s="796"/>
      <c r="Z1015" s="796"/>
      <c r="AA1015" s="796"/>
      <c r="AB1015" s="796"/>
      <c r="AC1015" s="796"/>
      <c r="AD1015" s="796"/>
      <c r="AG1015" s="323" t="b">
        <f t="shared" si="150"/>
        <v>0</v>
      </c>
      <c r="AH1015" s="1" t="str">
        <f t="shared" si="151"/>
        <v/>
      </c>
      <c r="AI1015" s="323" t="b">
        <f t="shared" si="152"/>
        <v>0</v>
      </c>
      <c r="AJ1015" s="1" t="str">
        <f t="shared" si="153"/>
        <v/>
      </c>
      <c r="AK1015" s="323" t="b">
        <f t="shared" si="154"/>
        <v>0</v>
      </c>
      <c r="AL1015" s="648">
        <f t="shared" si="155"/>
        <v>0</v>
      </c>
      <c r="AM1015" s="293">
        <f t="shared" si="156"/>
        <v>0</v>
      </c>
      <c r="AN1015" s="294" t="str">
        <f>IF(AM1015=0,"",
IF(SUM($AM$47:AM1015)=1,AO1015,
IF($AM$1547&gt;SUM($AM$47:AM1015),_xlfn.CONCAT(", ",AO1015),
IF($AM$1547=SUM($AM$47:AM1015),_xlfn.CONCAT(" y ",AO1015)))))</f>
        <v/>
      </c>
      <c r="AO1015" s="89" t="s">
        <v>7798</v>
      </c>
      <c r="AQ1015" s="477">
        <f t="shared" si="157"/>
        <v>0</v>
      </c>
      <c r="AR1015" s="321">
        <f t="shared" si="158"/>
        <v>0</v>
      </c>
      <c r="AS1015" s="293">
        <f t="shared" si="159"/>
        <v>0</v>
      </c>
      <c r="AT1015" s="294" t="str">
        <f>IF(AS1015=0,"",
IF(SUM($AS$47:AS1015)=1,AU1015,
IF($AS$1547&gt;SUM($AS$47:AS1015),_xlfn.CONCAT(", ",AU1015),
IF($AS$1547=SUM($AS$47:AS1015),_xlfn.CONCAT(" y ",AU1015)))))</f>
        <v/>
      </c>
      <c r="AU1015" s="89" t="s">
        <v>7798</v>
      </c>
    </row>
    <row r="1016" spans="1:47" ht="15" customHeight="1">
      <c r="A1016" s="64"/>
      <c r="B1016" s="11"/>
      <c r="C1016" s="1021" t="s">
        <v>7799</v>
      </c>
      <c r="D1016" s="890"/>
      <c r="E1016" s="997"/>
      <c r="F1016" s="884"/>
      <c r="G1016" s="884"/>
      <c r="H1016" s="884"/>
      <c r="I1016" s="884"/>
      <c r="J1016" s="884"/>
      <c r="K1016" s="885"/>
      <c r="L1016" s="1027"/>
      <c r="M1016" s="884"/>
      <c r="N1016" s="884"/>
      <c r="O1016" s="885"/>
      <c r="P1016" s="1027"/>
      <c r="Q1016" s="884"/>
      <c r="R1016" s="884"/>
      <c r="S1016" s="885"/>
      <c r="T1016" s="991"/>
      <c r="U1016" s="884"/>
      <c r="V1016" s="884"/>
      <c r="W1016" s="885"/>
      <c r="X1016" s="796"/>
      <c r="Y1016" s="796"/>
      <c r="Z1016" s="796"/>
      <c r="AA1016" s="796"/>
      <c r="AB1016" s="796"/>
      <c r="AC1016" s="796"/>
      <c r="AD1016" s="796"/>
      <c r="AG1016" s="323" t="b">
        <f t="shared" si="150"/>
        <v>0</v>
      </c>
      <c r="AH1016" s="1" t="str">
        <f t="shared" si="151"/>
        <v/>
      </c>
      <c r="AI1016" s="323" t="b">
        <f t="shared" si="152"/>
        <v>0</v>
      </c>
      <c r="AJ1016" s="1" t="str">
        <f t="shared" si="153"/>
        <v/>
      </c>
      <c r="AK1016" s="323" t="b">
        <f t="shared" si="154"/>
        <v>0</v>
      </c>
      <c r="AL1016" s="648">
        <f t="shared" si="155"/>
        <v>0</v>
      </c>
      <c r="AM1016" s="293">
        <f t="shared" si="156"/>
        <v>0</v>
      </c>
      <c r="AN1016" s="294" t="str">
        <f>IF(AM1016=0,"",
IF(SUM($AM$47:AM1016)=1,AO1016,
IF($AM$1547&gt;SUM($AM$47:AM1016),_xlfn.CONCAT(", ",AO1016),
IF($AM$1547=SUM($AM$47:AM1016),_xlfn.CONCAT(" y ",AO1016)))))</f>
        <v/>
      </c>
      <c r="AO1016" s="89" t="s">
        <v>7800</v>
      </c>
      <c r="AQ1016" s="477">
        <f t="shared" si="157"/>
        <v>0</v>
      </c>
      <c r="AR1016" s="321">
        <f t="shared" si="158"/>
        <v>0</v>
      </c>
      <c r="AS1016" s="293">
        <f t="shared" si="159"/>
        <v>0</v>
      </c>
      <c r="AT1016" s="294" t="str">
        <f>IF(AS1016=0,"",
IF(SUM($AS$47:AS1016)=1,AU1016,
IF($AS$1547&gt;SUM($AS$47:AS1016),_xlfn.CONCAT(", ",AU1016),
IF($AS$1547=SUM($AS$47:AS1016),_xlfn.CONCAT(" y ",AU1016)))))</f>
        <v/>
      </c>
      <c r="AU1016" s="89" t="s">
        <v>7800</v>
      </c>
    </row>
    <row r="1017" spans="1:47" ht="15" customHeight="1">
      <c r="A1017" s="64"/>
      <c r="B1017" s="11"/>
      <c r="C1017" s="1021" t="s">
        <v>7801</v>
      </c>
      <c r="D1017" s="890"/>
      <c r="E1017" s="997"/>
      <c r="F1017" s="884"/>
      <c r="G1017" s="884"/>
      <c r="H1017" s="884"/>
      <c r="I1017" s="884"/>
      <c r="J1017" s="884"/>
      <c r="K1017" s="885"/>
      <c r="L1017" s="1027"/>
      <c r="M1017" s="884"/>
      <c r="N1017" s="884"/>
      <c r="O1017" s="885"/>
      <c r="P1017" s="1027"/>
      <c r="Q1017" s="884"/>
      <c r="R1017" s="884"/>
      <c r="S1017" s="885"/>
      <c r="T1017" s="991"/>
      <c r="U1017" s="884"/>
      <c r="V1017" s="884"/>
      <c r="W1017" s="885"/>
      <c r="X1017" s="796"/>
      <c r="Y1017" s="796"/>
      <c r="Z1017" s="796"/>
      <c r="AA1017" s="796"/>
      <c r="AB1017" s="796"/>
      <c r="AC1017" s="796"/>
      <c r="AD1017" s="796"/>
      <c r="AG1017" s="323" t="b">
        <f t="shared" si="150"/>
        <v>0</v>
      </c>
      <c r="AH1017" s="1" t="str">
        <f t="shared" si="151"/>
        <v/>
      </c>
      <c r="AI1017" s="323" t="b">
        <f t="shared" si="152"/>
        <v>0</v>
      </c>
      <c r="AJ1017" s="1" t="str">
        <f t="shared" si="153"/>
        <v/>
      </c>
      <c r="AK1017" s="323" t="b">
        <f t="shared" si="154"/>
        <v>0</v>
      </c>
      <c r="AL1017" s="648">
        <f t="shared" si="155"/>
        <v>0</v>
      </c>
      <c r="AM1017" s="293">
        <f t="shared" si="156"/>
        <v>0</v>
      </c>
      <c r="AN1017" s="294" t="str">
        <f>IF(AM1017=0,"",
IF(SUM($AM$47:AM1017)=1,AO1017,
IF($AM$1547&gt;SUM($AM$47:AM1017),_xlfn.CONCAT(", ",AO1017),
IF($AM$1547=SUM($AM$47:AM1017),_xlfn.CONCAT(" y ",AO1017)))))</f>
        <v/>
      </c>
      <c r="AO1017" s="89" t="s">
        <v>7802</v>
      </c>
      <c r="AQ1017" s="477">
        <f t="shared" si="157"/>
        <v>0</v>
      </c>
      <c r="AR1017" s="321">
        <f t="shared" si="158"/>
        <v>0</v>
      </c>
      <c r="AS1017" s="293">
        <f t="shared" si="159"/>
        <v>0</v>
      </c>
      <c r="AT1017" s="294" t="str">
        <f>IF(AS1017=0,"",
IF(SUM($AS$47:AS1017)=1,AU1017,
IF($AS$1547&gt;SUM($AS$47:AS1017),_xlfn.CONCAT(", ",AU1017),
IF($AS$1547=SUM($AS$47:AS1017),_xlfn.CONCAT(" y ",AU1017)))))</f>
        <v/>
      </c>
      <c r="AU1017" s="89" t="s">
        <v>7802</v>
      </c>
    </row>
    <row r="1018" spans="1:47" ht="15" customHeight="1">
      <c r="A1018" s="64"/>
      <c r="B1018" s="11"/>
      <c r="C1018" s="1021" t="s">
        <v>7803</v>
      </c>
      <c r="D1018" s="890"/>
      <c r="E1018" s="997"/>
      <c r="F1018" s="884"/>
      <c r="G1018" s="884"/>
      <c r="H1018" s="884"/>
      <c r="I1018" s="884"/>
      <c r="J1018" s="884"/>
      <c r="K1018" s="885"/>
      <c r="L1018" s="1027"/>
      <c r="M1018" s="884"/>
      <c r="N1018" s="884"/>
      <c r="O1018" s="885"/>
      <c r="P1018" s="1027"/>
      <c r="Q1018" s="884"/>
      <c r="R1018" s="884"/>
      <c r="S1018" s="885"/>
      <c r="T1018" s="991"/>
      <c r="U1018" s="884"/>
      <c r="V1018" s="884"/>
      <c r="W1018" s="885"/>
      <c r="X1018" s="796"/>
      <c r="Y1018" s="796"/>
      <c r="Z1018" s="796"/>
      <c r="AA1018" s="796"/>
      <c r="AB1018" s="796"/>
      <c r="AC1018" s="796"/>
      <c r="AD1018" s="796"/>
      <c r="AG1018" s="323" t="b">
        <f t="shared" si="150"/>
        <v>0</v>
      </c>
      <c r="AH1018" s="1" t="str">
        <f t="shared" si="151"/>
        <v/>
      </c>
      <c r="AI1018" s="323" t="b">
        <f t="shared" si="152"/>
        <v>0</v>
      </c>
      <c r="AJ1018" s="1" t="str">
        <f t="shared" si="153"/>
        <v/>
      </c>
      <c r="AK1018" s="323" t="b">
        <f t="shared" si="154"/>
        <v>0</v>
      </c>
      <c r="AL1018" s="648">
        <f t="shared" si="155"/>
        <v>0</v>
      </c>
      <c r="AM1018" s="293">
        <f t="shared" si="156"/>
        <v>0</v>
      </c>
      <c r="AN1018" s="294" t="str">
        <f>IF(AM1018=0,"",
IF(SUM($AM$47:AM1018)=1,AO1018,
IF($AM$1547&gt;SUM($AM$47:AM1018),_xlfn.CONCAT(", ",AO1018),
IF($AM$1547=SUM($AM$47:AM1018),_xlfn.CONCAT(" y ",AO1018)))))</f>
        <v/>
      </c>
      <c r="AO1018" s="89" t="s">
        <v>7804</v>
      </c>
      <c r="AQ1018" s="477">
        <f t="shared" si="157"/>
        <v>0</v>
      </c>
      <c r="AR1018" s="321">
        <f t="shared" si="158"/>
        <v>0</v>
      </c>
      <c r="AS1018" s="293">
        <f t="shared" si="159"/>
        <v>0</v>
      </c>
      <c r="AT1018" s="294" t="str">
        <f>IF(AS1018=0,"",
IF(SUM($AS$47:AS1018)=1,AU1018,
IF($AS$1547&gt;SUM($AS$47:AS1018),_xlfn.CONCAT(", ",AU1018),
IF($AS$1547=SUM($AS$47:AS1018),_xlfn.CONCAT(" y ",AU1018)))))</f>
        <v/>
      </c>
      <c r="AU1018" s="89" t="s">
        <v>7804</v>
      </c>
    </row>
    <row r="1019" spans="1:47" ht="15" customHeight="1">
      <c r="A1019" s="64"/>
      <c r="B1019" s="11"/>
      <c r="C1019" s="1021" t="s">
        <v>7805</v>
      </c>
      <c r="D1019" s="890"/>
      <c r="E1019" s="997"/>
      <c r="F1019" s="884"/>
      <c r="G1019" s="884"/>
      <c r="H1019" s="884"/>
      <c r="I1019" s="884"/>
      <c r="J1019" s="884"/>
      <c r="K1019" s="885"/>
      <c r="L1019" s="1027"/>
      <c r="M1019" s="884"/>
      <c r="N1019" s="884"/>
      <c r="O1019" s="885"/>
      <c r="P1019" s="1027"/>
      <c r="Q1019" s="884"/>
      <c r="R1019" s="884"/>
      <c r="S1019" s="885"/>
      <c r="T1019" s="991"/>
      <c r="U1019" s="884"/>
      <c r="V1019" s="884"/>
      <c r="W1019" s="885"/>
      <c r="X1019" s="796"/>
      <c r="Y1019" s="796"/>
      <c r="Z1019" s="796"/>
      <c r="AA1019" s="796"/>
      <c r="AB1019" s="796"/>
      <c r="AC1019" s="796"/>
      <c r="AD1019" s="796"/>
      <c r="AG1019" s="323" t="b">
        <f t="shared" si="150"/>
        <v>0</v>
      </c>
      <c r="AH1019" s="1" t="str">
        <f t="shared" si="151"/>
        <v/>
      </c>
      <c r="AI1019" s="323" t="b">
        <f t="shared" si="152"/>
        <v>0</v>
      </c>
      <c r="AJ1019" s="1" t="str">
        <f t="shared" si="153"/>
        <v/>
      </c>
      <c r="AK1019" s="323" t="b">
        <f t="shared" si="154"/>
        <v>0</v>
      </c>
      <c r="AL1019" s="648">
        <f t="shared" si="155"/>
        <v>0</v>
      </c>
      <c r="AM1019" s="293">
        <f t="shared" si="156"/>
        <v>0</v>
      </c>
      <c r="AN1019" s="294" t="str">
        <f>IF(AM1019=0,"",
IF(SUM($AM$47:AM1019)=1,AO1019,
IF($AM$1547&gt;SUM($AM$47:AM1019),_xlfn.CONCAT(", ",AO1019),
IF($AM$1547=SUM($AM$47:AM1019),_xlfn.CONCAT(" y ",AO1019)))))</f>
        <v/>
      </c>
      <c r="AO1019" s="89" t="s">
        <v>7806</v>
      </c>
      <c r="AQ1019" s="477">
        <f t="shared" si="157"/>
        <v>0</v>
      </c>
      <c r="AR1019" s="321">
        <f t="shared" si="158"/>
        <v>0</v>
      </c>
      <c r="AS1019" s="293">
        <f t="shared" si="159"/>
        <v>0</v>
      </c>
      <c r="AT1019" s="294" t="str">
        <f>IF(AS1019=0,"",
IF(SUM($AS$47:AS1019)=1,AU1019,
IF($AS$1547&gt;SUM($AS$47:AS1019),_xlfn.CONCAT(", ",AU1019),
IF($AS$1547=SUM($AS$47:AS1019),_xlfn.CONCAT(" y ",AU1019)))))</f>
        <v/>
      </c>
      <c r="AU1019" s="89" t="s">
        <v>7806</v>
      </c>
    </row>
    <row r="1020" spans="1:47" ht="15" customHeight="1">
      <c r="A1020" s="64"/>
      <c r="B1020" s="11"/>
      <c r="C1020" s="1021" t="s">
        <v>7807</v>
      </c>
      <c r="D1020" s="890"/>
      <c r="E1020" s="997"/>
      <c r="F1020" s="884"/>
      <c r="G1020" s="884"/>
      <c r="H1020" s="884"/>
      <c r="I1020" s="884"/>
      <c r="J1020" s="884"/>
      <c r="K1020" s="885"/>
      <c r="L1020" s="1027"/>
      <c r="M1020" s="884"/>
      <c r="N1020" s="884"/>
      <c r="O1020" s="885"/>
      <c r="P1020" s="1027"/>
      <c r="Q1020" s="884"/>
      <c r="R1020" s="884"/>
      <c r="S1020" s="885"/>
      <c r="T1020" s="991"/>
      <c r="U1020" s="884"/>
      <c r="V1020" s="884"/>
      <c r="W1020" s="885"/>
      <c r="X1020" s="796"/>
      <c r="Y1020" s="796"/>
      <c r="Z1020" s="796"/>
      <c r="AA1020" s="796"/>
      <c r="AB1020" s="796"/>
      <c r="AC1020" s="796"/>
      <c r="AD1020" s="796"/>
      <c r="AG1020" s="323" t="b">
        <f t="shared" si="150"/>
        <v>0</v>
      </c>
      <c r="AH1020" s="1" t="str">
        <f t="shared" si="151"/>
        <v/>
      </c>
      <c r="AI1020" s="323" t="b">
        <f t="shared" si="152"/>
        <v>0</v>
      </c>
      <c r="AJ1020" s="1" t="str">
        <f t="shared" si="153"/>
        <v/>
      </c>
      <c r="AK1020" s="323" t="b">
        <f t="shared" si="154"/>
        <v>0</v>
      </c>
      <c r="AL1020" s="648">
        <f t="shared" si="155"/>
        <v>0</v>
      </c>
      <c r="AM1020" s="293">
        <f t="shared" si="156"/>
        <v>0</v>
      </c>
      <c r="AN1020" s="294" t="str">
        <f>IF(AM1020=0,"",
IF(SUM($AM$47:AM1020)=1,AO1020,
IF($AM$1547&gt;SUM($AM$47:AM1020),_xlfn.CONCAT(", ",AO1020),
IF($AM$1547=SUM($AM$47:AM1020),_xlfn.CONCAT(" y ",AO1020)))))</f>
        <v/>
      </c>
      <c r="AO1020" s="89" t="s">
        <v>7808</v>
      </c>
      <c r="AQ1020" s="477">
        <f t="shared" si="157"/>
        <v>0</v>
      </c>
      <c r="AR1020" s="321">
        <f t="shared" si="158"/>
        <v>0</v>
      </c>
      <c r="AS1020" s="293">
        <f t="shared" si="159"/>
        <v>0</v>
      </c>
      <c r="AT1020" s="294" t="str">
        <f>IF(AS1020=0,"",
IF(SUM($AS$47:AS1020)=1,AU1020,
IF($AS$1547&gt;SUM($AS$47:AS1020),_xlfn.CONCAT(", ",AU1020),
IF($AS$1547=SUM($AS$47:AS1020),_xlfn.CONCAT(" y ",AU1020)))))</f>
        <v/>
      </c>
      <c r="AU1020" s="89" t="s">
        <v>7808</v>
      </c>
    </row>
    <row r="1021" spans="1:47" ht="15" customHeight="1">
      <c r="A1021" s="64"/>
      <c r="B1021" s="11"/>
      <c r="C1021" s="1021" t="s">
        <v>7809</v>
      </c>
      <c r="D1021" s="890"/>
      <c r="E1021" s="997"/>
      <c r="F1021" s="884"/>
      <c r="G1021" s="884"/>
      <c r="H1021" s="884"/>
      <c r="I1021" s="884"/>
      <c r="J1021" s="884"/>
      <c r="K1021" s="885"/>
      <c r="L1021" s="1027"/>
      <c r="M1021" s="884"/>
      <c r="N1021" s="884"/>
      <c r="O1021" s="885"/>
      <c r="P1021" s="1027"/>
      <c r="Q1021" s="884"/>
      <c r="R1021" s="884"/>
      <c r="S1021" s="885"/>
      <c r="T1021" s="991"/>
      <c r="U1021" s="884"/>
      <c r="V1021" s="884"/>
      <c r="W1021" s="885"/>
      <c r="X1021" s="796"/>
      <c r="Y1021" s="796"/>
      <c r="Z1021" s="796"/>
      <c r="AA1021" s="796"/>
      <c r="AB1021" s="796"/>
      <c r="AC1021" s="796"/>
      <c r="AD1021" s="796"/>
      <c r="AG1021" s="323" t="b">
        <f t="shared" si="150"/>
        <v>0</v>
      </c>
      <c r="AH1021" s="1" t="str">
        <f t="shared" si="151"/>
        <v/>
      </c>
      <c r="AI1021" s="323" t="b">
        <f t="shared" si="152"/>
        <v>0</v>
      </c>
      <c r="AJ1021" s="1" t="str">
        <f t="shared" si="153"/>
        <v/>
      </c>
      <c r="AK1021" s="323" t="b">
        <f t="shared" si="154"/>
        <v>0</v>
      </c>
      <c r="AL1021" s="648">
        <f t="shared" si="155"/>
        <v>0</v>
      </c>
      <c r="AM1021" s="293">
        <f t="shared" si="156"/>
        <v>0</v>
      </c>
      <c r="AN1021" s="294" t="str">
        <f>IF(AM1021=0,"",
IF(SUM($AM$47:AM1021)=1,AO1021,
IF($AM$1547&gt;SUM($AM$47:AM1021),_xlfn.CONCAT(", ",AO1021),
IF($AM$1547=SUM($AM$47:AM1021),_xlfn.CONCAT(" y ",AO1021)))))</f>
        <v/>
      </c>
      <c r="AO1021" s="89" t="s">
        <v>7810</v>
      </c>
      <c r="AQ1021" s="477">
        <f t="shared" si="157"/>
        <v>0</v>
      </c>
      <c r="AR1021" s="321">
        <f t="shared" si="158"/>
        <v>0</v>
      </c>
      <c r="AS1021" s="293">
        <f t="shared" si="159"/>
        <v>0</v>
      </c>
      <c r="AT1021" s="294" t="str">
        <f>IF(AS1021=0,"",
IF(SUM($AS$47:AS1021)=1,AU1021,
IF($AS$1547&gt;SUM($AS$47:AS1021),_xlfn.CONCAT(", ",AU1021),
IF($AS$1547=SUM($AS$47:AS1021),_xlfn.CONCAT(" y ",AU1021)))))</f>
        <v/>
      </c>
      <c r="AU1021" s="89" t="s">
        <v>7810</v>
      </c>
    </row>
    <row r="1022" spans="1:47" ht="15" customHeight="1">
      <c r="A1022" s="64"/>
      <c r="B1022" s="11"/>
      <c r="C1022" s="1021" t="s">
        <v>7811</v>
      </c>
      <c r="D1022" s="890"/>
      <c r="E1022" s="997"/>
      <c r="F1022" s="884"/>
      <c r="G1022" s="884"/>
      <c r="H1022" s="884"/>
      <c r="I1022" s="884"/>
      <c r="J1022" s="884"/>
      <c r="K1022" s="885"/>
      <c r="L1022" s="1027"/>
      <c r="M1022" s="884"/>
      <c r="N1022" s="884"/>
      <c r="O1022" s="885"/>
      <c r="P1022" s="1027"/>
      <c r="Q1022" s="884"/>
      <c r="R1022" s="884"/>
      <c r="S1022" s="885"/>
      <c r="T1022" s="991"/>
      <c r="U1022" s="884"/>
      <c r="V1022" s="884"/>
      <c r="W1022" s="885"/>
      <c r="X1022" s="796"/>
      <c r="Y1022" s="796"/>
      <c r="Z1022" s="796"/>
      <c r="AA1022" s="796"/>
      <c r="AB1022" s="796"/>
      <c r="AC1022" s="796"/>
      <c r="AD1022" s="796"/>
      <c r="AG1022" s="323" t="b">
        <f t="shared" si="150"/>
        <v>0</v>
      </c>
      <c r="AH1022" s="1" t="str">
        <f t="shared" si="151"/>
        <v/>
      </c>
      <c r="AI1022" s="323" t="b">
        <f t="shared" si="152"/>
        <v>0</v>
      </c>
      <c r="AJ1022" s="1" t="str">
        <f t="shared" si="153"/>
        <v/>
      </c>
      <c r="AK1022" s="323" t="b">
        <f t="shared" si="154"/>
        <v>0</v>
      </c>
      <c r="AL1022" s="648">
        <f t="shared" si="155"/>
        <v>0</v>
      </c>
      <c r="AM1022" s="293">
        <f t="shared" si="156"/>
        <v>0</v>
      </c>
      <c r="AN1022" s="294" t="str">
        <f>IF(AM1022=0,"",
IF(SUM($AM$47:AM1022)=1,AO1022,
IF($AM$1547&gt;SUM($AM$47:AM1022),_xlfn.CONCAT(", ",AO1022),
IF($AM$1547=SUM($AM$47:AM1022),_xlfn.CONCAT(" y ",AO1022)))))</f>
        <v/>
      </c>
      <c r="AO1022" s="89" t="s">
        <v>7812</v>
      </c>
      <c r="AQ1022" s="477">
        <f t="shared" si="157"/>
        <v>0</v>
      </c>
      <c r="AR1022" s="321">
        <f t="shared" si="158"/>
        <v>0</v>
      </c>
      <c r="AS1022" s="293">
        <f t="shared" si="159"/>
        <v>0</v>
      </c>
      <c r="AT1022" s="294" t="str">
        <f>IF(AS1022=0,"",
IF(SUM($AS$47:AS1022)=1,AU1022,
IF($AS$1547&gt;SUM($AS$47:AS1022),_xlfn.CONCAT(", ",AU1022),
IF($AS$1547=SUM($AS$47:AS1022),_xlfn.CONCAT(" y ",AU1022)))))</f>
        <v/>
      </c>
      <c r="AU1022" s="89" t="s">
        <v>7812</v>
      </c>
    </row>
    <row r="1023" spans="1:47" ht="15" customHeight="1">
      <c r="A1023" s="64"/>
      <c r="B1023" s="11"/>
      <c r="C1023" s="1021" t="s">
        <v>7813</v>
      </c>
      <c r="D1023" s="890"/>
      <c r="E1023" s="997"/>
      <c r="F1023" s="884"/>
      <c r="G1023" s="884"/>
      <c r="H1023" s="884"/>
      <c r="I1023" s="884"/>
      <c r="J1023" s="884"/>
      <c r="K1023" s="885"/>
      <c r="L1023" s="1027"/>
      <c r="M1023" s="884"/>
      <c r="N1023" s="884"/>
      <c r="O1023" s="885"/>
      <c r="P1023" s="1027"/>
      <c r="Q1023" s="884"/>
      <c r="R1023" s="884"/>
      <c r="S1023" s="885"/>
      <c r="T1023" s="991"/>
      <c r="U1023" s="884"/>
      <c r="V1023" s="884"/>
      <c r="W1023" s="885"/>
      <c r="X1023" s="796"/>
      <c r="Y1023" s="796"/>
      <c r="Z1023" s="796"/>
      <c r="AA1023" s="796"/>
      <c r="AB1023" s="796"/>
      <c r="AC1023" s="796"/>
      <c r="AD1023" s="796"/>
      <c r="AG1023" s="323" t="b">
        <f t="shared" si="150"/>
        <v>0</v>
      </c>
      <c r="AH1023" s="1" t="str">
        <f t="shared" si="151"/>
        <v/>
      </c>
      <c r="AI1023" s="323" t="b">
        <f t="shared" si="152"/>
        <v>0</v>
      </c>
      <c r="AJ1023" s="1" t="str">
        <f t="shared" si="153"/>
        <v/>
      </c>
      <c r="AK1023" s="323" t="b">
        <f t="shared" si="154"/>
        <v>0</v>
      </c>
      <c r="AL1023" s="648">
        <f t="shared" si="155"/>
        <v>0</v>
      </c>
      <c r="AM1023" s="293">
        <f t="shared" si="156"/>
        <v>0</v>
      </c>
      <c r="AN1023" s="294" t="str">
        <f>IF(AM1023=0,"",
IF(SUM($AM$47:AM1023)=1,AO1023,
IF($AM$1547&gt;SUM($AM$47:AM1023),_xlfn.CONCAT(", ",AO1023),
IF($AM$1547=SUM($AM$47:AM1023),_xlfn.CONCAT(" y ",AO1023)))))</f>
        <v/>
      </c>
      <c r="AO1023" s="89" t="s">
        <v>7814</v>
      </c>
      <c r="AQ1023" s="477">
        <f t="shared" si="157"/>
        <v>0</v>
      </c>
      <c r="AR1023" s="321">
        <f t="shared" si="158"/>
        <v>0</v>
      </c>
      <c r="AS1023" s="293">
        <f t="shared" si="159"/>
        <v>0</v>
      </c>
      <c r="AT1023" s="294" t="str">
        <f>IF(AS1023=0,"",
IF(SUM($AS$47:AS1023)=1,AU1023,
IF($AS$1547&gt;SUM($AS$47:AS1023),_xlfn.CONCAT(", ",AU1023),
IF($AS$1547=SUM($AS$47:AS1023),_xlfn.CONCAT(" y ",AU1023)))))</f>
        <v/>
      </c>
      <c r="AU1023" s="89" t="s">
        <v>7814</v>
      </c>
    </row>
    <row r="1024" spans="1:47" ht="15" customHeight="1">
      <c r="A1024" s="64"/>
      <c r="B1024" s="11"/>
      <c r="C1024" s="1021" t="s">
        <v>7815</v>
      </c>
      <c r="D1024" s="890"/>
      <c r="E1024" s="997"/>
      <c r="F1024" s="884"/>
      <c r="G1024" s="884"/>
      <c r="H1024" s="884"/>
      <c r="I1024" s="884"/>
      <c r="J1024" s="884"/>
      <c r="K1024" s="885"/>
      <c r="L1024" s="1027"/>
      <c r="M1024" s="884"/>
      <c r="N1024" s="884"/>
      <c r="O1024" s="885"/>
      <c r="P1024" s="1027"/>
      <c r="Q1024" s="884"/>
      <c r="R1024" s="884"/>
      <c r="S1024" s="885"/>
      <c r="T1024" s="991"/>
      <c r="U1024" s="884"/>
      <c r="V1024" s="884"/>
      <c r="W1024" s="885"/>
      <c r="X1024" s="796"/>
      <c r="Y1024" s="796"/>
      <c r="Z1024" s="796"/>
      <c r="AA1024" s="796"/>
      <c r="AB1024" s="796"/>
      <c r="AC1024" s="796"/>
      <c r="AD1024" s="796"/>
      <c r="AG1024" s="323" t="b">
        <f t="shared" si="150"/>
        <v>0</v>
      </c>
      <c r="AH1024" s="1" t="str">
        <f t="shared" si="151"/>
        <v/>
      </c>
      <c r="AI1024" s="323" t="b">
        <f t="shared" si="152"/>
        <v>0</v>
      </c>
      <c r="AJ1024" s="1" t="str">
        <f t="shared" si="153"/>
        <v/>
      </c>
      <c r="AK1024" s="323" t="b">
        <f t="shared" si="154"/>
        <v>0</v>
      </c>
      <c r="AL1024" s="648">
        <f t="shared" si="155"/>
        <v>0</v>
      </c>
      <c r="AM1024" s="293">
        <f t="shared" si="156"/>
        <v>0</v>
      </c>
      <c r="AN1024" s="294" t="str">
        <f>IF(AM1024=0,"",
IF(SUM($AM$47:AM1024)=1,AO1024,
IF($AM$1547&gt;SUM($AM$47:AM1024),_xlfn.CONCAT(", ",AO1024),
IF($AM$1547=SUM($AM$47:AM1024),_xlfn.CONCAT(" y ",AO1024)))))</f>
        <v/>
      </c>
      <c r="AO1024" s="89" t="s">
        <v>7816</v>
      </c>
      <c r="AQ1024" s="477">
        <f t="shared" si="157"/>
        <v>0</v>
      </c>
      <c r="AR1024" s="321">
        <f t="shared" si="158"/>
        <v>0</v>
      </c>
      <c r="AS1024" s="293">
        <f t="shared" si="159"/>
        <v>0</v>
      </c>
      <c r="AT1024" s="294" t="str">
        <f>IF(AS1024=0,"",
IF(SUM($AS$47:AS1024)=1,AU1024,
IF($AS$1547&gt;SUM($AS$47:AS1024),_xlfn.CONCAT(", ",AU1024),
IF($AS$1547=SUM($AS$47:AS1024),_xlfn.CONCAT(" y ",AU1024)))))</f>
        <v/>
      </c>
      <c r="AU1024" s="89" t="s">
        <v>7816</v>
      </c>
    </row>
    <row r="1025" spans="1:47" ht="15" customHeight="1">
      <c r="A1025" s="64"/>
      <c r="B1025" s="11"/>
      <c r="C1025" s="1021" t="s">
        <v>7817</v>
      </c>
      <c r="D1025" s="890"/>
      <c r="E1025" s="997"/>
      <c r="F1025" s="884"/>
      <c r="G1025" s="884"/>
      <c r="H1025" s="884"/>
      <c r="I1025" s="884"/>
      <c r="J1025" s="884"/>
      <c r="K1025" s="885"/>
      <c r="L1025" s="1027"/>
      <c r="M1025" s="884"/>
      <c r="N1025" s="884"/>
      <c r="O1025" s="885"/>
      <c r="P1025" s="1027"/>
      <c r="Q1025" s="884"/>
      <c r="R1025" s="884"/>
      <c r="S1025" s="885"/>
      <c r="T1025" s="991"/>
      <c r="U1025" s="884"/>
      <c r="V1025" s="884"/>
      <c r="W1025" s="885"/>
      <c r="X1025" s="796"/>
      <c r="Y1025" s="796"/>
      <c r="Z1025" s="796"/>
      <c r="AA1025" s="796"/>
      <c r="AB1025" s="796"/>
      <c r="AC1025" s="796"/>
      <c r="AD1025" s="796"/>
      <c r="AG1025" s="323" t="b">
        <f t="shared" si="150"/>
        <v>0</v>
      </c>
      <c r="AH1025" s="1" t="str">
        <f t="shared" si="151"/>
        <v/>
      </c>
      <c r="AI1025" s="323" t="b">
        <f t="shared" si="152"/>
        <v>0</v>
      </c>
      <c r="AJ1025" s="1" t="str">
        <f t="shared" si="153"/>
        <v/>
      </c>
      <c r="AK1025" s="323" t="b">
        <f t="shared" si="154"/>
        <v>0</v>
      </c>
      <c r="AL1025" s="648">
        <f t="shared" si="155"/>
        <v>0</v>
      </c>
      <c r="AM1025" s="293">
        <f t="shared" si="156"/>
        <v>0</v>
      </c>
      <c r="AN1025" s="294" t="str">
        <f>IF(AM1025=0,"",
IF(SUM($AM$47:AM1025)=1,AO1025,
IF($AM$1547&gt;SUM($AM$47:AM1025),_xlfn.CONCAT(", ",AO1025),
IF($AM$1547=SUM($AM$47:AM1025),_xlfn.CONCAT(" y ",AO1025)))))</f>
        <v/>
      </c>
      <c r="AO1025" s="89" t="s">
        <v>7818</v>
      </c>
      <c r="AQ1025" s="477">
        <f t="shared" si="157"/>
        <v>0</v>
      </c>
      <c r="AR1025" s="321">
        <f t="shared" si="158"/>
        <v>0</v>
      </c>
      <c r="AS1025" s="293">
        <f t="shared" si="159"/>
        <v>0</v>
      </c>
      <c r="AT1025" s="294" t="str">
        <f>IF(AS1025=0,"",
IF(SUM($AS$47:AS1025)=1,AU1025,
IF($AS$1547&gt;SUM($AS$47:AS1025),_xlfn.CONCAT(", ",AU1025),
IF($AS$1547=SUM($AS$47:AS1025),_xlfn.CONCAT(" y ",AU1025)))))</f>
        <v/>
      </c>
      <c r="AU1025" s="89" t="s">
        <v>7818</v>
      </c>
    </row>
    <row r="1026" spans="1:47" ht="15" customHeight="1">
      <c r="A1026" s="64"/>
      <c r="B1026" s="11"/>
      <c r="C1026" s="1021" t="s">
        <v>7819</v>
      </c>
      <c r="D1026" s="890"/>
      <c r="E1026" s="997"/>
      <c r="F1026" s="884"/>
      <c r="G1026" s="884"/>
      <c r="H1026" s="884"/>
      <c r="I1026" s="884"/>
      <c r="J1026" s="884"/>
      <c r="K1026" s="885"/>
      <c r="L1026" s="1027"/>
      <c r="M1026" s="884"/>
      <c r="N1026" s="884"/>
      <c r="O1026" s="885"/>
      <c r="P1026" s="1027"/>
      <c r="Q1026" s="884"/>
      <c r="R1026" s="884"/>
      <c r="S1026" s="885"/>
      <c r="T1026" s="991"/>
      <c r="U1026" s="884"/>
      <c r="V1026" s="884"/>
      <c r="W1026" s="885"/>
      <c r="X1026" s="796"/>
      <c r="Y1026" s="796"/>
      <c r="Z1026" s="796"/>
      <c r="AA1026" s="796"/>
      <c r="AB1026" s="796"/>
      <c r="AC1026" s="796"/>
      <c r="AD1026" s="796"/>
      <c r="AG1026" s="323" t="b">
        <f t="shared" si="150"/>
        <v>0</v>
      </c>
      <c r="AH1026" s="1" t="str">
        <f t="shared" si="151"/>
        <v/>
      </c>
      <c r="AI1026" s="323" t="b">
        <f t="shared" si="152"/>
        <v>0</v>
      </c>
      <c r="AJ1026" s="1" t="str">
        <f t="shared" si="153"/>
        <v/>
      </c>
      <c r="AK1026" s="323" t="b">
        <f t="shared" si="154"/>
        <v>0</v>
      </c>
      <c r="AL1026" s="648">
        <f t="shared" si="155"/>
        <v>0</v>
      </c>
      <c r="AM1026" s="293">
        <f t="shared" si="156"/>
        <v>0</v>
      </c>
      <c r="AN1026" s="294" t="str">
        <f>IF(AM1026=0,"",
IF(SUM($AM$47:AM1026)=1,AO1026,
IF($AM$1547&gt;SUM($AM$47:AM1026),_xlfn.CONCAT(", ",AO1026),
IF($AM$1547=SUM($AM$47:AM1026),_xlfn.CONCAT(" y ",AO1026)))))</f>
        <v/>
      </c>
      <c r="AO1026" s="89" t="s">
        <v>7820</v>
      </c>
      <c r="AQ1026" s="477">
        <f t="shared" si="157"/>
        <v>0</v>
      </c>
      <c r="AR1026" s="321">
        <f t="shared" si="158"/>
        <v>0</v>
      </c>
      <c r="AS1026" s="293">
        <f t="shared" si="159"/>
        <v>0</v>
      </c>
      <c r="AT1026" s="294" t="str">
        <f>IF(AS1026=0,"",
IF(SUM($AS$47:AS1026)=1,AU1026,
IF($AS$1547&gt;SUM($AS$47:AS1026),_xlfn.CONCAT(", ",AU1026),
IF($AS$1547=SUM($AS$47:AS1026),_xlfn.CONCAT(" y ",AU1026)))))</f>
        <v/>
      </c>
      <c r="AU1026" s="89" t="s">
        <v>7820</v>
      </c>
    </row>
    <row r="1027" spans="1:47" ht="15" customHeight="1">
      <c r="A1027" s="64"/>
      <c r="B1027" s="11"/>
      <c r="C1027" s="1021" t="s">
        <v>7821</v>
      </c>
      <c r="D1027" s="890"/>
      <c r="E1027" s="997"/>
      <c r="F1027" s="884"/>
      <c r="G1027" s="884"/>
      <c r="H1027" s="884"/>
      <c r="I1027" s="884"/>
      <c r="J1027" s="884"/>
      <c r="K1027" s="885"/>
      <c r="L1027" s="1027"/>
      <c r="M1027" s="884"/>
      <c r="N1027" s="884"/>
      <c r="O1027" s="885"/>
      <c r="P1027" s="1027"/>
      <c r="Q1027" s="884"/>
      <c r="R1027" s="884"/>
      <c r="S1027" s="885"/>
      <c r="T1027" s="991"/>
      <c r="U1027" s="884"/>
      <c r="V1027" s="884"/>
      <c r="W1027" s="885"/>
      <c r="X1027" s="796"/>
      <c r="Y1027" s="796"/>
      <c r="Z1027" s="796"/>
      <c r="AA1027" s="796"/>
      <c r="AB1027" s="796"/>
      <c r="AC1027" s="796"/>
      <c r="AD1027" s="796"/>
      <c r="AG1027" s="323" t="b">
        <f t="shared" si="150"/>
        <v>0</v>
      </c>
      <c r="AH1027" s="1" t="str">
        <f t="shared" si="151"/>
        <v/>
      </c>
      <c r="AI1027" s="323" t="b">
        <f t="shared" si="152"/>
        <v>0</v>
      </c>
      <c r="AJ1027" s="1" t="str">
        <f t="shared" si="153"/>
        <v/>
      </c>
      <c r="AK1027" s="323" t="b">
        <f t="shared" si="154"/>
        <v>0</v>
      </c>
      <c r="AL1027" s="648">
        <f t="shared" si="155"/>
        <v>0</v>
      </c>
      <c r="AM1027" s="293">
        <f t="shared" si="156"/>
        <v>0</v>
      </c>
      <c r="AN1027" s="294" t="str">
        <f>IF(AM1027=0,"",
IF(SUM($AM$47:AM1027)=1,AO1027,
IF($AM$1547&gt;SUM($AM$47:AM1027),_xlfn.CONCAT(", ",AO1027),
IF($AM$1547=SUM($AM$47:AM1027),_xlfn.CONCAT(" y ",AO1027)))))</f>
        <v/>
      </c>
      <c r="AO1027" s="89" t="s">
        <v>7822</v>
      </c>
      <c r="AQ1027" s="477">
        <f t="shared" si="157"/>
        <v>0</v>
      </c>
      <c r="AR1027" s="321">
        <f t="shared" si="158"/>
        <v>0</v>
      </c>
      <c r="AS1027" s="293">
        <f t="shared" si="159"/>
        <v>0</v>
      </c>
      <c r="AT1027" s="294" t="str">
        <f>IF(AS1027=0,"",
IF(SUM($AS$47:AS1027)=1,AU1027,
IF($AS$1547&gt;SUM($AS$47:AS1027),_xlfn.CONCAT(", ",AU1027),
IF($AS$1547=SUM($AS$47:AS1027),_xlfn.CONCAT(" y ",AU1027)))))</f>
        <v/>
      </c>
      <c r="AU1027" s="89" t="s">
        <v>7822</v>
      </c>
    </row>
    <row r="1028" spans="1:47" ht="15" customHeight="1">
      <c r="A1028" s="64"/>
      <c r="B1028" s="11"/>
      <c r="C1028" s="1021" t="s">
        <v>7823</v>
      </c>
      <c r="D1028" s="890"/>
      <c r="E1028" s="997"/>
      <c r="F1028" s="884"/>
      <c r="G1028" s="884"/>
      <c r="H1028" s="884"/>
      <c r="I1028" s="884"/>
      <c r="J1028" s="884"/>
      <c r="K1028" s="885"/>
      <c r="L1028" s="1027"/>
      <c r="M1028" s="884"/>
      <c r="N1028" s="884"/>
      <c r="O1028" s="885"/>
      <c r="P1028" s="1027"/>
      <c r="Q1028" s="884"/>
      <c r="R1028" s="884"/>
      <c r="S1028" s="885"/>
      <c r="T1028" s="991"/>
      <c r="U1028" s="884"/>
      <c r="V1028" s="884"/>
      <c r="W1028" s="885"/>
      <c r="X1028" s="796"/>
      <c r="Y1028" s="796"/>
      <c r="Z1028" s="796"/>
      <c r="AA1028" s="796"/>
      <c r="AB1028" s="796"/>
      <c r="AC1028" s="796"/>
      <c r="AD1028" s="796"/>
      <c r="AG1028" s="323" t="b">
        <f t="shared" si="150"/>
        <v>0</v>
      </c>
      <c r="AH1028" s="1" t="str">
        <f t="shared" si="151"/>
        <v/>
      </c>
      <c r="AI1028" s="323" t="b">
        <f t="shared" si="152"/>
        <v>0</v>
      </c>
      <c r="AJ1028" s="1" t="str">
        <f t="shared" si="153"/>
        <v/>
      </c>
      <c r="AK1028" s="323" t="b">
        <f t="shared" si="154"/>
        <v>0</v>
      </c>
      <c r="AL1028" s="648">
        <f t="shared" si="155"/>
        <v>0</v>
      </c>
      <c r="AM1028" s="293">
        <f t="shared" si="156"/>
        <v>0</v>
      </c>
      <c r="AN1028" s="294" t="str">
        <f>IF(AM1028=0,"",
IF(SUM($AM$47:AM1028)=1,AO1028,
IF($AM$1547&gt;SUM($AM$47:AM1028),_xlfn.CONCAT(", ",AO1028),
IF($AM$1547=SUM($AM$47:AM1028),_xlfn.CONCAT(" y ",AO1028)))))</f>
        <v/>
      </c>
      <c r="AO1028" s="89" t="s">
        <v>7824</v>
      </c>
      <c r="AQ1028" s="477">
        <f t="shared" si="157"/>
        <v>0</v>
      </c>
      <c r="AR1028" s="321">
        <f t="shared" si="158"/>
        <v>0</v>
      </c>
      <c r="AS1028" s="293">
        <f t="shared" si="159"/>
        <v>0</v>
      </c>
      <c r="AT1028" s="294" t="str">
        <f>IF(AS1028=0,"",
IF(SUM($AS$47:AS1028)=1,AU1028,
IF($AS$1547&gt;SUM($AS$47:AS1028),_xlfn.CONCAT(", ",AU1028),
IF($AS$1547=SUM($AS$47:AS1028),_xlfn.CONCAT(" y ",AU1028)))))</f>
        <v/>
      </c>
      <c r="AU1028" s="89" t="s">
        <v>7824</v>
      </c>
    </row>
    <row r="1029" spans="1:47" ht="15" customHeight="1">
      <c r="A1029" s="64"/>
      <c r="B1029" s="11"/>
      <c r="C1029" s="1021" t="s">
        <v>7825</v>
      </c>
      <c r="D1029" s="890"/>
      <c r="E1029" s="997"/>
      <c r="F1029" s="884"/>
      <c r="G1029" s="884"/>
      <c r="H1029" s="884"/>
      <c r="I1029" s="884"/>
      <c r="J1029" s="884"/>
      <c r="K1029" s="885"/>
      <c r="L1029" s="1027"/>
      <c r="M1029" s="884"/>
      <c r="N1029" s="884"/>
      <c r="O1029" s="885"/>
      <c r="P1029" s="1027"/>
      <c r="Q1029" s="884"/>
      <c r="R1029" s="884"/>
      <c r="S1029" s="885"/>
      <c r="T1029" s="991"/>
      <c r="U1029" s="884"/>
      <c r="V1029" s="884"/>
      <c r="W1029" s="885"/>
      <c r="X1029" s="796"/>
      <c r="Y1029" s="796"/>
      <c r="Z1029" s="796"/>
      <c r="AA1029" s="796"/>
      <c r="AB1029" s="796"/>
      <c r="AC1029" s="796"/>
      <c r="AD1029" s="796"/>
      <c r="AG1029" s="323" t="b">
        <f t="shared" si="150"/>
        <v>0</v>
      </c>
      <c r="AH1029" s="1" t="str">
        <f t="shared" si="151"/>
        <v/>
      </c>
      <c r="AI1029" s="323" t="b">
        <f t="shared" si="152"/>
        <v>0</v>
      </c>
      <c r="AJ1029" s="1" t="str">
        <f t="shared" si="153"/>
        <v/>
      </c>
      <c r="AK1029" s="323" t="b">
        <f t="shared" si="154"/>
        <v>0</v>
      </c>
      <c r="AL1029" s="648">
        <f t="shared" si="155"/>
        <v>0</v>
      </c>
      <c r="AM1029" s="293">
        <f t="shared" si="156"/>
        <v>0</v>
      </c>
      <c r="AN1029" s="294" t="str">
        <f>IF(AM1029=0,"",
IF(SUM($AM$47:AM1029)=1,AO1029,
IF($AM$1547&gt;SUM($AM$47:AM1029),_xlfn.CONCAT(", ",AO1029),
IF($AM$1547=SUM($AM$47:AM1029),_xlfn.CONCAT(" y ",AO1029)))))</f>
        <v/>
      </c>
      <c r="AO1029" s="89" t="s">
        <v>7826</v>
      </c>
      <c r="AQ1029" s="477">
        <f t="shared" si="157"/>
        <v>0</v>
      </c>
      <c r="AR1029" s="321">
        <f t="shared" si="158"/>
        <v>0</v>
      </c>
      <c r="AS1029" s="293">
        <f t="shared" si="159"/>
        <v>0</v>
      </c>
      <c r="AT1029" s="294" t="str">
        <f>IF(AS1029=0,"",
IF(SUM($AS$47:AS1029)=1,AU1029,
IF($AS$1547&gt;SUM($AS$47:AS1029),_xlfn.CONCAT(", ",AU1029),
IF($AS$1547=SUM($AS$47:AS1029),_xlfn.CONCAT(" y ",AU1029)))))</f>
        <v/>
      </c>
      <c r="AU1029" s="89" t="s">
        <v>7826</v>
      </c>
    </row>
    <row r="1030" spans="1:47" ht="15" customHeight="1">
      <c r="A1030" s="64"/>
      <c r="B1030" s="11"/>
      <c r="C1030" s="1021" t="s">
        <v>7827</v>
      </c>
      <c r="D1030" s="890"/>
      <c r="E1030" s="997"/>
      <c r="F1030" s="884"/>
      <c r="G1030" s="884"/>
      <c r="H1030" s="884"/>
      <c r="I1030" s="884"/>
      <c r="J1030" s="884"/>
      <c r="K1030" s="885"/>
      <c r="L1030" s="1027"/>
      <c r="M1030" s="884"/>
      <c r="N1030" s="884"/>
      <c r="O1030" s="885"/>
      <c r="P1030" s="1027"/>
      <c r="Q1030" s="884"/>
      <c r="R1030" s="884"/>
      <c r="S1030" s="885"/>
      <c r="T1030" s="991"/>
      <c r="U1030" s="884"/>
      <c r="V1030" s="884"/>
      <c r="W1030" s="885"/>
      <c r="X1030" s="796"/>
      <c r="Y1030" s="796"/>
      <c r="Z1030" s="796"/>
      <c r="AA1030" s="796"/>
      <c r="AB1030" s="796"/>
      <c r="AC1030" s="796"/>
      <c r="AD1030" s="796"/>
      <c r="AG1030" s="323" t="b">
        <f t="shared" si="150"/>
        <v>0</v>
      </c>
      <c r="AH1030" s="1" t="str">
        <f t="shared" si="151"/>
        <v/>
      </c>
      <c r="AI1030" s="323" t="b">
        <f t="shared" si="152"/>
        <v>0</v>
      </c>
      <c r="AJ1030" s="1" t="str">
        <f t="shared" si="153"/>
        <v/>
      </c>
      <c r="AK1030" s="323" t="b">
        <f t="shared" si="154"/>
        <v>0</v>
      </c>
      <c r="AL1030" s="648">
        <f t="shared" si="155"/>
        <v>0</v>
      </c>
      <c r="AM1030" s="293">
        <f t="shared" si="156"/>
        <v>0</v>
      </c>
      <c r="AN1030" s="294" t="str">
        <f>IF(AM1030=0,"",
IF(SUM($AM$47:AM1030)=1,AO1030,
IF($AM$1547&gt;SUM($AM$47:AM1030),_xlfn.CONCAT(", ",AO1030),
IF($AM$1547=SUM($AM$47:AM1030),_xlfn.CONCAT(" y ",AO1030)))))</f>
        <v/>
      </c>
      <c r="AO1030" s="89" t="s">
        <v>7828</v>
      </c>
      <c r="AQ1030" s="477">
        <f t="shared" si="157"/>
        <v>0</v>
      </c>
      <c r="AR1030" s="321">
        <f t="shared" si="158"/>
        <v>0</v>
      </c>
      <c r="AS1030" s="293">
        <f t="shared" si="159"/>
        <v>0</v>
      </c>
      <c r="AT1030" s="294" t="str">
        <f>IF(AS1030=0,"",
IF(SUM($AS$47:AS1030)=1,AU1030,
IF($AS$1547&gt;SUM($AS$47:AS1030),_xlfn.CONCAT(", ",AU1030),
IF($AS$1547=SUM($AS$47:AS1030),_xlfn.CONCAT(" y ",AU1030)))))</f>
        <v/>
      </c>
      <c r="AU1030" s="89" t="s">
        <v>7828</v>
      </c>
    </row>
    <row r="1031" spans="1:47" ht="15" customHeight="1">
      <c r="A1031" s="64"/>
      <c r="B1031" s="11"/>
      <c r="C1031" s="1021" t="s">
        <v>7829</v>
      </c>
      <c r="D1031" s="890"/>
      <c r="E1031" s="997"/>
      <c r="F1031" s="884"/>
      <c r="G1031" s="884"/>
      <c r="H1031" s="884"/>
      <c r="I1031" s="884"/>
      <c r="J1031" s="884"/>
      <c r="K1031" s="885"/>
      <c r="L1031" s="1027"/>
      <c r="M1031" s="884"/>
      <c r="N1031" s="884"/>
      <c r="O1031" s="885"/>
      <c r="P1031" s="1027"/>
      <c r="Q1031" s="884"/>
      <c r="R1031" s="884"/>
      <c r="S1031" s="885"/>
      <c r="T1031" s="991"/>
      <c r="U1031" s="884"/>
      <c r="V1031" s="884"/>
      <c r="W1031" s="885"/>
      <c r="X1031" s="796"/>
      <c r="Y1031" s="796"/>
      <c r="Z1031" s="796"/>
      <c r="AA1031" s="796"/>
      <c r="AB1031" s="796"/>
      <c r="AC1031" s="796"/>
      <c r="AD1031" s="796"/>
      <c r="AG1031" s="323" t="b">
        <f t="shared" si="150"/>
        <v>0</v>
      </c>
      <c r="AH1031" s="1" t="str">
        <f t="shared" si="151"/>
        <v/>
      </c>
      <c r="AI1031" s="323" t="b">
        <f t="shared" si="152"/>
        <v>0</v>
      </c>
      <c r="AJ1031" s="1" t="str">
        <f t="shared" si="153"/>
        <v/>
      </c>
      <c r="AK1031" s="323" t="b">
        <f t="shared" si="154"/>
        <v>0</v>
      </c>
      <c r="AL1031" s="648">
        <f t="shared" si="155"/>
        <v>0</v>
      </c>
      <c r="AM1031" s="293">
        <f t="shared" si="156"/>
        <v>0</v>
      </c>
      <c r="AN1031" s="294" t="str">
        <f>IF(AM1031=0,"",
IF(SUM($AM$47:AM1031)=1,AO1031,
IF($AM$1547&gt;SUM($AM$47:AM1031),_xlfn.CONCAT(", ",AO1031),
IF($AM$1547=SUM($AM$47:AM1031),_xlfn.CONCAT(" y ",AO1031)))))</f>
        <v/>
      </c>
      <c r="AO1031" s="89" t="s">
        <v>7830</v>
      </c>
      <c r="AQ1031" s="477">
        <f t="shared" si="157"/>
        <v>0</v>
      </c>
      <c r="AR1031" s="321">
        <f t="shared" si="158"/>
        <v>0</v>
      </c>
      <c r="AS1031" s="293">
        <f t="shared" si="159"/>
        <v>0</v>
      </c>
      <c r="AT1031" s="294" t="str">
        <f>IF(AS1031=0,"",
IF(SUM($AS$47:AS1031)=1,AU1031,
IF($AS$1547&gt;SUM($AS$47:AS1031),_xlfn.CONCAT(", ",AU1031),
IF($AS$1547=SUM($AS$47:AS1031),_xlfn.CONCAT(" y ",AU1031)))))</f>
        <v/>
      </c>
      <c r="AU1031" s="89" t="s">
        <v>7830</v>
      </c>
    </row>
    <row r="1032" spans="1:47" ht="15" customHeight="1">
      <c r="A1032" s="64"/>
      <c r="B1032" s="11"/>
      <c r="C1032" s="1021" t="s">
        <v>7831</v>
      </c>
      <c r="D1032" s="890"/>
      <c r="E1032" s="997"/>
      <c r="F1032" s="884"/>
      <c r="G1032" s="884"/>
      <c r="H1032" s="884"/>
      <c r="I1032" s="884"/>
      <c r="J1032" s="884"/>
      <c r="K1032" s="885"/>
      <c r="L1032" s="1027"/>
      <c r="M1032" s="884"/>
      <c r="N1032" s="884"/>
      <c r="O1032" s="885"/>
      <c r="P1032" s="1027"/>
      <c r="Q1032" s="884"/>
      <c r="R1032" s="884"/>
      <c r="S1032" s="885"/>
      <c r="T1032" s="991"/>
      <c r="U1032" s="884"/>
      <c r="V1032" s="884"/>
      <c r="W1032" s="885"/>
      <c r="X1032" s="796"/>
      <c r="Y1032" s="796"/>
      <c r="Z1032" s="796"/>
      <c r="AA1032" s="796"/>
      <c r="AB1032" s="796"/>
      <c r="AC1032" s="796"/>
      <c r="AD1032" s="796"/>
      <c r="AG1032" s="323" t="b">
        <f t="shared" si="150"/>
        <v>0</v>
      </c>
      <c r="AH1032" s="1" t="str">
        <f t="shared" si="151"/>
        <v/>
      </c>
      <c r="AI1032" s="323" t="b">
        <f t="shared" si="152"/>
        <v>0</v>
      </c>
      <c r="AJ1032" s="1" t="str">
        <f t="shared" si="153"/>
        <v/>
      </c>
      <c r="AK1032" s="323" t="b">
        <f t="shared" si="154"/>
        <v>0</v>
      </c>
      <c r="AL1032" s="648">
        <f t="shared" si="155"/>
        <v>0</v>
      </c>
      <c r="AM1032" s="293">
        <f t="shared" si="156"/>
        <v>0</v>
      </c>
      <c r="AN1032" s="294" t="str">
        <f>IF(AM1032=0,"",
IF(SUM($AM$47:AM1032)=1,AO1032,
IF($AM$1547&gt;SUM($AM$47:AM1032),_xlfn.CONCAT(", ",AO1032),
IF($AM$1547=SUM($AM$47:AM1032),_xlfn.CONCAT(" y ",AO1032)))))</f>
        <v/>
      </c>
      <c r="AO1032" s="89" t="s">
        <v>7832</v>
      </c>
      <c r="AQ1032" s="477">
        <f t="shared" si="157"/>
        <v>0</v>
      </c>
      <c r="AR1032" s="321">
        <f t="shared" si="158"/>
        <v>0</v>
      </c>
      <c r="AS1032" s="293">
        <f t="shared" si="159"/>
        <v>0</v>
      </c>
      <c r="AT1032" s="294" t="str">
        <f>IF(AS1032=0,"",
IF(SUM($AS$47:AS1032)=1,AU1032,
IF($AS$1547&gt;SUM($AS$47:AS1032),_xlfn.CONCAT(", ",AU1032),
IF($AS$1547=SUM($AS$47:AS1032),_xlfn.CONCAT(" y ",AU1032)))))</f>
        <v/>
      </c>
      <c r="AU1032" s="89" t="s">
        <v>7832</v>
      </c>
    </row>
    <row r="1033" spans="1:47" ht="15" customHeight="1">
      <c r="A1033" s="64"/>
      <c r="B1033" s="11"/>
      <c r="C1033" s="1021" t="s">
        <v>7833</v>
      </c>
      <c r="D1033" s="890"/>
      <c r="E1033" s="997"/>
      <c r="F1033" s="884"/>
      <c r="G1033" s="884"/>
      <c r="H1033" s="884"/>
      <c r="I1033" s="884"/>
      <c r="J1033" s="884"/>
      <c r="K1033" s="885"/>
      <c r="L1033" s="1027"/>
      <c r="M1033" s="884"/>
      <c r="N1033" s="884"/>
      <c r="O1033" s="885"/>
      <c r="P1033" s="1027"/>
      <c r="Q1033" s="884"/>
      <c r="R1033" s="884"/>
      <c r="S1033" s="885"/>
      <c r="T1033" s="991"/>
      <c r="U1033" s="884"/>
      <c r="V1033" s="884"/>
      <c r="W1033" s="885"/>
      <c r="X1033" s="796"/>
      <c r="Y1033" s="796"/>
      <c r="Z1033" s="796"/>
      <c r="AA1033" s="796"/>
      <c r="AB1033" s="796"/>
      <c r="AC1033" s="796"/>
      <c r="AD1033" s="796"/>
      <c r="AG1033" s="323" t="b">
        <f t="shared" si="150"/>
        <v>0</v>
      </c>
      <c r="AH1033" s="1" t="str">
        <f t="shared" si="151"/>
        <v/>
      </c>
      <c r="AI1033" s="323" t="b">
        <f t="shared" si="152"/>
        <v>0</v>
      </c>
      <c r="AJ1033" s="1" t="str">
        <f t="shared" si="153"/>
        <v/>
      </c>
      <c r="AK1033" s="323" t="b">
        <f t="shared" si="154"/>
        <v>0</v>
      </c>
      <c r="AL1033" s="648">
        <f t="shared" si="155"/>
        <v>0</v>
      </c>
      <c r="AM1033" s="293">
        <f t="shared" si="156"/>
        <v>0</v>
      </c>
      <c r="AN1033" s="294" t="str">
        <f>IF(AM1033=0,"",
IF(SUM($AM$47:AM1033)=1,AO1033,
IF($AM$1547&gt;SUM($AM$47:AM1033),_xlfn.CONCAT(", ",AO1033),
IF($AM$1547=SUM($AM$47:AM1033),_xlfn.CONCAT(" y ",AO1033)))))</f>
        <v/>
      </c>
      <c r="AO1033" s="89" t="s">
        <v>7834</v>
      </c>
      <c r="AQ1033" s="477">
        <f t="shared" si="157"/>
        <v>0</v>
      </c>
      <c r="AR1033" s="321">
        <f t="shared" si="158"/>
        <v>0</v>
      </c>
      <c r="AS1033" s="293">
        <f t="shared" si="159"/>
        <v>0</v>
      </c>
      <c r="AT1033" s="294" t="str">
        <f>IF(AS1033=0,"",
IF(SUM($AS$47:AS1033)=1,AU1033,
IF($AS$1547&gt;SUM($AS$47:AS1033),_xlfn.CONCAT(", ",AU1033),
IF($AS$1547=SUM($AS$47:AS1033),_xlfn.CONCAT(" y ",AU1033)))))</f>
        <v/>
      </c>
      <c r="AU1033" s="89" t="s">
        <v>7834</v>
      </c>
    </row>
    <row r="1034" spans="1:47" ht="15" customHeight="1">
      <c r="A1034" s="64"/>
      <c r="B1034" s="11"/>
      <c r="C1034" s="1021" t="s">
        <v>7835</v>
      </c>
      <c r="D1034" s="890"/>
      <c r="E1034" s="997"/>
      <c r="F1034" s="884"/>
      <c r="G1034" s="884"/>
      <c r="H1034" s="884"/>
      <c r="I1034" s="884"/>
      <c r="J1034" s="884"/>
      <c r="K1034" s="885"/>
      <c r="L1034" s="1027"/>
      <c r="M1034" s="884"/>
      <c r="N1034" s="884"/>
      <c r="O1034" s="885"/>
      <c r="P1034" s="1027"/>
      <c r="Q1034" s="884"/>
      <c r="R1034" s="884"/>
      <c r="S1034" s="885"/>
      <c r="T1034" s="991"/>
      <c r="U1034" s="884"/>
      <c r="V1034" s="884"/>
      <c r="W1034" s="885"/>
      <c r="X1034" s="796"/>
      <c r="Y1034" s="796"/>
      <c r="Z1034" s="796"/>
      <c r="AA1034" s="796"/>
      <c r="AB1034" s="796"/>
      <c r="AC1034" s="796"/>
      <c r="AD1034" s="796"/>
      <c r="AG1034" s="323" t="b">
        <f t="shared" si="150"/>
        <v>0</v>
      </c>
      <c r="AH1034" s="1" t="str">
        <f t="shared" si="151"/>
        <v/>
      </c>
      <c r="AI1034" s="323" t="b">
        <f t="shared" si="152"/>
        <v>0</v>
      </c>
      <c r="AJ1034" s="1" t="str">
        <f t="shared" si="153"/>
        <v/>
      </c>
      <c r="AK1034" s="323" t="b">
        <f t="shared" si="154"/>
        <v>0</v>
      </c>
      <c r="AL1034" s="648">
        <f t="shared" si="155"/>
        <v>0</v>
      </c>
      <c r="AM1034" s="293">
        <f t="shared" si="156"/>
        <v>0</v>
      </c>
      <c r="AN1034" s="294" t="str">
        <f>IF(AM1034=0,"",
IF(SUM($AM$47:AM1034)=1,AO1034,
IF($AM$1547&gt;SUM($AM$47:AM1034),_xlfn.CONCAT(", ",AO1034),
IF($AM$1547=SUM($AM$47:AM1034),_xlfn.CONCAT(" y ",AO1034)))))</f>
        <v/>
      </c>
      <c r="AO1034" s="89" t="s">
        <v>7836</v>
      </c>
      <c r="AQ1034" s="477">
        <f t="shared" si="157"/>
        <v>0</v>
      </c>
      <c r="AR1034" s="321">
        <f t="shared" si="158"/>
        <v>0</v>
      </c>
      <c r="AS1034" s="293">
        <f t="shared" si="159"/>
        <v>0</v>
      </c>
      <c r="AT1034" s="294" t="str">
        <f>IF(AS1034=0,"",
IF(SUM($AS$47:AS1034)=1,AU1034,
IF($AS$1547&gt;SUM($AS$47:AS1034),_xlfn.CONCAT(", ",AU1034),
IF($AS$1547=SUM($AS$47:AS1034),_xlfn.CONCAT(" y ",AU1034)))))</f>
        <v/>
      </c>
      <c r="AU1034" s="89" t="s">
        <v>7836</v>
      </c>
    </row>
    <row r="1035" spans="1:47" ht="15" customHeight="1">
      <c r="A1035" s="64"/>
      <c r="B1035" s="11"/>
      <c r="C1035" s="1021" t="s">
        <v>7837</v>
      </c>
      <c r="D1035" s="890"/>
      <c r="E1035" s="997"/>
      <c r="F1035" s="884"/>
      <c r="G1035" s="884"/>
      <c r="H1035" s="884"/>
      <c r="I1035" s="884"/>
      <c r="J1035" s="884"/>
      <c r="K1035" s="885"/>
      <c r="L1035" s="1027"/>
      <c r="M1035" s="884"/>
      <c r="N1035" s="884"/>
      <c r="O1035" s="885"/>
      <c r="P1035" s="1027"/>
      <c r="Q1035" s="884"/>
      <c r="R1035" s="884"/>
      <c r="S1035" s="885"/>
      <c r="T1035" s="991"/>
      <c r="U1035" s="884"/>
      <c r="V1035" s="884"/>
      <c r="W1035" s="885"/>
      <c r="X1035" s="796"/>
      <c r="Y1035" s="796"/>
      <c r="Z1035" s="796"/>
      <c r="AA1035" s="796"/>
      <c r="AB1035" s="796"/>
      <c r="AC1035" s="796"/>
      <c r="AD1035" s="796"/>
      <c r="AG1035" s="323" t="b">
        <f t="shared" si="150"/>
        <v>0</v>
      </c>
      <c r="AH1035" s="1" t="str">
        <f t="shared" si="151"/>
        <v/>
      </c>
      <c r="AI1035" s="323" t="b">
        <f t="shared" si="152"/>
        <v>0</v>
      </c>
      <c r="AJ1035" s="1" t="str">
        <f t="shared" si="153"/>
        <v/>
      </c>
      <c r="AK1035" s="323" t="b">
        <f t="shared" si="154"/>
        <v>0</v>
      </c>
      <c r="AL1035" s="648">
        <f t="shared" si="155"/>
        <v>0</v>
      </c>
      <c r="AM1035" s="293">
        <f t="shared" si="156"/>
        <v>0</v>
      </c>
      <c r="AN1035" s="294" t="str">
        <f>IF(AM1035=0,"",
IF(SUM($AM$47:AM1035)=1,AO1035,
IF($AM$1547&gt;SUM($AM$47:AM1035),_xlfn.CONCAT(", ",AO1035),
IF($AM$1547=SUM($AM$47:AM1035),_xlfn.CONCAT(" y ",AO1035)))))</f>
        <v/>
      </c>
      <c r="AO1035" s="89" t="s">
        <v>7838</v>
      </c>
      <c r="AQ1035" s="477">
        <f t="shared" si="157"/>
        <v>0</v>
      </c>
      <c r="AR1035" s="321">
        <f t="shared" si="158"/>
        <v>0</v>
      </c>
      <c r="AS1035" s="293">
        <f t="shared" si="159"/>
        <v>0</v>
      </c>
      <c r="AT1035" s="294" t="str">
        <f>IF(AS1035=0,"",
IF(SUM($AS$47:AS1035)=1,AU1035,
IF($AS$1547&gt;SUM($AS$47:AS1035),_xlfn.CONCAT(", ",AU1035),
IF($AS$1547=SUM($AS$47:AS1035),_xlfn.CONCAT(" y ",AU1035)))))</f>
        <v/>
      </c>
      <c r="AU1035" s="89" t="s">
        <v>7838</v>
      </c>
    </row>
    <row r="1036" spans="1:47" ht="15" customHeight="1">
      <c r="A1036" s="64"/>
      <c r="B1036" s="11"/>
      <c r="C1036" s="1021" t="s">
        <v>7839</v>
      </c>
      <c r="D1036" s="890"/>
      <c r="E1036" s="997"/>
      <c r="F1036" s="884"/>
      <c r="G1036" s="884"/>
      <c r="H1036" s="884"/>
      <c r="I1036" s="884"/>
      <c r="J1036" s="884"/>
      <c r="K1036" s="885"/>
      <c r="L1036" s="1027"/>
      <c r="M1036" s="884"/>
      <c r="N1036" s="884"/>
      <c r="O1036" s="885"/>
      <c r="P1036" s="1027"/>
      <c r="Q1036" s="884"/>
      <c r="R1036" s="884"/>
      <c r="S1036" s="885"/>
      <c r="T1036" s="991"/>
      <c r="U1036" s="884"/>
      <c r="V1036" s="884"/>
      <c r="W1036" s="885"/>
      <c r="X1036" s="796"/>
      <c r="Y1036" s="796"/>
      <c r="Z1036" s="796"/>
      <c r="AA1036" s="796"/>
      <c r="AB1036" s="796"/>
      <c r="AC1036" s="796"/>
      <c r="AD1036" s="796"/>
      <c r="AG1036" s="323" t="b">
        <f t="shared" si="150"/>
        <v>0</v>
      </c>
      <c r="AH1036" s="1" t="str">
        <f t="shared" si="151"/>
        <v/>
      </c>
      <c r="AI1036" s="323" t="b">
        <f t="shared" si="152"/>
        <v>0</v>
      </c>
      <c r="AJ1036" s="1" t="str">
        <f t="shared" si="153"/>
        <v/>
      </c>
      <c r="AK1036" s="323" t="b">
        <f t="shared" si="154"/>
        <v>0</v>
      </c>
      <c r="AL1036" s="648">
        <f t="shared" si="155"/>
        <v>0</v>
      </c>
      <c r="AM1036" s="293">
        <f t="shared" si="156"/>
        <v>0</v>
      </c>
      <c r="AN1036" s="294" t="str">
        <f>IF(AM1036=0,"",
IF(SUM($AM$47:AM1036)=1,AO1036,
IF($AM$1547&gt;SUM($AM$47:AM1036),_xlfn.CONCAT(", ",AO1036),
IF($AM$1547=SUM($AM$47:AM1036),_xlfn.CONCAT(" y ",AO1036)))))</f>
        <v/>
      </c>
      <c r="AO1036" s="89" t="s">
        <v>7840</v>
      </c>
      <c r="AQ1036" s="477">
        <f t="shared" si="157"/>
        <v>0</v>
      </c>
      <c r="AR1036" s="321">
        <f t="shared" si="158"/>
        <v>0</v>
      </c>
      <c r="AS1036" s="293">
        <f t="shared" si="159"/>
        <v>0</v>
      </c>
      <c r="AT1036" s="294" t="str">
        <f>IF(AS1036=0,"",
IF(SUM($AS$47:AS1036)=1,AU1036,
IF($AS$1547&gt;SUM($AS$47:AS1036),_xlfn.CONCAT(", ",AU1036),
IF($AS$1547=SUM($AS$47:AS1036),_xlfn.CONCAT(" y ",AU1036)))))</f>
        <v/>
      </c>
      <c r="AU1036" s="89" t="s">
        <v>7840</v>
      </c>
    </row>
    <row r="1037" spans="1:47" ht="15" customHeight="1">
      <c r="A1037" s="64"/>
      <c r="B1037" s="11"/>
      <c r="C1037" s="1021" t="s">
        <v>7841</v>
      </c>
      <c r="D1037" s="890"/>
      <c r="E1037" s="997"/>
      <c r="F1037" s="884"/>
      <c r="G1037" s="884"/>
      <c r="H1037" s="884"/>
      <c r="I1037" s="884"/>
      <c r="J1037" s="884"/>
      <c r="K1037" s="885"/>
      <c r="L1037" s="1027"/>
      <c r="M1037" s="884"/>
      <c r="N1037" s="884"/>
      <c r="O1037" s="885"/>
      <c r="P1037" s="1027"/>
      <c r="Q1037" s="884"/>
      <c r="R1037" s="884"/>
      <c r="S1037" s="885"/>
      <c r="T1037" s="991"/>
      <c r="U1037" s="884"/>
      <c r="V1037" s="884"/>
      <c r="W1037" s="885"/>
      <c r="X1037" s="796"/>
      <c r="Y1037" s="796"/>
      <c r="Z1037" s="796"/>
      <c r="AA1037" s="796"/>
      <c r="AB1037" s="796"/>
      <c r="AC1037" s="796"/>
      <c r="AD1037" s="796"/>
      <c r="AG1037" s="323" t="b">
        <f t="shared" si="150"/>
        <v>0</v>
      </c>
      <c r="AH1037" s="1" t="str">
        <f t="shared" si="151"/>
        <v/>
      </c>
      <c r="AI1037" s="323" t="b">
        <f t="shared" si="152"/>
        <v>0</v>
      </c>
      <c r="AJ1037" s="1" t="str">
        <f t="shared" si="153"/>
        <v/>
      </c>
      <c r="AK1037" s="323" t="b">
        <f t="shared" si="154"/>
        <v>0</v>
      </c>
      <c r="AL1037" s="648">
        <f t="shared" si="155"/>
        <v>0</v>
      </c>
      <c r="AM1037" s="293">
        <f t="shared" si="156"/>
        <v>0</v>
      </c>
      <c r="AN1037" s="294" t="str">
        <f>IF(AM1037=0,"",
IF(SUM($AM$47:AM1037)=1,AO1037,
IF($AM$1547&gt;SUM($AM$47:AM1037),_xlfn.CONCAT(", ",AO1037),
IF($AM$1547=SUM($AM$47:AM1037),_xlfn.CONCAT(" y ",AO1037)))))</f>
        <v/>
      </c>
      <c r="AO1037" s="89" t="s">
        <v>7842</v>
      </c>
      <c r="AQ1037" s="477">
        <f t="shared" si="157"/>
        <v>0</v>
      </c>
      <c r="AR1037" s="321">
        <f t="shared" si="158"/>
        <v>0</v>
      </c>
      <c r="AS1037" s="293">
        <f t="shared" si="159"/>
        <v>0</v>
      </c>
      <c r="AT1037" s="294" t="str">
        <f>IF(AS1037=0,"",
IF(SUM($AS$47:AS1037)=1,AU1037,
IF($AS$1547&gt;SUM($AS$47:AS1037),_xlfn.CONCAT(", ",AU1037),
IF($AS$1547=SUM($AS$47:AS1037),_xlfn.CONCAT(" y ",AU1037)))))</f>
        <v/>
      </c>
      <c r="AU1037" s="89" t="s">
        <v>7842</v>
      </c>
    </row>
    <row r="1038" spans="1:47" ht="15" customHeight="1">
      <c r="A1038" s="64"/>
      <c r="B1038" s="11"/>
      <c r="C1038" s="1021" t="s">
        <v>7843</v>
      </c>
      <c r="D1038" s="890"/>
      <c r="E1038" s="997"/>
      <c r="F1038" s="884"/>
      <c r="G1038" s="884"/>
      <c r="H1038" s="884"/>
      <c r="I1038" s="884"/>
      <c r="J1038" s="884"/>
      <c r="K1038" s="885"/>
      <c r="L1038" s="1027"/>
      <c r="M1038" s="884"/>
      <c r="N1038" s="884"/>
      <c r="O1038" s="885"/>
      <c r="P1038" s="1027"/>
      <c r="Q1038" s="884"/>
      <c r="R1038" s="884"/>
      <c r="S1038" s="885"/>
      <c r="T1038" s="991"/>
      <c r="U1038" s="884"/>
      <c r="V1038" s="884"/>
      <c r="W1038" s="885"/>
      <c r="X1038" s="796"/>
      <c r="Y1038" s="796"/>
      <c r="Z1038" s="796"/>
      <c r="AA1038" s="796"/>
      <c r="AB1038" s="796"/>
      <c r="AC1038" s="796"/>
      <c r="AD1038" s="796"/>
      <c r="AG1038" s="323" t="b">
        <f t="shared" si="150"/>
        <v>0</v>
      </c>
      <c r="AH1038" s="1" t="str">
        <f t="shared" si="151"/>
        <v/>
      </c>
      <c r="AI1038" s="323" t="b">
        <f t="shared" si="152"/>
        <v>0</v>
      </c>
      <c r="AJ1038" s="1" t="str">
        <f t="shared" si="153"/>
        <v/>
      </c>
      <c r="AK1038" s="323" t="b">
        <f t="shared" si="154"/>
        <v>0</v>
      </c>
      <c r="AL1038" s="648">
        <f t="shared" si="155"/>
        <v>0</v>
      </c>
      <c r="AM1038" s="293">
        <f t="shared" si="156"/>
        <v>0</v>
      </c>
      <c r="AN1038" s="294" t="str">
        <f>IF(AM1038=0,"",
IF(SUM($AM$47:AM1038)=1,AO1038,
IF($AM$1547&gt;SUM($AM$47:AM1038),_xlfn.CONCAT(", ",AO1038),
IF($AM$1547=SUM($AM$47:AM1038),_xlfn.CONCAT(" y ",AO1038)))))</f>
        <v/>
      </c>
      <c r="AO1038" s="89" t="s">
        <v>7844</v>
      </c>
      <c r="AQ1038" s="477">
        <f t="shared" si="157"/>
        <v>0</v>
      </c>
      <c r="AR1038" s="321">
        <f t="shared" si="158"/>
        <v>0</v>
      </c>
      <c r="AS1038" s="293">
        <f t="shared" si="159"/>
        <v>0</v>
      </c>
      <c r="AT1038" s="294" t="str">
        <f>IF(AS1038=0,"",
IF(SUM($AS$47:AS1038)=1,AU1038,
IF($AS$1547&gt;SUM($AS$47:AS1038),_xlfn.CONCAT(", ",AU1038),
IF($AS$1547=SUM($AS$47:AS1038),_xlfn.CONCAT(" y ",AU1038)))))</f>
        <v/>
      </c>
      <c r="AU1038" s="89" t="s">
        <v>7844</v>
      </c>
    </row>
    <row r="1039" spans="1:47" ht="15" customHeight="1">
      <c r="A1039" s="64"/>
      <c r="B1039" s="11"/>
      <c r="C1039" s="1021" t="s">
        <v>7845</v>
      </c>
      <c r="D1039" s="890"/>
      <c r="E1039" s="997"/>
      <c r="F1039" s="884"/>
      <c r="G1039" s="884"/>
      <c r="H1039" s="884"/>
      <c r="I1039" s="884"/>
      <c r="J1039" s="884"/>
      <c r="K1039" s="885"/>
      <c r="L1039" s="1027"/>
      <c r="M1039" s="884"/>
      <c r="N1039" s="884"/>
      <c r="O1039" s="885"/>
      <c r="P1039" s="1027"/>
      <c r="Q1039" s="884"/>
      <c r="R1039" s="884"/>
      <c r="S1039" s="885"/>
      <c r="T1039" s="991"/>
      <c r="U1039" s="884"/>
      <c r="V1039" s="884"/>
      <c r="W1039" s="885"/>
      <c r="X1039" s="796"/>
      <c r="Y1039" s="796"/>
      <c r="Z1039" s="796"/>
      <c r="AA1039" s="796"/>
      <c r="AB1039" s="796"/>
      <c r="AC1039" s="796"/>
      <c r="AD1039" s="796"/>
      <c r="AG1039" s="323" t="b">
        <f t="shared" si="150"/>
        <v>0</v>
      </c>
      <c r="AH1039" s="1" t="str">
        <f t="shared" si="151"/>
        <v/>
      </c>
      <c r="AI1039" s="323" t="b">
        <f t="shared" si="152"/>
        <v>0</v>
      </c>
      <c r="AJ1039" s="1" t="str">
        <f t="shared" si="153"/>
        <v/>
      </c>
      <c r="AK1039" s="323" t="b">
        <f t="shared" si="154"/>
        <v>0</v>
      </c>
      <c r="AL1039" s="648">
        <f t="shared" si="155"/>
        <v>0</v>
      </c>
      <c r="AM1039" s="293">
        <f t="shared" si="156"/>
        <v>0</v>
      </c>
      <c r="AN1039" s="294" t="str">
        <f>IF(AM1039=0,"",
IF(SUM($AM$47:AM1039)=1,AO1039,
IF($AM$1547&gt;SUM($AM$47:AM1039),_xlfn.CONCAT(", ",AO1039),
IF($AM$1547=SUM($AM$47:AM1039),_xlfn.CONCAT(" y ",AO1039)))))</f>
        <v/>
      </c>
      <c r="AO1039" s="89" t="s">
        <v>7846</v>
      </c>
      <c r="AQ1039" s="477">
        <f t="shared" si="157"/>
        <v>0</v>
      </c>
      <c r="AR1039" s="321">
        <f t="shared" si="158"/>
        <v>0</v>
      </c>
      <c r="AS1039" s="293">
        <f t="shared" si="159"/>
        <v>0</v>
      </c>
      <c r="AT1039" s="294" t="str">
        <f>IF(AS1039=0,"",
IF(SUM($AS$47:AS1039)=1,AU1039,
IF($AS$1547&gt;SUM($AS$47:AS1039),_xlfn.CONCAT(", ",AU1039),
IF($AS$1547=SUM($AS$47:AS1039),_xlfn.CONCAT(" y ",AU1039)))))</f>
        <v/>
      </c>
      <c r="AU1039" s="89" t="s">
        <v>7846</v>
      </c>
    </row>
    <row r="1040" spans="1:47" ht="15" customHeight="1">
      <c r="A1040" s="64"/>
      <c r="B1040" s="11"/>
      <c r="C1040" s="1021" t="s">
        <v>7847</v>
      </c>
      <c r="D1040" s="890"/>
      <c r="E1040" s="997"/>
      <c r="F1040" s="884"/>
      <c r="G1040" s="884"/>
      <c r="H1040" s="884"/>
      <c r="I1040" s="884"/>
      <c r="J1040" s="884"/>
      <c r="K1040" s="885"/>
      <c r="L1040" s="1027"/>
      <c r="M1040" s="884"/>
      <c r="N1040" s="884"/>
      <c r="O1040" s="885"/>
      <c r="P1040" s="1027"/>
      <c r="Q1040" s="884"/>
      <c r="R1040" s="884"/>
      <c r="S1040" s="885"/>
      <c r="T1040" s="991"/>
      <c r="U1040" s="884"/>
      <c r="V1040" s="884"/>
      <c r="W1040" s="885"/>
      <c r="X1040" s="796"/>
      <c r="Y1040" s="796"/>
      <c r="Z1040" s="796"/>
      <c r="AA1040" s="796"/>
      <c r="AB1040" s="796"/>
      <c r="AC1040" s="796"/>
      <c r="AD1040" s="796"/>
      <c r="AG1040" s="323" t="b">
        <f t="shared" si="150"/>
        <v>0</v>
      </c>
      <c r="AH1040" s="1" t="str">
        <f t="shared" si="151"/>
        <v/>
      </c>
      <c r="AI1040" s="323" t="b">
        <f t="shared" si="152"/>
        <v>0</v>
      </c>
      <c r="AJ1040" s="1" t="str">
        <f t="shared" si="153"/>
        <v/>
      </c>
      <c r="AK1040" s="323" t="b">
        <f t="shared" si="154"/>
        <v>0</v>
      </c>
      <c r="AL1040" s="648">
        <f t="shared" si="155"/>
        <v>0</v>
      </c>
      <c r="AM1040" s="293">
        <f t="shared" si="156"/>
        <v>0</v>
      </c>
      <c r="AN1040" s="294" t="str">
        <f>IF(AM1040=0,"",
IF(SUM($AM$47:AM1040)=1,AO1040,
IF($AM$1547&gt;SUM($AM$47:AM1040),_xlfn.CONCAT(", ",AO1040),
IF($AM$1547=SUM($AM$47:AM1040),_xlfn.CONCAT(" y ",AO1040)))))</f>
        <v/>
      </c>
      <c r="AO1040" s="89" t="s">
        <v>7848</v>
      </c>
      <c r="AQ1040" s="477">
        <f t="shared" si="157"/>
        <v>0</v>
      </c>
      <c r="AR1040" s="321">
        <f t="shared" si="158"/>
        <v>0</v>
      </c>
      <c r="AS1040" s="293">
        <f t="shared" si="159"/>
        <v>0</v>
      </c>
      <c r="AT1040" s="294" t="str">
        <f>IF(AS1040=0,"",
IF(SUM($AS$47:AS1040)=1,AU1040,
IF($AS$1547&gt;SUM($AS$47:AS1040),_xlfn.CONCAT(", ",AU1040),
IF($AS$1547=SUM($AS$47:AS1040),_xlfn.CONCAT(" y ",AU1040)))))</f>
        <v/>
      </c>
      <c r="AU1040" s="89" t="s">
        <v>7848</v>
      </c>
    </row>
    <row r="1041" spans="1:47" ht="15" customHeight="1">
      <c r="A1041" s="64"/>
      <c r="B1041" s="11"/>
      <c r="C1041" s="1021" t="s">
        <v>7849</v>
      </c>
      <c r="D1041" s="890"/>
      <c r="E1041" s="997"/>
      <c r="F1041" s="884"/>
      <c r="G1041" s="884"/>
      <c r="H1041" s="884"/>
      <c r="I1041" s="884"/>
      <c r="J1041" s="884"/>
      <c r="K1041" s="885"/>
      <c r="L1041" s="1027"/>
      <c r="M1041" s="884"/>
      <c r="N1041" s="884"/>
      <c r="O1041" s="885"/>
      <c r="P1041" s="1027"/>
      <c r="Q1041" s="884"/>
      <c r="R1041" s="884"/>
      <c r="S1041" s="885"/>
      <c r="T1041" s="991"/>
      <c r="U1041" s="884"/>
      <c r="V1041" s="884"/>
      <c r="W1041" s="885"/>
      <c r="X1041" s="796"/>
      <c r="Y1041" s="796"/>
      <c r="Z1041" s="796"/>
      <c r="AA1041" s="796"/>
      <c r="AB1041" s="796"/>
      <c r="AC1041" s="796"/>
      <c r="AD1041" s="796"/>
      <c r="AG1041" s="323" t="b">
        <f t="shared" si="150"/>
        <v>0</v>
      </c>
      <c r="AH1041" s="1" t="str">
        <f t="shared" si="151"/>
        <v/>
      </c>
      <c r="AI1041" s="323" t="b">
        <f t="shared" si="152"/>
        <v>0</v>
      </c>
      <c r="AJ1041" s="1" t="str">
        <f t="shared" si="153"/>
        <v/>
      </c>
      <c r="AK1041" s="323" t="b">
        <f t="shared" si="154"/>
        <v>0</v>
      </c>
      <c r="AL1041" s="648">
        <f t="shared" si="155"/>
        <v>0</v>
      </c>
      <c r="AM1041" s="293">
        <f t="shared" si="156"/>
        <v>0</v>
      </c>
      <c r="AN1041" s="294" t="str">
        <f>IF(AM1041=0,"",
IF(SUM($AM$47:AM1041)=1,AO1041,
IF($AM$1547&gt;SUM($AM$47:AM1041),_xlfn.CONCAT(", ",AO1041),
IF($AM$1547=SUM($AM$47:AM1041),_xlfn.CONCAT(" y ",AO1041)))))</f>
        <v/>
      </c>
      <c r="AO1041" s="89" t="s">
        <v>7850</v>
      </c>
      <c r="AQ1041" s="477">
        <f t="shared" si="157"/>
        <v>0</v>
      </c>
      <c r="AR1041" s="321">
        <f t="shared" si="158"/>
        <v>0</v>
      </c>
      <c r="AS1041" s="293">
        <f t="shared" si="159"/>
        <v>0</v>
      </c>
      <c r="AT1041" s="294" t="str">
        <f>IF(AS1041=0,"",
IF(SUM($AS$47:AS1041)=1,AU1041,
IF($AS$1547&gt;SUM($AS$47:AS1041),_xlfn.CONCAT(", ",AU1041),
IF($AS$1547=SUM($AS$47:AS1041),_xlfn.CONCAT(" y ",AU1041)))))</f>
        <v/>
      </c>
      <c r="AU1041" s="89" t="s">
        <v>7850</v>
      </c>
    </row>
    <row r="1042" spans="1:47" ht="15" customHeight="1">
      <c r="A1042" s="64"/>
      <c r="B1042" s="11"/>
      <c r="C1042" s="1021" t="s">
        <v>7851</v>
      </c>
      <c r="D1042" s="890"/>
      <c r="E1042" s="997"/>
      <c r="F1042" s="884"/>
      <c r="G1042" s="884"/>
      <c r="H1042" s="884"/>
      <c r="I1042" s="884"/>
      <c r="J1042" s="884"/>
      <c r="K1042" s="885"/>
      <c r="L1042" s="1027"/>
      <c r="M1042" s="884"/>
      <c r="N1042" s="884"/>
      <c r="O1042" s="885"/>
      <c r="P1042" s="1027"/>
      <c r="Q1042" s="884"/>
      <c r="R1042" s="884"/>
      <c r="S1042" s="885"/>
      <c r="T1042" s="991"/>
      <c r="U1042" s="884"/>
      <c r="V1042" s="884"/>
      <c r="W1042" s="885"/>
      <c r="X1042" s="796"/>
      <c r="Y1042" s="796"/>
      <c r="Z1042" s="796"/>
      <c r="AA1042" s="796"/>
      <c r="AB1042" s="796"/>
      <c r="AC1042" s="796"/>
      <c r="AD1042" s="796"/>
      <c r="AG1042" s="323" t="b">
        <f t="shared" si="150"/>
        <v>0</v>
      </c>
      <c r="AH1042" s="1" t="str">
        <f t="shared" si="151"/>
        <v/>
      </c>
      <c r="AI1042" s="323" t="b">
        <f t="shared" si="152"/>
        <v>0</v>
      </c>
      <c r="AJ1042" s="1" t="str">
        <f t="shared" si="153"/>
        <v/>
      </c>
      <c r="AK1042" s="323" t="b">
        <f t="shared" si="154"/>
        <v>0</v>
      </c>
      <c r="AL1042" s="648">
        <f t="shared" si="155"/>
        <v>0</v>
      </c>
      <c r="AM1042" s="293">
        <f t="shared" si="156"/>
        <v>0</v>
      </c>
      <c r="AN1042" s="294" t="str">
        <f>IF(AM1042=0,"",
IF(SUM($AM$47:AM1042)=1,AO1042,
IF($AM$1547&gt;SUM($AM$47:AM1042),_xlfn.CONCAT(", ",AO1042),
IF($AM$1547=SUM($AM$47:AM1042),_xlfn.CONCAT(" y ",AO1042)))))</f>
        <v/>
      </c>
      <c r="AO1042" s="89" t="s">
        <v>7852</v>
      </c>
      <c r="AQ1042" s="477">
        <f t="shared" si="157"/>
        <v>0</v>
      </c>
      <c r="AR1042" s="321">
        <f t="shared" si="158"/>
        <v>0</v>
      </c>
      <c r="AS1042" s="293">
        <f t="shared" si="159"/>
        <v>0</v>
      </c>
      <c r="AT1042" s="294" t="str">
        <f>IF(AS1042=0,"",
IF(SUM($AS$47:AS1042)=1,AU1042,
IF($AS$1547&gt;SUM($AS$47:AS1042),_xlfn.CONCAT(", ",AU1042),
IF($AS$1547=SUM($AS$47:AS1042),_xlfn.CONCAT(" y ",AU1042)))))</f>
        <v/>
      </c>
      <c r="AU1042" s="89" t="s">
        <v>7852</v>
      </c>
    </row>
    <row r="1043" spans="1:47" ht="15" customHeight="1">
      <c r="A1043" s="64"/>
      <c r="B1043" s="11"/>
      <c r="C1043" s="1021" t="s">
        <v>7853</v>
      </c>
      <c r="D1043" s="890"/>
      <c r="E1043" s="997"/>
      <c r="F1043" s="884"/>
      <c r="G1043" s="884"/>
      <c r="H1043" s="884"/>
      <c r="I1043" s="884"/>
      <c r="J1043" s="884"/>
      <c r="K1043" s="885"/>
      <c r="L1043" s="1027"/>
      <c r="M1043" s="884"/>
      <c r="N1043" s="884"/>
      <c r="O1043" s="885"/>
      <c r="P1043" s="1027"/>
      <c r="Q1043" s="884"/>
      <c r="R1043" s="884"/>
      <c r="S1043" s="885"/>
      <c r="T1043" s="991"/>
      <c r="U1043" s="884"/>
      <c r="V1043" s="884"/>
      <c r="W1043" s="885"/>
      <c r="X1043" s="796"/>
      <c r="Y1043" s="796"/>
      <c r="Z1043" s="796"/>
      <c r="AA1043" s="796"/>
      <c r="AB1043" s="796"/>
      <c r="AC1043" s="796"/>
      <c r="AD1043" s="796"/>
      <c r="AG1043" s="323" t="b">
        <f t="shared" si="150"/>
        <v>0</v>
      </c>
      <c r="AH1043" s="1" t="str">
        <f t="shared" si="151"/>
        <v/>
      </c>
      <c r="AI1043" s="323" t="b">
        <f t="shared" si="152"/>
        <v>0</v>
      </c>
      <c r="AJ1043" s="1" t="str">
        <f t="shared" si="153"/>
        <v/>
      </c>
      <c r="AK1043" s="323" t="b">
        <f t="shared" si="154"/>
        <v>0</v>
      </c>
      <c r="AL1043" s="648">
        <f t="shared" si="155"/>
        <v>0</v>
      </c>
      <c r="AM1043" s="293">
        <f t="shared" si="156"/>
        <v>0</v>
      </c>
      <c r="AN1043" s="294" t="str">
        <f>IF(AM1043=0,"",
IF(SUM($AM$47:AM1043)=1,AO1043,
IF($AM$1547&gt;SUM($AM$47:AM1043),_xlfn.CONCAT(", ",AO1043),
IF($AM$1547=SUM($AM$47:AM1043),_xlfn.CONCAT(" y ",AO1043)))))</f>
        <v/>
      </c>
      <c r="AO1043" s="89" t="s">
        <v>7854</v>
      </c>
      <c r="AQ1043" s="477">
        <f t="shared" si="157"/>
        <v>0</v>
      </c>
      <c r="AR1043" s="321">
        <f t="shared" si="158"/>
        <v>0</v>
      </c>
      <c r="AS1043" s="293">
        <f t="shared" si="159"/>
        <v>0</v>
      </c>
      <c r="AT1043" s="294" t="str">
        <f>IF(AS1043=0,"",
IF(SUM($AS$47:AS1043)=1,AU1043,
IF($AS$1547&gt;SUM($AS$47:AS1043),_xlfn.CONCAT(", ",AU1043),
IF($AS$1547=SUM($AS$47:AS1043),_xlfn.CONCAT(" y ",AU1043)))))</f>
        <v/>
      </c>
      <c r="AU1043" s="89" t="s">
        <v>7854</v>
      </c>
    </row>
    <row r="1044" spans="1:47" ht="15" customHeight="1">
      <c r="A1044" s="64"/>
      <c r="B1044" s="11"/>
      <c r="C1044" s="1021" t="s">
        <v>7855</v>
      </c>
      <c r="D1044" s="890"/>
      <c r="E1044" s="997"/>
      <c r="F1044" s="884"/>
      <c r="G1044" s="884"/>
      <c r="H1044" s="884"/>
      <c r="I1044" s="884"/>
      <c r="J1044" s="884"/>
      <c r="K1044" s="885"/>
      <c r="L1044" s="1027"/>
      <c r="M1044" s="884"/>
      <c r="N1044" s="884"/>
      <c r="O1044" s="885"/>
      <c r="P1044" s="1027"/>
      <c r="Q1044" s="884"/>
      <c r="R1044" s="884"/>
      <c r="S1044" s="885"/>
      <c r="T1044" s="991"/>
      <c r="U1044" s="884"/>
      <c r="V1044" s="884"/>
      <c r="W1044" s="885"/>
      <c r="X1044" s="796"/>
      <c r="Y1044" s="796"/>
      <c r="Z1044" s="796"/>
      <c r="AA1044" s="796"/>
      <c r="AB1044" s="796"/>
      <c r="AC1044" s="796"/>
      <c r="AD1044" s="796"/>
      <c r="AG1044" s="323" t="b">
        <f t="shared" si="150"/>
        <v>0</v>
      </c>
      <c r="AH1044" s="1" t="str">
        <f t="shared" si="151"/>
        <v/>
      </c>
      <c r="AI1044" s="323" t="b">
        <f t="shared" si="152"/>
        <v>0</v>
      </c>
      <c r="AJ1044" s="1" t="str">
        <f t="shared" si="153"/>
        <v/>
      </c>
      <c r="AK1044" s="323" t="b">
        <f t="shared" si="154"/>
        <v>0</v>
      </c>
      <c r="AL1044" s="648">
        <f t="shared" si="155"/>
        <v>0</v>
      </c>
      <c r="AM1044" s="293">
        <f t="shared" si="156"/>
        <v>0</v>
      </c>
      <c r="AN1044" s="294" t="str">
        <f>IF(AM1044=0,"",
IF(SUM($AM$47:AM1044)=1,AO1044,
IF($AM$1547&gt;SUM($AM$47:AM1044),_xlfn.CONCAT(", ",AO1044),
IF($AM$1547=SUM($AM$47:AM1044),_xlfn.CONCAT(" y ",AO1044)))))</f>
        <v/>
      </c>
      <c r="AO1044" s="89" t="s">
        <v>7856</v>
      </c>
      <c r="AQ1044" s="477">
        <f t="shared" si="157"/>
        <v>0</v>
      </c>
      <c r="AR1044" s="321">
        <f t="shared" si="158"/>
        <v>0</v>
      </c>
      <c r="AS1044" s="293">
        <f t="shared" si="159"/>
        <v>0</v>
      </c>
      <c r="AT1044" s="294" t="str">
        <f>IF(AS1044=0,"",
IF(SUM($AS$47:AS1044)=1,AU1044,
IF($AS$1547&gt;SUM($AS$47:AS1044),_xlfn.CONCAT(", ",AU1044),
IF($AS$1547=SUM($AS$47:AS1044),_xlfn.CONCAT(" y ",AU1044)))))</f>
        <v/>
      </c>
      <c r="AU1044" s="89" t="s">
        <v>7856</v>
      </c>
    </row>
    <row r="1045" spans="1:47" ht="15" customHeight="1">
      <c r="A1045" s="64"/>
      <c r="B1045" s="11"/>
      <c r="C1045" s="1021" t="s">
        <v>7857</v>
      </c>
      <c r="D1045" s="890"/>
      <c r="E1045" s="997"/>
      <c r="F1045" s="884"/>
      <c r="G1045" s="884"/>
      <c r="H1045" s="884"/>
      <c r="I1045" s="884"/>
      <c r="J1045" s="884"/>
      <c r="K1045" s="885"/>
      <c r="L1045" s="1027"/>
      <c r="M1045" s="884"/>
      <c r="N1045" s="884"/>
      <c r="O1045" s="885"/>
      <c r="P1045" s="1027"/>
      <c r="Q1045" s="884"/>
      <c r="R1045" s="884"/>
      <c r="S1045" s="885"/>
      <c r="T1045" s="991"/>
      <c r="U1045" s="884"/>
      <c r="V1045" s="884"/>
      <c r="W1045" s="885"/>
      <c r="X1045" s="796"/>
      <c r="Y1045" s="796"/>
      <c r="Z1045" s="796"/>
      <c r="AA1045" s="796"/>
      <c r="AB1045" s="796"/>
      <c r="AC1045" s="796"/>
      <c r="AD1045" s="796"/>
      <c r="AG1045" s="323" t="b">
        <f t="shared" si="150"/>
        <v>0</v>
      </c>
      <c r="AH1045" s="1" t="str">
        <f t="shared" si="151"/>
        <v/>
      </c>
      <c r="AI1045" s="323" t="b">
        <f t="shared" si="152"/>
        <v>0</v>
      </c>
      <c r="AJ1045" s="1" t="str">
        <f t="shared" si="153"/>
        <v/>
      </c>
      <c r="AK1045" s="323" t="b">
        <f t="shared" si="154"/>
        <v>0</v>
      </c>
      <c r="AL1045" s="648">
        <f t="shared" si="155"/>
        <v>0</v>
      </c>
      <c r="AM1045" s="293">
        <f t="shared" si="156"/>
        <v>0</v>
      </c>
      <c r="AN1045" s="294" t="str">
        <f>IF(AM1045=0,"",
IF(SUM($AM$47:AM1045)=1,AO1045,
IF($AM$1547&gt;SUM($AM$47:AM1045),_xlfn.CONCAT(", ",AO1045),
IF($AM$1547=SUM($AM$47:AM1045),_xlfn.CONCAT(" y ",AO1045)))))</f>
        <v/>
      </c>
      <c r="AO1045" s="89" t="s">
        <v>7858</v>
      </c>
      <c r="AQ1045" s="477">
        <f t="shared" si="157"/>
        <v>0</v>
      </c>
      <c r="AR1045" s="321">
        <f t="shared" si="158"/>
        <v>0</v>
      </c>
      <c r="AS1045" s="293">
        <f t="shared" si="159"/>
        <v>0</v>
      </c>
      <c r="AT1045" s="294" t="str">
        <f>IF(AS1045=0,"",
IF(SUM($AS$47:AS1045)=1,AU1045,
IF($AS$1547&gt;SUM($AS$47:AS1045),_xlfn.CONCAT(", ",AU1045),
IF($AS$1547=SUM($AS$47:AS1045),_xlfn.CONCAT(" y ",AU1045)))))</f>
        <v/>
      </c>
      <c r="AU1045" s="89" t="s">
        <v>7858</v>
      </c>
    </row>
    <row r="1046" spans="1:47" ht="15" customHeight="1">
      <c r="A1046" s="64"/>
      <c r="B1046" s="11"/>
      <c r="C1046" s="1021" t="s">
        <v>7859</v>
      </c>
      <c r="D1046" s="890"/>
      <c r="E1046" s="997"/>
      <c r="F1046" s="884"/>
      <c r="G1046" s="884"/>
      <c r="H1046" s="884"/>
      <c r="I1046" s="884"/>
      <c r="J1046" s="884"/>
      <c r="K1046" s="885"/>
      <c r="L1046" s="1027"/>
      <c r="M1046" s="884"/>
      <c r="N1046" s="884"/>
      <c r="O1046" s="885"/>
      <c r="P1046" s="1027"/>
      <c r="Q1046" s="884"/>
      <c r="R1046" s="884"/>
      <c r="S1046" s="885"/>
      <c r="T1046" s="991"/>
      <c r="U1046" s="884"/>
      <c r="V1046" s="884"/>
      <c r="W1046" s="885"/>
      <c r="X1046" s="796"/>
      <c r="Y1046" s="796"/>
      <c r="Z1046" s="796"/>
      <c r="AA1046" s="796"/>
      <c r="AB1046" s="796"/>
      <c r="AC1046" s="796"/>
      <c r="AD1046" s="796"/>
      <c r="AG1046" s="323" t="b">
        <f t="shared" si="150"/>
        <v>0</v>
      </c>
      <c r="AH1046" s="1" t="str">
        <f t="shared" si="151"/>
        <v/>
      </c>
      <c r="AI1046" s="323" t="b">
        <f t="shared" si="152"/>
        <v>0</v>
      </c>
      <c r="AJ1046" s="1" t="str">
        <f t="shared" si="153"/>
        <v/>
      </c>
      <c r="AK1046" s="323" t="b">
        <f t="shared" si="154"/>
        <v>0</v>
      </c>
      <c r="AL1046" s="648">
        <f t="shared" si="155"/>
        <v>0</v>
      </c>
      <c r="AM1046" s="293">
        <f t="shared" si="156"/>
        <v>0</v>
      </c>
      <c r="AN1046" s="294" t="str">
        <f>IF(AM1046=0,"",
IF(SUM($AM$47:AM1046)=1,AO1046,
IF($AM$1547&gt;SUM($AM$47:AM1046),_xlfn.CONCAT(", ",AO1046),
IF($AM$1547=SUM($AM$47:AM1046),_xlfn.CONCAT(" y ",AO1046)))))</f>
        <v/>
      </c>
      <c r="AO1046" s="89" t="s">
        <v>7860</v>
      </c>
      <c r="AQ1046" s="477">
        <f t="shared" si="157"/>
        <v>0</v>
      </c>
      <c r="AR1046" s="321">
        <f t="shared" si="158"/>
        <v>0</v>
      </c>
      <c r="AS1046" s="293">
        <f t="shared" si="159"/>
        <v>0</v>
      </c>
      <c r="AT1046" s="294" t="str">
        <f>IF(AS1046=0,"",
IF(SUM($AS$47:AS1046)=1,AU1046,
IF($AS$1547&gt;SUM($AS$47:AS1046),_xlfn.CONCAT(", ",AU1046),
IF($AS$1547=SUM($AS$47:AS1046),_xlfn.CONCAT(" y ",AU1046)))))</f>
        <v/>
      </c>
      <c r="AU1046" s="89" t="s">
        <v>7860</v>
      </c>
    </row>
    <row r="1047" spans="1:47" ht="15" customHeight="1">
      <c r="A1047" s="64"/>
      <c r="B1047" s="11"/>
      <c r="C1047" s="1021" t="s">
        <v>7861</v>
      </c>
      <c r="D1047" s="890"/>
      <c r="E1047" s="997"/>
      <c r="F1047" s="884"/>
      <c r="G1047" s="884"/>
      <c r="H1047" s="884"/>
      <c r="I1047" s="884"/>
      <c r="J1047" s="884"/>
      <c r="K1047" s="885"/>
      <c r="L1047" s="1027"/>
      <c r="M1047" s="884"/>
      <c r="N1047" s="884"/>
      <c r="O1047" s="885"/>
      <c r="P1047" s="1027"/>
      <c r="Q1047" s="884"/>
      <c r="R1047" s="884"/>
      <c r="S1047" s="885"/>
      <c r="T1047" s="991"/>
      <c r="U1047" s="884"/>
      <c r="V1047" s="884"/>
      <c r="W1047" s="885"/>
      <c r="X1047" s="796"/>
      <c r="Y1047" s="796"/>
      <c r="Z1047" s="796"/>
      <c r="AA1047" s="796"/>
      <c r="AB1047" s="796"/>
      <c r="AC1047" s="796"/>
      <c r="AD1047" s="796"/>
      <c r="AG1047" s="323" t="b">
        <f t="shared" si="150"/>
        <v>0</v>
      </c>
      <c r="AH1047" s="1" t="str">
        <f t="shared" si="151"/>
        <v/>
      </c>
      <c r="AI1047" s="323" t="b">
        <f t="shared" si="152"/>
        <v>0</v>
      </c>
      <c r="AJ1047" s="1" t="str">
        <f t="shared" si="153"/>
        <v/>
      </c>
      <c r="AK1047" s="323" t="b">
        <f t="shared" si="154"/>
        <v>0</v>
      </c>
      <c r="AL1047" s="648">
        <f t="shared" si="155"/>
        <v>0</v>
      </c>
      <c r="AM1047" s="293">
        <f t="shared" si="156"/>
        <v>0</v>
      </c>
      <c r="AN1047" s="294" t="str">
        <f>IF(AM1047=0,"",
IF(SUM($AM$47:AM1047)=1,AO1047,
IF($AM$1547&gt;SUM($AM$47:AM1047),_xlfn.CONCAT(", ",AO1047),
IF($AM$1547=SUM($AM$47:AM1047),_xlfn.CONCAT(" y ",AO1047)))))</f>
        <v/>
      </c>
      <c r="AO1047" s="89" t="s">
        <v>7862</v>
      </c>
      <c r="AQ1047" s="477">
        <f t="shared" si="157"/>
        <v>0</v>
      </c>
      <c r="AR1047" s="321">
        <f t="shared" si="158"/>
        <v>0</v>
      </c>
      <c r="AS1047" s="293">
        <f t="shared" si="159"/>
        <v>0</v>
      </c>
      <c r="AT1047" s="294" t="str">
        <f>IF(AS1047=0,"",
IF(SUM($AS$47:AS1047)=1,AU1047,
IF($AS$1547&gt;SUM($AS$47:AS1047),_xlfn.CONCAT(", ",AU1047),
IF($AS$1547=SUM($AS$47:AS1047),_xlfn.CONCAT(" y ",AU1047)))))</f>
        <v/>
      </c>
      <c r="AU1047" s="89" t="s">
        <v>7862</v>
      </c>
    </row>
    <row r="1048" spans="1:47" ht="15" customHeight="1">
      <c r="A1048" s="64"/>
      <c r="B1048" s="11"/>
      <c r="C1048" s="1021" t="s">
        <v>7863</v>
      </c>
      <c r="D1048" s="890"/>
      <c r="E1048" s="997"/>
      <c r="F1048" s="884"/>
      <c r="G1048" s="884"/>
      <c r="H1048" s="884"/>
      <c r="I1048" s="884"/>
      <c r="J1048" s="884"/>
      <c r="K1048" s="885"/>
      <c r="L1048" s="1027"/>
      <c r="M1048" s="884"/>
      <c r="N1048" s="884"/>
      <c r="O1048" s="885"/>
      <c r="P1048" s="1027"/>
      <c r="Q1048" s="884"/>
      <c r="R1048" s="884"/>
      <c r="S1048" s="885"/>
      <c r="T1048" s="991"/>
      <c r="U1048" s="884"/>
      <c r="V1048" s="884"/>
      <c r="W1048" s="885"/>
      <c r="X1048" s="796"/>
      <c r="Y1048" s="796"/>
      <c r="Z1048" s="796"/>
      <c r="AA1048" s="796"/>
      <c r="AB1048" s="796"/>
      <c r="AC1048" s="796"/>
      <c r="AD1048" s="796"/>
      <c r="AG1048" s="323" t="b">
        <f t="shared" si="150"/>
        <v>0</v>
      </c>
      <c r="AH1048" s="1" t="str">
        <f t="shared" si="151"/>
        <v/>
      </c>
      <c r="AI1048" s="323" t="b">
        <f t="shared" si="152"/>
        <v>0</v>
      </c>
      <c r="AJ1048" s="1" t="str">
        <f t="shared" si="153"/>
        <v/>
      </c>
      <c r="AK1048" s="323" t="b">
        <f t="shared" si="154"/>
        <v>0</v>
      </c>
      <c r="AL1048" s="648">
        <f t="shared" si="155"/>
        <v>0</v>
      </c>
      <c r="AM1048" s="293">
        <f t="shared" si="156"/>
        <v>0</v>
      </c>
      <c r="AN1048" s="294" t="str">
        <f>IF(AM1048=0,"",
IF(SUM($AM$47:AM1048)=1,AO1048,
IF($AM$1547&gt;SUM($AM$47:AM1048),_xlfn.CONCAT(", ",AO1048),
IF($AM$1547=SUM($AM$47:AM1048),_xlfn.CONCAT(" y ",AO1048)))))</f>
        <v/>
      </c>
      <c r="AO1048" s="89" t="s">
        <v>7864</v>
      </c>
      <c r="AQ1048" s="477">
        <f t="shared" si="157"/>
        <v>0</v>
      </c>
      <c r="AR1048" s="321">
        <f t="shared" si="158"/>
        <v>0</v>
      </c>
      <c r="AS1048" s="293">
        <f t="shared" si="159"/>
        <v>0</v>
      </c>
      <c r="AT1048" s="294" t="str">
        <f>IF(AS1048=0,"",
IF(SUM($AS$47:AS1048)=1,AU1048,
IF($AS$1547&gt;SUM($AS$47:AS1048),_xlfn.CONCAT(", ",AU1048),
IF($AS$1547=SUM($AS$47:AS1048),_xlfn.CONCAT(" y ",AU1048)))))</f>
        <v/>
      </c>
      <c r="AU1048" s="89" t="s">
        <v>7864</v>
      </c>
    </row>
    <row r="1049" spans="1:47" ht="15" customHeight="1">
      <c r="A1049" s="64"/>
      <c r="B1049" s="11"/>
      <c r="C1049" s="1021" t="s">
        <v>7865</v>
      </c>
      <c r="D1049" s="890"/>
      <c r="E1049" s="997"/>
      <c r="F1049" s="884"/>
      <c r="G1049" s="884"/>
      <c r="H1049" s="884"/>
      <c r="I1049" s="884"/>
      <c r="J1049" s="884"/>
      <c r="K1049" s="885"/>
      <c r="L1049" s="1027"/>
      <c r="M1049" s="884"/>
      <c r="N1049" s="884"/>
      <c r="O1049" s="885"/>
      <c r="P1049" s="1027"/>
      <c r="Q1049" s="884"/>
      <c r="R1049" s="884"/>
      <c r="S1049" s="885"/>
      <c r="T1049" s="991"/>
      <c r="U1049" s="884"/>
      <c r="V1049" s="884"/>
      <c r="W1049" s="885"/>
      <c r="X1049" s="796"/>
      <c r="Y1049" s="796"/>
      <c r="Z1049" s="796"/>
      <c r="AA1049" s="796"/>
      <c r="AB1049" s="796"/>
      <c r="AC1049" s="796"/>
      <c r="AD1049" s="796"/>
      <c r="AG1049" s="323" t="b">
        <f t="shared" si="150"/>
        <v>0</v>
      </c>
      <c r="AH1049" s="1" t="str">
        <f t="shared" si="151"/>
        <v/>
      </c>
      <c r="AI1049" s="323" t="b">
        <f t="shared" si="152"/>
        <v>0</v>
      </c>
      <c r="AJ1049" s="1" t="str">
        <f t="shared" si="153"/>
        <v/>
      </c>
      <c r="AK1049" s="323" t="b">
        <f t="shared" si="154"/>
        <v>0</v>
      </c>
      <c r="AL1049" s="648">
        <f t="shared" si="155"/>
        <v>0</v>
      </c>
      <c r="AM1049" s="293">
        <f t="shared" si="156"/>
        <v>0</v>
      </c>
      <c r="AN1049" s="294" t="str">
        <f>IF(AM1049=0,"",
IF(SUM($AM$47:AM1049)=1,AO1049,
IF($AM$1547&gt;SUM($AM$47:AM1049),_xlfn.CONCAT(", ",AO1049),
IF($AM$1547=SUM($AM$47:AM1049),_xlfn.CONCAT(" y ",AO1049)))))</f>
        <v/>
      </c>
      <c r="AO1049" s="89" t="s">
        <v>7866</v>
      </c>
      <c r="AQ1049" s="477">
        <f t="shared" si="157"/>
        <v>0</v>
      </c>
      <c r="AR1049" s="321">
        <f t="shared" si="158"/>
        <v>0</v>
      </c>
      <c r="AS1049" s="293">
        <f t="shared" si="159"/>
        <v>0</v>
      </c>
      <c r="AT1049" s="294" t="str">
        <f>IF(AS1049=0,"",
IF(SUM($AS$47:AS1049)=1,AU1049,
IF($AS$1547&gt;SUM($AS$47:AS1049),_xlfn.CONCAT(", ",AU1049),
IF($AS$1547=SUM($AS$47:AS1049),_xlfn.CONCAT(" y ",AU1049)))))</f>
        <v/>
      </c>
      <c r="AU1049" s="89" t="s">
        <v>7866</v>
      </c>
    </row>
    <row r="1050" spans="1:47" ht="15" customHeight="1">
      <c r="A1050" s="64"/>
      <c r="B1050" s="11"/>
      <c r="C1050" s="1021" t="s">
        <v>7867</v>
      </c>
      <c r="D1050" s="890"/>
      <c r="E1050" s="997"/>
      <c r="F1050" s="884"/>
      <c r="G1050" s="884"/>
      <c r="H1050" s="884"/>
      <c r="I1050" s="884"/>
      <c r="J1050" s="884"/>
      <c r="K1050" s="885"/>
      <c r="L1050" s="1027"/>
      <c r="M1050" s="884"/>
      <c r="N1050" s="884"/>
      <c r="O1050" s="885"/>
      <c r="P1050" s="1027"/>
      <c r="Q1050" s="884"/>
      <c r="R1050" s="884"/>
      <c r="S1050" s="885"/>
      <c r="T1050" s="991"/>
      <c r="U1050" s="884"/>
      <c r="V1050" s="884"/>
      <c r="W1050" s="885"/>
      <c r="X1050" s="796"/>
      <c r="Y1050" s="796"/>
      <c r="Z1050" s="796"/>
      <c r="AA1050" s="796"/>
      <c r="AB1050" s="796"/>
      <c r="AC1050" s="796"/>
      <c r="AD1050" s="796"/>
      <c r="AG1050" s="323" t="b">
        <f t="shared" si="150"/>
        <v>0</v>
      </c>
      <c r="AH1050" s="1" t="str">
        <f t="shared" si="151"/>
        <v/>
      </c>
      <c r="AI1050" s="323" t="b">
        <f t="shared" si="152"/>
        <v>0</v>
      </c>
      <c r="AJ1050" s="1" t="str">
        <f t="shared" si="153"/>
        <v/>
      </c>
      <c r="AK1050" s="323" t="b">
        <f t="shared" si="154"/>
        <v>0</v>
      </c>
      <c r="AL1050" s="648">
        <f t="shared" si="155"/>
        <v>0</v>
      </c>
      <c r="AM1050" s="293">
        <f t="shared" si="156"/>
        <v>0</v>
      </c>
      <c r="AN1050" s="294" t="str">
        <f>IF(AM1050=0,"",
IF(SUM($AM$47:AM1050)=1,AO1050,
IF($AM$1547&gt;SUM($AM$47:AM1050),_xlfn.CONCAT(", ",AO1050),
IF($AM$1547=SUM($AM$47:AM1050),_xlfn.CONCAT(" y ",AO1050)))))</f>
        <v/>
      </c>
      <c r="AO1050" s="89" t="s">
        <v>7868</v>
      </c>
      <c r="AQ1050" s="477">
        <f t="shared" si="157"/>
        <v>0</v>
      </c>
      <c r="AR1050" s="321">
        <f t="shared" si="158"/>
        <v>0</v>
      </c>
      <c r="AS1050" s="293">
        <f t="shared" si="159"/>
        <v>0</v>
      </c>
      <c r="AT1050" s="294" t="str">
        <f>IF(AS1050=0,"",
IF(SUM($AS$47:AS1050)=1,AU1050,
IF($AS$1547&gt;SUM($AS$47:AS1050),_xlfn.CONCAT(", ",AU1050),
IF($AS$1547=SUM($AS$47:AS1050),_xlfn.CONCAT(" y ",AU1050)))))</f>
        <v/>
      </c>
      <c r="AU1050" s="89" t="s">
        <v>7868</v>
      </c>
    </row>
    <row r="1051" spans="1:47" ht="15" customHeight="1">
      <c r="A1051" s="64"/>
      <c r="B1051" s="11"/>
      <c r="C1051" s="1021" t="s">
        <v>7869</v>
      </c>
      <c r="D1051" s="890"/>
      <c r="E1051" s="997"/>
      <c r="F1051" s="884"/>
      <c r="G1051" s="884"/>
      <c r="H1051" s="884"/>
      <c r="I1051" s="884"/>
      <c r="J1051" s="884"/>
      <c r="K1051" s="885"/>
      <c r="L1051" s="1027"/>
      <c r="M1051" s="884"/>
      <c r="N1051" s="884"/>
      <c r="O1051" s="885"/>
      <c r="P1051" s="1027"/>
      <c r="Q1051" s="884"/>
      <c r="R1051" s="884"/>
      <c r="S1051" s="885"/>
      <c r="T1051" s="991"/>
      <c r="U1051" s="884"/>
      <c r="V1051" s="884"/>
      <c r="W1051" s="885"/>
      <c r="X1051" s="796"/>
      <c r="Y1051" s="796"/>
      <c r="Z1051" s="796"/>
      <c r="AA1051" s="796"/>
      <c r="AB1051" s="796"/>
      <c r="AC1051" s="796"/>
      <c r="AD1051" s="796"/>
      <c r="AG1051" s="323" t="b">
        <f t="shared" si="150"/>
        <v>0</v>
      </c>
      <c r="AH1051" s="1" t="str">
        <f t="shared" si="151"/>
        <v/>
      </c>
      <c r="AI1051" s="323" t="b">
        <f t="shared" si="152"/>
        <v>0</v>
      </c>
      <c r="AJ1051" s="1" t="str">
        <f t="shared" si="153"/>
        <v/>
      </c>
      <c r="AK1051" s="323" t="b">
        <f t="shared" si="154"/>
        <v>0</v>
      </c>
      <c r="AL1051" s="648">
        <f t="shared" si="155"/>
        <v>0</v>
      </c>
      <c r="AM1051" s="293">
        <f t="shared" si="156"/>
        <v>0</v>
      </c>
      <c r="AN1051" s="294" t="str">
        <f>IF(AM1051=0,"",
IF(SUM($AM$47:AM1051)=1,AO1051,
IF($AM$1547&gt;SUM($AM$47:AM1051),_xlfn.CONCAT(", ",AO1051),
IF($AM$1547=SUM($AM$47:AM1051),_xlfn.CONCAT(" y ",AO1051)))))</f>
        <v/>
      </c>
      <c r="AO1051" s="89" t="s">
        <v>7870</v>
      </c>
      <c r="AQ1051" s="477">
        <f t="shared" si="157"/>
        <v>0</v>
      </c>
      <c r="AR1051" s="321">
        <f t="shared" si="158"/>
        <v>0</v>
      </c>
      <c r="AS1051" s="293">
        <f t="shared" si="159"/>
        <v>0</v>
      </c>
      <c r="AT1051" s="294" t="str">
        <f>IF(AS1051=0,"",
IF(SUM($AS$47:AS1051)=1,AU1051,
IF($AS$1547&gt;SUM($AS$47:AS1051),_xlfn.CONCAT(", ",AU1051),
IF($AS$1547=SUM($AS$47:AS1051),_xlfn.CONCAT(" y ",AU1051)))))</f>
        <v/>
      </c>
      <c r="AU1051" s="89" t="s">
        <v>7870</v>
      </c>
    </row>
    <row r="1052" spans="1:47" ht="15" customHeight="1">
      <c r="A1052" s="64"/>
      <c r="B1052" s="11"/>
      <c r="C1052" s="1021" t="s">
        <v>7871</v>
      </c>
      <c r="D1052" s="890"/>
      <c r="E1052" s="997"/>
      <c r="F1052" s="884"/>
      <c r="G1052" s="884"/>
      <c r="H1052" s="884"/>
      <c r="I1052" s="884"/>
      <c r="J1052" s="884"/>
      <c r="K1052" s="885"/>
      <c r="L1052" s="1027"/>
      <c r="M1052" s="884"/>
      <c r="N1052" s="884"/>
      <c r="O1052" s="885"/>
      <c r="P1052" s="1027"/>
      <c r="Q1052" s="884"/>
      <c r="R1052" s="884"/>
      <c r="S1052" s="885"/>
      <c r="T1052" s="991"/>
      <c r="U1052" s="884"/>
      <c r="V1052" s="884"/>
      <c r="W1052" s="885"/>
      <c r="X1052" s="796"/>
      <c r="Y1052" s="796"/>
      <c r="Z1052" s="796"/>
      <c r="AA1052" s="796"/>
      <c r="AB1052" s="796"/>
      <c r="AC1052" s="796"/>
      <c r="AD1052" s="796"/>
      <c r="AG1052" s="323" t="b">
        <f t="shared" si="150"/>
        <v>0</v>
      </c>
      <c r="AH1052" s="1" t="str">
        <f t="shared" si="151"/>
        <v/>
      </c>
      <c r="AI1052" s="323" t="b">
        <f t="shared" si="152"/>
        <v>0</v>
      </c>
      <c r="AJ1052" s="1" t="str">
        <f t="shared" si="153"/>
        <v/>
      </c>
      <c r="AK1052" s="323" t="b">
        <f t="shared" si="154"/>
        <v>0</v>
      </c>
      <c r="AL1052" s="648">
        <f t="shared" si="155"/>
        <v>0</v>
      </c>
      <c r="AM1052" s="293">
        <f t="shared" si="156"/>
        <v>0</v>
      </c>
      <c r="AN1052" s="294" t="str">
        <f>IF(AM1052=0,"",
IF(SUM($AM$47:AM1052)=1,AO1052,
IF($AM$1547&gt;SUM($AM$47:AM1052),_xlfn.CONCAT(", ",AO1052),
IF($AM$1547=SUM($AM$47:AM1052),_xlfn.CONCAT(" y ",AO1052)))))</f>
        <v/>
      </c>
      <c r="AO1052" s="89" t="s">
        <v>7872</v>
      </c>
      <c r="AQ1052" s="477">
        <f t="shared" si="157"/>
        <v>0</v>
      </c>
      <c r="AR1052" s="321">
        <f t="shared" si="158"/>
        <v>0</v>
      </c>
      <c r="AS1052" s="293">
        <f t="shared" si="159"/>
        <v>0</v>
      </c>
      <c r="AT1052" s="294" t="str">
        <f>IF(AS1052=0,"",
IF(SUM($AS$47:AS1052)=1,AU1052,
IF($AS$1547&gt;SUM($AS$47:AS1052),_xlfn.CONCAT(", ",AU1052),
IF($AS$1547=SUM($AS$47:AS1052),_xlfn.CONCAT(" y ",AU1052)))))</f>
        <v/>
      </c>
      <c r="AU1052" s="89" t="s">
        <v>7872</v>
      </c>
    </row>
    <row r="1053" spans="1:47" ht="15" customHeight="1">
      <c r="A1053" s="64"/>
      <c r="B1053" s="11"/>
      <c r="C1053" s="1021" t="s">
        <v>7873</v>
      </c>
      <c r="D1053" s="890"/>
      <c r="E1053" s="997"/>
      <c r="F1053" s="884"/>
      <c r="G1053" s="884"/>
      <c r="H1053" s="884"/>
      <c r="I1053" s="884"/>
      <c r="J1053" s="884"/>
      <c r="K1053" s="885"/>
      <c r="L1053" s="1027"/>
      <c r="M1053" s="884"/>
      <c r="N1053" s="884"/>
      <c r="O1053" s="885"/>
      <c r="P1053" s="1027"/>
      <c r="Q1053" s="884"/>
      <c r="R1053" s="884"/>
      <c r="S1053" s="885"/>
      <c r="T1053" s="991"/>
      <c r="U1053" s="884"/>
      <c r="V1053" s="884"/>
      <c r="W1053" s="885"/>
      <c r="X1053" s="796"/>
      <c r="Y1053" s="796"/>
      <c r="Z1053" s="796"/>
      <c r="AA1053" s="796"/>
      <c r="AB1053" s="796"/>
      <c r="AC1053" s="796"/>
      <c r="AD1053" s="796"/>
      <c r="AG1053" s="323" t="b">
        <f t="shared" si="150"/>
        <v>0</v>
      </c>
      <c r="AH1053" s="1" t="str">
        <f t="shared" si="151"/>
        <v/>
      </c>
      <c r="AI1053" s="323" t="b">
        <f t="shared" si="152"/>
        <v>0</v>
      </c>
      <c r="AJ1053" s="1" t="str">
        <f t="shared" si="153"/>
        <v/>
      </c>
      <c r="AK1053" s="323" t="b">
        <f t="shared" si="154"/>
        <v>0</v>
      </c>
      <c r="AL1053" s="648">
        <f t="shared" si="155"/>
        <v>0</v>
      </c>
      <c r="AM1053" s="293">
        <f t="shared" si="156"/>
        <v>0</v>
      </c>
      <c r="AN1053" s="294" t="str">
        <f>IF(AM1053=0,"",
IF(SUM($AM$47:AM1053)=1,AO1053,
IF($AM$1547&gt;SUM($AM$47:AM1053),_xlfn.CONCAT(", ",AO1053),
IF($AM$1547=SUM($AM$47:AM1053),_xlfn.CONCAT(" y ",AO1053)))))</f>
        <v/>
      </c>
      <c r="AO1053" s="89" t="s">
        <v>7874</v>
      </c>
      <c r="AQ1053" s="477">
        <f t="shared" si="157"/>
        <v>0</v>
      </c>
      <c r="AR1053" s="321">
        <f t="shared" si="158"/>
        <v>0</v>
      </c>
      <c r="AS1053" s="293">
        <f t="shared" si="159"/>
        <v>0</v>
      </c>
      <c r="AT1053" s="294" t="str">
        <f>IF(AS1053=0,"",
IF(SUM($AS$47:AS1053)=1,AU1053,
IF($AS$1547&gt;SUM($AS$47:AS1053),_xlfn.CONCAT(", ",AU1053),
IF($AS$1547=SUM($AS$47:AS1053),_xlfn.CONCAT(" y ",AU1053)))))</f>
        <v/>
      </c>
      <c r="AU1053" s="89" t="s">
        <v>7874</v>
      </c>
    </row>
    <row r="1054" spans="1:47" ht="15" customHeight="1">
      <c r="A1054" s="64"/>
      <c r="B1054" s="11"/>
      <c r="C1054" s="1021" t="s">
        <v>7875</v>
      </c>
      <c r="D1054" s="890"/>
      <c r="E1054" s="997"/>
      <c r="F1054" s="884"/>
      <c r="G1054" s="884"/>
      <c r="H1054" s="884"/>
      <c r="I1054" s="884"/>
      <c r="J1054" s="884"/>
      <c r="K1054" s="885"/>
      <c r="L1054" s="1027"/>
      <c r="M1054" s="884"/>
      <c r="N1054" s="884"/>
      <c r="O1054" s="885"/>
      <c r="P1054" s="1027"/>
      <c r="Q1054" s="884"/>
      <c r="R1054" s="884"/>
      <c r="S1054" s="885"/>
      <c r="T1054" s="991"/>
      <c r="U1054" s="884"/>
      <c r="V1054" s="884"/>
      <c r="W1054" s="885"/>
      <c r="X1054" s="796"/>
      <c r="Y1054" s="796"/>
      <c r="Z1054" s="796"/>
      <c r="AA1054" s="796"/>
      <c r="AB1054" s="796"/>
      <c r="AC1054" s="796"/>
      <c r="AD1054" s="796"/>
      <c r="AG1054" s="323" t="b">
        <f t="shared" si="150"/>
        <v>0</v>
      </c>
      <c r="AH1054" s="1" t="str">
        <f t="shared" si="151"/>
        <v/>
      </c>
      <c r="AI1054" s="323" t="b">
        <f t="shared" si="152"/>
        <v>0</v>
      </c>
      <c r="AJ1054" s="1" t="str">
        <f t="shared" si="153"/>
        <v/>
      </c>
      <c r="AK1054" s="323" t="b">
        <f t="shared" si="154"/>
        <v>0</v>
      </c>
      <c r="AL1054" s="648">
        <f t="shared" si="155"/>
        <v>0</v>
      </c>
      <c r="AM1054" s="293">
        <f t="shared" si="156"/>
        <v>0</v>
      </c>
      <c r="AN1054" s="294" t="str">
        <f>IF(AM1054=0,"",
IF(SUM($AM$47:AM1054)=1,AO1054,
IF($AM$1547&gt;SUM($AM$47:AM1054),_xlfn.CONCAT(", ",AO1054),
IF($AM$1547=SUM($AM$47:AM1054),_xlfn.CONCAT(" y ",AO1054)))))</f>
        <v/>
      </c>
      <c r="AO1054" s="89" t="s">
        <v>7876</v>
      </c>
      <c r="AQ1054" s="477">
        <f t="shared" si="157"/>
        <v>0</v>
      </c>
      <c r="AR1054" s="321">
        <f t="shared" si="158"/>
        <v>0</v>
      </c>
      <c r="AS1054" s="293">
        <f t="shared" si="159"/>
        <v>0</v>
      </c>
      <c r="AT1054" s="294" t="str">
        <f>IF(AS1054=0,"",
IF(SUM($AS$47:AS1054)=1,AU1054,
IF($AS$1547&gt;SUM($AS$47:AS1054),_xlfn.CONCAT(", ",AU1054),
IF($AS$1547=SUM($AS$47:AS1054),_xlfn.CONCAT(" y ",AU1054)))))</f>
        <v/>
      </c>
      <c r="AU1054" s="89" t="s">
        <v>7876</v>
      </c>
    </row>
    <row r="1055" spans="1:47" ht="15" customHeight="1">
      <c r="A1055" s="64"/>
      <c r="B1055" s="11"/>
      <c r="C1055" s="1021" t="s">
        <v>7877</v>
      </c>
      <c r="D1055" s="890"/>
      <c r="E1055" s="997"/>
      <c r="F1055" s="884"/>
      <c r="G1055" s="884"/>
      <c r="H1055" s="884"/>
      <c r="I1055" s="884"/>
      <c r="J1055" s="884"/>
      <c r="K1055" s="885"/>
      <c r="L1055" s="1027"/>
      <c r="M1055" s="884"/>
      <c r="N1055" s="884"/>
      <c r="O1055" s="885"/>
      <c r="P1055" s="1027"/>
      <c r="Q1055" s="884"/>
      <c r="R1055" s="884"/>
      <c r="S1055" s="885"/>
      <c r="T1055" s="991"/>
      <c r="U1055" s="884"/>
      <c r="V1055" s="884"/>
      <c r="W1055" s="885"/>
      <c r="X1055" s="796"/>
      <c r="Y1055" s="796"/>
      <c r="Z1055" s="796"/>
      <c r="AA1055" s="796"/>
      <c r="AB1055" s="796"/>
      <c r="AC1055" s="796"/>
      <c r="AD1055" s="796"/>
      <c r="AG1055" s="323" t="b">
        <f t="shared" si="150"/>
        <v>0</v>
      </c>
      <c r="AH1055" s="1" t="str">
        <f t="shared" si="151"/>
        <v/>
      </c>
      <c r="AI1055" s="323" t="b">
        <f t="shared" si="152"/>
        <v>0</v>
      </c>
      <c r="AJ1055" s="1" t="str">
        <f t="shared" si="153"/>
        <v/>
      </c>
      <c r="AK1055" s="323" t="b">
        <f t="shared" si="154"/>
        <v>0</v>
      </c>
      <c r="AL1055" s="648">
        <f t="shared" si="155"/>
        <v>0</v>
      </c>
      <c r="AM1055" s="293">
        <f t="shared" si="156"/>
        <v>0</v>
      </c>
      <c r="AN1055" s="294" t="str">
        <f>IF(AM1055=0,"",
IF(SUM($AM$47:AM1055)=1,AO1055,
IF($AM$1547&gt;SUM($AM$47:AM1055),_xlfn.CONCAT(", ",AO1055),
IF($AM$1547=SUM($AM$47:AM1055),_xlfn.CONCAT(" y ",AO1055)))))</f>
        <v/>
      </c>
      <c r="AO1055" s="89" t="s">
        <v>7878</v>
      </c>
      <c r="AQ1055" s="477">
        <f t="shared" si="157"/>
        <v>0</v>
      </c>
      <c r="AR1055" s="321">
        <f t="shared" si="158"/>
        <v>0</v>
      </c>
      <c r="AS1055" s="293">
        <f t="shared" si="159"/>
        <v>0</v>
      </c>
      <c r="AT1055" s="294" t="str">
        <f>IF(AS1055=0,"",
IF(SUM($AS$47:AS1055)=1,AU1055,
IF($AS$1547&gt;SUM($AS$47:AS1055),_xlfn.CONCAT(", ",AU1055),
IF($AS$1547=SUM($AS$47:AS1055),_xlfn.CONCAT(" y ",AU1055)))))</f>
        <v/>
      </c>
      <c r="AU1055" s="89" t="s">
        <v>7878</v>
      </c>
    </row>
    <row r="1056" spans="1:47" ht="15" customHeight="1">
      <c r="A1056" s="64"/>
      <c r="B1056" s="11"/>
      <c r="C1056" s="1021" t="s">
        <v>7879</v>
      </c>
      <c r="D1056" s="890"/>
      <c r="E1056" s="997"/>
      <c r="F1056" s="884"/>
      <c r="G1056" s="884"/>
      <c r="H1056" s="884"/>
      <c r="I1056" s="884"/>
      <c r="J1056" s="884"/>
      <c r="K1056" s="885"/>
      <c r="L1056" s="1027"/>
      <c r="M1056" s="884"/>
      <c r="N1056" s="884"/>
      <c r="O1056" s="885"/>
      <c r="P1056" s="1027"/>
      <c r="Q1056" s="884"/>
      <c r="R1056" s="884"/>
      <c r="S1056" s="885"/>
      <c r="T1056" s="991"/>
      <c r="U1056" s="884"/>
      <c r="V1056" s="884"/>
      <c r="W1056" s="885"/>
      <c r="X1056" s="796"/>
      <c r="Y1056" s="796"/>
      <c r="Z1056" s="796"/>
      <c r="AA1056" s="796"/>
      <c r="AB1056" s="796"/>
      <c r="AC1056" s="796"/>
      <c r="AD1056" s="796"/>
      <c r="AG1056" s="323" t="b">
        <f t="shared" si="150"/>
        <v>0</v>
      </c>
      <c r="AH1056" s="1" t="str">
        <f t="shared" si="151"/>
        <v/>
      </c>
      <c r="AI1056" s="323" t="b">
        <f t="shared" si="152"/>
        <v>0</v>
      </c>
      <c r="AJ1056" s="1" t="str">
        <f t="shared" si="153"/>
        <v/>
      </c>
      <c r="AK1056" s="323" t="b">
        <f t="shared" si="154"/>
        <v>0</v>
      </c>
      <c r="AL1056" s="648">
        <f t="shared" si="155"/>
        <v>0</v>
      </c>
      <c r="AM1056" s="293">
        <f t="shared" si="156"/>
        <v>0</v>
      </c>
      <c r="AN1056" s="294" t="str">
        <f>IF(AM1056=0,"",
IF(SUM($AM$47:AM1056)=1,AO1056,
IF($AM$1547&gt;SUM($AM$47:AM1056),_xlfn.CONCAT(", ",AO1056),
IF($AM$1547=SUM($AM$47:AM1056),_xlfn.CONCAT(" y ",AO1056)))))</f>
        <v/>
      </c>
      <c r="AO1056" s="89" t="s">
        <v>7880</v>
      </c>
      <c r="AQ1056" s="477">
        <f t="shared" si="157"/>
        <v>0</v>
      </c>
      <c r="AR1056" s="321">
        <f t="shared" si="158"/>
        <v>0</v>
      </c>
      <c r="AS1056" s="293">
        <f t="shared" si="159"/>
        <v>0</v>
      </c>
      <c r="AT1056" s="294" t="str">
        <f>IF(AS1056=0,"",
IF(SUM($AS$47:AS1056)=1,AU1056,
IF($AS$1547&gt;SUM($AS$47:AS1056),_xlfn.CONCAT(", ",AU1056),
IF($AS$1547=SUM($AS$47:AS1056),_xlfn.CONCAT(" y ",AU1056)))))</f>
        <v/>
      </c>
      <c r="AU1056" s="89" t="s">
        <v>7880</v>
      </c>
    </row>
    <row r="1057" spans="1:47" ht="15" customHeight="1">
      <c r="A1057" s="64"/>
      <c r="B1057" s="11"/>
      <c r="C1057" s="1021" t="s">
        <v>7881</v>
      </c>
      <c r="D1057" s="890"/>
      <c r="E1057" s="997"/>
      <c r="F1057" s="884"/>
      <c r="G1057" s="884"/>
      <c r="H1057" s="884"/>
      <c r="I1057" s="884"/>
      <c r="J1057" s="884"/>
      <c r="K1057" s="885"/>
      <c r="L1057" s="1027"/>
      <c r="M1057" s="884"/>
      <c r="N1057" s="884"/>
      <c r="O1057" s="885"/>
      <c r="P1057" s="1027"/>
      <c r="Q1057" s="884"/>
      <c r="R1057" s="884"/>
      <c r="S1057" s="885"/>
      <c r="T1057" s="991"/>
      <c r="U1057" s="884"/>
      <c r="V1057" s="884"/>
      <c r="W1057" s="885"/>
      <c r="X1057" s="796"/>
      <c r="Y1057" s="796"/>
      <c r="Z1057" s="796"/>
      <c r="AA1057" s="796"/>
      <c r="AB1057" s="796"/>
      <c r="AC1057" s="796"/>
      <c r="AD1057" s="796"/>
      <c r="AG1057" s="323" t="b">
        <f t="shared" si="150"/>
        <v>0</v>
      </c>
      <c r="AH1057" s="1" t="str">
        <f t="shared" si="151"/>
        <v/>
      </c>
      <c r="AI1057" s="323" t="b">
        <f t="shared" si="152"/>
        <v>0</v>
      </c>
      <c r="AJ1057" s="1" t="str">
        <f t="shared" si="153"/>
        <v/>
      </c>
      <c r="AK1057" s="323" t="b">
        <f t="shared" si="154"/>
        <v>0</v>
      </c>
      <c r="AL1057" s="648">
        <f t="shared" si="155"/>
        <v>0</v>
      </c>
      <c r="AM1057" s="293">
        <f t="shared" si="156"/>
        <v>0</v>
      </c>
      <c r="AN1057" s="294" t="str">
        <f>IF(AM1057=0,"",
IF(SUM($AM$47:AM1057)=1,AO1057,
IF($AM$1547&gt;SUM($AM$47:AM1057),_xlfn.CONCAT(", ",AO1057),
IF($AM$1547=SUM($AM$47:AM1057),_xlfn.CONCAT(" y ",AO1057)))))</f>
        <v/>
      </c>
      <c r="AO1057" s="89" t="s">
        <v>7882</v>
      </c>
      <c r="AQ1057" s="477">
        <f t="shared" si="157"/>
        <v>0</v>
      </c>
      <c r="AR1057" s="321">
        <f t="shared" si="158"/>
        <v>0</v>
      </c>
      <c r="AS1057" s="293">
        <f t="shared" si="159"/>
        <v>0</v>
      </c>
      <c r="AT1057" s="294" t="str">
        <f>IF(AS1057=0,"",
IF(SUM($AS$47:AS1057)=1,AU1057,
IF($AS$1547&gt;SUM($AS$47:AS1057),_xlfn.CONCAT(", ",AU1057),
IF($AS$1547=SUM($AS$47:AS1057),_xlfn.CONCAT(" y ",AU1057)))))</f>
        <v/>
      </c>
      <c r="AU1057" s="89" t="s">
        <v>7882</v>
      </c>
    </row>
    <row r="1058" spans="1:47" ht="15" customHeight="1">
      <c r="A1058" s="64"/>
      <c r="B1058" s="11"/>
      <c r="C1058" s="1021" t="s">
        <v>7883</v>
      </c>
      <c r="D1058" s="890"/>
      <c r="E1058" s="997"/>
      <c r="F1058" s="884"/>
      <c r="G1058" s="884"/>
      <c r="H1058" s="884"/>
      <c r="I1058" s="884"/>
      <c r="J1058" s="884"/>
      <c r="K1058" s="885"/>
      <c r="L1058" s="1027"/>
      <c r="M1058" s="884"/>
      <c r="N1058" s="884"/>
      <c r="O1058" s="885"/>
      <c r="P1058" s="1027"/>
      <c r="Q1058" s="884"/>
      <c r="R1058" s="884"/>
      <c r="S1058" s="885"/>
      <c r="T1058" s="991"/>
      <c r="U1058" s="884"/>
      <c r="V1058" s="884"/>
      <c r="W1058" s="885"/>
      <c r="X1058" s="796"/>
      <c r="Y1058" s="796"/>
      <c r="Z1058" s="796"/>
      <c r="AA1058" s="796"/>
      <c r="AB1058" s="796"/>
      <c r="AC1058" s="796"/>
      <c r="AD1058" s="796"/>
      <c r="AG1058" s="323" t="b">
        <f t="shared" si="150"/>
        <v>0</v>
      </c>
      <c r="AH1058" s="1" t="str">
        <f t="shared" si="151"/>
        <v/>
      </c>
      <c r="AI1058" s="323" t="b">
        <f t="shared" si="152"/>
        <v>0</v>
      </c>
      <c r="AJ1058" s="1" t="str">
        <f t="shared" si="153"/>
        <v/>
      </c>
      <c r="AK1058" s="323" t="b">
        <f t="shared" si="154"/>
        <v>0</v>
      </c>
      <c r="AL1058" s="648">
        <f t="shared" si="155"/>
        <v>0</v>
      </c>
      <c r="AM1058" s="293">
        <f t="shared" si="156"/>
        <v>0</v>
      </c>
      <c r="AN1058" s="294" t="str">
        <f>IF(AM1058=0,"",
IF(SUM($AM$47:AM1058)=1,AO1058,
IF($AM$1547&gt;SUM($AM$47:AM1058),_xlfn.CONCAT(", ",AO1058),
IF($AM$1547=SUM($AM$47:AM1058),_xlfn.CONCAT(" y ",AO1058)))))</f>
        <v/>
      </c>
      <c r="AO1058" s="89" t="s">
        <v>7884</v>
      </c>
      <c r="AQ1058" s="477">
        <f t="shared" si="157"/>
        <v>0</v>
      </c>
      <c r="AR1058" s="321">
        <f t="shared" si="158"/>
        <v>0</v>
      </c>
      <c r="AS1058" s="293">
        <f t="shared" si="159"/>
        <v>0</v>
      </c>
      <c r="AT1058" s="294" t="str">
        <f>IF(AS1058=0,"",
IF(SUM($AS$47:AS1058)=1,AU1058,
IF($AS$1547&gt;SUM($AS$47:AS1058),_xlfn.CONCAT(", ",AU1058),
IF($AS$1547=SUM($AS$47:AS1058),_xlfn.CONCAT(" y ",AU1058)))))</f>
        <v/>
      </c>
      <c r="AU1058" s="89" t="s">
        <v>7884</v>
      </c>
    </row>
    <row r="1059" spans="1:47" ht="15" customHeight="1">
      <c r="A1059" s="64"/>
      <c r="B1059" s="11"/>
      <c r="C1059" s="1021" t="s">
        <v>7885</v>
      </c>
      <c r="D1059" s="890"/>
      <c r="E1059" s="997"/>
      <c r="F1059" s="884"/>
      <c r="G1059" s="884"/>
      <c r="H1059" s="884"/>
      <c r="I1059" s="884"/>
      <c r="J1059" s="884"/>
      <c r="K1059" s="885"/>
      <c r="L1059" s="1027"/>
      <c r="M1059" s="884"/>
      <c r="N1059" s="884"/>
      <c r="O1059" s="885"/>
      <c r="P1059" s="1027"/>
      <c r="Q1059" s="884"/>
      <c r="R1059" s="884"/>
      <c r="S1059" s="885"/>
      <c r="T1059" s="991"/>
      <c r="U1059" s="884"/>
      <c r="V1059" s="884"/>
      <c r="W1059" s="885"/>
      <c r="X1059" s="796"/>
      <c r="Y1059" s="796"/>
      <c r="Z1059" s="796"/>
      <c r="AA1059" s="796"/>
      <c r="AB1059" s="796"/>
      <c r="AC1059" s="796"/>
      <c r="AD1059" s="796"/>
      <c r="AG1059" s="323" t="b">
        <f t="shared" si="150"/>
        <v>0</v>
      </c>
      <c r="AH1059" s="1" t="str">
        <f t="shared" si="151"/>
        <v/>
      </c>
      <c r="AI1059" s="323" t="b">
        <f t="shared" si="152"/>
        <v>0</v>
      </c>
      <c r="AJ1059" s="1" t="str">
        <f t="shared" si="153"/>
        <v/>
      </c>
      <c r="AK1059" s="323" t="b">
        <f t="shared" si="154"/>
        <v>0</v>
      </c>
      <c r="AL1059" s="648">
        <f t="shared" si="155"/>
        <v>0</v>
      </c>
      <c r="AM1059" s="293">
        <f t="shared" si="156"/>
        <v>0</v>
      </c>
      <c r="AN1059" s="294" t="str">
        <f>IF(AM1059=0,"",
IF(SUM($AM$47:AM1059)=1,AO1059,
IF($AM$1547&gt;SUM($AM$47:AM1059),_xlfn.CONCAT(", ",AO1059),
IF($AM$1547=SUM($AM$47:AM1059),_xlfn.CONCAT(" y ",AO1059)))))</f>
        <v/>
      </c>
      <c r="AO1059" s="89" t="s">
        <v>7886</v>
      </c>
      <c r="AQ1059" s="477">
        <f t="shared" si="157"/>
        <v>0</v>
      </c>
      <c r="AR1059" s="321">
        <f t="shared" si="158"/>
        <v>0</v>
      </c>
      <c r="AS1059" s="293">
        <f t="shared" si="159"/>
        <v>0</v>
      </c>
      <c r="AT1059" s="294" t="str">
        <f>IF(AS1059=0,"",
IF(SUM($AS$47:AS1059)=1,AU1059,
IF($AS$1547&gt;SUM($AS$47:AS1059),_xlfn.CONCAT(", ",AU1059),
IF($AS$1547=SUM($AS$47:AS1059),_xlfn.CONCAT(" y ",AU1059)))))</f>
        <v/>
      </c>
      <c r="AU1059" s="89" t="s">
        <v>7886</v>
      </c>
    </row>
    <row r="1060" spans="1:47" ht="15" customHeight="1">
      <c r="A1060" s="64"/>
      <c r="B1060" s="11"/>
      <c r="C1060" s="1021" t="s">
        <v>7887</v>
      </c>
      <c r="D1060" s="890"/>
      <c r="E1060" s="997"/>
      <c r="F1060" s="884"/>
      <c r="G1060" s="884"/>
      <c r="H1060" s="884"/>
      <c r="I1060" s="884"/>
      <c r="J1060" s="884"/>
      <c r="K1060" s="885"/>
      <c r="L1060" s="1027"/>
      <c r="M1060" s="884"/>
      <c r="N1060" s="884"/>
      <c r="O1060" s="885"/>
      <c r="P1060" s="1027"/>
      <c r="Q1060" s="884"/>
      <c r="R1060" s="884"/>
      <c r="S1060" s="885"/>
      <c r="T1060" s="991"/>
      <c r="U1060" s="884"/>
      <c r="V1060" s="884"/>
      <c r="W1060" s="885"/>
      <c r="X1060" s="796"/>
      <c r="Y1060" s="796"/>
      <c r="Z1060" s="796"/>
      <c r="AA1060" s="796"/>
      <c r="AB1060" s="796"/>
      <c r="AC1060" s="796"/>
      <c r="AD1060" s="796"/>
      <c r="AG1060" s="323" t="b">
        <f t="shared" si="150"/>
        <v>0</v>
      </c>
      <c r="AH1060" s="1" t="str">
        <f t="shared" si="151"/>
        <v/>
      </c>
      <c r="AI1060" s="323" t="b">
        <f t="shared" si="152"/>
        <v>0</v>
      </c>
      <c r="AJ1060" s="1" t="str">
        <f t="shared" si="153"/>
        <v/>
      </c>
      <c r="AK1060" s="323" t="b">
        <f t="shared" si="154"/>
        <v>0</v>
      </c>
      <c r="AL1060" s="648">
        <f t="shared" si="155"/>
        <v>0</v>
      </c>
      <c r="AM1060" s="293">
        <f t="shared" si="156"/>
        <v>0</v>
      </c>
      <c r="AN1060" s="294" t="str">
        <f>IF(AM1060=0,"",
IF(SUM($AM$47:AM1060)=1,AO1060,
IF($AM$1547&gt;SUM($AM$47:AM1060),_xlfn.CONCAT(", ",AO1060),
IF($AM$1547=SUM($AM$47:AM1060),_xlfn.CONCAT(" y ",AO1060)))))</f>
        <v/>
      </c>
      <c r="AO1060" s="89" t="s">
        <v>7888</v>
      </c>
      <c r="AQ1060" s="477">
        <f t="shared" si="157"/>
        <v>0</v>
      </c>
      <c r="AR1060" s="321">
        <f t="shared" si="158"/>
        <v>0</v>
      </c>
      <c r="AS1060" s="293">
        <f t="shared" si="159"/>
        <v>0</v>
      </c>
      <c r="AT1060" s="294" t="str">
        <f>IF(AS1060=0,"",
IF(SUM($AS$47:AS1060)=1,AU1060,
IF($AS$1547&gt;SUM($AS$47:AS1060),_xlfn.CONCAT(", ",AU1060),
IF($AS$1547=SUM($AS$47:AS1060),_xlfn.CONCAT(" y ",AU1060)))))</f>
        <v/>
      </c>
      <c r="AU1060" s="89" t="s">
        <v>7888</v>
      </c>
    </row>
    <row r="1061" spans="1:47" ht="15" customHeight="1">
      <c r="A1061" s="64"/>
      <c r="B1061" s="11"/>
      <c r="C1061" s="1021" t="s">
        <v>7889</v>
      </c>
      <c r="D1061" s="890"/>
      <c r="E1061" s="997"/>
      <c r="F1061" s="884"/>
      <c r="G1061" s="884"/>
      <c r="H1061" s="884"/>
      <c r="I1061" s="884"/>
      <c r="J1061" s="884"/>
      <c r="K1061" s="885"/>
      <c r="L1061" s="1027"/>
      <c r="M1061" s="884"/>
      <c r="N1061" s="884"/>
      <c r="O1061" s="885"/>
      <c r="P1061" s="1027"/>
      <c r="Q1061" s="884"/>
      <c r="R1061" s="884"/>
      <c r="S1061" s="885"/>
      <c r="T1061" s="991"/>
      <c r="U1061" s="884"/>
      <c r="V1061" s="884"/>
      <c r="W1061" s="885"/>
      <c r="X1061" s="796"/>
      <c r="Y1061" s="796"/>
      <c r="Z1061" s="796"/>
      <c r="AA1061" s="796"/>
      <c r="AB1061" s="796"/>
      <c r="AC1061" s="796"/>
      <c r="AD1061" s="796"/>
      <c r="AG1061" s="323" t="b">
        <f t="shared" si="150"/>
        <v>0</v>
      </c>
      <c r="AH1061" s="1" t="str">
        <f t="shared" si="151"/>
        <v/>
      </c>
      <c r="AI1061" s="323" t="b">
        <f t="shared" si="152"/>
        <v>0</v>
      </c>
      <c r="AJ1061" s="1" t="str">
        <f t="shared" si="153"/>
        <v/>
      </c>
      <c r="AK1061" s="323" t="b">
        <f t="shared" si="154"/>
        <v>0</v>
      </c>
      <c r="AL1061" s="648">
        <f t="shared" si="155"/>
        <v>0</v>
      </c>
      <c r="AM1061" s="293">
        <f t="shared" si="156"/>
        <v>0</v>
      </c>
      <c r="AN1061" s="294" t="str">
        <f>IF(AM1061=0,"",
IF(SUM($AM$47:AM1061)=1,AO1061,
IF($AM$1547&gt;SUM($AM$47:AM1061),_xlfn.CONCAT(", ",AO1061),
IF($AM$1547=SUM($AM$47:AM1061),_xlfn.CONCAT(" y ",AO1061)))))</f>
        <v/>
      </c>
      <c r="AO1061" s="89" t="s">
        <v>7890</v>
      </c>
      <c r="AQ1061" s="477">
        <f t="shared" si="157"/>
        <v>0</v>
      </c>
      <c r="AR1061" s="321">
        <f t="shared" si="158"/>
        <v>0</v>
      </c>
      <c r="AS1061" s="293">
        <f t="shared" si="159"/>
        <v>0</v>
      </c>
      <c r="AT1061" s="294" t="str">
        <f>IF(AS1061=0,"",
IF(SUM($AS$47:AS1061)=1,AU1061,
IF($AS$1547&gt;SUM($AS$47:AS1061),_xlfn.CONCAT(", ",AU1061),
IF($AS$1547=SUM($AS$47:AS1061),_xlfn.CONCAT(" y ",AU1061)))))</f>
        <v/>
      </c>
      <c r="AU1061" s="89" t="s">
        <v>7890</v>
      </c>
    </row>
    <row r="1062" spans="1:47" ht="15" customHeight="1">
      <c r="A1062" s="64"/>
      <c r="B1062" s="11"/>
      <c r="C1062" s="1021" t="s">
        <v>7891</v>
      </c>
      <c r="D1062" s="890"/>
      <c r="E1062" s="997"/>
      <c r="F1062" s="884"/>
      <c r="G1062" s="884"/>
      <c r="H1062" s="884"/>
      <c r="I1062" s="884"/>
      <c r="J1062" s="884"/>
      <c r="K1062" s="885"/>
      <c r="L1062" s="1027"/>
      <c r="M1062" s="884"/>
      <c r="N1062" s="884"/>
      <c r="O1062" s="885"/>
      <c r="P1062" s="1027"/>
      <c r="Q1062" s="884"/>
      <c r="R1062" s="884"/>
      <c r="S1062" s="885"/>
      <c r="T1062" s="991"/>
      <c r="U1062" s="884"/>
      <c r="V1062" s="884"/>
      <c r="W1062" s="885"/>
      <c r="X1062" s="796"/>
      <c r="Y1062" s="796"/>
      <c r="Z1062" s="796"/>
      <c r="AA1062" s="796"/>
      <c r="AB1062" s="796"/>
      <c r="AC1062" s="796"/>
      <c r="AD1062" s="796"/>
      <c r="AG1062" s="323" t="b">
        <f t="shared" si="150"/>
        <v>0</v>
      </c>
      <c r="AH1062" s="1" t="str">
        <f t="shared" si="151"/>
        <v/>
      </c>
      <c r="AI1062" s="323" t="b">
        <f t="shared" si="152"/>
        <v>0</v>
      </c>
      <c r="AJ1062" s="1" t="str">
        <f t="shared" si="153"/>
        <v/>
      </c>
      <c r="AK1062" s="323" t="b">
        <f t="shared" si="154"/>
        <v>0</v>
      </c>
      <c r="AL1062" s="648">
        <f t="shared" si="155"/>
        <v>0</v>
      </c>
      <c r="AM1062" s="293">
        <f t="shared" si="156"/>
        <v>0</v>
      </c>
      <c r="AN1062" s="294" t="str">
        <f>IF(AM1062=0,"",
IF(SUM($AM$47:AM1062)=1,AO1062,
IF($AM$1547&gt;SUM($AM$47:AM1062),_xlfn.CONCAT(", ",AO1062),
IF($AM$1547=SUM($AM$47:AM1062),_xlfn.CONCAT(" y ",AO1062)))))</f>
        <v/>
      </c>
      <c r="AO1062" s="89" t="s">
        <v>7892</v>
      </c>
      <c r="AQ1062" s="477">
        <f t="shared" si="157"/>
        <v>0</v>
      </c>
      <c r="AR1062" s="321">
        <f t="shared" si="158"/>
        <v>0</v>
      </c>
      <c r="AS1062" s="293">
        <f t="shared" si="159"/>
        <v>0</v>
      </c>
      <c r="AT1062" s="294" t="str">
        <f>IF(AS1062=0,"",
IF(SUM($AS$47:AS1062)=1,AU1062,
IF($AS$1547&gt;SUM($AS$47:AS1062),_xlfn.CONCAT(", ",AU1062),
IF($AS$1547=SUM($AS$47:AS1062),_xlfn.CONCAT(" y ",AU1062)))))</f>
        <v/>
      </c>
      <c r="AU1062" s="89" t="s">
        <v>7892</v>
      </c>
    </row>
    <row r="1063" spans="1:47" ht="15" customHeight="1">
      <c r="A1063" s="64"/>
      <c r="B1063" s="11"/>
      <c r="C1063" s="1021" t="s">
        <v>7893</v>
      </c>
      <c r="D1063" s="890"/>
      <c r="E1063" s="997"/>
      <c r="F1063" s="884"/>
      <c r="G1063" s="884"/>
      <c r="H1063" s="884"/>
      <c r="I1063" s="884"/>
      <c r="J1063" s="884"/>
      <c r="K1063" s="885"/>
      <c r="L1063" s="1027"/>
      <c r="M1063" s="884"/>
      <c r="N1063" s="884"/>
      <c r="O1063" s="885"/>
      <c r="P1063" s="1027"/>
      <c r="Q1063" s="884"/>
      <c r="R1063" s="884"/>
      <c r="S1063" s="885"/>
      <c r="T1063" s="991"/>
      <c r="U1063" s="884"/>
      <c r="V1063" s="884"/>
      <c r="W1063" s="885"/>
      <c r="X1063" s="796"/>
      <c r="Y1063" s="796"/>
      <c r="Z1063" s="796"/>
      <c r="AA1063" s="796"/>
      <c r="AB1063" s="796"/>
      <c r="AC1063" s="796"/>
      <c r="AD1063" s="796"/>
      <c r="AG1063" s="323" t="b">
        <f t="shared" si="150"/>
        <v>0</v>
      </c>
      <c r="AH1063" s="1" t="str">
        <f t="shared" si="151"/>
        <v/>
      </c>
      <c r="AI1063" s="323" t="b">
        <f t="shared" si="152"/>
        <v>0</v>
      </c>
      <c r="AJ1063" s="1" t="str">
        <f t="shared" si="153"/>
        <v/>
      </c>
      <c r="AK1063" s="323" t="b">
        <f t="shared" si="154"/>
        <v>0</v>
      </c>
      <c r="AL1063" s="648">
        <f t="shared" si="155"/>
        <v>0</v>
      </c>
      <c r="AM1063" s="293">
        <f t="shared" si="156"/>
        <v>0</v>
      </c>
      <c r="AN1063" s="294" t="str">
        <f>IF(AM1063=0,"",
IF(SUM($AM$47:AM1063)=1,AO1063,
IF($AM$1547&gt;SUM($AM$47:AM1063),_xlfn.CONCAT(", ",AO1063),
IF($AM$1547=SUM($AM$47:AM1063),_xlfn.CONCAT(" y ",AO1063)))))</f>
        <v/>
      </c>
      <c r="AO1063" s="89" t="s">
        <v>7894</v>
      </c>
      <c r="AQ1063" s="477">
        <f t="shared" si="157"/>
        <v>0</v>
      </c>
      <c r="AR1063" s="321">
        <f t="shared" si="158"/>
        <v>0</v>
      </c>
      <c r="AS1063" s="293">
        <f t="shared" si="159"/>
        <v>0</v>
      </c>
      <c r="AT1063" s="294" t="str">
        <f>IF(AS1063=0,"",
IF(SUM($AS$47:AS1063)=1,AU1063,
IF($AS$1547&gt;SUM($AS$47:AS1063),_xlfn.CONCAT(", ",AU1063),
IF($AS$1547=SUM($AS$47:AS1063),_xlfn.CONCAT(" y ",AU1063)))))</f>
        <v/>
      </c>
      <c r="AU1063" s="89" t="s">
        <v>7894</v>
      </c>
    </row>
    <row r="1064" spans="1:47" ht="15" customHeight="1">
      <c r="A1064" s="64"/>
      <c r="B1064" s="11"/>
      <c r="C1064" s="1021" t="s">
        <v>7895</v>
      </c>
      <c r="D1064" s="890"/>
      <c r="E1064" s="997"/>
      <c r="F1064" s="884"/>
      <c r="G1064" s="884"/>
      <c r="H1064" s="884"/>
      <c r="I1064" s="884"/>
      <c r="J1064" s="884"/>
      <c r="K1064" s="885"/>
      <c r="L1064" s="1027"/>
      <c r="M1064" s="884"/>
      <c r="N1064" s="884"/>
      <c r="O1064" s="885"/>
      <c r="P1064" s="1027"/>
      <c r="Q1064" s="884"/>
      <c r="R1064" s="884"/>
      <c r="S1064" s="885"/>
      <c r="T1064" s="991"/>
      <c r="U1064" s="884"/>
      <c r="V1064" s="884"/>
      <c r="W1064" s="885"/>
      <c r="X1064" s="796"/>
      <c r="Y1064" s="796"/>
      <c r="Z1064" s="796"/>
      <c r="AA1064" s="796"/>
      <c r="AB1064" s="796"/>
      <c r="AC1064" s="796"/>
      <c r="AD1064" s="796"/>
      <c r="AG1064" s="323" t="b">
        <f t="shared" si="150"/>
        <v>0</v>
      </c>
      <c r="AH1064" s="1" t="str">
        <f t="shared" si="151"/>
        <v/>
      </c>
      <c r="AI1064" s="323" t="b">
        <f t="shared" si="152"/>
        <v>0</v>
      </c>
      <c r="AJ1064" s="1" t="str">
        <f t="shared" si="153"/>
        <v/>
      </c>
      <c r="AK1064" s="323" t="b">
        <f t="shared" si="154"/>
        <v>0</v>
      </c>
      <c r="AL1064" s="648">
        <f t="shared" si="155"/>
        <v>0</v>
      </c>
      <c r="AM1064" s="293">
        <f t="shared" si="156"/>
        <v>0</v>
      </c>
      <c r="AN1064" s="294" t="str">
        <f>IF(AM1064=0,"",
IF(SUM($AM$47:AM1064)=1,AO1064,
IF($AM$1547&gt;SUM($AM$47:AM1064),_xlfn.CONCAT(", ",AO1064),
IF($AM$1547=SUM($AM$47:AM1064),_xlfn.CONCAT(" y ",AO1064)))))</f>
        <v/>
      </c>
      <c r="AO1064" s="89" t="s">
        <v>7896</v>
      </c>
      <c r="AQ1064" s="477">
        <f t="shared" si="157"/>
        <v>0</v>
      </c>
      <c r="AR1064" s="321">
        <f t="shared" si="158"/>
        <v>0</v>
      </c>
      <c r="AS1064" s="293">
        <f t="shared" si="159"/>
        <v>0</v>
      </c>
      <c r="AT1064" s="294" t="str">
        <f>IF(AS1064=0,"",
IF(SUM($AS$47:AS1064)=1,AU1064,
IF($AS$1547&gt;SUM($AS$47:AS1064),_xlfn.CONCAT(", ",AU1064),
IF($AS$1547=SUM($AS$47:AS1064),_xlfn.CONCAT(" y ",AU1064)))))</f>
        <v/>
      </c>
      <c r="AU1064" s="89" t="s">
        <v>7896</v>
      </c>
    </row>
    <row r="1065" spans="1:47" ht="15" customHeight="1">
      <c r="A1065" s="64"/>
      <c r="B1065" s="11"/>
      <c r="C1065" s="1021" t="s">
        <v>7897</v>
      </c>
      <c r="D1065" s="890"/>
      <c r="E1065" s="997"/>
      <c r="F1065" s="884"/>
      <c r="G1065" s="884"/>
      <c r="H1065" s="884"/>
      <c r="I1065" s="884"/>
      <c r="J1065" s="884"/>
      <c r="K1065" s="885"/>
      <c r="L1065" s="1027"/>
      <c r="M1065" s="884"/>
      <c r="N1065" s="884"/>
      <c r="O1065" s="885"/>
      <c r="P1065" s="1027"/>
      <c r="Q1065" s="884"/>
      <c r="R1065" s="884"/>
      <c r="S1065" s="885"/>
      <c r="T1065" s="991"/>
      <c r="U1065" s="884"/>
      <c r="V1065" s="884"/>
      <c r="W1065" s="885"/>
      <c r="X1065" s="796"/>
      <c r="Y1065" s="796"/>
      <c r="Z1065" s="796"/>
      <c r="AA1065" s="796"/>
      <c r="AB1065" s="796"/>
      <c r="AC1065" s="796"/>
      <c r="AD1065" s="796"/>
      <c r="AG1065" s="323" t="b">
        <f t="shared" si="150"/>
        <v>0</v>
      </c>
      <c r="AH1065" s="1" t="str">
        <f t="shared" si="151"/>
        <v/>
      </c>
      <c r="AI1065" s="323" t="b">
        <f t="shared" si="152"/>
        <v>0</v>
      </c>
      <c r="AJ1065" s="1" t="str">
        <f t="shared" si="153"/>
        <v/>
      </c>
      <c r="AK1065" s="323" t="b">
        <f t="shared" si="154"/>
        <v>0</v>
      </c>
      <c r="AL1065" s="648">
        <f t="shared" si="155"/>
        <v>0</v>
      </c>
      <c r="AM1065" s="293">
        <f t="shared" si="156"/>
        <v>0</v>
      </c>
      <c r="AN1065" s="294" t="str">
        <f>IF(AM1065=0,"",
IF(SUM($AM$47:AM1065)=1,AO1065,
IF($AM$1547&gt;SUM($AM$47:AM1065),_xlfn.CONCAT(", ",AO1065),
IF($AM$1547=SUM($AM$47:AM1065),_xlfn.CONCAT(" y ",AO1065)))))</f>
        <v/>
      </c>
      <c r="AO1065" s="89" t="s">
        <v>7898</v>
      </c>
      <c r="AQ1065" s="477">
        <f t="shared" si="157"/>
        <v>0</v>
      </c>
      <c r="AR1065" s="321">
        <f t="shared" si="158"/>
        <v>0</v>
      </c>
      <c r="AS1065" s="293">
        <f t="shared" si="159"/>
        <v>0</v>
      </c>
      <c r="AT1065" s="294" t="str">
        <f>IF(AS1065=0,"",
IF(SUM($AS$47:AS1065)=1,AU1065,
IF($AS$1547&gt;SUM($AS$47:AS1065),_xlfn.CONCAT(", ",AU1065),
IF($AS$1547=SUM($AS$47:AS1065),_xlfn.CONCAT(" y ",AU1065)))))</f>
        <v/>
      </c>
      <c r="AU1065" s="89" t="s">
        <v>7898</v>
      </c>
    </row>
    <row r="1066" spans="1:47" ht="15" customHeight="1">
      <c r="A1066" s="64"/>
      <c r="B1066" s="11"/>
      <c r="C1066" s="1021" t="s">
        <v>7899</v>
      </c>
      <c r="D1066" s="890"/>
      <c r="E1066" s="997"/>
      <c r="F1066" s="884"/>
      <c r="G1066" s="884"/>
      <c r="H1066" s="884"/>
      <c r="I1066" s="884"/>
      <c r="J1066" s="884"/>
      <c r="K1066" s="885"/>
      <c r="L1066" s="1027"/>
      <c r="M1066" s="884"/>
      <c r="N1066" s="884"/>
      <c r="O1066" s="885"/>
      <c r="P1066" s="1027"/>
      <c r="Q1066" s="884"/>
      <c r="R1066" s="884"/>
      <c r="S1066" s="885"/>
      <c r="T1066" s="991"/>
      <c r="U1066" s="884"/>
      <c r="V1066" s="884"/>
      <c r="W1066" s="885"/>
      <c r="X1066" s="796"/>
      <c r="Y1066" s="796"/>
      <c r="Z1066" s="796"/>
      <c r="AA1066" s="796"/>
      <c r="AB1066" s="796"/>
      <c r="AC1066" s="796"/>
      <c r="AD1066" s="796"/>
      <c r="AG1066" s="323" t="b">
        <f t="shared" si="150"/>
        <v>0</v>
      </c>
      <c r="AH1066" s="1" t="str">
        <f t="shared" si="151"/>
        <v/>
      </c>
      <c r="AI1066" s="323" t="b">
        <f t="shared" si="152"/>
        <v>0</v>
      </c>
      <c r="AJ1066" s="1" t="str">
        <f t="shared" si="153"/>
        <v/>
      </c>
      <c r="AK1066" s="323" t="b">
        <f t="shared" si="154"/>
        <v>0</v>
      </c>
      <c r="AL1066" s="648">
        <f t="shared" si="155"/>
        <v>0</v>
      </c>
      <c r="AM1066" s="293">
        <f t="shared" si="156"/>
        <v>0</v>
      </c>
      <c r="AN1066" s="294" t="str">
        <f>IF(AM1066=0,"",
IF(SUM($AM$47:AM1066)=1,AO1066,
IF($AM$1547&gt;SUM($AM$47:AM1066),_xlfn.CONCAT(", ",AO1066),
IF($AM$1547=SUM($AM$47:AM1066),_xlfn.CONCAT(" y ",AO1066)))))</f>
        <v/>
      </c>
      <c r="AO1066" s="89" t="s">
        <v>7900</v>
      </c>
      <c r="AQ1066" s="477">
        <f t="shared" si="157"/>
        <v>0</v>
      </c>
      <c r="AR1066" s="321">
        <f t="shared" si="158"/>
        <v>0</v>
      </c>
      <c r="AS1066" s="293">
        <f t="shared" si="159"/>
        <v>0</v>
      </c>
      <c r="AT1066" s="294" t="str">
        <f>IF(AS1066=0,"",
IF(SUM($AS$47:AS1066)=1,AU1066,
IF($AS$1547&gt;SUM($AS$47:AS1066),_xlfn.CONCAT(", ",AU1066),
IF($AS$1547=SUM($AS$47:AS1066),_xlfn.CONCAT(" y ",AU1066)))))</f>
        <v/>
      </c>
      <c r="AU1066" s="89" t="s">
        <v>7900</v>
      </c>
    </row>
    <row r="1067" spans="1:47" ht="15" customHeight="1">
      <c r="A1067" s="64"/>
      <c r="B1067" s="11"/>
      <c r="C1067" s="1021" t="s">
        <v>7901</v>
      </c>
      <c r="D1067" s="890"/>
      <c r="E1067" s="997"/>
      <c r="F1067" s="884"/>
      <c r="G1067" s="884"/>
      <c r="H1067" s="884"/>
      <c r="I1067" s="884"/>
      <c r="J1067" s="884"/>
      <c r="K1067" s="885"/>
      <c r="L1067" s="1027"/>
      <c r="M1067" s="884"/>
      <c r="N1067" s="884"/>
      <c r="O1067" s="885"/>
      <c r="P1067" s="1027"/>
      <c r="Q1067" s="884"/>
      <c r="R1067" s="884"/>
      <c r="S1067" s="885"/>
      <c r="T1067" s="991"/>
      <c r="U1067" s="884"/>
      <c r="V1067" s="884"/>
      <c r="W1067" s="885"/>
      <c r="X1067" s="796"/>
      <c r="Y1067" s="796"/>
      <c r="Z1067" s="796"/>
      <c r="AA1067" s="796"/>
      <c r="AB1067" s="796"/>
      <c r="AC1067" s="796"/>
      <c r="AD1067" s="796"/>
      <c r="AG1067" s="323" t="b">
        <f t="shared" si="150"/>
        <v>0</v>
      </c>
      <c r="AH1067" s="1" t="str">
        <f t="shared" si="151"/>
        <v/>
      </c>
      <c r="AI1067" s="323" t="b">
        <f t="shared" si="152"/>
        <v>0</v>
      </c>
      <c r="AJ1067" s="1" t="str">
        <f t="shared" si="153"/>
        <v/>
      </c>
      <c r="AK1067" s="323" t="b">
        <f t="shared" si="154"/>
        <v>0</v>
      </c>
      <c r="AL1067" s="648">
        <f t="shared" si="155"/>
        <v>0</v>
      </c>
      <c r="AM1067" s="293">
        <f t="shared" si="156"/>
        <v>0</v>
      </c>
      <c r="AN1067" s="294" t="str">
        <f>IF(AM1067=0,"",
IF(SUM($AM$47:AM1067)=1,AO1067,
IF($AM$1547&gt;SUM($AM$47:AM1067),_xlfn.CONCAT(", ",AO1067),
IF($AM$1547=SUM($AM$47:AM1067),_xlfn.CONCAT(" y ",AO1067)))))</f>
        <v/>
      </c>
      <c r="AO1067" s="89" t="s">
        <v>7902</v>
      </c>
      <c r="AQ1067" s="477">
        <f t="shared" si="157"/>
        <v>0</v>
      </c>
      <c r="AR1067" s="321">
        <f t="shared" si="158"/>
        <v>0</v>
      </c>
      <c r="AS1067" s="293">
        <f t="shared" si="159"/>
        <v>0</v>
      </c>
      <c r="AT1067" s="294" t="str">
        <f>IF(AS1067=0,"",
IF(SUM($AS$47:AS1067)=1,AU1067,
IF($AS$1547&gt;SUM($AS$47:AS1067),_xlfn.CONCAT(", ",AU1067),
IF($AS$1547=SUM($AS$47:AS1067),_xlfn.CONCAT(" y ",AU1067)))))</f>
        <v/>
      </c>
      <c r="AU1067" s="89" t="s">
        <v>7902</v>
      </c>
    </row>
    <row r="1068" spans="1:47" ht="15" customHeight="1">
      <c r="A1068" s="64"/>
      <c r="B1068" s="11"/>
      <c r="C1068" s="1021" t="s">
        <v>7903</v>
      </c>
      <c r="D1068" s="890"/>
      <c r="E1068" s="997"/>
      <c r="F1068" s="884"/>
      <c r="G1068" s="884"/>
      <c r="H1068" s="884"/>
      <c r="I1068" s="884"/>
      <c r="J1068" s="884"/>
      <c r="K1068" s="885"/>
      <c r="L1068" s="1027"/>
      <c r="M1068" s="884"/>
      <c r="N1068" s="884"/>
      <c r="O1068" s="885"/>
      <c r="P1068" s="1027"/>
      <c r="Q1068" s="884"/>
      <c r="R1068" s="884"/>
      <c r="S1068" s="885"/>
      <c r="T1068" s="991"/>
      <c r="U1068" s="884"/>
      <c r="V1068" s="884"/>
      <c r="W1068" s="885"/>
      <c r="X1068" s="796"/>
      <c r="Y1068" s="796"/>
      <c r="Z1068" s="796"/>
      <c r="AA1068" s="796"/>
      <c r="AB1068" s="796"/>
      <c r="AC1068" s="796"/>
      <c r="AD1068" s="796"/>
      <c r="AG1068" s="323" t="b">
        <f t="shared" si="150"/>
        <v>0</v>
      </c>
      <c r="AH1068" s="1" t="str">
        <f t="shared" si="151"/>
        <v/>
      </c>
      <c r="AI1068" s="323" t="b">
        <f t="shared" si="152"/>
        <v>0</v>
      </c>
      <c r="AJ1068" s="1" t="str">
        <f t="shared" si="153"/>
        <v/>
      </c>
      <c r="AK1068" s="323" t="b">
        <f t="shared" si="154"/>
        <v>0</v>
      </c>
      <c r="AL1068" s="648">
        <f t="shared" si="155"/>
        <v>0</v>
      </c>
      <c r="AM1068" s="293">
        <f t="shared" si="156"/>
        <v>0</v>
      </c>
      <c r="AN1068" s="294" t="str">
        <f>IF(AM1068=0,"",
IF(SUM($AM$47:AM1068)=1,AO1068,
IF($AM$1547&gt;SUM($AM$47:AM1068),_xlfn.CONCAT(", ",AO1068),
IF($AM$1547=SUM($AM$47:AM1068),_xlfn.CONCAT(" y ",AO1068)))))</f>
        <v/>
      </c>
      <c r="AO1068" s="89" t="s">
        <v>7904</v>
      </c>
      <c r="AQ1068" s="477">
        <f t="shared" si="157"/>
        <v>0</v>
      </c>
      <c r="AR1068" s="321">
        <f t="shared" si="158"/>
        <v>0</v>
      </c>
      <c r="AS1068" s="293">
        <f t="shared" si="159"/>
        <v>0</v>
      </c>
      <c r="AT1068" s="294" t="str">
        <f>IF(AS1068=0,"",
IF(SUM($AS$47:AS1068)=1,AU1068,
IF($AS$1547&gt;SUM($AS$47:AS1068),_xlfn.CONCAT(", ",AU1068),
IF($AS$1547=SUM($AS$47:AS1068),_xlfn.CONCAT(" y ",AU1068)))))</f>
        <v/>
      </c>
      <c r="AU1068" s="89" t="s">
        <v>7904</v>
      </c>
    </row>
    <row r="1069" spans="1:47" ht="15" customHeight="1">
      <c r="A1069" s="64"/>
      <c r="B1069" s="11"/>
      <c r="C1069" s="1021" t="s">
        <v>7905</v>
      </c>
      <c r="D1069" s="890"/>
      <c r="E1069" s="997"/>
      <c r="F1069" s="884"/>
      <c r="G1069" s="884"/>
      <c r="H1069" s="884"/>
      <c r="I1069" s="884"/>
      <c r="J1069" s="884"/>
      <c r="K1069" s="885"/>
      <c r="L1069" s="1027"/>
      <c r="M1069" s="884"/>
      <c r="N1069" s="884"/>
      <c r="O1069" s="885"/>
      <c r="P1069" s="1027"/>
      <c r="Q1069" s="884"/>
      <c r="R1069" s="884"/>
      <c r="S1069" s="885"/>
      <c r="T1069" s="991"/>
      <c r="U1069" s="884"/>
      <c r="V1069" s="884"/>
      <c r="W1069" s="885"/>
      <c r="X1069" s="796"/>
      <c r="Y1069" s="796"/>
      <c r="Z1069" s="796"/>
      <c r="AA1069" s="796"/>
      <c r="AB1069" s="796"/>
      <c r="AC1069" s="796"/>
      <c r="AD1069" s="796"/>
      <c r="AG1069" s="323" t="b">
        <f t="shared" si="150"/>
        <v>0</v>
      </c>
      <c r="AH1069" s="1" t="str">
        <f t="shared" si="151"/>
        <v/>
      </c>
      <c r="AI1069" s="323" t="b">
        <f t="shared" si="152"/>
        <v>0</v>
      </c>
      <c r="AJ1069" s="1" t="str">
        <f t="shared" si="153"/>
        <v/>
      </c>
      <c r="AK1069" s="323" t="b">
        <f t="shared" si="154"/>
        <v>0</v>
      </c>
      <c r="AL1069" s="648">
        <f t="shared" si="155"/>
        <v>0</v>
      </c>
      <c r="AM1069" s="293">
        <f t="shared" si="156"/>
        <v>0</v>
      </c>
      <c r="AN1069" s="294" t="str">
        <f>IF(AM1069=0,"",
IF(SUM($AM$47:AM1069)=1,AO1069,
IF($AM$1547&gt;SUM($AM$47:AM1069),_xlfn.CONCAT(", ",AO1069),
IF($AM$1547=SUM($AM$47:AM1069),_xlfn.CONCAT(" y ",AO1069)))))</f>
        <v/>
      </c>
      <c r="AO1069" s="89" t="s">
        <v>7906</v>
      </c>
      <c r="AQ1069" s="477">
        <f t="shared" si="157"/>
        <v>0</v>
      </c>
      <c r="AR1069" s="321">
        <f t="shared" si="158"/>
        <v>0</v>
      </c>
      <c r="AS1069" s="293">
        <f t="shared" si="159"/>
        <v>0</v>
      </c>
      <c r="AT1069" s="294" t="str">
        <f>IF(AS1069=0,"",
IF(SUM($AS$47:AS1069)=1,AU1069,
IF($AS$1547&gt;SUM($AS$47:AS1069),_xlfn.CONCAT(", ",AU1069),
IF($AS$1547=SUM($AS$47:AS1069),_xlfn.CONCAT(" y ",AU1069)))))</f>
        <v/>
      </c>
      <c r="AU1069" s="89" t="s">
        <v>7906</v>
      </c>
    </row>
    <row r="1070" spans="1:47" ht="15" customHeight="1">
      <c r="A1070" s="64"/>
      <c r="B1070" s="11"/>
      <c r="C1070" s="1021" t="s">
        <v>7907</v>
      </c>
      <c r="D1070" s="890"/>
      <c r="E1070" s="997"/>
      <c r="F1070" s="884"/>
      <c r="G1070" s="884"/>
      <c r="H1070" s="884"/>
      <c r="I1070" s="884"/>
      <c r="J1070" s="884"/>
      <c r="K1070" s="885"/>
      <c r="L1070" s="1027"/>
      <c r="M1070" s="884"/>
      <c r="N1070" s="884"/>
      <c r="O1070" s="885"/>
      <c r="P1070" s="1027"/>
      <c r="Q1070" s="884"/>
      <c r="R1070" s="884"/>
      <c r="S1070" s="885"/>
      <c r="T1070" s="991"/>
      <c r="U1070" s="884"/>
      <c r="V1070" s="884"/>
      <c r="W1070" s="885"/>
      <c r="X1070" s="796"/>
      <c r="Y1070" s="796"/>
      <c r="Z1070" s="796"/>
      <c r="AA1070" s="796"/>
      <c r="AB1070" s="796"/>
      <c r="AC1070" s="796"/>
      <c r="AD1070" s="796"/>
      <c r="AG1070" s="323" t="b">
        <f t="shared" si="150"/>
        <v>0</v>
      </c>
      <c r="AH1070" s="1" t="str">
        <f t="shared" si="151"/>
        <v/>
      </c>
      <c r="AI1070" s="323" t="b">
        <f t="shared" si="152"/>
        <v>0</v>
      </c>
      <c r="AJ1070" s="1" t="str">
        <f t="shared" si="153"/>
        <v/>
      </c>
      <c r="AK1070" s="323" t="b">
        <f t="shared" si="154"/>
        <v>0</v>
      </c>
      <c r="AL1070" s="648">
        <f t="shared" si="155"/>
        <v>0</v>
      </c>
      <c r="AM1070" s="293">
        <f t="shared" si="156"/>
        <v>0</v>
      </c>
      <c r="AN1070" s="294" t="str">
        <f>IF(AM1070=0,"",
IF(SUM($AM$47:AM1070)=1,AO1070,
IF($AM$1547&gt;SUM($AM$47:AM1070),_xlfn.CONCAT(", ",AO1070),
IF($AM$1547=SUM($AM$47:AM1070),_xlfn.CONCAT(" y ",AO1070)))))</f>
        <v/>
      </c>
      <c r="AO1070" s="89" t="s">
        <v>7908</v>
      </c>
      <c r="AQ1070" s="477">
        <f t="shared" si="157"/>
        <v>0</v>
      </c>
      <c r="AR1070" s="321">
        <f t="shared" si="158"/>
        <v>0</v>
      </c>
      <c r="AS1070" s="293">
        <f t="shared" si="159"/>
        <v>0</v>
      </c>
      <c r="AT1070" s="294" t="str">
        <f>IF(AS1070=0,"",
IF(SUM($AS$47:AS1070)=1,AU1070,
IF($AS$1547&gt;SUM($AS$47:AS1070),_xlfn.CONCAT(", ",AU1070),
IF($AS$1547=SUM($AS$47:AS1070),_xlfn.CONCAT(" y ",AU1070)))))</f>
        <v/>
      </c>
      <c r="AU1070" s="89" t="s">
        <v>7908</v>
      </c>
    </row>
    <row r="1071" spans="1:47" ht="15" customHeight="1">
      <c r="A1071" s="64"/>
      <c r="B1071" s="11"/>
      <c r="C1071" s="1021" t="s">
        <v>7909</v>
      </c>
      <c r="D1071" s="890"/>
      <c r="E1071" s="997"/>
      <c r="F1071" s="884"/>
      <c r="G1071" s="884"/>
      <c r="H1071" s="884"/>
      <c r="I1071" s="884"/>
      <c r="J1071" s="884"/>
      <c r="K1071" s="885"/>
      <c r="L1071" s="1027"/>
      <c r="M1071" s="884"/>
      <c r="N1071" s="884"/>
      <c r="O1071" s="885"/>
      <c r="P1071" s="1027"/>
      <c r="Q1071" s="884"/>
      <c r="R1071" s="884"/>
      <c r="S1071" s="885"/>
      <c r="T1071" s="991"/>
      <c r="U1071" s="884"/>
      <c r="V1071" s="884"/>
      <c r="W1071" s="885"/>
      <c r="X1071" s="796"/>
      <c r="Y1071" s="796"/>
      <c r="Z1071" s="796"/>
      <c r="AA1071" s="796"/>
      <c r="AB1071" s="796"/>
      <c r="AC1071" s="796"/>
      <c r="AD1071" s="796"/>
      <c r="AG1071" s="323" t="b">
        <f t="shared" si="150"/>
        <v>0</v>
      </c>
      <c r="AH1071" s="1" t="str">
        <f t="shared" si="151"/>
        <v/>
      </c>
      <c r="AI1071" s="323" t="b">
        <f t="shared" si="152"/>
        <v>0</v>
      </c>
      <c r="AJ1071" s="1" t="str">
        <f t="shared" si="153"/>
        <v/>
      </c>
      <c r="AK1071" s="323" t="b">
        <f t="shared" si="154"/>
        <v>0</v>
      </c>
      <c r="AL1071" s="648">
        <f t="shared" si="155"/>
        <v>0</v>
      </c>
      <c r="AM1071" s="293">
        <f t="shared" si="156"/>
        <v>0</v>
      </c>
      <c r="AN1071" s="294" t="str">
        <f>IF(AM1071=0,"",
IF(SUM($AM$47:AM1071)=1,AO1071,
IF($AM$1547&gt;SUM($AM$47:AM1071),_xlfn.CONCAT(", ",AO1071),
IF($AM$1547=SUM($AM$47:AM1071),_xlfn.CONCAT(" y ",AO1071)))))</f>
        <v/>
      </c>
      <c r="AO1071" s="89" t="s">
        <v>7910</v>
      </c>
      <c r="AQ1071" s="477">
        <f t="shared" si="157"/>
        <v>0</v>
      </c>
      <c r="AR1071" s="321">
        <f t="shared" si="158"/>
        <v>0</v>
      </c>
      <c r="AS1071" s="293">
        <f t="shared" si="159"/>
        <v>0</v>
      </c>
      <c r="AT1071" s="294" t="str">
        <f>IF(AS1071=0,"",
IF(SUM($AS$47:AS1071)=1,AU1071,
IF($AS$1547&gt;SUM($AS$47:AS1071),_xlfn.CONCAT(", ",AU1071),
IF($AS$1547=SUM($AS$47:AS1071),_xlfn.CONCAT(" y ",AU1071)))))</f>
        <v/>
      </c>
      <c r="AU1071" s="89" t="s">
        <v>7910</v>
      </c>
    </row>
    <row r="1072" spans="1:47" ht="15" customHeight="1">
      <c r="A1072" s="64"/>
      <c r="B1072" s="11"/>
      <c r="C1072" s="1021" t="s">
        <v>7911</v>
      </c>
      <c r="D1072" s="890"/>
      <c r="E1072" s="997"/>
      <c r="F1072" s="884"/>
      <c r="G1072" s="884"/>
      <c r="H1072" s="884"/>
      <c r="I1072" s="884"/>
      <c r="J1072" s="884"/>
      <c r="K1072" s="885"/>
      <c r="L1072" s="1027"/>
      <c r="M1072" s="884"/>
      <c r="N1072" s="884"/>
      <c r="O1072" s="885"/>
      <c r="P1072" s="1027"/>
      <c r="Q1072" s="884"/>
      <c r="R1072" s="884"/>
      <c r="S1072" s="885"/>
      <c r="T1072" s="991"/>
      <c r="U1072" s="884"/>
      <c r="V1072" s="884"/>
      <c r="W1072" s="885"/>
      <c r="X1072" s="796"/>
      <c r="Y1072" s="796"/>
      <c r="Z1072" s="796"/>
      <c r="AA1072" s="796"/>
      <c r="AB1072" s="796"/>
      <c r="AC1072" s="796"/>
      <c r="AD1072" s="796"/>
      <c r="AG1072" s="323" t="b">
        <f t="shared" ref="AG1072:AG1135" si="160">NOT(EXACT(E1072,UPPER(E1072)))</f>
        <v>0</v>
      </c>
      <c r="AH1072" s="1" t="str">
        <f t="shared" ref="AH1072:AH1135" si="161">SUBSTITUTE( SUBSTITUTE( SUBSTITUTE( SUBSTITUTE( SUBSTITUTE( SUBSTITUTE( SUBSTITUTE( SUBSTITUTE( SUBSTITUTE( SUBSTITUTE(E1072, "á", "a"), "é", "e"), "í", "i"), "ó", "o"), "ú", "u"), "Á", "A"), "É", "E"), "Í", "I"), "Ó", "O"), "Ú", "U")</f>
        <v/>
      </c>
      <c r="AI1072" s="323" t="b">
        <f t="shared" ref="AI1072:AI1135" si="162">NOT(EXACT(E1072,AH1072))</f>
        <v>0</v>
      </c>
      <c r="AJ1072" s="1" t="str">
        <f t="shared" ref="AJ1072:AJ1135" si="163">SUBSTITUTE((SUBSTITUTE(SUBSTITUTE(SUBSTITUTE(E1072,".",""),",",""),"(","")),")","")</f>
        <v/>
      </c>
      <c r="AK1072" s="323" t="b">
        <f t="shared" ref="AK1072:AK1135" si="164">NOT(EXACT(E1072,AJ1072))</f>
        <v>0</v>
      </c>
      <c r="AL1072" s="648">
        <f t="shared" ref="AL1072:AL1135" si="165">IF(COUNTIF(T1072,"VARIAS")&gt;0,1,0)</f>
        <v>0</v>
      </c>
      <c r="AM1072" s="293">
        <f t="shared" ref="AM1072:AM1135" si="166">IF(SUM(AL1072)=0,0,1)</f>
        <v>0</v>
      </c>
      <c r="AN1072" s="294" t="str">
        <f>IF(AM1072=0,"",
IF(SUM($AM$47:AM1072)=1,AO1072,
IF($AM$1547&gt;SUM($AM$47:AM1072),_xlfn.CONCAT(", ",AO1072),
IF($AM$1547=SUM($AM$47:AM1072),_xlfn.CONCAT(" y ",AO1072)))))</f>
        <v/>
      </c>
      <c r="AO1072" s="89" t="s">
        <v>7912</v>
      </c>
      <c r="AQ1072" s="477">
        <f t="shared" ref="AQ1072:AQ1135" si="167">IF(AND($AD1072="X",COUNTA(X1072:AC1072)&gt;0),1,0)</f>
        <v>0</v>
      </c>
      <c r="AR1072" s="321">
        <f t="shared" ref="AR1072:AR1135" si="168">IF(AND(COUNTBLANK(E1072)=0,COUNTA(L1072:W1072)=3,COUNTA(X1072:AD1072)&gt;0),0,IF(AND(COUNTBLANK(E1072)=1,COUNTA(L1072:AD1072)=0),0,1))</f>
        <v>0</v>
      </c>
      <c r="AS1072" s="293">
        <f t="shared" ref="AS1072:AS1135" si="169">IF(AR1072=0,0,1)</f>
        <v>0</v>
      </c>
      <c r="AT1072" s="294" t="str">
        <f>IF(AS1072=0,"",
IF(SUM($AS$47:AS1072)=1,AU1072,
IF($AS$1547&gt;SUM($AS$47:AS1072),_xlfn.CONCAT(", ",AU1072),
IF($AS$1547=SUM($AS$47:AS1072),_xlfn.CONCAT(" y ",AU1072)))))</f>
        <v/>
      </c>
      <c r="AU1072" s="89" t="s">
        <v>7912</v>
      </c>
    </row>
    <row r="1073" spans="1:47" ht="15" customHeight="1">
      <c r="A1073" s="64"/>
      <c r="B1073" s="11"/>
      <c r="C1073" s="1021" t="s">
        <v>7913</v>
      </c>
      <c r="D1073" s="890"/>
      <c r="E1073" s="997"/>
      <c r="F1073" s="884"/>
      <c r="G1073" s="884"/>
      <c r="H1073" s="884"/>
      <c r="I1073" s="884"/>
      <c r="J1073" s="884"/>
      <c r="K1073" s="885"/>
      <c r="L1073" s="1027"/>
      <c r="M1073" s="884"/>
      <c r="N1073" s="884"/>
      <c r="O1073" s="885"/>
      <c r="P1073" s="1027"/>
      <c r="Q1073" s="884"/>
      <c r="R1073" s="884"/>
      <c r="S1073" s="885"/>
      <c r="T1073" s="991"/>
      <c r="U1073" s="884"/>
      <c r="V1073" s="884"/>
      <c r="W1073" s="885"/>
      <c r="X1073" s="796"/>
      <c r="Y1073" s="796"/>
      <c r="Z1073" s="796"/>
      <c r="AA1073" s="796"/>
      <c r="AB1073" s="796"/>
      <c r="AC1073" s="796"/>
      <c r="AD1073" s="796"/>
      <c r="AG1073" s="323" t="b">
        <f t="shared" si="160"/>
        <v>0</v>
      </c>
      <c r="AH1073" s="1" t="str">
        <f t="shared" si="161"/>
        <v/>
      </c>
      <c r="AI1073" s="323" t="b">
        <f t="shared" si="162"/>
        <v>0</v>
      </c>
      <c r="AJ1073" s="1" t="str">
        <f t="shared" si="163"/>
        <v/>
      </c>
      <c r="AK1073" s="323" t="b">
        <f t="shared" si="164"/>
        <v>0</v>
      </c>
      <c r="AL1073" s="648">
        <f t="shared" si="165"/>
        <v>0</v>
      </c>
      <c r="AM1073" s="293">
        <f t="shared" si="166"/>
        <v>0</v>
      </c>
      <c r="AN1073" s="294" t="str">
        <f>IF(AM1073=0,"",
IF(SUM($AM$47:AM1073)=1,AO1073,
IF($AM$1547&gt;SUM($AM$47:AM1073),_xlfn.CONCAT(", ",AO1073),
IF($AM$1547=SUM($AM$47:AM1073),_xlfn.CONCAT(" y ",AO1073)))))</f>
        <v/>
      </c>
      <c r="AO1073" s="89" t="s">
        <v>7914</v>
      </c>
      <c r="AQ1073" s="477">
        <f t="shared" si="167"/>
        <v>0</v>
      </c>
      <c r="AR1073" s="321">
        <f t="shared" si="168"/>
        <v>0</v>
      </c>
      <c r="AS1073" s="293">
        <f t="shared" si="169"/>
        <v>0</v>
      </c>
      <c r="AT1073" s="294" t="str">
        <f>IF(AS1073=0,"",
IF(SUM($AS$47:AS1073)=1,AU1073,
IF($AS$1547&gt;SUM($AS$47:AS1073),_xlfn.CONCAT(", ",AU1073),
IF($AS$1547=SUM($AS$47:AS1073),_xlfn.CONCAT(" y ",AU1073)))))</f>
        <v/>
      </c>
      <c r="AU1073" s="89" t="s">
        <v>7914</v>
      </c>
    </row>
    <row r="1074" spans="1:47" ht="15" customHeight="1">
      <c r="A1074" s="64"/>
      <c r="B1074" s="11"/>
      <c r="C1074" s="1021" t="s">
        <v>7915</v>
      </c>
      <c r="D1074" s="890"/>
      <c r="E1074" s="997"/>
      <c r="F1074" s="884"/>
      <c r="G1074" s="884"/>
      <c r="H1074" s="884"/>
      <c r="I1074" s="884"/>
      <c r="J1074" s="884"/>
      <c r="K1074" s="885"/>
      <c r="L1074" s="1027"/>
      <c r="M1074" s="884"/>
      <c r="N1074" s="884"/>
      <c r="O1074" s="885"/>
      <c r="P1074" s="1027"/>
      <c r="Q1074" s="884"/>
      <c r="R1074" s="884"/>
      <c r="S1074" s="885"/>
      <c r="T1074" s="991"/>
      <c r="U1074" s="884"/>
      <c r="V1074" s="884"/>
      <c r="W1074" s="885"/>
      <c r="X1074" s="796"/>
      <c r="Y1074" s="796"/>
      <c r="Z1074" s="796"/>
      <c r="AA1074" s="796"/>
      <c r="AB1074" s="796"/>
      <c r="AC1074" s="796"/>
      <c r="AD1074" s="796"/>
      <c r="AG1074" s="323" t="b">
        <f t="shared" si="160"/>
        <v>0</v>
      </c>
      <c r="AH1074" s="1" t="str">
        <f t="shared" si="161"/>
        <v/>
      </c>
      <c r="AI1074" s="323" t="b">
        <f t="shared" si="162"/>
        <v>0</v>
      </c>
      <c r="AJ1074" s="1" t="str">
        <f t="shared" si="163"/>
        <v/>
      </c>
      <c r="AK1074" s="323" t="b">
        <f t="shared" si="164"/>
        <v>0</v>
      </c>
      <c r="AL1074" s="648">
        <f t="shared" si="165"/>
        <v>0</v>
      </c>
      <c r="AM1074" s="293">
        <f t="shared" si="166"/>
        <v>0</v>
      </c>
      <c r="AN1074" s="294" t="str">
        <f>IF(AM1074=0,"",
IF(SUM($AM$47:AM1074)=1,AO1074,
IF($AM$1547&gt;SUM($AM$47:AM1074),_xlfn.CONCAT(", ",AO1074),
IF($AM$1547=SUM($AM$47:AM1074),_xlfn.CONCAT(" y ",AO1074)))))</f>
        <v/>
      </c>
      <c r="AO1074" s="89" t="s">
        <v>7916</v>
      </c>
      <c r="AQ1074" s="477">
        <f t="shared" si="167"/>
        <v>0</v>
      </c>
      <c r="AR1074" s="321">
        <f t="shared" si="168"/>
        <v>0</v>
      </c>
      <c r="AS1074" s="293">
        <f t="shared" si="169"/>
        <v>0</v>
      </c>
      <c r="AT1074" s="294" t="str">
        <f>IF(AS1074=0,"",
IF(SUM($AS$47:AS1074)=1,AU1074,
IF($AS$1547&gt;SUM($AS$47:AS1074),_xlfn.CONCAT(", ",AU1074),
IF($AS$1547=SUM($AS$47:AS1074),_xlfn.CONCAT(" y ",AU1074)))))</f>
        <v/>
      </c>
      <c r="AU1074" s="89" t="s">
        <v>7916</v>
      </c>
    </row>
    <row r="1075" spans="1:47" ht="15" customHeight="1">
      <c r="A1075" s="64"/>
      <c r="B1075" s="11"/>
      <c r="C1075" s="1021" t="s">
        <v>7917</v>
      </c>
      <c r="D1075" s="890"/>
      <c r="E1075" s="997"/>
      <c r="F1075" s="884"/>
      <c r="G1075" s="884"/>
      <c r="H1075" s="884"/>
      <c r="I1075" s="884"/>
      <c r="J1075" s="884"/>
      <c r="K1075" s="885"/>
      <c r="L1075" s="1027"/>
      <c r="M1075" s="884"/>
      <c r="N1075" s="884"/>
      <c r="O1075" s="885"/>
      <c r="P1075" s="1027"/>
      <c r="Q1075" s="884"/>
      <c r="R1075" s="884"/>
      <c r="S1075" s="885"/>
      <c r="T1075" s="991"/>
      <c r="U1075" s="884"/>
      <c r="V1075" s="884"/>
      <c r="W1075" s="885"/>
      <c r="X1075" s="796"/>
      <c r="Y1075" s="796"/>
      <c r="Z1075" s="796"/>
      <c r="AA1075" s="796"/>
      <c r="AB1075" s="796"/>
      <c r="AC1075" s="796"/>
      <c r="AD1075" s="796"/>
      <c r="AG1075" s="323" t="b">
        <f t="shared" si="160"/>
        <v>0</v>
      </c>
      <c r="AH1075" s="1" t="str">
        <f t="shared" si="161"/>
        <v/>
      </c>
      <c r="AI1075" s="323" t="b">
        <f t="shared" si="162"/>
        <v>0</v>
      </c>
      <c r="AJ1075" s="1" t="str">
        <f t="shared" si="163"/>
        <v/>
      </c>
      <c r="AK1075" s="323" t="b">
        <f t="shared" si="164"/>
        <v>0</v>
      </c>
      <c r="AL1075" s="648">
        <f t="shared" si="165"/>
        <v>0</v>
      </c>
      <c r="AM1075" s="293">
        <f t="shared" si="166"/>
        <v>0</v>
      </c>
      <c r="AN1075" s="294" t="str">
        <f>IF(AM1075=0,"",
IF(SUM($AM$47:AM1075)=1,AO1075,
IF($AM$1547&gt;SUM($AM$47:AM1075),_xlfn.CONCAT(", ",AO1075),
IF($AM$1547=SUM($AM$47:AM1075),_xlfn.CONCAT(" y ",AO1075)))))</f>
        <v/>
      </c>
      <c r="AO1075" s="89" t="s">
        <v>7918</v>
      </c>
      <c r="AQ1075" s="477">
        <f t="shared" si="167"/>
        <v>0</v>
      </c>
      <c r="AR1075" s="321">
        <f t="shared" si="168"/>
        <v>0</v>
      </c>
      <c r="AS1075" s="293">
        <f t="shared" si="169"/>
        <v>0</v>
      </c>
      <c r="AT1075" s="294" t="str">
        <f>IF(AS1075=0,"",
IF(SUM($AS$47:AS1075)=1,AU1075,
IF($AS$1547&gt;SUM($AS$47:AS1075),_xlfn.CONCAT(", ",AU1075),
IF($AS$1547=SUM($AS$47:AS1075),_xlfn.CONCAT(" y ",AU1075)))))</f>
        <v/>
      </c>
      <c r="AU1075" s="89" t="s">
        <v>7918</v>
      </c>
    </row>
    <row r="1076" spans="1:47" ht="15" customHeight="1">
      <c r="A1076" s="64"/>
      <c r="B1076" s="11"/>
      <c r="C1076" s="1021" t="s">
        <v>7919</v>
      </c>
      <c r="D1076" s="890"/>
      <c r="E1076" s="997"/>
      <c r="F1076" s="884"/>
      <c r="G1076" s="884"/>
      <c r="H1076" s="884"/>
      <c r="I1076" s="884"/>
      <c r="J1076" s="884"/>
      <c r="K1076" s="885"/>
      <c r="L1076" s="1027"/>
      <c r="M1076" s="884"/>
      <c r="N1076" s="884"/>
      <c r="O1076" s="885"/>
      <c r="P1076" s="1027"/>
      <c r="Q1076" s="884"/>
      <c r="R1076" s="884"/>
      <c r="S1076" s="885"/>
      <c r="T1076" s="991"/>
      <c r="U1076" s="884"/>
      <c r="V1076" s="884"/>
      <c r="W1076" s="885"/>
      <c r="X1076" s="796"/>
      <c r="Y1076" s="796"/>
      <c r="Z1076" s="796"/>
      <c r="AA1076" s="796"/>
      <c r="AB1076" s="796"/>
      <c r="AC1076" s="796"/>
      <c r="AD1076" s="796"/>
      <c r="AG1076" s="323" t="b">
        <f t="shared" si="160"/>
        <v>0</v>
      </c>
      <c r="AH1076" s="1" t="str">
        <f t="shared" si="161"/>
        <v/>
      </c>
      <c r="AI1076" s="323" t="b">
        <f t="shared" si="162"/>
        <v>0</v>
      </c>
      <c r="AJ1076" s="1" t="str">
        <f t="shared" si="163"/>
        <v/>
      </c>
      <c r="AK1076" s="323" t="b">
        <f t="shared" si="164"/>
        <v>0</v>
      </c>
      <c r="AL1076" s="648">
        <f t="shared" si="165"/>
        <v>0</v>
      </c>
      <c r="AM1076" s="293">
        <f t="shared" si="166"/>
        <v>0</v>
      </c>
      <c r="AN1076" s="294" t="str">
        <f>IF(AM1076=0,"",
IF(SUM($AM$47:AM1076)=1,AO1076,
IF($AM$1547&gt;SUM($AM$47:AM1076),_xlfn.CONCAT(", ",AO1076),
IF($AM$1547=SUM($AM$47:AM1076),_xlfn.CONCAT(" y ",AO1076)))))</f>
        <v/>
      </c>
      <c r="AO1076" s="89" t="s">
        <v>7920</v>
      </c>
      <c r="AQ1076" s="477">
        <f t="shared" si="167"/>
        <v>0</v>
      </c>
      <c r="AR1076" s="321">
        <f t="shared" si="168"/>
        <v>0</v>
      </c>
      <c r="AS1076" s="293">
        <f t="shared" si="169"/>
        <v>0</v>
      </c>
      <c r="AT1076" s="294" t="str">
        <f>IF(AS1076=0,"",
IF(SUM($AS$47:AS1076)=1,AU1076,
IF($AS$1547&gt;SUM($AS$47:AS1076),_xlfn.CONCAT(", ",AU1076),
IF($AS$1547=SUM($AS$47:AS1076),_xlfn.CONCAT(" y ",AU1076)))))</f>
        <v/>
      </c>
      <c r="AU1076" s="89" t="s">
        <v>7920</v>
      </c>
    </row>
    <row r="1077" spans="1:47" ht="15" customHeight="1">
      <c r="A1077" s="64"/>
      <c r="B1077" s="11"/>
      <c r="C1077" s="1021" t="s">
        <v>7921</v>
      </c>
      <c r="D1077" s="890"/>
      <c r="E1077" s="997"/>
      <c r="F1077" s="884"/>
      <c r="G1077" s="884"/>
      <c r="H1077" s="884"/>
      <c r="I1077" s="884"/>
      <c r="J1077" s="884"/>
      <c r="K1077" s="885"/>
      <c r="L1077" s="1027"/>
      <c r="M1077" s="884"/>
      <c r="N1077" s="884"/>
      <c r="O1077" s="885"/>
      <c r="P1077" s="1027"/>
      <c r="Q1077" s="884"/>
      <c r="R1077" s="884"/>
      <c r="S1077" s="885"/>
      <c r="T1077" s="991"/>
      <c r="U1077" s="884"/>
      <c r="V1077" s="884"/>
      <c r="W1077" s="885"/>
      <c r="X1077" s="796"/>
      <c r="Y1077" s="796"/>
      <c r="Z1077" s="796"/>
      <c r="AA1077" s="796"/>
      <c r="AB1077" s="796"/>
      <c r="AC1077" s="796"/>
      <c r="AD1077" s="796"/>
      <c r="AG1077" s="323" t="b">
        <f t="shared" si="160"/>
        <v>0</v>
      </c>
      <c r="AH1077" s="1" t="str">
        <f t="shared" si="161"/>
        <v/>
      </c>
      <c r="AI1077" s="323" t="b">
        <f t="shared" si="162"/>
        <v>0</v>
      </c>
      <c r="AJ1077" s="1" t="str">
        <f t="shared" si="163"/>
        <v/>
      </c>
      <c r="AK1077" s="323" t="b">
        <f t="shared" si="164"/>
        <v>0</v>
      </c>
      <c r="AL1077" s="648">
        <f t="shared" si="165"/>
        <v>0</v>
      </c>
      <c r="AM1077" s="293">
        <f t="shared" si="166"/>
        <v>0</v>
      </c>
      <c r="AN1077" s="294" t="str">
        <f>IF(AM1077=0,"",
IF(SUM($AM$47:AM1077)=1,AO1077,
IF($AM$1547&gt;SUM($AM$47:AM1077),_xlfn.CONCAT(", ",AO1077),
IF($AM$1547=SUM($AM$47:AM1077),_xlfn.CONCAT(" y ",AO1077)))))</f>
        <v/>
      </c>
      <c r="AO1077" s="89" t="s">
        <v>7922</v>
      </c>
      <c r="AQ1077" s="477">
        <f t="shared" si="167"/>
        <v>0</v>
      </c>
      <c r="AR1077" s="321">
        <f t="shared" si="168"/>
        <v>0</v>
      </c>
      <c r="AS1077" s="293">
        <f t="shared" si="169"/>
        <v>0</v>
      </c>
      <c r="AT1077" s="294" t="str">
        <f>IF(AS1077=0,"",
IF(SUM($AS$47:AS1077)=1,AU1077,
IF($AS$1547&gt;SUM($AS$47:AS1077),_xlfn.CONCAT(", ",AU1077),
IF($AS$1547=SUM($AS$47:AS1077),_xlfn.CONCAT(" y ",AU1077)))))</f>
        <v/>
      </c>
      <c r="AU1077" s="89" t="s">
        <v>7922</v>
      </c>
    </row>
    <row r="1078" spans="1:47" ht="15" customHeight="1">
      <c r="A1078" s="64"/>
      <c r="B1078" s="11"/>
      <c r="C1078" s="1021" t="s">
        <v>7923</v>
      </c>
      <c r="D1078" s="890"/>
      <c r="E1078" s="997"/>
      <c r="F1078" s="884"/>
      <c r="G1078" s="884"/>
      <c r="H1078" s="884"/>
      <c r="I1078" s="884"/>
      <c r="J1078" s="884"/>
      <c r="K1078" s="885"/>
      <c r="L1078" s="1027"/>
      <c r="M1078" s="884"/>
      <c r="N1078" s="884"/>
      <c r="O1078" s="885"/>
      <c r="P1078" s="1027"/>
      <c r="Q1078" s="884"/>
      <c r="R1078" s="884"/>
      <c r="S1078" s="885"/>
      <c r="T1078" s="991"/>
      <c r="U1078" s="884"/>
      <c r="V1078" s="884"/>
      <c r="W1078" s="885"/>
      <c r="X1078" s="796"/>
      <c r="Y1078" s="796"/>
      <c r="Z1078" s="796"/>
      <c r="AA1078" s="796"/>
      <c r="AB1078" s="796"/>
      <c r="AC1078" s="796"/>
      <c r="AD1078" s="796"/>
      <c r="AG1078" s="323" t="b">
        <f t="shared" si="160"/>
        <v>0</v>
      </c>
      <c r="AH1078" s="1" t="str">
        <f t="shared" si="161"/>
        <v/>
      </c>
      <c r="AI1078" s="323" t="b">
        <f t="shared" si="162"/>
        <v>0</v>
      </c>
      <c r="AJ1078" s="1" t="str">
        <f t="shared" si="163"/>
        <v/>
      </c>
      <c r="AK1078" s="323" t="b">
        <f t="shared" si="164"/>
        <v>0</v>
      </c>
      <c r="AL1078" s="648">
        <f t="shared" si="165"/>
        <v>0</v>
      </c>
      <c r="AM1078" s="293">
        <f t="shared" si="166"/>
        <v>0</v>
      </c>
      <c r="AN1078" s="294" t="str">
        <f>IF(AM1078=0,"",
IF(SUM($AM$47:AM1078)=1,AO1078,
IF($AM$1547&gt;SUM($AM$47:AM1078),_xlfn.CONCAT(", ",AO1078),
IF($AM$1547=SUM($AM$47:AM1078),_xlfn.CONCAT(" y ",AO1078)))))</f>
        <v/>
      </c>
      <c r="AO1078" s="89" t="s">
        <v>7924</v>
      </c>
      <c r="AQ1078" s="477">
        <f t="shared" si="167"/>
        <v>0</v>
      </c>
      <c r="AR1078" s="321">
        <f t="shared" si="168"/>
        <v>0</v>
      </c>
      <c r="AS1078" s="293">
        <f t="shared" si="169"/>
        <v>0</v>
      </c>
      <c r="AT1078" s="294" t="str">
        <f>IF(AS1078=0,"",
IF(SUM($AS$47:AS1078)=1,AU1078,
IF($AS$1547&gt;SUM($AS$47:AS1078),_xlfn.CONCAT(", ",AU1078),
IF($AS$1547=SUM($AS$47:AS1078),_xlfn.CONCAT(" y ",AU1078)))))</f>
        <v/>
      </c>
      <c r="AU1078" s="89" t="s">
        <v>7924</v>
      </c>
    </row>
    <row r="1079" spans="1:47" ht="15" customHeight="1">
      <c r="A1079" s="64"/>
      <c r="B1079" s="11"/>
      <c r="C1079" s="1021" t="s">
        <v>7925</v>
      </c>
      <c r="D1079" s="890"/>
      <c r="E1079" s="997"/>
      <c r="F1079" s="884"/>
      <c r="G1079" s="884"/>
      <c r="H1079" s="884"/>
      <c r="I1079" s="884"/>
      <c r="J1079" s="884"/>
      <c r="K1079" s="885"/>
      <c r="L1079" s="1027"/>
      <c r="M1079" s="884"/>
      <c r="N1079" s="884"/>
      <c r="O1079" s="885"/>
      <c r="P1079" s="1027"/>
      <c r="Q1079" s="884"/>
      <c r="R1079" s="884"/>
      <c r="S1079" s="885"/>
      <c r="T1079" s="991"/>
      <c r="U1079" s="884"/>
      <c r="V1079" s="884"/>
      <c r="W1079" s="885"/>
      <c r="X1079" s="796"/>
      <c r="Y1079" s="796"/>
      <c r="Z1079" s="796"/>
      <c r="AA1079" s="796"/>
      <c r="AB1079" s="796"/>
      <c r="AC1079" s="796"/>
      <c r="AD1079" s="796"/>
      <c r="AG1079" s="323" t="b">
        <f t="shared" si="160"/>
        <v>0</v>
      </c>
      <c r="AH1079" s="1" t="str">
        <f t="shared" si="161"/>
        <v/>
      </c>
      <c r="AI1079" s="323" t="b">
        <f t="shared" si="162"/>
        <v>0</v>
      </c>
      <c r="AJ1079" s="1" t="str">
        <f t="shared" si="163"/>
        <v/>
      </c>
      <c r="AK1079" s="323" t="b">
        <f t="shared" si="164"/>
        <v>0</v>
      </c>
      <c r="AL1079" s="648">
        <f t="shared" si="165"/>
        <v>0</v>
      </c>
      <c r="AM1079" s="293">
        <f t="shared" si="166"/>
        <v>0</v>
      </c>
      <c r="AN1079" s="294" t="str">
        <f>IF(AM1079=0,"",
IF(SUM($AM$47:AM1079)=1,AO1079,
IF($AM$1547&gt;SUM($AM$47:AM1079),_xlfn.CONCAT(", ",AO1079),
IF($AM$1547=SUM($AM$47:AM1079),_xlfn.CONCAT(" y ",AO1079)))))</f>
        <v/>
      </c>
      <c r="AO1079" s="89" t="s">
        <v>7926</v>
      </c>
      <c r="AQ1079" s="477">
        <f t="shared" si="167"/>
        <v>0</v>
      </c>
      <c r="AR1079" s="321">
        <f t="shared" si="168"/>
        <v>0</v>
      </c>
      <c r="AS1079" s="293">
        <f t="shared" si="169"/>
        <v>0</v>
      </c>
      <c r="AT1079" s="294" t="str">
        <f>IF(AS1079=0,"",
IF(SUM($AS$47:AS1079)=1,AU1079,
IF($AS$1547&gt;SUM($AS$47:AS1079),_xlfn.CONCAT(", ",AU1079),
IF($AS$1547=SUM($AS$47:AS1079),_xlfn.CONCAT(" y ",AU1079)))))</f>
        <v/>
      </c>
      <c r="AU1079" s="89" t="s">
        <v>7926</v>
      </c>
    </row>
    <row r="1080" spans="1:47" ht="15" customHeight="1">
      <c r="A1080" s="64"/>
      <c r="B1080" s="11"/>
      <c r="C1080" s="1021" t="s">
        <v>7927</v>
      </c>
      <c r="D1080" s="890"/>
      <c r="E1080" s="997"/>
      <c r="F1080" s="884"/>
      <c r="G1080" s="884"/>
      <c r="H1080" s="884"/>
      <c r="I1080" s="884"/>
      <c r="J1080" s="884"/>
      <c r="K1080" s="885"/>
      <c r="L1080" s="1027"/>
      <c r="M1080" s="884"/>
      <c r="N1080" s="884"/>
      <c r="O1080" s="885"/>
      <c r="P1080" s="1027"/>
      <c r="Q1080" s="884"/>
      <c r="R1080" s="884"/>
      <c r="S1080" s="885"/>
      <c r="T1080" s="991"/>
      <c r="U1080" s="884"/>
      <c r="V1080" s="884"/>
      <c r="W1080" s="885"/>
      <c r="X1080" s="796"/>
      <c r="Y1080" s="796"/>
      <c r="Z1080" s="796"/>
      <c r="AA1080" s="796"/>
      <c r="AB1080" s="796"/>
      <c r="AC1080" s="796"/>
      <c r="AD1080" s="796"/>
      <c r="AG1080" s="323" t="b">
        <f t="shared" si="160"/>
        <v>0</v>
      </c>
      <c r="AH1080" s="1" t="str">
        <f t="shared" si="161"/>
        <v/>
      </c>
      <c r="AI1080" s="323" t="b">
        <f t="shared" si="162"/>
        <v>0</v>
      </c>
      <c r="AJ1080" s="1" t="str">
        <f t="shared" si="163"/>
        <v/>
      </c>
      <c r="AK1080" s="323" t="b">
        <f t="shared" si="164"/>
        <v>0</v>
      </c>
      <c r="AL1080" s="648">
        <f t="shared" si="165"/>
        <v>0</v>
      </c>
      <c r="AM1080" s="293">
        <f t="shared" si="166"/>
        <v>0</v>
      </c>
      <c r="AN1080" s="294" t="str">
        <f>IF(AM1080=0,"",
IF(SUM($AM$47:AM1080)=1,AO1080,
IF($AM$1547&gt;SUM($AM$47:AM1080),_xlfn.CONCAT(", ",AO1080),
IF($AM$1547=SUM($AM$47:AM1080),_xlfn.CONCAT(" y ",AO1080)))))</f>
        <v/>
      </c>
      <c r="AO1080" s="89" t="s">
        <v>7928</v>
      </c>
      <c r="AQ1080" s="477">
        <f t="shared" si="167"/>
        <v>0</v>
      </c>
      <c r="AR1080" s="321">
        <f t="shared" si="168"/>
        <v>0</v>
      </c>
      <c r="AS1080" s="293">
        <f t="shared" si="169"/>
        <v>0</v>
      </c>
      <c r="AT1080" s="294" t="str">
        <f>IF(AS1080=0,"",
IF(SUM($AS$47:AS1080)=1,AU1080,
IF($AS$1547&gt;SUM($AS$47:AS1080),_xlfn.CONCAT(", ",AU1080),
IF($AS$1547=SUM($AS$47:AS1080),_xlfn.CONCAT(" y ",AU1080)))))</f>
        <v/>
      </c>
      <c r="AU1080" s="89" t="s">
        <v>7928</v>
      </c>
    </row>
    <row r="1081" spans="1:47" ht="15" customHeight="1">
      <c r="A1081" s="64"/>
      <c r="B1081" s="11"/>
      <c r="C1081" s="1021" t="s">
        <v>7929</v>
      </c>
      <c r="D1081" s="890"/>
      <c r="E1081" s="997"/>
      <c r="F1081" s="884"/>
      <c r="G1081" s="884"/>
      <c r="H1081" s="884"/>
      <c r="I1081" s="884"/>
      <c r="J1081" s="884"/>
      <c r="K1081" s="885"/>
      <c r="L1081" s="1027"/>
      <c r="M1081" s="884"/>
      <c r="N1081" s="884"/>
      <c r="O1081" s="885"/>
      <c r="P1081" s="1027"/>
      <c r="Q1081" s="884"/>
      <c r="R1081" s="884"/>
      <c r="S1081" s="885"/>
      <c r="T1081" s="991"/>
      <c r="U1081" s="884"/>
      <c r="V1081" s="884"/>
      <c r="W1081" s="885"/>
      <c r="X1081" s="796"/>
      <c r="Y1081" s="796"/>
      <c r="Z1081" s="796"/>
      <c r="AA1081" s="796"/>
      <c r="AB1081" s="796"/>
      <c r="AC1081" s="796"/>
      <c r="AD1081" s="796"/>
      <c r="AG1081" s="323" t="b">
        <f t="shared" si="160"/>
        <v>0</v>
      </c>
      <c r="AH1081" s="1" t="str">
        <f t="shared" si="161"/>
        <v/>
      </c>
      <c r="AI1081" s="323" t="b">
        <f t="shared" si="162"/>
        <v>0</v>
      </c>
      <c r="AJ1081" s="1" t="str">
        <f t="shared" si="163"/>
        <v/>
      </c>
      <c r="AK1081" s="323" t="b">
        <f t="shared" si="164"/>
        <v>0</v>
      </c>
      <c r="AL1081" s="648">
        <f t="shared" si="165"/>
        <v>0</v>
      </c>
      <c r="AM1081" s="293">
        <f t="shared" si="166"/>
        <v>0</v>
      </c>
      <c r="AN1081" s="294" t="str">
        <f>IF(AM1081=0,"",
IF(SUM($AM$47:AM1081)=1,AO1081,
IF($AM$1547&gt;SUM($AM$47:AM1081),_xlfn.CONCAT(", ",AO1081),
IF($AM$1547=SUM($AM$47:AM1081),_xlfn.CONCAT(" y ",AO1081)))))</f>
        <v/>
      </c>
      <c r="AO1081" s="89" t="s">
        <v>7930</v>
      </c>
      <c r="AQ1081" s="477">
        <f t="shared" si="167"/>
        <v>0</v>
      </c>
      <c r="AR1081" s="321">
        <f t="shared" si="168"/>
        <v>0</v>
      </c>
      <c r="AS1081" s="293">
        <f t="shared" si="169"/>
        <v>0</v>
      </c>
      <c r="AT1081" s="294" t="str">
        <f>IF(AS1081=0,"",
IF(SUM($AS$47:AS1081)=1,AU1081,
IF($AS$1547&gt;SUM($AS$47:AS1081),_xlfn.CONCAT(", ",AU1081),
IF($AS$1547=SUM($AS$47:AS1081),_xlfn.CONCAT(" y ",AU1081)))))</f>
        <v/>
      </c>
      <c r="AU1081" s="89" t="s">
        <v>7930</v>
      </c>
    </row>
    <row r="1082" spans="1:47" ht="15" customHeight="1">
      <c r="A1082" s="64"/>
      <c r="B1082" s="11"/>
      <c r="C1082" s="1021" t="s">
        <v>7931</v>
      </c>
      <c r="D1082" s="890"/>
      <c r="E1082" s="997"/>
      <c r="F1082" s="884"/>
      <c r="G1082" s="884"/>
      <c r="H1082" s="884"/>
      <c r="I1082" s="884"/>
      <c r="J1082" s="884"/>
      <c r="K1082" s="885"/>
      <c r="L1082" s="1027"/>
      <c r="M1082" s="884"/>
      <c r="N1082" s="884"/>
      <c r="O1082" s="885"/>
      <c r="P1082" s="1027"/>
      <c r="Q1082" s="884"/>
      <c r="R1082" s="884"/>
      <c r="S1082" s="885"/>
      <c r="T1082" s="991"/>
      <c r="U1082" s="884"/>
      <c r="V1082" s="884"/>
      <c r="W1082" s="885"/>
      <c r="X1082" s="796"/>
      <c r="Y1082" s="796"/>
      <c r="Z1082" s="796"/>
      <c r="AA1082" s="796"/>
      <c r="AB1082" s="796"/>
      <c r="AC1082" s="796"/>
      <c r="AD1082" s="796"/>
      <c r="AG1082" s="323" t="b">
        <f t="shared" si="160"/>
        <v>0</v>
      </c>
      <c r="AH1082" s="1" t="str">
        <f t="shared" si="161"/>
        <v/>
      </c>
      <c r="AI1082" s="323" t="b">
        <f t="shared" si="162"/>
        <v>0</v>
      </c>
      <c r="AJ1082" s="1" t="str">
        <f t="shared" si="163"/>
        <v/>
      </c>
      <c r="AK1082" s="323" t="b">
        <f t="shared" si="164"/>
        <v>0</v>
      </c>
      <c r="AL1082" s="648">
        <f t="shared" si="165"/>
        <v>0</v>
      </c>
      <c r="AM1082" s="293">
        <f t="shared" si="166"/>
        <v>0</v>
      </c>
      <c r="AN1082" s="294" t="str">
        <f>IF(AM1082=0,"",
IF(SUM($AM$47:AM1082)=1,AO1082,
IF($AM$1547&gt;SUM($AM$47:AM1082),_xlfn.CONCAT(", ",AO1082),
IF($AM$1547=SUM($AM$47:AM1082),_xlfn.CONCAT(" y ",AO1082)))))</f>
        <v/>
      </c>
      <c r="AO1082" s="89" t="s">
        <v>7932</v>
      </c>
      <c r="AQ1082" s="477">
        <f t="shared" si="167"/>
        <v>0</v>
      </c>
      <c r="AR1082" s="321">
        <f t="shared" si="168"/>
        <v>0</v>
      </c>
      <c r="AS1082" s="293">
        <f t="shared" si="169"/>
        <v>0</v>
      </c>
      <c r="AT1082" s="294" t="str">
        <f>IF(AS1082=0,"",
IF(SUM($AS$47:AS1082)=1,AU1082,
IF($AS$1547&gt;SUM($AS$47:AS1082),_xlfn.CONCAT(", ",AU1082),
IF($AS$1547=SUM($AS$47:AS1082),_xlfn.CONCAT(" y ",AU1082)))))</f>
        <v/>
      </c>
      <c r="AU1082" s="89" t="s">
        <v>7932</v>
      </c>
    </row>
    <row r="1083" spans="1:47" ht="15" customHeight="1">
      <c r="A1083" s="64"/>
      <c r="B1083" s="11"/>
      <c r="C1083" s="1021" t="s">
        <v>7933</v>
      </c>
      <c r="D1083" s="890"/>
      <c r="E1083" s="997"/>
      <c r="F1083" s="884"/>
      <c r="G1083" s="884"/>
      <c r="H1083" s="884"/>
      <c r="I1083" s="884"/>
      <c r="J1083" s="884"/>
      <c r="K1083" s="885"/>
      <c r="L1083" s="1027"/>
      <c r="M1083" s="884"/>
      <c r="N1083" s="884"/>
      <c r="O1083" s="885"/>
      <c r="P1083" s="1027"/>
      <c r="Q1083" s="884"/>
      <c r="R1083" s="884"/>
      <c r="S1083" s="885"/>
      <c r="T1083" s="991"/>
      <c r="U1083" s="884"/>
      <c r="V1083" s="884"/>
      <c r="W1083" s="885"/>
      <c r="X1083" s="796"/>
      <c r="Y1083" s="796"/>
      <c r="Z1083" s="796"/>
      <c r="AA1083" s="796"/>
      <c r="AB1083" s="796"/>
      <c r="AC1083" s="796"/>
      <c r="AD1083" s="796"/>
      <c r="AG1083" s="323" t="b">
        <f t="shared" si="160"/>
        <v>0</v>
      </c>
      <c r="AH1083" s="1" t="str">
        <f t="shared" si="161"/>
        <v/>
      </c>
      <c r="AI1083" s="323" t="b">
        <f t="shared" si="162"/>
        <v>0</v>
      </c>
      <c r="AJ1083" s="1" t="str">
        <f t="shared" si="163"/>
        <v/>
      </c>
      <c r="AK1083" s="323" t="b">
        <f t="shared" si="164"/>
        <v>0</v>
      </c>
      <c r="AL1083" s="648">
        <f t="shared" si="165"/>
        <v>0</v>
      </c>
      <c r="AM1083" s="293">
        <f t="shared" si="166"/>
        <v>0</v>
      </c>
      <c r="AN1083" s="294" t="str">
        <f>IF(AM1083=0,"",
IF(SUM($AM$47:AM1083)=1,AO1083,
IF($AM$1547&gt;SUM($AM$47:AM1083),_xlfn.CONCAT(", ",AO1083),
IF($AM$1547=SUM($AM$47:AM1083),_xlfn.CONCAT(" y ",AO1083)))))</f>
        <v/>
      </c>
      <c r="AO1083" s="89" t="s">
        <v>7934</v>
      </c>
      <c r="AQ1083" s="477">
        <f t="shared" si="167"/>
        <v>0</v>
      </c>
      <c r="AR1083" s="321">
        <f t="shared" si="168"/>
        <v>0</v>
      </c>
      <c r="AS1083" s="293">
        <f t="shared" si="169"/>
        <v>0</v>
      </c>
      <c r="AT1083" s="294" t="str">
        <f>IF(AS1083=0,"",
IF(SUM($AS$47:AS1083)=1,AU1083,
IF($AS$1547&gt;SUM($AS$47:AS1083),_xlfn.CONCAT(", ",AU1083),
IF($AS$1547=SUM($AS$47:AS1083),_xlfn.CONCAT(" y ",AU1083)))))</f>
        <v/>
      </c>
      <c r="AU1083" s="89" t="s">
        <v>7934</v>
      </c>
    </row>
    <row r="1084" spans="1:47" ht="15" customHeight="1">
      <c r="A1084" s="64"/>
      <c r="B1084" s="11"/>
      <c r="C1084" s="1021" t="s">
        <v>7935</v>
      </c>
      <c r="D1084" s="890"/>
      <c r="E1084" s="997"/>
      <c r="F1084" s="884"/>
      <c r="G1084" s="884"/>
      <c r="H1084" s="884"/>
      <c r="I1084" s="884"/>
      <c r="J1084" s="884"/>
      <c r="K1084" s="885"/>
      <c r="L1084" s="1027"/>
      <c r="M1084" s="884"/>
      <c r="N1084" s="884"/>
      <c r="O1084" s="885"/>
      <c r="P1084" s="1027"/>
      <c r="Q1084" s="884"/>
      <c r="R1084" s="884"/>
      <c r="S1084" s="885"/>
      <c r="T1084" s="991"/>
      <c r="U1084" s="884"/>
      <c r="V1084" s="884"/>
      <c r="W1084" s="885"/>
      <c r="X1084" s="796"/>
      <c r="Y1084" s="796"/>
      <c r="Z1084" s="796"/>
      <c r="AA1084" s="796"/>
      <c r="AB1084" s="796"/>
      <c r="AC1084" s="796"/>
      <c r="AD1084" s="796"/>
      <c r="AG1084" s="323" t="b">
        <f t="shared" si="160"/>
        <v>0</v>
      </c>
      <c r="AH1084" s="1" t="str">
        <f t="shared" si="161"/>
        <v/>
      </c>
      <c r="AI1084" s="323" t="b">
        <f t="shared" si="162"/>
        <v>0</v>
      </c>
      <c r="AJ1084" s="1" t="str">
        <f t="shared" si="163"/>
        <v/>
      </c>
      <c r="AK1084" s="323" t="b">
        <f t="shared" si="164"/>
        <v>0</v>
      </c>
      <c r="AL1084" s="648">
        <f t="shared" si="165"/>
        <v>0</v>
      </c>
      <c r="AM1084" s="293">
        <f t="shared" si="166"/>
        <v>0</v>
      </c>
      <c r="AN1084" s="294" t="str">
        <f>IF(AM1084=0,"",
IF(SUM($AM$47:AM1084)=1,AO1084,
IF($AM$1547&gt;SUM($AM$47:AM1084),_xlfn.CONCAT(", ",AO1084),
IF($AM$1547=SUM($AM$47:AM1084),_xlfn.CONCAT(" y ",AO1084)))))</f>
        <v/>
      </c>
      <c r="AO1084" s="89" t="s">
        <v>7936</v>
      </c>
      <c r="AQ1084" s="477">
        <f t="shared" si="167"/>
        <v>0</v>
      </c>
      <c r="AR1084" s="321">
        <f t="shared" si="168"/>
        <v>0</v>
      </c>
      <c r="AS1084" s="293">
        <f t="shared" si="169"/>
        <v>0</v>
      </c>
      <c r="AT1084" s="294" t="str">
        <f>IF(AS1084=0,"",
IF(SUM($AS$47:AS1084)=1,AU1084,
IF($AS$1547&gt;SUM($AS$47:AS1084),_xlfn.CONCAT(", ",AU1084),
IF($AS$1547=SUM($AS$47:AS1084),_xlfn.CONCAT(" y ",AU1084)))))</f>
        <v/>
      </c>
      <c r="AU1084" s="89" t="s">
        <v>7936</v>
      </c>
    </row>
    <row r="1085" spans="1:47" ht="15" customHeight="1">
      <c r="A1085" s="64"/>
      <c r="B1085" s="11"/>
      <c r="C1085" s="1021" t="s">
        <v>7937</v>
      </c>
      <c r="D1085" s="890"/>
      <c r="E1085" s="997"/>
      <c r="F1085" s="884"/>
      <c r="G1085" s="884"/>
      <c r="H1085" s="884"/>
      <c r="I1085" s="884"/>
      <c r="J1085" s="884"/>
      <c r="K1085" s="885"/>
      <c r="L1085" s="1027"/>
      <c r="M1085" s="884"/>
      <c r="N1085" s="884"/>
      <c r="O1085" s="885"/>
      <c r="P1085" s="1027"/>
      <c r="Q1085" s="884"/>
      <c r="R1085" s="884"/>
      <c r="S1085" s="885"/>
      <c r="T1085" s="991"/>
      <c r="U1085" s="884"/>
      <c r="V1085" s="884"/>
      <c r="W1085" s="885"/>
      <c r="X1085" s="796"/>
      <c r="Y1085" s="796"/>
      <c r="Z1085" s="796"/>
      <c r="AA1085" s="796"/>
      <c r="AB1085" s="796"/>
      <c r="AC1085" s="796"/>
      <c r="AD1085" s="796"/>
      <c r="AG1085" s="323" t="b">
        <f t="shared" si="160"/>
        <v>0</v>
      </c>
      <c r="AH1085" s="1" t="str">
        <f t="shared" si="161"/>
        <v/>
      </c>
      <c r="AI1085" s="323" t="b">
        <f t="shared" si="162"/>
        <v>0</v>
      </c>
      <c r="AJ1085" s="1" t="str">
        <f t="shared" si="163"/>
        <v/>
      </c>
      <c r="AK1085" s="323" t="b">
        <f t="shared" si="164"/>
        <v>0</v>
      </c>
      <c r="AL1085" s="648">
        <f t="shared" si="165"/>
        <v>0</v>
      </c>
      <c r="AM1085" s="293">
        <f t="shared" si="166"/>
        <v>0</v>
      </c>
      <c r="AN1085" s="294" t="str">
        <f>IF(AM1085=0,"",
IF(SUM($AM$47:AM1085)=1,AO1085,
IF($AM$1547&gt;SUM($AM$47:AM1085),_xlfn.CONCAT(", ",AO1085),
IF($AM$1547=SUM($AM$47:AM1085),_xlfn.CONCAT(" y ",AO1085)))))</f>
        <v/>
      </c>
      <c r="AO1085" s="89" t="s">
        <v>7938</v>
      </c>
      <c r="AQ1085" s="477">
        <f t="shared" si="167"/>
        <v>0</v>
      </c>
      <c r="AR1085" s="321">
        <f t="shared" si="168"/>
        <v>0</v>
      </c>
      <c r="AS1085" s="293">
        <f t="shared" si="169"/>
        <v>0</v>
      </c>
      <c r="AT1085" s="294" t="str">
        <f>IF(AS1085=0,"",
IF(SUM($AS$47:AS1085)=1,AU1085,
IF($AS$1547&gt;SUM($AS$47:AS1085),_xlfn.CONCAT(", ",AU1085),
IF($AS$1547=SUM($AS$47:AS1085),_xlfn.CONCAT(" y ",AU1085)))))</f>
        <v/>
      </c>
      <c r="AU1085" s="89" t="s">
        <v>7938</v>
      </c>
    </row>
    <row r="1086" spans="1:47" ht="15" customHeight="1">
      <c r="A1086" s="64"/>
      <c r="B1086" s="11"/>
      <c r="C1086" s="1021" t="s">
        <v>7939</v>
      </c>
      <c r="D1086" s="890"/>
      <c r="E1086" s="997"/>
      <c r="F1086" s="884"/>
      <c r="G1086" s="884"/>
      <c r="H1086" s="884"/>
      <c r="I1086" s="884"/>
      <c r="J1086" s="884"/>
      <c r="K1086" s="885"/>
      <c r="L1086" s="1027"/>
      <c r="M1086" s="884"/>
      <c r="N1086" s="884"/>
      <c r="O1086" s="885"/>
      <c r="P1086" s="1027"/>
      <c r="Q1086" s="884"/>
      <c r="R1086" s="884"/>
      <c r="S1086" s="885"/>
      <c r="T1086" s="991"/>
      <c r="U1086" s="884"/>
      <c r="V1086" s="884"/>
      <c r="W1086" s="885"/>
      <c r="X1086" s="796"/>
      <c r="Y1086" s="796"/>
      <c r="Z1086" s="796"/>
      <c r="AA1086" s="796"/>
      <c r="AB1086" s="796"/>
      <c r="AC1086" s="796"/>
      <c r="AD1086" s="796"/>
      <c r="AG1086" s="323" t="b">
        <f t="shared" si="160"/>
        <v>0</v>
      </c>
      <c r="AH1086" s="1" t="str">
        <f t="shared" si="161"/>
        <v/>
      </c>
      <c r="AI1086" s="323" t="b">
        <f t="shared" si="162"/>
        <v>0</v>
      </c>
      <c r="AJ1086" s="1" t="str">
        <f t="shared" si="163"/>
        <v/>
      </c>
      <c r="AK1086" s="323" t="b">
        <f t="shared" si="164"/>
        <v>0</v>
      </c>
      <c r="AL1086" s="648">
        <f t="shared" si="165"/>
        <v>0</v>
      </c>
      <c r="AM1086" s="293">
        <f t="shared" si="166"/>
        <v>0</v>
      </c>
      <c r="AN1086" s="294" t="str">
        <f>IF(AM1086=0,"",
IF(SUM($AM$47:AM1086)=1,AO1086,
IF($AM$1547&gt;SUM($AM$47:AM1086),_xlfn.CONCAT(", ",AO1086),
IF($AM$1547=SUM($AM$47:AM1086),_xlfn.CONCAT(" y ",AO1086)))))</f>
        <v/>
      </c>
      <c r="AO1086" s="89" t="s">
        <v>7940</v>
      </c>
      <c r="AQ1086" s="477">
        <f t="shared" si="167"/>
        <v>0</v>
      </c>
      <c r="AR1086" s="321">
        <f t="shared" si="168"/>
        <v>0</v>
      </c>
      <c r="AS1086" s="293">
        <f t="shared" si="169"/>
        <v>0</v>
      </c>
      <c r="AT1086" s="294" t="str">
        <f>IF(AS1086=0,"",
IF(SUM($AS$47:AS1086)=1,AU1086,
IF($AS$1547&gt;SUM($AS$47:AS1086),_xlfn.CONCAT(", ",AU1086),
IF($AS$1547=SUM($AS$47:AS1086),_xlfn.CONCAT(" y ",AU1086)))))</f>
        <v/>
      </c>
      <c r="AU1086" s="89" t="s">
        <v>7940</v>
      </c>
    </row>
    <row r="1087" spans="1:47" ht="15" customHeight="1">
      <c r="A1087" s="64"/>
      <c r="B1087" s="11"/>
      <c r="C1087" s="1021" t="s">
        <v>7941</v>
      </c>
      <c r="D1087" s="890"/>
      <c r="E1087" s="997"/>
      <c r="F1087" s="884"/>
      <c r="G1087" s="884"/>
      <c r="H1087" s="884"/>
      <c r="I1087" s="884"/>
      <c r="J1087" s="884"/>
      <c r="K1087" s="885"/>
      <c r="L1087" s="1027"/>
      <c r="M1087" s="884"/>
      <c r="N1087" s="884"/>
      <c r="O1087" s="885"/>
      <c r="P1087" s="1027"/>
      <c r="Q1087" s="884"/>
      <c r="R1087" s="884"/>
      <c r="S1087" s="885"/>
      <c r="T1087" s="991"/>
      <c r="U1087" s="884"/>
      <c r="V1087" s="884"/>
      <c r="W1087" s="885"/>
      <c r="X1087" s="796"/>
      <c r="Y1087" s="796"/>
      <c r="Z1087" s="796"/>
      <c r="AA1087" s="796"/>
      <c r="AB1087" s="796"/>
      <c r="AC1087" s="796"/>
      <c r="AD1087" s="796"/>
      <c r="AG1087" s="323" t="b">
        <f t="shared" si="160"/>
        <v>0</v>
      </c>
      <c r="AH1087" s="1" t="str">
        <f t="shared" si="161"/>
        <v/>
      </c>
      <c r="AI1087" s="323" t="b">
        <f t="shared" si="162"/>
        <v>0</v>
      </c>
      <c r="AJ1087" s="1" t="str">
        <f t="shared" si="163"/>
        <v/>
      </c>
      <c r="AK1087" s="323" t="b">
        <f t="shared" si="164"/>
        <v>0</v>
      </c>
      <c r="AL1087" s="648">
        <f t="shared" si="165"/>
        <v>0</v>
      </c>
      <c r="AM1087" s="293">
        <f t="shared" si="166"/>
        <v>0</v>
      </c>
      <c r="AN1087" s="294" t="str">
        <f>IF(AM1087=0,"",
IF(SUM($AM$47:AM1087)=1,AO1087,
IF($AM$1547&gt;SUM($AM$47:AM1087),_xlfn.CONCAT(", ",AO1087),
IF($AM$1547=SUM($AM$47:AM1087),_xlfn.CONCAT(" y ",AO1087)))))</f>
        <v/>
      </c>
      <c r="AO1087" s="89" t="s">
        <v>7942</v>
      </c>
      <c r="AQ1087" s="477">
        <f t="shared" si="167"/>
        <v>0</v>
      </c>
      <c r="AR1087" s="321">
        <f t="shared" si="168"/>
        <v>0</v>
      </c>
      <c r="AS1087" s="293">
        <f t="shared" si="169"/>
        <v>0</v>
      </c>
      <c r="AT1087" s="294" t="str">
        <f>IF(AS1087=0,"",
IF(SUM($AS$47:AS1087)=1,AU1087,
IF($AS$1547&gt;SUM($AS$47:AS1087),_xlfn.CONCAT(", ",AU1087),
IF($AS$1547=SUM($AS$47:AS1087),_xlfn.CONCAT(" y ",AU1087)))))</f>
        <v/>
      </c>
      <c r="AU1087" s="89" t="s">
        <v>7942</v>
      </c>
    </row>
    <row r="1088" spans="1:47" ht="15" customHeight="1">
      <c r="A1088" s="64"/>
      <c r="B1088" s="11"/>
      <c r="C1088" s="1021" t="s">
        <v>7943</v>
      </c>
      <c r="D1088" s="890"/>
      <c r="E1088" s="997"/>
      <c r="F1088" s="884"/>
      <c r="G1088" s="884"/>
      <c r="H1088" s="884"/>
      <c r="I1088" s="884"/>
      <c r="J1088" s="884"/>
      <c r="K1088" s="885"/>
      <c r="L1088" s="1027"/>
      <c r="M1088" s="884"/>
      <c r="N1088" s="884"/>
      <c r="O1088" s="885"/>
      <c r="P1088" s="1027"/>
      <c r="Q1088" s="884"/>
      <c r="R1088" s="884"/>
      <c r="S1088" s="885"/>
      <c r="T1088" s="991"/>
      <c r="U1088" s="884"/>
      <c r="V1088" s="884"/>
      <c r="W1088" s="885"/>
      <c r="X1088" s="796"/>
      <c r="Y1088" s="796"/>
      <c r="Z1088" s="796"/>
      <c r="AA1088" s="796"/>
      <c r="AB1088" s="796"/>
      <c r="AC1088" s="796"/>
      <c r="AD1088" s="796"/>
      <c r="AG1088" s="323" t="b">
        <f t="shared" si="160"/>
        <v>0</v>
      </c>
      <c r="AH1088" s="1" t="str">
        <f t="shared" si="161"/>
        <v/>
      </c>
      <c r="AI1088" s="323" t="b">
        <f t="shared" si="162"/>
        <v>0</v>
      </c>
      <c r="AJ1088" s="1" t="str">
        <f t="shared" si="163"/>
        <v/>
      </c>
      <c r="AK1088" s="323" t="b">
        <f t="shared" si="164"/>
        <v>0</v>
      </c>
      <c r="AL1088" s="648">
        <f t="shared" si="165"/>
        <v>0</v>
      </c>
      <c r="AM1088" s="293">
        <f t="shared" si="166"/>
        <v>0</v>
      </c>
      <c r="AN1088" s="294" t="str">
        <f>IF(AM1088=0,"",
IF(SUM($AM$47:AM1088)=1,AO1088,
IF($AM$1547&gt;SUM($AM$47:AM1088),_xlfn.CONCAT(", ",AO1088),
IF($AM$1547=SUM($AM$47:AM1088),_xlfn.CONCAT(" y ",AO1088)))))</f>
        <v/>
      </c>
      <c r="AO1088" s="89" t="s">
        <v>7944</v>
      </c>
      <c r="AQ1088" s="477">
        <f t="shared" si="167"/>
        <v>0</v>
      </c>
      <c r="AR1088" s="321">
        <f t="shared" si="168"/>
        <v>0</v>
      </c>
      <c r="AS1088" s="293">
        <f t="shared" si="169"/>
        <v>0</v>
      </c>
      <c r="AT1088" s="294" t="str">
        <f>IF(AS1088=0,"",
IF(SUM($AS$47:AS1088)=1,AU1088,
IF($AS$1547&gt;SUM($AS$47:AS1088),_xlfn.CONCAT(", ",AU1088),
IF($AS$1547=SUM($AS$47:AS1088),_xlfn.CONCAT(" y ",AU1088)))))</f>
        <v/>
      </c>
      <c r="AU1088" s="89" t="s">
        <v>7944</v>
      </c>
    </row>
    <row r="1089" spans="1:47" ht="15" customHeight="1">
      <c r="A1089" s="64"/>
      <c r="B1089" s="11"/>
      <c r="C1089" s="1021" t="s">
        <v>7945</v>
      </c>
      <c r="D1089" s="890"/>
      <c r="E1089" s="997"/>
      <c r="F1089" s="884"/>
      <c r="G1089" s="884"/>
      <c r="H1089" s="884"/>
      <c r="I1089" s="884"/>
      <c r="J1089" s="884"/>
      <c r="K1089" s="885"/>
      <c r="L1089" s="1027"/>
      <c r="M1089" s="884"/>
      <c r="N1089" s="884"/>
      <c r="O1089" s="885"/>
      <c r="P1089" s="1027"/>
      <c r="Q1089" s="884"/>
      <c r="R1089" s="884"/>
      <c r="S1089" s="885"/>
      <c r="T1089" s="991"/>
      <c r="U1089" s="884"/>
      <c r="V1089" s="884"/>
      <c r="W1089" s="885"/>
      <c r="X1089" s="796"/>
      <c r="Y1089" s="796"/>
      <c r="Z1089" s="796"/>
      <c r="AA1089" s="796"/>
      <c r="AB1089" s="796"/>
      <c r="AC1089" s="796"/>
      <c r="AD1089" s="796"/>
      <c r="AG1089" s="323" t="b">
        <f t="shared" si="160"/>
        <v>0</v>
      </c>
      <c r="AH1089" s="1" t="str">
        <f t="shared" si="161"/>
        <v/>
      </c>
      <c r="AI1089" s="323" t="b">
        <f t="shared" si="162"/>
        <v>0</v>
      </c>
      <c r="AJ1089" s="1" t="str">
        <f t="shared" si="163"/>
        <v/>
      </c>
      <c r="AK1089" s="323" t="b">
        <f t="shared" si="164"/>
        <v>0</v>
      </c>
      <c r="AL1089" s="648">
        <f t="shared" si="165"/>
        <v>0</v>
      </c>
      <c r="AM1089" s="293">
        <f t="shared" si="166"/>
        <v>0</v>
      </c>
      <c r="AN1089" s="294" t="str">
        <f>IF(AM1089=0,"",
IF(SUM($AM$47:AM1089)=1,AO1089,
IF($AM$1547&gt;SUM($AM$47:AM1089),_xlfn.CONCAT(", ",AO1089),
IF($AM$1547=SUM($AM$47:AM1089),_xlfn.CONCAT(" y ",AO1089)))))</f>
        <v/>
      </c>
      <c r="AO1089" s="89" t="s">
        <v>7946</v>
      </c>
      <c r="AQ1089" s="477">
        <f t="shared" si="167"/>
        <v>0</v>
      </c>
      <c r="AR1089" s="321">
        <f t="shared" si="168"/>
        <v>0</v>
      </c>
      <c r="AS1089" s="293">
        <f t="shared" si="169"/>
        <v>0</v>
      </c>
      <c r="AT1089" s="294" t="str">
        <f>IF(AS1089=0,"",
IF(SUM($AS$47:AS1089)=1,AU1089,
IF($AS$1547&gt;SUM($AS$47:AS1089),_xlfn.CONCAT(", ",AU1089),
IF($AS$1547=SUM($AS$47:AS1089),_xlfn.CONCAT(" y ",AU1089)))))</f>
        <v/>
      </c>
      <c r="AU1089" s="89" t="s">
        <v>7946</v>
      </c>
    </row>
    <row r="1090" spans="1:47" ht="15" customHeight="1">
      <c r="A1090" s="64"/>
      <c r="B1090" s="11"/>
      <c r="C1090" s="1021" t="s">
        <v>7947</v>
      </c>
      <c r="D1090" s="890"/>
      <c r="E1090" s="997"/>
      <c r="F1090" s="884"/>
      <c r="G1090" s="884"/>
      <c r="H1090" s="884"/>
      <c r="I1090" s="884"/>
      <c r="J1090" s="884"/>
      <c r="K1090" s="885"/>
      <c r="L1090" s="1027"/>
      <c r="M1090" s="884"/>
      <c r="N1090" s="884"/>
      <c r="O1090" s="885"/>
      <c r="P1090" s="1027"/>
      <c r="Q1090" s="884"/>
      <c r="R1090" s="884"/>
      <c r="S1090" s="885"/>
      <c r="T1090" s="991"/>
      <c r="U1090" s="884"/>
      <c r="V1090" s="884"/>
      <c r="W1090" s="885"/>
      <c r="X1090" s="796"/>
      <c r="Y1090" s="796"/>
      <c r="Z1090" s="796"/>
      <c r="AA1090" s="796"/>
      <c r="AB1090" s="796"/>
      <c r="AC1090" s="796"/>
      <c r="AD1090" s="796"/>
      <c r="AG1090" s="323" t="b">
        <f t="shared" si="160"/>
        <v>0</v>
      </c>
      <c r="AH1090" s="1" t="str">
        <f t="shared" si="161"/>
        <v/>
      </c>
      <c r="AI1090" s="323" t="b">
        <f t="shared" si="162"/>
        <v>0</v>
      </c>
      <c r="AJ1090" s="1" t="str">
        <f t="shared" si="163"/>
        <v/>
      </c>
      <c r="AK1090" s="323" t="b">
        <f t="shared" si="164"/>
        <v>0</v>
      </c>
      <c r="AL1090" s="648">
        <f t="shared" si="165"/>
        <v>0</v>
      </c>
      <c r="AM1090" s="293">
        <f t="shared" si="166"/>
        <v>0</v>
      </c>
      <c r="AN1090" s="294" t="str">
        <f>IF(AM1090=0,"",
IF(SUM($AM$47:AM1090)=1,AO1090,
IF($AM$1547&gt;SUM($AM$47:AM1090),_xlfn.CONCAT(", ",AO1090),
IF($AM$1547=SUM($AM$47:AM1090),_xlfn.CONCAT(" y ",AO1090)))))</f>
        <v/>
      </c>
      <c r="AO1090" s="89" t="s">
        <v>7948</v>
      </c>
      <c r="AQ1090" s="477">
        <f t="shared" si="167"/>
        <v>0</v>
      </c>
      <c r="AR1090" s="321">
        <f t="shared" si="168"/>
        <v>0</v>
      </c>
      <c r="AS1090" s="293">
        <f t="shared" si="169"/>
        <v>0</v>
      </c>
      <c r="AT1090" s="294" t="str">
        <f>IF(AS1090=0,"",
IF(SUM($AS$47:AS1090)=1,AU1090,
IF($AS$1547&gt;SUM($AS$47:AS1090),_xlfn.CONCAT(", ",AU1090),
IF($AS$1547=SUM($AS$47:AS1090),_xlfn.CONCAT(" y ",AU1090)))))</f>
        <v/>
      </c>
      <c r="AU1090" s="89" t="s">
        <v>7948</v>
      </c>
    </row>
    <row r="1091" spans="1:47" ht="15" customHeight="1">
      <c r="A1091" s="64"/>
      <c r="B1091" s="11"/>
      <c r="C1091" s="1021" t="s">
        <v>7949</v>
      </c>
      <c r="D1091" s="890"/>
      <c r="E1091" s="997"/>
      <c r="F1091" s="884"/>
      <c r="G1091" s="884"/>
      <c r="H1091" s="884"/>
      <c r="I1091" s="884"/>
      <c r="J1091" s="884"/>
      <c r="K1091" s="885"/>
      <c r="L1091" s="1027"/>
      <c r="M1091" s="884"/>
      <c r="N1091" s="884"/>
      <c r="O1091" s="885"/>
      <c r="P1091" s="1027"/>
      <c r="Q1091" s="884"/>
      <c r="R1091" s="884"/>
      <c r="S1091" s="885"/>
      <c r="T1091" s="991"/>
      <c r="U1091" s="884"/>
      <c r="V1091" s="884"/>
      <c r="W1091" s="885"/>
      <c r="X1091" s="796"/>
      <c r="Y1091" s="796"/>
      <c r="Z1091" s="796"/>
      <c r="AA1091" s="796"/>
      <c r="AB1091" s="796"/>
      <c r="AC1091" s="796"/>
      <c r="AD1091" s="796"/>
      <c r="AG1091" s="323" t="b">
        <f t="shared" si="160"/>
        <v>0</v>
      </c>
      <c r="AH1091" s="1" t="str">
        <f t="shared" si="161"/>
        <v/>
      </c>
      <c r="AI1091" s="323" t="b">
        <f t="shared" si="162"/>
        <v>0</v>
      </c>
      <c r="AJ1091" s="1" t="str">
        <f t="shared" si="163"/>
        <v/>
      </c>
      <c r="AK1091" s="323" t="b">
        <f t="shared" si="164"/>
        <v>0</v>
      </c>
      <c r="AL1091" s="648">
        <f t="shared" si="165"/>
        <v>0</v>
      </c>
      <c r="AM1091" s="293">
        <f t="shared" si="166"/>
        <v>0</v>
      </c>
      <c r="AN1091" s="294" t="str">
        <f>IF(AM1091=0,"",
IF(SUM($AM$47:AM1091)=1,AO1091,
IF($AM$1547&gt;SUM($AM$47:AM1091),_xlfn.CONCAT(", ",AO1091),
IF($AM$1547=SUM($AM$47:AM1091),_xlfn.CONCAT(" y ",AO1091)))))</f>
        <v/>
      </c>
      <c r="AO1091" s="89" t="s">
        <v>7950</v>
      </c>
      <c r="AQ1091" s="477">
        <f t="shared" si="167"/>
        <v>0</v>
      </c>
      <c r="AR1091" s="321">
        <f t="shared" si="168"/>
        <v>0</v>
      </c>
      <c r="AS1091" s="293">
        <f t="shared" si="169"/>
        <v>0</v>
      </c>
      <c r="AT1091" s="294" t="str">
        <f>IF(AS1091=0,"",
IF(SUM($AS$47:AS1091)=1,AU1091,
IF($AS$1547&gt;SUM($AS$47:AS1091),_xlfn.CONCAT(", ",AU1091),
IF($AS$1547=SUM($AS$47:AS1091),_xlfn.CONCAT(" y ",AU1091)))))</f>
        <v/>
      </c>
      <c r="AU1091" s="89" t="s">
        <v>7950</v>
      </c>
    </row>
    <row r="1092" spans="1:47" ht="15" customHeight="1">
      <c r="A1092" s="64"/>
      <c r="B1092" s="11"/>
      <c r="C1092" s="1021" t="s">
        <v>7951</v>
      </c>
      <c r="D1092" s="890"/>
      <c r="E1092" s="997"/>
      <c r="F1092" s="884"/>
      <c r="G1092" s="884"/>
      <c r="H1092" s="884"/>
      <c r="I1092" s="884"/>
      <c r="J1092" s="884"/>
      <c r="K1092" s="885"/>
      <c r="L1092" s="1027"/>
      <c r="M1092" s="884"/>
      <c r="N1092" s="884"/>
      <c r="O1092" s="885"/>
      <c r="P1092" s="1027"/>
      <c r="Q1092" s="884"/>
      <c r="R1092" s="884"/>
      <c r="S1092" s="885"/>
      <c r="T1092" s="991"/>
      <c r="U1092" s="884"/>
      <c r="V1092" s="884"/>
      <c r="W1092" s="885"/>
      <c r="X1092" s="796"/>
      <c r="Y1092" s="796"/>
      <c r="Z1092" s="796"/>
      <c r="AA1092" s="796"/>
      <c r="AB1092" s="796"/>
      <c r="AC1092" s="796"/>
      <c r="AD1092" s="796"/>
      <c r="AG1092" s="323" t="b">
        <f t="shared" si="160"/>
        <v>0</v>
      </c>
      <c r="AH1092" s="1" t="str">
        <f t="shared" si="161"/>
        <v/>
      </c>
      <c r="AI1092" s="323" t="b">
        <f t="shared" si="162"/>
        <v>0</v>
      </c>
      <c r="AJ1092" s="1" t="str">
        <f t="shared" si="163"/>
        <v/>
      </c>
      <c r="AK1092" s="323" t="b">
        <f t="shared" si="164"/>
        <v>0</v>
      </c>
      <c r="AL1092" s="648">
        <f t="shared" si="165"/>
        <v>0</v>
      </c>
      <c r="AM1092" s="293">
        <f t="shared" si="166"/>
        <v>0</v>
      </c>
      <c r="AN1092" s="294" t="str">
        <f>IF(AM1092=0,"",
IF(SUM($AM$47:AM1092)=1,AO1092,
IF($AM$1547&gt;SUM($AM$47:AM1092),_xlfn.CONCAT(", ",AO1092),
IF($AM$1547=SUM($AM$47:AM1092),_xlfn.CONCAT(" y ",AO1092)))))</f>
        <v/>
      </c>
      <c r="AO1092" s="89" t="s">
        <v>7952</v>
      </c>
      <c r="AQ1092" s="477">
        <f t="shared" si="167"/>
        <v>0</v>
      </c>
      <c r="AR1092" s="321">
        <f t="shared" si="168"/>
        <v>0</v>
      </c>
      <c r="AS1092" s="293">
        <f t="shared" si="169"/>
        <v>0</v>
      </c>
      <c r="AT1092" s="294" t="str">
        <f>IF(AS1092=0,"",
IF(SUM($AS$47:AS1092)=1,AU1092,
IF($AS$1547&gt;SUM($AS$47:AS1092),_xlfn.CONCAT(", ",AU1092),
IF($AS$1547=SUM($AS$47:AS1092),_xlfn.CONCAT(" y ",AU1092)))))</f>
        <v/>
      </c>
      <c r="AU1092" s="89" t="s">
        <v>7952</v>
      </c>
    </row>
    <row r="1093" spans="1:47" ht="15" customHeight="1">
      <c r="A1093" s="64"/>
      <c r="B1093" s="11"/>
      <c r="C1093" s="1021" t="s">
        <v>7953</v>
      </c>
      <c r="D1093" s="890"/>
      <c r="E1093" s="997"/>
      <c r="F1093" s="884"/>
      <c r="G1093" s="884"/>
      <c r="H1093" s="884"/>
      <c r="I1093" s="884"/>
      <c r="J1093" s="884"/>
      <c r="K1093" s="885"/>
      <c r="L1093" s="1027"/>
      <c r="M1093" s="884"/>
      <c r="N1093" s="884"/>
      <c r="O1093" s="885"/>
      <c r="P1093" s="1027"/>
      <c r="Q1093" s="884"/>
      <c r="R1093" s="884"/>
      <c r="S1093" s="885"/>
      <c r="T1093" s="991"/>
      <c r="U1093" s="884"/>
      <c r="V1093" s="884"/>
      <c r="W1093" s="885"/>
      <c r="X1093" s="796"/>
      <c r="Y1093" s="796"/>
      <c r="Z1093" s="796"/>
      <c r="AA1093" s="796"/>
      <c r="AB1093" s="796"/>
      <c r="AC1093" s="796"/>
      <c r="AD1093" s="796"/>
      <c r="AG1093" s="323" t="b">
        <f t="shared" si="160"/>
        <v>0</v>
      </c>
      <c r="AH1093" s="1" t="str">
        <f t="shared" si="161"/>
        <v/>
      </c>
      <c r="AI1093" s="323" t="b">
        <f t="shared" si="162"/>
        <v>0</v>
      </c>
      <c r="AJ1093" s="1" t="str">
        <f t="shared" si="163"/>
        <v/>
      </c>
      <c r="AK1093" s="323" t="b">
        <f t="shared" si="164"/>
        <v>0</v>
      </c>
      <c r="AL1093" s="648">
        <f t="shared" si="165"/>
        <v>0</v>
      </c>
      <c r="AM1093" s="293">
        <f t="shared" si="166"/>
        <v>0</v>
      </c>
      <c r="AN1093" s="294" t="str">
        <f>IF(AM1093=0,"",
IF(SUM($AM$47:AM1093)=1,AO1093,
IF($AM$1547&gt;SUM($AM$47:AM1093),_xlfn.CONCAT(", ",AO1093),
IF($AM$1547=SUM($AM$47:AM1093),_xlfn.CONCAT(" y ",AO1093)))))</f>
        <v/>
      </c>
      <c r="AO1093" s="89" t="s">
        <v>7954</v>
      </c>
      <c r="AQ1093" s="477">
        <f t="shared" si="167"/>
        <v>0</v>
      </c>
      <c r="AR1093" s="321">
        <f t="shared" si="168"/>
        <v>0</v>
      </c>
      <c r="AS1093" s="293">
        <f t="shared" si="169"/>
        <v>0</v>
      </c>
      <c r="AT1093" s="294" t="str">
        <f>IF(AS1093=0,"",
IF(SUM($AS$47:AS1093)=1,AU1093,
IF($AS$1547&gt;SUM($AS$47:AS1093),_xlfn.CONCAT(", ",AU1093),
IF($AS$1547=SUM($AS$47:AS1093),_xlfn.CONCAT(" y ",AU1093)))))</f>
        <v/>
      </c>
      <c r="AU1093" s="89" t="s">
        <v>7954</v>
      </c>
    </row>
    <row r="1094" spans="1:47" ht="15" customHeight="1">
      <c r="A1094" s="64"/>
      <c r="B1094" s="11"/>
      <c r="C1094" s="1021" t="s">
        <v>7955</v>
      </c>
      <c r="D1094" s="890"/>
      <c r="E1094" s="997"/>
      <c r="F1094" s="884"/>
      <c r="G1094" s="884"/>
      <c r="H1094" s="884"/>
      <c r="I1094" s="884"/>
      <c r="J1094" s="884"/>
      <c r="K1094" s="885"/>
      <c r="L1094" s="1027"/>
      <c r="M1094" s="884"/>
      <c r="N1094" s="884"/>
      <c r="O1094" s="885"/>
      <c r="P1094" s="1027"/>
      <c r="Q1094" s="884"/>
      <c r="R1094" s="884"/>
      <c r="S1094" s="885"/>
      <c r="T1094" s="991"/>
      <c r="U1094" s="884"/>
      <c r="V1094" s="884"/>
      <c r="W1094" s="885"/>
      <c r="X1094" s="796"/>
      <c r="Y1094" s="796"/>
      <c r="Z1094" s="796"/>
      <c r="AA1094" s="796"/>
      <c r="AB1094" s="796"/>
      <c r="AC1094" s="796"/>
      <c r="AD1094" s="796"/>
      <c r="AG1094" s="323" t="b">
        <f t="shared" si="160"/>
        <v>0</v>
      </c>
      <c r="AH1094" s="1" t="str">
        <f t="shared" si="161"/>
        <v/>
      </c>
      <c r="AI1094" s="323" t="b">
        <f t="shared" si="162"/>
        <v>0</v>
      </c>
      <c r="AJ1094" s="1" t="str">
        <f t="shared" si="163"/>
        <v/>
      </c>
      <c r="AK1094" s="323" t="b">
        <f t="shared" si="164"/>
        <v>0</v>
      </c>
      <c r="AL1094" s="648">
        <f t="shared" si="165"/>
        <v>0</v>
      </c>
      <c r="AM1094" s="293">
        <f t="shared" si="166"/>
        <v>0</v>
      </c>
      <c r="AN1094" s="294" t="str">
        <f>IF(AM1094=0,"",
IF(SUM($AM$47:AM1094)=1,AO1094,
IF($AM$1547&gt;SUM($AM$47:AM1094),_xlfn.CONCAT(", ",AO1094),
IF($AM$1547=SUM($AM$47:AM1094),_xlfn.CONCAT(" y ",AO1094)))))</f>
        <v/>
      </c>
      <c r="AO1094" s="89" t="s">
        <v>7956</v>
      </c>
      <c r="AQ1094" s="477">
        <f t="shared" si="167"/>
        <v>0</v>
      </c>
      <c r="AR1094" s="321">
        <f t="shared" si="168"/>
        <v>0</v>
      </c>
      <c r="AS1094" s="293">
        <f t="shared" si="169"/>
        <v>0</v>
      </c>
      <c r="AT1094" s="294" t="str">
        <f>IF(AS1094=0,"",
IF(SUM($AS$47:AS1094)=1,AU1094,
IF($AS$1547&gt;SUM($AS$47:AS1094),_xlfn.CONCAT(", ",AU1094),
IF($AS$1547=SUM($AS$47:AS1094),_xlfn.CONCAT(" y ",AU1094)))))</f>
        <v/>
      </c>
      <c r="AU1094" s="89" t="s">
        <v>7956</v>
      </c>
    </row>
    <row r="1095" spans="1:47" ht="15" customHeight="1">
      <c r="A1095" s="64"/>
      <c r="B1095" s="11"/>
      <c r="C1095" s="1021" t="s">
        <v>7957</v>
      </c>
      <c r="D1095" s="890"/>
      <c r="E1095" s="997"/>
      <c r="F1095" s="884"/>
      <c r="G1095" s="884"/>
      <c r="H1095" s="884"/>
      <c r="I1095" s="884"/>
      <c r="J1095" s="884"/>
      <c r="K1095" s="885"/>
      <c r="L1095" s="1027"/>
      <c r="M1095" s="884"/>
      <c r="N1095" s="884"/>
      <c r="O1095" s="885"/>
      <c r="P1095" s="1027"/>
      <c r="Q1095" s="884"/>
      <c r="R1095" s="884"/>
      <c r="S1095" s="885"/>
      <c r="T1095" s="991"/>
      <c r="U1095" s="884"/>
      <c r="V1095" s="884"/>
      <c r="W1095" s="885"/>
      <c r="X1095" s="796"/>
      <c r="Y1095" s="796"/>
      <c r="Z1095" s="796"/>
      <c r="AA1095" s="796"/>
      <c r="AB1095" s="796"/>
      <c r="AC1095" s="796"/>
      <c r="AD1095" s="796"/>
      <c r="AG1095" s="323" t="b">
        <f t="shared" si="160"/>
        <v>0</v>
      </c>
      <c r="AH1095" s="1" t="str">
        <f t="shared" si="161"/>
        <v/>
      </c>
      <c r="AI1095" s="323" t="b">
        <f t="shared" si="162"/>
        <v>0</v>
      </c>
      <c r="AJ1095" s="1" t="str">
        <f t="shared" si="163"/>
        <v/>
      </c>
      <c r="AK1095" s="323" t="b">
        <f t="shared" si="164"/>
        <v>0</v>
      </c>
      <c r="AL1095" s="648">
        <f t="shared" si="165"/>
        <v>0</v>
      </c>
      <c r="AM1095" s="293">
        <f t="shared" si="166"/>
        <v>0</v>
      </c>
      <c r="AN1095" s="294" t="str">
        <f>IF(AM1095=0,"",
IF(SUM($AM$47:AM1095)=1,AO1095,
IF($AM$1547&gt;SUM($AM$47:AM1095),_xlfn.CONCAT(", ",AO1095),
IF($AM$1547=SUM($AM$47:AM1095),_xlfn.CONCAT(" y ",AO1095)))))</f>
        <v/>
      </c>
      <c r="AO1095" s="89" t="s">
        <v>7958</v>
      </c>
      <c r="AQ1095" s="477">
        <f t="shared" si="167"/>
        <v>0</v>
      </c>
      <c r="AR1095" s="321">
        <f t="shared" si="168"/>
        <v>0</v>
      </c>
      <c r="AS1095" s="293">
        <f t="shared" si="169"/>
        <v>0</v>
      </c>
      <c r="AT1095" s="294" t="str">
        <f>IF(AS1095=0,"",
IF(SUM($AS$47:AS1095)=1,AU1095,
IF($AS$1547&gt;SUM($AS$47:AS1095),_xlfn.CONCAT(", ",AU1095),
IF($AS$1547=SUM($AS$47:AS1095),_xlfn.CONCAT(" y ",AU1095)))))</f>
        <v/>
      </c>
      <c r="AU1095" s="89" t="s">
        <v>7958</v>
      </c>
    </row>
    <row r="1096" spans="1:47" ht="15" customHeight="1">
      <c r="A1096" s="64"/>
      <c r="B1096" s="11"/>
      <c r="C1096" s="1021" t="s">
        <v>7959</v>
      </c>
      <c r="D1096" s="890"/>
      <c r="E1096" s="997"/>
      <c r="F1096" s="884"/>
      <c r="G1096" s="884"/>
      <c r="H1096" s="884"/>
      <c r="I1096" s="884"/>
      <c r="J1096" s="884"/>
      <c r="K1096" s="885"/>
      <c r="L1096" s="1027"/>
      <c r="M1096" s="884"/>
      <c r="N1096" s="884"/>
      <c r="O1096" s="885"/>
      <c r="P1096" s="1027"/>
      <c r="Q1096" s="884"/>
      <c r="R1096" s="884"/>
      <c r="S1096" s="885"/>
      <c r="T1096" s="991"/>
      <c r="U1096" s="884"/>
      <c r="V1096" s="884"/>
      <c r="W1096" s="885"/>
      <c r="X1096" s="796"/>
      <c r="Y1096" s="796"/>
      <c r="Z1096" s="796"/>
      <c r="AA1096" s="796"/>
      <c r="AB1096" s="796"/>
      <c r="AC1096" s="796"/>
      <c r="AD1096" s="796"/>
      <c r="AG1096" s="323" t="b">
        <f t="shared" si="160"/>
        <v>0</v>
      </c>
      <c r="AH1096" s="1" t="str">
        <f t="shared" si="161"/>
        <v/>
      </c>
      <c r="AI1096" s="323" t="b">
        <f t="shared" si="162"/>
        <v>0</v>
      </c>
      <c r="AJ1096" s="1" t="str">
        <f t="shared" si="163"/>
        <v/>
      </c>
      <c r="AK1096" s="323" t="b">
        <f t="shared" si="164"/>
        <v>0</v>
      </c>
      <c r="AL1096" s="648">
        <f t="shared" si="165"/>
        <v>0</v>
      </c>
      <c r="AM1096" s="293">
        <f t="shared" si="166"/>
        <v>0</v>
      </c>
      <c r="AN1096" s="294" t="str">
        <f>IF(AM1096=0,"",
IF(SUM($AM$47:AM1096)=1,AO1096,
IF($AM$1547&gt;SUM($AM$47:AM1096),_xlfn.CONCAT(", ",AO1096),
IF($AM$1547=SUM($AM$47:AM1096),_xlfn.CONCAT(" y ",AO1096)))))</f>
        <v/>
      </c>
      <c r="AO1096" s="89" t="s">
        <v>7960</v>
      </c>
      <c r="AQ1096" s="477">
        <f t="shared" si="167"/>
        <v>0</v>
      </c>
      <c r="AR1096" s="321">
        <f t="shared" si="168"/>
        <v>0</v>
      </c>
      <c r="AS1096" s="293">
        <f t="shared" si="169"/>
        <v>0</v>
      </c>
      <c r="AT1096" s="294" t="str">
        <f>IF(AS1096=0,"",
IF(SUM($AS$47:AS1096)=1,AU1096,
IF($AS$1547&gt;SUM($AS$47:AS1096),_xlfn.CONCAT(", ",AU1096),
IF($AS$1547=SUM($AS$47:AS1096),_xlfn.CONCAT(" y ",AU1096)))))</f>
        <v/>
      </c>
      <c r="AU1096" s="89" t="s">
        <v>7960</v>
      </c>
    </row>
    <row r="1097" spans="1:47" ht="15" customHeight="1">
      <c r="A1097" s="64"/>
      <c r="B1097" s="11"/>
      <c r="C1097" s="1021" t="s">
        <v>7961</v>
      </c>
      <c r="D1097" s="890"/>
      <c r="E1097" s="997"/>
      <c r="F1097" s="884"/>
      <c r="G1097" s="884"/>
      <c r="H1097" s="884"/>
      <c r="I1097" s="884"/>
      <c r="J1097" s="884"/>
      <c r="K1097" s="885"/>
      <c r="L1097" s="1027"/>
      <c r="M1097" s="884"/>
      <c r="N1097" s="884"/>
      <c r="O1097" s="885"/>
      <c r="P1097" s="1027"/>
      <c r="Q1097" s="884"/>
      <c r="R1097" s="884"/>
      <c r="S1097" s="885"/>
      <c r="T1097" s="991"/>
      <c r="U1097" s="884"/>
      <c r="V1097" s="884"/>
      <c r="W1097" s="885"/>
      <c r="X1097" s="796"/>
      <c r="Y1097" s="796"/>
      <c r="Z1097" s="796"/>
      <c r="AA1097" s="796"/>
      <c r="AB1097" s="796"/>
      <c r="AC1097" s="796"/>
      <c r="AD1097" s="796"/>
      <c r="AG1097" s="323" t="b">
        <f t="shared" si="160"/>
        <v>0</v>
      </c>
      <c r="AH1097" s="1" t="str">
        <f t="shared" si="161"/>
        <v/>
      </c>
      <c r="AI1097" s="323" t="b">
        <f t="shared" si="162"/>
        <v>0</v>
      </c>
      <c r="AJ1097" s="1" t="str">
        <f t="shared" si="163"/>
        <v/>
      </c>
      <c r="AK1097" s="323" t="b">
        <f t="shared" si="164"/>
        <v>0</v>
      </c>
      <c r="AL1097" s="648">
        <f t="shared" si="165"/>
        <v>0</v>
      </c>
      <c r="AM1097" s="293">
        <f t="shared" si="166"/>
        <v>0</v>
      </c>
      <c r="AN1097" s="294" t="str">
        <f>IF(AM1097=0,"",
IF(SUM($AM$47:AM1097)=1,AO1097,
IF($AM$1547&gt;SUM($AM$47:AM1097),_xlfn.CONCAT(", ",AO1097),
IF($AM$1547=SUM($AM$47:AM1097),_xlfn.CONCAT(" y ",AO1097)))))</f>
        <v/>
      </c>
      <c r="AO1097" s="89" t="s">
        <v>7962</v>
      </c>
      <c r="AQ1097" s="477">
        <f t="shared" si="167"/>
        <v>0</v>
      </c>
      <c r="AR1097" s="321">
        <f t="shared" si="168"/>
        <v>0</v>
      </c>
      <c r="AS1097" s="293">
        <f t="shared" si="169"/>
        <v>0</v>
      </c>
      <c r="AT1097" s="294" t="str">
        <f>IF(AS1097=0,"",
IF(SUM($AS$47:AS1097)=1,AU1097,
IF($AS$1547&gt;SUM($AS$47:AS1097),_xlfn.CONCAT(", ",AU1097),
IF($AS$1547=SUM($AS$47:AS1097),_xlfn.CONCAT(" y ",AU1097)))))</f>
        <v/>
      </c>
      <c r="AU1097" s="89" t="s">
        <v>7962</v>
      </c>
    </row>
    <row r="1098" spans="1:47" ht="15" customHeight="1">
      <c r="A1098" s="64"/>
      <c r="B1098" s="11"/>
      <c r="C1098" s="1021" t="s">
        <v>7963</v>
      </c>
      <c r="D1098" s="890"/>
      <c r="E1098" s="997"/>
      <c r="F1098" s="884"/>
      <c r="G1098" s="884"/>
      <c r="H1098" s="884"/>
      <c r="I1098" s="884"/>
      <c r="J1098" s="884"/>
      <c r="K1098" s="885"/>
      <c r="L1098" s="1027"/>
      <c r="M1098" s="884"/>
      <c r="N1098" s="884"/>
      <c r="O1098" s="885"/>
      <c r="P1098" s="1027"/>
      <c r="Q1098" s="884"/>
      <c r="R1098" s="884"/>
      <c r="S1098" s="885"/>
      <c r="T1098" s="991"/>
      <c r="U1098" s="884"/>
      <c r="V1098" s="884"/>
      <c r="W1098" s="885"/>
      <c r="X1098" s="796"/>
      <c r="Y1098" s="796"/>
      <c r="Z1098" s="796"/>
      <c r="AA1098" s="796"/>
      <c r="AB1098" s="796"/>
      <c r="AC1098" s="796"/>
      <c r="AD1098" s="796"/>
      <c r="AG1098" s="323" t="b">
        <f t="shared" si="160"/>
        <v>0</v>
      </c>
      <c r="AH1098" s="1" t="str">
        <f t="shared" si="161"/>
        <v/>
      </c>
      <c r="AI1098" s="323" t="b">
        <f t="shared" si="162"/>
        <v>0</v>
      </c>
      <c r="AJ1098" s="1" t="str">
        <f t="shared" si="163"/>
        <v/>
      </c>
      <c r="AK1098" s="323" t="b">
        <f t="shared" si="164"/>
        <v>0</v>
      </c>
      <c r="AL1098" s="648">
        <f t="shared" si="165"/>
        <v>0</v>
      </c>
      <c r="AM1098" s="293">
        <f t="shared" si="166"/>
        <v>0</v>
      </c>
      <c r="AN1098" s="294" t="str">
        <f>IF(AM1098=0,"",
IF(SUM($AM$47:AM1098)=1,AO1098,
IF($AM$1547&gt;SUM($AM$47:AM1098),_xlfn.CONCAT(", ",AO1098),
IF($AM$1547=SUM($AM$47:AM1098),_xlfn.CONCAT(" y ",AO1098)))))</f>
        <v/>
      </c>
      <c r="AO1098" s="89" t="s">
        <v>7964</v>
      </c>
      <c r="AQ1098" s="477">
        <f t="shared" si="167"/>
        <v>0</v>
      </c>
      <c r="AR1098" s="321">
        <f t="shared" si="168"/>
        <v>0</v>
      </c>
      <c r="AS1098" s="293">
        <f t="shared" si="169"/>
        <v>0</v>
      </c>
      <c r="AT1098" s="294" t="str">
        <f>IF(AS1098=0,"",
IF(SUM($AS$47:AS1098)=1,AU1098,
IF($AS$1547&gt;SUM($AS$47:AS1098),_xlfn.CONCAT(", ",AU1098),
IF($AS$1547=SUM($AS$47:AS1098),_xlfn.CONCAT(" y ",AU1098)))))</f>
        <v/>
      </c>
      <c r="AU1098" s="89" t="s">
        <v>7964</v>
      </c>
    </row>
    <row r="1099" spans="1:47" ht="15" customHeight="1">
      <c r="A1099" s="64"/>
      <c r="B1099" s="11"/>
      <c r="C1099" s="1021" t="s">
        <v>7965</v>
      </c>
      <c r="D1099" s="890"/>
      <c r="E1099" s="997"/>
      <c r="F1099" s="884"/>
      <c r="G1099" s="884"/>
      <c r="H1099" s="884"/>
      <c r="I1099" s="884"/>
      <c r="J1099" s="884"/>
      <c r="K1099" s="885"/>
      <c r="L1099" s="1027"/>
      <c r="M1099" s="884"/>
      <c r="N1099" s="884"/>
      <c r="O1099" s="885"/>
      <c r="P1099" s="1027"/>
      <c r="Q1099" s="884"/>
      <c r="R1099" s="884"/>
      <c r="S1099" s="885"/>
      <c r="T1099" s="991"/>
      <c r="U1099" s="884"/>
      <c r="V1099" s="884"/>
      <c r="W1099" s="885"/>
      <c r="X1099" s="796"/>
      <c r="Y1099" s="796"/>
      <c r="Z1099" s="796"/>
      <c r="AA1099" s="796"/>
      <c r="AB1099" s="796"/>
      <c r="AC1099" s="796"/>
      <c r="AD1099" s="796"/>
      <c r="AG1099" s="323" t="b">
        <f t="shared" si="160"/>
        <v>0</v>
      </c>
      <c r="AH1099" s="1" t="str">
        <f t="shared" si="161"/>
        <v/>
      </c>
      <c r="AI1099" s="323" t="b">
        <f t="shared" si="162"/>
        <v>0</v>
      </c>
      <c r="AJ1099" s="1" t="str">
        <f t="shared" si="163"/>
        <v/>
      </c>
      <c r="AK1099" s="323" t="b">
        <f t="shared" si="164"/>
        <v>0</v>
      </c>
      <c r="AL1099" s="648">
        <f t="shared" si="165"/>
        <v>0</v>
      </c>
      <c r="AM1099" s="293">
        <f t="shared" si="166"/>
        <v>0</v>
      </c>
      <c r="AN1099" s="294" t="str">
        <f>IF(AM1099=0,"",
IF(SUM($AM$47:AM1099)=1,AO1099,
IF($AM$1547&gt;SUM($AM$47:AM1099),_xlfn.CONCAT(", ",AO1099),
IF($AM$1547=SUM($AM$47:AM1099),_xlfn.CONCAT(" y ",AO1099)))))</f>
        <v/>
      </c>
      <c r="AO1099" s="89" t="s">
        <v>7966</v>
      </c>
      <c r="AQ1099" s="477">
        <f t="shared" si="167"/>
        <v>0</v>
      </c>
      <c r="AR1099" s="321">
        <f t="shared" si="168"/>
        <v>0</v>
      </c>
      <c r="AS1099" s="293">
        <f t="shared" si="169"/>
        <v>0</v>
      </c>
      <c r="AT1099" s="294" t="str">
        <f>IF(AS1099=0,"",
IF(SUM($AS$47:AS1099)=1,AU1099,
IF($AS$1547&gt;SUM($AS$47:AS1099),_xlfn.CONCAT(", ",AU1099),
IF($AS$1547=SUM($AS$47:AS1099),_xlfn.CONCAT(" y ",AU1099)))))</f>
        <v/>
      </c>
      <c r="AU1099" s="89" t="s">
        <v>7966</v>
      </c>
    </row>
    <row r="1100" spans="1:47" ht="15" customHeight="1">
      <c r="A1100" s="64"/>
      <c r="B1100" s="11"/>
      <c r="C1100" s="1021" t="s">
        <v>7967</v>
      </c>
      <c r="D1100" s="890"/>
      <c r="E1100" s="997"/>
      <c r="F1100" s="884"/>
      <c r="G1100" s="884"/>
      <c r="H1100" s="884"/>
      <c r="I1100" s="884"/>
      <c r="J1100" s="884"/>
      <c r="K1100" s="885"/>
      <c r="L1100" s="1027"/>
      <c r="M1100" s="884"/>
      <c r="N1100" s="884"/>
      <c r="O1100" s="885"/>
      <c r="P1100" s="1027"/>
      <c r="Q1100" s="884"/>
      <c r="R1100" s="884"/>
      <c r="S1100" s="885"/>
      <c r="T1100" s="991"/>
      <c r="U1100" s="884"/>
      <c r="V1100" s="884"/>
      <c r="W1100" s="885"/>
      <c r="X1100" s="796"/>
      <c r="Y1100" s="796"/>
      <c r="Z1100" s="796"/>
      <c r="AA1100" s="796"/>
      <c r="AB1100" s="796"/>
      <c r="AC1100" s="796"/>
      <c r="AD1100" s="796"/>
      <c r="AG1100" s="323" t="b">
        <f t="shared" si="160"/>
        <v>0</v>
      </c>
      <c r="AH1100" s="1" t="str">
        <f t="shared" si="161"/>
        <v/>
      </c>
      <c r="AI1100" s="323" t="b">
        <f t="shared" si="162"/>
        <v>0</v>
      </c>
      <c r="AJ1100" s="1" t="str">
        <f t="shared" si="163"/>
        <v/>
      </c>
      <c r="AK1100" s="323" t="b">
        <f t="shared" si="164"/>
        <v>0</v>
      </c>
      <c r="AL1100" s="648">
        <f t="shared" si="165"/>
        <v>0</v>
      </c>
      <c r="AM1100" s="293">
        <f t="shared" si="166"/>
        <v>0</v>
      </c>
      <c r="AN1100" s="294" t="str">
        <f>IF(AM1100=0,"",
IF(SUM($AM$47:AM1100)=1,AO1100,
IF($AM$1547&gt;SUM($AM$47:AM1100),_xlfn.CONCAT(", ",AO1100),
IF($AM$1547=SUM($AM$47:AM1100),_xlfn.CONCAT(" y ",AO1100)))))</f>
        <v/>
      </c>
      <c r="AO1100" s="89" t="s">
        <v>7968</v>
      </c>
      <c r="AQ1100" s="477">
        <f t="shared" si="167"/>
        <v>0</v>
      </c>
      <c r="AR1100" s="321">
        <f t="shared" si="168"/>
        <v>0</v>
      </c>
      <c r="AS1100" s="293">
        <f t="shared" si="169"/>
        <v>0</v>
      </c>
      <c r="AT1100" s="294" t="str">
        <f>IF(AS1100=0,"",
IF(SUM($AS$47:AS1100)=1,AU1100,
IF($AS$1547&gt;SUM($AS$47:AS1100),_xlfn.CONCAT(", ",AU1100),
IF($AS$1547=SUM($AS$47:AS1100),_xlfn.CONCAT(" y ",AU1100)))))</f>
        <v/>
      </c>
      <c r="AU1100" s="89" t="s">
        <v>7968</v>
      </c>
    </row>
    <row r="1101" spans="1:47" ht="15" customHeight="1">
      <c r="A1101" s="64"/>
      <c r="B1101" s="11"/>
      <c r="C1101" s="1021" t="s">
        <v>7969</v>
      </c>
      <c r="D1101" s="890"/>
      <c r="E1101" s="997"/>
      <c r="F1101" s="884"/>
      <c r="G1101" s="884"/>
      <c r="H1101" s="884"/>
      <c r="I1101" s="884"/>
      <c r="J1101" s="884"/>
      <c r="K1101" s="885"/>
      <c r="L1101" s="1027"/>
      <c r="M1101" s="884"/>
      <c r="N1101" s="884"/>
      <c r="O1101" s="885"/>
      <c r="P1101" s="1027"/>
      <c r="Q1101" s="884"/>
      <c r="R1101" s="884"/>
      <c r="S1101" s="885"/>
      <c r="T1101" s="991"/>
      <c r="U1101" s="884"/>
      <c r="V1101" s="884"/>
      <c r="W1101" s="885"/>
      <c r="X1101" s="796"/>
      <c r="Y1101" s="796"/>
      <c r="Z1101" s="796"/>
      <c r="AA1101" s="796"/>
      <c r="AB1101" s="796"/>
      <c r="AC1101" s="796"/>
      <c r="AD1101" s="796"/>
      <c r="AG1101" s="323" t="b">
        <f t="shared" si="160"/>
        <v>0</v>
      </c>
      <c r="AH1101" s="1" t="str">
        <f t="shared" si="161"/>
        <v/>
      </c>
      <c r="AI1101" s="323" t="b">
        <f t="shared" si="162"/>
        <v>0</v>
      </c>
      <c r="AJ1101" s="1" t="str">
        <f t="shared" si="163"/>
        <v/>
      </c>
      <c r="AK1101" s="323" t="b">
        <f t="shared" si="164"/>
        <v>0</v>
      </c>
      <c r="AL1101" s="648">
        <f t="shared" si="165"/>
        <v>0</v>
      </c>
      <c r="AM1101" s="293">
        <f t="shared" si="166"/>
        <v>0</v>
      </c>
      <c r="AN1101" s="294" t="str">
        <f>IF(AM1101=0,"",
IF(SUM($AM$47:AM1101)=1,AO1101,
IF($AM$1547&gt;SUM($AM$47:AM1101),_xlfn.CONCAT(", ",AO1101),
IF($AM$1547=SUM($AM$47:AM1101),_xlfn.CONCAT(" y ",AO1101)))))</f>
        <v/>
      </c>
      <c r="AO1101" s="89" t="s">
        <v>7970</v>
      </c>
      <c r="AQ1101" s="477">
        <f t="shared" si="167"/>
        <v>0</v>
      </c>
      <c r="AR1101" s="321">
        <f t="shared" si="168"/>
        <v>0</v>
      </c>
      <c r="AS1101" s="293">
        <f t="shared" si="169"/>
        <v>0</v>
      </c>
      <c r="AT1101" s="294" t="str">
        <f>IF(AS1101=0,"",
IF(SUM($AS$47:AS1101)=1,AU1101,
IF($AS$1547&gt;SUM($AS$47:AS1101),_xlfn.CONCAT(", ",AU1101),
IF($AS$1547=SUM($AS$47:AS1101),_xlfn.CONCAT(" y ",AU1101)))))</f>
        <v/>
      </c>
      <c r="AU1101" s="89" t="s">
        <v>7970</v>
      </c>
    </row>
    <row r="1102" spans="1:47" ht="15" customHeight="1">
      <c r="A1102" s="64"/>
      <c r="B1102" s="11"/>
      <c r="C1102" s="1021" t="s">
        <v>7971</v>
      </c>
      <c r="D1102" s="890"/>
      <c r="E1102" s="997"/>
      <c r="F1102" s="884"/>
      <c r="G1102" s="884"/>
      <c r="H1102" s="884"/>
      <c r="I1102" s="884"/>
      <c r="J1102" s="884"/>
      <c r="K1102" s="885"/>
      <c r="L1102" s="1027"/>
      <c r="M1102" s="884"/>
      <c r="N1102" s="884"/>
      <c r="O1102" s="885"/>
      <c r="P1102" s="1027"/>
      <c r="Q1102" s="884"/>
      <c r="R1102" s="884"/>
      <c r="S1102" s="885"/>
      <c r="T1102" s="991"/>
      <c r="U1102" s="884"/>
      <c r="V1102" s="884"/>
      <c r="W1102" s="885"/>
      <c r="X1102" s="796"/>
      <c r="Y1102" s="796"/>
      <c r="Z1102" s="796"/>
      <c r="AA1102" s="796"/>
      <c r="AB1102" s="796"/>
      <c r="AC1102" s="796"/>
      <c r="AD1102" s="796"/>
      <c r="AG1102" s="323" t="b">
        <f t="shared" si="160"/>
        <v>0</v>
      </c>
      <c r="AH1102" s="1" t="str">
        <f t="shared" si="161"/>
        <v/>
      </c>
      <c r="AI1102" s="323" t="b">
        <f t="shared" si="162"/>
        <v>0</v>
      </c>
      <c r="AJ1102" s="1" t="str">
        <f t="shared" si="163"/>
        <v/>
      </c>
      <c r="AK1102" s="323" t="b">
        <f t="shared" si="164"/>
        <v>0</v>
      </c>
      <c r="AL1102" s="648">
        <f t="shared" si="165"/>
        <v>0</v>
      </c>
      <c r="AM1102" s="293">
        <f t="shared" si="166"/>
        <v>0</v>
      </c>
      <c r="AN1102" s="294" t="str">
        <f>IF(AM1102=0,"",
IF(SUM($AM$47:AM1102)=1,AO1102,
IF($AM$1547&gt;SUM($AM$47:AM1102),_xlfn.CONCAT(", ",AO1102),
IF($AM$1547=SUM($AM$47:AM1102),_xlfn.CONCAT(" y ",AO1102)))))</f>
        <v/>
      </c>
      <c r="AO1102" s="89" t="s">
        <v>7972</v>
      </c>
      <c r="AQ1102" s="477">
        <f t="shared" si="167"/>
        <v>0</v>
      </c>
      <c r="AR1102" s="321">
        <f t="shared" si="168"/>
        <v>0</v>
      </c>
      <c r="AS1102" s="293">
        <f t="shared" si="169"/>
        <v>0</v>
      </c>
      <c r="AT1102" s="294" t="str">
        <f>IF(AS1102=0,"",
IF(SUM($AS$47:AS1102)=1,AU1102,
IF($AS$1547&gt;SUM($AS$47:AS1102),_xlfn.CONCAT(", ",AU1102),
IF($AS$1547=SUM($AS$47:AS1102),_xlfn.CONCAT(" y ",AU1102)))))</f>
        <v/>
      </c>
      <c r="AU1102" s="89" t="s">
        <v>7972</v>
      </c>
    </row>
    <row r="1103" spans="1:47" ht="15" customHeight="1">
      <c r="A1103" s="64"/>
      <c r="B1103" s="11"/>
      <c r="C1103" s="1021" t="s">
        <v>7973</v>
      </c>
      <c r="D1103" s="890"/>
      <c r="E1103" s="997"/>
      <c r="F1103" s="884"/>
      <c r="G1103" s="884"/>
      <c r="H1103" s="884"/>
      <c r="I1103" s="884"/>
      <c r="J1103" s="884"/>
      <c r="K1103" s="885"/>
      <c r="L1103" s="1027"/>
      <c r="M1103" s="884"/>
      <c r="N1103" s="884"/>
      <c r="O1103" s="885"/>
      <c r="P1103" s="1027"/>
      <c r="Q1103" s="884"/>
      <c r="R1103" s="884"/>
      <c r="S1103" s="885"/>
      <c r="T1103" s="991"/>
      <c r="U1103" s="884"/>
      <c r="V1103" s="884"/>
      <c r="W1103" s="885"/>
      <c r="X1103" s="796"/>
      <c r="Y1103" s="796"/>
      <c r="Z1103" s="796"/>
      <c r="AA1103" s="796"/>
      <c r="AB1103" s="796"/>
      <c r="AC1103" s="796"/>
      <c r="AD1103" s="796"/>
      <c r="AG1103" s="323" t="b">
        <f t="shared" si="160"/>
        <v>0</v>
      </c>
      <c r="AH1103" s="1" t="str">
        <f t="shared" si="161"/>
        <v/>
      </c>
      <c r="AI1103" s="323" t="b">
        <f t="shared" si="162"/>
        <v>0</v>
      </c>
      <c r="AJ1103" s="1" t="str">
        <f t="shared" si="163"/>
        <v/>
      </c>
      <c r="AK1103" s="323" t="b">
        <f t="shared" si="164"/>
        <v>0</v>
      </c>
      <c r="AL1103" s="648">
        <f t="shared" si="165"/>
        <v>0</v>
      </c>
      <c r="AM1103" s="293">
        <f t="shared" si="166"/>
        <v>0</v>
      </c>
      <c r="AN1103" s="294" t="str">
        <f>IF(AM1103=0,"",
IF(SUM($AM$47:AM1103)=1,AO1103,
IF($AM$1547&gt;SUM($AM$47:AM1103),_xlfn.CONCAT(", ",AO1103),
IF($AM$1547=SUM($AM$47:AM1103),_xlfn.CONCAT(" y ",AO1103)))))</f>
        <v/>
      </c>
      <c r="AO1103" s="89" t="s">
        <v>7974</v>
      </c>
      <c r="AQ1103" s="477">
        <f t="shared" si="167"/>
        <v>0</v>
      </c>
      <c r="AR1103" s="321">
        <f t="shared" si="168"/>
        <v>0</v>
      </c>
      <c r="AS1103" s="293">
        <f t="shared" si="169"/>
        <v>0</v>
      </c>
      <c r="AT1103" s="294" t="str">
        <f>IF(AS1103=0,"",
IF(SUM($AS$47:AS1103)=1,AU1103,
IF($AS$1547&gt;SUM($AS$47:AS1103),_xlfn.CONCAT(", ",AU1103),
IF($AS$1547=SUM($AS$47:AS1103),_xlfn.CONCAT(" y ",AU1103)))))</f>
        <v/>
      </c>
      <c r="AU1103" s="89" t="s">
        <v>7974</v>
      </c>
    </row>
    <row r="1104" spans="1:47" ht="15" customHeight="1">
      <c r="A1104" s="64"/>
      <c r="B1104" s="11"/>
      <c r="C1104" s="1021" t="s">
        <v>7975</v>
      </c>
      <c r="D1104" s="890"/>
      <c r="E1104" s="997"/>
      <c r="F1104" s="884"/>
      <c r="G1104" s="884"/>
      <c r="H1104" s="884"/>
      <c r="I1104" s="884"/>
      <c r="J1104" s="884"/>
      <c r="K1104" s="885"/>
      <c r="L1104" s="1027"/>
      <c r="M1104" s="884"/>
      <c r="N1104" s="884"/>
      <c r="O1104" s="885"/>
      <c r="P1104" s="1027"/>
      <c r="Q1104" s="884"/>
      <c r="R1104" s="884"/>
      <c r="S1104" s="885"/>
      <c r="T1104" s="991"/>
      <c r="U1104" s="884"/>
      <c r="V1104" s="884"/>
      <c r="W1104" s="885"/>
      <c r="X1104" s="796"/>
      <c r="Y1104" s="796"/>
      <c r="Z1104" s="796"/>
      <c r="AA1104" s="796"/>
      <c r="AB1104" s="796"/>
      <c r="AC1104" s="796"/>
      <c r="AD1104" s="796"/>
      <c r="AG1104" s="323" t="b">
        <f t="shared" si="160"/>
        <v>0</v>
      </c>
      <c r="AH1104" s="1" t="str">
        <f t="shared" si="161"/>
        <v/>
      </c>
      <c r="AI1104" s="323" t="b">
        <f t="shared" si="162"/>
        <v>0</v>
      </c>
      <c r="AJ1104" s="1" t="str">
        <f t="shared" si="163"/>
        <v/>
      </c>
      <c r="AK1104" s="323" t="b">
        <f t="shared" si="164"/>
        <v>0</v>
      </c>
      <c r="AL1104" s="648">
        <f t="shared" si="165"/>
        <v>0</v>
      </c>
      <c r="AM1104" s="293">
        <f t="shared" si="166"/>
        <v>0</v>
      </c>
      <c r="AN1104" s="294" t="str">
        <f>IF(AM1104=0,"",
IF(SUM($AM$47:AM1104)=1,AO1104,
IF($AM$1547&gt;SUM($AM$47:AM1104),_xlfn.CONCAT(", ",AO1104),
IF($AM$1547=SUM($AM$47:AM1104),_xlfn.CONCAT(" y ",AO1104)))))</f>
        <v/>
      </c>
      <c r="AO1104" s="89" t="s">
        <v>7976</v>
      </c>
      <c r="AQ1104" s="477">
        <f t="shared" si="167"/>
        <v>0</v>
      </c>
      <c r="AR1104" s="321">
        <f t="shared" si="168"/>
        <v>0</v>
      </c>
      <c r="AS1104" s="293">
        <f t="shared" si="169"/>
        <v>0</v>
      </c>
      <c r="AT1104" s="294" t="str">
        <f>IF(AS1104=0,"",
IF(SUM($AS$47:AS1104)=1,AU1104,
IF($AS$1547&gt;SUM($AS$47:AS1104),_xlfn.CONCAT(", ",AU1104),
IF($AS$1547=SUM($AS$47:AS1104),_xlfn.CONCAT(" y ",AU1104)))))</f>
        <v/>
      </c>
      <c r="AU1104" s="89" t="s">
        <v>7976</v>
      </c>
    </row>
    <row r="1105" spans="1:47" ht="15" customHeight="1">
      <c r="A1105" s="64"/>
      <c r="B1105" s="11"/>
      <c r="C1105" s="1021" t="s">
        <v>7977</v>
      </c>
      <c r="D1105" s="890"/>
      <c r="E1105" s="997"/>
      <c r="F1105" s="884"/>
      <c r="G1105" s="884"/>
      <c r="H1105" s="884"/>
      <c r="I1105" s="884"/>
      <c r="J1105" s="884"/>
      <c r="K1105" s="885"/>
      <c r="L1105" s="1027"/>
      <c r="M1105" s="884"/>
      <c r="N1105" s="884"/>
      <c r="O1105" s="885"/>
      <c r="P1105" s="1027"/>
      <c r="Q1105" s="884"/>
      <c r="R1105" s="884"/>
      <c r="S1105" s="885"/>
      <c r="T1105" s="991"/>
      <c r="U1105" s="884"/>
      <c r="V1105" s="884"/>
      <c r="W1105" s="885"/>
      <c r="X1105" s="796"/>
      <c r="Y1105" s="796"/>
      <c r="Z1105" s="796"/>
      <c r="AA1105" s="796"/>
      <c r="AB1105" s="796"/>
      <c r="AC1105" s="796"/>
      <c r="AD1105" s="796"/>
      <c r="AG1105" s="323" t="b">
        <f t="shared" si="160"/>
        <v>0</v>
      </c>
      <c r="AH1105" s="1" t="str">
        <f t="shared" si="161"/>
        <v/>
      </c>
      <c r="AI1105" s="323" t="b">
        <f t="shared" si="162"/>
        <v>0</v>
      </c>
      <c r="AJ1105" s="1" t="str">
        <f t="shared" si="163"/>
        <v/>
      </c>
      <c r="AK1105" s="323" t="b">
        <f t="shared" si="164"/>
        <v>0</v>
      </c>
      <c r="AL1105" s="648">
        <f t="shared" si="165"/>
        <v>0</v>
      </c>
      <c r="AM1105" s="293">
        <f t="shared" si="166"/>
        <v>0</v>
      </c>
      <c r="AN1105" s="294" t="str">
        <f>IF(AM1105=0,"",
IF(SUM($AM$47:AM1105)=1,AO1105,
IF($AM$1547&gt;SUM($AM$47:AM1105),_xlfn.CONCAT(", ",AO1105),
IF($AM$1547=SUM($AM$47:AM1105),_xlfn.CONCAT(" y ",AO1105)))))</f>
        <v/>
      </c>
      <c r="AO1105" s="89" t="s">
        <v>7978</v>
      </c>
      <c r="AQ1105" s="477">
        <f t="shared" si="167"/>
        <v>0</v>
      </c>
      <c r="AR1105" s="321">
        <f t="shared" si="168"/>
        <v>0</v>
      </c>
      <c r="AS1105" s="293">
        <f t="shared" si="169"/>
        <v>0</v>
      </c>
      <c r="AT1105" s="294" t="str">
        <f>IF(AS1105=0,"",
IF(SUM($AS$47:AS1105)=1,AU1105,
IF($AS$1547&gt;SUM($AS$47:AS1105),_xlfn.CONCAT(", ",AU1105),
IF($AS$1547=SUM($AS$47:AS1105),_xlfn.CONCAT(" y ",AU1105)))))</f>
        <v/>
      </c>
      <c r="AU1105" s="89" t="s">
        <v>7978</v>
      </c>
    </row>
    <row r="1106" spans="1:47" ht="15" customHeight="1">
      <c r="A1106" s="64"/>
      <c r="B1106" s="11"/>
      <c r="C1106" s="1021" t="s">
        <v>7979</v>
      </c>
      <c r="D1106" s="890"/>
      <c r="E1106" s="997"/>
      <c r="F1106" s="884"/>
      <c r="G1106" s="884"/>
      <c r="H1106" s="884"/>
      <c r="I1106" s="884"/>
      <c r="J1106" s="884"/>
      <c r="K1106" s="885"/>
      <c r="L1106" s="1027"/>
      <c r="M1106" s="884"/>
      <c r="N1106" s="884"/>
      <c r="O1106" s="885"/>
      <c r="P1106" s="1027"/>
      <c r="Q1106" s="884"/>
      <c r="R1106" s="884"/>
      <c r="S1106" s="885"/>
      <c r="T1106" s="991"/>
      <c r="U1106" s="884"/>
      <c r="V1106" s="884"/>
      <c r="W1106" s="885"/>
      <c r="X1106" s="796"/>
      <c r="Y1106" s="796"/>
      <c r="Z1106" s="796"/>
      <c r="AA1106" s="796"/>
      <c r="AB1106" s="796"/>
      <c r="AC1106" s="796"/>
      <c r="AD1106" s="796"/>
      <c r="AG1106" s="323" t="b">
        <f t="shared" si="160"/>
        <v>0</v>
      </c>
      <c r="AH1106" s="1" t="str">
        <f t="shared" si="161"/>
        <v/>
      </c>
      <c r="AI1106" s="323" t="b">
        <f t="shared" si="162"/>
        <v>0</v>
      </c>
      <c r="AJ1106" s="1" t="str">
        <f t="shared" si="163"/>
        <v/>
      </c>
      <c r="AK1106" s="323" t="b">
        <f t="shared" si="164"/>
        <v>0</v>
      </c>
      <c r="AL1106" s="648">
        <f t="shared" si="165"/>
        <v>0</v>
      </c>
      <c r="AM1106" s="293">
        <f t="shared" si="166"/>
        <v>0</v>
      </c>
      <c r="AN1106" s="294" t="str">
        <f>IF(AM1106=0,"",
IF(SUM($AM$47:AM1106)=1,AO1106,
IF($AM$1547&gt;SUM($AM$47:AM1106),_xlfn.CONCAT(", ",AO1106),
IF($AM$1547=SUM($AM$47:AM1106),_xlfn.CONCAT(" y ",AO1106)))))</f>
        <v/>
      </c>
      <c r="AO1106" s="89" t="s">
        <v>7980</v>
      </c>
      <c r="AQ1106" s="477">
        <f t="shared" si="167"/>
        <v>0</v>
      </c>
      <c r="AR1106" s="321">
        <f t="shared" si="168"/>
        <v>0</v>
      </c>
      <c r="AS1106" s="293">
        <f t="shared" si="169"/>
        <v>0</v>
      </c>
      <c r="AT1106" s="294" t="str">
        <f>IF(AS1106=0,"",
IF(SUM($AS$47:AS1106)=1,AU1106,
IF($AS$1547&gt;SUM($AS$47:AS1106),_xlfn.CONCAT(", ",AU1106),
IF($AS$1547=SUM($AS$47:AS1106),_xlfn.CONCAT(" y ",AU1106)))))</f>
        <v/>
      </c>
      <c r="AU1106" s="89" t="s">
        <v>7980</v>
      </c>
    </row>
    <row r="1107" spans="1:47" ht="15" customHeight="1">
      <c r="A1107" s="64"/>
      <c r="B1107" s="11"/>
      <c r="C1107" s="1021" t="s">
        <v>7981</v>
      </c>
      <c r="D1107" s="890"/>
      <c r="E1107" s="997"/>
      <c r="F1107" s="884"/>
      <c r="G1107" s="884"/>
      <c r="H1107" s="884"/>
      <c r="I1107" s="884"/>
      <c r="J1107" s="884"/>
      <c r="K1107" s="885"/>
      <c r="L1107" s="1027"/>
      <c r="M1107" s="884"/>
      <c r="N1107" s="884"/>
      <c r="O1107" s="885"/>
      <c r="P1107" s="1027"/>
      <c r="Q1107" s="884"/>
      <c r="R1107" s="884"/>
      <c r="S1107" s="885"/>
      <c r="T1107" s="991"/>
      <c r="U1107" s="884"/>
      <c r="V1107" s="884"/>
      <c r="W1107" s="885"/>
      <c r="X1107" s="796"/>
      <c r="Y1107" s="796"/>
      <c r="Z1107" s="796"/>
      <c r="AA1107" s="796"/>
      <c r="AB1107" s="796"/>
      <c r="AC1107" s="796"/>
      <c r="AD1107" s="796"/>
      <c r="AG1107" s="323" t="b">
        <f t="shared" si="160"/>
        <v>0</v>
      </c>
      <c r="AH1107" s="1" t="str">
        <f t="shared" si="161"/>
        <v/>
      </c>
      <c r="AI1107" s="323" t="b">
        <f t="shared" si="162"/>
        <v>0</v>
      </c>
      <c r="AJ1107" s="1" t="str">
        <f t="shared" si="163"/>
        <v/>
      </c>
      <c r="AK1107" s="323" t="b">
        <f t="shared" si="164"/>
        <v>0</v>
      </c>
      <c r="AL1107" s="648">
        <f t="shared" si="165"/>
        <v>0</v>
      </c>
      <c r="AM1107" s="293">
        <f t="shared" si="166"/>
        <v>0</v>
      </c>
      <c r="AN1107" s="294" t="str">
        <f>IF(AM1107=0,"",
IF(SUM($AM$47:AM1107)=1,AO1107,
IF($AM$1547&gt;SUM($AM$47:AM1107),_xlfn.CONCAT(", ",AO1107),
IF($AM$1547=SUM($AM$47:AM1107),_xlfn.CONCAT(" y ",AO1107)))))</f>
        <v/>
      </c>
      <c r="AO1107" s="89" t="s">
        <v>7982</v>
      </c>
      <c r="AQ1107" s="477">
        <f t="shared" si="167"/>
        <v>0</v>
      </c>
      <c r="AR1107" s="321">
        <f t="shared" si="168"/>
        <v>0</v>
      </c>
      <c r="AS1107" s="293">
        <f t="shared" si="169"/>
        <v>0</v>
      </c>
      <c r="AT1107" s="294" t="str">
        <f>IF(AS1107=0,"",
IF(SUM($AS$47:AS1107)=1,AU1107,
IF($AS$1547&gt;SUM($AS$47:AS1107),_xlfn.CONCAT(", ",AU1107),
IF($AS$1547=SUM($AS$47:AS1107),_xlfn.CONCAT(" y ",AU1107)))))</f>
        <v/>
      </c>
      <c r="AU1107" s="89" t="s">
        <v>7982</v>
      </c>
    </row>
    <row r="1108" spans="1:47" ht="15" customHeight="1">
      <c r="A1108" s="64"/>
      <c r="B1108" s="11"/>
      <c r="C1108" s="1021" t="s">
        <v>7983</v>
      </c>
      <c r="D1108" s="890"/>
      <c r="E1108" s="997"/>
      <c r="F1108" s="884"/>
      <c r="G1108" s="884"/>
      <c r="H1108" s="884"/>
      <c r="I1108" s="884"/>
      <c r="J1108" s="884"/>
      <c r="K1108" s="885"/>
      <c r="L1108" s="1027"/>
      <c r="M1108" s="884"/>
      <c r="N1108" s="884"/>
      <c r="O1108" s="885"/>
      <c r="P1108" s="1027"/>
      <c r="Q1108" s="884"/>
      <c r="R1108" s="884"/>
      <c r="S1108" s="885"/>
      <c r="T1108" s="991"/>
      <c r="U1108" s="884"/>
      <c r="V1108" s="884"/>
      <c r="W1108" s="885"/>
      <c r="X1108" s="796"/>
      <c r="Y1108" s="796"/>
      <c r="Z1108" s="796"/>
      <c r="AA1108" s="796"/>
      <c r="AB1108" s="796"/>
      <c r="AC1108" s="796"/>
      <c r="AD1108" s="796"/>
      <c r="AG1108" s="323" t="b">
        <f t="shared" si="160"/>
        <v>0</v>
      </c>
      <c r="AH1108" s="1" t="str">
        <f t="shared" si="161"/>
        <v/>
      </c>
      <c r="AI1108" s="323" t="b">
        <f t="shared" si="162"/>
        <v>0</v>
      </c>
      <c r="AJ1108" s="1" t="str">
        <f t="shared" si="163"/>
        <v/>
      </c>
      <c r="AK1108" s="323" t="b">
        <f t="shared" si="164"/>
        <v>0</v>
      </c>
      <c r="AL1108" s="648">
        <f t="shared" si="165"/>
        <v>0</v>
      </c>
      <c r="AM1108" s="293">
        <f t="shared" si="166"/>
        <v>0</v>
      </c>
      <c r="AN1108" s="294" t="str">
        <f>IF(AM1108=0,"",
IF(SUM($AM$47:AM1108)=1,AO1108,
IF($AM$1547&gt;SUM($AM$47:AM1108),_xlfn.CONCAT(", ",AO1108),
IF($AM$1547=SUM($AM$47:AM1108),_xlfn.CONCAT(" y ",AO1108)))))</f>
        <v/>
      </c>
      <c r="AO1108" s="89" t="s">
        <v>7984</v>
      </c>
      <c r="AQ1108" s="477">
        <f t="shared" si="167"/>
        <v>0</v>
      </c>
      <c r="AR1108" s="321">
        <f t="shared" si="168"/>
        <v>0</v>
      </c>
      <c r="AS1108" s="293">
        <f t="shared" si="169"/>
        <v>0</v>
      </c>
      <c r="AT1108" s="294" t="str">
        <f>IF(AS1108=0,"",
IF(SUM($AS$47:AS1108)=1,AU1108,
IF($AS$1547&gt;SUM($AS$47:AS1108),_xlfn.CONCAT(", ",AU1108),
IF($AS$1547=SUM($AS$47:AS1108),_xlfn.CONCAT(" y ",AU1108)))))</f>
        <v/>
      </c>
      <c r="AU1108" s="89" t="s">
        <v>7984</v>
      </c>
    </row>
    <row r="1109" spans="1:47" ht="15" customHeight="1">
      <c r="A1109" s="64"/>
      <c r="B1109" s="11"/>
      <c r="C1109" s="1021" t="s">
        <v>7985</v>
      </c>
      <c r="D1109" s="890"/>
      <c r="E1109" s="997"/>
      <c r="F1109" s="884"/>
      <c r="G1109" s="884"/>
      <c r="H1109" s="884"/>
      <c r="I1109" s="884"/>
      <c r="J1109" s="884"/>
      <c r="K1109" s="885"/>
      <c r="L1109" s="1027"/>
      <c r="M1109" s="884"/>
      <c r="N1109" s="884"/>
      <c r="O1109" s="885"/>
      <c r="P1109" s="1027"/>
      <c r="Q1109" s="884"/>
      <c r="R1109" s="884"/>
      <c r="S1109" s="885"/>
      <c r="T1109" s="991"/>
      <c r="U1109" s="884"/>
      <c r="V1109" s="884"/>
      <c r="W1109" s="885"/>
      <c r="X1109" s="796"/>
      <c r="Y1109" s="796"/>
      <c r="Z1109" s="796"/>
      <c r="AA1109" s="796"/>
      <c r="AB1109" s="796"/>
      <c r="AC1109" s="796"/>
      <c r="AD1109" s="796"/>
      <c r="AG1109" s="323" t="b">
        <f t="shared" si="160"/>
        <v>0</v>
      </c>
      <c r="AH1109" s="1" t="str">
        <f t="shared" si="161"/>
        <v/>
      </c>
      <c r="AI1109" s="323" t="b">
        <f t="shared" si="162"/>
        <v>0</v>
      </c>
      <c r="AJ1109" s="1" t="str">
        <f t="shared" si="163"/>
        <v/>
      </c>
      <c r="AK1109" s="323" t="b">
        <f t="shared" si="164"/>
        <v>0</v>
      </c>
      <c r="AL1109" s="648">
        <f t="shared" si="165"/>
        <v>0</v>
      </c>
      <c r="AM1109" s="293">
        <f t="shared" si="166"/>
        <v>0</v>
      </c>
      <c r="AN1109" s="294" t="str">
        <f>IF(AM1109=0,"",
IF(SUM($AM$47:AM1109)=1,AO1109,
IF($AM$1547&gt;SUM($AM$47:AM1109),_xlfn.CONCAT(", ",AO1109),
IF($AM$1547=SUM($AM$47:AM1109),_xlfn.CONCAT(" y ",AO1109)))))</f>
        <v/>
      </c>
      <c r="AO1109" s="89" t="s">
        <v>7986</v>
      </c>
      <c r="AQ1109" s="477">
        <f t="shared" si="167"/>
        <v>0</v>
      </c>
      <c r="AR1109" s="321">
        <f t="shared" si="168"/>
        <v>0</v>
      </c>
      <c r="AS1109" s="293">
        <f t="shared" si="169"/>
        <v>0</v>
      </c>
      <c r="AT1109" s="294" t="str">
        <f>IF(AS1109=0,"",
IF(SUM($AS$47:AS1109)=1,AU1109,
IF($AS$1547&gt;SUM($AS$47:AS1109),_xlfn.CONCAT(", ",AU1109),
IF($AS$1547=SUM($AS$47:AS1109),_xlfn.CONCAT(" y ",AU1109)))))</f>
        <v/>
      </c>
      <c r="AU1109" s="89" t="s">
        <v>7986</v>
      </c>
    </row>
    <row r="1110" spans="1:47" ht="15" customHeight="1">
      <c r="A1110" s="64"/>
      <c r="B1110" s="11"/>
      <c r="C1110" s="1021" t="s">
        <v>7987</v>
      </c>
      <c r="D1110" s="890"/>
      <c r="E1110" s="997"/>
      <c r="F1110" s="884"/>
      <c r="G1110" s="884"/>
      <c r="H1110" s="884"/>
      <c r="I1110" s="884"/>
      <c r="J1110" s="884"/>
      <c r="K1110" s="885"/>
      <c r="L1110" s="1027"/>
      <c r="M1110" s="884"/>
      <c r="N1110" s="884"/>
      <c r="O1110" s="885"/>
      <c r="P1110" s="1027"/>
      <c r="Q1110" s="884"/>
      <c r="R1110" s="884"/>
      <c r="S1110" s="885"/>
      <c r="T1110" s="991"/>
      <c r="U1110" s="884"/>
      <c r="V1110" s="884"/>
      <c r="W1110" s="885"/>
      <c r="X1110" s="796"/>
      <c r="Y1110" s="796"/>
      <c r="Z1110" s="796"/>
      <c r="AA1110" s="796"/>
      <c r="AB1110" s="796"/>
      <c r="AC1110" s="796"/>
      <c r="AD1110" s="796"/>
      <c r="AG1110" s="323" t="b">
        <f t="shared" si="160"/>
        <v>0</v>
      </c>
      <c r="AH1110" s="1" t="str">
        <f t="shared" si="161"/>
        <v/>
      </c>
      <c r="AI1110" s="323" t="b">
        <f t="shared" si="162"/>
        <v>0</v>
      </c>
      <c r="AJ1110" s="1" t="str">
        <f t="shared" si="163"/>
        <v/>
      </c>
      <c r="AK1110" s="323" t="b">
        <f t="shared" si="164"/>
        <v>0</v>
      </c>
      <c r="AL1110" s="648">
        <f t="shared" si="165"/>
        <v>0</v>
      </c>
      <c r="AM1110" s="293">
        <f t="shared" si="166"/>
        <v>0</v>
      </c>
      <c r="AN1110" s="294" t="str">
        <f>IF(AM1110=0,"",
IF(SUM($AM$47:AM1110)=1,AO1110,
IF($AM$1547&gt;SUM($AM$47:AM1110),_xlfn.CONCAT(", ",AO1110),
IF($AM$1547=SUM($AM$47:AM1110),_xlfn.CONCAT(" y ",AO1110)))))</f>
        <v/>
      </c>
      <c r="AO1110" s="89" t="s">
        <v>7988</v>
      </c>
      <c r="AQ1110" s="477">
        <f t="shared" si="167"/>
        <v>0</v>
      </c>
      <c r="AR1110" s="321">
        <f t="shared" si="168"/>
        <v>0</v>
      </c>
      <c r="AS1110" s="293">
        <f t="shared" si="169"/>
        <v>0</v>
      </c>
      <c r="AT1110" s="294" t="str">
        <f>IF(AS1110=0,"",
IF(SUM($AS$47:AS1110)=1,AU1110,
IF($AS$1547&gt;SUM($AS$47:AS1110),_xlfn.CONCAT(", ",AU1110),
IF($AS$1547=SUM($AS$47:AS1110),_xlfn.CONCAT(" y ",AU1110)))))</f>
        <v/>
      </c>
      <c r="AU1110" s="89" t="s">
        <v>7988</v>
      </c>
    </row>
    <row r="1111" spans="1:47" ht="15" customHeight="1">
      <c r="A1111" s="64"/>
      <c r="B1111" s="11"/>
      <c r="C1111" s="1021" t="s">
        <v>7989</v>
      </c>
      <c r="D1111" s="890"/>
      <c r="E1111" s="997"/>
      <c r="F1111" s="884"/>
      <c r="G1111" s="884"/>
      <c r="H1111" s="884"/>
      <c r="I1111" s="884"/>
      <c r="J1111" s="884"/>
      <c r="K1111" s="885"/>
      <c r="L1111" s="1027"/>
      <c r="M1111" s="884"/>
      <c r="N1111" s="884"/>
      <c r="O1111" s="885"/>
      <c r="P1111" s="1027"/>
      <c r="Q1111" s="884"/>
      <c r="R1111" s="884"/>
      <c r="S1111" s="885"/>
      <c r="T1111" s="991"/>
      <c r="U1111" s="884"/>
      <c r="V1111" s="884"/>
      <c r="W1111" s="885"/>
      <c r="X1111" s="796"/>
      <c r="Y1111" s="796"/>
      <c r="Z1111" s="796"/>
      <c r="AA1111" s="796"/>
      <c r="AB1111" s="796"/>
      <c r="AC1111" s="796"/>
      <c r="AD1111" s="796"/>
      <c r="AG1111" s="323" t="b">
        <f t="shared" si="160"/>
        <v>0</v>
      </c>
      <c r="AH1111" s="1" t="str">
        <f t="shared" si="161"/>
        <v/>
      </c>
      <c r="AI1111" s="323" t="b">
        <f t="shared" si="162"/>
        <v>0</v>
      </c>
      <c r="AJ1111" s="1" t="str">
        <f t="shared" si="163"/>
        <v/>
      </c>
      <c r="AK1111" s="323" t="b">
        <f t="shared" si="164"/>
        <v>0</v>
      </c>
      <c r="AL1111" s="648">
        <f t="shared" si="165"/>
        <v>0</v>
      </c>
      <c r="AM1111" s="293">
        <f t="shared" si="166"/>
        <v>0</v>
      </c>
      <c r="AN1111" s="294" t="str">
        <f>IF(AM1111=0,"",
IF(SUM($AM$47:AM1111)=1,AO1111,
IF($AM$1547&gt;SUM($AM$47:AM1111),_xlfn.CONCAT(", ",AO1111),
IF($AM$1547=SUM($AM$47:AM1111),_xlfn.CONCAT(" y ",AO1111)))))</f>
        <v/>
      </c>
      <c r="AO1111" s="89" t="s">
        <v>7990</v>
      </c>
      <c r="AQ1111" s="477">
        <f t="shared" si="167"/>
        <v>0</v>
      </c>
      <c r="AR1111" s="321">
        <f t="shared" si="168"/>
        <v>0</v>
      </c>
      <c r="AS1111" s="293">
        <f t="shared" si="169"/>
        <v>0</v>
      </c>
      <c r="AT1111" s="294" t="str">
        <f>IF(AS1111=0,"",
IF(SUM($AS$47:AS1111)=1,AU1111,
IF($AS$1547&gt;SUM($AS$47:AS1111),_xlfn.CONCAT(", ",AU1111),
IF($AS$1547=SUM($AS$47:AS1111),_xlfn.CONCAT(" y ",AU1111)))))</f>
        <v/>
      </c>
      <c r="AU1111" s="89" t="s">
        <v>7990</v>
      </c>
    </row>
    <row r="1112" spans="1:47" ht="15" customHeight="1">
      <c r="A1112" s="64"/>
      <c r="B1112" s="11"/>
      <c r="C1112" s="1021" t="s">
        <v>7991</v>
      </c>
      <c r="D1112" s="890"/>
      <c r="E1112" s="997"/>
      <c r="F1112" s="884"/>
      <c r="G1112" s="884"/>
      <c r="H1112" s="884"/>
      <c r="I1112" s="884"/>
      <c r="J1112" s="884"/>
      <c r="K1112" s="885"/>
      <c r="L1112" s="1027"/>
      <c r="M1112" s="884"/>
      <c r="N1112" s="884"/>
      <c r="O1112" s="885"/>
      <c r="P1112" s="1027"/>
      <c r="Q1112" s="884"/>
      <c r="R1112" s="884"/>
      <c r="S1112" s="885"/>
      <c r="T1112" s="991"/>
      <c r="U1112" s="884"/>
      <c r="V1112" s="884"/>
      <c r="W1112" s="885"/>
      <c r="X1112" s="796"/>
      <c r="Y1112" s="796"/>
      <c r="Z1112" s="796"/>
      <c r="AA1112" s="796"/>
      <c r="AB1112" s="796"/>
      <c r="AC1112" s="796"/>
      <c r="AD1112" s="796"/>
      <c r="AG1112" s="323" t="b">
        <f t="shared" si="160"/>
        <v>0</v>
      </c>
      <c r="AH1112" s="1" t="str">
        <f t="shared" si="161"/>
        <v/>
      </c>
      <c r="AI1112" s="323" t="b">
        <f t="shared" si="162"/>
        <v>0</v>
      </c>
      <c r="AJ1112" s="1" t="str">
        <f t="shared" si="163"/>
        <v/>
      </c>
      <c r="AK1112" s="323" t="b">
        <f t="shared" si="164"/>
        <v>0</v>
      </c>
      <c r="AL1112" s="648">
        <f t="shared" si="165"/>
        <v>0</v>
      </c>
      <c r="AM1112" s="293">
        <f t="shared" si="166"/>
        <v>0</v>
      </c>
      <c r="AN1112" s="294" t="str">
        <f>IF(AM1112=0,"",
IF(SUM($AM$47:AM1112)=1,AO1112,
IF($AM$1547&gt;SUM($AM$47:AM1112),_xlfn.CONCAT(", ",AO1112),
IF($AM$1547=SUM($AM$47:AM1112),_xlfn.CONCAT(" y ",AO1112)))))</f>
        <v/>
      </c>
      <c r="AO1112" s="89" t="s">
        <v>7992</v>
      </c>
      <c r="AQ1112" s="477">
        <f t="shared" si="167"/>
        <v>0</v>
      </c>
      <c r="AR1112" s="321">
        <f t="shared" si="168"/>
        <v>0</v>
      </c>
      <c r="AS1112" s="293">
        <f t="shared" si="169"/>
        <v>0</v>
      </c>
      <c r="AT1112" s="294" t="str">
        <f>IF(AS1112=0,"",
IF(SUM($AS$47:AS1112)=1,AU1112,
IF($AS$1547&gt;SUM($AS$47:AS1112),_xlfn.CONCAT(", ",AU1112),
IF($AS$1547=SUM($AS$47:AS1112),_xlfn.CONCAT(" y ",AU1112)))))</f>
        <v/>
      </c>
      <c r="AU1112" s="89" t="s">
        <v>7992</v>
      </c>
    </row>
    <row r="1113" spans="1:47" ht="15" customHeight="1">
      <c r="A1113" s="64"/>
      <c r="B1113" s="11"/>
      <c r="C1113" s="1021" t="s">
        <v>7993</v>
      </c>
      <c r="D1113" s="890"/>
      <c r="E1113" s="997"/>
      <c r="F1113" s="884"/>
      <c r="G1113" s="884"/>
      <c r="H1113" s="884"/>
      <c r="I1113" s="884"/>
      <c r="J1113" s="884"/>
      <c r="K1113" s="885"/>
      <c r="L1113" s="1027"/>
      <c r="M1113" s="884"/>
      <c r="N1113" s="884"/>
      <c r="O1113" s="885"/>
      <c r="P1113" s="1027"/>
      <c r="Q1113" s="884"/>
      <c r="R1113" s="884"/>
      <c r="S1113" s="885"/>
      <c r="T1113" s="991"/>
      <c r="U1113" s="884"/>
      <c r="V1113" s="884"/>
      <c r="W1113" s="885"/>
      <c r="X1113" s="796"/>
      <c r="Y1113" s="796"/>
      <c r="Z1113" s="796"/>
      <c r="AA1113" s="796"/>
      <c r="AB1113" s="796"/>
      <c r="AC1113" s="796"/>
      <c r="AD1113" s="796"/>
      <c r="AG1113" s="323" t="b">
        <f t="shared" si="160"/>
        <v>0</v>
      </c>
      <c r="AH1113" s="1" t="str">
        <f t="shared" si="161"/>
        <v/>
      </c>
      <c r="AI1113" s="323" t="b">
        <f t="shared" si="162"/>
        <v>0</v>
      </c>
      <c r="AJ1113" s="1" t="str">
        <f t="shared" si="163"/>
        <v/>
      </c>
      <c r="AK1113" s="323" t="b">
        <f t="shared" si="164"/>
        <v>0</v>
      </c>
      <c r="AL1113" s="648">
        <f t="shared" si="165"/>
        <v>0</v>
      </c>
      <c r="AM1113" s="293">
        <f t="shared" si="166"/>
        <v>0</v>
      </c>
      <c r="AN1113" s="294" t="str">
        <f>IF(AM1113=0,"",
IF(SUM($AM$47:AM1113)=1,AO1113,
IF($AM$1547&gt;SUM($AM$47:AM1113),_xlfn.CONCAT(", ",AO1113),
IF($AM$1547=SUM($AM$47:AM1113),_xlfn.CONCAT(" y ",AO1113)))))</f>
        <v/>
      </c>
      <c r="AO1113" s="89" t="s">
        <v>7994</v>
      </c>
      <c r="AQ1113" s="477">
        <f t="shared" si="167"/>
        <v>0</v>
      </c>
      <c r="AR1113" s="321">
        <f t="shared" si="168"/>
        <v>0</v>
      </c>
      <c r="AS1113" s="293">
        <f t="shared" si="169"/>
        <v>0</v>
      </c>
      <c r="AT1113" s="294" t="str">
        <f>IF(AS1113=0,"",
IF(SUM($AS$47:AS1113)=1,AU1113,
IF($AS$1547&gt;SUM($AS$47:AS1113),_xlfn.CONCAT(", ",AU1113),
IF($AS$1547=SUM($AS$47:AS1113),_xlfn.CONCAT(" y ",AU1113)))))</f>
        <v/>
      </c>
      <c r="AU1113" s="89" t="s">
        <v>7994</v>
      </c>
    </row>
    <row r="1114" spans="1:47" ht="15" customHeight="1">
      <c r="A1114" s="64"/>
      <c r="B1114" s="11"/>
      <c r="C1114" s="1021" t="s">
        <v>7995</v>
      </c>
      <c r="D1114" s="890"/>
      <c r="E1114" s="997"/>
      <c r="F1114" s="884"/>
      <c r="G1114" s="884"/>
      <c r="H1114" s="884"/>
      <c r="I1114" s="884"/>
      <c r="J1114" s="884"/>
      <c r="K1114" s="885"/>
      <c r="L1114" s="1027"/>
      <c r="M1114" s="884"/>
      <c r="N1114" s="884"/>
      <c r="O1114" s="885"/>
      <c r="P1114" s="1027"/>
      <c r="Q1114" s="884"/>
      <c r="R1114" s="884"/>
      <c r="S1114" s="885"/>
      <c r="T1114" s="991"/>
      <c r="U1114" s="884"/>
      <c r="V1114" s="884"/>
      <c r="W1114" s="885"/>
      <c r="X1114" s="796"/>
      <c r="Y1114" s="796"/>
      <c r="Z1114" s="796"/>
      <c r="AA1114" s="796"/>
      <c r="AB1114" s="796"/>
      <c r="AC1114" s="796"/>
      <c r="AD1114" s="796"/>
      <c r="AG1114" s="323" t="b">
        <f t="shared" si="160"/>
        <v>0</v>
      </c>
      <c r="AH1114" s="1" t="str">
        <f t="shared" si="161"/>
        <v/>
      </c>
      <c r="AI1114" s="323" t="b">
        <f t="shared" si="162"/>
        <v>0</v>
      </c>
      <c r="AJ1114" s="1" t="str">
        <f t="shared" si="163"/>
        <v/>
      </c>
      <c r="AK1114" s="323" t="b">
        <f t="shared" si="164"/>
        <v>0</v>
      </c>
      <c r="AL1114" s="648">
        <f t="shared" si="165"/>
        <v>0</v>
      </c>
      <c r="AM1114" s="293">
        <f t="shared" si="166"/>
        <v>0</v>
      </c>
      <c r="AN1114" s="294" t="str">
        <f>IF(AM1114=0,"",
IF(SUM($AM$47:AM1114)=1,AO1114,
IF($AM$1547&gt;SUM($AM$47:AM1114),_xlfn.CONCAT(", ",AO1114),
IF($AM$1547=SUM($AM$47:AM1114),_xlfn.CONCAT(" y ",AO1114)))))</f>
        <v/>
      </c>
      <c r="AO1114" s="89" t="s">
        <v>7996</v>
      </c>
      <c r="AQ1114" s="477">
        <f t="shared" si="167"/>
        <v>0</v>
      </c>
      <c r="AR1114" s="321">
        <f t="shared" si="168"/>
        <v>0</v>
      </c>
      <c r="AS1114" s="293">
        <f t="shared" si="169"/>
        <v>0</v>
      </c>
      <c r="AT1114" s="294" t="str">
        <f>IF(AS1114=0,"",
IF(SUM($AS$47:AS1114)=1,AU1114,
IF($AS$1547&gt;SUM($AS$47:AS1114),_xlfn.CONCAT(", ",AU1114),
IF($AS$1547=SUM($AS$47:AS1114),_xlfn.CONCAT(" y ",AU1114)))))</f>
        <v/>
      </c>
      <c r="AU1114" s="89" t="s">
        <v>7996</v>
      </c>
    </row>
    <row r="1115" spans="1:47" ht="15" customHeight="1">
      <c r="A1115" s="64"/>
      <c r="B1115" s="11"/>
      <c r="C1115" s="1021" t="s">
        <v>7997</v>
      </c>
      <c r="D1115" s="890"/>
      <c r="E1115" s="997"/>
      <c r="F1115" s="884"/>
      <c r="G1115" s="884"/>
      <c r="H1115" s="884"/>
      <c r="I1115" s="884"/>
      <c r="J1115" s="884"/>
      <c r="K1115" s="885"/>
      <c r="L1115" s="1027"/>
      <c r="M1115" s="884"/>
      <c r="N1115" s="884"/>
      <c r="O1115" s="885"/>
      <c r="P1115" s="1027"/>
      <c r="Q1115" s="884"/>
      <c r="R1115" s="884"/>
      <c r="S1115" s="885"/>
      <c r="T1115" s="991"/>
      <c r="U1115" s="884"/>
      <c r="V1115" s="884"/>
      <c r="W1115" s="885"/>
      <c r="X1115" s="796"/>
      <c r="Y1115" s="796"/>
      <c r="Z1115" s="796"/>
      <c r="AA1115" s="796"/>
      <c r="AB1115" s="796"/>
      <c r="AC1115" s="796"/>
      <c r="AD1115" s="796"/>
      <c r="AG1115" s="323" t="b">
        <f t="shared" si="160"/>
        <v>0</v>
      </c>
      <c r="AH1115" s="1" t="str">
        <f t="shared" si="161"/>
        <v/>
      </c>
      <c r="AI1115" s="323" t="b">
        <f t="shared" si="162"/>
        <v>0</v>
      </c>
      <c r="AJ1115" s="1" t="str">
        <f t="shared" si="163"/>
        <v/>
      </c>
      <c r="AK1115" s="323" t="b">
        <f t="shared" si="164"/>
        <v>0</v>
      </c>
      <c r="AL1115" s="648">
        <f t="shared" si="165"/>
        <v>0</v>
      </c>
      <c r="AM1115" s="293">
        <f t="shared" si="166"/>
        <v>0</v>
      </c>
      <c r="AN1115" s="294" t="str">
        <f>IF(AM1115=0,"",
IF(SUM($AM$47:AM1115)=1,AO1115,
IF($AM$1547&gt;SUM($AM$47:AM1115),_xlfn.CONCAT(", ",AO1115),
IF($AM$1547=SUM($AM$47:AM1115),_xlfn.CONCAT(" y ",AO1115)))))</f>
        <v/>
      </c>
      <c r="AO1115" s="89" t="s">
        <v>7998</v>
      </c>
      <c r="AQ1115" s="477">
        <f t="shared" si="167"/>
        <v>0</v>
      </c>
      <c r="AR1115" s="321">
        <f t="shared" si="168"/>
        <v>0</v>
      </c>
      <c r="AS1115" s="293">
        <f t="shared" si="169"/>
        <v>0</v>
      </c>
      <c r="AT1115" s="294" t="str">
        <f>IF(AS1115=0,"",
IF(SUM($AS$47:AS1115)=1,AU1115,
IF($AS$1547&gt;SUM($AS$47:AS1115),_xlfn.CONCAT(", ",AU1115),
IF($AS$1547=SUM($AS$47:AS1115),_xlfn.CONCAT(" y ",AU1115)))))</f>
        <v/>
      </c>
      <c r="AU1115" s="89" t="s">
        <v>7998</v>
      </c>
    </row>
    <row r="1116" spans="1:47" ht="15" customHeight="1">
      <c r="A1116" s="64"/>
      <c r="B1116" s="11"/>
      <c r="C1116" s="1021" t="s">
        <v>7999</v>
      </c>
      <c r="D1116" s="890"/>
      <c r="E1116" s="997"/>
      <c r="F1116" s="884"/>
      <c r="G1116" s="884"/>
      <c r="H1116" s="884"/>
      <c r="I1116" s="884"/>
      <c r="J1116" s="884"/>
      <c r="K1116" s="885"/>
      <c r="L1116" s="1027"/>
      <c r="M1116" s="884"/>
      <c r="N1116" s="884"/>
      <c r="O1116" s="885"/>
      <c r="P1116" s="1027"/>
      <c r="Q1116" s="884"/>
      <c r="R1116" s="884"/>
      <c r="S1116" s="885"/>
      <c r="T1116" s="991"/>
      <c r="U1116" s="884"/>
      <c r="V1116" s="884"/>
      <c r="W1116" s="885"/>
      <c r="X1116" s="796"/>
      <c r="Y1116" s="796"/>
      <c r="Z1116" s="796"/>
      <c r="AA1116" s="796"/>
      <c r="AB1116" s="796"/>
      <c r="AC1116" s="796"/>
      <c r="AD1116" s="796"/>
      <c r="AG1116" s="323" t="b">
        <f t="shared" si="160"/>
        <v>0</v>
      </c>
      <c r="AH1116" s="1" t="str">
        <f t="shared" si="161"/>
        <v/>
      </c>
      <c r="AI1116" s="323" t="b">
        <f t="shared" si="162"/>
        <v>0</v>
      </c>
      <c r="AJ1116" s="1" t="str">
        <f t="shared" si="163"/>
        <v/>
      </c>
      <c r="AK1116" s="323" t="b">
        <f t="shared" si="164"/>
        <v>0</v>
      </c>
      <c r="AL1116" s="648">
        <f t="shared" si="165"/>
        <v>0</v>
      </c>
      <c r="AM1116" s="293">
        <f t="shared" si="166"/>
        <v>0</v>
      </c>
      <c r="AN1116" s="294" t="str">
        <f>IF(AM1116=0,"",
IF(SUM($AM$47:AM1116)=1,AO1116,
IF($AM$1547&gt;SUM($AM$47:AM1116),_xlfn.CONCAT(", ",AO1116),
IF($AM$1547=SUM($AM$47:AM1116),_xlfn.CONCAT(" y ",AO1116)))))</f>
        <v/>
      </c>
      <c r="AO1116" s="89" t="s">
        <v>8000</v>
      </c>
      <c r="AQ1116" s="477">
        <f t="shared" si="167"/>
        <v>0</v>
      </c>
      <c r="AR1116" s="321">
        <f t="shared" si="168"/>
        <v>0</v>
      </c>
      <c r="AS1116" s="293">
        <f t="shared" si="169"/>
        <v>0</v>
      </c>
      <c r="AT1116" s="294" t="str">
        <f>IF(AS1116=0,"",
IF(SUM($AS$47:AS1116)=1,AU1116,
IF($AS$1547&gt;SUM($AS$47:AS1116),_xlfn.CONCAT(", ",AU1116),
IF($AS$1547=SUM($AS$47:AS1116),_xlfn.CONCAT(" y ",AU1116)))))</f>
        <v/>
      </c>
      <c r="AU1116" s="89" t="s">
        <v>8000</v>
      </c>
    </row>
    <row r="1117" spans="1:47" ht="15" customHeight="1">
      <c r="A1117" s="64"/>
      <c r="B1117" s="11"/>
      <c r="C1117" s="1021" t="s">
        <v>8001</v>
      </c>
      <c r="D1117" s="890"/>
      <c r="E1117" s="997"/>
      <c r="F1117" s="884"/>
      <c r="G1117" s="884"/>
      <c r="H1117" s="884"/>
      <c r="I1117" s="884"/>
      <c r="J1117" s="884"/>
      <c r="K1117" s="885"/>
      <c r="L1117" s="1027"/>
      <c r="M1117" s="884"/>
      <c r="N1117" s="884"/>
      <c r="O1117" s="885"/>
      <c r="P1117" s="1027"/>
      <c r="Q1117" s="884"/>
      <c r="R1117" s="884"/>
      <c r="S1117" s="885"/>
      <c r="T1117" s="991"/>
      <c r="U1117" s="884"/>
      <c r="V1117" s="884"/>
      <c r="W1117" s="885"/>
      <c r="X1117" s="796"/>
      <c r="Y1117" s="796"/>
      <c r="Z1117" s="796"/>
      <c r="AA1117" s="796"/>
      <c r="AB1117" s="796"/>
      <c r="AC1117" s="796"/>
      <c r="AD1117" s="796"/>
      <c r="AG1117" s="323" t="b">
        <f t="shared" si="160"/>
        <v>0</v>
      </c>
      <c r="AH1117" s="1" t="str">
        <f t="shared" si="161"/>
        <v/>
      </c>
      <c r="AI1117" s="323" t="b">
        <f t="shared" si="162"/>
        <v>0</v>
      </c>
      <c r="AJ1117" s="1" t="str">
        <f t="shared" si="163"/>
        <v/>
      </c>
      <c r="AK1117" s="323" t="b">
        <f t="shared" si="164"/>
        <v>0</v>
      </c>
      <c r="AL1117" s="648">
        <f t="shared" si="165"/>
        <v>0</v>
      </c>
      <c r="AM1117" s="293">
        <f t="shared" si="166"/>
        <v>0</v>
      </c>
      <c r="AN1117" s="294" t="str">
        <f>IF(AM1117=0,"",
IF(SUM($AM$47:AM1117)=1,AO1117,
IF($AM$1547&gt;SUM($AM$47:AM1117),_xlfn.CONCAT(", ",AO1117),
IF($AM$1547=SUM($AM$47:AM1117),_xlfn.CONCAT(" y ",AO1117)))))</f>
        <v/>
      </c>
      <c r="AO1117" s="89" t="s">
        <v>8002</v>
      </c>
      <c r="AQ1117" s="477">
        <f t="shared" si="167"/>
        <v>0</v>
      </c>
      <c r="AR1117" s="321">
        <f t="shared" si="168"/>
        <v>0</v>
      </c>
      <c r="AS1117" s="293">
        <f t="shared" si="169"/>
        <v>0</v>
      </c>
      <c r="AT1117" s="294" t="str">
        <f>IF(AS1117=0,"",
IF(SUM($AS$47:AS1117)=1,AU1117,
IF($AS$1547&gt;SUM($AS$47:AS1117),_xlfn.CONCAT(", ",AU1117),
IF($AS$1547=SUM($AS$47:AS1117),_xlfn.CONCAT(" y ",AU1117)))))</f>
        <v/>
      </c>
      <c r="AU1117" s="89" t="s">
        <v>8002</v>
      </c>
    </row>
    <row r="1118" spans="1:47" ht="15" customHeight="1">
      <c r="A1118" s="64"/>
      <c r="B1118" s="11"/>
      <c r="C1118" s="1021" t="s">
        <v>8003</v>
      </c>
      <c r="D1118" s="890"/>
      <c r="E1118" s="997"/>
      <c r="F1118" s="884"/>
      <c r="G1118" s="884"/>
      <c r="H1118" s="884"/>
      <c r="I1118" s="884"/>
      <c r="J1118" s="884"/>
      <c r="K1118" s="885"/>
      <c r="L1118" s="1027"/>
      <c r="M1118" s="884"/>
      <c r="N1118" s="884"/>
      <c r="O1118" s="885"/>
      <c r="P1118" s="1027"/>
      <c r="Q1118" s="884"/>
      <c r="R1118" s="884"/>
      <c r="S1118" s="885"/>
      <c r="T1118" s="991"/>
      <c r="U1118" s="884"/>
      <c r="V1118" s="884"/>
      <c r="W1118" s="885"/>
      <c r="X1118" s="796"/>
      <c r="Y1118" s="796"/>
      <c r="Z1118" s="796"/>
      <c r="AA1118" s="796"/>
      <c r="AB1118" s="796"/>
      <c r="AC1118" s="796"/>
      <c r="AD1118" s="796"/>
      <c r="AG1118" s="323" t="b">
        <f t="shared" si="160"/>
        <v>0</v>
      </c>
      <c r="AH1118" s="1" t="str">
        <f t="shared" si="161"/>
        <v/>
      </c>
      <c r="AI1118" s="323" t="b">
        <f t="shared" si="162"/>
        <v>0</v>
      </c>
      <c r="AJ1118" s="1" t="str">
        <f t="shared" si="163"/>
        <v/>
      </c>
      <c r="AK1118" s="323" t="b">
        <f t="shared" si="164"/>
        <v>0</v>
      </c>
      <c r="AL1118" s="648">
        <f t="shared" si="165"/>
        <v>0</v>
      </c>
      <c r="AM1118" s="293">
        <f t="shared" si="166"/>
        <v>0</v>
      </c>
      <c r="AN1118" s="294" t="str">
        <f>IF(AM1118=0,"",
IF(SUM($AM$47:AM1118)=1,AO1118,
IF($AM$1547&gt;SUM($AM$47:AM1118),_xlfn.CONCAT(", ",AO1118),
IF($AM$1547=SUM($AM$47:AM1118),_xlfn.CONCAT(" y ",AO1118)))))</f>
        <v/>
      </c>
      <c r="AO1118" s="89" t="s">
        <v>8004</v>
      </c>
      <c r="AQ1118" s="477">
        <f t="shared" si="167"/>
        <v>0</v>
      </c>
      <c r="AR1118" s="321">
        <f t="shared" si="168"/>
        <v>0</v>
      </c>
      <c r="AS1118" s="293">
        <f t="shared" si="169"/>
        <v>0</v>
      </c>
      <c r="AT1118" s="294" t="str">
        <f>IF(AS1118=0,"",
IF(SUM($AS$47:AS1118)=1,AU1118,
IF($AS$1547&gt;SUM($AS$47:AS1118),_xlfn.CONCAT(", ",AU1118),
IF($AS$1547=SUM($AS$47:AS1118),_xlfn.CONCAT(" y ",AU1118)))))</f>
        <v/>
      </c>
      <c r="AU1118" s="89" t="s">
        <v>8004</v>
      </c>
    </row>
    <row r="1119" spans="1:47" ht="15" customHeight="1">
      <c r="A1119" s="64"/>
      <c r="B1119" s="11"/>
      <c r="C1119" s="1021" t="s">
        <v>8005</v>
      </c>
      <c r="D1119" s="890"/>
      <c r="E1119" s="997"/>
      <c r="F1119" s="884"/>
      <c r="G1119" s="884"/>
      <c r="H1119" s="884"/>
      <c r="I1119" s="884"/>
      <c r="J1119" s="884"/>
      <c r="K1119" s="885"/>
      <c r="L1119" s="1027"/>
      <c r="M1119" s="884"/>
      <c r="N1119" s="884"/>
      <c r="O1119" s="885"/>
      <c r="P1119" s="1027"/>
      <c r="Q1119" s="884"/>
      <c r="R1119" s="884"/>
      <c r="S1119" s="885"/>
      <c r="T1119" s="991"/>
      <c r="U1119" s="884"/>
      <c r="V1119" s="884"/>
      <c r="W1119" s="885"/>
      <c r="X1119" s="796"/>
      <c r="Y1119" s="796"/>
      <c r="Z1119" s="796"/>
      <c r="AA1119" s="796"/>
      <c r="AB1119" s="796"/>
      <c r="AC1119" s="796"/>
      <c r="AD1119" s="796"/>
      <c r="AG1119" s="323" t="b">
        <f t="shared" si="160"/>
        <v>0</v>
      </c>
      <c r="AH1119" s="1" t="str">
        <f t="shared" si="161"/>
        <v/>
      </c>
      <c r="AI1119" s="323" t="b">
        <f t="shared" si="162"/>
        <v>0</v>
      </c>
      <c r="AJ1119" s="1" t="str">
        <f t="shared" si="163"/>
        <v/>
      </c>
      <c r="AK1119" s="323" t="b">
        <f t="shared" si="164"/>
        <v>0</v>
      </c>
      <c r="AL1119" s="648">
        <f t="shared" si="165"/>
        <v>0</v>
      </c>
      <c r="AM1119" s="293">
        <f t="shared" si="166"/>
        <v>0</v>
      </c>
      <c r="AN1119" s="294" t="str">
        <f>IF(AM1119=0,"",
IF(SUM($AM$47:AM1119)=1,AO1119,
IF($AM$1547&gt;SUM($AM$47:AM1119),_xlfn.CONCAT(", ",AO1119),
IF($AM$1547=SUM($AM$47:AM1119),_xlfn.CONCAT(" y ",AO1119)))))</f>
        <v/>
      </c>
      <c r="AO1119" s="89" t="s">
        <v>8006</v>
      </c>
      <c r="AQ1119" s="477">
        <f t="shared" si="167"/>
        <v>0</v>
      </c>
      <c r="AR1119" s="321">
        <f t="shared" si="168"/>
        <v>0</v>
      </c>
      <c r="AS1119" s="293">
        <f t="shared" si="169"/>
        <v>0</v>
      </c>
      <c r="AT1119" s="294" t="str">
        <f>IF(AS1119=0,"",
IF(SUM($AS$47:AS1119)=1,AU1119,
IF($AS$1547&gt;SUM($AS$47:AS1119),_xlfn.CONCAT(", ",AU1119),
IF($AS$1547=SUM($AS$47:AS1119),_xlfn.CONCAT(" y ",AU1119)))))</f>
        <v/>
      </c>
      <c r="AU1119" s="89" t="s">
        <v>8006</v>
      </c>
    </row>
    <row r="1120" spans="1:47" ht="15" customHeight="1">
      <c r="A1120" s="64"/>
      <c r="B1120" s="11"/>
      <c r="C1120" s="1021" t="s">
        <v>8007</v>
      </c>
      <c r="D1120" s="890"/>
      <c r="E1120" s="997"/>
      <c r="F1120" s="884"/>
      <c r="G1120" s="884"/>
      <c r="H1120" s="884"/>
      <c r="I1120" s="884"/>
      <c r="J1120" s="884"/>
      <c r="K1120" s="885"/>
      <c r="L1120" s="1027"/>
      <c r="M1120" s="884"/>
      <c r="N1120" s="884"/>
      <c r="O1120" s="885"/>
      <c r="P1120" s="1027"/>
      <c r="Q1120" s="884"/>
      <c r="R1120" s="884"/>
      <c r="S1120" s="885"/>
      <c r="T1120" s="991"/>
      <c r="U1120" s="884"/>
      <c r="V1120" s="884"/>
      <c r="W1120" s="885"/>
      <c r="X1120" s="796"/>
      <c r="Y1120" s="796"/>
      <c r="Z1120" s="796"/>
      <c r="AA1120" s="796"/>
      <c r="AB1120" s="796"/>
      <c r="AC1120" s="796"/>
      <c r="AD1120" s="796"/>
      <c r="AG1120" s="323" t="b">
        <f t="shared" si="160"/>
        <v>0</v>
      </c>
      <c r="AH1120" s="1" t="str">
        <f t="shared" si="161"/>
        <v/>
      </c>
      <c r="AI1120" s="323" t="b">
        <f t="shared" si="162"/>
        <v>0</v>
      </c>
      <c r="AJ1120" s="1" t="str">
        <f t="shared" si="163"/>
        <v/>
      </c>
      <c r="AK1120" s="323" t="b">
        <f t="shared" si="164"/>
        <v>0</v>
      </c>
      <c r="AL1120" s="648">
        <f t="shared" si="165"/>
        <v>0</v>
      </c>
      <c r="AM1120" s="293">
        <f t="shared" si="166"/>
        <v>0</v>
      </c>
      <c r="AN1120" s="294" t="str">
        <f>IF(AM1120=0,"",
IF(SUM($AM$47:AM1120)=1,AO1120,
IF($AM$1547&gt;SUM($AM$47:AM1120),_xlfn.CONCAT(", ",AO1120),
IF($AM$1547=SUM($AM$47:AM1120),_xlfn.CONCAT(" y ",AO1120)))))</f>
        <v/>
      </c>
      <c r="AO1120" s="89" t="s">
        <v>8008</v>
      </c>
      <c r="AQ1120" s="477">
        <f t="shared" si="167"/>
        <v>0</v>
      </c>
      <c r="AR1120" s="321">
        <f t="shared" si="168"/>
        <v>0</v>
      </c>
      <c r="AS1120" s="293">
        <f t="shared" si="169"/>
        <v>0</v>
      </c>
      <c r="AT1120" s="294" t="str">
        <f>IF(AS1120=0,"",
IF(SUM($AS$47:AS1120)=1,AU1120,
IF($AS$1547&gt;SUM($AS$47:AS1120),_xlfn.CONCAT(", ",AU1120),
IF($AS$1547=SUM($AS$47:AS1120),_xlfn.CONCAT(" y ",AU1120)))))</f>
        <v/>
      </c>
      <c r="AU1120" s="89" t="s">
        <v>8008</v>
      </c>
    </row>
    <row r="1121" spans="1:47" ht="15" customHeight="1">
      <c r="A1121" s="64"/>
      <c r="B1121" s="11"/>
      <c r="C1121" s="1021" t="s">
        <v>8009</v>
      </c>
      <c r="D1121" s="890"/>
      <c r="E1121" s="997"/>
      <c r="F1121" s="884"/>
      <c r="G1121" s="884"/>
      <c r="H1121" s="884"/>
      <c r="I1121" s="884"/>
      <c r="J1121" s="884"/>
      <c r="K1121" s="885"/>
      <c r="L1121" s="1027"/>
      <c r="M1121" s="884"/>
      <c r="N1121" s="884"/>
      <c r="O1121" s="885"/>
      <c r="P1121" s="1027"/>
      <c r="Q1121" s="884"/>
      <c r="R1121" s="884"/>
      <c r="S1121" s="885"/>
      <c r="T1121" s="991"/>
      <c r="U1121" s="884"/>
      <c r="V1121" s="884"/>
      <c r="W1121" s="885"/>
      <c r="X1121" s="796"/>
      <c r="Y1121" s="796"/>
      <c r="Z1121" s="796"/>
      <c r="AA1121" s="796"/>
      <c r="AB1121" s="796"/>
      <c r="AC1121" s="796"/>
      <c r="AD1121" s="796"/>
      <c r="AG1121" s="323" t="b">
        <f t="shared" si="160"/>
        <v>0</v>
      </c>
      <c r="AH1121" s="1" t="str">
        <f t="shared" si="161"/>
        <v/>
      </c>
      <c r="AI1121" s="323" t="b">
        <f t="shared" si="162"/>
        <v>0</v>
      </c>
      <c r="AJ1121" s="1" t="str">
        <f t="shared" si="163"/>
        <v/>
      </c>
      <c r="AK1121" s="323" t="b">
        <f t="shared" si="164"/>
        <v>0</v>
      </c>
      <c r="AL1121" s="648">
        <f t="shared" si="165"/>
        <v>0</v>
      </c>
      <c r="AM1121" s="293">
        <f t="shared" si="166"/>
        <v>0</v>
      </c>
      <c r="AN1121" s="294" t="str">
        <f>IF(AM1121=0,"",
IF(SUM($AM$47:AM1121)=1,AO1121,
IF($AM$1547&gt;SUM($AM$47:AM1121),_xlfn.CONCAT(", ",AO1121),
IF($AM$1547=SUM($AM$47:AM1121),_xlfn.CONCAT(" y ",AO1121)))))</f>
        <v/>
      </c>
      <c r="AO1121" s="89" t="s">
        <v>8010</v>
      </c>
      <c r="AQ1121" s="477">
        <f t="shared" si="167"/>
        <v>0</v>
      </c>
      <c r="AR1121" s="321">
        <f t="shared" si="168"/>
        <v>0</v>
      </c>
      <c r="AS1121" s="293">
        <f t="shared" si="169"/>
        <v>0</v>
      </c>
      <c r="AT1121" s="294" t="str">
        <f>IF(AS1121=0,"",
IF(SUM($AS$47:AS1121)=1,AU1121,
IF($AS$1547&gt;SUM($AS$47:AS1121),_xlfn.CONCAT(", ",AU1121),
IF($AS$1547=SUM($AS$47:AS1121),_xlfn.CONCAT(" y ",AU1121)))))</f>
        <v/>
      </c>
      <c r="AU1121" s="89" t="s">
        <v>8010</v>
      </c>
    </row>
    <row r="1122" spans="1:47" ht="15" customHeight="1">
      <c r="A1122" s="64"/>
      <c r="B1122" s="11"/>
      <c r="C1122" s="1021" t="s">
        <v>8011</v>
      </c>
      <c r="D1122" s="890"/>
      <c r="E1122" s="997"/>
      <c r="F1122" s="884"/>
      <c r="G1122" s="884"/>
      <c r="H1122" s="884"/>
      <c r="I1122" s="884"/>
      <c r="J1122" s="884"/>
      <c r="K1122" s="885"/>
      <c r="L1122" s="1027"/>
      <c r="M1122" s="884"/>
      <c r="N1122" s="884"/>
      <c r="O1122" s="885"/>
      <c r="P1122" s="1027"/>
      <c r="Q1122" s="884"/>
      <c r="R1122" s="884"/>
      <c r="S1122" s="885"/>
      <c r="T1122" s="991"/>
      <c r="U1122" s="884"/>
      <c r="V1122" s="884"/>
      <c r="W1122" s="885"/>
      <c r="X1122" s="796"/>
      <c r="Y1122" s="796"/>
      <c r="Z1122" s="796"/>
      <c r="AA1122" s="796"/>
      <c r="AB1122" s="796"/>
      <c r="AC1122" s="796"/>
      <c r="AD1122" s="796"/>
      <c r="AG1122" s="323" t="b">
        <f t="shared" si="160"/>
        <v>0</v>
      </c>
      <c r="AH1122" s="1" t="str">
        <f t="shared" si="161"/>
        <v/>
      </c>
      <c r="AI1122" s="323" t="b">
        <f t="shared" si="162"/>
        <v>0</v>
      </c>
      <c r="AJ1122" s="1" t="str">
        <f t="shared" si="163"/>
        <v/>
      </c>
      <c r="AK1122" s="323" t="b">
        <f t="shared" si="164"/>
        <v>0</v>
      </c>
      <c r="AL1122" s="648">
        <f t="shared" si="165"/>
        <v>0</v>
      </c>
      <c r="AM1122" s="293">
        <f t="shared" si="166"/>
        <v>0</v>
      </c>
      <c r="AN1122" s="294" t="str">
        <f>IF(AM1122=0,"",
IF(SUM($AM$47:AM1122)=1,AO1122,
IF($AM$1547&gt;SUM($AM$47:AM1122),_xlfn.CONCAT(", ",AO1122),
IF($AM$1547=SUM($AM$47:AM1122),_xlfn.CONCAT(" y ",AO1122)))))</f>
        <v/>
      </c>
      <c r="AO1122" s="89" t="s">
        <v>8012</v>
      </c>
      <c r="AQ1122" s="477">
        <f t="shared" si="167"/>
        <v>0</v>
      </c>
      <c r="AR1122" s="321">
        <f t="shared" si="168"/>
        <v>0</v>
      </c>
      <c r="AS1122" s="293">
        <f t="shared" si="169"/>
        <v>0</v>
      </c>
      <c r="AT1122" s="294" t="str">
        <f>IF(AS1122=0,"",
IF(SUM($AS$47:AS1122)=1,AU1122,
IF($AS$1547&gt;SUM($AS$47:AS1122),_xlfn.CONCAT(", ",AU1122),
IF($AS$1547=SUM($AS$47:AS1122),_xlfn.CONCAT(" y ",AU1122)))))</f>
        <v/>
      </c>
      <c r="AU1122" s="89" t="s">
        <v>8012</v>
      </c>
    </row>
    <row r="1123" spans="1:47" ht="15" customHeight="1">
      <c r="A1123" s="64"/>
      <c r="B1123" s="11"/>
      <c r="C1123" s="1021" t="s">
        <v>8013</v>
      </c>
      <c r="D1123" s="890"/>
      <c r="E1123" s="997"/>
      <c r="F1123" s="884"/>
      <c r="G1123" s="884"/>
      <c r="H1123" s="884"/>
      <c r="I1123" s="884"/>
      <c r="J1123" s="884"/>
      <c r="K1123" s="885"/>
      <c r="L1123" s="1027"/>
      <c r="M1123" s="884"/>
      <c r="N1123" s="884"/>
      <c r="O1123" s="885"/>
      <c r="P1123" s="1027"/>
      <c r="Q1123" s="884"/>
      <c r="R1123" s="884"/>
      <c r="S1123" s="885"/>
      <c r="T1123" s="991"/>
      <c r="U1123" s="884"/>
      <c r="V1123" s="884"/>
      <c r="W1123" s="885"/>
      <c r="X1123" s="796"/>
      <c r="Y1123" s="796"/>
      <c r="Z1123" s="796"/>
      <c r="AA1123" s="796"/>
      <c r="AB1123" s="796"/>
      <c r="AC1123" s="796"/>
      <c r="AD1123" s="796"/>
      <c r="AG1123" s="323" t="b">
        <f t="shared" si="160"/>
        <v>0</v>
      </c>
      <c r="AH1123" s="1" t="str">
        <f t="shared" si="161"/>
        <v/>
      </c>
      <c r="AI1123" s="323" t="b">
        <f t="shared" si="162"/>
        <v>0</v>
      </c>
      <c r="AJ1123" s="1" t="str">
        <f t="shared" si="163"/>
        <v/>
      </c>
      <c r="AK1123" s="323" t="b">
        <f t="shared" si="164"/>
        <v>0</v>
      </c>
      <c r="AL1123" s="648">
        <f t="shared" si="165"/>
        <v>0</v>
      </c>
      <c r="AM1123" s="293">
        <f t="shared" si="166"/>
        <v>0</v>
      </c>
      <c r="AN1123" s="294" t="str">
        <f>IF(AM1123=0,"",
IF(SUM($AM$47:AM1123)=1,AO1123,
IF($AM$1547&gt;SUM($AM$47:AM1123),_xlfn.CONCAT(", ",AO1123),
IF($AM$1547=SUM($AM$47:AM1123),_xlfn.CONCAT(" y ",AO1123)))))</f>
        <v/>
      </c>
      <c r="AO1123" s="89" t="s">
        <v>8014</v>
      </c>
      <c r="AQ1123" s="477">
        <f t="shared" si="167"/>
        <v>0</v>
      </c>
      <c r="AR1123" s="321">
        <f t="shared" si="168"/>
        <v>0</v>
      </c>
      <c r="AS1123" s="293">
        <f t="shared" si="169"/>
        <v>0</v>
      </c>
      <c r="AT1123" s="294" t="str">
        <f>IF(AS1123=0,"",
IF(SUM($AS$47:AS1123)=1,AU1123,
IF($AS$1547&gt;SUM($AS$47:AS1123),_xlfn.CONCAT(", ",AU1123),
IF($AS$1547=SUM($AS$47:AS1123),_xlfn.CONCAT(" y ",AU1123)))))</f>
        <v/>
      </c>
      <c r="AU1123" s="89" t="s">
        <v>8014</v>
      </c>
    </row>
    <row r="1124" spans="1:47" ht="15" customHeight="1">
      <c r="A1124" s="64"/>
      <c r="B1124" s="11"/>
      <c r="C1124" s="1021" t="s">
        <v>8015</v>
      </c>
      <c r="D1124" s="890"/>
      <c r="E1124" s="997"/>
      <c r="F1124" s="884"/>
      <c r="G1124" s="884"/>
      <c r="H1124" s="884"/>
      <c r="I1124" s="884"/>
      <c r="J1124" s="884"/>
      <c r="K1124" s="885"/>
      <c r="L1124" s="1027"/>
      <c r="M1124" s="884"/>
      <c r="N1124" s="884"/>
      <c r="O1124" s="885"/>
      <c r="P1124" s="1027"/>
      <c r="Q1124" s="884"/>
      <c r="R1124" s="884"/>
      <c r="S1124" s="885"/>
      <c r="T1124" s="991"/>
      <c r="U1124" s="884"/>
      <c r="V1124" s="884"/>
      <c r="W1124" s="885"/>
      <c r="X1124" s="796"/>
      <c r="Y1124" s="796"/>
      <c r="Z1124" s="796"/>
      <c r="AA1124" s="796"/>
      <c r="AB1124" s="796"/>
      <c r="AC1124" s="796"/>
      <c r="AD1124" s="796"/>
      <c r="AG1124" s="323" t="b">
        <f t="shared" si="160"/>
        <v>0</v>
      </c>
      <c r="AH1124" s="1" t="str">
        <f t="shared" si="161"/>
        <v/>
      </c>
      <c r="AI1124" s="323" t="b">
        <f t="shared" si="162"/>
        <v>0</v>
      </c>
      <c r="AJ1124" s="1" t="str">
        <f t="shared" si="163"/>
        <v/>
      </c>
      <c r="AK1124" s="323" t="b">
        <f t="shared" si="164"/>
        <v>0</v>
      </c>
      <c r="AL1124" s="648">
        <f t="shared" si="165"/>
        <v>0</v>
      </c>
      <c r="AM1124" s="293">
        <f t="shared" si="166"/>
        <v>0</v>
      </c>
      <c r="AN1124" s="294" t="str">
        <f>IF(AM1124=0,"",
IF(SUM($AM$47:AM1124)=1,AO1124,
IF($AM$1547&gt;SUM($AM$47:AM1124),_xlfn.CONCAT(", ",AO1124),
IF($AM$1547=SUM($AM$47:AM1124),_xlfn.CONCAT(" y ",AO1124)))))</f>
        <v/>
      </c>
      <c r="AO1124" s="89" t="s">
        <v>8016</v>
      </c>
      <c r="AQ1124" s="477">
        <f t="shared" si="167"/>
        <v>0</v>
      </c>
      <c r="AR1124" s="321">
        <f t="shared" si="168"/>
        <v>0</v>
      </c>
      <c r="AS1124" s="293">
        <f t="shared" si="169"/>
        <v>0</v>
      </c>
      <c r="AT1124" s="294" t="str">
        <f>IF(AS1124=0,"",
IF(SUM($AS$47:AS1124)=1,AU1124,
IF($AS$1547&gt;SUM($AS$47:AS1124),_xlfn.CONCAT(", ",AU1124),
IF($AS$1547=SUM($AS$47:AS1124),_xlfn.CONCAT(" y ",AU1124)))))</f>
        <v/>
      </c>
      <c r="AU1124" s="89" t="s">
        <v>8016</v>
      </c>
    </row>
    <row r="1125" spans="1:47" ht="15" customHeight="1">
      <c r="A1125" s="64"/>
      <c r="B1125" s="11"/>
      <c r="C1125" s="1021" t="s">
        <v>8017</v>
      </c>
      <c r="D1125" s="890"/>
      <c r="E1125" s="997"/>
      <c r="F1125" s="884"/>
      <c r="G1125" s="884"/>
      <c r="H1125" s="884"/>
      <c r="I1125" s="884"/>
      <c r="J1125" s="884"/>
      <c r="K1125" s="885"/>
      <c r="L1125" s="1027"/>
      <c r="M1125" s="884"/>
      <c r="N1125" s="884"/>
      <c r="O1125" s="885"/>
      <c r="P1125" s="1027"/>
      <c r="Q1125" s="884"/>
      <c r="R1125" s="884"/>
      <c r="S1125" s="885"/>
      <c r="T1125" s="991"/>
      <c r="U1125" s="884"/>
      <c r="V1125" s="884"/>
      <c r="W1125" s="885"/>
      <c r="X1125" s="796"/>
      <c r="Y1125" s="796"/>
      <c r="Z1125" s="796"/>
      <c r="AA1125" s="796"/>
      <c r="AB1125" s="796"/>
      <c r="AC1125" s="796"/>
      <c r="AD1125" s="796"/>
      <c r="AG1125" s="323" t="b">
        <f t="shared" si="160"/>
        <v>0</v>
      </c>
      <c r="AH1125" s="1" t="str">
        <f t="shared" si="161"/>
        <v/>
      </c>
      <c r="AI1125" s="323" t="b">
        <f t="shared" si="162"/>
        <v>0</v>
      </c>
      <c r="AJ1125" s="1" t="str">
        <f t="shared" si="163"/>
        <v/>
      </c>
      <c r="AK1125" s="323" t="b">
        <f t="shared" si="164"/>
        <v>0</v>
      </c>
      <c r="AL1125" s="648">
        <f t="shared" si="165"/>
        <v>0</v>
      </c>
      <c r="AM1125" s="293">
        <f t="shared" si="166"/>
        <v>0</v>
      </c>
      <c r="AN1125" s="294" t="str">
        <f>IF(AM1125=0,"",
IF(SUM($AM$47:AM1125)=1,AO1125,
IF($AM$1547&gt;SUM($AM$47:AM1125),_xlfn.CONCAT(", ",AO1125),
IF($AM$1547=SUM($AM$47:AM1125),_xlfn.CONCAT(" y ",AO1125)))))</f>
        <v/>
      </c>
      <c r="AO1125" s="89" t="s">
        <v>8018</v>
      </c>
      <c r="AQ1125" s="477">
        <f t="shared" si="167"/>
        <v>0</v>
      </c>
      <c r="AR1125" s="321">
        <f t="shared" si="168"/>
        <v>0</v>
      </c>
      <c r="AS1125" s="293">
        <f t="shared" si="169"/>
        <v>0</v>
      </c>
      <c r="AT1125" s="294" t="str">
        <f>IF(AS1125=0,"",
IF(SUM($AS$47:AS1125)=1,AU1125,
IF($AS$1547&gt;SUM($AS$47:AS1125),_xlfn.CONCAT(", ",AU1125),
IF($AS$1547=SUM($AS$47:AS1125),_xlfn.CONCAT(" y ",AU1125)))))</f>
        <v/>
      </c>
      <c r="AU1125" s="89" t="s">
        <v>8018</v>
      </c>
    </row>
    <row r="1126" spans="1:47" ht="15" customHeight="1">
      <c r="A1126" s="64"/>
      <c r="B1126" s="11"/>
      <c r="C1126" s="1021" t="s">
        <v>8019</v>
      </c>
      <c r="D1126" s="890"/>
      <c r="E1126" s="997"/>
      <c r="F1126" s="884"/>
      <c r="G1126" s="884"/>
      <c r="H1126" s="884"/>
      <c r="I1126" s="884"/>
      <c r="J1126" s="884"/>
      <c r="K1126" s="885"/>
      <c r="L1126" s="1027"/>
      <c r="M1126" s="884"/>
      <c r="N1126" s="884"/>
      <c r="O1126" s="885"/>
      <c r="P1126" s="1027"/>
      <c r="Q1126" s="884"/>
      <c r="R1126" s="884"/>
      <c r="S1126" s="885"/>
      <c r="T1126" s="991"/>
      <c r="U1126" s="884"/>
      <c r="V1126" s="884"/>
      <c r="W1126" s="885"/>
      <c r="X1126" s="796"/>
      <c r="Y1126" s="796"/>
      <c r="Z1126" s="796"/>
      <c r="AA1126" s="796"/>
      <c r="AB1126" s="796"/>
      <c r="AC1126" s="796"/>
      <c r="AD1126" s="796"/>
      <c r="AG1126" s="323" t="b">
        <f t="shared" si="160"/>
        <v>0</v>
      </c>
      <c r="AH1126" s="1" t="str">
        <f t="shared" si="161"/>
        <v/>
      </c>
      <c r="AI1126" s="323" t="b">
        <f t="shared" si="162"/>
        <v>0</v>
      </c>
      <c r="AJ1126" s="1" t="str">
        <f t="shared" si="163"/>
        <v/>
      </c>
      <c r="AK1126" s="323" t="b">
        <f t="shared" si="164"/>
        <v>0</v>
      </c>
      <c r="AL1126" s="648">
        <f t="shared" si="165"/>
        <v>0</v>
      </c>
      <c r="AM1126" s="293">
        <f t="shared" si="166"/>
        <v>0</v>
      </c>
      <c r="AN1126" s="294" t="str">
        <f>IF(AM1126=0,"",
IF(SUM($AM$47:AM1126)=1,AO1126,
IF($AM$1547&gt;SUM($AM$47:AM1126),_xlfn.CONCAT(", ",AO1126),
IF($AM$1547=SUM($AM$47:AM1126),_xlfn.CONCAT(" y ",AO1126)))))</f>
        <v/>
      </c>
      <c r="AO1126" s="89" t="s">
        <v>8020</v>
      </c>
      <c r="AQ1126" s="477">
        <f t="shared" si="167"/>
        <v>0</v>
      </c>
      <c r="AR1126" s="321">
        <f t="shared" si="168"/>
        <v>0</v>
      </c>
      <c r="AS1126" s="293">
        <f t="shared" si="169"/>
        <v>0</v>
      </c>
      <c r="AT1126" s="294" t="str">
        <f>IF(AS1126=0,"",
IF(SUM($AS$47:AS1126)=1,AU1126,
IF($AS$1547&gt;SUM($AS$47:AS1126),_xlfn.CONCAT(", ",AU1126),
IF($AS$1547=SUM($AS$47:AS1126),_xlfn.CONCAT(" y ",AU1126)))))</f>
        <v/>
      </c>
      <c r="AU1126" s="89" t="s">
        <v>8020</v>
      </c>
    </row>
    <row r="1127" spans="1:47" ht="15" customHeight="1">
      <c r="A1127" s="64"/>
      <c r="B1127" s="11"/>
      <c r="C1127" s="1021" t="s">
        <v>8021</v>
      </c>
      <c r="D1127" s="890"/>
      <c r="E1127" s="997"/>
      <c r="F1127" s="884"/>
      <c r="G1127" s="884"/>
      <c r="H1127" s="884"/>
      <c r="I1127" s="884"/>
      <c r="J1127" s="884"/>
      <c r="K1127" s="885"/>
      <c r="L1127" s="1027"/>
      <c r="M1127" s="884"/>
      <c r="N1127" s="884"/>
      <c r="O1127" s="885"/>
      <c r="P1127" s="1027"/>
      <c r="Q1127" s="884"/>
      <c r="R1127" s="884"/>
      <c r="S1127" s="885"/>
      <c r="T1127" s="991"/>
      <c r="U1127" s="884"/>
      <c r="V1127" s="884"/>
      <c r="W1127" s="885"/>
      <c r="X1127" s="796"/>
      <c r="Y1127" s="796"/>
      <c r="Z1127" s="796"/>
      <c r="AA1127" s="796"/>
      <c r="AB1127" s="796"/>
      <c r="AC1127" s="796"/>
      <c r="AD1127" s="796"/>
      <c r="AG1127" s="323" t="b">
        <f t="shared" si="160"/>
        <v>0</v>
      </c>
      <c r="AH1127" s="1" t="str">
        <f t="shared" si="161"/>
        <v/>
      </c>
      <c r="AI1127" s="323" t="b">
        <f t="shared" si="162"/>
        <v>0</v>
      </c>
      <c r="AJ1127" s="1" t="str">
        <f t="shared" si="163"/>
        <v/>
      </c>
      <c r="AK1127" s="323" t="b">
        <f t="shared" si="164"/>
        <v>0</v>
      </c>
      <c r="AL1127" s="648">
        <f t="shared" si="165"/>
        <v>0</v>
      </c>
      <c r="AM1127" s="293">
        <f t="shared" si="166"/>
        <v>0</v>
      </c>
      <c r="AN1127" s="294" t="str">
        <f>IF(AM1127=0,"",
IF(SUM($AM$47:AM1127)=1,AO1127,
IF($AM$1547&gt;SUM($AM$47:AM1127),_xlfn.CONCAT(", ",AO1127),
IF($AM$1547=SUM($AM$47:AM1127),_xlfn.CONCAT(" y ",AO1127)))))</f>
        <v/>
      </c>
      <c r="AO1127" s="89" t="s">
        <v>8022</v>
      </c>
      <c r="AQ1127" s="477">
        <f t="shared" si="167"/>
        <v>0</v>
      </c>
      <c r="AR1127" s="321">
        <f t="shared" si="168"/>
        <v>0</v>
      </c>
      <c r="AS1127" s="293">
        <f t="shared" si="169"/>
        <v>0</v>
      </c>
      <c r="AT1127" s="294" t="str">
        <f>IF(AS1127=0,"",
IF(SUM($AS$47:AS1127)=1,AU1127,
IF($AS$1547&gt;SUM($AS$47:AS1127),_xlfn.CONCAT(", ",AU1127),
IF($AS$1547=SUM($AS$47:AS1127),_xlfn.CONCAT(" y ",AU1127)))))</f>
        <v/>
      </c>
      <c r="AU1127" s="89" t="s">
        <v>8022</v>
      </c>
    </row>
    <row r="1128" spans="1:47" ht="15" customHeight="1">
      <c r="A1128" s="64"/>
      <c r="B1128" s="11"/>
      <c r="C1128" s="1021" t="s">
        <v>8023</v>
      </c>
      <c r="D1128" s="890"/>
      <c r="E1128" s="997"/>
      <c r="F1128" s="884"/>
      <c r="G1128" s="884"/>
      <c r="H1128" s="884"/>
      <c r="I1128" s="884"/>
      <c r="J1128" s="884"/>
      <c r="K1128" s="885"/>
      <c r="L1128" s="1027"/>
      <c r="M1128" s="884"/>
      <c r="N1128" s="884"/>
      <c r="O1128" s="885"/>
      <c r="P1128" s="1027"/>
      <c r="Q1128" s="884"/>
      <c r="R1128" s="884"/>
      <c r="S1128" s="885"/>
      <c r="T1128" s="991"/>
      <c r="U1128" s="884"/>
      <c r="V1128" s="884"/>
      <c r="W1128" s="885"/>
      <c r="X1128" s="796"/>
      <c r="Y1128" s="796"/>
      <c r="Z1128" s="796"/>
      <c r="AA1128" s="796"/>
      <c r="AB1128" s="796"/>
      <c r="AC1128" s="796"/>
      <c r="AD1128" s="796"/>
      <c r="AG1128" s="323" t="b">
        <f t="shared" si="160"/>
        <v>0</v>
      </c>
      <c r="AH1128" s="1" t="str">
        <f t="shared" si="161"/>
        <v/>
      </c>
      <c r="AI1128" s="323" t="b">
        <f t="shared" si="162"/>
        <v>0</v>
      </c>
      <c r="AJ1128" s="1" t="str">
        <f t="shared" si="163"/>
        <v/>
      </c>
      <c r="AK1128" s="323" t="b">
        <f t="shared" si="164"/>
        <v>0</v>
      </c>
      <c r="AL1128" s="648">
        <f t="shared" si="165"/>
        <v>0</v>
      </c>
      <c r="AM1128" s="293">
        <f t="shared" si="166"/>
        <v>0</v>
      </c>
      <c r="AN1128" s="294" t="str">
        <f>IF(AM1128=0,"",
IF(SUM($AM$47:AM1128)=1,AO1128,
IF($AM$1547&gt;SUM($AM$47:AM1128),_xlfn.CONCAT(", ",AO1128),
IF($AM$1547=SUM($AM$47:AM1128),_xlfn.CONCAT(" y ",AO1128)))))</f>
        <v/>
      </c>
      <c r="AO1128" s="89" t="s">
        <v>8024</v>
      </c>
      <c r="AQ1128" s="477">
        <f t="shared" si="167"/>
        <v>0</v>
      </c>
      <c r="AR1128" s="321">
        <f t="shared" si="168"/>
        <v>0</v>
      </c>
      <c r="AS1128" s="293">
        <f t="shared" si="169"/>
        <v>0</v>
      </c>
      <c r="AT1128" s="294" t="str">
        <f>IF(AS1128=0,"",
IF(SUM($AS$47:AS1128)=1,AU1128,
IF($AS$1547&gt;SUM($AS$47:AS1128),_xlfn.CONCAT(", ",AU1128),
IF($AS$1547=SUM($AS$47:AS1128),_xlfn.CONCAT(" y ",AU1128)))))</f>
        <v/>
      </c>
      <c r="AU1128" s="89" t="s">
        <v>8024</v>
      </c>
    </row>
    <row r="1129" spans="1:47" ht="15" customHeight="1">
      <c r="A1129" s="64"/>
      <c r="B1129" s="11"/>
      <c r="C1129" s="1021" t="s">
        <v>8025</v>
      </c>
      <c r="D1129" s="890"/>
      <c r="E1129" s="997"/>
      <c r="F1129" s="884"/>
      <c r="G1129" s="884"/>
      <c r="H1129" s="884"/>
      <c r="I1129" s="884"/>
      <c r="J1129" s="884"/>
      <c r="K1129" s="885"/>
      <c r="L1129" s="1027"/>
      <c r="M1129" s="884"/>
      <c r="N1129" s="884"/>
      <c r="O1129" s="885"/>
      <c r="P1129" s="1027"/>
      <c r="Q1129" s="884"/>
      <c r="R1129" s="884"/>
      <c r="S1129" s="885"/>
      <c r="T1129" s="991"/>
      <c r="U1129" s="884"/>
      <c r="V1129" s="884"/>
      <c r="W1129" s="885"/>
      <c r="X1129" s="796"/>
      <c r="Y1129" s="796"/>
      <c r="Z1129" s="796"/>
      <c r="AA1129" s="796"/>
      <c r="AB1129" s="796"/>
      <c r="AC1129" s="796"/>
      <c r="AD1129" s="796"/>
      <c r="AG1129" s="323" t="b">
        <f t="shared" si="160"/>
        <v>0</v>
      </c>
      <c r="AH1129" s="1" t="str">
        <f t="shared" si="161"/>
        <v/>
      </c>
      <c r="AI1129" s="323" t="b">
        <f t="shared" si="162"/>
        <v>0</v>
      </c>
      <c r="AJ1129" s="1" t="str">
        <f t="shared" si="163"/>
        <v/>
      </c>
      <c r="AK1129" s="323" t="b">
        <f t="shared" si="164"/>
        <v>0</v>
      </c>
      <c r="AL1129" s="648">
        <f t="shared" si="165"/>
        <v>0</v>
      </c>
      <c r="AM1129" s="293">
        <f t="shared" si="166"/>
        <v>0</v>
      </c>
      <c r="AN1129" s="294" t="str">
        <f>IF(AM1129=0,"",
IF(SUM($AM$47:AM1129)=1,AO1129,
IF($AM$1547&gt;SUM($AM$47:AM1129),_xlfn.CONCAT(", ",AO1129),
IF($AM$1547=SUM($AM$47:AM1129),_xlfn.CONCAT(" y ",AO1129)))))</f>
        <v/>
      </c>
      <c r="AO1129" s="89" t="s">
        <v>8026</v>
      </c>
      <c r="AQ1129" s="477">
        <f t="shared" si="167"/>
        <v>0</v>
      </c>
      <c r="AR1129" s="321">
        <f t="shared" si="168"/>
        <v>0</v>
      </c>
      <c r="AS1129" s="293">
        <f t="shared" si="169"/>
        <v>0</v>
      </c>
      <c r="AT1129" s="294" t="str">
        <f>IF(AS1129=0,"",
IF(SUM($AS$47:AS1129)=1,AU1129,
IF($AS$1547&gt;SUM($AS$47:AS1129),_xlfn.CONCAT(", ",AU1129),
IF($AS$1547=SUM($AS$47:AS1129),_xlfn.CONCAT(" y ",AU1129)))))</f>
        <v/>
      </c>
      <c r="AU1129" s="89" t="s">
        <v>8026</v>
      </c>
    </row>
    <row r="1130" spans="1:47" ht="15" customHeight="1">
      <c r="A1130" s="64"/>
      <c r="B1130" s="11"/>
      <c r="C1130" s="1021" t="s">
        <v>8027</v>
      </c>
      <c r="D1130" s="890"/>
      <c r="E1130" s="997"/>
      <c r="F1130" s="884"/>
      <c r="G1130" s="884"/>
      <c r="H1130" s="884"/>
      <c r="I1130" s="884"/>
      <c r="J1130" s="884"/>
      <c r="K1130" s="885"/>
      <c r="L1130" s="1027"/>
      <c r="M1130" s="884"/>
      <c r="N1130" s="884"/>
      <c r="O1130" s="885"/>
      <c r="P1130" s="1027"/>
      <c r="Q1130" s="884"/>
      <c r="R1130" s="884"/>
      <c r="S1130" s="885"/>
      <c r="T1130" s="991"/>
      <c r="U1130" s="884"/>
      <c r="V1130" s="884"/>
      <c r="W1130" s="885"/>
      <c r="X1130" s="796"/>
      <c r="Y1130" s="796"/>
      <c r="Z1130" s="796"/>
      <c r="AA1130" s="796"/>
      <c r="AB1130" s="796"/>
      <c r="AC1130" s="796"/>
      <c r="AD1130" s="796"/>
      <c r="AG1130" s="323" t="b">
        <f t="shared" si="160"/>
        <v>0</v>
      </c>
      <c r="AH1130" s="1" t="str">
        <f t="shared" si="161"/>
        <v/>
      </c>
      <c r="AI1130" s="323" t="b">
        <f t="shared" si="162"/>
        <v>0</v>
      </c>
      <c r="AJ1130" s="1" t="str">
        <f t="shared" si="163"/>
        <v/>
      </c>
      <c r="AK1130" s="323" t="b">
        <f t="shared" si="164"/>
        <v>0</v>
      </c>
      <c r="AL1130" s="648">
        <f t="shared" si="165"/>
        <v>0</v>
      </c>
      <c r="AM1130" s="293">
        <f t="shared" si="166"/>
        <v>0</v>
      </c>
      <c r="AN1130" s="294" t="str">
        <f>IF(AM1130=0,"",
IF(SUM($AM$47:AM1130)=1,AO1130,
IF($AM$1547&gt;SUM($AM$47:AM1130),_xlfn.CONCAT(", ",AO1130),
IF($AM$1547=SUM($AM$47:AM1130),_xlfn.CONCAT(" y ",AO1130)))))</f>
        <v/>
      </c>
      <c r="AO1130" s="89" t="s">
        <v>8028</v>
      </c>
      <c r="AQ1130" s="477">
        <f t="shared" si="167"/>
        <v>0</v>
      </c>
      <c r="AR1130" s="321">
        <f t="shared" si="168"/>
        <v>0</v>
      </c>
      <c r="AS1130" s="293">
        <f t="shared" si="169"/>
        <v>0</v>
      </c>
      <c r="AT1130" s="294" t="str">
        <f>IF(AS1130=0,"",
IF(SUM($AS$47:AS1130)=1,AU1130,
IF($AS$1547&gt;SUM($AS$47:AS1130),_xlfn.CONCAT(", ",AU1130),
IF($AS$1547=SUM($AS$47:AS1130),_xlfn.CONCAT(" y ",AU1130)))))</f>
        <v/>
      </c>
      <c r="AU1130" s="89" t="s">
        <v>8028</v>
      </c>
    </row>
    <row r="1131" spans="1:47" ht="15" customHeight="1">
      <c r="A1131" s="64"/>
      <c r="B1131" s="11"/>
      <c r="C1131" s="1021" t="s">
        <v>8029</v>
      </c>
      <c r="D1131" s="890"/>
      <c r="E1131" s="997"/>
      <c r="F1131" s="884"/>
      <c r="G1131" s="884"/>
      <c r="H1131" s="884"/>
      <c r="I1131" s="884"/>
      <c r="J1131" s="884"/>
      <c r="K1131" s="885"/>
      <c r="L1131" s="1027"/>
      <c r="M1131" s="884"/>
      <c r="N1131" s="884"/>
      <c r="O1131" s="885"/>
      <c r="P1131" s="1027"/>
      <c r="Q1131" s="884"/>
      <c r="R1131" s="884"/>
      <c r="S1131" s="885"/>
      <c r="T1131" s="991"/>
      <c r="U1131" s="884"/>
      <c r="V1131" s="884"/>
      <c r="W1131" s="885"/>
      <c r="X1131" s="796"/>
      <c r="Y1131" s="796"/>
      <c r="Z1131" s="796"/>
      <c r="AA1131" s="796"/>
      <c r="AB1131" s="796"/>
      <c r="AC1131" s="796"/>
      <c r="AD1131" s="796"/>
      <c r="AG1131" s="323" t="b">
        <f t="shared" si="160"/>
        <v>0</v>
      </c>
      <c r="AH1131" s="1" t="str">
        <f t="shared" si="161"/>
        <v/>
      </c>
      <c r="AI1131" s="323" t="b">
        <f t="shared" si="162"/>
        <v>0</v>
      </c>
      <c r="AJ1131" s="1" t="str">
        <f t="shared" si="163"/>
        <v/>
      </c>
      <c r="AK1131" s="323" t="b">
        <f t="shared" si="164"/>
        <v>0</v>
      </c>
      <c r="AL1131" s="648">
        <f t="shared" si="165"/>
        <v>0</v>
      </c>
      <c r="AM1131" s="293">
        <f t="shared" si="166"/>
        <v>0</v>
      </c>
      <c r="AN1131" s="294" t="str">
        <f>IF(AM1131=0,"",
IF(SUM($AM$47:AM1131)=1,AO1131,
IF($AM$1547&gt;SUM($AM$47:AM1131),_xlfn.CONCAT(", ",AO1131),
IF($AM$1547=SUM($AM$47:AM1131),_xlfn.CONCAT(" y ",AO1131)))))</f>
        <v/>
      </c>
      <c r="AO1131" s="89" t="s">
        <v>8030</v>
      </c>
      <c r="AQ1131" s="477">
        <f t="shared" si="167"/>
        <v>0</v>
      </c>
      <c r="AR1131" s="321">
        <f t="shared" si="168"/>
        <v>0</v>
      </c>
      <c r="AS1131" s="293">
        <f t="shared" si="169"/>
        <v>0</v>
      </c>
      <c r="AT1131" s="294" t="str">
        <f>IF(AS1131=0,"",
IF(SUM($AS$47:AS1131)=1,AU1131,
IF($AS$1547&gt;SUM($AS$47:AS1131),_xlfn.CONCAT(", ",AU1131),
IF($AS$1547=SUM($AS$47:AS1131),_xlfn.CONCAT(" y ",AU1131)))))</f>
        <v/>
      </c>
      <c r="AU1131" s="89" t="s">
        <v>8030</v>
      </c>
    </row>
    <row r="1132" spans="1:47" ht="15" customHeight="1">
      <c r="A1132" s="64"/>
      <c r="B1132" s="11"/>
      <c r="C1132" s="1021" t="s">
        <v>8031</v>
      </c>
      <c r="D1132" s="890"/>
      <c r="E1132" s="997"/>
      <c r="F1132" s="884"/>
      <c r="G1132" s="884"/>
      <c r="H1132" s="884"/>
      <c r="I1132" s="884"/>
      <c r="J1132" s="884"/>
      <c r="K1132" s="885"/>
      <c r="L1132" s="1027"/>
      <c r="M1132" s="884"/>
      <c r="N1132" s="884"/>
      <c r="O1132" s="885"/>
      <c r="P1132" s="1027"/>
      <c r="Q1132" s="884"/>
      <c r="R1132" s="884"/>
      <c r="S1132" s="885"/>
      <c r="T1132" s="991"/>
      <c r="U1132" s="884"/>
      <c r="V1132" s="884"/>
      <c r="W1132" s="885"/>
      <c r="X1132" s="796"/>
      <c r="Y1132" s="796"/>
      <c r="Z1132" s="796"/>
      <c r="AA1132" s="796"/>
      <c r="AB1132" s="796"/>
      <c r="AC1132" s="796"/>
      <c r="AD1132" s="796"/>
      <c r="AG1132" s="323" t="b">
        <f t="shared" si="160"/>
        <v>0</v>
      </c>
      <c r="AH1132" s="1" t="str">
        <f t="shared" si="161"/>
        <v/>
      </c>
      <c r="AI1132" s="323" t="b">
        <f t="shared" si="162"/>
        <v>0</v>
      </c>
      <c r="AJ1132" s="1" t="str">
        <f t="shared" si="163"/>
        <v/>
      </c>
      <c r="AK1132" s="323" t="b">
        <f t="shared" si="164"/>
        <v>0</v>
      </c>
      <c r="AL1132" s="648">
        <f t="shared" si="165"/>
        <v>0</v>
      </c>
      <c r="AM1132" s="293">
        <f t="shared" si="166"/>
        <v>0</v>
      </c>
      <c r="AN1132" s="294" t="str">
        <f>IF(AM1132=0,"",
IF(SUM($AM$47:AM1132)=1,AO1132,
IF($AM$1547&gt;SUM($AM$47:AM1132),_xlfn.CONCAT(", ",AO1132),
IF($AM$1547=SUM($AM$47:AM1132),_xlfn.CONCAT(" y ",AO1132)))))</f>
        <v/>
      </c>
      <c r="AO1132" s="89" t="s">
        <v>8032</v>
      </c>
      <c r="AQ1132" s="477">
        <f t="shared" si="167"/>
        <v>0</v>
      </c>
      <c r="AR1132" s="321">
        <f t="shared" si="168"/>
        <v>0</v>
      </c>
      <c r="AS1132" s="293">
        <f t="shared" si="169"/>
        <v>0</v>
      </c>
      <c r="AT1132" s="294" t="str">
        <f>IF(AS1132=0,"",
IF(SUM($AS$47:AS1132)=1,AU1132,
IF($AS$1547&gt;SUM($AS$47:AS1132),_xlfn.CONCAT(", ",AU1132),
IF($AS$1547=SUM($AS$47:AS1132),_xlfn.CONCAT(" y ",AU1132)))))</f>
        <v/>
      </c>
      <c r="AU1132" s="89" t="s">
        <v>8032</v>
      </c>
    </row>
    <row r="1133" spans="1:47" ht="15" customHeight="1">
      <c r="A1133" s="64"/>
      <c r="B1133" s="11"/>
      <c r="C1133" s="1021" t="s">
        <v>8033</v>
      </c>
      <c r="D1133" s="890"/>
      <c r="E1133" s="997"/>
      <c r="F1133" s="884"/>
      <c r="G1133" s="884"/>
      <c r="H1133" s="884"/>
      <c r="I1133" s="884"/>
      <c r="J1133" s="884"/>
      <c r="K1133" s="885"/>
      <c r="L1133" s="1027"/>
      <c r="M1133" s="884"/>
      <c r="N1133" s="884"/>
      <c r="O1133" s="885"/>
      <c r="P1133" s="1027"/>
      <c r="Q1133" s="884"/>
      <c r="R1133" s="884"/>
      <c r="S1133" s="885"/>
      <c r="T1133" s="991"/>
      <c r="U1133" s="884"/>
      <c r="V1133" s="884"/>
      <c r="W1133" s="885"/>
      <c r="X1133" s="796"/>
      <c r="Y1133" s="796"/>
      <c r="Z1133" s="796"/>
      <c r="AA1133" s="796"/>
      <c r="AB1133" s="796"/>
      <c r="AC1133" s="796"/>
      <c r="AD1133" s="796"/>
      <c r="AG1133" s="323" t="b">
        <f t="shared" si="160"/>
        <v>0</v>
      </c>
      <c r="AH1133" s="1" t="str">
        <f t="shared" si="161"/>
        <v/>
      </c>
      <c r="AI1133" s="323" t="b">
        <f t="shared" si="162"/>
        <v>0</v>
      </c>
      <c r="AJ1133" s="1" t="str">
        <f t="shared" si="163"/>
        <v/>
      </c>
      <c r="AK1133" s="323" t="b">
        <f t="shared" si="164"/>
        <v>0</v>
      </c>
      <c r="AL1133" s="648">
        <f t="shared" si="165"/>
        <v>0</v>
      </c>
      <c r="AM1133" s="293">
        <f t="shared" si="166"/>
        <v>0</v>
      </c>
      <c r="AN1133" s="294" t="str">
        <f>IF(AM1133=0,"",
IF(SUM($AM$47:AM1133)=1,AO1133,
IF($AM$1547&gt;SUM($AM$47:AM1133),_xlfn.CONCAT(", ",AO1133),
IF($AM$1547=SUM($AM$47:AM1133),_xlfn.CONCAT(" y ",AO1133)))))</f>
        <v/>
      </c>
      <c r="AO1133" s="89" t="s">
        <v>8034</v>
      </c>
      <c r="AQ1133" s="477">
        <f t="shared" si="167"/>
        <v>0</v>
      </c>
      <c r="AR1133" s="321">
        <f t="shared" si="168"/>
        <v>0</v>
      </c>
      <c r="AS1133" s="293">
        <f t="shared" si="169"/>
        <v>0</v>
      </c>
      <c r="AT1133" s="294" t="str">
        <f>IF(AS1133=0,"",
IF(SUM($AS$47:AS1133)=1,AU1133,
IF($AS$1547&gt;SUM($AS$47:AS1133),_xlfn.CONCAT(", ",AU1133),
IF($AS$1547=SUM($AS$47:AS1133),_xlfn.CONCAT(" y ",AU1133)))))</f>
        <v/>
      </c>
      <c r="AU1133" s="89" t="s">
        <v>8034</v>
      </c>
    </row>
    <row r="1134" spans="1:47" ht="15" customHeight="1">
      <c r="A1134" s="64"/>
      <c r="B1134" s="11"/>
      <c r="C1134" s="1021" t="s">
        <v>8035</v>
      </c>
      <c r="D1134" s="890"/>
      <c r="E1134" s="997"/>
      <c r="F1134" s="884"/>
      <c r="G1134" s="884"/>
      <c r="H1134" s="884"/>
      <c r="I1134" s="884"/>
      <c r="J1134" s="884"/>
      <c r="K1134" s="885"/>
      <c r="L1134" s="1027"/>
      <c r="M1134" s="884"/>
      <c r="N1134" s="884"/>
      <c r="O1134" s="885"/>
      <c r="P1134" s="1027"/>
      <c r="Q1134" s="884"/>
      <c r="R1134" s="884"/>
      <c r="S1134" s="885"/>
      <c r="T1134" s="991"/>
      <c r="U1134" s="884"/>
      <c r="V1134" s="884"/>
      <c r="W1134" s="885"/>
      <c r="X1134" s="796"/>
      <c r="Y1134" s="796"/>
      <c r="Z1134" s="796"/>
      <c r="AA1134" s="796"/>
      <c r="AB1134" s="796"/>
      <c r="AC1134" s="796"/>
      <c r="AD1134" s="796"/>
      <c r="AG1134" s="323" t="b">
        <f t="shared" si="160"/>
        <v>0</v>
      </c>
      <c r="AH1134" s="1" t="str">
        <f t="shared" si="161"/>
        <v/>
      </c>
      <c r="AI1134" s="323" t="b">
        <f t="shared" si="162"/>
        <v>0</v>
      </c>
      <c r="AJ1134" s="1" t="str">
        <f t="shared" si="163"/>
        <v/>
      </c>
      <c r="AK1134" s="323" t="b">
        <f t="shared" si="164"/>
        <v>0</v>
      </c>
      <c r="AL1134" s="648">
        <f t="shared" si="165"/>
        <v>0</v>
      </c>
      <c r="AM1134" s="293">
        <f t="shared" si="166"/>
        <v>0</v>
      </c>
      <c r="AN1134" s="294" t="str">
        <f>IF(AM1134=0,"",
IF(SUM($AM$47:AM1134)=1,AO1134,
IF($AM$1547&gt;SUM($AM$47:AM1134),_xlfn.CONCAT(", ",AO1134),
IF($AM$1547=SUM($AM$47:AM1134),_xlfn.CONCAT(" y ",AO1134)))))</f>
        <v/>
      </c>
      <c r="AO1134" s="89" t="s">
        <v>8036</v>
      </c>
      <c r="AQ1134" s="477">
        <f t="shared" si="167"/>
        <v>0</v>
      </c>
      <c r="AR1134" s="321">
        <f t="shared" si="168"/>
        <v>0</v>
      </c>
      <c r="AS1134" s="293">
        <f t="shared" si="169"/>
        <v>0</v>
      </c>
      <c r="AT1134" s="294" t="str">
        <f>IF(AS1134=0,"",
IF(SUM($AS$47:AS1134)=1,AU1134,
IF($AS$1547&gt;SUM($AS$47:AS1134),_xlfn.CONCAT(", ",AU1134),
IF($AS$1547=SUM($AS$47:AS1134),_xlfn.CONCAT(" y ",AU1134)))))</f>
        <v/>
      </c>
      <c r="AU1134" s="89" t="s">
        <v>8036</v>
      </c>
    </row>
    <row r="1135" spans="1:47" ht="15" customHeight="1">
      <c r="A1135" s="64"/>
      <c r="B1135" s="11"/>
      <c r="C1135" s="1021" t="s">
        <v>8037</v>
      </c>
      <c r="D1135" s="890"/>
      <c r="E1135" s="997"/>
      <c r="F1135" s="884"/>
      <c r="G1135" s="884"/>
      <c r="H1135" s="884"/>
      <c r="I1135" s="884"/>
      <c r="J1135" s="884"/>
      <c r="K1135" s="885"/>
      <c r="L1135" s="1027"/>
      <c r="M1135" s="884"/>
      <c r="N1135" s="884"/>
      <c r="O1135" s="885"/>
      <c r="P1135" s="1027"/>
      <c r="Q1135" s="884"/>
      <c r="R1135" s="884"/>
      <c r="S1135" s="885"/>
      <c r="T1135" s="991"/>
      <c r="U1135" s="884"/>
      <c r="V1135" s="884"/>
      <c r="W1135" s="885"/>
      <c r="X1135" s="796"/>
      <c r="Y1135" s="796"/>
      <c r="Z1135" s="796"/>
      <c r="AA1135" s="796"/>
      <c r="AB1135" s="796"/>
      <c r="AC1135" s="796"/>
      <c r="AD1135" s="796"/>
      <c r="AG1135" s="323" t="b">
        <f t="shared" si="160"/>
        <v>0</v>
      </c>
      <c r="AH1135" s="1" t="str">
        <f t="shared" si="161"/>
        <v/>
      </c>
      <c r="AI1135" s="323" t="b">
        <f t="shared" si="162"/>
        <v>0</v>
      </c>
      <c r="AJ1135" s="1" t="str">
        <f t="shared" si="163"/>
        <v/>
      </c>
      <c r="AK1135" s="323" t="b">
        <f t="shared" si="164"/>
        <v>0</v>
      </c>
      <c r="AL1135" s="648">
        <f t="shared" si="165"/>
        <v>0</v>
      </c>
      <c r="AM1135" s="293">
        <f t="shared" si="166"/>
        <v>0</v>
      </c>
      <c r="AN1135" s="294" t="str">
        <f>IF(AM1135=0,"",
IF(SUM($AM$47:AM1135)=1,AO1135,
IF($AM$1547&gt;SUM($AM$47:AM1135),_xlfn.CONCAT(", ",AO1135),
IF($AM$1547=SUM($AM$47:AM1135),_xlfn.CONCAT(" y ",AO1135)))))</f>
        <v/>
      </c>
      <c r="AO1135" s="89" t="s">
        <v>8038</v>
      </c>
      <c r="AQ1135" s="477">
        <f t="shared" si="167"/>
        <v>0</v>
      </c>
      <c r="AR1135" s="321">
        <f t="shared" si="168"/>
        <v>0</v>
      </c>
      <c r="AS1135" s="293">
        <f t="shared" si="169"/>
        <v>0</v>
      </c>
      <c r="AT1135" s="294" t="str">
        <f>IF(AS1135=0,"",
IF(SUM($AS$47:AS1135)=1,AU1135,
IF($AS$1547&gt;SUM($AS$47:AS1135),_xlfn.CONCAT(", ",AU1135),
IF($AS$1547=SUM($AS$47:AS1135),_xlfn.CONCAT(" y ",AU1135)))))</f>
        <v/>
      </c>
      <c r="AU1135" s="89" t="s">
        <v>8038</v>
      </c>
    </row>
    <row r="1136" spans="1:47" ht="15" customHeight="1">
      <c r="A1136" s="64"/>
      <c r="B1136" s="11"/>
      <c r="C1136" s="1021" t="s">
        <v>8039</v>
      </c>
      <c r="D1136" s="890"/>
      <c r="E1136" s="997"/>
      <c r="F1136" s="884"/>
      <c r="G1136" s="884"/>
      <c r="H1136" s="884"/>
      <c r="I1136" s="884"/>
      <c r="J1136" s="884"/>
      <c r="K1136" s="885"/>
      <c r="L1136" s="1027"/>
      <c r="M1136" s="884"/>
      <c r="N1136" s="884"/>
      <c r="O1136" s="885"/>
      <c r="P1136" s="1027"/>
      <c r="Q1136" s="884"/>
      <c r="R1136" s="884"/>
      <c r="S1136" s="885"/>
      <c r="T1136" s="991"/>
      <c r="U1136" s="884"/>
      <c r="V1136" s="884"/>
      <c r="W1136" s="885"/>
      <c r="X1136" s="796"/>
      <c r="Y1136" s="796"/>
      <c r="Z1136" s="796"/>
      <c r="AA1136" s="796"/>
      <c r="AB1136" s="796"/>
      <c r="AC1136" s="796"/>
      <c r="AD1136" s="796"/>
      <c r="AG1136" s="323" t="b">
        <f t="shared" ref="AG1136:AG1199" si="170">NOT(EXACT(E1136,UPPER(E1136)))</f>
        <v>0</v>
      </c>
      <c r="AH1136" s="1" t="str">
        <f t="shared" ref="AH1136:AH1199" si="171">SUBSTITUTE( SUBSTITUTE( SUBSTITUTE( SUBSTITUTE( SUBSTITUTE( SUBSTITUTE( SUBSTITUTE( SUBSTITUTE( SUBSTITUTE( SUBSTITUTE(E1136, "á", "a"), "é", "e"), "í", "i"), "ó", "o"), "ú", "u"), "Á", "A"), "É", "E"), "Í", "I"), "Ó", "O"), "Ú", "U")</f>
        <v/>
      </c>
      <c r="AI1136" s="323" t="b">
        <f t="shared" ref="AI1136:AI1199" si="172">NOT(EXACT(E1136,AH1136))</f>
        <v>0</v>
      </c>
      <c r="AJ1136" s="1" t="str">
        <f t="shared" ref="AJ1136:AJ1199" si="173">SUBSTITUTE((SUBSTITUTE(SUBSTITUTE(SUBSTITUTE(E1136,".",""),",",""),"(","")),")","")</f>
        <v/>
      </c>
      <c r="AK1136" s="323" t="b">
        <f t="shared" ref="AK1136:AK1199" si="174">NOT(EXACT(E1136,AJ1136))</f>
        <v>0</v>
      </c>
      <c r="AL1136" s="648">
        <f t="shared" ref="AL1136:AL1199" si="175">IF(COUNTIF(T1136,"VARIAS")&gt;0,1,0)</f>
        <v>0</v>
      </c>
      <c r="AM1136" s="293">
        <f t="shared" ref="AM1136:AM1199" si="176">IF(SUM(AL1136)=0,0,1)</f>
        <v>0</v>
      </c>
      <c r="AN1136" s="294" t="str">
        <f>IF(AM1136=0,"",
IF(SUM($AM$47:AM1136)=1,AO1136,
IF($AM$1547&gt;SUM($AM$47:AM1136),_xlfn.CONCAT(", ",AO1136),
IF($AM$1547=SUM($AM$47:AM1136),_xlfn.CONCAT(" y ",AO1136)))))</f>
        <v/>
      </c>
      <c r="AO1136" s="89" t="s">
        <v>8040</v>
      </c>
      <c r="AQ1136" s="477">
        <f t="shared" ref="AQ1136:AQ1199" si="177">IF(AND($AD1136="X",COUNTA(X1136:AC1136)&gt;0),1,0)</f>
        <v>0</v>
      </c>
      <c r="AR1136" s="321">
        <f t="shared" ref="AR1136:AR1199" si="178">IF(AND(COUNTBLANK(E1136)=0,COUNTA(L1136:W1136)=3,COUNTA(X1136:AD1136)&gt;0),0,IF(AND(COUNTBLANK(E1136)=1,COUNTA(L1136:AD1136)=0),0,1))</f>
        <v>0</v>
      </c>
      <c r="AS1136" s="293">
        <f t="shared" ref="AS1136:AS1199" si="179">IF(AR1136=0,0,1)</f>
        <v>0</v>
      </c>
      <c r="AT1136" s="294" t="str">
        <f>IF(AS1136=0,"",
IF(SUM($AS$47:AS1136)=1,AU1136,
IF($AS$1547&gt;SUM($AS$47:AS1136),_xlfn.CONCAT(", ",AU1136),
IF($AS$1547=SUM($AS$47:AS1136),_xlfn.CONCAT(" y ",AU1136)))))</f>
        <v/>
      </c>
      <c r="AU1136" s="89" t="s">
        <v>8040</v>
      </c>
    </row>
    <row r="1137" spans="1:47" ht="15" customHeight="1">
      <c r="A1137" s="64"/>
      <c r="B1137" s="11"/>
      <c r="C1137" s="1021" t="s">
        <v>8041</v>
      </c>
      <c r="D1137" s="890"/>
      <c r="E1137" s="997"/>
      <c r="F1137" s="884"/>
      <c r="G1137" s="884"/>
      <c r="H1137" s="884"/>
      <c r="I1137" s="884"/>
      <c r="J1137" s="884"/>
      <c r="K1137" s="885"/>
      <c r="L1137" s="1027"/>
      <c r="M1137" s="884"/>
      <c r="N1137" s="884"/>
      <c r="O1137" s="885"/>
      <c r="P1137" s="1027"/>
      <c r="Q1137" s="884"/>
      <c r="R1137" s="884"/>
      <c r="S1137" s="885"/>
      <c r="T1137" s="991"/>
      <c r="U1137" s="884"/>
      <c r="V1137" s="884"/>
      <c r="W1137" s="885"/>
      <c r="X1137" s="796"/>
      <c r="Y1137" s="796"/>
      <c r="Z1137" s="796"/>
      <c r="AA1137" s="796"/>
      <c r="AB1137" s="796"/>
      <c r="AC1137" s="796"/>
      <c r="AD1137" s="796"/>
      <c r="AG1137" s="323" t="b">
        <f t="shared" si="170"/>
        <v>0</v>
      </c>
      <c r="AH1137" s="1" t="str">
        <f t="shared" si="171"/>
        <v/>
      </c>
      <c r="AI1137" s="323" t="b">
        <f t="shared" si="172"/>
        <v>0</v>
      </c>
      <c r="AJ1137" s="1" t="str">
        <f t="shared" si="173"/>
        <v/>
      </c>
      <c r="AK1137" s="323" t="b">
        <f t="shared" si="174"/>
        <v>0</v>
      </c>
      <c r="AL1137" s="648">
        <f t="shared" si="175"/>
        <v>0</v>
      </c>
      <c r="AM1137" s="293">
        <f t="shared" si="176"/>
        <v>0</v>
      </c>
      <c r="AN1137" s="294" t="str">
        <f>IF(AM1137=0,"",
IF(SUM($AM$47:AM1137)=1,AO1137,
IF($AM$1547&gt;SUM($AM$47:AM1137),_xlfn.CONCAT(", ",AO1137),
IF($AM$1547=SUM($AM$47:AM1137),_xlfn.CONCAT(" y ",AO1137)))))</f>
        <v/>
      </c>
      <c r="AO1137" s="89" t="s">
        <v>8042</v>
      </c>
      <c r="AQ1137" s="477">
        <f t="shared" si="177"/>
        <v>0</v>
      </c>
      <c r="AR1137" s="321">
        <f t="shared" si="178"/>
        <v>0</v>
      </c>
      <c r="AS1137" s="293">
        <f t="shared" si="179"/>
        <v>0</v>
      </c>
      <c r="AT1137" s="294" t="str">
        <f>IF(AS1137=0,"",
IF(SUM($AS$47:AS1137)=1,AU1137,
IF($AS$1547&gt;SUM($AS$47:AS1137),_xlfn.CONCAT(", ",AU1137),
IF($AS$1547=SUM($AS$47:AS1137),_xlfn.CONCAT(" y ",AU1137)))))</f>
        <v/>
      </c>
      <c r="AU1137" s="89" t="s">
        <v>8042</v>
      </c>
    </row>
    <row r="1138" spans="1:47" ht="15" customHeight="1">
      <c r="A1138" s="64"/>
      <c r="B1138" s="11"/>
      <c r="C1138" s="1021" t="s">
        <v>8043</v>
      </c>
      <c r="D1138" s="890"/>
      <c r="E1138" s="997"/>
      <c r="F1138" s="884"/>
      <c r="G1138" s="884"/>
      <c r="H1138" s="884"/>
      <c r="I1138" s="884"/>
      <c r="J1138" s="884"/>
      <c r="K1138" s="885"/>
      <c r="L1138" s="1027"/>
      <c r="M1138" s="884"/>
      <c r="N1138" s="884"/>
      <c r="O1138" s="885"/>
      <c r="P1138" s="1027"/>
      <c r="Q1138" s="884"/>
      <c r="R1138" s="884"/>
      <c r="S1138" s="885"/>
      <c r="T1138" s="991"/>
      <c r="U1138" s="884"/>
      <c r="V1138" s="884"/>
      <c r="W1138" s="885"/>
      <c r="X1138" s="796"/>
      <c r="Y1138" s="796"/>
      <c r="Z1138" s="796"/>
      <c r="AA1138" s="796"/>
      <c r="AB1138" s="796"/>
      <c r="AC1138" s="796"/>
      <c r="AD1138" s="796"/>
      <c r="AG1138" s="323" t="b">
        <f t="shared" si="170"/>
        <v>0</v>
      </c>
      <c r="AH1138" s="1" t="str">
        <f t="shared" si="171"/>
        <v/>
      </c>
      <c r="AI1138" s="323" t="b">
        <f t="shared" si="172"/>
        <v>0</v>
      </c>
      <c r="AJ1138" s="1" t="str">
        <f t="shared" si="173"/>
        <v/>
      </c>
      <c r="AK1138" s="323" t="b">
        <f t="shared" si="174"/>
        <v>0</v>
      </c>
      <c r="AL1138" s="648">
        <f t="shared" si="175"/>
        <v>0</v>
      </c>
      <c r="AM1138" s="293">
        <f t="shared" si="176"/>
        <v>0</v>
      </c>
      <c r="AN1138" s="294" t="str">
        <f>IF(AM1138=0,"",
IF(SUM($AM$47:AM1138)=1,AO1138,
IF($AM$1547&gt;SUM($AM$47:AM1138),_xlfn.CONCAT(", ",AO1138),
IF($AM$1547=SUM($AM$47:AM1138),_xlfn.CONCAT(" y ",AO1138)))))</f>
        <v/>
      </c>
      <c r="AO1138" s="89" t="s">
        <v>8044</v>
      </c>
      <c r="AQ1138" s="477">
        <f t="shared" si="177"/>
        <v>0</v>
      </c>
      <c r="AR1138" s="321">
        <f t="shared" si="178"/>
        <v>0</v>
      </c>
      <c r="AS1138" s="293">
        <f t="shared" si="179"/>
        <v>0</v>
      </c>
      <c r="AT1138" s="294" t="str">
        <f>IF(AS1138=0,"",
IF(SUM($AS$47:AS1138)=1,AU1138,
IF($AS$1547&gt;SUM($AS$47:AS1138),_xlfn.CONCAT(", ",AU1138),
IF($AS$1547=SUM($AS$47:AS1138),_xlfn.CONCAT(" y ",AU1138)))))</f>
        <v/>
      </c>
      <c r="AU1138" s="89" t="s">
        <v>8044</v>
      </c>
    </row>
    <row r="1139" spans="1:47" ht="15" customHeight="1">
      <c r="A1139" s="64"/>
      <c r="B1139" s="11"/>
      <c r="C1139" s="1021" t="s">
        <v>8045</v>
      </c>
      <c r="D1139" s="890"/>
      <c r="E1139" s="997"/>
      <c r="F1139" s="884"/>
      <c r="G1139" s="884"/>
      <c r="H1139" s="884"/>
      <c r="I1139" s="884"/>
      <c r="J1139" s="884"/>
      <c r="K1139" s="885"/>
      <c r="L1139" s="1027"/>
      <c r="M1139" s="884"/>
      <c r="N1139" s="884"/>
      <c r="O1139" s="885"/>
      <c r="P1139" s="1027"/>
      <c r="Q1139" s="884"/>
      <c r="R1139" s="884"/>
      <c r="S1139" s="885"/>
      <c r="T1139" s="991"/>
      <c r="U1139" s="884"/>
      <c r="V1139" s="884"/>
      <c r="W1139" s="885"/>
      <c r="X1139" s="796"/>
      <c r="Y1139" s="796"/>
      <c r="Z1139" s="796"/>
      <c r="AA1139" s="796"/>
      <c r="AB1139" s="796"/>
      <c r="AC1139" s="796"/>
      <c r="AD1139" s="796"/>
      <c r="AG1139" s="323" t="b">
        <f t="shared" si="170"/>
        <v>0</v>
      </c>
      <c r="AH1139" s="1" t="str">
        <f t="shared" si="171"/>
        <v/>
      </c>
      <c r="AI1139" s="323" t="b">
        <f t="shared" si="172"/>
        <v>0</v>
      </c>
      <c r="AJ1139" s="1" t="str">
        <f t="shared" si="173"/>
        <v/>
      </c>
      <c r="AK1139" s="323" t="b">
        <f t="shared" si="174"/>
        <v>0</v>
      </c>
      <c r="AL1139" s="648">
        <f t="shared" si="175"/>
        <v>0</v>
      </c>
      <c r="AM1139" s="293">
        <f t="shared" si="176"/>
        <v>0</v>
      </c>
      <c r="AN1139" s="294" t="str">
        <f>IF(AM1139=0,"",
IF(SUM($AM$47:AM1139)=1,AO1139,
IF($AM$1547&gt;SUM($AM$47:AM1139),_xlfn.CONCAT(", ",AO1139),
IF($AM$1547=SUM($AM$47:AM1139),_xlfn.CONCAT(" y ",AO1139)))))</f>
        <v/>
      </c>
      <c r="AO1139" s="89" t="s">
        <v>8046</v>
      </c>
      <c r="AQ1139" s="477">
        <f t="shared" si="177"/>
        <v>0</v>
      </c>
      <c r="AR1139" s="321">
        <f t="shared" si="178"/>
        <v>0</v>
      </c>
      <c r="AS1139" s="293">
        <f t="shared" si="179"/>
        <v>0</v>
      </c>
      <c r="AT1139" s="294" t="str">
        <f>IF(AS1139=0,"",
IF(SUM($AS$47:AS1139)=1,AU1139,
IF($AS$1547&gt;SUM($AS$47:AS1139),_xlfn.CONCAT(", ",AU1139),
IF($AS$1547=SUM($AS$47:AS1139),_xlfn.CONCAT(" y ",AU1139)))))</f>
        <v/>
      </c>
      <c r="AU1139" s="89" t="s">
        <v>8046</v>
      </c>
    </row>
    <row r="1140" spans="1:47" ht="15" customHeight="1">
      <c r="A1140" s="64"/>
      <c r="B1140" s="11"/>
      <c r="C1140" s="1021" t="s">
        <v>8047</v>
      </c>
      <c r="D1140" s="890"/>
      <c r="E1140" s="997"/>
      <c r="F1140" s="884"/>
      <c r="G1140" s="884"/>
      <c r="H1140" s="884"/>
      <c r="I1140" s="884"/>
      <c r="J1140" s="884"/>
      <c r="K1140" s="885"/>
      <c r="L1140" s="1027"/>
      <c r="M1140" s="884"/>
      <c r="N1140" s="884"/>
      <c r="O1140" s="885"/>
      <c r="P1140" s="1027"/>
      <c r="Q1140" s="884"/>
      <c r="R1140" s="884"/>
      <c r="S1140" s="885"/>
      <c r="T1140" s="991"/>
      <c r="U1140" s="884"/>
      <c r="V1140" s="884"/>
      <c r="W1140" s="885"/>
      <c r="X1140" s="796"/>
      <c r="Y1140" s="796"/>
      <c r="Z1140" s="796"/>
      <c r="AA1140" s="796"/>
      <c r="AB1140" s="796"/>
      <c r="AC1140" s="796"/>
      <c r="AD1140" s="796"/>
      <c r="AG1140" s="323" t="b">
        <f t="shared" si="170"/>
        <v>0</v>
      </c>
      <c r="AH1140" s="1" t="str">
        <f t="shared" si="171"/>
        <v/>
      </c>
      <c r="AI1140" s="323" t="b">
        <f t="shared" si="172"/>
        <v>0</v>
      </c>
      <c r="AJ1140" s="1" t="str">
        <f t="shared" si="173"/>
        <v/>
      </c>
      <c r="AK1140" s="323" t="b">
        <f t="shared" si="174"/>
        <v>0</v>
      </c>
      <c r="AL1140" s="648">
        <f t="shared" si="175"/>
        <v>0</v>
      </c>
      <c r="AM1140" s="293">
        <f t="shared" si="176"/>
        <v>0</v>
      </c>
      <c r="AN1140" s="294" t="str">
        <f>IF(AM1140=0,"",
IF(SUM($AM$47:AM1140)=1,AO1140,
IF($AM$1547&gt;SUM($AM$47:AM1140),_xlfn.CONCAT(", ",AO1140),
IF($AM$1547=SUM($AM$47:AM1140),_xlfn.CONCAT(" y ",AO1140)))))</f>
        <v/>
      </c>
      <c r="AO1140" s="89" t="s">
        <v>8048</v>
      </c>
      <c r="AQ1140" s="477">
        <f t="shared" si="177"/>
        <v>0</v>
      </c>
      <c r="AR1140" s="321">
        <f t="shared" si="178"/>
        <v>0</v>
      </c>
      <c r="AS1140" s="293">
        <f t="shared" si="179"/>
        <v>0</v>
      </c>
      <c r="AT1140" s="294" t="str">
        <f>IF(AS1140=0,"",
IF(SUM($AS$47:AS1140)=1,AU1140,
IF($AS$1547&gt;SUM($AS$47:AS1140),_xlfn.CONCAT(", ",AU1140),
IF($AS$1547=SUM($AS$47:AS1140),_xlfn.CONCAT(" y ",AU1140)))))</f>
        <v/>
      </c>
      <c r="AU1140" s="89" t="s">
        <v>8048</v>
      </c>
    </row>
    <row r="1141" spans="1:47" ht="15" customHeight="1">
      <c r="A1141" s="64"/>
      <c r="B1141" s="11"/>
      <c r="C1141" s="1021" t="s">
        <v>8049</v>
      </c>
      <c r="D1141" s="890"/>
      <c r="E1141" s="997"/>
      <c r="F1141" s="884"/>
      <c r="G1141" s="884"/>
      <c r="H1141" s="884"/>
      <c r="I1141" s="884"/>
      <c r="J1141" s="884"/>
      <c r="K1141" s="885"/>
      <c r="L1141" s="1027"/>
      <c r="M1141" s="884"/>
      <c r="N1141" s="884"/>
      <c r="O1141" s="885"/>
      <c r="P1141" s="1027"/>
      <c r="Q1141" s="884"/>
      <c r="R1141" s="884"/>
      <c r="S1141" s="885"/>
      <c r="T1141" s="991"/>
      <c r="U1141" s="884"/>
      <c r="V1141" s="884"/>
      <c r="W1141" s="885"/>
      <c r="X1141" s="796"/>
      <c r="Y1141" s="796"/>
      <c r="Z1141" s="796"/>
      <c r="AA1141" s="796"/>
      <c r="AB1141" s="796"/>
      <c r="AC1141" s="796"/>
      <c r="AD1141" s="796"/>
      <c r="AG1141" s="323" t="b">
        <f t="shared" si="170"/>
        <v>0</v>
      </c>
      <c r="AH1141" s="1" t="str">
        <f t="shared" si="171"/>
        <v/>
      </c>
      <c r="AI1141" s="323" t="b">
        <f t="shared" si="172"/>
        <v>0</v>
      </c>
      <c r="AJ1141" s="1" t="str">
        <f t="shared" si="173"/>
        <v/>
      </c>
      <c r="AK1141" s="323" t="b">
        <f t="shared" si="174"/>
        <v>0</v>
      </c>
      <c r="AL1141" s="648">
        <f t="shared" si="175"/>
        <v>0</v>
      </c>
      <c r="AM1141" s="293">
        <f t="shared" si="176"/>
        <v>0</v>
      </c>
      <c r="AN1141" s="294" t="str">
        <f>IF(AM1141=0,"",
IF(SUM($AM$47:AM1141)=1,AO1141,
IF($AM$1547&gt;SUM($AM$47:AM1141),_xlfn.CONCAT(", ",AO1141),
IF($AM$1547=SUM($AM$47:AM1141),_xlfn.CONCAT(" y ",AO1141)))))</f>
        <v/>
      </c>
      <c r="AO1141" s="89" t="s">
        <v>8050</v>
      </c>
      <c r="AQ1141" s="477">
        <f t="shared" si="177"/>
        <v>0</v>
      </c>
      <c r="AR1141" s="321">
        <f t="shared" si="178"/>
        <v>0</v>
      </c>
      <c r="AS1141" s="293">
        <f t="shared" si="179"/>
        <v>0</v>
      </c>
      <c r="AT1141" s="294" t="str">
        <f>IF(AS1141=0,"",
IF(SUM($AS$47:AS1141)=1,AU1141,
IF($AS$1547&gt;SUM($AS$47:AS1141),_xlfn.CONCAT(", ",AU1141),
IF($AS$1547=SUM($AS$47:AS1141),_xlfn.CONCAT(" y ",AU1141)))))</f>
        <v/>
      </c>
      <c r="AU1141" s="89" t="s">
        <v>8050</v>
      </c>
    </row>
    <row r="1142" spans="1:47" ht="15" customHeight="1">
      <c r="A1142" s="64"/>
      <c r="B1142" s="11"/>
      <c r="C1142" s="1021" t="s">
        <v>8051</v>
      </c>
      <c r="D1142" s="890"/>
      <c r="E1142" s="997"/>
      <c r="F1142" s="884"/>
      <c r="G1142" s="884"/>
      <c r="H1142" s="884"/>
      <c r="I1142" s="884"/>
      <c r="J1142" s="884"/>
      <c r="K1142" s="885"/>
      <c r="L1142" s="1027"/>
      <c r="M1142" s="884"/>
      <c r="N1142" s="884"/>
      <c r="O1142" s="885"/>
      <c r="P1142" s="1027"/>
      <c r="Q1142" s="884"/>
      <c r="R1142" s="884"/>
      <c r="S1142" s="885"/>
      <c r="T1142" s="991"/>
      <c r="U1142" s="884"/>
      <c r="V1142" s="884"/>
      <c r="W1142" s="885"/>
      <c r="X1142" s="796"/>
      <c r="Y1142" s="796"/>
      <c r="Z1142" s="796"/>
      <c r="AA1142" s="796"/>
      <c r="AB1142" s="796"/>
      <c r="AC1142" s="796"/>
      <c r="AD1142" s="796"/>
      <c r="AG1142" s="323" t="b">
        <f t="shared" si="170"/>
        <v>0</v>
      </c>
      <c r="AH1142" s="1" t="str">
        <f t="shared" si="171"/>
        <v/>
      </c>
      <c r="AI1142" s="323" t="b">
        <f t="shared" si="172"/>
        <v>0</v>
      </c>
      <c r="AJ1142" s="1" t="str">
        <f t="shared" si="173"/>
        <v/>
      </c>
      <c r="AK1142" s="323" t="b">
        <f t="shared" si="174"/>
        <v>0</v>
      </c>
      <c r="AL1142" s="648">
        <f t="shared" si="175"/>
        <v>0</v>
      </c>
      <c r="AM1142" s="293">
        <f t="shared" si="176"/>
        <v>0</v>
      </c>
      <c r="AN1142" s="294" t="str">
        <f>IF(AM1142=0,"",
IF(SUM($AM$47:AM1142)=1,AO1142,
IF($AM$1547&gt;SUM($AM$47:AM1142),_xlfn.CONCAT(", ",AO1142),
IF($AM$1547=SUM($AM$47:AM1142),_xlfn.CONCAT(" y ",AO1142)))))</f>
        <v/>
      </c>
      <c r="AO1142" s="89" t="s">
        <v>8052</v>
      </c>
      <c r="AQ1142" s="477">
        <f t="shared" si="177"/>
        <v>0</v>
      </c>
      <c r="AR1142" s="321">
        <f t="shared" si="178"/>
        <v>0</v>
      </c>
      <c r="AS1142" s="293">
        <f t="shared" si="179"/>
        <v>0</v>
      </c>
      <c r="AT1142" s="294" t="str">
        <f>IF(AS1142=0,"",
IF(SUM($AS$47:AS1142)=1,AU1142,
IF($AS$1547&gt;SUM($AS$47:AS1142),_xlfn.CONCAT(", ",AU1142),
IF($AS$1547=SUM($AS$47:AS1142),_xlfn.CONCAT(" y ",AU1142)))))</f>
        <v/>
      </c>
      <c r="AU1142" s="89" t="s">
        <v>8052</v>
      </c>
    </row>
    <row r="1143" spans="1:47" ht="15" customHeight="1">
      <c r="A1143" s="64"/>
      <c r="B1143" s="11"/>
      <c r="C1143" s="1021" t="s">
        <v>8053</v>
      </c>
      <c r="D1143" s="890"/>
      <c r="E1143" s="997"/>
      <c r="F1143" s="884"/>
      <c r="G1143" s="884"/>
      <c r="H1143" s="884"/>
      <c r="I1143" s="884"/>
      <c r="J1143" s="884"/>
      <c r="K1143" s="885"/>
      <c r="L1143" s="1027"/>
      <c r="M1143" s="884"/>
      <c r="N1143" s="884"/>
      <c r="O1143" s="885"/>
      <c r="P1143" s="1027"/>
      <c r="Q1143" s="884"/>
      <c r="R1143" s="884"/>
      <c r="S1143" s="885"/>
      <c r="T1143" s="991"/>
      <c r="U1143" s="884"/>
      <c r="V1143" s="884"/>
      <c r="W1143" s="885"/>
      <c r="X1143" s="796"/>
      <c r="Y1143" s="796"/>
      <c r="Z1143" s="796"/>
      <c r="AA1143" s="796"/>
      <c r="AB1143" s="796"/>
      <c r="AC1143" s="796"/>
      <c r="AD1143" s="796"/>
      <c r="AG1143" s="323" t="b">
        <f t="shared" si="170"/>
        <v>0</v>
      </c>
      <c r="AH1143" s="1" t="str">
        <f t="shared" si="171"/>
        <v/>
      </c>
      <c r="AI1143" s="323" t="b">
        <f t="shared" si="172"/>
        <v>0</v>
      </c>
      <c r="AJ1143" s="1" t="str">
        <f t="shared" si="173"/>
        <v/>
      </c>
      <c r="AK1143" s="323" t="b">
        <f t="shared" si="174"/>
        <v>0</v>
      </c>
      <c r="AL1143" s="648">
        <f t="shared" si="175"/>
        <v>0</v>
      </c>
      <c r="AM1143" s="293">
        <f t="shared" si="176"/>
        <v>0</v>
      </c>
      <c r="AN1143" s="294" t="str">
        <f>IF(AM1143=0,"",
IF(SUM($AM$47:AM1143)=1,AO1143,
IF($AM$1547&gt;SUM($AM$47:AM1143),_xlfn.CONCAT(", ",AO1143),
IF($AM$1547=SUM($AM$47:AM1143),_xlfn.CONCAT(" y ",AO1143)))))</f>
        <v/>
      </c>
      <c r="AO1143" s="89" t="s">
        <v>8054</v>
      </c>
      <c r="AQ1143" s="477">
        <f t="shared" si="177"/>
        <v>0</v>
      </c>
      <c r="AR1143" s="321">
        <f t="shared" si="178"/>
        <v>0</v>
      </c>
      <c r="AS1143" s="293">
        <f t="shared" si="179"/>
        <v>0</v>
      </c>
      <c r="AT1143" s="294" t="str">
        <f>IF(AS1143=0,"",
IF(SUM($AS$47:AS1143)=1,AU1143,
IF($AS$1547&gt;SUM($AS$47:AS1143),_xlfn.CONCAT(", ",AU1143),
IF($AS$1547=SUM($AS$47:AS1143),_xlfn.CONCAT(" y ",AU1143)))))</f>
        <v/>
      </c>
      <c r="AU1143" s="89" t="s">
        <v>8054</v>
      </c>
    </row>
    <row r="1144" spans="1:47" ht="15" customHeight="1">
      <c r="A1144" s="64"/>
      <c r="B1144" s="11"/>
      <c r="C1144" s="1021" t="s">
        <v>8055</v>
      </c>
      <c r="D1144" s="890"/>
      <c r="E1144" s="997"/>
      <c r="F1144" s="884"/>
      <c r="G1144" s="884"/>
      <c r="H1144" s="884"/>
      <c r="I1144" s="884"/>
      <c r="J1144" s="884"/>
      <c r="K1144" s="885"/>
      <c r="L1144" s="1027"/>
      <c r="M1144" s="884"/>
      <c r="N1144" s="884"/>
      <c r="O1144" s="885"/>
      <c r="P1144" s="1027"/>
      <c r="Q1144" s="884"/>
      <c r="R1144" s="884"/>
      <c r="S1144" s="885"/>
      <c r="T1144" s="991"/>
      <c r="U1144" s="884"/>
      <c r="V1144" s="884"/>
      <c r="W1144" s="885"/>
      <c r="X1144" s="796"/>
      <c r="Y1144" s="796"/>
      <c r="Z1144" s="796"/>
      <c r="AA1144" s="796"/>
      <c r="AB1144" s="796"/>
      <c r="AC1144" s="796"/>
      <c r="AD1144" s="796"/>
      <c r="AG1144" s="323" t="b">
        <f t="shared" si="170"/>
        <v>0</v>
      </c>
      <c r="AH1144" s="1" t="str">
        <f t="shared" si="171"/>
        <v/>
      </c>
      <c r="AI1144" s="323" t="b">
        <f t="shared" si="172"/>
        <v>0</v>
      </c>
      <c r="AJ1144" s="1" t="str">
        <f t="shared" si="173"/>
        <v/>
      </c>
      <c r="AK1144" s="323" t="b">
        <f t="shared" si="174"/>
        <v>0</v>
      </c>
      <c r="AL1144" s="648">
        <f t="shared" si="175"/>
        <v>0</v>
      </c>
      <c r="AM1144" s="293">
        <f t="shared" si="176"/>
        <v>0</v>
      </c>
      <c r="AN1144" s="294" t="str">
        <f>IF(AM1144=0,"",
IF(SUM($AM$47:AM1144)=1,AO1144,
IF($AM$1547&gt;SUM($AM$47:AM1144),_xlfn.CONCAT(", ",AO1144),
IF($AM$1547=SUM($AM$47:AM1144),_xlfn.CONCAT(" y ",AO1144)))))</f>
        <v/>
      </c>
      <c r="AO1144" s="89" t="s">
        <v>8056</v>
      </c>
      <c r="AQ1144" s="477">
        <f t="shared" si="177"/>
        <v>0</v>
      </c>
      <c r="AR1144" s="321">
        <f t="shared" si="178"/>
        <v>0</v>
      </c>
      <c r="AS1144" s="293">
        <f t="shared" si="179"/>
        <v>0</v>
      </c>
      <c r="AT1144" s="294" t="str">
        <f>IF(AS1144=0,"",
IF(SUM($AS$47:AS1144)=1,AU1144,
IF($AS$1547&gt;SUM($AS$47:AS1144),_xlfn.CONCAT(", ",AU1144),
IF($AS$1547=SUM($AS$47:AS1144),_xlfn.CONCAT(" y ",AU1144)))))</f>
        <v/>
      </c>
      <c r="AU1144" s="89" t="s">
        <v>8056</v>
      </c>
    </row>
    <row r="1145" spans="1:47" ht="15" customHeight="1">
      <c r="A1145" s="64"/>
      <c r="B1145" s="11"/>
      <c r="C1145" s="1021" t="s">
        <v>8057</v>
      </c>
      <c r="D1145" s="890"/>
      <c r="E1145" s="997"/>
      <c r="F1145" s="884"/>
      <c r="G1145" s="884"/>
      <c r="H1145" s="884"/>
      <c r="I1145" s="884"/>
      <c r="J1145" s="884"/>
      <c r="K1145" s="885"/>
      <c r="L1145" s="1027"/>
      <c r="M1145" s="884"/>
      <c r="N1145" s="884"/>
      <c r="O1145" s="885"/>
      <c r="P1145" s="1027"/>
      <c r="Q1145" s="884"/>
      <c r="R1145" s="884"/>
      <c r="S1145" s="885"/>
      <c r="T1145" s="991"/>
      <c r="U1145" s="884"/>
      <c r="V1145" s="884"/>
      <c r="W1145" s="885"/>
      <c r="X1145" s="796"/>
      <c r="Y1145" s="796"/>
      <c r="Z1145" s="796"/>
      <c r="AA1145" s="796"/>
      <c r="AB1145" s="796"/>
      <c r="AC1145" s="796"/>
      <c r="AD1145" s="796"/>
      <c r="AG1145" s="323" t="b">
        <f t="shared" si="170"/>
        <v>0</v>
      </c>
      <c r="AH1145" s="1" t="str">
        <f t="shared" si="171"/>
        <v/>
      </c>
      <c r="AI1145" s="323" t="b">
        <f t="shared" si="172"/>
        <v>0</v>
      </c>
      <c r="AJ1145" s="1" t="str">
        <f t="shared" si="173"/>
        <v/>
      </c>
      <c r="AK1145" s="323" t="b">
        <f t="shared" si="174"/>
        <v>0</v>
      </c>
      <c r="AL1145" s="648">
        <f t="shared" si="175"/>
        <v>0</v>
      </c>
      <c r="AM1145" s="293">
        <f t="shared" si="176"/>
        <v>0</v>
      </c>
      <c r="AN1145" s="294" t="str">
        <f>IF(AM1145=0,"",
IF(SUM($AM$47:AM1145)=1,AO1145,
IF($AM$1547&gt;SUM($AM$47:AM1145),_xlfn.CONCAT(", ",AO1145),
IF($AM$1547=SUM($AM$47:AM1145),_xlfn.CONCAT(" y ",AO1145)))))</f>
        <v/>
      </c>
      <c r="AO1145" s="89" t="s">
        <v>8058</v>
      </c>
      <c r="AQ1145" s="477">
        <f t="shared" si="177"/>
        <v>0</v>
      </c>
      <c r="AR1145" s="321">
        <f t="shared" si="178"/>
        <v>0</v>
      </c>
      <c r="AS1145" s="293">
        <f t="shared" si="179"/>
        <v>0</v>
      </c>
      <c r="AT1145" s="294" t="str">
        <f>IF(AS1145=0,"",
IF(SUM($AS$47:AS1145)=1,AU1145,
IF($AS$1547&gt;SUM($AS$47:AS1145),_xlfn.CONCAT(", ",AU1145),
IF($AS$1547=SUM($AS$47:AS1145),_xlfn.CONCAT(" y ",AU1145)))))</f>
        <v/>
      </c>
      <c r="AU1145" s="89" t="s">
        <v>8058</v>
      </c>
    </row>
    <row r="1146" spans="1:47" ht="15" customHeight="1">
      <c r="A1146" s="64"/>
      <c r="B1146" s="11"/>
      <c r="C1146" s="1021" t="s">
        <v>8059</v>
      </c>
      <c r="D1146" s="890"/>
      <c r="E1146" s="997"/>
      <c r="F1146" s="884"/>
      <c r="G1146" s="884"/>
      <c r="H1146" s="884"/>
      <c r="I1146" s="884"/>
      <c r="J1146" s="884"/>
      <c r="K1146" s="885"/>
      <c r="L1146" s="1027"/>
      <c r="M1146" s="884"/>
      <c r="N1146" s="884"/>
      <c r="O1146" s="885"/>
      <c r="P1146" s="1027"/>
      <c r="Q1146" s="884"/>
      <c r="R1146" s="884"/>
      <c r="S1146" s="885"/>
      <c r="T1146" s="991"/>
      <c r="U1146" s="884"/>
      <c r="V1146" s="884"/>
      <c r="W1146" s="885"/>
      <c r="X1146" s="796"/>
      <c r="Y1146" s="796"/>
      <c r="Z1146" s="796"/>
      <c r="AA1146" s="796"/>
      <c r="AB1146" s="796"/>
      <c r="AC1146" s="796"/>
      <c r="AD1146" s="796"/>
      <c r="AG1146" s="323" t="b">
        <f t="shared" si="170"/>
        <v>0</v>
      </c>
      <c r="AH1146" s="1" t="str">
        <f t="shared" si="171"/>
        <v/>
      </c>
      <c r="AI1146" s="323" t="b">
        <f t="shared" si="172"/>
        <v>0</v>
      </c>
      <c r="AJ1146" s="1" t="str">
        <f t="shared" si="173"/>
        <v/>
      </c>
      <c r="AK1146" s="323" t="b">
        <f t="shared" si="174"/>
        <v>0</v>
      </c>
      <c r="AL1146" s="648">
        <f t="shared" si="175"/>
        <v>0</v>
      </c>
      <c r="AM1146" s="293">
        <f t="shared" si="176"/>
        <v>0</v>
      </c>
      <c r="AN1146" s="294" t="str">
        <f>IF(AM1146=0,"",
IF(SUM($AM$47:AM1146)=1,AO1146,
IF($AM$1547&gt;SUM($AM$47:AM1146),_xlfn.CONCAT(", ",AO1146),
IF($AM$1547=SUM($AM$47:AM1146),_xlfn.CONCAT(" y ",AO1146)))))</f>
        <v/>
      </c>
      <c r="AO1146" s="89" t="s">
        <v>8060</v>
      </c>
      <c r="AQ1146" s="477">
        <f t="shared" si="177"/>
        <v>0</v>
      </c>
      <c r="AR1146" s="321">
        <f t="shared" si="178"/>
        <v>0</v>
      </c>
      <c r="AS1146" s="293">
        <f t="shared" si="179"/>
        <v>0</v>
      </c>
      <c r="AT1146" s="294" t="str">
        <f>IF(AS1146=0,"",
IF(SUM($AS$47:AS1146)=1,AU1146,
IF($AS$1547&gt;SUM($AS$47:AS1146),_xlfn.CONCAT(", ",AU1146),
IF($AS$1547=SUM($AS$47:AS1146),_xlfn.CONCAT(" y ",AU1146)))))</f>
        <v/>
      </c>
      <c r="AU1146" s="89" t="s">
        <v>8060</v>
      </c>
    </row>
    <row r="1147" spans="1:47" ht="15" customHeight="1">
      <c r="A1147" s="64"/>
      <c r="B1147" s="11"/>
      <c r="C1147" s="1021" t="s">
        <v>8061</v>
      </c>
      <c r="D1147" s="890"/>
      <c r="E1147" s="997"/>
      <c r="F1147" s="884"/>
      <c r="G1147" s="884"/>
      <c r="H1147" s="884"/>
      <c r="I1147" s="884"/>
      <c r="J1147" s="884"/>
      <c r="K1147" s="885"/>
      <c r="L1147" s="1027"/>
      <c r="M1147" s="884"/>
      <c r="N1147" s="884"/>
      <c r="O1147" s="885"/>
      <c r="P1147" s="1027"/>
      <c r="Q1147" s="884"/>
      <c r="R1147" s="884"/>
      <c r="S1147" s="885"/>
      <c r="T1147" s="991"/>
      <c r="U1147" s="884"/>
      <c r="V1147" s="884"/>
      <c r="W1147" s="885"/>
      <c r="X1147" s="796"/>
      <c r="Y1147" s="796"/>
      <c r="Z1147" s="796"/>
      <c r="AA1147" s="796"/>
      <c r="AB1147" s="796"/>
      <c r="AC1147" s="796"/>
      <c r="AD1147" s="796"/>
      <c r="AG1147" s="323" t="b">
        <f t="shared" si="170"/>
        <v>0</v>
      </c>
      <c r="AH1147" s="1" t="str">
        <f t="shared" si="171"/>
        <v/>
      </c>
      <c r="AI1147" s="323" t="b">
        <f t="shared" si="172"/>
        <v>0</v>
      </c>
      <c r="AJ1147" s="1" t="str">
        <f t="shared" si="173"/>
        <v/>
      </c>
      <c r="AK1147" s="323" t="b">
        <f t="shared" si="174"/>
        <v>0</v>
      </c>
      <c r="AL1147" s="648">
        <f t="shared" si="175"/>
        <v>0</v>
      </c>
      <c r="AM1147" s="293">
        <f t="shared" si="176"/>
        <v>0</v>
      </c>
      <c r="AN1147" s="294" t="str">
        <f>IF(AM1147=0,"",
IF(SUM($AM$47:AM1147)=1,AO1147,
IF($AM$1547&gt;SUM($AM$47:AM1147),_xlfn.CONCAT(", ",AO1147),
IF($AM$1547=SUM($AM$47:AM1147),_xlfn.CONCAT(" y ",AO1147)))))</f>
        <v/>
      </c>
      <c r="AO1147" s="89" t="s">
        <v>8062</v>
      </c>
      <c r="AQ1147" s="477">
        <f t="shared" si="177"/>
        <v>0</v>
      </c>
      <c r="AR1147" s="321">
        <f t="shared" si="178"/>
        <v>0</v>
      </c>
      <c r="AS1147" s="293">
        <f t="shared" si="179"/>
        <v>0</v>
      </c>
      <c r="AT1147" s="294" t="str">
        <f>IF(AS1147=0,"",
IF(SUM($AS$47:AS1147)=1,AU1147,
IF($AS$1547&gt;SUM($AS$47:AS1147),_xlfn.CONCAT(", ",AU1147),
IF($AS$1547=SUM($AS$47:AS1147),_xlfn.CONCAT(" y ",AU1147)))))</f>
        <v/>
      </c>
      <c r="AU1147" s="89" t="s">
        <v>8062</v>
      </c>
    </row>
    <row r="1148" spans="1:47" ht="15" customHeight="1">
      <c r="A1148" s="64"/>
      <c r="B1148" s="11"/>
      <c r="C1148" s="1021" t="s">
        <v>8063</v>
      </c>
      <c r="D1148" s="890"/>
      <c r="E1148" s="997"/>
      <c r="F1148" s="884"/>
      <c r="G1148" s="884"/>
      <c r="H1148" s="884"/>
      <c r="I1148" s="884"/>
      <c r="J1148" s="884"/>
      <c r="K1148" s="885"/>
      <c r="L1148" s="1027"/>
      <c r="M1148" s="884"/>
      <c r="N1148" s="884"/>
      <c r="O1148" s="885"/>
      <c r="P1148" s="1027"/>
      <c r="Q1148" s="884"/>
      <c r="R1148" s="884"/>
      <c r="S1148" s="885"/>
      <c r="T1148" s="991"/>
      <c r="U1148" s="884"/>
      <c r="V1148" s="884"/>
      <c r="W1148" s="885"/>
      <c r="X1148" s="796"/>
      <c r="Y1148" s="796"/>
      <c r="Z1148" s="796"/>
      <c r="AA1148" s="796"/>
      <c r="AB1148" s="796"/>
      <c r="AC1148" s="796"/>
      <c r="AD1148" s="796"/>
      <c r="AG1148" s="323" t="b">
        <f t="shared" si="170"/>
        <v>0</v>
      </c>
      <c r="AH1148" s="1" t="str">
        <f t="shared" si="171"/>
        <v/>
      </c>
      <c r="AI1148" s="323" t="b">
        <f t="shared" si="172"/>
        <v>0</v>
      </c>
      <c r="AJ1148" s="1" t="str">
        <f t="shared" si="173"/>
        <v/>
      </c>
      <c r="AK1148" s="323" t="b">
        <f t="shared" si="174"/>
        <v>0</v>
      </c>
      <c r="AL1148" s="648">
        <f t="shared" si="175"/>
        <v>0</v>
      </c>
      <c r="AM1148" s="293">
        <f t="shared" si="176"/>
        <v>0</v>
      </c>
      <c r="AN1148" s="294" t="str">
        <f>IF(AM1148=0,"",
IF(SUM($AM$47:AM1148)=1,AO1148,
IF($AM$1547&gt;SUM($AM$47:AM1148),_xlfn.CONCAT(", ",AO1148),
IF($AM$1547=SUM($AM$47:AM1148),_xlfn.CONCAT(" y ",AO1148)))))</f>
        <v/>
      </c>
      <c r="AO1148" s="89" t="s">
        <v>8064</v>
      </c>
      <c r="AQ1148" s="477">
        <f t="shared" si="177"/>
        <v>0</v>
      </c>
      <c r="AR1148" s="321">
        <f t="shared" si="178"/>
        <v>0</v>
      </c>
      <c r="AS1148" s="293">
        <f t="shared" si="179"/>
        <v>0</v>
      </c>
      <c r="AT1148" s="294" t="str">
        <f>IF(AS1148=0,"",
IF(SUM($AS$47:AS1148)=1,AU1148,
IF($AS$1547&gt;SUM($AS$47:AS1148),_xlfn.CONCAT(", ",AU1148),
IF($AS$1547=SUM($AS$47:AS1148),_xlfn.CONCAT(" y ",AU1148)))))</f>
        <v/>
      </c>
      <c r="AU1148" s="89" t="s">
        <v>8064</v>
      </c>
    </row>
    <row r="1149" spans="1:47" ht="15" customHeight="1">
      <c r="A1149" s="64"/>
      <c r="B1149" s="11"/>
      <c r="C1149" s="1021" t="s">
        <v>8065</v>
      </c>
      <c r="D1149" s="890"/>
      <c r="E1149" s="997"/>
      <c r="F1149" s="884"/>
      <c r="G1149" s="884"/>
      <c r="H1149" s="884"/>
      <c r="I1149" s="884"/>
      <c r="J1149" s="884"/>
      <c r="K1149" s="885"/>
      <c r="L1149" s="1027"/>
      <c r="M1149" s="884"/>
      <c r="N1149" s="884"/>
      <c r="O1149" s="885"/>
      <c r="P1149" s="1027"/>
      <c r="Q1149" s="884"/>
      <c r="R1149" s="884"/>
      <c r="S1149" s="885"/>
      <c r="T1149" s="991"/>
      <c r="U1149" s="884"/>
      <c r="V1149" s="884"/>
      <c r="W1149" s="885"/>
      <c r="X1149" s="796"/>
      <c r="Y1149" s="796"/>
      <c r="Z1149" s="796"/>
      <c r="AA1149" s="796"/>
      <c r="AB1149" s="796"/>
      <c r="AC1149" s="796"/>
      <c r="AD1149" s="796"/>
      <c r="AG1149" s="323" t="b">
        <f t="shared" si="170"/>
        <v>0</v>
      </c>
      <c r="AH1149" s="1" t="str">
        <f t="shared" si="171"/>
        <v/>
      </c>
      <c r="AI1149" s="323" t="b">
        <f t="shared" si="172"/>
        <v>0</v>
      </c>
      <c r="AJ1149" s="1" t="str">
        <f t="shared" si="173"/>
        <v/>
      </c>
      <c r="AK1149" s="323" t="b">
        <f t="shared" si="174"/>
        <v>0</v>
      </c>
      <c r="AL1149" s="648">
        <f t="shared" si="175"/>
        <v>0</v>
      </c>
      <c r="AM1149" s="293">
        <f t="shared" si="176"/>
        <v>0</v>
      </c>
      <c r="AN1149" s="294" t="str">
        <f>IF(AM1149=0,"",
IF(SUM($AM$47:AM1149)=1,AO1149,
IF($AM$1547&gt;SUM($AM$47:AM1149),_xlfn.CONCAT(", ",AO1149),
IF($AM$1547=SUM($AM$47:AM1149),_xlfn.CONCAT(" y ",AO1149)))))</f>
        <v/>
      </c>
      <c r="AO1149" s="89" t="s">
        <v>8066</v>
      </c>
      <c r="AQ1149" s="477">
        <f t="shared" si="177"/>
        <v>0</v>
      </c>
      <c r="AR1149" s="321">
        <f t="shared" si="178"/>
        <v>0</v>
      </c>
      <c r="AS1149" s="293">
        <f t="shared" si="179"/>
        <v>0</v>
      </c>
      <c r="AT1149" s="294" t="str">
        <f>IF(AS1149=0,"",
IF(SUM($AS$47:AS1149)=1,AU1149,
IF($AS$1547&gt;SUM($AS$47:AS1149),_xlfn.CONCAT(", ",AU1149),
IF($AS$1547=SUM($AS$47:AS1149),_xlfn.CONCAT(" y ",AU1149)))))</f>
        <v/>
      </c>
      <c r="AU1149" s="89" t="s">
        <v>8066</v>
      </c>
    </row>
    <row r="1150" spans="1:47" ht="15" customHeight="1">
      <c r="A1150" s="64"/>
      <c r="B1150" s="11"/>
      <c r="C1150" s="1021" t="s">
        <v>8067</v>
      </c>
      <c r="D1150" s="890"/>
      <c r="E1150" s="997"/>
      <c r="F1150" s="884"/>
      <c r="G1150" s="884"/>
      <c r="H1150" s="884"/>
      <c r="I1150" s="884"/>
      <c r="J1150" s="884"/>
      <c r="K1150" s="885"/>
      <c r="L1150" s="1027"/>
      <c r="M1150" s="884"/>
      <c r="N1150" s="884"/>
      <c r="O1150" s="885"/>
      <c r="P1150" s="1027"/>
      <c r="Q1150" s="884"/>
      <c r="R1150" s="884"/>
      <c r="S1150" s="885"/>
      <c r="T1150" s="991"/>
      <c r="U1150" s="884"/>
      <c r="V1150" s="884"/>
      <c r="W1150" s="885"/>
      <c r="X1150" s="796"/>
      <c r="Y1150" s="796"/>
      <c r="Z1150" s="796"/>
      <c r="AA1150" s="796"/>
      <c r="AB1150" s="796"/>
      <c r="AC1150" s="796"/>
      <c r="AD1150" s="796"/>
      <c r="AG1150" s="323" t="b">
        <f t="shared" si="170"/>
        <v>0</v>
      </c>
      <c r="AH1150" s="1" t="str">
        <f t="shared" si="171"/>
        <v/>
      </c>
      <c r="AI1150" s="323" t="b">
        <f t="shared" si="172"/>
        <v>0</v>
      </c>
      <c r="AJ1150" s="1" t="str">
        <f t="shared" si="173"/>
        <v/>
      </c>
      <c r="AK1150" s="323" t="b">
        <f t="shared" si="174"/>
        <v>0</v>
      </c>
      <c r="AL1150" s="648">
        <f t="shared" si="175"/>
        <v>0</v>
      </c>
      <c r="AM1150" s="293">
        <f t="shared" si="176"/>
        <v>0</v>
      </c>
      <c r="AN1150" s="294" t="str">
        <f>IF(AM1150=0,"",
IF(SUM($AM$47:AM1150)=1,AO1150,
IF($AM$1547&gt;SUM($AM$47:AM1150),_xlfn.CONCAT(", ",AO1150),
IF($AM$1547=SUM($AM$47:AM1150),_xlfn.CONCAT(" y ",AO1150)))))</f>
        <v/>
      </c>
      <c r="AO1150" s="89" t="s">
        <v>8068</v>
      </c>
      <c r="AQ1150" s="477">
        <f t="shared" si="177"/>
        <v>0</v>
      </c>
      <c r="AR1150" s="321">
        <f t="shared" si="178"/>
        <v>0</v>
      </c>
      <c r="AS1150" s="293">
        <f t="shared" si="179"/>
        <v>0</v>
      </c>
      <c r="AT1150" s="294" t="str">
        <f>IF(AS1150=0,"",
IF(SUM($AS$47:AS1150)=1,AU1150,
IF($AS$1547&gt;SUM($AS$47:AS1150),_xlfn.CONCAT(", ",AU1150),
IF($AS$1547=SUM($AS$47:AS1150),_xlfn.CONCAT(" y ",AU1150)))))</f>
        <v/>
      </c>
      <c r="AU1150" s="89" t="s">
        <v>8068</v>
      </c>
    </row>
    <row r="1151" spans="1:47" ht="15" customHeight="1">
      <c r="A1151" s="64"/>
      <c r="B1151" s="11"/>
      <c r="C1151" s="1021" t="s">
        <v>8069</v>
      </c>
      <c r="D1151" s="890"/>
      <c r="E1151" s="997"/>
      <c r="F1151" s="884"/>
      <c r="G1151" s="884"/>
      <c r="H1151" s="884"/>
      <c r="I1151" s="884"/>
      <c r="J1151" s="884"/>
      <c r="K1151" s="885"/>
      <c r="L1151" s="1027"/>
      <c r="M1151" s="884"/>
      <c r="N1151" s="884"/>
      <c r="O1151" s="885"/>
      <c r="P1151" s="1027"/>
      <c r="Q1151" s="884"/>
      <c r="R1151" s="884"/>
      <c r="S1151" s="885"/>
      <c r="T1151" s="991"/>
      <c r="U1151" s="884"/>
      <c r="V1151" s="884"/>
      <c r="W1151" s="885"/>
      <c r="X1151" s="796"/>
      <c r="Y1151" s="796"/>
      <c r="Z1151" s="796"/>
      <c r="AA1151" s="796"/>
      <c r="AB1151" s="796"/>
      <c r="AC1151" s="796"/>
      <c r="AD1151" s="796"/>
      <c r="AG1151" s="323" t="b">
        <f t="shared" si="170"/>
        <v>0</v>
      </c>
      <c r="AH1151" s="1" t="str">
        <f t="shared" si="171"/>
        <v/>
      </c>
      <c r="AI1151" s="323" t="b">
        <f t="shared" si="172"/>
        <v>0</v>
      </c>
      <c r="AJ1151" s="1" t="str">
        <f t="shared" si="173"/>
        <v/>
      </c>
      <c r="AK1151" s="323" t="b">
        <f t="shared" si="174"/>
        <v>0</v>
      </c>
      <c r="AL1151" s="648">
        <f t="shared" si="175"/>
        <v>0</v>
      </c>
      <c r="AM1151" s="293">
        <f t="shared" si="176"/>
        <v>0</v>
      </c>
      <c r="AN1151" s="294" t="str">
        <f>IF(AM1151=0,"",
IF(SUM($AM$47:AM1151)=1,AO1151,
IF($AM$1547&gt;SUM($AM$47:AM1151),_xlfn.CONCAT(", ",AO1151),
IF($AM$1547=SUM($AM$47:AM1151),_xlfn.CONCAT(" y ",AO1151)))))</f>
        <v/>
      </c>
      <c r="AO1151" s="89" t="s">
        <v>8070</v>
      </c>
      <c r="AQ1151" s="477">
        <f t="shared" si="177"/>
        <v>0</v>
      </c>
      <c r="AR1151" s="321">
        <f t="shared" si="178"/>
        <v>0</v>
      </c>
      <c r="AS1151" s="293">
        <f t="shared" si="179"/>
        <v>0</v>
      </c>
      <c r="AT1151" s="294" t="str">
        <f>IF(AS1151=0,"",
IF(SUM($AS$47:AS1151)=1,AU1151,
IF($AS$1547&gt;SUM($AS$47:AS1151),_xlfn.CONCAT(", ",AU1151),
IF($AS$1547=SUM($AS$47:AS1151),_xlfn.CONCAT(" y ",AU1151)))))</f>
        <v/>
      </c>
      <c r="AU1151" s="89" t="s">
        <v>8070</v>
      </c>
    </row>
    <row r="1152" spans="1:47" ht="15" customHeight="1">
      <c r="A1152" s="64"/>
      <c r="B1152" s="11"/>
      <c r="C1152" s="1021" t="s">
        <v>8071</v>
      </c>
      <c r="D1152" s="890"/>
      <c r="E1152" s="997"/>
      <c r="F1152" s="884"/>
      <c r="G1152" s="884"/>
      <c r="H1152" s="884"/>
      <c r="I1152" s="884"/>
      <c r="J1152" s="884"/>
      <c r="K1152" s="885"/>
      <c r="L1152" s="1027"/>
      <c r="M1152" s="884"/>
      <c r="N1152" s="884"/>
      <c r="O1152" s="885"/>
      <c r="P1152" s="1027"/>
      <c r="Q1152" s="884"/>
      <c r="R1152" s="884"/>
      <c r="S1152" s="885"/>
      <c r="T1152" s="991"/>
      <c r="U1152" s="884"/>
      <c r="V1152" s="884"/>
      <c r="W1152" s="885"/>
      <c r="X1152" s="796"/>
      <c r="Y1152" s="796"/>
      <c r="Z1152" s="796"/>
      <c r="AA1152" s="796"/>
      <c r="AB1152" s="796"/>
      <c r="AC1152" s="796"/>
      <c r="AD1152" s="796"/>
      <c r="AG1152" s="323" t="b">
        <f t="shared" si="170"/>
        <v>0</v>
      </c>
      <c r="AH1152" s="1" t="str">
        <f t="shared" si="171"/>
        <v/>
      </c>
      <c r="AI1152" s="323" t="b">
        <f t="shared" si="172"/>
        <v>0</v>
      </c>
      <c r="AJ1152" s="1" t="str">
        <f t="shared" si="173"/>
        <v/>
      </c>
      <c r="AK1152" s="323" t="b">
        <f t="shared" si="174"/>
        <v>0</v>
      </c>
      <c r="AL1152" s="648">
        <f t="shared" si="175"/>
        <v>0</v>
      </c>
      <c r="AM1152" s="293">
        <f t="shared" si="176"/>
        <v>0</v>
      </c>
      <c r="AN1152" s="294" t="str">
        <f>IF(AM1152=0,"",
IF(SUM($AM$47:AM1152)=1,AO1152,
IF($AM$1547&gt;SUM($AM$47:AM1152),_xlfn.CONCAT(", ",AO1152),
IF($AM$1547=SUM($AM$47:AM1152),_xlfn.CONCAT(" y ",AO1152)))))</f>
        <v/>
      </c>
      <c r="AO1152" s="89" t="s">
        <v>8072</v>
      </c>
      <c r="AQ1152" s="477">
        <f t="shared" si="177"/>
        <v>0</v>
      </c>
      <c r="AR1152" s="321">
        <f t="shared" si="178"/>
        <v>0</v>
      </c>
      <c r="AS1152" s="293">
        <f t="shared" si="179"/>
        <v>0</v>
      </c>
      <c r="AT1152" s="294" t="str">
        <f>IF(AS1152=0,"",
IF(SUM($AS$47:AS1152)=1,AU1152,
IF($AS$1547&gt;SUM($AS$47:AS1152),_xlfn.CONCAT(", ",AU1152),
IF($AS$1547=SUM($AS$47:AS1152),_xlfn.CONCAT(" y ",AU1152)))))</f>
        <v/>
      </c>
      <c r="AU1152" s="89" t="s">
        <v>8072</v>
      </c>
    </row>
    <row r="1153" spans="1:47" ht="15" customHeight="1">
      <c r="A1153" s="64"/>
      <c r="B1153" s="11"/>
      <c r="C1153" s="1021" t="s">
        <v>8073</v>
      </c>
      <c r="D1153" s="890"/>
      <c r="E1153" s="997"/>
      <c r="F1153" s="884"/>
      <c r="G1153" s="884"/>
      <c r="H1153" s="884"/>
      <c r="I1153" s="884"/>
      <c r="J1153" s="884"/>
      <c r="K1153" s="885"/>
      <c r="L1153" s="1027"/>
      <c r="M1153" s="884"/>
      <c r="N1153" s="884"/>
      <c r="O1153" s="885"/>
      <c r="P1153" s="1027"/>
      <c r="Q1153" s="884"/>
      <c r="R1153" s="884"/>
      <c r="S1153" s="885"/>
      <c r="T1153" s="991"/>
      <c r="U1153" s="884"/>
      <c r="V1153" s="884"/>
      <c r="W1153" s="885"/>
      <c r="X1153" s="796"/>
      <c r="Y1153" s="796"/>
      <c r="Z1153" s="796"/>
      <c r="AA1153" s="796"/>
      <c r="AB1153" s="796"/>
      <c r="AC1153" s="796"/>
      <c r="AD1153" s="796"/>
      <c r="AG1153" s="323" t="b">
        <f t="shared" si="170"/>
        <v>0</v>
      </c>
      <c r="AH1153" s="1" t="str">
        <f t="shared" si="171"/>
        <v/>
      </c>
      <c r="AI1153" s="323" t="b">
        <f t="shared" si="172"/>
        <v>0</v>
      </c>
      <c r="AJ1153" s="1" t="str">
        <f t="shared" si="173"/>
        <v/>
      </c>
      <c r="AK1153" s="323" t="b">
        <f t="shared" si="174"/>
        <v>0</v>
      </c>
      <c r="AL1153" s="648">
        <f t="shared" si="175"/>
        <v>0</v>
      </c>
      <c r="AM1153" s="293">
        <f t="shared" si="176"/>
        <v>0</v>
      </c>
      <c r="AN1153" s="294" t="str">
        <f>IF(AM1153=0,"",
IF(SUM($AM$47:AM1153)=1,AO1153,
IF($AM$1547&gt;SUM($AM$47:AM1153),_xlfn.CONCAT(", ",AO1153),
IF($AM$1547=SUM($AM$47:AM1153),_xlfn.CONCAT(" y ",AO1153)))))</f>
        <v/>
      </c>
      <c r="AO1153" s="89" t="s">
        <v>8074</v>
      </c>
      <c r="AQ1153" s="477">
        <f t="shared" si="177"/>
        <v>0</v>
      </c>
      <c r="AR1153" s="321">
        <f t="shared" si="178"/>
        <v>0</v>
      </c>
      <c r="AS1153" s="293">
        <f t="shared" si="179"/>
        <v>0</v>
      </c>
      <c r="AT1153" s="294" t="str">
        <f>IF(AS1153=0,"",
IF(SUM($AS$47:AS1153)=1,AU1153,
IF($AS$1547&gt;SUM($AS$47:AS1153),_xlfn.CONCAT(", ",AU1153),
IF($AS$1547=SUM($AS$47:AS1153),_xlfn.CONCAT(" y ",AU1153)))))</f>
        <v/>
      </c>
      <c r="AU1153" s="89" t="s">
        <v>8074</v>
      </c>
    </row>
    <row r="1154" spans="1:47" ht="15" customHeight="1">
      <c r="A1154" s="64"/>
      <c r="B1154" s="11"/>
      <c r="C1154" s="1021" t="s">
        <v>8075</v>
      </c>
      <c r="D1154" s="890"/>
      <c r="E1154" s="997"/>
      <c r="F1154" s="884"/>
      <c r="G1154" s="884"/>
      <c r="H1154" s="884"/>
      <c r="I1154" s="884"/>
      <c r="J1154" s="884"/>
      <c r="K1154" s="885"/>
      <c r="L1154" s="1027"/>
      <c r="M1154" s="884"/>
      <c r="N1154" s="884"/>
      <c r="O1154" s="885"/>
      <c r="P1154" s="1027"/>
      <c r="Q1154" s="884"/>
      <c r="R1154" s="884"/>
      <c r="S1154" s="885"/>
      <c r="T1154" s="991"/>
      <c r="U1154" s="884"/>
      <c r="V1154" s="884"/>
      <c r="W1154" s="885"/>
      <c r="X1154" s="796"/>
      <c r="Y1154" s="796"/>
      <c r="Z1154" s="796"/>
      <c r="AA1154" s="796"/>
      <c r="AB1154" s="796"/>
      <c r="AC1154" s="796"/>
      <c r="AD1154" s="796"/>
      <c r="AG1154" s="323" t="b">
        <f t="shared" si="170"/>
        <v>0</v>
      </c>
      <c r="AH1154" s="1" t="str">
        <f t="shared" si="171"/>
        <v/>
      </c>
      <c r="AI1154" s="323" t="b">
        <f t="shared" si="172"/>
        <v>0</v>
      </c>
      <c r="AJ1154" s="1" t="str">
        <f t="shared" si="173"/>
        <v/>
      </c>
      <c r="AK1154" s="323" t="b">
        <f t="shared" si="174"/>
        <v>0</v>
      </c>
      <c r="AL1154" s="648">
        <f t="shared" si="175"/>
        <v>0</v>
      </c>
      <c r="AM1154" s="293">
        <f t="shared" si="176"/>
        <v>0</v>
      </c>
      <c r="AN1154" s="294" t="str">
        <f>IF(AM1154=0,"",
IF(SUM($AM$47:AM1154)=1,AO1154,
IF($AM$1547&gt;SUM($AM$47:AM1154),_xlfn.CONCAT(", ",AO1154),
IF($AM$1547=SUM($AM$47:AM1154),_xlfn.CONCAT(" y ",AO1154)))))</f>
        <v/>
      </c>
      <c r="AO1154" s="89" t="s">
        <v>8076</v>
      </c>
      <c r="AQ1154" s="477">
        <f t="shared" si="177"/>
        <v>0</v>
      </c>
      <c r="AR1154" s="321">
        <f t="shared" si="178"/>
        <v>0</v>
      </c>
      <c r="AS1154" s="293">
        <f t="shared" si="179"/>
        <v>0</v>
      </c>
      <c r="AT1154" s="294" t="str">
        <f>IF(AS1154=0,"",
IF(SUM($AS$47:AS1154)=1,AU1154,
IF($AS$1547&gt;SUM($AS$47:AS1154),_xlfn.CONCAT(", ",AU1154),
IF($AS$1547=SUM($AS$47:AS1154),_xlfn.CONCAT(" y ",AU1154)))))</f>
        <v/>
      </c>
      <c r="AU1154" s="89" t="s">
        <v>8076</v>
      </c>
    </row>
    <row r="1155" spans="1:47" ht="15" customHeight="1">
      <c r="A1155" s="64"/>
      <c r="B1155" s="11"/>
      <c r="C1155" s="1021" t="s">
        <v>8077</v>
      </c>
      <c r="D1155" s="890"/>
      <c r="E1155" s="997"/>
      <c r="F1155" s="884"/>
      <c r="G1155" s="884"/>
      <c r="H1155" s="884"/>
      <c r="I1155" s="884"/>
      <c r="J1155" s="884"/>
      <c r="K1155" s="885"/>
      <c r="L1155" s="1027"/>
      <c r="M1155" s="884"/>
      <c r="N1155" s="884"/>
      <c r="O1155" s="885"/>
      <c r="P1155" s="1027"/>
      <c r="Q1155" s="884"/>
      <c r="R1155" s="884"/>
      <c r="S1155" s="885"/>
      <c r="T1155" s="991"/>
      <c r="U1155" s="884"/>
      <c r="V1155" s="884"/>
      <c r="W1155" s="885"/>
      <c r="X1155" s="796"/>
      <c r="Y1155" s="796"/>
      <c r="Z1155" s="796"/>
      <c r="AA1155" s="796"/>
      <c r="AB1155" s="796"/>
      <c r="AC1155" s="796"/>
      <c r="AD1155" s="796"/>
      <c r="AG1155" s="323" t="b">
        <f t="shared" si="170"/>
        <v>0</v>
      </c>
      <c r="AH1155" s="1" t="str">
        <f t="shared" si="171"/>
        <v/>
      </c>
      <c r="AI1155" s="323" t="b">
        <f t="shared" si="172"/>
        <v>0</v>
      </c>
      <c r="AJ1155" s="1" t="str">
        <f t="shared" si="173"/>
        <v/>
      </c>
      <c r="AK1155" s="323" t="b">
        <f t="shared" si="174"/>
        <v>0</v>
      </c>
      <c r="AL1155" s="648">
        <f t="shared" si="175"/>
        <v>0</v>
      </c>
      <c r="AM1155" s="293">
        <f t="shared" si="176"/>
        <v>0</v>
      </c>
      <c r="AN1155" s="294" t="str">
        <f>IF(AM1155=0,"",
IF(SUM($AM$47:AM1155)=1,AO1155,
IF($AM$1547&gt;SUM($AM$47:AM1155),_xlfn.CONCAT(", ",AO1155),
IF($AM$1547=SUM($AM$47:AM1155),_xlfn.CONCAT(" y ",AO1155)))))</f>
        <v/>
      </c>
      <c r="AO1155" s="89" t="s">
        <v>8078</v>
      </c>
      <c r="AQ1155" s="477">
        <f t="shared" si="177"/>
        <v>0</v>
      </c>
      <c r="AR1155" s="321">
        <f t="shared" si="178"/>
        <v>0</v>
      </c>
      <c r="AS1155" s="293">
        <f t="shared" si="179"/>
        <v>0</v>
      </c>
      <c r="AT1155" s="294" t="str">
        <f>IF(AS1155=0,"",
IF(SUM($AS$47:AS1155)=1,AU1155,
IF($AS$1547&gt;SUM($AS$47:AS1155),_xlfn.CONCAT(", ",AU1155),
IF($AS$1547=SUM($AS$47:AS1155),_xlfn.CONCAT(" y ",AU1155)))))</f>
        <v/>
      </c>
      <c r="AU1155" s="89" t="s">
        <v>8078</v>
      </c>
    </row>
    <row r="1156" spans="1:47" ht="15" customHeight="1">
      <c r="A1156" s="64"/>
      <c r="B1156" s="11"/>
      <c r="C1156" s="1021" t="s">
        <v>8079</v>
      </c>
      <c r="D1156" s="890"/>
      <c r="E1156" s="997"/>
      <c r="F1156" s="884"/>
      <c r="G1156" s="884"/>
      <c r="H1156" s="884"/>
      <c r="I1156" s="884"/>
      <c r="J1156" s="884"/>
      <c r="K1156" s="885"/>
      <c r="L1156" s="1027"/>
      <c r="M1156" s="884"/>
      <c r="N1156" s="884"/>
      <c r="O1156" s="885"/>
      <c r="P1156" s="1027"/>
      <c r="Q1156" s="884"/>
      <c r="R1156" s="884"/>
      <c r="S1156" s="885"/>
      <c r="T1156" s="991"/>
      <c r="U1156" s="884"/>
      <c r="V1156" s="884"/>
      <c r="W1156" s="885"/>
      <c r="X1156" s="796"/>
      <c r="Y1156" s="796"/>
      <c r="Z1156" s="796"/>
      <c r="AA1156" s="796"/>
      <c r="AB1156" s="796"/>
      <c r="AC1156" s="796"/>
      <c r="AD1156" s="796"/>
      <c r="AG1156" s="323" t="b">
        <f t="shared" si="170"/>
        <v>0</v>
      </c>
      <c r="AH1156" s="1" t="str">
        <f t="shared" si="171"/>
        <v/>
      </c>
      <c r="AI1156" s="323" t="b">
        <f t="shared" si="172"/>
        <v>0</v>
      </c>
      <c r="AJ1156" s="1" t="str">
        <f t="shared" si="173"/>
        <v/>
      </c>
      <c r="AK1156" s="323" t="b">
        <f t="shared" si="174"/>
        <v>0</v>
      </c>
      <c r="AL1156" s="648">
        <f t="shared" si="175"/>
        <v>0</v>
      </c>
      <c r="AM1156" s="293">
        <f t="shared" si="176"/>
        <v>0</v>
      </c>
      <c r="AN1156" s="294" t="str">
        <f>IF(AM1156=0,"",
IF(SUM($AM$47:AM1156)=1,AO1156,
IF($AM$1547&gt;SUM($AM$47:AM1156),_xlfn.CONCAT(", ",AO1156),
IF($AM$1547=SUM($AM$47:AM1156),_xlfn.CONCAT(" y ",AO1156)))))</f>
        <v/>
      </c>
      <c r="AO1156" s="89" t="s">
        <v>8080</v>
      </c>
      <c r="AQ1156" s="477">
        <f t="shared" si="177"/>
        <v>0</v>
      </c>
      <c r="AR1156" s="321">
        <f t="shared" si="178"/>
        <v>0</v>
      </c>
      <c r="AS1156" s="293">
        <f t="shared" si="179"/>
        <v>0</v>
      </c>
      <c r="AT1156" s="294" t="str">
        <f>IF(AS1156=0,"",
IF(SUM($AS$47:AS1156)=1,AU1156,
IF($AS$1547&gt;SUM($AS$47:AS1156),_xlfn.CONCAT(", ",AU1156),
IF($AS$1547=SUM($AS$47:AS1156),_xlfn.CONCAT(" y ",AU1156)))))</f>
        <v/>
      </c>
      <c r="AU1156" s="89" t="s">
        <v>8080</v>
      </c>
    </row>
    <row r="1157" spans="1:47" ht="15" customHeight="1">
      <c r="A1157" s="64"/>
      <c r="B1157" s="11"/>
      <c r="C1157" s="1021" t="s">
        <v>8081</v>
      </c>
      <c r="D1157" s="890"/>
      <c r="E1157" s="997"/>
      <c r="F1157" s="884"/>
      <c r="G1157" s="884"/>
      <c r="H1157" s="884"/>
      <c r="I1157" s="884"/>
      <c r="J1157" s="884"/>
      <c r="K1157" s="885"/>
      <c r="L1157" s="1027"/>
      <c r="M1157" s="884"/>
      <c r="N1157" s="884"/>
      <c r="O1157" s="885"/>
      <c r="P1157" s="1027"/>
      <c r="Q1157" s="884"/>
      <c r="R1157" s="884"/>
      <c r="S1157" s="885"/>
      <c r="T1157" s="991"/>
      <c r="U1157" s="884"/>
      <c r="V1157" s="884"/>
      <c r="W1157" s="885"/>
      <c r="X1157" s="796"/>
      <c r="Y1157" s="796"/>
      <c r="Z1157" s="796"/>
      <c r="AA1157" s="796"/>
      <c r="AB1157" s="796"/>
      <c r="AC1157" s="796"/>
      <c r="AD1157" s="796"/>
      <c r="AG1157" s="323" t="b">
        <f t="shared" si="170"/>
        <v>0</v>
      </c>
      <c r="AH1157" s="1" t="str">
        <f t="shared" si="171"/>
        <v/>
      </c>
      <c r="AI1157" s="323" t="b">
        <f t="shared" si="172"/>
        <v>0</v>
      </c>
      <c r="AJ1157" s="1" t="str">
        <f t="shared" si="173"/>
        <v/>
      </c>
      <c r="AK1157" s="323" t="b">
        <f t="shared" si="174"/>
        <v>0</v>
      </c>
      <c r="AL1157" s="648">
        <f t="shared" si="175"/>
        <v>0</v>
      </c>
      <c r="AM1157" s="293">
        <f t="shared" si="176"/>
        <v>0</v>
      </c>
      <c r="AN1157" s="294" t="str">
        <f>IF(AM1157=0,"",
IF(SUM($AM$47:AM1157)=1,AO1157,
IF($AM$1547&gt;SUM($AM$47:AM1157),_xlfn.CONCAT(", ",AO1157),
IF($AM$1547=SUM($AM$47:AM1157),_xlfn.CONCAT(" y ",AO1157)))))</f>
        <v/>
      </c>
      <c r="AO1157" s="89" t="s">
        <v>8082</v>
      </c>
      <c r="AQ1157" s="477">
        <f t="shared" si="177"/>
        <v>0</v>
      </c>
      <c r="AR1157" s="321">
        <f t="shared" si="178"/>
        <v>0</v>
      </c>
      <c r="AS1157" s="293">
        <f t="shared" si="179"/>
        <v>0</v>
      </c>
      <c r="AT1157" s="294" t="str">
        <f>IF(AS1157=0,"",
IF(SUM($AS$47:AS1157)=1,AU1157,
IF($AS$1547&gt;SUM($AS$47:AS1157),_xlfn.CONCAT(", ",AU1157),
IF($AS$1547=SUM($AS$47:AS1157),_xlfn.CONCAT(" y ",AU1157)))))</f>
        <v/>
      </c>
      <c r="AU1157" s="89" t="s">
        <v>8082</v>
      </c>
    </row>
    <row r="1158" spans="1:47" ht="15" customHeight="1">
      <c r="A1158" s="64"/>
      <c r="B1158" s="11"/>
      <c r="C1158" s="1021" t="s">
        <v>8083</v>
      </c>
      <c r="D1158" s="890"/>
      <c r="E1158" s="997"/>
      <c r="F1158" s="884"/>
      <c r="G1158" s="884"/>
      <c r="H1158" s="884"/>
      <c r="I1158" s="884"/>
      <c r="J1158" s="884"/>
      <c r="K1158" s="885"/>
      <c r="L1158" s="1027"/>
      <c r="M1158" s="884"/>
      <c r="N1158" s="884"/>
      <c r="O1158" s="885"/>
      <c r="P1158" s="1027"/>
      <c r="Q1158" s="884"/>
      <c r="R1158" s="884"/>
      <c r="S1158" s="885"/>
      <c r="T1158" s="991"/>
      <c r="U1158" s="884"/>
      <c r="V1158" s="884"/>
      <c r="W1158" s="885"/>
      <c r="X1158" s="796"/>
      <c r="Y1158" s="796"/>
      <c r="Z1158" s="796"/>
      <c r="AA1158" s="796"/>
      <c r="AB1158" s="796"/>
      <c r="AC1158" s="796"/>
      <c r="AD1158" s="796"/>
      <c r="AG1158" s="323" t="b">
        <f t="shared" si="170"/>
        <v>0</v>
      </c>
      <c r="AH1158" s="1" t="str">
        <f t="shared" si="171"/>
        <v/>
      </c>
      <c r="AI1158" s="323" t="b">
        <f t="shared" si="172"/>
        <v>0</v>
      </c>
      <c r="AJ1158" s="1" t="str">
        <f t="shared" si="173"/>
        <v/>
      </c>
      <c r="AK1158" s="323" t="b">
        <f t="shared" si="174"/>
        <v>0</v>
      </c>
      <c r="AL1158" s="648">
        <f t="shared" si="175"/>
        <v>0</v>
      </c>
      <c r="AM1158" s="293">
        <f t="shared" si="176"/>
        <v>0</v>
      </c>
      <c r="AN1158" s="294" t="str">
        <f>IF(AM1158=0,"",
IF(SUM($AM$47:AM1158)=1,AO1158,
IF($AM$1547&gt;SUM($AM$47:AM1158),_xlfn.CONCAT(", ",AO1158),
IF($AM$1547=SUM($AM$47:AM1158),_xlfn.CONCAT(" y ",AO1158)))))</f>
        <v/>
      </c>
      <c r="AO1158" s="89" t="s">
        <v>8084</v>
      </c>
      <c r="AQ1158" s="477">
        <f t="shared" si="177"/>
        <v>0</v>
      </c>
      <c r="AR1158" s="321">
        <f t="shared" si="178"/>
        <v>0</v>
      </c>
      <c r="AS1158" s="293">
        <f t="shared" si="179"/>
        <v>0</v>
      </c>
      <c r="AT1158" s="294" t="str">
        <f>IF(AS1158=0,"",
IF(SUM($AS$47:AS1158)=1,AU1158,
IF($AS$1547&gt;SUM($AS$47:AS1158),_xlfn.CONCAT(", ",AU1158),
IF($AS$1547=SUM($AS$47:AS1158),_xlfn.CONCAT(" y ",AU1158)))))</f>
        <v/>
      </c>
      <c r="AU1158" s="89" t="s">
        <v>8084</v>
      </c>
    </row>
    <row r="1159" spans="1:47" ht="15" customHeight="1">
      <c r="A1159" s="64"/>
      <c r="B1159" s="11"/>
      <c r="C1159" s="1021" t="s">
        <v>8085</v>
      </c>
      <c r="D1159" s="890"/>
      <c r="E1159" s="997"/>
      <c r="F1159" s="884"/>
      <c r="G1159" s="884"/>
      <c r="H1159" s="884"/>
      <c r="I1159" s="884"/>
      <c r="J1159" s="884"/>
      <c r="K1159" s="885"/>
      <c r="L1159" s="1027"/>
      <c r="M1159" s="884"/>
      <c r="N1159" s="884"/>
      <c r="O1159" s="885"/>
      <c r="P1159" s="1027"/>
      <c r="Q1159" s="884"/>
      <c r="R1159" s="884"/>
      <c r="S1159" s="885"/>
      <c r="T1159" s="991"/>
      <c r="U1159" s="884"/>
      <c r="V1159" s="884"/>
      <c r="W1159" s="885"/>
      <c r="X1159" s="796"/>
      <c r="Y1159" s="796"/>
      <c r="Z1159" s="796"/>
      <c r="AA1159" s="796"/>
      <c r="AB1159" s="796"/>
      <c r="AC1159" s="796"/>
      <c r="AD1159" s="796"/>
      <c r="AG1159" s="323" t="b">
        <f t="shared" si="170"/>
        <v>0</v>
      </c>
      <c r="AH1159" s="1" t="str">
        <f t="shared" si="171"/>
        <v/>
      </c>
      <c r="AI1159" s="323" t="b">
        <f t="shared" si="172"/>
        <v>0</v>
      </c>
      <c r="AJ1159" s="1" t="str">
        <f t="shared" si="173"/>
        <v/>
      </c>
      <c r="AK1159" s="323" t="b">
        <f t="shared" si="174"/>
        <v>0</v>
      </c>
      <c r="AL1159" s="648">
        <f t="shared" si="175"/>
        <v>0</v>
      </c>
      <c r="AM1159" s="293">
        <f t="shared" si="176"/>
        <v>0</v>
      </c>
      <c r="AN1159" s="294" t="str">
        <f>IF(AM1159=0,"",
IF(SUM($AM$47:AM1159)=1,AO1159,
IF($AM$1547&gt;SUM($AM$47:AM1159),_xlfn.CONCAT(", ",AO1159),
IF($AM$1547=SUM($AM$47:AM1159),_xlfn.CONCAT(" y ",AO1159)))))</f>
        <v/>
      </c>
      <c r="AO1159" s="89" t="s">
        <v>8086</v>
      </c>
      <c r="AQ1159" s="477">
        <f t="shared" si="177"/>
        <v>0</v>
      </c>
      <c r="AR1159" s="321">
        <f t="shared" si="178"/>
        <v>0</v>
      </c>
      <c r="AS1159" s="293">
        <f t="shared" si="179"/>
        <v>0</v>
      </c>
      <c r="AT1159" s="294" t="str">
        <f>IF(AS1159=0,"",
IF(SUM($AS$47:AS1159)=1,AU1159,
IF($AS$1547&gt;SUM($AS$47:AS1159),_xlfn.CONCAT(", ",AU1159),
IF($AS$1547=SUM($AS$47:AS1159),_xlfn.CONCAT(" y ",AU1159)))))</f>
        <v/>
      </c>
      <c r="AU1159" s="89" t="s">
        <v>8086</v>
      </c>
    </row>
    <row r="1160" spans="1:47" ht="15" customHeight="1">
      <c r="A1160" s="64"/>
      <c r="B1160" s="11"/>
      <c r="C1160" s="1021" t="s">
        <v>8087</v>
      </c>
      <c r="D1160" s="890"/>
      <c r="E1160" s="997"/>
      <c r="F1160" s="884"/>
      <c r="G1160" s="884"/>
      <c r="H1160" s="884"/>
      <c r="I1160" s="884"/>
      <c r="J1160" s="884"/>
      <c r="K1160" s="885"/>
      <c r="L1160" s="1027"/>
      <c r="M1160" s="884"/>
      <c r="N1160" s="884"/>
      <c r="O1160" s="885"/>
      <c r="P1160" s="1027"/>
      <c r="Q1160" s="884"/>
      <c r="R1160" s="884"/>
      <c r="S1160" s="885"/>
      <c r="T1160" s="991"/>
      <c r="U1160" s="884"/>
      <c r="V1160" s="884"/>
      <c r="W1160" s="885"/>
      <c r="X1160" s="796"/>
      <c r="Y1160" s="796"/>
      <c r="Z1160" s="796"/>
      <c r="AA1160" s="796"/>
      <c r="AB1160" s="796"/>
      <c r="AC1160" s="796"/>
      <c r="AD1160" s="796"/>
      <c r="AG1160" s="323" t="b">
        <f t="shared" si="170"/>
        <v>0</v>
      </c>
      <c r="AH1160" s="1" t="str">
        <f t="shared" si="171"/>
        <v/>
      </c>
      <c r="AI1160" s="323" t="b">
        <f t="shared" si="172"/>
        <v>0</v>
      </c>
      <c r="AJ1160" s="1" t="str">
        <f t="shared" si="173"/>
        <v/>
      </c>
      <c r="AK1160" s="323" t="b">
        <f t="shared" si="174"/>
        <v>0</v>
      </c>
      <c r="AL1160" s="648">
        <f t="shared" si="175"/>
        <v>0</v>
      </c>
      <c r="AM1160" s="293">
        <f t="shared" si="176"/>
        <v>0</v>
      </c>
      <c r="AN1160" s="294" t="str">
        <f>IF(AM1160=0,"",
IF(SUM($AM$47:AM1160)=1,AO1160,
IF($AM$1547&gt;SUM($AM$47:AM1160),_xlfn.CONCAT(", ",AO1160),
IF($AM$1547=SUM($AM$47:AM1160),_xlfn.CONCAT(" y ",AO1160)))))</f>
        <v/>
      </c>
      <c r="AO1160" s="89" t="s">
        <v>8088</v>
      </c>
      <c r="AQ1160" s="477">
        <f t="shared" si="177"/>
        <v>0</v>
      </c>
      <c r="AR1160" s="321">
        <f t="shared" si="178"/>
        <v>0</v>
      </c>
      <c r="AS1160" s="293">
        <f t="shared" si="179"/>
        <v>0</v>
      </c>
      <c r="AT1160" s="294" t="str">
        <f>IF(AS1160=0,"",
IF(SUM($AS$47:AS1160)=1,AU1160,
IF($AS$1547&gt;SUM($AS$47:AS1160),_xlfn.CONCAT(", ",AU1160),
IF($AS$1547=SUM($AS$47:AS1160),_xlfn.CONCAT(" y ",AU1160)))))</f>
        <v/>
      </c>
      <c r="AU1160" s="89" t="s">
        <v>8088</v>
      </c>
    </row>
    <row r="1161" spans="1:47" ht="15" customHeight="1">
      <c r="A1161" s="64"/>
      <c r="B1161" s="11"/>
      <c r="C1161" s="1021" t="s">
        <v>8089</v>
      </c>
      <c r="D1161" s="890"/>
      <c r="E1161" s="997"/>
      <c r="F1161" s="884"/>
      <c r="G1161" s="884"/>
      <c r="H1161" s="884"/>
      <c r="I1161" s="884"/>
      <c r="J1161" s="884"/>
      <c r="K1161" s="885"/>
      <c r="L1161" s="1027"/>
      <c r="M1161" s="884"/>
      <c r="N1161" s="884"/>
      <c r="O1161" s="885"/>
      <c r="P1161" s="1027"/>
      <c r="Q1161" s="884"/>
      <c r="R1161" s="884"/>
      <c r="S1161" s="885"/>
      <c r="T1161" s="991"/>
      <c r="U1161" s="884"/>
      <c r="V1161" s="884"/>
      <c r="W1161" s="885"/>
      <c r="X1161" s="796"/>
      <c r="Y1161" s="796"/>
      <c r="Z1161" s="796"/>
      <c r="AA1161" s="796"/>
      <c r="AB1161" s="796"/>
      <c r="AC1161" s="796"/>
      <c r="AD1161" s="796"/>
      <c r="AG1161" s="323" t="b">
        <f t="shared" si="170"/>
        <v>0</v>
      </c>
      <c r="AH1161" s="1" t="str">
        <f t="shared" si="171"/>
        <v/>
      </c>
      <c r="AI1161" s="323" t="b">
        <f t="shared" si="172"/>
        <v>0</v>
      </c>
      <c r="AJ1161" s="1" t="str">
        <f t="shared" si="173"/>
        <v/>
      </c>
      <c r="AK1161" s="323" t="b">
        <f t="shared" si="174"/>
        <v>0</v>
      </c>
      <c r="AL1161" s="648">
        <f t="shared" si="175"/>
        <v>0</v>
      </c>
      <c r="AM1161" s="293">
        <f t="shared" si="176"/>
        <v>0</v>
      </c>
      <c r="AN1161" s="294" t="str">
        <f>IF(AM1161=0,"",
IF(SUM($AM$47:AM1161)=1,AO1161,
IF($AM$1547&gt;SUM($AM$47:AM1161),_xlfn.CONCAT(", ",AO1161),
IF($AM$1547=SUM($AM$47:AM1161),_xlfn.CONCAT(" y ",AO1161)))))</f>
        <v/>
      </c>
      <c r="AO1161" s="89" t="s">
        <v>8090</v>
      </c>
      <c r="AQ1161" s="477">
        <f t="shared" si="177"/>
        <v>0</v>
      </c>
      <c r="AR1161" s="321">
        <f t="shared" si="178"/>
        <v>0</v>
      </c>
      <c r="AS1161" s="293">
        <f t="shared" si="179"/>
        <v>0</v>
      </c>
      <c r="AT1161" s="294" t="str">
        <f>IF(AS1161=0,"",
IF(SUM($AS$47:AS1161)=1,AU1161,
IF($AS$1547&gt;SUM($AS$47:AS1161),_xlfn.CONCAT(", ",AU1161),
IF($AS$1547=SUM($AS$47:AS1161),_xlfn.CONCAT(" y ",AU1161)))))</f>
        <v/>
      </c>
      <c r="AU1161" s="89" t="s">
        <v>8090</v>
      </c>
    </row>
    <row r="1162" spans="1:47" ht="15" customHeight="1">
      <c r="A1162" s="64"/>
      <c r="B1162" s="11"/>
      <c r="C1162" s="1021" t="s">
        <v>8091</v>
      </c>
      <c r="D1162" s="890"/>
      <c r="E1162" s="997"/>
      <c r="F1162" s="884"/>
      <c r="G1162" s="884"/>
      <c r="H1162" s="884"/>
      <c r="I1162" s="884"/>
      <c r="J1162" s="884"/>
      <c r="K1162" s="885"/>
      <c r="L1162" s="1027"/>
      <c r="M1162" s="884"/>
      <c r="N1162" s="884"/>
      <c r="O1162" s="885"/>
      <c r="P1162" s="1027"/>
      <c r="Q1162" s="884"/>
      <c r="R1162" s="884"/>
      <c r="S1162" s="885"/>
      <c r="T1162" s="991"/>
      <c r="U1162" s="884"/>
      <c r="V1162" s="884"/>
      <c r="W1162" s="885"/>
      <c r="X1162" s="796"/>
      <c r="Y1162" s="796"/>
      <c r="Z1162" s="796"/>
      <c r="AA1162" s="796"/>
      <c r="AB1162" s="796"/>
      <c r="AC1162" s="796"/>
      <c r="AD1162" s="796"/>
      <c r="AG1162" s="323" t="b">
        <f t="shared" si="170"/>
        <v>0</v>
      </c>
      <c r="AH1162" s="1" t="str">
        <f t="shared" si="171"/>
        <v/>
      </c>
      <c r="AI1162" s="323" t="b">
        <f t="shared" si="172"/>
        <v>0</v>
      </c>
      <c r="AJ1162" s="1" t="str">
        <f t="shared" si="173"/>
        <v/>
      </c>
      <c r="AK1162" s="323" t="b">
        <f t="shared" si="174"/>
        <v>0</v>
      </c>
      <c r="AL1162" s="648">
        <f t="shared" si="175"/>
        <v>0</v>
      </c>
      <c r="AM1162" s="293">
        <f t="shared" si="176"/>
        <v>0</v>
      </c>
      <c r="AN1162" s="294" t="str">
        <f>IF(AM1162=0,"",
IF(SUM($AM$47:AM1162)=1,AO1162,
IF($AM$1547&gt;SUM($AM$47:AM1162),_xlfn.CONCAT(", ",AO1162),
IF($AM$1547=SUM($AM$47:AM1162),_xlfn.CONCAT(" y ",AO1162)))))</f>
        <v/>
      </c>
      <c r="AO1162" s="89" t="s">
        <v>8092</v>
      </c>
      <c r="AQ1162" s="477">
        <f t="shared" si="177"/>
        <v>0</v>
      </c>
      <c r="AR1162" s="321">
        <f t="shared" si="178"/>
        <v>0</v>
      </c>
      <c r="AS1162" s="293">
        <f t="shared" si="179"/>
        <v>0</v>
      </c>
      <c r="AT1162" s="294" t="str">
        <f>IF(AS1162=0,"",
IF(SUM($AS$47:AS1162)=1,AU1162,
IF($AS$1547&gt;SUM($AS$47:AS1162),_xlfn.CONCAT(", ",AU1162),
IF($AS$1547=SUM($AS$47:AS1162),_xlfn.CONCAT(" y ",AU1162)))))</f>
        <v/>
      </c>
      <c r="AU1162" s="89" t="s">
        <v>8092</v>
      </c>
    </row>
    <row r="1163" spans="1:47" ht="15" customHeight="1">
      <c r="A1163" s="64"/>
      <c r="B1163" s="11"/>
      <c r="C1163" s="1021" t="s">
        <v>8093</v>
      </c>
      <c r="D1163" s="890"/>
      <c r="E1163" s="997"/>
      <c r="F1163" s="884"/>
      <c r="G1163" s="884"/>
      <c r="H1163" s="884"/>
      <c r="I1163" s="884"/>
      <c r="J1163" s="884"/>
      <c r="K1163" s="885"/>
      <c r="L1163" s="1027"/>
      <c r="M1163" s="884"/>
      <c r="N1163" s="884"/>
      <c r="O1163" s="885"/>
      <c r="P1163" s="1027"/>
      <c r="Q1163" s="884"/>
      <c r="R1163" s="884"/>
      <c r="S1163" s="885"/>
      <c r="T1163" s="991"/>
      <c r="U1163" s="884"/>
      <c r="V1163" s="884"/>
      <c r="W1163" s="885"/>
      <c r="X1163" s="796"/>
      <c r="Y1163" s="796"/>
      <c r="Z1163" s="796"/>
      <c r="AA1163" s="796"/>
      <c r="AB1163" s="796"/>
      <c r="AC1163" s="796"/>
      <c r="AD1163" s="796"/>
      <c r="AG1163" s="323" t="b">
        <f t="shared" si="170"/>
        <v>0</v>
      </c>
      <c r="AH1163" s="1" t="str">
        <f t="shared" si="171"/>
        <v/>
      </c>
      <c r="AI1163" s="323" t="b">
        <f t="shared" si="172"/>
        <v>0</v>
      </c>
      <c r="AJ1163" s="1" t="str">
        <f t="shared" si="173"/>
        <v/>
      </c>
      <c r="AK1163" s="323" t="b">
        <f t="shared" si="174"/>
        <v>0</v>
      </c>
      <c r="AL1163" s="648">
        <f t="shared" si="175"/>
        <v>0</v>
      </c>
      <c r="AM1163" s="293">
        <f t="shared" si="176"/>
        <v>0</v>
      </c>
      <c r="AN1163" s="294" t="str">
        <f>IF(AM1163=0,"",
IF(SUM($AM$47:AM1163)=1,AO1163,
IF($AM$1547&gt;SUM($AM$47:AM1163),_xlfn.CONCAT(", ",AO1163),
IF($AM$1547=SUM($AM$47:AM1163),_xlfn.CONCAT(" y ",AO1163)))))</f>
        <v/>
      </c>
      <c r="AO1163" s="89" t="s">
        <v>8094</v>
      </c>
      <c r="AQ1163" s="477">
        <f t="shared" si="177"/>
        <v>0</v>
      </c>
      <c r="AR1163" s="321">
        <f t="shared" si="178"/>
        <v>0</v>
      </c>
      <c r="AS1163" s="293">
        <f t="shared" si="179"/>
        <v>0</v>
      </c>
      <c r="AT1163" s="294" t="str">
        <f>IF(AS1163=0,"",
IF(SUM($AS$47:AS1163)=1,AU1163,
IF($AS$1547&gt;SUM($AS$47:AS1163),_xlfn.CONCAT(", ",AU1163),
IF($AS$1547=SUM($AS$47:AS1163),_xlfn.CONCAT(" y ",AU1163)))))</f>
        <v/>
      </c>
      <c r="AU1163" s="89" t="s">
        <v>8094</v>
      </c>
    </row>
    <row r="1164" spans="1:47" ht="15" customHeight="1">
      <c r="A1164" s="64"/>
      <c r="B1164" s="11"/>
      <c r="C1164" s="1021" t="s">
        <v>8095</v>
      </c>
      <c r="D1164" s="890"/>
      <c r="E1164" s="997"/>
      <c r="F1164" s="884"/>
      <c r="G1164" s="884"/>
      <c r="H1164" s="884"/>
      <c r="I1164" s="884"/>
      <c r="J1164" s="884"/>
      <c r="K1164" s="885"/>
      <c r="L1164" s="1027"/>
      <c r="M1164" s="884"/>
      <c r="N1164" s="884"/>
      <c r="O1164" s="885"/>
      <c r="P1164" s="1027"/>
      <c r="Q1164" s="884"/>
      <c r="R1164" s="884"/>
      <c r="S1164" s="885"/>
      <c r="T1164" s="991"/>
      <c r="U1164" s="884"/>
      <c r="V1164" s="884"/>
      <c r="W1164" s="885"/>
      <c r="X1164" s="796"/>
      <c r="Y1164" s="796"/>
      <c r="Z1164" s="796"/>
      <c r="AA1164" s="796"/>
      <c r="AB1164" s="796"/>
      <c r="AC1164" s="796"/>
      <c r="AD1164" s="796"/>
      <c r="AG1164" s="323" t="b">
        <f t="shared" si="170"/>
        <v>0</v>
      </c>
      <c r="AH1164" s="1" t="str">
        <f t="shared" si="171"/>
        <v/>
      </c>
      <c r="AI1164" s="323" t="b">
        <f t="shared" si="172"/>
        <v>0</v>
      </c>
      <c r="AJ1164" s="1" t="str">
        <f t="shared" si="173"/>
        <v/>
      </c>
      <c r="AK1164" s="323" t="b">
        <f t="shared" si="174"/>
        <v>0</v>
      </c>
      <c r="AL1164" s="648">
        <f t="shared" si="175"/>
        <v>0</v>
      </c>
      <c r="AM1164" s="293">
        <f t="shared" si="176"/>
        <v>0</v>
      </c>
      <c r="AN1164" s="294" t="str">
        <f>IF(AM1164=0,"",
IF(SUM($AM$47:AM1164)=1,AO1164,
IF($AM$1547&gt;SUM($AM$47:AM1164),_xlfn.CONCAT(", ",AO1164),
IF($AM$1547=SUM($AM$47:AM1164),_xlfn.CONCAT(" y ",AO1164)))))</f>
        <v/>
      </c>
      <c r="AO1164" s="89" t="s">
        <v>8096</v>
      </c>
      <c r="AQ1164" s="477">
        <f t="shared" si="177"/>
        <v>0</v>
      </c>
      <c r="AR1164" s="321">
        <f t="shared" si="178"/>
        <v>0</v>
      </c>
      <c r="AS1164" s="293">
        <f t="shared" si="179"/>
        <v>0</v>
      </c>
      <c r="AT1164" s="294" t="str">
        <f>IF(AS1164=0,"",
IF(SUM($AS$47:AS1164)=1,AU1164,
IF($AS$1547&gt;SUM($AS$47:AS1164),_xlfn.CONCAT(", ",AU1164),
IF($AS$1547=SUM($AS$47:AS1164),_xlfn.CONCAT(" y ",AU1164)))))</f>
        <v/>
      </c>
      <c r="AU1164" s="89" t="s">
        <v>8096</v>
      </c>
    </row>
    <row r="1165" spans="1:47" ht="15" customHeight="1">
      <c r="A1165" s="64"/>
      <c r="B1165" s="11"/>
      <c r="C1165" s="1021" t="s">
        <v>8097</v>
      </c>
      <c r="D1165" s="890"/>
      <c r="E1165" s="997"/>
      <c r="F1165" s="884"/>
      <c r="G1165" s="884"/>
      <c r="H1165" s="884"/>
      <c r="I1165" s="884"/>
      <c r="J1165" s="884"/>
      <c r="K1165" s="885"/>
      <c r="L1165" s="1027"/>
      <c r="M1165" s="884"/>
      <c r="N1165" s="884"/>
      <c r="O1165" s="885"/>
      <c r="P1165" s="1027"/>
      <c r="Q1165" s="884"/>
      <c r="R1165" s="884"/>
      <c r="S1165" s="885"/>
      <c r="T1165" s="991"/>
      <c r="U1165" s="884"/>
      <c r="V1165" s="884"/>
      <c r="W1165" s="885"/>
      <c r="X1165" s="796"/>
      <c r="Y1165" s="796"/>
      <c r="Z1165" s="796"/>
      <c r="AA1165" s="796"/>
      <c r="AB1165" s="796"/>
      <c r="AC1165" s="796"/>
      <c r="AD1165" s="796"/>
      <c r="AG1165" s="323" t="b">
        <f t="shared" si="170"/>
        <v>0</v>
      </c>
      <c r="AH1165" s="1" t="str">
        <f t="shared" si="171"/>
        <v/>
      </c>
      <c r="AI1165" s="323" t="b">
        <f t="shared" si="172"/>
        <v>0</v>
      </c>
      <c r="AJ1165" s="1" t="str">
        <f t="shared" si="173"/>
        <v/>
      </c>
      <c r="AK1165" s="323" t="b">
        <f t="shared" si="174"/>
        <v>0</v>
      </c>
      <c r="AL1165" s="648">
        <f t="shared" si="175"/>
        <v>0</v>
      </c>
      <c r="AM1165" s="293">
        <f t="shared" si="176"/>
        <v>0</v>
      </c>
      <c r="AN1165" s="294" t="str">
        <f>IF(AM1165=0,"",
IF(SUM($AM$47:AM1165)=1,AO1165,
IF($AM$1547&gt;SUM($AM$47:AM1165),_xlfn.CONCAT(", ",AO1165),
IF($AM$1547=SUM($AM$47:AM1165),_xlfn.CONCAT(" y ",AO1165)))))</f>
        <v/>
      </c>
      <c r="AO1165" s="89" t="s">
        <v>8098</v>
      </c>
      <c r="AQ1165" s="477">
        <f t="shared" si="177"/>
        <v>0</v>
      </c>
      <c r="AR1165" s="321">
        <f t="shared" si="178"/>
        <v>0</v>
      </c>
      <c r="AS1165" s="293">
        <f t="shared" si="179"/>
        <v>0</v>
      </c>
      <c r="AT1165" s="294" t="str">
        <f>IF(AS1165=0,"",
IF(SUM($AS$47:AS1165)=1,AU1165,
IF($AS$1547&gt;SUM($AS$47:AS1165),_xlfn.CONCAT(", ",AU1165),
IF($AS$1547=SUM($AS$47:AS1165),_xlfn.CONCAT(" y ",AU1165)))))</f>
        <v/>
      </c>
      <c r="AU1165" s="89" t="s">
        <v>8098</v>
      </c>
    </row>
    <row r="1166" spans="1:47" ht="15" customHeight="1">
      <c r="A1166" s="64"/>
      <c r="B1166" s="11"/>
      <c r="C1166" s="1021" t="s">
        <v>8099</v>
      </c>
      <c r="D1166" s="890"/>
      <c r="E1166" s="997"/>
      <c r="F1166" s="884"/>
      <c r="G1166" s="884"/>
      <c r="H1166" s="884"/>
      <c r="I1166" s="884"/>
      <c r="J1166" s="884"/>
      <c r="K1166" s="885"/>
      <c r="L1166" s="1027"/>
      <c r="M1166" s="884"/>
      <c r="N1166" s="884"/>
      <c r="O1166" s="885"/>
      <c r="P1166" s="1027"/>
      <c r="Q1166" s="884"/>
      <c r="R1166" s="884"/>
      <c r="S1166" s="885"/>
      <c r="T1166" s="991"/>
      <c r="U1166" s="884"/>
      <c r="V1166" s="884"/>
      <c r="W1166" s="885"/>
      <c r="X1166" s="796"/>
      <c r="Y1166" s="796"/>
      <c r="Z1166" s="796"/>
      <c r="AA1166" s="796"/>
      <c r="AB1166" s="796"/>
      <c r="AC1166" s="796"/>
      <c r="AD1166" s="796"/>
      <c r="AG1166" s="323" t="b">
        <f t="shared" si="170"/>
        <v>0</v>
      </c>
      <c r="AH1166" s="1" t="str">
        <f t="shared" si="171"/>
        <v/>
      </c>
      <c r="AI1166" s="323" t="b">
        <f t="shared" si="172"/>
        <v>0</v>
      </c>
      <c r="AJ1166" s="1" t="str">
        <f t="shared" si="173"/>
        <v/>
      </c>
      <c r="AK1166" s="323" t="b">
        <f t="shared" si="174"/>
        <v>0</v>
      </c>
      <c r="AL1166" s="648">
        <f t="shared" si="175"/>
        <v>0</v>
      </c>
      <c r="AM1166" s="293">
        <f t="shared" si="176"/>
        <v>0</v>
      </c>
      <c r="AN1166" s="294" t="str">
        <f>IF(AM1166=0,"",
IF(SUM($AM$47:AM1166)=1,AO1166,
IF($AM$1547&gt;SUM($AM$47:AM1166),_xlfn.CONCAT(", ",AO1166),
IF($AM$1547=SUM($AM$47:AM1166),_xlfn.CONCAT(" y ",AO1166)))))</f>
        <v/>
      </c>
      <c r="AO1166" s="89" t="s">
        <v>8100</v>
      </c>
      <c r="AQ1166" s="477">
        <f t="shared" si="177"/>
        <v>0</v>
      </c>
      <c r="AR1166" s="321">
        <f t="shared" si="178"/>
        <v>0</v>
      </c>
      <c r="AS1166" s="293">
        <f t="shared" si="179"/>
        <v>0</v>
      </c>
      <c r="AT1166" s="294" t="str">
        <f>IF(AS1166=0,"",
IF(SUM($AS$47:AS1166)=1,AU1166,
IF($AS$1547&gt;SUM($AS$47:AS1166),_xlfn.CONCAT(", ",AU1166),
IF($AS$1547=SUM($AS$47:AS1166),_xlfn.CONCAT(" y ",AU1166)))))</f>
        <v/>
      </c>
      <c r="AU1166" s="89" t="s">
        <v>8100</v>
      </c>
    </row>
    <row r="1167" spans="1:47" ht="15" customHeight="1">
      <c r="A1167" s="64"/>
      <c r="B1167" s="11"/>
      <c r="C1167" s="1021" t="s">
        <v>8101</v>
      </c>
      <c r="D1167" s="890"/>
      <c r="E1167" s="997"/>
      <c r="F1167" s="884"/>
      <c r="G1167" s="884"/>
      <c r="H1167" s="884"/>
      <c r="I1167" s="884"/>
      <c r="J1167" s="884"/>
      <c r="K1167" s="885"/>
      <c r="L1167" s="1027"/>
      <c r="M1167" s="884"/>
      <c r="N1167" s="884"/>
      <c r="O1167" s="885"/>
      <c r="P1167" s="1027"/>
      <c r="Q1167" s="884"/>
      <c r="R1167" s="884"/>
      <c r="S1167" s="885"/>
      <c r="T1167" s="991"/>
      <c r="U1167" s="884"/>
      <c r="V1167" s="884"/>
      <c r="W1167" s="885"/>
      <c r="X1167" s="796"/>
      <c r="Y1167" s="796"/>
      <c r="Z1167" s="796"/>
      <c r="AA1167" s="796"/>
      <c r="AB1167" s="796"/>
      <c r="AC1167" s="796"/>
      <c r="AD1167" s="796"/>
      <c r="AG1167" s="323" t="b">
        <f t="shared" si="170"/>
        <v>0</v>
      </c>
      <c r="AH1167" s="1" t="str">
        <f t="shared" si="171"/>
        <v/>
      </c>
      <c r="AI1167" s="323" t="b">
        <f t="shared" si="172"/>
        <v>0</v>
      </c>
      <c r="AJ1167" s="1" t="str">
        <f t="shared" si="173"/>
        <v/>
      </c>
      <c r="AK1167" s="323" t="b">
        <f t="shared" si="174"/>
        <v>0</v>
      </c>
      <c r="AL1167" s="648">
        <f t="shared" si="175"/>
        <v>0</v>
      </c>
      <c r="AM1167" s="293">
        <f t="shared" si="176"/>
        <v>0</v>
      </c>
      <c r="AN1167" s="294" t="str">
        <f>IF(AM1167=0,"",
IF(SUM($AM$47:AM1167)=1,AO1167,
IF($AM$1547&gt;SUM($AM$47:AM1167),_xlfn.CONCAT(", ",AO1167),
IF($AM$1547=SUM($AM$47:AM1167),_xlfn.CONCAT(" y ",AO1167)))))</f>
        <v/>
      </c>
      <c r="AO1167" s="89" t="s">
        <v>8102</v>
      </c>
      <c r="AQ1167" s="477">
        <f t="shared" si="177"/>
        <v>0</v>
      </c>
      <c r="AR1167" s="321">
        <f t="shared" si="178"/>
        <v>0</v>
      </c>
      <c r="AS1167" s="293">
        <f t="shared" si="179"/>
        <v>0</v>
      </c>
      <c r="AT1167" s="294" t="str">
        <f>IF(AS1167=0,"",
IF(SUM($AS$47:AS1167)=1,AU1167,
IF($AS$1547&gt;SUM($AS$47:AS1167),_xlfn.CONCAT(", ",AU1167),
IF($AS$1547=SUM($AS$47:AS1167),_xlfn.CONCAT(" y ",AU1167)))))</f>
        <v/>
      </c>
      <c r="AU1167" s="89" t="s">
        <v>8102</v>
      </c>
    </row>
    <row r="1168" spans="1:47" ht="15" customHeight="1">
      <c r="A1168" s="64"/>
      <c r="B1168" s="11"/>
      <c r="C1168" s="1021" t="s">
        <v>8103</v>
      </c>
      <c r="D1168" s="890"/>
      <c r="E1168" s="997"/>
      <c r="F1168" s="884"/>
      <c r="G1168" s="884"/>
      <c r="H1168" s="884"/>
      <c r="I1168" s="884"/>
      <c r="J1168" s="884"/>
      <c r="K1168" s="885"/>
      <c r="L1168" s="1027"/>
      <c r="M1168" s="884"/>
      <c r="N1168" s="884"/>
      <c r="O1168" s="885"/>
      <c r="P1168" s="1027"/>
      <c r="Q1168" s="884"/>
      <c r="R1168" s="884"/>
      <c r="S1168" s="885"/>
      <c r="T1168" s="991"/>
      <c r="U1168" s="884"/>
      <c r="V1168" s="884"/>
      <c r="W1168" s="885"/>
      <c r="X1168" s="796"/>
      <c r="Y1168" s="796"/>
      <c r="Z1168" s="796"/>
      <c r="AA1168" s="796"/>
      <c r="AB1168" s="796"/>
      <c r="AC1168" s="796"/>
      <c r="AD1168" s="796"/>
      <c r="AG1168" s="323" t="b">
        <f t="shared" si="170"/>
        <v>0</v>
      </c>
      <c r="AH1168" s="1" t="str">
        <f t="shared" si="171"/>
        <v/>
      </c>
      <c r="AI1168" s="323" t="b">
        <f t="shared" si="172"/>
        <v>0</v>
      </c>
      <c r="AJ1168" s="1" t="str">
        <f t="shared" si="173"/>
        <v/>
      </c>
      <c r="AK1168" s="323" t="b">
        <f t="shared" si="174"/>
        <v>0</v>
      </c>
      <c r="AL1168" s="648">
        <f t="shared" si="175"/>
        <v>0</v>
      </c>
      <c r="AM1168" s="293">
        <f t="shared" si="176"/>
        <v>0</v>
      </c>
      <c r="AN1168" s="294" t="str">
        <f>IF(AM1168=0,"",
IF(SUM($AM$47:AM1168)=1,AO1168,
IF($AM$1547&gt;SUM($AM$47:AM1168),_xlfn.CONCAT(", ",AO1168),
IF($AM$1547=SUM($AM$47:AM1168),_xlfn.CONCAT(" y ",AO1168)))))</f>
        <v/>
      </c>
      <c r="AO1168" s="89" t="s">
        <v>8104</v>
      </c>
      <c r="AQ1168" s="477">
        <f t="shared" si="177"/>
        <v>0</v>
      </c>
      <c r="AR1168" s="321">
        <f t="shared" si="178"/>
        <v>0</v>
      </c>
      <c r="AS1168" s="293">
        <f t="shared" si="179"/>
        <v>0</v>
      </c>
      <c r="AT1168" s="294" t="str">
        <f>IF(AS1168=0,"",
IF(SUM($AS$47:AS1168)=1,AU1168,
IF($AS$1547&gt;SUM($AS$47:AS1168),_xlfn.CONCAT(", ",AU1168),
IF($AS$1547=SUM($AS$47:AS1168),_xlfn.CONCAT(" y ",AU1168)))))</f>
        <v/>
      </c>
      <c r="AU1168" s="89" t="s">
        <v>8104</v>
      </c>
    </row>
    <row r="1169" spans="1:47" ht="15" customHeight="1">
      <c r="A1169" s="64"/>
      <c r="B1169" s="11"/>
      <c r="C1169" s="1021" t="s">
        <v>8105</v>
      </c>
      <c r="D1169" s="890"/>
      <c r="E1169" s="997"/>
      <c r="F1169" s="884"/>
      <c r="G1169" s="884"/>
      <c r="H1169" s="884"/>
      <c r="I1169" s="884"/>
      <c r="J1169" s="884"/>
      <c r="K1169" s="885"/>
      <c r="L1169" s="1027"/>
      <c r="M1169" s="884"/>
      <c r="N1169" s="884"/>
      <c r="O1169" s="885"/>
      <c r="P1169" s="1027"/>
      <c r="Q1169" s="884"/>
      <c r="R1169" s="884"/>
      <c r="S1169" s="885"/>
      <c r="T1169" s="991"/>
      <c r="U1169" s="884"/>
      <c r="V1169" s="884"/>
      <c r="W1169" s="885"/>
      <c r="X1169" s="796"/>
      <c r="Y1169" s="796"/>
      <c r="Z1169" s="796"/>
      <c r="AA1169" s="796"/>
      <c r="AB1169" s="796"/>
      <c r="AC1169" s="796"/>
      <c r="AD1169" s="796"/>
      <c r="AG1169" s="323" t="b">
        <f t="shared" si="170"/>
        <v>0</v>
      </c>
      <c r="AH1169" s="1" t="str">
        <f t="shared" si="171"/>
        <v/>
      </c>
      <c r="AI1169" s="323" t="b">
        <f t="shared" si="172"/>
        <v>0</v>
      </c>
      <c r="AJ1169" s="1" t="str">
        <f t="shared" si="173"/>
        <v/>
      </c>
      <c r="AK1169" s="323" t="b">
        <f t="shared" si="174"/>
        <v>0</v>
      </c>
      <c r="AL1169" s="648">
        <f t="shared" si="175"/>
        <v>0</v>
      </c>
      <c r="AM1169" s="293">
        <f t="shared" si="176"/>
        <v>0</v>
      </c>
      <c r="AN1169" s="294" t="str">
        <f>IF(AM1169=0,"",
IF(SUM($AM$47:AM1169)=1,AO1169,
IF($AM$1547&gt;SUM($AM$47:AM1169),_xlfn.CONCAT(", ",AO1169),
IF($AM$1547=SUM($AM$47:AM1169),_xlfn.CONCAT(" y ",AO1169)))))</f>
        <v/>
      </c>
      <c r="AO1169" s="89" t="s">
        <v>8106</v>
      </c>
      <c r="AQ1169" s="477">
        <f t="shared" si="177"/>
        <v>0</v>
      </c>
      <c r="AR1169" s="321">
        <f t="shared" si="178"/>
        <v>0</v>
      </c>
      <c r="AS1169" s="293">
        <f t="shared" si="179"/>
        <v>0</v>
      </c>
      <c r="AT1169" s="294" t="str">
        <f>IF(AS1169=0,"",
IF(SUM($AS$47:AS1169)=1,AU1169,
IF($AS$1547&gt;SUM($AS$47:AS1169),_xlfn.CONCAT(", ",AU1169),
IF($AS$1547=SUM($AS$47:AS1169),_xlfn.CONCAT(" y ",AU1169)))))</f>
        <v/>
      </c>
      <c r="AU1169" s="89" t="s">
        <v>8106</v>
      </c>
    </row>
    <row r="1170" spans="1:47" ht="15" customHeight="1">
      <c r="A1170" s="64"/>
      <c r="B1170" s="11"/>
      <c r="C1170" s="1021" t="s">
        <v>8107</v>
      </c>
      <c r="D1170" s="890"/>
      <c r="E1170" s="997"/>
      <c r="F1170" s="884"/>
      <c r="G1170" s="884"/>
      <c r="H1170" s="884"/>
      <c r="I1170" s="884"/>
      <c r="J1170" s="884"/>
      <c r="K1170" s="885"/>
      <c r="L1170" s="1027"/>
      <c r="M1170" s="884"/>
      <c r="N1170" s="884"/>
      <c r="O1170" s="885"/>
      <c r="P1170" s="1027"/>
      <c r="Q1170" s="884"/>
      <c r="R1170" s="884"/>
      <c r="S1170" s="885"/>
      <c r="T1170" s="991"/>
      <c r="U1170" s="884"/>
      <c r="V1170" s="884"/>
      <c r="W1170" s="885"/>
      <c r="X1170" s="796"/>
      <c r="Y1170" s="796"/>
      <c r="Z1170" s="796"/>
      <c r="AA1170" s="796"/>
      <c r="AB1170" s="796"/>
      <c r="AC1170" s="796"/>
      <c r="AD1170" s="796"/>
      <c r="AG1170" s="323" t="b">
        <f t="shared" si="170"/>
        <v>0</v>
      </c>
      <c r="AH1170" s="1" t="str">
        <f t="shared" si="171"/>
        <v/>
      </c>
      <c r="AI1170" s="323" t="b">
        <f t="shared" si="172"/>
        <v>0</v>
      </c>
      <c r="AJ1170" s="1" t="str">
        <f t="shared" si="173"/>
        <v/>
      </c>
      <c r="AK1170" s="323" t="b">
        <f t="shared" si="174"/>
        <v>0</v>
      </c>
      <c r="AL1170" s="648">
        <f t="shared" si="175"/>
        <v>0</v>
      </c>
      <c r="AM1170" s="293">
        <f t="shared" si="176"/>
        <v>0</v>
      </c>
      <c r="AN1170" s="294" t="str">
        <f>IF(AM1170=0,"",
IF(SUM($AM$47:AM1170)=1,AO1170,
IF($AM$1547&gt;SUM($AM$47:AM1170),_xlfn.CONCAT(", ",AO1170),
IF($AM$1547=SUM($AM$47:AM1170),_xlfn.CONCAT(" y ",AO1170)))))</f>
        <v/>
      </c>
      <c r="AO1170" s="89" t="s">
        <v>8108</v>
      </c>
      <c r="AQ1170" s="477">
        <f t="shared" si="177"/>
        <v>0</v>
      </c>
      <c r="AR1170" s="321">
        <f t="shared" si="178"/>
        <v>0</v>
      </c>
      <c r="AS1170" s="293">
        <f t="shared" si="179"/>
        <v>0</v>
      </c>
      <c r="AT1170" s="294" t="str">
        <f>IF(AS1170=0,"",
IF(SUM($AS$47:AS1170)=1,AU1170,
IF($AS$1547&gt;SUM($AS$47:AS1170),_xlfn.CONCAT(", ",AU1170),
IF($AS$1547=SUM($AS$47:AS1170),_xlfn.CONCAT(" y ",AU1170)))))</f>
        <v/>
      </c>
      <c r="AU1170" s="89" t="s">
        <v>8108</v>
      </c>
    </row>
    <row r="1171" spans="1:47" ht="15" customHeight="1">
      <c r="A1171" s="64"/>
      <c r="B1171" s="11"/>
      <c r="C1171" s="1021" t="s">
        <v>8109</v>
      </c>
      <c r="D1171" s="890"/>
      <c r="E1171" s="997"/>
      <c r="F1171" s="884"/>
      <c r="G1171" s="884"/>
      <c r="H1171" s="884"/>
      <c r="I1171" s="884"/>
      <c r="J1171" s="884"/>
      <c r="K1171" s="885"/>
      <c r="L1171" s="1027"/>
      <c r="M1171" s="884"/>
      <c r="N1171" s="884"/>
      <c r="O1171" s="885"/>
      <c r="P1171" s="1027"/>
      <c r="Q1171" s="884"/>
      <c r="R1171" s="884"/>
      <c r="S1171" s="885"/>
      <c r="T1171" s="991"/>
      <c r="U1171" s="884"/>
      <c r="V1171" s="884"/>
      <c r="W1171" s="885"/>
      <c r="X1171" s="796"/>
      <c r="Y1171" s="796"/>
      <c r="Z1171" s="796"/>
      <c r="AA1171" s="796"/>
      <c r="AB1171" s="796"/>
      <c r="AC1171" s="796"/>
      <c r="AD1171" s="796"/>
      <c r="AG1171" s="323" t="b">
        <f t="shared" si="170"/>
        <v>0</v>
      </c>
      <c r="AH1171" s="1" t="str">
        <f t="shared" si="171"/>
        <v/>
      </c>
      <c r="AI1171" s="323" t="b">
        <f t="shared" si="172"/>
        <v>0</v>
      </c>
      <c r="AJ1171" s="1" t="str">
        <f t="shared" si="173"/>
        <v/>
      </c>
      <c r="AK1171" s="323" t="b">
        <f t="shared" si="174"/>
        <v>0</v>
      </c>
      <c r="AL1171" s="648">
        <f t="shared" si="175"/>
        <v>0</v>
      </c>
      <c r="AM1171" s="293">
        <f t="shared" si="176"/>
        <v>0</v>
      </c>
      <c r="AN1171" s="294" t="str">
        <f>IF(AM1171=0,"",
IF(SUM($AM$47:AM1171)=1,AO1171,
IF($AM$1547&gt;SUM($AM$47:AM1171),_xlfn.CONCAT(", ",AO1171),
IF($AM$1547=SUM($AM$47:AM1171),_xlfn.CONCAT(" y ",AO1171)))))</f>
        <v/>
      </c>
      <c r="AO1171" s="89" t="s">
        <v>8110</v>
      </c>
      <c r="AQ1171" s="477">
        <f t="shared" si="177"/>
        <v>0</v>
      </c>
      <c r="AR1171" s="321">
        <f t="shared" si="178"/>
        <v>0</v>
      </c>
      <c r="AS1171" s="293">
        <f t="shared" si="179"/>
        <v>0</v>
      </c>
      <c r="AT1171" s="294" t="str">
        <f>IF(AS1171=0,"",
IF(SUM($AS$47:AS1171)=1,AU1171,
IF($AS$1547&gt;SUM($AS$47:AS1171),_xlfn.CONCAT(", ",AU1171),
IF($AS$1547=SUM($AS$47:AS1171),_xlfn.CONCAT(" y ",AU1171)))))</f>
        <v/>
      </c>
      <c r="AU1171" s="89" t="s">
        <v>8110</v>
      </c>
    </row>
    <row r="1172" spans="1:47" ht="15" customHeight="1">
      <c r="A1172" s="64"/>
      <c r="B1172" s="11"/>
      <c r="C1172" s="1021" t="s">
        <v>8111</v>
      </c>
      <c r="D1172" s="890"/>
      <c r="E1172" s="997"/>
      <c r="F1172" s="884"/>
      <c r="G1172" s="884"/>
      <c r="H1172" s="884"/>
      <c r="I1172" s="884"/>
      <c r="J1172" s="884"/>
      <c r="K1172" s="885"/>
      <c r="L1172" s="1027"/>
      <c r="M1172" s="884"/>
      <c r="N1172" s="884"/>
      <c r="O1172" s="885"/>
      <c r="P1172" s="1027"/>
      <c r="Q1172" s="884"/>
      <c r="R1172" s="884"/>
      <c r="S1172" s="885"/>
      <c r="T1172" s="991"/>
      <c r="U1172" s="884"/>
      <c r="V1172" s="884"/>
      <c r="W1172" s="885"/>
      <c r="X1172" s="796"/>
      <c r="Y1172" s="796"/>
      <c r="Z1172" s="796"/>
      <c r="AA1172" s="796"/>
      <c r="AB1172" s="796"/>
      <c r="AC1172" s="796"/>
      <c r="AD1172" s="796"/>
      <c r="AG1172" s="323" t="b">
        <f t="shared" si="170"/>
        <v>0</v>
      </c>
      <c r="AH1172" s="1" t="str">
        <f t="shared" si="171"/>
        <v/>
      </c>
      <c r="AI1172" s="323" t="b">
        <f t="shared" si="172"/>
        <v>0</v>
      </c>
      <c r="AJ1172" s="1" t="str">
        <f t="shared" si="173"/>
        <v/>
      </c>
      <c r="AK1172" s="323" t="b">
        <f t="shared" si="174"/>
        <v>0</v>
      </c>
      <c r="AL1172" s="648">
        <f t="shared" si="175"/>
        <v>0</v>
      </c>
      <c r="AM1172" s="293">
        <f t="shared" si="176"/>
        <v>0</v>
      </c>
      <c r="AN1172" s="294" t="str">
        <f>IF(AM1172=0,"",
IF(SUM($AM$47:AM1172)=1,AO1172,
IF($AM$1547&gt;SUM($AM$47:AM1172),_xlfn.CONCAT(", ",AO1172),
IF($AM$1547=SUM($AM$47:AM1172),_xlfn.CONCAT(" y ",AO1172)))))</f>
        <v/>
      </c>
      <c r="AO1172" s="89" t="s">
        <v>8112</v>
      </c>
      <c r="AQ1172" s="477">
        <f t="shared" si="177"/>
        <v>0</v>
      </c>
      <c r="AR1172" s="321">
        <f t="shared" si="178"/>
        <v>0</v>
      </c>
      <c r="AS1172" s="293">
        <f t="shared" si="179"/>
        <v>0</v>
      </c>
      <c r="AT1172" s="294" t="str">
        <f>IF(AS1172=0,"",
IF(SUM($AS$47:AS1172)=1,AU1172,
IF($AS$1547&gt;SUM($AS$47:AS1172),_xlfn.CONCAT(", ",AU1172),
IF($AS$1547=SUM($AS$47:AS1172),_xlfn.CONCAT(" y ",AU1172)))))</f>
        <v/>
      </c>
      <c r="AU1172" s="89" t="s">
        <v>8112</v>
      </c>
    </row>
    <row r="1173" spans="1:47" ht="15" customHeight="1">
      <c r="A1173" s="64"/>
      <c r="B1173" s="11"/>
      <c r="C1173" s="1021" t="s">
        <v>8113</v>
      </c>
      <c r="D1173" s="890"/>
      <c r="E1173" s="997"/>
      <c r="F1173" s="884"/>
      <c r="G1173" s="884"/>
      <c r="H1173" s="884"/>
      <c r="I1173" s="884"/>
      <c r="J1173" s="884"/>
      <c r="K1173" s="885"/>
      <c r="L1173" s="1027"/>
      <c r="M1173" s="884"/>
      <c r="N1173" s="884"/>
      <c r="O1173" s="885"/>
      <c r="P1173" s="1027"/>
      <c r="Q1173" s="884"/>
      <c r="R1173" s="884"/>
      <c r="S1173" s="885"/>
      <c r="T1173" s="991"/>
      <c r="U1173" s="884"/>
      <c r="V1173" s="884"/>
      <c r="W1173" s="885"/>
      <c r="X1173" s="796"/>
      <c r="Y1173" s="796"/>
      <c r="Z1173" s="796"/>
      <c r="AA1173" s="796"/>
      <c r="AB1173" s="796"/>
      <c r="AC1173" s="796"/>
      <c r="AD1173" s="796"/>
      <c r="AG1173" s="323" t="b">
        <f t="shared" si="170"/>
        <v>0</v>
      </c>
      <c r="AH1173" s="1" t="str">
        <f t="shared" si="171"/>
        <v/>
      </c>
      <c r="AI1173" s="323" t="b">
        <f t="shared" si="172"/>
        <v>0</v>
      </c>
      <c r="AJ1173" s="1" t="str">
        <f t="shared" si="173"/>
        <v/>
      </c>
      <c r="AK1173" s="323" t="b">
        <f t="shared" si="174"/>
        <v>0</v>
      </c>
      <c r="AL1173" s="648">
        <f t="shared" si="175"/>
        <v>0</v>
      </c>
      <c r="AM1173" s="293">
        <f t="shared" si="176"/>
        <v>0</v>
      </c>
      <c r="AN1173" s="294" t="str">
        <f>IF(AM1173=0,"",
IF(SUM($AM$47:AM1173)=1,AO1173,
IF($AM$1547&gt;SUM($AM$47:AM1173),_xlfn.CONCAT(", ",AO1173),
IF($AM$1547=SUM($AM$47:AM1173),_xlfn.CONCAT(" y ",AO1173)))))</f>
        <v/>
      </c>
      <c r="AO1173" s="89" t="s">
        <v>8114</v>
      </c>
      <c r="AQ1173" s="477">
        <f t="shared" si="177"/>
        <v>0</v>
      </c>
      <c r="AR1173" s="321">
        <f t="shared" si="178"/>
        <v>0</v>
      </c>
      <c r="AS1173" s="293">
        <f t="shared" si="179"/>
        <v>0</v>
      </c>
      <c r="AT1173" s="294" t="str">
        <f>IF(AS1173=0,"",
IF(SUM($AS$47:AS1173)=1,AU1173,
IF($AS$1547&gt;SUM($AS$47:AS1173),_xlfn.CONCAT(", ",AU1173),
IF($AS$1547=SUM($AS$47:AS1173),_xlfn.CONCAT(" y ",AU1173)))))</f>
        <v/>
      </c>
      <c r="AU1173" s="89" t="s">
        <v>8114</v>
      </c>
    </row>
    <row r="1174" spans="1:47" ht="15" customHeight="1">
      <c r="A1174" s="64"/>
      <c r="B1174" s="11"/>
      <c r="C1174" s="1021" t="s">
        <v>8115</v>
      </c>
      <c r="D1174" s="890"/>
      <c r="E1174" s="997"/>
      <c r="F1174" s="884"/>
      <c r="G1174" s="884"/>
      <c r="H1174" s="884"/>
      <c r="I1174" s="884"/>
      <c r="J1174" s="884"/>
      <c r="K1174" s="885"/>
      <c r="L1174" s="1027"/>
      <c r="M1174" s="884"/>
      <c r="N1174" s="884"/>
      <c r="O1174" s="885"/>
      <c r="P1174" s="1027"/>
      <c r="Q1174" s="884"/>
      <c r="R1174" s="884"/>
      <c r="S1174" s="885"/>
      <c r="T1174" s="991"/>
      <c r="U1174" s="884"/>
      <c r="V1174" s="884"/>
      <c r="W1174" s="885"/>
      <c r="X1174" s="796"/>
      <c r="Y1174" s="796"/>
      <c r="Z1174" s="796"/>
      <c r="AA1174" s="796"/>
      <c r="AB1174" s="796"/>
      <c r="AC1174" s="796"/>
      <c r="AD1174" s="796"/>
      <c r="AG1174" s="323" t="b">
        <f t="shared" si="170"/>
        <v>0</v>
      </c>
      <c r="AH1174" s="1" t="str">
        <f t="shared" si="171"/>
        <v/>
      </c>
      <c r="AI1174" s="323" t="b">
        <f t="shared" si="172"/>
        <v>0</v>
      </c>
      <c r="AJ1174" s="1" t="str">
        <f t="shared" si="173"/>
        <v/>
      </c>
      <c r="AK1174" s="323" t="b">
        <f t="shared" si="174"/>
        <v>0</v>
      </c>
      <c r="AL1174" s="648">
        <f t="shared" si="175"/>
        <v>0</v>
      </c>
      <c r="AM1174" s="293">
        <f t="shared" si="176"/>
        <v>0</v>
      </c>
      <c r="AN1174" s="294" t="str">
        <f>IF(AM1174=0,"",
IF(SUM($AM$47:AM1174)=1,AO1174,
IF($AM$1547&gt;SUM($AM$47:AM1174),_xlfn.CONCAT(", ",AO1174),
IF($AM$1547=SUM($AM$47:AM1174),_xlfn.CONCAT(" y ",AO1174)))))</f>
        <v/>
      </c>
      <c r="AO1174" s="89" t="s">
        <v>8116</v>
      </c>
      <c r="AQ1174" s="477">
        <f t="shared" si="177"/>
        <v>0</v>
      </c>
      <c r="AR1174" s="321">
        <f t="shared" si="178"/>
        <v>0</v>
      </c>
      <c r="AS1174" s="293">
        <f t="shared" si="179"/>
        <v>0</v>
      </c>
      <c r="AT1174" s="294" t="str">
        <f>IF(AS1174=0,"",
IF(SUM($AS$47:AS1174)=1,AU1174,
IF($AS$1547&gt;SUM($AS$47:AS1174),_xlfn.CONCAT(", ",AU1174),
IF($AS$1547=SUM($AS$47:AS1174),_xlfn.CONCAT(" y ",AU1174)))))</f>
        <v/>
      </c>
      <c r="AU1174" s="89" t="s">
        <v>8116</v>
      </c>
    </row>
    <row r="1175" spans="1:47" ht="15" customHeight="1">
      <c r="A1175" s="64"/>
      <c r="B1175" s="11"/>
      <c r="C1175" s="1021" t="s">
        <v>8117</v>
      </c>
      <c r="D1175" s="890"/>
      <c r="E1175" s="997"/>
      <c r="F1175" s="884"/>
      <c r="G1175" s="884"/>
      <c r="H1175" s="884"/>
      <c r="I1175" s="884"/>
      <c r="J1175" s="884"/>
      <c r="K1175" s="885"/>
      <c r="L1175" s="1027"/>
      <c r="M1175" s="884"/>
      <c r="N1175" s="884"/>
      <c r="O1175" s="885"/>
      <c r="P1175" s="1027"/>
      <c r="Q1175" s="884"/>
      <c r="R1175" s="884"/>
      <c r="S1175" s="885"/>
      <c r="T1175" s="991"/>
      <c r="U1175" s="884"/>
      <c r="V1175" s="884"/>
      <c r="W1175" s="885"/>
      <c r="X1175" s="796"/>
      <c r="Y1175" s="796"/>
      <c r="Z1175" s="796"/>
      <c r="AA1175" s="796"/>
      <c r="AB1175" s="796"/>
      <c r="AC1175" s="796"/>
      <c r="AD1175" s="796"/>
      <c r="AG1175" s="323" t="b">
        <f t="shared" si="170"/>
        <v>0</v>
      </c>
      <c r="AH1175" s="1" t="str">
        <f t="shared" si="171"/>
        <v/>
      </c>
      <c r="AI1175" s="323" t="b">
        <f t="shared" si="172"/>
        <v>0</v>
      </c>
      <c r="AJ1175" s="1" t="str">
        <f t="shared" si="173"/>
        <v/>
      </c>
      <c r="AK1175" s="323" t="b">
        <f t="shared" si="174"/>
        <v>0</v>
      </c>
      <c r="AL1175" s="648">
        <f t="shared" si="175"/>
        <v>0</v>
      </c>
      <c r="AM1175" s="293">
        <f t="shared" si="176"/>
        <v>0</v>
      </c>
      <c r="AN1175" s="294" t="str">
        <f>IF(AM1175=0,"",
IF(SUM($AM$47:AM1175)=1,AO1175,
IF($AM$1547&gt;SUM($AM$47:AM1175),_xlfn.CONCAT(", ",AO1175),
IF($AM$1547=SUM($AM$47:AM1175),_xlfn.CONCAT(" y ",AO1175)))))</f>
        <v/>
      </c>
      <c r="AO1175" s="89" t="s">
        <v>8118</v>
      </c>
      <c r="AQ1175" s="477">
        <f t="shared" si="177"/>
        <v>0</v>
      </c>
      <c r="AR1175" s="321">
        <f t="shared" si="178"/>
        <v>0</v>
      </c>
      <c r="AS1175" s="293">
        <f t="shared" si="179"/>
        <v>0</v>
      </c>
      <c r="AT1175" s="294" t="str">
        <f>IF(AS1175=0,"",
IF(SUM($AS$47:AS1175)=1,AU1175,
IF($AS$1547&gt;SUM($AS$47:AS1175),_xlfn.CONCAT(", ",AU1175),
IF($AS$1547=SUM($AS$47:AS1175),_xlfn.CONCAT(" y ",AU1175)))))</f>
        <v/>
      </c>
      <c r="AU1175" s="89" t="s">
        <v>8118</v>
      </c>
    </row>
    <row r="1176" spans="1:47" ht="15" customHeight="1">
      <c r="A1176" s="64"/>
      <c r="B1176" s="11"/>
      <c r="C1176" s="1021" t="s">
        <v>8119</v>
      </c>
      <c r="D1176" s="890"/>
      <c r="E1176" s="997"/>
      <c r="F1176" s="884"/>
      <c r="G1176" s="884"/>
      <c r="H1176" s="884"/>
      <c r="I1176" s="884"/>
      <c r="J1176" s="884"/>
      <c r="K1176" s="885"/>
      <c r="L1176" s="1027"/>
      <c r="M1176" s="884"/>
      <c r="N1176" s="884"/>
      <c r="O1176" s="885"/>
      <c r="P1176" s="1027"/>
      <c r="Q1176" s="884"/>
      <c r="R1176" s="884"/>
      <c r="S1176" s="885"/>
      <c r="T1176" s="991"/>
      <c r="U1176" s="884"/>
      <c r="V1176" s="884"/>
      <c r="W1176" s="885"/>
      <c r="X1176" s="796"/>
      <c r="Y1176" s="796"/>
      <c r="Z1176" s="796"/>
      <c r="AA1176" s="796"/>
      <c r="AB1176" s="796"/>
      <c r="AC1176" s="796"/>
      <c r="AD1176" s="796"/>
      <c r="AG1176" s="323" t="b">
        <f t="shared" si="170"/>
        <v>0</v>
      </c>
      <c r="AH1176" s="1" t="str">
        <f t="shared" si="171"/>
        <v/>
      </c>
      <c r="AI1176" s="323" t="b">
        <f t="shared" si="172"/>
        <v>0</v>
      </c>
      <c r="AJ1176" s="1" t="str">
        <f t="shared" si="173"/>
        <v/>
      </c>
      <c r="AK1176" s="323" t="b">
        <f t="shared" si="174"/>
        <v>0</v>
      </c>
      <c r="AL1176" s="648">
        <f t="shared" si="175"/>
        <v>0</v>
      </c>
      <c r="AM1176" s="293">
        <f t="shared" si="176"/>
        <v>0</v>
      </c>
      <c r="AN1176" s="294" t="str">
        <f>IF(AM1176=0,"",
IF(SUM($AM$47:AM1176)=1,AO1176,
IF($AM$1547&gt;SUM($AM$47:AM1176),_xlfn.CONCAT(", ",AO1176),
IF($AM$1547=SUM($AM$47:AM1176),_xlfn.CONCAT(" y ",AO1176)))))</f>
        <v/>
      </c>
      <c r="AO1176" s="89" t="s">
        <v>8120</v>
      </c>
      <c r="AQ1176" s="477">
        <f t="shared" si="177"/>
        <v>0</v>
      </c>
      <c r="AR1176" s="321">
        <f t="shared" si="178"/>
        <v>0</v>
      </c>
      <c r="AS1176" s="293">
        <f t="shared" si="179"/>
        <v>0</v>
      </c>
      <c r="AT1176" s="294" t="str">
        <f>IF(AS1176=0,"",
IF(SUM($AS$47:AS1176)=1,AU1176,
IF($AS$1547&gt;SUM($AS$47:AS1176),_xlfn.CONCAT(", ",AU1176),
IF($AS$1547=SUM($AS$47:AS1176),_xlfn.CONCAT(" y ",AU1176)))))</f>
        <v/>
      </c>
      <c r="AU1176" s="89" t="s">
        <v>8120</v>
      </c>
    </row>
    <row r="1177" spans="1:47" ht="15" customHeight="1">
      <c r="A1177" s="64"/>
      <c r="B1177" s="11"/>
      <c r="C1177" s="1021" t="s">
        <v>8121</v>
      </c>
      <c r="D1177" s="890"/>
      <c r="E1177" s="997"/>
      <c r="F1177" s="884"/>
      <c r="G1177" s="884"/>
      <c r="H1177" s="884"/>
      <c r="I1177" s="884"/>
      <c r="J1177" s="884"/>
      <c r="K1177" s="885"/>
      <c r="L1177" s="1027"/>
      <c r="M1177" s="884"/>
      <c r="N1177" s="884"/>
      <c r="O1177" s="885"/>
      <c r="P1177" s="1027"/>
      <c r="Q1177" s="884"/>
      <c r="R1177" s="884"/>
      <c r="S1177" s="885"/>
      <c r="T1177" s="991"/>
      <c r="U1177" s="884"/>
      <c r="V1177" s="884"/>
      <c r="W1177" s="885"/>
      <c r="X1177" s="796"/>
      <c r="Y1177" s="796"/>
      <c r="Z1177" s="796"/>
      <c r="AA1177" s="796"/>
      <c r="AB1177" s="796"/>
      <c r="AC1177" s="796"/>
      <c r="AD1177" s="796"/>
      <c r="AG1177" s="323" t="b">
        <f t="shared" si="170"/>
        <v>0</v>
      </c>
      <c r="AH1177" s="1" t="str">
        <f t="shared" si="171"/>
        <v/>
      </c>
      <c r="AI1177" s="323" t="b">
        <f t="shared" si="172"/>
        <v>0</v>
      </c>
      <c r="AJ1177" s="1" t="str">
        <f t="shared" si="173"/>
        <v/>
      </c>
      <c r="AK1177" s="323" t="b">
        <f t="shared" si="174"/>
        <v>0</v>
      </c>
      <c r="AL1177" s="648">
        <f t="shared" si="175"/>
        <v>0</v>
      </c>
      <c r="AM1177" s="293">
        <f t="shared" si="176"/>
        <v>0</v>
      </c>
      <c r="AN1177" s="294" t="str">
        <f>IF(AM1177=0,"",
IF(SUM($AM$47:AM1177)=1,AO1177,
IF($AM$1547&gt;SUM($AM$47:AM1177),_xlfn.CONCAT(", ",AO1177),
IF($AM$1547=SUM($AM$47:AM1177),_xlfn.CONCAT(" y ",AO1177)))))</f>
        <v/>
      </c>
      <c r="AO1177" s="89" t="s">
        <v>8122</v>
      </c>
      <c r="AQ1177" s="477">
        <f t="shared" si="177"/>
        <v>0</v>
      </c>
      <c r="AR1177" s="321">
        <f t="shared" si="178"/>
        <v>0</v>
      </c>
      <c r="AS1177" s="293">
        <f t="shared" si="179"/>
        <v>0</v>
      </c>
      <c r="AT1177" s="294" t="str">
        <f>IF(AS1177=0,"",
IF(SUM($AS$47:AS1177)=1,AU1177,
IF($AS$1547&gt;SUM($AS$47:AS1177),_xlfn.CONCAT(", ",AU1177),
IF($AS$1547=SUM($AS$47:AS1177),_xlfn.CONCAT(" y ",AU1177)))))</f>
        <v/>
      </c>
      <c r="AU1177" s="89" t="s">
        <v>8122</v>
      </c>
    </row>
    <row r="1178" spans="1:47" ht="15" customHeight="1">
      <c r="A1178" s="64"/>
      <c r="B1178" s="11"/>
      <c r="C1178" s="1021" t="s">
        <v>8123</v>
      </c>
      <c r="D1178" s="890"/>
      <c r="E1178" s="997"/>
      <c r="F1178" s="884"/>
      <c r="G1178" s="884"/>
      <c r="H1178" s="884"/>
      <c r="I1178" s="884"/>
      <c r="J1178" s="884"/>
      <c r="K1178" s="885"/>
      <c r="L1178" s="1027"/>
      <c r="M1178" s="884"/>
      <c r="N1178" s="884"/>
      <c r="O1178" s="885"/>
      <c r="P1178" s="1027"/>
      <c r="Q1178" s="884"/>
      <c r="R1178" s="884"/>
      <c r="S1178" s="885"/>
      <c r="T1178" s="991"/>
      <c r="U1178" s="884"/>
      <c r="V1178" s="884"/>
      <c r="W1178" s="885"/>
      <c r="X1178" s="796"/>
      <c r="Y1178" s="796"/>
      <c r="Z1178" s="796"/>
      <c r="AA1178" s="796"/>
      <c r="AB1178" s="796"/>
      <c r="AC1178" s="796"/>
      <c r="AD1178" s="796"/>
      <c r="AG1178" s="323" t="b">
        <f t="shared" si="170"/>
        <v>0</v>
      </c>
      <c r="AH1178" s="1" t="str">
        <f t="shared" si="171"/>
        <v/>
      </c>
      <c r="AI1178" s="323" t="b">
        <f t="shared" si="172"/>
        <v>0</v>
      </c>
      <c r="AJ1178" s="1" t="str">
        <f t="shared" si="173"/>
        <v/>
      </c>
      <c r="AK1178" s="323" t="b">
        <f t="shared" si="174"/>
        <v>0</v>
      </c>
      <c r="AL1178" s="648">
        <f t="shared" si="175"/>
        <v>0</v>
      </c>
      <c r="AM1178" s="293">
        <f t="shared" si="176"/>
        <v>0</v>
      </c>
      <c r="AN1178" s="294" t="str">
        <f>IF(AM1178=0,"",
IF(SUM($AM$47:AM1178)=1,AO1178,
IF($AM$1547&gt;SUM($AM$47:AM1178),_xlfn.CONCAT(", ",AO1178),
IF($AM$1547=SUM($AM$47:AM1178),_xlfn.CONCAT(" y ",AO1178)))))</f>
        <v/>
      </c>
      <c r="AO1178" s="89" t="s">
        <v>8124</v>
      </c>
      <c r="AQ1178" s="477">
        <f t="shared" si="177"/>
        <v>0</v>
      </c>
      <c r="AR1178" s="321">
        <f t="shared" si="178"/>
        <v>0</v>
      </c>
      <c r="AS1178" s="293">
        <f t="shared" si="179"/>
        <v>0</v>
      </c>
      <c r="AT1178" s="294" t="str">
        <f>IF(AS1178=0,"",
IF(SUM($AS$47:AS1178)=1,AU1178,
IF($AS$1547&gt;SUM($AS$47:AS1178),_xlfn.CONCAT(", ",AU1178),
IF($AS$1547=SUM($AS$47:AS1178),_xlfn.CONCAT(" y ",AU1178)))))</f>
        <v/>
      </c>
      <c r="AU1178" s="89" t="s">
        <v>8124</v>
      </c>
    </row>
    <row r="1179" spans="1:47" ht="15" customHeight="1">
      <c r="A1179" s="64"/>
      <c r="B1179" s="11"/>
      <c r="C1179" s="1021" t="s">
        <v>8125</v>
      </c>
      <c r="D1179" s="890"/>
      <c r="E1179" s="997"/>
      <c r="F1179" s="884"/>
      <c r="G1179" s="884"/>
      <c r="H1179" s="884"/>
      <c r="I1179" s="884"/>
      <c r="J1179" s="884"/>
      <c r="K1179" s="885"/>
      <c r="L1179" s="1027"/>
      <c r="M1179" s="884"/>
      <c r="N1179" s="884"/>
      <c r="O1179" s="885"/>
      <c r="P1179" s="1027"/>
      <c r="Q1179" s="884"/>
      <c r="R1179" s="884"/>
      <c r="S1179" s="885"/>
      <c r="T1179" s="991"/>
      <c r="U1179" s="884"/>
      <c r="V1179" s="884"/>
      <c r="W1179" s="885"/>
      <c r="X1179" s="796"/>
      <c r="Y1179" s="796"/>
      <c r="Z1179" s="796"/>
      <c r="AA1179" s="796"/>
      <c r="AB1179" s="796"/>
      <c r="AC1179" s="796"/>
      <c r="AD1179" s="796"/>
      <c r="AG1179" s="323" t="b">
        <f t="shared" si="170"/>
        <v>0</v>
      </c>
      <c r="AH1179" s="1" t="str">
        <f t="shared" si="171"/>
        <v/>
      </c>
      <c r="AI1179" s="323" t="b">
        <f t="shared" si="172"/>
        <v>0</v>
      </c>
      <c r="AJ1179" s="1" t="str">
        <f t="shared" si="173"/>
        <v/>
      </c>
      <c r="AK1179" s="323" t="b">
        <f t="shared" si="174"/>
        <v>0</v>
      </c>
      <c r="AL1179" s="648">
        <f t="shared" si="175"/>
        <v>0</v>
      </c>
      <c r="AM1179" s="293">
        <f t="shared" si="176"/>
        <v>0</v>
      </c>
      <c r="AN1179" s="294" t="str">
        <f>IF(AM1179=0,"",
IF(SUM($AM$47:AM1179)=1,AO1179,
IF($AM$1547&gt;SUM($AM$47:AM1179),_xlfn.CONCAT(", ",AO1179),
IF($AM$1547=SUM($AM$47:AM1179),_xlfn.CONCAT(" y ",AO1179)))))</f>
        <v/>
      </c>
      <c r="AO1179" s="89" t="s">
        <v>8126</v>
      </c>
      <c r="AQ1179" s="477">
        <f t="shared" si="177"/>
        <v>0</v>
      </c>
      <c r="AR1179" s="321">
        <f t="shared" si="178"/>
        <v>0</v>
      </c>
      <c r="AS1179" s="293">
        <f t="shared" si="179"/>
        <v>0</v>
      </c>
      <c r="AT1179" s="294" t="str">
        <f>IF(AS1179=0,"",
IF(SUM($AS$47:AS1179)=1,AU1179,
IF($AS$1547&gt;SUM($AS$47:AS1179),_xlfn.CONCAT(", ",AU1179),
IF($AS$1547=SUM($AS$47:AS1179),_xlfn.CONCAT(" y ",AU1179)))))</f>
        <v/>
      </c>
      <c r="AU1179" s="89" t="s">
        <v>8126</v>
      </c>
    </row>
    <row r="1180" spans="1:47" ht="15" customHeight="1">
      <c r="A1180" s="64"/>
      <c r="B1180" s="11"/>
      <c r="C1180" s="1021" t="s">
        <v>8127</v>
      </c>
      <c r="D1180" s="890"/>
      <c r="E1180" s="997"/>
      <c r="F1180" s="884"/>
      <c r="G1180" s="884"/>
      <c r="H1180" s="884"/>
      <c r="I1180" s="884"/>
      <c r="J1180" s="884"/>
      <c r="K1180" s="885"/>
      <c r="L1180" s="1027"/>
      <c r="M1180" s="884"/>
      <c r="N1180" s="884"/>
      <c r="O1180" s="885"/>
      <c r="P1180" s="1027"/>
      <c r="Q1180" s="884"/>
      <c r="R1180" s="884"/>
      <c r="S1180" s="885"/>
      <c r="T1180" s="991"/>
      <c r="U1180" s="884"/>
      <c r="V1180" s="884"/>
      <c r="W1180" s="885"/>
      <c r="X1180" s="796"/>
      <c r="Y1180" s="796"/>
      <c r="Z1180" s="796"/>
      <c r="AA1180" s="796"/>
      <c r="AB1180" s="796"/>
      <c r="AC1180" s="796"/>
      <c r="AD1180" s="796"/>
      <c r="AG1180" s="323" t="b">
        <f t="shared" si="170"/>
        <v>0</v>
      </c>
      <c r="AH1180" s="1" t="str">
        <f t="shared" si="171"/>
        <v/>
      </c>
      <c r="AI1180" s="323" t="b">
        <f t="shared" si="172"/>
        <v>0</v>
      </c>
      <c r="AJ1180" s="1" t="str">
        <f t="shared" si="173"/>
        <v/>
      </c>
      <c r="AK1180" s="323" t="b">
        <f t="shared" si="174"/>
        <v>0</v>
      </c>
      <c r="AL1180" s="648">
        <f t="shared" si="175"/>
        <v>0</v>
      </c>
      <c r="AM1180" s="293">
        <f t="shared" si="176"/>
        <v>0</v>
      </c>
      <c r="AN1180" s="294" t="str">
        <f>IF(AM1180=0,"",
IF(SUM($AM$47:AM1180)=1,AO1180,
IF($AM$1547&gt;SUM($AM$47:AM1180),_xlfn.CONCAT(", ",AO1180),
IF($AM$1547=SUM($AM$47:AM1180),_xlfn.CONCAT(" y ",AO1180)))))</f>
        <v/>
      </c>
      <c r="AO1180" s="89" t="s">
        <v>8128</v>
      </c>
      <c r="AQ1180" s="477">
        <f t="shared" si="177"/>
        <v>0</v>
      </c>
      <c r="AR1180" s="321">
        <f t="shared" si="178"/>
        <v>0</v>
      </c>
      <c r="AS1180" s="293">
        <f t="shared" si="179"/>
        <v>0</v>
      </c>
      <c r="AT1180" s="294" t="str">
        <f>IF(AS1180=0,"",
IF(SUM($AS$47:AS1180)=1,AU1180,
IF($AS$1547&gt;SUM($AS$47:AS1180),_xlfn.CONCAT(", ",AU1180),
IF($AS$1547=SUM($AS$47:AS1180),_xlfn.CONCAT(" y ",AU1180)))))</f>
        <v/>
      </c>
      <c r="AU1180" s="89" t="s">
        <v>8128</v>
      </c>
    </row>
    <row r="1181" spans="1:47" ht="15" customHeight="1">
      <c r="A1181" s="64"/>
      <c r="B1181" s="11"/>
      <c r="C1181" s="1021" t="s">
        <v>8129</v>
      </c>
      <c r="D1181" s="890"/>
      <c r="E1181" s="997"/>
      <c r="F1181" s="884"/>
      <c r="G1181" s="884"/>
      <c r="H1181" s="884"/>
      <c r="I1181" s="884"/>
      <c r="J1181" s="884"/>
      <c r="K1181" s="885"/>
      <c r="L1181" s="1027"/>
      <c r="M1181" s="884"/>
      <c r="N1181" s="884"/>
      <c r="O1181" s="885"/>
      <c r="P1181" s="1027"/>
      <c r="Q1181" s="884"/>
      <c r="R1181" s="884"/>
      <c r="S1181" s="885"/>
      <c r="T1181" s="991"/>
      <c r="U1181" s="884"/>
      <c r="V1181" s="884"/>
      <c r="W1181" s="885"/>
      <c r="X1181" s="796"/>
      <c r="Y1181" s="796"/>
      <c r="Z1181" s="796"/>
      <c r="AA1181" s="796"/>
      <c r="AB1181" s="796"/>
      <c r="AC1181" s="796"/>
      <c r="AD1181" s="796"/>
      <c r="AG1181" s="323" t="b">
        <f t="shared" si="170"/>
        <v>0</v>
      </c>
      <c r="AH1181" s="1" t="str">
        <f t="shared" si="171"/>
        <v/>
      </c>
      <c r="AI1181" s="323" t="b">
        <f t="shared" si="172"/>
        <v>0</v>
      </c>
      <c r="AJ1181" s="1" t="str">
        <f t="shared" si="173"/>
        <v/>
      </c>
      <c r="AK1181" s="323" t="b">
        <f t="shared" si="174"/>
        <v>0</v>
      </c>
      <c r="AL1181" s="648">
        <f t="shared" si="175"/>
        <v>0</v>
      </c>
      <c r="AM1181" s="293">
        <f t="shared" si="176"/>
        <v>0</v>
      </c>
      <c r="AN1181" s="294" t="str">
        <f>IF(AM1181=0,"",
IF(SUM($AM$47:AM1181)=1,AO1181,
IF($AM$1547&gt;SUM($AM$47:AM1181),_xlfn.CONCAT(", ",AO1181),
IF($AM$1547=SUM($AM$47:AM1181),_xlfn.CONCAT(" y ",AO1181)))))</f>
        <v/>
      </c>
      <c r="AO1181" s="89" t="s">
        <v>8130</v>
      </c>
      <c r="AQ1181" s="477">
        <f t="shared" si="177"/>
        <v>0</v>
      </c>
      <c r="AR1181" s="321">
        <f t="shared" si="178"/>
        <v>0</v>
      </c>
      <c r="AS1181" s="293">
        <f t="shared" si="179"/>
        <v>0</v>
      </c>
      <c r="AT1181" s="294" t="str">
        <f>IF(AS1181=0,"",
IF(SUM($AS$47:AS1181)=1,AU1181,
IF($AS$1547&gt;SUM($AS$47:AS1181),_xlfn.CONCAT(", ",AU1181),
IF($AS$1547=SUM($AS$47:AS1181),_xlfn.CONCAT(" y ",AU1181)))))</f>
        <v/>
      </c>
      <c r="AU1181" s="89" t="s">
        <v>8130</v>
      </c>
    </row>
    <row r="1182" spans="1:47" ht="15" customHeight="1">
      <c r="A1182" s="64"/>
      <c r="B1182" s="11"/>
      <c r="C1182" s="1021" t="s">
        <v>8131</v>
      </c>
      <c r="D1182" s="890"/>
      <c r="E1182" s="997"/>
      <c r="F1182" s="884"/>
      <c r="G1182" s="884"/>
      <c r="H1182" s="884"/>
      <c r="I1182" s="884"/>
      <c r="J1182" s="884"/>
      <c r="K1182" s="885"/>
      <c r="L1182" s="1027"/>
      <c r="M1182" s="884"/>
      <c r="N1182" s="884"/>
      <c r="O1182" s="885"/>
      <c r="P1182" s="1027"/>
      <c r="Q1182" s="884"/>
      <c r="R1182" s="884"/>
      <c r="S1182" s="885"/>
      <c r="T1182" s="991"/>
      <c r="U1182" s="884"/>
      <c r="V1182" s="884"/>
      <c r="W1182" s="885"/>
      <c r="X1182" s="796"/>
      <c r="Y1182" s="796"/>
      <c r="Z1182" s="796"/>
      <c r="AA1182" s="796"/>
      <c r="AB1182" s="796"/>
      <c r="AC1182" s="796"/>
      <c r="AD1182" s="796"/>
      <c r="AG1182" s="323" t="b">
        <f t="shared" si="170"/>
        <v>0</v>
      </c>
      <c r="AH1182" s="1" t="str">
        <f t="shared" si="171"/>
        <v/>
      </c>
      <c r="AI1182" s="323" t="b">
        <f t="shared" si="172"/>
        <v>0</v>
      </c>
      <c r="AJ1182" s="1" t="str">
        <f t="shared" si="173"/>
        <v/>
      </c>
      <c r="AK1182" s="323" t="b">
        <f t="shared" si="174"/>
        <v>0</v>
      </c>
      <c r="AL1182" s="648">
        <f t="shared" si="175"/>
        <v>0</v>
      </c>
      <c r="AM1182" s="293">
        <f t="shared" si="176"/>
        <v>0</v>
      </c>
      <c r="AN1182" s="294" t="str">
        <f>IF(AM1182=0,"",
IF(SUM($AM$47:AM1182)=1,AO1182,
IF($AM$1547&gt;SUM($AM$47:AM1182),_xlfn.CONCAT(", ",AO1182),
IF($AM$1547=SUM($AM$47:AM1182),_xlfn.CONCAT(" y ",AO1182)))))</f>
        <v/>
      </c>
      <c r="AO1182" s="89" t="s">
        <v>8132</v>
      </c>
      <c r="AQ1182" s="477">
        <f t="shared" si="177"/>
        <v>0</v>
      </c>
      <c r="AR1182" s="321">
        <f t="shared" si="178"/>
        <v>0</v>
      </c>
      <c r="AS1182" s="293">
        <f t="shared" si="179"/>
        <v>0</v>
      </c>
      <c r="AT1182" s="294" t="str">
        <f>IF(AS1182=0,"",
IF(SUM($AS$47:AS1182)=1,AU1182,
IF($AS$1547&gt;SUM($AS$47:AS1182),_xlfn.CONCAT(", ",AU1182),
IF($AS$1547=SUM($AS$47:AS1182),_xlfn.CONCAT(" y ",AU1182)))))</f>
        <v/>
      </c>
      <c r="AU1182" s="89" t="s">
        <v>8132</v>
      </c>
    </row>
    <row r="1183" spans="1:47" ht="15" customHeight="1">
      <c r="A1183" s="64"/>
      <c r="B1183" s="11"/>
      <c r="C1183" s="1021" t="s">
        <v>8133</v>
      </c>
      <c r="D1183" s="890"/>
      <c r="E1183" s="997"/>
      <c r="F1183" s="884"/>
      <c r="G1183" s="884"/>
      <c r="H1183" s="884"/>
      <c r="I1183" s="884"/>
      <c r="J1183" s="884"/>
      <c r="K1183" s="885"/>
      <c r="L1183" s="1027"/>
      <c r="M1183" s="884"/>
      <c r="N1183" s="884"/>
      <c r="O1183" s="885"/>
      <c r="P1183" s="1027"/>
      <c r="Q1183" s="884"/>
      <c r="R1183" s="884"/>
      <c r="S1183" s="885"/>
      <c r="T1183" s="991"/>
      <c r="U1183" s="884"/>
      <c r="V1183" s="884"/>
      <c r="W1183" s="885"/>
      <c r="X1183" s="796"/>
      <c r="Y1183" s="796"/>
      <c r="Z1183" s="796"/>
      <c r="AA1183" s="796"/>
      <c r="AB1183" s="796"/>
      <c r="AC1183" s="796"/>
      <c r="AD1183" s="796"/>
      <c r="AG1183" s="323" t="b">
        <f t="shared" si="170"/>
        <v>0</v>
      </c>
      <c r="AH1183" s="1" t="str">
        <f t="shared" si="171"/>
        <v/>
      </c>
      <c r="AI1183" s="323" t="b">
        <f t="shared" si="172"/>
        <v>0</v>
      </c>
      <c r="AJ1183" s="1" t="str">
        <f t="shared" si="173"/>
        <v/>
      </c>
      <c r="AK1183" s="323" t="b">
        <f t="shared" si="174"/>
        <v>0</v>
      </c>
      <c r="AL1183" s="648">
        <f t="shared" si="175"/>
        <v>0</v>
      </c>
      <c r="AM1183" s="293">
        <f t="shared" si="176"/>
        <v>0</v>
      </c>
      <c r="AN1183" s="294" t="str">
        <f>IF(AM1183=0,"",
IF(SUM($AM$47:AM1183)=1,AO1183,
IF($AM$1547&gt;SUM($AM$47:AM1183),_xlfn.CONCAT(", ",AO1183),
IF($AM$1547=SUM($AM$47:AM1183),_xlfn.CONCAT(" y ",AO1183)))))</f>
        <v/>
      </c>
      <c r="AO1183" s="89" t="s">
        <v>8134</v>
      </c>
      <c r="AQ1183" s="477">
        <f t="shared" si="177"/>
        <v>0</v>
      </c>
      <c r="AR1183" s="321">
        <f t="shared" si="178"/>
        <v>0</v>
      </c>
      <c r="AS1183" s="293">
        <f t="shared" si="179"/>
        <v>0</v>
      </c>
      <c r="AT1183" s="294" t="str">
        <f>IF(AS1183=0,"",
IF(SUM($AS$47:AS1183)=1,AU1183,
IF($AS$1547&gt;SUM($AS$47:AS1183),_xlfn.CONCAT(", ",AU1183),
IF($AS$1547=SUM($AS$47:AS1183),_xlfn.CONCAT(" y ",AU1183)))))</f>
        <v/>
      </c>
      <c r="AU1183" s="89" t="s">
        <v>8134</v>
      </c>
    </row>
    <row r="1184" spans="1:47" ht="15" customHeight="1">
      <c r="A1184" s="64"/>
      <c r="B1184" s="11"/>
      <c r="C1184" s="1021" t="s">
        <v>8135</v>
      </c>
      <c r="D1184" s="890"/>
      <c r="E1184" s="997"/>
      <c r="F1184" s="884"/>
      <c r="G1184" s="884"/>
      <c r="H1184" s="884"/>
      <c r="I1184" s="884"/>
      <c r="J1184" s="884"/>
      <c r="K1184" s="885"/>
      <c r="L1184" s="1027"/>
      <c r="M1184" s="884"/>
      <c r="N1184" s="884"/>
      <c r="O1184" s="885"/>
      <c r="P1184" s="1027"/>
      <c r="Q1184" s="884"/>
      <c r="R1184" s="884"/>
      <c r="S1184" s="885"/>
      <c r="T1184" s="991"/>
      <c r="U1184" s="884"/>
      <c r="V1184" s="884"/>
      <c r="W1184" s="885"/>
      <c r="X1184" s="796"/>
      <c r="Y1184" s="796"/>
      <c r="Z1184" s="796"/>
      <c r="AA1184" s="796"/>
      <c r="AB1184" s="796"/>
      <c r="AC1184" s="796"/>
      <c r="AD1184" s="796"/>
      <c r="AG1184" s="323" t="b">
        <f t="shared" si="170"/>
        <v>0</v>
      </c>
      <c r="AH1184" s="1" t="str">
        <f t="shared" si="171"/>
        <v/>
      </c>
      <c r="AI1184" s="323" t="b">
        <f t="shared" si="172"/>
        <v>0</v>
      </c>
      <c r="AJ1184" s="1" t="str">
        <f t="shared" si="173"/>
        <v/>
      </c>
      <c r="AK1184" s="323" t="b">
        <f t="shared" si="174"/>
        <v>0</v>
      </c>
      <c r="AL1184" s="648">
        <f t="shared" si="175"/>
        <v>0</v>
      </c>
      <c r="AM1184" s="293">
        <f t="shared" si="176"/>
        <v>0</v>
      </c>
      <c r="AN1184" s="294" t="str">
        <f>IF(AM1184=0,"",
IF(SUM($AM$47:AM1184)=1,AO1184,
IF($AM$1547&gt;SUM($AM$47:AM1184),_xlfn.CONCAT(", ",AO1184),
IF($AM$1547=SUM($AM$47:AM1184),_xlfn.CONCAT(" y ",AO1184)))))</f>
        <v/>
      </c>
      <c r="AO1184" s="89" t="s">
        <v>8136</v>
      </c>
      <c r="AQ1184" s="477">
        <f t="shared" si="177"/>
        <v>0</v>
      </c>
      <c r="AR1184" s="321">
        <f t="shared" si="178"/>
        <v>0</v>
      </c>
      <c r="AS1184" s="293">
        <f t="shared" si="179"/>
        <v>0</v>
      </c>
      <c r="AT1184" s="294" t="str">
        <f>IF(AS1184=0,"",
IF(SUM($AS$47:AS1184)=1,AU1184,
IF($AS$1547&gt;SUM($AS$47:AS1184),_xlfn.CONCAT(", ",AU1184),
IF($AS$1547=SUM($AS$47:AS1184),_xlfn.CONCAT(" y ",AU1184)))))</f>
        <v/>
      </c>
      <c r="AU1184" s="89" t="s">
        <v>8136</v>
      </c>
    </row>
    <row r="1185" spans="1:47" ht="15" customHeight="1">
      <c r="A1185" s="64"/>
      <c r="B1185" s="11"/>
      <c r="C1185" s="1021" t="s">
        <v>8137</v>
      </c>
      <c r="D1185" s="890"/>
      <c r="E1185" s="997"/>
      <c r="F1185" s="884"/>
      <c r="G1185" s="884"/>
      <c r="H1185" s="884"/>
      <c r="I1185" s="884"/>
      <c r="J1185" s="884"/>
      <c r="K1185" s="885"/>
      <c r="L1185" s="1027"/>
      <c r="M1185" s="884"/>
      <c r="N1185" s="884"/>
      <c r="O1185" s="885"/>
      <c r="P1185" s="1027"/>
      <c r="Q1185" s="884"/>
      <c r="R1185" s="884"/>
      <c r="S1185" s="885"/>
      <c r="T1185" s="991"/>
      <c r="U1185" s="884"/>
      <c r="V1185" s="884"/>
      <c r="W1185" s="885"/>
      <c r="X1185" s="796"/>
      <c r="Y1185" s="796"/>
      <c r="Z1185" s="796"/>
      <c r="AA1185" s="796"/>
      <c r="AB1185" s="796"/>
      <c r="AC1185" s="796"/>
      <c r="AD1185" s="796"/>
      <c r="AG1185" s="323" t="b">
        <f t="shared" si="170"/>
        <v>0</v>
      </c>
      <c r="AH1185" s="1" t="str">
        <f t="shared" si="171"/>
        <v/>
      </c>
      <c r="AI1185" s="323" t="b">
        <f t="shared" si="172"/>
        <v>0</v>
      </c>
      <c r="AJ1185" s="1" t="str">
        <f t="shared" si="173"/>
        <v/>
      </c>
      <c r="AK1185" s="323" t="b">
        <f t="shared" si="174"/>
        <v>0</v>
      </c>
      <c r="AL1185" s="648">
        <f t="shared" si="175"/>
        <v>0</v>
      </c>
      <c r="AM1185" s="293">
        <f t="shared" si="176"/>
        <v>0</v>
      </c>
      <c r="AN1185" s="294" t="str">
        <f>IF(AM1185=0,"",
IF(SUM($AM$47:AM1185)=1,AO1185,
IF($AM$1547&gt;SUM($AM$47:AM1185),_xlfn.CONCAT(", ",AO1185),
IF($AM$1547=SUM($AM$47:AM1185),_xlfn.CONCAT(" y ",AO1185)))))</f>
        <v/>
      </c>
      <c r="AO1185" s="89" t="s">
        <v>8138</v>
      </c>
      <c r="AQ1185" s="477">
        <f t="shared" si="177"/>
        <v>0</v>
      </c>
      <c r="AR1185" s="321">
        <f t="shared" si="178"/>
        <v>0</v>
      </c>
      <c r="AS1185" s="293">
        <f t="shared" si="179"/>
        <v>0</v>
      </c>
      <c r="AT1185" s="294" t="str">
        <f>IF(AS1185=0,"",
IF(SUM($AS$47:AS1185)=1,AU1185,
IF($AS$1547&gt;SUM($AS$47:AS1185),_xlfn.CONCAT(", ",AU1185),
IF($AS$1547=SUM($AS$47:AS1185),_xlfn.CONCAT(" y ",AU1185)))))</f>
        <v/>
      </c>
      <c r="AU1185" s="89" t="s">
        <v>8138</v>
      </c>
    </row>
    <row r="1186" spans="1:47" ht="15" customHeight="1">
      <c r="A1186" s="64"/>
      <c r="B1186" s="11"/>
      <c r="C1186" s="1021" t="s">
        <v>8139</v>
      </c>
      <c r="D1186" s="890"/>
      <c r="E1186" s="997"/>
      <c r="F1186" s="884"/>
      <c r="G1186" s="884"/>
      <c r="H1186" s="884"/>
      <c r="I1186" s="884"/>
      <c r="J1186" s="884"/>
      <c r="K1186" s="885"/>
      <c r="L1186" s="1027"/>
      <c r="M1186" s="884"/>
      <c r="N1186" s="884"/>
      <c r="O1186" s="885"/>
      <c r="P1186" s="1027"/>
      <c r="Q1186" s="884"/>
      <c r="R1186" s="884"/>
      <c r="S1186" s="885"/>
      <c r="T1186" s="991"/>
      <c r="U1186" s="884"/>
      <c r="V1186" s="884"/>
      <c r="W1186" s="885"/>
      <c r="X1186" s="796"/>
      <c r="Y1186" s="796"/>
      <c r="Z1186" s="796"/>
      <c r="AA1186" s="796"/>
      <c r="AB1186" s="796"/>
      <c r="AC1186" s="796"/>
      <c r="AD1186" s="796"/>
      <c r="AG1186" s="323" t="b">
        <f t="shared" si="170"/>
        <v>0</v>
      </c>
      <c r="AH1186" s="1" t="str">
        <f t="shared" si="171"/>
        <v/>
      </c>
      <c r="AI1186" s="323" t="b">
        <f t="shared" si="172"/>
        <v>0</v>
      </c>
      <c r="AJ1186" s="1" t="str">
        <f t="shared" si="173"/>
        <v/>
      </c>
      <c r="AK1186" s="323" t="b">
        <f t="shared" si="174"/>
        <v>0</v>
      </c>
      <c r="AL1186" s="648">
        <f t="shared" si="175"/>
        <v>0</v>
      </c>
      <c r="AM1186" s="293">
        <f t="shared" si="176"/>
        <v>0</v>
      </c>
      <c r="AN1186" s="294" t="str">
        <f>IF(AM1186=0,"",
IF(SUM($AM$47:AM1186)=1,AO1186,
IF($AM$1547&gt;SUM($AM$47:AM1186),_xlfn.CONCAT(", ",AO1186),
IF($AM$1547=SUM($AM$47:AM1186),_xlfn.CONCAT(" y ",AO1186)))))</f>
        <v/>
      </c>
      <c r="AO1186" s="89" t="s">
        <v>8140</v>
      </c>
      <c r="AQ1186" s="477">
        <f t="shared" si="177"/>
        <v>0</v>
      </c>
      <c r="AR1186" s="321">
        <f t="shared" si="178"/>
        <v>0</v>
      </c>
      <c r="AS1186" s="293">
        <f t="shared" si="179"/>
        <v>0</v>
      </c>
      <c r="AT1186" s="294" t="str">
        <f>IF(AS1186=0,"",
IF(SUM($AS$47:AS1186)=1,AU1186,
IF($AS$1547&gt;SUM($AS$47:AS1186),_xlfn.CONCAT(", ",AU1186),
IF($AS$1547=SUM($AS$47:AS1186),_xlfn.CONCAT(" y ",AU1186)))))</f>
        <v/>
      </c>
      <c r="AU1186" s="89" t="s">
        <v>8140</v>
      </c>
    </row>
    <row r="1187" spans="1:47" ht="15" customHeight="1">
      <c r="A1187" s="64"/>
      <c r="B1187" s="11"/>
      <c r="C1187" s="1021" t="s">
        <v>8141</v>
      </c>
      <c r="D1187" s="890"/>
      <c r="E1187" s="997"/>
      <c r="F1187" s="884"/>
      <c r="G1187" s="884"/>
      <c r="H1187" s="884"/>
      <c r="I1187" s="884"/>
      <c r="J1187" s="884"/>
      <c r="K1187" s="885"/>
      <c r="L1187" s="1027"/>
      <c r="M1187" s="884"/>
      <c r="N1187" s="884"/>
      <c r="O1187" s="885"/>
      <c r="P1187" s="1027"/>
      <c r="Q1187" s="884"/>
      <c r="R1187" s="884"/>
      <c r="S1187" s="885"/>
      <c r="T1187" s="991"/>
      <c r="U1187" s="884"/>
      <c r="V1187" s="884"/>
      <c r="W1187" s="885"/>
      <c r="X1187" s="796"/>
      <c r="Y1187" s="796"/>
      <c r="Z1187" s="796"/>
      <c r="AA1187" s="796"/>
      <c r="AB1187" s="796"/>
      <c r="AC1187" s="796"/>
      <c r="AD1187" s="796"/>
      <c r="AG1187" s="323" t="b">
        <f t="shared" si="170"/>
        <v>0</v>
      </c>
      <c r="AH1187" s="1" t="str">
        <f t="shared" si="171"/>
        <v/>
      </c>
      <c r="AI1187" s="323" t="b">
        <f t="shared" si="172"/>
        <v>0</v>
      </c>
      <c r="AJ1187" s="1" t="str">
        <f t="shared" si="173"/>
        <v/>
      </c>
      <c r="AK1187" s="323" t="b">
        <f t="shared" si="174"/>
        <v>0</v>
      </c>
      <c r="AL1187" s="648">
        <f t="shared" si="175"/>
        <v>0</v>
      </c>
      <c r="AM1187" s="293">
        <f t="shared" si="176"/>
        <v>0</v>
      </c>
      <c r="AN1187" s="294" t="str">
        <f>IF(AM1187=0,"",
IF(SUM($AM$47:AM1187)=1,AO1187,
IF($AM$1547&gt;SUM($AM$47:AM1187),_xlfn.CONCAT(", ",AO1187),
IF($AM$1547=SUM($AM$47:AM1187),_xlfn.CONCAT(" y ",AO1187)))))</f>
        <v/>
      </c>
      <c r="AO1187" s="89" t="s">
        <v>8142</v>
      </c>
      <c r="AQ1187" s="477">
        <f t="shared" si="177"/>
        <v>0</v>
      </c>
      <c r="AR1187" s="321">
        <f t="shared" si="178"/>
        <v>0</v>
      </c>
      <c r="AS1187" s="293">
        <f t="shared" si="179"/>
        <v>0</v>
      </c>
      <c r="AT1187" s="294" t="str">
        <f>IF(AS1187=0,"",
IF(SUM($AS$47:AS1187)=1,AU1187,
IF($AS$1547&gt;SUM($AS$47:AS1187),_xlfn.CONCAT(", ",AU1187),
IF($AS$1547=SUM($AS$47:AS1187),_xlfn.CONCAT(" y ",AU1187)))))</f>
        <v/>
      </c>
      <c r="AU1187" s="89" t="s">
        <v>8142</v>
      </c>
    </row>
    <row r="1188" spans="1:47" ht="15" customHeight="1">
      <c r="A1188" s="64"/>
      <c r="B1188" s="11"/>
      <c r="C1188" s="1021" t="s">
        <v>8143</v>
      </c>
      <c r="D1188" s="890"/>
      <c r="E1188" s="997"/>
      <c r="F1188" s="884"/>
      <c r="G1188" s="884"/>
      <c r="H1188" s="884"/>
      <c r="I1188" s="884"/>
      <c r="J1188" s="884"/>
      <c r="K1188" s="885"/>
      <c r="L1188" s="1027"/>
      <c r="M1188" s="884"/>
      <c r="N1188" s="884"/>
      <c r="O1188" s="885"/>
      <c r="P1188" s="1027"/>
      <c r="Q1188" s="884"/>
      <c r="R1188" s="884"/>
      <c r="S1188" s="885"/>
      <c r="T1188" s="991"/>
      <c r="U1188" s="884"/>
      <c r="V1188" s="884"/>
      <c r="W1188" s="885"/>
      <c r="X1188" s="796"/>
      <c r="Y1188" s="796"/>
      <c r="Z1188" s="796"/>
      <c r="AA1188" s="796"/>
      <c r="AB1188" s="796"/>
      <c r="AC1188" s="796"/>
      <c r="AD1188" s="796"/>
      <c r="AG1188" s="323" t="b">
        <f t="shared" si="170"/>
        <v>0</v>
      </c>
      <c r="AH1188" s="1" t="str">
        <f t="shared" si="171"/>
        <v/>
      </c>
      <c r="AI1188" s="323" t="b">
        <f t="shared" si="172"/>
        <v>0</v>
      </c>
      <c r="AJ1188" s="1" t="str">
        <f t="shared" si="173"/>
        <v/>
      </c>
      <c r="AK1188" s="323" t="b">
        <f t="shared" si="174"/>
        <v>0</v>
      </c>
      <c r="AL1188" s="648">
        <f t="shared" si="175"/>
        <v>0</v>
      </c>
      <c r="AM1188" s="293">
        <f t="shared" si="176"/>
        <v>0</v>
      </c>
      <c r="AN1188" s="294" t="str">
        <f>IF(AM1188=0,"",
IF(SUM($AM$47:AM1188)=1,AO1188,
IF($AM$1547&gt;SUM($AM$47:AM1188),_xlfn.CONCAT(", ",AO1188),
IF($AM$1547=SUM($AM$47:AM1188),_xlfn.CONCAT(" y ",AO1188)))))</f>
        <v/>
      </c>
      <c r="AO1188" s="89" t="s">
        <v>8144</v>
      </c>
      <c r="AQ1188" s="477">
        <f t="shared" si="177"/>
        <v>0</v>
      </c>
      <c r="AR1188" s="321">
        <f t="shared" si="178"/>
        <v>0</v>
      </c>
      <c r="AS1188" s="293">
        <f t="shared" si="179"/>
        <v>0</v>
      </c>
      <c r="AT1188" s="294" t="str">
        <f>IF(AS1188=0,"",
IF(SUM($AS$47:AS1188)=1,AU1188,
IF($AS$1547&gt;SUM($AS$47:AS1188),_xlfn.CONCAT(", ",AU1188),
IF($AS$1547=SUM($AS$47:AS1188),_xlfn.CONCAT(" y ",AU1188)))))</f>
        <v/>
      </c>
      <c r="AU1188" s="89" t="s">
        <v>8144</v>
      </c>
    </row>
    <row r="1189" spans="1:47" ht="15" customHeight="1">
      <c r="A1189" s="64"/>
      <c r="B1189" s="11"/>
      <c r="C1189" s="1021" t="s">
        <v>8145</v>
      </c>
      <c r="D1189" s="890"/>
      <c r="E1189" s="997"/>
      <c r="F1189" s="884"/>
      <c r="G1189" s="884"/>
      <c r="H1189" s="884"/>
      <c r="I1189" s="884"/>
      <c r="J1189" s="884"/>
      <c r="K1189" s="885"/>
      <c r="L1189" s="1027"/>
      <c r="M1189" s="884"/>
      <c r="N1189" s="884"/>
      <c r="O1189" s="885"/>
      <c r="P1189" s="1027"/>
      <c r="Q1189" s="884"/>
      <c r="R1189" s="884"/>
      <c r="S1189" s="885"/>
      <c r="T1189" s="991"/>
      <c r="U1189" s="884"/>
      <c r="V1189" s="884"/>
      <c r="W1189" s="885"/>
      <c r="X1189" s="796"/>
      <c r="Y1189" s="796"/>
      <c r="Z1189" s="796"/>
      <c r="AA1189" s="796"/>
      <c r="AB1189" s="796"/>
      <c r="AC1189" s="796"/>
      <c r="AD1189" s="796"/>
      <c r="AG1189" s="323" t="b">
        <f t="shared" si="170"/>
        <v>0</v>
      </c>
      <c r="AH1189" s="1" t="str">
        <f t="shared" si="171"/>
        <v/>
      </c>
      <c r="AI1189" s="323" t="b">
        <f t="shared" si="172"/>
        <v>0</v>
      </c>
      <c r="AJ1189" s="1" t="str">
        <f t="shared" si="173"/>
        <v/>
      </c>
      <c r="AK1189" s="323" t="b">
        <f t="shared" si="174"/>
        <v>0</v>
      </c>
      <c r="AL1189" s="648">
        <f t="shared" si="175"/>
        <v>0</v>
      </c>
      <c r="AM1189" s="293">
        <f t="shared" si="176"/>
        <v>0</v>
      </c>
      <c r="AN1189" s="294" t="str">
        <f>IF(AM1189=0,"",
IF(SUM($AM$47:AM1189)=1,AO1189,
IF($AM$1547&gt;SUM($AM$47:AM1189),_xlfn.CONCAT(", ",AO1189),
IF($AM$1547=SUM($AM$47:AM1189),_xlfn.CONCAT(" y ",AO1189)))))</f>
        <v/>
      </c>
      <c r="AO1189" s="89" t="s">
        <v>8146</v>
      </c>
      <c r="AQ1189" s="477">
        <f t="shared" si="177"/>
        <v>0</v>
      </c>
      <c r="AR1189" s="321">
        <f t="shared" si="178"/>
        <v>0</v>
      </c>
      <c r="AS1189" s="293">
        <f t="shared" si="179"/>
        <v>0</v>
      </c>
      <c r="AT1189" s="294" t="str">
        <f>IF(AS1189=0,"",
IF(SUM($AS$47:AS1189)=1,AU1189,
IF($AS$1547&gt;SUM($AS$47:AS1189),_xlfn.CONCAT(", ",AU1189),
IF($AS$1547=SUM($AS$47:AS1189),_xlfn.CONCAT(" y ",AU1189)))))</f>
        <v/>
      </c>
      <c r="AU1189" s="89" t="s">
        <v>8146</v>
      </c>
    </row>
    <row r="1190" spans="1:47" ht="15" customHeight="1">
      <c r="A1190" s="64"/>
      <c r="B1190" s="11"/>
      <c r="C1190" s="1021" t="s">
        <v>8147</v>
      </c>
      <c r="D1190" s="890"/>
      <c r="E1190" s="997"/>
      <c r="F1190" s="884"/>
      <c r="G1190" s="884"/>
      <c r="H1190" s="884"/>
      <c r="I1190" s="884"/>
      <c r="J1190" s="884"/>
      <c r="K1190" s="885"/>
      <c r="L1190" s="1027"/>
      <c r="M1190" s="884"/>
      <c r="N1190" s="884"/>
      <c r="O1190" s="885"/>
      <c r="P1190" s="1027"/>
      <c r="Q1190" s="884"/>
      <c r="R1190" s="884"/>
      <c r="S1190" s="885"/>
      <c r="T1190" s="991"/>
      <c r="U1190" s="884"/>
      <c r="V1190" s="884"/>
      <c r="W1190" s="885"/>
      <c r="X1190" s="796"/>
      <c r="Y1190" s="796"/>
      <c r="Z1190" s="796"/>
      <c r="AA1190" s="796"/>
      <c r="AB1190" s="796"/>
      <c r="AC1190" s="796"/>
      <c r="AD1190" s="796"/>
      <c r="AG1190" s="323" t="b">
        <f t="shared" si="170"/>
        <v>0</v>
      </c>
      <c r="AH1190" s="1" t="str">
        <f t="shared" si="171"/>
        <v/>
      </c>
      <c r="AI1190" s="323" t="b">
        <f t="shared" si="172"/>
        <v>0</v>
      </c>
      <c r="AJ1190" s="1" t="str">
        <f t="shared" si="173"/>
        <v/>
      </c>
      <c r="AK1190" s="323" t="b">
        <f t="shared" si="174"/>
        <v>0</v>
      </c>
      <c r="AL1190" s="648">
        <f t="shared" si="175"/>
        <v>0</v>
      </c>
      <c r="AM1190" s="293">
        <f t="shared" si="176"/>
        <v>0</v>
      </c>
      <c r="AN1190" s="294" t="str">
        <f>IF(AM1190=0,"",
IF(SUM($AM$47:AM1190)=1,AO1190,
IF($AM$1547&gt;SUM($AM$47:AM1190),_xlfn.CONCAT(", ",AO1190),
IF($AM$1547=SUM($AM$47:AM1190),_xlfn.CONCAT(" y ",AO1190)))))</f>
        <v/>
      </c>
      <c r="AO1190" s="89" t="s">
        <v>8148</v>
      </c>
      <c r="AQ1190" s="477">
        <f t="shared" si="177"/>
        <v>0</v>
      </c>
      <c r="AR1190" s="321">
        <f t="shared" si="178"/>
        <v>0</v>
      </c>
      <c r="AS1190" s="293">
        <f t="shared" si="179"/>
        <v>0</v>
      </c>
      <c r="AT1190" s="294" t="str">
        <f>IF(AS1190=0,"",
IF(SUM($AS$47:AS1190)=1,AU1190,
IF($AS$1547&gt;SUM($AS$47:AS1190),_xlfn.CONCAT(", ",AU1190),
IF($AS$1547=SUM($AS$47:AS1190),_xlfn.CONCAT(" y ",AU1190)))))</f>
        <v/>
      </c>
      <c r="AU1190" s="89" t="s">
        <v>8148</v>
      </c>
    </row>
    <row r="1191" spans="1:47" ht="15" customHeight="1">
      <c r="A1191" s="64"/>
      <c r="B1191" s="11"/>
      <c r="C1191" s="1021" t="s">
        <v>8149</v>
      </c>
      <c r="D1191" s="890"/>
      <c r="E1191" s="997"/>
      <c r="F1191" s="884"/>
      <c r="G1191" s="884"/>
      <c r="H1191" s="884"/>
      <c r="I1191" s="884"/>
      <c r="J1191" s="884"/>
      <c r="K1191" s="885"/>
      <c r="L1191" s="1027"/>
      <c r="M1191" s="884"/>
      <c r="N1191" s="884"/>
      <c r="O1191" s="885"/>
      <c r="P1191" s="1027"/>
      <c r="Q1191" s="884"/>
      <c r="R1191" s="884"/>
      <c r="S1191" s="885"/>
      <c r="T1191" s="991"/>
      <c r="U1191" s="884"/>
      <c r="V1191" s="884"/>
      <c r="W1191" s="885"/>
      <c r="X1191" s="796"/>
      <c r="Y1191" s="796"/>
      <c r="Z1191" s="796"/>
      <c r="AA1191" s="796"/>
      <c r="AB1191" s="796"/>
      <c r="AC1191" s="796"/>
      <c r="AD1191" s="796"/>
      <c r="AG1191" s="323" t="b">
        <f t="shared" si="170"/>
        <v>0</v>
      </c>
      <c r="AH1191" s="1" t="str">
        <f t="shared" si="171"/>
        <v/>
      </c>
      <c r="AI1191" s="323" t="b">
        <f t="shared" si="172"/>
        <v>0</v>
      </c>
      <c r="AJ1191" s="1" t="str">
        <f t="shared" si="173"/>
        <v/>
      </c>
      <c r="AK1191" s="323" t="b">
        <f t="shared" si="174"/>
        <v>0</v>
      </c>
      <c r="AL1191" s="648">
        <f t="shared" si="175"/>
        <v>0</v>
      </c>
      <c r="AM1191" s="293">
        <f t="shared" si="176"/>
        <v>0</v>
      </c>
      <c r="AN1191" s="294" t="str">
        <f>IF(AM1191=0,"",
IF(SUM($AM$47:AM1191)=1,AO1191,
IF($AM$1547&gt;SUM($AM$47:AM1191),_xlfn.CONCAT(", ",AO1191),
IF($AM$1547=SUM($AM$47:AM1191),_xlfn.CONCAT(" y ",AO1191)))))</f>
        <v/>
      </c>
      <c r="AO1191" s="89" t="s">
        <v>8150</v>
      </c>
      <c r="AQ1191" s="477">
        <f t="shared" si="177"/>
        <v>0</v>
      </c>
      <c r="AR1191" s="321">
        <f t="shared" si="178"/>
        <v>0</v>
      </c>
      <c r="AS1191" s="293">
        <f t="shared" si="179"/>
        <v>0</v>
      </c>
      <c r="AT1191" s="294" t="str">
        <f>IF(AS1191=0,"",
IF(SUM($AS$47:AS1191)=1,AU1191,
IF($AS$1547&gt;SUM($AS$47:AS1191),_xlfn.CONCAT(", ",AU1191),
IF($AS$1547=SUM($AS$47:AS1191),_xlfn.CONCAT(" y ",AU1191)))))</f>
        <v/>
      </c>
      <c r="AU1191" s="89" t="s">
        <v>8150</v>
      </c>
    </row>
    <row r="1192" spans="1:47" ht="15" customHeight="1">
      <c r="A1192" s="64"/>
      <c r="B1192" s="11"/>
      <c r="C1192" s="1021" t="s">
        <v>8151</v>
      </c>
      <c r="D1192" s="890"/>
      <c r="E1192" s="997"/>
      <c r="F1192" s="884"/>
      <c r="G1192" s="884"/>
      <c r="H1192" s="884"/>
      <c r="I1192" s="884"/>
      <c r="J1192" s="884"/>
      <c r="K1192" s="885"/>
      <c r="L1192" s="1027"/>
      <c r="M1192" s="884"/>
      <c r="N1192" s="884"/>
      <c r="O1192" s="885"/>
      <c r="P1192" s="1027"/>
      <c r="Q1192" s="884"/>
      <c r="R1192" s="884"/>
      <c r="S1192" s="885"/>
      <c r="T1192" s="991"/>
      <c r="U1192" s="884"/>
      <c r="V1192" s="884"/>
      <c r="W1192" s="885"/>
      <c r="X1192" s="796"/>
      <c r="Y1192" s="796"/>
      <c r="Z1192" s="796"/>
      <c r="AA1192" s="796"/>
      <c r="AB1192" s="796"/>
      <c r="AC1192" s="796"/>
      <c r="AD1192" s="796"/>
      <c r="AG1192" s="323" t="b">
        <f t="shared" si="170"/>
        <v>0</v>
      </c>
      <c r="AH1192" s="1" t="str">
        <f t="shared" si="171"/>
        <v/>
      </c>
      <c r="AI1192" s="323" t="b">
        <f t="shared" si="172"/>
        <v>0</v>
      </c>
      <c r="AJ1192" s="1" t="str">
        <f t="shared" si="173"/>
        <v/>
      </c>
      <c r="AK1192" s="323" t="b">
        <f t="shared" si="174"/>
        <v>0</v>
      </c>
      <c r="AL1192" s="648">
        <f t="shared" si="175"/>
        <v>0</v>
      </c>
      <c r="AM1192" s="293">
        <f t="shared" si="176"/>
        <v>0</v>
      </c>
      <c r="AN1192" s="294" t="str">
        <f>IF(AM1192=0,"",
IF(SUM($AM$47:AM1192)=1,AO1192,
IF($AM$1547&gt;SUM($AM$47:AM1192),_xlfn.CONCAT(", ",AO1192),
IF($AM$1547=SUM($AM$47:AM1192),_xlfn.CONCAT(" y ",AO1192)))))</f>
        <v/>
      </c>
      <c r="AO1192" s="89" t="s">
        <v>8152</v>
      </c>
      <c r="AQ1192" s="477">
        <f t="shared" si="177"/>
        <v>0</v>
      </c>
      <c r="AR1192" s="321">
        <f t="shared" si="178"/>
        <v>0</v>
      </c>
      <c r="AS1192" s="293">
        <f t="shared" si="179"/>
        <v>0</v>
      </c>
      <c r="AT1192" s="294" t="str">
        <f>IF(AS1192=0,"",
IF(SUM($AS$47:AS1192)=1,AU1192,
IF($AS$1547&gt;SUM($AS$47:AS1192),_xlfn.CONCAT(", ",AU1192),
IF($AS$1547=SUM($AS$47:AS1192),_xlfn.CONCAT(" y ",AU1192)))))</f>
        <v/>
      </c>
      <c r="AU1192" s="89" t="s">
        <v>8152</v>
      </c>
    </row>
    <row r="1193" spans="1:47" ht="15" customHeight="1">
      <c r="A1193" s="64"/>
      <c r="B1193" s="11"/>
      <c r="C1193" s="1021" t="s">
        <v>8153</v>
      </c>
      <c r="D1193" s="890"/>
      <c r="E1193" s="997"/>
      <c r="F1193" s="884"/>
      <c r="G1193" s="884"/>
      <c r="H1193" s="884"/>
      <c r="I1193" s="884"/>
      <c r="J1193" s="884"/>
      <c r="K1193" s="885"/>
      <c r="L1193" s="1027"/>
      <c r="M1193" s="884"/>
      <c r="N1193" s="884"/>
      <c r="O1193" s="885"/>
      <c r="P1193" s="1027"/>
      <c r="Q1193" s="884"/>
      <c r="R1193" s="884"/>
      <c r="S1193" s="885"/>
      <c r="T1193" s="991"/>
      <c r="U1193" s="884"/>
      <c r="V1193" s="884"/>
      <c r="W1193" s="885"/>
      <c r="X1193" s="796"/>
      <c r="Y1193" s="796"/>
      <c r="Z1193" s="796"/>
      <c r="AA1193" s="796"/>
      <c r="AB1193" s="796"/>
      <c r="AC1193" s="796"/>
      <c r="AD1193" s="796"/>
      <c r="AG1193" s="323" t="b">
        <f t="shared" si="170"/>
        <v>0</v>
      </c>
      <c r="AH1193" s="1" t="str">
        <f t="shared" si="171"/>
        <v/>
      </c>
      <c r="AI1193" s="323" t="b">
        <f t="shared" si="172"/>
        <v>0</v>
      </c>
      <c r="AJ1193" s="1" t="str">
        <f t="shared" si="173"/>
        <v/>
      </c>
      <c r="AK1193" s="323" t="b">
        <f t="shared" si="174"/>
        <v>0</v>
      </c>
      <c r="AL1193" s="648">
        <f t="shared" si="175"/>
        <v>0</v>
      </c>
      <c r="AM1193" s="293">
        <f t="shared" si="176"/>
        <v>0</v>
      </c>
      <c r="AN1193" s="294" t="str">
        <f>IF(AM1193=0,"",
IF(SUM($AM$47:AM1193)=1,AO1193,
IF($AM$1547&gt;SUM($AM$47:AM1193),_xlfn.CONCAT(", ",AO1193),
IF($AM$1547=SUM($AM$47:AM1193),_xlfn.CONCAT(" y ",AO1193)))))</f>
        <v/>
      </c>
      <c r="AO1193" s="89" t="s">
        <v>8154</v>
      </c>
      <c r="AQ1193" s="477">
        <f t="shared" si="177"/>
        <v>0</v>
      </c>
      <c r="AR1193" s="321">
        <f t="shared" si="178"/>
        <v>0</v>
      </c>
      <c r="AS1193" s="293">
        <f t="shared" si="179"/>
        <v>0</v>
      </c>
      <c r="AT1193" s="294" t="str">
        <f>IF(AS1193=0,"",
IF(SUM($AS$47:AS1193)=1,AU1193,
IF($AS$1547&gt;SUM($AS$47:AS1193),_xlfn.CONCAT(", ",AU1193),
IF($AS$1547=SUM($AS$47:AS1193),_xlfn.CONCAT(" y ",AU1193)))))</f>
        <v/>
      </c>
      <c r="AU1193" s="89" t="s">
        <v>8154</v>
      </c>
    </row>
    <row r="1194" spans="1:47" ht="15" customHeight="1">
      <c r="A1194" s="64"/>
      <c r="B1194" s="11"/>
      <c r="C1194" s="1021" t="s">
        <v>8155</v>
      </c>
      <c r="D1194" s="890"/>
      <c r="E1194" s="997"/>
      <c r="F1194" s="884"/>
      <c r="G1194" s="884"/>
      <c r="H1194" s="884"/>
      <c r="I1194" s="884"/>
      <c r="J1194" s="884"/>
      <c r="K1194" s="885"/>
      <c r="L1194" s="1027"/>
      <c r="M1194" s="884"/>
      <c r="N1194" s="884"/>
      <c r="O1194" s="885"/>
      <c r="P1194" s="1027"/>
      <c r="Q1194" s="884"/>
      <c r="R1194" s="884"/>
      <c r="S1194" s="885"/>
      <c r="T1194" s="991"/>
      <c r="U1194" s="884"/>
      <c r="V1194" s="884"/>
      <c r="W1194" s="885"/>
      <c r="X1194" s="796"/>
      <c r="Y1194" s="796"/>
      <c r="Z1194" s="796"/>
      <c r="AA1194" s="796"/>
      <c r="AB1194" s="796"/>
      <c r="AC1194" s="796"/>
      <c r="AD1194" s="796"/>
      <c r="AG1194" s="323" t="b">
        <f t="shared" si="170"/>
        <v>0</v>
      </c>
      <c r="AH1194" s="1" t="str">
        <f t="shared" si="171"/>
        <v/>
      </c>
      <c r="AI1194" s="323" t="b">
        <f t="shared" si="172"/>
        <v>0</v>
      </c>
      <c r="AJ1194" s="1" t="str">
        <f t="shared" si="173"/>
        <v/>
      </c>
      <c r="AK1194" s="323" t="b">
        <f t="shared" si="174"/>
        <v>0</v>
      </c>
      <c r="AL1194" s="648">
        <f t="shared" si="175"/>
        <v>0</v>
      </c>
      <c r="AM1194" s="293">
        <f t="shared" si="176"/>
        <v>0</v>
      </c>
      <c r="AN1194" s="294" t="str">
        <f>IF(AM1194=0,"",
IF(SUM($AM$47:AM1194)=1,AO1194,
IF($AM$1547&gt;SUM($AM$47:AM1194),_xlfn.CONCAT(", ",AO1194),
IF($AM$1547=SUM($AM$47:AM1194),_xlfn.CONCAT(" y ",AO1194)))))</f>
        <v/>
      </c>
      <c r="AO1194" s="89" t="s">
        <v>8156</v>
      </c>
      <c r="AQ1194" s="477">
        <f t="shared" si="177"/>
        <v>0</v>
      </c>
      <c r="AR1194" s="321">
        <f t="shared" si="178"/>
        <v>0</v>
      </c>
      <c r="AS1194" s="293">
        <f t="shared" si="179"/>
        <v>0</v>
      </c>
      <c r="AT1194" s="294" t="str">
        <f>IF(AS1194=0,"",
IF(SUM($AS$47:AS1194)=1,AU1194,
IF($AS$1547&gt;SUM($AS$47:AS1194),_xlfn.CONCAT(", ",AU1194),
IF($AS$1547=SUM($AS$47:AS1194),_xlfn.CONCAT(" y ",AU1194)))))</f>
        <v/>
      </c>
      <c r="AU1194" s="89" t="s">
        <v>8156</v>
      </c>
    </row>
    <row r="1195" spans="1:47" ht="15" customHeight="1">
      <c r="A1195" s="64"/>
      <c r="B1195" s="11"/>
      <c r="C1195" s="1021" t="s">
        <v>8157</v>
      </c>
      <c r="D1195" s="890"/>
      <c r="E1195" s="997"/>
      <c r="F1195" s="884"/>
      <c r="G1195" s="884"/>
      <c r="H1195" s="884"/>
      <c r="I1195" s="884"/>
      <c r="J1195" s="884"/>
      <c r="K1195" s="885"/>
      <c r="L1195" s="1027"/>
      <c r="M1195" s="884"/>
      <c r="N1195" s="884"/>
      <c r="O1195" s="885"/>
      <c r="P1195" s="1027"/>
      <c r="Q1195" s="884"/>
      <c r="R1195" s="884"/>
      <c r="S1195" s="885"/>
      <c r="T1195" s="991"/>
      <c r="U1195" s="884"/>
      <c r="V1195" s="884"/>
      <c r="W1195" s="885"/>
      <c r="X1195" s="796"/>
      <c r="Y1195" s="796"/>
      <c r="Z1195" s="796"/>
      <c r="AA1195" s="796"/>
      <c r="AB1195" s="796"/>
      <c r="AC1195" s="796"/>
      <c r="AD1195" s="796"/>
      <c r="AG1195" s="323" t="b">
        <f t="shared" si="170"/>
        <v>0</v>
      </c>
      <c r="AH1195" s="1" t="str">
        <f t="shared" si="171"/>
        <v/>
      </c>
      <c r="AI1195" s="323" t="b">
        <f t="shared" si="172"/>
        <v>0</v>
      </c>
      <c r="AJ1195" s="1" t="str">
        <f t="shared" si="173"/>
        <v/>
      </c>
      <c r="AK1195" s="323" t="b">
        <f t="shared" si="174"/>
        <v>0</v>
      </c>
      <c r="AL1195" s="648">
        <f t="shared" si="175"/>
        <v>0</v>
      </c>
      <c r="AM1195" s="293">
        <f t="shared" si="176"/>
        <v>0</v>
      </c>
      <c r="AN1195" s="294" t="str">
        <f>IF(AM1195=0,"",
IF(SUM($AM$47:AM1195)=1,AO1195,
IF($AM$1547&gt;SUM($AM$47:AM1195),_xlfn.CONCAT(", ",AO1195),
IF($AM$1547=SUM($AM$47:AM1195),_xlfn.CONCAT(" y ",AO1195)))))</f>
        <v/>
      </c>
      <c r="AO1195" s="89" t="s">
        <v>8158</v>
      </c>
      <c r="AQ1195" s="477">
        <f t="shared" si="177"/>
        <v>0</v>
      </c>
      <c r="AR1195" s="321">
        <f t="shared" si="178"/>
        <v>0</v>
      </c>
      <c r="AS1195" s="293">
        <f t="shared" si="179"/>
        <v>0</v>
      </c>
      <c r="AT1195" s="294" t="str">
        <f>IF(AS1195=0,"",
IF(SUM($AS$47:AS1195)=1,AU1195,
IF($AS$1547&gt;SUM($AS$47:AS1195),_xlfn.CONCAT(", ",AU1195),
IF($AS$1547=SUM($AS$47:AS1195),_xlfn.CONCAT(" y ",AU1195)))))</f>
        <v/>
      </c>
      <c r="AU1195" s="89" t="s">
        <v>8158</v>
      </c>
    </row>
    <row r="1196" spans="1:47" ht="15" customHeight="1">
      <c r="A1196" s="64"/>
      <c r="B1196" s="11"/>
      <c r="C1196" s="1021" t="s">
        <v>8159</v>
      </c>
      <c r="D1196" s="890"/>
      <c r="E1196" s="997"/>
      <c r="F1196" s="884"/>
      <c r="G1196" s="884"/>
      <c r="H1196" s="884"/>
      <c r="I1196" s="884"/>
      <c r="J1196" s="884"/>
      <c r="K1196" s="885"/>
      <c r="L1196" s="1027"/>
      <c r="M1196" s="884"/>
      <c r="N1196" s="884"/>
      <c r="O1196" s="885"/>
      <c r="P1196" s="1027"/>
      <c r="Q1196" s="884"/>
      <c r="R1196" s="884"/>
      <c r="S1196" s="885"/>
      <c r="T1196" s="991"/>
      <c r="U1196" s="884"/>
      <c r="V1196" s="884"/>
      <c r="W1196" s="885"/>
      <c r="X1196" s="796"/>
      <c r="Y1196" s="796"/>
      <c r="Z1196" s="796"/>
      <c r="AA1196" s="796"/>
      <c r="AB1196" s="796"/>
      <c r="AC1196" s="796"/>
      <c r="AD1196" s="796"/>
      <c r="AG1196" s="323" t="b">
        <f t="shared" si="170"/>
        <v>0</v>
      </c>
      <c r="AH1196" s="1" t="str">
        <f t="shared" si="171"/>
        <v/>
      </c>
      <c r="AI1196" s="323" t="b">
        <f t="shared" si="172"/>
        <v>0</v>
      </c>
      <c r="AJ1196" s="1" t="str">
        <f t="shared" si="173"/>
        <v/>
      </c>
      <c r="AK1196" s="323" t="b">
        <f t="shared" si="174"/>
        <v>0</v>
      </c>
      <c r="AL1196" s="648">
        <f t="shared" si="175"/>
        <v>0</v>
      </c>
      <c r="AM1196" s="293">
        <f t="shared" si="176"/>
        <v>0</v>
      </c>
      <c r="AN1196" s="294" t="str">
        <f>IF(AM1196=0,"",
IF(SUM($AM$47:AM1196)=1,AO1196,
IF($AM$1547&gt;SUM($AM$47:AM1196),_xlfn.CONCAT(", ",AO1196),
IF($AM$1547=SUM($AM$47:AM1196),_xlfn.CONCAT(" y ",AO1196)))))</f>
        <v/>
      </c>
      <c r="AO1196" s="89" t="s">
        <v>8160</v>
      </c>
      <c r="AQ1196" s="477">
        <f t="shared" si="177"/>
        <v>0</v>
      </c>
      <c r="AR1196" s="321">
        <f t="shared" si="178"/>
        <v>0</v>
      </c>
      <c r="AS1196" s="293">
        <f t="shared" si="179"/>
        <v>0</v>
      </c>
      <c r="AT1196" s="294" t="str">
        <f>IF(AS1196=0,"",
IF(SUM($AS$47:AS1196)=1,AU1196,
IF($AS$1547&gt;SUM($AS$47:AS1196),_xlfn.CONCAT(", ",AU1196),
IF($AS$1547=SUM($AS$47:AS1196),_xlfn.CONCAT(" y ",AU1196)))))</f>
        <v/>
      </c>
      <c r="AU1196" s="89" t="s">
        <v>8160</v>
      </c>
    </row>
    <row r="1197" spans="1:47" ht="15" customHeight="1">
      <c r="A1197" s="64"/>
      <c r="B1197" s="11"/>
      <c r="C1197" s="1021" t="s">
        <v>8161</v>
      </c>
      <c r="D1197" s="890"/>
      <c r="E1197" s="997"/>
      <c r="F1197" s="884"/>
      <c r="G1197" s="884"/>
      <c r="H1197" s="884"/>
      <c r="I1197" s="884"/>
      <c r="J1197" s="884"/>
      <c r="K1197" s="885"/>
      <c r="L1197" s="1027"/>
      <c r="M1197" s="884"/>
      <c r="N1197" s="884"/>
      <c r="O1197" s="885"/>
      <c r="P1197" s="1027"/>
      <c r="Q1197" s="884"/>
      <c r="R1197" s="884"/>
      <c r="S1197" s="885"/>
      <c r="T1197" s="991"/>
      <c r="U1197" s="884"/>
      <c r="V1197" s="884"/>
      <c r="W1197" s="885"/>
      <c r="X1197" s="796"/>
      <c r="Y1197" s="796"/>
      <c r="Z1197" s="796"/>
      <c r="AA1197" s="796"/>
      <c r="AB1197" s="796"/>
      <c r="AC1197" s="796"/>
      <c r="AD1197" s="796"/>
      <c r="AG1197" s="323" t="b">
        <f t="shared" si="170"/>
        <v>0</v>
      </c>
      <c r="AH1197" s="1" t="str">
        <f t="shared" si="171"/>
        <v/>
      </c>
      <c r="AI1197" s="323" t="b">
        <f t="shared" si="172"/>
        <v>0</v>
      </c>
      <c r="AJ1197" s="1" t="str">
        <f t="shared" si="173"/>
        <v/>
      </c>
      <c r="AK1197" s="323" t="b">
        <f t="shared" si="174"/>
        <v>0</v>
      </c>
      <c r="AL1197" s="648">
        <f t="shared" si="175"/>
        <v>0</v>
      </c>
      <c r="AM1197" s="293">
        <f t="shared" si="176"/>
        <v>0</v>
      </c>
      <c r="AN1197" s="294" t="str">
        <f>IF(AM1197=0,"",
IF(SUM($AM$47:AM1197)=1,AO1197,
IF($AM$1547&gt;SUM($AM$47:AM1197),_xlfn.CONCAT(", ",AO1197),
IF($AM$1547=SUM($AM$47:AM1197),_xlfn.CONCAT(" y ",AO1197)))))</f>
        <v/>
      </c>
      <c r="AO1197" s="89" t="s">
        <v>8162</v>
      </c>
      <c r="AQ1197" s="477">
        <f t="shared" si="177"/>
        <v>0</v>
      </c>
      <c r="AR1197" s="321">
        <f t="shared" si="178"/>
        <v>0</v>
      </c>
      <c r="AS1197" s="293">
        <f t="shared" si="179"/>
        <v>0</v>
      </c>
      <c r="AT1197" s="294" t="str">
        <f>IF(AS1197=0,"",
IF(SUM($AS$47:AS1197)=1,AU1197,
IF($AS$1547&gt;SUM($AS$47:AS1197),_xlfn.CONCAT(", ",AU1197),
IF($AS$1547=SUM($AS$47:AS1197),_xlfn.CONCAT(" y ",AU1197)))))</f>
        <v/>
      </c>
      <c r="AU1197" s="89" t="s">
        <v>8162</v>
      </c>
    </row>
    <row r="1198" spans="1:47" ht="15" customHeight="1">
      <c r="A1198" s="64"/>
      <c r="B1198" s="11"/>
      <c r="C1198" s="1021" t="s">
        <v>8163</v>
      </c>
      <c r="D1198" s="890"/>
      <c r="E1198" s="997"/>
      <c r="F1198" s="884"/>
      <c r="G1198" s="884"/>
      <c r="H1198" s="884"/>
      <c r="I1198" s="884"/>
      <c r="J1198" s="884"/>
      <c r="K1198" s="885"/>
      <c r="L1198" s="1027"/>
      <c r="M1198" s="884"/>
      <c r="N1198" s="884"/>
      <c r="O1198" s="885"/>
      <c r="P1198" s="1027"/>
      <c r="Q1198" s="884"/>
      <c r="R1198" s="884"/>
      <c r="S1198" s="885"/>
      <c r="T1198" s="991"/>
      <c r="U1198" s="884"/>
      <c r="V1198" s="884"/>
      <c r="W1198" s="885"/>
      <c r="X1198" s="796"/>
      <c r="Y1198" s="796"/>
      <c r="Z1198" s="796"/>
      <c r="AA1198" s="796"/>
      <c r="AB1198" s="796"/>
      <c r="AC1198" s="796"/>
      <c r="AD1198" s="796"/>
      <c r="AG1198" s="323" t="b">
        <f t="shared" si="170"/>
        <v>0</v>
      </c>
      <c r="AH1198" s="1" t="str">
        <f t="shared" si="171"/>
        <v/>
      </c>
      <c r="AI1198" s="323" t="b">
        <f t="shared" si="172"/>
        <v>0</v>
      </c>
      <c r="AJ1198" s="1" t="str">
        <f t="shared" si="173"/>
        <v/>
      </c>
      <c r="AK1198" s="323" t="b">
        <f t="shared" si="174"/>
        <v>0</v>
      </c>
      <c r="AL1198" s="648">
        <f t="shared" si="175"/>
        <v>0</v>
      </c>
      <c r="AM1198" s="293">
        <f t="shared" si="176"/>
        <v>0</v>
      </c>
      <c r="AN1198" s="294" t="str">
        <f>IF(AM1198=0,"",
IF(SUM($AM$47:AM1198)=1,AO1198,
IF($AM$1547&gt;SUM($AM$47:AM1198),_xlfn.CONCAT(", ",AO1198),
IF($AM$1547=SUM($AM$47:AM1198),_xlfn.CONCAT(" y ",AO1198)))))</f>
        <v/>
      </c>
      <c r="AO1198" s="89" t="s">
        <v>8164</v>
      </c>
      <c r="AQ1198" s="477">
        <f t="shared" si="177"/>
        <v>0</v>
      </c>
      <c r="AR1198" s="321">
        <f t="shared" si="178"/>
        <v>0</v>
      </c>
      <c r="AS1198" s="293">
        <f t="shared" si="179"/>
        <v>0</v>
      </c>
      <c r="AT1198" s="294" t="str">
        <f>IF(AS1198=0,"",
IF(SUM($AS$47:AS1198)=1,AU1198,
IF($AS$1547&gt;SUM($AS$47:AS1198),_xlfn.CONCAT(", ",AU1198),
IF($AS$1547=SUM($AS$47:AS1198),_xlfn.CONCAT(" y ",AU1198)))))</f>
        <v/>
      </c>
      <c r="AU1198" s="89" t="s">
        <v>8164</v>
      </c>
    </row>
    <row r="1199" spans="1:47" ht="15" customHeight="1">
      <c r="A1199" s="64"/>
      <c r="B1199" s="11"/>
      <c r="C1199" s="1021" t="s">
        <v>8165</v>
      </c>
      <c r="D1199" s="890"/>
      <c r="E1199" s="997"/>
      <c r="F1199" s="884"/>
      <c r="G1199" s="884"/>
      <c r="H1199" s="884"/>
      <c r="I1199" s="884"/>
      <c r="J1199" s="884"/>
      <c r="K1199" s="885"/>
      <c r="L1199" s="1027"/>
      <c r="M1199" s="884"/>
      <c r="N1199" s="884"/>
      <c r="O1199" s="885"/>
      <c r="P1199" s="1027"/>
      <c r="Q1199" s="884"/>
      <c r="R1199" s="884"/>
      <c r="S1199" s="885"/>
      <c r="T1199" s="991"/>
      <c r="U1199" s="884"/>
      <c r="V1199" s="884"/>
      <c r="W1199" s="885"/>
      <c r="X1199" s="796"/>
      <c r="Y1199" s="796"/>
      <c r="Z1199" s="796"/>
      <c r="AA1199" s="796"/>
      <c r="AB1199" s="796"/>
      <c r="AC1199" s="796"/>
      <c r="AD1199" s="796"/>
      <c r="AG1199" s="323" t="b">
        <f t="shared" si="170"/>
        <v>0</v>
      </c>
      <c r="AH1199" s="1" t="str">
        <f t="shared" si="171"/>
        <v/>
      </c>
      <c r="AI1199" s="323" t="b">
        <f t="shared" si="172"/>
        <v>0</v>
      </c>
      <c r="AJ1199" s="1" t="str">
        <f t="shared" si="173"/>
        <v/>
      </c>
      <c r="AK1199" s="323" t="b">
        <f t="shared" si="174"/>
        <v>0</v>
      </c>
      <c r="AL1199" s="648">
        <f t="shared" si="175"/>
        <v>0</v>
      </c>
      <c r="AM1199" s="293">
        <f t="shared" si="176"/>
        <v>0</v>
      </c>
      <c r="AN1199" s="294" t="str">
        <f>IF(AM1199=0,"",
IF(SUM($AM$47:AM1199)=1,AO1199,
IF($AM$1547&gt;SUM($AM$47:AM1199),_xlfn.CONCAT(", ",AO1199),
IF($AM$1547=SUM($AM$47:AM1199),_xlfn.CONCAT(" y ",AO1199)))))</f>
        <v/>
      </c>
      <c r="AO1199" s="89" t="s">
        <v>8166</v>
      </c>
      <c r="AQ1199" s="477">
        <f t="shared" si="177"/>
        <v>0</v>
      </c>
      <c r="AR1199" s="321">
        <f t="shared" si="178"/>
        <v>0</v>
      </c>
      <c r="AS1199" s="293">
        <f t="shared" si="179"/>
        <v>0</v>
      </c>
      <c r="AT1199" s="294" t="str">
        <f>IF(AS1199=0,"",
IF(SUM($AS$47:AS1199)=1,AU1199,
IF($AS$1547&gt;SUM($AS$47:AS1199),_xlfn.CONCAT(", ",AU1199),
IF($AS$1547=SUM($AS$47:AS1199),_xlfn.CONCAT(" y ",AU1199)))))</f>
        <v/>
      </c>
      <c r="AU1199" s="89" t="s">
        <v>8166</v>
      </c>
    </row>
    <row r="1200" spans="1:47" ht="15" customHeight="1">
      <c r="A1200" s="64"/>
      <c r="B1200" s="11"/>
      <c r="C1200" s="1021" t="s">
        <v>8167</v>
      </c>
      <c r="D1200" s="890"/>
      <c r="E1200" s="997"/>
      <c r="F1200" s="884"/>
      <c r="G1200" s="884"/>
      <c r="H1200" s="884"/>
      <c r="I1200" s="884"/>
      <c r="J1200" s="884"/>
      <c r="K1200" s="885"/>
      <c r="L1200" s="1027"/>
      <c r="M1200" s="884"/>
      <c r="N1200" s="884"/>
      <c r="O1200" s="885"/>
      <c r="P1200" s="1027"/>
      <c r="Q1200" s="884"/>
      <c r="R1200" s="884"/>
      <c r="S1200" s="885"/>
      <c r="T1200" s="991"/>
      <c r="U1200" s="884"/>
      <c r="V1200" s="884"/>
      <c r="W1200" s="885"/>
      <c r="X1200" s="796"/>
      <c r="Y1200" s="796"/>
      <c r="Z1200" s="796"/>
      <c r="AA1200" s="796"/>
      <c r="AB1200" s="796"/>
      <c r="AC1200" s="796"/>
      <c r="AD1200" s="796"/>
      <c r="AG1200" s="323" t="b">
        <f t="shared" ref="AG1200:AG1263" si="180">NOT(EXACT(E1200,UPPER(E1200)))</f>
        <v>0</v>
      </c>
      <c r="AH1200" s="1" t="str">
        <f t="shared" ref="AH1200:AH1263" si="181">SUBSTITUTE( SUBSTITUTE( SUBSTITUTE( SUBSTITUTE( SUBSTITUTE( SUBSTITUTE( SUBSTITUTE( SUBSTITUTE( SUBSTITUTE( SUBSTITUTE(E1200, "á", "a"), "é", "e"), "í", "i"), "ó", "o"), "ú", "u"), "Á", "A"), "É", "E"), "Í", "I"), "Ó", "O"), "Ú", "U")</f>
        <v/>
      </c>
      <c r="AI1200" s="323" t="b">
        <f t="shared" ref="AI1200:AI1263" si="182">NOT(EXACT(E1200,AH1200))</f>
        <v>0</v>
      </c>
      <c r="AJ1200" s="1" t="str">
        <f t="shared" ref="AJ1200:AJ1263" si="183">SUBSTITUTE((SUBSTITUTE(SUBSTITUTE(SUBSTITUTE(E1200,".",""),",",""),"(","")),")","")</f>
        <v/>
      </c>
      <c r="AK1200" s="323" t="b">
        <f t="shared" ref="AK1200:AK1263" si="184">NOT(EXACT(E1200,AJ1200))</f>
        <v>0</v>
      </c>
      <c r="AL1200" s="648">
        <f t="shared" ref="AL1200:AL1263" si="185">IF(COUNTIF(T1200,"VARIAS")&gt;0,1,0)</f>
        <v>0</v>
      </c>
      <c r="AM1200" s="293">
        <f t="shared" ref="AM1200:AM1263" si="186">IF(SUM(AL1200)=0,0,1)</f>
        <v>0</v>
      </c>
      <c r="AN1200" s="294" t="str">
        <f>IF(AM1200=0,"",
IF(SUM($AM$47:AM1200)=1,AO1200,
IF($AM$1547&gt;SUM($AM$47:AM1200),_xlfn.CONCAT(", ",AO1200),
IF($AM$1547=SUM($AM$47:AM1200),_xlfn.CONCAT(" y ",AO1200)))))</f>
        <v/>
      </c>
      <c r="AO1200" s="89" t="s">
        <v>8168</v>
      </c>
      <c r="AQ1200" s="477">
        <f t="shared" ref="AQ1200:AQ1263" si="187">IF(AND($AD1200="X",COUNTA(X1200:AC1200)&gt;0),1,0)</f>
        <v>0</v>
      </c>
      <c r="AR1200" s="321">
        <f t="shared" ref="AR1200:AR1263" si="188">IF(AND(COUNTBLANK(E1200)=0,COUNTA(L1200:W1200)=3,COUNTA(X1200:AD1200)&gt;0),0,IF(AND(COUNTBLANK(E1200)=1,COUNTA(L1200:AD1200)=0),0,1))</f>
        <v>0</v>
      </c>
      <c r="AS1200" s="293">
        <f t="shared" ref="AS1200:AS1263" si="189">IF(AR1200=0,0,1)</f>
        <v>0</v>
      </c>
      <c r="AT1200" s="294" t="str">
        <f>IF(AS1200=0,"",
IF(SUM($AS$47:AS1200)=1,AU1200,
IF($AS$1547&gt;SUM($AS$47:AS1200),_xlfn.CONCAT(", ",AU1200),
IF($AS$1547=SUM($AS$47:AS1200),_xlfn.CONCAT(" y ",AU1200)))))</f>
        <v/>
      </c>
      <c r="AU1200" s="89" t="s">
        <v>8168</v>
      </c>
    </row>
    <row r="1201" spans="1:47" ht="15" customHeight="1">
      <c r="A1201" s="64"/>
      <c r="B1201" s="11"/>
      <c r="C1201" s="1021" t="s">
        <v>8169</v>
      </c>
      <c r="D1201" s="890"/>
      <c r="E1201" s="997"/>
      <c r="F1201" s="884"/>
      <c r="G1201" s="884"/>
      <c r="H1201" s="884"/>
      <c r="I1201" s="884"/>
      <c r="J1201" s="884"/>
      <c r="K1201" s="885"/>
      <c r="L1201" s="1027"/>
      <c r="M1201" s="884"/>
      <c r="N1201" s="884"/>
      <c r="O1201" s="885"/>
      <c r="P1201" s="1027"/>
      <c r="Q1201" s="884"/>
      <c r="R1201" s="884"/>
      <c r="S1201" s="885"/>
      <c r="T1201" s="991"/>
      <c r="U1201" s="884"/>
      <c r="V1201" s="884"/>
      <c r="W1201" s="885"/>
      <c r="X1201" s="796"/>
      <c r="Y1201" s="796"/>
      <c r="Z1201" s="796"/>
      <c r="AA1201" s="796"/>
      <c r="AB1201" s="796"/>
      <c r="AC1201" s="796"/>
      <c r="AD1201" s="796"/>
      <c r="AG1201" s="323" t="b">
        <f t="shared" si="180"/>
        <v>0</v>
      </c>
      <c r="AH1201" s="1" t="str">
        <f t="shared" si="181"/>
        <v/>
      </c>
      <c r="AI1201" s="323" t="b">
        <f t="shared" si="182"/>
        <v>0</v>
      </c>
      <c r="AJ1201" s="1" t="str">
        <f t="shared" si="183"/>
        <v/>
      </c>
      <c r="AK1201" s="323" t="b">
        <f t="shared" si="184"/>
        <v>0</v>
      </c>
      <c r="AL1201" s="648">
        <f t="shared" si="185"/>
        <v>0</v>
      </c>
      <c r="AM1201" s="293">
        <f t="shared" si="186"/>
        <v>0</v>
      </c>
      <c r="AN1201" s="294" t="str">
        <f>IF(AM1201=0,"",
IF(SUM($AM$47:AM1201)=1,AO1201,
IF($AM$1547&gt;SUM($AM$47:AM1201),_xlfn.CONCAT(", ",AO1201),
IF($AM$1547=SUM($AM$47:AM1201),_xlfn.CONCAT(" y ",AO1201)))))</f>
        <v/>
      </c>
      <c r="AO1201" s="89" t="s">
        <v>8170</v>
      </c>
      <c r="AQ1201" s="477">
        <f t="shared" si="187"/>
        <v>0</v>
      </c>
      <c r="AR1201" s="321">
        <f t="shared" si="188"/>
        <v>0</v>
      </c>
      <c r="AS1201" s="293">
        <f t="shared" si="189"/>
        <v>0</v>
      </c>
      <c r="AT1201" s="294" t="str">
        <f>IF(AS1201=0,"",
IF(SUM($AS$47:AS1201)=1,AU1201,
IF($AS$1547&gt;SUM($AS$47:AS1201),_xlfn.CONCAT(", ",AU1201),
IF($AS$1547=SUM($AS$47:AS1201),_xlfn.CONCAT(" y ",AU1201)))))</f>
        <v/>
      </c>
      <c r="AU1201" s="89" t="s">
        <v>8170</v>
      </c>
    </row>
    <row r="1202" spans="1:47" ht="15" customHeight="1">
      <c r="A1202" s="64"/>
      <c r="B1202" s="11"/>
      <c r="C1202" s="1021" t="s">
        <v>8171</v>
      </c>
      <c r="D1202" s="890"/>
      <c r="E1202" s="997"/>
      <c r="F1202" s="884"/>
      <c r="G1202" s="884"/>
      <c r="H1202" s="884"/>
      <c r="I1202" s="884"/>
      <c r="J1202" s="884"/>
      <c r="K1202" s="885"/>
      <c r="L1202" s="1027"/>
      <c r="M1202" s="884"/>
      <c r="N1202" s="884"/>
      <c r="O1202" s="885"/>
      <c r="P1202" s="1027"/>
      <c r="Q1202" s="884"/>
      <c r="R1202" s="884"/>
      <c r="S1202" s="885"/>
      <c r="T1202" s="991"/>
      <c r="U1202" s="884"/>
      <c r="V1202" s="884"/>
      <c r="W1202" s="885"/>
      <c r="X1202" s="796"/>
      <c r="Y1202" s="796"/>
      <c r="Z1202" s="796"/>
      <c r="AA1202" s="796"/>
      <c r="AB1202" s="796"/>
      <c r="AC1202" s="796"/>
      <c r="AD1202" s="796"/>
      <c r="AG1202" s="323" t="b">
        <f t="shared" si="180"/>
        <v>0</v>
      </c>
      <c r="AH1202" s="1" t="str">
        <f t="shared" si="181"/>
        <v/>
      </c>
      <c r="AI1202" s="323" t="b">
        <f t="shared" si="182"/>
        <v>0</v>
      </c>
      <c r="AJ1202" s="1" t="str">
        <f t="shared" si="183"/>
        <v/>
      </c>
      <c r="AK1202" s="323" t="b">
        <f t="shared" si="184"/>
        <v>0</v>
      </c>
      <c r="AL1202" s="648">
        <f t="shared" si="185"/>
        <v>0</v>
      </c>
      <c r="AM1202" s="293">
        <f t="shared" si="186"/>
        <v>0</v>
      </c>
      <c r="AN1202" s="294" t="str">
        <f>IF(AM1202=0,"",
IF(SUM($AM$47:AM1202)=1,AO1202,
IF($AM$1547&gt;SUM($AM$47:AM1202),_xlfn.CONCAT(", ",AO1202),
IF($AM$1547=SUM($AM$47:AM1202),_xlfn.CONCAT(" y ",AO1202)))))</f>
        <v/>
      </c>
      <c r="AO1202" s="89" t="s">
        <v>8172</v>
      </c>
      <c r="AQ1202" s="477">
        <f t="shared" si="187"/>
        <v>0</v>
      </c>
      <c r="AR1202" s="321">
        <f t="shared" si="188"/>
        <v>0</v>
      </c>
      <c r="AS1202" s="293">
        <f t="shared" si="189"/>
        <v>0</v>
      </c>
      <c r="AT1202" s="294" t="str">
        <f>IF(AS1202=0,"",
IF(SUM($AS$47:AS1202)=1,AU1202,
IF($AS$1547&gt;SUM($AS$47:AS1202),_xlfn.CONCAT(", ",AU1202),
IF($AS$1547=SUM($AS$47:AS1202),_xlfn.CONCAT(" y ",AU1202)))))</f>
        <v/>
      </c>
      <c r="AU1202" s="89" t="s">
        <v>8172</v>
      </c>
    </row>
    <row r="1203" spans="1:47" ht="15" customHeight="1">
      <c r="A1203" s="64"/>
      <c r="B1203" s="11"/>
      <c r="C1203" s="1021" t="s">
        <v>8173</v>
      </c>
      <c r="D1203" s="890"/>
      <c r="E1203" s="997"/>
      <c r="F1203" s="884"/>
      <c r="G1203" s="884"/>
      <c r="H1203" s="884"/>
      <c r="I1203" s="884"/>
      <c r="J1203" s="884"/>
      <c r="K1203" s="885"/>
      <c r="L1203" s="1027"/>
      <c r="M1203" s="884"/>
      <c r="N1203" s="884"/>
      <c r="O1203" s="885"/>
      <c r="P1203" s="1027"/>
      <c r="Q1203" s="884"/>
      <c r="R1203" s="884"/>
      <c r="S1203" s="885"/>
      <c r="T1203" s="991"/>
      <c r="U1203" s="884"/>
      <c r="V1203" s="884"/>
      <c r="W1203" s="885"/>
      <c r="X1203" s="796"/>
      <c r="Y1203" s="796"/>
      <c r="Z1203" s="796"/>
      <c r="AA1203" s="796"/>
      <c r="AB1203" s="796"/>
      <c r="AC1203" s="796"/>
      <c r="AD1203" s="796"/>
      <c r="AG1203" s="323" t="b">
        <f t="shared" si="180"/>
        <v>0</v>
      </c>
      <c r="AH1203" s="1" t="str">
        <f t="shared" si="181"/>
        <v/>
      </c>
      <c r="AI1203" s="323" t="b">
        <f t="shared" si="182"/>
        <v>0</v>
      </c>
      <c r="AJ1203" s="1" t="str">
        <f t="shared" si="183"/>
        <v/>
      </c>
      <c r="AK1203" s="323" t="b">
        <f t="shared" si="184"/>
        <v>0</v>
      </c>
      <c r="AL1203" s="648">
        <f t="shared" si="185"/>
        <v>0</v>
      </c>
      <c r="AM1203" s="293">
        <f t="shared" si="186"/>
        <v>0</v>
      </c>
      <c r="AN1203" s="294" t="str">
        <f>IF(AM1203=0,"",
IF(SUM($AM$47:AM1203)=1,AO1203,
IF($AM$1547&gt;SUM($AM$47:AM1203),_xlfn.CONCAT(", ",AO1203),
IF($AM$1547=SUM($AM$47:AM1203),_xlfn.CONCAT(" y ",AO1203)))))</f>
        <v/>
      </c>
      <c r="AO1203" s="89" t="s">
        <v>8174</v>
      </c>
      <c r="AQ1203" s="477">
        <f t="shared" si="187"/>
        <v>0</v>
      </c>
      <c r="AR1203" s="321">
        <f t="shared" si="188"/>
        <v>0</v>
      </c>
      <c r="AS1203" s="293">
        <f t="shared" si="189"/>
        <v>0</v>
      </c>
      <c r="AT1203" s="294" t="str">
        <f>IF(AS1203=0,"",
IF(SUM($AS$47:AS1203)=1,AU1203,
IF($AS$1547&gt;SUM($AS$47:AS1203),_xlfn.CONCAT(", ",AU1203),
IF($AS$1547=SUM($AS$47:AS1203),_xlfn.CONCAT(" y ",AU1203)))))</f>
        <v/>
      </c>
      <c r="AU1203" s="89" t="s">
        <v>8174</v>
      </c>
    </row>
    <row r="1204" spans="1:47" ht="15" customHeight="1">
      <c r="A1204" s="64"/>
      <c r="B1204" s="11"/>
      <c r="C1204" s="1021" t="s">
        <v>8175</v>
      </c>
      <c r="D1204" s="890"/>
      <c r="E1204" s="997"/>
      <c r="F1204" s="884"/>
      <c r="G1204" s="884"/>
      <c r="H1204" s="884"/>
      <c r="I1204" s="884"/>
      <c r="J1204" s="884"/>
      <c r="K1204" s="885"/>
      <c r="L1204" s="1027"/>
      <c r="M1204" s="884"/>
      <c r="N1204" s="884"/>
      <c r="O1204" s="885"/>
      <c r="P1204" s="1027"/>
      <c r="Q1204" s="884"/>
      <c r="R1204" s="884"/>
      <c r="S1204" s="885"/>
      <c r="T1204" s="991"/>
      <c r="U1204" s="884"/>
      <c r="V1204" s="884"/>
      <c r="W1204" s="885"/>
      <c r="X1204" s="796"/>
      <c r="Y1204" s="796"/>
      <c r="Z1204" s="796"/>
      <c r="AA1204" s="796"/>
      <c r="AB1204" s="796"/>
      <c r="AC1204" s="796"/>
      <c r="AD1204" s="796"/>
      <c r="AG1204" s="323" t="b">
        <f t="shared" si="180"/>
        <v>0</v>
      </c>
      <c r="AH1204" s="1" t="str">
        <f t="shared" si="181"/>
        <v/>
      </c>
      <c r="AI1204" s="323" t="b">
        <f t="shared" si="182"/>
        <v>0</v>
      </c>
      <c r="AJ1204" s="1" t="str">
        <f t="shared" si="183"/>
        <v/>
      </c>
      <c r="AK1204" s="323" t="b">
        <f t="shared" si="184"/>
        <v>0</v>
      </c>
      <c r="AL1204" s="648">
        <f t="shared" si="185"/>
        <v>0</v>
      </c>
      <c r="AM1204" s="293">
        <f t="shared" si="186"/>
        <v>0</v>
      </c>
      <c r="AN1204" s="294" t="str">
        <f>IF(AM1204=0,"",
IF(SUM($AM$47:AM1204)=1,AO1204,
IF($AM$1547&gt;SUM($AM$47:AM1204),_xlfn.CONCAT(", ",AO1204),
IF($AM$1547=SUM($AM$47:AM1204),_xlfn.CONCAT(" y ",AO1204)))))</f>
        <v/>
      </c>
      <c r="AO1204" s="89" t="s">
        <v>8176</v>
      </c>
      <c r="AQ1204" s="477">
        <f t="shared" si="187"/>
        <v>0</v>
      </c>
      <c r="AR1204" s="321">
        <f t="shared" si="188"/>
        <v>0</v>
      </c>
      <c r="AS1204" s="293">
        <f t="shared" si="189"/>
        <v>0</v>
      </c>
      <c r="AT1204" s="294" t="str">
        <f>IF(AS1204=0,"",
IF(SUM($AS$47:AS1204)=1,AU1204,
IF($AS$1547&gt;SUM($AS$47:AS1204),_xlfn.CONCAT(", ",AU1204),
IF($AS$1547=SUM($AS$47:AS1204),_xlfn.CONCAT(" y ",AU1204)))))</f>
        <v/>
      </c>
      <c r="AU1204" s="89" t="s">
        <v>8176</v>
      </c>
    </row>
    <row r="1205" spans="1:47" ht="15" customHeight="1">
      <c r="A1205" s="64"/>
      <c r="B1205" s="11"/>
      <c r="C1205" s="1021" t="s">
        <v>8177</v>
      </c>
      <c r="D1205" s="890"/>
      <c r="E1205" s="997"/>
      <c r="F1205" s="884"/>
      <c r="G1205" s="884"/>
      <c r="H1205" s="884"/>
      <c r="I1205" s="884"/>
      <c r="J1205" s="884"/>
      <c r="K1205" s="885"/>
      <c r="L1205" s="1027"/>
      <c r="M1205" s="884"/>
      <c r="N1205" s="884"/>
      <c r="O1205" s="885"/>
      <c r="P1205" s="1027"/>
      <c r="Q1205" s="884"/>
      <c r="R1205" s="884"/>
      <c r="S1205" s="885"/>
      <c r="T1205" s="991"/>
      <c r="U1205" s="884"/>
      <c r="V1205" s="884"/>
      <c r="W1205" s="885"/>
      <c r="X1205" s="796"/>
      <c r="Y1205" s="796"/>
      <c r="Z1205" s="796"/>
      <c r="AA1205" s="796"/>
      <c r="AB1205" s="796"/>
      <c r="AC1205" s="796"/>
      <c r="AD1205" s="796"/>
      <c r="AG1205" s="323" t="b">
        <f t="shared" si="180"/>
        <v>0</v>
      </c>
      <c r="AH1205" s="1" t="str">
        <f t="shared" si="181"/>
        <v/>
      </c>
      <c r="AI1205" s="323" t="b">
        <f t="shared" si="182"/>
        <v>0</v>
      </c>
      <c r="AJ1205" s="1" t="str">
        <f t="shared" si="183"/>
        <v/>
      </c>
      <c r="AK1205" s="323" t="b">
        <f t="shared" si="184"/>
        <v>0</v>
      </c>
      <c r="AL1205" s="648">
        <f t="shared" si="185"/>
        <v>0</v>
      </c>
      <c r="AM1205" s="293">
        <f t="shared" si="186"/>
        <v>0</v>
      </c>
      <c r="AN1205" s="294" t="str">
        <f>IF(AM1205=0,"",
IF(SUM($AM$47:AM1205)=1,AO1205,
IF($AM$1547&gt;SUM($AM$47:AM1205),_xlfn.CONCAT(", ",AO1205),
IF($AM$1547=SUM($AM$47:AM1205),_xlfn.CONCAT(" y ",AO1205)))))</f>
        <v/>
      </c>
      <c r="AO1205" s="89" t="s">
        <v>8178</v>
      </c>
      <c r="AQ1205" s="477">
        <f t="shared" si="187"/>
        <v>0</v>
      </c>
      <c r="AR1205" s="321">
        <f t="shared" si="188"/>
        <v>0</v>
      </c>
      <c r="AS1205" s="293">
        <f t="shared" si="189"/>
        <v>0</v>
      </c>
      <c r="AT1205" s="294" t="str">
        <f>IF(AS1205=0,"",
IF(SUM($AS$47:AS1205)=1,AU1205,
IF($AS$1547&gt;SUM($AS$47:AS1205),_xlfn.CONCAT(", ",AU1205),
IF($AS$1547=SUM($AS$47:AS1205),_xlfn.CONCAT(" y ",AU1205)))))</f>
        <v/>
      </c>
      <c r="AU1205" s="89" t="s">
        <v>8178</v>
      </c>
    </row>
    <row r="1206" spans="1:47" ht="15" customHeight="1">
      <c r="A1206" s="64"/>
      <c r="B1206" s="11"/>
      <c r="C1206" s="1021" t="s">
        <v>8179</v>
      </c>
      <c r="D1206" s="890"/>
      <c r="E1206" s="997"/>
      <c r="F1206" s="884"/>
      <c r="G1206" s="884"/>
      <c r="H1206" s="884"/>
      <c r="I1206" s="884"/>
      <c r="J1206" s="884"/>
      <c r="K1206" s="885"/>
      <c r="L1206" s="1027"/>
      <c r="M1206" s="884"/>
      <c r="N1206" s="884"/>
      <c r="O1206" s="885"/>
      <c r="P1206" s="1027"/>
      <c r="Q1206" s="884"/>
      <c r="R1206" s="884"/>
      <c r="S1206" s="885"/>
      <c r="T1206" s="991"/>
      <c r="U1206" s="884"/>
      <c r="V1206" s="884"/>
      <c r="W1206" s="885"/>
      <c r="X1206" s="796"/>
      <c r="Y1206" s="796"/>
      <c r="Z1206" s="796"/>
      <c r="AA1206" s="796"/>
      <c r="AB1206" s="796"/>
      <c r="AC1206" s="796"/>
      <c r="AD1206" s="796"/>
      <c r="AG1206" s="323" t="b">
        <f t="shared" si="180"/>
        <v>0</v>
      </c>
      <c r="AH1206" s="1" t="str">
        <f t="shared" si="181"/>
        <v/>
      </c>
      <c r="AI1206" s="323" t="b">
        <f t="shared" si="182"/>
        <v>0</v>
      </c>
      <c r="AJ1206" s="1" t="str">
        <f t="shared" si="183"/>
        <v/>
      </c>
      <c r="AK1206" s="323" t="b">
        <f t="shared" si="184"/>
        <v>0</v>
      </c>
      <c r="AL1206" s="648">
        <f t="shared" si="185"/>
        <v>0</v>
      </c>
      <c r="AM1206" s="293">
        <f t="shared" si="186"/>
        <v>0</v>
      </c>
      <c r="AN1206" s="294" t="str">
        <f>IF(AM1206=0,"",
IF(SUM($AM$47:AM1206)=1,AO1206,
IF($AM$1547&gt;SUM($AM$47:AM1206),_xlfn.CONCAT(", ",AO1206),
IF($AM$1547=SUM($AM$47:AM1206),_xlfn.CONCAT(" y ",AO1206)))))</f>
        <v/>
      </c>
      <c r="AO1206" s="89" t="s">
        <v>8180</v>
      </c>
      <c r="AQ1206" s="477">
        <f t="shared" si="187"/>
        <v>0</v>
      </c>
      <c r="AR1206" s="321">
        <f t="shared" si="188"/>
        <v>0</v>
      </c>
      <c r="AS1206" s="293">
        <f t="shared" si="189"/>
        <v>0</v>
      </c>
      <c r="AT1206" s="294" t="str">
        <f>IF(AS1206=0,"",
IF(SUM($AS$47:AS1206)=1,AU1206,
IF($AS$1547&gt;SUM($AS$47:AS1206),_xlfn.CONCAT(", ",AU1206),
IF($AS$1547=SUM($AS$47:AS1206),_xlfn.CONCAT(" y ",AU1206)))))</f>
        <v/>
      </c>
      <c r="AU1206" s="89" t="s">
        <v>8180</v>
      </c>
    </row>
    <row r="1207" spans="1:47" ht="15" customHeight="1">
      <c r="A1207" s="64"/>
      <c r="B1207" s="11"/>
      <c r="C1207" s="1021" t="s">
        <v>8181</v>
      </c>
      <c r="D1207" s="890"/>
      <c r="E1207" s="997"/>
      <c r="F1207" s="884"/>
      <c r="G1207" s="884"/>
      <c r="H1207" s="884"/>
      <c r="I1207" s="884"/>
      <c r="J1207" s="884"/>
      <c r="K1207" s="885"/>
      <c r="L1207" s="1027"/>
      <c r="M1207" s="884"/>
      <c r="N1207" s="884"/>
      <c r="O1207" s="885"/>
      <c r="P1207" s="1027"/>
      <c r="Q1207" s="884"/>
      <c r="R1207" s="884"/>
      <c r="S1207" s="885"/>
      <c r="T1207" s="991"/>
      <c r="U1207" s="884"/>
      <c r="V1207" s="884"/>
      <c r="W1207" s="885"/>
      <c r="X1207" s="796"/>
      <c r="Y1207" s="796"/>
      <c r="Z1207" s="796"/>
      <c r="AA1207" s="796"/>
      <c r="AB1207" s="796"/>
      <c r="AC1207" s="796"/>
      <c r="AD1207" s="796"/>
      <c r="AG1207" s="323" t="b">
        <f t="shared" si="180"/>
        <v>0</v>
      </c>
      <c r="AH1207" s="1" t="str">
        <f t="shared" si="181"/>
        <v/>
      </c>
      <c r="AI1207" s="323" t="b">
        <f t="shared" si="182"/>
        <v>0</v>
      </c>
      <c r="AJ1207" s="1" t="str">
        <f t="shared" si="183"/>
        <v/>
      </c>
      <c r="AK1207" s="323" t="b">
        <f t="shared" si="184"/>
        <v>0</v>
      </c>
      <c r="AL1207" s="648">
        <f t="shared" si="185"/>
        <v>0</v>
      </c>
      <c r="AM1207" s="293">
        <f t="shared" si="186"/>
        <v>0</v>
      </c>
      <c r="AN1207" s="294" t="str">
        <f>IF(AM1207=0,"",
IF(SUM($AM$47:AM1207)=1,AO1207,
IF($AM$1547&gt;SUM($AM$47:AM1207),_xlfn.CONCAT(", ",AO1207),
IF($AM$1547=SUM($AM$47:AM1207),_xlfn.CONCAT(" y ",AO1207)))))</f>
        <v/>
      </c>
      <c r="AO1207" s="89" t="s">
        <v>8182</v>
      </c>
      <c r="AQ1207" s="477">
        <f t="shared" si="187"/>
        <v>0</v>
      </c>
      <c r="AR1207" s="321">
        <f t="shared" si="188"/>
        <v>0</v>
      </c>
      <c r="AS1207" s="293">
        <f t="shared" si="189"/>
        <v>0</v>
      </c>
      <c r="AT1207" s="294" t="str">
        <f>IF(AS1207=0,"",
IF(SUM($AS$47:AS1207)=1,AU1207,
IF($AS$1547&gt;SUM($AS$47:AS1207),_xlfn.CONCAT(", ",AU1207),
IF($AS$1547=SUM($AS$47:AS1207),_xlfn.CONCAT(" y ",AU1207)))))</f>
        <v/>
      </c>
      <c r="AU1207" s="89" t="s">
        <v>8182</v>
      </c>
    </row>
    <row r="1208" spans="1:47" ht="15" customHeight="1">
      <c r="A1208" s="64"/>
      <c r="B1208" s="11"/>
      <c r="C1208" s="1021" t="s">
        <v>8183</v>
      </c>
      <c r="D1208" s="890"/>
      <c r="E1208" s="997"/>
      <c r="F1208" s="884"/>
      <c r="G1208" s="884"/>
      <c r="H1208" s="884"/>
      <c r="I1208" s="884"/>
      <c r="J1208" s="884"/>
      <c r="K1208" s="885"/>
      <c r="L1208" s="1027"/>
      <c r="M1208" s="884"/>
      <c r="N1208" s="884"/>
      <c r="O1208" s="885"/>
      <c r="P1208" s="1027"/>
      <c r="Q1208" s="884"/>
      <c r="R1208" s="884"/>
      <c r="S1208" s="885"/>
      <c r="T1208" s="991"/>
      <c r="U1208" s="884"/>
      <c r="V1208" s="884"/>
      <c r="W1208" s="885"/>
      <c r="X1208" s="796"/>
      <c r="Y1208" s="796"/>
      <c r="Z1208" s="796"/>
      <c r="AA1208" s="796"/>
      <c r="AB1208" s="796"/>
      <c r="AC1208" s="796"/>
      <c r="AD1208" s="796"/>
      <c r="AG1208" s="323" t="b">
        <f t="shared" si="180"/>
        <v>0</v>
      </c>
      <c r="AH1208" s="1" t="str">
        <f t="shared" si="181"/>
        <v/>
      </c>
      <c r="AI1208" s="323" t="b">
        <f t="shared" si="182"/>
        <v>0</v>
      </c>
      <c r="AJ1208" s="1" t="str">
        <f t="shared" si="183"/>
        <v/>
      </c>
      <c r="AK1208" s="323" t="b">
        <f t="shared" si="184"/>
        <v>0</v>
      </c>
      <c r="AL1208" s="648">
        <f t="shared" si="185"/>
        <v>0</v>
      </c>
      <c r="AM1208" s="293">
        <f t="shared" si="186"/>
        <v>0</v>
      </c>
      <c r="AN1208" s="294" t="str">
        <f>IF(AM1208=0,"",
IF(SUM($AM$47:AM1208)=1,AO1208,
IF($AM$1547&gt;SUM($AM$47:AM1208),_xlfn.CONCAT(", ",AO1208),
IF($AM$1547=SUM($AM$47:AM1208),_xlfn.CONCAT(" y ",AO1208)))))</f>
        <v/>
      </c>
      <c r="AO1208" s="89" t="s">
        <v>8184</v>
      </c>
      <c r="AQ1208" s="477">
        <f t="shared" si="187"/>
        <v>0</v>
      </c>
      <c r="AR1208" s="321">
        <f t="shared" si="188"/>
        <v>0</v>
      </c>
      <c r="AS1208" s="293">
        <f t="shared" si="189"/>
        <v>0</v>
      </c>
      <c r="AT1208" s="294" t="str">
        <f>IF(AS1208=0,"",
IF(SUM($AS$47:AS1208)=1,AU1208,
IF($AS$1547&gt;SUM($AS$47:AS1208),_xlfn.CONCAT(", ",AU1208),
IF($AS$1547=SUM($AS$47:AS1208),_xlfn.CONCAT(" y ",AU1208)))))</f>
        <v/>
      </c>
      <c r="AU1208" s="89" t="s">
        <v>8184</v>
      </c>
    </row>
    <row r="1209" spans="1:47" ht="15" customHeight="1">
      <c r="A1209" s="64"/>
      <c r="B1209" s="11"/>
      <c r="C1209" s="1021" t="s">
        <v>8185</v>
      </c>
      <c r="D1209" s="890"/>
      <c r="E1209" s="997"/>
      <c r="F1209" s="884"/>
      <c r="G1209" s="884"/>
      <c r="H1209" s="884"/>
      <c r="I1209" s="884"/>
      <c r="J1209" s="884"/>
      <c r="K1209" s="885"/>
      <c r="L1209" s="1027"/>
      <c r="M1209" s="884"/>
      <c r="N1209" s="884"/>
      <c r="O1209" s="885"/>
      <c r="P1209" s="1027"/>
      <c r="Q1209" s="884"/>
      <c r="R1209" s="884"/>
      <c r="S1209" s="885"/>
      <c r="T1209" s="991"/>
      <c r="U1209" s="884"/>
      <c r="V1209" s="884"/>
      <c r="W1209" s="885"/>
      <c r="X1209" s="796"/>
      <c r="Y1209" s="796"/>
      <c r="Z1209" s="796"/>
      <c r="AA1209" s="796"/>
      <c r="AB1209" s="796"/>
      <c r="AC1209" s="796"/>
      <c r="AD1209" s="796"/>
      <c r="AG1209" s="323" t="b">
        <f t="shared" si="180"/>
        <v>0</v>
      </c>
      <c r="AH1209" s="1" t="str">
        <f t="shared" si="181"/>
        <v/>
      </c>
      <c r="AI1209" s="323" t="b">
        <f t="shared" si="182"/>
        <v>0</v>
      </c>
      <c r="AJ1209" s="1" t="str">
        <f t="shared" si="183"/>
        <v/>
      </c>
      <c r="AK1209" s="323" t="b">
        <f t="shared" si="184"/>
        <v>0</v>
      </c>
      <c r="AL1209" s="648">
        <f t="shared" si="185"/>
        <v>0</v>
      </c>
      <c r="AM1209" s="293">
        <f t="shared" si="186"/>
        <v>0</v>
      </c>
      <c r="AN1209" s="294" t="str">
        <f>IF(AM1209=0,"",
IF(SUM($AM$47:AM1209)=1,AO1209,
IF($AM$1547&gt;SUM($AM$47:AM1209),_xlfn.CONCAT(", ",AO1209),
IF($AM$1547=SUM($AM$47:AM1209),_xlfn.CONCAT(" y ",AO1209)))))</f>
        <v/>
      </c>
      <c r="AO1209" s="89" t="s">
        <v>8186</v>
      </c>
      <c r="AQ1209" s="477">
        <f t="shared" si="187"/>
        <v>0</v>
      </c>
      <c r="AR1209" s="321">
        <f t="shared" si="188"/>
        <v>0</v>
      </c>
      <c r="AS1209" s="293">
        <f t="shared" si="189"/>
        <v>0</v>
      </c>
      <c r="AT1209" s="294" t="str">
        <f>IF(AS1209=0,"",
IF(SUM($AS$47:AS1209)=1,AU1209,
IF($AS$1547&gt;SUM($AS$47:AS1209),_xlfn.CONCAT(", ",AU1209),
IF($AS$1547=SUM($AS$47:AS1209),_xlfn.CONCAT(" y ",AU1209)))))</f>
        <v/>
      </c>
      <c r="AU1209" s="89" t="s">
        <v>8186</v>
      </c>
    </row>
    <row r="1210" spans="1:47" ht="15" customHeight="1">
      <c r="A1210" s="64"/>
      <c r="B1210" s="11"/>
      <c r="C1210" s="1021" t="s">
        <v>8187</v>
      </c>
      <c r="D1210" s="890"/>
      <c r="E1210" s="997"/>
      <c r="F1210" s="884"/>
      <c r="G1210" s="884"/>
      <c r="H1210" s="884"/>
      <c r="I1210" s="884"/>
      <c r="J1210" s="884"/>
      <c r="K1210" s="885"/>
      <c r="L1210" s="1027"/>
      <c r="M1210" s="884"/>
      <c r="N1210" s="884"/>
      <c r="O1210" s="885"/>
      <c r="P1210" s="1027"/>
      <c r="Q1210" s="884"/>
      <c r="R1210" s="884"/>
      <c r="S1210" s="885"/>
      <c r="T1210" s="991"/>
      <c r="U1210" s="884"/>
      <c r="V1210" s="884"/>
      <c r="W1210" s="885"/>
      <c r="X1210" s="796"/>
      <c r="Y1210" s="796"/>
      <c r="Z1210" s="796"/>
      <c r="AA1210" s="796"/>
      <c r="AB1210" s="796"/>
      <c r="AC1210" s="796"/>
      <c r="AD1210" s="796"/>
      <c r="AG1210" s="323" t="b">
        <f t="shared" si="180"/>
        <v>0</v>
      </c>
      <c r="AH1210" s="1" t="str">
        <f t="shared" si="181"/>
        <v/>
      </c>
      <c r="AI1210" s="323" t="b">
        <f t="shared" si="182"/>
        <v>0</v>
      </c>
      <c r="AJ1210" s="1" t="str">
        <f t="shared" si="183"/>
        <v/>
      </c>
      <c r="AK1210" s="323" t="b">
        <f t="shared" si="184"/>
        <v>0</v>
      </c>
      <c r="AL1210" s="648">
        <f t="shared" si="185"/>
        <v>0</v>
      </c>
      <c r="AM1210" s="293">
        <f t="shared" si="186"/>
        <v>0</v>
      </c>
      <c r="AN1210" s="294" t="str">
        <f>IF(AM1210=0,"",
IF(SUM($AM$47:AM1210)=1,AO1210,
IF($AM$1547&gt;SUM($AM$47:AM1210),_xlfn.CONCAT(", ",AO1210),
IF($AM$1547=SUM($AM$47:AM1210),_xlfn.CONCAT(" y ",AO1210)))))</f>
        <v/>
      </c>
      <c r="AO1210" s="89" t="s">
        <v>8188</v>
      </c>
      <c r="AQ1210" s="477">
        <f t="shared" si="187"/>
        <v>0</v>
      </c>
      <c r="AR1210" s="321">
        <f t="shared" si="188"/>
        <v>0</v>
      </c>
      <c r="AS1210" s="293">
        <f t="shared" si="189"/>
        <v>0</v>
      </c>
      <c r="AT1210" s="294" t="str">
        <f>IF(AS1210=0,"",
IF(SUM($AS$47:AS1210)=1,AU1210,
IF($AS$1547&gt;SUM($AS$47:AS1210),_xlfn.CONCAT(", ",AU1210),
IF($AS$1547=SUM($AS$47:AS1210),_xlfn.CONCAT(" y ",AU1210)))))</f>
        <v/>
      </c>
      <c r="AU1210" s="89" t="s">
        <v>8188</v>
      </c>
    </row>
    <row r="1211" spans="1:47" ht="15" customHeight="1">
      <c r="A1211" s="64"/>
      <c r="B1211" s="11"/>
      <c r="C1211" s="1021" t="s">
        <v>8189</v>
      </c>
      <c r="D1211" s="890"/>
      <c r="E1211" s="997"/>
      <c r="F1211" s="884"/>
      <c r="G1211" s="884"/>
      <c r="H1211" s="884"/>
      <c r="I1211" s="884"/>
      <c r="J1211" s="884"/>
      <c r="K1211" s="885"/>
      <c r="L1211" s="1027"/>
      <c r="M1211" s="884"/>
      <c r="N1211" s="884"/>
      <c r="O1211" s="885"/>
      <c r="P1211" s="1027"/>
      <c r="Q1211" s="884"/>
      <c r="R1211" s="884"/>
      <c r="S1211" s="885"/>
      <c r="T1211" s="991"/>
      <c r="U1211" s="884"/>
      <c r="V1211" s="884"/>
      <c r="W1211" s="885"/>
      <c r="X1211" s="796"/>
      <c r="Y1211" s="796"/>
      <c r="Z1211" s="796"/>
      <c r="AA1211" s="796"/>
      <c r="AB1211" s="796"/>
      <c r="AC1211" s="796"/>
      <c r="AD1211" s="796"/>
      <c r="AG1211" s="323" t="b">
        <f t="shared" si="180"/>
        <v>0</v>
      </c>
      <c r="AH1211" s="1" t="str">
        <f t="shared" si="181"/>
        <v/>
      </c>
      <c r="AI1211" s="323" t="b">
        <f t="shared" si="182"/>
        <v>0</v>
      </c>
      <c r="AJ1211" s="1" t="str">
        <f t="shared" si="183"/>
        <v/>
      </c>
      <c r="AK1211" s="323" t="b">
        <f t="shared" si="184"/>
        <v>0</v>
      </c>
      <c r="AL1211" s="648">
        <f t="shared" si="185"/>
        <v>0</v>
      </c>
      <c r="AM1211" s="293">
        <f t="shared" si="186"/>
        <v>0</v>
      </c>
      <c r="AN1211" s="294" t="str">
        <f>IF(AM1211=0,"",
IF(SUM($AM$47:AM1211)=1,AO1211,
IF($AM$1547&gt;SUM($AM$47:AM1211),_xlfn.CONCAT(", ",AO1211),
IF($AM$1547=SUM($AM$47:AM1211),_xlfn.CONCAT(" y ",AO1211)))))</f>
        <v/>
      </c>
      <c r="AO1211" s="89" t="s">
        <v>8190</v>
      </c>
      <c r="AQ1211" s="477">
        <f t="shared" si="187"/>
        <v>0</v>
      </c>
      <c r="AR1211" s="321">
        <f t="shared" si="188"/>
        <v>0</v>
      </c>
      <c r="AS1211" s="293">
        <f t="shared" si="189"/>
        <v>0</v>
      </c>
      <c r="AT1211" s="294" t="str">
        <f>IF(AS1211=0,"",
IF(SUM($AS$47:AS1211)=1,AU1211,
IF($AS$1547&gt;SUM($AS$47:AS1211),_xlfn.CONCAT(", ",AU1211),
IF($AS$1547=SUM($AS$47:AS1211),_xlfn.CONCAT(" y ",AU1211)))))</f>
        <v/>
      </c>
      <c r="AU1211" s="89" t="s">
        <v>8190</v>
      </c>
    </row>
    <row r="1212" spans="1:47" ht="15" customHeight="1">
      <c r="A1212" s="64"/>
      <c r="B1212" s="11"/>
      <c r="C1212" s="1021" t="s">
        <v>8191</v>
      </c>
      <c r="D1212" s="890"/>
      <c r="E1212" s="997"/>
      <c r="F1212" s="884"/>
      <c r="G1212" s="884"/>
      <c r="H1212" s="884"/>
      <c r="I1212" s="884"/>
      <c r="J1212" s="884"/>
      <c r="K1212" s="885"/>
      <c r="L1212" s="1027"/>
      <c r="M1212" s="884"/>
      <c r="N1212" s="884"/>
      <c r="O1212" s="885"/>
      <c r="P1212" s="1027"/>
      <c r="Q1212" s="884"/>
      <c r="R1212" s="884"/>
      <c r="S1212" s="885"/>
      <c r="T1212" s="991"/>
      <c r="U1212" s="884"/>
      <c r="V1212" s="884"/>
      <c r="W1212" s="885"/>
      <c r="X1212" s="796"/>
      <c r="Y1212" s="796"/>
      <c r="Z1212" s="796"/>
      <c r="AA1212" s="796"/>
      <c r="AB1212" s="796"/>
      <c r="AC1212" s="796"/>
      <c r="AD1212" s="796"/>
      <c r="AG1212" s="323" t="b">
        <f t="shared" si="180"/>
        <v>0</v>
      </c>
      <c r="AH1212" s="1" t="str">
        <f t="shared" si="181"/>
        <v/>
      </c>
      <c r="AI1212" s="323" t="b">
        <f t="shared" si="182"/>
        <v>0</v>
      </c>
      <c r="AJ1212" s="1" t="str">
        <f t="shared" si="183"/>
        <v/>
      </c>
      <c r="AK1212" s="323" t="b">
        <f t="shared" si="184"/>
        <v>0</v>
      </c>
      <c r="AL1212" s="648">
        <f t="shared" si="185"/>
        <v>0</v>
      </c>
      <c r="AM1212" s="293">
        <f t="shared" si="186"/>
        <v>0</v>
      </c>
      <c r="AN1212" s="294" t="str">
        <f>IF(AM1212=0,"",
IF(SUM($AM$47:AM1212)=1,AO1212,
IF($AM$1547&gt;SUM($AM$47:AM1212),_xlfn.CONCAT(", ",AO1212),
IF($AM$1547=SUM($AM$47:AM1212),_xlfn.CONCAT(" y ",AO1212)))))</f>
        <v/>
      </c>
      <c r="AO1212" s="89" t="s">
        <v>8192</v>
      </c>
      <c r="AQ1212" s="477">
        <f t="shared" si="187"/>
        <v>0</v>
      </c>
      <c r="AR1212" s="321">
        <f t="shared" si="188"/>
        <v>0</v>
      </c>
      <c r="AS1212" s="293">
        <f t="shared" si="189"/>
        <v>0</v>
      </c>
      <c r="AT1212" s="294" t="str">
        <f>IF(AS1212=0,"",
IF(SUM($AS$47:AS1212)=1,AU1212,
IF($AS$1547&gt;SUM($AS$47:AS1212),_xlfn.CONCAT(", ",AU1212),
IF($AS$1547=SUM($AS$47:AS1212),_xlfn.CONCAT(" y ",AU1212)))))</f>
        <v/>
      </c>
      <c r="AU1212" s="89" t="s">
        <v>8192</v>
      </c>
    </row>
    <row r="1213" spans="1:47" ht="15" customHeight="1">
      <c r="A1213" s="64"/>
      <c r="B1213" s="11"/>
      <c r="C1213" s="1021" t="s">
        <v>8193</v>
      </c>
      <c r="D1213" s="890"/>
      <c r="E1213" s="997"/>
      <c r="F1213" s="884"/>
      <c r="G1213" s="884"/>
      <c r="H1213" s="884"/>
      <c r="I1213" s="884"/>
      <c r="J1213" s="884"/>
      <c r="K1213" s="885"/>
      <c r="L1213" s="1027"/>
      <c r="M1213" s="884"/>
      <c r="N1213" s="884"/>
      <c r="O1213" s="885"/>
      <c r="P1213" s="1027"/>
      <c r="Q1213" s="884"/>
      <c r="R1213" s="884"/>
      <c r="S1213" s="885"/>
      <c r="T1213" s="991"/>
      <c r="U1213" s="884"/>
      <c r="V1213" s="884"/>
      <c r="W1213" s="885"/>
      <c r="X1213" s="796"/>
      <c r="Y1213" s="796"/>
      <c r="Z1213" s="796"/>
      <c r="AA1213" s="796"/>
      <c r="AB1213" s="796"/>
      <c r="AC1213" s="796"/>
      <c r="AD1213" s="796"/>
      <c r="AG1213" s="323" t="b">
        <f t="shared" si="180"/>
        <v>0</v>
      </c>
      <c r="AH1213" s="1" t="str">
        <f t="shared" si="181"/>
        <v/>
      </c>
      <c r="AI1213" s="323" t="b">
        <f t="shared" si="182"/>
        <v>0</v>
      </c>
      <c r="AJ1213" s="1" t="str">
        <f t="shared" si="183"/>
        <v/>
      </c>
      <c r="AK1213" s="323" t="b">
        <f t="shared" si="184"/>
        <v>0</v>
      </c>
      <c r="AL1213" s="648">
        <f t="shared" si="185"/>
        <v>0</v>
      </c>
      <c r="AM1213" s="293">
        <f t="shared" si="186"/>
        <v>0</v>
      </c>
      <c r="AN1213" s="294" t="str">
        <f>IF(AM1213=0,"",
IF(SUM($AM$47:AM1213)=1,AO1213,
IF($AM$1547&gt;SUM($AM$47:AM1213),_xlfn.CONCAT(", ",AO1213),
IF($AM$1547=SUM($AM$47:AM1213),_xlfn.CONCAT(" y ",AO1213)))))</f>
        <v/>
      </c>
      <c r="AO1213" s="89" t="s">
        <v>8194</v>
      </c>
      <c r="AQ1213" s="477">
        <f t="shared" si="187"/>
        <v>0</v>
      </c>
      <c r="AR1213" s="321">
        <f t="shared" si="188"/>
        <v>0</v>
      </c>
      <c r="AS1213" s="293">
        <f t="shared" si="189"/>
        <v>0</v>
      </c>
      <c r="AT1213" s="294" t="str">
        <f>IF(AS1213=0,"",
IF(SUM($AS$47:AS1213)=1,AU1213,
IF($AS$1547&gt;SUM($AS$47:AS1213),_xlfn.CONCAT(", ",AU1213),
IF($AS$1547=SUM($AS$47:AS1213),_xlfn.CONCAT(" y ",AU1213)))))</f>
        <v/>
      </c>
      <c r="AU1213" s="89" t="s">
        <v>8194</v>
      </c>
    </row>
    <row r="1214" spans="1:47" ht="15" customHeight="1">
      <c r="A1214" s="64"/>
      <c r="B1214" s="11"/>
      <c r="C1214" s="1021" t="s">
        <v>8195</v>
      </c>
      <c r="D1214" s="890"/>
      <c r="E1214" s="997"/>
      <c r="F1214" s="884"/>
      <c r="G1214" s="884"/>
      <c r="H1214" s="884"/>
      <c r="I1214" s="884"/>
      <c r="J1214" s="884"/>
      <c r="K1214" s="885"/>
      <c r="L1214" s="1027"/>
      <c r="M1214" s="884"/>
      <c r="N1214" s="884"/>
      <c r="O1214" s="885"/>
      <c r="P1214" s="1027"/>
      <c r="Q1214" s="884"/>
      <c r="R1214" s="884"/>
      <c r="S1214" s="885"/>
      <c r="T1214" s="991"/>
      <c r="U1214" s="884"/>
      <c r="V1214" s="884"/>
      <c r="W1214" s="885"/>
      <c r="X1214" s="796"/>
      <c r="Y1214" s="796"/>
      <c r="Z1214" s="796"/>
      <c r="AA1214" s="796"/>
      <c r="AB1214" s="796"/>
      <c r="AC1214" s="796"/>
      <c r="AD1214" s="796"/>
      <c r="AG1214" s="323" t="b">
        <f t="shared" si="180"/>
        <v>0</v>
      </c>
      <c r="AH1214" s="1" t="str">
        <f t="shared" si="181"/>
        <v/>
      </c>
      <c r="AI1214" s="323" t="b">
        <f t="shared" si="182"/>
        <v>0</v>
      </c>
      <c r="AJ1214" s="1" t="str">
        <f t="shared" si="183"/>
        <v/>
      </c>
      <c r="AK1214" s="323" t="b">
        <f t="shared" si="184"/>
        <v>0</v>
      </c>
      <c r="AL1214" s="648">
        <f t="shared" si="185"/>
        <v>0</v>
      </c>
      <c r="AM1214" s="293">
        <f t="shared" si="186"/>
        <v>0</v>
      </c>
      <c r="AN1214" s="294" t="str">
        <f>IF(AM1214=0,"",
IF(SUM($AM$47:AM1214)=1,AO1214,
IF($AM$1547&gt;SUM($AM$47:AM1214),_xlfn.CONCAT(", ",AO1214),
IF($AM$1547=SUM($AM$47:AM1214),_xlfn.CONCAT(" y ",AO1214)))))</f>
        <v/>
      </c>
      <c r="AO1214" s="89" t="s">
        <v>8196</v>
      </c>
      <c r="AQ1214" s="477">
        <f t="shared" si="187"/>
        <v>0</v>
      </c>
      <c r="AR1214" s="321">
        <f t="shared" si="188"/>
        <v>0</v>
      </c>
      <c r="AS1214" s="293">
        <f t="shared" si="189"/>
        <v>0</v>
      </c>
      <c r="AT1214" s="294" t="str">
        <f>IF(AS1214=0,"",
IF(SUM($AS$47:AS1214)=1,AU1214,
IF($AS$1547&gt;SUM($AS$47:AS1214),_xlfn.CONCAT(", ",AU1214),
IF($AS$1547=SUM($AS$47:AS1214),_xlfn.CONCAT(" y ",AU1214)))))</f>
        <v/>
      </c>
      <c r="AU1214" s="89" t="s">
        <v>8196</v>
      </c>
    </row>
    <row r="1215" spans="1:47" ht="15" customHeight="1">
      <c r="A1215" s="64"/>
      <c r="B1215" s="11"/>
      <c r="C1215" s="1021" t="s">
        <v>8197</v>
      </c>
      <c r="D1215" s="890"/>
      <c r="E1215" s="997"/>
      <c r="F1215" s="884"/>
      <c r="G1215" s="884"/>
      <c r="H1215" s="884"/>
      <c r="I1215" s="884"/>
      <c r="J1215" s="884"/>
      <c r="K1215" s="885"/>
      <c r="L1215" s="1027"/>
      <c r="M1215" s="884"/>
      <c r="N1215" s="884"/>
      <c r="O1215" s="885"/>
      <c r="P1215" s="1027"/>
      <c r="Q1215" s="884"/>
      <c r="R1215" s="884"/>
      <c r="S1215" s="885"/>
      <c r="T1215" s="991"/>
      <c r="U1215" s="884"/>
      <c r="V1215" s="884"/>
      <c r="W1215" s="885"/>
      <c r="X1215" s="796"/>
      <c r="Y1215" s="796"/>
      <c r="Z1215" s="796"/>
      <c r="AA1215" s="796"/>
      <c r="AB1215" s="796"/>
      <c r="AC1215" s="796"/>
      <c r="AD1215" s="796"/>
      <c r="AG1215" s="323" t="b">
        <f t="shared" si="180"/>
        <v>0</v>
      </c>
      <c r="AH1215" s="1" t="str">
        <f t="shared" si="181"/>
        <v/>
      </c>
      <c r="AI1215" s="323" t="b">
        <f t="shared" si="182"/>
        <v>0</v>
      </c>
      <c r="AJ1215" s="1" t="str">
        <f t="shared" si="183"/>
        <v/>
      </c>
      <c r="AK1215" s="323" t="b">
        <f t="shared" si="184"/>
        <v>0</v>
      </c>
      <c r="AL1215" s="648">
        <f t="shared" si="185"/>
        <v>0</v>
      </c>
      <c r="AM1215" s="293">
        <f t="shared" si="186"/>
        <v>0</v>
      </c>
      <c r="AN1215" s="294" t="str">
        <f>IF(AM1215=0,"",
IF(SUM($AM$47:AM1215)=1,AO1215,
IF($AM$1547&gt;SUM($AM$47:AM1215),_xlfn.CONCAT(", ",AO1215),
IF($AM$1547=SUM($AM$47:AM1215),_xlfn.CONCAT(" y ",AO1215)))))</f>
        <v/>
      </c>
      <c r="AO1215" s="89" t="s">
        <v>8198</v>
      </c>
      <c r="AQ1215" s="477">
        <f t="shared" si="187"/>
        <v>0</v>
      </c>
      <c r="AR1215" s="321">
        <f t="shared" si="188"/>
        <v>0</v>
      </c>
      <c r="AS1215" s="293">
        <f t="shared" si="189"/>
        <v>0</v>
      </c>
      <c r="AT1215" s="294" t="str">
        <f>IF(AS1215=0,"",
IF(SUM($AS$47:AS1215)=1,AU1215,
IF($AS$1547&gt;SUM($AS$47:AS1215),_xlfn.CONCAT(", ",AU1215),
IF($AS$1547=SUM($AS$47:AS1215),_xlfn.CONCAT(" y ",AU1215)))))</f>
        <v/>
      </c>
      <c r="AU1215" s="89" t="s">
        <v>8198</v>
      </c>
    </row>
    <row r="1216" spans="1:47" ht="15" customHeight="1">
      <c r="A1216" s="64"/>
      <c r="B1216" s="11"/>
      <c r="C1216" s="1021" t="s">
        <v>8199</v>
      </c>
      <c r="D1216" s="890"/>
      <c r="E1216" s="997"/>
      <c r="F1216" s="884"/>
      <c r="G1216" s="884"/>
      <c r="H1216" s="884"/>
      <c r="I1216" s="884"/>
      <c r="J1216" s="884"/>
      <c r="K1216" s="885"/>
      <c r="L1216" s="1027"/>
      <c r="M1216" s="884"/>
      <c r="N1216" s="884"/>
      <c r="O1216" s="885"/>
      <c r="P1216" s="1027"/>
      <c r="Q1216" s="884"/>
      <c r="R1216" s="884"/>
      <c r="S1216" s="885"/>
      <c r="T1216" s="991"/>
      <c r="U1216" s="884"/>
      <c r="V1216" s="884"/>
      <c r="W1216" s="885"/>
      <c r="X1216" s="796"/>
      <c r="Y1216" s="796"/>
      <c r="Z1216" s="796"/>
      <c r="AA1216" s="796"/>
      <c r="AB1216" s="796"/>
      <c r="AC1216" s="796"/>
      <c r="AD1216" s="796"/>
      <c r="AG1216" s="323" t="b">
        <f t="shared" si="180"/>
        <v>0</v>
      </c>
      <c r="AH1216" s="1" t="str">
        <f t="shared" si="181"/>
        <v/>
      </c>
      <c r="AI1216" s="323" t="b">
        <f t="shared" si="182"/>
        <v>0</v>
      </c>
      <c r="AJ1216" s="1" t="str">
        <f t="shared" si="183"/>
        <v/>
      </c>
      <c r="AK1216" s="323" t="b">
        <f t="shared" si="184"/>
        <v>0</v>
      </c>
      <c r="AL1216" s="648">
        <f t="shared" si="185"/>
        <v>0</v>
      </c>
      <c r="AM1216" s="293">
        <f t="shared" si="186"/>
        <v>0</v>
      </c>
      <c r="AN1216" s="294" t="str">
        <f>IF(AM1216=0,"",
IF(SUM($AM$47:AM1216)=1,AO1216,
IF($AM$1547&gt;SUM($AM$47:AM1216),_xlfn.CONCAT(", ",AO1216),
IF($AM$1547=SUM($AM$47:AM1216),_xlfn.CONCAT(" y ",AO1216)))))</f>
        <v/>
      </c>
      <c r="AO1216" s="89" t="s">
        <v>8200</v>
      </c>
      <c r="AQ1216" s="477">
        <f t="shared" si="187"/>
        <v>0</v>
      </c>
      <c r="AR1216" s="321">
        <f t="shared" si="188"/>
        <v>0</v>
      </c>
      <c r="AS1216" s="293">
        <f t="shared" si="189"/>
        <v>0</v>
      </c>
      <c r="AT1216" s="294" t="str">
        <f>IF(AS1216=0,"",
IF(SUM($AS$47:AS1216)=1,AU1216,
IF($AS$1547&gt;SUM($AS$47:AS1216),_xlfn.CONCAT(", ",AU1216),
IF($AS$1547=SUM($AS$47:AS1216),_xlfn.CONCAT(" y ",AU1216)))))</f>
        <v/>
      </c>
      <c r="AU1216" s="89" t="s">
        <v>8200</v>
      </c>
    </row>
    <row r="1217" spans="1:47" ht="15" customHeight="1">
      <c r="A1217" s="64"/>
      <c r="B1217" s="11"/>
      <c r="C1217" s="1021" t="s">
        <v>8201</v>
      </c>
      <c r="D1217" s="890"/>
      <c r="E1217" s="997"/>
      <c r="F1217" s="884"/>
      <c r="G1217" s="884"/>
      <c r="H1217" s="884"/>
      <c r="I1217" s="884"/>
      <c r="J1217" s="884"/>
      <c r="K1217" s="885"/>
      <c r="L1217" s="1027"/>
      <c r="M1217" s="884"/>
      <c r="N1217" s="884"/>
      <c r="O1217" s="885"/>
      <c r="P1217" s="1027"/>
      <c r="Q1217" s="884"/>
      <c r="R1217" s="884"/>
      <c r="S1217" s="885"/>
      <c r="T1217" s="991"/>
      <c r="U1217" s="884"/>
      <c r="V1217" s="884"/>
      <c r="W1217" s="885"/>
      <c r="X1217" s="796"/>
      <c r="Y1217" s="796"/>
      <c r="Z1217" s="796"/>
      <c r="AA1217" s="796"/>
      <c r="AB1217" s="796"/>
      <c r="AC1217" s="796"/>
      <c r="AD1217" s="796"/>
      <c r="AG1217" s="323" t="b">
        <f t="shared" si="180"/>
        <v>0</v>
      </c>
      <c r="AH1217" s="1" t="str">
        <f t="shared" si="181"/>
        <v/>
      </c>
      <c r="AI1217" s="323" t="b">
        <f t="shared" si="182"/>
        <v>0</v>
      </c>
      <c r="AJ1217" s="1" t="str">
        <f t="shared" si="183"/>
        <v/>
      </c>
      <c r="AK1217" s="323" t="b">
        <f t="shared" si="184"/>
        <v>0</v>
      </c>
      <c r="AL1217" s="648">
        <f t="shared" si="185"/>
        <v>0</v>
      </c>
      <c r="AM1217" s="293">
        <f t="shared" si="186"/>
        <v>0</v>
      </c>
      <c r="AN1217" s="294" t="str">
        <f>IF(AM1217=0,"",
IF(SUM($AM$47:AM1217)=1,AO1217,
IF($AM$1547&gt;SUM($AM$47:AM1217),_xlfn.CONCAT(", ",AO1217),
IF($AM$1547=SUM($AM$47:AM1217),_xlfn.CONCAT(" y ",AO1217)))))</f>
        <v/>
      </c>
      <c r="AO1217" s="89" t="s">
        <v>8202</v>
      </c>
      <c r="AQ1217" s="477">
        <f t="shared" si="187"/>
        <v>0</v>
      </c>
      <c r="AR1217" s="321">
        <f t="shared" si="188"/>
        <v>0</v>
      </c>
      <c r="AS1217" s="293">
        <f t="shared" si="189"/>
        <v>0</v>
      </c>
      <c r="AT1217" s="294" t="str">
        <f>IF(AS1217=0,"",
IF(SUM($AS$47:AS1217)=1,AU1217,
IF($AS$1547&gt;SUM($AS$47:AS1217),_xlfn.CONCAT(", ",AU1217),
IF($AS$1547=SUM($AS$47:AS1217),_xlfn.CONCAT(" y ",AU1217)))))</f>
        <v/>
      </c>
      <c r="AU1217" s="89" t="s">
        <v>8202</v>
      </c>
    </row>
    <row r="1218" spans="1:47" ht="15" customHeight="1">
      <c r="A1218" s="64"/>
      <c r="B1218" s="11"/>
      <c r="C1218" s="1021" t="s">
        <v>8203</v>
      </c>
      <c r="D1218" s="890"/>
      <c r="E1218" s="997"/>
      <c r="F1218" s="884"/>
      <c r="G1218" s="884"/>
      <c r="H1218" s="884"/>
      <c r="I1218" s="884"/>
      <c r="J1218" s="884"/>
      <c r="K1218" s="885"/>
      <c r="L1218" s="1027"/>
      <c r="M1218" s="884"/>
      <c r="N1218" s="884"/>
      <c r="O1218" s="885"/>
      <c r="P1218" s="1027"/>
      <c r="Q1218" s="884"/>
      <c r="R1218" s="884"/>
      <c r="S1218" s="885"/>
      <c r="T1218" s="991"/>
      <c r="U1218" s="884"/>
      <c r="V1218" s="884"/>
      <c r="W1218" s="885"/>
      <c r="X1218" s="796"/>
      <c r="Y1218" s="796"/>
      <c r="Z1218" s="796"/>
      <c r="AA1218" s="796"/>
      <c r="AB1218" s="796"/>
      <c r="AC1218" s="796"/>
      <c r="AD1218" s="796"/>
      <c r="AG1218" s="323" t="b">
        <f t="shared" si="180"/>
        <v>0</v>
      </c>
      <c r="AH1218" s="1" t="str">
        <f t="shared" si="181"/>
        <v/>
      </c>
      <c r="AI1218" s="323" t="b">
        <f t="shared" si="182"/>
        <v>0</v>
      </c>
      <c r="AJ1218" s="1" t="str">
        <f t="shared" si="183"/>
        <v/>
      </c>
      <c r="AK1218" s="323" t="b">
        <f t="shared" si="184"/>
        <v>0</v>
      </c>
      <c r="AL1218" s="648">
        <f t="shared" si="185"/>
        <v>0</v>
      </c>
      <c r="AM1218" s="293">
        <f t="shared" si="186"/>
        <v>0</v>
      </c>
      <c r="AN1218" s="294" t="str">
        <f>IF(AM1218=0,"",
IF(SUM($AM$47:AM1218)=1,AO1218,
IF($AM$1547&gt;SUM($AM$47:AM1218),_xlfn.CONCAT(", ",AO1218),
IF($AM$1547=SUM($AM$47:AM1218),_xlfn.CONCAT(" y ",AO1218)))))</f>
        <v/>
      </c>
      <c r="AO1218" s="89" t="s">
        <v>8204</v>
      </c>
      <c r="AQ1218" s="477">
        <f t="shared" si="187"/>
        <v>0</v>
      </c>
      <c r="AR1218" s="321">
        <f t="shared" si="188"/>
        <v>0</v>
      </c>
      <c r="AS1218" s="293">
        <f t="shared" si="189"/>
        <v>0</v>
      </c>
      <c r="AT1218" s="294" t="str">
        <f>IF(AS1218=0,"",
IF(SUM($AS$47:AS1218)=1,AU1218,
IF($AS$1547&gt;SUM($AS$47:AS1218),_xlfn.CONCAT(", ",AU1218),
IF($AS$1547=SUM($AS$47:AS1218),_xlfn.CONCAT(" y ",AU1218)))))</f>
        <v/>
      </c>
      <c r="AU1218" s="89" t="s">
        <v>8204</v>
      </c>
    </row>
    <row r="1219" spans="1:47" ht="15" customHeight="1">
      <c r="A1219" s="64"/>
      <c r="B1219" s="11"/>
      <c r="C1219" s="1021" t="s">
        <v>8205</v>
      </c>
      <c r="D1219" s="890"/>
      <c r="E1219" s="997"/>
      <c r="F1219" s="884"/>
      <c r="G1219" s="884"/>
      <c r="H1219" s="884"/>
      <c r="I1219" s="884"/>
      <c r="J1219" s="884"/>
      <c r="K1219" s="885"/>
      <c r="L1219" s="1027"/>
      <c r="M1219" s="884"/>
      <c r="N1219" s="884"/>
      <c r="O1219" s="885"/>
      <c r="P1219" s="1027"/>
      <c r="Q1219" s="884"/>
      <c r="R1219" s="884"/>
      <c r="S1219" s="885"/>
      <c r="T1219" s="991"/>
      <c r="U1219" s="884"/>
      <c r="V1219" s="884"/>
      <c r="W1219" s="885"/>
      <c r="X1219" s="796"/>
      <c r="Y1219" s="796"/>
      <c r="Z1219" s="796"/>
      <c r="AA1219" s="796"/>
      <c r="AB1219" s="796"/>
      <c r="AC1219" s="796"/>
      <c r="AD1219" s="796"/>
      <c r="AG1219" s="323" t="b">
        <f t="shared" si="180"/>
        <v>0</v>
      </c>
      <c r="AH1219" s="1" t="str">
        <f t="shared" si="181"/>
        <v/>
      </c>
      <c r="AI1219" s="323" t="b">
        <f t="shared" si="182"/>
        <v>0</v>
      </c>
      <c r="AJ1219" s="1" t="str">
        <f t="shared" si="183"/>
        <v/>
      </c>
      <c r="AK1219" s="323" t="b">
        <f t="shared" si="184"/>
        <v>0</v>
      </c>
      <c r="AL1219" s="648">
        <f t="shared" si="185"/>
        <v>0</v>
      </c>
      <c r="AM1219" s="293">
        <f t="shared" si="186"/>
        <v>0</v>
      </c>
      <c r="AN1219" s="294" t="str">
        <f>IF(AM1219=0,"",
IF(SUM($AM$47:AM1219)=1,AO1219,
IF($AM$1547&gt;SUM($AM$47:AM1219),_xlfn.CONCAT(", ",AO1219),
IF($AM$1547=SUM($AM$47:AM1219),_xlfn.CONCAT(" y ",AO1219)))))</f>
        <v/>
      </c>
      <c r="AO1219" s="89" t="s">
        <v>8206</v>
      </c>
      <c r="AQ1219" s="477">
        <f t="shared" si="187"/>
        <v>0</v>
      </c>
      <c r="AR1219" s="321">
        <f t="shared" si="188"/>
        <v>0</v>
      </c>
      <c r="AS1219" s="293">
        <f t="shared" si="189"/>
        <v>0</v>
      </c>
      <c r="AT1219" s="294" t="str">
        <f>IF(AS1219=0,"",
IF(SUM($AS$47:AS1219)=1,AU1219,
IF($AS$1547&gt;SUM($AS$47:AS1219),_xlfn.CONCAT(", ",AU1219),
IF($AS$1547=SUM($AS$47:AS1219),_xlfn.CONCAT(" y ",AU1219)))))</f>
        <v/>
      </c>
      <c r="AU1219" s="89" t="s">
        <v>8206</v>
      </c>
    </row>
    <row r="1220" spans="1:47" ht="15" customHeight="1">
      <c r="A1220" s="64"/>
      <c r="B1220" s="11"/>
      <c r="C1220" s="1021" t="s">
        <v>8207</v>
      </c>
      <c r="D1220" s="890"/>
      <c r="E1220" s="997"/>
      <c r="F1220" s="884"/>
      <c r="G1220" s="884"/>
      <c r="H1220" s="884"/>
      <c r="I1220" s="884"/>
      <c r="J1220" s="884"/>
      <c r="K1220" s="885"/>
      <c r="L1220" s="1027"/>
      <c r="M1220" s="884"/>
      <c r="N1220" s="884"/>
      <c r="O1220" s="885"/>
      <c r="P1220" s="1027"/>
      <c r="Q1220" s="884"/>
      <c r="R1220" s="884"/>
      <c r="S1220" s="885"/>
      <c r="T1220" s="991"/>
      <c r="U1220" s="884"/>
      <c r="V1220" s="884"/>
      <c r="W1220" s="885"/>
      <c r="X1220" s="796"/>
      <c r="Y1220" s="796"/>
      <c r="Z1220" s="796"/>
      <c r="AA1220" s="796"/>
      <c r="AB1220" s="796"/>
      <c r="AC1220" s="796"/>
      <c r="AD1220" s="796"/>
      <c r="AG1220" s="323" t="b">
        <f t="shared" si="180"/>
        <v>0</v>
      </c>
      <c r="AH1220" s="1" t="str">
        <f t="shared" si="181"/>
        <v/>
      </c>
      <c r="AI1220" s="323" t="b">
        <f t="shared" si="182"/>
        <v>0</v>
      </c>
      <c r="AJ1220" s="1" t="str">
        <f t="shared" si="183"/>
        <v/>
      </c>
      <c r="AK1220" s="323" t="b">
        <f t="shared" si="184"/>
        <v>0</v>
      </c>
      <c r="AL1220" s="648">
        <f t="shared" si="185"/>
        <v>0</v>
      </c>
      <c r="AM1220" s="293">
        <f t="shared" si="186"/>
        <v>0</v>
      </c>
      <c r="AN1220" s="294" t="str">
        <f>IF(AM1220=0,"",
IF(SUM($AM$47:AM1220)=1,AO1220,
IF($AM$1547&gt;SUM($AM$47:AM1220),_xlfn.CONCAT(", ",AO1220),
IF($AM$1547=SUM($AM$47:AM1220),_xlfn.CONCAT(" y ",AO1220)))))</f>
        <v/>
      </c>
      <c r="AO1220" s="89" t="s">
        <v>8208</v>
      </c>
      <c r="AQ1220" s="477">
        <f t="shared" si="187"/>
        <v>0</v>
      </c>
      <c r="AR1220" s="321">
        <f t="shared" si="188"/>
        <v>0</v>
      </c>
      <c r="AS1220" s="293">
        <f t="shared" si="189"/>
        <v>0</v>
      </c>
      <c r="AT1220" s="294" t="str">
        <f>IF(AS1220=0,"",
IF(SUM($AS$47:AS1220)=1,AU1220,
IF($AS$1547&gt;SUM($AS$47:AS1220),_xlfn.CONCAT(", ",AU1220),
IF($AS$1547=SUM($AS$47:AS1220),_xlfn.CONCAT(" y ",AU1220)))))</f>
        <v/>
      </c>
      <c r="AU1220" s="89" t="s">
        <v>8208</v>
      </c>
    </row>
    <row r="1221" spans="1:47" ht="15" customHeight="1">
      <c r="A1221" s="64"/>
      <c r="B1221" s="11"/>
      <c r="C1221" s="1021" t="s">
        <v>8209</v>
      </c>
      <c r="D1221" s="890"/>
      <c r="E1221" s="997"/>
      <c r="F1221" s="884"/>
      <c r="G1221" s="884"/>
      <c r="H1221" s="884"/>
      <c r="I1221" s="884"/>
      <c r="J1221" s="884"/>
      <c r="K1221" s="885"/>
      <c r="L1221" s="1027"/>
      <c r="M1221" s="884"/>
      <c r="N1221" s="884"/>
      <c r="O1221" s="885"/>
      <c r="P1221" s="1027"/>
      <c r="Q1221" s="884"/>
      <c r="R1221" s="884"/>
      <c r="S1221" s="885"/>
      <c r="T1221" s="991"/>
      <c r="U1221" s="884"/>
      <c r="V1221" s="884"/>
      <c r="W1221" s="885"/>
      <c r="X1221" s="796"/>
      <c r="Y1221" s="796"/>
      <c r="Z1221" s="796"/>
      <c r="AA1221" s="796"/>
      <c r="AB1221" s="796"/>
      <c r="AC1221" s="796"/>
      <c r="AD1221" s="796"/>
      <c r="AG1221" s="323" t="b">
        <f t="shared" si="180"/>
        <v>0</v>
      </c>
      <c r="AH1221" s="1" t="str">
        <f t="shared" si="181"/>
        <v/>
      </c>
      <c r="AI1221" s="323" t="b">
        <f t="shared" si="182"/>
        <v>0</v>
      </c>
      <c r="AJ1221" s="1" t="str">
        <f t="shared" si="183"/>
        <v/>
      </c>
      <c r="AK1221" s="323" t="b">
        <f t="shared" si="184"/>
        <v>0</v>
      </c>
      <c r="AL1221" s="648">
        <f t="shared" si="185"/>
        <v>0</v>
      </c>
      <c r="AM1221" s="293">
        <f t="shared" si="186"/>
        <v>0</v>
      </c>
      <c r="AN1221" s="294" t="str">
        <f>IF(AM1221=0,"",
IF(SUM($AM$47:AM1221)=1,AO1221,
IF($AM$1547&gt;SUM($AM$47:AM1221),_xlfn.CONCAT(", ",AO1221),
IF($AM$1547=SUM($AM$47:AM1221),_xlfn.CONCAT(" y ",AO1221)))))</f>
        <v/>
      </c>
      <c r="AO1221" s="89" t="s">
        <v>8210</v>
      </c>
      <c r="AQ1221" s="477">
        <f t="shared" si="187"/>
        <v>0</v>
      </c>
      <c r="AR1221" s="321">
        <f t="shared" si="188"/>
        <v>0</v>
      </c>
      <c r="AS1221" s="293">
        <f t="shared" si="189"/>
        <v>0</v>
      </c>
      <c r="AT1221" s="294" t="str">
        <f>IF(AS1221=0,"",
IF(SUM($AS$47:AS1221)=1,AU1221,
IF($AS$1547&gt;SUM($AS$47:AS1221),_xlfn.CONCAT(", ",AU1221),
IF($AS$1547=SUM($AS$47:AS1221),_xlfn.CONCAT(" y ",AU1221)))))</f>
        <v/>
      </c>
      <c r="AU1221" s="89" t="s">
        <v>8210</v>
      </c>
    </row>
    <row r="1222" spans="1:47" ht="15" customHeight="1">
      <c r="A1222" s="64"/>
      <c r="B1222" s="11"/>
      <c r="C1222" s="1021" t="s">
        <v>8211</v>
      </c>
      <c r="D1222" s="890"/>
      <c r="E1222" s="997"/>
      <c r="F1222" s="884"/>
      <c r="G1222" s="884"/>
      <c r="H1222" s="884"/>
      <c r="I1222" s="884"/>
      <c r="J1222" s="884"/>
      <c r="K1222" s="885"/>
      <c r="L1222" s="1027"/>
      <c r="M1222" s="884"/>
      <c r="N1222" s="884"/>
      <c r="O1222" s="885"/>
      <c r="P1222" s="1027"/>
      <c r="Q1222" s="884"/>
      <c r="R1222" s="884"/>
      <c r="S1222" s="885"/>
      <c r="T1222" s="991"/>
      <c r="U1222" s="884"/>
      <c r="V1222" s="884"/>
      <c r="W1222" s="885"/>
      <c r="X1222" s="796"/>
      <c r="Y1222" s="796"/>
      <c r="Z1222" s="796"/>
      <c r="AA1222" s="796"/>
      <c r="AB1222" s="796"/>
      <c r="AC1222" s="796"/>
      <c r="AD1222" s="796"/>
      <c r="AG1222" s="323" t="b">
        <f t="shared" si="180"/>
        <v>0</v>
      </c>
      <c r="AH1222" s="1" t="str">
        <f t="shared" si="181"/>
        <v/>
      </c>
      <c r="AI1222" s="323" t="b">
        <f t="shared" si="182"/>
        <v>0</v>
      </c>
      <c r="AJ1222" s="1" t="str">
        <f t="shared" si="183"/>
        <v/>
      </c>
      <c r="AK1222" s="323" t="b">
        <f t="shared" si="184"/>
        <v>0</v>
      </c>
      <c r="AL1222" s="648">
        <f t="shared" si="185"/>
        <v>0</v>
      </c>
      <c r="AM1222" s="293">
        <f t="shared" si="186"/>
        <v>0</v>
      </c>
      <c r="AN1222" s="294" t="str">
        <f>IF(AM1222=0,"",
IF(SUM($AM$47:AM1222)=1,AO1222,
IF($AM$1547&gt;SUM($AM$47:AM1222),_xlfn.CONCAT(", ",AO1222),
IF($AM$1547=SUM($AM$47:AM1222),_xlfn.CONCAT(" y ",AO1222)))))</f>
        <v/>
      </c>
      <c r="AO1222" s="89" t="s">
        <v>8212</v>
      </c>
      <c r="AQ1222" s="477">
        <f t="shared" si="187"/>
        <v>0</v>
      </c>
      <c r="AR1222" s="321">
        <f t="shared" si="188"/>
        <v>0</v>
      </c>
      <c r="AS1222" s="293">
        <f t="shared" si="189"/>
        <v>0</v>
      </c>
      <c r="AT1222" s="294" t="str">
        <f>IF(AS1222=0,"",
IF(SUM($AS$47:AS1222)=1,AU1222,
IF($AS$1547&gt;SUM($AS$47:AS1222),_xlfn.CONCAT(", ",AU1222),
IF($AS$1547=SUM($AS$47:AS1222),_xlfn.CONCAT(" y ",AU1222)))))</f>
        <v/>
      </c>
      <c r="AU1222" s="89" t="s">
        <v>8212</v>
      </c>
    </row>
    <row r="1223" spans="1:47" ht="15" customHeight="1">
      <c r="A1223" s="64"/>
      <c r="B1223" s="11"/>
      <c r="C1223" s="1021" t="s">
        <v>8213</v>
      </c>
      <c r="D1223" s="890"/>
      <c r="E1223" s="997"/>
      <c r="F1223" s="884"/>
      <c r="G1223" s="884"/>
      <c r="H1223" s="884"/>
      <c r="I1223" s="884"/>
      <c r="J1223" s="884"/>
      <c r="K1223" s="885"/>
      <c r="L1223" s="1027"/>
      <c r="M1223" s="884"/>
      <c r="N1223" s="884"/>
      <c r="O1223" s="885"/>
      <c r="P1223" s="1027"/>
      <c r="Q1223" s="884"/>
      <c r="R1223" s="884"/>
      <c r="S1223" s="885"/>
      <c r="T1223" s="991"/>
      <c r="U1223" s="884"/>
      <c r="V1223" s="884"/>
      <c r="W1223" s="885"/>
      <c r="X1223" s="796"/>
      <c r="Y1223" s="796"/>
      <c r="Z1223" s="796"/>
      <c r="AA1223" s="796"/>
      <c r="AB1223" s="796"/>
      <c r="AC1223" s="796"/>
      <c r="AD1223" s="796"/>
      <c r="AG1223" s="323" t="b">
        <f t="shared" si="180"/>
        <v>0</v>
      </c>
      <c r="AH1223" s="1" t="str">
        <f t="shared" si="181"/>
        <v/>
      </c>
      <c r="AI1223" s="323" t="b">
        <f t="shared" si="182"/>
        <v>0</v>
      </c>
      <c r="AJ1223" s="1" t="str">
        <f t="shared" si="183"/>
        <v/>
      </c>
      <c r="AK1223" s="323" t="b">
        <f t="shared" si="184"/>
        <v>0</v>
      </c>
      <c r="AL1223" s="648">
        <f t="shared" si="185"/>
        <v>0</v>
      </c>
      <c r="AM1223" s="293">
        <f t="shared" si="186"/>
        <v>0</v>
      </c>
      <c r="AN1223" s="294" t="str">
        <f>IF(AM1223=0,"",
IF(SUM($AM$47:AM1223)=1,AO1223,
IF($AM$1547&gt;SUM($AM$47:AM1223),_xlfn.CONCAT(", ",AO1223),
IF($AM$1547=SUM($AM$47:AM1223),_xlfn.CONCAT(" y ",AO1223)))))</f>
        <v/>
      </c>
      <c r="AO1223" s="89" t="s">
        <v>8214</v>
      </c>
      <c r="AQ1223" s="477">
        <f t="shared" si="187"/>
        <v>0</v>
      </c>
      <c r="AR1223" s="321">
        <f t="shared" si="188"/>
        <v>0</v>
      </c>
      <c r="AS1223" s="293">
        <f t="shared" si="189"/>
        <v>0</v>
      </c>
      <c r="AT1223" s="294" t="str">
        <f>IF(AS1223=0,"",
IF(SUM($AS$47:AS1223)=1,AU1223,
IF($AS$1547&gt;SUM($AS$47:AS1223),_xlfn.CONCAT(", ",AU1223),
IF($AS$1547=SUM($AS$47:AS1223),_xlfn.CONCAT(" y ",AU1223)))))</f>
        <v/>
      </c>
      <c r="AU1223" s="89" t="s">
        <v>8214</v>
      </c>
    </row>
    <row r="1224" spans="1:47" ht="15" customHeight="1">
      <c r="A1224" s="64"/>
      <c r="B1224" s="11"/>
      <c r="C1224" s="1021" t="s">
        <v>8215</v>
      </c>
      <c r="D1224" s="890"/>
      <c r="E1224" s="997"/>
      <c r="F1224" s="884"/>
      <c r="G1224" s="884"/>
      <c r="H1224" s="884"/>
      <c r="I1224" s="884"/>
      <c r="J1224" s="884"/>
      <c r="K1224" s="885"/>
      <c r="L1224" s="1027"/>
      <c r="M1224" s="884"/>
      <c r="N1224" s="884"/>
      <c r="O1224" s="885"/>
      <c r="P1224" s="1027"/>
      <c r="Q1224" s="884"/>
      <c r="R1224" s="884"/>
      <c r="S1224" s="885"/>
      <c r="T1224" s="991"/>
      <c r="U1224" s="884"/>
      <c r="V1224" s="884"/>
      <c r="W1224" s="885"/>
      <c r="X1224" s="796"/>
      <c r="Y1224" s="796"/>
      <c r="Z1224" s="796"/>
      <c r="AA1224" s="796"/>
      <c r="AB1224" s="796"/>
      <c r="AC1224" s="796"/>
      <c r="AD1224" s="796"/>
      <c r="AG1224" s="323" t="b">
        <f t="shared" si="180"/>
        <v>0</v>
      </c>
      <c r="AH1224" s="1" t="str">
        <f t="shared" si="181"/>
        <v/>
      </c>
      <c r="AI1224" s="323" t="b">
        <f t="shared" si="182"/>
        <v>0</v>
      </c>
      <c r="AJ1224" s="1" t="str">
        <f t="shared" si="183"/>
        <v/>
      </c>
      <c r="AK1224" s="323" t="b">
        <f t="shared" si="184"/>
        <v>0</v>
      </c>
      <c r="AL1224" s="648">
        <f t="shared" si="185"/>
        <v>0</v>
      </c>
      <c r="AM1224" s="293">
        <f t="shared" si="186"/>
        <v>0</v>
      </c>
      <c r="AN1224" s="294" t="str">
        <f>IF(AM1224=0,"",
IF(SUM($AM$47:AM1224)=1,AO1224,
IF($AM$1547&gt;SUM($AM$47:AM1224),_xlfn.CONCAT(", ",AO1224),
IF($AM$1547=SUM($AM$47:AM1224),_xlfn.CONCAT(" y ",AO1224)))))</f>
        <v/>
      </c>
      <c r="AO1224" s="89" t="s">
        <v>8216</v>
      </c>
      <c r="AQ1224" s="477">
        <f t="shared" si="187"/>
        <v>0</v>
      </c>
      <c r="AR1224" s="321">
        <f t="shared" si="188"/>
        <v>0</v>
      </c>
      <c r="AS1224" s="293">
        <f t="shared" si="189"/>
        <v>0</v>
      </c>
      <c r="AT1224" s="294" t="str">
        <f>IF(AS1224=0,"",
IF(SUM($AS$47:AS1224)=1,AU1224,
IF($AS$1547&gt;SUM($AS$47:AS1224),_xlfn.CONCAT(", ",AU1224),
IF($AS$1547=SUM($AS$47:AS1224),_xlfn.CONCAT(" y ",AU1224)))))</f>
        <v/>
      </c>
      <c r="AU1224" s="89" t="s">
        <v>8216</v>
      </c>
    </row>
    <row r="1225" spans="1:47" ht="15" customHeight="1">
      <c r="A1225" s="64"/>
      <c r="B1225" s="11"/>
      <c r="C1225" s="1021" t="s">
        <v>8217</v>
      </c>
      <c r="D1225" s="890"/>
      <c r="E1225" s="997"/>
      <c r="F1225" s="884"/>
      <c r="G1225" s="884"/>
      <c r="H1225" s="884"/>
      <c r="I1225" s="884"/>
      <c r="J1225" s="884"/>
      <c r="K1225" s="885"/>
      <c r="L1225" s="1027"/>
      <c r="M1225" s="884"/>
      <c r="N1225" s="884"/>
      <c r="O1225" s="885"/>
      <c r="P1225" s="1027"/>
      <c r="Q1225" s="884"/>
      <c r="R1225" s="884"/>
      <c r="S1225" s="885"/>
      <c r="T1225" s="991"/>
      <c r="U1225" s="884"/>
      <c r="V1225" s="884"/>
      <c r="W1225" s="885"/>
      <c r="X1225" s="796"/>
      <c r="Y1225" s="796"/>
      <c r="Z1225" s="796"/>
      <c r="AA1225" s="796"/>
      <c r="AB1225" s="796"/>
      <c r="AC1225" s="796"/>
      <c r="AD1225" s="796"/>
      <c r="AG1225" s="323" t="b">
        <f t="shared" si="180"/>
        <v>0</v>
      </c>
      <c r="AH1225" s="1" t="str">
        <f t="shared" si="181"/>
        <v/>
      </c>
      <c r="AI1225" s="323" t="b">
        <f t="shared" si="182"/>
        <v>0</v>
      </c>
      <c r="AJ1225" s="1" t="str">
        <f t="shared" si="183"/>
        <v/>
      </c>
      <c r="AK1225" s="323" t="b">
        <f t="shared" si="184"/>
        <v>0</v>
      </c>
      <c r="AL1225" s="648">
        <f t="shared" si="185"/>
        <v>0</v>
      </c>
      <c r="AM1225" s="293">
        <f t="shared" si="186"/>
        <v>0</v>
      </c>
      <c r="AN1225" s="294" t="str">
        <f>IF(AM1225=0,"",
IF(SUM($AM$47:AM1225)=1,AO1225,
IF($AM$1547&gt;SUM($AM$47:AM1225),_xlfn.CONCAT(", ",AO1225),
IF($AM$1547=SUM($AM$47:AM1225),_xlfn.CONCAT(" y ",AO1225)))))</f>
        <v/>
      </c>
      <c r="AO1225" s="89" t="s">
        <v>8218</v>
      </c>
      <c r="AQ1225" s="477">
        <f t="shared" si="187"/>
        <v>0</v>
      </c>
      <c r="AR1225" s="321">
        <f t="shared" si="188"/>
        <v>0</v>
      </c>
      <c r="AS1225" s="293">
        <f t="shared" si="189"/>
        <v>0</v>
      </c>
      <c r="AT1225" s="294" t="str">
        <f>IF(AS1225=0,"",
IF(SUM($AS$47:AS1225)=1,AU1225,
IF($AS$1547&gt;SUM($AS$47:AS1225),_xlfn.CONCAT(", ",AU1225),
IF($AS$1547=SUM($AS$47:AS1225),_xlfn.CONCAT(" y ",AU1225)))))</f>
        <v/>
      </c>
      <c r="AU1225" s="89" t="s">
        <v>8218</v>
      </c>
    </row>
    <row r="1226" spans="1:47" ht="15" customHeight="1">
      <c r="A1226" s="64"/>
      <c r="B1226" s="11"/>
      <c r="C1226" s="1021" t="s">
        <v>8219</v>
      </c>
      <c r="D1226" s="890"/>
      <c r="E1226" s="997"/>
      <c r="F1226" s="884"/>
      <c r="G1226" s="884"/>
      <c r="H1226" s="884"/>
      <c r="I1226" s="884"/>
      <c r="J1226" s="884"/>
      <c r="K1226" s="885"/>
      <c r="L1226" s="1027"/>
      <c r="M1226" s="884"/>
      <c r="N1226" s="884"/>
      <c r="O1226" s="885"/>
      <c r="P1226" s="1027"/>
      <c r="Q1226" s="884"/>
      <c r="R1226" s="884"/>
      <c r="S1226" s="885"/>
      <c r="T1226" s="991"/>
      <c r="U1226" s="884"/>
      <c r="V1226" s="884"/>
      <c r="W1226" s="885"/>
      <c r="X1226" s="796"/>
      <c r="Y1226" s="796"/>
      <c r="Z1226" s="796"/>
      <c r="AA1226" s="796"/>
      <c r="AB1226" s="796"/>
      <c r="AC1226" s="796"/>
      <c r="AD1226" s="796"/>
      <c r="AG1226" s="323" t="b">
        <f t="shared" si="180"/>
        <v>0</v>
      </c>
      <c r="AH1226" s="1" t="str">
        <f t="shared" si="181"/>
        <v/>
      </c>
      <c r="AI1226" s="323" t="b">
        <f t="shared" si="182"/>
        <v>0</v>
      </c>
      <c r="AJ1226" s="1" t="str">
        <f t="shared" si="183"/>
        <v/>
      </c>
      <c r="AK1226" s="323" t="b">
        <f t="shared" si="184"/>
        <v>0</v>
      </c>
      <c r="AL1226" s="648">
        <f t="shared" si="185"/>
        <v>0</v>
      </c>
      <c r="AM1226" s="293">
        <f t="shared" si="186"/>
        <v>0</v>
      </c>
      <c r="AN1226" s="294" t="str">
        <f>IF(AM1226=0,"",
IF(SUM($AM$47:AM1226)=1,AO1226,
IF($AM$1547&gt;SUM($AM$47:AM1226),_xlfn.CONCAT(", ",AO1226),
IF($AM$1547=SUM($AM$47:AM1226),_xlfn.CONCAT(" y ",AO1226)))))</f>
        <v/>
      </c>
      <c r="AO1226" s="89" t="s">
        <v>8220</v>
      </c>
      <c r="AQ1226" s="477">
        <f t="shared" si="187"/>
        <v>0</v>
      </c>
      <c r="AR1226" s="321">
        <f t="shared" si="188"/>
        <v>0</v>
      </c>
      <c r="AS1226" s="293">
        <f t="shared" si="189"/>
        <v>0</v>
      </c>
      <c r="AT1226" s="294" t="str">
        <f>IF(AS1226=0,"",
IF(SUM($AS$47:AS1226)=1,AU1226,
IF($AS$1547&gt;SUM($AS$47:AS1226),_xlfn.CONCAT(", ",AU1226),
IF($AS$1547=SUM($AS$47:AS1226),_xlfn.CONCAT(" y ",AU1226)))))</f>
        <v/>
      </c>
      <c r="AU1226" s="89" t="s">
        <v>8220</v>
      </c>
    </row>
    <row r="1227" spans="1:47" ht="15" customHeight="1">
      <c r="A1227" s="64"/>
      <c r="B1227" s="11"/>
      <c r="C1227" s="1021" t="s">
        <v>8221</v>
      </c>
      <c r="D1227" s="890"/>
      <c r="E1227" s="997"/>
      <c r="F1227" s="884"/>
      <c r="G1227" s="884"/>
      <c r="H1227" s="884"/>
      <c r="I1227" s="884"/>
      <c r="J1227" s="884"/>
      <c r="K1227" s="885"/>
      <c r="L1227" s="1027"/>
      <c r="M1227" s="884"/>
      <c r="N1227" s="884"/>
      <c r="O1227" s="885"/>
      <c r="P1227" s="1027"/>
      <c r="Q1227" s="884"/>
      <c r="R1227" s="884"/>
      <c r="S1227" s="885"/>
      <c r="T1227" s="991"/>
      <c r="U1227" s="884"/>
      <c r="V1227" s="884"/>
      <c r="W1227" s="885"/>
      <c r="X1227" s="796"/>
      <c r="Y1227" s="796"/>
      <c r="Z1227" s="796"/>
      <c r="AA1227" s="796"/>
      <c r="AB1227" s="796"/>
      <c r="AC1227" s="796"/>
      <c r="AD1227" s="796"/>
      <c r="AG1227" s="323" t="b">
        <f t="shared" si="180"/>
        <v>0</v>
      </c>
      <c r="AH1227" s="1" t="str">
        <f t="shared" si="181"/>
        <v/>
      </c>
      <c r="AI1227" s="323" t="b">
        <f t="shared" si="182"/>
        <v>0</v>
      </c>
      <c r="AJ1227" s="1" t="str">
        <f t="shared" si="183"/>
        <v/>
      </c>
      <c r="AK1227" s="323" t="b">
        <f t="shared" si="184"/>
        <v>0</v>
      </c>
      <c r="AL1227" s="648">
        <f t="shared" si="185"/>
        <v>0</v>
      </c>
      <c r="AM1227" s="293">
        <f t="shared" si="186"/>
        <v>0</v>
      </c>
      <c r="AN1227" s="294" t="str">
        <f>IF(AM1227=0,"",
IF(SUM($AM$47:AM1227)=1,AO1227,
IF($AM$1547&gt;SUM($AM$47:AM1227),_xlfn.CONCAT(", ",AO1227),
IF($AM$1547=SUM($AM$47:AM1227),_xlfn.CONCAT(" y ",AO1227)))))</f>
        <v/>
      </c>
      <c r="AO1227" s="89" t="s">
        <v>8222</v>
      </c>
      <c r="AQ1227" s="477">
        <f t="shared" si="187"/>
        <v>0</v>
      </c>
      <c r="AR1227" s="321">
        <f t="shared" si="188"/>
        <v>0</v>
      </c>
      <c r="AS1227" s="293">
        <f t="shared" si="189"/>
        <v>0</v>
      </c>
      <c r="AT1227" s="294" t="str">
        <f>IF(AS1227=0,"",
IF(SUM($AS$47:AS1227)=1,AU1227,
IF($AS$1547&gt;SUM($AS$47:AS1227),_xlfn.CONCAT(", ",AU1227),
IF($AS$1547=SUM($AS$47:AS1227),_xlfn.CONCAT(" y ",AU1227)))))</f>
        <v/>
      </c>
      <c r="AU1227" s="89" t="s">
        <v>8222</v>
      </c>
    </row>
    <row r="1228" spans="1:47" ht="15" customHeight="1">
      <c r="A1228" s="64"/>
      <c r="B1228" s="11"/>
      <c r="C1228" s="1021" t="s">
        <v>8223</v>
      </c>
      <c r="D1228" s="890"/>
      <c r="E1228" s="997"/>
      <c r="F1228" s="884"/>
      <c r="G1228" s="884"/>
      <c r="H1228" s="884"/>
      <c r="I1228" s="884"/>
      <c r="J1228" s="884"/>
      <c r="K1228" s="885"/>
      <c r="L1228" s="1027"/>
      <c r="M1228" s="884"/>
      <c r="N1228" s="884"/>
      <c r="O1228" s="885"/>
      <c r="P1228" s="1027"/>
      <c r="Q1228" s="884"/>
      <c r="R1228" s="884"/>
      <c r="S1228" s="885"/>
      <c r="T1228" s="991"/>
      <c r="U1228" s="884"/>
      <c r="V1228" s="884"/>
      <c r="W1228" s="885"/>
      <c r="X1228" s="796"/>
      <c r="Y1228" s="796"/>
      <c r="Z1228" s="796"/>
      <c r="AA1228" s="796"/>
      <c r="AB1228" s="796"/>
      <c r="AC1228" s="796"/>
      <c r="AD1228" s="796"/>
      <c r="AG1228" s="323" t="b">
        <f t="shared" si="180"/>
        <v>0</v>
      </c>
      <c r="AH1228" s="1" t="str">
        <f t="shared" si="181"/>
        <v/>
      </c>
      <c r="AI1228" s="323" t="b">
        <f t="shared" si="182"/>
        <v>0</v>
      </c>
      <c r="AJ1228" s="1" t="str">
        <f t="shared" si="183"/>
        <v/>
      </c>
      <c r="AK1228" s="323" t="b">
        <f t="shared" si="184"/>
        <v>0</v>
      </c>
      <c r="AL1228" s="648">
        <f t="shared" si="185"/>
        <v>0</v>
      </c>
      <c r="AM1228" s="293">
        <f t="shared" si="186"/>
        <v>0</v>
      </c>
      <c r="AN1228" s="294" t="str">
        <f>IF(AM1228=0,"",
IF(SUM($AM$47:AM1228)=1,AO1228,
IF($AM$1547&gt;SUM($AM$47:AM1228),_xlfn.CONCAT(", ",AO1228),
IF($AM$1547=SUM($AM$47:AM1228),_xlfn.CONCAT(" y ",AO1228)))))</f>
        <v/>
      </c>
      <c r="AO1228" s="89" t="s">
        <v>8224</v>
      </c>
      <c r="AQ1228" s="477">
        <f t="shared" si="187"/>
        <v>0</v>
      </c>
      <c r="AR1228" s="321">
        <f t="shared" si="188"/>
        <v>0</v>
      </c>
      <c r="AS1228" s="293">
        <f t="shared" si="189"/>
        <v>0</v>
      </c>
      <c r="AT1228" s="294" t="str">
        <f>IF(AS1228=0,"",
IF(SUM($AS$47:AS1228)=1,AU1228,
IF($AS$1547&gt;SUM($AS$47:AS1228),_xlfn.CONCAT(", ",AU1228),
IF($AS$1547=SUM($AS$47:AS1228),_xlfn.CONCAT(" y ",AU1228)))))</f>
        <v/>
      </c>
      <c r="AU1228" s="89" t="s">
        <v>8224</v>
      </c>
    </row>
    <row r="1229" spans="1:47" ht="15" customHeight="1">
      <c r="A1229" s="64"/>
      <c r="B1229" s="11"/>
      <c r="C1229" s="1021" t="s">
        <v>8225</v>
      </c>
      <c r="D1229" s="890"/>
      <c r="E1229" s="997"/>
      <c r="F1229" s="884"/>
      <c r="G1229" s="884"/>
      <c r="H1229" s="884"/>
      <c r="I1229" s="884"/>
      <c r="J1229" s="884"/>
      <c r="K1229" s="885"/>
      <c r="L1229" s="1027"/>
      <c r="M1229" s="884"/>
      <c r="N1229" s="884"/>
      <c r="O1229" s="885"/>
      <c r="P1229" s="1027"/>
      <c r="Q1229" s="884"/>
      <c r="R1229" s="884"/>
      <c r="S1229" s="885"/>
      <c r="T1229" s="991"/>
      <c r="U1229" s="884"/>
      <c r="V1229" s="884"/>
      <c r="W1229" s="885"/>
      <c r="X1229" s="796"/>
      <c r="Y1229" s="796"/>
      <c r="Z1229" s="796"/>
      <c r="AA1229" s="796"/>
      <c r="AB1229" s="796"/>
      <c r="AC1229" s="796"/>
      <c r="AD1229" s="796"/>
      <c r="AG1229" s="323" t="b">
        <f t="shared" si="180"/>
        <v>0</v>
      </c>
      <c r="AH1229" s="1" t="str">
        <f t="shared" si="181"/>
        <v/>
      </c>
      <c r="AI1229" s="323" t="b">
        <f t="shared" si="182"/>
        <v>0</v>
      </c>
      <c r="AJ1229" s="1" t="str">
        <f t="shared" si="183"/>
        <v/>
      </c>
      <c r="AK1229" s="323" t="b">
        <f t="shared" si="184"/>
        <v>0</v>
      </c>
      <c r="AL1229" s="648">
        <f t="shared" si="185"/>
        <v>0</v>
      </c>
      <c r="AM1229" s="293">
        <f t="shared" si="186"/>
        <v>0</v>
      </c>
      <c r="AN1229" s="294" t="str">
        <f>IF(AM1229=0,"",
IF(SUM($AM$47:AM1229)=1,AO1229,
IF($AM$1547&gt;SUM($AM$47:AM1229),_xlfn.CONCAT(", ",AO1229),
IF($AM$1547=SUM($AM$47:AM1229),_xlfn.CONCAT(" y ",AO1229)))))</f>
        <v/>
      </c>
      <c r="AO1229" s="89" t="s">
        <v>8226</v>
      </c>
      <c r="AQ1229" s="477">
        <f t="shared" si="187"/>
        <v>0</v>
      </c>
      <c r="AR1229" s="321">
        <f t="shared" si="188"/>
        <v>0</v>
      </c>
      <c r="AS1229" s="293">
        <f t="shared" si="189"/>
        <v>0</v>
      </c>
      <c r="AT1229" s="294" t="str">
        <f>IF(AS1229=0,"",
IF(SUM($AS$47:AS1229)=1,AU1229,
IF($AS$1547&gt;SUM($AS$47:AS1229),_xlfn.CONCAT(", ",AU1229),
IF($AS$1547=SUM($AS$47:AS1229),_xlfn.CONCAT(" y ",AU1229)))))</f>
        <v/>
      </c>
      <c r="AU1229" s="89" t="s">
        <v>8226</v>
      </c>
    </row>
    <row r="1230" spans="1:47" ht="15" customHeight="1">
      <c r="A1230" s="64"/>
      <c r="B1230" s="11"/>
      <c r="C1230" s="1021" t="s">
        <v>8227</v>
      </c>
      <c r="D1230" s="890"/>
      <c r="E1230" s="997"/>
      <c r="F1230" s="884"/>
      <c r="G1230" s="884"/>
      <c r="H1230" s="884"/>
      <c r="I1230" s="884"/>
      <c r="J1230" s="884"/>
      <c r="K1230" s="885"/>
      <c r="L1230" s="1027"/>
      <c r="M1230" s="884"/>
      <c r="N1230" s="884"/>
      <c r="O1230" s="885"/>
      <c r="P1230" s="1027"/>
      <c r="Q1230" s="884"/>
      <c r="R1230" s="884"/>
      <c r="S1230" s="885"/>
      <c r="T1230" s="991"/>
      <c r="U1230" s="884"/>
      <c r="V1230" s="884"/>
      <c r="W1230" s="885"/>
      <c r="X1230" s="796"/>
      <c r="Y1230" s="796"/>
      <c r="Z1230" s="796"/>
      <c r="AA1230" s="796"/>
      <c r="AB1230" s="796"/>
      <c r="AC1230" s="796"/>
      <c r="AD1230" s="796"/>
      <c r="AG1230" s="323" t="b">
        <f t="shared" si="180"/>
        <v>0</v>
      </c>
      <c r="AH1230" s="1" t="str">
        <f t="shared" si="181"/>
        <v/>
      </c>
      <c r="AI1230" s="323" t="b">
        <f t="shared" si="182"/>
        <v>0</v>
      </c>
      <c r="AJ1230" s="1" t="str">
        <f t="shared" si="183"/>
        <v/>
      </c>
      <c r="AK1230" s="323" t="b">
        <f t="shared" si="184"/>
        <v>0</v>
      </c>
      <c r="AL1230" s="648">
        <f t="shared" si="185"/>
        <v>0</v>
      </c>
      <c r="AM1230" s="293">
        <f t="shared" si="186"/>
        <v>0</v>
      </c>
      <c r="AN1230" s="294" t="str">
        <f>IF(AM1230=0,"",
IF(SUM($AM$47:AM1230)=1,AO1230,
IF($AM$1547&gt;SUM($AM$47:AM1230),_xlfn.CONCAT(", ",AO1230),
IF($AM$1547=SUM($AM$47:AM1230),_xlfn.CONCAT(" y ",AO1230)))))</f>
        <v/>
      </c>
      <c r="AO1230" s="89" t="s">
        <v>8228</v>
      </c>
      <c r="AQ1230" s="477">
        <f t="shared" si="187"/>
        <v>0</v>
      </c>
      <c r="AR1230" s="321">
        <f t="shared" si="188"/>
        <v>0</v>
      </c>
      <c r="AS1230" s="293">
        <f t="shared" si="189"/>
        <v>0</v>
      </c>
      <c r="AT1230" s="294" t="str">
        <f>IF(AS1230=0,"",
IF(SUM($AS$47:AS1230)=1,AU1230,
IF($AS$1547&gt;SUM($AS$47:AS1230),_xlfn.CONCAT(", ",AU1230),
IF($AS$1547=SUM($AS$47:AS1230),_xlfn.CONCAT(" y ",AU1230)))))</f>
        <v/>
      </c>
      <c r="AU1230" s="89" t="s">
        <v>8228</v>
      </c>
    </row>
    <row r="1231" spans="1:47" ht="15" customHeight="1">
      <c r="A1231" s="64"/>
      <c r="B1231" s="11"/>
      <c r="C1231" s="1021" t="s">
        <v>8229</v>
      </c>
      <c r="D1231" s="890"/>
      <c r="E1231" s="997"/>
      <c r="F1231" s="884"/>
      <c r="G1231" s="884"/>
      <c r="H1231" s="884"/>
      <c r="I1231" s="884"/>
      <c r="J1231" s="884"/>
      <c r="K1231" s="885"/>
      <c r="L1231" s="1027"/>
      <c r="M1231" s="884"/>
      <c r="N1231" s="884"/>
      <c r="O1231" s="885"/>
      <c r="P1231" s="1027"/>
      <c r="Q1231" s="884"/>
      <c r="R1231" s="884"/>
      <c r="S1231" s="885"/>
      <c r="T1231" s="991"/>
      <c r="U1231" s="884"/>
      <c r="V1231" s="884"/>
      <c r="W1231" s="885"/>
      <c r="X1231" s="796"/>
      <c r="Y1231" s="796"/>
      <c r="Z1231" s="796"/>
      <c r="AA1231" s="796"/>
      <c r="AB1231" s="796"/>
      <c r="AC1231" s="796"/>
      <c r="AD1231" s="796"/>
      <c r="AG1231" s="323" t="b">
        <f t="shared" si="180"/>
        <v>0</v>
      </c>
      <c r="AH1231" s="1" t="str">
        <f t="shared" si="181"/>
        <v/>
      </c>
      <c r="AI1231" s="323" t="b">
        <f t="shared" si="182"/>
        <v>0</v>
      </c>
      <c r="AJ1231" s="1" t="str">
        <f t="shared" si="183"/>
        <v/>
      </c>
      <c r="AK1231" s="323" t="b">
        <f t="shared" si="184"/>
        <v>0</v>
      </c>
      <c r="AL1231" s="648">
        <f t="shared" si="185"/>
        <v>0</v>
      </c>
      <c r="AM1231" s="293">
        <f t="shared" si="186"/>
        <v>0</v>
      </c>
      <c r="AN1231" s="294" t="str">
        <f>IF(AM1231=0,"",
IF(SUM($AM$47:AM1231)=1,AO1231,
IF($AM$1547&gt;SUM($AM$47:AM1231),_xlfn.CONCAT(", ",AO1231),
IF($AM$1547=SUM($AM$47:AM1231),_xlfn.CONCAT(" y ",AO1231)))))</f>
        <v/>
      </c>
      <c r="AO1231" s="89" t="s">
        <v>8230</v>
      </c>
      <c r="AQ1231" s="477">
        <f t="shared" si="187"/>
        <v>0</v>
      </c>
      <c r="AR1231" s="321">
        <f t="shared" si="188"/>
        <v>0</v>
      </c>
      <c r="AS1231" s="293">
        <f t="shared" si="189"/>
        <v>0</v>
      </c>
      <c r="AT1231" s="294" t="str">
        <f>IF(AS1231=0,"",
IF(SUM($AS$47:AS1231)=1,AU1231,
IF($AS$1547&gt;SUM($AS$47:AS1231),_xlfn.CONCAT(", ",AU1231),
IF($AS$1547=SUM($AS$47:AS1231),_xlfn.CONCAT(" y ",AU1231)))))</f>
        <v/>
      </c>
      <c r="AU1231" s="89" t="s">
        <v>8230</v>
      </c>
    </row>
    <row r="1232" spans="1:47" ht="15" customHeight="1">
      <c r="A1232" s="64"/>
      <c r="B1232" s="11"/>
      <c r="C1232" s="1021" t="s">
        <v>8231</v>
      </c>
      <c r="D1232" s="890"/>
      <c r="E1232" s="997"/>
      <c r="F1232" s="884"/>
      <c r="G1232" s="884"/>
      <c r="H1232" s="884"/>
      <c r="I1232" s="884"/>
      <c r="J1232" s="884"/>
      <c r="K1232" s="885"/>
      <c r="L1232" s="1027"/>
      <c r="M1232" s="884"/>
      <c r="N1232" s="884"/>
      <c r="O1232" s="885"/>
      <c r="P1232" s="1027"/>
      <c r="Q1232" s="884"/>
      <c r="R1232" s="884"/>
      <c r="S1232" s="885"/>
      <c r="T1232" s="991"/>
      <c r="U1232" s="884"/>
      <c r="V1232" s="884"/>
      <c r="W1232" s="885"/>
      <c r="X1232" s="796"/>
      <c r="Y1232" s="796"/>
      <c r="Z1232" s="796"/>
      <c r="AA1232" s="796"/>
      <c r="AB1232" s="796"/>
      <c r="AC1232" s="796"/>
      <c r="AD1232" s="796"/>
      <c r="AG1232" s="323" t="b">
        <f t="shared" si="180"/>
        <v>0</v>
      </c>
      <c r="AH1232" s="1" t="str">
        <f t="shared" si="181"/>
        <v/>
      </c>
      <c r="AI1232" s="323" t="b">
        <f t="shared" si="182"/>
        <v>0</v>
      </c>
      <c r="AJ1232" s="1" t="str">
        <f t="shared" si="183"/>
        <v/>
      </c>
      <c r="AK1232" s="323" t="b">
        <f t="shared" si="184"/>
        <v>0</v>
      </c>
      <c r="AL1232" s="648">
        <f t="shared" si="185"/>
        <v>0</v>
      </c>
      <c r="AM1232" s="293">
        <f t="shared" si="186"/>
        <v>0</v>
      </c>
      <c r="AN1232" s="294" t="str">
        <f>IF(AM1232=0,"",
IF(SUM($AM$47:AM1232)=1,AO1232,
IF($AM$1547&gt;SUM($AM$47:AM1232),_xlfn.CONCAT(", ",AO1232),
IF($AM$1547=SUM($AM$47:AM1232),_xlfn.CONCAT(" y ",AO1232)))))</f>
        <v/>
      </c>
      <c r="AO1232" s="89" t="s">
        <v>8232</v>
      </c>
      <c r="AQ1232" s="477">
        <f t="shared" si="187"/>
        <v>0</v>
      </c>
      <c r="AR1232" s="321">
        <f t="shared" si="188"/>
        <v>0</v>
      </c>
      <c r="AS1232" s="293">
        <f t="shared" si="189"/>
        <v>0</v>
      </c>
      <c r="AT1232" s="294" t="str">
        <f>IF(AS1232=0,"",
IF(SUM($AS$47:AS1232)=1,AU1232,
IF($AS$1547&gt;SUM($AS$47:AS1232),_xlfn.CONCAT(", ",AU1232),
IF($AS$1547=SUM($AS$47:AS1232),_xlfn.CONCAT(" y ",AU1232)))))</f>
        <v/>
      </c>
      <c r="AU1232" s="89" t="s">
        <v>8232</v>
      </c>
    </row>
    <row r="1233" spans="1:47" ht="15" customHeight="1">
      <c r="A1233" s="64"/>
      <c r="B1233" s="11"/>
      <c r="C1233" s="1021" t="s">
        <v>8233</v>
      </c>
      <c r="D1233" s="890"/>
      <c r="E1233" s="997"/>
      <c r="F1233" s="884"/>
      <c r="G1233" s="884"/>
      <c r="H1233" s="884"/>
      <c r="I1233" s="884"/>
      <c r="J1233" s="884"/>
      <c r="K1233" s="885"/>
      <c r="L1233" s="1027"/>
      <c r="M1233" s="884"/>
      <c r="N1233" s="884"/>
      <c r="O1233" s="885"/>
      <c r="P1233" s="1027"/>
      <c r="Q1233" s="884"/>
      <c r="R1233" s="884"/>
      <c r="S1233" s="885"/>
      <c r="T1233" s="991"/>
      <c r="U1233" s="884"/>
      <c r="V1233" s="884"/>
      <c r="W1233" s="885"/>
      <c r="X1233" s="796"/>
      <c r="Y1233" s="796"/>
      <c r="Z1233" s="796"/>
      <c r="AA1233" s="796"/>
      <c r="AB1233" s="796"/>
      <c r="AC1233" s="796"/>
      <c r="AD1233" s="796"/>
      <c r="AG1233" s="323" t="b">
        <f t="shared" si="180"/>
        <v>0</v>
      </c>
      <c r="AH1233" s="1" t="str">
        <f t="shared" si="181"/>
        <v/>
      </c>
      <c r="AI1233" s="323" t="b">
        <f t="shared" si="182"/>
        <v>0</v>
      </c>
      <c r="AJ1233" s="1" t="str">
        <f t="shared" si="183"/>
        <v/>
      </c>
      <c r="AK1233" s="323" t="b">
        <f t="shared" si="184"/>
        <v>0</v>
      </c>
      <c r="AL1233" s="648">
        <f t="shared" si="185"/>
        <v>0</v>
      </c>
      <c r="AM1233" s="293">
        <f t="shared" si="186"/>
        <v>0</v>
      </c>
      <c r="AN1233" s="294" t="str">
        <f>IF(AM1233=0,"",
IF(SUM($AM$47:AM1233)=1,AO1233,
IF($AM$1547&gt;SUM($AM$47:AM1233),_xlfn.CONCAT(", ",AO1233),
IF($AM$1547=SUM($AM$47:AM1233),_xlfn.CONCAT(" y ",AO1233)))))</f>
        <v/>
      </c>
      <c r="AO1233" s="89" t="s">
        <v>8234</v>
      </c>
      <c r="AQ1233" s="477">
        <f t="shared" si="187"/>
        <v>0</v>
      </c>
      <c r="AR1233" s="321">
        <f t="shared" si="188"/>
        <v>0</v>
      </c>
      <c r="AS1233" s="293">
        <f t="shared" si="189"/>
        <v>0</v>
      </c>
      <c r="AT1233" s="294" t="str">
        <f>IF(AS1233=0,"",
IF(SUM($AS$47:AS1233)=1,AU1233,
IF($AS$1547&gt;SUM($AS$47:AS1233),_xlfn.CONCAT(", ",AU1233),
IF($AS$1547=SUM($AS$47:AS1233),_xlfn.CONCAT(" y ",AU1233)))))</f>
        <v/>
      </c>
      <c r="AU1233" s="89" t="s">
        <v>8234</v>
      </c>
    </row>
    <row r="1234" spans="1:47" ht="15" customHeight="1">
      <c r="A1234" s="64"/>
      <c r="B1234" s="11"/>
      <c r="C1234" s="1021" t="s">
        <v>8235</v>
      </c>
      <c r="D1234" s="890"/>
      <c r="E1234" s="997"/>
      <c r="F1234" s="884"/>
      <c r="G1234" s="884"/>
      <c r="H1234" s="884"/>
      <c r="I1234" s="884"/>
      <c r="J1234" s="884"/>
      <c r="K1234" s="885"/>
      <c r="L1234" s="1027"/>
      <c r="M1234" s="884"/>
      <c r="N1234" s="884"/>
      <c r="O1234" s="885"/>
      <c r="P1234" s="1027"/>
      <c r="Q1234" s="884"/>
      <c r="R1234" s="884"/>
      <c r="S1234" s="885"/>
      <c r="T1234" s="991"/>
      <c r="U1234" s="884"/>
      <c r="V1234" s="884"/>
      <c r="W1234" s="885"/>
      <c r="X1234" s="796"/>
      <c r="Y1234" s="796"/>
      <c r="Z1234" s="796"/>
      <c r="AA1234" s="796"/>
      <c r="AB1234" s="796"/>
      <c r="AC1234" s="796"/>
      <c r="AD1234" s="796"/>
      <c r="AG1234" s="323" t="b">
        <f t="shared" si="180"/>
        <v>0</v>
      </c>
      <c r="AH1234" s="1" t="str">
        <f t="shared" si="181"/>
        <v/>
      </c>
      <c r="AI1234" s="323" t="b">
        <f t="shared" si="182"/>
        <v>0</v>
      </c>
      <c r="AJ1234" s="1" t="str">
        <f t="shared" si="183"/>
        <v/>
      </c>
      <c r="AK1234" s="323" t="b">
        <f t="shared" si="184"/>
        <v>0</v>
      </c>
      <c r="AL1234" s="648">
        <f t="shared" si="185"/>
        <v>0</v>
      </c>
      <c r="AM1234" s="293">
        <f t="shared" si="186"/>
        <v>0</v>
      </c>
      <c r="AN1234" s="294" t="str">
        <f>IF(AM1234=0,"",
IF(SUM($AM$47:AM1234)=1,AO1234,
IF($AM$1547&gt;SUM($AM$47:AM1234),_xlfn.CONCAT(", ",AO1234),
IF($AM$1547=SUM($AM$47:AM1234),_xlfn.CONCAT(" y ",AO1234)))))</f>
        <v/>
      </c>
      <c r="AO1234" s="89" t="s">
        <v>8236</v>
      </c>
      <c r="AQ1234" s="477">
        <f t="shared" si="187"/>
        <v>0</v>
      </c>
      <c r="AR1234" s="321">
        <f t="shared" si="188"/>
        <v>0</v>
      </c>
      <c r="AS1234" s="293">
        <f t="shared" si="189"/>
        <v>0</v>
      </c>
      <c r="AT1234" s="294" t="str">
        <f>IF(AS1234=0,"",
IF(SUM($AS$47:AS1234)=1,AU1234,
IF($AS$1547&gt;SUM($AS$47:AS1234),_xlfn.CONCAT(", ",AU1234),
IF($AS$1547=SUM($AS$47:AS1234),_xlfn.CONCAT(" y ",AU1234)))))</f>
        <v/>
      </c>
      <c r="AU1234" s="89" t="s">
        <v>8236</v>
      </c>
    </row>
    <row r="1235" spans="1:47" ht="15" customHeight="1">
      <c r="A1235" s="64"/>
      <c r="B1235" s="11"/>
      <c r="C1235" s="1021" t="s">
        <v>8237</v>
      </c>
      <c r="D1235" s="890"/>
      <c r="E1235" s="997"/>
      <c r="F1235" s="884"/>
      <c r="G1235" s="884"/>
      <c r="H1235" s="884"/>
      <c r="I1235" s="884"/>
      <c r="J1235" s="884"/>
      <c r="K1235" s="885"/>
      <c r="L1235" s="1027"/>
      <c r="M1235" s="884"/>
      <c r="N1235" s="884"/>
      <c r="O1235" s="885"/>
      <c r="P1235" s="1027"/>
      <c r="Q1235" s="884"/>
      <c r="R1235" s="884"/>
      <c r="S1235" s="885"/>
      <c r="T1235" s="991"/>
      <c r="U1235" s="884"/>
      <c r="V1235" s="884"/>
      <c r="W1235" s="885"/>
      <c r="X1235" s="796"/>
      <c r="Y1235" s="796"/>
      <c r="Z1235" s="796"/>
      <c r="AA1235" s="796"/>
      <c r="AB1235" s="796"/>
      <c r="AC1235" s="796"/>
      <c r="AD1235" s="796"/>
      <c r="AG1235" s="323" t="b">
        <f t="shared" si="180"/>
        <v>0</v>
      </c>
      <c r="AH1235" s="1" t="str">
        <f t="shared" si="181"/>
        <v/>
      </c>
      <c r="AI1235" s="323" t="b">
        <f t="shared" si="182"/>
        <v>0</v>
      </c>
      <c r="AJ1235" s="1" t="str">
        <f t="shared" si="183"/>
        <v/>
      </c>
      <c r="AK1235" s="323" t="b">
        <f t="shared" si="184"/>
        <v>0</v>
      </c>
      <c r="AL1235" s="648">
        <f t="shared" si="185"/>
        <v>0</v>
      </c>
      <c r="AM1235" s="293">
        <f t="shared" si="186"/>
        <v>0</v>
      </c>
      <c r="AN1235" s="294" t="str">
        <f>IF(AM1235=0,"",
IF(SUM($AM$47:AM1235)=1,AO1235,
IF($AM$1547&gt;SUM($AM$47:AM1235),_xlfn.CONCAT(", ",AO1235),
IF($AM$1547=SUM($AM$47:AM1235),_xlfn.CONCAT(" y ",AO1235)))))</f>
        <v/>
      </c>
      <c r="AO1235" s="89" t="s">
        <v>8238</v>
      </c>
      <c r="AQ1235" s="477">
        <f t="shared" si="187"/>
        <v>0</v>
      </c>
      <c r="AR1235" s="321">
        <f t="shared" si="188"/>
        <v>0</v>
      </c>
      <c r="AS1235" s="293">
        <f t="shared" si="189"/>
        <v>0</v>
      </c>
      <c r="AT1235" s="294" t="str">
        <f>IF(AS1235=0,"",
IF(SUM($AS$47:AS1235)=1,AU1235,
IF($AS$1547&gt;SUM($AS$47:AS1235),_xlfn.CONCAT(", ",AU1235),
IF($AS$1547=SUM($AS$47:AS1235),_xlfn.CONCAT(" y ",AU1235)))))</f>
        <v/>
      </c>
      <c r="AU1235" s="89" t="s">
        <v>8238</v>
      </c>
    </row>
    <row r="1236" spans="1:47" ht="15" customHeight="1">
      <c r="A1236" s="64"/>
      <c r="B1236" s="11"/>
      <c r="C1236" s="1021" t="s">
        <v>8239</v>
      </c>
      <c r="D1236" s="890"/>
      <c r="E1236" s="997"/>
      <c r="F1236" s="884"/>
      <c r="G1236" s="884"/>
      <c r="H1236" s="884"/>
      <c r="I1236" s="884"/>
      <c r="J1236" s="884"/>
      <c r="K1236" s="885"/>
      <c r="L1236" s="1027"/>
      <c r="M1236" s="884"/>
      <c r="N1236" s="884"/>
      <c r="O1236" s="885"/>
      <c r="P1236" s="1027"/>
      <c r="Q1236" s="884"/>
      <c r="R1236" s="884"/>
      <c r="S1236" s="885"/>
      <c r="T1236" s="991"/>
      <c r="U1236" s="884"/>
      <c r="V1236" s="884"/>
      <c r="W1236" s="885"/>
      <c r="X1236" s="796"/>
      <c r="Y1236" s="796"/>
      <c r="Z1236" s="796"/>
      <c r="AA1236" s="796"/>
      <c r="AB1236" s="796"/>
      <c r="AC1236" s="796"/>
      <c r="AD1236" s="796"/>
      <c r="AG1236" s="323" t="b">
        <f t="shared" si="180"/>
        <v>0</v>
      </c>
      <c r="AH1236" s="1" t="str">
        <f t="shared" si="181"/>
        <v/>
      </c>
      <c r="AI1236" s="323" t="b">
        <f t="shared" si="182"/>
        <v>0</v>
      </c>
      <c r="AJ1236" s="1" t="str">
        <f t="shared" si="183"/>
        <v/>
      </c>
      <c r="AK1236" s="323" t="b">
        <f t="shared" si="184"/>
        <v>0</v>
      </c>
      <c r="AL1236" s="648">
        <f t="shared" si="185"/>
        <v>0</v>
      </c>
      <c r="AM1236" s="293">
        <f t="shared" si="186"/>
        <v>0</v>
      </c>
      <c r="AN1236" s="294" t="str">
        <f>IF(AM1236=0,"",
IF(SUM($AM$47:AM1236)=1,AO1236,
IF($AM$1547&gt;SUM($AM$47:AM1236),_xlfn.CONCAT(", ",AO1236),
IF($AM$1547=SUM($AM$47:AM1236),_xlfn.CONCAT(" y ",AO1236)))))</f>
        <v/>
      </c>
      <c r="AO1236" s="89" t="s">
        <v>8240</v>
      </c>
      <c r="AQ1236" s="477">
        <f t="shared" si="187"/>
        <v>0</v>
      </c>
      <c r="AR1236" s="321">
        <f t="shared" si="188"/>
        <v>0</v>
      </c>
      <c r="AS1236" s="293">
        <f t="shared" si="189"/>
        <v>0</v>
      </c>
      <c r="AT1236" s="294" t="str">
        <f>IF(AS1236=0,"",
IF(SUM($AS$47:AS1236)=1,AU1236,
IF($AS$1547&gt;SUM($AS$47:AS1236),_xlfn.CONCAT(", ",AU1236),
IF($AS$1547=SUM($AS$47:AS1236),_xlfn.CONCAT(" y ",AU1236)))))</f>
        <v/>
      </c>
      <c r="AU1236" s="89" t="s">
        <v>8240</v>
      </c>
    </row>
    <row r="1237" spans="1:47" ht="15" customHeight="1">
      <c r="A1237" s="64"/>
      <c r="B1237" s="11"/>
      <c r="C1237" s="1021" t="s">
        <v>8241</v>
      </c>
      <c r="D1237" s="890"/>
      <c r="E1237" s="997"/>
      <c r="F1237" s="884"/>
      <c r="G1237" s="884"/>
      <c r="H1237" s="884"/>
      <c r="I1237" s="884"/>
      <c r="J1237" s="884"/>
      <c r="K1237" s="885"/>
      <c r="L1237" s="1027"/>
      <c r="M1237" s="884"/>
      <c r="N1237" s="884"/>
      <c r="O1237" s="885"/>
      <c r="P1237" s="1027"/>
      <c r="Q1237" s="884"/>
      <c r="R1237" s="884"/>
      <c r="S1237" s="885"/>
      <c r="T1237" s="991"/>
      <c r="U1237" s="884"/>
      <c r="V1237" s="884"/>
      <c r="W1237" s="885"/>
      <c r="X1237" s="796"/>
      <c r="Y1237" s="796"/>
      <c r="Z1237" s="796"/>
      <c r="AA1237" s="796"/>
      <c r="AB1237" s="796"/>
      <c r="AC1237" s="796"/>
      <c r="AD1237" s="796"/>
      <c r="AG1237" s="323" t="b">
        <f t="shared" si="180"/>
        <v>0</v>
      </c>
      <c r="AH1237" s="1" t="str">
        <f t="shared" si="181"/>
        <v/>
      </c>
      <c r="AI1237" s="323" t="b">
        <f t="shared" si="182"/>
        <v>0</v>
      </c>
      <c r="AJ1237" s="1" t="str">
        <f t="shared" si="183"/>
        <v/>
      </c>
      <c r="AK1237" s="323" t="b">
        <f t="shared" si="184"/>
        <v>0</v>
      </c>
      <c r="AL1237" s="648">
        <f t="shared" si="185"/>
        <v>0</v>
      </c>
      <c r="AM1237" s="293">
        <f t="shared" si="186"/>
        <v>0</v>
      </c>
      <c r="AN1237" s="294" t="str">
        <f>IF(AM1237=0,"",
IF(SUM($AM$47:AM1237)=1,AO1237,
IF($AM$1547&gt;SUM($AM$47:AM1237),_xlfn.CONCAT(", ",AO1237),
IF($AM$1547=SUM($AM$47:AM1237),_xlfn.CONCAT(" y ",AO1237)))))</f>
        <v/>
      </c>
      <c r="AO1237" s="89" t="s">
        <v>8242</v>
      </c>
      <c r="AQ1237" s="477">
        <f t="shared" si="187"/>
        <v>0</v>
      </c>
      <c r="AR1237" s="321">
        <f t="shared" si="188"/>
        <v>0</v>
      </c>
      <c r="AS1237" s="293">
        <f t="shared" si="189"/>
        <v>0</v>
      </c>
      <c r="AT1237" s="294" t="str">
        <f>IF(AS1237=0,"",
IF(SUM($AS$47:AS1237)=1,AU1237,
IF($AS$1547&gt;SUM($AS$47:AS1237),_xlfn.CONCAT(", ",AU1237),
IF($AS$1547=SUM($AS$47:AS1237),_xlfn.CONCAT(" y ",AU1237)))))</f>
        <v/>
      </c>
      <c r="AU1237" s="89" t="s">
        <v>8242</v>
      </c>
    </row>
    <row r="1238" spans="1:47" ht="15" customHeight="1">
      <c r="A1238" s="64"/>
      <c r="B1238" s="11"/>
      <c r="C1238" s="1021" t="s">
        <v>8243</v>
      </c>
      <c r="D1238" s="890"/>
      <c r="E1238" s="997"/>
      <c r="F1238" s="884"/>
      <c r="G1238" s="884"/>
      <c r="H1238" s="884"/>
      <c r="I1238" s="884"/>
      <c r="J1238" s="884"/>
      <c r="K1238" s="885"/>
      <c r="L1238" s="1027"/>
      <c r="M1238" s="884"/>
      <c r="N1238" s="884"/>
      <c r="O1238" s="885"/>
      <c r="P1238" s="1027"/>
      <c r="Q1238" s="884"/>
      <c r="R1238" s="884"/>
      <c r="S1238" s="885"/>
      <c r="T1238" s="991"/>
      <c r="U1238" s="884"/>
      <c r="V1238" s="884"/>
      <c r="W1238" s="885"/>
      <c r="X1238" s="796"/>
      <c r="Y1238" s="796"/>
      <c r="Z1238" s="796"/>
      <c r="AA1238" s="796"/>
      <c r="AB1238" s="796"/>
      <c r="AC1238" s="796"/>
      <c r="AD1238" s="796"/>
      <c r="AG1238" s="323" t="b">
        <f t="shared" si="180"/>
        <v>0</v>
      </c>
      <c r="AH1238" s="1" t="str">
        <f t="shared" si="181"/>
        <v/>
      </c>
      <c r="AI1238" s="323" t="b">
        <f t="shared" si="182"/>
        <v>0</v>
      </c>
      <c r="AJ1238" s="1" t="str">
        <f t="shared" si="183"/>
        <v/>
      </c>
      <c r="AK1238" s="323" t="b">
        <f t="shared" si="184"/>
        <v>0</v>
      </c>
      <c r="AL1238" s="648">
        <f t="shared" si="185"/>
        <v>0</v>
      </c>
      <c r="AM1238" s="293">
        <f t="shared" si="186"/>
        <v>0</v>
      </c>
      <c r="AN1238" s="294" t="str">
        <f>IF(AM1238=0,"",
IF(SUM($AM$47:AM1238)=1,AO1238,
IF($AM$1547&gt;SUM($AM$47:AM1238),_xlfn.CONCAT(", ",AO1238),
IF($AM$1547=SUM($AM$47:AM1238),_xlfn.CONCAT(" y ",AO1238)))))</f>
        <v/>
      </c>
      <c r="AO1238" s="89" t="s">
        <v>8244</v>
      </c>
      <c r="AQ1238" s="477">
        <f t="shared" si="187"/>
        <v>0</v>
      </c>
      <c r="AR1238" s="321">
        <f t="shared" si="188"/>
        <v>0</v>
      </c>
      <c r="AS1238" s="293">
        <f t="shared" si="189"/>
        <v>0</v>
      </c>
      <c r="AT1238" s="294" t="str">
        <f>IF(AS1238=0,"",
IF(SUM($AS$47:AS1238)=1,AU1238,
IF($AS$1547&gt;SUM($AS$47:AS1238),_xlfn.CONCAT(", ",AU1238),
IF($AS$1547=SUM($AS$47:AS1238),_xlfn.CONCAT(" y ",AU1238)))))</f>
        <v/>
      </c>
      <c r="AU1238" s="89" t="s">
        <v>8244</v>
      </c>
    </row>
    <row r="1239" spans="1:47" ht="15" customHeight="1">
      <c r="A1239" s="64"/>
      <c r="B1239" s="11"/>
      <c r="C1239" s="1021" t="s">
        <v>8245</v>
      </c>
      <c r="D1239" s="890"/>
      <c r="E1239" s="997"/>
      <c r="F1239" s="884"/>
      <c r="G1239" s="884"/>
      <c r="H1239" s="884"/>
      <c r="I1239" s="884"/>
      <c r="J1239" s="884"/>
      <c r="K1239" s="885"/>
      <c r="L1239" s="1027"/>
      <c r="M1239" s="884"/>
      <c r="N1239" s="884"/>
      <c r="O1239" s="885"/>
      <c r="P1239" s="1027"/>
      <c r="Q1239" s="884"/>
      <c r="R1239" s="884"/>
      <c r="S1239" s="885"/>
      <c r="T1239" s="991"/>
      <c r="U1239" s="884"/>
      <c r="V1239" s="884"/>
      <c r="W1239" s="885"/>
      <c r="X1239" s="796"/>
      <c r="Y1239" s="796"/>
      <c r="Z1239" s="796"/>
      <c r="AA1239" s="796"/>
      <c r="AB1239" s="796"/>
      <c r="AC1239" s="796"/>
      <c r="AD1239" s="796"/>
      <c r="AG1239" s="323" t="b">
        <f t="shared" si="180"/>
        <v>0</v>
      </c>
      <c r="AH1239" s="1" t="str">
        <f t="shared" si="181"/>
        <v/>
      </c>
      <c r="AI1239" s="323" t="b">
        <f t="shared" si="182"/>
        <v>0</v>
      </c>
      <c r="AJ1239" s="1" t="str">
        <f t="shared" si="183"/>
        <v/>
      </c>
      <c r="AK1239" s="323" t="b">
        <f t="shared" si="184"/>
        <v>0</v>
      </c>
      <c r="AL1239" s="648">
        <f t="shared" si="185"/>
        <v>0</v>
      </c>
      <c r="AM1239" s="293">
        <f t="shared" si="186"/>
        <v>0</v>
      </c>
      <c r="AN1239" s="294" t="str">
        <f>IF(AM1239=0,"",
IF(SUM($AM$47:AM1239)=1,AO1239,
IF($AM$1547&gt;SUM($AM$47:AM1239),_xlfn.CONCAT(", ",AO1239),
IF($AM$1547=SUM($AM$47:AM1239),_xlfn.CONCAT(" y ",AO1239)))))</f>
        <v/>
      </c>
      <c r="AO1239" s="89" t="s">
        <v>8246</v>
      </c>
      <c r="AQ1239" s="477">
        <f t="shared" si="187"/>
        <v>0</v>
      </c>
      <c r="AR1239" s="321">
        <f t="shared" si="188"/>
        <v>0</v>
      </c>
      <c r="AS1239" s="293">
        <f t="shared" si="189"/>
        <v>0</v>
      </c>
      <c r="AT1239" s="294" t="str">
        <f>IF(AS1239=0,"",
IF(SUM($AS$47:AS1239)=1,AU1239,
IF($AS$1547&gt;SUM($AS$47:AS1239),_xlfn.CONCAT(", ",AU1239),
IF($AS$1547=SUM($AS$47:AS1239),_xlfn.CONCAT(" y ",AU1239)))))</f>
        <v/>
      </c>
      <c r="AU1239" s="89" t="s">
        <v>8246</v>
      </c>
    </row>
    <row r="1240" spans="1:47" ht="15" customHeight="1">
      <c r="A1240" s="64"/>
      <c r="B1240" s="11"/>
      <c r="C1240" s="1021" t="s">
        <v>8247</v>
      </c>
      <c r="D1240" s="890"/>
      <c r="E1240" s="997"/>
      <c r="F1240" s="884"/>
      <c r="G1240" s="884"/>
      <c r="H1240" s="884"/>
      <c r="I1240" s="884"/>
      <c r="J1240" s="884"/>
      <c r="K1240" s="885"/>
      <c r="L1240" s="1027"/>
      <c r="M1240" s="884"/>
      <c r="N1240" s="884"/>
      <c r="O1240" s="885"/>
      <c r="P1240" s="1027"/>
      <c r="Q1240" s="884"/>
      <c r="R1240" s="884"/>
      <c r="S1240" s="885"/>
      <c r="T1240" s="991"/>
      <c r="U1240" s="884"/>
      <c r="V1240" s="884"/>
      <c r="W1240" s="885"/>
      <c r="X1240" s="796"/>
      <c r="Y1240" s="796"/>
      <c r="Z1240" s="796"/>
      <c r="AA1240" s="796"/>
      <c r="AB1240" s="796"/>
      <c r="AC1240" s="796"/>
      <c r="AD1240" s="796"/>
      <c r="AG1240" s="323" t="b">
        <f t="shared" si="180"/>
        <v>0</v>
      </c>
      <c r="AH1240" s="1" t="str">
        <f t="shared" si="181"/>
        <v/>
      </c>
      <c r="AI1240" s="323" t="b">
        <f t="shared" si="182"/>
        <v>0</v>
      </c>
      <c r="AJ1240" s="1" t="str">
        <f t="shared" si="183"/>
        <v/>
      </c>
      <c r="AK1240" s="323" t="b">
        <f t="shared" si="184"/>
        <v>0</v>
      </c>
      <c r="AL1240" s="648">
        <f t="shared" si="185"/>
        <v>0</v>
      </c>
      <c r="AM1240" s="293">
        <f t="shared" si="186"/>
        <v>0</v>
      </c>
      <c r="AN1240" s="294" t="str">
        <f>IF(AM1240=0,"",
IF(SUM($AM$47:AM1240)=1,AO1240,
IF($AM$1547&gt;SUM($AM$47:AM1240),_xlfn.CONCAT(", ",AO1240),
IF($AM$1547=SUM($AM$47:AM1240),_xlfn.CONCAT(" y ",AO1240)))))</f>
        <v/>
      </c>
      <c r="AO1240" s="89" t="s">
        <v>8248</v>
      </c>
      <c r="AQ1240" s="477">
        <f t="shared" si="187"/>
        <v>0</v>
      </c>
      <c r="AR1240" s="321">
        <f t="shared" si="188"/>
        <v>0</v>
      </c>
      <c r="AS1240" s="293">
        <f t="shared" si="189"/>
        <v>0</v>
      </c>
      <c r="AT1240" s="294" t="str">
        <f>IF(AS1240=0,"",
IF(SUM($AS$47:AS1240)=1,AU1240,
IF($AS$1547&gt;SUM($AS$47:AS1240),_xlfn.CONCAT(", ",AU1240),
IF($AS$1547=SUM($AS$47:AS1240),_xlfn.CONCAT(" y ",AU1240)))))</f>
        <v/>
      </c>
      <c r="AU1240" s="89" t="s">
        <v>8248</v>
      </c>
    </row>
    <row r="1241" spans="1:47" ht="15" customHeight="1">
      <c r="A1241" s="64"/>
      <c r="B1241" s="11"/>
      <c r="C1241" s="1021" t="s">
        <v>8249</v>
      </c>
      <c r="D1241" s="890"/>
      <c r="E1241" s="997"/>
      <c r="F1241" s="884"/>
      <c r="G1241" s="884"/>
      <c r="H1241" s="884"/>
      <c r="I1241" s="884"/>
      <c r="J1241" s="884"/>
      <c r="K1241" s="885"/>
      <c r="L1241" s="1027"/>
      <c r="M1241" s="884"/>
      <c r="N1241" s="884"/>
      <c r="O1241" s="885"/>
      <c r="P1241" s="1027"/>
      <c r="Q1241" s="884"/>
      <c r="R1241" s="884"/>
      <c r="S1241" s="885"/>
      <c r="T1241" s="991"/>
      <c r="U1241" s="884"/>
      <c r="V1241" s="884"/>
      <c r="W1241" s="885"/>
      <c r="X1241" s="796"/>
      <c r="Y1241" s="796"/>
      <c r="Z1241" s="796"/>
      <c r="AA1241" s="796"/>
      <c r="AB1241" s="796"/>
      <c r="AC1241" s="796"/>
      <c r="AD1241" s="796"/>
      <c r="AG1241" s="323" t="b">
        <f t="shared" si="180"/>
        <v>0</v>
      </c>
      <c r="AH1241" s="1" t="str">
        <f t="shared" si="181"/>
        <v/>
      </c>
      <c r="AI1241" s="323" t="b">
        <f t="shared" si="182"/>
        <v>0</v>
      </c>
      <c r="AJ1241" s="1" t="str">
        <f t="shared" si="183"/>
        <v/>
      </c>
      <c r="AK1241" s="323" t="b">
        <f t="shared" si="184"/>
        <v>0</v>
      </c>
      <c r="AL1241" s="648">
        <f t="shared" si="185"/>
        <v>0</v>
      </c>
      <c r="AM1241" s="293">
        <f t="shared" si="186"/>
        <v>0</v>
      </c>
      <c r="AN1241" s="294" t="str">
        <f>IF(AM1241=0,"",
IF(SUM($AM$47:AM1241)=1,AO1241,
IF($AM$1547&gt;SUM($AM$47:AM1241),_xlfn.CONCAT(", ",AO1241),
IF($AM$1547=SUM($AM$47:AM1241),_xlfn.CONCAT(" y ",AO1241)))))</f>
        <v/>
      </c>
      <c r="AO1241" s="89" t="s">
        <v>8250</v>
      </c>
      <c r="AQ1241" s="477">
        <f t="shared" si="187"/>
        <v>0</v>
      </c>
      <c r="AR1241" s="321">
        <f t="shared" si="188"/>
        <v>0</v>
      </c>
      <c r="AS1241" s="293">
        <f t="shared" si="189"/>
        <v>0</v>
      </c>
      <c r="AT1241" s="294" t="str">
        <f>IF(AS1241=0,"",
IF(SUM($AS$47:AS1241)=1,AU1241,
IF($AS$1547&gt;SUM($AS$47:AS1241),_xlfn.CONCAT(", ",AU1241),
IF($AS$1547=SUM($AS$47:AS1241),_xlfn.CONCAT(" y ",AU1241)))))</f>
        <v/>
      </c>
      <c r="AU1241" s="89" t="s">
        <v>8250</v>
      </c>
    </row>
    <row r="1242" spans="1:47" ht="15" customHeight="1">
      <c r="A1242" s="64"/>
      <c r="B1242" s="11"/>
      <c r="C1242" s="1021" t="s">
        <v>8251</v>
      </c>
      <c r="D1242" s="890"/>
      <c r="E1242" s="997"/>
      <c r="F1242" s="884"/>
      <c r="G1242" s="884"/>
      <c r="H1242" s="884"/>
      <c r="I1242" s="884"/>
      <c r="J1242" s="884"/>
      <c r="K1242" s="885"/>
      <c r="L1242" s="1027"/>
      <c r="M1242" s="884"/>
      <c r="N1242" s="884"/>
      <c r="O1242" s="885"/>
      <c r="P1242" s="1027"/>
      <c r="Q1242" s="884"/>
      <c r="R1242" s="884"/>
      <c r="S1242" s="885"/>
      <c r="T1242" s="991"/>
      <c r="U1242" s="884"/>
      <c r="V1242" s="884"/>
      <c r="W1242" s="885"/>
      <c r="X1242" s="796"/>
      <c r="Y1242" s="796"/>
      <c r="Z1242" s="796"/>
      <c r="AA1242" s="796"/>
      <c r="AB1242" s="796"/>
      <c r="AC1242" s="796"/>
      <c r="AD1242" s="796"/>
      <c r="AG1242" s="323" t="b">
        <f t="shared" si="180"/>
        <v>0</v>
      </c>
      <c r="AH1242" s="1" t="str">
        <f t="shared" si="181"/>
        <v/>
      </c>
      <c r="AI1242" s="323" t="b">
        <f t="shared" si="182"/>
        <v>0</v>
      </c>
      <c r="AJ1242" s="1" t="str">
        <f t="shared" si="183"/>
        <v/>
      </c>
      <c r="AK1242" s="323" t="b">
        <f t="shared" si="184"/>
        <v>0</v>
      </c>
      <c r="AL1242" s="648">
        <f t="shared" si="185"/>
        <v>0</v>
      </c>
      <c r="AM1242" s="293">
        <f t="shared" si="186"/>
        <v>0</v>
      </c>
      <c r="AN1242" s="294" t="str">
        <f>IF(AM1242=0,"",
IF(SUM($AM$47:AM1242)=1,AO1242,
IF($AM$1547&gt;SUM($AM$47:AM1242),_xlfn.CONCAT(", ",AO1242),
IF($AM$1547=SUM($AM$47:AM1242),_xlfn.CONCAT(" y ",AO1242)))))</f>
        <v/>
      </c>
      <c r="AO1242" s="89" t="s">
        <v>8252</v>
      </c>
      <c r="AQ1242" s="477">
        <f t="shared" si="187"/>
        <v>0</v>
      </c>
      <c r="AR1242" s="321">
        <f t="shared" si="188"/>
        <v>0</v>
      </c>
      <c r="AS1242" s="293">
        <f t="shared" si="189"/>
        <v>0</v>
      </c>
      <c r="AT1242" s="294" t="str">
        <f>IF(AS1242=0,"",
IF(SUM($AS$47:AS1242)=1,AU1242,
IF($AS$1547&gt;SUM($AS$47:AS1242),_xlfn.CONCAT(", ",AU1242),
IF($AS$1547=SUM($AS$47:AS1242),_xlfn.CONCAT(" y ",AU1242)))))</f>
        <v/>
      </c>
      <c r="AU1242" s="89" t="s">
        <v>8252</v>
      </c>
    </row>
    <row r="1243" spans="1:47" ht="15" customHeight="1">
      <c r="A1243" s="64"/>
      <c r="B1243" s="11"/>
      <c r="C1243" s="1021" t="s">
        <v>8253</v>
      </c>
      <c r="D1243" s="890"/>
      <c r="E1243" s="997"/>
      <c r="F1243" s="884"/>
      <c r="G1243" s="884"/>
      <c r="H1243" s="884"/>
      <c r="I1243" s="884"/>
      <c r="J1243" s="884"/>
      <c r="K1243" s="885"/>
      <c r="L1243" s="1027"/>
      <c r="M1243" s="884"/>
      <c r="N1243" s="884"/>
      <c r="O1243" s="885"/>
      <c r="P1243" s="1027"/>
      <c r="Q1243" s="884"/>
      <c r="R1243" s="884"/>
      <c r="S1243" s="885"/>
      <c r="T1243" s="991"/>
      <c r="U1243" s="884"/>
      <c r="V1243" s="884"/>
      <c r="W1243" s="885"/>
      <c r="X1243" s="796"/>
      <c r="Y1243" s="796"/>
      <c r="Z1243" s="796"/>
      <c r="AA1243" s="796"/>
      <c r="AB1243" s="796"/>
      <c r="AC1243" s="796"/>
      <c r="AD1243" s="796"/>
      <c r="AG1243" s="323" t="b">
        <f t="shared" si="180"/>
        <v>0</v>
      </c>
      <c r="AH1243" s="1" t="str">
        <f t="shared" si="181"/>
        <v/>
      </c>
      <c r="AI1243" s="323" t="b">
        <f t="shared" si="182"/>
        <v>0</v>
      </c>
      <c r="AJ1243" s="1" t="str">
        <f t="shared" si="183"/>
        <v/>
      </c>
      <c r="AK1243" s="323" t="b">
        <f t="shared" si="184"/>
        <v>0</v>
      </c>
      <c r="AL1243" s="648">
        <f t="shared" si="185"/>
        <v>0</v>
      </c>
      <c r="AM1243" s="293">
        <f t="shared" si="186"/>
        <v>0</v>
      </c>
      <c r="AN1243" s="294" t="str">
        <f>IF(AM1243=0,"",
IF(SUM($AM$47:AM1243)=1,AO1243,
IF($AM$1547&gt;SUM($AM$47:AM1243),_xlfn.CONCAT(", ",AO1243),
IF($AM$1547=SUM($AM$47:AM1243),_xlfn.CONCAT(" y ",AO1243)))))</f>
        <v/>
      </c>
      <c r="AO1243" s="89" t="s">
        <v>8254</v>
      </c>
      <c r="AQ1243" s="477">
        <f t="shared" si="187"/>
        <v>0</v>
      </c>
      <c r="AR1243" s="321">
        <f t="shared" si="188"/>
        <v>0</v>
      </c>
      <c r="AS1243" s="293">
        <f t="shared" si="189"/>
        <v>0</v>
      </c>
      <c r="AT1243" s="294" t="str">
        <f>IF(AS1243=0,"",
IF(SUM($AS$47:AS1243)=1,AU1243,
IF($AS$1547&gt;SUM($AS$47:AS1243),_xlfn.CONCAT(", ",AU1243),
IF($AS$1547=SUM($AS$47:AS1243),_xlfn.CONCAT(" y ",AU1243)))))</f>
        <v/>
      </c>
      <c r="AU1243" s="89" t="s">
        <v>8254</v>
      </c>
    </row>
    <row r="1244" spans="1:47" ht="15" customHeight="1">
      <c r="A1244" s="64"/>
      <c r="B1244" s="11"/>
      <c r="C1244" s="1021" t="s">
        <v>8255</v>
      </c>
      <c r="D1244" s="890"/>
      <c r="E1244" s="997"/>
      <c r="F1244" s="884"/>
      <c r="G1244" s="884"/>
      <c r="H1244" s="884"/>
      <c r="I1244" s="884"/>
      <c r="J1244" s="884"/>
      <c r="K1244" s="885"/>
      <c r="L1244" s="1027"/>
      <c r="M1244" s="884"/>
      <c r="N1244" s="884"/>
      <c r="O1244" s="885"/>
      <c r="P1244" s="1027"/>
      <c r="Q1244" s="884"/>
      <c r="R1244" s="884"/>
      <c r="S1244" s="885"/>
      <c r="T1244" s="991"/>
      <c r="U1244" s="884"/>
      <c r="V1244" s="884"/>
      <c r="W1244" s="885"/>
      <c r="X1244" s="796"/>
      <c r="Y1244" s="796"/>
      <c r="Z1244" s="796"/>
      <c r="AA1244" s="796"/>
      <c r="AB1244" s="796"/>
      <c r="AC1244" s="796"/>
      <c r="AD1244" s="796"/>
      <c r="AG1244" s="323" t="b">
        <f t="shared" si="180"/>
        <v>0</v>
      </c>
      <c r="AH1244" s="1" t="str">
        <f t="shared" si="181"/>
        <v/>
      </c>
      <c r="AI1244" s="323" t="b">
        <f t="shared" si="182"/>
        <v>0</v>
      </c>
      <c r="AJ1244" s="1" t="str">
        <f t="shared" si="183"/>
        <v/>
      </c>
      <c r="AK1244" s="323" t="b">
        <f t="shared" si="184"/>
        <v>0</v>
      </c>
      <c r="AL1244" s="648">
        <f t="shared" si="185"/>
        <v>0</v>
      </c>
      <c r="AM1244" s="293">
        <f t="shared" si="186"/>
        <v>0</v>
      </c>
      <c r="AN1244" s="294" t="str">
        <f>IF(AM1244=0,"",
IF(SUM($AM$47:AM1244)=1,AO1244,
IF($AM$1547&gt;SUM($AM$47:AM1244),_xlfn.CONCAT(", ",AO1244),
IF($AM$1547=SUM($AM$47:AM1244),_xlfn.CONCAT(" y ",AO1244)))))</f>
        <v/>
      </c>
      <c r="AO1244" s="89" t="s">
        <v>8256</v>
      </c>
      <c r="AQ1244" s="477">
        <f t="shared" si="187"/>
        <v>0</v>
      </c>
      <c r="AR1244" s="321">
        <f t="shared" si="188"/>
        <v>0</v>
      </c>
      <c r="AS1244" s="293">
        <f t="shared" si="189"/>
        <v>0</v>
      </c>
      <c r="AT1244" s="294" t="str">
        <f>IF(AS1244=0,"",
IF(SUM($AS$47:AS1244)=1,AU1244,
IF($AS$1547&gt;SUM($AS$47:AS1244),_xlfn.CONCAT(", ",AU1244),
IF($AS$1547=SUM($AS$47:AS1244),_xlfn.CONCAT(" y ",AU1244)))))</f>
        <v/>
      </c>
      <c r="AU1244" s="89" t="s">
        <v>8256</v>
      </c>
    </row>
    <row r="1245" spans="1:47" ht="15" customHeight="1">
      <c r="A1245" s="64"/>
      <c r="B1245" s="11"/>
      <c r="C1245" s="1021" t="s">
        <v>8257</v>
      </c>
      <c r="D1245" s="890"/>
      <c r="E1245" s="997"/>
      <c r="F1245" s="884"/>
      <c r="G1245" s="884"/>
      <c r="H1245" s="884"/>
      <c r="I1245" s="884"/>
      <c r="J1245" s="884"/>
      <c r="K1245" s="885"/>
      <c r="L1245" s="1027"/>
      <c r="M1245" s="884"/>
      <c r="N1245" s="884"/>
      <c r="O1245" s="885"/>
      <c r="P1245" s="1027"/>
      <c r="Q1245" s="884"/>
      <c r="R1245" s="884"/>
      <c r="S1245" s="885"/>
      <c r="T1245" s="991"/>
      <c r="U1245" s="884"/>
      <c r="V1245" s="884"/>
      <c r="W1245" s="885"/>
      <c r="X1245" s="796"/>
      <c r="Y1245" s="796"/>
      <c r="Z1245" s="796"/>
      <c r="AA1245" s="796"/>
      <c r="AB1245" s="796"/>
      <c r="AC1245" s="796"/>
      <c r="AD1245" s="796"/>
      <c r="AG1245" s="323" t="b">
        <f t="shared" si="180"/>
        <v>0</v>
      </c>
      <c r="AH1245" s="1" t="str">
        <f t="shared" si="181"/>
        <v/>
      </c>
      <c r="AI1245" s="323" t="b">
        <f t="shared" si="182"/>
        <v>0</v>
      </c>
      <c r="AJ1245" s="1" t="str">
        <f t="shared" si="183"/>
        <v/>
      </c>
      <c r="AK1245" s="323" t="b">
        <f t="shared" si="184"/>
        <v>0</v>
      </c>
      <c r="AL1245" s="648">
        <f t="shared" si="185"/>
        <v>0</v>
      </c>
      <c r="AM1245" s="293">
        <f t="shared" si="186"/>
        <v>0</v>
      </c>
      <c r="AN1245" s="294" t="str">
        <f>IF(AM1245=0,"",
IF(SUM($AM$47:AM1245)=1,AO1245,
IF($AM$1547&gt;SUM($AM$47:AM1245),_xlfn.CONCAT(", ",AO1245),
IF($AM$1547=SUM($AM$47:AM1245),_xlfn.CONCAT(" y ",AO1245)))))</f>
        <v/>
      </c>
      <c r="AO1245" s="89" t="s">
        <v>8258</v>
      </c>
      <c r="AQ1245" s="477">
        <f t="shared" si="187"/>
        <v>0</v>
      </c>
      <c r="AR1245" s="321">
        <f t="shared" si="188"/>
        <v>0</v>
      </c>
      <c r="AS1245" s="293">
        <f t="shared" si="189"/>
        <v>0</v>
      </c>
      <c r="AT1245" s="294" t="str">
        <f>IF(AS1245=0,"",
IF(SUM($AS$47:AS1245)=1,AU1245,
IF($AS$1547&gt;SUM($AS$47:AS1245),_xlfn.CONCAT(", ",AU1245),
IF($AS$1547=SUM($AS$47:AS1245),_xlfn.CONCAT(" y ",AU1245)))))</f>
        <v/>
      </c>
      <c r="AU1245" s="89" t="s">
        <v>8258</v>
      </c>
    </row>
    <row r="1246" spans="1:47" ht="15" customHeight="1">
      <c r="A1246" s="64"/>
      <c r="B1246" s="11"/>
      <c r="C1246" s="1021" t="s">
        <v>8259</v>
      </c>
      <c r="D1246" s="890"/>
      <c r="E1246" s="997"/>
      <c r="F1246" s="884"/>
      <c r="G1246" s="884"/>
      <c r="H1246" s="884"/>
      <c r="I1246" s="884"/>
      <c r="J1246" s="884"/>
      <c r="K1246" s="885"/>
      <c r="L1246" s="1027"/>
      <c r="M1246" s="884"/>
      <c r="N1246" s="884"/>
      <c r="O1246" s="885"/>
      <c r="P1246" s="1027"/>
      <c r="Q1246" s="884"/>
      <c r="R1246" s="884"/>
      <c r="S1246" s="885"/>
      <c r="T1246" s="991"/>
      <c r="U1246" s="884"/>
      <c r="V1246" s="884"/>
      <c r="W1246" s="885"/>
      <c r="X1246" s="796"/>
      <c r="Y1246" s="796"/>
      <c r="Z1246" s="796"/>
      <c r="AA1246" s="796"/>
      <c r="AB1246" s="796"/>
      <c r="AC1246" s="796"/>
      <c r="AD1246" s="796"/>
      <c r="AG1246" s="323" t="b">
        <f t="shared" si="180"/>
        <v>0</v>
      </c>
      <c r="AH1246" s="1" t="str">
        <f t="shared" si="181"/>
        <v/>
      </c>
      <c r="AI1246" s="323" t="b">
        <f t="shared" si="182"/>
        <v>0</v>
      </c>
      <c r="AJ1246" s="1" t="str">
        <f t="shared" si="183"/>
        <v/>
      </c>
      <c r="AK1246" s="323" t="b">
        <f t="shared" si="184"/>
        <v>0</v>
      </c>
      <c r="AL1246" s="648">
        <f t="shared" si="185"/>
        <v>0</v>
      </c>
      <c r="AM1246" s="293">
        <f t="shared" si="186"/>
        <v>0</v>
      </c>
      <c r="AN1246" s="294" t="str">
        <f>IF(AM1246=0,"",
IF(SUM($AM$47:AM1246)=1,AO1246,
IF($AM$1547&gt;SUM($AM$47:AM1246),_xlfn.CONCAT(", ",AO1246),
IF($AM$1547=SUM($AM$47:AM1246),_xlfn.CONCAT(" y ",AO1246)))))</f>
        <v/>
      </c>
      <c r="AO1246" s="89" t="s">
        <v>8260</v>
      </c>
      <c r="AQ1246" s="477">
        <f t="shared" si="187"/>
        <v>0</v>
      </c>
      <c r="AR1246" s="321">
        <f t="shared" si="188"/>
        <v>0</v>
      </c>
      <c r="AS1246" s="293">
        <f t="shared" si="189"/>
        <v>0</v>
      </c>
      <c r="AT1246" s="294" t="str">
        <f>IF(AS1246=0,"",
IF(SUM($AS$47:AS1246)=1,AU1246,
IF($AS$1547&gt;SUM($AS$47:AS1246),_xlfn.CONCAT(", ",AU1246),
IF($AS$1547=SUM($AS$47:AS1246),_xlfn.CONCAT(" y ",AU1246)))))</f>
        <v/>
      </c>
      <c r="AU1246" s="89" t="s">
        <v>8260</v>
      </c>
    </row>
    <row r="1247" spans="1:47" ht="15" customHeight="1">
      <c r="A1247" s="64"/>
      <c r="B1247" s="11"/>
      <c r="C1247" s="1021" t="s">
        <v>8261</v>
      </c>
      <c r="D1247" s="890"/>
      <c r="E1247" s="997"/>
      <c r="F1247" s="884"/>
      <c r="G1247" s="884"/>
      <c r="H1247" s="884"/>
      <c r="I1247" s="884"/>
      <c r="J1247" s="884"/>
      <c r="K1247" s="885"/>
      <c r="L1247" s="1027"/>
      <c r="M1247" s="884"/>
      <c r="N1247" s="884"/>
      <c r="O1247" s="885"/>
      <c r="P1247" s="1027"/>
      <c r="Q1247" s="884"/>
      <c r="R1247" s="884"/>
      <c r="S1247" s="885"/>
      <c r="T1247" s="991"/>
      <c r="U1247" s="884"/>
      <c r="V1247" s="884"/>
      <c r="W1247" s="885"/>
      <c r="X1247" s="796"/>
      <c r="Y1247" s="796"/>
      <c r="Z1247" s="796"/>
      <c r="AA1247" s="796"/>
      <c r="AB1247" s="796"/>
      <c r="AC1247" s="796"/>
      <c r="AD1247" s="796"/>
      <c r="AG1247" s="323" t="b">
        <f t="shared" si="180"/>
        <v>0</v>
      </c>
      <c r="AH1247" s="1" t="str">
        <f t="shared" si="181"/>
        <v/>
      </c>
      <c r="AI1247" s="323" t="b">
        <f t="shared" si="182"/>
        <v>0</v>
      </c>
      <c r="AJ1247" s="1" t="str">
        <f t="shared" si="183"/>
        <v/>
      </c>
      <c r="AK1247" s="323" t="b">
        <f t="shared" si="184"/>
        <v>0</v>
      </c>
      <c r="AL1247" s="648">
        <f t="shared" si="185"/>
        <v>0</v>
      </c>
      <c r="AM1247" s="293">
        <f t="shared" si="186"/>
        <v>0</v>
      </c>
      <c r="AN1247" s="294" t="str">
        <f>IF(AM1247=0,"",
IF(SUM($AM$47:AM1247)=1,AO1247,
IF($AM$1547&gt;SUM($AM$47:AM1247),_xlfn.CONCAT(", ",AO1247),
IF($AM$1547=SUM($AM$47:AM1247),_xlfn.CONCAT(" y ",AO1247)))))</f>
        <v/>
      </c>
      <c r="AO1247" s="89" t="s">
        <v>8262</v>
      </c>
      <c r="AQ1247" s="477">
        <f t="shared" si="187"/>
        <v>0</v>
      </c>
      <c r="AR1247" s="321">
        <f t="shared" si="188"/>
        <v>0</v>
      </c>
      <c r="AS1247" s="293">
        <f t="shared" si="189"/>
        <v>0</v>
      </c>
      <c r="AT1247" s="294" t="str">
        <f>IF(AS1247=0,"",
IF(SUM($AS$47:AS1247)=1,AU1247,
IF($AS$1547&gt;SUM($AS$47:AS1247),_xlfn.CONCAT(", ",AU1247),
IF($AS$1547=SUM($AS$47:AS1247),_xlfn.CONCAT(" y ",AU1247)))))</f>
        <v/>
      </c>
      <c r="AU1247" s="89" t="s">
        <v>8262</v>
      </c>
    </row>
    <row r="1248" spans="1:47" ht="15" customHeight="1">
      <c r="A1248" s="64"/>
      <c r="B1248" s="11"/>
      <c r="C1248" s="1021" t="s">
        <v>8263</v>
      </c>
      <c r="D1248" s="890"/>
      <c r="E1248" s="997"/>
      <c r="F1248" s="884"/>
      <c r="G1248" s="884"/>
      <c r="H1248" s="884"/>
      <c r="I1248" s="884"/>
      <c r="J1248" s="884"/>
      <c r="K1248" s="885"/>
      <c r="L1248" s="1027"/>
      <c r="M1248" s="884"/>
      <c r="N1248" s="884"/>
      <c r="O1248" s="885"/>
      <c r="P1248" s="1027"/>
      <c r="Q1248" s="884"/>
      <c r="R1248" s="884"/>
      <c r="S1248" s="885"/>
      <c r="T1248" s="991"/>
      <c r="U1248" s="884"/>
      <c r="V1248" s="884"/>
      <c r="W1248" s="885"/>
      <c r="X1248" s="796"/>
      <c r="Y1248" s="796"/>
      <c r="Z1248" s="796"/>
      <c r="AA1248" s="796"/>
      <c r="AB1248" s="796"/>
      <c r="AC1248" s="796"/>
      <c r="AD1248" s="796"/>
      <c r="AG1248" s="323" t="b">
        <f t="shared" si="180"/>
        <v>0</v>
      </c>
      <c r="AH1248" s="1" t="str">
        <f t="shared" si="181"/>
        <v/>
      </c>
      <c r="AI1248" s="323" t="b">
        <f t="shared" si="182"/>
        <v>0</v>
      </c>
      <c r="AJ1248" s="1" t="str">
        <f t="shared" si="183"/>
        <v/>
      </c>
      <c r="AK1248" s="323" t="b">
        <f t="shared" si="184"/>
        <v>0</v>
      </c>
      <c r="AL1248" s="648">
        <f t="shared" si="185"/>
        <v>0</v>
      </c>
      <c r="AM1248" s="293">
        <f t="shared" si="186"/>
        <v>0</v>
      </c>
      <c r="AN1248" s="294" t="str">
        <f>IF(AM1248=0,"",
IF(SUM($AM$47:AM1248)=1,AO1248,
IF($AM$1547&gt;SUM($AM$47:AM1248),_xlfn.CONCAT(", ",AO1248),
IF($AM$1547=SUM($AM$47:AM1248),_xlfn.CONCAT(" y ",AO1248)))))</f>
        <v/>
      </c>
      <c r="AO1248" s="89" t="s">
        <v>8264</v>
      </c>
      <c r="AQ1248" s="477">
        <f t="shared" si="187"/>
        <v>0</v>
      </c>
      <c r="AR1248" s="321">
        <f t="shared" si="188"/>
        <v>0</v>
      </c>
      <c r="AS1248" s="293">
        <f t="shared" si="189"/>
        <v>0</v>
      </c>
      <c r="AT1248" s="294" t="str">
        <f>IF(AS1248=0,"",
IF(SUM($AS$47:AS1248)=1,AU1248,
IF($AS$1547&gt;SUM($AS$47:AS1248),_xlfn.CONCAT(", ",AU1248),
IF($AS$1547=SUM($AS$47:AS1248),_xlfn.CONCAT(" y ",AU1248)))))</f>
        <v/>
      </c>
      <c r="AU1248" s="89" t="s">
        <v>8264</v>
      </c>
    </row>
    <row r="1249" spans="1:47" ht="15" customHeight="1">
      <c r="A1249" s="64"/>
      <c r="B1249" s="11"/>
      <c r="C1249" s="1021" t="s">
        <v>8265</v>
      </c>
      <c r="D1249" s="890"/>
      <c r="E1249" s="997"/>
      <c r="F1249" s="884"/>
      <c r="G1249" s="884"/>
      <c r="H1249" s="884"/>
      <c r="I1249" s="884"/>
      <c r="J1249" s="884"/>
      <c r="K1249" s="885"/>
      <c r="L1249" s="1027"/>
      <c r="M1249" s="884"/>
      <c r="N1249" s="884"/>
      <c r="O1249" s="885"/>
      <c r="P1249" s="1027"/>
      <c r="Q1249" s="884"/>
      <c r="R1249" s="884"/>
      <c r="S1249" s="885"/>
      <c r="T1249" s="991"/>
      <c r="U1249" s="884"/>
      <c r="V1249" s="884"/>
      <c r="W1249" s="885"/>
      <c r="X1249" s="796"/>
      <c r="Y1249" s="796"/>
      <c r="Z1249" s="796"/>
      <c r="AA1249" s="796"/>
      <c r="AB1249" s="796"/>
      <c r="AC1249" s="796"/>
      <c r="AD1249" s="796"/>
      <c r="AG1249" s="323" t="b">
        <f t="shared" si="180"/>
        <v>0</v>
      </c>
      <c r="AH1249" s="1" t="str">
        <f t="shared" si="181"/>
        <v/>
      </c>
      <c r="AI1249" s="323" t="b">
        <f t="shared" si="182"/>
        <v>0</v>
      </c>
      <c r="AJ1249" s="1" t="str">
        <f t="shared" si="183"/>
        <v/>
      </c>
      <c r="AK1249" s="323" t="b">
        <f t="shared" si="184"/>
        <v>0</v>
      </c>
      <c r="AL1249" s="648">
        <f t="shared" si="185"/>
        <v>0</v>
      </c>
      <c r="AM1249" s="293">
        <f t="shared" si="186"/>
        <v>0</v>
      </c>
      <c r="AN1249" s="294" t="str">
        <f>IF(AM1249=0,"",
IF(SUM($AM$47:AM1249)=1,AO1249,
IF($AM$1547&gt;SUM($AM$47:AM1249),_xlfn.CONCAT(", ",AO1249),
IF($AM$1547=SUM($AM$47:AM1249),_xlfn.CONCAT(" y ",AO1249)))))</f>
        <v/>
      </c>
      <c r="AO1249" s="89" t="s">
        <v>8266</v>
      </c>
      <c r="AQ1249" s="477">
        <f t="shared" si="187"/>
        <v>0</v>
      </c>
      <c r="AR1249" s="321">
        <f t="shared" si="188"/>
        <v>0</v>
      </c>
      <c r="AS1249" s="293">
        <f t="shared" si="189"/>
        <v>0</v>
      </c>
      <c r="AT1249" s="294" t="str">
        <f>IF(AS1249=0,"",
IF(SUM($AS$47:AS1249)=1,AU1249,
IF($AS$1547&gt;SUM($AS$47:AS1249),_xlfn.CONCAT(", ",AU1249),
IF($AS$1547=SUM($AS$47:AS1249),_xlfn.CONCAT(" y ",AU1249)))))</f>
        <v/>
      </c>
      <c r="AU1249" s="89" t="s">
        <v>8266</v>
      </c>
    </row>
    <row r="1250" spans="1:47" ht="15" customHeight="1">
      <c r="A1250" s="64"/>
      <c r="B1250" s="11"/>
      <c r="C1250" s="1021" t="s">
        <v>8267</v>
      </c>
      <c r="D1250" s="890"/>
      <c r="E1250" s="997"/>
      <c r="F1250" s="884"/>
      <c r="G1250" s="884"/>
      <c r="H1250" s="884"/>
      <c r="I1250" s="884"/>
      <c r="J1250" s="884"/>
      <c r="K1250" s="885"/>
      <c r="L1250" s="1027"/>
      <c r="M1250" s="884"/>
      <c r="N1250" s="884"/>
      <c r="O1250" s="885"/>
      <c r="P1250" s="1027"/>
      <c r="Q1250" s="884"/>
      <c r="R1250" s="884"/>
      <c r="S1250" s="885"/>
      <c r="T1250" s="991"/>
      <c r="U1250" s="884"/>
      <c r="V1250" s="884"/>
      <c r="W1250" s="885"/>
      <c r="X1250" s="796"/>
      <c r="Y1250" s="796"/>
      <c r="Z1250" s="796"/>
      <c r="AA1250" s="796"/>
      <c r="AB1250" s="796"/>
      <c r="AC1250" s="796"/>
      <c r="AD1250" s="796"/>
      <c r="AG1250" s="323" t="b">
        <f t="shared" si="180"/>
        <v>0</v>
      </c>
      <c r="AH1250" s="1" t="str">
        <f t="shared" si="181"/>
        <v/>
      </c>
      <c r="AI1250" s="323" t="b">
        <f t="shared" si="182"/>
        <v>0</v>
      </c>
      <c r="AJ1250" s="1" t="str">
        <f t="shared" si="183"/>
        <v/>
      </c>
      <c r="AK1250" s="323" t="b">
        <f t="shared" si="184"/>
        <v>0</v>
      </c>
      <c r="AL1250" s="648">
        <f t="shared" si="185"/>
        <v>0</v>
      </c>
      <c r="AM1250" s="293">
        <f t="shared" si="186"/>
        <v>0</v>
      </c>
      <c r="AN1250" s="294" t="str">
        <f>IF(AM1250=0,"",
IF(SUM($AM$47:AM1250)=1,AO1250,
IF($AM$1547&gt;SUM($AM$47:AM1250),_xlfn.CONCAT(", ",AO1250),
IF($AM$1547=SUM($AM$47:AM1250),_xlfn.CONCAT(" y ",AO1250)))))</f>
        <v/>
      </c>
      <c r="AO1250" s="89" t="s">
        <v>8268</v>
      </c>
      <c r="AQ1250" s="477">
        <f t="shared" si="187"/>
        <v>0</v>
      </c>
      <c r="AR1250" s="321">
        <f t="shared" si="188"/>
        <v>0</v>
      </c>
      <c r="AS1250" s="293">
        <f t="shared" si="189"/>
        <v>0</v>
      </c>
      <c r="AT1250" s="294" t="str">
        <f>IF(AS1250=0,"",
IF(SUM($AS$47:AS1250)=1,AU1250,
IF($AS$1547&gt;SUM($AS$47:AS1250),_xlfn.CONCAT(", ",AU1250),
IF($AS$1547=SUM($AS$47:AS1250),_xlfn.CONCAT(" y ",AU1250)))))</f>
        <v/>
      </c>
      <c r="AU1250" s="89" t="s">
        <v>8268</v>
      </c>
    </row>
    <row r="1251" spans="1:47" ht="15" customHeight="1">
      <c r="A1251" s="64"/>
      <c r="B1251" s="11"/>
      <c r="C1251" s="1021" t="s">
        <v>8269</v>
      </c>
      <c r="D1251" s="890"/>
      <c r="E1251" s="997"/>
      <c r="F1251" s="884"/>
      <c r="G1251" s="884"/>
      <c r="H1251" s="884"/>
      <c r="I1251" s="884"/>
      <c r="J1251" s="884"/>
      <c r="K1251" s="885"/>
      <c r="L1251" s="1027"/>
      <c r="M1251" s="884"/>
      <c r="N1251" s="884"/>
      <c r="O1251" s="885"/>
      <c r="P1251" s="1027"/>
      <c r="Q1251" s="884"/>
      <c r="R1251" s="884"/>
      <c r="S1251" s="885"/>
      <c r="T1251" s="991"/>
      <c r="U1251" s="884"/>
      <c r="V1251" s="884"/>
      <c r="W1251" s="885"/>
      <c r="X1251" s="796"/>
      <c r="Y1251" s="796"/>
      <c r="Z1251" s="796"/>
      <c r="AA1251" s="796"/>
      <c r="AB1251" s="796"/>
      <c r="AC1251" s="796"/>
      <c r="AD1251" s="796"/>
      <c r="AG1251" s="323" t="b">
        <f t="shared" si="180"/>
        <v>0</v>
      </c>
      <c r="AH1251" s="1" t="str">
        <f t="shared" si="181"/>
        <v/>
      </c>
      <c r="AI1251" s="323" t="b">
        <f t="shared" si="182"/>
        <v>0</v>
      </c>
      <c r="AJ1251" s="1" t="str">
        <f t="shared" si="183"/>
        <v/>
      </c>
      <c r="AK1251" s="323" t="b">
        <f t="shared" si="184"/>
        <v>0</v>
      </c>
      <c r="AL1251" s="648">
        <f t="shared" si="185"/>
        <v>0</v>
      </c>
      <c r="AM1251" s="293">
        <f t="shared" si="186"/>
        <v>0</v>
      </c>
      <c r="AN1251" s="294" t="str">
        <f>IF(AM1251=0,"",
IF(SUM($AM$47:AM1251)=1,AO1251,
IF($AM$1547&gt;SUM($AM$47:AM1251),_xlfn.CONCAT(", ",AO1251),
IF($AM$1547=SUM($AM$47:AM1251),_xlfn.CONCAT(" y ",AO1251)))))</f>
        <v/>
      </c>
      <c r="AO1251" s="89" t="s">
        <v>8270</v>
      </c>
      <c r="AQ1251" s="477">
        <f t="shared" si="187"/>
        <v>0</v>
      </c>
      <c r="AR1251" s="321">
        <f t="shared" si="188"/>
        <v>0</v>
      </c>
      <c r="AS1251" s="293">
        <f t="shared" si="189"/>
        <v>0</v>
      </c>
      <c r="AT1251" s="294" t="str">
        <f>IF(AS1251=0,"",
IF(SUM($AS$47:AS1251)=1,AU1251,
IF($AS$1547&gt;SUM($AS$47:AS1251),_xlfn.CONCAT(", ",AU1251),
IF($AS$1547=SUM($AS$47:AS1251),_xlfn.CONCAT(" y ",AU1251)))))</f>
        <v/>
      </c>
      <c r="AU1251" s="89" t="s">
        <v>8270</v>
      </c>
    </row>
    <row r="1252" spans="1:47" ht="15" customHeight="1">
      <c r="A1252" s="64"/>
      <c r="B1252" s="11"/>
      <c r="C1252" s="1021" t="s">
        <v>8271</v>
      </c>
      <c r="D1252" s="890"/>
      <c r="E1252" s="997"/>
      <c r="F1252" s="884"/>
      <c r="G1252" s="884"/>
      <c r="H1252" s="884"/>
      <c r="I1252" s="884"/>
      <c r="J1252" s="884"/>
      <c r="K1252" s="885"/>
      <c r="L1252" s="1027"/>
      <c r="M1252" s="884"/>
      <c r="N1252" s="884"/>
      <c r="O1252" s="885"/>
      <c r="P1252" s="1027"/>
      <c r="Q1252" s="884"/>
      <c r="R1252" s="884"/>
      <c r="S1252" s="885"/>
      <c r="T1252" s="991"/>
      <c r="U1252" s="884"/>
      <c r="V1252" s="884"/>
      <c r="W1252" s="885"/>
      <c r="X1252" s="796"/>
      <c r="Y1252" s="796"/>
      <c r="Z1252" s="796"/>
      <c r="AA1252" s="796"/>
      <c r="AB1252" s="796"/>
      <c r="AC1252" s="796"/>
      <c r="AD1252" s="796"/>
      <c r="AG1252" s="323" t="b">
        <f t="shared" si="180"/>
        <v>0</v>
      </c>
      <c r="AH1252" s="1" t="str">
        <f t="shared" si="181"/>
        <v/>
      </c>
      <c r="AI1252" s="323" t="b">
        <f t="shared" si="182"/>
        <v>0</v>
      </c>
      <c r="AJ1252" s="1" t="str">
        <f t="shared" si="183"/>
        <v/>
      </c>
      <c r="AK1252" s="323" t="b">
        <f t="shared" si="184"/>
        <v>0</v>
      </c>
      <c r="AL1252" s="648">
        <f t="shared" si="185"/>
        <v>0</v>
      </c>
      <c r="AM1252" s="293">
        <f t="shared" si="186"/>
        <v>0</v>
      </c>
      <c r="AN1252" s="294" t="str">
        <f>IF(AM1252=0,"",
IF(SUM($AM$47:AM1252)=1,AO1252,
IF($AM$1547&gt;SUM($AM$47:AM1252),_xlfn.CONCAT(", ",AO1252),
IF($AM$1547=SUM($AM$47:AM1252),_xlfn.CONCAT(" y ",AO1252)))))</f>
        <v/>
      </c>
      <c r="AO1252" s="89" t="s">
        <v>8272</v>
      </c>
      <c r="AQ1252" s="477">
        <f t="shared" si="187"/>
        <v>0</v>
      </c>
      <c r="AR1252" s="321">
        <f t="shared" si="188"/>
        <v>0</v>
      </c>
      <c r="AS1252" s="293">
        <f t="shared" si="189"/>
        <v>0</v>
      </c>
      <c r="AT1252" s="294" t="str">
        <f>IF(AS1252=0,"",
IF(SUM($AS$47:AS1252)=1,AU1252,
IF($AS$1547&gt;SUM($AS$47:AS1252),_xlfn.CONCAT(", ",AU1252),
IF($AS$1547=SUM($AS$47:AS1252),_xlfn.CONCAT(" y ",AU1252)))))</f>
        <v/>
      </c>
      <c r="AU1252" s="89" t="s">
        <v>8272</v>
      </c>
    </row>
    <row r="1253" spans="1:47" ht="15" customHeight="1">
      <c r="A1253" s="64"/>
      <c r="B1253" s="11"/>
      <c r="C1253" s="1021" t="s">
        <v>8273</v>
      </c>
      <c r="D1253" s="890"/>
      <c r="E1253" s="997"/>
      <c r="F1253" s="884"/>
      <c r="G1253" s="884"/>
      <c r="H1253" s="884"/>
      <c r="I1253" s="884"/>
      <c r="J1253" s="884"/>
      <c r="K1253" s="885"/>
      <c r="L1253" s="1027"/>
      <c r="M1253" s="884"/>
      <c r="N1253" s="884"/>
      <c r="O1253" s="885"/>
      <c r="P1253" s="1027"/>
      <c r="Q1253" s="884"/>
      <c r="R1253" s="884"/>
      <c r="S1253" s="885"/>
      <c r="T1253" s="991"/>
      <c r="U1253" s="884"/>
      <c r="V1253" s="884"/>
      <c r="W1253" s="885"/>
      <c r="X1253" s="796"/>
      <c r="Y1253" s="796"/>
      <c r="Z1253" s="796"/>
      <c r="AA1253" s="796"/>
      <c r="AB1253" s="796"/>
      <c r="AC1253" s="796"/>
      <c r="AD1253" s="796"/>
      <c r="AG1253" s="323" t="b">
        <f t="shared" si="180"/>
        <v>0</v>
      </c>
      <c r="AH1253" s="1" t="str">
        <f t="shared" si="181"/>
        <v/>
      </c>
      <c r="AI1253" s="323" t="b">
        <f t="shared" si="182"/>
        <v>0</v>
      </c>
      <c r="AJ1253" s="1" t="str">
        <f t="shared" si="183"/>
        <v/>
      </c>
      <c r="AK1253" s="323" t="b">
        <f t="shared" si="184"/>
        <v>0</v>
      </c>
      <c r="AL1253" s="648">
        <f t="shared" si="185"/>
        <v>0</v>
      </c>
      <c r="AM1253" s="293">
        <f t="shared" si="186"/>
        <v>0</v>
      </c>
      <c r="AN1253" s="294" t="str">
        <f>IF(AM1253=0,"",
IF(SUM($AM$47:AM1253)=1,AO1253,
IF($AM$1547&gt;SUM($AM$47:AM1253),_xlfn.CONCAT(", ",AO1253),
IF($AM$1547=SUM($AM$47:AM1253),_xlfn.CONCAT(" y ",AO1253)))))</f>
        <v/>
      </c>
      <c r="AO1253" s="89" t="s">
        <v>8274</v>
      </c>
      <c r="AQ1253" s="477">
        <f t="shared" si="187"/>
        <v>0</v>
      </c>
      <c r="AR1253" s="321">
        <f t="shared" si="188"/>
        <v>0</v>
      </c>
      <c r="AS1253" s="293">
        <f t="shared" si="189"/>
        <v>0</v>
      </c>
      <c r="AT1253" s="294" t="str">
        <f>IF(AS1253=0,"",
IF(SUM($AS$47:AS1253)=1,AU1253,
IF($AS$1547&gt;SUM($AS$47:AS1253),_xlfn.CONCAT(", ",AU1253),
IF($AS$1547=SUM($AS$47:AS1253),_xlfn.CONCAT(" y ",AU1253)))))</f>
        <v/>
      </c>
      <c r="AU1253" s="89" t="s">
        <v>8274</v>
      </c>
    </row>
    <row r="1254" spans="1:47" ht="15" customHeight="1">
      <c r="A1254" s="64"/>
      <c r="B1254" s="11"/>
      <c r="C1254" s="1021" t="s">
        <v>8275</v>
      </c>
      <c r="D1254" s="890"/>
      <c r="E1254" s="997"/>
      <c r="F1254" s="884"/>
      <c r="G1254" s="884"/>
      <c r="H1254" s="884"/>
      <c r="I1254" s="884"/>
      <c r="J1254" s="884"/>
      <c r="K1254" s="885"/>
      <c r="L1254" s="1027"/>
      <c r="M1254" s="884"/>
      <c r="N1254" s="884"/>
      <c r="O1254" s="885"/>
      <c r="P1254" s="1027"/>
      <c r="Q1254" s="884"/>
      <c r="R1254" s="884"/>
      <c r="S1254" s="885"/>
      <c r="T1254" s="991"/>
      <c r="U1254" s="884"/>
      <c r="V1254" s="884"/>
      <c r="W1254" s="885"/>
      <c r="X1254" s="796"/>
      <c r="Y1254" s="796"/>
      <c r="Z1254" s="796"/>
      <c r="AA1254" s="796"/>
      <c r="AB1254" s="796"/>
      <c r="AC1254" s="796"/>
      <c r="AD1254" s="796"/>
      <c r="AG1254" s="323" t="b">
        <f t="shared" si="180"/>
        <v>0</v>
      </c>
      <c r="AH1254" s="1" t="str">
        <f t="shared" si="181"/>
        <v/>
      </c>
      <c r="AI1254" s="323" t="b">
        <f t="shared" si="182"/>
        <v>0</v>
      </c>
      <c r="AJ1254" s="1" t="str">
        <f t="shared" si="183"/>
        <v/>
      </c>
      <c r="AK1254" s="323" t="b">
        <f t="shared" si="184"/>
        <v>0</v>
      </c>
      <c r="AL1254" s="648">
        <f t="shared" si="185"/>
        <v>0</v>
      </c>
      <c r="AM1254" s="293">
        <f t="shared" si="186"/>
        <v>0</v>
      </c>
      <c r="AN1254" s="294" t="str">
        <f>IF(AM1254=0,"",
IF(SUM($AM$47:AM1254)=1,AO1254,
IF($AM$1547&gt;SUM($AM$47:AM1254),_xlfn.CONCAT(", ",AO1254),
IF($AM$1547=SUM($AM$47:AM1254),_xlfn.CONCAT(" y ",AO1254)))))</f>
        <v/>
      </c>
      <c r="AO1254" s="89" t="s">
        <v>8276</v>
      </c>
      <c r="AQ1254" s="477">
        <f t="shared" si="187"/>
        <v>0</v>
      </c>
      <c r="AR1254" s="321">
        <f t="shared" si="188"/>
        <v>0</v>
      </c>
      <c r="AS1254" s="293">
        <f t="shared" si="189"/>
        <v>0</v>
      </c>
      <c r="AT1254" s="294" t="str">
        <f>IF(AS1254=0,"",
IF(SUM($AS$47:AS1254)=1,AU1254,
IF($AS$1547&gt;SUM($AS$47:AS1254),_xlfn.CONCAT(", ",AU1254),
IF($AS$1547=SUM($AS$47:AS1254),_xlfn.CONCAT(" y ",AU1254)))))</f>
        <v/>
      </c>
      <c r="AU1254" s="89" t="s">
        <v>8276</v>
      </c>
    </row>
    <row r="1255" spans="1:47" ht="15" customHeight="1">
      <c r="A1255" s="64"/>
      <c r="B1255" s="11"/>
      <c r="C1255" s="1021" t="s">
        <v>8277</v>
      </c>
      <c r="D1255" s="890"/>
      <c r="E1255" s="997"/>
      <c r="F1255" s="884"/>
      <c r="G1255" s="884"/>
      <c r="H1255" s="884"/>
      <c r="I1255" s="884"/>
      <c r="J1255" s="884"/>
      <c r="K1255" s="885"/>
      <c r="L1255" s="1027"/>
      <c r="M1255" s="884"/>
      <c r="N1255" s="884"/>
      <c r="O1255" s="885"/>
      <c r="P1255" s="1027"/>
      <c r="Q1255" s="884"/>
      <c r="R1255" s="884"/>
      <c r="S1255" s="885"/>
      <c r="T1255" s="991"/>
      <c r="U1255" s="884"/>
      <c r="V1255" s="884"/>
      <c r="W1255" s="885"/>
      <c r="X1255" s="796"/>
      <c r="Y1255" s="796"/>
      <c r="Z1255" s="796"/>
      <c r="AA1255" s="796"/>
      <c r="AB1255" s="796"/>
      <c r="AC1255" s="796"/>
      <c r="AD1255" s="796"/>
      <c r="AG1255" s="323" t="b">
        <f t="shared" si="180"/>
        <v>0</v>
      </c>
      <c r="AH1255" s="1" t="str">
        <f t="shared" si="181"/>
        <v/>
      </c>
      <c r="AI1255" s="323" t="b">
        <f t="shared" si="182"/>
        <v>0</v>
      </c>
      <c r="AJ1255" s="1" t="str">
        <f t="shared" si="183"/>
        <v/>
      </c>
      <c r="AK1255" s="323" t="b">
        <f t="shared" si="184"/>
        <v>0</v>
      </c>
      <c r="AL1255" s="648">
        <f t="shared" si="185"/>
        <v>0</v>
      </c>
      <c r="AM1255" s="293">
        <f t="shared" si="186"/>
        <v>0</v>
      </c>
      <c r="AN1255" s="294" t="str">
        <f>IF(AM1255=0,"",
IF(SUM($AM$47:AM1255)=1,AO1255,
IF($AM$1547&gt;SUM($AM$47:AM1255),_xlfn.CONCAT(", ",AO1255),
IF($AM$1547=SUM($AM$47:AM1255),_xlfn.CONCAT(" y ",AO1255)))))</f>
        <v/>
      </c>
      <c r="AO1255" s="89" t="s">
        <v>8278</v>
      </c>
      <c r="AQ1255" s="477">
        <f t="shared" si="187"/>
        <v>0</v>
      </c>
      <c r="AR1255" s="321">
        <f t="shared" si="188"/>
        <v>0</v>
      </c>
      <c r="AS1255" s="293">
        <f t="shared" si="189"/>
        <v>0</v>
      </c>
      <c r="AT1255" s="294" t="str">
        <f>IF(AS1255=0,"",
IF(SUM($AS$47:AS1255)=1,AU1255,
IF($AS$1547&gt;SUM($AS$47:AS1255),_xlfn.CONCAT(", ",AU1255),
IF($AS$1547=SUM($AS$47:AS1255),_xlfn.CONCAT(" y ",AU1255)))))</f>
        <v/>
      </c>
      <c r="AU1255" s="89" t="s">
        <v>8278</v>
      </c>
    </row>
    <row r="1256" spans="1:47" ht="15" customHeight="1">
      <c r="A1256" s="64"/>
      <c r="B1256" s="11"/>
      <c r="C1256" s="1021" t="s">
        <v>8279</v>
      </c>
      <c r="D1256" s="890"/>
      <c r="E1256" s="997"/>
      <c r="F1256" s="884"/>
      <c r="G1256" s="884"/>
      <c r="H1256" s="884"/>
      <c r="I1256" s="884"/>
      <c r="J1256" s="884"/>
      <c r="K1256" s="885"/>
      <c r="L1256" s="1027"/>
      <c r="M1256" s="884"/>
      <c r="N1256" s="884"/>
      <c r="O1256" s="885"/>
      <c r="P1256" s="1027"/>
      <c r="Q1256" s="884"/>
      <c r="R1256" s="884"/>
      <c r="S1256" s="885"/>
      <c r="T1256" s="991"/>
      <c r="U1256" s="884"/>
      <c r="V1256" s="884"/>
      <c r="W1256" s="885"/>
      <c r="X1256" s="796"/>
      <c r="Y1256" s="796"/>
      <c r="Z1256" s="796"/>
      <c r="AA1256" s="796"/>
      <c r="AB1256" s="796"/>
      <c r="AC1256" s="796"/>
      <c r="AD1256" s="796"/>
      <c r="AG1256" s="323" t="b">
        <f t="shared" si="180"/>
        <v>0</v>
      </c>
      <c r="AH1256" s="1" t="str">
        <f t="shared" si="181"/>
        <v/>
      </c>
      <c r="AI1256" s="323" t="b">
        <f t="shared" si="182"/>
        <v>0</v>
      </c>
      <c r="AJ1256" s="1" t="str">
        <f t="shared" si="183"/>
        <v/>
      </c>
      <c r="AK1256" s="323" t="b">
        <f t="shared" si="184"/>
        <v>0</v>
      </c>
      <c r="AL1256" s="648">
        <f t="shared" si="185"/>
        <v>0</v>
      </c>
      <c r="AM1256" s="293">
        <f t="shared" si="186"/>
        <v>0</v>
      </c>
      <c r="AN1256" s="294" t="str">
        <f>IF(AM1256=0,"",
IF(SUM($AM$47:AM1256)=1,AO1256,
IF($AM$1547&gt;SUM($AM$47:AM1256),_xlfn.CONCAT(", ",AO1256),
IF($AM$1547=SUM($AM$47:AM1256),_xlfn.CONCAT(" y ",AO1256)))))</f>
        <v/>
      </c>
      <c r="AO1256" s="89" t="s">
        <v>8280</v>
      </c>
      <c r="AQ1256" s="477">
        <f t="shared" si="187"/>
        <v>0</v>
      </c>
      <c r="AR1256" s="321">
        <f t="shared" si="188"/>
        <v>0</v>
      </c>
      <c r="AS1256" s="293">
        <f t="shared" si="189"/>
        <v>0</v>
      </c>
      <c r="AT1256" s="294" t="str">
        <f>IF(AS1256=0,"",
IF(SUM($AS$47:AS1256)=1,AU1256,
IF($AS$1547&gt;SUM($AS$47:AS1256),_xlfn.CONCAT(", ",AU1256),
IF($AS$1547=SUM($AS$47:AS1256),_xlfn.CONCAT(" y ",AU1256)))))</f>
        <v/>
      </c>
      <c r="AU1256" s="89" t="s">
        <v>8280</v>
      </c>
    </row>
    <row r="1257" spans="1:47" ht="15" customHeight="1">
      <c r="A1257" s="64"/>
      <c r="B1257" s="11"/>
      <c r="C1257" s="1021" t="s">
        <v>8281</v>
      </c>
      <c r="D1257" s="890"/>
      <c r="E1257" s="997"/>
      <c r="F1257" s="884"/>
      <c r="G1257" s="884"/>
      <c r="H1257" s="884"/>
      <c r="I1257" s="884"/>
      <c r="J1257" s="884"/>
      <c r="K1257" s="885"/>
      <c r="L1257" s="1027"/>
      <c r="M1257" s="884"/>
      <c r="N1257" s="884"/>
      <c r="O1257" s="885"/>
      <c r="P1257" s="1027"/>
      <c r="Q1257" s="884"/>
      <c r="R1257" s="884"/>
      <c r="S1257" s="885"/>
      <c r="T1257" s="991"/>
      <c r="U1257" s="884"/>
      <c r="V1257" s="884"/>
      <c r="W1257" s="885"/>
      <c r="X1257" s="796"/>
      <c r="Y1257" s="796"/>
      <c r="Z1257" s="796"/>
      <c r="AA1257" s="796"/>
      <c r="AB1257" s="796"/>
      <c r="AC1257" s="796"/>
      <c r="AD1257" s="796"/>
      <c r="AG1257" s="323" t="b">
        <f t="shared" si="180"/>
        <v>0</v>
      </c>
      <c r="AH1257" s="1" t="str">
        <f t="shared" si="181"/>
        <v/>
      </c>
      <c r="AI1257" s="323" t="b">
        <f t="shared" si="182"/>
        <v>0</v>
      </c>
      <c r="AJ1257" s="1" t="str">
        <f t="shared" si="183"/>
        <v/>
      </c>
      <c r="AK1257" s="323" t="b">
        <f t="shared" si="184"/>
        <v>0</v>
      </c>
      <c r="AL1257" s="648">
        <f t="shared" si="185"/>
        <v>0</v>
      </c>
      <c r="AM1257" s="293">
        <f t="shared" si="186"/>
        <v>0</v>
      </c>
      <c r="AN1257" s="294" t="str">
        <f>IF(AM1257=0,"",
IF(SUM($AM$47:AM1257)=1,AO1257,
IF($AM$1547&gt;SUM($AM$47:AM1257),_xlfn.CONCAT(", ",AO1257),
IF($AM$1547=SUM($AM$47:AM1257),_xlfn.CONCAT(" y ",AO1257)))))</f>
        <v/>
      </c>
      <c r="AO1257" s="89" t="s">
        <v>8282</v>
      </c>
      <c r="AQ1257" s="477">
        <f t="shared" si="187"/>
        <v>0</v>
      </c>
      <c r="AR1257" s="321">
        <f t="shared" si="188"/>
        <v>0</v>
      </c>
      <c r="AS1257" s="293">
        <f t="shared" si="189"/>
        <v>0</v>
      </c>
      <c r="AT1257" s="294" t="str">
        <f>IF(AS1257=0,"",
IF(SUM($AS$47:AS1257)=1,AU1257,
IF($AS$1547&gt;SUM($AS$47:AS1257),_xlfn.CONCAT(", ",AU1257),
IF($AS$1547=SUM($AS$47:AS1257),_xlfn.CONCAT(" y ",AU1257)))))</f>
        <v/>
      </c>
      <c r="AU1257" s="89" t="s">
        <v>8282</v>
      </c>
    </row>
    <row r="1258" spans="1:47" ht="15" customHeight="1">
      <c r="A1258" s="64"/>
      <c r="B1258" s="11"/>
      <c r="C1258" s="1021" t="s">
        <v>8283</v>
      </c>
      <c r="D1258" s="890"/>
      <c r="E1258" s="997"/>
      <c r="F1258" s="884"/>
      <c r="G1258" s="884"/>
      <c r="H1258" s="884"/>
      <c r="I1258" s="884"/>
      <c r="J1258" s="884"/>
      <c r="K1258" s="885"/>
      <c r="L1258" s="1027"/>
      <c r="M1258" s="884"/>
      <c r="N1258" s="884"/>
      <c r="O1258" s="885"/>
      <c r="P1258" s="1027"/>
      <c r="Q1258" s="884"/>
      <c r="R1258" s="884"/>
      <c r="S1258" s="885"/>
      <c r="T1258" s="991"/>
      <c r="U1258" s="884"/>
      <c r="V1258" s="884"/>
      <c r="W1258" s="885"/>
      <c r="X1258" s="796"/>
      <c r="Y1258" s="796"/>
      <c r="Z1258" s="796"/>
      <c r="AA1258" s="796"/>
      <c r="AB1258" s="796"/>
      <c r="AC1258" s="796"/>
      <c r="AD1258" s="796"/>
      <c r="AG1258" s="323" t="b">
        <f t="shared" si="180"/>
        <v>0</v>
      </c>
      <c r="AH1258" s="1" t="str">
        <f t="shared" si="181"/>
        <v/>
      </c>
      <c r="AI1258" s="323" t="b">
        <f t="shared" si="182"/>
        <v>0</v>
      </c>
      <c r="AJ1258" s="1" t="str">
        <f t="shared" si="183"/>
        <v/>
      </c>
      <c r="AK1258" s="323" t="b">
        <f t="shared" si="184"/>
        <v>0</v>
      </c>
      <c r="AL1258" s="648">
        <f t="shared" si="185"/>
        <v>0</v>
      </c>
      <c r="AM1258" s="293">
        <f t="shared" si="186"/>
        <v>0</v>
      </c>
      <c r="AN1258" s="294" t="str">
        <f>IF(AM1258=0,"",
IF(SUM($AM$47:AM1258)=1,AO1258,
IF($AM$1547&gt;SUM($AM$47:AM1258),_xlfn.CONCAT(", ",AO1258),
IF($AM$1547=SUM($AM$47:AM1258),_xlfn.CONCAT(" y ",AO1258)))))</f>
        <v/>
      </c>
      <c r="AO1258" s="89" t="s">
        <v>8284</v>
      </c>
      <c r="AQ1258" s="477">
        <f t="shared" si="187"/>
        <v>0</v>
      </c>
      <c r="AR1258" s="321">
        <f t="shared" si="188"/>
        <v>0</v>
      </c>
      <c r="AS1258" s="293">
        <f t="shared" si="189"/>
        <v>0</v>
      </c>
      <c r="AT1258" s="294" t="str">
        <f>IF(AS1258=0,"",
IF(SUM($AS$47:AS1258)=1,AU1258,
IF($AS$1547&gt;SUM($AS$47:AS1258),_xlfn.CONCAT(", ",AU1258),
IF($AS$1547=SUM($AS$47:AS1258),_xlfn.CONCAT(" y ",AU1258)))))</f>
        <v/>
      </c>
      <c r="AU1258" s="89" t="s">
        <v>8284</v>
      </c>
    </row>
    <row r="1259" spans="1:47" ht="15" customHeight="1">
      <c r="A1259" s="64"/>
      <c r="B1259" s="11"/>
      <c r="C1259" s="1021" t="s">
        <v>8285</v>
      </c>
      <c r="D1259" s="890"/>
      <c r="E1259" s="997"/>
      <c r="F1259" s="884"/>
      <c r="G1259" s="884"/>
      <c r="H1259" s="884"/>
      <c r="I1259" s="884"/>
      <c r="J1259" s="884"/>
      <c r="K1259" s="885"/>
      <c r="L1259" s="1027"/>
      <c r="M1259" s="884"/>
      <c r="N1259" s="884"/>
      <c r="O1259" s="885"/>
      <c r="P1259" s="1027"/>
      <c r="Q1259" s="884"/>
      <c r="R1259" s="884"/>
      <c r="S1259" s="885"/>
      <c r="T1259" s="991"/>
      <c r="U1259" s="884"/>
      <c r="V1259" s="884"/>
      <c r="W1259" s="885"/>
      <c r="X1259" s="796"/>
      <c r="Y1259" s="796"/>
      <c r="Z1259" s="796"/>
      <c r="AA1259" s="796"/>
      <c r="AB1259" s="796"/>
      <c r="AC1259" s="796"/>
      <c r="AD1259" s="796"/>
      <c r="AG1259" s="323" t="b">
        <f t="shared" si="180"/>
        <v>0</v>
      </c>
      <c r="AH1259" s="1" t="str">
        <f t="shared" si="181"/>
        <v/>
      </c>
      <c r="AI1259" s="323" t="b">
        <f t="shared" si="182"/>
        <v>0</v>
      </c>
      <c r="AJ1259" s="1" t="str">
        <f t="shared" si="183"/>
        <v/>
      </c>
      <c r="AK1259" s="323" t="b">
        <f t="shared" si="184"/>
        <v>0</v>
      </c>
      <c r="AL1259" s="648">
        <f t="shared" si="185"/>
        <v>0</v>
      </c>
      <c r="AM1259" s="293">
        <f t="shared" si="186"/>
        <v>0</v>
      </c>
      <c r="AN1259" s="294" t="str">
        <f>IF(AM1259=0,"",
IF(SUM($AM$47:AM1259)=1,AO1259,
IF($AM$1547&gt;SUM($AM$47:AM1259),_xlfn.CONCAT(", ",AO1259),
IF($AM$1547=SUM($AM$47:AM1259),_xlfn.CONCAT(" y ",AO1259)))))</f>
        <v/>
      </c>
      <c r="AO1259" s="89" t="s">
        <v>8286</v>
      </c>
      <c r="AQ1259" s="477">
        <f t="shared" si="187"/>
        <v>0</v>
      </c>
      <c r="AR1259" s="321">
        <f t="shared" si="188"/>
        <v>0</v>
      </c>
      <c r="AS1259" s="293">
        <f t="shared" si="189"/>
        <v>0</v>
      </c>
      <c r="AT1259" s="294" t="str">
        <f>IF(AS1259=0,"",
IF(SUM($AS$47:AS1259)=1,AU1259,
IF($AS$1547&gt;SUM($AS$47:AS1259),_xlfn.CONCAT(", ",AU1259),
IF($AS$1547=SUM($AS$47:AS1259),_xlfn.CONCAT(" y ",AU1259)))))</f>
        <v/>
      </c>
      <c r="AU1259" s="89" t="s">
        <v>8286</v>
      </c>
    </row>
    <row r="1260" spans="1:47" ht="15" customHeight="1">
      <c r="A1260" s="64"/>
      <c r="B1260" s="11"/>
      <c r="C1260" s="1021" t="s">
        <v>8287</v>
      </c>
      <c r="D1260" s="890"/>
      <c r="E1260" s="997"/>
      <c r="F1260" s="884"/>
      <c r="G1260" s="884"/>
      <c r="H1260" s="884"/>
      <c r="I1260" s="884"/>
      <c r="J1260" s="884"/>
      <c r="K1260" s="885"/>
      <c r="L1260" s="1027"/>
      <c r="M1260" s="884"/>
      <c r="N1260" s="884"/>
      <c r="O1260" s="885"/>
      <c r="P1260" s="1027"/>
      <c r="Q1260" s="884"/>
      <c r="R1260" s="884"/>
      <c r="S1260" s="885"/>
      <c r="T1260" s="991"/>
      <c r="U1260" s="884"/>
      <c r="V1260" s="884"/>
      <c r="W1260" s="885"/>
      <c r="X1260" s="796"/>
      <c r="Y1260" s="796"/>
      <c r="Z1260" s="796"/>
      <c r="AA1260" s="796"/>
      <c r="AB1260" s="796"/>
      <c r="AC1260" s="796"/>
      <c r="AD1260" s="796"/>
      <c r="AG1260" s="323" t="b">
        <f t="shared" si="180"/>
        <v>0</v>
      </c>
      <c r="AH1260" s="1" t="str">
        <f t="shared" si="181"/>
        <v/>
      </c>
      <c r="AI1260" s="323" t="b">
        <f t="shared" si="182"/>
        <v>0</v>
      </c>
      <c r="AJ1260" s="1" t="str">
        <f t="shared" si="183"/>
        <v/>
      </c>
      <c r="AK1260" s="323" t="b">
        <f t="shared" si="184"/>
        <v>0</v>
      </c>
      <c r="AL1260" s="648">
        <f t="shared" si="185"/>
        <v>0</v>
      </c>
      <c r="AM1260" s="293">
        <f t="shared" si="186"/>
        <v>0</v>
      </c>
      <c r="AN1260" s="294" t="str">
        <f>IF(AM1260=0,"",
IF(SUM($AM$47:AM1260)=1,AO1260,
IF($AM$1547&gt;SUM($AM$47:AM1260),_xlfn.CONCAT(", ",AO1260),
IF($AM$1547=SUM($AM$47:AM1260),_xlfn.CONCAT(" y ",AO1260)))))</f>
        <v/>
      </c>
      <c r="AO1260" s="89" t="s">
        <v>8288</v>
      </c>
      <c r="AQ1260" s="477">
        <f t="shared" si="187"/>
        <v>0</v>
      </c>
      <c r="AR1260" s="321">
        <f t="shared" si="188"/>
        <v>0</v>
      </c>
      <c r="AS1260" s="293">
        <f t="shared" si="189"/>
        <v>0</v>
      </c>
      <c r="AT1260" s="294" t="str">
        <f>IF(AS1260=0,"",
IF(SUM($AS$47:AS1260)=1,AU1260,
IF($AS$1547&gt;SUM($AS$47:AS1260),_xlfn.CONCAT(", ",AU1260),
IF($AS$1547=SUM($AS$47:AS1260),_xlfn.CONCAT(" y ",AU1260)))))</f>
        <v/>
      </c>
      <c r="AU1260" s="89" t="s">
        <v>8288</v>
      </c>
    </row>
    <row r="1261" spans="1:47" ht="15" customHeight="1">
      <c r="A1261" s="64"/>
      <c r="B1261" s="11"/>
      <c r="C1261" s="1021" t="s">
        <v>8289</v>
      </c>
      <c r="D1261" s="890"/>
      <c r="E1261" s="997"/>
      <c r="F1261" s="884"/>
      <c r="G1261" s="884"/>
      <c r="H1261" s="884"/>
      <c r="I1261" s="884"/>
      <c r="J1261" s="884"/>
      <c r="K1261" s="885"/>
      <c r="L1261" s="1027"/>
      <c r="M1261" s="884"/>
      <c r="N1261" s="884"/>
      <c r="O1261" s="885"/>
      <c r="P1261" s="1027"/>
      <c r="Q1261" s="884"/>
      <c r="R1261" s="884"/>
      <c r="S1261" s="885"/>
      <c r="T1261" s="991"/>
      <c r="U1261" s="884"/>
      <c r="V1261" s="884"/>
      <c r="W1261" s="885"/>
      <c r="X1261" s="796"/>
      <c r="Y1261" s="796"/>
      <c r="Z1261" s="796"/>
      <c r="AA1261" s="796"/>
      <c r="AB1261" s="796"/>
      <c r="AC1261" s="796"/>
      <c r="AD1261" s="796"/>
      <c r="AG1261" s="323" t="b">
        <f t="shared" si="180"/>
        <v>0</v>
      </c>
      <c r="AH1261" s="1" t="str">
        <f t="shared" si="181"/>
        <v/>
      </c>
      <c r="AI1261" s="323" t="b">
        <f t="shared" si="182"/>
        <v>0</v>
      </c>
      <c r="AJ1261" s="1" t="str">
        <f t="shared" si="183"/>
        <v/>
      </c>
      <c r="AK1261" s="323" t="b">
        <f t="shared" si="184"/>
        <v>0</v>
      </c>
      <c r="AL1261" s="648">
        <f t="shared" si="185"/>
        <v>0</v>
      </c>
      <c r="AM1261" s="293">
        <f t="shared" si="186"/>
        <v>0</v>
      </c>
      <c r="AN1261" s="294" t="str">
        <f>IF(AM1261=0,"",
IF(SUM($AM$47:AM1261)=1,AO1261,
IF($AM$1547&gt;SUM($AM$47:AM1261),_xlfn.CONCAT(", ",AO1261),
IF($AM$1547=SUM($AM$47:AM1261),_xlfn.CONCAT(" y ",AO1261)))))</f>
        <v/>
      </c>
      <c r="AO1261" s="89" t="s">
        <v>8290</v>
      </c>
      <c r="AQ1261" s="477">
        <f t="shared" si="187"/>
        <v>0</v>
      </c>
      <c r="AR1261" s="321">
        <f t="shared" si="188"/>
        <v>0</v>
      </c>
      <c r="AS1261" s="293">
        <f t="shared" si="189"/>
        <v>0</v>
      </c>
      <c r="AT1261" s="294" t="str">
        <f>IF(AS1261=0,"",
IF(SUM($AS$47:AS1261)=1,AU1261,
IF($AS$1547&gt;SUM($AS$47:AS1261),_xlfn.CONCAT(", ",AU1261),
IF($AS$1547=SUM($AS$47:AS1261),_xlfn.CONCAT(" y ",AU1261)))))</f>
        <v/>
      </c>
      <c r="AU1261" s="89" t="s">
        <v>8290</v>
      </c>
    </row>
    <row r="1262" spans="1:47" ht="15" customHeight="1">
      <c r="A1262" s="64"/>
      <c r="B1262" s="11"/>
      <c r="C1262" s="1021" t="s">
        <v>8291</v>
      </c>
      <c r="D1262" s="890"/>
      <c r="E1262" s="997"/>
      <c r="F1262" s="884"/>
      <c r="G1262" s="884"/>
      <c r="H1262" s="884"/>
      <c r="I1262" s="884"/>
      <c r="J1262" s="884"/>
      <c r="K1262" s="885"/>
      <c r="L1262" s="1027"/>
      <c r="M1262" s="884"/>
      <c r="N1262" s="884"/>
      <c r="O1262" s="885"/>
      <c r="P1262" s="1027"/>
      <c r="Q1262" s="884"/>
      <c r="R1262" s="884"/>
      <c r="S1262" s="885"/>
      <c r="T1262" s="991"/>
      <c r="U1262" s="884"/>
      <c r="V1262" s="884"/>
      <c r="W1262" s="885"/>
      <c r="X1262" s="796"/>
      <c r="Y1262" s="796"/>
      <c r="Z1262" s="796"/>
      <c r="AA1262" s="796"/>
      <c r="AB1262" s="796"/>
      <c r="AC1262" s="796"/>
      <c r="AD1262" s="796"/>
      <c r="AG1262" s="323" t="b">
        <f t="shared" si="180"/>
        <v>0</v>
      </c>
      <c r="AH1262" s="1" t="str">
        <f t="shared" si="181"/>
        <v/>
      </c>
      <c r="AI1262" s="323" t="b">
        <f t="shared" si="182"/>
        <v>0</v>
      </c>
      <c r="AJ1262" s="1" t="str">
        <f t="shared" si="183"/>
        <v/>
      </c>
      <c r="AK1262" s="323" t="b">
        <f t="shared" si="184"/>
        <v>0</v>
      </c>
      <c r="AL1262" s="648">
        <f t="shared" si="185"/>
        <v>0</v>
      </c>
      <c r="AM1262" s="293">
        <f t="shared" si="186"/>
        <v>0</v>
      </c>
      <c r="AN1262" s="294" t="str">
        <f>IF(AM1262=0,"",
IF(SUM($AM$47:AM1262)=1,AO1262,
IF($AM$1547&gt;SUM($AM$47:AM1262),_xlfn.CONCAT(", ",AO1262),
IF($AM$1547=SUM($AM$47:AM1262),_xlfn.CONCAT(" y ",AO1262)))))</f>
        <v/>
      </c>
      <c r="AO1262" s="89" t="s">
        <v>8292</v>
      </c>
      <c r="AQ1262" s="477">
        <f t="shared" si="187"/>
        <v>0</v>
      </c>
      <c r="AR1262" s="321">
        <f t="shared" si="188"/>
        <v>0</v>
      </c>
      <c r="AS1262" s="293">
        <f t="shared" si="189"/>
        <v>0</v>
      </c>
      <c r="AT1262" s="294" t="str">
        <f>IF(AS1262=0,"",
IF(SUM($AS$47:AS1262)=1,AU1262,
IF($AS$1547&gt;SUM($AS$47:AS1262),_xlfn.CONCAT(", ",AU1262),
IF($AS$1547=SUM($AS$47:AS1262),_xlfn.CONCAT(" y ",AU1262)))))</f>
        <v/>
      </c>
      <c r="AU1262" s="89" t="s">
        <v>8292</v>
      </c>
    </row>
    <row r="1263" spans="1:47" ht="15" customHeight="1">
      <c r="A1263" s="64"/>
      <c r="B1263" s="11"/>
      <c r="C1263" s="1021" t="s">
        <v>8293</v>
      </c>
      <c r="D1263" s="890"/>
      <c r="E1263" s="997"/>
      <c r="F1263" s="884"/>
      <c r="G1263" s="884"/>
      <c r="H1263" s="884"/>
      <c r="I1263" s="884"/>
      <c r="J1263" s="884"/>
      <c r="K1263" s="885"/>
      <c r="L1263" s="1027"/>
      <c r="M1263" s="884"/>
      <c r="N1263" s="884"/>
      <c r="O1263" s="885"/>
      <c r="P1263" s="1027"/>
      <c r="Q1263" s="884"/>
      <c r="R1263" s="884"/>
      <c r="S1263" s="885"/>
      <c r="T1263" s="991"/>
      <c r="U1263" s="884"/>
      <c r="V1263" s="884"/>
      <c r="W1263" s="885"/>
      <c r="X1263" s="796"/>
      <c r="Y1263" s="796"/>
      <c r="Z1263" s="796"/>
      <c r="AA1263" s="796"/>
      <c r="AB1263" s="796"/>
      <c r="AC1263" s="796"/>
      <c r="AD1263" s="796"/>
      <c r="AG1263" s="323" t="b">
        <f t="shared" si="180"/>
        <v>0</v>
      </c>
      <c r="AH1263" s="1" t="str">
        <f t="shared" si="181"/>
        <v/>
      </c>
      <c r="AI1263" s="323" t="b">
        <f t="shared" si="182"/>
        <v>0</v>
      </c>
      <c r="AJ1263" s="1" t="str">
        <f t="shared" si="183"/>
        <v/>
      </c>
      <c r="AK1263" s="323" t="b">
        <f t="shared" si="184"/>
        <v>0</v>
      </c>
      <c r="AL1263" s="648">
        <f t="shared" si="185"/>
        <v>0</v>
      </c>
      <c r="AM1263" s="293">
        <f t="shared" si="186"/>
        <v>0</v>
      </c>
      <c r="AN1263" s="294" t="str">
        <f>IF(AM1263=0,"",
IF(SUM($AM$47:AM1263)=1,AO1263,
IF($AM$1547&gt;SUM($AM$47:AM1263),_xlfn.CONCAT(", ",AO1263),
IF($AM$1547=SUM($AM$47:AM1263),_xlfn.CONCAT(" y ",AO1263)))))</f>
        <v/>
      </c>
      <c r="AO1263" s="89" t="s">
        <v>8294</v>
      </c>
      <c r="AQ1263" s="477">
        <f t="shared" si="187"/>
        <v>0</v>
      </c>
      <c r="AR1263" s="321">
        <f t="shared" si="188"/>
        <v>0</v>
      </c>
      <c r="AS1263" s="293">
        <f t="shared" si="189"/>
        <v>0</v>
      </c>
      <c r="AT1263" s="294" t="str">
        <f>IF(AS1263=0,"",
IF(SUM($AS$47:AS1263)=1,AU1263,
IF($AS$1547&gt;SUM($AS$47:AS1263),_xlfn.CONCAT(", ",AU1263),
IF($AS$1547=SUM($AS$47:AS1263),_xlfn.CONCAT(" y ",AU1263)))))</f>
        <v/>
      </c>
      <c r="AU1263" s="89" t="s">
        <v>8294</v>
      </c>
    </row>
    <row r="1264" spans="1:47" ht="15" customHeight="1">
      <c r="A1264" s="64"/>
      <c r="B1264" s="11"/>
      <c r="C1264" s="1021" t="s">
        <v>8295</v>
      </c>
      <c r="D1264" s="890"/>
      <c r="E1264" s="997"/>
      <c r="F1264" s="884"/>
      <c r="G1264" s="884"/>
      <c r="H1264" s="884"/>
      <c r="I1264" s="884"/>
      <c r="J1264" s="884"/>
      <c r="K1264" s="885"/>
      <c r="L1264" s="1027"/>
      <c r="M1264" s="884"/>
      <c r="N1264" s="884"/>
      <c r="O1264" s="885"/>
      <c r="P1264" s="1027"/>
      <c r="Q1264" s="884"/>
      <c r="R1264" s="884"/>
      <c r="S1264" s="885"/>
      <c r="T1264" s="991"/>
      <c r="U1264" s="884"/>
      <c r="V1264" s="884"/>
      <c r="W1264" s="885"/>
      <c r="X1264" s="796"/>
      <c r="Y1264" s="796"/>
      <c r="Z1264" s="796"/>
      <c r="AA1264" s="796"/>
      <c r="AB1264" s="796"/>
      <c r="AC1264" s="796"/>
      <c r="AD1264" s="796"/>
      <c r="AG1264" s="323" t="b">
        <f t="shared" ref="AG1264:AG1327" si="190">NOT(EXACT(E1264,UPPER(E1264)))</f>
        <v>0</v>
      </c>
      <c r="AH1264" s="1" t="str">
        <f t="shared" ref="AH1264:AH1327" si="191">SUBSTITUTE( SUBSTITUTE( SUBSTITUTE( SUBSTITUTE( SUBSTITUTE( SUBSTITUTE( SUBSTITUTE( SUBSTITUTE( SUBSTITUTE( SUBSTITUTE(E1264, "á", "a"), "é", "e"), "í", "i"), "ó", "o"), "ú", "u"), "Á", "A"), "É", "E"), "Í", "I"), "Ó", "O"), "Ú", "U")</f>
        <v/>
      </c>
      <c r="AI1264" s="323" t="b">
        <f t="shared" ref="AI1264:AI1327" si="192">NOT(EXACT(E1264,AH1264))</f>
        <v>0</v>
      </c>
      <c r="AJ1264" s="1" t="str">
        <f t="shared" ref="AJ1264:AJ1327" si="193">SUBSTITUTE((SUBSTITUTE(SUBSTITUTE(SUBSTITUTE(E1264,".",""),",",""),"(","")),")","")</f>
        <v/>
      </c>
      <c r="AK1264" s="323" t="b">
        <f t="shared" ref="AK1264:AK1327" si="194">NOT(EXACT(E1264,AJ1264))</f>
        <v>0</v>
      </c>
      <c r="AL1264" s="648">
        <f t="shared" ref="AL1264:AL1327" si="195">IF(COUNTIF(T1264,"VARIAS")&gt;0,1,0)</f>
        <v>0</v>
      </c>
      <c r="AM1264" s="293">
        <f t="shared" ref="AM1264:AM1327" si="196">IF(SUM(AL1264)=0,0,1)</f>
        <v>0</v>
      </c>
      <c r="AN1264" s="294" t="str">
        <f>IF(AM1264=0,"",
IF(SUM($AM$47:AM1264)=1,AO1264,
IF($AM$1547&gt;SUM($AM$47:AM1264),_xlfn.CONCAT(", ",AO1264),
IF($AM$1547=SUM($AM$47:AM1264),_xlfn.CONCAT(" y ",AO1264)))))</f>
        <v/>
      </c>
      <c r="AO1264" s="89" t="s">
        <v>8296</v>
      </c>
      <c r="AQ1264" s="477">
        <f t="shared" ref="AQ1264:AQ1327" si="197">IF(AND($AD1264="X",COUNTA(X1264:AC1264)&gt;0),1,0)</f>
        <v>0</v>
      </c>
      <c r="AR1264" s="321">
        <f t="shared" ref="AR1264:AR1327" si="198">IF(AND(COUNTBLANK(E1264)=0,COUNTA(L1264:W1264)=3,COUNTA(X1264:AD1264)&gt;0),0,IF(AND(COUNTBLANK(E1264)=1,COUNTA(L1264:AD1264)=0),0,1))</f>
        <v>0</v>
      </c>
      <c r="AS1264" s="293">
        <f t="shared" ref="AS1264:AS1327" si="199">IF(AR1264=0,0,1)</f>
        <v>0</v>
      </c>
      <c r="AT1264" s="294" t="str">
        <f>IF(AS1264=0,"",
IF(SUM($AS$47:AS1264)=1,AU1264,
IF($AS$1547&gt;SUM($AS$47:AS1264),_xlfn.CONCAT(", ",AU1264),
IF($AS$1547=SUM($AS$47:AS1264),_xlfn.CONCAT(" y ",AU1264)))))</f>
        <v/>
      </c>
      <c r="AU1264" s="89" t="s">
        <v>8296</v>
      </c>
    </row>
    <row r="1265" spans="1:47" ht="15" customHeight="1">
      <c r="A1265" s="64"/>
      <c r="B1265" s="11"/>
      <c r="C1265" s="1021" t="s">
        <v>8297</v>
      </c>
      <c r="D1265" s="890"/>
      <c r="E1265" s="997"/>
      <c r="F1265" s="884"/>
      <c r="G1265" s="884"/>
      <c r="H1265" s="884"/>
      <c r="I1265" s="884"/>
      <c r="J1265" s="884"/>
      <c r="K1265" s="885"/>
      <c r="L1265" s="1027"/>
      <c r="M1265" s="884"/>
      <c r="N1265" s="884"/>
      <c r="O1265" s="885"/>
      <c r="P1265" s="1027"/>
      <c r="Q1265" s="884"/>
      <c r="R1265" s="884"/>
      <c r="S1265" s="885"/>
      <c r="T1265" s="991"/>
      <c r="U1265" s="884"/>
      <c r="V1265" s="884"/>
      <c r="W1265" s="885"/>
      <c r="X1265" s="796"/>
      <c r="Y1265" s="796"/>
      <c r="Z1265" s="796"/>
      <c r="AA1265" s="796"/>
      <c r="AB1265" s="796"/>
      <c r="AC1265" s="796"/>
      <c r="AD1265" s="796"/>
      <c r="AG1265" s="323" t="b">
        <f t="shared" si="190"/>
        <v>0</v>
      </c>
      <c r="AH1265" s="1" t="str">
        <f t="shared" si="191"/>
        <v/>
      </c>
      <c r="AI1265" s="323" t="b">
        <f t="shared" si="192"/>
        <v>0</v>
      </c>
      <c r="AJ1265" s="1" t="str">
        <f t="shared" si="193"/>
        <v/>
      </c>
      <c r="AK1265" s="323" t="b">
        <f t="shared" si="194"/>
        <v>0</v>
      </c>
      <c r="AL1265" s="648">
        <f t="shared" si="195"/>
        <v>0</v>
      </c>
      <c r="AM1265" s="293">
        <f t="shared" si="196"/>
        <v>0</v>
      </c>
      <c r="AN1265" s="294" t="str">
        <f>IF(AM1265=0,"",
IF(SUM($AM$47:AM1265)=1,AO1265,
IF($AM$1547&gt;SUM($AM$47:AM1265),_xlfn.CONCAT(", ",AO1265),
IF($AM$1547=SUM($AM$47:AM1265),_xlfn.CONCAT(" y ",AO1265)))))</f>
        <v/>
      </c>
      <c r="AO1265" s="89" t="s">
        <v>8298</v>
      </c>
      <c r="AQ1265" s="477">
        <f t="shared" si="197"/>
        <v>0</v>
      </c>
      <c r="AR1265" s="321">
        <f t="shared" si="198"/>
        <v>0</v>
      </c>
      <c r="AS1265" s="293">
        <f t="shared" si="199"/>
        <v>0</v>
      </c>
      <c r="AT1265" s="294" t="str">
        <f>IF(AS1265=0,"",
IF(SUM($AS$47:AS1265)=1,AU1265,
IF($AS$1547&gt;SUM($AS$47:AS1265),_xlfn.CONCAT(", ",AU1265),
IF($AS$1547=SUM($AS$47:AS1265),_xlfn.CONCAT(" y ",AU1265)))))</f>
        <v/>
      </c>
      <c r="AU1265" s="89" t="s">
        <v>8298</v>
      </c>
    </row>
    <row r="1266" spans="1:47" ht="15" customHeight="1">
      <c r="A1266" s="64"/>
      <c r="B1266" s="11"/>
      <c r="C1266" s="1021" t="s">
        <v>8299</v>
      </c>
      <c r="D1266" s="890"/>
      <c r="E1266" s="997"/>
      <c r="F1266" s="884"/>
      <c r="G1266" s="884"/>
      <c r="H1266" s="884"/>
      <c r="I1266" s="884"/>
      <c r="J1266" s="884"/>
      <c r="K1266" s="885"/>
      <c r="L1266" s="1027"/>
      <c r="M1266" s="884"/>
      <c r="N1266" s="884"/>
      <c r="O1266" s="885"/>
      <c r="P1266" s="1027"/>
      <c r="Q1266" s="884"/>
      <c r="R1266" s="884"/>
      <c r="S1266" s="885"/>
      <c r="T1266" s="991"/>
      <c r="U1266" s="884"/>
      <c r="V1266" s="884"/>
      <c r="W1266" s="885"/>
      <c r="X1266" s="796"/>
      <c r="Y1266" s="796"/>
      <c r="Z1266" s="796"/>
      <c r="AA1266" s="796"/>
      <c r="AB1266" s="796"/>
      <c r="AC1266" s="796"/>
      <c r="AD1266" s="796"/>
      <c r="AG1266" s="323" t="b">
        <f t="shared" si="190"/>
        <v>0</v>
      </c>
      <c r="AH1266" s="1" t="str">
        <f t="shared" si="191"/>
        <v/>
      </c>
      <c r="AI1266" s="323" t="b">
        <f t="shared" si="192"/>
        <v>0</v>
      </c>
      <c r="AJ1266" s="1" t="str">
        <f t="shared" si="193"/>
        <v/>
      </c>
      <c r="AK1266" s="323" t="b">
        <f t="shared" si="194"/>
        <v>0</v>
      </c>
      <c r="AL1266" s="648">
        <f t="shared" si="195"/>
        <v>0</v>
      </c>
      <c r="AM1266" s="293">
        <f t="shared" si="196"/>
        <v>0</v>
      </c>
      <c r="AN1266" s="294" t="str">
        <f>IF(AM1266=0,"",
IF(SUM($AM$47:AM1266)=1,AO1266,
IF($AM$1547&gt;SUM($AM$47:AM1266),_xlfn.CONCAT(", ",AO1266),
IF($AM$1547=SUM($AM$47:AM1266),_xlfn.CONCAT(" y ",AO1266)))))</f>
        <v/>
      </c>
      <c r="AO1266" s="89" t="s">
        <v>8300</v>
      </c>
      <c r="AQ1266" s="477">
        <f t="shared" si="197"/>
        <v>0</v>
      </c>
      <c r="AR1266" s="321">
        <f t="shared" si="198"/>
        <v>0</v>
      </c>
      <c r="AS1266" s="293">
        <f t="shared" si="199"/>
        <v>0</v>
      </c>
      <c r="AT1266" s="294" t="str">
        <f>IF(AS1266=0,"",
IF(SUM($AS$47:AS1266)=1,AU1266,
IF($AS$1547&gt;SUM($AS$47:AS1266),_xlfn.CONCAT(", ",AU1266),
IF($AS$1547=SUM($AS$47:AS1266),_xlfn.CONCAT(" y ",AU1266)))))</f>
        <v/>
      </c>
      <c r="AU1266" s="89" t="s">
        <v>8300</v>
      </c>
    </row>
    <row r="1267" spans="1:47" ht="15" customHeight="1">
      <c r="A1267" s="64"/>
      <c r="B1267" s="11"/>
      <c r="C1267" s="1021" t="s">
        <v>8301</v>
      </c>
      <c r="D1267" s="890"/>
      <c r="E1267" s="997"/>
      <c r="F1267" s="884"/>
      <c r="G1267" s="884"/>
      <c r="H1267" s="884"/>
      <c r="I1267" s="884"/>
      <c r="J1267" s="884"/>
      <c r="K1267" s="885"/>
      <c r="L1267" s="1027"/>
      <c r="M1267" s="884"/>
      <c r="N1267" s="884"/>
      <c r="O1267" s="885"/>
      <c r="P1267" s="1027"/>
      <c r="Q1267" s="884"/>
      <c r="R1267" s="884"/>
      <c r="S1267" s="885"/>
      <c r="T1267" s="991"/>
      <c r="U1267" s="884"/>
      <c r="V1267" s="884"/>
      <c r="W1267" s="885"/>
      <c r="X1267" s="796"/>
      <c r="Y1267" s="796"/>
      <c r="Z1267" s="796"/>
      <c r="AA1267" s="796"/>
      <c r="AB1267" s="796"/>
      <c r="AC1267" s="796"/>
      <c r="AD1267" s="796"/>
      <c r="AG1267" s="323" t="b">
        <f t="shared" si="190"/>
        <v>0</v>
      </c>
      <c r="AH1267" s="1" t="str">
        <f t="shared" si="191"/>
        <v/>
      </c>
      <c r="AI1267" s="323" t="b">
        <f t="shared" si="192"/>
        <v>0</v>
      </c>
      <c r="AJ1267" s="1" t="str">
        <f t="shared" si="193"/>
        <v/>
      </c>
      <c r="AK1267" s="323" t="b">
        <f t="shared" si="194"/>
        <v>0</v>
      </c>
      <c r="AL1267" s="648">
        <f t="shared" si="195"/>
        <v>0</v>
      </c>
      <c r="AM1267" s="293">
        <f t="shared" si="196"/>
        <v>0</v>
      </c>
      <c r="AN1267" s="294" t="str">
        <f>IF(AM1267=0,"",
IF(SUM($AM$47:AM1267)=1,AO1267,
IF($AM$1547&gt;SUM($AM$47:AM1267),_xlfn.CONCAT(", ",AO1267),
IF($AM$1547=SUM($AM$47:AM1267),_xlfn.CONCAT(" y ",AO1267)))))</f>
        <v/>
      </c>
      <c r="AO1267" s="89" t="s">
        <v>8302</v>
      </c>
      <c r="AQ1267" s="477">
        <f t="shared" si="197"/>
        <v>0</v>
      </c>
      <c r="AR1267" s="321">
        <f t="shared" si="198"/>
        <v>0</v>
      </c>
      <c r="AS1267" s="293">
        <f t="shared" si="199"/>
        <v>0</v>
      </c>
      <c r="AT1267" s="294" t="str">
        <f>IF(AS1267=0,"",
IF(SUM($AS$47:AS1267)=1,AU1267,
IF($AS$1547&gt;SUM($AS$47:AS1267),_xlfn.CONCAT(", ",AU1267),
IF($AS$1547=SUM($AS$47:AS1267),_xlfn.CONCAT(" y ",AU1267)))))</f>
        <v/>
      </c>
      <c r="AU1267" s="89" t="s">
        <v>8302</v>
      </c>
    </row>
    <row r="1268" spans="1:47" ht="15" customHeight="1">
      <c r="A1268" s="64"/>
      <c r="B1268" s="11"/>
      <c r="C1268" s="1021" t="s">
        <v>8303</v>
      </c>
      <c r="D1268" s="890"/>
      <c r="E1268" s="997"/>
      <c r="F1268" s="884"/>
      <c r="G1268" s="884"/>
      <c r="H1268" s="884"/>
      <c r="I1268" s="884"/>
      <c r="J1268" s="884"/>
      <c r="K1268" s="885"/>
      <c r="L1268" s="1027"/>
      <c r="M1268" s="884"/>
      <c r="N1268" s="884"/>
      <c r="O1268" s="885"/>
      <c r="P1268" s="1027"/>
      <c r="Q1268" s="884"/>
      <c r="R1268" s="884"/>
      <c r="S1268" s="885"/>
      <c r="T1268" s="991"/>
      <c r="U1268" s="884"/>
      <c r="V1268" s="884"/>
      <c r="W1268" s="885"/>
      <c r="X1268" s="796"/>
      <c r="Y1268" s="796"/>
      <c r="Z1268" s="796"/>
      <c r="AA1268" s="796"/>
      <c r="AB1268" s="796"/>
      <c r="AC1268" s="796"/>
      <c r="AD1268" s="796"/>
      <c r="AG1268" s="323" t="b">
        <f t="shared" si="190"/>
        <v>0</v>
      </c>
      <c r="AH1268" s="1" t="str">
        <f t="shared" si="191"/>
        <v/>
      </c>
      <c r="AI1268" s="323" t="b">
        <f t="shared" si="192"/>
        <v>0</v>
      </c>
      <c r="AJ1268" s="1" t="str">
        <f t="shared" si="193"/>
        <v/>
      </c>
      <c r="AK1268" s="323" t="b">
        <f t="shared" si="194"/>
        <v>0</v>
      </c>
      <c r="AL1268" s="648">
        <f t="shared" si="195"/>
        <v>0</v>
      </c>
      <c r="AM1268" s="293">
        <f t="shared" si="196"/>
        <v>0</v>
      </c>
      <c r="AN1268" s="294" t="str">
        <f>IF(AM1268=0,"",
IF(SUM($AM$47:AM1268)=1,AO1268,
IF($AM$1547&gt;SUM($AM$47:AM1268),_xlfn.CONCAT(", ",AO1268),
IF($AM$1547=SUM($AM$47:AM1268),_xlfn.CONCAT(" y ",AO1268)))))</f>
        <v/>
      </c>
      <c r="AO1268" s="89" t="s">
        <v>8304</v>
      </c>
      <c r="AQ1268" s="477">
        <f t="shared" si="197"/>
        <v>0</v>
      </c>
      <c r="AR1268" s="321">
        <f t="shared" si="198"/>
        <v>0</v>
      </c>
      <c r="AS1268" s="293">
        <f t="shared" si="199"/>
        <v>0</v>
      </c>
      <c r="AT1268" s="294" t="str">
        <f>IF(AS1268=0,"",
IF(SUM($AS$47:AS1268)=1,AU1268,
IF($AS$1547&gt;SUM($AS$47:AS1268),_xlfn.CONCAT(", ",AU1268),
IF($AS$1547=SUM($AS$47:AS1268),_xlfn.CONCAT(" y ",AU1268)))))</f>
        <v/>
      </c>
      <c r="AU1268" s="89" t="s">
        <v>8304</v>
      </c>
    </row>
    <row r="1269" spans="1:47" ht="15" customHeight="1">
      <c r="A1269" s="64"/>
      <c r="B1269" s="11"/>
      <c r="C1269" s="1021" t="s">
        <v>8305</v>
      </c>
      <c r="D1269" s="890"/>
      <c r="E1269" s="997"/>
      <c r="F1269" s="884"/>
      <c r="G1269" s="884"/>
      <c r="H1269" s="884"/>
      <c r="I1269" s="884"/>
      <c r="J1269" s="884"/>
      <c r="K1269" s="885"/>
      <c r="L1269" s="1027"/>
      <c r="M1269" s="884"/>
      <c r="N1269" s="884"/>
      <c r="O1269" s="885"/>
      <c r="P1269" s="1027"/>
      <c r="Q1269" s="884"/>
      <c r="R1269" s="884"/>
      <c r="S1269" s="885"/>
      <c r="T1269" s="991"/>
      <c r="U1269" s="884"/>
      <c r="V1269" s="884"/>
      <c r="W1269" s="885"/>
      <c r="X1269" s="796"/>
      <c r="Y1269" s="796"/>
      <c r="Z1269" s="796"/>
      <c r="AA1269" s="796"/>
      <c r="AB1269" s="796"/>
      <c r="AC1269" s="796"/>
      <c r="AD1269" s="796"/>
      <c r="AG1269" s="323" t="b">
        <f t="shared" si="190"/>
        <v>0</v>
      </c>
      <c r="AH1269" s="1" t="str">
        <f t="shared" si="191"/>
        <v/>
      </c>
      <c r="AI1269" s="323" t="b">
        <f t="shared" si="192"/>
        <v>0</v>
      </c>
      <c r="AJ1269" s="1" t="str">
        <f t="shared" si="193"/>
        <v/>
      </c>
      <c r="AK1269" s="323" t="b">
        <f t="shared" si="194"/>
        <v>0</v>
      </c>
      <c r="AL1269" s="648">
        <f t="shared" si="195"/>
        <v>0</v>
      </c>
      <c r="AM1269" s="293">
        <f t="shared" si="196"/>
        <v>0</v>
      </c>
      <c r="AN1269" s="294" t="str">
        <f>IF(AM1269=0,"",
IF(SUM($AM$47:AM1269)=1,AO1269,
IF($AM$1547&gt;SUM($AM$47:AM1269),_xlfn.CONCAT(", ",AO1269),
IF($AM$1547=SUM($AM$47:AM1269),_xlfn.CONCAT(" y ",AO1269)))))</f>
        <v/>
      </c>
      <c r="AO1269" s="89" t="s">
        <v>8306</v>
      </c>
      <c r="AQ1269" s="477">
        <f t="shared" si="197"/>
        <v>0</v>
      </c>
      <c r="AR1269" s="321">
        <f t="shared" si="198"/>
        <v>0</v>
      </c>
      <c r="AS1269" s="293">
        <f t="shared" si="199"/>
        <v>0</v>
      </c>
      <c r="AT1269" s="294" t="str">
        <f>IF(AS1269=0,"",
IF(SUM($AS$47:AS1269)=1,AU1269,
IF($AS$1547&gt;SUM($AS$47:AS1269),_xlfn.CONCAT(", ",AU1269),
IF($AS$1547=SUM($AS$47:AS1269),_xlfn.CONCAT(" y ",AU1269)))))</f>
        <v/>
      </c>
      <c r="AU1269" s="89" t="s">
        <v>8306</v>
      </c>
    </row>
    <row r="1270" spans="1:47" ht="15" customHeight="1">
      <c r="A1270" s="64"/>
      <c r="B1270" s="11"/>
      <c r="C1270" s="1021" t="s">
        <v>8307</v>
      </c>
      <c r="D1270" s="890"/>
      <c r="E1270" s="997"/>
      <c r="F1270" s="884"/>
      <c r="G1270" s="884"/>
      <c r="H1270" s="884"/>
      <c r="I1270" s="884"/>
      <c r="J1270" s="884"/>
      <c r="K1270" s="885"/>
      <c r="L1270" s="1027"/>
      <c r="M1270" s="884"/>
      <c r="N1270" s="884"/>
      <c r="O1270" s="885"/>
      <c r="P1270" s="1027"/>
      <c r="Q1270" s="884"/>
      <c r="R1270" s="884"/>
      <c r="S1270" s="885"/>
      <c r="T1270" s="991"/>
      <c r="U1270" s="884"/>
      <c r="V1270" s="884"/>
      <c r="W1270" s="885"/>
      <c r="X1270" s="796"/>
      <c r="Y1270" s="796"/>
      <c r="Z1270" s="796"/>
      <c r="AA1270" s="796"/>
      <c r="AB1270" s="796"/>
      <c r="AC1270" s="796"/>
      <c r="AD1270" s="796"/>
      <c r="AG1270" s="323" t="b">
        <f t="shared" si="190"/>
        <v>0</v>
      </c>
      <c r="AH1270" s="1" t="str">
        <f t="shared" si="191"/>
        <v/>
      </c>
      <c r="AI1270" s="323" t="b">
        <f t="shared" si="192"/>
        <v>0</v>
      </c>
      <c r="AJ1270" s="1" t="str">
        <f t="shared" si="193"/>
        <v/>
      </c>
      <c r="AK1270" s="323" t="b">
        <f t="shared" si="194"/>
        <v>0</v>
      </c>
      <c r="AL1270" s="648">
        <f t="shared" si="195"/>
        <v>0</v>
      </c>
      <c r="AM1270" s="293">
        <f t="shared" si="196"/>
        <v>0</v>
      </c>
      <c r="AN1270" s="294" t="str">
        <f>IF(AM1270=0,"",
IF(SUM($AM$47:AM1270)=1,AO1270,
IF($AM$1547&gt;SUM($AM$47:AM1270),_xlfn.CONCAT(", ",AO1270),
IF($AM$1547=SUM($AM$47:AM1270),_xlfn.CONCAT(" y ",AO1270)))))</f>
        <v/>
      </c>
      <c r="AO1270" s="89" t="s">
        <v>8308</v>
      </c>
      <c r="AQ1270" s="477">
        <f t="shared" si="197"/>
        <v>0</v>
      </c>
      <c r="AR1270" s="321">
        <f t="shared" si="198"/>
        <v>0</v>
      </c>
      <c r="AS1270" s="293">
        <f t="shared" si="199"/>
        <v>0</v>
      </c>
      <c r="AT1270" s="294" t="str">
        <f>IF(AS1270=0,"",
IF(SUM($AS$47:AS1270)=1,AU1270,
IF($AS$1547&gt;SUM($AS$47:AS1270),_xlfn.CONCAT(", ",AU1270),
IF($AS$1547=SUM($AS$47:AS1270),_xlfn.CONCAT(" y ",AU1270)))))</f>
        <v/>
      </c>
      <c r="AU1270" s="89" t="s">
        <v>8308</v>
      </c>
    </row>
    <row r="1271" spans="1:47" ht="15" customHeight="1">
      <c r="A1271" s="64"/>
      <c r="B1271" s="11"/>
      <c r="C1271" s="1021" t="s">
        <v>8309</v>
      </c>
      <c r="D1271" s="890"/>
      <c r="E1271" s="997"/>
      <c r="F1271" s="884"/>
      <c r="G1271" s="884"/>
      <c r="H1271" s="884"/>
      <c r="I1271" s="884"/>
      <c r="J1271" s="884"/>
      <c r="K1271" s="885"/>
      <c r="L1271" s="1027"/>
      <c r="M1271" s="884"/>
      <c r="N1271" s="884"/>
      <c r="O1271" s="885"/>
      <c r="P1271" s="1027"/>
      <c r="Q1271" s="884"/>
      <c r="R1271" s="884"/>
      <c r="S1271" s="885"/>
      <c r="T1271" s="991"/>
      <c r="U1271" s="884"/>
      <c r="V1271" s="884"/>
      <c r="W1271" s="885"/>
      <c r="X1271" s="796"/>
      <c r="Y1271" s="796"/>
      <c r="Z1271" s="796"/>
      <c r="AA1271" s="796"/>
      <c r="AB1271" s="796"/>
      <c r="AC1271" s="796"/>
      <c r="AD1271" s="796"/>
      <c r="AG1271" s="323" t="b">
        <f t="shared" si="190"/>
        <v>0</v>
      </c>
      <c r="AH1271" s="1" t="str">
        <f t="shared" si="191"/>
        <v/>
      </c>
      <c r="AI1271" s="323" t="b">
        <f t="shared" si="192"/>
        <v>0</v>
      </c>
      <c r="AJ1271" s="1" t="str">
        <f t="shared" si="193"/>
        <v/>
      </c>
      <c r="AK1271" s="323" t="b">
        <f t="shared" si="194"/>
        <v>0</v>
      </c>
      <c r="AL1271" s="648">
        <f t="shared" si="195"/>
        <v>0</v>
      </c>
      <c r="AM1271" s="293">
        <f t="shared" si="196"/>
        <v>0</v>
      </c>
      <c r="AN1271" s="294" t="str">
        <f>IF(AM1271=0,"",
IF(SUM($AM$47:AM1271)=1,AO1271,
IF($AM$1547&gt;SUM($AM$47:AM1271),_xlfn.CONCAT(", ",AO1271),
IF($AM$1547=SUM($AM$47:AM1271),_xlfn.CONCAT(" y ",AO1271)))))</f>
        <v/>
      </c>
      <c r="AO1271" s="89" t="s">
        <v>8310</v>
      </c>
      <c r="AQ1271" s="477">
        <f t="shared" si="197"/>
        <v>0</v>
      </c>
      <c r="AR1271" s="321">
        <f t="shared" si="198"/>
        <v>0</v>
      </c>
      <c r="AS1271" s="293">
        <f t="shared" si="199"/>
        <v>0</v>
      </c>
      <c r="AT1271" s="294" t="str">
        <f>IF(AS1271=0,"",
IF(SUM($AS$47:AS1271)=1,AU1271,
IF($AS$1547&gt;SUM($AS$47:AS1271),_xlfn.CONCAT(", ",AU1271),
IF($AS$1547=SUM($AS$47:AS1271),_xlfn.CONCAT(" y ",AU1271)))))</f>
        <v/>
      </c>
      <c r="AU1271" s="89" t="s">
        <v>8310</v>
      </c>
    </row>
    <row r="1272" spans="1:47" ht="15" customHeight="1">
      <c r="A1272" s="64"/>
      <c r="B1272" s="11"/>
      <c r="C1272" s="1021" t="s">
        <v>8311</v>
      </c>
      <c r="D1272" s="890"/>
      <c r="E1272" s="997"/>
      <c r="F1272" s="884"/>
      <c r="G1272" s="884"/>
      <c r="H1272" s="884"/>
      <c r="I1272" s="884"/>
      <c r="J1272" s="884"/>
      <c r="K1272" s="885"/>
      <c r="L1272" s="1027"/>
      <c r="M1272" s="884"/>
      <c r="N1272" s="884"/>
      <c r="O1272" s="885"/>
      <c r="P1272" s="1027"/>
      <c r="Q1272" s="884"/>
      <c r="R1272" s="884"/>
      <c r="S1272" s="885"/>
      <c r="T1272" s="991"/>
      <c r="U1272" s="884"/>
      <c r="V1272" s="884"/>
      <c r="W1272" s="885"/>
      <c r="X1272" s="796"/>
      <c r="Y1272" s="796"/>
      <c r="Z1272" s="796"/>
      <c r="AA1272" s="796"/>
      <c r="AB1272" s="796"/>
      <c r="AC1272" s="796"/>
      <c r="AD1272" s="796"/>
      <c r="AG1272" s="323" t="b">
        <f t="shared" si="190"/>
        <v>0</v>
      </c>
      <c r="AH1272" s="1" t="str">
        <f t="shared" si="191"/>
        <v/>
      </c>
      <c r="AI1272" s="323" t="b">
        <f t="shared" si="192"/>
        <v>0</v>
      </c>
      <c r="AJ1272" s="1" t="str">
        <f t="shared" si="193"/>
        <v/>
      </c>
      <c r="AK1272" s="323" t="b">
        <f t="shared" si="194"/>
        <v>0</v>
      </c>
      <c r="AL1272" s="648">
        <f t="shared" si="195"/>
        <v>0</v>
      </c>
      <c r="AM1272" s="293">
        <f t="shared" si="196"/>
        <v>0</v>
      </c>
      <c r="AN1272" s="294" t="str">
        <f>IF(AM1272=0,"",
IF(SUM($AM$47:AM1272)=1,AO1272,
IF($AM$1547&gt;SUM($AM$47:AM1272),_xlfn.CONCAT(", ",AO1272),
IF($AM$1547=SUM($AM$47:AM1272),_xlfn.CONCAT(" y ",AO1272)))))</f>
        <v/>
      </c>
      <c r="AO1272" s="89" t="s">
        <v>8312</v>
      </c>
      <c r="AQ1272" s="477">
        <f t="shared" si="197"/>
        <v>0</v>
      </c>
      <c r="AR1272" s="321">
        <f t="shared" si="198"/>
        <v>0</v>
      </c>
      <c r="AS1272" s="293">
        <f t="shared" si="199"/>
        <v>0</v>
      </c>
      <c r="AT1272" s="294" t="str">
        <f>IF(AS1272=0,"",
IF(SUM($AS$47:AS1272)=1,AU1272,
IF($AS$1547&gt;SUM($AS$47:AS1272),_xlfn.CONCAT(", ",AU1272),
IF($AS$1547=SUM($AS$47:AS1272),_xlfn.CONCAT(" y ",AU1272)))))</f>
        <v/>
      </c>
      <c r="AU1272" s="89" t="s">
        <v>8312</v>
      </c>
    </row>
    <row r="1273" spans="1:47" ht="15" customHeight="1">
      <c r="A1273" s="64"/>
      <c r="B1273" s="11"/>
      <c r="C1273" s="1021" t="s">
        <v>8313</v>
      </c>
      <c r="D1273" s="890"/>
      <c r="E1273" s="997"/>
      <c r="F1273" s="884"/>
      <c r="G1273" s="884"/>
      <c r="H1273" s="884"/>
      <c r="I1273" s="884"/>
      <c r="J1273" s="884"/>
      <c r="K1273" s="885"/>
      <c r="L1273" s="1027"/>
      <c r="M1273" s="884"/>
      <c r="N1273" s="884"/>
      <c r="O1273" s="885"/>
      <c r="P1273" s="1027"/>
      <c r="Q1273" s="884"/>
      <c r="R1273" s="884"/>
      <c r="S1273" s="885"/>
      <c r="T1273" s="991"/>
      <c r="U1273" s="884"/>
      <c r="V1273" s="884"/>
      <c r="W1273" s="885"/>
      <c r="X1273" s="796"/>
      <c r="Y1273" s="796"/>
      <c r="Z1273" s="796"/>
      <c r="AA1273" s="796"/>
      <c r="AB1273" s="796"/>
      <c r="AC1273" s="796"/>
      <c r="AD1273" s="796"/>
      <c r="AG1273" s="323" t="b">
        <f t="shared" si="190"/>
        <v>0</v>
      </c>
      <c r="AH1273" s="1" t="str">
        <f t="shared" si="191"/>
        <v/>
      </c>
      <c r="AI1273" s="323" t="b">
        <f t="shared" si="192"/>
        <v>0</v>
      </c>
      <c r="AJ1273" s="1" t="str">
        <f t="shared" si="193"/>
        <v/>
      </c>
      <c r="AK1273" s="323" t="b">
        <f t="shared" si="194"/>
        <v>0</v>
      </c>
      <c r="AL1273" s="648">
        <f t="shared" si="195"/>
        <v>0</v>
      </c>
      <c r="AM1273" s="293">
        <f t="shared" si="196"/>
        <v>0</v>
      </c>
      <c r="AN1273" s="294" t="str">
        <f>IF(AM1273=0,"",
IF(SUM($AM$47:AM1273)=1,AO1273,
IF($AM$1547&gt;SUM($AM$47:AM1273),_xlfn.CONCAT(", ",AO1273),
IF($AM$1547=SUM($AM$47:AM1273),_xlfn.CONCAT(" y ",AO1273)))))</f>
        <v/>
      </c>
      <c r="AO1273" s="89" t="s">
        <v>8314</v>
      </c>
      <c r="AQ1273" s="477">
        <f t="shared" si="197"/>
        <v>0</v>
      </c>
      <c r="AR1273" s="321">
        <f t="shared" si="198"/>
        <v>0</v>
      </c>
      <c r="AS1273" s="293">
        <f t="shared" si="199"/>
        <v>0</v>
      </c>
      <c r="AT1273" s="294" t="str">
        <f>IF(AS1273=0,"",
IF(SUM($AS$47:AS1273)=1,AU1273,
IF($AS$1547&gt;SUM($AS$47:AS1273),_xlfn.CONCAT(", ",AU1273),
IF($AS$1547=SUM($AS$47:AS1273),_xlfn.CONCAT(" y ",AU1273)))))</f>
        <v/>
      </c>
      <c r="AU1273" s="89" t="s">
        <v>8314</v>
      </c>
    </row>
    <row r="1274" spans="1:47" ht="15" customHeight="1">
      <c r="A1274" s="64"/>
      <c r="B1274" s="11"/>
      <c r="C1274" s="1021" t="s">
        <v>8315</v>
      </c>
      <c r="D1274" s="890"/>
      <c r="E1274" s="997"/>
      <c r="F1274" s="884"/>
      <c r="G1274" s="884"/>
      <c r="H1274" s="884"/>
      <c r="I1274" s="884"/>
      <c r="J1274" s="884"/>
      <c r="K1274" s="885"/>
      <c r="L1274" s="1027"/>
      <c r="M1274" s="884"/>
      <c r="N1274" s="884"/>
      <c r="O1274" s="885"/>
      <c r="P1274" s="1027"/>
      <c r="Q1274" s="884"/>
      <c r="R1274" s="884"/>
      <c r="S1274" s="885"/>
      <c r="T1274" s="991"/>
      <c r="U1274" s="884"/>
      <c r="V1274" s="884"/>
      <c r="W1274" s="885"/>
      <c r="X1274" s="796"/>
      <c r="Y1274" s="796"/>
      <c r="Z1274" s="796"/>
      <c r="AA1274" s="796"/>
      <c r="AB1274" s="796"/>
      <c r="AC1274" s="796"/>
      <c r="AD1274" s="796"/>
      <c r="AG1274" s="323" t="b">
        <f t="shared" si="190"/>
        <v>0</v>
      </c>
      <c r="AH1274" s="1" t="str">
        <f t="shared" si="191"/>
        <v/>
      </c>
      <c r="AI1274" s="323" t="b">
        <f t="shared" si="192"/>
        <v>0</v>
      </c>
      <c r="AJ1274" s="1" t="str">
        <f t="shared" si="193"/>
        <v/>
      </c>
      <c r="AK1274" s="323" t="b">
        <f t="shared" si="194"/>
        <v>0</v>
      </c>
      <c r="AL1274" s="648">
        <f t="shared" si="195"/>
        <v>0</v>
      </c>
      <c r="AM1274" s="293">
        <f t="shared" si="196"/>
        <v>0</v>
      </c>
      <c r="AN1274" s="294" t="str">
        <f>IF(AM1274=0,"",
IF(SUM($AM$47:AM1274)=1,AO1274,
IF($AM$1547&gt;SUM($AM$47:AM1274),_xlfn.CONCAT(", ",AO1274),
IF($AM$1547=SUM($AM$47:AM1274),_xlfn.CONCAT(" y ",AO1274)))))</f>
        <v/>
      </c>
      <c r="AO1274" s="89" t="s">
        <v>8316</v>
      </c>
      <c r="AQ1274" s="477">
        <f t="shared" si="197"/>
        <v>0</v>
      </c>
      <c r="AR1274" s="321">
        <f t="shared" si="198"/>
        <v>0</v>
      </c>
      <c r="AS1274" s="293">
        <f t="shared" si="199"/>
        <v>0</v>
      </c>
      <c r="AT1274" s="294" t="str">
        <f>IF(AS1274=0,"",
IF(SUM($AS$47:AS1274)=1,AU1274,
IF($AS$1547&gt;SUM($AS$47:AS1274),_xlfn.CONCAT(", ",AU1274),
IF($AS$1547=SUM($AS$47:AS1274),_xlfn.CONCAT(" y ",AU1274)))))</f>
        <v/>
      </c>
      <c r="AU1274" s="89" t="s">
        <v>8316</v>
      </c>
    </row>
    <row r="1275" spans="1:47" ht="15" customHeight="1">
      <c r="A1275" s="64"/>
      <c r="B1275" s="11"/>
      <c r="C1275" s="1021" t="s">
        <v>8317</v>
      </c>
      <c r="D1275" s="890"/>
      <c r="E1275" s="997"/>
      <c r="F1275" s="884"/>
      <c r="G1275" s="884"/>
      <c r="H1275" s="884"/>
      <c r="I1275" s="884"/>
      <c r="J1275" s="884"/>
      <c r="K1275" s="885"/>
      <c r="L1275" s="1027"/>
      <c r="M1275" s="884"/>
      <c r="N1275" s="884"/>
      <c r="O1275" s="885"/>
      <c r="P1275" s="1027"/>
      <c r="Q1275" s="884"/>
      <c r="R1275" s="884"/>
      <c r="S1275" s="885"/>
      <c r="T1275" s="991"/>
      <c r="U1275" s="884"/>
      <c r="V1275" s="884"/>
      <c r="W1275" s="885"/>
      <c r="X1275" s="796"/>
      <c r="Y1275" s="796"/>
      <c r="Z1275" s="796"/>
      <c r="AA1275" s="796"/>
      <c r="AB1275" s="796"/>
      <c r="AC1275" s="796"/>
      <c r="AD1275" s="796"/>
      <c r="AG1275" s="323" t="b">
        <f t="shared" si="190"/>
        <v>0</v>
      </c>
      <c r="AH1275" s="1" t="str">
        <f t="shared" si="191"/>
        <v/>
      </c>
      <c r="AI1275" s="323" t="b">
        <f t="shared" si="192"/>
        <v>0</v>
      </c>
      <c r="AJ1275" s="1" t="str">
        <f t="shared" si="193"/>
        <v/>
      </c>
      <c r="AK1275" s="323" t="b">
        <f t="shared" si="194"/>
        <v>0</v>
      </c>
      <c r="AL1275" s="648">
        <f t="shared" si="195"/>
        <v>0</v>
      </c>
      <c r="AM1275" s="293">
        <f t="shared" si="196"/>
        <v>0</v>
      </c>
      <c r="AN1275" s="294" t="str">
        <f>IF(AM1275=0,"",
IF(SUM($AM$47:AM1275)=1,AO1275,
IF($AM$1547&gt;SUM($AM$47:AM1275),_xlfn.CONCAT(", ",AO1275),
IF($AM$1547=SUM($AM$47:AM1275),_xlfn.CONCAT(" y ",AO1275)))))</f>
        <v/>
      </c>
      <c r="AO1275" s="89" t="s">
        <v>8318</v>
      </c>
      <c r="AQ1275" s="477">
        <f t="shared" si="197"/>
        <v>0</v>
      </c>
      <c r="AR1275" s="321">
        <f t="shared" si="198"/>
        <v>0</v>
      </c>
      <c r="AS1275" s="293">
        <f t="shared" si="199"/>
        <v>0</v>
      </c>
      <c r="AT1275" s="294" t="str">
        <f>IF(AS1275=0,"",
IF(SUM($AS$47:AS1275)=1,AU1275,
IF($AS$1547&gt;SUM($AS$47:AS1275),_xlfn.CONCAT(", ",AU1275),
IF($AS$1547=SUM($AS$47:AS1275),_xlfn.CONCAT(" y ",AU1275)))))</f>
        <v/>
      </c>
      <c r="AU1275" s="89" t="s">
        <v>8318</v>
      </c>
    </row>
    <row r="1276" spans="1:47" ht="15" customHeight="1">
      <c r="A1276" s="64"/>
      <c r="B1276" s="11"/>
      <c r="C1276" s="1021" t="s">
        <v>8319</v>
      </c>
      <c r="D1276" s="890"/>
      <c r="E1276" s="997"/>
      <c r="F1276" s="884"/>
      <c r="G1276" s="884"/>
      <c r="H1276" s="884"/>
      <c r="I1276" s="884"/>
      <c r="J1276" s="884"/>
      <c r="K1276" s="885"/>
      <c r="L1276" s="1027"/>
      <c r="M1276" s="884"/>
      <c r="N1276" s="884"/>
      <c r="O1276" s="885"/>
      <c r="P1276" s="1027"/>
      <c r="Q1276" s="884"/>
      <c r="R1276" s="884"/>
      <c r="S1276" s="885"/>
      <c r="T1276" s="991"/>
      <c r="U1276" s="884"/>
      <c r="V1276" s="884"/>
      <c r="W1276" s="885"/>
      <c r="X1276" s="796"/>
      <c r="Y1276" s="796"/>
      <c r="Z1276" s="796"/>
      <c r="AA1276" s="796"/>
      <c r="AB1276" s="796"/>
      <c r="AC1276" s="796"/>
      <c r="AD1276" s="796"/>
      <c r="AG1276" s="323" t="b">
        <f t="shared" si="190"/>
        <v>0</v>
      </c>
      <c r="AH1276" s="1" t="str">
        <f t="shared" si="191"/>
        <v/>
      </c>
      <c r="AI1276" s="323" t="b">
        <f t="shared" si="192"/>
        <v>0</v>
      </c>
      <c r="AJ1276" s="1" t="str">
        <f t="shared" si="193"/>
        <v/>
      </c>
      <c r="AK1276" s="323" t="b">
        <f t="shared" si="194"/>
        <v>0</v>
      </c>
      <c r="AL1276" s="648">
        <f t="shared" si="195"/>
        <v>0</v>
      </c>
      <c r="AM1276" s="293">
        <f t="shared" si="196"/>
        <v>0</v>
      </c>
      <c r="AN1276" s="294" t="str">
        <f>IF(AM1276=0,"",
IF(SUM($AM$47:AM1276)=1,AO1276,
IF($AM$1547&gt;SUM($AM$47:AM1276),_xlfn.CONCAT(", ",AO1276),
IF($AM$1547=SUM($AM$47:AM1276),_xlfn.CONCAT(" y ",AO1276)))))</f>
        <v/>
      </c>
      <c r="AO1276" s="89" t="s">
        <v>8320</v>
      </c>
      <c r="AQ1276" s="477">
        <f t="shared" si="197"/>
        <v>0</v>
      </c>
      <c r="AR1276" s="321">
        <f t="shared" si="198"/>
        <v>0</v>
      </c>
      <c r="AS1276" s="293">
        <f t="shared" si="199"/>
        <v>0</v>
      </c>
      <c r="AT1276" s="294" t="str">
        <f>IF(AS1276=0,"",
IF(SUM($AS$47:AS1276)=1,AU1276,
IF($AS$1547&gt;SUM($AS$47:AS1276),_xlfn.CONCAT(", ",AU1276),
IF($AS$1547=SUM($AS$47:AS1276),_xlfn.CONCAT(" y ",AU1276)))))</f>
        <v/>
      </c>
      <c r="AU1276" s="89" t="s">
        <v>8320</v>
      </c>
    </row>
    <row r="1277" spans="1:47" ht="15" customHeight="1">
      <c r="A1277" s="64"/>
      <c r="B1277" s="11"/>
      <c r="C1277" s="1021" t="s">
        <v>8321</v>
      </c>
      <c r="D1277" s="890"/>
      <c r="E1277" s="997"/>
      <c r="F1277" s="884"/>
      <c r="G1277" s="884"/>
      <c r="H1277" s="884"/>
      <c r="I1277" s="884"/>
      <c r="J1277" s="884"/>
      <c r="K1277" s="885"/>
      <c r="L1277" s="1027"/>
      <c r="M1277" s="884"/>
      <c r="N1277" s="884"/>
      <c r="O1277" s="885"/>
      <c r="P1277" s="1027"/>
      <c r="Q1277" s="884"/>
      <c r="R1277" s="884"/>
      <c r="S1277" s="885"/>
      <c r="T1277" s="991"/>
      <c r="U1277" s="884"/>
      <c r="V1277" s="884"/>
      <c r="W1277" s="885"/>
      <c r="X1277" s="796"/>
      <c r="Y1277" s="796"/>
      <c r="Z1277" s="796"/>
      <c r="AA1277" s="796"/>
      <c r="AB1277" s="796"/>
      <c r="AC1277" s="796"/>
      <c r="AD1277" s="796"/>
      <c r="AG1277" s="323" t="b">
        <f t="shared" si="190"/>
        <v>0</v>
      </c>
      <c r="AH1277" s="1" t="str">
        <f t="shared" si="191"/>
        <v/>
      </c>
      <c r="AI1277" s="323" t="b">
        <f t="shared" si="192"/>
        <v>0</v>
      </c>
      <c r="AJ1277" s="1" t="str">
        <f t="shared" si="193"/>
        <v/>
      </c>
      <c r="AK1277" s="323" t="b">
        <f t="shared" si="194"/>
        <v>0</v>
      </c>
      <c r="AL1277" s="648">
        <f t="shared" si="195"/>
        <v>0</v>
      </c>
      <c r="AM1277" s="293">
        <f t="shared" si="196"/>
        <v>0</v>
      </c>
      <c r="AN1277" s="294" t="str">
        <f>IF(AM1277=0,"",
IF(SUM($AM$47:AM1277)=1,AO1277,
IF($AM$1547&gt;SUM($AM$47:AM1277),_xlfn.CONCAT(", ",AO1277),
IF($AM$1547=SUM($AM$47:AM1277),_xlfn.CONCAT(" y ",AO1277)))))</f>
        <v/>
      </c>
      <c r="AO1277" s="89" t="s">
        <v>8322</v>
      </c>
      <c r="AQ1277" s="477">
        <f t="shared" si="197"/>
        <v>0</v>
      </c>
      <c r="AR1277" s="321">
        <f t="shared" si="198"/>
        <v>0</v>
      </c>
      <c r="AS1277" s="293">
        <f t="shared" si="199"/>
        <v>0</v>
      </c>
      <c r="AT1277" s="294" t="str">
        <f>IF(AS1277=0,"",
IF(SUM($AS$47:AS1277)=1,AU1277,
IF($AS$1547&gt;SUM($AS$47:AS1277),_xlfn.CONCAT(", ",AU1277),
IF($AS$1547=SUM($AS$47:AS1277),_xlfn.CONCAT(" y ",AU1277)))))</f>
        <v/>
      </c>
      <c r="AU1277" s="89" t="s">
        <v>8322</v>
      </c>
    </row>
    <row r="1278" spans="1:47" ht="15" customHeight="1">
      <c r="A1278" s="64"/>
      <c r="B1278" s="11"/>
      <c r="C1278" s="1021" t="s">
        <v>8323</v>
      </c>
      <c r="D1278" s="890"/>
      <c r="E1278" s="997"/>
      <c r="F1278" s="884"/>
      <c r="G1278" s="884"/>
      <c r="H1278" s="884"/>
      <c r="I1278" s="884"/>
      <c r="J1278" s="884"/>
      <c r="K1278" s="885"/>
      <c r="L1278" s="1027"/>
      <c r="M1278" s="884"/>
      <c r="N1278" s="884"/>
      <c r="O1278" s="885"/>
      <c r="P1278" s="1027"/>
      <c r="Q1278" s="884"/>
      <c r="R1278" s="884"/>
      <c r="S1278" s="885"/>
      <c r="T1278" s="991"/>
      <c r="U1278" s="884"/>
      <c r="V1278" s="884"/>
      <c r="W1278" s="885"/>
      <c r="X1278" s="796"/>
      <c r="Y1278" s="796"/>
      <c r="Z1278" s="796"/>
      <c r="AA1278" s="796"/>
      <c r="AB1278" s="796"/>
      <c r="AC1278" s="796"/>
      <c r="AD1278" s="796"/>
      <c r="AG1278" s="323" t="b">
        <f t="shared" si="190"/>
        <v>0</v>
      </c>
      <c r="AH1278" s="1" t="str">
        <f t="shared" si="191"/>
        <v/>
      </c>
      <c r="AI1278" s="323" t="b">
        <f t="shared" si="192"/>
        <v>0</v>
      </c>
      <c r="AJ1278" s="1" t="str">
        <f t="shared" si="193"/>
        <v/>
      </c>
      <c r="AK1278" s="323" t="b">
        <f t="shared" si="194"/>
        <v>0</v>
      </c>
      <c r="AL1278" s="648">
        <f t="shared" si="195"/>
        <v>0</v>
      </c>
      <c r="AM1278" s="293">
        <f t="shared" si="196"/>
        <v>0</v>
      </c>
      <c r="AN1278" s="294" t="str">
        <f>IF(AM1278=0,"",
IF(SUM($AM$47:AM1278)=1,AO1278,
IF($AM$1547&gt;SUM($AM$47:AM1278),_xlfn.CONCAT(", ",AO1278),
IF($AM$1547=SUM($AM$47:AM1278),_xlfn.CONCAT(" y ",AO1278)))))</f>
        <v/>
      </c>
      <c r="AO1278" s="89" t="s">
        <v>8324</v>
      </c>
      <c r="AQ1278" s="477">
        <f t="shared" si="197"/>
        <v>0</v>
      </c>
      <c r="AR1278" s="321">
        <f t="shared" si="198"/>
        <v>0</v>
      </c>
      <c r="AS1278" s="293">
        <f t="shared" si="199"/>
        <v>0</v>
      </c>
      <c r="AT1278" s="294" t="str">
        <f>IF(AS1278=0,"",
IF(SUM($AS$47:AS1278)=1,AU1278,
IF($AS$1547&gt;SUM($AS$47:AS1278),_xlfn.CONCAT(", ",AU1278),
IF($AS$1547=SUM($AS$47:AS1278),_xlfn.CONCAT(" y ",AU1278)))))</f>
        <v/>
      </c>
      <c r="AU1278" s="89" t="s">
        <v>8324</v>
      </c>
    </row>
    <row r="1279" spans="1:47" ht="15" customHeight="1">
      <c r="A1279" s="64"/>
      <c r="B1279" s="11"/>
      <c r="C1279" s="1021" t="s">
        <v>8325</v>
      </c>
      <c r="D1279" s="890"/>
      <c r="E1279" s="997"/>
      <c r="F1279" s="884"/>
      <c r="G1279" s="884"/>
      <c r="H1279" s="884"/>
      <c r="I1279" s="884"/>
      <c r="J1279" s="884"/>
      <c r="K1279" s="885"/>
      <c r="L1279" s="1027"/>
      <c r="M1279" s="884"/>
      <c r="N1279" s="884"/>
      <c r="O1279" s="885"/>
      <c r="P1279" s="1027"/>
      <c r="Q1279" s="884"/>
      <c r="R1279" s="884"/>
      <c r="S1279" s="885"/>
      <c r="T1279" s="991"/>
      <c r="U1279" s="884"/>
      <c r="V1279" s="884"/>
      <c r="W1279" s="885"/>
      <c r="X1279" s="796"/>
      <c r="Y1279" s="796"/>
      <c r="Z1279" s="796"/>
      <c r="AA1279" s="796"/>
      <c r="AB1279" s="796"/>
      <c r="AC1279" s="796"/>
      <c r="AD1279" s="796"/>
      <c r="AG1279" s="323" t="b">
        <f t="shared" si="190"/>
        <v>0</v>
      </c>
      <c r="AH1279" s="1" t="str">
        <f t="shared" si="191"/>
        <v/>
      </c>
      <c r="AI1279" s="323" t="b">
        <f t="shared" si="192"/>
        <v>0</v>
      </c>
      <c r="AJ1279" s="1" t="str">
        <f t="shared" si="193"/>
        <v/>
      </c>
      <c r="AK1279" s="323" t="b">
        <f t="shared" si="194"/>
        <v>0</v>
      </c>
      <c r="AL1279" s="648">
        <f t="shared" si="195"/>
        <v>0</v>
      </c>
      <c r="AM1279" s="293">
        <f t="shared" si="196"/>
        <v>0</v>
      </c>
      <c r="AN1279" s="294" t="str">
        <f>IF(AM1279=0,"",
IF(SUM($AM$47:AM1279)=1,AO1279,
IF($AM$1547&gt;SUM($AM$47:AM1279),_xlfn.CONCAT(", ",AO1279),
IF($AM$1547=SUM($AM$47:AM1279),_xlfn.CONCAT(" y ",AO1279)))))</f>
        <v/>
      </c>
      <c r="AO1279" s="89" t="s">
        <v>8326</v>
      </c>
      <c r="AQ1279" s="477">
        <f t="shared" si="197"/>
        <v>0</v>
      </c>
      <c r="AR1279" s="321">
        <f t="shared" si="198"/>
        <v>0</v>
      </c>
      <c r="AS1279" s="293">
        <f t="shared" si="199"/>
        <v>0</v>
      </c>
      <c r="AT1279" s="294" t="str">
        <f>IF(AS1279=0,"",
IF(SUM($AS$47:AS1279)=1,AU1279,
IF($AS$1547&gt;SUM($AS$47:AS1279),_xlfn.CONCAT(", ",AU1279),
IF($AS$1547=SUM($AS$47:AS1279),_xlfn.CONCAT(" y ",AU1279)))))</f>
        <v/>
      </c>
      <c r="AU1279" s="89" t="s">
        <v>8326</v>
      </c>
    </row>
    <row r="1280" spans="1:47" ht="15" customHeight="1">
      <c r="A1280" s="64"/>
      <c r="B1280" s="11"/>
      <c r="C1280" s="1021" t="s">
        <v>8327</v>
      </c>
      <c r="D1280" s="890"/>
      <c r="E1280" s="997"/>
      <c r="F1280" s="884"/>
      <c r="G1280" s="884"/>
      <c r="H1280" s="884"/>
      <c r="I1280" s="884"/>
      <c r="J1280" s="884"/>
      <c r="K1280" s="885"/>
      <c r="L1280" s="1027"/>
      <c r="M1280" s="884"/>
      <c r="N1280" s="884"/>
      <c r="O1280" s="885"/>
      <c r="P1280" s="1027"/>
      <c r="Q1280" s="884"/>
      <c r="R1280" s="884"/>
      <c r="S1280" s="885"/>
      <c r="T1280" s="991"/>
      <c r="U1280" s="884"/>
      <c r="V1280" s="884"/>
      <c r="W1280" s="885"/>
      <c r="X1280" s="796"/>
      <c r="Y1280" s="796"/>
      <c r="Z1280" s="796"/>
      <c r="AA1280" s="796"/>
      <c r="AB1280" s="796"/>
      <c r="AC1280" s="796"/>
      <c r="AD1280" s="796"/>
      <c r="AG1280" s="323" t="b">
        <f t="shared" si="190"/>
        <v>0</v>
      </c>
      <c r="AH1280" s="1" t="str">
        <f t="shared" si="191"/>
        <v/>
      </c>
      <c r="AI1280" s="323" t="b">
        <f t="shared" si="192"/>
        <v>0</v>
      </c>
      <c r="AJ1280" s="1" t="str">
        <f t="shared" si="193"/>
        <v/>
      </c>
      <c r="AK1280" s="323" t="b">
        <f t="shared" si="194"/>
        <v>0</v>
      </c>
      <c r="AL1280" s="648">
        <f t="shared" si="195"/>
        <v>0</v>
      </c>
      <c r="AM1280" s="293">
        <f t="shared" si="196"/>
        <v>0</v>
      </c>
      <c r="AN1280" s="294" t="str">
        <f>IF(AM1280=0,"",
IF(SUM($AM$47:AM1280)=1,AO1280,
IF($AM$1547&gt;SUM($AM$47:AM1280),_xlfn.CONCAT(", ",AO1280),
IF($AM$1547=SUM($AM$47:AM1280),_xlfn.CONCAT(" y ",AO1280)))))</f>
        <v/>
      </c>
      <c r="AO1280" s="89" t="s">
        <v>8328</v>
      </c>
      <c r="AQ1280" s="477">
        <f t="shared" si="197"/>
        <v>0</v>
      </c>
      <c r="AR1280" s="321">
        <f t="shared" si="198"/>
        <v>0</v>
      </c>
      <c r="AS1280" s="293">
        <f t="shared" si="199"/>
        <v>0</v>
      </c>
      <c r="AT1280" s="294" t="str">
        <f>IF(AS1280=0,"",
IF(SUM($AS$47:AS1280)=1,AU1280,
IF($AS$1547&gt;SUM($AS$47:AS1280),_xlfn.CONCAT(", ",AU1280),
IF($AS$1547=SUM($AS$47:AS1280),_xlfn.CONCAT(" y ",AU1280)))))</f>
        <v/>
      </c>
      <c r="AU1280" s="89" t="s">
        <v>8328</v>
      </c>
    </row>
    <row r="1281" spans="1:47" ht="15" customHeight="1">
      <c r="A1281" s="64"/>
      <c r="B1281" s="11"/>
      <c r="C1281" s="1021" t="s">
        <v>8329</v>
      </c>
      <c r="D1281" s="890"/>
      <c r="E1281" s="997"/>
      <c r="F1281" s="884"/>
      <c r="G1281" s="884"/>
      <c r="H1281" s="884"/>
      <c r="I1281" s="884"/>
      <c r="J1281" s="884"/>
      <c r="K1281" s="885"/>
      <c r="L1281" s="1027"/>
      <c r="M1281" s="884"/>
      <c r="N1281" s="884"/>
      <c r="O1281" s="885"/>
      <c r="P1281" s="1027"/>
      <c r="Q1281" s="884"/>
      <c r="R1281" s="884"/>
      <c r="S1281" s="885"/>
      <c r="T1281" s="991"/>
      <c r="U1281" s="884"/>
      <c r="V1281" s="884"/>
      <c r="W1281" s="885"/>
      <c r="X1281" s="796"/>
      <c r="Y1281" s="796"/>
      <c r="Z1281" s="796"/>
      <c r="AA1281" s="796"/>
      <c r="AB1281" s="796"/>
      <c r="AC1281" s="796"/>
      <c r="AD1281" s="796"/>
      <c r="AG1281" s="323" t="b">
        <f t="shared" si="190"/>
        <v>0</v>
      </c>
      <c r="AH1281" s="1" t="str">
        <f t="shared" si="191"/>
        <v/>
      </c>
      <c r="AI1281" s="323" t="b">
        <f t="shared" si="192"/>
        <v>0</v>
      </c>
      <c r="AJ1281" s="1" t="str">
        <f t="shared" si="193"/>
        <v/>
      </c>
      <c r="AK1281" s="323" t="b">
        <f t="shared" si="194"/>
        <v>0</v>
      </c>
      <c r="AL1281" s="648">
        <f t="shared" si="195"/>
        <v>0</v>
      </c>
      <c r="AM1281" s="293">
        <f t="shared" si="196"/>
        <v>0</v>
      </c>
      <c r="AN1281" s="294" t="str">
        <f>IF(AM1281=0,"",
IF(SUM($AM$47:AM1281)=1,AO1281,
IF($AM$1547&gt;SUM($AM$47:AM1281),_xlfn.CONCAT(", ",AO1281),
IF($AM$1547=SUM($AM$47:AM1281),_xlfn.CONCAT(" y ",AO1281)))))</f>
        <v/>
      </c>
      <c r="AO1281" s="89" t="s">
        <v>8330</v>
      </c>
      <c r="AQ1281" s="477">
        <f t="shared" si="197"/>
        <v>0</v>
      </c>
      <c r="AR1281" s="321">
        <f t="shared" si="198"/>
        <v>0</v>
      </c>
      <c r="AS1281" s="293">
        <f t="shared" si="199"/>
        <v>0</v>
      </c>
      <c r="AT1281" s="294" t="str">
        <f>IF(AS1281=0,"",
IF(SUM($AS$47:AS1281)=1,AU1281,
IF($AS$1547&gt;SUM($AS$47:AS1281),_xlfn.CONCAT(", ",AU1281),
IF($AS$1547=SUM($AS$47:AS1281),_xlfn.CONCAT(" y ",AU1281)))))</f>
        <v/>
      </c>
      <c r="AU1281" s="89" t="s">
        <v>8330</v>
      </c>
    </row>
    <row r="1282" spans="1:47" ht="15" customHeight="1">
      <c r="A1282" s="64"/>
      <c r="B1282" s="11"/>
      <c r="C1282" s="1021" t="s">
        <v>8331</v>
      </c>
      <c r="D1282" s="890"/>
      <c r="E1282" s="997"/>
      <c r="F1282" s="884"/>
      <c r="G1282" s="884"/>
      <c r="H1282" s="884"/>
      <c r="I1282" s="884"/>
      <c r="J1282" s="884"/>
      <c r="K1282" s="885"/>
      <c r="L1282" s="1027"/>
      <c r="M1282" s="884"/>
      <c r="N1282" s="884"/>
      <c r="O1282" s="885"/>
      <c r="P1282" s="1027"/>
      <c r="Q1282" s="884"/>
      <c r="R1282" s="884"/>
      <c r="S1282" s="885"/>
      <c r="T1282" s="991"/>
      <c r="U1282" s="884"/>
      <c r="V1282" s="884"/>
      <c r="W1282" s="885"/>
      <c r="X1282" s="796"/>
      <c r="Y1282" s="796"/>
      <c r="Z1282" s="796"/>
      <c r="AA1282" s="796"/>
      <c r="AB1282" s="796"/>
      <c r="AC1282" s="796"/>
      <c r="AD1282" s="796"/>
      <c r="AG1282" s="323" t="b">
        <f t="shared" si="190"/>
        <v>0</v>
      </c>
      <c r="AH1282" s="1" t="str">
        <f t="shared" si="191"/>
        <v/>
      </c>
      <c r="AI1282" s="323" t="b">
        <f t="shared" si="192"/>
        <v>0</v>
      </c>
      <c r="AJ1282" s="1" t="str">
        <f t="shared" si="193"/>
        <v/>
      </c>
      <c r="AK1282" s="323" t="b">
        <f t="shared" si="194"/>
        <v>0</v>
      </c>
      <c r="AL1282" s="648">
        <f t="shared" si="195"/>
        <v>0</v>
      </c>
      <c r="AM1282" s="293">
        <f t="shared" si="196"/>
        <v>0</v>
      </c>
      <c r="AN1282" s="294" t="str">
        <f>IF(AM1282=0,"",
IF(SUM($AM$47:AM1282)=1,AO1282,
IF($AM$1547&gt;SUM($AM$47:AM1282),_xlfn.CONCAT(", ",AO1282),
IF($AM$1547=SUM($AM$47:AM1282),_xlfn.CONCAT(" y ",AO1282)))))</f>
        <v/>
      </c>
      <c r="AO1282" s="89" t="s">
        <v>8332</v>
      </c>
      <c r="AQ1282" s="477">
        <f t="shared" si="197"/>
        <v>0</v>
      </c>
      <c r="AR1282" s="321">
        <f t="shared" si="198"/>
        <v>0</v>
      </c>
      <c r="AS1282" s="293">
        <f t="shared" si="199"/>
        <v>0</v>
      </c>
      <c r="AT1282" s="294" t="str">
        <f>IF(AS1282=0,"",
IF(SUM($AS$47:AS1282)=1,AU1282,
IF($AS$1547&gt;SUM($AS$47:AS1282),_xlfn.CONCAT(", ",AU1282),
IF($AS$1547=SUM($AS$47:AS1282),_xlfn.CONCAT(" y ",AU1282)))))</f>
        <v/>
      </c>
      <c r="AU1282" s="89" t="s">
        <v>8332</v>
      </c>
    </row>
    <row r="1283" spans="1:47" ht="15" customHeight="1">
      <c r="A1283" s="64"/>
      <c r="B1283" s="11"/>
      <c r="C1283" s="1021" t="s">
        <v>8333</v>
      </c>
      <c r="D1283" s="890"/>
      <c r="E1283" s="997"/>
      <c r="F1283" s="884"/>
      <c r="G1283" s="884"/>
      <c r="H1283" s="884"/>
      <c r="I1283" s="884"/>
      <c r="J1283" s="884"/>
      <c r="K1283" s="885"/>
      <c r="L1283" s="1027"/>
      <c r="M1283" s="884"/>
      <c r="N1283" s="884"/>
      <c r="O1283" s="885"/>
      <c r="P1283" s="1027"/>
      <c r="Q1283" s="884"/>
      <c r="R1283" s="884"/>
      <c r="S1283" s="885"/>
      <c r="T1283" s="991"/>
      <c r="U1283" s="884"/>
      <c r="V1283" s="884"/>
      <c r="W1283" s="885"/>
      <c r="X1283" s="796"/>
      <c r="Y1283" s="796"/>
      <c r="Z1283" s="796"/>
      <c r="AA1283" s="796"/>
      <c r="AB1283" s="796"/>
      <c r="AC1283" s="796"/>
      <c r="AD1283" s="796"/>
      <c r="AG1283" s="323" t="b">
        <f t="shared" si="190"/>
        <v>0</v>
      </c>
      <c r="AH1283" s="1" t="str">
        <f t="shared" si="191"/>
        <v/>
      </c>
      <c r="AI1283" s="323" t="b">
        <f t="shared" si="192"/>
        <v>0</v>
      </c>
      <c r="AJ1283" s="1" t="str">
        <f t="shared" si="193"/>
        <v/>
      </c>
      <c r="AK1283" s="323" t="b">
        <f t="shared" si="194"/>
        <v>0</v>
      </c>
      <c r="AL1283" s="648">
        <f t="shared" si="195"/>
        <v>0</v>
      </c>
      <c r="AM1283" s="293">
        <f t="shared" si="196"/>
        <v>0</v>
      </c>
      <c r="AN1283" s="294" t="str">
        <f>IF(AM1283=0,"",
IF(SUM($AM$47:AM1283)=1,AO1283,
IF($AM$1547&gt;SUM($AM$47:AM1283),_xlfn.CONCAT(", ",AO1283),
IF($AM$1547=SUM($AM$47:AM1283),_xlfn.CONCAT(" y ",AO1283)))))</f>
        <v/>
      </c>
      <c r="AO1283" s="89" t="s">
        <v>8334</v>
      </c>
      <c r="AQ1283" s="477">
        <f t="shared" si="197"/>
        <v>0</v>
      </c>
      <c r="AR1283" s="321">
        <f t="shared" si="198"/>
        <v>0</v>
      </c>
      <c r="AS1283" s="293">
        <f t="shared" si="199"/>
        <v>0</v>
      </c>
      <c r="AT1283" s="294" t="str">
        <f>IF(AS1283=0,"",
IF(SUM($AS$47:AS1283)=1,AU1283,
IF($AS$1547&gt;SUM($AS$47:AS1283),_xlfn.CONCAT(", ",AU1283),
IF($AS$1547=SUM($AS$47:AS1283),_xlfn.CONCAT(" y ",AU1283)))))</f>
        <v/>
      </c>
      <c r="AU1283" s="89" t="s">
        <v>8334</v>
      </c>
    </row>
    <row r="1284" spans="1:47" ht="15" customHeight="1">
      <c r="A1284" s="64"/>
      <c r="B1284" s="11"/>
      <c r="C1284" s="1021" t="s">
        <v>8335</v>
      </c>
      <c r="D1284" s="890"/>
      <c r="E1284" s="997"/>
      <c r="F1284" s="884"/>
      <c r="G1284" s="884"/>
      <c r="H1284" s="884"/>
      <c r="I1284" s="884"/>
      <c r="J1284" s="884"/>
      <c r="K1284" s="885"/>
      <c r="L1284" s="1027"/>
      <c r="M1284" s="884"/>
      <c r="N1284" s="884"/>
      <c r="O1284" s="885"/>
      <c r="P1284" s="1027"/>
      <c r="Q1284" s="884"/>
      <c r="R1284" s="884"/>
      <c r="S1284" s="885"/>
      <c r="T1284" s="991"/>
      <c r="U1284" s="884"/>
      <c r="V1284" s="884"/>
      <c r="W1284" s="885"/>
      <c r="X1284" s="796"/>
      <c r="Y1284" s="796"/>
      <c r="Z1284" s="796"/>
      <c r="AA1284" s="796"/>
      <c r="AB1284" s="796"/>
      <c r="AC1284" s="796"/>
      <c r="AD1284" s="796"/>
      <c r="AG1284" s="323" t="b">
        <f t="shared" si="190"/>
        <v>0</v>
      </c>
      <c r="AH1284" s="1" t="str">
        <f t="shared" si="191"/>
        <v/>
      </c>
      <c r="AI1284" s="323" t="b">
        <f t="shared" si="192"/>
        <v>0</v>
      </c>
      <c r="AJ1284" s="1" t="str">
        <f t="shared" si="193"/>
        <v/>
      </c>
      <c r="AK1284" s="323" t="b">
        <f t="shared" si="194"/>
        <v>0</v>
      </c>
      <c r="AL1284" s="648">
        <f t="shared" si="195"/>
        <v>0</v>
      </c>
      <c r="AM1284" s="293">
        <f t="shared" si="196"/>
        <v>0</v>
      </c>
      <c r="AN1284" s="294" t="str">
        <f>IF(AM1284=0,"",
IF(SUM($AM$47:AM1284)=1,AO1284,
IF($AM$1547&gt;SUM($AM$47:AM1284),_xlfn.CONCAT(", ",AO1284),
IF($AM$1547=SUM($AM$47:AM1284),_xlfn.CONCAT(" y ",AO1284)))))</f>
        <v/>
      </c>
      <c r="AO1284" s="89" t="s">
        <v>8336</v>
      </c>
      <c r="AQ1284" s="477">
        <f t="shared" si="197"/>
        <v>0</v>
      </c>
      <c r="AR1284" s="321">
        <f t="shared" si="198"/>
        <v>0</v>
      </c>
      <c r="AS1284" s="293">
        <f t="shared" si="199"/>
        <v>0</v>
      </c>
      <c r="AT1284" s="294" t="str">
        <f>IF(AS1284=0,"",
IF(SUM($AS$47:AS1284)=1,AU1284,
IF($AS$1547&gt;SUM($AS$47:AS1284),_xlfn.CONCAT(", ",AU1284),
IF($AS$1547=SUM($AS$47:AS1284),_xlfn.CONCAT(" y ",AU1284)))))</f>
        <v/>
      </c>
      <c r="AU1284" s="89" t="s">
        <v>8336</v>
      </c>
    </row>
    <row r="1285" spans="1:47" ht="15" customHeight="1">
      <c r="A1285" s="64"/>
      <c r="B1285" s="11"/>
      <c r="C1285" s="1021" t="s">
        <v>8337</v>
      </c>
      <c r="D1285" s="890"/>
      <c r="E1285" s="997"/>
      <c r="F1285" s="884"/>
      <c r="G1285" s="884"/>
      <c r="H1285" s="884"/>
      <c r="I1285" s="884"/>
      <c r="J1285" s="884"/>
      <c r="K1285" s="885"/>
      <c r="L1285" s="1027"/>
      <c r="M1285" s="884"/>
      <c r="N1285" s="884"/>
      <c r="O1285" s="885"/>
      <c r="P1285" s="1027"/>
      <c r="Q1285" s="884"/>
      <c r="R1285" s="884"/>
      <c r="S1285" s="885"/>
      <c r="T1285" s="991"/>
      <c r="U1285" s="884"/>
      <c r="V1285" s="884"/>
      <c r="W1285" s="885"/>
      <c r="X1285" s="796"/>
      <c r="Y1285" s="796"/>
      <c r="Z1285" s="796"/>
      <c r="AA1285" s="796"/>
      <c r="AB1285" s="796"/>
      <c r="AC1285" s="796"/>
      <c r="AD1285" s="796"/>
      <c r="AG1285" s="323" t="b">
        <f t="shared" si="190"/>
        <v>0</v>
      </c>
      <c r="AH1285" s="1" t="str">
        <f t="shared" si="191"/>
        <v/>
      </c>
      <c r="AI1285" s="323" t="b">
        <f t="shared" si="192"/>
        <v>0</v>
      </c>
      <c r="AJ1285" s="1" t="str">
        <f t="shared" si="193"/>
        <v/>
      </c>
      <c r="AK1285" s="323" t="b">
        <f t="shared" si="194"/>
        <v>0</v>
      </c>
      <c r="AL1285" s="648">
        <f t="shared" si="195"/>
        <v>0</v>
      </c>
      <c r="AM1285" s="293">
        <f t="shared" si="196"/>
        <v>0</v>
      </c>
      <c r="AN1285" s="294" t="str">
        <f>IF(AM1285=0,"",
IF(SUM($AM$47:AM1285)=1,AO1285,
IF($AM$1547&gt;SUM($AM$47:AM1285),_xlfn.CONCAT(", ",AO1285),
IF($AM$1547=SUM($AM$47:AM1285),_xlfn.CONCAT(" y ",AO1285)))))</f>
        <v/>
      </c>
      <c r="AO1285" s="89" t="s">
        <v>8338</v>
      </c>
      <c r="AQ1285" s="477">
        <f t="shared" si="197"/>
        <v>0</v>
      </c>
      <c r="AR1285" s="321">
        <f t="shared" si="198"/>
        <v>0</v>
      </c>
      <c r="AS1285" s="293">
        <f t="shared" si="199"/>
        <v>0</v>
      </c>
      <c r="AT1285" s="294" t="str">
        <f>IF(AS1285=0,"",
IF(SUM($AS$47:AS1285)=1,AU1285,
IF($AS$1547&gt;SUM($AS$47:AS1285),_xlfn.CONCAT(", ",AU1285),
IF($AS$1547=SUM($AS$47:AS1285),_xlfn.CONCAT(" y ",AU1285)))))</f>
        <v/>
      </c>
      <c r="AU1285" s="89" t="s">
        <v>8338</v>
      </c>
    </row>
    <row r="1286" spans="1:47" ht="15" customHeight="1">
      <c r="A1286" s="64"/>
      <c r="B1286" s="11"/>
      <c r="C1286" s="1021" t="s">
        <v>8339</v>
      </c>
      <c r="D1286" s="890"/>
      <c r="E1286" s="997"/>
      <c r="F1286" s="884"/>
      <c r="G1286" s="884"/>
      <c r="H1286" s="884"/>
      <c r="I1286" s="884"/>
      <c r="J1286" s="884"/>
      <c r="K1286" s="885"/>
      <c r="L1286" s="1027"/>
      <c r="M1286" s="884"/>
      <c r="N1286" s="884"/>
      <c r="O1286" s="885"/>
      <c r="P1286" s="1027"/>
      <c r="Q1286" s="884"/>
      <c r="R1286" s="884"/>
      <c r="S1286" s="885"/>
      <c r="T1286" s="991"/>
      <c r="U1286" s="884"/>
      <c r="V1286" s="884"/>
      <c r="W1286" s="885"/>
      <c r="X1286" s="796"/>
      <c r="Y1286" s="796"/>
      <c r="Z1286" s="796"/>
      <c r="AA1286" s="796"/>
      <c r="AB1286" s="796"/>
      <c r="AC1286" s="796"/>
      <c r="AD1286" s="796"/>
      <c r="AG1286" s="323" t="b">
        <f t="shared" si="190"/>
        <v>0</v>
      </c>
      <c r="AH1286" s="1" t="str">
        <f t="shared" si="191"/>
        <v/>
      </c>
      <c r="AI1286" s="323" t="b">
        <f t="shared" si="192"/>
        <v>0</v>
      </c>
      <c r="AJ1286" s="1" t="str">
        <f t="shared" si="193"/>
        <v/>
      </c>
      <c r="AK1286" s="323" t="b">
        <f t="shared" si="194"/>
        <v>0</v>
      </c>
      <c r="AL1286" s="648">
        <f t="shared" si="195"/>
        <v>0</v>
      </c>
      <c r="AM1286" s="293">
        <f t="shared" si="196"/>
        <v>0</v>
      </c>
      <c r="AN1286" s="294" t="str">
        <f>IF(AM1286=0,"",
IF(SUM($AM$47:AM1286)=1,AO1286,
IF($AM$1547&gt;SUM($AM$47:AM1286),_xlfn.CONCAT(", ",AO1286),
IF($AM$1547=SUM($AM$47:AM1286),_xlfn.CONCAT(" y ",AO1286)))))</f>
        <v/>
      </c>
      <c r="AO1286" s="89" t="s">
        <v>8340</v>
      </c>
      <c r="AQ1286" s="477">
        <f t="shared" si="197"/>
        <v>0</v>
      </c>
      <c r="AR1286" s="321">
        <f t="shared" si="198"/>
        <v>0</v>
      </c>
      <c r="AS1286" s="293">
        <f t="shared" si="199"/>
        <v>0</v>
      </c>
      <c r="AT1286" s="294" t="str">
        <f>IF(AS1286=0,"",
IF(SUM($AS$47:AS1286)=1,AU1286,
IF($AS$1547&gt;SUM($AS$47:AS1286),_xlfn.CONCAT(", ",AU1286),
IF($AS$1547=SUM($AS$47:AS1286),_xlfn.CONCAT(" y ",AU1286)))))</f>
        <v/>
      </c>
      <c r="AU1286" s="89" t="s">
        <v>8340</v>
      </c>
    </row>
    <row r="1287" spans="1:47" ht="15" customHeight="1">
      <c r="A1287" s="64"/>
      <c r="B1287" s="11"/>
      <c r="C1287" s="1021" t="s">
        <v>8341</v>
      </c>
      <c r="D1287" s="890"/>
      <c r="E1287" s="997"/>
      <c r="F1287" s="884"/>
      <c r="G1287" s="884"/>
      <c r="H1287" s="884"/>
      <c r="I1287" s="884"/>
      <c r="J1287" s="884"/>
      <c r="K1287" s="885"/>
      <c r="L1287" s="1027"/>
      <c r="M1287" s="884"/>
      <c r="N1287" s="884"/>
      <c r="O1287" s="885"/>
      <c r="P1287" s="1027"/>
      <c r="Q1287" s="884"/>
      <c r="R1287" s="884"/>
      <c r="S1287" s="885"/>
      <c r="T1287" s="991"/>
      <c r="U1287" s="884"/>
      <c r="V1287" s="884"/>
      <c r="W1287" s="885"/>
      <c r="X1287" s="796"/>
      <c r="Y1287" s="796"/>
      <c r="Z1287" s="796"/>
      <c r="AA1287" s="796"/>
      <c r="AB1287" s="796"/>
      <c r="AC1287" s="796"/>
      <c r="AD1287" s="796"/>
      <c r="AG1287" s="323" t="b">
        <f t="shared" si="190"/>
        <v>0</v>
      </c>
      <c r="AH1287" s="1" t="str">
        <f t="shared" si="191"/>
        <v/>
      </c>
      <c r="AI1287" s="323" t="b">
        <f t="shared" si="192"/>
        <v>0</v>
      </c>
      <c r="AJ1287" s="1" t="str">
        <f t="shared" si="193"/>
        <v/>
      </c>
      <c r="AK1287" s="323" t="b">
        <f t="shared" si="194"/>
        <v>0</v>
      </c>
      <c r="AL1287" s="648">
        <f t="shared" si="195"/>
        <v>0</v>
      </c>
      <c r="AM1287" s="293">
        <f t="shared" si="196"/>
        <v>0</v>
      </c>
      <c r="AN1287" s="294" t="str">
        <f>IF(AM1287=0,"",
IF(SUM($AM$47:AM1287)=1,AO1287,
IF($AM$1547&gt;SUM($AM$47:AM1287),_xlfn.CONCAT(", ",AO1287),
IF($AM$1547=SUM($AM$47:AM1287),_xlfn.CONCAT(" y ",AO1287)))))</f>
        <v/>
      </c>
      <c r="AO1287" s="89" t="s">
        <v>8342</v>
      </c>
      <c r="AQ1287" s="477">
        <f t="shared" si="197"/>
        <v>0</v>
      </c>
      <c r="AR1287" s="321">
        <f t="shared" si="198"/>
        <v>0</v>
      </c>
      <c r="AS1287" s="293">
        <f t="shared" si="199"/>
        <v>0</v>
      </c>
      <c r="AT1287" s="294" t="str">
        <f>IF(AS1287=0,"",
IF(SUM($AS$47:AS1287)=1,AU1287,
IF($AS$1547&gt;SUM($AS$47:AS1287),_xlfn.CONCAT(", ",AU1287),
IF($AS$1547=SUM($AS$47:AS1287),_xlfn.CONCAT(" y ",AU1287)))))</f>
        <v/>
      </c>
      <c r="AU1287" s="89" t="s">
        <v>8342</v>
      </c>
    </row>
    <row r="1288" spans="1:47" ht="15" customHeight="1">
      <c r="A1288" s="64"/>
      <c r="B1288" s="11"/>
      <c r="C1288" s="1021" t="s">
        <v>8343</v>
      </c>
      <c r="D1288" s="890"/>
      <c r="E1288" s="997"/>
      <c r="F1288" s="884"/>
      <c r="G1288" s="884"/>
      <c r="H1288" s="884"/>
      <c r="I1288" s="884"/>
      <c r="J1288" s="884"/>
      <c r="K1288" s="885"/>
      <c r="L1288" s="1027"/>
      <c r="M1288" s="884"/>
      <c r="N1288" s="884"/>
      <c r="O1288" s="885"/>
      <c r="P1288" s="1027"/>
      <c r="Q1288" s="884"/>
      <c r="R1288" s="884"/>
      <c r="S1288" s="885"/>
      <c r="T1288" s="991"/>
      <c r="U1288" s="884"/>
      <c r="V1288" s="884"/>
      <c r="W1288" s="885"/>
      <c r="X1288" s="796"/>
      <c r="Y1288" s="796"/>
      <c r="Z1288" s="796"/>
      <c r="AA1288" s="796"/>
      <c r="AB1288" s="796"/>
      <c r="AC1288" s="796"/>
      <c r="AD1288" s="796"/>
      <c r="AG1288" s="323" t="b">
        <f t="shared" si="190"/>
        <v>0</v>
      </c>
      <c r="AH1288" s="1" t="str">
        <f t="shared" si="191"/>
        <v/>
      </c>
      <c r="AI1288" s="323" t="b">
        <f t="shared" si="192"/>
        <v>0</v>
      </c>
      <c r="AJ1288" s="1" t="str">
        <f t="shared" si="193"/>
        <v/>
      </c>
      <c r="AK1288" s="323" t="b">
        <f t="shared" si="194"/>
        <v>0</v>
      </c>
      <c r="AL1288" s="648">
        <f t="shared" si="195"/>
        <v>0</v>
      </c>
      <c r="AM1288" s="293">
        <f t="shared" si="196"/>
        <v>0</v>
      </c>
      <c r="AN1288" s="294" t="str">
        <f>IF(AM1288=0,"",
IF(SUM($AM$47:AM1288)=1,AO1288,
IF($AM$1547&gt;SUM($AM$47:AM1288),_xlfn.CONCAT(", ",AO1288),
IF($AM$1547=SUM($AM$47:AM1288),_xlfn.CONCAT(" y ",AO1288)))))</f>
        <v/>
      </c>
      <c r="AO1288" s="89" t="s">
        <v>8344</v>
      </c>
      <c r="AQ1288" s="477">
        <f t="shared" si="197"/>
        <v>0</v>
      </c>
      <c r="AR1288" s="321">
        <f t="shared" si="198"/>
        <v>0</v>
      </c>
      <c r="AS1288" s="293">
        <f t="shared" si="199"/>
        <v>0</v>
      </c>
      <c r="AT1288" s="294" t="str">
        <f>IF(AS1288=0,"",
IF(SUM($AS$47:AS1288)=1,AU1288,
IF($AS$1547&gt;SUM($AS$47:AS1288),_xlfn.CONCAT(", ",AU1288),
IF($AS$1547=SUM($AS$47:AS1288),_xlfn.CONCAT(" y ",AU1288)))))</f>
        <v/>
      </c>
      <c r="AU1288" s="89" t="s">
        <v>8344</v>
      </c>
    </row>
    <row r="1289" spans="1:47" ht="15" customHeight="1">
      <c r="A1289" s="64"/>
      <c r="B1289" s="11"/>
      <c r="C1289" s="1021" t="s">
        <v>8345</v>
      </c>
      <c r="D1289" s="890"/>
      <c r="E1289" s="997"/>
      <c r="F1289" s="884"/>
      <c r="G1289" s="884"/>
      <c r="H1289" s="884"/>
      <c r="I1289" s="884"/>
      <c r="J1289" s="884"/>
      <c r="K1289" s="885"/>
      <c r="L1289" s="1027"/>
      <c r="M1289" s="884"/>
      <c r="N1289" s="884"/>
      <c r="O1289" s="885"/>
      <c r="P1289" s="1027"/>
      <c r="Q1289" s="884"/>
      <c r="R1289" s="884"/>
      <c r="S1289" s="885"/>
      <c r="T1289" s="991"/>
      <c r="U1289" s="884"/>
      <c r="V1289" s="884"/>
      <c r="W1289" s="885"/>
      <c r="X1289" s="796"/>
      <c r="Y1289" s="796"/>
      <c r="Z1289" s="796"/>
      <c r="AA1289" s="796"/>
      <c r="AB1289" s="796"/>
      <c r="AC1289" s="796"/>
      <c r="AD1289" s="796"/>
      <c r="AG1289" s="323" t="b">
        <f t="shared" si="190"/>
        <v>0</v>
      </c>
      <c r="AH1289" s="1" t="str">
        <f t="shared" si="191"/>
        <v/>
      </c>
      <c r="AI1289" s="323" t="b">
        <f t="shared" si="192"/>
        <v>0</v>
      </c>
      <c r="AJ1289" s="1" t="str">
        <f t="shared" si="193"/>
        <v/>
      </c>
      <c r="AK1289" s="323" t="b">
        <f t="shared" si="194"/>
        <v>0</v>
      </c>
      <c r="AL1289" s="648">
        <f t="shared" si="195"/>
        <v>0</v>
      </c>
      <c r="AM1289" s="293">
        <f t="shared" si="196"/>
        <v>0</v>
      </c>
      <c r="AN1289" s="294" t="str">
        <f>IF(AM1289=0,"",
IF(SUM($AM$47:AM1289)=1,AO1289,
IF($AM$1547&gt;SUM($AM$47:AM1289),_xlfn.CONCAT(", ",AO1289),
IF($AM$1547=SUM($AM$47:AM1289),_xlfn.CONCAT(" y ",AO1289)))))</f>
        <v/>
      </c>
      <c r="AO1289" s="89" t="s">
        <v>8346</v>
      </c>
      <c r="AQ1289" s="477">
        <f t="shared" si="197"/>
        <v>0</v>
      </c>
      <c r="AR1289" s="321">
        <f t="shared" si="198"/>
        <v>0</v>
      </c>
      <c r="AS1289" s="293">
        <f t="shared" si="199"/>
        <v>0</v>
      </c>
      <c r="AT1289" s="294" t="str">
        <f>IF(AS1289=0,"",
IF(SUM($AS$47:AS1289)=1,AU1289,
IF($AS$1547&gt;SUM($AS$47:AS1289),_xlfn.CONCAT(", ",AU1289),
IF($AS$1547=SUM($AS$47:AS1289),_xlfn.CONCAT(" y ",AU1289)))))</f>
        <v/>
      </c>
      <c r="AU1289" s="89" t="s">
        <v>8346</v>
      </c>
    </row>
    <row r="1290" spans="1:47" ht="15" customHeight="1">
      <c r="A1290" s="64"/>
      <c r="B1290" s="11"/>
      <c r="C1290" s="1021" t="s">
        <v>8347</v>
      </c>
      <c r="D1290" s="890"/>
      <c r="E1290" s="997"/>
      <c r="F1290" s="884"/>
      <c r="G1290" s="884"/>
      <c r="H1290" s="884"/>
      <c r="I1290" s="884"/>
      <c r="J1290" s="884"/>
      <c r="K1290" s="885"/>
      <c r="L1290" s="1027"/>
      <c r="M1290" s="884"/>
      <c r="N1290" s="884"/>
      <c r="O1290" s="885"/>
      <c r="P1290" s="1027"/>
      <c r="Q1290" s="884"/>
      <c r="R1290" s="884"/>
      <c r="S1290" s="885"/>
      <c r="T1290" s="991"/>
      <c r="U1290" s="884"/>
      <c r="V1290" s="884"/>
      <c r="W1290" s="885"/>
      <c r="X1290" s="796"/>
      <c r="Y1290" s="796"/>
      <c r="Z1290" s="796"/>
      <c r="AA1290" s="796"/>
      <c r="AB1290" s="796"/>
      <c r="AC1290" s="796"/>
      <c r="AD1290" s="796"/>
      <c r="AG1290" s="323" t="b">
        <f t="shared" si="190"/>
        <v>0</v>
      </c>
      <c r="AH1290" s="1" t="str">
        <f t="shared" si="191"/>
        <v/>
      </c>
      <c r="AI1290" s="323" t="b">
        <f t="shared" si="192"/>
        <v>0</v>
      </c>
      <c r="AJ1290" s="1" t="str">
        <f t="shared" si="193"/>
        <v/>
      </c>
      <c r="AK1290" s="323" t="b">
        <f t="shared" si="194"/>
        <v>0</v>
      </c>
      <c r="AL1290" s="648">
        <f t="shared" si="195"/>
        <v>0</v>
      </c>
      <c r="AM1290" s="293">
        <f t="shared" si="196"/>
        <v>0</v>
      </c>
      <c r="AN1290" s="294" t="str">
        <f>IF(AM1290=0,"",
IF(SUM($AM$47:AM1290)=1,AO1290,
IF($AM$1547&gt;SUM($AM$47:AM1290),_xlfn.CONCAT(", ",AO1290),
IF($AM$1547=SUM($AM$47:AM1290),_xlfn.CONCAT(" y ",AO1290)))))</f>
        <v/>
      </c>
      <c r="AO1290" s="89" t="s">
        <v>8348</v>
      </c>
      <c r="AQ1290" s="477">
        <f t="shared" si="197"/>
        <v>0</v>
      </c>
      <c r="AR1290" s="321">
        <f t="shared" si="198"/>
        <v>0</v>
      </c>
      <c r="AS1290" s="293">
        <f t="shared" si="199"/>
        <v>0</v>
      </c>
      <c r="AT1290" s="294" t="str">
        <f>IF(AS1290=0,"",
IF(SUM($AS$47:AS1290)=1,AU1290,
IF($AS$1547&gt;SUM($AS$47:AS1290),_xlfn.CONCAT(", ",AU1290),
IF($AS$1547=SUM($AS$47:AS1290),_xlfn.CONCAT(" y ",AU1290)))))</f>
        <v/>
      </c>
      <c r="AU1290" s="89" t="s">
        <v>8348</v>
      </c>
    </row>
    <row r="1291" spans="1:47" ht="15" customHeight="1">
      <c r="A1291" s="64"/>
      <c r="B1291" s="11"/>
      <c r="C1291" s="1021" t="s">
        <v>8349</v>
      </c>
      <c r="D1291" s="890"/>
      <c r="E1291" s="997"/>
      <c r="F1291" s="884"/>
      <c r="G1291" s="884"/>
      <c r="H1291" s="884"/>
      <c r="I1291" s="884"/>
      <c r="J1291" s="884"/>
      <c r="K1291" s="885"/>
      <c r="L1291" s="1027"/>
      <c r="M1291" s="884"/>
      <c r="N1291" s="884"/>
      <c r="O1291" s="885"/>
      <c r="P1291" s="1027"/>
      <c r="Q1291" s="884"/>
      <c r="R1291" s="884"/>
      <c r="S1291" s="885"/>
      <c r="T1291" s="991"/>
      <c r="U1291" s="884"/>
      <c r="V1291" s="884"/>
      <c r="W1291" s="885"/>
      <c r="X1291" s="796"/>
      <c r="Y1291" s="796"/>
      <c r="Z1291" s="796"/>
      <c r="AA1291" s="796"/>
      <c r="AB1291" s="796"/>
      <c r="AC1291" s="796"/>
      <c r="AD1291" s="796"/>
      <c r="AG1291" s="323" t="b">
        <f t="shared" si="190"/>
        <v>0</v>
      </c>
      <c r="AH1291" s="1" t="str">
        <f t="shared" si="191"/>
        <v/>
      </c>
      <c r="AI1291" s="323" t="b">
        <f t="shared" si="192"/>
        <v>0</v>
      </c>
      <c r="AJ1291" s="1" t="str">
        <f t="shared" si="193"/>
        <v/>
      </c>
      <c r="AK1291" s="323" t="b">
        <f t="shared" si="194"/>
        <v>0</v>
      </c>
      <c r="AL1291" s="648">
        <f t="shared" si="195"/>
        <v>0</v>
      </c>
      <c r="AM1291" s="293">
        <f t="shared" si="196"/>
        <v>0</v>
      </c>
      <c r="AN1291" s="294" t="str">
        <f>IF(AM1291=0,"",
IF(SUM($AM$47:AM1291)=1,AO1291,
IF($AM$1547&gt;SUM($AM$47:AM1291),_xlfn.CONCAT(", ",AO1291),
IF($AM$1547=SUM($AM$47:AM1291),_xlfn.CONCAT(" y ",AO1291)))))</f>
        <v/>
      </c>
      <c r="AO1291" s="89" t="s">
        <v>8350</v>
      </c>
      <c r="AQ1291" s="477">
        <f t="shared" si="197"/>
        <v>0</v>
      </c>
      <c r="AR1291" s="321">
        <f t="shared" si="198"/>
        <v>0</v>
      </c>
      <c r="AS1291" s="293">
        <f t="shared" si="199"/>
        <v>0</v>
      </c>
      <c r="AT1291" s="294" t="str">
        <f>IF(AS1291=0,"",
IF(SUM($AS$47:AS1291)=1,AU1291,
IF($AS$1547&gt;SUM($AS$47:AS1291),_xlfn.CONCAT(", ",AU1291),
IF($AS$1547=SUM($AS$47:AS1291),_xlfn.CONCAT(" y ",AU1291)))))</f>
        <v/>
      </c>
      <c r="AU1291" s="89" t="s">
        <v>8350</v>
      </c>
    </row>
    <row r="1292" spans="1:47" ht="15" customHeight="1">
      <c r="A1292" s="64"/>
      <c r="B1292" s="11"/>
      <c r="C1292" s="1021" t="s">
        <v>8351</v>
      </c>
      <c r="D1292" s="890"/>
      <c r="E1292" s="997"/>
      <c r="F1292" s="884"/>
      <c r="G1292" s="884"/>
      <c r="H1292" s="884"/>
      <c r="I1292" s="884"/>
      <c r="J1292" s="884"/>
      <c r="K1292" s="885"/>
      <c r="L1292" s="1027"/>
      <c r="M1292" s="884"/>
      <c r="N1292" s="884"/>
      <c r="O1292" s="885"/>
      <c r="P1292" s="1027"/>
      <c r="Q1292" s="884"/>
      <c r="R1292" s="884"/>
      <c r="S1292" s="885"/>
      <c r="T1292" s="991"/>
      <c r="U1292" s="884"/>
      <c r="V1292" s="884"/>
      <c r="W1292" s="885"/>
      <c r="X1292" s="796"/>
      <c r="Y1292" s="796"/>
      <c r="Z1292" s="796"/>
      <c r="AA1292" s="796"/>
      <c r="AB1292" s="796"/>
      <c r="AC1292" s="796"/>
      <c r="AD1292" s="796"/>
      <c r="AG1292" s="323" t="b">
        <f t="shared" si="190"/>
        <v>0</v>
      </c>
      <c r="AH1292" s="1" t="str">
        <f t="shared" si="191"/>
        <v/>
      </c>
      <c r="AI1292" s="323" t="b">
        <f t="shared" si="192"/>
        <v>0</v>
      </c>
      <c r="AJ1292" s="1" t="str">
        <f t="shared" si="193"/>
        <v/>
      </c>
      <c r="AK1292" s="323" t="b">
        <f t="shared" si="194"/>
        <v>0</v>
      </c>
      <c r="AL1292" s="648">
        <f t="shared" si="195"/>
        <v>0</v>
      </c>
      <c r="AM1292" s="293">
        <f t="shared" si="196"/>
        <v>0</v>
      </c>
      <c r="AN1292" s="294" t="str">
        <f>IF(AM1292=0,"",
IF(SUM($AM$47:AM1292)=1,AO1292,
IF($AM$1547&gt;SUM($AM$47:AM1292),_xlfn.CONCAT(", ",AO1292),
IF($AM$1547=SUM($AM$47:AM1292),_xlfn.CONCAT(" y ",AO1292)))))</f>
        <v/>
      </c>
      <c r="AO1292" s="89" t="s">
        <v>8352</v>
      </c>
      <c r="AQ1292" s="477">
        <f t="shared" si="197"/>
        <v>0</v>
      </c>
      <c r="AR1292" s="321">
        <f t="shared" si="198"/>
        <v>0</v>
      </c>
      <c r="AS1292" s="293">
        <f t="shared" si="199"/>
        <v>0</v>
      </c>
      <c r="AT1292" s="294" t="str">
        <f>IF(AS1292=0,"",
IF(SUM($AS$47:AS1292)=1,AU1292,
IF($AS$1547&gt;SUM($AS$47:AS1292),_xlfn.CONCAT(", ",AU1292),
IF($AS$1547=SUM($AS$47:AS1292),_xlfn.CONCAT(" y ",AU1292)))))</f>
        <v/>
      </c>
      <c r="AU1292" s="89" t="s">
        <v>8352</v>
      </c>
    </row>
    <row r="1293" spans="1:47" ht="15" customHeight="1">
      <c r="A1293" s="64"/>
      <c r="B1293" s="11"/>
      <c r="C1293" s="1021" t="s">
        <v>8353</v>
      </c>
      <c r="D1293" s="890"/>
      <c r="E1293" s="997"/>
      <c r="F1293" s="884"/>
      <c r="G1293" s="884"/>
      <c r="H1293" s="884"/>
      <c r="I1293" s="884"/>
      <c r="J1293" s="884"/>
      <c r="K1293" s="885"/>
      <c r="L1293" s="1027"/>
      <c r="M1293" s="884"/>
      <c r="N1293" s="884"/>
      <c r="O1293" s="885"/>
      <c r="P1293" s="1027"/>
      <c r="Q1293" s="884"/>
      <c r="R1293" s="884"/>
      <c r="S1293" s="885"/>
      <c r="T1293" s="991"/>
      <c r="U1293" s="884"/>
      <c r="V1293" s="884"/>
      <c r="W1293" s="885"/>
      <c r="X1293" s="796"/>
      <c r="Y1293" s="796"/>
      <c r="Z1293" s="796"/>
      <c r="AA1293" s="796"/>
      <c r="AB1293" s="796"/>
      <c r="AC1293" s="796"/>
      <c r="AD1293" s="796"/>
      <c r="AG1293" s="323" t="b">
        <f t="shared" si="190"/>
        <v>0</v>
      </c>
      <c r="AH1293" s="1" t="str">
        <f t="shared" si="191"/>
        <v/>
      </c>
      <c r="AI1293" s="323" t="b">
        <f t="shared" si="192"/>
        <v>0</v>
      </c>
      <c r="AJ1293" s="1" t="str">
        <f t="shared" si="193"/>
        <v/>
      </c>
      <c r="AK1293" s="323" t="b">
        <f t="shared" si="194"/>
        <v>0</v>
      </c>
      <c r="AL1293" s="648">
        <f t="shared" si="195"/>
        <v>0</v>
      </c>
      <c r="AM1293" s="293">
        <f t="shared" si="196"/>
        <v>0</v>
      </c>
      <c r="AN1293" s="294" t="str">
        <f>IF(AM1293=0,"",
IF(SUM($AM$47:AM1293)=1,AO1293,
IF($AM$1547&gt;SUM($AM$47:AM1293),_xlfn.CONCAT(", ",AO1293),
IF($AM$1547=SUM($AM$47:AM1293),_xlfn.CONCAT(" y ",AO1293)))))</f>
        <v/>
      </c>
      <c r="AO1293" s="89" t="s">
        <v>8354</v>
      </c>
      <c r="AQ1293" s="477">
        <f t="shared" si="197"/>
        <v>0</v>
      </c>
      <c r="AR1293" s="321">
        <f t="shared" si="198"/>
        <v>0</v>
      </c>
      <c r="AS1293" s="293">
        <f t="shared" si="199"/>
        <v>0</v>
      </c>
      <c r="AT1293" s="294" t="str">
        <f>IF(AS1293=0,"",
IF(SUM($AS$47:AS1293)=1,AU1293,
IF($AS$1547&gt;SUM($AS$47:AS1293),_xlfn.CONCAT(", ",AU1293),
IF($AS$1547=SUM($AS$47:AS1293),_xlfn.CONCAT(" y ",AU1293)))))</f>
        <v/>
      </c>
      <c r="AU1293" s="89" t="s">
        <v>8354</v>
      </c>
    </row>
    <row r="1294" spans="1:47" ht="15" customHeight="1">
      <c r="A1294" s="64"/>
      <c r="B1294" s="11"/>
      <c r="C1294" s="1021" t="s">
        <v>8355</v>
      </c>
      <c r="D1294" s="890"/>
      <c r="E1294" s="997"/>
      <c r="F1294" s="884"/>
      <c r="G1294" s="884"/>
      <c r="H1294" s="884"/>
      <c r="I1294" s="884"/>
      <c r="J1294" s="884"/>
      <c r="K1294" s="885"/>
      <c r="L1294" s="1027"/>
      <c r="M1294" s="884"/>
      <c r="N1294" s="884"/>
      <c r="O1294" s="885"/>
      <c r="P1294" s="1027"/>
      <c r="Q1294" s="884"/>
      <c r="R1294" s="884"/>
      <c r="S1294" s="885"/>
      <c r="T1294" s="991"/>
      <c r="U1294" s="884"/>
      <c r="V1294" s="884"/>
      <c r="W1294" s="885"/>
      <c r="X1294" s="796"/>
      <c r="Y1294" s="796"/>
      <c r="Z1294" s="796"/>
      <c r="AA1294" s="796"/>
      <c r="AB1294" s="796"/>
      <c r="AC1294" s="796"/>
      <c r="AD1294" s="796"/>
      <c r="AG1294" s="323" t="b">
        <f t="shared" si="190"/>
        <v>0</v>
      </c>
      <c r="AH1294" s="1" t="str">
        <f t="shared" si="191"/>
        <v/>
      </c>
      <c r="AI1294" s="323" t="b">
        <f t="shared" si="192"/>
        <v>0</v>
      </c>
      <c r="AJ1294" s="1" t="str">
        <f t="shared" si="193"/>
        <v/>
      </c>
      <c r="AK1294" s="323" t="b">
        <f t="shared" si="194"/>
        <v>0</v>
      </c>
      <c r="AL1294" s="648">
        <f t="shared" si="195"/>
        <v>0</v>
      </c>
      <c r="AM1294" s="293">
        <f t="shared" si="196"/>
        <v>0</v>
      </c>
      <c r="AN1294" s="294" t="str">
        <f>IF(AM1294=0,"",
IF(SUM($AM$47:AM1294)=1,AO1294,
IF($AM$1547&gt;SUM($AM$47:AM1294),_xlfn.CONCAT(", ",AO1294),
IF($AM$1547=SUM($AM$47:AM1294),_xlfn.CONCAT(" y ",AO1294)))))</f>
        <v/>
      </c>
      <c r="AO1294" s="89" t="s">
        <v>8356</v>
      </c>
      <c r="AQ1294" s="477">
        <f t="shared" si="197"/>
        <v>0</v>
      </c>
      <c r="AR1294" s="321">
        <f t="shared" si="198"/>
        <v>0</v>
      </c>
      <c r="AS1294" s="293">
        <f t="shared" si="199"/>
        <v>0</v>
      </c>
      <c r="AT1294" s="294" t="str">
        <f>IF(AS1294=0,"",
IF(SUM($AS$47:AS1294)=1,AU1294,
IF($AS$1547&gt;SUM($AS$47:AS1294),_xlfn.CONCAT(", ",AU1294),
IF($AS$1547=SUM($AS$47:AS1294),_xlfn.CONCAT(" y ",AU1294)))))</f>
        <v/>
      </c>
      <c r="AU1294" s="89" t="s">
        <v>8356</v>
      </c>
    </row>
    <row r="1295" spans="1:47" ht="15" customHeight="1">
      <c r="A1295" s="64"/>
      <c r="B1295" s="11"/>
      <c r="C1295" s="1021" t="s">
        <v>8357</v>
      </c>
      <c r="D1295" s="890"/>
      <c r="E1295" s="997"/>
      <c r="F1295" s="884"/>
      <c r="G1295" s="884"/>
      <c r="H1295" s="884"/>
      <c r="I1295" s="884"/>
      <c r="J1295" s="884"/>
      <c r="K1295" s="885"/>
      <c r="L1295" s="1027"/>
      <c r="M1295" s="884"/>
      <c r="N1295" s="884"/>
      <c r="O1295" s="885"/>
      <c r="P1295" s="1027"/>
      <c r="Q1295" s="884"/>
      <c r="R1295" s="884"/>
      <c r="S1295" s="885"/>
      <c r="T1295" s="991"/>
      <c r="U1295" s="884"/>
      <c r="V1295" s="884"/>
      <c r="W1295" s="885"/>
      <c r="X1295" s="796"/>
      <c r="Y1295" s="796"/>
      <c r="Z1295" s="796"/>
      <c r="AA1295" s="796"/>
      <c r="AB1295" s="796"/>
      <c r="AC1295" s="796"/>
      <c r="AD1295" s="796"/>
      <c r="AG1295" s="323" t="b">
        <f t="shared" si="190"/>
        <v>0</v>
      </c>
      <c r="AH1295" s="1" t="str">
        <f t="shared" si="191"/>
        <v/>
      </c>
      <c r="AI1295" s="323" t="b">
        <f t="shared" si="192"/>
        <v>0</v>
      </c>
      <c r="AJ1295" s="1" t="str">
        <f t="shared" si="193"/>
        <v/>
      </c>
      <c r="AK1295" s="323" t="b">
        <f t="shared" si="194"/>
        <v>0</v>
      </c>
      <c r="AL1295" s="648">
        <f t="shared" si="195"/>
        <v>0</v>
      </c>
      <c r="AM1295" s="293">
        <f t="shared" si="196"/>
        <v>0</v>
      </c>
      <c r="AN1295" s="294" t="str">
        <f>IF(AM1295=0,"",
IF(SUM($AM$47:AM1295)=1,AO1295,
IF($AM$1547&gt;SUM($AM$47:AM1295),_xlfn.CONCAT(", ",AO1295),
IF($AM$1547=SUM($AM$47:AM1295),_xlfn.CONCAT(" y ",AO1295)))))</f>
        <v/>
      </c>
      <c r="AO1295" s="89" t="s">
        <v>8358</v>
      </c>
      <c r="AQ1295" s="477">
        <f t="shared" si="197"/>
        <v>0</v>
      </c>
      <c r="AR1295" s="321">
        <f t="shared" si="198"/>
        <v>0</v>
      </c>
      <c r="AS1295" s="293">
        <f t="shared" si="199"/>
        <v>0</v>
      </c>
      <c r="AT1295" s="294" t="str">
        <f>IF(AS1295=0,"",
IF(SUM($AS$47:AS1295)=1,AU1295,
IF($AS$1547&gt;SUM($AS$47:AS1295),_xlfn.CONCAT(", ",AU1295),
IF($AS$1547=SUM($AS$47:AS1295),_xlfn.CONCAT(" y ",AU1295)))))</f>
        <v/>
      </c>
      <c r="AU1295" s="89" t="s">
        <v>8358</v>
      </c>
    </row>
    <row r="1296" spans="1:47" ht="15" customHeight="1">
      <c r="A1296" s="64"/>
      <c r="B1296" s="11"/>
      <c r="C1296" s="1021" t="s">
        <v>8359</v>
      </c>
      <c r="D1296" s="890"/>
      <c r="E1296" s="997"/>
      <c r="F1296" s="884"/>
      <c r="G1296" s="884"/>
      <c r="H1296" s="884"/>
      <c r="I1296" s="884"/>
      <c r="J1296" s="884"/>
      <c r="K1296" s="885"/>
      <c r="L1296" s="1027"/>
      <c r="M1296" s="884"/>
      <c r="N1296" s="884"/>
      <c r="O1296" s="885"/>
      <c r="P1296" s="1027"/>
      <c r="Q1296" s="884"/>
      <c r="R1296" s="884"/>
      <c r="S1296" s="885"/>
      <c r="T1296" s="991"/>
      <c r="U1296" s="884"/>
      <c r="V1296" s="884"/>
      <c r="W1296" s="885"/>
      <c r="X1296" s="796"/>
      <c r="Y1296" s="796"/>
      <c r="Z1296" s="796"/>
      <c r="AA1296" s="796"/>
      <c r="AB1296" s="796"/>
      <c r="AC1296" s="796"/>
      <c r="AD1296" s="796"/>
      <c r="AG1296" s="323" t="b">
        <f t="shared" si="190"/>
        <v>0</v>
      </c>
      <c r="AH1296" s="1" t="str">
        <f t="shared" si="191"/>
        <v/>
      </c>
      <c r="AI1296" s="323" t="b">
        <f t="shared" si="192"/>
        <v>0</v>
      </c>
      <c r="AJ1296" s="1" t="str">
        <f t="shared" si="193"/>
        <v/>
      </c>
      <c r="AK1296" s="323" t="b">
        <f t="shared" si="194"/>
        <v>0</v>
      </c>
      <c r="AL1296" s="648">
        <f t="shared" si="195"/>
        <v>0</v>
      </c>
      <c r="AM1296" s="293">
        <f t="shared" si="196"/>
        <v>0</v>
      </c>
      <c r="AN1296" s="294" t="str">
        <f>IF(AM1296=0,"",
IF(SUM($AM$47:AM1296)=1,AO1296,
IF($AM$1547&gt;SUM($AM$47:AM1296),_xlfn.CONCAT(", ",AO1296),
IF($AM$1547=SUM($AM$47:AM1296),_xlfn.CONCAT(" y ",AO1296)))))</f>
        <v/>
      </c>
      <c r="AO1296" s="89" t="s">
        <v>8360</v>
      </c>
      <c r="AQ1296" s="477">
        <f t="shared" si="197"/>
        <v>0</v>
      </c>
      <c r="AR1296" s="321">
        <f t="shared" si="198"/>
        <v>0</v>
      </c>
      <c r="AS1296" s="293">
        <f t="shared" si="199"/>
        <v>0</v>
      </c>
      <c r="AT1296" s="294" t="str">
        <f>IF(AS1296=0,"",
IF(SUM($AS$47:AS1296)=1,AU1296,
IF($AS$1547&gt;SUM($AS$47:AS1296),_xlfn.CONCAT(", ",AU1296),
IF($AS$1547=SUM($AS$47:AS1296),_xlfn.CONCAT(" y ",AU1296)))))</f>
        <v/>
      </c>
      <c r="AU1296" s="89" t="s">
        <v>8360</v>
      </c>
    </row>
    <row r="1297" spans="1:47" ht="15" customHeight="1">
      <c r="A1297" s="64"/>
      <c r="B1297" s="11"/>
      <c r="C1297" s="1021" t="s">
        <v>8361</v>
      </c>
      <c r="D1297" s="890"/>
      <c r="E1297" s="997"/>
      <c r="F1297" s="884"/>
      <c r="G1297" s="884"/>
      <c r="H1297" s="884"/>
      <c r="I1297" s="884"/>
      <c r="J1297" s="884"/>
      <c r="K1297" s="885"/>
      <c r="L1297" s="1027"/>
      <c r="M1297" s="884"/>
      <c r="N1297" s="884"/>
      <c r="O1297" s="885"/>
      <c r="P1297" s="1027"/>
      <c r="Q1297" s="884"/>
      <c r="R1297" s="884"/>
      <c r="S1297" s="885"/>
      <c r="T1297" s="991"/>
      <c r="U1297" s="884"/>
      <c r="V1297" s="884"/>
      <c r="W1297" s="885"/>
      <c r="X1297" s="796"/>
      <c r="Y1297" s="796"/>
      <c r="Z1297" s="796"/>
      <c r="AA1297" s="796"/>
      <c r="AB1297" s="796"/>
      <c r="AC1297" s="796"/>
      <c r="AD1297" s="796"/>
      <c r="AG1297" s="323" t="b">
        <f t="shared" si="190"/>
        <v>0</v>
      </c>
      <c r="AH1297" s="1" t="str">
        <f t="shared" si="191"/>
        <v/>
      </c>
      <c r="AI1297" s="323" t="b">
        <f t="shared" si="192"/>
        <v>0</v>
      </c>
      <c r="AJ1297" s="1" t="str">
        <f t="shared" si="193"/>
        <v/>
      </c>
      <c r="AK1297" s="323" t="b">
        <f t="shared" si="194"/>
        <v>0</v>
      </c>
      <c r="AL1297" s="648">
        <f t="shared" si="195"/>
        <v>0</v>
      </c>
      <c r="AM1297" s="293">
        <f t="shared" si="196"/>
        <v>0</v>
      </c>
      <c r="AN1297" s="294" t="str">
        <f>IF(AM1297=0,"",
IF(SUM($AM$47:AM1297)=1,AO1297,
IF($AM$1547&gt;SUM($AM$47:AM1297),_xlfn.CONCAT(", ",AO1297),
IF($AM$1547=SUM($AM$47:AM1297),_xlfn.CONCAT(" y ",AO1297)))))</f>
        <v/>
      </c>
      <c r="AO1297" s="89" t="s">
        <v>8362</v>
      </c>
      <c r="AQ1297" s="477">
        <f t="shared" si="197"/>
        <v>0</v>
      </c>
      <c r="AR1297" s="321">
        <f t="shared" si="198"/>
        <v>0</v>
      </c>
      <c r="AS1297" s="293">
        <f t="shared" si="199"/>
        <v>0</v>
      </c>
      <c r="AT1297" s="294" t="str">
        <f>IF(AS1297=0,"",
IF(SUM($AS$47:AS1297)=1,AU1297,
IF($AS$1547&gt;SUM($AS$47:AS1297),_xlfn.CONCAT(", ",AU1297),
IF($AS$1547=SUM($AS$47:AS1297),_xlfn.CONCAT(" y ",AU1297)))))</f>
        <v/>
      </c>
      <c r="AU1297" s="89" t="s">
        <v>8362</v>
      </c>
    </row>
    <row r="1298" spans="1:47" ht="15" customHeight="1">
      <c r="A1298" s="64"/>
      <c r="B1298" s="11"/>
      <c r="C1298" s="1021" t="s">
        <v>8363</v>
      </c>
      <c r="D1298" s="890"/>
      <c r="E1298" s="997"/>
      <c r="F1298" s="884"/>
      <c r="G1298" s="884"/>
      <c r="H1298" s="884"/>
      <c r="I1298" s="884"/>
      <c r="J1298" s="884"/>
      <c r="K1298" s="885"/>
      <c r="L1298" s="1027"/>
      <c r="M1298" s="884"/>
      <c r="N1298" s="884"/>
      <c r="O1298" s="885"/>
      <c r="P1298" s="1027"/>
      <c r="Q1298" s="884"/>
      <c r="R1298" s="884"/>
      <c r="S1298" s="885"/>
      <c r="T1298" s="991"/>
      <c r="U1298" s="884"/>
      <c r="V1298" s="884"/>
      <c r="W1298" s="885"/>
      <c r="X1298" s="796"/>
      <c r="Y1298" s="796"/>
      <c r="Z1298" s="796"/>
      <c r="AA1298" s="796"/>
      <c r="AB1298" s="796"/>
      <c r="AC1298" s="796"/>
      <c r="AD1298" s="796"/>
      <c r="AG1298" s="323" t="b">
        <f t="shared" si="190"/>
        <v>0</v>
      </c>
      <c r="AH1298" s="1" t="str">
        <f t="shared" si="191"/>
        <v/>
      </c>
      <c r="AI1298" s="323" t="b">
        <f t="shared" si="192"/>
        <v>0</v>
      </c>
      <c r="AJ1298" s="1" t="str">
        <f t="shared" si="193"/>
        <v/>
      </c>
      <c r="AK1298" s="323" t="b">
        <f t="shared" si="194"/>
        <v>0</v>
      </c>
      <c r="AL1298" s="648">
        <f t="shared" si="195"/>
        <v>0</v>
      </c>
      <c r="AM1298" s="293">
        <f t="shared" si="196"/>
        <v>0</v>
      </c>
      <c r="AN1298" s="294" t="str">
        <f>IF(AM1298=0,"",
IF(SUM($AM$47:AM1298)=1,AO1298,
IF($AM$1547&gt;SUM($AM$47:AM1298),_xlfn.CONCAT(", ",AO1298),
IF($AM$1547=SUM($AM$47:AM1298),_xlfn.CONCAT(" y ",AO1298)))))</f>
        <v/>
      </c>
      <c r="AO1298" s="89" t="s">
        <v>8364</v>
      </c>
      <c r="AQ1298" s="477">
        <f t="shared" si="197"/>
        <v>0</v>
      </c>
      <c r="AR1298" s="321">
        <f t="shared" si="198"/>
        <v>0</v>
      </c>
      <c r="AS1298" s="293">
        <f t="shared" si="199"/>
        <v>0</v>
      </c>
      <c r="AT1298" s="294" t="str">
        <f>IF(AS1298=0,"",
IF(SUM($AS$47:AS1298)=1,AU1298,
IF($AS$1547&gt;SUM($AS$47:AS1298),_xlfn.CONCAT(", ",AU1298),
IF($AS$1547=SUM($AS$47:AS1298),_xlfn.CONCAT(" y ",AU1298)))))</f>
        <v/>
      </c>
      <c r="AU1298" s="89" t="s">
        <v>8364</v>
      </c>
    </row>
    <row r="1299" spans="1:47" ht="15" customHeight="1">
      <c r="A1299" s="64"/>
      <c r="B1299" s="11"/>
      <c r="C1299" s="1021" t="s">
        <v>8365</v>
      </c>
      <c r="D1299" s="890"/>
      <c r="E1299" s="997"/>
      <c r="F1299" s="884"/>
      <c r="G1299" s="884"/>
      <c r="H1299" s="884"/>
      <c r="I1299" s="884"/>
      <c r="J1299" s="884"/>
      <c r="K1299" s="885"/>
      <c r="L1299" s="1027"/>
      <c r="M1299" s="884"/>
      <c r="N1299" s="884"/>
      <c r="O1299" s="885"/>
      <c r="P1299" s="1027"/>
      <c r="Q1299" s="884"/>
      <c r="R1299" s="884"/>
      <c r="S1299" s="885"/>
      <c r="T1299" s="991"/>
      <c r="U1299" s="884"/>
      <c r="V1299" s="884"/>
      <c r="W1299" s="885"/>
      <c r="X1299" s="796"/>
      <c r="Y1299" s="796"/>
      <c r="Z1299" s="796"/>
      <c r="AA1299" s="796"/>
      <c r="AB1299" s="796"/>
      <c r="AC1299" s="796"/>
      <c r="AD1299" s="796"/>
      <c r="AG1299" s="323" t="b">
        <f t="shared" si="190"/>
        <v>0</v>
      </c>
      <c r="AH1299" s="1" t="str">
        <f t="shared" si="191"/>
        <v/>
      </c>
      <c r="AI1299" s="323" t="b">
        <f t="shared" si="192"/>
        <v>0</v>
      </c>
      <c r="AJ1299" s="1" t="str">
        <f t="shared" si="193"/>
        <v/>
      </c>
      <c r="AK1299" s="323" t="b">
        <f t="shared" si="194"/>
        <v>0</v>
      </c>
      <c r="AL1299" s="648">
        <f t="shared" si="195"/>
        <v>0</v>
      </c>
      <c r="AM1299" s="293">
        <f t="shared" si="196"/>
        <v>0</v>
      </c>
      <c r="AN1299" s="294" t="str">
        <f>IF(AM1299=0,"",
IF(SUM($AM$47:AM1299)=1,AO1299,
IF($AM$1547&gt;SUM($AM$47:AM1299),_xlfn.CONCAT(", ",AO1299),
IF($AM$1547=SUM($AM$47:AM1299),_xlfn.CONCAT(" y ",AO1299)))))</f>
        <v/>
      </c>
      <c r="AO1299" s="89" t="s">
        <v>8366</v>
      </c>
      <c r="AQ1299" s="477">
        <f t="shared" si="197"/>
        <v>0</v>
      </c>
      <c r="AR1299" s="321">
        <f t="shared" si="198"/>
        <v>0</v>
      </c>
      <c r="AS1299" s="293">
        <f t="shared" si="199"/>
        <v>0</v>
      </c>
      <c r="AT1299" s="294" t="str">
        <f>IF(AS1299=0,"",
IF(SUM($AS$47:AS1299)=1,AU1299,
IF($AS$1547&gt;SUM($AS$47:AS1299),_xlfn.CONCAT(", ",AU1299),
IF($AS$1547=SUM($AS$47:AS1299),_xlfn.CONCAT(" y ",AU1299)))))</f>
        <v/>
      </c>
      <c r="AU1299" s="89" t="s">
        <v>8366</v>
      </c>
    </row>
    <row r="1300" spans="1:47" ht="15" customHeight="1">
      <c r="A1300" s="64"/>
      <c r="B1300" s="11"/>
      <c r="C1300" s="1021" t="s">
        <v>8367</v>
      </c>
      <c r="D1300" s="890"/>
      <c r="E1300" s="997"/>
      <c r="F1300" s="884"/>
      <c r="G1300" s="884"/>
      <c r="H1300" s="884"/>
      <c r="I1300" s="884"/>
      <c r="J1300" s="884"/>
      <c r="K1300" s="885"/>
      <c r="L1300" s="1027"/>
      <c r="M1300" s="884"/>
      <c r="N1300" s="884"/>
      <c r="O1300" s="885"/>
      <c r="P1300" s="1027"/>
      <c r="Q1300" s="884"/>
      <c r="R1300" s="884"/>
      <c r="S1300" s="885"/>
      <c r="T1300" s="991"/>
      <c r="U1300" s="884"/>
      <c r="V1300" s="884"/>
      <c r="W1300" s="885"/>
      <c r="X1300" s="796"/>
      <c r="Y1300" s="796"/>
      <c r="Z1300" s="796"/>
      <c r="AA1300" s="796"/>
      <c r="AB1300" s="796"/>
      <c r="AC1300" s="796"/>
      <c r="AD1300" s="796"/>
      <c r="AG1300" s="323" t="b">
        <f t="shared" si="190"/>
        <v>0</v>
      </c>
      <c r="AH1300" s="1" t="str">
        <f t="shared" si="191"/>
        <v/>
      </c>
      <c r="AI1300" s="323" t="b">
        <f t="shared" si="192"/>
        <v>0</v>
      </c>
      <c r="AJ1300" s="1" t="str">
        <f t="shared" si="193"/>
        <v/>
      </c>
      <c r="AK1300" s="323" t="b">
        <f t="shared" si="194"/>
        <v>0</v>
      </c>
      <c r="AL1300" s="648">
        <f t="shared" si="195"/>
        <v>0</v>
      </c>
      <c r="AM1300" s="293">
        <f t="shared" si="196"/>
        <v>0</v>
      </c>
      <c r="AN1300" s="294" t="str">
        <f>IF(AM1300=0,"",
IF(SUM($AM$47:AM1300)=1,AO1300,
IF($AM$1547&gt;SUM($AM$47:AM1300),_xlfn.CONCAT(", ",AO1300),
IF($AM$1547=SUM($AM$47:AM1300),_xlfn.CONCAT(" y ",AO1300)))))</f>
        <v/>
      </c>
      <c r="AO1300" s="89" t="s">
        <v>8368</v>
      </c>
      <c r="AQ1300" s="477">
        <f t="shared" si="197"/>
        <v>0</v>
      </c>
      <c r="AR1300" s="321">
        <f t="shared" si="198"/>
        <v>0</v>
      </c>
      <c r="AS1300" s="293">
        <f t="shared" si="199"/>
        <v>0</v>
      </c>
      <c r="AT1300" s="294" t="str">
        <f>IF(AS1300=0,"",
IF(SUM($AS$47:AS1300)=1,AU1300,
IF($AS$1547&gt;SUM($AS$47:AS1300),_xlfn.CONCAT(", ",AU1300),
IF($AS$1547=SUM($AS$47:AS1300),_xlfn.CONCAT(" y ",AU1300)))))</f>
        <v/>
      </c>
      <c r="AU1300" s="89" t="s">
        <v>8368</v>
      </c>
    </row>
    <row r="1301" spans="1:47" ht="15" customHeight="1">
      <c r="A1301" s="64"/>
      <c r="B1301" s="11"/>
      <c r="C1301" s="1021" t="s">
        <v>8369</v>
      </c>
      <c r="D1301" s="890"/>
      <c r="E1301" s="997"/>
      <c r="F1301" s="884"/>
      <c r="G1301" s="884"/>
      <c r="H1301" s="884"/>
      <c r="I1301" s="884"/>
      <c r="J1301" s="884"/>
      <c r="K1301" s="885"/>
      <c r="L1301" s="1027"/>
      <c r="M1301" s="884"/>
      <c r="N1301" s="884"/>
      <c r="O1301" s="885"/>
      <c r="P1301" s="1027"/>
      <c r="Q1301" s="884"/>
      <c r="R1301" s="884"/>
      <c r="S1301" s="885"/>
      <c r="T1301" s="991"/>
      <c r="U1301" s="884"/>
      <c r="V1301" s="884"/>
      <c r="W1301" s="885"/>
      <c r="X1301" s="796"/>
      <c r="Y1301" s="796"/>
      <c r="Z1301" s="796"/>
      <c r="AA1301" s="796"/>
      <c r="AB1301" s="796"/>
      <c r="AC1301" s="796"/>
      <c r="AD1301" s="796"/>
      <c r="AG1301" s="323" t="b">
        <f t="shared" si="190"/>
        <v>0</v>
      </c>
      <c r="AH1301" s="1" t="str">
        <f t="shared" si="191"/>
        <v/>
      </c>
      <c r="AI1301" s="323" t="b">
        <f t="shared" si="192"/>
        <v>0</v>
      </c>
      <c r="AJ1301" s="1" t="str">
        <f t="shared" si="193"/>
        <v/>
      </c>
      <c r="AK1301" s="323" t="b">
        <f t="shared" si="194"/>
        <v>0</v>
      </c>
      <c r="AL1301" s="648">
        <f t="shared" si="195"/>
        <v>0</v>
      </c>
      <c r="AM1301" s="293">
        <f t="shared" si="196"/>
        <v>0</v>
      </c>
      <c r="AN1301" s="294" t="str">
        <f>IF(AM1301=0,"",
IF(SUM($AM$47:AM1301)=1,AO1301,
IF($AM$1547&gt;SUM($AM$47:AM1301),_xlfn.CONCAT(", ",AO1301),
IF($AM$1547=SUM($AM$47:AM1301),_xlfn.CONCAT(" y ",AO1301)))))</f>
        <v/>
      </c>
      <c r="AO1301" s="89" t="s">
        <v>8370</v>
      </c>
      <c r="AQ1301" s="477">
        <f t="shared" si="197"/>
        <v>0</v>
      </c>
      <c r="AR1301" s="321">
        <f t="shared" si="198"/>
        <v>0</v>
      </c>
      <c r="AS1301" s="293">
        <f t="shared" si="199"/>
        <v>0</v>
      </c>
      <c r="AT1301" s="294" t="str">
        <f>IF(AS1301=0,"",
IF(SUM($AS$47:AS1301)=1,AU1301,
IF($AS$1547&gt;SUM($AS$47:AS1301),_xlfn.CONCAT(", ",AU1301),
IF($AS$1547=SUM($AS$47:AS1301),_xlfn.CONCAT(" y ",AU1301)))))</f>
        <v/>
      </c>
      <c r="AU1301" s="89" t="s">
        <v>8370</v>
      </c>
    </row>
    <row r="1302" spans="1:47" ht="15" customHeight="1">
      <c r="A1302" s="64"/>
      <c r="B1302" s="11"/>
      <c r="C1302" s="1021" t="s">
        <v>8371</v>
      </c>
      <c r="D1302" s="890"/>
      <c r="E1302" s="997"/>
      <c r="F1302" s="884"/>
      <c r="G1302" s="884"/>
      <c r="H1302" s="884"/>
      <c r="I1302" s="884"/>
      <c r="J1302" s="884"/>
      <c r="K1302" s="885"/>
      <c r="L1302" s="1027"/>
      <c r="M1302" s="884"/>
      <c r="N1302" s="884"/>
      <c r="O1302" s="885"/>
      <c r="P1302" s="1027"/>
      <c r="Q1302" s="884"/>
      <c r="R1302" s="884"/>
      <c r="S1302" s="885"/>
      <c r="T1302" s="991"/>
      <c r="U1302" s="884"/>
      <c r="V1302" s="884"/>
      <c r="W1302" s="885"/>
      <c r="X1302" s="796"/>
      <c r="Y1302" s="796"/>
      <c r="Z1302" s="796"/>
      <c r="AA1302" s="796"/>
      <c r="AB1302" s="796"/>
      <c r="AC1302" s="796"/>
      <c r="AD1302" s="796"/>
      <c r="AG1302" s="323" t="b">
        <f t="shared" si="190"/>
        <v>0</v>
      </c>
      <c r="AH1302" s="1" t="str">
        <f t="shared" si="191"/>
        <v/>
      </c>
      <c r="AI1302" s="323" t="b">
        <f t="shared" si="192"/>
        <v>0</v>
      </c>
      <c r="AJ1302" s="1" t="str">
        <f t="shared" si="193"/>
        <v/>
      </c>
      <c r="AK1302" s="323" t="b">
        <f t="shared" si="194"/>
        <v>0</v>
      </c>
      <c r="AL1302" s="648">
        <f t="shared" si="195"/>
        <v>0</v>
      </c>
      <c r="AM1302" s="293">
        <f t="shared" si="196"/>
        <v>0</v>
      </c>
      <c r="AN1302" s="294" t="str">
        <f>IF(AM1302=0,"",
IF(SUM($AM$47:AM1302)=1,AO1302,
IF($AM$1547&gt;SUM($AM$47:AM1302),_xlfn.CONCAT(", ",AO1302),
IF($AM$1547=SUM($AM$47:AM1302),_xlfn.CONCAT(" y ",AO1302)))))</f>
        <v/>
      </c>
      <c r="AO1302" s="89" t="s">
        <v>8372</v>
      </c>
      <c r="AQ1302" s="477">
        <f t="shared" si="197"/>
        <v>0</v>
      </c>
      <c r="AR1302" s="321">
        <f t="shared" si="198"/>
        <v>0</v>
      </c>
      <c r="AS1302" s="293">
        <f t="shared" si="199"/>
        <v>0</v>
      </c>
      <c r="AT1302" s="294" t="str">
        <f>IF(AS1302=0,"",
IF(SUM($AS$47:AS1302)=1,AU1302,
IF($AS$1547&gt;SUM($AS$47:AS1302),_xlfn.CONCAT(", ",AU1302),
IF($AS$1547=SUM($AS$47:AS1302),_xlfn.CONCAT(" y ",AU1302)))))</f>
        <v/>
      </c>
      <c r="AU1302" s="89" t="s">
        <v>8372</v>
      </c>
    </row>
    <row r="1303" spans="1:47" ht="15" customHeight="1">
      <c r="A1303" s="64"/>
      <c r="B1303" s="11"/>
      <c r="C1303" s="1021" t="s">
        <v>8373</v>
      </c>
      <c r="D1303" s="890"/>
      <c r="E1303" s="997"/>
      <c r="F1303" s="884"/>
      <c r="G1303" s="884"/>
      <c r="H1303" s="884"/>
      <c r="I1303" s="884"/>
      <c r="J1303" s="884"/>
      <c r="K1303" s="885"/>
      <c r="L1303" s="1027"/>
      <c r="M1303" s="884"/>
      <c r="N1303" s="884"/>
      <c r="O1303" s="885"/>
      <c r="P1303" s="1027"/>
      <c r="Q1303" s="884"/>
      <c r="R1303" s="884"/>
      <c r="S1303" s="885"/>
      <c r="T1303" s="991"/>
      <c r="U1303" s="884"/>
      <c r="V1303" s="884"/>
      <c r="W1303" s="885"/>
      <c r="X1303" s="796"/>
      <c r="Y1303" s="796"/>
      <c r="Z1303" s="796"/>
      <c r="AA1303" s="796"/>
      <c r="AB1303" s="796"/>
      <c r="AC1303" s="796"/>
      <c r="AD1303" s="796"/>
      <c r="AG1303" s="323" t="b">
        <f t="shared" si="190"/>
        <v>0</v>
      </c>
      <c r="AH1303" s="1" t="str">
        <f t="shared" si="191"/>
        <v/>
      </c>
      <c r="AI1303" s="323" t="b">
        <f t="shared" si="192"/>
        <v>0</v>
      </c>
      <c r="AJ1303" s="1" t="str">
        <f t="shared" si="193"/>
        <v/>
      </c>
      <c r="AK1303" s="323" t="b">
        <f t="shared" si="194"/>
        <v>0</v>
      </c>
      <c r="AL1303" s="648">
        <f t="shared" si="195"/>
        <v>0</v>
      </c>
      <c r="AM1303" s="293">
        <f t="shared" si="196"/>
        <v>0</v>
      </c>
      <c r="AN1303" s="294" t="str">
        <f>IF(AM1303=0,"",
IF(SUM($AM$47:AM1303)=1,AO1303,
IF($AM$1547&gt;SUM($AM$47:AM1303),_xlfn.CONCAT(", ",AO1303),
IF($AM$1547=SUM($AM$47:AM1303),_xlfn.CONCAT(" y ",AO1303)))))</f>
        <v/>
      </c>
      <c r="AO1303" s="89" t="s">
        <v>8374</v>
      </c>
      <c r="AQ1303" s="477">
        <f t="shared" si="197"/>
        <v>0</v>
      </c>
      <c r="AR1303" s="321">
        <f t="shared" si="198"/>
        <v>0</v>
      </c>
      <c r="AS1303" s="293">
        <f t="shared" si="199"/>
        <v>0</v>
      </c>
      <c r="AT1303" s="294" t="str">
        <f>IF(AS1303=0,"",
IF(SUM($AS$47:AS1303)=1,AU1303,
IF($AS$1547&gt;SUM($AS$47:AS1303),_xlfn.CONCAT(", ",AU1303),
IF($AS$1547=SUM($AS$47:AS1303),_xlfn.CONCAT(" y ",AU1303)))))</f>
        <v/>
      </c>
      <c r="AU1303" s="89" t="s">
        <v>8374</v>
      </c>
    </row>
    <row r="1304" spans="1:47" ht="15" customHeight="1">
      <c r="A1304" s="64"/>
      <c r="B1304" s="11"/>
      <c r="C1304" s="1021" t="s">
        <v>8375</v>
      </c>
      <c r="D1304" s="890"/>
      <c r="E1304" s="997"/>
      <c r="F1304" s="884"/>
      <c r="G1304" s="884"/>
      <c r="H1304" s="884"/>
      <c r="I1304" s="884"/>
      <c r="J1304" s="884"/>
      <c r="K1304" s="885"/>
      <c r="L1304" s="1027"/>
      <c r="M1304" s="884"/>
      <c r="N1304" s="884"/>
      <c r="O1304" s="885"/>
      <c r="P1304" s="1027"/>
      <c r="Q1304" s="884"/>
      <c r="R1304" s="884"/>
      <c r="S1304" s="885"/>
      <c r="T1304" s="991"/>
      <c r="U1304" s="884"/>
      <c r="V1304" s="884"/>
      <c r="W1304" s="885"/>
      <c r="X1304" s="796"/>
      <c r="Y1304" s="796"/>
      <c r="Z1304" s="796"/>
      <c r="AA1304" s="796"/>
      <c r="AB1304" s="796"/>
      <c r="AC1304" s="796"/>
      <c r="AD1304" s="796"/>
      <c r="AG1304" s="323" t="b">
        <f t="shared" si="190"/>
        <v>0</v>
      </c>
      <c r="AH1304" s="1" t="str">
        <f t="shared" si="191"/>
        <v/>
      </c>
      <c r="AI1304" s="323" t="b">
        <f t="shared" si="192"/>
        <v>0</v>
      </c>
      <c r="AJ1304" s="1" t="str">
        <f t="shared" si="193"/>
        <v/>
      </c>
      <c r="AK1304" s="323" t="b">
        <f t="shared" si="194"/>
        <v>0</v>
      </c>
      <c r="AL1304" s="648">
        <f t="shared" si="195"/>
        <v>0</v>
      </c>
      <c r="AM1304" s="293">
        <f t="shared" si="196"/>
        <v>0</v>
      </c>
      <c r="AN1304" s="294" t="str">
        <f>IF(AM1304=0,"",
IF(SUM($AM$47:AM1304)=1,AO1304,
IF($AM$1547&gt;SUM($AM$47:AM1304),_xlfn.CONCAT(", ",AO1304),
IF($AM$1547=SUM($AM$47:AM1304),_xlfn.CONCAT(" y ",AO1304)))))</f>
        <v/>
      </c>
      <c r="AO1304" s="89" t="s">
        <v>8376</v>
      </c>
      <c r="AQ1304" s="477">
        <f t="shared" si="197"/>
        <v>0</v>
      </c>
      <c r="AR1304" s="321">
        <f t="shared" si="198"/>
        <v>0</v>
      </c>
      <c r="AS1304" s="293">
        <f t="shared" si="199"/>
        <v>0</v>
      </c>
      <c r="AT1304" s="294" t="str">
        <f>IF(AS1304=0,"",
IF(SUM($AS$47:AS1304)=1,AU1304,
IF($AS$1547&gt;SUM($AS$47:AS1304),_xlfn.CONCAT(", ",AU1304),
IF($AS$1547=SUM($AS$47:AS1304),_xlfn.CONCAT(" y ",AU1304)))))</f>
        <v/>
      </c>
      <c r="AU1304" s="89" t="s">
        <v>8376</v>
      </c>
    </row>
    <row r="1305" spans="1:47" ht="15" customHeight="1">
      <c r="A1305" s="64"/>
      <c r="B1305" s="11"/>
      <c r="C1305" s="1021" t="s">
        <v>8377</v>
      </c>
      <c r="D1305" s="890"/>
      <c r="E1305" s="997"/>
      <c r="F1305" s="884"/>
      <c r="G1305" s="884"/>
      <c r="H1305" s="884"/>
      <c r="I1305" s="884"/>
      <c r="J1305" s="884"/>
      <c r="K1305" s="885"/>
      <c r="L1305" s="1027"/>
      <c r="M1305" s="884"/>
      <c r="N1305" s="884"/>
      <c r="O1305" s="885"/>
      <c r="P1305" s="1027"/>
      <c r="Q1305" s="884"/>
      <c r="R1305" s="884"/>
      <c r="S1305" s="885"/>
      <c r="T1305" s="991"/>
      <c r="U1305" s="884"/>
      <c r="V1305" s="884"/>
      <c r="W1305" s="885"/>
      <c r="X1305" s="796"/>
      <c r="Y1305" s="796"/>
      <c r="Z1305" s="796"/>
      <c r="AA1305" s="796"/>
      <c r="AB1305" s="796"/>
      <c r="AC1305" s="796"/>
      <c r="AD1305" s="796"/>
      <c r="AG1305" s="323" t="b">
        <f t="shared" si="190"/>
        <v>0</v>
      </c>
      <c r="AH1305" s="1" t="str">
        <f t="shared" si="191"/>
        <v/>
      </c>
      <c r="AI1305" s="323" t="b">
        <f t="shared" si="192"/>
        <v>0</v>
      </c>
      <c r="AJ1305" s="1" t="str">
        <f t="shared" si="193"/>
        <v/>
      </c>
      <c r="AK1305" s="323" t="b">
        <f t="shared" si="194"/>
        <v>0</v>
      </c>
      <c r="AL1305" s="648">
        <f t="shared" si="195"/>
        <v>0</v>
      </c>
      <c r="AM1305" s="293">
        <f t="shared" si="196"/>
        <v>0</v>
      </c>
      <c r="AN1305" s="294" t="str">
        <f>IF(AM1305=0,"",
IF(SUM($AM$47:AM1305)=1,AO1305,
IF($AM$1547&gt;SUM($AM$47:AM1305),_xlfn.CONCAT(", ",AO1305),
IF($AM$1547=SUM($AM$47:AM1305),_xlfn.CONCAT(" y ",AO1305)))))</f>
        <v/>
      </c>
      <c r="AO1305" s="89" t="s">
        <v>8378</v>
      </c>
      <c r="AQ1305" s="477">
        <f t="shared" si="197"/>
        <v>0</v>
      </c>
      <c r="AR1305" s="321">
        <f t="shared" si="198"/>
        <v>0</v>
      </c>
      <c r="AS1305" s="293">
        <f t="shared" si="199"/>
        <v>0</v>
      </c>
      <c r="AT1305" s="294" t="str">
        <f>IF(AS1305=0,"",
IF(SUM($AS$47:AS1305)=1,AU1305,
IF($AS$1547&gt;SUM($AS$47:AS1305),_xlfn.CONCAT(", ",AU1305),
IF($AS$1547=SUM($AS$47:AS1305),_xlfn.CONCAT(" y ",AU1305)))))</f>
        <v/>
      </c>
      <c r="AU1305" s="89" t="s">
        <v>8378</v>
      </c>
    </row>
    <row r="1306" spans="1:47" ht="15" customHeight="1">
      <c r="A1306" s="64"/>
      <c r="B1306" s="11"/>
      <c r="C1306" s="1021" t="s">
        <v>8379</v>
      </c>
      <c r="D1306" s="890"/>
      <c r="E1306" s="997"/>
      <c r="F1306" s="884"/>
      <c r="G1306" s="884"/>
      <c r="H1306" s="884"/>
      <c r="I1306" s="884"/>
      <c r="J1306" s="884"/>
      <c r="K1306" s="885"/>
      <c r="L1306" s="1027"/>
      <c r="M1306" s="884"/>
      <c r="N1306" s="884"/>
      <c r="O1306" s="885"/>
      <c r="P1306" s="1027"/>
      <c r="Q1306" s="884"/>
      <c r="R1306" s="884"/>
      <c r="S1306" s="885"/>
      <c r="T1306" s="991"/>
      <c r="U1306" s="884"/>
      <c r="V1306" s="884"/>
      <c r="W1306" s="885"/>
      <c r="X1306" s="796"/>
      <c r="Y1306" s="796"/>
      <c r="Z1306" s="796"/>
      <c r="AA1306" s="796"/>
      <c r="AB1306" s="796"/>
      <c r="AC1306" s="796"/>
      <c r="AD1306" s="796"/>
      <c r="AG1306" s="323" t="b">
        <f t="shared" si="190"/>
        <v>0</v>
      </c>
      <c r="AH1306" s="1" t="str">
        <f t="shared" si="191"/>
        <v/>
      </c>
      <c r="AI1306" s="323" t="b">
        <f t="shared" si="192"/>
        <v>0</v>
      </c>
      <c r="AJ1306" s="1" t="str">
        <f t="shared" si="193"/>
        <v/>
      </c>
      <c r="AK1306" s="323" t="b">
        <f t="shared" si="194"/>
        <v>0</v>
      </c>
      <c r="AL1306" s="648">
        <f t="shared" si="195"/>
        <v>0</v>
      </c>
      <c r="AM1306" s="293">
        <f t="shared" si="196"/>
        <v>0</v>
      </c>
      <c r="AN1306" s="294" t="str">
        <f>IF(AM1306=0,"",
IF(SUM($AM$47:AM1306)=1,AO1306,
IF($AM$1547&gt;SUM($AM$47:AM1306),_xlfn.CONCAT(", ",AO1306),
IF($AM$1547=SUM($AM$47:AM1306),_xlfn.CONCAT(" y ",AO1306)))))</f>
        <v/>
      </c>
      <c r="AO1306" s="89" t="s">
        <v>8380</v>
      </c>
      <c r="AQ1306" s="477">
        <f t="shared" si="197"/>
        <v>0</v>
      </c>
      <c r="AR1306" s="321">
        <f t="shared" si="198"/>
        <v>0</v>
      </c>
      <c r="AS1306" s="293">
        <f t="shared" si="199"/>
        <v>0</v>
      </c>
      <c r="AT1306" s="294" t="str">
        <f>IF(AS1306=0,"",
IF(SUM($AS$47:AS1306)=1,AU1306,
IF($AS$1547&gt;SUM($AS$47:AS1306),_xlfn.CONCAT(", ",AU1306),
IF($AS$1547=SUM($AS$47:AS1306),_xlfn.CONCAT(" y ",AU1306)))))</f>
        <v/>
      </c>
      <c r="AU1306" s="89" t="s">
        <v>8380</v>
      </c>
    </row>
    <row r="1307" spans="1:47" ht="15" customHeight="1">
      <c r="A1307" s="64"/>
      <c r="B1307" s="11"/>
      <c r="C1307" s="1021" t="s">
        <v>8381</v>
      </c>
      <c r="D1307" s="890"/>
      <c r="E1307" s="997"/>
      <c r="F1307" s="884"/>
      <c r="G1307" s="884"/>
      <c r="H1307" s="884"/>
      <c r="I1307" s="884"/>
      <c r="J1307" s="884"/>
      <c r="K1307" s="885"/>
      <c r="L1307" s="1027"/>
      <c r="M1307" s="884"/>
      <c r="N1307" s="884"/>
      <c r="O1307" s="885"/>
      <c r="P1307" s="1027"/>
      <c r="Q1307" s="884"/>
      <c r="R1307" s="884"/>
      <c r="S1307" s="885"/>
      <c r="T1307" s="991"/>
      <c r="U1307" s="884"/>
      <c r="V1307" s="884"/>
      <c r="W1307" s="885"/>
      <c r="X1307" s="796"/>
      <c r="Y1307" s="796"/>
      <c r="Z1307" s="796"/>
      <c r="AA1307" s="796"/>
      <c r="AB1307" s="796"/>
      <c r="AC1307" s="796"/>
      <c r="AD1307" s="796"/>
      <c r="AG1307" s="323" t="b">
        <f t="shared" si="190"/>
        <v>0</v>
      </c>
      <c r="AH1307" s="1" t="str">
        <f t="shared" si="191"/>
        <v/>
      </c>
      <c r="AI1307" s="323" t="b">
        <f t="shared" si="192"/>
        <v>0</v>
      </c>
      <c r="AJ1307" s="1" t="str">
        <f t="shared" si="193"/>
        <v/>
      </c>
      <c r="AK1307" s="323" t="b">
        <f t="shared" si="194"/>
        <v>0</v>
      </c>
      <c r="AL1307" s="648">
        <f t="shared" si="195"/>
        <v>0</v>
      </c>
      <c r="AM1307" s="293">
        <f t="shared" si="196"/>
        <v>0</v>
      </c>
      <c r="AN1307" s="294" t="str">
        <f>IF(AM1307=0,"",
IF(SUM($AM$47:AM1307)=1,AO1307,
IF($AM$1547&gt;SUM($AM$47:AM1307),_xlfn.CONCAT(", ",AO1307),
IF($AM$1547=SUM($AM$47:AM1307),_xlfn.CONCAT(" y ",AO1307)))))</f>
        <v/>
      </c>
      <c r="AO1307" s="89" t="s">
        <v>8382</v>
      </c>
      <c r="AQ1307" s="477">
        <f t="shared" si="197"/>
        <v>0</v>
      </c>
      <c r="AR1307" s="321">
        <f t="shared" si="198"/>
        <v>0</v>
      </c>
      <c r="AS1307" s="293">
        <f t="shared" si="199"/>
        <v>0</v>
      </c>
      <c r="AT1307" s="294" t="str">
        <f>IF(AS1307=0,"",
IF(SUM($AS$47:AS1307)=1,AU1307,
IF($AS$1547&gt;SUM($AS$47:AS1307),_xlfn.CONCAT(", ",AU1307),
IF($AS$1547=SUM($AS$47:AS1307),_xlfn.CONCAT(" y ",AU1307)))))</f>
        <v/>
      </c>
      <c r="AU1307" s="89" t="s">
        <v>8382</v>
      </c>
    </row>
    <row r="1308" spans="1:47" ht="15" customHeight="1">
      <c r="A1308" s="64"/>
      <c r="B1308" s="11"/>
      <c r="C1308" s="1021" t="s">
        <v>8383</v>
      </c>
      <c r="D1308" s="890"/>
      <c r="E1308" s="997"/>
      <c r="F1308" s="884"/>
      <c r="G1308" s="884"/>
      <c r="H1308" s="884"/>
      <c r="I1308" s="884"/>
      <c r="J1308" s="884"/>
      <c r="K1308" s="885"/>
      <c r="L1308" s="1027"/>
      <c r="M1308" s="884"/>
      <c r="N1308" s="884"/>
      <c r="O1308" s="885"/>
      <c r="P1308" s="1027"/>
      <c r="Q1308" s="884"/>
      <c r="R1308" s="884"/>
      <c r="S1308" s="885"/>
      <c r="T1308" s="991"/>
      <c r="U1308" s="884"/>
      <c r="V1308" s="884"/>
      <c r="W1308" s="885"/>
      <c r="X1308" s="796"/>
      <c r="Y1308" s="796"/>
      <c r="Z1308" s="796"/>
      <c r="AA1308" s="796"/>
      <c r="AB1308" s="796"/>
      <c r="AC1308" s="796"/>
      <c r="AD1308" s="796"/>
      <c r="AG1308" s="323" t="b">
        <f t="shared" si="190"/>
        <v>0</v>
      </c>
      <c r="AH1308" s="1" t="str">
        <f t="shared" si="191"/>
        <v/>
      </c>
      <c r="AI1308" s="323" t="b">
        <f t="shared" si="192"/>
        <v>0</v>
      </c>
      <c r="AJ1308" s="1" t="str">
        <f t="shared" si="193"/>
        <v/>
      </c>
      <c r="AK1308" s="323" t="b">
        <f t="shared" si="194"/>
        <v>0</v>
      </c>
      <c r="AL1308" s="648">
        <f t="shared" si="195"/>
        <v>0</v>
      </c>
      <c r="AM1308" s="293">
        <f t="shared" si="196"/>
        <v>0</v>
      </c>
      <c r="AN1308" s="294" t="str">
        <f>IF(AM1308=0,"",
IF(SUM($AM$47:AM1308)=1,AO1308,
IF($AM$1547&gt;SUM($AM$47:AM1308),_xlfn.CONCAT(", ",AO1308),
IF($AM$1547=SUM($AM$47:AM1308),_xlfn.CONCAT(" y ",AO1308)))))</f>
        <v/>
      </c>
      <c r="AO1308" s="89" t="s">
        <v>8384</v>
      </c>
      <c r="AQ1308" s="477">
        <f t="shared" si="197"/>
        <v>0</v>
      </c>
      <c r="AR1308" s="321">
        <f t="shared" si="198"/>
        <v>0</v>
      </c>
      <c r="AS1308" s="293">
        <f t="shared" si="199"/>
        <v>0</v>
      </c>
      <c r="AT1308" s="294" t="str">
        <f>IF(AS1308=0,"",
IF(SUM($AS$47:AS1308)=1,AU1308,
IF($AS$1547&gt;SUM($AS$47:AS1308),_xlfn.CONCAT(", ",AU1308),
IF($AS$1547=SUM($AS$47:AS1308),_xlfn.CONCAT(" y ",AU1308)))))</f>
        <v/>
      </c>
      <c r="AU1308" s="89" t="s">
        <v>8384</v>
      </c>
    </row>
    <row r="1309" spans="1:47" ht="15" customHeight="1">
      <c r="A1309" s="64"/>
      <c r="B1309" s="11"/>
      <c r="C1309" s="1021" t="s">
        <v>8385</v>
      </c>
      <c r="D1309" s="890"/>
      <c r="E1309" s="997"/>
      <c r="F1309" s="884"/>
      <c r="G1309" s="884"/>
      <c r="H1309" s="884"/>
      <c r="I1309" s="884"/>
      <c r="J1309" s="884"/>
      <c r="K1309" s="885"/>
      <c r="L1309" s="1027"/>
      <c r="M1309" s="884"/>
      <c r="N1309" s="884"/>
      <c r="O1309" s="885"/>
      <c r="P1309" s="1027"/>
      <c r="Q1309" s="884"/>
      <c r="R1309" s="884"/>
      <c r="S1309" s="885"/>
      <c r="T1309" s="991"/>
      <c r="U1309" s="884"/>
      <c r="V1309" s="884"/>
      <c r="W1309" s="885"/>
      <c r="X1309" s="796"/>
      <c r="Y1309" s="796"/>
      <c r="Z1309" s="796"/>
      <c r="AA1309" s="796"/>
      <c r="AB1309" s="796"/>
      <c r="AC1309" s="796"/>
      <c r="AD1309" s="796"/>
      <c r="AG1309" s="323" t="b">
        <f t="shared" si="190"/>
        <v>0</v>
      </c>
      <c r="AH1309" s="1" t="str">
        <f t="shared" si="191"/>
        <v/>
      </c>
      <c r="AI1309" s="323" t="b">
        <f t="shared" si="192"/>
        <v>0</v>
      </c>
      <c r="AJ1309" s="1" t="str">
        <f t="shared" si="193"/>
        <v/>
      </c>
      <c r="AK1309" s="323" t="b">
        <f t="shared" si="194"/>
        <v>0</v>
      </c>
      <c r="AL1309" s="648">
        <f t="shared" si="195"/>
        <v>0</v>
      </c>
      <c r="AM1309" s="293">
        <f t="shared" si="196"/>
        <v>0</v>
      </c>
      <c r="AN1309" s="294" t="str">
        <f>IF(AM1309=0,"",
IF(SUM($AM$47:AM1309)=1,AO1309,
IF($AM$1547&gt;SUM($AM$47:AM1309),_xlfn.CONCAT(", ",AO1309),
IF($AM$1547=SUM($AM$47:AM1309),_xlfn.CONCAT(" y ",AO1309)))))</f>
        <v/>
      </c>
      <c r="AO1309" s="89" t="s">
        <v>8386</v>
      </c>
      <c r="AQ1309" s="477">
        <f t="shared" si="197"/>
        <v>0</v>
      </c>
      <c r="AR1309" s="321">
        <f t="shared" si="198"/>
        <v>0</v>
      </c>
      <c r="AS1309" s="293">
        <f t="shared" si="199"/>
        <v>0</v>
      </c>
      <c r="AT1309" s="294" t="str">
        <f>IF(AS1309=0,"",
IF(SUM($AS$47:AS1309)=1,AU1309,
IF($AS$1547&gt;SUM($AS$47:AS1309),_xlfn.CONCAT(", ",AU1309),
IF($AS$1547=SUM($AS$47:AS1309),_xlfn.CONCAT(" y ",AU1309)))))</f>
        <v/>
      </c>
      <c r="AU1309" s="89" t="s">
        <v>8386</v>
      </c>
    </row>
    <row r="1310" spans="1:47" ht="15" customHeight="1">
      <c r="A1310" s="64"/>
      <c r="B1310" s="11"/>
      <c r="C1310" s="1021" t="s">
        <v>8387</v>
      </c>
      <c r="D1310" s="890"/>
      <c r="E1310" s="997"/>
      <c r="F1310" s="884"/>
      <c r="G1310" s="884"/>
      <c r="H1310" s="884"/>
      <c r="I1310" s="884"/>
      <c r="J1310" s="884"/>
      <c r="K1310" s="885"/>
      <c r="L1310" s="1027"/>
      <c r="M1310" s="884"/>
      <c r="N1310" s="884"/>
      <c r="O1310" s="885"/>
      <c r="P1310" s="1027"/>
      <c r="Q1310" s="884"/>
      <c r="R1310" s="884"/>
      <c r="S1310" s="885"/>
      <c r="T1310" s="991"/>
      <c r="U1310" s="884"/>
      <c r="V1310" s="884"/>
      <c r="W1310" s="885"/>
      <c r="X1310" s="796"/>
      <c r="Y1310" s="796"/>
      <c r="Z1310" s="796"/>
      <c r="AA1310" s="796"/>
      <c r="AB1310" s="796"/>
      <c r="AC1310" s="796"/>
      <c r="AD1310" s="796"/>
      <c r="AG1310" s="323" t="b">
        <f t="shared" si="190"/>
        <v>0</v>
      </c>
      <c r="AH1310" s="1" t="str">
        <f t="shared" si="191"/>
        <v/>
      </c>
      <c r="AI1310" s="323" t="b">
        <f t="shared" si="192"/>
        <v>0</v>
      </c>
      <c r="AJ1310" s="1" t="str">
        <f t="shared" si="193"/>
        <v/>
      </c>
      <c r="AK1310" s="323" t="b">
        <f t="shared" si="194"/>
        <v>0</v>
      </c>
      <c r="AL1310" s="648">
        <f t="shared" si="195"/>
        <v>0</v>
      </c>
      <c r="AM1310" s="293">
        <f t="shared" si="196"/>
        <v>0</v>
      </c>
      <c r="AN1310" s="294" t="str">
        <f>IF(AM1310=0,"",
IF(SUM($AM$47:AM1310)=1,AO1310,
IF($AM$1547&gt;SUM($AM$47:AM1310),_xlfn.CONCAT(", ",AO1310),
IF($AM$1547=SUM($AM$47:AM1310),_xlfn.CONCAT(" y ",AO1310)))))</f>
        <v/>
      </c>
      <c r="AO1310" s="89" t="s">
        <v>8388</v>
      </c>
      <c r="AQ1310" s="477">
        <f t="shared" si="197"/>
        <v>0</v>
      </c>
      <c r="AR1310" s="321">
        <f t="shared" si="198"/>
        <v>0</v>
      </c>
      <c r="AS1310" s="293">
        <f t="shared" si="199"/>
        <v>0</v>
      </c>
      <c r="AT1310" s="294" t="str">
        <f>IF(AS1310=0,"",
IF(SUM($AS$47:AS1310)=1,AU1310,
IF($AS$1547&gt;SUM($AS$47:AS1310),_xlfn.CONCAT(", ",AU1310),
IF($AS$1547=SUM($AS$47:AS1310),_xlfn.CONCAT(" y ",AU1310)))))</f>
        <v/>
      </c>
      <c r="AU1310" s="89" t="s">
        <v>8388</v>
      </c>
    </row>
    <row r="1311" spans="1:47" ht="15" customHeight="1">
      <c r="A1311" s="64"/>
      <c r="B1311" s="11"/>
      <c r="C1311" s="1021" t="s">
        <v>8389</v>
      </c>
      <c r="D1311" s="890"/>
      <c r="E1311" s="997"/>
      <c r="F1311" s="884"/>
      <c r="G1311" s="884"/>
      <c r="H1311" s="884"/>
      <c r="I1311" s="884"/>
      <c r="J1311" s="884"/>
      <c r="K1311" s="885"/>
      <c r="L1311" s="1027"/>
      <c r="M1311" s="884"/>
      <c r="N1311" s="884"/>
      <c r="O1311" s="885"/>
      <c r="P1311" s="1027"/>
      <c r="Q1311" s="884"/>
      <c r="R1311" s="884"/>
      <c r="S1311" s="885"/>
      <c r="T1311" s="991"/>
      <c r="U1311" s="884"/>
      <c r="V1311" s="884"/>
      <c r="W1311" s="885"/>
      <c r="X1311" s="796"/>
      <c r="Y1311" s="796"/>
      <c r="Z1311" s="796"/>
      <c r="AA1311" s="796"/>
      <c r="AB1311" s="796"/>
      <c r="AC1311" s="796"/>
      <c r="AD1311" s="796"/>
      <c r="AG1311" s="323" t="b">
        <f t="shared" si="190"/>
        <v>0</v>
      </c>
      <c r="AH1311" s="1" t="str">
        <f t="shared" si="191"/>
        <v/>
      </c>
      <c r="AI1311" s="323" t="b">
        <f t="shared" si="192"/>
        <v>0</v>
      </c>
      <c r="AJ1311" s="1" t="str">
        <f t="shared" si="193"/>
        <v/>
      </c>
      <c r="AK1311" s="323" t="b">
        <f t="shared" si="194"/>
        <v>0</v>
      </c>
      <c r="AL1311" s="648">
        <f t="shared" si="195"/>
        <v>0</v>
      </c>
      <c r="AM1311" s="293">
        <f t="shared" si="196"/>
        <v>0</v>
      </c>
      <c r="AN1311" s="294" t="str">
        <f>IF(AM1311=0,"",
IF(SUM($AM$47:AM1311)=1,AO1311,
IF($AM$1547&gt;SUM($AM$47:AM1311),_xlfn.CONCAT(", ",AO1311),
IF($AM$1547=SUM($AM$47:AM1311),_xlfn.CONCAT(" y ",AO1311)))))</f>
        <v/>
      </c>
      <c r="AO1311" s="89" t="s">
        <v>8390</v>
      </c>
      <c r="AQ1311" s="477">
        <f t="shared" si="197"/>
        <v>0</v>
      </c>
      <c r="AR1311" s="321">
        <f t="shared" si="198"/>
        <v>0</v>
      </c>
      <c r="AS1311" s="293">
        <f t="shared" si="199"/>
        <v>0</v>
      </c>
      <c r="AT1311" s="294" t="str">
        <f>IF(AS1311=0,"",
IF(SUM($AS$47:AS1311)=1,AU1311,
IF($AS$1547&gt;SUM($AS$47:AS1311),_xlfn.CONCAT(", ",AU1311),
IF($AS$1547=SUM($AS$47:AS1311),_xlfn.CONCAT(" y ",AU1311)))))</f>
        <v/>
      </c>
      <c r="AU1311" s="89" t="s">
        <v>8390</v>
      </c>
    </row>
    <row r="1312" spans="1:47" ht="15" customHeight="1">
      <c r="A1312" s="64"/>
      <c r="B1312" s="11"/>
      <c r="C1312" s="1021" t="s">
        <v>8391</v>
      </c>
      <c r="D1312" s="890"/>
      <c r="E1312" s="997"/>
      <c r="F1312" s="884"/>
      <c r="G1312" s="884"/>
      <c r="H1312" s="884"/>
      <c r="I1312" s="884"/>
      <c r="J1312" s="884"/>
      <c r="K1312" s="885"/>
      <c r="L1312" s="1027"/>
      <c r="M1312" s="884"/>
      <c r="N1312" s="884"/>
      <c r="O1312" s="885"/>
      <c r="P1312" s="1027"/>
      <c r="Q1312" s="884"/>
      <c r="R1312" s="884"/>
      <c r="S1312" s="885"/>
      <c r="T1312" s="991"/>
      <c r="U1312" s="884"/>
      <c r="V1312" s="884"/>
      <c r="W1312" s="885"/>
      <c r="X1312" s="796"/>
      <c r="Y1312" s="796"/>
      <c r="Z1312" s="796"/>
      <c r="AA1312" s="796"/>
      <c r="AB1312" s="796"/>
      <c r="AC1312" s="796"/>
      <c r="AD1312" s="796"/>
      <c r="AG1312" s="323" t="b">
        <f t="shared" si="190"/>
        <v>0</v>
      </c>
      <c r="AH1312" s="1" t="str">
        <f t="shared" si="191"/>
        <v/>
      </c>
      <c r="AI1312" s="323" t="b">
        <f t="shared" si="192"/>
        <v>0</v>
      </c>
      <c r="AJ1312" s="1" t="str">
        <f t="shared" si="193"/>
        <v/>
      </c>
      <c r="AK1312" s="323" t="b">
        <f t="shared" si="194"/>
        <v>0</v>
      </c>
      <c r="AL1312" s="648">
        <f t="shared" si="195"/>
        <v>0</v>
      </c>
      <c r="AM1312" s="293">
        <f t="shared" si="196"/>
        <v>0</v>
      </c>
      <c r="AN1312" s="294" t="str">
        <f>IF(AM1312=0,"",
IF(SUM($AM$47:AM1312)=1,AO1312,
IF($AM$1547&gt;SUM($AM$47:AM1312),_xlfn.CONCAT(", ",AO1312),
IF($AM$1547=SUM($AM$47:AM1312),_xlfn.CONCAT(" y ",AO1312)))))</f>
        <v/>
      </c>
      <c r="AO1312" s="89" t="s">
        <v>8392</v>
      </c>
      <c r="AQ1312" s="477">
        <f t="shared" si="197"/>
        <v>0</v>
      </c>
      <c r="AR1312" s="321">
        <f t="shared" si="198"/>
        <v>0</v>
      </c>
      <c r="AS1312" s="293">
        <f t="shared" si="199"/>
        <v>0</v>
      </c>
      <c r="AT1312" s="294" t="str">
        <f>IF(AS1312=0,"",
IF(SUM($AS$47:AS1312)=1,AU1312,
IF($AS$1547&gt;SUM($AS$47:AS1312),_xlfn.CONCAT(", ",AU1312),
IF($AS$1547=SUM($AS$47:AS1312),_xlfn.CONCAT(" y ",AU1312)))))</f>
        <v/>
      </c>
      <c r="AU1312" s="89" t="s">
        <v>8392</v>
      </c>
    </row>
    <row r="1313" spans="1:47" ht="15" customHeight="1">
      <c r="A1313" s="64"/>
      <c r="B1313" s="11"/>
      <c r="C1313" s="1021" t="s">
        <v>8393</v>
      </c>
      <c r="D1313" s="890"/>
      <c r="E1313" s="997"/>
      <c r="F1313" s="884"/>
      <c r="G1313" s="884"/>
      <c r="H1313" s="884"/>
      <c r="I1313" s="884"/>
      <c r="J1313" s="884"/>
      <c r="K1313" s="885"/>
      <c r="L1313" s="1027"/>
      <c r="M1313" s="884"/>
      <c r="N1313" s="884"/>
      <c r="O1313" s="885"/>
      <c r="P1313" s="1027"/>
      <c r="Q1313" s="884"/>
      <c r="R1313" s="884"/>
      <c r="S1313" s="885"/>
      <c r="T1313" s="991"/>
      <c r="U1313" s="884"/>
      <c r="V1313" s="884"/>
      <c r="W1313" s="885"/>
      <c r="X1313" s="796"/>
      <c r="Y1313" s="796"/>
      <c r="Z1313" s="796"/>
      <c r="AA1313" s="796"/>
      <c r="AB1313" s="796"/>
      <c r="AC1313" s="796"/>
      <c r="AD1313" s="796"/>
      <c r="AG1313" s="323" t="b">
        <f t="shared" si="190"/>
        <v>0</v>
      </c>
      <c r="AH1313" s="1" t="str">
        <f t="shared" si="191"/>
        <v/>
      </c>
      <c r="AI1313" s="323" t="b">
        <f t="shared" si="192"/>
        <v>0</v>
      </c>
      <c r="AJ1313" s="1" t="str">
        <f t="shared" si="193"/>
        <v/>
      </c>
      <c r="AK1313" s="323" t="b">
        <f t="shared" si="194"/>
        <v>0</v>
      </c>
      <c r="AL1313" s="648">
        <f t="shared" si="195"/>
        <v>0</v>
      </c>
      <c r="AM1313" s="293">
        <f t="shared" si="196"/>
        <v>0</v>
      </c>
      <c r="AN1313" s="294" t="str">
        <f>IF(AM1313=0,"",
IF(SUM($AM$47:AM1313)=1,AO1313,
IF($AM$1547&gt;SUM($AM$47:AM1313),_xlfn.CONCAT(", ",AO1313),
IF($AM$1547=SUM($AM$47:AM1313),_xlfn.CONCAT(" y ",AO1313)))))</f>
        <v/>
      </c>
      <c r="AO1313" s="89" t="s">
        <v>8394</v>
      </c>
      <c r="AQ1313" s="477">
        <f t="shared" si="197"/>
        <v>0</v>
      </c>
      <c r="AR1313" s="321">
        <f t="shared" si="198"/>
        <v>0</v>
      </c>
      <c r="AS1313" s="293">
        <f t="shared" si="199"/>
        <v>0</v>
      </c>
      <c r="AT1313" s="294" t="str">
        <f>IF(AS1313=0,"",
IF(SUM($AS$47:AS1313)=1,AU1313,
IF($AS$1547&gt;SUM($AS$47:AS1313),_xlfn.CONCAT(", ",AU1313),
IF($AS$1547=SUM($AS$47:AS1313),_xlfn.CONCAT(" y ",AU1313)))))</f>
        <v/>
      </c>
      <c r="AU1313" s="89" t="s">
        <v>8394</v>
      </c>
    </row>
    <row r="1314" spans="1:47" ht="15" customHeight="1">
      <c r="A1314" s="64"/>
      <c r="B1314" s="11"/>
      <c r="C1314" s="1021" t="s">
        <v>8395</v>
      </c>
      <c r="D1314" s="890"/>
      <c r="E1314" s="997"/>
      <c r="F1314" s="884"/>
      <c r="G1314" s="884"/>
      <c r="H1314" s="884"/>
      <c r="I1314" s="884"/>
      <c r="J1314" s="884"/>
      <c r="K1314" s="885"/>
      <c r="L1314" s="1027"/>
      <c r="M1314" s="884"/>
      <c r="N1314" s="884"/>
      <c r="O1314" s="885"/>
      <c r="P1314" s="1027"/>
      <c r="Q1314" s="884"/>
      <c r="R1314" s="884"/>
      <c r="S1314" s="885"/>
      <c r="T1314" s="991"/>
      <c r="U1314" s="884"/>
      <c r="V1314" s="884"/>
      <c r="W1314" s="885"/>
      <c r="X1314" s="796"/>
      <c r="Y1314" s="796"/>
      <c r="Z1314" s="796"/>
      <c r="AA1314" s="796"/>
      <c r="AB1314" s="796"/>
      <c r="AC1314" s="796"/>
      <c r="AD1314" s="796"/>
      <c r="AG1314" s="323" t="b">
        <f t="shared" si="190"/>
        <v>0</v>
      </c>
      <c r="AH1314" s="1" t="str">
        <f t="shared" si="191"/>
        <v/>
      </c>
      <c r="AI1314" s="323" t="b">
        <f t="shared" si="192"/>
        <v>0</v>
      </c>
      <c r="AJ1314" s="1" t="str">
        <f t="shared" si="193"/>
        <v/>
      </c>
      <c r="AK1314" s="323" t="b">
        <f t="shared" si="194"/>
        <v>0</v>
      </c>
      <c r="AL1314" s="648">
        <f t="shared" si="195"/>
        <v>0</v>
      </c>
      <c r="AM1314" s="293">
        <f t="shared" si="196"/>
        <v>0</v>
      </c>
      <c r="AN1314" s="294" t="str">
        <f>IF(AM1314=0,"",
IF(SUM($AM$47:AM1314)=1,AO1314,
IF($AM$1547&gt;SUM($AM$47:AM1314),_xlfn.CONCAT(", ",AO1314),
IF($AM$1547=SUM($AM$47:AM1314),_xlfn.CONCAT(" y ",AO1314)))))</f>
        <v/>
      </c>
      <c r="AO1314" s="89" t="s">
        <v>8396</v>
      </c>
      <c r="AQ1314" s="477">
        <f t="shared" si="197"/>
        <v>0</v>
      </c>
      <c r="AR1314" s="321">
        <f t="shared" si="198"/>
        <v>0</v>
      </c>
      <c r="AS1314" s="293">
        <f t="shared" si="199"/>
        <v>0</v>
      </c>
      <c r="AT1314" s="294" t="str">
        <f>IF(AS1314=0,"",
IF(SUM($AS$47:AS1314)=1,AU1314,
IF($AS$1547&gt;SUM($AS$47:AS1314),_xlfn.CONCAT(", ",AU1314),
IF($AS$1547=SUM($AS$47:AS1314),_xlfn.CONCAT(" y ",AU1314)))))</f>
        <v/>
      </c>
      <c r="AU1314" s="89" t="s">
        <v>8396</v>
      </c>
    </row>
    <row r="1315" spans="1:47" ht="15" customHeight="1">
      <c r="A1315" s="64"/>
      <c r="B1315" s="11"/>
      <c r="C1315" s="1021" t="s">
        <v>8397</v>
      </c>
      <c r="D1315" s="890"/>
      <c r="E1315" s="997"/>
      <c r="F1315" s="884"/>
      <c r="G1315" s="884"/>
      <c r="H1315" s="884"/>
      <c r="I1315" s="884"/>
      <c r="J1315" s="884"/>
      <c r="K1315" s="885"/>
      <c r="L1315" s="1027"/>
      <c r="M1315" s="884"/>
      <c r="N1315" s="884"/>
      <c r="O1315" s="885"/>
      <c r="P1315" s="1027"/>
      <c r="Q1315" s="884"/>
      <c r="R1315" s="884"/>
      <c r="S1315" s="885"/>
      <c r="T1315" s="991"/>
      <c r="U1315" s="884"/>
      <c r="V1315" s="884"/>
      <c r="W1315" s="885"/>
      <c r="X1315" s="796"/>
      <c r="Y1315" s="796"/>
      <c r="Z1315" s="796"/>
      <c r="AA1315" s="796"/>
      <c r="AB1315" s="796"/>
      <c r="AC1315" s="796"/>
      <c r="AD1315" s="796"/>
      <c r="AG1315" s="323" t="b">
        <f t="shared" si="190"/>
        <v>0</v>
      </c>
      <c r="AH1315" s="1" t="str">
        <f t="shared" si="191"/>
        <v/>
      </c>
      <c r="AI1315" s="323" t="b">
        <f t="shared" si="192"/>
        <v>0</v>
      </c>
      <c r="AJ1315" s="1" t="str">
        <f t="shared" si="193"/>
        <v/>
      </c>
      <c r="AK1315" s="323" t="b">
        <f t="shared" si="194"/>
        <v>0</v>
      </c>
      <c r="AL1315" s="648">
        <f t="shared" si="195"/>
        <v>0</v>
      </c>
      <c r="AM1315" s="293">
        <f t="shared" si="196"/>
        <v>0</v>
      </c>
      <c r="AN1315" s="294" t="str">
        <f>IF(AM1315=0,"",
IF(SUM($AM$47:AM1315)=1,AO1315,
IF($AM$1547&gt;SUM($AM$47:AM1315),_xlfn.CONCAT(", ",AO1315),
IF($AM$1547=SUM($AM$47:AM1315),_xlfn.CONCAT(" y ",AO1315)))))</f>
        <v/>
      </c>
      <c r="AO1315" s="89" t="s">
        <v>8398</v>
      </c>
      <c r="AQ1315" s="477">
        <f t="shared" si="197"/>
        <v>0</v>
      </c>
      <c r="AR1315" s="321">
        <f t="shared" si="198"/>
        <v>0</v>
      </c>
      <c r="AS1315" s="293">
        <f t="shared" si="199"/>
        <v>0</v>
      </c>
      <c r="AT1315" s="294" t="str">
        <f>IF(AS1315=0,"",
IF(SUM($AS$47:AS1315)=1,AU1315,
IF($AS$1547&gt;SUM($AS$47:AS1315),_xlfn.CONCAT(", ",AU1315),
IF($AS$1547=SUM($AS$47:AS1315),_xlfn.CONCAT(" y ",AU1315)))))</f>
        <v/>
      </c>
      <c r="AU1315" s="89" t="s">
        <v>8398</v>
      </c>
    </row>
    <row r="1316" spans="1:47" ht="15" customHeight="1">
      <c r="A1316" s="64"/>
      <c r="B1316" s="11"/>
      <c r="C1316" s="1021" t="s">
        <v>8399</v>
      </c>
      <c r="D1316" s="890"/>
      <c r="E1316" s="997"/>
      <c r="F1316" s="884"/>
      <c r="G1316" s="884"/>
      <c r="H1316" s="884"/>
      <c r="I1316" s="884"/>
      <c r="J1316" s="884"/>
      <c r="K1316" s="885"/>
      <c r="L1316" s="1027"/>
      <c r="M1316" s="884"/>
      <c r="N1316" s="884"/>
      <c r="O1316" s="885"/>
      <c r="P1316" s="1027"/>
      <c r="Q1316" s="884"/>
      <c r="R1316" s="884"/>
      <c r="S1316" s="885"/>
      <c r="T1316" s="991"/>
      <c r="U1316" s="884"/>
      <c r="V1316" s="884"/>
      <c r="W1316" s="885"/>
      <c r="X1316" s="796"/>
      <c r="Y1316" s="796"/>
      <c r="Z1316" s="796"/>
      <c r="AA1316" s="796"/>
      <c r="AB1316" s="796"/>
      <c r="AC1316" s="796"/>
      <c r="AD1316" s="796"/>
      <c r="AG1316" s="323" t="b">
        <f t="shared" si="190"/>
        <v>0</v>
      </c>
      <c r="AH1316" s="1" t="str">
        <f t="shared" si="191"/>
        <v/>
      </c>
      <c r="AI1316" s="323" t="b">
        <f t="shared" si="192"/>
        <v>0</v>
      </c>
      <c r="AJ1316" s="1" t="str">
        <f t="shared" si="193"/>
        <v/>
      </c>
      <c r="AK1316" s="323" t="b">
        <f t="shared" si="194"/>
        <v>0</v>
      </c>
      <c r="AL1316" s="648">
        <f t="shared" si="195"/>
        <v>0</v>
      </c>
      <c r="AM1316" s="293">
        <f t="shared" si="196"/>
        <v>0</v>
      </c>
      <c r="AN1316" s="294" t="str">
        <f>IF(AM1316=0,"",
IF(SUM($AM$47:AM1316)=1,AO1316,
IF($AM$1547&gt;SUM($AM$47:AM1316),_xlfn.CONCAT(", ",AO1316),
IF($AM$1547=SUM($AM$47:AM1316),_xlfn.CONCAT(" y ",AO1316)))))</f>
        <v/>
      </c>
      <c r="AO1316" s="89" t="s">
        <v>8400</v>
      </c>
      <c r="AQ1316" s="477">
        <f t="shared" si="197"/>
        <v>0</v>
      </c>
      <c r="AR1316" s="321">
        <f t="shared" si="198"/>
        <v>0</v>
      </c>
      <c r="AS1316" s="293">
        <f t="shared" si="199"/>
        <v>0</v>
      </c>
      <c r="AT1316" s="294" t="str">
        <f>IF(AS1316=0,"",
IF(SUM($AS$47:AS1316)=1,AU1316,
IF($AS$1547&gt;SUM($AS$47:AS1316),_xlfn.CONCAT(", ",AU1316),
IF($AS$1547=SUM($AS$47:AS1316),_xlfn.CONCAT(" y ",AU1316)))))</f>
        <v/>
      </c>
      <c r="AU1316" s="89" t="s">
        <v>8400</v>
      </c>
    </row>
    <row r="1317" spans="1:47" ht="15" customHeight="1">
      <c r="A1317" s="64"/>
      <c r="B1317" s="11"/>
      <c r="C1317" s="1021" t="s">
        <v>8401</v>
      </c>
      <c r="D1317" s="890"/>
      <c r="E1317" s="997"/>
      <c r="F1317" s="884"/>
      <c r="G1317" s="884"/>
      <c r="H1317" s="884"/>
      <c r="I1317" s="884"/>
      <c r="J1317" s="884"/>
      <c r="K1317" s="885"/>
      <c r="L1317" s="1027"/>
      <c r="M1317" s="884"/>
      <c r="N1317" s="884"/>
      <c r="O1317" s="885"/>
      <c r="P1317" s="1027"/>
      <c r="Q1317" s="884"/>
      <c r="R1317" s="884"/>
      <c r="S1317" s="885"/>
      <c r="T1317" s="991"/>
      <c r="U1317" s="884"/>
      <c r="V1317" s="884"/>
      <c r="W1317" s="885"/>
      <c r="X1317" s="796"/>
      <c r="Y1317" s="796"/>
      <c r="Z1317" s="796"/>
      <c r="AA1317" s="796"/>
      <c r="AB1317" s="796"/>
      <c r="AC1317" s="796"/>
      <c r="AD1317" s="796"/>
      <c r="AG1317" s="323" t="b">
        <f t="shared" si="190"/>
        <v>0</v>
      </c>
      <c r="AH1317" s="1" t="str">
        <f t="shared" si="191"/>
        <v/>
      </c>
      <c r="AI1317" s="323" t="b">
        <f t="shared" si="192"/>
        <v>0</v>
      </c>
      <c r="AJ1317" s="1" t="str">
        <f t="shared" si="193"/>
        <v/>
      </c>
      <c r="AK1317" s="323" t="b">
        <f t="shared" si="194"/>
        <v>0</v>
      </c>
      <c r="AL1317" s="648">
        <f t="shared" si="195"/>
        <v>0</v>
      </c>
      <c r="AM1317" s="293">
        <f t="shared" si="196"/>
        <v>0</v>
      </c>
      <c r="AN1317" s="294" t="str">
        <f>IF(AM1317=0,"",
IF(SUM($AM$47:AM1317)=1,AO1317,
IF($AM$1547&gt;SUM($AM$47:AM1317),_xlfn.CONCAT(", ",AO1317),
IF($AM$1547=SUM($AM$47:AM1317),_xlfn.CONCAT(" y ",AO1317)))))</f>
        <v/>
      </c>
      <c r="AO1317" s="89" t="s">
        <v>8402</v>
      </c>
      <c r="AQ1317" s="477">
        <f t="shared" si="197"/>
        <v>0</v>
      </c>
      <c r="AR1317" s="321">
        <f t="shared" si="198"/>
        <v>0</v>
      </c>
      <c r="AS1317" s="293">
        <f t="shared" si="199"/>
        <v>0</v>
      </c>
      <c r="AT1317" s="294" t="str">
        <f>IF(AS1317=0,"",
IF(SUM($AS$47:AS1317)=1,AU1317,
IF($AS$1547&gt;SUM($AS$47:AS1317),_xlfn.CONCAT(", ",AU1317),
IF($AS$1547=SUM($AS$47:AS1317),_xlfn.CONCAT(" y ",AU1317)))))</f>
        <v/>
      </c>
      <c r="AU1317" s="89" t="s">
        <v>8402</v>
      </c>
    </row>
    <row r="1318" spans="1:47" ht="15" customHeight="1">
      <c r="A1318" s="64"/>
      <c r="B1318" s="11"/>
      <c r="C1318" s="1021" t="s">
        <v>8403</v>
      </c>
      <c r="D1318" s="890"/>
      <c r="E1318" s="997"/>
      <c r="F1318" s="884"/>
      <c r="G1318" s="884"/>
      <c r="H1318" s="884"/>
      <c r="I1318" s="884"/>
      <c r="J1318" s="884"/>
      <c r="K1318" s="885"/>
      <c r="L1318" s="1027"/>
      <c r="M1318" s="884"/>
      <c r="N1318" s="884"/>
      <c r="O1318" s="885"/>
      <c r="P1318" s="1027"/>
      <c r="Q1318" s="884"/>
      <c r="R1318" s="884"/>
      <c r="S1318" s="885"/>
      <c r="T1318" s="991"/>
      <c r="U1318" s="884"/>
      <c r="V1318" s="884"/>
      <c r="W1318" s="885"/>
      <c r="X1318" s="796"/>
      <c r="Y1318" s="796"/>
      <c r="Z1318" s="796"/>
      <c r="AA1318" s="796"/>
      <c r="AB1318" s="796"/>
      <c r="AC1318" s="796"/>
      <c r="AD1318" s="796"/>
      <c r="AG1318" s="323" t="b">
        <f t="shared" si="190"/>
        <v>0</v>
      </c>
      <c r="AH1318" s="1" t="str">
        <f t="shared" si="191"/>
        <v/>
      </c>
      <c r="AI1318" s="323" t="b">
        <f t="shared" si="192"/>
        <v>0</v>
      </c>
      <c r="AJ1318" s="1" t="str">
        <f t="shared" si="193"/>
        <v/>
      </c>
      <c r="AK1318" s="323" t="b">
        <f t="shared" si="194"/>
        <v>0</v>
      </c>
      <c r="AL1318" s="648">
        <f t="shared" si="195"/>
        <v>0</v>
      </c>
      <c r="AM1318" s="293">
        <f t="shared" si="196"/>
        <v>0</v>
      </c>
      <c r="AN1318" s="294" t="str">
        <f>IF(AM1318=0,"",
IF(SUM($AM$47:AM1318)=1,AO1318,
IF($AM$1547&gt;SUM($AM$47:AM1318),_xlfn.CONCAT(", ",AO1318),
IF($AM$1547=SUM($AM$47:AM1318),_xlfn.CONCAT(" y ",AO1318)))))</f>
        <v/>
      </c>
      <c r="AO1318" s="89" t="s">
        <v>8404</v>
      </c>
      <c r="AQ1318" s="477">
        <f t="shared" si="197"/>
        <v>0</v>
      </c>
      <c r="AR1318" s="321">
        <f t="shared" si="198"/>
        <v>0</v>
      </c>
      <c r="AS1318" s="293">
        <f t="shared" si="199"/>
        <v>0</v>
      </c>
      <c r="AT1318" s="294" t="str">
        <f>IF(AS1318=0,"",
IF(SUM($AS$47:AS1318)=1,AU1318,
IF($AS$1547&gt;SUM($AS$47:AS1318),_xlfn.CONCAT(", ",AU1318),
IF($AS$1547=SUM($AS$47:AS1318),_xlfn.CONCAT(" y ",AU1318)))))</f>
        <v/>
      </c>
      <c r="AU1318" s="89" t="s">
        <v>8404</v>
      </c>
    </row>
    <row r="1319" spans="1:47" ht="15" customHeight="1">
      <c r="A1319" s="64"/>
      <c r="B1319" s="11"/>
      <c r="C1319" s="1021" t="s">
        <v>8405</v>
      </c>
      <c r="D1319" s="890"/>
      <c r="E1319" s="997"/>
      <c r="F1319" s="884"/>
      <c r="G1319" s="884"/>
      <c r="H1319" s="884"/>
      <c r="I1319" s="884"/>
      <c r="J1319" s="884"/>
      <c r="K1319" s="885"/>
      <c r="L1319" s="1027"/>
      <c r="M1319" s="884"/>
      <c r="N1319" s="884"/>
      <c r="O1319" s="885"/>
      <c r="P1319" s="1027"/>
      <c r="Q1319" s="884"/>
      <c r="R1319" s="884"/>
      <c r="S1319" s="885"/>
      <c r="T1319" s="991"/>
      <c r="U1319" s="884"/>
      <c r="V1319" s="884"/>
      <c r="W1319" s="885"/>
      <c r="X1319" s="796"/>
      <c r="Y1319" s="796"/>
      <c r="Z1319" s="796"/>
      <c r="AA1319" s="796"/>
      <c r="AB1319" s="796"/>
      <c r="AC1319" s="796"/>
      <c r="AD1319" s="796"/>
      <c r="AG1319" s="323" t="b">
        <f t="shared" si="190"/>
        <v>0</v>
      </c>
      <c r="AH1319" s="1" t="str">
        <f t="shared" si="191"/>
        <v/>
      </c>
      <c r="AI1319" s="323" t="b">
        <f t="shared" si="192"/>
        <v>0</v>
      </c>
      <c r="AJ1319" s="1" t="str">
        <f t="shared" si="193"/>
        <v/>
      </c>
      <c r="AK1319" s="323" t="b">
        <f t="shared" si="194"/>
        <v>0</v>
      </c>
      <c r="AL1319" s="648">
        <f t="shared" si="195"/>
        <v>0</v>
      </c>
      <c r="AM1319" s="293">
        <f t="shared" si="196"/>
        <v>0</v>
      </c>
      <c r="AN1319" s="294" t="str">
        <f>IF(AM1319=0,"",
IF(SUM($AM$47:AM1319)=1,AO1319,
IF($AM$1547&gt;SUM($AM$47:AM1319),_xlfn.CONCAT(", ",AO1319),
IF($AM$1547=SUM($AM$47:AM1319),_xlfn.CONCAT(" y ",AO1319)))))</f>
        <v/>
      </c>
      <c r="AO1319" s="89" t="s">
        <v>8406</v>
      </c>
      <c r="AQ1319" s="477">
        <f t="shared" si="197"/>
        <v>0</v>
      </c>
      <c r="AR1319" s="321">
        <f t="shared" si="198"/>
        <v>0</v>
      </c>
      <c r="AS1319" s="293">
        <f t="shared" si="199"/>
        <v>0</v>
      </c>
      <c r="AT1319" s="294" t="str">
        <f>IF(AS1319=0,"",
IF(SUM($AS$47:AS1319)=1,AU1319,
IF($AS$1547&gt;SUM($AS$47:AS1319),_xlfn.CONCAT(", ",AU1319),
IF($AS$1547=SUM($AS$47:AS1319),_xlfn.CONCAT(" y ",AU1319)))))</f>
        <v/>
      </c>
      <c r="AU1319" s="89" t="s">
        <v>8406</v>
      </c>
    </row>
    <row r="1320" spans="1:47" ht="15" customHeight="1">
      <c r="A1320" s="64"/>
      <c r="B1320" s="11"/>
      <c r="C1320" s="1021" t="s">
        <v>8407</v>
      </c>
      <c r="D1320" s="890"/>
      <c r="E1320" s="997"/>
      <c r="F1320" s="884"/>
      <c r="G1320" s="884"/>
      <c r="H1320" s="884"/>
      <c r="I1320" s="884"/>
      <c r="J1320" s="884"/>
      <c r="K1320" s="885"/>
      <c r="L1320" s="1027"/>
      <c r="M1320" s="884"/>
      <c r="N1320" s="884"/>
      <c r="O1320" s="885"/>
      <c r="P1320" s="1027"/>
      <c r="Q1320" s="884"/>
      <c r="R1320" s="884"/>
      <c r="S1320" s="885"/>
      <c r="T1320" s="991"/>
      <c r="U1320" s="884"/>
      <c r="V1320" s="884"/>
      <c r="W1320" s="885"/>
      <c r="X1320" s="796"/>
      <c r="Y1320" s="796"/>
      <c r="Z1320" s="796"/>
      <c r="AA1320" s="796"/>
      <c r="AB1320" s="796"/>
      <c r="AC1320" s="796"/>
      <c r="AD1320" s="796"/>
      <c r="AG1320" s="323" t="b">
        <f t="shared" si="190"/>
        <v>0</v>
      </c>
      <c r="AH1320" s="1" t="str">
        <f t="shared" si="191"/>
        <v/>
      </c>
      <c r="AI1320" s="323" t="b">
        <f t="shared" si="192"/>
        <v>0</v>
      </c>
      <c r="AJ1320" s="1" t="str">
        <f t="shared" si="193"/>
        <v/>
      </c>
      <c r="AK1320" s="323" t="b">
        <f t="shared" si="194"/>
        <v>0</v>
      </c>
      <c r="AL1320" s="648">
        <f t="shared" si="195"/>
        <v>0</v>
      </c>
      <c r="AM1320" s="293">
        <f t="shared" si="196"/>
        <v>0</v>
      </c>
      <c r="AN1320" s="294" t="str">
        <f>IF(AM1320=0,"",
IF(SUM($AM$47:AM1320)=1,AO1320,
IF($AM$1547&gt;SUM($AM$47:AM1320),_xlfn.CONCAT(", ",AO1320),
IF($AM$1547=SUM($AM$47:AM1320),_xlfn.CONCAT(" y ",AO1320)))))</f>
        <v/>
      </c>
      <c r="AO1320" s="89" t="s">
        <v>8408</v>
      </c>
      <c r="AQ1320" s="477">
        <f t="shared" si="197"/>
        <v>0</v>
      </c>
      <c r="AR1320" s="321">
        <f t="shared" si="198"/>
        <v>0</v>
      </c>
      <c r="AS1320" s="293">
        <f t="shared" si="199"/>
        <v>0</v>
      </c>
      <c r="AT1320" s="294" t="str">
        <f>IF(AS1320=0,"",
IF(SUM($AS$47:AS1320)=1,AU1320,
IF($AS$1547&gt;SUM($AS$47:AS1320),_xlfn.CONCAT(", ",AU1320),
IF($AS$1547=SUM($AS$47:AS1320),_xlfn.CONCAT(" y ",AU1320)))))</f>
        <v/>
      </c>
      <c r="AU1320" s="89" t="s">
        <v>8408</v>
      </c>
    </row>
    <row r="1321" spans="1:47" ht="15" customHeight="1">
      <c r="A1321" s="64"/>
      <c r="B1321" s="11"/>
      <c r="C1321" s="1021" t="s">
        <v>8409</v>
      </c>
      <c r="D1321" s="890"/>
      <c r="E1321" s="997"/>
      <c r="F1321" s="884"/>
      <c r="G1321" s="884"/>
      <c r="H1321" s="884"/>
      <c r="I1321" s="884"/>
      <c r="J1321" s="884"/>
      <c r="K1321" s="885"/>
      <c r="L1321" s="1027"/>
      <c r="M1321" s="884"/>
      <c r="N1321" s="884"/>
      <c r="O1321" s="885"/>
      <c r="P1321" s="1027"/>
      <c r="Q1321" s="884"/>
      <c r="R1321" s="884"/>
      <c r="S1321" s="885"/>
      <c r="T1321" s="991"/>
      <c r="U1321" s="884"/>
      <c r="V1321" s="884"/>
      <c r="W1321" s="885"/>
      <c r="X1321" s="796"/>
      <c r="Y1321" s="796"/>
      <c r="Z1321" s="796"/>
      <c r="AA1321" s="796"/>
      <c r="AB1321" s="796"/>
      <c r="AC1321" s="796"/>
      <c r="AD1321" s="796"/>
      <c r="AG1321" s="323" t="b">
        <f t="shared" si="190"/>
        <v>0</v>
      </c>
      <c r="AH1321" s="1" t="str">
        <f t="shared" si="191"/>
        <v/>
      </c>
      <c r="AI1321" s="323" t="b">
        <f t="shared" si="192"/>
        <v>0</v>
      </c>
      <c r="AJ1321" s="1" t="str">
        <f t="shared" si="193"/>
        <v/>
      </c>
      <c r="AK1321" s="323" t="b">
        <f t="shared" si="194"/>
        <v>0</v>
      </c>
      <c r="AL1321" s="648">
        <f t="shared" si="195"/>
        <v>0</v>
      </c>
      <c r="AM1321" s="293">
        <f t="shared" si="196"/>
        <v>0</v>
      </c>
      <c r="AN1321" s="294" t="str">
        <f>IF(AM1321=0,"",
IF(SUM($AM$47:AM1321)=1,AO1321,
IF($AM$1547&gt;SUM($AM$47:AM1321),_xlfn.CONCAT(", ",AO1321),
IF($AM$1547=SUM($AM$47:AM1321),_xlfn.CONCAT(" y ",AO1321)))))</f>
        <v/>
      </c>
      <c r="AO1321" s="89" t="s">
        <v>8410</v>
      </c>
      <c r="AQ1321" s="477">
        <f t="shared" si="197"/>
        <v>0</v>
      </c>
      <c r="AR1321" s="321">
        <f t="shared" si="198"/>
        <v>0</v>
      </c>
      <c r="AS1321" s="293">
        <f t="shared" si="199"/>
        <v>0</v>
      </c>
      <c r="AT1321" s="294" t="str">
        <f>IF(AS1321=0,"",
IF(SUM($AS$47:AS1321)=1,AU1321,
IF($AS$1547&gt;SUM($AS$47:AS1321),_xlfn.CONCAT(", ",AU1321),
IF($AS$1547=SUM($AS$47:AS1321),_xlfn.CONCAT(" y ",AU1321)))))</f>
        <v/>
      </c>
      <c r="AU1321" s="89" t="s">
        <v>8410</v>
      </c>
    </row>
    <row r="1322" spans="1:47" ht="15" customHeight="1">
      <c r="A1322" s="64"/>
      <c r="B1322" s="11"/>
      <c r="C1322" s="1021" t="s">
        <v>8411</v>
      </c>
      <c r="D1322" s="890"/>
      <c r="E1322" s="997"/>
      <c r="F1322" s="884"/>
      <c r="G1322" s="884"/>
      <c r="H1322" s="884"/>
      <c r="I1322" s="884"/>
      <c r="J1322" s="884"/>
      <c r="K1322" s="885"/>
      <c r="L1322" s="1027"/>
      <c r="M1322" s="884"/>
      <c r="N1322" s="884"/>
      <c r="O1322" s="885"/>
      <c r="P1322" s="1027"/>
      <c r="Q1322" s="884"/>
      <c r="R1322" s="884"/>
      <c r="S1322" s="885"/>
      <c r="T1322" s="991"/>
      <c r="U1322" s="884"/>
      <c r="V1322" s="884"/>
      <c r="W1322" s="885"/>
      <c r="X1322" s="796"/>
      <c r="Y1322" s="796"/>
      <c r="Z1322" s="796"/>
      <c r="AA1322" s="796"/>
      <c r="AB1322" s="796"/>
      <c r="AC1322" s="796"/>
      <c r="AD1322" s="796"/>
      <c r="AG1322" s="323" t="b">
        <f t="shared" si="190"/>
        <v>0</v>
      </c>
      <c r="AH1322" s="1" t="str">
        <f t="shared" si="191"/>
        <v/>
      </c>
      <c r="AI1322" s="323" t="b">
        <f t="shared" si="192"/>
        <v>0</v>
      </c>
      <c r="AJ1322" s="1" t="str">
        <f t="shared" si="193"/>
        <v/>
      </c>
      <c r="AK1322" s="323" t="b">
        <f t="shared" si="194"/>
        <v>0</v>
      </c>
      <c r="AL1322" s="648">
        <f t="shared" si="195"/>
        <v>0</v>
      </c>
      <c r="AM1322" s="293">
        <f t="shared" si="196"/>
        <v>0</v>
      </c>
      <c r="AN1322" s="294" t="str">
        <f>IF(AM1322=0,"",
IF(SUM($AM$47:AM1322)=1,AO1322,
IF($AM$1547&gt;SUM($AM$47:AM1322),_xlfn.CONCAT(", ",AO1322),
IF($AM$1547=SUM($AM$47:AM1322),_xlfn.CONCAT(" y ",AO1322)))))</f>
        <v/>
      </c>
      <c r="AO1322" s="89" t="s">
        <v>8412</v>
      </c>
      <c r="AQ1322" s="477">
        <f t="shared" si="197"/>
        <v>0</v>
      </c>
      <c r="AR1322" s="321">
        <f t="shared" si="198"/>
        <v>0</v>
      </c>
      <c r="AS1322" s="293">
        <f t="shared" si="199"/>
        <v>0</v>
      </c>
      <c r="AT1322" s="294" t="str">
        <f>IF(AS1322=0,"",
IF(SUM($AS$47:AS1322)=1,AU1322,
IF($AS$1547&gt;SUM($AS$47:AS1322),_xlfn.CONCAT(", ",AU1322),
IF($AS$1547=SUM($AS$47:AS1322),_xlfn.CONCAT(" y ",AU1322)))))</f>
        <v/>
      </c>
      <c r="AU1322" s="89" t="s">
        <v>8412</v>
      </c>
    </row>
    <row r="1323" spans="1:47" ht="15" customHeight="1">
      <c r="A1323" s="64"/>
      <c r="B1323" s="11"/>
      <c r="C1323" s="1021" t="s">
        <v>8413</v>
      </c>
      <c r="D1323" s="890"/>
      <c r="E1323" s="997"/>
      <c r="F1323" s="884"/>
      <c r="G1323" s="884"/>
      <c r="H1323" s="884"/>
      <c r="I1323" s="884"/>
      <c r="J1323" s="884"/>
      <c r="K1323" s="885"/>
      <c r="L1323" s="1027"/>
      <c r="M1323" s="884"/>
      <c r="N1323" s="884"/>
      <c r="O1323" s="885"/>
      <c r="P1323" s="1027"/>
      <c r="Q1323" s="884"/>
      <c r="R1323" s="884"/>
      <c r="S1323" s="885"/>
      <c r="T1323" s="991"/>
      <c r="U1323" s="884"/>
      <c r="V1323" s="884"/>
      <c r="W1323" s="885"/>
      <c r="X1323" s="796"/>
      <c r="Y1323" s="796"/>
      <c r="Z1323" s="796"/>
      <c r="AA1323" s="796"/>
      <c r="AB1323" s="796"/>
      <c r="AC1323" s="796"/>
      <c r="AD1323" s="796"/>
      <c r="AG1323" s="323" t="b">
        <f t="shared" si="190"/>
        <v>0</v>
      </c>
      <c r="AH1323" s="1" t="str">
        <f t="shared" si="191"/>
        <v/>
      </c>
      <c r="AI1323" s="323" t="b">
        <f t="shared" si="192"/>
        <v>0</v>
      </c>
      <c r="AJ1323" s="1" t="str">
        <f t="shared" si="193"/>
        <v/>
      </c>
      <c r="AK1323" s="323" t="b">
        <f t="shared" si="194"/>
        <v>0</v>
      </c>
      <c r="AL1323" s="648">
        <f t="shared" si="195"/>
        <v>0</v>
      </c>
      <c r="AM1323" s="293">
        <f t="shared" si="196"/>
        <v>0</v>
      </c>
      <c r="AN1323" s="294" t="str">
        <f>IF(AM1323=0,"",
IF(SUM($AM$47:AM1323)=1,AO1323,
IF($AM$1547&gt;SUM($AM$47:AM1323),_xlfn.CONCAT(", ",AO1323),
IF($AM$1547=SUM($AM$47:AM1323),_xlfn.CONCAT(" y ",AO1323)))))</f>
        <v/>
      </c>
      <c r="AO1323" s="89" t="s">
        <v>8414</v>
      </c>
      <c r="AQ1323" s="477">
        <f t="shared" si="197"/>
        <v>0</v>
      </c>
      <c r="AR1323" s="321">
        <f t="shared" si="198"/>
        <v>0</v>
      </c>
      <c r="AS1323" s="293">
        <f t="shared" si="199"/>
        <v>0</v>
      </c>
      <c r="AT1323" s="294" t="str">
        <f>IF(AS1323=0,"",
IF(SUM($AS$47:AS1323)=1,AU1323,
IF($AS$1547&gt;SUM($AS$47:AS1323),_xlfn.CONCAT(", ",AU1323),
IF($AS$1547=SUM($AS$47:AS1323),_xlfn.CONCAT(" y ",AU1323)))))</f>
        <v/>
      </c>
      <c r="AU1323" s="89" t="s">
        <v>8414</v>
      </c>
    </row>
    <row r="1324" spans="1:47" ht="15" customHeight="1">
      <c r="A1324" s="64"/>
      <c r="B1324" s="11"/>
      <c r="C1324" s="1021" t="s">
        <v>8415</v>
      </c>
      <c r="D1324" s="890"/>
      <c r="E1324" s="997"/>
      <c r="F1324" s="884"/>
      <c r="G1324" s="884"/>
      <c r="H1324" s="884"/>
      <c r="I1324" s="884"/>
      <c r="J1324" s="884"/>
      <c r="K1324" s="885"/>
      <c r="L1324" s="1027"/>
      <c r="M1324" s="884"/>
      <c r="N1324" s="884"/>
      <c r="O1324" s="885"/>
      <c r="P1324" s="1027"/>
      <c r="Q1324" s="884"/>
      <c r="R1324" s="884"/>
      <c r="S1324" s="885"/>
      <c r="T1324" s="991"/>
      <c r="U1324" s="884"/>
      <c r="V1324" s="884"/>
      <c r="W1324" s="885"/>
      <c r="X1324" s="796"/>
      <c r="Y1324" s="796"/>
      <c r="Z1324" s="796"/>
      <c r="AA1324" s="796"/>
      <c r="AB1324" s="796"/>
      <c r="AC1324" s="796"/>
      <c r="AD1324" s="796"/>
      <c r="AG1324" s="323" t="b">
        <f t="shared" si="190"/>
        <v>0</v>
      </c>
      <c r="AH1324" s="1" t="str">
        <f t="shared" si="191"/>
        <v/>
      </c>
      <c r="AI1324" s="323" t="b">
        <f t="shared" si="192"/>
        <v>0</v>
      </c>
      <c r="AJ1324" s="1" t="str">
        <f t="shared" si="193"/>
        <v/>
      </c>
      <c r="AK1324" s="323" t="b">
        <f t="shared" si="194"/>
        <v>0</v>
      </c>
      <c r="AL1324" s="648">
        <f t="shared" si="195"/>
        <v>0</v>
      </c>
      <c r="AM1324" s="293">
        <f t="shared" si="196"/>
        <v>0</v>
      </c>
      <c r="AN1324" s="294" t="str">
        <f>IF(AM1324=0,"",
IF(SUM($AM$47:AM1324)=1,AO1324,
IF($AM$1547&gt;SUM($AM$47:AM1324),_xlfn.CONCAT(", ",AO1324),
IF($AM$1547=SUM($AM$47:AM1324),_xlfn.CONCAT(" y ",AO1324)))))</f>
        <v/>
      </c>
      <c r="AO1324" s="89" t="s">
        <v>8416</v>
      </c>
      <c r="AQ1324" s="477">
        <f t="shared" si="197"/>
        <v>0</v>
      </c>
      <c r="AR1324" s="321">
        <f t="shared" si="198"/>
        <v>0</v>
      </c>
      <c r="AS1324" s="293">
        <f t="shared" si="199"/>
        <v>0</v>
      </c>
      <c r="AT1324" s="294" t="str">
        <f>IF(AS1324=0,"",
IF(SUM($AS$47:AS1324)=1,AU1324,
IF($AS$1547&gt;SUM($AS$47:AS1324),_xlfn.CONCAT(", ",AU1324),
IF($AS$1547=SUM($AS$47:AS1324),_xlfn.CONCAT(" y ",AU1324)))))</f>
        <v/>
      </c>
      <c r="AU1324" s="89" t="s">
        <v>8416</v>
      </c>
    </row>
    <row r="1325" spans="1:47" ht="15" customHeight="1">
      <c r="A1325" s="64"/>
      <c r="B1325" s="11"/>
      <c r="C1325" s="1021" t="s">
        <v>8417</v>
      </c>
      <c r="D1325" s="890"/>
      <c r="E1325" s="997"/>
      <c r="F1325" s="884"/>
      <c r="G1325" s="884"/>
      <c r="H1325" s="884"/>
      <c r="I1325" s="884"/>
      <c r="J1325" s="884"/>
      <c r="K1325" s="885"/>
      <c r="L1325" s="1027"/>
      <c r="M1325" s="884"/>
      <c r="N1325" s="884"/>
      <c r="O1325" s="885"/>
      <c r="P1325" s="1027"/>
      <c r="Q1325" s="884"/>
      <c r="R1325" s="884"/>
      <c r="S1325" s="885"/>
      <c r="T1325" s="991"/>
      <c r="U1325" s="884"/>
      <c r="V1325" s="884"/>
      <c r="W1325" s="885"/>
      <c r="X1325" s="796"/>
      <c r="Y1325" s="796"/>
      <c r="Z1325" s="796"/>
      <c r="AA1325" s="796"/>
      <c r="AB1325" s="796"/>
      <c r="AC1325" s="796"/>
      <c r="AD1325" s="796"/>
      <c r="AG1325" s="323" t="b">
        <f t="shared" si="190"/>
        <v>0</v>
      </c>
      <c r="AH1325" s="1" t="str">
        <f t="shared" si="191"/>
        <v/>
      </c>
      <c r="AI1325" s="323" t="b">
        <f t="shared" si="192"/>
        <v>0</v>
      </c>
      <c r="AJ1325" s="1" t="str">
        <f t="shared" si="193"/>
        <v/>
      </c>
      <c r="AK1325" s="323" t="b">
        <f t="shared" si="194"/>
        <v>0</v>
      </c>
      <c r="AL1325" s="648">
        <f t="shared" si="195"/>
        <v>0</v>
      </c>
      <c r="AM1325" s="293">
        <f t="shared" si="196"/>
        <v>0</v>
      </c>
      <c r="AN1325" s="294" t="str">
        <f>IF(AM1325=0,"",
IF(SUM($AM$47:AM1325)=1,AO1325,
IF($AM$1547&gt;SUM($AM$47:AM1325),_xlfn.CONCAT(", ",AO1325),
IF($AM$1547=SUM($AM$47:AM1325),_xlfn.CONCAT(" y ",AO1325)))))</f>
        <v/>
      </c>
      <c r="AO1325" s="89" t="s">
        <v>8418</v>
      </c>
      <c r="AQ1325" s="477">
        <f t="shared" si="197"/>
        <v>0</v>
      </c>
      <c r="AR1325" s="321">
        <f t="shared" si="198"/>
        <v>0</v>
      </c>
      <c r="AS1325" s="293">
        <f t="shared" si="199"/>
        <v>0</v>
      </c>
      <c r="AT1325" s="294" t="str">
        <f>IF(AS1325=0,"",
IF(SUM($AS$47:AS1325)=1,AU1325,
IF($AS$1547&gt;SUM($AS$47:AS1325),_xlfn.CONCAT(", ",AU1325),
IF($AS$1547=SUM($AS$47:AS1325),_xlfn.CONCAT(" y ",AU1325)))))</f>
        <v/>
      </c>
      <c r="AU1325" s="89" t="s">
        <v>8418</v>
      </c>
    </row>
    <row r="1326" spans="1:47" ht="15" customHeight="1">
      <c r="A1326" s="64"/>
      <c r="B1326" s="11"/>
      <c r="C1326" s="1021" t="s">
        <v>8419</v>
      </c>
      <c r="D1326" s="890"/>
      <c r="E1326" s="997"/>
      <c r="F1326" s="884"/>
      <c r="G1326" s="884"/>
      <c r="H1326" s="884"/>
      <c r="I1326" s="884"/>
      <c r="J1326" s="884"/>
      <c r="K1326" s="885"/>
      <c r="L1326" s="1027"/>
      <c r="M1326" s="884"/>
      <c r="N1326" s="884"/>
      <c r="O1326" s="885"/>
      <c r="P1326" s="1027"/>
      <c r="Q1326" s="884"/>
      <c r="R1326" s="884"/>
      <c r="S1326" s="885"/>
      <c r="T1326" s="991"/>
      <c r="U1326" s="884"/>
      <c r="V1326" s="884"/>
      <c r="W1326" s="885"/>
      <c r="X1326" s="796"/>
      <c r="Y1326" s="796"/>
      <c r="Z1326" s="796"/>
      <c r="AA1326" s="796"/>
      <c r="AB1326" s="796"/>
      <c r="AC1326" s="796"/>
      <c r="AD1326" s="796"/>
      <c r="AG1326" s="323" t="b">
        <f t="shared" si="190"/>
        <v>0</v>
      </c>
      <c r="AH1326" s="1" t="str">
        <f t="shared" si="191"/>
        <v/>
      </c>
      <c r="AI1326" s="323" t="b">
        <f t="shared" si="192"/>
        <v>0</v>
      </c>
      <c r="AJ1326" s="1" t="str">
        <f t="shared" si="193"/>
        <v/>
      </c>
      <c r="AK1326" s="323" t="b">
        <f t="shared" si="194"/>
        <v>0</v>
      </c>
      <c r="AL1326" s="648">
        <f t="shared" si="195"/>
        <v>0</v>
      </c>
      <c r="AM1326" s="293">
        <f t="shared" si="196"/>
        <v>0</v>
      </c>
      <c r="AN1326" s="294" t="str">
        <f>IF(AM1326=0,"",
IF(SUM($AM$47:AM1326)=1,AO1326,
IF($AM$1547&gt;SUM($AM$47:AM1326),_xlfn.CONCAT(", ",AO1326),
IF($AM$1547=SUM($AM$47:AM1326),_xlfn.CONCAT(" y ",AO1326)))))</f>
        <v/>
      </c>
      <c r="AO1326" s="89" t="s">
        <v>8420</v>
      </c>
      <c r="AQ1326" s="477">
        <f t="shared" si="197"/>
        <v>0</v>
      </c>
      <c r="AR1326" s="321">
        <f t="shared" si="198"/>
        <v>0</v>
      </c>
      <c r="AS1326" s="293">
        <f t="shared" si="199"/>
        <v>0</v>
      </c>
      <c r="AT1326" s="294" t="str">
        <f>IF(AS1326=0,"",
IF(SUM($AS$47:AS1326)=1,AU1326,
IF($AS$1547&gt;SUM($AS$47:AS1326),_xlfn.CONCAT(", ",AU1326),
IF($AS$1547=SUM($AS$47:AS1326),_xlfn.CONCAT(" y ",AU1326)))))</f>
        <v/>
      </c>
      <c r="AU1326" s="89" t="s">
        <v>8420</v>
      </c>
    </row>
    <row r="1327" spans="1:47" ht="15" customHeight="1">
      <c r="A1327" s="64"/>
      <c r="B1327" s="11"/>
      <c r="C1327" s="1021" t="s">
        <v>8421</v>
      </c>
      <c r="D1327" s="890"/>
      <c r="E1327" s="997"/>
      <c r="F1327" s="884"/>
      <c r="G1327" s="884"/>
      <c r="H1327" s="884"/>
      <c r="I1327" s="884"/>
      <c r="J1327" s="884"/>
      <c r="K1327" s="885"/>
      <c r="L1327" s="1027"/>
      <c r="M1327" s="884"/>
      <c r="N1327" s="884"/>
      <c r="O1327" s="885"/>
      <c r="P1327" s="1027"/>
      <c r="Q1327" s="884"/>
      <c r="R1327" s="884"/>
      <c r="S1327" s="885"/>
      <c r="T1327" s="991"/>
      <c r="U1327" s="884"/>
      <c r="V1327" s="884"/>
      <c r="W1327" s="885"/>
      <c r="X1327" s="796"/>
      <c r="Y1327" s="796"/>
      <c r="Z1327" s="796"/>
      <c r="AA1327" s="796"/>
      <c r="AB1327" s="796"/>
      <c r="AC1327" s="796"/>
      <c r="AD1327" s="796"/>
      <c r="AG1327" s="323" t="b">
        <f t="shared" si="190"/>
        <v>0</v>
      </c>
      <c r="AH1327" s="1" t="str">
        <f t="shared" si="191"/>
        <v/>
      </c>
      <c r="AI1327" s="323" t="b">
        <f t="shared" si="192"/>
        <v>0</v>
      </c>
      <c r="AJ1327" s="1" t="str">
        <f t="shared" si="193"/>
        <v/>
      </c>
      <c r="AK1327" s="323" t="b">
        <f t="shared" si="194"/>
        <v>0</v>
      </c>
      <c r="AL1327" s="648">
        <f t="shared" si="195"/>
        <v>0</v>
      </c>
      <c r="AM1327" s="293">
        <f t="shared" si="196"/>
        <v>0</v>
      </c>
      <c r="AN1327" s="294" t="str">
        <f>IF(AM1327=0,"",
IF(SUM($AM$47:AM1327)=1,AO1327,
IF($AM$1547&gt;SUM($AM$47:AM1327),_xlfn.CONCAT(", ",AO1327),
IF($AM$1547=SUM($AM$47:AM1327),_xlfn.CONCAT(" y ",AO1327)))))</f>
        <v/>
      </c>
      <c r="AO1327" s="89" t="s">
        <v>8422</v>
      </c>
      <c r="AQ1327" s="477">
        <f t="shared" si="197"/>
        <v>0</v>
      </c>
      <c r="AR1327" s="321">
        <f t="shared" si="198"/>
        <v>0</v>
      </c>
      <c r="AS1327" s="293">
        <f t="shared" si="199"/>
        <v>0</v>
      </c>
      <c r="AT1327" s="294" t="str">
        <f>IF(AS1327=0,"",
IF(SUM($AS$47:AS1327)=1,AU1327,
IF($AS$1547&gt;SUM($AS$47:AS1327),_xlfn.CONCAT(", ",AU1327),
IF($AS$1547=SUM($AS$47:AS1327),_xlfn.CONCAT(" y ",AU1327)))))</f>
        <v/>
      </c>
      <c r="AU1327" s="89" t="s">
        <v>8422</v>
      </c>
    </row>
    <row r="1328" spans="1:47" ht="15" customHeight="1">
      <c r="A1328" s="64"/>
      <c r="B1328" s="11"/>
      <c r="C1328" s="1021" t="s">
        <v>8423</v>
      </c>
      <c r="D1328" s="890"/>
      <c r="E1328" s="997"/>
      <c r="F1328" s="884"/>
      <c r="G1328" s="884"/>
      <c r="H1328" s="884"/>
      <c r="I1328" s="884"/>
      <c r="J1328" s="884"/>
      <c r="K1328" s="885"/>
      <c r="L1328" s="1027"/>
      <c r="M1328" s="884"/>
      <c r="N1328" s="884"/>
      <c r="O1328" s="885"/>
      <c r="P1328" s="1027"/>
      <c r="Q1328" s="884"/>
      <c r="R1328" s="884"/>
      <c r="S1328" s="885"/>
      <c r="T1328" s="991"/>
      <c r="U1328" s="884"/>
      <c r="V1328" s="884"/>
      <c r="W1328" s="885"/>
      <c r="X1328" s="796"/>
      <c r="Y1328" s="796"/>
      <c r="Z1328" s="796"/>
      <c r="AA1328" s="796"/>
      <c r="AB1328" s="796"/>
      <c r="AC1328" s="796"/>
      <c r="AD1328" s="796"/>
      <c r="AG1328" s="323" t="b">
        <f t="shared" ref="AG1328:AG1391" si="200">NOT(EXACT(E1328,UPPER(E1328)))</f>
        <v>0</v>
      </c>
      <c r="AH1328" s="1" t="str">
        <f t="shared" ref="AH1328:AH1391" si="201">SUBSTITUTE( SUBSTITUTE( SUBSTITUTE( SUBSTITUTE( SUBSTITUTE( SUBSTITUTE( SUBSTITUTE( SUBSTITUTE( SUBSTITUTE( SUBSTITUTE(E1328, "á", "a"), "é", "e"), "í", "i"), "ó", "o"), "ú", "u"), "Á", "A"), "É", "E"), "Í", "I"), "Ó", "O"), "Ú", "U")</f>
        <v/>
      </c>
      <c r="AI1328" s="323" t="b">
        <f t="shared" ref="AI1328:AI1391" si="202">NOT(EXACT(E1328,AH1328))</f>
        <v>0</v>
      </c>
      <c r="AJ1328" s="1" t="str">
        <f t="shared" ref="AJ1328:AJ1391" si="203">SUBSTITUTE((SUBSTITUTE(SUBSTITUTE(SUBSTITUTE(E1328,".",""),",",""),"(","")),")","")</f>
        <v/>
      </c>
      <c r="AK1328" s="323" t="b">
        <f t="shared" ref="AK1328:AK1391" si="204">NOT(EXACT(E1328,AJ1328))</f>
        <v>0</v>
      </c>
      <c r="AL1328" s="648">
        <f t="shared" ref="AL1328:AL1391" si="205">IF(COUNTIF(T1328,"VARIAS")&gt;0,1,0)</f>
        <v>0</v>
      </c>
      <c r="AM1328" s="293">
        <f t="shared" ref="AM1328:AM1391" si="206">IF(SUM(AL1328)=0,0,1)</f>
        <v>0</v>
      </c>
      <c r="AN1328" s="294" t="str">
        <f>IF(AM1328=0,"",
IF(SUM($AM$47:AM1328)=1,AO1328,
IF($AM$1547&gt;SUM($AM$47:AM1328),_xlfn.CONCAT(", ",AO1328),
IF($AM$1547=SUM($AM$47:AM1328),_xlfn.CONCAT(" y ",AO1328)))))</f>
        <v/>
      </c>
      <c r="AO1328" s="89" t="s">
        <v>8424</v>
      </c>
      <c r="AQ1328" s="477">
        <f t="shared" ref="AQ1328:AQ1391" si="207">IF(AND($AD1328="X",COUNTA(X1328:AC1328)&gt;0),1,0)</f>
        <v>0</v>
      </c>
      <c r="AR1328" s="321">
        <f t="shared" ref="AR1328:AR1391" si="208">IF(AND(COUNTBLANK(E1328)=0,COUNTA(L1328:W1328)=3,COUNTA(X1328:AD1328)&gt;0),0,IF(AND(COUNTBLANK(E1328)=1,COUNTA(L1328:AD1328)=0),0,1))</f>
        <v>0</v>
      </c>
      <c r="AS1328" s="293">
        <f t="shared" ref="AS1328:AS1391" si="209">IF(AR1328=0,0,1)</f>
        <v>0</v>
      </c>
      <c r="AT1328" s="294" t="str">
        <f>IF(AS1328=0,"",
IF(SUM($AS$47:AS1328)=1,AU1328,
IF($AS$1547&gt;SUM($AS$47:AS1328),_xlfn.CONCAT(", ",AU1328),
IF($AS$1547=SUM($AS$47:AS1328),_xlfn.CONCAT(" y ",AU1328)))))</f>
        <v/>
      </c>
      <c r="AU1328" s="89" t="s">
        <v>8424</v>
      </c>
    </row>
    <row r="1329" spans="1:47" ht="15" customHeight="1">
      <c r="A1329" s="64"/>
      <c r="B1329" s="11"/>
      <c r="C1329" s="1021" t="s">
        <v>8425</v>
      </c>
      <c r="D1329" s="890"/>
      <c r="E1329" s="997"/>
      <c r="F1329" s="884"/>
      <c r="G1329" s="884"/>
      <c r="H1329" s="884"/>
      <c r="I1329" s="884"/>
      <c r="J1329" s="884"/>
      <c r="K1329" s="885"/>
      <c r="L1329" s="1027"/>
      <c r="M1329" s="884"/>
      <c r="N1329" s="884"/>
      <c r="O1329" s="885"/>
      <c r="P1329" s="1027"/>
      <c r="Q1329" s="884"/>
      <c r="R1329" s="884"/>
      <c r="S1329" s="885"/>
      <c r="T1329" s="991"/>
      <c r="U1329" s="884"/>
      <c r="V1329" s="884"/>
      <c r="W1329" s="885"/>
      <c r="X1329" s="796"/>
      <c r="Y1329" s="796"/>
      <c r="Z1329" s="796"/>
      <c r="AA1329" s="796"/>
      <c r="AB1329" s="796"/>
      <c r="AC1329" s="796"/>
      <c r="AD1329" s="796"/>
      <c r="AG1329" s="323" t="b">
        <f t="shared" si="200"/>
        <v>0</v>
      </c>
      <c r="AH1329" s="1" t="str">
        <f t="shared" si="201"/>
        <v/>
      </c>
      <c r="AI1329" s="323" t="b">
        <f t="shared" si="202"/>
        <v>0</v>
      </c>
      <c r="AJ1329" s="1" t="str">
        <f t="shared" si="203"/>
        <v/>
      </c>
      <c r="AK1329" s="323" t="b">
        <f t="shared" si="204"/>
        <v>0</v>
      </c>
      <c r="AL1329" s="648">
        <f t="shared" si="205"/>
        <v>0</v>
      </c>
      <c r="AM1329" s="293">
        <f t="shared" si="206"/>
        <v>0</v>
      </c>
      <c r="AN1329" s="294" t="str">
        <f>IF(AM1329=0,"",
IF(SUM($AM$47:AM1329)=1,AO1329,
IF($AM$1547&gt;SUM($AM$47:AM1329),_xlfn.CONCAT(", ",AO1329),
IF($AM$1547=SUM($AM$47:AM1329),_xlfn.CONCAT(" y ",AO1329)))))</f>
        <v/>
      </c>
      <c r="AO1329" s="89" t="s">
        <v>8426</v>
      </c>
      <c r="AQ1329" s="477">
        <f t="shared" si="207"/>
        <v>0</v>
      </c>
      <c r="AR1329" s="321">
        <f t="shared" si="208"/>
        <v>0</v>
      </c>
      <c r="AS1329" s="293">
        <f t="shared" si="209"/>
        <v>0</v>
      </c>
      <c r="AT1329" s="294" t="str">
        <f>IF(AS1329=0,"",
IF(SUM($AS$47:AS1329)=1,AU1329,
IF($AS$1547&gt;SUM($AS$47:AS1329),_xlfn.CONCAT(", ",AU1329),
IF($AS$1547=SUM($AS$47:AS1329),_xlfn.CONCAT(" y ",AU1329)))))</f>
        <v/>
      </c>
      <c r="AU1329" s="89" t="s">
        <v>8426</v>
      </c>
    </row>
    <row r="1330" spans="1:47" ht="15" customHeight="1">
      <c r="A1330" s="64"/>
      <c r="B1330" s="11"/>
      <c r="C1330" s="1021" t="s">
        <v>8427</v>
      </c>
      <c r="D1330" s="890"/>
      <c r="E1330" s="997"/>
      <c r="F1330" s="884"/>
      <c r="G1330" s="884"/>
      <c r="H1330" s="884"/>
      <c r="I1330" s="884"/>
      <c r="J1330" s="884"/>
      <c r="K1330" s="885"/>
      <c r="L1330" s="1027"/>
      <c r="M1330" s="884"/>
      <c r="N1330" s="884"/>
      <c r="O1330" s="885"/>
      <c r="P1330" s="1027"/>
      <c r="Q1330" s="884"/>
      <c r="R1330" s="884"/>
      <c r="S1330" s="885"/>
      <c r="T1330" s="991"/>
      <c r="U1330" s="884"/>
      <c r="V1330" s="884"/>
      <c r="W1330" s="885"/>
      <c r="X1330" s="796"/>
      <c r="Y1330" s="796"/>
      <c r="Z1330" s="796"/>
      <c r="AA1330" s="796"/>
      <c r="AB1330" s="796"/>
      <c r="AC1330" s="796"/>
      <c r="AD1330" s="796"/>
      <c r="AG1330" s="323" t="b">
        <f t="shared" si="200"/>
        <v>0</v>
      </c>
      <c r="AH1330" s="1" t="str">
        <f t="shared" si="201"/>
        <v/>
      </c>
      <c r="AI1330" s="323" t="b">
        <f t="shared" si="202"/>
        <v>0</v>
      </c>
      <c r="AJ1330" s="1" t="str">
        <f t="shared" si="203"/>
        <v/>
      </c>
      <c r="AK1330" s="323" t="b">
        <f t="shared" si="204"/>
        <v>0</v>
      </c>
      <c r="AL1330" s="648">
        <f t="shared" si="205"/>
        <v>0</v>
      </c>
      <c r="AM1330" s="293">
        <f t="shared" si="206"/>
        <v>0</v>
      </c>
      <c r="AN1330" s="294" t="str">
        <f>IF(AM1330=0,"",
IF(SUM($AM$47:AM1330)=1,AO1330,
IF($AM$1547&gt;SUM($AM$47:AM1330),_xlfn.CONCAT(", ",AO1330),
IF($AM$1547=SUM($AM$47:AM1330),_xlfn.CONCAT(" y ",AO1330)))))</f>
        <v/>
      </c>
      <c r="AO1330" s="89" t="s">
        <v>8428</v>
      </c>
      <c r="AQ1330" s="477">
        <f t="shared" si="207"/>
        <v>0</v>
      </c>
      <c r="AR1330" s="321">
        <f t="shared" si="208"/>
        <v>0</v>
      </c>
      <c r="AS1330" s="293">
        <f t="shared" si="209"/>
        <v>0</v>
      </c>
      <c r="AT1330" s="294" t="str">
        <f>IF(AS1330=0,"",
IF(SUM($AS$47:AS1330)=1,AU1330,
IF($AS$1547&gt;SUM($AS$47:AS1330),_xlfn.CONCAT(", ",AU1330),
IF($AS$1547=SUM($AS$47:AS1330),_xlfn.CONCAT(" y ",AU1330)))))</f>
        <v/>
      </c>
      <c r="AU1330" s="89" t="s">
        <v>8428</v>
      </c>
    </row>
    <row r="1331" spans="1:47" ht="15" customHeight="1">
      <c r="A1331" s="64"/>
      <c r="B1331" s="11"/>
      <c r="C1331" s="1021" t="s">
        <v>8429</v>
      </c>
      <c r="D1331" s="890"/>
      <c r="E1331" s="997"/>
      <c r="F1331" s="884"/>
      <c r="G1331" s="884"/>
      <c r="H1331" s="884"/>
      <c r="I1331" s="884"/>
      <c r="J1331" s="884"/>
      <c r="K1331" s="885"/>
      <c r="L1331" s="1027"/>
      <c r="M1331" s="884"/>
      <c r="N1331" s="884"/>
      <c r="O1331" s="885"/>
      <c r="P1331" s="1027"/>
      <c r="Q1331" s="884"/>
      <c r="R1331" s="884"/>
      <c r="S1331" s="885"/>
      <c r="T1331" s="991"/>
      <c r="U1331" s="884"/>
      <c r="V1331" s="884"/>
      <c r="W1331" s="885"/>
      <c r="X1331" s="796"/>
      <c r="Y1331" s="796"/>
      <c r="Z1331" s="796"/>
      <c r="AA1331" s="796"/>
      <c r="AB1331" s="796"/>
      <c r="AC1331" s="796"/>
      <c r="AD1331" s="796"/>
      <c r="AG1331" s="323" t="b">
        <f t="shared" si="200"/>
        <v>0</v>
      </c>
      <c r="AH1331" s="1" t="str">
        <f t="shared" si="201"/>
        <v/>
      </c>
      <c r="AI1331" s="323" t="b">
        <f t="shared" si="202"/>
        <v>0</v>
      </c>
      <c r="AJ1331" s="1" t="str">
        <f t="shared" si="203"/>
        <v/>
      </c>
      <c r="AK1331" s="323" t="b">
        <f t="shared" si="204"/>
        <v>0</v>
      </c>
      <c r="AL1331" s="648">
        <f t="shared" si="205"/>
        <v>0</v>
      </c>
      <c r="AM1331" s="293">
        <f t="shared" si="206"/>
        <v>0</v>
      </c>
      <c r="AN1331" s="294" t="str">
        <f>IF(AM1331=0,"",
IF(SUM($AM$47:AM1331)=1,AO1331,
IF($AM$1547&gt;SUM($AM$47:AM1331),_xlfn.CONCAT(", ",AO1331),
IF($AM$1547=SUM($AM$47:AM1331),_xlfn.CONCAT(" y ",AO1331)))))</f>
        <v/>
      </c>
      <c r="AO1331" s="89" t="s">
        <v>8430</v>
      </c>
      <c r="AQ1331" s="477">
        <f t="shared" si="207"/>
        <v>0</v>
      </c>
      <c r="AR1331" s="321">
        <f t="shared" si="208"/>
        <v>0</v>
      </c>
      <c r="AS1331" s="293">
        <f t="shared" si="209"/>
        <v>0</v>
      </c>
      <c r="AT1331" s="294" t="str">
        <f>IF(AS1331=0,"",
IF(SUM($AS$47:AS1331)=1,AU1331,
IF($AS$1547&gt;SUM($AS$47:AS1331),_xlfn.CONCAT(", ",AU1331),
IF($AS$1547=SUM($AS$47:AS1331),_xlfn.CONCAT(" y ",AU1331)))))</f>
        <v/>
      </c>
      <c r="AU1331" s="89" t="s">
        <v>8430</v>
      </c>
    </row>
    <row r="1332" spans="1:47" ht="15" customHeight="1">
      <c r="A1332" s="64"/>
      <c r="B1332" s="11"/>
      <c r="C1332" s="1021" t="s">
        <v>8431</v>
      </c>
      <c r="D1332" s="890"/>
      <c r="E1332" s="997"/>
      <c r="F1332" s="884"/>
      <c r="G1332" s="884"/>
      <c r="H1332" s="884"/>
      <c r="I1332" s="884"/>
      <c r="J1332" s="884"/>
      <c r="K1332" s="885"/>
      <c r="L1332" s="1027"/>
      <c r="M1332" s="884"/>
      <c r="N1332" s="884"/>
      <c r="O1332" s="885"/>
      <c r="P1332" s="1027"/>
      <c r="Q1332" s="884"/>
      <c r="R1332" s="884"/>
      <c r="S1332" s="885"/>
      <c r="T1332" s="991"/>
      <c r="U1332" s="884"/>
      <c r="V1332" s="884"/>
      <c r="W1332" s="885"/>
      <c r="X1332" s="796"/>
      <c r="Y1332" s="796"/>
      <c r="Z1332" s="796"/>
      <c r="AA1332" s="796"/>
      <c r="AB1332" s="796"/>
      <c r="AC1332" s="796"/>
      <c r="AD1332" s="796"/>
      <c r="AG1332" s="323" t="b">
        <f t="shared" si="200"/>
        <v>0</v>
      </c>
      <c r="AH1332" s="1" t="str">
        <f t="shared" si="201"/>
        <v/>
      </c>
      <c r="AI1332" s="323" t="b">
        <f t="shared" si="202"/>
        <v>0</v>
      </c>
      <c r="AJ1332" s="1" t="str">
        <f t="shared" si="203"/>
        <v/>
      </c>
      <c r="AK1332" s="323" t="b">
        <f t="shared" si="204"/>
        <v>0</v>
      </c>
      <c r="AL1332" s="648">
        <f t="shared" si="205"/>
        <v>0</v>
      </c>
      <c r="AM1332" s="293">
        <f t="shared" si="206"/>
        <v>0</v>
      </c>
      <c r="AN1332" s="294" t="str">
        <f>IF(AM1332=0,"",
IF(SUM($AM$47:AM1332)=1,AO1332,
IF($AM$1547&gt;SUM($AM$47:AM1332),_xlfn.CONCAT(", ",AO1332),
IF($AM$1547=SUM($AM$47:AM1332),_xlfn.CONCAT(" y ",AO1332)))))</f>
        <v/>
      </c>
      <c r="AO1332" s="89" t="s">
        <v>8432</v>
      </c>
      <c r="AQ1332" s="477">
        <f t="shared" si="207"/>
        <v>0</v>
      </c>
      <c r="AR1332" s="321">
        <f t="shared" si="208"/>
        <v>0</v>
      </c>
      <c r="AS1332" s="293">
        <f t="shared" si="209"/>
        <v>0</v>
      </c>
      <c r="AT1332" s="294" t="str">
        <f>IF(AS1332=0,"",
IF(SUM($AS$47:AS1332)=1,AU1332,
IF($AS$1547&gt;SUM($AS$47:AS1332),_xlfn.CONCAT(", ",AU1332),
IF($AS$1547=SUM($AS$47:AS1332),_xlfn.CONCAT(" y ",AU1332)))))</f>
        <v/>
      </c>
      <c r="AU1332" s="89" t="s">
        <v>8432</v>
      </c>
    </row>
    <row r="1333" spans="1:47" ht="15" customHeight="1">
      <c r="A1333" s="64"/>
      <c r="B1333" s="11"/>
      <c r="C1333" s="1021" t="s">
        <v>8433</v>
      </c>
      <c r="D1333" s="890"/>
      <c r="E1333" s="997"/>
      <c r="F1333" s="884"/>
      <c r="G1333" s="884"/>
      <c r="H1333" s="884"/>
      <c r="I1333" s="884"/>
      <c r="J1333" s="884"/>
      <c r="K1333" s="885"/>
      <c r="L1333" s="1027"/>
      <c r="M1333" s="884"/>
      <c r="N1333" s="884"/>
      <c r="O1333" s="885"/>
      <c r="P1333" s="1027"/>
      <c r="Q1333" s="884"/>
      <c r="R1333" s="884"/>
      <c r="S1333" s="885"/>
      <c r="T1333" s="991"/>
      <c r="U1333" s="884"/>
      <c r="V1333" s="884"/>
      <c r="W1333" s="885"/>
      <c r="X1333" s="796"/>
      <c r="Y1333" s="796"/>
      <c r="Z1333" s="796"/>
      <c r="AA1333" s="796"/>
      <c r="AB1333" s="796"/>
      <c r="AC1333" s="796"/>
      <c r="AD1333" s="796"/>
      <c r="AG1333" s="323" t="b">
        <f t="shared" si="200"/>
        <v>0</v>
      </c>
      <c r="AH1333" s="1" t="str">
        <f t="shared" si="201"/>
        <v/>
      </c>
      <c r="AI1333" s="323" t="b">
        <f t="shared" si="202"/>
        <v>0</v>
      </c>
      <c r="AJ1333" s="1" t="str">
        <f t="shared" si="203"/>
        <v/>
      </c>
      <c r="AK1333" s="323" t="b">
        <f t="shared" si="204"/>
        <v>0</v>
      </c>
      <c r="AL1333" s="648">
        <f t="shared" si="205"/>
        <v>0</v>
      </c>
      <c r="AM1333" s="293">
        <f t="shared" si="206"/>
        <v>0</v>
      </c>
      <c r="AN1333" s="294" t="str">
        <f>IF(AM1333=0,"",
IF(SUM($AM$47:AM1333)=1,AO1333,
IF($AM$1547&gt;SUM($AM$47:AM1333),_xlfn.CONCAT(", ",AO1333),
IF($AM$1547=SUM($AM$47:AM1333),_xlfn.CONCAT(" y ",AO1333)))))</f>
        <v/>
      </c>
      <c r="AO1333" s="89" t="s">
        <v>8434</v>
      </c>
      <c r="AQ1333" s="477">
        <f t="shared" si="207"/>
        <v>0</v>
      </c>
      <c r="AR1333" s="321">
        <f t="shared" si="208"/>
        <v>0</v>
      </c>
      <c r="AS1333" s="293">
        <f t="shared" si="209"/>
        <v>0</v>
      </c>
      <c r="AT1333" s="294" t="str">
        <f>IF(AS1333=0,"",
IF(SUM($AS$47:AS1333)=1,AU1333,
IF($AS$1547&gt;SUM($AS$47:AS1333),_xlfn.CONCAT(", ",AU1333),
IF($AS$1547=SUM($AS$47:AS1333),_xlfn.CONCAT(" y ",AU1333)))))</f>
        <v/>
      </c>
      <c r="AU1333" s="89" t="s">
        <v>8434</v>
      </c>
    </row>
    <row r="1334" spans="1:47" ht="15" customHeight="1">
      <c r="A1334" s="64"/>
      <c r="B1334" s="11"/>
      <c r="C1334" s="1021" t="s">
        <v>8435</v>
      </c>
      <c r="D1334" s="890"/>
      <c r="E1334" s="997"/>
      <c r="F1334" s="884"/>
      <c r="G1334" s="884"/>
      <c r="H1334" s="884"/>
      <c r="I1334" s="884"/>
      <c r="J1334" s="884"/>
      <c r="K1334" s="885"/>
      <c r="L1334" s="1027"/>
      <c r="M1334" s="884"/>
      <c r="N1334" s="884"/>
      <c r="O1334" s="885"/>
      <c r="P1334" s="1027"/>
      <c r="Q1334" s="884"/>
      <c r="R1334" s="884"/>
      <c r="S1334" s="885"/>
      <c r="T1334" s="991"/>
      <c r="U1334" s="884"/>
      <c r="V1334" s="884"/>
      <c r="W1334" s="885"/>
      <c r="X1334" s="796"/>
      <c r="Y1334" s="796"/>
      <c r="Z1334" s="796"/>
      <c r="AA1334" s="796"/>
      <c r="AB1334" s="796"/>
      <c r="AC1334" s="796"/>
      <c r="AD1334" s="796"/>
      <c r="AG1334" s="323" t="b">
        <f t="shared" si="200"/>
        <v>0</v>
      </c>
      <c r="AH1334" s="1" t="str">
        <f t="shared" si="201"/>
        <v/>
      </c>
      <c r="AI1334" s="323" t="b">
        <f t="shared" si="202"/>
        <v>0</v>
      </c>
      <c r="AJ1334" s="1" t="str">
        <f t="shared" si="203"/>
        <v/>
      </c>
      <c r="AK1334" s="323" t="b">
        <f t="shared" si="204"/>
        <v>0</v>
      </c>
      <c r="AL1334" s="648">
        <f t="shared" si="205"/>
        <v>0</v>
      </c>
      <c r="AM1334" s="293">
        <f t="shared" si="206"/>
        <v>0</v>
      </c>
      <c r="AN1334" s="294" t="str">
        <f>IF(AM1334=0,"",
IF(SUM($AM$47:AM1334)=1,AO1334,
IF($AM$1547&gt;SUM($AM$47:AM1334),_xlfn.CONCAT(", ",AO1334),
IF($AM$1547=SUM($AM$47:AM1334),_xlfn.CONCAT(" y ",AO1334)))))</f>
        <v/>
      </c>
      <c r="AO1334" s="89" t="s">
        <v>8436</v>
      </c>
      <c r="AQ1334" s="477">
        <f t="shared" si="207"/>
        <v>0</v>
      </c>
      <c r="AR1334" s="321">
        <f t="shared" si="208"/>
        <v>0</v>
      </c>
      <c r="AS1334" s="293">
        <f t="shared" si="209"/>
        <v>0</v>
      </c>
      <c r="AT1334" s="294" t="str">
        <f>IF(AS1334=0,"",
IF(SUM($AS$47:AS1334)=1,AU1334,
IF($AS$1547&gt;SUM($AS$47:AS1334),_xlfn.CONCAT(", ",AU1334),
IF($AS$1547=SUM($AS$47:AS1334),_xlfn.CONCAT(" y ",AU1334)))))</f>
        <v/>
      </c>
      <c r="AU1334" s="89" t="s">
        <v>8436</v>
      </c>
    </row>
    <row r="1335" spans="1:47" ht="15" customHeight="1">
      <c r="A1335" s="64"/>
      <c r="B1335" s="11"/>
      <c r="C1335" s="1021" t="s">
        <v>8437</v>
      </c>
      <c r="D1335" s="890"/>
      <c r="E1335" s="997"/>
      <c r="F1335" s="884"/>
      <c r="G1335" s="884"/>
      <c r="H1335" s="884"/>
      <c r="I1335" s="884"/>
      <c r="J1335" s="884"/>
      <c r="K1335" s="885"/>
      <c r="L1335" s="1027"/>
      <c r="M1335" s="884"/>
      <c r="N1335" s="884"/>
      <c r="O1335" s="885"/>
      <c r="P1335" s="1027"/>
      <c r="Q1335" s="884"/>
      <c r="R1335" s="884"/>
      <c r="S1335" s="885"/>
      <c r="T1335" s="991"/>
      <c r="U1335" s="884"/>
      <c r="V1335" s="884"/>
      <c r="W1335" s="885"/>
      <c r="X1335" s="796"/>
      <c r="Y1335" s="796"/>
      <c r="Z1335" s="796"/>
      <c r="AA1335" s="796"/>
      <c r="AB1335" s="796"/>
      <c r="AC1335" s="796"/>
      <c r="AD1335" s="796"/>
      <c r="AG1335" s="323" t="b">
        <f t="shared" si="200"/>
        <v>0</v>
      </c>
      <c r="AH1335" s="1" t="str">
        <f t="shared" si="201"/>
        <v/>
      </c>
      <c r="AI1335" s="323" t="b">
        <f t="shared" si="202"/>
        <v>0</v>
      </c>
      <c r="AJ1335" s="1" t="str">
        <f t="shared" si="203"/>
        <v/>
      </c>
      <c r="AK1335" s="323" t="b">
        <f t="shared" si="204"/>
        <v>0</v>
      </c>
      <c r="AL1335" s="648">
        <f t="shared" si="205"/>
        <v>0</v>
      </c>
      <c r="AM1335" s="293">
        <f t="shared" si="206"/>
        <v>0</v>
      </c>
      <c r="AN1335" s="294" t="str">
        <f>IF(AM1335=0,"",
IF(SUM($AM$47:AM1335)=1,AO1335,
IF($AM$1547&gt;SUM($AM$47:AM1335),_xlfn.CONCAT(", ",AO1335),
IF($AM$1547=SUM($AM$47:AM1335),_xlfn.CONCAT(" y ",AO1335)))))</f>
        <v/>
      </c>
      <c r="AO1335" s="89" t="s">
        <v>8438</v>
      </c>
      <c r="AQ1335" s="477">
        <f t="shared" si="207"/>
        <v>0</v>
      </c>
      <c r="AR1335" s="321">
        <f t="shared" si="208"/>
        <v>0</v>
      </c>
      <c r="AS1335" s="293">
        <f t="shared" si="209"/>
        <v>0</v>
      </c>
      <c r="AT1335" s="294" t="str">
        <f>IF(AS1335=0,"",
IF(SUM($AS$47:AS1335)=1,AU1335,
IF($AS$1547&gt;SUM($AS$47:AS1335),_xlfn.CONCAT(", ",AU1335),
IF($AS$1547=SUM($AS$47:AS1335),_xlfn.CONCAT(" y ",AU1335)))))</f>
        <v/>
      </c>
      <c r="AU1335" s="89" t="s">
        <v>8438</v>
      </c>
    </row>
    <row r="1336" spans="1:47" ht="15" customHeight="1">
      <c r="A1336" s="64"/>
      <c r="B1336" s="11"/>
      <c r="C1336" s="1021" t="s">
        <v>8439</v>
      </c>
      <c r="D1336" s="890"/>
      <c r="E1336" s="997"/>
      <c r="F1336" s="884"/>
      <c r="G1336" s="884"/>
      <c r="H1336" s="884"/>
      <c r="I1336" s="884"/>
      <c r="J1336" s="884"/>
      <c r="K1336" s="885"/>
      <c r="L1336" s="1027"/>
      <c r="M1336" s="884"/>
      <c r="N1336" s="884"/>
      <c r="O1336" s="885"/>
      <c r="P1336" s="1027"/>
      <c r="Q1336" s="884"/>
      <c r="R1336" s="884"/>
      <c r="S1336" s="885"/>
      <c r="T1336" s="991"/>
      <c r="U1336" s="884"/>
      <c r="V1336" s="884"/>
      <c r="W1336" s="885"/>
      <c r="X1336" s="796"/>
      <c r="Y1336" s="796"/>
      <c r="Z1336" s="796"/>
      <c r="AA1336" s="796"/>
      <c r="AB1336" s="796"/>
      <c r="AC1336" s="796"/>
      <c r="AD1336" s="796"/>
      <c r="AG1336" s="323" t="b">
        <f t="shared" si="200"/>
        <v>0</v>
      </c>
      <c r="AH1336" s="1" t="str">
        <f t="shared" si="201"/>
        <v/>
      </c>
      <c r="AI1336" s="323" t="b">
        <f t="shared" si="202"/>
        <v>0</v>
      </c>
      <c r="AJ1336" s="1" t="str">
        <f t="shared" si="203"/>
        <v/>
      </c>
      <c r="AK1336" s="323" t="b">
        <f t="shared" si="204"/>
        <v>0</v>
      </c>
      <c r="AL1336" s="648">
        <f t="shared" si="205"/>
        <v>0</v>
      </c>
      <c r="AM1336" s="293">
        <f t="shared" si="206"/>
        <v>0</v>
      </c>
      <c r="AN1336" s="294" t="str">
        <f>IF(AM1336=0,"",
IF(SUM($AM$47:AM1336)=1,AO1336,
IF($AM$1547&gt;SUM($AM$47:AM1336),_xlfn.CONCAT(", ",AO1336),
IF($AM$1547=SUM($AM$47:AM1336),_xlfn.CONCAT(" y ",AO1336)))))</f>
        <v/>
      </c>
      <c r="AO1336" s="89" t="s">
        <v>8440</v>
      </c>
      <c r="AQ1336" s="477">
        <f t="shared" si="207"/>
        <v>0</v>
      </c>
      <c r="AR1336" s="321">
        <f t="shared" si="208"/>
        <v>0</v>
      </c>
      <c r="AS1336" s="293">
        <f t="shared" si="209"/>
        <v>0</v>
      </c>
      <c r="AT1336" s="294" t="str">
        <f>IF(AS1336=0,"",
IF(SUM($AS$47:AS1336)=1,AU1336,
IF($AS$1547&gt;SUM($AS$47:AS1336),_xlfn.CONCAT(", ",AU1336),
IF($AS$1547=SUM($AS$47:AS1336),_xlfn.CONCAT(" y ",AU1336)))))</f>
        <v/>
      </c>
      <c r="AU1336" s="89" t="s">
        <v>8440</v>
      </c>
    </row>
    <row r="1337" spans="1:47" ht="15" customHeight="1">
      <c r="A1337" s="64"/>
      <c r="B1337" s="11"/>
      <c r="C1337" s="1021" t="s">
        <v>8441</v>
      </c>
      <c r="D1337" s="890"/>
      <c r="E1337" s="997"/>
      <c r="F1337" s="884"/>
      <c r="G1337" s="884"/>
      <c r="H1337" s="884"/>
      <c r="I1337" s="884"/>
      <c r="J1337" s="884"/>
      <c r="K1337" s="885"/>
      <c r="L1337" s="1027"/>
      <c r="M1337" s="884"/>
      <c r="N1337" s="884"/>
      <c r="O1337" s="885"/>
      <c r="P1337" s="1027"/>
      <c r="Q1337" s="884"/>
      <c r="R1337" s="884"/>
      <c r="S1337" s="885"/>
      <c r="T1337" s="991"/>
      <c r="U1337" s="884"/>
      <c r="V1337" s="884"/>
      <c r="W1337" s="885"/>
      <c r="X1337" s="796"/>
      <c r="Y1337" s="796"/>
      <c r="Z1337" s="796"/>
      <c r="AA1337" s="796"/>
      <c r="AB1337" s="796"/>
      <c r="AC1337" s="796"/>
      <c r="AD1337" s="796"/>
      <c r="AG1337" s="323" t="b">
        <f t="shared" si="200"/>
        <v>0</v>
      </c>
      <c r="AH1337" s="1" t="str">
        <f t="shared" si="201"/>
        <v/>
      </c>
      <c r="AI1337" s="323" t="b">
        <f t="shared" si="202"/>
        <v>0</v>
      </c>
      <c r="AJ1337" s="1" t="str">
        <f t="shared" si="203"/>
        <v/>
      </c>
      <c r="AK1337" s="323" t="b">
        <f t="shared" si="204"/>
        <v>0</v>
      </c>
      <c r="AL1337" s="648">
        <f t="shared" si="205"/>
        <v>0</v>
      </c>
      <c r="AM1337" s="293">
        <f t="shared" si="206"/>
        <v>0</v>
      </c>
      <c r="AN1337" s="294" t="str">
        <f>IF(AM1337=0,"",
IF(SUM($AM$47:AM1337)=1,AO1337,
IF($AM$1547&gt;SUM($AM$47:AM1337),_xlfn.CONCAT(", ",AO1337),
IF($AM$1547=SUM($AM$47:AM1337),_xlfn.CONCAT(" y ",AO1337)))))</f>
        <v/>
      </c>
      <c r="AO1337" s="89" t="s">
        <v>8442</v>
      </c>
      <c r="AQ1337" s="477">
        <f t="shared" si="207"/>
        <v>0</v>
      </c>
      <c r="AR1337" s="321">
        <f t="shared" si="208"/>
        <v>0</v>
      </c>
      <c r="AS1337" s="293">
        <f t="shared" si="209"/>
        <v>0</v>
      </c>
      <c r="AT1337" s="294" t="str">
        <f>IF(AS1337=0,"",
IF(SUM($AS$47:AS1337)=1,AU1337,
IF($AS$1547&gt;SUM($AS$47:AS1337),_xlfn.CONCAT(", ",AU1337),
IF($AS$1547=SUM($AS$47:AS1337),_xlfn.CONCAT(" y ",AU1337)))))</f>
        <v/>
      </c>
      <c r="AU1337" s="89" t="s">
        <v>8442</v>
      </c>
    </row>
    <row r="1338" spans="1:47" ht="15" customHeight="1">
      <c r="A1338" s="64"/>
      <c r="B1338" s="11"/>
      <c r="C1338" s="1021" t="s">
        <v>8443</v>
      </c>
      <c r="D1338" s="890"/>
      <c r="E1338" s="997"/>
      <c r="F1338" s="884"/>
      <c r="G1338" s="884"/>
      <c r="H1338" s="884"/>
      <c r="I1338" s="884"/>
      <c r="J1338" s="884"/>
      <c r="K1338" s="885"/>
      <c r="L1338" s="1027"/>
      <c r="M1338" s="884"/>
      <c r="N1338" s="884"/>
      <c r="O1338" s="885"/>
      <c r="P1338" s="1027"/>
      <c r="Q1338" s="884"/>
      <c r="R1338" s="884"/>
      <c r="S1338" s="885"/>
      <c r="T1338" s="991"/>
      <c r="U1338" s="884"/>
      <c r="V1338" s="884"/>
      <c r="W1338" s="885"/>
      <c r="X1338" s="796"/>
      <c r="Y1338" s="796"/>
      <c r="Z1338" s="796"/>
      <c r="AA1338" s="796"/>
      <c r="AB1338" s="796"/>
      <c r="AC1338" s="796"/>
      <c r="AD1338" s="796"/>
      <c r="AG1338" s="323" t="b">
        <f t="shared" si="200"/>
        <v>0</v>
      </c>
      <c r="AH1338" s="1" t="str">
        <f t="shared" si="201"/>
        <v/>
      </c>
      <c r="AI1338" s="323" t="b">
        <f t="shared" si="202"/>
        <v>0</v>
      </c>
      <c r="AJ1338" s="1" t="str">
        <f t="shared" si="203"/>
        <v/>
      </c>
      <c r="AK1338" s="323" t="b">
        <f t="shared" si="204"/>
        <v>0</v>
      </c>
      <c r="AL1338" s="648">
        <f t="shared" si="205"/>
        <v>0</v>
      </c>
      <c r="AM1338" s="293">
        <f t="shared" si="206"/>
        <v>0</v>
      </c>
      <c r="AN1338" s="294" t="str">
        <f>IF(AM1338=0,"",
IF(SUM($AM$47:AM1338)=1,AO1338,
IF($AM$1547&gt;SUM($AM$47:AM1338),_xlfn.CONCAT(", ",AO1338),
IF($AM$1547=SUM($AM$47:AM1338),_xlfn.CONCAT(" y ",AO1338)))))</f>
        <v/>
      </c>
      <c r="AO1338" s="89" t="s">
        <v>8444</v>
      </c>
      <c r="AQ1338" s="477">
        <f t="shared" si="207"/>
        <v>0</v>
      </c>
      <c r="AR1338" s="321">
        <f t="shared" si="208"/>
        <v>0</v>
      </c>
      <c r="AS1338" s="293">
        <f t="shared" si="209"/>
        <v>0</v>
      </c>
      <c r="AT1338" s="294" t="str">
        <f>IF(AS1338=0,"",
IF(SUM($AS$47:AS1338)=1,AU1338,
IF($AS$1547&gt;SUM($AS$47:AS1338),_xlfn.CONCAT(", ",AU1338),
IF($AS$1547=SUM($AS$47:AS1338),_xlfn.CONCAT(" y ",AU1338)))))</f>
        <v/>
      </c>
      <c r="AU1338" s="89" t="s">
        <v>8444</v>
      </c>
    </row>
    <row r="1339" spans="1:47" ht="15" customHeight="1">
      <c r="A1339" s="64"/>
      <c r="B1339" s="11"/>
      <c r="C1339" s="1021" t="s">
        <v>8445</v>
      </c>
      <c r="D1339" s="890"/>
      <c r="E1339" s="997"/>
      <c r="F1339" s="884"/>
      <c r="G1339" s="884"/>
      <c r="H1339" s="884"/>
      <c r="I1339" s="884"/>
      <c r="J1339" s="884"/>
      <c r="K1339" s="885"/>
      <c r="L1339" s="1027"/>
      <c r="M1339" s="884"/>
      <c r="N1339" s="884"/>
      <c r="O1339" s="885"/>
      <c r="P1339" s="1027"/>
      <c r="Q1339" s="884"/>
      <c r="R1339" s="884"/>
      <c r="S1339" s="885"/>
      <c r="T1339" s="991"/>
      <c r="U1339" s="884"/>
      <c r="V1339" s="884"/>
      <c r="W1339" s="885"/>
      <c r="X1339" s="796"/>
      <c r="Y1339" s="796"/>
      <c r="Z1339" s="796"/>
      <c r="AA1339" s="796"/>
      <c r="AB1339" s="796"/>
      <c r="AC1339" s="796"/>
      <c r="AD1339" s="796"/>
      <c r="AG1339" s="323" t="b">
        <f t="shared" si="200"/>
        <v>0</v>
      </c>
      <c r="AH1339" s="1" t="str">
        <f t="shared" si="201"/>
        <v/>
      </c>
      <c r="AI1339" s="323" t="b">
        <f t="shared" si="202"/>
        <v>0</v>
      </c>
      <c r="AJ1339" s="1" t="str">
        <f t="shared" si="203"/>
        <v/>
      </c>
      <c r="AK1339" s="323" t="b">
        <f t="shared" si="204"/>
        <v>0</v>
      </c>
      <c r="AL1339" s="648">
        <f t="shared" si="205"/>
        <v>0</v>
      </c>
      <c r="AM1339" s="293">
        <f t="shared" si="206"/>
        <v>0</v>
      </c>
      <c r="AN1339" s="294" t="str">
        <f>IF(AM1339=0,"",
IF(SUM($AM$47:AM1339)=1,AO1339,
IF($AM$1547&gt;SUM($AM$47:AM1339),_xlfn.CONCAT(", ",AO1339),
IF($AM$1547=SUM($AM$47:AM1339),_xlfn.CONCAT(" y ",AO1339)))))</f>
        <v/>
      </c>
      <c r="AO1339" s="89" t="s">
        <v>8446</v>
      </c>
      <c r="AQ1339" s="477">
        <f t="shared" si="207"/>
        <v>0</v>
      </c>
      <c r="AR1339" s="321">
        <f t="shared" si="208"/>
        <v>0</v>
      </c>
      <c r="AS1339" s="293">
        <f t="shared" si="209"/>
        <v>0</v>
      </c>
      <c r="AT1339" s="294" t="str">
        <f>IF(AS1339=0,"",
IF(SUM($AS$47:AS1339)=1,AU1339,
IF($AS$1547&gt;SUM($AS$47:AS1339),_xlfn.CONCAT(", ",AU1339),
IF($AS$1547=SUM($AS$47:AS1339),_xlfn.CONCAT(" y ",AU1339)))))</f>
        <v/>
      </c>
      <c r="AU1339" s="89" t="s">
        <v>8446</v>
      </c>
    </row>
    <row r="1340" spans="1:47" ht="15" customHeight="1">
      <c r="A1340" s="64"/>
      <c r="B1340" s="11"/>
      <c r="C1340" s="1021" t="s">
        <v>8447</v>
      </c>
      <c r="D1340" s="890"/>
      <c r="E1340" s="997"/>
      <c r="F1340" s="884"/>
      <c r="G1340" s="884"/>
      <c r="H1340" s="884"/>
      <c r="I1340" s="884"/>
      <c r="J1340" s="884"/>
      <c r="K1340" s="885"/>
      <c r="L1340" s="1027"/>
      <c r="M1340" s="884"/>
      <c r="N1340" s="884"/>
      <c r="O1340" s="885"/>
      <c r="P1340" s="1027"/>
      <c r="Q1340" s="884"/>
      <c r="R1340" s="884"/>
      <c r="S1340" s="885"/>
      <c r="T1340" s="991"/>
      <c r="U1340" s="884"/>
      <c r="V1340" s="884"/>
      <c r="W1340" s="885"/>
      <c r="X1340" s="796"/>
      <c r="Y1340" s="796"/>
      <c r="Z1340" s="796"/>
      <c r="AA1340" s="796"/>
      <c r="AB1340" s="796"/>
      <c r="AC1340" s="796"/>
      <c r="AD1340" s="796"/>
      <c r="AG1340" s="323" t="b">
        <f t="shared" si="200"/>
        <v>0</v>
      </c>
      <c r="AH1340" s="1" t="str">
        <f t="shared" si="201"/>
        <v/>
      </c>
      <c r="AI1340" s="323" t="b">
        <f t="shared" si="202"/>
        <v>0</v>
      </c>
      <c r="AJ1340" s="1" t="str">
        <f t="shared" si="203"/>
        <v/>
      </c>
      <c r="AK1340" s="323" t="b">
        <f t="shared" si="204"/>
        <v>0</v>
      </c>
      <c r="AL1340" s="648">
        <f t="shared" si="205"/>
        <v>0</v>
      </c>
      <c r="AM1340" s="293">
        <f t="shared" si="206"/>
        <v>0</v>
      </c>
      <c r="AN1340" s="294" t="str">
        <f>IF(AM1340=0,"",
IF(SUM($AM$47:AM1340)=1,AO1340,
IF($AM$1547&gt;SUM($AM$47:AM1340),_xlfn.CONCAT(", ",AO1340),
IF($AM$1547=SUM($AM$47:AM1340),_xlfn.CONCAT(" y ",AO1340)))))</f>
        <v/>
      </c>
      <c r="AO1340" s="89" t="s">
        <v>8448</v>
      </c>
      <c r="AQ1340" s="477">
        <f t="shared" si="207"/>
        <v>0</v>
      </c>
      <c r="AR1340" s="321">
        <f t="shared" si="208"/>
        <v>0</v>
      </c>
      <c r="AS1340" s="293">
        <f t="shared" si="209"/>
        <v>0</v>
      </c>
      <c r="AT1340" s="294" t="str">
        <f>IF(AS1340=0,"",
IF(SUM($AS$47:AS1340)=1,AU1340,
IF($AS$1547&gt;SUM($AS$47:AS1340),_xlfn.CONCAT(", ",AU1340),
IF($AS$1547=SUM($AS$47:AS1340),_xlfn.CONCAT(" y ",AU1340)))))</f>
        <v/>
      </c>
      <c r="AU1340" s="89" t="s">
        <v>8448</v>
      </c>
    </row>
    <row r="1341" spans="1:47" ht="15" customHeight="1">
      <c r="A1341" s="64"/>
      <c r="B1341" s="11"/>
      <c r="C1341" s="1021" t="s">
        <v>8449</v>
      </c>
      <c r="D1341" s="890"/>
      <c r="E1341" s="997"/>
      <c r="F1341" s="884"/>
      <c r="G1341" s="884"/>
      <c r="H1341" s="884"/>
      <c r="I1341" s="884"/>
      <c r="J1341" s="884"/>
      <c r="K1341" s="885"/>
      <c r="L1341" s="1027"/>
      <c r="M1341" s="884"/>
      <c r="N1341" s="884"/>
      <c r="O1341" s="885"/>
      <c r="P1341" s="1027"/>
      <c r="Q1341" s="884"/>
      <c r="R1341" s="884"/>
      <c r="S1341" s="885"/>
      <c r="T1341" s="991"/>
      <c r="U1341" s="884"/>
      <c r="V1341" s="884"/>
      <c r="W1341" s="885"/>
      <c r="X1341" s="796"/>
      <c r="Y1341" s="796"/>
      <c r="Z1341" s="796"/>
      <c r="AA1341" s="796"/>
      <c r="AB1341" s="796"/>
      <c r="AC1341" s="796"/>
      <c r="AD1341" s="796"/>
      <c r="AG1341" s="323" t="b">
        <f t="shared" si="200"/>
        <v>0</v>
      </c>
      <c r="AH1341" s="1" t="str">
        <f t="shared" si="201"/>
        <v/>
      </c>
      <c r="AI1341" s="323" t="b">
        <f t="shared" si="202"/>
        <v>0</v>
      </c>
      <c r="AJ1341" s="1" t="str">
        <f t="shared" si="203"/>
        <v/>
      </c>
      <c r="AK1341" s="323" t="b">
        <f t="shared" si="204"/>
        <v>0</v>
      </c>
      <c r="AL1341" s="648">
        <f t="shared" si="205"/>
        <v>0</v>
      </c>
      <c r="AM1341" s="293">
        <f t="shared" si="206"/>
        <v>0</v>
      </c>
      <c r="AN1341" s="294" t="str">
        <f>IF(AM1341=0,"",
IF(SUM($AM$47:AM1341)=1,AO1341,
IF($AM$1547&gt;SUM($AM$47:AM1341),_xlfn.CONCAT(", ",AO1341),
IF($AM$1547=SUM($AM$47:AM1341),_xlfn.CONCAT(" y ",AO1341)))))</f>
        <v/>
      </c>
      <c r="AO1341" s="89" t="s">
        <v>8450</v>
      </c>
      <c r="AQ1341" s="477">
        <f t="shared" si="207"/>
        <v>0</v>
      </c>
      <c r="AR1341" s="321">
        <f t="shared" si="208"/>
        <v>0</v>
      </c>
      <c r="AS1341" s="293">
        <f t="shared" si="209"/>
        <v>0</v>
      </c>
      <c r="AT1341" s="294" t="str">
        <f>IF(AS1341=0,"",
IF(SUM($AS$47:AS1341)=1,AU1341,
IF($AS$1547&gt;SUM($AS$47:AS1341),_xlfn.CONCAT(", ",AU1341),
IF($AS$1547=SUM($AS$47:AS1341),_xlfn.CONCAT(" y ",AU1341)))))</f>
        <v/>
      </c>
      <c r="AU1341" s="89" t="s">
        <v>8450</v>
      </c>
    </row>
    <row r="1342" spans="1:47" ht="15" customHeight="1">
      <c r="A1342" s="64"/>
      <c r="B1342" s="11"/>
      <c r="C1342" s="1021" t="s">
        <v>8451</v>
      </c>
      <c r="D1342" s="890"/>
      <c r="E1342" s="997"/>
      <c r="F1342" s="884"/>
      <c r="G1342" s="884"/>
      <c r="H1342" s="884"/>
      <c r="I1342" s="884"/>
      <c r="J1342" s="884"/>
      <c r="K1342" s="885"/>
      <c r="L1342" s="1027"/>
      <c r="M1342" s="884"/>
      <c r="N1342" s="884"/>
      <c r="O1342" s="885"/>
      <c r="P1342" s="1027"/>
      <c r="Q1342" s="884"/>
      <c r="R1342" s="884"/>
      <c r="S1342" s="885"/>
      <c r="T1342" s="991"/>
      <c r="U1342" s="884"/>
      <c r="V1342" s="884"/>
      <c r="W1342" s="885"/>
      <c r="X1342" s="796"/>
      <c r="Y1342" s="796"/>
      <c r="Z1342" s="796"/>
      <c r="AA1342" s="796"/>
      <c r="AB1342" s="796"/>
      <c r="AC1342" s="796"/>
      <c r="AD1342" s="796"/>
      <c r="AG1342" s="323" t="b">
        <f t="shared" si="200"/>
        <v>0</v>
      </c>
      <c r="AH1342" s="1" t="str">
        <f t="shared" si="201"/>
        <v/>
      </c>
      <c r="AI1342" s="323" t="b">
        <f t="shared" si="202"/>
        <v>0</v>
      </c>
      <c r="AJ1342" s="1" t="str">
        <f t="shared" si="203"/>
        <v/>
      </c>
      <c r="AK1342" s="323" t="b">
        <f t="shared" si="204"/>
        <v>0</v>
      </c>
      <c r="AL1342" s="648">
        <f t="shared" si="205"/>
        <v>0</v>
      </c>
      <c r="AM1342" s="293">
        <f t="shared" si="206"/>
        <v>0</v>
      </c>
      <c r="AN1342" s="294" t="str">
        <f>IF(AM1342=0,"",
IF(SUM($AM$47:AM1342)=1,AO1342,
IF($AM$1547&gt;SUM($AM$47:AM1342),_xlfn.CONCAT(", ",AO1342),
IF($AM$1547=SUM($AM$47:AM1342),_xlfn.CONCAT(" y ",AO1342)))))</f>
        <v/>
      </c>
      <c r="AO1342" s="89" t="s">
        <v>8452</v>
      </c>
      <c r="AQ1342" s="477">
        <f t="shared" si="207"/>
        <v>0</v>
      </c>
      <c r="AR1342" s="321">
        <f t="shared" si="208"/>
        <v>0</v>
      </c>
      <c r="AS1342" s="293">
        <f t="shared" si="209"/>
        <v>0</v>
      </c>
      <c r="AT1342" s="294" t="str">
        <f>IF(AS1342=0,"",
IF(SUM($AS$47:AS1342)=1,AU1342,
IF($AS$1547&gt;SUM($AS$47:AS1342),_xlfn.CONCAT(", ",AU1342),
IF($AS$1547=SUM($AS$47:AS1342),_xlfn.CONCAT(" y ",AU1342)))))</f>
        <v/>
      </c>
      <c r="AU1342" s="89" t="s">
        <v>8452</v>
      </c>
    </row>
    <row r="1343" spans="1:47" ht="15" customHeight="1">
      <c r="A1343" s="64"/>
      <c r="B1343" s="11"/>
      <c r="C1343" s="1021" t="s">
        <v>8453</v>
      </c>
      <c r="D1343" s="890"/>
      <c r="E1343" s="997"/>
      <c r="F1343" s="884"/>
      <c r="G1343" s="884"/>
      <c r="H1343" s="884"/>
      <c r="I1343" s="884"/>
      <c r="J1343" s="884"/>
      <c r="K1343" s="885"/>
      <c r="L1343" s="1027"/>
      <c r="M1343" s="884"/>
      <c r="N1343" s="884"/>
      <c r="O1343" s="885"/>
      <c r="P1343" s="1027"/>
      <c r="Q1343" s="884"/>
      <c r="R1343" s="884"/>
      <c r="S1343" s="885"/>
      <c r="T1343" s="991"/>
      <c r="U1343" s="884"/>
      <c r="V1343" s="884"/>
      <c r="W1343" s="885"/>
      <c r="X1343" s="796"/>
      <c r="Y1343" s="796"/>
      <c r="Z1343" s="796"/>
      <c r="AA1343" s="796"/>
      <c r="AB1343" s="796"/>
      <c r="AC1343" s="796"/>
      <c r="AD1343" s="796"/>
      <c r="AG1343" s="323" t="b">
        <f t="shared" si="200"/>
        <v>0</v>
      </c>
      <c r="AH1343" s="1" t="str">
        <f t="shared" si="201"/>
        <v/>
      </c>
      <c r="AI1343" s="323" t="b">
        <f t="shared" si="202"/>
        <v>0</v>
      </c>
      <c r="AJ1343" s="1" t="str">
        <f t="shared" si="203"/>
        <v/>
      </c>
      <c r="AK1343" s="323" t="b">
        <f t="shared" si="204"/>
        <v>0</v>
      </c>
      <c r="AL1343" s="648">
        <f t="shared" si="205"/>
        <v>0</v>
      </c>
      <c r="AM1343" s="293">
        <f t="shared" si="206"/>
        <v>0</v>
      </c>
      <c r="AN1343" s="294" t="str">
        <f>IF(AM1343=0,"",
IF(SUM($AM$47:AM1343)=1,AO1343,
IF($AM$1547&gt;SUM($AM$47:AM1343),_xlfn.CONCAT(", ",AO1343),
IF($AM$1547=SUM($AM$47:AM1343),_xlfn.CONCAT(" y ",AO1343)))))</f>
        <v/>
      </c>
      <c r="AO1343" s="89" t="s">
        <v>8454</v>
      </c>
      <c r="AQ1343" s="477">
        <f t="shared" si="207"/>
        <v>0</v>
      </c>
      <c r="AR1343" s="321">
        <f t="shared" si="208"/>
        <v>0</v>
      </c>
      <c r="AS1343" s="293">
        <f t="shared" si="209"/>
        <v>0</v>
      </c>
      <c r="AT1343" s="294" t="str">
        <f>IF(AS1343=0,"",
IF(SUM($AS$47:AS1343)=1,AU1343,
IF($AS$1547&gt;SUM($AS$47:AS1343),_xlfn.CONCAT(", ",AU1343),
IF($AS$1547=SUM($AS$47:AS1343),_xlfn.CONCAT(" y ",AU1343)))))</f>
        <v/>
      </c>
      <c r="AU1343" s="89" t="s">
        <v>8454</v>
      </c>
    </row>
    <row r="1344" spans="1:47" ht="15" customHeight="1">
      <c r="A1344" s="64"/>
      <c r="B1344" s="11"/>
      <c r="C1344" s="1021" t="s">
        <v>8455</v>
      </c>
      <c r="D1344" s="890"/>
      <c r="E1344" s="997"/>
      <c r="F1344" s="884"/>
      <c r="G1344" s="884"/>
      <c r="H1344" s="884"/>
      <c r="I1344" s="884"/>
      <c r="J1344" s="884"/>
      <c r="K1344" s="885"/>
      <c r="L1344" s="1027"/>
      <c r="M1344" s="884"/>
      <c r="N1344" s="884"/>
      <c r="O1344" s="885"/>
      <c r="P1344" s="1027"/>
      <c r="Q1344" s="884"/>
      <c r="R1344" s="884"/>
      <c r="S1344" s="885"/>
      <c r="T1344" s="991"/>
      <c r="U1344" s="884"/>
      <c r="V1344" s="884"/>
      <c r="W1344" s="885"/>
      <c r="X1344" s="796"/>
      <c r="Y1344" s="796"/>
      <c r="Z1344" s="796"/>
      <c r="AA1344" s="796"/>
      <c r="AB1344" s="796"/>
      <c r="AC1344" s="796"/>
      <c r="AD1344" s="796"/>
      <c r="AG1344" s="323" t="b">
        <f t="shared" si="200"/>
        <v>0</v>
      </c>
      <c r="AH1344" s="1" t="str">
        <f t="shared" si="201"/>
        <v/>
      </c>
      <c r="AI1344" s="323" t="b">
        <f t="shared" si="202"/>
        <v>0</v>
      </c>
      <c r="AJ1344" s="1" t="str">
        <f t="shared" si="203"/>
        <v/>
      </c>
      <c r="AK1344" s="323" t="b">
        <f t="shared" si="204"/>
        <v>0</v>
      </c>
      <c r="AL1344" s="648">
        <f t="shared" si="205"/>
        <v>0</v>
      </c>
      <c r="AM1344" s="293">
        <f t="shared" si="206"/>
        <v>0</v>
      </c>
      <c r="AN1344" s="294" t="str">
        <f>IF(AM1344=0,"",
IF(SUM($AM$47:AM1344)=1,AO1344,
IF($AM$1547&gt;SUM($AM$47:AM1344),_xlfn.CONCAT(", ",AO1344),
IF($AM$1547=SUM($AM$47:AM1344),_xlfn.CONCAT(" y ",AO1344)))))</f>
        <v/>
      </c>
      <c r="AO1344" s="89" t="s">
        <v>8456</v>
      </c>
      <c r="AQ1344" s="477">
        <f t="shared" si="207"/>
        <v>0</v>
      </c>
      <c r="AR1344" s="321">
        <f t="shared" si="208"/>
        <v>0</v>
      </c>
      <c r="AS1344" s="293">
        <f t="shared" si="209"/>
        <v>0</v>
      </c>
      <c r="AT1344" s="294" t="str">
        <f>IF(AS1344=0,"",
IF(SUM($AS$47:AS1344)=1,AU1344,
IF($AS$1547&gt;SUM($AS$47:AS1344),_xlfn.CONCAT(", ",AU1344),
IF($AS$1547=SUM($AS$47:AS1344),_xlfn.CONCAT(" y ",AU1344)))))</f>
        <v/>
      </c>
      <c r="AU1344" s="89" t="s">
        <v>8456</v>
      </c>
    </row>
    <row r="1345" spans="1:47" ht="15" customHeight="1">
      <c r="A1345" s="64"/>
      <c r="B1345" s="11"/>
      <c r="C1345" s="1021" t="s">
        <v>8457</v>
      </c>
      <c r="D1345" s="890"/>
      <c r="E1345" s="997"/>
      <c r="F1345" s="884"/>
      <c r="G1345" s="884"/>
      <c r="H1345" s="884"/>
      <c r="I1345" s="884"/>
      <c r="J1345" s="884"/>
      <c r="K1345" s="885"/>
      <c r="L1345" s="1027"/>
      <c r="M1345" s="884"/>
      <c r="N1345" s="884"/>
      <c r="O1345" s="885"/>
      <c r="P1345" s="1027"/>
      <c r="Q1345" s="884"/>
      <c r="R1345" s="884"/>
      <c r="S1345" s="885"/>
      <c r="T1345" s="991"/>
      <c r="U1345" s="884"/>
      <c r="V1345" s="884"/>
      <c r="W1345" s="885"/>
      <c r="X1345" s="796"/>
      <c r="Y1345" s="796"/>
      <c r="Z1345" s="796"/>
      <c r="AA1345" s="796"/>
      <c r="AB1345" s="796"/>
      <c r="AC1345" s="796"/>
      <c r="AD1345" s="796"/>
      <c r="AG1345" s="323" t="b">
        <f t="shared" si="200"/>
        <v>0</v>
      </c>
      <c r="AH1345" s="1" t="str">
        <f t="shared" si="201"/>
        <v/>
      </c>
      <c r="AI1345" s="323" t="b">
        <f t="shared" si="202"/>
        <v>0</v>
      </c>
      <c r="AJ1345" s="1" t="str">
        <f t="shared" si="203"/>
        <v/>
      </c>
      <c r="AK1345" s="323" t="b">
        <f t="shared" si="204"/>
        <v>0</v>
      </c>
      <c r="AL1345" s="648">
        <f t="shared" si="205"/>
        <v>0</v>
      </c>
      <c r="AM1345" s="293">
        <f t="shared" si="206"/>
        <v>0</v>
      </c>
      <c r="AN1345" s="294" t="str">
        <f>IF(AM1345=0,"",
IF(SUM($AM$47:AM1345)=1,AO1345,
IF($AM$1547&gt;SUM($AM$47:AM1345),_xlfn.CONCAT(", ",AO1345),
IF($AM$1547=SUM($AM$47:AM1345),_xlfn.CONCAT(" y ",AO1345)))))</f>
        <v/>
      </c>
      <c r="AO1345" s="89" t="s">
        <v>8458</v>
      </c>
      <c r="AQ1345" s="477">
        <f t="shared" si="207"/>
        <v>0</v>
      </c>
      <c r="AR1345" s="321">
        <f t="shared" si="208"/>
        <v>0</v>
      </c>
      <c r="AS1345" s="293">
        <f t="shared" si="209"/>
        <v>0</v>
      </c>
      <c r="AT1345" s="294" t="str">
        <f>IF(AS1345=0,"",
IF(SUM($AS$47:AS1345)=1,AU1345,
IF($AS$1547&gt;SUM($AS$47:AS1345),_xlfn.CONCAT(", ",AU1345),
IF($AS$1547=SUM($AS$47:AS1345),_xlfn.CONCAT(" y ",AU1345)))))</f>
        <v/>
      </c>
      <c r="AU1345" s="89" t="s">
        <v>8458</v>
      </c>
    </row>
    <row r="1346" spans="1:47" ht="15" customHeight="1">
      <c r="A1346" s="64"/>
      <c r="B1346" s="11"/>
      <c r="C1346" s="1021" t="s">
        <v>8459</v>
      </c>
      <c r="D1346" s="890"/>
      <c r="E1346" s="997"/>
      <c r="F1346" s="884"/>
      <c r="G1346" s="884"/>
      <c r="H1346" s="884"/>
      <c r="I1346" s="884"/>
      <c r="J1346" s="884"/>
      <c r="K1346" s="885"/>
      <c r="L1346" s="1027"/>
      <c r="M1346" s="884"/>
      <c r="N1346" s="884"/>
      <c r="O1346" s="885"/>
      <c r="P1346" s="1027"/>
      <c r="Q1346" s="884"/>
      <c r="R1346" s="884"/>
      <c r="S1346" s="885"/>
      <c r="T1346" s="991"/>
      <c r="U1346" s="884"/>
      <c r="V1346" s="884"/>
      <c r="W1346" s="885"/>
      <c r="X1346" s="796"/>
      <c r="Y1346" s="796"/>
      <c r="Z1346" s="796"/>
      <c r="AA1346" s="796"/>
      <c r="AB1346" s="796"/>
      <c r="AC1346" s="796"/>
      <c r="AD1346" s="796"/>
      <c r="AG1346" s="323" t="b">
        <f t="shared" si="200"/>
        <v>0</v>
      </c>
      <c r="AH1346" s="1" t="str">
        <f t="shared" si="201"/>
        <v/>
      </c>
      <c r="AI1346" s="323" t="b">
        <f t="shared" si="202"/>
        <v>0</v>
      </c>
      <c r="AJ1346" s="1" t="str">
        <f t="shared" si="203"/>
        <v/>
      </c>
      <c r="AK1346" s="323" t="b">
        <f t="shared" si="204"/>
        <v>0</v>
      </c>
      <c r="AL1346" s="648">
        <f t="shared" si="205"/>
        <v>0</v>
      </c>
      <c r="AM1346" s="293">
        <f t="shared" si="206"/>
        <v>0</v>
      </c>
      <c r="AN1346" s="294" t="str">
        <f>IF(AM1346=0,"",
IF(SUM($AM$47:AM1346)=1,AO1346,
IF($AM$1547&gt;SUM($AM$47:AM1346),_xlfn.CONCAT(", ",AO1346),
IF($AM$1547=SUM($AM$47:AM1346),_xlfn.CONCAT(" y ",AO1346)))))</f>
        <v/>
      </c>
      <c r="AO1346" s="89" t="s">
        <v>8460</v>
      </c>
      <c r="AQ1346" s="477">
        <f t="shared" si="207"/>
        <v>0</v>
      </c>
      <c r="AR1346" s="321">
        <f t="shared" si="208"/>
        <v>0</v>
      </c>
      <c r="AS1346" s="293">
        <f t="shared" si="209"/>
        <v>0</v>
      </c>
      <c r="AT1346" s="294" t="str">
        <f>IF(AS1346=0,"",
IF(SUM($AS$47:AS1346)=1,AU1346,
IF($AS$1547&gt;SUM($AS$47:AS1346),_xlfn.CONCAT(", ",AU1346),
IF($AS$1547=SUM($AS$47:AS1346),_xlfn.CONCAT(" y ",AU1346)))))</f>
        <v/>
      </c>
      <c r="AU1346" s="89" t="s">
        <v>8460</v>
      </c>
    </row>
    <row r="1347" spans="1:47" ht="15" customHeight="1">
      <c r="A1347" s="64"/>
      <c r="B1347" s="11"/>
      <c r="C1347" s="1021" t="s">
        <v>8461</v>
      </c>
      <c r="D1347" s="890"/>
      <c r="E1347" s="997"/>
      <c r="F1347" s="884"/>
      <c r="G1347" s="884"/>
      <c r="H1347" s="884"/>
      <c r="I1347" s="884"/>
      <c r="J1347" s="884"/>
      <c r="K1347" s="885"/>
      <c r="L1347" s="1027"/>
      <c r="M1347" s="884"/>
      <c r="N1347" s="884"/>
      <c r="O1347" s="885"/>
      <c r="P1347" s="1027"/>
      <c r="Q1347" s="884"/>
      <c r="R1347" s="884"/>
      <c r="S1347" s="885"/>
      <c r="T1347" s="991"/>
      <c r="U1347" s="884"/>
      <c r="V1347" s="884"/>
      <c r="W1347" s="885"/>
      <c r="X1347" s="796"/>
      <c r="Y1347" s="796"/>
      <c r="Z1347" s="796"/>
      <c r="AA1347" s="796"/>
      <c r="AB1347" s="796"/>
      <c r="AC1347" s="796"/>
      <c r="AD1347" s="796"/>
      <c r="AG1347" s="323" t="b">
        <f t="shared" si="200"/>
        <v>0</v>
      </c>
      <c r="AH1347" s="1" t="str">
        <f t="shared" si="201"/>
        <v/>
      </c>
      <c r="AI1347" s="323" t="b">
        <f t="shared" si="202"/>
        <v>0</v>
      </c>
      <c r="AJ1347" s="1" t="str">
        <f t="shared" si="203"/>
        <v/>
      </c>
      <c r="AK1347" s="323" t="b">
        <f t="shared" si="204"/>
        <v>0</v>
      </c>
      <c r="AL1347" s="648">
        <f t="shared" si="205"/>
        <v>0</v>
      </c>
      <c r="AM1347" s="293">
        <f t="shared" si="206"/>
        <v>0</v>
      </c>
      <c r="AN1347" s="294" t="str">
        <f>IF(AM1347=0,"",
IF(SUM($AM$47:AM1347)=1,AO1347,
IF($AM$1547&gt;SUM($AM$47:AM1347),_xlfn.CONCAT(", ",AO1347),
IF($AM$1547=SUM($AM$47:AM1347),_xlfn.CONCAT(" y ",AO1347)))))</f>
        <v/>
      </c>
      <c r="AO1347" s="89" t="s">
        <v>8462</v>
      </c>
      <c r="AQ1347" s="477">
        <f t="shared" si="207"/>
        <v>0</v>
      </c>
      <c r="AR1347" s="321">
        <f t="shared" si="208"/>
        <v>0</v>
      </c>
      <c r="AS1347" s="293">
        <f t="shared" si="209"/>
        <v>0</v>
      </c>
      <c r="AT1347" s="294" t="str">
        <f>IF(AS1347=0,"",
IF(SUM($AS$47:AS1347)=1,AU1347,
IF($AS$1547&gt;SUM($AS$47:AS1347),_xlfn.CONCAT(", ",AU1347),
IF($AS$1547=SUM($AS$47:AS1347),_xlfn.CONCAT(" y ",AU1347)))))</f>
        <v/>
      </c>
      <c r="AU1347" s="89" t="s">
        <v>8462</v>
      </c>
    </row>
    <row r="1348" spans="1:47" ht="15" customHeight="1">
      <c r="A1348" s="64"/>
      <c r="B1348" s="11"/>
      <c r="C1348" s="1021" t="s">
        <v>8463</v>
      </c>
      <c r="D1348" s="890"/>
      <c r="E1348" s="997"/>
      <c r="F1348" s="884"/>
      <c r="G1348" s="884"/>
      <c r="H1348" s="884"/>
      <c r="I1348" s="884"/>
      <c r="J1348" s="884"/>
      <c r="K1348" s="885"/>
      <c r="L1348" s="1027"/>
      <c r="M1348" s="884"/>
      <c r="N1348" s="884"/>
      <c r="O1348" s="885"/>
      <c r="P1348" s="1027"/>
      <c r="Q1348" s="884"/>
      <c r="R1348" s="884"/>
      <c r="S1348" s="885"/>
      <c r="T1348" s="991"/>
      <c r="U1348" s="884"/>
      <c r="V1348" s="884"/>
      <c r="W1348" s="885"/>
      <c r="X1348" s="796"/>
      <c r="Y1348" s="796"/>
      <c r="Z1348" s="796"/>
      <c r="AA1348" s="796"/>
      <c r="AB1348" s="796"/>
      <c r="AC1348" s="796"/>
      <c r="AD1348" s="796"/>
      <c r="AG1348" s="323" t="b">
        <f t="shared" si="200"/>
        <v>0</v>
      </c>
      <c r="AH1348" s="1" t="str">
        <f t="shared" si="201"/>
        <v/>
      </c>
      <c r="AI1348" s="323" t="b">
        <f t="shared" si="202"/>
        <v>0</v>
      </c>
      <c r="AJ1348" s="1" t="str">
        <f t="shared" si="203"/>
        <v/>
      </c>
      <c r="AK1348" s="323" t="b">
        <f t="shared" si="204"/>
        <v>0</v>
      </c>
      <c r="AL1348" s="648">
        <f t="shared" si="205"/>
        <v>0</v>
      </c>
      <c r="AM1348" s="293">
        <f t="shared" si="206"/>
        <v>0</v>
      </c>
      <c r="AN1348" s="294" t="str">
        <f>IF(AM1348=0,"",
IF(SUM($AM$47:AM1348)=1,AO1348,
IF($AM$1547&gt;SUM($AM$47:AM1348),_xlfn.CONCAT(", ",AO1348),
IF($AM$1547=SUM($AM$47:AM1348),_xlfn.CONCAT(" y ",AO1348)))))</f>
        <v/>
      </c>
      <c r="AO1348" s="89" t="s">
        <v>8464</v>
      </c>
      <c r="AQ1348" s="477">
        <f t="shared" si="207"/>
        <v>0</v>
      </c>
      <c r="AR1348" s="321">
        <f t="shared" si="208"/>
        <v>0</v>
      </c>
      <c r="AS1348" s="293">
        <f t="shared" si="209"/>
        <v>0</v>
      </c>
      <c r="AT1348" s="294" t="str">
        <f>IF(AS1348=0,"",
IF(SUM($AS$47:AS1348)=1,AU1348,
IF($AS$1547&gt;SUM($AS$47:AS1348),_xlfn.CONCAT(", ",AU1348),
IF($AS$1547=SUM($AS$47:AS1348),_xlfn.CONCAT(" y ",AU1348)))))</f>
        <v/>
      </c>
      <c r="AU1348" s="89" t="s">
        <v>8464</v>
      </c>
    </row>
    <row r="1349" spans="1:47" ht="15" customHeight="1">
      <c r="A1349" s="64"/>
      <c r="B1349" s="11"/>
      <c r="C1349" s="1021" t="s">
        <v>8465</v>
      </c>
      <c r="D1349" s="890"/>
      <c r="E1349" s="997"/>
      <c r="F1349" s="884"/>
      <c r="G1349" s="884"/>
      <c r="H1349" s="884"/>
      <c r="I1349" s="884"/>
      <c r="J1349" s="884"/>
      <c r="K1349" s="885"/>
      <c r="L1349" s="1027"/>
      <c r="M1349" s="884"/>
      <c r="N1349" s="884"/>
      <c r="O1349" s="885"/>
      <c r="P1349" s="1027"/>
      <c r="Q1349" s="884"/>
      <c r="R1349" s="884"/>
      <c r="S1349" s="885"/>
      <c r="T1349" s="991"/>
      <c r="U1349" s="884"/>
      <c r="V1349" s="884"/>
      <c r="W1349" s="885"/>
      <c r="X1349" s="796"/>
      <c r="Y1349" s="796"/>
      <c r="Z1349" s="796"/>
      <c r="AA1349" s="796"/>
      <c r="AB1349" s="796"/>
      <c r="AC1349" s="796"/>
      <c r="AD1349" s="796"/>
      <c r="AG1349" s="323" t="b">
        <f t="shared" si="200"/>
        <v>0</v>
      </c>
      <c r="AH1349" s="1" t="str">
        <f t="shared" si="201"/>
        <v/>
      </c>
      <c r="AI1349" s="323" t="b">
        <f t="shared" si="202"/>
        <v>0</v>
      </c>
      <c r="AJ1349" s="1" t="str">
        <f t="shared" si="203"/>
        <v/>
      </c>
      <c r="AK1349" s="323" t="b">
        <f t="shared" si="204"/>
        <v>0</v>
      </c>
      <c r="AL1349" s="648">
        <f t="shared" si="205"/>
        <v>0</v>
      </c>
      <c r="AM1349" s="293">
        <f t="shared" si="206"/>
        <v>0</v>
      </c>
      <c r="AN1349" s="294" t="str">
        <f>IF(AM1349=0,"",
IF(SUM($AM$47:AM1349)=1,AO1349,
IF($AM$1547&gt;SUM($AM$47:AM1349),_xlfn.CONCAT(", ",AO1349),
IF($AM$1547=SUM($AM$47:AM1349),_xlfn.CONCAT(" y ",AO1349)))))</f>
        <v/>
      </c>
      <c r="AO1349" s="89" t="s">
        <v>8466</v>
      </c>
      <c r="AQ1349" s="477">
        <f t="shared" si="207"/>
        <v>0</v>
      </c>
      <c r="AR1349" s="321">
        <f t="shared" si="208"/>
        <v>0</v>
      </c>
      <c r="AS1349" s="293">
        <f t="shared" si="209"/>
        <v>0</v>
      </c>
      <c r="AT1349" s="294" t="str">
        <f>IF(AS1349=0,"",
IF(SUM($AS$47:AS1349)=1,AU1349,
IF($AS$1547&gt;SUM($AS$47:AS1349),_xlfn.CONCAT(", ",AU1349),
IF($AS$1547=SUM($AS$47:AS1349),_xlfn.CONCAT(" y ",AU1349)))))</f>
        <v/>
      </c>
      <c r="AU1349" s="89" t="s">
        <v>8466</v>
      </c>
    </row>
    <row r="1350" spans="1:47" ht="15" customHeight="1">
      <c r="A1350" s="64"/>
      <c r="B1350" s="11"/>
      <c r="C1350" s="1021" t="s">
        <v>8467</v>
      </c>
      <c r="D1350" s="890"/>
      <c r="E1350" s="997"/>
      <c r="F1350" s="884"/>
      <c r="G1350" s="884"/>
      <c r="H1350" s="884"/>
      <c r="I1350" s="884"/>
      <c r="J1350" s="884"/>
      <c r="K1350" s="885"/>
      <c r="L1350" s="1027"/>
      <c r="M1350" s="884"/>
      <c r="N1350" s="884"/>
      <c r="O1350" s="885"/>
      <c r="P1350" s="1027"/>
      <c r="Q1350" s="884"/>
      <c r="R1350" s="884"/>
      <c r="S1350" s="885"/>
      <c r="T1350" s="991"/>
      <c r="U1350" s="884"/>
      <c r="V1350" s="884"/>
      <c r="W1350" s="885"/>
      <c r="X1350" s="796"/>
      <c r="Y1350" s="796"/>
      <c r="Z1350" s="796"/>
      <c r="AA1350" s="796"/>
      <c r="AB1350" s="796"/>
      <c r="AC1350" s="796"/>
      <c r="AD1350" s="796"/>
      <c r="AG1350" s="323" t="b">
        <f t="shared" si="200"/>
        <v>0</v>
      </c>
      <c r="AH1350" s="1" t="str">
        <f t="shared" si="201"/>
        <v/>
      </c>
      <c r="AI1350" s="323" t="b">
        <f t="shared" si="202"/>
        <v>0</v>
      </c>
      <c r="AJ1350" s="1" t="str">
        <f t="shared" si="203"/>
        <v/>
      </c>
      <c r="AK1350" s="323" t="b">
        <f t="shared" si="204"/>
        <v>0</v>
      </c>
      <c r="AL1350" s="648">
        <f t="shared" si="205"/>
        <v>0</v>
      </c>
      <c r="AM1350" s="293">
        <f t="shared" si="206"/>
        <v>0</v>
      </c>
      <c r="AN1350" s="294" t="str">
        <f>IF(AM1350=0,"",
IF(SUM($AM$47:AM1350)=1,AO1350,
IF($AM$1547&gt;SUM($AM$47:AM1350),_xlfn.CONCAT(", ",AO1350),
IF($AM$1547=SUM($AM$47:AM1350),_xlfn.CONCAT(" y ",AO1350)))))</f>
        <v/>
      </c>
      <c r="AO1350" s="89" t="s">
        <v>8468</v>
      </c>
      <c r="AQ1350" s="477">
        <f t="shared" si="207"/>
        <v>0</v>
      </c>
      <c r="AR1350" s="321">
        <f t="shared" si="208"/>
        <v>0</v>
      </c>
      <c r="AS1350" s="293">
        <f t="shared" si="209"/>
        <v>0</v>
      </c>
      <c r="AT1350" s="294" t="str">
        <f>IF(AS1350=0,"",
IF(SUM($AS$47:AS1350)=1,AU1350,
IF($AS$1547&gt;SUM($AS$47:AS1350),_xlfn.CONCAT(", ",AU1350),
IF($AS$1547=SUM($AS$47:AS1350),_xlfn.CONCAT(" y ",AU1350)))))</f>
        <v/>
      </c>
      <c r="AU1350" s="89" t="s">
        <v>8468</v>
      </c>
    </row>
    <row r="1351" spans="1:47" ht="15" customHeight="1">
      <c r="A1351" s="64"/>
      <c r="B1351" s="11"/>
      <c r="C1351" s="1021" t="s">
        <v>8469</v>
      </c>
      <c r="D1351" s="890"/>
      <c r="E1351" s="997"/>
      <c r="F1351" s="884"/>
      <c r="G1351" s="884"/>
      <c r="H1351" s="884"/>
      <c r="I1351" s="884"/>
      <c r="J1351" s="884"/>
      <c r="K1351" s="885"/>
      <c r="L1351" s="1027"/>
      <c r="M1351" s="884"/>
      <c r="N1351" s="884"/>
      <c r="O1351" s="885"/>
      <c r="P1351" s="1027"/>
      <c r="Q1351" s="884"/>
      <c r="R1351" s="884"/>
      <c r="S1351" s="885"/>
      <c r="T1351" s="991"/>
      <c r="U1351" s="884"/>
      <c r="V1351" s="884"/>
      <c r="W1351" s="885"/>
      <c r="X1351" s="796"/>
      <c r="Y1351" s="796"/>
      <c r="Z1351" s="796"/>
      <c r="AA1351" s="796"/>
      <c r="AB1351" s="796"/>
      <c r="AC1351" s="796"/>
      <c r="AD1351" s="796"/>
      <c r="AG1351" s="323" t="b">
        <f t="shared" si="200"/>
        <v>0</v>
      </c>
      <c r="AH1351" s="1" t="str">
        <f t="shared" si="201"/>
        <v/>
      </c>
      <c r="AI1351" s="323" t="b">
        <f t="shared" si="202"/>
        <v>0</v>
      </c>
      <c r="AJ1351" s="1" t="str">
        <f t="shared" si="203"/>
        <v/>
      </c>
      <c r="AK1351" s="323" t="b">
        <f t="shared" si="204"/>
        <v>0</v>
      </c>
      <c r="AL1351" s="648">
        <f t="shared" si="205"/>
        <v>0</v>
      </c>
      <c r="AM1351" s="293">
        <f t="shared" si="206"/>
        <v>0</v>
      </c>
      <c r="AN1351" s="294" t="str">
        <f>IF(AM1351=0,"",
IF(SUM($AM$47:AM1351)=1,AO1351,
IF($AM$1547&gt;SUM($AM$47:AM1351),_xlfn.CONCAT(", ",AO1351),
IF($AM$1547=SUM($AM$47:AM1351),_xlfn.CONCAT(" y ",AO1351)))))</f>
        <v/>
      </c>
      <c r="AO1351" s="89" t="s">
        <v>8470</v>
      </c>
      <c r="AQ1351" s="477">
        <f t="shared" si="207"/>
        <v>0</v>
      </c>
      <c r="AR1351" s="321">
        <f t="shared" si="208"/>
        <v>0</v>
      </c>
      <c r="AS1351" s="293">
        <f t="shared" si="209"/>
        <v>0</v>
      </c>
      <c r="AT1351" s="294" t="str">
        <f>IF(AS1351=0,"",
IF(SUM($AS$47:AS1351)=1,AU1351,
IF($AS$1547&gt;SUM($AS$47:AS1351),_xlfn.CONCAT(", ",AU1351),
IF($AS$1547=SUM($AS$47:AS1351),_xlfn.CONCAT(" y ",AU1351)))))</f>
        <v/>
      </c>
      <c r="AU1351" s="89" t="s">
        <v>8470</v>
      </c>
    </row>
    <row r="1352" spans="1:47" ht="15" customHeight="1">
      <c r="A1352" s="64"/>
      <c r="B1352" s="11"/>
      <c r="C1352" s="1021" t="s">
        <v>8471</v>
      </c>
      <c r="D1352" s="890"/>
      <c r="E1352" s="997"/>
      <c r="F1352" s="884"/>
      <c r="G1352" s="884"/>
      <c r="H1352" s="884"/>
      <c r="I1352" s="884"/>
      <c r="J1352" s="884"/>
      <c r="K1352" s="885"/>
      <c r="L1352" s="1027"/>
      <c r="M1352" s="884"/>
      <c r="N1352" s="884"/>
      <c r="O1352" s="885"/>
      <c r="P1352" s="1027"/>
      <c r="Q1352" s="884"/>
      <c r="R1352" s="884"/>
      <c r="S1352" s="885"/>
      <c r="T1352" s="991"/>
      <c r="U1352" s="884"/>
      <c r="V1352" s="884"/>
      <c r="W1352" s="885"/>
      <c r="X1352" s="796"/>
      <c r="Y1352" s="796"/>
      <c r="Z1352" s="796"/>
      <c r="AA1352" s="796"/>
      <c r="AB1352" s="796"/>
      <c r="AC1352" s="796"/>
      <c r="AD1352" s="796"/>
      <c r="AG1352" s="323" t="b">
        <f t="shared" si="200"/>
        <v>0</v>
      </c>
      <c r="AH1352" s="1" t="str">
        <f t="shared" si="201"/>
        <v/>
      </c>
      <c r="AI1352" s="323" t="b">
        <f t="shared" si="202"/>
        <v>0</v>
      </c>
      <c r="AJ1352" s="1" t="str">
        <f t="shared" si="203"/>
        <v/>
      </c>
      <c r="AK1352" s="323" t="b">
        <f t="shared" si="204"/>
        <v>0</v>
      </c>
      <c r="AL1352" s="648">
        <f t="shared" si="205"/>
        <v>0</v>
      </c>
      <c r="AM1352" s="293">
        <f t="shared" si="206"/>
        <v>0</v>
      </c>
      <c r="AN1352" s="294" t="str">
        <f>IF(AM1352=0,"",
IF(SUM($AM$47:AM1352)=1,AO1352,
IF($AM$1547&gt;SUM($AM$47:AM1352),_xlfn.CONCAT(", ",AO1352),
IF($AM$1547=SUM($AM$47:AM1352),_xlfn.CONCAT(" y ",AO1352)))))</f>
        <v/>
      </c>
      <c r="AO1352" s="89" t="s">
        <v>8472</v>
      </c>
      <c r="AQ1352" s="477">
        <f t="shared" si="207"/>
        <v>0</v>
      </c>
      <c r="AR1352" s="321">
        <f t="shared" si="208"/>
        <v>0</v>
      </c>
      <c r="AS1352" s="293">
        <f t="shared" si="209"/>
        <v>0</v>
      </c>
      <c r="AT1352" s="294" t="str">
        <f>IF(AS1352=0,"",
IF(SUM($AS$47:AS1352)=1,AU1352,
IF($AS$1547&gt;SUM($AS$47:AS1352),_xlfn.CONCAT(", ",AU1352),
IF($AS$1547=SUM($AS$47:AS1352),_xlfn.CONCAT(" y ",AU1352)))))</f>
        <v/>
      </c>
      <c r="AU1352" s="89" t="s">
        <v>8472</v>
      </c>
    </row>
    <row r="1353" spans="1:47" ht="15" customHeight="1">
      <c r="A1353" s="64"/>
      <c r="B1353" s="11"/>
      <c r="C1353" s="1021" t="s">
        <v>8473</v>
      </c>
      <c r="D1353" s="890"/>
      <c r="E1353" s="997"/>
      <c r="F1353" s="884"/>
      <c r="G1353" s="884"/>
      <c r="H1353" s="884"/>
      <c r="I1353" s="884"/>
      <c r="J1353" s="884"/>
      <c r="K1353" s="885"/>
      <c r="L1353" s="1027"/>
      <c r="M1353" s="884"/>
      <c r="N1353" s="884"/>
      <c r="O1353" s="885"/>
      <c r="P1353" s="1027"/>
      <c r="Q1353" s="884"/>
      <c r="R1353" s="884"/>
      <c r="S1353" s="885"/>
      <c r="T1353" s="991"/>
      <c r="U1353" s="884"/>
      <c r="V1353" s="884"/>
      <c r="W1353" s="885"/>
      <c r="X1353" s="796"/>
      <c r="Y1353" s="796"/>
      <c r="Z1353" s="796"/>
      <c r="AA1353" s="796"/>
      <c r="AB1353" s="796"/>
      <c r="AC1353" s="796"/>
      <c r="AD1353" s="796"/>
      <c r="AG1353" s="323" t="b">
        <f t="shared" si="200"/>
        <v>0</v>
      </c>
      <c r="AH1353" s="1" t="str">
        <f t="shared" si="201"/>
        <v/>
      </c>
      <c r="AI1353" s="323" t="b">
        <f t="shared" si="202"/>
        <v>0</v>
      </c>
      <c r="AJ1353" s="1" t="str">
        <f t="shared" si="203"/>
        <v/>
      </c>
      <c r="AK1353" s="323" t="b">
        <f t="shared" si="204"/>
        <v>0</v>
      </c>
      <c r="AL1353" s="648">
        <f t="shared" si="205"/>
        <v>0</v>
      </c>
      <c r="AM1353" s="293">
        <f t="shared" si="206"/>
        <v>0</v>
      </c>
      <c r="AN1353" s="294" t="str">
        <f>IF(AM1353=0,"",
IF(SUM($AM$47:AM1353)=1,AO1353,
IF($AM$1547&gt;SUM($AM$47:AM1353),_xlfn.CONCAT(", ",AO1353),
IF($AM$1547=SUM($AM$47:AM1353),_xlfn.CONCAT(" y ",AO1353)))))</f>
        <v/>
      </c>
      <c r="AO1353" s="89" t="s">
        <v>8474</v>
      </c>
      <c r="AQ1353" s="477">
        <f t="shared" si="207"/>
        <v>0</v>
      </c>
      <c r="AR1353" s="321">
        <f t="shared" si="208"/>
        <v>0</v>
      </c>
      <c r="AS1353" s="293">
        <f t="shared" si="209"/>
        <v>0</v>
      </c>
      <c r="AT1353" s="294" t="str">
        <f>IF(AS1353=0,"",
IF(SUM($AS$47:AS1353)=1,AU1353,
IF($AS$1547&gt;SUM($AS$47:AS1353),_xlfn.CONCAT(", ",AU1353),
IF($AS$1547=SUM($AS$47:AS1353),_xlfn.CONCAT(" y ",AU1353)))))</f>
        <v/>
      </c>
      <c r="AU1353" s="89" t="s">
        <v>8474</v>
      </c>
    </row>
    <row r="1354" spans="1:47" ht="15" customHeight="1">
      <c r="A1354" s="64"/>
      <c r="B1354" s="11"/>
      <c r="C1354" s="1021" t="s">
        <v>8475</v>
      </c>
      <c r="D1354" s="890"/>
      <c r="E1354" s="997"/>
      <c r="F1354" s="884"/>
      <c r="G1354" s="884"/>
      <c r="H1354" s="884"/>
      <c r="I1354" s="884"/>
      <c r="J1354" s="884"/>
      <c r="K1354" s="885"/>
      <c r="L1354" s="1027"/>
      <c r="M1354" s="884"/>
      <c r="N1354" s="884"/>
      <c r="O1354" s="885"/>
      <c r="P1354" s="1027"/>
      <c r="Q1354" s="884"/>
      <c r="R1354" s="884"/>
      <c r="S1354" s="885"/>
      <c r="T1354" s="991"/>
      <c r="U1354" s="884"/>
      <c r="V1354" s="884"/>
      <c r="W1354" s="885"/>
      <c r="X1354" s="796"/>
      <c r="Y1354" s="796"/>
      <c r="Z1354" s="796"/>
      <c r="AA1354" s="796"/>
      <c r="AB1354" s="796"/>
      <c r="AC1354" s="796"/>
      <c r="AD1354" s="796"/>
      <c r="AG1354" s="323" t="b">
        <f t="shared" si="200"/>
        <v>0</v>
      </c>
      <c r="AH1354" s="1" t="str">
        <f t="shared" si="201"/>
        <v/>
      </c>
      <c r="AI1354" s="323" t="b">
        <f t="shared" si="202"/>
        <v>0</v>
      </c>
      <c r="AJ1354" s="1" t="str">
        <f t="shared" si="203"/>
        <v/>
      </c>
      <c r="AK1354" s="323" t="b">
        <f t="shared" si="204"/>
        <v>0</v>
      </c>
      <c r="AL1354" s="648">
        <f t="shared" si="205"/>
        <v>0</v>
      </c>
      <c r="AM1354" s="293">
        <f t="shared" si="206"/>
        <v>0</v>
      </c>
      <c r="AN1354" s="294" t="str">
        <f>IF(AM1354=0,"",
IF(SUM($AM$47:AM1354)=1,AO1354,
IF($AM$1547&gt;SUM($AM$47:AM1354),_xlfn.CONCAT(", ",AO1354),
IF($AM$1547=SUM($AM$47:AM1354),_xlfn.CONCAT(" y ",AO1354)))))</f>
        <v/>
      </c>
      <c r="AO1354" s="89" t="s">
        <v>8476</v>
      </c>
      <c r="AQ1354" s="477">
        <f t="shared" si="207"/>
        <v>0</v>
      </c>
      <c r="AR1354" s="321">
        <f t="shared" si="208"/>
        <v>0</v>
      </c>
      <c r="AS1354" s="293">
        <f t="shared" si="209"/>
        <v>0</v>
      </c>
      <c r="AT1354" s="294" t="str">
        <f>IF(AS1354=0,"",
IF(SUM($AS$47:AS1354)=1,AU1354,
IF($AS$1547&gt;SUM($AS$47:AS1354),_xlfn.CONCAT(", ",AU1354),
IF($AS$1547=SUM($AS$47:AS1354),_xlfn.CONCAT(" y ",AU1354)))))</f>
        <v/>
      </c>
      <c r="AU1354" s="89" t="s">
        <v>8476</v>
      </c>
    </row>
    <row r="1355" spans="1:47" ht="15" customHeight="1">
      <c r="A1355" s="64"/>
      <c r="B1355" s="11"/>
      <c r="C1355" s="1021" t="s">
        <v>8477</v>
      </c>
      <c r="D1355" s="890"/>
      <c r="E1355" s="997"/>
      <c r="F1355" s="884"/>
      <c r="G1355" s="884"/>
      <c r="H1355" s="884"/>
      <c r="I1355" s="884"/>
      <c r="J1355" s="884"/>
      <c r="K1355" s="885"/>
      <c r="L1355" s="1027"/>
      <c r="M1355" s="884"/>
      <c r="N1355" s="884"/>
      <c r="O1355" s="885"/>
      <c r="P1355" s="1027"/>
      <c r="Q1355" s="884"/>
      <c r="R1355" s="884"/>
      <c r="S1355" s="885"/>
      <c r="T1355" s="991"/>
      <c r="U1355" s="884"/>
      <c r="V1355" s="884"/>
      <c r="W1355" s="885"/>
      <c r="X1355" s="796"/>
      <c r="Y1355" s="796"/>
      <c r="Z1355" s="796"/>
      <c r="AA1355" s="796"/>
      <c r="AB1355" s="796"/>
      <c r="AC1355" s="796"/>
      <c r="AD1355" s="796"/>
      <c r="AG1355" s="323" t="b">
        <f t="shared" si="200"/>
        <v>0</v>
      </c>
      <c r="AH1355" s="1" t="str">
        <f t="shared" si="201"/>
        <v/>
      </c>
      <c r="AI1355" s="323" t="b">
        <f t="shared" si="202"/>
        <v>0</v>
      </c>
      <c r="AJ1355" s="1" t="str">
        <f t="shared" si="203"/>
        <v/>
      </c>
      <c r="AK1355" s="323" t="b">
        <f t="shared" si="204"/>
        <v>0</v>
      </c>
      <c r="AL1355" s="648">
        <f t="shared" si="205"/>
        <v>0</v>
      </c>
      <c r="AM1355" s="293">
        <f t="shared" si="206"/>
        <v>0</v>
      </c>
      <c r="AN1355" s="294" t="str">
        <f>IF(AM1355=0,"",
IF(SUM($AM$47:AM1355)=1,AO1355,
IF($AM$1547&gt;SUM($AM$47:AM1355),_xlfn.CONCAT(", ",AO1355),
IF($AM$1547=SUM($AM$47:AM1355),_xlfn.CONCAT(" y ",AO1355)))))</f>
        <v/>
      </c>
      <c r="AO1355" s="89" t="s">
        <v>8478</v>
      </c>
      <c r="AQ1355" s="477">
        <f t="shared" si="207"/>
        <v>0</v>
      </c>
      <c r="AR1355" s="321">
        <f t="shared" si="208"/>
        <v>0</v>
      </c>
      <c r="AS1355" s="293">
        <f t="shared" si="209"/>
        <v>0</v>
      </c>
      <c r="AT1355" s="294" t="str">
        <f>IF(AS1355=0,"",
IF(SUM($AS$47:AS1355)=1,AU1355,
IF($AS$1547&gt;SUM($AS$47:AS1355),_xlfn.CONCAT(", ",AU1355),
IF($AS$1547=SUM($AS$47:AS1355),_xlfn.CONCAT(" y ",AU1355)))))</f>
        <v/>
      </c>
      <c r="AU1355" s="89" t="s">
        <v>8478</v>
      </c>
    </row>
    <row r="1356" spans="1:47" ht="15" customHeight="1">
      <c r="A1356" s="64"/>
      <c r="B1356" s="11"/>
      <c r="C1356" s="1021" t="s">
        <v>8479</v>
      </c>
      <c r="D1356" s="890"/>
      <c r="E1356" s="997"/>
      <c r="F1356" s="884"/>
      <c r="G1356" s="884"/>
      <c r="H1356" s="884"/>
      <c r="I1356" s="884"/>
      <c r="J1356" s="884"/>
      <c r="K1356" s="885"/>
      <c r="L1356" s="1027"/>
      <c r="M1356" s="884"/>
      <c r="N1356" s="884"/>
      <c r="O1356" s="885"/>
      <c r="P1356" s="1027"/>
      <c r="Q1356" s="884"/>
      <c r="R1356" s="884"/>
      <c r="S1356" s="885"/>
      <c r="T1356" s="991"/>
      <c r="U1356" s="884"/>
      <c r="V1356" s="884"/>
      <c r="W1356" s="885"/>
      <c r="X1356" s="796"/>
      <c r="Y1356" s="796"/>
      <c r="Z1356" s="796"/>
      <c r="AA1356" s="796"/>
      <c r="AB1356" s="796"/>
      <c r="AC1356" s="796"/>
      <c r="AD1356" s="796"/>
      <c r="AG1356" s="323" t="b">
        <f t="shared" si="200"/>
        <v>0</v>
      </c>
      <c r="AH1356" s="1" t="str">
        <f t="shared" si="201"/>
        <v/>
      </c>
      <c r="AI1356" s="323" t="b">
        <f t="shared" si="202"/>
        <v>0</v>
      </c>
      <c r="AJ1356" s="1" t="str">
        <f t="shared" si="203"/>
        <v/>
      </c>
      <c r="AK1356" s="323" t="b">
        <f t="shared" si="204"/>
        <v>0</v>
      </c>
      <c r="AL1356" s="648">
        <f t="shared" si="205"/>
        <v>0</v>
      </c>
      <c r="AM1356" s="293">
        <f t="shared" si="206"/>
        <v>0</v>
      </c>
      <c r="AN1356" s="294" t="str">
        <f>IF(AM1356=0,"",
IF(SUM($AM$47:AM1356)=1,AO1356,
IF($AM$1547&gt;SUM($AM$47:AM1356),_xlfn.CONCAT(", ",AO1356),
IF($AM$1547=SUM($AM$47:AM1356),_xlfn.CONCAT(" y ",AO1356)))))</f>
        <v/>
      </c>
      <c r="AO1356" s="89" t="s">
        <v>8480</v>
      </c>
      <c r="AQ1356" s="477">
        <f t="shared" si="207"/>
        <v>0</v>
      </c>
      <c r="AR1356" s="321">
        <f t="shared" si="208"/>
        <v>0</v>
      </c>
      <c r="AS1356" s="293">
        <f t="shared" si="209"/>
        <v>0</v>
      </c>
      <c r="AT1356" s="294" t="str">
        <f>IF(AS1356=0,"",
IF(SUM($AS$47:AS1356)=1,AU1356,
IF($AS$1547&gt;SUM($AS$47:AS1356),_xlfn.CONCAT(", ",AU1356),
IF($AS$1547=SUM($AS$47:AS1356),_xlfn.CONCAT(" y ",AU1356)))))</f>
        <v/>
      </c>
      <c r="AU1356" s="89" t="s">
        <v>8480</v>
      </c>
    </row>
    <row r="1357" spans="1:47" ht="15" customHeight="1">
      <c r="A1357" s="64"/>
      <c r="B1357" s="11"/>
      <c r="C1357" s="1021" t="s">
        <v>8481</v>
      </c>
      <c r="D1357" s="890"/>
      <c r="E1357" s="997"/>
      <c r="F1357" s="884"/>
      <c r="G1357" s="884"/>
      <c r="H1357" s="884"/>
      <c r="I1357" s="884"/>
      <c r="J1357" s="884"/>
      <c r="K1357" s="885"/>
      <c r="L1357" s="1027"/>
      <c r="M1357" s="884"/>
      <c r="N1357" s="884"/>
      <c r="O1357" s="885"/>
      <c r="P1357" s="1027"/>
      <c r="Q1357" s="884"/>
      <c r="R1357" s="884"/>
      <c r="S1357" s="885"/>
      <c r="T1357" s="991"/>
      <c r="U1357" s="884"/>
      <c r="V1357" s="884"/>
      <c r="W1357" s="885"/>
      <c r="X1357" s="796"/>
      <c r="Y1357" s="796"/>
      <c r="Z1357" s="796"/>
      <c r="AA1357" s="796"/>
      <c r="AB1357" s="796"/>
      <c r="AC1357" s="796"/>
      <c r="AD1357" s="796"/>
      <c r="AG1357" s="323" t="b">
        <f t="shared" si="200"/>
        <v>0</v>
      </c>
      <c r="AH1357" s="1" t="str">
        <f t="shared" si="201"/>
        <v/>
      </c>
      <c r="AI1357" s="323" t="b">
        <f t="shared" si="202"/>
        <v>0</v>
      </c>
      <c r="AJ1357" s="1" t="str">
        <f t="shared" si="203"/>
        <v/>
      </c>
      <c r="AK1357" s="323" t="b">
        <f t="shared" si="204"/>
        <v>0</v>
      </c>
      <c r="AL1357" s="648">
        <f t="shared" si="205"/>
        <v>0</v>
      </c>
      <c r="AM1357" s="293">
        <f t="shared" si="206"/>
        <v>0</v>
      </c>
      <c r="AN1357" s="294" t="str">
        <f>IF(AM1357=0,"",
IF(SUM($AM$47:AM1357)=1,AO1357,
IF($AM$1547&gt;SUM($AM$47:AM1357),_xlfn.CONCAT(", ",AO1357),
IF($AM$1547=SUM($AM$47:AM1357),_xlfn.CONCAT(" y ",AO1357)))))</f>
        <v/>
      </c>
      <c r="AO1357" s="89" t="s">
        <v>8482</v>
      </c>
      <c r="AQ1357" s="477">
        <f t="shared" si="207"/>
        <v>0</v>
      </c>
      <c r="AR1357" s="321">
        <f t="shared" si="208"/>
        <v>0</v>
      </c>
      <c r="AS1357" s="293">
        <f t="shared" si="209"/>
        <v>0</v>
      </c>
      <c r="AT1357" s="294" t="str">
        <f>IF(AS1357=0,"",
IF(SUM($AS$47:AS1357)=1,AU1357,
IF($AS$1547&gt;SUM($AS$47:AS1357),_xlfn.CONCAT(", ",AU1357),
IF($AS$1547=SUM($AS$47:AS1357),_xlfn.CONCAT(" y ",AU1357)))))</f>
        <v/>
      </c>
      <c r="AU1357" s="89" t="s">
        <v>8482</v>
      </c>
    </row>
    <row r="1358" spans="1:47" ht="15" customHeight="1">
      <c r="A1358" s="64"/>
      <c r="B1358" s="11"/>
      <c r="C1358" s="1021" t="s">
        <v>8483</v>
      </c>
      <c r="D1358" s="890"/>
      <c r="E1358" s="997"/>
      <c r="F1358" s="884"/>
      <c r="G1358" s="884"/>
      <c r="H1358" s="884"/>
      <c r="I1358" s="884"/>
      <c r="J1358" s="884"/>
      <c r="K1358" s="885"/>
      <c r="L1358" s="1027"/>
      <c r="M1358" s="884"/>
      <c r="N1358" s="884"/>
      <c r="O1358" s="885"/>
      <c r="P1358" s="1027"/>
      <c r="Q1358" s="884"/>
      <c r="R1358" s="884"/>
      <c r="S1358" s="885"/>
      <c r="T1358" s="991"/>
      <c r="U1358" s="884"/>
      <c r="V1358" s="884"/>
      <c r="W1358" s="885"/>
      <c r="X1358" s="796"/>
      <c r="Y1358" s="796"/>
      <c r="Z1358" s="796"/>
      <c r="AA1358" s="796"/>
      <c r="AB1358" s="796"/>
      <c r="AC1358" s="796"/>
      <c r="AD1358" s="796"/>
      <c r="AG1358" s="323" t="b">
        <f t="shared" si="200"/>
        <v>0</v>
      </c>
      <c r="AH1358" s="1" t="str">
        <f t="shared" si="201"/>
        <v/>
      </c>
      <c r="AI1358" s="323" t="b">
        <f t="shared" si="202"/>
        <v>0</v>
      </c>
      <c r="AJ1358" s="1" t="str">
        <f t="shared" si="203"/>
        <v/>
      </c>
      <c r="AK1358" s="323" t="b">
        <f t="shared" si="204"/>
        <v>0</v>
      </c>
      <c r="AL1358" s="648">
        <f t="shared" si="205"/>
        <v>0</v>
      </c>
      <c r="AM1358" s="293">
        <f t="shared" si="206"/>
        <v>0</v>
      </c>
      <c r="AN1358" s="294" t="str">
        <f>IF(AM1358=0,"",
IF(SUM($AM$47:AM1358)=1,AO1358,
IF($AM$1547&gt;SUM($AM$47:AM1358),_xlfn.CONCAT(", ",AO1358),
IF($AM$1547=SUM($AM$47:AM1358),_xlfn.CONCAT(" y ",AO1358)))))</f>
        <v/>
      </c>
      <c r="AO1358" s="89" t="s">
        <v>8484</v>
      </c>
      <c r="AQ1358" s="477">
        <f t="shared" si="207"/>
        <v>0</v>
      </c>
      <c r="AR1358" s="321">
        <f t="shared" si="208"/>
        <v>0</v>
      </c>
      <c r="AS1358" s="293">
        <f t="shared" si="209"/>
        <v>0</v>
      </c>
      <c r="AT1358" s="294" t="str">
        <f>IF(AS1358=0,"",
IF(SUM($AS$47:AS1358)=1,AU1358,
IF($AS$1547&gt;SUM($AS$47:AS1358),_xlfn.CONCAT(", ",AU1358),
IF($AS$1547=SUM($AS$47:AS1358),_xlfn.CONCAT(" y ",AU1358)))))</f>
        <v/>
      </c>
      <c r="AU1358" s="89" t="s">
        <v>8484</v>
      </c>
    </row>
    <row r="1359" spans="1:47" ht="15" customHeight="1">
      <c r="A1359" s="64"/>
      <c r="B1359" s="11"/>
      <c r="C1359" s="1021" t="s">
        <v>8485</v>
      </c>
      <c r="D1359" s="890"/>
      <c r="E1359" s="997"/>
      <c r="F1359" s="884"/>
      <c r="G1359" s="884"/>
      <c r="H1359" s="884"/>
      <c r="I1359" s="884"/>
      <c r="J1359" s="884"/>
      <c r="K1359" s="885"/>
      <c r="L1359" s="1027"/>
      <c r="M1359" s="884"/>
      <c r="N1359" s="884"/>
      <c r="O1359" s="885"/>
      <c r="P1359" s="1027"/>
      <c r="Q1359" s="884"/>
      <c r="R1359" s="884"/>
      <c r="S1359" s="885"/>
      <c r="T1359" s="991"/>
      <c r="U1359" s="884"/>
      <c r="V1359" s="884"/>
      <c r="W1359" s="885"/>
      <c r="X1359" s="796"/>
      <c r="Y1359" s="796"/>
      <c r="Z1359" s="796"/>
      <c r="AA1359" s="796"/>
      <c r="AB1359" s="796"/>
      <c r="AC1359" s="796"/>
      <c r="AD1359" s="796"/>
      <c r="AG1359" s="323" t="b">
        <f t="shared" si="200"/>
        <v>0</v>
      </c>
      <c r="AH1359" s="1" t="str">
        <f t="shared" si="201"/>
        <v/>
      </c>
      <c r="AI1359" s="323" t="b">
        <f t="shared" si="202"/>
        <v>0</v>
      </c>
      <c r="AJ1359" s="1" t="str">
        <f t="shared" si="203"/>
        <v/>
      </c>
      <c r="AK1359" s="323" t="b">
        <f t="shared" si="204"/>
        <v>0</v>
      </c>
      <c r="AL1359" s="648">
        <f t="shared" si="205"/>
        <v>0</v>
      </c>
      <c r="AM1359" s="293">
        <f t="shared" si="206"/>
        <v>0</v>
      </c>
      <c r="AN1359" s="294" t="str">
        <f>IF(AM1359=0,"",
IF(SUM($AM$47:AM1359)=1,AO1359,
IF($AM$1547&gt;SUM($AM$47:AM1359),_xlfn.CONCAT(", ",AO1359),
IF($AM$1547=SUM($AM$47:AM1359),_xlfn.CONCAT(" y ",AO1359)))))</f>
        <v/>
      </c>
      <c r="AO1359" s="89" t="s">
        <v>8486</v>
      </c>
      <c r="AQ1359" s="477">
        <f t="shared" si="207"/>
        <v>0</v>
      </c>
      <c r="AR1359" s="321">
        <f t="shared" si="208"/>
        <v>0</v>
      </c>
      <c r="AS1359" s="293">
        <f t="shared" si="209"/>
        <v>0</v>
      </c>
      <c r="AT1359" s="294" t="str">
        <f>IF(AS1359=0,"",
IF(SUM($AS$47:AS1359)=1,AU1359,
IF($AS$1547&gt;SUM($AS$47:AS1359),_xlfn.CONCAT(", ",AU1359),
IF($AS$1547=SUM($AS$47:AS1359),_xlfn.CONCAT(" y ",AU1359)))))</f>
        <v/>
      </c>
      <c r="AU1359" s="89" t="s">
        <v>8486</v>
      </c>
    </row>
    <row r="1360" spans="1:47" ht="15" customHeight="1">
      <c r="A1360" s="64"/>
      <c r="B1360" s="11"/>
      <c r="C1360" s="1021" t="s">
        <v>8487</v>
      </c>
      <c r="D1360" s="890"/>
      <c r="E1360" s="997"/>
      <c r="F1360" s="884"/>
      <c r="G1360" s="884"/>
      <c r="H1360" s="884"/>
      <c r="I1360" s="884"/>
      <c r="J1360" s="884"/>
      <c r="K1360" s="885"/>
      <c r="L1360" s="1027"/>
      <c r="M1360" s="884"/>
      <c r="N1360" s="884"/>
      <c r="O1360" s="885"/>
      <c r="P1360" s="1027"/>
      <c r="Q1360" s="884"/>
      <c r="R1360" s="884"/>
      <c r="S1360" s="885"/>
      <c r="T1360" s="991"/>
      <c r="U1360" s="884"/>
      <c r="V1360" s="884"/>
      <c r="W1360" s="885"/>
      <c r="X1360" s="796"/>
      <c r="Y1360" s="796"/>
      <c r="Z1360" s="796"/>
      <c r="AA1360" s="796"/>
      <c r="AB1360" s="796"/>
      <c r="AC1360" s="796"/>
      <c r="AD1360" s="796"/>
      <c r="AG1360" s="323" t="b">
        <f t="shared" si="200"/>
        <v>0</v>
      </c>
      <c r="AH1360" s="1" t="str">
        <f t="shared" si="201"/>
        <v/>
      </c>
      <c r="AI1360" s="323" t="b">
        <f t="shared" si="202"/>
        <v>0</v>
      </c>
      <c r="AJ1360" s="1" t="str">
        <f t="shared" si="203"/>
        <v/>
      </c>
      <c r="AK1360" s="323" t="b">
        <f t="shared" si="204"/>
        <v>0</v>
      </c>
      <c r="AL1360" s="648">
        <f t="shared" si="205"/>
        <v>0</v>
      </c>
      <c r="AM1360" s="293">
        <f t="shared" si="206"/>
        <v>0</v>
      </c>
      <c r="AN1360" s="294" t="str">
        <f>IF(AM1360=0,"",
IF(SUM($AM$47:AM1360)=1,AO1360,
IF($AM$1547&gt;SUM($AM$47:AM1360),_xlfn.CONCAT(", ",AO1360),
IF($AM$1547=SUM($AM$47:AM1360),_xlfn.CONCAT(" y ",AO1360)))))</f>
        <v/>
      </c>
      <c r="AO1360" s="89" t="s">
        <v>8488</v>
      </c>
      <c r="AQ1360" s="477">
        <f t="shared" si="207"/>
        <v>0</v>
      </c>
      <c r="AR1360" s="321">
        <f t="shared" si="208"/>
        <v>0</v>
      </c>
      <c r="AS1360" s="293">
        <f t="shared" si="209"/>
        <v>0</v>
      </c>
      <c r="AT1360" s="294" t="str">
        <f>IF(AS1360=0,"",
IF(SUM($AS$47:AS1360)=1,AU1360,
IF($AS$1547&gt;SUM($AS$47:AS1360),_xlfn.CONCAT(", ",AU1360),
IF($AS$1547=SUM($AS$47:AS1360),_xlfn.CONCAT(" y ",AU1360)))))</f>
        <v/>
      </c>
      <c r="AU1360" s="89" t="s">
        <v>8488</v>
      </c>
    </row>
    <row r="1361" spans="1:47" ht="15" customHeight="1">
      <c r="A1361" s="64"/>
      <c r="B1361" s="11"/>
      <c r="C1361" s="1021" t="s">
        <v>8489</v>
      </c>
      <c r="D1361" s="890"/>
      <c r="E1361" s="997"/>
      <c r="F1361" s="884"/>
      <c r="G1361" s="884"/>
      <c r="H1361" s="884"/>
      <c r="I1361" s="884"/>
      <c r="J1361" s="884"/>
      <c r="K1361" s="885"/>
      <c r="L1361" s="1027"/>
      <c r="M1361" s="884"/>
      <c r="N1361" s="884"/>
      <c r="O1361" s="885"/>
      <c r="P1361" s="1027"/>
      <c r="Q1361" s="884"/>
      <c r="R1361" s="884"/>
      <c r="S1361" s="885"/>
      <c r="T1361" s="991"/>
      <c r="U1361" s="884"/>
      <c r="V1361" s="884"/>
      <c r="W1361" s="885"/>
      <c r="X1361" s="796"/>
      <c r="Y1361" s="796"/>
      <c r="Z1361" s="796"/>
      <c r="AA1361" s="796"/>
      <c r="AB1361" s="796"/>
      <c r="AC1361" s="796"/>
      <c r="AD1361" s="796"/>
      <c r="AG1361" s="323" t="b">
        <f t="shared" si="200"/>
        <v>0</v>
      </c>
      <c r="AH1361" s="1" t="str">
        <f t="shared" si="201"/>
        <v/>
      </c>
      <c r="AI1361" s="323" t="b">
        <f t="shared" si="202"/>
        <v>0</v>
      </c>
      <c r="AJ1361" s="1" t="str">
        <f t="shared" si="203"/>
        <v/>
      </c>
      <c r="AK1361" s="323" t="b">
        <f t="shared" si="204"/>
        <v>0</v>
      </c>
      <c r="AL1361" s="648">
        <f t="shared" si="205"/>
        <v>0</v>
      </c>
      <c r="AM1361" s="293">
        <f t="shared" si="206"/>
        <v>0</v>
      </c>
      <c r="AN1361" s="294" t="str">
        <f>IF(AM1361=0,"",
IF(SUM($AM$47:AM1361)=1,AO1361,
IF($AM$1547&gt;SUM($AM$47:AM1361),_xlfn.CONCAT(", ",AO1361),
IF($AM$1547=SUM($AM$47:AM1361),_xlfn.CONCAT(" y ",AO1361)))))</f>
        <v/>
      </c>
      <c r="AO1361" s="89" t="s">
        <v>8490</v>
      </c>
      <c r="AQ1361" s="477">
        <f t="shared" si="207"/>
        <v>0</v>
      </c>
      <c r="AR1361" s="321">
        <f t="shared" si="208"/>
        <v>0</v>
      </c>
      <c r="AS1361" s="293">
        <f t="shared" si="209"/>
        <v>0</v>
      </c>
      <c r="AT1361" s="294" t="str">
        <f>IF(AS1361=0,"",
IF(SUM($AS$47:AS1361)=1,AU1361,
IF($AS$1547&gt;SUM($AS$47:AS1361),_xlfn.CONCAT(", ",AU1361),
IF($AS$1547=SUM($AS$47:AS1361),_xlfn.CONCAT(" y ",AU1361)))))</f>
        <v/>
      </c>
      <c r="AU1361" s="89" t="s">
        <v>8490</v>
      </c>
    </row>
    <row r="1362" spans="1:47" ht="15" customHeight="1">
      <c r="A1362" s="64"/>
      <c r="B1362" s="11"/>
      <c r="C1362" s="1021" t="s">
        <v>8491</v>
      </c>
      <c r="D1362" s="890"/>
      <c r="E1362" s="997"/>
      <c r="F1362" s="884"/>
      <c r="G1362" s="884"/>
      <c r="H1362" s="884"/>
      <c r="I1362" s="884"/>
      <c r="J1362" s="884"/>
      <c r="K1362" s="885"/>
      <c r="L1362" s="1027"/>
      <c r="M1362" s="884"/>
      <c r="N1362" s="884"/>
      <c r="O1362" s="885"/>
      <c r="P1362" s="1027"/>
      <c r="Q1362" s="884"/>
      <c r="R1362" s="884"/>
      <c r="S1362" s="885"/>
      <c r="T1362" s="991"/>
      <c r="U1362" s="884"/>
      <c r="V1362" s="884"/>
      <c r="W1362" s="885"/>
      <c r="X1362" s="796"/>
      <c r="Y1362" s="796"/>
      <c r="Z1362" s="796"/>
      <c r="AA1362" s="796"/>
      <c r="AB1362" s="796"/>
      <c r="AC1362" s="796"/>
      <c r="AD1362" s="796"/>
      <c r="AG1362" s="323" t="b">
        <f t="shared" si="200"/>
        <v>0</v>
      </c>
      <c r="AH1362" s="1" t="str">
        <f t="shared" si="201"/>
        <v/>
      </c>
      <c r="AI1362" s="323" t="b">
        <f t="shared" si="202"/>
        <v>0</v>
      </c>
      <c r="AJ1362" s="1" t="str">
        <f t="shared" si="203"/>
        <v/>
      </c>
      <c r="AK1362" s="323" t="b">
        <f t="shared" si="204"/>
        <v>0</v>
      </c>
      <c r="AL1362" s="648">
        <f t="shared" si="205"/>
        <v>0</v>
      </c>
      <c r="AM1362" s="293">
        <f t="shared" si="206"/>
        <v>0</v>
      </c>
      <c r="AN1362" s="294" t="str">
        <f>IF(AM1362=0,"",
IF(SUM($AM$47:AM1362)=1,AO1362,
IF($AM$1547&gt;SUM($AM$47:AM1362),_xlfn.CONCAT(", ",AO1362),
IF($AM$1547=SUM($AM$47:AM1362),_xlfn.CONCAT(" y ",AO1362)))))</f>
        <v/>
      </c>
      <c r="AO1362" s="89" t="s">
        <v>8492</v>
      </c>
      <c r="AQ1362" s="477">
        <f t="shared" si="207"/>
        <v>0</v>
      </c>
      <c r="AR1362" s="321">
        <f t="shared" si="208"/>
        <v>0</v>
      </c>
      <c r="AS1362" s="293">
        <f t="shared" si="209"/>
        <v>0</v>
      </c>
      <c r="AT1362" s="294" t="str">
        <f>IF(AS1362=0,"",
IF(SUM($AS$47:AS1362)=1,AU1362,
IF($AS$1547&gt;SUM($AS$47:AS1362),_xlfn.CONCAT(", ",AU1362),
IF($AS$1547=SUM($AS$47:AS1362),_xlfn.CONCAT(" y ",AU1362)))))</f>
        <v/>
      </c>
      <c r="AU1362" s="89" t="s">
        <v>8492</v>
      </c>
    </row>
    <row r="1363" spans="1:47" ht="15" customHeight="1">
      <c r="A1363" s="64"/>
      <c r="B1363" s="11"/>
      <c r="C1363" s="1021" t="s">
        <v>8493</v>
      </c>
      <c r="D1363" s="890"/>
      <c r="E1363" s="997"/>
      <c r="F1363" s="884"/>
      <c r="G1363" s="884"/>
      <c r="H1363" s="884"/>
      <c r="I1363" s="884"/>
      <c r="J1363" s="884"/>
      <c r="K1363" s="885"/>
      <c r="L1363" s="1027"/>
      <c r="M1363" s="884"/>
      <c r="N1363" s="884"/>
      <c r="O1363" s="885"/>
      <c r="P1363" s="1027"/>
      <c r="Q1363" s="884"/>
      <c r="R1363" s="884"/>
      <c r="S1363" s="885"/>
      <c r="T1363" s="991"/>
      <c r="U1363" s="884"/>
      <c r="V1363" s="884"/>
      <c r="W1363" s="885"/>
      <c r="X1363" s="796"/>
      <c r="Y1363" s="796"/>
      <c r="Z1363" s="796"/>
      <c r="AA1363" s="796"/>
      <c r="AB1363" s="796"/>
      <c r="AC1363" s="796"/>
      <c r="AD1363" s="796"/>
      <c r="AG1363" s="323" t="b">
        <f t="shared" si="200"/>
        <v>0</v>
      </c>
      <c r="AH1363" s="1" t="str">
        <f t="shared" si="201"/>
        <v/>
      </c>
      <c r="AI1363" s="323" t="b">
        <f t="shared" si="202"/>
        <v>0</v>
      </c>
      <c r="AJ1363" s="1" t="str">
        <f t="shared" si="203"/>
        <v/>
      </c>
      <c r="AK1363" s="323" t="b">
        <f t="shared" si="204"/>
        <v>0</v>
      </c>
      <c r="AL1363" s="648">
        <f t="shared" si="205"/>
        <v>0</v>
      </c>
      <c r="AM1363" s="293">
        <f t="shared" si="206"/>
        <v>0</v>
      </c>
      <c r="AN1363" s="294" t="str">
        <f>IF(AM1363=0,"",
IF(SUM($AM$47:AM1363)=1,AO1363,
IF($AM$1547&gt;SUM($AM$47:AM1363),_xlfn.CONCAT(", ",AO1363),
IF($AM$1547=SUM($AM$47:AM1363),_xlfn.CONCAT(" y ",AO1363)))))</f>
        <v/>
      </c>
      <c r="AO1363" s="89" t="s">
        <v>8494</v>
      </c>
      <c r="AQ1363" s="477">
        <f t="shared" si="207"/>
        <v>0</v>
      </c>
      <c r="AR1363" s="321">
        <f t="shared" si="208"/>
        <v>0</v>
      </c>
      <c r="AS1363" s="293">
        <f t="shared" si="209"/>
        <v>0</v>
      </c>
      <c r="AT1363" s="294" t="str">
        <f>IF(AS1363=0,"",
IF(SUM($AS$47:AS1363)=1,AU1363,
IF($AS$1547&gt;SUM($AS$47:AS1363),_xlfn.CONCAT(", ",AU1363),
IF($AS$1547=SUM($AS$47:AS1363),_xlfn.CONCAT(" y ",AU1363)))))</f>
        <v/>
      </c>
      <c r="AU1363" s="89" t="s">
        <v>8494</v>
      </c>
    </row>
    <row r="1364" spans="1:47" ht="15" customHeight="1">
      <c r="A1364" s="64"/>
      <c r="B1364" s="11"/>
      <c r="C1364" s="1021" t="s">
        <v>8495</v>
      </c>
      <c r="D1364" s="890"/>
      <c r="E1364" s="997"/>
      <c r="F1364" s="884"/>
      <c r="G1364" s="884"/>
      <c r="H1364" s="884"/>
      <c r="I1364" s="884"/>
      <c r="J1364" s="884"/>
      <c r="K1364" s="885"/>
      <c r="L1364" s="1027"/>
      <c r="M1364" s="884"/>
      <c r="N1364" s="884"/>
      <c r="O1364" s="885"/>
      <c r="P1364" s="1027"/>
      <c r="Q1364" s="884"/>
      <c r="R1364" s="884"/>
      <c r="S1364" s="885"/>
      <c r="T1364" s="991"/>
      <c r="U1364" s="884"/>
      <c r="V1364" s="884"/>
      <c r="W1364" s="885"/>
      <c r="X1364" s="796"/>
      <c r="Y1364" s="796"/>
      <c r="Z1364" s="796"/>
      <c r="AA1364" s="796"/>
      <c r="AB1364" s="796"/>
      <c r="AC1364" s="796"/>
      <c r="AD1364" s="796"/>
      <c r="AG1364" s="323" t="b">
        <f t="shared" si="200"/>
        <v>0</v>
      </c>
      <c r="AH1364" s="1" t="str">
        <f t="shared" si="201"/>
        <v/>
      </c>
      <c r="AI1364" s="323" t="b">
        <f t="shared" si="202"/>
        <v>0</v>
      </c>
      <c r="AJ1364" s="1" t="str">
        <f t="shared" si="203"/>
        <v/>
      </c>
      <c r="AK1364" s="323" t="b">
        <f t="shared" si="204"/>
        <v>0</v>
      </c>
      <c r="AL1364" s="648">
        <f t="shared" si="205"/>
        <v>0</v>
      </c>
      <c r="AM1364" s="293">
        <f t="shared" si="206"/>
        <v>0</v>
      </c>
      <c r="AN1364" s="294" t="str">
        <f>IF(AM1364=0,"",
IF(SUM($AM$47:AM1364)=1,AO1364,
IF($AM$1547&gt;SUM($AM$47:AM1364),_xlfn.CONCAT(", ",AO1364),
IF($AM$1547=SUM($AM$47:AM1364),_xlfn.CONCAT(" y ",AO1364)))))</f>
        <v/>
      </c>
      <c r="AO1364" s="89" t="s">
        <v>8496</v>
      </c>
      <c r="AQ1364" s="477">
        <f t="shared" si="207"/>
        <v>0</v>
      </c>
      <c r="AR1364" s="321">
        <f t="shared" si="208"/>
        <v>0</v>
      </c>
      <c r="AS1364" s="293">
        <f t="shared" si="209"/>
        <v>0</v>
      </c>
      <c r="AT1364" s="294" t="str">
        <f>IF(AS1364=0,"",
IF(SUM($AS$47:AS1364)=1,AU1364,
IF($AS$1547&gt;SUM($AS$47:AS1364),_xlfn.CONCAT(", ",AU1364),
IF($AS$1547=SUM($AS$47:AS1364),_xlfn.CONCAT(" y ",AU1364)))))</f>
        <v/>
      </c>
      <c r="AU1364" s="89" t="s">
        <v>8496</v>
      </c>
    </row>
    <row r="1365" spans="1:47" ht="15" customHeight="1">
      <c r="A1365" s="64"/>
      <c r="B1365" s="11"/>
      <c r="C1365" s="1021" t="s">
        <v>8497</v>
      </c>
      <c r="D1365" s="890"/>
      <c r="E1365" s="997"/>
      <c r="F1365" s="884"/>
      <c r="G1365" s="884"/>
      <c r="H1365" s="884"/>
      <c r="I1365" s="884"/>
      <c r="J1365" s="884"/>
      <c r="K1365" s="885"/>
      <c r="L1365" s="1027"/>
      <c r="M1365" s="884"/>
      <c r="N1365" s="884"/>
      <c r="O1365" s="885"/>
      <c r="P1365" s="1027"/>
      <c r="Q1365" s="884"/>
      <c r="R1365" s="884"/>
      <c r="S1365" s="885"/>
      <c r="T1365" s="991"/>
      <c r="U1365" s="884"/>
      <c r="V1365" s="884"/>
      <c r="W1365" s="885"/>
      <c r="X1365" s="796"/>
      <c r="Y1365" s="796"/>
      <c r="Z1365" s="796"/>
      <c r="AA1365" s="796"/>
      <c r="AB1365" s="796"/>
      <c r="AC1365" s="796"/>
      <c r="AD1365" s="796"/>
      <c r="AG1365" s="323" t="b">
        <f t="shared" si="200"/>
        <v>0</v>
      </c>
      <c r="AH1365" s="1" t="str">
        <f t="shared" si="201"/>
        <v/>
      </c>
      <c r="AI1365" s="323" t="b">
        <f t="shared" si="202"/>
        <v>0</v>
      </c>
      <c r="AJ1365" s="1" t="str">
        <f t="shared" si="203"/>
        <v/>
      </c>
      <c r="AK1365" s="323" t="b">
        <f t="shared" si="204"/>
        <v>0</v>
      </c>
      <c r="AL1365" s="648">
        <f t="shared" si="205"/>
        <v>0</v>
      </c>
      <c r="AM1365" s="293">
        <f t="shared" si="206"/>
        <v>0</v>
      </c>
      <c r="AN1365" s="294" t="str">
        <f>IF(AM1365=0,"",
IF(SUM($AM$47:AM1365)=1,AO1365,
IF($AM$1547&gt;SUM($AM$47:AM1365),_xlfn.CONCAT(", ",AO1365),
IF($AM$1547=SUM($AM$47:AM1365),_xlfn.CONCAT(" y ",AO1365)))))</f>
        <v/>
      </c>
      <c r="AO1365" s="89" t="s">
        <v>8498</v>
      </c>
      <c r="AQ1365" s="477">
        <f t="shared" si="207"/>
        <v>0</v>
      </c>
      <c r="AR1365" s="321">
        <f t="shared" si="208"/>
        <v>0</v>
      </c>
      <c r="AS1365" s="293">
        <f t="shared" si="209"/>
        <v>0</v>
      </c>
      <c r="AT1365" s="294" t="str">
        <f>IF(AS1365=0,"",
IF(SUM($AS$47:AS1365)=1,AU1365,
IF($AS$1547&gt;SUM($AS$47:AS1365),_xlfn.CONCAT(", ",AU1365),
IF($AS$1547=SUM($AS$47:AS1365),_xlfn.CONCAT(" y ",AU1365)))))</f>
        <v/>
      </c>
      <c r="AU1365" s="89" t="s">
        <v>8498</v>
      </c>
    </row>
    <row r="1366" spans="1:47" ht="15" customHeight="1">
      <c r="A1366" s="64"/>
      <c r="B1366" s="11"/>
      <c r="C1366" s="1021" t="s">
        <v>8499</v>
      </c>
      <c r="D1366" s="890"/>
      <c r="E1366" s="997"/>
      <c r="F1366" s="884"/>
      <c r="G1366" s="884"/>
      <c r="H1366" s="884"/>
      <c r="I1366" s="884"/>
      <c r="J1366" s="884"/>
      <c r="K1366" s="885"/>
      <c r="L1366" s="1027"/>
      <c r="M1366" s="884"/>
      <c r="N1366" s="884"/>
      <c r="O1366" s="885"/>
      <c r="P1366" s="1027"/>
      <c r="Q1366" s="884"/>
      <c r="R1366" s="884"/>
      <c r="S1366" s="885"/>
      <c r="T1366" s="991"/>
      <c r="U1366" s="884"/>
      <c r="V1366" s="884"/>
      <c r="W1366" s="885"/>
      <c r="X1366" s="796"/>
      <c r="Y1366" s="796"/>
      <c r="Z1366" s="796"/>
      <c r="AA1366" s="796"/>
      <c r="AB1366" s="796"/>
      <c r="AC1366" s="796"/>
      <c r="AD1366" s="796"/>
      <c r="AG1366" s="323" t="b">
        <f t="shared" si="200"/>
        <v>0</v>
      </c>
      <c r="AH1366" s="1" t="str">
        <f t="shared" si="201"/>
        <v/>
      </c>
      <c r="AI1366" s="323" t="b">
        <f t="shared" si="202"/>
        <v>0</v>
      </c>
      <c r="AJ1366" s="1" t="str">
        <f t="shared" si="203"/>
        <v/>
      </c>
      <c r="AK1366" s="323" t="b">
        <f t="shared" si="204"/>
        <v>0</v>
      </c>
      <c r="AL1366" s="648">
        <f t="shared" si="205"/>
        <v>0</v>
      </c>
      <c r="AM1366" s="293">
        <f t="shared" si="206"/>
        <v>0</v>
      </c>
      <c r="AN1366" s="294" t="str">
        <f>IF(AM1366=0,"",
IF(SUM($AM$47:AM1366)=1,AO1366,
IF($AM$1547&gt;SUM($AM$47:AM1366),_xlfn.CONCAT(", ",AO1366),
IF($AM$1547=SUM($AM$47:AM1366),_xlfn.CONCAT(" y ",AO1366)))))</f>
        <v/>
      </c>
      <c r="AO1366" s="89" t="s">
        <v>8500</v>
      </c>
      <c r="AQ1366" s="477">
        <f t="shared" si="207"/>
        <v>0</v>
      </c>
      <c r="AR1366" s="321">
        <f t="shared" si="208"/>
        <v>0</v>
      </c>
      <c r="AS1366" s="293">
        <f t="shared" si="209"/>
        <v>0</v>
      </c>
      <c r="AT1366" s="294" t="str">
        <f>IF(AS1366=0,"",
IF(SUM($AS$47:AS1366)=1,AU1366,
IF($AS$1547&gt;SUM($AS$47:AS1366),_xlfn.CONCAT(", ",AU1366),
IF($AS$1547=SUM($AS$47:AS1366),_xlfn.CONCAT(" y ",AU1366)))))</f>
        <v/>
      </c>
      <c r="AU1366" s="89" t="s">
        <v>8500</v>
      </c>
    </row>
    <row r="1367" spans="1:47" ht="15" customHeight="1">
      <c r="A1367" s="64"/>
      <c r="B1367" s="11"/>
      <c r="C1367" s="1021" t="s">
        <v>8501</v>
      </c>
      <c r="D1367" s="890"/>
      <c r="E1367" s="997"/>
      <c r="F1367" s="884"/>
      <c r="G1367" s="884"/>
      <c r="H1367" s="884"/>
      <c r="I1367" s="884"/>
      <c r="J1367" s="884"/>
      <c r="K1367" s="885"/>
      <c r="L1367" s="1027"/>
      <c r="M1367" s="884"/>
      <c r="N1367" s="884"/>
      <c r="O1367" s="885"/>
      <c r="P1367" s="1027"/>
      <c r="Q1367" s="884"/>
      <c r="R1367" s="884"/>
      <c r="S1367" s="885"/>
      <c r="T1367" s="991"/>
      <c r="U1367" s="884"/>
      <c r="V1367" s="884"/>
      <c r="W1367" s="885"/>
      <c r="X1367" s="796"/>
      <c r="Y1367" s="796"/>
      <c r="Z1367" s="796"/>
      <c r="AA1367" s="796"/>
      <c r="AB1367" s="796"/>
      <c r="AC1367" s="796"/>
      <c r="AD1367" s="796"/>
      <c r="AG1367" s="323" t="b">
        <f t="shared" si="200"/>
        <v>0</v>
      </c>
      <c r="AH1367" s="1" t="str">
        <f t="shared" si="201"/>
        <v/>
      </c>
      <c r="AI1367" s="323" t="b">
        <f t="shared" si="202"/>
        <v>0</v>
      </c>
      <c r="AJ1367" s="1" t="str">
        <f t="shared" si="203"/>
        <v/>
      </c>
      <c r="AK1367" s="323" t="b">
        <f t="shared" si="204"/>
        <v>0</v>
      </c>
      <c r="AL1367" s="648">
        <f t="shared" si="205"/>
        <v>0</v>
      </c>
      <c r="AM1367" s="293">
        <f t="shared" si="206"/>
        <v>0</v>
      </c>
      <c r="AN1367" s="294" t="str">
        <f>IF(AM1367=0,"",
IF(SUM($AM$47:AM1367)=1,AO1367,
IF($AM$1547&gt;SUM($AM$47:AM1367),_xlfn.CONCAT(", ",AO1367),
IF($AM$1547=SUM($AM$47:AM1367),_xlfn.CONCAT(" y ",AO1367)))))</f>
        <v/>
      </c>
      <c r="AO1367" s="89" t="s">
        <v>8502</v>
      </c>
      <c r="AQ1367" s="477">
        <f t="shared" si="207"/>
        <v>0</v>
      </c>
      <c r="AR1367" s="321">
        <f t="shared" si="208"/>
        <v>0</v>
      </c>
      <c r="AS1367" s="293">
        <f t="shared" si="209"/>
        <v>0</v>
      </c>
      <c r="AT1367" s="294" t="str">
        <f>IF(AS1367=0,"",
IF(SUM($AS$47:AS1367)=1,AU1367,
IF($AS$1547&gt;SUM($AS$47:AS1367),_xlfn.CONCAT(", ",AU1367),
IF($AS$1547=SUM($AS$47:AS1367),_xlfn.CONCAT(" y ",AU1367)))))</f>
        <v/>
      </c>
      <c r="AU1367" s="89" t="s">
        <v>8502</v>
      </c>
    </row>
    <row r="1368" spans="1:47" ht="15" customHeight="1">
      <c r="A1368" s="64"/>
      <c r="B1368" s="11"/>
      <c r="C1368" s="1021" t="s">
        <v>8503</v>
      </c>
      <c r="D1368" s="890"/>
      <c r="E1368" s="997"/>
      <c r="F1368" s="884"/>
      <c r="G1368" s="884"/>
      <c r="H1368" s="884"/>
      <c r="I1368" s="884"/>
      <c r="J1368" s="884"/>
      <c r="K1368" s="885"/>
      <c r="L1368" s="1027"/>
      <c r="M1368" s="884"/>
      <c r="N1368" s="884"/>
      <c r="O1368" s="885"/>
      <c r="P1368" s="1027"/>
      <c r="Q1368" s="884"/>
      <c r="R1368" s="884"/>
      <c r="S1368" s="885"/>
      <c r="T1368" s="991"/>
      <c r="U1368" s="884"/>
      <c r="V1368" s="884"/>
      <c r="W1368" s="885"/>
      <c r="X1368" s="796"/>
      <c r="Y1368" s="796"/>
      <c r="Z1368" s="796"/>
      <c r="AA1368" s="796"/>
      <c r="AB1368" s="796"/>
      <c r="AC1368" s="796"/>
      <c r="AD1368" s="796"/>
      <c r="AG1368" s="323" t="b">
        <f t="shared" si="200"/>
        <v>0</v>
      </c>
      <c r="AH1368" s="1" t="str">
        <f t="shared" si="201"/>
        <v/>
      </c>
      <c r="AI1368" s="323" t="b">
        <f t="shared" si="202"/>
        <v>0</v>
      </c>
      <c r="AJ1368" s="1" t="str">
        <f t="shared" si="203"/>
        <v/>
      </c>
      <c r="AK1368" s="323" t="b">
        <f t="shared" si="204"/>
        <v>0</v>
      </c>
      <c r="AL1368" s="648">
        <f t="shared" si="205"/>
        <v>0</v>
      </c>
      <c r="AM1368" s="293">
        <f t="shared" si="206"/>
        <v>0</v>
      </c>
      <c r="AN1368" s="294" t="str">
        <f>IF(AM1368=0,"",
IF(SUM($AM$47:AM1368)=1,AO1368,
IF($AM$1547&gt;SUM($AM$47:AM1368),_xlfn.CONCAT(", ",AO1368),
IF($AM$1547=SUM($AM$47:AM1368),_xlfn.CONCAT(" y ",AO1368)))))</f>
        <v/>
      </c>
      <c r="AO1368" s="89" t="s">
        <v>8504</v>
      </c>
      <c r="AQ1368" s="477">
        <f t="shared" si="207"/>
        <v>0</v>
      </c>
      <c r="AR1368" s="321">
        <f t="shared" si="208"/>
        <v>0</v>
      </c>
      <c r="AS1368" s="293">
        <f t="shared" si="209"/>
        <v>0</v>
      </c>
      <c r="AT1368" s="294" t="str">
        <f>IF(AS1368=0,"",
IF(SUM($AS$47:AS1368)=1,AU1368,
IF($AS$1547&gt;SUM($AS$47:AS1368),_xlfn.CONCAT(", ",AU1368),
IF($AS$1547=SUM($AS$47:AS1368),_xlfn.CONCAT(" y ",AU1368)))))</f>
        <v/>
      </c>
      <c r="AU1368" s="89" t="s">
        <v>8504</v>
      </c>
    </row>
    <row r="1369" spans="1:47" ht="15" customHeight="1">
      <c r="A1369" s="64"/>
      <c r="B1369" s="11"/>
      <c r="C1369" s="1021" t="s">
        <v>8505</v>
      </c>
      <c r="D1369" s="890"/>
      <c r="E1369" s="997"/>
      <c r="F1369" s="884"/>
      <c r="G1369" s="884"/>
      <c r="H1369" s="884"/>
      <c r="I1369" s="884"/>
      <c r="J1369" s="884"/>
      <c r="K1369" s="885"/>
      <c r="L1369" s="1027"/>
      <c r="M1369" s="884"/>
      <c r="N1369" s="884"/>
      <c r="O1369" s="885"/>
      <c r="P1369" s="1027"/>
      <c r="Q1369" s="884"/>
      <c r="R1369" s="884"/>
      <c r="S1369" s="885"/>
      <c r="T1369" s="991"/>
      <c r="U1369" s="884"/>
      <c r="V1369" s="884"/>
      <c r="W1369" s="885"/>
      <c r="X1369" s="796"/>
      <c r="Y1369" s="796"/>
      <c r="Z1369" s="796"/>
      <c r="AA1369" s="796"/>
      <c r="AB1369" s="796"/>
      <c r="AC1369" s="796"/>
      <c r="AD1369" s="796"/>
      <c r="AG1369" s="323" t="b">
        <f t="shared" si="200"/>
        <v>0</v>
      </c>
      <c r="AH1369" s="1" t="str">
        <f t="shared" si="201"/>
        <v/>
      </c>
      <c r="AI1369" s="323" t="b">
        <f t="shared" si="202"/>
        <v>0</v>
      </c>
      <c r="AJ1369" s="1" t="str">
        <f t="shared" si="203"/>
        <v/>
      </c>
      <c r="AK1369" s="323" t="b">
        <f t="shared" si="204"/>
        <v>0</v>
      </c>
      <c r="AL1369" s="648">
        <f t="shared" si="205"/>
        <v>0</v>
      </c>
      <c r="AM1369" s="293">
        <f t="shared" si="206"/>
        <v>0</v>
      </c>
      <c r="AN1369" s="294" t="str">
        <f>IF(AM1369=0,"",
IF(SUM($AM$47:AM1369)=1,AO1369,
IF($AM$1547&gt;SUM($AM$47:AM1369),_xlfn.CONCAT(", ",AO1369),
IF($AM$1547=SUM($AM$47:AM1369),_xlfn.CONCAT(" y ",AO1369)))))</f>
        <v/>
      </c>
      <c r="AO1369" s="89" t="s">
        <v>8506</v>
      </c>
      <c r="AQ1369" s="477">
        <f t="shared" si="207"/>
        <v>0</v>
      </c>
      <c r="AR1369" s="321">
        <f t="shared" si="208"/>
        <v>0</v>
      </c>
      <c r="AS1369" s="293">
        <f t="shared" si="209"/>
        <v>0</v>
      </c>
      <c r="AT1369" s="294" t="str">
        <f>IF(AS1369=0,"",
IF(SUM($AS$47:AS1369)=1,AU1369,
IF($AS$1547&gt;SUM($AS$47:AS1369),_xlfn.CONCAT(", ",AU1369),
IF($AS$1547=SUM($AS$47:AS1369),_xlfn.CONCAT(" y ",AU1369)))))</f>
        <v/>
      </c>
      <c r="AU1369" s="89" t="s">
        <v>8506</v>
      </c>
    </row>
    <row r="1370" spans="1:47" ht="15" customHeight="1">
      <c r="A1370" s="64"/>
      <c r="B1370" s="11"/>
      <c r="C1370" s="1021" t="s">
        <v>8507</v>
      </c>
      <c r="D1370" s="890"/>
      <c r="E1370" s="997"/>
      <c r="F1370" s="884"/>
      <c r="G1370" s="884"/>
      <c r="H1370" s="884"/>
      <c r="I1370" s="884"/>
      <c r="J1370" s="884"/>
      <c r="K1370" s="885"/>
      <c r="L1370" s="1027"/>
      <c r="M1370" s="884"/>
      <c r="N1370" s="884"/>
      <c r="O1370" s="885"/>
      <c r="P1370" s="1027"/>
      <c r="Q1370" s="884"/>
      <c r="R1370" s="884"/>
      <c r="S1370" s="885"/>
      <c r="T1370" s="991"/>
      <c r="U1370" s="884"/>
      <c r="V1370" s="884"/>
      <c r="W1370" s="885"/>
      <c r="X1370" s="796"/>
      <c r="Y1370" s="796"/>
      <c r="Z1370" s="796"/>
      <c r="AA1370" s="796"/>
      <c r="AB1370" s="796"/>
      <c r="AC1370" s="796"/>
      <c r="AD1370" s="796"/>
      <c r="AG1370" s="323" t="b">
        <f t="shared" si="200"/>
        <v>0</v>
      </c>
      <c r="AH1370" s="1" t="str">
        <f t="shared" si="201"/>
        <v/>
      </c>
      <c r="AI1370" s="323" t="b">
        <f t="shared" si="202"/>
        <v>0</v>
      </c>
      <c r="AJ1370" s="1" t="str">
        <f t="shared" si="203"/>
        <v/>
      </c>
      <c r="AK1370" s="323" t="b">
        <f t="shared" si="204"/>
        <v>0</v>
      </c>
      <c r="AL1370" s="648">
        <f t="shared" si="205"/>
        <v>0</v>
      </c>
      <c r="AM1370" s="293">
        <f t="shared" si="206"/>
        <v>0</v>
      </c>
      <c r="AN1370" s="294" t="str">
        <f>IF(AM1370=0,"",
IF(SUM($AM$47:AM1370)=1,AO1370,
IF($AM$1547&gt;SUM($AM$47:AM1370),_xlfn.CONCAT(", ",AO1370),
IF($AM$1547=SUM($AM$47:AM1370),_xlfn.CONCAT(" y ",AO1370)))))</f>
        <v/>
      </c>
      <c r="AO1370" s="89" t="s">
        <v>8508</v>
      </c>
      <c r="AQ1370" s="477">
        <f t="shared" si="207"/>
        <v>0</v>
      </c>
      <c r="AR1370" s="321">
        <f t="shared" si="208"/>
        <v>0</v>
      </c>
      <c r="AS1370" s="293">
        <f t="shared" si="209"/>
        <v>0</v>
      </c>
      <c r="AT1370" s="294" t="str">
        <f>IF(AS1370=0,"",
IF(SUM($AS$47:AS1370)=1,AU1370,
IF($AS$1547&gt;SUM($AS$47:AS1370),_xlfn.CONCAT(", ",AU1370),
IF($AS$1547=SUM($AS$47:AS1370),_xlfn.CONCAT(" y ",AU1370)))))</f>
        <v/>
      </c>
      <c r="AU1370" s="89" t="s">
        <v>8508</v>
      </c>
    </row>
    <row r="1371" spans="1:47" ht="15" customHeight="1">
      <c r="A1371" s="64"/>
      <c r="B1371" s="11"/>
      <c r="C1371" s="1021" t="s">
        <v>8509</v>
      </c>
      <c r="D1371" s="890"/>
      <c r="E1371" s="997"/>
      <c r="F1371" s="884"/>
      <c r="G1371" s="884"/>
      <c r="H1371" s="884"/>
      <c r="I1371" s="884"/>
      <c r="J1371" s="884"/>
      <c r="K1371" s="885"/>
      <c r="L1371" s="1027"/>
      <c r="M1371" s="884"/>
      <c r="N1371" s="884"/>
      <c r="O1371" s="885"/>
      <c r="P1371" s="1027"/>
      <c r="Q1371" s="884"/>
      <c r="R1371" s="884"/>
      <c r="S1371" s="885"/>
      <c r="T1371" s="991"/>
      <c r="U1371" s="884"/>
      <c r="V1371" s="884"/>
      <c r="W1371" s="885"/>
      <c r="X1371" s="796"/>
      <c r="Y1371" s="796"/>
      <c r="Z1371" s="796"/>
      <c r="AA1371" s="796"/>
      <c r="AB1371" s="796"/>
      <c r="AC1371" s="796"/>
      <c r="AD1371" s="796"/>
      <c r="AG1371" s="323" t="b">
        <f t="shared" si="200"/>
        <v>0</v>
      </c>
      <c r="AH1371" s="1" t="str">
        <f t="shared" si="201"/>
        <v/>
      </c>
      <c r="AI1371" s="323" t="b">
        <f t="shared" si="202"/>
        <v>0</v>
      </c>
      <c r="AJ1371" s="1" t="str">
        <f t="shared" si="203"/>
        <v/>
      </c>
      <c r="AK1371" s="323" t="b">
        <f t="shared" si="204"/>
        <v>0</v>
      </c>
      <c r="AL1371" s="648">
        <f t="shared" si="205"/>
        <v>0</v>
      </c>
      <c r="AM1371" s="293">
        <f t="shared" si="206"/>
        <v>0</v>
      </c>
      <c r="AN1371" s="294" t="str">
        <f>IF(AM1371=0,"",
IF(SUM($AM$47:AM1371)=1,AO1371,
IF($AM$1547&gt;SUM($AM$47:AM1371),_xlfn.CONCAT(", ",AO1371),
IF($AM$1547=SUM($AM$47:AM1371),_xlfn.CONCAT(" y ",AO1371)))))</f>
        <v/>
      </c>
      <c r="AO1371" s="89" t="s">
        <v>8510</v>
      </c>
      <c r="AQ1371" s="477">
        <f t="shared" si="207"/>
        <v>0</v>
      </c>
      <c r="AR1371" s="321">
        <f t="shared" si="208"/>
        <v>0</v>
      </c>
      <c r="AS1371" s="293">
        <f t="shared" si="209"/>
        <v>0</v>
      </c>
      <c r="AT1371" s="294" t="str">
        <f>IF(AS1371=0,"",
IF(SUM($AS$47:AS1371)=1,AU1371,
IF($AS$1547&gt;SUM($AS$47:AS1371),_xlfn.CONCAT(", ",AU1371),
IF($AS$1547=SUM($AS$47:AS1371),_xlfn.CONCAT(" y ",AU1371)))))</f>
        <v/>
      </c>
      <c r="AU1371" s="89" t="s">
        <v>8510</v>
      </c>
    </row>
    <row r="1372" spans="1:47" ht="15" customHeight="1">
      <c r="A1372" s="64"/>
      <c r="B1372" s="11"/>
      <c r="C1372" s="1021" t="s">
        <v>8511</v>
      </c>
      <c r="D1372" s="890"/>
      <c r="E1372" s="997"/>
      <c r="F1372" s="884"/>
      <c r="G1372" s="884"/>
      <c r="H1372" s="884"/>
      <c r="I1372" s="884"/>
      <c r="J1372" s="884"/>
      <c r="K1372" s="885"/>
      <c r="L1372" s="1027"/>
      <c r="M1372" s="884"/>
      <c r="N1372" s="884"/>
      <c r="O1372" s="885"/>
      <c r="P1372" s="1027"/>
      <c r="Q1372" s="884"/>
      <c r="R1372" s="884"/>
      <c r="S1372" s="885"/>
      <c r="T1372" s="991"/>
      <c r="U1372" s="884"/>
      <c r="V1372" s="884"/>
      <c r="W1372" s="885"/>
      <c r="X1372" s="796"/>
      <c r="Y1372" s="796"/>
      <c r="Z1372" s="796"/>
      <c r="AA1372" s="796"/>
      <c r="AB1372" s="796"/>
      <c r="AC1372" s="796"/>
      <c r="AD1372" s="796"/>
      <c r="AG1372" s="323" t="b">
        <f t="shared" si="200"/>
        <v>0</v>
      </c>
      <c r="AH1372" s="1" t="str">
        <f t="shared" si="201"/>
        <v/>
      </c>
      <c r="AI1372" s="323" t="b">
        <f t="shared" si="202"/>
        <v>0</v>
      </c>
      <c r="AJ1372" s="1" t="str">
        <f t="shared" si="203"/>
        <v/>
      </c>
      <c r="AK1372" s="323" t="b">
        <f t="shared" si="204"/>
        <v>0</v>
      </c>
      <c r="AL1372" s="648">
        <f t="shared" si="205"/>
        <v>0</v>
      </c>
      <c r="AM1372" s="293">
        <f t="shared" si="206"/>
        <v>0</v>
      </c>
      <c r="AN1372" s="294" t="str">
        <f>IF(AM1372=0,"",
IF(SUM($AM$47:AM1372)=1,AO1372,
IF($AM$1547&gt;SUM($AM$47:AM1372),_xlfn.CONCAT(", ",AO1372),
IF($AM$1547=SUM($AM$47:AM1372),_xlfn.CONCAT(" y ",AO1372)))))</f>
        <v/>
      </c>
      <c r="AO1372" s="89" t="s">
        <v>8512</v>
      </c>
      <c r="AQ1372" s="477">
        <f t="shared" si="207"/>
        <v>0</v>
      </c>
      <c r="AR1372" s="321">
        <f t="shared" si="208"/>
        <v>0</v>
      </c>
      <c r="AS1372" s="293">
        <f t="shared" si="209"/>
        <v>0</v>
      </c>
      <c r="AT1372" s="294" t="str">
        <f>IF(AS1372=0,"",
IF(SUM($AS$47:AS1372)=1,AU1372,
IF($AS$1547&gt;SUM($AS$47:AS1372),_xlfn.CONCAT(", ",AU1372),
IF($AS$1547=SUM($AS$47:AS1372),_xlfn.CONCAT(" y ",AU1372)))))</f>
        <v/>
      </c>
      <c r="AU1372" s="89" t="s">
        <v>8512</v>
      </c>
    </row>
    <row r="1373" spans="1:47" ht="15" customHeight="1">
      <c r="A1373" s="64"/>
      <c r="B1373" s="11"/>
      <c r="C1373" s="1021" t="s">
        <v>8513</v>
      </c>
      <c r="D1373" s="890"/>
      <c r="E1373" s="997"/>
      <c r="F1373" s="884"/>
      <c r="G1373" s="884"/>
      <c r="H1373" s="884"/>
      <c r="I1373" s="884"/>
      <c r="J1373" s="884"/>
      <c r="K1373" s="885"/>
      <c r="L1373" s="1027"/>
      <c r="M1373" s="884"/>
      <c r="N1373" s="884"/>
      <c r="O1373" s="885"/>
      <c r="P1373" s="1027"/>
      <c r="Q1373" s="884"/>
      <c r="R1373" s="884"/>
      <c r="S1373" s="885"/>
      <c r="T1373" s="991"/>
      <c r="U1373" s="884"/>
      <c r="V1373" s="884"/>
      <c r="W1373" s="885"/>
      <c r="X1373" s="796"/>
      <c r="Y1373" s="796"/>
      <c r="Z1373" s="796"/>
      <c r="AA1373" s="796"/>
      <c r="AB1373" s="796"/>
      <c r="AC1373" s="796"/>
      <c r="AD1373" s="796"/>
      <c r="AG1373" s="323" t="b">
        <f t="shared" si="200"/>
        <v>0</v>
      </c>
      <c r="AH1373" s="1" t="str">
        <f t="shared" si="201"/>
        <v/>
      </c>
      <c r="AI1373" s="323" t="b">
        <f t="shared" si="202"/>
        <v>0</v>
      </c>
      <c r="AJ1373" s="1" t="str">
        <f t="shared" si="203"/>
        <v/>
      </c>
      <c r="AK1373" s="323" t="b">
        <f t="shared" si="204"/>
        <v>0</v>
      </c>
      <c r="AL1373" s="648">
        <f t="shared" si="205"/>
        <v>0</v>
      </c>
      <c r="AM1373" s="293">
        <f t="shared" si="206"/>
        <v>0</v>
      </c>
      <c r="AN1373" s="294" t="str">
        <f>IF(AM1373=0,"",
IF(SUM($AM$47:AM1373)=1,AO1373,
IF($AM$1547&gt;SUM($AM$47:AM1373),_xlfn.CONCAT(", ",AO1373),
IF($AM$1547=SUM($AM$47:AM1373),_xlfn.CONCAT(" y ",AO1373)))))</f>
        <v/>
      </c>
      <c r="AO1373" s="89" t="s">
        <v>8514</v>
      </c>
      <c r="AQ1373" s="477">
        <f t="shared" si="207"/>
        <v>0</v>
      </c>
      <c r="AR1373" s="321">
        <f t="shared" si="208"/>
        <v>0</v>
      </c>
      <c r="AS1373" s="293">
        <f t="shared" si="209"/>
        <v>0</v>
      </c>
      <c r="AT1373" s="294" t="str">
        <f>IF(AS1373=0,"",
IF(SUM($AS$47:AS1373)=1,AU1373,
IF($AS$1547&gt;SUM($AS$47:AS1373),_xlfn.CONCAT(", ",AU1373),
IF($AS$1547=SUM($AS$47:AS1373),_xlfn.CONCAT(" y ",AU1373)))))</f>
        <v/>
      </c>
      <c r="AU1373" s="89" t="s">
        <v>8514</v>
      </c>
    </row>
    <row r="1374" spans="1:47" ht="15" customHeight="1">
      <c r="A1374" s="64"/>
      <c r="B1374" s="11"/>
      <c r="C1374" s="1021" t="s">
        <v>8515</v>
      </c>
      <c r="D1374" s="890"/>
      <c r="E1374" s="997"/>
      <c r="F1374" s="884"/>
      <c r="G1374" s="884"/>
      <c r="H1374" s="884"/>
      <c r="I1374" s="884"/>
      <c r="J1374" s="884"/>
      <c r="K1374" s="885"/>
      <c r="L1374" s="1027"/>
      <c r="M1374" s="884"/>
      <c r="N1374" s="884"/>
      <c r="O1374" s="885"/>
      <c r="P1374" s="1027"/>
      <c r="Q1374" s="884"/>
      <c r="R1374" s="884"/>
      <c r="S1374" s="885"/>
      <c r="T1374" s="991"/>
      <c r="U1374" s="884"/>
      <c r="V1374" s="884"/>
      <c r="W1374" s="885"/>
      <c r="X1374" s="796"/>
      <c r="Y1374" s="796"/>
      <c r="Z1374" s="796"/>
      <c r="AA1374" s="796"/>
      <c r="AB1374" s="796"/>
      <c r="AC1374" s="796"/>
      <c r="AD1374" s="796"/>
      <c r="AG1374" s="323" t="b">
        <f t="shared" si="200"/>
        <v>0</v>
      </c>
      <c r="AH1374" s="1" t="str">
        <f t="shared" si="201"/>
        <v/>
      </c>
      <c r="AI1374" s="323" t="b">
        <f t="shared" si="202"/>
        <v>0</v>
      </c>
      <c r="AJ1374" s="1" t="str">
        <f t="shared" si="203"/>
        <v/>
      </c>
      <c r="AK1374" s="323" t="b">
        <f t="shared" si="204"/>
        <v>0</v>
      </c>
      <c r="AL1374" s="648">
        <f t="shared" si="205"/>
        <v>0</v>
      </c>
      <c r="AM1374" s="293">
        <f t="shared" si="206"/>
        <v>0</v>
      </c>
      <c r="AN1374" s="294" t="str">
        <f>IF(AM1374=0,"",
IF(SUM($AM$47:AM1374)=1,AO1374,
IF($AM$1547&gt;SUM($AM$47:AM1374),_xlfn.CONCAT(", ",AO1374),
IF($AM$1547=SUM($AM$47:AM1374),_xlfn.CONCAT(" y ",AO1374)))))</f>
        <v/>
      </c>
      <c r="AO1374" s="89" t="s">
        <v>8516</v>
      </c>
      <c r="AQ1374" s="477">
        <f t="shared" si="207"/>
        <v>0</v>
      </c>
      <c r="AR1374" s="321">
        <f t="shared" si="208"/>
        <v>0</v>
      </c>
      <c r="AS1374" s="293">
        <f t="shared" si="209"/>
        <v>0</v>
      </c>
      <c r="AT1374" s="294" t="str">
        <f>IF(AS1374=0,"",
IF(SUM($AS$47:AS1374)=1,AU1374,
IF($AS$1547&gt;SUM($AS$47:AS1374),_xlfn.CONCAT(", ",AU1374),
IF($AS$1547=SUM($AS$47:AS1374),_xlfn.CONCAT(" y ",AU1374)))))</f>
        <v/>
      </c>
      <c r="AU1374" s="89" t="s">
        <v>8516</v>
      </c>
    </row>
    <row r="1375" spans="1:47" ht="15" customHeight="1">
      <c r="A1375" s="64"/>
      <c r="B1375" s="11"/>
      <c r="C1375" s="1021" t="s">
        <v>8517</v>
      </c>
      <c r="D1375" s="890"/>
      <c r="E1375" s="997"/>
      <c r="F1375" s="884"/>
      <c r="G1375" s="884"/>
      <c r="H1375" s="884"/>
      <c r="I1375" s="884"/>
      <c r="J1375" s="884"/>
      <c r="K1375" s="885"/>
      <c r="L1375" s="1027"/>
      <c r="M1375" s="884"/>
      <c r="N1375" s="884"/>
      <c r="O1375" s="885"/>
      <c r="P1375" s="1027"/>
      <c r="Q1375" s="884"/>
      <c r="R1375" s="884"/>
      <c r="S1375" s="885"/>
      <c r="T1375" s="991"/>
      <c r="U1375" s="884"/>
      <c r="V1375" s="884"/>
      <c r="W1375" s="885"/>
      <c r="X1375" s="796"/>
      <c r="Y1375" s="796"/>
      <c r="Z1375" s="796"/>
      <c r="AA1375" s="796"/>
      <c r="AB1375" s="796"/>
      <c r="AC1375" s="796"/>
      <c r="AD1375" s="796"/>
      <c r="AG1375" s="323" t="b">
        <f t="shared" si="200"/>
        <v>0</v>
      </c>
      <c r="AH1375" s="1" t="str">
        <f t="shared" si="201"/>
        <v/>
      </c>
      <c r="AI1375" s="323" t="b">
        <f t="shared" si="202"/>
        <v>0</v>
      </c>
      <c r="AJ1375" s="1" t="str">
        <f t="shared" si="203"/>
        <v/>
      </c>
      <c r="AK1375" s="323" t="b">
        <f t="shared" si="204"/>
        <v>0</v>
      </c>
      <c r="AL1375" s="648">
        <f t="shared" si="205"/>
        <v>0</v>
      </c>
      <c r="AM1375" s="293">
        <f t="shared" si="206"/>
        <v>0</v>
      </c>
      <c r="AN1375" s="294" t="str">
        <f>IF(AM1375=0,"",
IF(SUM($AM$47:AM1375)=1,AO1375,
IF($AM$1547&gt;SUM($AM$47:AM1375),_xlfn.CONCAT(", ",AO1375),
IF($AM$1547=SUM($AM$47:AM1375),_xlfn.CONCAT(" y ",AO1375)))))</f>
        <v/>
      </c>
      <c r="AO1375" s="89" t="s">
        <v>8518</v>
      </c>
      <c r="AQ1375" s="477">
        <f t="shared" si="207"/>
        <v>0</v>
      </c>
      <c r="AR1375" s="321">
        <f t="shared" si="208"/>
        <v>0</v>
      </c>
      <c r="AS1375" s="293">
        <f t="shared" si="209"/>
        <v>0</v>
      </c>
      <c r="AT1375" s="294" t="str">
        <f>IF(AS1375=0,"",
IF(SUM($AS$47:AS1375)=1,AU1375,
IF($AS$1547&gt;SUM($AS$47:AS1375),_xlfn.CONCAT(", ",AU1375),
IF($AS$1547=SUM($AS$47:AS1375),_xlfn.CONCAT(" y ",AU1375)))))</f>
        <v/>
      </c>
      <c r="AU1375" s="89" t="s">
        <v>8518</v>
      </c>
    </row>
    <row r="1376" spans="1:47" ht="15" customHeight="1">
      <c r="A1376" s="64"/>
      <c r="B1376" s="11"/>
      <c r="C1376" s="1021" t="s">
        <v>8519</v>
      </c>
      <c r="D1376" s="890"/>
      <c r="E1376" s="997"/>
      <c r="F1376" s="884"/>
      <c r="G1376" s="884"/>
      <c r="H1376" s="884"/>
      <c r="I1376" s="884"/>
      <c r="J1376" s="884"/>
      <c r="K1376" s="885"/>
      <c r="L1376" s="1027"/>
      <c r="M1376" s="884"/>
      <c r="N1376" s="884"/>
      <c r="O1376" s="885"/>
      <c r="P1376" s="1027"/>
      <c r="Q1376" s="884"/>
      <c r="R1376" s="884"/>
      <c r="S1376" s="885"/>
      <c r="T1376" s="991"/>
      <c r="U1376" s="884"/>
      <c r="V1376" s="884"/>
      <c r="W1376" s="885"/>
      <c r="X1376" s="796"/>
      <c r="Y1376" s="796"/>
      <c r="Z1376" s="796"/>
      <c r="AA1376" s="796"/>
      <c r="AB1376" s="796"/>
      <c r="AC1376" s="796"/>
      <c r="AD1376" s="796"/>
      <c r="AG1376" s="323" t="b">
        <f t="shared" si="200"/>
        <v>0</v>
      </c>
      <c r="AH1376" s="1" t="str">
        <f t="shared" si="201"/>
        <v/>
      </c>
      <c r="AI1376" s="323" t="b">
        <f t="shared" si="202"/>
        <v>0</v>
      </c>
      <c r="AJ1376" s="1" t="str">
        <f t="shared" si="203"/>
        <v/>
      </c>
      <c r="AK1376" s="323" t="b">
        <f t="shared" si="204"/>
        <v>0</v>
      </c>
      <c r="AL1376" s="648">
        <f t="shared" si="205"/>
        <v>0</v>
      </c>
      <c r="AM1376" s="293">
        <f t="shared" si="206"/>
        <v>0</v>
      </c>
      <c r="AN1376" s="294" t="str">
        <f>IF(AM1376=0,"",
IF(SUM($AM$47:AM1376)=1,AO1376,
IF($AM$1547&gt;SUM($AM$47:AM1376),_xlfn.CONCAT(", ",AO1376),
IF($AM$1547=SUM($AM$47:AM1376),_xlfn.CONCAT(" y ",AO1376)))))</f>
        <v/>
      </c>
      <c r="AO1376" s="89" t="s">
        <v>8520</v>
      </c>
      <c r="AQ1376" s="477">
        <f t="shared" si="207"/>
        <v>0</v>
      </c>
      <c r="AR1376" s="321">
        <f t="shared" si="208"/>
        <v>0</v>
      </c>
      <c r="AS1376" s="293">
        <f t="shared" si="209"/>
        <v>0</v>
      </c>
      <c r="AT1376" s="294" t="str">
        <f>IF(AS1376=0,"",
IF(SUM($AS$47:AS1376)=1,AU1376,
IF($AS$1547&gt;SUM($AS$47:AS1376),_xlfn.CONCAT(", ",AU1376),
IF($AS$1547=SUM($AS$47:AS1376),_xlfn.CONCAT(" y ",AU1376)))))</f>
        <v/>
      </c>
      <c r="AU1376" s="89" t="s">
        <v>8520</v>
      </c>
    </row>
    <row r="1377" spans="1:47" ht="15" customHeight="1">
      <c r="A1377" s="64"/>
      <c r="B1377" s="11"/>
      <c r="C1377" s="1021" t="s">
        <v>8521</v>
      </c>
      <c r="D1377" s="890"/>
      <c r="E1377" s="997"/>
      <c r="F1377" s="884"/>
      <c r="G1377" s="884"/>
      <c r="H1377" s="884"/>
      <c r="I1377" s="884"/>
      <c r="J1377" s="884"/>
      <c r="K1377" s="885"/>
      <c r="L1377" s="1027"/>
      <c r="M1377" s="884"/>
      <c r="N1377" s="884"/>
      <c r="O1377" s="885"/>
      <c r="P1377" s="1027"/>
      <c r="Q1377" s="884"/>
      <c r="R1377" s="884"/>
      <c r="S1377" s="885"/>
      <c r="T1377" s="991"/>
      <c r="U1377" s="884"/>
      <c r="V1377" s="884"/>
      <c r="W1377" s="885"/>
      <c r="X1377" s="796"/>
      <c r="Y1377" s="796"/>
      <c r="Z1377" s="796"/>
      <c r="AA1377" s="796"/>
      <c r="AB1377" s="796"/>
      <c r="AC1377" s="796"/>
      <c r="AD1377" s="796"/>
      <c r="AG1377" s="323" t="b">
        <f t="shared" si="200"/>
        <v>0</v>
      </c>
      <c r="AH1377" s="1" t="str">
        <f t="shared" si="201"/>
        <v/>
      </c>
      <c r="AI1377" s="323" t="b">
        <f t="shared" si="202"/>
        <v>0</v>
      </c>
      <c r="AJ1377" s="1" t="str">
        <f t="shared" si="203"/>
        <v/>
      </c>
      <c r="AK1377" s="323" t="b">
        <f t="shared" si="204"/>
        <v>0</v>
      </c>
      <c r="AL1377" s="648">
        <f t="shared" si="205"/>
        <v>0</v>
      </c>
      <c r="AM1377" s="293">
        <f t="shared" si="206"/>
        <v>0</v>
      </c>
      <c r="AN1377" s="294" t="str">
        <f>IF(AM1377=0,"",
IF(SUM($AM$47:AM1377)=1,AO1377,
IF($AM$1547&gt;SUM($AM$47:AM1377),_xlfn.CONCAT(", ",AO1377),
IF($AM$1547=SUM($AM$47:AM1377),_xlfn.CONCAT(" y ",AO1377)))))</f>
        <v/>
      </c>
      <c r="AO1377" s="89" t="s">
        <v>8522</v>
      </c>
      <c r="AQ1377" s="477">
        <f t="shared" si="207"/>
        <v>0</v>
      </c>
      <c r="AR1377" s="321">
        <f t="shared" si="208"/>
        <v>0</v>
      </c>
      <c r="AS1377" s="293">
        <f t="shared" si="209"/>
        <v>0</v>
      </c>
      <c r="AT1377" s="294" t="str">
        <f>IF(AS1377=0,"",
IF(SUM($AS$47:AS1377)=1,AU1377,
IF($AS$1547&gt;SUM($AS$47:AS1377),_xlfn.CONCAT(", ",AU1377),
IF($AS$1547=SUM($AS$47:AS1377),_xlfn.CONCAT(" y ",AU1377)))))</f>
        <v/>
      </c>
      <c r="AU1377" s="89" t="s">
        <v>8522</v>
      </c>
    </row>
    <row r="1378" spans="1:47" ht="15" customHeight="1">
      <c r="A1378" s="64"/>
      <c r="B1378" s="11"/>
      <c r="C1378" s="1021" t="s">
        <v>8523</v>
      </c>
      <c r="D1378" s="890"/>
      <c r="E1378" s="997"/>
      <c r="F1378" s="884"/>
      <c r="G1378" s="884"/>
      <c r="H1378" s="884"/>
      <c r="I1378" s="884"/>
      <c r="J1378" s="884"/>
      <c r="K1378" s="885"/>
      <c r="L1378" s="1027"/>
      <c r="M1378" s="884"/>
      <c r="N1378" s="884"/>
      <c r="O1378" s="885"/>
      <c r="P1378" s="1027"/>
      <c r="Q1378" s="884"/>
      <c r="R1378" s="884"/>
      <c r="S1378" s="885"/>
      <c r="T1378" s="991"/>
      <c r="U1378" s="884"/>
      <c r="V1378" s="884"/>
      <c r="W1378" s="885"/>
      <c r="X1378" s="796"/>
      <c r="Y1378" s="796"/>
      <c r="Z1378" s="796"/>
      <c r="AA1378" s="796"/>
      <c r="AB1378" s="796"/>
      <c r="AC1378" s="796"/>
      <c r="AD1378" s="796"/>
      <c r="AG1378" s="323" t="b">
        <f t="shared" si="200"/>
        <v>0</v>
      </c>
      <c r="AH1378" s="1" t="str">
        <f t="shared" si="201"/>
        <v/>
      </c>
      <c r="AI1378" s="323" t="b">
        <f t="shared" si="202"/>
        <v>0</v>
      </c>
      <c r="AJ1378" s="1" t="str">
        <f t="shared" si="203"/>
        <v/>
      </c>
      <c r="AK1378" s="323" t="b">
        <f t="shared" si="204"/>
        <v>0</v>
      </c>
      <c r="AL1378" s="648">
        <f t="shared" si="205"/>
        <v>0</v>
      </c>
      <c r="AM1378" s="293">
        <f t="shared" si="206"/>
        <v>0</v>
      </c>
      <c r="AN1378" s="294" t="str">
        <f>IF(AM1378=0,"",
IF(SUM($AM$47:AM1378)=1,AO1378,
IF($AM$1547&gt;SUM($AM$47:AM1378),_xlfn.CONCAT(", ",AO1378),
IF($AM$1547=SUM($AM$47:AM1378),_xlfn.CONCAT(" y ",AO1378)))))</f>
        <v/>
      </c>
      <c r="AO1378" s="89" t="s">
        <v>8524</v>
      </c>
      <c r="AQ1378" s="477">
        <f t="shared" si="207"/>
        <v>0</v>
      </c>
      <c r="AR1378" s="321">
        <f t="shared" si="208"/>
        <v>0</v>
      </c>
      <c r="AS1378" s="293">
        <f t="shared" si="209"/>
        <v>0</v>
      </c>
      <c r="AT1378" s="294" t="str">
        <f>IF(AS1378=0,"",
IF(SUM($AS$47:AS1378)=1,AU1378,
IF($AS$1547&gt;SUM($AS$47:AS1378),_xlfn.CONCAT(", ",AU1378),
IF($AS$1547=SUM($AS$47:AS1378),_xlfn.CONCAT(" y ",AU1378)))))</f>
        <v/>
      </c>
      <c r="AU1378" s="89" t="s">
        <v>8524</v>
      </c>
    </row>
    <row r="1379" spans="1:47" ht="15" customHeight="1">
      <c r="A1379" s="64"/>
      <c r="B1379" s="11"/>
      <c r="C1379" s="1021" t="s">
        <v>8525</v>
      </c>
      <c r="D1379" s="890"/>
      <c r="E1379" s="997"/>
      <c r="F1379" s="884"/>
      <c r="G1379" s="884"/>
      <c r="H1379" s="884"/>
      <c r="I1379" s="884"/>
      <c r="J1379" s="884"/>
      <c r="K1379" s="885"/>
      <c r="L1379" s="1027"/>
      <c r="M1379" s="884"/>
      <c r="N1379" s="884"/>
      <c r="O1379" s="885"/>
      <c r="P1379" s="1027"/>
      <c r="Q1379" s="884"/>
      <c r="R1379" s="884"/>
      <c r="S1379" s="885"/>
      <c r="T1379" s="991"/>
      <c r="U1379" s="884"/>
      <c r="V1379" s="884"/>
      <c r="W1379" s="885"/>
      <c r="X1379" s="796"/>
      <c r="Y1379" s="796"/>
      <c r="Z1379" s="796"/>
      <c r="AA1379" s="796"/>
      <c r="AB1379" s="796"/>
      <c r="AC1379" s="796"/>
      <c r="AD1379" s="796"/>
      <c r="AG1379" s="323" t="b">
        <f t="shared" si="200"/>
        <v>0</v>
      </c>
      <c r="AH1379" s="1" t="str">
        <f t="shared" si="201"/>
        <v/>
      </c>
      <c r="AI1379" s="323" t="b">
        <f t="shared" si="202"/>
        <v>0</v>
      </c>
      <c r="AJ1379" s="1" t="str">
        <f t="shared" si="203"/>
        <v/>
      </c>
      <c r="AK1379" s="323" t="b">
        <f t="shared" si="204"/>
        <v>0</v>
      </c>
      <c r="AL1379" s="648">
        <f t="shared" si="205"/>
        <v>0</v>
      </c>
      <c r="AM1379" s="293">
        <f t="shared" si="206"/>
        <v>0</v>
      </c>
      <c r="AN1379" s="294" t="str">
        <f>IF(AM1379=0,"",
IF(SUM($AM$47:AM1379)=1,AO1379,
IF($AM$1547&gt;SUM($AM$47:AM1379),_xlfn.CONCAT(", ",AO1379),
IF($AM$1547=SUM($AM$47:AM1379),_xlfn.CONCAT(" y ",AO1379)))))</f>
        <v/>
      </c>
      <c r="AO1379" s="89" t="s">
        <v>8526</v>
      </c>
      <c r="AQ1379" s="477">
        <f t="shared" si="207"/>
        <v>0</v>
      </c>
      <c r="AR1379" s="321">
        <f t="shared" si="208"/>
        <v>0</v>
      </c>
      <c r="AS1379" s="293">
        <f t="shared" si="209"/>
        <v>0</v>
      </c>
      <c r="AT1379" s="294" t="str">
        <f>IF(AS1379=0,"",
IF(SUM($AS$47:AS1379)=1,AU1379,
IF($AS$1547&gt;SUM($AS$47:AS1379),_xlfn.CONCAT(", ",AU1379),
IF($AS$1547=SUM($AS$47:AS1379),_xlfn.CONCAT(" y ",AU1379)))))</f>
        <v/>
      </c>
      <c r="AU1379" s="89" t="s">
        <v>8526</v>
      </c>
    </row>
    <row r="1380" spans="1:47" ht="15" customHeight="1">
      <c r="A1380" s="64"/>
      <c r="B1380" s="11"/>
      <c r="C1380" s="1021" t="s">
        <v>8527</v>
      </c>
      <c r="D1380" s="890"/>
      <c r="E1380" s="997"/>
      <c r="F1380" s="884"/>
      <c r="G1380" s="884"/>
      <c r="H1380" s="884"/>
      <c r="I1380" s="884"/>
      <c r="J1380" s="884"/>
      <c r="K1380" s="885"/>
      <c r="L1380" s="1027"/>
      <c r="M1380" s="884"/>
      <c r="N1380" s="884"/>
      <c r="O1380" s="885"/>
      <c r="P1380" s="1027"/>
      <c r="Q1380" s="884"/>
      <c r="R1380" s="884"/>
      <c r="S1380" s="885"/>
      <c r="T1380" s="991"/>
      <c r="U1380" s="884"/>
      <c r="V1380" s="884"/>
      <c r="W1380" s="885"/>
      <c r="X1380" s="796"/>
      <c r="Y1380" s="796"/>
      <c r="Z1380" s="796"/>
      <c r="AA1380" s="796"/>
      <c r="AB1380" s="796"/>
      <c r="AC1380" s="796"/>
      <c r="AD1380" s="796"/>
      <c r="AG1380" s="323" t="b">
        <f t="shared" si="200"/>
        <v>0</v>
      </c>
      <c r="AH1380" s="1" t="str">
        <f t="shared" si="201"/>
        <v/>
      </c>
      <c r="AI1380" s="323" t="b">
        <f t="shared" si="202"/>
        <v>0</v>
      </c>
      <c r="AJ1380" s="1" t="str">
        <f t="shared" si="203"/>
        <v/>
      </c>
      <c r="AK1380" s="323" t="b">
        <f t="shared" si="204"/>
        <v>0</v>
      </c>
      <c r="AL1380" s="648">
        <f t="shared" si="205"/>
        <v>0</v>
      </c>
      <c r="AM1380" s="293">
        <f t="shared" si="206"/>
        <v>0</v>
      </c>
      <c r="AN1380" s="294" t="str">
        <f>IF(AM1380=0,"",
IF(SUM($AM$47:AM1380)=1,AO1380,
IF($AM$1547&gt;SUM($AM$47:AM1380),_xlfn.CONCAT(", ",AO1380),
IF($AM$1547=SUM($AM$47:AM1380),_xlfn.CONCAT(" y ",AO1380)))))</f>
        <v/>
      </c>
      <c r="AO1380" s="89" t="s">
        <v>8528</v>
      </c>
      <c r="AQ1380" s="477">
        <f t="shared" si="207"/>
        <v>0</v>
      </c>
      <c r="AR1380" s="321">
        <f t="shared" si="208"/>
        <v>0</v>
      </c>
      <c r="AS1380" s="293">
        <f t="shared" si="209"/>
        <v>0</v>
      </c>
      <c r="AT1380" s="294" t="str">
        <f>IF(AS1380=0,"",
IF(SUM($AS$47:AS1380)=1,AU1380,
IF($AS$1547&gt;SUM($AS$47:AS1380),_xlfn.CONCAT(", ",AU1380),
IF($AS$1547=SUM($AS$47:AS1380),_xlfn.CONCAT(" y ",AU1380)))))</f>
        <v/>
      </c>
      <c r="AU1380" s="89" t="s">
        <v>8528</v>
      </c>
    </row>
    <row r="1381" spans="1:47" ht="15" customHeight="1">
      <c r="A1381" s="64"/>
      <c r="B1381" s="11"/>
      <c r="C1381" s="1021" t="s">
        <v>8529</v>
      </c>
      <c r="D1381" s="890"/>
      <c r="E1381" s="997"/>
      <c r="F1381" s="884"/>
      <c r="G1381" s="884"/>
      <c r="H1381" s="884"/>
      <c r="I1381" s="884"/>
      <c r="J1381" s="884"/>
      <c r="K1381" s="885"/>
      <c r="L1381" s="1027"/>
      <c r="M1381" s="884"/>
      <c r="N1381" s="884"/>
      <c r="O1381" s="885"/>
      <c r="P1381" s="1027"/>
      <c r="Q1381" s="884"/>
      <c r="R1381" s="884"/>
      <c r="S1381" s="885"/>
      <c r="T1381" s="991"/>
      <c r="U1381" s="884"/>
      <c r="V1381" s="884"/>
      <c r="W1381" s="885"/>
      <c r="X1381" s="796"/>
      <c r="Y1381" s="796"/>
      <c r="Z1381" s="796"/>
      <c r="AA1381" s="796"/>
      <c r="AB1381" s="796"/>
      <c r="AC1381" s="796"/>
      <c r="AD1381" s="796"/>
      <c r="AG1381" s="323" t="b">
        <f t="shared" si="200"/>
        <v>0</v>
      </c>
      <c r="AH1381" s="1" t="str">
        <f t="shared" si="201"/>
        <v/>
      </c>
      <c r="AI1381" s="323" t="b">
        <f t="shared" si="202"/>
        <v>0</v>
      </c>
      <c r="AJ1381" s="1" t="str">
        <f t="shared" si="203"/>
        <v/>
      </c>
      <c r="AK1381" s="323" t="b">
        <f t="shared" si="204"/>
        <v>0</v>
      </c>
      <c r="AL1381" s="648">
        <f t="shared" si="205"/>
        <v>0</v>
      </c>
      <c r="AM1381" s="293">
        <f t="shared" si="206"/>
        <v>0</v>
      </c>
      <c r="AN1381" s="294" t="str">
        <f>IF(AM1381=0,"",
IF(SUM($AM$47:AM1381)=1,AO1381,
IF($AM$1547&gt;SUM($AM$47:AM1381),_xlfn.CONCAT(", ",AO1381),
IF($AM$1547=SUM($AM$47:AM1381),_xlfn.CONCAT(" y ",AO1381)))))</f>
        <v/>
      </c>
      <c r="AO1381" s="89" t="s">
        <v>8530</v>
      </c>
      <c r="AQ1381" s="477">
        <f t="shared" si="207"/>
        <v>0</v>
      </c>
      <c r="AR1381" s="321">
        <f t="shared" si="208"/>
        <v>0</v>
      </c>
      <c r="AS1381" s="293">
        <f t="shared" si="209"/>
        <v>0</v>
      </c>
      <c r="AT1381" s="294" t="str">
        <f>IF(AS1381=0,"",
IF(SUM($AS$47:AS1381)=1,AU1381,
IF($AS$1547&gt;SUM($AS$47:AS1381),_xlfn.CONCAT(", ",AU1381),
IF($AS$1547=SUM($AS$47:AS1381),_xlfn.CONCAT(" y ",AU1381)))))</f>
        <v/>
      </c>
      <c r="AU1381" s="89" t="s">
        <v>8530</v>
      </c>
    </row>
    <row r="1382" spans="1:47" ht="15" customHeight="1">
      <c r="A1382" s="64"/>
      <c r="B1382" s="11"/>
      <c r="C1382" s="1021" t="s">
        <v>8531</v>
      </c>
      <c r="D1382" s="890"/>
      <c r="E1382" s="997"/>
      <c r="F1382" s="884"/>
      <c r="G1382" s="884"/>
      <c r="H1382" s="884"/>
      <c r="I1382" s="884"/>
      <c r="J1382" s="884"/>
      <c r="K1382" s="885"/>
      <c r="L1382" s="1027"/>
      <c r="M1382" s="884"/>
      <c r="N1382" s="884"/>
      <c r="O1382" s="885"/>
      <c r="P1382" s="1027"/>
      <c r="Q1382" s="884"/>
      <c r="R1382" s="884"/>
      <c r="S1382" s="885"/>
      <c r="T1382" s="991"/>
      <c r="U1382" s="884"/>
      <c r="V1382" s="884"/>
      <c r="W1382" s="885"/>
      <c r="X1382" s="796"/>
      <c r="Y1382" s="796"/>
      <c r="Z1382" s="796"/>
      <c r="AA1382" s="796"/>
      <c r="AB1382" s="796"/>
      <c r="AC1382" s="796"/>
      <c r="AD1382" s="796"/>
      <c r="AG1382" s="323" t="b">
        <f t="shared" si="200"/>
        <v>0</v>
      </c>
      <c r="AH1382" s="1" t="str">
        <f t="shared" si="201"/>
        <v/>
      </c>
      <c r="AI1382" s="323" t="b">
        <f t="shared" si="202"/>
        <v>0</v>
      </c>
      <c r="AJ1382" s="1" t="str">
        <f t="shared" si="203"/>
        <v/>
      </c>
      <c r="AK1382" s="323" t="b">
        <f t="shared" si="204"/>
        <v>0</v>
      </c>
      <c r="AL1382" s="648">
        <f t="shared" si="205"/>
        <v>0</v>
      </c>
      <c r="AM1382" s="293">
        <f t="shared" si="206"/>
        <v>0</v>
      </c>
      <c r="AN1382" s="294" t="str">
        <f>IF(AM1382=0,"",
IF(SUM($AM$47:AM1382)=1,AO1382,
IF($AM$1547&gt;SUM($AM$47:AM1382),_xlfn.CONCAT(", ",AO1382),
IF($AM$1547=SUM($AM$47:AM1382),_xlfn.CONCAT(" y ",AO1382)))))</f>
        <v/>
      </c>
      <c r="AO1382" s="89" t="s">
        <v>8532</v>
      </c>
      <c r="AQ1382" s="477">
        <f t="shared" si="207"/>
        <v>0</v>
      </c>
      <c r="AR1382" s="321">
        <f t="shared" si="208"/>
        <v>0</v>
      </c>
      <c r="AS1382" s="293">
        <f t="shared" si="209"/>
        <v>0</v>
      </c>
      <c r="AT1382" s="294" t="str">
        <f>IF(AS1382=0,"",
IF(SUM($AS$47:AS1382)=1,AU1382,
IF($AS$1547&gt;SUM($AS$47:AS1382),_xlfn.CONCAT(", ",AU1382),
IF($AS$1547=SUM($AS$47:AS1382),_xlfn.CONCAT(" y ",AU1382)))))</f>
        <v/>
      </c>
      <c r="AU1382" s="89" t="s">
        <v>8532</v>
      </c>
    </row>
    <row r="1383" spans="1:47" ht="15" customHeight="1">
      <c r="A1383" s="64"/>
      <c r="B1383" s="11"/>
      <c r="C1383" s="1021" t="s">
        <v>8533</v>
      </c>
      <c r="D1383" s="890"/>
      <c r="E1383" s="997"/>
      <c r="F1383" s="884"/>
      <c r="G1383" s="884"/>
      <c r="H1383" s="884"/>
      <c r="I1383" s="884"/>
      <c r="J1383" s="884"/>
      <c r="K1383" s="885"/>
      <c r="L1383" s="1027"/>
      <c r="M1383" s="884"/>
      <c r="N1383" s="884"/>
      <c r="O1383" s="885"/>
      <c r="P1383" s="1027"/>
      <c r="Q1383" s="884"/>
      <c r="R1383" s="884"/>
      <c r="S1383" s="885"/>
      <c r="T1383" s="991"/>
      <c r="U1383" s="884"/>
      <c r="V1383" s="884"/>
      <c r="W1383" s="885"/>
      <c r="X1383" s="796"/>
      <c r="Y1383" s="796"/>
      <c r="Z1383" s="796"/>
      <c r="AA1383" s="796"/>
      <c r="AB1383" s="796"/>
      <c r="AC1383" s="796"/>
      <c r="AD1383" s="796"/>
      <c r="AG1383" s="323" t="b">
        <f t="shared" si="200"/>
        <v>0</v>
      </c>
      <c r="AH1383" s="1" t="str">
        <f t="shared" si="201"/>
        <v/>
      </c>
      <c r="AI1383" s="323" t="b">
        <f t="shared" si="202"/>
        <v>0</v>
      </c>
      <c r="AJ1383" s="1" t="str">
        <f t="shared" si="203"/>
        <v/>
      </c>
      <c r="AK1383" s="323" t="b">
        <f t="shared" si="204"/>
        <v>0</v>
      </c>
      <c r="AL1383" s="648">
        <f t="shared" si="205"/>
        <v>0</v>
      </c>
      <c r="AM1383" s="293">
        <f t="shared" si="206"/>
        <v>0</v>
      </c>
      <c r="AN1383" s="294" t="str">
        <f>IF(AM1383=0,"",
IF(SUM($AM$47:AM1383)=1,AO1383,
IF($AM$1547&gt;SUM($AM$47:AM1383),_xlfn.CONCAT(", ",AO1383),
IF($AM$1547=SUM($AM$47:AM1383),_xlfn.CONCAT(" y ",AO1383)))))</f>
        <v/>
      </c>
      <c r="AO1383" s="89" t="s">
        <v>8534</v>
      </c>
      <c r="AQ1383" s="477">
        <f t="shared" si="207"/>
        <v>0</v>
      </c>
      <c r="AR1383" s="321">
        <f t="shared" si="208"/>
        <v>0</v>
      </c>
      <c r="AS1383" s="293">
        <f t="shared" si="209"/>
        <v>0</v>
      </c>
      <c r="AT1383" s="294" t="str">
        <f>IF(AS1383=0,"",
IF(SUM($AS$47:AS1383)=1,AU1383,
IF($AS$1547&gt;SUM($AS$47:AS1383),_xlfn.CONCAT(", ",AU1383),
IF($AS$1547=SUM($AS$47:AS1383),_xlfn.CONCAT(" y ",AU1383)))))</f>
        <v/>
      </c>
      <c r="AU1383" s="89" t="s">
        <v>8534</v>
      </c>
    </row>
    <row r="1384" spans="1:47" ht="15" customHeight="1">
      <c r="A1384" s="64"/>
      <c r="B1384" s="11"/>
      <c r="C1384" s="1021" t="s">
        <v>8535</v>
      </c>
      <c r="D1384" s="890"/>
      <c r="E1384" s="997"/>
      <c r="F1384" s="884"/>
      <c r="G1384" s="884"/>
      <c r="H1384" s="884"/>
      <c r="I1384" s="884"/>
      <c r="J1384" s="884"/>
      <c r="K1384" s="885"/>
      <c r="L1384" s="1027"/>
      <c r="M1384" s="884"/>
      <c r="N1384" s="884"/>
      <c r="O1384" s="885"/>
      <c r="P1384" s="1027"/>
      <c r="Q1384" s="884"/>
      <c r="R1384" s="884"/>
      <c r="S1384" s="885"/>
      <c r="T1384" s="991"/>
      <c r="U1384" s="884"/>
      <c r="V1384" s="884"/>
      <c r="W1384" s="885"/>
      <c r="X1384" s="796"/>
      <c r="Y1384" s="796"/>
      <c r="Z1384" s="796"/>
      <c r="AA1384" s="796"/>
      <c r="AB1384" s="796"/>
      <c r="AC1384" s="796"/>
      <c r="AD1384" s="796"/>
      <c r="AG1384" s="323" t="b">
        <f t="shared" si="200"/>
        <v>0</v>
      </c>
      <c r="AH1384" s="1" t="str">
        <f t="shared" si="201"/>
        <v/>
      </c>
      <c r="AI1384" s="323" t="b">
        <f t="shared" si="202"/>
        <v>0</v>
      </c>
      <c r="AJ1384" s="1" t="str">
        <f t="shared" si="203"/>
        <v/>
      </c>
      <c r="AK1384" s="323" t="b">
        <f t="shared" si="204"/>
        <v>0</v>
      </c>
      <c r="AL1384" s="648">
        <f t="shared" si="205"/>
        <v>0</v>
      </c>
      <c r="AM1384" s="293">
        <f t="shared" si="206"/>
        <v>0</v>
      </c>
      <c r="AN1384" s="294" t="str">
        <f>IF(AM1384=0,"",
IF(SUM($AM$47:AM1384)=1,AO1384,
IF($AM$1547&gt;SUM($AM$47:AM1384),_xlfn.CONCAT(", ",AO1384),
IF($AM$1547=SUM($AM$47:AM1384),_xlfn.CONCAT(" y ",AO1384)))))</f>
        <v/>
      </c>
      <c r="AO1384" s="89" t="s">
        <v>8536</v>
      </c>
      <c r="AQ1384" s="477">
        <f t="shared" si="207"/>
        <v>0</v>
      </c>
      <c r="AR1384" s="321">
        <f t="shared" si="208"/>
        <v>0</v>
      </c>
      <c r="AS1384" s="293">
        <f t="shared" si="209"/>
        <v>0</v>
      </c>
      <c r="AT1384" s="294" t="str">
        <f>IF(AS1384=0,"",
IF(SUM($AS$47:AS1384)=1,AU1384,
IF($AS$1547&gt;SUM($AS$47:AS1384),_xlfn.CONCAT(", ",AU1384),
IF($AS$1547=SUM($AS$47:AS1384),_xlfn.CONCAT(" y ",AU1384)))))</f>
        <v/>
      </c>
      <c r="AU1384" s="89" t="s">
        <v>8536</v>
      </c>
    </row>
    <row r="1385" spans="1:47" ht="15" customHeight="1">
      <c r="A1385" s="64"/>
      <c r="B1385" s="11"/>
      <c r="C1385" s="1021" t="s">
        <v>8537</v>
      </c>
      <c r="D1385" s="890"/>
      <c r="E1385" s="997"/>
      <c r="F1385" s="884"/>
      <c r="G1385" s="884"/>
      <c r="H1385" s="884"/>
      <c r="I1385" s="884"/>
      <c r="J1385" s="884"/>
      <c r="K1385" s="885"/>
      <c r="L1385" s="1027"/>
      <c r="M1385" s="884"/>
      <c r="N1385" s="884"/>
      <c r="O1385" s="885"/>
      <c r="P1385" s="1027"/>
      <c r="Q1385" s="884"/>
      <c r="R1385" s="884"/>
      <c r="S1385" s="885"/>
      <c r="T1385" s="991"/>
      <c r="U1385" s="884"/>
      <c r="V1385" s="884"/>
      <c r="W1385" s="885"/>
      <c r="X1385" s="796"/>
      <c r="Y1385" s="796"/>
      <c r="Z1385" s="796"/>
      <c r="AA1385" s="796"/>
      <c r="AB1385" s="796"/>
      <c r="AC1385" s="796"/>
      <c r="AD1385" s="796"/>
      <c r="AG1385" s="323" t="b">
        <f t="shared" si="200"/>
        <v>0</v>
      </c>
      <c r="AH1385" s="1" t="str">
        <f t="shared" si="201"/>
        <v/>
      </c>
      <c r="AI1385" s="323" t="b">
        <f t="shared" si="202"/>
        <v>0</v>
      </c>
      <c r="AJ1385" s="1" t="str">
        <f t="shared" si="203"/>
        <v/>
      </c>
      <c r="AK1385" s="323" t="b">
        <f t="shared" si="204"/>
        <v>0</v>
      </c>
      <c r="AL1385" s="648">
        <f t="shared" si="205"/>
        <v>0</v>
      </c>
      <c r="AM1385" s="293">
        <f t="shared" si="206"/>
        <v>0</v>
      </c>
      <c r="AN1385" s="294" t="str">
        <f>IF(AM1385=0,"",
IF(SUM($AM$47:AM1385)=1,AO1385,
IF($AM$1547&gt;SUM($AM$47:AM1385),_xlfn.CONCAT(", ",AO1385),
IF($AM$1547=SUM($AM$47:AM1385),_xlfn.CONCAT(" y ",AO1385)))))</f>
        <v/>
      </c>
      <c r="AO1385" s="89" t="s">
        <v>8538</v>
      </c>
      <c r="AQ1385" s="477">
        <f t="shared" si="207"/>
        <v>0</v>
      </c>
      <c r="AR1385" s="321">
        <f t="shared" si="208"/>
        <v>0</v>
      </c>
      <c r="AS1385" s="293">
        <f t="shared" si="209"/>
        <v>0</v>
      </c>
      <c r="AT1385" s="294" t="str">
        <f>IF(AS1385=0,"",
IF(SUM($AS$47:AS1385)=1,AU1385,
IF($AS$1547&gt;SUM($AS$47:AS1385),_xlfn.CONCAT(", ",AU1385),
IF($AS$1547=SUM($AS$47:AS1385),_xlfn.CONCAT(" y ",AU1385)))))</f>
        <v/>
      </c>
      <c r="AU1385" s="89" t="s">
        <v>8538</v>
      </c>
    </row>
    <row r="1386" spans="1:47" ht="15" customHeight="1">
      <c r="A1386" s="64"/>
      <c r="B1386" s="11"/>
      <c r="C1386" s="1021" t="s">
        <v>8539</v>
      </c>
      <c r="D1386" s="890"/>
      <c r="E1386" s="997"/>
      <c r="F1386" s="884"/>
      <c r="G1386" s="884"/>
      <c r="H1386" s="884"/>
      <c r="I1386" s="884"/>
      <c r="J1386" s="884"/>
      <c r="K1386" s="885"/>
      <c r="L1386" s="1027"/>
      <c r="M1386" s="884"/>
      <c r="N1386" s="884"/>
      <c r="O1386" s="885"/>
      <c r="P1386" s="1027"/>
      <c r="Q1386" s="884"/>
      <c r="R1386" s="884"/>
      <c r="S1386" s="885"/>
      <c r="T1386" s="991"/>
      <c r="U1386" s="884"/>
      <c r="V1386" s="884"/>
      <c r="W1386" s="885"/>
      <c r="X1386" s="796"/>
      <c r="Y1386" s="796"/>
      <c r="Z1386" s="796"/>
      <c r="AA1386" s="796"/>
      <c r="AB1386" s="796"/>
      <c r="AC1386" s="796"/>
      <c r="AD1386" s="796"/>
      <c r="AG1386" s="323" t="b">
        <f t="shared" si="200"/>
        <v>0</v>
      </c>
      <c r="AH1386" s="1" t="str">
        <f t="shared" si="201"/>
        <v/>
      </c>
      <c r="AI1386" s="323" t="b">
        <f t="shared" si="202"/>
        <v>0</v>
      </c>
      <c r="AJ1386" s="1" t="str">
        <f t="shared" si="203"/>
        <v/>
      </c>
      <c r="AK1386" s="323" t="b">
        <f t="shared" si="204"/>
        <v>0</v>
      </c>
      <c r="AL1386" s="648">
        <f t="shared" si="205"/>
        <v>0</v>
      </c>
      <c r="AM1386" s="293">
        <f t="shared" si="206"/>
        <v>0</v>
      </c>
      <c r="AN1386" s="294" t="str">
        <f>IF(AM1386=0,"",
IF(SUM($AM$47:AM1386)=1,AO1386,
IF($AM$1547&gt;SUM($AM$47:AM1386),_xlfn.CONCAT(", ",AO1386),
IF($AM$1547=SUM($AM$47:AM1386),_xlfn.CONCAT(" y ",AO1386)))))</f>
        <v/>
      </c>
      <c r="AO1386" s="89" t="s">
        <v>8540</v>
      </c>
      <c r="AQ1386" s="477">
        <f t="shared" si="207"/>
        <v>0</v>
      </c>
      <c r="AR1386" s="321">
        <f t="shared" si="208"/>
        <v>0</v>
      </c>
      <c r="AS1386" s="293">
        <f t="shared" si="209"/>
        <v>0</v>
      </c>
      <c r="AT1386" s="294" t="str">
        <f>IF(AS1386=0,"",
IF(SUM($AS$47:AS1386)=1,AU1386,
IF($AS$1547&gt;SUM($AS$47:AS1386),_xlfn.CONCAT(", ",AU1386),
IF($AS$1547=SUM($AS$47:AS1386),_xlfn.CONCAT(" y ",AU1386)))))</f>
        <v/>
      </c>
      <c r="AU1386" s="89" t="s">
        <v>8540</v>
      </c>
    </row>
    <row r="1387" spans="1:47" ht="15" customHeight="1">
      <c r="A1387" s="64"/>
      <c r="B1387" s="11"/>
      <c r="C1387" s="1021" t="s">
        <v>8541</v>
      </c>
      <c r="D1387" s="890"/>
      <c r="E1387" s="997"/>
      <c r="F1387" s="884"/>
      <c r="G1387" s="884"/>
      <c r="H1387" s="884"/>
      <c r="I1387" s="884"/>
      <c r="J1387" s="884"/>
      <c r="K1387" s="885"/>
      <c r="L1387" s="1027"/>
      <c r="M1387" s="884"/>
      <c r="N1387" s="884"/>
      <c r="O1387" s="885"/>
      <c r="P1387" s="1027"/>
      <c r="Q1387" s="884"/>
      <c r="R1387" s="884"/>
      <c r="S1387" s="885"/>
      <c r="T1387" s="991"/>
      <c r="U1387" s="884"/>
      <c r="V1387" s="884"/>
      <c r="W1387" s="885"/>
      <c r="X1387" s="796"/>
      <c r="Y1387" s="796"/>
      <c r="Z1387" s="796"/>
      <c r="AA1387" s="796"/>
      <c r="AB1387" s="796"/>
      <c r="AC1387" s="796"/>
      <c r="AD1387" s="796"/>
      <c r="AG1387" s="323" t="b">
        <f t="shared" si="200"/>
        <v>0</v>
      </c>
      <c r="AH1387" s="1" t="str">
        <f t="shared" si="201"/>
        <v/>
      </c>
      <c r="AI1387" s="323" t="b">
        <f t="shared" si="202"/>
        <v>0</v>
      </c>
      <c r="AJ1387" s="1" t="str">
        <f t="shared" si="203"/>
        <v/>
      </c>
      <c r="AK1387" s="323" t="b">
        <f t="shared" si="204"/>
        <v>0</v>
      </c>
      <c r="AL1387" s="648">
        <f t="shared" si="205"/>
        <v>0</v>
      </c>
      <c r="AM1387" s="293">
        <f t="shared" si="206"/>
        <v>0</v>
      </c>
      <c r="AN1387" s="294" t="str">
        <f>IF(AM1387=0,"",
IF(SUM($AM$47:AM1387)=1,AO1387,
IF($AM$1547&gt;SUM($AM$47:AM1387),_xlfn.CONCAT(", ",AO1387),
IF($AM$1547=SUM($AM$47:AM1387),_xlfn.CONCAT(" y ",AO1387)))))</f>
        <v/>
      </c>
      <c r="AO1387" s="89" t="s">
        <v>8542</v>
      </c>
      <c r="AQ1387" s="477">
        <f t="shared" si="207"/>
        <v>0</v>
      </c>
      <c r="AR1387" s="321">
        <f t="shared" si="208"/>
        <v>0</v>
      </c>
      <c r="AS1387" s="293">
        <f t="shared" si="209"/>
        <v>0</v>
      </c>
      <c r="AT1387" s="294" t="str">
        <f>IF(AS1387=0,"",
IF(SUM($AS$47:AS1387)=1,AU1387,
IF($AS$1547&gt;SUM($AS$47:AS1387),_xlfn.CONCAT(", ",AU1387),
IF($AS$1547=SUM($AS$47:AS1387),_xlfn.CONCAT(" y ",AU1387)))))</f>
        <v/>
      </c>
      <c r="AU1387" s="89" t="s">
        <v>8542</v>
      </c>
    </row>
    <row r="1388" spans="1:47" ht="15" customHeight="1">
      <c r="A1388" s="64"/>
      <c r="B1388" s="11"/>
      <c r="C1388" s="1021" t="s">
        <v>8543</v>
      </c>
      <c r="D1388" s="890"/>
      <c r="E1388" s="997"/>
      <c r="F1388" s="884"/>
      <c r="G1388" s="884"/>
      <c r="H1388" s="884"/>
      <c r="I1388" s="884"/>
      <c r="J1388" s="884"/>
      <c r="K1388" s="885"/>
      <c r="L1388" s="1027"/>
      <c r="M1388" s="884"/>
      <c r="N1388" s="884"/>
      <c r="O1388" s="885"/>
      <c r="P1388" s="1027"/>
      <c r="Q1388" s="884"/>
      <c r="R1388" s="884"/>
      <c r="S1388" s="885"/>
      <c r="T1388" s="991"/>
      <c r="U1388" s="884"/>
      <c r="V1388" s="884"/>
      <c r="W1388" s="885"/>
      <c r="X1388" s="796"/>
      <c r="Y1388" s="796"/>
      <c r="Z1388" s="796"/>
      <c r="AA1388" s="796"/>
      <c r="AB1388" s="796"/>
      <c r="AC1388" s="796"/>
      <c r="AD1388" s="796"/>
      <c r="AG1388" s="323" t="b">
        <f t="shared" si="200"/>
        <v>0</v>
      </c>
      <c r="AH1388" s="1" t="str">
        <f t="shared" si="201"/>
        <v/>
      </c>
      <c r="AI1388" s="323" t="b">
        <f t="shared" si="202"/>
        <v>0</v>
      </c>
      <c r="AJ1388" s="1" t="str">
        <f t="shared" si="203"/>
        <v/>
      </c>
      <c r="AK1388" s="323" t="b">
        <f t="shared" si="204"/>
        <v>0</v>
      </c>
      <c r="AL1388" s="648">
        <f t="shared" si="205"/>
        <v>0</v>
      </c>
      <c r="AM1388" s="293">
        <f t="shared" si="206"/>
        <v>0</v>
      </c>
      <c r="AN1388" s="294" t="str">
        <f>IF(AM1388=0,"",
IF(SUM($AM$47:AM1388)=1,AO1388,
IF($AM$1547&gt;SUM($AM$47:AM1388),_xlfn.CONCAT(", ",AO1388),
IF($AM$1547=SUM($AM$47:AM1388),_xlfn.CONCAT(" y ",AO1388)))))</f>
        <v/>
      </c>
      <c r="AO1388" s="89" t="s">
        <v>8544</v>
      </c>
      <c r="AQ1388" s="477">
        <f t="shared" si="207"/>
        <v>0</v>
      </c>
      <c r="AR1388" s="321">
        <f t="shared" si="208"/>
        <v>0</v>
      </c>
      <c r="AS1388" s="293">
        <f t="shared" si="209"/>
        <v>0</v>
      </c>
      <c r="AT1388" s="294" t="str">
        <f>IF(AS1388=0,"",
IF(SUM($AS$47:AS1388)=1,AU1388,
IF($AS$1547&gt;SUM($AS$47:AS1388),_xlfn.CONCAT(", ",AU1388),
IF($AS$1547=SUM($AS$47:AS1388),_xlfn.CONCAT(" y ",AU1388)))))</f>
        <v/>
      </c>
      <c r="AU1388" s="89" t="s">
        <v>8544</v>
      </c>
    </row>
    <row r="1389" spans="1:47" ht="15" customHeight="1">
      <c r="A1389" s="64"/>
      <c r="B1389" s="11"/>
      <c r="C1389" s="1021" t="s">
        <v>8545</v>
      </c>
      <c r="D1389" s="890"/>
      <c r="E1389" s="997"/>
      <c r="F1389" s="884"/>
      <c r="G1389" s="884"/>
      <c r="H1389" s="884"/>
      <c r="I1389" s="884"/>
      <c r="J1389" s="884"/>
      <c r="K1389" s="885"/>
      <c r="L1389" s="1027"/>
      <c r="M1389" s="884"/>
      <c r="N1389" s="884"/>
      <c r="O1389" s="885"/>
      <c r="P1389" s="1027"/>
      <c r="Q1389" s="884"/>
      <c r="R1389" s="884"/>
      <c r="S1389" s="885"/>
      <c r="T1389" s="991"/>
      <c r="U1389" s="884"/>
      <c r="V1389" s="884"/>
      <c r="W1389" s="885"/>
      <c r="X1389" s="796"/>
      <c r="Y1389" s="796"/>
      <c r="Z1389" s="796"/>
      <c r="AA1389" s="796"/>
      <c r="AB1389" s="796"/>
      <c r="AC1389" s="796"/>
      <c r="AD1389" s="796"/>
      <c r="AG1389" s="323" t="b">
        <f t="shared" si="200"/>
        <v>0</v>
      </c>
      <c r="AH1389" s="1" t="str">
        <f t="shared" si="201"/>
        <v/>
      </c>
      <c r="AI1389" s="323" t="b">
        <f t="shared" si="202"/>
        <v>0</v>
      </c>
      <c r="AJ1389" s="1" t="str">
        <f t="shared" si="203"/>
        <v/>
      </c>
      <c r="AK1389" s="323" t="b">
        <f t="shared" si="204"/>
        <v>0</v>
      </c>
      <c r="AL1389" s="648">
        <f t="shared" si="205"/>
        <v>0</v>
      </c>
      <c r="AM1389" s="293">
        <f t="shared" si="206"/>
        <v>0</v>
      </c>
      <c r="AN1389" s="294" t="str">
        <f>IF(AM1389=0,"",
IF(SUM($AM$47:AM1389)=1,AO1389,
IF($AM$1547&gt;SUM($AM$47:AM1389),_xlfn.CONCAT(", ",AO1389),
IF($AM$1547=SUM($AM$47:AM1389),_xlfn.CONCAT(" y ",AO1389)))))</f>
        <v/>
      </c>
      <c r="AO1389" s="89" t="s">
        <v>8546</v>
      </c>
      <c r="AQ1389" s="477">
        <f t="shared" si="207"/>
        <v>0</v>
      </c>
      <c r="AR1389" s="321">
        <f t="shared" si="208"/>
        <v>0</v>
      </c>
      <c r="AS1389" s="293">
        <f t="shared" si="209"/>
        <v>0</v>
      </c>
      <c r="AT1389" s="294" t="str">
        <f>IF(AS1389=0,"",
IF(SUM($AS$47:AS1389)=1,AU1389,
IF($AS$1547&gt;SUM($AS$47:AS1389),_xlfn.CONCAT(", ",AU1389),
IF($AS$1547=SUM($AS$47:AS1389),_xlfn.CONCAT(" y ",AU1389)))))</f>
        <v/>
      </c>
      <c r="AU1389" s="89" t="s">
        <v>8546</v>
      </c>
    </row>
    <row r="1390" spans="1:47" ht="15" customHeight="1">
      <c r="A1390" s="64"/>
      <c r="B1390" s="11"/>
      <c r="C1390" s="1021" t="s">
        <v>8547</v>
      </c>
      <c r="D1390" s="890"/>
      <c r="E1390" s="997"/>
      <c r="F1390" s="884"/>
      <c r="G1390" s="884"/>
      <c r="H1390" s="884"/>
      <c r="I1390" s="884"/>
      <c r="J1390" s="884"/>
      <c r="K1390" s="885"/>
      <c r="L1390" s="1027"/>
      <c r="M1390" s="884"/>
      <c r="N1390" s="884"/>
      <c r="O1390" s="885"/>
      <c r="P1390" s="1027"/>
      <c r="Q1390" s="884"/>
      <c r="R1390" s="884"/>
      <c r="S1390" s="885"/>
      <c r="T1390" s="991"/>
      <c r="U1390" s="884"/>
      <c r="V1390" s="884"/>
      <c r="W1390" s="885"/>
      <c r="X1390" s="796"/>
      <c r="Y1390" s="796"/>
      <c r="Z1390" s="796"/>
      <c r="AA1390" s="796"/>
      <c r="AB1390" s="796"/>
      <c r="AC1390" s="796"/>
      <c r="AD1390" s="796"/>
      <c r="AG1390" s="323" t="b">
        <f t="shared" si="200"/>
        <v>0</v>
      </c>
      <c r="AH1390" s="1" t="str">
        <f t="shared" si="201"/>
        <v/>
      </c>
      <c r="AI1390" s="323" t="b">
        <f t="shared" si="202"/>
        <v>0</v>
      </c>
      <c r="AJ1390" s="1" t="str">
        <f t="shared" si="203"/>
        <v/>
      </c>
      <c r="AK1390" s="323" t="b">
        <f t="shared" si="204"/>
        <v>0</v>
      </c>
      <c r="AL1390" s="648">
        <f t="shared" si="205"/>
        <v>0</v>
      </c>
      <c r="AM1390" s="293">
        <f t="shared" si="206"/>
        <v>0</v>
      </c>
      <c r="AN1390" s="294" t="str">
        <f>IF(AM1390=0,"",
IF(SUM($AM$47:AM1390)=1,AO1390,
IF($AM$1547&gt;SUM($AM$47:AM1390),_xlfn.CONCAT(", ",AO1390),
IF($AM$1547=SUM($AM$47:AM1390),_xlfn.CONCAT(" y ",AO1390)))))</f>
        <v/>
      </c>
      <c r="AO1390" s="89" t="s">
        <v>8548</v>
      </c>
      <c r="AQ1390" s="477">
        <f t="shared" si="207"/>
        <v>0</v>
      </c>
      <c r="AR1390" s="321">
        <f t="shared" si="208"/>
        <v>0</v>
      </c>
      <c r="AS1390" s="293">
        <f t="shared" si="209"/>
        <v>0</v>
      </c>
      <c r="AT1390" s="294" t="str">
        <f>IF(AS1390=0,"",
IF(SUM($AS$47:AS1390)=1,AU1390,
IF($AS$1547&gt;SUM($AS$47:AS1390),_xlfn.CONCAT(", ",AU1390),
IF($AS$1547=SUM($AS$47:AS1390),_xlfn.CONCAT(" y ",AU1390)))))</f>
        <v/>
      </c>
      <c r="AU1390" s="89" t="s">
        <v>8548</v>
      </c>
    </row>
    <row r="1391" spans="1:47" ht="15" customHeight="1">
      <c r="A1391" s="64"/>
      <c r="B1391" s="11"/>
      <c r="C1391" s="1021" t="s">
        <v>8549</v>
      </c>
      <c r="D1391" s="890"/>
      <c r="E1391" s="997"/>
      <c r="F1391" s="884"/>
      <c r="G1391" s="884"/>
      <c r="H1391" s="884"/>
      <c r="I1391" s="884"/>
      <c r="J1391" s="884"/>
      <c r="K1391" s="885"/>
      <c r="L1391" s="1027"/>
      <c r="M1391" s="884"/>
      <c r="N1391" s="884"/>
      <c r="O1391" s="885"/>
      <c r="P1391" s="1027"/>
      <c r="Q1391" s="884"/>
      <c r="R1391" s="884"/>
      <c r="S1391" s="885"/>
      <c r="T1391" s="991"/>
      <c r="U1391" s="884"/>
      <c r="V1391" s="884"/>
      <c r="W1391" s="885"/>
      <c r="X1391" s="796"/>
      <c r="Y1391" s="796"/>
      <c r="Z1391" s="796"/>
      <c r="AA1391" s="796"/>
      <c r="AB1391" s="796"/>
      <c r="AC1391" s="796"/>
      <c r="AD1391" s="796"/>
      <c r="AG1391" s="323" t="b">
        <f t="shared" si="200"/>
        <v>0</v>
      </c>
      <c r="AH1391" s="1" t="str">
        <f t="shared" si="201"/>
        <v/>
      </c>
      <c r="AI1391" s="323" t="b">
        <f t="shared" si="202"/>
        <v>0</v>
      </c>
      <c r="AJ1391" s="1" t="str">
        <f t="shared" si="203"/>
        <v/>
      </c>
      <c r="AK1391" s="323" t="b">
        <f t="shared" si="204"/>
        <v>0</v>
      </c>
      <c r="AL1391" s="648">
        <f t="shared" si="205"/>
        <v>0</v>
      </c>
      <c r="AM1391" s="293">
        <f t="shared" si="206"/>
        <v>0</v>
      </c>
      <c r="AN1391" s="294" t="str">
        <f>IF(AM1391=0,"",
IF(SUM($AM$47:AM1391)=1,AO1391,
IF($AM$1547&gt;SUM($AM$47:AM1391),_xlfn.CONCAT(", ",AO1391),
IF($AM$1547=SUM($AM$47:AM1391),_xlfn.CONCAT(" y ",AO1391)))))</f>
        <v/>
      </c>
      <c r="AO1391" s="89" t="s">
        <v>8550</v>
      </c>
      <c r="AQ1391" s="477">
        <f t="shared" si="207"/>
        <v>0</v>
      </c>
      <c r="AR1391" s="321">
        <f t="shared" si="208"/>
        <v>0</v>
      </c>
      <c r="AS1391" s="293">
        <f t="shared" si="209"/>
        <v>0</v>
      </c>
      <c r="AT1391" s="294" t="str">
        <f>IF(AS1391=0,"",
IF(SUM($AS$47:AS1391)=1,AU1391,
IF($AS$1547&gt;SUM($AS$47:AS1391),_xlfn.CONCAT(", ",AU1391),
IF($AS$1547=SUM($AS$47:AS1391),_xlfn.CONCAT(" y ",AU1391)))))</f>
        <v/>
      </c>
      <c r="AU1391" s="89" t="s">
        <v>8550</v>
      </c>
    </row>
    <row r="1392" spans="1:47" ht="15" customHeight="1">
      <c r="A1392" s="64"/>
      <c r="B1392" s="11"/>
      <c r="C1392" s="1021" t="s">
        <v>8551</v>
      </c>
      <c r="D1392" s="890"/>
      <c r="E1392" s="997"/>
      <c r="F1392" s="884"/>
      <c r="G1392" s="884"/>
      <c r="H1392" s="884"/>
      <c r="I1392" s="884"/>
      <c r="J1392" s="884"/>
      <c r="K1392" s="885"/>
      <c r="L1392" s="1027"/>
      <c r="M1392" s="884"/>
      <c r="N1392" s="884"/>
      <c r="O1392" s="885"/>
      <c r="P1392" s="1027"/>
      <c r="Q1392" s="884"/>
      <c r="R1392" s="884"/>
      <c r="S1392" s="885"/>
      <c r="T1392" s="991"/>
      <c r="U1392" s="884"/>
      <c r="V1392" s="884"/>
      <c r="W1392" s="885"/>
      <c r="X1392" s="796"/>
      <c r="Y1392" s="796"/>
      <c r="Z1392" s="796"/>
      <c r="AA1392" s="796"/>
      <c r="AB1392" s="796"/>
      <c r="AC1392" s="796"/>
      <c r="AD1392" s="796"/>
      <c r="AG1392" s="323" t="b">
        <f t="shared" ref="AG1392:AG1455" si="210">NOT(EXACT(E1392,UPPER(E1392)))</f>
        <v>0</v>
      </c>
      <c r="AH1392" s="1" t="str">
        <f t="shared" ref="AH1392:AH1455" si="211">SUBSTITUTE( SUBSTITUTE( SUBSTITUTE( SUBSTITUTE( SUBSTITUTE( SUBSTITUTE( SUBSTITUTE( SUBSTITUTE( SUBSTITUTE( SUBSTITUTE(E1392, "á", "a"), "é", "e"), "í", "i"), "ó", "o"), "ú", "u"), "Á", "A"), "É", "E"), "Í", "I"), "Ó", "O"), "Ú", "U")</f>
        <v/>
      </c>
      <c r="AI1392" s="323" t="b">
        <f t="shared" ref="AI1392:AI1455" si="212">NOT(EXACT(E1392,AH1392))</f>
        <v>0</v>
      </c>
      <c r="AJ1392" s="1" t="str">
        <f t="shared" ref="AJ1392:AJ1455" si="213">SUBSTITUTE((SUBSTITUTE(SUBSTITUTE(SUBSTITUTE(E1392,".",""),",",""),"(","")),")","")</f>
        <v/>
      </c>
      <c r="AK1392" s="323" t="b">
        <f t="shared" ref="AK1392:AK1455" si="214">NOT(EXACT(E1392,AJ1392))</f>
        <v>0</v>
      </c>
      <c r="AL1392" s="648">
        <f t="shared" ref="AL1392:AL1455" si="215">IF(COUNTIF(T1392,"VARIAS")&gt;0,1,0)</f>
        <v>0</v>
      </c>
      <c r="AM1392" s="293">
        <f t="shared" ref="AM1392:AM1455" si="216">IF(SUM(AL1392)=0,0,1)</f>
        <v>0</v>
      </c>
      <c r="AN1392" s="294" t="str">
        <f>IF(AM1392=0,"",
IF(SUM($AM$47:AM1392)=1,AO1392,
IF($AM$1547&gt;SUM($AM$47:AM1392),_xlfn.CONCAT(", ",AO1392),
IF($AM$1547=SUM($AM$47:AM1392),_xlfn.CONCAT(" y ",AO1392)))))</f>
        <v/>
      </c>
      <c r="AO1392" s="89" t="s">
        <v>8552</v>
      </c>
      <c r="AQ1392" s="477">
        <f t="shared" ref="AQ1392:AQ1455" si="217">IF(AND($AD1392="X",COUNTA(X1392:AC1392)&gt;0),1,0)</f>
        <v>0</v>
      </c>
      <c r="AR1392" s="321">
        <f t="shared" ref="AR1392:AR1455" si="218">IF(AND(COUNTBLANK(E1392)=0,COUNTA(L1392:W1392)=3,COUNTA(X1392:AD1392)&gt;0),0,IF(AND(COUNTBLANK(E1392)=1,COUNTA(L1392:AD1392)=0),0,1))</f>
        <v>0</v>
      </c>
      <c r="AS1392" s="293">
        <f t="shared" ref="AS1392:AS1455" si="219">IF(AR1392=0,0,1)</f>
        <v>0</v>
      </c>
      <c r="AT1392" s="294" t="str">
        <f>IF(AS1392=0,"",
IF(SUM($AS$47:AS1392)=1,AU1392,
IF($AS$1547&gt;SUM($AS$47:AS1392),_xlfn.CONCAT(", ",AU1392),
IF($AS$1547=SUM($AS$47:AS1392),_xlfn.CONCAT(" y ",AU1392)))))</f>
        <v/>
      </c>
      <c r="AU1392" s="89" t="s">
        <v>8552</v>
      </c>
    </row>
    <row r="1393" spans="1:47" ht="15" customHeight="1">
      <c r="A1393" s="64"/>
      <c r="B1393" s="11"/>
      <c r="C1393" s="1021" t="s">
        <v>8553</v>
      </c>
      <c r="D1393" s="890"/>
      <c r="E1393" s="997"/>
      <c r="F1393" s="884"/>
      <c r="G1393" s="884"/>
      <c r="H1393" s="884"/>
      <c r="I1393" s="884"/>
      <c r="J1393" s="884"/>
      <c r="K1393" s="885"/>
      <c r="L1393" s="1027"/>
      <c r="M1393" s="884"/>
      <c r="N1393" s="884"/>
      <c r="O1393" s="885"/>
      <c r="P1393" s="1027"/>
      <c r="Q1393" s="884"/>
      <c r="R1393" s="884"/>
      <c r="S1393" s="885"/>
      <c r="T1393" s="991"/>
      <c r="U1393" s="884"/>
      <c r="V1393" s="884"/>
      <c r="W1393" s="885"/>
      <c r="X1393" s="796"/>
      <c r="Y1393" s="796"/>
      <c r="Z1393" s="796"/>
      <c r="AA1393" s="796"/>
      <c r="AB1393" s="796"/>
      <c r="AC1393" s="796"/>
      <c r="AD1393" s="796"/>
      <c r="AG1393" s="323" t="b">
        <f t="shared" si="210"/>
        <v>0</v>
      </c>
      <c r="AH1393" s="1" t="str">
        <f t="shared" si="211"/>
        <v/>
      </c>
      <c r="AI1393" s="323" t="b">
        <f t="shared" si="212"/>
        <v>0</v>
      </c>
      <c r="AJ1393" s="1" t="str">
        <f t="shared" si="213"/>
        <v/>
      </c>
      <c r="AK1393" s="323" t="b">
        <f t="shared" si="214"/>
        <v>0</v>
      </c>
      <c r="AL1393" s="648">
        <f t="shared" si="215"/>
        <v>0</v>
      </c>
      <c r="AM1393" s="293">
        <f t="shared" si="216"/>
        <v>0</v>
      </c>
      <c r="AN1393" s="294" t="str">
        <f>IF(AM1393=0,"",
IF(SUM($AM$47:AM1393)=1,AO1393,
IF($AM$1547&gt;SUM($AM$47:AM1393),_xlfn.CONCAT(", ",AO1393),
IF($AM$1547=SUM($AM$47:AM1393),_xlfn.CONCAT(" y ",AO1393)))))</f>
        <v/>
      </c>
      <c r="AO1393" s="89" t="s">
        <v>8554</v>
      </c>
      <c r="AQ1393" s="477">
        <f t="shared" si="217"/>
        <v>0</v>
      </c>
      <c r="AR1393" s="321">
        <f t="shared" si="218"/>
        <v>0</v>
      </c>
      <c r="AS1393" s="293">
        <f t="shared" si="219"/>
        <v>0</v>
      </c>
      <c r="AT1393" s="294" t="str">
        <f>IF(AS1393=0,"",
IF(SUM($AS$47:AS1393)=1,AU1393,
IF($AS$1547&gt;SUM($AS$47:AS1393),_xlfn.CONCAT(", ",AU1393),
IF($AS$1547=SUM($AS$47:AS1393),_xlfn.CONCAT(" y ",AU1393)))))</f>
        <v/>
      </c>
      <c r="AU1393" s="89" t="s">
        <v>8554</v>
      </c>
    </row>
    <row r="1394" spans="1:47" ht="15" customHeight="1">
      <c r="A1394" s="64"/>
      <c r="B1394" s="11"/>
      <c r="C1394" s="1021" t="s">
        <v>8555</v>
      </c>
      <c r="D1394" s="890"/>
      <c r="E1394" s="997"/>
      <c r="F1394" s="884"/>
      <c r="G1394" s="884"/>
      <c r="H1394" s="884"/>
      <c r="I1394" s="884"/>
      <c r="J1394" s="884"/>
      <c r="K1394" s="885"/>
      <c r="L1394" s="1027"/>
      <c r="M1394" s="884"/>
      <c r="N1394" s="884"/>
      <c r="O1394" s="885"/>
      <c r="P1394" s="1027"/>
      <c r="Q1394" s="884"/>
      <c r="R1394" s="884"/>
      <c r="S1394" s="885"/>
      <c r="T1394" s="991"/>
      <c r="U1394" s="884"/>
      <c r="V1394" s="884"/>
      <c r="W1394" s="885"/>
      <c r="X1394" s="796"/>
      <c r="Y1394" s="796"/>
      <c r="Z1394" s="796"/>
      <c r="AA1394" s="796"/>
      <c r="AB1394" s="796"/>
      <c r="AC1394" s="796"/>
      <c r="AD1394" s="796"/>
      <c r="AG1394" s="323" t="b">
        <f t="shared" si="210"/>
        <v>0</v>
      </c>
      <c r="AH1394" s="1" t="str">
        <f t="shared" si="211"/>
        <v/>
      </c>
      <c r="AI1394" s="323" t="b">
        <f t="shared" si="212"/>
        <v>0</v>
      </c>
      <c r="AJ1394" s="1" t="str">
        <f t="shared" si="213"/>
        <v/>
      </c>
      <c r="AK1394" s="323" t="b">
        <f t="shared" si="214"/>
        <v>0</v>
      </c>
      <c r="AL1394" s="648">
        <f t="shared" si="215"/>
        <v>0</v>
      </c>
      <c r="AM1394" s="293">
        <f t="shared" si="216"/>
        <v>0</v>
      </c>
      <c r="AN1394" s="294" t="str">
        <f>IF(AM1394=0,"",
IF(SUM($AM$47:AM1394)=1,AO1394,
IF($AM$1547&gt;SUM($AM$47:AM1394),_xlfn.CONCAT(", ",AO1394),
IF($AM$1547=SUM($AM$47:AM1394),_xlfn.CONCAT(" y ",AO1394)))))</f>
        <v/>
      </c>
      <c r="AO1394" s="89" t="s">
        <v>8556</v>
      </c>
      <c r="AQ1394" s="477">
        <f t="shared" si="217"/>
        <v>0</v>
      </c>
      <c r="AR1394" s="321">
        <f t="shared" si="218"/>
        <v>0</v>
      </c>
      <c r="AS1394" s="293">
        <f t="shared" si="219"/>
        <v>0</v>
      </c>
      <c r="AT1394" s="294" t="str">
        <f>IF(AS1394=0,"",
IF(SUM($AS$47:AS1394)=1,AU1394,
IF($AS$1547&gt;SUM($AS$47:AS1394),_xlfn.CONCAT(", ",AU1394),
IF($AS$1547=SUM($AS$47:AS1394),_xlfn.CONCAT(" y ",AU1394)))))</f>
        <v/>
      </c>
      <c r="AU1394" s="89" t="s">
        <v>8556</v>
      </c>
    </row>
    <row r="1395" spans="1:47" ht="15" customHeight="1">
      <c r="A1395" s="64"/>
      <c r="B1395" s="11"/>
      <c r="C1395" s="1021" t="s">
        <v>8557</v>
      </c>
      <c r="D1395" s="890"/>
      <c r="E1395" s="997"/>
      <c r="F1395" s="884"/>
      <c r="G1395" s="884"/>
      <c r="H1395" s="884"/>
      <c r="I1395" s="884"/>
      <c r="J1395" s="884"/>
      <c r="K1395" s="885"/>
      <c r="L1395" s="1027"/>
      <c r="M1395" s="884"/>
      <c r="N1395" s="884"/>
      <c r="O1395" s="885"/>
      <c r="P1395" s="1027"/>
      <c r="Q1395" s="884"/>
      <c r="R1395" s="884"/>
      <c r="S1395" s="885"/>
      <c r="T1395" s="991"/>
      <c r="U1395" s="884"/>
      <c r="V1395" s="884"/>
      <c r="W1395" s="885"/>
      <c r="X1395" s="796"/>
      <c r="Y1395" s="796"/>
      <c r="Z1395" s="796"/>
      <c r="AA1395" s="796"/>
      <c r="AB1395" s="796"/>
      <c r="AC1395" s="796"/>
      <c r="AD1395" s="796"/>
      <c r="AG1395" s="323" t="b">
        <f t="shared" si="210"/>
        <v>0</v>
      </c>
      <c r="AH1395" s="1" t="str">
        <f t="shared" si="211"/>
        <v/>
      </c>
      <c r="AI1395" s="323" t="b">
        <f t="shared" si="212"/>
        <v>0</v>
      </c>
      <c r="AJ1395" s="1" t="str">
        <f t="shared" si="213"/>
        <v/>
      </c>
      <c r="AK1395" s="323" t="b">
        <f t="shared" si="214"/>
        <v>0</v>
      </c>
      <c r="AL1395" s="648">
        <f t="shared" si="215"/>
        <v>0</v>
      </c>
      <c r="AM1395" s="293">
        <f t="shared" si="216"/>
        <v>0</v>
      </c>
      <c r="AN1395" s="294" t="str">
        <f>IF(AM1395=0,"",
IF(SUM($AM$47:AM1395)=1,AO1395,
IF($AM$1547&gt;SUM($AM$47:AM1395),_xlfn.CONCAT(", ",AO1395),
IF($AM$1547=SUM($AM$47:AM1395),_xlfn.CONCAT(" y ",AO1395)))))</f>
        <v/>
      </c>
      <c r="AO1395" s="89" t="s">
        <v>8558</v>
      </c>
      <c r="AQ1395" s="477">
        <f t="shared" si="217"/>
        <v>0</v>
      </c>
      <c r="AR1395" s="321">
        <f t="shared" si="218"/>
        <v>0</v>
      </c>
      <c r="AS1395" s="293">
        <f t="shared" si="219"/>
        <v>0</v>
      </c>
      <c r="AT1395" s="294" t="str">
        <f>IF(AS1395=0,"",
IF(SUM($AS$47:AS1395)=1,AU1395,
IF($AS$1547&gt;SUM($AS$47:AS1395),_xlfn.CONCAT(", ",AU1395),
IF($AS$1547=SUM($AS$47:AS1395),_xlfn.CONCAT(" y ",AU1395)))))</f>
        <v/>
      </c>
      <c r="AU1395" s="89" t="s">
        <v>8558</v>
      </c>
    </row>
    <row r="1396" spans="1:47" ht="15" customHeight="1">
      <c r="A1396" s="64"/>
      <c r="B1396" s="11"/>
      <c r="C1396" s="1021" t="s">
        <v>8559</v>
      </c>
      <c r="D1396" s="890"/>
      <c r="E1396" s="997"/>
      <c r="F1396" s="884"/>
      <c r="G1396" s="884"/>
      <c r="H1396" s="884"/>
      <c r="I1396" s="884"/>
      <c r="J1396" s="884"/>
      <c r="K1396" s="885"/>
      <c r="L1396" s="1027"/>
      <c r="M1396" s="884"/>
      <c r="N1396" s="884"/>
      <c r="O1396" s="885"/>
      <c r="P1396" s="1027"/>
      <c r="Q1396" s="884"/>
      <c r="R1396" s="884"/>
      <c r="S1396" s="885"/>
      <c r="T1396" s="991"/>
      <c r="U1396" s="884"/>
      <c r="V1396" s="884"/>
      <c r="W1396" s="885"/>
      <c r="X1396" s="796"/>
      <c r="Y1396" s="796"/>
      <c r="Z1396" s="796"/>
      <c r="AA1396" s="796"/>
      <c r="AB1396" s="796"/>
      <c r="AC1396" s="796"/>
      <c r="AD1396" s="796"/>
      <c r="AG1396" s="323" t="b">
        <f t="shared" si="210"/>
        <v>0</v>
      </c>
      <c r="AH1396" s="1" t="str">
        <f t="shared" si="211"/>
        <v/>
      </c>
      <c r="AI1396" s="323" t="b">
        <f t="shared" si="212"/>
        <v>0</v>
      </c>
      <c r="AJ1396" s="1" t="str">
        <f t="shared" si="213"/>
        <v/>
      </c>
      <c r="AK1396" s="323" t="b">
        <f t="shared" si="214"/>
        <v>0</v>
      </c>
      <c r="AL1396" s="648">
        <f t="shared" si="215"/>
        <v>0</v>
      </c>
      <c r="AM1396" s="293">
        <f t="shared" si="216"/>
        <v>0</v>
      </c>
      <c r="AN1396" s="294" t="str">
        <f>IF(AM1396=0,"",
IF(SUM($AM$47:AM1396)=1,AO1396,
IF($AM$1547&gt;SUM($AM$47:AM1396),_xlfn.CONCAT(", ",AO1396),
IF($AM$1547=SUM($AM$47:AM1396),_xlfn.CONCAT(" y ",AO1396)))))</f>
        <v/>
      </c>
      <c r="AO1396" s="89" t="s">
        <v>8560</v>
      </c>
      <c r="AQ1396" s="477">
        <f t="shared" si="217"/>
        <v>0</v>
      </c>
      <c r="AR1396" s="321">
        <f t="shared" si="218"/>
        <v>0</v>
      </c>
      <c r="AS1396" s="293">
        <f t="shared" si="219"/>
        <v>0</v>
      </c>
      <c r="AT1396" s="294" t="str">
        <f>IF(AS1396=0,"",
IF(SUM($AS$47:AS1396)=1,AU1396,
IF($AS$1547&gt;SUM($AS$47:AS1396),_xlfn.CONCAT(", ",AU1396),
IF($AS$1547=SUM($AS$47:AS1396),_xlfn.CONCAT(" y ",AU1396)))))</f>
        <v/>
      </c>
      <c r="AU1396" s="89" t="s">
        <v>8560</v>
      </c>
    </row>
    <row r="1397" spans="1:47" ht="15" customHeight="1">
      <c r="A1397" s="64"/>
      <c r="B1397" s="11"/>
      <c r="C1397" s="1021" t="s">
        <v>8561</v>
      </c>
      <c r="D1397" s="890"/>
      <c r="E1397" s="997"/>
      <c r="F1397" s="884"/>
      <c r="G1397" s="884"/>
      <c r="H1397" s="884"/>
      <c r="I1397" s="884"/>
      <c r="J1397" s="884"/>
      <c r="K1397" s="885"/>
      <c r="L1397" s="1027"/>
      <c r="M1397" s="884"/>
      <c r="N1397" s="884"/>
      <c r="O1397" s="885"/>
      <c r="P1397" s="1027"/>
      <c r="Q1397" s="884"/>
      <c r="R1397" s="884"/>
      <c r="S1397" s="885"/>
      <c r="T1397" s="991"/>
      <c r="U1397" s="884"/>
      <c r="V1397" s="884"/>
      <c r="W1397" s="885"/>
      <c r="X1397" s="796"/>
      <c r="Y1397" s="796"/>
      <c r="Z1397" s="796"/>
      <c r="AA1397" s="796"/>
      <c r="AB1397" s="796"/>
      <c r="AC1397" s="796"/>
      <c r="AD1397" s="796"/>
      <c r="AG1397" s="323" t="b">
        <f t="shared" si="210"/>
        <v>0</v>
      </c>
      <c r="AH1397" s="1" t="str">
        <f t="shared" si="211"/>
        <v/>
      </c>
      <c r="AI1397" s="323" t="b">
        <f t="shared" si="212"/>
        <v>0</v>
      </c>
      <c r="AJ1397" s="1" t="str">
        <f t="shared" si="213"/>
        <v/>
      </c>
      <c r="AK1397" s="323" t="b">
        <f t="shared" si="214"/>
        <v>0</v>
      </c>
      <c r="AL1397" s="648">
        <f t="shared" si="215"/>
        <v>0</v>
      </c>
      <c r="AM1397" s="293">
        <f t="shared" si="216"/>
        <v>0</v>
      </c>
      <c r="AN1397" s="294" t="str">
        <f>IF(AM1397=0,"",
IF(SUM($AM$47:AM1397)=1,AO1397,
IF($AM$1547&gt;SUM($AM$47:AM1397),_xlfn.CONCAT(", ",AO1397),
IF($AM$1547=SUM($AM$47:AM1397),_xlfn.CONCAT(" y ",AO1397)))))</f>
        <v/>
      </c>
      <c r="AO1397" s="89" t="s">
        <v>8562</v>
      </c>
      <c r="AQ1397" s="477">
        <f t="shared" si="217"/>
        <v>0</v>
      </c>
      <c r="AR1397" s="321">
        <f t="shared" si="218"/>
        <v>0</v>
      </c>
      <c r="AS1397" s="293">
        <f t="shared" si="219"/>
        <v>0</v>
      </c>
      <c r="AT1397" s="294" t="str">
        <f>IF(AS1397=0,"",
IF(SUM($AS$47:AS1397)=1,AU1397,
IF($AS$1547&gt;SUM($AS$47:AS1397),_xlfn.CONCAT(", ",AU1397),
IF($AS$1547=SUM($AS$47:AS1397),_xlfn.CONCAT(" y ",AU1397)))))</f>
        <v/>
      </c>
      <c r="AU1397" s="89" t="s">
        <v>8562</v>
      </c>
    </row>
    <row r="1398" spans="1:47" ht="15" customHeight="1">
      <c r="A1398" s="64"/>
      <c r="B1398" s="11"/>
      <c r="C1398" s="1021" t="s">
        <v>8563</v>
      </c>
      <c r="D1398" s="890"/>
      <c r="E1398" s="997"/>
      <c r="F1398" s="884"/>
      <c r="G1398" s="884"/>
      <c r="H1398" s="884"/>
      <c r="I1398" s="884"/>
      <c r="J1398" s="884"/>
      <c r="K1398" s="885"/>
      <c r="L1398" s="1027"/>
      <c r="M1398" s="884"/>
      <c r="N1398" s="884"/>
      <c r="O1398" s="885"/>
      <c r="P1398" s="1027"/>
      <c r="Q1398" s="884"/>
      <c r="R1398" s="884"/>
      <c r="S1398" s="885"/>
      <c r="T1398" s="991"/>
      <c r="U1398" s="884"/>
      <c r="V1398" s="884"/>
      <c r="W1398" s="885"/>
      <c r="X1398" s="796"/>
      <c r="Y1398" s="796"/>
      <c r="Z1398" s="796"/>
      <c r="AA1398" s="796"/>
      <c r="AB1398" s="796"/>
      <c r="AC1398" s="796"/>
      <c r="AD1398" s="796"/>
      <c r="AG1398" s="323" t="b">
        <f t="shared" si="210"/>
        <v>0</v>
      </c>
      <c r="AH1398" s="1" t="str">
        <f t="shared" si="211"/>
        <v/>
      </c>
      <c r="AI1398" s="323" t="b">
        <f t="shared" si="212"/>
        <v>0</v>
      </c>
      <c r="AJ1398" s="1" t="str">
        <f t="shared" si="213"/>
        <v/>
      </c>
      <c r="AK1398" s="323" t="b">
        <f t="shared" si="214"/>
        <v>0</v>
      </c>
      <c r="AL1398" s="648">
        <f t="shared" si="215"/>
        <v>0</v>
      </c>
      <c r="AM1398" s="293">
        <f t="shared" si="216"/>
        <v>0</v>
      </c>
      <c r="AN1398" s="294" t="str">
        <f>IF(AM1398=0,"",
IF(SUM($AM$47:AM1398)=1,AO1398,
IF($AM$1547&gt;SUM($AM$47:AM1398),_xlfn.CONCAT(", ",AO1398),
IF($AM$1547=SUM($AM$47:AM1398),_xlfn.CONCAT(" y ",AO1398)))))</f>
        <v/>
      </c>
      <c r="AO1398" s="89" t="s">
        <v>8564</v>
      </c>
      <c r="AQ1398" s="477">
        <f t="shared" si="217"/>
        <v>0</v>
      </c>
      <c r="AR1398" s="321">
        <f t="shared" si="218"/>
        <v>0</v>
      </c>
      <c r="AS1398" s="293">
        <f t="shared" si="219"/>
        <v>0</v>
      </c>
      <c r="AT1398" s="294" t="str">
        <f>IF(AS1398=0,"",
IF(SUM($AS$47:AS1398)=1,AU1398,
IF($AS$1547&gt;SUM($AS$47:AS1398),_xlfn.CONCAT(", ",AU1398),
IF($AS$1547=SUM($AS$47:AS1398),_xlfn.CONCAT(" y ",AU1398)))))</f>
        <v/>
      </c>
      <c r="AU1398" s="89" t="s">
        <v>8564</v>
      </c>
    </row>
    <row r="1399" spans="1:47" ht="15" customHeight="1">
      <c r="A1399" s="64"/>
      <c r="B1399" s="11"/>
      <c r="C1399" s="1021" t="s">
        <v>8565</v>
      </c>
      <c r="D1399" s="890"/>
      <c r="E1399" s="997"/>
      <c r="F1399" s="884"/>
      <c r="G1399" s="884"/>
      <c r="H1399" s="884"/>
      <c r="I1399" s="884"/>
      <c r="J1399" s="884"/>
      <c r="K1399" s="885"/>
      <c r="L1399" s="1027"/>
      <c r="M1399" s="884"/>
      <c r="N1399" s="884"/>
      <c r="O1399" s="885"/>
      <c r="P1399" s="1027"/>
      <c r="Q1399" s="884"/>
      <c r="R1399" s="884"/>
      <c r="S1399" s="885"/>
      <c r="T1399" s="991"/>
      <c r="U1399" s="884"/>
      <c r="V1399" s="884"/>
      <c r="W1399" s="885"/>
      <c r="X1399" s="796"/>
      <c r="Y1399" s="796"/>
      <c r="Z1399" s="796"/>
      <c r="AA1399" s="796"/>
      <c r="AB1399" s="796"/>
      <c r="AC1399" s="796"/>
      <c r="AD1399" s="796"/>
      <c r="AG1399" s="323" t="b">
        <f t="shared" si="210"/>
        <v>0</v>
      </c>
      <c r="AH1399" s="1" t="str">
        <f t="shared" si="211"/>
        <v/>
      </c>
      <c r="AI1399" s="323" t="b">
        <f t="shared" si="212"/>
        <v>0</v>
      </c>
      <c r="AJ1399" s="1" t="str">
        <f t="shared" si="213"/>
        <v/>
      </c>
      <c r="AK1399" s="323" t="b">
        <f t="shared" si="214"/>
        <v>0</v>
      </c>
      <c r="AL1399" s="648">
        <f t="shared" si="215"/>
        <v>0</v>
      </c>
      <c r="AM1399" s="293">
        <f t="shared" si="216"/>
        <v>0</v>
      </c>
      <c r="AN1399" s="294" t="str">
        <f>IF(AM1399=0,"",
IF(SUM($AM$47:AM1399)=1,AO1399,
IF($AM$1547&gt;SUM($AM$47:AM1399),_xlfn.CONCAT(", ",AO1399),
IF($AM$1547=SUM($AM$47:AM1399),_xlfn.CONCAT(" y ",AO1399)))))</f>
        <v/>
      </c>
      <c r="AO1399" s="89" t="s">
        <v>8566</v>
      </c>
      <c r="AQ1399" s="477">
        <f t="shared" si="217"/>
        <v>0</v>
      </c>
      <c r="AR1399" s="321">
        <f t="shared" si="218"/>
        <v>0</v>
      </c>
      <c r="AS1399" s="293">
        <f t="shared" si="219"/>
        <v>0</v>
      </c>
      <c r="AT1399" s="294" t="str">
        <f>IF(AS1399=0,"",
IF(SUM($AS$47:AS1399)=1,AU1399,
IF($AS$1547&gt;SUM($AS$47:AS1399),_xlfn.CONCAT(", ",AU1399),
IF($AS$1547=SUM($AS$47:AS1399),_xlfn.CONCAT(" y ",AU1399)))))</f>
        <v/>
      </c>
      <c r="AU1399" s="89" t="s">
        <v>8566</v>
      </c>
    </row>
    <row r="1400" spans="1:47" ht="15" customHeight="1">
      <c r="A1400" s="64"/>
      <c r="B1400" s="11"/>
      <c r="C1400" s="1021" t="s">
        <v>8567</v>
      </c>
      <c r="D1400" s="890"/>
      <c r="E1400" s="997"/>
      <c r="F1400" s="884"/>
      <c r="G1400" s="884"/>
      <c r="H1400" s="884"/>
      <c r="I1400" s="884"/>
      <c r="J1400" s="884"/>
      <c r="K1400" s="885"/>
      <c r="L1400" s="1027"/>
      <c r="M1400" s="884"/>
      <c r="N1400" s="884"/>
      <c r="O1400" s="885"/>
      <c r="P1400" s="1027"/>
      <c r="Q1400" s="884"/>
      <c r="R1400" s="884"/>
      <c r="S1400" s="885"/>
      <c r="T1400" s="991"/>
      <c r="U1400" s="884"/>
      <c r="V1400" s="884"/>
      <c r="W1400" s="885"/>
      <c r="X1400" s="796"/>
      <c r="Y1400" s="796"/>
      <c r="Z1400" s="796"/>
      <c r="AA1400" s="796"/>
      <c r="AB1400" s="796"/>
      <c r="AC1400" s="796"/>
      <c r="AD1400" s="796"/>
      <c r="AG1400" s="323" t="b">
        <f t="shared" si="210"/>
        <v>0</v>
      </c>
      <c r="AH1400" s="1" t="str">
        <f t="shared" si="211"/>
        <v/>
      </c>
      <c r="AI1400" s="323" t="b">
        <f t="shared" si="212"/>
        <v>0</v>
      </c>
      <c r="AJ1400" s="1" t="str">
        <f t="shared" si="213"/>
        <v/>
      </c>
      <c r="AK1400" s="323" t="b">
        <f t="shared" si="214"/>
        <v>0</v>
      </c>
      <c r="AL1400" s="648">
        <f t="shared" si="215"/>
        <v>0</v>
      </c>
      <c r="AM1400" s="293">
        <f t="shared" si="216"/>
        <v>0</v>
      </c>
      <c r="AN1400" s="294" t="str">
        <f>IF(AM1400=0,"",
IF(SUM($AM$47:AM1400)=1,AO1400,
IF($AM$1547&gt;SUM($AM$47:AM1400),_xlfn.CONCAT(", ",AO1400),
IF($AM$1547=SUM($AM$47:AM1400),_xlfn.CONCAT(" y ",AO1400)))))</f>
        <v/>
      </c>
      <c r="AO1400" s="89" t="s">
        <v>8568</v>
      </c>
      <c r="AQ1400" s="477">
        <f t="shared" si="217"/>
        <v>0</v>
      </c>
      <c r="AR1400" s="321">
        <f t="shared" si="218"/>
        <v>0</v>
      </c>
      <c r="AS1400" s="293">
        <f t="shared" si="219"/>
        <v>0</v>
      </c>
      <c r="AT1400" s="294" t="str">
        <f>IF(AS1400=0,"",
IF(SUM($AS$47:AS1400)=1,AU1400,
IF($AS$1547&gt;SUM($AS$47:AS1400),_xlfn.CONCAT(", ",AU1400),
IF($AS$1547=SUM($AS$47:AS1400),_xlfn.CONCAT(" y ",AU1400)))))</f>
        <v/>
      </c>
      <c r="AU1400" s="89" t="s">
        <v>8568</v>
      </c>
    </row>
    <row r="1401" spans="1:47" ht="15" customHeight="1">
      <c r="A1401" s="64"/>
      <c r="B1401" s="11"/>
      <c r="C1401" s="1021" t="s">
        <v>8569</v>
      </c>
      <c r="D1401" s="890"/>
      <c r="E1401" s="997"/>
      <c r="F1401" s="884"/>
      <c r="G1401" s="884"/>
      <c r="H1401" s="884"/>
      <c r="I1401" s="884"/>
      <c r="J1401" s="884"/>
      <c r="K1401" s="885"/>
      <c r="L1401" s="1027"/>
      <c r="M1401" s="884"/>
      <c r="N1401" s="884"/>
      <c r="O1401" s="885"/>
      <c r="P1401" s="1027"/>
      <c r="Q1401" s="884"/>
      <c r="R1401" s="884"/>
      <c r="S1401" s="885"/>
      <c r="T1401" s="991"/>
      <c r="U1401" s="884"/>
      <c r="V1401" s="884"/>
      <c r="W1401" s="885"/>
      <c r="X1401" s="796"/>
      <c r="Y1401" s="796"/>
      <c r="Z1401" s="796"/>
      <c r="AA1401" s="796"/>
      <c r="AB1401" s="796"/>
      <c r="AC1401" s="796"/>
      <c r="AD1401" s="796"/>
      <c r="AG1401" s="323" t="b">
        <f t="shared" si="210"/>
        <v>0</v>
      </c>
      <c r="AH1401" s="1" t="str">
        <f t="shared" si="211"/>
        <v/>
      </c>
      <c r="AI1401" s="323" t="b">
        <f t="shared" si="212"/>
        <v>0</v>
      </c>
      <c r="AJ1401" s="1" t="str">
        <f t="shared" si="213"/>
        <v/>
      </c>
      <c r="AK1401" s="323" t="b">
        <f t="shared" si="214"/>
        <v>0</v>
      </c>
      <c r="AL1401" s="648">
        <f t="shared" si="215"/>
        <v>0</v>
      </c>
      <c r="AM1401" s="293">
        <f t="shared" si="216"/>
        <v>0</v>
      </c>
      <c r="AN1401" s="294" t="str">
        <f>IF(AM1401=0,"",
IF(SUM($AM$47:AM1401)=1,AO1401,
IF($AM$1547&gt;SUM($AM$47:AM1401),_xlfn.CONCAT(", ",AO1401),
IF($AM$1547=SUM($AM$47:AM1401),_xlfn.CONCAT(" y ",AO1401)))))</f>
        <v/>
      </c>
      <c r="AO1401" s="89" t="s">
        <v>8570</v>
      </c>
      <c r="AQ1401" s="477">
        <f t="shared" si="217"/>
        <v>0</v>
      </c>
      <c r="AR1401" s="321">
        <f t="shared" si="218"/>
        <v>0</v>
      </c>
      <c r="AS1401" s="293">
        <f t="shared" si="219"/>
        <v>0</v>
      </c>
      <c r="AT1401" s="294" t="str">
        <f>IF(AS1401=0,"",
IF(SUM($AS$47:AS1401)=1,AU1401,
IF($AS$1547&gt;SUM($AS$47:AS1401),_xlfn.CONCAT(", ",AU1401),
IF($AS$1547=SUM($AS$47:AS1401),_xlfn.CONCAT(" y ",AU1401)))))</f>
        <v/>
      </c>
      <c r="AU1401" s="89" t="s">
        <v>8570</v>
      </c>
    </row>
    <row r="1402" spans="1:47" ht="15" customHeight="1">
      <c r="A1402" s="64"/>
      <c r="B1402" s="11"/>
      <c r="C1402" s="1021" t="s">
        <v>8571</v>
      </c>
      <c r="D1402" s="890"/>
      <c r="E1402" s="997"/>
      <c r="F1402" s="884"/>
      <c r="G1402" s="884"/>
      <c r="H1402" s="884"/>
      <c r="I1402" s="884"/>
      <c r="J1402" s="884"/>
      <c r="K1402" s="885"/>
      <c r="L1402" s="1027"/>
      <c r="M1402" s="884"/>
      <c r="N1402" s="884"/>
      <c r="O1402" s="885"/>
      <c r="P1402" s="1027"/>
      <c r="Q1402" s="884"/>
      <c r="R1402" s="884"/>
      <c r="S1402" s="885"/>
      <c r="T1402" s="991"/>
      <c r="U1402" s="884"/>
      <c r="V1402" s="884"/>
      <c r="W1402" s="885"/>
      <c r="X1402" s="796"/>
      <c r="Y1402" s="796"/>
      <c r="Z1402" s="796"/>
      <c r="AA1402" s="796"/>
      <c r="AB1402" s="796"/>
      <c r="AC1402" s="796"/>
      <c r="AD1402" s="796"/>
      <c r="AG1402" s="323" t="b">
        <f t="shared" si="210"/>
        <v>0</v>
      </c>
      <c r="AH1402" s="1" t="str">
        <f t="shared" si="211"/>
        <v/>
      </c>
      <c r="AI1402" s="323" t="b">
        <f t="shared" si="212"/>
        <v>0</v>
      </c>
      <c r="AJ1402" s="1" t="str">
        <f t="shared" si="213"/>
        <v/>
      </c>
      <c r="AK1402" s="323" t="b">
        <f t="shared" si="214"/>
        <v>0</v>
      </c>
      <c r="AL1402" s="648">
        <f t="shared" si="215"/>
        <v>0</v>
      </c>
      <c r="AM1402" s="293">
        <f t="shared" si="216"/>
        <v>0</v>
      </c>
      <c r="AN1402" s="294" t="str">
        <f>IF(AM1402=0,"",
IF(SUM($AM$47:AM1402)=1,AO1402,
IF($AM$1547&gt;SUM($AM$47:AM1402),_xlfn.CONCAT(", ",AO1402),
IF($AM$1547=SUM($AM$47:AM1402),_xlfn.CONCAT(" y ",AO1402)))))</f>
        <v/>
      </c>
      <c r="AO1402" s="89" t="s">
        <v>8572</v>
      </c>
      <c r="AQ1402" s="477">
        <f t="shared" si="217"/>
        <v>0</v>
      </c>
      <c r="AR1402" s="321">
        <f t="shared" si="218"/>
        <v>0</v>
      </c>
      <c r="AS1402" s="293">
        <f t="shared" si="219"/>
        <v>0</v>
      </c>
      <c r="AT1402" s="294" t="str">
        <f>IF(AS1402=0,"",
IF(SUM($AS$47:AS1402)=1,AU1402,
IF($AS$1547&gt;SUM($AS$47:AS1402),_xlfn.CONCAT(", ",AU1402),
IF($AS$1547=SUM($AS$47:AS1402),_xlfn.CONCAT(" y ",AU1402)))))</f>
        <v/>
      </c>
      <c r="AU1402" s="89" t="s">
        <v>8572</v>
      </c>
    </row>
    <row r="1403" spans="1:47" ht="15" customHeight="1">
      <c r="A1403" s="64"/>
      <c r="B1403" s="11"/>
      <c r="C1403" s="1021" t="s">
        <v>8573</v>
      </c>
      <c r="D1403" s="890"/>
      <c r="E1403" s="997"/>
      <c r="F1403" s="884"/>
      <c r="G1403" s="884"/>
      <c r="H1403" s="884"/>
      <c r="I1403" s="884"/>
      <c r="J1403" s="884"/>
      <c r="K1403" s="885"/>
      <c r="L1403" s="1027"/>
      <c r="M1403" s="884"/>
      <c r="N1403" s="884"/>
      <c r="O1403" s="885"/>
      <c r="P1403" s="1027"/>
      <c r="Q1403" s="884"/>
      <c r="R1403" s="884"/>
      <c r="S1403" s="885"/>
      <c r="T1403" s="991"/>
      <c r="U1403" s="884"/>
      <c r="V1403" s="884"/>
      <c r="W1403" s="885"/>
      <c r="X1403" s="796"/>
      <c r="Y1403" s="796"/>
      <c r="Z1403" s="796"/>
      <c r="AA1403" s="796"/>
      <c r="AB1403" s="796"/>
      <c r="AC1403" s="796"/>
      <c r="AD1403" s="796"/>
      <c r="AG1403" s="323" t="b">
        <f t="shared" si="210"/>
        <v>0</v>
      </c>
      <c r="AH1403" s="1" t="str">
        <f t="shared" si="211"/>
        <v/>
      </c>
      <c r="AI1403" s="323" t="b">
        <f t="shared" si="212"/>
        <v>0</v>
      </c>
      <c r="AJ1403" s="1" t="str">
        <f t="shared" si="213"/>
        <v/>
      </c>
      <c r="AK1403" s="323" t="b">
        <f t="shared" si="214"/>
        <v>0</v>
      </c>
      <c r="AL1403" s="648">
        <f t="shared" si="215"/>
        <v>0</v>
      </c>
      <c r="AM1403" s="293">
        <f t="shared" si="216"/>
        <v>0</v>
      </c>
      <c r="AN1403" s="294" t="str">
        <f>IF(AM1403=0,"",
IF(SUM($AM$47:AM1403)=1,AO1403,
IF($AM$1547&gt;SUM($AM$47:AM1403),_xlfn.CONCAT(", ",AO1403),
IF($AM$1547=SUM($AM$47:AM1403),_xlfn.CONCAT(" y ",AO1403)))))</f>
        <v/>
      </c>
      <c r="AO1403" s="89" t="s">
        <v>8574</v>
      </c>
      <c r="AQ1403" s="477">
        <f t="shared" si="217"/>
        <v>0</v>
      </c>
      <c r="AR1403" s="321">
        <f t="shared" si="218"/>
        <v>0</v>
      </c>
      <c r="AS1403" s="293">
        <f t="shared" si="219"/>
        <v>0</v>
      </c>
      <c r="AT1403" s="294" t="str">
        <f>IF(AS1403=0,"",
IF(SUM($AS$47:AS1403)=1,AU1403,
IF($AS$1547&gt;SUM($AS$47:AS1403),_xlfn.CONCAT(", ",AU1403),
IF($AS$1547=SUM($AS$47:AS1403),_xlfn.CONCAT(" y ",AU1403)))))</f>
        <v/>
      </c>
      <c r="AU1403" s="89" t="s">
        <v>8574</v>
      </c>
    </row>
    <row r="1404" spans="1:47" ht="15" customHeight="1">
      <c r="A1404" s="64"/>
      <c r="B1404" s="11"/>
      <c r="C1404" s="1021" t="s">
        <v>8575</v>
      </c>
      <c r="D1404" s="890"/>
      <c r="E1404" s="997"/>
      <c r="F1404" s="884"/>
      <c r="G1404" s="884"/>
      <c r="H1404" s="884"/>
      <c r="I1404" s="884"/>
      <c r="J1404" s="884"/>
      <c r="K1404" s="885"/>
      <c r="L1404" s="1027"/>
      <c r="M1404" s="884"/>
      <c r="N1404" s="884"/>
      <c r="O1404" s="885"/>
      <c r="P1404" s="1027"/>
      <c r="Q1404" s="884"/>
      <c r="R1404" s="884"/>
      <c r="S1404" s="885"/>
      <c r="T1404" s="991"/>
      <c r="U1404" s="884"/>
      <c r="V1404" s="884"/>
      <c r="W1404" s="885"/>
      <c r="X1404" s="796"/>
      <c r="Y1404" s="796"/>
      <c r="Z1404" s="796"/>
      <c r="AA1404" s="796"/>
      <c r="AB1404" s="796"/>
      <c r="AC1404" s="796"/>
      <c r="AD1404" s="796"/>
      <c r="AG1404" s="323" t="b">
        <f t="shared" si="210"/>
        <v>0</v>
      </c>
      <c r="AH1404" s="1" t="str">
        <f t="shared" si="211"/>
        <v/>
      </c>
      <c r="AI1404" s="323" t="b">
        <f t="shared" si="212"/>
        <v>0</v>
      </c>
      <c r="AJ1404" s="1" t="str">
        <f t="shared" si="213"/>
        <v/>
      </c>
      <c r="AK1404" s="323" t="b">
        <f t="shared" si="214"/>
        <v>0</v>
      </c>
      <c r="AL1404" s="648">
        <f t="shared" si="215"/>
        <v>0</v>
      </c>
      <c r="AM1404" s="293">
        <f t="shared" si="216"/>
        <v>0</v>
      </c>
      <c r="AN1404" s="294" t="str">
        <f>IF(AM1404=0,"",
IF(SUM($AM$47:AM1404)=1,AO1404,
IF($AM$1547&gt;SUM($AM$47:AM1404),_xlfn.CONCAT(", ",AO1404),
IF($AM$1547=SUM($AM$47:AM1404),_xlfn.CONCAT(" y ",AO1404)))))</f>
        <v/>
      </c>
      <c r="AO1404" s="89" t="s">
        <v>8576</v>
      </c>
      <c r="AQ1404" s="477">
        <f t="shared" si="217"/>
        <v>0</v>
      </c>
      <c r="AR1404" s="321">
        <f t="shared" si="218"/>
        <v>0</v>
      </c>
      <c r="AS1404" s="293">
        <f t="shared" si="219"/>
        <v>0</v>
      </c>
      <c r="AT1404" s="294" t="str">
        <f>IF(AS1404=0,"",
IF(SUM($AS$47:AS1404)=1,AU1404,
IF($AS$1547&gt;SUM($AS$47:AS1404),_xlfn.CONCAT(", ",AU1404),
IF($AS$1547=SUM($AS$47:AS1404),_xlfn.CONCAT(" y ",AU1404)))))</f>
        <v/>
      </c>
      <c r="AU1404" s="89" t="s">
        <v>8576</v>
      </c>
    </row>
    <row r="1405" spans="1:47" ht="15" customHeight="1">
      <c r="A1405" s="64"/>
      <c r="B1405" s="11"/>
      <c r="C1405" s="1021" t="s">
        <v>8577</v>
      </c>
      <c r="D1405" s="890"/>
      <c r="E1405" s="997"/>
      <c r="F1405" s="884"/>
      <c r="G1405" s="884"/>
      <c r="H1405" s="884"/>
      <c r="I1405" s="884"/>
      <c r="J1405" s="884"/>
      <c r="K1405" s="885"/>
      <c r="L1405" s="1027"/>
      <c r="M1405" s="884"/>
      <c r="N1405" s="884"/>
      <c r="O1405" s="885"/>
      <c r="P1405" s="1027"/>
      <c r="Q1405" s="884"/>
      <c r="R1405" s="884"/>
      <c r="S1405" s="885"/>
      <c r="T1405" s="991"/>
      <c r="U1405" s="884"/>
      <c r="V1405" s="884"/>
      <c r="W1405" s="885"/>
      <c r="X1405" s="796"/>
      <c r="Y1405" s="796"/>
      <c r="Z1405" s="796"/>
      <c r="AA1405" s="796"/>
      <c r="AB1405" s="796"/>
      <c r="AC1405" s="796"/>
      <c r="AD1405" s="796"/>
      <c r="AG1405" s="323" t="b">
        <f t="shared" si="210"/>
        <v>0</v>
      </c>
      <c r="AH1405" s="1" t="str">
        <f t="shared" si="211"/>
        <v/>
      </c>
      <c r="AI1405" s="323" t="b">
        <f t="shared" si="212"/>
        <v>0</v>
      </c>
      <c r="AJ1405" s="1" t="str">
        <f t="shared" si="213"/>
        <v/>
      </c>
      <c r="AK1405" s="323" t="b">
        <f t="shared" si="214"/>
        <v>0</v>
      </c>
      <c r="AL1405" s="648">
        <f t="shared" si="215"/>
        <v>0</v>
      </c>
      <c r="AM1405" s="293">
        <f t="shared" si="216"/>
        <v>0</v>
      </c>
      <c r="AN1405" s="294" t="str">
        <f>IF(AM1405=0,"",
IF(SUM($AM$47:AM1405)=1,AO1405,
IF($AM$1547&gt;SUM($AM$47:AM1405),_xlfn.CONCAT(", ",AO1405),
IF($AM$1547=SUM($AM$47:AM1405),_xlfn.CONCAT(" y ",AO1405)))))</f>
        <v/>
      </c>
      <c r="AO1405" s="89" t="s">
        <v>8578</v>
      </c>
      <c r="AQ1405" s="477">
        <f t="shared" si="217"/>
        <v>0</v>
      </c>
      <c r="AR1405" s="321">
        <f t="shared" si="218"/>
        <v>0</v>
      </c>
      <c r="AS1405" s="293">
        <f t="shared" si="219"/>
        <v>0</v>
      </c>
      <c r="AT1405" s="294" t="str">
        <f>IF(AS1405=0,"",
IF(SUM($AS$47:AS1405)=1,AU1405,
IF($AS$1547&gt;SUM($AS$47:AS1405),_xlfn.CONCAT(", ",AU1405),
IF($AS$1547=SUM($AS$47:AS1405),_xlfn.CONCAT(" y ",AU1405)))))</f>
        <v/>
      </c>
      <c r="AU1405" s="89" t="s">
        <v>8578</v>
      </c>
    </row>
    <row r="1406" spans="1:47" ht="15" customHeight="1">
      <c r="A1406" s="64"/>
      <c r="B1406" s="11"/>
      <c r="C1406" s="1021" t="s">
        <v>8579</v>
      </c>
      <c r="D1406" s="890"/>
      <c r="E1406" s="997"/>
      <c r="F1406" s="884"/>
      <c r="G1406" s="884"/>
      <c r="H1406" s="884"/>
      <c r="I1406" s="884"/>
      <c r="J1406" s="884"/>
      <c r="K1406" s="885"/>
      <c r="L1406" s="1027"/>
      <c r="M1406" s="884"/>
      <c r="N1406" s="884"/>
      <c r="O1406" s="885"/>
      <c r="P1406" s="1027"/>
      <c r="Q1406" s="884"/>
      <c r="R1406" s="884"/>
      <c r="S1406" s="885"/>
      <c r="T1406" s="991"/>
      <c r="U1406" s="884"/>
      <c r="V1406" s="884"/>
      <c r="W1406" s="885"/>
      <c r="X1406" s="796"/>
      <c r="Y1406" s="796"/>
      <c r="Z1406" s="796"/>
      <c r="AA1406" s="796"/>
      <c r="AB1406" s="796"/>
      <c r="AC1406" s="796"/>
      <c r="AD1406" s="796"/>
      <c r="AG1406" s="323" t="b">
        <f t="shared" si="210"/>
        <v>0</v>
      </c>
      <c r="AH1406" s="1" t="str">
        <f t="shared" si="211"/>
        <v/>
      </c>
      <c r="AI1406" s="323" t="b">
        <f t="shared" si="212"/>
        <v>0</v>
      </c>
      <c r="AJ1406" s="1" t="str">
        <f t="shared" si="213"/>
        <v/>
      </c>
      <c r="AK1406" s="323" t="b">
        <f t="shared" si="214"/>
        <v>0</v>
      </c>
      <c r="AL1406" s="648">
        <f t="shared" si="215"/>
        <v>0</v>
      </c>
      <c r="AM1406" s="293">
        <f t="shared" si="216"/>
        <v>0</v>
      </c>
      <c r="AN1406" s="294" t="str">
        <f>IF(AM1406=0,"",
IF(SUM($AM$47:AM1406)=1,AO1406,
IF($AM$1547&gt;SUM($AM$47:AM1406),_xlfn.CONCAT(", ",AO1406),
IF($AM$1547=SUM($AM$47:AM1406),_xlfn.CONCAT(" y ",AO1406)))))</f>
        <v/>
      </c>
      <c r="AO1406" s="89" t="s">
        <v>8580</v>
      </c>
      <c r="AQ1406" s="477">
        <f t="shared" si="217"/>
        <v>0</v>
      </c>
      <c r="AR1406" s="321">
        <f t="shared" si="218"/>
        <v>0</v>
      </c>
      <c r="AS1406" s="293">
        <f t="shared" si="219"/>
        <v>0</v>
      </c>
      <c r="AT1406" s="294" t="str">
        <f>IF(AS1406=0,"",
IF(SUM($AS$47:AS1406)=1,AU1406,
IF($AS$1547&gt;SUM($AS$47:AS1406),_xlfn.CONCAT(", ",AU1406),
IF($AS$1547=SUM($AS$47:AS1406),_xlfn.CONCAT(" y ",AU1406)))))</f>
        <v/>
      </c>
      <c r="AU1406" s="89" t="s">
        <v>8580</v>
      </c>
    </row>
    <row r="1407" spans="1:47" ht="15" customHeight="1">
      <c r="A1407" s="64"/>
      <c r="B1407" s="11"/>
      <c r="C1407" s="1021" t="s">
        <v>8581</v>
      </c>
      <c r="D1407" s="890"/>
      <c r="E1407" s="997"/>
      <c r="F1407" s="884"/>
      <c r="G1407" s="884"/>
      <c r="H1407" s="884"/>
      <c r="I1407" s="884"/>
      <c r="J1407" s="884"/>
      <c r="K1407" s="885"/>
      <c r="L1407" s="1027"/>
      <c r="M1407" s="884"/>
      <c r="N1407" s="884"/>
      <c r="O1407" s="885"/>
      <c r="P1407" s="1027"/>
      <c r="Q1407" s="884"/>
      <c r="R1407" s="884"/>
      <c r="S1407" s="885"/>
      <c r="T1407" s="991"/>
      <c r="U1407" s="884"/>
      <c r="V1407" s="884"/>
      <c r="W1407" s="885"/>
      <c r="X1407" s="796"/>
      <c r="Y1407" s="796"/>
      <c r="Z1407" s="796"/>
      <c r="AA1407" s="796"/>
      <c r="AB1407" s="796"/>
      <c r="AC1407" s="796"/>
      <c r="AD1407" s="796"/>
      <c r="AG1407" s="323" t="b">
        <f t="shared" si="210"/>
        <v>0</v>
      </c>
      <c r="AH1407" s="1" t="str">
        <f t="shared" si="211"/>
        <v/>
      </c>
      <c r="AI1407" s="323" t="b">
        <f t="shared" si="212"/>
        <v>0</v>
      </c>
      <c r="AJ1407" s="1" t="str">
        <f t="shared" si="213"/>
        <v/>
      </c>
      <c r="AK1407" s="323" t="b">
        <f t="shared" si="214"/>
        <v>0</v>
      </c>
      <c r="AL1407" s="648">
        <f t="shared" si="215"/>
        <v>0</v>
      </c>
      <c r="AM1407" s="293">
        <f t="shared" si="216"/>
        <v>0</v>
      </c>
      <c r="AN1407" s="294" t="str">
        <f>IF(AM1407=0,"",
IF(SUM($AM$47:AM1407)=1,AO1407,
IF($AM$1547&gt;SUM($AM$47:AM1407),_xlfn.CONCAT(", ",AO1407),
IF($AM$1547=SUM($AM$47:AM1407),_xlfn.CONCAT(" y ",AO1407)))))</f>
        <v/>
      </c>
      <c r="AO1407" s="89" t="s">
        <v>8582</v>
      </c>
      <c r="AQ1407" s="477">
        <f t="shared" si="217"/>
        <v>0</v>
      </c>
      <c r="AR1407" s="321">
        <f t="shared" si="218"/>
        <v>0</v>
      </c>
      <c r="AS1407" s="293">
        <f t="shared" si="219"/>
        <v>0</v>
      </c>
      <c r="AT1407" s="294" t="str">
        <f>IF(AS1407=0,"",
IF(SUM($AS$47:AS1407)=1,AU1407,
IF($AS$1547&gt;SUM($AS$47:AS1407),_xlfn.CONCAT(", ",AU1407),
IF($AS$1547=SUM($AS$47:AS1407),_xlfn.CONCAT(" y ",AU1407)))))</f>
        <v/>
      </c>
      <c r="AU1407" s="89" t="s">
        <v>8582</v>
      </c>
    </row>
    <row r="1408" spans="1:47" ht="15" customHeight="1">
      <c r="A1408" s="64"/>
      <c r="B1408" s="11"/>
      <c r="C1408" s="1021" t="s">
        <v>8583</v>
      </c>
      <c r="D1408" s="890"/>
      <c r="E1408" s="997"/>
      <c r="F1408" s="884"/>
      <c r="G1408" s="884"/>
      <c r="H1408" s="884"/>
      <c r="I1408" s="884"/>
      <c r="J1408" s="884"/>
      <c r="K1408" s="885"/>
      <c r="L1408" s="1027"/>
      <c r="M1408" s="884"/>
      <c r="N1408" s="884"/>
      <c r="O1408" s="885"/>
      <c r="P1408" s="1027"/>
      <c r="Q1408" s="884"/>
      <c r="R1408" s="884"/>
      <c r="S1408" s="885"/>
      <c r="T1408" s="991"/>
      <c r="U1408" s="884"/>
      <c r="V1408" s="884"/>
      <c r="W1408" s="885"/>
      <c r="X1408" s="796"/>
      <c r="Y1408" s="796"/>
      <c r="Z1408" s="796"/>
      <c r="AA1408" s="796"/>
      <c r="AB1408" s="796"/>
      <c r="AC1408" s="796"/>
      <c r="AD1408" s="796"/>
      <c r="AG1408" s="323" t="b">
        <f t="shared" si="210"/>
        <v>0</v>
      </c>
      <c r="AH1408" s="1" t="str">
        <f t="shared" si="211"/>
        <v/>
      </c>
      <c r="AI1408" s="323" t="b">
        <f t="shared" si="212"/>
        <v>0</v>
      </c>
      <c r="AJ1408" s="1" t="str">
        <f t="shared" si="213"/>
        <v/>
      </c>
      <c r="AK1408" s="323" t="b">
        <f t="shared" si="214"/>
        <v>0</v>
      </c>
      <c r="AL1408" s="648">
        <f t="shared" si="215"/>
        <v>0</v>
      </c>
      <c r="AM1408" s="293">
        <f t="shared" si="216"/>
        <v>0</v>
      </c>
      <c r="AN1408" s="294" t="str">
        <f>IF(AM1408=0,"",
IF(SUM($AM$47:AM1408)=1,AO1408,
IF($AM$1547&gt;SUM($AM$47:AM1408),_xlfn.CONCAT(", ",AO1408),
IF($AM$1547=SUM($AM$47:AM1408),_xlfn.CONCAT(" y ",AO1408)))))</f>
        <v/>
      </c>
      <c r="AO1408" s="89" t="s">
        <v>8584</v>
      </c>
      <c r="AQ1408" s="477">
        <f t="shared" si="217"/>
        <v>0</v>
      </c>
      <c r="AR1408" s="321">
        <f t="shared" si="218"/>
        <v>0</v>
      </c>
      <c r="AS1408" s="293">
        <f t="shared" si="219"/>
        <v>0</v>
      </c>
      <c r="AT1408" s="294" t="str">
        <f>IF(AS1408=0,"",
IF(SUM($AS$47:AS1408)=1,AU1408,
IF($AS$1547&gt;SUM($AS$47:AS1408),_xlfn.CONCAT(", ",AU1408),
IF($AS$1547=SUM($AS$47:AS1408),_xlfn.CONCAT(" y ",AU1408)))))</f>
        <v/>
      </c>
      <c r="AU1408" s="89" t="s">
        <v>8584</v>
      </c>
    </row>
    <row r="1409" spans="1:47" ht="15" customHeight="1">
      <c r="A1409" s="64"/>
      <c r="B1409" s="11"/>
      <c r="C1409" s="1021" t="s">
        <v>8585</v>
      </c>
      <c r="D1409" s="890"/>
      <c r="E1409" s="997"/>
      <c r="F1409" s="884"/>
      <c r="G1409" s="884"/>
      <c r="H1409" s="884"/>
      <c r="I1409" s="884"/>
      <c r="J1409" s="884"/>
      <c r="K1409" s="885"/>
      <c r="L1409" s="1027"/>
      <c r="M1409" s="884"/>
      <c r="N1409" s="884"/>
      <c r="O1409" s="885"/>
      <c r="P1409" s="1027"/>
      <c r="Q1409" s="884"/>
      <c r="R1409" s="884"/>
      <c r="S1409" s="885"/>
      <c r="T1409" s="991"/>
      <c r="U1409" s="884"/>
      <c r="V1409" s="884"/>
      <c r="W1409" s="885"/>
      <c r="X1409" s="796"/>
      <c r="Y1409" s="796"/>
      <c r="Z1409" s="796"/>
      <c r="AA1409" s="796"/>
      <c r="AB1409" s="796"/>
      <c r="AC1409" s="796"/>
      <c r="AD1409" s="796"/>
      <c r="AG1409" s="323" t="b">
        <f t="shared" si="210"/>
        <v>0</v>
      </c>
      <c r="AH1409" s="1" t="str">
        <f t="shared" si="211"/>
        <v/>
      </c>
      <c r="AI1409" s="323" t="b">
        <f t="shared" si="212"/>
        <v>0</v>
      </c>
      <c r="AJ1409" s="1" t="str">
        <f t="shared" si="213"/>
        <v/>
      </c>
      <c r="AK1409" s="323" t="b">
        <f t="shared" si="214"/>
        <v>0</v>
      </c>
      <c r="AL1409" s="648">
        <f t="shared" si="215"/>
        <v>0</v>
      </c>
      <c r="AM1409" s="293">
        <f t="shared" si="216"/>
        <v>0</v>
      </c>
      <c r="AN1409" s="294" t="str">
        <f>IF(AM1409=0,"",
IF(SUM($AM$47:AM1409)=1,AO1409,
IF($AM$1547&gt;SUM($AM$47:AM1409),_xlfn.CONCAT(", ",AO1409),
IF($AM$1547=SUM($AM$47:AM1409),_xlfn.CONCAT(" y ",AO1409)))))</f>
        <v/>
      </c>
      <c r="AO1409" s="89" t="s">
        <v>8586</v>
      </c>
      <c r="AQ1409" s="477">
        <f t="shared" si="217"/>
        <v>0</v>
      </c>
      <c r="AR1409" s="321">
        <f t="shared" si="218"/>
        <v>0</v>
      </c>
      <c r="AS1409" s="293">
        <f t="shared" si="219"/>
        <v>0</v>
      </c>
      <c r="AT1409" s="294" t="str">
        <f>IF(AS1409=0,"",
IF(SUM($AS$47:AS1409)=1,AU1409,
IF($AS$1547&gt;SUM($AS$47:AS1409),_xlfn.CONCAT(", ",AU1409),
IF($AS$1547=SUM($AS$47:AS1409),_xlfn.CONCAT(" y ",AU1409)))))</f>
        <v/>
      </c>
      <c r="AU1409" s="89" t="s">
        <v>8586</v>
      </c>
    </row>
    <row r="1410" spans="1:47" ht="15" customHeight="1">
      <c r="A1410" s="64"/>
      <c r="B1410" s="11"/>
      <c r="C1410" s="1021" t="s">
        <v>8587</v>
      </c>
      <c r="D1410" s="890"/>
      <c r="E1410" s="997"/>
      <c r="F1410" s="884"/>
      <c r="G1410" s="884"/>
      <c r="H1410" s="884"/>
      <c r="I1410" s="884"/>
      <c r="J1410" s="884"/>
      <c r="K1410" s="885"/>
      <c r="L1410" s="1027"/>
      <c r="M1410" s="884"/>
      <c r="N1410" s="884"/>
      <c r="O1410" s="885"/>
      <c r="P1410" s="1027"/>
      <c r="Q1410" s="884"/>
      <c r="R1410" s="884"/>
      <c r="S1410" s="885"/>
      <c r="T1410" s="991"/>
      <c r="U1410" s="884"/>
      <c r="V1410" s="884"/>
      <c r="W1410" s="885"/>
      <c r="X1410" s="796"/>
      <c r="Y1410" s="796"/>
      <c r="Z1410" s="796"/>
      <c r="AA1410" s="796"/>
      <c r="AB1410" s="796"/>
      <c r="AC1410" s="796"/>
      <c r="AD1410" s="796"/>
      <c r="AG1410" s="323" t="b">
        <f t="shared" si="210"/>
        <v>0</v>
      </c>
      <c r="AH1410" s="1" t="str">
        <f t="shared" si="211"/>
        <v/>
      </c>
      <c r="AI1410" s="323" t="b">
        <f t="shared" si="212"/>
        <v>0</v>
      </c>
      <c r="AJ1410" s="1" t="str">
        <f t="shared" si="213"/>
        <v/>
      </c>
      <c r="AK1410" s="323" t="b">
        <f t="shared" si="214"/>
        <v>0</v>
      </c>
      <c r="AL1410" s="648">
        <f t="shared" si="215"/>
        <v>0</v>
      </c>
      <c r="AM1410" s="293">
        <f t="shared" si="216"/>
        <v>0</v>
      </c>
      <c r="AN1410" s="294" t="str">
        <f>IF(AM1410=0,"",
IF(SUM($AM$47:AM1410)=1,AO1410,
IF($AM$1547&gt;SUM($AM$47:AM1410),_xlfn.CONCAT(", ",AO1410),
IF($AM$1547=SUM($AM$47:AM1410),_xlfn.CONCAT(" y ",AO1410)))))</f>
        <v/>
      </c>
      <c r="AO1410" s="89" t="s">
        <v>8588</v>
      </c>
      <c r="AQ1410" s="477">
        <f t="shared" si="217"/>
        <v>0</v>
      </c>
      <c r="AR1410" s="321">
        <f t="shared" si="218"/>
        <v>0</v>
      </c>
      <c r="AS1410" s="293">
        <f t="shared" si="219"/>
        <v>0</v>
      </c>
      <c r="AT1410" s="294" t="str">
        <f>IF(AS1410=0,"",
IF(SUM($AS$47:AS1410)=1,AU1410,
IF($AS$1547&gt;SUM($AS$47:AS1410),_xlfn.CONCAT(", ",AU1410),
IF($AS$1547=SUM($AS$47:AS1410),_xlfn.CONCAT(" y ",AU1410)))))</f>
        <v/>
      </c>
      <c r="AU1410" s="89" t="s">
        <v>8588</v>
      </c>
    </row>
    <row r="1411" spans="1:47" ht="15" customHeight="1">
      <c r="A1411" s="64"/>
      <c r="B1411" s="11"/>
      <c r="C1411" s="1021" t="s">
        <v>8589</v>
      </c>
      <c r="D1411" s="890"/>
      <c r="E1411" s="997"/>
      <c r="F1411" s="884"/>
      <c r="G1411" s="884"/>
      <c r="H1411" s="884"/>
      <c r="I1411" s="884"/>
      <c r="J1411" s="884"/>
      <c r="K1411" s="885"/>
      <c r="L1411" s="1027"/>
      <c r="M1411" s="884"/>
      <c r="N1411" s="884"/>
      <c r="O1411" s="885"/>
      <c r="P1411" s="1027"/>
      <c r="Q1411" s="884"/>
      <c r="R1411" s="884"/>
      <c r="S1411" s="885"/>
      <c r="T1411" s="991"/>
      <c r="U1411" s="884"/>
      <c r="V1411" s="884"/>
      <c r="W1411" s="885"/>
      <c r="X1411" s="796"/>
      <c r="Y1411" s="796"/>
      <c r="Z1411" s="796"/>
      <c r="AA1411" s="796"/>
      <c r="AB1411" s="796"/>
      <c r="AC1411" s="796"/>
      <c r="AD1411" s="796"/>
      <c r="AG1411" s="323" t="b">
        <f t="shared" si="210"/>
        <v>0</v>
      </c>
      <c r="AH1411" s="1" t="str">
        <f t="shared" si="211"/>
        <v/>
      </c>
      <c r="AI1411" s="323" t="b">
        <f t="shared" si="212"/>
        <v>0</v>
      </c>
      <c r="AJ1411" s="1" t="str">
        <f t="shared" si="213"/>
        <v/>
      </c>
      <c r="AK1411" s="323" t="b">
        <f t="shared" si="214"/>
        <v>0</v>
      </c>
      <c r="AL1411" s="648">
        <f t="shared" si="215"/>
        <v>0</v>
      </c>
      <c r="AM1411" s="293">
        <f t="shared" si="216"/>
        <v>0</v>
      </c>
      <c r="AN1411" s="294" t="str">
        <f>IF(AM1411=0,"",
IF(SUM($AM$47:AM1411)=1,AO1411,
IF($AM$1547&gt;SUM($AM$47:AM1411),_xlfn.CONCAT(", ",AO1411),
IF($AM$1547=SUM($AM$47:AM1411),_xlfn.CONCAT(" y ",AO1411)))))</f>
        <v/>
      </c>
      <c r="AO1411" s="89" t="s">
        <v>8590</v>
      </c>
      <c r="AQ1411" s="477">
        <f t="shared" si="217"/>
        <v>0</v>
      </c>
      <c r="AR1411" s="321">
        <f t="shared" si="218"/>
        <v>0</v>
      </c>
      <c r="AS1411" s="293">
        <f t="shared" si="219"/>
        <v>0</v>
      </c>
      <c r="AT1411" s="294" t="str">
        <f>IF(AS1411=0,"",
IF(SUM($AS$47:AS1411)=1,AU1411,
IF($AS$1547&gt;SUM($AS$47:AS1411),_xlfn.CONCAT(", ",AU1411),
IF($AS$1547=SUM($AS$47:AS1411),_xlfn.CONCAT(" y ",AU1411)))))</f>
        <v/>
      </c>
      <c r="AU1411" s="89" t="s">
        <v>8590</v>
      </c>
    </row>
    <row r="1412" spans="1:47" ht="15" customHeight="1">
      <c r="A1412" s="64"/>
      <c r="B1412" s="11"/>
      <c r="C1412" s="1021" t="s">
        <v>8591</v>
      </c>
      <c r="D1412" s="890"/>
      <c r="E1412" s="997"/>
      <c r="F1412" s="884"/>
      <c r="G1412" s="884"/>
      <c r="H1412" s="884"/>
      <c r="I1412" s="884"/>
      <c r="J1412" s="884"/>
      <c r="K1412" s="885"/>
      <c r="L1412" s="1027"/>
      <c r="M1412" s="884"/>
      <c r="N1412" s="884"/>
      <c r="O1412" s="885"/>
      <c r="P1412" s="1027"/>
      <c r="Q1412" s="884"/>
      <c r="R1412" s="884"/>
      <c r="S1412" s="885"/>
      <c r="T1412" s="991"/>
      <c r="U1412" s="884"/>
      <c r="V1412" s="884"/>
      <c r="W1412" s="885"/>
      <c r="X1412" s="796"/>
      <c r="Y1412" s="796"/>
      <c r="Z1412" s="796"/>
      <c r="AA1412" s="796"/>
      <c r="AB1412" s="796"/>
      <c r="AC1412" s="796"/>
      <c r="AD1412" s="796"/>
      <c r="AG1412" s="323" t="b">
        <f t="shared" si="210"/>
        <v>0</v>
      </c>
      <c r="AH1412" s="1" t="str">
        <f t="shared" si="211"/>
        <v/>
      </c>
      <c r="AI1412" s="323" t="b">
        <f t="shared" si="212"/>
        <v>0</v>
      </c>
      <c r="AJ1412" s="1" t="str">
        <f t="shared" si="213"/>
        <v/>
      </c>
      <c r="AK1412" s="323" t="b">
        <f t="shared" si="214"/>
        <v>0</v>
      </c>
      <c r="AL1412" s="648">
        <f t="shared" si="215"/>
        <v>0</v>
      </c>
      <c r="AM1412" s="293">
        <f t="shared" si="216"/>
        <v>0</v>
      </c>
      <c r="AN1412" s="294" t="str">
        <f>IF(AM1412=0,"",
IF(SUM($AM$47:AM1412)=1,AO1412,
IF($AM$1547&gt;SUM($AM$47:AM1412),_xlfn.CONCAT(", ",AO1412),
IF($AM$1547=SUM($AM$47:AM1412),_xlfn.CONCAT(" y ",AO1412)))))</f>
        <v/>
      </c>
      <c r="AO1412" s="89" t="s">
        <v>8592</v>
      </c>
      <c r="AQ1412" s="477">
        <f t="shared" si="217"/>
        <v>0</v>
      </c>
      <c r="AR1412" s="321">
        <f t="shared" si="218"/>
        <v>0</v>
      </c>
      <c r="AS1412" s="293">
        <f t="shared" si="219"/>
        <v>0</v>
      </c>
      <c r="AT1412" s="294" t="str">
        <f>IF(AS1412=0,"",
IF(SUM($AS$47:AS1412)=1,AU1412,
IF($AS$1547&gt;SUM($AS$47:AS1412),_xlfn.CONCAT(", ",AU1412),
IF($AS$1547=SUM($AS$47:AS1412),_xlfn.CONCAT(" y ",AU1412)))))</f>
        <v/>
      </c>
      <c r="AU1412" s="89" t="s">
        <v>8592</v>
      </c>
    </row>
    <row r="1413" spans="1:47" ht="15" customHeight="1">
      <c r="A1413" s="64"/>
      <c r="B1413" s="11"/>
      <c r="C1413" s="1021" t="s">
        <v>8593</v>
      </c>
      <c r="D1413" s="890"/>
      <c r="E1413" s="997"/>
      <c r="F1413" s="884"/>
      <c r="G1413" s="884"/>
      <c r="H1413" s="884"/>
      <c r="I1413" s="884"/>
      <c r="J1413" s="884"/>
      <c r="K1413" s="885"/>
      <c r="L1413" s="1027"/>
      <c r="M1413" s="884"/>
      <c r="N1413" s="884"/>
      <c r="O1413" s="885"/>
      <c r="P1413" s="1027"/>
      <c r="Q1413" s="884"/>
      <c r="R1413" s="884"/>
      <c r="S1413" s="885"/>
      <c r="T1413" s="991"/>
      <c r="U1413" s="884"/>
      <c r="V1413" s="884"/>
      <c r="W1413" s="885"/>
      <c r="X1413" s="796"/>
      <c r="Y1413" s="796"/>
      <c r="Z1413" s="796"/>
      <c r="AA1413" s="796"/>
      <c r="AB1413" s="796"/>
      <c r="AC1413" s="796"/>
      <c r="AD1413" s="796"/>
      <c r="AG1413" s="323" t="b">
        <f t="shared" si="210"/>
        <v>0</v>
      </c>
      <c r="AH1413" s="1" t="str">
        <f t="shared" si="211"/>
        <v/>
      </c>
      <c r="AI1413" s="323" t="b">
        <f t="shared" si="212"/>
        <v>0</v>
      </c>
      <c r="AJ1413" s="1" t="str">
        <f t="shared" si="213"/>
        <v/>
      </c>
      <c r="AK1413" s="323" t="b">
        <f t="shared" si="214"/>
        <v>0</v>
      </c>
      <c r="AL1413" s="648">
        <f t="shared" si="215"/>
        <v>0</v>
      </c>
      <c r="AM1413" s="293">
        <f t="shared" si="216"/>
        <v>0</v>
      </c>
      <c r="AN1413" s="294" t="str">
        <f>IF(AM1413=0,"",
IF(SUM($AM$47:AM1413)=1,AO1413,
IF($AM$1547&gt;SUM($AM$47:AM1413),_xlfn.CONCAT(", ",AO1413),
IF($AM$1547=SUM($AM$47:AM1413),_xlfn.CONCAT(" y ",AO1413)))))</f>
        <v/>
      </c>
      <c r="AO1413" s="89" t="s">
        <v>8594</v>
      </c>
      <c r="AQ1413" s="477">
        <f t="shared" si="217"/>
        <v>0</v>
      </c>
      <c r="AR1413" s="321">
        <f t="shared" si="218"/>
        <v>0</v>
      </c>
      <c r="AS1413" s="293">
        <f t="shared" si="219"/>
        <v>0</v>
      </c>
      <c r="AT1413" s="294" t="str">
        <f>IF(AS1413=0,"",
IF(SUM($AS$47:AS1413)=1,AU1413,
IF($AS$1547&gt;SUM($AS$47:AS1413),_xlfn.CONCAT(", ",AU1413),
IF($AS$1547=SUM($AS$47:AS1413),_xlfn.CONCAT(" y ",AU1413)))))</f>
        <v/>
      </c>
      <c r="AU1413" s="89" t="s">
        <v>8594</v>
      </c>
    </row>
    <row r="1414" spans="1:47" ht="15" customHeight="1">
      <c r="A1414" s="64"/>
      <c r="B1414" s="11"/>
      <c r="C1414" s="1021" t="s">
        <v>8595</v>
      </c>
      <c r="D1414" s="890"/>
      <c r="E1414" s="997"/>
      <c r="F1414" s="884"/>
      <c r="G1414" s="884"/>
      <c r="H1414" s="884"/>
      <c r="I1414" s="884"/>
      <c r="J1414" s="884"/>
      <c r="K1414" s="885"/>
      <c r="L1414" s="1027"/>
      <c r="M1414" s="884"/>
      <c r="N1414" s="884"/>
      <c r="O1414" s="885"/>
      <c r="P1414" s="1027"/>
      <c r="Q1414" s="884"/>
      <c r="R1414" s="884"/>
      <c r="S1414" s="885"/>
      <c r="T1414" s="991"/>
      <c r="U1414" s="884"/>
      <c r="V1414" s="884"/>
      <c r="W1414" s="885"/>
      <c r="X1414" s="796"/>
      <c r="Y1414" s="796"/>
      <c r="Z1414" s="796"/>
      <c r="AA1414" s="796"/>
      <c r="AB1414" s="796"/>
      <c r="AC1414" s="796"/>
      <c r="AD1414" s="796"/>
      <c r="AG1414" s="323" t="b">
        <f t="shared" si="210"/>
        <v>0</v>
      </c>
      <c r="AH1414" s="1" t="str">
        <f t="shared" si="211"/>
        <v/>
      </c>
      <c r="AI1414" s="323" t="b">
        <f t="shared" si="212"/>
        <v>0</v>
      </c>
      <c r="AJ1414" s="1" t="str">
        <f t="shared" si="213"/>
        <v/>
      </c>
      <c r="AK1414" s="323" t="b">
        <f t="shared" si="214"/>
        <v>0</v>
      </c>
      <c r="AL1414" s="648">
        <f t="shared" si="215"/>
        <v>0</v>
      </c>
      <c r="AM1414" s="293">
        <f t="shared" si="216"/>
        <v>0</v>
      </c>
      <c r="AN1414" s="294" t="str">
        <f>IF(AM1414=0,"",
IF(SUM($AM$47:AM1414)=1,AO1414,
IF($AM$1547&gt;SUM($AM$47:AM1414),_xlfn.CONCAT(", ",AO1414),
IF($AM$1547=SUM($AM$47:AM1414),_xlfn.CONCAT(" y ",AO1414)))))</f>
        <v/>
      </c>
      <c r="AO1414" s="89" t="s">
        <v>8596</v>
      </c>
      <c r="AQ1414" s="477">
        <f t="shared" si="217"/>
        <v>0</v>
      </c>
      <c r="AR1414" s="321">
        <f t="shared" si="218"/>
        <v>0</v>
      </c>
      <c r="AS1414" s="293">
        <f t="shared" si="219"/>
        <v>0</v>
      </c>
      <c r="AT1414" s="294" t="str">
        <f>IF(AS1414=0,"",
IF(SUM($AS$47:AS1414)=1,AU1414,
IF($AS$1547&gt;SUM($AS$47:AS1414),_xlfn.CONCAT(", ",AU1414),
IF($AS$1547=SUM($AS$47:AS1414),_xlfn.CONCAT(" y ",AU1414)))))</f>
        <v/>
      </c>
      <c r="AU1414" s="89" t="s">
        <v>8596</v>
      </c>
    </row>
    <row r="1415" spans="1:47" ht="15" customHeight="1">
      <c r="A1415" s="64"/>
      <c r="B1415" s="11"/>
      <c r="C1415" s="1021" t="s">
        <v>8597</v>
      </c>
      <c r="D1415" s="890"/>
      <c r="E1415" s="997"/>
      <c r="F1415" s="884"/>
      <c r="G1415" s="884"/>
      <c r="H1415" s="884"/>
      <c r="I1415" s="884"/>
      <c r="J1415" s="884"/>
      <c r="K1415" s="885"/>
      <c r="L1415" s="1027"/>
      <c r="M1415" s="884"/>
      <c r="N1415" s="884"/>
      <c r="O1415" s="885"/>
      <c r="P1415" s="1027"/>
      <c r="Q1415" s="884"/>
      <c r="R1415" s="884"/>
      <c r="S1415" s="885"/>
      <c r="T1415" s="991"/>
      <c r="U1415" s="884"/>
      <c r="V1415" s="884"/>
      <c r="W1415" s="885"/>
      <c r="X1415" s="796"/>
      <c r="Y1415" s="796"/>
      <c r="Z1415" s="796"/>
      <c r="AA1415" s="796"/>
      <c r="AB1415" s="796"/>
      <c r="AC1415" s="796"/>
      <c r="AD1415" s="796"/>
      <c r="AG1415" s="323" t="b">
        <f t="shared" si="210"/>
        <v>0</v>
      </c>
      <c r="AH1415" s="1" t="str">
        <f t="shared" si="211"/>
        <v/>
      </c>
      <c r="AI1415" s="323" t="b">
        <f t="shared" si="212"/>
        <v>0</v>
      </c>
      <c r="AJ1415" s="1" t="str">
        <f t="shared" si="213"/>
        <v/>
      </c>
      <c r="AK1415" s="323" t="b">
        <f t="shared" si="214"/>
        <v>0</v>
      </c>
      <c r="AL1415" s="648">
        <f t="shared" si="215"/>
        <v>0</v>
      </c>
      <c r="AM1415" s="293">
        <f t="shared" si="216"/>
        <v>0</v>
      </c>
      <c r="AN1415" s="294" t="str">
        <f>IF(AM1415=0,"",
IF(SUM($AM$47:AM1415)=1,AO1415,
IF($AM$1547&gt;SUM($AM$47:AM1415),_xlfn.CONCAT(", ",AO1415),
IF($AM$1547=SUM($AM$47:AM1415),_xlfn.CONCAT(" y ",AO1415)))))</f>
        <v/>
      </c>
      <c r="AO1415" s="89" t="s">
        <v>8598</v>
      </c>
      <c r="AQ1415" s="477">
        <f t="shared" si="217"/>
        <v>0</v>
      </c>
      <c r="AR1415" s="321">
        <f t="shared" si="218"/>
        <v>0</v>
      </c>
      <c r="AS1415" s="293">
        <f t="shared" si="219"/>
        <v>0</v>
      </c>
      <c r="AT1415" s="294" t="str">
        <f>IF(AS1415=0,"",
IF(SUM($AS$47:AS1415)=1,AU1415,
IF($AS$1547&gt;SUM($AS$47:AS1415),_xlfn.CONCAT(", ",AU1415),
IF($AS$1547=SUM($AS$47:AS1415),_xlfn.CONCAT(" y ",AU1415)))))</f>
        <v/>
      </c>
      <c r="AU1415" s="89" t="s">
        <v>8598</v>
      </c>
    </row>
    <row r="1416" spans="1:47" ht="15" customHeight="1">
      <c r="A1416" s="64"/>
      <c r="B1416" s="11"/>
      <c r="C1416" s="1021" t="s">
        <v>8599</v>
      </c>
      <c r="D1416" s="890"/>
      <c r="E1416" s="997"/>
      <c r="F1416" s="884"/>
      <c r="G1416" s="884"/>
      <c r="H1416" s="884"/>
      <c r="I1416" s="884"/>
      <c r="J1416" s="884"/>
      <c r="K1416" s="885"/>
      <c r="L1416" s="1027"/>
      <c r="M1416" s="884"/>
      <c r="N1416" s="884"/>
      <c r="O1416" s="885"/>
      <c r="P1416" s="1027"/>
      <c r="Q1416" s="884"/>
      <c r="R1416" s="884"/>
      <c r="S1416" s="885"/>
      <c r="T1416" s="991"/>
      <c r="U1416" s="884"/>
      <c r="V1416" s="884"/>
      <c r="W1416" s="885"/>
      <c r="X1416" s="796"/>
      <c r="Y1416" s="796"/>
      <c r="Z1416" s="796"/>
      <c r="AA1416" s="796"/>
      <c r="AB1416" s="796"/>
      <c r="AC1416" s="796"/>
      <c r="AD1416" s="796"/>
      <c r="AG1416" s="323" t="b">
        <f t="shared" si="210"/>
        <v>0</v>
      </c>
      <c r="AH1416" s="1" t="str">
        <f t="shared" si="211"/>
        <v/>
      </c>
      <c r="AI1416" s="323" t="b">
        <f t="shared" si="212"/>
        <v>0</v>
      </c>
      <c r="AJ1416" s="1" t="str">
        <f t="shared" si="213"/>
        <v/>
      </c>
      <c r="AK1416" s="323" t="b">
        <f t="shared" si="214"/>
        <v>0</v>
      </c>
      <c r="AL1416" s="648">
        <f t="shared" si="215"/>
        <v>0</v>
      </c>
      <c r="AM1416" s="293">
        <f t="shared" si="216"/>
        <v>0</v>
      </c>
      <c r="AN1416" s="294" t="str">
        <f>IF(AM1416=0,"",
IF(SUM($AM$47:AM1416)=1,AO1416,
IF($AM$1547&gt;SUM($AM$47:AM1416),_xlfn.CONCAT(", ",AO1416),
IF($AM$1547=SUM($AM$47:AM1416),_xlfn.CONCAT(" y ",AO1416)))))</f>
        <v/>
      </c>
      <c r="AO1416" s="89" t="s">
        <v>8600</v>
      </c>
      <c r="AQ1416" s="477">
        <f t="shared" si="217"/>
        <v>0</v>
      </c>
      <c r="AR1416" s="321">
        <f t="shared" si="218"/>
        <v>0</v>
      </c>
      <c r="AS1416" s="293">
        <f t="shared" si="219"/>
        <v>0</v>
      </c>
      <c r="AT1416" s="294" t="str">
        <f>IF(AS1416=0,"",
IF(SUM($AS$47:AS1416)=1,AU1416,
IF($AS$1547&gt;SUM($AS$47:AS1416),_xlfn.CONCAT(", ",AU1416),
IF($AS$1547=SUM($AS$47:AS1416),_xlfn.CONCAT(" y ",AU1416)))))</f>
        <v/>
      </c>
      <c r="AU1416" s="89" t="s">
        <v>8600</v>
      </c>
    </row>
    <row r="1417" spans="1:47" ht="15" customHeight="1">
      <c r="A1417" s="64"/>
      <c r="B1417" s="11"/>
      <c r="C1417" s="1021" t="s">
        <v>8601</v>
      </c>
      <c r="D1417" s="890"/>
      <c r="E1417" s="997"/>
      <c r="F1417" s="884"/>
      <c r="G1417" s="884"/>
      <c r="H1417" s="884"/>
      <c r="I1417" s="884"/>
      <c r="J1417" s="884"/>
      <c r="K1417" s="885"/>
      <c r="L1417" s="1027"/>
      <c r="M1417" s="884"/>
      <c r="N1417" s="884"/>
      <c r="O1417" s="885"/>
      <c r="P1417" s="1027"/>
      <c r="Q1417" s="884"/>
      <c r="R1417" s="884"/>
      <c r="S1417" s="885"/>
      <c r="T1417" s="991"/>
      <c r="U1417" s="884"/>
      <c r="V1417" s="884"/>
      <c r="W1417" s="885"/>
      <c r="X1417" s="796"/>
      <c r="Y1417" s="796"/>
      <c r="Z1417" s="796"/>
      <c r="AA1417" s="796"/>
      <c r="AB1417" s="796"/>
      <c r="AC1417" s="796"/>
      <c r="AD1417" s="796"/>
      <c r="AG1417" s="323" t="b">
        <f t="shared" si="210"/>
        <v>0</v>
      </c>
      <c r="AH1417" s="1" t="str">
        <f t="shared" si="211"/>
        <v/>
      </c>
      <c r="AI1417" s="323" t="b">
        <f t="shared" si="212"/>
        <v>0</v>
      </c>
      <c r="AJ1417" s="1" t="str">
        <f t="shared" si="213"/>
        <v/>
      </c>
      <c r="AK1417" s="323" t="b">
        <f t="shared" si="214"/>
        <v>0</v>
      </c>
      <c r="AL1417" s="648">
        <f t="shared" si="215"/>
        <v>0</v>
      </c>
      <c r="AM1417" s="293">
        <f t="shared" si="216"/>
        <v>0</v>
      </c>
      <c r="AN1417" s="294" t="str">
        <f>IF(AM1417=0,"",
IF(SUM($AM$47:AM1417)=1,AO1417,
IF($AM$1547&gt;SUM($AM$47:AM1417),_xlfn.CONCAT(", ",AO1417),
IF($AM$1547=SUM($AM$47:AM1417),_xlfn.CONCAT(" y ",AO1417)))))</f>
        <v/>
      </c>
      <c r="AO1417" s="89" t="s">
        <v>8602</v>
      </c>
      <c r="AQ1417" s="477">
        <f t="shared" si="217"/>
        <v>0</v>
      </c>
      <c r="AR1417" s="321">
        <f t="shared" si="218"/>
        <v>0</v>
      </c>
      <c r="AS1417" s="293">
        <f t="shared" si="219"/>
        <v>0</v>
      </c>
      <c r="AT1417" s="294" t="str">
        <f>IF(AS1417=0,"",
IF(SUM($AS$47:AS1417)=1,AU1417,
IF($AS$1547&gt;SUM($AS$47:AS1417),_xlfn.CONCAT(", ",AU1417),
IF($AS$1547=SUM($AS$47:AS1417),_xlfn.CONCAT(" y ",AU1417)))))</f>
        <v/>
      </c>
      <c r="AU1417" s="89" t="s">
        <v>8602</v>
      </c>
    </row>
    <row r="1418" spans="1:47" ht="15" customHeight="1">
      <c r="A1418" s="64"/>
      <c r="B1418" s="11"/>
      <c r="C1418" s="1021" t="s">
        <v>8603</v>
      </c>
      <c r="D1418" s="890"/>
      <c r="E1418" s="997"/>
      <c r="F1418" s="884"/>
      <c r="G1418" s="884"/>
      <c r="H1418" s="884"/>
      <c r="I1418" s="884"/>
      <c r="J1418" s="884"/>
      <c r="K1418" s="885"/>
      <c r="L1418" s="1027"/>
      <c r="M1418" s="884"/>
      <c r="N1418" s="884"/>
      <c r="O1418" s="885"/>
      <c r="P1418" s="1027"/>
      <c r="Q1418" s="884"/>
      <c r="R1418" s="884"/>
      <c r="S1418" s="885"/>
      <c r="T1418" s="991"/>
      <c r="U1418" s="884"/>
      <c r="V1418" s="884"/>
      <c r="W1418" s="885"/>
      <c r="X1418" s="796"/>
      <c r="Y1418" s="796"/>
      <c r="Z1418" s="796"/>
      <c r="AA1418" s="796"/>
      <c r="AB1418" s="796"/>
      <c r="AC1418" s="796"/>
      <c r="AD1418" s="796"/>
      <c r="AG1418" s="323" t="b">
        <f t="shared" si="210"/>
        <v>0</v>
      </c>
      <c r="AH1418" s="1" t="str">
        <f t="shared" si="211"/>
        <v/>
      </c>
      <c r="AI1418" s="323" t="b">
        <f t="shared" si="212"/>
        <v>0</v>
      </c>
      <c r="AJ1418" s="1" t="str">
        <f t="shared" si="213"/>
        <v/>
      </c>
      <c r="AK1418" s="323" t="b">
        <f t="shared" si="214"/>
        <v>0</v>
      </c>
      <c r="AL1418" s="648">
        <f t="shared" si="215"/>
        <v>0</v>
      </c>
      <c r="AM1418" s="293">
        <f t="shared" si="216"/>
        <v>0</v>
      </c>
      <c r="AN1418" s="294" t="str">
        <f>IF(AM1418=0,"",
IF(SUM($AM$47:AM1418)=1,AO1418,
IF($AM$1547&gt;SUM($AM$47:AM1418),_xlfn.CONCAT(", ",AO1418),
IF($AM$1547=SUM($AM$47:AM1418),_xlfn.CONCAT(" y ",AO1418)))))</f>
        <v/>
      </c>
      <c r="AO1418" s="89" t="s">
        <v>8604</v>
      </c>
      <c r="AQ1418" s="477">
        <f t="shared" si="217"/>
        <v>0</v>
      </c>
      <c r="AR1418" s="321">
        <f t="shared" si="218"/>
        <v>0</v>
      </c>
      <c r="AS1418" s="293">
        <f t="shared" si="219"/>
        <v>0</v>
      </c>
      <c r="AT1418" s="294" t="str">
        <f>IF(AS1418=0,"",
IF(SUM($AS$47:AS1418)=1,AU1418,
IF($AS$1547&gt;SUM($AS$47:AS1418),_xlfn.CONCAT(", ",AU1418),
IF($AS$1547=SUM($AS$47:AS1418),_xlfn.CONCAT(" y ",AU1418)))))</f>
        <v/>
      </c>
      <c r="AU1418" s="89" t="s">
        <v>8604</v>
      </c>
    </row>
    <row r="1419" spans="1:47" ht="15" customHeight="1">
      <c r="A1419" s="64"/>
      <c r="B1419" s="11"/>
      <c r="C1419" s="1021" t="s">
        <v>8605</v>
      </c>
      <c r="D1419" s="890"/>
      <c r="E1419" s="997"/>
      <c r="F1419" s="884"/>
      <c r="G1419" s="884"/>
      <c r="H1419" s="884"/>
      <c r="I1419" s="884"/>
      <c r="J1419" s="884"/>
      <c r="K1419" s="885"/>
      <c r="L1419" s="1027"/>
      <c r="M1419" s="884"/>
      <c r="N1419" s="884"/>
      <c r="O1419" s="885"/>
      <c r="P1419" s="1027"/>
      <c r="Q1419" s="884"/>
      <c r="R1419" s="884"/>
      <c r="S1419" s="885"/>
      <c r="T1419" s="991"/>
      <c r="U1419" s="884"/>
      <c r="V1419" s="884"/>
      <c r="W1419" s="885"/>
      <c r="X1419" s="796"/>
      <c r="Y1419" s="796"/>
      <c r="Z1419" s="796"/>
      <c r="AA1419" s="796"/>
      <c r="AB1419" s="796"/>
      <c r="AC1419" s="796"/>
      <c r="AD1419" s="796"/>
      <c r="AG1419" s="323" t="b">
        <f t="shared" si="210"/>
        <v>0</v>
      </c>
      <c r="AH1419" s="1" t="str">
        <f t="shared" si="211"/>
        <v/>
      </c>
      <c r="AI1419" s="323" t="b">
        <f t="shared" si="212"/>
        <v>0</v>
      </c>
      <c r="AJ1419" s="1" t="str">
        <f t="shared" si="213"/>
        <v/>
      </c>
      <c r="AK1419" s="323" t="b">
        <f t="shared" si="214"/>
        <v>0</v>
      </c>
      <c r="AL1419" s="648">
        <f t="shared" si="215"/>
        <v>0</v>
      </c>
      <c r="AM1419" s="293">
        <f t="shared" si="216"/>
        <v>0</v>
      </c>
      <c r="AN1419" s="294" t="str">
        <f>IF(AM1419=0,"",
IF(SUM($AM$47:AM1419)=1,AO1419,
IF($AM$1547&gt;SUM($AM$47:AM1419),_xlfn.CONCAT(", ",AO1419),
IF($AM$1547=SUM($AM$47:AM1419),_xlfn.CONCAT(" y ",AO1419)))))</f>
        <v/>
      </c>
      <c r="AO1419" s="89" t="s">
        <v>8606</v>
      </c>
      <c r="AQ1419" s="477">
        <f t="shared" si="217"/>
        <v>0</v>
      </c>
      <c r="AR1419" s="321">
        <f t="shared" si="218"/>
        <v>0</v>
      </c>
      <c r="AS1419" s="293">
        <f t="shared" si="219"/>
        <v>0</v>
      </c>
      <c r="AT1419" s="294" t="str">
        <f>IF(AS1419=0,"",
IF(SUM($AS$47:AS1419)=1,AU1419,
IF($AS$1547&gt;SUM($AS$47:AS1419),_xlfn.CONCAT(", ",AU1419),
IF($AS$1547=SUM($AS$47:AS1419),_xlfn.CONCAT(" y ",AU1419)))))</f>
        <v/>
      </c>
      <c r="AU1419" s="89" t="s">
        <v>8606</v>
      </c>
    </row>
    <row r="1420" spans="1:47" ht="15" customHeight="1">
      <c r="A1420" s="64"/>
      <c r="B1420" s="11"/>
      <c r="C1420" s="1021" t="s">
        <v>8607</v>
      </c>
      <c r="D1420" s="890"/>
      <c r="E1420" s="997"/>
      <c r="F1420" s="884"/>
      <c r="G1420" s="884"/>
      <c r="H1420" s="884"/>
      <c r="I1420" s="884"/>
      <c r="J1420" s="884"/>
      <c r="K1420" s="885"/>
      <c r="L1420" s="1027"/>
      <c r="M1420" s="884"/>
      <c r="N1420" s="884"/>
      <c r="O1420" s="885"/>
      <c r="P1420" s="1027"/>
      <c r="Q1420" s="884"/>
      <c r="R1420" s="884"/>
      <c r="S1420" s="885"/>
      <c r="T1420" s="991"/>
      <c r="U1420" s="884"/>
      <c r="V1420" s="884"/>
      <c r="W1420" s="885"/>
      <c r="X1420" s="796"/>
      <c r="Y1420" s="796"/>
      <c r="Z1420" s="796"/>
      <c r="AA1420" s="796"/>
      <c r="AB1420" s="796"/>
      <c r="AC1420" s="796"/>
      <c r="AD1420" s="796"/>
      <c r="AG1420" s="323" t="b">
        <f t="shared" si="210"/>
        <v>0</v>
      </c>
      <c r="AH1420" s="1" t="str">
        <f t="shared" si="211"/>
        <v/>
      </c>
      <c r="AI1420" s="323" t="b">
        <f t="shared" si="212"/>
        <v>0</v>
      </c>
      <c r="AJ1420" s="1" t="str">
        <f t="shared" si="213"/>
        <v/>
      </c>
      <c r="AK1420" s="323" t="b">
        <f t="shared" si="214"/>
        <v>0</v>
      </c>
      <c r="AL1420" s="648">
        <f t="shared" si="215"/>
        <v>0</v>
      </c>
      <c r="AM1420" s="293">
        <f t="shared" si="216"/>
        <v>0</v>
      </c>
      <c r="AN1420" s="294" t="str">
        <f>IF(AM1420=0,"",
IF(SUM($AM$47:AM1420)=1,AO1420,
IF($AM$1547&gt;SUM($AM$47:AM1420),_xlfn.CONCAT(", ",AO1420),
IF($AM$1547=SUM($AM$47:AM1420),_xlfn.CONCAT(" y ",AO1420)))))</f>
        <v/>
      </c>
      <c r="AO1420" s="89" t="s">
        <v>8608</v>
      </c>
      <c r="AQ1420" s="477">
        <f t="shared" si="217"/>
        <v>0</v>
      </c>
      <c r="AR1420" s="321">
        <f t="shared" si="218"/>
        <v>0</v>
      </c>
      <c r="AS1420" s="293">
        <f t="shared" si="219"/>
        <v>0</v>
      </c>
      <c r="AT1420" s="294" t="str">
        <f>IF(AS1420=0,"",
IF(SUM($AS$47:AS1420)=1,AU1420,
IF($AS$1547&gt;SUM($AS$47:AS1420),_xlfn.CONCAT(", ",AU1420),
IF($AS$1547=SUM($AS$47:AS1420),_xlfn.CONCAT(" y ",AU1420)))))</f>
        <v/>
      </c>
      <c r="AU1420" s="89" t="s">
        <v>8608</v>
      </c>
    </row>
    <row r="1421" spans="1:47" ht="15" customHeight="1">
      <c r="A1421" s="64"/>
      <c r="B1421" s="11"/>
      <c r="C1421" s="1021" t="s">
        <v>8609</v>
      </c>
      <c r="D1421" s="890"/>
      <c r="E1421" s="997"/>
      <c r="F1421" s="884"/>
      <c r="G1421" s="884"/>
      <c r="H1421" s="884"/>
      <c r="I1421" s="884"/>
      <c r="J1421" s="884"/>
      <c r="K1421" s="885"/>
      <c r="L1421" s="1027"/>
      <c r="M1421" s="884"/>
      <c r="N1421" s="884"/>
      <c r="O1421" s="885"/>
      <c r="P1421" s="1027"/>
      <c r="Q1421" s="884"/>
      <c r="R1421" s="884"/>
      <c r="S1421" s="885"/>
      <c r="T1421" s="991"/>
      <c r="U1421" s="884"/>
      <c r="V1421" s="884"/>
      <c r="W1421" s="885"/>
      <c r="X1421" s="796"/>
      <c r="Y1421" s="796"/>
      <c r="Z1421" s="796"/>
      <c r="AA1421" s="796"/>
      <c r="AB1421" s="796"/>
      <c r="AC1421" s="796"/>
      <c r="AD1421" s="796"/>
      <c r="AG1421" s="323" t="b">
        <f t="shared" si="210"/>
        <v>0</v>
      </c>
      <c r="AH1421" s="1" t="str">
        <f t="shared" si="211"/>
        <v/>
      </c>
      <c r="AI1421" s="323" t="b">
        <f t="shared" si="212"/>
        <v>0</v>
      </c>
      <c r="AJ1421" s="1" t="str">
        <f t="shared" si="213"/>
        <v/>
      </c>
      <c r="AK1421" s="323" t="b">
        <f t="shared" si="214"/>
        <v>0</v>
      </c>
      <c r="AL1421" s="648">
        <f t="shared" si="215"/>
        <v>0</v>
      </c>
      <c r="AM1421" s="293">
        <f t="shared" si="216"/>
        <v>0</v>
      </c>
      <c r="AN1421" s="294" t="str">
        <f>IF(AM1421=0,"",
IF(SUM($AM$47:AM1421)=1,AO1421,
IF($AM$1547&gt;SUM($AM$47:AM1421),_xlfn.CONCAT(", ",AO1421),
IF($AM$1547=SUM($AM$47:AM1421),_xlfn.CONCAT(" y ",AO1421)))))</f>
        <v/>
      </c>
      <c r="AO1421" s="89" t="s">
        <v>8610</v>
      </c>
      <c r="AQ1421" s="477">
        <f t="shared" si="217"/>
        <v>0</v>
      </c>
      <c r="AR1421" s="321">
        <f t="shared" si="218"/>
        <v>0</v>
      </c>
      <c r="AS1421" s="293">
        <f t="shared" si="219"/>
        <v>0</v>
      </c>
      <c r="AT1421" s="294" t="str">
        <f>IF(AS1421=0,"",
IF(SUM($AS$47:AS1421)=1,AU1421,
IF($AS$1547&gt;SUM($AS$47:AS1421),_xlfn.CONCAT(", ",AU1421),
IF($AS$1547=SUM($AS$47:AS1421),_xlfn.CONCAT(" y ",AU1421)))))</f>
        <v/>
      </c>
      <c r="AU1421" s="89" t="s">
        <v>8610</v>
      </c>
    </row>
    <row r="1422" spans="1:47" ht="15" customHeight="1">
      <c r="A1422" s="64"/>
      <c r="B1422" s="11"/>
      <c r="C1422" s="1021" t="s">
        <v>8611</v>
      </c>
      <c r="D1422" s="890"/>
      <c r="E1422" s="997"/>
      <c r="F1422" s="884"/>
      <c r="G1422" s="884"/>
      <c r="H1422" s="884"/>
      <c r="I1422" s="884"/>
      <c r="J1422" s="884"/>
      <c r="K1422" s="885"/>
      <c r="L1422" s="1027"/>
      <c r="M1422" s="884"/>
      <c r="N1422" s="884"/>
      <c r="O1422" s="885"/>
      <c r="P1422" s="1027"/>
      <c r="Q1422" s="884"/>
      <c r="R1422" s="884"/>
      <c r="S1422" s="885"/>
      <c r="T1422" s="991"/>
      <c r="U1422" s="884"/>
      <c r="V1422" s="884"/>
      <c r="W1422" s="885"/>
      <c r="X1422" s="796"/>
      <c r="Y1422" s="796"/>
      <c r="Z1422" s="796"/>
      <c r="AA1422" s="796"/>
      <c r="AB1422" s="796"/>
      <c r="AC1422" s="796"/>
      <c r="AD1422" s="796"/>
      <c r="AG1422" s="323" t="b">
        <f t="shared" si="210"/>
        <v>0</v>
      </c>
      <c r="AH1422" s="1" t="str">
        <f t="shared" si="211"/>
        <v/>
      </c>
      <c r="AI1422" s="323" t="b">
        <f t="shared" si="212"/>
        <v>0</v>
      </c>
      <c r="AJ1422" s="1" t="str">
        <f t="shared" si="213"/>
        <v/>
      </c>
      <c r="AK1422" s="323" t="b">
        <f t="shared" si="214"/>
        <v>0</v>
      </c>
      <c r="AL1422" s="648">
        <f t="shared" si="215"/>
        <v>0</v>
      </c>
      <c r="AM1422" s="293">
        <f t="shared" si="216"/>
        <v>0</v>
      </c>
      <c r="AN1422" s="294" t="str">
        <f>IF(AM1422=0,"",
IF(SUM($AM$47:AM1422)=1,AO1422,
IF($AM$1547&gt;SUM($AM$47:AM1422),_xlfn.CONCAT(", ",AO1422),
IF($AM$1547=SUM($AM$47:AM1422),_xlfn.CONCAT(" y ",AO1422)))))</f>
        <v/>
      </c>
      <c r="AO1422" s="89" t="s">
        <v>8612</v>
      </c>
      <c r="AQ1422" s="477">
        <f t="shared" si="217"/>
        <v>0</v>
      </c>
      <c r="AR1422" s="321">
        <f t="shared" si="218"/>
        <v>0</v>
      </c>
      <c r="AS1422" s="293">
        <f t="shared" si="219"/>
        <v>0</v>
      </c>
      <c r="AT1422" s="294" t="str">
        <f>IF(AS1422=0,"",
IF(SUM($AS$47:AS1422)=1,AU1422,
IF($AS$1547&gt;SUM($AS$47:AS1422),_xlfn.CONCAT(", ",AU1422),
IF($AS$1547=SUM($AS$47:AS1422),_xlfn.CONCAT(" y ",AU1422)))))</f>
        <v/>
      </c>
      <c r="AU1422" s="89" t="s">
        <v>8612</v>
      </c>
    </row>
    <row r="1423" spans="1:47" ht="15" customHeight="1">
      <c r="A1423" s="64"/>
      <c r="B1423" s="11"/>
      <c r="C1423" s="1021" t="s">
        <v>8613</v>
      </c>
      <c r="D1423" s="890"/>
      <c r="E1423" s="997"/>
      <c r="F1423" s="884"/>
      <c r="G1423" s="884"/>
      <c r="H1423" s="884"/>
      <c r="I1423" s="884"/>
      <c r="J1423" s="884"/>
      <c r="K1423" s="885"/>
      <c r="L1423" s="1027"/>
      <c r="M1423" s="884"/>
      <c r="N1423" s="884"/>
      <c r="O1423" s="885"/>
      <c r="P1423" s="1027"/>
      <c r="Q1423" s="884"/>
      <c r="R1423" s="884"/>
      <c r="S1423" s="885"/>
      <c r="T1423" s="991"/>
      <c r="U1423" s="884"/>
      <c r="V1423" s="884"/>
      <c r="W1423" s="885"/>
      <c r="X1423" s="796"/>
      <c r="Y1423" s="796"/>
      <c r="Z1423" s="796"/>
      <c r="AA1423" s="796"/>
      <c r="AB1423" s="796"/>
      <c r="AC1423" s="796"/>
      <c r="AD1423" s="796"/>
      <c r="AG1423" s="323" t="b">
        <f t="shared" si="210"/>
        <v>0</v>
      </c>
      <c r="AH1423" s="1" t="str">
        <f t="shared" si="211"/>
        <v/>
      </c>
      <c r="AI1423" s="323" t="b">
        <f t="shared" si="212"/>
        <v>0</v>
      </c>
      <c r="AJ1423" s="1" t="str">
        <f t="shared" si="213"/>
        <v/>
      </c>
      <c r="AK1423" s="323" t="b">
        <f t="shared" si="214"/>
        <v>0</v>
      </c>
      <c r="AL1423" s="648">
        <f t="shared" si="215"/>
        <v>0</v>
      </c>
      <c r="AM1423" s="293">
        <f t="shared" si="216"/>
        <v>0</v>
      </c>
      <c r="AN1423" s="294" t="str">
        <f>IF(AM1423=0,"",
IF(SUM($AM$47:AM1423)=1,AO1423,
IF($AM$1547&gt;SUM($AM$47:AM1423),_xlfn.CONCAT(", ",AO1423),
IF($AM$1547=SUM($AM$47:AM1423),_xlfn.CONCAT(" y ",AO1423)))))</f>
        <v/>
      </c>
      <c r="AO1423" s="89" t="s">
        <v>8614</v>
      </c>
      <c r="AQ1423" s="477">
        <f t="shared" si="217"/>
        <v>0</v>
      </c>
      <c r="AR1423" s="321">
        <f t="shared" si="218"/>
        <v>0</v>
      </c>
      <c r="AS1423" s="293">
        <f t="shared" si="219"/>
        <v>0</v>
      </c>
      <c r="AT1423" s="294" t="str">
        <f>IF(AS1423=0,"",
IF(SUM($AS$47:AS1423)=1,AU1423,
IF($AS$1547&gt;SUM($AS$47:AS1423),_xlfn.CONCAT(", ",AU1423),
IF($AS$1547=SUM($AS$47:AS1423),_xlfn.CONCAT(" y ",AU1423)))))</f>
        <v/>
      </c>
      <c r="AU1423" s="89" t="s">
        <v>8614</v>
      </c>
    </row>
    <row r="1424" spans="1:47" ht="15" customHeight="1">
      <c r="A1424" s="64"/>
      <c r="B1424" s="11"/>
      <c r="C1424" s="1021" t="s">
        <v>8615</v>
      </c>
      <c r="D1424" s="890"/>
      <c r="E1424" s="997"/>
      <c r="F1424" s="884"/>
      <c r="G1424" s="884"/>
      <c r="H1424" s="884"/>
      <c r="I1424" s="884"/>
      <c r="J1424" s="884"/>
      <c r="K1424" s="885"/>
      <c r="L1424" s="1027"/>
      <c r="M1424" s="884"/>
      <c r="N1424" s="884"/>
      <c r="O1424" s="885"/>
      <c r="P1424" s="1027"/>
      <c r="Q1424" s="884"/>
      <c r="R1424" s="884"/>
      <c r="S1424" s="885"/>
      <c r="T1424" s="991"/>
      <c r="U1424" s="884"/>
      <c r="V1424" s="884"/>
      <c r="W1424" s="885"/>
      <c r="X1424" s="796"/>
      <c r="Y1424" s="796"/>
      <c r="Z1424" s="796"/>
      <c r="AA1424" s="796"/>
      <c r="AB1424" s="796"/>
      <c r="AC1424" s="796"/>
      <c r="AD1424" s="796"/>
      <c r="AG1424" s="323" t="b">
        <f t="shared" si="210"/>
        <v>0</v>
      </c>
      <c r="AH1424" s="1" t="str">
        <f t="shared" si="211"/>
        <v/>
      </c>
      <c r="AI1424" s="323" t="b">
        <f t="shared" si="212"/>
        <v>0</v>
      </c>
      <c r="AJ1424" s="1" t="str">
        <f t="shared" si="213"/>
        <v/>
      </c>
      <c r="AK1424" s="323" t="b">
        <f t="shared" si="214"/>
        <v>0</v>
      </c>
      <c r="AL1424" s="648">
        <f t="shared" si="215"/>
        <v>0</v>
      </c>
      <c r="AM1424" s="293">
        <f t="shared" si="216"/>
        <v>0</v>
      </c>
      <c r="AN1424" s="294" t="str">
        <f>IF(AM1424=0,"",
IF(SUM($AM$47:AM1424)=1,AO1424,
IF($AM$1547&gt;SUM($AM$47:AM1424),_xlfn.CONCAT(", ",AO1424),
IF($AM$1547=SUM($AM$47:AM1424),_xlfn.CONCAT(" y ",AO1424)))))</f>
        <v/>
      </c>
      <c r="AO1424" s="89" t="s">
        <v>8616</v>
      </c>
      <c r="AQ1424" s="477">
        <f t="shared" si="217"/>
        <v>0</v>
      </c>
      <c r="AR1424" s="321">
        <f t="shared" si="218"/>
        <v>0</v>
      </c>
      <c r="AS1424" s="293">
        <f t="shared" si="219"/>
        <v>0</v>
      </c>
      <c r="AT1424" s="294" t="str">
        <f>IF(AS1424=0,"",
IF(SUM($AS$47:AS1424)=1,AU1424,
IF($AS$1547&gt;SUM($AS$47:AS1424),_xlfn.CONCAT(", ",AU1424),
IF($AS$1547=SUM($AS$47:AS1424),_xlfn.CONCAT(" y ",AU1424)))))</f>
        <v/>
      </c>
      <c r="AU1424" s="89" t="s">
        <v>8616</v>
      </c>
    </row>
    <row r="1425" spans="1:47" ht="15" customHeight="1">
      <c r="A1425" s="64"/>
      <c r="B1425" s="11"/>
      <c r="C1425" s="1021" t="s">
        <v>8617</v>
      </c>
      <c r="D1425" s="890"/>
      <c r="E1425" s="997"/>
      <c r="F1425" s="884"/>
      <c r="G1425" s="884"/>
      <c r="H1425" s="884"/>
      <c r="I1425" s="884"/>
      <c r="J1425" s="884"/>
      <c r="K1425" s="885"/>
      <c r="L1425" s="1027"/>
      <c r="M1425" s="884"/>
      <c r="N1425" s="884"/>
      <c r="O1425" s="885"/>
      <c r="P1425" s="1027"/>
      <c r="Q1425" s="884"/>
      <c r="R1425" s="884"/>
      <c r="S1425" s="885"/>
      <c r="T1425" s="991"/>
      <c r="U1425" s="884"/>
      <c r="V1425" s="884"/>
      <c r="W1425" s="885"/>
      <c r="X1425" s="796"/>
      <c r="Y1425" s="796"/>
      <c r="Z1425" s="796"/>
      <c r="AA1425" s="796"/>
      <c r="AB1425" s="796"/>
      <c r="AC1425" s="796"/>
      <c r="AD1425" s="796"/>
      <c r="AG1425" s="323" t="b">
        <f t="shared" si="210"/>
        <v>0</v>
      </c>
      <c r="AH1425" s="1" t="str">
        <f t="shared" si="211"/>
        <v/>
      </c>
      <c r="AI1425" s="323" t="b">
        <f t="shared" si="212"/>
        <v>0</v>
      </c>
      <c r="AJ1425" s="1" t="str">
        <f t="shared" si="213"/>
        <v/>
      </c>
      <c r="AK1425" s="323" t="b">
        <f t="shared" si="214"/>
        <v>0</v>
      </c>
      <c r="AL1425" s="648">
        <f t="shared" si="215"/>
        <v>0</v>
      </c>
      <c r="AM1425" s="293">
        <f t="shared" si="216"/>
        <v>0</v>
      </c>
      <c r="AN1425" s="294" t="str">
        <f>IF(AM1425=0,"",
IF(SUM($AM$47:AM1425)=1,AO1425,
IF($AM$1547&gt;SUM($AM$47:AM1425),_xlfn.CONCAT(", ",AO1425),
IF($AM$1547=SUM($AM$47:AM1425),_xlfn.CONCAT(" y ",AO1425)))))</f>
        <v/>
      </c>
      <c r="AO1425" s="89" t="s">
        <v>8618</v>
      </c>
      <c r="AQ1425" s="477">
        <f t="shared" si="217"/>
        <v>0</v>
      </c>
      <c r="AR1425" s="321">
        <f t="shared" si="218"/>
        <v>0</v>
      </c>
      <c r="AS1425" s="293">
        <f t="shared" si="219"/>
        <v>0</v>
      </c>
      <c r="AT1425" s="294" t="str">
        <f>IF(AS1425=0,"",
IF(SUM($AS$47:AS1425)=1,AU1425,
IF($AS$1547&gt;SUM($AS$47:AS1425),_xlfn.CONCAT(", ",AU1425),
IF($AS$1547=SUM($AS$47:AS1425),_xlfn.CONCAT(" y ",AU1425)))))</f>
        <v/>
      </c>
      <c r="AU1425" s="89" t="s">
        <v>8618</v>
      </c>
    </row>
    <row r="1426" spans="1:47" ht="15" customHeight="1">
      <c r="A1426" s="64"/>
      <c r="B1426" s="11"/>
      <c r="C1426" s="1021" t="s">
        <v>8619</v>
      </c>
      <c r="D1426" s="890"/>
      <c r="E1426" s="997"/>
      <c r="F1426" s="884"/>
      <c r="G1426" s="884"/>
      <c r="H1426" s="884"/>
      <c r="I1426" s="884"/>
      <c r="J1426" s="884"/>
      <c r="K1426" s="885"/>
      <c r="L1426" s="1027"/>
      <c r="M1426" s="884"/>
      <c r="N1426" s="884"/>
      <c r="O1426" s="885"/>
      <c r="P1426" s="1027"/>
      <c r="Q1426" s="884"/>
      <c r="R1426" s="884"/>
      <c r="S1426" s="885"/>
      <c r="T1426" s="991"/>
      <c r="U1426" s="884"/>
      <c r="V1426" s="884"/>
      <c r="W1426" s="885"/>
      <c r="X1426" s="796"/>
      <c r="Y1426" s="796"/>
      <c r="Z1426" s="796"/>
      <c r="AA1426" s="796"/>
      <c r="AB1426" s="796"/>
      <c r="AC1426" s="796"/>
      <c r="AD1426" s="796"/>
      <c r="AG1426" s="323" t="b">
        <f t="shared" si="210"/>
        <v>0</v>
      </c>
      <c r="AH1426" s="1" t="str">
        <f t="shared" si="211"/>
        <v/>
      </c>
      <c r="AI1426" s="323" t="b">
        <f t="shared" si="212"/>
        <v>0</v>
      </c>
      <c r="AJ1426" s="1" t="str">
        <f t="shared" si="213"/>
        <v/>
      </c>
      <c r="AK1426" s="323" t="b">
        <f t="shared" si="214"/>
        <v>0</v>
      </c>
      <c r="AL1426" s="648">
        <f t="shared" si="215"/>
        <v>0</v>
      </c>
      <c r="AM1426" s="293">
        <f t="shared" si="216"/>
        <v>0</v>
      </c>
      <c r="AN1426" s="294" t="str">
        <f>IF(AM1426=0,"",
IF(SUM($AM$47:AM1426)=1,AO1426,
IF($AM$1547&gt;SUM($AM$47:AM1426),_xlfn.CONCAT(", ",AO1426),
IF($AM$1547=SUM($AM$47:AM1426),_xlfn.CONCAT(" y ",AO1426)))))</f>
        <v/>
      </c>
      <c r="AO1426" s="89" t="s">
        <v>8620</v>
      </c>
      <c r="AQ1426" s="477">
        <f t="shared" si="217"/>
        <v>0</v>
      </c>
      <c r="AR1426" s="321">
        <f t="shared" si="218"/>
        <v>0</v>
      </c>
      <c r="AS1426" s="293">
        <f t="shared" si="219"/>
        <v>0</v>
      </c>
      <c r="AT1426" s="294" t="str">
        <f>IF(AS1426=0,"",
IF(SUM($AS$47:AS1426)=1,AU1426,
IF($AS$1547&gt;SUM($AS$47:AS1426),_xlfn.CONCAT(", ",AU1426),
IF($AS$1547=SUM($AS$47:AS1426),_xlfn.CONCAT(" y ",AU1426)))))</f>
        <v/>
      </c>
      <c r="AU1426" s="89" t="s">
        <v>8620</v>
      </c>
    </row>
    <row r="1427" spans="1:47" ht="15" customHeight="1">
      <c r="A1427" s="64"/>
      <c r="B1427" s="11"/>
      <c r="C1427" s="1021" t="s">
        <v>8621</v>
      </c>
      <c r="D1427" s="890"/>
      <c r="E1427" s="997"/>
      <c r="F1427" s="884"/>
      <c r="G1427" s="884"/>
      <c r="H1427" s="884"/>
      <c r="I1427" s="884"/>
      <c r="J1427" s="884"/>
      <c r="K1427" s="885"/>
      <c r="L1427" s="1027"/>
      <c r="M1427" s="884"/>
      <c r="N1427" s="884"/>
      <c r="O1427" s="885"/>
      <c r="P1427" s="1027"/>
      <c r="Q1427" s="884"/>
      <c r="R1427" s="884"/>
      <c r="S1427" s="885"/>
      <c r="T1427" s="991"/>
      <c r="U1427" s="884"/>
      <c r="V1427" s="884"/>
      <c r="W1427" s="885"/>
      <c r="X1427" s="796"/>
      <c r="Y1427" s="796"/>
      <c r="Z1427" s="796"/>
      <c r="AA1427" s="796"/>
      <c r="AB1427" s="796"/>
      <c r="AC1427" s="796"/>
      <c r="AD1427" s="796"/>
      <c r="AG1427" s="323" t="b">
        <f t="shared" si="210"/>
        <v>0</v>
      </c>
      <c r="AH1427" s="1" t="str">
        <f t="shared" si="211"/>
        <v/>
      </c>
      <c r="AI1427" s="323" t="b">
        <f t="shared" si="212"/>
        <v>0</v>
      </c>
      <c r="AJ1427" s="1" t="str">
        <f t="shared" si="213"/>
        <v/>
      </c>
      <c r="AK1427" s="323" t="b">
        <f t="shared" si="214"/>
        <v>0</v>
      </c>
      <c r="AL1427" s="648">
        <f t="shared" si="215"/>
        <v>0</v>
      </c>
      <c r="AM1427" s="293">
        <f t="shared" si="216"/>
        <v>0</v>
      </c>
      <c r="AN1427" s="294" t="str">
        <f>IF(AM1427=0,"",
IF(SUM($AM$47:AM1427)=1,AO1427,
IF($AM$1547&gt;SUM($AM$47:AM1427),_xlfn.CONCAT(", ",AO1427),
IF($AM$1547=SUM($AM$47:AM1427),_xlfn.CONCAT(" y ",AO1427)))))</f>
        <v/>
      </c>
      <c r="AO1427" s="89" t="s">
        <v>8622</v>
      </c>
      <c r="AQ1427" s="477">
        <f t="shared" si="217"/>
        <v>0</v>
      </c>
      <c r="AR1427" s="321">
        <f t="shared" si="218"/>
        <v>0</v>
      </c>
      <c r="AS1427" s="293">
        <f t="shared" si="219"/>
        <v>0</v>
      </c>
      <c r="AT1427" s="294" t="str">
        <f>IF(AS1427=0,"",
IF(SUM($AS$47:AS1427)=1,AU1427,
IF($AS$1547&gt;SUM($AS$47:AS1427),_xlfn.CONCAT(", ",AU1427),
IF($AS$1547=SUM($AS$47:AS1427),_xlfn.CONCAT(" y ",AU1427)))))</f>
        <v/>
      </c>
      <c r="AU1427" s="89" t="s">
        <v>8622</v>
      </c>
    </row>
    <row r="1428" spans="1:47" ht="15" customHeight="1">
      <c r="A1428" s="64"/>
      <c r="B1428" s="11"/>
      <c r="C1428" s="1021" t="s">
        <v>8623</v>
      </c>
      <c r="D1428" s="890"/>
      <c r="E1428" s="997"/>
      <c r="F1428" s="884"/>
      <c r="G1428" s="884"/>
      <c r="H1428" s="884"/>
      <c r="I1428" s="884"/>
      <c r="J1428" s="884"/>
      <c r="K1428" s="885"/>
      <c r="L1428" s="1027"/>
      <c r="M1428" s="884"/>
      <c r="N1428" s="884"/>
      <c r="O1428" s="885"/>
      <c r="P1428" s="1027"/>
      <c r="Q1428" s="884"/>
      <c r="R1428" s="884"/>
      <c r="S1428" s="885"/>
      <c r="T1428" s="991"/>
      <c r="U1428" s="884"/>
      <c r="V1428" s="884"/>
      <c r="W1428" s="885"/>
      <c r="X1428" s="796"/>
      <c r="Y1428" s="796"/>
      <c r="Z1428" s="796"/>
      <c r="AA1428" s="796"/>
      <c r="AB1428" s="796"/>
      <c r="AC1428" s="796"/>
      <c r="AD1428" s="796"/>
      <c r="AG1428" s="323" t="b">
        <f t="shared" si="210"/>
        <v>0</v>
      </c>
      <c r="AH1428" s="1" t="str">
        <f t="shared" si="211"/>
        <v/>
      </c>
      <c r="AI1428" s="323" t="b">
        <f t="shared" si="212"/>
        <v>0</v>
      </c>
      <c r="AJ1428" s="1" t="str">
        <f t="shared" si="213"/>
        <v/>
      </c>
      <c r="AK1428" s="323" t="b">
        <f t="shared" si="214"/>
        <v>0</v>
      </c>
      <c r="AL1428" s="648">
        <f t="shared" si="215"/>
        <v>0</v>
      </c>
      <c r="AM1428" s="293">
        <f t="shared" si="216"/>
        <v>0</v>
      </c>
      <c r="AN1428" s="294" t="str">
        <f>IF(AM1428=0,"",
IF(SUM($AM$47:AM1428)=1,AO1428,
IF($AM$1547&gt;SUM($AM$47:AM1428),_xlfn.CONCAT(", ",AO1428),
IF($AM$1547=SUM($AM$47:AM1428),_xlfn.CONCAT(" y ",AO1428)))))</f>
        <v/>
      </c>
      <c r="AO1428" s="89" t="s">
        <v>8624</v>
      </c>
      <c r="AQ1428" s="477">
        <f t="shared" si="217"/>
        <v>0</v>
      </c>
      <c r="AR1428" s="321">
        <f t="shared" si="218"/>
        <v>0</v>
      </c>
      <c r="AS1428" s="293">
        <f t="shared" si="219"/>
        <v>0</v>
      </c>
      <c r="AT1428" s="294" t="str">
        <f>IF(AS1428=0,"",
IF(SUM($AS$47:AS1428)=1,AU1428,
IF($AS$1547&gt;SUM($AS$47:AS1428),_xlfn.CONCAT(", ",AU1428),
IF($AS$1547=SUM($AS$47:AS1428),_xlfn.CONCAT(" y ",AU1428)))))</f>
        <v/>
      </c>
      <c r="AU1428" s="89" t="s">
        <v>8624</v>
      </c>
    </row>
    <row r="1429" spans="1:47" ht="15" customHeight="1">
      <c r="A1429" s="64"/>
      <c r="B1429" s="11"/>
      <c r="C1429" s="1021" t="s">
        <v>8625</v>
      </c>
      <c r="D1429" s="890"/>
      <c r="E1429" s="997"/>
      <c r="F1429" s="884"/>
      <c r="G1429" s="884"/>
      <c r="H1429" s="884"/>
      <c r="I1429" s="884"/>
      <c r="J1429" s="884"/>
      <c r="K1429" s="885"/>
      <c r="L1429" s="1027"/>
      <c r="M1429" s="884"/>
      <c r="N1429" s="884"/>
      <c r="O1429" s="885"/>
      <c r="P1429" s="1027"/>
      <c r="Q1429" s="884"/>
      <c r="R1429" s="884"/>
      <c r="S1429" s="885"/>
      <c r="T1429" s="991"/>
      <c r="U1429" s="884"/>
      <c r="V1429" s="884"/>
      <c r="W1429" s="885"/>
      <c r="X1429" s="796"/>
      <c r="Y1429" s="796"/>
      <c r="Z1429" s="796"/>
      <c r="AA1429" s="796"/>
      <c r="AB1429" s="796"/>
      <c r="AC1429" s="796"/>
      <c r="AD1429" s="796"/>
      <c r="AG1429" s="323" t="b">
        <f t="shared" si="210"/>
        <v>0</v>
      </c>
      <c r="AH1429" s="1" t="str">
        <f t="shared" si="211"/>
        <v/>
      </c>
      <c r="AI1429" s="323" t="b">
        <f t="shared" si="212"/>
        <v>0</v>
      </c>
      <c r="AJ1429" s="1" t="str">
        <f t="shared" si="213"/>
        <v/>
      </c>
      <c r="AK1429" s="323" t="b">
        <f t="shared" si="214"/>
        <v>0</v>
      </c>
      <c r="AL1429" s="648">
        <f t="shared" si="215"/>
        <v>0</v>
      </c>
      <c r="AM1429" s="293">
        <f t="shared" si="216"/>
        <v>0</v>
      </c>
      <c r="AN1429" s="294" t="str">
        <f>IF(AM1429=0,"",
IF(SUM($AM$47:AM1429)=1,AO1429,
IF($AM$1547&gt;SUM($AM$47:AM1429),_xlfn.CONCAT(", ",AO1429),
IF($AM$1547=SUM($AM$47:AM1429),_xlfn.CONCAT(" y ",AO1429)))))</f>
        <v/>
      </c>
      <c r="AO1429" s="89" t="s">
        <v>8626</v>
      </c>
      <c r="AQ1429" s="477">
        <f t="shared" si="217"/>
        <v>0</v>
      </c>
      <c r="AR1429" s="321">
        <f t="shared" si="218"/>
        <v>0</v>
      </c>
      <c r="AS1429" s="293">
        <f t="shared" si="219"/>
        <v>0</v>
      </c>
      <c r="AT1429" s="294" t="str">
        <f>IF(AS1429=0,"",
IF(SUM($AS$47:AS1429)=1,AU1429,
IF($AS$1547&gt;SUM($AS$47:AS1429),_xlfn.CONCAT(", ",AU1429),
IF($AS$1547=SUM($AS$47:AS1429),_xlfn.CONCAT(" y ",AU1429)))))</f>
        <v/>
      </c>
      <c r="AU1429" s="89" t="s">
        <v>8626</v>
      </c>
    </row>
    <row r="1430" spans="1:47" ht="15" customHeight="1">
      <c r="A1430" s="64"/>
      <c r="B1430" s="11"/>
      <c r="C1430" s="1021" t="s">
        <v>8627</v>
      </c>
      <c r="D1430" s="890"/>
      <c r="E1430" s="997"/>
      <c r="F1430" s="884"/>
      <c r="G1430" s="884"/>
      <c r="H1430" s="884"/>
      <c r="I1430" s="884"/>
      <c r="J1430" s="884"/>
      <c r="K1430" s="885"/>
      <c r="L1430" s="1027"/>
      <c r="M1430" s="884"/>
      <c r="N1430" s="884"/>
      <c r="O1430" s="885"/>
      <c r="P1430" s="1027"/>
      <c r="Q1430" s="884"/>
      <c r="R1430" s="884"/>
      <c r="S1430" s="885"/>
      <c r="T1430" s="991"/>
      <c r="U1430" s="884"/>
      <c r="V1430" s="884"/>
      <c r="W1430" s="885"/>
      <c r="X1430" s="796"/>
      <c r="Y1430" s="796"/>
      <c r="Z1430" s="796"/>
      <c r="AA1430" s="796"/>
      <c r="AB1430" s="796"/>
      <c r="AC1430" s="796"/>
      <c r="AD1430" s="796"/>
      <c r="AG1430" s="323" t="b">
        <f t="shared" si="210"/>
        <v>0</v>
      </c>
      <c r="AH1430" s="1" t="str">
        <f t="shared" si="211"/>
        <v/>
      </c>
      <c r="AI1430" s="323" t="b">
        <f t="shared" si="212"/>
        <v>0</v>
      </c>
      <c r="AJ1430" s="1" t="str">
        <f t="shared" si="213"/>
        <v/>
      </c>
      <c r="AK1430" s="323" t="b">
        <f t="shared" si="214"/>
        <v>0</v>
      </c>
      <c r="AL1430" s="648">
        <f t="shared" si="215"/>
        <v>0</v>
      </c>
      <c r="AM1430" s="293">
        <f t="shared" si="216"/>
        <v>0</v>
      </c>
      <c r="AN1430" s="294" t="str">
        <f>IF(AM1430=0,"",
IF(SUM($AM$47:AM1430)=1,AO1430,
IF($AM$1547&gt;SUM($AM$47:AM1430),_xlfn.CONCAT(", ",AO1430),
IF($AM$1547=SUM($AM$47:AM1430),_xlfn.CONCAT(" y ",AO1430)))))</f>
        <v/>
      </c>
      <c r="AO1430" s="89" t="s">
        <v>8628</v>
      </c>
      <c r="AQ1430" s="477">
        <f t="shared" si="217"/>
        <v>0</v>
      </c>
      <c r="AR1430" s="321">
        <f t="shared" si="218"/>
        <v>0</v>
      </c>
      <c r="AS1430" s="293">
        <f t="shared" si="219"/>
        <v>0</v>
      </c>
      <c r="AT1430" s="294" t="str">
        <f>IF(AS1430=0,"",
IF(SUM($AS$47:AS1430)=1,AU1430,
IF($AS$1547&gt;SUM($AS$47:AS1430),_xlfn.CONCAT(", ",AU1430),
IF($AS$1547=SUM($AS$47:AS1430),_xlfn.CONCAT(" y ",AU1430)))))</f>
        <v/>
      </c>
      <c r="AU1430" s="89" t="s">
        <v>8628</v>
      </c>
    </row>
    <row r="1431" spans="1:47" ht="15" customHeight="1">
      <c r="A1431" s="64"/>
      <c r="B1431" s="11"/>
      <c r="C1431" s="1021" t="s">
        <v>8629</v>
      </c>
      <c r="D1431" s="890"/>
      <c r="E1431" s="997"/>
      <c r="F1431" s="884"/>
      <c r="G1431" s="884"/>
      <c r="H1431" s="884"/>
      <c r="I1431" s="884"/>
      <c r="J1431" s="884"/>
      <c r="K1431" s="885"/>
      <c r="L1431" s="1027"/>
      <c r="M1431" s="884"/>
      <c r="N1431" s="884"/>
      <c r="O1431" s="885"/>
      <c r="P1431" s="1027"/>
      <c r="Q1431" s="884"/>
      <c r="R1431" s="884"/>
      <c r="S1431" s="885"/>
      <c r="T1431" s="991"/>
      <c r="U1431" s="884"/>
      <c r="V1431" s="884"/>
      <c r="W1431" s="885"/>
      <c r="X1431" s="796"/>
      <c r="Y1431" s="796"/>
      <c r="Z1431" s="796"/>
      <c r="AA1431" s="796"/>
      <c r="AB1431" s="796"/>
      <c r="AC1431" s="796"/>
      <c r="AD1431" s="796"/>
      <c r="AG1431" s="323" t="b">
        <f t="shared" si="210"/>
        <v>0</v>
      </c>
      <c r="AH1431" s="1" t="str">
        <f t="shared" si="211"/>
        <v/>
      </c>
      <c r="AI1431" s="323" t="b">
        <f t="shared" si="212"/>
        <v>0</v>
      </c>
      <c r="AJ1431" s="1" t="str">
        <f t="shared" si="213"/>
        <v/>
      </c>
      <c r="AK1431" s="323" t="b">
        <f t="shared" si="214"/>
        <v>0</v>
      </c>
      <c r="AL1431" s="648">
        <f t="shared" si="215"/>
        <v>0</v>
      </c>
      <c r="AM1431" s="293">
        <f t="shared" si="216"/>
        <v>0</v>
      </c>
      <c r="AN1431" s="294" t="str">
        <f>IF(AM1431=0,"",
IF(SUM($AM$47:AM1431)=1,AO1431,
IF($AM$1547&gt;SUM($AM$47:AM1431),_xlfn.CONCAT(", ",AO1431),
IF($AM$1547=SUM($AM$47:AM1431),_xlfn.CONCAT(" y ",AO1431)))))</f>
        <v/>
      </c>
      <c r="AO1431" s="89" t="s">
        <v>8630</v>
      </c>
      <c r="AQ1431" s="477">
        <f t="shared" si="217"/>
        <v>0</v>
      </c>
      <c r="AR1431" s="321">
        <f t="shared" si="218"/>
        <v>0</v>
      </c>
      <c r="AS1431" s="293">
        <f t="shared" si="219"/>
        <v>0</v>
      </c>
      <c r="AT1431" s="294" t="str">
        <f>IF(AS1431=0,"",
IF(SUM($AS$47:AS1431)=1,AU1431,
IF($AS$1547&gt;SUM($AS$47:AS1431),_xlfn.CONCAT(", ",AU1431),
IF($AS$1547=SUM($AS$47:AS1431),_xlfn.CONCAT(" y ",AU1431)))))</f>
        <v/>
      </c>
      <c r="AU1431" s="89" t="s">
        <v>8630</v>
      </c>
    </row>
    <row r="1432" spans="1:47" ht="15" customHeight="1">
      <c r="A1432" s="64"/>
      <c r="B1432" s="11"/>
      <c r="C1432" s="1021" t="s">
        <v>8631</v>
      </c>
      <c r="D1432" s="890"/>
      <c r="E1432" s="997"/>
      <c r="F1432" s="884"/>
      <c r="G1432" s="884"/>
      <c r="H1432" s="884"/>
      <c r="I1432" s="884"/>
      <c r="J1432" s="884"/>
      <c r="K1432" s="885"/>
      <c r="L1432" s="1027"/>
      <c r="M1432" s="884"/>
      <c r="N1432" s="884"/>
      <c r="O1432" s="885"/>
      <c r="P1432" s="1027"/>
      <c r="Q1432" s="884"/>
      <c r="R1432" s="884"/>
      <c r="S1432" s="885"/>
      <c r="T1432" s="991"/>
      <c r="U1432" s="884"/>
      <c r="V1432" s="884"/>
      <c r="W1432" s="885"/>
      <c r="X1432" s="796"/>
      <c r="Y1432" s="796"/>
      <c r="Z1432" s="796"/>
      <c r="AA1432" s="796"/>
      <c r="AB1432" s="796"/>
      <c r="AC1432" s="796"/>
      <c r="AD1432" s="796"/>
      <c r="AG1432" s="323" t="b">
        <f t="shared" si="210"/>
        <v>0</v>
      </c>
      <c r="AH1432" s="1" t="str">
        <f t="shared" si="211"/>
        <v/>
      </c>
      <c r="AI1432" s="323" t="b">
        <f t="shared" si="212"/>
        <v>0</v>
      </c>
      <c r="AJ1432" s="1" t="str">
        <f t="shared" si="213"/>
        <v/>
      </c>
      <c r="AK1432" s="323" t="b">
        <f t="shared" si="214"/>
        <v>0</v>
      </c>
      <c r="AL1432" s="648">
        <f t="shared" si="215"/>
        <v>0</v>
      </c>
      <c r="AM1432" s="293">
        <f t="shared" si="216"/>
        <v>0</v>
      </c>
      <c r="AN1432" s="294" t="str">
        <f>IF(AM1432=0,"",
IF(SUM($AM$47:AM1432)=1,AO1432,
IF($AM$1547&gt;SUM($AM$47:AM1432),_xlfn.CONCAT(", ",AO1432),
IF($AM$1547=SUM($AM$47:AM1432),_xlfn.CONCAT(" y ",AO1432)))))</f>
        <v/>
      </c>
      <c r="AO1432" s="89" t="s">
        <v>8632</v>
      </c>
      <c r="AQ1432" s="477">
        <f t="shared" si="217"/>
        <v>0</v>
      </c>
      <c r="AR1432" s="321">
        <f t="shared" si="218"/>
        <v>0</v>
      </c>
      <c r="AS1432" s="293">
        <f t="shared" si="219"/>
        <v>0</v>
      </c>
      <c r="AT1432" s="294" t="str">
        <f>IF(AS1432=0,"",
IF(SUM($AS$47:AS1432)=1,AU1432,
IF($AS$1547&gt;SUM($AS$47:AS1432),_xlfn.CONCAT(", ",AU1432),
IF($AS$1547=SUM($AS$47:AS1432),_xlfn.CONCAT(" y ",AU1432)))))</f>
        <v/>
      </c>
      <c r="AU1432" s="89" t="s">
        <v>8632</v>
      </c>
    </row>
    <row r="1433" spans="1:47" ht="15" customHeight="1">
      <c r="A1433" s="64"/>
      <c r="B1433" s="11"/>
      <c r="C1433" s="1021" t="s">
        <v>8633</v>
      </c>
      <c r="D1433" s="890"/>
      <c r="E1433" s="997"/>
      <c r="F1433" s="884"/>
      <c r="G1433" s="884"/>
      <c r="H1433" s="884"/>
      <c r="I1433" s="884"/>
      <c r="J1433" s="884"/>
      <c r="K1433" s="885"/>
      <c r="L1433" s="1027"/>
      <c r="M1433" s="884"/>
      <c r="N1433" s="884"/>
      <c r="O1433" s="885"/>
      <c r="P1433" s="1027"/>
      <c r="Q1433" s="884"/>
      <c r="R1433" s="884"/>
      <c r="S1433" s="885"/>
      <c r="T1433" s="991"/>
      <c r="U1433" s="884"/>
      <c r="V1433" s="884"/>
      <c r="W1433" s="885"/>
      <c r="X1433" s="796"/>
      <c r="Y1433" s="796"/>
      <c r="Z1433" s="796"/>
      <c r="AA1433" s="796"/>
      <c r="AB1433" s="796"/>
      <c r="AC1433" s="796"/>
      <c r="AD1433" s="796"/>
      <c r="AG1433" s="323" t="b">
        <f t="shared" si="210"/>
        <v>0</v>
      </c>
      <c r="AH1433" s="1" t="str">
        <f t="shared" si="211"/>
        <v/>
      </c>
      <c r="AI1433" s="323" t="b">
        <f t="shared" si="212"/>
        <v>0</v>
      </c>
      <c r="AJ1433" s="1" t="str">
        <f t="shared" si="213"/>
        <v/>
      </c>
      <c r="AK1433" s="323" t="b">
        <f t="shared" si="214"/>
        <v>0</v>
      </c>
      <c r="AL1433" s="648">
        <f t="shared" si="215"/>
        <v>0</v>
      </c>
      <c r="AM1433" s="293">
        <f t="shared" si="216"/>
        <v>0</v>
      </c>
      <c r="AN1433" s="294" t="str">
        <f>IF(AM1433=0,"",
IF(SUM($AM$47:AM1433)=1,AO1433,
IF($AM$1547&gt;SUM($AM$47:AM1433),_xlfn.CONCAT(", ",AO1433),
IF($AM$1547=SUM($AM$47:AM1433),_xlfn.CONCAT(" y ",AO1433)))))</f>
        <v/>
      </c>
      <c r="AO1433" s="89" t="s">
        <v>8634</v>
      </c>
      <c r="AQ1433" s="477">
        <f t="shared" si="217"/>
        <v>0</v>
      </c>
      <c r="AR1433" s="321">
        <f t="shared" si="218"/>
        <v>0</v>
      </c>
      <c r="AS1433" s="293">
        <f t="shared" si="219"/>
        <v>0</v>
      </c>
      <c r="AT1433" s="294" t="str">
        <f>IF(AS1433=0,"",
IF(SUM($AS$47:AS1433)=1,AU1433,
IF($AS$1547&gt;SUM($AS$47:AS1433),_xlfn.CONCAT(", ",AU1433),
IF($AS$1547=SUM($AS$47:AS1433),_xlfn.CONCAT(" y ",AU1433)))))</f>
        <v/>
      </c>
      <c r="AU1433" s="89" t="s">
        <v>8634</v>
      </c>
    </row>
    <row r="1434" spans="1:47" ht="15" customHeight="1">
      <c r="A1434" s="64"/>
      <c r="B1434" s="11"/>
      <c r="C1434" s="1021" t="s">
        <v>8635</v>
      </c>
      <c r="D1434" s="890"/>
      <c r="E1434" s="997"/>
      <c r="F1434" s="884"/>
      <c r="G1434" s="884"/>
      <c r="H1434" s="884"/>
      <c r="I1434" s="884"/>
      <c r="J1434" s="884"/>
      <c r="K1434" s="885"/>
      <c r="L1434" s="1027"/>
      <c r="M1434" s="884"/>
      <c r="N1434" s="884"/>
      <c r="O1434" s="885"/>
      <c r="P1434" s="1027"/>
      <c r="Q1434" s="884"/>
      <c r="R1434" s="884"/>
      <c r="S1434" s="885"/>
      <c r="T1434" s="991"/>
      <c r="U1434" s="884"/>
      <c r="V1434" s="884"/>
      <c r="W1434" s="885"/>
      <c r="X1434" s="796"/>
      <c r="Y1434" s="796"/>
      <c r="Z1434" s="796"/>
      <c r="AA1434" s="796"/>
      <c r="AB1434" s="796"/>
      <c r="AC1434" s="796"/>
      <c r="AD1434" s="796"/>
      <c r="AG1434" s="323" t="b">
        <f t="shared" si="210"/>
        <v>0</v>
      </c>
      <c r="AH1434" s="1" t="str">
        <f t="shared" si="211"/>
        <v/>
      </c>
      <c r="AI1434" s="323" t="b">
        <f t="shared" si="212"/>
        <v>0</v>
      </c>
      <c r="AJ1434" s="1" t="str">
        <f t="shared" si="213"/>
        <v/>
      </c>
      <c r="AK1434" s="323" t="b">
        <f t="shared" si="214"/>
        <v>0</v>
      </c>
      <c r="AL1434" s="648">
        <f t="shared" si="215"/>
        <v>0</v>
      </c>
      <c r="AM1434" s="293">
        <f t="shared" si="216"/>
        <v>0</v>
      </c>
      <c r="AN1434" s="294" t="str">
        <f>IF(AM1434=0,"",
IF(SUM($AM$47:AM1434)=1,AO1434,
IF($AM$1547&gt;SUM($AM$47:AM1434),_xlfn.CONCAT(", ",AO1434),
IF($AM$1547=SUM($AM$47:AM1434),_xlfn.CONCAT(" y ",AO1434)))))</f>
        <v/>
      </c>
      <c r="AO1434" s="89" t="s">
        <v>8636</v>
      </c>
      <c r="AQ1434" s="477">
        <f t="shared" si="217"/>
        <v>0</v>
      </c>
      <c r="AR1434" s="321">
        <f t="shared" si="218"/>
        <v>0</v>
      </c>
      <c r="AS1434" s="293">
        <f t="shared" si="219"/>
        <v>0</v>
      </c>
      <c r="AT1434" s="294" t="str">
        <f>IF(AS1434=0,"",
IF(SUM($AS$47:AS1434)=1,AU1434,
IF($AS$1547&gt;SUM($AS$47:AS1434),_xlfn.CONCAT(", ",AU1434),
IF($AS$1547=SUM($AS$47:AS1434),_xlfn.CONCAT(" y ",AU1434)))))</f>
        <v/>
      </c>
      <c r="AU1434" s="89" t="s">
        <v>8636</v>
      </c>
    </row>
    <row r="1435" spans="1:47" ht="15" customHeight="1">
      <c r="A1435" s="64"/>
      <c r="B1435" s="11"/>
      <c r="C1435" s="1021" t="s">
        <v>8637</v>
      </c>
      <c r="D1435" s="890"/>
      <c r="E1435" s="997"/>
      <c r="F1435" s="884"/>
      <c r="G1435" s="884"/>
      <c r="H1435" s="884"/>
      <c r="I1435" s="884"/>
      <c r="J1435" s="884"/>
      <c r="K1435" s="885"/>
      <c r="L1435" s="1027"/>
      <c r="M1435" s="884"/>
      <c r="N1435" s="884"/>
      <c r="O1435" s="885"/>
      <c r="P1435" s="1027"/>
      <c r="Q1435" s="884"/>
      <c r="R1435" s="884"/>
      <c r="S1435" s="885"/>
      <c r="T1435" s="991"/>
      <c r="U1435" s="884"/>
      <c r="V1435" s="884"/>
      <c r="W1435" s="885"/>
      <c r="X1435" s="796"/>
      <c r="Y1435" s="796"/>
      <c r="Z1435" s="796"/>
      <c r="AA1435" s="796"/>
      <c r="AB1435" s="796"/>
      <c r="AC1435" s="796"/>
      <c r="AD1435" s="796"/>
      <c r="AG1435" s="323" t="b">
        <f t="shared" si="210"/>
        <v>0</v>
      </c>
      <c r="AH1435" s="1" t="str">
        <f t="shared" si="211"/>
        <v/>
      </c>
      <c r="AI1435" s="323" t="b">
        <f t="shared" si="212"/>
        <v>0</v>
      </c>
      <c r="AJ1435" s="1" t="str">
        <f t="shared" si="213"/>
        <v/>
      </c>
      <c r="AK1435" s="323" t="b">
        <f t="shared" si="214"/>
        <v>0</v>
      </c>
      <c r="AL1435" s="648">
        <f t="shared" si="215"/>
        <v>0</v>
      </c>
      <c r="AM1435" s="293">
        <f t="shared" si="216"/>
        <v>0</v>
      </c>
      <c r="AN1435" s="294" t="str">
        <f>IF(AM1435=0,"",
IF(SUM($AM$47:AM1435)=1,AO1435,
IF($AM$1547&gt;SUM($AM$47:AM1435),_xlfn.CONCAT(", ",AO1435),
IF($AM$1547=SUM($AM$47:AM1435),_xlfn.CONCAT(" y ",AO1435)))))</f>
        <v/>
      </c>
      <c r="AO1435" s="89" t="s">
        <v>8638</v>
      </c>
      <c r="AQ1435" s="477">
        <f t="shared" si="217"/>
        <v>0</v>
      </c>
      <c r="AR1435" s="321">
        <f t="shared" si="218"/>
        <v>0</v>
      </c>
      <c r="AS1435" s="293">
        <f t="shared" si="219"/>
        <v>0</v>
      </c>
      <c r="AT1435" s="294" t="str">
        <f>IF(AS1435=0,"",
IF(SUM($AS$47:AS1435)=1,AU1435,
IF($AS$1547&gt;SUM($AS$47:AS1435),_xlfn.CONCAT(", ",AU1435),
IF($AS$1547=SUM($AS$47:AS1435),_xlfn.CONCAT(" y ",AU1435)))))</f>
        <v/>
      </c>
      <c r="AU1435" s="89" t="s">
        <v>8638</v>
      </c>
    </row>
    <row r="1436" spans="1:47" ht="15" customHeight="1">
      <c r="A1436" s="64"/>
      <c r="B1436" s="11"/>
      <c r="C1436" s="1021" t="s">
        <v>8639</v>
      </c>
      <c r="D1436" s="890"/>
      <c r="E1436" s="997"/>
      <c r="F1436" s="884"/>
      <c r="G1436" s="884"/>
      <c r="H1436" s="884"/>
      <c r="I1436" s="884"/>
      <c r="J1436" s="884"/>
      <c r="K1436" s="885"/>
      <c r="L1436" s="1027"/>
      <c r="M1436" s="884"/>
      <c r="N1436" s="884"/>
      <c r="O1436" s="885"/>
      <c r="P1436" s="1027"/>
      <c r="Q1436" s="884"/>
      <c r="R1436" s="884"/>
      <c r="S1436" s="885"/>
      <c r="T1436" s="991"/>
      <c r="U1436" s="884"/>
      <c r="V1436" s="884"/>
      <c r="W1436" s="885"/>
      <c r="X1436" s="796"/>
      <c r="Y1436" s="796"/>
      <c r="Z1436" s="796"/>
      <c r="AA1436" s="796"/>
      <c r="AB1436" s="796"/>
      <c r="AC1436" s="796"/>
      <c r="AD1436" s="796"/>
      <c r="AG1436" s="323" t="b">
        <f t="shared" si="210"/>
        <v>0</v>
      </c>
      <c r="AH1436" s="1" t="str">
        <f t="shared" si="211"/>
        <v/>
      </c>
      <c r="AI1436" s="323" t="b">
        <f t="shared" si="212"/>
        <v>0</v>
      </c>
      <c r="AJ1436" s="1" t="str">
        <f t="shared" si="213"/>
        <v/>
      </c>
      <c r="AK1436" s="323" t="b">
        <f t="shared" si="214"/>
        <v>0</v>
      </c>
      <c r="AL1436" s="648">
        <f t="shared" si="215"/>
        <v>0</v>
      </c>
      <c r="AM1436" s="293">
        <f t="shared" si="216"/>
        <v>0</v>
      </c>
      <c r="AN1436" s="294" t="str">
        <f>IF(AM1436=0,"",
IF(SUM($AM$47:AM1436)=1,AO1436,
IF($AM$1547&gt;SUM($AM$47:AM1436),_xlfn.CONCAT(", ",AO1436),
IF($AM$1547=SUM($AM$47:AM1436),_xlfn.CONCAT(" y ",AO1436)))))</f>
        <v/>
      </c>
      <c r="AO1436" s="89" t="s">
        <v>8640</v>
      </c>
      <c r="AQ1436" s="477">
        <f t="shared" si="217"/>
        <v>0</v>
      </c>
      <c r="AR1436" s="321">
        <f t="shared" si="218"/>
        <v>0</v>
      </c>
      <c r="AS1436" s="293">
        <f t="shared" si="219"/>
        <v>0</v>
      </c>
      <c r="AT1436" s="294" t="str">
        <f>IF(AS1436=0,"",
IF(SUM($AS$47:AS1436)=1,AU1436,
IF($AS$1547&gt;SUM($AS$47:AS1436),_xlfn.CONCAT(", ",AU1436),
IF($AS$1547=SUM($AS$47:AS1436),_xlfn.CONCAT(" y ",AU1436)))))</f>
        <v/>
      </c>
      <c r="AU1436" s="89" t="s">
        <v>8640</v>
      </c>
    </row>
    <row r="1437" spans="1:47" ht="15" customHeight="1">
      <c r="A1437" s="64"/>
      <c r="B1437" s="11"/>
      <c r="C1437" s="1021" t="s">
        <v>8641</v>
      </c>
      <c r="D1437" s="890"/>
      <c r="E1437" s="997"/>
      <c r="F1437" s="884"/>
      <c r="G1437" s="884"/>
      <c r="H1437" s="884"/>
      <c r="I1437" s="884"/>
      <c r="J1437" s="884"/>
      <c r="K1437" s="885"/>
      <c r="L1437" s="1027"/>
      <c r="M1437" s="884"/>
      <c r="N1437" s="884"/>
      <c r="O1437" s="885"/>
      <c r="P1437" s="1027"/>
      <c r="Q1437" s="884"/>
      <c r="R1437" s="884"/>
      <c r="S1437" s="885"/>
      <c r="T1437" s="991"/>
      <c r="U1437" s="884"/>
      <c r="V1437" s="884"/>
      <c r="W1437" s="885"/>
      <c r="X1437" s="796"/>
      <c r="Y1437" s="796"/>
      <c r="Z1437" s="796"/>
      <c r="AA1437" s="796"/>
      <c r="AB1437" s="796"/>
      <c r="AC1437" s="796"/>
      <c r="AD1437" s="796"/>
      <c r="AG1437" s="323" t="b">
        <f t="shared" si="210"/>
        <v>0</v>
      </c>
      <c r="AH1437" s="1" t="str">
        <f t="shared" si="211"/>
        <v/>
      </c>
      <c r="AI1437" s="323" t="b">
        <f t="shared" si="212"/>
        <v>0</v>
      </c>
      <c r="AJ1437" s="1" t="str">
        <f t="shared" si="213"/>
        <v/>
      </c>
      <c r="AK1437" s="323" t="b">
        <f t="shared" si="214"/>
        <v>0</v>
      </c>
      <c r="AL1437" s="648">
        <f t="shared" si="215"/>
        <v>0</v>
      </c>
      <c r="AM1437" s="293">
        <f t="shared" si="216"/>
        <v>0</v>
      </c>
      <c r="AN1437" s="294" t="str">
        <f>IF(AM1437=0,"",
IF(SUM($AM$47:AM1437)=1,AO1437,
IF($AM$1547&gt;SUM($AM$47:AM1437),_xlfn.CONCAT(", ",AO1437),
IF($AM$1547=SUM($AM$47:AM1437),_xlfn.CONCAT(" y ",AO1437)))))</f>
        <v/>
      </c>
      <c r="AO1437" s="89" t="s">
        <v>8642</v>
      </c>
      <c r="AQ1437" s="477">
        <f t="shared" si="217"/>
        <v>0</v>
      </c>
      <c r="AR1437" s="321">
        <f t="shared" si="218"/>
        <v>0</v>
      </c>
      <c r="AS1437" s="293">
        <f t="shared" si="219"/>
        <v>0</v>
      </c>
      <c r="AT1437" s="294" t="str">
        <f>IF(AS1437=0,"",
IF(SUM($AS$47:AS1437)=1,AU1437,
IF($AS$1547&gt;SUM($AS$47:AS1437),_xlfn.CONCAT(", ",AU1437),
IF($AS$1547=SUM($AS$47:AS1437),_xlfn.CONCAT(" y ",AU1437)))))</f>
        <v/>
      </c>
      <c r="AU1437" s="89" t="s">
        <v>8642</v>
      </c>
    </row>
    <row r="1438" spans="1:47" ht="15" customHeight="1">
      <c r="A1438" s="64"/>
      <c r="B1438" s="11"/>
      <c r="C1438" s="1021" t="s">
        <v>8643</v>
      </c>
      <c r="D1438" s="890"/>
      <c r="E1438" s="997"/>
      <c r="F1438" s="884"/>
      <c r="G1438" s="884"/>
      <c r="H1438" s="884"/>
      <c r="I1438" s="884"/>
      <c r="J1438" s="884"/>
      <c r="K1438" s="885"/>
      <c r="L1438" s="1027"/>
      <c r="M1438" s="884"/>
      <c r="N1438" s="884"/>
      <c r="O1438" s="885"/>
      <c r="P1438" s="1027"/>
      <c r="Q1438" s="884"/>
      <c r="R1438" s="884"/>
      <c r="S1438" s="885"/>
      <c r="T1438" s="991"/>
      <c r="U1438" s="884"/>
      <c r="V1438" s="884"/>
      <c r="W1438" s="885"/>
      <c r="X1438" s="796"/>
      <c r="Y1438" s="796"/>
      <c r="Z1438" s="796"/>
      <c r="AA1438" s="796"/>
      <c r="AB1438" s="796"/>
      <c r="AC1438" s="796"/>
      <c r="AD1438" s="796"/>
      <c r="AG1438" s="323" t="b">
        <f t="shared" si="210"/>
        <v>0</v>
      </c>
      <c r="AH1438" s="1" t="str">
        <f t="shared" si="211"/>
        <v/>
      </c>
      <c r="AI1438" s="323" t="b">
        <f t="shared" si="212"/>
        <v>0</v>
      </c>
      <c r="AJ1438" s="1" t="str">
        <f t="shared" si="213"/>
        <v/>
      </c>
      <c r="AK1438" s="323" t="b">
        <f t="shared" si="214"/>
        <v>0</v>
      </c>
      <c r="AL1438" s="648">
        <f t="shared" si="215"/>
        <v>0</v>
      </c>
      <c r="AM1438" s="293">
        <f t="shared" si="216"/>
        <v>0</v>
      </c>
      <c r="AN1438" s="294" t="str">
        <f>IF(AM1438=0,"",
IF(SUM($AM$47:AM1438)=1,AO1438,
IF($AM$1547&gt;SUM($AM$47:AM1438),_xlfn.CONCAT(", ",AO1438),
IF($AM$1547=SUM($AM$47:AM1438),_xlfn.CONCAT(" y ",AO1438)))))</f>
        <v/>
      </c>
      <c r="AO1438" s="89" t="s">
        <v>8644</v>
      </c>
      <c r="AQ1438" s="477">
        <f t="shared" si="217"/>
        <v>0</v>
      </c>
      <c r="AR1438" s="321">
        <f t="shared" si="218"/>
        <v>0</v>
      </c>
      <c r="AS1438" s="293">
        <f t="shared" si="219"/>
        <v>0</v>
      </c>
      <c r="AT1438" s="294" t="str">
        <f>IF(AS1438=0,"",
IF(SUM($AS$47:AS1438)=1,AU1438,
IF($AS$1547&gt;SUM($AS$47:AS1438),_xlfn.CONCAT(", ",AU1438),
IF($AS$1547=SUM($AS$47:AS1438),_xlfn.CONCAT(" y ",AU1438)))))</f>
        <v/>
      </c>
      <c r="AU1438" s="89" t="s">
        <v>8644</v>
      </c>
    </row>
    <row r="1439" spans="1:47" ht="15" customHeight="1">
      <c r="A1439" s="64"/>
      <c r="B1439" s="11"/>
      <c r="C1439" s="1021" t="s">
        <v>8645</v>
      </c>
      <c r="D1439" s="890"/>
      <c r="E1439" s="997"/>
      <c r="F1439" s="884"/>
      <c r="G1439" s="884"/>
      <c r="H1439" s="884"/>
      <c r="I1439" s="884"/>
      <c r="J1439" s="884"/>
      <c r="K1439" s="885"/>
      <c r="L1439" s="1027"/>
      <c r="M1439" s="884"/>
      <c r="N1439" s="884"/>
      <c r="O1439" s="885"/>
      <c r="P1439" s="1027"/>
      <c r="Q1439" s="884"/>
      <c r="R1439" s="884"/>
      <c r="S1439" s="885"/>
      <c r="T1439" s="991"/>
      <c r="U1439" s="884"/>
      <c r="V1439" s="884"/>
      <c r="W1439" s="885"/>
      <c r="X1439" s="796"/>
      <c r="Y1439" s="796"/>
      <c r="Z1439" s="796"/>
      <c r="AA1439" s="796"/>
      <c r="AB1439" s="796"/>
      <c r="AC1439" s="796"/>
      <c r="AD1439" s="796"/>
      <c r="AG1439" s="323" t="b">
        <f t="shared" si="210"/>
        <v>0</v>
      </c>
      <c r="AH1439" s="1" t="str">
        <f t="shared" si="211"/>
        <v/>
      </c>
      <c r="AI1439" s="323" t="b">
        <f t="shared" si="212"/>
        <v>0</v>
      </c>
      <c r="AJ1439" s="1" t="str">
        <f t="shared" si="213"/>
        <v/>
      </c>
      <c r="AK1439" s="323" t="b">
        <f t="shared" si="214"/>
        <v>0</v>
      </c>
      <c r="AL1439" s="648">
        <f t="shared" si="215"/>
        <v>0</v>
      </c>
      <c r="AM1439" s="293">
        <f t="shared" si="216"/>
        <v>0</v>
      </c>
      <c r="AN1439" s="294" t="str">
        <f>IF(AM1439=0,"",
IF(SUM($AM$47:AM1439)=1,AO1439,
IF($AM$1547&gt;SUM($AM$47:AM1439),_xlfn.CONCAT(", ",AO1439),
IF($AM$1547=SUM($AM$47:AM1439),_xlfn.CONCAT(" y ",AO1439)))))</f>
        <v/>
      </c>
      <c r="AO1439" s="89" t="s">
        <v>8646</v>
      </c>
      <c r="AQ1439" s="477">
        <f t="shared" si="217"/>
        <v>0</v>
      </c>
      <c r="AR1439" s="321">
        <f t="shared" si="218"/>
        <v>0</v>
      </c>
      <c r="AS1439" s="293">
        <f t="shared" si="219"/>
        <v>0</v>
      </c>
      <c r="AT1439" s="294" t="str">
        <f>IF(AS1439=0,"",
IF(SUM($AS$47:AS1439)=1,AU1439,
IF($AS$1547&gt;SUM($AS$47:AS1439),_xlfn.CONCAT(", ",AU1439),
IF($AS$1547=SUM($AS$47:AS1439),_xlfn.CONCAT(" y ",AU1439)))))</f>
        <v/>
      </c>
      <c r="AU1439" s="89" t="s">
        <v>8646</v>
      </c>
    </row>
    <row r="1440" spans="1:47" ht="15" customHeight="1">
      <c r="A1440" s="64"/>
      <c r="B1440" s="11"/>
      <c r="C1440" s="1021" t="s">
        <v>8647</v>
      </c>
      <c r="D1440" s="890"/>
      <c r="E1440" s="997"/>
      <c r="F1440" s="884"/>
      <c r="G1440" s="884"/>
      <c r="H1440" s="884"/>
      <c r="I1440" s="884"/>
      <c r="J1440" s="884"/>
      <c r="K1440" s="885"/>
      <c r="L1440" s="1027"/>
      <c r="M1440" s="884"/>
      <c r="N1440" s="884"/>
      <c r="O1440" s="885"/>
      <c r="P1440" s="1027"/>
      <c r="Q1440" s="884"/>
      <c r="R1440" s="884"/>
      <c r="S1440" s="885"/>
      <c r="T1440" s="991"/>
      <c r="U1440" s="884"/>
      <c r="V1440" s="884"/>
      <c r="W1440" s="885"/>
      <c r="X1440" s="796"/>
      <c r="Y1440" s="796"/>
      <c r="Z1440" s="796"/>
      <c r="AA1440" s="796"/>
      <c r="AB1440" s="796"/>
      <c r="AC1440" s="796"/>
      <c r="AD1440" s="796"/>
      <c r="AG1440" s="323" t="b">
        <f t="shared" si="210"/>
        <v>0</v>
      </c>
      <c r="AH1440" s="1" t="str">
        <f t="shared" si="211"/>
        <v/>
      </c>
      <c r="AI1440" s="323" t="b">
        <f t="shared" si="212"/>
        <v>0</v>
      </c>
      <c r="AJ1440" s="1" t="str">
        <f t="shared" si="213"/>
        <v/>
      </c>
      <c r="AK1440" s="323" t="b">
        <f t="shared" si="214"/>
        <v>0</v>
      </c>
      <c r="AL1440" s="648">
        <f t="shared" si="215"/>
        <v>0</v>
      </c>
      <c r="AM1440" s="293">
        <f t="shared" si="216"/>
        <v>0</v>
      </c>
      <c r="AN1440" s="294" t="str">
        <f>IF(AM1440=0,"",
IF(SUM($AM$47:AM1440)=1,AO1440,
IF($AM$1547&gt;SUM($AM$47:AM1440),_xlfn.CONCAT(", ",AO1440),
IF($AM$1547=SUM($AM$47:AM1440),_xlfn.CONCAT(" y ",AO1440)))))</f>
        <v/>
      </c>
      <c r="AO1440" s="89" t="s">
        <v>8648</v>
      </c>
      <c r="AQ1440" s="477">
        <f t="shared" si="217"/>
        <v>0</v>
      </c>
      <c r="AR1440" s="321">
        <f t="shared" si="218"/>
        <v>0</v>
      </c>
      <c r="AS1440" s="293">
        <f t="shared" si="219"/>
        <v>0</v>
      </c>
      <c r="AT1440" s="294" t="str">
        <f>IF(AS1440=0,"",
IF(SUM($AS$47:AS1440)=1,AU1440,
IF($AS$1547&gt;SUM($AS$47:AS1440),_xlfn.CONCAT(", ",AU1440),
IF($AS$1547=SUM($AS$47:AS1440),_xlfn.CONCAT(" y ",AU1440)))))</f>
        <v/>
      </c>
      <c r="AU1440" s="89" t="s">
        <v>8648</v>
      </c>
    </row>
    <row r="1441" spans="1:47" ht="15" customHeight="1">
      <c r="A1441" s="64"/>
      <c r="B1441" s="11"/>
      <c r="C1441" s="1021" t="s">
        <v>8649</v>
      </c>
      <c r="D1441" s="890"/>
      <c r="E1441" s="997"/>
      <c r="F1441" s="884"/>
      <c r="G1441" s="884"/>
      <c r="H1441" s="884"/>
      <c r="I1441" s="884"/>
      <c r="J1441" s="884"/>
      <c r="K1441" s="885"/>
      <c r="L1441" s="1027"/>
      <c r="M1441" s="884"/>
      <c r="N1441" s="884"/>
      <c r="O1441" s="885"/>
      <c r="P1441" s="1027"/>
      <c r="Q1441" s="884"/>
      <c r="R1441" s="884"/>
      <c r="S1441" s="885"/>
      <c r="T1441" s="991"/>
      <c r="U1441" s="884"/>
      <c r="V1441" s="884"/>
      <c r="W1441" s="885"/>
      <c r="X1441" s="796"/>
      <c r="Y1441" s="796"/>
      <c r="Z1441" s="796"/>
      <c r="AA1441" s="796"/>
      <c r="AB1441" s="796"/>
      <c r="AC1441" s="796"/>
      <c r="AD1441" s="796"/>
      <c r="AG1441" s="323" t="b">
        <f t="shared" si="210"/>
        <v>0</v>
      </c>
      <c r="AH1441" s="1" t="str">
        <f t="shared" si="211"/>
        <v/>
      </c>
      <c r="AI1441" s="323" t="b">
        <f t="shared" si="212"/>
        <v>0</v>
      </c>
      <c r="AJ1441" s="1" t="str">
        <f t="shared" si="213"/>
        <v/>
      </c>
      <c r="AK1441" s="323" t="b">
        <f t="shared" si="214"/>
        <v>0</v>
      </c>
      <c r="AL1441" s="648">
        <f t="shared" si="215"/>
        <v>0</v>
      </c>
      <c r="AM1441" s="293">
        <f t="shared" si="216"/>
        <v>0</v>
      </c>
      <c r="AN1441" s="294" t="str">
        <f>IF(AM1441=0,"",
IF(SUM($AM$47:AM1441)=1,AO1441,
IF($AM$1547&gt;SUM($AM$47:AM1441),_xlfn.CONCAT(", ",AO1441),
IF($AM$1547=SUM($AM$47:AM1441),_xlfn.CONCAT(" y ",AO1441)))))</f>
        <v/>
      </c>
      <c r="AO1441" s="89" t="s">
        <v>8650</v>
      </c>
      <c r="AQ1441" s="477">
        <f t="shared" si="217"/>
        <v>0</v>
      </c>
      <c r="AR1441" s="321">
        <f t="shared" si="218"/>
        <v>0</v>
      </c>
      <c r="AS1441" s="293">
        <f t="shared" si="219"/>
        <v>0</v>
      </c>
      <c r="AT1441" s="294" t="str">
        <f>IF(AS1441=0,"",
IF(SUM($AS$47:AS1441)=1,AU1441,
IF($AS$1547&gt;SUM($AS$47:AS1441),_xlfn.CONCAT(", ",AU1441),
IF($AS$1547=SUM($AS$47:AS1441),_xlfn.CONCAT(" y ",AU1441)))))</f>
        <v/>
      </c>
      <c r="AU1441" s="89" t="s">
        <v>8650</v>
      </c>
    </row>
    <row r="1442" spans="1:47" ht="15" customHeight="1">
      <c r="A1442" s="64"/>
      <c r="B1442" s="11"/>
      <c r="C1442" s="1021" t="s">
        <v>8651</v>
      </c>
      <c r="D1442" s="890"/>
      <c r="E1442" s="997"/>
      <c r="F1442" s="884"/>
      <c r="G1442" s="884"/>
      <c r="H1442" s="884"/>
      <c r="I1442" s="884"/>
      <c r="J1442" s="884"/>
      <c r="K1442" s="885"/>
      <c r="L1442" s="1027"/>
      <c r="M1442" s="884"/>
      <c r="N1442" s="884"/>
      <c r="O1442" s="885"/>
      <c r="P1442" s="1027"/>
      <c r="Q1442" s="884"/>
      <c r="R1442" s="884"/>
      <c r="S1442" s="885"/>
      <c r="T1442" s="991"/>
      <c r="U1442" s="884"/>
      <c r="V1442" s="884"/>
      <c r="W1442" s="885"/>
      <c r="X1442" s="796"/>
      <c r="Y1442" s="796"/>
      <c r="Z1442" s="796"/>
      <c r="AA1442" s="796"/>
      <c r="AB1442" s="796"/>
      <c r="AC1442" s="796"/>
      <c r="AD1442" s="796"/>
      <c r="AG1442" s="323" t="b">
        <f t="shared" si="210"/>
        <v>0</v>
      </c>
      <c r="AH1442" s="1" t="str">
        <f t="shared" si="211"/>
        <v/>
      </c>
      <c r="AI1442" s="323" t="b">
        <f t="shared" si="212"/>
        <v>0</v>
      </c>
      <c r="AJ1442" s="1" t="str">
        <f t="shared" si="213"/>
        <v/>
      </c>
      <c r="AK1442" s="323" t="b">
        <f t="shared" si="214"/>
        <v>0</v>
      </c>
      <c r="AL1442" s="648">
        <f t="shared" si="215"/>
        <v>0</v>
      </c>
      <c r="AM1442" s="293">
        <f t="shared" si="216"/>
        <v>0</v>
      </c>
      <c r="AN1442" s="294" t="str">
        <f>IF(AM1442=0,"",
IF(SUM($AM$47:AM1442)=1,AO1442,
IF($AM$1547&gt;SUM($AM$47:AM1442),_xlfn.CONCAT(", ",AO1442),
IF($AM$1547=SUM($AM$47:AM1442),_xlfn.CONCAT(" y ",AO1442)))))</f>
        <v/>
      </c>
      <c r="AO1442" s="89" t="s">
        <v>8652</v>
      </c>
      <c r="AQ1442" s="477">
        <f t="shared" si="217"/>
        <v>0</v>
      </c>
      <c r="AR1442" s="321">
        <f t="shared" si="218"/>
        <v>0</v>
      </c>
      <c r="AS1442" s="293">
        <f t="shared" si="219"/>
        <v>0</v>
      </c>
      <c r="AT1442" s="294" t="str">
        <f>IF(AS1442=0,"",
IF(SUM($AS$47:AS1442)=1,AU1442,
IF($AS$1547&gt;SUM($AS$47:AS1442),_xlfn.CONCAT(", ",AU1442),
IF($AS$1547=SUM($AS$47:AS1442),_xlfn.CONCAT(" y ",AU1442)))))</f>
        <v/>
      </c>
      <c r="AU1442" s="89" t="s">
        <v>8652</v>
      </c>
    </row>
    <row r="1443" spans="1:47" ht="15" customHeight="1">
      <c r="A1443" s="64"/>
      <c r="B1443" s="11"/>
      <c r="C1443" s="1021" t="s">
        <v>8653</v>
      </c>
      <c r="D1443" s="890"/>
      <c r="E1443" s="997"/>
      <c r="F1443" s="884"/>
      <c r="G1443" s="884"/>
      <c r="H1443" s="884"/>
      <c r="I1443" s="884"/>
      <c r="J1443" s="884"/>
      <c r="K1443" s="885"/>
      <c r="L1443" s="1027"/>
      <c r="M1443" s="884"/>
      <c r="N1443" s="884"/>
      <c r="O1443" s="885"/>
      <c r="P1443" s="1027"/>
      <c r="Q1443" s="884"/>
      <c r="R1443" s="884"/>
      <c r="S1443" s="885"/>
      <c r="T1443" s="991"/>
      <c r="U1443" s="884"/>
      <c r="V1443" s="884"/>
      <c r="W1443" s="885"/>
      <c r="X1443" s="796"/>
      <c r="Y1443" s="796"/>
      <c r="Z1443" s="796"/>
      <c r="AA1443" s="796"/>
      <c r="AB1443" s="796"/>
      <c r="AC1443" s="796"/>
      <c r="AD1443" s="796"/>
      <c r="AG1443" s="323" t="b">
        <f t="shared" si="210"/>
        <v>0</v>
      </c>
      <c r="AH1443" s="1" t="str">
        <f t="shared" si="211"/>
        <v/>
      </c>
      <c r="AI1443" s="323" t="b">
        <f t="shared" si="212"/>
        <v>0</v>
      </c>
      <c r="AJ1443" s="1" t="str">
        <f t="shared" si="213"/>
        <v/>
      </c>
      <c r="AK1443" s="323" t="b">
        <f t="shared" si="214"/>
        <v>0</v>
      </c>
      <c r="AL1443" s="648">
        <f t="shared" si="215"/>
        <v>0</v>
      </c>
      <c r="AM1443" s="293">
        <f t="shared" si="216"/>
        <v>0</v>
      </c>
      <c r="AN1443" s="294" t="str">
        <f>IF(AM1443=0,"",
IF(SUM($AM$47:AM1443)=1,AO1443,
IF($AM$1547&gt;SUM($AM$47:AM1443),_xlfn.CONCAT(", ",AO1443),
IF($AM$1547=SUM($AM$47:AM1443),_xlfn.CONCAT(" y ",AO1443)))))</f>
        <v/>
      </c>
      <c r="AO1443" s="89" t="s">
        <v>8654</v>
      </c>
      <c r="AQ1443" s="477">
        <f t="shared" si="217"/>
        <v>0</v>
      </c>
      <c r="AR1443" s="321">
        <f t="shared" si="218"/>
        <v>0</v>
      </c>
      <c r="AS1443" s="293">
        <f t="shared" si="219"/>
        <v>0</v>
      </c>
      <c r="AT1443" s="294" t="str">
        <f>IF(AS1443=0,"",
IF(SUM($AS$47:AS1443)=1,AU1443,
IF($AS$1547&gt;SUM($AS$47:AS1443),_xlfn.CONCAT(", ",AU1443),
IF($AS$1547=SUM($AS$47:AS1443),_xlfn.CONCAT(" y ",AU1443)))))</f>
        <v/>
      </c>
      <c r="AU1443" s="89" t="s">
        <v>8654</v>
      </c>
    </row>
    <row r="1444" spans="1:47" ht="15" customHeight="1">
      <c r="A1444" s="64"/>
      <c r="B1444" s="11"/>
      <c r="C1444" s="1021" t="s">
        <v>8655</v>
      </c>
      <c r="D1444" s="890"/>
      <c r="E1444" s="997"/>
      <c r="F1444" s="884"/>
      <c r="G1444" s="884"/>
      <c r="H1444" s="884"/>
      <c r="I1444" s="884"/>
      <c r="J1444" s="884"/>
      <c r="K1444" s="885"/>
      <c r="L1444" s="1027"/>
      <c r="M1444" s="884"/>
      <c r="N1444" s="884"/>
      <c r="O1444" s="885"/>
      <c r="P1444" s="1027"/>
      <c r="Q1444" s="884"/>
      <c r="R1444" s="884"/>
      <c r="S1444" s="885"/>
      <c r="T1444" s="991"/>
      <c r="U1444" s="884"/>
      <c r="V1444" s="884"/>
      <c r="W1444" s="885"/>
      <c r="X1444" s="796"/>
      <c r="Y1444" s="796"/>
      <c r="Z1444" s="796"/>
      <c r="AA1444" s="796"/>
      <c r="AB1444" s="796"/>
      <c r="AC1444" s="796"/>
      <c r="AD1444" s="796"/>
      <c r="AG1444" s="323" t="b">
        <f t="shared" si="210"/>
        <v>0</v>
      </c>
      <c r="AH1444" s="1" t="str">
        <f t="shared" si="211"/>
        <v/>
      </c>
      <c r="AI1444" s="323" t="b">
        <f t="shared" si="212"/>
        <v>0</v>
      </c>
      <c r="AJ1444" s="1" t="str">
        <f t="shared" si="213"/>
        <v/>
      </c>
      <c r="AK1444" s="323" t="b">
        <f t="shared" si="214"/>
        <v>0</v>
      </c>
      <c r="AL1444" s="648">
        <f t="shared" si="215"/>
        <v>0</v>
      </c>
      <c r="AM1444" s="293">
        <f t="shared" si="216"/>
        <v>0</v>
      </c>
      <c r="AN1444" s="294" t="str">
        <f>IF(AM1444=0,"",
IF(SUM($AM$47:AM1444)=1,AO1444,
IF($AM$1547&gt;SUM($AM$47:AM1444),_xlfn.CONCAT(", ",AO1444),
IF($AM$1547=SUM($AM$47:AM1444),_xlfn.CONCAT(" y ",AO1444)))))</f>
        <v/>
      </c>
      <c r="AO1444" s="89" t="s">
        <v>8656</v>
      </c>
      <c r="AQ1444" s="477">
        <f t="shared" si="217"/>
        <v>0</v>
      </c>
      <c r="AR1444" s="321">
        <f t="shared" si="218"/>
        <v>0</v>
      </c>
      <c r="AS1444" s="293">
        <f t="shared" si="219"/>
        <v>0</v>
      </c>
      <c r="AT1444" s="294" t="str">
        <f>IF(AS1444=0,"",
IF(SUM($AS$47:AS1444)=1,AU1444,
IF($AS$1547&gt;SUM($AS$47:AS1444),_xlfn.CONCAT(", ",AU1444),
IF($AS$1547=SUM($AS$47:AS1444),_xlfn.CONCAT(" y ",AU1444)))))</f>
        <v/>
      </c>
      <c r="AU1444" s="89" t="s">
        <v>8656</v>
      </c>
    </row>
    <row r="1445" spans="1:47" ht="15" customHeight="1">
      <c r="A1445" s="64"/>
      <c r="B1445" s="11"/>
      <c r="C1445" s="1021" t="s">
        <v>8657</v>
      </c>
      <c r="D1445" s="890"/>
      <c r="E1445" s="997"/>
      <c r="F1445" s="884"/>
      <c r="G1445" s="884"/>
      <c r="H1445" s="884"/>
      <c r="I1445" s="884"/>
      <c r="J1445" s="884"/>
      <c r="K1445" s="885"/>
      <c r="L1445" s="1027"/>
      <c r="M1445" s="884"/>
      <c r="N1445" s="884"/>
      <c r="O1445" s="885"/>
      <c r="P1445" s="1027"/>
      <c r="Q1445" s="884"/>
      <c r="R1445" s="884"/>
      <c r="S1445" s="885"/>
      <c r="T1445" s="991"/>
      <c r="U1445" s="884"/>
      <c r="V1445" s="884"/>
      <c r="W1445" s="885"/>
      <c r="X1445" s="796"/>
      <c r="Y1445" s="796"/>
      <c r="Z1445" s="796"/>
      <c r="AA1445" s="796"/>
      <c r="AB1445" s="796"/>
      <c r="AC1445" s="796"/>
      <c r="AD1445" s="796"/>
      <c r="AG1445" s="323" t="b">
        <f t="shared" si="210"/>
        <v>0</v>
      </c>
      <c r="AH1445" s="1" t="str">
        <f t="shared" si="211"/>
        <v/>
      </c>
      <c r="AI1445" s="323" t="b">
        <f t="shared" si="212"/>
        <v>0</v>
      </c>
      <c r="AJ1445" s="1" t="str">
        <f t="shared" si="213"/>
        <v/>
      </c>
      <c r="AK1445" s="323" t="b">
        <f t="shared" si="214"/>
        <v>0</v>
      </c>
      <c r="AL1445" s="648">
        <f t="shared" si="215"/>
        <v>0</v>
      </c>
      <c r="AM1445" s="293">
        <f t="shared" si="216"/>
        <v>0</v>
      </c>
      <c r="AN1445" s="294" t="str">
        <f>IF(AM1445=0,"",
IF(SUM($AM$47:AM1445)=1,AO1445,
IF($AM$1547&gt;SUM($AM$47:AM1445),_xlfn.CONCAT(", ",AO1445),
IF($AM$1547=SUM($AM$47:AM1445),_xlfn.CONCAT(" y ",AO1445)))))</f>
        <v/>
      </c>
      <c r="AO1445" s="89" t="s">
        <v>8658</v>
      </c>
      <c r="AQ1445" s="477">
        <f t="shared" si="217"/>
        <v>0</v>
      </c>
      <c r="AR1445" s="321">
        <f t="shared" si="218"/>
        <v>0</v>
      </c>
      <c r="AS1445" s="293">
        <f t="shared" si="219"/>
        <v>0</v>
      </c>
      <c r="AT1445" s="294" t="str">
        <f>IF(AS1445=0,"",
IF(SUM($AS$47:AS1445)=1,AU1445,
IF($AS$1547&gt;SUM($AS$47:AS1445),_xlfn.CONCAT(", ",AU1445),
IF($AS$1547=SUM($AS$47:AS1445),_xlfn.CONCAT(" y ",AU1445)))))</f>
        <v/>
      </c>
      <c r="AU1445" s="89" t="s">
        <v>8658</v>
      </c>
    </row>
    <row r="1446" spans="1:47" ht="15" customHeight="1">
      <c r="A1446" s="64"/>
      <c r="B1446" s="11"/>
      <c r="C1446" s="1021" t="s">
        <v>8659</v>
      </c>
      <c r="D1446" s="890"/>
      <c r="E1446" s="997"/>
      <c r="F1446" s="884"/>
      <c r="G1446" s="884"/>
      <c r="H1446" s="884"/>
      <c r="I1446" s="884"/>
      <c r="J1446" s="884"/>
      <c r="K1446" s="885"/>
      <c r="L1446" s="1027"/>
      <c r="M1446" s="884"/>
      <c r="N1446" s="884"/>
      <c r="O1446" s="885"/>
      <c r="P1446" s="1027"/>
      <c r="Q1446" s="884"/>
      <c r="R1446" s="884"/>
      <c r="S1446" s="885"/>
      <c r="T1446" s="991"/>
      <c r="U1446" s="884"/>
      <c r="V1446" s="884"/>
      <c r="W1446" s="885"/>
      <c r="X1446" s="796"/>
      <c r="Y1446" s="796"/>
      <c r="Z1446" s="796"/>
      <c r="AA1446" s="796"/>
      <c r="AB1446" s="796"/>
      <c r="AC1446" s="796"/>
      <c r="AD1446" s="796"/>
      <c r="AG1446" s="323" t="b">
        <f t="shared" si="210"/>
        <v>0</v>
      </c>
      <c r="AH1446" s="1" t="str">
        <f t="shared" si="211"/>
        <v/>
      </c>
      <c r="AI1446" s="323" t="b">
        <f t="shared" si="212"/>
        <v>0</v>
      </c>
      <c r="AJ1446" s="1" t="str">
        <f t="shared" si="213"/>
        <v/>
      </c>
      <c r="AK1446" s="323" t="b">
        <f t="shared" si="214"/>
        <v>0</v>
      </c>
      <c r="AL1446" s="648">
        <f t="shared" si="215"/>
        <v>0</v>
      </c>
      <c r="AM1446" s="293">
        <f t="shared" si="216"/>
        <v>0</v>
      </c>
      <c r="AN1446" s="294" t="str">
        <f>IF(AM1446=0,"",
IF(SUM($AM$47:AM1446)=1,AO1446,
IF($AM$1547&gt;SUM($AM$47:AM1446),_xlfn.CONCAT(", ",AO1446),
IF($AM$1547=SUM($AM$47:AM1446),_xlfn.CONCAT(" y ",AO1446)))))</f>
        <v/>
      </c>
      <c r="AO1446" s="89" t="s">
        <v>8660</v>
      </c>
      <c r="AQ1446" s="477">
        <f t="shared" si="217"/>
        <v>0</v>
      </c>
      <c r="AR1446" s="321">
        <f t="shared" si="218"/>
        <v>0</v>
      </c>
      <c r="AS1446" s="293">
        <f t="shared" si="219"/>
        <v>0</v>
      </c>
      <c r="AT1446" s="294" t="str">
        <f>IF(AS1446=0,"",
IF(SUM($AS$47:AS1446)=1,AU1446,
IF($AS$1547&gt;SUM($AS$47:AS1446),_xlfn.CONCAT(", ",AU1446),
IF($AS$1547=SUM($AS$47:AS1446),_xlfn.CONCAT(" y ",AU1446)))))</f>
        <v/>
      </c>
      <c r="AU1446" s="89" t="s">
        <v>8660</v>
      </c>
    </row>
    <row r="1447" spans="1:47" ht="15" customHeight="1">
      <c r="A1447" s="64"/>
      <c r="B1447" s="11"/>
      <c r="C1447" s="1021" t="s">
        <v>8661</v>
      </c>
      <c r="D1447" s="890"/>
      <c r="E1447" s="997"/>
      <c r="F1447" s="884"/>
      <c r="G1447" s="884"/>
      <c r="H1447" s="884"/>
      <c r="I1447" s="884"/>
      <c r="J1447" s="884"/>
      <c r="K1447" s="885"/>
      <c r="L1447" s="1027"/>
      <c r="M1447" s="884"/>
      <c r="N1447" s="884"/>
      <c r="O1447" s="885"/>
      <c r="P1447" s="1027"/>
      <c r="Q1447" s="884"/>
      <c r="R1447" s="884"/>
      <c r="S1447" s="885"/>
      <c r="T1447" s="991"/>
      <c r="U1447" s="884"/>
      <c r="V1447" s="884"/>
      <c r="W1447" s="885"/>
      <c r="X1447" s="796"/>
      <c r="Y1447" s="796"/>
      <c r="Z1447" s="796"/>
      <c r="AA1447" s="796"/>
      <c r="AB1447" s="796"/>
      <c r="AC1447" s="796"/>
      <c r="AD1447" s="796"/>
      <c r="AG1447" s="323" t="b">
        <f t="shared" si="210"/>
        <v>0</v>
      </c>
      <c r="AH1447" s="1" t="str">
        <f t="shared" si="211"/>
        <v/>
      </c>
      <c r="AI1447" s="323" t="b">
        <f t="shared" si="212"/>
        <v>0</v>
      </c>
      <c r="AJ1447" s="1" t="str">
        <f t="shared" si="213"/>
        <v/>
      </c>
      <c r="AK1447" s="323" t="b">
        <f t="shared" si="214"/>
        <v>0</v>
      </c>
      <c r="AL1447" s="648">
        <f t="shared" si="215"/>
        <v>0</v>
      </c>
      <c r="AM1447" s="293">
        <f t="shared" si="216"/>
        <v>0</v>
      </c>
      <c r="AN1447" s="294" t="str">
        <f>IF(AM1447=0,"",
IF(SUM($AM$47:AM1447)=1,AO1447,
IF($AM$1547&gt;SUM($AM$47:AM1447),_xlfn.CONCAT(", ",AO1447),
IF($AM$1547=SUM($AM$47:AM1447),_xlfn.CONCAT(" y ",AO1447)))))</f>
        <v/>
      </c>
      <c r="AO1447" s="89" t="s">
        <v>8662</v>
      </c>
      <c r="AQ1447" s="477">
        <f t="shared" si="217"/>
        <v>0</v>
      </c>
      <c r="AR1447" s="321">
        <f t="shared" si="218"/>
        <v>0</v>
      </c>
      <c r="AS1447" s="293">
        <f t="shared" si="219"/>
        <v>0</v>
      </c>
      <c r="AT1447" s="294" t="str">
        <f>IF(AS1447=0,"",
IF(SUM($AS$47:AS1447)=1,AU1447,
IF($AS$1547&gt;SUM($AS$47:AS1447),_xlfn.CONCAT(", ",AU1447),
IF($AS$1547=SUM($AS$47:AS1447),_xlfn.CONCAT(" y ",AU1447)))))</f>
        <v/>
      </c>
      <c r="AU1447" s="89" t="s">
        <v>8662</v>
      </c>
    </row>
    <row r="1448" spans="1:47" ht="15" customHeight="1">
      <c r="A1448" s="64"/>
      <c r="B1448" s="11"/>
      <c r="C1448" s="1021" t="s">
        <v>8663</v>
      </c>
      <c r="D1448" s="890"/>
      <c r="E1448" s="997"/>
      <c r="F1448" s="884"/>
      <c r="G1448" s="884"/>
      <c r="H1448" s="884"/>
      <c r="I1448" s="884"/>
      <c r="J1448" s="884"/>
      <c r="K1448" s="885"/>
      <c r="L1448" s="1027"/>
      <c r="M1448" s="884"/>
      <c r="N1448" s="884"/>
      <c r="O1448" s="885"/>
      <c r="P1448" s="1027"/>
      <c r="Q1448" s="884"/>
      <c r="R1448" s="884"/>
      <c r="S1448" s="885"/>
      <c r="T1448" s="991"/>
      <c r="U1448" s="884"/>
      <c r="V1448" s="884"/>
      <c r="W1448" s="885"/>
      <c r="X1448" s="796"/>
      <c r="Y1448" s="796"/>
      <c r="Z1448" s="796"/>
      <c r="AA1448" s="796"/>
      <c r="AB1448" s="796"/>
      <c r="AC1448" s="796"/>
      <c r="AD1448" s="796"/>
      <c r="AG1448" s="323" t="b">
        <f t="shared" si="210"/>
        <v>0</v>
      </c>
      <c r="AH1448" s="1" t="str">
        <f t="shared" si="211"/>
        <v/>
      </c>
      <c r="AI1448" s="323" t="b">
        <f t="shared" si="212"/>
        <v>0</v>
      </c>
      <c r="AJ1448" s="1" t="str">
        <f t="shared" si="213"/>
        <v/>
      </c>
      <c r="AK1448" s="323" t="b">
        <f t="shared" si="214"/>
        <v>0</v>
      </c>
      <c r="AL1448" s="648">
        <f t="shared" si="215"/>
        <v>0</v>
      </c>
      <c r="AM1448" s="293">
        <f t="shared" si="216"/>
        <v>0</v>
      </c>
      <c r="AN1448" s="294" t="str">
        <f>IF(AM1448=0,"",
IF(SUM($AM$47:AM1448)=1,AO1448,
IF($AM$1547&gt;SUM($AM$47:AM1448),_xlfn.CONCAT(", ",AO1448),
IF($AM$1547=SUM($AM$47:AM1448),_xlfn.CONCAT(" y ",AO1448)))))</f>
        <v/>
      </c>
      <c r="AO1448" s="89" t="s">
        <v>8664</v>
      </c>
      <c r="AQ1448" s="477">
        <f t="shared" si="217"/>
        <v>0</v>
      </c>
      <c r="AR1448" s="321">
        <f t="shared" si="218"/>
        <v>0</v>
      </c>
      <c r="AS1448" s="293">
        <f t="shared" si="219"/>
        <v>0</v>
      </c>
      <c r="AT1448" s="294" t="str">
        <f>IF(AS1448=0,"",
IF(SUM($AS$47:AS1448)=1,AU1448,
IF($AS$1547&gt;SUM($AS$47:AS1448),_xlfn.CONCAT(", ",AU1448),
IF($AS$1547=SUM($AS$47:AS1448),_xlfn.CONCAT(" y ",AU1448)))))</f>
        <v/>
      </c>
      <c r="AU1448" s="89" t="s">
        <v>8664</v>
      </c>
    </row>
    <row r="1449" spans="1:47" ht="15" customHeight="1">
      <c r="A1449" s="64"/>
      <c r="B1449" s="11"/>
      <c r="C1449" s="1021" t="s">
        <v>8665</v>
      </c>
      <c r="D1449" s="890"/>
      <c r="E1449" s="997"/>
      <c r="F1449" s="884"/>
      <c r="G1449" s="884"/>
      <c r="H1449" s="884"/>
      <c r="I1449" s="884"/>
      <c r="J1449" s="884"/>
      <c r="K1449" s="885"/>
      <c r="L1449" s="1027"/>
      <c r="M1449" s="884"/>
      <c r="N1449" s="884"/>
      <c r="O1449" s="885"/>
      <c r="P1449" s="1027"/>
      <c r="Q1449" s="884"/>
      <c r="R1449" s="884"/>
      <c r="S1449" s="885"/>
      <c r="T1449" s="991"/>
      <c r="U1449" s="884"/>
      <c r="V1449" s="884"/>
      <c r="W1449" s="885"/>
      <c r="X1449" s="796"/>
      <c r="Y1449" s="796"/>
      <c r="Z1449" s="796"/>
      <c r="AA1449" s="796"/>
      <c r="AB1449" s="796"/>
      <c r="AC1449" s="796"/>
      <c r="AD1449" s="796"/>
      <c r="AG1449" s="323" t="b">
        <f t="shared" si="210"/>
        <v>0</v>
      </c>
      <c r="AH1449" s="1" t="str">
        <f t="shared" si="211"/>
        <v/>
      </c>
      <c r="AI1449" s="323" t="b">
        <f t="shared" si="212"/>
        <v>0</v>
      </c>
      <c r="AJ1449" s="1" t="str">
        <f t="shared" si="213"/>
        <v/>
      </c>
      <c r="AK1449" s="323" t="b">
        <f t="shared" si="214"/>
        <v>0</v>
      </c>
      <c r="AL1449" s="648">
        <f t="shared" si="215"/>
        <v>0</v>
      </c>
      <c r="AM1449" s="293">
        <f t="shared" si="216"/>
        <v>0</v>
      </c>
      <c r="AN1449" s="294" t="str">
        <f>IF(AM1449=0,"",
IF(SUM($AM$47:AM1449)=1,AO1449,
IF($AM$1547&gt;SUM($AM$47:AM1449),_xlfn.CONCAT(", ",AO1449),
IF($AM$1547=SUM($AM$47:AM1449),_xlfn.CONCAT(" y ",AO1449)))))</f>
        <v/>
      </c>
      <c r="AO1449" s="89" t="s">
        <v>8666</v>
      </c>
      <c r="AQ1449" s="477">
        <f t="shared" si="217"/>
        <v>0</v>
      </c>
      <c r="AR1449" s="321">
        <f t="shared" si="218"/>
        <v>0</v>
      </c>
      <c r="AS1449" s="293">
        <f t="shared" si="219"/>
        <v>0</v>
      </c>
      <c r="AT1449" s="294" t="str">
        <f>IF(AS1449=0,"",
IF(SUM($AS$47:AS1449)=1,AU1449,
IF($AS$1547&gt;SUM($AS$47:AS1449),_xlfn.CONCAT(", ",AU1449),
IF($AS$1547=SUM($AS$47:AS1449),_xlfn.CONCAT(" y ",AU1449)))))</f>
        <v/>
      </c>
      <c r="AU1449" s="89" t="s">
        <v>8666</v>
      </c>
    </row>
    <row r="1450" spans="1:47" ht="15" customHeight="1">
      <c r="A1450" s="64"/>
      <c r="B1450" s="11"/>
      <c r="C1450" s="1021" t="s">
        <v>8667</v>
      </c>
      <c r="D1450" s="890"/>
      <c r="E1450" s="997"/>
      <c r="F1450" s="884"/>
      <c r="G1450" s="884"/>
      <c r="H1450" s="884"/>
      <c r="I1450" s="884"/>
      <c r="J1450" s="884"/>
      <c r="K1450" s="885"/>
      <c r="L1450" s="1027"/>
      <c r="M1450" s="884"/>
      <c r="N1450" s="884"/>
      <c r="O1450" s="885"/>
      <c r="P1450" s="1027"/>
      <c r="Q1450" s="884"/>
      <c r="R1450" s="884"/>
      <c r="S1450" s="885"/>
      <c r="T1450" s="991"/>
      <c r="U1450" s="884"/>
      <c r="V1450" s="884"/>
      <c r="W1450" s="885"/>
      <c r="X1450" s="796"/>
      <c r="Y1450" s="796"/>
      <c r="Z1450" s="796"/>
      <c r="AA1450" s="796"/>
      <c r="AB1450" s="796"/>
      <c r="AC1450" s="796"/>
      <c r="AD1450" s="796"/>
      <c r="AG1450" s="323" t="b">
        <f t="shared" si="210"/>
        <v>0</v>
      </c>
      <c r="AH1450" s="1" t="str">
        <f t="shared" si="211"/>
        <v/>
      </c>
      <c r="AI1450" s="323" t="b">
        <f t="shared" si="212"/>
        <v>0</v>
      </c>
      <c r="AJ1450" s="1" t="str">
        <f t="shared" si="213"/>
        <v/>
      </c>
      <c r="AK1450" s="323" t="b">
        <f t="shared" si="214"/>
        <v>0</v>
      </c>
      <c r="AL1450" s="648">
        <f t="shared" si="215"/>
        <v>0</v>
      </c>
      <c r="AM1450" s="293">
        <f t="shared" si="216"/>
        <v>0</v>
      </c>
      <c r="AN1450" s="294" t="str">
        <f>IF(AM1450=0,"",
IF(SUM($AM$47:AM1450)=1,AO1450,
IF($AM$1547&gt;SUM($AM$47:AM1450),_xlfn.CONCAT(", ",AO1450),
IF($AM$1547=SUM($AM$47:AM1450),_xlfn.CONCAT(" y ",AO1450)))))</f>
        <v/>
      </c>
      <c r="AO1450" s="89" t="s">
        <v>8668</v>
      </c>
      <c r="AQ1450" s="477">
        <f t="shared" si="217"/>
        <v>0</v>
      </c>
      <c r="AR1450" s="321">
        <f t="shared" si="218"/>
        <v>0</v>
      </c>
      <c r="AS1450" s="293">
        <f t="shared" si="219"/>
        <v>0</v>
      </c>
      <c r="AT1450" s="294" t="str">
        <f>IF(AS1450=0,"",
IF(SUM($AS$47:AS1450)=1,AU1450,
IF($AS$1547&gt;SUM($AS$47:AS1450),_xlfn.CONCAT(", ",AU1450),
IF($AS$1547=SUM($AS$47:AS1450),_xlfn.CONCAT(" y ",AU1450)))))</f>
        <v/>
      </c>
      <c r="AU1450" s="89" t="s">
        <v>8668</v>
      </c>
    </row>
    <row r="1451" spans="1:47" ht="15" customHeight="1">
      <c r="A1451" s="64"/>
      <c r="B1451" s="11"/>
      <c r="C1451" s="1021" t="s">
        <v>8669</v>
      </c>
      <c r="D1451" s="890"/>
      <c r="E1451" s="997"/>
      <c r="F1451" s="884"/>
      <c r="G1451" s="884"/>
      <c r="H1451" s="884"/>
      <c r="I1451" s="884"/>
      <c r="J1451" s="884"/>
      <c r="K1451" s="885"/>
      <c r="L1451" s="1027"/>
      <c r="M1451" s="884"/>
      <c r="N1451" s="884"/>
      <c r="O1451" s="885"/>
      <c r="P1451" s="1027"/>
      <c r="Q1451" s="884"/>
      <c r="R1451" s="884"/>
      <c r="S1451" s="885"/>
      <c r="T1451" s="991"/>
      <c r="U1451" s="884"/>
      <c r="V1451" s="884"/>
      <c r="W1451" s="885"/>
      <c r="X1451" s="796"/>
      <c r="Y1451" s="796"/>
      <c r="Z1451" s="796"/>
      <c r="AA1451" s="796"/>
      <c r="AB1451" s="796"/>
      <c r="AC1451" s="796"/>
      <c r="AD1451" s="796"/>
      <c r="AG1451" s="323" t="b">
        <f t="shared" si="210"/>
        <v>0</v>
      </c>
      <c r="AH1451" s="1" t="str">
        <f t="shared" si="211"/>
        <v/>
      </c>
      <c r="AI1451" s="323" t="b">
        <f t="shared" si="212"/>
        <v>0</v>
      </c>
      <c r="AJ1451" s="1" t="str">
        <f t="shared" si="213"/>
        <v/>
      </c>
      <c r="AK1451" s="323" t="b">
        <f t="shared" si="214"/>
        <v>0</v>
      </c>
      <c r="AL1451" s="648">
        <f t="shared" si="215"/>
        <v>0</v>
      </c>
      <c r="AM1451" s="293">
        <f t="shared" si="216"/>
        <v>0</v>
      </c>
      <c r="AN1451" s="294" t="str">
        <f>IF(AM1451=0,"",
IF(SUM($AM$47:AM1451)=1,AO1451,
IF($AM$1547&gt;SUM($AM$47:AM1451),_xlfn.CONCAT(", ",AO1451),
IF($AM$1547=SUM($AM$47:AM1451),_xlfn.CONCAT(" y ",AO1451)))))</f>
        <v/>
      </c>
      <c r="AO1451" s="89" t="s">
        <v>8670</v>
      </c>
      <c r="AQ1451" s="477">
        <f t="shared" si="217"/>
        <v>0</v>
      </c>
      <c r="AR1451" s="321">
        <f t="shared" si="218"/>
        <v>0</v>
      </c>
      <c r="AS1451" s="293">
        <f t="shared" si="219"/>
        <v>0</v>
      </c>
      <c r="AT1451" s="294" t="str">
        <f>IF(AS1451=0,"",
IF(SUM($AS$47:AS1451)=1,AU1451,
IF($AS$1547&gt;SUM($AS$47:AS1451),_xlfn.CONCAT(", ",AU1451),
IF($AS$1547=SUM($AS$47:AS1451),_xlfn.CONCAT(" y ",AU1451)))))</f>
        <v/>
      </c>
      <c r="AU1451" s="89" t="s">
        <v>8670</v>
      </c>
    </row>
    <row r="1452" spans="1:47" ht="15" customHeight="1">
      <c r="A1452" s="64"/>
      <c r="B1452" s="11"/>
      <c r="C1452" s="1021" t="s">
        <v>8671</v>
      </c>
      <c r="D1452" s="890"/>
      <c r="E1452" s="997"/>
      <c r="F1452" s="884"/>
      <c r="G1452" s="884"/>
      <c r="H1452" s="884"/>
      <c r="I1452" s="884"/>
      <c r="J1452" s="884"/>
      <c r="K1452" s="885"/>
      <c r="L1452" s="1027"/>
      <c r="M1452" s="884"/>
      <c r="N1452" s="884"/>
      <c r="O1452" s="885"/>
      <c r="P1452" s="1027"/>
      <c r="Q1452" s="884"/>
      <c r="R1452" s="884"/>
      <c r="S1452" s="885"/>
      <c r="T1452" s="991"/>
      <c r="U1452" s="884"/>
      <c r="V1452" s="884"/>
      <c r="W1452" s="885"/>
      <c r="X1452" s="796"/>
      <c r="Y1452" s="796"/>
      <c r="Z1452" s="796"/>
      <c r="AA1452" s="796"/>
      <c r="AB1452" s="796"/>
      <c r="AC1452" s="796"/>
      <c r="AD1452" s="796"/>
      <c r="AG1452" s="323" t="b">
        <f t="shared" si="210"/>
        <v>0</v>
      </c>
      <c r="AH1452" s="1" t="str">
        <f t="shared" si="211"/>
        <v/>
      </c>
      <c r="AI1452" s="323" t="b">
        <f t="shared" si="212"/>
        <v>0</v>
      </c>
      <c r="AJ1452" s="1" t="str">
        <f t="shared" si="213"/>
        <v/>
      </c>
      <c r="AK1452" s="323" t="b">
        <f t="shared" si="214"/>
        <v>0</v>
      </c>
      <c r="AL1452" s="648">
        <f t="shared" si="215"/>
        <v>0</v>
      </c>
      <c r="AM1452" s="293">
        <f t="shared" si="216"/>
        <v>0</v>
      </c>
      <c r="AN1452" s="294" t="str">
        <f>IF(AM1452=0,"",
IF(SUM($AM$47:AM1452)=1,AO1452,
IF($AM$1547&gt;SUM($AM$47:AM1452),_xlfn.CONCAT(", ",AO1452),
IF($AM$1547=SUM($AM$47:AM1452),_xlfn.CONCAT(" y ",AO1452)))))</f>
        <v/>
      </c>
      <c r="AO1452" s="89" t="s">
        <v>8672</v>
      </c>
      <c r="AQ1452" s="477">
        <f t="shared" si="217"/>
        <v>0</v>
      </c>
      <c r="AR1452" s="321">
        <f t="shared" si="218"/>
        <v>0</v>
      </c>
      <c r="AS1452" s="293">
        <f t="shared" si="219"/>
        <v>0</v>
      </c>
      <c r="AT1452" s="294" t="str">
        <f>IF(AS1452=0,"",
IF(SUM($AS$47:AS1452)=1,AU1452,
IF($AS$1547&gt;SUM($AS$47:AS1452),_xlfn.CONCAT(", ",AU1452),
IF($AS$1547=SUM($AS$47:AS1452),_xlfn.CONCAT(" y ",AU1452)))))</f>
        <v/>
      </c>
      <c r="AU1452" s="89" t="s">
        <v>8672</v>
      </c>
    </row>
    <row r="1453" spans="1:47" ht="15" customHeight="1">
      <c r="A1453" s="64"/>
      <c r="B1453" s="11"/>
      <c r="C1453" s="1021" t="s">
        <v>8673</v>
      </c>
      <c r="D1453" s="890"/>
      <c r="E1453" s="997"/>
      <c r="F1453" s="884"/>
      <c r="G1453" s="884"/>
      <c r="H1453" s="884"/>
      <c r="I1453" s="884"/>
      <c r="J1453" s="884"/>
      <c r="K1453" s="885"/>
      <c r="L1453" s="1027"/>
      <c r="M1453" s="884"/>
      <c r="N1453" s="884"/>
      <c r="O1453" s="885"/>
      <c r="P1453" s="1027"/>
      <c r="Q1453" s="884"/>
      <c r="R1453" s="884"/>
      <c r="S1453" s="885"/>
      <c r="T1453" s="991"/>
      <c r="U1453" s="884"/>
      <c r="V1453" s="884"/>
      <c r="W1453" s="885"/>
      <c r="X1453" s="796"/>
      <c r="Y1453" s="796"/>
      <c r="Z1453" s="796"/>
      <c r="AA1453" s="796"/>
      <c r="AB1453" s="796"/>
      <c r="AC1453" s="796"/>
      <c r="AD1453" s="796"/>
      <c r="AG1453" s="323" t="b">
        <f t="shared" si="210"/>
        <v>0</v>
      </c>
      <c r="AH1453" s="1" t="str">
        <f t="shared" si="211"/>
        <v/>
      </c>
      <c r="AI1453" s="323" t="b">
        <f t="shared" si="212"/>
        <v>0</v>
      </c>
      <c r="AJ1453" s="1" t="str">
        <f t="shared" si="213"/>
        <v/>
      </c>
      <c r="AK1453" s="323" t="b">
        <f t="shared" si="214"/>
        <v>0</v>
      </c>
      <c r="AL1453" s="648">
        <f t="shared" si="215"/>
        <v>0</v>
      </c>
      <c r="AM1453" s="293">
        <f t="shared" si="216"/>
        <v>0</v>
      </c>
      <c r="AN1453" s="294" t="str">
        <f>IF(AM1453=0,"",
IF(SUM($AM$47:AM1453)=1,AO1453,
IF($AM$1547&gt;SUM($AM$47:AM1453),_xlfn.CONCAT(", ",AO1453),
IF($AM$1547=SUM($AM$47:AM1453),_xlfn.CONCAT(" y ",AO1453)))))</f>
        <v/>
      </c>
      <c r="AO1453" s="89" t="s">
        <v>8674</v>
      </c>
      <c r="AQ1453" s="477">
        <f t="shared" si="217"/>
        <v>0</v>
      </c>
      <c r="AR1453" s="321">
        <f t="shared" si="218"/>
        <v>0</v>
      </c>
      <c r="AS1453" s="293">
        <f t="shared" si="219"/>
        <v>0</v>
      </c>
      <c r="AT1453" s="294" t="str">
        <f>IF(AS1453=0,"",
IF(SUM($AS$47:AS1453)=1,AU1453,
IF($AS$1547&gt;SUM($AS$47:AS1453),_xlfn.CONCAT(", ",AU1453),
IF($AS$1547=SUM($AS$47:AS1453),_xlfn.CONCAT(" y ",AU1453)))))</f>
        <v/>
      </c>
      <c r="AU1453" s="89" t="s">
        <v>8674</v>
      </c>
    </row>
    <row r="1454" spans="1:47" ht="15" customHeight="1">
      <c r="A1454" s="64"/>
      <c r="B1454" s="11"/>
      <c r="C1454" s="1021" t="s">
        <v>8675</v>
      </c>
      <c r="D1454" s="890"/>
      <c r="E1454" s="997"/>
      <c r="F1454" s="884"/>
      <c r="G1454" s="884"/>
      <c r="H1454" s="884"/>
      <c r="I1454" s="884"/>
      <c r="J1454" s="884"/>
      <c r="K1454" s="885"/>
      <c r="L1454" s="1027"/>
      <c r="M1454" s="884"/>
      <c r="N1454" s="884"/>
      <c r="O1454" s="885"/>
      <c r="P1454" s="1027"/>
      <c r="Q1454" s="884"/>
      <c r="R1454" s="884"/>
      <c r="S1454" s="885"/>
      <c r="T1454" s="991"/>
      <c r="U1454" s="884"/>
      <c r="V1454" s="884"/>
      <c r="W1454" s="885"/>
      <c r="X1454" s="796"/>
      <c r="Y1454" s="796"/>
      <c r="Z1454" s="796"/>
      <c r="AA1454" s="796"/>
      <c r="AB1454" s="796"/>
      <c r="AC1454" s="796"/>
      <c r="AD1454" s="796"/>
      <c r="AG1454" s="323" t="b">
        <f t="shared" si="210"/>
        <v>0</v>
      </c>
      <c r="AH1454" s="1" t="str">
        <f t="shared" si="211"/>
        <v/>
      </c>
      <c r="AI1454" s="323" t="b">
        <f t="shared" si="212"/>
        <v>0</v>
      </c>
      <c r="AJ1454" s="1" t="str">
        <f t="shared" si="213"/>
        <v/>
      </c>
      <c r="AK1454" s="323" t="b">
        <f t="shared" si="214"/>
        <v>0</v>
      </c>
      <c r="AL1454" s="648">
        <f t="shared" si="215"/>
        <v>0</v>
      </c>
      <c r="AM1454" s="293">
        <f t="shared" si="216"/>
        <v>0</v>
      </c>
      <c r="AN1454" s="294" t="str">
        <f>IF(AM1454=0,"",
IF(SUM($AM$47:AM1454)=1,AO1454,
IF($AM$1547&gt;SUM($AM$47:AM1454),_xlfn.CONCAT(", ",AO1454),
IF($AM$1547=SUM($AM$47:AM1454),_xlfn.CONCAT(" y ",AO1454)))))</f>
        <v/>
      </c>
      <c r="AO1454" s="89" t="s">
        <v>8676</v>
      </c>
      <c r="AQ1454" s="477">
        <f t="shared" si="217"/>
        <v>0</v>
      </c>
      <c r="AR1454" s="321">
        <f t="shared" si="218"/>
        <v>0</v>
      </c>
      <c r="AS1454" s="293">
        <f t="shared" si="219"/>
        <v>0</v>
      </c>
      <c r="AT1454" s="294" t="str">
        <f>IF(AS1454=0,"",
IF(SUM($AS$47:AS1454)=1,AU1454,
IF($AS$1547&gt;SUM($AS$47:AS1454),_xlfn.CONCAT(", ",AU1454),
IF($AS$1547=SUM($AS$47:AS1454),_xlfn.CONCAT(" y ",AU1454)))))</f>
        <v/>
      </c>
      <c r="AU1454" s="89" t="s">
        <v>8676</v>
      </c>
    </row>
    <row r="1455" spans="1:47" ht="15" customHeight="1">
      <c r="A1455" s="64"/>
      <c r="B1455" s="11"/>
      <c r="C1455" s="1021" t="s">
        <v>8677</v>
      </c>
      <c r="D1455" s="890"/>
      <c r="E1455" s="997"/>
      <c r="F1455" s="884"/>
      <c r="G1455" s="884"/>
      <c r="H1455" s="884"/>
      <c r="I1455" s="884"/>
      <c r="J1455" s="884"/>
      <c r="K1455" s="885"/>
      <c r="L1455" s="1027"/>
      <c r="M1455" s="884"/>
      <c r="N1455" s="884"/>
      <c r="O1455" s="885"/>
      <c r="P1455" s="1027"/>
      <c r="Q1455" s="884"/>
      <c r="R1455" s="884"/>
      <c r="S1455" s="885"/>
      <c r="T1455" s="991"/>
      <c r="U1455" s="884"/>
      <c r="V1455" s="884"/>
      <c r="W1455" s="885"/>
      <c r="X1455" s="796"/>
      <c r="Y1455" s="796"/>
      <c r="Z1455" s="796"/>
      <c r="AA1455" s="796"/>
      <c r="AB1455" s="796"/>
      <c r="AC1455" s="796"/>
      <c r="AD1455" s="796"/>
      <c r="AG1455" s="323" t="b">
        <f t="shared" si="210"/>
        <v>0</v>
      </c>
      <c r="AH1455" s="1" t="str">
        <f t="shared" si="211"/>
        <v/>
      </c>
      <c r="AI1455" s="323" t="b">
        <f t="shared" si="212"/>
        <v>0</v>
      </c>
      <c r="AJ1455" s="1" t="str">
        <f t="shared" si="213"/>
        <v/>
      </c>
      <c r="AK1455" s="323" t="b">
        <f t="shared" si="214"/>
        <v>0</v>
      </c>
      <c r="AL1455" s="648">
        <f t="shared" si="215"/>
        <v>0</v>
      </c>
      <c r="AM1455" s="293">
        <f t="shared" si="216"/>
        <v>0</v>
      </c>
      <c r="AN1455" s="294" t="str">
        <f>IF(AM1455=0,"",
IF(SUM($AM$47:AM1455)=1,AO1455,
IF($AM$1547&gt;SUM($AM$47:AM1455),_xlfn.CONCAT(", ",AO1455),
IF($AM$1547=SUM($AM$47:AM1455),_xlfn.CONCAT(" y ",AO1455)))))</f>
        <v/>
      </c>
      <c r="AO1455" s="89" t="s">
        <v>8678</v>
      </c>
      <c r="AQ1455" s="477">
        <f t="shared" si="217"/>
        <v>0</v>
      </c>
      <c r="AR1455" s="321">
        <f t="shared" si="218"/>
        <v>0</v>
      </c>
      <c r="AS1455" s="293">
        <f t="shared" si="219"/>
        <v>0</v>
      </c>
      <c r="AT1455" s="294" t="str">
        <f>IF(AS1455=0,"",
IF(SUM($AS$47:AS1455)=1,AU1455,
IF($AS$1547&gt;SUM($AS$47:AS1455),_xlfn.CONCAT(", ",AU1455),
IF($AS$1547=SUM($AS$47:AS1455),_xlfn.CONCAT(" y ",AU1455)))))</f>
        <v/>
      </c>
      <c r="AU1455" s="89" t="s">
        <v>8678</v>
      </c>
    </row>
    <row r="1456" spans="1:47" ht="15" customHeight="1">
      <c r="A1456" s="64"/>
      <c r="B1456" s="11"/>
      <c r="C1456" s="1021" t="s">
        <v>8679</v>
      </c>
      <c r="D1456" s="890"/>
      <c r="E1456" s="997"/>
      <c r="F1456" s="884"/>
      <c r="G1456" s="884"/>
      <c r="H1456" s="884"/>
      <c r="I1456" s="884"/>
      <c r="J1456" s="884"/>
      <c r="K1456" s="885"/>
      <c r="L1456" s="1027"/>
      <c r="M1456" s="884"/>
      <c r="N1456" s="884"/>
      <c r="O1456" s="885"/>
      <c r="P1456" s="1027"/>
      <c r="Q1456" s="884"/>
      <c r="R1456" s="884"/>
      <c r="S1456" s="885"/>
      <c r="T1456" s="991"/>
      <c r="U1456" s="884"/>
      <c r="V1456" s="884"/>
      <c r="W1456" s="885"/>
      <c r="X1456" s="796"/>
      <c r="Y1456" s="796"/>
      <c r="Z1456" s="796"/>
      <c r="AA1456" s="796"/>
      <c r="AB1456" s="796"/>
      <c r="AC1456" s="796"/>
      <c r="AD1456" s="796"/>
      <c r="AG1456" s="323" t="b">
        <f t="shared" ref="AG1456:AG1519" si="220">NOT(EXACT(E1456,UPPER(E1456)))</f>
        <v>0</v>
      </c>
      <c r="AH1456" s="1" t="str">
        <f t="shared" ref="AH1456:AH1519" si="221">SUBSTITUTE( SUBSTITUTE( SUBSTITUTE( SUBSTITUTE( SUBSTITUTE( SUBSTITUTE( SUBSTITUTE( SUBSTITUTE( SUBSTITUTE( SUBSTITUTE(E1456, "á", "a"), "é", "e"), "í", "i"), "ó", "o"), "ú", "u"), "Á", "A"), "É", "E"), "Í", "I"), "Ó", "O"), "Ú", "U")</f>
        <v/>
      </c>
      <c r="AI1456" s="323" t="b">
        <f t="shared" ref="AI1456:AI1519" si="222">NOT(EXACT(E1456,AH1456))</f>
        <v>0</v>
      </c>
      <c r="AJ1456" s="1" t="str">
        <f t="shared" ref="AJ1456:AJ1519" si="223">SUBSTITUTE((SUBSTITUTE(SUBSTITUTE(SUBSTITUTE(E1456,".",""),",",""),"(","")),")","")</f>
        <v/>
      </c>
      <c r="AK1456" s="323" t="b">
        <f t="shared" ref="AK1456:AK1519" si="224">NOT(EXACT(E1456,AJ1456))</f>
        <v>0</v>
      </c>
      <c r="AL1456" s="648">
        <f t="shared" ref="AL1456:AL1519" si="225">IF(COUNTIF(T1456,"VARIAS")&gt;0,1,0)</f>
        <v>0</v>
      </c>
      <c r="AM1456" s="293">
        <f t="shared" ref="AM1456:AM1519" si="226">IF(SUM(AL1456)=0,0,1)</f>
        <v>0</v>
      </c>
      <c r="AN1456" s="294" t="str">
        <f>IF(AM1456=0,"",
IF(SUM($AM$47:AM1456)=1,AO1456,
IF($AM$1547&gt;SUM($AM$47:AM1456),_xlfn.CONCAT(", ",AO1456),
IF($AM$1547=SUM($AM$47:AM1456),_xlfn.CONCAT(" y ",AO1456)))))</f>
        <v/>
      </c>
      <c r="AO1456" s="89" t="s">
        <v>8680</v>
      </c>
      <c r="AQ1456" s="477">
        <f t="shared" ref="AQ1456:AQ1519" si="227">IF(AND($AD1456="X",COUNTA(X1456:AC1456)&gt;0),1,0)</f>
        <v>0</v>
      </c>
      <c r="AR1456" s="321">
        <f t="shared" ref="AR1456:AR1519" si="228">IF(AND(COUNTBLANK(E1456)=0,COUNTA(L1456:W1456)=3,COUNTA(X1456:AD1456)&gt;0),0,IF(AND(COUNTBLANK(E1456)=1,COUNTA(L1456:AD1456)=0),0,1))</f>
        <v>0</v>
      </c>
      <c r="AS1456" s="293">
        <f t="shared" ref="AS1456:AS1519" si="229">IF(AR1456=0,0,1)</f>
        <v>0</v>
      </c>
      <c r="AT1456" s="294" t="str">
        <f>IF(AS1456=0,"",
IF(SUM($AS$47:AS1456)=1,AU1456,
IF($AS$1547&gt;SUM($AS$47:AS1456),_xlfn.CONCAT(", ",AU1456),
IF($AS$1547=SUM($AS$47:AS1456),_xlfn.CONCAT(" y ",AU1456)))))</f>
        <v/>
      </c>
      <c r="AU1456" s="89" t="s">
        <v>8680</v>
      </c>
    </row>
    <row r="1457" spans="1:47" ht="15" customHeight="1">
      <c r="A1457" s="64"/>
      <c r="B1457" s="11"/>
      <c r="C1457" s="1021" t="s">
        <v>8681</v>
      </c>
      <c r="D1457" s="890"/>
      <c r="E1457" s="997"/>
      <c r="F1457" s="884"/>
      <c r="G1457" s="884"/>
      <c r="H1457" s="884"/>
      <c r="I1457" s="884"/>
      <c r="J1457" s="884"/>
      <c r="K1457" s="885"/>
      <c r="L1457" s="1027"/>
      <c r="M1457" s="884"/>
      <c r="N1457" s="884"/>
      <c r="O1457" s="885"/>
      <c r="P1457" s="1027"/>
      <c r="Q1457" s="884"/>
      <c r="R1457" s="884"/>
      <c r="S1457" s="885"/>
      <c r="T1457" s="991"/>
      <c r="U1457" s="884"/>
      <c r="V1457" s="884"/>
      <c r="W1457" s="885"/>
      <c r="X1457" s="796"/>
      <c r="Y1457" s="796"/>
      <c r="Z1457" s="796"/>
      <c r="AA1457" s="796"/>
      <c r="AB1457" s="796"/>
      <c r="AC1457" s="796"/>
      <c r="AD1457" s="796"/>
      <c r="AG1457" s="323" t="b">
        <f t="shared" si="220"/>
        <v>0</v>
      </c>
      <c r="AH1457" s="1" t="str">
        <f t="shared" si="221"/>
        <v/>
      </c>
      <c r="AI1457" s="323" t="b">
        <f t="shared" si="222"/>
        <v>0</v>
      </c>
      <c r="AJ1457" s="1" t="str">
        <f t="shared" si="223"/>
        <v/>
      </c>
      <c r="AK1457" s="323" t="b">
        <f t="shared" si="224"/>
        <v>0</v>
      </c>
      <c r="AL1457" s="648">
        <f t="shared" si="225"/>
        <v>0</v>
      </c>
      <c r="AM1457" s="293">
        <f t="shared" si="226"/>
        <v>0</v>
      </c>
      <c r="AN1457" s="294" t="str">
        <f>IF(AM1457=0,"",
IF(SUM($AM$47:AM1457)=1,AO1457,
IF($AM$1547&gt;SUM($AM$47:AM1457),_xlfn.CONCAT(", ",AO1457),
IF($AM$1547=SUM($AM$47:AM1457),_xlfn.CONCAT(" y ",AO1457)))))</f>
        <v/>
      </c>
      <c r="AO1457" s="89" t="s">
        <v>8682</v>
      </c>
      <c r="AQ1457" s="477">
        <f t="shared" si="227"/>
        <v>0</v>
      </c>
      <c r="AR1457" s="321">
        <f t="shared" si="228"/>
        <v>0</v>
      </c>
      <c r="AS1457" s="293">
        <f t="shared" si="229"/>
        <v>0</v>
      </c>
      <c r="AT1457" s="294" t="str">
        <f>IF(AS1457=0,"",
IF(SUM($AS$47:AS1457)=1,AU1457,
IF($AS$1547&gt;SUM($AS$47:AS1457),_xlfn.CONCAT(", ",AU1457),
IF($AS$1547=SUM($AS$47:AS1457),_xlfn.CONCAT(" y ",AU1457)))))</f>
        <v/>
      </c>
      <c r="AU1457" s="89" t="s">
        <v>8682</v>
      </c>
    </row>
    <row r="1458" spans="1:47" ht="15" customHeight="1">
      <c r="A1458" s="64"/>
      <c r="B1458" s="11"/>
      <c r="C1458" s="1021" t="s">
        <v>8683</v>
      </c>
      <c r="D1458" s="890"/>
      <c r="E1458" s="997"/>
      <c r="F1458" s="884"/>
      <c r="G1458" s="884"/>
      <c r="H1458" s="884"/>
      <c r="I1458" s="884"/>
      <c r="J1458" s="884"/>
      <c r="K1458" s="885"/>
      <c r="L1458" s="1027"/>
      <c r="M1458" s="884"/>
      <c r="N1458" s="884"/>
      <c r="O1458" s="885"/>
      <c r="P1458" s="1027"/>
      <c r="Q1458" s="884"/>
      <c r="R1458" s="884"/>
      <c r="S1458" s="885"/>
      <c r="T1458" s="991"/>
      <c r="U1458" s="884"/>
      <c r="V1458" s="884"/>
      <c r="W1458" s="885"/>
      <c r="X1458" s="796"/>
      <c r="Y1458" s="796"/>
      <c r="Z1458" s="796"/>
      <c r="AA1458" s="796"/>
      <c r="AB1458" s="796"/>
      <c r="AC1458" s="796"/>
      <c r="AD1458" s="796"/>
      <c r="AG1458" s="323" t="b">
        <f t="shared" si="220"/>
        <v>0</v>
      </c>
      <c r="AH1458" s="1" t="str">
        <f t="shared" si="221"/>
        <v/>
      </c>
      <c r="AI1458" s="323" t="b">
        <f t="shared" si="222"/>
        <v>0</v>
      </c>
      <c r="AJ1458" s="1" t="str">
        <f t="shared" si="223"/>
        <v/>
      </c>
      <c r="AK1458" s="323" t="b">
        <f t="shared" si="224"/>
        <v>0</v>
      </c>
      <c r="AL1458" s="648">
        <f t="shared" si="225"/>
        <v>0</v>
      </c>
      <c r="AM1458" s="293">
        <f t="shared" si="226"/>
        <v>0</v>
      </c>
      <c r="AN1458" s="294" t="str">
        <f>IF(AM1458=0,"",
IF(SUM($AM$47:AM1458)=1,AO1458,
IF($AM$1547&gt;SUM($AM$47:AM1458),_xlfn.CONCAT(", ",AO1458),
IF($AM$1547=SUM($AM$47:AM1458),_xlfn.CONCAT(" y ",AO1458)))))</f>
        <v/>
      </c>
      <c r="AO1458" s="89" t="s">
        <v>8684</v>
      </c>
      <c r="AQ1458" s="477">
        <f t="shared" si="227"/>
        <v>0</v>
      </c>
      <c r="AR1458" s="321">
        <f t="shared" si="228"/>
        <v>0</v>
      </c>
      <c r="AS1458" s="293">
        <f t="shared" si="229"/>
        <v>0</v>
      </c>
      <c r="AT1458" s="294" t="str">
        <f>IF(AS1458=0,"",
IF(SUM($AS$47:AS1458)=1,AU1458,
IF($AS$1547&gt;SUM($AS$47:AS1458),_xlfn.CONCAT(", ",AU1458),
IF($AS$1547=SUM($AS$47:AS1458),_xlfn.CONCAT(" y ",AU1458)))))</f>
        <v/>
      </c>
      <c r="AU1458" s="89" t="s">
        <v>8684</v>
      </c>
    </row>
    <row r="1459" spans="1:47" ht="15" customHeight="1">
      <c r="A1459" s="64"/>
      <c r="B1459" s="11"/>
      <c r="C1459" s="1021" t="s">
        <v>8685</v>
      </c>
      <c r="D1459" s="890"/>
      <c r="E1459" s="997"/>
      <c r="F1459" s="884"/>
      <c r="G1459" s="884"/>
      <c r="H1459" s="884"/>
      <c r="I1459" s="884"/>
      <c r="J1459" s="884"/>
      <c r="K1459" s="885"/>
      <c r="L1459" s="1027"/>
      <c r="M1459" s="884"/>
      <c r="N1459" s="884"/>
      <c r="O1459" s="885"/>
      <c r="P1459" s="1027"/>
      <c r="Q1459" s="884"/>
      <c r="R1459" s="884"/>
      <c r="S1459" s="885"/>
      <c r="T1459" s="991"/>
      <c r="U1459" s="884"/>
      <c r="V1459" s="884"/>
      <c r="W1459" s="885"/>
      <c r="X1459" s="796"/>
      <c r="Y1459" s="796"/>
      <c r="Z1459" s="796"/>
      <c r="AA1459" s="796"/>
      <c r="AB1459" s="796"/>
      <c r="AC1459" s="796"/>
      <c r="AD1459" s="796"/>
      <c r="AG1459" s="323" t="b">
        <f t="shared" si="220"/>
        <v>0</v>
      </c>
      <c r="AH1459" s="1" t="str">
        <f t="shared" si="221"/>
        <v/>
      </c>
      <c r="AI1459" s="323" t="b">
        <f t="shared" si="222"/>
        <v>0</v>
      </c>
      <c r="AJ1459" s="1" t="str">
        <f t="shared" si="223"/>
        <v/>
      </c>
      <c r="AK1459" s="323" t="b">
        <f t="shared" si="224"/>
        <v>0</v>
      </c>
      <c r="AL1459" s="648">
        <f t="shared" si="225"/>
        <v>0</v>
      </c>
      <c r="AM1459" s="293">
        <f t="shared" si="226"/>
        <v>0</v>
      </c>
      <c r="AN1459" s="294" t="str">
        <f>IF(AM1459=0,"",
IF(SUM($AM$47:AM1459)=1,AO1459,
IF($AM$1547&gt;SUM($AM$47:AM1459),_xlfn.CONCAT(", ",AO1459),
IF($AM$1547=SUM($AM$47:AM1459),_xlfn.CONCAT(" y ",AO1459)))))</f>
        <v/>
      </c>
      <c r="AO1459" s="89" t="s">
        <v>8686</v>
      </c>
      <c r="AQ1459" s="477">
        <f t="shared" si="227"/>
        <v>0</v>
      </c>
      <c r="AR1459" s="321">
        <f t="shared" si="228"/>
        <v>0</v>
      </c>
      <c r="AS1459" s="293">
        <f t="shared" si="229"/>
        <v>0</v>
      </c>
      <c r="AT1459" s="294" t="str">
        <f>IF(AS1459=0,"",
IF(SUM($AS$47:AS1459)=1,AU1459,
IF($AS$1547&gt;SUM($AS$47:AS1459),_xlfn.CONCAT(", ",AU1459),
IF($AS$1547=SUM($AS$47:AS1459),_xlfn.CONCAT(" y ",AU1459)))))</f>
        <v/>
      </c>
      <c r="AU1459" s="89" t="s">
        <v>8686</v>
      </c>
    </row>
    <row r="1460" spans="1:47" ht="15" customHeight="1">
      <c r="A1460" s="64"/>
      <c r="B1460" s="11"/>
      <c r="C1460" s="1021" t="s">
        <v>8687</v>
      </c>
      <c r="D1460" s="890"/>
      <c r="E1460" s="997"/>
      <c r="F1460" s="884"/>
      <c r="G1460" s="884"/>
      <c r="H1460" s="884"/>
      <c r="I1460" s="884"/>
      <c r="J1460" s="884"/>
      <c r="K1460" s="885"/>
      <c r="L1460" s="1027"/>
      <c r="M1460" s="884"/>
      <c r="N1460" s="884"/>
      <c r="O1460" s="885"/>
      <c r="P1460" s="1027"/>
      <c r="Q1460" s="884"/>
      <c r="R1460" s="884"/>
      <c r="S1460" s="885"/>
      <c r="T1460" s="991"/>
      <c r="U1460" s="884"/>
      <c r="V1460" s="884"/>
      <c r="W1460" s="885"/>
      <c r="X1460" s="796"/>
      <c r="Y1460" s="796"/>
      <c r="Z1460" s="796"/>
      <c r="AA1460" s="796"/>
      <c r="AB1460" s="796"/>
      <c r="AC1460" s="796"/>
      <c r="AD1460" s="796"/>
      <c r="AG1460" s="323" t="b">
        <f t="shared" si="220"/>
        <v>0</v>
      </c>
      <c r="AH1460" s="1" t="str">
        <f t="shared" si="221"/>
        <v/>
      </c>
      <c r="AI1460" s="323" t="b">
        <f t="shared" si="222"/>
        <v>0</v>
      </c>
      <c r="AJ1460" s="1" t="str">
        <f t="shared" si="223"/>
        <v/>
      </c>
      <c r="AK1460" s="323" t="b">
        <f t="shared" si="224"/>
        <v>0</v>
      </c>
      <c r="AL1460" s="648">
        <f t="shared" si="225"/>
        <v>0</v>
      </c>
      <c r="AM1460" s="293">
        <f t="shared" si="226"/>
        <v>0</v>
      </c>
      <c r="AN1460" s="294" t="str">
        <f>IF(AM1460=0,"",
IF(SUM($AM$47:AM1460)=1,AO1460,
IF($AM$1547&gt;SUM($AM$47:AM1460),_xlfn.CONCAT(", ",AO1460),
IF($AM$1547=SUM($AM$47:AM1460),_xlfn.CONCAT(" y ",AO1460)))))</f>
        <v/>
      </c>
      <c r="AO1460" s="89" t="s">
        <v>8688</v>
      </c>
      <c r="AQ1460" s="477">
        <f t="shared" si="227"/>
        <v>0</v>
      </c>
      <c r="AR1460" s="321">
        <f t="shared" si="228"/>
        <v>0</v>
      </c>
      <c r="AS1460" s="293">
        <f t="shared" si="229"/>
        <v>0</v>
      </c>
      <c r="AT1460" s="294" t="str">
        <f>IF(AS1460=0,"",
IF(SUM($AS$47:AS1460)=1,AU1460,
IF($AS$1547&gt;SUM($AS$47:AS1460),_xlfn.CONCAT(", ",AU1460),
IF($AS$1547=SUM($AS$47:AS1460),_xlfn.CONCAT(" y ",AU1460)))))</f>
        <v/>
      </c>
      <c r="AU1460" s="89" t="s">
        <v>8688</v>
      </c>
    </row>
    <row r="1461" spans="1:47" ht="15" customHeight="1">
      <c r="A1461" s="64"/>
      <c r="B1461" s="11"/>
      <c r="C1461" s="1021" t="s">
        <v>8689</v>
      </c>
      <c r="D1461" s="890"/>
      <c r="E1461" s="997"/>
      <c r="F1461" s="884"/>
      <c r="G1461" s="884"/>
      <c r="H1461" s="884"/>
      <c r="I1461" s="884"/>
      <c r="J1461" s="884"/>
      <c r="K1461" s="885"/>
      <c r="L1461" s="1027"/>
      <c r="M1461" s="884"/>
      <c r="N1461" s="884"/>
      <c r="O1461" s="885"/>
      <c r="P1461" s="1027"/>
      <c r="Q1461" s="884"/>
      <c r="R1461" s="884"/>
      <c r="S1461" s="885"/>
      <c r="T1461" s="991"/>
      <c r="U1461" s="884"/>
      <c r="V1461" s="884"/>
      <c r="W1461" s="885"/>
      <c r="X1461" s="796"/>
      <c r="Y1461" s="796"/>
      <c r="Z1461" s="796"/>
      <c r="AA1461" s="796"/>
      <c r="AB1461" s="796"/>
      <c r="AC1461" s="796"/>
      <c r="AD1461" s="796"/>
      <c r="AG1461" s="323" t="b">
        <f t="shared" si="220"/>
        <v>0</v>
      </c>
      <c r="AH1461" s="1" t="str">
        <f t="shared" si="221"/>
        <v/>
      </c>
      <c r="AI1461" s="323" t="b">
        <f t="shared" si="222"/>
        <v>0</v>
      </c>
      <c r="AJ1461" s="1" t="str">
        <f t="shared" si="223"/>
        <v/>
      </c>
      <c r="AK1461" s="323" t="b">
        <f t="shared" si="224"/>
        <v>0</v>
      </c>
      <c r="AL1461" s="648">
        <f t="shared" si="225"/>
        <v>0</v>
      </c>
      <c r="AM1461" s="293">
        <f t="shared" si="226"/>
        <v>0</v>
      </c>
      <c r="AN1461" s="294" t="str">
        <f>IF(AM1461=0,"",
IF(SUM($AM$47:AM1461)=1,AO1461,
IF($AM$1547&gt;SUM($AM$47:AM1461),_xlfn.CONCAT(", ",AO1461),
IF($AM$1547=SUM($AM$47:AM1461),_xlfn.CONCAT(" y ",AO1461)))))</f>
        <v/>
      </c>
      <c r="AO1461" s="89" t="s">
        <v>8690</v>
      </c>
      <c r="AQ1461" s="477">
        <f t="shared" si="227"/>
        <v>0</v>
      </c>
      <c r="AR1461" s="321">
        <f t="shared" si="228"/>
        <v>0</v>
      </c>
      <c r="AS1461" s="293">
        <f t="shared" si="229"/>
        <v>0</v>
      </c>
      <c r="AT1461" s="294" t="str">
        <f>IF(AS1461=0,"",
IF(SUM($AS$47:AS1461)=1,AU1461,
IF($AS$1547&gt;SUM($AS$47:AS1461),_xlfn.CONCAT(", ",AU1461),
IF($AS$1547=SUM($AS$47:AS1461),_xlfn.CONCAT(" y ",AU1461)))))</f>
        <v/>
      </c>
      <c r="AU1461" s="89" t="s">
        <v>8690</v>
      </c>
    </row>
    <row r="1462" spans="1:47" ht="15" customHeight="1">
      <c r="A1462" s="64"/>
      <c r="B1462" s="11"/>
      <c r="C1462" s="1021" t="s">
        <v>8691</v>
      </c>
      <c r="D1462" s="890"/>
      <c r="E1462" s="997"/>
      <c r="F1462" s="884"/>
      <c r="G1462" s="884"/>
      <c r="H1462" s="884"/>
      <c r="I1462" s="884"/>
      <c r="J1462" s="884"/>
      <c r="K1462" s="885"/>
      <c r="L1462" s="1027"/>
      <c r="M1462" s="884"/>
      <c r="N1462" s="884"/>
      <c r="O1462" s="885"/>
      <c r="P1462" s="1027"/>
      <c r="Q1462" s="884"/>
      <c r="R1462" s="884"/>
      <c r="S1462" s="885"/>
      <c r="T1462" s="991"/>
      <c r="U1462" s="884"/>
      <c r="V1462" s="884"/>
      <c r="W1462" s="885"/>
      <c r="X1462" s="796"/>
      <c r="Y1462" s="796"/>
      <c r="Z1462" s="796"/>
      <c r="AA1462" s="796"/>
      <c r="AB1462" s="796"/>
      <c r="AC1462" s="796"/>
      <c r="AD1462" s="796"/>
      <c r="AG1462" s="323" t="b">
        <f t="shared" si="220"/>
        <v>0</v>
      </c>
      <c r="AH1462" s="1" t="str">
        <f t="shared" si="221"/>
        <v/>
      </c>
      <c r="AI1462" s="323" t="b">
        <f t="shared" si="222"/>
        <v>0</v>
      </c>
      <c r="AJ1462" s="1" t="str">
        <f t="shared" si="223"/>
        <v/>
      </c>
      <c r="AK1462" s="323" t="b">
        <f t="shared" si="224"/>
        <v>0</v>
      </c>
      <c r="AL1462" s="648">
        <f t="shared" si="225"/>
        <v>0</v>
      </c>
      <c r="AM1462" s="293">
        <f t="shared" si="226"/>
        <v>0</v>
      </c>
      <c r="AN1462" s="294" t="str">
        <f>IF(AM1462=0,"",
IF(SUM($AM$47:AM1462)=1,AO1462,
IF($AM$1547&gt;SUM($AM$47:AM1462),_xlfn.CONCAT(", ",AO1462),
IF($AM$1547=SUM($AM$47:AM1462),_xlfn.CONCAT(" y ",AO1462)))))</f>
        <v/>
      </c>
      <c r="AO1462" s="89" t="s">
        <v>8692</v>
      </c>
      <c r="AQ1462" s="477">
        <f t="shared" si="227"/>
        <v>0</v>
      </c>
      <c r="AR1462" s="321">
        <f t="shared" si="228"/>
        <v>0</v>
      </c>
      <c r="AS1462" s="293">
        <f t="shared" si="229"/>
        <v>0</v>
      </c>
      <c r="AT1462" s="294" t="str">
        <f>IF(AS1462=0,"",
IF(SUM($AS$47:AS1462)=1,AU1462,
IF($AS$1547&gt;SUM($AS$47:AS1462),_xlfn.CONCAT(", ",AU1462),
IF($AS$1547=SUM($AS$47:AS1462),_xlfn.CONCAT(" y ",AU1462)))))</f>
        <v/>
      </c>
      <c r="AU1462" s="89" t="s">
        <v>8692</v>
      </c>
    </row>
    <row r="1463" spans="1:47" ht="15" customHeight="1">
      <c r="A1463" s="64"/>
      <c r="B1463" s="11"/>
      <c r="C1463" s="1021" t="s">
        <v>8693</v>
      </c>
      <c r="D1463" s="890"/>
      <c r="E1463" s="997"/>
      <c r="F1463" s="884"/>
      <c r="G1463" s="884"/>
      <c r="H1463" s="884"/>
      <c r="I1463" s="884"/>
      <c r="J1463" s="884"/>
      <c r="K1463" s="885"/>
      <c r="L1463" s="1027"/>
      <c r="M1463" s="884"/>
      <c r="N1463" s="884"/>
      <c r="O1463" s="885"/>
      <c r="P1463" s="1027"/>
      <c r="Q1463" s="884"/>
      <c r="R1463" s="884"/>
      <c r="S1463" s="885"/>
      <c r="T1463" s="991"/>
      <c r="U1463" s="884"/>
      <c r="V1463" s="884"/>
      <c r="W1463" s="885"/>
      <c r="X1463" s="796"/>
      <c r="Y1463" s="796"/>
      <c r="Z1463" s="796"/>
      <c r="AA1463" s="796"/>
      <c r="AB1463" s="796"/>
      <c r="AC1463" s="796"/>
      <c r="AD1463" s="796"/>
      <c r="AG1463" s="323" t="b">
        <f t="shared" si="220"/>
        <v>0</v>
      </c>
      <c r="AH1463" s="1" t="str">
        <f t="shared" si="221"/>
        <v/>
      </c>
      <c r="AI1463" s="323" t="b">
        <f t="shared" si="222"/>
        <v>0</v>
      </c>
      <c r="AJ1463" s="1" t="str">
        <f t="shared" si="223"/>
        <v/>
      </c>
      <c r="AK1463" s="323" t="b">
        <f t="shared" si="224"/>
        <v>0</v>
      </c>
      <c r="AL1463" s="648">
        <f t="shared" si="225"/>
        <v>0</v>
      </c>
      <c r="AM1463" s="293">
        <f t="shared" si="226"/>
        <v>0</v>
      </c>
      <c r="AN1463" s="294" t="str">
        <f>IF(AM1463=0,"",
IF(SUM($AM$47:AM1463)=1,AO1463,
IF($AM$1547&gt;SUM($AM$47:AM1463),_xlfn.CONCAT(", ",AO1463),
IF($AM$1547=SUM($AM$47:AM1463),_xlfn.CONCAT(" y ",AO1463)))))</f>
        <v/>
      </c>
      <c r="AO1463" s="89" t="s">
        <v>8694</v>
      </c>
      <c r="AQ1463" s="477">
        <f t="shared" si="227"/>
        <v>0</v>
      </c>
      <c r="AR1463" s="321">
        <f t="shared" si="228"/>
        <v>0</v>
      </c>
      <c r="AS1463" s="293">
        <f t="shared" si="229"/>
        <v>0</v>
      </c>
      <c r="AT1463" s="294" t="str">
        <f>IF(AS1463=0,"",
IF(SUM($AS$47:AS1463)=1,AU1463,
IF($AS$1547&gt;SUM($AS$47:AS1463),_xlfn.CONCAT(", ",AU1463),
IF($AS$1547=SUM($AS$47:AS1463),_xlfn.CONCAT(" y ",AU1463)))))</f>
        <v/>
      </c>
      <c r="AU1463" s="89" t="s">
        <v>8694</v>
      </c>
    </row>
    <row r="1464" spans="1:47" ht="15" customHeight="1">
      <c r="A1464" s="64"/>
      <c r="B1464" s="11"/>
      <c r="C1464" s="1021" t="s">
        <v>8695</v>
      </c>
      <c r="D1464" s="890"/>
      <c r="E1464" s="997"/>
      <c r="F1464" s="884"/>
      <c r="G1464" s="884"/>
      <c r="H1464" s="884"/>
      <c r="I1464" s="884"/>
      <c r="J1464" s="884"/>
      <c r="K1464" s="885"/>
      <c r="L1464" s="1027"/>
      <c r="M1464" s="884"/>
      <c r="N1464" s="884"/>
      <c r="O1464" s="885"/>
      <c r="P1464" s="1027"/>
      <c r="Q1464" s="884"/>
      <c r="R1464" s="884"/>
      <c r="S1464" s="885"/>
      <c r="T1464" s="991"/>
      <c r="U1464" s="884"/>
      <c r="V1464" s="884"/>
      <c r="W1464" s="885"/>
      <c r="X1464" s="796"/>
      <c r="Y1464" s="796"/>
      <c r="Z1464" s="796"/>
      <c r="AA1464" s="796"/>
      <c r="AB1464" s="796"/>
      <c r="AC1464" s="796"/>
      <c r="AD1464" s="796"/>
      <c r="AG1464" s="323" t="b">
        <f t="shared" si="220"/>
        <v>0</v>
      </c>
      <c r="AH1464" s="1" t="str">
        <f t="shared" si="221"/>
        <v/>
      </c>
      <c r="AI1464" s="323" t="b">
        <f t="shared" si="222"/>
        <v>0</v>
      </c>
      <c r="AJ1464" s="1" t="str">
        <f t="shared" si="223"/>
        <v/>
      </c>
      <c r="AK1464" s="323" t="b">
        <f t="shared" si="224"/>
        <v>0</v>
      </c>
      <c r="AL1464" s="648">
        <f t="shared" si="225"/>
        <v>0</v>
      </c>
      <c r="AM1464" s="293">
        <f t="shared" si="226"/>
        <v>0</v>
      </c>
      <c r="AN1464" s="294" t="str">
        <f>IF(AM1464=0,"",
IF(SUM($AM$47:AM1464)=1,AO1464,
IF($AM$1547&gt;SUM($AM$47:AM1464),_xlfn.CONCAT(", ",AO1464),
IF($AM$1547=SUM($AM$47:AM1464),_xlfn.CONCAT(" y ",AO1464)))))</f>
        <v/>
      </c>
      <c r="AO1464" s="89" t="s">
        <v>8696</v>
      </c>
      <c r="AQ1464" s="477">
        <f t="shared" si="227"/>
        <v>0</v>
      </c>
      <c r="AR1464" s="321">
        <f t="shared" si="228"/>
        <v>0</v>
      </c>
      <c r="AS1464" s="293">
        <f t="shared" si="229"/>
        <v>0</v>
      </c>
      <c r="AT1464" s="294" t="str">
        <f>IF(AS1464=0,"",
IF(SUM($AS$47:AS1464)=1,AU1464,
IF($AS$1547&gt;SUM($AS$47:AS1464),_xlfn.CONCAT(", ",AU1464),
IF($AS$1547=SUM($AS$47:AS1464),_xlfn.CONCAT(" y ",AU1464)))))</f>
        <v/>
      </c>
      <c r="AU1464" s="89" t="s">
        <v>8696</v>
      </c>
    </row>
    <row r="1465" spans="1:47" ht="15" customHeight="1">
      <c r="A1465" s="64"/>
      <c r="B1465" s="11"/>
      <c r="C1465" s="1021" t="s">
        <v>8697</v>
      </c>
      <c r="D1465" s="890"/>
      <c r="E1465" s="997"/>
      <c r="F1465" s="884"/>
      <c r="G1465" s="884"/>
      <c r="H1465" s="884"/>
      <c r="I1465" s="884"/>
      <c r="J1465" s="884"/>
      <c r="K1465" s="885"/>
      <c r="L1465" s="1027"/>
      <c r="M1465" s="884"/>
      <c r="N1465" s="884"/>
      <c r="O1465" s="885"/>
      <c r="P1465" s="1027"/>
      <c r="Q1465" s="884"/>
      <c r="R1465" s="884"/>
      <c r="S1465" s="885"/>
      <c r="T1465" s="991"/>
      <c r="U1465" s="884"/>
      <c r="V1465" s="884"/>
      <c r="W1465" s="885"/>
      <c r="X1465" s="796"/>
      <c r="Y1465" s="796"/>
      <c r="Z1465" s="796"/>
      <c r="AA1465" s="796"/>
      <c r="AB1465" s="796"/>
      <c r="AC1465" s="796"/>
      <c r="AD1465" s="796"/>
      <c r="AG1465" s="323" t="b">
        <f t="shared" si="220"/>
        <v>0</v>
      </c>
      <c r="AH1465" s="1" t="str">
        <f t="shared" si="221"/>
        <v/>
      </c>
      <c r="AI1465" s="323" t="b">
        <f t="shared" si="222"/>
        <v>0</v>
      </c>
      <c r="AJ1465" s="1" t="str">
        <f t="shared" si="223"/>
        <v/>
      </c>
      <c r="AK1465" s="323" t="b">
        <f t="shared" si="224"/>
        <v>0</v>
      </c>
      <c r="AL1465" s="648">
        <f t="shared" si="225"/>
        <v>0</v>
      </c>
      <c r="AM1465" s="293">
        <f t="shared" si="226"/>
        <v>0</v>
      </c>
      <c r="AN1465" s="294" t="str">
        <f>IF(AM1465=0,"",
IF(SUM($AM$47:AM1465)=1,AO1465,
IF($AM$1547&gt;SUM($AM$47:AM1465),_xlfn.CONCAT(", ",AO1465),
IF($AM$1547=SUM($AM$47:AM1465),_xlfn.CONCAT(" y ",AO1465)))))</f>
        <v/>
      </c>
      <c r="AO1465" s="89" t="s">
        <v>8698</v>
      </c>
      <c r="AQ1465" s="477">
        <f t="shared" si="227"/>
        <v>0</v>
      </c>
      <c r="AR1465" s="321">
        <f t="shared" si="228"/>
        <v>0</v>
      </c>
      <c r="AS1465" s="293">
        <f t="shared" si="229"/>
        <v>0</v>
      </c>
      <c r="AT1465" s="294" t="str">
        <f>IF(AS1465=0,"",
IF(SUM($AS$47:AS1465)=1,AU1465,
IF($AS$1547&gt;SUM($AS$47:AS1465),_xlfn.CONCAT(", ",AU1465),
IF($AS$1547=SUM($AS$47:AS1465),_xlfn.CONCAT(" y ",AU1465)))))</f>
        <v/>
      </c>
      <c r="AU1465" s="89" t="s">
        <v>8698</v>
      </c>
    </row>
    <row r="1466" spans="1:47" ht="15" customHeight="1">
      <c r="A1466" s="64"/>
      <c r="B1466" s="11"/>
      <c r="C1466" s="1021" t="s">
        <v>8699</v>
      </c>
      <c r="D1466" s="890"/>
      <c r="E1466" s="997"/>
      <c r="F1466" s="884"/>
      <c r="G1466" s="884"/>
      <c r="H1466" s="884"/>
      <c r="I1466" s="884"/>
      <c r="J1466" s="884"/>
      <c r="K1466" s="885"/>
      <c r="L1466" s="1027"/>
      <c r="M1466" s="884"/>
      <c r="N1466" s="884"/>
      <c r="O1466" s="885"/>
      <c r="P1466" s="1027"/>
      <c r="Q1466" s="884"/>
      <c r="R1466" s="884"/>
      <c r="S1466" s="885"/>
      <c r="T1466" s="991"/>
      <c r="U1466" s="884"/>
      <c r="V1466" s="884"/>
      <c r="W1466" s="885"/>
      <c r="X1466" s="796"/>
      <c r="Y1466" s="796"/>
      <c r="Z1466" s="796"/>
      <c r="AA1466" s="796"/>
      <c r="AB1466" s="796"/>
      <c r="AC1466" s="796"/>
      <c r="AD1466" s="796"/>
      <c r="AG1466" s="323" t="b">
        <f t="shared" si="220"/>
        <v>0</v>
      </c>
      <c r="AH1466" s="1" t="str">
        <f t="shared" si="221"/>
        <v/>
      </c>
      <c r="AI1466" s="323" t="b">
        <f t="shared" si="222"/>
        <v>0</v>
      </c>
      <c r="AJ1466" s="1" t="str">
        <f t="shared" si="223"/>
        <v/>
      </c>
      <c r="AK1466" s="323" t="b">
        <f t="shared" si="224"/>
        <v>0</v>
      </c>
      <c r="AL1466" s="648">
        <f t="shared" si="225"/>
        <v>0</v>
      </c>
      <c r="AM1466" s="293">
        <f t="shared" si="226"/>
        <v>0</v>
      </c>
      <c r="AN1466" s="294" t="str">
        <f>IF(AM1466=0,"",
IF(SUM($AM$47:AM1466)=1,AO1466,
IF($AM$1547&gt;SUM($AM$47:AM1466),_xlfn.CONCAT(", ",AO1466),
IF($AM$1547=SUM($AM$47:AM1466),_xlfn.CONCAT(" y ",AO1466)))))</f>
        <v/>
      </c>
      <c r="AO1466" s="89" t="s">
        <v>8700</v>
      </c>
      <c r="AQ1466" s="477">
        <f t="shared" si="227"/>
        <v>0</v>
      </c>
      <c r="AR1466" s="321">
        <f t="shared" si="228"/>
        <v>0</v>
      </c>
      <c r="AS1466" s="293">
        <f t="shared" si="229"/>
        <v>0</v>
      </c>
      <c r="AT1466" s="294" t="str">
        <f>IF(AS1466=0,"",
IF(SUM($AS$47:AS1466)=1,AU1466,
IF($AS$1547&gt;SUM($AS$47:AS1466),_xlfn.CONCAT(", ",AU1466),
IF($AS$1547=SUM($AS$47:AS1466),_xlfn.CONCAT(" y ",AU1466)))))</f>
        <v/>
      </c>
      <c r="AU1466" s="89" t="s">
        <v>8700</v>
      </c>
    </row>
    <row r="1467" spans="1:47" ht="15" customHeight="1">
      <c r="A1467" s="64"/>
      <c r="B1467" s="11"/>
      <c r="C1467" s="1021" t="s">
        <v>8701</v>
      </c>
      <c r="D1467" s="890"/>
      <c r="E1467" s="997"/>
      <c r="F1467" s="884"/>
      <c r="G1467" s="884"/>
      <c r="H1467" s="884"/>
      <c r="I1467" s="884"/>
      <c r="J1467" s="884"/>
      <c r="K1467" s="885"/>
      <c r="L1467" s="1027"/>
      <c r="M1467" s="884"/>
      <c r="N1467" s="884"/>
      <c r="O1467" s="885"/>
      <c r="P1467" s="1027"/>
      <c r="Q1467" s="884"/>
      <c r="R1467" s="884"/>
      <c r="S1467" s="885"/>
      <c r="T1467" s="991"/>
      <c r="U1467" s="884"/>
      <c r="V1467" s="884"/>
      <c r="W1467" s="885"/>
      <c r="X1467" s="796"/>
      <c r="Y1467" s="796"/>
      <c r="Z1467" s="796"/>
      <c r="AA1467" s="796"/>
      <c r="AB1467" s="796"/>
      <c r="AC1467" s="796"/>
      <c r="AD1467" s="796"/>
      <c r="AG1467" s="323" t="b">
        <f t="shared" si="220"/>
        <v>0</v>
      </c>
      <c r="AH1467" s="1" t="str">
        <f t="shared" si="221"/>
        <v/>
      </c>
      <c r="AI1467" s="323" t="b">
        <f t="shared" si="222"/>
        <v>0</v>
      </c>
      <c r="AJ1467" s="1" t="str">
        <f t="shared" si="223"/>
        <v/>
      </c>
      <c r="AK1467" s="323" t="b">
        <f t="shared" si="224"/>
        <v>0</v>
      </c>
      <c r="AL1467" s="648">
        <f t="shared" si="225"/>
        <v>0</v>
      </c>
      <c r="AM1467" s="293">
        <f t="shared" si="226"/>
        <v>0</v>
      </c>
      <c r="AN1467" s="294" t="str">
        <f>IF(AM1467=0,"",
IF(SUM($AM$47:AM1467)=1,AO1467,
IF($AM$1547&gt;SUM($AM$47:AM1467),_xlfn.CONCAT(", ",AO1467),
IF($AM$1547=SUM($AM$47:AM1467),_xlfn.CONCAT(" y ",AO1467)))))</f>
        <v/>
      </c>
      <c r="AO1467" s="89" t="s">
        <v>8702</v>
      </c>
      <c r="AQ1467" s="477">
        <f t="shared" si="227"/>
        <v>0</v>
      </c>
      <c r="AR1467" s="321">
        <f t="shared" si="228"/>
        <v>0</v>
      </c>
      <c r="AS1467" s="293">
        <f t="shared" si="229"/>
        <v>0</v>
      </c>
      <c r="AT1467" s="294" t="str">
        <f>IF(AS1467=0,"",
IF(SUM($AS$47:AS1467)=1,AU1467,
IF($AS$1547&gt;SUM($AS$47:AS1467),_xlfn.CONCAT(", ",AU1467),
IF($AS$1547=SUM($AS$47:AS1467),_xlfn.CONCAT(" y ",AU1467)))))</f>
        <v/>
      </c>
      <c r="AU1467" s="89" t="s">
        <v>8702</v>
      </c>
    </row>
    <row r="1468" spans="1:47" ht="15" customHeight="1">
      <c r="A1468" s="64"/>
      <c r="B1468" s="11"/>
      <c r="C1468" s="1021" t="s">
        <v>8703</v>
      </c>
      <c r="D1468" s="890"/>
      <c r="E1468" s="997"/>
      <c r="F1468" s="884"/>
      <c r="G1468" s="884"/>
      <c r="H1468" s="884"/>
      <c r="I1468" s="884"/>
      <c r="J1468" s="884"/>
      <c r="K1468" s="885"/>
      <c r="L1468" s="1027"/>
      <c r="M1468" s="884"/>
      <c r="N1468" s="884"/>
      <c r="O1468" s="885"/>
      <c r="P1468" s="1027"/>
      <c r="Q1468" s="884"/>
      <c r="R1468" s="884"/>
      <c r="S1468" s="885"/>
      <c r="T1468" s="991"/>
      <c r="U1468" s="884"/>
      <c r="V1468" s="884"/>
      <c r="W1468" s="885"/>
      <c r="X1468" s="796"/>
      <c r="Y1468" s="796"/>
      <c r="Z1468" s="796"/>
      <c r="AA1468" s="796"/>
      <c r="AB1468" s="796"/>
      <c r="AC1468" s="796"/>
      <c r="AD1468" s="796"/>
      <c r="AG1468" s="323" t="b">
        <f t="shared" si="220"/>
        <v>0</v>
      </c>
      <c r="AH1468" s="1" t="str">
        <f t="shared" si="221"/>
        <v/>
      </c>
      <c r="AI1468" s="323" t="b">
        <f t="shared" si="222"/>
        <v>0</v>
      </c>
      <c r="AJ1468" s="1" t="str">
        <f t="shared" si="223"/>
        <v/>
      </c>
      <c r="AK1468" s="323" t="b">
        <f t="shared" si="224"/>
        <v>0</v>
      </c>
      <c r="AL1468" s="648">
        <f t="shared" si="225"/>
        <v>0</v>
      </c>
      <c r="AM1468" s="293">
        <f t="shared" si="226"/>
        <v>0</v>
      </c>
      <c r="AN1468" s="294" t="str">
        <f>IF(AM1468=0,"",
IF(SUM($AM$47:AM1468)=1,AO1468,
IF($AM$1547&gt;SUM($AM$47:AM1468),_xlfn.CONCAT(", ",AO1468),
IF($AM$1547=SUM($AM$47:AM1468),_xlfn.CONCAT(" y ",AO1468)))))</f>
        <v/>
      </c>
      <c r="AO1468" s="89" t="s">
        <v>8704</v>
      </c>
      <c r="AQ1468" s="477">
        <f t="shared" si="227"/>
        <v>0</v>
      </c>
      <c r="AR1468" s="321">
        <f t="shared" si="228"/>
        <v>0</v>
      </c>
      <c r="AS1468" s="293">
        <f t="shared" si="229"/>
        <v>0</v>
      </c>
      <c r="AT1468" s="294" t="str">
        <f>IF(AS1468=0,"",
IF(SUM($AS$47:AS1468)=1,AU1468,
IF($AS$1547&gt;SUM($AS$47:AS1468),_xlfn.CONCAT(", ",AU1468),
IF($AS$1547=SUM($AS$47:AS1468),_xlfn.CONCAT(" y ",AU1468)))))</f>
        <v/>
      </c>
      <c r="AU1468" s="89" t="s">
        <v>8704</v>
      </c>
    </row>
    <row r="1469" spans="1:47" ht="15" customHeight="1">
      <c r="A1469" s="64"/>
      <c r="B1469" s="11"/>
      <c r="C1469" s="1021" t="s">
        <v>8705</v>
      </c>
      <c r="D1469" s="890"/>
      <c r="E1469" s="997"/>
      <c r="F1469" s="884"/>
      <c r="G1469" s="884"/>
      <c r="H1469" s="884"/>
      <c r="I1469" s="884"/>
      <c r="J1469" s="884"/>
      <c r="K1469" s="885"/>
      <c r="L1469" s="1027"/>
      <c r="M1469" s="884"/>
      <c r="N1469" s="884"/>
      <c r="O1469" s="885"/>
      <c r="P1469" s="1027"/>
      <c r="Q1469" s="884"/>
      <c r="R1469" s="884"/>
      <c r="S1469" s="885"/>
      <c r="T1469" s="991"/>
      <c r="U1469" s="884"/>
      <c r="V1469" s="884"/>
      <c r="W1469" s="885"/>
      <c r="X1469" s="796"/>
      <c r="Y1469" s="796"/>
      <c r="Z1469" s="796"/>
      <c r="AA1469" s="796"/>
      <c r="AB1469" s="796"/>
      <c r="AC1469" s="796"/>
      <c r="AD1469" s="796"/>
      <c r="AG1469" s="323" t="b">
        <f t="shared" si="220"/>
        <v>0</v>
      </c>
      <c r="AH1469" s="1" t="str">
        <f t="shared" si="221"/>
        <v/>
      </c>
      <c r="AI1469" s="323" t="b">
        <f t="shared" si="222"/>
        <v>0</v>
      </c>
      <c r="AJ1469" s="1" t="str">
        <f t="shared" si="223"/>
        <v/>
      </c>
      <c r="AK1469" s="323" t="b">
        <f t="shared" si="224"/>
        <v>0</v>
      </c>
      <c r="AL1469" s="648">
        <f t="shared" si="225"/>
        <v>0</v>
      </c>
      <c r="AM1469" s="293">
        <f t="shared" si="226"/>
        <v>0</v>
      </c>
      <c r="AN1469" s="294" t="str">
        <f>IF(AM1469=0,"",
IF(SUM($AM$47:AM1469)=1,AO1469,
IF($AM$1547&gt;SUM($AM$47:AM1469),_xlfn.CONCAT(", ",AO1469),
IF($AM$1547=SUM($AM$47:AM1469),_xlfn.CONCAT(" y ",AO1469)))))</f>
        <v/>
      </c>
      <c r="AO1469" s="89" t="s">
        <v>8706</v>
      </c>
      <c r="AQ1469" s="477">
        <f t="shared" si="227"/>
        <v>0</v>
      </c>
      <c r="AR1469" s="321">
        <f t="shared" si="228"/>
        <v>0</v>
      </c>
      <c r="AS1469" s="293">
        <f t="shared" si="229"/>
        <v>0</v>
      </c>
      <c r="AT1469" s="294" t="str">
        <f>IF(AS1469=0,"",
IF(SUM($AS$47:AS1469)=1,AU1469,
IF($AS$1547&gt;SUM($AS$47:AS1469),_xlfn.CONCAT(", ",AU1469),
IF($AS$1547=SUM($AS$47:AS1469),_xlfn.CONCAT(" y ",AU1469)))))</f>
        <v/>
      </c>
      <c r="AU1469" s="89" t="s">
        <v>8706</v>
      </c>
    </row>
    <row r="1470" spans="1:47" ht="15" customHeight="1">
      <c r="A1470" s="64"/>
      <c r="B1470" s="11"/>
      <c r="C1470" s="1021" t="s">
        <v>8707</v>
      </c>
      <c r="D1470" s="890"/>
      <c r="E1470" s="997"/>
      <c r="F1470" s="884"/>
      <c r="G1470" s="884"/>
      <c r="H1470" s="884"/>
      <c r="I1470" s="884"/>
      <c r="J1470" s="884"/>
      <c r="K1470" s="885"/>
      <c r="L1470" s="1027"/>
      <c r="M1470" s="884"/>
      <c r="N1470" s="884"/>
      <c r="O1470" s="885"/>
      <c r="P1470" s="1027"/>
      <c r="Q1470" s="884"/>
      <c r="R1470" s="884"/>
      <c r="S1470" s="885"/>
      <c r="T1470" s="991"/>
      <c r="U1470" s="884"/>
      <c r="V1470" s="884"/>
      <c r="W1470" s="885"/>
      <c r="X1470" s="796"/>
      <c r="Y1470" s="796"/>
      <c r="Z1470" s="796"/>
      <c r="AA1470" s="796"/>
      <c r="AB1470" s="796"/>
      <c r="AC1470" s="796"/>
      <c r="AD1470" s="796"/>
      <c r="AG1470" s="323" t="b">
        <f t="shared" si="220"/>
        <v>0</v>
      </c>
      <c r="AH1470" s="1" t="str">
        <f t="shared" si="221"/>
        <v/>
      </c>
      <c r="AI1470" s="323" t="b">
        <f t="shared" si="222"/>
        <v>0</v>
      </c>
      <c r="AJ1470" s="1" t="str">
        <f t="shared" si="223"/>
        <v/>
      </c>
      <c r="AK1470" s="323" t="b">
        <f t="shared" si="224"/>
        <v>0</v>
      </c>
      <c r="AL1470" s="648">
        <f t="shared" si="225"/>
        <v>0</v>
      </c>
      <c r="AM1470" s="293">
        <f t="shared" si="226"/>
        <v>0</v>
      </c>
      <c r="AN1470" s="294" t="str">
        <f>IF(AM1470=0,"",
IF(SUM($AM$47:AM1470)=1,AO1470,
IF($AM$1547&gt;SUM($AM$47:AM1470),_xlfn.CONCAT(", ",AO1470),
IF($AM$1547=SUM($AM$47:AM1470),_xlfn.CONCAT(" y ",AO1470)))))</f>
        <v/>
      </c>
      <c r="AO1470" s="89" t="s">
        <v>8708</v>
      </c>
      <c r="AQ1470" s="477">
        <f t="shared" si="227"/>
        <v>0</v>
      </c>
      <c r="AR1470" s="321">
        <f t="shared" si="228"/>
        <v>0</v>
      </c>
      <c r="AS1470" s="293">
        <f t="shared" si="229"/>
        <v>0</v>
      </c>
      <c r="AT1470" s="294" t="str">
        <f>IF(AS1470=0,"",
IF(SUM($AS$47:AS1470)=1,AU1470,
IF($AS$1547&gt;SUM($AS$47:AS1470),_xlfn.CONCAT(", ",AU1470),
IF($AS$1547=SUM($AS$47:AS1470),_xlfn.CONCAT(" y ",AU1470)))))</f>
        <v/>
      </c>
      <c r="AU1470" s="89" t="s">
        <v>8708</v>
      </c>
    </row>
    <row r="1471" spans="1:47" ht="15" customHeight="1">
      <c r="A1471" s="64"/>
      <c r="B1471" s="11"/>
      <c r="C1471" s="1021" t="s">
        <v>8709</v>
      </c>
      <c r="D1471" s="890"/>
      <c r="E1471" s="997"/>
      <c r="F1471" s="884"/>
      <c r="G1471" s="884"/>
      <c r="H1471" s="884"/>
      <c r="I1471" s="884"/>
      <c r="J1471" s="884"/>
      <c r="K1471" s="885"/>
      <c r="L1471" s="1027"/>
      <c r="M1471" s="884"/>
      <c r="N1471" s="884"/>
      <c r="O1471" s="885"/>
      <c r="P1471" s="1027"/>
      <c r="Q1471" s="884"/>
      <c r="R1471" s="884"/>
      <c r="S1471" s="885"/>
      <c r="T1471" s="991"/>
      <c r="U1471" s="884"/>
      <c r="V1471" s="884"/>
      <c r="W1471" s="885"/>
      <c r="X1471" s="796"/>
      <c r="Y1471" s="796"/>
      <c r="Z1471" s="796"/>
      <c r="AA1471" s="796"/>
      <c r="AB1471" s="796"/>
      <c r="AC1471" s="796"/>
      <c r="AD1471" s="796"/>
      <c r="AG1471" s="323" t="b">
        <f t="shared" si="220"/>
        <v>0</v>
      </c>
      <c r="AH1471" s="1" t="str">
        <f t="shared" si="221"/>
        <v/>
      </c>
      <c r="AI1471" s="323" t="b">
        <f t="shared" si="222"/>
        <v>0</v>
      </c>
      <c r="AJ1471" s="1" t="str">
        <f t="shared" si="223"/>
        <v/>
      </c>
      <c r="AK1471" s="323" t="b">
        <f t="shared" si="224"/>
        <v>0</v>
      </c>
      <c r="AL1471" s="648">
        <f t="shared" si="225"/>
        <v>0</v>
      </c>
      <c r="AM1471" s="293">
        <f t="shared" si="226"/>
        <v>0</v>
      </c>
      <c r="AN1471" s="294" t="str">
        <f>IF(AM1471=0,"",
IF(SUM($AM$47:AM1471)=1,AO1471,
IF($AM$1547&gt;SUM($AM$47:AM1471),_xlfn.CONCAT(", ",AO1471),
IF($AM$1547=SUM($AM$47:AM1471),_xlfn.CONCAT(" y ",AO1471)))))</f>
        <v/>
      </c>
      <c r="AO1471" s="89" t="s">
        <v>8710</v>
      </c>
      <c r="AQ1471" s="477">
        <f t="shared" si="227"/>
        <v>0</v>
      </c>
      <c r="AR1471" s="321">
        <f t="shared" si="228"/>
        <v>0</v>
      </c>
      <c r="AS1471" s="293">
        <f t="shared" si="229"/>
        <v>0</v>
      </c>
      <c r="AT1471" s="294" t="str">
        <f>IF(AS1471=0,"",
IF(SUM($AS$47:AS1471)=1,AU1471,
IF($AS$1547&gt;SUM($AS$47:AS1471),_xlfn.CONCAT(", ",AU1471),
IF($AS$1547=SUM($AS$47:AS1471),_xlfn.CONCAT(" y ",AU1471)))))</f>
        <v/>
      </c>
      <c r="AU1471" s="89" t="s">
        <v>8710</v>
      </c>
    </row>
    <row r="1472" spans="1:47" ht="15" customHeight="1">
      <c r="A1472" s="64"/>
      <c r="B1472" s="11"/>
      <c r="C1472" s="1021" t="s">
        <v>8711</v>
      </c>
      <c r="D1472" s="890"/>
      <c r="E1472" s="997"/>
      <c r="F1472" s="884"/>
      <c r="G1472" s="884"/>
      <c r="H1472" s="884"/>
      <c r="I1472" s="884"/>
      <c r="J1472" s="884"/>
      <c r="K1472" s="885"/>
      <c r="L1472" s="1027"/>
      <c r="M1472" s="884"/>
      <c r="N1472" s="884"/>
      <c r="O1472" s="885"/>
      <c r="P1472" s="1027"/>
      <c r="Q1472" s="884"/>
      <c r="R1472" s="884"/>
      <c r="S1472" s="885"/>
      <c r="T1472" s="991"/>
      <c r="U1472" s="884"/>
      <c r="V1472" s="884"/>
      <c r="W1472" s="885"/>
      <c r="X1472" s="796"/>
      <c r="Y1472" s="796"/>
      <c r="Z1472" s="796"/>
      <c r="AA1472" s="796"/>
      <c r="AB1472" s="796"/>
      <c r="AC1472" s="796"/>
      <c r="AD1472" s="796"/>
      <c r="AG1472" s="323" t="b">
        <f t="shared" si="220"/>
        <v>0</v>
      </c>
      <c r="AH1472" s="1" t="str">
        <f t="shared" si="221"/>
        <v/>
      </c>
      <c r="AI1472" s="323" t="b">
        <f t="shared" si="222"/>
        <v>0</v>
      </c>
      <c r="AJ1472" s="1" t="str">
        <f t="shared" si="223"/>
        <v/>
      </c>
      <c r="AK1472" s="323" t="b">
        <f t="shared" si="224"/>
        <v>0</v>
      </c>
      <c r="AL1472" s="648">
        <f t="shared" si="225"/>
        <v>0</v>
      </c>
      <c r="AM1472" s="293">
        <f t="shared" si="226"/>
        <v>0</v>
      </c>
      <c r="AN1472" s="294" t="str">
        <f>IF(AM1472=0,"",
IF(SUM($AM$47:AM1472)=1,AO1472,
IF($AM$1547&gt;SUM($AM$47:AM1472),_xlfn.CONCAT(", ",AO1472),
IF($AM$1547=SUM($AM$47:AM1472),_xlfn.CONCAT(" y ",AO1472)))))</f>
        <v/>
      </c>
      <c r="AO1472" s="89" t="s">
        <v>8712</v>
      </c>
      <c r="AQ1472" s="477">
        <f t="shared" si="227"/>
        <v>0</v>
      </c>
      <c r="AR1472" s="321">
        <f t="shared" si="228"/>
        <v>0</v>
      </c>
      <c r="AS1472" s="293">
        <f t="shared" si="229"/>
        <v>0</v>
      </c>
      <c r="AT1472" s="294" t="str">
        <f>IF(AS1472=0,"",
IF(SUM($AS$47:AS1472)=1,AU1472,
IF($AS$1547&gt;SUM($AS$47:AS1472),_xlfn.CONCAT(", ",AU1472),
IF($AS$1547=SUM($AS$47:AS1472),_xlfn.CONCAT(" y ",AU1472)))))</f>
        <v/>
      </c>
      <c r="AU1472" s="89" t="s">
        <v>8712</v>
      </c>
    </row>
    <row r="1473" spans="1:47" ht="15" customHeight="1">
      <c r="A1473" s="64"/>
      <c r="B1473" s="11"/>
      <c r="C1473" s="1021" t="s">
        <v>8713</v>
      </c>
      <c r="D1473" s="890"/>
      <c r="E1473" s="997"/>
      <c r="F1473" s="884"/>
      <c r="G1473" s="884"/>
      <c r="H1473" s="884"/>
      <c r="I1473" s="884"/>
      <c r="J1473" s="884"/>
      <c r="K1473" s="885"/>
      <c r="L1473" s="1027"/>
      <c r="M1473" s="884"/>
      <c r="N1473" s="884"/>
      <c r="O1473" s="885"/>
      <c r="P1473" s="1027"/>
      <c r="Q1473" s="884"/>
      <c r="R1473" s="884"/>
      <c r="S1473" s="885"/>
      <c r="T1473" s="991"/>
      <c r="U1473" s="884"/>
      <c r="V1473" s="884"/>
      <c r="W1473" s="885"/>
      <c r="X1473" s="796"/>
      <c r="Y1473" s="796"/>
      <c r="Z1473" s="796"/>
      <c r="AA1473" s="796"/>
      <c r="AB1473" s="796"/>
      <c r="AC1473" s="796"/>
      <c r="AD1473" s="796"/>
      <c r="AG1473" s="323" t="b">
        <f t="shared" si="220"/>
        <v>0</v>
      </c>
      <c r="AH1473" s="1" t="str">
        <f t="shared" si="221"/>
        <v/>
      </c>
      <c r="AI1473" s="323" t="b">
        <f t="shared" si="222"/>
        <v>0</v>
      </c>
      <c r="AJ1473" s="1" t="str">
        <f t="shared" si="223"/>
        <v/>
      </c>
      <c r="AK1473" s="323" t="b">
        <f t="shared" si="224"/>
        <v>0</v>
      </c>
      <c r="AL1473" s="648">
        <f t="shared" si="225"/>
        <v>0</v>
      </c>
      <c r="AM1473" s="293">
        <f t="shared" si="226"/>
        <v>0</v>
      </c>
      <c r="AN1473" s="294" t="str">
        <f>IF(AM1473=0,"",
IF(SUM($AM$47:AM1473)=1,AO1473,
IF($AM$1547&gt;SUM($AM$47:AM1473),_xlfn.CONCAT(", ",AO1473),
IF($AM$1547=SUM($AM$47:AM1473),_xlfn.CONCAT(" y ",AO1473)))))</f>
        <v/>
      </c>
      <c r="AO1473" s="89" t="s">
        <v>8714</v>
      </c>
      <c r="AQ1473" s="477">
        <f t="shared" si="227"/>
        <v>0</v>
      </c>
      <c r="AR1473" s="321">
        <f t="shared" si="228"/>
        <v>0</v>
      </c>
      <c r="AS1473" s="293">
        <f t="shared" si="229"/>
        <v>0</v>
      </c>
      <c r="AT1473" s="294" t="str">
        <f>IF(AS1473=0,"",
IF(SUM($AS$47:AS1473)=1,AU1473,
IF($AS$1547&gt;SUM($AS$47:AS1473),_xlfn.CONCAT(", ",AU1473),
IF($AS$1547=SUM($AS$47:AS1473),_xlfn.CONCAT(" y ",AU1473)))))</f>
        <v/>
      </c>
      <c r="AU1473" s="89" t="s">
        <v>8714</v>
      </c>
    </row>
    <row r="1474" spans="1:47" ht="15" customHeight="1">
      <c r="A1474" s="64"/>
      <c r="B1474" s="11"/>
      <c r="C1474" s="1021" t="s">
        <v>8715</v>
      </c>
      <c r="D1474" s="890"/>
      <c r="E1474" s="997"/>
      <c r="F1474" s="884"/>
      <c r="G1474" s="884"/>
      <c r="H1474" s="884"/>
      <c r="I1474" s="884"/>
      <c r="J1474" s="884"/>
      <c r="K1474" s="885"/>
      <c r="L1474" s="1027"/>
      <c r="M1474" s="884"/>
      <c r="N1474" s="884"/>
      <c r="O1474" s="885"/>
      <c r="P1474" s="1027"/>
      <c r="Q1474" s="884"/>
      <c r="R1474" s="884"/>
      <c r="S1474" s="885"/>
      <c r="T1474" s="991"/>
      <c r="U1474" s="884"/>
      <c r="V1474" s="884"/>
      <c r="W1474" s="885"/>
      <c r="X1474" s="796"/>
      <c r="Y1474" s="796"/>
      <c r="Z1474" s="796"/>
      <c r="AA1474" s="796"/>
      <c r="AB1474" s="796"/>
      <c r="AC1474" s="796"/>
      <c r="AD1474" s="796"/>
      <c r="AG1474" s="323" t="b">
        <f t="shared" si="220"/>
        <v>0</v>
      </c>
      <c r="AH1474" s="1" t="str">
        <f t="shared" si="221"/>
        <v/>
      </c>
      <c r="AI1474" s="323" t="b">
        <f t="shared" si="222"/>
        <v>0</v>
      </c>
      <c r="AJ1474" s="1" t="str">
        <f t="shared" si="223"/>
        <v/>
      </c>
      <c r="AK1474" s="323" t="b">
        <f t="shared" si="224"/>
        <v>0</v>
      </c>
      <c r="AL1474" s="648">
        <f t="shared" si="225"/>
        <v>0</v>
      </c>
      <c r="AM1474" s="293">
        <f t="shared" si="226"/>
        <v>0</v>
      </c>
      <c r="AN1474" s="294" t="str">
        <f>IF(AM1474=0,"",
IF(SUM($AM$47:AM1474)=1,AO1474,
IF($AM$1547&gt;SUM($AM$47:AM1474),_xlfn.CONCAT(", ",AO1474),
IF($AM$1547=SUM($AM$47:AM1474),_xlfn.CONCAT(" y ",AO1474)))))</f>
        <v/>
      </c>
      <c r="AO1474" s="89" t="s">
        <v>8716</v>
      </c>
      <c r="AQ1474" s="477">
        <f t="shared" si="227"/>
        <v>0</v>
      </c>
      <c r="AR1474" s="321">
        <f t="shared" si="228"/>
        <v>0</v>
      </c>
      <c r="AS1474" s="293">
        <f t="shared" si="229"/>
        <v>0</v>
      </c>
      <c r="AT1474" s="294" t="str">
        <f>IF(AS1474=0,"",
IF(SUM($AS$47:AS1474)=1,AU1474,
IF($AS$1547&gt;SUM($AS$47:AS1474),_xlfn.CONCAT(", ",AU1474),
IF($AS$1547=SUM($AS$47:AS1474),_xlfn.CONCAT(" y ",AU1474)))))</f>
        <v/>
      </c>
      <c r="AU1474" s="89" t="s">
        <v>8716</v>
      </c>
    </row>
    <row r="1475" spans="1:47" ht="15" customHeight="1">
      <c r="A1475" s="64"/>
      <c r="B1475" s="11"/>
      <c r="C1475" s="1021" t="s">
        <v>8717</v>
      </c>
      <c r="D1475" s="890"/>
      <c r="E1475" s="997"/>
      <c r="F1475" s="884"/>
      <c r="G1475" s="884"/>
      <c r="H1475" s="884"/>
      <c r="I1475" s="884"/>
      <c r="J1475" s="884"/>
      <c r="K1475" s="885"/>
      <c r="L1475" s="1027"/>
      <c r="M1475" s="884"/>
      <c r="N1475" s="884"/>
      <c r="O1475" s="885"/>
      <c r="P1475" s="1027"/>
      <c r="Q1475" s="884"/>
      <c r="R1475" s="884"/>
      <c r="S1475" s="885"/>
      <c r="T1475" s="991"/>
      <c r="U1475" s="884"/>
      <c r="V1475" s="884"/>
      <c r="W1475" s="885"/>
      <c r="X1475" s="796"/>
      <c r="Y1475" s="796"/>
      <c r="Z1475" s="796"/>
      <c r="AA1475" s="796"/>
      <c r="AB1475" s="796"/>
      <c r="AC1475" s="796"/>
      <c r="AD1475" s="796"/>
      <c r="AG1475" s="323" t="b">
        <f t="shared" si="220"/>
        <v>0</v>
      </c>
      <c r="AH1475" s="1" t="str">
        <f t="shared" si="221"/>
        <v/>
      </c>
      <c r="AI1475" s="323" t="b">
        <f t="shared" si="222"/>
        <v>0</v>
      </c>
      <c r="AJ1475" s="1" t="str">
        <f t="shared" si="223"/>
        <v/>
      </c>
      <c r="AK1475" s="323" t="b">
        <f t="shared" si="224"/>
        <v>0</v>
      </c>
      <c r="AL1475" s="648">
        <f t="shared" si="225"/>
        <v>0</v>
      </c>
      <c r="AM1475" s="293">
        <f t="shared" si="226"/>
        <v>0</v>
      </c>
      <c r="AN1475" s="294" t="str">
        <f>IF(AM1475=0,"",
IF(SUM($AM$47:AM1475)=1,AO1475,
IF($AM$1547&gt;SUM($AM$47:AM1475),_xlfn.CONCAT(", ",AO1475),
IF($AM$1547=SUM($AM$47:AM1475),_xlfn.CONCAT(" y ",AO1475)))))</f>
        <v/>
      </c>
      <c r="AO1475" s="89" t="s">
        <v>8718</v>
      </c>
      <c r="AQ1475" s="477">
        <f t="shared" si="227"/>
        <v>0</v>
      </c>
      <c r="AR1475" s="321">
        <f t="shared" si="228"/>
        <v>0</v>
      </c>
      <c r="AS1475" s="293">
        <f t="shared" si="229"/>
        <v>0</v>
      </c>
      <c r="AT1475" s="294" t="str">
        <f>IF(AS1475=0,"",
IF(SUM($AS$47:AS1475)=1,AU1475,
IF($AS$1547&gt;SUM($AS$47:AS1475),_xlfn.CONCAT(", ",AU1475),
IF($AS$1547=SUM($AS$47:AS1475),_xlfn.CONCAT(" y ",AU1475)))))</f>
        <v/>
      </c>
      <c r="AU1475" s="89" t="s">
        <v>8718</v>
      </c>
    </row>
    <row r="1476" spans="1:47" ht="15" customHeight="1">
      <c r="A1476" s="64"/>
      <c r="B1476" s="11"/>
      <c r="C1476" s="1021" t="s">
        <v>8719</v>
      </c>
      <c r="D1476" s="890"/>
      <c r="E1476" s="997"/>
      <c r="F1476" s="884"/>
      <c r="G1476" s="884"/>
      <c r="H1476" s="884"/>
      <c r="I1476" s="884"/>
      <c r="J1476" s="884"/>
      <c r="K1476" s="885"/>
      <c r="L1476" s="1027"/>
      <c r="M1476" s="884"/>
      <c r="N1476" s="884"/>
      <c r="O1476" s="885"/>
      <c r="P1476" s="1027"/>
      <c r="Q1476" s="884"/>
      <c r="R1476" s="884"/>
      <c r="S1476" s="885"/>
      <c r="T1476" s="991"/>
      <c r="U1476" s="884"/>
      <c r="V1476" s="884"/>
      <c r="W1476" s="885"/>
      <c r="X1476" s="796"/>
      <c r="Y1476" s="796"/>
      <c r="Z1476" s="796"/>
      <c r="AA1476" s="796"/>
      <c r="AB1476" s="796"/>
      <c r="AC1476" s="796"/>
      <c r="AD1476" s="796"/>
      <c r="AG1476" s="323" t="b">
        <f t="shared" si="220"/>
        <v>0</v>
      </c>
      <c r="AH1476" s="1" t="str">
        <f t="shared" si="221"/>
        <v/>
      </c>
      <c r="AI1476" s="323" t="b">
        <f t="shared" si="222"/>
        <v>0</v>
      </c>
      <c r="AJ1476" s="1" t="str">
        <f t="shared" si="223"/>
        <v/>
      </c>
      <c r="AK1476" s="323" t="b">
        <f t="shared" si="224"/>
        <v>0</v>
      </c>
      <c r="AL1476" s="648">
        <f t="shared" si="225"/>
        <v>0</v>
      </c>
      <c r="AM1476" s="293">
        <f t="shared" si="226"/>
        <v>0</v>
      </c>
      <c r="AN1476" s="294" t="str">
        <f>IF(AM1476=0,"",
IF(SUM($AM$47:AM1476)=1,AO1476,
IF($AM$1547&gt;SUM($AM$47:AM1476),_xlfn.CONCAT(", ",AO1476),
IF($AM$1547=SUM($AM$47:AM1476),_xlfn.CONCAT(" y ",AO1476)))))</f>
        <v/>
      </c>
      <c r="AO1476" s="89" t="s">
        <v>8720</v>
      </c>
      <c r="AQ1476" s="477">
        <f t="shared" si="227"/>
        <v>0</v>
      </c>
      <c r="AR1476" s="321">
        <f t="shared" si="228"/>
        <v>0</v>
      </c>
      <c r="AS1476" s="293">
        <f t="shared" si="229"/>
        <v>0</v>
      </c>
      <c r="AT1476" s="294" t="str">
        <f>IF(AS1476=0,"",
IF(SUM($AS$47:AS1476)=1,AU1476,
IF($AS$1547&gt;SUM($AS$47:AS1476),_xlfn.CONCAT(", ",AU1476),
IF($AS$1547=SUM($AS$47:AS1476),_xlfn.CONCAT(" y ",AU1476)))))</f>
        <v/>
      </c>
      <c r="AU1476" s="89" t="s">
        <v>8720</v>
      </c>
    </row>
    <row r="1477" spans="1:47" ht="15" customHeight="1">
      <c r="A1477" s="64"/>
      <c r="B1477" s="11"/>
      <c r="C1477" s="1021" t="s">
        <v>8721</v>
      </c>
      <c r="D1477" s="890"/>
      <c r="E1477" s="997"/>
      <c r="F1477" s="884"/>
      <c r="G1477" s="884"/>
      <c r="H1477" s="884"/>
      <c r="I1477" s="884"/>
      <c r="J1477" s="884"/>
      <c r="K1477" s="885"/>
      <c r="L1477" s="1027"/>
      <c r="M1477" s="884"/>
      <c r="N1477" s="884"/>
      <c r="O1477" s="885"/>
      <c r="P1477" s="1027"/>
      <c r="Q1477" s="884"/>
      <c r="R1477" s="884"/>
      <c r="S1477" s="885"/>
      <c r="T1477" s="991"/>
      <c r="U1477" s="884"/>
      <c r="V1477" s="884"/>
      <c r="W1477" s="885"/>
      <c r="X1477" s="796"/>
      <c r="Y1477" s="796"/>
      <c r="Z1477" s="796"/>
      <c r="AA1477" s="796"/>
      <c r="AB1477" s="796"/>
      <c r="AC1477" s="796"/>
      <c r="AD1477" s="796"/>
      <c r="AG1477" s="323" t="b">
        <f t="shared" si="220"/>
        <v>0</v>
      </c>
      <c r="AH1477" s="1" t="str">
        <f t="shared" si="221"/>
        <v/>
      </c>
      <c r="AI1477" s="323" t="b">
        <f t="shared" si="222"/>
        <v>0</v>
      </c>
      <c r="AJ1477" s="1" t="str">
        <f t="shared" si="223"/>
        <v/>
      </c>
      <c r="AK1477" s="323" t="b">
        <f t="shared" si="224"/>
        <v>0</v>
      </c>
      <c r="AL1477" s="648">
        <f t="shared" si="225"/>
        <v>0</v>
      </c>
      <c r="AM1477" s="293">
        <f t="shared" si="226"/>
        <v>0</v>
      </c>
      <c r="AN1477" s="294" t="str">
        <f>IF(AM1477=0,"",
IF(SUM($AM$47:AM1477)=1,AO1477,
IF($AM$1547&gt;SUM($AM$47:AM1477),_xlfn.CONCAT(", ",AO1477),
IF($AM$1547=SUM($AM$47:AM1477),_xlfn.CONCAT(" y ",AO1477)))))</f>
        <v/>
      </c>
      <c r="AO1477" s="89" t="s">
        <v>8722</v>
      </c>
      <c r="AQ1477" s="477">
        <f t="shared" si="227"/>
        <v>0</v>
      </c>
      <c r="AR1477" s="321">
        <f t="shared" si="228"/>
        <v>0</v>
      </c>
      <c r="AS1477" s="293">
        <f t="shared" si="229"/>
        <v>0</v>
      </c>
      <c r="AT1477" s="294" t="str">
        <f>IF(AS1477=0,"",
IF(SUM($AS$47:AS1477)=1,AU1477,
IF($AS$1547&gt;SUM($AS$47:AS1477),_xlfn.CONCAT(", ",AU1477),
IF($AS$1547=SUM($AS$47:AS1477),_xlfn.CONCAT(" y ",AU1477)))))</f>
        <v/>
      </c>
      <c r="AU1477" s="89" t="s">
        <v>8722</v>
      </c>
    </row>
    <row r="1478" spans="1:47" ht="15" customHeight="1">
      <c r="A1478" s="64"/>
      <c r="B1478" s="11"/>
      <c r="C1478" s="1021" t="s">
        <v>8723</v>
      </c>
      <c r="D1478" s="890"/>
      <c r="E1478" s="997"/>
      <c r="F1478" s="884"/>
      <c r="G1478" s="884"/>
      <c r="H1478" s="884"/>
      <c r="I1478" s="884"/>
      <c r="J1478" s="884"/>
      <c r="K1478" s="885"/>
      <c r="L1478" s="1027"/>
      <c r="M1478" s="884"/>
      <c r="N1478" s="884"/>
      <c r="O1478" s="885"/>
      <c r="P1478" s="1027"/>
      <c r="Q1478" s="884"/>
      <c r="R1478" s="884"/>
      <c r="S1478" s="885"/>
      <c r="T1478" s="991"/>
      <c r="U1478" s="884"/>
      <c r="V1478" s="884"/>
      <c r="W1478" s="885"/>
      <c r="X1478" s="796"/>
      <c r="Y1478" s="796"/>
      <c r="Z1478" s="796"/>
      <c r="AA1478" s="796"/>
      <c r="AB1478" s="796"/>
      <c r="AC1478" s="796"/>
      <c r="AD1478" s="796"/>
      <c r="AG1478" s="323" t="b">
        <f t="shared" si="220"/>
        <v>0</v>
      </c>
      <c r="AH1478" s="1" t="str">
        <f t="shared" si="221"/>
        <v/>
      </c>
      <c r="AI1478" s="323" t="b">
        <f t="shared" si="222"/>
        <v>0</v>
      </c>
      <c r="AJ1478" s="1" t="str">
        <f t="shared" si="223"/>
        <v/>
      </c>
      <c r="AK1478" s="323" t="b">
        <f t="shared" si="224"/>
        <v>0</v>
      </c>
      <c r="AL1478" s="648">
        <f t="shared" si="225"/>
        <v>0</v>
      </c>
      <c r="AM1478" s="293">
        <f t="shared" si="226"/>
        <v>0</v>
      </c>
      <c r="AN1478" s="294" t="str">
        <f>IF(AM1478=0,"",
IF(SUM($AM$47:AM1478)=1,AO1478,
IF($AM$1547&gt;SUM($AM$47:AM1478),_xlfn.CONCAT(", ",AO1478),
IF($AM$1547=SUM($AM$47:AM1478),_xlfn.CONCAT(" y ",AO1478)))))</f>
        <v/>
      </c>
      <c r="AO1478" s="89" t="s">
        <v>8724</v>
      </c>
      <c r="AQ1478" s="477">
        <f t="shared" si="227"/>
        <v>0</v>
      </c>
      <c r="AR1478" s="321">
        <f t="shared" si="228"/>
        <v>0</v>
      </c>
      <c r="AS1478" s="293">
        <f t="shared" si="229"/>
        <v>0</v>
      </c>
      <c r="AT1478" s="294" t="str">
        <f>IF(AS1478=0,"",
IF(SUM($AS$47:AS1478)=1,AU1478,
IF($AS$1547&gt;SUM($AS$47:AS1478),_xlfn.CONCAT(", ",AU1478),
IF($AS$1547=SUM($AS$47:AS1478),_xlfn.CONCAT(" y ",AU1478)))))</f>
        <v/>
      </c>
      <c r="AU1478" s="89" t="s">
        <v>8724</v>
      </c>
    </row>
    <row r="1479" spans="1:47" ht="15" customHeight="1">
      <c r="A1479" s="64"/>
      <c r="B1479" s="11"/>
      <c r="C1479" s="1021" t="s">
        <v>8725</v>
      </c>
      <c r="D1479" s="890"/>
      <c r="E1479" s="997"/>
      <c r="F1479" s="884"/>
      <c r="G1479" s="884"/>
      <c r="H1479" s="884"/>
      <c r="I1479" s="884"/>
      <c r="J1479" s="884"/>
      <c r="K1479" s="885"/>
      <c r="L1479" s="1027"/>
      <c r="M1479" s="884"/>
      <c r="N1479" s="884"/>
      <c r="O1479" s="885"/>
      <c r="P1479" s="1027"/>
      <c r="Q1479" s="884"/>
      <c r="R1479" s="884"/>
      <c r="S1479" s="885"/>
      <c r="T1479" s="991"/>
      <c r="U1479" s="884"/>
      <c r="V1479" s="884"/>
      <c r="W1479" s="885"/>
      <c r="X1479" s="796"/>
      <c r="Y1479" s="796"/>
      <c r="Z1479" s="796"/>
      <c r="AA1479" s="796"/>
      <c r="AB1479" s="796"/>
      <c r="AC1479" s="796"/>
      <c r="AD1479" s="796"/>
      <c r="AG1479" s="323" t="b">
        <f t="shared" si="220"/>
        <v>0</v>
      </c>
      <c r="AH1479" s="1" t="str">
        <f t="shared" si="221"/>
        <v/>
      </c>
      <c r="AI1479" s="323" t="b">
        <f t="shared" si="222"/>
        <v>0</v>
      </c>
      <c r="AJ1479" s="1" t="str">
        <f t="shared" si="223"/>
        <v/>
      </c>
      <c r="AK1479" s="323" t="b">
        <f t="shared" si="224"/>
        <v>0</v>
      </c>
      <c r="AL1479" s="648">
        <f t="shared" si="225"/>
        <v>0</v>
      </c>
      <c r="AM1479" s="293">
        <f t="shared" si="226"/>
        <v>0</v>
      </c>
      <c r="AN1479" s="294" t="str">
        <f>IF(AM1479=0,"",
IF(SUM($AM$47:AM1479)=1,AO1479,
IF($AM$1547&gt;SUM($AM$47:AM1479),_xlfn.CONCAT(", ",AO1479),
IF($AM$1547=SUM($AM$47:AM1479),_xlfn.CONCAT(" y ",AO1479)))))</f>
        <v/>
      </c>
      <c r="AO1479" s="89" t="s">
        <v>8726</v>
      </c>
      <c r="AQ1479" s="477">
        <f t="shared" si="227"/>
        <v>0</v>
      </c>
      <c r="AR1479" s="321">
        <f t="shared" si="228"/>
        <v>0</v>
      </c>
      <c r="AS1479" s="293">
        <f t="shared" si="229"/>
        <v>0</v>
      </c>
      <c r="AT1479" s="294" t="str">
        <f>IF(AS1479=0,"",
IF(SUM($AS$47:AS1479)=1,AU1479,
IF($AS$1547&gt;SUM($AS$47:AS1479),_xlfn.CONCAT(", ",AU1479),
IF($AS$1547=SUM($AS$47:AS1479),_xlfn.CONCAT(" y ",AU1479)))))</f>
        <v/>
      </c>
      <c r="AU1479" s="89" t="s">
        <v>8726</v>
      </c>
    </row>
    <row r="1480" spans="1:47" ht="15" customHeight="1">
      <c r="A1480" s="64"/>
      <c r="B1480" s="11"/>
      <c r="C1480" s="1021" t="s">
        <v>8727</v>
      </c>
      <c r="D1480" s="890"/>
      <c r="E1480" s="997"/>
      <c r="F1480" s="884"/>
      <c r="G1480" s="884"/>
      <c r="H1480" s="884"/>
      <c r="I1480" s="884"/>
      <c r="J1480" s="884"/>
      <c r="K1480" s="885"/>
      <c r="L1480" s="1027"/>
      <c r="M1480" s="884"/>
      <c r="N1480" s="884"/>
      <c r="O1480" s="885"/>
      <c r="P1480" s="1027"/>
      <c r="Q1480" s="884"/>
      <c r="R1480" s="884"/>
      <c r="S1480" s="885"/>
      <c r="T1480" s="991"/>
      <c r="U1480" s="884"/>
      <c r="V1480" s="884"/>
      <c r="W1480" s="885"/>
      <c r="X1480" s="796"/>
      <c r="Y1480" s="796"/>
      <c r="Z1480" s="796"/>
      <c r="AA1480" s="796"/>
      <c r="AB1480" s="796"/>
      <c r="AC1480" s="796"/>
      <c r="AD1480" s="796"/>
      <c r="AG1480" s="323" t="b">
        <f t="shared" si="220"/>
        <v>0</v>
      </c>
      <c r="AH1480" s="1" t="str">
        <f t="shared" si="221"/>
        <v/>
      </c>
      <c r="AI1480" s="323" t="b">
        <f t="shared" si="222"/>
        <v>0</v>
      </c>
      <c r="AJ1480" s="1" t="str">
        <f t="shared" si="223"/>
        <v/>
      </c>
      <c r="AK1480" s="323" t="b">
        <f t="shared" si="224"/>
        <v>0</v>
      </c>
      <c r="AL1480" s="648">
        <f t="shared" si="225"/>
        <v>0</v>
      </c>
      <c r="AM1480" s="293">
        <f t="shared" si="226"/>
        <v>0</v>
      </c>
      <c r="AN1480" s="294" t="str">
        <f>IF(AM1480=0,"",
IF(SUM($AM$47:AM1480)=1,AO1480,
IF($AM$1547&gt;SUM($AM$47:AM1480),_xlfn.CONCAT(", ",AO1480),
IF($AM$1547=SUM($AM$47:AM1480),_xlfn.CONCAT(" y ",AO1480)))))</f>
        <v/>
      </c>
      <c r="AO1480" s="89" t="s">
        <v>8728</v>
      </c>
      <c r="AQ1480" s="477">
        <f t="shared" si="227"/>
        <v>0</v>
      </c>
      <c r="AR1480" s="321">
        <f t="shared" si="228"/>
        <v>0</v>
      </c>
      <c r="AS1480" s="293">
        <f t="shared" si="229"/>
        <v>0</v>
      </c>
      <c r="AT1480" s="294" t="str">
        <f>IF(AS1480=0,"",
IF(SUM($AS$47:AS1480)=1,AU1480,
IF($AS$1547&gt;SUM($AS$47:AS1480),_xlfn.CONCAT(", ",AU1480),
IF($AS$1547=SUM($AS$47:AS1480),_xlfn.CONCAT(" y ",AU1480)))))</f>
        <v/>
      </c>
      <c r="AU1480" s="89" t="s">
        <v>8728</v>
      </c>
    </row>
    <row r="1481" spans="1:47" ht="15" customHeight="1">
      <c r="A1481" s="64"/>
      <c r="B1481" s="11"/>
      <c r="C1481" s="1021" t="s">
        <v>8729</v>
      </c>
      <c r="D1481" s="890"/>
      <c r="E1481" s="997"/>
      <c r="F1481" s="884"/>
      <c r="G1481" s="884"/>
      <c r="H1481" s="884"/>
      <c r="I1481" s="884"/>
      <c r="J1481" s="884"/>
      <c r="K1481" s="885"/>
      <c r="L1481" s="1027"/>
      <c r="M1481" s="884"/>
      <c r="N1481" s="884"/>
      <c r="O1481" s="885"/>
      <c r="P1481" s="1027"/>
      <c r="Q1481" s="884"/>
      <c r="R1481" s="884"/>
      <c r="S1481" s="885"/>
      <c r="T1481" s="991"/>
      <c r="U1481" s="884"/>
      <c r="V1481" s="884"/>
      <c r="W1481" s="885"/>
      <c r="X1481" s="796"/>
      <c r="Y1481" s="796"/>
      <c r="Z1481" s="796"/>
      <c r="AA1481" s="796"/>
      <c r="AB1481" s="796"/>
      <c r="AC1481" s="796"/>
      <c r="AD1481" s="796"/>
      <c r="AG1481" s="323" t="b">
        <f t="shared" si="220"/>
        <v>0</v>
      </c>
      <c r="AH1481" s="1" t="str">
        <f t="shared" si="221"/>
        <v/>
      </c>
      <c r="AI1481" s="323" t="b">
        <f t="shared" si="222"/>
        <v>0</v>
      </c>
      <c r="AJ1481" s="1" t="str">
        <f t="shared" si="223"/>
        <v/>
      </c>
      <c r="AK1481" s="323" t="b">
        <f t="shared" si="224"/>
        <v>0</v>
      </c>
      <c r="AL1481" s="648">
        <f t="shared" si="225"/>
        <v>0</v>
      </c>
      <c r="AM1481" s="293">
        <f t="shared" si="226"/>
        <v>0</v>
      </c>
      <c r="AN1481" s="294" t="str">
        <f>IF(AM1481=0,"",
IF(SUM($AM$47:AM1481)=1,AO1481,
IF($AM$1547&gt;SUM($AM$47:AM1481),_xlfn.CONCAT(", ",AO1481),
IF($AM$1547=SUM($AM$47:AM1481),_xlfn.CONCAT(" y ",AO1481)))))</f>
        <v/>
      </c>
      <c r="AO1481" s="89" t="s">
        <v>8730</v>
      </c>
      <c r="AQ1481" s="477">
        <f t="shared" si="227"/>
        <v>0</v>
      </c>
      <c r="AR1481" s="321">
        <f t="shared" si="228"/>
        <v>0</v>
      </c>
      <c r="AS1481" s="293">
        <f t="shared" si="229"/>
        <v>0</v>
      </c>
      <c r="AT1481" s="294" t="str">
        <f>IF(AS1481=0,"",
IF(SUM($AS$47:AS1481)=1,AU1481,
IF($AS$1547&gt;SUM($AS$47:AS1481),_xlfn.CONCAT(", ",AU1481),
IF($AS$1547=SUM($AS$47:AS1481),_xlfn.CONCAT(" y ",AU1481)))))</f>
        <v/>
      </c>
      <c r="AU1481" s="89" t="s">
        <v>8730</v>
      </c>
    </row>
    <row r="1482" spans="1:47" ht="15" customHeight="1">
      <c r="A1482" s="64"/>
      <c r="B1482" s="11"/>
      <c r="C1482" s="1021" t="s">
        <v>8731</v>
      </c>
      <c r="D1482" s="890"/>
      <c r="E1482" s="997"/>
      <c r="F1482" s="884"/>
      <c r="G1482" s="884"/>
      <c r="H1482" s="884"/>
      <c r="I1482" s="884"/>
      <c r="J1482" s="884"/>
      <c r="K1482" s="885"/>
      <c r="L1482" s="1027"/>
      <c r="M1482" s="884"/>
      <c r="N1482" s="884"/>
      <c r="O1482" s="885"/>
      <c r="P1482" s="1027"/>
      <c r="Q1482" s="884"/>
      <c r="R1482" s="884"/>
      <c r="S1482" s="885"/>
      <c r="T1482" s="991"/>
      <c r="U1482" s="884"/>
      <c r="V1482" s="884"/>
      <c r="W1482" s="885"/>
      <c r="X1482" s="796"/>
      <c r="Y1482" s="796"/>
      <c r="Z1482" s="796"/>
      <c r="AA1482" s="796"/>
      <c r="AB1482" s="796"/>
      <c r="AC1482" s="796"/>
      <c r="AD1482" s="796"/>
      <c r="AG1482" s="323" t="b">
        <f t="shared" si="220"/>
        <v>0</v>
      </c>
      <c r="AH1482" s="1" t="str">
        <f t="shared" si="221"/>
        <v/>
      </c>
      <c r="AI1482" s="323" t="b">
        <f t="shared" si="222"/>
        <v>0</v>
      </c>
      <c r="AJ1482" s="1" t="str">
        <f t="shared" si="223"/>
        <v/>
      </c>
      <c r="AK1482" s="323" t="b">
        <f t="shared" si="224"/>
        <v>0</v>
      </c>
      <c r="AL1482" s="648">
        <f t="shared" si="225"/>
        <v>0</v>
      </c>
      <c r="AM1482" s="293">
        <f t="shared" si="226"/>
        <v>0</v>
      </c>
      <c r="AN1482" s="294" t="str">
        <f>IF(AM1482=0,"",
IF(SUM($AM$47:AM1482)=1,AO1482,
IF($AM$1547&gt;SUM($AM$47:AM1482),_xlfn.CONCAT(", ",AO1482),
IF($AM$1547=SUM($AM$47:AM1482),_xlfn.CONCAT(" y ",AO1482)))))</f>
        <v/>
      </c>
      <c r="AO1482" s="89" t="s">
        <v>8732</v>
      </c>
      <c r="AQ1482" s="477">
        <f t="shared" si="227"/>
        <v>0</v>
      </c>
      <c r="AR1482" s="321">
        <f t="shared" si="228"/>
        <v>0</v>
      </c>
      <c r="AS1482" s="293">
        <f t="shared" si="229"/>
        <v>0</v>
      </c>
      <c r="AT1482" s="294" t="str">
        <f>IF(AS1482=0,"",
IF(SUM($AS$47:AS1482)=1,AU1482,
IF($AS$1547&gt;SUM($AS$47:AS1482),_xlfn.CONCAT(", ",AU1482),
IF($AS$1547=SUM($AS$47:AS1482),_xlfn.CONCAT(" y ",AU1482)))))</f>
        <v/>
      </c>
      <c r="AU1482" s="89" t="s">
        <v>8732</v>
      </c>
    </row>
    <row r="1483" spans="1:47" ht="15" customHeight="1">
      <c r="A1483" s="64"/>
      <c r="B1483" s="11"/>
      <c r="C1483" s="1021" t="s">
        <v>8733</v>
      </c>
      <c r="D1483" s="890"/>
      <c r="E1483" s="997"/>
      <c r="F1483" s="884"/>
      <c r="G1483" s="884"/>
      <c r="H1483" s="884"/>
      <c r="I1483" s="884"/>
      <c r="J1483" s="884"/>
      <c r="K1483" s="885"/>
      <c r="L1483" s="1027"/>
      <c r="M1483" s="884"/>
      <c r="N1483" s="884"/>
      <c r="O1483" s="885"/>
      <c r="P1483" s="1027"/>
      <c r="Q1483" s="884"/>
      <c r="R1483" s="884"/>
      <c r="S1483" s="885"/>
      <c r="T1483" s="991"/>
      <c r="U1483" s="884"/>
      <c r="V1483" s="884"/>
      <c r="W1483" s="885"/>
      <c r="X1483" s="796"/>
      <c r="Y1483" s="796"/>
      <c r="Z1483" s="796"/>
      <c r="AA1483" s="796"/>
      <c r="AB1483" s="796"/>
      <c r="AC1483" s="796"/>
      <c r="AD1483" s="796"/>
      <c r="AG1483" s="323" t="b">
        <f t="shared" si="220"/>
        <v>0</v>
      </c>
      <c r="AH1483" s="1" t="str">
        <f t="shared" si="221"/>
        <v/>
      </c>
      <c r="AI1483" s="323" t="b">
        <f t="shared" si="222"/>
        <v>0</v>
      </c>
      <c r="AJ1483" s="1" t="str">
        <f t="shared" si="223"/>
        <v/>
      </c>
      <c r="AK1483" s="323" t="b">
        <f t="shared" si="224"/>
        <v>0</v>
      </c>
      <c r="AL1483" s="648">
        <f t="shared" si="225"/>
        <v>0</v>
      </c>
      <c r="AM1483" s="293">
        <f t="shared" si="226"/>
        <v>0</v>
      </c>
      <c r="AN1483" s="294" t="str">
        <f>IF(AM1483=0,"",
IF(SUM($AM$47:AM1483)=1,AO1483,
IF($AM$1547&gt;SUM($AM$47:AM1483),_xlfn.CONCAT(", ",AO1483),
IF($AM$1547=SUM($AM$47:AM1483),_xlfn.CONCAT(" y ",AO1483)))))</f>
        <v/>
      </c>
      <c r="AO1483" s="89" t="s">
        <v>8734</v>
      </c>
      <c r="AQ1483" s="477">
        <f t="shared" si="227"/>
        <v>0</v>
      </c>
      <c r="AR1483" s="321">
        <f t="shared" si="228"/>
        <v>0</v>
      </c>
      <c r="AS1483" s="293">
        <f t="shared" si="229"/>
        <v>0</v>
      </c>
      <c r="AT1483" s="294" t="str">
        <f>IF(AS1483=0,"",
IF(SUM($AS$47:AS1483)=1,AU1483,
IF($AS$1547&gt;SUM($AS$47:AS1483),_xlfn.CONCAT(", ",AU1483),
IF($AS$1547=SUM($AS$47:AS1483),_xlfn.CONCAT(" y ",AU1483)))))</f>
        <v/>
      </c>
      <c r="AU1483" s="89" t="s">
        <v>8734</v>
      </c>
    </row>
    <row r="1484" spans="1:47" ht="15" customHeight="1">
      <c r="A1484" s="64"/>
      <c r="B1484" s="11"/>
      <c r="C1484" s="1021" t="s">
        <v>8735</v>
      </c>
      <c r="D1484" s="890"/>
      <c r="E1484" s="997"/>
      <c r="F1484" s="884"/>
      <c r="G1484" s="884"/>
      <c r="H1484" s="884"/>
      <c r="I1484" s="884"/>
      <c r="J1484" s="884"/>
      <c r="K1484" s="885"/>
      <c r="L1484" s="1027"/>
      <c r="M1484" s="884"/>
      <c r="N1484" s="884"/>
      <c r="O1484" s="885"/>
      <c r="P1484" s="1027"/>
      <c r="Q1484" s="884"/>
      <c r="R1484" s="884"/>
      <c r="S1484" s="885"/>
      <c r="T1484" s="991"/>
      <c r="U1484" s="884"/>
      <c r="V1484" s="884"/>
      <c r="W1484" s="885"/>
      <c r="X1484" s="796"/>
      <c r="Y1484" s="796"/>
      <c r="Z1484" s="796"/>
      <c r="AA1484" s="796"/>
      <c r="AB1484" s="796"/>
      <c r="AC1484" s="796"/>
      <c r="AD1484" s="796"/>
      <c r="AG1484" s="323" t="b">
        <f t="shared" si="220"/>
        <v>0</v>
      </c>
      <c r="AH1484" s="1" t="str">
        <f t="shared" si="221"/>
        <v/>
      </c>
      <c r="AI1484" s="323" t="b">
        <f t="shared" si="222"/>
        <v>0</v>
      </c>
      <c r="AJ1484" s="1" t="str">
        <f t="shared" si="223"/>
        <v/>
      </c>
      <c r="AK1484" s="323" t="b">
        <f t="shared" si="224"/>
        <v>0</v>
      </c>
      <c r="AL1484" s="648">
        <f t="shared" si="225"/>
        <v>0</v>
      </c>
      <c r="AM1484" s="293">
        <f t="shared" si="226"/>
        <v>0</v>
      </c>
      <c r="AN1484" s="294" t="str">
        <f>IF(AM1484=0,"",
IF(SUM($AM$47:AM1484)=1,AO1484,
IF($AM$1547&gt;SUM($AM$47:AM1484),_xlfn.CONCAT(", ",AO1484),
IF($AM$1547=SUM($AM$47:AM1484),_xlfn.CONCAT(" y ",AO1484)))))</f>
        <v/>
      </c>
      <c r="AO1484" s="89" t="s">
        <v>8736</v>
      </c>
      <c r="AQ1484" s="477">
        <f t="shared" si="227"/>
        <v>0</v>
      </c>
      <c r="AR1484" s="321">
        <f t="shared" si="228"/>
        <v>0</v>
      </c>
      <c r="AS1484" s="293">
        <f t="shared" si="229"/>
        <v>0</v>
      </c>
      <c r="AT1484" s="294" t="str">
        <f>IF(AS1484=0,"",
IF(SUM($AS$47:AS1484)=1,AU1484,
IF($AS$1547&gt;SUM($AS$47:AS1484),_xlfn.CONCAT(", ",AU1484),
IF($AS$1547=SUM($AS$47:AS1484),_xlfn.CONCAT(" y ",AU1484)))))</f>
        <v/>
      </c>
      <c r="AU1484" s="89" t="s">
        <v>8736</v>
      </c>
    </row>
    <row r="1485" spans="1:47" ht="15" customHeight="1">
      <c r="A1485" s="64"/>
      <c r="B1485" s="11"/>
      <c r="C1485" s="1021" t="s">
        <v>8737</v>
      </c>
      <c r="D1485" s="890"/>
      <c r="E1485" s="997"/>
      <c r="F1485" s="884"/>
      <c r="G1485" s="884"/>
      <c r="H1485" s="884"/>
      <c r="I1485" s="884"/>
      <c r="J1485" s="884"/>
      <c r="K1485" s="885"/>
      <c r="L1485" s="1027"/>
      <c r="M1485" s="884"/>
      <c r="N1485" s="884"/>
      <c r="O1485" s="885"/>
      <c r="P1485" s="1027"/>
      <c r="Q1485" s="884"/>
      <c r="R1485" s="884"/>
      <c r="S1485" s="885"/>
      <c r="T1485" s="991"/>
      <c r="U1485" s="884"/>
      <c r="V1485" s="884"/>
      <c r="W1485" s="885"/>
      <c r="X1485" s="796"/>
      <c r="Y1485" s="796"/>
      <c r="Z1485" s="796"/>
      <c r="AA1485" s="796"/>
      <c r="AB1485" s="796"/>
      <c r="AC1485" s="796"/>
      <c r="AD1485" s="796"/>
      <c r="AG1485" s="323" t="b">
        <f t="shared" si="220"/>
        <v>0</v>
      </c>
      <c r="AH1485" s="1" t="str">
        <f t="shared" si="221"/>
        <v/>
      </c>
      <c r="AI1485" s="323" t="b">
        <f t="shared" si="222"/>
        <v>0</v>
      </c>
      <c r="AJ1485" s="1" t="str">
        <f t="shared" si="223"/>
        <v/>
      </c>
      <c r="AK1485" s="323" t="b">
        <f t="shared" si="224"/>
        <v>0</v>
      </c>
      <c r="AL1485" s="648">
        <f t="shared" si="225"/>
        <v>0</v>
      </c>
      <c r="AM1485" s="293">
        <f t="shared" si="226"/>
        <v>0</v>
      </c>
      <c r="AN1485" s="294" t="str">
        <f>IF(AM1485=0,"",
IF(SUM($AM$47:AM1485)=1,AO1485,
IF($AM$1547&gt;SUM($AM$47:AM1485),_xlfn.CONCAT(", ",AO1485),
IF($AM$1547=SUM($AM$47:AM1485),_xlfn.CONCAT(" y ",AO1485)))))</f>
        <v/>
      </c>
      <c r="AO1485" s="89" t="s">
        <v>8738</v>
      </c>
      <c r="AQ1485" s="477">
        <f t="shared" si="227"/>
        <v>0</v>
      </c>
      <c r="AR1485" s="321">
        <f t="shared" si="228"/>
        <v>0</v>
      </c>
      <c r="AS1485" s="293">
        <f t="shared" si="229"/>
        <v>0</v>
      </c>
      <c r="AT1485" s="294" t="str">
        <f>IF(AS1485=0,"",
IF(SUM($AS$47:AS1485)=1,AU1485,
IF($AS$1547&gt;SUM($AS$47:AS1485),_xlfn.CONCAT(", ",AU1485),
IF($AS$1547=SUM($AS$47:AS1485),_xlfn.CONCAT(" y ",AU1485)))))</f>
        <v/>
      </c>
      <c r="AU1485" s="89" t="s">
        <v>8738</v>
      </c>
    </row>
    <row r="1486" spans="1:47" ht="15" customHeight="1">
      <c r="A1486" s="64"/>
      <c r="B1486" s="11"/>
      <c r="C1486" s="1021" t="s">
        <v>8739</v>
      </c>
      <c r="D1486" s="890"/>
      <c r="E1486" s="997"/>
      <c r="F1486" s="884"/>
      <c r="G1486" s="884"/>
      <c r="H1486" s="884"/>
      <c r="I1486" s="884"/>
      <c r="J1486" s="884"/>
      <c r="K1486" s="885"/>
      <c r="L1486" s="1027"/>
      <c r="M1486" s="884"/>
      <c r="N1486" s="884"/>
      <c r="O1486" s="885"/>
      <c r="P1486" s="1027"/>
      <c r="Q1486" s="884"/>
      <c r="R1486" s="884"/>
      <c r="S1486" s="885"/>
      <c r="T1486" s="991"/>
      <c r="U1486" s="884"/>
      <c r="V1486" s="884"/>
      <c r="W1486" s="885"/>
      <c r="X1486" s="796"/>
      <c r="Y1486" s="796"/>
      <c r="Z1486" s="796"/>
      <c r="AA1486" s="796"/>
      <c r="AB1486" s="796"/>
      <c r="AC1486" s="796"/>
      <c r="AD1486" s="796"/>
      <c r="AG1486" s="323" t="b">
        <f t="shared" si="220"/>
        <v>0</v>
      </c>
      <c r="AH1486" s="1" t="str">
        <f t="shared" si="221"/>
        <v/>
      </c>
      <c r="AI1486" s="323" t="b">
        <f t="shared" si="222"/>
        <v>0</v>
      </c>
      <c r="AJ1486" s="1" t="str">
        <f t="shared" si="223"/>
        <v/>
      </c>
      <c r="AK1486" s="323" t="b">
        <f t="shared" si="224"/>
        <v>0</v>
      </c>
      <c r="AL1486" s="648">
        <f t="shared" si="225"/>
        <v>0</v>
      </c>
      <c r="AM1486" s="293">
        <f t="shared" si="226"/>
        <v>0</v>
      </c>
      <c r="AN1486" s="294" t="str">
        <f>IF(AM1486=0,"",
IF(SUM($AM$47:AM1486)=1,AO1486,
IF($AM$1547&gt;SUM($AM$47:AM1486),_xlfn.CONCAT(", ",AO1486),
IF($AM$1547=SUM($AM$47:AM1486),_xlfn.CONCAT(" y ",AO1486)))))</f>
        <v/>
      </c>
      <c r="AO1486" s="89" t="s">
        <v>8740</v>
      </c>
      <c r="AQ1486" s="477">
        <f t="shared" si="227"/>
        <v>0</v>
      </c>
      <c r="AR1486" s="321">
        <f t="shared" si="228"/>
        <v>0</v>
      </c>
      <c r="AS1486" s="293">
        <f t="shared" si="229"/>
        <v>0</v>
      </c>
      <c r="AT1486" s="294" t="str">
        <f>IF(AS1486=0,"",
IF(SUM($AS$47:AS1486)=1,AU1486,
IF($AS$1547&gt;SUM($AS$47:AS1486),_xlfn.CONCAT(", ",AU1486),
IF($AS$1547=SUM($AS$47:AS1486),_xlfn.CONCAT(" y ",AU1486)))))</f>
        <v/>
      </c>
      <c r="AU1486" s="89" t="s">
        <v>8740</v>
      </c>
    </row>
    <row r="1487" spans="1:47" ht="15" customHeight="1">
      <c r="A1487" s="64"/>
      <c r="B1487" s="11"/>
      <c r="C1487" s="1021" t="s">
        <v>8741</v>
      </c>
      <c r="D1487" s="890"/>
      <c r="E1487" s="997"/>
      <c r="F1487" s="884"/>
      <c r="G1487" s="884"/>
      <c r="H1487" s="884"/>
      <c r="I1487" s="884"/>
      <c r="J1487" s="884"/>
      <c r="K1487" s="885"/>
      <c r="L1487" s="1027"/>
      <c r="M1487" s="884"/>
      <c r="N1487" s="884"/>
      <c r="O1487" s="885"/>
      <c r="P1487" s="1027"/>
      <c r="Q1487" s="884"/>
      <c r="R1487" s="884"/>
      <c r="S1487" s="885"/>
      <c r="T1487" s="991"/>
      <c r="U1487" s="884"/>
      <c r="V1487" s="884"/>
      <c r="W1487" s="885"/>
      <c r="X1487" s="796"/>
      <c r="Y1487" s="796"/>
      <c r="Z1487" s="796"/>
      <c r="AA1487" s="796"/>
      <c r="AB1487" s="796"/>
      <c r="AC1487" s="796"/>
      <c r="AD1487" s="796"/>
      <c r="AG1487" s="323" t="b">
        <f t="shared" si="220"/>
        <v>0</v>
      </c>
      <c r="AH1487" s="1" t="str">
        <f t="shared" si="221"/>
        <v/>
      </c>
      <c r="AI1487" s="323" t="b">
        <f t="shared" si="222"/>
        <v>0</v>
      </c>
      <c r="AJ1487" s="1" t="str">
        <f t="shared" si="223"/>
        <v/>
      </c>
      <c r="AK1487" s="323" t="b">
        <f t="shared" si="224"/>
        <v>0</v>
      </c>
      <c r="AL1487" s="648">
        <f t="shared" si="225"/>
        <v>0</v>
      </c>
      <c r="AM1487" s="293">
        <f t="shared" si="226"/>
        <v>0</v>
      </c>
      <c r="AN1487" s="294" t="str">
        <f>IF(AM1487=0,"",
IF(SUM($AM$47:AM1487)=1,AO1487,
IF($AM$1547&gt;SUM($AM$47:AM1487),_xlfn.CONCAT(", ",AO1487),
IF($AM$1547=SUM($AM$47:AM1487),_xlfn.CONCAT(" y ",AO1487)))))</f>
        <v/>
      </c>
      <c r="AO1487" s="89" t="s">
        <v>8742</v>
      </c>
      <c r="AQ1487" s="477">
        <f t="shared" si="227"/>
        <v>0</v>
      </c>
      <c r="AR1487" s="321">
        <f t="shared" si="228"/>
        <v>0</v>
      </c>
      <c r="AS1487" s="293">
        <f t="shared" si="229"/>
        <v>0</v>
      </c>
      <c r="AT1487" s="294" t="str">
        <f>IF(AS1487=0,"",
IF(SUM($AS$47:AS1487)=1,AU1487,
IF($AS$1547&gt;SUM($AS$47:AS1487),_xlfn.CONCAT(", ",AU1487),
IF($AS$1547=SUM($AS$47:AS1487),_xlfn.CONCAT(" y ",AU1487)))))</f>
        <v/>
      </c>
      <c r="AU1487" s="89" t="s">
        <v>8742</v>
      </c>
    </row>
    <row r="1488" spans="1:47" ht="15" customHeight="1">
      <c r="A1488" s="64"/>
      <c r="B1488" s="11"/>
      <c r="C1488" s="1021" t="s">
        <v>8743</v>
      </c>
      <c r="D1488" s="890"/>
      <c r="E1488" s="997"/>
      <c r="F1488" s="884"/>
      <c r="G1488" s="884"/>
      <c r="H1488" s="884"/>
      <c r="I1488" s="884"/>
      <c r="J1488" s="884"/>
      <c r="K1488" s="885"/>
      <c r="L1488" s="1027"/>
      <c r="M1488" s="884"/>
      <c r="N1488" s="884"/>
      <c r="O1488" s="885"/>
      <c r="P1488" s="1027"/>
      <c r="Q1488" s="884"/>
      <c r="R1488" s="884"/>
      <c r="S1488" s="885"/>
      <c r="T1488" s="991"/>
      <c r="U1488" s="884"/>
      <c r="V1488" s="884"/>
      <c r="W1488" s="885"/>
      <c r="X1488" s="796"/>
      <c r="Y1488" s="796"/>
      <c r="Z1488" s="796"/>
      <c r="AA1488" s="796"/>
      <c r="AB1488" s="796"/>
      <c r="AC1488" s="796"/>
      <c r="AD1488" s="796"/>
      <c r="AG1488" s="323" t="b">
        <f t="shared" si="220"/>
        <v>0</v>
      </c>
      <c r="AH1488" s="1" t="str">
        <f t="shared" si="221"/>
        <v/>
      </c>
      <c r="AI1488" s="323" t="b">
        <f t="shared" si="222"/>
        <v>0</v>
      </c>
      <c r="AJ1488" s="1" t="str">
        <f t="shared" si="223"/>
        <v/>
      </c>
      <c r="AK1488" s="323" t="b">
        <f t="shared" si="224"/>
        <v>0</v>
      </c>
      <c r="AL1488" s="648">
        <f t="shared" si="225"/>
        <v>0</v>
      </c>
      <c r="AM1488" s="293">
        <f t="shared" si="226"/>
        <v>0</v>
      </c>
      <c r="AN1488" s="294" t="str">
        <f>IF(AM1488=0,"",
IF(SUM($AM$47:AM1488)=1,AO1488,
IF($AM$1547&gt;SUM($AM$47:AM1488),_xlfn.CONCAT(", ",AO1488),
IF($AM$1547=SUM($AM$47:AM1488),_xlfn.CONCAT(" y ",AO1488)))))</f>
        <v/>
      </c>
      <c r="AO1488" s="89" t="s">
        <v>8744</v>
      </c>
      <c r="AQ1488" s="477">
        <f t="shared" si="227"/>
        <v>0</v>
      </c>
      <c r="AR1488" s="321">
        <f t="shared" si="228"/>
        <v>0</v>
      </c>
      <c r="AS1488" s="293">
        <f t="shared" si="229"/>
        <v>0</v>
      </c>
      <c r="AT1488" s="294" t="str">
        <f>IF(AS1488=0,"",
IF(SUM($AS$47:AS1488)=1,AU1488,
IF($AS$1547&gt;SUM($AS$47:AS1488),_xlfn.CONCAT(", ",AU1488),
IF($AS$1547=SUM($AS$47:AS1488),_xlfn.CONCAT(" y ",AU1488)))))</f>
        <v/>
      </c>
      <c r="AU1488" s="89" t="s">
        <v>8744</v>
      </c>
    </row>
    <row r="1489" spans="1:47" ht="15" customHeight="1">
      <c r="A1489" s="64"/>
      <c r="B1489" s="11"/>
      <c r="C1489" s="1021" t="s">
        <v>8745</v>
      </c>
      <c r="D1489" s="890"/>
      <c r="E1489" s="997"/>
      <c r="F1489" s="884"/>
      <c r="G1489" s="884"/>
      <c r="H1489" s="884"/>
      <c r="I1489" s="884"/>
      <c r="J1489" s="884"/>
      <c r="K1489" s="885"/>
      <c r="L1489" s="1027"/>
      <c r="M1489" s="884"/>
      <c r="N1489" s="884"/>
      <c r="O1489" s="885"/>
      <c r="P1489" s="1027"/>
      <c r="Q1489" s="884"/>
      <c r="R1489" s="884"/>
      <c r="S1489" s="885"/>
      <c r="T1489" s="991"/>
      <c r="U1489" s="884"/>
      <c r="V1489" s="884"/>
      <c r="W1489" s="885"/>
      <c r="X1489" s="796"/>
      <c r="Y1489" s="796"/>
      <c r="Z1489" s="796"/>
      <c r="AA1489" s="796"/>
      <c r="AB1489" s="796"/>
      <c r="AC1489" s="796"/>
      <c r="AD1489" s="796"/>
      <c r="AG1489" s="323" t="b">
        <f t="shared" si="220"/>
        <v>0</v>
      </c>
      <c r="AH1489" s="1" t="str">
        <f t="shared" si="221"/>
        <v/>
      </c>
      <c r="AI1489" s="323" t="b">
        <f t="shared" si="222"/>
        <v>0</v>
      </c>
      <c r="AJ1489" s="1" t="str">
        <f t="shared" si="223"/>
        <v/>
      </c>
      <c r="AK1489" s="323" t="b">
        <f t="shared" si="224"/>
        <v>0</v>
      </c>
      <c r="AL1489" s="648">
        <f t="shared" si="225"/>
        <v>0</v>
      </c>
      <c r="AM1489" s="293">
        <f t="shared" si="226"/>
        <v>0</v>
      </c>
      <c r="AN1489" s="294" t="str">
        <f>IF(AM1489=0,"",
IF(SUM($AM$47:AM1489)=1,AO1489,
IF($AM$1547&gt;SUM($AM$47:AM1489),_xlfn.CONCAT(", ",AO1489),
IF($AM$1547=SUM($AM$47:AM1489),_xlfn.CONCAT(" y ",AO1489)))))</f>
        <v/>
      </c>
      <c r="AO1489" s="89" t="s">
        <v>8746</v>
      </c>
      <c r="AQ1489" s="477">
        <f t="shared" si="227"/>
        <v>0</v>
      </c>
      <c r="AR1489" s="321">
        <f t="shared" si="228"/>
        <v>0</v>
      </c>
      <c r="AS1489" s="293">
        <f t="shared" si="229"/>
        <v>0</v>
      </c>
      <c r="AT1489" s="294" t="str">
        <f>IF(AS1489=0,"",
IF(SUM($AS$47:AS1489)=1,AU1489,
IF($AS$1547&gt;SUM($AS$47:AS1489),_xlfn.CONCAT(", ",AU1489),
IF($AS$1547=SUM($AS$47:AS1489),_xlfn.CONCAT(" y ",AU1489)))))</f>
        <v/>
      </c>
      <c r="AU1489" s="89" t="s">
        <v>8746</v>
      </c>
    </row>
    <row r="1490" spans="1:47" ht="15" customHeight="1">
      <c r="A1490" s="64"/>
      <c r="B1490" s="11"/>
      <c r="C1490" s="1021" t="s">
        <v>8747</v>
      </c>
      <c r="D1490" s="890"/>
      <c r="E1490" s="997"/>
      <c r="F1490" s="884"/>
      <c r="G1490" s="884"/>
      <c r="H1490" s="884"/>
      <c r="I1490" s="884"/>
      <c r="J1490" s="884"/>
      <c r="K1490" s="885"/>
      <c r="L1490" s="1027"/>
      <c r="M1490" s="884"/>
      <c r="N1490" s="884"/>
      <c r="O1490" s="885"/>
      <c r="P1490" s="1027"/>
      <c r="Q1490" s="884"/>
      <c r="R1490" s="884"/>
      <c r="S1490" s="885"/>
      <c r="T1490" s="991"/>
      <c r="U1490" s="884"/>
      <c r="V1490" s="884"/>
      <c r="W1490" s="885"/>
      <c r="X1490" s="796"/>
      <c r="Y1490" s="796"/>
      <c r="Z1490" s="796"/>
      <c r="AA1490" s="796"/>
      <c r="AB1490" s="796"/>
      <c r="AC1490" s="796"/>
      <c r="AD1490" s="796"/>
      <c r="AG1490" s="323" t="b">
        <f t="shared" si="220"/>
        <v>0</v>
      </c>
      <c r="AH1490" s="1" t="str">
        <f t="shared" si="221"/>
        <v/>
      </c>
      <c r="AI1490" s="323" t="b">
        <f t="shared" si="222"/>
        <v>0</v>
      </c>
      <c r="AJ1490" s="1" t="str">
        <f t="shared" si="223"/>
        <v/>
      </c>
      <c r="AK1490" s="323" t="b">
        <f t="shared" si="224"/>
        <v>0</v>
      </c>
      <c r="AL1490" s="648">
        <f t="shared" si="225"/>
        <v>0</v>
      </c>
      <c r="AM1490" s="293">
        <f t="shared" si="226"/>
        <v>0</v>
      </c>
      <c r="AN1490" s="294" t="str">
        <f>IF(AM1490=0,"",
IF(SUM($AM$47:AM1490)=1,AO1490,
IF($AM$1547&gt;SUM($AM$47:AM1490),_xlfn.CONCAT(", ",AO1490),
IF($AM$1547=SUM($AM$47:AM1490),_xlfn.CONCAT(" y ",AO1490)))))</f>
        <v/>
      </c>
      <c r="AO1490" s="89" t="s">
        <v>8748</v>
      </c>
      <c r="AQ1490" s="477">
        <f t="shared" si="227"/>
        <v>0</v>
      </c>
      <c r="AR1490" s="321">
        <f t="shared" si="228"/>
        <v>0</v>
      </c>
      <c r="AS1490" s="293">
        <f t="shared" si="229"/>
        <v>0</v>
      </c>
      <c r="AT1490" s="294" t="str">
        <f>IF(AS1490=0,"",
IF(SUM($AS$47:AS1490)=1,AU1490,
IF($AS$1547&gt;SUM($AS$47:AS1490),_xlfn.CONCAT(", ",AU1490),
IF($AS$1547=SUM($AS$47:AS1490),_xlfn.CONCAT(" y ",AU1490)))))</f>
        <v/>
      </c>
      <c r="AU1490" s="89" t="s">
        <v>8748</v>
      </c>
    </row>
    <row r="1491" spans="1:47" ht="15" customHeight="1">
      <c r="A1491" s="64"/>
      <c r="B1491" s="11"/>
      <c r="C1491" s="1021" t="s">
        <v>8749</v>
      </c>
      <c r="D1491" s="890"/>
      <c r="E1491" s="997"/>
      <c r="F1491" s="884"/>
      <c r="G1491" s="884"/>
      <c r="H1491" s="884"/>
      <c r="I1491" s="884"/>
      <c r="J1491" s="884"/>
      <c r="K1491" s="885"/>
      <c r="L1491" s="1027"/>
      <c r="M1491" s="884"/>
      <c r="N1491" s="884"/>
      <c r="O1491" s="885"/>
      <c r="P1491" s="1027"/>
      <c r="Q1491" s="884"/>
      <c r="R1491" s="884"/>
      <c r="S1491" s="885"/>
      <c r="T1491" s="991"/>
      <c r="U1491" s="884"/>
      <c r="V1491" s="884"/>
      <c r="W1491" s="885"/>
      <c r="X1491" s="796"/>
      <c r="Y1491" s="796"/>
      <c r="Z1491" s="796"/>
      <c r="AA1491" s="796"/>
      <c r="AB1491" s="796"/>
      <c r="AC1491" s="796"/>
      <c r="AD1491" s="796"/>
      <c r="AG1491" s="323" t="b">
        <f t="shared" si="220"/>
        <v>0</v>
      </c>
      <c r="AH1491" s="1" t="str">
        <f t="shared" si="221"/>
        <v/>
      </c>
      <c r="AI1491" s="323" t="b">
        <f t="shared" si="222"/>
        <v>0</v>
      </c>
      <c r="AJ1491" s="1" t="str">
        <f t="shared" si="223"/>
        <v/>
      </c>
      <c r="AK1491" s="323" t="b">
        <f t="shared" si="224"/>
        <v>0</v>
      </c>
      <c r="AL1491" s="648">
        <f t="shared" si="225"/>
        <v>0</v>
      </c>
      <c r="AM1491" s="293">
        <f t="shared" si="226"/>
        <v>0</v>
      </c>
      <c r="AN1491" s="294" t="str">
        <f>IF(AM1491=0,"",
IF(SUM($AM$47:AM1491)=1,AO1491,
IF($AM$1547&gt;SUM($AM$47:AM1491),_xlfn.CONCAT(", ",AO1491),
IF($AM$1547=SUM($AM$47:AM1491),_xlfn.CONCAT(" y ",AO1491)))))</f>
        <v/>
      </c>
      <c r="AO1491" s="89" t="s">
        <v>8750</v>
      </c>
      <c r="AQ1491" s="477">
        <f t="shared" si="227"/>
        <v>0</v>
      </c>
      <c r="AR1491" s="321">
        <f t="shared" si="228"/>
        <v>0</v>
      </c>
      <c r="AS1491" s="293">
        <f t="shared" si="229"/>
        <v>0</v>
      </c>
      <c r="AT1491" s="294" t="str">
        <f>IF(AS1491=0,"",
IF(SUM($AS$47:AS1491)=1,AU1491,
IF($AS$1547&gt;SUM($AS$47:AS1491),_xlfn.CONCAT(", ",AU1491),
IF($AS$1547=SUM($AS$47:AS1491),_xlfn.CONCAT(" y ",AU1491)))))</f>
        <v/>
      </c>
      <c r="AU1491" s="89" t="s">
        <v>8750</v>
      </c>
    </row>
    <row r="1492" spans="1:47" ht="15" customHeight="1">
      <c r="A1492" s="64"/>
      <c r="B1492" s="11"/>
      <c r="C1492" s="1021" t="s">
        <v>8751</v>
      </c>
      <c r="D1492" s="890"/>
      <c r="E1492" s="997"/>
      <c r="F1492" s="884"/>
      <c r="G1492" s="884"/>
      <c r="H1492" s="884"/>
      <c r="I1492" s="884"/>
      <c r="J1492" s="884"/>
      <c r="K1492" s="885"/>
      <c r="L1492" s="1027"/>
      <c r="M1492" s="884"/>
      <c r="N1492" s="884"/>
      <c r="O1492" s="885"/>
      <c r="P1492" s="1027"/>
      <c r="Q1492" s="884"/>
      <c r="R1492" s="884"/>
      <c r="S1492" s="885"/>
      <c r="T1492" s="991"/>
      <c r="U1492" s="884"/>
      <c r="V1492" s="884"/>
      <c r="W1492" s="885"/>
      <c r="X1492" s="796"/>
      <c r="Y1492" s="796"/>
      <c r="Z1492" s="796"/>
      <c r="AA1492" s="796"/>
      <c r="AB1492" s="796"/>
      <c r="AC1492" s="796"/>
      <c r="AD1492" s="796"/>
      <c r="AG1492" s="323" t="b">
        <f t="shared" si="220"/>
        <v>0</v>
      </c>
      <c r="AH1492" s="1" t="str">
        <f t="shared" si="221"/>
        <v/>
      </c>
      <c r="AI1492" s="323" t="b">
        <f t="shared" si="222"/>
        <v>0</v>
      </c>
      <c r="AJ1492" s="1" t="str">
        <f t="shared" si="223"/>
        <v/>
      </c>
      <c r="AK1492" s="323" t="b">
        <f t="shared" si="224"/>
        <v>0</v>
      </c>
      <c r="AL1492" s="648">
        <f t="shared" si="225"/>
        <v>0</v>
      </c>
      <c r="AM1492" s="293">
        <f t="shared" si="226"/>
        <v>0</v>
      </c>
      <c r="AN1492" s="294" t="str">
        <f>IF(AM1492=0,"",
IF(SUM($AM$47:AM1492)=1,AO1492,
IF($AM$1547&gt;SUM($AM$47:AM1492),_xlfn.CONCAT(", ",AO1492),
IF($AM$1547=SUM($AM$47:AM1492),_xlfn.CONCAT(" y ",AO1492)))))</f>
        <v/>
      </c>
      <c r="AO1492" s="89" t="s">
        <v>8752</v>
      </c>
      <c r="AQ1492" s="477">
        <f t="shared" si="227"/>
        <v>0</v>
      </c>
      <c r="AR1492" s="321">
        <f t="shared" si="228"/>
        <v>0</v>
      </c>
      <c r="AS1492" s="293">
        <f t="shared" si="229"/>
        <v>0</v>
      </c>
      <c r="AT1492" s="294" t="str">
        <f>IF(AS1492=0,"",
IF(SUM($AS$47:AS1492)=1,AU1492,
IF($AS$1547&gt;SUM($AS$47:AS1492),_xlfn.CONCAT(", ",AU1492),
IF($AS$1547=SUM($AS$47:AS1492),_xlfn.CONCAT(" y ",AU1492)))))</f>
        <v/>
      </c>
      <c r="AU1492" s="89" t="s">
        <v>8752</v>
      </c>
    </row>
    <row r="1493" spans="1:47" ht="15" customHeight="1">
      <c r="A1493" s="64"/>
      <c r="B1493" s="11"/>
      <c r="C1493" s="1021" t="s">
        <v>8753</v>
      </c>
      <c r="D1493" s="890"/>
      <c r="E1493" s="997"/>
      <c r="F1493" s="884"/>
      <c r="G1493" s="884"/>
      <c r="H1493" s="884"/>
      <c r="I1493" s="884"/>
      <c r="J1493" s="884"/>
      <c r="K1493" s="885"/>
      <c r="L1493" s="1027"/>
      <c r="M1493" s="884"/>
      <c r="N1493" s="884"/>
      <c r="O1493" s="885"/>
      <c r="P1493" s="1027"/>
      <c r="Q1493" s="884"/>
      <c r="R1493" s="884"/>
      <c r="S1493" s="885"/>
      <c r="T1493" s="991"/>
      <c r="U1493" s="884"/>
      <c r="V1493" s="884"/>
      <c r="W1493" s="885"/>
      <c r="X1493" s="796"/>
      <c r="Y1493" s="796"/>
      <c r="Z1493" s="796"/>
      <c r="AA1493" s="796"/>
      <c r="AB1493" s="796"/>
      <c r="AC1493" s="796"/>
      <c r="AD1493" s="796"/>
      <c r="AG1493" s="323" t="b">
        <f t="shared" si="220"/>
        <v>0</v>
      </c>
      <c r="AH1493" s="1" t="str">
        <f t="shared" si="221"/>
        <v/>
      </c>
      <c r="AI1493" s="323" t="b">
        <f t="shared" si="222"/>
        <v>0</v>
      </c>
      <c r="AJ1493" s="1" t="str">
        <f t="shared" si="223"/>
        <v/>
      </c>
      <c r="AK1493" s="323" t="b">
        <f t="shared" si="224"/>
        <v>0</v>
      </c>
      <c r="AL1493" s="648">
        <f t="shared" si="225"/>
        <v>0</v>
      </c>
      <c r="AM1493" s="293">
        <f t="shared" si="226"/>
        <v>0</v>
      </c>
      <c r="AN1493" s="294" t="str">
        <f>IF(AM1493=0,"",
IF(SUM($AM$47:AM1493)=1,AO1493,
IF($AM$1547&gt;SUM($AM$47:AM1493),_xlfn.CONCAT(", ",AO1493),
IF($AM$1547=SUM($AM$47:AM1493),_xlfn.CONCAT(" y ",AO1493)))))</f>
        <v/>
      </c>
      <c r="AO1493" s="89" t="s">
        <v>8754</v>
      </c>
      <c r="AQ1493" s="477">
        <f t="shared" si="227"/>
        <v>0</v>
      </c>
      <c r="AR1493" s="321">
        <f t="shared" si="228"/>
        <v>0</v>
      </c>
      <c r="AS1493" s="293">
        <f t="shared" si="229"/>
        <v>0</v>
      </c>
      <c r="AT1493" s="294" t="str">
        <f>IF(AS1493=0,"",
IF(SUM($AS$47:AS1493)=1,AU1493,
IF($AS$1547&gt;SUM($AS$47:AS1493),_xlfn.CONCAT(", ",AU1493),
IF($AS$1547=SUM($AS$47:AS1493),_xlfn.CONCAT(" y ",AU1493)))))</f>
        <v/>
      </c>
      <c r="AU1493" s="89" t="s">
        <v>8754</v>
      </c>
    </row>
    <row r="1494" spans="1:47" ht="15" customHeight="1">
      <c r="A1494" s="64"/>
      <c r="B1494" s="11"/>
      <c r="C1494" s="1021" t="s">
        <v>8755</v>
      </c>
      <c r="D1494" s="890"/>
      <c r="E1494" s="997"/>
      <c r="F1494" s="884"/>
      <c r="G1494" s="884"/>
      <c r="H1494" s="884"/>
      <c r="I1494" s="884"/>
      <c r="J1494" s="884"/>
      <c r="K1494" s="885"/>
      <c r="L1494" s="1027"/>
      <c r="M1494" s="884"/>
      <c r="N1494" s="884"/>
      <c r="O1494" s="885"/>
      <c r="P1494" s="1027"/>
      <c r="Q1494" s="884"/>
      <c r="R1494" s="884"/>
      <c r="S1494" s="885"/>
      <c r="T1494" s="991"/>
      <c r="U1494" s="884"/>
      <c r="V1494" s="884"/>
      <c r="W1494" s="885"/>
      <c r="X1494" s="796"/>
      <c r="Y1494" s="796"/>
      <c r="Z1494" s="796"/>
      <c r="AA1494" s="796"/>
      <c r="AB1494" s="796"/>
      <c r="AC1494" s="796"/>
      <c r="AD1494" s="796"/>
      <c r="AG1494" s="323" t="b">
        <f t="shared" si="220"/>
        <v>0</v>
      </c>
      <c r="AH1494" s="1" t="str">
        <f t="shared" si="221"/>
        <v/>
      </c>
      <c r="AI1494" s="323" t="b">
        <f t="shared" si="222"/>
        <v>0</v>
      </c>
      <c r="AJ1494" s="1" t="str">
        <f t="shared" si="223"/>
        <v/>
      </c>
      <c r="AK1494" s="323" t="b">
        <f t="shared" si="224"/>
        <v>0</v>
      </c>
      <c r="AL1494" s="648">
        <f t="shared" si="225"/>
        <v>0</v>
      </c>
      <c r="AM1494" s="293">
        <f t="shared" si="226"/>
        <v>0</v>
      </c>
      <c r="AN1494" s="294" t="str">
        <f>IF(AM1494=0,"",
IF(SUM($AM$47:AM1494)=1,AO1494,
IF($AM$1547&gt;SUM($AM$47:AM1494),_xlfn.CONCAT(", ",AO1494),
IF($AM$1547=SUM($AM$47:AM1494),_xlfn.CONCAT(" y ",AO1494)))))</f>
        <v/>
      </c>
      <c r="AO1494" s="89" t="s">
        <v>8756</v>
      </c>
      <c r="AQ1494" s="477">
        <f t="shared" si="227"/>
        <v>0</v>
      </c>
      <c r="AR1494" s="321">
        <f t="shared" si="228"/>
        <v>0</v>
      </c>
      <c r="AS1494" s="293">
        <f t="shared" si="229"/>
        <v>0</v>
      </c>
      <c r="AT1494" s="294" t="str">
        <f>IF(AS1494=0,"",
IF(SUM($AS$47:AS1494)=1,AU1494,
IF($AS$1547&gt;SUM($AS$47:AS1494),_xlfn.CONCAT(", ",AU1494),
IF($AS$1547=SUM($AS$47:AS1494),_xlfn.CONCAT(" y ",AU1494)))))</f>
        <v/>
      </c>
      <c r="AU1494" s="89" t="s">
        <v>8756</v>
      </c>
    </row>
    <row r="1495" spans="1:47" ht="15" customHeight="1">
      <c r="A1495" s="64"/>
      <c r="B1495" s="11"/>
      <c r="C1495" s="1021" t="s">
        <v>8757</v>
      </c>
      <c r="D1495" s="890"/>
      <c r="E1495" s="997"/>
      <c r="F1495" s="884"/>
      <c r="G1495" s="884"/>
      <c r="H1495" s="884"/>
      <c r="I1495" s="884"/>
      <c r="J1495" s="884"/>
      <c r="K1495" s="885"/>
      <c r="L1495" s="1027"/>
      <c r="M1495" s="884"/>
      <c r="N1495" s="884"/>
      <c r="O1495" s="885"/>
      <c r="P1495" s="1027"/>
      <c r="Q1495" s="884"/>
      <c r="R1495" s="884"/>
      <c r="S1495" s="885"/>
      <c r="T1495" s="991"/>
      <c r="U1495" s="884"/>
      <c r="V1495" s="884"/>
      <c r="W1495" s="885"/>
      <c r="X1495" s="796"/>
      <c r="Y1495" s="796"/>
      <c r="Z1495" s="796"/>
      <c r="AA1495" s="796"/>
      <c r="AB1495" s="796"/>
      <c r="AC1495" s="796"/>
      <c r="AD1495" s="796"/>
      <c r="AG1495" s="323" t="b">
        <f t="shared" si="220"/>
        <v>0</v>
      </c>
      <c r="AH1495" s="1" t="str">
        <f t="shared" si="221"/>
        <v/>
      </c>
      <c r="AI1495" s="323" t="b">
        <f t="shared" si="222"/>
        <v>0</v>
      </c>
      <c r="AJ1495" s="1" t="str">
        <f t="shared" si="223"/>
        <v/>
      </c>
      <c r="AK1495" s="323" t="b">
        <f t="shared" si="224"/>
        <v>0</v>
      </c>
      <c r="AL1495" s="648">
        <f t="shared" si="225"/>
        <v>0</v>
      </c>
      <c r="AM1495" s="293">
        <f t="shared" si="226"/>
        <v>0</v>
      </c>
      <c r="AN1495" s="294" t="str">
        <f>IF(AM1495=0,"",
IF(SUM($AM$47:AM1495)=1,AO1495,
IF($AM$1547&gt;SUM($AM$47:AM1495),_xlfn.CONCAT(", ",AO1495),
IF($AM$1547=SUM($AM$47:AM1495),_xlfn.CONCAT(" y ",AO1495)))))</f>
        <v/>
      </c>
      <c r="AO1495" s="89" t="s">
        <v>8758</v>
      </c>
      <c r="AQ1495" s="477">
        <f t="shared" si="227"/>
        <v>0</v>
      </c>
      <c r="AR1495" s="321">
        <f t="shared" si="228"/>
        <v>0</v>
      </c>
      <c r="AS1495" s="293">
        <f t="shared" si="229"/>
        <v>0</v>
      </c>
      <c r="AT1495" s="294" t="str">
        <f>IF(AS1495=0,"",
IF(SUM($AS$47:AS1495)=1,AU1495,
IF($AS$1547&gt;SUM($AS$47:AS1495),_xlfn.CONCAT(", ",AU1495),
IF($AS$1547=SUM($AS$47:AS1495),_xlfn.CONCAT(" y ",AU1495)))))</f>
        <v/>
      </c>
      <c r="AU1495" s="89" t="s">
        <v>8758</v>
      </c>
    </row>
    <row r="1496" spans="1:47" ht="15" customHeight="1">
      <c r="A1496" s="64"/>
      <c r="B1496" s="11"/>
      <c r="C1496" s="1021" t="s">
        <v>8759</v>
      </c>
      <c r="D1496" s="890"/>
      <c r="E1496" s="997"/>
      <c r="F1496" s="884"/>
      <c r="G1496" s="884"/>
      <c r="H1496" s="884"/>
      <c r="I1496" s="884"/>
      <c r="J1496" s="884"/>
      <c r="K1496" s="885"/>
      <c r="L1496" s="1027"/>
      <c r="M1496" s="884"/>
      <c r="N1496" s="884"/>
      <c r="O1496" s="885"/>
      <c r="P1496" s="1027"/>
      <c r="Q1496" s="884"/>
      <c r="R1496" s="884"/>
      <c r="S1496" s="885"/>
      <c r="T1496" s="991"/>
      <c r="U1496" s="884"/>
      <c r="V1496" s="884"/>
      <c r="W1496" s="885"/>
      <c r="X1496" s="796"/>
      <c r="Y1496" s="796"/>
      <c r="Z1496" s="796"/>
      <c r="AA1496" s="796"/>
      <c r="AB1496" s="796"/>
      <c r="AC1496" s="796"/>
      <c r="AD1496" s="796"/>
      <c r="AG1496" s="323" t="b">
        <f t="shared" si="220"/>
        <v>0</v>
      </c>
      <c r="AH1496" s="1" t="str">
        <f t="shared" si="221"/>
        <v/>
      </c>
      <c r="AI1496" s="323" t="b">
        <f t="shared" si="222"/>
        <v>0</v>
      </c>
      <c r="AJ1496" s="1" t="str">
        <f t="shared" si="223"/>
        <v/>
      </c>
      <c r="AK1496" s="323" t="b">
        <f t="shared" si="224"/>
        <v>0</v>
      </c>
      <c r="AL1496" s="648">
        <f t="shared" si="225"/>
        <v>0</v>
      </c>
      <c r="AM1496" s="293">
        <f t="shared" si="226"/>
        <v>0</v>
      </c>
      <c r="AN1496" s="294" t="str">
        <f>IF(AM1496=0,"",
IF(SUM($AM$47:AM1496)=1,AO1496,
IF($AM$1547&gt;SUM($AM$47:AM1496),_xlfn.CONCAT(", ",AO1496),
IF($AM$1547=SUM($AM$47:AM1496),_xlfn.CONCAT(" y ",AO1496)))))</f>
        <v/>
      </c>
      <c r="AO1496" s="89" t="s">
        <v>8760</v>
      </c>
      <c r="AQ1496" s="477">
        <f t="shared" si="227"/>
        <v>0</v>
      </c>
      <c r="AR1496" s="321">
        <f t="shared" si="228"/>
        <v>0</v>
      </c>
      <c r="AS1496" s="293">
        <f t="shared" si="229"/>
        <v>0</v>
      </c>
      <c r="AT1496" s="294" t="str">
        <f>IF(AS1496=0,"",
IF(SUM($AS$47:AS1496)=1,AU1496,
IF($AS$1547&gt;SUM($AS$47:AS1496),_xlfn.CONCAT(", ",AU1496),
IF($AS$1547=SUM($AS$47:AS1496),_xlfn.CONCAT(" y ",AU1496)))))</f>
        <v/>
      </c>
      <c r="AU1496" s="89" t="s">
        <v>8760</v>
      </c>
    </row>
    <row r="1497" spans="1:47" ht="15" customHeight="1">
      <c r="A1497" s="64"/>
      <c r="B1497" s="11"/>
      <c r="C1497" s="1021" t="s">
        <v>8761</v>
      </c>
      <c r="D1497" s="890"/>
      <c r="E1497" s="997"/>
      <c r="F1497" s="884"/>
      <c r="G1497" s="884"/>
      <c r="H1497" s="884"/>
      <c r="I1497" s="884"/>
      <c r="J1497" s="884"/>
      <c r="K1497" s="885"/>
      <c r="L1497" s="1027"/>
      <c r="M1497" s="884"/>
      <c r="N1497" s="884"/>
      <c r="O1497" s="885"/>
      <c r="P1497" s="1027"/>
      <c r="Q1497" s="884"/>
      <c r="R1497" s="884"/>
      <c r="S1497" s="885"/>
      <c r="T1497" s="991"/>
      <c r="U1497" s="884"/>
      <c r="V1497" s="884"/>
      <c r="W1497" s="885"/>
      <c r="X1497" s="796"/>
      <c r="Y1497" s="796"/>
      <c r="Z1497" s="796"/>
      <c r="AA1497" s="796"/>
      <c r="AB1497" s="796"/>
      <c r="AC1497" s="796"/>
      <c r="AD1497" s="796"/>
      <c r="AG1497" s="323" t="b">
        <f t="shared" si="220"/>
        <v>0</v>
      </c>
      <c r="AH1497" s="1" t="str">
        <f t="shared" si="221"/>
        <v/>
      </c>
      <c r="AI1497" s="323" t="b">
        <f t="shared" si="222"/>
        <v>0</v>
      </c>
      <c r="AJ1497" s="1" t="str">
        <f t="shared" si="223"/>
        <v/>
      </c>
      <c r="AK1497" s="323" t="b">
        <f t="shared" si="224"/>
        <v>0</v>
      </c>
      <c r="AL1497" s="648">
        <f t="shared" si="225"/>
        <v>0</v>
      </c>
      <c r="AM1497" s="293">
        <f t="shared" si="226"/>
        <v>0</v>
      </c>
      <c r="AN1497" s="294" t="str">
        <f>IF(AM1497=0,"",
IF(SUM($AM$47:AM1497)=1,AO1497,
IF($AM$1547&gt;SUM($AM$47:AM1497),_xlfn.CONCAT(", ",AO1497),
IF($AM$1547=SUM($AM$47:AM1497),_xlfn.CONCAT(" y ",AO1497)))))</f>
        <v/>
      </c>
      <c r="AO1497" s="89" t="s">
        <v>8762</v>
      </c>
      <c r="AQ1497" s="477">
        <f t="shared" si="227"/>
        <v>0</v>
      </c>
      <c r="AR1497" s="321">
        <f t="shared" si="228"/>
        <v>0</v>
      </c>
      <c r="AS1497" s="293">
        <f t="shared" si="229"/>
        <v>0</v>
      </c>
      <c r="AT1497" s="294" t="str">
        <f>IF(AS1497=0,"",
IF(SUM($AS$47:AS1497)=1,AU1497,
IF($AS$1547&gt;SUM($AS$47:AS1497),_xlfn.CONCAT(", ",AU1497),
IF($AS$1547=SUM($AS$47:AS1497),_xlfn.CONCAT(" y ",AU1497)))))</f>
        <v/>
      </c>
      <c r="AU1497" s="89" t="s">
        <v>8762</v>
      </c>
    </row>
    <row r="1498" spans="1:47" ht="15" customHeight="1">
      <c r="A1498" s="64"/>
      <c r="B1498" s="11"/>
      <c r="C1498" s="1021" t="s">
        <v>8763</v>
      </c>
      <c r="D1498" s="890"/>
      <c r="E1498" s="997"/>
      <c r="F1498" s="884"/>
      <c r="G1498" s="884"/>
      <c r="H1498" s="884"/>
      <c r="I1498" s="884"/>
      <c r="J1498" s="884"/>
      <c r="K1498" s="885"/>
      <c r="L1498" s="1027"/>
      <c r="M1498" s="884"/>
      <c r="N1498" s="884"/>
      <c r="O1498" s="885"/>
      <c r="P1498" s="1027"/>
      <c r="Q1498" s="884"/>
      <c r="R1498" s="884"/>
      <c r="S1498" s="885"/>
      <c r="T1498" s="991"/>
      <c r="U1498" s="884"/>
      <c r="V1498" s="884"/>
      <c r="W1498" s="885"/>
      <c r="X1498" s="796"/>
      <c r="Y1498" s="796"/>
      <c r="Z1498" s="796"/>
      <c r="AA1498" s="796"/>
      <c r="AB1498" s="796"/>
      <c r="AC1498" s="796"/>
      <c r="AD1498" s="796"/>
      <c r="AG1498" s="323" t="b">
        <f t="shared" si="220"/>
        <v>0</v>
      </c>
      <c r="AH1498" s="1" t="str">
        <f t="shared" si="221"/>
        <v/>
      </c>
      <c r="AI1498" s="323" t="b">
        <f t="shared" si="222"/>
        <v>0</v>
      </c>
      <c r="AJ1498" s="1" t="str">
        <f t="shared" si="223"/>
        <v/>
      </c>
      <c r="AK1498" s="323" t="b">
        <f t="shared" si="224"/>
        <v>0</v>
      </c>
      <c r="AL1498" s="648">
        <f t="shared" si="225"/>
        <v>0</v>
      </c>
      <c r="AM1498" s="293">
        <f t="shared" si="226"/>
        <v>0</v>
      </c>
      <c r="AN1498" s="294" t="str">
        <f>IF(AM1498=0,"",
IF(SUM($AM$47:AM1498)=1,AO1498,
IF($AM$1547&gt;SUM($AM$47:AM1498),_xlfn.CONCAT(", ",AO1498),
IF($AM$1547=SUM($AM$47:AM1498),_xlfn.CONCAT(" y ",AO1498)))))</f>
        <v/>
      </c>
      <c r="AO1498" s="89" t="s">
        <v>8764</v>
      </c>
      <c r="AQ1498" s="477">
        <f t="shared" si="227"/>
        <v>0</v>
      </c>
      <c r="AR1498" s="321">
        <f t="shared" si="228"/>
        <v>0</v>
      </c>
      <c r="AS1498" s="293">
        <f t="shared" si="229"/>
        <v>0</v>
      </c>
      <c r="AT1498" s="294" t="str">
        <f>IF(AS1498=0,"",
IF(SUM($AS$47:AS1498)=1,AU1498,
IF($AS$1547&gt;SUM($AS$47:AS1498),_xlfn.CONCAT(", ",AU1498),
IF($AS$1547=SUM($AS$47:AS1498),_xlfn.CONCAT(" y ",AU1498)))))</f>
        <v/>
      </c>
      <c r="AU1498" s="89" t="s">
        <v>8764</v>
      </c>
    </row>
    <row r="1499" spans="1:47" ht="15" customHeight="1">
      <c r="A1499" s="64"/>
      <c r="B1499" s="11"/>
      <c r="C1499" s="1021" t="s">
        <v>8765</v>
      </c>
      <c r="D1499" s="890"/>
      <c r="E1499" s="997"/>
      <c r="F1499" s="884"/>
      <c r="G1499" s="884"/>
      <c r="H1499" s="884"/>
      <c r="I1499" s="884"/>
      <c r="J1499" s="884"/>
      <c r="K1499" s="885"/>
      <c r="L1499" s="1027"/>
      <c r="M1499" s="884"/>
      <c r="N1499" s="884"/>
      <c r="O1499" s="885"/>
      <c r="P1499" s="1027"/>
      <c r="Q1499" s="884"/>
      <c r="R1499" s="884"/>
      <c r="S1499" s="885"/>
      <c r="T1499" s="991"/>
      <c r="U1499" s="884"/>
      <c r="V1499" s="884"/>
      <c r="W1499" s="885"/>
      <c r="X1499" s="796"/>
      <c r="Y1499" s="796"/>
      <c r="Z1499" s="796"/>
      <c r="AA1499" s="796"/>
      <c r="AB1499" s="796"/>
      <c r="AC1499" s="796"/>
      <c r="AD1499" s="796"/>
      <c r="AG1499" s="323" t="b">
        <f t="shared" si="220"/>
        <v>0</v>
      </c>
      <c r="AH1499" s="1" t="str">
        <f t="shared" si="221"/>
        <v/>
      </c>
      <c r="AI1499" s="323" t="b">
        <f t="shared" si="222"/>
        <v>0</v>
      </c>
      <c r="AJ1499" s="1" t="str">
        <f t="shared" si="223"/>
        <v/>
      </c>
      <c r="AK1499" s="323" t="b">
        <f t="shared" si="224"/>
        <v>0</v>
      </c>
      <c r="AL1499" s="648">
        <f t="shared" si="225"/>
        <v>0</v>
      </c>
      <c r="AM1499" s="293">
        <f t="shared" si="226"/>
        <v>0</v>
      </c>
      <c r="AN1499" s="294" t="str">
        <f>IF(AM1499=0,"",
IF(SUM($AM$47:AM1499)=1,AO1499,
IF($AM$1547&gt;SUM($AM$47:AM1499),_xlfn.CONCAT(", ",AO1499),
IF($AM$1547=SUM($AM$47:AM1499),_xlfn.CONCAT(" y ",AO1499)))))</f>
        <v/>
      </c>
      <c r="AO1499" s="89" t="s">
        <v>8766</v>
      </c>
      <c r="AQ1499" s="477">
        <f t="shared" si="227"/>
        <v>0</v>
      </c>
      <c r="AR1499" s="321">
        <f t="shared" si="228"/>
        <v>0</v>
      </c>
      <c r="AS1499" s="293">
        <f t="shared" si="229"/>
        <v>0</v>
      </c>
      <c r="AT1499" s="294" t="str">
        <f>IF(AS1499=0,"",
IF(SUM($AS$47:AS1499)=1,AU1499,
IF($AS$1547&gt;SUM($AS$47:AS1499),_xlfn.CONCAT(", ",AU1499),
IF($AS$1547=SUM($AS$47:AS1499),_xlfn.CONCAT(" y ",AU1499)))))</f>
        <v/>
      </c>
      <c r="AU1499" s="89" t="s">
        <v>8766</v>
      </c>
    </row>
    <row r="1500" spans="1:47" ht="15" customHeight="1">
      <c r="A1500" s="64"/>
      <c r="B1500" s="11"/>
      <c r="C1500" s="1021" t="s">
        <v>8767</v>
      </c>
      <c r="D1500" s="890"/>
      <c r="E1500" s="997"/>
      <c r="F1500" s="884"/>
      <c r="G1500" s="884"/>
      <c r="H1500" s="884"/>
      <c r="I1500" s="884"/>
      <c r="J1500" s="884"/>
      <c r="K1500" s="885"/>
      <c r="L1500" s="1027"/>
      <c r="M1500" s="884"/>
      <c r="N1500" s="884"/>
      <c r="O1500" s="885"/>
      <c r="P1500" s="1027"/>
      <c r="Q1500" s="884"/>
      <c r="R1500" s="884"/>
      <c r="S1500" s="885"/>
      <c r="T1500" s="991"/>
      <c r="U1500" s="884"/>
      <c r="V1500" s="884"/>
      <c r="W1500" s="885"/>
      <c r="X1500" s="796"/>
      <c r="Y1500" s="796"/>
      <c r="Z1500" s="796"/>
      <c r="AA1500" s="796"/>
      <c r="AB1500" s="796"/>
      <c r="AC1500" s="796"/>
      <c r="AD1500" s="796"/>
      <c r="AG1500" s="323" t="b">
        <f t="shared" si="220"/>
        <v>0</v>
      </c>
      <c r="AH1500" s="1" t="str">
        <f t="shared" si="221"/>
        <v/>
      </c>
      <c r="AI1500" s="323" t="b">
        <f t="shared" si="222"/>
        <v>0</v>
      </c>
      <c r="AJ1500" s="1" t="str">
        <f t="shared" si="223"/>
        <v/>
      </c>
      <c r="AK1500" s="323" t="b">
        <f t="shared" si="224"/>
        <v>0</v>
      </c>
      <c r="AL1500" s="648">
        <f t="shared" si="225"/>
        <v>0</v>
      </c>
      <c r="AM1500" s="293">
        <f t="shared" si="226"/>
        <v>0</v>
      </c>
      <c r="AN1500" s="294" t="str">
        <f>IF(AM1500=0,"",
IF(SUM($AM$47:AM1500)=1,AO1500,
IF($AM$1547&gt;SUM($AM$47:AM1500),_xlfn.CONCAT(", ",AO1500),
IF($AM$1547=SUM($AM$47:AM1500),_xlfn.CONCAT(" y ",AO1500)))))</f>
        <v/>
      </c>
      <c r="AO1500" s="89" t="s">
        <v>8768</v>
      </c>
      <c r="AQ1500" s="477">
        <f t="shared" si="227"/>
        <v>0</v>
      </c>
      <c r="AR1500" s="321">
        <f t="shared" si="228"/>
        <v>0</v>
      </c>
      <c r="AS1500" s="293">
        <f t="shared" si="229"/>
        <v>0</v>
      </c>
      <c r="AT1500" s="294" t="str">
        <f>IF(AS1500=0,"",
IF(SUM($AS$47:AS1500)=1,AU1500,
IF($AS$1547&gt;SUM($AS$47:AS1500),_xlfn.CONCAT(", ",AU1500),
IF($AS$1547=SUM($AS$47:AS1500),_xlfn.CONCAT(" y ",AU1500)))))</f>
        <v/>
      </c>
      <c r="AU1500" s="89" t="s">
        <v>8768</v>
      </c>
    </row>
    <row r="1501" spans="1:47" ht="15" customHeight="1">
      <c r="A1501" s="64"/>
      <c r="B1501" s="11"/>
      <c r="C1501" s="1021" t="s">
        <v>8769</v>
      </c>
      <c r="D1501" s="890"/>
      <c r="E1501" s="997"/>
      <c r="F1501" s="884"/>
      <c r="G1501" s="884"/>
      <c r="H1501" s="884"/>
      <c r="I1501" s="884"/>
      <c r="J1501" s="884"/>
      <c r="K1501" s="885"/>
      <c r="L1501" s="1027"/>
      <c r="M1501" s="884"/>
      <c r="N1501" s="884"/>
      <c r="O1501" s="885"/>
      <c r="P1501" s="1027"/>
      <c r="Q1501" s="884"/>
      <c r="R1501" s="884"/>
      <c r="S1501" s="885"/>
      <c r="T1501" s="991"/>
      <c r="U1501" s="884"/>
      <c r="V1501" s="884"/>
      <c r="W1501" s="885"/>
      <c r="X1501" s="796"/>
      <c r="Y1501" s="796"/>
      <c r="Z1501" s="796"/>
      <c r="AA1501" s="796"/>
      <c r="AB1501" s="796"/>
      <c r="AC1501" s="796"/>
      <c r="AD1501" s="796"/>
      <c r="AG1501" s="323" t="b">
        <f t="shared" si="220"/>
        <v>0</v>
      </c>
      <c r="AH1501" s="1" t="str">
        <f t="shared" si="221"/>
        <v/>
      </c>
      <c r="AI1501" s="323" t="b">
        <f t="shared" si="222"/>
        <v>0</v>
      </c>
      <c r="AJ1501" s="1" t="str">
        <f t="shared" si="223"/>
        <v/>
      </c>
      <c r="AK1501" s="323" t="b">
        <f t="shared" si="224"/>
        <v>0</v>
      </c>
      <c r="AL1501" s="648">
        <f t="shared" si="225"/>
        <v>0</v>
      </c>
      <c r="AM1501" s="293">
        <f t="shared" si="226"/>
        <v>0</v>
      </c>
      <c r="AN1501" s="294" t="str">
        <f>IF(AM1501=0,"",
IF(SUM($AM$47:AM1501)=1,AO1501,
IF($AM$1547&gt;SUM($AM$47:AM1501),_xlfn.CONCAT(", ",AO1501),
IF($AM$1547=SUM($AM$47:AM1501),_xlfn.CONCAT(" y ",AO1501)))))</f>
        <v/>
      </c>
      <c r="AO1501" s="89" t="s">
        <v>8770</v>
      </c>
      <c r="AQ1501" s="477">
        <f t="shared" si="227"/>
        <v>0</v>
      </c>
      <c r="AR1501" s="321">
        <f t="shared" si="228"/>
        <v>0</v>
      </c>
      <c r="AS1501" s="293">
        <f t="shared" si="229"/>
        <v>0</v>
      </c>
      <c r="AT1501" s="294" t="str">
        <f>IF(AS1501=0,"",
IF(SUM($AS$47:AS1501)=1,AU1501,
IF($AS$1547&gt;SUM($AS$47:AS1501),_xlfn.CONCAT(", ",AU1501),
IF($AS$1547=SUM($AS$47:AS1501),_xlfn.CONCAT(" y ",AU1501)))))</f>
        <v/>
      </c>
      <c r="AU1501" s="89" t="s">
        <v>8770</v>
      </c>
    </row>
    <row r="1502" spans="1:47" ht="15" customHeight="1">
      <c r="A1502" s="64"/>
      <c r="B1502" s="11"/>
      <c r="C1502" s="1021" t="s">
        <v>8771</v>
      </c>
      <c r="D1502" s="890"/>
      <c r="E1502" s="997"/>
      <c r="F1502" s="884"/>
      <c r="G1502" s="884"/>
      <c r="H1502" s="884"/>
      <c r="I1502" s="884"/>
      <c r="J1502" s="884"/>
      <c r="K1502" s="885"/>
      <c r="L1502" s="1027"/>
      <c r="M1502" s="884"/>
      <c r="N1502" s="884"/>
      <c r="O1502" s="885"/>
      <c r="P1502" s="1027"/>
      <c r="Q1502" s="884"/>
      <c r="R1502" s="884"/>
      <c r="S1502" s="885"/>
      <c r="T1502" s="991"/>
      <c r="U1502" s="884"/>
      <c r="V1502" s="884"/>
      <c r="W1502" s="885"/>
      <c r="X1502" s="796"/>
      <c r="Y1502" s="796"/>
      <c r="Z1502" s="796"/>
      <c r="AA1502" s="796"/>
      <c r="AB1502" s="796"/>
      <c r="AC1502" s="796"/>
      <c r="AD1502" s="796"/>
      <c r="AG1502" s="323" t="b">
        <f t="shared" si="220"/>
        <v>0</v>
      </c>
      <c r="AH1502" s="1" t="str">
        <f t="shared" si="221"/>
        <v/>
      </c>
      <c r="AI1502" s="323" t="b">
        <f t="shared" si="222"/>
        <v>0</v>
      </c>
      <c r="AJ1502" s="1" t="str">
        <f t="shared" si="223"/>
        <v/>
      </c>
      <c r="AK1502" s="323" t="b">
        <f t="shared" si="224"/>
        <v>0</v>
      </c>
      <c r="AL1502" s="648">
        <f t="shared" si="225"/>
        <v>0</v>
      </c>
      <c r="AM1502" s="293">
        <f t="shared" si="226"/>
        <v>0</v>
      </c>
      <c r="AN1502" s="294" t="str">
        <f>IF(AM1502=0,"",
IF(SUM($AM$47:AM1502)=1,AO1502,
IF($AM$1547&gt;SUM($AM$47:AM1502),_xlfn.CONCAT(", ",AO1502),
IF($AM$1547=SUM($AM$47:AM1502),_xlfn.CONCAT(" y ",AO1502)))))</f>
        <v/>
      </c>
      <c r="AO1502" s="89" t="s">
        <v>8772</v>
      </c>
      <c r="AQ1502" s="477">
        <f t="shared" si="227"/>
        <v>0</v>
      </c>
      <c r="AR1502" s="321">
        <f t="shared" si="228"/>
        <v>0</v>
      </c>
      <c r="AS1502" s="293">
        <f t="shared" si="229"/>
        <v>0</v>
      </c>
      <c r="AT1502" s="294" t="str">
        <f>IF(AS1502=0,"",
IF(SUM($AS$47:AS1502)=1,AU1502,
IF($AS$1547&gt;SUM($AS$47:AS1502),_xlfn.CONCAT(", ",AU1502),
IF($AS$1547=SUM($AS$47:AS1502),_xlfn.CONCAT(" y ",AU1502)))))</f>
        <v/>
      </c>
      <c r="AU1502" s="89" t="s">
        <v>8772</v>
      </c>
    </row>
    <row r="1503" spans="1:47" ht="15" customHeight="1">
      <c r="A1503" s="64"/>
      <c r="B1503" s="11"/>
      <c r="C1503" s="1021" t="s">
        <v>8773</v>
      </c>
      <c r="D1503" s="890"/>
      <c r="E1503" s="997"/>
      <c r="F1503" s="884"/>
      <c r="G1503" s="884"/>
      <c r="H1503" s="884"/>
      <c r="I1503" s="884"/>
      <c r="J1503" s="884"/>
      <c r="K1503" s="885"/>
      <c r="L1503" s="1027"/>
      <c r="M1503" s="884"/>
      <c r="N1503" s="884"/>
      <c r="O1503" s="885"/>
      <c r="P1503" s="1027"/>
      <c r="Q1503" s="884"/>
      <c r="R1503" s="884"/>
      <c r="S1503" s="885"/>
      <c r="T1503" s="991"/>
      <c r="U1503" s="884"/>
      <c r="V1503" s="884"/>
      <c r="W1503" s="885"/>
      <c r="X1503" s="796"/>
      <c r="Y1503" s="796"/>
      <c r="Z1503" s="796"/>
      <c r="AA1503" s="796"/>
      <c r="AB1503" s="796"/>
      <c r="AC1503" s="796"/>
      <c r="AD1503" s="796"/>
      <c r="AG1503" s="323" t="b">
        <f t="shared" si="220"/>
        <v>0</v>
      </c>
      <c r="AH1503" s="1" t="str">
        <f t="shared" si="221"/>
        <v/>
      </c>
      <c r="AI1503" s="323" t="b">
        <f t="shared" si="222"/>
        <v>0</v>
      </c>
      <c r="AJ1503" s="1" t="str">
        <f t="shared" si="223"/>
        <v/>
      </c>
      <c r="AK1503" s="323" t="b">
        <f t="shared" si="224"/>
        <v>0</v>
      </c>
      <c r="AL1503" s="648">
        <f t="shared" si="225"/>
        <v>0</v>
      </c>
      <c r="AM1503" s="293">
        <f t="shared" si="226"/>
        <v>0</v>
      </c>
      <c r="AN1503" s="294" t="str">
        <f>IF(AM1503=0,"",
IF(SUM($AM$47:AM1503)=1,AO1503,
IF($AM$1547&gt;SUM($AM$47:AM1503),_xlfn.CONCAT(", ",AO1503),
IF($AM$1547=SUM($AM$47:AM1503),_xlfn.CONCAT(" y ",AO1503)))))</f>
        <v/>
      </c>
      <c r="AO1503" s="89" t="s">
        <v>8774</v>
      </c>
      <c r="AQ1503" s="477">
        <f t="shared" si="227"/>
        <v>0</v>
      </c>
      <c r="AR1503" s="321">
        <f t="shared" si="228"/>
        <v>0</v>
      </c>
      <c r="AS1503" s="293">
        <f t="shared" si="229"/>
        <v>0</v>
      </c>
      <c r="AT1503" s="294" t="str">
        <f>IF(AS1503=0,"",
IF(SUM($AS$47:AS1503)=1,AU1503,
IF($AS$1547&gt;SUM($AS$47:AS1503),_xlfn.CONCAT(", ",AU1503),
IF($AS$1547=SUM($AS$47:AS1503),_xlfn.CONCAT(" y ",AU1503)))))</f>
        <v/>
      </c>
      <c r="AU1503" s="89" t="s">
        <v>8774</v>
      </c>
    </row>
    <row r="1504" spans="1:47" ht="15" customHeight="1">
      <c r="A1504" s="64"/>
      <c r="B1504" s="11"/>
      <c r="C1504" s="1021" t="s">
        <v>8775</v>
      </c>
      <c r="D1504" s="890"/>
      <c r="E1504" s="997"/>
      <c r="F1504" s="884"/>
      <c r="G1504" s="884"/>
      <c r="H1504" s="884"/>
      <c r="I1504" s="884"/>
      <c r="J1504" s="884"/>
      <c r="K1504" s="885"/>
      <c r="L1504" s="1027"/>
      <c r="M1504" s="884"/>
      <c r="N1504" s="884"/>
      <c r="O1504" s="885"/>
      <c r="P1504" s="1027"/>
      <c r="Q1504" s="884"/>
      <c r="R1504" s="884"/>
      <c r="S1504" s="885"/>
      <c r="T1504" s="991"/>
      <c r="U1504" s="884"/>
      <c r="V1504" s="884"/>
      <c r="W1504" s="885"/>
      <c r="X1504" s="796"/>
      <c r="Y1504" s="796"/>
      <c r="Z1504" s="796"/>
      <c r="AA1504" s="796"/>
      <c r="AB1504" s="796"/>
      <c r="AC1504" s="796"/>
      <c r="AD1504" s="796"/>
      <c r="AG1504" s="323" t="b">
        <f t="shared" si="220"/>
        <v>0</v>
      </c>
      <c r="AH1504" s="1" t="str">
        <f t="shared" si="221"/>
        <v/>
      </c>
      <c r="AI1504" s="323" t="b">
        <f t="shared" si="222"/>
        <v>0</v>
      </c>
      <c r="AJ1504" s="1" t="str">
        <f t="shared" si="223"/>
        <v/>
      </c>
      <c r="AK1504" s="323" t="b">
        <f t="shared" si="224"/>
        <v>0</v>
      </c>
      <c r="AL1504" s="648">
        <f t="shared" si="225"/>
        <v>0</v>
      </c>
      <c r="AM1504" s="293">
        <f t="shared" si="226"/>
        <v>0</v>
      </c>
      <c r="AN1504" s="294" t="str">
        <f>IF(AM1504=0,"",
IF(SUM($AM$47:AM1504)=1,AO1504,
IF($AM$1547&gt;SUM($AM$47:AM1504),_xlfn.CONCAT(", ",AO1504),
IF($AM$1547=SUM($AM$47:AM1504),_xlfn.CONCAT(" y ",AO1504)))))</f>
        <v/>
      </c>
      <c r="AO1504" s="89" t="s">
        <v>8776</v>
      </c>
      <c r="AQ1504" s="477">
        <f t="shared" si="227"/>
        <v>0</v>
      </c>
      <c r="AR1504" s="321">
        <f t="shared" si="228"/>
        <v>0</v>
      </c>
      <c r="AS1504" s="293">
        <f t="shared" si="229"/>
        <v>0</v>
      </c>
      <c r="AT1504" s="294" t="str">
        <f>IF(AS1504=0,"",
IF(SUM($AS$47:AS1504)=1,AU1504,
IF($AS$1547&gt;SUM($AS$47:AS1504),_xlfn.CONCAT(", ",AU1504),
IF($AS$1547=SUM($AS$47:AS1504),_xlfn.CONCAT(" y ",AU1504)))))</f>
        <v/>
      </c>
      <c r="AU1504" s="89" t="s">
        <v>8776</v>
      </c>
    </row>
    <row r="1505" spans="1:47" ht="15" customHeight="1">
      <c r="A1505" s="64"/>
      <c r="B1505" s="11"/>
      <c r="C1505" s="1021" t="s">
        <v>8777</v>
      </c>
      <c r="D1505" s="890"/>
      <c r="E1505" s="997"/>
      <c r="F1505" s="884"/>
      <c r="G1505" s="884"/>
      <c r="H1505" s="884"/>
      <c r="I1505" s="884"/>
      <c r="J1505" s="884"/>
      <c r="K1505" s="885"/>
      <c r="L1505" s="1027"/>
      <c r="M1505" s="884"/>
      <c r="N1505" s="884"/>
      <c r="O1505" s="885"/>
      <c r="P1505" s="1027"/>
      <c r="Q1505" s="884"/>
      <c r="R1505" s="884"/>
      <c r="S1505" s="885"/>
      <c r="T1505" s="991"/>
      <c r="U1505" s="884"/>
      <c r="V1505" s="884"/>
      <c r="W1505" s="885"/>
      <c r="X1505" s="796"/>
      <c r="Y1505" s="796"/>
      <c r="Z1505" s="796"/>
      <c r="AA1505" s="796"/>
      <c r="AB1505" s="796"/>
      <c r="AC1505" s="796"/>
      <c r="AD1505" s="796"/>
      <c r="AG1505" s="323" t="b">
        <f t="shared" si="220"/>
        <v>0</v>
      </c>
      <c r="AH1505" s="1" t="str">
        <f t="shared" si="221"/>
        <v/>
      </c>
      <c r="AI1505" s="323" t="b">
        <f t="shared" si="222"/>
        <v>0</v>
      </c>
      <c r="AJ1505" s="1" t="str">
        <f t="shared" si="223"/>
        <v/>
      </c>
      <c r="AK1505" s="323" t="b">
        <f t="shared" si="224"/>
        <v>0</v>
      </c>
      <c r="AL1505" s="648">
        <f t="shared" si="225"/>
        <v>0</v>
      </c>
      <c r="AM1505" s="293">
        <f t="shared" si="226"/>
        <v>0</v>
      </c>
      <c r="AN1505" s="294" t="str">
        <f>IF(AM1505=0,"",
IF(SUM($AM$47:AM1505)=1,AO1505,
IF($AM$1547&gt;SUM($AM$47:AM1505),_xlfn.CONCAT(", ",AO1505),
IF($AM$1547=SUM($AM$47:AM1505),_xlfn.CONCAT(" y ",AO1505)))))</f>
        <v/>
      </c>
      <c r="AO1505" s="89" t="s">
        <v>8778</v>
      </c>
      <c r="AQ1505" s="477">
        <f t="shared" si="227"/>
        <v>0</v>
      </c>
      <c r="AR1505" s="321">
        <f t="shared" si="228"/>
        <v>0</v>
      </c>
      <c r="AS1505" s="293">
        <f t="shared" si="229"/>
        <v>0</v>
      </c>
      <c r="AT1505" s="294" t="str">
        <f>IF(AS1505=0,"",
IF(SUM($AS$47:AS1505)=1,AU1505,
IF($AS$1547&gt;SUM($AS$47:AS1505),_xlfn.CONCAT(", ",AU1505),
IF($AS$1547=SUM($AS$47:AS1505),_xlfn.CONCAT(" y ",AU1505)))))</f>
        <v/>
      </c>
      <c r="AU1505" s="89" t="s">
        <v>8778</v>
      </c>
    </row>
    <row r="1506" spans="1:47" ht="15" customHeight="1">
      <c r="A1506" s="64"/>
      <c r="B1506" s="11"/>
      <c r="C1506" s="1021" t="s">
        <v>8779</v>
      </c>
      <c r="D1506" s="890"/>
      <c r="E1506" s="997"/>
      <c r="F1506" s="884"/>
      <c r="G1506" s="884"/>
      <c r="H1506" s="884"/>
      <c r="I1506" s="884"/>
      <c r="J1506" s="884"/>
      <c r="K1506" s="885"/>
      <c r="L1506" s="1027"/>
      <c r="M1506" s="884"/>
      <c r="N1506" s="884"/>
      <c r="O1506" s="885"/>
      <c r="P1506" s="1027"/>
      <c r="Q1506" s="884"/>
      <c r="R1506" s="884"/>
      <c r="S1506" s="885"/>
      <c r="T1506" s="991"/>
      <c r="U1506" s="884"/>
      <c r="V1506" s="884"/>
      <c r="W1506" s="885"/>
      <c r="X1506" s="796"/>
      <c r="Y1506" s="796"/>
      <c r="Z1506" s="796"/>
      <c r="AA1506" s="796"/>
      <c r="AB1506" s="796"/>
      <c r="AC1506" s="796"/>
      <c r="AD1506" s="796"/>
      <c r="AG1506" s="323" t="b">
        <f t="shared" si="220"/>
        <v>0</v>
      </c>
      <c r="AH1506" s="1" t="str">
        <f t="shared" si="221"/>
        <v/>
      </c>
      <c r="AI1506" s="323" t="b">
        <f t="shared" si="222"/>
        <v>0</v>
      </c>
      <c r="AJ1506" s="1" t="str">
        <f t="shared" si="223"/>
        <v/>
      </c>
      <c r="AK1506" s="323" t="b">
        <f t="shared" si="224"/>
        <v>0</v>
      </c>
      <c r="AL1506" s="648">
        <f t="shared" si="225"/>
        <v>0</v>
      </c>
      <c r="AM1506" s="293">
        <f t="shared" si="226"/>
        <v>0</v>
      </c>
      <c r="AN1506" s="294" t="str">
        <f>IF(AM1506=0,"",
IF(SUM($AM$47:AM1506)=1,AO1506,
IF($AM$1547&gt;SUM($AM$47:AM1506),_xlfn.CONCAT(", ",AO1506),
IF($AM$1547=SUM($AM$47:AM1506),_xlfn.CONCAT(" y ",AO1506)))))</f>
        <v/>
      </c>
      <c r="AO1506" s="89" t="s">
        <v>8780</v>
      </c>
      <c r="AQ1506" s="477">
        <f t="shared" si="227"/>
        <v>0</v>
      </c>
      <c r="AR1506" s="321">
        <f t="shared" si="228"/>
        <v>0</v>
      </c>
      <c r="AS1506" s="293">
        <f t="shared" si="229"/>
        <v>0</v>
      </c>
      <c r="AT1506" s="294" t="str">
        <f>IF(AS1506=0,"",
IF(SUM($AS$47:AS1506)=1,AU1506,
IF($AS$1547&gt;SUM($AS$47:AS1506),_xlfn.CONCAT(", ",AU1506),
IF($AS$1547=SUM($AS$47:AS1506),_xlfn.CONCAT(" y ",AU1506)))))</f>
        <v/>
      </c>
      <c r="AU1506" s="89" t="s">
        <v>8780</v>
      </c>
    </row>
    <row r="1507" spans="1:47" ht="15" customHeight="1">
      <c r="A1507" s="64"/>
      <c r="B1507" s="11"/>
      <c r="C1507" s="1021" t="s">
        <v>8781</v>
      </c>
      <c r="D1507" s="890"/>
      <c r="E1507" s="997"/>
      <c r="F1507" s="884"/>
      <c r="G1507" s="884"/>
      <c r="H1507" s="884"/>
      <c r="I1507" s="884"/>
      <c r="J1507" s="884"/>
      <c r="K1507" s="885"/>
      <c r="L1507" s="1027"/>
      <c r="M1507" s="884"/>
      <c r="N1507" s="884"/>
      <c r="O1507" s="885"/>
      <c r="P1507" s="1027"/>
      <c r="Q1507" s="884"/>
      <c r="R1507" s="884"/>
      <c r="S1507" s="885"/>
      <c r="T1507" s="991"/>
      <c r="U1507" s="884"/>
      <c r="V1507" s="884"/>
      <c r="W1507" s="885"/>
      <c r="X1507" s="796"/>
      <c r="Y1507" s="796"/>
      <c r="Z1507" s="796"/>
      <c r="AA1507" s="796"/>
      <c r="AB1507" s="796"/>
      <c r="AC1507" s="796"/>
      <c r="AD1507" s="796"/>
      <c r="AG1507" s="323" t="b">
        <f t="shared" si="220"/>
        <v>0</v>
      </c>
      <c r="AH1507" s="1" t="str">
        <f t="shared" si="221"/>
        <v/>
      </c>
      <c r="AI1507" s="323" t="b">
        <f t="shared" si="222"/>
        <v>0</v>
      </c>
      <c r="AJ1507" s="1" t="str">
        <f t="shared" si="223"/>
        <v/>
      </c>
      <c r="AK1507" s="323" t="b">
        <f t="shared" si="224"/>
        <v>0</v>
      </c>
      <c r="AL1507" s="648">
        <f t="shared" si="225"/>
        <v>0</v>
      </c>
      <c r="AM1507" s="293">
        <f t="shared" si="226"/>
        <v>0</v>
      </c>
      <c r="AN1507" s="294" t="str">
        <f>IF(AM1507=0,"",
IF(SUM($AM$47:AM1507)=1,AO1507,
IF($AM$1547&gt;SUM($AM$47:AM1507),_xlfn.CONCAT(", ",AO1507),
IF($AM$1547=SUM($AM$47:AM1507),_xlfn.CONCAT(" y ",AO1507)))))</f>
        <v/>
      </c>
      <c r="AO1507" s="89" t="s">
        <v>8782</v>
      </c>
      <c r="AQ1507" s="477">
        <f t="shared" si="227"/>
        <v>0</v>
      </c>
      <c r="AR1507" s="321">
        <f t="shared" si="228"/>
        <v>0</v>
      </c>
      <c r="AS1507" s="293">
        <f t="shared" si="229"/>
        <v>0</v>
      </c>
      <c r="AT1507" s="294" t="str">
        <f>IF(AS1507=0,"",
IF(SUM($AS$47:AS1507)=1,AU1507,
IF($AS$1547&gt;SUM($AS$47:AS1507),_xlfn.CONCAT(", ",AU1507),
IF($AS$1547=SUM($AS$47:AS1507),_xlfn.CONCAT(" y ",AU1507)))))</f>
        <v/>
      </c>
      <c r="AU1507" s="89" t="s">
        <v>8782</v>
      </c>
    </row>
    <row r="1508" spans="1:47" ht="15" customHeight="1">
      <c r="A1508" s="64"/>
      <c r="B1508" s="11"/>
      <c r="C1508" s="1021" t="s">
        <v>8783</v>
      </c>
      <c r="D1508" s="890"/>
      <c r="E1508" s="997"/>
      <c r="F1508" s="884"/>
      <c r="G1508" s="884"/>
      <c r="H1508" s="884"/>
      <c r="I1508" s="884"/>
      <c r="J1508" s="884"/>
      <c r="K1508" s="885"/>
      <c r="L1508" s="1027"/>
      <c r="M1508" s="884"/>
      <c r="N1508" s="884"/>
      <c r="O1508" s="885"/>
      <c r="P1508" s="1027"/>
      <c r="Q1508" s="884"/>
      <c r="R1508" s="884"/>
      <c r="S1508" s="885"/>
      <c r="T1508" s="991"/>
      <c r="U1508" s="884"/>
      <c r="V1508" s="884"/>
      <c r="W1508" s="885"/>
      <c r="X1508" s="796"/>
      <c r="Y1508" s="796"/>
      <c r="Z1508" s="796"/>
      <c r="AA1508" s="796"/>
      <c r="AB1508" s="796"/>
      <c r="AC1508" s="796"/>
      <c r="AD1508" s="796"/>
      <c r="AG1508" s="323" t="b">
        <f t="shared" si="220"/>
        <v>0</v>
      </c>
      <c r="AH1508" s="1" t="str">
        <f t="shared" si="221"/>
        <v/>
      </c>
      <c r="AI1508" s="323" t="b">
        <f t="shared" si="222"/>
        <v>0</v>
      </c>
      <c r="AJ1508" s="1" t="str">
        <f t="shared" si="223"/>
        <v/>
      </c>
      <c r="AK1508" s="323" t="b">
        <f t="shared" si="224"/>
        <v>0</v>
      </c>
      <c r="AL1508" s="648">
        <f t="shared" si="225"/>
        <v>0</v>
      </c>
      <c r="AM1508" s="293">
        <f t="shared" si="226"/>
        <v>0</v>
      </c>
      <c r="AN1508" s="294" t="str">
        <f>IF(AM1508=0,"",
IF(SUM($AM$47:AM1508)=1,AO1508,
IF($AM$1547&gt;SUM($AM$47:AM1508),_xlfn.CONCAT(", ",AO1508),
IF($AM$1547=SUM($AM$47:AM1508),_xlfn.CONCAT(" y ",AO1508)))))</f>
        <v/>
      </c>
      <c r="AO1508" s="89" t="s">
        <v>8784</v>
      </c>
      <c r="AQ1508" s="477">
        <f t="shared" si="227"/>
        <v>0</v>
      </c>
      <c r="AR1508" s="321">
        <f t="shared" si="228"/>
        <v>0</v>
      </c>
      <c r="AS1508" s="293">
        <f t="shared" si="229"/>
        <v>0</v>
      </c>
      <c r="AT1508" s="294" t="str">
        <f>IF(AS1508=0,"",
IF(SUM($AS$47:AS1508)=1,AU1508,
IF($AS$1547&gt;SUM($AS$47:AS1508),_xlfn.CONCAT(", ",AU1508),
IF($AS$1547=SUM($AS$47:AS1508),_xlfn.CONCAT(" y ",AU1508)))))</f>
        <v/>
      </c>
      <c r="AU1508" s="89" t="s">
        <v>8784</v>
      </c>
    </row>
    <row r="1509" spans="1:47" ht="15" customHeight="1">
      <c r="A1509" s="64"/>
      <c r="B1509" s="11"/>
      <c r="C1509" s="1021" t="s">
        <v>8785</v>
      </c>
      <c r="D1509" s="890"/>
      <c r="E1509" s="997"/>
      <c r="F1509" s="884"/>
      <c r="G1509" s="884"/>
      <c r="H1509" s="884"/>
      <c r="I1509" s="884"/>
      <c r="J1509" s="884"/>
      <c r="K1509" s="885"/>
      <c r="L1509" s="1027"/>
      <c r="M1509" s="884"/>
      <c r="N1509" s="884"/>
      <c r="O1509" s="885"/>
      <c r="P1509" s="1027"/>
      <c r="Q1509" s="884"/>
      <c r="R1509" s="884"/>
      <c r="S1509" s="885"/>
      <c r="T1509" s="991"/>
      <c r="U1509" s="884"/>
      <c r="V1509" s="884"/>
      <c r="W1509" s="885"/>
      <c r="X1509" s="796"/>
      <c r="Y1509" s="796"/>
      <c r="Z1509" s="796"/>
      <c r="AA1509" s="796"/>
      <c r="AB1509" s="796"/>
      <c r="AC1509" s="796"/>
      <c r="AD1509" s="796"/>
      <c r="AG1509" s="323" t="b">
        <f t="shared" si="220"/>
        <v>0</v>
      </c>
      <c r="AH1509" s="1" t="str">
        <f t="shared" si="221"/>
        <v/>
      </c>
      <c r="AI1509" s="323" t="b">
        <f t="shared" si="222"/>
        <v>0</v>
      </c>
      <c r="AJ1509" s="1" t="str">
        <f t="shared" si="223"/>
        <v/>
      </c>
      <c r="AK1509" s="323" t="b">
        <f t="shared" si="224"/>
        <v>0</v>
      </c>
      <c r="AL1509" s="648">
        <f t="shared" si="225"/>
        <v>0</v>
      </c>
      <c r="AM1509" s="293">
        <f t="shared" si="226"/>
        <v>0</v>
      </c>
      <c r="AN1509" s="294" t="str">
        <f>IF(AM1509=0,"",
IF(SUM($AM$47:AM1509)=1,AO1509,
IF($AM$1547&gt;SUM($AM$47:AM1509),_xlfn.CONCAT(", ",AO1509),
IF($AM$1547=SUM($AM$47:AM1509),_xlfn.CONCAT(" y ",AO1509)))))</f>
        <v/>
      </c>
      <c r="AO1509" s="89" t="s">
        <v>8786</v>
      </c>
      <c r="AQ1509" s="477">
        <f t="shared" si="227"/>
        <v>0</v>
      </c>
      <c r="AR1509" s="321">
        <f t="shared" si="228"/>
        <v>0</v>
      </c>
      <c r="AS1509" s="293">
        <f t="shared" si="229"/>
        <v>0</v>
      </c>
      <c r="AT1509" s="294" t="str">
        <f>IF(AS1509=0,"",
IF(SUM($AS$47:AS1509)=1,AU1509,
IF($AS$1547&gt;SUM($AS$47:AS1509),_xlfn.CONCAT(", ",AU1509),
IF($AS$1547=SUM($AS$47:AS1509),_xlfn.CONCAT(" y ",AU1509)))))</f>
        <v/>
      </c>
      <c r="AU1509" s="89" t="s">
        <v>8786</v>
      </c>
    </row>
    <row r="1510" spans="1:47" ht="15" customHeight="1">
      <c r="A1510" s="64"/>
      <c r="B1510" s="11"/>
      <c r="C1510" s="1021" t="s">
        <v>8787</v>
      </c>
      <c r="D1510" s="890"/>
      <c r="E1510" s="997"/>
      <c r="F1510" s="884"/>
      <c r="G1510" s="884"/>
      <c r="H1510" s="884"/>
      <c r="I1510" s="884"/>
      <c r="J1510" s="884"/>
      <c r="K1510" s="885"/>
      <c r="L1510" s="1027"/>
      <c r="M1510" s="884"/>
      <c r="N1510" s="884"/>
      <c r="O1510" s="885"/>
      <c r="P1510" s="1027"/>
      <c r="Q1510" s="884"/>
      <c r="R1510" s="884"/>
      <c r="S1510" s="885"/>
      <c r="T1510" s="991"/>
      <c r="U1510" s="884"/>
      <c r="V1510" s="884"/>
      <c r="W1510" s="885"/>
      <c r="X1510" s="796"/>
      <c r="Y1510" s="796"/>
      <c r="Z1510" s="796"/>
      <c r="AA1510" s="796"/>
      <c r="AB1510" s="796"/>
      <c r="AC1510" s="796"/>
      <c r="AD1510" s="796"/>
      <c r="AG1510" s="323" t="b">
        <f t="shared" si="220"/>
        <v>0</v>
      </c>
      <c r="AH1510" s="1" t="str">
        <f t="shared" si="221"/>
        <v/>
      </c>
      <c r="AI1510" s="323" t="b">
        <f t="shared" si="222"/>
        <v>0</v>
      </c>
      <c r="AJ1510" s="1" t="str">
        <f t="shared" si="223"/>
        <v/>
      </c>
      <c r="AK1510" s="323" t="b">
        <f t="shared" si="224"/>
        <v>0</v>
      </c>
      <c r="AL1510" s="648">
        <f t="shared" si="225"/>
        <v>0</v>
      </c>
      <c r="AM1510" s="293">
        <f t="shared" si="226"/>
        <v>0</v>
      </c>
      <c r="AN1510" s="294" t="str">
        <f>IF(AM1510=0,"",
IF(SUM($AM$47:AM1510)=1,AO1510,
IF($AM$1547&gt;SUM($AM$47:AM1510),_xlfn.CONCAT(", ",AO1510),
IF($AM$1547=SUM($AM$47:AM1510),_xlfn.CONCAT(" y ",AO1510)))))</f>
        <v/>
      </c>
      <c r="AO1510" s="89" t="s">
        <v>8788</v>
      </c>
      <c r="AQ1510" s="477">
        <f t="shared" si="227"/>
        <v>0</v>
      </c>
      <c r="AR1510" s="321">
        <f t="shared" si="228"/>
        <v>0</v>
      </c>
      <c r="AS1510" s="293">
        <f t="shared" si="229"/>
        <v>0</v>
      </c>
      <c r="AT1510" s="294" t="str">
        <f>IF(AS1510=0,"",
IF(SUM($AS$47:AS1510)=1,AU1510,
IF($AS$1547&gt;SUM($AS$47:AS1510),_xlfn.CONCAT(", ",AU1510),
IF($AS$1547=SUM($AS$47:AS1510),_xlfn.CONCAT(" y ",AU1510)))))</f>
        <v/>
      </c>
      <c r="AU1510" s="89" t="s">
        <v>8788</v>
      </c>
    </row>
    <row r="1511" spans="1:47" ht="15" customHeight="1">
      <c r="A1511" s="64"/>
      <c r="B1511" s="11"/>
      <c r="C1511" s="1021" t="s">
        <v>8789</v>
      </c>
      <c r="D1511" s="890"/>
      <c r="E1511" s="997"/>
      <c r="F1511" s="884"/>
      <c r="G1511" s="884"/>
      <c r="H1511" s="884"/>
      <c r="I1511" s="884"/>
      <c r="J1511" s="884"/>
      <c r="K1511" s="885"/>
      <c r="L1511" s="1027"/>
      <c r="M1511" s="884"/>
      <c r="N1511" s="884"/>
      <c r="O1511" s="885"/>
      <c r="P1511" s="1027"/>
      <c r="Q1511" s="884"/>
      <c r="R1511" s="884"/>
      <c r="S1511" s="885"/>
      <c r="T1511" s="991"/>
      <c r="U1511" s="884"/>
      <c r="V1511" s="884"/>
      <c r="W1511" s="885"/>
      <c r="X1511" s="796"/>
      <c r="Y1511" s="796"/>
      <c r="Z1511" s="796"/>
      <c r="AA1511" s="796"/>
      <c r="AB1511" s="796"/>
      <c r="AC1511" s="796"/>
      <c r="AD1511" s="796"/>
      <c r="AG1511" s="323" t="b">
        <f t="shared" si="220"/>
        <v>0</v>
      </c>
      <c r="AH1511" s="1" t="str">
        <f t="shared" si="221"/>
        <v/>
      </c>
      <c r="AI1511" s="323" t="b">
        <f t="shared" si="222"/>
        <v>0</v>
      </c>
      <c r="AJ1511" s="1" t="str">
        <f t="shared" si="223"/>
        <v/>
      </c>
      <c r="AK1511" s="323" t="b">
        <f t="shared" si="224"/>
        <v>0</v>
      </c>
      <c r="AL1511" s="648">
        <f t="shared" si="225"/>
        <v>0</v>
      </c>
      <c r="AM1511" s="293">
        <f t="shared" si="226"/>
        <v>0</v>
      </c>
      <c r="AN1511" s="294" t="str">
        <f>IF(AM1511=0,"",
IF(SUM($AM$47:AM1511)=1,AO1511,
IF($AM$1547&gt;SUM($AM$47:AM1511),_xlfn.CONCAT(", ",AO1511),
IF($AM$1547=SUM($AM$47:AM1511),_xlfn.CONCAT(" y ",AO1511)))))</f>
        <v/>
      </c>
      <c r="AO1511" s="89" t="s">
        <v>8790</v>
      </c>
      <c r="AQ1511" s="477">
        <f t="shared" si="227"/>
        <v>0</v>
      </c>
      <c r="AR1511" s="321">
        <f t="shared" si="228"/>
        <v>0</v>
      </c>
      <c r="AS1511" s="293">
        <f t="shared" si="229"/>
        <v>0</v>
      </c>
      <c r="AT1511" s="294" t="str">
        <f>IF(AS1511=0,"",
IF(SUM($AS$47:AS1511)=1,AU1511,
IF($AS$1547&gt;SUM($AS$47:AS1511),_xlfn.CONCAT(", ",AU1511),
IF($AS$1547=SUM($AS$47:AS1511),_xlfn.CONCAT(" y ",AU1511)))))</f>
        <v/>
      </c>
      <c r="AU1511" s="89" t="s">
        <v>8790</v>
      </c>
    </row>
    <row r="1512" spans="1:47" ht="15" customHeight="1">
      <c r="A1512" s="64"/>
      <c r="B1512" s="11"/>
      <c r="C1512" s="1021" t="s">
        <v>8791</v>
      </c>
      <c r="D1512" s="890"/>
      <c r="E1512" s="997"/>
      <c r="F1512" s="884"/>
      <c r="G1512" s="884"/>
      <c r="H1512" s="884"/>
      <c r="I1512" s="884"/>
      <c r="J1512" s="884"/>
      <c r="K1512" s="885"/>
      <c r="L1512" s="1027"/>
      <c r="M1512" s="884"/>
      <c r="N1512" s="884"/>
      <c r="O1512" s="885"/>
      <c r="P1512" s="1027"/>
      <c r="Q1512" s="884"/>
      <c r="R1512" s="884"/>
      <c r="S1512" s="885"/>
      <c r="T1512" s="991"/>
      <c r="U1512" s="884"/>
      <c r="V1512" s="884"/>
      <c r="W1512" s="885"/>
      <c r="X1512" s="796"/>
      <c r="Y1512" s="796"/>
      <c r="Z1512" s="796"/>
      <c r="AA1512" s="796"/>
      <c r="AB1512" s="796"/>
      <c r="AC1512" s="796"/>
      <c r="AD1512" s="796"/>
      <c r="AG1512" s="323" t="b">
        <f t="shared" si="220"/>
        <v>0</v>
      </c>
      <c r="AH1512" s="1" t="str">
        <f t="shared" si="221"/>
        <v/>
      </c>
      <c r="AI1512" s="323" t="b">
        <f t="shared" si="222"/>
        <v>0</v>
      </c>
      <c r="AJ1512" s="1" t="str">
        <f t="shared" si="223"/>
        <v/>
      </c>
      <c r="AK1512" s="323" t="b">
        <f t="shared" si="224"/>
        <v>0</v>
      </c>
      <c r="AL1512" s="648">
        <f t="shared" si="225"/>
        <v>0</v>
      </c>
      <c r="AM1512" s="293">
        <f t="shared" si="226"/>
        <v>0</v>
      </c>
      <c r="AN1512" s="294" t="str">
        <f>IF(AM1512=0,"",
IF(SUM($AM$47:AM1512)=1,AO1512,
IF($AM$1547&gt;SUM($AM$47:AM1512),_xlfn.CONCAT(", ",AO1512),
IF($AM$1547=SUM($AM$47:AM1512),_xlfn.CONCAT(" y ",AO1512)))))</f>
        <v/>
      </c>
      <c r="AO1512" s="89" t="s">
        <v>8792</v>
      </c>
      <c r="AQ1512" s="477">
        <f t="shared" si="227"/>
        <v>0</v>
      </c>
      <c r="AR1512" s="321">
        <f t="shared" si="228"/>
        <v>0</v>
      </c>
      <c r="AS1512" s="293">
        <f t="shared" si="229"/>
        <v>0</v>
      </c>
      <c r="AT1512" s="294" t="str">
        <f>IF(AS1512=0,"",
IF(SUM($AS$47:AS1512)=1,AU1512,
IF($AS$1547&gt;SUM($AS$47:AS1512),_xlfn.CONCAT(", ",AU1512),
IF($AS$1547=SUM($AS$47:AS1512),_xlfn.CONCAT(" y ",AU1512)))))</f>
        <v/>
      </c>
      <c r="AU1512" s="89" t="s">
        <v>8792</v>
      </c>
    </row>
    <row r="1513" spans="1:47" ht="15" customHeight="1">
      <c r="A1513" s="64"/>
      <c r="B1513" s="11"/>
      <c r="C1513" s="1021" t="s">
        <v>8793</v>
      </c>
      <c r="D1513" s="890"/>
      <c r="E1513" s="997"/>
      <c r="F1513" s="884"/>
      <c r="G1513" s="884"/>
      <c r="H1513" s="884"/>
      <c r="I1513" s="884"/>
      <c r="J1513" s="884"/>
      <c r="K1513" s="885"/>
      <c r="L1513" s="1027"/>
      <c r="M1513" s="884"/>
      <c r="N1513" s="884"/>
      <c r="O1513" s="885"/>
      <c r="P1513" s="1027"/>
      <c r="Q1513" s="884"/>
      <c r="R1513" s="884"/>
      <c r="S1513" s="885"/>
      <c r="T1513" s="991"/>
      <c r="U1513" s="884"/>
      <c r="V1513" s="884"/>
      <c r="W1513" s="885"/>
      <c r="X1513" s="796"/>
      <c r="Y1513" s="796"/>
      <c r="Z1513" s="796"/>
      <c r="AA1513" s="796"/>
      <c r="AB1513" s="796"/>
      <c r="AC1513" s="796"/>
      <c r="AD1513" s="796"/>
      <c r="AG1513" s="323" t="b">
        <f t="shared" si="220"/>
        <v>0</v>
      </c>
      <c r="AH1513" s="1" t="str">
        <f t="shared" si="221"/>
        <v/>
      </c>
      <c r="AI1513" s="323" t="b">
        <f t="shared" si="222"/>
        <v>0</v>
      </c>
      <c r="AJ1513" s="1" t="str">
        <f t="shared" si="223"/>
        <v/>
      </c>
      <c r="AK1513" s="323" t="b">
        <f t="shared" si="224"/>
        <v>0</v>
      </c>
      <c r="AL1513" s="648">
        <f t="shared" si="225"/>
        <v>0</v>
      </c>
      <c r="AM1513" s="293">
        <f t="shared" si="226"/>
        <v>0</v>
      </c>
      <c r="AN1513" s="294" t="str">
        <f>IF(AM1513=0,"",
IF(SUM($AM$47:AM1513)=1,AO1513,
IF($AM$1547&gt;SUM($AM$47:AM1513),_xlfn.CONCAT(", ",AO1513),
IF($AM$1547=SUM($AM$47:AM1513),_xlfn.CONCAT(" y ",AO1513)))))</f>
        <v/>
      </c>
      <c r="AO1513" s="89" t="s">
        <v>8794</v>
      </c>
      <c r="AQ1513" s="477">
        <f t="shared" si="227"/>
        <v>0</v>
      </c>
      <c r="AR1513" s="321">
        <f t="shared" si="228"/>
        <v>0</v>
      </c>
      <c r="AS1513" s="293">
        <f t="shared" si="229"/>
        <v>0</v>
      </c>
      <c r="AT1513" s="294" t="str">
        <f>IF(AS1513=0,"",
IF(SUM($AS$47:AS1513)=1,AU1513,
IF($AS$1547&gt;SUM($AS$47:AS1513),_xlfn.CONCAT(", ",AU1513),
IF($AS$1547=SUM($AS$47:AS1513),_xlfn.CONCAT(" y ",AU1513)))))</f>
        <v/>
      </c>
      <c r="AU1513" s="89" t="s">
        <v>8794</v>
      </c>
    </row>
    <row r="1514" spans="1:47" ht="15" customHeight="1">
      <c r="A1514" s="64"/>
      <c r="B1514" s="11"/>
      <c r="C1514" s="1021" t="s">
        <v>8795</v>
      </c>
      <c r="D1514" s="890"/>
      <c r="E1514" s="997"/>
      <c r="F1514" s="884"/>
      <c r="G1514" s="884"/>
      <c r="H1514" s="884"/>
      <c r="I1514" s="884"/>
      <c r="J1514" s="884"/>
      <c r="K1514" s="885"/>
      <c r="L1514" s="1027"/>
      <c r="M1514" s="884"/>
      <c r="N1514" s="884"/>
      <c r="O1514" s="885"/>
      <c r="P1514" s="1027"/>
      <c r="Q1514" s="884"/>
      <c r="R1514" s="884"/>
      <c r="S1514" s="885"/>
      <c r="T1514" s="991"/>
      <c r="U1514" s="884"/>
      <c r="V1514" s="884"/>
      <c r="W1514" s="885"/>
      <c r="X1514" s="796"/>
      <c r="Y1514" s="796"/>
      <c r="Z1514" s="796"/>
      <c r="AA1514" s="796"/>
      <c r="AB1514" s="796"/>
      <c r="AC1514" s="796"/>
      <c r="AD1514" s="796"/>
      <c r="AG1514" s="323" t="b">
        <f t="shared" si="220"/>
        <v>0</v>
      </c>
      <c r="AH1514" s="1" t="str">
        <f t="shared" si="221"/>
        <v/>
      </c>
      <c r="AI1514" s="323" t="b">
        <f t="shared" si="222"/>
        <v>0</v>
      </c>
      <c r="AJ1514" s="1" t="str">
        <f t="shared" si="223"/>
        <v/>
      </c>
      <c r="AK1514" s="323" t="b">
        <f t="shared" si="224"/>
        <v>0</v>
      </c>
      <c r="AL1514" s="648">
        <f t="shared" si="225"/>
        <v>0</v>
      </c>
      <c r="AM1514" s="293">
        <f t="shared" si="226"/>
        <v>0</v>
      </c>
      <c r="AN1514" s="294" t="str">
        <f>IF(AM1514=0,"",
IF(SUM($AM$47:AM1514)=1,AO1514,
IF($AM$1547&gt;SUM($AM$47:AM1514),_xlfn.CONCAT(", ",AO1514),
IF($AM$1547=SUM($AM$47:AM1514),_xlfn.CONCAT(" y ",AO1514)))))</f>
        <v/>
      </c>
      <c r="AO1514" s="89" t="s">
        <v>8796</v>
      </c>
      <c r="AQ1514" s="477">
        <f t="shared" si="227"/>
        <v>0</v>
      </c>
      <c r="AR1514" s="321">
        <f t="shared" si="228"/>
        <v>0</v>
      </c>
      <c r="AS1514" s="293">
        <f t="shared" si="229"/>
        <v>0</v>
      </c>
      <c r="AT1514" s="294" t="str">
        <f>IF(AS1514=0,"",
IF(SUM($AS$47:AS1514)=1,AU1514,
IF($AS$1547&gt;SUM($AS$47:AS1514),_xlfn.CONCAT(", ",AU1514),
IF($AS$1547=SUM($AS$47:AS1514),_xlfn.CONCAT(" y ",AU1514)))))</f>
        <v/>
      </c>
      <c r="AU1514" s="89" t="s">
        <v>8796</v>
      </c>
    </row>
    <row r="1515" spans="1:47" ht="15" customHeight="1">
      <c r="A1515" s="64"/>
      <c r="B1515" s="11"/>
      <c r="C1515" s="1021" t="s">
        <v>8797</v>
      </c>
      <c r="D1515" s="890"/>
      <c r="E1515" s="997"/>
      <c r="F1515" s="884"/>
      <c r="G1515" s="884"/>
      <c r="H1515" s="884"/>
      <c r="I1515" s="884"/>
      <c r="J1515" s="884"/>
      <c r="K1515" s="885"/>
      <c r="L1515" s="1027"/>
      <c r="M1515" s="884"/>
      <c r="N1515" s="884"/>
      <c r="O1515" s="885"/>
      <c r="P1515" s="1027"/>
      <c r="Q1515" s="884"/>
      <c r="R1515" s="884"/>
      <c r="S1515" s="885"/>
      <c r="T1515" s="991"/>
      <c r="U1515" s="884"/>
      <c r="V1515" s="884"/>
      <c r="W1515" s="885"/>
      <c r="X1515" s="796"/>
      <c r="Y1515" s="796"/>
      <c r="Z1515" s="796"/>
      <c r="AA1515" s="796"/>
      <c r="AB1515" s="796"/>
      <c r="AC1515" s="796"/>
      <c r="AD1515" s="796"/>
      <c r="AG1515" s="323" t="b">
        <f t="shared" si="220"/>
        <v>0</v>
      </c>
      <c r="AH1515" s="1" t="str">
        <f t="shared" si="221"/>
        <v/>
      </c>
      <c r="AI1515" s="323" t="b">
        <f t="shared" si="222"/>
        <v>0</v>
      </c>
      <c r="AJ1515" s="1" t="str">
        <f t="shared" si="223"/>
        <v/>
      </c>
      <c r="AK1515" s="323" t="b">
        <f t="shared" si="224"/>
        <v>0</v>
      </c>
      <c r="AL1515" s="648">
        <f t="shared" si="225"/>
        <v>0</v>
      </c>
      <c r="AM1515" s="293">
        <f t="shared" si="226"/>
        <v>0</v>
      </c>
      <c r="AN1515" s="294" t="str">
        <f>IF(AM1515=0,"",
IF(SUM($AM$47:AM1515)=1,AO1515,
IF($AM$1547&gt;SUM($AM$47:AM1515),_xlfn.CONCAT(", ",AO1515),
IF($AM$1547=SUM($AM$47:AM1515),_xlfn.CONCAT(" y ",AO1515)))))</f>
        <v/>
      </c>
      <c r="AO1515" s="89" t="s">
        <v>8798</v>
      </c>
      <c r="AQ1515" s="477">
        <f t="shared" si="227"/>
        <v>0</v>
      </c>
      <c r="AR1515" s="321">
        <f t="shared" si="228"/>
        <v>0</v>
      </c>
      <c r="AS1515" s="293">
        <f t="shared" si="229"/>
        <v>0</v>
      </c>
      <c r="AT1515" s="294" t="str">
        <f>IF(AS1515=0,"",
IF(SUM($AS$47:AS1515)=1,AU1515,
IF($AS$1547&gt;SUM($AS$47:AS1515),_xlfn.CONCAT(", ",AU1515),
IF($AS$1547=SUM($AS$47:AS1515),_xlfn.CONCAT(" y ",AU1515)))))</f>
        <v/>
      </c>
      <c r="AU1515" s="89" t="s">
        <v>8798</v>
      </c>
    </row>
    <row r="1516" spans="1:47" ht="15" customHeight="1">
      <c r="A1516" s="64"/>
      <c r="B1516" s="11"/>
      <c r="C1516" s="1021" t="s">
        <v>8799</v>
      </c>
      <c r="D1516" s="890"/>
      <c r="E1516" s="997"/>
      <c r="F1516" s="884"/>
      <c r="G1516" s="884"/>
      <c r="H1516" s="884"/>
      <c r="I1516" s="884"/>
      <c r="J1516" s="884"/>
      <c r="K1516" s="885"/>
      <c r="L1516" s="1027"/>
      <c r="M1516" s="884"/>
      <c r="N1516" s="884"/>
      <c r="O1516" s="885"/>
      <c r="P1516" s="1027"/>
      <c r="Q1516" s="884"/>
      <c r="R1516" s="884"/>
      <c r="S1516" s="885"/>
      <c r="T1516" s="991"/>
      <c r="U1516" s="884"/>
      <c r="V1516" s="884"/>
      <c r="W1516" s="885"/>
      <c r="X1516" s="796"/>
      <c r="Y1516" s="796"/>
      <c r="Z1516" s="796"/>
      <c r="AA1516" s="796"/>
      <c r="AB1516" s="796"/>
      <c r="AC1516" s="796"/>
      <c r="AD1516" s="796"/>
      <c r="AG1516" s="323" t="b">
        <f t="shared" si="220"/>
        <v>0</v>
      </c>
      <c r="AH1516" s="1" t="str">
        <f t="shared" si="221"/>
        <v/>
      </c>
      <c r="AI1516" s="323" t="b">
        <f t="shared" si="222"/>
        <v>0</v>
      </c>
      <c r="AJ1516" s="1" t="str">
        <f t="shared" si="223"/>
        <v/>
      </c>
      <c r="AK1516" s="323" t="b">
        <f t="shared" si="224"/>
        <v>0</v>
      </c>
      <c r="AL1516" s="648">
        <f t="shared" si="225"/>
        <v>0</v>
      </c>
      <c r="AM1516" s="293">
        <f t="shared" si="226"/>
        <v>0</v>
      </c>
      <c r="AN1516" s="294" t="str">
        <f>IF(AM1516=0,"",
IF(SUM($AM$47:AM1516)=1,AO1516,
IF($AM$1547&gt;SUM($AM$47:AM1516),_xlfn.CONCAT(", ",AO1516),
IF($AM$1547=SUM($AM$47:AM1516),_xlfn.CONCAT(" y ",AO1516)))))</f>
        <v/>
      </c>
      <c r="AO1516" s="89" t="s">
        <v>8800</v>
      </c>
      <c r="AQ1516" s="477">
        <f t="shared" si="227"/>
        <v>0</v>
      </c>
      <c r="AR1516" s="321">
        <f t="shared" si="228"/>
        <v>0</v>
      </c>
      <c r="AS1516" s="293">
        <f t="shared" si="229"/>
        <v>0</v>
      </c>
      <c r="AT1516" s="294" t="str">
        <f>IF(AS1516=0,"",
IF(SUM($AS$47:AS1516)=1,AU1516,
IF($AS$1547&gt;SUM($AS$47:AS1516),_xlfn.CONCAT(", ",AU1516),
IF($AS$1547=SUM($AS$47:AS1516),_xlfn.CONCAT(" y ",AU1516)))))</f>
        <v/>
      </c>
      <c r="AU1516" s="89" t="s">
        <v>8800</v>
      </c>
    </row>
    <row r="1517" spans="1:47" ht="15" customHeight="1">
      <c r="A1517" s="64"/>
      <c r="B1517" s="11"/>
      <c r="C1517" s="1021" t="s">
        <v>8801</v>
      </c>
      <c r="D1517" s="890"/>
      <c r="E1517" s="997"/>
      <c r="F1517" s="884"/>
      <c r="G1517" s="884"/>
      <c r="H1517" s="884"/>
      <c r="I1517" s="884"/>
      <c r="J1517" s="884"/>
      <c r="K1517" s="885"/>
      <c r="L1517" s="1027"/>
      <c r="M1517" s="884"/>
      <c r="N1517" s="884"/>
      <c r="O1517" s="885"/>
      <c r="P1517" s="1027"/>
      <c r="Q1517" s="884"/>
      <c r="R1517" s="884"/>
      <c r="S1517" s="885"/>
      <c r="T1517" s="991"/>
      <c r="U1517" s="884"/>
      <c r="V1517" s="884"/>
      <c r="W1517" s="885"/>
      <c r="X1517" s="796"/>
      <c r="Y1517" s="796"/>
      <c r="Z1517" s="796"/>
      <c r="AA1517" s="796"/>
      <c r="AB1517" s="796"/>
      <c r="AC1517" s="796"/>
      <c r="AD1517" s="796"/>
      <c r="AG1517" s="323" t="b">
        <f t="shared" si="220"/>
        <v>0</v>
      </c>
      <c r="AH1517" s="1" t="str">
        <f t="shared" si="221"/>
        <v/>
      </c>
      <c r="AI1517" s="323" t="b">
        <f t="shared" si="222"/>
        <v>0</v>
      </c>
      <c r="AJ1517" s="1" t="str">
        <f t="shared" si="223"/>
        <v/>
      </c>
      <c r="AK1517" s="323" t="b">
        <f t="shared" si="224"/>
        <v>0</v>
      </c>
      <c r="AL1517" s="648">
        <f t="shared" si="225"/>
        <v>0</v>
      </c>
      <c r="AM1517" s="293">
        <f t="shared" si="226"/>
        <v>0</v>
      </c>
      <c r="AN1517" s="294" t="str">
        <f>IF(AM1517=0,"",
IF(SUM($AM$47:AM1517)=1,AO1517,
IF($AM$1547&gt;SUM($AM$47:AM1517),_xlfn.CONCAT(", ",AO1517),
IF($AM$1547=SUM($AM$47:AM1517),_xlfn.CONCAT(" y ",AO1517)))))</f>
        <v/>
      </c>
      <c r="AO1517" s="89" t="s">
        <v>8802</v>
      </c>
      <c r="AQ1517" s="477">
        <f t="shared" si="227"/>
        <v>0</v>
      </c>
      <c r="AR1517" s="321">
        <f t="shared" si="228"/>
        <v>0</v>
      </c>
      <c r="AS1517" s="293">
        <f t="shared" si="229"/>
        <v>0</v>
      </c>
      <c r="AT1517" s="294" t="str">
        <f>IF(AS1517=0,"",
IF(SUM($AS$47:AS1517)=1,AU1517,
IF($AS$1547&gt;SUM($AS$47:AS1517),_xlfn.CONCAT(", ",AU1517),
IF($AS$1547=SUM($AS$47:AS1517),_xlfn.CONCAT(" y ",AU1517)))))</f>
        <v/>
      </c>
      <c r="AU1517" s="89" t="s">
        <v>8802</v>
      </c>
    </row>
    <row r="1518" spans="1:47" ht="15" customHeight="1">
      <c r="A1518" s="64"/>
      <c r="B1518" s="11"/>
      <c r="C1518" s="1021" t="s">
        <v>8803</v>
      </c>
      <c r="D1518" s="890"/>
      <c r="E1518" s="997"/>
      <c r="F1518" s="884"/>
      <c r="G1518" s="884"/>
      <c r="H1518" s="884"/>
      <c r="I1518" s="884"/>
      <c r="J1518" s="884"/>
      <c r="K1518" s="885"/>
      <c r="L1518" s="1027"/>
      <c r="M1518" s="884"/>
      <c r="N1518" s="884"/>
      <c r="O1518" s="885"/>
      <c r="P1518" s="1027"/>
      <c r="Q1518" s="884"/>
      <c r="R1518" s="884"/>
      <c r="S1518" s="885"/>
      <c r="T1518" s="991"/>
      <c r="U1518" s="884"/>
      <c r="V1518" s="884"/>
      <c r="W1518" s="885"/>
      <c r="X1518" s="796"/>
      <c r="Y1518" s="796"/>
      <c r="Z1518" s="796"/>
      <c r="AA1518" s="796"/>
      <c r="AB1518" s="796"/>
      <c r="AC1518" s="796"/>
      <c r="AD1518" s="796"/>
      <c r="AG1518" s="323" t="b">
        <f t="shared" si="220"/>
        <v>0</v>
      </c>
      <c r="AH1518" s="1" t="str">
        <f t="shared" si="221"/>
        <v/>
      </c>
      <c r="AI1518" s="323" t="b">
        <f t="shared" si="222"/>
        <v>0</v>
      </c>
      <c r="AJ1518" s="1" t="str">
        <f t="shared" si="223"/>
        <v/>
      </c>
      <c r="AK1518" s="323" t="b">
        <f t="shared" si="224"/>
        <v>0</v>
      </c>
      <c r="AL1518" s="648">
        <f t="shared" si="225"/>
        <v>0</v>
      </c>
      <c r="AM1518" s="293">
        <f t="shared" si="226"/>
        <v>0</v>
      </c>
      <c r="AN1518" s="294" t="str">
        <f>IF(AM1518=0,"",
IF(SUM($AM$47:AM1518)=1,AO1518,
IF($AM$1547&gt;SUM($AM$47:AM1518),_xlfn.CONCAT(", ",AO1518),
IF($AM$1547=SUM($AM$47:AM1518),_xlfn.CONCAT(" y ",AO1518)))))</f>
        <v/>
      </c>
      <c r="AO1518" s="89" t="s">
        <v>8804</v>
      </c>
      <c r="AQ1518" s="477">
        <f t="shared" si="227"/>
        <v>0</v>
      </c>
      <c r="AR1518" s="321">
        <f t="shared" si="228"/>
        <v>0</v>
      </c>
      <c r="AS1518" s="293">
        <f t="shared" si="229"/>
        <v>0</v>
      </c>
      <c r="AT1518" s="294" t="str">
        <f>IF(AS1518=0,"",
IF(SUM($AS$47:AS1518)=1,AU1518,
IF($AS$1547&gt;SUM($AS$47:AS1518),_xlfn.CONCAT(", ",AU1518),
IF($AS$1547=SUM($AS$47:AS1518),_xlfn.CONCAT(" y ",AU1518)))))</f>
        <v/>
      </c>
      <c r="AU1518" s="89" t="s">
        <v>8804</v>
      </c>
    </row>
    <row r="1519" spans="1:47" ht="15" customHeight="1">
      <c r="A1519" s="64"/>
      <c r="B1519" s="11"/>
      <c r="C1519" s="1021" t="s">
        <v>8805</v>
      </c>
      <c r="D1519" s="890"/>
      <c r="E1519" s="997"/>
      <c r="F1519" s="884"/>
      <c r="G1519" s="884"/>
      <c r="H1519" s="884"/>
      <c r="I1519" s="884"/>
      <c r="J1519" s="884"/>
      <c r="K1519" s="885"/>
      <c r="L1519" s="1027"/>
      <c r="M1519" s="884"/>
      <c r="N1519" s="884"/>
      <c r="O1519" s="885"/>
      <c r="P1519" s="1027"/>
      <c r="Q1519" s="884"/>
      <c r="R1519" s="884"/>
      <c r="S1519" s="885"/>
      <c r="T1519" s="991"/>
      <c r="U1519" s="884"/>
      <c r="V1519" s="884"/>
      <c r="W1519" s="885"/>
      <c r="X1519" s="796"/>
      <c r="Y1519" s="796"/>
      <c r="Z1519" s="796"/>
      <c r="AA1519" s="796"/>
      <c r="AB1519" s="796"/>
      <c r="AC1519" s="796"/>
      <c r="AD1519" s="796"/>
      <c r="AG1519" s="323" t="b">
        <f t="shared" si="220"/>
        <v>0</v>
      </c>
      <c r="AH1519" s="1" t="str">
        <f t="shared" si="221"/>
        <v/>
      </c>
      <c r="AI1519" s="323" t="b">
        <f t="shared" si="222"/>
        <v>0</v>
      </c>
      <c r="AJ1519" s="1" t="str">
        <f t="shared" si="223"/>
        <v/>
      </c>
      <c r="AK1519" s="323" t="b">
        <f t="shared" si="224"/>
        <v>0</v>
      </c>
      <c r="AL1519" s="648">
        <f t="shared" si="225"/>
        <v>0</v>
      </c>
      <c r="AM1519" s="293">
        <f t="shared" si="226"/>
        <v>0</v>
      </c>
      <c r="AN1519" s="294" t="str">
        <f>IF(AM1519=0,"",
IF(SUM($AM$47:AM1519)=1,AO1519,
IF($AM$1547&gt;SUM($AM$47:AM1519),_xlfn.CONCAT(", ",AO1519),
IF($AM$1547=SUM($AM$47:AM1519),_xlfn.CONCAT(" y ",AO1519)))))</f>
        <v/>
      </c>
      <c r="AO1519" s="89" t="s">
        <v>8806</v>
      </c>
      <c r="AQ1519" s="477">
        <f t="shared" si="227"/>
        <v>0</v>
      </c>
      <c r="AR1519" s="321">
        <f t="shared" si="228"/>
        <v>0</v>
      </c>
      <c r="AS1519" s="293">
        <f t="shared" si="229"/>
        <v>0</v>
      </c>
      <c r="AT1519" s="294" t="str">
        <f>IF(AS1519=0,"",
IF(SUM($AS$47:AS1519)=1,AU1519,
IF($AS$1547&gt;SUM($AS$47:AS1519),_xlfn.CONCAT(", ",AU1519),
IF($AS$1547=SUM($AS$47:AS1519),_xlfn.CONCAT(" y ",AU1519)))))</f>
        <v/>
      </c>
      <c r="AU1519" s="89" t="s">
        <v>8806</v>
      </c>
    </row>
    <row r="1520" spans="1:47" ht="15" customHeight="1">
      <c r="A1520" s="64"/>
      <c r="B1520" s="11"/>
      <c r="C1520" s="1021" t="s">
        <v>8807</v>
      </c>
      <c r="D1520" s="890"/>
      <c r="E1520" s="997"/>
      <c r="F1520" s="884"/>
      <c r="G1520" s="884"/>
      <c r="H1520" s="884"/>
      <c r="I1520" s="884"/>
      <c r="J1520" s="884"/>
      <c r="K1520" s="885"/>
      <c r="L1520" s="1027"/>
      <c r="M1520" s="884"/>
      <c r="N1520" s="884"/>
      <c r="O1520" s="885"/>
      <c r="P1520" s="1027"/>
      <c r="Q1520" s="884"/>
      <c r="R1520" s="884"/>
      <c r="S1520" s="885"/>
      <c r="T1520" s="991"/>
      <c r="U1520" s="884"/>
      <c r="V1520" s="884"/>
      <c r="W1520" s="885"/>
      <c r="X1520" s="796"/>
      <c r="Y1520" s="796"/>
      <c r="Z1520" s="796"/>
      <c r="AA1520" s="796"/>
      <c r="AB1520" s="796"/>
      <c r="AC1520" s="796"/>
      <c r="AD1520" s="796"/>
      <c r="AG1520" s="323" t="b">
        <f t="shared" ref="AG1520:AG1546" si="230">NOT(EXACT(E1520,UPPER(E1520)))</f>
        <v>0</v>
      </c>
      <c r="AH1520" s="1" t="str">
        <f t="shared" ref="AH1520:AH1546" si="231">SUBSTITUTE( SUBSTITUTE( SUBSTITUTE( SUBSTITUTE( SUBSTITUTE( SUBSTITUTE( SUBSTITUTE( SUBSTITUTE( SUBSTITUTE( SUBSTITUTE(E1520, "á", "a"), "é", "e"), "í", "i"), "ó", "o"), "ú", "u"), "Á", "A"), "É", "E"), "Í", "I"), "Ó", "O"), "Ú", "U")</f>
        <v/>
      </c>
      <c r="AI1520" s="323" t="b">
        <f t="shared" ref="AI1520:AI1546" si="232">NOT(EXACT(E1520,AH1520))</f>
        <v>0</v>
      </c>
      <c r="AJ1520" s="1" t="str">
        <f t="shared" ref="AJ1520:AJ1546" si="233">SUBSTITUTE((SUBSTITUTE(SUBSTITUTE(SUBSTITUTE(E1520,".",""),",",""),"(","")),")","")</f>
        <v/>
      </c>
      <c r="AK1520" s="323" t="b">
        <f t="shared" ref="AK1520:AK1546" si="234">NOT(EXACT(E1520,AJ1520))</f>
        <v>0</v>
      </c>
      <c r="AL1520" s="648">
        <f t="shared" ref="AL1520:AL1546" si="235">IF(COUNTIF(T1520,"VARIAS")&gt;0,1,0)</f>
        <v>0</v>
      </c>
      <c r="AM1520" s="293">
        <f t="shared" ref="AM1520:AM1546" si="236">IF(SUM(AL1520)=0,0,1)</f>
        <v>0</v>
      </c>
      <c r="AN1520" s="294" t="str">
        <f>IF(AM1520=0,"",
IF(SUM($AM$47:AM1520)=1,AO1520,
IF($AM$1547&gt;SUM($AM$47:AM1520),_xlfn.CONCAT(", ",AO1520),
IF($AM$1547=SUM($AM$47:AM1520),_xlfn.CONCAT(" y ",AO1520)))))</f>
        <v/>
      </c>
      <c r="AO1520" s="89" t="s">
        <v>8808</v>
      </c>
      <c r="AQ1520" s="477">
        <f t="shared" ref="AQ1520:AQ1546" si="237">IF(AND($AD1520="X",COUNTA(X1520:AC1520)&gt;0),1,0)</f>
        <v>0</v>
      </c>
      <c r="AR1520" s="321">
        <f t="shared" ref="AR1520:AR1546" si="238">IF(AND(COUNTBLANK(E1520)=0,COUNTA(L1520:W1520)=3,COUNTA(X1520:AD1520)&gt;0),0,IF(AND(COUNTBLANK(E1520)=1,COUNTA(L1520:AD1520)=0),0,1))</f>
        <v>0</v>
      </c>
      <c r="AS1520" s="293">
        <f t="shared" ref="AS1520:AS1546" si="239">IF(AR1520=0,0,1)</f>
        <v>0</v>
      </c>
      <c r="AT1520" s="294" t="str">
        <f>IF(AS1520=0,"",
IF(SUM($AS$47:AS1520)=1,AU1520,
IF($AS$1547&gt;SUM($AS$47:AS1520),_xlfn.CONCAT(", ",AU1520),
IF($AS$1547=SUM($AS$47:AS1520),_xlfn.CONCAT(" y ",AU1520)))))</f>
        <v/>
      </c>
      <c r="AU1520" s="89" t="s">
        <v>8808</v>
      </c>
    </row>
    <row r="1521" spans="1:47" ht="15" customHeight="1">
      <c r="A1521" s="64"/>
      <c r="B1521" s="11"/>
      <c r="C1521" s="1021" t="s">
        <v>8809</v>
      </c>
      <c r="D1521" s="890"/>
      <c r="E1521" s="997"/>
      <c r="F1521" s="884"/>
      <c r="G1521" s="884"/>
      <c r="H1521" s="884"/>
      <c r="I1521" s="884"/>
      <c r="J1521" s="884"/>
      <c r="K1521" s="885"/>
      <c r="L1521" s="1027"/>
      <c r="M1521" s="884"/>
      <c r="N1521" s="884"/>
      <c r="O1521" s="885"/>
      <c r="P1521" s="1027"/>
      <c r="Q1521" s="884"/>
      <c r="R1521" s="884"/>
      <c r="S1521" s="885"/>
      <c r="T1521" s="991"/>
      <c r="U1521" s="884"/>
      <c r="V1521" s="884"/>
      <c r="W1521" s="885"/>
      <c r="X1521" s="796"/>
      <c r="Y1521" s="796"/>
      <c r="Z1521" s="796"/>
      <c r="AA1521" s="796"/>
      <c r="AB1521" s="796"/>
      <c r="AC1521" s="796"/>
      <c r="AD1521" s="796"/>
      <c r="AG1521" s="323" t="b">
        <f t="shared" si="230"/>
        <v>0</v>
      </c>
      <c r="AH1521" s="1" t="str">
        <f t="shared" si="231"/>
        <v/>
      </c>
      <c r="AI1521" s="323" t="b">
        <f t="shared" si="232"/>
        <v>0</v>
      </c>
      <c r="AJ1521" s="1" t="str">
        <f t="shared" si="233"/>
        <v/>
      </c>
      <c r="AK1521" s="323" t="b">
        <f t="shared" si="234"/>
        <v>0</v>
      </c>
      <c r="AL1521" s="648">
        <f t="shared" si="235"/>
        <v>0</v>
      </c>
      <c r="AM1521" s="293">
        <f t="shared" si="236"/>
        <v>0</v>
      </c>
      <c r="AN1521" s="294" t="str">
        <f>IF(AM1521=0,"",
IF(SUM($AM$47:AM1521)=1,AO1521,
IF($AM$1547&gt;SUM($AM$47:AM1521),_xlfn.CONCAT(", ",AO1521),
IF($AM$1547=SUM($AM$47:AM1521),_xlfn.CONCAT(" y ",AO1521)))))</f>
        <v/>
      </c>
      <c r="AO1521" s="89" t="s">
        <v>8810</v>
      </c>
      <c r="AQ1521" s="477">
        <f t="shared" si="237"/>
        <v>0</v>
      </c>
      <c r="AR1521" s="321">
        <f t="shared" si="238"/>
        <v>0</v>
      </c>
      <c r="AS1521" s="293">
        <f t="shared" si="239"/>
        <v>0</v>
      </c>
      <c r="AT1521" s="294" t="str">
        <f>IF(AS1521=0,"",
IF(SUM($AS$47:AS1521)=1,AU1521,
IF($AS$1547&gt;SUM($AS$47:AS1521),_xlfn.CONCAT(", ",AU1521),
IF($AS$1547=SUM($AS$47:AS1521),_xlfn.CONCAT(" y ",AU1521)))))</f>
        <v/>
      </c>
      <c r="AU1521" s="89" t="s">
        <v>8810</v>
      </c>
    </row>
    <row r="1522" spans="1:47" ht="15" customHeight="1">
      <c r="A1522" s="64"/>
      <c r="B1522" s="11"/>
      <c r="C1522" s="1021" t="s">
        <v>8811</v>
      </c>
      <c r="D1522" s="890"/>
      <c r="E1522" s="997"/>
      <c r="F1522" s="884"/>
      <c r="G1522" s="884"/>
      <c r="H1522" s="884"/>
      <c r="I1522" s="884"/>
      <c r="J1522" s="884"/>
      <c r="K1522" s="885"/>
      <c r="L1522" s="1027"/>
      <c r="M1522" s="884"/>
      <c r="N1522" s="884"/>
      <c r="O1522" s="885"/>
      <c r="P1522" s="1027"/>
      <c r="Q1522" s="884"/>
      <c r="R1522" s="884"/>
      <c r="S1522" s="885"/>
      <c r="T1522" s="991"/>
      <c r="U1522" s="884"/>
      <c r="V1522" s="884"/>
      <c r="W1522" s="885"/>
      <c r="X1522" s="796"/>
      <c r="Y1522" s="796"/>
      <c r="Z1522" s="796"/>
      <c r="AA1522" s="796"/>
      <c r="AB1522" s="796"/>
      <c r="AC1522" s="796"/>
      <c r="AD1522" s="796"/>
      <c r="AG1522" s="323" t="b">
        <f t="shared" si="230"/>
        <v>0</v>
      </c>
      <c r="AH1522" s="1" t="str">
        <f t="shared" si="231"/>
        <v/>
      </c>
      <c r="AI1522" s="323" t="b">
        <f t="shared" si="232"/>
        <v>0</v>
      </c>
      <c r="AJ1522" s="1" t="str">
        <f t="shared" si="233"/>
        <v/>
      </c>
      <c r="AK1522" s="323" t="b">
        <f t="shared" si="234"/>
        <v>0</v>
      </c>
      <c r="AL1522" s="648">
        <f t="shared" si="235"/>
        <v>0</v>
      </c>
      <c r="AM1522" s="293">
        <f t="shared" si="236"/>
        <v>0</v>
      </c>
      <c r="AN1522" s="294" t="str">
        <f>IF(AM1522=0,"",
IF(SUM($AM$47:AM1522)=1,AO1522,
IF($AM$1547&gt;SUM($AM$47:AM1522),_xlfn.CONCAT(", ",AO1522),
IF($AM$1547=SUM($AM$47:AM1522),_xlfn.CONCAT(" y ",AO1522)))))</f>
        <v/>
      </c>
      <c r="AO1522" s="89" t="s">
        <v>8812</v>
      </c>
      <c r="AQ1522" s="477">
        <f t="shared" si="237"/>
        <v>0</v>
      </c>
      <c r="AR1522" s="321">
        <f t="shared" si="238"/>
        <v>0</v>
      </c>
      <c r="AS1522" s="293">
        <f t="shared" si="239"/>
        <v>0</v>
      </c>
      <c r="AT1522" s="294" t="str">
        <f>IF(AS1522=0,"",
IF(SUM($AS$47:AS1522)=1,AU1522,
IF($AS$1547&gt;SUM($AS$47:AS1522),_xlfn.CONCAT(", ",AU1522),
IF($AS$1547=SUM($AS$47:AS1522),_xlfn.CONCAT(" y ",AU1522)))))</f>
        <v/>
      </c>
      <c r="AU1522" s="89" t="s">
        <v>8812</v>
      </c>
    </row>
    <row r="1523" spans="1:47" ht="15" customHeight="1">
      <c r="A1523" s="64"/>
      <c r="B1523" s="11"/>
      <c r="C1523" s="1021" t="s">
        <v>8813</v>
      </c>
      <c r="D1523" s="890"/>
      <c r="E1523" s="997"/>
      <c r="F1523" s="884"/>
      <c r="G1523" s="884"/>
      <c r="H1523" s="884"/>
      <c r="I1523" s="884"/>
      <c r="J1523" s="884"/>
      <c r="K1523" s="885"/>
      <c r="L1523" s="1027"/>
      <c r="M1523" s="884"/>
      <c r="N1523" s="884"/>
      <c r="O1523" s="885"/>
      <c r="P1523" s="1027"/>
      <c r="Q1523" s="884"/>
      <c r="R1523" s="884"/>
      <c r="S1523" s="885"/>
      <c r="T1523" s="991"/>
      <c r="U1523" s="884"/>
      <c r="V1523" s="884"/>
      <c r="W1523" s="885"/>
      <c r="X1523" s="796"/>
      <c r="Y1523" s="796"/>
      <c r="Z1523" s="796"/>
      <c r="AA1523" s="796"/>
      <c r="AB1523" s="796"/>
      <c r="AC1523" s="796"/>
      <c r="AD1523" s="796"/>
      <c r="AG1523" s="323" t="b">
        <f t="shared" si="230"/>
        <v>0</v>
      </c>
      <c r="AH1523" s="1" t="str">
        <f t="shared" si="231"/>
        <v/>
      </c>
      <c r="AI1523" s="323" t="b">
        <f t="shared" si="232"/>
        <v>0</v>
      </c>
      <c r="AJ1523" s="1" t="str">
        <f t="shared" si="233"/>
        <v/>
      </c>
      <c r="AK1523" s="323" t="b">
        <f t="shared" si="234"/>
        <v>0</v>
      </c>
      <c r="AL1523" s="648">
        <f t="shared" si="235"/>
        <v>0</v>
      </c>
      <c r="AM1523" s="293">
        <f t="shared" si="236"/>
        <v>0</v>
      </c>
      <c r="AN1523" s="294" t="str">
        <f>IF(AM1523=0,"",
IF(SUM($AM$47:AM1523)=1,AO1523,
IF($AM$1547&gt;SUM($AM$47:AM1523),_xlfn.CONCAT(", ",AO1523),
IF($AM$1547=SUM($AM$47:AM1523),_xlfn.CONCAT(" y ",AO1523)))))</f>
        <v/>
      </c>
      <c r="AO1523" s="89" t="s">
        <v>8814</v>
      </c>
      <c r="AQ1523" s="477">
        <f t="shared" si="237"/>
        <v>0</v>
      </c>
      <c r="AR1523" s="321">
        <f t="shared" si="238"/>
        <v>0</v>
      </c>
      <c r="AS1523" s="293">
        <f t="shared" si="239"/>
        <v>0</v>
      </c>
      <c r="AT1523" s="294" t="str">
        <f>IF(AS1523=0,"",
IF(SUM($AS$47:AS1523)=1,AU1523,
IF($AS$1547&gt;SUM($AS$47:AS1523),_xlfn.CONCAT(", ",AU1523),
IF($AS$1547=SUM($AS$47:AS1523),_xlfn.CONCAT(" y ",AU1523)))))</f>
        <v/>
      </c>
      <c r="AU1523" s="89" t="s">
        <v>8814</v>
      </c>
    </row>
    <row r="1524" spans="1:47" ht="15" customHeight="1">
      <c r="A1524" s="64"/>
      <c r="B1524" s="11"/>
      <c r="C1524" s="1021" t="s">
        <v>8815</v>
      </c>
      <c r="D1524" s="890"/>
      <c r="E1524" s="997"/>
      <c r="F1524" s="884"/>
      <c r="G1524" s="884"/>
      <c r="H1524" s="884"/>
      <c r="I1524" s="884"/>
      <c r="J1524" s="884"/>
      <c r="K1524" s="885"/>
      <c r="L1524" s="1027"/>
      <c r="M1524" s="884"/>
      <c r="N1524" s="884"/>
      <c r="O1524" s="885"/>
      <c r="P1524" s="1027"/>
      <c r="Q1524" s="884"/>
      <c r="R1524" s="884"/>
      <c r="S1524" s="885"/>
      <c r="T1524" s="991"/>
      <c r="U1524" s="884"/>
      <c r="V1524" s="884"/>
      <c r="W1524" s="885"/>
      <c r="X1524" s="796"/>
      <c r="Y1524" s="796"/>
      <c r="Z1524" s="796"/>
      <c r="AA1524" s="796"/>
      <c r="AB1524" s="796"/>
      <c r="AC1524" s="796"/>
      <c r="AD1524" s="796"/>
      <c r="AG1524" s="323" t="b">
        <f t="shared" si="230"/>
        <v>0</v>
      </c>
      <c r="AH1524" s="1" t="str">
        <f t="shared" si="231"/>
        <v/>
      </c>
      <c r="AI1524" s="323" t="b">
        <f t="shared" si="232"/>
        <v>0</v>
      </c>
      <c r="AJ1524" s="1" t="str">
        <f t="shared" si="233"/>
        <v/>
      </c>
      <c r="AK1524" s="323" t="b">
        <f t="shared" si="234"/>
        <v>0</v>
      </c>
      <c r="AL1524" s="648">
        <f t="shared" si="235"/>
        <v>0</v>
      </c>
      <c r="AM1524" s="293">
        <f t="shared" si="236"/>
        <v>0</v>
      </c>
      <c r="AN1524" s="294" t="str">
        <f>IF(AM1524=0,"",
IF(SUM($AM$47:AM1524)=1,AO1524,
IF($AM$1547&gt;SUM($AM$47:AM1524),_xlfn.CONCAT(", ",AO1524),
IF($AM$1547=SUM($AM$47:AM1524),_xlfn.CONCAT(" y ",AO1524)))))</f>
        <v/>
      </c>
      <c r="AO1524" s="89" t="s">
        <v>8816</v>
      </c>
      <c r="AQ1524" s="477">
        <f t="shared" si="237"/>
        <v>0</v>
      </c>
      <c r="AR1524" s="321">
        <f t="shared" si="238"/>
        <v>0</v>
      </c>
      <c r="AS1524" s="293">
        <f t="shared" si="239"/>
        <v>0</v>
      </c>
      <c r="AT1524" s="294" t="str">
        <f>IF(AS1524=0,"",
IF(SUM($AS$47:AS1524)=1,AU1524,
IF($AS$1547&gt;SUM($AS$47:AS1524),_xlfn.CONCAT(", ",AU1524),
IF($AS$1547=SUM($AS$47:AS1524),_xlfn.CONCAT(" y ",AU1524)))))</f>
        <v/>
      </c>
      <c r="AU1524" s="89" t="s">
        <v>8816</v>
      </c>
    </row>
    <row r="1525" spans="1:47" ht="15" customHeight="1">
      <c r="A1525" s="64"/>
      <c r="B1525" s="11"/>
      <c r="C1525" s="1021" t="s">
        <v>8817</v>
      </c>
      <c r="D1525" s="890"/>
      <c r="E1525" s="997"/>
      <c r="F1525" s="884"/>
      <c r="G1525" s="884"/>
      <c r="H1525" s="884"/>
      <c r="I1525" s="884"/>
      <c r="J1525" s="884"/>
      <c r="K1525" s="885"/>
      <c r="L1525" s="1027"/>
      <c r="M1525" s="884"/>
      <c r="N1525" s="884"/>
      <c r="O1525" s="885"/>
      <c r="P1525" s="1027"/>
      <c r="Q1525" s="884"/>
      <c r="R1525" s="884"/>
      <c r="S1525" s="885"/>
      <c r="T1525" s="991"/>
      <c r="U1525" s="884"/>
      <c r="V1525" s="884"/>
      <c r="W1525" s="885"/>
      <c r="X1525" s="796"/>
      <c r="Y1525" s="796"/>
      <c r="Z1525" s="796"/>
      <c r="AA1525" s="796"/>
      <c r="AB1525" s="796"/>
      <c r="AC1525" s="796"/>
      <c r="AD1525" s="796"/>
      <c r="AG1525" s="323" t="b">
        <f t="shared" si="230"/>
        <v>0</v>
      </c>
      <c r="AH1525" s="1" t="str">
        <f t="shared" si="231"/>
        <v/>
      </c>
      <c r="AI1525" s="323" t="b">
        <f t="shared" si="232"/>
        <v>0</v>
      </c>
      <c r="AJ1525" s="1" t="str">
        <f t="shared" si="233"/>
        <v/>
      </c>
      <c r="AK1525" s="323" t="b">
        <f t="shared" si="234"/>
        <v>0</v>
      </c>
      <c r="AL1525" s="648">
        <f t="shared" si="235"/>
        <v>0</v>
      </c>
      <c r="AM1525" s="293">
        <f t="shared" si="236"/>
        <v>0</v>
      </c>
      <c r="AN1525" s="294" t="str">
        <f>IF(AM1525=0,"",
IF(SUM($AM$47:AM1525)=1,AO1525,
IF($AM$1547&gt;SUM($AM$47:AM1525),_xlfn.CONCAT(", ",AO1525),
IF($AM$1547=SUM($AM$47:AM1525),_xlfn.CONCAT(" y ",AO1525)))))</f>
        <v/>
      </c>
      <c r="AO1525" s="89" t="s">
        <v>8818</v>
      </c>
      <c r="AQ1525" s="477">
        <f t="shared" si="237"/>
        <v>0</v>
      </c>
      <c r="AR1525" s="321">
        <f t="shared" si="238"/>
        <v>0</v>
      </c>
      <c r="AS1525" s="293">
        <f t="shared" si="239"/>
        <v>0</v>
      </c>
      <c r="AT1525" s="294" t="str">
        <f>IF(AS1525=0,"",
IF(SUM($AS$47:AS1525)=1,AU1525,
IF($AS$1547&gt;SUM($AS$47:AS1525),_xlfn.CONCAT(", ",AU1525),
IF($AS$1547=SUM($AS$47:AS1525),_xlfn.CONCAT(" y ",AU1525)))))</f>
        <v/>
      </c>
      <c r="AU1525" s="89" t="s">
        <v>8818</v>
      </c>
    </row>
    <row r="1526" spans="1:47" ht="15" customHeight="1">
      <c r="A1526" s="64"/>
      <c r="B1526" s="11"/>
      <c r="C1526" s="1021" t="s">
        <v>8819</v>
      </c>
      <c r="D1526" s="890"/>
      <c r="E1526" s="997"/>
      <c r="F1526" s="884"/>
      <c r="G1526" s="884"/>
      <c r="H1526" s="884"/>
      <c r="I1526" s="884"/>
      <c r="J1526" s="884"/>
      <c r="K1526" s="885"/>
      <c r="L1526" s="1027"/>
      <c r="M1526" s="884"/>
      <c r="N1526" s="884"/>
      <c r="O1526" s="885"/>
      <c r="P1526" s="1027"/>
      <c r="Q1526" s="884"/>
      <c r="R1526" s="884"/>
      <c r="S1526" s="885"/>
      <c r="T1526" s="991"/>
      <c r="U1526" s="884"/>
      <c r="V1526" s="884"/>
      <c r="W1526" s="885"/>
      <c r="X1526" s="796"/>
      <c r="Y1526" s="796"/>
      <c r="Z1526" s="796"/>
      <c r="AA1526" s="796"/>
      <c r="AB1526" s="796"/>
      <c r="AC1526" s="796"/>
      <c r="AD1526" s="796"/>
      <c r="AG1526" s="323" t="b">
        <f t="shared" si="230"/>
        <v>0</v>
      </c>
      <c r="AH1526" s="1" t="str">
        <f t="shared" si="231"/>
        <v/>
      </c>
      <c r="AI1526" s="323" t="b">
        <f t="shared" si="232"/>
        <v>0</v>
      </c>
      <c r="AJ1526" s="1" t="str">
        <f t="shared" si="233"/>
        <v/>
      </c>
      <c r="AK1526" s="323" t="b">
        <f t="shared" si="234"/>
        <v>0</v>
      </c>
      <c r="AL1526" s="648">
        <f t="shared" si="235"/>
        <v>0</v>
      </c>
      <c r="AM1526" s="293">
        <f t="shared" si="236"/>
        <v>0</v>
      </c>
      <c r="AN1526" s="294" t="str">
        <f>IF(AM1526=0,"",
IF(SUM($AM$47:AM1526)=1,AO1526,
IF($AM$1547&gt;SUM($AM$47:AM1526),_xlfn.CONCAT(", ",AO1526),
IF($AM$1547=SUM($AM$47:AM1526),_xlfn.CONCAT(" y ",AO1526)))))</f>
        <v/>
      </c>
      <c r="AO1526" s="89" t="s">
        <v>8820</v>
      </c>
      <c r="AQ1526" s="477">
        <f t="shared" si="237"/>
        <v>0</v>
      </c>
      <c r="AR1526" s="321">
        <f t="shared" si="238"/>
        <v>0</v>
      </c>
      <c r="AS1526" s="293">
        <f t="shared" si="239"/>
        <v>0</v>
      </c>
      <c r="AT1526" s="294" t="str">
        <f>IF(AS1526=0,"",
IF(SUM($AS$47:AS1526)=1,AU1526,
IF($AS$1547&gt;SUM($AS$47:AS1526),_xlfn.CONCAT(", ",AU1526),
IF($AS$1547=SUM($AS$47:AS1526),_xlfn.CONCAT(" y ",AU1526)))))</f>
        <v/>
      </c>
      <c r="AU1526" s="89" t="s">
        <v>8820</v>
      </c>
    </row>
    <row r="1527" spans="1:47" ht="15" customHeight="1">
      <c r="A1527" s="64"/>
      <c r="B1527" s="11"/>
      <c r="C1527" s="1021" t="s">
        <v>8821</v>
      </c>
      <c r="D1527" s="890"/>
      <c r="E1527" s="997"/>
      <c r="F1527" s="884"/>
      <c r="G1527" s="884"/>
      <c r="H1527" s="884"/>
      <c r="I1527" s="884"/>
      <c r="J1527" s="884"/>
      <c r="K1527" s="885"/>
      <c r="L1527" s="1027"/>
      <c r="M1527" s="884"/>
      <c r="N1527" s="884"/>
      <c r="O1527" s="885"/>
      <c r="P1527" s="1027"/>
      <c r="Q1527" s="884"/>
      <c r="R1527" s="884"/>
      <c r="S1527" s="885"/>
      <c r="T1527" s="991"/>
      <c r="U1527" s="884"/>
      <c r="V1527" s="884"/>
      <c r="W1527" s="885"/>
      <c r="X1527" s="796"/>
      <c r="Y1527" s="796"/>
      <c r="Z1527" s="796"/>
      <c r="AA1527" s="796"/>
      <c r="AB1527" s="796"/>
      <c r="AC1527" s="796"/>
      <c r="AD1527" s="796"/>
      <c r="AG1527" s="323" t="b">
        <f t="shared" si="230"/>
        <v>0</v>
      </c>
      <c r="AH1527" s="1" t="str">
        <f t="shared" si="231"/>
        <v/>
      </c>
      <c r="AI1527" s="323" t="b">
        <f t="shared" si="232"/>
        <v>0</v>
      </c>
      <c r="AJ1527" s="1" t="str">
        <f t="shared" si="233"/>
        <v/>
      </c>
      <c r="AK1527" s="323" t="b">
        <f t="shared" si="234"/>
        <v>0</v>
      </c>
      <c r="AL1527" s="648">
        <f t="shared" si="235"/>
        <v>0</v>
      </c>
      <c r="AM1527" s="293">
        <f t="shared" si="236"/>
        <v>0</v>
      </c>
      <c r="AN1527" s="294" t="str">
        <f>IF(AM1527=0,"",
IF(SUM($AM$47:AM1527)=1,AO1527,
IF($AM$1547&gt;SUM($AM$47:AM1527),_xlfn.CONCAT(", ",AO1527),
IF($AM$1547=SUM($AM$47:AM1527),_xlfn.CONCAT(" y ",AO1527)))))</f>
        <v/>
      </c>
      <c r="AO1527" s="89" t="s">
        <v>8822</v>
      </c>
      <c r="AQ1527" s="477">
        <f t="shared" si="237"/>
        <v>0</v>
      </c>
      <c r="AR1527" s="321">
        <f t="shared" si="238"/>
        <v>0</v>
      </c>
      <c r="AS1527" s="293">
        <f t="shared" si="239"/>
        <v>0</v>
      </c>
      <c r="AT1527" s="294" t="str">
        <f>IF(AS1527=0,"",
IF(SUM($AS$47:AS1527)=1,AU1527,
IF($AS$1547&gt;SUM($AS$47:AS1527),_xlfn.CONCAT(", ",AU1527),
IF($AS$1547=SUM($AS$47:AS1527),_xlfn.CONCAT(" y ",AU1527)))))</f>
        <v/>
      </c>
      <c r="AU1527" s="89" t="s">
        <v>8822</v>
      </c>
    </row>
    <row r="1528" spans="1:47" ht="15" customHeight="1">
      <c r="A1528" s="64"/>
      <c r="B1528" s="11"/>
      <c r="C1528" s="1021" t="s">
        <v>8823</v>
      </c>
      <c r="D1528" s="890"/>
      <c r="E1528" s="997"/>
      <c r="F1528" s="884"/>
      <c r="G1528" s="884"/>
      <c r="H1528" s="884"/>
      <c r="I1528" s="884"/>
      <c r="J1528" s="884"/>
      <c r="K1528" s="885"/>
      <c r="L1528" s="1027"/>
      <c r="M1528" s="884"/>
      <c r="N1528" s="884"/>
      <c r="O1528" s="885"/>
      <c r="P1528" s="1027"/>
      <c r="Q1528" s="884"/>
      <c r="R1528" s="884"/>
      <c r="S1528" s="885"/>
      <c r="T1528" s="991"/>
      <c r="U1528" s="884"/>
      <c r="V1528" s="884"/>
      <c r="W1528" s="885"/>
      <c r="X1528" s="796"/>
      <c r="Y1528" s="796"/>
      <c r="Z1528" s="796"/>
      <c r="AA1528" s="796"/>
      <c r="AB1528" s="796"/>
      <c r="AC1528" s="796"/>
      <c r="AD1528" s="796"/>
      <c r="AG1528" s="323" t="b">
        <f t="shared" si="230"/>
        <v>0</v>
      </c>
      <c r="AH1528" s="1" t="str">
        <f t="shared" si="231"/>
        <v/>
      </c>
      <c r="AI1528" s="323" t="b">
        <f t="shared" si="232"/>
        <v>0</v>
      </c>
      <c r="AJ1528" s="1" t="str">
        <f t="shared" si="233"/>
        <v/>
      </c>
      <c r="AK1528" s="323" t="b">
        <f t="shared" si="234"/>
        <v>0</v>
      </c>
      <c r="AL1528" s="648">
        <f t="shared" si="235"/>
        <v>0</v>
      </c>
      <c r="AM1528" s="293">
        <f t="shared" si="236"/>
        <v>0</v>
      </c>
      <c r="AN1528" s="294" t="str">
        <f>IF(AM1528=0,"",
IF(SUM($AM$47:AM1528)=1,AO1528,
IF($AM$1547&gt;SUM($AM$47:AM1528),_xlfn.CONCAT(", ",AO1528),
IF($AM$1547=SUM($AM$47:AM1528),_xlfn.CONCAT(" y ",AO1528)))))</f>
        <v/>
      </c>
      <c r="AO1528" s="89" t="s">
        <v>8824</v>
      </c>
      <c r="AQ1528" s="477">
        <f t="shared" si="237"/>
        <v>0</v>
      </c>
      <c r="AR1528" s="321">
        <f t="shared" si="238"/>
        <v>0</v>
      </c>
      <c r="AS1528" s="293">
        <f t="shared" si="239"/>
        <v>0</v>
      </c>
      <c r="AT1528" s="294" t="str">
        <f>IF(AS1528=0,"",
IF(SUM($AS$47:AS1528)=1,AU1528,
IF($AS$1547&gt;SUM($AS$47:AS1528),_xlfn.CONCAT(", ",AU1528),
IF($AS$1547=SUM($AS$47:AS1528),_xlfn.CONCAT(" y ",AU1528)))))</f>
        <v/>
      </c>
      <c r="AU1528" s="89" t="s">
        <v>8824</v>
      </c>
    </row>
    <row r="1529" spans="1:47" ht="15" customHeight="1">
      <c r="A1529" s="64"/>
      <c r="B1529" s="11"/>
      <c r="C1529" s="1021" t="s">
        <v>8825</v>
      </c>
      <c r="D1529" s="890"/>
      <c r="E1529" s="997"/>
      <c r="F1529" s="884"/>
      <c r="G1529" s="884"/>
      <c r="H1529" s="884"/>
      <c r="I1529" s="884"/>
      <c r="J1529" s="884"/>
      <c r="K1529" s="885"/>
      <c r="L1529" s="1027"/>
      <c r="M1529" s="884"/>
      <c r="N1529" s="884"/>
      <c r="O1529" s="885"/>
      <c r="P1529" s="1027"/>
      <c r="Q1529" s="884"/>
      <c r="R1529" s="884"/>
      <c r="S1529" s="885"/>
      <c r="T1529" s="991"/>
      <c r="U1529" s="884"/>
      <c r="V1529" s="884"/>
      <c r="W1529" s="885"/>
      <c r="X1529" s="796"/>
      <c r="Y1529" s="796"/>
      <c r="Z1529" s="796"/>
      <c r="AA1529" s="796"/>
      <c r="AB1529" s="796"/>
      <c r="AC1529" s="796"/>
      <c r="AD1529" s="796"/>
      <c r="AG1529" s="323" t="b">
        <f t="shared" si="230"/>
        <v>0</v>
      </c>
      <c r="AH1529" s="1" t="str">
        <f t="shared" si="231"/>
        <v/>
      </c>
      <c r="AI1529" s="323" t="b">
        <f t="shared" si="232"/>
        <v>0</v>
      </c>
      <c r="AJ1529" s="1" t="str">
        <f t="shared" si="233"/>
        <v/>
      </c>
      <c r="AK1529" s="323" t="b">
        <f t="shared" si="234"/>
        <v>0</v>
      </c>
      <c r="AL1529" s="648">
        <f t="shared" si="235"/>
        <v>0</v>
      </c>
      <c r="AM1529" s="293">
        <f t="shared" si="236"/>
        <v>0</v>
      </c>
      <c r="AN1529" s="294" t="str">
        <f>IF(AM1529=0,"",
IF(SUM($AM$47:AM1529)=1,AO1529,
IF($AM$1547&gt;SUM($AM$47:AM1529),_xlfn.CONCAT(", ",AO1529),
IF($AM$1547=SUM($AM$47:AM1529),_xlfn.CONCAT(" y ",AO1529)))))</f>
        <v/>
      </c>
      <c r="AO1529" s="89" t="s">
        <v>8826</v>
      </c>
      <c r="AQ1529" s="477">
        <f t="shared" si="237"/>
        <v>0</v>
      </c>
      <c r="AR1529" s="321">
        <f t="shared" si="238"/>
        <v>0</v>
      </c>
      <c r="AS1529" s="293">
        <f t="shared" si="239"/>
        <v>0</v>
      </c>
      <c r="AT1529" s="294" t="str">
        <f>IF(AS1529=0,"",
IF(SUM($AS$47:AS1529)=1,AU1529,
IF($AS$1547&gt;SUM($AS$47:AS1529),_xlfn.CONCAT(", ",AU1529),
IF($AS$1547=SUM($AS$47:AS1529),_xlfn.CONCAT(" y ",AU1529)))))</f>
        <v/>
      </c>
      <c r="AU1529" s="89" t="s">
        <v>8826</v>
      </c>
    </row>
    <row r="1530" spans="1:47" ht="15" customHeight="1">
      <c r="A1530" s="64"/>
      <c r="B1530" s="11"/>
      <c r="C1530" s="1021" t="s">
        <v>8827</v>
      </c>
      <c r="D1530" s="890"/>
      <c r="E1530" s="997"/>
      <c r="F1530" s="884"/>
      <c r="G1530" s="884"/>
      <c r="H1530" s="884"/>
      <c r="I1530" s="884"/>
      <c r="J1530" s="884"/>
      <c r="K1530" s="885"/>
      <c r="L1530" s="1027"/>
      <c r="M1530" s="884"/>
      <c r="N1530" s="884"/>
      <c r="O1530" s="885"/>
      <c r="P1530" s="1027"/>
      <c r="Q1530" s="884"/>
      <c r="R1530" s="884"/>
      <c r="S1530" s="885"/>
      <c r="T1530" s="991"/>
      <c r="U1530" s="884"/>
      <c r="V1530" s="884"/>
      <c r="W1530" s="885"/>
      <c r="X1530" s="796"/>
      <c r="Y1530" s="796"/>
      <c r="Z1530" s="796"/>
      <c r="AA1530" s="796"/>
      <c r="AB1530" s="796"/>
      <c r="AC1530" s="796"/>
      <c r="AD1530" s="796"/>
      <c r="AG1530" s="323" t="b">
        <f t="shared" si="230"/>
        <v>0</v>
      </c>
      <c r="AH1530" s="1" t="str">
        <f t="shared" si="231"/>
        <v/>
      </c>
      <c r="AI1530" s="323" t="b">
        <f t="shared" si="232"/>
        <v>0</v>
      </c>
      <c r="AJ1530" s="1" t="str">
        <f t="shared" si="233"/>
        <v/>
      </c>
      <c r="AK1530" s="323" t="b">
        <f t="shared" si="234"/>
        <v>0</v>
      </c>
      <c r="AL1530" s="648">
        <f t="shared" si="235"/>
        <v>0</v>
      </c>
      <c r="AM1530" s="293">
        <f t="shared" si="236"/>
        <v>0</v>
      </c>
      <c r="AN1530" s="294" t="str">
        <f>IF(AM1530=0,"",
IF(SUM($AM$47:AM1530)=1,AO1530,
IF($AM$1547&gt;SUM($AM$47:AM1530),_xlfn.CONCAT(", ",AO1530),
IF($AM$1547=SUM($AM$47:AM1530),_xlfn.CONCAT(" y ",AO1530)))))</f>
        <v/>
      </c>
      <c r="AO1530" s="89" t="s">
        <v>8828</v>
      </c>
      <c r="AQ1530" s="477">
        <f t="shared" si="237"/>
        <v>0</v>
      </c>
      <c r="AR1530" s="321">
        <f t="shared" si="238"/>
        <v>0</v>
      </c>
      <c r="AS1530" s="293">
        <f t="shared" si="239"/>
        <v>0</v>
      </c>
      <c r="AT1530" s="294" t="str">
        <f>IF(AS1530=0,"",
IF(SUM($AS$47:AS1530)=1,AU1530,
IF($AS$1547&gt;SUM($AS$47:AS1530),_xlfn.CONCAT(", ",AU1530),
IF($AS$1547=SUM($AS$47:AS1530),_xlfn.CONCAT(" y ",AU1530)))))</f>
        <v/>
      </c>
      <c r="AU1530" s="89" t="s">
        <v>8828</v>
      </c>
    </row>
    <row r="1531" spans="1:47" ht="15" customHeight="1">
      <c r="A1531" s="64"/>
      <c r="B1531" s="11"/>
      <c r="C1531" s="1021" t="s">
        <v>8829</v>
      </c>
      <c r="D1531" s="890"/>
      <c r="E1531" s="997"/>
      <c r="F1531" s="884"/>
      <c r="G1531" s="884"/>
      <c r="H1531" s="884"/>
      <c r="I1531" s="884"/>
      <c r="J1531" s="884"/>
      <c r="K1531" s="885"/>
      <c r="L1531" s="1027"/>
      <c r="M1531" s="884"/>
      <c r="N1531" s="884"/>
      <c r="O1531" s="885"/>
      <c r="P1531" s="1027"/>
      <c r="Q1531" s="884"/>
      <c r="R1531" s="884"/>
      <c r="S1531" s="885"/>
      <c r="T1531" s="991"/>
      <c r="U1531" s="884"/>
      <c r="V1531" s="884"/>
      <c r="W1531" s="885"/>
      <c r="X1531" s="796"/>
      <c r="Y1531" s="796"/>
      <c r="Z1531" s="796"/>
      <c r="AA1531" s="796"/>
      <c r="AB1531" s="796"/>
      <c r="AC1531" s="796"/>
      <c r="AD1531" s="796"/>
      <c r="AG1531" s="323" t="b">
        <f t="shared" si="230"/>
        <v>0</v>
      </c>
      <c r="AH1531" s="1" t="str">
        <f t="shared" si="231"/>
        <v/>
      </c>
      <c r="AI1531" s="323" t="b">
        <f t="shared" si="232"/>
        <v>0</v>
      </c>
      <c r="AJ1531" s="1" t="str">
        <f t="shared" si="233"/>
        <v/>
      </c>
      <c r="AK1531" s="323" t="b">
        <f t="shared" si="234"/>
        <v>0</v>
      </c>
      <c r="AL1531" s="648">
        <f t="shared" si="235"/>
        <v>0</v>
      </c>
      <c r="AM1531" s="293">
        <f t="shared" si="236"/>
        <v>0</v>
      </c>
      <c r="AN1531" s="294" t="str">
        <f>IF(AM1531=0,"",
IF(SUM($AM$47:AM1531)=1,AO1531,
IF($AM$1547&gt;SUM($AM$47:AM1531),_xlfn.CONCAT(", ",AO1531),
IF($AM$1547=SUM($AM$47:AM1531),_xlfn.CONCAT(" y ",AO1531)))))</f>
        <v/>
      </c>
      <c r="AO1531" s="89" t="s">
        <v>8830</v>
      </c>
      <c r="AQ1531" s="477">
        <f t="shared" si="237"/>
        <v>0</v>
      </c>
      <c r="AR1531" s="321">
        <f t="shared" si="238"/>
        <v>0</v>
      </c>
      <c r="AS1531" s="293">
        <f t="shared" si="239"/>
        <v>0</v>
      </c>
      <c r="AT1531" s="294" t="str">
        <f>IF(AS1531=0,"",
IF(SUM($AS$47:AS1531)=1,AU1531,
IF($AS$1547&gt;SUM($AS$47:AS1531),_xlfn.CONCAT(", ",AU1531),
IF($AS$1547=SUM($AS$47:AS1531),_xlfn.CONCAT(" y ",AU1531)))))</f>
        <v/>
      </c>
      <c r="AU1531" s="89" t="s">
        <v>8830</v>
      </c>
    </row>
    <row r="1532" spans="1:47" ht="15" customHeight="1">
      <c r="A1532" s="64"/>
      <c r="B1532" s="11"/>
      <c r="C1532" s="1021" t="s">
        <v>8831</v>
      </c>
      <c r="D1532" s="890"/>
      <c r="E1532" s="997"/>
      <c r="F1532" s="884"/>
      <c r="G1532" s="884"/>
      <c r="H1532" s="884"/>
      <c r="I1532" s="884"/>
      <c r="J1532" s="884"/>
      <c r="K1532" s="885"/>
      <c r="L1532" s="1027"/>
      <c r="M1532" s="884"/>
      <c r="N1532" s="884"/>
      <c r="O1532" s="885"/>
      <c r="P1532" s="1027"/>
      <c r="Q1532" s="884"/>
      <c r="R1532" s="884"/>
      <c r="S1532" s="885"/>
      <c r="T1532" s="991"/>
      <c r="U1532" s="884"/>
      <c r="V1532" s="884"/>
      <c r="W1532" s="885"/>
      <c r="X1532" s="796"/>
      <c r="Y1532" s="796"/>
      <c r="Z1532" s="796"/>
      <c r="AA1532" s="796"/>
      <c r="AB1532" s="796"/>
      <c r="AC1532" s="796"/>
      <c r="AD1532" s="796"/>
      <c r="AG1532" s="323" t="b">
        <f t="shared" si="230"/>
        <v>0</v>
      </c>
      <c r="AH1532" s="1" t="str">
        <f t="shared" si="231"/>
        <v/>
      </c>
      <c r="AI1532" s="323" t="b">
        <f t="shared" si="232"/>
        <v>0</v>
      </c>
      <c r="AJ1532" s="1" t="str">
        <f t="shared" si="233"/>
        <v/>
      </c>
      <c r="AK1532" s="323" t="b">
        <f t="shared" si="234"/>
        <v>0</v>
      </c>
      <c r="AL1532" s="648">
        <f t="shared" si="235"/>
        <v>0</v>
      </c>
      <c r="AM1532" s="293">
        <f t="shared" si="236"/>
        <v>0</v>
      </c>
      <c r="AN1532" s="294" t="str">
        <f>IF(AM1532=0,"",
IF(SUM($AM$47:AM1532)=1,AO1532,
IF($AM$1547&gt;SUM($AM$47:AM1532),_xlfn.CONCAT(", ",AO1532),
IF($AM$1547=SUM($AM$47:AM1532),_xlfn.CONCAT(" y ",AO1532)))))</f>
        <v/>
      </c>
      <c r="AO1532" s="89" t="s">
        <v>8832</v>
      </c>
      <c r="AQ1532" s="477">
        <f t="shared" si="237"/>
        <v>0</v>
      </c>
      <c r="AR1532" s="321">
        <f t="shared" si="238"/>
        <v>0</v>
      </c>
      <c r="AS1532" s="293">
        <f t="shared" si="239"/>
        <v>0</v>
      </c>
      <c r="AT1532" s="294" t="str">
        <f>IF(AS1532=0,"",
IF(SUM($AS$47:AS1532)=1,AU1532,
IF($AS$1547&gt;SUM($AS$47:AS1532),_xlfn.CONCAT(", ",AU1532),
IF($AS$1547=SUM($AS$47:AS1532),_xlfn.CONCAT(" y ",AU1532)))))</f>
        <v/>
      </c>
      <c r="AU1532" s="89" t="s">
        <v>8832</v>
      </c>
    </row>
    <row r="1533" spans="1:47" ht="15" customHeight="1">
      <c r="A1533" s="64"/>
      <c r="B1533" s="11"/>
      <c r="C1533" s="1021" t="s">
        <v>8833</v>
      </c>
      <c r="D1533" s="890"/>
      <c r="E1533" s="997"/>
      <c r="F1533" s="884"/>
      <c r="G1533" s="884"/>
      <c r="H1533" s="884"/>
      <c r="I1533" s="884"/>
      <c r="J1533" s="884"/>
      <c r="K1533" s="885"/>
      <c r="L1533" s="1027"/>
      <c r="M1533" s="884"/>
      <c r="N1533" s="884"/>
      <c r="O1533" s="885"/>
      <c r="P1533" s="1027"/>
      <c r="Q1533" s="884"/>
      <c r="R1533" s="884"/>
      <c r="S1533" s="885"/>
      <c r="T1533" s="991"/>
      <c r="U1533" s="884"/>
      <c r="V1533" s="884"/>
      <c r="W1533" s="885"/>
      <c r="X1533" s="796"/>
      <c r="Y1533" s="796"/>
      <c r="Z1533" s="796"/>
      <c r="AA1533" s="796"/>
      <c r="AB1533" s="796"/>
      <c r="AC1533" s="796"/>
      <c r="AD1533" s="796"/>
      <c r="AG1533" s="323" t="b">
        <f t="shared" si="230"/>
        <v>0</v>
      </c>
      <c r="AH1533" s="1" t="str">
        <f t="shared" si="231"/>
        <v/>
      </c>
      <c r="AI1533" s="323" t="b">
        <f t="shared" si="232"/>
        <v>0</v>
      </c>
      <c r="AJ1533" s="1" t="str">
        <f t="shared" si="233"/>
        <v/>
      </c>
      <c r="AK1533" s="323" t="b">
        <f t="shared" si="234"/>
        <v>0</v>
      </c>
      <c r="AL1533" s="648">
        <f t="shared" si="235"/>
        <v>0</v>
      </c>
      <c r="AM1533" s="293">
        <f t="shared" si="236"/>
        <v>0</v>
      </c>
      <c r="AN1533" s="294" t="str">
        <f>IF(AM1533=0,"",
IF(SUM($AM$47:AM1533)=1,AO1533,
IF($AM$1547&gt;SUM($AM$47:AM1533),_xlfn.CONCAT(", ",AO1533),
IF($AM$1547=SUM($AM$47:AM1533),_xlfn.CONCAT(" y ",AO1533)))))</f>
        <v/>
      </c>
      <c r="AO1533" s="89" t="s">
        <v>8834</v>
      </c>
      <c r="AQ1533" s="477">
        <f t="shared" si="237"/>
        <v>0</v>
      </c>
      <c r="AR1533" s="321">
        <f t="shared" si="238"/>
        <v>0</v>
      </c>
      <c r="AS1533" s="293">
        <f t="shared" si="239"/>
        <v>0</v>
      </c>
      <c r="AT1533" s="294" t="str">
        <f>IF(AS1533=0,"",
IF(SUM($AS$47:AS1533)=1,AU1533,
IF($AS$1547&gt;SUM($AS$47:AS1533),_xlfn.CONCAT(", ",AU1533),
IF($AS$1547=SUM($AS$47:AS1533),_xlfn.CONCAT(" y ",AU1533)))))</f>
        <v/>
      </c>
      <c r="AU1533" s="89" t="s">
        <v>8834</v>
      </c>
    </row>
    <row r="1534" spans="1:47" ht="15" customHeight="1">
      <c r="A1534" s="64"/>
      <c r="B1534" s="11"/>
      <c r="C1534" s="1021" t="s">
        <v>8835</v>
      </c>
      <c r="D1534" s="890"/>
      <c r="E1534" s="997"/>
      <c r="F1534" s="884"/>
      <c r="G1534" s="884"/>
      <c r="H1534" s="884"/>
      <c r="I1534" s="884"/>
      <c r="J1534" s="884"/>
      <c r="K1534" s="885"/>
      <c r="L1534" s="1027"/>
      <c r="M1534" s="884"/>
      <c r="N1534" s="884"/>
      <c r="O1534" s="885"/>
      <c r="P1534" s="1027"/>
      <c r="Q1534" s="884"/>
      <c r="R1534" s="884"/>
      <c r="S1534" s="885"/>
      <c r="T1534" s="991"/>
      <c r="U1534" s="884"/>
      <c r="V1534" s="884"/>
      <c r="W1534" s="885"/>
      <c r="X1534" s="796"/>
      <c r="Y1534" s="796"/>
      <c r="Z1534" s="796"/>
      <c r="AA1534" s="796"/>
      <c r="AB1534" s="796"/>
      <c r="AC1534" s="796"/>
      <c r="AD1534" s="796"/>
      <c r="AG1534" s="323" t="b">
        <f t="shared" si="230"/>
        <v>0</v>
      </c>
      <c r="AH1534" s="1" t="str">
        <f t="shared" si="231"/>
        <v/>
      </c>
      <c r="AI1534" s="323" t="b">
        <f t="shared" si="232"/>
        <v>0</v>
      </c>
      <c r="AJ1534" s="1" t="str">
        <f t="shared" si="233"/>
        <v/>
      </c>
      <c r="AK1534" s="323" t="b">
        <f t="shared" si="234"/>
        <v>0</v>
      </c>
      <c r="AL1534" s="648">
        <f t="shared" si="235"/>
        <v>0</v>
      </c>
      <c r="AM1534" s="293">
        <f t="shared" si="236"/>
        <v>0</v>
      </c>
      <c r="AN1534" s="294" t="str">
        <f>IF(AM1534=0,"",
IF(SUM($AM$47:AM1534)=1,AO1534,
IF($AM$1547&gt;SUM($AM$47:AM1534),_xlfn.CONCAT(", ",AO1534),
IF($AM$1547=SUM($AM$47:AM1534),_xlfn.CONCAT(" y ",AO1534)))))</f>
        <v/>
      </c>
      <c r="AO1534" s="89" t="s">
        <v>8836</v>
      </c>
      <c r="AQ1534" s="477">
        <f t="shared" si="237"/>
        <v>0</v>
      </c>
      <c r="AR1534" s="321">
        <f t="shared" si="238"/>
        <v>0</v>
      </c>
      <c r="AS1534" s="293">
        <f t="shared" si="239"/>
        <v>0</v>
      </c>
      <c r="AT1534" s="294" t="str">
        <f>IF(AS1534=0,"",
IF(SUM($AS$47:AS1534)=1,AU1534,
IF($AS$1547&gt;SUM($AS$47:AS1534),_xlfn.CONCAT(", ",AU1534),
IF($AS$1547=SUM($AS$47:AS1534),_xlfn.CONCAT(" y ",AU1534)))))</f>
        <v/>
      </c>
      <c r="AU1534" s="89" t="s">
        <v>8836</v>
      </c>
    </row>
    <row r="1535" spans="1:47" ht="15" customHeight="1">
      <c r="A1535" s="64"/>
      <c r="B1535" s="11"/>
      <c r="C1535" s="1021" t="s">
        <v>8837</v>
      </c>
      <c r="D1535" s="890"/>
      <c r="E1535" s="997"/>
      <c r="F1535" s="884"/>
      <c r="G1535" s="884"/>
      <c r="H1535" s="884"/>
      <c r="I1535" s="884"/>
      <c r="J1535" s="884"/>
      <c r="K1535" s="885"/>
      <c r="L1535" s="1027"/>
      <c r="M1535" s="884"/>
      <c r="N1535" s="884"/>
      <c r="O1535" s="885"/>
      <c r="P1535" s="1027"/>
      <c r="Q1535" s="884"/>
      <c r="R1535" s="884"/>
      <c r="S1535" s="885"/>
      <c r="T1535" s="991"/>
      <c r="U1535" s="884"/>
      <c r="V1535" s="884"/>
      <c r="W1535" s="885"/>
      <c r="X1535" s="796"/>
      <c r="Y1535" s="796"/>
      <c r="Z1535" s="796"/>
      <c r="AA1535" s="796"/>
      <c r="AB1535" s="796"/>
      <c r="AC1535" s="796"/>
      <c r="AD1535" s="796"/>
      <c r="AG1535" s="323" t="b">
        <f t="shared" si="230"/>
        <v>0</v>
      </c>
      <c r="AH1535" s="1" t="str">
        <f t="shared" si="231"/>
        <v/>
      </c>
      <c r="AI1535" s="323" t="b">
        <f t="shared" si="232"/>
        <v>0</v>
      </c>
      <c r="AJ1535" s="1" t="str">
        <f t="shared" si="233"/>
        <v/>
      </c>
      <c r="AK1535" s="323" t="b">
        <f t="shared" si="234"/>
        <v>0</v>
      </c>
      <c r="AL1535" s="648">
        <f t="shared" si="235"/>
        <v>0</v>
      </c>
      <c r="AM1535" s="293">
        <f t="shared" si="236"/>
        <v>0</v>
      </c>
      <c r="AN1535" s="294" t="str">
        <f>IF(AM1535=0,"",
IF(SUM($AM$47:AM1535)=1,AO1535,
IF($AM$1547&gt;SUM($AM$47:AM1535),_xlfn.CONCAT(", ",AO1535),
IF($AM$1547=SUM($AM$47:AM1535),_xlfn.CONCAT(" y ",AO1535)))))</f>
        <v/>
      </c>
      <c r="AO1535" s="89" t="s">
        <v>8838</v>
      </c>
      <c r="AQ1535" s="477">
        <f t="shared" si="237"/>
        <v>0</v>
      </c>
      <c r="AR1535" s="321">
        <f t="shared" si="238"/>
        <v>0</v>
      </c>
      <c r="AS1535" s="293">
        <f t="shared" si="239"/>
        <v>0</v>
      </c>
      <c r="AT1535" s="294" t="str">
        <f>IF(AS1535=0,"",
IF(SUM($AS$47:AS1535)=1,AU1535,
IF($AS$1547&gt;SUM($AS$47:AS1535),_xlfn.CONCAT(", ",AU1535),
IF($AS$1547=SUM($AS$47:AS1535),_xlfn.CONCAT(" y ",AU1535)))))</f>
        <v/>
      </c>
      <c r="AU1535" s="89" t="s">
        <v>8838</v>
      </c>
    </row>
    <row r="1536" spans="1:47" ht="15" customHeight="1">
      <c r="A1536" s="64"/>
      <c r="B1536" s="11"/>
      <c r="C1536" s="1021" t="s">
        <v>8839</v>
      </c>
      <c r="D1536" s="890"/>
      <c r="E1536" s="997"/>
      <c r="F1536" s="884"/>
      <c r="G1536" s="884"/>
      <c r="H1536" s="884"/>
      <c r="I1536" s="884"/>
      <c r="J1536" s="884"/>
      <c r="K1536" s="885"/>
      <c r="L1536" s="1027"/>
      <c r="M1536" s="884"/>
      <c r="N1536" s="884"/>
      <c r="O1536" s="885"/>
      <c r="P1536" s="1027"/>
      <c r="Q1536" s="884"/>
      <c r="R1536" s="884"/>
      <c r="S1536" s="885"/>
      <c r="T1536" s="991"/>
      <c r="U1536" s="884"/>
      <c r="V1536" s="884"/>
      <c r="W1536" s="885"/>
      <c r="X1536" s="796"/>
      <c r="Y1536" s="796"/>
      <c r="Z1536" s="796"/>
      <c r="AA1536" s="796"/>
      <c r="AB1536" s="796"/>
      <c r="AC1536" s="796"/>
      <c r="AD1536" s="796"/>
      <c r="AG1536" s="323" t="b">
        <f t="shared" si="230"/>
        <v>0</v>
      </c>
      <c r="AH1536" s="1" t="str">
        <f t="shared" si="231"/>
        <v/>
      </c>
      <c r="AI1536" s="323" t="b">
        <f t="shared" si="232"/>
        <v>0</v>
      </c>
      <c r="AJ1536" s="1" t="str">
        <f t="shared" si="233"/>
        <v/>
      </c>
      <c r="AK1536" s="323" t="b">
        <f t="shared" si="234"/>
        <v>0</v>
      </c>
      <c r="AL1536" s="648">
        <f t="shared" si="235"/>
        <v>0</v>
      </c>
      <c r="AM1536" s="293">
        <f t="shared" si="236"/>
        <v>0</v>
      </c>
      <c r="AN1536" s="294" t="str">
        <f>IF(AM1536=0,"",
IF(SUM($AM$47:AM1536)=1,AO1536,
IF($AM$1547&gt;SUM($AM$47:AM1536),_xlfn.CONCAT(", ",AO1536),
IF($AM$1547=SUM($AM$47:AM1536),_xlfn.CONCAT(" y ",AO1536)))))</f>
        <v/>
      </c>
      <c r="AO1536" s="89" t="s">
        <v>8840</v>
      </c>
      <c r="AQ1536" s="477">
        <f t="shared" si="237"/>
        <v>0</v>
      </c>
      <c r="AR1536" s="321">
        <f t="shared" si="238"/>
        <v>0</v>
      </c>
      <c r="AS1536" s="293">
        <f t="shared" si="239"/>
        <v>0</v>
      </c>
      <c r="AT1536" s="294" t="str">
        <f>IF(AS1536=0,"",
IF(SUM($AS$47:AS1536)=1,AU1536,
IF($AS$1547&gt;SUM($AS$47:AS1536),_xlfn.CONCAT(", ",AU1536),
IF($AS$1547=SUM($AS$47:AS1536),_xlfn.CONCAT(" y ",AU1536)))))</f>
        <v/>
      </c>
      <c r="AU1536" s="89" t="s">
        <v>8840</v>
      </c>
    </row>
    <row r="1537" spans="1:47" ht="15" customHeight="1">
      <c r="A1537" s="64"/>
      <c r="B1537" s="11"/>
      <c r="C1537" s="1021" t="s">
        <v>8841</v>
      </c>
      <c r="D1537" s="890"/>
      <c r="E1537" s="997"/>
      <c r="F1537" s="884"/>
      <c r="G1537" s="884"/>
      <c r="H1537" s="884"/>
      <c r="I1537" s="884"/>
      <c r="J1537" s="884"/>
      <c r="K1537" s="885"/>
      <c r="L1537" s="1027"/>
      <c r="M1537" s="884"/>
      <c r="N1537" s="884"/>
      <c r="O1537" s="885"/>
      <c r="P1537" s="1027"/>
      <c r="Q1537" s="884"/>
      <c r="R1537" s="884"/>
      <c r="S1537" s="885"/>
      <c r="T1537" s="991"/>
      <c r="U1537" s="884"/>
      <c r="V1537" s="884"/>
      <c r="W1537" s="885"/>
      <c r="X1537" s="796"/>
      <c r="Y1537" s="796"/>
      <c r="Z1537" s="796"/>
      <c r="AA1537" s="796"/>
      <c r="AB1537" s="796"/>
      <c r="AC1537" s="796"/>
      <c r="AD1537" s="796"/>
      <c r="AG1537" s="323" t="b">
        <f t="shared" si="230"/>
        <v>0</v>
      </c>
      <c r="AH1537" s="1" t="str">
        <f t="shared" si="231"/>
        <v/>
      </c>
      <c r="AI1537" s="323" t="b">
        <f t="shared" si="232"/>
        <v>0</v>
      </c>
      <c r="AJ1537" s="1" t="str">
        <f t="shared" si="233"/>
        <v/>
      </c>
      <c r="AK1537" s="323" t="b">
        <f t="shared" si="234"/>
        <v>0</v>
      </c>
      <c r="AL1537" s="648">
        <f t="shared" si="235"/>
        <v>0</v>
      </c>
      <c r="AM1537" s="293">
        <f t="shared" si="236"/>
        <v>0</v>
      </c>
      <c r="AN1537" s="294" t="str">
        <f>IF(AM1537=0,"",
IF(SUM($AM$47:AM1537)=1,AO1537,
IF($AM$1547&gt;SUM($AM$47:AM1537),_xlfn.CONCAT(", ",AO1537),
IF($AM$1547=SUM($AM$47:AM1537),_xlfn.CONCAT(" y ",AO1537)))))</f>
        <v/>
      </c>
      <c r="AO1537" s="89" t="s">
        <v>8842</v>
      </c>
      <c r="AQ1537" s="477">
        <f t="shared" si="237"/>
        <v>0</v>
      </c>
      <c r="AR1537" s="321">
        <f t="shared" si="238"/>
        <v>0</v>
      </c>
      <c r="AS1537" s="293">
        <f t="shared" si="239"/>
        <v>0</v>
      </c>
      <c r="AT1537" s="294" t="str">
        <f>IF(AS1537=0,"",
IF(SUM($AS$47:AS1537)=1,AU1537,
IF($AS$1547&gt;SUM($AS$47:AS1537),_xlfn.CONCAT(", ",AU1537),
IF($AS$1547=SUM($AS$47:AS1537),_xlfn.CONCAT(" y ",AU1537)))))</f>
        <v/>
      </c>
      <c r="AU1537" s="89" t="s">
        <v>8842</v>
      </c>
    </row>
    <row r="1538" spans="1:47" ht="15" customHeight="1">
      <c r="A1538" s="64"/>
      <c r="B1538" s="11"/>
      <c r="C1538" s="1021" t="s">
        <v>8843</v>
      </c>
      <c r="D1538" s="890"/>
      <c r="E1538" s="997"/>
      <c r="F1538" s="884"/>
      <c r="G1538" s="884"/>
      <c r="H1538" s="884"/>
      <c r="I1538" s="884"/>
      <c r="J1538" s="884"/>
      <c r="K1538" s="885"/>
      <c r="L1538" s="1027"/>
      <c r="M1538" s="884"/>
      <c r="N1538" s="884"/>
      <c r="O1538" s="885"/>
      <c r="P1538" s="1027"/>
      <c r="Q1538" s="884"/>
      <c r="R1538" s="884"/>
      <c r="S1538" s="885"/>
      <c r="T1538" s="991"/>
      <c r="U1538" s="884"/>
      <c r="V1538" s="884"/>
      <c r="W1538" s="885"/>
      <c r="X1538" s="796"/>
      <c r="Y1538" s="796"/>
      <c r="Z1538" s="796"/>
      <c r="AA1538" s="796"/>
      <c r="AB1538" s="796"/>
      <c r="AC1538" s="796"/>
      <c r="AD1538" s="796"/>
      <c r="AG1538" s="323" t="b">
        <f t="shared" si="230"/>
        <v>0</v>
      </c>
      <c r="AH1538" s="1" t="str">
        <f t="shared" si="231"/>
        <v/>
      </c>
      <c r="AI1538" s="323" t="b">
        <f t="shared" si="232"/>
        <v>0</v>
      </c>
      <c r="AJ1538" s="1" t="str">
        <f t="shared" si="233"/>
        <v/>
      </c>
      <c r="AK1538" s="323" t="b">
        <f t="shared" si="234"/>
        <v>0</v>
      </c>
      <c r="AL1538" s="648">
        <f t="shared" si="235"/>
        <v>0</v>
      </c>
      <c r="AM1538" s="293">
        <f t="shared" si="236"/>
        <v>0</v>
      </c>
      <c r="AN1538" s="294" t="str">
        <f>IF(AM1538=0,"",
IF(SUM($AM$47:AM1538)=1,AO1538,
IF($AM$1547&gt;SUM($AM$47:AM1538),_xlfn.CONCAT(", ",AO1538),
IF($AM$1547=SUM($AM$47:AM1538),_xlfn.CONCAT(" y ",AO1538)))))</f>
        <v/>
      </c>
      <c r="AO1538" s="89" t="s">
        <v>8844</v>
      </c>
      <c r="AQ1538" s="477">
        <f t="shared" si="237"/>
        <v>0</v>
      </c>
      <c r="AR1538" s="321">
        <f t="shared" si="238"/>
        <v>0</v>
      </c>
      <c r="AS1538" s="293">
        <f t="shared" si="239"/>
        <v>0</v>
      </c>
      <c r="AT1538" s="294" t="str">
        <f>IF(AS1538=0,"",
IF(SUM($AS$47:AS1538)=1,AU1538,
IF($AS$1547&gt;SUM($AS$47:AS1538),_xlfn.CONCAT(", ",AU1538),
IF($AS$1547=SUM($AS$47:AS1538),_xlfn.CONCAT(" y ",AU1538)))))</f>
        <v/>
      </c>
      <c r="AU1538" s="89" t="s">
        <v>8844</v>
      </c>
    </row>
    <row r="1539" spans="1:47" ht="15" customHeight="1">
      <c r="A1539" s="64"/>
      <c r="B1539" s="11"/>
      <c r="C1539" s="1021" t="s">
        <v>8845</v>
      </c>
      <c r="D1539" s="890"/>
      <c r="E1539" s="997"/>
      <c r="F1539" s="884"/>
      <c r="G1539" s="884"/>
      <c r="H1539" s="884"/>
      <c r="I1539" s="884"/>
      <c r="J1539" s="884"/>
      <c r="K1539" s="885"/>
      <c r="L1539" s="1027"/>
      <c r="M1539" s="884"/>
      <c r="N1539" s="884"/>
      <c r="O1539" s="885"/>
      <c r="P1539" s="1027"/>
      <c r="Q1539" s="884"/>
      <c r="R1539" s="884"/>
      <c r="S1539" s="885"/>
      <c r="T1539" s="991"/>
      <c r="U1539" s="884"/>
      <c r="V1539" s="884"/>
      <c r="W1539" s="885"/>
      <c r="X1539" s="796"/>
      <c r="Y1539" s="796"/>
      <c r="Z1539" s="796"/>
      <c r="AA1539" s="796"/>
      <c r="AB1539" s="796"/>
      <c r="AC1539" s="796"/>
      <c r="AD1539" s="796"/>
      <c r="AG1539" s="323" t="b">
        <f t="shared" si="230"/>
        <v>0</v>
      </c>
      <c r="AH1539" s="1" t="str">
        <f t="shared" si="231"/>
        <v/>
      </c>
      <c r="AI1539" s="323" t="b">
        <f t="shared" si="232"/>
        <v>0</v>
      </c>
      <c r="AJ1539" s="1" t="str">
        <f t="shared" si="233"/>
        <v/>
      </c>
      <c r="AK1539" s="323" t="b">
        <f t="shared" si="234"/>
        <v>0</v>
      </c>
      <c r="AL1539" s="648">
        <f t="shared" si="235"/>
        <v>0</v>
      </c>
      <c r="AM1539" s="293">
        <f t="shared" si="236"/>
        <v>0</v>
      </c>
      <c r="AN1539" s="294" t="str">
        <f>IF(AM1539=0,"",
IF(SUM($AM$47:AM1539)=1,AO1539,
IF($AM$1547&gt;SUM($AM$47:AM1539),_xlfn.CONCAT(", ",AO1539),
IF($AM$1547=SUM($AM$47:AM1539),_xlfn.CONCAT(" y ",AO1539)))))</f>
        <v/>
      </c>
      <c r="AO1539" s="89" t="s">
        <v>8846</v>
      </c>
      <c r="AQ1539" s="477">
        <f t="shared" si="237"/>
        <v>0</v>
      </c>
      <c r="AR1539" s="321">
        <f t="shared" si="238"/>
        <v>0</v>
      </c>
      <c r="AS1539" s="293">
        <f t="shared" si="239"/>
        <v>0</v>
      </c>
      <c r="AT1539" s="294" t="str">
        <f>IF(AS1539=0,"",
IF(SUM($AS$47:AS1539)=1,AU1539,
IF($AS$1547&gt;SUM($AS$47:AS1539),_xlfn.CONCAT(", ",AU1539),
IF($AS$1547=SUM($AS$47:AS1539),_xlfn.CONCAT(" y ",AU1539)))))</f>
        <v/>
      </c>
      <c r="AU1539" s="89" t="s">
        <v>8846</v>
      </c>
    </row>
    <row r="1540" spans="1:47" ht="15" customHeight="1">
      <c r="A1540" s="64"/>
      <c r="B1540" s="11"/>
      <c r="C1540" s="1021" t="s">
        <v>8847</v>
      </c>
      <c r="D1540" s="890"/>
      <c r="E1540" s="997"/>
      <c r="F1540" s="884"/>
      <c r="G1540" s="884"/>
      <c r="H1540" s="884"/>
      <c r="I1540" s="884"/>
      <c r="J1540" s="884"/>
      <c r="K1540" s="885"/>
      <c r="L1540" s="1027"/>
      <c r="M1540" s="884"/>
      <c r="N1540" s="884"/>
      <c r="O1540" s="885"/>
      <c r="P1540" s="1027"/>
      <c r="Q1540" s="884"/>
      <c r="R1540" s="884"/>
      <c r="S1540" s="885"/>
      <c r="T1540" s="991"/>
      <c r="U1540" s="884"/>
      <c r="V1540" s="884"/>
      <c r="W1540" s="885"/>
      <c r="X1540" s="796"/>
      <c r="Y1540" s="796"/>
      <c r="Z1540" s="796"/>
      <c r="AA1540" s="796"/>
      <c r="AB1540" s="796"/>
      <c r="AC1540" s="796"/>
      <c r="AD1540" s="796"/>
      <c r="AG1540" s="323" t="b">
        <f t="shared" si="230"/>
        <v>0</v>
      </c>
      <c r="AH1540" s="1" t="str">
        <f t="shared" si="231"/>
        <v/>
      </c>
      <c r="AI1540" s="323" t="b">
        <f t="shared" si="232"/>
        <v>0</v>
      </c>
      <c r="AJ1540" s="1" t="str">
        <f t="shared" si="233"/>
        <v/>
      </c>
      <c r="AK1540" s="323" t="b">
        <f t="shared" si="234"/>
        <v>0</v>
      </c>
      <c r="AL1540" s="648">
        <f t="shared" si="235"/>
        <v>0</v>
      </c>
      <c r="AM1540" s="293">
        <f t="shared" si="236"/>
        <v>0</v>
      </c>
      <c r="AN1540" s="294" t="str">
        <f>IF(AM1540=0,"",
IF(SUM($AM$47:AM1540)=1,AO1540,
IF($AM$1547&gt;SUM($AM$47:AM1540),_xlfn.CONCAT(", ",AO1540),
IF($AM$1547=SUM($AM$47:AM1540),_xlfn.CONCAT(" y ",AO1540)))))</f>
        <v/>
      </c>
      <c r="AO1540" s="89" t="s">
        <v>8848</v>
      </c>
      <c r="AQ1540" s="477">
        <f t="shared" si="237"/>
        <v>0</v>
      </c>
      <c r="AR1540" s="321">
        <f t="shared" si="238"/>
        <v>0</v>
      </c>
      <c r="AS1540" s="293">
        <f t="shared" si="239"/>
        <v>0</v>
      </c>
      <c r="AT1540" s="294" t="str">
        <f>IF(AS1540=0,"",
IF(SUM($AS$47:AS1540)=1,AU1540,
IF($AS$1547&gt;SUM($AS$47:AS1540),_xlfn.CONCAT(", ",AU1540),
IF($AS$1547=SUM($AS$47:AS1540),_xlfn.CONCAT(" y ",AU1540)))))</f>
        <v/>
      </c>
      <c r="AU1540" s="89" t="s">
        <v>8848</v>
      </c>
    </row>
    <row r="1541" spans="1:47" ht="15" customHeight="1">
      <c r="A1541" s="64"/>
      <c r="B1541" s="11"/>
      <c r="C1541" s="1021" t="s">
        <v>8849</v>
      </c>
      <c r="D1541" s="890"/>
      <c r="E1541" s="997"/>
      <c r="F1541" s="884"/>
      <c r="G1541" s="884"/>
      <c r="H1541" s="884"/>
      <c r="I1541" s="884"/>
      <c r="J1541" s="884"/>
      <c r="K1541" s="885"/>
      <c r="L1541" s="1027"/>
      <c r="M1541" s="884"/>
      <c r="N1541" s="884"/>
      <c r="O1541" s="885"/>
      <c r="P1541" s="1027"/>
      <c r="Q1541" s="884"/>
      <c r="R1541" s="884"/>
      <c r="S1541" s="885"/>
      <c r="T1541" s="991"/>
      <c r="U1541" s="884"/>
      <c r="V1541" s="884"/>
      <c r="W1541" s="885"/>
      <c r="X1541" s="796"/>
      <c r="Y1541" s="796"/>
      <c r="Z1541" s="796"/>
      <c r="AA1541" s="796"/>
      <c r="AB1541" s="796"/>
      <c r="AC1541" s="796"/>
      <c r="AD1541" s="796"/>
      <c r="AG1541" s="323" t="b">
        <f t="shared" si="230"/>
        <v>0</v>
      </c>
      <c r="AH1541" s="1" t="str">
        <f t="shared" si="231"/>
        <v/>
      </c>
      <c r="AI1541" s="323" t="b">
        <f t="shared" si="232"/>
        <v>0</v>
      </c>
      <c r="AJ1541" s="1" t="str">
        <f t="shared" si="233"/>
        <v/>
      </c>
      <c r="AK1541" s="323" t="b">
        <f t="shared" si="234"/>
        <v>0</v>
      </c>
      <c r="AL1541" s="648">
        <f t="shared" si="235"/>
        <v>0</v>
      </c>
      <c r="AM1541" s="293">
        <f t="shared" si="236"/>
        <v>0</v>
      </c>
      <c r="AN1541" s="294" t="str">
        <f>IF(AM1541=0,"",
IF(SUM($AM$47:AM1541)=1,AO1541,
IF($AM$1547&gt;SUM($AM$47:AM1541),_xlfn.CONCAT(", ",AO1541),
IF($AM$1547=SUM($AM$47:AM1541),_xlfn.CONCAT(" y ",AO1541)))))</f>
        <v/>
      </c>
      <c r="AO1541" s="89" t="s">
        <v>8850</v>
      </c>
      <c r="AQ1541" s="477">
        <f t="shared" si="237"/>
        <v>0</v>
      </c>
      <c r="AR1541" s="321">
        <f t="shared" si="238"/>
        <v>0</v>
      </c>
      <c r="AS1541" s="293">
        <f t="shared" si="239"/>
        <v>0</v>
      </c>
      <c r="AT1541" s="294" t="str">
        <f>IF(AS1541=0,"",
IF(SUM($AS$47:AS1541)=1,AU1541,
IF($AS$1547&gt;SUM($AS$47:AS1541),_xlfn.CONCAT(", ",AU1541),
IF($AS$1547=SUM($AS$47:AS1541),_xlfn.CONCAT(" y ",AU1541)))))</f>
        <v/>
      </c>
      <c r="AU1541" s="89" t="s">
        <v>8850</v>
      </c>
    </row>
    <row r="1542" spans="1:47" ht="15" customHeight="1">
      <c r="A1542" s="64"/>
      <c r="B1542" s="11"/>
      <c r="C1542" s="1021" t="s">
        <v>8851</v>
      </c>
      <c r="D1542" s="890"/>
      <c r="E1542" s="997"/>
      <c r="F1542" s="884"/>
      <c r="G1542" s="884"/>
      <c r="H1542" s="884"/>
      <c r="I1542" s="884"/>
      <c r="J1542" s="884"/>
      <c r="K1542" s="885"/>
      <c r="L1542" s="1027"/>
      <c r="M1542" s="884"/>
      <c r="N1542" s="884"/>
      <c r="O1542" s="885"/>
      <c r="P1542" s="1027"/>
      <c r="Q1542" s="884"/>
      <c r="R1542" s="884"/>
      <c r="S1542" s="885"/>
      <c r="T1542" s="991"/>
      <c r="U1542" s="884"/>
      <c r="V1542" s="884"/>
      <c r="W1542" s="885"/>
      <c r="X1542" s="796"/>
      <c r="Y1542" s="796"/>
      <c r="Z1542" s="796"/>
      <c r="AA1542" s="796"/>
      <c r="AB1542" s="796"/>
      <c r="AC1542" s="796"/>
      <c r="AD1542" s="796"/>
      <c r="AG1542" s="323" t="b">
        <f t="shared" si="230"/>
        <v>0</v>
      </c>
      <c r="AH1542" s="1" t="str">
        <f t="shared" si="231"/>
        <v/>
      </c>
      <c r="AI1542" s="323" t="b">
        <f t="shared" si="232"/>
        <v>0</v>
      </c>
      <c r="AJ1542" s="1" t="str">
        <f t="shared" si="233"/>
        <v/>
      </c>
      <c r="AK1542" s="323" t="b">
        <f t="shared" si="234"/>
        <v>0</v>
      </c>
      <c r="AL1542" s="648">
        <f t="shared" si="235"/>
        <v>0</v>
      </c>
      <c r="AM1542" s="293">
        <f t="shared" si="236"/>
        <v>0</v>
      </c>
      <c r="AN1542" s="294" t="str">
        <f>IF(AM1542=0,"",
IF(SUM($AM$47:AM1542)=1,AO1542,
IF($AM$1547&gt;SUM($AM$47:AM1542),_xlfn.CONCAT(", ",AO1542),
IF($AM$1547=SUM($AM$47:AM1542),_xlfn.CONCAT(" y ",AO1542)))))</f>
        <v/>
      </c>
      <c r="AO1542" s="89" t="s">
        <v>8852</v>
      </c>
      <c r="AQ1542" s="477">
        <f t="shared" si="237"/>
        <v>0</v>
      </c>
      <c r="AR1542" s="321">
        <f t="shared" si="238"/>
        <v>0</v>
      </c>
      <c r="AS1542" s="293">
        <f t="shared" si="239"/>
        <v>0</v>
      </c>
      <c r="AT1542" s="294" t="str">
        <f>IF(AS1542=0,"",
IF(SUM($AS$47:AS1542)=1,AU1542,
IF($AS$1547&gt;SUM($AS$47:AS1542),_xlfn.CONCAT(", ",AU1542),
IF($AS$1547=SUM($AS$47:AS1542),_xlfn.CONCAT(" y ",AU1542)))))</f>
        <v/>
      </c>
      <c r="AU1542" s="89" t="s">
        <v>8852</v>
      </c>
    </row>
    <row r="1543" spans="1:47" ht="15" customHeight="1">
      <c r="A1543" s="64"/>
      <c r="B1543" s="11"/>
      <c r="C1543" s="1021" t="s">
        <v>8853</v>
      </c>
      <c r="D1543" s="890"/>
      <c r="E1543" s="997"/>
      <c r="F1543" s="884"/>
      <c r="G1543" s="884"/>
      <c r="H1543" s="884"/>
      <c r="I1543" s="884"/>
      <c r="J1543" s="884"/>
      <c r="K1543" s="885"/>
      <c r="L1543" s="1027"/>
      <c r="M1543" s="884"/>
      <c r="N1543" s="884"/>
      <c r="O1543" s="885"/>
      <c r="P1543" s="1027"/>
      <c r="Q1543" s="884"/>
      <c r="R1543" s="884"/>
      <c r="S1543" s="885"/>
      <c r="T1543" s="991"/>
      <c r="U1543" s="884"/>
      <c r="V1543" s="884"/>
      <c r="W1543" s="885"/>
      <c r="X1543" s="796"/>
      <c r="Y1543" s="796"/>
      <c r="Z1543" s="796"/>
      <c r="AA1543" s="796"/>
      <c r="AB1543" s="796"/>
      <c r="AC1543" s="796"/>
      <c r="AD1543" s="796"/>
      <c r="AG1543" s="323" t="b">
        <f t="shared" si="230"/>
        <v>0</v>
      </c>
      <c r="AH1543" s="1" t="str">
        <f t="shared" si="231"/>
        <v/>
      </c>
      <c r="AI1543" s="323" t="b">
        <f t="shared" si="232"/>
        <v>0</v>
      </c>
      <c r="AJ1543" s="1" t="str">
        <f t="shared" si="233"/>
        <v/>
      </c>
      <c r="AK1543" s="323" t="b">
        <f t="shared" si="234"/>
        <v>0</v>
      </c>
      <c r="AL1543" s="648">
        <f t="shared" si="235"/>
        <v>0</v>
      </c>
      <c r="AM1543" s="293">
        <f t="shared" si="236"/>
        <v>0</v>
      </c>
      <c r="AN1543" s="294" t="str">
        <f>IF(AM1543=0,"",
IF(SUM($AM$47:AM1543)=1,AO1543,
IF($AM$1547&gt;SUM($AM$47:AM1543),_xlfn.CONCAT(", ",AO1543),
IF($AM$1547=SUM($AM$47:AM1543),_xlfn.CONCAT(" y ",AO1543)))))</f>
        <v/>
      </c>
      <c r="AO1543" s="89" t="s">
        <v>8854</v>
      </c>
      <c r="AQ1543" s="477">
        <f t="shared" si="237"/>
        <v>0</v>
      </c>
      <c r="AR1543" s="321">
        <f t="shared" si="238"/>
        <v>0</v>
      </c>
      <c r="AS1543" s="293">
        <f t="shared" si="239"/>
        <v>0</v>
      </c>
      <c r="AT1543" s="294" t="str">
        <f>IF(AS1543=0,"",
IF(SUM($AS$47:AS1543)=1,AU1543,
IF($AS$1547&gt;SUM($AS$47:AS1543),_xlfn.CONCAT(", ",AU1543),
IF($AS$1547=SUM($AS$47:AS1543),_xlfn.CONCAT(" y ",AU1543)))))</f>
        <v/>
      </c>
      <c r="AU1543" s="89" t="s">
        <v>8854</v>
      </c>
    </row>
    <row r="1544" spans="1:47" ht="15" customHeight="1">
      <c r="A1544" s="64"/>
      <c r="B1544" s="11"/>
      <c r="C1544" s="1021" t="s">
        <v>8855</v>
      </c>
      <c r="D1544" s="890"/>
      <c r="E1544" s="997"/>
      <c r="F1544" s="884"/>
      <c r="G1544" s="884"/>
      <c r="H1544" s="884"/>
      <c r="I1544" s="884"/>
      <c r="J1544" s="884"/>
      <c r="K1544" s="885"/>
      <c r="L1544" s="1027"/>
      <c r="M1544" s="884"/>
      <c r="N1544" s="884"/>
      <c r="O1544" s="885"/>
      <c r="P1544" s="1027"/>
      <c r="Q1544" s="884"/>
      <c r="R1544" s="884"/>
      <c r="S1544" s="885"/>
      <c r="T1544" s="991"/>
      <c r="U1544" s="884"/>
      <c r="V1544" s="884"/>
      <c r="W1544" s="885"/>
      <c r="X1544" s="796"/>
      <c r="Y1544" s="796"/>
      <c r="Z1544" s="796"/>
      <c r="AA1544" s="796"/>
      <c r="AB1544" s="796"/>
      <c r="AC1544" s="796"/>
      <c r="AD1544" s="796"/>
      <c r="AG1544" s="323" t="b">
        <f t="shared" si="230"/>
        <v>0</v>
      </c>
      <c r="AH1544" s="1" t="str">
        <f t="shared" si="231"/>
        <v/>
      </c>
      <c r="AI1544" s="323" t="b">
        <f t="shared" si="232"/>
        <v>0</v>
      </c>
      <c r="AJ1544" s="1" t="str">
        <f t="shared" si="233"/>
        <v/>
      </c>
      <c r="AK1544" s="323" t="b">
        <f t="shared" si="234"/>
        <v>0</v>
      </c>
      <c r="AL1544" s="648">
        <f t="shared" si="235"/>
        <v>0</v>
      </c>
      <c r="AM1544" s="293">
        <f t="shared" si="236"/>
        <v>0</v>
      </c>
      <c r="AN1544" s="294" t="str">
        <f>IF(AM1544=0,"",
IF(SUM($AM$47:AM1544)=1,AO1544,
IF($AM$1547&gt;SUM($AM$47:AM1544),_xlfn.CONCAT(", ",AO1544),
IF($AM$1547=SUM($AM$47:AM1544),_xlfn.CONCAT(" y ",AO1544)))))</f>
        <v/>
      </c>
      <c r="AO1544" s="89" t="s">
        <v>8856</v>
      </c>
      <c r="AQ1544" s="477">
        <f t="shared" si="237"/>
        <v>0</v>
      </c>
      <c r="AR1544" s="321">
        <f t="shared" si="238"/>
        <v>0</v>
      </c>
      <c r="AS1544" s="293">
        <f t="shared" si="239"/>
        <v>0</v>
      </c>
      <c r="AT1544" s="294" t="str">
        <f>IF(AS1544=0,"",
IF(SUM($AS$47:AS1544)=1,AU1544,
IF($AS$1547&gt;SUM($AS$47:AS1544),_xlfn.CONCAT(", ",AU1544),
IF($AS$1547=SUM($AS$47:AS1544),_xlfn.CONCAT(" y ",AU1544)))))</f>
        <v/>
      </c>
      <c r="AU1544" s="89" t="s">
        <v>8856</v>
      </c>
    </row>
    <row r="1545" spans="1:47" ht="15" customHeight="1">
      <c r="A1545" s="64"/>
      <c r="B1545" s="11"/>
      <c r="C1545" s="1021" t="s">
        <v>8857</v>
      </c>
      <c r="D1545" s="890"/>
      <c r="E1545" s="997"/>
      <c r="F1545" s="884"/>
      <c r="G1545" s="884"/>
      <c r="H1545" s="884"/>
      <c r="I1545" s="884"/>
      <c r="J1545" s="884"/>
      <c r="K1545" s="885"/>
      <c r="L1545" s="1027"/>
      <c r="M1545" s="884"/>
      <c r="N1545" s="884"/>
      <c r="O1545" s="885"/>
      <c r="P1545" s="1027"/>
      <c r="Q1545" s="884"/>
      <c r="R1545" s="884"/>
      <c r="S1545" s="885"/>
      <c r="T1545" s="991"/>
      <c r="U1545" s="884"/>
      <c r="V1545" s="884"/>
      <c r="W1545" s="885"/>
      <c r="X1545" s="796"/>
      <c r="Y1545" s="796"/>
      <c r="Z1545" s="796"/>
      <c r="AA1545" s="796"/>
      <c r="AB1545" s="796"/>
      <c r="AC1545" s="796"/>
      <c r="AD1545" s="796"/>
      <c r="AG1545" s="323" t="b">
        <f t="shared" si="230"/>
        <v>0</v>
      </c>
      <c r="AH1545" s="1" t="str">
        <f t="shared" si="231"/>
        <v/>
      </c>
      <c r="AI1545" s="323" t="b">
        <f t="shared" si="232"/>
        <v>0</v>
      </c>
      <c r="AJ1545" s="1" t="str">
        <f t="shared" si="233"/>
        <v/>
      </c>
      <c r="AK1545" s="323" t="b">
        <f t="shared" si="234"/>
        <v>0</v>
      </c>
      <c r="AL1545" s="648">
        <f t="shared" si="235"/>
        <v>0</v>
      </c>
      <c r="AM1545" s="293">
        <f t="shared" si="236"/>
        <v>0</v>
      </c>
      <c r="AN1545" s="294" t="str">
        <f>IF(AM1545=0,"",
IF(SUM($AM$47:AM1545)=1,AO1545,
IF($AM$1547&gt;SUM($AM$47:AM1545),_xlfn.CONCAT(", ",AO1545),
IF($AM$1547=SUM($AM$47:AM1545),_xlfn.CONCAT(" y ",AO1545)))))</f>
        <v/>
      </c>
      <c r="AO1545" s="89" t="s">
        <v>8858</v>
      </c>
      <c r="AQ1545" s="477">
        <f t="shared" si="237"/>
        <v>0</v>
      </c>
      <c r="AR1545" s="321">
        <f t="shared" si="238"/>
        <v>0</v>
      </c>
      <c r="AS1545" s="293">
        <f t="shared" si="239"/>
        <v>0</v>
      </c>
      <c r="AT1545" s="294" t="str">
        <f>IF(AS1545=0,"",
IF(SUM($AS$47:AS1545)=1,AU1545,
IF($AS$1547&gt;SUM($AS$47:AS1545),_xlfn.CONCAT(", ",AU1545),
IF($AS$1547=SUM($AS$47:AS1545),_xlfn.CONCAT(" y ",AU1545)))))</f>
        <v/>
      </c>
      <c r="AU1545" s="89" t="s">
        <v>8858</v>
      </c>
    </row>
    <row r="1546" spans="1:47" ht="15" customHeight="1">
      <c r="A1546" s="64"/>
      <c r="B1546" s="11"/>
      <c r="C1546" s="1021" t="s">
        <v>8859</v>
      </c>
      <c r="D1546" s="890"/>
      <c r="E1546" s="997"/>
      <c r="F1546" s="884"/>
      <c r="G1546" s="884"/>
      <c r="H1546" s="884"/>
      <c r="I1546" s="884"/>
      <c r="J1546" s="884"/>
      <c r="K1546" s="885"/>
      <c r="L1546" s="1027"/>
      <c r="M1546" s="884"/>
      <c r="N1546" s="884"/>
      <c r="O1546" s="885"/>
      <c r="P1546" s="1027"/>
      <c r="Q1546" s="884"/>
      <c r="R1546" s="884"/>
      <c r="S1546" s="885"/>
      <c r="T1546" s="991"/>
      <c r="U1546" s="884"/>
      <c r="V1546" s="884"/>
      <c r="W1546" s="885"/>
      <c r="X1546" s="796"/>
      <c r="Y1546" s="796"/>
      <c r="Z1546" s="796"/>
      <c r="AA1546" s="796"/>
      <c r="AB1546" s="796"/>
      <c r="AC1546" s="796"/>
      <c r="AD1546" s="796"/>
      <c r="AG1546" s="323" t="b">
        <f t="shared" si="230"/>
        <v>0</v>
      </c>
      <c r="AH1546" s="1" t="str">
        <f t="shared" si="231"/>
        <v/>
      </c>
      <c r="AI1546" s="323" t="b">
        <f t="shared" si="232"/>
        <v>0</v>
      </c>
      <c r="AJ1546" s="1" t="str">
        <f t="shared" si="233"/>
        <v/>
      </c>
      <c r="AK1546" s="323" t="b">
        <f t="shared" si="234"/>
        <v>0</v>
      </c>
      <c r="AL1546" s="648">
        <f t="shared" si="235"/>
        <v>0</v>
      </c>
      <c r="AM1546" s="293">
        <f t="shared" si="236"/>
        <v>0</v>
      </c>
      <c r="AN1546" s="294" t="str">
        <f>IF(AM1546=0,"",
IF(SUM($AM$47:AM1546)=1,AO1546,
IF($AM$1547&gt;SUM($AM$47:AM1546),_xlfn.CONCAT(", ",AO1546),
IF($AM$1547=SUM($AM$47:AM1546),_xlfn.CONCAT(" y ",AO1546)))))</f>
        <v/>
      </c>
      <c r="AO1546" s="89" t="s">
        <v>8860</v>
      </c>
      <c r="AQ1546" s="477">
        <f t="shared" si="237"/>
        <v>0</v>
      </c>
      <c r="AR1546" s="321">
        <f t="shared" si="238"/>
        <v>0</v>
      </c>
      <c r="AS1546" s="293">
        <f t="shared" si="239"/>
        <v>0</v>
      </c>
      <c r="AT1546" s="294" t="str">
        <f>IF(AS1546=0,"",
IF(SUM($AS$47:AS1546)=1,AU1546,
IF($AS$1547&gt;SUM($AS$47:AS1546),_xlfn.CONCAT(", ",AU1546),
IF($AS$1547=SUM($AS$47:AS1546),_xlfn.CONCAT(" y ",AU1546)))))</f>
        <v/>
      </c>
      <c r="AU1546" s="89" t="s">
        <v>8860</v>
      </c>
    </row>
    <row r="1547" spans="1:47" ht="15" customHeight="1">
      <c r="A1547" s="64"/>
      <c r="B1547" s="11"/>
      <c r="C1547" s="118"/>
      <c r="D1547" s="26"/>
      <c r="E1547" s="26"/>
      <c r="F1547" s="26"/>
      <c r="G1547" s="26"/>
      <c r="H1547" s="26"/>
      <c r="I1547" s="26"/>
      <c r="J1547" s="26"/>
      <c r="K1547" s="26"/>
      <c r="L1547" s="1"/>
      <c r="M1547" s="1"/>
      <c r="N1547" s="1"/>
      <c r="O1547" s="1"/>
      <c r="P1547" s="1"/>
      <c r="Q1547" s="1"/>
      <c r="R1547" s="1"/>
      <c r="S1547" s="1"/>
      <c r="T1547" s="28"/>
      <c r="U1547" s="28"/>
      <c r="V1547" s="28"/>
      <c r="W1547" s="28"/>
      <c r="X1547" s="1"/>
      <c r="Y1547" s="1"/>
      <c r="Z1547" s="1"/>
      <c r="AA1547" s="1"/>
      <c r="AB1547" s="1"/>
      <c r="AC1547" s="1"/>
      <c r="AD1547" s="1"/>
      <c r="AG1547" s="647">
        <f>COUNTIF(AG47:AG1546,TRUE)</f>
        <v>0</v>
      </c>
      <c r="AH1547" s="1"/>
      <c r="AI1547" s="647">
        <f>COUNTIF(AI47:AI1546,TRUE)</f>
        <v>0</v>
      </c>
      <c r="AJ1547" s="1"/>
      <c r="AK1547" s="647">
        <f>COUNTIF(AK47:AK1546,TRUE)</f>
        <v>0</v>
      </c>
      <c r="AL1547" s="649">
        <f>SUM(AL47:AL1546)</f>
        <v>0</v>
      </c>
      <c r="AM1547" s="372">
        <f>SUM(AM47:AM1546)</f>
        <v>0</v>
      </c>
      <c r="AN1547" s="296" t="str">
        <f>IF(AM1547=0,"",_xlfn.CONCAT(AN47:AN1546))</f>
        <v/>
      </c>
      <c r="AO1547" s="379" t="str">
        <f>IF(AM1547=0,"",
IF(AM1547=1,_xlfn.CONCAT("Alerta: debe de proporcionar una justificación de acuerdo a lo establecido en la instrucción 3 en el numeral:",AN1547),_xlfn.CONCAT("Alerta: debe de proporcionar una justificación de acuerdo a lo establecido en la instrucción 3 en los numerales:",AN1547)))</f>
        <v/>
      </c>
      <c r="AQ1547" s="476">
        <f>SUM(AP47,AQ47:AQ1546)</f>
        <v>0</v>
      </c>
      <c r="AS1547" s="296">
        <f>SUM(AS47:AS1546)</f>
        <v>0</v>
      </c>
      <c r="AT1547" s="296" t="str">
        <f>IF(AS1547=0,"",_xlfn.CONCAT(AT47:AT1546))</f>
        <v/>
      </c>
      <c r="AU1547" s="297" t="str">
        <f>IF(AS1547=0,"",
IF(AS1547&gt;10,"Favor de ingresar toda la información requerida en la pregunta",
IF(AS1547=1,_xlfn.CONCAT("Favor de revisar la información capturada en el numeral: ",AT1547),_xlfn.CONCAT("Favor de revisar la información capturada en los numerales: ",AT1547))))</f>
        <v/>
      </c>
    </row>
    <row r="1548" spans="1:47" ht="45" customHeight="1">
      <c r="A1548" s="64"/>
      <c r="B1548" s="11"/>
      <c r="C1548" s="1156" t="s">
        <v>8861</v>
      </c>
      <c r="D1548" s="990"/>
      <c r="E1548" s="990"/>
      <c r="F1548" s="952"/>
      <c r="G1548" s="992"/>
      <c r="H1548" s="884"/>
      <c r="I1548" s="884"/>
      <c r="J1548" s="884"/>
      <c r="K1548" s="884"/>
      <c r="L1548" s="884"/>
      <c r="M1548" s="884"/>
      <c r="N1548" s="884"/>
      <c r="O1548" s="884"/>
      <c r="P1548" s="884"/>
      <c r="Q1548" s="884"/>
      <c r="R1548" s="884"/>
      <c r="S1548" s="884"/>
      <c r="T1548" s="884"/>
      <c r="U1548" s="884"/>
      <c r="V1548" s="884"/>
      <c r="W1548" s="884"/>
      <c r="X1548" s="884"/>
      <c r="Y1548" s="884"/>
      <c r="Z1548" s="884"/>
      <c r="AA1548" s="884"/>
      <c r="AB1548" s="884"/>
      <c r="AC1548" s="884"/>
      <c r="AD1548" s="885"/>
      <c r="AG1548" s="11"/>
      <c r="AH1548" s="11"/>
      <c r="AI1548" s="11"/>
      <c r="AJ1548" s="11"/>
      <c r="AK1548" s="647">
        <f>SUM(AG1547,AI1547,AK1547)</f>
        <v>0</v>
      </c>
    </row>
    <row r="1549" spans="1:47" ht="15" customHeight="1">
      <c r="A1549" s="64"/>
      <c r="B1549" s="989" t="str">
        <f>IF(AND(AV47&gt;0,G1548=""),"Debido a que seleccionó el código 6 en la col. Rubro debe anotar el nombre de dicho(s) rubro(s)","")</f>
        <v/>
      </c>
      <c r="C1549" s="866"/>
      <c r="D1549" s="866"/>
      <c r="E1549" s="866"/>
      <c r="F1549" s="866"/>
      <c r="G1549" s="866"/>
      <c r="H1549" s="866"/>
      <c r="I1549" s="866"/>
      <c r="J1549" s="866"/>
      <c r="K1549" s="866"/>
      <c r="L1549" s="866"/>
      <c r="M1549" s="866"/>
      <c r="N1549" s="866"/>
      <c r="O1549" s="866"/>
      <c r="P1549" s="866"/>
      <c r="Q1549" s="866"/>
      <c r="R1549" s="866"/>
      <c r="S1549" s="866"/>
      <c r="T1549" s="866"/>
      <c r="U1549" s="866"/>
      <c r="V1549" s="866"/>
      <c r="W1549" s="866"/>
      <c r="X1549" s="866"/>
      <c r="Y1549" s="866"/>
      <c r="Z1549" s="866"/>
      <c r="AA1549" s="866"/>
      <c r="AB1549" s="866"/>
      <c r="AC1549" s="866"/>
      <c r="AD1549" s="866"/>
      <c r="AE1549" s="866"/>
    </row>
    <row r="1550" spans="1:47" ht="45" customHeight="1">
      <c r="A1550" s="64"/>
      <c r="B1550" s="11"/>
      <c r="C1550" s="1156" t="s">
        <v>8862</v>
      </c>
      <c r="D1550" s="990"/>
      <c r="E1550" s="990"/>
      <c r="F1550" s="952"/>
      <c r="G1550" s="992"/>
      <c r="H1550" s="884"/>
      <c r="I1550" s="884"/>
      <c r="J1550" s="884"/>
      <c r="K1550" s="884"/>
      <c r="L1550" s="884"/>
      <c r="M1550" s="884"/>
      <c r="N1550" s="884"/>
      <c r="O1550" s="884"/>
      <c r="P1550" s="884"/>
      <c r="Q1550" s="884"/>
      <c r="R1550" s="884"/>
      <c r="S1550" s="884"/>
      <c r="T1550" s="884"/>
      <c r="U1550" s="884"/>
      <c r="V1550" s="884"/>
      <c r="W1550" s="884"/>
      <c r="X1550" s="884"/>
      <c r="Y1550" s="884"/>
      <c r="Z1550" s="884"/>
      <c r="AA1550" s="884"/>
      <c r="AB1550" s="884"/>
      <c r="AC1550" s="884"/>
      <c r="AD1550" s="885"/>
    </row>
    <row r="1551" spans="1:47" ht="15" customHeight="1">
      <c r="A1551" s="64"/>
      <c r="B1551" s="989" t="str">
        <f>IF(AND(AW47&gt;0,G1550=""),"Debido a que seleccionó el código 6 en la col. Tipo de canal debe anotar el nombre de dicho(s) tipo(s) de canal(es)","")</f>
        <v/>
      </c>
      <c r="C1551" s="866"/>
      <c r="D1551" s="866"/>
      <c r="E1551" s="866"/>
      <c r="F1551" s="866"/>
      <c r="G1551" s="866"/>
      <c r="H1551" s="866"/>
      <c r="I1551" s="866"/>
      <c r="J1551" s="866"/>
      <c r="K1551" s="866"/>
      <c r="L1551" s="866"/>
      <c r="M1551" s="866"/>
      <c r="N1551" s="866"/>
      <c r="O1551" s="866"/>
      <c r="P1551" s="866"/>
      <c r="Q1551" s="866"/>
      <c r="R1551" s="866"/>
      <c r="S1551" s="866"/>
      <c r="T1551" s="866"/>
      <c r="U1551" s="866"/>
      <c r="V1551" s="866"/>
      <c r="W1551" s="866"/>
      <c r="X1551" s="866"/>
      <c r="Y1551" s="866"/>
      <c r="Z1551" s="866"/>
      <c r="AA1551" s="866"/>
      <c r="AB1551" s="866"/>
      <c r="AC1551" s="866"/>
      <c r="AD1551" s="866"/>
      <c r="AE1551" s="866"/>
    </row>
    <row r="1552" spans="1:47" ht="45" customHeight="1">
      <c r="A1552" s="64"/>
      <c r="B1552" s="11"/>
      <c r="C1552" s="1156" t="s">
        <v>8863</v>
      </c>
      <c r="D1552" s="990"/>
      <c r="E1552" s="990"/>
      <c r="F1552" s="952"/>
      <c r="G1552" s="992"/>
      <c r="H1552" s="884"/>
      <c r="I1552" s="884"/>
      <c r="J1552" s="884"/>
      <c r="K1552" s="884"/>
      <c r="L1552" s="884"/>
      <c r="M1552" s="884"/>
      <c r="N1552" s="884"/>
      <c r="O1552" s="884"/>
      <c r="P1552" s="884"/>
      <c r="Q1552" s="884"/>
      <c r="R1552" s="884"/>
      <c r="S1552" s="884"/>
      <c r="T1552" s="884"/>
      <c r="U1552" s="884"/>
      <c r="V1552" s="884"/>
      <c r="W1552" s="884"/>
      <c r="X1552" s="884"/>
      <c r="Y1552" s="884"/>
      <c r="Z1552" s="884"/>
      <c r="AA1552" s="884"/>
      <c r="AB1552" s="884"/>
      <c r="AC1552" s="884"/>
      <c r="AD1552" s="885"/>
    </row>
    <row r="1553" spans="1:31" ht="15" customHeight="1">
      <c r="A1553" s="64"/>
      <c r="B1553" s="989" t="str">
        <f>IF(AND(AX47&gt;0,G1552=""),"Debido a que seleccionó el código 6 en la col. Tipo de participantes debe anotar el nombre de dicho(s) tipo(s) de participantes","")</f>
        <v/>
      </c>
      <c r="C1553" s="866"/>
      <c r="D1553" s="866"/>
      <c r="E1553" s="866"/>
      <c r="F1553" s="866"/>
      <c r="G1553" s="866"/>
      <c r="H1553" s="866"/>
      <c r="I1553" s="866"/>
      <c r="J1553" s="866"/>
      <c r="K1553" s="866"/>
      <c r="L1553" s="866"/>
      <c r="M1553" s="866"/>
      <c r="N1553" s="866"/>
      <c r="O1553" s="866"/>
      <c r="P1553" s="866"/>
      <c r="Q1553" s="866"/>
      <c r="R1553" s="866"/>
      <c r="S1553" s="866"/>
      <c r="T1553" s="866"/>
      <c r="U1553" s="866"/>
      <c r="V1553" s="866"/>
      <c r="W1553" s="866"/>
      <c r="X1553" s="866"/>
      <c r="Y1553" s="866"/>
      <c r="Z1553" s="866"/>
      <c r="AA1553" s="866"/>
      <c r="AB1553" s="866"/>
      <c r="AC1553" s="866"/>
      <c r="AD1553" s="866"/>
      <c r="AE1553" s="866"/>
    </row>
    <row r="1554" spans="1:31" ht="15" customHeight="1">
      <c r="A1554" s="64"/>
      <c r="B1554" s="11"/>
      <c r="C1554" s="1006" t="s">
        <v>8864</v>
      </c>
      <c r="D1554" s="889"/>
      <c r="E1554" s="889"/>
      <c r="F1554" s="889"/>
      <c r="G1554" s="889"/>
      <c r="H1554" s="889"/>
      <c r="I1554" s="889"/>
      <c r="J1554" s="890"/>
      <c r="K1554" s="11"/>
      <c r="L1554" s="1006" t="s">
        <v>8865</v>
      </c>
      <c r="M1554" s="889"/>
      <c r="N1554" s="889"/>
      <c r="O1554" s="889"/>
      <c r="P1554" s="889"/>
      <c r="Q1554" s="889"/>
      <c r="R1554" s="889"/>
      <c r="S1554" s="890"/>
      <c r="T1554" s="11"/>
      <c r="U1554" s="1006" t="s">
        <v>8866</v>
      </c>
      <c r="V1554" s="889"/>
      <c r="W1554" s="889"/>
      <c r="X1554" s="889"/>
      <c r="Y1554" s="889"/>
      <c r="Z1554" s="889"/>
      <c r="AA1554" s="889"/>
      <c r="AB1554" s="889"/>
      <c r="AC1554" s="889"/>
      <c r="AD1554" s="890"/>
    </row>
    <row r="1555" spans="1:31" ht="24" customHeight="1">
      <c r="A1555" s="64"/>
      <c r="B1555" s="11"/>
      <c r="C1555" s="38" t="s">
        <v>5043</v>
      </c>
      <c r="D1555" s="1065" t="s">
        <v>8867</v>
      </c>
      <c r="E1555" s="889"/>
      <c r="F1555" s="889"/>
      <c r="G1555" s="889"/>
      <c r="H1555" s="889"/>
      <c r="I1555" s="889"/>
      <c r="J1555" s="890"/>
      <c r="K1555" s="11"/>
      <c r="L1555" s="38" t="s">
        <v>5043</v>
      </c>
      <c r="M1555" s="1065" t="s">
        <v>8868</v>
      </c>
      <c r="N1555" s="889"/>
      <c r="O1555" s="889"/>
      <c r="P1555" s="889"/>
      <c r="Q1555" s="889"/>
      <c r="R1555" s="889"/>
      <c r="S1555" s="890"/>
      <c r="T1555" s="11"/>
      <c r="U1555" s="38" t="s">
        <v>5043</v>
      </c>
      <c r="V1555" s="1065" t="s">
        <v>8869</v>
      </c>
      <c r="W1555" s="889"/>
      <c r="X1555" s="889"/>
      <c r="Y1555" s="889"/>
      <c r="Z1555" s="889"/>
      <c r="AA1555" s="889"/>
      <c r="AB1555" s="889"/>
      <c r="AC1555" s="889"/>
      <c r="AD1555" s="890"/>
    </row>
    <row r="1556" spans="1:31" ht="24" customHeight="1">
      <c r="A1556" s="64"/>
      <c r="B1556" s="11"/>
      <c r="C1556" s="38" t="s">
        <v>5045</v>
      </c>
      <c r="D1556" s="1065" t="s">
        <v>8870</v>
      </c>
      <c r="E1556" s="889"/>
      <c r="F1556" s="889"/>
      <c r="G1556" s="889"/>
      <c r="H1556" s="889"/>
      <c r="I1556" s="889"/>
      <c r="J1556" s="890"/>
      <c r="K1556" s="11"/>
      <c r="L1556" s="38" t="s">
        <v>5045</v>
      </c>
      <c r="M1556" s="1065" t="s">
        <v>8871</v>
      </c>
      <c r="N1556" s="889"/>
      <c r="O1556" s="889"/>
      <c r="P1556" s="889"/>
      <c r="Q1556" s="889"/>
      <c r="R1556" s="889"/>
      <c r="S1556" s="890"/>
      <c r="T1556" s="11"/>
      <c r="U1556" s="38" t="s">
        <v>5045</v>
      </c>
      <c r="V1556" s="1065" t="s">
        <v>8872</v>
      </c>
      <c r="W1556" s="889"/>
      <c r="X1556" s="889"/>
      <c r="Y1556" s="889"/>
      <c r="Z1556" s="889"/>
      <c r="AA1556" s="889"/>
      <c r="AB1556" s="889"/>
      <c r="AC1556" s="889"/>
      <c r="AD1556" s="890"/>
    </row>
    <row r="1557" spans="1:31" ht="24" customHeight="1">
      <c r="A1557" s="64"/>
      <c r="B1557" s="11"/>
      <c r="C1557" s="38" t="s">
        <v>5047</v>
      </c>
      <c r="D1557" s="1065" t="s">
        <v>8873</v>
      </c>
      <c r="E1557" s="889"/>
      <c r="F1557" s="889"/>
      <c r="G1557" s="889"/>
      <c r="H1557" s="889"/>
      <c r="I1557" s="889"/>
      <c r="J1557" s="890"/>
      <c r="K1557" s="11"/>
      <c r="L1557" s="38" t="s">
        <v>5047</v>
      </c>
      <c r="M1557" s="1065" t="s">
        <v>8874</v>
      </c>
      <c r="N1557" s="889"/>
      <c r="O1557" s="889"/>
      <c r="P1557" s="889"/>
      <c r="Q1557" s="889"/>
      <c r="R1557" s="889"/>
      <c r="S1557" s="890"/>
      <c r="T1557" s="11"/>
      <c r="U1557" s="38" t="s">
        <v>5047</v>
      </c>
      <c r="V1557" s="1065" t="s">
        <v>8875</v>
      </c>
      <c r="W1557" s="889"/>
      <c r="X1557" s="889"/>
      <c r="Y1557" s="889"/>
      <c r="Z1557" s="889"/>
      <c r="AA1557" s="889"/>
      <c r="AB1557" s="889"/>
      <c r="AC1557" s="889"/>
      <c r="AD1557" s="890"/>
    </row>
    <row r="1558" spans="1:31" ht="15" customHeight="1">
      <c r="A1558" s="64"/>
      <c r="B1558" s="11"/>
      <c r="C1558" s="38" t="s">
        <v>5049</v>
      </c>
      <c r="D1558" s="1065" t="s">
        <v>8876</v>
      </c>
      <c r="E1558" s="889"/>
      <c r="F1558" s="889"/>
      <c r="G1558" s="889"/>
      <c r="H1558" s="889"/>
      <c r="I1558" s="889"/>
      <c r="J1558" s="890"/>
      <c r="K1558" s="11"/>
      <c r="L1558" s="123" t="s">
        <v>5049</v>
      </c>
      <c r="M1558" s="1153" t="s">
        <v>8877</v>
      </c>
      <c r="N1558" s="1009"/>
      <c r="O1558" s="1009"/>
      <c r="P1558" s="1009"/>
      <c r="Q1558" s="1009"/>
      <c r="R1558" s="1009"/>
      <c r="S1558" s="1010"/>
      <c r="T1558" s="11"/>
      <c r="U1558" s="38" t="s">
        <v>5049</v>
      </c>
      <c r="V1558" s="1065" t="s">
        <v>8878</v>
      </c>
      <c r="W1558" s="889"/>
      <c r="X1558" s="889"/>
      <c r="Y1558" s="889"/>
      <c r="Z1558" s="889"/>
      <c r="AA1558" s="889"/>
      <c r="AB1558" s="889"/>
      <c r="AC1558" s="889"/>
      <c r="AD1558" s="890"/>
    </row>
    <row r="1559" spans="1:31" ht="15" customHeight="1">
      <c r="A1559" s="64"/>
      <c r="B1559" s="11"/>
      <c r="C1559" s="38" t="s">
        <v>5051</v>
      </c>
      <c r="D1559" s="1065" t="s">
        <v>8879</v>
      </c>
      <c r="E1559" s="889"/>
      <c r="F1559" s="889"/>
      <c r="G1559" s="889"/>
      <c r="H1559" s="889"/>
      <c r="I1559" s="889"/>
      <c r="J1559" s="890"/>
      <c r="K1559" s="11"/>
      <c r="L1559" s="38" t="s">
        <v>5051</v>
      </c>
      <c r="M1559" s="1153" t="s">
        <v>8880</v>
      </c>
      <c r="N1559" s="1009"/>
      <c r="O1559" s="1009"/>
      <c r="P1559" s="1009"/>
      <c r="Q1559" s="1009"/>
      <c r="R1559" s="1009"/>
      <c r="S1559" s="1010"/>
      <c r="T1559" s="11"/>
      <c r="U1559" s="38" t="s">
        <v>5051</v>
      </c>
      <c r="V1559" s="1065" t="s">
        <v>8881</v>
      </c>
      <c r="W1559" s="889"/>
      <c r="X1559" s="889"/>
      <c r="Y1559" s="889"/>
      <c r="Z1559" s="889"/>
      <c r="AA1559" s="889"/>
      <c r="AB1559" s="889"/>
      <c r="AC1559" s="889"/>
      <c r="AD1559" s="890"/>
    </row>
    <row r="1560" spans="1:31" ht="15" customHeight="1">
      <c r="A1560" s="64"/>
      <c r="B1560" s="11"/>
      <c r="C1560" s="38" t="s">
        <v>5053</v>
      </c>
      <c r="D1560" s="1065" t="s">
        <v>8882</v>
      </c>
      <c r="E1560" s="889"/>
      <c r="F1560" s="889"/>
      <c r="G1560" s="889"/>
      <c r="H1560" s="889"/>
      <c r="I1560" s="889"/>
      <c r="J1560" s="890"/>
      <c r="K1560" s="11"/>
      <c r="L1560" s="38" t="s">
        <v>5053</v>
      </c>
      <c r="M1560" s="1153" t="s">
        <v>8883</v>
      </c>
      <c r="N1560" s="1009"/>
      <c r="O1560" s="1009"/>
      <c r="P1560" s="1009"/>
      <c r="Q1560" s="1009"/>
      <c r="R1560" s="1009"/>
      <c r="S1560" s="1010"/>
      <c r="T1560" s="11"/>
      <c r="U1560" s="38" t="s">
        <v>5053</v>
      </c>
      <c r="V1560" s="1065" t="s">
        <v>8884</v>
      </c>
      <c r="W1560" s="889"/>
      <c r="X1560" s="889"/>
      <c r="Y1560" s="889"/>
      <c r="Z1560" s="889"/>
      <c r="AA1560" s="889"/>
      <c r="AB1560" s="889"/>
      <c r="AC1560" s="889"/>
      <c r="AD1560" s="890"/>
    </row>
    <row r="1561" spans="1:31" ht="15" customHeight="1">
      <c r="A1561" s="64"/>
      <c r="B1561" s="11"/>
      <c r="C1561" s="38" t="s">
        <v>5059</v>
      </c>
      <c r="D1561" s="1065" t="s">
        <v>483</v>
      </c>
      <c r="E1561" s="889"/>
      <c r="F1561" s="889"/>
      <c r="G1561" s="889"/>
      <c r="H1561" s="889"/>
      <c r="I1561" s="889"/>
      <c r="J1561" s="890"/>
      <c r="K1561" s="11"/>
      <c r="L1561" s="38" t="s">
        <v>5059</v>
      </c>
      <c r="M1561" s="1065" t="s">
        <v>483</v>
      </c>
      <c r="N1561" s="889"/>
      <c r="O1561" s="889"/>
      <c r="P1561" s="889"/>
      <c r="Q1561" s="889"/>
      <c r="R1561" s="889"/>
      <c r="S1561" s="890"/>
      <c r="T1561" s="11"/>
      <c r="U1561" s="38" t="s">
        <v>5059</v>
      </c>
      <c r="V1561" s="1065" t="s">
        <v>483</v>
      </c>
      <c r="W1561" s="889"/>
      <c r="X1561" s="889"/>
      <c r="Y1561" s="889"/>
      <c r="Z1561" s="889"/>
      <c r="AA1561" s="889"/>
      <c r="AB1561" s="889"/>
      <c r="AC1561" s="889"/>
      <c r="AD1561" s="890"/>
    </row>
    <row r="1562" spans="1:31" ht="15" customHeight="1">
      <c r="A1562" s="51"/>
      <c r="C1562" s="116"/>
      <c r="D1562" s="43"/>
      <c r="E1562" s="43"/>
      <c r="F1562" s="43"/>
      <c r="G1562" s="43"/>
      <c r="H1562" s="43"/>
      <c r="I1562" s="43"/>
      <c r="J1562" s="43"/>
    </row>
    <row r="1563" spans="1:31" ht="24" customHeight="1">
      <c r="A1563" s="51"/>
      <c r="C1563" s="999" t="s">
        <v>5325</v>
      </c>
      <c r="D1563" s="990"/>
      <c r="E1563" s="990"/>
      <c r="F1563" s="990"/>
      <c r="G1563" s="990"/>
      <c r="H1563" s="990"/>
      <c r="I1563" s="990"/>
      <c r="J1563" s="990"/>
      <c r="K1563" s="990"/>
      <c r="L1563" s="990"/>
      <c r="M1563" s="990"/>
      <c r="N1563" s="990"/>
      <c r="O1563" s="990"/>
      <c r="P1563" s="990"/>
      <c r="Q1563" s="990"/>
      <c r="R1563" s="990"/>
      <c r="S1563" s="990"/>
      <c r="T1563" s="990"/>
      <c r="U1563" s="990"/>
      <c r="V1563" s="990"/>
      <c r="W1563" s="990"/>
      <c r="X1563" s="990"/>
      <c r="Y1563" s="990"/>
      <c r="Z1563" s="990"/>
      <c r="AA1563" s="990"/>
      <c r="AB1563" s="990"/>
      <c r="AC1563" s="990"/>
      <c r="AD1563" s="990"/>
    </row>
    <row r="1564" spans="1:31" ht="60" customHeight="1">
      <c r="C1564" s="1019"/>
      <c r="D1564" s="884"/>
      <c r="E1564" s="884"/>
      <c r="F1564" s="884"/>
      <c r="G1564" s="884"/>
      <c r="H1564" s="884"/>
      <c r="I1564" s="884"/>
      <c r="J1564" s="884"/>
      <c r="K1564" s="884"/>
      <c r="L1564" s="884"/>
      <c r="M1564" s="884"/>
      <c r="N1564" s="884"/>
      <c r="O1564" s="884"/>
      <c r="P1564" s="884"/>
      <c r="Q1564" s="884"/>
      <c r="R1564" s="884"/>
      <c r="S1564" s="884"/>
      <c r="T1564" s="884"/>
      <c r="U1564" s="884"/>
      <c r="V1564" s="884"/>
      <c r="W1564" s="884"/>
      <c r="X1564" s="884"/>
      <c r="Y1564" s="884"/>
      <c r="Z1564" s="884"/>
      <c r="AA1564" s="884"/>
      <c r="AB1564" s="884"/>
      <c r="AC1564" s="884"/>
      <c r="AD1564" s="885"/>
    </row>
    <row r="1565" spans="1:31" ht="15" customHeight="1">
      <c r="B1565" s="988" t="str">
        <f>AU1547</f>
        <v/>
      </c>
      <c r="C1565" s="866"/>
      <c r="D1565" s="866"/>
      <c r="E1565" s="866"/>
      <c r="F1565" s="866"/>
      <c r="G1565" s="866"/>
      <c r="H1565" s="866"/>
      <c r="I1565" s="866"/>
      <c r="J1565" s="866"/>
      <c r="K1565" s="866"/>
      <c r="L1565" s="866"/>
      <c r="M1565" s="866"/>
      <c r="N1565" s="866"/>
      <c r="O1565" s="866"/>
      <c r="P1565" s="866"/>
      <c r="Q1565" s="866"/>
      <c r="R1565" s="866"/>
      <c r="S1565" s="866"/>
      <c r="T1565" s="866"/>
      <c r="U1565" s="866"/>
      <c r="V1565" s="866"/>
      <c r="W1565" s="866"/>
      <c r="X1565" s="866"/>
      <c r="Y1565" s="866"/>
      <c r="Z1565" s="866"/>
      <c r="AA1565" s="866"/>
      <c r="AB1565" s="866"/>
      <c r="AC1565" s="866"/>
      <c r="AD1565" s="866"/>
    </row>
    <row r="1566" spans="1:31" ht="15" customHeight="1">
      <c r="B1566" s="1005" t="str">
        <f>IF(SUM(COUNTIF(L47:AD1546,"NS"))&lt;&gt;0,"Alerta: debido a que cuenta con registros NS, debe proporcionar una justificación en el area de comentarios al final de la pregunta","")</f>
        <v/>
      </c>
      <c r="C1566" s="990"/>
      <c r="D1566" s="990"/>
      <c r="E1566" s="990"/>
      <c r="F1566" s="990"/>
      <c r="G1566" s="990"/>
      <c r="H1566" s="990"/>
      <c r="I1566" s="990"/>
      <c r="J1566" s="990"/>
      <c r="K1566" s="990"/>
      <c r="L1566" s="990"/>
      <c r="M1566" s="990"/>
      <c r="N1566" s="990"/>
      <c r="O1566" s="990"/>
      <c r="P1566" s="990"/>
      <c r="Q1566" s="990"/>
      <c r="R1566" s="990"/>
      <c r="S1566" s="990"/>
      <c r="T1566" s="990"/>
      <c r="U1566" s="990"/>
      <c r="V1566" s="990"/>
      <c r="W1566" s="990"/>
      <c r="X1566" s="990"/>
      <c r="Y1566" s="990"/>
      <c r="Z1566" s="990"/>
      <c r="AA1566" s="990"/>
      <c r="AB1566" s="990"/>
      <c r="AC1566" s="990"/>
      <c r="AD1566" s="990"/>
      <c r="AE1566" s="990"/>
    </row>
    <row r="1567" spans="1:31" ht="15" customHeight="1">
      <c r="B1567" s="1014" t="str">
        <f>IF(AK1548=0,"","El nombre debe registrarse en mayúsculas, sin comillas ni signos de acentuación, puntuación, paréntesis y abreviaturas")</f>
        <v/>
      </c>
      <c r="C1567" s="866"/>
      <c r="D1567" s="866"/>
      <c r="E1567" s="866"/>
      <c r="F1567" s="866"/>
      <c r="G1567" s="866"/>
      <c r="H1567" s="866"/>
      <c r="I1567" s="866"/>
      <c r="J1567" s="866"/>
      <c r="K1567" s="866"/>
      <c r="L1567" s="866"/>
      <c r="M1567" s="866"/>
      <c r="N1567" s="866"/>
      <c r="O1567" s="866"/>
      <c r="P1567" s="866"/>
      <c r="Q1567" s="866"/>
      <c r="R1567" s="866"/>
      <c r="S1567" s="866"/>
      <c r="T1567" s="866"/>
      <c r="U1567" s="866"/>
      <c r="V1567" s="866"/>
      <c r="W1567" s="866"/>
      <c r="X1567" s="866"/>
      <c r="Y1567" s="866"/>
      <c r="Z1567" s="866"/>
      <c r="AA1567" s="866"/>
      <c r="AB1567" s="866"/>
      <c r="AC1567" s="866"/>
      <c r="AD1567" s="866"/>
    </row>
    <row r="1568" spans="1:31" ht="15" customHeight="1">
      <c r="B1568" s="1039" t="str">
        <f>AO1547</f>
        <v/>
      </c>
      <c r="C1568" s="1039"/>
      <c r="D1568" s="1039"/>
      <c r="E1568" s="1039"/>
      <c r="F1568" s="1039"/>
      <c r="G1568" s="1039"/>
      <c r="H1568" s="1039"/>
      <c r="I1568" s="1039"/>
      <c r="J1568" s="1039"/>
      <c r="K1568" s="1039"/>
      <c r="L1568" s="1039"/>
      <c r="M1568" s="1039"/>
      <c r="N1568" s="1039"/>
      <c r="O1568" s="1039"/>
      <c r="P1568" s="1039"/>
      <c r="Q1568" s="1039"/>
      <c r="R1568" s="1039"/>
      <c r="S1568" s="1039"/>
      <c r="T1568" s="1039"/>
      <c r="U1568" s="1039"/>
      <c r="V1568" s="1039"/>
      <c r="W1568" s="1039"/>
      <c r="X1568" s="1039"/>
      <c r="Y1568" s="1039"/>
      <c r="Z1568" s="1039"/>
      <c r="AA1568" s="1039"/>
      <c r="AB1568" s="1039"/>
      <c r="AC1568" s="1039"/>
      <c r="AD1568" s="1039"/>
      <c r="AE1568" s="1039"/>
    </row>
    <row r="1569" spans="2:30" ht="15" customHeight="1">
      <c r="B1569" s="1014" t="str">
        <f>IF(AQ1547&gt;0,"Favor de verificar que no tenga información en celdas sombreadas","")</f>
        <v/>
      </c>
      <c r="C1569" s="1014"/>
      <c r="D1569" s="1014"/>
      <c r="E1569" s="1014"/>
      <c r="F1569" s="1014"/>
      <c r="G1569" s="1014"/>
      <c r="H1569" s="1014"/>
      <c r="I1569" s="1014"/>
      <c r="J1569" s="1014"/>
      <c r="K1569" s="1014"/>
      <c r="L1569" s="1014"/>
      <c r="M1569" s="1014"/>
      <c r="N1569" s="1014"/>
      <c r="O1569" s="1014"/>
      <c r="P1569" s="1014"/>
      <c r="Q1569" s="1014"/>
      <c r="R1569" s="1014"/>
      <c r="S1569" s="1014"/>
      <c r="T1569" s="1014"/>
      <c r="U1569" s="1014"/>
      <c r="V1569" s="1014"/>
      <c r="W1569" s="1014"/>
      <c r="X1569" s="1014"/>
      <c r="Y1569" s="1014"/>
      <c r="Z1569" s="1014"/>
      <c r="AA1569" s="1014"/>
      <c r="AB1569" s="1014"/>
      <c r="AC1569" s="1014"/>
      <c r="AD1569" s="1014"/>
    </row>
    <row r="1570" spans="2:30" ht="15" customHeight="1"/>
  </sheetData>
  <sheetProtection algorithmName="SHA-512" hashValue="A7vSElgUBFmu+l0U+N9ZhrfQwKdPPHY/TkqOqLvEU2F0ggqJebG2b4n0LroXQRMwVneaNDhRiTLdBmbwxUVhbA==" saltValue="UnWKwyw+diSrUC6xQSPX6A==" spinCount="100000" sheet="1" objects="1" scenarios="1"/>
  <mergeCells count="7585">
    <mergeCell ref="P288:S288"/>
    <mergeCell ref="D1555:J1555"/>
    <mergeCell ref="B1568:AE1568"/>
    <mergeCell ref="P515:S515"/>
    <mergeCell ref="V1561:AD1561"/>
    <mergeCell ref="T1397:W1397"/>
    <mergeCell ref="B1569:AD1569"/>
    <mergeCell ref="B28:AD28"/>
    <mergeCell ref="AG45:AK45"/>
    <mergeCell ref="AL45:AL46"/>
    <mergeCell ref="AM45:AO45"/>
    <mergeCell ref="AP45:AP46"/>
    <mergeCell ref="AQ45:AQ46"/>
    <mergeCell ref="AS45:AU45"/>
    <mergeCell ref="AV45:AV46"/>
    <mergeCell ref="AW45:AW46"/>
    <mergeCell ref="AX45:AX46"/>
    <mergeCell ref="B1549:AE1549"/>
    <mergeCell ref="B1551:AE1551"/>
    <mergeCell ref="B1553:AE1553"/>
    <mergeCell ref="B1565:AD1565"/>
    <mergeCell ref="T1521:W1521"/>
    <mergeCell ref="C742:D742"/>
    <mergeCell ref="T1064:W1064"/>
    <mergeCell ref="L1436:O1436"/>
    <mergeCell ref="C1048:D1048"/>
    <mergeCell ref="E663:K663"/>
    <mergeCell ref="T1364:W1364"/>
    <mergeCell ref="C585:D585"/>
    <mergeCell ref="L1220:O1220"/>
    <mergeCell ref="E880:K880"/>
    <mergeCell ref="E358:K358"/>
    <mergeCell ref="E874:K874"/>
    <mergeCell ref="T497:W497"/>
    <mergeCell ref="E1517:K1517"/>
    <mergeCell ref="E977:K977"/>
    <mergeCell ref="L53:O53"/>
    <mergeCell ref="C520:D520"/>
    <mergeCell ref="T286:W286"/>
    <mergeCell ref="B1567:AD1567"/>
    <mergeCell ref="T1260:W1260"/>
    <mergeCell ref="P1506:S1506"/>
    <mergeCell ref="T655:W655"/>
    <mergeCell ref="E658:K658"/>
    <mergeCell ref="P657:S657"/>
    <mergeCell ref="E875:K875"/>
    <mergeCell ref="P1262:S1262"/>
    <mergeCell ref="L1293:O1293"/>
    <mergeCell ref="C1428:D1428"/>
    <mergeCell ref="E1401:K1401"/>
    <mergeCell ref="E1456:K1456"/>
    <mergeCell ref="E1412:K1412"/>
    <mergeCell ref="T1438:W1438"/>
    <mergeCell ref="E1450:K1450"/>
    <mergeCell ref="T1368:W1368"/>
    <mergeCell ref="T1378:W1378"/>
    <mergeCell ref="C1532:D1532"/>
    <mergeCell ref="E1174:K1174"/>
    <mergeCell ref="T966:W966"/>
    <mergeCell ref="L766:O766"/>
    <mergeCell ref="L855:O855"/>
    <mergeCell ref="T700:W700"/>
    <mergeCell ref="T694:W694"/>
    <mergeCell ref="L1066:O1066"/>
    <mergeCell ref="P1512:S1512"/>
    <mergeCell ref="E1260:K1260"/>
    <mergeCell ref="T149:W149"/>
    <mergeCell ref="C769:D769"/>
    <mergeCell ref="E47:K47"/>
    <mergeCell ref="L1067:O1067"/>
    <mergeCell ref="C978:D978"/>
    <mergeCell ref="P135:S135"/>
    <mergeCell ref="T710:W710"/>
    <mergeCell ref="T536:W536"/>
    <mergeCell ref="L908:O908"/>
    <mergeCell ref="T705:W705"/>
    <mergeCell ref="T842:W842"/>
    <mergeCell ref="T836:W836"/>
    <mergeCell ref="L1077:O1077"/>
    <mergeCell ref="E221:K221"/>
    <mergeCell ref="L1208:O1208"/>
    <mergeCell ref="C243:D243"/>
    <mergeCell ref="L903:O903"/>
    <mergeCell ref="E521:K521"/>
    <mergeCell ref="E610:K610"/>
    <mergeCell ref="C574:D574"/>
    <mergeCell ref="E216:K216"/>
    <mergeCell ref="P603:S603"/>
    <mergeCell ref="P146:S146"/>
    <mergeCell ref="E821:K821"/>
    <mergeCell ref="T852:W852"/>
    <mergeCell ref="P304:S304"/>
    <mergeCell ref="E979:K979"/>
    <mergeCell ref="P200:S200"/>
    <mergeCell ref="E80:K80"/>
    <mergeCell ref="P168:S168"/>
    <mergeCell ref="T960:W960"/>
    <mergeCell ref="T955:W955"/>
    <mergeCell ref="T1259:W1259"/>
    <mergeCell ref="L1337:O1337"/>
    <mergeCell ref="E1277:K1277"/>
    <mergeCell ref="L1105:O1105"/>
    <mergeCell ref="C618:D618"/>
    <mergeCell ref="P946:S946"/>
    <mergeCell ref="L761:O761"/>
    <mergeCell ref="C678:D678"/>
    <mergeCell ref="P852:S852"/>
    <mergeCell ref="C215:D215"/>
    <mergeCell ref="T695:W695"/>
    <mergeCell ref="L1209:O1209"/>
    <mergeCell ref="E1279:K1279"/>
    <mergeCell ref="P91:S91"/>
    <mergeCell ref="E86:K86"/>
    <mergeCell ref="C1331:D1331"/>
    <mergeCell ref="C1313:D1313"/>
    <mergeCell ref="P509:S509"/>
    <mergeCell ref="P362:S362"/>
    <mergeCell ref="L381:O381"/>
    <mergeCell ref="T639:W639"/>
    <mergeCell ref="T778:W778"/>
    <mergeCell ref="E635:K635"/>
    <mergeCell ref="C576:D576"/>
    <mergeCell ref="C789:D789"/>
    <mergeCell ref="E825:K825"/>
    <mergeCell ref="P744:S744"/>
    <mergeCell ref="C672:D672"/>
    <mergeCell ref="L715:O715"/>
    <mergeCell ref="P799:S799"/>
    <mergeCell ref="P1326:S1326"/>
    <mergeCell ref="C912:D912"/>
    <mergeCell ref="E81:K81"/>
    <mergeCell ref="C111:D111"/>
    <mergeCell ref="T433:W433"/>
    <mergeCell ref="L805:O805"/>
    <mergeCell ref="T591:W591"/>
    <mergeCell ref="T128:W128"/>
    <mergeCell ref="P1278:S1278"/>
    <mergeCell ref="E510:K510"/>
    <mergeCell ref="T1257:W1257"/>
    <mergeCell ref="P537:S537"/>
    <mergeCell ref="E623:K623"/>
    <mergeCell ref="C139:D139"/>
    <mergeCell ref="C809:D809"/>
    <mergeCell ref="C929:D929"/>
    <mergeCell ref="P1251:S1251"/>
    <mergeCell ref="C509:D509"/>
    <mergeCell ref="T575:W575"/>
    <mergeCell ref="L653:O653"/>
    <mergeCell ref="T797:W797"/>
    <mergeCell ref="L250:O250"/>
    <mergeCell ref="L239:O239"/>
    <mergeCell ref="P488:S488"/>
    <mergeCell ref="L353:O353"/>
    <mergeCell ref="T314:W314"/>
    <mergeCell ref="C470:D470"/>
    <mergeCell ref="T786:W786"/>
    <mergeCell ref="L81:O81"/>
    <mergeCell ref="P379:S379"/>
    <mergeCell ref="E108:K108"/>
    <mergeCell ref="P221:S221"/>
    <mergeCell ref="C193:D193"/>
    <mergeCell ref="P775:S775"/>
    <mergeCell ref="C1478:D1478"/>
    <mergeCell ref="C1422:D1422"/>
    <mergeCell ref="P1467:S1467"/>
    <mergeCell ref="C1476:D1476"/>
    <mergeCell ref="T1402:W1402"/>
    <mergeCell ref="T957:W957"/>
    <mergeCell ref="E890:K890"/>
    <mergeCell ref="T1216:W1216"/>
    <mergeCell ref="C1345:D1345"/>
    <mergeCell ref="P1298:S1298"/>
    <mergeCell ref="T1305:W1305"/>
    <mergeCell ref="P1342:S1342"/>
    <mergeCell ref="C1444:D1444"/>
    <mergeCell ref="P1463:S1463"/>
    <mergeCell ref="L1445:O1445"/>
    <mergeCell ref="E1471:K1471"/>
    <mergeCell ref="P1443:S1443"/>
    <mergeCell ref="P1442:S1442"/>
    <mergeCell ref="C1285:D1285"/>
    <mergeCell ref="T1286:W1286"/>
    <mergeCell ref="E1424:K1424"/>
    <mergeCell ref="C1292:D1292"/>
    <mergeCell ref="L1355:O1355"/>
    <mergeCell ref="T1097:W1097"/>
    <mergeCell ref="L1469:O1469"/>
    <mergeCell ref="T1308:W1308"/>
    <mergeCell ref="C1091:D1091"/>
    <mergeCell ref="T1357:W1357"/>
    <mergeCell ref="L947:O947"/>
    <mergeCell ref="E1270:K1270"/>
    <mergeCell ref="C1014:D1014"/>
    <mergeCell ref="E237:K237"/>
    <mergeCell ref="E1501:K1501"/>
    <mergeCell ref="C1423:D1423"/>
    <mergeCell ref="P1037:S1037"/>
    <mergeCell ref="E1065:K1065"/>
    <mergeCell ref="P1195:S1195"/>
    <mergeCell ref="P1153:S1153"/>
    <mergeCell ref="P1038:S1038"/>
    <mergeCell ref="L642:O642"/>
    <mergeCell ref="L942:O942"/>
    <mergeCell ref="P592:S592"/>
    <mergeCell ref="E835:K835"/>
    <mergeCell ref="E810:K810"/>
    <mergeCell ref="P1113:S1113"/>
    <mergeCell ref="C754:D754"/>
    <mergeCell ref="E1026:K1026"/>
    <mergeCell ref="L1088:O1088"/>
    <mergeCell ref="L1011:O1011"/>
    <mergeCell ref="E766:K766"/>
    <mergeCell ref="C764:D764"/>
    <mergeCell ref="E1370:K1370"/>
    <mergeCell ref="P1320:S1320"/>
    <mergeCell ref="E1253:K1253"/>
    <mergeCell ref="E1320:K1320"/>
    <mergeCell ref="L1098:O1098"/>
    <mergeCell ref="E879:K879"/>
    <mergeCell ref="C1101:D1101"/>
    <mergeCell ref="L609:O609"/>
    <mergeCell ref="P898:S898"/>
    <mergeCell ref="C842:D842"/>
    <mergeCell ref="P1029:S1029"/>
    <mergeCell ref="E1140:K1140"/>
    <mergeCell ref="C557:D557"/>
    <mergeCell ref="C176:D176"/>
    <mergeCell ref="P351:S351"/>
    <mergeCell ref="P326:S326"/>
    <mergeCell ref="E477:K477"/>
    <mergeCell ref="C220:D220"/>
    <mergeCell ref="T237:W237"/>
    <mergeCell ref="P141:S141"/>
    <mergeCell ref="T516:W516"/>
    <mergeCell ref="P737:S737"/>
    <mergeCell ref="L577:O577"/>
    <mergeCell ref="P826:S826"/>
    <mergeCell ref="P950:S950"/>
    <mergeCell ref="L500:O500"/>
    <mergeCell ref="T666:W666"/>
    <mergeCell ref="T641:W641"/>
    <mergeCell ref="L538:O538"/>
    <mergeCell ref="E516:K516"/>
    <mergeCell ref="P188:S188"/>
    <mergeCell ref="L397:O397"/>
    <mergeCell ref="T234:W234"/>
    <mergeCell ref="L260:O260"/>
    <mergeCell ref="P270:S270"/>
    <mergeCell ref="T638:W638"/>
    <mergeCell ref="C296:D296"/>
    <mergeCell ref="T491:W491"/>
    <mergeCell ref="P191:S191"/>
    <mergeCell ref="C839:D839"/>
    <mergeCell ref="C905:D905"/>
    <mergeCell ref="P151:S151"/>
    <mergeCell ref="C225:D225"/>
    <mergeCell ref="P231:S231"/>
    <mergeCell ref="P229:S229"/>
    <mergeCell ref="T127:W127"/>
    <mergeCell ref="P1292:S1292"/>
    <mergeCell ref="E58:K58"/>
    <mergeCell ref="L92:O92"/>
    <mergeCell ref="E1435:K1435"/>
    <mergeCell ref="C1336:D1336"/>
    <mergeCell ref="C1162:D1162"/>
    <mergeCell ref="C863:D863"/>
    <mergeCell ref="P892:S892"/>
    <mergeCell ref="E1135:K1135"/>
    <mergeCell ref="E1110:K1110"/>
    <mergeCell ref="P1223:S1223"/>
    <mergeCell ref="P1217:S1217"/>
    <mergeCell ref="L669:O669"/>
    <mergeCell ref="C68:D68"/>
    <mergeCell ref="E341:K341"/>
    <mergeCell ref="P315:S315"/>
    <mergeCell ref="C1156:D1156"/>
    <mergeCell ref="C192:D192"/>
    <mergeCell ref="E447:K447"/>
    <mergeCell ref="L1327:O1327"/>
    <mergeCell ref="E440:K440"/>
    <mergeCell ref="C781:D781"/>
    <mergeCell ref="L1099:O1099"/>
    <mergeCell ref="C370:D370"/>
    <mergeCell ref="E151:K151"/>
    <mergeCell ref="T61:W61"/>
    <mergeCell ref="L64:O64"/>
    <mergeCell ref="E935:K935"/>
    <mergeCell ref="P934:S934"/>
    <mergeCell ref="E385:K385"/>
    <mergeCell ref="L553:O553"/>
    <mergeCell ref="P118:S118"/>
    <mergeCell ref="C465:D465"/>
    <mergeCell ref="C1261:D1261"/>
    <mergeCell ref="E924:K924"/>
    <mergeCell ref="P96:S96"/>
    <mergeCell ref="P90:S90"/>
    <mergeCell ref="E771:K771"/>
    <mergeCell ref="E765:K765"/>
    <mergeCell ref="E308:K308"/>
    <mergeCell ref="P853:S853"/>
    <mergeCell ref="C1456:D1456"/>
    <mergeCell ref="P1070:S1070"/>
    <mergeCell ref="E1315:K1315"/>
    <mergeCell ref="P1245:S1245"/>
    <mergeCell ref="P1376:S1376"/>
    <mergeCell ref="P1403:S1403"/>
    <mergeCell ref="P1104:S1104"/>
    <mergeCell ref="C873:D873"/>
    <mergeCell ref="C1031:D1031"/>
    <mergeCell ref="P1397:S1397"/>
    <mergeCell ref="P809:S809"/>
    <mergeCell ref="L1251:O1251"/>
    <mergeCell ref="P1387:S1387"/>
    <mergeCell ref="C1319:D1319"/>
    <mergeCell ref="L734:O734"/>
    <mergeCell ref="C1145:D1145"/>
    <mergeCell ref="P760:S760"/>
    <mergeCell ref="P1129:S1129"/>
    <mergeCell ref="P111:S111"/>
    <mergeCell ref="P112:S112"/>
    <mergeCell ref="P273:S273"/>
    <mergeCell ref="T784:W784"/>
    <mergeCell ref="L247:O247"/>
    <mergeCell ref="T541:W541"/>
    <mergeCell ref="T466:W466"/>
    <mergeCell ref="C651:D651"/>
    <mergeCell ref="T172:W172"/>
    <mergeCell ref="L357:O357"/>
    <mergeCell ref="C843:D843"/>
    <mergeCell ref="P236:S236"/>
    <mergeCell ref="C506:D506"/>
    <mergeCell ref="E241:K241"/>
    <mergeCell ref="E311:K311"/>
    <mergeCell ref="P525:S525"/>
    <mergeCell ref="L249:O249"/>
    <mergeCell ref="C504:D504"/>
    <mergeCell ref="T341:W341"/>
    <mergeCell ref="T302:W302"/>
    <mergeCell ref="T231:W231"/>
    <mergeCell ref="L288:O288"/>
    <mergeCell ref="T270:W270"/>
    <mergeCell ref="E629:K629"/>
    <mergeCell ref="P548:S548"/>
    <mergeCell ref="T535:W535"/>
    <mergeCell ref="P818:S818"/>
    <mergeCell ref="P204:S204"/>
    <mergeCell ref="T181:W181"/>
    <mergeCell ref="C209:D209"/>
    <mergeCell ref="C204:D204"/>
    <mergeCell ref="L719:O719"/>
    <mergeCell ref="P815:S815"/>
    <mergeCell ref="C823:D823"/>
    <mergeCell ref="T398:W398"/>
    <mergeCell ref="L205:O205"/>
    <mergeCell ref="P187:S187"/>
    <mergeCell ref="C186:D186"/>
    <mergeCell ref="P186:S186"/>
    <mergeCell ref="T320:W320"/>
    <mergeCell ref="T409:W409"/>
    <mergeCell ref="P215:S215"/>
    <mergeCell ref="C463:D463"/>
    <mergeCell ref="C457:D457"/>
    <mergeCell ref="L135:O135"/>
    <mergeCell ref="T1158:W1158"/>
    <mergeCell ref="T388:W388"/>
    <mergeCell ref="T519:W519"/>
    <mergeCell ref="L891:O891"/>
    <mergeCell ref="L434:O434"/>
    <mergeCell ref="C345:D345"/>
    <mergeCell ref="E1054:K1054"/>
    <mergeCell ref="P679:S679"/>
    <mergeCell ref="C1128:D1128"/>
    <mergeCell ref="T186:W186"/>
    <mergeCell ref="T275:W275"/>
    <mergeCell ref="T269:W269"/>
    <mergeCell ref="L184:O184"/>
    <mergeCell ref="P275:S275"/>
    <mergeCell ref="C148:D148"/>
    <mergeCell ref="E1013:K1013"/>
    <mergeCell ref="L155:O155"/>
    <mergeCell ref="E530:K530"/>
    <mergeCell ref="E422:K422"/>
    <mergeCell ref="L449:O449"/>
    <mergeCell ref="E862:K862"/>
    <mergeCell ref="L930:O930"/>
    <mergeCell ref="C486:D486"/>
    <mergeCell ref="L872:O872"/>
    <mergeCell ref="P894:S894"/>
    <mergeCell ref="L461:O461"/>
    <mergeCell ref="C612:D612"/>
    <mergeCell ref="T394:W394"/>
    <mergeCell ref="L200:O200"/>
    <mergeCell ref="P192:S192"/>
    <mergeCell ref="C664:D664"/>
    <mergeCell ref="C661:D661"/>
    <mergeCell ref="E154:K154"/>
    <mergeCell ref="C213:D213"/>
    <mergeCell ref="P284:S284"/>
    <mergeCell ref="C334:D334"/>
    <mergeCell ref="T1004:W1004"/>
    <mergeCell ref="T350:W350"/>
    <mergeCell ref="T202:W202"/>
    <mergeCell ref="P230:S230"/>
    <mergeCell ref="P441:S441"/>
    <mergeCell ref="C950:D950"/>
    <mergeCell ref="T420:W420"/>
    <mergeCell ref="L792:O792"/>
    <mergeCell ref="E639:K639"/>
    <mergeCell ref="L220:O220"/>
    <mergeCell ref="T371:W371"/>
    <mergeCell ref="C246:D246"/>
    <mergeCell ref="T568:W568"/>
    <mergeCell ref="T377:W377"/>
    <mergeCell ref="T502:W502"/>
    <mergeCell ref="E346:K346"/>
    <mergeCell ref="T547:W547"/>
    <mergeCell ref="T976:W976"/>
    <mergeCell ref="T1542:W1542"/>
    <mergeCell ref="T1085:W1085"/>
    <mergeCell ref="L1457:O1457"/>
    <mergeCell ref="T622:W622"/>
    <mergeCell ref="T780:W780"/>
    <mergeCell ref="C949:D949"/>
    <mergeCell ref="L1152:O1152"/>
    <mergeCell ref="T1429:W1429"/>
    <mergeCell ref="C623:D623"/>
    <mergeCell ref="T1385:W1385"/>
    <mergeCell ref="C650:D650"/>
    <mergeCell ref="E1179:K1179"/>
    <mergeCell ref="T1427:W1427"/>
    <mergeCell ref="P1267:S1267"/>
    <mergeCell ref="T727:W727"/>
    <mergeCell ref="E896:K896"/>
    <mergeCell ref="P1118:S1118"/>
    <mergeCell ref="E917:K917"/>
    <mergeCell ref="P1527:S1527"/>
    <mergeCell ref="L912:O912"/>
    <mergeCell ref="T1483:W1483"/>
    <mergeCell ref="E1347:K1347"/>
    <mergeCell ref="C1003:D1003"/>
    <mergeCell ref="E1048:K1048"/>
    <mergeCell ref="T1478:W1478"/>
    <mergeCell ref="E1462:K1462"/>
    <mergeCell ref="L1365:O1365"/>
    <mergeCell ref="L902:O902"/>
    <mergeCell ref="P1402:S1402"/>
    <mergeCell ref="P1010:S1010"/>
    <mergeCell ref="C740:D740"/>
    <mergeCell ref="P928:S928"/>
    <mergeCell ref="C1007:D1007"/>
    <mergeCell ref="E786:K786"/>
    <mergeCell ref="P825:S825"/>
    <mergeCell ref="C556:D556"/>
    <mergeCell ref="C806:D806"/>
    <mergeCell ref="C736:D736"/>
    <mergeCell ref="C856:D856"/>
    <mergeCell ref="T716:W716"/>
    <mergeCell ref="C878:D878"/>
    <mergeCell ref="C1410:D1410"/>
    <mergeCell ref="P1024:S1024"/>
    <mergeCell ref="T984:W984"/>
    <mergeCell ref="P824:S824"/>
    <mergeCell ref="P707:S707"/>
    <mergeCell ref="L940:O940"/>
    <mergeCell ref="E1316:K1316"/>
    <mergeCell ref="C1232:D1232"/>
    <mergeCell ref="C1141:D1141"/>
    <mergeCell ref="C1133:D1133"/>
    <mergeCell ref="T928:W928"/>
    <mergeCell ref="L963:O963"/>
    <mergeCell ref="P1098:S1098"/>
    <mergeCell ref="E646:K646"/>
    <mergeCell ref="E804:K804"/>
    <mergeCell ref="L936:O936"/>
    <mergeCell ref="E690:K690"/>
    <mergeCell ref="E618:K618"/>
    <mergeCell ref="C562:D562"/>
    <mergeCell ref="C1202:D1202"/>
    <mergeCell ref="E844:K844"/>
    <mergeCell ref="E983:K983"/>
    <mergeCell ref="E678:K678"/>
    <mergeCell ref="L1532:O1532"/>
    <mergeCell ref="E1473:K1473"/>
    <mergeCell ref="T1413:W1413"/>
    <mergeCell ref="P1348:S1348"/>
    <mergeCell ref="L1138:O1138"/>
    <mergeCell ref="P1212:S1212"/>
    <mergeCell ref="T1184:W1184"/>
    <mergeCell ref="E1484:K1484"/>
    <mergeCell ref="L1376:O1376"/>
    <mergeCell ref="T1373:W1373"/>
    <mergeCell ref="P1472:S1472"/>
    <mergeCell ref="C1433:D1433"/>
    <mergeCell ref="P1347:S1347"/>
    <mergeCell ref="P1042:S1042"/>
    <mergeCell ref="T1374:W1374"/>
    <mergeCell ref="E1045:K1045"/>
    <mergeCell ref="P1407:S1407"/>
    <mergeCell ref="T1306:W1306"/>
    <mergeCell ref="T1420:W1420"/>
    <mergeCell ref="T1395:W1395"/>
    <mergeCell ref="P1528:S1528"/>
    <mergeCell ref="C1497:D1497"/>
    <mergeCell ref="E1092:K1092"/>
    <mergeCell ref="T1477:W1477"/>
    <mergeCell ref="L1480:O1480"/>
    <mergeCell ref="L1505:O1505"/>
    <mergeCell ref="C1288:D1288"/>
    <mergeCell ref="C1352:D1352"/>
    <mergeCell ref="E1184:K1184"/>
    <mergeCell ref="P1218:S1218"/>
    <mergeCell ref="E1249:K1249"/>
    <mergeCell ref="T1047:W1047"/>
    <mergeCell ref="T1430:W1430"/>
    <mergeCell ref="T1431:W1431"/>
    <mergeCell ref="T1126:W1126"/>
    <mergeCell ref="P62:S62"/>
    <mergeCell ref="E1156:K1156"/>
    <mergeCell ref="C579:D579"/>
    <mergeCell ref="T57:W57"/>
    <mergeCell ref="C948:D948"/>
    <mergeCell ref="L402:O402"/>
    <mergeCell ref="L619:O619"/>
    <mergeCell ref="P1194:S1194"/>
    <mergeCell ref="L103:O103"/>
    <mergeCell ref="L97:O97"/>
    <mergeCell ref="L183:O183"/>
    <mergeCell ref="C1308:D1308"/>
    <mergeCell ref="P1189:S1189"/>
    <mergeCell ref="E537:K537"/>
    <mergeCell ref="T1160:W1160"/>
    <mergeCell ref="P139:S139"/>
    <mergeCell ref="E357:K357"/>
    <mergeCell ref="E173:K173"/>
    <mergeCell ref="T166:W166"/>
    <mergeCell ref="L233:O233"/>
    <mergeCell ref="E588:K588"/>
    <mergeCell ref="C379:D379"/>
    <mergeCell ref="P536:S536"/>
    <mergeCell ref="P612:S612"/>
    <mergeCell ref="P667:S667"/>
    <mergeCell ref="E851:K851"/>
    <mergeCell ref="L1212:O1212"/>
    <mergeCell ref="T704:W704"/>
    <mergeCell ref="L913:O913"/>
    <mergeCell ref="E52:K52"/>
    <mergeCell ref="T1330:W1330"/>
    <mergeCell ref="E1103:K1103"/>
    <mergeCell ref="P140:S140"/>
    <mergeCell ref="P797:S797"/>
    <mergeCell ref="E352:K352"/>
    <mergeCell ref="E1015:K1015"/>
    <mergeCell ref="P465:S465"/>
    <mergeCell ref="L1387:O1387"/>
    <mergeCell ref="C883:D883"/>
    <mergeCell ref="P1097:S1097"/>
    <mergeCell ref="T1226:W1226"/>
    <mergeCell ref="T1363:W1363"/>
    <mergeCell ref="C578:D578"/>
    <mergeCell ref="P765:S765"/>
    <mergeCell ref="C884:D884"/>
    <mergeCell ref="C56:D56"/>
    <mergeCell ref="C214:D214"/>
    <mergeCell ref="T443:W443"/>
    <mergeCell ref="P308:S308"/>
    <mergeCell ref="E520:K520"/>
    <mergeCell ref="L510:O510"/>
    <mergeCell ref="C421:D421"/>
    <mergeCell ref="C89:D89"/>
    <mergeCell ref="T463:W463"/>
    <mergeCell ref="C116:D116"/>
    <mergeCell ref="C306:D306"/>
    <mergeCell ref="C416:D416"/>
    <mergeCell ref="E248:K248"/>
    <mergeCell ref="E671:K671"/>
    <mergeCell ref="T631:W631"/>
    <mergeCell ref="L975:O975"/>
    <mergeCell ref="P1228:S1228"/>
    <mergeCell ref="L782:O782"/>
    <mergeCell ref="T1353:W1353"/>
    <mergeCell ref="T1369:W1369"/>
    <mergeCell ref="L880:O880"/>
    <mergeCell ref="T982:W982"/>
    <mergeCell ref="P1319:S1319"/>
    <mergeCell ref="L771:O771"/>
    <mergeCell ref="L765:O765"/>
    <mergeCell ref="L787:O787"/>
    <mergeCell ref="P922:S922"/>
    <mergeCell ref="P1036:S1036"/>
    <mergeCell ref="P1222:S1222"/>
    <mergeCell ref="P1336:S1336"/>
    <mergeCell ref="L809:O809"/>
    <mergeCell ref="T1165:W1165"/>
    <mergeCell ref="P1178:S1178"/>
    <mergeCell ref="T944:W944"/>
    <mergeCell ref="L1155:O1155"/>
    <mergeCell ref="P1076:S1076"/>
    <mergeCell ref="L1217:O1217"/>
    <mergeCell ref="P1232:S1232"/>
    <mergeCell ref="L1320:O1320"/>
    <mergeCell ref="L1191:O1191"/>
    <mergeCell ref="P1315:S1315"/>
    <mergeCell ref="L979:O979"/>
    <mergeCell ref="T1211:W1211"/>
    <mergeCell ref="P1014:S1014"/>
    <mergeCell ref="P1035:S1035"/>
    <mergeCell ref="T1102:W1102"/>
    <mergeCell ref="T773:W773"/>
    <mergeCell ref="T1178:W1178"/>
    <mergeCell ref="L1554:S1554"/>
    <mergeCell ref="E1087:K1087"/>
    <mergeCell ref="C436:D436"/>
    <mergeCell ref="L614:O614"/>
    <mergeCell ref="T1329:W1329"/>
    <mergeCell ref="T872:W872"/>
    <mergeCell ref="C525:D525"/>
    <mergeCell ref="T1543:W1543"/>
    <mergeCell ref="T1493:W1493"/>
    <mergeCell ref="T1449:W1449"/>
    <mergeCell ref="C714:D714"/>
    <mergeCell ref="T1510:W1510"/>
    <mergeCell ref="C1488:D1488"/>
    <mergeCell ref="T1505:W1505"/>
    <mergeCell ref="T1494:W1494"/>
    <mergeCell ref="T1515:W1515"/>
    <mergeCell ref="T1189:W1189"/>
    <mergeCell ref="E1510:K1510"/>
    <mergeCell ref="C1253:D1253"/>
    <mergeCell ref="E443:K443"/>
    <mergeCell ref="E1336:K1336"/>
    <mergeCell ref="E1537:K1537"/>
    <mergeCell ref="T1525:W1525"/>
    <mergeCell ref="T1526:W1526"/>
    <mergeCell ref="L1452:O1452"/>
    <mergeCell ref="T1465:W1465"/>
    <mergeCell ref="P1351:S1351"/>
    <mergeCell ref="L663:O663"/>
    <mergeCell ref="T893:W893"/>
    <mergeCell ref="L1366:O1366"/>
    <mergeCell ref="P1193:S1193"/>
    <mergeCell ref="P1369:S1369"/>
    <mergeCell ref="P1424:S1424"/>
    <mergeCell ref="T1443:W1443"/>
    <mergeCell ref="L47:O47"/>
    <mergeCell ref="P759:S759"/>
    <mergeCell ref="E1303:K1303"/>
    <mergeCell ref="E1434:K1434"/>
    <mergeCell ref="E971:K971"/>
    <mergeCell ref="C872:D872"/>
    <mergeCell ref="P1059:S1059"/>
    <mergeCell ref="E1271:K1271"/>
    <mergeCell ref="P754:S754"/>
    <mergeCell ref="E1429:K1429"/>
    <mergeCell ref="C1172:D1172"/>
    <mergeCell ref="T77:W77"/>
    <mergeCell ref="T1383:W1383"/>
    <mergeCell ref="E434:K434"/>
    <mergeCell ref="C786:D786"/>
    <mergeCell ref="T676:W676"/>
    <mergeCell ref="L1048:O1048"/>
    <mergeCell ref="T213:W213"/>
    <mergeCell ref="P84:S84"/>
    <mergeCell ref="E759:K759"/>
    <mergeCell ref="P1146:S1146"/>
    <mergeCell ref="P841:S841"/>
    <mergeCell ref="E1059:K1059"/>
    <mergeCell ref="C802:D802"/>
    <mergeCell ref="T1209:W1209"/>
    <mergeCell ref="T1334:W1334"/>
    <mergeCell ref="E1188:K1188"/>
    <mergeCell ref="P1299:S1299"/>
    <mergeCell ref="L1301:O1301"/>
    <mergeCell ref="T1255:W1255"/>
    <mergeCell ref="T1194:W1194"/>
    <mergeCell ref="T1188:W1188"/>
    <mergeCell ref="P1517:S1517"/>
    <mergeCell ref="L221:O221"/>
    <mergeCell ref="L196:O196"/>
    <mergeCell ref="E579:K579"/>
    <mergeCell ref="P661:S661"/>
    <mergeCell ref="L150:O150"/>
    <mergeCell ref="C775:D775"/>
    <mergeCell ref="L1463:O1463"/>
    <mergeCell ref="E1047:K1047"/>
    <mergeCell ref="P558:S558"/>
    <mergeCell ref="L85:O85"/>
    <mergeCell ref="P1478:S1478"/>
    <mergeCell ref="C1166:D1166"/>
    <mergeCell ref="L918:O918"/>
    <mergeCell ref="P1107:S1107"/>
    <mergeCell ref="T1476:W1476"/>
    <mergeCell ref="T530:W530"/>
    <mergeCell ref="P1494:S1494"/>
    <mergeCell ref="P1489:S1489"/>
    <mergeCell ref="T715:W715"/>
    <mergeCell ref="T1237:W1237"/>
    <mergeCell ref="T1193:W1193"/>
    <mergeCell ref="C1416:D1416"/>
    <mergeCell ref="T953:W953"/>
    <mergeCell ref="T1470:W1470"/>
    <mergeCell ref="E1461:K1461"/>
    <mergeCell ref="P1460:S1460"/>
    <mergeCell ref="T1138:W1138"/>
    <mergeCell ref="P604:S604"/>
    <mergeCell ref="L1441:O1441"/>
    <mergeCell ref="C1415:D1415"/>
    <mergeCell ref="P1238:S1238"/>
    <mergeCell ref="L549:O549"/>
    <mergeCell ref="C72:D72"/>
    <mergeCell ref="L80:O80"/>
    <mergeCell ref="P401:S401"/>
    <mergeCell ref="L743:O743"/>
    <mergeCell ref="E498:K498"/>
    <mergeCell ref="C604:D604"/>
    <mergeCell ref="E762:K762"/>
    <mergeCell ref="P954:S954"/>
    <mergeCell ref="P1112:S1112"/>
    <mergeCell ref="E605:K605"/>
    <mergeCell ref="P573:S573"/>
    <mergeCell ref="E923:K923"/>
    <mergeCell ref="P1108:S1108"/>
    <mergeCell ref="C571:D571"/>
    <mergeCell ref="P758:S758"/>
    <mergeCell ref="C1334:D1334"/>
    <mergeCell ref="L1087:O1087"/>
    <mergeCell ref="L630:O630"/>
    <mergeCell ref="E484:K484"/>
    <mergeCell ref="P1335:S1335"/>
    <mergeCell ref="P842:S842"/>
    <mergeCell ref="C634:D634"/>
    <mergeCell ref="C1275:D1275"/>
    <mergeCell ref="C911:D911"/>
    <mergeCell ref="L1180:O1180"/>
    <mergeCell ref="E754:K754"/>
    <mergeCell ref="L1336:O1336"/>
    <mergeCell ref="P1142:S1142"/>
    <mergeCell ref="E368:K368"/>
    <mergeCell ref="E1116:K1116"/>
    <mergeCell ref="V1560:AD1560"/>
    <mergeCell ref="C50:D50"/>
    <mergeCell ref="L1201:O1201"/>
    <mergeCell ref="T1486:W1486"/>
    <mergeCell ref="L738:O738"/>
    <mergeCell ref="L439:O439"/>
    <mergeCell ref="E514:K514"/>
    <mergeCell ref="C350:D350"/>
    <mergeCell ref="L1501:O1501"/>
    <mergeCell ref="C1024:D1024"/>
    <mergeCell ref="C567:D567"/>
    <mergeCell ref="E209:K209"/>
    <mergeCell ref="C561:D561"/>
    <mergeCell ref="T1041:W1041"/>
    <mergeCell ref="E814:K814"/>
    <mergeCell ref="P297:S297"/>
    <mergeCell ref="P291:S291"/>
    <mergeCell ref="E509:K509"/>
    <mergeCell ref="P508:S508"/>
    <mergeCell ref="P597:S597"/>
    <mergeCell ref="P134:S134"/>
    <mergeCell ref="E809:K809"/>
    <mergeCell ref="P808:S808"/>
    <mergeCell ref="T1514:W1514"/>
    <mergeCell ref="T1057:W1057"/>
    <mergeCell ref="C1340:D1340"/>
    <mergeCell ref="C197:D197"/>
    <mergeCell ref="T959:W959"/>
    <mergeCell ref="P361:S361"/>
    <mergeCell ref="E51:K51"/>
    <mergeCell ref="E683:K683"/>
    <mergeCell ref="C1508:D1508"/>
    <mergeCell ref="E1273:K1273"/>
    <mergeCell ref="D1559:J1559"/>
    <mergeCell ref="E770:K770"/>
    <mergeCell ref="T382:W382"/>
    <mergeCell ref="C513:D513"/>
    <mergeCell ref="L754:O754"/>
    <mergeCell ref="T1406:W1406"/>
    <mergeCell ref="C671:D671"/>
    <mergeCell ref="T987:W987"/>
    <mergeCell ref="C208:D208"/>
    <mergeCell ref="L1359:O1359"/>
    <mergeCell ref="C339:D339"/>
    <mergeCell ref="C366:D366"/>
    <mergeCell ref="L1060:O1060"/>
    <mergeCell ref="L1054:O1054"/>
    <mergeCell ref="T1318:W1318"/>
    <mergeCell ref="C971:D971"/>
    <mergeCell ref="G1552:AD1552"/>
    <mergeCell ref="L1261:O1261"/>
    <mergeCell ref="T555:W555"/>
    <mergeCell ref="L807:O807"/>
    <mergeCell ref="L464:O464"/>
    <mergeCell ref="T766:W766"/>
    <mergeCell ref="P967:S967"/>
    <mergeCell ref="P504:S504"/>
    <mergeCell ref="E1185:K1185"/>
    <mergeCell ref="E238:K238"/>
    <mergeCell ref="T1301:W1301"/>
    <mergeCell ref="E687:K687"/>
    <mergeCell ref="P893:S893"/>
    <mergeCell ref="E963:K963"/>
    <mergeCell ref="E1340:K1340"/>
    <mergeCell ref="L935:O935"/>
    <mergeCell ref="C300:D300"/>
    <mergeCell ref="P83:S83"/>
    <mergeCell ref="E941:K941"/>
    <mergeCell ref="E861:K861"/>
    <mergeCell ref="E694:K694"/>
    <mergeCell ref="E345:K345"/>
    <mergeCell ref="T207:W207"/>
    <mergeCell ref="T380:W380"/>
    <mergeCell ref="T304:W304"/>
    <mergeCell ref="T936:W936"/>
    <mergeCell ref="T604:W604"/>
    <mergeCell ref="P513:S513"/>
    <mergeCell ref="E731:K731"/>
    <mergeCell ref="E836:K836"/>
    <mergeCell ref="C758:D758"/>
    <mergeCell ref="L993:O993"/>
    <mergeCell ref="T1253:W1253"/>
    <mergeCell ref="L688:O688"/>
    <mergeCell ref="T948:W948"/>
    <mergeCell ref="L671:O671"/>
    <mergeCell ref="T680:W680"/>
    <mergeCell ref="T941:W941"/>
    <mergeCell ref="C718:D718"/>
    <mergeCell ref="C871:D871"/>
    <mergeCell ref="E1149:K1149"/>
    <mergeCell ref="L977:O977"/>
    <mergeCell ref="C932:D932"/>
    <mergeCell ref="T791:W791"/>
    <mergeCell ref="L1163:O1163"/>
    <mergeCell ref="T235:W235"/>
    <mergeCell ref="B11:AD11"/>
    <mergeCell ref="T121:W121"/>
    <mergeCell ref="L493:O493"/>
    <mergeCell ref="L624:O624"/>
    <mergeCell ref="E79:K79"/>
    <mergeCell ref="P115:S115"/>
    <mergeCell ref="C206:D206"/>
    <mergeCell ref="E73:K73"/>
    <mergeCell ref="T54:W54"/>
    <mergeCell ref="E192:K192"/>
    <mergeCell ref="C125:D125"/>
    <mergeCell ref="L57:O57"/>
    <mergeCell ref="L515:O515"/>
    <mergeCell ref="T159:W159"/>
    <mergeCell ref="L531:O531"/>
    <mergeCell ref="T370:W370"/>
    <mergeCell ref="L226:O226"/>
    <mergeCell ref="T484:W484"/>
    <mergeCell ref="E152:K152"/>
    <mergeCell ref="E124:K124"/>
    <mergeCell ref="T120:W120"/>
    <mergeCell ref="L492:O492"/>
    <mergeCell ref="C599:D599"/>
    <mergeCell ref="P144:S144"/>
    <mergeCell ref="L151:O151"/>
    <mergeCell ref="C414:D414"/>
    <mergeCell ref="L253:O253"/>
    <mergeCell ref="P161:S161"/>
    <mergeCell ref="T131:W131"/>
    <mergeCell ref="T290:W290"/>
    <mergeCell ref="E220:K220"/>
    <mergeCell ref="T347:W347"/>
    <mergeCell ref="L154:O154"/>
    <mergeCell ref="C695:D695"/>
    <mergeCell ref="E616:K616"/>
    <mergeCell ref="C384:D384"/>
    <mergeCell ref="C141:D141"/>
    <mergeCell ref="L412:O412"/>
    <mergeCell ref="T399:W399"/>
    <mergeCell ref="C600:D600"/>
    <mergeCell ref="E634:K634"/>
    <mergeCell ref="C60:D60"/>
    <mergeCell ref="C360:D360"/>
    <mergeCell ref="T223:W223"/>
    <mergeCell ref="T198:W198"/>
    <mergeCell ref="L265:O265"/>
    <mergeCell ref="T523:W523"/>
    <mergeCell ref="T66:W66"/>
    <mergeCell ref="T218:W218"/>
    <mergeCell ref="L590:O590"/>
    <mergeCell ref="L565:O565"/>
    <mergeCell ref="L460:O460"/>
    <mergeCell ref="E159:K159"/>
    <mergeCell ref="E94:K94"/>
    <mergeCell ref="C174:D174"/>
    <mergeCell ref="L75:O75"/>
    <mergeCell ref="C82:D82"/>
    <mergeCell ref="E101:K101"/>
    <mergeCell ref="E102:K102"/>
    <mergeCell ref="T454:W454"/>
    <mergeCell ref="T670:W670"/>
    <mergeCell ref="C361:D361"/>
    <mergeCell ref="T448:W448"/>
    <mergeCell ref="L647:O647"/>
    <mergeCell ref="P72:S72"/>
    <mergeCell ref="T322:W322"/>
    <mergeCell ref="E139:K139"/>
    <mergeCell ref="T387:W387"/>
    <mergeCell ref="L153:O153"/>
    <mergeCell ref="L896:O896"/>
    <mergeCell ref="P1538:S1538"/>
    <mergeCell ref="L242:O242"/>
    <mergeCell ref="P1075:S1075"/>
    <mergeCell ref="P1102:S1102"/>
    <mergeCell ref="T56:W56"/>
    <mergeCell ref="T170:W170"/>
    <mergeCell ref="L542:O542"/>
    <mergeCell ref="L237:O237"/>
    <mergeCell ref="E1466:K1466"/>
    <mergeCell ref="P372:S372"/>
    <mergeCell ref="E1161:K1161"/>
    <mergeCell ref="L1462:O1462"/>
    <mergeCell ref="P742:S742"/>
    <mergeCell ref="P736:S736"/>
    <mergeCell ref="E1417:K1417"/>
    <mergeCell ref="T1448:W1448"/>
    <mergeCell ref="P437:S437"/>
    <mergeCell ref="E1531:K1531"/>
    <mergeCell ref="E1112:K1112"/>
    <mergeCell ref="E1481:K1481"/>
    <mergeCell ref="L74:O74"/>
    <mergeCell ref="L674:O674"/>
    <mergeCell ref="P1303:S1303"/>
    <mergeCell ref="P259:S259"/>
    <mergeCell ref="P88:S88"/>
    <mergeCell ref="T133:W133"/>
    <mergeCell ref="P66:S66"/>
    <mergeCell ref="P197:S197"/>
    <mergeCell ref="T1084:W1084"/>
    <mergeCell ref="L172:O172"/>
    <mergeCell ref="T679:W679"/>
    <mergeCell ref="P921:S921"/>
    <mergeCell ref="D1558:J1558"/>
    <mergeCell ref="T512:W512"/>
    <mergeCell ref="L884:O884"/>
    <mergeCell ref="E595:K595"/>
    <mergeCell ref="T1117:W1117"/>
    <mergeCell ref="L421:O421"/>
    <mergeCell ref="C338:D338"/>
    <mergeCell ref="C496:D496"/>
    <mergeCell ref="T812:W812"/>
    <mergeCell ref="T355:W355"/>
    <mergeCell ref="L1184:O1184"/>
    <mergeCell ref="L727:O727"/>
    <mergeCell ref="C707:D707"/>
    <mergeCell ref="C682:D682"/>
    <mergeCell ref="P279:S279"/>
    <mergeCell ref="L879:O879"/>
    <mergeCell ref="C796:D796"/>
    <mergeCell ref="E497:K497"/>
    <mergeCell ref="C333:D333"/>
    <mergeCell ref="L1484:O1484"/>
    <mergeCell ref="E323:K323"/>
    <mergeCell ref="P280:S280"/>
    <mergeCell ref="P411:S411"/>
    <mergeCell ref="P225:S225"/>
    <mergeCell ref="L140:O140"/>
    <mergeCell ref="L440:O440"/>
    <mergeCell ref="M1555:S1555"/>
    <mergeCell ref="L629:O629"/>
    <mergeCell ref="T415:W415"/>
    <mergeCell ref="P1341:S1341"/>
    <mergeCell ref="T343:W343"/>
    <mergeCell ref="T1073:W1073"/>
    <mergeCell ref="T1503:W1503"/>
    <mergeCell ref="C768:D768"/>
    <mergeCell ref="C762:D762"/>
    <mergeCell ref="C1513:D1513"/>
    <mergeCell ref="L537:O537"/>
    <mergeCell ref="P672:S672"/>
    <mergeCell ref="P1499:S1499"/>
    <mergeCell ref="T593:W593"/>
    <mergeCell ref="E1449:K1449"/>
    <mergeCell ref="P486:S486"/>
    <mergeCell ref="C1502:D1502"/>
    <mergeCell ref="P1363:S1363"/>
    <mergeCell ref="C479:D479"/>
    <mergeCell ref="C473:D473"/>
    <mergeCell ref="L1167:O1167"/>
    <mergeCell ref="C543:D543"/>
    <mergeCell ref="T1078:W1078"/>
    <mergeCell ref="C588:D588"/>
    <mergeCell ref="P1488:S1488"/>
    <mergeCell ref="T1499:W1499"/>
    <mergeCell ref="T1509:W1509"/>
    <mergeCell ref="P633:S633"/>
    <mergeCell ref="L759:O759"/>
    <mergeCell ref="L1533:O1533"/>
    <mergeCell ref="E1357:K1357"/>
    <mergeCell ref="C458:D458"/>
    <mergeCell ref="C1541:D1541"/>
    <mergeCell ref="P1182:S1182"/>
    <mergeCell ref="P1313:S1313"/>
    <mergeCell ref="E160:K160"/>
    <mergeCell ref="G1548:AD1548"/>
    <mergeCell ref="P1482:S1482"/>
    <mergeCell ref="E491:K491"/>
    <mergeCell ref="T708:W708"/>
    <mergeCell ref="T251:W251"/>
    <mergeCell ref="E791:K791"/>
    <mergeCell ref="T403:W403"/>
    <mergeCell ref="L775:O775"/>
    <mergeCell ref="L318:O318"/>
    <mergeCell ref="T1008:W1008"/>
    <mergeCell ref="C229:D229"/>
    <mergeCell ref="L1380:O1380"/>
    <mergeCell ref="T703:W703"/>
    <mergeCell ref="L1522:O1522"/>
    <mergeCell ref="T1367:W1367"/>
    <mergeCell ref="L1434:O1434"/>
    <mergeCell ref="E884:K884"/>
    <mergeCell ref="L1353:O1353"/>
    <mergeCell ref="P786:S786"/>
    <mergeCell ref="T1498:W1498"/>
    <mergeCell ref="C441:D441"/>
    <mergeCell ref="E302:K302"/>
    <mergeCell ref="C550:D550"/>
    <mergeCell ref="P455:S455"/>
    <mergeCell ref="P473:S473"/>
    <mergeCell ref="T986:W986"/>
    <mergeCell ref="E911:K911"/>
    <mergeCell ref="L786:O786"/>
    <mergeCell ref="T1530:W1530"/>
    <mergeCell ref="T1497:W1497"/>
    <mergeCell ref="C180:D180"/>
    <mergeCell ref="L1537:O1537"/>
    <mergeCell ref="L868:O868"/>
    <mergeCell ref="P1053:S1053"/>
    <mergeCell ref="C1490:D1490"/>
    <mergeCell ref="L514:O514"/>
    <mergeCell ref="L209:O209"/>
    <mergeCell ref="L1531:O1531"/>
    <mergeCell ref="E611:K611"/>
    <mergeCell ref="C746:D746"/>
    <mergeCell ref="P933:S933"/>
    <mergeCell ref="P1211:S1211"/>
    <mergeCell ref="E1428:K1428"/>
    <mergeCell ref="L923:O923"/>
    <mergeCell ref="E1091:K1091"/>
    <mergeCell ref="E1477:K1477"/>
    <mergeCell ref="L1081:O1081"/>
    <mergeCell ref="E214:K214"/>
    <mergeCell ref="P730:S730"/>
    <mergeCell ref="L1348:O1348"/>
    <mergeCell ref="L1043:O1043"/>
    <mergeCell ref="C698:D698"/>
    <mergeCell ref="P640:S640"/>
    <mergeCell ref="L346:O346"/>
    <mergeCell ref="L1109:O1109"/>
    <mergeCell ref="L286:O286"/>
    <mergeCell ref="P286:S286"/>
    <mergeCell ref="E470:K470"/>
    <mergeCell ref="T687:W687"/>
    <mergeCell ref="T1248:W1248"/>
    <mergeCell ref="C283:D283"/>
    <mergeCell ref="P400:S400"/>
    <mergeCell ref="L1019:O1019"/>
    <mergeCell ref="C901:D901"/>
    <mergeCell ref="C895:D895"/>
    <mergeCell ref="C329:D329"/>
    <mergeCell ref="C627:D627"/>
    <mergeCell ref="P1074:S1074"/>
    <mergeCell ref="E756:K756"/>
    <mergeCell ref="E758:K758"/>
    <mergeCell ref="C1229:D1229"/>
    <mergeCell ref="E1037:K1037"/>
    <mergeCell ref="L293:O293"/>
    <mergeCell ref="C317:D317"/>
    <mergeCell ref="L533:O533"/>
    <mergeCell ref="P575:S575"/>
    <mergeCell ref="E960:K960"/>
    <mergeCell ref="P1114:S1114"/>
    <mergeCell ref="P684:S684"/>
    <mergeCell ref="E322:K322"/>
    <mergeCell ref="C832:D832"/>
    <mergeCell ref="C807:D807"/>
    <mergeCell ref="C478:D478"/>
    <mergeCell ref="L635:O635"/>
    <mergeCell ref="C763:D763"/>
    <mergeCell ref="C757:D757"/>
    <mergeCell ref="E459:K459"/>
    <mergeCell ref="P458:S458"/>
    <mergeCell ref="E513:K513"/>
    <mergeCell ref="E547:K547"/>
    <mergeCell ref="P1199:S1199"/>
    <mergeCell ref="C774:D774"/>
    <mergeCell ref="C400:D400"/>
    <mergeCell ref="E889:K889"/>
    <mergeCell ref="V1559:AD1559"/>
    <mergeCell ref="E1237:K1237"/>
    <mergeCell ref="P99:S99"/>
    <mergeCell ref="E780:K780"/>
    <mergeCell ref="E774:K774"/>
    <mergeCell ref="P316:S316"/>
    <mergeCell ref="E991:K991"/>
    <mergeCell ref="L1369:O1369"/>
    <mergeCell ref="E1080:K1080"/>
    <mergeCell ref="L1483:O1483"/>
    <mergeCell ref="P616:S616"/>
    <mergeCell ref="T1322:W1322"/>
    <mergeCell ref="T865:W865"/>
    <mergeCell ref="T153:W153"/>
    <mergeCell ref="T1236:W1236"/>
    <mergeCell ref="E230:K230"/>
    <mergeCell ref="P747:S747"/>
    <mergeCell ref="L513:O513"/>
    <mergeCell ref="E122:K122"/>
    <mergeCell ref="E1291:K1291"/>
    <mergeCell ref="E797:K797"/>
    <mergeCell ref="P497:S497"/>
    <mergeCell ref="T590:W590"/>
    <mergeCell ref="E1368:K1368"/>
    <mergeCell ref="E612:K612"/>
    <mergeCell ref="E334:K334"/>
    <mergeCell ref="E464:K464"/>
    <mergeCell ref="P240:S240"/>
    <mergeCell ref="E1154:K1154"/>
    <mergeCell ref="E1206:K1206"/>
    <mergeCell ref="C518:D518"/>
    <mergeCell ref="P1062:S1062"/>
    <mergeCell ref="E1536:K1536"/>
    <mergeCell ref="P1047:S1047"/>
    <mergeCell ref="T142:W142"/>
    <mergeCell ref="L1092:O1092"/>
    <mergeCell ref="T1536:W1536"/>
    <mergeCell ref="C490:D490"/>
    <mergeCell ref="C558:D558"/>
    <mergeCell ref="L1051:O1051"/>
    <mergeCell ref="E608:K608"/>
    <mergeCell ref="T273:W273"/>
    <mergeCell ref="L962:O962"/>
    <mergeCell ref="E1525:K1525"/>
    <mergeCell ref="P393:S393"/>
    <mergeCell ref="E1133:K1133"/>
    <mergeCell ref="E676:K676"/>
    <mergeCell ref="C850:D850"/>
    <mergeCell ref="T1447:W1447"/>
    <mergeCell ref="E644:K644"/>
    <mergeCell ref="P938:S938"/>
    <mergeCell ref="T1490:W1490"/>
    <mergeCell ref="C684:D684"/>
    <mergeCell ref="P1487:S1487"/>
    <mergeCell ref="T681:W681"/>
    <mergeCell ref="C622:D622"/>
    <mergeCell ref="L1282:O1282"/>
    <mergeCell ref="L863:O863"/>
    <mergeCell ref="C779:D779"/>
    <mergeCell ref="T620:W620"/>
    <mergeCell ref="E764:K764"/>
    <mergeCell ref="C1035:D1035"/>
    <mergeCell ref="E1438:K1438"/>
    <mergeCell ref="T1487:W1487"/>
    <mergeCell ref="P1416:S1416"/>
    <mergeCell ref="C1084:D1084"/>
    <mergeCell ref="P1271:S1271"/>
    <mergeCell ref="C652:D652"/>
    <mergeCell ref="E936:K936"/>
    <mergeCell ref="E741:K741"/>
    <mergeCell ref="P829:S829"/>
    <mergeCell ref="P524:S524"/>
    <mergeCell ref="L1318:O1318"/>
    <mergeCell ref="L1274:O1274"/>
    <mergeCell ref="E1157:K1157"/>
    <mergeCell ref="P1405:S1405"/>
    <mergeCell ref="P1105:S1105"/>
    <mergeCell ref="E1415:K1415"/>
    <mergeCell ref="L555:O555"/>
    <mergeCell ref="P1324:S1324"/>
    <mergeCell ref="C1222:D1222"/>
    <mergeCell ref="P576:S576"/>
    <mergeCell ref="E1325:K1325"/>
    <mergeCell ref="P915:S915"/>
    <mergeCell ref="L1089:O1089"/>
    <mergeCell ref="C920:D920"/>
    <mergeCell ref="C1268:D1268"/>
    <mergeCell ref="E883:K883"/>
    <mergeCell ref="E1041:K1041"/>
    <mergeCell ref="P971:S971"/>
    <mergeCell ref="P666:S666"/>
    <mergeCell ref="L1173:O1173"/>
    <mergeCell ref="P1399:S1399"/>
    <mergeCell ref="E743:K743"/>
    <mergeCell ref="T1294:W1294"/>
    <mergeCell ref="E1324:K1324"/>
    <mergeCell ref="E1354:K1354"/>
    <mergeCell ref="T1316:W1316"/>
    <mergeCell ref="T1313:W1313"/>
    <mergeCell ref="T1283:W1283"/>
    <mergeCell ref="E1392:K1392"/>
    <mergeCell ref="T1379:W1379"/>
    <mergeCell ref="P1250:S1250"/>
    <mergeCell ref="P1175:S1175"/>
    <mergeCell ref="T1269:W1269"/>
    <mergeCell ref="E1281:K1281"/>
    <mergeCell ref="C849:D849"/>
    <mergeCell ref="P1285:S1285"/>
    <mergeCell ref="P1018:S1018"/>
    <mergeCell ref="E1308:K1308"/>
    <mergeCell ref="E1319:K1319"/>
    <mergeCell ref="C1321:D1321"/>
    <mergeCell ref="C1328:D1328"/>
    <mergeCell ref="L956:O956"/>
    <mergeCell ref="T1258:W1258"/>
    <mergeCell ref="T1207:W1207"/>
    <mergeCell ref="P1155:S1155"/>
    <mergeCell ref="T889:W889"/>
    <mergeCell ref="T1049:W1049"/>
    <mergeCell ref="E909:K909"/>
    <mergeCell ref="C1364:D1364"/>
    <mergeCell ref="P1264:S1264"/>
    <mergeCell ref="L1017:O1017"/>
    <mergeCell ref="P1141:S1141"/>
    <mergeCell ref="T1152:W1152"/>
    <mergeCell ref="T914:W914"/>
    <mergeCell ref="T1480:W1480"/>
    <mergeCell ref="T934:W934"/>
    <mergeCell ref="T1096:W1096"/>
    <mergeCell ref="L1477:O1477"/>
    <mergeCell ref="L1417:O1417"/>
    <mergeCell ref="C1459:D1459"/>
    <mergeCell ref="L1392:O1392"/>
    <mergeCell ref="P1453:S1453"/>
    <mergeCell ref="E1242:K1242"/>
    <mergeCell ref="L1300:O1300"/>
    <mergeCell ref="C1263:D1263"/>
    <mergeCell ref="T1315:W1315"/>
    <mergeCell ref="C1396:D1396"/>
    <mergeCell ref="C1379:D1379"/>
    <mergeCell ref="C1299:D1299"/>
    <mergeCell ref="T1201:W1201"/>
    <mergeCell ref="E1305:K1305"/>
    <mergeCell ref="T1218:W1218"/>
    <mergeCell ref="P1125:S1125"/>
    <mergeCell ref="C1144:D1144"/>
    <mergeCell ref="L1288:O1288"/>
    <mergeCell ref="C1104:D1104"/>
    <mergeCell ref="C977:D977"/>
    <mergeCell ref="C983:D983"/>
    <mergeCell ref="L1181:O1181"/>
    <mergeCell ref="P1180:S1180"/>
    <mergeCell ref="E1169:K1169"/>
    <mergeCell ref="C1304:D1304"/>
    <mergeCell ref="P963:S963"/>
    <mergeCell ref="L1214:O1214"/>
    <mergeCell ref="E1233:K1233"/>
    <mergeCell ref="C1283:D1283"/>
    <mergeCell ref="C507:D507"/>
    <mergeCell ref="C511:D511"/>
    <mergeCell ref="L1171:O1171"/>
    <mergeCell ref="L714:O714"/>
    <mergeCell ref="C1046:D1046"/>
    <mergeCell ref="P1187:S1187"/>
    <mergeCell ref="P1312:S1312"/>
    <mergeCell ref="L637:O637"/>
    <mergeCell ref="L1194:O1194"/>
    <mergeCell ref="P485:S485"/>
    <mergeCell ref="P643:S643"/>
    <mergeCell ref="L692:O692"/>
    <mergeCell ref="L667:O667"/>
    <mergeCell ref="T1083:W1083"/>
    <mergeCell ref="L1350:O1350"/>
    <mergeCell ref="P1314:S1314"/>
    <mergeCell ref="C1300:D1300"/>
    <mergeCell ref="L1277:O1277"/>
    <mergeCell ref="L924:O924"/>
    <mergeCell ref="P1063:S1063"/>
    <mergeCell ref="L1103:O1103"/>
    <mergeCell ref="C1019:D1019"/>
    <mergeCell ref="E938:K938"/>
    <mergeCell ref="E1173:K1173"/>
    <mergeCell ref="C1307:D1307"/>
    <mergeCell ref="C1269:D1269"/>
    <mergeCell ref="C1161:D1161"/>
    <mergeCell ref="E1040:K1040"/>
    <mergeCell ref="P1048:S1048"/>
    <mergeCell ref="L889:O889"/>
    <mergeCell ref="L883:O883"/>
    <mergeCell ref="E1176:K1176"/>
    <mergeCell ref="T1249:W1249"/>
    <mergeCell ref="T1199:W1199"/>
    <mergeCell ref="T1352:W1352"/>
    <mergeCell ref="E1341:K1341"/>
    <mergeCell ref="E907:K907"/>
    <mergeCell ref="C835:D835"/>
    <mergeCell ref="E1082:K1082"/>
    <mergeCell ref="E1213:K1213"/>
    <mergeCell ref="L1039:O1039"/>
    <mergeCell ref="T1324:W1324"/>
    <mergeCell ref="E908:K908"/>
    <mergeCell ref="P682:S682"/>
    <mergeCell ref="P836:S836"/>
    <mergeCell ref="T1230:W1230"/>
    <mergeCell ref="T931:W931"/>
    <mergeCell ref="L944:O944"/>
    <mergeCell ref="P979:S979"/>
    <mergeCell ref="T1234:W1234"/>
    <mergeCell ref="E1128:K1128"/>
    <mergeCell ref="T1163:W1163"/>
    <mergeCell ref="C1252:D1252"/>
    <mergeCell ref="L1164:O1164"/>
    <mergeCell ref="T1124:W1124"/>
    <mergeCell ref="C1211:D1211"/>
    <mergeCell ref="P1184:S1184"/>
    <mergeCell ref="E1192:K1192"/>
    <mergeCell ref="T1031:W1031"/>
    <mergeCell ref="T1025:W1025"/>
    <mergeCell ref="T1067:W1067"/>
    <mergeCell ref="E1057:K1057"/>
    <mergeCell ref="E931:K931"/>
    <mergeCell ref="C859:D859"/>
    <mergeCell ref="C1550:F1550"/>
    <mergeCell ref="E1155:K1155"/>
    <mergeCell ref="P1268:S1268"/>
    <mergeCell ref="P1243:S1243"/>
    <mergeCell ref="T1507:W1507"/>
    <mergeCell ref="P1296:S1296"/>
    <mergeCell ref="T391:W391"/>
    <mergeCell ref="L763:O763"/>
    <mergeCell ref="T480:W480"/>
    <mergeCell ref="T691:W691"/>
    <mergeCell ref="L547:O547"/>
    <mergeCell ref="T849:W849"/>
    <mergeCell ref="L1063:O1063"/>
    <mergeCell ref="T392:W392"/>
    <mergeCell ref="L758:O758"/>
    <mergeCell ref="T1482:W1482"/>
    <mergeCell ref="T1518:W1518"/>
    <mergeCell ref="C739:D739"/>
    <mergeCell ref="T1061:W1061"/>
    <mergeCell ref="T1276:W1276"/>
    <mergeCell ref="E866:K866"/>
    <mergeCell ref="C1426:D1426"/>
    <mergeCell ref="E1068:K1068"/>
    <mergeCell ref="T1252:W1252"/>
    <mergeCell ref="P1481:S1481"/>
    <mergeCell ref="C1421:D1421"/>
    <mergeCell ref="L1455:O1455"/>
    <mergeCell ref="C1437:D1437"/>
    <mergeCell ref="L992:O992"/>
    <mergeCell ref="L1058:O1058"/>
    <mergeCell ref="E1144:K1144"/>
    <mergeCell ref="T495:W495"/>
    <mergeCell ref="L78:O78"/>
    <mergeCell ref="E1002:K1002"/>
    <mergeCell ref="L378:O378"/>
    <mergeCell ref="L536:O536"/>
    <mergeCell ref="C1529:D1529"/>
    <mergeCell ref="L73:O73"/>
    <mergeCell ref="E1302:K1302"/>
    <mergeCell ref="P865:S865"/>
    <mergeCell ref="C1382:D1382"/>
    <mergeCell ref="P996:S996"/>
    <mergeCell ref="L836:O836"/>
    <mergeCell ref="P1165:S1165"/>
    <mergeCell ref="P779:S779"/>
    <mergeCell ref="C1420:D1420"/>
    <mergeCell ref="P1203:S1203"/>
    <mergeCell ref="L1313:O1313"/>
    <mergeCell ref="P1345:S1345"/>
    <mergeCell ref="E1193:K1193"/>
    <mergeCell ref="P729:S729"/>
    <mergeCell ref="L181:O181"/>
    <mergeCell ref="C1000:D1000"/>
    <mergeCell ref="L814:O814"/>
    <mergeCell ref="C1491:D1491"/>
    <mergeCell ref="L945:O945"/>
    <mergeCell ref="P1520:S1520"/>
    <mergeCell ref="P492:S492"/>
    <mergeCell ref="C290:D290"/>
    <mergeCell ref="E110:K110"/>
    <mergeCell ref="E410:K410"/>
    <mergeCell ref="E1029:K1029"/>
    <mergeCell ref="C1388:D1388"/>
    <mergeCell ref="L1494:O1494"/>
    <mergeCell ref="T97:W97"/>
    <mergeCell ref="P105:S105"/>
    <mergeCell ref="E622:K622"/>
    <mergeCell ref="L917:O917"/>
    <mergeCell ref="P1052:S1052"/>
    <mergeCell ref="P1046:S1046"/>
    <mergeCell ref="L498:O498"/>
    <mergeCell ref="C1121:D1121"/>
    <mergeCell ref="P693:S693"/>
    <mergeCell ref="T126:W126"/>
    <mergeCell ref="L731:O731"/>
    <mergeCell ref="E899:K899"/>
    <mergeCell ref="T178:W178"/>
    <mergeCell ref="T730:W730"/>
    <mergeCell ref="T724:W724"/>
    <mergeCell ref="T267:W267"/>
    <mergeCell ref="L1096:O1096"/>
    <mergeCell ref="L821:O821"/>
    <mergeCell ref="E1052:K1052"/>
    <mergeCell ref="E446:K446"/>
    <mergeCell ref="E648:K648"/>
    <mergeCell ref="T980:W980"/>
    <mergeCell ref="L639:O639"/>
    <mergeCell ref="C619:D619"/>
    <mergeCell ref="L711:O711"/>
    <mergeCell ref="E202:K202"/>
    <mergeCell ref="E109:K109"/>
    <mergeCell ref="T195:W195"/>
    <mergeCell ref="T800:W800"/>
    <mergeCell ref="T125:W125"/>
    <mergeCell ref="T958:W958"/>
    <mergeCell ref="E566:K566"/>
    <mergeCell ref="C1539:D1539"/>
    <mergeCell ref="E1318:K1318"/>
    <mergeCell ref="C610:D610"/>
    <mergeCell ref="C1335:D1335"/>
    <mergeCell ref="C1039:D1039"/>
    <mergeCell ref="C1017:D1017"/>
    <mergeCell ref="C560:D560"/>
    <mergeCell ref="C554:D554"/>
    <mergeCell ref="T1453:W1453"/>
    <mergeCell ref="C1159:D1159"/>
    <mergeCell ref="T1519:W1519"/>
    <mergeCell ref="T1513:W1513"/>
    <mergeCell ref="C675:D675"/>
    <mergeCell ref="P1007:S1007"/>
    <mergeCell ref="L847:O847"/>
    <mergeCell ref="L1466:O1466"/>
    <mergeCell ref="C963:D963"/>
    <mergeCell ref="E1274:K1274"/>
    <mergeCell ref="E855:K855"/>
    <mergeCell ref="L694:O694"/>
    <mergeCell ref="P1400:S1400"/>
    <mergeCell ref="E969:K969"/>
    <mergeCell ref="P943:S943"/>
    <mergeCell ref="P937:S937"/>
    <mergeCell ref="T828:W828"/>
    <mergeCell ref="L1200:O1200"/>
    <mergeCell ref="T1045:W1045"/>
    <mergeCell ref="L802:O802"/>
    <mergeCell ref="T1203:W1203"/>
    <mergeCell ref="P649:S649"/>
    <mergeCell ref="E572:K572"/>
    <mergeCell ref="T756:W756"/>
    <mergeCell ref="P180:S180"/>
    <mergeCell ref="P480:S480"/>
    <mergeCell ref="E213:K213"/>
    <mergeCell ref="E344:K344"/>
    <mergeCell ref="P301:S301"/>
    <mergeCell ref="P295:S295"/>
    <mergeCell ref="T430:W430"/>
    <mergeCell ref="L1325:O1325"/>
    <mergeCell ref="P296:S296"/>
    <mergeCell ref="T664:W664"/>
    <mergeCell ref="P912:S912"/>
    <mergeCell ref="L1150:O1150"/>
    <mergeCell ref="E355:K355"/>
    <mergeCell ref="P354:S354"/>
    <mergeCell ref="E934:K934"/>
    <mergeCell ref="C314:D314"/>
    <mergeCell ref="L1047:O1047"/>
    <mergeCell ref="T386:W386"/>
    <mergeCell ref="T1180:W1180"/>
    <mergeCell ref="L1036:O1036"/>
    <mergeCell ref="C899:D899"/>
    <mergeCell ref="C632:D632"/>
    <mergeCell ref="E763:K763"/>
    <mergeCell ref="C1296:D1296"/>
    <mergeCell ref="L988:O988"/>
    <mergeCell ref="P966:S966"/>
    <mergeCell ref="C996:D996"/>
    <mergeCell ref="C952:D952"/>
    <mergeCell ref="T1082:W1082"/>
    <mergeCell ref="T414:W414"/>
    <mergeCell ref="T1170:W1170"/>
    <mergeCell ref="T1130:W1130"/>
    <mergeCell ref="P176:S176"/>
    <mergeCell ref="L656:O656"/>
    <mergeCell ref="P104:S104"/>
    <mergeCell ref="T833:W833"/>
    <mergeCell ref="T351:W351"/>
    <mergeCell ref="T482:W482"/>
    <mergeCell ref="T790:W790"/>
    <mergeCell ref="T660:W660"/>
    <mergeCell ref="E916:K916"/>
    <mergeCell ref="P798:S798"/>
    <mergeCell ref="P998:S998"/>
    <mergeCell ref="L838:O838"/>
    <mergeCell ref="C811:D811"/>
    <mergeCell ref="P383:S383"/>
    <mergeCell ref="C900:D900"/>
    <mergeCell ref="P541:S541"/>
    <mergeCell ref="T553:W553"/>
    <mergeCell ref="L632:O632"/>
    <mergeCell ref="L111:O111"/>
    <mergeCell ref="T924:W924"/>
    <mergeCell ref="T408:W408"/>
    <mergeCell ref="P942:S942"/>
    <mergeCell ref="L323:O323"/>
    <mergeCell ref="T904:W904"/>
    <mergeCell ref="C276:D276"/>
    <mergeCell ref="T898:W898"/>
    <mergeCell ref="P201:S201"/>
    <mergeCell ref="C217:D217"/>
    <mergeCell ref="T216:W216"/>
    <mergeCell ref="P305:S305"/>
    <mergeCell ref="L867:O867"/>
    <mergeCell ref="L747:O747"/>
    <mergeCell ref="P1087:S1087"/>
    <mergeCell ref="L518:O518"/>
    <mergeCell ref="P342:S342"/>
    <mergeCell ref="E888:K888"/>
    <mergeCell ref="P1159:S1159"/>
    <mergeCell ref="L1161:O1161"/>
    <mergeCell ref="L1075:O1075"/>
    <mergeCell ref="L344:O344"/>
    <mergeCell ref="L355:O355"/>
    <mergeCell ref="L768:O768"/>
    <mergeCell ref="T1001:W1001"/>
    <mergeCell ref="L567:O567"/>
    <mergeCell ref="L835:O835"/>
    <mergeCell ref="L810:O810"/>
    <mergeCell ref="P909:S909"/>
    <mergeCell ref="T794:W794"/>
    <mergeCell ref="L1059:O1059"/>
    <mergeCell ref="T1131:W1131"/>
    <mergeCell ref="E867:K867"/>
    <mergeCell ref="P1041:S1041"/>
    <mergeCell ref="P1136:S1136"/>
    <mergeCell ref="L1124:O1124"/>
    <mergeCell ref="P990:S990"/>
    <mergeCell ref="T1068:W1068"/>
    <mergeCell ref="T407:W407"/>
    <mergeCell ref="L785:O785"/>
    <mergeCell ref="L779:O779"/>
    <mergeCell ref="P716:S716"/>
    <mergeCell ref="E354:K354"/>
    <mergeCell ref="T459:W459"/>
    <mergeCell ref="E559:K559"/>
    <mergeCell ref="T1062:W1062"/>
    <mergeCell ref="E1018:K1018"/>
    <mergeCell ref="T277:W277"/>
    <mergeCell ref="L241:O241"/>
    <mergeCell ref="L306:O306"/>
    <mergeCell ref="P330:S330"/>
    <mergeCell ref="E748:K748"/>
    <mergeCell ref="L793:O793"/>
    <mergeCell ref="T236:W236"/>
    <mergeCell ref="L364:O364"/>
    <mergeCell ref="L238:O238"/>
    <mergeCell ref="P356:S356"/>
    <mergeCell ref="L435:O435"/>
    <mergeCell ref="L455:O455"/>
    <mergeCell ref="P734:S734"/>
    <mergeCell ref="E504:K504"/>
    <mergeCell ref="T486:W486"/>
    <mergeCell ref="L540:O540"/>
    <mergeCell ref="P700:S700"/>
    <mergeCell ref="E700:K700"/>
    <mergeCell ref="P763:S763"/>
    <mergeCell ref="P757:S757"/>
    <mergeCell ref="T795:W795"/>
    <mergeCell ref="P242:S242"/>
    <mergeCell ref="P788:S788"/>
    <mergeCell ref="T719:W719"/>
    <mergeCell ref="L815:O815"/>
    <mergeCell ref="L831:O831"/>
    <mergeCell ref="L363:O363"/>
    <mergeCell ref="T246:W246"/>
    <mergeCell ref="E329:K329"/>
    <mergeCell ref="T410:W410"/>
    <mergeCell ref="L325:O325"/>
    <mergeCell ref="T413:W413"/>
    <mergeCell ref="P239:S239"/>
    <mergeCell ref="T488:W488"/>
    <mergeCell ref="P353:S353"/>
    <mergeCell ref="T785:W785"/>
    <mergeCell ref="E802:K802"/>
    <mergeCell ref="P932:S932"/>
    <mergeCell ref="L503:O503"/>
    <mergeCell ref="L617:O617"/>
    <mergeCell ref="T442:W442"/>
    <mergeCell ref="L709:O709"/>
    <mergeCell ref="T969:W969"/>
    <mergeCell ref="E779:K779"/>
    <mergeCell ref="T222:W222"/>
    <mergeCell ref="T602:W602"/>
    <mergeCell ref="E229:K229"/>
    <mergeCell ref="P1017:S1017"/>
    <mergeCell ref="E318:K318"/>
    <mergeCell ref="L330:O330"/>
    <mergeCell ref="T258:W258"/>
    <mergeCell ref="P321:S321"/>
    <mergeCell ref="T540:W540"/>
    <mergeCell ref="T698:W698"/>
    <mergeCell ref="E905:K905"/>
    <mergeCell ref="T572:W572"/>
    <mergeCell ref="E374:K374"/>
    <mergeCell ref="P611:S611"/>
    <mergeCell ref="L342:O342"/>
    <mergeCell ref="P276:S276"/>
    <mergeCell ref="P390:S390"/>
    <mergeCell ref="T416:W416"/>
    <mergeCell ref="E965:K965"/>
    <mergeCell ref="P95:S95"/>
    <mergeCell ref="P123:S123"/>
    <mergeCell ref="T449:W449"/>
    <mergeCell ref="T132:W132"/>
    <mergeCell ref="T247:W247"/>
    <mergeCell ref="T241:W241"/>
    <mergeCell ref="E787:K787"/>
    <mergeCell ref="E288:K288"/>
    <mergeCell ref="L367:O367"/>
    <mergeCell ref="T625:W625"/>
    <mergeCell ref="T652:W652"/>
    <mergeCell ref="C381:D381"/>
    <mergeCell ref="P110:S110"/>
    <mergeCell ref="E746:K746"/>
    <mergeCell ref="L470:O470"/>
    <mergeCell ref="T124:W124"/>
    <mergeCell ref="T595:W595"/>
    <mergeCell ref="L618:O618"/>
    <mergeCell ref="T130:W130"/>
    <mergeCell ref="L328:O328"/>
    <mergeCell ref="T256:W256"/>
    <mergeCell ref="L497:O497"/>
    <mergeCell ref="L628:O628"/>
    <mergeCell ref="C162:D162"/>
    <mergeCell ref="T478:W478"/>
    <mergeCell ref="T636:W636"/>
    <mergeCell ref="P238:S238"/>
    <mergeCell ref="T228:W228"/>
    <mergeCell ref="P650:S650"/>
    <mergeCell ref="L248:O248"/>
    <mergeCell ref="E165:K165"/>
    <mergeCell ref="T255:W255"/>
    <mergeCell ref="L622:O622"/>
    <mergeCell ref="C76:D76"/>
    <mergeCell ref="P45:S46"/>
    <mergeCell ref="L51:O51"/>
    <mergeCell ref="E61:K61"/>
    <mergeCell ref="E56:K56"/>
    <mergeCell ref="P55:S55"/>
    <mergeCell ref="E55:K55"/>
    <mergeCell ref="T45:W46"/>
    <mergeCell ref="P281:S281"/>
    <mergeCell ref="E306:K306"/>
    <mergeCell ref="L335:O335"/>
    <mergeCell ref="L441:O441"/>
    <mergeCell ref="C293:D293"/>
    <mergeCell ref="P116:S116"/>
    <mergeCell ref="E218:K218"/>
    <mergeCell ref="T146:W146"/>
    <mergeCell ref="L213:O213"/>
    <mergeCell ref="C183:D183"/>
    <mergeCell ref="T74:W74"/>
    <mergeCell ref="T163:W163"/>
    <mergeCell ref="L230:O230"/>
    <mergeCell ref="T69:W69"/>
    <mergeCell ref="C81:D81"/>
    <mergeCell ref="C406:D406"/>
    <mergeCell ref="P60:S60"/>
    <mergeCell ref="P174:S174"/>
    <mergeCell ref="E327:K327"/>
    <mergeCell ref="P71:S71"/>
    <mergeCell ref="L61:O61"/>
    <mergeCell ref="L219:O219"/>
    <mergeCell ref="L214:O214"/>
    <mergeCell ref="E571:K571"/>
    <mergeCell ref="L1542:O1542"/>
    <mergeCell ref="E1101:K1101"/>
    <mergeCell ref="E707:K707"/>
    <mergeCell ref="C450:D450"/>
    <mergeCell ref="E1312:K1312"/>
    <mergeCell ref="T1343:W1343"/>
    <mergeCell ref="C539:D539"/>
    <mergeCell ref="C756:D756"/>
    <mergeCell ref="T581:W581"/>
    <mergeCell ref="C750:D750"/>
    <mergeCell ref="P1095:S1095"/>
    <mergeCell ref="T1186:W1186"/>
    <mergeCell ref="C451:D451"/>
    <mergeCell ref="C445:D445"/>
    <mergeCell ref="T1344:W1344"/>
    <mergeCell ref="T1338:W1338"/>
    <mergeCell ref="C751:D751"/>
    <mergeCell ref="C1036:D1036"/>
    <mergeCell ref="T614:W614"/>
    <mergeCell ref="C700:D700"/>
    <mergeCell ref="E697:K697"/>
    <mergeCell ref="T1005:W1005"/>
    <mergeCell ref="P845:S845"/>
    <mergeCell ref="L1177:O1177"/>
    <mergeCell ref="E1329:K1329"/>
    <mergeCell ref="T1541:W1541"/>
    <mergeCell ref="E1470:K1470"/>
    <mergeCell ref="P507:S507"/>
    <mergeCell ref="E1051:K1051"/>
    <mergeCell ref="E1165:K1165"/>
    <mergeCell ref="L1079:O1079"/>
    <mergeCell ref="E1425:K1425"/>
    <mergeCell ref="L1541:O1541"/>
    <mergeCell ref="P887:S887"/>
    <mergeCell ref="C237:D237"/>
    <mergeCell ref="P245:S245"/>
    <mergeCell ref="T505:W505"/>
    <mergeCell ref="L877:O877"/>
    <mergeCell ref="E816:K816"/>
    <mergeCell ref="C1511:D1511"/>
    <mergeCell ref="P1279:S1279"/>
    <mergeCell ref="L535:O535"/>
    <mergeCell ref="T374:W374"/>
    <mergeCell ref="L361:O361"/>
    <mergeCell ref="C1512:D1512"/>
    <mergeCell ref="P1295:S1295"/>
    <mergeCell ref="L1188:O1188"/>
    <mergeCell ref="T974:W974"/>
    <mergeCell ref="T517:W517"/>
    <mergeCell ref="E1012:K1012"/>
    <mergeCell ref="L1346:O1346"/>
    <mergeCell ref="L269:O269"/>
    <mergeCell ref="P1525:S1525"/>
    <mergeCell ref="C1011:D1011"/>
    <mergeCell ref="C1142:D1142"/>
    <mergeCell ref="P1356:S1356"/>
    <mergeCell ref="T1491:W1491"/>
    <mergeCell ref="C679:D679"/>
    <mergeCell ref="C837:D837"/>
    <mergeCell ref="C1442:D1442"/>
    <mergeCell ref="P1083:S1083"/>
    <mergeCell ref="T1174:W1174"/>
    <mergeCell ref="E1443:K1443"/>
    <mergeCell ref="P479:S479"/>
    <mergeCell ref="E185:K185"/>
    <mergeCell ref="T1241:W1241"/>
    <mergeCell ref="L588:O588"/>
    <mergeCell ref="L1308:O1308"/>
    <mergeCell ref="E1454:K1454"/>
    <mergeCell ref="L981:O981"/>
    <mergeCell ref="C892:D892"/>
    <mergeCell ref="P1079:S1079"/>
    <mergeCell ref="T1214:W1214"/>
    <mergeCell ref="E751:K751"/>
    <mergeCell ref="L1281:O1281"/>
    <mergeCell ref="T1446:W1446"/>
    <mergeCell ref="E893:K893"/>
    <mergeCell ref="L888:O888"/>
    <mergeCell ref="L583:O583"/>
    <mergeCell ref="L1450:O1450"/>
    <mergeCell ref="T1394:W1394"/>
    <mergeCell ref="L491:O491"/>
    <mergeCell ref="L1270:O1270"/>
    <mergeCell ref="T1361:W1361"/>
    <mergeCell ref="C201:D201"/>
    <mergeCell ref="C332:D332"/>
    <mergeCell ref="T1094:W1094"/>
    <mergeCell ref="T1409:W1409"/>
    <mergeCell ref="E343:K343"/>
    <mergeCell ref="C653:D653"/>
    <mergeCell ref="P1307:S1307"/>
    <mergeCell ref="T250:W250"/>
    <mergeCell ref="E1030:K1030"/>
    <mergeCell ref="P789:S789"/>
    <mergeCell ref="P1436:S1436"/>
    <mergeCell ref="C853:D853"/>
    <mergeCell ref="B3:AD3"/>
    <mergeCell ref="P1317:S1317"/>
    <mergeCell ref="E49:K49"/>
    <mergeCell ref="C434:D434"/>
    <mergeCell ref="C783:D783"/>
    <mergeCell ref="C326:D326"/>
    <mergeCell ref="C1245:D1245"/>
    <mergeCell ref="C1403:D1403"/>
    <mergeCell ref="P1220:S1220"/>
    <mergeCell ref="P528:S528"/>
    <mergeCell ref="T368:W368"/>
    <mergeCell ref="L713:O713"/>
    <mergeCell ref="T973:W973"/>
    <mergeCell ref="L1345:O1345"/>
    <mergeCell ref="T668:W668"/>
    <mergeCell ref="P1099:S1099"/>
    <mergeCell ref="C483:D483"/>
    <mergeCell ref="E523:K523"/>
    <mergeCell ref="P306:S306"/>
    <mergeCell ref="C304:D304"/>
    <mergeCell ref="P783:S783"/>
    <mergeCell ref="P835:S835"/>
    <mergeCell ref="E967:K967"/>
    <mergeCell ref="P875:S875"/>
    <mergeCell ref="T1262:W1262"/>
    <mergeCell ref="C27:AD27"/>
    <mergeCell ref="T103:W103"/>
    <mergeCell ref="P287:S287"/>
    <mergeCell ref="T70:W70"/>
    <mergeCell ref="L442:O442"/>
    <mergeCell ref="E197:K197"/>
    <mergeCell ref="T1182:W1182"/>
    <mergeCell ref="C1554:J1554"/>
    <mergeCell ref="P462:S462"/>
    <mergeCell ref="E1137:K1137"/>
    <mergeCell ref="T1354:W1354"/>
    <mergeCell ref="C581:D581"/>
    <mergeCell ref="C575:D575"/>
    <mergeCell ref="P762:S762"/>
    <mergeCell ref="C733:D733"/>
    <mergeCell ref="P920:S920"/>
    <mergeCell ref="T1055:W1055"/>
    <mergeCell ref="T1520:W1520"/>
    <mergeCell ref="L1467:O1467"/>
    <mergeCell ref="E1534:K1534"/>
    <mergeCell ref="G1550:AD1550"/>
    <mergeCell ref="P1537:S1537"/>
    <mergeCell ref="E1545:K1545"/>
    <mergeCell ref="C1018:D1018"/>
    <mergeCell ref="L1546:O1546"/>
    <mergeCell ref="C1391:D1391"/>
    <mergeCell ref="C1385:D1385"/>
    <mergeCell ref="C1086:D1086"/>
    <mergeCell ref="C1506:D1506"/>
    <mergeCell ref="T674:W674"/>
    <mergeCell ref="T1501:W1501"/>
    <mergeCell ref="T1202:W1202"/>
    <mergeCell ref="T1196:W1196"/>
    <mergeCell ref="L1242:O1242"/>
    <mergeCell ref="E801:K801"/>
    <mergeCell ref="C723:D723"/>
    <mergeCell ref="E496:K496"/>
    <mergeCell ref="C1093:D1093"/>
    <mergeCell ref="C1289:D1289"/>
    <mergeCell ref="L1530:O1530"/>
    <mergeCell ref="P1531:S1531"/>
    <mergeCell ref="P1414:S1414"/>
    <mergeCell ref="E1359:K1359"/>
    <mergeCell ref="T1355:W1355"/>
    <mergeCell ref="P719:S719"/>
    <mergeCell ref="E962:K962"/>
    <mergeCell ref="E937:K937"/>
    <mergeCell ref="P804:S804"/>
    <mergeCell ref="E1022:K1022"/>
    <mergeCell ref="T1106:W1106"/>
    <mergeCell ref="C1510:D1510"/>
    <mergeCell ref="L1438:O1438"/>
    <mergeCell ref="T952:W952"/>
    <mergeCell ref="P1370:S1370"/>
    <mergeCell ref="C1483:D1483"/>
    <mergeCell ref="T1332:W1332"/>
    <mergeCell ref="T1404:W1404"/>
    <mergeCell ref="T1419:W1419"/>
    <mergeCell ref="C1413:D1413"/>
    <mergeCell ref="L1339:O1339"/>
    <mergeCell ref="T1238:W1238"/>
    <mergeCell ref="E1321:K1321"/>
    <mergeCell ref="T1298:W1298"/>
    <mergeCell ref="E1214:K1214"/>
    <mergeCell ref="C1136:D1136"/>
    <mergeCell ref="P750:S750"/>
    <mergeCell ref="C1430:D1430"/>
    <mergeCell ref="E1072:K1072"/>
    <mergeCell ref="E1333:K1333"/>
    <mergeCell ref="E1028:K1028"/>
    <mergeCell ref="T1251:W1251"/>
    <mergeCell ref="P1545:S1545"/>
    <mergeCell ref="P1240:S1240"/>
    <mergeCell ref="T1540:W1540"/>
    <mergeCell ref="T1077:W1077"/>
    <mergeCell ref="L1449:O1449"/>
    <mergeCell ref="P1475:S1475"/>
    <mergeCell ref="P1170:S1170"/>
    <mergeCell ref="E1183:K1183"/>
    <mergeCell ref="E1272:K1272"/>
    <mergeCell ref="E1299:K1299"/>
    <mergeCell ref="C1463:D1463"/>
    <mergeCell ref="E1464:K1464"/>
    <mergeCell ref="E1007:K1007"/>
    <mergeCell ref="C1386:D1386"/>
    <mergeCell ref="E551:K551"/>
    <mergeCell ref="L424:O424"/>
    <mergeCell ref="T1512:W1512"/>
    <mergeCell ref="T1506:W1506"/>
    <mergeCell ref="E864:K864"/>
    <mergeCell ref="C1533:D1533"/>
    <mergeCell ref="E1524:K1524"/>
    <mergeCell ref="T777:W777"/>
    <mergeCell ref="L1013:O1013"/>
    <mergeCell ref="L1040:O1040"/>
    <mergeCell ref="P1503:S1503"/>
    <mergeCell ref="T1511:W1511"/>
    <mergeCell ref="T1179:W1179"/>
    <mergeCell ref="T499:W499"/>
    <mergeCell ref="C1495:D1495"/>
    <mergeCell ref="L605:O605"/>
    <mergeCell ref="C1294:D1294"/>
    <mergeCell ref="P285:S285"/>
    <mergeCell ref="L1535:O1535"/>
    <mergeCell ref="L1479:O1479"/>
    <mergeCell ref="T1428:W1428"/>
    <mergeCell ref="T1462:W1462"/>
    <mergeCell ref="L1495:O1495"/>
    <mergeCell ref="T1401:W1401"/>
    <mergeCell ref="T1376:W1376"/>
    <mergeCell ref="L1443:O1443"/>
    <mergeCell ref="E1126:K1126"/>
    <mergeCell ref="L502:O502"/>
    <mergeCell ref="P1208:S1208"/>
    <mergeCell ref="P751:S751"/>
    <mergeCell ref="E1426:K1426"/>
    <mergeCell ref="T1457:W1457"/>
    <mergeCell ref="P947:S947"/>
    <mergeCell ref="L1427:O1427"/>
    <mergeCell ref="E1535:K1535"/>
    <mergeCell ref="P1012:S1012"/>
    <mergeCell ref="E1230:K1230"/>
    <mergeCell ref="E1317:K1317"/>
    <mergeCell ref="P1437:S1437"/>
    <mergeCell ref="P1492:S1492"/>
    <mergeCell ref="L644:O644"/>
    <mergeCell ref="P1219:S1219"/>
    <mergeCell ref="E1479:K1479"/>
    <mergeCell ref="E1437:K1437"/>
    <mergeCell ref="T657:W657"/>
    <mergeCell ref="T1466:W1466"/>
    <mergeCell ref="L572:O572"/>
    <mergeCell ref="T1100:W1100"/>
    <mergeCell ref="L769:O769"/>
    <mergeCell ref="P1231:S1231"/>
    <mergeCell ref="P59:S59"/>
    <mergeCell ref="E163:K163"/>
    <mergeCell ref="P162:S162"/>
    <mergeCell ref="P137:S137"/>
    <mergeCell ref="E812:K812"/>
    <mergeCell ref="T1054:W1054"/>
    <mergeCell ref="T199:W199"/>
    <mergeCell ref="L94:O94"/>
    <mergeCell ref="E1235:K1235"/>
    <mergeCell ref="P1186:S1186"/>
    <mergeCell ref="P98:S98"/>
    <mergeCell ref="E316:K316"/>
    <mergeCell ref="P360:S360"/>
    <mergeCell ref="P256:S256"/>
    <mergeCell ref="T59:W59"/>
    <mergeCell ref="T211:W211"/>
    <mergeCell ref="P109:S109"/>
    <mergeCell ref="L110:O110"/>
    <mergeCell ref="P190:S190"/>
    <mergeCell ref="E848:K848"/>
    <mergeCell ref="L202:O202"/>
    <mergeCell ref="P451:S451"/>
    <mergeCell ref="E755:K755"/>
    <mergeCell ref="T504:W504"/>
    <mergeCell ref="L876:O876"/>
    <mergeCell ref="T806:W806"/>
    <mergeCell ref="E713:K713"/>
    <mergeCell ref="L1097:O1097"/>
    <mergeCell ref="T324:W324"/>
    <mergeCell ref="T356:W356"/>
    <mergeCell ref="P539:S539"/>
    <mergeCell ref="T978:W978"/>
    <mergeCell ref="L322:O322"/>
    <mergeCell ref="T624:W624"/>
    <mergeCell ref="L1110:O1110"/>
    <mergeCell ref="T1311:W1311"/>
    <mergeCell ref="C854:D854"/>
    <mergeCell ref="C1012:D1012"/>
    <mergeCell ref="L1341:O1341"/>
    <mergeCell ref="P1091:S1091"/>
    <mergeCell ref="T1400:W1400"/>
    <mergeCell ref="C1132:D1132"/>
    <mergeCell ref="L1006:O1006"/>
    <mergeCell ref="L1312:O1312"/>
    <mergeCell ref="E1251:K1251"/>
    <mergeCell ref="L530:O530"/>
    <mergeCell ref="L661:O661"/>
    <mergeCell ref="C1349:D1349"/>
    <mergeCell ref="E918:K918"/>
    <mergeCell ref="L848:O848"/>
    <mergeCell ref="P359:S359"/>
    <mergeCell ref="L764:O764"/>
    <mergeCell ref="T1066:W1066"/>
    <mergeCell ref="E667:K667"/>
    <mergeCell ref="P1003:S1003"/>
    <mergeCell ref="E1071:K1071"/>
    <mergeCell ref="E1064:K1064"/>
    <mergeCell ref="E1058:K1058"/>
    <mergeCell ref="L1329:O1329"/>
    <mergeCell ref="L332:O332"/>
    <mergeCell ref="C788:D788"/>
    <mergeCell ref="C472:D472"/>
    <mergeCell ref="C466:D466"/>
    <mergeCell ref="P926:S926"/>
    <mergeCell ref="E310:K310"/>
    <mergeCell ref="T1326:W1326"/>
    <mergeCell ref="P778:S778"/>
    <mergeCell ref="T930:W930"/>
    <mergeCell ref="P870:S870"/>
    <mergeCell ref="P185:S185"/>
    <mergeCell ref="C603:D603"/>
    <mergeCell ref="P1117:S1117"/>
    <mergeCell ref="L1302:O1302"/>
    <mergeCell ref="C825:D825"/>
    <mergeCell ref="L507:O507"/>
    <mergeCell ref="T188:W188"/>
    <mergeCell ref="E728:K728"/>
    <mergeCell ref="C231:D231"/>
    <mergeCell ref="C564:D564"/>
    <mergeCell ref="C864:D864"/>
    <mergeCell ref="C1189:D1189"/>
    <mergeCell ref="C185:D185"/>
    <mergeCell ref="L235:O235"/>
    <mergeCell ref="L475:O475"/>
    <mergeCell ref="T1217:W1217"/>
    <mergeCell ref="T760:W760"/>
    <mergeCell ref="L1263:O1263"/>
    <mergeCell ref="C597:D597"/>
    <mergeCell ref="E1207:K1207"/>
    <mergeCell ref="E196:K196"/>
    <mergeCell ref="T376:W376"/>
    <mergeCell ref="L611:O611"/>
    <mergeCell ref="C553:D553"/>
    <mergeCell ref="E291:K291"/>
    <mergeCell ref="C670:D670"/>
    <mergeCell ref="T288:W288"/>
    <mergeCell ref="C62:D62"/>
    <mergeCell ref="E1079:K1079"/>
    <mergeCell ref="C184:D184"/>
    <mergeCell ref="C315:D315"/>
    <mergeCell ref="E593:K593"/>
    <mergeCell ref="E587:K587"/>
    <mergeCell ref="L165:O165"/>
    <mergeCell ref="L67:O67"/>
    <mergeCell ref="E103:K103"/>
    <mergeCell ref="C190:D190"/>
    <mergeCell ref="P64:S64"/>
    <mergeCell ref="E1158:K1158"/>
    <mergeCell ref="P397:S397"/>
    <mergeCell ref="C914:D914"/>
    <mergeCell ref="E66:K66"/>
    <mergeCell ref="P545:S545"/>
    <mergeCell ref="E269:K269"/>
    <mergeCell ref="E519:K519"/>
    <mergeCell ref="C583:D583"/>
    <mergeCell ref="C582:D582"/>
    <mergeCell ref="P654:S654"/>
    <mergeCell ref="P553:S553"/>
    <mergeCell ref="P626:S626"/>
    <mergeCell ref="E1075:K1075"/>
    <mergeCell ref="L1041:O1041"/>
    <mergeCell ref="P1132:S1132"/>
    <mergeCell ref="E463:K463"/>
    <mergeCell ref="P364:S364"/>
    <mergeCell ref="P228:S228"/>
    <mergeCell ref="L1149:O1149"/>
    <mergeCell ref="P184:S184"/>
    <mergeCell ref="L708:O708"/>
    <mergeCell ref="T63:W63"/>
    <mergeCell ref="E179:K179"/>
    <mergeCell ref="E842:K842"/>
    <mergeCell ref="P772:S772"/>
    <mergeCell ref="P456:S456"/>
    <mergeCell ref="L1001:O1001"/>
    <mergeCell ref="T634:W634"/>
    <mergeCell ref="E1163:K1163"/>
    <mergeCell ref="L790:O790"/>
    <mergeCell ref="P902:S902"/>
    <mergeCell ref="P1033:S1033"/>
    <mergeCell ref="L587:O587"/>
    <mergeCell ref="L1290:O1290"/>
    <mergeCell ref="E162:K162"/>
    <mergeCell ref="E1130:K1130"/>
    <mergeCell ref="E859:K859"/>
    <mergeCell ref="L610:O610"/>
    <mergeCell ref="T918:W918"/>
    <mergeCell ref="L175:O175"/>
    <mergeCell ref="T460:W460"/>
    <mergeCell ref="E195:K195"/>
    <mergeCell ref="L752:O752"/>
    <mergeCell ref="E309:K309"/>
    <mergeCell ref="E190:K190"/>
    <mergeCell ref="P205:S205"/>
    <mergeCell ref="L728:O728"/>
    <mergeCell ref="P1191:S1191"/>
    <mergeCell ref="L66:O66"/>
    <mergeCell ref="T249:W249"/>
    <mergeCell ref="T243:W243"/>
    <mergeCell ref="E180:K180"/>
    <mergeCell ref="P194:S194"/>
    <mergeCell ref="C47:D47"/>
    <mergeCell ref="T390:W390"/>
    <mergeCell ref="L762:O762"/>
    <mergeCell ref="C1414:D1414"/>
    <mergeCell ref="T91:W91"/>
    <mergeCell ref="P1011:S1011"/>
    <mergeCell ref="L463:O463"/>
    <mergeCell ref="C1528:D1528"/>
    <mergeCell ref="E206:K206"/>
    <mergeCell ref="P1469:S1469"/>
    <mergeCell ref="E506:K506"/>
    <mergeCell ref="T118:W118"/>
    <mergeCell ref="L490:O490"/>
    <mergeCell ref="T238:W238"/>
    <mergeCell ref="T232:W232"/>
    <mergeCell ref="L604:O604"/>
    <mergeCell ref="C102:D102"/>
    <mergeCell ref="T538:W538"/>
    <mergeCell ref="L910:O910"/>
    <mergeCell ref="T75:W75"/>
    <mergeCell ref="L904:O904"/>
    <mergeCell ref="P1039:S1039"/>
    <mergeCell ref="L447:O447"/>
    <mergeCell ref="C427:D427"/>
    <mergeCell ref="C402:D402"/>
    <mergeCell ref="C686:D686"/>
    <mergeCell ref="P1221:S1221"/>
    <mergeCell ref="P173:S173"/>
    <mergeCell ref="E1294:K1294"/>
    <mergeCell ref="P647:S647"/>
    <mergeCell ref="E1322:K1322"/>
    <mergeCell ref="E502:K502"/>
    <mergeCell ref="P53:S53"/>
    <mergeCell ref="L55:O55"/>
    <mergeCell ref="T945:W945"/>
    <mergeCell ref="P75:S75"/>
    <mergeCell ref="C1108:D1108"/>
    <mergeCell ref="P206:S206"/>
    <mergeCell ref="E750:K750"/>
    <mergeCell ref="E887:K887"/>
    <mergeCell ref="P233:S233"/>
    <mergeCell ref="T96:W96"/>
    <mergeCell ref="T90:W90"/>
    <mergeCell ref="T1048:W1048"/>
    <mergeCell ref="E172:K172"/>
    <mergeCell ref="E292:K292"/>
    <mergeCell ref="T204:W204"/>
    <mergeCell ref="E320:K320"/>
    <mergeCell ref="C699:D699"/>
    <mergeCell ref="C1021:D1021"/>
    <mergeCell ref="L660:O660"/>
    <mergeCell ref="C804:D804"/>
    <mergeCell ref="E904:K904"/>
    <mergeCell ref="T1076:W1076"/>
    <mergeCell ref="C194:D194"/>
    <mergeCell ref="E167:K167"/>
    <mergeCell ref="T1037:W1037"/>
    <mergeCell ref="T168:W168"/>
    <mergeCell ref="P97:S97"/>
    <mergeCell ref="T111:W111"/>
    <mergeCell ref="P58:S58"/>
    <mergeCell ref="T139:W139"/>
    <mergeCell ref="T362:W362"/>
    <mergeCell ref="E718:K718"/>
    <mergeCell ref="P81:S81"/>
    <mergeCell ref="E712:K712"/>
    <mergeCell ref="T330:W330"/>
    <mergeCell ref="E413:K413"/>
    <mergeCell ref="P381:S381"/>
    <mergeCell ref="T630:W630"/>
    <mergeCell ref="L1002:O1002"/>
    <mergeCell ref="P802:S802"/>
    <mergeCell ref="T749:W749"/>
    <mergeCell ref="E987:K987"/>
    <mergeCell ref="P470:S470"/>
    <mergeCell ref="E1014:K1014"/>
    <mergeCell ref="E897:K897"/>
    <mergeCell ref="P293:S293"/>
    <mergeCell ref="P907:S907"/>
    <mergeCell ref="P930:S930"/>
    <mergeCell ref="T640:W640"/>
    <mergeCell ref="P260:S260"/>
    <mergeCell ref="T405:W405"/>
    <mergeCell ref="T513:W513"/>
    <mergeCell ref="T1003:W1003"/>
    <mergeCell ref="T323:W323"/>
    <mergeCell ref="T176:W176"/>
    <mergeCell ref="T209:W209"/>
    <mergeCell ref="T214:W214"/>
    <mergeCell ref="L129:O129"/>
    <mergeCell ref="L123:O123"/>
    <mergeCell ref="P92:S92"/>
    <mergeCell ref="E114:K114"/>
    <mergeCell ref="T544:W544"/>
    <mergeCell ref="E692:K692"/>
    <mergeCell ref="L410:O410"/>
    <mergeCell ref="L311:O311"/>
    <mergeCell ref="L796:O796"/>
    <mergeCell ref="T200:W200"/>
    <mergeCell ref="L748:O748"/>
    <mergeCell ref="T1050:W1050"/>
    <mergeCell ref="T528:W528"/>
    <mergeCell ref="L906:O906"/>
    <mergeCell ref="L900:O900"/>
    <mergeCell ref="L443:O443"/>
    <mergeCell ref="P642:S642"/>
    <mergeCell ref="C294:D294"/>
    <mergeCell ref="E615:K615"/>
    <mergeCell ref="T1026:W1026"/>
    <mergeCell ref="E872:K872"/>
    <mergeCell ref="L1128:O1128"/>
    <mergeCell ref="T135:W135"/>
    <mergeCell ref="T956:W956"/>
    <mergeCell ref="T1087:W1087"/>
    <mergeCell ref="T782:W782"/>
    <mergeCell ref="C178:D178"/>
    <mergeCell ref="T533:W533"/>
    <mergeCell ref="L623:O623"/>
    <mergeCell ref="T424:W424"/>
    <mergeCell ref="E338:K338"/>
    <mergeCell ref="P376:S376"/>
    <mergeCell ref="E685:K685"/>
    <mergeCell ref="E996:K996"/>
    <mergeCell ref="T158:W158"/>
    <mergeCell ref="T147:W147"/>
    <mergeCell ref="T303:W303"/>
    <mergeCell ref="E234:K234"/>
    <mergeCell ref="L1131:O1131"/>
    <mergeCell ref="C205:D205"/>
    <mergeCell ref="E1223:K1223"/>
    <mergeCell ref="C146:D146"/>
    <mergeCell ref="C164:D164"/>
    <mergeCell ref="E550:K550"/>
    <mergeCell ref="E525:K525"/>
    <mergeCell ref="L677:O677"/>
    <mergeCell ref="C677:D677"/>
    <mergeCell ref="L1193:O1193"/>
    <mergeCell ref="E992:K992"/>
    <mergeCell ref="E1019:K1019"/>
    <mergeCell ref="E1150:K1150"/>
    <mergeCell ref="L780:O780"/>
    <mergeCell ref="C1217:D1217"/>
    <mergeCell ref="L1068:O1068"/>
    <mergeCell ref="C1282:D1282"/>
    <mergeCell ref="C1228:D1228"/>
    <mergeCell ref="L938:O938"/>
    <mergeCell ref="E701:K701"/>
    <mergeCell ref="E271:K271"/>
    <mergeCell ref="C218:D218"/>
    <mergeCell ref="L166:O166"/>
    <mergeCell ref="C1052:D1052"/>
    <mergeCell ref="C844:D844"/>
    <mergeCell ref="E188:K188"/>
    <mergeCell ref="C909:D909"/>
    <mergeCell ref="C877:D877"/>
    <mergeCell ref="E1208:K1208"/>
    <mergeCell ref="C862:D862"/>
    <mergeCell ref="C259:D259"/>
    <mergeCell ref="C399:D399"/>
    <mergeCell ref="E421:K421"/>
    <mergeCell ref="L131:O131"/>
    <mergeCell ref="P217:S217"/>
    <mergeCell ref="L185:O185"/>
    <mergeCell ref="P891:S891"/>
    <mergeCell ref="P434:S434"/>
    <mergeCell ref="E1109:K1109"/>
    <mergeCell ref="L751:O751"/>
    <mergeCell ref="L882:O882"/>
    <mergeCell ref="P1282:S1282"/>
    <mergeCell ref="P1257:S1257"/>
    <mergeCell ref="P1173:S1173"/>
    <mergeCell ref="P653:S653"/>
    <mergeCell ref="P617:S617"/>
    <mergeCell ref="L341:O341"/>
    <mergeCell ref="E145:K145"/>
    <mergeCell ref="L385:O385"/>
    <mergeCell ref="P518:S518"/>
    <mergeCell ref="E418:K418"/>
    <mergeCell ref="P208:S208"/>
    <mergeCell ref="P366:S366"/>
    <mergeCell ref="E426:K426"/>
    <mergeCell ref="P209:S209"/>
    <mergeCell ref="P274:S274"/>
    <mergeCell ref="L168:O168"/>
    <mergeCell ref="P417:S417"/>
    <mergeCell ref="E133:K133"/>
    <mergeCell ref="E913:K913"/>
    <mergeCell ref="P1234:S1234"/>
    <mergeCell ref="L801:O801"/>
    <mergeCell ref="E898:K898"/>
    <mergeCell ref="E892:K892"/>
    <mergeCell ref="T1132:W1132"/>
    <mergeCell ref="C200:D200"/>
    <mergeCell ref="C752:D752"/>
    <mergeCell ref="L1130:O1130"/>
    <mergeCell ref="C647:D647"/>
    <mergeCell ref="L586:O586"/>
    <mergeCell ref="L705:O705"/>
    <mergeCell ref="E211:K211"/>
    <mergeCell ref="C264:D264"/>
    <mergeCell ref="L368:O368"/>
    <mergeCell ref="E939:K939"/>
    <mergeCell ref="C988:D988"/>
    <mergeCell ref="E951:K951"/>
    <mergeCell ref="L1012:O1012"/>
    <mergeCell ref="C587:D587"/>
    <mergeCell ref="C365:D365"/>
    <mergeCell ref="E217:K217"/>
    <mergeCell ref="L255:O255"/>
    <mergeCell ref="C335:D335"/>
    <mergeCell ref="E591:K591"/>
    <mergeCell ref="C267:D267"/>
    <mergeCell ref="C961:D961"/>
    <mergeCell ref="E468:K468"/>
    <mergeCell ref="C595:D595"/>
    <mergeCell ref="C922:D922"/>
    <mergeCell ref="C737:D737"/>
    <mergeCell ref="L371:O371"/>
    <mergeCell ref="E876:K876"/>
    <mergeCell ref="E581:K581"/>
    <mergeCell ref="C933:D933"/>
    <mergeCell ref="E575:K575"/>
    <mergeCell ref="E878:K878"/>
    <mergeCell ref="T1195:W1195"/>
    <mergeCell ref="B1566:AE1566"/>
    <mergeCell ref="P1333:S1333"/>
    <mergeCell ref="C689:D689"/>
    <mergeCell ref="L800:O800"/>
    <mergeCell ref="L343:O343"/>
    <mergeCell ref="C989:D989"/>
    <mergeCell ref="L501:O501"/>
    <mergeCell ref="L1459:O1459"/>
    <mergeCell ref="L1454:O1454"/>
    <mergeCell ref="P549:S549"/>
    <mergeCell ref="T684:W684"/>
    <mergeCell ref="L1056:O1056"/>
    <mergeCell ref="D1556:J1556"/>
    <mergeCell ref="E767:K767"/>
    <mergeCell ref="T379:W379"/>
    <mergeCell ref="L724:O724"/>
    <mergeCell ref="L1470:O1470"/>
    <mergeCell ref="L1524:O1524"/>
    <mergeCell ref="C1479:D1479"/>
    <mergeCell ref="E423:K423"/>
    <mergeCell ref="L419:O419"/>
    <mergeCell ref="T1467:W1467"/>
    <mergeCell ref="C1100:D1100"/>
    <mergeCell ref="E495:K495"/>
    <mergeCell ref="C488:D488"/>
    <mergeCell ref="C1310:D1310"/>
    <mergeCell ref="P1051:S1051"/>
    <mergeCell ref="L697:O697"/>
    <mergeCell ref="T671:W671"/>
    <mergeCell ref="T649:W649"/>
    <mergeCell ref="T441:W441"/>
    <mergeCell ref="E773:K773"/>
    <mergeCell ref="C817:D817"/>
    <mergeCell ref="L893:O893"/>
    <mergeCell ref="E1262:K1262"/>
    <mergeCell ref="E1295:K1295"/>
    <mergeCell ref="C1248:D1248"/>
    <mergeCell ref="P961:S961"/>
    <mergeCell ref="C492:D492"/>
    <mergeCell ref="C606:D606"/>
    <mergeCell ref="E1005:K1005"/>
    <mergeCell ref="P1150:S1150"/>
    <mergeCell ref="C1067:D1067"/>
    <mergeCell ref="C1013:D1013"/>
    <mergeCell ref="L1133:O1133"/>
    <mergeCell ref="T1206:W1206"/>
    <mergeCell ref="T1181:W1181"/>
    <mergeCell ref="C1165:D1165"/>
    <mergeCell ref="P1207:S1207"/>
    <mergeCell ref="T1010:W1010"/>
    <mergeCell ref="C1244:D1244"/>
    <mergeCell ref="C728:D728"/>
    <mergeCell ref="T745:W745"/>
    <mergeCell ref="C1028:D1028"/>
    <mergeCell ref="C1125:D1125"/>
    <mergeCell ref="P855:S855"/>
    <mergeCell ref="E1073:K1073"/>
    <mergeCell ref="L1268:O1268"/>
    <mergeCell ref="C1265:D1265"/>
    <mergeCell ref="E784:K784"/>
    <mergeCell ref="L616:O616"/>
    <mergeCell ref="T874:W874"/>
    <mergeCell ref="E1017:K1017"/>
    <mergeCell ref="L797:O797"/>
    <mergeCell ref="P328:S328"/>
    <mergeCell ref="E1003:K1003"/>
    <mergeCell ref="E654:K654"/>
    <mergeCell ref="P749:S749"/>
    <mergeCell ref="C355:D355"/>
    <mergeCell ref="C1118:D1118"/>
    <mergeCell ref="C813:D813"/>
    <mergeCell ref="C433:D433"/>
    <mergeCell ref="P646:S646"/>
    <mergeCell ref="L702:O702"/>
    <mergeCell ref="C485:D485"/>
    <mergeCell ref="E544:K544"/>
    <mergeCell ref="C429:D429"/>
    <mergeCell ref="C443:D443"/>
    <mergeCell ref="C459:D459"/>
    <mergeCell ref="E461:K461"/>
    <mergeCell ref="C841:D841"/>
    <mergeCell ref="L356:O356"/>
    <mergeCell ref="C481:D481"/>
    <mergeCell ref="C462:D462"/>
    <mergeCell ref="P422:S422"/>
    <mergeCell ref="P529:S529"/>
    <mergeCell ref="P496:S496"/>
    <mergeCell ref="E365:K365"/>
    <mergeCell ref="E456:K456"/>
    <mergeCell ref="C727:D727"/>
    <mergeCell ref="C1058:D1058"/>
    <mergeCell ref="E1094:K1094"/>
    <mergeCell ref="L1029:O1029"/>
    <mergeCell ref="E560:K560"/>
    <mergeCell ref="E837:K837"/>
    <mergeCell ref="E986:K986"/>
    <mergeCell ref="E607:K607"/>
    <mergeCell ref="T693:W693"/>
    <mergeCell ref="T496:W496"/>
    <mergeCell ref="T707:W707"/>
    <mergeCell ref="T682:W682"/>
    <mergeCell ref="E703:K703"/>
    <mergeCell ref="E730:K730"/>
    <mergeCell ref="T964:W964"/>
    <mergeCell ref="L890:O890"/>
    <mergeCell ref="L690:O690"/>
    <mergeCell ref="C1112:D1112"/>
    <mergeCell ref="C1025:D1025"/>
    <mergeCell ref="E1104:K1104"/>
    <mergeCell ref="T998:W998"/>
    <mergeCell ref="P838:S838"/>
    <mergeCell ref="P506:S506"/>
    <mergeCell ref="C1032:D1032"/>
    <mergeCell ref="P740:S740"/>
    <mergeCell ref="E985:K985"/>
    <mergeCell ref="P723:S723"/>
    <mergeCell ref="P1067:S1067"/>
    <mergeCell ref="E598:K598"/>
    <mergeCell ref="T585:W585"/>
    <mergeCell ref="L621:O621"/>
    <mergeCell ref="E805:K805"/>
    <mergeCell ref="C551:D551"/>
    <mergeCell ref="T656:W656"/>
    <mergeCell ref="L521:O521"/>
    <mergeCell ref="C541:D541"/>
    <mergeCell ref="C614:D614"/>
    <mergeCell ref="E980:K980"/>
    <mergeCell ref="E602:K602"/>
    <mergeCell ref="C1306:D1306"/>
    <mergeCell ref="C710:D710"/>
    <mergeCell ref="T835:W835"/>
    <mergeCell ref="L958:O958"/>
    <mergeCell ref="T659:W659"/>
    <mergeCell ref="T1156:W1156"/>
    <mergeCell ref="E813:K813"/>
    <mergeCell ref="L777:O777"/>
    <mergeCell ref="C1270:D1270"/>
    <mergeCell ref="P884:S884"/>
    <mergeCell ref="T1292:W1292"/>
    <mergeCell ref="T1290:W1290"/>
    <mergeCell ref="T1169:W1169"/>
    <mergeCell ref="P1068:S1068"/>
    <mergeCell ref="P975:S975"/>
    <mergeCell ref="T805:W805"/>
    <mergeCell ref="C981:D981"/>
    <mergeCell ref="L1032:O1032"/>
    <mergeCell ref="P872:S872"/>
    <mergeCell ref="T1157:W1157"/>
    <mergeCell ref="T1151:W1151"/>
    <mergeCell ref="C829:D829"/>
    <mergeCell ref="T1113:W1113"/>
    <mergeCell ref="E868:K868"/>
    <mergeCell ref="P929:S929"/>
    <mergeCell ref="E1001:K1001"/>
    <mergeCell ref="L1147:O1147"/>
    <mergeCell ref="P1266:S1266"/>
    <mergeCell ref="T1204:W1204"/>
    <mergeCell ref="P1216:S1216"/>
    <mergeCell ref="E1167:K1167"/>
    <mergeCell ref="C592:D592"/>
    <mergeCell ref="E336:K336"/>
    <mergeCell ref="P1479:S1479"/>
    <mergeCell ref="P1163:S1163"/>
    <mergeCell ref="P1277:S1277"/>
    <mergeCell ref="T1331:W1331"/>
    <mergeCell ref="E689:K689"/>
    <mergeCell ref="C738:D738"/>
    <mergeCell ref="E989:K989"/>
    <mergeCell ref="P472:S472"/>
    <mergeCell ref="L905:O905"/>
    <mergeCell ref="T788:W788"/>
    <mergeCell ref="T902:W902"/>
    <mergeCell ref="T1451:W1451"/>
    <mergeCell ref="C1377:D1377"/>
    <mergeCell ref="L1368:O1368"/>
    <mergeCell ref="T1366:W1366"/>
    <mergeCell ref="T1410:W1410"/>
    <mergeCell ref="T1348:W1348"/>
    <mergeCell ref="C1425:D1425"/>
    <mergeCell ref="E1398:K1398"/>
    <mergeCell ref="C1317:D1317"/>
    <mergeCell ref="C1458:D1458"/>
    <mergeCell ref="P1383:S1383"/>
    <mergeCell ref="E752:K752"/>
    <mergeCell ref="C1153:D1153"/>
    <mergeCell ref="C1370:D1370"/>
    <mergeCell ref="T950:W950"/>
    <mergeCell ref="E680:K680"/>
    <mergeCell ref="L519:O519"/>
    <mergeCell ref="P1225:S1225"/>
    <mergeCell ref="P768:S768"/>
    <mergeCell ref="P1089:S1089"/>
    <mergeCell ref="C331:D331"/>
    <mergeCell ref="C368:D368"/>
    <mergeCell ref="E691:K691"/>
    <mergeCell ref="L681:O681"/>
    <mergeCell ref="E536:K536"/>
    <mergeCell ref="E511:K511"/>
    <mergeCell ref="L914:O914"/>
    <mergeCell ref="T759:W759"/>
    <mergeCell ref="P874:S874"/>
    <mergeCell ref="T1123:W1123"/>
    <mergeCell ref="L1126:O1126"/>
    <mergeCell ref="C1037:D1037"/>
    <mergeCell ref="T412:W412"/>
    <mergeCell ref="C455:D455"/>
    <mergeCell ref="C354:D354"/>
    <mergeCell ref="L516:O516"/>
    <mergeCell ref="C954:D954"/>
    <mergeCell ref="E596:K596"/>
    <mergeCell ref="E620:K620"/>
    <mergeCell ref="P595:S595"/>
    <mergeCell ref="T775:W775"/>
    <mergeCell ref="T863:W863"/>
    <mergeCell ref="P1109:S1109"/>
    <mergeCell ref="T747:W747"/>
    <mergeCell ref="C559:D559"/>
    <mergeCell ref="E637:K637"/>
    <mergeCell ref="P538:S538"/>
    <mergeCell ref="E609:K609"/>
    <mergeCell ref="P577:S577"/>
    <mergeCell ref="E795:K795"/>
    <mergeCell ref="E849:K849"/>
    <mergeCell ref="E1124:K1124"/>
    <mergeCell ref="P619:S619"/>
    <mergeCell ref="C1123:D1123"/>
    <mergeCell ref="L784:O784"/>
    <mergeCell ref="E973:K973"/>
    <mergeCell ref="E586:K586"/>
    <mergeCell ref="T1133:W1133"/>
    <mergeCell ref="E677:K677"/>
    <mergeCell ref="C1187:D1187"/>
    <mergeCell ref="E1113:K1113"/>
    <mergeCell ref="C308:D308"/>
    <mergeCell ref="P787:S787"/>
    <mergeCell ref="T1036:W1036"/>
    <mergeCell ref="T929:W929"/>
    <mergeCell ref="L45:O46"/>
    <mergeCell ref="E1142:K1142"/>
    <mergeCell ref="C885:D885"/>
    <mergeCell ref="P1072:S1072"/>
    <mergeCell ref="L234:O234"/>
    <mergeCell ref="T79:W79"/>
    <mergeCell ref="P1157:S1157"/>
    <mergeCell ref="T345:W345"/>
    <mergeCell ref="C297:D297"/>
    <mergeCell ref="P903:S903"/>
    <mergeCell ref="C467:D467"/>
    <mergeCell ref="T968:W968"/>
    <mergeCell ref="E711:K711"/>
    <mergeCell ref="C626:D626"/>
    <mergeCell ref="C934:D934"/>
    <mergeCell ref="C471:D471"/>
    <mergeCell ref="P1000:S1000"/>
    <mergeCell ref="L646:O646"/>
    <mergeCell ref="L685:O685"/>
    <mergeCell ref="E1369:K1369"/>
    <mergeCell ref="P1152:S1152"/>
    <mergeCell ref="E136:K136"/>
    <mergeCell ref="T220:W220"/>
    <mergeCell ref="L262:O262"/>
    <mergeCell ref="T520:W520"/>
    <mergeCell ref="T678:W678"/>
    <mergeCell ref="C105:D105"/>
    <mergeCell ref="C167:D167"/>
    <mergeCell ref="P80:S80"/>
    <mergeCell ref="T62:W62"/>
    <mergeCell ref="P674:S674"/>
    <mergeCell ref="E107:K107"/>
    <mergeCell ref="P494:S494"/>
    <mergeCell ref="E739:K739"/>
    <mergeCell ref="P189:S189"/>
    <mergeCell ref="E722:K722"/>
    <mergeCell ref="E96:K96"/>
    <mergeCell ref="P325:S325"/>
    <mergeCell ref="C1135:D1135"/>
    <mergeCell ref="L1018:O1018"/>
    <mergeCell ref="C743:D743"/>
    <mergeCell ref="C1303:D1303"/>
    <mergeCell ref="C227:D227"/>
    <mergeCell ref="C444:D444"/>
    <mergeCell ref="L881:O881"/>
    <mergeCell ref="E592:K592"/>
    <mergeCell ref="C477:D477"/>
    <mergeCell ref="E235:K235"/>
    <mergeCell ref="C258:D258"/>
    <mergeCell ref="L484:O484"/>
    <mergeCell ref="E830:K830"/>
    <mergeCell ref="P695:S695"/>
    <mergeCell ref="P995:S995"/>
    <mergeCell ref="C716:D716"/>
    <mergeCell ref="C624:D624"/>
    <mergeCell ref="C1016:D1016"/>
    <mergeCell ref="P663:S663"/>
    <mergeCell ref="T509:W509"/>
    <mergeCell ref="C857:D857"/>
    <mergeCell ref="C808:D808"/>
    <mergeCell ref="T949:W949"/>
    <mergeCell ref="L418:O418"/>
    <mergeCell ref="C1526:D1526"/>
    <mergeCell ref="E684:K684"/>
    <mergeCell ref="P1331:S1331"/>
    <mergeCell ref="E1447:K1447"/>
    <mergeCell ref="P467:S467"/>
    <mergeCell ref="E1512:K1512"/>
    <mergeCell ref="C1499:D1499"/>
    <mergeCell ref="L1517:O1517"/>
    <mergeCell ref="C1171:D1171"/>
    <mergeCell ref="C1471:D1471"/>
    <mergeCell ref="C1498:D1498"/>
    <mergeCell ref="C1487:D1487"/>
    <mergeCell ref="C1482:D1482"/>
    <mergeCell ref="C840:D840"/>
    <mergeCell ref="C586:D586"/>
    <mergeCell ref="E717:K717"/>
    <mergeCell ref="C508:D508"/>
    <mergeCell ref="L1038:O1038"/>
    <mergeCell ref="L898:O898"/>
    <mergeCell ref="T1063:W1063"/>
    <mergeCell ref="C252:D252"/>
    <mergeCell ref="E331:K331"/>
    <mergeCell ref="P1480:S1480"/>
    <mergeCell ref="E1147:K1147"/>
    <mergeCell ref="T221:W221"/>
    <mergeCell ref="E1239:K1239"/>
    <mergeCell ref="P699:S699"/>
    <mergeCell ref="E1442:K1442"/>
    <mergeCell ref="E1038:K1038"/>
    <mergeCell ref="L1420:O1420"/>
    <mergeCell ref="L1404:O1404"/>
    <mergeCell ref="E1408:K1408"/>
    <mergeCell ref="L1234:O1234"/>
    <mergeCell ref="L1323:O1323"/>
    <mergeCell ref="T1168:W1168"/>
    <mergeCell ref="T1162:W1162"/>
    <mergeCell ref="L1050:O1050"/>
    <mergeCell ref="T1336:W1336"/>
    <mergeCell ref="E1338:K1338"/>
    <mergeCell ref="P1337:S1337"/>
    <mergeCell ref="E881:K881"/>
    <mergeCell ref="P880:S880"/>
    <mergeCell ref="P1386:S1386"/>
    <mergeCell ref="L576:O576"/>
    <mergeCell ref="T510:W510"/>
    <mergeCell ref="P369:S369"/>
    <mergeCell ref="P1473:S1473"/>
    <mergeCell ref="P1201:S1201"/>
    <mergeCell ref="E1419:K1419"/>
    <mergeCell ref="L337:O337"/>
    <mergeCell ref="P726:S726"/>
    <mergeCell ref="P720:S720"/>
    <mergeCell ref="E846:K846"/>
    <mergeCell ref="C385:D385"/>
    <mergeCell ref="AA7:AD7"/>
    <mergeCell ref="C965:D965"/>
    <mergeCell ref="E580:K580"/>
    <mergeCell ref="C633:D633"/>
    <mergeCell ref="C608:D608"/>
    <mergeCell ref="L54:O54"/>
    <mergeCell ref="T809:W809"/>
    <mergeCell ref="C84:D84"/>
    <mergeCell ref="P113:S113"/>
    <mergeCell ref="T151:W151"/>
    <mergeCell ref="P167:S167"/>
    <mergeCell ref="P630:S630"/>
    <mergeCell ref="T215:W215"/>
    <mergeCell ref="L593:O593"/>
    <mergeCell ref="E70:K70"/>
    <mergeCell ref="C449:D449"/>
    <mergeCell ref="C177:D177"/>
    <mergeCell ref="L812:O812"/>
    <mergeCell ref="L837:O837"/>
    <mergeCell ref="L523:O523"/>
    <mergeCell ref="C846:D846"/>
    <mergeCell ref="C389:D389"/>
    <mergeCell ref="E761:K761"/>
    <mergeCell ref="L298:O298"/>
    <mergeCell ref="E222:K222"/>
    <mergeCell ref="L212:O212"/>
    <mergeCell ref="C319:D319"/>
    <mergeCell ref="T417:W417"/>
    <mergeCell ref="C292:D292"/>
    <mergeCell ref="P574:S574"/>
    <mergeCell ref="T465:W465"/>
    <mergeCell ref="E1539:K1539"/>
    <mergeCell ref="C438:D438"/>
    <mergeCell ref="E106:K106"/>
    <mergeCell ref="T112:W112"/>
    <mergeCell ref="L82:O82"/>
    <mergeCell ref="P130:S130"/>
    <mergeCell ref="T95:W95"/>
    <mergeCell ref="L467:O467"/>
    <mergeCell ref="L598:O598"/>
    <mergeCell ref="E863:K863"/>
    <mergeCell ref="P374:S374"/>
    <mergeCell ref="E617:K617"/>
    <mergeCell ref="L102:O102"/>
    <mergeCell ref="T906:W906"/>
    <mergeCell ref="C793:D793"/>
    <mergeCell ref="L581:O581"/>
    <mergeCell ref="E239:K239"/>
    <mergeCell ref="L167:O167"/>
    <mergeCell ref="C138:D138"/>
    <mergeCell ref="L773:O773"/>
    <mergeCell ref="C280:D280"/>
    <mergeCell ref="T596:W596"/>
    <mergeCell ref="L478:O478"/>
    <mergeCell ref="T361:W361"/>
    <mergeCell ref="P150:S150"/>
    <mergeCell ref="C688:D688"/>
    <mergeCell ref="E723:K723"/>
    <mergeCell ref="C383:D383"/>
    <mergeCell ref="C188:D188"/>
    <mergeCell ref="P1032:S1032"/>
    <mergeCell ref="E367:K367"/>
    <mergeCell ref="C189:D189"/>
    <mergeCell ref="E919:K919"/>
    <mergeCell ref="L223:O223"/>
    <mergeCell ref="L218:O218"/>
    <mergeCell ref="L456:O456"/>
    <mergeCell ref="E869:K869"/>
    <mergeCell ref="P155:S155"/>
    <mergeCell ref="E494:K494"/>
    <mergeCell ref="C524:D524"/>
    <mergeCell ref="L145:O145"/>
    <mergeCell ref="L49:O49"/>
    <mergeCell ref="C1548:F1548"/>
    <mergeCell ref="P1310:S1310"/>
    <mergeCell ref="L712:O712"/>
    <mergeCell ref="P847:S847"/>
    <mergeCell ref="L299:O299"/>
    <mergeCell ref="E1522:K1522"/>
    <mergeCell ref="C210:D210"/>
    <mergeCell ref="P1005:S1005"/>
    <mergeCell ref="E183:K183"/>
    <mergeCell ref="E788:K788"/>
    <mergeCell ref="L772:O772"/>
    <mergeCell ref="E483:K483"/>
    <mergeCell ref="L1072:O1072"/>
    <mergeCell ref="C1516:D1516"/>
    <mergeCell ref="E1500:K1500"/>
    <mergeCell ref="E1458:K1458"/>
    <mergeCell ref="P1457:S1457"/>
    <mergeCell ref="P1452:S1452"/>
    <mergeCell ref="P1485:S1485"/>
    <mergeCell ref="L701:O701"/>
    <mergeCell ref="C580:D580"/>
    <mergeCell ref="B18:AD18"/>
    <mergeCell ref="L494:O494"/>
    <mergeCell ref="T242:W242"/>
    <mergeCell ref="P743:S743"/>
    <mergeCell ref="L195:O195"/>
    <mergeCell ref="C106:D106"/>
    <mergeCell ref="L309:O309"/>
    <mergeCell ref="E1119:K1119"/>
    <mergeCell ref="T123:W123"/>
    <mergeCell ref="T148:W148"/>
    <mergeCell ref="L495:O495"/>
    <mergeCell ref="P738:S738"/>
    <mergeCell ref="C101:D101"/>
    <mergeCell ref="P1069:S1069"/>
    <mergeCell ref="P1044:S1044"/>
    <mergeCell ref="L179:O179"/>
    <mergeCell ref="L48:O48"/>
    <mergeCell ref="C563:D563"/>
    <mergeCell ref="E972:K972"/>
    <mergeCell ref="L217:O217"/>
    <mergeCell ref="P483:S483"/>
    <mergeCell ref="L348:O348"/>
    <mergeCell ref="C1107:D1107"/>
    <mergeCell ref="P1022:S1022"/>
    <mergeCell ref="P1016:S1016"/>
    <mergeCell ref="C372:D372"/>
    <mergeCell ref="L767:O767"/>
    <mergeCell ref="C456:D456"/>
    <mergeCell ref="L399:O399"/>
    <mergeCell ref="L374:O374"/>
    <mergeCell ref="C155:D155"/>
    <mergeCell ref="P249:S249"/>
    <mergeCell ref="P47:S47"/>
    <mergeCell ref="C274:D274"/>
    <mergeCell ref="T846:W846"/>
    <mergeCell ref="C41:AD41"/>
    <mergeCell ref="L76:O76"/>
    <mergeCell ref="T336:W336"/>
    <mergeCell ref="E740:K740"/>
    <mergeCell ref="L87:O87"/>
    <mergeCell ref="T770:W770"/>
    <mergeCell ref="L608:O608"/>
    <mergeCell ref="C388:D388"/>
    <mergeCell ref="V1556:AD1556"/>
    <mergeCell ref="C529:D529"/>
    <mergeCell ref="C51:D51"/>
    <mergeCell ref="P993:S993"/>
    <mergeCell ref="L833:O833"/>
    <mergeCell ref="C356:D356"/>
    <mergeCell ref="P1082:S1082"/>
    <mergeCell ref="P688:S688"/>
    <mergeCell ref="C420:D420"/>
    <mergeCell ref="C395:D395"/>
    <mergeCell ref="T742:W742"/>
    <mergeCell ref="T736:W736"/>
    <mergeCell ref="L1114:O1114"/>
    <mergeCell ref="L592:O592"/>
    <mergeCell ref="T856:W856"/>
    <mergeCell ref="T437:W437"/>
    <mergeCell ref="E417:K417"/>
    <mergeCell ref="P856:S856"/>
    <mergeCell ref="L1370:O1370"/>
    <mergeCell ref="L615:O615"/>
    <mergeCell ref="C1357:D1357"/>
    <mergeCell ref="L331:O331"/>
    <mergeCell ref="E650:K650"/>
    <mergeCell ref="L319:O319"/>
    <mergeCell ref="L320:O320"/>
    <mergeCell ref="L314:O314"/>
    <mergeCell ref="P171:S171"/>
    <mergeCell ref="P820:S820"/>
    <mergeCell ref="E389:K389"/>
    <mergeCell ref="P776:S776"/>
    <mergeCell ref="T754:W754"/>
    <mergeCell ref="P988:S988"/>
    <mergeCell ref="P227:S227"/>
    <mergeCell ref="L70:O70"/>
    <mergeCell ref="L744:O744"/>
    <mergeCell ref="E994:K994"/>
    <mergeCell ref="P85:S85"/>
    <mergeCell ref="E303:K303"/>
    <mergeCell ref="T334:W334"/>
    <mergeCell ref="L706:O706"/>
    <mergeCell ref="P385:S385"/>
    <mergeCell ref="L512:O512"/>
    <mergeCell ref="L468:O468"/>
    <mergeCell ref="L506:O506"/>
    <mergeCell ref="E706:K706"/>
    <mergeCell ref="T83:W83"/>
    <mergeCell ref="T400:W400"/>
    <mergeCell ref="T845:W845"/>
    <mergeCell ref="T329:W329"/>
    <mergeCell ref="T546:W546"/>
    <mergeCell ref="T961:W961"/>
    <mergeCell ref="T193:W193"/>
    <mergeCell ref="L668:O668"/>
    <mergeCell ref="T225:W225"/>
    <mergeCell ref="P199:S199"/>
    <mergeCell ref="T531:W531"/>
    <mergeCell ref="T1461:W1461"/>
    <mergeCell ref="T1412:W1412"/>
    <mergeCell ref="C1418:D1418"/>
    <mergeCell ref="L597:O597"/>
    <mergeCell ref="P193:S193"/>
    <mergeCell ref="L951:O951"/>
    <mergeCell ref="T1059:W1059"/>
    <mergeCell ref="E319:K319"/>
    <mergeCell ref="C1520:D1520"/>
    <mergeCell ref="E858:K858"/>
    <mergeCell ref="L1545:O1545"/>
    <mergeCell ref="E1516:K1516"/>
    <mergeCell ref="C36:AD36"/>
    <mergeCell ref="P945:S945"/>
    <mergeCell ref="T134:W134"/>
    <mergeCell ref="L662:O662"/>
    <mergeCell ref="P74:S74"/>
    <mergeCell ref="E749:K749"/>
    <mergeCell ref="C1090:D1090"/>
    <mergeCell ref="E705:K705"/>
    <mergeCell ref="L544:O544"/>
    <mergeCell ref="C171:D171"/>
    <mergeCell ref="L1322:O1322"/>
    <mergeCell ref="L1256:O1256"/>
    <mergeCell ref="L1250:O1250"/>
    <mergeCell ref="C1009:D1009"/>
    <mergeCell ref="P623:S623"/>
    <mergeCell ref="E955:K955"/>
    <mergeCell ref="C1309:D1309"/>
    <mergeCell ref="T72:W72"/>
    <mergeCell ref="C1378:D1378"/>
    <mergeCell ref="L444:O444"/>
    <mergeCell ref="L1414:O1414"/>
    <mergeCell ref="T1481:W1481"/>
    <mergeCell ref="T1387:W1387"/>
    <mergeCell ref="C1460:D1460"/>
    <mergeCell ref="C1435:D1435"/>
    <mergeCell ref="T1440:W1440"/>
    <mergeCell ref="T1424:W1424"/>
    <mergeCell ref="L1343:O1343"/>
    <mergeCell ref="T1271:W1271"/>
    <mergeCell ref="E1391:K1391"/>
    <mergeCell ref="C1390:D1390"/>
    <mergeCell ref="L1431:O1431"/>
    <mergeCell ref="L1425:O1425"/>
    <mergeCell ref="D1560:J1560"/>
    <mergeCell ref="T389:W389"/>
    <mergeCell ref="T383:W383"/>
    <mergeCell ref="L755:O755"/>
    <mergeCell ref="L886:O886"/>
    <mergeCell ref="T84:W84"/>
    <mergeCell ref="L429:O429"/>
    <mergeCell ref="L423:O423"/>
    <mergeCell ref="C340:D340"/>
    <mergeCell ref="L124:O124"/>
    <mergeCell ref="E199:K199"/>
    <mergeCell ref="T384:W384"/>
    <mergeCell ref="L756:O756"/>
    <mergeCell ref="P1462:S1462"/>
    <mergeCell ref="E499:K499"/>
    <mergeCell ref="E194:K194"/>
    <mergeCell ref="E1374:K1374"/>
    <mergeCell ref="L861:O861"/>
    <mergeCell ref="P828:S828"/>
    <mergeCell ref="T882:W882"/>
    <mergeCell ref="T971:W971"/>
    <mergeCell ref="T618:W618"/>
    <mergeCell ref="E467:K467"/>
    <mergeCell ref="L830:O830"/>
    <mergeCell ref="L968:O968"/>
    <mergeCell ref="P895:S895"/>
    <mergeCell ref="T366:W366"/>
    <mergeCell ref="T1335:W1335"/>
    <mergeCell ref="L1539:O1539"/>
    <mergeCell ref="P940:S940"/>
    <mergeCell ref="P635:S635"/>
    <mergeCell ref="C1053:D1053"/>
    <mergeCell ref="P935:S935"/>
    <mergeCell ref="C552:D552"/>
    <mergeCell ref="L1415:O1415"/>
    <mergeCell ref="P1441:S1441"/>
    <mergeCell ref="P1484:S1484"/>
    <mergeCell ref="P1026:S1026"/>
    <mergeCell ref="P1293:S1293"/>
    <mergeCell ref="P1332:S1332"/>
    <mergeCell ref="C1237:D1237"/>
    <mergeCell ref="C1351:D1351"/>
    <mergeCell ref="E1234:K1234"/>
    <mergeCell ref="C1266:D1266"/>
    <mergeCell ref="P1261:S1261"/>
    <mergeCell ref="L1154:O1154"/>
    <mergeCell ref="E439:K439"/>
    <mergeCell ref="E1244:K1244"/>
    <mergeCell ref="P460:S460"/>
    <mergeCell ref="L1426:O1426"/>
    <mergeCell ref="L985:O985"/>
    <mergeCell ref="T1042:W1042"/>
    <mergeCell ref="C720:D720"/>
    <mergeCell ref="C181:D181"/>
    <mergeCell ref="C1215:D1215"/>
    <mergeCell ref="P624:S624"/>
    <mergeCell ref="T650:W650"/>
    <mergeCell ref="C629:D629"/>
    <mergeCell ref="T1433:W1433"/>
    <mergeCell ref="C349:D349"/>
    <mergeCell ref="L1408:O1408"/>
    <mergeCell ref="C1367:D1367"/>
    <mergeCell ref="E641:K641"/>
    <mergeCell ref="C1020:D1020"/>
    <mergeCell ref="E782:K782"/>
    <mergeCell ref="T1319:W1319"/>
    <mergeCell ref="T1112:W1112"/>
    <mergeCell ref="T470:W470"/>
    <mergeCell ref="T661:W661"/>
    <mergeCell ref="T1172:W1172"/>
    <mergeCell ref="T781:W781"/>
    <mergeCell ref="E902:K902"/>
    <mergeCell ref="P1321:S1321"/>
    <mergeCell ref="L974:O974"/>
    <mergeCell ref="P1065:S1065"/>
    <mergeCell ref="P671:S671"/>
    <mergeCell ref="P570:S570"/>
    <mergeCell ref="E1406:K1406"/>
    <mergeCell ref="C1384:D1384"/>
    <mergeCell ref="T1176:W1176"/>
    <mergeCell ref="C119:D119"/>
    <mergeCell ref="E1544:K1544"/>
    <mergeCell ref="T1516:W1516"/>
    <mergeCell ref="T1053:W1053"/>
    <mergeCell ref="C1129:D1129"/>
    <mergeCell ref="T1533:W1533"/>
    <mergeCell ref="T1527:W1527"/>
    <mergeCell ref="T623:W623"/>
    <mergeCell ref="T737:W737"/>
    <mergeCell ref="T1223:W1223"/>
    <mergeCell ref="C772:D772"/>
    <mergeCell ref="E1044:K1044"/>
    <mergeCell ref="L1375:O1375"/>
    <mergeCell ref="L1534:O1534"/>
    <mergeCell ref="E662:K662"/>
    <mergeCell ref="T826:W826"/>
    <mergeCell ref="C1375:D1375"/>
    <mergeCell ref="L384:O384"/>
    <mergeCell ref="T1341:W1341"/>
    <mergeCell ref="L989:O989"/>
    <mergeCell ref="T1532:W1532"/>
    <mergeCell ref="L1174:O1174"/>
    <mergeCell ref="E1342:K1342"/>
    <mergeCell ref="L1332:O1332"/>
    <mergeCell ref="T1350:W1350"/>
    <mergeCell ref="C1287:D1287"/>
    <mergeCell ref="E777:K777"/>
    <mergeCell ref="C1537:D1537"/>
    <mergeCell ref="E1533:K1533"/>
    <mergeCell ref="L1500:O1500"/>
    <mergeCell ref="E1515:K1515"/>
    <mergeCell ref="E1440:K1440"/>
    <mergeCell ref="P1543:S1543"/>
    <mergeCell ref="B8:L8"/>
    <mergeCell ref="C645:D645"/>
    <mergeCell ref="C601:D601"/>
    <mergeCell ref="C207:D207"/>
    <mergeCell ref="C182:D182"/>
    <mergeCell ref="L842:O842"/>
    <mergeCell ref="T1075:W1075"/>
    <mergeCell ref="E433:K433"/>
    <mergeCell ref="E460:K460"/>
    <mergeCell ref="L1447:O1447"/>
    <mergeCell ref="C970:D970"/>
    <mergeCell ref="E128:K128"/>
    <mergeCell ref="E155:K155"/>
    <mergeCell ref="E760:K760"/>
    <mergeCell ref="P210:S210"/>
    <mergeCell ref="E428:K428"/>
    <mergeCell ref="P122:S122"/>
    <mergeCell ref="C654:D654"/>
    <mergeCell ref="C866:D866"/>
    <mergeCell ref="P182:S182"/>
    <mergeCell ref="P639:S639"/>
    <mergeCell ref="T187:W187"/>
    <mergeCell ref="P335:S335"/>
    <mergeCell ref="C681:D681"/>
    <mergeCell ref="E63:K63"/>
    <mergeCell ref="C263:D263"/>
    <mergeCell ref="T316:W316"/>
    <mergeCell ref="E1255:K1255"/>
    <mergeCell ref="P68:S68"/>
    <mergeCell ref="E388:K388"/>
    <mergeCell ref="P901:S901"/>
    <mergeCell ref="P660:S660"/>
    <mergeCell ref="M1557:S1557"/>
    <mergeCell ref="L673:O673"/>
    <mergeCell ref="E232:K232"/>
    <mergeCell ref="T933:W933"/>
    <mergeCell ref="C154:D154"/>
    <mergeCell ref="L1305:O1305"/>
    <mergeCell ref="C285:D285"/>
    <mergeCell ref="L389:O389"/>
    <mergeCell ref="E532:K532"/>
    <mergeCell ref="L1544:O1544"/>
    <mergeCell ref="T1024:W1024"/>
    <mergeCell ref="C245:D245"/>
    <mergeCell ref="T567:W567"/>
    <mergeCell ref="P143:S143"/>
    <mergeCell ref="L1065:O1065"/>
    <mergeCell ref="E776:K776"/>
    <mergeCell ref="L739:O739"/>
    <mergeCell ref="P1086:S1086"/>
    <mergeCell ref="C1519:D1519"/>
    <mergeCell ref="C392:D392"/>
    <mergeCell ref="T613:W613"/>
    <mergeCell ref="C251:D251"/>
    <mergeCell ref="T867:W867"/>
    <mergeCell ref="C731:D731"/>
    <mergeCell ref="L471:O471"/>
    <mergeCell ref="C301:D301"/>
    <mergeCell ref="C546:D546"/>
    <mergeCell ref="T1460:W1460"/>
    <mergeCell ref="E1543:K1543"/>
    <mergeCell ref="C147:D147"/>
    <mergeCell ref="L1458:O1458"/>
    <mergeCell ref="T922:W922"/>
    <mergeCell ref="C131:D131"/>
    <mergeCell ref="L722:O722"/>
    <mergeCell ref="E166:K166"/>
    <mergeCell ref="T492:W492"/>
    <mergeCell ref="C302:D302"/>
    <mergeCell ref="P924:S924"/>
    <mergeCell ref="C693:D693"/>
    <mergeCell ref="E721:K721"/>
    <mergeCell ref="E1021:K1021"/>
    <mergeCell ref="T1018:W1018"/>
    <mergeCell ref="C997:D997"/>
    <mergeCell ref="C307:D307"/>
    <mergeCell ref="P579:S579"/>
    <mergeCell ref="E493:K493"/>
    <mergeCell ref="C432:D432"/>
    <mergeCell ref="P102:S102"/>
    <mergeCell ref="C431:D431"/>
    <mergeCell ref="P357:S357"/>
    <mergeCell ref="T525:W525"/>
    <mergeCell ref="P243:S243"/>
    <mergeCell ref="C545:D545"/>
    <mergeCell ref="T758:W758"/>
    <mergeCell ref="E976:K976"/>
    <mergeCell ref="T104:W104"/>
    <mergeCell ref="L144:O144"/>
    <mergeCell ref="E243:K243"/>
    <mergeCell ref="L232:O232"/>
    <mergeCell ref="E149:K149"/>
    <mergeCell ref="E606:K606"/>
    <mergeCell ref="E148:K148"/>
    <mergeCell ref="C168:D168"/>
    <mergeCell ref="E247:K247"/>
    <mergeCell ref="C13:AD13"/>
    <mergeCell ref="T421:W421"/>
    <mergeCell ref="T938:W938"/>
    <mergeCell ref="L794:O794"/>
    <mergeCell ref="L373:O373"/>
    <mergeCell ref="T475:W475"/>
    <mergeCell ref="L788:O788"/>
    <mergeCell ref="T633:W633"/>
    <mergeCell ref="L978:O978"/>
    <mergeCell ref="L1005:O1005"/>
    <mergeCell ref="T1488:W1488"/>
    <mergeCell ref="E1413:K1413"/>
    <mergeCell ref="C709:D709"/>
    <mergeCell ref="P896:S896"/>
    <mergeCell ref="T1444:W1444"/>
    <mergeCell ref="C1314:D1314"/>
    <mergeCell ref="C713:D713"/>
    <mergeCell ref="C442:D442"/>
    <mergeCell ref="C926:D926"/>
    <mergeCell ref="E1042:K1042"/>
    <mergeCell ref="E585:K585"/>
    <mergeCell ref="E737:K737"/>
    <mergeCell ref="T802:W802"/>
    <mergeCell ref="P248:S248"/>
    <mergeCell ref="C697:D697"/>
    <mergeCell ref="L869:O869"/>
    <mergeCell ref="C643:D643"/>
    <mergeCell ref="P970:S970"/>
    <mergeCell ref="L505:O505"/>
    <mergeCell ref="E313:K313"/>
    <mergeCell ref="E144:K144"/>
    <mergeCell ref="E472:K472"/>
    <mergeCell ref="N8:O8"/>
    <mergeCell ref="C40:AD40"/>
    <mergeCell ref="E568:K568"/>
    <mergeCell ref="P567:S567"/>
    <mergeCell ref="P656:S656"/>
    <mergeCell ref="E111:K111"/>
    <mergeCell ref="C115:D115"/>
    <mergeCell ref="P329:S329"/>
    <mergeCell ref="L106:O106"/>
    <mergeCell ref="L658:O658"/>
    <mergeCell ref="L264:O264"/>
    <mergeCell ref="P107:S107"/>
    <mergeCell ref="T116:W116"/>
    <mergeCell ref="E117:K117"/>
    <mergeCell ref="E655:K655"/>
    <mergeCell ref="C638:D638"/>
    <mergeCell ref="P444:S444"/>
    <mergeCell ref="P101:S101"/>
    <mergeCell ref="P57:S57"/>
    <mergeCell ref="T192:W192"/>
    <mergeCell ref="C405:D405"/>
    <mergeCell ref="P651:S651"/>
    <mergeCell ref="T99:W99"/>
    <mergeCell ref="T616:W616"/>
    <mergeCell ref="E215:K215"/>
    <mergeCell ref="E373:K373"/>
    <mergeCell ref="C268:D268"/>
    <mergeCell ref="P51:S51"/>
    <mergeCell ref="E57:K57"/>
    <mergeCell ref="E557:K557"/>
    <mergeCell ref="E324:K324"/>
    <mergeCell ref="E982:K982"/>
    <mergeCell ref="E1542:K1542"/>
    <mergeCell ref="P956:S956"/>
    <mergeCell ref="E1199:K1199"/>
    <mergeCell ref="C1399:D1399"/>
    <mergeCell ref="P1167:S1167"/>
    <mergeCell ref="T1416:W1416"/>
    <mergeCell ref="P868:S868"/>
    <mergeCell ref="C1394:D1394"/>
    <mergeCell ref="P551:S551"/>
    <mergeCell ref="E1226:K1226"/>
    <mergeCell ref="P709:S709"/>
    <mergeCell ref="E927:K927"/>
    <mergeCell ref="L303:O303"/>
    <mergeCell ref="P1015:S1015"/>
    <mergeCell ref="P1009:S1009"/>
    <mergeCell ref="E1227:K1227"/>
    <mergeCell ref="E1070:K1070"/>
    <mergeCell ref="E613:K613"/>
    <mergeCell ref="E638:K638"/>
    <mergeCell ref="C992:D992"/>
    <mergeCell ref="T796:W796"/>
    <mergeCell ref="L1168:O1168"/>
    <mergeCell ref="E1465:K1465"/>
    <mergeCell ref="T1421:W1421"/>
    <mergeCell ref="C1405:D1405"/>
    <mergeCell ref="P583:S583"/>
    <mergeCell ref="E1220:K1220"/>
    <mergeCell ref="P1188:S1188"/>
    <mergeCell ref="C448:D448"/>
    <mergeCell ref="C943:D943"/>
    <mergeCell ref="C573:D573"/>
    <mergeCell ref="P1172:S1172"/>
    <mergeCell ref="T1377:W1377"/>
    <mergeCell ref="C1030:D1030"/>
    <mergeCell ref="C725:D725"/>
    <mergeCell ref="E1004:K1004"/>
    <mergeCell ref="T105:W105"/>
    <mergeCell ref="P487:S487"/>
    <mergeCell ref="L1338:O1338"/>
    <mergeCell ref="C126:D126"/>
    <mergeCell ref="C109:D109"/>
    <mergeCell ref="T208:W208"/>
    <mergeCell ref="C88:D88"/>
    <mergeCell ref="C1231:D1231"/>
    <mergeCell ref="E176:K176"/>
    <mergeCell ref="C284:D284"/>
    <mergeCell ref="T1231:W1231"/>
    <mergeCell ref="T899:W899"/>
    <mergeCell ref="L1271:O1271"/>
    <mergeCell ref="E569:K569"/>
    <mergeCell ref="C1280:D1280"/>
    <mergeCell ref="L1026:O1026"/>
    <mergeCell ref="T1300:W1300"/>
    <mergeCell ref="L721:O721"/>
    <mergeCell ref="E1035:K1035"/>
    <mergeCell ref="E597:K597"/>
    <mergeCell ref="T404:W404"/>
    <mergeCell ref="C409:D409"/>
    <mergeCell ref="P499:S499"/>
    <mergeCell ref="L569:O569"/>
    <mergeCell ref="C476:D476"/>
    <mergeCell ref="T883:W883"/>
    <mergeCell ref="C256:D256"/>
    <mergeCell ref="C1226:D1226"/>
    <mergeCell ref="V1558:AD1558"/>
    <mergeCell ref="E823:K823"/>
    <mergeCell ref="C659:D659"/>
    <mergeCell ref="E1521:K1521"/>
    <mergeCell ref="C1264:D1264"/>
    <mergeCell ref="C1291:D1291"/>
    <mergeCell ref="E1123:K1123"/>
    <mergeCell ref="C959:D959"/>
    <mergeCell ref="E660:K660"/>
    <mergeCell ref="C1176:D1176"/>
    <mergeCell ref="E818:K818"/>
    <mergeCell ref="P1205:S1205"/>
    <mergeCell ref="P748:S748"/>
    <mergeCell ref="E1423:K1423"/>
    <mergeCell ref="P906:S906"/>
    <mergeCell ref="P900:S900"/>
    <mergeCell ref="P1542:S1542"/>
    <mergeCell ref="P1522:S1522"/>
    <mergeCell ref="C1372:D1372"/>
    <mergeCell ref="T1222:W1222"/>
    <mergeCell ref="T1356:W1356"/>
    <mergeCell ref="T1320:W1320"/>
    <mergeCell ref="T763:W763"/>
    <mergeCell ref="T757:W757"/>
    <mergeCell ref="L1239:O1239"/>
    <mergeCell ref="C845:D845"/>
    <mergeCell ref="T1325:W1325"/>
    <mergeCell ref="E704:K704"/>
    <mergeCell ref="L1418:O1418"/>
    <mergeCell ref="C1503:D1503"/>
    <mergeCell ref="E1527:K1527"/>
    <mergeCell ref="E873:K873"/>
    <mergeCell ref="T1492:W1492"/>
    <mergeCell ref="T1187:W1187"/>
    <mergeCell ref="T1149:W1149"/>
    <mergeCell ref="T1143:W1143"/>
    <mergeCell ref="C1404:D1404"/>
    <mergeCell ref="C1333:D1333"/>
    <mergeCell ref="C1002:D1002"/>
    <mergeCell ref="C1327:D1327"/>
    <mergeCell ref="C1302:D1302"/>
    <mergeCell ref="C1474:D1474"/>
    <mergeCell ref="C1469:D1469"/>
    <mergeCell ref="C1297:D1297"/>
    <mergeCell ref="C1408:D1408"/>
    <mergeCell ref="P1496:S1496"/>
    <mergeCell ref="E1488:K1488"/>
    <mergeCell ref="E1493:K1493"/>
    <mergeCell ref="C1243:D1243"/>
    <mergeCell ref="C1453:D1453"/>
    <mergeCell ref="P1456:S1456"/>
    <mergeCell ref="C1481:D1481"/>
    <mergeCell ref="E1363:K1363"/>
    <mergeCell ref="C1347:D1347"/>
    <mergeCell ref="P1156:S1156"/>
    <mergeCell ref="C1045:D1045"/>
    <mergeCell ref="C1134:D1134"/>
    <mergeCell ref="L1119:O1119"/>
    <mergeCell ref="E1287:K1287"/>
    <mergeCell ref="E1487:K1487"/>
    <mergeCell ref="E1409:K1409"/>
    <mergeCell ref="P1483:S1483"/>
    <mergeCell ref="E1331:K1331"/>
    <mergeCell ref="T1144:W1144"/>
    <mergeCell ref="C1504:D1504"/>
    <mergeCell ref="P1501:S1501"/>
    <mergeCell ref="L1511:O1511"/>
    <mergeCell ref="E1463:K1463"/>
    <mergeCell ref="E1494:K1494"/>
    <mergeCell ref="L1493:O1493"/>
    <mergeCell ref="E1293:K1293"/>
    <mergeCell ref="L723:O723"/>
    <mergeCell ref="C1545:D1545"/>
    <mergeCell ref="C1552:F1552"/>
    <mergeCell ref="P1247:S1247"/>
    <mergeCell ref="E781:K781"/>
    <mergeCell ref="E1326:K1326"/>
    <mergeCell ref="E1031:K1031"/>
    <mergeCell ref="L1162:O1162"/>
    <mergeCell ref="L1521:O1521"/>
    <mergeCell ref="C1492:D1492"/>
    <mergeCell ref="L1464:O1464"/>
    <mergeCell ref="C1407:D1407"/>
    <mergeCell ref="L1396:O1396"/>
    <mergeCell ref="L939:O939"/>
    <mergeCell ref="C1411:D1411"/>
    <mergeCell ref="L776:O776"/>
    <mergeCell ref="C931:D931"/>
    <mergeCell ref="E1505:K1505"/>
    <mergeCell ref="E727:K727"/>
    <mergeCell ref="L897:O897"/>
    <mergeCell ref="E857:K857"/>
    <mergeCell ref="L1496:O1496"/>
    <mergeCell ref="L1419:O1419"/>
    <mergeCell ref="E1451:K1451"/>
    <mergeCell ref="E1162:K1162"/>
    <mergeCell ref="P1346:S1346"/>
    <mergeCell ref="L1082:O1082"/>
    <mergeCell ref="E1107:K1107"/>
    <mergeCell ref="P792:S792"/>
    <mergeCell ref="E709:K709"/>
    <mergeCell ref="L580:O580"/>
    <mergeCell ref="L511:O511"/>
    <mergeCell ref="P867:S867"/>
    <mergeCell ref="C312:D312"/>
    <mergeCell ref="L972:O972"/>
    <mergeCell ref="T1232:W1232"/>
    <mergeCell ref="T811:W811"/>
    <mergeCell ref="E742:K742"/>
    <mergeCell ref="L1272:O1272"/>
    <mergeCell ref="L1299:O1299"/>
    <mergeCell ref="P253:S253"/>
    <mergeCell ref="P1287:S1287"/>
    <mergeCell ref="C375:D375"/>
    <mergeCell ref="E948:K948"/>
    <mergeCell ref="T1268:W1268"/>
    <mergeCell ref="P770:S770"/>
    <mergeCell ref="L476:O476"/>
    <mergeCell ref="E268:K268"/>
    <mergeCell ref="T1058:W1058"/>
    <mergeCell ref="E574:K574"/>
    <mergeCell ref="C1208:D1208"/>
    <mergeCell ref="P997:S997"/>
    <mergeCell ref="E1151:K1151"/>
    <mergeCell ref="C1095:D1095"/>
    <mergeCell ref="E1043:K1043"/>
    <mergeCell ref="T1127:W1127"/>
    <mergeCell ref="P1088:S1088"/>
    <mergeCell ref="E1526:K1526"/>
    <mergeCell ref="L1510:O1510"/>
    <mergeCell ref="P1471:S1471"/>
    <mergeCell ref="C1432:D1432"/>
    <mergeCell ref="E1238:K1238"/>
    <mergeCell ref="E1084:K1084"/>
    <mergeCell ref="E1203:K1203"/>
    <mergeCell ref="C1213:D1213"/>
    <mergeCell ref="E1371:K1371"/>
    <mergeCell ref="C1262:D1262"/>
    <mergeCell ref="C1279:D1279"/>
    <mergeCell ref="L1316:O1316"/>
    <mergeCell ref="C1088:D1088"/>
    <mergeCell ref="L1236:O1236"/>
    <mergeCell ref="L1140:O1140"/>
    <mergeCell ref="E1145:K1145"/>
    <mergeCell ref="E1445:K1445"/>
    <mergeCell ref="P1413:S1413"/>
    <mergeCell ref="P1297:S1297"/>
    <mergeCell ref="P1227:S1227"/>
    <mergeCell ref="L1244:O1244"/>
    <mergeCell ref="C1155:D1155"/>
    <mergeCell ref="L1428:O1428"/>
    <mergeCell ref="C1518:D1518"/>
    <mergeCell ref="C1400:D1400"/>
    <mergeCell ref="L1367:O1367"/>
    <mergeCell ref="L1363:O1363"/>
    <mergeCell ref="C1192:D1192"/>
    <mergeCell ref="C1439:D1439"/>
    <mergeCell ref="C1389:D1389"/>
    <mergeCell ref="C1517:D1517"/>
    <mergeCell ref="E469:K469"/>
    <mergeCell ref="C1465:D1465"/>
    <mergeCell ref="E1502:K1502"/>
    <mergeCell ref="C642:D642"/>
    <mergeCell ref="L128:O128"/>
    <mergeCell ref="P1161:S1161"/>
    <mergeCell ref="P78:S78"/>
    <mergeCell ref="E753:K753"/>
    <mergeCell ref="L1283:O1283"/>
    <mergeCell ref="L1310:O1310"/>
    <mergeCell ref="E404:K404"/>
    <mergeCell ref="P378:S378"/>
    <mergeCell ref="T627:W627"/>
    <mergeCell ref="P79:S79"/>
    <mergeCell ref="P1450:S1450"/>
    <mergeCell ref="P1466:S1466"/>
    <mergeCell ref="T115:W115"/>
    <mergeCell ref="E198:K198"/>
    <mergeCell ref="C447:D447"/>
    <mergeCell ref="L481:O481"/>
    <mergeCell ref="E793:K793"/>
    <mergeCell ref="L324:O324"/>
    <mergeCell ref="L919:O919"/>
    <mergeCell ref="E1276:K1276"/>
    <mergeCell ref="C1242:D1242"/>
    <mergeCell ref="T300:W300"/>
    <mergeCell ref="L216:O216"/>
    <mergeCell ref="T296:W296"/>
    <mergeCell ref="T765:W765"/>
    <mergeCell ref="L1137:O1137"/>
    <mergeCell ref="P1229:S1229"/>
    <mergeCell ref="E1000:K1000"/>
    <mergeCell ref="T1192:W1192"/>
    <mergeCell ref="C55:D55"/>
    <mergeCell ref="T110:W110"/>
    <mergeCell ref="P269:S269"/>
    <mergeCell ref="P992:S992"/>
    <mergeCell ref="T518:W518"/>
    <mergeCell ref="C1461:D1461"/>
    <mergeCell ref="C59:D59"/>
    <mergeCell ref="P861:S861"/>
    <mergeCell ref="T996:W996"/>
    <mergeCell ref="C822:D822"/>
    <mergeCell ref="C359:D359"/>
    <mergeCell ref="E643:K643"/>
    <mergeCell ref="E138:K138"/>
    <mergeCell ref="C517:D517"/>
    <mergeCell ref="C1122:D1122"/>
    <mergeCell ref="P220:S220"/>
    <mergeCell ref="L199:O199"/>
    <mergeCell ref="E1248:K1248"/>
    <mergeCell ref="T87:W87"/>
    <mergeCell ref="P1434:S1434"/>
    <mergeCell ref="L1326:O1326"/>
    <mergeCell ref="P490:S490"/>
    <mergeCell ref="T229:W229"/>
    <mergeCell ref="E601:K601"/>
    <mergeCell ref="P645:S645"/>
    <mergeCell ref="E1292:K1292"/>
    <mergeCell ref="P503:S503"/>
    <mergeCell ref="P89:S89"/>
    <mergeCell ref="T88:W88"/>
    <mergeCell ref="C827:D827"/>
    <mergeCell ref="L591:O591"/>
    <mergeCell ref="E856:K856"/>
    <mergeCell ref="P50:S50"/>
    <mergeCell ref="E725:K725"/>
    <mergeCell ref="L1255:O1255"/>
    <mergeCell ref="P350:S350"/>
    <mergeCell ref="P481:S481"/>
    <mergeCell ref="E1025:K1025"/>
    <mergeCell ref="T643:W643"/>
    <mergeCell ref="L1015:O1015"/>
    <mergeCell ref="T180:W180"/>
    <mergeCell ref="E726:K726"/>
    <mergeCell ref="L683:O683"/>
    <mergeCell ref="T943:W943"/>
    <mergeCell ref="L1315:O1315"/>
    <mergeCell ref="L852:O852"/>
    <mergeCell ref="L983:O983"/>
    <mergeCell ref="L1021:O1021"/>
    <mergeCell ref="P67:S67"/>
    <mergeCell ref="T144:W144"/>
    <mergeCell ref="L122:O122"/>
    <mergeCell ref="L211:O211"/>
    <mergeCell ref="T197:W197"/>
    <mergeCell ref="P346:S346"/>
    <mergeCell ref="E564:K564"/>
    <mergeCell ref="P471:S471"/>
    <mergeCell ref="P367:S367"/>
    <mergeCell ref="P755:S755"/>
    <mergeCell ref="T317:W317"/>
    <mergeCell ref="L689:O689"/>
    <mergeCell ref="E444:K444"/>
    <mergeCell ref="T1080:W1080"/>
    <mergeCell ref="P588:S588"/>
    <mergeCell ref="P1302:S1302"/>
    <mergeCell ref="C1563:AD1563"/>
    <mergeCell ref="E425:K425"/>
    <mergeCell ref="T583:W583"/>
    <mergeCell ref="L955:O955"/>
    <mergeCell ref="E68:K68"/>
    <mergeCell ref="C453:D453"/>
    <mergeCell ref="T1215:W1215"/>
    <mergeCell ref="T1346:W1346"/>
    <mergeCell ref="E1265:K1265"/>
    <mergeCell ref="P73:S73"/>
    <mergeCell ref="E710:K710"/>
    <mergeCell ref="C522:D522"/>
    <mergeCell ref="L1157:O1157"/>
    <mergeCell ref="L1514:O1514"/>
    <mergeCell ref="E1509:K1509"/>
    <mergeCell ref="L601:O601"/>
    <mergeCell ref="T141:W141"/>
    <mergeCell ref="T230:W230"/>
    <mergeCell ref="L602:O602"/>
    <mergeCell ref="L596:O596"/>
    <mergeCell ref="P731:S731"/>
    <mergeCell ref="T1159:W1159"/>
    <mergeCell ref="L1504:O1504"/>
    <mergeCell ref="E187:K187"/>
    <mergeCell ref="L1010:O1010"/>
    <mergeCell ref="P925:S925"/>
    <mergeCell ref="C143:D143"/>
    <mergeCell ref="C1540:D1540"/>
    <mergeCell ref="E698:K698"/>
    <mergeCell ref="T1399:W1399"/>
    <mergeCell ref="L143:O143"/>
    <mergeCell ref="E1311:K1311"/>
    <mergeCell ref="C1535:D1535"/>
    <mergeCell ref="T160:W160"/>
    <mergeCell ref="E693:K693"/>
    <mergeCell ref="P692:S692"/>
    <mergeCell ref="L532:O532"/>
    <mergeCell ref="E1367:K1367"/>
    <mergeCell ref="T588:W588"/>
    <mergeCell ref="T1220:W1220"/>
    <mergeCell ref="T283:W283"/>
    <mergeCell ref="C452:D452"/>
    <mergeCell ref="L655:O655"/>
    <mergeCell ref="E1520:K1520"/>
    <mergeCell ref="T1345:W1345"/>
    <mergeCell ref="P1427:S1427"/>
    <mergeCell ref="C1316:D1316"/>
    <mergeCell ref="C1063:D1063"/>
    <mergeCell ref="C947:D947"/>
    <mergeCell ref="C834:D834"/>
    <mergeCell ref="T266:W266"/>
    <mergeCell ref="T1093:W1093"/>
    <mergeCell ref="T458:W458"/>
    <mergeCell ref="P1274:S1274"/>
    <mergeCell ref="L285:O285"/>
    <mergeCell ref="C404:D404"/>
    <mergeCell ref="P1309:S1309"/>
    <mergeCell ref="L1278:O1278"/>
    <mergeCell ref="T1221:W1221"/>
    <mergeCell ref="L994:O994"/>
    <mergeCell ref="P859:S859"/>
    <mergeCell ref="T1019:W1019"/>
    <mergeCell ref="L1034:O1034"/>
    <mergeCell ref="C589:D589"/>
    <mergeCell ref="T49:W49"/>
    <mergeCell ref="L1451:O1451"/>
    <mergeCell ref="E132:K132"/>
    <mergeCell ref="P1281:S1281"/>
    <mergeCell ref="E290:K290"/>
    <mergeCell ref="C669:D669"/>
    <mergeCell ref="L116:O116"/>
    <mergeCell ref="T507:W507"/>
    <mergeCell ref="T50:W50"/>
    <mergeCell ref="E590:K590"/>
    <mergeCell ref="L416:O416"/>
    <mergeCell ref="L574:O574"/>
    <mergeCell ref="T832:W832"/>
    <mergeCell ref="T807:W807"/>
    <mergeCell ref="L117:O117"/>
    <mergeCell ref="L1179:O1179"/>
    <mergeCell ref="P432:S432"/>
    <mergeCell ref="P443:S443"/>
    <mergeCell ref="L781:O781"/>
    <mergeCell ref="C277:D277"/>
    <mergeCell ref="T626:W626"/>
    <mergeCell ref="C408:D408"/>
    <mergeCell ref="C239:D239"/>
    <mergeCell ref="L874:O874"/>
    <mergeCell ref="L417:O417"/>
    <mergeCell ref="P888:S888"/>
    <mergeCell ref="T1243:W1243"/>
    <mergeCell ref="T1089:W1089"/>
    <mergeCell ref="P781:S781"/>
    <mergeCell ref="T333:W333"/>
    <mergeCell ref="E1335:K1335"/>
    <mergeCell ref="L1440:O1440"/>
    <mergeCell ref="T1307:W1307"/>
    <mergeCell ref="P801:S801"/>
    <mergeCell ref="L641:O641"/>
    <mergeCell ref="L454:O454"/>
    <mergeCell ref="P164:S164"/>
    <mergeCell ref="E438:K438"/>
    <mergeCell ref="P431:S431"/>
    <mergeCell ref="P520:S520"/>
    <mergeCell ref="P1242:S1242"/>
    <mergeCell ref="T337:W337"/>
    <mergeCell ref="T426:W426"/>
    <mergeCell ref="C1355:D1355"/>
    <mergeCell ref="L1412:O1412"/>
    <mergeCell ref="L966:O966"/>
    <mergeCell ref="E573:K573"/>
    <mergeCell ref="C17:AD17"/>
    <mergeCell ref="P1025:S1025"/>
    <mergeCell ref="T60:W60"/>
    <mergeCell ref="T1177:W1177"/>
    <mergeCell ref="E556:K556"/>
    <mergeCell ref="E714:K714"/>
    <mergeCell ref="C1066:D1066"/>
    <mergeCell ref="T76:W76"/>
    <mergeCell ref="C203:D203"/>
    <mergeCell ref="E204:K204"/>
    <mergeCell ref="C257:D257"/>
    <mergeCell ref="C272:D272"/>
    <mergeCell ref="P154:S154"/>
    <mergeCell ref="C730:D730"/>
    <mergeCell ref="P917:S917"/>
    <mergeCell ref="C336:D336"/>
    <mergeCell ref="P764:S764"/>
    <mergeCell ref="T1328:W1328"/>
    <mergeCell ref="E1275:K1275"/>
    <mergeCell ref="T1296:W1296"/>
    <mergeCell ref="P1206:S1206"/>
    <mergeCell ref="P1200:S1200"/>
    <mergeCell ref="L770:O770"/>
    <mergeCell ref="E839:K839"/>
    <mergeCell ref="P1145:S1145"/>
    <mergeCell ref="C915:D915"/>
    <mergeCell ref="T654:W654"/>
    <mergeCell ref="C855:D855"/>
    <mergeCell ref="L1265:O1265"/>
    <mergeCell ref="P600:S600"/>
    <mergeCell ref="P453:S453"/>
    <mergeCell ref="C964:D964"/>
    <mergeCell ref="C136:D136"/>
    <mergeCell ref="C413:D413"/>
    <mergeCell ref="C474:D474"/>
    <mergeCell ref="C702:D702"/>
    <mergeCell ref="T888:W888"/>
    <mergeCell ref="T915:W915"/>
    <mergeCell ref="E589:K589"/>
    <mergeCell ref="C1105:D1105"/>
    <mergeCell ref="T1104:W1104"/>
    <mergeCell ref="L749:O749"/>
    <mergeCell ref="E475:K475"/>
    <mergeCell ref="E1118:K1118"/>
    <mergeCell ref="C475:D475"/>
    <mergeCell ref="E529:K529"/>
    <mergeCell ref="E486:K486"/>
    <mergeCell ref="T954:W954"/>
    <mergeCell ref="P627:S627"/>
    <mergeCell ref="C1393:D1393"/>
    <mergeCell ref="E301:K301"/>
    <mergeCell ref="T1175:W1175"/>
    <mergeCell ref="E487:K487"/>
    <mergeCell ref="E1383:K1383"/>
    <mergeCell ref="T1393:W1393"/>
    <mergeCell ref="C1258:D1258"/>
    <mergeCell ref="L1384:O1384"/>
    <mergeCell ref="E501:K501"/>
    <mergeCell ref="C278:D278"/>
    <mergeCell ref="P610:S610"/>
    <mergeCell ref="T349:W349"/>
    <mergeCell ref="P404:S404"/>
    <mergeCell ref="C175:D175"/>
    <mergeCell ref="P1477:S1477"/>
    <mergeCell ref="M1561:S1561"/>
    <mergeCell ref="E236:K236"/>
    <mergeCell ref="T937:W937"/>
    <mergeCell ref="C289:D289"/>
    <mergeCell ref="L520:O520"/>
    <mergeCell ref="E1476:K1476"/>
    <mergeCell ref="E1497:K1497"/>
    <mergeCell ref="T306:W306"/>
    <mergeCell ref="P322:S322"/>
    <mergeCell ref="C425:D425"/>
    <mergeCell ref="T185:W185"/>
    <mergeCell ref="E665:K665"/>
    <mergeCell ref="L557:O557"/>
    <mergeCell ref="L369:O369"/>
    <mergeCell ref="P436:S436"/>
    <mergeCell ref="L862:O862"/>
    <mergeCell ref="T1079:W1079"/>
    <mergeCell ref="L63:O63"/>
    <mergeCell ref="T479:W479"/>
    <mergeCell ref="E448:K448"/>
    <mergeCell ref="C191:D191"/>
    <mergeCell ref="L851:O851"/>
    <mergeCell ref="C1366:D1366"/>
    <mergeCell ref="T174:W174"/>
    <mergeCell ref="L546:O546"/>
    <mergeCell ref="T779:W779"/>
    <mergeCell ref="T360:W360"/>
    <mergeCell ref="L1151:O1151"/>
    <mergeCell ref="E289:K289"/>
    <mergeCell ref="L846:O846"/>
    <mergeCell ref="P981:S981"/>
    <mergeCell ref="L1468:O1468"/>
    <mergeCell ref="L1049:O1049"/>
    <mergeCell ref="C991:D991"/>
    <mergeCell ref="L799:O799"/>
    <mergeCell ref="E943:K943"/>
    <mergeCell ref="L1429:O1429"/>
    <mergeCell ref="E370:K370"/>
    <mergeCell ref="E738:K738"/>
    <mergeCell ref="E772:K772"/>
    <mergeCell ref="E840:K840"/>
    <mergeCell ref="P355:S355"/>
    <mergeCell ref="C464:D464"/>
    <mergeCell ref="P339:S339"/>
    <mergeCell ref="L927:O927"/>
    <mergeCell ref="C838:D838"/>
    <mergeCell ref="C419:D419"/>
    <mergeCell ref="E670:K670"/>
    <mergeCell ref="L1024:O1024"/>
    <mergeCell ref="E476:K476"/>
    <mergeCell ref="T294:W294"/>
    <mergeCell ref="C501:D501"/>
    <mergeCell ref="C577:D577"/>
    <mergeCell ref="T219:W219"/>
    <mergeCell ref="C538:D538"/>
    <mergeCell ref="C815:D815"/>
    <mergeCell ref="T490:W490"/>
    <mergeCell ref="T683:W683"/>
    <mergeCell ref="L394:O394"/>
    <mergeCell ref="T1529:W1529"/>
    <mergeCell ref="E1508:K1508"/>
    <mergeCell ref="P1502:S1502"/>
    <mergeCell ref="L1526:O1526"/>
    <mergeCell ref="C1191:D1191"/>
    <mergeCell ref="P769:S769"/>
    <mergeCell ref="P807:S807"/>
    <mergeCell ref="P375:S375"/>
    <mergeCell ref="T990:W990"/>
    <mergeCell ref="T1464:W1464"/>
    <mergeCell ref="T817:W817"/>
    <mergeCell ref="T1442:W1442"/>
    <mergeCell ref="T1469:W1469"/>
    <mergeCell ref="T1191:W1191"/>
    <mergeCell ref="P732:S732"/>
    <mergeCell ref="P677:S677"/>
    <mergeCell ref="T804:W804"/>
    <mergeCell ref="T823:W823"/>
    <mergeCell ref="L1354:O1354"/>
    <mergeCell ref="T1040:W1040"/>
    <mergeCell ref="P1031:S1031"/>
    <mergeCell ref="L414:O414"/>
    <mergeCell ref="L215:O215"/>
    <mergeCell ref="E1444:K1444"/>
    <mergeCell ref="P464:S464"/>
    <mergeCell ref="C1524:D1524"/>
    <mergeCell ref="E1139:K1139"/>
    <mergeCell ref="P1138:S1138"/>
    <mergeCell ref="P681:S681"/>
    <mergeCell ref="P675:S675"/>
    <mergeCell ref="P877:S877"/>
    <mergeCell ref="L312:O312"/>
    <mergeCell ref="L1439:O1439"/>
    <mergeCell ref="E736:K736"/>
    <mergeCell ref="P219:S219"/>
    <mergeCell ref="E850:K850"/>
    <mergeCell ref="E393:K393"/>
    <mergeCell ref="P1433:S1433"/>
    <mergeCell ref="P415:S415"/>
    <mergeCell ref="L1362:O1362"/>
    <mergeCell ref="L666:O666"/>
    <mergeCell ref="E1389:K1389"/>
    <mergeCell ref="E1314:K1314"/>
    <mergeCell ref="E1492:K1492"/>
    <mergeCell ref="P1449:S1449"/>
    <mergeCell ref="C936:D936"/>
    <mergeCell ref="P1275:S1275"/>
    <mergeCell ref="C1236:D1236"/>
    <mergeCell ref="L742:O742"/>
    <mergeCell ref="C1251:D1251"/>
    <mergeCell ref="P944:S944"/>
    <mergeCell ref="C1337:D1337"/>
    <mergeCell ref="C1312:D1312"/>
    <mergeCell ref="T1029:W1029"/>
    <mergeCell ref="C39:AD39"/>
    <mergeCell ref="P1133:S1133"/>
    <mergeCell ref="T1224:W1224"/>
    <mergeCell ref="T1382:W1382"/>
    <mergeCell ref="C1246:D1246"/>
    <mergeCell ref="P822:S822"/>
    <mergeCell ref="L268:O268"/>
    <mergeCell ref="T975:W975"/>
    <mergeCell ref="L1347:O1347"/>
    <mergeCell ref="L1042:O1042"/>
    <mergeCell ref="P1177:S1177"/>
    <mergeCell ref="L585:O585"/>
    <mergeCell ref="T887:W887"/>
    <mergeCell ref="P1291:S1291"/>
    <mergeCell ref="L1342:O1342"/>
    <mergeCell ref="L864:O864"/>
    <mergeCell ref="C1197:D1197"/>
    <mergeCell ref="L1292:O1292"/>
    <mergeCell ref="L243:O243"/>
    <mergeCell ref="P517:S517"/>
    <mergeCell ref="P1149:S1149"/>
    <mergeCell ref="P1280:S1280"/>
    <mergeCell ref="P817:S817"/>
    <mergeCell ref="E578:K578"/>
    <mergeCell ref="T191:W191"/>
    <mergeCell ref="E340:K340"/>
    <mergeCell ref="C584:D584"/>
    <mergeCell ref="P498:S498"/>
    <mergeCell ref="L257:O257"/>
    <mergeCell ref="E348:K348"/>
    <mergeCell ref="P501:S501"/>
    <mergeCell ref="T1289:W1289"/>
    <mergeCell ref="P1417:S1417"/>
    <mergeCell ref="C1344:D1344"/>
    <mergeCell ref="E895:K895"/>
    <mergeCell ref="P1362:S1362"/>
    <mergeCell ref="L798:O798"/>
    <mergeCell ref="P1455:S1455"/>
    <mergeCell ref="P1445:S1445"/>
    <mergeCell ref="P871:S871"/>
    <mergeCell ref="L1430:O1430"/>
    <mergeCell ref="P590:S590"/>
    <mergeCell ref="P1270:S1270"/>
    <mergeCell ref="L1207:O1207"/>
    <mergeCell ref="E1148:K1148"/>
    <mergeCell ref="P1122:S1122"/>
    <mergeCell ref="E1254:K1254"/>
    <mergeCell ref="E1430:K1430"/>
    <mergeCell ref="T843:W843"/>
    <mergeCell ref="P889:S889"/>
    <mergeCell ref="C696:D696"/>
    <mergeCell ref="C984:D984"/>
    <mergeCell ref="T1264:W1264"/>
    <mergeCell ref="T870:W870"/>
    <mergeCell ref="T637:W637"/>
    <mergeCell ref="E1433:K1433"/>
    <mergeCell ref="E1296:K1296"/>
    <mergeCell ref="T1437:W1437"/>
    <mergeCell ref="T789:W789"/>
    <mergeCell ref="P1322:S1322"/>
    <mergeCell ref="P1030:S1030"/>
    <mergeCell ref="E1036:K1036"/>
    <mergeCell ref="T946:W946"/>
    <mergeCell ref="E300:K300"/>
    <mergeCell ref="P100:S100"/>
    <mergeCell ref="P94:S94"/>
    <mergeCell ref="E775:K775"/>
    <mergeCell ref="E312:K312"/>
    <mergeCell ref="T859:W859"/>
    <mergeCell ref="P311:S311"/>
    <mergeCell ref="T1017:W1017"/>
    <mergeCell ref="P857:S857"/>
    <mergeCell ref="T560:W560"/>
    <mergeCell ref="P425:S425"/>
    <mergeCell ref="E1100:K1100"/>
    <mergeCell ref="T1317:W1317"/>
    <mergeCell ref="P725:S725"/>
    <mergeCell ref="T860:W860"/>
    <mergeCell ref="T854:W854"/>
    <mergeCell ref="L1232:O1232"/>
    <mergeCell ref="T1011:W1011"/>
    <mergeCell ref="T579:W579"/>
    <mergeCell ref="P618:S618"/>
    <mergeCell ref="P913:S913"/>
    <mergeCell ref="L791:O791"/>
    <mergeCell ref="P389:S389"/>
    <mergeCell ref="L469:O469"/>
    <mergeCell ref="T875:W875"/>
    <mergeCell ref="L857:O857"/>
    <mergeCell ref="L704:O704"/>
    <mergeCell ref="P332:S332"/>
    <mergeCell ref="T932:W932"/>
    <mergeCell ref="T434:W434"/>
    <mergeCell ref="P669:S669"/>
    <mergeCell ref="L149:O149"/>
    <mergeCell ref="L895:O895"/>
    <mergeCell ref="C120:D120"/>
    <mergeCell ref="T162:W162"/>
    <mergeCell ref="T137:W137"/>
    <mergeCell ref="L509:O509"/>
    <mergeCell ref="C1180:D1180"/>
    <mergeCell ref="L204:O204"/>
    <mergeCell ref="C364:D364"/>
    <mergeCell ref="L932:O932"/>
    <mergeCell ref="L1249:O1249"/>
    <mergeCell ref="P373:S373"/>
    <mergeCell ref="E273:K273"/>
    <mergeCell ref="C469:D469"/>
    <mergeCell ref="P999:S999"/>
    <mergeCell ref="L317:O317"/>
    <mergeCell ref="E785:K785"/>
    <mergeCell ref="P606:S606"/>
    <mergeCell ref="T642:W642"/>
    <mergeCell ref="P395:S395"/>
    <mergeCell ref="C818:D818"/>
    <mergeCell ref="T462:W462"/>
    <mergeCell ref="L438:O438"/>
    <mergeCell ref="T740:W740"/>
    <mergeCell ref="T723:W723"/>
    <mergeCell ref="E208:K208"/>
    <mergeCell ref="C261:D261"/>
    <mergeCell ref="T539:W539"/>
    <mergeCell ref="T750:W750"/>
    <mergeCell ref="P1002:S1002"/>
    <mergeCell ref="T1121:W1121"/>
    <mergeCell ref="C342:D342"/>
    <mergeCell ref="P371:S371"/>
    <mergeCell ref="L595:O595"/>
    <mergeCell ref="C1486:D1486"/>
    <mergeCell ref="C1480:D1480"/>
    <mergeCell ref="T1225:W1225"/>
    <mergeCell ref="L504:O504"/>
    <mergeCell ref="T762:W762"/>
    <mergeCell ref="T920:W920"/>
    <mergeCell ref="C169:D169"/>
    <mergeCell ref="L1276:O1276"/>
    <mergeCell ref="P1411:S1411"/>
    <mergeCell ref="L1372:O1372"/>
    <mergeCell ref="C1034:D1034"/>
    <mergeCell ref="C1376:D1376"/>
    <mergeCell ref="L1461:O1461"/>
    <mergeCell ref="C685:D685"/>
    <mergeCell ref="E1377:K1377"/>
    <mergeCell ref="E631:K631"/>
    <mergeCell ref="P1106:S1106"/>
    <mergeCell ref="T262:W262"/>
    <mergeCell ref="T473:W473"/>
    <mergeCell ref="P785:S785"/>
    <mergeCell ref="E627:K627"/>
    <mergeCell ref="P580:S580"/>
    <mergeCell ref="P644:S644"/>
    <mergeCell ref="C435:D435"/>
    <mergeCell ref="L873:O873"/>
    <mergeCell ref="E380:K380"/>
    <mergeCell ref="L193:O193"/>
    <mergeCell ref="C397:D397"/>
    <mergeCell ref="E317:K317"/>
    <mergeCell ref="T1039:W1039"/>
    <mergeCell ref="C1387:D1387"/>
    <mergeCell ref="C717:D717"/>
    <mergeCell ref="T108:W108"/>
    <mergeCell ref="E1530:K1530"/>
    <mergeCell ref="L607:O607"/>
    <mergeCell ref="P911:S911"/>
    <mergeCell ref="C1485:D1485"/>
    <mergeCell ref="L676:O676"/>
    <mergeCell ref="L651:O651"/>
    <mergeCell ref="T1147:W1147"/>
    <mergeCell ref="T1141:W1141"/>
    <mergeCell ref="E811:K811"/>
    <mergeCell ref="P803:S803"/>
    <mergeCell ref="E829:K829"/>
    <mergeCell ref="E747:K747"/>
    <mergeCell ref="C801:D801"/>
    <mergeCell ref="T992:W992"/>
    <mergeCell ref="E503:K503"/>
    <mergeCell ref="T1475:W1475"/>
    <mergeCell ref="T729:W729"/>
    <mergeCell ref="T1474:W1474"/>
    <mergeCell ref="L1222:O1222"/>
    <mergeCell ref="E1386:K1386"/>
    <mergeCell ref="E1380:K1380"/>
    <mergeCell ref="C946:D946"/>
    <mergeCell ref="L1401:O1401"/>
    <mergeCell ref="C1441:D1441"/>
    <mergeCell ref="E1400:K1400"/>
    <mergeCell ref="T1485:W1485"/>
    <mergeCell ref="T1458:W1458"/>
    <mergeCell ref="E1122:K1122"/>
    <mergeCell ref="P1115:S1115"/>
    <mergeCell ref="L1070:O1070"/>
    <mergeCell ref="T313:W313"/>
    <mergeCell ref="T92:W92"/>
    <mergeCell ref="L987:O987"/>
    <mergeCell ref="C1219:D1219"/>
    <mergeCell ref="L68:O68"/>
    <mergeCell ref="C735:D735"/>
    <mergeCell ref="C968:D968"/>
    <mergeCell ref="C549:D549"/>
    <mergeCell ref="C299:D299"/>
    <mergeCell ref="L1145:O1145"/>
    <mergeCell ref="C468:D468"/>
    <mergeCell ref="E1160:K1160"/>
    <mergeCell ref="C1139:D1139"/>
    <mergeCell ref="L482:O482"/>
    <mergeCell ref="E993:K993"/>
    <mergeCell ref="P923:S923"/>
    <mergeCell ref="E1146:K1146"/>
    <mergeCell ref="T877:W877"/>
    <mergeCell ref="T871:W871"/>
    <mergeCell ref="C741:D741"/>
    <mergeCell ref="E600:K600"/>
    <mergeCell ref="T353:W353"/>
    <mergeCell ref="L725:O725"/>
    <mergeCell ref="P991:S991"/>
    <mergeCell ref="P555:S555"/>
    <mergeCell ref="C816:D816"/>
    <mergeCell ref="L138:O138"/>
    <mergeCell ref="T259:W259"/>
    <mergeCell ref="C690:D690"/>
    <mergeCell ref="L176:O176"/>
    <mergeCell ref="T1155:W1155"/>
    <mergeCell ref="C646:D646"/>
    <mergeCell ref="P910:S910"/>
    <mergeCell ref="T93:W93"/>
    <mergeCell ref="C224:D224"/>
    <mergeCell ref="C49:D49"/>
    <mergeCell ref="C363:D363"/>
    <mergeCell ref="L295:O295"/>
    <mergeCell ref="E137:K137"/>
    <mergeCell ref="P136:S136"/>
    <mergeCell ref="L164:O164"/>
    <mergeCell ref="C353:D353"/>
    <mergeCell ref="P49:S49"/>
    <mergeCell ref="E1301:K1301"/>
    <mergeCell ref="L50:O50"/>
    <mergeCell ref="C64:D64"/>
    <mergeCell ref="T1208:W1208"/>
    <mergeCell ref="T751:W751"/>
    <mergeCell ref="L1123:O1123"/>
    <mergeCell ref="L1117:O1117"/>
    <mergeCell ref="L448:O448"/>
    <mergeCell ref="C665:D665"/>
    <mergeCell ref="C979:D979"/>
    <mergeCell ref="E594:K594"/>
    <mergeCell ref="P1127:S1127"/>
    <mergeCell ref="C1060:D1060"/>
    <mergeCell ref="E1108:K1108"/>
    <mergeCell ref="C1116:D1116"/>
    <mergeCell ref="P1013:S1013"/>
    <mergeCell ref="C1177:D1177"/>
    <mergeCell ref="T451:W451"/>
    <mergeCell ref="T397:W397"/>
    <mergeCell ref="T71:W71"/>
    <mergeCell ref="E480:K480"/>
    <mergeCell ref="C260:D260"/>
    <mergeCell ref="C96:D96"/>
    <mergeCell ref="C396:D396"/>
    <mergeCell ref="L1031:O1031"/>
    <mergeCell ref="C527:D527"/>
    <mergeCell ref="E142:K142"/>
    <mergeCell ref="C521:D521"/>
    <mergeCell ref="L1156:O1156"/>
    <mergeCell ref="E442:K442"/>
    <mergeCell ref="C821:D821"/>
    <mergeCell ref="P958:S958"/>
    <mergeCell ref="E299:K299"/>
    <mergeCell ref="T326:W326"/>
    <mergeCell ref="E582:K582"/>
    <mergeCell ref="E545:K545"/>
    <mergeCell ref="C593:D593"/>
    <mergeCell ref="C157:D157"/>
    <mergeCell ref="P148:S148"/>
    <mergeCell ref="T548:W548"/>
    <mergeCell ref="C729:D729"/>
    <mergeCell ref="T109:W109"/>
    <mergeCell ref="E561:K561"/>
    <mergeCell ref="E164:K164"/>
    <mergeCell ref="T686:W686"/>
    <mergeCell ref="C534:D534"/>
    <mergeCell ref="T190:W190"/>
    <mergeCell ref="L240:O240"/>
    <mergeCell ref="E181:K181"/>
    <mergeCell ref="P1020:S1020"/>
    <mergeCell ref="L198:O198"/>
    <mergeCell ref="L568:O568"/>
    <mergeCell ref="C266:D266"/>
    <mergeCell ref="T752:W752"/>
    <mergeCell ref="T53:W53"/>
    <mergeCell ref="C919:D919"/>
    <mergeCell ref="L425:O425"/>
    <mergeCell ref="T658:W658"/>
    <mergeCell ref="L93:O93"/>
    <mergeCell ref="C542:D542"/>
    <mergeCell ref="T864:W864"/>
    <mergeCell ref="T772:W772"/>
    <mergeCell ref="P218:S218"/>
    <mergeCell ref="L1144:O1144"/>
    <mergeCell ref="T467:W467"/>
    <mergeCell ref="E261:K261"/>
    <mergeCell ref="C995:D995"/>
    <mergeCell ref="E350:K350"/>
    <mergeCell ref="T81:W81"/>
    <mergeCell ref="E437:K437"/>
    <mergeCell ref="E953:K953"/>
    <mergeCell ref="E454:K454"/>
    <mergeCell ref="P1140:S1140"/>
    <mergeCell ref="T64:W64"/>
    <mergeCell ref="E315:K315"/>
    <mergeCell ref="E465:K465"/>
    <mergeCell ref="L336:O336"/>
    <mergeCell ref="T274:W274"/>
    <mergeCell ref="T279:W279"/>
    <mergeCell ref="P278:S278"/>
    <mergeCell ref="E490:K490"/>
    <mergeCell ref="P533:S533"/>
    <mergeCell ref="T233:W233"/>
    <mergeCell ref="T506:W506"/>
    <mergeCell ref="L453:O453"/>
    <mergeCell ref="T508:W508"/>
    <mergeCell ref="C65:D65"/>
    <mergeCell ref="P904:S904"/>
    <mergeCell ref="C649:D649"/>
    <mergeCell ref="E1376:K1376"/>
    <mergeCell ref="T853:W853"/>
    <mergeCell ref="P741:S741"/>
    <mergeCell ref="T1142:W1142"/>
    <mergeCell ref="P717:S717"/>
    <mergeCell ref="P614:S614"/>
    <mergeCell ref="P461:S461"/>
    <mergeCell ref="P609:S609"/>
    <mergeCell ref="T753:W753"/>
    <mergeCell ref="C489:D489"/>
    <mergeCell ref="E645:K645"/>
    <mergeCell ref="P602:S602"/>
    <mergeCell ref="P733:S733"/>
    <mergeCell ref="P1197:S1197"/>
    <mergeCell ref="C1127:D1127"/>
    <mergeCell ref="T381:W381"/>
    <mergeCell ref="L753:O753"/>
    <mergeCell ref="P863:S863"/>
    <mergeCell ref="L613:O613"/>
    <mergeCell ref="T287:W287"/>
    <mergeCell ref="E244:K244"/>
    <mergeCell ref="E256:K256"/>
    <mergeCell ref="E673:K673"/>
    <mergeCell ref="L499:O499"/>
    <mergeCell ref="L1022:O1022"/>
    <mergeCell ref="E733:K733"/>
    <mergeCell ref="L559:O559"/>
    <mergeCell ref="L562:O562"/>
    <mergeCell ref="L760:O760"/>
    <mergeCell ref="C22:AD22"/>
    <mergeCell ref="C1348:D1348"/>
    <mergeCell ref="C1323:D1323"/>
    <mergeCell ref="L345:O345"/>
    <mergeCell ref="E664:K664"/>
    <mergeCell ref="P175:S175"/>
    <mergeCell ref="E1269:K1269"/>
    <mergeCell ref="E964:K964"/>
    <mergeCell ref="P500:S500"/>
    <mergeCell ref="P475:S475"/>
    <mergeCell ref="L340:O340"/>
    <mergeCell ref="C38:AD38"/>
    <mergeCell ref="E1175:K1175"/>
    <mergeCell ref="C918:D918"/>
    <mergeCell ref="E1264:K1264"/>
    <mergeCell ref="P1263:S1263"/>
    <mergeCell ref="E120:K120"/>
    <mergeCell ref="E121:K121"/>
    <mergeCell ref="C135:D135"/>
    <mergeCell ref="P349:S349"/>
    <mergeCell ref="C767:D767"/>
    <mergeCell ref="T855:W855"/>
    <mergeCell ref="E277:K277"/>
    <mergeCell ref="E975:K975"/>
    <mergeCell ref="E827:K827"/>
    <mergeCell ref="C663:D663"/>
    <mergeCell ref="T983:W983"/>
    <mergeCell ref="L878:O878"/>
    <mergeCell ref="T358:W358"/>
    <mergeCell ref="E1332:K1332"/>
    <mergeCell ref="P447:S447"/>
    <mergeCell ref="P721:S721"/>
    <mergeCell ref="C1544:D1544"/>
    <mergeCell ref="E1529:K1529"/>
    <mergeCell ref="P1524:S1524"/>
    <mergeCell ref="L334:O334"/>
    <mergeCell ref="L1237:O1237"/>
    <mergeCell ref="E333:K333"/>
    <mergeCell ref="T1370:W1370"/>
    <mergeCell ref="C1023:D1023"/>
    <mergeCell ref="P905:S905"/>
    <mergeCell ref="P344:S344"/>
    <mergeCell ref="E562:K562"/>
    <mergeCell ref="T926:W926"/>
    <mergeCell ref="C1137:D1137"/>
    <mergeCell ref="E347:K347"/>
    <mergeCell ref="T876:W876"/>
    <mergeCell ref="L1248:O1248"/>
    <mergeCell ref="L1297:O1297"/>
    <mergeCell ref="P1360:S1360"/>
    <mergeCell ref="L1241:O1241"/>
    <mergeCell ref="L1275:O1275"/>
    <mergeCell ref="C1342:D1342"/>
    <mergeCell ref="T965:W965"/>
    <mergeCell ref="T916:W916"/>
    <mergeCell ref="T621:W621"/>
    <mergeCell ref="T594:W594"/>
    <mergeCell ref="C1152:D1152"/>
    <mergeCell ref="C1097:D1097"/>
    <mergeCell ref="T1479:W1479"/>
    <mergeCell ref="L1335:O1335"/>
    <mergeCell ref="C674:D674"/>
    <mergeCell ref="C568:D568"/>
    <mergeCell ref="C1195:D1195"/>
    <mergeCell ref="P250:S250"/>
    <mergeCell ref="L561:O561"/>
    <mergeCell ref="E330:K330"/>
    <mergeCell ref="E305:K305"/>
    <mergeCell ref="P298:S298"/>
    <mergeCell ref="L339:O339"/>
    <mergeCell ref="P914:S914"/>
    <mergeCell ref="T1425:W1425"/>
    <mergeCell ref="L948:O948"/>
    <mergeCell ref="L698:O698"/>
    <mergeCell ref="C985:D985"/>
    <mergeCell ref="C924:D924"/>
    <mergeCell ref="L682:O682"/>
    <mergeCell ref="E757:K757"/>
    <mergeCell ref="T1384:W1384"/>
    <mergeCell ref="E1382:K1382"/>
    <mergeCell ref="T1046:W1046"/>
    <mergeCell ref="P873:S873"/>
    <mergeCell ref="T1052:W1052"/>
    <mergeCell ref="L1192:O1192"/>
    <mergeCell ref="C1109:D1109"/>
    <mergeCell ref="L823:O823"/>
    <mergeCell ref="L634:O634"/>
    <mergeCell ref="T1056:W1056"/>
    <mergeCell ref="P883:S883"/>
    <mergeCell ref="T1128:W1128"/>
    <mergeCell ref="C759:D759"/>
    <mergeCell ref="C753:D753"/>
    <mergeCell ref="C566:D566"/>
    <mergeCell ref="C609:D609"/>
    <mergeCell ref="T1028:W1028"/>
    <mergeCell ref="C1409:D1409"/>
    <mergeCell ref="T862:W862"/>
    <mergeCell ref="E921:K921"/>
    <mergeCell ref="E652:K652"/>
    <mergeCell ref="C967:D967"/>
    <mergeCell ref="T909:W909"/>
    <mergeCell ref="T1198:W1198"/>
    <mergeCell ref="C1099:D1099"/>
    <mergeCell ref="T1426:W1426"/>
    <mergeCell ref="L1052:O1052"/>
    <mergeCell ref="E1114:K1114"/>
    <mergeCell ref="C1115:D1115"/>
    <mergeCell ref="C1185:D1185"/>
    <mergeCell ref="P1214:S1214"/>
    <mergeCell ref="P1126:S1126"/>
    <mergeCell ref="L1172:O1172"/>
    <mergeCell ref="P1171:S1171"/>
    <mergeCell ref="E1121:K1121"/>
    <mergeCell ref="C1360:D1360"/>
    <mergeCell ref="C1383:D1383"/>
    <mergeCell ref="T1210:W1210"/>
    <mergeCell ref="T884:W884"/>
    <mergeCell ref="T878:W878"/>
    <mergeCell ref="P1215:S1215"/>
    <mergeCell ref="P1364:S1364"/>
    <mergeCell ref="E1194:K1194"/>
    <mergeCell ref="C1350:D1350"/>
    <mergeCell ref="E1353:K1353"/>
    <mergeCell ref="P1373:S1373"/>
    <mergeCell ref="P1196:S1196"/>
    <mergeCell ref="L1264:O1264"/>
    <mergeCell ref="C1326:D1326"/>
    <mergeCell ref="E1046:K1046"/>
    <mergeCell ref="E1323:K1323"/>
    <mergeCell ref="C1201:D1201"/>
    <mergeCell ref="L1107:O1107"/>
    <mergeCell ref="L1101:O1101"/>
    <mergeCell ref="T1136:W1136"/>
    <mergeCell ref="T1281:W1281"/>
    <mergeCell ref="T1422:W1422"/>
    <mergeCell ref="T1423:W1423"/>
    <mergeCell ref="P1328:S1328"/>
    <mergeCell ref="T1327:W1327"/>
    <mergeCell ref="L1340:O1340"/>
    <mergeCell ref="C1358:D1358"/>
    <mergeCell ref="T1285:W1285"/>
    <mergeCell ref="L1169:O1169"/>
    <mergeCell ref="T1275:W1275"/>
    <mergeCell ref="P1375:S1375"/>
    <mergeCell ref="P1300:S1300"/>
    <mergeCell ref="L1295:O1295"/>
    <mergeCell ref="T1295:W1295"/>
    <mergeCell ref="T1190:W1190"/>
    <mergeCell ref="P1272:S1272"/>
    <mergeCell ref="E1217:K1217"/>
    <mergeCell ref="C1368:D1368"/>
    <mergeCell ref="P1352:S1352"/>
    <mergeCell ref="L1228:O1228"/>
    <mergeCell ref="E1422:K1422"/>
    <mergeCell ref="C1301:D1301"/>
    <mergeCell ref="L1284:O1284"/>
    <mergeCell ref="T1245:W1245"/>
    <mergeCell ref="C1113:D1113"/>
    <mergeCell ref="P1420:S1420"/>
    <mergeCell ref="E1474:K1474"/>
    <mergeCell ref="L1331:O1331"/>
    <mergeCell ref="L1356:O1356"/>
    <mergeCell ref="T98:W98"/>
    <mergeCell ref="E125:K125"/>
    <mergeCell ref="E278:K278"/>
    <mergeCell ref="E473:K473"/>
    <mergeCell ref="T1012:W1012"/>
    <mergeCell ref="C1120:D1120"/>
    <mergeCell ref="C666:D666"/>
    <mergeCell ref="T558:W558"/>
    <mergeCell ref="L631:O631"/>
    <mergeCell ref="C1006:D1006"/>
    <mergeCell ref="L436:O436"/>
    <mergeCell ref="T364:W364"/>
    <mergeCell ref="P985:S985"/>
    <mergeCell ref="L437:O437"/>
    <mergeCell ref="E294:K294"/>
    <mergeCell ref="E625:K625"/>
    <mergeCell ref="P266:S266"/>
    <mergeCell ref="C271:D271"/>
    <mergeCell ref="T201:W201"/>
    <mergeCell ref="L225:O225"/>
    <mergeCell ref="L976:O976"/>
    <mergeCell ref="P1111:S1111"/>
    <mergeCell ref="E974:K974"/>
    <mergeCell ref="E505:K505"/>
    <mergeCell ref="L566:O566"/>
    <mergeCell ref="T850:W850"/>
    <mergeCell ref="C510:D510"/>
    <mergeCell ref="T576:W576"/>
    <mergeCell ref="C913:D913"/>
    <mergeCell ref="C1117:D1117"/>
    <mergeCell ref="T908:W908"/>
    <mergeCell ref="E1519:K1519"/>
    <mergeCell ref="E1513:K1513"/>
    <mergeCell ref="P1470:S1470"/>
    <mergeCell ref="P1382:S1382"/>
    <mergeCell ref="E1514:K1514"/>
    <mergeCell ref="T1349:W1349"/>
    <mergeCell ref="T1137:W1137"/>
    <mergeCell ref="C1295:D1295"/>
    <mergeCell ref="E522:K522"/>
    <mergeCell ref="L1509:O1509"/>
    <mergeCell ref="E1127:K1127"/>
    <mergeCell ref="E1285:K1285"/>
    <mergeCell ref="E822:K822"/>
    <mergeCell ref="L1508:O1508"/>
    <mergeCell ref="T1496:W1496"/>
    <mergeCell ref="P1495:S1495"/>
    <mergeCell ref="L996:O996"/>
    <mergeCell ref="C1047:D1047"/>
    <mergeCell ref="C734:D734"/>
    <mergeCell ref="P1415:S1415"/>
    <mergeCell ref="T837:W837"/>
    <mergeCell ref="E1410:K1410"/>
    <mergeCell ref="C1507:D1507"/>
    <mergeCell ref="C1501:D1501"/>
    <mergeCell ref="P685:S685"/>
    <mergeCell ref="L525:O525"/>
    <mergeCell ref="T783:W783"/>
    <mergeCell ref="E1360:K1360"/>
    <mergeCell ref="P1290:S1290"/>
    <mergeCell ref="L736:O736"/>
    <mergeCell ref="T1171:W1171"/>
    <mergeCell ref="P1448:S1448"/>
    <mergeCell ref="C130:D130"/>
    <mergeCell ref="P469:S469"/>
    <mergeCell ref="T1261:W1261"/>
    <mergeCell ref="C430:D430"/>
    <mergeCell ref="C140:D140"/>
    <mergeCell ref="P327:S327"/>
    <mergeCell ref="T1033:W1033"/>
    <mergeCell ref="L844:O844"/>
    <mergeCell ref="L387:O387"/>
    <mergeCell ref="E98:K98"/>
    <mergeCell ref="T647:W647"/>
    <mergeCell ref="C287:D287"/>
    <mergeCell ref="P165:S165"/>
    <mergeCell ref="P323:S323"/>
    <mergeCell ref="P1131:S1131"/>
    <mergeCell ref="L316:O316"/>
    <mergeCell ref="L1205:O1205"/>
    <mergeCell ref="P272:S272"/>
    <mergeCell ref="E947:K947"/>
    <mergeCell ref="L433:O433"/>
    <mergeCell ref="L405:O405"/>
    <mergeCell ref="L1003:O1003"/>
    <mergeCell ref="P908:S908"/>
    <mergeCell ref="L120:O120"/>
    <mergeCell ref="T1250:W1250"/>
    <mergeCell ref="C1241:D1241"/>
    <mergeCell ref="L1235:O1235"/>
    <mergeCell ref="L1229:O1229"/>
    <mergeCell ref="C1146:D1146"/>
    <mergeCell ref="E1212:K1212"/>
    <mergeCell ref="E624:K624"/>
    <mergeCell ref="T1070:W1070"/>
    <mergeCell ref="T206:W206"/>
    <mergeCell ref="C701:D701"/>
    <mergeCell ref="E657:K657"/>
    <mergeCell ref="C286:D286"/>
    <mergeCell ref="C503:D503"/>
    <mergeCell ref="C617:D617"/>
    <mergeCell ref="E451:K451"/>
    <mergeCell ref="P495:S495"/>
    <mergeCell ref="L450:O450"/>
    <mergeCell ref="C219:D219"/>
    <mergeCell ref="L659:O659"/>
    <mergeCell ref="L489:O489"/>
    <mergeCell ref="P1338:S1338"/>
    <mergeCell ref="P1198:S1198"/>
    <mergeCell ref="T511:W511"/>
    <mergeCell ref="T212:W212"/>
    <mergeCell ref="E946:K946"/>
    <mergeCell ref="T1321:W1321"/>
    <mergeCell ref="C1273:D1273"/>
    <mergeCell ref="C1267:D1267"/>
    <mergeCell ref="P977:S977"/>
    <mergeCell ref="T1240:W1240"/>
    <mergeCell ref="E1221:K1221"/>
    <mergeCell ref="T1185:W1185"/>
    <mergeCell ref="T1312:W1312"/>
    <mergeCell ref="L1243:O1243"/>
    <mergeCell ref="T1153:W1153"/>
    <mergeCell ref="E1280:K1280"/>
    <mergeCell ref="E1143:K1143"/>
    <mergeCell ref="T1246:W1246"/>
    <mergeCell ref="E479:K479"/>
    <mergeCell ref="C1257:D1257"/>
    <mergeCell ref="C376:D376"/>
    <mergeCell ref="T550:W550"/>
    <mergeCell ref="E553:K553"/>
    <mergeCell ref="C596:D596"/>
    <mergeCell ref="E284:K284"/>
    <mergeCell ref="C347:D347"/>
    <mergeCell ref="T564:W564"/>
    <mergeCell ref="T369:W369"/>
    <mergeCell ref="E375:K375"/>
    <mergeCell ref="T587:W587"/>
    <mergeCell ref="P615:S615"/>
    <mergeCell ref="E675:K675"/>
    <mergeCell ref="P522:S522"/>
    <mergeCell ref="U1554:AD1554"/>
    <mergeCell ref="T483:W483"/>
    <mergeCell ref="P1546:S1546"/>
    <mergeCell ref="L1405:O1405"/>
    <mergeCell ref="L1423:O1423"/>
    <mergeCell ref="E1405:K1405"/>
    <mergeCell ref="T1032:W1032"/>
    <mergeCell ref="T903:W903"/>
    <mergeCell ref="T738:W738"/>
    <mergeCell ref="T896:W896"/>
    <mergeCell ref="E583:K583"/>
    <mergeCell ref="T726:W726"/>
    <mergeCell ref="L589:O589"/>
    <mergeCell ref="T891:W891"/>
    <mergeCell ref="P632:S632"/>
    <mergeCell ref="E695:K695"/>
    <mergeCell ref="E651:K651"/>
    <mergeCell ref="E409:K409"/>
    <mergeCell ref="T184:W184"/>
    <mergeCell ref="T315:W315"/>
    <mergeCell ref="L556:O556"/>
    <mergeCell ref="E724:K724"/>
    <mergeCell ref="T342:W342"/>
    <mergeCell ref="L687:O687"/>
    <mergeCell ref="E398:K398"/>
    <mergeCell ref="T947:W947"/>
    <mergeCell ref="L1319:O1319"/>
    <mergeCell ref="L382:O382"/>
    <mergeCell ref="E1404:K1404"/>
    <mergeCell ref="E1105:K1105"/>
    <mergeCell ref="C848:D848"/>
    <mergeCell ref="C1059:D1059"/>
    <mergeCell ref="P363:S363"/>
    <mergeCell ref="L278:O278"/>
    <mergeCell ref="T276:W276"/>
    <mergeCell ref="E397:K397"/>
    <mergeCell ref="P540:S540"/>
    <mergeCell ref="T1391:W1391"/>
    <mergeCell ref="P837:S837"/>
    <mergeCell ref="P812:S812"/>
    <mergeCell ref="T1086:W1086"/>
    <mergeCell ref="C1255:D1255"/>
    <mergeCell ref="T1164:W1164"/>
    <mergeCell ref="L839:O839"/>
    <mergeCell ref="C310:D310"/>
    <mergeCell ref="T1072:W1072"/>
    <mergeCell ref="L272:O272"/>
    <mergeCell ref="T733:W733"/>
    <mergeCell ref="C706:D706"/>
    <mergeCell ref="T1403:W1403"/>
    <mergeCell ref="T1125:W1125"/>
    <mergeCell ref="C810:D810"/>
    <mergeCell ref="C1398:D1398"/>
    <mergeCell ref="C1392:D1392"/>
    <mergeCell ref="P1181:S1181"/>
    <mergeCell ref="E1225:K1225"/>
    <mergeCell ref="E1252:K1252"/>
    <mergeCell ref="P735:S735"/>
    <mergeCell ref="T1051:W1051"/>
    <mergeCell ref="E567:K567"/>
    <mergeCell ref="L806:O806"/>
    <mergeCell ref="C1148:D1148"/>
    <mergeCell ref="T1229:W1229"/>
    <mergeCell ref="P622:S622"/>
    <mergeCell ref="E832:K832"/>
    <mergeCell ref="C242:D242"/>
    <mergeCell ref="L1296:O1296"/>
    <mergeCell ref="C935:D935"/>
    <mergeCell ref="E925:K925"/>
    <mergeCell ref="P876:S876"/>
    <mergeCell ref="T298:W298"/>
    <mergeCell ref="L670:O670"/>
    <mergeCell ref="T456:W456"/>
    <mergeCell ref="C282:D282"/>
    <mergeCell ref="P625:S625"/>
    <mergeCell ref="P419:S419"/>
    <mergeCell ref="E387:K387"/>
    <mergeCell ref="P572:S572"/>
    <mergeCell ref="P605:S605"/>
    <mergeCell ref="C440:D440"/>
    <mergeCell ref="T739:W739"/>
    <mergeCell ref="E1541:K1541"/>
    <mergeCell ref="P1534:S1534"/>
    <mergeCell ref="T728:W728"/>
    <mergeCell ref="L1100:O1100"/>
    <mergeCell ref="P1235:S1235"/>
    <mergeCell ref="T113:W113"/>
    <mergeCell ref="L159:O159"/>
    <mergeCell ref="P1535:S1535"/>
    <mergeCell ref="L370:O370"/>
    <mergeCell ref="C1462:D1462"/>
    <mergeCell ref="C281:D281"/>
    <mergeCell ref="T603:W603"/>
    <mergeCell ref="L916:O916"/>
    <mergeCell ref="L459:O459"/>
    <mergeCell ref="T761:W761"/>
    <mergeCell ref="E1132:K1132"/>
    <mergeCell ref="E1093:K1093"/>
    <mergeCell ref="T1310:W1310"/>
    <mergeCell ref="T847:W847"/>
    <mergeCell ref="E1393:K1393"/>
    <mergeCell ref="L1219:O1219"/>
    <mergeCell ref="L1377:O1377"/>
    <mergeCell ref="T1282:W1282"/>
    <mergeCell ref="P1110:S1110"/>
    <mergeCell ref="L403:O403"/>
    <mergeCell ref="T663:W663"/>
    <mergeCell ref="L1008:O1008"/>
    <mergeCell ref="L1035:O1035"/>
    <mergeCell ref="L1352:O1352"/>
    <mergeCell ref="L290:O290"/>
    <mergeCell ref="E386:K386"/>
    <mergeCell ref="E223:K223"/>
    <mergeCell ref="C43:AD43"/>
    <mergeCell ref="P1137:S1137"/>
    <mergeCell ref="C493:D493"/>
    <mergeCell ref="T1386:W1386"/>
    <mergeCell ref="P196:S196"/>
    <mergeCell ref="C1256:D1256"/>
    <mergeCell ref="E871:K871"/>
    <mergeCell ref="C1250:D1250"/>
    <mergeCell ref="C951:D951"/>
    <mergeCell ref="P521:S521"/>
    <mergeCell ref="E1202:K1202"/>
    <mergeCell ref="E1196:K1196"/>
    <mergeCell ref="P1284:S1284"/>
    <mergeCell ref="P821:S821"/>
    <mergeCell ref="T47:W47"/>
    <mergeCell ref="L65:O65"/>
    <mergeCell ref="E735:K735"/>
    <mergeCell ref="P418:S418"/>
    <mergeCell ref="P412:S412"/>
    <mergeCell ref="C531:D531"/>
    <mergeCell ref="P718:S718"/>
    <mergeCell ref="P712:S712"/>
    <mergeCell ref="C831:D831"/>
    <mergeCell ref="C362:D362"/>
    <mergeCell ref="L261:O261"/>
    <mergeCell ref="T494:W494"/>
    <mergeCell ref="P510:S510"/>
    <mergeCell ref="L1166:O1166"/>
    <mergeCell ref="T787:W787"/>
    <mergeCell ref="P457:S457"/>
    <mergeCell ref="E485:K485"/>
    <mergeCell ref="C423:D423"/>
    <mergeCell ref="L1536:O1536"/>
    <mergeCell ref="E543:K543"/>
    <mergeCell ref="T1244:W1244"/>
    <mergeCell ref="T1375:W1375"/>
    <mergeCell ref="C565:D565"/>
    <mergeCell ref="E843:K843"/>
    <mergeCell ref="C896:D896"/>
    <mergeCell ref="E538:K538"/>
    <mergeCell ref="P468:S468"/>
    <mergeCell ref="L1497:O1497"/>
    <mergeCell ref="L1498:O1498"/>
    <mergeCell ref="E636:K636"/>
    <mergeCell ref="P593:S593"/>
    <mergeCell ref="P587:S587"/>
    <mergeCell ref="E1241:K1241"/>
    <mergeCell ref="E1268:K1268"/>
    <mergeCell ref="E1491:K1491"/>
    <mergeCell ref="E1485:K1485"/>
    <mergeCell ref="L730:O730"/>
    <mergeCell ref="C1071:D1071"/>
    <mergeCell ref="E686:K686"/>
    <mergeCell ref="P665:S665"/>
    <mergeCell ref="T825:W825"/>
    <mergeCell ref="L1197:O1197"/>
    <mergeCell ref="L1286:O1286"/>
    <mergeCell ref="T994:W994"/>
    <mergeCell ref="C1184:D1184"/>
    <mergeCell ref="P1371:S1371"/>
    <mergeCell ref="T1197:W1197"/>
    <mergeCell ref="T880:W880"/>
    <mergeCell ref="P502:S502"/>
    <mergeCell ref="E1396:K1396"/>
    <mergeCell ref="T1022:W1022"/>
    <mergeCell ref="T1101:W1101"/>
    <mergeCell ref="E363:K363"/>
    <mergeCell ref="T612:W612"/>
    <mergeCell ref="E272:K272"/>
    <mergeCell ref="T194:W194"/>
    <mergeCell ref="T189:W189"/>
    <mergeCell ref="E191:K191"/>
    <mergeCell ref="L192:O192"/>
    <mergeCell ref="P702:S702"/>
    <mergeCell ref="C662:D662"/>
    <mergeCell ref="L300:O300"/>
    <mergeCell ref="E255:K255"/>
    <mergeCell ref="P523:S523"/>
    <mergeCell ref="L236:O236"/>
    <mergeCell ref="L426:O426"/>
    <mergeCell ref="E534:K534"/>
    <mergeCell ref="E577:K577"/>
    <mergeCell ref="P271:S271"/>
    <mergeCell ref="P318:S318"/>
    <mergeCell ref="E431:K431"/>
    <mergeCell ref="P591:S591"/>
    <mergeCell ref="P476:S476"/>
    <mergeCell ref="L222:O222"/>
    <mergeCell ref="T402:W402"/>
    <mergeCell ref="L774:O774"/>
    <mergeCell ref="P827:S827"/>
    <mergeCell ref="P790:S790"/>
    <mergeCell ref="T881:W881"/>
    <mergeCell ref="P697:S697"/>
    <mergeCell ref="C771:D771"/>
    <mergeCell ref="P628:S628"/>
    <mergeCell ref="C113:D113"/>
    <mergeCell ref="L130:O130"/>
    <mergeCell ref="C387:D387"/>
    <mergeCell ref="C343:D343"/>
    <mergeCell ref="L174:O174"/>
    <mergeCell ref="C461:D461"/>
    <mergeCell ref="L457:O457"/>
    <mergeCell ref="L430:O430"/>
    <mergeCell ref="P405:S405"/>
    <mergeCell ref="L277:O277"/>
    <mergeCell ref="C156:D156"/>
    <mergeCell ref="E453:K453"/>
    <mergeCell ref="L136:O136"/>
    <mergeCell ref="E482:K482"/>
    <mergeCell ref="C273:D273"/>
    <mergeCell ref="L327:O327"/>
    <mergeCell ref="L1433:O1433"/>
    <mergeCell ref="E392:K392"/>
    <mergeCell ref="C221:D221"/>
    <mergeCell ref="C196:D196"/>
    <mergeCell ref="C241:D241"/>
    <mergeCell ref="C380:D380"/>
    <mergeCell ref="C424:D424"/>
    <mergeCell ref="C367:D367"/>
    <mergeCell ref="L703:O703"/>
    <mergeCell ref="E630:K630"/>
    <mergeCell ref="L578:O578"/>
    <mergeCell ref="L289:O289"/>
    <mergeCell ref="C298:D298"/>
    <mergeCell ref="E203:K203"/>
    <mergeCell ref="L636:O636"/>
    <mergeCell ref="C547:D547"/>
    <mergeCell ref="P299:S299"/>
    <mergeCell ref="E527:K527"/>
    <mergeCell ref="T114:W114"/>
    <mergeCell ref="L486:O486"/>
    <mergeCell ref="T472:W472"/>
    <mergeCell ref="T183:W183"/>
    <mergeCell ref="E158:K158"/>
    <mergeCell ref="P452:S452"/>
    <mergeCell ref="L827:O827"/>
    <mergeCell ref="L965:O965"/>
    <mergeCell ref="C526:D526"/>
    <mergeCell ref="P446:S446"/>
    <mergeCell ref="C744:D744"/>
    <mergeCell ref="C656:D656"/>
    <mergeCell ref="E224:K224"/>
    <mergeCell ref="T552:W552"/>
    <mergeCell ref="C378:D378"/>
    <mergeCell ref="E141:K141"/>
    <mergeCell ref="L187:O187"/>
    <mergeCell ref="P169:S169"/>
    <mergeCell ref="L160:O160"/>
    <mergeCell ref="L579:O579"/>
    <mergeCell ref="C179:D179"/>
    <mergeCell ref="C172:D172"/>
    <mergeCell ref="L866:O866"/>
    <mergeCell ref="P157:S157"/>
    <mergeCell ref="C173:D173"/>
    <mergeCell ref="C415:D415"/>
    <mergeCell ref="C373:D373"/>
    <mergeCell ref="C330:D330"/>
    <mergeCell ref="P246:S246"/>
    <mergeCell ref="P387:S387"/>
    <mergeCell ref="E135:K135"/>
    <mergeCell ref="L606:O606"/>
    <mergeCell ref="C570:D570"/>
    <mergeCell ref="P678:S678"/>
    <mergeCell ref="E679:K679"/>
    <mergeCell ref="T720:W720"/>
    <mergeCell ref="T359:W359"/>
    <mergeCell ref="T227:W227"/>
    <mergeCell ref="T155:W155"/>
    <mergeCell ref="T912:W912"/>
    <mergeCell ref="T297:W297"/>
    <mergeCell ref="T597:W597"/>
    <mergeCell ref="L550:O550"/>
    <mergeCell ref="T808:W808"/>
    <mergeCell ref="T897:W897"/>
    <mergeCell ref="C535:D535"/>
    <mergeCell ref="C322:D322"/>
    <mergeCell ref="C165:D165"/>
    <mergeCell ref="E382:K382"/>
    <mergeCell ref="C249:D249"/>
    <mergeCell ref="C309:D309"/>
    <mergeCell ref="L313:O313"/>
    <mergeCell ref="L307:O307"/>
    <mergeCell ref="C295:D295"/>
    <mergeCell ref="P203:S203"/>
    <mergeCell ref="P621:S621"/>
    <mergeCell ref="E458:K458"/>
    <mergeCell ref="C374:D374"/>
    <mergeCell ref="E369:K369"/>
    <mergeCell ref="P440:S440"/>
    <mergeCell ref="L462:O462"/>
    <mergeCell ref="T217:W217"/>
    <mergeCell ref="C78:D78"/>
    <mergeCell ref="E245:K245"/>
    <mergeCell ref="P82:S82"/>
    <mergeCell ref="C57:D57"/>
    <mergeCell ref="T819:W819"/>
    <mergeCell ref="T977:W977"/>
    <mergeCell ref="C820:D820"/>
    <mergeCell ref="C357:D357"/>
    <mergeCell ref="C515:D515"/>
    <mergeCell ref="C90:D90"/>
    <mergeCell ref="T150:W150"/>
    <mergeCell ref="C58:D58"/>
    <mergeCell ref="C123:D123"/>
    <mergeCell ref="P61:S61"/>
    <mergeCell ref="P519:S519"/>
    <mergeCell ref="C288:D288"/>
    <mergeCell ref="C85:D85"/>
    <mergeCell ref="C112:D112"/>
    <mergeCell ref="L121:O121"/>
    <mergeCell ref="L273:O273"/>
    <mergeCell ref="L186:O186"/>
    <mergeCell ref="C673:D673"/>
    <mergeCell ref="C346:D346"/>
    <mergeCell ref="C151:D151"/>
    <mergeCell ref="P489:S489"/>
    <mergeCell ref="L329:O329"/>
    <mergeCell ref="C152:D152"/>
    <mergeCell ref="P235:S235"/>
    <mergeCell ref="E604:K604"/>
    <mergeCell ref="C676:D676"/>
    <mergeCell ref="T830:W830"/>
    <mergeCell ref="T264:W264"/>
    <mergeCell ref="E441:K441"/>
    <mergeCell ref="P223:S223"/>
    <mergeCell ref="P48:S48"/>
    <mergeCell ref="E266:K266"/>
    <mergeCell ref="P76:S76"/>
    <mergeCell ref="C73:D73"/>
    <mergeCell ref="P108:S108"/>
    <mergeCell ref="L925:O925"/>
    <mergeCell ref="C705:D705"/>
    <mergeCell ref="P319:S319"/>
    <mergeCell ref="C836:D836"/>
    <mergeCell ref="P52:S52"/>
    <mergeCell ref="E62:K62"/>
    <mergeCell ref="C61:D61"/>
    <mergeCell ref="L90:O90"/>
    <mergeCell ref="L91:O91"/>
    <mergeCell ref="E314:K314"/>
    <mergeCell ref="E225:K225"/>
    <mergeCell ref="E416:K416"/>
    <mergeCell ref="L283:O283"/>
    <mergeCell ref="E89:K89"/>
    <mergeCell ref="P348:S348"/>
    <mergeCell ref="P87:S87"/>
    <mergeCell ref="P810:S810"/>
    <mergeCell ref="E69:K69"/>
    <mergeCell ref="P152:S152"/>
    <mergeCell ref="L56:O56"/>
    <mergeCell ref="C74:D74"/>
    <mergeCell ref="C254:D254"/>
    <mergeCell ref="E390:K390"/>
    <mergeCell ref="C230:D230"/>
    <mergeCell ref="E140:K140"/>
    <mergeCell ref="L871:O871"/>
    <mergeCell ref="E452:K452"/>
    <mergeCell ref="P292:S292"/>
    <mergeCell ref="L1486:O1486"/>
    <mergeCell ref="P1101:S1101"/>
    <mergeCell ref="L1253:O1253"/>
    <mergeCell ref="E860:K860"/>
    <mergeCell ref="L1139:O1139"/>
    <mergeCell ref="P1154:S1154"/>
    <mergeCell ref="C1218:D1218"/>
    <mergeCell ref="C1212:D1212"/>
    <mergeCell ref="P1404:S1404"/>
    <mergeCell ref="P1459:S1459"/>
    <mergeCell ref="E1372:K1372"/>
    <mergeCell ref="P1323:S1323"/>
    <mergeCell ref="E1498:K1498"/>
    <mergeCell ref="C1324:D1324"/>
    <mergeCell ref="P972:S972"/>
    <mergeCell ref="C1230:D1230"/>
    <mergeCell ref="C1173:D1173"/>
    <mergeCell ref="P1192:S1192"/>
    <mergeCell ref="L1190:O1190"/>
    <mergeCell ref="P1179:S1179"/>
    <mergeCell ref="C1087:D1087"/>
    <mergeCell ref="E474:K474"/>
    <mergeCell ref="C925:D925"/>
    <mergeCell ref="P782:S782"/>
    <mergeCell ref="L1245:O1245"/>
    <mergeCell ref="C1225:D1225"/>
    <mergeCell ref="C875:D875"/>
    <mergeCell ref="L997:O997"/>
    <mergeCell ref="L984:O984"/>
    <mergeCell ref="C692:D692"/>
    <mergeCell ref="E435:K435"/>
    <mergeCell ref="L969:O969"/>
    <mergeCell ref="C1500:D1500"/>
    <mergeCell ref="L740:O740"/>
    <mergeCell ref="P1431:S1431"/>
    <mergeCell ref="P1464:S1464"/>
    <mergeCell ref="C1325:D1325"/>
    <mergeCell ref="E1086:K1086"/>
    <mergeCell ref="C1438:D1438"/>
    <mergeCell ref="P1168:S1168"/>
    <mergeCell ref="P705:S705"/>
    <mergeCell ref="L1252:O1252"/>
    <mergeCell ref="L1410:O1410"/>
    <mergeCell ref="C1249:D1249"/>
    <mergeCell ref="P1316:S1316"/>
    <mergeCell ref="L843:O843"/>
    <mergeCell ref="L695:O695"/>
    <mergeCell ref="E1250:K1250"/>
    <mergeCell ref="E1496:K1496"/>
    <mergeCell ref="E1197:K1197"/>
    <mergeCell ref="C1365:D1365"/>
    <mergeCell ref="C1320:D1320"/>
    <mergeCell ref="C1473:D1473"/>
    <mergeCell ref="E1350:K1350"/>
    <mergeCell ref="P1454:S1454"/>
    <mergeCell ref="C1359:D1359"/>
    <mergeCell ref="C1163:D1163"/>
    <mergeCell ref="P1058:S1058"/>
    <mergeCell ref="C1029:D1029"/>
    <mergeCell ref="C1004:D1004"/>
    <mergeCell ref="P1028:S1028"/>
    <mergeCell ref="L89:O89"/>
    <mergeCell ref="P881:S881"/>
    <mergeCell ref="T102:W102"/>
    <mergeCell ref="L735:O735"/>
    <mergeCell ref="T357:W357"/>
    <mergeCell ref="P864:S864"/>
    <mergeCell ref="E91:K91"/>
    <mergeCell ref="C226:D226"/>
    <mergeCell ref="C611:D611"/>
    <mergeCell ref="C1103:D1103"/>
    <mergeCell ref="C519:D519"/>
    <mergeCell ref="L1446:O1446"/>
    <mergeCell ref="T205:W205"/>
    <mergeCell ref="T363:W363"/>
    <mergeCell ref="T1038:W1038"/>
    <mergeCell ref="E391:K391"/>
    <mergeCell ref="P885:S885"/>
    <mergeCell ref="P831:S831"/>
    <mergeCell ref="C1329:D1329"/>
    <mergeCell ref="L1000:O1000"/>
    <mergeCell ref="E815:K815"/>
    <mergeCell ref="P1325:S1325"/>
    <mergeCell ref="P1419:S1419"/>
    <mergeCell ref="P1023:S1023"/>
    <mergeCell ref="C888:D888"/>
    <mergeCell ref="E940:K940"/>
    <mergeCell ref="E1439:K1439"/>
    <mergeCell ref="P1438:S1438"/>
    <mergeCell ref="C1114:D1114"/>
    <mergeCell ref="C1033:D1033"/>
    <mergeCell ref="E674:K674"/>
    <mergeCell ref="E981:K981"/>
    <mergeCell ref="C1397:D1397"/>
    <mergeCell ref="L1104:O1104"/>
    <mergeCell ref="L1115:O1115"/>
    <mergeCell ref="T1414:W1414"/>
    <mergeCell ref="E1283:K1283"/>
    <mergeCell ref="E826:K826"/>
    <mergeCell ref="C1466:D1466"/>
    <mergeCell ref="L571:O571"/>
    <mergeCell ref="E1289:K1289"/>
    <mergeCell ref="C1443:D1443"/>
    <mergeCell ref="L1472:O1472"/>
    <mergeCell ref="L1502:O1502"/>
    <mergeCell ref="C969:D969"/>
    <mergeCell ref="P753:S753"/>
    <mergeCell ref="C1505:D1505"/>
    <mergeCell ref="T167:W167"/>
    <mergeCell ref="C635:D635"/>
    <mergeCell ref="E1453:K1453"/>
    <mergeCell ref="E956:K956"/>
    <mergeCell ref="P949:S949"/>
    <mergeCell ref="E900:K900"/>
    <mergeCell ref="P1210:S1210"/>
    <mergeCell ref="P1019:S1019"/>
    <mergeCell ref="E1200:K1200"/>
    <mergeCell ref="C1094:D1094"/>
    <mergeCell ref="E708:K708"/>
    <mergeCell ref="E1097:K1097"/>
    <mergeCell ref="L920:O920"/>
    <mergeCell ref="C1042:D1042"/>
    <mergeCell ref="P1060:S1060"/>
    <mergeCell ref="E688:K688"/>
    <mergeCell ref="E682:K682"/>
    <mergeCell ref="L1160:O1160"/>
    <mergeCell ref="L600:O600"/>
    <mergeCell ref="P1358:S1358"/>
    <mergeCell ref="L1473:O1473"/>
    <mergeCell ref="P1440:S1440"/>
    <mergeCell ref="P1330:S1330"/>
    <mergeCell ref="L1374:O1374"/>
    <mergeCell ref="C1281:D1281"/>
    <mergeCell ref="P1368:S1368"/>
    <mergeCell ref="P1130:S1130"/>
    <mergeCell ref="L1106:O1106"/>
    <mergeCell ref="C894:D894"/>
    <mergeCell ref="L1474:O1474"/>
    <mergeCell ref="C1538:D1538"/>
    <mergeCell ref="P564:S564"/>
    <mergeCell ref="C1081:D1081"/>
    <mergeCell ref="E696:K696"/>
    <mergeCell ref="C1075:D1075"/>
    <mergeCell ref="C1523:D1523"/>
    <mergeCell ref="E1421:K1421"/>
    <mergeCell ref="P1071:S1071"/>
    <mergeCell ref="C973:D973"/>
    <mergeCell ref="C1489:D1489"/>
    <mergeCell ref="C1190:D1190"/>
    <mergeCell ref="C1402:D1402"/>
    <mergeCell ref="P711:S711"/>
    <mergeCell ref="L1432:O1432"/>
    <mergeCell ref="C928:D928"/>
    <mergeCell ref="C1188:D1188"/>
    <mergeCell ref="C1521:D1521"/>
    <mergeCell ref="E1506:K1506"/>
    <mergeCell ref="L1523:O1523"/>
    <mergeCell ref="C1223:D1223"/>
    <mergeCell ref="E1229:K1229"/>
    <mergeCell ref="C1079:D1079"/>
    <mergeCell ref="L1519:O1519"/>
    <mergeCell ref="C37:AD37"/>
    <mergeCell ref="C923:D923"/>
    <mergeCell ref="L899:O899"/>
    <mergeCell ref="T744:W744"/>
    <mergeCell ref="L452:O452"/>
    <mergeCell ref="C694:D694"/>
    <mergeCell ref="E1224:K1224"/>
    <mergeCell ref="P701:S701"/>
    <mergeCell ref="C1330:D1330"/>
    <mergeCell ref="C351:D351"/>
    <mergeCell ref="E201:K201"/>
    <mergeCell ref="T58:W58"/>
    <mergeCell ref="E90:K90"/>
    <mergeCell ref="C145:D145"/>
    <mergeCell ref="L1416:O1416"/>
    <mergeCell ref="C1380:D1380"/>
    <mergeCell ref="P673:S673"/>
    <mergeCell ref="C1205:D1205"/>
    <mergeCell ref="C1363:D1363"/>
    <mergeCell ref="C906:D906"/>
    <mergeCell ref="C1284:D1284"/>
    <mergeCell ref="C117:D117"/>
    <mergeCell ref="E406:K406"/>
    <mergeCell ref="T651:W651"/>
    <mergeCell ref="P428:S428"/>
    <mergeCell ref="L152:O152"/>
    <mergeCell ref="E130:K130"/>
    <mergeCell ref="L1230:O1230"/>
    <mergeCell ref="P179:S179"/>
    <mergeCell ref="E1457:K1457"/>
    <mergeCell ref="T1287:W1287"/>
    <mergeCell ref="M1559:S1559"/>
    <mergeCell ref="P1256:S1256"/>
    <mergeCell ref="P793:S793"/>
    <mergeCell ref="E1468:K1468"/>
    <mergeCell ref="E1546:K1546"/>
    <mergeCell ref="E1414:K1414"/>
    <mergeCell ref="L1398:O1398"/>
    <mergeCell ref="P897:S897"/>
    <mergeCell ref="P1532:S1532"/>
    <mergeCell ref="E1385:K1385"/>
    <mergeCell ref="E1300:K1300"/>
    <mergeCell ref="L1491:O1491"/>
    <mergeCell ref="L1485:O1485"/>
    <mergeCell ref="C867:D867"/>
    <mergeCell ref="L1529:O1529"/>
    <mergeCell ref="E1284:K1284"/>
    <mergeCell ref="M1558:S1558"/>
    <mergeCell ref="P1380:S1380"/>
    <mergeCell ref="L832:O832"/>
    <mergeCell ref="P1081:S1081"/>
    <mergeCell ref="C1194:D1194"/>
    <mergeCell ref="P1381:S1381"/>
    <mergeCell ref="C1494:D1494"/>
    <mergeCell ref="L1148:O1148"/>
    <mergeCell ref="L1306:O1306"/>
    <mergeCell ref="L1371:O1371"/>
    <mergeCell ref="L1143:O1143"/>
    <mergeCell ref="L1540:O1540"/>
    <mergeCell ref="C1381:D1381"/>
    <mergeCell ref="L1476:O1476"/>
    <mergeCell ref="L957:O957"/>
    <mergeCell ref="L1513:O1513"/>
    <mergeCell ref="C15:AD15"/>
    <mergeCell ref="C1341:D1341"/>
    <mergeCell ref="L338:O338"/>
    <mergeCell ref="T177:W177"/>
    <mergeCell ref="T335:W335"/>
    <mergeCell ref="L707:O707"/>
    <mergeCell ref="L244:O244"/>
    <mergeCell ref="C161:D161"/>
    <mergeCell ref="C1467:D1467"/>
    <mergeCell ref="P493:S493"/>
    <mergeCell ref="L333:O333"/>
    <mergeCell ref="E1168:K1168"/>
    <mergeCell ref="E1282:K1282"/>
    <mergeCell ref="E1257:K1257"/>
    <mergeCell ref="L1046:O1046"/>
    <mergeCell ref="T1304:W1304"/>
    <mergeCell ref="P1164:S1164"/>
    <mergeCell ref="L757:O757"/>
    <mergeCell ref="T86:W86"/>
    <mergeCell ref="L458:O458"/>
    <mergeCell ref="C122:D122"/>
    <mergeCell ref="C1143:D1143"/>
    <mergeCell ref="C80:D80"/>
    <mergeCell ref="C26:AD26"/>
    <mergeCell ref="C939:D939"/>
    <mergeCell ref="E554:K554"/>
    <mergeCell ref="E668:K668"/>
    <mergeCell ref="C607:D607"/>
    <mergeCell ref="E249:K249"/>
    <mergeCell ref="C722:D722"/>
    <mergeCell ref="T999:W999"/>
    <mergeCell ref="C1069:D1069"/>
    <mergeCell ref="E1523:K1523"/>
    <mergeCell ref="T319:W319"/>
    <mergeCell ref="T346:W346"/>
    <mergeCell ref="L691:O691"/>
    <mergeCell ref="T477:W477"/>
    <mergeCell ref="L849:O849"/>
    <mergeCell ref="L392:O392"/>
    <mergeCell ref="L386:O386"/>
    <mergeCell ref="C303:D303"/>
    <mergeCell ref="T646:W646"/>
    <mergeCell ref="L686:O686"/>
    <mergeCell ref="E462:K462"/>
    <mergeCell ref="L446:O446"/>
    <mergeCell ref="P544:S544"/>
    <mergeCell ref="L560:O560"/>
    <mergeCell ref="P337:S337"/>
    <mergeCell ref="C1353:D1353"/>
    <mergeCell ref="E555:K555"/>
    <mergeCell ref="C907:D907"/>
    <mergeCell ref="E968:K968"/>
    <mergeCell ref="E549:K549"/>
    <mergeCell ref="P662:S662"/>
    <mergeCell ref="P637:S637"/>
    <mergeCell ref="E1337:K1337"/>
    <mergeCell ref="C1080:D1080"/>
    <mergeCell ref="E396:K396"/>
    <mergeCell ref="P1425:S1425"/>
    <mergeCell ref="L1422:O1422"/>
    <mergeCell ref="L1456:O1456"/>
    <mergeCell ref="E1365:K1365"/>
    <mergeCell ref="E1381:K1381"/>
    <mergeCell ref="L675:O675"/>
    <mergeCell ref="V1555:AD1555"/>
    <mergeCell ref="E865:K865"/>
    <mergeCell ref="P858:S858"/>
    <mergeCell ref="P833:S833"/>
    <mergeCell ref="T993:W993"/>
    <mergeCell ref="E1076:K1076"/>
    <mergeCell ref="T1107:W1107"/>
    <mergeCell ref="C819:D819"/>
    <mergeCell ref="P1158:S1158"/>
    <mergeCell ref="T1293:W1293"/>
    <mergeCell ref="C514:D514"/>
    <mergeCell ref="T1407:W1407"/>
    <mergeCell ref="T988:W988"/>
    <mergeCell ref="L1360:O1360"/>
    <mergeCell ref="C1277:D1277"/>
    <mergeCell ref="C1271:D1271"/>
    <mergeCell ref="L1247:O1247"/>
    <mergeCell ref="P1544:S1544"/>
    <mergeCell ref="L952:O952"/>
    <mergeCell ref="L1349:O1349"/>
    <mergeCell ref="P962:S962"/>
    <mergeCell ref="C1522:D1522"/>
    <mergeCell ref="C1434:D1434"/>
    <mergeCell ref="C1445:D1445"/>
    <mergeCell ref="L1116:O1116"/>
    <mergeCell ref="P771:S771"/>
    <mergeCell ref="P746:S746"/>
    <mergeCell ref="C1027:D1027"/>
    <mergeCell ref="T1069:W1069"/>
    <mergeCell ref="E260:K260"/>
    <mergeCell ref="C1239:D1239"/>
    <mergeCell ref="L1044:O1044"/>
    <mergeCell ref="P1539:S1539"/>
    <mergeCell ref="E156:K156"/>
    <mergeCell ref="E157:K157"/>
    <mergeCell ref="L114:O114"/>
    <mergeCell ref="L746:O746"/>
    <mergeCell ref="E457:K457"/>
    <mergeCell ref="T699:W699"/>
    <mergeCell ref="E548:K548"/>
    <mergeCell ref="L594:O594"/>
    <mergeCell ref="P648:S648"/>
    <mergeCell ref="L664:O664"/>
    <mergeCell ref="T841:W841"/>
    <mergeCell ref="E226:K226"/>
    <mergeCell ref="P1447:S1447"/>
    <mergeCell ref="L282:O282"/>
    <mergeCell ref="P531:S531"/>
    <mergeCell ref="P232:S232"/>
    <mergeCell ref="T210:W210"/>
    <mergeCell ref="L582:O582"/>
    <mergeCell ref="L125:O125"/>
    <mergeCell ref="T427:W427"/>
    <mergeCell ref="E281:K281"/>
    <mergeCell ref="L1279:O1279"/>
    <mergeCell ref="L1121:O1121"/>
    <mergeCell ref="L1196:O1196"/>
    <mergeCell ref="E640:K640"/>
    <mergeCell ref="P559:S559"/>
    <mergeCell ref="L229:O229"/>
    <mergeCell ref="P1516:S1516"/>
    <mergeCell ref="P989:S989"/>
    <mergeCell ref="E335:K335"/>
    <mergeCell ref="E95:K95"/>
    <mergeCell ref="P1511:S1511"/>
    <mergeCell ref="T280:W280"/>
    <mergeCell ref="L652:O652"/>
    <mergeCell ref="L627:O627"/>
    <mergeCell ref="T885:W885"/>
    <mergeCell ref="C150:D150"/>
    <mergeCell ref="C144:D144"/>
    <mergeCell ref="P331:S331"/>
    <mergeCell ref="L347:O347"/>
    <mergeCell ref="T580:W580"/>
    <mergeCell ref="L1409:O1409"/>
    <mergeCell ref="P124:S124"/>
    <mergeCell ref="E287:K287"/>
    <mergeCell ref="C814:D814"/>
    <mergeCell ref="T608:W608"/>
    <mergeCell ref="T1265:W1265"/>
    <mergeCell ref="T1396:W1396"/>
    <mergeCell ref="T1135:W1135"/>
    <mergeCell ref="T894:W894"/>
    <mergeCell ref="T1358:W1358"/>
    <mergeCell ref="E146:K146"/>
    <mergeCell ref="C683:D683"/>
    <mergeCell ref="E298:K298"/>
    <mergeCell ref="C972:D972"/>
    <mergeCell ref="P951:S951"/>
    <mergeCell ref="E1218:K1218"/>
    <mergeCell ref="E995:K995"/>
    <mergeCell ref="C852:D852"/>
    <mergeCell ref="P620:S620"/>
    <mergeCell ref="L271:O271"/>
    <mergeCell ref="E285:K285"/>
    <mergeCell ref="E799:K799"/>
    <mergeCell ref="P241:S241"/>
    <mergeCell ref="B34:AD34"/>
    <mergeCell ref="E1507:K1507"/>
    <mergeCell ref="P1500:S1500"/>
    <mergeCell ref="P1043:S1043"/>
    <mergeCell ref="P1458:S1458"/>
    <mergeCell ref="L310:O310"/>
    <mergeCell ref="T138:W138"/>
    <mergeCell ref="T901:W901"/>
    <mergeCell ref="T895:W895"/>
    <mergeCell ref="T438:W438"/>
    <mergeCell ref="T569:W569"/>
    <mergeCell ref="L941:O941"/>
    <mergeCell ref="P70:S70"/>
    <mergeCell ref="C1369:D1369"/>
    <mergeCell ref="L391:O391"/>
    <mergeCell ref="L86:O86"/>
    <mergeCell ref="P532:S532"/>
    <mergeCell ref="E430:K430"/>
    <mergeCell ref="P690:S690"/>
    <mergeCell ref="T68:W68"/>
    <mergeCell ref="E1153:K1153"/>
    <mergeCell ref="P689:S689"/>
    <mergeCell ref="L141:O141"/>
    <mergeCell ref="C1206:D1206"/>
    <mergeCell ref="E1364:K1364"/>
    <mergeCell ref="C1200:D1200"/>
    <mergeCell ref="P384:S384"/>
    <mergeCell ref="L224:O224"/>
    <mergeCell ref="E339:K339"/>
    <mergeCell ref="P406:S406"/>
    <mergeCell ref="L980:O980"/>
    <mergeCell ref="L158:O158"/>
    <mergeCell ref="L1269:O1269"/>
    <mergeCell ref="L850:O850"/>
    <mergeCell ref="E407:K407"/>
    <mergeCell ref="T1108:W1108"/>
    <mergeCell ref="L964:O964"/>
    <mergeCell ref="T1266:W1266"/>
    <mergeCell ref="T653:W653"/>
    <mergeCell ref="E1201:K1201"/>
    <mergeCell ref="L1027:O1027"/>
    <mergeCell ref="T1015:W1015"/>
    <mergeCell ref="E957:K957"/>
    <mergeCell ref="E189:K189"/>
    <mergeCell ref="P302:S302"/>
    <mergeCell ref="T851:W851"/>
    <mergeCell ref="E952:K952"/>
    <mergeCell ref="E647:K647"/>
    <mergeCell ref="P1034:S1034"/>
    <mergeCell ref="L982:O982"/>
    <mergeCell ref="L1093:O1093"/>
    <mergeCell ref="T312:W312"/>
    <mergeCell ref="T224:W224"/>
    <mergeCell ref="T435:W435"/>
    <mergeCell ref="T452:W452"/>
    <mergeCell ref="T311:W311"/>
    <mergeCell ref="T245:W245"/>
    <mergeCell ref="L258:O258"/>
    <mergeCell ref="L287:O287"/>
    <mergeCell ref="L281:O281"/>
    <mergeCell ref="C976:D976"/>
    <mergeCell ref="P1147:S1147"/>
    <mergeCell ref="L350:O350"/>
    <mergeCell ref="L1122:O1122"/>
    <mergeCell ref="C79:D79"/>
    <mergeCell ref="C95:D95"/>
    <mergeCell ref="L119:O119"/>
    <mergeCell ref="P129:S129"/>
    <mergeCell ref="P429:S429"/>
    <mergeCell ref="P423:S423"/>
    <mergeCell ref="C134:D134"/>
    <mergeCell ref="L375:O375"/>
    <mergeCell ref="L157:O157"/>
    <mergeCell ref="T85:W85"/>
    <mergeCell ref="E168:K168"/>
    <mergeCell ref="T385:W385"/>
    <mergeCell ref="L107:O107"/>
    <mergeCell ref="E283:K283"/>
    <mergeCell ref="T122:W122"/>
    <mergeCell ref="L79:O79"/>
    <mergeCell ref="E123:K123"/>
    <mergeCell ref="E150:K150"/>
    <mergeCell ref="E118:K118"/>
    <mergeCell ref="P172:S172"/>
    <mergeCell ref="E193:K193"/>
    <mergeCell ref="C236:D236"/>
    <mergeCell ref="C133:D133"/>
    <mergeCell ref="P303:S303"/>
    <mergeCell ref="P237:S237"/>
    <mergeCell ref="C247:D247"/>
    <mergeCell ref="P181:S181"/>
    <mergeCell ref="E383:K383"/>
    <mergeCell ref="P290:S290"/>
    <mergeCell ref="C418:D418"/>
    <mergeCell ref="C412:D412"/>
    <mergeCell ref="C110:D110"/>
    <mergeCell ref="E297:K297"/>
    <mergeCell ref="L292:O292"/>
    <mergeCell ref="E436:K436"/>
    <mergeCell ref="P426:S426"/>
    <mergeCell ref="C393:D393"/>
    <mergeCell ref="P402:S402"/>
    <mergeCell ref="E466:K466"/>
    <mergeCell ref="E526:K526"/>
    <mergeCell ref="C417:D417"/>
    <mergeCell ref="T1522:W1522"/>
    <mergeCell ref="C328:D328"/>
    <mergeCell ref="T1090:W1090"/>
    <mergeCell ref="T1065:W1065"/>
    <mergeCell ref="L1437:O1437"/>
    <mergeCell ref="C960:D960"/>
    <mergeCell ref="C497:D497"/>
    <mergeCell ref="L1132:O1132"/>
    <mergeCell ref="T1434:W1434"/>
    <mergeCell ref="C628:D628"/>
    <mergeCell ref="T1390:W1390"/>
    <mergeCell ref="C655:D655"/>
    <mergeCell ref="C1260:D1260"/>
    <mergeCell ref="E1495:K1495"/>
    <mergeCell ref="E1489:K1489"/>
    <mergeCell ref="E1190:K1190"/>
    <mergeCell ref="T444:W444"/>
    <mergeCell ref="P706:S706"/>
    <mergeCell ref="P1183:S1183"/>
    <mergeCell ref="E599:K599"/>
    <mergeCell ref="C411:D411"/>
    <mergeCell ref="P598:S598"/>
    <mergeCell ref="T537:W537"/>
    <mergeCell ref="L474:O474"/>
    <mergeCell ref="L931:O931"/>
    <mergeCell ref="E326:K326"/>
    <mergeCell ref="P365:S365"/>
    <mergeCell ref="E253:K253"/>
    <mergeCell ref="P320:S320"/>
    <mergeCell ref="C42:AD42"/>
    <mergeCell ref="L413:O413"/>
    <mergeCell ref="P542:S542"/>
    <mergeCell ref="L407:O407"/>
    <mergeCell ref="T252:W252"/>
    <mergeCell ref="T667:W667"/>
    <mergeCell ref="P1174:S1174"/>
    <mergeCell ref="E177:K177"/>
    <mergeCell ref="P869:S869"/>
    <mergeCell ref="L408:O408"/>
    <mergeCell ref="P1169:S1169"/>
    <mergeCell ref="E178:K178"/>
    <mergeCell ref="L142:O142"/>
    <mergeCell ref="L170:O170"/>
    <mergeCell ref="E174:K174"/>
    <mergeCell ref="L148:O148"/>
    <mergeCell ref="L169:O169"/>
    <mergeCell ref="L197:O197"/>
    <mergeCell ref="L208:O208"/>
    <mergeCell ref="C536:D536"/>
    <mergeCell ref="C401:D401"/>
    <mergeCell ref="C446:D446"/>
    <mergeCell ref="L929:O929"/>
    <mergeCell ref="L946:O946"/>
    <mergeCell ref="L860:O860"/>
    <mergeCell ref="E429:K429"/>
    <mergeCell ref="E408:K408"/>
    <mergeCell ref="E361:K361"/>
    <mergeCell ref="C318:D318"/>
    <mergeCell ref="L973:O973"/>
    <mergeCell ref="C248:D248"/>
    <mergeCell ref="L554:O554"/>
    <mergeCell ref="E1490:K1490"/>
    <mergeCell ref="T367:W367"/>
    <mergeCell ref="L1393:O1393"/>
    <mergeCell ref="C1227:D1227"/>
    <mergeCell ref="C1221:D1221"/>
    <mergeCell ref="C847:D847"/>
    <mergeCell ref="T1435:W1435"/>
    <mergeCell ref="E1403:K1403"/>
    <mergeCell ref="E1397:K1397"/>
    <mergeCell ref="P1396:S1396"/>
    <mergeCell ref="C1167:D1167"/>
    <mergeCell ref="L1490:O1490"/>
    <mergeCell ref="C944:D944"/>
    <mergeCell ref="T476:W476"/>
    <mergeCell ref="T1418:W1418"/>
    <mergeCell ref="C639:D639"/>
    <mergeCell ref="C797:D797"/>
    <mergeCell ref="T907:W907"/>
    <mergeCell ref="L1258:O1258"/>
    <mergeCell ref="C540:D540"/>
    <mergeCell ref="T601:W601"/>
    <mergeCell ref="C1183:D1183"/>
    <mergeCell ref="E85:K85"/>
    <mergeCell ref="E74:K74"/>
    <mergeCell ref="E798:K798"/>
    <mergeCell ref="T1020:W1020"/>
    <mergeCell ref="E282:K282"/>
    <mergeCell ref="E379:K379"/>
    <mergeCell ref="P145:S145"/>
    <mergeCell ref="L96:O96"/>
    <mergeCell ref="P119:S119"/>
    <mergeCell ref="E129:K129"/>
    <mergeCell ref="E265:K265"/>
    <mergeCell ref="T1146:W1146"/>
    <mergeCell ref="L522:O522"/>
    <mergeCell ref="T869:W869"/>
    <mergeCell ref="T743:W743"/>
    <mergeCell ref="T732:W732"/>
    <mergeCell ref="P445:S445"/>
    <mergeCell ref="P918:S918"/>
    <mergeCell ref="E351:K351"/>
    <mergeCell ref="P352:S352"/>
    <mergeCell ref="L859:O859"/>
    <mergeCell ref="T645:W645"/>
    <mergeCell ref="E531:K531"/>
    <mergeCell ref="P226:S226"/>
    <mergeCell ref="T328:W328"/>
    <mergeCell ref="P264:S264"/>
    <mergeCell ref="T182:W182"/>
    <mergeCell ref="L173:O173"/>
    <mergeCell ref="T107:W107"/>
    <mergeCell ref="T101:W101"/>
    <mergeCell ref="L479:O479"/>
    <mergeCell ref="L473:O473"/>
    <mergeCell ref="L58:O58"/>
    <mergeCell ref="P156:S156"/>
    <mergeCell ref="L1120:O1120"/>
    <mergeCell ref="T291:W291"/>
    <mergeCell ref="L358:O358"/>
    <mergeCell ref="P569:S569"/>
    <mergeCell ref="E570:K570"/>
    <mergeCell ref="E113:K113"/>
    <mergeCell ref="P106:S106"/>
    <mergeCell ref="C67:D67"/>
    <mergeCell ref="C127:D127"/>
    <mergeCell ref="C422:D422"/>
    <mergeCell ref="T67:W67"/>
    <mergeCell ref="C253:D253"/>
    <mergeCell ref="L162:O162"/>
    <mergeCell ref="L156:O156"/>
    <mergeCell ref="P955:S955"/>
    <mergeCell ref="T78:W78"/>
    <mergeCell ref="T73:W73"/>
    <mergeCell ref="T861:W861"/>
    <mergeCell ref="P994:S994"/>
    <mergeCell ref="L1076:O1076"/>
    <mergeCell ref="E134:K134"/>
    <mergeCell ref="P133:S133"/>
    <mergeCell ref="C1089:D1089"/>
    <mergeCell ref="C149:D149"/>
    <mergeCell ref="P127:S127"/>
    <mergeCell ref="L1071:O1071"/>
    <mergeCell ref="L69:O69"/>
    <mergeCell ref="E402:K402"/>
    <mergeCell ref="L108:O108"/>
    <mergeCell ref="P1119:S1119"/>
    <mergeCell ref="C917:D917"/>
    <mergeCell ref="P514:S514"/>
    <mergeCell ref="E1189:K1189"/>
    <mergeCell ref="L1028:O1028"/>
    <mergeCell ref="E1278:K1278"/>
    <mergeCell ref="P814:S814"/>
    <mergeCell ref="C955:D955"/>
    <mergeCell ref="C667:D667"/>
    <mergeCell ref="C1150:D1150"/>
    <mergeCell ref="C785:D785"/>
    <mergeCell ref="C889:D889"/>
    <mergeCell ref="L1285:O1285"/>
    <mergeCell ref="L396:O396"/>
    <mergeCell ref="C999:D999"/>
    <mergeCell ref="P309:S309"/>
    <mergeCell ref="L201:O201"/>
    <mergeCell ref="P394:S394"/>
    <mergeCell ref="P710:S710"/>
    <mergeCell ref="E745:K745"/>
    <mergeCell ref="L811:O811"/>
    <mergeCell ref="L305:O305"/>
    <mergeCell ref="P596:S596"/>
    <mergeCell ref="E231:K231"/>
    <mergeCell ref="L1185:O1185"/>
    <mergeCell ref="E1247:K1247"/>
    <mergeCell ref="P608:S608"/>
    <mergeCell ref="E1245:K1245"/>
    <mergeCell ref="L1262:O1262"/>
    <mergeCell ref="P1260:S1260"/>
    <mergeCell ref="E1228:K1228"/>
    <mergeCell ref="E984:K984"/>
    <mergeCell ref="P927:S927"/>
    <mergeCell ref="P834:S834"/>
    <mergeCell ref="E1120:K1120"/>
    <mergeCell ref="T586:W586"/>
    <mergeCell ref="L1333:O1333"/>
    <mergeCell ref="T1389:W1389"/>
    <mergeCell ref="E205:K205"/>
    <mergeCell ref="T628:W628"/>
    <mergeCell ref="L113:O113"/>
    <mergeCell ref="T431:W431"/>
    <mergeCell ref="E515:K515"/>
    <mergeCell ref="E424:K424"/>
    <mergeCell ref="T824:W824"/>
    <mergeCell ref="L1202:O1202"/>
    <mergeCell ref="T1277:W1277"/>
    <mergeCell ref="P1289:S1289"/>
    <mergeCell ref="E681:K681"/>
    <mergeCell ref="P774:S774"/>
    <mergeCell ref="P724:S724"/>
    <mergeCell ref="P882:S882"/>
    <mergeCell ref="E1111:K1111"/>
    <mergeCell ref="P1246:S1246"/>
    <mergeCell ref="P477:S477"/>
    <mergeCell ref="T1021:W1021"/>
    <mergeCell ref="L892:O892"/>
    <mergeCell ref="T829:W829"/>
    <mergeCell ref="T563:W563"/>
    <mergeCell ref="T551:W551"/>
    <mergeCell ref="T1340:W1340"/>
    <mergeCell ref="T629:W629"/>
    <mergeCell ref="T171:W171"/>
    <mergeCell ref="T776:W776"/>
    <mergeCell ref="T1339:W1339"/>
    <mergeCell ref="C975:D975"/>
    <mergeCell ref="C1259:D1259"/>
    <mergeCell ref="L803:O803"/>
    <mergeCell ref="T1347:W1347"/>
    <mergeCell ref="L1025:O1025"/>
    <mergeCell ref="L1176:O1176"/>
    <mergeCell ref="T471:W471"/>
    <mergeCell ref="C1092:D1092"/>
    <mergeCell ref="E619:K619"/>
    <mergeCell ref="L445:O445"/>
    <mergeCell ref="T709:W709"/>
    <mergeCell ref="T1009:W1009"/>
    <mergeCell ref="P1135:S1135"/>
    <mergeCell ref="C1450:D1450"/>
    <mergeCell ref="P1239:S1239"/>
    <mergeCell ref="P1233:S1233"/>
    <mergeCell ref="E1246:K1246"/>
    <mergeCell ref="P526:S526"/>
    <mergeCell ref="E449:K449"/>
    <mergeCell ref="E450:K450"/>
    <mergeCell ref="E1432:K1432"/>
    <mergeCell ref="E1388:K1388"/>
    <mergeCell ref="L1388:O1388"/>
    <mergeCell ref="L1226:O1226"/>
    <mergeCell ref="E1032:K1032"/>
    <mergeCell ref="C1286:D1286"/>
    <mergeCell ref="C1233:D1233"/>
    <mergeCell ref="E854:K854"/>
    <mergeCell ref="C792:D792"/>
    <mergeCell ref="C1022:D1022"/>
    <mergeCell ref="C1154:D1154"/>
    <mergeCell ref="C704:D704"/>
    <mergeCell ref="T1537:W1537"/>
    <mergeCell ref="C1346:D1346"/>
    <mergeCell ref="E1136:K1136"/>
    <mergeCell ref="C1531:D1531"/>
    <mergeCell ref="E792:K792"/>
    <mergeCell ref="T481:W481"/>
    <mergeCell ref="E1528:K1528"/>
    <mergeCell ref="T970:W970"/>
    <mergeCell ref="E1478:K1478"/>
    <mergeCell ref="L1317:O1317"/>
    <mergeCell ref="L854:O854"/>
    <mergeCell ref="T858:W858"/>
    <mergeCell ref="E833:K833"/>
    <mergeCell ref="T489:W489"/>
    <mergeCell ref="P1374:S1374"/>
    <mergeCell ref="T396:W396"/>
    <mergeCell ref="T607:W607"/>
    <mergeCell ref="T584:W584"/>
    <mergeCell ref="T917:W917"/>
    <mergeCell ref="E847:K847"/>
    <mergeCell ref="C1038:D1038"/>
    <mergeCell ref="P813:S813"/>
    <mergeCell ref="P1329:S1329"/>
    <mergeCell ref="P1304:S1304"/>
    <mergeCell ref="P557:S557"/>
    <mergeCell ref="L783:O783"/>
    <mergeCell ref="P581:S581"/>
    <mergeCell ref="L826:O826"/>
    <mergeCell ref="L700:O700"/>
    <mergeCell ref="T1145:W1145"/>
    <mergeCell ref="T1074:W1074"/>
    <mergeCell ref="E1362:K1362"/>
    <mergeCell ref="T746:W746"/>
    <mergeCell ref="T1006:W1006"/>
    <mergeCell ref="T848:W848"/>
    <mergeCell ref="L696:O696"/>
    <mergeCell ref="C502:D502"/>
    <mergeCell ref="E427:K427"/>
    <mergeCell ref="C454:D454"/>
    <mergeCell ref="L603:O603"/>
    <mergeCell ref="C861:D861"/>
    <mergeCell ref="P439:S439"/>
    <mergeCell ref="P433:S433"/>
    <mergeCell ref="L1381:O1381"/>
    <mergeCell ref="P586:S586"/>
    <mergeCell ref="P1209:S1209"/>
    <mergeCell ref="C1106:D1106"/>
    <mergeCell ref="L1091:O1091"/>
    <mergeCell ref="L1257:O1257"/>
    <mergeCell ref="L451:O451"/>
    <mergeCell ref="T1166:W1166"/>
    <mergeCell ref="L1298:O1298"/>
    <mergeCell ref="L1364:O1364"/>
    <mergeCell ref="E1330:K1330"/>
    <mergeCell ref="E1034:K1034"/>
    <mergeCell ref="E783:K783"/>
    <mergeCell ref="T721:W721"/>
    <mergeCell ref="C1102:D1102"/>
    <mergeCell ref="P983:S983"/>
    <mergeCell ref="L816:O816"/>
    <mergeCell ref="L1213:O1213"/>
    <mergeCell ref="C711:D711"/>
    <mergeCell ref="E1039:K1039"/>
    <mergeCell ref="E734:K734"/>
    <mergeCell ref="E293:K293"/>
    <mergeCell ref="E254:K254"/>
    <mergeCell ref="L907:O907"/>
    <mergeCell ref="C824:D824"/>
    <mergeCell ref="E978:K978"/>
    <mergeCell ref="C265:D265"/>
    <mergeCell ref="C305:D305"/>
    <mergeCell ref="L1314:O1314"/>
    <mergeCell ref="P982:S982"/>
    <mergeCell ref="P343:S343"/>
    <mergeCell ref="E481:K481"/>
    <mergeCell ref="E403:K403"/>
    <mergeCell ref="P806:S806"/>
    <mergeCell ref="C1477:D1477"/>
    <mergeCell ref="L1507:O1507"/>
    <mergeCell ref="L1218:O1218"/>
    <mergeCell ref="E1390:K1390"/>
    <mergeCell ref="C270:D270"/>
    <mergeCell ref="L527:O527"/>
    <mergeCell ref="C1085:D1085"/>
    <mergeCell ref="C377:D377"/>
    <mergeCell ref="P1103:S1103"/>
    <mergeCell ref="E412:K412"/>
    <mergeCell ref="C993:D993"/>
    <mergeCell ref="L853:O853"/>
    <mergeCell ref="C1138:D1138"/>
    <mergeCell ref="L390:O390"/>
    <mergeCell ref="C1068:D1068"/>
    <mergeCell ref="P1255:S1255"/>
    <mergeCell ref="P1435:S1435"/>
    <mergeCell ref="C1362:D1362"/>
    <mergeCell ref="C1427:D1427"/>
    <mergeCell ref="C966:D966"/>
    <mergeCell ref="L1289:O1289"/>
    <mergeCell ref="C555:D555"/>
    <mergeCell ref="P830:S830"/>
    <mergeCell ref="P919:S919"/>
    <mergeCell ref="C1276:D1276"/>
    <mergeCell ref="P1288:S1288"/>
    <mergeCell ref="E455:K455"/>
    <mergeCell ref="P341:S341"/>
    <mergeCell ref="E488:K488"/>
    <mergeCell ref="C1543:D1543"/>
    <mergeCell ref="P563:S563"/>
    <mergeCell ref="P694:S694"/>
    <mergeCell ref="E1375:K1375"/>
    <mergeCell ref="L1224:O1224"/>
    <mergeCell ref="C1204:D1204"/>
    <mergeCell ref="C747:D747"/>
    <mergeCell ref="E362:K362"/>
    <mergeCell ref="L1382:O1382"/>
    <mergeCell ref="C1293:D1293"/>
    <mergeCell ref="P450:S450"/>
    <mergeCell ref="E1125:K1125"/>
    <mergeCell ref="P1521:S1521"/>
    <mergeCell ref="L1421:O1421"/>
    <mergeCell ref="C1542:D1542"/>
    <mergeCell ref="E1313:K1313"/>
    <mergeCell ref="E1358:K1358"/>
    <mergeCell ref="P1249:S1249"/>
    <mergeCell ref="C1044:D1044"/>
    <mergeCell ref="C712:D712"/>
    <mergeCell ref="C1338:D1338"/>
    <mergeCell ref="E1344:K1344"/>
    <mergeCell ref="E432:K432"/>
    <mergeCell ref="T1270:W1270"/>
    <mergeCell ref="T997:W997"/>
    <mergeCell ref="T1351:W1351"/>
    <mergeCell ref="L1195:O1195"/>
    <mergeCell ref="P1004:S1004"/>
    <mergeCell ref="C1238:D1238"/>
    <mergeCell ref="C715:D715"/>
    <mergeCell ref="L543:O543"/>
    <mergeCell ref="E1016:K1016"/>
    <mergeCell ref="T731:W731"/>
    <mergeCell ref="L679:O679"/>
    <mergeCell ref="E1069:K1069"/>
    <mergeCell ref="E1063:K1063"/>
    <mergeCell ref="P546:S546"/>
    <mergeCell ref="P1151:S1151"/>
    <mergeCell ref="E161:K161"/>
    <mergeCell ref="P1308:S1308"/>
    <mergeCell ref="P1283:S1283"/>
    <mergeCell ref="C1198:D1198"/>
    <mergeCell ref="P1080:S1080"/>
    <mergeCell ref="L717:O717"/>
    <mergeCell ref="C1339:D1339"/>
    <mergeCell ref="E1286:K1286"/>
    <mergeCell ref="L379:O379"/>
    <mergeCell ref="C202:D202"/>
    <mergeCell ref="L380:O380"/>
    <mergeCell ref="C291:D291"/>
    <mergeCell ref="P382:S382"/>
    <mergeCell ref="C480:D480"/>
    <mergeCell ref="E395:K395"/>
    <mergeCell ref="C222:D222"/>
    <mergeCell ref="E83:K83"/>
    <mergeCell ref="T154:W154"/>
    <mergeCell ref="P851:S851"/>
    <mergeCell ref="E831:K831"/>
    <mergeCell ref="P388:S388"/>
    <mergeCell ref="P641:S641"/>
    <mergeCell ref="T617:W617"/>
    <mergeCell ref="T857:W857"/>
    <mergeCell ref="E820:K820"/>
    <mergeCell ref="T813:W813"/>
    <mergeCell ref="E661:K661"/>
    <mergeCell ref="C803:D803"/>
    <mergeCell ref="C498:D498"/>
    <mergeCell ref="P153:S153"/>
    <mergeCell ref="E659:K659"/>
    <mergeCell ref="T725:W725"/>
    <mergeCell ref="C323:D323"/>
    <mergeCell ref="P416:S416"/>
    <mergeCell ref="L275:O275"/>
    <mergeCell ref="T557:W557"/>
    <mergeCell ref="C83:D83"/>
    <mergeCell ref="P211:S211"/>
    <mergeCell ref="T169:W169"/>
    <mergeCell ref="T610:W610"/>
    <mergeCell ref="T768:W768"/>
    <mergeCell ref="T284:W284"/>
    <mergeCell ref="T307:W307"/>
    <mergeCell ref="T308:W308"/>
    <mergeCell ref="E411:K411"/>
    <mergeCell ref="T501:W501"/>
    <mergeCell ref="P552:S552"/>
    <mergeCell ref="T257:W257"/>
    <mergeCell ref="C14:AD14"/>
    <mergeCell ref="P960:S960"/>
    <mergeCell ref="E961:K961"/>
    <mergeCell ref="L406:O406"/>
    <mergeCell ref="E1178:K1178"/>
    <mergeCell ref="E656:K656"/>
    <mergeCell ref="P655:S655"/>
    <mergeCell ref="E1172:K1172"/>
    <mergeCell ref="E906:K906"/>
    <mergeCell ref="T51:W51"/>
    <mergeCell ref="L266:O266"/>
    <mergeCell ref="C275:D275"/>
    <mergeCell ref="C269:D269"/>
    <mergeCell ref="T524:W524"/>
    <mergeCell ref="T1129:W1129"/>
    <mergeCell ref="E542:K542"/>
    <mergeCell ref="E169:K169"/>
    <mergeCell ref="C121:D121"/>
    <mergeCell ref="L112:O112"/>
    <mergeCell ref="P247:S247"/>
    <mergeCell ref="T600:W600"/>
    <mergeCell ref="E182:K182"/>
    <mergeCell ref="E894:K894"/>
    <mergeCell ref="P862:S862"/>
    <mergeCell ref="P976:S976"/>
    <mergeCell ref="P791:S791"/>
    <mergeCell ref="T879:W879"/>
    <mergeCell ref="P953:S953"/>
    <mergeCell ref="T1030:W1030"/>
    <mergeCell ref="C410:D410"/>
    <mergeCell ref="T301:W301"/>
    <mergeCell ref="C916:D916"/>
    <mergeCell ref="T263:W263"/>
    <mergeCell ref="C956:D956"/>
    <mergeCell ref="C940:D940"/>
    <mergeCell ref="T574:W574"/>
    <mergeCell ref="T292:W292"/>
    <mergeCell ref="T354:W354"/>
    <mergeCell ref="T338:W338"/>
    <mergeCell ref="T285:W285"/>
    <mergeCell ref="T393:W393"/>
    <mergeCell ref="L718:O718"/>
    <mergeCell ref="T818:W818"/>
    <mergeCell ref="T840:W840"/>
    <mergeCell ref="T1200:W1200"/>
    <mergeCell ref="E558:K558"/>
    <mergeCell ref="C327:D327"/>
    <mergeCell ref="P268:S268"/>
    <mergeCell ref="L1246:O1246"/>
    <mergeCell ref="T801:W801"/>
    <mergeCell ref="L825:O825"/>
    <mergeCell ref="T395:W395"/>
    <mergeCell ref="E950:K950"/>
    <mergeCell ref="T822:W822"/>
    <mergeCell ref="T309:W309"/>
    <mergeCell ref="T644:W644"/>
    <mergeCell ref="T718:W718"/>
    <mergeCell ref="T890:W890"/>
    <mergeCell ref="P1124:S1124"/>
    <mergeCell ref="C1056:D1056"/>
    <mergeCell ref="C1216:D1216"/>
    <mergeCell ref="C1203:D1203"/>
    <mergeCell ref="L1127:O1127"/>
    <mergeCell ref="T913:W913"/>
    <mergeCell ref="C19:AD19"/>
    <mergeCell ref="C1040:D1040"/>
    <mergeCell ref="T1362:W1362"/>
    <mergeCell ref="C594:D594"/>
    <mergeCell ref="P629:S629"/>
    <mergeCell ref="E1304:K1304"/>
    <mergeCell ref="T339:W339"/>
    <mergeCell ref="T165:W165"/>
    <mergeCell ref="P183:S183"/>
    <mergeCell ref="L118:O118"/>
    <mergeCell ref="L254:O254"/>
    <mergeCell ref="T487:W487"/>
    <mergeCell ref="C1096:D1096"/>
    <mergeCell ref="C77:D77"/>
    <mergeCell ref="C166:D166"/>
    <mergeCell ref="C160:D160"/>
    <mergeCell ref="E112:K112"/>
    <mergeCell ref="T89:W89"/>
    <mergeCell ref="T143:W143"/>
    <mergeCell ref="P658:S658"/>
    <mergeCell ref="P63:S63"/>
    <mergeCell ref="C605:D605"/>
    <mergeCell ref="C1254:D1254"/>
    <mergeCell ref="C1210:D1210"/>
    <mergeCell ref="E852:K852"/>
    <mergeCell ref="E699:K699"/>
    <mergeCell ref="C791:D791"/>
    <mergeCell ref="P715:S715"/>
    <mergeCell ref="E78:K78"/>
    <mergeCell ref="P77:S77"/>
    <mergeCell ref="L1020:O1020"/>
    <mergeCell ref="T1247:W1247"/>
    <mergeCell ref="E143:K143"/>
    <mergeCell ref="E1351:K1351"/>
    <mergeCell ref="T1291:W1291"/>
    <mergeCell ref="P1259:S1259"/>
    <mergeCell ref="E1115:K1115"/>
    <mergeCell ref="T425:W425"/>
    <mergeCell ref="E990:K990"/>
    <mergeCell ref="L207:O207"/>
    <mergeCell ref="E1023:K1023"/>
    <mergeCell ref="C1290:D1290"/>
    <mergeCell ref="T570:W570"/>
    <mergeCell ref="L485:O485"/>
    <mergeCell ref="E653:K653"/>
    <mergeCell ref="T271:W271"/>
    <mergeCell ref="P334:S334"/>
    <mergeCell ref="C1061:D1061"/>
    <mergeCell ref="C382:D382"/>
    <mergeCell ref="L163:O163"/>
    <mergeCell ref="C904:D904"/>
    <mergeCell ref="C491:D491"/>
    <mergeCell ref="P312:S312"/>
    <mergeCell ref="L146:O146"/>
    <mergeCell ref="E240:K240"/>
    <mergeCell ref="P214:S214"/>
    <mergeCell ref="C691:D691"/>
    <mergeCell ref="E401:K401"/>
    <mergeCell ref="C765:D765"/>
    <mergeCell ref="L928:O928"/>
    <mergeCell ref="P1248:S1248"/>
    <mergeCell ref="T378:W378"/>
    <mergeCell ref="P258:S258"/>
    <mergeCell ref="T573:W573"/>
    <mergeCell ref="C66:D66"/>
    <mergeCell ref="C71:D71"/>
    <mergeCell ref="E933:K933"/>
    <mergeCell ref="P410:S410"/>
    <mergeCell ref="E628:K628"/>
    <mergeCell ref="C371:D371"/>
    <mergeCell ref="P585:S585"/>
    <mergeCell ref="L100:O100"/>
    <mergeCell ref="P132:S132"/>
    <mergeCell ref="C103:D103"/>
    <mergeCell ref="E127:K127"/>
    <mergeCell ref="L84:O84"/>
    <mergeCell ref="P120:S120"/>
    <mergeCell ref="P121:S121"/>
    <mergeCell ref="P177:S177"/>
    <mergeCell ref="C321:D321"/>
    <mergeCell ref="P252:S252"/>
    <mergeCell ref="E378:K378"/>
    <mergeCell ref="P377:S377"/>
    <mergeCell ref="P466:S466"/>
    <mergeCell ref="C279:D279"/>
    <mergeCell ref="P307:S307"/>
    <mergeCell ref="L206:O206"/>
    <mergeCell ref="E372:K372"/>
    <mergeCell ref="C882:D882"/>
    <mergeCell ref="P454:S454"/>
    <mergeCell ref="E672:K672"/>
    <mergeCell ref="C621:D621"/>
    <mergeCell ref="C615:D615"/>
    <mergeCell ref="C876:D876"/>
    <mergeCell ref="C893:D893"/>
    <mergeCell ref="C512:D512"/>
    <mergeCell ref="L304:O304"/>
    <mergeCell ref="L1397:O1397"/>
    <mergeCell ref="C344:D344"/>
    <mergeCell ref="P1430:S1430"/>
    <mergeCell ref="C910:D910"/>
    <mergeCell ref="E1171:K1171"/>
    <mergeCell ref="L1211:O1211"/>
    <mergeCell ref="L1442:O1442"/>
    <mergeCell ref="L548:O548"/>
    <mergeCell ref="P683:S683"/>
    <mergeCell ref="L998:O998"/>
    <mergeCell ref="E1141:K1141"/>
    <mergeCell ref="P1401:S1401"/>
    <mergeCell ref="C1057:D1057"/>
    <mergeCell ref="C1051:D1051"/>
    <mergeCell ref="C1209:D1209"/>
    <mergeCell ref="C1050:D1050"/>
    <mergeCell ref="C1149:D1149"/>
    <mergeCell ref="C1124:D1124"/>
    <mergeCell ref="C987:D987"/>
    <mergeCell ref="C1395:D1395"/>
    <mergeCell ref="C980:D980"/>
    <mergeCell ref="C1008:D1008"/>
    <mergeCell ref="C1332:D1332"/>
    <mergeCell ref="P1166:S1166"/>
    <mergeCell ref="E1366:K1366"/>
    <mergeCell ref="E356:K356"/>
    <mergeCell ref="P1244:S1244"/>
    <mergeCell ref="E988:K988"/>
    <mergeCell ref="C1041:D1041"/>
    <mergeCell ref="C426:D426"/>
    <mergeCell ref="E1267:K1267"/>
    <mergeCell ref="T164:W164"/>
    <mergeCell ref="P780:S780"/>
    <mergeCell ref="C812:D812"/>
    <mergeCell ref="C240:D240"/>
    <mergeCell ref="P224:S224"/>
    <mergeCell ref="E328:K328"/>
    <mergeCell ref="E1511:K1511"/>
    <mergeCell ref="P1510:S1510"/>
    <mergeCell ref="C860:D860"/>
    <mergeCell ref="C1406:D1406"/>
    <mergeCell ref="C1160:D1160"/>
    <mergeCell ref="C1318:D1318"/>
    <mergeCell ref="P1505:S1505"/>
    <mergeCell ref="C1274:D1274"/>
    <mergeCell ref="L315:O315"/>
    <mergeCell ref="P313:S313"/>
    <mergeCell ref="E944:K944"/>
    <mergeCell ref="E1102:K1102"/>
    <mergeCell ref="T1111:W1111"/>
    <mergeCell ref="E541:K541"/>
    <mergeCell ref="E1460:K1460"/>
    <mergeCell ref="E997:K997"/>
    <mergeCell ref="P1085:S1085"/>
    <mergeCell ref="E1297:K1297"/>
    <mergeCell ref="C1454:D1454"/>
    <mergeCell ref="P638:S638"/>
    <mergeCell ref="C316:D316"/>
    <mergeCell ref="C170:D170"/>
    <mergeCell ref="L178:O178"/>
    <mergeCell ref="P547:S547"/>
    <mergeCell ref="L856:O856"/>
    <mergeCell ref="C500:D500"/>
    <mergeCell ref="C35:AD35"/>
    <mergeCell ref="T55:W55"/>
    <mergeCell ref="C921:D921"/>
    <mergeCell ref="E563:K563"/>
    <mergeCell ref="P562:S562"/>
    <mergeCell ref="L427:O427"/>
    <mergeCell ref="P676:S676"/>
    <mergeCell ref="X45:AD45"/>
    <mergeCell ref="L643:O643"/>
    <mergeCell ref="P213:S213"/>
    <mergeCell ref="E1085:K1085"/>
    <mergeCell ref="L227:O227"/>
    <mergeCell ref="L995:O995"/>
    <mergeCell ref="E912:K912"/>
    <mergeCell ref="L101:O101"/>
    <mergeCell ref="B5:AD5"/>
    <mergeCell ref="T203:W203"/>
    <mergeCell ref="L575:O575"/>
    <mergeCell ref="E286:K286"/>
    <mergeCell ref="C98:D98"/>
    <mergeCell ref="L733:O733"/>
    <mergeCell ref="L276:O276"/>
    <mergeCell ref="L270:O270"/>
    <mergeCell ref="T534:W534"/>
    <mergeCell ref="C187:D187"/>
    <mergeCell ref="C398:D398"/>
    <mergeCell ref="L1033:O1033"/>
    <mergeCell ref="L570:O570"/>
    <mergeCell ref="C93:D93"/>
    <mergeCell ref="B21:AD21"/>
    <mergeCell ref="P819:S819"/>
    <mergeCell ref="C403:D403"/>
    <mergeCell ref="B10:AD10"/>
    <mergeCell ref="E1352:K1352"/>
    <mergeCell ref="T1242:W1242"/>
    <mergeCell ref="E84:K84"/>
    <mergeCell ref="P1204:S1204"/>
    <mergeCell ref="C1199:D1199"/>
    <mergeCell ref="C325:D325"/>
    <mergeCell ref="C100:D100"/>
    <mergeCell ref="T900:W900"/>
    <mergeCell ref="E258:K258"/>
    <mergeCell ref="C94:D94"/>
    <mergeCell ref="C311:D311"/>
    <mergeCell ref="P530:S530"/>
    <mergeCell ref="P117:S117"/>
    <mergeCell ref="E1211:K1211"/>
    <mergeCell ref="E1205:K1205"/>
    <mergeCell ref="P1226:S1226"/>
    <mergeCell ref="L1189:O1189"/>
    <mergeCell ref="P336:S336"/>
    <mergeCell ref="C530:D530"/>
    <mergeCell ref="E508:K508"/>
    <mergeCell ref="P795:S795"/>
    <mergeCell ref="P1224:S1224"/>
    <mergeCell ref="E1231:K1231"/>
    <mergeCell ref="P1265:S1265"/>
    <mergeCell ref="C523:D523"/>
    <mergeCell ref="C1305:D1305"/>
    <mergeCell ref="T375:W375"/>
    <mergeCell ref="T268:W268"/>
    <mergeCell ref="T543:W543"/>
    <mergeCell ref="L529:O529"/>
    <mergeCell ref="C198:D198"/>
    <mergeCell ref="P202:S202"/>
    <mergeCell ref="L189:O189"/>
    <mergeCell ref="L190:O190"/>
    <mergeCell ref="L726:O726"/>
    <mergeCell ref="C631:D631"/>
    <mergeCell ref="E259:K259"/>
    <mergeCell ref="L351:O351"/>
    <mergeCell ref="L326:O326"/>
    <mergeCell ref="E732:K732"/>
    <mergeCell ref="C195:D195"/>
    <mergeCell ref="L291:O291"/>
    <mergeCell ref="L210:O210"/>
    <mergeCell ref="L180:O180"/>
    <mergeCell ref="C394:D394"/>
    <mergeCell ref="P713:S713"/>
    <mergeCell ref="L465:O465"/>
    <mergeCell ref="E535:K535"/>
    <mergeCell ref="P534:S534"/>
    <mergeCell ref="E666:K666"/>
    <mergeCell ref="C616:D616"/>
    <mergeCell ref="E394:K394"/>
    <mergeCell ref="E219:K219"/>
    <mergeCell ref="C262:D262"/>
    <mergeCell ref="C644:D644"/>
    <mergeCell ref="C439:D439"/>
    <mergeCell ref="E280:K280"/>
    <mergeCell ref="E274:K274"/>
    <mergeCell ref="P324:S324"/>
    <mergeCell ref="C348:D348"/>
    <mergeCell ref="C708:D708"/>
    <mergeCell ref="E478:K478"/>
    <mergeCell ref="C660:D660"/>
    <mergeCell ref="T559:W559"/>
    <mergeCell ref="T734:W734"/>
    <mergeCell ref="P939:S939"/>
    <mergeCell ref="T432:W432"/>
    <mergeCell ref="P409:S409"/>
    <mergeCell ref="P414:S414"/>
    <mergeCell ref="P1276:S1276"/>
    <mergeCell ref="E1259:K1259"/>
    <mergeCell ref="P1055:S1055"/>
    <mergeCell ref="T701:W701"/>
    <mergeCell ref="E399:K399"/>
    <mergeCell ref="T1254:W1254"/>
    <mergeCell ref="T714:W714"/>
    <mergeCell ref="T529:W529"/>
    <mergeCell ref="T455:W455"/>
    <mergeCell ref="E841:K841"/>
    <mergeCell ref="T741:W741"/>
    <mergeCell ref="L1125:O1125"/>
    <mergeCell ref="L820:O820"/>
    <mergeCell ref="E932:K932"/>
    <mergeCell ref="L1014:O1014"/>
    <mergeCell ref="L1141:O1141"/>
    <mergeCell ref="P691:S691"/>
    <mergeCell ref="L1223:O1223"/>
    <mergeCell ref="L1210:O1210"/>
    <mergeCell ref="L1053:O1053"/>
    <mergeCell ref="E1195:K1195"/>
    <mergeCell ref="P535:S535"/>
    <mergeCell ref="E1210:K1210"/>
    <mergeCell ref="P890:S890"/>
    <mergeCell ref="T905:W905"/>
    <mergeCell ref="T1205:W1205"/>
    <mergeCell ref="P149:S149"/>
    <mergeCell ref="L1113:O1113"/>
    <mergeCell ref="E824:K824"/>
    <mergeCell ref="L1227:O1227"/>
    <mergeCell ref="T609:W609"/>
    <mergeCell ref="P449:S449"/>
    <mergeCell ref="T1161:W1161"/>
    <mergeCell ref="L1413:O1413"/>
    <mergeCell ref="P607:S607"/>
    <mergeCell ref="L1527:O1527"/>
    <mergeCell ref="L1108:O1108"/>
    <mergeCell ref="E252:K252"/>
    <mergeCell ref="T1372:W1372"/>
    <mergeCell ref="E1482:K1482"/>
    <mergeCell ref="E1177:K1177"/>
    <mergeCell ref="P1176:S1176"/>
    <mergeCell ref="L934:O934"/>
    <mergeCell ref="E186:K186"/>
    <mergeCell ref="L564:O564"/>
    <mergeCell ref="L191:O191"/>
    <mergeCell ref="T611:W611"/>
    <mergeCell ref="P1350:S1350"/>
    <mergeCell ref="T1109:W1109"/>
    <mergeCell ref="L1206:O1206"/>
    <mergeCell ref="P1526:S1526"/>
    <mergeCell ref="T281:W281"/>
    <mergeCell ref="T571:W571"/>
    <mergeCell ref="P166:S166"/>
    <mergeCell ref="E384:K384"/>
    <mergeCell ref="E276:K276"/>
    <mergeCell ref="L297:O297"/>
    <mergeCell ref="E1384:K1384"/>
    <mergeCell ref="E67:K67"/>
    <mergeCell ref="E116:K116"/>
    <mergeCell ref="P128:S128"/>
    <mergeCell ref="E270:K270"/>
    <mergeCell ref="E445:K445"/>
    <mergeCell ref="P314:S314"/>
    <mergeCell ref="P886:S886"/>
    <mergeCell ref="E242:K242"/>
    <mergeCell ref="L294:O294"/>
    <mergeCell ref="P358:S358"/>
    <mergeCell ref="E576:K576"/>
    <mergeCell ref="L680:O680"/>
    <mergeCell ref="L161:O161"/>
    <mergeCell ref="L231:O231"/>
    <mergeCell ref="P216:S216"/>
    <mergeCell ref="P846:S846"/>
    <mergeCell ref="E999:K999"/>
    <mergeCell ref="E82:K82"/>
    <mergeCell ref="P93:S93"/>
    <mergeCell ref="E126:K126"/>
    <mergeCell ref="L194:O194"/>
    <mergeCell ref="P138:S138"/>
    <mergeCell ref="E877:K877"/>
    <mergeCell ref="P420:S420"/>
    <mergeCell ref="E353:K353"/>
    <mergeCell ref="P589:S589"/>
    <mergeCell ref="L308:O308"/>
    <mergeCell ref="L911:O911"/>
    <mergeCell ref="P727:S727"/>
    <mergeCell ref="P722:S722"/>
    <mergeCell ref="E928:K928"/>
    <mergeCell ref="L750:O750"/>
    <mergeCell ref="T175:W175"/>
    <mergeCell ref="L678:O678"/>
    <mergeCell ref="P257:S257"/>
    <mergeCell ref="T500:W500"/>
    <mergeCell ref="P340:S340"/>
    <mergeCell ref="E263:K263"/>
    <mergeCell ref="P345:S345"/>
    <mergeCell ref="T305:W305"/>
    <mergeCell ref="L383:O383"/>
    <mergeCell ref="E377:K377"/>
    <mergeCell ref="L401:O401"/>
    <mergeCell ref="E207:K207"/>
    <mergeCell ref="E100:K100"/>
    <mergeCell ref="P212:S212"/>
    <mergeCell ref="T464:W464"/>
    <mergeCell ref="P482:S482"/>
    <mergeCell ref="E415:K415"/>
    <mergeCell ref="T556:W556"/>
    <mergeCell ref="T566:W566"/>
    <mergeCell ref="T239:W239"/>
    <mergeCell ref="E295:K295"/>
    <mergeCell ref="P421:S421"/>
    <mergeCell ref="P300:S300"/>
    <mergeCell ref="P170:S170"/>
    <mergeCell ref="E371:K371"/>
    <mergeCell ref="L274:O274"/>
    <mergeCell ref="T119:W119"/>
    <mergeCell ref="E264:K264"/>
    <mergeCell ref="T157:W157"/>
    <mergeCell ref="T677:W677"/>
    <mergeCell ref="P613:S613"/>
    <mergeCell ref="L640:O640"/>
    <mergeCell ref="L472:O472"/>
    <mergeCell ref="E528:K528"/>
    <mergeCell ref="L710:O710"/>
    <mergeCell ref="C1514:D1514"/>
    <mergeCell ref="P427:S427"/>
    <mergeCell ref="C1509:D1509"/>
    <mergeCell ref="P1429:S1429"/>
    <mergeCell ref="P1385:S1385"/>
    <mergeCell ref="P1412:S1412"/>
    <mergeCell ref="C1356:D1356"/>
    <mergeCell ref="P1359:S1359"/>
    <mergeCell ref="P556:S556"/>
    <mergeCell ref="C1193:D1193"/>
    <mergeCell ref="P714:S714"/>
    <mergeCell ref="L1118:O1118"/>
    <mergeCell ref="P965:S965"/>
    <mergeCell ref="E552:K552"/>
    <mergeCell ref="C1448:D1448"/>
    <mergeCell ref="L789:O789"/>
    <mergeCell ref="P1254:S1254"/>
    <mergeCell ref="P1365:S1365"/>
    <mergeCell ref="P1432:S1432"/>
    <mergeCell ref="P1418:S1418"/>
    <mergeCell ref="L1403:O1403"/>
    <mergeCell ref="P1391:S1391"/>
    <mergeCell ref="P767:S767"/>
    <mergeCell ref="P978:S978"/>
    <mergeCell ref="L1182:O1182"/>
    <mergeCell ref="L1069:O1069"/>
    <mergeCell ref="E845:K845"/>
    <mergeCell ref="P1123:S1123"/>
    <mergeCell ref="L1402:O1402"/>
    <mergeCell ref="L483:O483"/>
    <mergeCell ref="L1512:O1512"/>
    <mergeCell ref="L1385:O1385"/>
    <mergeCell ref="E929:K929"/>
    <mergeCell ref="L1321:O1321"/>
    <mergeCell ref="T1405:W1405"/>
    <mergeCell ref="E1090:K1090"/>
    <mergeCell ref="E1222:K1222"/>
    <mergeCell ref="E803:K803"/>
    <mergeCell ref="L804:O804"/>
    <mergeCell ref="E808:K808"/>
    <mergeCell ref="P1049:S1049"/>
    <mergeCell ref="L1489:O1489"/>
    <mergeCell ref="E633:K633"/>
    <mergeCell ref="P708:S708"/>
    <mergeCell ref="E922:K922"/>
    <mergeCell ref="E1298:K1298"/>
    <mergeCell ref="E1379:K1379"/>
    <mergeCell ref="E1402:K1402"/>
    <mergeCell ref="P879:S879"/>
    <mergeCell ref="E1053:K1053"/>
    <mergeCell ref="T1095:W1095"/>
    <mergeCell ref="L1136:O1136"/>
    <mergeCell ref="E1346:K1346"/>
    <mergeCell ref="E1129:K1129"/>
    <mergeCell ref="P1504:S1504"/>
    <mergeCell ref="T696:W696"/>
    <mergeCell ref="T1504:W1504"/>
    <mergeCell ref="E1472:K1472"/>
    <mergeCell ref="P704:S704"/>
    <mergeCell ref="L858:O858"/>
    <mergeCell ref="P1509:S1509"/>
    <mergeCell ref="P56:S56"/>
    <mergeCell ref="P584:S584"/>
    <mergeCell ref="L1358:O1358"/>
    <mergeCell ref="T1139:W1139"/>
    <mergeCell ref="E1266:K1266"/>
    <mergeCell ref="T1360:W1360"/>
    <mergeCell ref="T1450:W1450"/>
    <mergeCell ref="T1212:W1212"/>
    <mergeCell ref="T755:W755"/>
    <mergeCell ref="T834:W834"/>
    <mergeCell ref="T1439:W1439"/>
    <mergeCell ref="E1345:K1345"/>
    <mergeCell ref="P987:S987"/>
    <mergeCell ref="L563:O563"/>
    <mergeCell ref="T1441:W1441"/>
    <mergeCell ref="L411:O411"/>
    <mergeCell ref="P931:S931"/>
    <mergeCell ref="P1339:S1339"/>
    <mergeCell ref="E1138:K1138"/>
    <mergeCell ref="P1428:S1428"/>
    <mergeCell ref="P491:S491"/>
    <mergeCell ref="E1166:K1166"/>
    <mergeCell ref="P1096:S1096"/>
    <mergeCell ref="L933:O933"/>
    <mergeCell ref="T927:W927"/>
    <mergeCell ref="T921:W921"/>
    <mergeCell ref="L967:O967"/>
    <mergeCell ref="T675:W675"/>
    <mergeCell ref="T1227:W1227"/>
    <mergeCell ref="T764:W764"/>
    <mergeCell ref="T453:W453"/>
    <mergeCell ref="T771:W771"/>
    <mergeCell ref="E1538:K1538"/>
    <mergeCell ref="P1468:S1468"/>
    <mergeCell ref="P1533:S1533"/>
    <mergeCell ref="T1002:W1002"/>
    <mergeCell ref="E1081:K1081"/>
    <mergeCell ref="P1498:S1498"/>
    <mergeCell ref="L1407:O1407"/>
    <mergeCell ref="L1379:O1379"/>
    <mergeCell ref="P1090:S1090"/>
    <mergeCell ref="P1301:S1301"/>
    <mergeCell ref="T799:W799"/>
    <mergeCell ref="L795:O795"/>
    <mergeCell ref="P1306:S1306"/>
    <mergeCell ref="E715:K715"/>
    <mergeCell ref="T1534:W1534"/>
    <mergeCell ref="E1532:K1532"/>
    <mergeCell ref="L1516:O1516"/>
    <mergeCell ref="T1471:W1471"/>
    <mergeCell ref="E1455:K1455"/>
    <mergeCell ref="L1267:O1267"/>
    <mergeCell ref="L1294:O1294"/>
    <mergeCell ref="P1515:S1515"/>
    <mergeCell ref="T1114:W1114"/>
    <mergeCell ref="T1016:W1016"/>
    <mergeCell ref="L1304:O1304"/>
    <mergeCell ref="L1303:O1303"/>
    <mergeCell ref="P1451:S1451"/>
    <mergeCell ref="T748:W748"/>
    <mergeCell ref="T1119:W1119"/>
    <mergeCell ref="E945:K945"/>
    <mergeCell ref="P1379:S1379"/>
    <mergeCell ref="L1153:O1153"/>
    <mergeCell ref="T1535:W1535"/>
    <mergeCell ref="E1503:K1503"/>
    <mergeCell ref="L1478:O1478"/>
    <mergeCell ref="C1470:D1470"/>
    <mergeCell ref="C1464:D1464"/>
    <mergeCell ref="L1435:O1435"/>
    <mergeCell ref="L1460:O1460"/>
    <mergeCell ref="T1388:W1388"/>
    <mergeCell ref="P1384:S1384"/>
    <mergeCell ref="T1523:W1523"/>
    <mergeCell ref="T1452:W1452"/>
    <mergeCell ref="L1543:O1543"/>
    <mergeCell ref="L1086:O1086"/>
    <mergeCell ref="L1080:O1080"/>
    <mergeCell ref="T925:W925"/>
    <mergeCell ref="T1502:W1502"/>
    <mergeCell ref="E1407:K1407"/>
    <mergeCell ref="T1122:W1122"/>
    <mergeCell ref="T1280:W1280"/>
    <mergeCell ref="T1411:W1411"/>
    <mergeCell ref="P1258:S1258"/>
    <mergeCell ref="T1524:W1524"/>
    <mergeCell ref="C1527:D1527"/>
    <mergeCell ref="L1528:O1528"/>
    <mergeCell ref="E1499:K1499"/>
    <mergeCell ref="P1493:S1493"/>
    <mergeCell ref="L1538:O1538"/>
    <mergeCell ref="C1525:D1525"/>
    <mergeCell ref="T1531:W1531"/>
    <mergeCell ref="C1515:D1515"/>
    <mergeCell ref="C1064:D1064"/>
    <mergeCell ref="C1449:D1449"/>
    <mergeCell ref="C1493:D1493"/>
    <mergeCell ref="T697:W697"/>
    <mergeCell ref="T839:W839"/>
    <mergeCell ref="T423:W423"/>
    <mergeCell ref="C1536:D1536"/>
    <mergeCell ref="C1530:D1530"/>
    <mergeCell ref="C1073:D1073"/>
    <mergeCell ref="P687:S687"/>
    <mergeCell ref="E1232:K1232"/>
    <mergeCell ref="E769:K769"/>
    <mergeCell ref="T769:W769"/>
    <mergeCell ref="L1351:O1351"/>
    <mergeCell ref="P1318:S1318"/>
    <mergeCell ref="C1431:D1431"/>
    <mergeCell ref="E1373:K1373"/>
    <mergeCell ref="P1372:S1372"/>
    <mergeCell ref="P1367:S1367"/>
    <mergeCell ref="L1135:O1135"/>
    <mergeCell ref="T1432:W1432"/>
    <mergeCell ref="T1371:W1371"/>
    <mergeCell ref="P1389:S1389"/>
    <mergeCell ref="T1263:W1263"/>
    <mergeCell ref="P1134:S1134"/>
    <mergeCell ref="T1337:W1337"/>
    <mergeCell ref="T606:W606"/>
    <mergeCell ref="C637:D637"/>
    <mergeCell ref="E915:K915"/>
    <mergeCell ref="C937:D937"/>
    <mergeCell ref="P578:S578"/>
    <mergeCell ref="E1215:K1215"/>
    <mergeCell ref="T521:W521"/>
    <mergeCell ref="E1204:K1204"/>
    <mergeCell ref="P1486:S1486"/>
    <mergeCell ref="L1146:O1146"/>
    <mergeCell ref="C1564:AD1564"/>
    <mergeCell ref="T447:W447"/>
    <mergeCell ref="T578:W578"/>
    <mergeCell ref="L819:O819"/>
    <mergeCell ref="T605:W605"/>
    <mergeCell ref="L950:O950"/>
    <mergeCell ref="L645:O645"/>
    <mergeCell ref="E720:K720"/>
    <mergeCell ref="T774:W774"/>
    <mergeCell ref="E1307:K1307"/>
    <mergeCell ref="C1361:D1361"/>
    <mergeCell ref="T910:W910"/>
    <mergeCell ref="T827:W827"/>
    <mergeCell ref="L1199:O1199"/>
    <mergeCell ref="E910:K910"/>
    <mergeCell ref="P878:S878"/>
    <mergeCell ref="P1461:S1461"/>
    <mergeCell ref="T1546:W1546"/>
    <mergeCell ref="L1499:O1499"/>
    <mergeCell ref="C1546:D1546"/>
    <mergeCell ref="E796:K796"/>
    <mergeCell ref="E1020:K1020"/>
    <mergeCell ref="C668:D668"/>
    <mergeCell ref="L1506:O1506"/>
    <mergeCell ref="L1518:O1518"/>
    <mergeCell ref="E1518:K1518"/>
    <mergeCell ref="P1514:S1514"/>
    <mergeCell ref="P1508:S1508"/>
    <mergeCell ref="E1504:K1504"/>
    <mergeCell ref="P1497:S1497"/>
    <mergeCell ref="T272:W272"/>
    <mergeCell ref="C235:D235"/>
    <mergeCell ref="C223:D223"/>
    <mergeCell ref="P1286:S1286"/>
    <mergeCell ref="T1365:W1365"/>
    <mergeCell ref="L818:O818"/>
    <mergeCell ref="E246:K246"/>
    <mergeCell ref="L1233:O1233"/>
    <mergeCell ref="L829:O829"/>
    <mergeCell ref="L372:O372"/>
    <mergeCell ref="P1056:S1056"/>
    <mergeCell ref="L280:O280"/>
    <mergeCell ref="L395:O395"/>
    <mergeCell ref="T240:W240"/>
    <mergeCell ref="L252:O252"/>
    <mergeCell ref="P386:S386"/>
    <mergeCell ref="T261:W261"/>
    <mergeCell ref="E1062:K1062"/>
    <mergeCell ref="L808:O808"/>
    <mergeCell ref="C1119:D1119"/>
    <mergeCell ref="L1309:O1309"/>
    <mergeCell ref="T589:W589"/>
    <mergeCell ref="E1182:K1182"/>
    <mergeCell ref="L400:O400"/>
    <mergeCell ref="T545:W545"/>
    <mergeCell ref="L541:O541"/>
    <mergeCell ref="T1000:W1000"/>
    <mergeCell ref="T963:W963"/>
    <mergeCell ref="P1273:S1273"/>
    <mergeCell ref="E807:K807"/>
    <mergeCell ref="L1254:O1254"/>
    <mergeCell ref="L901:O901"/>
    <mergeCell ref="P289:S289"/>
    <mergeCell ref="E970:K970"/>
    <mergeCell ref="E507:K507"/>
    <mergeCell ref="L1399:O1399"/>
    <mergeCell ref="T344:W344"/>
    <mergeCell ref="T1299:W1299"/>
    <mergeCell ref="T325:W325"/>
    <mergeCell ref="C494:D494"/>
    <mergeCell ref="C1131:D1131"/>
    <mergeCell ref="L1424:O1424"/>
    <mergeCell ref="P1423:S1423"/>
    <mergeCell ref="L1389:O1389"/>
    <mergeCell ref="L422:O422"/>
    <mergeCell ref="C391:D391"/>
    <mergeCell ref="P370:S370"/>
    <mergeCell ref="C887:D887"/>
    <mergeCell ref="P916:S916"/>
    <mergeCell ref="E1159:K1159"/>
    <mergeCell ref="E1134:K1134"/>
    <mergeCell ref="E702:K702"/>
    <mergeCell ref="P670:S670"/>
    <mergeCell ref="P784:S784"/>
    <mergeCell ref="C794:D794"/>
    <mergeCell ref="T1110:W1110"/>
    <mergeCell ref="T979:W979"/>
    <mergeCell ref="T522:W522"/>
    <mergeCell ref="E926:K926"/>
    <mergeCell ref="L1158:O1158"/>
    <mergeCell ref="E966:K966"/>
    <mergeCell ref="C1179:D1179"/>
    <mergeCell ref="T692:W692"/>
    <mergeCell ref="T1297:W1297"/>
    <mergeCell ref="C250:D250"/>
    <mergeCell ref="L885:O885"/>
    <mergeCell ref="T278:W278"/>
    <mergeCell ref="T260:W260"/>
    <mergeCell ref="E1096:K1096"/>
    <mergeCell ref="L1102:O1102"/>
    <mergeCell ref="L1037:O1037"/>
    <mergeCell ref="L732:O732"/>
    <mergeCell ref="T562:W562"/>
    <mergeCell ref="T527:W527"/>
    <mergeCell ref="T485:W485"/>
    <mergeCell ref="T702:W702"/>
    <mergeCell ref="E834:K834"/>
    <mergeCell ref="L428:O428"/>
    <mergeCell ref="P839:S839"/>
    <mergeCell ref="T1035:W1035"/>
    <mergeCell ref="L259:O259"/>
    <mergeCell ref="C953:D953"/>
    <mergeCell ref="P550:S550"/>
    <mergeCell ref="T685:W685"/>
    <mergeCell ref="C773:D773"/>
    <mergeCell ref="C1043:D1043"/>
    <mergeCell ref="C994:D994"/>
    <mergeCell ref="E949:K949"/>
    <mergeCell ref="C790:D790"/>
    <mergeCell ref="T635:W635"/>
    <mergeCell ref="P438:S438"/>
    <mergeCell ref="P262:S262"/>
    <mergeCell ref="C865:D865"/>
    <mergeCell ref="L477:O477"/>
    <mergeCell ref="T838:W838"/>
    <mergeCell ref="E296:K296"/>
    <mergeCell ref="C12:AD12"/>
    <mergeCell ref="P1237:S1237"/>
    <mergeCell ref="L72:O72"/>
    <mergeCell ref="L487:O487"/>
    <mergeCell ref="C1164:D1164"/>
    <mergeCell ref="T332:W332"/>
    <mergeCell ref="L188:O188"/>
    <mergeCell ref="T632:W632"/>
    <mergeCell ref="L488:O488"/>
    <mergeCell ref="L1004:O1004"/>
    <mergeCell ref="T327:W327"/>
    <mergeCell ref="C800:D800"/>
    <mergeCell ref="C958:D958"/>
    <mergeCell ref="C495:D495"/>
    <mergeCell ref="P198:S198"/>
    <mergeCell ref="C795:D795"/>
    <mergeCell ref="C54:D54"/>
    <mergeCell ref="E400:K400"/>
    <mergeCell ref="C212:D212"/>
    <mergeCell ref="P399:S399"/>
    <mergeCell ref="E1074:K1074"/>
    <mergeCell ref="T1105:W1105"/>
    <mergeCell ref="L83:O83"/>
    <mergeCell ref="T474:W474"/>
    <mergeCell ref="L95:O95"/>
    <mergeCell ref="C48:D48"/>
    <mergeCell ref="C680:D680"/>
    <mergeCell ref="T810:W810"/>
    <mergeCell ref="E50:K50"/>
    <mergeCell ref="L672:O672"/>
    <mergeCell ref="E471:K471"/>
    <mergeCell ref="T1088:W1088"/>
    <mergeCell ref="T735:W735"/>
    <mergeCell ref="T1359:W1359"/>
    <mergeCell ref="T1060:W1060"/>
    <mergeCell ref="C1181:D1181"/>
    <mergeCell ref="T1091:W1091"/>
    <mergeCell ref="C1220:D1220"/>
    <mergeCell ref="C1186:D1186"/>
    <mergeCell ref="E1334:K1334"/>
    <mergeCell ref="E1309:K1309"/>
    <mergeCell ref="T911:W911"/>
    <mergeCell ref="C881:D881"/>
    <mergeCell ref="T1302:W1302"/>
    <mergeCell ref="L1291:O1291"/>
    <mergeCell ref="E1236:K1236"/>
    <mergeCell ref="T886:W886"/>
    <mergeCell ref="C1322:D1322"/>
    <mergeCell ref="P568:S568"/>
    <mergeCell ref="T1267:W1267"/>
    <mergeCell ref="C648:D648"/>
    <mergeCell ref="T1140:W1140"/>
    <mergeCell ref="T1134:W1134"/>
    <mergeCell ref="T1150:W1150"/>
    <mergeCell ref="E901:K901"/>
    <mergeCell ref="T1118:W1118"/>
    <mergeCell ref="T688:W688"/>
    <mergeCell ref="C938:D938"/>
    <mergeCell ref="T1314:W1314"/>
    <mergeCell ref="C1005:D1005"/>
    <mergeCell ref="P1353:S1353"/>
    <mergeCell ref="C572:D572"/>
    <mergeCell ref="P601:S601"/>
    <mergeCell ref="E819:K819"/>
    <mergeCell ref="C598:D598"/>
    <mergeCell ref="P1269:S1269"/>
    <mergeCell ref="E1327:K1327"/>
    <mergeCell ref="P1230:S1230"/>
    <mergeCell ref="T1445:W1445"/>
    <mergeCell ref="T1473:W1473"/>
    <mergeCell ref="C1457:D1457"/>
    <mergeCell ref="L1453:O1453"/>
    <mergeCell ref="T1381:W1381"/>
    <mergeCell ref="L1394:O1394"/>
    <mergeCell ref="T1239:W1239"/>
    <mergeCell ref="T1233:W1233"/>
    <mergeCell ref="C1315:D1315"/>
    <mergeCell ref="P1388:S1388"/>
    <mergeCell ref="P1361:S1361"/>
    <mergeCell ref="C1311:D1311"/>
    <mergeCell ref="T82:W82"/>
    <mergeCell ref="T429:W429"/>
    <mergeCell ref="T1154:W1154"/>
    <mergeCell ref="T816:W816"/>
    <mergeCell ref="C1126:D1126"/>
    <mergeCell ref="P698:S698"/>
    <mergeCell ref="E546:K546"/>
    <mergeCell ref="E540:K540"/>
    <mergeCell ref="T577:W577"/>
    <mergeCell ref="T1148:W1148"/>
    <mergeCell ref="L1057:O1057"/>
    <mergeCell ref="T1034:W1034"/>
    <mergeCell ref="L612:O612"/>
    <mergeCell ref="P1398:S1398"/>
    <mergeCell ref="P1392:S1392"/>
    <mergeCell ref="P1093:S1093"/>
    <mergeCell ref="E1339:K1339"/>
    <mergeCell ref="E1243:K1243"/>
    <mergeCell ref="P986:S986"/>
    <mergeCell ref="C1484:D1484"/>
    <mergeCell ref="E1446:K1446"/>
    <mergeCell ref="E1467:K1467"/>
    <mergeCell ref="P1006:S1006"/>
    <mergeCell ref="C1272:D1272"/>
    <mergeCell ref="P1465:S1465"/>
    <mergeCell ref="L1324:O1324"/>
    <mergeCell ref="C1452:D1452"/>
    <mergeCell ref="C1147:D1147"/>
    <mergeCell ref="P1334:S1334"/>
    <mergeCell ref="E1418:K1418"/>
    <mergeCell ref="L1178:O1178"/>
    <mergeCell ref="T1274:W1274"/>
    <mergeCell ref="P1390:S1390"/>
    <mergeCell ref="T1454:W1454"/>
    <mergeCell ref="P1439:S1439"/>
    <mergeCell ref="T1455:W1455"/>
    <mergeCell ref="C1374:D1374"/>
    <mergeCell ref="C1373:D1373"/>
    <mergeCell ref="P1064:S1064"/>
    <mergeCell ref="T1309:W1309"/>
    <mergeCell ref="T1415:W1415"/>
    <mergeCell ref="T1436:W1436"/>
    <mergeCell ref="P1078:S1078"/>
    <mergeCell ref="L1016:O1016"/>
    <mergeCell ref="C1110:D1110"/>
    <mergeCell ref="L1064:O1064"/>
    <mergeCell ref="E1024:K1024"/>
    <mergeCell ref="C1417:D1417"/>
    <mergeCell ref="E376:K376"/>
    <mergeCell ref="E1356:K1356"/>
    <mergeCell ref="E1170:K1170"/>
    <mergeCell ref="P463:S463"/>
    <mergeCell ref="P1422:S1422"/>
    <mergeCell ref="E1475:K1475"/>
    <mergeCell ref="E1483:K1483"/>
    <mergeCell ref="P1476:S1476"/>
    <mergeCell ref="T1463:W1463"/>
    <mergeCell ref="E1459:K1459"/>
    <mergeCell ref="T1459:W1459"/>
    <mergeCell ref="C1455:D1455"/>
    <mergeCell ref="P1406:S1406"/>
    <mergeCell ref="L1391:O1391"/>
    <mergeCell ref="L894:O894"/>
    <mergeCell ref="P959:S959"/>
    <mergeCell ref="C903:D903"/>
    <mergeCell ref="C1001:D1001"/>
    <mergeCell ref="L1009:O1009"/>
    <mergeCell ref="T713:W713"/>
    <mergeCell ref="T549:W549"/>
    <mergeCell ref="E1095:K1095"/>
    <mergeCell ref="L921:O921"/>
    <mergeCell ref="E632:K632"/>
    <mergeCell ref="E539:K539"/>
    <mergeCell ref="P984:S984"/>
    <mergeCell ref="T1071:W1071"/>
    <mergeCell ref="L1204:O1204"/>
    <mergeCell ref="T1007:W1007"/>
    <mergeCell ref="E1067:K1067"/>
    <mergeCell ref="P1148:S1148"/>
    <mergeCell ref="L693:O693"/>
    <mergeCell ref="E366:K366"/>
    <mergeCell ref="T821:W821"/>
    <mergeCell ref="L716:O716"/>
    <mergeCell ref="L599:O599"/>
    <mergeCell ref="P739:S739"/>
    <mergeCell ref="L657:O657"/>
    <mergeCell ref="D1557:J1557"/>
    <mergeCell ref="E768:K768"/>
    <mergeCell ref="P850:S850"/>
    <mergeCell ref="T985:W985"/>
    <mergeCell ref="T1116:W1116"/>
    <mergeCell ref="L1357:O1357"/>
    <mergeCell ref="C337:D337"/>
    <mergeCell ref="L1488:O1488"/>
    <mergeCell ref="C942:D942"/>
    <mergeCell ref="E584:K584"/>
    <mergeCell ref="C548:D548"/>
    <mergeCell ref="L1183:O1183"/>
    <mergeCell ref="T669:W669"/>
    <mergeCell ref="M1556:S1556"/>
    <mergeCell ref="P1253:S1253"/>
    <mergeCell ref="L699:O699"/>
    <mergeCell ref="P948:S948"/>
    <mergeCell ref="L999:O999"/>
    <mergeCell ref="C1111:D1111"/>
    <mergeCell ref="C1062:D1062"/>
    <mergeCell ref="T469:W469"/>
    <mergeCell ref="T1284:W1284"/>
    <mergeCell ref="P1529:S1529"/>
    <mergeCell ref="P1536:S1536"/>
    <mergeCell ref="P1530:S1530"/>
    <mergeCell ref="P1073:S1073"/>
    <mergeCell ref="T65:W65"/>
    <mergeCell ref="P1139:S1139"/>
    <mergeCell ref="T365:W365"/>
    <mergeCell ref="E77:K77"/>
    <mergeCell ref="E492:K492"/>
    <mergeCell ref="C1247:D1247"/>
    <mergeCell ref="E1009:K1009"/>
    <mergeCell ref="C784:D784"/>
    <mergeCell ref="L1406:O1406"/>
    <mergeCell ref="C86:D86"/>
    <mergeCell ref="E1411:K1411"/>
    <mergeCell ref="P448:S448"/>
    <mergeCell ref="T1023:W1023"/>
    <mergeCell ref="C828:D828"/>
    <mergeCell ref="E1106:K1106"/>
    <mergeCell ref="T1323:W1323"/>
    <mergeCell ref="P459:S459"/>
    <mergeCell ref="C755:D755"/>
    <mergeCell ref="C386:D386"/>
    <mergeCell ref="T1279:W1279"/>
    <mergeCell ref="E332:K332"/>
    <mergeCell ref="E307:K307"/>
    <mergeCell ref="L986:O986"/>
    <mergeCell ref="E1061:K1061"/>
    <mergeCell ref="C897:D897"/>
    <mergeCell ref="T1219:W1219"/>
    <mergeCell ref="L1390:O1390"/>
    <mergeCell ref="C886:D886"/>
    <mergeCell ref="P1100:S1100"/>
    <mergeCell ref="T1235:W1235"/>
    <mergeCell ref="T665:W665"/>
    <mergeCell ref="L1007:O1007"/>
    <mergeCell ref="L526:O526"/>
    <mergeCell ref="C1178:D1178"/>
    <mergeCell ref="L1142:O1142"/>
    <mergeCell ref="C533:D533"/>
    <mergeCell ref="P484:S484"/>
    <mergeCell ref="L737:O737"/>
    <mergeCell ref="L1129:O1129"/>
    <mergeCell ref="T542:W542"/>
    <mergeCell ref="T299:W299"/>
    <mergeCell ref="C142:D142"/>
    <mergeCell ref="T615:W615"/>
    <mergeCell ref="C132:D132"/>
    <mergeCell ref="L177:O177"/>
    <mergeCell ref="C137:D137"/>
    <mergeCell ref="L466:O466"/>
    <mergeCell ref="P1162:S1162"/>
    <mergeCell ref="E210:K210"/>
    <mergeCell ref="C780:D780"/>
    <mergeCell ref="L684:O684"/>
    <mergeCell ref="T991:W991"/>
    <mergeCell ref="L279:O279"/>
    <mergeCell ref="C505:D505"/>
    <mergeCell ref="P686:S686"/>
    <mergeCell ref="P823:S823"/>
    <mergeCell ref="T436:W436"/>
    <mergeCell ref="C324:D324"/>
    <mergeCell ref="L432:O432"/>
    <mergeCell ref="E405:K405"/>
    <mergeCell ref="T446:W446"/>
    <mergeCell ref="P398:S398"/>
    <mergeCell ref="P511:S511"/>
    <mergeCell ref="E321:K321"/>
    <mergeCell ref="P474:S474"/>
    <mergeCell ref="C484:D484"/>
    <mergeCell ref="C761:D761"/>
    <mergeCell ref="P794:S794"/>
    <mergeCell ref="C719:D719"/>
    <mergeCell ref="P1144:S1144"/>
    <mergeCell ref="P1040:S1040"/>
    <mergeCell ref="L1330:O1330"/>
    <mergeCell ref="T136:W136"/>
    <mergeCell ref="P844:S844"/>
    <mergeCell ref="P512:S512"/>
    <mergeCell ref="L352:O352"/>
    <mergeCell ref="P263:S263"/>
    <mergeCell ref="E99:K99"/>
    <mergeCell ref="P159:S159"/>
    <mergeCell ref="L134:O134"/>
    <mergeCell ref="E105:K105"/>
    <mergeCell ref="L263:O263"/>
    <mergeCell ref="C1214:D1214"/>
    <mergeCell ref="E171:K171"/>
    <mergeCell ref="T289:W289"/>
    <mergeCell ref="C1182:D1182"/>
    <mergeCell ref="P796:S796"/>
    <mergeCell ref="L960:O960"/>
    <mergeCell ref="L922:O922"/>
    <mergeCell ref="P435:S435"/>
    <mergeCell ref="P680:S680"/>
    <mergeCell ref="T321:W321"/>
    <mergeCell ref="T873:W873"/>
    <mergeCell ref="T1014:W1014"/>
    <mergeCell ref="C687:D687"/>
    <mergeCell ref="C927:D927"/>
    <mergeCell ref="L126:O126"/>
    <mergeCell ref="T1043:W1043"/>
    <mergeCell ref="P310:S310"/>
    <mergeCell ref="T318:W318"/>
    <mergeCell ref="T923:W923"/>
    <mergeCell ref="T1081:W1081"/>
    <mergeCell ref="E998:K998"/>
    <mergeCell ref="E1180:K1180"/>
    <mergeCell ref="T161:W161"/>
    <mergeCell ref="C255:D255"/>
    <mergeCell ref="T792:W792"/>
    <mergeCell ref="T767:W767"/>
    <mergeCell ref="T373:W373"/>
    <mergeCell ref="T1092:W1092"/>
    <mergeCell ref="T673:W673"/>
    <mergeCell ref="C782:D782"/>
    <mergeCell ref="C1015:D1015"/>
    <mergeCell ref="T672:W672"/>
    <mergeCell ref="E1089:K1089"/>
    <mergeCell ref="T348:W348"/>
    <mergeCell ref="E304:K304"/>
    <mergeCell ref="C482:D482"/>
    <mergeCell ref="P571:S571"/>
    <mergeCell ref="T532:W532"/>
    <mergeCell ref="L388:O388"/>
    <mergeCell ref="L954:O954"/>
    <mergeCell ref="T445:W445"/>
    <mergeCell ref="T803:W803"/>
    <mergeCell ref="P811:S811"/>
    <mergeCell ref="P703:S703"/>
    <mergeCell ref="C898:D898"/>
    <mergeCell ref="E1056:K1056"/>
    <mergeCell ref="T1545:W1545"/>
    <mergeCell ref="T1099:W1099"/>
    <mergeCell ref="C320:D320"/>
    <mergeCell ref="L1471:O1471"/>
    <mergeCell ref="E1055:K1055"/>
    <mergeCell ref="P566:S566"/>
    <mergeCell ref="C1083:D1083"/>
    <mergeCell ref="C620:D620"/>
    <mergeCell ref="E262:K262"/>
    <mergeCell ref="P261:S261"/>
    <mergeCell ref="E1355:K1355"/>
    <mergeCell ref="C778:D778"/>
    <mergeCell ref="P866:S866"/>
    <mergeCell ref="T1115:W1115"/>
    <mergeCell ref="P561:S561"/>
    <mergeCell ref="L1487:O1487"/>
    <mergeCell ref="L1216:O1216"/>
    <mergeCell ref="E828:K828"/>
    <mergeCell ref="T690:W690"/>
    <mergeCell ref="C1169:D1169"/>
    <mergeCell ref="L824:O824"/>
    <mergeCell ref="C870:D870"/>
    <mergeCell ref="E512:K512"/>
    <mergeCell ref="P899:S899"/>
    <mergeCell ref="P442:S442"/>
    <mergeCell ref="E1117:K1117"/>
    <mergeCell ref="P1116:S1116"/>
    <mergeCell ref="P594:S594"/>
    <mergeCell ref="L558:O558"/>
    <mergeCell ref="P543:S543"/>
    <mergeCell ref="C428:D428"/>
    <mergeCell ref="T419:W419"/>
    <mergeCell ref="C45:K46"/>
    <mergeCell ref="L720:O720"/>
    <mergeCell ref="P969:S969"/>
    <mergeCell ref="L415:O415"/>
    <mergeCell ref="T648:W648"/>
    <mergeCell ref="C124:D124"/>
    <mergeCell ref="C941:D941"/>
    <mergeCell ref="C636:D636"/>
    <mergeCell ref="C721:D721"/>
    <mergeCell ref="C986:D986"/>
    <mergeCell ref="L132:O132"/>
    <mergeCell ref="L508:O508"/>
    <mergeCell ref="L524:O524"/>
    <mergeCell ref="T100:W100"/>
    <mergeCell ref="C75:D75"/>
    <mergeCell ref="E88:K88"/>
    <mergeCell ref="C87:D87"/>
    <mergeCell ref="L52:O52"/>
    <mergeCell ref="E71:K71"/>
    <mergeCell ref="P664:S664"/>
    <mergeCell ref="L104:O104"/>
    <mergeCell ref="P964:S964"/>
    <mergeCell ref="L404:O404"/>
    <mergeCell ref="L105:O105"/>
    <mergeCell ref="L99:O99"/>
    <mergeCell ref="P234:S234"/>
    <mergeCell ref="T244:W244"/>
    <mergeCell ref="E175:K175"/>
    <mergeCell ref="P392:S392"/>
    <mergeCell ref="T468:W468"/>
    <mergeCell ref="L366:O366"/>
    <mergeCell ref="C244:D244"/>
    <mergeCell ref="T48:W48"/>
    <mergeCell ref="L420:O420"/>
    <mergeCell ref="E1186:K1186"/>
    <mergeCell ref="C70:D70"/>
    <mergeCell ref="C228:D228"/>
    <mergeCell ref="C833:D833"/>
    <mergeCell ref="C528:D528"/>
    <mergeCell ref="E806:K806"/>
    <mergeCell ref="C745:D745"/>
    <mergeCell ref="E360:K360"/>
    <mergeCell ref="P317:S317"/>
    <mergeCell ref="L1085:O1085"/>
    <mergeCell ref="T1013:W1013"/>
    <mergeCell ref="E72:K72"/>
    <mergeCell ref="T94:W94"/>
    <mergeCell ref="T295:W295"/>
    <mergeCell ref="L362:O362"/>
    <mergeCell ref="C437:D437"/>
    <mergeCell ref="E93:K93"/>
    <mergeCell ref="L62:O62"/>
    <mergeCell ref="P251:S251"/>
    <mergeCell ref="P114:S114"/>
    <mergeCell ref="T282:W282"/>
    <mergeCell ref="C1077:D1077"/>
    <mergeCell ref="L480:O480"/>
    <mergeCell ref="P849:S849"/>
    <mergeCell ref="T940:W940"/>
    <mergeCell ref="E359:K359"/>
    <mergeCell ref="T401:W401"/>
    <mergeCell ref="E517:K517"/>
    <mergeCell ref="E518:K518"/>
    <mergeCell ref="E48:K48"/>
    <mergeCell ref="L77:O77"/>
    <mergeCell ref="T179:W179"/>
    <mergeCell ref="T310:W310"/>
    <mergeCell ref="L551:O551"/>
    <mergeCell ref="E719:K719"/>
    <mergeCell ref="E420:K420"/>
    <mergeCell ref="T942:W942"/>
    <mergeCell ref="T967:W967"/>
    <mergeCell ref="L246:O246"/>
    <mergeCell ref="C163:D163"/>
    <mergeCell ref="L377:O377"/>
    <mergeCell ref="T662:W662"/>
    <mergeCell ref="E147:K147"/>
    <mergeCell ref="T962:W962"/>
    <mergeCell ref="C158:D158"/>
    <mergeCell ref="E920:K920"/>
    <mergeCell ref="L393:O393"/>
    <mergeCell ref="E104:K104"/>
    <mergeCell ref="P103:S103"/>
    <mergeCell ref="E649:K649"/>
    <mergeCell ref="C569:D569"/>
    <mergeCell ref="L638:O638"/>
    <mergeCell ref="E603:K603"/>
    <mergeCell ref="P86:S86"/>
    <mergeCell ref="P407:S407"/>
    <mergeCell ref="C658:D658"/>
    <mergeCell ref="T152:W152"/>
    <mergeCell ref="E891:K891"/>
    <mergeCell ref="T582:W582"/>
    <mergeCell ref="C108:D108"/>
    <mergeCell ref="E381:K381"/>
    <mergeCell ref="E778:K778"/>
    <mergeCell ref="T129:W129"/>
    <mergeCell ref="P1084:S1084"/>
    <mergeCell ref="T599:W599"/>
    <mergeCell ref="L840:O840"/>
    <mergeCell ref="L971:O971"/>
    <mergeCell ref="L552:O552"/>
    <mergeCell ref="P659:S659"/>
    <mergeCell ref="P634:S634"/>
    <mergeCell ref="E275:K275"/>
    <mergeCell ref="T265:W265"/>
    <mergeCell ref="E626:K626"/>
    <mergeCell ref="T196:W196"/>
    <mergeCell ref="E279:K279"/>
    <mergeCell ref="L1481:O1481"/>
    <mergeCell ref="E1399:K1399"/>
    <mergeCell ref="L1465:O1465"/>
    <mergeCell ref="C234:D234"/>
    <mergeCell ref="T173:W173"/>
    <mergeCell ref="L1198:O1198"/>
    <mergeCell ref="E364:K364"/>
    <mergeCell ref="L741:O741"/>
    <mergeCell ref="P424:S424"/>
    <mergeCell ref="C766:D766"/>
    <mergeCell ref="E170:K170"/>
    <mergeCell ref="E257:K257"/>
    <mergeCell ref="E349:K349"/>
    <mergeCell ref="C703:D703"/>
    <mergeCell ref="P1120:S1120"/>
    <mergeCell ref="C358:D358"/>
    <mergeCell ref="E1361:K1361"/>
    <mergeCell ref="E1187:K1187"/>
    <mergeCell ref="T717:W717"/>
    <mergeCell ref="L182:O182"/>
    <mergeCell ref="T440:W440"/>
    <mergeCell ref="L296:O296"/>
    <mergeCell ref="T598:W598"/>
    <mergeCell ref="E1131:K1131"/>
    <mergeCell ref="P1518:S1518"/>
    <mergeCell ref="L970:O970"/>
    <mergeCell ref="P1061:S1061"/>
    <mergeCell ref="P1213:S1213"/>
    <mergeCell ref="P756:S756"/>
    <mergeCell ref="E1431:K1431"/>
    <mergeCell ref="C1174:D1174"/>
    <mergeCell ref="E1010:K1010"/>
    <mergeCell ref="P1241:S1241"/>
    <mergeCell ref="L649:O649"/>
    <mergeCell ref="E419:K419"/>
    <mergeCell ref="L251:O251"/>
    <mergeCell ref="L648:O648"/>
    <mergeCell ref="C630:D630"/>
    <mergeCell ref="C1419:D1419"/>
    <mergeCell ref="C930:D930"/>
    <mergeCell ref="P207:S207"/>
    <mergeCell ref="L1062:O1062"/>
    <mergeCell ref="C516:D516"/>
    <mergeCell ref="T1468:W1468"/>
    <mergeCell ref="E1290:K1290"/>
    <mergeCell ref="P773:S773"/>
    <mergeCell ref="T706:W706"/>
    <mergeCell ref="L813:O813"/>
    <mergeCell ref="E1066:K1066"/>
    <mergeCell ref="T1517:W1517"/>
    <mergeCell ref="E267:K267"/>
    <mergeCell ref="V1557:AD1557"/>
    <mergeCell ref="C1130:D1130"/>
    <mergeCell ref="P860:S860"/>
    <mergeCell ref="P1050:S1050"/>
    <mergeCell ref="E1078:K1078"/>
    <mergeCell ref="E1209:K1209"/>
    <mergeCell ref="P745:S745"/>
    <mergeCell ref="P1160:S1160"/>
    <mergeCell ref="E1378:K1378"/>
    <mergeCell ref="P1377:S1377"/>
    <mergeCell ref="C858:D858"/>
    <mergeCell ref="P1045:S1045"/>
    <mergeCell ref="L301:O301"/>
    <mergeCell ref="P430:S430"/>
    <mergeCell ref="E1219:K1219"/>
    <mergeCell ref="C1158:D1158"/>
    <mergeCell ref="E882:K882"/>
    <mergeCell ref="C625:D625"/>
    <mergeCell ref="L1260:O1260"/>
    <mergeCell ref="L1334:O1334"/>
    <mergeCell ref="P631:S631"/>
    <mergeCell ref="E870:K870"/>
    <mergeCell ref="P800:S800"/>
    <mergeCell ref="E959:K959"/>
    <mergeCell ref="E524:K524"/>
    <mergeCell ref="P1408:S1408"/>
    <mergeCell ref="L1386:O1386"/>
    <mergeCell ref="L1221:O1221"/>
    <mergeCell ref="T1044:W1044"/>
    <mergeCell ref="T1333:W1333"/>
    <mergeCell ref="P936:S936"/>
    <mergeCell ref="P413:S413"/>
    <mergeCell ref="E76:K76"/>
    <mergeCell ref="E251:K251"/>
    <mergeCell ref="T798:W798"/>
    <mergeCell ref="P244:S244"/>
    <mergeCell ref="T493:W493"/>
    <mergeCell ref="P333:S333"/>
    <mergeCell ref="L865:O865"/>
    <mergeCell ref="E1008:K1008"/>
    <mergeCell ref="E1033:K1033"/>
    <mergeCell ref="C776:D776"/>
    <mergeCell ref="T1098:W1098"/>
    <mergeCell ref="L1411:O1411"/>
    <mergeCell ref="T1256:W1256"/>
    <mergeCell ref="E92:K92"/>
    <mergeCell ref="T793:W793"/>
    <mergeCell ref="L1165:O1165"/>
    <mergeCell ref="T951:W951"/>
    <mergeCell ref="C1082:D1082"/>
    <mergeCell ref="C1240:D1240"/>
    <mergeCell ref="C1234:D1234"/>
    <mergeCell ref="C777:D777"/>
    <mergeCell ref="P391:S391"/>
    <mergeCell ref="C908:D908"/>
    <mergeCell ref="E489:K489"/>
    <mergeCell ref="C974:D974"/>
    <mergeCell ref="L171:O171"/>
    <mergeCell ref="E1191:K1191"/>
    <mergeCell ref="P131:S131"/>
    <mergeCell ref="T1398:W1398"/>
    <mergeCell ref="E789:K789"/>
    <mergeCell ref="T1278:W1278"/>
    <mergeCell ref="E1256:K1256"/>
    <mergeCell ref="E53:K53"/>
    <mergeCell ref="C407:D407"/>
    <mergeCell ref="L1215:O1215"/>
    <mergeCell ref="E59:K59"/>
    <mergeCell ref="L1073:O1073"/>
    <mergeCell ref="C990:D990"/>
    <mergeCell ref="C91:D91"/>
    <mergeCell ref="C97:D97"/>
    <mergeCell ref="C53:D53"/>
    <mergeCell ref="E54:K54"/>
    <mergeCell ref="E212:K212"/>
    <mergeCell ref="P599:S599"/>
    <mergeCell ref="P142:S142"/>
    <mergeCell ref="E817:K817"/>
    <mergeCell ref="P816:S816"/>
    <mergeCell ref="L284:O284"/>
    <mergeCell ref="L60:O60"/>
    <mergeCell ref="L1134:O1134"/>
    <mergeCell ref="L88:O88"/>
    <mergeCell ref="C69:D69"/>
    <mergeCell ref="L71:O71"/>
    <mergeCell ref="L626:O626"/>
    <mergeCell ref="L620:O620"/>
    <mergeCell ref="C537:D537"/>
    <mergeCell ref="L822:O822"/>
    <mergeCell ref="L841:O841"/>
    <mergeCell ref="E64:K64"/>
    <mergeCell ref="E153:K153"/>
    <mergeCell ref="P1128:S1128"/>
    <mergeCell ref="C1157:D1157"/>
    <mergeCell ref="C92:D92"/>
    <mergeCell ref="E250:K250"/>
    <mergeCell ref="C216:D216"/>
    <mergeCell ref="E227:K227"/>
    <mergeCell ref="L139:O139"/>
    <mergeCell ref="L1084:O1084"/>
    <mergeCell ref="P403:S403"/>
    <mergeCell ref="E621:K621"/>
    <mergeCell ref="L633:O633"/>
    <mergeCell ref="T156:W156"/>
    <mergeCell ref="L321:O321"/>
    <mergeCell ref="L665:O665"/>
    <mergeCell ref="L360:O360"/>
    <mergeCell ref="P1057:S1057"/>
    <mergeCell ref="L302:O302"/>
    <mergeCell ref="P195:S195"/>
    <mergeCell ref="L133:O133"/>
    <mergeCell ref="E228:K228"/>
    <mergeCell ref="L915:O915"/>
    <mergeCell ref="L496:O496"/>
    <mergeCell ref="P158:S158"/>
    <mergeCell ref="L534:O534"/>
    <mergeCell ref="L1083:O1083"/>
    <mergeCell ref="L1078:O1078"/>
    <mergeCell ref="P652:S652"/>
    <mergeCell ref="T331:W331"/>
    <mergeCell ref="T140:W140"/>
    <mergeCell ref="E1050:K1050"/>
    <mergeCell ref="C1072:D1072"/>
    <mergeCell ref="T689:W689"/>
    <mergeCell ref="P254:S254"/>
    <mergeCell ref="C962:D962"/>
    <mergeCell ref="C499:D499"/>
    <mergeCell ref="T935:W935"/>
    <mergeCell ref="C107:D107"/>
    <mergeCell ref="P294:S294"/>
    <mergeCell ref="P338:S338"/>
    <mergeCell ref="L1307:O1307"/>
    <mergeCell ref="C1224:D1224"/>
    <mergeCell ref="C830:D830"/>
    <mergeCell ref="C805:D805"/>
    <mergeCell ref="E1077:K1077"/>
    <mergeCell ref="P560:S560"/>
    <mergeCell ref="T561:W561"/>
    <mergeCell ref="T711:W711"/>
    <mergeCell ref="T554:W554"/>
    <mergeCell ref="T514:W514"/>
    <mergeCell ref="C238:D238"/>
    <mergeCell ref="C128:D128"/>
    <mergeCell ref="C233:D233"/>
    <mergeCell ref="T145:W145"/>
    <mergeCell ref="C232:D232"/>
    <mergeCell ref="L228:O228"/>
    <mergeCell ref="L203:O203"/>
    <mergeCell ref="P255:S255"/>
    <mergeCell ref="L359:O359"/>
    <mergeCell ref="E184:K184"/>
    <mergeCell ref="C532:D532"/>
    <mergeCell ref="L1159:O1159"/>
    <mergeCell ref="C1078:D1078"/>
    <mergeCell ref="E200:K200"/>
    <mergeCell ref="P941:S941"/>
    <mergeCell ref="C1175:D1175"/>
    <mergeCell ref="E1060:K1060"/>
    <mergeCell ref="L1095:O1095"/>
    <mergeCell ref="L1094:O1094"/>
    <mergeCell ref="T498:W498"/>
    <mergeCell ref="L949:O949"/>
    <mergeCell ref="E954:K954"/>
    <mergeCell ref="T293:W293"/>
    <mergeCell ref="L1444:O1444"/>
    <mergeCell ref="L1373:O1373"/>
    <mergeCell ref="T1508:W1508"/>
    <mergeCell ref="P1311:S1311"/>
    <mergeCell ref="P1395:S1395"/>
    <mergeCell ref="T1495:W1495"/>
    <mergeCell ref="P1343:S1343"/>
    <mergeCell ref="P1344:S1344"/>
    <mergeCell ref="T1408:W1408"/>
    <mergeCell ref="T972:W972"/>
    <mergeCell ref="P1008:S1008"/>
    <mergeCell ref="T1500:W1500"/>
    <mergeCell ref="T1484:W1484"/>
    <mergeCell ref="E1436:K1436"/>
    <mergeCell ref="E1198:K1198"/>
    <mergeCell ref="P1394:S1394"/>
    <mergeCell ref="P761:S761"/>
    <mergeCell ref="T712:W712"/>
    <mergeCell ref="E342:K342"/>
    <mergeCell ref="T418:W418"/>
    <mergeCell ref="L1112:O1112"/>
    <mergeCell ref="E669:K669"/>
    <mergeCell ref="L584:O584"/>
    <mergeCell ref="E1486:K1486"/>
    <mergeCell ref="L654:O654"/>
    <mergeCell ref="L573:O573"/>
    <mergeCell ref="T457:W457"/>
    <mergeCell ref="E790:K790"/>
    <mergeCell ref="C16:AD16"/>
    <mergeCell ref="P636:S636"/>
    <mergeCell ref="C1054:D1054"/>
    <mergeCell ref="C1168:D1168"/>
    <mergeCell ref="T117:W117"/>
    <mergeCell ref="E325:K325"/>
    <mergeCell ref="E414:K414"/>
    <mergeCell ref="E930:K930"/>
    <mergeCell ref="P505:S505"/>
    <mergeCell ref="T503:W503"/>
    <mergeCell ref="C613:D613"/>
    <mergeCell ref="T254:W254"/>
    <mergeCell ref="T248:W248"/>
    <mergeCell ref="C118:D118"/>
    <mergeCell ref="T892:W892"/>
    <mergeCell ref="L870:O870"/>
    <mergeCell ref="E1011:K1011"/>
    <mergeCell ref="L926:O926"/>
    <mergeCell ref="C591:D591"/>
    <mergeCell ref="P125:S125"/>
    <mergeCell ref="C52:D52"/>
    <mergeCell ref="P840:S840"/>
    <mergeCell ref="E233:K233"/>
    <mergeCell ref="L545:O545"/>
    <mergeCell ref="E838:K838"/>
    <mergeCell ref="P527:S527"/>
    <mergeCell ref="T439:W439"/>
    <mergeCell ref="C487:D487"/>
    <mergeCell ref="L745:O745"/>
    <mergeCell ref="C199:D199"/>
    <mergeCell ref="L834:O834"/>
    <mergeCell ref="L1045:O1045"/>
    <mergeCell ref="L59:O59"/>
    <mergeCell ref="P126:S126"/>
    <mergeCell ref="E119:K119"/>
    <mergeCell ref="L115:O115"/>
    <mergeCell ref="L127:O127"/>
    <mergeCell ref="C724:D724"/>
    <mergeCell ref="E60:K60"/>
    <mergeCell ref="P65:S65"/>
    <mergeCell ref="C104:D104"/>
    <mergeCell ref="C159:D159"/>
    <mergeCell ref="C153:D153"/>
    <mergeCell ref="C114:D114"/>
    <mergeCell ref="L256:O256"/>
    <mergeCell ref="L365:O365"/>
    <mergeCell ref="C1026:D1026"/>
    <mergeCell ref="E131:K131"/>
    <mergeCell ref="L376:O376"/>
    <mergeCell ref="E75:K75"/>
    <mergeCell ref="C460:D460"/>
    <mergeCell ref="P163:S163"/>
    <mergeCell ref="E886:K886"/>
    <mergeCell ref="P974:S974"/>
    <mergeCell ref="C945:D945"/>
    <mergeCell ref="C602:D602"/>
    <mergeCell ref="P478:S478"/>
    <mergeCell ref="C868:D868"/>
    <mergeCell ref="E1006:K1006"/>
    <mergeCell ref="L845:O845"/>
    <mergeCell ref="L650:O650"/>
    <mergeCell ref="E729:K729"/>
    <mergeCell ref="P1021:S1021"/>
    <mergeCell ref="P160:S160"/>
    <mergeCell ref="T1544:W1544"/>
    <mergeCell ref="E87:K87"/>
    <mergeCell ref="L1525:O1525"/>
    <mergeCell ref="T1472:W1472"/>
    <mergeCell ref="C641:D641"/>
    <mergeCell ref="P282:S282"/>
    <mergeCell ref="C799:D799"/>
    <mergeCell ref="E500:K500"/>
    <mergeCell ref="P582:S582"/>
    <mergeCell ref="E1263:K1263"/>
    <mergeCell ref="E800:K800"/>
    <mergeCell ref="T831:W831"/>
    <mergeCell ref="P283:S283"/>
    <mergeCell ref="P277:S277"/>
    <mergeCell ref="L1203:O1203"/>
    <mergeCell ref="E958:K958"/>
    <mergeCell ref="C726:D726"/>
    <mergeCell ref="C369:D369"/>
    <mergeCell ref="C879:D879"/>
    <mergeCell ref="E1258:K1258"/>
    <mergeCell ref="P347:S347"/>
    <mergeCell ref="E1416:K1416"/>
    <mergeCell ref="P1409:S1409"/>
    <mergeCell ref="P952:S952"/>
    <mergeCell ref="C1065:D1065"/>
    <mergeCell ref="P1252:S1252"/>
    <mergeCell ref="C1196:D1196"/>
    <mergeCell ref="P1410:S1410"/>
    <mergeCell ref="P380:S380"/>
    <mergeCell ref="E1152:K1152"/>
    <mergeCell ref="L431:O431"/>
    <mergeCell ref="P1202:S1202"/>
    <mergeCell ref="D1561:J1561"/>
    <mergeCell ref="E903:K903"/>
    <mergeCell ref="L729:O729"/>
    <mergeCell ref="T515:W515"/>
    <mergeCell ref="L887:O887"/>
    <mergeCell ref="T989:W989"/>
    <mergeCell ref="T1120:W1120"/>
    <mergeCell ref="L1361:O1361"/>
    <mergeCell ref="L1492:O1492"/>
    <mergeCell ref="T815:W815"/>
    <mergeCell ref="P1490:S1490"/>
    <mergeCell ref="M1560:S1560"/>
    <mergeCell ref="C1496:D1496"/>
    <mergeCell ref="L1503:O1503"/>
    <mergeCell ref="T1228:W1228"/>
    <mergeCell ref="T1380:W1380"/>
    <mergeCell ref="T1528:W1528"/>
    <mergeCell ref="C544:D544"/>
    <mergeCell ref="L1231:O1231"/>
    <mergeCell ref="C1371:D1371"/>
    <mergeCell ref="P1094:S1094"/>
    <mergeCell ref="P1294:S1294"/>
    <mergeCell ref="P1027:S1027"/>
    <mergeCell ref="P1066:S1066"/>
    <mergeCell ref="L517:O517"/>
    <mergeCell ref="L1238:O1238"/>
    <mergeCell ref="E1216:K1216"/>
    <mergeCell ref="C1170:D1170"/>
    <mergeCell ref="P1541:S1541"/>
    <mergeCell ref="E1027:K1027"/>
    <mergeCell ref="E1480:K1480"/>
    <mergeCell ref="C1098:D1098"/>
    <mergeCell ref="E533:K533"/>
    <mergeCell ref="E1049:K1049"/>
    <mergeCell ref="L98:O98"/>
    <mergeCell ref="L267:O267"/>
    <mergeCell ref="L398:O398"/>
    <mergeCell ref="T106:W106"/>
    <mergeCell ref="T226:W226"/>
    <mergeCell ref="L1055:O1055"/>
    <mergeCell ref="L1030:O1030"/>
    <mergeCell ref="P1190:S1190"/>
    <mergeCell ref="T1288:W1288"/>
    <mergeCell ref="T526:W526"/>
    <mergeCell ref="C1447:D1447"/>
    <mergeCell ref="E1306:K1306"/>
    <mergeCell ref="P1236:S1236"/>
    <mergeCell ref="E1420:K1420"/>
    <mergeCell ref="T565:W565"/>
    <mergeCell ref="E942:K942"/>
    <mergeCell ref="L409:O409"/>
    <mergeCell ref="E1164:K1164"/>
    <mergeCell ref="L990:O990"/>
    <mergeCell ref="T461:W461"/>
    <mergeCell ref="C874:D874"/>
    <mergeCell ref="T619:W619"/>
    <mergeCell ref="L937:O937"/>
    <mergeCell ref="L991:O991"/>
    <mergeCell ref="E1240:K1240"/>
    <mergeCell ref="L354:O354"/>
    <mergeCell ref="C869:D869"/>
    <mergeCell ref="L245:O245"/>
    <mergeCell ref="L349:O349"/>
    <mergeCell ref="T1342:W1342"/>
    <mergeCell ref="C657:D657"/>
    <mergeCell ref="L1475:O1475"/>
    <mergeCell ref="L1170:O1170"/>
    <mergeCell ref="P766:S766"/>
    <mergeCell ref="L1259:O1259"/>
    <mergeCell ref="L1111:O1111"/>
    <mergeCell ref="T1213:W1213"/>
    <mergeCell ref="T814:W814"/>
    <mergeCell ref="P843:S843"/>
    <mergeCell ref="T1027:W1027"/>
    <mergeCell ref="E716:K716"/>
    <mergeCell ref="C1429:D1429"/>
    <mergeCell ref="C1412:D1412"/>
    <mergeCell ref="E1395:K1395"/>
    <mergeCell ref="C902:D902"/>
    <mergeCell ref="T1539:W1539"/>
    <mergeCell ref="C760:D760"/>
    <mergeCell ref="L1395:O1395"/>
    <mergeCell ref="C891:D891"/>
    <mergeCell ref="P1491:S1491"/>
    <mergeCell ref="P1519:S1519"/>
    <mergeCell ref="P1513:S1513"/>
    <mergeCell ref="L1482:O1482"/>
    <mergeCell ref="L1225:O1225"/>
    <mergeCell ref="L1280:O1280"/>
    <mergeCell ref="C749:D749"/>
    <mergeCell ref="C1354:D1354"/>
    <mergeCell ref="C1468:D1468"/>
    <mergeCell ref="C1055:D1055"/>
    <mergeCell ref="C1049:D1049"/>
    <mergeCell ref="C1534:D1534"/>
    <mergeCell ref="C1424:D1424"/>
    <mergeCell ref="T428:W428"/>
    <mergeCell ref="T1303:W1303"/>
    <mergeCell ref="C1472:D1472"/>
    <mergeCell ref="E1448:K1448"/>
    <mergeCell ref="L1287:O1287"/>
    <mergeCell ref="P1378:S1378"/>
    <mergeCell ref="P1340:S1340"/>
    <mergeCell ref="P1507:S1507"/>
    <mergeCell ref="T1538:W1538"/>
    <mergeCell ref="L817:O817"/>
    <mergeCell ref="P1523:S1523"/>
    <mergeCell ref="C640:D640"/>
    <mergeCell ref="P1366:S1366"/>
    <mergeCell ref="P1393:S1393"/>
    <mergeCell ref="E1452:K1452"/>
    <mergeCell ref="L828:O828"/>
    <mergeCell ref="L1400:O1400"/>
    <mergeCell ref="C787:D787"/>
    <mergeCell ref="L959:O959"/>
    <mergeCell ref="E614:K614"/>
    <mergeCell ref="P1001:S1001"/>
    <mergeCell ref="L528:O528"/>
    <mergeCell ref="P696:S696"/>
    <mergeCell ref="C1074:D1074"/>
    <mergeCell ref="T1489:W1489"/>
    <mergeCell ref="E1469:K1469"/>
    <mergeCell ref="P1305:S1305"/>
    <mergeCell ref="E1427:K1427"/>
    <mergeCell ref="P1474:S1474"/>
    <mergeCell ref="P1349:S1349"/>
    <mergeCell ref="L875:O875"/>
    <mergeCell ref="T592:W592"/>
    <mergeCell ref="P957:S957"/>
    <mergeCell ref="E1099:K1099"/>
    <mergeCell ref="P1185:S1185"/>
    <mergeCell ref="L1383:O1383"/>
    <mergeCell ref="C880:D880"/>
    <mergeCell ref="L943:O943"/>
    <mergeCell ref="E1349:K1349"/>
    <mergeCell ref="E1328:K1328"/>
    <mergeCell ref="P973:S973"/>
    <mergeCell ref="P1540:S1540"/>
    <mergeCell ref="P1121:S1121"/>
    <mergeCell ref="C890:D890"/>
    <mergeCell ref="P1077:S1077"/>
    <mergeCell ref="P1446:S1446"/>
    <mergeCell ref="P1421:S1421"/>
    <mergeCell ref="T939:W939"/>
    <mergeCell ref="L961:O961"/>
    <mergeCell ref="T1392:W1392"/>
    <mergeCell ref="C1235:D1235"/>
    <mergeCell ref="L1520:O1520"/>
    <mergeCell ref="E1540:K1540"/>
    <mergeCell ref="C1278:D1278"/>
    <mergeCell ref="C1436:D1436"/>
    <mergeCell ref="C1475:D1475"/>
    <mergeCell ref="L1074:O1074"/>
    <mergeCell ref="P1444:S1444"/>
    <mergeCell ref="T919:W919"/>
    <mergeCell ref="C1343:D1343"/>
    <mergeCell ref="L1515:O1515"/>
    <mergeCell ref="T1273:W1273"/>
    <mergeCell ref="T995:W995"/>
    <mergeCell ref="E1181:K1181"/>
    <mergeCell ref="L1186:O1186"/>
    <mergeCell ref="T1173:W1173"/>
    <mergeCell ref="E744:K744"/>
    <mergeCell ref="L1023:O1023"/>
    <mergeCell ref="E1310:K1310"/>
    <mergeCell ref="L1448:O1448"/>
    <mergeCell ref="P980:S980"/>
    <mergeCell ref="P516:S516"/>
    <mergeCell ref="P832:S832"/>
    <mergeCell ref="T1456:W1456"/>
    <mergeCell ref="C1451:D1451"/>
    <mergeCell ref="E1441:K1441"/>
    <mergeCell ref="C1440:D1440"/>
    <mergeCell ref="P1054:S1054"/>
    <mergeCell ref="C1446:D1446"/>
    <mergeCell ref="C1010:D1010"/>
    <mergeCell ref="E1261:K1261"/>
    <mergeCell ref="L1328:O1328"/>
    <mergeCell ref="E1083:K1083"/>
    <mergeCell ref="L909:O909"/>
    <mergeCell ref="C851:D851"/>
    <mergeCell ref="C826:D826"/>
    <mergeCell ref="T1167:W1167"/>
    <mergeCell ref="P1354:S1354"/>
    <mergeCell ref="C770:D770"/>
    <mergeCell ref="P1355:S1355"/>
    <mergeCell ref="C957:D957"/>
    <mergeCell ref="T820:W820"/>
    <mergeCell ref="L1061:O1061"/>
    <mergeCell ref="P848:S848"/>
    <mergeCell ref="L1090:O1090"/>
    <mergeCell ref="P1143:S1143"/>
    <mergeCell ref="E914:K914"/>
    <mergeCell ref="T1417:W1417"/>
    <mergeCell ref="C1070:D1070"/>
    <mergeCell ref="L1273:O1273"/>
    <mergeCell ref="P1357:S1357"/>
    <mergeCell ref="P1426:S1426"/>
    <mergeCell ref="T868:W868"/>
    <mergeCell ref="E1394:K1394"/>
    <mergeCell ref="T844:W844"/>
    <mergeCell ref="B1:AD1"/>
    <mergeCell ref="P222:S222"/>
    <mergeCell ref="E1343:K1343"/>
    <mergeCell ref="P854:S854"/>
    <mergeCell ref="P968:S968"/>
    <mergeCell ref="T1103:W1103"/>
    <mergeCell ref="T80:W80"/>
    <mergeCell ref="C998:D998"/>
    <mergeCell ref="L109:O109"/>
    <mergeCell ref="T411:W411"/>
    <mergeCell ref="L147:O147"/>
    <mergeCell ref="C1298:D1298"/>
    <mergeCell ref="P396:S396"/>
    <mergeCell ref="P554:S554"/>
    <mergeCell ref="P668:S668"/>
    <mergeCell ref="T1183:W1183"/>
    <mergeCell ref="C798:D798"/>
    <mergeCell ref="C352:D352"/>
    <mergeCell ref="T1272:W1272"/>
    <mergeCell ref="L1175:O1175"/>
    <mergeCell ref="C982:D982"/>
    <mergeCell ref="C1140:D1140"/>
    <mergeCell ref="P1327:S1327"/>
    <mergeCell ref="E1098:K1098"/>
    <mergeCell ref="L1311:O1311"/>
    <mergeCell ref="L1266:O1266"/>
    <mergeCell ref="C1151:D1151"/>
    <mergeCell ref="E1288:K1288"/>
    <mergeCell ref="C1207:D1207"/>
    <mergeCell ref="T406:W406"/>
    <mergeCell ref="T866:W866"/>
    <mergeCell ref="L778:O778"/>
    <mergeCell ref="T52:W52"/>
    <mergeCell ref="C1076:D1076"/>
    <mergeCell ref="C732:D732"/>
    <mergeCell ref="L539:O539"/>
    <mergeCell ref="P805:S805"/>
    <mergeCell ref="T981:W981"/>
    <mergeCell ref="L953:O953"/>
    <mergeCell ref="C748:D748"/>
    <mergeCell ref="E642:K642"/>
    <mergeCell ref="P178:S178"/>
    <mergeCell ref="E337:K337"/>
    <mergeCell ref="E853:K853"/>
    <mergeCell ref="P267:S267"/>
    <mergeCell ref="C341:D341"/>
    <mergeCell ref="E115:K115"/>
    <mergeCell ref="P54:S54"/>
    <mergeCell ref="P265:S265"/>
    <mergeCell ref="L137:O137"/>
    <mergeCell ref="E65:K65"/>
    <mergeCell ref="C129:D129"/>
    <mergeCell ref="T372:W372"/>
    <mergeCell ref="C313:D313"/>
    <mergeCell ref="P408:S408"/>
    <mergeCell ref="L1187:O1187"/>
    <mergeCell ref="C211:D211"/>
    <mergeCell ref="E1348:K1348"/>
    <mergeCell ref="T352:W352"/>
    <mergeCell ref="E885:K885"/>
    <mergeCell ref="P368:S368"/>
    <mergeCell ref="C1401:D1401"/>
    <mergeCell ref="E1088:K1088"/>
    <mergeCell ref="C63:D63"/>
    <mergeCell ref="P752:S752"/>
    <mergeCell ref="C99:D99"/>
    <mergeCell ref="T253:W253"/>
    <mergeCell ref="L625:O625"/>
    <mergeCell ref="L1378:O1378"/>
    <mergeCell ref="T450:W450"/>
    <mergeCell ref="P147:S147"/>
    <mergeCell ref="P69:S69"/>
    <mergeCell ref="C390:D390"/>
    <mergeCell ref="T340:W340"/>
    <mergeCell ref="T722:W722"/>
    <mergeCell ref="C590:D590"/>
    <mergeCell ref="T422:W422"/>
    <mergeCell ref="P565:S565"/>
    <mergeCell ref="L1240:O1240"/>
    <mergeCell ref="E565:K565"/>
    <mergeCell ref="P1092:S1092"/>
    <mergeCell ref="P728:S728"/>
    <mergeCell ref="E794:K794"/>
    <mergeCell ref="P777:S777"/>
    <mergeCell ref="E1387:K1387"/>
    <mergeCell ref="E97:K97"/>
    <mergeCell ref="L1344:O1344"/>
  </mergeCells>
  <phoneticPr fontId="61" type="noConversion"/>
  <conditionalFormatting sqref="C24 I24">
    <cfRule type="expression" dxfId="109" priority="16">
      <formula>$T$24="X"</formula>
    </cfRule>
  </conditionalFormatting>
  <conditionalFormatting sqref="C24 T24">
    <cfRule type="expression" dxfId="108" priority="17">
      <formula>$I$24="X"</formula>
    </cfRule>
  </conditionalFormatting>
  <conditionalFormatting sqref="C35:AD35">
    <cfRule type="expression" dxfId="107" priority="13">
      <formula>$AK$1548&gt;0</formula>
    </cfRule>
  </conditionalFormatting>
  <conditionalFormatting sqref="C38:AD38">
    <cfRule type="expression" dxfId="106" priority="12">
      <formula>AND($AL$1547&gt;0,$C$1564="")</formula>
    </cfRule>
  </conditionalFormatting>
  <conditionalFormatting sqref="C41:AD41">
    <cfRule type="expression" dxfId="105" priority="11">
      <formula>AND(AV47&gt;0,G1548="")</formula>
    </cfRule>
  </conditionalFormatting>
  <conditionalFormatting sqref="C42:AD42">
    <cfRule type="expression" dxfId="104" priority="7">
      <formula>AND(AW47&gt;0,G1550="")</formula>
    </cfRule>
  </conditionalFormatting>
  <conditionalFormatting sqref="C43:AD43">
    <cfRule type="expression" dxfId="103" priority="4">
      <formula>AND(AX47&gt;0,G1552="")</formula>
    </cfRule>
  </conditionalFormatting>
  <conditionalFormatting sqref="E47:AD1546">
    <cfRule type="expression" dxfId="102" priority="15">
      <formula>OR($I$24="X",$T$24="X")</formula>
    </cfRule>
  </conditionalFormatting>
  <conditionalFormatting sqref="G1548:AD1548">
    <cfRule type="expression" dxfId="101" priority="9">
      <formula>AND(AV47=0,G1548="")</formula>
    </cfRule>
    <cfRule type="expression" dxfId="100" priority="10">
      <formula>AND(AV47&gt;0,G1548="")</formula>
    </cfRule>
  </conditionalFormatting>
  <conditionalFormatting sqref="G1550:AD1550">
    <cfRule type="expression" dxfId="99" priority="6">
      <formula>AND(AW47=0,G1550="")</formula>
    </cfRule>
    <cfRule type="expression" dxfId="98" priority="8">
      <formula>AND(AW47&gt;0,G1550="")</formula>
    </cfRule>
  </conditionalFormatting>
  <conditionalFormatting sqref="G1552:AD1552">
    <cfRule type="expression" dxfId="97" priority="3">
      <formula>AND(AX47=0,G1552="")</formula>
    </cfRule>
    <cfRule type="expression" dxfId="96" priority="5">
      <formula>AND(AX47&gt;0,G1552="")</formula>
    </cfRule>
  </conditionalFormatting>
  <conditionalFormatting sqref="I24 T24">
    <cfRule type="expression" dxfId="95" priority="18">
      <formula>$C$24="X"</formula>
    </cfRule>
  </conditionalFormatting>
  <conditionalFormatting sqref="X47:AC1546">
    <cfRule type="expression" dxfId="94" priority="14">
      <formula>$AD47="X"</formula>
    </cfRule>
  </conditionalFormatting>
  <dataValidations count="3">
    <dataValidation type="list" allowBlank="1" showErrorMessage="1" errorTitle="Datos incorrectos" error="Los datos ingresados no son correctos, revise las opciones disponibles" sqref="L47:S1546">
      <formula1>"1, 2, 3, 4, 5, 6, 9"</formula1>
    </dataValidation>
    <dataValidation type="list" allowBlank="1" showInputMessage="1" showErrorMessage="1" sqref="C24 I24 T24">
      <formula1>"X"</formula1>
    </dataValidation>
    <dataValidation type="list" allowBlank="1" showErrorMessage="1" errorTitle="Datos incorrectos" error="Los datos ingresados no son correctos, revise las opciones disponibles" sqref="X47:AD1546">
      <formula1>"X"</formula1>
    </dataValidation>
  </dataValidations>
  <hyperlinks>
    <hyperlink ref="AA7" location="Índice!C35" display="Índice"/>
  </hyperlinks>
  <printOptions horizontalCentered="1" verticalCentered="1"/>
  <pageMargins left="0.70866141732283472" right="0.70866141732283472" top="0.74803149606299213" bottom="0.74803149606299213" header="0.31496062992125984" footer="0.31496062992125984"/>
  <pageSetup paperSize="9" scale="67" fitToHeight="29" orientation="portrait" r:id="rId1"/>
  <headerFooter>
    <oddHeader>&amp;CMódulo 1 Sección V
Cuestionario</oddHeader>
    <oddFooter>&amp;LCenso Nacional de Gobiernos Estatales 2025&amp;R&amp;P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56"/>
  <sheetViews>
    <sheetView showGridLines="0" view="pageBreakPreview" zoomScale="120" zoomScaleNormal="100" zoomScaleSheetLayoutView="12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44" width="13.75" hidden="1" customWidth="1"/>
    <col min="145" max="16384" width="3.75" hidden="1"/>
  </cols>
  <sheetData>
    <row r="1" spans="1:30" ht="173.25" customHeight="1">
      <c r="A1" s="37"/>
      <c r="B1" s="870" t="s">
        <v>0</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67" t="s">
        <v>1</v>
      </c>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69" t="s">
        <v>2</v>
      </c>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899" t="s">
        <v>3</v>
      </c>
      <c r="AB7" s="866"/>
      <c r="AC7" s="866"/>
      <c r="AD7" s="866"/>
    </row>
    <row r="8" spans="1:30" ht="15" customHeight="1" thickBot="1">
      <c r="A8" s="42"/>
      <c r="B8" s="871" t="str">
        <f>IF(Presentación!B10="","",Presentación!B10)</f>
        <v>Veracruz de Ignacio de la Llave</v>
      </c>
      <c r="C8" s="872"/>
      <c r="D8" s="872"/>
      <c r="E8" s="872"/>
      <c r="F8" s="872"/>
      <c r="G8" s="872"/>
      <c r="H8" s="872"/>
      <c r="I8" s="872"/>
      <c r="J8" s="872"/>
      <c r="K8" s="872"/>
      <c r="L8" s="873"/>
      <c r="M8" s="2"/>
      <c r="N8" s="871" t="str">
        <f>IF(Presentación!N10="","",Presentación!N10)</f>
        <v>230</v>
      </c>
      <c r="O8" s="873"/>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1" t="s">
        <v>8885</v>
      </c>
      <c r="C10" s="912"/>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B10" s="912"/>
      <c r="AC10" s="912"/>
      <c r="AD10" s="913"/>
    </row>
    <row r="11" spans="1:30" ht="15" customHeight="1">
      <c r="A11" s="27"/>
      <c r="B11" s="1012" t="s">
        <v>5327</v>
      </c>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10"/>
    </row>
    <row r="12" spans="1:30" ht="24" customHeight="1">
      <c r="A12" s="27"/>
      <c r="B12" s="45"/>
      <c r="C12" s="998" t="s">
        <v>5328</v>
      </c>
      <c r="D12" s="866"/>
      <c r="E12" s="866"/>
      <c r="F12" s="866"/>
      <c r="G12" s="866"/>
      <c r="H12" s="866"/>
      <c r="I12" s="866"/>
      <c r="J12" s="866"/>
      <c r="K12" s="866"/>
      <c r="L12" s="866"/>
      <c r="M12" s="866"/>
      <c r="N12" s="866"/>
      <c r="O12" s="866"/>
      <c r="P12" s="866"/>
      <c r="Q12" s="866"/>
      <c r="R12" s="866"/>
      <c r="S12" s="866"/>
      <c r="T12" s="866"/>
      <c r="U12" s="866"/>
      <c r="V12" s="866"/>
      <c r="W12" s="866"/>
      <c r="X12" s="866"/>
      <c r="Y12" s="866"/>
      <c r="Z12" s="866"/>
      <c r="AA12" s="866"/>
      <c r="AB12" s="866"/>
      <c r="AC12" s="866"/>
      <c r="AD12" s="952"/>
    </row>
    <row r="13" spans="1:30" ht="24" customHeight="1">
      <c r="A13" s="27"/>
      <c r="B13" s="45"/>
      <c r="C13" s="1013" t="s">
        <v>5090</v>
      </c>
      <c r="D13" s="866"/>
      <c r="E13" s="866"/>
      <c r="F13" s="866"/>
      <c r="G13" s="866"/>
      <c r="H13" s="866"/>
      <c r="I13" s="866"/>
      <c r="J13" s="866"/>
      <c r="K13" s="866"/>
      <c r="L13" s="866"/>
      <c r="M13" s="866"/>
      <c r="N13" s="866"/>
      <c r="O13" s="866"/>
      <c r="P13" s="866"/>
      <c r="Q13" s="866"/>
      <c r="R13" s="866"/>
      <c r="S13" s="866"/>
      <c r="T13" s="866"/>
      <c r="U13" s="866"/>
      <c r="V13" s="866"/>
      <c r="W13" s="866"/>
      <c r="X13" s="866"/>
      <c r="Y13" s="866"/>
      <c r="Z13" s="866"/>
      <c r="AA13" s="866"/>
      <c r="AB13" s="866"/>
      <c r="AC13" s="866"/>
      <c r="AD13" s="1003"/>
    </row>
    <row r="14" spans="1:30" ht="36" customHeight="1">
      <c r="A14" s="44"/>
      <c r="B14" s="100"/>
      <c r="C14" s="998" t="s">
        <v>8886</v>
      </c>
      <c r="D14" s="866"/>
      <c r="E14" s="866"/>
      <c r="F14" s="866"/>
      <c r="G14" s="866"/>
      <c r="H14" s="866"/>
      <c r="I14" s="866"/>
      <c r="J14" s="866"/>
      <c r="K14" s="866"/>
      <c r="L14" s="866"/>
      <c r="M14" s="866"/>
      <c r="N14" s="866"/>
      <c r="O14" s="866"/>
      <c r="P14" s="866"/>
      <c r="Q14" s="866"/>
      <c r="R14" s="866"/>
      <c r="S14" s="866"/>
      <c r="T14" s="866"/>
      <c r="U14" s="866"/>
      <c r="V14" s="866"/>
      <c r="W14" s="866"/>
      <c r="X14" s="866"/>
      <c r="Y14" s="866"/>
      <c r="Z14" s="866"/>
      <c r="AA14" s="866"/>
      <c r="AB14" s="866"/>
      <c r="AC14" s="866"/>
      <c r="AD14" s="952"/>
    </row>
    <row r="15" spans="1:30" ht="36" customHeight="1">
      <c r="A15" s="27"/>
      <c r="B15" s="45"/>
      <c r="C15" s="1004" t="s">
        <v>5092</v>
      </c>
      <c r="D15" s="866"/>
      <c r="E15" s="866"/>
      <c r="F15" s="866"/>
      <c r="G15" s="866"/>
      <c r="H15" s="866"/>
      <c r="I15" s="866"/>
      <c r="J15" s="866"/>
      <c r="K15" s="866"/>
      <c r="L15" s="866"/>
      <c r="M15" s="866"/>
      <c r="N15" s="866"/>
      <c r="O15" s="866"/>
      <c r="P15" s="866"/>
      <c r="Q15" s="866"/>
      <c r="R15" s="866"/>
      <c r="S15" s="866"/>
      <c r="T15" s="866"/>
      <c r="U15" s="866"/>
      <c r="V15" s="866"/>
      <c r="W15" s="866"/>
      <c r="X15" s="866"/>
      <c r="Y15" s="866"/>
      <c r="Z15" s="866"/>
      <c r="AA15" s="866"/>
      <c r="AB15" s="866"/>
      <c r="AC15" s="866"/>
      <c r="AD15" s="952"/>
    </row>
    <row r="16" spans="1:30" ht="48" customHeight="1">
      <c r="A16" s="27"/>
      <c r="B16" s="45"/>
      <c r="C16" s="1013" t="s">
        <v>5093</v>
      </c>
      <c r="D16" s="866"/>
      <c r="E16" s="866"/>
      <c r="F16" s="866"/>
      <c r="G16" s="866"/>
      <c r="H16" s="866"/>
      <c r="I16" s="866"/>
      <c r="J16" s="866"/>
      <c r="K16" s="866"/>
      <c r="L16" s="866"/>
      <c r="M16" s="866"/>
      <c r="N16" s="866"/>
      <c r="O16" s="866"/>
      <c r="P16" s="866"/>
      <c r="Q16" s="866"/>
      <c r="R16" s="866"/>
      <c r="S16" s="866"/>
      <c r="T16" s="866"/>
      <c r="U16" s="866"/>
      <c r="V16" s="866"/>
      <c r="W16" s="866"/>
      <c r="X16" s="866"/>
      <c r="Y16" s="866"/>
      <c r="Z16" s="866"/>
      <c r="AA16" s="866"/>
      <c r="AB16" s="866"/>
      <c r="AC16" s="866"/>
      <c r="AD16" s="1003"/>
    </row>
    <row r="17" spans="1:33" ht="15" customHeight="1">
      <c r="A17" s="27"/>
      <c r="B17" s="50"/>
      <c r="C17" s="1011" t="s">
        <v>5094</v>
      </c>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5"/>
    </row>
    <row r="18" spans="1:33" ht="15" customHeight="1">
      <c r="A18" s="64"/>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row>
    <row r="19" spans="1:33" ht="24" customHeight="1">
      <c r="A19" s="32" t="s">
        <v>8887</v>
      </c>
      <c r="B19" s="1089" t="s">
        <v>8888</v>
      </c>
      <c r="C19" s="866"/>
      <c r="D19" s="866"/>
      <c r="E19" s="866"/>
      <c r="F19" s="866"/>
      <c r="G19" s="866"/>
      <c r="H19" s="866"/>
      <c r="I19" s="866"/>
      <c r="J19" s="866"/>
      <c r="K19" s="866"/>
      <c r="L19" s="866"/>
      <c r="M19" s="866"/>
      <c r="N19" s="866"/>
      <c r="O19" s="866"/>
      <c r="P19" s="866"/>
      <c r="Q19" s="866"/>
      <c r="R19" s="866"/>
      <c r="S19" s="866"/>
      <c r="T19" s="866"/>
      <c r="U19" s="866"/>
      <c r="V19" s="866"/>
      <c r="W19" s="866"/>
      <c r="X19" s="866"/>
      <c r="Y19" s="866"/>
      <c r="Z19" s="866"/>
      <c r="AA19" s="866"/>
      <c r="AB19" s="866"/>
      <c r="AC19" s="866"/>
      <c r="AD19" s="866"/>
    </row>
    <row r="20" spans="1:33" ht="15" customHeight="1">
      <c r="A20" s="40"/>
      <c r="B20" s="36"/>
      <c r="C20" s="1064" t="s">
        <v>6106</v>
      </c>
      <c r="D20" s="866"/>
      <c r="E20" s="866"/>
      <c r="F20" s="866"/>
      <c r="G20" s="866"/>
      <c r="H20" s="866"/>
      <c r="I20" s="866"/>
      <c r="J20" s="866"/>
      <c r="K20" s="866"/>
      <c r="L20" s="866"/>
      <c r="M20" s="866"/>
      <c r="N20" s="866"/>
      <c r="O20" s="866"/>
      <c r="P20" s="866"/>
      <c r="Q20" s="866"/>
      <c r="R20" s="866"/>
      <c r="S20" s="866"/>
      <c r="T20" s="866"/>
      <c r="U20" s="866"/>
      <c r="V20" s="866"/>
      <c r="W20" s="866"/>
      <c r="X20" s="866"/>
      <c r="Y20" s="866"/>
      <c r="Z20" s="866"/>
      <c r="AA20" s="866"/>
      <c r="AB20" s="866"/>
      <c r="AC20" s="866"/>
      <c r="AD20" s="866"/>
    </row>
    <row r="21" spans="1:33" ht="15" customHeight="1" thickBot="1">
      <c r="A21" s="40"/>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G21" s="476" t="s">
        <v>6107</v>
      </c>
    </row>
    <row r="22" spans="1:33" ht="15" customHeight="1" thickBot="1">
      <c r="A22" s="40"/>
      <c r="B22" s="124"/>
      <c r="C22" s="816"/>
      <c r="D22" s="43" t="s">
        <v>6108</v>
      </c>
      <c r="E22" s="11"/>
      <c r="F22" s="11"/>
      <c r="G22" s="11"/>
      <c r="H22" s="11"/>
      <c r="I22" s="816"/>
      <c r="J22" s="43" t="s">
        <v>6109</v>
      </c>
      <c r="K22" s="11"/>
      <c r="L22" s="11"/>
      <c r="M22" s="11"/>
      <c r="N22" s="11"/>
      <c r="O22" s="11"/>
      <c r="P22" s="11"/>
      <c r="Q22" s="11"/>
      <c r="R22" s="11"/>
      <c r="S22" s="11"/>
      <c r="T22" s="816"/>
      <c r="U22" s="43" t="s">
        <v>6110</v>
      </c>
      <c r="V22" s="11"/>
      <c r="W22" s="11"/>
      <c r="X22" s="11"/>
      <c r="Y22" s="11"/>
      <c r="Z22" s="11"/>
      <c r="AA22" s="11"/>
      <c r="AB22" s="11"/>
      <c r="AC22" s="11"/>
      <c r="AD22" s="11"/>
      <c r="AG22" s="477">
        <f>IF(OR(AND(C22="X",COUNTA(I22,T22)&gt;0),AND(I22="X",COUNTA(C22,T22)&gt;0),AND(T22="X",COUNTA(I22,C22)&gt;0)),1,0)</f>
        <v>0</v>
      </c>
    </row>
    <row r="23" spans="1:33" ht="15" customHeight="1">
      <c r="A23" s="40"/>
      <c r="B23" s="40"/>
      <c r="C23" s="40"/>
      <c r="D23" s="125"/>
      <c r="E23" s="40"/>
      <c r="F23" s="40"/>
      <c r="G23" s="40"/>
      <c r="H23" s="40"/>
      <c r="I23" s="40"/>
      <c r="J23" s="125"/>
      <c r="K23" s="40"/>
      <c r="L23" s="40"/>
      <c r="M23" s="40"/>
      <c r="N23" s="40"/>
      <c r="O23" s="40"/>
      <c r="P23" s="40"/>
      <c r="Q23" s="40"/>
      <c r="R23" s="40"/>
      <c r="S23" s="40"/>
      <c r="T23" s="40"/>
      <c r="U23" s="40"/>
      <c r="V23" s="40"/>
      <c r="W23" s="40"/>
      <c r="X23" s="40"/>
      <c r="Y23" s="40"/>
      <c r="Z23" s="40"/>
      <c r="AA23" s="40"/>
      <c r="AB23" s="40"/>
      <c r="AC23" s="40"/>
      <c r="AD23" s="40"/>
    </row>
    <row r="24" spans="1:33" ht="24" customHeight="1">
      <c r="A24" s="64"/>
      <c r="B24" s="11"/>
      <c r="C24" s="999" t="s">
        <v>5325</v>
      </c>
      <c r="D24" s="866"/>
      <c r="E24" s="866"/>
      <c r="F24" s="866"/>
      <c r="G24" s="866"/>
      <c r="H24" s="866"/>
      <c r="I24" s="866"/>
      <c r="J24" s="866"/>
      <c r="K24" s="866"/>
      <c r="L24" s="866"/>
      <c r="M24" s="866"/>
      <c r="N24" s="866"/>
      <c r="O24" s="866"/>
      <c r="P24" s="866"/>
      <c r="Q24" s="866"/>
      <c r="R24" s="866"/>
      <c r="S24" s="866"/>
      <c r="T24" s="866"/>
      <c r="U24" s="866"/>
      <c r="V24" s="866"/>
      <c r="W24" s="866"/>
      <c r="X24" s="866"/>
      <c r="Y24" s="866"/>
      <c r="Z24" s="866"/>
      <c r="AA24" s="866"/>
      <c r="AB24" s="866"/>
      <c r="AC24" s="866"/>
      <c r="AD24" s="866"/>
    </row>
    <row r="25" spans="1:33" ht="60" customHeight="1">
      <c r="A25" s="64"/>
      <c r="B25" s="11"/>
      <c r="C25" s="1019"/>
      <c r="D25" s="884"/>
      <c r="E25" s="884"/>
      <c r="F25" s="884"/>
      <c r="G25" s="884"/>
      <c r="H25" s="884"/>
      <c r="I25" s="884"/>
      <c r="J25" s="884"/>
      <c r="K25" s="884"/>
      <c r="L25" s="884"/>
      <c r="M25" s="884"/>
      <c r="N25" s="884"/>
      <c r="O25" s="884"/>
      <c r="P25" s="884"/>
      <c r="Q25" s="884"/>
      <c r="R25" s="884"/>
      <c r="S25" s="884"/>
      <c r="T25" s="884"/>
      <c r="U25" s="884"/>
      <c r="V25" s="884"/>
      <c r="W25" s="884"/>
      <c r="X25" s="884"/>
      <c r="Y25" s="884"/>
      <c r="Z25" s="884"/>
      <c r="AA25" s="884"/>
      <c r="AB25" s="884"/>
      <c r="AC25" s="884"/>
      <c r="AD25" s="885"/>
    </row>
    <row r="26" spans="1:33" ht="15" customHeight="1">
      <c r="A26" s="64"/>
      <c r="B26" s="989" t="str">
        <f>IF(AG22&gt;0,"Favor de seleccionar un solo código","")</f>
        <v/>
      </c>
      <c r="C26" s="989"/>
      <c r="D26" s="989"/>
      <c r="E26" s="989"/>
      <c r="F26" s="989"/>
      <c r="G26" s="989"/>
      <c r="H26" s="989"/>
      <c r="I26" s="989"/>
      <c r="J26" s="989"/>
      <c r="K26" s="989"/>
      <c r="L26" s="989"/>
      <c r="M26" s="989"/>
      <c r="N26" s="989"/>
      <c r="O26" s="989"/>
      <c r="P26" s="989"/>
      <c r="Q26" s="989"/>
      <c r="R26" s="989"/>
      <c r="S26" s="989"/>
      <c r="T26" s="989"/>
      <c r="U26" s="989"/>
      <c r="V26" s="989"/>
      <c r="W26" s="989"/>
      <c r="X26" s="989"/>
      <c r="Y26" s="989"/>
      <c r="Z26" s="989"/>
      <c r="AA26" s="989"/>
      <c r="AB26" s="989"/>
      <c r="AC26" s="989"/>
      <c r="AD26" s="989"/>
    </row>
    <row r="27" spans="1:33" ht="15" customHeight="1">
      <c r="A27" s="64"/>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row>
    <row r="28" spans="1:33" ht="15" customHeight="1">
      <c r="A28" s="64"/>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row>
    <row r="29" spans="1:33" ht="15" customHeight="1">
      <c r="A29" s="64"/>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row>
    <row r="30" spans="1:33" ht="15" customHeight="1">
      <c r="A30" s="64"/>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row>
    <row r="31" spans="1:33" ht="15" customHeight="1">
      <c r="A31" s="64"/>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row>
    <row r="32" spans="1:33" ht="24" customHeight="1">
      <c r="A32" s="69" t="s">
        <v>8889</v>
      </c>
      <c r="B32" s="1089" t="s">
        <v>8890</v>
      </c>
      <c r="C32" s="866"/>
      <c r="D32" s="866"/>
      <c r="E32" s="866"/>
      <c r="F32" s="866"/>
      <c r="G32" s="866"/>
      <c r="H32" s="866"/>
      <c r="I32" s="866"/>
      <c r="J32" s="866"/>
      <c r="K32" s="866"/>
      <c r="L32" s="866"/>
      <c r="M32" s="866"/>
      <c r="N32" s="866"/>
      <c r="O32" s="866"/>
      <c r="P32" s="866"/>
      <c r="Q32" s="866"/>
      <c r="R32" s="866"/>
      <c r="S32" s="866"/>
      <c r="T32" s="866"/>
      <c r="U32" s="866"/>
      <c r="V32" s="866"/>
      <c r="W32" s="866"/>
      <c r="X32" s="866"/>
      <c r="Y32" s="866"/>
      <c r="Z32" s="866"/>
      <c r="AA32" s="866"/>
      <c r="AB32" s="866"/>
      <c r="AC32" s="866"/>
      <c r="AD32" s="866"/>
    </row>
    <row r="33" spans="1:39" ht="24" customHeight="1">
      <c r="A33" s="64"/>
      <c r="B33" s="11"/>
      <c r="C33" s="1000" t="s">
        <v>8891</v>
      </c>
      <c r="D33" s="866"/>
      <c r="E33" s="866"/>
      <c r="F33" s="866"/>
      <c r="G33" s="866"/>
      <c r="H33" s="866"/>
      <c r="I33" s="866"/>
      <c r="J33" s="866"/>
      <c r="K33" s="866"/>
      <c r="L33" s="866"/>
      <c r="M33" s="866"/>
      <c r="N33" s="866"/>
      <c r="O33" s="866"/>
      <c r="P33" s="866"/>
      <c r="Q33" s="866"/>
      <c r="R33" s="866"/>
      <c r="S33" s="866"/>
      <c r="T33" s="866"/>
      <c r="U33" s="866"/>
      <c r="V33" s="866"/>
      <c r="W33" s="866"/>
      <c r="X33" s="866"/>
      <c r="Y33" s="866"/>
      <c r="Z33" s="866"/>
      <c r="AA33" s="866"/>
      <c r="AB33" s="866"/>
      <c r="AC33" s="866"/>
      <c r="AD33" s="866"/>
    </row>
    <row r="34" spans="1:39" ht="24" customHeight="1">
      <c r="A34" s="64"/>
      <c r="B34" s="11"/>
      <c r="C34" s="999" t="s">
        <v>8892</v>
      </c>
      <c r="D34" s="866"/>
      <c r="E34" s="866"/>
      <c r="F34" s="866"/>
      <c r="G34" s="866"/>
      <c r="H34" s="866"/>
      <c r="I34" s="866"/>
      <c r="J34" s="866"/>
      <c r="K34" s="866"/>
      <c r="L34" s="866"/>
      <c r="M34" s="866"/>
      <c r="N34" s="866"/>
      <c r="O34" s="866"/>
      <c r="P34" s="866"/>
      <c r="Q34" s="866"/>
      <c r="R34" s="866"/>
      <c r="S34" s="866"/>
      <c r="T34" s="866"/>
      <c r="U34" s="866"/>
      <c r="V34" s="866"/>
      <c r="W34" s="866"/>
      <c r="X34" s="866"/>
      <c r="Y34" s="866"/>
      <c r="Z34" s="866"/>
      <c r="AA34" s="866"/>
      <c r="AB34" s="866"/>
      <c r="AC34" s="866"/>
      <c r="AD34" s="866"/>
    </row>
    <row r="35" spans="1:39" ht="24" customHeight="1">
      <c r="A35" s="64"/>
      <c r="B35" s="11"/>
      <c r="C35" s="1000" t="s">
        <v>8893</v>
      </c>
      <c r="D35" s="866"/>
      <c r="E35" s="866"/>
      <c r="F35" s="866"/>
      <c r="G35" s="866"/>
      <c r="H35" s="866"/>
      <c r="I35" s="866"/>
      <c r="J35" s="866"/>
      <c r="K35" s="866"/>
      <c r="L35" s="866"/>
      <c r="M35" s="866"/>
      <c r="N35" s="866"/>
      <c r="O35" s="866"/>
      <c r="P35" s="866"/>
      <c r="Q35" s="866"/>
      <c r="R35" s="866"/>
      <c r="S35" s="866"/>
      <c r="T35" s="866"/>
      <c r="U35" s="866"/>
      <c r="V35" s="866"/>
      <c r="W35" s="866"/>
      <c r="X35" s="866"/>
      <c r="Y35" s="866"/>
      <c r="Z35" s="866"/>
      <c r="AA35" s="866"/>
      <c r="AB35" s="866"/>
      <c r="AC35" s="866"/>
      <c r="AD35" s="866"/>
    </row>
    <row r="36" spans="1:39" ht="15" customHeight="1">
      <c r="A36" s="64"/>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G36" s="655" t="s">
        <v>5350</v>
      </c>
      <c r="AH36" s="1159" t="s">
        <v>5379</v>
      </c>
      <c r="AI36" s="889"/>
      <c r="AJ36" s="889"/>
      <c r="AK36" s="889"/>
      <c r="AL36" s="890"/>
      <c r="AM36" s="287" t="s">
        <v>8894</v>
      </c>
    </row>
    <row r="37" spans="1:39" ht="15" customHeight="1">
      <c r="A37" s="64"/>
      <c r="B37" s="11"/>
      <c r="C37" s="1006" t="s">
        <v>8895</v>
      </c>
      <c r="D37" s="889"/>
      <c r="E37" s="889"/>
      <c r="F37" s="889"/>
      <c r="G37" s="889"/>
      <c r="H37" s="889"/>
      <c r="I37" s="889"/>
      <c r="J37" s="889"/>
      <c r="K37" s="889"/>
      <c r="L37" s="889"/>
      <c r="M37" s="889"/>
      <c r="N37" s="889"/>
      <c r="O37" s="889"/>
      <c r="P37" s="889"/>
      <c r="Q37" s="889"/>
      <c r="R37" s="889"/>
      <c r="S37" s="889"/>
      <c r="T37" s="889"/>
      <c r="U37" s="889"/>
      <c r="V37" s="889"/>
      <c r="W37" s="889"/>
      <c r="X37" s="889"/>
      <c r="Y37" s="889"/>
      <c r="Z37" s="889"/>
      <c r="AA37" s="889"/>
      <c r="AB37" s="889"/>
      <c r="AC37" s="889"/>
      <c r="AD37" s="890"/>
      <c r="AG37" s="1170" t="s">
        <v>8896</v>
      </c>
      <c r="AH37" s="347" t="s">
        <v>5384</v>
      </c>
      <c r="AI37" s="1"/>
      <c r="AJ37" s="347" t="s">
        <v>5385</v>
      </c>
      <c r="AK37" s="1"/>
      <c r="AL37" s="347" t="s">
        <v>5386</v>
      </c>
      <c r="AM37" s="1161" t="s">
        <v>8897</v>
      </c>
    </row>
    <row r="38" spans="1:39" ht="15" customHeight="1">
      <c r="A38" s="64"/>
      <c r="B38" s="11"/>
      <c r="C38" s="38" t="s">
        <v>5043</v>
      </c>
      <c r="D38" s="997"/>
      <c r="E38" s="884"/>
      <c r="F38" s="884"/>
      <c r="G38" s="884"/>
      <c r="H38" s="884"/>
      <c r="I38" s="884"/>
      <c r="J38" s="884"/>
      <c r="K38" s="884"/>
      <c r="L38" s="884"/>
      <c r="M38" s="884"/>
      <c r="N38" s="884"/>
      <c r="O38" s="884"/>
      <c r="P38" s="884"/>
      <c r="Q38" s="884"/>
      <c r="R38" s="884"/>
      <c r="S38" s="884"/>
      <c r="T38" s="884"/>
      <c r="U38" s="884"/>
      <c r="V38" s="884"/>
      <c r="W38" s="884"/>
      <c r="X38" s="884"/>
      <c r="Y38" s="884"/>
      <c r="Z38" s="884"/>
      <c r="AA38" s="884"/>
      <c r="AB38" s="884"/>
      <c r="AC38" s="884"/>
      <c r="AD38" s="885"/>
      <c r="AG38" s="1171"/>
      <c r="AH38" s="323" t="b">
        <f>NOT(EXACT(D38,UPPER(D38)))</f>
        <v>0</v>
      </c>
      <c r="AI38" s="1" t="str">
        <f t="shared" ref="AI38:AI47" si="0">SUBSTITUTE( SUBSTITUTE( SUBSTITUTE( SUBSTITUTE( SUBSTITUTE( SUBSTITUTE( SUBSTITUTE( SUBSTITUTE( SUBSTITUTE( SUBSTITUTE(D38, "á", "a"), "é", "e"), "í", "i"), "ó", "o"), "ú", "u"), "Á", "A"), "É", "E"), "Í", "I"), "Ó", "O"), "Ú", "U")</f>
        <v/>
      </c>
      <c r="AJ38" s="323" t="b">
        <f>NOT(EXACT(D38,AI38))</f>
        <v>0</v>
      </c>
      <c r="AK38" s="1" t="str">
        <f>SUBSTITUTE((SUBSTITUTE(SUBSTITUTE(SUBSTITUTE(D38,".",""),",",""),"(","")),")","")</f>
        <v/>
      </c>
      <c r="AL38" s="323" t="b">
        <f>NOT(EXACT(D38,AK38))</f>
        <v>0</v>
      </c>
      <c r="AM38" s="1162"/>
    </row>
    <row r="39" spans="1:39" ht="15" customHeight="1">
      <c r="A39" s="64"/>
      <c r="B39" s="11"/>
      <c r="C39" s="38" t="s">
        <v>5045</v>
      </c>
      <c r="D39" s="997"/>
      <c r="E39" s="884"/>
      <c r="F39" s="884"/>
      <c r="G39" s="884"/>
      <c r="H39" s="884"/>
      <c r="I39" s="884"/>
      <c r="J39" s="884"/>
      <c r="K39" s="884"/>
      <c r="L39" s="884"/>
      <c r="M39" s="884"/>
      <c r="N39" s="884"/>
      <c r="O39" s="884"/>
      <c r="P39" s="884"/>
      <c r="Q39" s="884"/>
      <c r="R39" s="884"/>
      <c r="S39" s="884"/>
      <c r="T39" s="884"/>
      <c r="U39" s="884"/>
      <c r="V39" s="884"/>
      <c r="W39" s="884"/>
      <c r="X39" s="884"/>
      <c r="Y39" s="884"/>
      <c r="Z39" s="884"/>
      <c r="AA39" s="884"/>
      <c r="AB39" s="884"/>
      <c r="AC39" s="884"/>
      <c r="AD39" s="885"/>
      <c r="AG39" s="648">
        <f>IF(AND(D38="",COUNTA(D39:AD47)&gt;0),1,0)</f>
        <v>0</v>
      </c>
      <c r="AH39" s="323" t="b">
        <f>NOT(EXACT(D39,UPPER(D39)))</f>
        <v>0</v>
      </c>
      <c r="AI39" s="1" t="str">
        <f>SUBSTITUTE( SUBSTITUTE( SUBSTITUTE( SUBSTITUTE( SUBSTITUTE( SUBSTITUTE( SUBSTITUTE( SUBSTITUTE( SUBSTITUTE( SUBSTITUTE(D39, "á", "a"), "é", "e"), "í", "i"), "ó", "o"), "ú", "u"), "Á", "A"), "É", "E"), "Í", "I"), "Ó", "O"), "Ú", "U")</f>
        <v/>
      </c>
      <c r="AJ39" s="323" t="b">
        <f t="shared" ref="AJ39:AJ47" si="1">NOT(EXACT(D39,AI39))</f>
        <v>0</v>
      </c>
      <c r="AK39" s="1" t="str">
        <f t="shared" ref="AK39:AK47" si="2">SUBSTITUTE((SUBSTITUTE(SUBSTITUTE(SUBSTITUTE(D39,".",""),",",""),"(","")),")","")</f>
        <v/>
      </c>
      <c r="AL39" s="323" t="b">
        <f t="shared" ref="AL39:AL47" si="3">NOT(EXACT(D39,AK39))</f>
        <v>0</v>
      </c>
      <c r="AM39" s="650">
        <f>IF(AND(OR($I$22="X",$T$22="X"),COUNTA(D38:AD47)&gt;0),1,0)</f>
        <v>0</v>
      </c>
    </row>
    <row r="40" spans="1:39" ht="15" customHeight="1">
      <c r="A40" s="64"/>
      <c r="B40" s="11"/>
      <c r="C40" s="38" t="s">
        <v>5047</v>
      </c>
      <c r="D40" s="997"/>
      <c r="E40" s="884"/>
      <c r="F40" s="884"/>
      <c r="G40" s="884"/>
      <c r="H40" s="884"/>
      <c r="I40" s="884"/>
      <c r="J40" s="884"/>
      <c r="K40" s="884"/>
      <c r="L40" s="884"/>
      <c r="M40" s="884"/>
      <c r="N40" s="884"/>
      <c r="O40" s="884"/>
      <c r="P40" s="884"/>
      <c r="Q40" s="884"/>
      <c r="R40" s="884"/>
      <c r="S40" s="884"/>
      <c r="T40" s="884"/>
      <c r="U40" s="884"/>
      <c r="V40" s="884"/>
      <c r="W40" s="884"/>
      <c r="X40" s="884"/>
      <c r="Y40" s="884"/>
      <c r="Z40" s="884"/>
      <c r="AA40" s="884"/>
      <c r="AB40" s="884"/>
      <c r="AC40" s="884"/>
      <c r="AD40" s="885"/>
      <c r="AG40" s="648">
        <f>IF(AND(D39="",COUNTA(D40:AD47)&gt;0),1,0)</f>
        <v>0</v>
      </c>
      <c r="AH40" s="323" t="b">
        <f t="shared" ref="AH40:AH47" si="4">NOT(EXACT(D40,UPPER(D40)))</f>
        <v>0</v>
      </c>
      <c r="AI40" s="1" t="str">
        <f t="shared" si="0"/>
        <v/>
      </c>
      <c r="AJ40" s="323" t="b">
        <f t="shared" si="1"/>
        <v>0</v>
      </c>
      <c r="AK40" s="1" t="str">
        <f t="shared" si="2"/>
        <v/>
      </c>
      <c r="AL40" s="323" t="b">
        <f t="shared" si="3"/>
        <v>0</v>
      </c>
    </row>
    <row r="41" spans="1:39" ht="15" customHeight="1">
      <c r="A41" s="64"/>
      <c r="B41" s="11"/>
      <c r="C41" s="38" t="s">
        <v>5049</v>
      </c>
      <c r="D41" s="997"/>
      <c r="E41" s="884"/>
      <c r="F41" s="884"/>
      <c r="G41" s="884"/>
      <c r="H41" s="884"/>
      <c r="I41" s="884"/>
      <c r="J41" s="884"/>
      <c r="K41" s="884"/>
      <c r="L41" s="884"/>
      <c r="M41" s="884"/>
      <c r="N41" s="884"/>
      <c r="O41" s="884"/>
      <c r="P41" s="884"/>
      <c r="Q41" s="884"/>
      <c r="R41" s="884"/>
      <c r="S41" s="884"/>
      <c r="T41" s="884"/>
      <c r="U41" s="884"/>
      <c r="V41" s="884"/>
      <c r="W41" s="884"/>
      <c r="X41" s="884"/>
      <c r="Y41" s="884"/>
      <c r="Z41" s="884"/>
      <c r="AA41" s="884"/>
      <c r="AB41" s="884"/>
      <c r="AC41" s="884"/>
      <c r="AD41" s="885"/>
      <c r="AG41" s="648">
        <f>IF(AND(D40="",COUNTA(D41:AD47)&gt;0),1,0)</f>
        <v>0</v>
      </c>
      <c r="AH41" s="323" t="b">
        <f t="shared" si="4"/>
        <v>0</v>
      </c>
      <c r="AI41" s="1" t="str">
        <f t="shared" si="0"/>
        <v/>
      </c>
      <c r="AJ41" s="323" t="b">
        <f t="shared" si="1"/>
        <v>0</v>
      </c>
      <c r="AK41" s="1" t="str">
        <f t="shared" si="2"/>
        <v/>
      </c>
      <c r="AL41" s="323" t="b">
        <f t="shared" si="3"/>
        <v>0</v>
      </c>
    </row>
    <row r="42" spans="1:39" ht="15" customHeight="1">
      <c r="A42" s="64"/>
      <c r="B42" s="11"/>
      <c r="C42" s="38" t="s">
        <v>5051</v>
      </c>
      <c r="D42" s="997"/>
      <c r="E42" s="884"/>
      <c r="F42" s="884"/>
      <c r="G42" s="884"/>
      <c r="H42" s="884"/>
      <c r="I42" s="884"/>
      <c r="J42" s="884"/>
      <c r="K42" s="884"/>
      <c r="L42" s="884"/>
      <c r="M42" s="884"/>
      <c r="N42" s="884"/>
      <c r="O42" s="884"/>
      <c r="P42" s="884"/>
      <c r="Q42" s="884"/>
      <c r="R42" s="884"/>
      <c r="S42" s="884"/>
      <c r="T42" s="884"/>
      <c r="U42" s="884"/>
      <c r="V42" s="884"/>
      <c r="W42" s="884"/>
      <c r="X42" s="884"/>
      <c r="Y42" s="884"/>
      <c r="Z42" s="884"/>
      <c r="AA42" s="884"/>
      <c r="AB42" s="884"/>
      <c r="AC42" s="884"/>
      <c r="AD42" s="885"/>
      <c r="AG42" s="648">
        <f>IF(AND(D41="",COUNTA(D42:AD47)&gt;0),1,0)</f>
        <v>0</v>
      </c>
      <c r="AH42" s="323" t="b">
        <f t="shared" si="4"/>
        <v>0</v>
      </c>
      <c r="AI42" s="1" t="str">
        <f t="shared" si="0"/>
        <v/>
      </c>
      <c r="AJ42" s="323" t="b">
        <f t="shared" si="1"/>
        <v>0</v>
      </c>
      <c r="AK42" s="1" t="str">
        <f t="shared" si="2"/>
        <v/>
      </c>
      <c r="AL42" s="323" t="b">
        <f t="shared" si="3"/>
        <v>0</v>
      </c>
    </row>
    <row r="43" spans="1:39" ht="15" customHeight="1">
      <c r="A43" s="64"/>
      <c r="B43" s="11"/>
      <c r="C43" s="38" t="s">
        <v>5053</v>
      </c>
      <c r="D43" s="997"/>
      <c r="E43" s="884"/>
      <c r="F43" s="884"/>
      <c r="G43" s="884"/>
      <c r="H43" s="884"/>
      <c r="I43" s="884"/>
      <c r="J43" s="884"/>
      <c r="K43" s="884"/>
      <c r="L43" s="884"/>
      <c r="M43" s="884"/>
      <c r="N43" s="884"/>
      <c r="O43" s="884"/>
      <c r="P43" s="884"/>
      <c r="Q43" s="884"/>
      <c r="R43" s="884"/>
      <c r="S43" s="884"/>
      <c r="T43" s="884"/>
      <c r="U43" s="884"/>
      <c r="V43" s="884"/>
      <c r="W43" s="884"/>
      <c r="X43" s="884"/>
      <c r="Y43" s="884"/>
      <c r="Z43" s="884"/>
      <c r="AA43" s="884"/>
      <c r="AB43" s="884"/>
      <c r="AC43" s="884"/>
      <c r="AD43" s="885"/>
      <c r="AG43" s="648">
        <f>IF(AND(D42="",COUNTA(D43:AD47)&gt;0),1,0)</f>
        <v>0</v>
      </c>
      <c r="AH43" s="323" t="b">
        <f t="shared" si="4"/>
        <v>0</v>
      </c>
      <c r="AI43" s="1" t="str">
        <f t="shared" si="0"/>
        <v/>
      </c>
      <c r="AJ43" s="323" t="b">
        <f t="shared" si="1"/>
        <v>0</v>
      </c>
      <c r="AK43" s="1" t="str">
        <f t="shared" si="2"/>
        <v/>
      </c>
      <c r="AL43" s="323" t="b">
        <f t="shared" si="3"/>
        <v>0</v>
      </c>
    </row>
    <row r="44" spans="1:39" ht="15" customHeight="1">
      <c r="A44" s="64"/>
      <c r="B44" s="11"/>
      <c r="C44" s="38" t="s">
        <v>5055</v>
      </c>
      <c r="D44" s="997"/>
      <c r="E44" s="884"/>
      <c r="F44" s="884"/>
      <c r="G44" s="884"/>
      <c r="H44" s="884"/>
      <c r="I44" s="884"/>
      <c r="J44" s="884"/>
      <c r="K44" s="884"/>
      <c r="L44" s="884"/>
      <c r="M44" s="884"/>
      <c r="N44" s="884"/>
      <c r="O44" s="884"/>
      <c r="P44" s="884"/>
      <c r="Q44" s="884"/>
      <c r="R44" s="884"/>
      <c r="S44" s="884"/>
      <c r="T44" s="884"/>
      <c r="U44" s="884"/>
      <c r="V44" s="884"/>
      <c r="W44" s="884"/>
      <c r="X44" s="884"/>
      <c r="Y44" s="884"/>
      <c r="Z44" s="884"/>
      <c r="AA44" s="884"/>
      <c r="AB44" s="884"/>
      <c r="AC44" s="884"/>
      <c r="AD44" s="885"/>
      <c r="AG44" s="648">
        <f>IF(AND(D43="",COUNTA(D44:AD47)&gt;0),1,0)</f>
        <v>0</v>
      </c>
      <c r="AH44" s="323" t="b">
        <f t="shared" si="4"/>
        <v>0</v>
      </c>
      <c r="AI44" s="1" t="str">
        <f t="shared" si="0"/>
        <v/>
      </c>
      <c r="AJ44" s="323" t="b">
        <f t="shared" si="1"/>
        <v>0</v>
      </c>
      <c r="AK44" s="1" t="str">
        <f t="shared" si="2"/>
        <v/>
      </c>
      <c r="AL44" s="323" t="b">
        <f t="shared" si="3"/>
        <v>0</v>
      </c>
    </row>
    <row r="45" spans="1:39" ht="15" customHeight="1">
      <c r="A45" s="64"/>
      <c r="B45" s="11"/>
      <c r="C45" s="38" t="s">
        <v>5057</v>
      </c>
      <c r="D45" s="997"/>
      <c r="E45" s="884"/>
      <c r="F45" s="884"/>
      <c r="G45" s="884"/>
      <c r="H45" s="884"/>
      <c r="I45" s="884"/>
      <c r="J45" s="884"/>
      <c r="K45" s="884"/>
      <c r="L45" s="884"/>
      <c r="M45" s="884"/>
      <c r="N45" s="884"/>
      <c r="O45" s="884"/>
      <c r="P45" s="884"/>
      <c r="Q45" s="884"/>
      <c r="R45" s="884"/>
      <c r="S45" s="884"/>
      <c r="T45" s="884"/>
      <c r="U45" s="884"/>
      <c r="V45" s="884"/>
      <c r="W45" s="884"/>
      <c r="X45" s="884"/>
      <c r="Y45" s="884"/>
      <c r="Z45" s="884"/>
      <c r="AA45" s="884"/>
      <c r="AB45" s="884"/>
      <c r="AC45" s="884"/>
      <c r="AD45" s="885"/>
      <c r="AG45" s="648">
        <f>IF(AND(D44="",COUNTA(D45:AD47)&gt;0),1,0)</f>
        <v>0</v>
      </c>
      <c r="AH45" s="323" t="b">
        <f t="shared" si="4"/>
        <v>0</v>
      </c>
      <c r="AI45" s="1" t="str">
        <f t="shared" si="0"/>
        <v/>
      </c>
      <c r="AJ45" s="323" t="b">
        <f t="shared" si="1"/>
        <v>0</v>
      </c>
      <c r="AK45" s="1" t="str">
        <f t="shared" si="2"/>
        <v/>
      </c>
      <c r="AL45" s="323" t="b">
        <f t="shared" si="3"/>
        <v>0</v>
      </c>
    </row>
    <row r="46" spans="1:39" ht="15" customHeight="1">
      <c r="A46" s="64"/>
      <c r="B46" s="11"/>
      <c r="C46" s="38" t="s">
        <v>5059</v>
      </c>
      <c r="D46" s="997"/>
      <c r="E46" s="884"/>
      <c r="F46" s="884"/>
      <c r="G46" s="884"/>
      <c r="H46" s="884"/>
      <c r="I46" s="884"/>
      <c r="J46" s="884"/>
      <c r="K46" s="884"/>
      <c r="L46" s="884"/>
      <c r="M46" s="884"/>
      <c r="N46" s="884"/>
      <c r="O46" s="884"/>
      <c r="P46" s="884"/>
      <c r="Q46" s="884"/>
      <c r="R46" s="884"/>
      <c r="S46" s="884"/>
      <c r="T46" s="884"/>
      <c r="U46" s="884"/>
      <c r="V46" s="884"/>
      <c r="W46" s="884"/>
      <c r="X46" s="884"/>
      <c r="Y46" s="884"/>
      <c r="Z46" s="884"/>
      <c r="AA46" s="884"/>
      <c r="AB46" s="884"/>
      <c r="AC46" s="884"/>
      <c r="AD46" s="885"/>
      <c r="AG46" s="648">
        <f>IF(AND(D45="",COUNTA(D46:AD47)&gt;0),1,0)</f>
        <v>0</v>
      </c>
      <c r="AH46" s="323" t="b">
        <f t="shared" si="4"/>
        <v>0</v>
      </c>
      <c r="AI46" s="1" t="str">
        <f t="shared" si="0"/>
        <v/>
      </c>
      <c r="AJ46" s="323" t="b">
        <f t="shared" si="1"/>
        <v>0</v>
      </c>
      <c r="AK46" s="1" t="str">
        <f t="shared" si="2"/>
        <v/>
      </c>
      <c r="AL46" s="323" t="b">
        <f t="shared" si="3"/>
        <v>0</v>
      </c>
    </row>
    <row r="47" spans="1:39" ht="15" customHeight="1">
      <c r="A47" s="64"/>
      <c r="B47" s="11"/>
      <c r="C47" s="38" t="s">
        <v>5060</v>
      </c>
      <c r="D47" s="997"/>
      <c r="E47" s="884"/>
      <c r="F47" s="884"/>
      <c r="G47" s="884"/>
      <c r="H47" s="884"/>
      <c r="I47" s="884"/>
      <c r="J47" s="884"/>
      <c r="K47" s="884"/>
      <c r="L47" s="884"/>
      <c r="M47" s="884"/>
      <c r="N47" s="884"/>
      <c r="O47" s="884"/>
      <c r="P47" s="884"/>
      <c r="Q47" s="884"/>
      <c r="R47" s="884"/>
      <c r="S47" s="884"/>
      <c r="T47" s="884"/>
      <c r="U47" s="884"/>
      <c r="V47" s="884"/>
      <c r="W47" s="884"/>
      <c r="X47" s="884"/>
      <c r="Y47" s="884"/>
      <c r="Z47" s="884"/>
      <c r="AA47" s="884"/>
      <c r="AB47" s="884"/>
      <c r="AC47" s="884"/>
      <c r="AD47" s="885"/>
      <c r="AG47" s="648">
        <f>IF(AND(D46="",COUNTA(D47)&gt;0),1,0)</f>
        <v>0</v>
      </c>
      <c r="AH47" s="323" t="b">
        <f t="shared" si="4"/>
        <v>0</v>
      </c>
      <c r="AI47" s="1" t="str">
        <f t="shared" si="0"/>
        <v/>
      </c>
      <c r="AJ47" s="323" t="b">
        <f t="shared" si="1"/>
        <v>0</v>
      </c>
      <c r="AK47" s="1" t="str">
        <f t="shared" si="2"/>
        <v/>
      </c>
      <c r="AL47" s="323" t="b">
        <f t="shared" si="3"/>
        <v>0</v>
      </c>
    </row>
    <row r="48" spans="1:39" ht="15" customHeight="1">
      <c r="A48" s="64"/>
      <c r="B48" s="11"/>
      <c r="AG48" s="649">
        <f>SUM(AG39:AG47)</f>
        <v>0</v>
      </c>
      <c r="AH48" s="647">
        <f>COUNTIF(AH38:AH47,TRUE)</f>
        <v>0</v>
      </c>
      <c r="AI48" s="1"/>
      <c r="AJ48" s="647">
        <f>COUNTIF(AJ38:AJ47,TRUE)</f>
        <v>0</v>
      </c>
      <c r="AK48" s="1"/>
      <c r="AL48" s="647">
        <f>COUNTIF(AL38:AL47,TRUE)</f>
        <v>0</v>
      </c>
    </row>
    <row r="49" spans="1:38" ht="24" customHeight="1">
      <c r="A49" s="51"/>
      <c r="C49" s="999" t="s">
        <v>5325</v>
      </c>
      <c r="D49" s="866"/>
      <c r="E49" s="866"/>
      <c r="F49" s="866"/>
      <c r="G49" s="866"/>
      <c r="H49" s="866"/>
      <c r="I49" s="866"/>
      <c r="J49" s="866"/>
      <c r="K49" s="866"/>
      <c r="L49" s="866"/>
      <c r="M49" s="866"/>
      <c r="N49" s="866"/>
      <c r="O49" s="866"/>
      <c r="P49" s="866"/>
      <c r="Q49" s="866"/>
      <c r="R49" s="866"/>
      <c r="S49" s="866"/>
      <c r="T49" s="866"/>
      <c r="U49" s="866"/>
      <c r="V49" s="866"/>
      <c r="W49" s="866"/>
      <c r="X49" s="866"/>
      <c r="Y49" s="866"/>
      <c r="Z49" s="866"/>
      <c r="AA49" s="866"/>
      <c r="AB49" s="866"/>
      <c r="AC49" s="866"/>
      <c r="AD49" s="866"/>
      <c r="AH49" s="11"/>
      <c r="AI49" s="11"/>
      <c r="AJ49" s="11"/>
      <c r="AK49" s="11"/>
      <c r="AL49" s="647">
        <f>SUM(AH48,AJ48,AL48)</f>
        <v>0</v>
      </c>
    </row>
    <row r="50" spans="1:38" ht="60" customHeight="1">
      <c r="A50" s="51"/>
      <c r="C50" s="1019"/>
      <c r="D50" s="884"/>
      <c r="E50" s="884"/>
      <c r="F50" s="884"/>
      <c r="G50" s="884"/>
      <c r="H50" s="884"/>
      <c r="I50" s="884"/>
      <c r="J50" s="884"/>
      <c r="K50" s="884"/>
      <c r="L50" s="884"/>
      <c r="M50" s="884"/>
      <c r="N50" s="884"/>
      <c r="O50" s="884"/>
      <c r="P50" s="884"/>
      <c r="Q50" s="884"/>
      <c r="R50" s="884"/>
      <c r="S50" s="884"/>
      <c r="T50" s="884"/>
      <c r="U50" s="884"/>
      <c r="V50" s="884"/>
      <c r="W50" s="884"/>
      <c r="X50" s="884"/>
      <c r="Y50" s="884"/>
      <c r="Z50" s="884"/>
      <c r="AA50" s="884"/>
      <c r="AB50" s="884"/>
      <c r="AC50" s="884"/>
      <c r="AD50" s="885"/>
    </row>
    <row r="51" spans="1:38" ht="15" customHeight="1">
      <c r="B51" s="1014" t="str">
        <f>IF(AG48&gt;0,"Debe anotar el nombre de las acciones sistemáticas alineadas a los objetivos comenzando por el primer renglón ","")</f>
        <v/>
      </c>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1014"/>
      <c r="AA51" s="1014"/>
      <c r="AB51" s="1014"/>
      <c r="AC51" s="1014"/>
      <c r="AD51" s="1014"/>
    </row>
    <row r="52" spans="1:38" ht="15" customHeight="1">
      <c r="B52" s="1005" t="str">
        <f>IF(SUM(COUNTIF(D38:AD47,"NS"))&lt;&gt;0,"Alerta: debido a que cuenta con registros NS, debe proporcionar una justificación en el area de comentarios al final de la pregunta","")</f>
        <v/>
      </c>
      <c r="C52" s="866"/>
      <c r="D52" s="866"/>
      <c r="E52" s="866"/>
      <c r="F52" s="866"/>
      <c r="G52" s="866"/>
      <c r="H52" s="866"/>
      <c r="I52" s="866"/>
      <c r="J52" s="866"/>
      <c r="K52" s="866"/>
      <c r="L52" s="866"/>
      <c r="M52" s="866"/>
      <c r="N52" s="866"/>
      <c r="O52" s="866"/>
      <c r="P52" s="866"/>
      <c r="Q52" s="866"/>
      <c r="R52" s="866"/>
      <c r="S52" s="866"/>
      <c r="T52" s="866"/>
      <c r="U52" s="866"/>
      <c r="V52" s="866"/>
      <c r="W52" s="866"/>
      <c r="X52" s="866"/>
      <c r="Y52" s="866"/>
      <c r="Z52" s="866"/>
      <c r="AA52" s="866"/>
      <c r="AB52" s="866"/>
      <c r="AC52" s="866"/>
      <c r="AD52" s="866"/>
      <c r="AE52" s="866"/>
    </row>
    <row r="53" spans="1:38" ht="15" customHeight="1">
      <c r="B53" s="1014" t="str">
        <f>IF(AL49=0,"","El nombre debe registrarse en mayúsculas, sin comillas ni signos de acentuación, puntuación, paréntesis y abreviaturas")</f>
        <v/>
      </c>
      <c r="C53" s="866"/>
      <c r="D53" s="866"/>
      <c r="E53" s="866"/>
      <c r="F53" s="866"/>
      <c r="G53" s="866"/>
      <c r="H53" s="866"/>
      <c r="I53" s="866"/>
      <c r="J53" s="866"/>
      <c r="K53" s="866"/>
      <c r="L53" s="866"/>
      <c r="M53" s="866"/>
      <c r="N53" s="866"/>
      <c r="O53" s="866"/>
      <c r="P53" s="866"/>
      <c r="Q53" s="866"/>
      <c r="R53" s="866"/>
      <c r="S53" s="866"/>
      <c r="T53" s="866"/>
      <c r="U53" s="866"/>
      <c r="V53" s="866"/>
      <c r="W53" s="866"/>
      <c r="X53" s="866"/>
      <c r="Y53" s="866"/>
      <c r="Z53" s="866"/>
      <c r="AA53" s="866"/>
      <c r="AB53" s="866"/>
      <c r="AC53" s="866"/>
      <c r="AD53" s="866"/>
    </row>
    <row r="54" spans="1:38" ht="15" customHeight="1">
      <c r="B54" s="1014" t="str">
        <f>IF(AM39&gt;0,"Favor de verificar que no tenga información en celdas sombreadas","")</f>
        <v/>
      </c>
      <c r="C54" s="1014"/>
      <c r="D54" s="1014"/>
      <c r="E54" s="1014"/>
      <c r="F54" s="1014"/>
      <c r="G54" s="1014"/>
      <c r="H54" s="1014"/>
      <c r="I54" s="1014"/>
      <c r="J54" s="1014"/>
      <c r="K54" s="1014"/>
      <c r="L54" s="1014"/>
      <c r="M54" s="1014"/>
      <c r="N54" s="1014"/>
      <c r="O54" s="1014"/>
      <c r="P54" s="1014"/>
      <c r="Q54" s="1014"/>
      <c r="R54" s="1014"/>
      <c r="S54" s="1014"/>
      <c r="T54" s="1014"/>
      <c r="U54" s="1014"/>
      <c r="V54" s="1014"/>
      <c r="W54" s="1014"/>
      <c r="X54" s="1014"/>
      <c r="Y54" s="1014"/>
      <c r="Z54" s="1014"/>
      <c r="AA54" s="1014"/>
      <c r="AB54" s="1014"/>
      <c r="AC54" s="1014"/>
      <c r="AD54" s="1014"/>
    </row>
    <row r="55" spans="1:38" ht="15" customHeight="1"/>
    <row r="56" spans="1:38" ht="15" customHeight="1"/>
  </sheetData>
  <sheetProtection algorithmName="SHA-512" hashValue="zZjPITyQgVALhtBWWAodmVbaS2/ZZ1eexKYPjviMIMsR3TFXnSUX1SHG+oiXnt5Ru52TF6eky2vHVWqr1HJGCw==" saltValue="q2vn63nWg40TItU7isquHg==" spinCount="100000" sheet="1" objects="1" scenarios="1"/>
  <mergeCells count="43">
    <mergeCell ref="B54:AD54"/>
    <mergeCell ref="AH36:AL36"/>
    <mergeCell ref="AM37:AM38"/>
    <mergeCell ref="AG37:AG38"/>
    <mergeCell ref="B53:AD53"/>
    <mergeCell ref="B51:AD51"/>
    <mergeCell ref="B52:AE52"/>
    <mergeCell ref="D41:AD41"/>
    <mergeCell ref="C49:AD49"/>
    <mergeCell ref="C50:AD50"/>
    <mergeCell ref="D47:AD47"/>
    <mergeCell ref="D43:AD43"/>
    <mergeCell ref="D44:AD44"/>
    <mergeCell ref="D46:AD46"/>
    <mergeCell ref="D40:AD40"/>
    <mergeCell ref="D45:AD45"/>
    <mergeCell ref="B1:AD1"/>
    <mergeCell ref="D39:AD39"/>
    <mergeCell ref="C14:AD14"/>
    <mergeCell ref="D42:AD42"/>
    <mergeCell ref="D38:AD38"/>
    <mergeCell ref="C35:AD35"/>
    <mergeCell ref="B10:AD10"/>
    <mergeCell ref="C20:AD20"/>
    <mergeCell ref="B19:AD19"/>
    <mergeCell ref="C16:AD16"/>
    <mergeCell ref="C25:AD25"/>
    <mergeCell ref="AA7:AD7"/>
    <mergeCell ref="C12:AD12"/>
    <mergeCell ref="B3:AD3"/>
    <mergeCell ref="C37:AD37"/>
    <mergeCell ref="B5:AD5"/>
    <mergeCell ref="C13:AD13"/>
    <mergeCell ref="N8:O8"/>
    <mergeCell ref="B11:AD11"/>
    <mergeCell ref="C34:AD34"/>
    <mergeCell ref="B8:L8"/>
    <mergeCell ref="C24:AD24"/>
    <mergeCell ref="C15:AD15"/>
    <mergeCell ref="C33:AD33"/>
    <mergeCell ref="B32:AD32"/>
    <mergeCell ref="B26:AD26"/>
    <mergeCell ref="C17:AD17"/>
  </mergeCells>
  <conditionalFormatting sqref="C22 I22">
    <cfRule type="expression" dxfId="93" priority="6">
      <formula>$T$22="X"</formula>
    </cfRule>
  </conditionalFormatting>
  <conditionalFormatting sqref="C22 T22">
    <cfRule type="expression" dxfId="92" priority="7">
      <formula>$I$22="X"</formula>
    </cfRule>
  </conditionalFormatting>
  <conditionalFormatting sqref="C33:AD33">
    <cfRule type="expression" dxfId="91" priority="4">
      <formula>$AG$48&gt;0</formula>
    </cfRule>
  </conditionalFormatting>
  <conditionalFormatting sqref="C34:AD34">
    <cfRule type="expression" dxfId="90" priority="3">
      <formula>$AL$49&gt;0</formula>
    </cfRule>
  </conditionalFormatting>
  <conditionalFormatting sqref="D38:AD47">
    <cfRule type="expression" dxfId="89" priority="5">
      <formula>OR($I$22="X",$T$22="X")</formula>
    </cfRule>
  </conditionalFormatting>
  <conditionalFormatting sqref="I22 T22">
    <cfRule type="expression" dxfId="88" priority="8">
      <formula>$C$22="X"</formula>
    </cfRule>
  </conditionalFormatting>
  <dataValidations count="1">
    <dataValidation type="list" allowBlank="1" showInputMessage="1" showErrorMessage="1" sqref="C22 I22 T22">
      <formula1>"X"</formula1>
    </dataValidation>
  </dataValidations>
  <hyperlinks>
    <hyperlink ref="AA7" location="Índice!C37" display="Índice"/>
  </hyperlinks>
  <printOptions horizontalCentered="1" verticalCentered="1"/>
  <pageMargins left="0.70866141732283472" right="0.70866141732283472" top="0.74803149606299213" bottom="0.74803149606299213" header="0.31496062992125984" footer="0.31496062992125984"/>
  <pageSetup paperSize="9" scale="67" fitToHeight="2" orientation="portrait" r:id="rId1"/>
  <headerFooter>
    <oddHeader>&amp;CMódulo 1 Sección V
Cuestionario</oddHeader>
    <oddFooter>&amp;LCenso Nacional de Gobiernos Estatales 2025&amp;R&amp;P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H91"/>
  <sheetViews>
    <sheetView showGridLines="0" view="pageBreakPreview" zoomScale="120" zoomScaleNormal="100" zoomScaleSheetLayoutView="12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38" width="13.75" hidden="1" customWidth="1"/>
    <col min="139" max="16384" width="3.75" hidden="1"/>
  </cols>
  <sheetData>
    <row r="1" spans="1:30" ht="173.25" customHeight="1">
      <c r="A1" s="37"/>
      <c r="B1" s="870" t="s">
        <v>0</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67" t="s">
        <v>1</v>
      </c>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69" t="s">
        <v>2</v>
      </c>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899" t="s">
        <v>3</v>
      </c>
      <c r="AB7" s="866"/>
      <c r="AC7" s="866"/>
      <c r="AD7" s="866"/>
    </row>
    <row r="8" spans="1:30" ht="15" customHeight="1" thickBot="1">
      <c r="A8" s="42"/>
      <c r="B8" s="871" t="str">
        <f>IF(Presentación!B10="","",Presentación!B10)</f>
        <v>Veracruz de Ignacio de la Llave</v>
      </c>
      <c r="C8" s="872"/>
      <c r="D8" s="872"/>
      <c r="E8" s="872"/>
      <c r="F8" s="872"/>
      <c r="G8" s="872"/>
      <c r="H8" s="872"/>
      <c r="I8" s="872"/>
      <c r="J8" s="872"/>
      <c r="K8" s="872"/>
      <c r="L8" s="873"/>
      <c r="M8" s="2"/>
      <c r="N8" s="871" t="str">
        <f>IF(Presentación!N10="","",Presentación!N10)</f>
        <v>230</v>
      </c>
      <c r="O8" s="873"/>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1" t="s">
        <v>8898</v>
      </c>
      <c r="C10" s="912"/>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B10" s="912"/>
      <c r="AC10" s="912"/>
      <c r="AD10" s="913"/>
    </row>
    <row r="11" spans="1:30" ht="15" customHeight="1">
      <c r="A11" s="27"/>
      <c r="B11" s="1012" t="s">
        <v>5327</v>
      </c>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10"/>
    </row>
    <row r="12" spans="1:30" ht="24" customHeight="1">
      <c r="A12" s="27"/>
      <c r="B12" s="45"/>
      <c r="C12" s="998" t="s">
        <v>5328</v>
      </c>
      <c r="D12" s="866"/>
      <c r="E12" s="866"/>
      <c r="F12" s="866"/>
      <c r="G12" s="866"/>
      <c r="H12" s="866"/>
      <c r="I12" s="866"/>
      <c r="J12" s="866"/>
      <c r="K12" s="866"/>
      <c r="L12" s="866"/>
      <c r="M12" s="866"/>
      <c r="N12" s="866"/>
      <c r="O12" s="866"/>
      <c r="P12" s="866"/>
      <c r="Q12" s="866"/>
      <c r="R12" s="866"/>
      <c r="S12" s="866"/>
      <c r="T12" s="866"/>
      <c r="U12" s="866"/>
      <c r="V12" s="866"/>
      <c r="W12" s="866"/>
      <c r="X12" s="866"/>
      <c r="Y12" s="866"/>
      <c r="Z12" s="866"/>
      <c r="AA12" s="866"/>
      <c r="AB12" s="866"/>
      <c r="AC12" s="866"/>
      <c r="AD12" s="952"/>
    </row>
    <row r="13" spans="1:30" ht="24" customHeight="1">
      <c r="A13" s="27"/>
      <c r="B13" s="45"/>
      <c r="C13" s="1013" t="s">
        <v>5090</v>
      </c>
      <c r="D13" s="866"/>
      <c r="E13" s="866"/>
      <c r="F13" s="866"/>
      <c r="G13" s="866"/>
      <c r="H13" s="866"/>
      <c r="I13" s="866"/>
      <c r="J13" s="866"/>
      <c r="K13" s="866"/>
      <c r="L13" s="866"/>
      <c r="M13" s="866"/>
      <c r="N13" s="866"/>
      <c r="O13" s="866"/>
      <c r="P13" s="866"/>
      <c r="Q13" s="866"/>
      <c r="R13" s="866"/>
      <c r="S13" s="866"/>
      <c r="T13" s="866"/>
      <c r="U13" s="866"/>
      <c r="V13" s="866"/>
      <c r="W13" s="866"/>
      <c r="X13" s="866"/>
      <c r="Y13" s="866"/>
      <c r="Z13" s="866"/>
      <c r="AA13" s="866"/>
      <c r="AB13" s="866"/>
      <c r="AC13" s="866"/>
      <c r="AD13" s="1003"/>
    </row>
    <row r="14" spans="1:30" ht="24" customHeight="1">
      <c r="A14" s="51"/>
      <c r="B14" s="90"/>
      <c r="C14" s="1004" t="s">
        <v>8899</v>
      </c>
      <c r="D14" s="866"/>
      <c r="E14" s="866"/>
      <c r="F14" s="866"/>
      <c r="G14" s="866"/>
      <c r="H14" s="866"/>
      <c r="I14" s="866"/>
      <c r="J14" s="866"/>
      <c r="K14" s="866"/>
      <c r="L14" s="866"/>
      <c r="M14" s="866"/>
      <c r="N14" s="866"/>
      <c r="O14" s="866"/>
      <c r="P14" s="866"/>
      <c r="Q14" s="866"/>
      <c r="R14" s="866"/>
      <c r="S14" s="866"/>
      <c r="T14" s="866"/>
      <c r="U14" s="866"/>
      <c r="V14" s="866"/>
      <c r="W14" s="866"/>
      <c r="X14" s="866"/>
      <c r="Y14" s="866"/>
      <c r="Z14" s="866"/>
      <c r="AA14" s="866"/>
      <c r="AB14" s="866"/>
      <c r="AC14" s="866"/>
      <c r="AD14" s="952"/>
    </row>
    <row r="15" spans="1:30" ht="24" customHeight="1">
      <c r="A15" s="51"/>
      <c r="B15" s="90"/>
      <c r="C15" s="1004" t="s">
        <v>8900</v>
      </c>
      <c r="D15" s="866"/>
      <c r="E15" s="866"/>
      <c r="F15" s="866"/>
      <c r="G15" s="866"/>
      <c r="H15" s="866"/>
      <c r="I15" s="866"/>
      <c r="J15" s="866"/>
      <c r="K15" s="866"/>
      <c r="L15" s="866"/>
      <c r="M15" s="866"/>
      <c r="N15" s="866"/>
      <c r="O15" s="866"/>
      <c r="P15" s="866"/>
      <c r="Q15" s="866"/>
      <c r="R15" s="866"/>
      <c r="S15" s="866"/>
      <c r="T15" s="866"/>
      <c r="U15" s="866"/>
      <c r="V15" s="866"/>
      <c r="W15" s="866"/>
      <c r="X15" s="866"/>
      <c r="Y15" s="866"/>
      <c r="Z15" s="866"/>
      <c r="AA15" s="866"/>
      <c r="AB15" s="866"/>
      <c r="AC15" s="866"/>
      <c r="AD15" s="952"/>
    </row>
    <row r="16" spans="1:30" ht="36" customHeight="1">
      <c r="A16" s="27"/>
      <c r="B16" s="45"/>
      <c r="C16" s="1004" t="s">
        <v>6036</v>
      </c>
      <c r="D16" s="866"/>
      <c r="E16" s="866"/>
      <c r="F16" s="866"/>
      <c r="G16" s="866"/>
      <c r="H16" s="866"/>
      <c r="I16" s="866"/>
      <c r="J16" s="866"/>
      <c r="K16" s="866"/>
      <c r="L16" s="866"/>
      <c r="M16" s="866"/>
      <c r="N16" s="866"/>
      <c r="O16" s="866"/>
      <c r="P16" s="866"/>
      <c r="Q16" s="866"/>
      <c r="R16" s="866"/>
      <c r="S16" s="866"/>
      <c r="T16" s="866"/>
      <c r="U16" s="866"/>
      <c r="V16" s="866"/>
      <c r="W16" s="866"/>
      <c r="X16" s="866"/>
      <c r="Y16" s="866"/>
      <c r="Z16" s="866"/>
      <c r="AA16" s="866"/>
      <c r="AB16" s="866"/>
      <c r="AC16" s="866"/>
      <c r="AD16" s="952"/>
    </row>
    <row r="17" spans="1:30" ht="48" customHeight="1">
      <c r="A17" s="27"/>
      <c r="B17" s="45"/>
      <c r="C17" s="1013" t="s">
        <v>6037</v>
      </c>
      <c r="D17" s="866"/>
      <c r="E17" s="866"/>
      <c r="F17" s="866"/>
      <c r="G17" s="866"/>
      <c r="H17" s="866"/>
      <c r="I17" s="866"/>
      <c r="J17" s="866"/>
      <c r="K17" s="866"/>
      <c r="L17" s="866"/>
      <c r="M17" s="866"/>
      <c r="N17" s="866"/>
      <c r="O17" s="866"/>
      <c r="P17" s="866"/>
      <c r="Q17" s="866"/>
      <c r="R17" s="866"/>
      <c r="S17" s="866"/>
      <c r="T17" s="866"/>
      <c r="U17" s="866"/>
      <c r="V17" s="866"/>
      <c r="W17" s="866"/>
      <c r="X17" s="866"/>
      <c r="Y17" s="866"/>
      <c r="Z17" s="866"/>
      <c r="AA17" s="866"/>
      <c r="AB17" s="866"/>
      <c r="AC17" s="866"/>
      <c r="AD17" s="1003"/>
    </row>
    <row r="18" spans="1:30" ht="15" customHeight="1">
      <c r="A18" s="27"/>
      <c r="B18" s="50"/>
      <c r="C18" s="1011" t="s">
        <v>6038</v>
      </c>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5"/>
    </row>
    <row r="19" spans="1:30" ht="15" customHeight="1">
      <c r="A19" s="51"/>
      <c r="B19" s="1008" t="s">
        <v>5095</v>
      </c>
      <c r="C19" s="1009"/>
      <c r="D19" s="1009"/>
      <c r="E19" s="1009"/>
      <c r="F19" s="1009"/>
      <c r="G19" s="1009"/>
      <c r="H19" s="1009"/>
      <c r="I19" s="1009"/>
      <c r="J19" s="1009"/>
      <c r="K19" s="1009"/>
      <c r="L19" s="1009"/>
      <c r="M19" s="1009"/>
      <c r="N19" s="1009"/>
      <c r="O19" s="1009"/>
      <c r="P19" s="1009"/>
      <c r="Q19" s="1009"/>
      <c r="R19" s="1009"/>
      <c r="S19" s="1009"/>
      <c r="T19" s="1009"/>
      <c r="U19" s="1009"/>
      <c r="V19" s="1009"/>
      <c r="W19" s="1009"/>
      <c r="X19" s="1009"/>
      <c r="Y19" s="1009"/>
      <c r="Z19" s="1009"/>
      <c r="AA19" s="1009"/>
      <c r="AB19" s="1009"/>
      <c r="AC19" s="1009"/>
      <c r="AD19" s="1010"/>
    </row>
    <row r="20" spans="1:30" ht="36" customHeight="1">
      <c r="A20" s="51"/>
      <c r="B20" s="126"/>
      <c r="C20" s="1004" t="s">
        <v>8901</v>
      </c>
      <c r="D20" s="866"/>
      <c r="E20" s="866"/>
      <c r="F20" s="866"/>
      <c r="G20" s="866"/>
      <c r="H20" s="866"/>
      <c r="I20" s="866"/>
      <c r="J20" s="866"/>
      <c r="K20" s="866"/>
      <c r="L20" s="866"/>
      <c r="M20" s="866"/>
      <c r="N20" s="866"/>
      <c r="O20" s="866"/>
      <c r="P20" s="866"/>
      <c r="Q20" s="866"/>
      <c r="R20" s="866"/>
      <c r="S20" s="866"/>
      <c r="T20" s="866"/>
      <c r="U20" s="866"/>
      <c r="V20" s="866"/>
      <c r="W20" s="866"/>
      <c r="X20" s="866"/>
      <c r="Y20" s="866"/>
      <c r="Z20" s="866"/>
      <c r="AA20" s="866"/>
      <c r="AB20" s="866"/>
      <c r="AC20" s="866"/>
      <c r="AD20" s="952"/>
    </row>
    <row r="21" spans="1:30" ht="15" customHeight="1">
      <c r="A21" s="51"/>
      <c r="B21" s="127"/>
      <c r="D21" s="1004" t="s">
        <v>8902</v>
      </c>
      <c r="E21" s="866"/>
      <c r="F21" s="866"/>
      <c r="G21" s="866"/>
      <c r="H21" s="866"/>
      <c r="I21" s="866"/>
      <c r="J21" s="866"/>
      <c r="K21" s="866"/>
      <c r="L21" s="866"/>
      <c r="M21" s="866"/>
      <c r="N21" s="866"/>
      <c r="O21" s="866"/>
      <c r="P21" s="866"/>
      <c r="Q21" s="866"/>
      <c r="R21" s="866"/>
      <c r="S21" s="866"/>
      <c r="T21" s="866"/>
      <c r="U21" s="866"/>
      <c r="V21" s="866"/>
      <c r="W21" s="866"/>
      <c r="X21" s="866"/>
      <c r="Y21" s="866"/>
      <c r="Z21" s="866"/>
      <c r="AA21" s="866"/>
      <c r="AB21" s="866"/>
      <c r="AC21" s="866"/>
      <c r="AD21" s="952"/>
    </row>
    <row r="22" spans="1:30" ht="36" customHeight="1">
      <c r="A22" s="51"/>
      <c r="B22" s="127"/>
      <c r="D22" s="1004" t="s">
        <v>8903</v>
      </c>
      <c r="E22" s="866"/>
      <c r="F22" s="866"/>
      <c r="G22" s="866"/>
      <c r="H22" s="866"/>
      <c r="I22" s="866"/>
      <c r="J22" s="866"/>
      <c r="K22" s="866"/>
      <c r="L22" s="866"/>
      <c r="M22" s="866"/>
      <c r="N22" s="866"/>
      <c r="O22" s="866"/>
      <c r="P22" s="866"/>
      <c r="Q22" s="866"/>
      <c r="R22" s="866"/>
      <c r="S22" s="866"/>
      <c r="T22" s="866"/>
      <c r="U22" s="866"/>
      <c r="V22" s="866"/>
      <c r="W22" s="866"/>
      <c r="X22" s="866"/>
      <c r="Y22" s="866"/>
      <c r="Z22" s="866"/>
      <c r="AA22" s="866"/>
      <c r="AB22" s="866"/>
      <c r="AC22" s="866"/>
      <c r="AD22" s="952"/>
    </row>
    <row r="23" spans="1:30" ht="24" customHeight="1">
      <c r="A23" s="51"/>
      <c r="B23" s="128"/>
      <c r="C23" s="93"/>
      <c r="D23" s="1011" t="s">
        <v>8904</v>
      </c>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5"/>
    </row>
    <row r="24" spans="1:30" ht="15" customHeight="1">
      <c r="A24" s="51"/>
    </row>
    <row r="25" spans="1:30" ht="48" customHeight="1">
      <c r="A25" s="69" t="s">
        <v>8905</v>
      </c>
      <c r="B25" s="1174" t="s">
        <v>8906</v>
      </c>
      <c r="C25" s="866"/>
      <c r="D25" s="866"/>
      <c r="E25" s="866"/>
      <c r="F25" s="866"/>
      <c r="G25" s="866"/>
      <c r="H25" s="866"/>
      <c r="I25" s="866"/>
      <c r="J25" s="866"/>
      <c r="K25" s="866"/>
      <c r="L25" s="866"/>
      <c r="M25" s="866"/>
      <c r="N25" s="866"/>
      <c r="O25" s="866"/>
      <c r="P25" s="866"/>
      <c r="Q25" s="866"/>
      <c r="R25" s="866"/>
      <c r="S25" s="866"/>
      <c r="T25" s="866"/>
      <c r="U25" s="866"/>
      <c r="V25" s="866"/>
      <c r="W25" s="866"/>
      <c r="X25" s="866"/>
      <c r="Y25" s="866"/>
      <c r="Z25" s="866"/>
      <c r="AA25" s="866"/>
      <c r="AB25" s="866"/>
      <c r="AC25" s="866"/>
      <c r="AD25" s="866"/>
    </row>
    <row r="26" spans="1:30" ht="36" customHeight="1">
      <c r="A26" s="69"/>
      <c r="B26" s="11"/>
      <c r="C26" s="999" t="s">
        <v>8907</v>
      </c>
      <c r="D26" s="866"/>
      <c r="E26" s="866"/>
      <c r="F26" s="866"/>
      <c r="G26" s="866"/>
      <c r="H26" s="866"/>
      <c r="I26" s="866"/>
      <c r="J26" s="866"/>
      <c r="K26" s="866"/>
      <c r="L26" s="866"/>
      <c r="M26" s="866"/>
      <c r="N26" s="866"/>
      <c r="O26" s="866"/>
      <c r="P26" s="866"/>
      <c r="Q26" s="866"/>
      <c r="R26" s="866"/>
      <c r="S26" s="866"/>
      <c r="T26" s="866"/>
      <c r="U26" s="866"/>
      <c r="V26" s="866"/>
      <c r="W26" s="866"/>
      <c r="X26" s="866"/>
      <c r="Y26" s="866"/>
      <c r="Z26" s="866"/>
      <c r="AA26" s="866"/>
      <c r="AB26" s="866"/>
      <c r="AC26" s="866"/>
      <c r="AD26" s="866"/>
    </row>
    <row r="27" spans="1:30" ht="24" customHeight="1">
      <c r="A27" s="69"/>
      <c r="B27" s="11"/>
      <c r="C27" s="1061" t="s">
        <v>8908</v>
      </c>
      <c r="D27" s="866"/>
      <c r="E27" s="866"/>
      <c r="F27" s="866"/>
      <c r="G27" s="866"/>
      <c r="H27" s="866"/>
      <c r="I27" s="866"/>
      <c r="J27" s="866"/>
      <c r="K27" s="866"/>
      <c r="L27" s="866"/>
      <c r="M27" s="866"/>
      <c r="N27" s="866"/>
      <c r="O27" s="866"/>
      <c r="P27" s="866"/>
      <c r="Q27" s="866"/>
      <c r="R27" s="866"/>
      <c r="S27" s="866"/>
      <c r="T27" s="866"/>
      <c r="U27" s="866"/>
      <c r="V27" s="866"/>
      <c r="W27" s="866"/>
      <c r="X27" s="866"/>
      <c r="Y27" s="866"/>
      <c r="Z27" s="866"/>
      <c r="AA27" s="866"/>
      <c r="AB27" s="866"/>
      <c r="AC27" s="866"/>
      <c r="AD27" s="866"/>
    </row>
    <row r="28" spans="1:30" ht="24" customHeight="1">
      <c r="A28" s="129"/>
      <c r="B28" s="11"/>
      <c r="C28" s="1061" t="s">
        <v>8909</v>
      </c>
      <c r="D28" s="866"/>
      <c r="E28" s="866"/>
      <c r="F28" s="866"/>
      <c r="G28" s="866"/>
      <c r="H28" s="866"/>
      <c r="I28" s="866"/>
      <c r="J28" s="866"/>
      <c r="K28" s="866"/>
      <c r="L28" s="866"/>
      <c r="M28" s="866"/>
      <c r="N28" s="866"/>
      <c r="O28" s="866"/>
      <c r="P28" s="866"/>
      <c r="Q28" s="866"/>
      <c r="R28" s="866"/>
      <c r="S28" s="866"/>
      <c r="T28" s="866"/>
      <c r="U28" s="866"/>
      <c r="V28" s="866"/>
      <c r="W28" s="866"/>
      <c r="X28" s="866"/>
      <c r="Y28" s="866"/>
      <c r="Z28" s="866"/>
      <c r="AA28" s="866"/>
      <c r="AB28" s="866"/>
      <c r="AC28" s="866"/>
      <c r="AD28" s="866"/>
    </row>
    <row r="29" spans="1:30" ht="36" customHeight="1">
      <c r="A29" s="129"/>
      <c r="B29" s="11"/>
      <c r="C29" s="1061" t="s">
        <v>8910</v>
      </c>
      <c r="D29" s="866"/>
      <c r="E29" s="866"/>
      <c r="F29" s="866"/>
      <c r="G29" s="866"/>
      <c r="H29" s="866"/>
      <c r="I29" s="866"/>
      <c r="J29" s="866"/>
      <c r="K29" s="866"/>
      <c r="L29" s="866"/>
      <c r="M29" s="866"/>
      <c r="N29" s="866"/>
      <c r="O29" s="866"/>
      <c r="P29" s="866"/>
      <c r="Q29" s="866"/>
      <c r="R29" s="866"/>
      <c r="S29" s="866"/>
      <c r="T29" s="866"/>
      <c r="U29" s="866"/>
      <c r="V29" s="866"/>
      <c r="W29" s="866"/>
      <c r="X29" s="866"/>
      <c r="Y29" s="866"/>
      <c r="Z29" s="866"/>
      <c r="AA29" s="866"/>
      <c r="AB29" s="866"/>
      <c r="AC29" s="866"/>
      <c r="AD29" s="866"/>
    </row>
    <row r="30" spans="1:30" ht="36" customHeight="1">
      <c r="A30" s="129"/>
      <c r="B30" s="11"/>
      <c r="C30" s="1064" t="s">
        <v>8911</v>
      </c>
      <c r="D30" s="866"/>
      <c r="E30" s="866"/>
      <c r="F30" s="866"/>
      <c r="G30" s="866"/>
      <c r="H30" s="866"/>
      <c r="I30" s="866"/>
      <c r="J30" s="866"/>
      <c r="K30" s="866"/>
      <c r="L30" s="866"/>
      <c r="M30" s="866"/>
      <c r="N30" s="866"/>
      <c r="O30" s="866"/>
      <c r="P30" s="866"/>
      <c r="Q30" s="866"/>
      <c r="R30" s="866"/>
      <c r="S30" s="866"/>
      <c r="T30" s="866"/>
      <c r="U30" s="866"/>
      <c r="V30" s="866"/>
      <c r="W30" s="866"/>
      <c r="X30" s="866"/>
      <c r="Y30" s="866"/>
      <c r="Z30" s="866"/>
      <c r="AA30" s="866"/>
      <c r="AB30" s="866"/>
      <c r="AC30" s="866"/>
      <c r="AD30" s="866"/>
    </row>
    <row r="31" spans="1:30" ht="36" customHeight="1">
      <c r="A31" s="129"/>
      <c r="B31" s="66"/>
      <c r="C31" s="1064" t="s">
        <v>8912</v>
      </c>
      <c r="D31" s="866"/>
      <c r="E31" s="866"/>
      <c r="F31" s="866"/>
      <c r="G31" s="866"/>
      <c r="H31" s="866"/>
      <c r="I31" s="866"/>
      <c r="J31" s="866"/>
      <c r="K31" s="866"/>
      <c r="L31" s="866"/>
      <c r="M31" s="866"/>
      <c r="N31" s="866"/>
      <c r="O31" s="866"/>
      <c r="P31" s="866"/>
      <c r="Q31" s="866"/>
      <c r="R31" s="866"/>
      <c r="S31" s="866"/>
      <c r="T31" s="866"/>
      <c r="U31" s="866"/>
      <c r="V31" s="866"/>
      <c r="W31" s="866"/>
      <c r="X31" s="866"/>
      <c r="Y31" s="866"/>
      <c r="Z31" s="866"/>
      <c r="AA31" s="866"/>
      <c r="AB31" s="866"/>
      <c r="AC31" s="866"/>
      <c r="AD31" s="866"/>
    </row>
    <row r="32" spans="1:30" ht="24" customHeight="1">
      <c r="A32" s="129"/>
      <c r="B32" s="11"/>
      <c r="C32" s="999" t="s">
        <v>8913</v>
      </c>
      <c r="D32" s="866"/>
      <c r="E32" s="866"/>
      <c r="F32" s="866"/>
      <c r="G32" s="866"/>
      <c r="H32" s="866"/>
      <c r="I32" s="866"/>
      <c r="J32" s="866"/>
      <c r="K32" s="866"/>
      <c r="L32" s="866"/>
      <c r="M32" s="866"/>
      <c r="N32" s="866"/>
      <c r="O32" s="866"/>
      <c r="P32" s="866"/>
      <c r="Q32" s="866"/>
      <c r="R32" s="866"/>
      <c r="S32" s="866"/>
      <c r="T32" s="866"/>
      <c r="U32" s="866"/>
      <c r="V32" s="866"/>
      <c r="W32" s="866"/>
      <c r="X32" s="866"/>
      <c r="Y32" s="866"/>
      <c r="Z32" s="866"/>
      <c r="AA32" s="866"/>
      <c r="AB32" s="866"/>
      <c r="AC32" s="866"/>
      <c r="AD32" s="866"/>
    </row>
    <row r="33" spans="1:54" ht="15" customHeight="1">
      <c r="A33" s="64"/>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X33" s="1175" t="s">
        <v>5351</v>
      </c>
      <c r="AY33" s="1175"/>
      <c r="AZ33" s="1175"/>
      <c r="BA33" s="1175"/>
    </row>
    <row r="34" spans="1:54" ht="36" customHeight="1">
      <c r="A34" s="33"/>
      <c r="B34" s="40"/>
      <c r="C34" s="1006" t="s">
        <v>8914</v>
      </c>
      <c r="D34" s="1009"/>
      <c r="E34" s="1009"/>
      <c r="F34" s="1009"/>
      <c r="G34" s="1009"/>
      <c r="H34" s="1010"/>
      <c r="I34" s="1006" t="s">
        <v>8915</v>
      </c>
      <c r="J34" s="889"/>
      <c r="K34" s="889"/>
      <c r="L34" s="889"/>
      <c r="M34" s="889"/>
      <c r="N34" s="889"/>
      <c r="O34" s="889"/>
      <c r="P34" s="890"/>
      <c r="Q34" s="1006" t="s">
        <v>8916</v>
      </c>
      <c r="R34" s="889"/>
      <c r="S34" s="889"/>
      <c r="T34" s="889"/>
      <c r="U34" s="889"/>
      <c r="V34" s="889"/>
      <c r="W34" s="889"/>
      <c r="X34" s="890"/>
      <c r="Y34" s="1006" t="s">
        <v>8917</v>
      </c>
      <c r="Z34" s="889"/>
      <c r="AA34" s="889"/>
      <c r="AB34" s="889"/>
      <c r="AC34" s="889"/>
      <c r="AD34" s="890"/>
      <c r="AU34" s="660" t="s">
        <v>5350</v>
      </c>
      <c r="AV34" s="661" t="s">
        <v>5352</v>
      </c>
      <c r="AX34" s="1175" t="s">
        <v>8918</v>
      </c>
      <c r="AY34" s="1175"/>
      <c r="AZ34" s="1175"/>
      <c r="BA34" s="1175"/>
    </row>
    <row r="35" spans="1:54" ht="60" customHeight="1">
      <c r="A35" s="33"/>
      <c r="B35" s="40"/>
      <c r="C35" s="1022"/>
      <c r="D35" s="974"/>
      <c r="E35" s="974"/>
      <c r="F35" s="974"/>
      <c r="G35" s="974"/>
      <c r="H35" s="975"/>
      <c r="I35" s="1006" t="s">
        <v>5400</v>
      </c>
      <c r="J35" s="890"/>
      <c r="K35" s="1060" t="s">
        <v>8919</v>
      </c>
      <c r="L35" s="890"/>
      <c r="M35" s="1060" t="s">
        <v>8920</v>
      </c>
      <c r="N35" s="890"/>
      <c r="O35" s="1060" t="s">
        <v>8921</v>
      </c>
      <c r="P35" s="890"/>
      <c r="Q35" s="1006" t="s">
        <v>5400</v>
      </c>
      <c r="R35" s="890"/>
      <c r="S35" s="1060" t="s">
        <v>8919</v>
      </c>
      <c r="T35" s="890"/>
      <c r="U35" s="1060" t="s">
        <v>8920</v>
      </c>
      <c r="V35" s="890"/>
      <c r="W35" s="1060" t="s">
        <v>8921</v>
      </c>
      <c r="X35" s="890"/>
      <c r="Y35" s="1006" t="s">
        <v>5400</v>
      </c>
      <c r="Z35" s="890"/>
      <c r="AA35" s="1060" t="s">
        <v>5437</v>
      </c>
      <c r="AB35" s="890"/>
      <c r="AC35" s="1060" t="s">
        <v>5438</v>
      </c>
      <c r="AD35" s="890"/>
      <c r="AI35" t="s">
        <v>5458</v>
      </c>
      <c r="AJ35" t="s">
        <v>5459</v>
      </c>
      <c r="AK35" t="s">
        <v>5460</v>
      </c>
      <c r="AL35" t="s">
        <v>5461</v>
      </c>
      <c r="AM35" t="s">
        <v>5462</v>
      </c>
      <c r="AN35" t="s">
        <v>5463</v>
      </c>
      <c r="AO35" t="s">
        <v>5464</v>
      </c>
      <c r="AP35" t="s">
        <v>5465</v>
      </c>
      <c r="AQ35" t="s">
        <v>5466</v>
      </c>
      <c r="AR35" t="s">
        <v>5467</v>
      </c>
      <c r="AS35" t="s">
        <v>5468</v>
      </c>
      <c r="AT35" t="s">
        <v>5469</v>
      </c>
      <c r="AU35" s="657" t="s">
        <v>8922</v>
      </c>
      <c r="AV35" s="659" t="s">
        <v>8923</v>
      </c>
      <c r="AW35" s="305" t="s">
        <v>5116</v>
      </c>
      <c r="AX35" s="662" t="s">
        <v>5407</v>
      </c>
      <c r="AY35" s="549" t="s">
        <v>8924</v>
      </c>
      <c r="AZ35" s="653" t="s">
        <v>8925</v>
      </c>
      <c r="BA35" s="663" t="s">
        <v>8926</v>
      </c>
      <c r="BB35" s="670" t="s">
        <v>8927</v>
      </c>
    </row>
    <row r="36" spans="1:54" ht="15" customHeight="1">
      <c r="A36" s="33"/>
      <c r="B36" s="40"/>
      <c r="C36" s="992"/>
      <c r="D36" s="884"/>
      <c r="E36" s="884"/>
      <c r="F36" s="884"/>
      <c r="G36" s="884"/>
      <c r="H36" s="885"/>
      <c r="I36" s="1041"/>
      <c r="J36" s="1043"/>
      <c r="K36" s="1041"/>
      <c r="L36" s="1043"/>
      <c r="M36" s="1041"/>
      <c r="N36" s="1043"/>
      <c r="O36" s="1041"/>
      <c r="P36" s="1043"/>
      <c r="Q36" s="1041"/>
      <c r="R36" s="1043"/>
      <c r="S36" s="1041"/>
      <c r="T36" s="1043"/>
      <c r="U36" s="1041"/>
      <c r="V36" s="1043"/>
      <c r="W36" s="1041"/>
      <c r="X36" s="1043"/>
      <c r="Y36" s="1041"/>
      <c r="Z36" s="1043"/>
      <c r="AA36" s="1041"/>
      <c r="AB36" s="1043"/>
      <c r="AC36" s="1041"/>
      <c r="AD36" s="1043"/>
      <c r="AI36">
        <f>I36</f>
        <v>0</v>
      </c>
      <c r="AJ36">
        <f>COUNTIF(K36:P36,"NS")</f>
        <v>0</v>
      </c>
      <c r="AK36">
        <f>SUM(K36:P36)</f>
        <v>0</v>
      </c>
      <c r="AL36">
        <f>IF(COUNTIF(I36:P36,"NA")=4,0,IF(OR(AND(AI36=0,AJ36&gt;0),AND(AI36="NS",AK36&gt;0), AND(AI36="NS", AJ36=0,AK36=0)), 1, IF(OR(AND(AI36&gt;0,AJ36&gt;1,AI36&gt;AK36), AND(AI36="NS",AJ36=2), AND(AI36="NS",AK36=0,AJ36&gt;0),AI36=AK36), 0, 1)))</f>
        <v>0</v>
      </c>
      <c r="AM36">
        <f>Q36</f>
        <v>0</v>
      </c>
      <c r="AN36">
        <f>COUNTIF(S36:X36,"NS")</f>
        <v>0</v>
      </c>
      <c r="AO36">
        <f>SUM(S36:X36)</f>
        <v>0</v>
      </c>
      <c r="AP36">
        <f>IF(COUNTIF(Q36:X36,"NA")=4,0,IF(OR(AND(AM36=0,AN36&gt;0),AND(AM36="NS",AO36&gt;0), AND(AM36="NS", AN36=0,AO36=0)), 1, IF(OR(AND(AM36&gt;0,AN36&gt;1,AM36&gt;AO36), AND(AM36="NS",AN36=2), AND(AM36="NS",AO36=0,AN36&gt;0),AM36=AO36), 0, 1)))</f>
        <v>0</v>
      </c>
      <c r="AQ36">
        <f>Y36</f>
        <v>0</v>
      </c>
      <c r="AR36">
        <f>COUNTIF(AA36:AD36,"NS")</f>
        <v>0</v>
      </c>
      <c r="AS36">
        <f>SUM(AA36:AD36)</f>
        <v>0</v>
      </c>
      <c r="AT36">
        <f>IF(COUNTIF(Y36:AD36,"NA")=3,0,IF(OR(AND(AQ36=0,AR36&gt;0),AND(AQ36="NS",AS36&gt;0), AND(AQ36="NS", AR36=0,AS36=0)), 1, IF(OR(AND(AQ36&gt;0,AR36&gt;1,AQ36&gt;AS36), AND(AQ36="NS",AR36=2), AND(AQ36="NS",AS36=0,AR36&gt;0),AQ36=AS36), 0, 1)))</f>
        <v>0</v>
      </c>
      <c r="AU36" s="656">
        <f>IF(AND($C$36&lt;&gt;"",$C$36&lt;&gt;1,COUNTA(I36:AD36)&gt;0),1,0)</f>
        <v>0</v>
      </c>
      <c r="AV36" s="658">
        <f>IF(AND(SUM($Q$36)=0,COUNTA(Y36:AD36)&gt;0),1,0)</f>
        <v>0</v>
      </c>
      <c r="AW36" s="306">
        <f>IF(AND($C$36&lt;&gt;"",$C$36&lt;&gt;1,COUNTA(I36:AD36)=0),0,IF(AND($C$36&lt;&gt;"",$C$36=1,COUNTA(I36:X36)=8,SUM(Q36)=0,COUNTA(Y36:AD36)=0),0,IF(AND($C$36&lt;&gt;"",$C$36=1,COUNTA(I36:X36)=8,SUM(Q36)&gt;0,COUNTA(Y36:AD36)=3),0,IF(COUNTA(C36:AD36)=0,0,1))))</f>
        <v>0</v>
      </c>
      <c r="AX36" s="664">
        <f>IF(OR(Q36="NS",I36="NS"),0,IF(AND(Q36="NA",I36="NA"),0,IF(Q36&lt;=I36,0,1)))</f>
        <v>0</v>
      </c>
      <c r="AY36" s="665">
        <f>IF(OR(S36="NS",K36="NS"),0,IF(AND(S36="NA",K36="NA"),0,IF(S36&lt;=K36,0,1)))</f>
        <v>0</v>
      </c>
      <c r="AZ36" s="666">
        <f>IF(OR(U36="NS",M36="NS"),0,IF(AND(U36="NA",M36="NA"),0,IF(U36&lt;=M36,0,1)))</f>
        <v>0</v>
      </c>
      <c r="BA36" s="667">
        <f>IF(OR(W36="NS",O36="NS"),0,IF(AND(W36="NA",O36="NA"),0,IF(W36&lt;=O36,0,1)))</f>
        <v>0</v>
      </c>
      <c r="BB36" s="669">
        <f>IF(AND($C$36&lt;&gt;"",$C$36=1,I36&lt;&gt;"",K36&lt;&gt;"",M36&lt;&gt;"",O36&lt;&gt;"",Q36&lt;&gt;"",S36&lt;&gt;"",U36&lt;&gt;"",W36&lt;&gt;"",Y36&lt;&gt;"",AA36&lt;&gt;"",AC36&lt;&gt;"",SUM(I36:AD36)=0),1,0)</f>
        <v>0</v>
      </c>
    </row>
    <row r="37" spans="1:54" ht="15" customHeight="1">
      <c r="A37" s="33"/>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L37" s="278">
        <f>SUM(AL36:AL36)</f>
        <v>0</v>
      </c>
      <c r="AP37" s="278">
        <f>SUM(AP36:AP36)</f>
        <v>0</v>
      </c>
      <c r="AT37" s="278">
        <f>SUM(AT36:AT36)</f>
        <v>0</v>
      </c>
      <c r="AV37" s="661">
        <f>SUM(AU36:AV36)</f>
        <v>0</v>
      </c>
      <c r="AY37" s="1"/>
      <c r="AZ37" s="1"/>
      <c r="BA37" s="668">
        <f>SUM(AX36:BA36)</f>
        <v>0</v>
      </c>
    </row>
    <row r="38" spans="1:54" ht="24" customHeight="1">
      <c r="A38" s="64"/>
      <c r="B38" s="130"/>
      <c r="C38" s="999" t="s">
        <v>5325</v>
      </c>
      <c r="D38" s="866"/>
      <c r="E38" s="866"/>
      <c r="F38" s="866"/>
      <c r="G38" s="866"/>
      <c r="H38" s="866"/>
      <c r="I38" s="866"/>
      <c r="J38" s="866"/>
      <c r="K38" s="866"/>
      <c r="L38" s="866"/>
      <c r="M38" s="866"/>
      <c r="N38" s="866"/>
      <c r="O38" s="866"/>
      <c r="P38" s="866"/>
      <c r="Q38" s="866"/>
      <c r="R38" s="866"/>
      <c r="S38" s="866"/>
      <c r="T38" s="866"/>
      <c r="U38" s="866"/>
      <c r="V38" s="866"/>
      <c r="W38" s="866"/>
      <c r="X38" s="866"/>
      <c r="Y38" s="866"/>
      <c r="Z38" s="866"/>
      <c r="AA38" s="866"/>
      <c r="AB38" s="866"/>
      <c r="AC38" s="866"/>
      <c r="AD38" s="866"/>
      <c r="AI38" t="s">
        <v>5572</v>
      </c>
      <c r="AJ38" s="279">
        <f>SUM(AL37,AP37,AT37)</f>
        <v>0</v>
      </c>
    </row>
    <row r="39" spans="1:54" ht="60" customHeight="1">
      <c r="A39" s="64"/>
      <c r="B39" s="11"/>
      <c r="C39" s="1019"/>
      <c r="D39" s="884"/>
      <c r="E39" s="884"/>
      <c r="F39" s="884"/>
      <c r="G39" s="884"/>
      <c r="H39" s="884"/>
      <c r="I39" s="884"/>
      <c r="J39" s="884"/>
      <c r="K39" s="884"/>
      <c r="L39" s="884"/>
      <c r="M39" s="884"/>
      <c r="N39" s="884"/>
      <c r="O39" s="884"/>
      <c r="P39" s="884"/>
      <c r="Q39" s="884"/>
      <c r="R39" s="884"/>
      <c r="S39" s="884"/>
      <c r="T39" s="884"/>
      <c r="U39" s="884"/>
      <c r="V39" s="884"/>
      <c r="W39" s="884"/>
      <c r="X39" s="884"/>
      <c r="Y39" s="884"/>
      <c r="Z39" s="884"/>
      <c r="AA39" s="884"/>
      <c r="AB39" s="884"/>
      <c r="AC39" s="884"/>
      <c r="AD39" s="885"/>
    </row>
    <row r="40" spans="1:54" ht="15" customHeight="1">
      <c r="A40" s="64"/>
      <c r="B40" s="988" t="str">
        <f>IF(AW36&gt;0,"Favor de ingresar toda la información requerida en la pregunta","")</f>
        <v/>
      </c>
      <c r="C40" s="866"/>
      <c r="D40" s="866"/>
      <c r="E40" s="866"/>
      <c r="F40" s="866"/>
      <c r="G40" s="866"/>
      <c r="H40" s="866"/>
      <c r="I40" s="866"/>
      <c r="J40" s="866"/>
      <c r="K40" s="866"/>
      <c r="L40" s="866"/>
      <c r="M40" s="866"/>
      <c r="N40" s="866"/>
      <c r="O40" s="866"/>
      <c r="P40" s="866"/>
      <c r="Q40" s="866"/>
      <c r="R40" s="866"/>
      <c r="S40" s="866"/>
      <c r="T40" s="866"/>
      <c r="U40" s="866"/>
      <c r="V40" s="866"/>
      <c r="W40" s="866"/>
      <c r="X40" s="866"/>
      <c r="Y40" s="866"/>
      <c r="Z40" s="866"/>
      <c r="AA40" s="866"/>
      <c r="AB40" s="866"/>
      <c r="AC40" s="866"/>
      <c r="AD40" s="866"/>
    </row>
    <row r="41" spans="1:54" ht="15" customHeight="1">
      <c r="A41" s="64"/>
      <c r="B41" s="1005" t="str">
        <f>IF(SUM(COUNTIF(I36:AD36,"NS"))&lt;&gt;0,"Alerta: debido a que cuenta con registros NS, debe proporcionar una justificación en el area de comentarios al final de la pregunta","")</f>
        <v/>
      </c>
      <c r="C41" s="866"/>
      <c r="D41" s="866"/>
      <c r="E41" s="866"/>
      <c r="F41" s="866"/>
      <c r="G41" s="866"/>
      <c r="H41" s="866"/>
      <c r="I41" s="866"/>
      <c r="J41" s="866"/>
      <c r="K41" s="866"/>
      <c r="L41" s="866"/>
      <c r="M41" s="866"/>
      <c r="N41" s="866"/>
      <c r="O41" s="866"/>
      <c r="P41" s="866"/>
      <c r="Q41" s="866"/>
      <c r="R41" s="866"/>
      <c r="S41" s="866"/>
      <c r="T41" s="866"/>
      <c r="U41" s="866"/>
      <c r="V41" s="866"/>
      <c r="W41" s="866"/>
      <c r="X41" s="866"/>
      <c r="Y41" s="866"/>
      <c r="Z41" s="866"/>
      <c r="AA41" s="866"/>
      <c r="AB41" s="866"/>
      <c r="AC41" s="866"/>
      <c r="AD41" s="866"/>
      <c r="AE41" s="866"/>
    </row>
    <row r="42" spans="1:54" ht="15" customHeight="1">
      <c r="A42" s="64"/>
      <c r="B42" s="1032" t="str">
        <f>IF(AJ38&gt;0,"Favor de revisar la suma y consistencia de totales y/o subtotales por filas (numéricos y NS)","")</f>
        <v/>
      </c>
      <c r="C42" s="866"/>
      <c r="D42" s="866"/>
      <c r="E42" s="866"/>
      <c r="F42" s="866"/>
      <c r="G42" s="866"/>
      <c r="H42" s="866"/>
      <c r="I42" s="866"/>
      <c r="J42" s="866"/>
      <c r="K42" s="866"/>
      <c r="L42" s="866"/>
      <c r="M42" s="866"/>
      <c r="N42" s="866"/>
      <c r="O42" s="866"/>
      <c r="P42" s="866"/>
      <c r="Q42" s="866"/>
      <c r="R42" s="866"/>
      <c r="S42" s="866"/>
      <c r="T42" s="866"/>
      <c r="U42" s="866"/>
      <c r="V42" s="866"/>
      <c r="W42" s="866"/>
      <c r="X42" s="866"/>
      <c r="Y42" s="866"/>
      <c r="Z42" s="866"/>
      <c r="AA42" s="866"/>
      <c r="AB42" s="866"/>
      <c r="AC42" s="866"/>
      <c r="AD42" s="866"/>
      <c r="AE42" s="866"/>
    </row>
    <row r="43" spans="1:54" ht="15" customHeight="1">
      <c r="A43" s="64"/>
      <c r="B43" s="989" t="str">
        <f>IF(BA37&gt;0,"Favor de revisar la instrucción 4, debido a que no se cumple con los criterios mencionados","")</f>
        <v/>
      </c>
      <c r="C43" s="989"/>
      <c r="D43" s="989"/>
      <c r="E43" s="989"/>
      <c r="F43" s="989"/>
      <c r="G43" s="989"/>
      <c r="H43" s="989"/>
      <c r="I43" s="989"/>
      <c r="J43" s="989"/>
      <c r="K43" s="989"/>
      <c r="L43" s="989"/>
      <c r="M43" s="989"/>
      <c r="N43" s="989"/>
      <c r="O43" s="989"/>
      <c r="P43" s="989"/>
      <c r="Q43" s="989"/>
      <c r="R43" s="989"/>
      <c r="S43" s="989"/>
      <c r="T43" s="989"/>
      <c r="U43" s="989"/>
      <c r="V43" s="989"/>
      <c r="W43" s="989"/>
      <c r="X43" s="989"/>
      <c r="Y43" s="989"/>
      <c r="Z43" s="989"/>
      <c r="AA43" s="989"/>
      <c r="AB43" s="989"/>
      <c r="AC43" s="989"/>
      <c r="AD43" s="989"/>
    </row>
    <row r="44" spans="1:54" ht="15" customHeight="1">
      <c r="A44" s="64"/>
      <c r="B44" s="1014" t="str">
        <f>IF(BB36&gt;0,"No puede ingresar cero en la cols. Acciones y Personal debido a que registró el código 1 en la col. ¿Se impartieron acciones...?","")</f>
        <v/>
      </c>
      <c r="C44" s="1014"/>
      <c r="D44" s="1014"/>
      <c r="E44" s="1014"/>
      <c r="F44" s="1014"/>
      <c r="G44" s="1014"/>
      <c r="H44" s="1014"/>
      <c r="I44" s="1014"/>
      <c r="J44" s="1014"/>
      <c r="K44" s="1014"/>
      <c r="L44" s="1014"/>
      <c r="M44" s="1014"/>
      <c r="N44" s="1014"/>
      <c r="O44" s="1014"/>
      <c r="P44" s="1014"/>
      <c r="Q44" s="1014"/>
      <c r="R44" s="1014"/>
      <c r="S44" s="1014"/>
      <c r="T44" s="1014"/>
      <c r="U44" s="1014"/>
      <c r="V44" s="1014"/>
      <c r="W44" s="1014"/>
      <c r="X44" s="1014"/>
      <c r="Y44" s="1014"/>
      <c r="Z44" s="1014"/>
      <c r="AA44" s="1014"/>
      <c r="AB44" s="1014"/>
      <c r="AC44" s="1014"/>
      <c r="AD44" s="1014"/>
      <c r="AE44" s="1014"/>
    </row>
    <row r="45" spans="1:54" ht="15" customHeight="1">
      <c r="A45" s="64"/>
      <c r="B45" s="989" t="str">
        <f>IF(AV37&gt;0,"Favor de verificar que no tenga información en celdas sombreadas","")</f>
        <v/>
      </c>
      <c r="C45" s="990"/>
      <c r="D45" s="990"/>
      <c r="E45" s="990"/>
      <c r="F45" s="990"/>
      <c r="G45" s="990"/>
      <c r="H45" s="990"/>
      <c r="I45" s="990"/>
      <c r="J45" s="990"/>
      <c r="K45" s="990"/>
      <c r="L45" s="990"/>
      <c r="M45" s="990"/>
      <c r="N45" s="990"/>
      <c r="O45" s="990"/>
      <c r="P45" s="990"/>
      <c r="Q45" s="990"/>
      <c r="R45" s="990"/>
      <c r="S45" s="990"/>
      <c r="T45" s="990"/>
      <c r="U45" s="990"/>
      <c r="V45" s="990"/>
      <c r="W45" s="990"/>
      <c r="X45" s="990"/>
      <c r="Y45" s="990"/>
      <c r="Z45" s="990"/>
      <c r="AA45" s="990"/>
      <c r="AB45" s="990"/>
      <c r="AC45" s="990"/>
      <c r="AD45" s="990"/>
    </row>
    <row r="46" spans="1:54" ht="36" customHeight="1">
      <c r="A46" s="69" t="s">
        <v>8928</v>
      </c>
      <c r="B46" s="1089" t="s">
        <v>8929</v>
      </c>
      <c r="C46" s="866"/>
      <c r="D46" s="866"/>
      <c r="E46" s="866"/>
      <c r="F46" s="866"/>
      <c r="G46" s="866"/>
      <c r="H46" s="866"/>
      <c r="I46" s="866"/>
      <c r="J46" s="866"/>
      <c r="K46" s="866"/>
      <c r="L46" s="866"/>
      <c r="M46" s="866"/>
      <c r="N46" s="866"/>
      <c r="O46" s="866"/>
      <c r="P46" s="866"/>
      <c r="Q46" s="866"/>
      <c r="R46" s="866"/>
      <c r="S46" s="866"/>
      <c r="T46" s="866"/>
      <c r="U46" s="866"/>
      <c r="V46" s="866"/>
      <c r="W46" s="866"/>
      <c r="X46" s="866"/>
      <c r="Y46" s="866"/>
      <c r="Z46" s="866"/>
      <c r="AA46" s="866"/>
      <c r="AB46" s="866"/>
      <c r="AC46" s="866"/>
      <c r="AD46" s="866"/>
    </row>
    <row r="47" spans="1:54" ht="24" customHeight="1">
      <c r="A47" s="32"/>
      <c r="B47" s="54"/>
      <c r="C47" s="999" t="s">
        <v>8930</v>
      </c>
      <c r="D47" s="866"/>
      <c r="E47" s="866"/>
      <c r="F47" s="866"/>
      <c r="G47" s="866"/>
      <c r="H47" s="866"/>
      <c r="I47" s="866"/>
      <c r="J47" s="866"/>
      <c r="K47" s="866"/>
      <c r="L47" s="866"/>
      <c r="M47" s="866"/>
      <c r="N47" s="866"/>
      <c r="O47" s="866"/>
      <c r="P47" s="866"/>
      <c r="Q47" s="866"/>
      <c r="R47" s="866"/>
      <c r="S47" s="866"/>
      <c r="T47" s="866"/>
      <c r="U47" s="866"/>
      <c r="V47" s="866"/>
      <c r="W47" s="866"/>
      <c r="X47" s="866"/>
      <c r="Y47" s="866"/>
      <c r="Z47" s="866"/>
      <c r="AA47" s="866"/>
      <c r="AB47" s="866"/>
      <c r="AC47" s="866"/>
      <c r="AD47" s="866"/>
    </row>
    <row r="48" spans="1:54" ht="24" customHeight="1">
      <c r="A48" s="32"/>
      <c r="B48" s="54"/>
      <c r="C48" s="1061" t="s">
        <v>8931</v>
      </c>
      <c r="D48" s="866"/>
      <c r="E48" s="866"/>
      <c r="F48" s="866"/>
      <c r="G48" s="866"/>
      <c r="H48" s="866"/>
      <c r="I48" s="866"/>
      <c r="J48" s="866"/>
      <c r="K48" s="866"/>
      <c r="L48" s="866"/>
      <c r="M48" s="866"/>
      <c r="N48" s="866"/>
      <c r="O48" s="866"/>
      <c r="P48" s="866"/>
      <c r="Q48" s="866"/>
      <c r="R48" s="866"/>
      <c r="S48" s="866"/>
      <c r="T48" s="866"/>
      <c r="U48" s="866"/>
      <c r="V48" s="866"/>
      <c r="W48" s="866"/>
      <c r="X48" s="866"/>
      <c r="Y48" s="866"/>
      <c r="Z48" s="866"/>
      <c r="AA48" s="866"/>
      <c r="AB48" s="866"/>
      <c r="AC48" s="866"/>
      <c r="AD48" s="866"/>
    </row>
    <row r="49" spans="1:59" ht="36" customHeight="1">
      <c r="A49" s="32"/>
      <c r="B49" s="54"/>
      <c r="C49" s="999" t="s">
        <v>8932</v>
      </c>
      <c r="D49" s="866"/>
      <c r="E49" s="866"/>
      <c r="F49" s="866"/>
      <c r="G49" s="866"/>
      <c r="H49" s="866"/>
      <c r="I49" s="866"/>
      <c r="J49" s="866"/>
      <c r="K49" s="866"/>
      <c r="L49" s="866"/>
      <c r="M49" s="866"/>
      <c r="N49" s="866"/>
      <c r="O49" s="866"/>
      <c r="P49" s="866"/>
      <c r="Q49" s="866"/>
      <c r="R49" s="866"/>
      <c r="S49" s="866"/>
      <c r="T49" s="866"/>
      <c r="U49" s="866"/>
      <c r="V49" s="866"/>
      <c r="W49" s="866"/>
      <c r="X49" s="866"/>
      <c r="Y49" s="866"/>
      <c r="Z49" s="866"/>
      <c r="AA49" s="866"/>
      <c r="AB49" s="866"/>
      <c r="AC49" s="866"/>
      <c r="AD49" s="866"/>
    </row>
    <row r="50" spans="1:59" ht="36" customHeight="1">
      <c r="A50" s="32"/>
      <c r="B50" s="76"/>
      <c r="C50" s="999" t="s">
        <v>8933</v>
      </c>
      <c r="D50" s="866"/>
      <c r="E50" s="866"/>
      <c r="F50" s="866"/>
      <c r="G50" s="866"/>
      <c r="H50" s="866"/>
      <c r="I50" s="866"/>
      <c r="J50" s="866"/>
      <c r="K50" s="866"/>
      <c r="L50" s="866"/>
      <c r="M50" s="866"/>
      <c r="N50" s="866"/>
      <c r="O50" s="866"/>
      <c r="P50" s="866"/>
      <c r="Q50" s="866"/>
      <c r="R50" s="866"/>
      <c r="S50" s="866"/>
      <c r="T50" s="866"/>
      <c r="U50" s="866"/>
      <c r="V50" s="866"/>
      <c r="W50" s="866"/>
      <c r="X50" s="866"/>
      <c r="Y50" s="866"/>
      <c r="Z50" s="866"/>
      <c r="AA50" s="866"/>
      <c r="AB50" s="866"/>
      <c r="AC50" s="866"/>
      <c r="AD50" s="866"/>
    </row>
    <row r="51" spans="1:59" ht="36" customHeight="1">
      <c r="A51" s="32"/>
      <c r="B51" s="76"/>
      <c r="C51" s="999" t="s">
        <v>8934</v>
      </c>
      <c r="D51" s="866"/>
      <c r="E51" s="866"/>
      <c r="F51" s="866"/>
      <c r="G51" s="866"/>
      <c r="H51" s="866"/>
      <c r="I51" s="866"/>
      <c r="J51" s="866"/>
      <c r="K51" s="866"/>
      <c r="L51" s="866"/>
      <c r="M51" s="866"/>
      <c r="N51" s="866"/>
      <c r="O51" s="866"/>
      <c r="P51" s="866"/>
      <c r="Q51" s="866"/>
      <c r="R51" s="866"/>
      <c r="S51" s="866"/>
      <c r="T51" s="866"/>
      <c r="U51" s="866"/>
      <c r="V51" s="866"/>
      <c r="W51" s="866"/>
      <c r="X51" s="866"/>
      <c r="Y51" s="866"/>
      <c r="Z51" s="866"/>
      <c r="AA51" s="866"/>
      <c r="AB51" s="866"/>
      <c r="AC51" s="866"/>
      <c r="AD51" s="866"/>
    </row>
    <row r="52" spans="1:59" ht="48" customHeight="1">
      <c r="A52" s="32"/>
      <c r="B52" s="76"/>
      <c r="C52" s="999" t="s">
        <v>8935</v>
      </c>
      <c r="D52" s="866"/>
      <c r="E52" s="866"/>
      <c r="F52" s="866"/>
      <c r="G52" s="866"/>
      <c r="H52" s="866"/>
      <c r="I52" s="866"/>
      <c r="J52" s="866"/>
      <c r="K52" s="866"/>
      <c r="L52" s="866"/>
      <c r="M52" s="866"/>
      <c r="N52" s="866"/>
      <c r="O52" s="866"/>
      <c r="P52" s="866"/>
      <c r="Q52" s="866"/>
      <c r="R52" s="866"/>
      <c r="S52" s="866"/>
      <c r="T52" s="866"/>
      <c r="U52" s="866"/>
      <c r="V52" s="866"/>
      <c r="W52" s="866"/>
      <c r="X52" s="866"/>
      <c r="Y52" s="866"/>
      <c r="Z52" s="866"/>
      <c r="AA52" s="866"/>
      <c r="AB52" s="866"/>
      <c r="AC52" s="866"/>
      <c r="AD52" s="866"/>
    </row>
    <row r="53" spans="1:59" ht="36" customHeight="1">
      <c r="A53" s="32"/>
      <c r="B53" s="76"/>
      <c r="C53" s="999" t="s">
        <v>8936</v>
      </c>
      <c r="D53" s="866"/>
      <c r="E53" s="866"/>
      <c r="F53" s="866"/>
      <c r="G53" s="866"/>
      <c r="H53" s="866"/>
      <c r="I53" s="866"/>
      <c r="J53" s="866"/>
      <c r="K53" s="866"/>
      <c r="L53" s="866"/>
      <c r="M53" s="866"/>
      <c r="N53" s="866"/>
      <c r="O53" s="866"/>
      <c r="P53" s="866"/>
      <c r="Q53" s="866"/>
      <c r="R53" s="866"/>
      <c r="S53" s="866"/>
      <c r="T53" s="866"/>
      <c r="U53" s="866"/>
      <c r="V53" s="866"/>
      <c r="W53" s="866"/>
      <c r="X53" s="866"/>
      <c r="Y53" s="866"/>
      <c r="Z53" s="866"/>
      <c r="AA53" s="866"/>
      <c r="AB53" s="866"/>
      <c r="AC53" s="866"/>
      <c r="AD53" s="866"/>
    </row>
    <row r="54" spans="1:59" ht="36" customHeight="1">
      <c r="A54" s="32"/>
      <c r="B54" s="40"/>
      <c r="C54" s="1061" t="s">
        <v>8937</v>
      </c>
      <c r="D54" s="866"/>
      <c r="E54" s="866"/>
      <c r="F54" s="866"/>
      <c r="G54" s="866"/>
      <c r="H54" s="866"/>
      <c r="I54" s="866"/>
      <c r="J54" s="866"/>
      <c r="K54" s="866"/>
      <c r="L54" s="866"/>
      <c r="M54" s="866"/>
      <c r="N54" s="866"/>
      <c r="O54" s="866"/>
      <c r="P54" s="866"/>
      <c r="Q54" s="866"/>
      <c r="R54" s="866"/>
      <c r="S54" s="866"/>
      <c r="T54" s="866"/>
      <c r="U54" s="866"/>
      <c r="V54" s="866"/>
      <c r="W54" s="866"/>
      <c r="X54" s="866"/>
      <c r="Y54" s="866"/>
      <c r="Z54" s="866"/>
      <c r="AA54" s="866"/>
      <c r="AB54" s="866"/>
      <c r="AC54" s="866"/>
      <c r="AD54" s="866"/>
    </row>
    <row r="55" spans="1:59" ht="48" customHeight="1">
      <c r="A55" s="32"/>
      <c r="B55" s="76"/>
      <c r="C55" s="1064" t="s">
        <v>8938</v>
      </c>
      <c r="D55" s="866"/>
      <c r="E55" s="866"/>
      <c r="F55" s="866"/>
      <c r="G55" s="866"/>
      <c r="H55" s="866"/>
      <c r="I55" s="866"/>
      <c r="J55" s="866"/>
      <c r="K55" s="866"/>
      <c r="L55" s="866"/>
      <c r="M55" s="866"/>
      <c r="N55" s="866"/>
      <c r="O55" s="866"/>
      <c r="P55" s="866"/>
      <c r="Q55" s="866"/>
      <c r="R55" s="866"/>
      <c r="S55" s="866"/>
      <c r="T55" s="866"/>
      <c r="U55" s="866"/>
      <c r="V55" s="866"/>
      <c r="W55" s="866"/>
      <c r="X55" s="866"/>
      <c r="Y55" s="866"/>
      <c r="Z55" s="866"/>
      <c r="AA55" s="866"/>
      <c r="AB55" s="866"/>
      <c r="AC55" s="866"/>
      <c r="AD55" s="866"/>
      <c r="AM55" s="660" t="s">
        <v>5350</v>
      </c>
      <c r="AN55" s="672" t="s">
        <v>5379</v>
      </c>
      <c r="AO55" s="674" t="s">
        <v>5486</v>
      </c>
      <c r="AT55" s="675" t="s">
        <v>5106</v>
      </c>
      <c r="AU55" s="676" t="s">
        <v>5351</v>
      </c>
      <c r="AV55" s="677" t="s">
        <v>8939</v>
      </c>
      <c r="AW55" s="678" t="s">
        <v>5352</v>
      </c>
      <c r="AX55" s="679" t="s">
        <v>5444</v>
      </c>
      <c r="AY55" s="1184" t="s">
        <v>5487</v>
      </c>
      <c r="AZ55" s="1184"/>
      <c r="BA55" s="1184"/>
      <c r="BB55" s="1194" t="s">
        <v>5496</v>
      </c>
      <c r="BC55" s="1194"/>
      <c r="BD55" s="1194"/>
      <c r="BE55" s="699" t="s">
        <v>5497</v>
      </c>
    </row>
    <row r="56" spans="1:59" ht="36" customHeight="1">
      <c r="A56" s="32"/>
      <c r="B56" s="11"/>
      <c r="C56" s="1064" t="s">
        <v>8940</v>
      </c>
      <c r="D56" s="866"/>
      <c r="E56" s="866"/>
      <c r="F56" s="866"/>
      <c r="G56" s="866"/>
      <c r="H56" s="866"/>
      <c r="I56" s="866"/>
      <c r="J56" s="866"/>
      <c r="K56" s="866"/>
      <c r="L56" s="866"/>
      <c r="M56" s="866"/>
      <c r="N56" s="866"/>
      <c r="O56" s="866"/>
      <c r="P56" s="866"/>
      <c r="Q56" s="866"/>
      <c r="R56" s="866"/>
      <c r="S56" s="866"/>
      <c r="T56" s="866"/>
      <c r="U56" s="866"/>
      <c r="V56" s="866"/>
      <c r="W56" s="866"/>
      <c r="X56" s="866"/>
      <c r="Y56" s="866"/>
      <c r="Z56" s="866"/>
      <c r="AA56" s="866"/>
      <c r="AB56" s="866"/>
      <c r="AC56" s="866"/>
      <c r="AD56" s="866"/>
      <c r="AM56" s="1207" t="s">
        <v>8941</v>
      </c>
      <c r="AN56" s="1210" t="s">
        <v>8942</v>
      </c>
      <c r="AO56" s="1213" t="s">
        <v>8943</v>
      </c>
      <c r="AP56" s="1216" t="s">
        <v>5116</v>
      </c>
      <c r="AQ56" s="1218" t="s">
        <v>5108</v>
      </c>
      <c r="AR56" s="1218"/>
      <c r="AS56" s="1219"/>
      <c r="AT56" s="1176" t="s">
        <v>8944</v>
      </c>
      <c r="AU56" s="1178" t="s">
        <v>8945</v>
      </c>
      <c r="AV56" s="1180" t="s">
        <v>8946</v>
      </c>
      <c r="AW56" s="1204" t="s">
        <v>8947</v>
      </c>
      <c r="AX56" s="1206" t="s">
        <v>8918</v>
      </c>
      <c r="AY56" s="1185" t="s">
        <v>8948</v>
      </c>
      <c r="AZ56" s="1186"/>
      <c r="BA56" s="1187"/>
      <c r="BB56" s="1195" t="s">
        <v>8948</v>
      </c>
      <c r="BC56" s="1196"/>
      <c r="BD56" s="1197"/>
      <c r="BE56" s="1183" t="s">
        <v>8949</v>
      </c>
      <c r="BF56" s="1182" t="s">
        <v>8950</v>
      </c>
      <c r="BG56" s="1172" t="s">
        <v>8927</v>
      </c>
    </row>
    <row r="57" spans="1:59" ht="24" customHeight="1">
      <c r="A57" s="32"/>
      <c r="B57" s="11"/>
      <c r="C57" s="999" t="s">
        <v>8951</v>
      </c>
      <c r="D57" s="866"/>
      <c r="E57" s="866"/>
      <c r="F57" s="866"/>
      <c r="G57" s="866"/>
      <c r="H57" s="866"/>
      <c r="I57" s="866"/>
      <c r="J57" s="866"/>
      <c r="K57" s="866"/>
      <c r="L57" s="866"/>
      <c r="M57" s="866"/>
      <c r="N57" s="866"/>
      <c r="O57" s="866"/>
      <c r="P57" s="866"/>
      <c r="Q57" s="866"/>
      <c r="R57" s="866"/>
      <c r="S57" s="866"/>
      <c r="T57" s="866"/>
      <c r="U57" s="866"/>
      <c r="V57" s="866"/>
      <c r="W57" s="866"/>
      <c r="X57" s="866"/>
      <c r="Y57" s="866"/>
      <c r="Z57" s="866"/>
      <c r="AA57" s="866"/>
      <c r="AB57" s="866"/>
      <c r="AC57" s="866"/>
      <c r="AD57" s="866"/>
      <c r="AM57" s="1208"/>
      <c r="AN57" s="1211"/>
      <c r="AO57" s="1214"/>
      <c r="AP57" s="1216"/>
      <c r="AQ57" s="1218"/>
      <c r="AR57" s="1218"/>
      <c r="AS57" s="1219"/>
      <c r="AT57" s="1177"/>
      <c r="AU57" s="1179"/>
      <c r="AV57" s="1181"/>
      <c r="AW57" s="1205"/>
      <c r="AX57" s="1206"/>
      <c r="AY57" s="1188"/>
      <c r="AZ57" s="1189"/>
      <c r="BA57" s="1190"/>
      <c r="BB57" s="1198"/>
      <c r="BC57" s="1199"/>
      <c r="BD57" s="1200"/>
      <c r="BE57" s="1183"/>
      <c r="BF57" s="1182"/>
      <c r="BG57" s="1172"/>
    </row>
    <row r="58" spans="1:59" ht="15" customHeight="1">
      <c r="A58" s="64"/>
      <c r="B58" s="11"/>
      <c r="AM58" s="1208"/>
      <c r="AN58" s="1211"/>
      <c r="AO58" s="1214"/>
      <c r="AP58" s="1216"/>
      <c r="AQ58" s="1218"/>
      <c r="AR58" s="1218"/>
      <c r="AS58" s="1219"/>
      <c r="AT58" s="1177"/>
      <c r="AU58" s="1179"/>
      <c r="AV58" s="1181"/>
      <c r="AW58" s="1205"/>
      <c r="AX58" s="1206"/>
      <c r="AY58" s="1188"/>
      <c r="AZ58" s="1189"/>
      <c r="BA58" s="1190"/>
      <c r="BB58" s="1198"/>
      <c r="BC58" s="1199"/>
      <c r="BD58" s="1200"/>
      <c r="BE58" s="1183"/>
      <c r="BF58" s="1182"/>
      <c r="BG58" s="1172"/>
    </row>
    <row r="59" spans="1:59" ht="60" customHeight="1">
      <c r="A59" s="64"/>
      <c r="B59" s="40"/>
      <c r="C59" s="995" t="s">
        <v>8952</v>
      </c>
      <c r="D59" s="1009"/>
      <c r="E59" s="1009"/>
      <c r="F59" s="1009"/>
      <c r="G59" s="1009"/>
      <c r="H59" s="1009"/>
      <c r="I59" s="1009"/>
      <c r="J59" s="1009"/>
      <c r="K59" s="1009"/>
      <c r="L59" s="1010"/>
      <c r="M59" s="995" t="s">
        <v>8953</v>
      </c>
      <c r="N59" s="1009"/>
      <c r="O59" s="1010"/>
      <c r="P59" s="995" t="s">
        <v>8954</v>
      </c>
      <c r="Q59" s="1009"/>
      <c r="R59" s="1010"/>
      <c r="S59" s="995" t="s">
        <v>8955</v>
      </c>
      <c r="T59" s="1009"/>
      <c r="U59" s="1010"/>
      <c r="V59" s="995" t="s">
        <v>8917</v>
      </c>
      <c r="W59" s="889"/>
      <c r="X59" s="889"/>
      <c r="Y59" s="889"/>
      <c r="Z59" s="889"/>
      <c r="AA59" s="889"/>
      <c r="AB59" s="889"/>
      <c r="AC59" s="889"/>
      <c r="AD59" s="890"/>
      <c r="AM59" s="1208"/>
      <c r="AN59" s="1211"/>
      <c r="AO59" s="1214"/>
      <c r="AP59" s="1216"/>
      <c r="AQ59" s="1220"/>
      <c r="AR59" s="1220"/>
      <c r="AS59" s="1221"/>
      <c r="AT59" s="1177"/>
      <c r="AU59" s="1179"/>
      <c r="AV59" s="1181"/>
      <c r="AW59" s="1205"/>
      <c r="AX59" s="1206"/>
      <c r="AY59" s="1191"/>
      <c r="AZ59" s="1192"/>
      <c r="BA59" s="1193"/>
      <c r="BB59" s="1201"/>
      <c r="BC59" s="1202"/>
      <c r="BD59" s="1203"/>
      <c r="BE59" s="1183"/>
      <c r="BF59" s="1182"/>
      <c r="BG59" s="1172"/>
    </row>
    <row r="60" spans="1:59" ht="14.25">
      <c r="A60" s="64"/>
      <c r="B60" s="11"/>
      <c r="C60" s="1022"/>
      <c r="D60" s="974"/>
      <c r="E60" s="974"/>
      <c r="F60" s="974"/>
      <c r="G60" s="974"/>
      <c r="H60" s="974"/>
      <c r="I60" s="974"/>
      <c r="J60" s="974"/>
      <c r="K60" s="974"/>
      <c r="L60" s="975"/>
      <c r="M60" s="1022"/>
      <c r="N60" s="974"/>
      <c r="O60" s="975"/>
      <c r="P60" s="1022"/>
      <c r="Q60" s="974"/>
      <c r="R60" s="975"/>
      <c r="S60" s="1022"/>
      <c r="T60" s="974"/>
      <c r="U60" s="975"/>
      <c r="V60" s="995" t="s">
        <v>5400</v>
      </c>
      <c r="W60" s="889"/>
      <c r="X60" s="890"/>
      <c r="Y60" s="1021" t="s">
        <v>5437</v>
      </c>
      <c r="Z60" s="889"/>
      <c r="AA60" s="890"/>
      <c r="AB60" s="1021" t="s">
        <v>5438</v>
      </c>
      <c r="AC60" s="889"/>
      <c r="AD60" s="890"/>
      <c r="AI60" t="s">
        <v>5458</v>
      </c>
      <c r="AJ60" t="s">
        <v>5459</v>
      </c>
      <c r="AK60" t="s">
        <v>5460</v>
      </c>
      <c r="AL60" t="s">
        <v>5461</v>
      </c>
      <c r="AM60" s="1209"/>
      <c r="AN60" s="1212"/>
      <c r="AO60" s="1215"/>
      <c r="AP60" s="1217"/>
      <c r="AQ60" s="291" t="s">
        <v>5117</v>
      </c>
      <c r="AR60" s="298" t="s">
        <v>5118</v>
      </c>
      <c r="AS60" s="295" t="s">
        <v>5119</v>
      </c>
      <c r="AT60" s="1177"/>
      <c r="AU60" s="1179"/>
      <c r="AV60" s="1181"/>
      <c r="AW60" s="1205"/>
      <c r="AX60" s="1206"/>
      <c r="AY60" s="685" t="s">
        <v>5407</v>
      </c>
      <c r="AZ60" s="686" t="s">
        <v>8956</v>
      </c>
      <c r="BA60" s="687" t="s">
        <v>5499</v>
      </c>
      <c r="BB60" s="692" t="s">
        <v>5407</v>
      </c>
      <c r="BC60" s="693" t="s">
        <v>5498</v>
      </c>
      <c r="BD60" s="694" t="s">
        <v>5499</v>
      </c>
      <c r="BE60" s="1183"/>
      <c r="BF60" s="1182"/>
      <c r="BG60" s="1172"/>
    </row>
    <row r="61" spans="1:59" ht="24" customHeight="1">
      <c r="A61" s="64"/>
      <c r="B61" s="11"/>
      <c r="C61" s="109" t="s">
        <v>5043</v>
      </c>
      <c r="D61" s="1065" t="s">
        <v>8957</v>
      </c>
      <c r="E61" s="889"/>
      <c r="F61" s="889"/>
      <c r="G61" s="889"/>
      <c r="H61" s="889"/>
      <c r="I61" s="889"/>
      <c r="J61" s="889"/>
      <c r="K61" s="889"/>
      <c r="L61" s="890"/>
      <c r="M61" s="992"/>
      <c r="N61" s="884"/>
      <c r="O61" s="885"/>
      <c r="P61" s="1041"/>
      <c r="Q61" s="1042"/>
      <c r="R61" s="1043"/>
      <c r="S61" s="1041"/>
      <c r="T61" s="1042"/>
      <c r="U61" s="1043"/>
      <c r="V61" s="1041"/>
      <c r="W61" s="1042"/>
      <c r="X61" s="1043"/>
      <c r="Y61" s="1041"/>
      <c r="Z61" s="1042"/>
      <c r="AA61" s="1043"/>
      <c r="AB61" s="1041"/>
      <c r="AC61" s="1042"/>
      <c r="AD61" s="1043"/>
      <c r="AI61">
        <f t="shared" ref="AI61:AI79" si="0">V61</f>
        <v>0</v>
      </c>
      <c r="AJ61">
        <f t="shared" ref="AJ61:AJ79" si="1">COUNTIF(Y61:AD61,"NS")</f>
        <v>0</v>
      </c>
      <c r="AK61">
        <f t="shared" ref="AK61:AK79" si="2">SUM(Y61:AD61)</f>
        <v>0</v>
      </c>
      <c r="AL61">
        <f t="shared" ref="AL61:AL79" si="3">IF(COUNTIF(V61:AD61,"NA")=3,0,IF(OR(AND(AI61=0,AJ61&gt;0),AND(AI61="NS",AK61&gt;0), AND(AI61="NS", AJ61=0,AK61=0)), 1, IF(OR(AND(AI61&gt;0,AJ61&gt;1,AI61&gt;AK61), AND(AI61="NS",AJ61=2), AND(AI61="NS",AK61=0,AJ61&gt;0),AI61=AK61), 0, 1)))</f>
        <v>0</v>
      </c>
      <c r="AM61" s="656">
        <f>IF(AND($C$36&lt;&gt;"",$C$36&lt;&gt;1,COUNTA(M61:AD79)&gt;0),1,0)</f>
        <v>0</v>
      </c>
      <c r="AN61" s="671">
        <f>IF(AND($M61="X",COUNTA(P61:AD61)&gt;0),1,0)</f>
        <v>0</v>
      </c>
      <c r="AO61" s="673">
        <f>IF(AND(SUM($S61)=0,COUNTA(V61:AD61)&gt;0),1,0)</f>
        <v>0</v>
      </c>
      <c r="AP61" s="306">
        <f>IF(AND($C$36&lt;&gt;"",$C$36&lt;&gt;1,COUNTA(P61:AD61)=0),0,IF(AND($C$36&lt;&gt;"",$C$36=1,$M61="X",COUNTA(P61:AD61)=0),0,IF(AND($C$36&lt;&gt;"",$C$36=1,$M61="",COUNTA(P61:U61)=2,SUM($S61)=0,COUNTA(V61:AD61)=0),0,IF(AND($C$36&lt;&gt;"",$C$36=1,$M61="",COUNTA(P61:U61)=2,SUM($S61)&gt;0,COUNTA(V61:AD61)=3),0,IF(COUNTA(M61:AD61)=0,0,1)))))</f>
        <v>0</v>
      </c>
      <c r="AQ61" s="293">
        <f>IF(AP61=0,0,1)</f>
        <v>0</v>
      </c>
      <c r="AR61" s="294" t="str">
        <f>IF(AQ61=0,"",
IF(SUM($AQ$61:AQ61)=1,AS61,
IF($AQ$80&gt;SUM($AQ$61:AQ61),_xlfn.CONCAT(", ",AS61),
IF($AQ$80=SUM($AQ$61:AQ61),_xlfn.CONCAT(" y ",AS61)))))</f>
        <v/>
      </c>
      <c r="AS61" s="89" t="s">
        <v>5120</v>
      </c>
      <c r="AT61" s="680">
        <f>IF(OR(P80="NS",I36="NS"),0,IF(AND(P80="NA",I36="NA"),0,IF(P80&gt;=I36,0,1)))</f>
        <v>0</v>
      </c>
      <c r="AU61" s="681">
        <f>IF(OR(P61="NS",$I$36="NS"),0,IF(OR(P61="NA",$I$36="NA"),0,IF(P61&lt;=$I$36,0,1)))</f>
        <v>0</v>
      </c>
      <c r="AV61" s="682">
        <f>IF(OR(S80="NS",Q36="NS"),0,IF(AND(S80="NA",Q36="NA"),0,IF(S80&gt;=Q36,0,1)))</f>
        <v>0</v>
      </c>
      <c r="AW61" s="683">
        <f>IF(OR(S61="NS",$Q$36="NS"),0,IF(OR(S61="NA",$Q$36="NA"),0,IF(S61&lt;=$Q$36,0,1)))</f>
        <v>0</v>
      </c>
      <c r="AX61" s="684">
        <f>IF(OR(S61="NS",P61="NS"),0,IF(AND(S61="NA",P61="NA"),0,IF(S61&lt;=P61,0,1)))</f>
        <v>0</v>
      </c>
      <c r="AY61" s="688">
        <f>IF(OR(V80="NS",Y36="NS"),0,IF(AND(V80="NA",Y36="NA"),0,IF(V80&gt;=Y36,0,1)))</f>
        <v>0</v>
      </c>
      <c r="AZ61" s="689">
        <f>IF(OR(Y80="NS",AA36="NS"),0,IF(AND(Y80="NA",AA36="NA"),0,IF(Y80&gt;=AA36,0,1)))</f>
        <v>0</v>
      </c>
      <c r="BA61" s="690">
        <f>IF(OR(AB80="NS",AC36="NS"),0,IF(AND(AB80="NA",AC36="NA"),0,IF(AB80&gt;=AC36,0,1)))</f>
        <v>0</v>
      </c>
      <c r="BB61" s="695">
        <f>IF(OR(V61="NS",$Y$36="NS"),0,IF(OR(V61="NA",$Y$36="NA"),0,IF(V61&lt;=$Y$36,0,1)))</f>
        <v>0</v>
      </c>
      <c r="BC61" s="696">
        <f>IF(OR(Y61="NS",$AA$36="NS"),0,IF(OR(Y61="NA",$AA$36="NA"),0,IF(Y61&lt;=$AA$36,0,1)))</f>
        <v>0</v>
      </c>
      <c r="BD61" s="697">
        <f>IF(OR(AB61="NS",$AC$36="NS"),0,IF(OR(AB61="NA",$AC$36="NA"),0,IF(AB61&lt;=$AC$36,0,1)))</f>
        <v>0</v>
      </c>
      <c r="BE61" s="700">
        <f>IF(SUM(P79:AD79)&gt;0,1,0)</f>
        <v>0</v>
      </c>
      <c r="BF61" s="701">
        <f>IF(AND(S61&lt;&gt;"",V61&lt;&gt;"",Y61&lt;&gt;"",AB61&lt;&gt;"",SUM(V61:AD61)=0),1,0)</f>
        <v>0</v>
      </c>
      <c r="BG61" s="706">
        <f>IF(AND(M61="",P61&lt;&gt;"",SUM(P61)=0),1,0)</f>
        <v>0</v>
      </c>
    </row>
    <row r="62" spans="1:59">
      <c r="A62" s="64"/>
      <c r="B62" s="11"/>
      <c r="C62" s="109" t="s">
        <v>5045</v>
      </c>
      <c r="D62" s="1065" t="s">
        <v>8958</v>
      </c>
      <c r="E62" s="889"/>
      <c r="F62" s="889"/>
      <c r="G62" s="889"/>
      <c r="H62" s="889"/>
      <c r="I62" s="889"/>
      <c r="J62" s="889"/>
      <c r="K62" s="889"/>
      <c r="L62" s="890"/>
      <c r="M62" s="992"/>
      <c r="N62" s="884"/>
      <c r="O62" s="885"/>
      <c r="P62" s="1041"/>
      <c r="Q62" s="1042"/>
      <c r="R62" s="1043"/>
      <c r="S62" s="1041"/>
      <c r="T62" s="1042"/>
      <c r="U62" s="1043"/>
      <c r="V62" s="1041"/>
      <c r="W62" s="1042"/>
      <c r="X62" s="1043"/>
      <c r="Y62" s="1041"/>
      <c r="Z62" s="1042"/>
      <c r="AA62" s="1043"/>
      <c r="AB62" s="1041"/>
      <c r="AC62" s="1042"/>
      <c r="AD62" s="1043"/>
      <c r="AI62">
        <f t="shared" si="0"/>
        <v>0</v>
      </c>
      <c r="AJ62">
        <f t="shared" si="1"/>
        <v>0</v>
      </c>
      <c r="AK62">
        <f t="shared" si="2"/>
        <v>0</v>
      </c>
      <c r="AL62">
        <f t="shared" si="3"/>
        <v>0</v>
      </c>
      <c r="AN62" s="671">
        <f t="shared" ref="AN62:AN78" si="4">IF(AND($M62="X",COUNTA(P62:AD62)&gt;0),1,0)</f>
        <v>0</v>
      </c>
      <c r="AO62" s="673">
        <f t="shared" ref="AO62:AO79" si="5">IF(AND(SUM($S62)=0,COUNTA(V62:AD62)&gt;0),1,0)</f>
        <v>0</v>
      </c>
      <c r="AP62" s="306">
        <f t="shared" ref="AP62:AP79" si="6">IF(AND($C$36&lt;&gt;"",$C$36&lt;&gt;1,COUNTA(P62:AD62)=0),0,IF(AND($C$36&lt;&gt;"",$C$36=1,$M62="X",COUNTA(P62:AD62)=0),0,IF(AND($C$36&lt;&gt;"",$C$36=1,$M62="",COUNTA(P62:U62)=2,SUM($S62)=0,COUNTA(V62:AD62)=0),0,IF(AND($C$36&lt;&gt;"",$C$36=1,$M62="",COUNTA(P62:U62)=2,SUM($S62)&gt;0,COUNTA(V62:AD62)=3),0,IF(COUNTA(M62:AD62)=0,0,1)))))</f>
        <v>0</v>
      </c>
      <c r="AQ62" s="293">
        <f t="shared" ref="AQ62:AQ79" si="7">IF(AP62=0,0,1)</f>
        <v>0</v>
      </c>
      <c r="AR62" s="294" t="str">
        <f>IF(AQ62=0,"",
IF(SUM($AQ$61:AQ62)=1,AS62,
IF($AQ$80&gt;SUM($AQ$61:AQ62),_xlfn.CONCAT(", ",AS62),
IF($AQ$80=SUM($AQ$61:AQ62),_xlfn.CONCAT(" y ",AS62)))))</f>
        <v/>
      </c>
      <c r="AS62" s="89" t="s">
        <v>5121</v>
      </c>
      <c r="AT62" s="11"/>
      <c r="AU62" s="681">
        <f t="shared" ref="AU62:AU79" si="8">IF(OR(P62="NS",$I$36="NS"),0,IF(OR(P62="NA",$I$36="NA"),0,IF(P62&lt;=$I$36,0,1)))</f>
        <v>0</v>
      </c>
      <c r="AV62" s="11"/>
      <c r="AW62" s="683">
        <f t="shared" ref="AW62:AW79" si="9">IF(OR(S62="NS",$Q$36="NS"),0,IF(OR(S62="NA",$Q$36="NA"),0,IF(S62&lt;=$Q$36,0,1)))</f>
        <v>0</v>
      </c>
      <c r="AX62" s="684">
        <f t="shared" ref="AX62:AX79" si="10">IF(OR(S62="NS",P62="NS"),0,IF(AND(S62="NA",P62="NA"),0,IF(S62&lt;=P62,0,1)))</f>
        <v>0</v>
      </c>
      <c r="BA62" s="691">
        <f>SUM(AY61:BA61)</f>
        <v>0</v>
      </c>
      <c r="BB62" s="695">
        <f t="shared" ref="BB62:BB79" si="11">IF(OR(V62="NS",$Y$36="NS"),0,IF(OR(V62="NA",$Y$36="NA"),0,IF(V62&lt;=$Y$36,0,1)))</f>
        <v>0</v>
      </c>
      <c r="BC62" s="696">
        <f t="shared" ref="BC62:BC78" si="12">IF(OR(Y62="NS",$AA$36="NS"),0,IF(OR(Y62="NA",$AA$36="NA"),0,IF(Y62&lt;=$AA$36,0,1)))</f>
        <v>0</v>
      </c>
      <c r="BD62" s="697">
        <f t="shared" ref="BD62:BD79" si="13">IF(OR(AB62="NS",$AC$36="NS"),0,IF(OR(AB62="NA",$AC$36="NA"),0,IF(AB62&lt;=$AC$36,0,1)))</f>
        <v>0</v>
      </c>
      <c r="BF62" s="701">
        <f t="shared" ref="BF62:BF79" si="14">IF(AND(S62&lt;&gt;"",V62&lt;&gt;"",Y62&lt;&gt;"",AB62&lt;&gt;"",SUM(V62:AD62)=0),1,0)</f>
        <v>0</v>
      </c>
      <c r="BG62" s="706">
        <f t="shared" ref="BG62:BG79" si="15">IF(AND(M62="",P62&lt;&gt;"",SUM(P62)=0),1,0)</f>
        <v>0</v>
      </c>
    </row>
    <row r="63" spans="1:59" ht="14.25">
      <c r="A63" s="64"/>
      <c r="B63" s="11"/>
      <c r="C63" s="109" t="s">
        <v>5047</v>
      </c>
      <c r="D63" s="1065" t="s">
        <v>8959</v>
      </c>
      <c r="E63" s="889"/>
      <c r="F63" s="889"/>
      <c r="G63" s="889"/>
      <c r="H63" s="889"/>
      <c r="I63" s="889"/>
      <c r="J63" s="889"/>
      <c r="K63" s="889"/>
      <c r="L63" s="890"/>
      <c r="M63" s="992"/>
      <c r="N63" s="884"/>
      <c r="O63" s="885"/>
      <c r="P63" s="1041"/>
      <c r="Q63" s="1042"/>
      <c r="R63" s="1043"/>
      <c r="S63" s="1041"/>
      <c r="T63" s="1042"/>
      <c r="U63" s="1043"/>
      <c r="V63" s="1041"/>
      <c r="W63" s="1042"/>
      <c r="X63" s="1043"/>
      <c r="Y63" s="1041"/>
      <c r="Z63" s="1042"/>
      <c r="AA63" s="1043"/>
      <c r="AB63" s="1041"/>
      <c r="AC63" s="1042"/>
      <c r="AD63" s="1043"/>
      <c r="AI63">
        <f t="shared" si="0"/>
        <v>0</v>
      </c>
      <c r="AJ63">
        <f t="shared" si="1"/>
        <v>0</v>
      </c>
      <c r="AK63">
        <f t="shared" si="2"/>
        <v>0</v>
      </c>
      <c r="AL63">
        <f t="shared" si="3"/>
        <v>0</v>
      </c>
      <c r="AN63" s="671">
        <f t="shared" si="4"/>
        <v>0</v>
      </c>
      <c r="AO63" s="673">
        <f t="shared" si="5"/>
        <v>0</v>
      </c>
      <c r="AP63" s="306">
        <f t="shared" si="6"/>
        <v>0</v>
      </c>
      <c r="AQ63" s="293">
        <f t="shared" si="7"/>
        <v>0</v>
      </c>
      <c r="AR63" s="294" t="str">
        <f>IF(AQ63=0,"",
IF(SUM($AQ$61:AQ63)=1,AS63,
IF($AQ$80&gt;SUM($AQ$61:AQ63),_xlfn.CONCAT(", ",AS63),
IF($AQ$80=SUM($AQ$61:AQ63),_xlfn.CONCAT(" y ",AS63)))))</f>
        <v/>
      </c>
      <c r="AS63" s="89" t="s">
        <v>5122</v>
      </c>
      <c r="AU63" s="681">
        <f t="shared" si="8"/>
        <v>0</v>
      </c>
      <c r="AW63" s="683">
        <f t="shared" si="9"/>
        <v>0</v>
      </c>
      <c r="AX63" s="684">
        <f t="shared" si="10"/>
        <v>0</v>
      </c>
      <c r="BB63" s="695">
        <f t="shared" si="11"/>
        <v>0</v>
      </c>
      <c r="BC63" s="696">
        <f t="shared" si="12"/>
        <v>0</v>
      </c>
      <c r="BD63" s="697">
        <f t="shared" si="13"/>
        <v>0</v>
      </c>
      <c r="BF63" s="701">
        <f t="shared" si="14"/>
        <v>0</v>
      </c>
      <c r="BG63" s="706">
        <f t="shared" si="15"/>
        <v>0</v>
      </c>
    </row>
    <row r="64" spans="1:59" ht="14.25">
      <c r="A64" s="64"/>
      <c r="B64" s="11"/>
      <c r="C64" s="109" t="s">
        <v>5049</v>
      </c>
      <c r="D64" s="1065" t="s">
        <v>8960</v>
      </c>
      <c r="E64" s="889"/>
      <c r="F64" s="889"/>
      <c r="G64" s="889"/>
      <c r="H64" s="889"/>
      <c r="I64" s="889"/>
      <c r="J64" s="889"/>
      <c r="K64" s="889"/>
      <c r="L64" s="890"/>
      <c r="M64" s="992"/>
      <c r="N64" s="884"/>
      <c r="O64" s="885"/>
      <c r="P64" s="1041"/>
      <c r="Q64" s="1042"/>
      <c r="R64" s="1043"/>
      <c r="S64" s="1041"/>
      <c r="T64" s="1042"/>
      <c r="U64" s="1043"/>
      <c r="V64" s="1041"/>
      <c r="W64" s="1042"/>
      <c r="X64" s="1043"/>
      <c r="Y64" s="1041"/>
      <c r="Z64" s="1042"/>
      <c r="AA64" s="1043"/>
      <c r="AB64" s="1041"/>
      <c r="AC64" s="1042"/>
      <c r="AD64" s="1043"/>
      <c r="AI64">
        <f t="shared" si="0"/>
        <v>0</v>
      </c>
      <c r="AJ64">
        <f t="shared" si="1"/>
        <v>0</v>
      </c>
      <c r="AK64">
        <f t="shared" si="2"/>
        <v>0</v>
      </c>
      <c r="AL64">
        <f t="shared" si="3"/>
        <v>0</v>
      </c>
      <c r="AN64" s="671">
        <f t="shared" si="4"/>
        <v>0</v>
      </c>
      <c r="AO64" s="673">
        <f t="shared" si="5"/>
        <v>0</v>
      </c>
      <c r="AP64" s="306">
        <f t="shared" si="6"/>
        <v>0</v>
      </c>
      <c r="AQ64" s="293">
        <f t="shared" si="7"/>
        <v>0</v>
      </c>
      <c r="AR64" s="294" t="str">
        <f>IF(AQ64=0,"",
IF(SUM($AQ$61:AQ64)=1,AS64,
IF($AQ$80&gt;SUM($AQ$61:AQ64),_xlfn.CONCAT(", ",AS64),
IF($AQ$80=SUM($AQ$61:AQ64),_xlfn.CONCAT(" y ",AS64)))))</f>
        <v/>
      </c>
      <c r="AS64" s="89" t="s">
        <v>5123</v>
      </c>
      <c r="AU64" s="681">
        <f t="shared" si="8"/>
        <v>0</v>
      </c>
      <c r="AW64" s="683">
        <f t="shared" si="9"/>
        <v>0</v>
      </c>
      <c r="AX64" s="684">
        <f t="shared" si="10"/>
        <v>0</v>
      </c>
      <c r="BB64" s="695">
        <f t="shared" si="11"/>
        <v>0</v>
      </c>
      <c r="BC64" s="696">
        <f t="shared" si="12"/>
        <v>0</v>
      </c>
      <c r="BD64" s="697">
        <f t="shared" si="13"/>
        <v>0</v>
      </c>
      <c r="BF64" s="701">
        <f>IF(AND(S64&lt;&gt;"",V64&lt;&gt;"",Y64&lt;&gt;"",AB64&lt;&gt;"",SUM(V64:AD64)=0),1,0)</f>
        <v>0</v>
      </c>
      <c r="BG64" s="706">
        <f t="shared" si="15"/>
        <v>0</v>
      </c>
    </row>
    <row r="65" spans="1:59" ht="14.25">
      <c r="A65" s="64"/>
      <c r="B65" s="11"/>
      <c r="C65" s="109" t="s">
        <v>5051</v>
      </c>
      <c r="D65" s="1065" t="s">
        <v>8961</v>
      </c>
      <c r="E65" s="889"/>
      <c r="F65" s="889"/>
      <c r="G65" s="889"/>
      <c r="H65" s="889"/>
      <c r="I65" s="889"/>
      <c r="J65" s="889"/>
      <c r="K65" s="889"/>
      <c r="L65" s="890"/>
      <c r="M65" s="992"/>
      <c r="N65" s="884"/>
      <c r="O65" s="885"/>
      <c r="P65" s="1041"/>
      <c r="Q65" s="1042"/>
      <c r="R65" s="1043"/>
      <c r="S65" s="1041"/>
      <c r="T65" s="1042"/>
      <c r="U65" s="1043"/>
      <c r="V65" s="1041"/>
      <c r="W65" s="1042"/>
      <c r="X65" s="1043"/>
      <c r="Y65" s="1041"/>
      <c r="Z65" s="1042"/>
      <c r="AA65" s="1043"/>
      <c r="AB65" s="1041"/>
      <c r="AC65" s="1042"/>
      <c r="AD65" s="1043"/>
      <c r="AI65">
        <f t="shared" si="0"/>
        <v>0</v>
      </c>
      <c r="AJ65">
        <f t="shared" si="1"/>
        <v>0</v>
      </c>
      <c r="AK65">
        <f t="shared" si="2"/>
        <v>0</v>
      </c>
      <c r="AL65">
        <f t="shared" si="3"/>
        <v>0</v>
      </c>
      <c r="AN65" s="671">
        <f t="shared" si="4"/>
        <v>0</v>
      </c>
      <c r="AO65" s="673">
        <f t="shared" si="5"/>
        <v>0</v>
      </c>
      <c r="AP65" s="306">
        <f t="shared" si="6"/>
        <v>0</v>
      </c>
      <c r="AQ65" s="293">
        <f t="shared" si="7"/>
        <v>0</v>
      </c>
      <c r="AR65" s="294" t="str">
        <f>IF(AQ65=0,"",
IF(SUM($AQ$61:AQ65)=1,AS65,
IF($AQ$80&gt;SUM($AQ$61:AQ65),_xlfn.CONCAT(", ",AS65),
IF($AQ$80=SUM($AQ$61:AQ65),_xlfn.CONCAT(" y ",AS65)))))</f>
        <v/>
      </c>
      <c r="AS65" s="89" t="s">
        <v>5124</v>
      </c>
      <c r="AU65" s="681">
        <f t="shared" si="8"/>
        <v>0</v>
      </c>
      <c r="AW65" s="683">
        <f t="shared" si="9"/>
        <v>0</v>
      </c>
      <c r="AX65" s="684">
        <f t="shared" si="10"/>
        <v>0</v>
      </c>
      <c r="BB65" s="695">
        <f t="shared" si="11"/>
        <v>0</v>
      </c>
      <c r="BC65" s="696">
        <f t="shared" si="12"/>
        <v>0</v>
      </c>
      <c r="BD65" s="697">
        <f t="shared" si="13"/>
        <v>0</v>
      </c>
      <c r="BF65" s="701">
        <f t="shared" si="14"/>
        <v>0</v>
      </c>
      <c r="BG65" s="706">
        <f t="shared" si="15"/>
        <v>0</v>
      </c>
    </row>
    <row r="66" spans="1:59" ht="14.25">
      <c r="A66" s="64"/>
      <c r="B66" s="11"/>
      <c r="C66" s="109" t="s">
        <v>5053</v>
      </c>
      <c r="D66" s="1065" t="s">
        <v>8962</v>
      </c>
      <c r="E66" s="889"/>
      <c r="F66" s="889"/>
      <c r="G66" s="889"/>
      <c r="H66" s="889"/>
      <c r="I66" s="889"/>
      <c r="J66" s="889"/>
      <c r="K66" s="889"/>
      <c r="L66" s="890"/>
      <c r="M66" s="992"/>
      <c r="N66" s="884"/>
      <c r="O66" s="885"/>
      <c r="P66" s="1041"/>
      <c r="Q66" s="1042"/>
      <c r="R66" s="1043"/>
      <c r="S66" s="1041"/>
      <c r="T66" s="1042"/>
      <c r="U66" s="1043"/>
      <c r="V66" s="1041"/>
      <c r="W66" s="1042"/>
      <c r="X66" s="1043"/>
      <c r="Y66" s="1041"/>
      <c r="Z66" s="1042"/>
      <c r="AA66" s="1043"/>
      <c r="AB66" s="1041"/>
      <c r="AC66" s="1042"/>
      <c r="AD66" s="1043"/>
      <c r="AI66">
        <f t="shared" si="0"/>
        <v>0</v>
      </c>
      <c r="AJ66">
        <f t="shared" si="1"/>
        <v>0</v>
      </c>
      <c r="AK66">
        <f t="shared" si="2"/>
        <v>0</v>
      </c>
      <c r="AL66">
        <f t="shared" si="3"/>
        <v>0</v>
      </c>
      <c r="AN66" s="671">
        <f t="shared" si="4"/>
        <v>0</v>
      </c>
      <c r="AO66" s="673">
        <f t="shared" si="5"/>
        <v>0</v>
      </c>
      <c r="AP66" s="306">
        <f t="shared" si="6"/>
        <v>0</v>
      </c>
      <c r="AQ66" s="293">
        <f t="shared" si="7"/>
        <v>0</v>
      </c>
      <c r="AR66" s="294" t="str">
        <f>IF(AQ66=0,"",
IF(SUM($AQ$61:AQ66)=1,AS66,
IF($AQ$80&gt;SUM($AQ$61:AQ66),_xlfn.CONCAT(", ",AS66),
IF($AQ$80=SUM($AQ$61:AQ66),_xlfn.CONCAT(" y ",AS66)))))</f>
        <v/>
      </c>
      <c r="AS66" s="89" t="s">
        <v>5125</v>
      </c>
      <c r="AU66" s="681">
        <f t="shared" si="8"/>
        <v>0</v>
      </c>
      <c r="AW66" s="683">
        <f t="shared" si="9"/>
        <v>0</v>
      </c>
      <c r="AX66" s="684">
        <f t="shared" si="10"/>
        <v>0</v>
      </c>
      <c r="BB66" s="695">
        <f t="shared" si="11"/>
        <v>0</v>
      </c>
      <c r="BC66" s="696">
        <f t="shared" si="12"/>
        <v>0</v>
      </c>
      <c r="BD66" s="697">
        <f t="shared" si="13"/>
        <v>0</v>
      </c>
      <c r="BF66" s="701">
        <f t="shared" si="14"/>
        <v>0</v>
      </c>
      <c r="BG66" s="706">
        <f t="shared" si="15"/>
        <v>0</v>
      </c>
    </row>
    <row r="67" spans="1:59" ht="15" customHeight="1">
      <c r="A67" s="64"/>
      <c r="B67" s="11"/>
      <c r="C67" s="109" t="s">
        <v>5055</v>
      </c>
      <c r="D67" s="1065" t="s">
        <v>8963</v>
      </c>
      <c r="E67" s="889"/>
      <c r="F67" s="889"/>
      <c r="G67" s="889"/>
      <c r="H67" s="889"/>
      <c r="I67" s="889"/>
      <c r="J67" s="889"/>
      <c r="K67" s="889"/>
      <c r="L67" s="890"/>
      <c r="M67" s="992"/>
      <c r="N67" s="884"/>
      <c r="O67" s="885"/>
      <c r="P67" s="1041"/>
      <c r="Q67" s="1042"/>
      <c r="R67" s="1043"/>
      <c r="S67" s="1041"/>
      <c r="T67" s="1042"/>
      <c r="U67" s="1043"/>
      <c r="V67" s="1041"/>
      <c r="W67" s="1042"/>
      <c r="X67" s="1043"/>
      <c r="Y67" s="1041"/>
      <c r="Z67" s="1042"/>
      <c r="AA67" s="1043"/>
      <c r="AB67" s="1041"/>
      <c r="AC67" s="1042"/>
      <c r="AD67" s="1043"/>
      <c r="AI67">
        <f t="shared" si="0"/>
        <v>0</v>
      </c>
      <c r="AJ67">
        <f t="shared" si="1"/>
        <v>0</v>
      </c>
      <c r="AK67">
        <f t="shared" si="2"/>
        <v>0</v>
      </c>
      <c r="AL67">
        <f t="shared" si="3"/>
        <v>0</v>
      </c>
      <c r="AN67" s="671">
        <f t="shared" si="4"/>
        <v>0</v>
      </c>
      <c r="AO67" s="673">
        <f t="shared" si="5"/>
        <v>0</v>
      </c>
      <c r="AP67" s="306">
        <f t="shared" si="6"/>
        <v>0</v>
      </c>
      <c r="AQ67" s="293">
        <f t="shared" si="7"/>
        <v>0</v>
      </c>
      <c r="AR67" s="294" t="str">
        <f>IF(AQ67=0,"",
IF(SUM($AQ$61:AQ67)=1,AS67,
IF($AQ$80&gt;SUM($AQ$61:AQ67),_xlfn.CONCAT(", ",AS67),
IF($AQ$80=SUM($AQ$61:AQ67),_xlfn.CONCAT(" y ",AS67)))))</f>
        <v/>
      </c>
      <c r="AS67" s="89" t="s">
        <v>5126</v>
      </c>
      <c r="AU67" s="681">
        <f t="shared" si="8"/>
        <v>0</v>
      </c>
      <c r="AW67" s="683">
        <f t="shared" si="9"/>
        <v>0</v>
      </c>
      <c r="AX67" s="684">
        <f t="shared" si="10"/>
        <v>0</v>
      </c>
      <c r="BB67" s="695">
        <f t="shared" si="11"/>
        <v>0</v>
      </c>
      <c r="BC67" s="696">
        <f t="shared" si="12"/>
        <v>0</v>
      </c>
      <c r="BD67" s="697">
        <f t="shared" si="13"/>
        <v>0</v>
      </c>
      <c r="BF67" s="701">
        <f t="shared" si="14"/>
        <v>0</v>
      </c>
      <c r="BG67" s="706">
        <f t="shared" si="15"/>
        <v>0</v>
      </c>
    </row>
    <row r="68" spans="1:59" ht="15" customHeight="1">
      <c r="A68" s="64"/>
      <c r="B68" s="11"/>
      <c r="C68" s="109" t="s">
        <v>5057</v>
      </c>
      <c r="D68" s="1065" t="s">
        <v>8964</v>
      </c>
      <c r="E68" s="889"/>
      <c r="F68" s="889"/>
      <c r="G68" s="889"/>
      <c r="H68" s="889"/>
      <c r="I68" s="889"/>
      <c r="J68" s="889"/>
      <c r="K68" s="889"/>
      <c r="L68" s="890"/>
      <c r="M68" s="992"/>
      <c r="N68" s="884"/>
      <c r="O68" s="885"/>
      <c r="P68" s="1041"/>
      <c r="Q68" s="1042"/>
      <c r="R68" s="1043"/>
      <c r="S68" s="1041"/>
      <c r="T68" s="1042"/>
      <c r="U68" s="1043"/>
      <c r="V68" s="1041"/>
      <c r="W68" s="1042"/>
      <c r="X68" s="1043"/>
      <c r="Y68" s="1041"/>
      <c r="Z68" s="1042"/>
      <c r="AA68" s="1043"/>
      <c r="AB68" s="1041"/>
      <c r="AC68" s="1042"/>
      <c r="AD68" s="1043"/>
      <c r="AI68">
        <f t="shared" si="0"/>
        <v>0</v>
      </c>
      <c r="AJ68">
        <f t="shared" si="1"/>
        <v>0</v>
      </c>
      <c r="AK68">
        <f t="shared" si="2"/>
        <v>0</v>
      </c>
      <c r="AL68">
        <f t="shared" si="3"/>
        <v>0</v>
      </c>
      <c r="AN68" s="671">
        <f t="shared" si="4"/>
        <v>0</v>
      </c>
      <c r="AO68" s="673">
        <f t="shared" si="5"/>
        <v>0</v>
      </c>
      <c r="AP68" s="306">
        <f t="shared" si="6"/>
        <v>0</v>
      </c>
      <c r="AQ68" s="293">
        <f t="shared" si="7"/>
        <v>0</v>
      </c>
      <c r="AR68" s="294" t="str">
        <f>IF(AQ68=0,"",
IF(SUM($AQ$61:AQ68)=1,AS68,
IF($AQ$80&gt;SUM($AQ$61:AQ68),_xlfn.CONCAT(", ",AS68),
IF($AQ$80=SUM($AQ$61:AQ68),_xlfn.CONCAT(" y ",AS68)))))</f>
        <v/>
      </c>
      <c r="AS68" s="89" t="s">
        <v>5127</v>
      </c>
      <c r="AU68" s="681">
        <f t="shared" si="8"/>
        <v>0</v>
      </c>
      <c r="AW68" s="683">
        <f t="shared" si="9"/>
        <v>0</v>
      </c>
      <c r="AX68" s="684">
        <f t="shared" si="10"/>
        <v>0</v>
      </c>
      <c r="BB68" s="695">
        <f t="shared" si="11"/>
        <v>0</v>
      </c>
      <c r="BC68" s="696">
        <f t="shared" si="12"/>
        <v>0</v>
      </c>
      <c r="BD68" s="697">
        <f t="shared" si="13"/>
        <v>0</v>
      </c>
      <c r="BF68" s="701">
        <f t="shared" si="14"/>
        <v>0</v>
      </c>
      <c r="BG68" s="706">
        <f t="shared" si="15"/>
        <v>0</v>
      </c>
    </row>
    <row r="69" spans="1:59" ht="24" customHeight="1">
      <c r="A69" s="64"/>
      <c r="B69" s="11"/>
      <c r="C69" s="109" t="s">
        <v>5059</v>
      </c>
      <c r="D69" s="1065" t="s">
        <v>8965</v>
      </c>
      <c r="E69" s="889"/>
      <c r="F69" s="889"/>
      <c r="G69" s="889"/>
      <c r="H69" s="889"/>
      <c r="I69" s="889"/>
      <c r="J69" s="889"/>
      <c r="K69" s="889"/>
      <c r="L69" s="890"/>
      <c r="M69" s="992"/>
      <c r="N69" s="884"/>
      <c r="O69" s="885"/>
      <c r="P69" s="1041"/>
      <c r="Q69" s="1042"/>
      <c r="R69" s="1043"/>
      <c r="S69" s="1041"/>
      <c r="T69" s="1042"/>
      <c r="U69" s="1043"/>
      <c r="V69" s="1041"/>
      <c r="W69" s="1042"/>
      <c r="X69" s="1043"/>
      <c r="Y69" s="1041"/>
      <c r="Z69" s="1042"/>
      <c r="AA69" s="1043"/>
      <c r="AB69" s="1041"/>
      <c r="AC69" s="1042"/>
      <c r="AD69" s="1043"/>
      <c r="AI69">
        <f t="shared" si="0"/>
        <v>0</v>
      </c>
      <c r="AJ69">
        <f t="shared" si="1"/>
        <v>0</v>
      </c>
      <c r="AK69">
        <f t="shared" si="2"/>
        <v>0</v>
      </c>
      <c r="AL69">
        <f t="shared" si="3"/>
        <v>0</v>
      </c>
      <c r="AN69" s="671">
        <f t="shared" si="4"/>
        <v>0</v>
      </c>
      <c r="AO69" s="673">
        <f t="shared" si="5"/>
        <v>0</v>
      </c>
      <c r="AP69" s="306">
        <f t="shared" si="6"/>
        <v>0</v>
      </c>
      <c r="AQ69" s="293">
        <f t="shared" si="7"/>
        <v>0</v>
      </c>
      <c r="AR69" s="294" t="str">
        <f>IF(AQ69=0,"",
IF(SUM($AQ$61:AQ69)=1,AS69,
IF($AQ$80&gt;SUM($AQ$61:AQ69),_xlfn.CONCAT(", ",AS69),
IF($AQ$80=SUM($AQ$61:AQ69),_xlfn.CONCAT(" y ",AS69)))))</f>
        <v/>
      </c>
      <c r="AS69" s="89" t="s">
        <v>5128</v>
      </c>
      <c r="AU69" s="681">
        <f t="shared" si="8"/>
        <v>0</v>
      </c>
      <c r="AW69" s="683">
        <f t="shared" si="9"/>
        <v>0</v>
      </c>
      <c r="AX69" s="684">
        <f t="shared" si="10"/>
        <v>0</v>
      </c>
      <c r="BB69" s="695">
        <f t="shared" si="11"/>
        <v>0</v>
      </c>
      <c r="BC69" s="696">
        <f t="shared" si="12"/>
        <v>0</v>
      </c>
      <c r="BD69" s="697">
        <f t="shared" si="13"/>
        <v>0</v>
      </c>
      <c r="BF69" s="701">
        <f t="shared" si="14"/>
        <v>0</v>
      </c>
      <c r="BG69" s="706">
        <f t="shared" si="15"/>
        <v>0</v>
      </c>
    </row>
    <row r="70" spans="1:59" ht="15" customHeight="1">
      <c r="A70" s="64"/>
      <c r="B70" s="11"/>
      <c r="C70" s="109" t="s">
        <v>5060</v>
      </c>
      <c r="D70" s="1065" t="s">
        <v>8966</v>
      </c>
      <c r="E70" s="889"/>
      <c r="F70" s="889"/>
      <c r="G70" s="889"/>
      <c r="H70" s="889"/>
      <c r="I70" s="889"/>
      <c r="J70" s="889"/>
      <c r="K70" s="889"/>
      <c r="L70" s="890"/>
      <c r="M70" s="992"/>
      <c r="N70" s="884"/>
      <c r="O70" s="885"/>
      <c r="P70" s="1041"/>
      <c r="Q70" s="1042"/>
      <c r="R70" s="1043"/>
      <c r="S70" s="1041"/>
      <c r="T70" s="1042"/>
      <c r="U70" s="1043"/>
      <c r="V70" s="1041"/>
      <c r="W70" s="1042"/>
      <c r="X70" s="1043"/>
      <c r="Y70" s="1041"/>
      <c r="Z70" s="1042"/>
      <c r="AA70" s="1043"/>
      <c r="AB70" s="1041"/>
      <c r="AC70" s="1042"/>
      <c r="AD70" s="1043"/>
      <c r="AI70">
        <f t="shared" si="0"/>
        <v>0</v>
      </c>
      <c r="AJ70">
        <f t="shared" si="1"/>
        <v>0</v>
      </c>
      <c r="AK70">
        <f t="shared" si="2"/>
        <v>0</v>
      </c>
      <c r="AL70">
        <f t="shared" si="3"/>
        <v>0</v>
      </c>
      <c r="AN70" s="671">
        <f t="shared" si="4"/>
        <v>0</v>
      </c>
      <c r="AO70" s="673">
        <f t="shared" si="5"/>
        <v>0</v>
      </c>
      <c r="AP70" s="306">
        <f t="shared" si="6"/>
        <v>0</v>
      </c>
      <c r="AQ70" s="293">
        <f t="shared" si="7"/>
        <v>0</v>
      </c>
      <c r="AR70" s="294" t="str">
        <f>IF(AQ70=0,"",
IF(SUM($AQ$61:AQ70)=1,AS70,
IF($AQ$80&gt;SUM($AQ$61:AQ70),_xlfn.CONCAT(", ",AS70),
IF($AQ$80=SUM($AQ$61:AQ70),_xlfn.CONCAT(" y ",AS70)))))</f>
        <v/>
      </c>
      <c r="AS70" s="89" t="s">
        <v>5129</v>
      </c>
      <c r="AU70" s="681">
        <f t="shared" si="8"/>
        <v>0</v>
      </c>
      <c r="AW70" s="683">
        <f t="shared" si="9"/>
        <v>0</v>
      </c>
      <c r="AX70" s="684">
        <f t="shared" si="10"/>
        <v>0</v>
      </c>
      <c r="BB70" s="695">
        <f t="shared" si="11"/>
        <v>0</v>
      </c>
      <c r="BC70" s="696">
        <f t="shared" si="12"/>
        <v>0</v>
      </c>
      <c r="BD70" s="697">
        <f t="shared" si="13"/>
        <v>0</v>
      </c>
      <c r="BF70" s="701">
        <f t="shared" si="14"/>
        <v>0</v>
      </c>
      <c r="BG70" s="706">
        <f t="shared" si="15"/>
        <v>0</v>
      </c>
    </row>
    <row r="71" spans="1:59" ht="24" customHeight="1">
      <c r="A71" s="64"/>
      <c r="B71" s="11"/>
      <c r="C71" s="109" t="s">
        <v>5062</v>
      </c>
      <c r="D71" s="1065" t="s">
        <v>8967</v>
      </c>
      <c r="E71" s="889"/>
      <c r="F71" s="889"/>
      <c r="G71" s="889"/>
      <c r="H71" s="889"/>
      <c r="I71" s="889"/>
      <c r="J71" s="889"/>
      <c r="K71" s="889"/>
      <c r="L71" s="890"/>
      <c r="M71" s="992"/>
      <c r="N71" s="884"/>
      <c r="O71" s="885"/>
      <c r="P71" s="1041"/>
      <c r="Q71" s="1042"/>
      <c r="R71" s="1043"/>
      <c r="S71" s="1041"/>
      <c r="T71" s="1042"/>
      <c r="U71" s="1043"/>
      <c r="V71" s="1041"/>
      <c r="W71" s="1042"/>
      <c r="X71" s="1043"/>
      <c r="Y71" s="1041"/>
      <c r="Z71" s="1042"/>
      <c r="AA71" s="1043"/>
      <c r="AB71" s="1041"/>
      <c r="AC71" s="1042"/>
      <c r="AD71" s="1043"/>
      <c r="AI71">
        <f t="shared" si="0"/>
        <v>0</v>
      </c>
      <c r="AJ71">
        <f t="shared" si="1"/>
        <v>0</v>
      </c>
      <c r="AK71">
        <f t="shared" si="2"/>
        <v>0</v>
      </c>
      <c r="AL71">
        <f t="shared" si="3"/>
        <v>0</v>
      </c>
      <c r="AN71" s="671">
        <f t="shared" si="4"/>
        <v>0</v>
      </c>
      <c r="AO71" s="673">
        <f t="shared" si="5"/>
        <v>0</v>
      </c>
      <c r="AP71" s="306">
        <f t="shared" si="6"/>
        <v>0</v>
      </c>
      <c r="AQ71" s="293">
        <f t="shared" si="7"/>
        <v>0</v>
      </c>
      <c r="AR71" s="294" t="str">
        <f>IF(AQ71=0,"",
IF(SUM($AQ$61:AQ71)=1,AS71,
IF($AQ$80&gt;SUM($AQ$61:AQ71),_xlfn.CONCAT(", ",AS71),
IF($AQ$80=SUM($AQ$61:AQ71),_xlfn.CONCAT(" y ",AS71)))))</f>
        <v/>
      </c>
      <c r="AS71" s="89" t="s">
        <v>5130</v>
      </c>
      <c r="AU71" s="681">
        <f t="shared" si="8"/>
        <v>0</v>
      </c>
      <c r="AW71" s="683">
        <f t="shared" si="9"/>
        <v>0</v>
      </c>
      <c r="AX71" s="684">
        <f t="shared" si="10"/>
        <v>0</v>
      </c>
      <c r="BB71" s="695">
        <f t="shared" si="11"/>
        <v>0</v>
      </c>
      <c r="BC71" s="696">
        <f t="shared" si="12"/>
        <v>0</v>
      </c>
      <c r="BD71" s="697">
        <f t="shared" si="13"/>
        <v>0</v>
      </c>
      <c r="BF71" s="701">
        <f t="shared" si="14"/>
        <v>0</v>
      </c>
      <c r="BG71" s="706">
        <f t="shared" si="15"/>
        <v>0</v>
      </c>
    </row>
    <row r="72" spans="1:59" ht="15" customHeight="1">
      <c r="A72" s="64"/>
      <c r="B72" s="11"/>
      <c r="C72" s="109" t="s">
        <v>5063</v>
      </c>
      <c r="D72" s="1065" t="s">
        <v>8968</v>
      </c>
      <c r="E72" s="889"/>
      <c r="F72" s="889"/>
      <c r="G72" s="889"/>
      <c r="H72" s="889"/>
      <c r="I72" s="889"/>
      <c r="J72" s="889"/>
      <c r="K72" s="889"/>
      <c r="L72" s="890"/>
      <c r="M72" s="992"/>
      <c r="N72" s="884"/>
      <c r="O72" s="885"/>
      <c r="P72" s="1041"/>
      <c r="Q72" s="1042"/>
      <c r="R72" s="1043"/>
      <c r="S72" s="1041"/>
      <c r="T72" s="1042"/>
      <c r="U72" s="1043"/>
      <c r="V72" s="1041"/>
      <c r="W72" s="1042"/>
      <c r="X72" s="1043"/>
      <c r="Y72" s="1041"/>
      <c r="Z72" s="1042"/>
      <c r="AA72" s="1043"/>
      <c r="AB72" s="1041"/>
      <c r="AC72" s="1042"/>
      <c r="AD72" s="1043"/>
      <c r="AI72">
        <f t="shared" si="0"/>
        <v>0</v>
      </c>
      <c r="AJ72">
        <f t="shared" si="1"/>
        <v>0</v>
      </c>
      <c r="AK72">
        <f t="shared" si="2"/>
        <v>0</v>
      </c>
      <c r="AL72">
        <f t="shared" si="3"/>
        <v>0</v>
      </c>
      <c r="AN72" s="671">
        <f t="shared" si="4"/>
        <v>0</v>
      </c>
      <c r="AO72" s="673">
        <f t="shared" si="5"/>
        <v>0</v>
      </c>
      <c r="AP72" s="306">
        <f t="shared" si="6"/>
        <v>0</v>
      </c>
      <c r="AQ72" s="293">
        <f t="shared" si="7"/>
        <v>0</v>
      </c>
      <c r="AR72" s="294" t="str">
        <f>IF(AQ72=0,"",
IF(SUM($AQ$61:AQ72)=1,AS72,
IF($AQ$80&gt;SUM($AQ$61:AQ72),_xlfn.CONCAT(", ",AS72),
IF($AQ$80=SUM($AQ$61:AQ72),_xlfn.CONCAT(" y ",AS72)))))</f>
        <v/>
      </c>
      <c r="AS72" s="89" t="s">
        <v>5131</v>
      </c>
      <c r="AU72" s="681">
        <f t="shared" si="8"/>
        <v>0</v>
      </c>
      <c r="AW72" s="683">
        <f t="shared" si="9"/>
        <v>0</v>
      </c>
      <c r="AX72" s="684">
        <f t="shared" si="10"/>
        <v>0</v>
      </c>
      <c r="BB72" s="695">
        <f t="shared" si="11"/>
        <v>0</v>
      </c>
      <c r="BC72" s="696">
        <f t="shared" si="12"/>
        <v>0</v>
      </c>
      <c r="BD72" s="697">
        <f t="shared" si="13"/>
        <v>0</v>
      </c>
      <c r="BF72" s="701">
        <f t="shared" si="14"/>
        <v>0</v>
      </c>
      <c r="BG72" s="706">
        <f t="shared" si="15"/>
        <v>0</v>
      </c>
    </row>
    <row r="73" spans="1:59" ht="15" customHeight="1">
      <c r="A73" s="64"/>
      <c r="B73" s="11"/>
      <c r="C73" s="109" t="s">
        <v>5064</v>
      </c>
      <c r="D73" s="1065" t="s">
        <v>8969</v>
      </c>
      <c r="E73" s="889"/>
      <c r="F73" s="889"/>
      <c r="G73" s="889"/>
      <c r="H73" s="889"/>
      <c r="I73" s="889"/>
      <c r="J73" s="889"/>
      <c r="K73" s="889"/>
      <c r="L73" s="890"/>
      <c r="M73" s="992"/>
      <c r="N73" s="884"/>
      <c r="O73" s="885"/>
      <c r="P73" s="1041"/>
      <c r="Q73" s="1042"/>
      <c r="R73" s="1043"/>
      <c r="S73" s="1041"/>
      <c r="T73" s="1042"/>
      <c r="U73" s="1043"/>
      <c r="V73" s="1041"/>
      <c r="W73" s="1042"/>
      <c r="X73" s="1043"/>
      <c r="Y73" s="1041"/>
      <c r="Z73" s="1042"/>
      <c r="AA73" s="1043"/>
      <c r="AB73" s="1041"/>
      <c r="AC73" s="1042"/>
      <c r="AD73" s="1043"/>
      <c r="AI73">
        <f t="shared" si="0"/>
        <v>0</v>
      </c>
      <c r="AJ73">
        <f t="shared" si="1"/>
        <v>0</v>
      </c>
      <c r="AK73">
        <f t="shared" si="2"/>
        <v>0</v>
      </c>
      <c r="AL73">
        <f t="shared" si="3"/>
        <v>0</v>
      </c>
      <c r="AN73" s="671">
        <f t="shared" si="4"/>
        <v>0</v>
      </c>
      <c r="AO73" s="673">
        <f t="shared" si="5"/>
        <v>0</v>
      </c>
      <c r="AP73" s="306">
        <f t="shared" si="6"/>
        <v>0</v>
      </c>
      <c r="AQ73" s="293">
        <f t="shared" si="7"/>
        <v>0</v>
      </c>
      <c r="AR73" s="294" t="str">
        <f>IF(AQ73=0,"",
IF(SUM($AQ$61:AQ73)=1,AS73,
IF($AQ$80&gt;SUM($AQ$61:AQ73),_xlfn.CONCAT(", ",AS73),
IF($AQ$80=SUM($AQ$61:AQ73),_xlfn.CONCAT(" y ",AS73)))))</f>
        <v/>
      </c>
      <c r="AS73" s="89" t="s">
        <v>5132</v>
      </c>
      <c r="AU73" s="681">
        <f t="shared" si="8"/>
        <v>0</v>
      </c>
      <c r="AW73" s="683">
        <f t="shared" si="9"/>
        <v>0</v>
      </c>
      <c r="AX73" s="684">
        <f t="shared" si="10"/>
        <v>0</v>
      </c>
      <c r="BB73" s="695">
        <f t="shared" si="11"/>
        <v>0</v>
      </c>
      <c r="BC73" s="696">
        <f t="shared" si="12"/>
        <v>0</v>
      </c>
      <c r="BD73" s="697">
        <f t="shared" si="13"/>
        <v>0</v>
      </c>
      <c r="BF73" s="701">
        <f t="shared" si="14"/>
        <v>0</v>
      </c>
      <c r="BG73" s="706">
        <f t="shared" si="15"/>
        <v>0</v>
      </c>
    </row>
    <row r="74" spans="1:59" ht="15" customHeight="1">
      <c r="A74" s="64"/>
      <c r="B74" s="11"/>
      <c r="C74" s="109" t="s">
        <v>5065</v>
      </c>
      <c r="D74" s="1065" t="s">
        <v>8970</v>
      </c>
      <c r="E74" s="889"/>
      <c r="F74" s="889"/>
      <c r="G74" s="889"/>
      <c r="H74" s="889"/>
      <c r="I74" s="889"/>
      <c r="J74" s="889"/>
      <c r="K74" s="889"/>
      <c r="L74" s="890"/>
      <c r="M74" s="992"/>
      <c r="N74" s="884"/>
      <c r="O74" s="885"/>
      <c r="P74" s="1041"/>
      <c r="Q74" s="1042"/>
      <c r="R74" s="1043"/>
      <c r="S74" s="1041"/>
      <c r="T74" s="1042"/>
      <c r="U74" s="1043"/>
      <c r="V74" s="1041"/>
      <c r="W74" s="1042"/>
      <c r="X74" s="1043"/>
      <c r="Y74" s="1041"/>
      <c r="Z74" s="1042"/>
      <c r="AA74" s="1043"/>
      <c r="AB74" s="1041"/>
      <c r="AC74" s="1042"/>
      <c r="AD74" s="1043"/>
      <c r="AI74">
        <f t="shared" si="0"/>
        <v>0</v>
      </c>
      <c r="AJ74">
        <f t="shared" si="1"/>
        <v>0</v>
      </c>
      <c r="AK74">
        <f t="shared" si="2"/>
        <v>0</v>
      </c>
      <c r="AL74">
        <f t="shared" si="3"/>
        <v>0</v>
      </c>
      <c r="AN74" s="671">
        <f t="shared" si="4"/>
        <v>0</v>
      </c>
      <c r="AO74" s="673">
        <f t="shared" si="5"/>
        <v>0</v>
      </c>
      <c r="AP74" s="306">
        <f t="shared" si="6"/>
        <v>0</v>
      </c>
      <c r="AQ74" s="293">
        <f t="shared" si="7"/>
        <v>0</v>
      </c>
      <c r="AR74" s="294" t="str">
        <f>IF(AQ74=0,"",
IF(SUM($AQ$61:AQ74)=1,AS74,
IF($AQ$80&gt;SUM($AQ$61:AQ74),_xlfn.CONCAT(", ",AS74),
IF($AQ$80=SUM($AQ$61:AQ74),_xlfn.CONCAT(" y ",AS74)))))</f>
        <v/>
      </c>
      <c r="AS74" s="89" t="s">
        <v>5133</v>
      </c>
      <c r="AU74" s="681">
        <f t="shared" si="8"/>
        <v>0</v>
      </c>
      <c r="AW74" s="683">
        <f t="shared" si="9"/>
        <v>0</v>
      </c>
      <c r="AX74" s="684">
        <f t="shared" si="10"/>
        <v>0</v>
      </c>
      <c r="BB74" s="695">
        <f t="shared" si="11"/>
        <v>0</v>
      </c>
      <c r="BC74" s="696">
        <f t="shared" si="12"/>
        <v>0</v>
      </c>
      <c r="BD74" s="697">
        <f t="shared" si="13"/>
        <v>0</v>
      </c>
      <c r="BF74" s="701">
        <f t="shared" si="14"/>
        <v>0</v>
      </c>
      <c r="BG74" s="706">
        <f t="shared" si="15"/>
        <v>0</v>
      </c>
    </row>
    <row r="75" spans="1:59" ht="15" customHeight="1">
      <c r="A75" s="64"/>
      <c r="B75" s="11"/>
      <c r="C75" s="109" t="s">
        <v>5066</v>
      </c>
      <c r="D75" s="1065" t="s">
        <v>8971</v>
      </c>
      <c r="E75" s="889"/>
      <c r="F75" s="889"/>
      <c r="G75" s="889"/>
      <c r="H75" s="889"/>
      <c r="I75" s="889"/>
      <c r="J75" s="889"/>
      <c r="K75" s="889"/>
      <c r="L75" s="890"/>
      <c r="M75" s="992"/>
      <c r="N75" s="884"/>
      <c r="O75" s="885"/>
      <c r="P75" s="1041"/>
      <c r="Q75" s="1042"/>
      <c r="R75" s="1043"/>
      <c r="S75" s="1041"/>
      <c r="T75" s="1042"/>
      <c r="U75" s="1043"/>
      <c r="V75" s="1041"/>
      <c r="W75" s="1042"/>
      <c r="X75" s="1043"/>
      <c r="Y75" s="1041"/>
      <c r="Z75" s="1042"/>
      <c r="AA75" s="1043"/>
      <c r="AB75" s="1041"/>
      <c r="AC75" s="1042"/>
      <c r="AD75" s="1043"/>
      <c r="AI75">
        <f t="shared" si="0"/>
        <v>0</v>
      </c>
      <c r="AJ75">
        <f t="shared" si="1"/>
        <v>0</v>
      </c>
      <c r="AK75">
        <f t="shared" si="2"/>
        <v>0</v>
      </c>
      <c r="AL75">
        <f t="shared" si="3"/>
        <v>0</v>
      </c>
      <c r="AN75" s="671">
        <f t="shared" si="4"/>
        <v>0</v>
      </c>
      <c r="AO75" s="673">
        <f t="shared" si="5"/>
        <v>0</v>
      </c>
      <c r="AP75" s="306">
        <f t="shared" si="6"/>
        <v>0</v>
      </c>
      <c r="AQ75" s="293">
        <f t="shared" si="7"/>
        <v>0</v>
      </c>
      <c r="AR75" s="294" t="str">
        <f>IF(AQ75=0,"",
IF(SUM($AQ$61:AQ75)=1,AS75,
IF($AQ$80&gt;SUM($AQ$61:AQ75),_xlfn.CONCAT(", ",AS75),
IF($AQ$80=SUM($AQ$61:AQ75),_xlfn.CONCAT(" y ",AS75)))))</f>
        <v/>
      </c>
      <c r="AS75" s="89" t="s">
        <v>5134</v>
      </c>
      <c r="AU75" s="681">
        <f t="shared" si="8"/>
        <v>0</v>
      </c>
      <c r="AW75" s="683">
        <f t="shared" si="9"/>
        <v>0</v>
      </c>
      <c r="AX75" s="684">
        <f t="shared" si="10"/>
        <v>0</v>
      </c>
      <c r="BB75" s="695">
        <f t="shared" si="11"/>
        <v>0</v>
      </c>
      <c r="BC75" s="696">
        <f t="shared" si="12"/>
        <v>0</v>
      </c>
      <c r="BD75" s="697">
        <f t="shared" si="13"/>
        <v>0</v>
      </c>
      <c r="BF75" s="701">
        <f t="shared" si="14"/>
        <v>0</v>
      </c>
      <c r="BG75" s="706">
        <f t="shared" si="15"/>
        <v>0</v>
      </c>
    </row>
    <row r="76" spans="1:59" ht="15" customHeight="1">
      <c r="A76" s="64"/>
      <c r="B76" s="11"/>
      <c r="C76" s="109" t="s">
        <v>5067</v>
      </c>
      <c r="D76" s="1065" t="s">
        <v>8972</v>
      </c>
      <c r="E76" s="889"/>
      <c r="F76" s="889"/>
      <c r="G76" s="889"/>
      <c r="H76" s="889"/>
      <c r="I76" s="889"/>
      <c r="J76" s="889"/>
      <c r="K76" s="889"/>
      <c r="L76" s="890"/>
      <c r="M76" s="992"/>
      <c r="N76" s="884"/>
      <c r="O76" s="885"/>
      <c r="P76" s="1041"/>
      <c r="Q76" s="1042"/>
      <c r="R76" s="1043"/>
      <c r="S76" s="1041"/>
      <c r="T76" s="1042"/>
      <c r="U76" s="1043"/>
      <c r="V76" s="1041"/>
      <c r="W76" s="1042"/>
      <c r="X76" s="1043"/>
      <c r="Y76" s="1041"/>
      <c r="Z76" s="1042"/>
      <c r="AA76" s="1043"/>
      <c r="AB76" s="1041"/>
      <c r="AC76" s="1042"/>
      <c r="AD76" s="1043"/>
      <c r="AI76">
        <f t="shared" si="0"/>
        <v>0</v>
      </c>
      <c r="AJ76">
        <f t="shared" si="1"/>
        <v>0</v>
      </c>
      <c r="AK76">
        <f t="shared" si="2"/>
        <v>0</v>
      </c>
      <c r="AL76">
        <f t="shared" si="3"/>
        <v>0</v>
      </c>
      <c r="AN76" s="671">
        <f t="shared" si="4"/>
        <v>0</v>
      </c>
      <c r="AO76" s="673">
        <f t="shared" si="5"/>
        <v>0</v>
      </c>
      <c r="AP76" s="306">
        <f t="shared" si="6"/>
        <v>0</v>
      </c>
      <c r="AQ76" s="293">
        <f t="shared" si="7"/>
        <v>0</v>
      </c>
      <c r="AR76" s="294" t="str">
        <f>IF(AQ76=0,"",
IF(SUM($AQ$61:AQ76)=1,AS76,
IF($AQ$80&gt;SUM($AQ$61:AQ76),_xlfn.CONCAT(", ",AS76),
IF($AQ$80=SUM($AQ$61:AQ76),_xlfn.CONCAT(" y ",AS76)))))</f>
        <v/>
      </c>
      <c r="AS76" s="89" t="s">
        <v>5135</v>
      </c>
      <c r="AU76" s="681">
        <f t="shared" si="8"/>
        <v>0</v>
      </c>
      <c r="AW76" s="683">
        <f t="shared" si="9"/>
        <v>0</v>
      </c>
      <c r="AX76" s="684">
        <f t="shared" si="10"/>
        <v>0</v>
      </c>
      <c r="BB76" s="695">
        <f t="shared" si="11"/>
        <v>0</v>
      </c>
      <c r="BC76" s="696">
        <f t="shared" si="12"/>
        <v>0</v>
      </c>
      <c r="BD76" s="697">
        <f t="shared" si="13"/>
        <v>0</v>
      </c>
      <c r="BF76" s="701">
        <f t="shared" si="14"/>
        <v>0</v>
      </c>
      <c r="BG76" s="706">
        <f t="shared" si="15"/>
        <v>0</v>
      </c>
    </row>
    <row r="77" spans="1:59" ht="15" customHeight="1">
      <c r="A77" s="64"/>
      <c r="B77" s="11"/>
      <c r="C77" s="109" t="s">
        <v>5068</v>
      </c>
      <c r="D77" s="1065" t="s">
        <v>8973</v>
      </c>
      <c r="E77" s="889"/>
      <c r="F77" s="889"/>
      <c r="G77" s="889"/>
      <c r="H77" s="889"/>
      <c r="I77" s="889"/>
      <c r="J77" s="889"/>
      <c r="K77" s="889"/>
      <c r="L77" s="890"/>
      <c r="M77" s="992"/>
      <c r="N77" s="884"/>
      <c r="O77" s="885"/>
      <c r="P77" s="1041"/>
      <c r="Q77" s="1042"/>
      <c r="R77" s="1043"/>
      <c r="S77" s="1041"/>
      <c r="T77" s="1042"/>
      <c r="U77" s="1043"/>
      <c r="V77" s="1041"/>
      <c r="W77" s="1042"/>
      <c r="X77" s="1043"/>
      <c r="Y77" s="1041"/>
      <c r="Z77" s="1042"/>
      <c r="AA77" s="1043"/>
      <c r="AB77" s="1041"/>
      <c r="AC77" s="1042"/>
      <c r="AD77" s="1043"/>
      <c r="AI77">
        <f t="shared" si="0"/>
        <v>0</v>
      </c>
      <c r="AJ77">
        <f t="shared" si="1"/>
        <v>0</v>
      </c>
      <c r="AK77">
        <f t="shared" si="2"/>
        <v>0</v>
      </c>
      <c r="AL77">
        <f t="shared" si="3"/>
        <v>0</v>
      </c>
      <c r="AN77" s="671">
        <f t="shared" si="4"/>
        <v>0</v>
      </c>
      <c r="AO77" s="673">
        <f t="shared" si="5"/>
        <v>0</v>
      </c>
      <c r="AP77" s="306">
        <f t="shared" si="6"/>
        <v>0</v>
      </c>
      <c r="AQ77" s="293">
        <f t="shared" si="7"/>
        <v>0</v>
      </c>
      <c r="AR77" s="294" t="str">
        <f>IF(AQ77=0,"",
IF(SUM($AQ$61:AQ77)=1,AS77,
IF($AQ$80&gt;SUM($AQ$61:AQ77),_xlfn.CONCAT(", ",AS77),
IF($AQ$80=SUM($AQ$61:AQ77),_xlfn.CONCAT(" y ",AS77)))))</f>
        <v/>
      </c>
      <c r="AS77" s="89" t="s">
        <v>5136</v>
      </c>
      <c r="AU77" s="681">
        <f t="shared" si="8"/>
        <v>0</v>
      </c>
      <c r="AW77" s="683">
        <f t="shared" si="9"/>
        <v>0</v>
      </c>
      <c r="AX77" s="684">
        <f t="shared" si="10"/>
        <v>0</v>
      </c>
      <c r="BB77" s="695">
        <f t="shared" si="11"/>
        <v>0</v>
      </c>
      <c r="BC77" s="696">
        <f t="shared" si="12"/>
        <v>0</v>
      </c>
      <c r="BD77" s="697">
        <f t="shared" si="13"/>
        <v>0</v>
      </c>
      <c r="BF77" s="701">
        <f t="shared" si="14"/>
        <v>0</v>
      </c>
      <c r="BG77" s="706">
        <f t="shared" si="15"/>
        <v>0</v>
      </c>
    </row>
    <row r="78" spans="1:59" ht="24" customHeight="1">
      <c r="A78" s="64"/>
      <c r="B78" s="11"/>
      <c r="C78" s="38" t="s">
        <v>5069</v>
      </c>
      <c r="D78" s="1065" t="s">
        <v>8974</v>
      </c>
      <c r="E78" s="889"/>
      <c r="F78" s="889"/>
      <c r="G78" s="889"/>
      <c r="H78" s="889"/>
      <c r="I78" s="889"/>
      <c r="J78" s="889"/>
      <c r="K78" s="889"/>
      <c r="L78" s="890"/>
      <c r="M78" s="992"/>
      <c r="N78" s="884"/>
      <c r="O78" s="885"/>
      <c r="P78" s="1041"/>
      <c r="Q78" s="1042"/>
      <c r="R78" s="1043"/>
      <c r="S78" s="1041"/>
      <c r="T78" s="1042"/>
      <c r="U78" s="1043"/>
      <c r="V78" s="1041"/>
      <c r="W78" s="1042"/>
      <c r="X78" s="1043"/>
      <c r="Y78" s="1041"/>
      <c r="Z78" s="1042"/>
      <c r="AA78" s="1043"/>
      <c r="AB78" s="1041"/>
      <c r="AC78" s="1042"/>
      <c r="AD78" s="1043"/>
      <c r="AI78">
        <f t="shared" si="0"/>
        <v>0</v>
      </c>
      <c r="AJ78">
        <f t="shared" si="1"/>
        <v>0</v>
      </c>
      <c r="AK78">
        <f t="shared" si="2"/>
        <v>0</v>
      </c>
      <c r="AL78">
        <f t="shared" si="3"/>
        <v>0</v>
      </c>
      <c r="AN78" s="671">
        <f t="shared" si="4"/>
        <v>0</v>
      </c>
      <c r="AO78" s="673">
        <f t="shared" si="5"/>
        <v>0</v>
      </c>
      <c r="AP78" s="306">
        <f t="shared" si="6"/>
        <v>0</v>
      </c>
      <c r="AQ78" s="293">
        <f t="shared" si="7"/>
        <v>0</v>
      </c>
      <c r="AR78" s="294" t="str">
        <f>IF(AQ78=0,"",
IF(SUM($AQ$61:AQ78)=1,AS78,
IF($AQ$80&gt;SUM($AQ$61:AQ78),_xlfn.CONCAT(", ",AS78),
IF($AQ$80=SUM($AQ$61:AQ78),_xlfn.CONCAT(" y ",AS78)))))</f>
        <v/>
      </c>
      <c r="AS78" s="89" t="s">
        <v>5137</v>
      </c>
      <c r="AU78" s="681">
        <f t="shared" si="8"/>
        <v>0</v>
      </c>
      <c r="AW78" s="683">
        <f t="shared" si="9"/>
        <v>0</v>
      </c>
      <c r="AX78" s="684">
        <f t="shared" si="10"/>
        <v>0</v>
      </c>
      <c r="BB78" s="695">
        <f t="shared" si="11"/>
        <v>0</v>
      </c>
      <c r="BC78" s="696">
        <f t="shared" si="12"/>
        <v>0</v>
      </c>
      <c r="BD78" s="697">
        <f t="shared" si="13"/>
        <v>0</v>
      </c>
      <c r="BF78" s="701">
        <f t="shared" si="14"/>
        <v>0</v>
      </c>
      <c r="BG78" s="706">
        <f t="shared" si="15"/>
        <v>0</v>
      </c>
    </row>
    <row r="79" spans="1:59" ht="15" customHeight="1">
      <c r="A79" s="64"/>
      <c r="B79" s="11"/>
      <c r="C79" s="109" t="s">
        <v>5070</v>
      </c>
      <c r="D79" s="1065" t="s">
        <v>8975</v>
      </c>
      <c r="E79" s="889"/>
      <c r="F79" s="889"/>
      <c r="G79" s="889"/>
      <c r="H79" s="889"/>
      <c r="I79" s="889"/>
      <c r="J79" s="889"/>
      <c r="K79" s="889"/>
      <c r="L79" s="890"/>
      <c r="M79" s="992"/>
      <c r="N79" s="884"/>
      <c r="O79" s="885"/>
      <c r="P79" s="1041"/>
      <c r="Q79" s="1042"/>
      <c r="R79" s="1043"/>
      <c r="S79" s="1041"/>
      <c r="T79" s="1042"/>
      <c r="U79" s="1043"/>
      <c r="V79" s="1041"/>
      <c r="W79" s="1042"/>
      <c r="X79" s="1043"/>
      <c r="Y79" s="1041"/>
      <c r="Z79" s="1042"/>
      <c r="AA79" s="1043"/>
      <c r="AB79" s="1041"/>
      <c r="AC79" s="1042"/>
      <c r="AD79" s="1043"/>
      <c r="AI79">
        <f t="shared" si="0"/>
        <v>0</v>
      </c>
      <c r="AJ79">
        <f t="shared" si="1"/>
        <v>0</v>
      </c>
      <c r="AK79">
        <f t="shared" si="2"/>
        <v>0</v>
      </c>
      <c r="AL79">
        <f t="shared" si="3"/>
        <v>0</v>
      </c>
      <c r="AN79" s="671">
        <f>IF(AND($M79="X",COUNTA(P79:AD79)&gt;0),1,0)</f>
        <v>0</v>
      </c>
      <c r="AO79" s="673">
        <f t="shared" si="5"/>
        <v>0</v>
      </c>
      <c r="AP79" s="306">
        <f t="shared" si="6"/>
        <v>0</v>
      </c>
      <c r="AQ79" s="293">
        <f t="shared" si="7"/>
        <v>0</v>
      </c>
      <c r="AR79" s="294" t="str">
        <f>IF(AQ79=0,"",
IF(SUM($AQ$61:AQ79)=1,AS79,
IF($AQ$80&gt;SUM($AQ$61:AQ79),_xlfn.CONCAT(", ",AS79),
IF($AQ$80=SUM($AQ$61:AQ79),_xlfn.CONCAT(" y ",AS79)))))</f>
        <v/>
      </c>
      <c r="AS79" s="89" t="s">
        <v>5138</v>
      </c>
      <c r="AU79" s="681">
        <f t="shared" si="8"/>
        <v>0</v>
      </c>
      <c r="AW79" s="683">
        <f t="shared" si="9"/>
        <v>0</v>
      </c>
      <c r="AX79" s="684">
        <f t="shared" si="10"/>
        <v>0</v>
      </c>
      <c r="BB79" s="695">
        <f t="shared" si="11"/>
        <v>0</v>
      </c>
      <c r="BC79" s="696">
        <f>IF(OR(Y79="NS",$AA$36="NS"),0,IF(OR(Y79="NA",$AA$36="NA"),0,IF(Y79&lt;=$AA$36,0,1)))</f>
        <v>0</v>
      </c>
      <c r="BD79" s="697">
        <f t="shared" si="13"/>
        <v>0</v>
      </c>
      <c r="BF79" s="701">
        <f t="shared" si="14"/>
        <v>0</v>
      </c>
      <c r="BG79" s="706">
        <f t="shared" si="15"/>
        <v>0</v>
      </c>
    </row>
    <row r="80" spans="1:59" ht="15" customHeight="1">
      <c r="A80" s="72"/>
      <c r="C80" s="37"/>
      <c r="D80" s="37"/>
      <c r="E80" s="37"/>
      <c r="F80" s="37"/>
      <c r="G80" s="37"/>
      <c r="H80" s="37"/>
      <c r="I80" s="37"/>
      <c r="J80" s="37"/>
      <c r="K80" s="37"/>
      <c r="L80" s="37"/>
      <c r="M80" s="37"/>
      <c r="N80" s="37"/>
      <c r="O80" s="96" t="s">
        <v>5571</v>
      </c>
      <c r="P80" s="1021">
        <f>IF(AND(SUM(P61:P79)=0,COUNTIF(P61:P79,"NS")&gt;0),"NS",IF(AND(SUM(P61:P79)=0,COUNTIF(P61:P79,0)&gt;0),0,IF(AND(SUM(P61:P79)=0,COUNTIF(P61:P79,"NA")&gt;0),"NA",SUM(P61:P79))))</f>
        <v>0</v>
      </c>
      <c r="Q80" s="889"/>
      <c r="R80" s="890"/>
      <c r="S80" s="1021">
        <f>IF(AND(SUM(S61:S79)=0,COUNTIF(S61:S79,"NS")&gt;0),"NS",IF(AND(SUM(S61:S79)=0,COUNTIF(S61:S79,0)&gt;0),0,IF(AND(SUM(S61:S79)=0,COUNTIF(S61:S79,"NA")&gt;0),"NA",SUM(S61:S79))))</f>
        <v>0</v>
      </c>
      <c r="T80" s="889"/>
      <c r="U80" s="890"/>
      <c r="V80" s="1021">
        <f>IF(AND(SUM(V61:V79)=0,COUNTIF(V61:V79,"NS")&gt;0),"NS",IF(AND(SUM(V61:V79)=0,COUNTIF(V61:V79,0)&gt;0),0,IF(AND(SUM(V61:V79)=0,COUNTIF(V61:V79,"NA")&gt;0),"NA",SUM(V61:V79))))</f>
        <v>0</v>
      </c>
      <c r="W80" s="889"/>
      <c r="X80" s="890"/>
      <c r="Y80" s="1021">
        <f>IF(AND(SUM(Y61:Y79)=0,COUNTIF(Y61:Y79,"NS")&gt;0),"NS",IF(AND(SUM(Y61:Y79)=0,COUNTIF(Y61:Y79,0)&gt;0),0,IF(AND(SUM(Y61:Y79)=0,COUNTIF(Y61:Y79,"NA")&gt;0),"NA",SUM(Y61:Y79))))</f>
        <v>0</v>
      </c>
      <c r="Z80" s="889"/>
      <c r="AA80" s="890"/>
      <c r="AB80" s="1021">
        <f>IF(AND(SUM(AB61:AB79)=0,COUNTIF(AB61:AB79,"NS")&gt;0),"NS",IF(AND(SUM(AB61:AB79)=0,COUNTIF(AB61:AB79,0)&gt;0),0,IF(AND(SUM(AB61:AB79)=0,COUNTIF(AB61:AB79,"NA")&gt;0),"NA",SUM(AB61:AB79))))</f>
        <v>0</v>
      </c>
      <c r="AC80" s="889"/>
      <c r="AD80" s="890"/>
      <c r="AL80" s="278">
        <f>SUM(AL61:AL79)</f>
        <v>0</v>
      </c>
      <c r="AO80" s="674">
        <f>SUM(AM61,AN61:AO79)</f>
        <v>0</v>
      </c>
      <c r="AQ80" s="296">
        <f>SUM(AQ61:AQ79)</f>
        <v>0</v>
      </c>
      <c r="AR80" s="296" t="str">
        <f>IF(AQ80=0,"",_xlfn.CONCAT(AR61:AR79))</f>
        <v/>
      </c>
      <c r="AS80" s="297" t="str">
        <f>IF(AQ80=0,"",
IF(AQ80&gt;10,"Favor de ingresar toda la información requerida en la pregunta",
IF(AQ80=1,_xlfn.CONCAT("Favor de revisar la información capturada en el numeral: ",AR80),_xlfn.CONCAT("Favor de revisar la información capturada en los numerales: ",AR80))))</f>
        <v/>
      </c>
      <c r="AU80" s="676">
        <f>SUM(AU61:AU79)</f>
        <v>0</v>
      </c>
      <c r="AW80" s="678">
        <f>SUM(AW61:AW79)</f>
        <v>0</v>
      </c>
      <c r="AX80" s="679">
        <f>SUM(AX61:AX79)</f>
        <v>0</v>
      </c>
      <c r="BB80" s="702"/>
      <c r="BC80" s="702"/>
      <c r="BD80" s="698">
        <f>SUM(BB61:BD79)</f>
        <v>0</v>
      </c>
      <c r="BF80" s="703">
        <f>SUM(BF61:BF79)</f>
        <v>0</v>
      </c>
      <c r="BG80" s="707">
        <f>SUM(BG61:BG79)</f>
        <v>0</v>
      </c>
    </row>
    <row r="81" spans="1:37" ht="15" customHeight="1">
      <c r="A81" s="64"/>
      <c r="B81" s="989" t="str">
        <f>IF(AO80&gt;0,"Favor de verificar que no tenga información en celdas sombreadas","")</f>
        <v/>
      </c>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I81" t="s">
        <v>5572</v>
      </c>
      <c r="AJ81" s="279">
        <f>SUM(AL80)</f>
        <v>0</v>
      </c>
    </row>
    <row r="82" spans="1:37" ht="45" customHeight="1">
      <c r="A82" s="64"/>
      <c r="B82" s="11"/>
      <c r="C82" s="1030" t="s">
        <v>8976</v>
      </c>
      <c r="D82" s="866"/>
      <c r="E82" s="866"/>
      <c r="F82" s="1027"/>
      <c r="G82" s="884"/>
      <c r="H82" s="884"/>
      <c r="I82" s="884"/>
      <c r="J82" s="884"/>
      <c r="K82" s="884"/>
      <c r="L82" s="884"/>
      <c r="M82" s="884"/>
      <c r="N82" s="884"/>
      <c r="O82" s="884"/>
      <c r="P82" s="884"/>
      <c r="Q82" s="884"/>
      <c r="R82" s="884"/>
      <c r="S82" s="884"/>
      <c r="T82" s="884"/>
      <c r="U82" s="884"/>
      <c r="V82" s="884"/>
      <c r="W82" s="884"/>
      <c r="X82" s="884"/>
      <c r="Y82" s="884"/>
      <c r="Z82" s="884"/>
      <c r="AA82" s="884"/>
      <c r="AB82" s="884"/>
      <c r="AC82" s="884"/>
      <c r="AD82" s="885"/>
    </row>
    <row r="83" spans="1:37" ht="15" customHeight="1">
      <c r="A83" s="72"/>
      <c r="B83" s="1032" t="str">
        <f>IF(AND(BE61&gt;0,F82=""),"Ha registrado un valor mayor a cero en el numeral 19, debe anotar el nombre de dicho(s) tema(s)","")</f>
        <v/>
      </c>
      <c r="C83" s="1032"/>
      <c r="D83" s="1032"/>
      <c r="E83" s="1032"/>
      <c r="F83" s="1032"/>
      <c r="G83" s="1032"/>
      <c r="H83" s="1032"/>
      <c r="I83" s="1032"/>
      <c r="J83" s="1032"/>
      <c r="K83" s="1032"/>
      <c r="L83" s="1032"/>
      <c r="M83" s="1032"/>
      <c r="N83" s="1032"/>
      <c r="O83" s="1032"/>
      <c r="P83" s="1032"/>
      <c r="Q83" s="1032"/>
      <c r="R83" s="1032"/>
      <c r="S83" s="1032"/>
      <c r="T83" s="1032"/>
      <c r="U83" s="1032"/>
      <c r="V83" s="1032"/>
      <c r="W83" s="1032"/>
      <c r="X83" s="1032"/>
      <c r="Y83" s="1032"/>
      <c r="Z83" s="1032"/>
      <c r="AA83" s="1032"/>
      <c r="AB83" s="1032"/>
      <c r="AC83" s="1032"/>
      <c r="AD83" s="1032"/>
      <c r="AE83" s="1032"/>
      <c r="AI83" s="708" t="s">
        <v>5693</v>
      </c>
      <c r="AJ83" s="709" t="s">
        <v>5694</v>
      </c>
      <c r="AK83" s="710" t="s">
        <v>5695</v>
      </c>
    </row>
    <row r="84" spans="1:37" ht="24" customHeight="1">
      <c r="A84" s="72"/>
      <c r="C84" s="999" t="s">
        <v>5325</v>
      </c>
      <c r="D84" s="866"/>
      <c r="E84" s="866"/>
      <c r="F84" s="866"/>
      <c r="G84" s="866"/>
      <c r="H84" s="866"/>
      <c r="I84" s="866"/>
      <c r="J84" s="866"/>
      <c r="K84" s="866"/>
      <c r="L84" s="866"/>
      <c r="M84" s="866"/>
      <c r="N84" s="866"/>
      <c r="O84" s="866"/>
      <c r="P84" s="866"/>
      <c r="Q84" s="866"/>
      <c r="R84" s="866"/>
      <c r="S84" s="866"/>
      <c r="T84" s="866"/>
      <c r="U84" s="866"/>
      <c r="V84" s="866"/>
      <c r="W84" s="866"/>
      <c r="X84" s="866"/>
      <c r="Y84" s="866"/>
      <c r="Z84" s="866"/>
      <c r="AA84" s="866"/>
      <c r="AB84" s="866"/>
      <c r="AC84" s="866"/>
      <c r="AD84" s="866"/>
      <c r="AI84" s="116">
        <v>4</v>
      </c>
      <c r="AJ84" s="116">
        <f>IF(AU80&gt;0,1,0)</f>
        <v>0</v>
      </c>
      <c r="AK84" s="711" t="str">
        <f>IF(AJ84&gt;0,AI84,"")</f>
        <v/>
      </c>
    </row>
    <row r="85" spans="1:37" ht="60" customHeight="1">
      <c r="A85" s="72"/>
      <c r="C85" s="1019"/>
      <c r="D85" s="884"/>
      <c r="E85" s="884"/>
      <c r="F85" s="884"/>
      <c r="G85" s="884"/>
      <c r="H85" s="884"/>
      <c r="I85" s="884"/>
      <c r="J85" s="884"/>
      <c r="K85" s="884"/>
      <c r="L85" s="884"/>
      <c r="M85" s="884"/>
      <c r="N85" s="884"/>
      <c r="O85" s="884"/>
      <c r="P85" s="884"/>
      <c r="Q85" s="884"/>
      <c r="R85" s="884"/>
      <c r="S85" s="884"/>
      <c r="T85" s="884"/>
      <c r="U85" s="884"/>
      <c r="V85" s="884"/>
      <c r="W85" s="884"/>
      <c r="X85" s="884"/>
      <c r="Y85" s="884"/>
      <c r="Z85" s="884"/>
      <c r="AA85" s="884"/>
      <c r="AB85" s="884"/>
      <c r="AC85" s="884"/>
      <c r="AD85" s="885"/>
      <c r="AI85" s="363">
        <v>6</v>
      </c>
      <c r="AJ85" s="116">
        <f>IF(AW80&gt;0,1,0)</f>
        <v>0</v>
      </c>
      <c r="AK85" s="711" t="str">
        <f>IF(AJ85&gt;0,AI85,"")</f>
        <v/>
      </c>
    </row>
    <row r="86" spans="1:37" ht="15" customHeight="1">
      <c r="B86" s="988" t="str">
        <f>AS80</f>
        <v/>
      </c>
      <c r="C86" s="866"/>
      <c r="D86" s="866"/>
      <c r="E86" s="866"/>
      <c r="F86" s="866"/>
      <c r="G86" s="866"/>
      <c r="H86" s="866"/>
      <c r="I86" s="866"/>
      <c r="J86" s="866"/>
      <c r="K86" s="866"/>
      <c r="L86" s="866"/>
      <c r="M86" s="866"/>
      <c r="N86" s="866"/>
      <c r="O86" s="866"/>
      <c r="P86" s="866"/>
      <c r="Q86" s="866"/>
      <c r="R86" s="866"/>
      <c r="S86" s="866"/>
      <c r="T86" s="866"/>
      <c r="U86" s="866"/>
      <c r="V86" s="866"/>
      <c r="W86" s="866"/>
      <c r="X86" s="866"/>
      <c r="Y86" s="866"/>
      <c r="Z86" s="866"/>
      <c r="AA86" s="866"/>
      <c r="AB86" s="866"/>
      <c r="AC86" s="866"/>
      <c r="AD86" s="866"/>
      <c r="AI86" s="363">
        <v>10</v>
      </c>
      <c r="AJ86" s="116">
        <f>IF(BD80&gt;0,1,0)</f>
        <v>0</v>
      </c>
      <c r="AK86" s="711" t="str">
        <f>IF(AJ86&gt;0,AI86,"")</f>
        <v/>
      </c>
    </row>
    <row r="87" spans="1:37" ht="15" customHeight="1">
      <c r="B87" s="1005" t="str">
        <f>IF(SUM(COUNTIF(P61:AD79,"NS"))&lt;&gt;0,"Alerta: debido a que cuenta con registros NS, debe proporcionar una justificación en el area de comentarios al final de la pregunta","")</f>
        <v/>
      </c>
      <c r="C87" s="866"/>
      <c r="D87" s="866"/>
      <c r="E87" s="866"/>
      <c r="F87" s="866"/>
      <c r="G87" s="866"/>
      <c r="H87" s="866"/>
      <c r="I87" s="866"/>
      <c r="J87" s="866"/>
      <c r="K87" s="866"/>
      <c r="L87" s="866"/>
      <c r="M87" s="866"/>
      <c r="N87" s="866"/>
      <c r="O87" s="866"/>
      <c r="P87" s="866"/>
      <c r="Q87" s="866"/>
      <c r="R87" s="866"/>
      <c r="S87" s="866"/>
      <c r="T87" s="866"/>
      <c r="U87" s="866"/>
      <c r="V87" s="866"/>
      <c r="W87" s="866"/>
      <c r="X87" s="866"/>
      <c r="Y87" s="866"/>
      <c r="Z87" s="866"/>
      <c r="AA87" s="866"/>
      <c r="AB87" s="866"/>
      <c r="AC87" s="866"/>
      <c r="AD87" s="866"/>
      <c r="AE87" s="866"/>
    </row>
    <row r="88" spans="1:37" ht="15" customHeight="1">
      <c r="B88" s="1032" t="str">
        <f>IF(AJ81&gt;0,"Favor de revisar la suma y consistencia de totales y/o subtotales por filas (numéricos y NS)","")</f>
        <v/>
      </c>
      <c r="C88" s="866"/>
      <c r="D88" s="866"/>
      <c r="E88" s="866"/>
      <c r="F88" s="866"/>
      <c r="G88" s="866"/>
      <c r="H88" s="866"/>
      <c r="I88" s="866"/>
      <c r="J88" s="866"/>
      <c r="K88" s="866"/>
      <c r="L88" s="866"/>
      <c r="M88" s="866"/>
      <c r="N88" s="866"/>
      <c r="O88" s="866"/>
      <c r="P88" s="866"/>
      <c r="Q88" s="866"/>
      <c r="R88" s="866"/>
      <c r="S88" s="866"/>
      <c r="T88" s="866"/>
      <c r="U88" s="866"/>
      <c r="V88" s="866"/>
      <c r="W88" s="866"/>
      <c r="X88" s="866"/>
      <c r="Y88" s="866"/>
      <c r="Z88" s="866"/>
      <c r="AA88" s="866"/>
      <c r="AB88" s="866"/>
      <c r="AC88" s="866"/>
      <c r="AD88" s="866"/>
      <c r="AE88" s="866"/>
    </row>
    <row r="89" spans="1:37" ht="15" customHeight="1">
      <c r="B89" s="989" t="str">
        <f>IF(AT61&gt;0,"Favor de revisar la instrucción 3, debido a que no se cumplen con los criterios mencionados",IF(AV61&gt;0,"Favor de revisar la instrucción 5, debido a que no se cumplen con los criterios mencionados",IF(BA62&gt;0,"Favor de revisar la instrucción 9, debido a que no se cumplen con los criterios mencionados",IF(AX80&gt;0,"Favor de revisar la instrucción 7, debido a que no se cumplen con los criterios mencionados",""))))</f>
        <v/>
      </c>
      <c r="C89" s="989"/>
      <c r="D89" s="989"/>
      <c r="E89" s="989"/>
      <c r="F89" s="989"/>
      <c r="G89" s="989"/>
      <c r="H89" s="989"/>
      <c r="I89" s="989"/>
      <c r="J89" s="989"/>
      <c r="K89" s="989"/>
      <c r="L89" s="989"/>
      <c r="M89" s="989"/>
      <c r="N89" s="989"/>
      <c r="O89" s="989"/>
      <c r="P89" s="989"/>
      <c r="Q89" s="989"/>
      <c r="R89" s="989"/>
      <c r="S89" s="989"/>
      <c r="T89" s="989"/>
      <c r="U89" s="989"/>
      <c r="V89" s="989"/>
      <c r="W89" s="989"/>
      <c r="X89" s="989"/>
      <c r="Y89" s="989"/>
      <c r="Z89" s="989"/>
      <c r="AA89" s="989"/>
      <c r="AB89" s="989"/>
      <c r="AC89" s="989"/>
      <c r="AD89" s="989"/>
    </row>
    <row r="90" spans="1:37" ht="15" customHeight="1">
      <c r="B90" s="1173" t="str">
        <f>IF(OR(AJ84&gt;0,AJ85&gt;0,AJ86&gt;0),_xlfn.CONCAT("Alerta: debe de proporcionar una justificación de acuerdo a lo establecido en la(s) instrucción(es): ",_xlfn.TEXTJOIN(",",TRUE,AK84:AK86)),"")</f>
        <v/>
      </c>
      <c r="C90" s="1173"/>
      <c r="D90" s="1173"/>
      <c r="E90" s="1173"/>
      <c r="F90" s="1173"/>
      <c r="G90" s="1173"/>
      <c r="H90" s="1173"/>
      <c r="I90" s="1173"/>
      <c r="J90" s="1173"/>
      <c r="K90" s="1173"/>
      <c r="L90" s="1173"/>
      <c r="M90" s="1173"/>
      <c r="N90" s="1173"/>
      <c r="O90" s="1173"/>
      <c r="P90" s="1173"/>
      <c r="Q90" s="1173"/>
      <c r="R90" s="1173"/>
      <c r="S90" s="1173"/>
      <c r="T90" s="1173"/>
      <c r="U90" s="1173"/>
      <c r="V90" s="1173"/>
      <c r="W90" s="1173"/>
      <c r="X90" s="1173"/>
      <c r="Y90" s="1173"/>
      <c r="Z90" s="1173"/>
      <c r="AA90" s="1173"/>
      <c r="AB90" s="1173"/>
      <c r="AC90" s="1173"/>
      <c r="AD90" s="1173"/>
    </row>
    <row r="91" spans="1:37" ht="15" customHeight="1">
      <c r="B91" s="1014" t="str">
        <f>IF(BG80&gt;0,"No puede ingresar cero en la col. Acciones formativas impartidas, debido a que en la col. No se realizaron acciones se encuentra en blanco ",IF(BF80&gt;0,"No puede ingresar cero en la col. Personal adscrito capacitado ya que registro un número mayor a cero en la col. Acciones formativas ",""))</f>
        <v/>
      </c>
      <c r="C91" s="1014"/>
      <c r="D91" s="1014"/>
      <c r="E91" s="1014"/>
      <c r="F91" s="1014"/>
      <c r="G91" s="1014"/>
      <c r="H91" s="1014"/>
      <c r="I91" s="1014"/>
      <c r="J91" s="1014"/>
      <c r="K91" s="1014"/>
      <c r="L91" s="1014"/>
      <c r="M91" s="1014"/>
      <c r="N91" s="1014"/>
      <c r="O91" s="1014"/>
      <c r="P91" s="1014"/>
      <c r="Q91" s="1014"/>
      <c r="R91" s="1014"/>
      <c r="S91" s="1014"/>
      <c r="T91" s="1014"/>
      <c r="U91" s="1014"/>
      <c r="V91" s="1014"/>
      <c r="W91" s="1014"/>
      <c r="X91" s="1014"/>
      <c r="Y91" s="1014"/>
      <c r="Z91" s="1014"/>
      <c r="AA91" s="1014"/>
      <c r="AB91" s="1014"/>
      <c r="AC91" s="1014"/>
      <c r="AD91" s="1014"/>
      <c r="AE91" s="1014"/>
    </row>
  </sheetData>
  <sheetProtection algorithmName="SHA-512" hashValue="q27j013jI0TrjKu19/vwSNT8YufRycYDlhWq1DlbUdx1TTfA6ZkGIDHmuGftqbG3BY8sLImjl8XPz7G/B/nRGg==" saltValue="aqdItMvd9BDzfT03HkCVsQ==" spinCount="100000" sheet="1" objects="1" scenarios="1"/>
  <mergeCells count="252">
    <mergeCell ref="BF56:BF60"/>
    <mergeCell ref="BE56:BE60"/>
    <mergeCell ref="AY55:BA55"/>
    <mergeCell ref="AY56:BA59"/>
    <mergeCell ref="BB55:BD55"/>
    <mergeCell ref="BB56:BD59"/>
    <mergeCell ref="AW56:AW60"/>
    <mergeCell ref="AX56:AX60"/>
    <mergeCell ref="AM56:AM60"/>
    <mergeCell ref="AN56:AN60"/>
    <mergeCell ref="AO56:AO60"/>
    <mergeCell ref="AP56:AP60"/>
    <mergeCell ref="AQ56:AS59"/>
    <mergeCell ref="AX34:BA34"/>
    <mergeCell ref="AX33:BA33"/>
    <mergeCell ref="B40:AD40"/>
    <mergeCell ref="B43:AD43"/>
    <mergeCell ref="B44:AE44"/>
    <mergeCell ref="B45:AD45"/>
    <mergeCell ref="AT56:AT60"/>
    <mergeCell ref="AU56:AU60"/>
    <mergeCell ref="AV56:AV60"/>
    <mergeCell ref="Q34:X34"/>
    <mergeCell ref="B8:L8"/>
    <mergeCell ref="C30:AD30"/>
    <mergeCell ref="P71:R71"/>
    <mergeCell ref="S76:U76"/>
    <mergeCell ref="M63:O63"/>
    <mergeCell ref="AB62:AD62"/>
    <mergeCell ref="V65:X65"/>
    <mergeCell ref="C14:AD14"/>
    <mergeCell ref="Y75:AA75"/>
    <mergeCell ref="AA35:AB35"/>
    <mergeCell ref="P64:R64"/>
    <mergeCell ref="Q36:R36"/>
    <mergeCell ref="S36:T36"/>
    <mergeCell ref="P73:R73"/>
    <mergeCell ref="B10:AD10"/>
    <mergeCell ref="AB64:AD64"/>
    <mergeCell ref="B41:AE41"/>
    <mergeCell ref="B19:AD19"/>
    <mergeCell ref="AB73:AD73"/>
    <mergeCell ref="C47:AD47"/>
    <mergeCell ref="V76:X76"/>
    <mergeCell ref="P63:R63"/>
    <mergeCell ref="AB63:AD63"/>
    <mergeCell ref="S61:U61"/>
    <mergeCell ref="F82:AD82"/>
    <mergeCell ref="Y35:Z35"/>
    <mergeCell ref="S65:U65"/>
    <mergeCell ref="C28:AD28"/>
    <mergeCell ref="B87:AE87"/>
    <mergeCell ref="S74:U74"/>
    <mergeCell ref="V75:X75"/>
    <mergeCell ref="P78:R78"/>
    <mergeCell ref="C82:E82"/>
    <mergeCell ref="AA36:AB36"/>
    <mergeCell ref="AB69:AD69"/>
    <mergeCell ref="D74:L74"/>
    <mergeCell ref="AB78:AD78"/>
    <mergeCell ref="Y77:AA77"/>
    <mergeCell ref="D68:L68"/>
    <mergeCell ref="M75:O75"/>
    <mergeCell ref="P79:R79"/>
    <mergeCell ref="V79:X79"/>
    <mergeCell ref="M64:O64"/>
    <mergeCell ref="M78:O78"/>
    <mergeCell ref="AB76:AD76"/>
    <mergeCell ref="C50:AD50"/>
    <mergeCell ref="S62:U62"/>
    <mergeCell ref="S70:U70"/>
    <mergeCell ref="B3:AD3"/>
    <mergeCell ref="Y34:AD34"/>
    <mergeCell ref="C59:L60"/>
    <mergeCell ref="V60:X60"/>
    <mergeCell ref="S59:U60"/>
    <mergeCell ref="S68:U68"/>
    <mergeCell ref="M77:O77"/>
    <mergeCell ref="B88:AE88"/>
    <mergeCell ref="V70:X70"/>
    <mergeCell ref="C13:AD13"/>
    <mergeCell ref="M61:O61"/>
    <mergeCell ref="M62:O62"/>
    <mergeCell ref="N8:O8"/>
    <mergeCell ref="B11:AD11"/>
    <mergeCell ref="C15:AD15"/>
    <mergeCell ref="D67:L67"/>
    <mergeCell ref="V62:X62"/>
    <mergeCell ref="V71:X71"/>
    <mergeCell ref="P74:R74"/>
    <mergeCell ref="S75:U75"/>
    <mergeCell ref="AB65:AD65"/>
    <mergeCell ref="AB74:AD74"/>
    <mergeCell ref="D23:AD23"/>
    <mergeCell ref="D69:L69"/>
    <mergeCell ref="AA7:AD7"/>
    <mergeCell ref="V72:X72"/>
    <mergeCell ref="V69:X69"/>
    <mergeCell ref="P72:R72"/>
    <mergeCell ref="S73:U73"/>
    <mergeCell ref="P80:R80"/>
    <mergeCell ref="Y67:AA67"/>
    <mergeCell ref="S66:U66"/>
    <mergeCell ref="P70:R70"/>
    <mergeCell ref="C52:AD52"/>
    <mergeCell ref="AB61:AD61"/>
    <mergeCell ref="U36:V36"/>
    <mergeCell ref="C39:AD39"/>
    <mergeCell ref="Y60:AA60"/>
    <mergeCell ref="W36:X36"/>
    <mergeCell ref="AB70:AD70"/>
    <mergeCell ref="O36:P36"/>
    <mergeCell ref="Y72:AA72"/>
    <mergeCell ref="S72:U72"/>
    <mergeCell ref="V73:X73"/>
    <mergeCell ref="C54:AD54"/>
    <mergeCell ref="P76:R76"/>
    <mergeCell ref="C26:AD26"/>
    <mergeCell ref="V68:X68"/>
    <mergeCell ref="C16:AD16"/>
    <mergeCell ref="D63:L63"/>
    <mergeCell ref="V67:X67"/>
    <mergeCell ref="S71:U71"/>
    <mergeCell ref="C55:AD55"/>
    <mergeCell ref="M70:O70"/>
    <mergeCell ref="D65:L65"/>
    <mergeCell ref="Y62:AA62"/>
    <mergeCell ref="Y71:AA71"/>
    <mergeCell ref="U35:V35"/>
    <mergeCell ref="C27:AD27"/>
    <mergeCell ref="I36:J36"/>
    <mergeCell ref="C17:AD17"/>
    <mergeCell ref="K36:L36"/>
    <mergeCell ref="W35:X35"/>
    <mergeCell ref="D22:AD22"/>
    <mergeCell ref="V63:X63"/>
    <mergeCell ref="P69:R69"/>
    <mergeCell ref="C56:AD56"/>
    <mergeCell ref="AB60:AD60"/>
    <mergeCell ref="Y64:AA64"/>
    <mergeCell ref="V59:AD59"/>
    <mergeCell ref="M65:O65"/>
    <mergeCell ref="P61:R61"/>
    <mergeCell ref="C85:AD85"/>
    <mergeCell ref="AB80:AD80"/>
    <mergeCell ref="Y68:AA68"/>
    <mergeCell ref="M67:O67"/>
    <mergeCell ref="C84:AD84"/>
    <mergeCell ref="AC36:AD36"/>
    <mergeCell ref="AB79:AD79"/>
    <mergeCell ref="C31:AD31"/>
    <mergeCell ref="V64:X64"/>
    <mergeCell ref="V78:X78"/>
    <mergeCell ref="S77:U77"/>
    <mergeCell ref="M69:O69"/>
    <mergeCell ref="AB72:AD72"/>
    <mergeCell ref="S67:U67"/>
    <mergeCell ref="D76:L76"/>
    <mergeCell ref="C51:AD51"/>
    <mergeCell ref="P65:R65"/>
    <mergeCell ref="AB71:AD71"/>
    <mergeCell ref="D66:L66"/>
    <mergeCell ref="P67:R67"/>
    <mergeCell ref="Y69:AA69"/>
    <mergeCell ref="C48:AD48"/>
    <mergeCell ref="Y78:AA78"/>
    <mergeCell ref="D75:L75"/>
    <mergeCell ref="B1:AD1"/>
    <mergeCell ref="P62:R62"/>
    <mergeCell ref="S63:U63"/>
    <mergeCell ref="M66:O66"/>
    <mergeCell ref="V80:X80"/>
    <mergeCell ref="M36:N36"/>
    <mergeCell ref="Y66:AA66"/>
    <mergeCell ref="V61:X61"/>
    <mergeCell ref="Y36:Z36"/>
    <mergeCell ref="C20:AD20"/>
    <mergeCell ref="M68:O68"/>
    <mergeCell ref="C29:AD29"/>
    <mergeCell ref="S35:T35"/>
    <mergeCell ref="Y63:AA63"/>
    <mergeCell ref="C12:AD12"/>
    <mergeCell ref="B25:AD25"/>
    <mergeCell ref="C34:H35"/>
    <mergeCell ref="S69:U69"/>
    <mergeCell ref="B42:AE42"/>
    <mergeCell ref="D77:L77"/>
    <mergeCell ref="C32:AD32"/>
    <mergeCell ref="C38:AD38"/>
    <mergeCell ref="M59:O60"/>
    <mergeCell ref="C36:H36"/>
    <mergeCell ref="C18:AD18"/>
    <mergeCell ref="C53:AD53"/>
    <mergeCell ref="V66:X66"/>
    <mergeCell ref="S64:U64"/>
    <mergeCell ref="O35:P35"/>
    <mergeCell ref="Q35:R35"/>
    <mergeCell ref="M76:O76"/>
    <mergeCell ref="D64:L64"/>
    <mergeCell ref="AC35:AD35"/>
    <mergeCell ref="D73:L73"/>
    <mergeCell ref="Y76:AA76"/>
    <mergeCell ref="P66:R66"/>
    <mergeCell ref="Y61:AA61"/>
    <mergeCell ref="AB66:AD66"/>
    <mergeCell ref="Y70:AA70"/>
    <mergeCell ref="C49:AD49"/>
    <mergeCell ref="M72:O72"/>
    <mergeCell ref="P68:R68"/>
    <mergeCell ref="M73:O73"/>
    <mergeCell ref="Y73:AA73"/>
    <mergeCell ref="M74:O74"/>
    <mergeCell ref="Y74:AA74"/>
    <mergeCell ref="AB75:AD75"/>
    <mergeCell ref="P59:R60"/>
    <mergeCell ref="AB68:AD68"/>
    <mergeCell ref="S79:U79"/>
    <mergeCell ref="M71:O71"/>
    <mergeCell ref="D79:L79"/>
    <mergeCell ref="I35:J35"/>
    <mergeCell ref="S80:U80"/>
    <mergeCell ref="AB67:AD67"/>
    <mergeCell ref="D62:L62"/>
    <mergeCell ref="Y65:AA65"/>
    <mergeCell ref="D71:L71"/>
    <mergeCell ref="Y80:AA80"/>
    <mergeCell ref="M79:O79"/>
    <mergeCell ref="V77:X77"/>
    <mergeCell ref="BG56:BG60"/>
    <mergeCell ref="B83:AE83"/>
    <mergeCell ref="B86:AD86"/>
    <mergeCell ref="B89:AD89"/>
    <mergeCell ref="B90:AD90"/>
    <mergeCell ref="B91:AE91"/>
    <mergeCell ref="B81:AD81"/>
    <mergeCell ref="B5:AD5"/>
    <mergeCell ref="I34:P34"/>
    <mergeCell ref="D21:AD21"/>
    <mergeCell ref="D61:L61"/>
    <mergeCell ref="Y79:AA79"/>
    <mergeCell ref="D70:L70"/>
    <mergeCell ref="V74:X74"/>
    <mergeCell ref="S78:U78"/>
    <mergeCell ref="P77:R77"/>
    <mergeCell ref="AB77:AD77"/>
    <mergeCell ref="D72:L72"/>
    <mergeCell ref="K35:L35"/>
    <mergeCell ref="D78:L78"/>
    <mergeCell ref="M35:N35"/>
    <mergeCell ref="B46:AD46"/>
    <mergeCell ref="P75:R75"/>
    <mergeCell ref="C57:AD57"/>
  </mergeCells>
  <phoneticPr fontId="61" type="noConversion"/>
  <conditionalFormatting sqref="C29:AD29">
    <cfRule type="expression" dxfId="87" priority="18">
      <formula>$BA$37&gt;0</formula>
    </cfRule>
  </conditionalFormatting>
  <conditionalFormatting sqref="C49:AD49">
    <cfRule type="expression" dxfId="86" priority="10">
      <formula>$AT$61&gt;0</formula>
    </cfRule>
  </conditionalFormatting>
  <conditionalFormatting sqref="C50:AD50">
    <cfRule type="expression" dxfId="85" priority="9">
      <formula>AND($AU$80&gt;0,$C$85="")</formula>
    </cfRule>
  </conditionalFormatting>
  <conditionalFormatting sqref="C51:AD51">
    <cfRule type="expression" dxfId="84" priority="8">
      <formula>$AV$61&gt;0</formula>
    </cfRule>
  </conditionalFormatting>
  <conditionalFormatting sqref="C52:AD52">
    <cfRule type="expression" dxfId="83" priority="7">
      <formula>AND($AW$80&gt;0,$C$85="")</formula>
    </cfRule>
  </conditionalFormatting>
  <conditionalFormatting sqref="C53:AD53">
    <cfRule type="expression" dxfId="82" priority="6">
      <formula>$AX$80&gt;0</formula>
    </cfRule>
  </conditionalFormatting>
  <conditionalFormatting sqref="C55:AD55">
    <cfRule type="expression" dxfId="81" priority="4">
      <formula>$BA$62&gt;0</formula>
    </cfRule>
  </conditionalFormatting>
  <conditionalFormatting sqref="C56:AD56">
    <cfRule type="expression" dxfId="80" priority="3">
      <formula>AND($BD$80&gt;0,$C$85="")</formula>
    </cfRule>
  </conditionalFormatting>
  <conditionalFormatting sqref="C57:AD57">
    <cfRule type="expression" dxfId="79" priority="12">
      <formula>AND(BE61&gt;0,F82="")</formula>
    </cfRule>
  </conditionalFormatting>
  <conditionalFormatting sqref="F82:AD82">
    <cfRule type="expression" dxfId="78" priority="11">
      <formula>AND(BE61=0,F82="")</formula>
    </cfRule>
    <cfRule type="expression" dxfId="77" priority="13">
      <formula>AND(BE61&gt;0,F82="")</formula>
    </cfRule>
  </conditionalFormatting>
  <conditionalFormatting sqref="I36:AD36">
    <cfRule type="expression" dxfId="76" priority="20">
      <formula>AND($C$36&lt;&gt;"",$C$36&lt;&gt;1)</formula>
    </cfRule>
  </conditionalFormatting>
  <conditionalFormatting sqref="M61:AD79">
    <cfRule type="expression" dxfId="75" priority="17">
      <formula>AND($C$36&lt;&gt;"",$C$36&lt;&gt;1)</formula>
    </cfRule>
  </conditionalFormatting>
  <conditionalFormatting sqref="P61:AD79">
    <cfRule type="expression" dxfId="74" priority="16">
      <formula>$M61="X"</formula>
    </cfRule>
  </conditionalFormatting>
  <conditionalFormatting sqref="V61:AD79">
    <cfRule type="expression" dxfId="73" priority="14">
      <formula>SUM($S61)=0</formula>
    </cfRule>
  </conditionalFormatting>
  <conditionalFormatting sqref="Y36:AD36">
    <cfRule type="expression" dxfId="72" priority="19">
      <formula>SUM($Q$36)=0</formula>
    </cfRule>
  </conditionalFormatting>
  <dataValidations count="2">
    <dataValidation type="list" allowBlank="1" showErrorMessage="1" errorTitle="Datos incorrectos" error="Los datos ingresados no son correctos, revise las opciones disponibles" sqref="C36">
      <formula1>"1,2,9"</formula1>
    </dataValidation>
    <dataValidation type="list" allowBlank="1" showInputMessage="1" showErrorMessage="1" sqref="M61:O79">
      <formula1>"X"</formula1>
    </dataValidation>
  </dataValidations>
  <hyperlinks>
    <hyperlink ref="AA7" location="Índice!C39" display="Índice"/>
  </hyperlinks>
  <printOptions horizontalCentered="1" verticalCentered="1"/>
  <pageMargins left="0.70866141732283472" right="0.70866141732283472" top="0.74803149606299213" bottom="0.74803149606299213" header="0.31496062992125984" footer="0.31496062992125984"/>
  <pageSetup paperSize="9" scale="67" fitToHeight="3" orientation="portrait" r:id="rId1"/>
  <headerFooter>
    <oddHeader>&amp;CMódulo 1 Sección V
Cuestionario</oddHeader>
    <oddFooter>&amp;LCenso Nacional de Gobiernos Estatales 2025&amp;R&amp;P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V93"/>
  <sheetViews>
    <sheetView showGridLines="0" view="pageBreakPreview" zoomScale="120" zoomScaleNormal="100" zoomScaleSheetLayoutView="120" workbookViewId="0"/>
  </sheetViews>
  <sheetFormatPr baseColWidth="10" defaultColWidth="0" defaultRowHeight="15" customHeight="1" zeroHeight="1"/>
  <cols>
    <col min="1" max="1" width="5.75" customWidth="1"/>
    <col min="2" max="30" width="3.75" customWidth="1"/>
    <col min="31" max="31" width="5.75" style="26" customWidth="1"/>
    <col min="32" max="32" width="3.75" hidden="1" customWidth="1"/>
    <col min="33" max="152" width="13.75" hidden="1" customWidth="1"/>
    <col min="153" max="16384" width="3.75" hidden="1"/>
  </cols>
  <sheetData>
    <row r="1" spans="1:30" ht="173.25" customHeight="1">
      <c r="B1" s="870" t="s">
        <v>0</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row>
    <row r="2" spans="1:30" ht="14.25"/>
    <row r="3" spans="1:30" ht="45" customHeight="1">
      <c r="B3" s="869" t="s">
        <v>1</v>
      </c>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row>
    <row r="4" spans="1:30" ht="14.25"/>
    <row r="5" spans="1:30" ht="45" customHeight="1">
      <c r="B5" s="869" t="s">
        <v>2</v>
      </c>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row>
    <row r="6" spans="1:30" ht="14.25"/>
    <row r="7" spans="1:30" ht="60" customHeight="1">
      <c r="B7" s="869" t="s">
        <v>31</v>
      </c>
      <c r="C7" s="866"/>
      <c r="D7" s="866"/>
      <c r="E7" s="866"/>
      <c r="F7" s="866"/>
      <c r="G7" s="866"/>
      <c r="H7" s="866"/>
      <c r="I7" s="866"/>
      <c r="J7" s="866"/>
      <c r="K7" s="866"/>
      <c r="L7" s="866"/>
      <c r="M7" s="866"/>
      <c r="N7" s="866"/>
      <c r="O7" s="866"/>
      <c r="P7" s="866"/>
      <c r="Q7" s="866"/>
      <c r="R7" s="866"/>
      <c r="S7" s="866"/>
      <c r="T7" s="866"/>
      <c r="U7" s="866"/>
      <c r="V7" s="866"/>
      <c r="W7" s="866"/>
      <c r="X7" s="866"/>
      <c r="Y7" s="866"/>
      <c r="Z7" s="866"/>
      <c r="AA7" s="866"/>
      <c r="AB7" s="866"/>
      <c r="AC7" s="866"/>
      <c r="AD7" s="866"/>
    </row>
    <row r="8" spans="1:30" ht="15" customHeight="1">
      <c r="B8" s="3"/>
      <c r="C8" s="3"/>
      <c r="D8" s="3"/>
      <c r="E8" s="3"/>
      <c r="F8" s="3"/>
      <c r="G8" s="3"/>
      <c r="H8" s="3"/>
      <c r="I8" s="3"/>
      <c r="J8" s="3"/>
      <c r="K8" s="3"/>
      <c r="L8" s="3"/>
      <c r="M8" s="3"/>
      <c r="N8" s="3"/>
      <c r="O8" s="3"/>
      <c r="P8" s="3"/>
      <c r="Q8" s="3"/>
      <c r="R8" s="3"/>
      <c r="S8" s="3"/>
      <c r="T8" s="3"/>
      <c r="U8" s="3"/>
      <c r="V8" s="3"/>
      <c r="W8" s="3"/>
      <c r="X8" s="3"/>
      <c r="Y8" s="3"/>
      <c r="Z8" s="3"/>
      <c r="AA8" s="3"/>
      <c r="AB8" s="3"/>
      <c r="AC8" s="3"/>
      <c r="AD8" s="3"/>
    </row>
    <row r="9" spans="1:30" ht="15" customHeight="1" thickBot="1">
      <c r="A9" s="1"/>
      <c r="B9" s="5" t="s">
        <v>4</v>
      </c>
      <c r="C9" s="116"/>
      <c r="D9" s="116"/>
      <c r="E9" s="116"/>
      <c r="F9" s="116"/>
      <c r="G9" s="116"/>
      <c r="H9" s="116"/>
      <c r="I9" s="116"/>
      <c r="J9" s="116"/>
      <c r="K9" s="116"/>
      <c r="L9" s="116"/>
      <c r="M9" s="116"/>
      <c r="N9" s="5" t="s">
        <v>5</v>
      </c>
      <c r="O9" s="116"/>
      <c r="P9" s="116"/>
      <c r="Q9" s="116"/>
      <c r="R9" s="116"/>
      <c r="S9" s="116"/>
      <c r="T9" s="116"/>
      <c r="U9" s="116"/>
      <c r="V9" s="116"/>
      <c r="W9" s="116"/>
      <c r="X9" s="116"/>
      <c r="Y9" s="116"/>
      <c r="Z9" s="116"/>
      <c r="AA9" s="899" t="s">
        <v>3</v>
      </c>
      <c r="AB9" s="866"/>
      <c r="AC9" s="866"/>
      <c r="AD9" s="866"/>
    </row>
    <row r="10" spans="1:30" ht="15" customHeight="1" thickBot="1">
      <c r="A10" s="1"/>
      <c r="B10" s="871" t="str">
        <f>IF(Presentación!B10="","",Presentación!B10)</f>
        <v>Veracruz de Ignacio de la Llave</v>
      </c>
      <c r="C10" s="872"/>
      <c r="D10" s="872"/>
      <c r="E10" s="872"/>
      <c r="F10" s="872"/>
      <c r="G10" s="872"/>
      <c r="H10" s="872"/>
      <c r="I10" s="872"/>
      <c r="J10" s="872"/>
      <c r="K10" s="872"/>
      <c r="L10" s="873"/>
      <c r="M10" s="116"/>
      <c r="N10" s="871" t="str">
        <f>IF(Presentación!N10="","",Presentación!N10)</f>
        <v>230</v>
      </c>
      <c r="O10" s="873"/>
      <c r="P10" s="43"/>
      <c r="Q10" s="43"/>
      <c r="R10" s="43"/>
      <c r="S10" s="43"/>
      <c r="T10" s="43"/>
      <c r="U10" s="43"/>
      <c r="V10" s="43"/>
      <c r="W10" s="43"/>
      <c r="X10" s="43"/>
      <c r="Y10" s="43"/>
      <c r="Z10" s="43"/>
      <c r="AA10" s="43"/>
      <c r="AB10" s="43"/>
      <c r="AC10" s="43"/>
      <c r="AD10" s="43"/>
    </row>
    <row r="11" spans="1:30" ht="15" customHeight="1">
      <c r="B11" s="1"/>
      <c r="C11" s="1"/>
      <c r="D11" s="1"/>
      <c r="E11" s="1"/>
      <c r="F11" s="1"/>
      <c r="G11" s="1"/>
      <c r="H11" s="1"/>
      <c r="I11" s="1"/>
      <c r="J11" s="1"/>
      <c r="K11" s="1"/>
      <c r="L11" s="1"/>
      <c r="M11" s="14"/>
      <c r="N11" s="1"/>
      <c r="O11" s="1"/>
      <c r="P11" s="14"/>
      <c r="Q11" s="14"/>
      <c r="R11" s="14"/>
      <c r="S11" s="14"/>
      <c r="T11" s="14"/>
      <c r="U11" s="14"/>
      <c r="V11" s="14"/>
      <c r="W11" s="14"/>
      <c r="X11" s="14"/>
      <c r="Y11" s="14"/>
      <c r="Z11" s="14"/>
      <c r="AA11" s="14"/>
      <c r="AB11" s="14"/>
      <c r="AC11" s="14"/>
      <c r="AD11" s="14"/>
    </row>
    <row r="12" spans="1:30" ht="15" customHeight="1">
      <c r="B12" s="1"/>
      <c r="C12" s="1"/>
      <c r="D12" s="1"/>
      <c r="E12" s="1"/>
      <c r="F12" s="1"/>
      <c r="G12" s="1"/>
      <c r="H12" s="1"/>
      <c r="I12" s="1"/>
      <c r="J12" s="1"/>
      <c r="K12" s="1"/>
      <c r="L12" s="1"/>
      <c r="M12" s="14"/>
      <c r="N12" s="1"/>
      <c r="O12" s="1"/>
      <c r="P12" s="14"/>
      <c r="Q12" s="14"/>
      <c r="R12" s="14"/>
      <c r="S12" s="14"/>
      <c r="T12" s="14"/>
      <c r="U12" s="14"/>
      <c r="V12" s="14"/>
      <c r="W12" s="14"/>
      <c r="X12" s="14"/>
      <c r="Y12" s="14"/>
      <c r="Z12" s="14"/>
      <c r="AA12" s="1222" t="s">
        <v>8977</v>
      </c>
      <c r="AB12" s="866"/>
      <c r="AC12" s="866"/>
      <c r="AD12" s="866"/>
    </row>
    <row r="13" spans="1:30" ht="19.5" customHeight="1">
      <c r="B13" s="1"/>
      <c r="C13" s="1"/>
      <c r="D13" s="1"/>
      <c r="E13" s="1"/>
      <c r="F13" s="1"/>
      <c r="G13" s="1"/>
      <c r="H13" s="1"/>
      <c r="I13" s="1"/>
      <c r="J13" s="1"/>
      <c r="K13" s="1"/>
      <c r="L13" s="1"/>
      <c r="M13" s="14"/>
      <c r="N13" s="1"/>
      <c r="O13" s="1"/>
      <c r="P13" s="14"/>
      <c r="Q13" s="14"/>
      <c r="R13" s="14"/>
      <c r="S13" s="14"/>
      <c r="T13" s="14"/>
      <c r="U13" s="14"/>
      <c r="V13" s="14"/>
      <c r="W13" s="14"/>
      <c r="X13" s="14"/>
      <c r="Y13" s="14"/>
      <c r="Z13" s="14"/>
      <c r="AA13" s="14"/>
      <c r="AB13" s="14"/>
      <c r="AC13" s="14"/>
      <c r="AD13" s="14"/>
    </row>
    <row r="14" spans="1:30" ht="15" customHeight="1">
      <c r="A14" s="11"/>
      <c r="B14" s="1223" t="s">
        <v>8978</v>
      </c>
      <c r="C14" s="1009"/>
      <c r="D14" s="1009"/>
      <c r="E14" s="1009"/>
      <c r="F14" s="1009"/>
      <c r="G14" s="1009"/>
      <c r="H14" s="1009"/>
      <c r="I14" s="1009"/>
      <c r="J14" s="1009"/>
      <c r="K14" s="1009"/>
      <c r="L14" s="1009"/>
      <c r="M14" s="1009"/>
      <c r="N14" s="1009"/>
      <c r="O14" s="1009"/>
      <c r="P14" s="1009"/>
      <c r="Q14" s="1009"/>
      <c r="R14" s="1009"/>
      <c r="S14" s="1009"/>
      <c r="T14" s="1009"/>
      <c r="U14" s="1009"/>
      <c r="V14" s="1009"/>
      <c r="W14" s="1009"/>
      <c r="X14" s="1009"/>
      <c r="Y14" s="1009"/>
      <c r="Z14" s="1009"/>
      <c r="AA14" s="1009"/>
      <c r="AB14" s="1009"/>
      <c r="AC14" s="1009"/>
      <c r="AD14" s="1010"/>
    </row>
    <row r="15" spans="1:30" ht="24" customHeight="1">
      <c r="A15" s="11"/>
      <c r="B15" s="131"/>
      <c r="C15" s="1004" t="s">
        <v>8979</v>
      </c>
      <c r="D15" s="866"/>
      <c r="E15" s="866"/>
      <c r="F15" s="866"/>
      <c r="G15" s="866"/>
      <c r="H15" s="866"/>
      <c r="I15" s="866"/>
      <c r="J15" s="866"/>
      <c r="K15" s="866"/>
      <c r="L15" s="866"/>
      <c r="M15" s="866"/>
      <c r="N15" s="866"/>
      <c r="O15" s="866"/>
      <c r="P15" s="866"/>
      <c r="Q15" s="866"/>
      <c r="R15" s="866"/>
      <c r="S15" s="866"/>
      <c r="T15" s="866"/>
      <c r="U15" s="866"/>
      <c r="V15" s="866"/>
      <c r="W15" s="866"/>
      <c r="X15" s="866"/>
      <c r="Y15" s="866"/>
      <c r="Z15" s="866"/>
      <c r="AA15" s="866"/>
      <c r="AB15" s="866"/>
      <c r="AC15" s="866"/>
      <c r="AD15" s="952"/>
    </row>
    <row r="16" spans="1:30" ht="24" customHeight="1">
      <c r="A16" s="11"/>
      <c r="B16" s="131"/>
      <c r="C16" s="1004" t="s">
        <v>8980</v>
      </c>
      <c r="D16" s="866"/>
      <c r="E16" s="866"/>
      <c r="F16" s="866"/>
      <c r="G16" s="866"/>
      <c r="H16" s="866"/>
      <c r="I16" s="866"/>
      <c r="J16" s="866"/>
      <c r="K16" s="866"/>
      <c r="L16" s="866"/>
      <c r="M16" s="866"/>
      <c r="N16" s="866"/>
      <c r="O16" s="866"/>
      <c r="P16" s="866"/>
      <c r="Q16" s="866"/>
      <c r="R16" s="866"/>
      <c r="S16" s="866"/>
      <c r="T16" s="866"/>
      <c r="U16" s="866"/>
      <c r="V16" s="866"/>
      <c r="W16" s="866"/>
      <c r="X16" s="866"/>
      <c r="Y16" s="866"/>
      <c r="Z16" s="866"/>
      <c r="AA16" s="866"/>
      <c r="AB16" s="866"/>
      <c r="AC16" s="866"/>
      <c r="AD16" s="952"/>
    </row>
    <row r="17" spans="1:36" ht="15" customHeight="1">
      <c r="A17" s="11"/>
      <c r="B17" s="131"/>
      <c r="C17" s="1004" t="s">
        <v>8981</v>
      </c>
      <c r="D17" s="866"/>
      <c r="E17" s="866"/>
      <c r="F17" s="866"/>
      <c r="G17" s="866"/>
      <c r="H17" s="866"/>
      <c r="I17" s="866"/>
      <c r="J17" s="866"/>
      <c r="K17" s="866"/>
      <c r="L17" s="866"/>
      <c r="M17" s="866"/>
      <c r="N17" s="866"/>
      <c r="O17" s="866"/>
      <c r="P17" s="866"/>
      <c r="Q17" s="866"/>
      <c r="R17" s="866"/>
      <c r="S17" s="866"/>
      <c r="T17" s="866"/>
      <c r="U17" s="866"/>
      <c r="V17" s="866"/>
      <c r="W17" s="866"/>
      <c r="X17" s="866"/>
      <c r="Y17" s="866"/>
      <c r="Z17" s="866"/>
      <c r="AA17" s="866"/>
      <c r="AB17" s="866"/>
      <c r="AC17" s="866"/>
      <c r="AD17" s="952"/>
    </row>
    <row r="18" spans="1:36" ht="36" customHeight="1">
      <c r="A18" s="11"/>
      <c r="B18" s="131"/>
      <c r="C18" s="1004" t="s">
        <v>8982</v>
      </c>
      <c r="D18" s="866"/>
      <c r="E18" s="866"/>
      <c r="F18" s="866"/>
      <c r="G18" s="866"/>
      <c r="H18" s="866"/>
      <c r="I18" s="866"/>
      <c r="J18" s="866"/>
      <c r="K18" s="866"/>
      <c r="L18" s="866"/>
      <c r="M18" s="866"/>
      <c r="N18" s="866"/>
      <c r="O18" s="866"/>
      <c r="P18" s="866"/>
      <c r="Q18" s="866"/>
      <c r="R18" s="866"/>
      <c r="S18" s="866"/>
      <c r="T18" s="866"/>
      <c r="U18" s="866"/>
      <c r="V18" s="866"/>
      <c r="W18" s="866"/>
      <c r="X18" s="866"/>
      <c r="Y18" s="866"/>
      <c r="Z18" s="866"/>
      <c r="AA18" s="866"/>
      <c r="AB18" s="866"/>
      <c r="AC18" s="866"/>
      <c r="AD18" s="952"/>
    </row>
    <row r="19" spans="1:36" ht="36" customHeight="1">
      <c r="A19" s="11"/>
      <c r="B19" s="131"/>
      <c r="C19" s="1004" t="s">
        <v>8983</v>
      </c>
      <c r="D19" s="866"/>
      <c r="E19" s="866"/>
      <c r="F19" s="866"/>
      <c r="G19" s="866"/>
      <c r="H19" s="866"/>
      <c r="I19" s="866"/>
      <c r="J19" s="866"/>
      <c r="K19" s="866"/>
      <c r="L19" s="866"/>
      <c r="M19" s="866"/>
      <c r="N19" s="866"/>
      <c r="O19" s="866"/>
      <c r="P19" s="866"/>
      <c r="Q19" s="866"/>
      <c r="R19" s="866"/>
      <c r="S19" s="866"/>
      <c r="T19" s="866"/>
      <c r="U19" s="866"/>
      <c r="V19" s="866"/>
      <c r="W19" s="866"/>
      <c r="X19" s="866"/>
      <c r="Y19" s="866"/>
      <c r="Z19" s="866"/>
      <c r="AA19" s="866"/>
      <c r="AB19" s="866"/>
      <c r="AC19" s="866"/>
      <c r="AD19" s="952"/>
    </row>
    <row r="20" spans="1:36" ht="36" customHeight="1">
      <c r="A20" s="11"/>
      <c r="B20" s="131"/>
      <c r="C20" s="1004" t="s">
        <v>8984</v>
      </c>
      <c r="D20" s="866"/>
      <c r="E20" s="866"/>
      <c r="F20" s="866"/>
      <c r="G20" s="866"/>
      <c r="H20" s="866"/>
      <c r="I20" s="866"/>
      <c r="J20" s="866"/>
      <c r="K20" s="866"/>
      <c r="L20" s="866"/>
      <c r="M20" s="866"/>
      <c r="N20" s="866"/>
      <c r="O20" s="866"/>
      <c r="P20" s="866"/>
      <c r="Q20" s="866"/>
      <c r="R20" s="866"/>
      <c r="S20" s="866"/>
      <c r="T20" s="866"/>
      <c r="U20" s="866"/>
      <c r="V20" s="866"/>
      <c r="W20" s="866"/>
      <c r="X20" s="866"/>
      <c r="Y20" s="866"/>
      <c r="Z20" s="866"/>
      <c r="AA20" s="866"/>
      <c r="AB20" s="866"/>
      <c r="AC20" s="866"/>
      <c r="AD20" s="952"/>
    </row>
    <row r="21" spans="1:36" ht="24" customHeight="1">
      <c r="A21" s="11"/>
      <c r="B21" s="131"/>
      <c r="C21" s="1004" t="s">
        <v>8985</v>
      </c>
      <c r="D21" s="866"/>
      <c r="E21" s="866"/>
      <c r="F21" s="866"/>
      <c r="G21" s="866"/>
      <c r="H21" s="866"/>
      <c r="I21" s="866"/>
      <c r="J21" s="866"/>
      <c r="K21" s="866"/>
      <c r="L21" s="866"/>
      <c r="M21" s="866"/>
      <c r="N21" s="866"/>
      <c r="O21" s="866"/>
      <c r="P21" s="866"/>
      <c r="Q21" s="866"/>
      <c r="R21" s="866"/>
      <c r="S21" s="866"/>
      <c r="T21" s="866"/>
      <c r="U21" s="866"/>
      <c r="V21" s="866"/>
      <c r="W21" s="866"/>
      <c r="X21" s="866"/>
      <c r="Y21" s="866"/>
      <c r="Z21" s="866"/>
      <c r="AA21" s="866"/>
      <c r="AB21" s="866"/>
      <c r="AC21" s="866"/>
      <c r="AD21" s="952"/>
    </row>
    <row r="22" spans="1:36" ht="24" customHeight="1">
      <c r="A22" s="11"/>
      <c r="B22" s="131"/>
      <c r="C22" s="1004" t="s">
        <v>8986</v>
      </c>
      <c r="D22" s="866"/>
      <c r="E22" s="866"/>
      <c r="F22" s="866"/>
      <c r="G22" s="866"/>
      <c r="H22" s="866"/>
      <c r="I22" s="866"/>
      <c r="J22" s="866"/>
      <c r="K22" s="866"/>
      <c r="L22" s="866"/>
      <c r="M22" s="866"/>
      <c r="N22" s="866"/>
      <c r="O22" s="866"/>
      <c r="P22" s="866"/>
      <c r="Q22" s="866"/>
      <c r="R22" s="866"/>
      <c r="S22" s="866"/>
      <c r="T22" s="866"/>
      <c r="U22" s="866"/>
      <c r="V22" s="866"/>
      <c r="W22" s="866"/>
      <c r="X22" s="866"/>
      <c r="Y22" s="866"/>
      <c r="Z22" s="866"/>
      <c r="AA22" s="866"/>
      <c r="AB22" s="866"/>
      <c r="AC22" s="866"/>
      <c r="AD22" s="952"/>
    </row>
    <row r="23" spans="1:36" ht="24" customHeight="1">
      <c r="A23" s="11"/>
      <c r="B23" s="131"/>
      <c r="C23" s="1004" t="s">
        <v>8987</v>
      </c>
      <c r="D23" s="866"/>
      <c r="E23" s="866"/>
      <c r="F23" s="866"/>
      <c r="G23" s="866"/>
      <c r="H23" s="866"/>
      <c r="I23" s="866"/>
      <c r="J23" s="866"/>
      <c r="K23" s="866"/>
      <c r="L23" s="866"/>
      <c r="M23" s="866"/>
      <c r="N23" s="866"/>
      <c r="O23" s="866"/>
      <c r="P23" s="866"/>
      <c r="Q23" s="866"/>
      <c r="R23" s="866"/>
      <c r="S23" s="866"/>
      <c r="T23" s="866"/>
      <c r="U23" s="866"/>
      <c r="V23" s="866"/>
      <c r="W23" s="866"/>
      <c r="X23" s="866"/>
      <c r="Y23" s="866"/>
      <c r="Z23" s="866"/>
      <c r="AA23" s="866"/>
      <c r="AB23" s="866"/>
      <c r="AC23" s="866"/>
      <c r="AD23" s="952"/>
    </row>
    <row r="24" spans="1:36" ht="24" customHeight="1">
      <c r="A24" s="11"/>
      <c r="B24" s="131"/>
      <c r="C24" s="1004" t="s">
        <v>8988</v>
      </c>
      <c r="D24" s="866"/>
      <c r="E24" s="866"/>
      <c r="F24" s="866"/>
      <c r="G24" s="866"/>
      <c r="H24" s="866"/>
      <c r="I24" s="866"/>
      <c r="J24" s="866"/>
      <c r="K24" s="866"/>
      <c r="L24" s="866"/>
      <c r="M24" s="866"/>
      <c r="N24" s="866"/>
      <c r="O24" s="866"/>
      <c r="P24" s="866"/>
      <c r="Q24" s="866"/>
      <c r="R24" s="866"/>
      <c r="S24" s="866"/>
      <c r="T24" s="866"/>
      <c r="U24" s="866"/>
      <c r="V24" s="866"/>
      <c r="W24" s="866"/>
      <c r="X24" s="866"/>
      <c r="Y24" s="866"/>
      <c r="Z24" s="866"/>
      <c r="AA24" s="866"/>
      <c r="AB24" s="866"/>
      <c r="AC24" s="866"/>
      <c r="AD24" s="952"/>
    </row>
    <row r="25" spans="1:36" ht="24" customHeight="1">
      <c r="A25" s="11"/>
      <c r="B25" s="131"/>
      <c r="C25" s="998" t="s">
        <v>8989</v>
      </c>
      <c r="D25" s="866"/>
      <c r="E25" s="866"/>
      <c r="F25" s="866"/>
      <c r="G25" s="866"/>
      <c r="H25" s="866"/>
      <c r="I25" s="866"/>
      <c r="J25" s="866"/>
      <c r="K25" s="866"/>
      <c r="L25" s="866"/>
      <c r="M25" s="866"/>
      <c r="N25" s="866"/>
      <c r="O25" s="866"/>
      <c r="P25" s="866"/>
      <c r="Q25" s="866"/>
      <c r="R25" s="866"/>
      <c r="S25" s="866"/>
      <c r="T25" s="866"/>
      <c r="U25" s="866"/>
      <c r="V25" s="866"/>
      <c r="W25" s="866"/>
      <c r="X25" s="866"/>
      <c r="Y25" s="866"/>
      <c r="Z25" s="866"/>
      <c r="AA25" s="866"/>
      <c r="AB25" s="866"/>
      <c r="AC25" s="866"/>
      <c r="AD25" s="952"/>
    </row>
    <row r="26" spans="1:36" ht="36" customHeight="1">
      <c r="A26" s="11"/>
      <c r="B26" s="45"/>
      <c r="C26" s="998" t="s">
        <v>8990</v>
      </c>
      <c r="D26" s="866"/>
      <c r="E26" s="866"/>
      <c r="F26" s="866"/>
      <c r="G26" s="866"/>
      <c r="H26" s="866"/>
      <c r="I26" s="866"/>
      <c r="J26" s="866"/>
      <c r="K26" s="866"/>
      <c r="L26" s="866"/>
      <c r="M26" s="866"/>
      <c r="N26" s="866"/>
      <c r="O26" s="866"/>
      <c r="P26" s="866"/>
      <c r="Q26" s="866"/>
      <c r="R26" s="866"/>
      <c r="S26" s="866"/>
      <c r="T26" s="866"/>
      <c r="U26" s="866"/>
      <c r="V26" s="866"/>
      <c r="W26" s="866"/>
      <c r="X26" s="866"/>
      <c r="Y26" s="866"/>
      <c r="Z26" s="866"/>
      <c r="AA26" s="866"/>
      <c r="AB26" s="866"/>
      <c r="AC26" s="866"/>
      <c r="AD26" s="952"/>
    </row>
    <row r="27" spans="1:36" ht="36" customHeight="1">
      <c r="A27" s="11"/>
      <c r="B27" s="131"/>
      <c r="C27" s="998" t="s">
        <v>8991</v>
      </c>
      <c r="D27" s="866"/>
      <c r="E27" s="866"/>
      <c r="F27" s="866"/>
      <c r="G27" s="866"/>
      <c r="H27" s="866"/>
      <c r="I27" s="866"/>
      <c r="J27" s="866"/>
      <c r="K27" s="866"/>
      <c r="L27" s="866"/>
      <c r="M27" s="866"/>
      <c r="N27" s="866"/>
      <c r="O27" s="866"/>
      <c r="P27" s="866"/>
      <c r="Q27" s="866"/>
      <c r="R27" s="866"/>
      <c r="S27" s="866"/>
      <c r="T27" s="866"/>
      <c r="U27" s="866"/>
      <c r="V27" s="866"/>
      <c r="W27" s="866"/>
      <c r="X27" s="866"/>
      <c r="Y27" s="866"/>
      <c r="Z27" s="866"/>
      <c r="AA27" s="866"/>
      <c r="AB27" s="866"/>
      <c r="AC27" s="866"/>
      <c r="AD27" s="952"/>
    </row>
    <row r="28" spans="1:36" ht="24" customHeight="1">
      <c r="A28" s="11"/>
      <c r="B28" s="131"/>
      <c r="C28" s="998" t="s">
        <v>8992</v>
      </c>
      <c r="D28" s="866"/>
      <c r="E28" s="866"/>
      <c r="F28" s="866"/>
      <c r="G28" s="866"/>
      <c r="H28" s="866"/>
      <c r="I28" s="866"/>
      <c r="J28" s="866"/>
      <c r="K28" s="866"/>
      <c r="L28" s="866"/>
      <c r="M28" s="866"/>
      <c r="N28" s="866"/>
      <c r="O28" s="866"/>
      <c r="P28" s="866"/>
      <c r="Q28" s="866"/>
      <c r="R28" s="866"/>
      <c r="S28" s="866"/>
      <c r="T28" s="866"/>
      <c r="U28" s="866"/>
      <c r="V28" s="866"/>
      <c r="W28" s="866"/>
      <c r="X28" s="866"/>
      <c r="Y28" s="866"/>
      <c r="Z28" s="866"/>
      <c r="AA28" s="866"/>
      <c r="AB28" s="866"/>
      <c r="AC28" s="866"/>
      <c r="AD28" s="952"/>
    </row>
    <row r="29" spans="1:36" ht="24" customHeight="1">
      <c r="A29" s="11"/>
      <c r="B29" s="131"/>
      <c r="C29" s="998" t="s">
        <v>8993</v>
      </c>
      <c r="D29" s="866"/>
      <c r="E29" s="866"/>
      <c r="F29" s="866"/>
      <c r="G29" s="866"/>
      <c r="H29" s="866"/>
      <c r="I29" s="866"/>
      <c r="J29" s="866"/>
      <c r="K29" s="866"/>
      <c r="L29" s="866"/>
      <c r="M29" s="866"/>
      <c r="N29" s="866"/>
      <c r="O29" s="866"/>
      <c r="P29" s="866"/>
      <c r="Q29" s="866"/>
      <c r="R29" s="866"/>
      <c r="S29" s="866"/>
      <c r="T29" s="866"/>
      <c r="U29" s="866"/>
      <c r="V29" s="866"/>
      <c r="W29" s="866"/>
      <c r="X29" s="866"/>
      <c r="Y29" s="866"/>
      <c r="Z29" s="866"/>
      <c r="AA29" s="866"/>
      <c r="AB29" s="866"/>
      <c r="AC29" s="866"/>
      <c r="AD29" s="952"/>
    </row>
    <row r="30" spans="1:36" ht="36" customHeight="1">
      <c r="A30" s="11"/>
      <c r="B30" s="131"/>
      <c r="C30" s="998" t="s">
        <v>8994</v>
      </c>
      <c r="D30" s="866"/>
      <c r="E30" s="866"/>
      <c r="F30" s="866"/>
      <c r="G30" s="866"/>
      <c r="H30" s="866"/>
      <c r="I30" s="866"/>
      <c r="J30" s="866"/>
      <c r="K30" s="866"/>
      <c r="L30" s="866"/>
      <c r="M30" s="866"/>
      <c r="N30" s="866"/>
      <c r="O30" s="866"/>
      <c r="P30" s="866"/>
      <c r="Q30" s="866"/>
      <c r="R30" s="866"/>
      <c r="S30" s="866"/>
      <c r="T30" s="866"/>
      <c r="U30" s="866"/>
      <c r="V30" s="866"/>
      <c r="W30" s="866"/>
      <c r="X30" s="866"/>
      <c r="Y30" s="866"/>
      <c r="Z30" s="866"/>
      <c r="AA30" s="866"/>
      <c r="AB30" s="866"/>
      <c r="AC30" s="866"/>
      <c r="AD30" s="952"/>
      <c r="AJ30" s="1030"/>
    </row>
    <row r="31" spans="1:36" ht="24" customHeight="1">
      <c r="A31" s="11"/>
      <c r="B31" s="131"/>
      <c r="C31" s="998" t="s">
        <v>8995</v>
      </c>
      <c r="D31" s="866"/>
      <c r="E31" s="866"/>
      <c r="F31" s="866"/>
      <c r="G31" s="866"/>
      <c r="H31" s="866"/>
      <c r="I31" s="866"/>
      <c r="J31" s="866"/>
      <c r="K31" s="866"/>
      <c r="L31" s="866"/>
      <c r="M31" s="866"/>
      <c r="N31" s="866"/>
      <c r="O31" s="866"/>
      <c r="P31" s="866"/>
      <c r="Q31" s="866"/>
      <c r="R31" s="866"/>
      <c r="S31" s="866"/>
      <c r="T31" s="866"/>
      <c r="U31" s="866"/>
      <c r="V31" s="866"/>
      <c r="W31" s="866"/>
      <c r="X31" s="866"/>
      <c r="Y31" s="866"/>
      <c r="Z31" s="866"/>
      <c r="AA31" s="866"/>
      <c r="AB31" s="866"/>
      <c r="AC31" s="866"/>
      <c r="AD31" s="952"/>
      <c r="AI31" s="861"/>
      <c r="AJ31" s="1030"/>
    </row>
    <row r="32" spans="1:36" ht="24" customHeight="1">
      <c r="A32" s="11"/>
      <c r="B32" s="132"/>
      <c r="C32" s="993" t="s">
        <v>8996</v>
      </c>
      <c r="D32" s="974"/>
      <c r="E32" s="974"/>
      <c r="F32" s="974"/>
      <c r="G32" s="974"/>
      <c r="H32" s="974"/>
      <c r="I32" s="974"/>
      <c r="J32" s="974"/>
      <c r="K32" s="974"/>
      <c r="L32" s="974"/>
      <c r="M32" s="974"/>
      <c r="N32" s="974"/>
      <c r="O32" s="974"/>
      <c r="P32" s="974"/>
      <c r="Q32" s="974"/>
      <c r="R32" s="974"/>
      <c r="S32" s="974"/>
      <c r="T32" s="974"/>
      <c r="U32" s="974"/>
      <c r="V32" s="974"/>
      <c r="W32" s="974"/>
      <c r="X32" s="974"/>
      <c r="Y32" s="974"/>
      <c r="Z32" s="974"/>
      <c r="AA32" s="974"/>
      <c r="AB32" s="974"/>
      <c r="AC32" s="974"/>
      <c r="AD32" s="975"/>
      <c r="AG32" s="861"/>
      <c r="AH32" s="862"/>
      <c r="AI32" s="863"/>
      <c r="AJ32" s="363"/>
    </row>
    <row r="33" spans="1:53" ht="1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G33" s="860"/>
      <c r="AH33" s="862"/>
      <c r="AI33" s="863"/>
      <c r="AJ33" s="363"/>
    </row>
    <row r="34" spans="1:53" ht="36" customHeight="1">
      <c r="A34" s="27"/>
      <c r="B34" s="27"/>
      <c r="C34" s="1006" t="s">
        <v>8997</v>
      </c>
      <c r="D34" s="1009"/>
      <c r="E34" s="1009"/>
      <c r="F34" s="1009"/>
      <c r="G34" s="1009"/>
      <c r="H34" s="1010"/>
      <c r="I34" s="1006" t="s">
        <v>8998</v>
      </c>
      <c r="J34" s="889"/>
      <c r="K34" s="889"/>
      <c r="L34" s="889"/>
      <c r="M34" s="889"/>
      <c r="N34" s="889"/>
      <c r="O34" s="889"/>
      <c r="P34" s="889"/>
      <c r="Q34" s="889"/>
      <c r="R34" s="889"/>
      <c r="S34" s="889"/>
      <c r="T34" s="889"/>
      <c r="U34" s="889"/>
      <c r="V34" s="889"/>
      <c r="W34" s="889"/>
      <c r="X34" s="889"/>
      <c r="Y34" s="889"/>
      <c r="Z34" s="889"/>
      <c r="AA34" s="889"/>
      <c r="AB34" s="890"/>
      <c r="AC34" s="1060" t="s">
        <v>8999</v>
      </c>
      <c r="AD34" s="1010"/>
      <c r="AH34" s="862"/>
      <c r="AI34" s="863"/>
      <c r="AJ34" s="363"/>
    </row>
    <row r="35" spans="1:53" ht="24" customHeight="1">
      <c r="A35" s="27"/>
      <c r="B35" s="27"/>
      <c r="C35" s="1044"/>
      <c r="D35" s="866"/>
      <c r="E35" s="866"/>
      <c r="F35" s="866"/>
      <c r="G35" s="866"/>
      <c r="H35" s="952"/>
      <c r="I35" s="1060" t="s">
        <v>9000</v>
      </c>
      <c r="J35" s="1010"/>
      <c r="K35" s="1060" t="s">
        <v>9001</v>
      </c>
      <c r="L35" s="1010"/>
      <c r="M35" s="1060" t="s">
        <v>9002</v>
      </c>
      <c r="N35" s="1010"/>
      <c r="O35" s="1067" t="s">
        <v>9003</v>
      </c>
      <c r="P35" s="889"/>
      <c r="Q35" s="889"/>
      <c r="R35" s="890"/>
      <c r="S35" s="1060" t="s">
        <v>9004</v>
      </c>
      <c r="T35" s="1010"/>
      <c r="U35" s="1060" t="s">
        <v>9005</v>
      </c>
      <c r="V35" s="1010"/>
      <c r="W35" s="1060" t="s">
        <v>9006</v>
      </c>
      <c r="X35" s="1010"/>
      <c r="Y35" s="1060" t="s">
        <v>9007</v>
      </c>
      <c r="Z35" s="1010"/>
      <c r="AA35" s="1060" t="s">
        <v>9008</v>
      </c>
      <c r="AB35" s="1010"/>
      <c r="AC35" s="1044"/>
      <c r="AD35" s="952"/>
      <c r="AG35" s="712" t="s">
        <v>5379</v>
      </c>
      <c r="AH35" s="716" t="s">
        <v>9009</v>
      </c>
      <c r="AI35" s="719" t="s">
        <v>9010</v>
      </c>
      <c r="AJ35" s="363"/>
      <c r="AL35" s="986" t="s">
        <v>5108</v>
      </c>
      <c r="AM35" s="987"/>
      <c r="AN35" s="987"/>
      <c r="AO35" s="350" t="s">
        <v>5351</v>
      </c>
      <c r="AP35" s="1050" t="s">
        <v>5351</v>
      </c>
      <c r="AQ35" s="1050"/>
      <c r="AR35" s="360" t="s">
        <v>5107</v>
      </c>
      <c r="AS35" s="570" t="s">
        <v>9011</v>
      </c>
      <c r="AT35" s="727" t="s">
        <v>9012</v>
      </c>
      <c r="AU35" s="557" t="s">
        <v>9013</v>
      </c>
      <c r="AV35" s="732" t="s">
        <v>5689</v>
      </c>
      <c r="AW35" s="736" t="s">
        <v>9014</v>
      </c>
      <c r="AX35" s="738" t="s">
        <v>9015</v>
      </c>
      <c r="AY35" s="739" t="s">
        <v>9016</v>
      </c>
    </row>
    <row r="36" spans="1:53" ht="144" customHeight="1">
      <c r="A36" s="27"/>
      <c r="B36" s="27"/>
      <c r="C36" s="1022"/>
      <c r="D36" s="974"/>
      <c r="E36" s="974"/>
      <c r="F36" s="974"/>
      <c r="G36" s="974"/>
      <c r="H36" s="975"/>
      <c r="I36" s="1022"/>
      <c r="J36" s="975"/>
      <c r="K36" s="1022"/>
      <c r="L36" s="975"/>
      <c r="M36" s="1022"/>
      <c r="N36" s="975"/>
      <c r="O36" s="1060" t="s">
        <v>9017</v>
      </c>
      <c r="P36" s="890"/>
      <c r="Q36" s="1060" t="s">
        <v>9018</v>
      </c>
      <c r="R36" s="890"/>
      <c r="S36" s="1022"/>
      <c r="T36" s="975"/>
      <c r="U36" s="1022"/>
      <c r="V36" s="975"/>
      <c r="W36" s="1022"/>
      <c r="X36" s="975"/>
      <c r="Y36" s="1022"/>
      <c r="Z36" s="975"/>
      <c r="AA36" s="1022"/>
      <c r="AB36" s="975"/>
      <c r="AC36" s="1022"/>
      <c r="AD36" s="975"/>
      <c r="AG36" s="713" t="s">
        <v>9019</v>
      </c>
      <c r="AH36" s="717" t="s">
        <v>9020</v>
      </c>
      <c r="AI36" s="721" t="s">
        <v>9021</v>
      </c>
      <c r="AJ36" s="363"/>
      <c r="AK36" s="722" t="s">
        <v>5116</v>
      </c>
      <c r="AL36" s="291" t="s">
        <v>5117</v>
      </c>
      <c r="AM36" s="298" t="s">
        <v>5118</v>
      </c>
      <c r="AN36" s="295" t="s">
        <v>5119</v>
      </c>
      <c r="AO36" s="352" t="s">
        <v>5454</v>
      </c>
      <c r="AP36" s="353" t="s">
        <v>5455</v>
      </c>
      <c r="AQ36" s="351" t="s">
        <v>5456</v>
      </c>
      <c r="AR36" s="724" t="s">
        <v>5457</v>
      </c>
      <c r="AS36" s="725" t="s">
        <v>9022</v>
      </c>
      <c r="AT36" s="728" t="s">
        <v>9023</v>
      </c>
      <c r="AU36" s="731" t="s">
        <v>9024</v>
      </c>
      <c r="AV36" s="734" t="s">
        <v>9025</v>
      </c>
      <c r="AW36" s="737" t="s">
        <v>9026</v>
      </c>
      <c r="AX36" s="742" t="s">
        <v>9027</v>
      </c>
      <c r="AY36" s="743" t="s">
        <v>9028</v>
      </c>
      <c r="AZ36" s="855" t="s">
        <v>9029</v>
      </c>
      <c r="BA36" s="856" t="s">
        <v>9030</v>
      </c>
    </row>
    <row r="37" spans="1:53" ht="14.25">
      <c r="A37" s="27"/>
      <c r="B37" s="27"/>
      <c r="C37" s="31" t="s">
        <v>5043</v>
      </c>
      <c r="D37" s="1020" t="str">
        <f>IF(CNGE_2025_M1_Secc5_Sub2!M64="","",CNGE_2025_M1_Secc5_Sub2!M64)</f>
        <v/>
      </c>
      <c r="E37" s="889"/>
      <c r="F37" s="889"/>
      <c r="G37" s="889"/>
      <c r="H37" s="890"/>
      <c r="I37" s="992"/>
      <c r="J37" s="885"/>
      <c r="K37" s="992"/>
      <c r="L37" s="885"/>
      <c r="M37" s="1041"/>
      <c r="N37" s="1043"/>
      <c r="O37" s="992"/>
      <c r="P37" s="885"/>
      <c r="Q37" s="992"/>
      <c r="R37" s="885"/>
      <c r="S37" s="992"/>
      <c r="T37" s="885"/>
      <c r="U37" s="992"/>
      <c r="V37" s="885"/>
      <c r="W37" s="992"/>
      <c r="X37" s="885"/>
      <c r="Y37" s="992"/>
      <c r="Z37" s="885"/>
      <c r="AA37" s="992"/>
      <c r="AB37" s="885"/>
      <c r="AC37" s="1021"/>
      <c r="AD37" s="890"/>
      <c r="AG37" s="714">
        <f>IF(AND($I37=8,COUNTA(K37:AD37)&gt;0),1,0)</f>
        <v>0</v>
      </c>
      <c r="AH37" s="718">
        <f>IF(AND($Y37&lt;&gt;6,AA37&lt;&gt;""),1,0)</f>
        <v>0</v>
      </c>
      <c r="AI37" s="720"/>
      <c r="AJ37" s="363"/>
      <c r="AK37" s="723">
        <f>IF(AND(COUNTBLANK(D37)=0,$I37=8,COUNTA(K37:AD37)=0),0,IF(AND(COUNTBLANK(D37)=0,$I37&lt;&gt;8,COUNTA(K37:Z37)=8,Y37&lt;&gt;6,COUNTA(AA37)=0,AC37=""),0,IF(AND(COUNTBLANK(D37)=0,$I37&lt;&gt;8,COUNTA(K37:Z37)=8,Y37=6,COUNTA(AA37)=1,AC37=""),0,IF(AND(COUNTBLANK(D37)=1,COUNTA(I37:AB37)=0),0,1))))</f>
        <v>0</v>
      </c>
      <c r="AL37" s="293">
        <f>IF(AK37=0,0,1)</f>
        <v>0</v>
      </c>
      <c r="AM37" s="294" t="str">
        <f>IF(AL37=0,"",
IF(SUM(AL37:AL37)=1,AN37,
IF(AL46&gt;SUM(AL37:AL37),_xlfn.CONCAT(", ",AN37),
IF(AL46=SUM(AL37:AL37),_xlfn.CONCAT(" y ",AN37)))))</f>
        <v/>
      </c>
      <c r="AN37" s="89" t="s">
        <v>5120</v>
      </c>
      <c r="AO37" s="354">
        <f t="shared" ref="AO37:AO45" si="0">IF(OR(M37="NS",M37="NA"),0,IF(SUM(ISTEXT(M37))=0,0,1))</f>
        <v>0</v>
      </c>
      <c r="AP37" s="355">
        <f t="shared" ref="AP37:AP45" si="1">IF(OR(M37="NS",M37="NA"),0,LEN(M37)-LEN(INT(M37)))</f>
        <v>-1</v>
      </c>
      <c r="AQ37" s="356">
        <f>IF(AP37&lt;=0,0,1)</f>
        <v>0</v>
      </c>
      <c r="AR37" s="359">
        <f t="shared" ref="AR37:AR45" si="2">COUNTIF(M37,"NA")</f>
        <v>0</v>
      </c>
      <c r="AS37" s="726">
        <f t="shared" ref="AS37:AS45" si="3">IF(AND(O37=1,Q37&lt;&gt;8),1,0)</f>
        <v>0</v>
      </c>
      <c r="AT37" s="729">
        <f t="shared" ref="AT37:AT45" si="4">IF(AND(OR(O37=2,O37=3,O37=4),Q37=4),1,0)</f>
        <v>0</v>
      </c>
      <c r="AU37" s="558">
        <f t="shared" ref="AU37:AU45" si="5">IF(AND(O37=9,Q37&lt;&gt;9),1,0)</f>
        <v>0</v>
      </c>
      <c r="AV37" s="733">
        <f t="shared" ref="AV37:AV45" si="6">IF(AND(OR(S37=21,S37=22,S37=23,S37=99),U37=0),1,0)</f>
        <v>0</v>
      </c>
      <c r="AW37" s="735">
        <f t="shared" ref="AW37:AW45" si="7">IF(OR(W37="NS",U37="NS"),0,IF(AND(W37="NA",U37="NA"),0,IF(W37&lt;=U37,0,1)))</f>
        <v>0</v>
      </c>
      <c r="AX37" s="740">
        <f>IF(COUNTIF(Y37:Z45,7)&gt;0,1,0)</f>
        <v>0</v>
      </c>
      <c r="AY37" s="741">
        <f>IF(COUNTIF(AA37:AB45,4)&gt;0,1,0)</f>
        <v>0</v>
      </c>
      <c r="AZ37" s="857">
        <f t="shared" ref="AZ37:AZ45" si="8">IF(AND(K37&lt;&gt;"",U37&lt;&gt;"",BA37&gt;=18),0,IF(AND(K37="",U37=""),0,IF(AND(K37="NS",U37="NS"),0,1)))</f>
        <v>0</v>
      </c>
      <c r="BA37" s="858">
        <f t="shared" ref="BA37:BA45" si="9">SUM(K37)-SUM(U37)</f>
        <v>0</v>
      </c>
    </row>
    <row r="38" spans="1:53" ht="14.25">
      <c r="A38" s="27"/>
      <c r="B38" s="27"/>
      <c r="C38" s="31" t="s">
        <v>5045</v>
      </c>
      <c r="D38" s="1020" t="str">
        <f>IF(CNGE_2025_M1_Secc5_Sub2!S64="","",CNGE_2025_M1_Secc5_Sub2!S64)</f>
        <v/>
      </c>
      <c r="E38" s="889"/>
      <c r="F38" s="889"/>
      <c r="G38" s="889"/>
      <c r="H38" s="890"/>
      <c r="I38" s="992"/>
      <c r="J38" s="885"/>
      <c r="K38" s="992"/>
      <c r="L38" s="885"/>
      <c r="M38" s="1041"/>
      <c r="N38" s="1043"/>
      <c r="O38" s="992"/>
      <c r="P38" s="885"/>
      <c r="Q38" s="992"/>
      <c r="R38" s="885"/>
      <c r="S38" s="992"/>
      <c r="T38" s="885"/>
      <c r="U38" s="992"/>
      <c r="V38" s="885"/>
      <c r="W38" s="992"/>
      <c r="X38" s="885"/>
      <c r="Y38" s="992"/>
      <c r="Z38" s="885"/>
      <c r="AA38" s="992"/>
      <c r="AB38" s="885"/>
      <c r="AC38" s="992"/>
      <c r="AD38" s="885"/>
      <c r="AG38" s="714">
        <f t="shared" ref="AG38:AG45" si="10">IF(AND(I38=8,COUNTA(K38:AD38)&gt;0),1,0)</f>
        <v>0</v>
      </c>
      <c r="AH38" s="718">
        <f t="shared" ref="AH38:AH45" si="11">IF(AND(Y38&lt;&gt;6,AA38&lt;&gt;""),1,0)</f>
        <v>0</v>
      </c>
      <c r="AI38" s="720">
        <f>IF(AND($AC38&lt;&gt;"",COUNTA(I38:AB38)&gt;0),1,0)</f>
        <v>0</v>
      </c>
      <c r="AJ38" s="363"/>
      <c r="AK38" s="723">
        <f t="shared" ref="AK38:AK45" si="12">IF(AND(COUNTBLANK(D38)=0,$I38=8,COUNTA(K38:AD38)=0),0,IF(AND(COUNTBLANK(D38)=0,$I38&lt;&gt;8,COUNTA(K38:Z38)=8,Y38&lt;&gt;6,COUNTA(AA38)=0,AC38=""),0,IF(AND(COUNTBLANK(D38)=0,$I38&lt;&gt;8,COUNTA(K38:Z38)=8,Y38=6,COUNTA(AA38)=1,AC38=""),0,IF(AND(COUNTBLANK(D38)=0,COUNTA(I38:AB38)=0,AC38&lt;&gt;""),0,IF(AND(COUNTBLANK(D38)=1,COUNTA(I38:AB38)=0),0,1)))))</f>
        <v>0</v>
      </c>
      <c r="AL38" s="293">
        <f t="shared" ref="AL38:AL45" si="13">IF(AK38=0,0,1)</f>
        <v>0</v>
      </c>
      <c r="AM38" s="294" t="str">
        <f>IF(AL38=0,"",
IF(SUM($AL$37:AL38)=1,AN38,
IF($AL$46&gt;SUM($AL$37:AL38),_xlfn.CONCAT(", ",AN38),
IF($AL$46=SUM($AL$37:AL38),_xlfn.CONCAT(" y ",AN38)))))</f>
        <v/>
      </c>
      <c r="AN38" s="89" t="s">
        <v>5121</v>
      </c>
      <c r="AO38" s="354">
        <f t="shared" si="0"/>
        <v>0</v>
      </c>
      <c r="AP38" s="355">
        <f t="shared" si="1"/>
        <v>-1</v>
      </c>
      <c r="AQ38" s="356">
        <f t="shared" ref="AQ38:AQ45" si="14">IF(AP38&lt;=0,0,1)</f>
        <v>0</v>
      </c>
      <c r="AR38" s="359">
        <f t="shared" si="2"/>
        <v>0</v>
      </c>
      <c r="AS38" s="726">
        <f t="shared" si="3"/>
        <v>0</v>
      </c>
      <c r="AT38" s="729">
        <f t="shared" si="4"/>
        <v>0</v>
      </c>
      <c r="AU38" s="558">
        <f t="shared" si="5"/>
        <v>0</v>
      </c>
      <c r="AV38" s="733">
        <f t="shared" si="6"/>
        <v>0</v>
      </c>
      <c r="AW38" s="735">
        <f t="shared" si="7"/>
        <v>0</v>
      </c>
      <c r="AZ38" s="857">
        <f t="shared" si="8"/>
        <v>0</v>
      </c>
      <c r="BA38" s="858">
        <f t="shared" si="9"/>
        <v>0</v>
      </c>
    </row>
    <row r="39" spans="1:53" ht="15" customHeight="1">
      <c r="A39" s="27"/>
      <c r="B39" s="27"/>
      <c r="C39" s="31" t="s">
        <v>5047</v>
      </c>
      <c r="D39" s="1020" t="str">
        <f>IF(CNGE_2025_M1_Secc5_Sub2!Y64="","",CNGE_2025_M1_Secc5_Sub2!Y64)</f>
        <v/>
      </c>
      <c r="E39" s="889"/>
      <c r="F39" s="889"/>
      <c r="G39" s="889"/>
      <c r="H39" s="890"/>
      <c r="I39" s="992"/>
      <c r="J39" s="885"/>
      <c r="K39" s="992"/>
      <c r="L39" s="885"/>
      <c r="M39" s="1041"/>
      <c r="N39" s="1043"/>
      <c r="O39" s="992"/>
      <c r="P39" s="885"/>
      <c r="Q39" s="992"/>
      <c r="R39" s="885"/>
      <c r="S39" s="992"/>
      <c r="T39" s="885"/>
      <c r="U39" s="992"/>
      <c r="V39" s="885"/>
      <c r="W39" s="992"/>
      <c r="X39" s="885"/>
      <c r="Y39" s="992"/>
      <c r="Z39" s="885"/>
      <c r="AA39" s="992"/>
      <c r="AB39" s="885"/>
      <c r="AC39" s="992"/>
      <c r="AD39" s="885"/>
      <c r="AG39" s="714">
        <f t="shared" si="10"/>
        <v>0</v>
      </c>
      <c r="AH39" s="718">
        <f t="shared" si="11"/>
        <v>0</v>
      </c>
      <c r="AI39" s="720">
        <f t="shared" ref="AI39:AI45" si="15">IF(AND(AC39&lt;&gt;"",COUNTA(I39:AB39)&gt;0),1,0)</f>
        <v>0</v>
      </c>
      <c r="AJ39" s="363"/>
      <c r="AK39" s="723">
        <f t="shared" si="12"/>
        <v>0</v>
      </c>
      <c r="AL39" s="293">
        <f t="shared" si="13"/>
        <v>0</v>
      </c>
      <c r="AM39" s="294" t="str">
        <f>IF(AL39=0,"",
IF(SUM($AL$37:AL39)=1,AN39,
IF($AL$46&gt;SUM($AL$37:AL39),_xlfn.CONCAT(", ",AN39),
IF($AL$46=SUM($AL$37:AL39),_xlfn.CONCAT(" y ",AN39)))))</f>
        <v/>
      </c>
      <c r="AN39" s="89" t="s">
        <v>5122</v>
      </c>
      <c r="AO39" s="354">
        <f t="shared" si="0"/>
        <v>0</v>
      </c>
      <c r="AP39" s="355">
        <f t="shared" si="1"/>
        <v>-1</v>
      </c>
      <c r="AQ39" s="356">
        <f t="shared" si="14"/>
        <v>0</v>
      </c>
      <c r="AR39" s="359">
        <f t="shared" si="2"/>
        <v>0</v>
      </c>
      <c r="AS39" s="726">
        <f t="shared" si="3"/>
        <v>0</v>
      </c>
      <c r="AT39" s="729">
        <f t="shared" si="4"/>
        <v>0</v>
      </c>
      <c r="AU39" s="558">
        <f t="shared" si="5"/>
        <v>0</v>
      </c>
      <c r="AV39" s="733">
        <f t="shared" si="6"/>
        <v>0</v>
      </c>
      <c r="AW39" s="735">
        <f t="shared" si="7"/>
        <v>0</v>
      </c>
      <c r="AZ39" s="857">
        <f t="shared" si="8"/>
        <v>0</v>
      </c>
      <c r="BA39" s="858">
        <f t="shared" si="9"/>
        <v>0</v>
      </c>
    </row>
    <row r="40" spans="1:53" ht="15" customHeight="1">
      <c r="A40" s="27"/>
      <c r="B40" s="27"/>
      <c r="C40" s="31" t="s">
        <v>5049</v>
      </c>
      <c r="D40" s="1020" t="str">
        <f>IF(CNGE_2025_M1_Secc5_Sub2!M65="","",CNGE_2025_M1_Secc5_Sub2!M65)</f>
        <v/>
      </c>
      <c r="E40" s="889"/>
      <c r="F40" s="889"/>
      <c r="G40" s="889"/>
      <c r="H40" s="890"/>
      <c r="I40" s="992"/>
      <c r="J40" s="885"/>
      <c r="K40" s="992"/>
      <c r="L40" s="885"/>
      <c r="M40" s="1041"/>
      <c r="N40" s="1043"/>
      <c r="O40" s="992"/>
      <c r="P40" s="885"/>
      <c r="Q40" s="992"/>
      <c r="R40" s="885"/>
      <c r="S40" s="992"/>
      <c r="T40" s="885"/>
      <c r="U40" s="992"/>
      <c r="V40" s="885"/>
      <c r="W40" s="992"/>
      <c r="X40" s="885"/>
      <c r="Y40" s="992"/>
      <c r="Z40" s="885"/>
      <c r="AA40" s="992"/>
      <c r="AB40" s="885"/>
      <c r="AC40" s="992"/>
      <c r="AD40" s="885"/>
      <c r="AG40" s="714">
        <f t="shared" si="10"/>
        <v>0</v>
      </c>
      <c r="AH40" s="718">
        <f t="shared" si="11"/>
        <v>0</v>
      </c>
      <c r="AI40" s="720">
        <f t="shared" si="15"/>
        <v>0</v>
      </c>
      <c r="AJ40" s="363"/>
      <c r="AK40" s="723">
        <f t="shared" si="12"/>
        <v>0</v>
      </c>
      <c r="AL40" s="293">
        <f t="shared" si="13"/>
        <v>0</v>
      </c>
      <c r="AM40" s="294" t="str">
        <f>IF(AL40=0,"",
IF(SUM($AL$37:AL40)=1,AN40,
IF($AL$46&gt;SUM($AL$37:AL40),_xlfn.CONCAT(", ",AN40),
IF($AL$46=SUM($AL$37:AL40),_xlfn.CONCAT(" y ",AN40)))))</f>
        <v/>
      </c>
      <c r="AN40" s="89" t="s">
        <v>5123</v>
      </c>
      <c r="AO40" s="354">
        <f t="shared" si="0"/>
        <v>0</v>
      </c>
      <c r="AP40" s="355">
        <f t="shared" si="1"/>
        <v>-1</v>
      </c>
      <c r="AQ40" s="356">
        <f t="shared" si="14"/>
        <v>0</v>
      </c>
      <c r="AR40" s="359">
        <f t="shared" si="2"/>
        <v>0</v>
      </c>
      <c r="AS40" s="726">
        <f t="shared" si="3"/>
        <v>0</v>
      </c>
      <c r="AT40" s="729">
        <f t="shared" si="4"/>
        <v>0</v>
      </c>
      <c r="AU40" s="558">
        <f t="shared" si="5"/>
        <v>0</v>
      </c>
      <c r="AV40" s="733">
        <f t="shared" si="6"/>
        <v>0</v>
      </c>
      <c r="AW40" s="735">
        <f t="shared" si="7"/>
        <v>0</v>
      </c>
      <c r="AZ40" s="857">
        <f t="shared" si="8"/>
        <v>0</v>
      </c>
      <c r="BA40" s="858">
        <f t="shared" si="9"/>
        <v>0</v>
      </c>
    </row>
    <row r="41" spans="1:53" ht="15" customHeight="1">
      <c r="A41" s="27"/>
      <c r="B41" s="27"/>
      <c r="C41" s="31" t="s">
        <v>5051</v>
      </c>
      <c r="D41" s="1020" t="str">
        <f>IF(CNGE_2025_M1_Secc5_Sub2!S65="","",CNGE_2025_M1_Secc5_Sub2!S65)</f>
        <v/>
      </c>
      <c r="E41" s="889"/>
      <c r="F41" s="889"/>
      <c r="G41" s="889"/>
      <c r="H41" s="890"/>
      <c r="I41" s="992"/>
      <c r="J41" s="885"/>
      <c r="K41" s="992"/>
      <c r="L41" s="885"/>
      <c r="M41" s="1041"/>
      <c r="N41" s="1043"/>
      <c r="O41" s="992"/>
      <c r="P41" s="885"/>
      <c r="Q41" s="992"/>
      <c r="R41" s="885"/>
      <c r="S41" s="992"/>
      <c r="T41" s="885"/>
      <c r="U41" s="992"/>
      <c r="V41" s="885"/>
      <c r="W41" s="992"/>
      <c r="X41" s="885"/>
      <c r="Y41" s="992"/>
      <c r="Z41" s="885"/>
      <c r="AA41" s="992"/>
      <c r="AB41" s="885"/>
      <c r="AC41" s="992"/>
      <c r="AD41" s="885"/>
      <c r="AG41" s="714">
        <f t="shared" si="10"/>
        <v>0</v>
      </c>
      <c r="AH41" s="718">
        <f t="shared" si="11"/>
        <v>0</v>
      </c>
      <c r="AI41" s="720">
        <f t="shared" si="15"/>
        <v>0</v>
      </c>
      <c r="AJ41" s="363"/>
      <c r="AK41" s="723">
        <f t="shared" si="12"/>
        <v>0</v>
      </c>
      <c r="AL41" s="293">
        <f t="shared" si="13"/>
        <v>0</v>
      </c>
      <c r="AM41" s="294" t="str">
        <f>IF(AL41=0,"",
IF(SUM($AL$37:AL41)=1,AN41,
IF($AL$46&gt;SUM($AL$37:AL41),_xlfn.CONCAT(", ",AN41),
IF($AL$46=SUM($AL$37:AL41),_xlfn.CONCAT(" y ",AN41)))))</f>
        <v/>
      </c>
      <c r="AN41" s="89" t="s">
        <v>5124</v>
      </c>
      <c r="AO41" s="354">
        <f t="shared" si="0"/>
        <v>0</v>
      </c>
      <c r="AP41" s="355">
        <f t="shared" si="1"/>
        <v>-1</v>
      </c>
      <c r="AQ41" s="356">
        <f t="shared" si="14"/>
        <v>0</v>
      </c>
      <c r="AR41" s="359">
        <f t="shared" si="2"/>
        <v>0</v>
      </c>
      <c r="AS41" s="726">
        <f t="shared" si="3"/>
        <v>0</v>
      </c>
      <c r="AT41" s="729">
        <f t="shared" si="4"/>
        <v>0</v>
      </c>
      <c r="AU41" s="558">
        <f t="shared" si="5"/>
        <v>0</v>
      </c>
      <c r="AV41" s="733">
        <f t="shared" si="6"/>
        <v>0</v>
      </c>
      <c r="AW41" s="735">
        <f t="shared" si="7"/>
        <v>0</v>
      </c>
      <c r="AZ41" s="857">
        <f t="shared" si="8"/>
        <v>0</v>
      </c>
      <c r="BA41" s="858">
        <f t="shared" si="9"/>
        <v>0</v>
      </c>
    </row>
    <row r="42" spans="1:53" ht="15" customHeight="1">
      <c r="A42" s="27"/>
      <c r="B42" s="27"/>
      <c r="C42" s="31" t="s">
        <v>5053</v>
      </c>
      <c r="D42" s="1020" t="str">
        <f>IF(CNGE_2025_M1_Secc5_Sub2!Y65="","",CNGE_2025_M1_Secc5_Sub2!Y65)</f>
        <v/>
      </c>
      <c r="E42" s="889"/>
      <c r="F42" s="889"/>
      <c r="G42" s="889"/>
      <c r="H42" s="890"/>
      <c r="I42" s="992"/>
      <c r="J42" s="885"/>
      <c r="K42" s="992"/>
      <c r="L42" s="885"/>
      <c r="M42" s="1041"/>
      <c r="N42" s="1043"/>
      <c r="O42" s="992"/>
      <c r="P42" s="885"/>
      <c r="Q42" s="992"/>
      <c r="R42" s="885"/>
      <c r="S42" s="992"/>
      <c r="T42" s="885"/>
      <c r="U42" s="992"/>
      <c r="V42" s="885"/>
      <c r="W42" s="992"/>
      <c r="X42" s="885"/>
      <c r="Y42" s="992"/>
      <c r="Z42" s="885"/>
      <c r="AA42" s="992"/>
      <c r="AB42" s="885"/>
      <c r="AC42" s="992"/>
      <c r="AD42" s="885"/>
      <c r="AG42" s="714">
        <f t="shared" si="10"/>
        <v>0</v>
      </c>
      <c r="AH42" s="718">
        <f t="shared" si="11"/>
        <v>0</v>
      </c>
      <c r="AI42" s="720">
        <f t="shared" si="15"/>
        <v>0</v>
      </c>
      <c r="AJ42" s="363"/>
      <c r="AK42" s="723">
        <f t="shared" si="12"/>
        <v>0</v>
      </c>
      <c r="AL42" s="293">
        <f t="shared" si="13"/>
        <v>0</v>
      </c>
      <c r="AM42" s="294" t="str">
        <f>IF(AL42=0,"",
IF(SUM($AL$37:AL42)=1,AN42,
IF($AL$46&gt;SUM($AL$37:AL42),_xlfn.CONCAT(", ",AN42),
IF($AL$46=SUM($AL$37:AL42),_xlfn.CONCAT(" y ",AN42)))))</f>
        <v/>
      </c>
      <c r="AN42" s="89" t="s">
        <v>5125</v>
      </c>
      <c r="AO42" s="354">
        <f t="shared" si="0"/>
        <v>0</v>
      </c>
      <c r="AP42" s="355">
        <f t="shared" si="1"/>
        <v>-1</v>
      </c>
      <c r="AQ42" s="356">
        <f t="shared" si="14"/>
        <v>0</v>
      </c>
      <c r="AR42" s="359">
        <f t="shared" si="2"/>
        <v>0</v>
      </c>
      <c r="AS42" s="726">
        <f t="shared" si="3"/>
        <v>0</v>
      </c>
      <c r="AT42" s="729">
        <f t="shared" si="4"/>
        <v>0</v>
      </c>
      <c r="AU42" s="558">
        <f t="shared" si="5"/>
        <v>0</v>
      </c>
      <c r="AV42" s="733">
        <f t="shared" si="6"/>
        <v>0</v>
      </c>
      <c r="AW42" s="735">
        <f t="shared" si="7"/>
        <v>0</v>
      </c>
      <c r="AZ42" s="857">
        <f t="shared" si="8"/>
        <v>0</v>
      </c>
      <c r="BA42" s="858">
        <f t="shared" si="9"/>
        <v>0</v>
      </c>
    </row>
    <row r="43" spans="1:53" ht="15" customHeight="1">
      <c r="A43" s="27"/>
      <c r="B43" s="27"/>
      <c r="C43" s="31" t="s">
        <v>5055</v>
      </c>
      <c r="D43" s="1020" t="str">
        <f>IF(CNGE_2025_M1_Secc5_Sub2!M66="","",CNGE_2025_M1_Secc5_Sub2!M66)</f>
        <v/>
      </c>
      <c r="E43" s="889"/>
      <c r="F43" s="889"/>
      <c r="G43" s="889"/>
      <c r="H43" s="890"/>
      <c r="I43" s="992"/>
      <c r="J43" s="885"/>
      <c r="K43" s="992"/>
      <c r="L43" s="885"/>
      <c r="M43" s="1041"/>
      <c r="N43" s="1043"/>
      <c r="O43" s="992"/>
      <c r="P43" s="885"/>
      <c r="Q43" s="992"/>
      <c r="R43" s="885"/>
      <c r="S43" s="992"/>
      <c r="T43" s="885"/>
      <c r="U43" s="992"/>
      <c r="V43" s="885"/>
      <c r="W43" s="992"/>
      <c r="X43" s="885"/>
      <c r="Y43" s="992"/>
      <c r="Z43" s="885"/>
      <c r="AA43" s="992"/>
      <c r="AB43" s="885"/>
      <c r="AC43" s="992"/>
      <c r="AD43" s="885"/>
      <c r="AG43" s="714">
        <f t="shared" si="10"/>
        <v>0</v>
      </c>
      <c r="AH43" s="718">
        <f t="shared" si="11"/>
        <v>0</v>
      </c>
      <c r="AI43" s="720">
        <f t="shared" si="15"/>
        <v>0</v>
      </c>
      <c r="AK43" s="723">
        <f t="shared" si="12"/>
        <v>0</v>
      </c>
      <c r="AL43" s="293">
        <f t="shared" si="13"/>
        <v>0</v>
      </c>
      <c r="AM43" s="294" t="str">
        <f>IF(AL43=0,"",
IF(SUM($AL$37:AL43)=1,AN43,
IF($AL$46&gt;SUM($AL$37:AL43),_xlfn.CONCAT(", ",AN43),
IF($AL$46=SUM($AL$37:AL43),_xlfn.CONCAT(" y ",AN43)))))</f>
        <v/>
      </c>
      <c r="AN43" s="89" t="s">
        <v>5126</v>
      </c>
      <c r="AO43" s="354">
        <f t="shared" si="0"/>
        <v>0</v>
      </c>
      <c r="AP43" s="355">
        <f t="shared" si="1"/>
        <v>-1</v>
      </c>
      <c r="AQ43" s="356">
        <f t="shared" si="14"/>
        <v>0</v>
      </c>
      <c r="AR43" s="359">
        <f t="shared" si="2"/>
        <v>0</v>
      </c>
      <c r="AS43" s="726">
        <f t="shared" si="3"/>
        <v>0</v>
      </c>
      <c r="AT43" s="729">
        <f t="shared" si="4"/>
        <v>0</v>
      </c>
      <c r="AU43" s="558">
        <f t="shared" si="5"/>
        <v>0</v>
      </c>
      <c r="AV43" s="733">
        <f t="shared" si="6"/>
        <v>0</v>
      </c>
      <c r="AW43" s="735">
        <f t="shared" si="7"/>
        <v>0</v>
      </c>
      <c r="AZ43" s="857">
        <f t="shared" si="8"/>
        <v>0</v>
      </c>
      <c r="BA43" s="858">
        <f t="shared" si="9"/>
        <v>0</v>
      </c>
    </row>
    <row r="44" spans="1:53" ht="15" customHeight="1">
      <c r="A44" s="27"/>
      <c r="B44" s="27"/>
      <c r="C44" s="31" t="s">
        <v>5057</v>
      </c>
      <c r="D44" s="1020" t="str">
        <f>IF(CNGE_2025_M1_Secc5_Sub2!S66="","",CNGE_2025_M1_Secc5_Sub2!S66)</f>
        <v/>
      </c>
      <c r="E44" s="889"/>
      <c r="F44" s="889"/>
      <c r="G44" s="889"/>
      <c r="H44" s="890"/>
      <c r="I44" s="992"/>
      <c r="J44" s="885"/>
      <c r="K44" s="992"/>
      <c r="L44" s="885"/>
      <c r="M44" s="1041"/>
      <c r="N44" s="1043"/>
      <c r="O44" s="992"/>
      <c r="P44" s="885"/>
      <c r="Q44" s="992"/>
      <c r="R44" s="885"/>
      <c r="S44" s="992"/>
      <c r="T44" s="885"/>
      <c r="U44" s="992"/>
      <c r="V44" s="885"/>
      <c r="W44" s="992"/>
      <c r="X44" s="885"/>
      <c r="Y44" s="992"/>
      <c r="Z44" s="885"/>
      <c r="AA44" s="992"/>
      <c r="AB44" s="885"/>
      <c r="AC44" s="992"/>
      <c r="AD44" s="885"/>
      <c r="AG44" s="714">
        <f t="shared" si="10"/>
        <v>0</v>
      </c>
      <c r="AH44" s="718">
        <f t="shared" si="11"/>
        <v>0</v>
      </c>
      <c r="AI44" s="720">
        <f t="shared" si="15"/>
        <v>0</v>
      </c>
      <c r="AK44" s="723">
        <f t="shared" si="12"/>
        <v>0</v>
      </c>
      <c r="AL44" s="293">
        <f>IF(AK44=0,0,1)</f>
        <v>0</v>
      </c>
      <c r="AM44" s="294" t="str">
        <f>IF(AL44=0,"",
IF(SUM($AL$37:AL44)=1,AN44,
IF($AL$46&gt;SUM($AL$37:AL44),_xlfn.CONCAT(", ",AN44),
IF($AL$46=SUM($AL$37:AL44),_xlfn.CONCAT(" y ",AN44)))))</f>
        <v/>
      </c>
      <c r="AN44" s="89" t="s">
        <v>5127</v>
      </c>
      <c r="AO44" s="354">
        <f t="shared" si="0"/>
        <v>0</v>
      </c>
      <c r="AP44" s="355">
        <f t="shared" si="1"/>
        <v>-1</v>
      </c>
      <c r="AQ44" s="356">
        <f t="shared" si="14"/>
        <v>0</v>
      </c>
      <c r="AR44" s="359">
        <f t="shared" si="2"/>
        <v>0</v>
      </c>
      <c r="AS44" s="726">
        <f t="shared" si="3"/>
        <v>0</v>
      </c>
      <c r="AT44" s="729">
        <f t="shared" si="4"/>
        <v>0</v>
      </c>
      <c r="AU44" s="558">
        <f t="shared" si="5"/>
        <v>0</v>
      </c>
      <c r="AV44" s="733">
        <f t="shared" si="6"/>
        <v>0</v>
      </c>
      <c r="AW44" s="735">
        <f t="shared" si="7"/>
        <v>0</v>
      </c>
      <c r="AZ44" s="857">
        <f t="shared" si="8"/>
        <v>0</v>
      </c>
      <c r="BA44" s="858">
        <f t="shared" si="9"/>
        <v>0</v>
      </c>
    </row>
    <row r="45" spans="1:53" ht="15" customHeight="1">
      <c r="A45" s="27"/>
      <c r="B45" s="27"/>
      <c r="C45" s="31" t="s">
        <v>5059</v>
      </c>
      <c r="D45" s="1020" t="str">
        <f>IF(CNGE_2025_M1_Secc5_Sub2!Y66="","",CNGE_2025_M1_Secc5_Sub2!Y66)</f>
        <v/>
      </c>
      <c r="E45" s="889"/>
      <c r="F45" s="889"/>
      <c r="G45" s="889"/>
      <c r="H45" s="890"/>
      <c r="I45" s="992"/>
      <c r="J45" s="885"/>
      <c r="K45" s="992"/>
      <c r="L45" s="885"/>
      <c r="M45" s="1041"/>
      <c r="N45" s="1043"/>
      <c r="O45" s="992"/>
      <c r="P45" s="885"/>
      <c r="Q45" s="992"/>
      <c r="R45" s="885"/>
      <c r="S45" s="992"/>
      <c r="T45" s="885"/>
      <c r="U45" s="992"/>
      <c r="V45" s="885"/>
      <c r="W45" s="992"/>
      <c r="X45" s="885"/>
      <c r="Y45" s="992"/>
      <c r="Z45" s="885"/>
      <c r="AA45" s="992"/>
      <c r="AB45" s="885"/>
      <c r="AC45" s="992"/>
      <c r="AD45" s="885"/>
      <c r="AG45" s="714">
        <f t="shared" si="10"/>
        <v>0</v>
      </c>
      <c r="AH45" s="718">
        <f t="shared" si="11"/>
        <v>0</v>
      </c>
      <c r="AI45" s="720">
        <f t="shared" si="15"/>
        <v>0</v>
      </c>
      <c r="AK45" s="723">
        <f t="shared" si="12"/>
        <v>0</v>
      </c>
      <c r="AL45" s="293">
        <f t="shared" si="13"/>
        <v>0</v>
      </c>
      <c r="AM45" s="294" t="str">
        <f>IF(AL45=0,"",
IF(SUM($AL$37:AL45)=1,AN45,
IF($AL$46&gt;SUM($AL$37:AL45),_xlfn.CONCAT(", ",AN45),
IF($AL$46=SUM($AL$37:AL45),_xlfn.CONCAT(" y ",AN45)))))</f>
        <v/>
      </c>
      <c r="AN45" s="89" t="s">
        <v>5128</v>
      </c>
      <c r="AO45" s="354">
        <f t="shared" si="0"/>
        <v>0</v>
      </c>
      <c r="AP45" s="355">
        <f t="shared" si="1"/>
        <v>-1</v>
      </c>
      <c r="AQ45" s="356">
        <f t="shared" si="14"/>
        <v>0</v>
      </c>
      <c r="AR45" s="359">
        <f t="shared" si="2"/>
        <v>0</v>
      </c>
      <c r="AS45" s="726">
        <f t="shared" si="3"/>
        <v>0</v>
      </c>
      <c r="AT45" s="729">
        <f t="shared" si="4"/>
        <v>0</v>
      </c>
      <c r="AU45" s="558">
        <f t="shared" si="5"/>
        <v>0</v>
      </c>
      <c r="AV45" s="733">
        <f t="shared" si="6"/>
        <v>0</v>
      </c>
      <c r="AW45" s="735">
        <f t="shared" si="7"/>
        <v>0</v>
      </c>
      <c r="AZ45" s="857">
        <f t="shared" si="8"/>
        <v>0</v>
      </c>
      <c r="BA45" s="858">
        <f t="shared" si="9"/>
        <v>0</v>
      </c>
    </row>
    <row r="46" spans="1:53" ht="15" customHeight="1">
      <c r="A46" s="11"/>
      <c r="B46" s="1032" t="str">
        <f>IF(AZ46&gt;0,"Favor de revisar lo registrado en el apartado de Edad debido a que tiene inconsistencias con la Antigüedad en el servicio ","")</f>
        <v/>
      </c>
      <c r="C46" s="1032"/>
      <c r="D46" s="1032"/>
      <c r="E46" s="1032"/>
      <c r="F46" s="1032"/>
      <c r="G46" s="1032"/>
      <c r="H46" s="1032"/>
      <c r="I46" s="1032"/>
      <c r="J46" s="1032"/>
      <c r="K46" s="1032"/>
      <c r="L46" s="1032"/>
      <c r="M46" s="1032"/>
      <c r="N46" s="1032"/>
      <c r="O46" s="1032"/>
      <c r="P46" s="1032"/>
      <c r="Q46" s="1032"/>
      <c r="R46" s="1032"/>
      <c r="S46" s="1032"/>
      <c r="T46" s="1032"/>
      <c r="U46" s="1032"/>
      <c r="V46" s="1032"/>
      <c r="W46" s="1032"/>
      <c r="X46" s="1032"/>
      <c r="Y46" s="1032"/>
      <c r="Z46" s="1032"/>
      <c r="AA46" s="1032"/>
      <c r="AB46" s="1032"/>
      <c r="AC46" s="1032"/>
      <c r="AD46" s="1032"/>
      <c r="AI46" s="719">
        <f>SUM(AG37:AI45)</f>
        <v>0</v>
      </c>
      <c r="AL46" s="296">
        <f>SUM(AL37:AL45)</f>
        <v>0</v>
      </c>
      <c r="AM46" s="296" t="str">
        <f>IF(AL46=0,"",_xlfn.CONCAT(AM37:AM45))</f>
        <v/>
      </c>
      <c r="AN46" s="379" t="str">
        <f>IF(AL46=0,"",
IF(AL46&gt;10,"Favor de ingresar toda la información requerida en la pregunta",
IF(AL46=1,_xlfn.CONCAT("Favor de revisar la información capturada en el numeral: ",AM46),_xlfn.CONCAT("Favor de revisar la información capturada en los numerales: ",AM46))))</f>
        <v/>
      </c>
      <c r="AO46" s="357">
        <f>SUM(AO37:AO45)</f>
        <v>0</v>
      </c>
      <c r="AQ46" s="358">
        <f t="shared" ref="AQ46:AW46" si="16">SUM(AQ37:AQ45)</f>
        <v>0</v>
      </c>
      <c r="AR46" s="361">
        <f t="shared" si="16"/>
        <v>0</v>
      </c>
      <c r="AS46" s="730">
        <f t="shared" si="16"/>
        <v>0</v>
      </c>
      <c r="AT46" s="727">
        <f t="shared" si="16"/>
        <v>0</v>
      </c>
      <c r="AU46" s="557">
        <f t="shared" si="16"/>
        <v>0</v>
      </c>
      <c r="AV46" s="732">
        <f t="shared" si="16"/>
        <v>0</v>
      </c>
      <c r="AW46" s="736">
        <f t="shared" si="16"/>
        <v>0</v>
      </c>
      <c r="AZ46" s="859">
        <f>SUM(AZ37:AZ45)</f>
        <v>0</v>
      </c>
    </row>
    <row r="47" spans="1:53" ht="45" customHeight="1">
      <c r="A47" s="51"/>
      <c r="B47" s="70"/>
      <c r="C47" s="1030" t="s">
        <v>9031</v>
      </c>
      <c r="D47" s="866"/>
      <c r="E47" s="866"/>
      <c r="F47" s="1027"/>
      <c r="G47" s="884"/>
      <c r="H47" s="884"/>
      <c r="I47" s="884"/>
      <c r="J47" s="884"/>
      <c r="K47" s="884"/>
      <c r="L47" s="884"/>
      <c r="M47" s="884"/>
      <c r="N47" s="884"/>
      <c r="O47" s="884"/>
      <c r="P47" s="884"/>
      <c r="Q47" s="884"/>
      <c r="R47" s="884"/>
      <c r="S47" s="884"/>
      <c r="T47" s="884"/>
      <c r="U47" s="884"/>
      <c r="V47" s="884"/>
      <c r="W47" s="884"/>
      <c r="X47" s="884"/>
      <c r="Y47" s="884"/>
      <c r="Z47" s="884"/>
      <c r="AA47" s="884"/>
      <c r="AB47" s="884"/>
      <c r="AC47" s="884"/>
      <c r="AD47" s="885"/>
      <c r="AG47" s="116"/>
    </row>
    <row r="48" spans="1:53" ht="15" customHeight="1">
      <c r="A48" s="11"/>
      <c r="B48" s="1014" t="str">
        <f>IF(AND(AX37&gt;0,F47=""),"Debido a que seleccionó el código 7 en la col. Forma de designación debe anotar el nombre de dicha forma de designación","")</f>
        <v/>
      </c>
      <c r="C48" s="1014"/>
      <c r="D48" s="1014"/>
      <c r="E48" s="1014"/>
      <c r="F48" s="1014"/>
      <c r="G48" s="1014"/>
      <c r="H48" s="1014"/>
      <c r="I48" s="1014"/>
      <c r="J48" s="1014"/>
      <c r="K48" s="1014"/>
      <c r="L48" s="1014"/>
      <c r="M48" s="1014"/>
      <c r="N48" s="1014"/>
      <c r="O48" s="1014"/>
      <c r="P48" s="1014"/>
      <c r="Q48" s="1014"/>
      <c r="R48" s="1014"/>
      <c r="S48" s="1014"/>
      <c r="T48" s="1014"/>
      <c r="U48" s="1014"/>
      <c r="V48" s="1014"/>
      <c r="W48" s="1014"/>
      <c r="X48" s="1014"/>
      <c r="Y48" s="1014"/>
      <c r="Z48" s="1014"/>
      <c r="AA48" s="1014"/>
      <c r="AB48" s="1014"/>
      <c r="AC48" s="1014"/>
      <c r="AD48" s="1014"/>
    </row>
    <row r="49" spans="1:30" ht="45" customHeight="1">
      <c r="A49" s="11"/>
      <c r="B49" s="11"/>
      <c r="C49" s="1156" t="s">
        <v>9032</v>
      </c>
      <c r="D49" s="866"/>
      <c r="E49" s="952"/>
      <c r="F49" s="1027"/>
      <c r="G49" s="884"/>
      <c r="H49" s="884"/>
      <c r="I49" s="884"/>
      <c r="J49" s="884"/>
      <c r="K49" s="884"/>
      <c r="L49" s="884"/>
      <c r="M49" s="884"/>
      <c r="N49" s="884"/>
      <c r="O49" s="884"/>
      <c r="P49" s="884"/>
      <c r="Q49" s="884"/>
      <c r="R49" s="884"/>
      <c r="S49" s="884"/>
      <c r="T49" s="884"/>
      <c r="U49" s="884"/>
      <c r="V49" s="884"/>
      <c r="W49" s="884"/>
      <c r="X49" s="884"/>
      <c r="Y49" s="884"/>
      <c r="Z49" s="884"/>
      <c r="AA49" s="884"/>
      <c r="AB49" s="884"/>
      <c r="AC49" s="884"/>
      <c r="AD49" s="885"/>
    </row>
    <row r="50" spans="1:30" ht="15" customHeight="1">
      <c r="A50" s="11"/>
      <c r="B50" s="1014" t="str">
        <f>IF(AND(AY37&gt;0,F49=""),"Debido a que seleccionó el código 4 en la col. Modalidad de ingreso al servicio debe anotar el nombre de dicha(s) modalidad(es) ","")</f>
        <v/>
      </c>
      <c r="C50" s="1014"/>
      <c r="D50" s="1014"/>
      <c r="E50" s="1014"/>
      <c r="F50" s="1014"/>
      <c r="G50" s="1014"/>
      <c r="H50" s="1014"/>
      <c r="I50" s="1014"/>
      <c r="J50" s="1014"/>
      <c r="K50" s="1014"/>
      <c r="L50" s="1014"/>
      <c r="M50" s="1014"/>
      <c r="N50" s="1014"/>
      <c r="O50" s="1014"/>
      <c r="P50" s="1014"/>
      <c r="Q50" s="1014"/>
      <c r="R50" s="1014"/>
      <c r="S50" s="1014"/>
      <c r="T50" s="1014"/>
      <c r="U50" s="1014"/>
      <c r="V50" s="1014"/>
      <c r="W50" s="1014"/>
      <c r="X50" s="1014"/>
      <c r="Y50" s="1014"/>
      <c r="Z50" s="1014"/>
      <c r="AA50" s="1014"/>
      <c r="AB50" s="1014"/>
      <c r="AC50" s="1014"/>
      <c r="AD50" s="1014"/>
    </row>
    <row r="51" spans="1:30" ht="15" customHeight="1">
      <c r="A51" s="133"/>
      <c r="B51" s="27"/>
      <c r="C51" s="995" t="s">
        <v>9033</v>
      </c>
      <c r="D51" s="889"/>
      <c r="E51" s="889"/>
      <c r="F51" s="889"/>
      <c r="G51" s="889"/>
      <c r="H51" s="889"/>
      <c r="I51" s="889"/>
      <c r="J51" s="890"/>
      <c r="K51" s="134"/>
      <c r="L51" s="1006" t="s">
        <v>9034</v>
      </c>
      <c r="M51" s="889"/>
      <c r="N51" s="889"/>
      <c r="O51" s="889"/>
      <c r="P51" s="889"/>
      <c r="Q51" s="889"/>
      <c r="R51" s="889"/>
      <c r="S51" s="889"/>
      <c r="T51" s="889"/>
      <c r="U51" s="889"/>
      <c r="V51" s="889"/>
      <c r="W51" s="889"/>
      <c r="X51" s="889"/>
      <c r="Y51" s="889"/>
      <c r="Z51" s="889"/>
      <c r="AA51" s="889"/>
      <c r="AB51" s="889"/>
      <c r="AC51" s="889"/>
      <c r="AD51" s="890"/>
    </row>
    <row r="52" spans="1:30" ht="15" customHeight="1">
      <c r="A52" s="133"/>
      <c r="B52" s="27"/>
      <c r="C52" s="31" t="s">
        <v>5043</v>
      </c>
      <c r="D52" s="1122" t="s">
        <v>9035</v>
      </c>
      <c r="E52" s="889"/>
      <c r="F52" s="889"/>
      <c r="G52" s="889"/>
      <c r="H52" s="889"/>
      <c r="I52" s="889"/>
      <c r="J52" s="890"/>
      <c r="K52" s="36"/>
      <c r="L52" s="135" t="s">
        <v>5043</v>
      </c>
      <c r="M52" s="1122" t="s">
        <v>5683</v>
      </c>
      <c r="N52" s="889"/>
      <c r="O52" s="889"/>
      <c r="P52" s="889"/>
      <c r="Q52" s="889"/>
      <c r="R52" s="889"/>
      <c r="S52" s="889"/>
      <c r="T52" s="889"/>
      <c r="U52" s="889"/>
      <c r="V52" s="889"/>
      <c r="W52" s="889"/>
      <c r="X52" s="889"/>
      <c r="Y52" s="889"/>
      <c r="Z52" s="889"/>
      <c r="AA52" s="889"/>
      <c r="AB52" s="889"/>
      <c r="AC52" s="889"/>
      <c r="AD52" s="890"/>
    </row>
    <row r="53" spans="1:30" ht="15" customHeight="1">
      <c r="A53" s="133"/>
      <c r="B53" s="27"/>
      <c r="C53" s="31" t="s">
        <v>5045</v>
      </c>
      <c r="D53" s="1122" t="s">
        <v>9036</v>
      </c>
      <c r="E53" s="889"/>
      <c r="F53" s="889"/>
      <c r="G53" s="889"/>
      <c r="H53" s="889"/>
      <c r="I53" s="889"/>
      <c r="J53" s="890"/>
      <c r="K53" s="36"/>
      <c r="L53" s="136" t="s">
        <v>5045</v>
      </c>
      <c r="M53" s="1122" t="s">
        <v>9037</v>
      </c>
      <c r="N53" s="889"/>
      <c r="O53" s="889"/>
      <c r="P53" s="889"/>
      <c r="Q53" s="889"/>
      <c r="R53" s="889"/>
      <c r="S53" s="889"/>
      <c r="T53" s="889"/>
      <c r="U53" s="889"/>
      <c r="V53" s="889"/>
      <c r="W53" s="889"/>
      <c r="X53" s="889"/>
      <c r="Y53" s="889"/>
      <c r="Z53" s="889"/>
      <c r="AA53" s="889"/>
      <c r="AB53" s="889"/>
      <c r="AC53" s="889"/>
      <c r="AD53" s="890"/>
    </row>
    <row r="54" spans="1:30" ht="24" customHeight="1">
      <c r="A54" s="133"/>
      <c r="B54" s="27"/>
      <c r="C54" s="31" t="s">
        <v>5057</v>
      </c>
      <c r="D54" s="1122" t="s">
        <v>9038</v>
      </c>
      <c r="E54" s="889"/>
      <c r="F54" s="889"/>
      <c r="G54" s="889"/>
      <c r="H54" s="889"/>
      <c r="I54" s="889"/>
      <c r="J54" s="890"/>
      <c r="K54" s="36"/>
      <c r="L54" s="136" t="s">
        <v>5047</v>
      </c>
      <c r="M54" s="1122" t="s">
        <v>9039</v>
      </c>
      <c r="N54" s="889"/>
      <c r="O54" s="889"/>
      <c r="P54" s="889"/>
      <c r="Q54" s="889"/>
      <c r="R54" s="889"/>
      <c r="S54" s="889"/>
      <c r="T54" s="889"/>
      <c r="U54" s="889"/>
      <c r="V54" s="889"/>
      <c r="W54" s="889"/>
      <c r="X54" s="889"/>
      <c r="Y54" s="889"/>
      <c r="Z54" s="889"/>
      <c r="AA54" s="889"/>
      <c r="AB54" s="889"/>
      <c r="AC54" s="889"/>
      <c r="AD54" s="890"/>
    </row>
    <row r="55" spans="1:30" ht="15" customHeight="1">
      <c r="A55" s="133"/>
      <c r="B55" s="27"/>
      <c r="C55" s="31" t="s">
        <v>5059</v>
      </c>
      <c r="D55" s="1122" t="s">
        <v>483</v>
      </c>
      <c r="E55" s="889"/>
      <c r="F55" s="889"/>
      <c r="G55" s="889"/>
      <c r="H55" s="889"/>
      <c r="I55" s="889"/>
      <c r="J55" s="890"/>
      <c r="K55" s="36"/>
      <c r="L55" s="136" t="s">
        <v>5049</v>
      </c>
      <c r="M55" s="1122" t="s">
        <v>9040</v>
      </c>
      <c r="N55" s="889"/>
      <c r="O55" s="889"/>
      <c r="P55" s="889"/>
      <c r="Q55" s="889"/>
      <c r="R55" s="889"/>
      <c r="S55" s="889"/>
      <c r="T55" s="889"/>
      <c r="U55" s="889"/>
      <c r="V55" s="889"/>
      <c r="W55" s="889"/>
      <c r="X55" s="889"/>
      <c r="Y55" s="889"/>
      <c r="Z55" s="889"/>
      <c r="AA55" s="889"/>
      <c r="AB55" s="889"/>
      <c r="AC55" s="889"/>
      <c r="AD55" s="890"/>
    </row>
    <row r="56" spans="1:30" ht="15" customHeight="1">
      <c r="A56" s="133"/>
      <c r="B56" s="27"/>
      <c r="C56" s="134"/>
      <c r="D56" s="134"/>
      <c r="E56" s="134"/>
      <c r="F56" s="134"/>
      <c r="G56" s="134"/>
      <c r="H56" s="134"/>
      <c r="I56" s="134"/>
      <c r="J56" s="134"/>
      <c r="K56" s="35"/>
      <c r="L56" s="136" t="s">
        <v>5051</v>
      </c>
      <c r="M56" s="1122" t="s">
        <v>9041</v>
      </c>
      <c r="N56" s="889"/>
      <c r="O56" s="889"/>
      <c r="P56" s="889"/>
      <c r="Q56" s="889"/>
      <c r="R56" s="889"/>
      <c r="S56" s="889"/>
      <c r="T56" s="889"/>
      <c r="U56" s="889"/>
      <c r="V56" s="889"/>
      <c r="W56" s="889"/>
      <c r="X56" s="889"/>
      <c r="Y56" s="889"/>
      <c r="Z56" s="889"/>
      <c r="AA56" s="889"/>
      <c r="AB56" s="889"/>
      <c r="AC56" s="889"/>
      <c r="AD56" s="890"/>
    </row>
    <row r="57" spans="1:30" ht="15" customHeight="1">
      <c r="A57" s="133"/>
      <c r="B57" s="27"/>
      <c r="C57" s="995" t="s">
        <v>9042</v>
      </c>
      <c r="D57" s="889"/>
      <c r="E57" s="889"/>
      <c r="F57" s="889"/>
      <c r="G57" s="889"/>
      <c r="H57" s="889"/>
      <c r="I57" s="889"/>
      <c r="J57" s="890"/>
      <c r="K57" s="134"/>
      <c r="L57" s="136" t="s">
        <v>5053</v>
      </c>
      <c r="M57" s="1122" t="s">
        <v>5681</v>
      </c>
      <c r="N57" s="889"/>
      <c r="O57" s="889"/>
      <c r="P57" s="889"/>
      <c r="Q57" s="889"/>
      <c r="R57" s="889"/>
      <c r="S57" s="889"/>
      <c r="T57" s="889"/>
      <c r="U57" s="889"/>
      <c r="V57" s="889"/>
      <c r="W57" s="889"/>
      <c r="X57" s="889"/>
      <c r="Y57" s="889"/>
      <c r="Z57" s="889"/>
      <c r="AA57" s="889"/>
      <c r="AB57" s="889"/>
      <c r="AC57" s="889"/>
      <c r="AD57" s="890"/>
    </row>
    <row r="58" spans="1:30" ht="15" customHeight="1">
      <c r="A58" s="133"/>
      <c r="B58" s="27"/>
      <c r="C58" s="31" t="s">
        <v>5043</v>
      </c>
      <c r="D58" s="1122" t="s">
        <v>9043</v>
      </c>
      <c r="E58" s="889"/>
      <c r="F58" s="889"/>
      <c r="G58" s="889"/>
      <c r="H58" s="889"/>
      <c r="I58" s="889"/>
      <c r="J58" s="890"/>
      <c r="K58" s="36"/>
      <c r="L58" s="136" t="s">
        <v>5055</v>
      </c>
      <c r="M58" s="1122" t="s">
        <v>9044</v>
      </c>
      <c r="N58" s="889"/>
      <c r="O58" s="889"/>
      <c r="P58" s="889"/>
      <c r="Q58" s="889"/>
      <c r="R58" s="889"/>
      <c r="S58" s="889"/>
      <c r="T58" s="889"/>
      <c r="U58" s="889"/>
      <c r="V58" s="889"/>
      <c r="W58" s="889"/>
      <c r="X58" s="889"/>
      <c r="Y58" s="889"/>
      <c r="Z58" s="889"/>
      <c r="AA58" s="889"/>
      <c r="AB58" s="889"/>
      <c r="AC58" s="889"/>
      <c r="AD58" s="890"/>
    </row>
    <row r="59" spans="1:30" ht="15" customHeight="1">
      <c r="A59" s="133"/>
      <c r="B59" s="27"/>
      <c r="C59" s="31" t="s">
        <v>5045</v>
      </c>
      <c r="D59" s="1122" t="s">
        <v>9045</v>
      </c>
      <c r="E59" s="889"/>
      <c r="F59" s="889"/>
      <c r="G59" s="889"/>
      <c r="H59" s="889"/>
      <c r="I59" s="889"/>
      <c r="J59" s="890"/>
      <c r="K59" s="36"/>
      <c r="L59" s="136" t="s">
        <v>5057</v>
      </c>
      <c r="M59" s="1122" t="s">
        <v>9046</v>
      </c>
      <c r="N59" s="889"/>
      <c r="O59" s="889"/>
      <c r="P59" s="889"/>
      <c r="Q59" s="889"/>
      <c r="R59" s="889"/>
      <c r="S59" s="889"/>
      <c r="T59" s="889"/>
      <c r="U59" s="889"/>
      <c r="V59" s="889"/>
      <c r="W59" s="889"/>
      <c r="X59" s="889"/>
      <c r="Y59" s="889"/>
      <c r="Z59" s="889"/>
      <c r="AA59" s="889"/>
      <c r="AB59" s="889"/>
      <c r="AC59" s="889"/>
      <c r="AD59" s="890"/>
    </row>
    <row r="60" spans="1:30" ht="15" customHeight="1">
      <c r="A60" s="133"/>
      <c r="B60" s="27"/>
      <c r="C60" s="31" t="s">
        <v>5047</v>
      </c>
      <c r="D60" s="1122" t="s">
        <v>9047</v>
      </c>
      <c r="E60" s="889"/>
      <c r="F60" s="889"/>
      <c r="G60" s="889"/>
      <c r="H60" s="889"/>
      <c r="I60" s="889"/>
      <c r="J60" s="890"/>
      <c r="K60" s="36"/>
      <c r="L60" s="136" t="s">
        <v>5059</v>
      </c>
      <c r="M60" s="1122" t="s">
        <v>9048</v>
      </c>
      <c r="N60" s="889"/>
      <c r="O60" s="889"/>
      <c r="P60" s="889"/>
      <c r="Q60" s="889"/>
      <c r="R60" s="889"/>
      <c r="S60" s="889"/>
      <c r="T60" s="889"/>
      <c r="U60" s="889"/>
      <c r="V60" s="889"/>
      <c r="W60" s="889"/>
      <c r="X60" s="889"/>
      <c r="Y60" s="889"/>
      <c r="Z60" s="889"/>
      <c r="AA60" s="889"/>
      <c r="AB60" s="889"/>
      <c r="AC60" s="889"/>
      <c r="AD60" s="890"/>
    </row>
    <row r="61" spans="1:30" ht="24" customHeight="1">
      <c r="A61" s="133"/>
      <c r="B61" s="27"/>
      <c r="C61" s="31" t="s">
        <v>5049</v>
      </c>
      <c r="D61" s="1122" t="s">
        <v>9049</v>
      </c>
      <c r="E61" s="889"/>
      <c r="F61" s="889"/>
      <c r="G61" s="889"/>
      <c r="H61" s="889"/>
      <c r="I61" s="889"/>
      <c r="J61" s="890"/>
      <c r="K61" s="36"/>
      <c r="L61" s="136" t="s">
        <v>5060</v>
      </c>
      <c r="M61" s="1122" t="s">
        <v>9050</v>
      </c>
      <c r="N61" s="889"/>
      <c r="O61" s="889"/>
      <c r="P61" s="889"/>
      <c r="Q61" s="889"/>
      <c r="R61" s="889"/>
      <c r="S61" s="889"/>
      <c r="T61" s="889"/>
      <c r="U61" s="889"/>
      <c r="V61" s="889"/>
      <c r="W61" s="889"/>
      <c r="X61" s="889"/>
      <c r="Y61" s="889"/>
      <c r="Z61" s="889"/>
      <c r="AA61" s="889"/>
      <c r="AB61" s="889"/>
      <c r="AC61" s="889"/>
      <c r="AD61" s="890"/>
    </row>
    <row r="62" spans="1:30" ht="24" customHeight="1">
      <c r="A62" s="133"/>
      <c r="B62" s="27"/>
      <c r="C62" s="31" t="s">
        <v>5051</v>
      </c>
      <c r="D62" s="1122" t="s">
        <v>9051</v>
      </c>
      <c r="E62" s="889"/>
      <c r="F62" s="889"/>
      <c r="G62" s="889"/>
      <c r="H62" s="889"/>
      <c r="I62" s="889"/>
      <c r="J62" s="890"/>
      <c r="K62" s="36"/>
      <c r="L62" s="136" t="s">
        <v>5062</v>
      </c>
      <c r="M62" s="1122" t="s">
        <v>9052</v>
      </c>
      <c r="N62" s="889"/>
      <c r="O62" s="889"/>
      <c r="P62" s="889"/>
      <c r="Q62" s="889"/>
      <c r="R62" s="889"/>
      <c r="S62" s="889"/>
      <c r="T62" s="889"/>
      <c r="U62" s="889"/>
      <c r="V62" s="889"/>
      <c r="W62" s="889"/>
      <c r="X62" s="889"/>
      <c r="Y62" s="889"/>
      <c r="Z62" s="889"/>
      <c r="AA62" s="889"/>
      <c r="AB62" s="889"/>
      <c r="AC62" s="889"/>
      <c r="AD62" s="890"/>
    </row>
    <row r="63" spans="1:30" ht="24" customHeight="1">
      <c r="A63" s="133"/>
      <c r="B63" s="27"/>
      <c r="C63" s="31" t="s">
        <v>5053</v>
      </c>
      <c r="D63" s="1122" t="s">
        <v>9053</v>
      </c>
      <c r="E63" s="889"/>
      <c r="F63" s="889"/>
      <c r="G63" s="889"/>
      <c r="H63" s="889"/>
      <c r="I63" s="889"/>
      <c r="J63" s="890"/>
      <c r="K63" s="36"/>
      <c r="L63" s="136" t="s">
        <v>5063</v>
      </c>
      <c r="M63" s="1122" t="s">
        <v>9054</v>
      </c>
      <c r="N63" s="889"/>
      <c r="O63" s="889"/>
      <c r="P63" s="889"/>
      <c r="Q63" s="889"/>
      <c r="R63" s="889"/>
      <c r="S63" s="889"/>
      <c r="T63" s="889"/>
      <c r="U63" s="889"/>
      <c r="V63" s="889"/>
      <c r="W63" s="889"/>
      <c r="X63" s="889"/>
      <c r="Y63" s="889"/>
      <c r="Z63" s="889"/>
      <c r="AA63" s="889"/>
      <c r="AB63" s="889"/>
      <c r="AC63" s="889"/>
      <c r="AD63" s="890"/>
    </row>
    <row r="64" spans="1:30" ht="24" customHeight="1">
      <c r="A64" s="133"/>
      <c r="B64" s="27"/>
      <c r="C64" s="31" t="s">
        <v>5055</v>
      </c>
      <c r="D64" s="1122" t="s">
        <v>9055</v>
      </c>
      <c r="E64" s="889"/>
      <c r="F64" s="889"/>
      <c r="G64" s="889"/>
      <c r="H64" s="889"/>
      <c r="I64" s="889"/>
      <c r="J64" s="890"/>
      <c r="K64" s="36"/>
      <c r="L64" s="136" t="s">
        <v>5064</v>
      </c>
      <c r="M64" s="1122" t="s">
        <v>9056</v>
      </c>
      <c r="N64" s="889"/>
      <c r="O64" s="889"/>
      <c r="P64" s="889"/>
      <c r="Q64" s="889"/>
      <c r="R64" s="889"/>
      <c r="S64" s="889"/>
      <c r="T64" s="889"/>
      <c r="U64" s="889"/>
      <c r="V64" s="889"/>
      <c r="W64" s="889"/>
      <c r="X64" s="889"/>
      <c r="Y64" s="889"/>
      <c r="Z64" s="889"/>
      <c r="AA64" s="889"/>
      <c r="AB64" s="889"/>
      <c r="AC64" s="889"/>
      <c r="AD64" s="890"/>
    </row>
    <row r="65" spans="1:30" ht="15.95" customHeight="1">
      <c r="A65" s="133"/>
      <c r="B65" s="27"/>
      <c r="C65" s="31" t="s">
        <v>5057</v>
      </c>
      <c r="D65" s="1122" t="s">
        <v>9057</v>
      </c>
      <c r="E65" s="889"/>
      <c r="F65" s="889"/>
      <c r="G65" s="889"/>
      <c r="H65" s="889"/>
      <c r="I65" s="889"/>
      <c r="J65" s="890"/>
      <c r="K65" s="36"/>
      <c r="L65" s="136" t="s">
        <v>5065</v>
      </c>
      <c r="M65" s="1122" t="s">
        <v>9058</v>
      </c>
      <c r="N65" s="889"/>
      <c r="O65" s="889"/>
      <c r="P65" s="889"/>
      <c r="Q65" s="889"/>
      <c r="R65" s="889"/>
      <c r="S65" s="889"/>
      <c r="T65" s="889"/>
      <c r="U65" s="889"/>
      <c r="V65" s="889"/>
      <c r="W65" s="889"/>
      <c r="X65" s="889"/>
      <c r="Y65" s="889"/>
      <c r="Z65" s="889"/>
      <c r="AA65" s="889"/>
      <c r="AB65" s="889"/>
      <c r="AC65" s="889"/>
      <c r="AD65" s="890"/>
    </row>
    <row r="66" spans="1:30" ht="15" customHeight="1">
      <c r="A66" s="133"/>
      <c r="B66" s="27"/>
      <c r="C66" s="136" t="s">
        <v>5059</v>
      </c>
      <c r="D66" s="1122" t="s">
        <v>483</v>
      </c>
      <c r="E66" s="889"/>
      <c r="F66" s="889"/>
      <c r="G66" s="889"/>
      <c r="H66" s="889"/>
      <c r="I66" s="889"/>
      <c r="J66" s="890"/>
      <c r="K66" s="36"/>
      <c r="L66" s="136" t="s">
        <v>5066</v>
      </c>
      <c r="M66" s="1122" t="s">
        <v>9059</v>
      </c>
      <c r="N66" s="889"/>
      <c r="O66" s="889"/>
      <c r="P66" s="889"/>
      <c r="Q66" s="889"/>
      <c r="R66" s="889"/>
      <c r="S66" s="889"/>
      <c r="T66" s="889"/>
      <c r="U66" s="889"/>
      <c r="V66" s="889"/>
      <c r="W66" s="889"/>
      <c r="X66" s="889"/>
      <c r="Y66" s="889"/>
      <c r="Z66" s="889"/>
      <c r="AA66" s="889"/>
      <c r="AB66" s="889"/>
      <c r="AC66" s="889"/>
      <c r="AD66" s="890"/>
    </row>
    <row r="67" spans="1:30" ht="24" customHeight="1">
      <c r="A67" s="133"/>
      <c r="B67" s="27"/>
      <c r="C67" s="35"/>
      <c r="D67" s="35"/>
      <c r="E67" s="35"/>
      <c r="F67" s="35"/>
      <c r="G67" s="35"/>
      <c r="H67" s="35"/>
      <c r="I67" s="35"/>
      <c r="J67" s="35"/>
      <c r="K67" s="36"/>
      <c r="L67" s="136" t="s">
        <v>5067</v>
      </c>
      <c r="M67" s="1122" t="s">
        <v>9060</v>
      </c>
      <c r="N67" s="889"/>
      <c r="O67" s="889"/>
      <c r="P67" s="889"/>
      <c r="Q67" s="889"/>
      <c r="R67" s="889"/>
      <c r="S67" s="889"/>
      <c r="T67" s="889"/>
      <c r="U67" s="889"/>
      <c r="V67" s="889"/>
      <c r="W67" s="889"/>
      <c r="X67" s="889"/>
      <c r="Y67" s="889"/>
      <c r="Z67" s="889"/>
      <c r="AA67" s="889"/>
      <c r="AB67" s="889"/>
      <c r="AC67" s="889"/>
      <c r="AD67" s="890"/>
    </row>
    <row r="68" spans="1:30" ht="24" customHeight="1">
      <c r="A68" s="133"/>
      <c r="B68" s="27"/>
      <c r="C68" s="995" t="s">
        <v>9061</v>
      </c>
      <c r="D68" s="889"/>
      <c r="E68" s="889"/>
      <c r="F68" s="889"/>
      <c r="G68" s="889"/>
      <c r="H68" s="889"/>
      <c r="I68" s="889"/>
      <c r="J68" s="890"/>
      <c r="K68" s="134"/>
      <c r="L68" s="136" t="s">
        <v>5068</v>
      </c>
      <c r="M68" s="1122" t="s">
        <v>9062</v>
      </c>
      <c r="N68" s="889"/>
      <c r="O68" s="889"/>
      <c r="P68" s="889"/>
      <c r="Q68" s="889"/>
      <c r="R68" s="889"/>
      <c r="S68" s="889"/>
      <c r="T68" s="889"/>
      <c r="U68" s="889"/>
      <c r="V68" s="889"/>
      <c r="W68" s="889"/>
      <c r="X68" s="889"/>
      <c r="Y68" s="889"/>
      <c r="Z68" s="889"/>
      <c r="AA68" s="889"/>
      <c r="AB68" s="889"/>
      <c r="AC68" s="889"/>
      <c r="AD68" s="890"/>
    </row>
    <row r="69" spans="1:30" ht="24" customHeight="1">
      <c r="A69" s="133"/>
      <c r="B69" s="27"/>
      <c r="C69" s="31" t="s">
        <v>5043</v>
      </c>
      <c r="D69" s="1122" t="s">
        <v>9063</v>
      </c>
      <c r="E69" s="889"/>
      <c r="F69" s="889"/>
      <c r="G69" s="889"/>
      <c r="H69" s="889"/>
      <c r="I69" s="889"/>
      <c r="J69" s="890"/>
      <c r="K69" s="36"/>
      <c r="L69" s="136" t="s">
        <v>5069</v>
      </c>
      <c r="M69" s="1122" t="s">
        <v>9064</v>
      </c>
      <c r="N69" s="889"/>
      <c r="O69" s="889"/>
      <c r="P69" s="889"/>
      <c r="Q69" s="889"/>
      <c r="R69" s="889"/>
      <c r="S69" s="889"/>
      <c r="T69" s="889"/>
      <c r="U69" s="889"/>
      <c r="V69" s="889"/>
      <c r="W69" s="889"/>
      <c r="X69" s="889"/>
      <c r="Y69" s="889"/>
      <c r="Z69" s="889"/>
      <c r="AA69" s="889"/>
      <c r="AB69" s="889"/>
      <c r="AC69" s="889"/>
      <c r="AD69" s="890"/>
    </row>
    <row r="70" spans="1:30" ht="24" customHeight="1">
      <c r="A70" s="133"/>
      <c r="B70" s="27"/>
      <c r="C70" s="31" t="s">
        <v>5045</v>
      </c>
      <c r="D70" s="1122" t="s">
        <v>9065</v>
      </c>
      <c r="E70" s="889"/>
      <c r="F70" s="889"/>
      <c r="G70" s="889"/>
      <c r="H70" s="889"/>
      <c r="I70" s="889"/>
      <c r="J70" s="890"/>
      <c r="K70" s="36"/>
      <c r="L70" s="136" t="s">
        <v>5070</v>
      </c>
      <c r="M70" s="1122" t="s">
        <v>9066</v>
      </c>
      <c r="N70" s="889"/>
      <c r="O70" s="889"/>
      <c r="P70" s="889"/>
      <c r="Q70" s="889"/>
      <c r="R70" s="889"/>
      <c r="S70" s="889"/>
      <c r="T70" s="889"/>
      <c r="U70" s="889"/>
      <c r="V70" s="889"/>
      <c r="W70" s="889"/>
      <c r="X70" s="889"/>
      <c r="Y70" s="889"/>
      <c r="Z70" s="889"/>
      <c r="AA70" s="889"/>
      <c r="AB70" s="889"/>
      <c r="AC70" s="889"/>
      <c r="AD70" s="890"/>
    </row>
    <row r="71" spans="1:30" ht="15" customHeight="1">
      <c r="A71" s="133"/>
      <c r="B71" s="27"/>
      <c r="C71" s="31" t="s">
        <v>5047</v>
      </c>
      <c r="D71" s="1122" t="s">
        <v>9067</v>
      </c>
      <c r="E71" s="889"/>
      <c r="F71" s="889"/>
      <c r="G71" s="889"/>
      <c r="H71" s="889"/>
      <c r="I71" s="889"/>
      <c r="J71" s="890"/>
      <c r="K71" s="36"/>
      <c r="L71" s="136" t="s">
        <v>5071</v>
      </c>
      <c r="M71" s="1122" t="s">
        <v>9068</v>
      </c>
      <c r="N71" s="889"/>
      <c r="O71" s="889"/>
      <c r="P71" s="889"/>
      <c r="Q71" s="889"/>
      <c r="R71" s="889"/>
      <c r="S71" s="889"/>
      <c r="T71" s="889"/>
      <c r="U71" s="889"/>
      <c r="V71" s="889"/>
      <c r="W71" s="889"/>
      <c r="X71" s="889"/>
      <c r="Y71" s="889"/>
      <c r="Z71" s="889"/>
      <c r="AA71" s="889"/>
      <c r="AB71" s="889"/>
      <c r="AC71" s="889"/>
      <c r="AD71" s="890"/>
    </row>
    <row r="72" spans="1:30" ht="15" customHeight="1">
      <c r="A72" s="133"/>
      <c r="B72" s="27"/>
      <c r="C72" s="31" t="s">
        <v>5049</v>
      </c>
      <c r="D72" s="1122" t="s">
        <v>9069</v>
      </c>
      <c r="E72" s="889"/>
      <c r="F72" s="889"/>
      <c r="G72" s="889"/>
      <c r="H72" s="889"/>
      <c r="I72" s="889"/>
      <c r="J72" s="890"/>
      <c r="K72" s="36"/>
      <c r="L72" s="136" t="s">
        <v>5072</v>
      </c>
      <c r="M72" s="1122" t="s">
        <v>9070</v>
      </c>
      <c r="N72" s="889"/>
      <c r="O72" s="889"/>
      <c r="P72" s="889"/>
      <c r="Q72" s="889"/>
      <c r="R72" s="889"/>
      <c r="S72" s="889"/>
      <c r="T72" s="889"/>
      <c r="U72" s="889"/>
      <c r="V72" s="889"/>
      <c r="W72" s="889"/>
      <c r="X72" s="889"/>
      <c r="Y72" s="889"/>
      <c r="Z72" s="889"/>
      <c r="AA72" s="889"/>
      <c r="AB72" s="889"/>
      <c r="AC72" s="889"/>
      <c r="AD72" s="890"/>
    </row>
    <row r="73" spans="1:30" ht="15" customHeight="1">
      <c r="A73" s="133"/>
      <c r="B73" s="27"/>
      <c r="C73" s="31" t="s">
        <v>5057</v>
      </c>
      <c r="D73" s="1122" t="s">
        <v>9071</v>
      </c>
      <c r="E73" s="889"/>
      <c r="F73" s="889"/>
      <c r="G73" s="889"/>
      <c r="H73" s="889"/>
      <c r="I73" s="889"/>
      <c r="J73" s="890"/>
      <c r="K73" s="36"/>
      <c r="L73" s="136" t="s">
        <v>5073</v>
      </c>
      <c r="M73" s="1122" t="s">
        <v>9072</v>
      </c>
      <c r="N73" s="889"/>
      <c r="O73" s="889"/>
      <c r="P73" s="889"/>
      <c r="Q73" s="889"/>
      <c r="R73" s="889"/>
      <c r="S73" s="889"/>
      <c r="T73" s="889"/>
      <c r="U73" s="889"/>
      <c r="V73" s="889"/>
      <c r="W73" s="889"/>
      <c r="X73" s="889"/>
      <c r="Y73" s="889"/>
      <c r="Z73" s="889"/>
      <c r="AA73" s="889"/>
      <c r="AB73" s="889"/>
      <c r="AC73" s="889"/>
      <c r="AD73" s="890"/>
    </row>
    <row r="74" spans="1:30" ht="15" customHeight="1">
      <c r="A74" s="133"/>
      <c r="B74" s="27"/>
      <c r="C74" s="31" t="s">
        <v>5059</v>
      </c>
      <c r="D74" s="1122" t="s">
        <v>483</v>
      </c>
      <c r="E74" s="889"/>
      <c r="F74" s="889"/>
      <c r="G74" s="889"/>
      <c r="H74" s="889"/>
      <c r="I74" s="889"/>
      <c r="J74" s="890"/>
      <c r="K74" s="36"/>
      <c r="L74" s="136" t="s">
        <v>5074</v>
      </c>
      <c r="M74" s="1122" t="s">
        <v>9073</v>
      </c>
      <c r="N74" s="889"/>
      <c r="O74" s="889"/>
      <c r="P74" s="889"/>
      <c r="Q74" s="889"/>
      <c r="R74" s="889"/>
      <c r="S74" s="889"/>
      <c r="T74" s="889"/>
      <c r="U74" s="889"/>
      <c r="V74" s="889"/>
      <c r="W74" s="889"/>
      <c r="X74" s="889"/>
      <c r="Y74" s="889"/>
      <c r="Z74" s="889"/>
      <c r="AA74" s="889"/>
      <c r="AB74" s="889"/>
      <c r="AC74" s="889"/>
      <c r="AD74" s="890"/>
    </row>
    <row r="75" spans="1:30" ht="15" customHeight="1">
      <c r="A75" s="133"/>
      <c r="B75" s="27"/>
      <c r="C75" s="34"/>
      <c r="D75" s="102"/>
      <c r="E75" s="102"/>
      <c r="F75" s="102"/>
      <c r="G75" s="102"/>
      <c r="H75" s="102"/>
      <c r="I75" s="102"/>
      <c r="J75" s="102"/>
      <c r="K75" s="36"/>
      <c r="L75" s="136" t="s">
        <v>5281</v>
      </c>
      <c r="M75" s="1122" t="s">
        <v>483</v>
      </c>
      <c r="N75" s="889"/>
      <c r="O75" s="889"/>
      <c r="P75" s="889"/>
      <c r="Q75" s="889"/>
      <c r="R75" s="889"/>
      <c r="S75" s="889"/>
      <c r="T75" s="889"/>
      <c r="U75" s="889"/>
      <c r="V75" s="889"/>
      <c r="W75" s="889"/>
      <c r="X75" s="889"/>
      <c r="Y75" s="889"/>
      <c r="Z75" s="889"/>
      <c r="AA75" s="889"/>
      <c r="AB75" s="889"/>
      <c r="AC75" s="889"/>
      <c r="AD75" s="890"/>
    </row>
    <row r="76" spans="1:30" ht="15" customHeight="1">
      <c r="A76" s="133"/>
      <c r="B76" s="27"/>
      <c r="C76" s="995" t="s">
        <v>9074</v>
      </c>
      <c r="D76" s="889"/>
      <c r="E76" s="889"/>
      <c r="F76" s="889"/>
      <c r="G76" s="889"/>
      <c r="H76" s="889"/>
      <c r="I76" s="889"/>
      <c r="J76" s="890"/>
      <c r="K76" s="134"/>
      <c r="L76" s="137"/>
      <c r="M76" s="137"/>
      <c r="N76" s="137"/>
      <c r="O76" s="137"/>
      <c r="P76" s="137"/>
      <c r="Q76" s="137"/>
      <c r="R76" s="137"/>
      <c r="S76" s="137"/>
      <c r="T76" s="137"/>
      <c r="U76" s="137"/>
      <c r="V76" s="137"/>
      <c r="W76" s="137"/>
      <c r="X76" s="137"/>
      <c r="Y76" s="137"/>
      <c r="Z76" s="137"/>
      <c r="AA76" s="137"/>
      <c r="AB76" s="137"/>
      <c r="AC76" s="137"/>
      <c r="AD76" s="137"/>
    </row>
    <row r="77" spans="1:30" ht="24" customHeight="1">
      <c r="A77" s="133"/>
      <c r="B77" s="27"/>
      <c r="C77" s="136" t="s">
        <v>5043</v>
      </c>
      <c r="D77" s="1122" t="s">
        <v>9075</v>
      </c>
      <c r="E77" s="889"/>
      <c r="F77" s="889"/>
      <c r="G77" s="889"/>
      <c r="H77" s="889"/>
      <c r="I77" s="889"/>
      <c r="J77" s="890"/>
      <c r="K77" s="36"/>
      <c r="L77" s="995" t="s">
        <v>9076</v>
      </c>
      <c r="M77" s="889"/>
      <c r="N77" s="889"/>
      <c r="O77" s="889"/>
      <c r="P77" s="889"/>
      <c r="Q77" s="889"/>
      <c r="R77" s="889"/>
      <c r="S77" s="889"/>
      <c r="T77" s="889"/>
      <c r="U77" s="889"/>
      <c r="V77" s="889"/>
      <c r="W77" s="889"/>
      <c r="X77" s="889"/>
      <c r="Y77" s="889"/>
      <c r="Z77" s="889"/>
      <c r="AA77" s="889"/>
      <c r="AB77" s="889"/>
      <c r="AC77" s="889"/>
      <c r="AD77" s="890"/>
    </row>
    <row r="78" spans="1:30" ht="36" customHeight="1">
      <c r="A78" s="133"/>
      <c r="B78" s="27"/>
      <c r="C78" s="136" t="s">
        <v>5045</v>
      </c>
      <c r="D78" s="1122" t="s">
        <v>9077</v>
      </c>
      <c r="E78" s="889"/>
      <c r="F78" s="889"/>
      <c r="G78" s="889"/>
      <c r="H78" s="889"/>
      <c r="I78" s="889"/>
      <c r="J78" s="890"/>
      <c r="K78" s="36"/>
      <c r="L78" s="136" t="s">
        <v>5043</v>
      </c>
      <c r="M78" s="1122" t="s">
        <v>9078</v>
      </c>
      <c r="N78" s="889"/>
      <c r="O78" s="889"/>
      <c r="P78" s="889"/>
      <c r="Q78" s="889"/>
      <c r="R78" s="889"/>
      <c r="S78" s="889"/>
      <c r="T78" s="889"/>
      <c r="U78" s="889"/>
      <c r="V78" s="889"/>
      <c r="W78" s="889"/>
      <c r="X78" s="889"/>
      <c r="Y78" s="889"/>
      <c r="Z78" s="889"/>
      <c r="AA78" s="889"/>
      <c r="AB78" s="889"/>
      <c r="AC78" s="889"/>
      <c r="AD78" s="890"/>
    </row>
    <row r="79" spans="1:30" ht="15" customHeight="1">
      <c r="A79" s="133"/>
      <c r="B79" s="27"/>
      <c r="C79" s="136" t="s">
        <v>5047</v>
      </c>
      <c r="D79" s="1122" t="s">
        <v>9079</v>
      </c>
      <c r="E79" s="889"/>
      <c r="F79" s="889"/>
      <c r="G79" s="889"/>
      <c r="H79" s="889"/>
      <c r="I79" s="889"/>
      <c r="J79" s="890"/>
      <c r="K79" s="36"/>
      <c r="L79" s="136" t="s">
        <v>5045</v>
      </c>
      <c r="M79" s="1122" t="s">
        <v>9080</v>
      </c>
      <c r="N79" s="889"/>
      <c r="O79" s="889"/>
      <c r="P79" s="889"/>
      <c r="Q79" s="889"/>
      <c r="R79" s="889"/>
      <c r="S79" s="889"/>
      <c r="T79" s="889"/>
      <c r="U79" s="889"/>
      <c r="V79" s="889"/>
      <c r="W79" s="889"/>
      <c r="X79" s="889"/>
      <c r="Y79" s="889"/>
      <c r="Z79" s="889"/>
      <c r="AA79" s="889"/>
      <c r="AB79" s="889"/>
      <c r="AC79" s="889"/>
      <c r="AD79" s="890"/>
    </row>
    <row r="80" spans="1:30" ht="36" customHeight="1">
      <c r="A80" s="133"/>
      <c r="B80" s="27"/>
      <c r="C80" s="136" t="s">
        <v>5049</v>
      </c>
      <c r="D80" s="1122" t="s">
        <v>9081</v>
      </c>
      <c r="E80" s="889"/>
      <c r="F80" s="889"/>
      <c r="G80" s="889"/>
      <c r="H80" s="889"/>
      <c r="I80" s="889"/>
      <c r="J80" s="890"/>
      <c r="K80" s="36"/>
      <c r="L80" s="136" t="s">
        <v>5047</v>
      </c>
      <c r="M80" s="1122" t="s">
        <v>9082</v>
      </c>
      <c r="N80" s="889"/>
      <c r="O80" s="889"/>
      <c r="P80" s="889"/>
      <c r="Q80" s="889"/>
      <c r="R80" s="889"/>
      <c r="S80" s="889"/>
      <c r="T80" s="889"/>
      <c r="U80" s="889"/>
      <c r="V80" s="889"/>
      <c r="W80" s="889"/>
      <c r="X80" s="889"/>
      <c r="Y80" s="889"/>
      <c r="Z80" s="889"/>
      <c r="AA80" s="889"/>
      <c r="AB80" s="889"/>
      <c r="AC80" s="889"/>
      <c r="AD80" s="890"/>
    </row>
    <row r="81" spans="1:31" ht="36" customHeight="1">
      <c r="A81" s="133"/>
      <c r="B81" s="27"/>
      <c r="C81" s="136" t="s">
        <v>5051</v>
      </c>
      <c r="D81" s="1122" t="s">
        <v>9083</v>
      </c>
      <c r="E81" s="889"/>
      <c r="F81" s="889"/>
      <c r="G81" s="889"/>
      <c r="H81" s="889"/>
      <c r="I81" s="889"/>
      <c r="J81" s="890"/>
      <c r="K81" s="36"/>
      <c r="L81" s="136" t="s">
        <v>5049</v>
      </c>
      <c r="M81" s="1020" t="s">
        <v>9084</v>
      </c>
      <c r="N81" s="889"/>
      <c r="O81" s="889"/>
      <c r="P81" s="889"/>
      <c r="Q81" s="889"/>
      <c r="R81" s="889"/>
      <c r="S81" s="889"/>
      <c r="T81" s="889"/>
      <c r="U81" s="889"/>
      <c r="V81" s="889"/>
      <c r="W81" s="889"/>
      <c r="X81" s="889"/>
      <c r="Y81" s="889"/>
      <c r="Z81" s="889"/>
      <c r="AA81" s="889"/>
      <c r="AB81" s="889"/>
      <c r="AC81" s="889"/>
      <c r="AD81" s="890"/>
    </row>
    <row r="82" spans="1:31" ht="24" customHeight="1">
      <c r="A82" s="133"/>
      <c r="B82" s="27"/>
      <c r="C82" s="136" t="s">
        <v>5053</v>
      </c>
      <c r="D82" s="1122" t="s">
        <v>9085</v>
      </c>
      <c r="E82" s="889"/>
      <c r="F82" s="889"/>
      <c r="G82" s="889"/>
      <c r="H82" s="889"/>
      <c r="I82" s="889"/>
      <c r="J82" s="890"/>
      <c r="K82" s="36"/>
      <c r="L82" s="136" t="s">
        <v>5059</v>
      </c>
      <c r="M82" s="1122" t="s">
        <v>483</v>
      </c>
      <c r="N82" s="889"/>
      <c r="O82" s="889"/>
      <c r="P82" s="889"/>
      <c r="Q82" s="889"/>
      <c r="R82" s="889"/>
      <c r="S82" s="889"/>
      <c r="T82" s="889"/>
      <c r="U82" s="889"/>
      <c r="V82" s="889"/>
      <c r="W82" s="889"/>
      <c r="X82" s="889"/>
      <c r="Y82" s="889"/>
      <c r="Z82" s="889"/>
      <c r="AA82" s="889"/>
      <c r="AB82" s="889"/>
      <c r="AC82" s="889"/>
      <c r="AD82" s="890"/>
    </row>
    <row r="83" spans="1:31" ht="24" customHeight="1">
      <c r="A83" s="133"/>
      <c r="B83" s="27"/>
      <c r="C83" s="136" t="s">
        <v>5055</v>
      </c>
      <c r="D83" s="1122" t="s">
        <v>9086</v>
      </c>
      <c r="E83" s="889"/>
      <c r="F83" s="889"/>
      <c r="G83" s="889"/>
      <c r="H83" s="889"/>
      <c r="I83" s="889"/>
      <c r="J83" s="890"/>
      <c r="K83" s="36"/>
      <c r="L83" s="36"/>
      <c r="M83" s="36"/>
      <c r="N83" s="36"/>
      <c r="O83" s="36"/>
      <c r="P83" s="36"/>
      <c r="Q83" s="36"/>
      <c r="R83" s="36"/>
      <c r="S83" s="36"/>
      <c r="W83" s="35"/>
      <c r="X83" s="35"/>
      <c r="Y83" s="35"/>
      <c r="Z83" s="35"/>
      <c r="AA83" s="35"/>
      <c r="AB83" s="35"/>
      <c r="AC83" s="35"/>
      <c r="AD83" s="35"/>
    </row>
    <row r="84" spans="1:31" ht="15" customHeight="1">
      <c r="A84" s="133"/>
      <c r="B84" s="27"/>
      <c r="C84" s="31" t="s">
        <v>5059</v>
      </c>
      <c r="D84" s="1122" t="s">
        <v>483</v>
      </c>
      <c r="E84" s="889"/>
      <c r="F84" s="889"/>
      <c r="G84" s="889"/>
      <c r="H84" s="889"/>
      <c r="I84" s="889"/>
      <c r="J84" s="890"/>
      <c r="K84" s="36"/>
      <c r="L84" s="36"/>
      <c r="M84" s="36"/>
      <c r="N84" s="36"/>
      <c r="O84" s="36"/>
      <c r="P84" s="36"/>
      <c r="Q84" s="36"/>
      <c r="R84" s="36"/>
      <c r="S84" s="36"/>
      <c r="W84" s="35"/>
      <c r="X84" s="35"/>
      <c r="Y84" s="35"/>
      <c r="Z84" s="35"/>
      <c r="AA84" s="35"/>
      <c r="AB84" s="35"/>
      <c r="AC84" s="35"/>
      <c r="AD84" s="35"/>
    </row>
    <row r="85" spans="1:31" ht="15" customHeight="1">
      <c r="A85" s="133"/>
      <c r="B85" s="1014" t="str">
        <f>IF(AI46&gt;0,"Favor de verificar que no tenga información en celdas sombreadas","")</f>
        <v/>
      </c>
      <c r="C85" s="1014"/>
      <c r="D85" s="1014"/>
      <c r="E85" s="1014"/>
      <c r="F85" s="1014"/>
      <c r="G85" s="1014"/>
      <c r="H85" s="1014"/>
      <c r="I85" s="1014"/>
      <c r="J85" s="1014"/>
      <c r="K85" s="1014"/>
      <c r="L85" s="1014"/>
      <c r="M85" s="1014"/>
      <c r="N85" s="1014"/>
      <c r="O85" s="1014"/>
      <c r="P85" s="1014"/>
      <c r="Q85" s="1014"/>
      <c r="R85" s="1014"/>
      <c r="S85" s="1014"/>
      <c r="T85" s="1014"/>
      <c r="U85" s="1014"/>
      <c r="V85" s="1014"/>
      <c r="W85" s="1014"/>
      <c r="X85" s="1014"/>
      <c r="Y85" s="1014"/>
      <c r="Z85" s="1014"/>
      <c r="AA85" s="1014"/>
      <c r="AB85" s="1014"/>
      <c r="AC85" s="1014"/>
      <c r="AD85" s="1014"/>
    </row>
    <row r="86" spans="1:31" ht="24" customHeight="1">
      <c r="A86" s="11"/>
      <c r="B86" s="11"/>
      <c r="C86" s="1000" t="s">
        <v>5325</v>
      </c>
      <c r="D86" s="866"/>
      <c r="E86" s="866"/>
      <c r="F86" s="866"/>
      <c r="G86" s="866"/>
      <c r="H86" s="866"/>
      <c r="I86" s="866"/>
      <c r="J86" s="866"/>
      <c r="K86" s="866"/>
      <c r="L86" s="866"/>
      <c r="M86" s="866"/>
      <c r="N86" s="866"/>
      <c r="O86" s="866"/>
      <c r="P86" s="866"/>
      <c r="Q86" s="866"/>
      <c r="R86" s="866"/>
      <c r="S86" s="866"/>
      <c r="T86" s="866"/>
      <c r="U86" s="866"/>
      <c r="V86" s="866"/>
      <c r="W86" s="866"/>
      <c r="X86" s="866"/>
      <c r="Y86" s="866"/>
      <c r="Z86" s="866"/>
      <c r="AA86" s="866"/>
      <c r="AB86" s="866"/>
      <c r="AC86" s="866"/>
      <c r="AD86" s="866"/>
    </row>
    <row r="87" spans="1:31" ht="60" customHeight="1">
      <c r="A87" s="11"/>
      <c r="B87" s="11"/>
      <c r="C87" s="991"/>
      <c r="D87" s="884"/>
      <c r="E87" s="884"/>
      <c r="F87" s="884"/>
      <c r="G87" s="884"/>
      <c r="H87" s="884"/>
      <c r="I87" s="884"/>
      <c r="J87" s="884"/>
      <c r="K87" s="884"/>
      <c r="L87" s="884"/>
      <c r="M87" s="884"/>
      <c r="N87" s="884"/>
      <c r="O87" s="884"/>
      <c r="P87" s="884"/>
      <c r="Q87" s="884"/>
      <c r="R87" s="884"/>
      <c r="S87" s="884"/>
      <c r="T87" s="884"/>
      <c r="U87" s="884"/>
      <c r="V87" s="884"/>
      <c r="W87" s="884"/>
      <c r="X87" s="884"/>
      <c r="Y87" s="884"/>
      <c r="Z87" s="884"/>
      <c r="AA87" s="884"/>
      <c r="AB87" s="884"/>
      <c r="AC87" s="884"/>
      <c r="AD87" s="885"/>
    </row>
    <row r="88" spans="1:31" ht="15" customHeight="1">
      <c r="A88" s="11"/>
      <c r="B88" s="988" t="str">
        <f>AN46</f>
        <v/>
      </c>
      <c r="C88" s="866"/>
      <c r="D88" s="866"/>
      <c r="E88" s="866"/>
      <c r="F88" s="866"/>
      <c r="G88" s="866"/>
      <c r="H88" s="866"/>
      <c r="I88" s="866"/>
      <c r="J88" s="866"/>
      <c r="K88" s="866"/>
      <c r="L88" s="866"/>
      <c r="M88" s="866"/>
      <c r="N88" s="866"/>
      <c r="O88" s="866"/>
      <c r="P88" s="866"/>
      <c r="Q88" s="866"/>
      <c r="R88" s="866"/>
      <c r="S88" s="866"/>
      <c r="T88" s="866"/>
      <c r="U88" s="866"/>
      <c r="V88" s="866"/>
      <c r="W88" s="866"/>
      <c r="X88" s="866"/>
      <c r="Y88" s="866"/>
      <c r="Z88" s="866"/>
      <c r="AA88" s="866"/>
      <c r="AB88" s="866"/>
      <c r="AC88" s="866"/>
      <c r="AD88" s="866"/>
    </row>
    <row r="89" spans="1:31" ht="15" customHeight="1">
      <c r="B89" s="1005" t="str">
        <f>IF(SUM(COUNTIF(I37:AD45,"NS"))&lt;&gt;0,"Alerta: debido a que cuenta con registros NS, debe proporcionar una justificación en el area de comentarios al final de la pregunta",IF(AR46&gt;0,"Alerta: debido a que cuenta con registros NA, debe proporcionar una justificación en el area de comentarios al final de la pregunta",""))</f>
        <v/>
      </c>
      <c r="C89" s="866"/>
      <c r="D89" s="866"/>
      <c r="E89" s="866"/>
      <c r="F89" s="866"/>
      <c r="G89" s="866"/>
      <c r="H89" s="866"/>
      <c r="I89" s="866"/>
      <c r="J89" s="866"/>
      <c r="K89" s="866"/>
      <c r="L89" s="866"/>
      <c r="M89" s="866"/>
      <c r="N89" s="866"/>
      <c r="O89" s="866"/>
      <c r="P89" s="866"/>
      <c r="Q89" s="866"/>
      <c r="R89" s="866"/>
      <c r="S89" s="866"/>
      <c r="T89" s="866"/>
      <c r="U89" s="866"/>
      <c r="V89" s="866"/>
      <c r="W89" s="866"/>
      <c r="X89" s="866"/>
      <c r="Y89" s="866"/>
      <c r="Z89" s="866"/>
      <c r="AA89" s="866"/>
      <c r="AB89" s="866"/>
      <c r="AC89" s="866"/>
      <c r="AD89" s="866"/>
      <c r="AE89" s="887"/>
    </row>
    <row r="90" spans="1:31" ht="15" customHeight="1">
      <c r="B90" s="1014" t="str">
        <f>IF(AO46&gt;0,"Los ingresos brutos mensuales deben anotarse en pesos mexicanos (no debe agregar la frase “miles o millones de pesos”)",IF(AQ46&gt;0,"Los ingresos brutos mensuales no deben llevar decimales",""))</f>
        <v/>
      </c>
      <c r="C90" s="1014"/>
      <c r="D90" s="1014"/>
      <c r="E90" s="1014"/>
      <c r="F90" s="1014"/>
      <c r="G90" s="1014"/>
      <c r="H90" s="1014"/>
      <c r="I90" s="1014"/>
      <c r="J90" s="1014"/>
      <c r="K90" s="1014"/>
      <c r="L90" s="1014"/>
      <c r="M90" s="1014"/>
      <c r="N90" s="1014"/>
      <c r="O90" s="1014"/>
      <c r="P90" s="1014"/>
      <c r="Q90" s="1014"/>
      <c r="R90" s="1014"/>
      <c r="S90" s="1014"/>
      <c r="T90" s="1014"/>
      <c r="U90" s="1014"/>
      <c r="V90" s="1014"/>
      <c r="W90" s="1014"/>
      <c r="X90" s="1014"/>
      <c r="Y90" s="1014"/>
      <c r="Z90" s="1014"/>
      <c r="AA90" s="1014"/>
      <c r="AB90" s="1014"/>
      <c r="AC90" s="1014"/>
      <c r="AD90" s="1014"/>
    </row>
    <row r="91" spans="1:31" ht="15" customHeight="1">
      <c r="B91" s="989" t="str">
        <f>IF(AS46&gt;0,"Registró el código 1 en la col. Nivel de Escolaridad debe de seleccionar el código 8 en la col. Estatus",IF(AT46&gt;0,"Registró el código 2, 3 o 9 en la col. Nivel de Escolaridad no puede seleccionar el código 4 en la col. Estatus",IF(AU46&gt;0,"Registró el código 9 en la col. Nivel de Escolaridad debe de seleccionar el código 9 en la col. Estatus","")))</f>
        <v/>
      </c>
      <c r="C91" s="989"/>
      <c r="D91" s="989"/>
      <c r="E91" s="989"/>
      <c r="F91" s="989"/>
      <c r="G91" s="989"/>
      <c r="H91" s="989"/>
      <c r="I91" s="989"/>
      <c r="J91" s="989"/>
      <c r="K91" s="989"/>
      <c r="L91" s="989"/>
      <c r="M91" s="989"/>
      <c r="N91" s="989"/>
      <c r="O91" s="989"/>
      <c r="P91" s="989"/>
      <c r="Q91" s="989"/>
      <c r="R91" s="989"/>
      <c r="S91" s="989"/>
      <c r="T91" s="989"/>
      <c r="U91" s="989"/>
      <c r="V91" s="989"/>
      <c r="W91" s="989"/>
      <c r="X91" s="989"/>
      <c r="Y91" s="989"/>
      <c r="Z91" s="989"/>
      <c r="AA91" s="989"/>
      <c r="AB91" s="989"/>
      <c r="AC91" s="989"/>
      <c r="AD91" s="989"/>
    </row>
    <row r="92" spans="1:31" ht="15" customHeight="1">
      <c r="B92" s="1173" t="str">
        <f>IF(AV46&gt;0,"Alerta: debe de proporcionar una justificación de acuerdo a lo establecido en la instrucción 12","")</f>
        <v/>
      </c>
      <c r="C92" s="1173"/>
      <c r="D92" s="1173"/>
      <c r="E92" s="1173"/>
      <c r="F92" s="1173"/>
      <c r="G92" s="1173"/>
      <c r="H92" s="1173"/>
      <c r="I92" s="1173"/>
      <c r="J92" s="1173"/>
      <c r="K92" s="1173"/>
      <c r="L92" s="1173"/>
      <c r="M92" s="1173"/>
      <c r="N92" s="1173"/>
      <c r="O92" s="1173"/>
      <c r="P92" s="1173"/>
      <c r="Q92" s="1173"/>
      <c r="R92" s="1173"/>
      <c r="S92" s="1173"/>
      <c r="T92" s="1173"/>
      <c r="U92" s="1173"/>
      <c r="V92" s="1173"/>
      <c r="W92" s="1173"/>
      <c r="X92" s="1173"/>
      <c r="Y92" s="1173"/>
      <c r="Z92" s="1173"/>
      <c r="AA92" s="1173"/>
      <c r="AB92" s="1173"/>
      <c r="AC92" s="1173"/>
      <c r="AD92" s="1173"/>
    </row>
    <row r="93" spans="1:31" ht="15" customHeight="1">
      <c r="B93" s="989" t="str">
        <f>IF(AW46&gt;0,"Favor de revisar la instrucción 13, debido a que no se cumplen con los criterios mencionados","")</f>
        <v/>
      </c>
      <c r="C93" s="989"/>
      <c r="D93" s="989"/>
      <c r="E93" s="989"/>
      <c r="F93" s="989"/>
      <c r="G93" s="989"/>
      <c r="H93" s="989"/>
      <c r="I93" s="989"/>
      <c r="J93" s="989"/>
      <c r="K93" s="989"/>
      <c r="L93" s="989"/>
      <c r="M93" s="989"/>
      <c r="N93" s="989"/>
      <c r="O93" s="989"/>
      <c r="P93" s="989"/>
      <c r="Q93" s="989"/>
      <c r="R93" s="989"/>
      <c r="S93" s="989"/>
      <c r="T93" s="989"/>
      <c r="U93" s="989"/>
      <c r="V93" s="989"/>
      <c r="W93" s="989"/>
      <c r="X93" s="989"/>
      <c r="Y93" s="989"/>
      <c r="Z93" s="989"/>
      <c r="AA93" s="989"/>
      <c r="AB93" s="989"/>
      <c r="AC93" s="989"/>
      <c r="AD93" s="989"/>
    </row>
  </sheetData>
  <sheetProtection algorithmName="SHA-512" hashValue="A8ep5SlrwPY6ZwmukhII8K2UxlYSOWesJHhb4nY87qYijlveBtnuGOEO7zZ4ZRxKA2G/PCcTdSi3K03GBIqHEQ==" saltValue="gYHO4yx8CnrJDlR6ZsBbOw==" spinCount="100000" sheet="1" objects="1" scenarios="1"/>
  <mergeCells count="230">
    <mergeCell ref="AJ30:AJ31"/>
    <mergeCell ref="B93:AD93"/>
    <mergeCell ref="B85:AD85"/>
    <mergeCell ref="AL35:AN35"/>
    <mergeCell ref="AP35:AQ35"/>
    <mergeCell ref="B48:AD48"/>
    <mergeCell ref="B50:AD50"/>
    <mergeCell ref="B88:AD88"/>
    <mergeCell ref="B90:AD90"/>
    <mergeCell ref="B91:AD91"/>
    <mergeCell ref="B92:AD92"/>
    <mergeCell ref="D84:J84"/>
    <mergeCell ref="L77:AD77"/>
    <mergeCell ref="M53:AD53"/>
    <mergeCell ref="D79:J79"/>
    <mergeCell ref="D72:J72"/>
    <mergeCell ref="M70:AD70"/>
    <mergeCell ref="M75:AD75"/>
    <mergeCell ref="W45:X45"/>
    <mergeCell ref="D73:J73"/>
    <mergeCell ref="M73:AD73"/>
    <mergeCell ref="M71:AD71"/>
    <mergeCell ref="W38:X38"/>
    <mergeCell ref="M56:AD56"/>
    <mergeCell ref="U39:V39"/>
    <mergeCell ref="D77:J77"/>
    <mergeCell ref="Q36:R36"/>
    <mergeCell ref="I40:J40"/>
    <mergeCell ref="C47:E47"/>
    <mergeCell ref="I38:J38"/>
    <mergeCell ref="K38:L38"/>
    <mergeCell ref="U38:V38"/>
    <mergeCell ref="M39:N39"/>
    <mergeCell ref="S42:T42"/>
    <mergeCell ref="M43:N43"/>
    <mergeCell ref="AC45:AD45"/>
    <mergeCell ref="Y38:Z38"/>
    <mergeCell ref="W40:X40"/>
    <mergeCell ref="AA38:AB38"/>
    <mergeCell ref="M54:AD54"/>
    <mergeCell ref="AA44:AB44"/>
    <mergeCell ref="D64:J64"/>
    <mergeCell ref="AA40:AB40"/>
    <mergeCell ref="M35:N36"/>
    <mergeCell ref="D83:J83"/>
    <mergeCell ref="D82:J82"/>
    <mergeCell ref="D60:J60"/>
    <mergeCell ref="D63:J63"/>
    <mergeCell ref="D81:J81"/>
    <mergeCell ref="M67:AD67"/>
    <mergeCell ref="M69:AD69"/>
    <mergeCell ref="M78:AD78"/>
    <mergeCell ref="D74:J74"/>
    <mergeCell ref="M80:AD80"/>
    <mergeCell ref="M61:AD61"/>
    <mergeCell ref="D65:J65"/>
    <mergeCell ref="D78:J78"/>
    <mergeCell ref="M74:AD74"/>
    <mergeCell ref="D61:J61"/>
    <mergeCell ref="D70:J70"/>
    <mergeCell ref="D62:J62"/>
    <mergeCell ref="M82:AD82"/>
    <mergeCell ref="C87:AD87"/>
    <mergeCell ref="U37:V37"/>
    <mergeCell ref="M40:N40"/>
    <mergeCell ref="AC42:AD42"/>
    <mergeCell ref="C15:AD15"/>
    <mergeCell ref="Y40:Z40"/>
    <mergeCell ref="D80:J80"/>
    <mergeCell ref="AC38:AD38"/>
    <mergeCell ref="AA41:AB41"/>
    <mergeCell ref="M63:AD63"/>
    <mergeCell ref="O42:P42"/>
    <mergeCell ref="C26:AD26"/>
    <mergeCell ref="I35:J36"/>
    <mergeCell ref="S35:T36"/>
    <mergeCell ref="M55:AD55"/>
    <mergeCell ref="L51:AD51"/>
    <mergeCell ref="F47:AD47"/>
    <mergeCell ref="I39:J39"/>
    <mergeCell ref="K39:L39"/>
    <mergeCell ref="S45:T45"/>
    <mergeCell ref="C27:AD27"/>
    <mergeCell ref="AA43:AB43"/>
    <mergeCell ref="I34:AB34"/>
    <mergeCell ref="O41:P41"/>
    <mergeCell ref="C76:J76"/>
    <mergeCell ref="M66:AD66"/>
    <mergeCell ref="AC40:AD40"/>
    <mergeCell ref="M58:AD58"/>
    <mergeCell ref="Q45:R45"/>
    <mergeCell ref="M38:N38"/>
    <mergeCell ref="M68:AD68"/>
    <mergeCell ref="D42:H42"/>
    <mergeCell ref="O38:P38"/>
    <mergeCell ref="Y41:Z41"/>
    <mergeCell ref="Q41:R41"/>
    <mergeCell ref="D45:H45"/>
    <mergeCell ref="S44:T44"/>
    <mergeCell ref="Y44:Z44"/>
    <mergeCell ref="M41:N41"/>
    <mergeCell ref="M57:AD57"/>
    <mergeCell ref="C51:J51"/>
    <mergeCell ref="M72:AD72"/>
    <mergeCell ref="M42:N42"/>
    <mergeCell ref="Q44:R44"/>
    <mergeCell ref="U43:V43"/>
    <mergeCell ref="C57:J57"/>
    <mergeCell ref="K45:L45"/>
    <mergeCell ref="I45:J45"/>
    <mergeCell ref="B3:AD3"/>
    <mergeCell ref="Y39:Z39"/>
    <mergeCell ref="D40:H40"/>
    <mergeCell ref="AA39:AB39"/>
    <mergeCell ref="D54:J54"/>
    <mergeCell ref="M81:AD81"/>
    <mergeCell ref="F49:AD49"/>
    <mergeCell ref="D69:J69"/>
    <mergeCell ref="K44:L44"/>
    <mergeCell ref="I37:J37"/>
    <mergeCell ref="AA45:AB45"/>
    <mergeCell ref="AC39:AD39"/>
    <mergeCell ref="S37:T37"/>
    <mergeCell ref="K40:L40"/>
    <mergeCell ref="S41:T41"/>
    <mergeCell ref="M52:AD52"/>
    <mergeCell ref="D44:H44"/>
    <mergeCell ref="D71:J71"/>
    <mergeCell ref="Y43:Z43"/>
    <mergeCell ref="D58:J58"/>
    <mergeCell ref="C68:J68"/>
    <mergeCell ref="Q43:R43"/>
    <mergeCell ref="W35:X36"/>
    <mergeCell ref="B7:AD7"/>
    <mergeCell ref="B89:AE89"/>
    <mergeCell ref="W42:X42"/>
    <mergeCell ref="C20:AD20"/>
    <mergeCell ref="Y45:Z45"/>
    <mergeCell ref="I44:J44"/>
    <mergeCell ref="C29:AD29"/>
    <mergeCell ref="D39:H39"/>
    <mergeCell ref="O35:R35"/>
    <mergeCell ref="D66:J66"/>
    <mergeCell ref="D53:J53"/>
    <mergeCell ref="AA42:AB42"/>
    <mergeCell ref="M59:AD59"/>
    <mergeCell ref="C22:AD22"/>
    <mergeCell ref="K37:L37"/>
    <mergeCell ref="D38:H38"/>
    <mergeCell ref="C31:AD31"/>
    <mergeCell ref="W37:X37"/>
    <mergeCell ref="M64:AD64"/>
    <mergeCell ref="Y42:Z42"/>
    <mergeCell ref="C25:AD25"/>
    <mergeCell ref="K35:L36"/>
    <mergeCell ref="AC41:AD41"/>
    <mergeCell ref="S38:T38"/>
    <mergeCell ref="D59:J59"/>
    <mergeCell ref="C86:AD86"/>
    <mergeCell ref="W43:X43"/>
    <mergeCell ref="B1:AD1"/>
    <mergeCell ref="M62:AD62"/>
    <mergeCell ref="O43:P43"/>
    <mergeCell ref="I42:J42"/>
    <mergeCell ref="D52:J52"/>
    <mergeCell ref="K42:L42"/>
    <mergeCell ref="O40:P40"/>
    <mergeCell ref="C49:E49"/>
    <mergeCell ref="D37:H37"/>
    <mergeCell ref="U42:V42"/>
    <mergeCell ref="M45:N45"/>
    <mergeCell ref="M44:N44"/>
    <mergeCell ref="AC37:AD37"/>
    <mergeCell ref="C23:AD23"/>
    <mergeCell ref="O45:P45"/>
    <mergeCell ref="Q39:R39"/>
    <mergeCell ref="Q42:R42"/>
    <mergeCell ref="D55:J55"/>
    <mergeCell ref="O44:P44"/>
    <mergeCell ref="D41:H41"/>
    <mergeCell ref="M79:AD79"/>
    <mergeCell ref="U40:V40"/>
    <mergeCell ref="S43:T43"/>
    <mergeCell ref="C24:AD24"/>
    <mergeCell ref="S39:T39"/>
    <mergeCell ref="M65:AD65"/>
    <mergeCell ref="K43:L43"/>
    <mergeCell ref="D43:H43"/>
    <mergeCell ref="Q38:R38"/>
    <mergeCell ref="I41:J41"/>
    <mergeCell ref="K41:L41"/>
    <mergeCell ref="I43:J43"/>
    <mergeCell ref="S40:T40"/>
    <mergeCell ref="M60:AD60"/>
    <mergeCell ref="W44:X44"/>
    <mergeCell ref="W39:X39"/>
    <mergeCell ref="AC43:AD43"/>
    <mergeCell ref="U41:V41"/>
    <mergeCell ref="W41:X41"/>
    <mergeCell ref="Q40:R40"/>
    <mergeCell ref="O39:P39"/>
    <mergeCell ref="U45:V45"/>
    <mergeCell ref="B46:AD46"/>
    <mergeCell ref="U44:V44"/>
    <mergeCell ref="AA35:AB36"/>
    <mergeCell ref="AC44:AD44"/>
    <mergeCell ref="B5:AD5"/>
    <mergeCell ref="AA12:AD12"/>
    <mergeCell ref="AA37:AB37"/>
    <mergeCell ref="C18:AD18"/>
    <mergeCell ref="C21:AD21"/>
    <mergeCell ref="Q37:R37"/>
    <mergeCell ref="B14:AD14"/>
    <mergeCell ref="B10:L10"/>
    <mergeCell ref="C16:AD16"/>
    <mergeCell ref="AC34:AD36"/>
    <mergeCell ref="C28:AD28"/>
    <mergeCell ref="C34:H36"/>
    <mergeCell ref="C32:AD32"/>
    <mergeCell ref="O37:P37"/>
    <mergeCell ref="O36:P36"/>
    <mergeCell ref="Y35:Z36"/>
    <mergeCell ref="AA9:AD9"/>
    <mergeCell ref="M37:N37"/>
    <mergeCell ref="N10:O10"/>
    <mergeCell ref="C17:AD17"/>
    <mergeCell ref="C19:AD19"/>
    <mergeCell ref="C30:AD30"/>
    <mergeCell ref="Y37:Z37"/>
    <mergeCell ref="U35:V36"/>
  </mergeCells>
  <phoneticPr fontId="61" type="noConversion"/>
  <conditionalFormatting sqref="C32:E32">
    <cfRule type="expression" dxfId="71" priority="267">
      <formula>AND(AY37&gt;0,F49="")</formula>
    </cfRule>
  </conditionalFormatting>
  <conditionalFormatting sqref="C31:F31">
    <cfRule type="expression" dxfId="70" priority="266">
      <formula>AND(AX37&gt;0,F47="")</formula>
    </cfRule>
  </conditionalFormatting>
  <conditionalFormatting sqref="C18:AD18">
    <cfRule type="expression" dxfId="69" priority="258">
      <formula>$AQ$46&gt;0</formula>
    </cfRule>
    <cfRule type="expression" dxfId="68" priority="259">
      <formula>$AO$46&gt;0</formula>
    </cfRule>
  </conditionalFormatting>
  <conditionalFormatting sqref="C19:AD19">
    <cfRule type="expression" dxfId="67" priority="260">
      <formula>AND($AR$46&gt;0,$C$87="")</formula>
    </cfRule>
  </conditionalFormatting>
  <conditionalFormatting sqref="C21:AD21">
    <cfRule type="expression" dxfId="66" priority="261">
      <formula>$AS$46&gt;0</formula>
    </cfRule>
  </conditionalFormatting>
  <conditionalFormatting sqref="C22:AD22">
    <cfRule type="expression" dxfId="65" priority="262">
      <formula>$AT$46&gt;0</formula>
    </cfRule>
  </conditionalFormatting>
  <conditionalFormatting sqref="C23:AD23">
    <cfRule type="expression" dxfId="64" priority="263">
      <formula>$AU$46&gt;0</formula>
    </cfRule>
  </conditionalFormatting>
  <conditionalFormatting sqref="C26:AD26">
    <cfRule type="expression" dxfId="63" priority="264">
      <formula>AND($AV$46&gt;0,$C$87="")</formula>
    </cfRule>
  </conditionalFormatting>
  <conditionalFormatting sqref="C27:AD27">
    <cfRule type="expression" dxfId="62" priority="265">
      <formula>$AW$46&gt;0</formula>
    </cfRule>
  </conditionalFormatting>
  <conditionalFormatting sqref="F49:H49">
    <cfRule type="expression" dxfId="61" priority="270">
      <formula>AND(AY37=0,F49="")</formula>
    </cfRule>
    <cfRule type="expression" dxfId="60" priority="271">
      <formula>AND(AY37&gt;0,F49="")</formula>
    </cfRule>
  </conditionalFormatting>
  <conditionalFormatting sqref="F47:I47">
    <cfRule type="expression" dxfId="59" priority="268">
      <formula>AND(AX37=0,F47="")</formula>
    </cfRule>
    <cfRule type="expression" dxfId="58" priority="269">
      <formula>AND(AX37&gt;0,F47="")</formula>
    </cfRule>
  </conditionalFormatting>
  <conditionalFormatting sqref="F32:V32 X32:AD32">
    <cfRule type="expression" dxfId="57" priority="193">
      <formula>AND(#REF!&gt;0,I49="")</formula>
    </cfRule>
  </conditionalFormatting>
  <conditionalFormatting sqref="G31:W31 Y31:AD31">
    <cfRule type="expression" dxfId="56" priority="190">
      <formula>AND(#REF!&gt;0,J47="")</formula>
    </cfRule>
  </conditionalFormatting>
  <conditionalFormatting sqref="I49:Y49 AA49:AD49">
    <cfRule type="expression" dxfId="55" priority="204">
      <formula>AND(#REF!=0,I49="")</formula>
    </cfRule>
    <cfRule type="expression" dxfId="54" priority="205">
      <formula>AND(#REF!&gt;0,I49="")</formula>
    </cfRule>
  </conditionalFormatting>
  <conditionalFormatting sqref="I38:AB45">
    <cfRule type="expression" dxfId="53" priority="30">
      <formula>$AC38&lt;&gt;""</formula>
    </cfRule>
  </conditionalFormatting>
  <conditionalFormatting sqref="J47:Z47 AB47:AD47">
    <cfRule type="expression" dxfId="52" priority="198">
      <formula>AND(#REF!=0,J47="")</formula>
    </cfRule>
    <cfRule type="expression" dxfId="51" priority="199">
      <formula>AND(#REF!&gt;0,J47="")</formula>
    </cfRule>
  </conditionalFormatting>
  <conditionalFormatting sqref="K37:AD45">
    <cfRule type="expression" dxfId="50" priority="32">
      <formula>$I37=8</formula>
    </cfRule>
  </conditionalFormatting>
  <conditionalFormatting sqref="W32">
    <cfRule type="expression" dxfId="49" priority="17">
      <formula>AND(BR37&gt;0,Z49="")</formula>
    </cfRule>
  </conditionalFormatting>
  <conditionalFormatting sqref="X31">
    <cfRule type="expression" dxfId="48" priority="20">
      <formula>AND(BR37&gt;0,AA47="")</formula>
    </cfRule>
  </conditionalFormatting>
  <conditionalFormatting sqref="Z49">
    <cfRule type="expression" dxfId="47" priority="16">
      <formula>AND(BR37=0,Z49="")</formula>
    </cfRule>
    <cfRule type="expression" dxfId="46" priority="18">
      <formula>AND(BR37&gt;0,Z49="")</formula>
    </cfRule>
  </conditionalFormatting>
  <conditionalFormatting sqref="AA47">
    <cfRule type="expression" dxfId="45" priority="19">
      <formula>AND(BR37=0,AA47="")</formula>
    </cfRule>
    <cfRule type="expression" dxfId="44" priority="21">
      <formula>AND(BR37&gt;0,AA47="")</formula>
    </cfRule>
  </conditionalFormatting>
  <conditionalFormatting sqref="AA37:AB45">
    <cfRule type="expression" dxfId="43" priority="31">
      <formula>$Y37&lt;&gt;6</formula>
    </cfRule>
  </conditionalFormatting>
  <conditionalFormatting sqref="AC37:AD37">
    <cfRule type="expression" dxfId="42" priority="33">
      <formula>$AM$29=""</formula>
    </cfRule>
  </conditionalFormatting>
  <dataValidations count="6">
    <dataValidation type="list" allowBlank="1" showErrorMessage="1" errorTitle="Datos incorrectos" error="Los datos ingresados no son correctos, revise las opciones disponibles" sqref="I37:J45">
      <formula1>"1, 2, 8, 9"</formula1>
    </dataValidation>
    <dataValidation type="list" allowBlank="1" showErrorMessage="1" errorTitle="Datos incorrectos" error="Los datos ingresados no son correctos, revise las opciones disponibles" sqref="S37:T45">
      <formula1>"1, 2, 3, 4, 5, 6, 7, 8, 9, 10, 11, 12, 13, 14, 15, 16, 17, 18, 19, 20, 21, 22, 23, 99"</formula1>
    </dataValidation>
    <dataValidation type="list" allowBlank="1" showErrorMessage="1" errorTitle="Datos incorrectos" error="Los datos ingresados no son correctos, revise las opciones disponibles" sqref="Y37:Z45">
      <formula1>"1, 2, 3, 4, 5, 6, 7, 9"</formula1>
    </dataValidation>
    <dataValidation type="list" allowBlank="1" showErrorMessage="1" errorTitle="Datos incorrectos" error="Los datos ingresados no son correctos, revise las opciones disponibles" sqref="O37:P45">
      <formula1>"1, 2, 3, 4, 5, 6, 7, 8, 9"</formula1>
    </dataValidation>
    <dataValidation type="list" allowBlank="1" showErrorMessage="1" errorTitle="Datos incorrectos" error="Los datos ingresados no son correctos, revise las opciones disponibles" sqref="Q37:R45">
      <formula1>"1, 2, 3, 4, 8, 9"</formula1>
    </dataValidation>
    <dataValidation type="list" allowBlank="1" showInputMessage="1" showErrorMessage="1" sqref="AA37:AB45">
      <formula1>"1,2,3,4,9"</formula1>
    </dataValidation>
  </dataValidations>
  <hyperlinks>
    <hyperlink ref="AA9" location="Índice!B41" display="Índice"/>
    <hyperlink ref="AA12" location="CNGE_2025_M1_Secc5_Sub2!A51" display="Pregunta 5.3"/>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V
Complemento 1</oddHeader>
    <oddFooter>&amp;LCenso Nacional de Gobiernos Estatales 2025&amp;R&amp;P de &amp;N</oddFooter>
  </headerFooter>
  <colBreaks count="1" manualBreakCount="1">
    <brk id="30" max="92"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184"/>
  <sheetViews>
    <sheetView showGridLines="0" view="pageBreakPreview" zoomScale="120" zoomScaleNormal="100" zoomScaleSheetLayoutView="120" workbookViewId="0"/>
  </sheetViews>
  <sheetFormatPr baseColWidth="10" defaultColWidth="0" defaultRowHeight="15" customHeight="1" zeroHeight="1"/>
  <cols>
    <col min="1" max="1" width="5.75" customWidth="1"/>
    <col min="2" max="30" width="3.75" customWidth="1"/>
    <col min="31" max="31" width="5.75" style="26" customWidth="1"/>
    <col min="32" max="32" width="3.75" hidden="1" customWidth="1"/>
    <col min="33" max="126" width="13.75" hidden="1" customWidth="1"/>
    <col min="127" max="16384" width="3.75" hidden="1"/>
  </cols>
  <sheetData>
    <row r="1" spans="1:30" ht="173.25" customHeight="1">
      <c r="B1" s="870" t="s">
        <v>0</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row>
    <row r="2" spans="1:30" ht="14.25"/>
    <row r="3" spans="1:30" ht="45" customHeight="1">
      <c r="B3" s="869" t="s">
        <v>1</v>
      </c>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row>
    <row r="4" spans="1:30" ht="14.25"/>
    <row r="5" spans="1:30" ht="45" customHeight="1">
      <c r="B5" s="869" t="s">
        <v>2</v>
      </c>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row>
    <row r="6" spans="1:30" ht="14.25"/>
    <row r="7" spans="1:30" ht="60" customHeight="1">
      <c r="B7" s="869" t="s">
        <v>32</v>
      </c>
      <c r="C7" s="866"/>
      <c r="D7" s="866"/>
      <c r="E7" s="866"/>
      <c r="F7" s="866"/>
      <c r="G7" s="866"/>
      <c r="H7" s="866"/>
      <c r="I7" s="866"/>
      <c r="J7" s="866"/>
      <c r="K7" s="866"/>
      <c r="L7" s="866"/>
      <c r="M7" s="866"/>
      <c r="N7" s="866"/>
      <c r="O7" s="866"/>
      <c r="P7" s="866"/>
      <c r="Q7" s="866"/>
      <c r="R7" s="866"/>
      <c r="S7" s="866"/>
      <c r="T7" s="866"/>
      <c r="U7" s="866"/>
      <c r="V7" s="866"/>
      <c r="W7" s="866"/>
      <c r="X7" s="866"/>
      <c r="Y7" s="866"/>
      <c r="Z7" s="866"/>
      <c r="AA7" s="866"/>
      <c r="AB7" s="866"/>
      <c r="AC7" s="866"/>
      <c r="AD7" s="866"/>
    </row>
    <row r="8" spans="1:30" ht="15" customHeight="1">
      <c r="B8" s="3"/>
      <c r="C8" s="3"/>
      <c r="D8" s="3"/>
      <c r="E8" s="3"/>
      <c r="F8" s="3"/>
      <c r="G8" s="3"/>
      <c r="H8" s="3"/>
      <c r="I8" s="3"/>
      <c r="J8" s="3"/>
      <c r="K8" s="3"/>
      <c r="L8" s="3"/>
      <c r="M8" s="3"/>
      <c r="N8" s="3"/>
      <c r="O8" s="3"/>
      <c r="P8" s="3"/>
      <c r="Q8" s="3"/>
      <c r="R8" s="3"/>
      <c r="S8" s="3"/>
      <c r="T8" s="3"/>
      <c r="U8" s="3"/>
      <c r="V8" s="3"/>
      <c r="W8" s="3"/>
      <c r="X8" s="3"/>
      <c r="Y8" s="3"/>
      <c r="Z8" s="3"/>
      <c r="AA8" s="3"/>
      <c r="AB8" s="3"/>
      <c r="AC8" s="3"/>
      <c r="AD8" s="3"/>
    </row>
    <row r="9" spans="1:30" ht="15" customHeight="1" thickBot="1">
      <c r="A9" s="1"/>
      <c r="B9" s="5" t="s">
        <v>4</v>
      </c>
      <c r="C9" s="116"/>
      <c r="D9" s="116"/>
      <c r="E9" s="116"/>
      <c r="F9" s="116"/>
      <c r="G9" s="116"/>
      <c r="H9" s="116"/>
      <c r="I9" s="116"/>
      <c r="J9" s="116"/>
      <c r="K9" s="116"/>
      <c r="L9" s="116"/>
      <c r="M9" s="116"/>
      <c r="N9" s="5" t="s">
        <v>5</v>
      </c>
      <c r="O9" s="116"/>
      <c r="P9" s="116"/>
      <c r="Q9" s="116"/>
      <c r="R9" s="116"/>
      <c r="S9" s="116"/>
      <c r="T9" s="116"/>
      <c r="U9" s="116"/>
      <c r="V9" s="116"/>
      <c r="W9" s="116"/>
      <c r="X9" s="116"/>
      <c r="Y9" s="116"/>
      <c r="Z9" s="116"/>
      <c r="AA9" s="899" t="s">
        <v>3</v>
      </c>
      <c r="AB9" s="866"/>
      <c r="AC9" s="866"/>
      <c r="AD9" s="866"/>
    </row>
    <row r="10" spans="1:30" ht="15" customHeight="1" thickBot="1">
      <c r="A10" s="1"/>
      <c r="B10" s="871" t="str">
        <f>IF(Presentación!B10="","",Presentación!B10)</f>
        <v>Veracruz de Ignacio de la Llave</v>
      </c>
      <c r="C10" s="872"/>
      <c r="D10" s="872"/>
      <c r="E10" s="872"/>
      <c r="F10" s="872"/>
      <c r="G10" s="872"/>
      <c r="H10" s="872"/>
      <c r="I10" s="872"/>
      <c r="J10" s="872"/>
      <c r="K10" s="872"/>
      <c r="L10" s="873"/>
      <c r="M10" s="116"/>
      <c r="N10" s="871" t="str">
        <f>IF(Presentación!N10="","",Presentación!N10)</f>
        <v>230</v>
      </c>
      <c r="O10" s="873"/>
      <c r="P10" s="43"/>
      <c r="Q10" s="43"/>
      <c r="R10" s="43"/>
      <c r="S10" s="43"/>
      <c r="T10" s="43"/>
      <c r="U10" s="43"/>
      <c r="V10" s="43"/>
      <c r="W10" s="43"/>
      <c r="X10" s="43"/>
      <c r="Y10" s="43"/>
      <c r="Z10" s="43"/>
      <c r="AA10" s="43"/>
      <c r="AB10" s="43"/>
      <c r="AC10" s="43"/>
      <c r="AD10" s="43"/>
    </row>
    <row r="11" spans="1:30" ht="15" customHeight="1">
      <c r="A11" s="1"/>
      <c r="B11" s="1"/>
      <c r="C11" s="1"/>
      <c r="D11" s="1"/>
      <c r="E11" s="1"/>
      <c r="F11" s="1"/>
      <c r="G11" s="1"/>
      <c r="H11" s="1"/>
      <c r="I11" s="1"/>
      <c r="J11" s="1"/>
      <c r="K11" s="1"/>
      <c r="L11" s="1"/>
      <c r="M11" s="116"/>
      <c r="N11" s="1"/>
      <c r="O11" s="1"/>
      <c r="P11" s="43"/>
      <c r="Q11" s="43"/>
      <c r="R11" s="43"/>
      <c r="S11" s="43"/>
      <c r="T11" s="43"/>
      <c r="U11" s="43"/>
      <c r="V11" s="43"/>
      <c r="W11" s="43"/>
      <c r="X11" s="43"/>
      <c r="Y11" s="43"/>
      <c r="Z11" s="43"/>
      <c r="AA11" s="43"/>
      <c r="AB11" s="43"/>
      <c r="AC11" s="43"/>
      <c r="AD11" s="43"/>
    </row>
    <row r="12" spans="1:30" ht="15" customHeight="1">
      <c r="B12" s="1"/>
      <c r="C12" s="1"/>
      <c r="D12" s="1"/>
      <c r="E12" s="1"/>
      <c r="F12" s="1"/>
      <c r="G12" s="1"/>
      <c r="H12" s="1"/>
      <c r="I12" s="1"/>
      <c r="J12" s="1"/>
      <c r="K12" s="1"/>
      <c r="L12" s="1"/>
      <c r="M12" s="14"/>
      <c r="N12" s="1"/>
      <c r="O12" s="1"/>
      <c r="P12" s="14"/>
      <c r="Q12" s="14"/>
      <c r="R12" s="14"/>
      <c r="S12" s="14"/>
      <c r="T12" s="14"/>
      <c r="U12" s="14"/>
      <c r="V12" s="14"/>
      <c r="W12" s="14"/>
      <c r="X12" s="14"/>
      <c r="Y12" s="14"/>
      <c r="Z12" s="14"/>
      <c r="AA12" s="1222" t="s">
        <v>9087</v>
      </c>
      <c r="AB12" s="866"/>
      <c r="AC12" s="866"/>
      <c r="AD12" s="866"/>
    </row>
    <row r="13" spans="1:30" ht="15" customHeight="1">
      <c r="B13" s="1"/>
      <c r="C13" s="1"/>
      <c r="D13" s="1"/>
      <c r="E13" s="1"/>
      <c r="F13" s="1"/>
      <c r="G13" s="1"/>
      <c r="H13" s="1"/>
      <c r="I13" s="1"/>
      <c r="J13" s="1"/>
      <c r="K13" s="1"/>
      <c r="L13" s="1"/>
      <c r="M13" s="14"/>
      <c r="N13" s="1"/>
      <c r="O13" s="1"/>
      <c r="P13" s="14"/>
      <c r="Q13" s="14"/>
      <c r="R13" s="14"/>
      <c r="S13" s="14"/>
      <c r="T13" s="14"/>
      <c r="U13" s="14"/>
      <c r="V13" s="14"/>
      <c r="W13" s="14"/>
      <c r="X13" s="14"/>
      <c r="Y13" s="14"/>
      <c r="Z13" s="14"/>
      <c r="AA13" s="14"/>
      <c r="AB13" s="14"/>
      <c r="AC13" s="14"/>
      <c r="AD13" s="14"/>
    </row>
    <row r="14" spans="1:30" ht="15" customHeight="1">
      <c r="A14" s="11"/>
      <c r="B14" s="1223" t="s">
        <v>8978</v>
      </c>
      <c r="C14" s="1009"/>
      <c r="D14" s="1009"/>
      <c r="E14" s="1009"/>
      <c r="F14" s="1009"/>
      <c r="G14" s="1009"/>
      <c r="H14" s="1009"/>
      <c r="I14" s="1009"/>
      <c r="J14" s="1009"/>
      <c r="K14" s="1009"/>
      <c r="L14" s="1009"/>
      <c r="M14" s="1009"/>
      <c r="N14" s="1009"/>
      <c r="O14" s="1009"/>
      <c r="P14" s="1009"/>
      <c r="Q14" s="1009"/>
      <c r="R14" s="1009"/>
      <c r="S14" s="1009"/>
      <c r="T14" s="1009"/>
      <c r="U14" s="1009"/>
      <c r="V14" s="1009"/>
      <c r="W14" s="1009"/>
      <c r="X14" s="1009"/>
      <c r="Y14" s="1009"/>
      <c r="Z14" s="1009"/>
      <c r="AA14" s="1009"/>
      <c r="AB14" s="1009"/>
      <c r="AC14" s="1009"/>
      <c r="AD14" s="1010"/>
    </row>
    <row r="15" spans="1:30" ht="15" customHeight="1">
      <c r="A15" s="11"/>
      <c r="B15" s="131"/>
      <c r="C15" s="1004" t="s">
        <v>9088</v>
      </c>
      <c r="D15" s="866"/>
      <c r="E15" s="866"/>
      <c r="F15" s="866"/>
      <c r="G15" s="866"/>
      <c r="H15" s="866"/>
      <c r="I15" s="866"/>
      <c r="J15" s="866"/>
      <c r="K15" s="866"/>
      <c r="L15" s="866"/>
      <c r="M15" s="866"/>
      <c r="N15" s="866"/>
      <c r="O15" s="866"/>
      <c r="P15" s="866"/>
      <c r="Q15" s="866"/>
      <c r="R15" s="866"/>
      <c r="S15" s="866"/>
      <c r="T15" s="866"/>
      <c r="U15" s="866"/>
      <c r="V15" s="866"/>
      <c r="W15" s="866"/>
      <c r="X15" s="866"/>
      <c r="Y15" s="866"/>
      <c r="Z15" s="866"/>
      <c r="AA15" s="866"/>
      <c r="AB15" s="866"/>
      <c r="AC15" s="866"/>
      <c r="AD15" s="952"/>
    </row>
    <row r="16" spans="1:30" ht="24" customHeight="1">
      <c r="A16" s="11"/>
      <c r="B16" s="131"/>
      <c r="C16" s="1004" t="s">
        <v>9089</v>
      </c>
      <c r="D16" s="866"/>
      <c r="E16" s="866"/>
      <c r="F16" s="866"/>
      <c r="G16" s="866"/>
      <c r="H16" s="866"/>
      <c r="I16" s="866"/>
      <c r="J16" s="866"/>
      <c r="K16" s="866"/>
      <c r="L16" s="866"/>
      <c r="M16" s="866"/>
      <c r="N16" s="866"/>
      <c r="O16" s="866"/>
      <c r="P16" s="866"/>
      <c r="Q16" s="866"/>
      <c r="R16" s="866"/>
      <c r="S16" s="866"/>
      <c r="T16" s="866"/>
      <c r="U16" s="866"/>
      <c r="V16" s="866"/>
      <c r="W16" s="866"/>
      <c r="X16" s="866"/>
      <c r="Y16" s="866"/>
      <c r="Z16" s="866"/>
      <c r="AA16" s="866"/>
      <c r="AB16" s="866"/>
      <c r="AC16" s="866"/>
      <c r="AD16" s="952"/>
    </row>
    <row r="17" spans="1:30" ht="15" customHeight="1">
      <c r="A17" s="11"/>
      <c r="B17" s="131"/>
      <c r="C17" s="1004" t="s">
        <v>8981</v>
      </c>
      <c r="D17" s="866"/>
      <c r="E17" s="866"/>
      <c r="F17" s="866"/>
      <c r="G17" s="866"/>
      <c r="H17" s="866"/>
      <c r="I17" s="866"/>
      <c r="J17" s="866"/>
      <c r="K17" s="866"/>
      <c r="L17" s="866"/>
      <c r="M17" s="866"/>
      <c r="N17" s="866"/>
      <c r="O17" s="866"/>
      <c r="P17" s="866"/>
      <c r="Q17" s="866"/>
      <c r="R17" s="866"/>
      <c r="S17" s="866"/>
      <c r="T17" s="866"/>
      <c r="U17" s="866"/>
      <c r="V17" s="866"/>
      <c r="W17" s="866"/>
      <c r="X17" s="866"/>
      <c r="Y17" s="866"/>
      <c r="Z17" s="866"/>
      <c r="AA17" s="866"/>
      <c r="AB17" s="866"/>
      <c r="AC17" s="866"/>
      <c r="AD17" s="952"/>
    </row>
    <row r="18" spans="1:30" ht="36" customHeight="1">
      <c r="A18" s="11"/>
      <c r="B18" s="131"/>
      <c r="C18" s="1004" t="s">
        <v>9090</v>
      </c>
      <c r="D18" s="866"/>
      <c r="E18" s="866"/>
      <c r="F18" s="866"/>
      <c r="G18" s="866"/>
      <c r="H18" s="866"/>
      <c r="I18" s="866"/>
      <c r="J18" s="866"/>
      <c r="K18" s="866"/>
      <c r="L18" s="866"/>
      <c r="M18" s="866"/>
      <c r="N18" s="866"/>
      <c r="O18" s="866"/>
      <c r="P18" s="866"/>
      <c r="Q18" s="866"/>
      <c r="R18" s="866"/>
      <c r="S18" s="866"/>
      <c r="T18" s="866"/>
      <c r="U18" s="866"/>
      <c r="V18" s="866"/>
      <c r="W18" s="866"/>
      <c r="X18" s="866"/>
      <c r="Y18" s="866"/>
      <c r="Z18" s="866"/>
      <c r="AA18" s="866"/>
      <c r="AB18" s="866"/>
      <c r="AC18" s="866"/>
      <c r="AD18" s="952"/>
    </row>
    <row r="19" spans="1:30" ht="36" customHeight="1">
      <c r="A19" s="11"/>
      <c r="B19" s="131"/>
      <c r="C19" s="1004" t="s">
        <v>9091</v>
      </c>
      <c r="D19" s="866"/>
      <c r="E19" s="866"/>
      <c r="F19" s="866"/>
      <c r="G19" s="866"/>
      <c r="H19" s="866"/>
      <c r="I19" s="866"/>
      <c r="J19" s="866"/>
      <c r="K19" s="866"/>
      <c r="L19" s="866"/>
      <c r="M19" s="866"/>
      <c r="N19" s="866"/>
      <c r="O19" s="866"/>
      <c r="P19" s="866"/>
      <c r="Q19" s="866"/>
      <c r="R19" s="866"/>
      <c r="S19" s="866"/>
      <c r="T19" s="866"/>
      <c r="U19" s="866"/>
      <c r="V19" s="866"/>
      <c r="W19" s="866"/>
      <c r="X19" s="866"/>
      <c r="Y19" s="866"/>
      <c r="Z19" s="866"/>
      <c r="AA19" s="866"/>
      <c r="AB19" s="866"/>
      <c r="AC19" s="866"/>
      <c r="AD19" s="952"/>
    </row>
    <row r="20" spans="1:30" ht="36" customHeight="1">
      <c r="A20" s="11"/>
      <c r="B20" s="131"/>
      <c r="C20" s="1004" t="s">
        <v>8984</v>
      </c>
      <c r="D20" s="866"/>
      <c r="E20" s="866"/>
      <c r="F20" s="866"/>
      <c r="G20" s="866"/>
      <c r="H20" s="866"/>
      <c r="I20" s="866"/>
      <c r="J20" s="866"/>
      <c r="K20" s="866"/>
      <c r="L20" s="866"/>
      <c r="M20" s="866"/>
      <c r="N20" s="866"/>
      <c r="O20" s="866"/>
      <c r="P20" s="866"/>
      <c r="Q20" s="866"/>
      <c r="R20" s="866"/>
      <c r="S20" s="866"/>
      <c r="T20" s="866"/>
      <c r="U20" s="866"/>
      <c r="V20" s="866"/>
      <c r="W20" s="866"/>
      <c r="X20" s="866"/>
      <c r="Y20" s="866"/>
      <c r="Z20" s="866"/>
      <c r="AA20" s="866"/>
      <c r="AB20" s="866"/>
      <c r="AC20" s="866"/>
      <c r="AD20" s="952"/>
    </row>
    <row r="21" spans="1:30" ht="24" customHeight="1">
      <c r="A21" s="11"/>
      <c r="B21" s="131"/>
      <c r="C21" s="1004" t="s">
        <v>8985</v>
      </c>
      <c r="D21" s="866"/>
      <c r="E21" s="866"/>
      <c r="F21" s="866"/>
      <c r="G21" s="866"/>
      <c r="H21" s="866"/>
      <c r="I21" s="866"/>
      <c r="J21" s="866"/>
      <c r="K21" s="866"/>
      <c r="L21" s="866"/>
      <c r="M21" s="866"/>
      <c r="N21" s="866"/>
      <c r="O21" s="866"/>
      <c r="P21" s="866"/>
      <c r="Q21" s="866"/>
      <c r="R21" s="866"/>
      <c r="S21" s="866"/>
      <c r="T21" s="866"/>
      <c r="U21" s="866"/>
      <c r="V21" s="866"/>
      <c r="W21" s="866"/>
      <c r="X21" s="866"/>
      <c r="Y21" s="866"/>
      <c r="Z21" s="866"/>
      <c r="AA21" s="866"/>
      <c r="AB21" s="866"/>
      <c r="AC21" s="866"/>
      <c r="AD21" s="952"/>
    </row>
    <row r="22" spans="1:30" ht="24" customHeight="1">
      <c r="A22" s="11"/>
      <c r="B22" s="131"/>
      <c r="C22" s="1004" t="s">
        <v>8986</v>
      </c>
      <c r="D22" s="866"/>
      <c r="E22" s="866"/>
      <c r="F22" s="866"/>
      <c r="G22" s="866"/>
      <c r="H22" s="866"/>
      <c r="I22" s="866"/>
      <c r="J22" s="866"/>
      <c r="K22" s="866"/>
      <c r="L22" s="866"/>
      <c r="M22" s="866"/>
      <c r="N22" s="866"/>
      <c r="O22" s="866"/>
      <c r="P22" s="866"/>
      <c r="Q22" s="866"/>
      <c r="R22" s="866"/>
      <c r="S22" s="866"/>
      <c r="T22" s="866"/>
      <c r="U22" s="866"/>
      <c r="V22" s="866"/>
      <c r="W22" s="866"/>
      <c r="X22" s="866"/>
      <c r="Y22" s="866"/>
      <c r="Z22" s="866"/>
      <c r="AA22" s="866"/>
      <c r="AB22" s="866"/>
      <c r="AC22" s="866"/>
      <c r="AD22" s="952"/>
    </row>
    <row r="23" spans="1:30" ht="24" customHeight="1">
      <c r="A23" s="11"/>
      <c r="B23" s="131"/>
      <c r="C23" s="1004" t="s">
        <v>8987</v>
      </c>
      <c r="D23" s="866"/>
      <c r="E23" s="866"/>
      <c r="F23" s="866"/>
      <c r="G23" s="866"/>
      <c r="H23" s="866"/>
      <c r="I23" s="866"/>
      <c r="J23" s="866"/>
      <c r="K23" s="866"/>
      <c r="L23" s="866"/>
      <c r="M23" s="866"/>
      <c r="N23" s="866"/>
      <c r="O23" s="866"/>
      <c r="P23" s="866"/>
      <c r="Q23" s="866"/>
      <c r="R23" s="866"/>
      <c r="S23" s="866"/>
      <c r="T23" s="866"/>
      <c r="U23" s="866"/>
      <c r="V23" s="866"/>
      <c r="W23" s="866"/>
      <c r="X23" s="866"/>
      <c r="Y23" s="866"/>
      <c r="Z23" s="866"/>
      <c r="AA23" s="866"/>
      <c r="AB23" s="866"/>
      <c r="AC23" s="866"/>
      <c r="AD23" s="952"/>
    </row>
    <row r="24" spans="1:30" ht="24" customHeight="1">
      <c r="A24" s="11"/>
      <c r="B24" s="131"/>
      <c r="C24" s="1004" t="s">
        <v>9092</v>
      </c>
      <c r="D24" s="866"/>
      <c r="E24" s="866"/>
      <c r="F24" s="866"/>
      <c r="G24" s="866"/>
      <c r="H24" s="866"/>
      <c r="I24" s="866"/>
      <c r="J24" s="866"/>
      <c r="K24" s="866"/>
      <c r="L24" s="866"/>
      <c r="M24" s="866"/>
      <c r="N24" s="866"/>
      <c r="O24" s="866"/>
      <c r="P24" s="866"/>
      <c r="Q24" s="866"/>
      <c r="R24" s="866"/>
      <c r="S24" s="866"/>
      <c r="T24" s="866"/>
      <c r="U24" s="866"/>
      <c r="V24" s="866"/>
      <c r="W24" s="866"/>
      <c r="X24" s="866"/>
      <c r="Y24" s="866"/>
      <c r="Z24" s="866"/>
      <c r="AA24" s="866"/>
      <c r="AB24" s="866"/>
      <c r="AC24" s="866"/>
      <c r="AD24" s="952"/>
    </row>
    <row r="25" spans="1:30" ht="24" customHeight="1">
      <c r="A25" s="11"/>
      <c r="B25" s="131"/>
      <c r="C25" s="998" t="s">
        <v>8989</v>
      </c>
      <c r="D25" s="866"/>
      <c r="E25" s="866"/>
      <c r="F25" s="866"/>
      <c r="G25" s="866"/>
      <c r="H25" s="866"/>
      <c r="I25" s="866"/>
      <c r="J25" s="866"/>
      <c r="K25" s="866"/>
      <c r="L25" s="866"/>
      <c r="M25" s="866"/>
      <c r="N25" s="866"/>
      <c r="O25" s="866"/>
      <c r="P25" s="866"/>
      <c r="Q25" s="866"/>
      <c r="R25" s="866"/>
      <c r="S25" s="866"/>
      <c r="T25" s="866"/>
      <c r="U25" s="866"/>
      <c r="V25" s="866"/>
      <c r="W25" s="866"/>
      <c r="X25" s="866"/>
      <c r="Y25" s="866"/>
      <c r="Z25" s="866"/>
      <c r="AA25" s="866"/>
      <c r="AB25" s="866"/>
      <c r="AC25" s="866"/>
      <c r="AD25" s="952"/>
    </row>
    <row r="26" spans="1:30" ht="36" customHeight="1">
      <c r="A26" s="11"/>
      <c r="B26" s="45"/>
      <c r="C26" s="998" t="s">
        <v>8990</v>
      </c>
      <c r="D26" s="866"/>
      <c r="E26" s="866"/>
      <c r="F26" s="866"/>
      <c r="G26" s="866"/>
      <c r="H26" s="866"/>
      <c r="I26" s="866"/>
      <c r="J26" s="866"/>
      <c r="K26" s="866"/>
      <c r="L26" s="866"/>
      <c r="M26" s="866"/>
      <c r="N26" s="866"/>
      <c r="O26" s="866"/>
      <c r="P26" s="866"/>
      <c r="Q26" s="866"/>
      <c r="R26" s="866"/>
      <c r="S26" s="866"/>
      <c r="T26" s="866"/>
      <c r="U26" s="866"/>
      <c r="V26" s="866"/>
      <c r="W26" s="866"/>
      <c r="X26" s="866"/>
      <c r="Y26" s="866"/>
      <c r="Z26" s="866"/>
      <c r="AA26" s="866"/>
      <c r="AB26" s="866"/>
      <c r="AC26" s="866"/>
      <c r="AD26" s="952"/>
    </row>
    <row r="27" spans="1:30" ht="36" customHeight="1">
      <c r="A27" s="11"/>
      <c r="B27" s="131"/>
      <c r="C27" s="998" t="s">
        <v>8991</v>
      </c>
      <c r="D27" s="866"/>
      <c r="E27" s="866"/>
      <c r="F27" s="866"/>
      <c r="G27" s="866"/>
      <c r="H27" s="866"/>
      <c r="I27" s="866"/>
      <c r="J27" s="866"/>
      <c r="K27" s="866"/>
      <c r="L27" s="866"/>
      <c r="M27" s="866"/>
      <c r="N27" s="866"/>
      <c r="O27" s="866"/>
      <c r="P27" s="866"/>
      <c r="Q27" s="866"/>
      <c r="R27" s="866"/>
      <c r="S27" s="866"/>
      <c r="T27" s="866"/>
      <c r="U27" s="866"/>
      <c r="V27" s="866"/>
      <c r="W27" s="866"/>
      <c r="X27" s="866"/>
      <c r="Y27" s="866"/>
      <c r="Z27" s="866"/>
      <c r="AA27" s="866"/>
      <c r="AB27" s="866"/>
      <c r="AC27" s="866"/>
      <c r="AD27" s="952"/>
    </row>
    <row r="28" spans="1:30" ht="24" customHeight="1">
      <c r="A28" s="11"/>
      <c r="B28" s="131"/>
      <c r="C28" s="998" t="s">
        <v>8992</v>
      </c>
      <c r="D28" s="866"/>
      <c r="E28" s="866"/>
      <c r="F28" s="866"/>
      <c r="G28" s="866"/>
      <c r="H28" s="866"/>
      <c r="I28" s="866"/>
      <c r="J28" s="866"/>
      <c r="K28" s="866"/>
      <c r="L28" s="866"/>
      <c r="M28" s="866"/>
      <c r="N28" s="866"/>
      <c r="O28" s="866"/>
      <c r="P28" s="866"/>
      <c r="Q28" s="866"/>
      <c r="R28" s="866"/>
      <c r="S28" s="866"/>
      <c r="T28" s="866"/>
      <c r="U28" s="866"/>
      <c r="V28" s="866"/>
      <c r="W28" s="866"/>
      <c r="X28" s="866"/>
      <c r="Y28" s="866"/>
      <c r="Z28" s="866"/>
      <c r="AA28" s="866"/>
      <c r="AB28" s="866"/>
      <c r="AC28" s="866"/>
      <c r="AD28" s="952"/>
    </row>
    <row r="29" spans="1:30" ht="24" customHeight="1">
      <c r="A29" s="11"/>
      <c r="B29" s="131"/>
      <c r="C29" s="998" t="s">
        <v>9093</v>
      </c>
      <c r="D29" s="866"/>
      <c r="E29" s="866"/>
      <c r="F29" s="866"/>
      <c r="G29" s="866"/>
      <c r="H29" s="866"/>
      <c r="I29" s="866"/>
      <c r="J29" s="866"/>
      <c r="K29" s="866"/>
      <c r="L29" s="866"/>
      <c r="M29" s="866"/>
      <c r="N29" s="866"/>
      <c r="O29" s="866"/>
      <c r="P29" s="866"/>
      <c r="Q29" s="866"/>
      <c r="R29" s="866"/>
      <c r="S29" s="866"/>
      <c r="T29" s="866"/>
      <c r="U29" s="866"/>
      <c r="V29" s="866"/>
      <c r="W29" s="866"/>
      <c r="X29" s="866"/>
      <c r="Y29" s="866"/>
      <c r="Z29" s="866"/>
      <c r="AA29" s="866"/>
      <c r="AB29" s="866"/>
      <c r="AC29" s="866"/>
      <c r="AD29" s="952"/>
    </row>
    <row r="30" spans="1:30" ht="36" customHeight="1">
      <c r="A30" s="11"/>
      <c r="B30" s="131"/>
      <c r="C30" s="998" t="s">
        <v>9094</v>
      </c>
      <c r="D30" s="866"/>
      <c r="E30" s="866"/>
      <c r="F30" s="866"/>
      <c r="G30" s="866"/>
      <c r="H30" s="866"/>
      <c r="I30" s="866"/>
      <c r="J30" s="866"/>
      <c r="K30" s="866"/>
      <c r="L30" s="866"/>
      <c r="M30" s="866"/>
      <c r="N30" s="866"/>
      <c r="O30" s="866"/>
      <c r="P30" s="866"/>
      <c r="Q30" s="866"/>
      <c r="R30" s="866"/>
      <c r="S30" s="866"/>
      <c r="T30" s="866"/>
      <c r="U30" s="866"/>
      <c r="V30" s="866"/>
      <c r="W30" s="866"/>
      <c r="X30" s="866"/>
      <c r="Y30" s="866"/>
      <c r="Z30" s="866"/>
      <c r="AA30" s="866"/>
      <c r="AB30" s="866"/>
      <c r="AC30" s="866"/>
      <c r="AD30" s="952"/>
    </row>
    <row r="31" spans="1:30" ht="24" customHeight="1">
      <c r="A31" s="11"/>
      <c r="B31" s="131"/>
      <c r="C31" s="998" t="s">
        <v>8995</v>
      </c>
      <c r="D31" s="866"/>
      <c r="E31" s="866"/>
      <c r="F31" s="866"/>
      <c r="G31" s="866"/>
      <c r="H31" s="866"/>
      <c r="I31" s="866"/>
      <c r="J31" s="866"/>
      <c r="K31" s="866"/>
      <c r="L31" s="866"/>
      <c r="M31" s="866"/>
      <c r="N31" s="866"/>
      <c r="O31" s="866"/>
      <c r="P31" s="866"/>
      <c r="Q31" s="866"/>
      <c r="R31" s="866"/>
      <c r="S31" s="866"/>
      <c r="T31" s="866"/>
      <c r="U31" s="866"/>
      <c r="V31" s="866"/>
      <c r="W31" s="866"/>
      <c r="X31" s="866"/>
      <c r="Y31" s="866"/>
      <c r="Z31" s="866"/>
      <c r="AA31" s="866"/>
      <c r="AB31" s="866"/>
      <c r="AC31" s="866"/>
      <c r="AD31" s="952"/>
    </row>
    <row r="32" spans="1:30" ht="24" customHeight="1">
      <c r="A32" s="11"/>
      <c r="B32" s="132"/>
      <c r="C32" s="993" t="s">
        <v>8996</v>
      </c>
      <c r="D32" s="974"/>
      <c r="E32" s="974"/>
      <c r="F32" s="974"/>
      <c r="G32" s="974"/>
      <c r="H32" s="974"/>
      <c r="I32" s="974"/>
      <c r="J32" s="974"/>
      <c r="K32" s="974"/>
      <c r="L32" s="974"/>
      <c r="M32" s="974"/>
      <c r="N32" s="974"/>
      <c r="O32" s="974"/>
      <c r="P32" s="974"/>
      <c r="Q32" s="974"/>
      <c r="R32" s="974"/>
      <c r="S32" s="974"/>
      <c r="T32" s="974"/>
      <c r="U32" s="974"/>
      <c r="V32" s="974"/>
      <c r="W32" s="974"/>
      <c r="X32" s="974"/>
      <c r="Y32" s="974"/>
      <c r="Z32" s="974"/>
      <c r="AA32" s="974"/>
      <c r="AB32" s="974"/>
      <c r="AC32" s="974"/>
      <c r="AD32" s="975"/>
    </row>
    <row r="33" spans="1:52" ht="1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row>
    <row r="34" spans="1:52" ht="15" customHeight="1">
      <c r="A34" s="27"/>
      <c r="B34" s="27"/>
      <c r="C34" s="1006" t="s">
        <v>5433</v>
      </c>
      <c r="D34" s="1009"/>
      <c r="E34" s="1009"/>
      <c r="F34" s="1009"/>
      <c r="G34" s="1009"/>
      <c r="H34" s="1010"/>
      <c r="I34" s="1224" t="s">
        <v>9095</v>
      </c>
      <c r="J34" s="1009"/>
      <c r="K34" s="1009"/>
      <c r="L34" s="1009"/>
      <c r="M34" s="1009"/>
      <c r="N34" s="1009"/>
      <c r="O34" s="1009"/>
      <c r="P34" s="1009"/>
      <c r="Q34" s="1009"/>
      <c r="R34" s="1009"/>
      <c r="S34" s="1009"/>
      <c r="T34" s="1009"/>
      <c r="U34" s="1009"/>
      <c r="V34" s="1009"/>
      <c r="W34" s="1009"/>
      <c r="X34" s="1009"/>
      <c r="Y34" s="1009"/>
      <c r="Z34" s="1009"/>
      <c r="AA34" s="1009"/>
      <c r="AB34" s="1010"/>
      <c r="AC34" s="1060" t="s">
        <v>9096</v>
      </c>
      <c r="AD34" s="1010"/>
    </row>
    <row r="35" spans="1:52" ht="24" customHeight="1">
      <c r="A35" s="27"/>
      <c r="B35" s="27"/>
      <c r="C35" s="1044"/>
      <c r="D35" s="866"/>
      <c r="E35" s="866"/>
      <c r="F35" s="866"/>
      <c r="G35" s="866"/>
      <c r="H35" s="952"/>
      <c r="I35" s="1060" t="s">
        <v>9000</v>
      </c>
      <c r="J35" s="1010"/>
      <c r="K35" s="1060" t="s">
        <v>9001</v>
      </c>
      <c r="L35" s="1010"/>
      <c r="M35" s="1060" t="s">
        <v>9002</v>
      </c>
      <c r="N35" s="1010"/>
      <c r="O35" s="1067" t="s">
        <v>9003</v>
      </c>
      <c r="P35" s="889"/>
      <c r="Q35" s="889"/>
      <c r="R35" s="890"/>
      <c r="S35" s="1060" t="s">
        <v>9004</v>
      </c>
      <c r="T35" s="1010"/>
      <c r="U35" s="1060" t="s">
        <v>9005</v>
      </c>
      <c r="V35" s="1010"/>
      <c r="W35" s="1060" t="s">
        <v>9006</v>
      </c>
      <c r="X35" s="1010"/>
      <c r="Y35" s="1060" t="s">
        <v>9007</v>
      </c>
      <c r="Z35" s="1010"/>
      <c r="AA35" s="1060" t="s">
        <v>9008</v>
      </c>
      <c r="AB35" s="1010"/>
      <c r="AC35" s="1044"/>
      <c r="AD35" s="952"/>
      <c r="AG35" s="712" t="s">
        <v>5379</v>
      </c>
      <c r="AH35" s="716" t="s">
        <v>9009</v>
      </c>
      <c r="AI35" s="719" t="s">
        <v>9010</v>
      </c>
      <c r="AK35" s="986" t="s">
        <v>5108</v>
      </c>
      <c r="AL35" s="987"/>
      <c r="AM35" s="987"/>
      <c r="AN35" s="350" t="s">
        <v>5351</v>
      </c>
      <c r="AO35" s="1050" t="s">
        <v>5351</v>
      </c>
      <c r="AP35" s="1050"/>
      <c r="AQ35" s="360" t="s">
        <v>5107</v>
      </c>
      <c r="AR35" s="570" t="s">
        <v>9011</v>
      </c>
      <c r="AS35" s="727" t="s">
        <v>9012</v>
      </c>
      <c r="AT35" s="557" t="s">
        <v>9013</v>
      </c>
      <c r="AU35" s="732" t="s">
        <v>5689</v>
      </c>
      <c r="AV35" s="736" t="s">
        <v>9014</v>
      </c>
      <c r="AW35" s="738" t="s">
        <v>9015</v>
      </c>
      <c r="AX35" s="739" t="s">
        <v>9016</v>
      </c>
    </row>
    <row r="36" spans="1:52" ht="144" customHeight="1">
      <c r="A36" s="27"/>
      <c r="B36" s="27"/>
      <c r="C36" s="1022"/>
      <c r="D36" s="974"/>
      <c r="E36" s="974"/>
      <c r="F36" s="974"/>
      <c r="G36" s="974"/>
      <c r="H36" s="975"/>
      <c r="I36" s="1022"/>
      <c r="J36" s="975"/>
      <c r="K36" s="1022"/>
      <c r="L36" s="975"/>
      <c r="M36" s="1022"/>
      <c r="N36" s="975"/>
      <c r="O36" s="1060" t="s">
        <v>9017</v>
      </c>
      <c r="P36" s="890"/>
      <c r="Q36" s="1060" t="s">
        <v>9018</v>
      </c>
      <c r="R36" s="890"/>
      <c r="S36" s="1022"/>
      <c r="T36" s="975"/>
      <c r="U36" s="1022"/>
      <c r="V36" s="975"/>
      <c r="W36" s="1022"/>
      <c r="X36" s="975"/>
      <c r="Y36" s="1022"/>
      <c r="Z36" s="975"/>
      <c r="AA36" s="1022"/>
      <c r="AB36" s="975"/>
      <c r="AC36" s="1022"/>
      <c r="AD36" s="975"/>
      <c r="AG36" s="713" t="s">
        <v>9019</v>
      </c>
      <c r="AH36" s="717" t="s">
        <v>9020</v>
      </c>
      <c r="AI36" s="721" t="s">
        <v>9021</v>
      </c>
      <c r="AJ36" s="722" t="s">
        <v>5116</v>
      </c>
      <c r="AK36" s="291" t="s">
        <v>5117</v>
      </c>
      <c r="AL36" s="298" t="s">
        <v>5118</v>
      </c>
      <c r="AM36" s="295" t="s">
        <v>5119</v>
      </c>
      <c r="AN36" s="352" t="s">
        <v>5454</v>
      </c>
      <c r="AO36" s="353" t="s">
        <v>5455</v>
      </c>
      <c r="AP36" s="351" t="s">
        <v>5456</v>
      </c>
      <c r="AQ36" s="724" t="s">
        <v>5457</v>
      </c>
      <c r="AR36" s="725" t="s">
        <v>9022</v>
      </c>
      <c r="AS36" s="728" t="s">
        <v>9023</v>
      </c>
      <c r="AT36" s="731" t="s">
        <v>9024</v>
      </c>
      <c r="AU36" s="734" t="s">
        <v>9025</v>
      </c>
      <c r="AV36" s="737" t="s">
        <v>9026</v>
      </c>
      <c r="AW36" s="742" t="s">
        <v>9027</v>
      </c>
      <c r="AX36" s="743" t="s">
        <v>9028</v>
      </c>
      <c r="AY36" s="855" t="s">
        <v>9029</v>
      </c>
      <c r="AZ36" s="856" t="s">
        <v>9030</v>
      </c>
    </row>
    <row r="37" spans="1:52" ht="15" customHeight="1">
      <c r="A37" s="27"/>
      <c r="B37" s="27"/>
      <c r="C37" s="82" t="s">
        <v>5043</v>
      </c>
      <c r="D37" s="1020" t="str">
        <f>IF(CNGE_2025_M1_Secc5_Sub3!D68="","",CNGE_2025_M1_Secc5_Sub3!D68)</f>
        <v/>
      </c>
      <c r="E37" s="889"/>
      <c r="F37" s="889"/>
      <c r="G37" s="889"/>
      <c r="H37" s="890"/>
      <c r="I37" s="992"/>
      <c r="J37" s="885"/>
      <c r="K37" s="992"/>
      <c r="L37" s="885"/>
      <c r="M37" s="1041"/>
      <c r="N37" s="1043"/>
      <c r="O37" s="992"/>
      <c r="P37" s="885"/>
      <c r="Q37" s="992"/>
      <c r="R37" s="885"/>
      <c r="S37" s="992"/>
      <c r="T37" s="885"/>
      <c r="U37" s="992"/>
      <c r="V37" s="885"/>
      <c r="W37" s="992"/>
      <c r="X37" s="885"/>
      <c r="Y37" s="992"/>
      <c r="Z37" s="885"/>
      <c r="AA37" s="992"/>
      <c r="AB37" s="885"/>
      <c r="AC37" s="1021"/>
      <c r="AD37" s="890"/>
      <c r="AG37" s="714">
        <f>IF(AND($I37=8,COUNTA(K37:AD37)&gt;0),1,0)</f>
        <v>0</v>
      </c>
      <c r="AH37" s="718">
        <f>IF(AND($Y37&lt;&gt;6,AA37&lt;&gt;""),1,0)</f>
        <v>0</v>
      </c>
      <c r="AI37" s="720"/>
      <c r="AJ37" s="723">
        <f>IF(AND(COUNTBLANK(D37)=0,$I37=8,COUNTA(K37:AD37)=0),0,IF(AND(COUNTBLANK(D37)=0,$I37&lt;&gt;8,COUNTA(K37:Z37)=8,Y37&lt;&gt;6,COUNTA(AA37)=0,AC37=""),0,IF(AND(COUNTBLANK(D37)=0,$I37&lt;&gt;8,COUNTA(K37:Z37)=8,Y37=6,COUNTA(AA37)=1,AC37=""),0,IF(AND(COUNTBLANK(D37)=1,COUNTA(I37:AB37)=0),0,1))))</f>
        <v>0</v>
      </c>
      <c r="AK37" s="293">
        <f>IF(AJ37=0,0,1)</f>
        <v>0</v>
      </c>
      <c r="AL37" s="294" t="str">
        <f>IF(AK37=0,"",
IF(SUM($AK$37:AK37)=1,AM37,
IF($AK$137&gt;SUM($AK$37:AK37),_xlfn.CONCAT(", ",AM37),
IF($AK$137=SUM($AK$37:AK37),_xlfn.CONCAT(" y ",AM37)))))</f>
        <v/>
      </c>
      <c r="AM37" s="89" t="s">
        <v>5120</v>
      </c>
      <c r="AN37" s="354">
        <f>IF(OR(M37="NS",M37="NA"),0,IF(SUM(ISTEXT(M37))=0,0,1))</f>
        <v>0</v>
      </c>
      <c r="AO37" s="355">
        <f>IF(OR(M37="NS",M37="NA"),0,LEN(M37)-LEN(INT(M37)))</f>
        <v>-1</v>
      </c>
      <c r="AP37" s="356">
        <f>IF(AO37&lt;=0,0,1)</f>
        <v>0</v>
      </c>
      <c r="AQ37" s="359">
        <f>COUNTIF(M37,"NA")</f>
        <v>0</v>
      </c>
      <c r="AR37" s="726">
        <f>IF(AND(O37=1,Q37&lt;&gt;8),1,0)</f>
        <v>0</v>
      </c>
      <c r="AS37" s="729">
        <f>IF(AND(OR(O37=2,O37=3,O37=4),Q37=4),1,0)</f>
        <v>0</v>
      </c>
      <c r="AT37" s="558">
        <f>IF(AND(O37=9,Q37&lt;&gt;9),1,0)</f>
        <v>0</v>
      </c>
      <c r="AU37" s="733">
        <f>IF(AND(OR(S37=21,S37=22,S37=23,S37=99),U37=0),1,0)</f>
        <v>0</v>
      </c>
      <c r="AV37" s="735">
        <f>IF(OR(W37="NS",U37="NS"),0,IF(AND(W37="NA",U37="NA"),0,IF(W37&lt;=U37,0,1)))</f>
        <v>0</v>
      </c>
      <c r="AW37" s="740">
        <f>IF(COUNTIF(Y37:Z136,7)&gt;0,1,0)</f>
        <v>0</v>
      </c>
      <c r="AX37" s="741">
        <f>IF(COUNTIF(AA37:AB136,4)&gt;0,1,0)</f>
        <v>0</v>
      </c>
      <c r="AY37" s="857">
        <f>IF(AND(K37&lt;&gt;"",U37&lt;&gt;"",AZ37&gt;=18),0,IF(AND(K37="",U37=""),0,IF(AND(K37="NS",U37="NS"),0,1)))</f>
        <v>0</v>
      </c>
      <c r="AZ37" s="858">
        <f>SUM(K37)-SUM(U37)</f>
        <v>0</v>
      </c>
    </row>
    <row r="38" spans="1:52" ht="15" customHeight="1">
      <c r="A38" s="27"/>
      <c r="B38" s="27"/>
      <c r="C38" s="84" t="s">
        <v>5045</v>
      </c>
      <c r="D38" s="1020" t="str">
        <f>IF(CNGE_2025_M1_Secc5_Sub3!D69="","",CNGE_2025_M1_Secc5_Sub3!D69)</f>
        <v/>
      </c>
      <c r="E38" s="889"/>
      <c r="F38" s="889"/>
      <c r="G38" s="889"/>
      <c r="H38" s="890"/>
      <c r="I38" s="992"/>
      <c r="J38" s="885"/>
      <c r="K38" s="992"/>
      <c r="L38" s="885"/>
      <c r="M38" s="1041"/>
      <c r="N38" s="1043"/>
      <c r="O38" s="992"/>
      <c r="P38" s="885"/>
      <c r="Q38" s="992"/>
      <c r="R38" s="885"/>
      <c r="S38" s="992"/>
      <c r="T38" s="885"/>
      <c r="U38" s="992"/>
      <c r="V38" s="885"/>
      <c r="W38" s="992"/>
      <c r="X38" s="885"/>
      <c r="Y38" s="992"/>
      <c r="Z38" s="885"/>
      <c r="AA38" s="992"/>
      <c r="AB38" s="885"/>
      <c r="AC38" s="992"/>
      <c r="AD38" s="885"/>
      <c r="AG38" s="714">
        <f>IF(AND($I38=8,COUNTA(K38:AD38)&gt;0),1,0)</f>
        <v>0</v>
      </c>
      <c r="AH38" s="718">
        <f>IF(AND($Y38&lt;&gt;6,AA38&lt;&gt;""),1,0)</f>
        <v>0</v>
      </c>
      <c r="AI38" s="720">
        <f>IF(AND($AC38&lt;&gt;"",COUNTA(I38:AB38)&gt;0),1,0)</f>
        <v>0</v>
      </c>
      <c r="AJ38" s="723">
        <f t="shared" ref="AJ38:AJ101" si="0">IF(AND(COUNTBLANK(D38)=0,$I38=8,COUNTA(K38:AD38)=0),0,IF(AND(COUNTBLANK(D38)=0,$I38&lt;&gt;8,COUNTA(K38:Z38)=8,Y38&lt;&gt;6,COUNTA(AA38)=0,AC38=""),0,IF(AND(COUNTBLANK(D38)=0,$I38&lt;&gt;8,COUNTA(K38:Z38)=8,Y38=6,COUNTA(AA38)=1,AC38=""),0,IF(AND(COUNTBLANK(D38)=1,COUNTA(I38:AB38)=0),0,1))))</f>
        <v>0</v>
      </c>
      <c r="AK38" s="293">
        <f t="shared" ref="AK38:AK101" si="1">IF(AJ38=0,0,1)</f>
        <v>0</v>
      </c>
      <c r="AL38" s="294" t="str">
        <f>IF(AK38=0,"",
IF(SUM($AK$37:AK38)=1,AM38,
IF($AK$137&gt;SUM($AK$37:AK38),_xlfn.CONCAT(", ",AM38),
IF($AK$137=SUM($AK$37:AK38),_xlfn.CONCAT(" y ",AM38)))))</f>
        <v/>
      </c>
      <c r="AM38" s="89" t="s">
        <v>5121</v>
      </c>
      <c r="AN38" s="354">
        <f>IF(OR(M38="NS",M38="NA"),0,IF(SUM(ISTEXT(M38))=0,0,1))</f>
        <v>0</v>
      </c>
      <c r="AO38" s="355">
        <f>IF(OR(M38="NS",M38="NA"),0,LEN(M38)-LEN(INT(M38)))</f>
        <v>-1</v>
      </c>
      <c r="AP38" s="356">
        <f t="shared" ref="AP38:AP101" si="2">IF(AO38&lt;=0,0,1)</f>
        <v>0</v>
      </c>
      <c r="AQ38" s="359">
        <f t="shared" ref="AQ38:AQ101" si="3">COUNTIF(M38,"NA")</f>
        <v>0</v>
      </c>
      <c r="AR38" s="726">
        <f t="shared" ref="AR38:AR101" si="4">IF(AND(O38=1,Q38&lt;&gt;8),1,0)</f>
        <v>0</v>
      </c>
      <c r="AS38" s="729">
        <f t="shared" ref="AS38:AS101" si="5">IF(AND(OR(O38=2,O38=3,O38=4),Q38=4),1,0)</f>
        <v>0</v>
      </c>
      <c r="AT38" s="558">
        <f t="shared" ref="AT38:AT101" si="6">IF(AND(O38=9,Q38&lt;&gt;9),1,0)</f>
        <v>0</v>
      </c>
      <c r="AU38" s="733">
        <f t="shared" ref="AU38:AU101" si="7">IF(AND(OR(S38=21,S38=22,S38=23,S38=99),U38=0),1,0)</f>
        <v>0</v>
      </c>
      <c r="AV38" s="735">
        <f t="shared" ref="AV38:AV101" si="8">IF(OR(W38="NS",U38="NS"),0,IF(AND(W38="NA",U38="NA"),0,IF(W38&lt;=U38,0,1)))</f>
        <v>0</v>
      </c>
      <c r="AY38" s="857">
        <f t="shared" ref="AY38:AY101" si="9">IF(AND(K38&lt;&gt;"",U38&lt;&gt;"",AZ38&gt;=18),0,IF(AND(K38="",U38=""),0,IF(AND(K38="NS",U38="NS"),0,1)))</f>
        <v>0</v>
      </c>
      <c r="AZ38" s="858">
        <f t="shared" ref="AZ38:AZ101" si="10">SUM(K38)-SUM(U38)</f>
        <v>0</v>
      </c>
    </row>
    <row r="39" spans="1:52" ht="15" customHeight="1">
      <c r="A39" s="27"/>
      <c r="B39" s="27"/>
      <c r="C39" s="85" t="s">
        <v>5047</v>
      </c>
      <c r="D39" s="1020" t="str">
        <f>IF(CNGE_2025_M1_Secc5_Sub3!D70="","",CNGE_2025_M1_Secc5_Sub3!D70)</f>
        <v/>
      </c>
      <c r="E39" s="889"/>
      <c r="F39" s="889"/>
      <c r="G39" s="889"/>
      <c r="H39" s="890"/>
      <c r="I39" s="992"/>
      <c r="J39" s="885"/>
      <c r="K39" s="992"/>
      <c r="L39" s="885"/>
      <c r="M39" s="1041"/>
      <c r="N39" s="1043"/>
      <c r="O39" s="992"/>
      <c r="P39" s="885"/>
      <c r="Q39" s="992"/>
      <c r="R39" s="885"/>
      <c r="S39" s="992"/>
      <c r="T39" s="885"/>
      <c r="U39" s="992"/>
      <c r="V39" s="885"/>
      <c r="W39" s="992"/>
      <c r="X39" s="885"/>
      <c r="Y39" s="992"/>
      <c r="Z39" s="885"/>
      <c r="AA39" s="992"/>
      <c r="AB39" s="885"/>
      <c r="AC39" s="992"/>
      <c r="AD39" s="885"/>
      <c r="AG39" s="714">
        <f t="shared" ref="AG39:AG102" si="11">IF(AND($I39=8,COUNTA(K39:AD39)&gt;0),1,0)</f>
        <v>0</v>
      </c>
      <c r="AH39" s="718">
        <f t="shared" ref="AH39:AH102" si="12">IF(AND($Y39&lt;&gt;6,AA39&lt;&gt;""),1,0)</f>
        <v>0</v>
      </c>
      <c r="AI39" s="720">
        <f t="shared" ref="AI39:AI102" si="13">IF(AND($AC39&lt;&gt;"",COUNTA(I39:AB39)&gt;0),1,0)</f>
        <v>0</v>
      </c>
      <c r="AJ39" s="723">
        <f t="shared" si="0"/>
        <v>0</v>
      </c>
      <c r="AK39" s="293">
        <f t="shared" si="1"/>
        <v>0</v>
      </c>
      <c r="AL39" s="294" t="str">
        <f>IF(AK39=0,"",
IF(SUM($AK$37:AK39)=1,AM39,
IF($AK$137&gt;SUM($AK$37:AK39),_xlfn.CONCAT(", ",AM39),
IF($AK$137=SUM($AK$37:AK39),_xlfn.CONCAT(" y ",AM39)))))</f>
        <v/>
      </c>
      <c r="AM39" s="89" t="s">
        <v>5122</v>
      </c>
      <c r="AN39" s="354">
        <f t="shared" ref="AN39:AN101" si="14">IF(OR(M39="NS",M39="NA"),0,IF(SUM(ISTEXT(M39))=0,0,1))</f>
        <v>0</v>
      </c>
      <c r="AO39" s="355">
        <f t="shared" ref="AO39:AO101" si="15">IF(OR(M39="NS",M39="NA"),0,LEN(M39)-LEN(INT(M39)))</f>
        <v>-1</v>
      </c>
      <c r="AP39" s="356">
        <f t="shared" si="2"/>
        <v>0</v>
      </c>
      <c r="AQ39" s="359">
        <f t="shared" si="3"/>
        <v>0</v>
      </c>
      <c r="AR39" s="726">
        <f t="shared" si="4"/>
        <v>0</v>
      </c>
      <c r="AS39" s="729">
        <f t="shared" si="5"/>
        <v>0</v>
      </c>
      <c r="AT39" s="558">
        <f t="shared" si="6"/>
        <v>0</v>
      </c>
      <c r="AU39" s="733">
        <f t="shared" si="7"/>
        <v>0</v>
      </c>
      <c r="AV39" s="735">
        <f t="shared" si="8"/>
        <v>0</v>
      </c>
      <c r="AY39" s="857">
        <f t="shared" si="9"/>
        <v>0</v>
      </c>
      <c r="AZ39" s="858">
        <f t="shared" si="10"/>
        <v>0</v>
      </c>
    </row>
    <row r="40" spans="1:52" ht="15" customHeight="1">
      <c r="A40" s="27"/>
      <c r="B40" s="27"/>
      <c r="C40" s="85" t="s">
        <v>5049</v>
      </c>
      <c r="D40" s="1020" t="str">
        <f>IF(CNGE_2025_M1_Secc5_Sub3!D71="","",CNGE_2025_M1_Secc5_Sub3!D71)</f>
        <v/>
      </c>
      <c r="E40" s="889"/>
      <c r="F40" s="889"/>
      <c r="G40" s="889"/>
      <c r="H40" s="890"/>
      <c r="I40" s="992"/>
      <c r="J40" s="885"/>
      <c r="K40" s="992"/>
      <c r="L40" s="885"/>
      <c r="M40" s="1041"/>
      <c r="N40" s="1043"/>
      <c r="O40" s="992"/>
      <c r="P40" s="885"/>
      <c r="Q40" s="992"/>
      <c r="R40" s="885"/>
      <c r="S40" s="992"/>
      <c r="T40" s="885"/>
      <c r="U40" s="992"/>
      <c r="V40" s="885"/>
      <c r="W40" s="992"/>
      <c r="X40" s="885"/>
      <c r="Y40" s="992"/>
      <c r="Z40" s="885"/>
      <c r="AA40" s="992"/>
      <c r="AB40" s="885"/>
      <c r="AC40" s="992"/>
      <c r="AD40" s="885"/>
      <c r="AG40" s="714">
        <f t="shared" si="11"/>
        <v>0</v>
      </c>
      <c r="AH40" s="718">
        <f t="shared" si="12"/>
        <v>0</v>
      </c>
      <c r="AI40" s="720">
        <f t="shared" si="13"/>
        <v>0</v>
      </c>
      <c r="AJ40" s="723">
        <f t="shared" si="0"/>
        <v>0</v>
      </c>
      <c r="AK40" s="293">
        <f t="shared" si="1"/>
        <v>0</v>
      </c>
      <c r="AL40" s="294" t="str">
        <f>IF(AK40=0,"",
IF(SUM($AK$37:AK40)=1,AM40,
IF($AK$137&gt;SUM($AK$37:AK40),_xlfn.CONCAT(", ",AM40),
IF($AK$137=SUM($AK$37:AK40),_xlfn.CONCAT(" y ",AM40)))))</f>
        <v/>
      </c>
      <c r="AM40" s="89" t="s">
        <v>5123</v>
      </c>
      <c r="AN40" s="354">
        <f t="shared" si="14"/>
        <v>0</v>
      </c>
      <c r="AO40" s="355">
        <f t="shared" si="15"/>
        <v>-1</v>
      </c>
      <c r="AP40" s="356">
        <f t="shared" si="2"/>
        <v>0</v>
      </c>
      <c r="AQ40" s="359">
        <f t="shared" si="3"/>
        <v>0</v>
      </c>
      <c r="AR40" s="726">
        <f t="shared" si="4"/>
        <v>0</v>
      </c>
      <c r="AS40" s="729">
        <f t="shared" si="5"/>
        <v>0</v>
      </c>
      <c r="AT40" s="558">
        <f t="shared" si="6"/>
        <v>0</v>
      </c>
      <c r="AU40" s="733">
        <f t="shared" si="7"/>
        <v>0</v>
      </c>
      <c r="AV40" s="735">
        <f t="shared" si="8"/>
        <v>0</v>
      </c>
      <c r="AY40" s="857">
        <f t="shared" si="9"/>
        <v>0</v>
      </c>
      <c r="AZ40" s="858">
        <f t="shared" si="10"/>
        <v>0</v>
      </c>
    </row>
    <row r="41" spans="1:52" ht="15" customHeight="1">
      <c r="A41" s="27"/>
      <c r="B41" s="27"/>
      <c r="C41" s="85" t="s">
        <v>5051</v>
      </c>
      <c r="D41" s="1020" t="str">
        <f>IF(CNGE_2025_M1_Secc5_Sub3!D72="","",CNGE_2025_M1_Secc5_Sub3!D72)</f>
        <v/>
      </c>
      <c r="E41" s="889"/>
      <c r="F41" s="889"/>
      <c r="G41" s="889"/>
      <c r="H41" s="890"/>
      <c r="I41" s="992"/>
      <c r="J41" s="885"/>
      <c r="K41" s="992"/>
      <c r="L41" s="885"/>
      <c r="M41" s="1041"/>
      <c r="N41" s="1043"/>
      <c r="O41" s="992"/>
      <c r="P41" s="885"/>
      <c r="Q41" s="992"/>
      <c r="R41" s="885"/>
      <c r="S41" s="992"/>
      <c r="T41" s="885"/>
      <c r="U41" s="992"/>
      <c r="V41" s="885"/>
      <c r="W41" s="992"/>
      <c r="X41" s="885"/>
      <c r="Y41" s="992"/>
      <c r="Z41" s="885"/>
      <c r="AA41" s="992"/>
      <c r="AB41" s="885"/>
      <c r="AC41" s="992"/>
      <c r="AD41" s="885"/>
      <c r="AG41" s="714">
        <f t="shared" si="11"/>
        <v>0</v>
      </c>
      <c r="AH41" s="718">
        <f t="shared" si="12"/>
        <v>0</v>
      </c>
      <c r="AI41" s="720">
        <f>IF(AND($AC41&lt;&gt;"",COUNTA(I41:AB41)&gt;0),1,0)</f>
        <v>0</v>
      </c>
      <c r="AJ41" s="723">
        <f t="shared" si="0"/>
        <v>0</v>
      </c>
      <c r="AK41" s="293">
        <f t="shared" si="1"/>
        <v>0</v>
      </c>
      <c r="AL41" s="294" t="str">
        <f>IF(AK41=0,"",
IF(SUM($AK$37:AK41)=1,AM41,
IF($AK$137&gt;SUM($AK$37:AK41),_xlfn.CONCAT(", ",AM41),
IF($AK$137=SUM($AK$37:AK41),_xlfn.CONCAT(" y ",AM41)))))</f>
        <v/>
      </c>
      <c r="AM41" s="89" t="s">
        <v>5124</v>
      </c>
      <c r="AN41" s="354">
        <f t="shared" si="14"/>
        <v>0</v>
      </c>
      <c r="AO41" s="355">
        <f t="shared" si="15"/>
        <v>-1</v>
      </c>
      <c r="AP41" s="356">
        <f t="shared" si="2"/>
        <v>0</v>
      </c>
      <c r="AQ41" s="359">
        <f t="shared" si="3"/>
        <v>0</v>
      </c>
      <c r="AR41" s="726">
        <f t="shared" si="4"/>
        <v>0</v>
      </c>
      <c r="AS41" s="729">
        <f t="shared" si="5"/>
        <v>0</v>
      </c>
      <c r="AT41" s="558">
        <f t="shared" si="6"/>
        <v>0</v>
      </c>
      <c r="AU41" s="733">
        <f t="shared" si="7"/>
        <v>0</v>
      </c>
      <c r="AV41" s="735">
        <f t="shared" si="8"/>
        <v>0</v>
      </c>
      <c r="AY41" s="857">
        <f t="shared" si="9"/>
        <v>0</v>
      </c>
      <c r="AZ41" s="858">
        <f t="shared" si="10"/>
        <v>0</v>
      </c>
    </row>
    <row r="42" spans="1:52" ht="15" customHeight="1">
      <c r="A42" s="27"/>
      <c r="B42" s="27"/>
      <c r="C42" s="85" t="s">
        <v>5053</v>
      </c>
      <c r="D42" s="1020" t="str">
        <f>IF(CNGE_2025_M1_Secc5_Sub3!D73="","",CNGE_2025_M1_Secc5_Sub3!D73)</f>
        <v/>
      </c>
      <c r="E42" s="889"/>
      <c r="F42" s="889"/>
      <c r="G42" s="889"/>
      <c r="H42" s="890"/>
      <c r="I42" s="992"/>
      <c r="J42" s="885"/>
      <c r="K42" s="992"/>
      <c r="L42" s="885"/>
      <c r="M42" s="1041"/>
      <c r="N42" s="1043"/>
      <c r="O42" s="992"/>
      <c r="P42" s="885"/>
      <c r="Q42" s="992"/>
      <c r="R42" s="885"/>
      <c r="S42" s="992"/>
      <c r="T42" s="885"/>
      <c r="U42" s="992"/>
      <c r="V42" s="885"/>
      <c r="W42" s="992"/>
      <c r="X42" s="885"/>
      <c r="Y42" s="992"/>
      <c r="Z42" s="885"/>
      <c r="AA42" s="992"/>
      <c r="AB42" s="885"/>
      <c r="AC42" s="992"/>
      <c r="AD42" s="885"/>
      <c r="AG42" s="714">
        <f t="shared" si="11"/>
        <v>0</v>
      </c>
      <c r="AH42" s="718">
        <f t="shared" si="12"/>
        <v>0</v>
      </c>
      <c r="AI42" s="720">
        <f t="shared" si="13"/>
        <v>0</v>
      </c>
      <c r="AJ42" s="723">
        <f t="shared" si="0"/>
        <v>0</v>
      </c>
      <c r="AK42" s="293">
        <f t="shared" si="1"/>
        <v>0</v>
      </c>
      <c r="AL42" s="294" t="str">
        <f>IF(AK42=0,"",
IF(SUM($AK$37:AK42)=1,AM42,
IF($AK$137&gt;SUM($AK$37:AK42),_xlfn.CONCAT(", ",AM42),
IF($AK$137=SUM($AK$37:AK42),_xlfn.CONCAT(" y ",AM42)))))</f>
        <v/>
      </c>
      <c r="AM42" s="89" t="s">
        <v>5125</v>
      </c>
      <c r="AN42" s="354">
        <f t="shared" si="14"/>
        <v>0</v>
      </c>
      <c r="AO42" s="355">
        <f t="shared" si="15"/>
        <v>-1</v>
      </c>
      <c r="AP42" s="356">
        <f t="shared" si="2"/>
        <v>0</v>
      </c>
      <c r="AQ42" s="359">
        <f t="shared" si="3"/>
        <v>0</v>
      </c>
      <c r="AR42" s="726">
        <f t="shared" si="4"/>
        <v>0</v>
      </c>
      <c r="AS42" s="729">
        <f t="shared" si="5"/>
        <v>0</v>
      </c>
      <c r="AT42" s="558">
        <f t="shared" si="6"/>
        <v>0</v>
      </c>
      <c r="AU42" s="733">
        <f t="shared" si="7"/>
        <v>0</v>
      </c>
      <c r="AV42" s="735">
        <f t="shared" si="8"/>
        <v>0</v>
      </c>
      <c r="AY42" s="857">
        <f t="shared" si="9"/>
        <v>0</v>
      </c>
      <c r="AZ42" s="858">
        <f t="shared" si="10"/>
        <v>0</v>
      </c>
    </row>
    <row r="43" spans="1:52" ht="15" customHeight="1">
      <c r="A43" s="27"/>
      <c r="B43" s="27"/>
      <c r="C43" s="85" t="s">
        <v>5055</v>
      </c>
      <c r="D43" s="1020" t="str">
        <f>IF(CNGE_2025_M1_Secc5_Sub3!D74="","",CNGE_2025_M1_Secc5_Sub3!D74)</f>
        <v/>
      </c>
      <c r="E43" s="889"/>
      <c r="F43" s="889"/>
      <c r="G43" s="889"/>
      <c r="H43" s="890"/>
      <c r="I43" s="992"/>
      <c r="J43" s="885"/>
      <c r="K43" s="992"/>
      <c r="L43" s="885"/>
      <c r="M43" s="1041"/>
      <c r="N43" s="1043"/>
      <c r="O43" s="992"/>
      <c r="P43" s="885"/>
      <c r="Q43" s="992"/>
      <c r="R43" s="885"/>
      <c r="S43" s="992"/>
      <c r="T43" s="885"/>
      <c r="U43" s="992"/>
      <c r="V43" s="885"/>
      <c r="W43" s="992"/>
      <c r="X43" s="885"/>
      <c r="Y43" s="992"/>
      <c r="Z43" s="885"/>
      <c r="AA43" s="992"/>
      <c r="AB43" s="885"/>
      <c r="AC43" s="992"/>
      <c r="AD43" s="885"/>
      <c r="AG43" s="714">
        <f t="shared" si="11"/>
        <v>0</v>
      </c>
      <c r="AH43" s="718">
        <f t="shared" si="12"/>
        <v>0</v>
      </c>
      <c r="AI43" s="720">
        <f t="shared" si="13"/>
        <v>0</v>
      </c>
      <c r="AJ43" s="723">
        <f t="shared" si="0"/>
        <v>0</v>
      </c>
      <c r="AK43" s="293">
        <f t="shared" si="1"/>
        <v>0</v>
      </c>
      <c r="AL43" s="294" t="str">
        <f>IF(AK43=0,"",
IF(SUM($AK$37:AK43)=1,AM43,
IF($AK$137&gt;SUM($AK$37:AK43),_xlfn.CONCAT(", ",AM43),
IF($AK$137=SUM($AK$37:AK43),_xlfn.CONCAT(" y ",AM43)))))</f>
        <v/>
      </c>
      <c r="AM43" s="89" t="s">
        <v>5126</v>
      </c>
      <c r="AN43" s="354">
        <f t="shared" si="14"/>
        <v>0</v>
      </c>
      <c r="AO43" s="355">
        <f t="shared" si="15"/>
        <v>-1</v>
      </c>
      <c r="AP43" s="356">
        <f t="shared" si="2"/>
        <v>0</v>
      </c>
      <c r="AQ43" s="359">
        <f t="shared" si="3"/>
        <v>0</v>
      </c>
      <c r="AR43" s="726">
        <f t="shared" si="4"/>
        <v>0</v>
      </c>
      <c r="AS43" s="729">
        <f t="shared" si="5"/>
        <v>0</v>
      </c>
      <c r="AT43" s="558">
        <f t="shared" si="6"/>
        <v>0</v>
      </c>
      <c r="AU43" s="733">
        <f t="shared" si="7"/>
        <v>0</v>
      </c>
      <c r="AV43" s="735">
        <f t="shared" si="8"/>
        <v>0</v>
      </c>
      <c r="AY43" s="857">
        <f t="shared" si="9"/>
        <v>0</v>
      </c>
      <c r="AZ43" s="858">
        <f t="shared" si="10"/>
        <v>0</v>
      </c>
    </row>
    <row r="44" spans="1:52" ht="15" customHeight="1">
      <c r="A44" s="27"/>
      <c r="B44" s="27"/>
      <c r="C44" s="85" t="s">
        <v>5057</v>
      </c>
      <c r="D44" s="1020" t="str">
        <f>IF(CNGE_2025_M1_Secc5_Sub3!D75="","",CNGE_2025_M1_Secc5_Sub3!D75)</f>
        <v/>
      </c>
      <c r="E44" s="889"/>
      <c r="F44" s="889"/>
      <c r="G44" s="889"/>
      <c r="H44" s="890"/>
      <c r="I44" s="992"/>
      <c r="J44" s="885"/>
      <c r="K44" s="992"/>
      <c r="L44" s="885"/>
      <c r="M44" s="1041"/>
      <c r="N44" s="1043"/>
      <c r="O44" s="992"/>
      <c r="P44" s="885"/>
      <c r="Q44" s="992"/>
      <c r="R44" s="885"/>
      <c r="S44" s="992"/>
      <c r="T44" s="885"/>
      <c r="U44" s="992"/>
      <c r="V44" s="885"/>
      <c r="W44" s="992"/>
      <c r="X44" s="885"/>
      <c r="Y44" s="992"/>
      <c r="Z44" s="885"/>
      <c r="AA44" s="992"/>
      <c r="AB44" s="885"/>
      <c r="AC44" s="992"/>
      <c r="AD44" s="885"/>
      <c r="AG44" s="714">
        <f t="shared" si="11"/>
        <v>0</v>
      </c>
      <c r="AH44" s="718">
        <f t="shared" si="12"/>
        <v>0</v>
      </c>
      <c r="AI44" s="720">
        <f t="shared" si="13"/>
        <v>0</v>
      </c>
      <c r="AJ44" s="723">
        <f t="shared" si="0"/>
        <v>0</v>
      </c>
      <c r="AK44" s="293">
        <f t="shared" si="1"/>
        <v>0</v>
      </c>
      <c r="AL44" s="294" t="str">
        <f>IF(AK44=0,"",
IF(SUM($AK$37:AK44)=1,AM44,
IF($AK$137&gt;SUM($AK$37:AK44),_xlfn.CONCAT(", ",AM44),
IF($AK$137=SUM($AK$37:AK44),_xlfn.CONCAT(" y ",AM44)))))</f>
        <v/>
      </c>
      <c r="AM44" s="89" t="s">
        <v>5127</v>
      </c>
      <c r="AN44" s="354">
        <f t="shared" si="14"/>
        <v>0</v>
      </c>
      <c r="AO44" s="355">
        <f t="shared" si="15"/>
        <v>-1</v>
      </c>
      <c r="AP44" s="356">
        <f t="shared" si="2"/>
        <v>0</v>
      </c>
      <c r="AQ44" s="359">
        <f t="shared" si="3"/>
        <v>0</v>
      </c>
      <c r="AR44" s="726">
        <f t="shared" si="4"/>
        <v>0</v>
      </c>
      <c r="AS44" s="729">
        <f t="shared" si="5"/>
        <v>0</v>
      </c>
      <c r="AT44" s="558">
        <f t="shared" si="6"/>
        <v>0</v>
      </c>
      <c r="AU44" s="733">
        <f t="shared" si="7"/>
        <v>0</v>
      </c>
      <c r="AV44" s="735">
        <f t="shared" si="8"/>
        <v>0</v>
      </c>
      <c r="AY44" s="857">
        <f t="shared" si="9"/>
        <v>0</v>
      </c>
      <c r="AZ44" s="858">
        <f t="shared" si="10"/>
        <v>0</v>
      </c>
    </row>
    <row r="45" spans="1:52" ht="15" customHeight="1">
      <c r="A45" s="27"/>
      <c r="B45" s="27"/>
      <c r="C45" s="85" t="s">
        <v>5059</v>
      </c>
      <c r="D45" s="1020" t="str">
        <f>IF(CNGE_2025_M1_Secc5_Sub3!D76="","",CNGE_2025_M1_Secc5_Sub3!D76)</f>
        <v/>
      </c>
      <c r="E45" s="889"/>
      <c r="F45" s="889"/>
      <c r="G45" s="889"/>
      <c r="H45" s="890"/>
      <c r="I45" s="992"/>
      <c r="J45" s="885"/>
      <c r="K45" s="992"/>
      <c r="L45" s="885"/>
      <c r="M45" s="1041"/>
      <c r="N45" s="1043"/>
      <c r="O45" s="992"/>
      <c r="P45" s="885"/>
      <c r="Q45" s="992"/>
      <c r="R45" s="885"/>
      <c r="S45" s="992"/>
      <c r="T45" s="885"/>
      <c r="U45" s="992"/>
      <c r="V45" s="885"/>
      <c r="W45" s="992"/>
      <c r="X45" s="885"/>
      <c r="Y45" s="992"/>
      <c r="Z45" s="885"/>
      <c r="AA45" s="992"/>
      <c r="AB45" s="885"/>
      <c r="AC45" s="992"/>
      <c r="AD45" s="885"/>
      <c r="AG45" s="714">
        <f t="shared" si="11"/>
        <v>0</v>
      </c>
      <c r="AH45" s="718">
        <f t="shared" si="12"/>
        <v>0</v>
      </c>
      <c r="AI45" s="720">
        <f t="shared" si="13"/>
        <v>0</v>
      </c>
      <c r="AJ45" s="723">
        <f t="shared" si="0"/>
        <v>0</v>
      </c>
      <c r="AK45" s="293">
        <f t="shared" si="1"/>
        <v>0</v>
      </c>
      <c r="AL45" s="294" t="str">
        <f>IF(AK45=0,"",
IF(SUM($AK$37:AK45)=1,AM45,
IF($AK$137&gt;SUM($AK$37:AK45),_xlfn.CONCAT(", ",AM45),
IF($AK$137=SUM($AK$37:AK45),_xlfn.CONCAT(" y ",AM45)))))</f>
        <v/>
      </c>
      <c r="AM45" s="89" t="s">
        <v>5128</v>
      </c>
      <c r="AN45" s="354">
        <f t="shared" si="14"/>
        <v>0</v>
      </c>
      <c r="AO45" s="355">
        <f t="shared" si="15"/>
        <v>-1</v>
      </c>
      <c r="AP45" s="356">
        <f t="shared" si="2"/>
        <v>0</v>
      </c>
      <c r="AQ45" s="359">
        <f t="shared" si="3"/>
        <v>0</v>
      </c>
      <c r="AR45" s="726">
        <f t="shared" si="4"/>
        <v>0</v>
      </c>
      <c r="AS45" s="729">
        <f t="shared" si="5"/>
        <v>0</v>
      </c>
      <c r="AT45" s="558">
        <f t="shared" si="6"/>
        <v>0</v>
      </c>
      <c r="AU45" s="733">
        <f t="shared" si="7"/>
        <v>0</v>
      </c>
      <c r="AV45" s="735">
        <f t="shared" si="8"/>
        <v>0</v>
      </c>
      <c r="AY45" s="857">
        <f t="shared" si="9"/>
        <v>0</v>
      </c>
      <c r="AZ45" s="858">
        <f t="shared" si="10"/>
        <v>0</v>
      </c>
    </row>
    <row r="46" spans="1:52" ht="15" customHeight="1">
      <c r="A46" s="27"/>
      <c r="B46" s="27"/>
      <c r="C46" s="85" t="s">
        <v>5060</v>
      </c>
      <c r="D46" s="1020" t="str">
        <f>IF(CNGE_2025_M1_Secc5_Sub3!D77="","",CNGE_2025_M1_Secc5_Sub3!D77)</f>
        <v/>
      </c>
      <c r="E46" s="889"/>
      <c r="F46" s="889"/>
      <c r="G46" s="889"/>
      <c r="H46" s="890"/>
      <c r="I46" s="992"/>
      <c r="J46" s="885"/>
      <c r="K46" s="992"/>
      <c r="L46" s="885"/>
      <c r="M46" s="1041"/>
      <c r="N46" s="1043"/>
      <c r="O46" s="992"/>
      <c r="P46" s="885"/>
      <c r="Q46" s="992"/>
      <c r="R46" s="885"/>
      <c r="S46" s="992"/>
      <c r="T46" s="885"/>
      <c r="U46" s="992"/>
      <c r="V46" s="885"/>
      <c r="W46" s="992"/>
      <c r="X46" s="885"/>
      <c r="Y46" s="992"/>
      <c r="Z46" s="885"/>
      <c r="AA46" s="992"/>
      <c r="AB46" s="885"/>
      <c r="AC46" s="992"/>
      <c r="AD46" s="885"/>
      <c r="AG46" s="714">
        <f t="shared" si="11"/>
        <v>0</v>
      </c>
      <c r="AH46" s="718">
        <f t="shared" si="12"/>
        <v>0</v>
      </c>
      <c r="AI46" s="720">
        <f t="shared" si="13"/>
        <v>0</v>
      </c>
      <c r="AJ46" s="723">
        <f t="shared" si="0"/>
        <v>0</v>
      </c>
      <c r="AK46" s="293">
        <f t="shared" si="1"/>
        <v>0</v>
      </c>
      <c r="AL46" s="294" t="str">
        <f>IF(AK46=0,"",
IF(SUM($AK$37:AK46)=1,AM46,
IF($AK$137&gt;SUM($AK$37:AK46),_xlfn.CONCAT(", ",AM46),
IF($AK$137=SUM($AK$37:AK46),_xlfn.CONCAT(" y ",AM46)))))</f>
        <v/>
      </c>
      <c r="AM46" s="89" t="s">
        <v>5129</v>
      </c>
      <c r="AN46" s="354">
        <f t="shared" si="14"/>
        <v>0</v>
      </c>
      <c r="AO46" s="355">
        <f t="shared" si="15"/>
        <v>-1</v>
      </c>
      <c r="AP46" s="356">
        <f t="shared" si="2"/>
        <v>0</v>
      </c>
      <c r="AQ46" s="359">
        <f t="shared" si="3"/>
        <v>0</v>
      </c>
      <c r="AR46" s="726">
        <f t="shared" si="4"/>
        <v>0</v>
      </c>
      <c r="AS46" s="729">
        <f t="shared" si="5"/>
        <v>0</v>
      </c>
      <c r="AT46" s="558">
        <f t="shared" si="6"/>
        <v>0</v>
      </c>
      <c r="AU46" s="733">
        <f t="shared" si="7"/>
        <v>0</v>
      </c>
      <c r="AV46" s="735">
        <f t="shared" si="8"/>
        <v>0</v>
      </c>
      <c r="AY46" s="857">
        <f t="shared" si="9"/>
        <v>0</v>
      </c>
      <c r="AZ46" s="858">
        <f t="shared" si="10"/>
        <v>0</v>
      </c>
    </row>
    <row r="47" spans="1:52" ht="15" customHeight="1">
      <c r="A47" s="27"/>
      <c r="B47" s="27"/>
      <c r="C47" s="85" t="s">
        <v>5062</v>
      </c>
      <c r="D47" s="1020" t="str">
        <f>IF(CNGE_2025_M1_Secc5_Sub3!D78="","",CNGE_2025_M1_Secc5_Sub3!D78)</f>
        <v/>
      </c>
      <c r="E47" s="889"/>
      <c r="F47" s="889"/>
      <c r="G47" s="889"/>
      <c r="H47" s="890"/>
      <c r="I47" s="992"/>
      <c r="J47" s="885"/>
      <c r="K47" s="992"/>
      <c r="L47" s="885"/>
      <c r="M47" s="1041"/>
      <c r="N47" s="1043"/>
      <c r="O47" s="992"/>
      <c r="P47" s="885"/>
      <c r="Q47" s="992"/>
      <c r="R47" s="885"/>
      <c r="S47" s="992"/>
      <c r="T47" s="885"/>
      <c r="U47" s="992"/>
      <c r="V47" s="885"/>
      <c r="W47" s="992"/>
      <c r="X47" s="885"/>
      <c r="Y47" s="992"/>
      <c r="Z47" s="885"/>
      <c r="AA47" s="992"/>
      <c r="AB47" s="885"/>
      <c r="AC47" s="992"/>
      <c r="AD47" s="885"/>
      <c r="AG47" s="714">
        <f t="shared" si="11"/>
        <v>0</v>
      </c>
      <c r="AH47" s="718">
        <f t="shared" si="12"/>
        <v>0</v>
      </c>
      <c r="AI47" s="720">
        <f t="shared" si="13"/>
        <v>0</v>
      </c>
      <c r="AJ47" s="723">
        <f t="shared" si="0"/>
        <v>0</v>
      </c>
      <c r="AK47" s="293">
        <f t="shared" si="1"/>
        <v>0</v>
      </c>
      <c r="AL47" s="294" t="str">
        <f>IF(AK47=0,"",
IF(SUM($AK$37:AK47)=1,AM47,
IF($AK$137&gt;SUM($AK$37:AK47),_xlfn.CONCAT(", ",AM47),
IF($AK$137=SUM($AK$37:AK47),_xlfn.CONCAT(" y ",AM47)))))</f>
        <v/>
      </c>
      <c r="AM47" s="89" t="s">
        <v>5130</v>
      </c>
      <c r="AN47" s="354">
        <f t="shared" si="14"/>
        <v>0</v>
      </c>
      <c r="AO47" s="355">
        <f t="shared" si="15"/>
        <v>-1</v>
      </c>
      <c r="AP47" s="356">
        <f t="shared" si="2"/>
        <v>0</v>
      </c>
      <c r="AQ47" s="359">
        <f t="shared" si="3"/>
        <v>0</v>
      </c>
      <c r="AR47" s="726">
        <f t="shared" si="4"/>
        <v>0</v>
      </c>
      <c r="AS47" s="729">
        <f t="shared" si="5"/>
        <v>0</v>
      </c>
      <c r="AT47" s="558">
        <f t="shared" si="6"/>
        <v>0</v>
      </c>
      <c r="AU47" s="733">
        <f t="shared" si="7"/>
        <v>0</v>
      </c>
      <c r="AV47" s="735">
        <f t="shared" si="8"/>
        <v>0</v>
      </c>
      <c r="AY47" s="857">
        <f t="shared" si="9"/>
        <v>0</v>
      </c>
      <c r="AZ47" s="858">
        <f t="shared" si="10"/>
        <v>0</v>
      </c>
    </row>
    <row r="48" spans="1:52" ht="15" customHeight="1">
      <c r="A48" s="27"/>
      <c r="B48" s="27"/>
      <c r="C48" s="85" t="s">
        <v>5063</v>
      </c>
      <c r="D48" s="1020" t="str">
        <f>IF(CNGE_2025_M1_Secc5_Sub3!D79="","",CNGE_2025_M1_Secc5_Sub3!D79)</f>
        <v/>
      </c>
      <c r="E48" s="889"/>
      <c r="F48" s="889"/>
      <c r="G48" s="889"/>
      <c r="H48" s="890"/>
      <c r="I48" s="992"/>
      <c r="J48" s="885"/>
      <c r="K48" s="992"/>
      <c r="L48" s="885"/>
      <c r="M48" s="1041"/>
      <c r="N48" s="1043"/>
      <c r="O48" s="992"/>
      <c r="P48" s="885"/>
      <c r="Q48" s="992"/>
      <c r="R48" s="885"/>
      <c r="S48" s="992"/>
      <c r="T48" s="885"/>
      <c r="U48" s="992"/>
      <c r="V48" s="885"/>
      <c r="W48" s="992"/>
      <c r="X48" s="885"/>
      <c r="Y48" s="992"/>
      <c r="Z48" s="885"/>
      <c r="AA48" s="992"/>
      <c r="AB48" s="885"/>
      <c r="AC48" s="992"/>
      <c r="AD48" s="885"/>
      <c r="AG48" s="714">
        <f t="shared" si="11"/>
        <v>0</v>
      </c>
      <c r="AH48" s="718">
        <f t="shared" si="12"/>
        <v>0</v>
      </c>
      <c r="AI48" s="720">
        <f t="shared" si="13"/>
        <v>0</v>
      </c>
      <c r="AJ48" s="723">
        <f t="shared" si="0"/>
        <v>0</v>
      </c>
      <c r="AK48" s="293">
        <f t="shared" si="1"/>
        <v>0</v>
      </c>
      <c r="AL48" s="294" t="str">
        <f>IF(AK48=0,"",
IF(SUM($AK$37:AK48)=1,AM48,
IF($AK$137&gt;SUM($AK$37:AK48),_xlfn.CONCAT(", ",AM48),
IF($AK$137=SUM($AK$37:AK48),_xlfn.CONCAT(" y ",AM48)))))</f>
        <v/>
      </c>
      <c r="AM48" s="89" t="s">
        <v>5131</v>
      </c>
      <c r="AN48" s="354">
        <f t="shared" si="14"/>
        <v>0</v>
      </c>
      <c r="AO48" s="355">
        <f t="shared" si="15"/>
        <v>-1</v>
      </c>
      <c r="AP48" s="356">
        <f t="shared" si="2"/>
        <v>0</v>
      </c>
      <c r="AQ48" s="359">
        <f t="shared" si="3"/>
        <v>0</v>
      </c>
      <c r="AR48" s="726">
        <f t="shared" si="4"/>
        <v>0</v>
      </c>
      <c r="AS48" s="729">
        <f t="shared" si="5"/>
        <v>0</v>
      </c>
      <c r="AT48" s="558">
        <f t="shared" si="6"/>
        <v>0</v>
      </c>
      <c r="AU48" s="733">
        <f t="shared" si="7"/>
        <v>0</v>
      </c>
      <c r="AV48" s="735">
        <f t="shared" si="8"/>
        <v>0</v>
      </c>
      <c r="AY48" s="857">
        <f t="shared" si="9"/>
        <v>0</v>
      </c>
      <c r="AZ48" s="858">
        <f t="shared" si="10"/>
        <v>0</v>
      </c>
    </row>
    <row r="49" spans="1:52" ht="15" customHeight="1">
      <c r="A49" s="27"/>
      <c r="B49" s="27"/>
      <c r="C49" s="85" t="s">
        <v>5064</v>
      </c>
      <c r="D49" s="1020" t="str">
        <f>IF(CNGE_2025_M1_Secc5_Sub3!D80="","",CNGE_2025_M1_Secc5_Sub3!D80)</f>
        <v/>
      </c>
      <c r="E49" s="889"/>
      <c r="F49" s="889"/>
      <c r="G49" s="889"/>
      <c r="H49" s="890"/>
      <c r="I49" s="992"/>
      <c r="J49" s="885"/>
      <c r="K49" s="992"/>
      <c r="L49" s="885"/>
      <c r="M49" s="1041"/>
      <c r="N49" s="1043"/>
      <c r="O49" s="992"/>
      <c r="P49" s="885"/>
      <c r="Q49" s="992"/>
      <c r="R49" s="885"/>
      <c r="S49" s="992"/>
      <c r="T49" s="885"/>
      <c r="U49" s="992"/>
      <c r="V49" s="885"/>
      <c r="W49" s="992"/>
      <c r="X49" s="885"/>
      <c r="Y49" s="992"/>
      <c r="Z49" s="885"/>
      <c r="AA49" s="992"/>
      <c r="AB49" s="885"/>
      <c r="AC49" s="992"/>
      <c r="AD49" s="885"/>
      <c r="AG49" s="714">
        <f t="shared" si="11"/>
        <v>0</v>
      </c>
      <c r="AH49" s="718">
        <f t="shared" si="12"/>
        <v>0</v>
      </c>
      <c r="AI49" s="720">
        <f t="shared" si="13"/>
        <v>0</v>
      </c>
      <c r="AJ49" s="723">
        <f t="shared" si="0"/>
        <v>0</v>
      </c>
      <c r="AK49" s="293">
        <f t="shared" si="1"/>
        <v>0</v>
      </c>
      <c r="AL49" s="294" t="str">
        <f>IF(AK49=0,"",
IF(SUM($AK$37:AK49)=1,AM49,
IF($AK$137&gt;SUM($AK$37:AK49),_xlfn.CONCAT(", ",AM49),
IF($AK$137=SUM($AK$37:AK49),_xlfn.CONCAT(" y ",AM49)))))</f>
        <v/>
      </c>
      <c r="AM49" s="89" t="s">
        <v>5132</v>
      </c>
      <c r="AN49" s="354">
        <f t="shared" si="14"/>
        <v>0</v>
      </c>
      <c r="AO49" s="355">
        <f t="shared" si="15"/>
        <v>-1</v>
      </c>
      <c r="AP49" s="356">
        <f t="shared" si="2"/>
        <v>0</v>
      </c>
      <c r="AQ49" s="359">
        <f t="shared" si="3"/>
        <v>0</v>
      </c>
      <c r="AR49" s="726">
        <f t="shared" si="4"/>
        <v>0</v>
      </c>
      <c r="AS49" s="729">
        <f t="shared" si="5"/>
        <v>0</v>
      </c>
      <c r="AT49" s="558">
        <f t="shared" si="6"/>
        <v>0</v>
      </c>
      <c r="AU49" s="733">
        <f t="shared" si="7"/>
        <v>0</v>
      </c>
      <c r="AV49" s="735">
        <f t="shared" si="8"/>
        <v>0</v>
      </c>
      <c r="AY49" s="857">
        <f t="shared" si="9"/>
        <v>0</v>
      </c>
      <c r="AZ49" s="858">
        <f t="shared" si="10"/>
        <v>0</v>
      </c>
    </row>
    <row r="50" spans="1:52" ht="15" customHeight="1">
      <c r="A50" s="27"/>
      <c r="B50" s="27"/>
      <c r="C50" s="85" t="s">
        <v>5065</v>
      </c>
      <c r="D50" s="1020" t="str">
        <f>IF(CNGE_2025_M1_Secc5_Sub3!D81="","",CNGE_2025_M1_Secc5_Sub3!D81)</f>
        <v/>
      </c>
      <c r="E50" s="889"/>
      <c r="F50" s="889"/>
      <c r="G50" s="889"/>
      <c r="H50" s="890"/>
      <c r="I50" s="992"/>
      <c r="J50" s="885"/>
      <c r="K50" s="992"/>
      <c r="L50" s="885"/>
      <c r="M50" s="1041"/>
      <c r="N50" s="1043"/>
      <c r="O50" s="992"/>
      <c r="P50" s="885"/>
      <c r="Q50" s="992"/>
      <c r="R50" s="885"/>
      <c r="S50" s="992"/>
      <c r="T50" s="885"/>
      <c r="U50" s="992"/>
      <c r="V50" s="885"/>
      <c r="W50" s="992"/>
      <c r="X50" s="885"/>
      <c r="Y50" s="992"/>
      <c r="Z50" s="885"/>
      <c r="AA50" s="992"/>
      <c r="AB50" s="885"/>
      <c r="AC50" s="992"/>
      <c r="AD50" s="885"/>
      <c r="AG50" s="714">
        <f t="shared" si="11"/>
        <v>0</v>
      </c>
      <c r="AH50" s="718">
        <f t="shared" si="12"/>
        <v>0</v>
      </c>
      <c r="AI50" s="720">
        <f t="shared" si="13"/>
        <v>0</v>
      </c>
      <c r="AJ50" s="723">
        <f t="shared" si="0"/>
        <v>0</v>
      </c>
      <c r="AK50" s="293">
        <f t="shared" si="1"/>
        <v>0</v>
      </c>
      <c r="AL50" s="294" t="str">
        <f>IF(AK50=0,"",
IF(SUM($AK$37:AK50)=1,AM50,
IF($AK$137&gt;SUM($AK$37:AK50),_xlfn.CONCAT(", ",AM50),
IF($AK$137=SUM($AK$37:AK50),_xlfn.CONCAT(" y ",AM50)))))</f>
        <v/>
      </c>
      <c r="AM50" s="89" t="s">
        <v>5133</v>
      </c>
      <c r="AN50" s="354">
        <f t="shared" si="14"/>
        <v>0</v>
      </c>
      <c r="AO50" s="355">
        <f t="shared" si="15"/>
        <v>-1</v>
      </c>
      <c r="AP50" s="356">
        <f t="shared" si="2"/>
        <v>0</v>
      </c>
      <c r="AQ50" s="359">
        <f t="shared" si="3"/>
        <v>0</v>
      </c>
      <c r="AR50" s="726">
        <f t="shared" si="4"/>
        <v>0</v>
      </c>
      <c r="AS50" s="729">
        <f t="shared" si="5"/>
        <v>0</v>
      </c>
      <c r="AT50" s="558">
        <f t="shared" si="6"/>
        <v>0</v>
      </c>
      <c r="AU50" s="733">
        <f t="shared" si="7"/>
        <v>0</v>
      </c>
      <c r="AV50" s="735">
        <f t="shared" si="8"/>
        <v>0</v>
      </c>
      <c r="AY50" s="857">
        <f t="shared" si="9"/>
        <v>0</v>
      </c>
      <c r="AZ50" s="858">
        <f t="shared" si="10"/>
        <v>0</v>
      </c>
    </row>
    <row r="51" spans="1:52" ht="15" customHeight="1">
      <c r="A51" s="27"/>
      <c r="B51" s="27"/>
      <c r="C51" s="85" t="s">
        <v>5066</v>
      </c>
      <c r="D51" s="1020" t="str">
        <f>IF(CNGE_2025_M1_Secc5_Sub3!D82="","",CNGE_2025_M1_Secc5_Sub3!D82)</f>
        <v/>
      </c>
      <c r="E51" s="889"/>
      <c r="F51" s="889"/>
      <c r="G51" s="889"/>
      <c r="H51" s="890"/>
      <c r="I51" s="992"/>
      <c r="J51" s="885"/>
      <c r="K51" s="992"/>
      <c r="L51" s="885"/>
      <c r="M51" s="1041"/>
      <c r="N51" s="1043"/>
      <c r="O51" s="992"/>
      <c r="P51" s="885"/>
      <c r="Q51" s="992"/>
      <c r="R51" s="885"/>
      <c r="S51" s="992"/>
      <c r="T51" s="885"/>
      <c r="U51" s="992"/>
      <c r="V51" s="885"/>
      <c r="W51" s="992"/>
      <c r="X51" s="885"/>
      <c r="Y51" s="992"/>
      <c r="Z51" s="885"/>
      <c r="AA51" s="992"/>
      <c r="AB51" s="885"/>
      <c r="AC51" s="992"/>
      <c r="AD51" s="885"/>
      <c r="AG51" s="714">
        <f t="shared" si="11"/>
        <v>0</v>
      </c>
      <c r="AH51" s="718">
        <f t="shared" si="12"/>
        <v>0</v>
      </c>
      <c r="AI51" s="720">
        <f t="shared" si="13"/>
        <v>0</v>
      </c>
      <c r="AJ51" s="723">
        <f t="shared" si="0"/>
        <v>0</v>
      </c>
      <c r="AK51" s="293">
        <f t="shared" si="1"/>
        <v>0</v>
      </c>
      <c r="AL51" s="294" t="str">
        <f>IF(AK51=0,"",
IF(SUM($AK$37:AK51)=1,AM51,
IF($AK$137&gt;SUM($AK$37:AK51),_xlfn.CONCAT(", ",AM51),
IF($AK$137=SUM($AK$37:AK51),_xlfn.CONCAT(" y ",AM51)))))</f>
        <v/>
      </c>
      <c r="AM51" s="89" t="s">
        <v>5134</v>
      </c>
      <c r="AN51" s="354">
        <f t="shared" si="14"/>
        <v>0</v>
      </c>
      <c r="AO51" s="355">
        <f t="shared" si="15"/>
        <v>-1</v>
      </c>
      <c r="AP51" s="356">
        <f t="shared" si="2"/>
        <v>0</v>
      </c>
      <c r="AQ51" s="359">
        <f t="shared" si="3"/>
        <v>0</v>
      </c>
      <c r="AR51" s="726">
        <f t="shared" si="4"/>
        <v>0</v>
      </c>
      <c r="AS51" s="729">
        <f t="shared" si="5"/>
        <v>0</v>
      </c>
      <c r="AT51" s="558">
        <f t="shared" si="6"/>
        <v>0</v>
      </c>
      <c r="AU51" s="733">
        <f t="shared" si="7"/>
        <v>0</v>
      </c>
      <c r="AV51" s="735">
        <f t="shared" si="8"/>
        <v>0</v>
      </c>
      <c r="AY51" s="857">
        <f t="shared" si="9"/>
        <v>0</v>
      </c>
      <c r="AZ51" s="858">
        <f t="shared" si="10"/>
        <v>0</v>
      </c>
    </row>
    <row r="52" spans="1:52" ht="15" customHeight="1">
      <c r="A52" s="27"/>
      <c r="B52" s="27"/>
      <c r="C52" s="85" t="s">
        <v>5067</v>
      </c>
      <c r="D52" s="1020" t="str">
        <f>IF(CNGE_2025_M1_Secc5_Sub3!D83="","",CNGE_2025_M1_Secc5_Sub3!D83)</f>
        <v/>
      </c>
      <c r="E52" s="889"/>
      <c r="F52" s="889"/>
      <c r="G52" s="889"/>
      <c r="H52" s="890"/>
      <c r="I52" s="992"/>
      <c r="J52" s="885"/>
      <c r="K52" s="992"/>
      <c r="L52" s="885"/>
      <c r="M52" s="1041"/>
      <c r="N52" s="1043"/>
      <c r="O52" s="992"/>
      <c r="P52" s="885"/>
      <c r="Q52" s="992"/>
      <c r="R52" s="885"/>
      <c r="S52" s="992"/>
      <c r="T52" s="885"/>
      <c r="U52" s="992"/>
      <c r="V52" s="885"/>
      <c r="W52" s="992"/>
      <c r="X52" s="885"/>
      <c r="Y52" s="992"/>
      <c r="Z52" s="885"/>
      <c r="AA52" s="992"/>
      <c r="AB52" s="885"/>
      <c r="AC52" s="992"/>
      <c r="AD52" s="885"/>
      <c r="AG52" s="714">
        <f t="shared" si="11"/>
        <v>0</v>
      </c>
      <c r="AH52" s="718">
        <f t="shared" si="12"/>
        <v>0</v>
      </c>
      <c r="AI52" s="720">
        <f t="shared" si="13"/>
        <v>0</v>
      </c>
      <c r="AJ52" s="723">
        <f t="shared" si="0"/>
        <v>0</v>
      </c>
      <c r="AK52" s="293">
        <f t="shared" si="1"/>
        <v>0</v>
      </c>
      <c r="AL52" s="294" t="str">
        <f>IF(AK52=0,"",
IF(SUM($AK$37:AK52)=1,AM52,
IF($AK$137&gt;SUM($AK$37:AK52),_xlfn.CONCAT(", ",AM52),
IF($AK$137=SUM($AK$37:AK52),_xlfn.CONCAT(" y ",AM52)))))</f>
        <v/>
      </c>
      <c r="AM52" s="89" t="s">
        <v>5135</v>
      </c>
      <c r="AN52" s="354">
        <f t="shared" si="14"/>
        <v>0</v>
      </c>
      <c r="AO52" s="355">
        <f t="shared" si="15"/>
        <v>-1</v>
      </c>
      <c r="AP52" s="356">
        <f t="shared" si="2"/>
        <v>0</v>
      </c>
      <c r="AQ52" s="359">
        <f t="shared" si="3"/>
        <v>0</v>
      </c>
      <c r="AR52" s="726">
        <f t="shared" si="4"/>
        <v>0</v>
      </c>
      <c r="AS52" s="729">
        <f t="shared" si="5"/>
        <v>0</v>
      </c>
      <c r="AT52" s="558">
        <f t="shared" si="6"/>
        <v>0</v>
      </c>
      <c r="AU52" s="733">
        <f t="shared" si="7"/>
        <v>0</v>
      </c>
      <c r="AV52" s="735">
        <f t="shared" si="8"/>
        <v>0</v>
      </c>
      <c r="AY52" s="857">
        <f t="shared" si="9"/>
        <v>0</v>
      </c>
      <c r="AZ52" s="858">
        <f t="shared" si="10"/>
        <v>0</v>
      </c>
    </row>
    <row r="53" spans="1:52" ht="15" customHeight="1">
      <c r="A53" s="27"/>
      <c r="B53" s="27"/>
      <c r="C53" s="85" t="s">
        <v>5068</v>
      </c>
      <c r="D53" s="1020" t="str">
        <f>IF(CNGE_2025_M1_Secc5_Sub3!D84="","",CNGE_2025_M1_Secc5_Sub3!D84)</f>
        <v/>
      </c>
      <c r="E53" s="889"/>
      <c r="F53" s="889"/>
      <c r="G53" s="889"/>
      <c r="H53" s="890"/>
      <c r="I53" s="992"/>
      <c r="J53" s="885"/>
      <c r="K53" s="992"/>
      <c r="L53" s="885"/>
      <c r="M53" s="1041"/>
      <c r="N53" s="1043"/>
      <c r="O53" s="992"/>
      <c r="P53" s="885"/>
      <c r="Q53" s="992"/>
      <c r="R53" s="885"/>
      <c r="S53" s="992"/>
      <c r="T53" s="885"/>
      <c r="U53" s="992"/>
      <c r="V53" s="885"/>
      <c r="W53" s="992"/>
      <c r="X53" s="885"/>
      <c r="Y53" s="992"/>
      <c r="Z53" s="885"/>
      <c r="AA53" s="992"/>
      <c r="AB53" s="885"/>
      <c r="AC53" s="992"/>
      <c r="AD53" s="885"/>
      <c r="AG53" s="714">
        <f t="shared" si="11"/>
        <v>0</v>
      </c>
      <c r="AH53" s="718">
        <f t="shared" si="12"/>
        <v>0</v>
      </c>
      <c r="AI53" s="720">
        <f t="shared" si="13"/>
        <v>0</v>
      </c>
      <c r="AJ53" s="723">
        <f t="shared" si="0"/>
        <v>0</v>
      </c>
      <c r="AK53" s="293">
        <f t="shared" si="1"/>
        <v>0</v>
      </c>
      <c r="AL53" s="294" t="str">
        <f>IF(AK53=0,"",
IF(SUM($AK$37:AK53)=1,AM53,
IF($AK$137&gt;SUM($AK$37:AK53),_xlfn.CONCAT(", ",AM53),
IF($AK$137=SUM($AK$37:AK53),_xlfn.CONCAT(" y ",AM53)))))</f>
        <v/>
      </c>
      <c r="AM53" s="89" t="s">
        <v>5136</v>
      </c>
      <c r="AN53" s="354">
        <f t="shared" si="14"/>
        <v>0</v>
      </c>
      <c r="AO53" s="355">
        <f t="shared" si="15"/>
        <v>-1</v>
      </c>
      <c r="AP53" s="356">
        <f t="shared" si="2"/>
        <v>0</v>
      </c>
      <c r="AQ53" s="359">
        <f t="shared" si="3"/>
        <v>0</v>
      </c>
      <c r="AR53" s="726">
        <f t="shared" si="4"/>
        <v>0</v>
      </c>
      <c r="AS53" s="729">
        <f t="shared" si="5"/>
        <v>0</v>
      </c>
      <c r="AT53" s="558">
        <f t="shared" si="6"/>
        <v>0</v>
      </c>
      <c r="AU53" s="733">
        <f t="shared" si="7"/>
        <v>0</v>
      </c>
      <c r="AV53" s="735">
        <f t="shared" si="8"/>
        <v>0</v>
      </c>
      <c r="AY53" s="857">
        <f t="shared" si="9"/>
        <v>0</v>
      </c>
      <c r="AZ53" s="858">
        <f t="shared" si="10"/>
        <v>0</v>
      </c>
    </row>
    <row r="54" spans="1:52" ht="15" customHeight="1">
      <c r="A54" s="27"/>
      <c r="B54" s="27"/>
      <c r="C54" s="85" t="s">
        <v>5069</v>
      </c>
      <c r="D54" s="1020" t="str">
        <f>IF(CNGE_2025_M1_Secc5_Sub3!D85="","",CNGE_2025_M1_Secc5_Sub3!D85)</f>
        <v/>
      </c>
      <c r="E54" s="889"/>
      <c r="F54" s="889"/>
      <c r="G54" s="889"/>
      <c r="H54" s="890"/>
      <c r="I54" s="992"/>
      <c r="J54" s="885"/>
      <c r="K54" s="992"/>
      <c r="L54" s="885"/>
      <c r="M54" s="1041"/>
      <c r="N54" s="1043"/>
      <c r="O54" s="992"/>
      <c r="P54" s="885"/>
      <c r="Q54" s="992"/>
      <c r="R54" s="885"/>
      <c r="S54" s="992"/>
      <c r="T54" s="885"/>
      <c r="U54" s="992"/>
      <c r="V54" s="885"/>
      <c r="W54" s="992"/>
      <c r="X54" s="885"/>
      <c r="Y54" s="992"/>
      <c r="Z54" s="885"/>
      <c r="AA54" s="992"/>
      <c r="AB54" s="885"/>
      <c r="AC54" s="992"/>
      <c r="AD54" s="885"/>
      <c r="AG54" s="714">
        <f t="shared" si="11"/>
        <v>0</v>
      </c>
      <c r="AH54" s="718">
        <f t="shared" si="12"/>
        <v>0</v>
      </c>
      <c r="AI54" s="720">
        <f t="shared" si="13"/>
        <v>0</v>
      </c>
      <c r="AJ54" s="723">
        <f t="shared" si="0"/>
        <v>0</v>
      </c>
      <c r="AK54" s="293">
        <f t="shared" si="1"/>
        <v>0</v>
      </c>
      <c r="AL54" s="294" t="str">
        <f>IF(AK54=0,"",
IF(SUM($AK$37:AK54)=1,AM54,
IF($AK$137&gt;SUM($AK$37:AK54),_xlfn.CONCAT(", ",AM54),
IF($AK$137=SUM($AK$37:AK54),_xlfn.CONCAT(" y ",AM54)))))</f>
        <v/>
      </c>
      <c r="AM54" s="89" t="s">
        <v>5137</v>
      </c>
      <c r="AN54" s="354">
        <f t="shared" si="14"/>
        <v>0</v>
      </c>
      <c r="AO54" s="355">
        <f t="shared" si="15"/>
        <v>-1</v>
      </c>
      <c r="AP54" s="356">
        <f t="shared" si="2"/>
        <v>0</v>
      </c>
      <c r="AQ54" s="359">
        <f t="shared" si="3"/>
        <v>0</v>
      </c>
      <c r="AR54" s="726">
        <f t="shared" si="4"/>
        <v>0</v>
      </c>
      <c r="AS54" s="729">
        <f t="shared" si="5"/>
        <v>0</v>
      </c>
      <c r="AT54" s="558">
        <f t="shared" si="6"/>
        <v>0</v>
      </c>
      <c r="AU54" s="733">
        <f t="shared" si="7"/>
        <v>0</v>
      </c>
      <c r="AV54" s="735">
        <f t="shared" si="8"/>
        <v>0</v>
      </c>
      <c r="AY54" s="857">
        <f t="shared" si="9"/>
        <v>0</v>
      </c>
      <c r="AZ54" s="858">
        <f t="shared" si="10"/>
        <v>0</v>
      </c>
    </row>
    <row r="55" spans="1:52" ht="15" customHeight="1">
      <c r="A55" s="27"/>
      <c r="B55" s="27"/>
      <c r="C55" s="85" t="s">
        <v>5070</v>
      </c>
      <c r="D55" s="1020" t="str">
        <f>IF(CNGE_2025_M1_Secc5_Sub3!D86="","",CNGE_2025_M1_Secc5_Sub3!D86)</f>
        <v/>
      </c>
      <c r="E55" s="889"/>
      <c r="F55" s="889"/>
      <c r="G55" s="889"/>
      <c r="H55" s="890"/>
      <c r="I55" s="992"/>
      <c r="J55" s="885"/>
      <c r="K55" s="992"/>
      <c r="L55" s="885"/>
      <c r="M55" s="1041"/>
      <c r="N55" s="1043"/>
      <c r="O55" s="992"/>
      <c r="P55" s="885"/>
      <c r="Q55" s="992"/>
      <c r="R55" s="885"/>
      <c r="S55" s="992"/>
      <c r="T55" s="885"/>
      <c r="U55" s="992"/>
      <c r="V55" s="885"/>
      <c r="W55" s="992"/>
      <c r="X55" s="885"/>
      <c r="Y55" s="992"/>
      <c r="Z55" s="885"/>
      <c r="AA55" s="992"/>
      <c r="AB55" s="885"/>
      <c r="AC55" s="992"/>
      <c r="AD55" s="885"/>
      <c r="AG55" s="714">
        <f t="shared" si="11"/>
        <v>0</v>
      </c>
      <c r="AH55" s="718">
        <f t="shared" si="12"/>
        <v>0</v>
      </c>
      <c r="AI55" s="720">
        <f t="shared" si="13"/>
        <v>0</v>
      </c>
      <c r="AJ55" s="723">
        <f t="shared" si="0"/>
        <v>0</v>
      </c>
      <c r="AK55" s="293">
        <f t="shared" si="1"/>
        <v>0</v>
      </c>
      <c r="AL55" s="294" t="str">
        <f>IF(AK55=0,"",
IF(SUM($AK$37:AK55)=1,AM55,
IF($AK$137&gt;SUM($AK$37:AK55),_xlfn.CONCAT(", ",AM55),
IF($AK$137=SUM($AK$37:AK55),_xlfn.CONCAT(" y ",AM55)))))</f>
        <v/>
      </c>
      <c r="AM55" s="89" t="s">
        <v>5138</v>
      </c>
      <c r="AN55" s="354">
        <f t="shared" si="14"/>
        <v>0</v>
      </c>
      <c r="AO55" s="355">
        <f t="shared" si="15"/>
        <v>-1</v>
      </c>
      <c r="AP55" s="356">
        <f t="shared" si="2"/>
        <v>0</v>
      </c>
      <c r="AQ55" s="359">
        <f t="shared" si="3"/>
        <v>0</v>
      </c>
      <c r="AR55" s="726">
        <f t="shared" si="4"/>
        <v>0</v>
      </c>
      <c r="AS55" s="729">
        <f t="shared" si="5"/>
        <v>0</v>
      </c>
      <c r="AT55" s="558">
        <f t="shared" si="6"/>
        <v>0</v>
      </c>
      <c r="AU55" s="733">
        <f t="shared" si="7"/>
        <v>0</v>
      </c>
      <c r="AV55" s="735">
        <f t="shared" si="8"/>
        <v>0</v>
      </c>
      <c r="AY55" s="857">
        <f t="shared" si="9"/>
        <v>0</v>
      </c>
      <c r="AZ55" s="858">
        <f t="shared" si="10"/>
        <v>0</v>
      </c>
    </row>
    <row r="56" spans="1:52" ht="15" customHeight="1">
      <c r="A56" s="27"/>
      <c r="B56" s="27"/>
      <c r="C56" s="85" t="s">
        <v>5071</v>
      </c>
      <c r="D56" s="1020" t="str">
        <f>IF(CNGE_2025_M1_Secc5_Sub3!D87="","",CNGE_2025_M1_Secc5_Sub3!D87)</f>
        <v/>
      </c>
      <c r="E56" s="889"/>
      <c r="F56" s="889"/>
      <c r="G56" s="889"/>
      <c r="H56" s="890"/>
      <c r="I56" s="992"/>
      <c r="J56" s="885"/>
      <c r="K56" s="992"/>
      <c r="L56" s="885"/>
      <c r="M56" s="1041"/>
      <c r="N56" s="1043"/>
      <c r="O56" s="992"/>
      <c r="P56" s="885"/>
      <c r="Q56" s="992"/>
      <c r="R56" s="885"/>
      <c r="S56" s="992"/>
      <c r="T56" s="885"/>
      <c r="U56" s="992"/>
      <c r="V56" s="885"/>
      <c r="W56" s="992"/>
      <c r="X56" s="885"/>
      <c r="Y56" s="992"/>
      <c r="Z56" s="885"/>
      <c r="AA56" s="992"/>
      <c r="AB56" s="885"/>
      <c r="AC56" s="992"/>
      <c r="AD56" s="885"/>
      <c r="AG56" s="714">
        <f t="shared" si="11"/>
        <v>0</v>
      </c>
      <c r="AH56" s="718">
        <f t="shared" si="12"/>
        <v>0</v>
      </c>
      <c r="AI56" s="720">
        <f t="shared" si="13"/>
        <v>0</v>
      </c>
      <c r="AJ56" s="723">
        <f t="shared" si="0"/>
        <v>0</v>
      </c>
      <c r="AK56" s="293">
        <f t="shared" si="1"/>
        <v>0</v>
      </c>
      <c r="AL56" s="294" t="str">
        <f>IF(AK56=0,"",
IF(SUM($AK$37:AK56)=1,AM56,
IF($AK$137&gt;SUM($AK$37:AK56),_xlfn.CONCAT(", ",AM56),
IF($AK$137=SUM($AK$37:AK56),_xlfn.CONCAT(" y ",AM56)))))</f>
        <v/>
      </c>
      <c r="AM56" s="89" t="s">
        <v>5139</v>
      </c>
      <c r="AN56" s="354">
        <f t="shared" si="14"/>
        <v>0</v>
      </c>
      <c r="AO56" s="355">
        <f t="shared" si="15"/>
        <v>-1</v>
      </c>
      <c r="AP56" s="356">
        <f t="shared" si="2"/>
        <v>0</v>
      </c>
      <c r="AQ56" s="359">
        <f t="shared" si="3"/>
        <v>0</v>
      </c>
      <c r="AR56" s="726">
        <f t="shared" si="4"/>
        <v>0</v>
      </c>
      <c r="AS56" s="729">
        <f t="shared" si="5"/>
        <v>0</v>
      </c>
      <c r="AT56" s="558">
        <f t="shared" si="6"/>
        <v>0</v>
      </c>
      <c r="AU56" s="733">
        <f t="shared" si="7"/>
        <v>0</v>
      </c>
      <c r="AV56" s="735">
        <f t="shared" si="8"/>
        <v>0</v>
      </c>
      <c r="AY56" s="857">
        <f t="shared" si="9"/>
        <v>0</v>
      </c>
      <c r="AZ56" s="858">
        <f t="shared" si="10"/>
        <v>0</v>
      </c>
    </row>
    <row r="57" spans="1:52" ht="15" customHeight="1">
      <c r="A57" s="27"/>
      <c r="B57" s="27"/>
      <c r="C57" s="38" t="s">
        <v>5072</v>
      </c>
      <c r="D57" s="1020" t="str">
        <f>IF(CNGE_2025_M1_Secc5_Sub3!D88="","",CNGE_2025_M1_Secc5_Sub3!D88)</f>
        <v/>
      </c>
      <c r="E57" s="889"/>
      <c r="F57" s="889"/>
      <c r="G57" s="889"/>
      <c r="H57" s="890"/>
      <c r="I57" s="992"/>
      <c r="J57" s="885"/>
      <c r="K57" s="992"/>
      <c r="L57" s="885"/>
      <c r="M57" s="1041"/>
      <c r="N57" s="1043"/>
      <c r="O57" s="992"/>
      <c r="P57" s="885"/>
      <c r="Q57" s="992"/>
      <c r="R57" s="885"/>
      <c r="S57" s="992"/>
      <c r="T57" s="885"/>
      <c r="U57" s="992"/>
      <c r="V57" s="885"/>
      <c r="W57" s="992"/>
      <c r="X57" s="885"/>
      <c r="Y57" s="992"/>
      <c r="Z57" s="885"/>
      <c r="AA57" s="992"/>
      <c r="AB57" s="885"/>
      <c r="AC57" s="992"/>
      <c r="AD57" s="885"/>
      <c r="AG57" s="714">
        <f t="shared" si="11"/>
        <v>0</v>
      </c>
      <c r="AH57" s="718">
        <f t="shared" si="12"/>
        <v>0</v>
      </c>
      <c r="AI57" s="720">
        <f t="shared" si="13"/>
        <v>0</v>
      </c>
      <c r="AJ57" s="723">
        <f t="shared" si="0"/>
        <v>0</v>
      </c>
      <c r="AK57" s="293">
        <f t="shared" si="1"/>
        <v>0</v>
      </c>
      <c r="AL57" s="294" t="str">
        <f>IF(AK57=0,"",
IF(SUM($AK$37:AK57)=1,AM57,
IF($AK$137&gt;SUM($AK$37:AK57),_xlfn.CONCAT(", ",AM57),
IF($AK$137=SUM($AK$37:AK57),_xlfn.CONCAT(" y ",AM57)))))</f>
        <v/>
      </c>
      <c r="AM57" s="89" t="s">
        <v>5140</v>
      </c>
      <c r="AN57" s="354">
        <f t="shared" si="14"/>
        <v>0</v>
      </c>
      <c r="AO57" s="355">
        <f t="shared" si="15"/>
        <v>-1</v>
      </c>
      <c r="AP57" s="356">
        <f t="shared" si="2"/>
        <v>0</v>
      </c>
      <c r="AQ57" s="359">
        <f t="shared" si="3"/>
        <v>0</v>
      </c>
      <c r="AR57" s="726">
        <f t="shared" si="4"/>
        <v>0</v>
      </c>
      <c r="AS57" s="729">
        <f t="shared" si="5"/>
        <v>0</v>
      </c>
      <c r="AT57" s="558">
        <f t="shared" si="6"/>
        <v>0</v>
      </c>
      <c r="AU57" s="733">
        <f t="shared" si="7"/>
        <v>0</v>
      </c>
      <c r="AV57" s="735">
        <f t="shared" si="8"/>
        <v>0</v>
      </c>
      <c r="AY57" s="857">
        <f t="shared" si="9"/>
        <v>0</v>
      </c>
      <c r="AZ57" s="858">
        <f t="shared" si="10"/>
        <v>0</v>
      </c>
    </row>
    <row r="58" spans="1:52" ht="15" customHeight="1">
      <c r="A58" s="27"/>
      <c r="B58" s="27"/>
      <c r="C58" s="38" t="s">
        <v>5073</v>
      </c>
      <c r="D58" s="1020" t="str">
        <f>IF(CNGE_2025_M1_Secc5_Sub3!D89="","",CNGE_2025_M1_Secc5_Sub3!D89)</f>
        <v/>
      </c>
      <c r="E58" s="889"/>
      <c r="F58" s="889"/>
      <c r="G58" s="889"/>
      <c r="H58" s="890"/>
      <c r="I58" s="992"/>
      <c r="J58" s="885"/>
      <c r="K58" s="992"/>
      <c r="L58" s="885"/>
      <c r="M58" s="1041"/>
      <c r="N58" s="1043"/>
      <c r="O58" s="992"/>
      <c r="P58" s="885"/>
      <c r="Q58" s="992"/>
      <c r="R58" s="885"/>
      <c r="S58" s="992"/>
      <c r="T58" s="885"/>
      <c r="U58" s="992"/>
      <c r="V58" s="885"/>
      <c r="W58" s="992"/>
      <c r="X58" s="885"/>
      <c r="Y58" s="992"/>
      <c r="Z58" s="885"/>
      <c r="AA58" s="992"/>
      <c r="AB58" s="885"/>
      <c r="AC58" s="992"/>
      <c r="AD58" s="885"/>
      <c r="AG58" s="714">
        <f t="shared" si="11"/>
        <v>0</v>
      </c>
      <c r="AH58" s="718">
        <f t="shared" si="12"/>
        <v>0</v>
      </c>
      <c r="AI58" s="720">
        <f t="shared" si="13"/>
        <v>0</v>
      </c>
      <c r="AJ58" s="723">
        <f t="shared" si="0"/>
        <v>0</v>
      </c>
      <c r="AK58" s="293">
        <f t="shared" si="1"/>
        <v>0</v>
      </c>
      <c r="AL58" s="294" t="str">
        <f>IF(AK58=0,"",
IF(SUM($AK$37:AK58)=1,AM58,
IF($AK$137&gt;SUM($AK$37:AK58),_xlfn.CONCAT(", ",AM58),
IF($AK$137=SUM($AK$37:AK58),_xlfn.CONCAT(" y ",AM58)))))</f>
        <v/>
      </c>
      <c r="AM58" s="89" t="s">
        <v>5141</v>
      </c>
      <c r="AN58" s="354">
        <f t="shared" si="14"/>
        <v>0</v>
      </c>
      <c r="AO58" s="355">
        <f t="shared" si="15"/>
        <v>-1</v>
      </c>
      <c r="AP58" s="356">
        <f t="shared" si="2"/>
        <v>0</v>
      </c>
      <c r="AQ58" s="359">
        <f t="shared" si="3"/>
        <v>0</v>
      </c>
      <c r="AR58" s="726">
        <f t="shared" si="4"/>
        <v>0</v>
      </c>
      <c r="AS58" s="729">
        <f t="shared" si="5"/>
        <v>0</v>
      </c>
      <c r="AT58" s="558">
        <f t="shared" si="6"/>
        <v>0</v>
      </c>
      <c r="AU58" s="733">
        <f t="shared" si="7"/>
        <v>0</v>
      </c>
      <c r="AV58" s="735">
        <f t="shared" si="8"/>
        <v>0</v>
      </c>
      <c r="AY58" s="857">
        <f t="shared" si="9"/>
        <v>0</v>
      </c>
      <c r="AZ58" s="858">
        <f t="shared" si="10"/>
        <v>0</v>
      </c>
    </row>
    <row r="59" spans="1:52" ht="15" customHeight="1">
      <c r="A59" s="27"/>
      <c r="B59" s="27"/>
      <c r="C59" s="38" t="s">
        <v>5074</v>
      </c>
      <c r="D59" s="1020" t="str">
        <f>IF(CNGE_2025_M1_Secc5_Sub3!D90="","",CNGE_2025_M1_Secc5_Sub3!D90)</f>
        <v/>
      </c>
      <c r="E59" s="889"/>
      <c r="F59" s="889"/>
      <c r="G59" s="889"/>
      <c r="H59" s="890"/>
      <c r="I59" s="992"/>
      <c r="J59" s="885"/>
      <c r="K59" s="992"/>
      <c r="L59" s="885"/>
      <c r="M59" s="1041"/>
      <c r="N59" s="1043"/>
      <c r="O59" s="992"/>
      <c r="P59" s="885"/>
      <c r="Q59" s="992"/>
      <c r="R59" s="885"/>
      <c r="S59" s="992"/>
      <c r="T59" s="885"/>
      <c r="U59" s="992"/>
      <c r="V59" s="885"/>
      <c r="W59" s="992"/>
      <c r="X59" s="885"/>
      <c r="Y59" s="992"/>
      <c r="Z59" s="885"/>
      <c r="AA59" s="992"/>
      <c r="AB59" s="885"/>
      <c r="AC59" s="992"/>
      <c r="AD59" s="885"/>
      <c r="AG59" s="714">
        <f t="shared" si="11"/>
        <v>0</v>
      </c>
      <c r="AH59" s="718">
        <f t="shared" si="12"/>
        <v>0</v>
      </c>
      <c r="AI59" s="720">
        <f t="shared" si="13"/>
        <v>0</v>
      </c>
      <c r="AJ59" s="723">
        <f t="shared" si="0"/>
        <v>0</v>
      </c>
      <c r="AK59" s="293">
        <f t="shared" si="1"/>
        <v>0</v>
      </c>
      <c r="AL59" s="294" t="str">
        <f>IF(AK59=0,"",
IF(SUM($AK$37:AK59)=1,AM59,
IF($AK$137&gt;SUM($AK$37:AK59),_xlfn.CONCAT(", ",AM59),
IF($AK$137=SUM($AK$37:AK59),_xlfn.CONCAT(" y ",AM59)))))</f>
        <v/>
      </c>
      <c r="AM59" s="89" t="s">
        <v>5142</v>
      </c>
      <c r="AN59" s="354">
        <f t="shared" si="14"/>
        <v>0</v>
      </c>
      <c r="AO59" s="355">
        <f t="shared" si="15"/>
        <v>-1</v>
      </c>
      <c r="AP59" s="356">
        <f t="shared" si="2"/>
        <v>0</v>
      </c>
      <c r="AQ59" s="359">
        <f t="shared" si="3"/>
        <v>0</v>
      </c>
      <c r="AR59" s="726">
        <f t="shared" si="4"/>
        <v>0</v>
      </c>
      <c r="AS59" s="729">
        <f t="shared" si="5"/>
        <v>0</v>
      </c>
      <c r="AT59" s="558">
        <f t="shared" si="6"/>
        <v>0</v>
      </c>
      <c r="AU59" s="733">
        <f t="shared" si="7"/>
        <v>0</v>
      </c>
      <c r="AV59" s="735">
        <f t="shared" si="8"/>
        <v>0</v>
      </c>
      <c r="AY59" s="857">
        <f t="shared" si="9"/>
        <v>0</v>
      </c>
      <c r="AZ59" s="858">
        <f t="shared" si="10"/>
        <v>0</v>
      </c>
    </row>
    <row r="60" spans="1:52" ht="15" customHeight="1">
      <c r="A60" s="27"/>
      <c r="B60" s="27"/>
      <c r="C60" s="38" t="s">
        <v>5075</v>
      </c>
      <c r="D60" s="1020" t="str">
        <f>IF(CNGE_2025_M1_Secc5_Sub3!D91="","",CNGE_2025_M1_Secc5_Sub3!D91)</f>
        <v/>
      </c>
      <c r="E60" s="889"/>
      <c r="F60" s="889"/>
      <c r="G60" s="889"/>
      <c r="H60" s="890"/>
      <c r="I60" s="992"/>
      <c r="J60" s="885"/>
      <c r="K60" s="992"/>
      <c r="L60" s="885"/>
      <c r="M60" s="1041"/>
      <c r="N60" s="1043"/>
      <c r="O60" s="992"/>
      <c r="P60" s="885"/>
      <c r="Q60" s="992"/>
      <c r="R60" s="885"/>
      <c r="S60" s="992"/>
      <c r="T60" s="885"/>
      <c r="U60" s="992"/>
      <c r="V60" s="885"/>
      <c r="W60" s="992"/>
      <c r="X60" s="885"/>
      <c r="Y60" s="992"/>
      <c r="Z60" s="885"/>
      <c r="AA60" s="992"/>
      <c r="AB60" s="885"/>
      <c r="AC60" s="992"/>
      <c r="AD60" s="885"/>
      <c r="AG60" s="714">
        <f t="shared" si="11"/>
        <v>0</v>
      </c>
      <c r="AH60" s="718">
        <f t="shared" si="12"/>
        <v>0</v>
      </c>
      <c r="AI60" s="720">
        <f t="shared" si="13"/>
        <v>0</v>
      </c>
      <c r="AJ60" s="723">
        <f t="shared" si="0"/>
        <v>0</v>
      </c>
      <c r="AK60" s="293">
        <f t="shared" si="1"/>
        <v>0</v>
      </c>
      <c r="AL60" s="294" t="str">
        <f>IF(AK60=0,"",
IF(SUM($AK$37:AK60)=1,AM60,
IF($AK$137&gt;SUM($AK$37:AK60),_xlfn.CONCAT(", ",AM60),
IF($AK$137=SUM($AK$37:AK60),_xlfn.CONCAT(" y ",AM60)))))</f>
        <v/>
      </c>
      <c r="AM60" s="89" t="s">
        <v>5143</v>
      </c>
      <c r="AN60" s="354">
        <f t="shared" si="14"/>
        <v>0</v>
      </c>
      <c r="AO60" s="355">
        <f t="shared" si="15"/>
        <v>-1</v>
      </c>
      <c r="AP60" s="356">
        <f t="shared" si="2"/>
        <v>0</v>
      </c>
      <c r="AQ60" s="359">
        <f t="shared" si="3"/>
        <v>0</v>
      </c>
      <c r="AR60" s="726">
        <f t="shared" si="4"/>
        <v>0</v>
      </c>
      <c r="AS60" s="729">
        <f t="shared" si="5"/>
        <v>0</v>
      </c>
      <c r="AT60" s="558">
        <f t="shared" si="6"/>
        <v>0</v>
      </c>
      <c r="AU60" s="733">
        <f t="shared" si="7"/>
        <v>0</v>
      </c>
      <c r="AV60" s="735">
        <f t="shared" si="8"/>
        <v>0</v>
      </c>
      <c r="AY60" s="857">
        <f t="shared" si="9"/>
        <v>0</v>
      </c>
      <c r="AZ60" s="858">
        <f t="shared" si="10"/>
        <v>0</v>
      </c>
    </row>
    <row r="61" spans="1:52" ht="15" customHeight="1">
      <c r="A61" s="27"/>
      <c r="B61" s="27"/>
      <c r="C61" s="38" t="s">
        <v>5076</v>
      </c>
      <c r="D61" s="1020" t="str">
        <f>IF(CNGE_2025_M1_Secc5_Sub3!D92="","",CNGE_2025_M1_Secc5_Sub3!D92)</f>
        <v/>
      </c>
      <c r="E61" s="889"/>
      <c r="F61" s="889"/>
      <c r="G61" s="889"/>
      <c r="H61" s="890"/>
      <c r="I61" s="992"/>
      <c r="J61" s="885"/>
      <c r="K61" s="992"/>
      <c r="L61" s="885"/>
      <c r="M61" s="1041"/>
      <c r="N61" s="1043"/>
      <c r="O61" s="992"/>
      <c r="P61" s="885"/>
      <c r="Q61" s="992"/>
      <c r="R61" s="885"/>
      <c r="S61" s="992"/>
      <c r="T61" s="885"/>
      <c r="U61" s="992"/>
      <c r="V61" s="885"/>
      <c r="W61" s="992"/>
      <c r="X61" s="885"/>
      <c r="Y61" s="992"/>
      <c r="Z61" s="885"/>
      <c r="AA61" s="992"/>
      <c r="AB61" s="885"/>
      <c r="AC61" s="992"/>
      <c r="AD61" s="885"/>
      <c r="AG61" s="714">
        <f t="shared" si="11"/>
        <v>0</v>
      </c>
      <c r="AH61" s="718">
        <f t="shared" si="12"/>
        <v>0</v>
      </c>
      <c r="AI61" s="720">
        <f t="shared" si="13"/>
        <v>0</v>
      </c>
      <c r="AJ61" s="723">
        <f t="shared" si="0"/>
        <v>0</v>
      </c>
      <c r="AK61" s="293">
        <f t="shared" si="1"/>
        <v>0</v>
      </c>
      <c r="AL61" s="294" t="str">
        <f>IF(AK61=0,"",
IF(SUM($AK$37:AK61)=1,AM61,
IF($AK$137&gt;SUM($AK$37:AK61),_xlfn.CONCAT(", ",AM61),
IF($AK$137=SUM($AK$37:AK61),_xlfn.CONCAT(" y ",AM61)))))</f>
        <v/>
      </c>
      <c r="AM61" s="89" t="s">
        <v>5144</v>
      </c>
      <c r="AN61" s="354">
        <f t="shared" si="14"/>
        <v>0</v>
      </c>
      <c r="AO61" s="355">
        <f t="shared" si="15"/>
        <v>-1</v>
      </c>
      <c r="AP61" s="356">
        <f t="shared" si="2"/>
        <v>0</v>
      </c>
      <c r="AQ61" s="359">
        <f t="shared" si="3"/>
        <v>0</v>
      </c>
      <c r="AR61" s="726">
        <f t="shared" si="4"/>
        <v>0</v>
      </c>
      <c r="AS61" s="729">
        <f t="shared" si="5"/>
        <v>0</v>
      </c>
      <c r="AT61" s="558">
        <f t="shared" si="6"/>
        <v>0</v>
      </c>
      <c r="AU61" s="733">
        <f t="shared" si="7"/>
        <v>0</v>
      </c>
      <c r="AV61" s="735">
        <f t="shared" si="8"/>
        <v>0</v>
      </c>
      <c r="AY61" s="857">
        <f t="shared" si="9"/>
        <v>0</v>
      </c>
      <c r="AZ61" s="858">
        <f t="shared" si="10"/>
        <v>0</v>
      </c>
    </row>
    <row r="62" spans="1:52" ht="15" customHeight="1">
      <c r="A62" s="27"/>
      <c r="B62" s="27"/>
      <c r="C62" s="38" t="s">
        <v>5077</v>
      </c>
      <c r="D62" s="1020" t="str">
        <f>IF(CNGE_2025_M1_Secc5_Sub3!D93="","",CNGE_2025_M1_Secc5_Sub3!D93)</f>
        <v/>
      </c>
      <c r="E62" s="889"/>
      <c r="F62" s="889"/>
      <c r="G62" s="889"/>
      <c r="H62" s="890"/>
      <c r="I62" s="992"/>
      <c r="J62" s="885"/>
      <c r="K62" s="992"/>
      <c r="L62" s="885"/>
      <c r="M62" s="1041"/>
      <c r="N62" s="1043"/>
      <c r="O62" s="992"/>
      <c r="P62" s="885"/>
      <c r="Q62" s="992"/>
      <c r="R62" s="885"/>
      <c r="S62" s="992"/>
      <c r="T62" s="885"/>
      <c r="U62" s="992"/>
      <c r="V62" s="885"/>
      <c r="W62" s="992"/>
      <c r="X62" s="885"/>
      <c r="Y62" s="992"/>
      <c r="Z62" s="885"/>
      <c r="AA62" s="992"/>
      <c r="AB62" s="885"/>
      <c r="AC62" s="992"/>
      <c r="AD62" s="885"/>
      <c r="AG62" s="714">
        <f t="shared" si="11"/>
        <v>0</v>
      </c>
      <c r="AH62" s="718">
        <f t="shared" si="12"/>
        <v>0</v>
      </c>
      <c r="AI62" s="720">
        <f t="shared" si="13"/>
        <v>0</v>
      </c>
      <c r="AJ62" s="723">
        <f t="shared" si="0"/>
        <v>0</v>
      </c>
      <c r="AK62" s="293">
        <f t="shared" si="1"/>
        <v>0</v>
      </c>
      <c r="AL62" s="294" t="str">
        <f>IF(AK62=0,"",
IF(SUM($AK$37:AK62)=1,AM62,
IF($AK$137&gt;SUM($AK$37:AK62),_xlfn.CONCAT(", ",AM62),
IF($AK$137=SUM($AK$37:AK62),_xlfn.CONCAT(" y ",AM62)))))</f>
        <v/>
      </c>
      <c r="AM62" s="89" t="s">
        <v>5145</v>
      </c>
      <c r="AN62" s="354">
        <f t="shared" si="14"/>
        <v>0</v>
      </c>
      <c r="AO62" s="355">
        <f t="shared" si="15"/>
        <v>-1</v>
      </c>
      <c r="AP62" s="356">
        <f t="shared" si="2"/>
        <v>0</v>
      </c>
      <c r="AQ62" s="359">
        <f t="shared" si="3"/>
        <v>0</v>
      </c>
      <c r="AR62" s="726">
        <f t="shared" si="4"/>
        <v>0</v>
      </c>
      <c r="AS62" s="729">
        <f t="shared" si="5"/>
        <v>0</v>
      </c>
      <c r="AT62" s="558">
        <f t="shared" si="6"/>
        <v>0</v>
      </c>
      <c r="AU62" s="733">
        <f t="shared" si="7"/>
        <v>0</v>
      </c>
      <c r="AV62" s="735">
        <f t="shared" si="8"/>
        <v>0</v>
      </c>
      <c r="AY62" s="857">
        <f t="shared" si="9"/>
        <v>0</v>
      </c>
      <c r="AZ62" s="858">
        <f t="shared" si="10"/>
        <v>0</v>
      </c>
    </row>
    <row r="63" spans="1:52" ht="15" customHeight="1">
      <c r="A63" s="27"/>
      <c r="B63" s="27"/>
      <c r="C63" s="38" t="s">
        <v>5078</v>
      </c>
      <c r="D63" s="1020" t="str">
        <f>IF(CNGE_2025_M1_Secc5_Sub3!D94="","",CNGE_2025_M1_Secc5_Sub3!D94)</f>
        <v/>
      </c>
      <c r="E63" s="889"/>
      <c r="F63" s="889"/>
      <c r="G63" s="889"/>
      <c r="H63" s="890"/>
      <c r="I63" s="992"/>
      <c r="J63" s="885"/>
      <c r="K63" s="992"/>
      <c r="L63" s="885"/>
      <c r="M63" s="1041"/>
      <c r="N63" s="1043"/>
      <c r="O63" s="992"/>
      <c r="P63" s="885"/>
      <c r="Q63" s="992"/>
      <c r="R63" s="885"/>
      <c r="S63" s="992"/>
      <c r="T63" s="885"/>
      <c r="U63" s="992"/>
      <c r="V63" s="885"/>
      <c r="W63" s="992"/>
      <c r="X63" s="885"/>
      <c r="Y63" s="992"/>
      <c r="Z63" s="885"/>
      <c r="AA63" s="992"/>
      <c r="AB63" s="885"/>
      <c r="AC63" s="992"/>
      <c r="AD63" s="885"/>
      <c r="AG63" s="714">
        <f t="shared" si="11"/>
        <v>0</v>
      </c>
      <c r="AH63" s="718">
        <f t="shared" si="12"/>
        <v>0</v>
      </c>
      <c r="AI63" s="720">
        <f t="shared" si="13"/>
        <v>0</v>
      </c>
      <c r="AJ63" s="723">
        <f t="shared" si="0"/>
        <v>0</v>
      </c>
      <c r="AK63" s="293">
        <f t="shared" si="1"/>
        <v>0</v>
      </c>
      <c r="AL63" s="294" t="str">
        <f>IF(AK63=0,"",
IF(SUM($AK$37:AK63)=1,AM63,
IF($AK$137&gt;SUM($AK$37:AK63),_xlfn.CONCAT(", ",AM63),
IF($AK$137=SUM($AK$37:AK63),_xlfn.CONCAT(" y ",AM63)))))</f>
        <v/>
      </c>
      <c r="AM63" s="89" t="s">
        <v>5146</v>
      </c>
      <c r="AN63" s="354">
        <f t="shared" si="14"/>
        <v>0</v>
      </c>
      <c r="AO63" s="355">
        <f t="shared" si="15"/>
        <v>-1</v>
      </c>
      <c r="AP63" s="356">
        <f t="shared" si="2"/>
        <v>0</v>
      </c>
      <c r="AQ63" s="359">
        <f t="shared" si="3"/>
        <v>0</v>
      </c>
      <c r="AR63" s="726">
        <f t="shared" si="4"/>
        <v>0</v>
      </c>
      <c r="AS63" s="729">
        <f t="shared" si="5"/>
        <v>0</v>
      </c>
      <c r="AT63" s="558">
        <f t="shared" si="6"/>
        <v>0</v>
      </c>
      <c r="AU63" s="733">
        <f t="shared" si="7"/>
        <v>0</v>
      </c>
      <c r="AV63" s="735">
        <f t="shared" si="8"/>
        <v>0</v>
      </c>
      <c r="AY63" s="857">
        <f t="shared" si="9"/>
        <v>0</v>
      </c>
      <c r="AZ63" s="858">
        <f t="shared" si="10"/>
        <v>0</v>
      </c>
    </row>
    <row r="64" spans="1:52" ht="15" customHeight="1">
      <c r="A64" s="27"/>
      <c r="B64" s="27"/>
      <c r="C64" s="38" t="s">
        <v>5079</v>
      </c>
      <c r="D64" s="1020" t="str">
        <f>IF(CNGE_2025_M1_Secc5_Sub3!D95="","",CNGE_2025_M1_Secc5_Sub3!D95)</f>
        <v/>
      </c>
      <c r="E64" s="889"/>
      <c r="F64" s="889"/>
      <c r="G64" s="889"/>
      <c r="H64" s="890"/>
      <c r="I64" s="992"/>
      <c r="J64" s="885"/>
      <c r="K64" s="992"/>
      <c r="L64" s="885"/>
      <c r="M64" s="1041"/>
      <c r="N64" s="1043"/>
      <c r="O64" s="992"/>
      <c r="P64" s="885"/>
      <c r="Q64" s="992"/>
      <c r="R64" s="885"/>
      <c r="S64" s="992"/>
      <c r="T64" s="885"/>
      <c r="U64" s="992"/>
      <c r="V64" s="885"/>
      <c r="W64" s="992"/>
      <c r="X64" s="885"/>
      <c r="Y64" s="992"/>
      <c r="Z64" s="885"/>
      <c r="AA64" s="992"/>
      <c r="AB64" s="885"/>
      <c r="AC64" s="992"/>
      <c r="AD64" s="885"/>
      <c r="AG64" s="714">
        <f t="shared" si="11"/>
        <v>0</v>
      </c>
      <c r="AH64" s="718">
        <f t="shared" si="12"/>
        <v>0</v>
      </c>
      <c r="AI64" s="720">
        <f t="shared" si="13"/>
        <v>0</v>
      </c>
      <c r="AJ64" s="723">
        <f t="shared" si="0"/>
        <v>0</v>
      </c>
      <c r="AK64" s="293">
        <f t="shared" si="1"/>
        <v>0</v>
      </c>
      <c r="AL64" s="294" t="str">
        <f>IF(AK64=0,"",
IF(SUM($AK$37:AK64)=1,AM64,
IF($AK$137&gt;SUM($AK$37:AK64),_xlfn.CONCAT(", ",AM64),
IF($AK$137=SUM($AK$37:AK64),_xlfn.CONCAT(" y ",AM64)))))</f>
        <v/>
      </c>
      <c r="AM64" s="89" t="s">
        <v>5147</v>
      </c>
      <c r="AN64" s="354">
        <f t="shared" si="14"/>
        <v>0</v>
      </c>
      <c r="AO64" s="355">
        <f t="shared" si="15"/>
        <v>-1</v>
      </c>
      <c r="AP64" s="356">
        <f t="shared" si="2"/>
        <v>0</v>
      </c>
      <c r="AQ64" s="359">
        <f t="shared" si="3"/>
        <v>0</v>
      </c>
      <c r="AR64" s="726">
        <f t="shared" si="4"/>
        <v>0</v>
      </c>
      <c r="AS64" s="729">
        <f t="shared" si="5"/>
        <v>0</v>
      </c>
      <c r="AT64" s="558">
        <f t="shared" si="6"/>
        <v>0</v>
      </c>
      <c r="AU64" s="733">
        <f t="shared" si="7"/>
        <v>0</v>
      </c>
      <c r="AV64" s="735">
        <f t="shared" si="8"/>
        <v>0</v>
      </c>
      <c r="AY64" s="857">
        <f t="shared" si="9"/>
        <v>0</v>
      </c>
      <c r="AZ64" s="858">
        <f t="shared" si="10"/>
        <v>0</v>
      </c>
    </row>
    <row r="65" spans="1:52" ht="15" customHeight="1">
      <c r="A65" s="27"/>
      <c r="B65" s="27"/>
      <c r="C65" s="38" t="s">
        <v>5080</v>
      </c>
      <c r="D65" s="1020" t="str">
        <f>IF(CNGE_2025_M1_Secc5_Sub3!D96="","",CNGE_2025_M1_Secc5_Sub3!D96)</f>
        <v/>
      </c>
      <c r="E65" s="889"/>
      <c r="F65" s="889"/>
      <c r="G65" s="889"/>
      <c r="H65" s="890"/>
      <c r="I65" s="992"/>
      <c r="J65" s="885"/>
      <c r="K65" s="992"/>
      <c r="L65" s="885"/>
      <c r="M65" s="1041"/>
      <c r="N65" s="1043"/>
      <c r="O65" s="992"/>
      <c r="P65" s="885"/>
      <c r="Q65" s="992"/>
      <c r="R65" s="885"/>
      <c r="S65" s="992"/>
      <c r="T65" s="885"/>
      <c r="U65" s="992"/>
      <c r="V65" s="885"/>
      <c r="W65" s="992"/>
      <c r="X65" s="885"/>
      <c r="Y65" s="992"/>
      <c r="Z65" s="885"/>
      <c r="AA65" s="992"/>
      <c r="AB65" s="885"/>
      <c r="AC65" s="992"/>
      <c r="AD65" s="885"/>
      <c r="AG65" s="714">
        <f t="shared" si="11"/>
        <v>0</v>
      </c>
      <c r="AH65" s="718">
        <f t="shared" si="12"/>
        <v>0</v>
      </c>
      <c r="AI65" s="720">
        <f t="shared" si="13"/>
        <v>0</v>
      </c>
      <c r="AJ65" s="723">
        <f t="shared" si="0"/>
        <v>0</v>
      </c>
      <c r="AK65" s="293">
        <f t="shared" si="1"/>
        <v>0</v>
      </c>
      <c r="AL65" s="294" t="str">
        <f>IF(AK65=0,"",
IF(SUM($AK$37:AK65)=1,AM65,
IF($AK$137&gt;SUM($AK$37:AK65),_xlfn.CONCAT(", ",AM65),
IF($AK$137=SUM($AK$37:AK65),_xlfn.CONCAT(" y ",AM65)))))</f>
        <v/>
      </c>
      <c r="AM65" s="89" t="s">
        <v>5148</v>
      </c>
      <c r="AN65" s="354">
        <f t="shared" si="14"/>
        <v>0</v>
      </c>
      <c r="AO65" s="355">
        <f t="shared" si="15"/>
        <v>-1</v>
      </c>
      <c r="AP65" s="356">
        <f t="shared" si="2"/>
        <v>0</v>
      </c>
      <c r="AQ65" s="359">
        <f t="shared" si="3"/>
        <v>0</v>
      </c>
      <c r="AR65" s="726">
        <f t="shared" si="4"/>
        <v>0</v>
      </c>
      <c r="AS65" s="729">
        <f t="shared" si="5"/>
        <v>0</v>
      </c>
      <c r="AT65" s="558">
        <f t="shared" si="6"/>
        <v>0</v>
      </c>
      <c r="AU65" s="733">
        <f t="shared" si="7"/>
        <v>0</v>
      </c>
      <c r="AV65" s="735">
        <f t="shared" si="8"/>
        <v>0</v>
      </c>
      <c r="AY65" s="857">
        <f t="shared" si="9"/>
        <v>0</v>
      </c>
      <c r="AZ65" s="858">
        <f t="shared" si="10"/>
        <v>0</v>
      </c>
    </row>
    <row r="66" spans="1:52" ht="15" customHeight="1">
      <c r="A66" s="27"/>
      <c r="B66" s="27"/>
      <c r="C66" s="38" t="s">
        <v>5081</v>
      </c>
      <c r="D66" s="1020" t="str">
        <f>IF(CNGE_2025_M1_Secc5_Sub3!D97="","",CNGE_2025_M1_Secc5_Sub3!D97)</f>
        <v/>
      </c>
      <c r="E66" s="889"/>
      <c r="F66" s="889"/>
      <c r="G66" s="889"/>
      <c r="H66" s="890"/>
      <c r="I66" s="992"/>
      <c r="J66" s="885"/>
      <c r="K66" s="992"/>
      <c r="L66" s="885"/>
      <c r="M66" s="1041"/>
      <c r="N66" s="1043"/>
      <c r="O66" s="992"/>
      <c r="P66" s="885"/>
      <c r="Q66" s="992"/>
      <c r="R66" s="885"/>
      <c r="S66" s="992"/>
      <c r="T66" s="885"/>
      <c r="U66" s="992"/>
      <c r="V66" s="885"/>
      <c r="W66" s="992"/>
      <c r="X66" s="885"/>
      <c r="Y66" s="992"/>
      <c r="Z66" s="885"/>
      <c r="AA66" s="992"/>
      <c r="AB66" s="885"/>
      <c r="AC66" s="992"/>
      <c r="AD66" s="885"/>
      <c r="AG66" s="714">
        <f t="shared" si="11"/>
        <v>0</v>
      </c>
      <c r="AH66" s="718">
        <f t="shared" si="12"/>
        <v>0</v>
      </c>
      <c r="AI66" s="720">
        <f t="shared" si="13"/>
        <v>0</v>
      </c>
      <c r="AJ66" s="723">
        <f t="shared" si="0"/>
        <v>0</v>
      </c>
      <c r="AK66" s="293">
        <f t="shared" si="1"/>
        <v>0</v>
      </c>
      <c r="AL66" s="294" t="str">
        <f>IF(AK66=0,"",
IF(SUM($AK$37:AK66)=1,AM66,
IF($AK$137&gt;SUM($AK$37:AK66),_xlfn.CONCAT(", ",AM66),
IF($AK$137=SUM($AK$37:AK66),_xlfn.CONCAT(" y ",AM66)))))</f>
        <v/>
      </c>
      <c r="AM66" s="89" t="s">
        <v>5149</v>
      </c>
      <c r="AN66" s="354">
        <f t="shared" si="14"/>
        <v>0</v>
      </c>
      <c r="AO66" s="355">
        <f t="shared" si="15"/>
        <v>-1</v>
      </c>
      <c r="AP66" s="356">
        <f t="shared" si="2"/>
        <v>0</v>
      </c>
      <c r="AQ66" s="359">
        <f t="shared" si="3"/>
        <v>0</v>
      </c>
      <c r="AR66" s="726">
        <f t="shared" si="4"/>
        <v>0</v>
      </c>
      <c r="AS66" s="729">
        <f t="shared" si="5"/>
        <v>0</v>
      </c>
      <c r="AT66" s="558">
        <f t="shared" si="6"/>
        <v>0</v>
      </c>
      <c r="AU66" s="733">
        <f t="shared" si="7"/>
        <v>0</v>
      </c>
      <c r="AV66" s="735">
        <f t="shared" si="8"/>
        <v>0</v>
      </c>
      <c r="AY66" s="857">
        <f t="shared" si="9"/>
        <v>0</v>
      </c>
      <c r="AZ66" s="858">
        <f t="shared" si="10"/>
        <v>0</v>
      </c>
    </row>
    <row r="67" spans="1:52" ht="15" customHeight="1">
      <c r="A67" s="27"/>
      <c r="B67" s="27"/>
      <c r="C67" s="38" t="s">
        <v>5082</v>
      </c>
      <c r="D67" s="1020" t="str">
        <f>IF(CNGE_2025_M1_Secc5_Sub3!D98="","",CNGE_2025_M1_Secc5_Sub3!D98)</f>
        <v/>
      </c>
      <c r="E67" s="889"/>
      <c r="F67" s="889"/>
      <c r="G67" s="889"/>
      <c r="H67" s="890"/>
      <c r="I67" s="992"/>
      <c r="J67" s="885"/>
      <c r="K67" s="992"/>
      <c r="L67" s="885"/>
      <c r="M67" s="1041"/>
      <c r="N67" s="1043"/>
      <c r="O67" s="992"/>
      <c r="P67" s="885"/>
      <c r="Q67" s="992"/>
      <c r="R67" s="885"/>
      <c r="S67" s="992"/>
      <c r="T67" s="885"/>
      <c r="U67" s="992"/>
      <c r="V67" s="885"/>
      <c r="W67" s="992"/>
      <c r="X67" s="885"/>
      <c r="Y67" s="992"/>
      <c r="Z67" s="885"/>
      <c r="AA67" s="992"/>
      <c r="AB67" s="885"/>
      <c r="AC67" s="992"/>
      <c r="AD67" s="885"/>
      <c r="AG67" s="714">
        <f t="shared" si="11"/>
        <v>0</v>
      </c>
      <c r="AH67" s="718">
        <f t="shared" si="12"/>
        <v>0</v>
      </c>
      <c r="AI67" s="720">
        <f t="shared" si="13"/>
        <v>0</v>
      </c>
      <c r="AJ67" s="723">
        <f t="shared" si="0"/>
        <v>0</v>
      </c>
      <c r="AK67" s="293">
        <f t="shared" si="1"/>
        <v>0</v>
      </c>
      <c r="AL67" s="294" t="str">
        <f>IF(AK67=0,"",
IF(SUM($AK$37:AK67)=1,AM67,
IF($AK$137&gt;SUM($AK$37:AK67),_xlfn.CONCAT(", ",AM67),
IF($AK$137=SUM($AK$37:AK67),_xlfn.CONCAT(" y ",AM67)))))</f>
        <v/>
      </c>
      <c r="AM67" s="89" t="s">
        <v>5150</v>
      </c>
      <c r="AN67" s="354">
        <f t="shared" si="14"/>
        <v>0</v>
      </c>
      <c r="AO67" s="355">
        <f t="shared" si="15"/>
        <v>-1</v>
      </c>
      <c r="AP67" s="356">
        <f t="shared" si="2"/>
        <v>0</v>
      </c>
      <c r="AQ67" s="359">
        <f t="shared" si="3"/>
        <v>0</v>
      </c>
      <c r="AR67" s="726">
        <f t="shared" si="4"/>
        <v>0</v>
      </c>
      <c r="AS67" s="729">
        <f t="shared" si="5"/>
        <v>0</v>
      </c>
      <c r="AT67" s="558">
        <f t="shared" si="6"/>
        <v>0</v>
      </c>
      <c r="AU67" s="733">
        <f t="shared" si="7"/>
        <v>0</v>
      </c>
      <c r="AV67" s="735">
        <f t="shared" si="8"/>
        <v>0</v>
      </c>
      <c r="AY67" s="857">
        <f t="shared" si="9"/>
        <v>0</v>
      </c>
      <c r="AZ67" s="858">
        <f t="shared" si="10"/>
        <v>0</v>
      </c>
    </row>
    <row r="68" spans="1:52" ht="15" customHeight="1">
      <c r="A68" s="27"/>
      <c r="B68" s="27"/>
      <c r="C68" s="38" t="s">
        <v>5083</v>
      </c>
      <c r="D68" s="1020" t="str">
        <f>IF(CNGE_2025_M1_Secc5_Sub3!D99="","",CNGE_2025_M1_Secc5_Sub3!D99)</f>
        <v/>
      </c>
      <c r="E68" s="889"/>
      <c r="F68" s="889"/>
      <c r="G68" s="889"/>
      <c r="H68" s="890"/>
      <c r="I68" s="992"/>
      <c r="J68" s="885"/>
      <c r="K68" s="992"/>
      <c r="L68" s="885"/>
      <c r="M68" s="1041"/>
      <c r="N68" s="1043"/>
      <c r="O68" s="992"/>
      <c r="P68" s="885"/>
      <c r="Q68" s="992"/>
      <c r="R68" s="885"/>
      <c r="S68" s="992"/>
      <c r="T68" s="885"/>
      <c r="U68" s="992"/>
      <c r="V68" s="885"/>
      <c r="W68" s="992"/>
      <c r="X68" s="885"/>
      <c r="Y68" s="992"/>
      <c r="Z68" s="885"/>
      <c r="AA68" s="992"/>
      <c r="AB68" s="885"/>
      <c r="AC68" s="992"/>
      <c r="AD68" s="885"/>
      <c r="AG68" s="714">
        <f t="shared" si="11"/>
        <v>0</v>
      </c>
      <c r="AH68" s="718">
        <f t="shared" si="12"/>
        <v>0</v>
      </c>
      <c r="AI68" s="720">
        <f t="shared" si="13"/>
        <v>0</v>
      </c>
      <c r="AJ68" s="723">
        <f t="shared" si="0"/>
        <v>0</v>
      </c>
      <c r="AK68" s="293">
        <f t="shared" si="1"/>
        <v>0</v>
      </c>
      <c r="AL68" s="294" t="str">
        <f>IF(AK68=0,"",
IF(SUM($AK$37:AK68)=1,AM68,
IF($AK$137&gt;SUM($AK$37:AK68),_xlfn.CONCAT(", ",AM68),
IF($AK$137=SUM($AK$37:AK68),_xlfn.CONCAT(" y ",AM68)))))</f>
        <v/>
      </c>
      <c r="AM68" s="89" t="s">
        <v>5151</v>
      </c>
      <c r="AN68" s="354">
        <f t="shared" si="14"/>
        <v>0</v>
      </c>
      <c r="AO68" s="355">
        <f t="shared" si="15"/>
        <v>-1</v>
      </c>
      <c r="AP68" s="356">
        <f t="shared" si="2"/>
        <v>0</v>
      </c>
      <c r="AQ68" s="359">
        <f t="shared" si="3"/>
        <v>0</v>
      </c>
      <c r="AR68" s="726">
        <f t="shared" si="4"/>
        <v>0</v>
      </c>
      <c r="AS68" s="729">
        <f t="shared" si="5"/>
        <v>0</v>
      </c>
      <c r="AT68" s="558">
        <f t="shared" si="6"/>
        <v>0</v>
      </c>
      <c r="AU68" s="733">
        <f t="shared" si="7"/>
        <v>0</v>
      </c>
      <c r="AV68" s="735">
        <f t="shared" si="8"/>
        <v>0</v>
      </c>
      <c r="AY68" s="857">
        <f t="shared" si="9"/>
        <v>0</v>
      </c>
      <c r="AZ68" s="858">
        <f t="shared" si="10"/>
        <v>0</v>
      </c>
    </row>
    <row r="69" spans="1:52" ht="15" customHeight="1">
      <c r="A69" s="27"/>
      <c r="B69" s="27"/>
      <c r="C69" s="38" t="s">
        <v>5084</v>
      </c>
      <c r="D69" s="1020" t="str">
        <f>IF(CNGE_2025_M1_Secc5_Sub3!D100="","",CNGE_2025_M1_Secc5_Sub3!D100)</f>
        <v/>
      </c>
      <c r="E69" s="889"/>
      <c r="F69" s="889"/>
      <c r="G69" s="889"/>
      <c r="H69" s="890"/>
      <c r="I69" s="992"/>
      <c r="J69" s="885"/>
      <c r="K69" s="992"/>
      <c r="L69" s="885"/>
      <c r="M69" s="1041"/>
      <c r="N69" s="1043"/>
      <c r="O69" s="992"/>
      <c r="P69" s="885"/>
      <c r="Q69" s="992"/>
      <c r="R69" s="885"/>
      <c r="S69" s="992"/>
      <c r="T69" s="885"/>
      <c r="U69" s="992"/>
      <c r="V69" s="885"/>
      <c r="W69" s="992"/>
      <c r="X69" s="885"/>
      <c r="Y69" s="992"/>
      <c r="Z69" s="885"/>
      <c r="AA69" s="992"/>
      <c r="AB69" s="885"/>
      <c r="AC69" s="992"/>
      <c r="AD69" s="885"/>
      <c r="AG69" s="714">
        <f t="shared" si="11"/>
        <v>0</v>
      </c>
      <c r="AH69" s="718">
        <f t="shared" si="12"/>
        <v>0</v>
      </c>
      <c r="AI69" s="720">
        <f t="shared" si="13"/>
        <v>0</v>
      </c>
      <c r="AJ69" s="723">
        <f t="shared" si="0"/>
        <v>0</v>
      </c>
      <c r="AK69" s="293">
        <f t="shared" si="1"/>
        <v>0</v>
      </c>
      <c r="AL69" s="294" t="str">
        <f>IF(AK69=0,"",
IF(SUM($AK$37:AK69)=1,AM69,
IF($AK$137&gt;SUM($AK$37:AK69),_xlfn.CONCAT(", ",AM69),
IF($AK$137=SUM($AK$37:AK69),_xlfn.CONCAT(" y ",AM69)))))</f>
        <v/>
      </c>
      <c r="AM69" s="89" t="s">
        <v>5152</v>
      </c>
      <c r="AN69" s="354">
        <f t="shared" si="14"/>
        <v>0</v>
      </c>
      <c r="AO69" s="355">
        <f t="shared" si="15"/>
        <v>-1</v>
      </c>
      <c r="AP69" s="356">
        <f t="shared" si="2"/>
        <v>0</v>
      </c>
      <c r="AQ69" s="359">
        <f t="shared" si="3"/>
        <v>0</v>
      </c>
      <c r="AR69" s="726">
        <f t="shared" si="4"/>
        <v>0</v>
      </c>
      <c r="AS69" s="729">
        <f t="shared" si="5"/>
        <v>0</v>
      </c>
      <c r="AT69" s="558">
        <f t="shared" si="6"/>
        <v>0</v>
      </c>
      <c r="AU69" s="733">
        <f t="shared" si="7"/>
        <v>0</v>
      </c>
      <c r="AV69" s="735">
        <f t="shared" si="8"/>
        <v>0</v>
      </c>
      <c r="AY69" s="857">
        <f t="shared" si="9"/>
        <v>0</v>
      </c>
      <c r="AZ69" s="858">
        <f t="shared" si="10"/>
        <v>0</v>
      </c>
    </row>
    <row r="70" spans="1:52" ht="15" customHeight="1">
      <c r="A70" s="27"/>
      <c r="B70" s="27"/>
      <c r="C70" s="38" t="s">
        <v>5085</v>
      </c>
      <c r="D70" s="1020" t="str">
        <f>IF(CNGE_2025_M1_Secc5_Sub3!D101="","",CNGE_2025_M1_Secc5_Sub3!D101)</f>
        <v/>
      </c>
      <c r="E70" s="889"/>
      <c r="F70" s="889"/>
      <c r="G70" s="889"/>
      <c r="H70" s="890"/>
      <c r="I70" s="992"/>
      <c r="J70" s="885"/>
      <c r="K70" s="992"/>
      <c r="L70" s="885"/>
      <c r="M70" s="1041"/>
      <c r="N70" s="1043"/>
      <c r="O70" s="992"/>
      <c r="P70" s="885"/>
      <c r="Q70" s="992"/>
      <c r="R70" s="885"/>
      <c r="S70" s="992"/>
      <c r="T70" s="885"/>
      <c r="U70" s="992"/>
      <c r="V70" s="885"/>
      <c r="W70" s="992"/>
      <c r="X70" s="885"/>
      <c r="Y70" s="992"/>
      <c r="Z70" s="885"/>
      <c r="AA70" s="992"/>
      <c r="AB70" s="885"/>
      <c r="AC70" s="992"/>
      <c r="AD70" s="885"/>
      <c r="AG70" s="714">
        <f t="shared" si="11"/>
        <v>0</v>
      </c>
      <c r="AH70" s="718">
        <f t="shared" si="12"/>
        <v>0</v>
      </c>
      <c r="AI70" s="720">
        <f t="shared" si="13"/>
        <v>0</v>
      </c>
      <c r="AJ70" s="723">
        <f t="shared" si="0"/>
        <v>0</v>
      </c>
      <c r="AK70" s="293">
        <f t="shared" si="1"/>
        <v>0</v>
      </c>
      <c r="AL70" s="294" t="str">
        <f>IF(AK70=0,"",
IF(SUM($AK$37:AK70)=1,AM70,
IF($AK$137&gt;SUM($AK$37:AK70),_xlfn.CONCAT(", ",AM70),
IF($AK$137=SUM($AK$37:AK70),_xlfn.CONCAT(" y ",AM70)))))</f>
        <v/>
      </c>
      <c r="AM70" s="89" t="s">
        <v>5153</v>
      </c>
      <c r="AN70" s="354">
        <f t="shared" si="14"/>
        <v>0</v>
      </c>
      <c r="AO70" s="355">
        <f t="shared" si="15"/>
        <v>-1</v>
      </c>
      <c r="AP70" s="356">
        <f t="shared" si="2"/>
        <v>0</v>
      </c>
      <c r="AQ70" s="359">
        <f t="shared" si="3"/>
        <v>0</v>
      </c>
      <c r="AR70" s="726">
        <f t="shared" si="4"/>
        <v>0</v>
      </c>
      <c r="AS70" s="729">
        <f t="shared" si="5"/>
        <v>0</v>
      </c>
      <c r="AT70" s="558">
        <f t="shared" si="6"/>
        <v>0</v>
      </c>
      <c r="AU70" s="733">
        <f t="shared" si="7"/>
        <v>0</v>
      </c>
      <c r="AV70" s="735">
        <f t="shared" si="8"/>
        <v>0</v>
      </c>
      <c r="AY70" s="857">
        <f t="shared" si="9"/>
        <v>0</v>
      </c>
      <c r="AZ70" s="858">
        <f t="shared" si="10"/>
        <v>0</v>
      </c>
    </row>
    <row r="71" spans="1:52" ht="15" customHeight="1">
      <c r="A71" s="27"/>
      <c r="B71" s="27"/>
      <c r="C71" s="38" t="s">
        <v>5086</v>
      </c>
      <c r="D71" s="1020" t="str">
        <f>IF(CNGE_2025_M1_Secc5_Sub3!D102="","",CNGE_2025_M1_Secc5_Sub3!D102)</f>
        <v/>
      </c>
      <c r="E71" s="889"/>
      <c r="F71" s="889"/>
      <c r="G71" s="889"/>
      <c r="H71" s="890"/>
      <c r="I71" s="992"/>
      <c r="J71" s="885"/>
      <c r="K71" s="992"/>
      <c r="L71" s="885"/>
      <c r="M71" s="1041"/>
      <c r="N71" s="1043"/>
      <c r="O71" s="992"/>
      <c r="P71" s="885"/>
      <c r="Q71" s="992"/>
      <c r="R71" s="885"/>
      <c r="S71" s="992"/>
      <c r="T71" s="885"/>
      <c r="U71" s="992"/>
      <c r="V71" s="885"/>
      <c r="W71" s="992"/>
      <c r="X71" s="885"/>
      <c r="Y71" s="992"/>
      <c r="Z71" s="885"/>
      <c r="AA71" s="992"/>
      <c r="AB71" s="885"/>
      <c r="AC71" s="992"/>
      <c r="AD71" s="885"/>
      <c r="AG71" s="714">
        <f t="shared" si="11"/>
        <v>0</v>
      </c>
      <c r="AH71" s="718">
        <f t="shared" si="12"/>
        <v>0</v>
      </c>
      <c r="AI71" s="720">
        <f t="shared" si="13"/>
        <v>0</v>
      </c>
      <c r="AJ71" s="723">
        <f t="shared" si="0"/>
        <v>0</v>
      </c>
      <c r="AK71" s="293">
        <f t="shared" si="1"/>
        <v>0</v>
      </c>
      <c r="AL71" s="294" t="str">
        <f>IF(AK71=0,"",
IF(SUM($AK$37:AK71)=1,AM71,
IF($AK$137&gt;SUM($AK$37:AK71),_xlfn.CONCAT(", ",AM71),
IF($AK$137=SUM($AK$37:AK71),_xlfn.CONCAT(" y ",AM71)))))</f>
        <v/>
      </c>
      <c r="AM71" s="89" t="s">
        <v>5154</v>
      </c>
      <c r="AN71" s="354">
        <f t="shared" si="14"/>
        <v>0</v>
      </c>
      <c r="AO71" s="355">
        <f t="shared" si="15"/>
        <v>-1</v>
      </c>
      <c r="AP71" s="356">
        <f t="shared" si="2"/>
        <v>0</v>
      </c>
      <c r="AQ71" s="359">
        <f t="shared" si="3"/>
        <v>0</v>
      </c>
      <c r="AR71" s="726">
        <f t="shared" si="4"/>
        <v>0</v>
      </c>
      <c r="AS71" s="729">
        <f t="shared" si="5"/>
        <v>0</v>
      </c>
      <c r="AT71" s="558">
        <f t="shared" si="6"/>
        <v>0</v>
      </c>
      <c r="AU71" s="733">
        <f t="shared" si="7"/>
        <v>0</v>
      </c>
      <c r="AV71" s="735">
        <f t="shared" si="8"/>
        <v>0</v>
      </c>
      <c r="AY71" s="857">
        <f t="shared" si="9"/>
        <v>0</v>
      </c>
      <c r="AZ71" s="858">
        <f t="shared" si="10"/>
        <v>0</v>
      </c>
    </row>
    <row r="72" spans="1:52" ht="15" customHeight="1">
      <c r="A72" s="27"/>
      <c r="B72" s="27"/>
      <c r="C72" s="38" t="s">
        <v>5155</v>
      </c>
      <c r="D72" s="1020" t="str">
        <f>IF(CNGE_2025_M1_Secc5_Sub3!D103="","",CNGE_2025_M1_Secc5_Sub3!D103)</f>
        <v/>
      </c>
      <c r="E72" s="889"/>
      <c r="F72" s="889"/>
      <c r="G72" s="889"/>
      <c r="H72" s="890"/>
      <c r="I72" s="992"/>
      <c r="J72" s="885"/>
      <c r="K72" s="992"/>
      <c r="L72" s="885"/>
      <c r="M72" s="1041"/>
      <c r="N72" s="1043"/>
      <c r="O72" s="992"/>
      <c r="P72" s="885"/>
      <c r="Q72" s="992"/>
      <c r="R72" s="885"/>
      <c r="S72" s="992"/>
      <c r="T72" s="885"/>
      <c r="U72" s="992"/>
      <c r="V72" s="885"/>
      <c r="W72" s="992"/>
      <c r="X72" s="885"/>
      <c r="Y72" s="992"/>
      <c r="Z72" s="885"/>
      <c r="AA72" s="992"/>
      <c r="AB72" s="885"/>
      <c r="AC72" s="992"/>
      <c r="AD72" s="885"/>
      <c r="AG72" s="714">
        <f t="shared" si="11"/>
        <v>0</v>
      </c>
      <c r="AH72" s="718">
        <f t="shared" si="12"/>
        <v>0</v>
      </c>
      <c r="AI72" s="720">
        <f t="shared" si="13"/>
        <v>0</v>
      </c>
      <c r="AJ72" s="723">
        <f t="shared" si="0"/>
        <v>0</v>
      </c>
      <c r="AK72" s="293">
        <f t="shared" si="1"/>
        <v>0</v>
      </c>
      <c r="AL72" s="294" t="str">
        <f>IF(AK72=0,"",
IF(SUM($AK$37:AK72)=1,AM72,
IF($AK$137&gt;SUM($AK$37:AK72),_xlfn.CONCAT(", ",AM72),
IF($AK$137=SUM($AK$37:AK72),_xlfn.CONCAT(" y ",AM72)))))</f>
        <v/>
      </c>
      <c r="AM72" s="89" t="s">
        <v>5156</v>
      </c>
      <c r="AN72" s="354">
        <f t="shared" si="14"/>
        <v>0</v>
      </c>
      <c r="AO72" s="355">
        <f t="shared" si="15"/>
        <v>-1</v>
      </c>
      <c r="AP72" s="356">
        <f t="shared" si="2"/>
        <v>0</v>
      </c>
      <c r="AQ72" s="359">
        <f t="shared" si="3"/>
        <v>0</v>
      </c>
      <c r="AR72" s="726">
        <f t="shared" si="4"/>
        <v>0</v>
      </c>
      <c r="AS72" s="729">
        <f t="shared" si="5"/>
        <v>0</v>
      </c>
      <c r="AT72" s="558">
        <f t="shared" si="6"/>
        <v>0</v>
      </c>
      <c r="AU72" s="733">
        <f t="shared" si="7"/>
        <v>0</v>
      </c>
      <c r="AV72" s="735">
        <f t="shared" si="8"/>
        <v>0</v>
      </c>
      <c r="AY72" s="857">
        <f t="shared" si="9"/>
        <v>0</v>
      </c>
      <c r="AZ72" s="858">
        <f t="shared" si="10"/>
        <v>0</v>
      </c>
    </row>
    <row r="73" spans="1:52" ht="15" customHeight="1">
      <c r="A73" s="27"/>
      <c r="B73" s="27"/>
      <c r="C73" s="38" t="s">
        <v>5157</v>
      </c>
      <c r="D73" s="1020" t="str">
        <f>IF(CNGE_2025_M1_Secc5_Sub3!D104="","",CNGE_2025_M1_Secc5_Sub3!D104)</f>
        <v/>
      </c>
      <c r="E73" s="889"/>
      <c r="F73" s="889"/>
      <c r="G73" s="889"/>
      <c r="H73" s="890"/>
      <c r="I73" s="992"/>
      <c r="J73" s="885"/>
      <c r="K73" s="992"/>
      <c r="L73" s="885"/>
      <c r="M73" s="1041"/>
      <c r="N73" s="1043"/>
      <c r="O73" s="992"/>
      <c r="P73" s="885"/>
      <c r="Q73" s="992"/>
      <c r="R73" s="885"/>
      <c r="S73" s="992"/>
      <c r="T73" s="885"/>
      <c r="U73" s="992"/>
      <c r="V73" s="885"/>
      <c r="W73" s="992"/>
      <c r="X73" s="885"/>
      <c r="Y73" s="992"/>
      <c r="Z73" s="885"/>
      <c r="AA73" s="992"/>
      <c r="AB73" s="885"/>
      <c r="AC73" s="992"/>
      <c r="AD73" s="885"/>
      <c r="AG73" s="714">
        <f t="shared" si="11"/>
        <v>0</v>
      </c>
      <c r="AH73" s="718">
        <f t="shared" si="12"/>
        <v>0</v>
      </c>
      <c r="AI73" s="720">
        <f t="shared" si="13"/>
        <v>0</v>
      </c>
      <c r="AJ73" s="723">
        <f t="shared" si="0"/>
        <v>0</v>
      </c>
      <c r="AK73" s="293">
        <f t="shared" si="1"/>
        <v>0</v>
      </c>
      <c r="AL73" s="294" t="str">
        <f>IF(AK73=0,"",
IF(SUM($AK$37:AK73)=1,AM73,
IF($AK$137&gt;SUM($AK$37:AK73),_xlfn.CONCAT(", ",AM73),
IF($AK$137=SUM($AK$37:AK73),_xlfn.CONCAT(" y ",AM73)))))</f>
        <v/>
      </c>
      <c r="AM73" s="89" t="s">
        <v>5158</v>
      </c>
      <c r="AN73" s="354">
        <f t="shared" si="14"/>
        <v>0</v>
      </c>
      <c r="AO73" s="355">
        <f t="shared" si="15"/>
        <v>-1</v>
      </c>
      <c r="AP73" s="356">
        <f t="shared" si="2"/>
        <v>0</v>
      </c>
      <c r="AQ73" s="359">
        <f t="shared" si="3"/>
        <v>0</v>
      </c>
      <c r="AR73" s="726">
        <f t="shared" si="4"/>
        <v>0</v>
      </c>
      <c r="AS73" s="729">
        <f t="shared" si="5"/>
        <v>0</v>
      </c>
      <c r="AT73" s="558">
        <f t="shared" si="6"/>
        <v>0</v>
      </c>
      <c r="AU73" s="733">
        <f t="shared" si="7"/>
        <v>0</v>
      </c>
      <c r="AV73" s="735">
        <f t="shared" si="8"/>
        <v>0</v>
      </c>
      <c r="AY73" s="857">
        <f t="shared" si="9"/>
        <v>0</v>
      </c>
      <c r="AZ73" s="858">
        <f t="shared" si="10"/>
        <v>0</v>
      </c>
    </row>
    <row r="74" spans="1:52" ht="15" customHeight="1">
      <c r="A74" s="27"/>
      <c r="B74" s="27"/>
      <c r="C74" s="38" t="s">
        <v>5159</v>
      </c>
      <c r="D74" s="1020" t="str">
        <f>IF(CNGE_2025_M1_Secc5_Sub3!D105="","",CNGE_2025_M1_Secc5_Sub3!D105)</f>
        <v/>
      </c>
      <c r="E74" s="889"/>
      <c r="F74" s="889"/>
      <c r="G74" s="889"/>
      <c r="H74" s="890"/>
      <c r="I74" s="992"/>
      <c r="J74" s="885"/>
      <c r="K74" s="992"/>
      <c r="L74" s="885"/>
      <c r="M74" s="1041"/>
      <c r="N74" s="1043"/>
      <c r="O74" s="992"/>
      <c r="P74" s="885"/>
      <c r="Q74" s="992"/>
      <c r="R74" s="885"/>
      <c r="S74" s="992"/>
      <c r="T74" s="885"/>
      <c r="U74" s="992"/>
      <c r="V74" s="885"/>
      <c r="W74" s="992"/>
      <c r="X74" s="885"/>
      <c r="Y74" s="992"/>
      <c r="Z74" s="885"/>
      <c r="AA74" s="992"/>
      <c r="AB74" s="885"/>
      <c r="AC74" s="992"/>
      <c r="AD74" s="885"/>
      <c r="AG74" s="714">
        <f t="shared" si="11"/>
        <v>0</v>
      </c>
      <c r="AH74" s="718">
        <f t="shared" si="12"/>
        <v>0</v>
      </c>
      <c r="AI74" s="720">
        <f t="shared" si="13"/>
        <v>0</v>
      </c>
      <c r="AJ74" s="723">
        <f t="shared" si="0"/>
        <v>0</v>
      </c>
      <c r="AK74" s="293">
        <f t="shared" si="1"/>
        <v>0</v>
      </c>
      <c r="AL74" s="294" t="str">
        <f>IF(AK74=0,"",
IF(SUM($AK$37:AK74)=1,AM74,
IF($AK$137&gt;SUM($AK$37:AK74),_xlfn.CONCAT(", ",AM74),
IF($AK$137=SUM($AK$37:AK74),_xlfn.CONCAT(" y ",AM74)))))</f>
        <v/>
      </c>
      <c r="AM74" s="89" t="s">
        <v>5160</v>
      </c>
      <c r="AN74" s="354">
        <f t="shared" si="14"/>
        <v>0</v>
      </c>
      <c r="AO74" s="355">
        <f t="shared" si="15"/>
        <v>-1</v>
      </c>
      <c r="AP74" s="356">
        <f t="shared" si="2"/>
        <v>0</v>
      </c>
      <c r="AQ74" s="359">
        <f t="shared" si="3"/>
        <v>0</v>
      </c>
      <c r="AR74" s="726">
        <f t="shared" si="4"/>
        <v>0</v>
      </c>
      <c r="AS74" s="729">
        <f t="shared" si="5"/>
        <v>0</v>
      </c>
      <c r="AT74" s="558">
        <f t="shared" si="6"/>
        <v>0</v>
      </c>
      <c r="AU74" s="733">
        <f t="shared" si="7"/>
        <v>0</v>
      </c>
      <c r="AV74" s="735">
        <f t="shared" si="8"/>
        <v>0</v>
      </c>
      <c r="AY74" s="857">
        <f t="shared" si="9"/>
        <v>0</v>
      </c>
      <c r="AZ74" s="858">
        <f t="shared" si="10"/>
        <v>0</v>
      </c>
    </row>
    <row r="75" spans="1:52" ht="15" customHeight="1">
      <c r="A75" s="27"/>
      <c r="B75" s="27"/>
      <c r="C75" s="38" t="s">
        <v>5161</v>
      </c>
      <c r="D75" s="1020" t="str">
        <f>IF(CNGE_2025_M1_Secc5_Sub3!D106="","",CNGE_2025_M1_Secc5_Sub3!D106)</f>
        <v/>
      </c>
      <c r="E75" s="889"/>
      <c r="F75" s="889"/>
      <c r="G75" s="889"/>
      <c r="H75" s="890"/>
      <c r="I75" s="992"/>
      <c r="J75" s="885"/>
      <c r="K75" s="992"/>
      <c r="L75" s="885"/>
      <c r="M75" s="1041"/>
      <c r="N75" s="1043"/>
      <c r="O75" s="992"/>
      <c r="P75" s="885"/>
      <c r="Q75" s="992"/>
      <c r="R75" s="885"/>
      <c r="S75" s="992"/>
      <c r="T75" s="885"/>
      <c r="U75" s="992"/>
      <c r="V75" s="885"/>
      <c r="W75" s="992"/>
      <c r="X75" s="885"/>
      <c r="Y75" s="992"/>
      <c r="Z75" s="885"/>
      <c r="AA75" s="992"/>
      <c r="AB75" s="885"/>
      <c r="AC75" s="992"/>
      <c r="AD75" s="885"/>
      <c r="AG75" s="714">
        <f t="shared" si="11"/>
        <v>0</v>
      </c>
      <c r="AH75" s="718">
        <f t="shared" si="12"/>
        <v>0</v>
      </c>
      <c r="AI75" s="720">
        <f t="shared" si="13"/>
        <v>0</v>
      </c>
      <c r="AJ75" s="723">
        <f t="shared" si="0"/>
        <v>0</v>
      </c>
      <c r="AK75" s="293">
        <f t="shared" si="1"/>
        <v>0</v>
      </c>
      <c r="AL75" s="294" t="str">
        <f>IF(AK75=0,"",
IF(SUM($AK$37:AK75)=1,AM75,
IF($AK$137&gt;SUM($AK$37:AK75),_xlfn.CONCAT(", ",AM75),
IF($AK$137=SUM($AK$37:AK75),_xlfn.CONCAT(" y ",AM75)))))</f>
        <v/>
      </c>
      <c r="AM75" s="89" t="s">
        <v>5162</v>
      </c>
      <c r="AN75" s="354">
        <f t="shared" si="14"/>
        <v>0</v>
      </c>
      <c r="AO75" s="355">
        <f t="shared" si="15"/>
        <v>-1</v>
      </c>
      <c r="AP75" s="356">
        <f t="shared" si="2"/>
        <v>0</v>
      </c>
      <c r="AQ75" s="359">
        <f t="shared" si="3"/>
        <v>0</v>
      </c>
      <c r="AR75" s="726">
        <f t="shared" si="4"/>
        <v>0</v>
      </c>
      <c r="AS75" s="729">
        <f t="shared" si="5"/>
        <v>0</v>
      </c>
      <c r="AT75" s="558">
        <f t="shared" si="6"/>
        <v>0</v>
      </c>
      <c r="AU75" s="733">
        <f t="shared" si="7"/>
        <v>0</v>
      </c>
      <c r="AV75" s="735">
        <f t="shared" si="8"/>
        <v>0</v>
      </c>
      <c r="AY75" s="857">
        <f t="shared" si="9"/>
        <v>0</v>
      </c>
      <c r="AZ75" s="858">
        <f t="shared" si="10"/>
        <v>0</v>
      </c>
    </row>
    <row r="76" spans="1:52" ht="15" customHeight="1">
      <c r="A76" s="27"/>
      <c r="B76" s="27"/>
      <c r="C76" s="38" t="s">
        <v>5163</v>
      </c>
      <c r="D76" s="1020" t="str">
        <f>IF(CNGE_2025_M1_Secc5_Sub3!D107="","",CNGE_2025_M1_Secc5_Sub3!D107)</f>
        <v/>
      </c>
      <c r="E76" s="889"/>
      <c r="F76" s="889"/>
      <c r="G76" s="889"/>
      <c r="H76" s="890"/>
      <c r="I76" s="992"/>
      <c r="J76" s="885"/>
      <c r="K76" s="992"/>
      <c r="L76" s="885"/>
      <c r="M76" s="1041"/>
      <c r="N76" s="1043"/>
      <c r="O76" s="992"/>
      <c r="P76" s="885"/>
      <c r="Q76" s="992"/>
      <c r="R76" s="885"/>
      <c r="S76" s="992"/>
      <c r="T76" s="885"/>
      <c r="U76" s="992"/>
      <c r="V76" s="885"/>
      <c r="W76" s="992"/>
      <c r="X76" s="885"/>
      <c r="Y76" s="992"/>
      <c r="Z76" s="885"/>
      <c r="AA76" s="992"/>
      <c r="AB76" s="885"/>
      <c r="AC76" s="992"/>
      <c r="AD76" s="885"/>
      <c r="AG76" s="714">
        <f t="shared" si="11"/>
        <v>0</v>
      </c>
      <c r="AH76" s="718">
        <f t="shared" si="12"/>
        <v>0</v>
      </c>
      <c r="AI76" s="720">
        <f t="shared" si="13"/>
        <v>0</v>
      </c>
      <c r="AJ76" s="723">
        <f t="shared" si="0"/>
        <v>0</v>
      </c>
      <c r="AK76" s="293">
        <f t="shared" si="1"/>
        <v>0</v>
      </c>
      <c r="AL76" s="294" t="str">
        <f>IF(AK76=0,"",
IF(SUM($AK$37:AK76)=1,AM76,
IF($AK$137&gt;SUM($AK$37:AK76),_xlfn.CONCAT(", ",AM76),
IF($AK$137=SUM($AK$37:AK76),_xlfn.CONCAT(" y ",AM76)))))</f>
        <v/>
      </c>
      <c r="AM76" s="89" t="s">
        <v>5164</v>
      </c>
      <c r="AN76" s="354">
        <f t="shared" si="14"/>
        <v>0</v>
      </c>
      <c r="AO76" s="355">
        <f t="shared" si="15"/>
        <v>-1</v>
      </c>
      <c r="AP76" s="356">
        <f t="shared" si="2"/>
        <v>0</v>
      </c>
      <c r="AQ76" s="359">
        <f t="shared" si="3"/>
        <v>0</v>
      </c>
      <c r="AR76" s="726">
        <f t="shared" si="4"/>
        <v>0</v>
      </c>
      <c r="AS76" s="729">
        <f t="shared" si="5"/>
        <v>0</v>
      </c>
      <c r="AT76" s="558">
        <f t="shared" si="6"/>
        <v>0</v>
      </c>
      <c r="AU76" s="733">
        <f t="shared" si="7"/>
        <v>0</v>
      </c>
      <c r="AV76" s="735">
        <f t="shared" si="8"/>
        <v>0</v>
      </c>
      <c r="AY76" s="857">
        <f t="shared" si="9"/>
        <v>0</v>
      </c>
      <c r="AZ76" s="858">
        <f t="shared" si="10"/>
        <v>0</v>
      </c>
    </row>
    <row r="77" spans="1:52" ht="15" customHeight="1">
      <c r="A77" s="27"/>
      <c r="B77" s="27"/>
      <c r="C77" s="38" t="s">
        <v>5165</v>
      </c>
      <c r="D77" s="1020" t="str">
        <f>IF(CNGE_2025_M1_Secc5_Sub3!D108="","",CNGE_2025_M1_Secc5_Sub3!D108)</f>
        <v/>
      </c>
      <c r="E77" s="889"/>
      <c r="F77" s="889"/>
      <c r="G77" s="889"/>
      <c r="H77" s="890"/>
      <c r="I77" s="992"/>
      <c r="J77" s="885"/>
      <c r="K77" s="992"/>
      <c r="L77" s="885"/>
      <c r="M77" s="1041"/>
      <c r="N77" s="1043"/>
      <c r="O77" s="992"/>
      <c r="P77" s="885"/>
      <c r="Q77" s="992"/>
      <c r="R77" s="885"/>
      <c r="S77" s="992"/>
      <c r="T77" s="885"/>
      <c r="U77" s="992"/>
      <c r="V77" s="885"/>
      <c r="W77" s="992"/>
      <c r="X77" s="885"/>
      <c r="Y77" s="992"/>
      <c r="Z77" s="885"/>
      <c r="AA77" s="992"/>
      <c r="AB77" s="885"/>
      <c r="AC77" s="992"/>
      <c r="AD77" s="885"/>
      <c r="AG77" s="714">
        <f t="shared" si="11"/>
        <v>0</v>
      </c>
      <c r="AH77" s="718">
        <f t="shared" si="12"/>
        <v>0</v>
      </c>
      <c r="AI77" s="720">
        <f t="shared" si="13"/>
        <v>0</v>
      </c>
      <c r="AJ77" s="723">
        <f t="shared" si="0"/>
        <v>0</v>
      </c>
      <c r="AK77" s="293">
        <f t="shared" si="1"/>
        <v>0</v>
      </c>
      <c r="AL77" s="294" t="str">
        <f>IF(AK77=0,"",
IF(SUM($AK$37:AK77)=1,AM77,
IF($AK$137&gt;SUM($AK$37:AK77),_xlfn.CONCAT(", ",AM77),
IF($AK$137=SUM($AK$37:AK77),_xlfn.CONCAT(" y ",AM77)))))</f>
        <v/>
      </c>
      <c r="AM77" s="89" t="s">
        <v>5166</v>
      </c>
      <c r="AN77" s="354">
        <f t="shared" si="14"/>
        <v>0</v>
      </c>
      <c r="AO77" s="355">
        <f t="shared" si="15"/>
        <v>-1</v>
      </c>
      <c r="AP77" s="356">
        <f t="shared" si="2"/>
        <v>0</v>
      </c>
      <c r="AQ77" s="359">
        <f t="shared" si="3"/>
        <v>0</v>
      </c>
      <c r="AR77" s="726">
        <f t="shared" si="4"/>
        <v>0</v>
      </c>
      <c r="AS77" s="729">
        <f t="shared" si="5"/>
        <v>0</v>
      </c>
      <c r="AT77" s="558">
        <f t="shared" si="6"/>
        <v>0</v>
      </c>
      <c r="AU77" s="733">
        <f t="shared" si="7"/>
        <v>0</v>
      </c>
      <c r="AV77" s="735">
        <f t="shared" si="8"/>
        <v>0</v>
      </c>
      <c r="AY77" s="857">
        <f t="shared" si="9"/>
        <v>0</v>
      </c>
      <c r="AZ77" s="858">
        <f t="shared" si="10"/>
        <v>0</v>
      </c>
    </row>
    <row r="78" spans="1:52" ht="15" customHeight="1">
      <c r="A78" s="27"/>
      <c r="B78" s="27"/>
      <c r="C78" s="38" t="s">
        <v>5167</v>
      </c>
      <c r="D78" s="1020" t="str">
        <f>IF(CNGE_2025_M1_Secc5_Sub3!D109="","",CNGE_2025_M1_Secc5_Sub3!D109)</f>
        <v/>
      </c>
      <c r="E78" s="889"/>
      <c r="F78" s="889"/>
      <c r="G78" s="889"/>
      <c r="H78" s="890"/>
      <c r="I78" s="992"/>
      <c r="J78" s="885"/>
      <c r="K78" s="992"/>
      <c r="L78" s="885"/>
      <c r="M78" s="1041"/>
      <c r="N78" s="1043"/>
      <c r="O78" s="992"/>
      <c r="P78" s="885"/>
      <c r="Q78" s="992"/>
      <c r="R78" s="885"/>
      <c r="S78" s="992"/>
      <c r="T78" s="885"/>
      <c r="U78" s="992"/>
      <c r="V78" s="885"/>
      <c r="W78" s="992"/>
      <c r="X78" s="885"/>
      <c r="Y78" s="992"/>
      <c r="Z78" s="885"/>
      <c r="AA78" s="992"/>
      <c r="AB78" s="885"/>
      <c r="AC78" s="992"/>
      <c r="AD78" s="885"/>
      <c r="AG78" s="714">
        <f t="shared" si="11"/>
        <v>0</v>
      </c>
      <c r="AH78" s="718">
        <f t="shared" si="12"/>
        <v>0</v>
      </c>
      <c r="AI78" s="720">
        <f t="shared" si="13"/>
        <v>0</v>
      </c>
      <c r="AJ78" s="723">
        <f t="shared" si="0"/>
        <v>0</v>
      </c>
      <c r="AK78" s="293">
        <f t="shared" si="1"/>
        <v>0</v>
      </c>
      <c r="AL78" s="294" t="str">
        <f>IF(AK78=0,"",
IF(SUM($AK$37:AK78)=1,AM78,
IF($AK$137&gt;SUM($AK$37:AK78),_xlfn.CONCAT(", ",AM78),
IF($AK$137=SUM($AK$37:AK78),_xlfn.CONCAT(" y ",AM78)))))</f>
        <v/>
      </c>
      <c r="AM78" s="89" t="s">
        <v>5168</v>
      </c>
      <c r="AN78" s="354">
        <f t="shared" si="14"/>
        <v>0</v>
      </c>
      <c r="AO78" s="355">
        <f t="shared" si="15"/>
        <v>-1</v>
      </c>
      <c r="AP78" s="356">
        <f t="shared" si="2"/>
        <v>0</v>
      </c>
      <c r="AQ78" s="359">
        <f t="shared" si="3"/>
        <v>0</v>
      </c>
      <c r="AR78" s="726">
        <f t="shared" si="4"/>
        <v>0</v>
      </c>
      <c r="AS78" s="729">
        <f t="shared" si="5"/>
        <v>0</v>
      </c>
      <c r="AT78" s="558">
        <f t="shared" si="6"/>
        <v>0</v>
      </c>
      <c r="AU78" s="733">
        <f t="shared" si="7"/>
        <v>0</v>
      </c>
      <c r="AV78" s="735">
        <f t="shared" si="8"/>
        <v>0</v>
      </c>
      <c r="AY78" s="857">
        <f t="shared" si="9"/>
        <v>0</v>
      </c>
      <c r="AZ78" s="858">
        <f t="shared" si="10"/>
        <v>0</v>
      </c>
    </row>
    <row r="79" spans="1:52" ht="15" customHeight="1">
      <c r="A79" s="27"/>
      <c r="B79" s="27"/>
      <c r="C79" s="38" t="s">
        <v>5169</v>
      </c>
      <c r="D79" s="1020" t="str">
        <f>IF(CNGE_2025_M1_Secc5_Sub3!D110="","",CNGE_2025_M1_Secc5_Sub3!D110)</f>
        <v/>
      </c>
      <c r="E79" s="889"/>
      <c r="F79" s="889"/>
      <c r="G79" s="889"/>
      <c r="H79" s="890"/>
      <c r="I79" s="992"/>
      <c r="J79" s="885"/>
      <c r="K79" s="992"/>
      <c r="L79" s="885"/>
      <c r="M79" s="1041"/>
      <c r="N79" s="1043"/>
      <c r="O79" s="992"/>
      <c r="P79" s="885"/>
      <c r="Q79" s="992"/>
      <c r="R79" s="885"/>
      <c r="S79" s="992"/>
      <c r="T79" s="885"/>
      <c r="U79" s="992"/>
      <c r="V79" s="885"/>
      <c r="W79" s="992"/>
      <c r="X79" s="885"/>
      <c r="Y79" s="992"/>
      <c r="Z79" s="885"/>
      <c r="AA79" s="992"/>
      <c r="AB79" s="885"/>
      <c r="AC79" s="992"/>
      <c r="AD79" s="885"/>
      <c r="AG79" s="714">
        <f t="shared" si="11"/>
        <v>0</v>
      </c>
      <c r="AH79" s="718">
        <f t="shared" si="12"/>
        <v>0</v>
      </c>
      <c r="AI79" s="720">
        <f t="shared" si="13"/>
        <v>0</v>
      </c>
      <c r="AJ79" s="723">
        <f t="shared" si="0"/>
        <v>0</v>
      </c>
      <c r="AK79" s="293">
        <f t="shared" si="1"/>
        <v>0</v>
      </c>
      <c r="AL79" s="294" t="str">
        <f>IF(AK79=0,"",
IF(SUM($AK$37:AK79)=1,AM79,
IF($AK$137&gt;SUM($AK$37:AK79),_xlfn.CONCAT(", ",AM79),
IF($AK$137=SUM($AK$37:AK79),_xlfn.CONCAT(" y ",AM79)))))</f>
        <v/>
      </c>
      <c r="AM79" s="89" t="s">
        <v>5170</v>
      </c>
      <c r="AN79" s="354">
        <f t="shared" si="14"/>
        <v>0</v>
      </c>
      <c r="AO79" s="355">
        <f t="shared" si="15"/>
        <v>-1</v>
      </c>
      <c r="AP79" s="356">
        <f t="shared" si="2"/>
        <v>0</v>
      </c>
      <c r="AQ79" s="359">
        <f t="shared" si="3"/>
        <v>0</v>
      </c>
      <c r="AR79" s="726">
        <f t="shared" si="4"/>
        <v>0</v>
      </c>
      <c r="AS79" s="729">
        <f t="shared" si="5"/>
        <v>0</v>
      </c>
      <c r="AT79" s="558">
        <f t="shared" si="6"/>
        <v>0</v>
      </c>
      <c r="AU79" s="733">
        <f t="shared" si="7"/>
        <v>0</v>
      </c>
      <c r="AV79" s="735">
        <f t="shared" si="8"/>
        <v>0</v>
      </c>
      <c r="AY79" s="857">
        <f t="shared" si="9"/>
        <v>0</v>
      </c>
      <c r="AZ79" s="858">
        <f t="shared" si="10"/>
        <v>0</v>
      </c>
    </row>
    <row r="80" spans="1:52" ht="15" customHeight="1">
      <c r="A80" s="27"/>
      <c r="B80" s="27"/>
      <c r="C80" s="38" t="s">
        <v>5171</v>
      </c>
      <c r="D80" s="1020" t="str">
        <f>IF(CNGE_2025_M1_Secc5_Sub3!D111="","",CNGE_2025_M1_Secc5_Sub3!D111)</f>
        <v/>
      </c>
      <c r="E80" s="889"/>
      <c r="F80" s="889"/>
      <c r="G80" s="889"/>
      <c r="H80" s="890"/>
      <c r="I80" s="992"/>
      <c r="J80" s="885"/>
      <c r="K80" s="992"/>
      <c r="L80" s="885"/>
      <c r="M80" s="1041"/>
      <c r="N80" s="1043"/>
      <c r="O80" s="992"/>
      <c r="P80" s="885"/>
      <c r="Q80" s="992"/>
      <c r="R80" s="885"/>
      <c r="S80" s="992"/>
      <c r="T80" s="885"/>
      <c r="U80" s="992"/>
      <c r="V80" s="885"/>
      <c r="W80" s="992"/>
      <c r="X80" s="885"/>
      <c r="Y80" s="992"/>
      <c r="Z80" s="885"/>
      <c r="AA80" s="992"/>
      <c r="AB80" s="885"/>
      <c r="AC80" s="992"/>
      <c r="AD80" s="885"/>
      <c r="AG80" s="714">
        <f t="shared" si="11"/>
        <v>0</v>
      </c>
      <c r="AH80" s="718">
        <f t="shared" si="12"/>
        <v>0</v>
      </c>
      <c r="AI80" s="720">
        <f t="shared" si="13"/>
        <v>0</v>
      </c>
      <c r="AJ80" s="723">
        <f t="shared" si="0"/>
        <v>0</v>
      </c>
      <c r="AK80" s="293">
        <f t="shared" si="1"/>
        <v>0</v>
      </c>
      <c r="AL80" s="294" t="str">
        <f>IF(AK80=0,"",
IF(SUM($AK$37:AK80)=1,AM80,
IF($AK$137&gt;SUM($AK$37:AK80),_xlfn.CONCAT(", ",AM80),
IF($AK$137=SUM($AK$37:AK80),_xlfn.CONCAT(" y ",AM80)))))</f>
        <v/>
      </c>
      <c r="AM80" s="89" t="s">
        <v>5172</v>
      </c>
      <c r="AN80" s="354">
        <f t="shared" si="14"/>
        <v>0</v>
      </c>
      <c r="AO80" s="355">
        <f t="shared" si="15"/>
        <v>-1</v>
      </c>
      <c r="AP80" s="356">
        <f t="shared" si="2"/>
        <v>0</v>
      </c>
      <c r="AQ80" s="359">
        <f t="shared" si="3"/>
        <v>0</v>
      </c>
      <c r="AR80" s="726">
        <f t="shared" si="4"/>
        <v>0</v>
      </c>
      <c r="AS80" s="729">
        <f t="shared" si="5"/>
        <v>0</v>
      </c>
      <c r="AT80" s="558">
        <f t="shared" si="6"/>
        <v>0</v>
      </c>
      <c r="AU80" s="733">
        <f t="shared" si="7"/>
        <v>0</v>
      </c>
      <c r="AV80" s="735">
        <f t="shared" si="8"/>
        <v>0</v>
      </c>
      <c r="AY80" s="857">
        <f t="shared" si="9"/>
        <v>0</v>
      </c>
      <c r="AZ80" s="858">
        <f t="shared" si="10"/>
        <v>0</v>
      </c>
    </row>
    <row r="81" spans="1:52" ht="15" customHeight="1">
      <c r="A81" s="27"/>
      <c r="B81" s="27"/>
      <c r="C81" s="38" t="s">
        <v>5173</v>
      </c>
      <c r="D81" s="1020" t="str">
        <f>IF(CNGE_2025_M1_Secc5_Sub3!D112="","",CNGE_2025_M1_Secc5_Sub3!D112)</f>
        <v/>
      </c>
      <c r="E81" s="889"/>
      <c r="F81" s="889"/>
      <c r="G81" s="889"/>
      <c r="H81" s="890"/>
      <c r="I81" s="992"/>
      <c r="J81" s="885"/>
      <c r="K81" s="992"/>
      <c r="L81" s="885"/>
      <c r="M81" s="1041"/>
      <c r="N81" s="1043"/>
      <c r="O81" s="992"/>
      <c r="P81" s="885"/>
      <c r="Q81" s="992"/>
      <c r="R81" s="885"/>
      <c r="S81" s="992"/>
      <c r="T81" s="885"/>
      <c r="U81" s="992"/>
      <c r="V81" s="885"/>
      <c r="W81" s="992"/>
      <c r="X81" s="885"/>
      <c r="Y81" s="992"/>
      <c r="Z81" s="885"/>
      <c r="AA81" s="992"/>
      <c r="AB81" s="885"/>
      <c r="AC81" s="992"/>
      <c r="AD81" s="885"/>
      <c r="AG81" s="714">
        <f t="shared" si="11"/>
        <v>0</v>
      </c>
      <c r="AH81" s="718">
        <f t="shared" si="12"/>
        <v>0</v>
      </c>
      <c r="AI81" s="720">
        <f t="shared" si="13"/>
        <v>0</v>
      </c>
      <c r="AJ81" s="723">
        <f t="shared" si="0"/>
        <v>0</v>
      </c>
      <c r="AK81" s="293">
        <f t="shared" si="1"/>
        <v>0</v>
      </c>
      <c r="AL81" s="294" t="str">
        <f>IF(AK81=0,"",
IF(SUM($AK$37:AK81)=1,AM81,
IF($AK$137&gt;SUM($AK$37:AK81),_xlfn.CONCAT(", ",AM81),
IF($AK$137=SUM($AK$37:AK81),_xlfn.CONCAT(" y ",AM81)))))</f>
        <v/>
      </c>
      <c r="AM81" s="89" t="s">
        <v>5174</v>
      </c>
      <c r="AN81" s="354">
        <f t="shared" si="14"/>
        <v>0</v>
      </c>
      <c r="AO81" s="355">
        <f t="shared" si="15"/>
        <v>-1</v>
      </c>
      <c r="AP81" s="356">
        <f t="shared" si="2"/>
        <v>0</v>
      </c>
      <c r="AQ81" s="359">
        <f t="shared" si="3"/>
        <v>0</v>
      </c>
      <c r="AR81" s="726">
        <f t="shared" si="4"/>
        <v>0</v>
      </c>
      <c r="AS81" s="729">
        <f t="shared" si="5"/>
        <v>0</v>
      </c>
      <c r="AT81" s="558">
        <f t="shared" si="6"/>
        <v>0</v>
      </c>
      <c r="AU81" s="733">
        <f t="shared" si="7"/>
        <v>0</v>
      </c>
      <c r="AV81" s="735">
        <f t="shared" si="8"/>
        <v>0</v>
      </c>
      <c r="AY81" s="857">
        <f t="shared" si="9"/>
        <v>0</v>
      </c>
      <c r="AZ81" s="858">
        <f t="shared" si="10"/>
        <v>0</v>
      </c>
    </row>
    <row r="82" spans="1:52" ht="15" customHeight="1">
      <c r="A82" s="27"/>
      <c r="B82" s="27"/>
      <c r="C82" s="38" t="s">
        <v>5175</v>
      </c>
      <c r="D82" s="1020" t="str">
        <f>IF(CNGE_2025_M1_Secc5_Sub3!D113="","",CNGE_2025_M1_Secc5_Sub3!D113)</f>
        <v/>
      </c>
      <c r="E82" s="889"/>
      <c r="F82" s="889"/>
      <c r="G82" s="889"/>
      <c r="H82" s="890"/>
      <c r="I82" s="992"/>
      <c r="J82" s="885"/>
      <c r="K82" s="992"/>
      <c r="L82" s="885"/>
      <c r="M82" s="1041"/>
      <c r="N82" s="1043"/>
      <c r="O82" s="992"/>
      <c r="P82" s="885"/>
      <c r="Q82" s="992"/>
      <c r="R82" s="885"/>
      <c r="S82" s="992"/>
      <c r="T82" s="885"/>
      <c r="U82" s="992"/>
      <c r="V82" s="885"/>
      <c r="W82" s="992"/>
      <c r="X82" s="885"/>
      <c r="Y82" s="992"/>
      <c r="Z82" s="885"/>
      <c r="AA82" s="992"/>
      <c r="AB82" s="885"/>
      <c r="AC82" s="992"/>
      <c r="AD82" s="885"/>
      <c r="AG82" s="714">
        <f t="shared" si="11"/>
        <v>0</v>
      </c>
      <c r="AH82" s="718">
        <f t="shared" si="12"/>
        <v>0</v>
      </c>
      <c r="AI82" s="720">
        <f t="shared" si="13"/>
        <v>0</v>
      </c>
      <c r="AJ82" s="723">
        <f t="shared" si="0"/>
        <v>0</v>
      </c>
      <c r="AK82" s="293">
        <f t="shared" si="1"/>
        <v>0</v>
      </c>
      <c r="AL82" s="294" t="str">
        <f>IF(AK82=0,"",
IF(SUM($AK$37:AK82)=1,AM82,
IF($AK$137&gt;SUM($AK$37:AK82),_xlfn.CONCAT(", ",AM82),
IF($AK$137=SUM($AK$37:AK82),_xlfn.CONCAT(" y ",AM82)))))</f>
        <v/>
      </c>
      <c r="AM82" s="89" t="s">
        <v>5176</v>
      </c>
      <c r="AN82" s="354">
        <f t="shared" si="14"/>
        <v>0</v>
      </c>
      <c r="AO82" s="355">
        <f t="shared" si="15"/>
        <v>-1</v>
      </c>
      <c r="AP82" s="356">
        <f t="shared" si="2"/>
        <v>0</v>
      </c>
      <c r="AQ82" s="359">
        <f t="shared" si="3"/>
        <v>0</v>
      </c>
      <c r="AR82" s="726">
        <f t="shared" si="4"/>
        <v>0</v>
      </c>
      <c r="AS82" s="729">
        <f t="shared" si="5"/>
        <v>0</v>
      </c>
      <c r="AT82" s="558">
        <f t="shared" si="6"/>
        <v>0</v>
      </c>
      <c r="AU82" s="733">
        <f t="shared" si="7"/>
        <v>0</v>
      </c>
      <c r="AV82" s="735">
        <f t="shared" si="8"/>
        <v>0</v>
      </c>
      <c r="AY82" s="857">
        <f t="shared" si="9"/>
        <v>0</v>
      </c>
      <c r="AZ82" s="858">
        <f t="shared" si="10"/>
        <v>0</v>
      </c>
    </row>
    <row r="83" spans="1:52" ht="15" customHeight="1">
      <c r="A83" s="27"/>
      <c r="B83" s="27"/>
      <c r="C83" s="38" t="s">
        <v>5177</v>
      </c>
      <c r="D83" s="1020" t="str">
        <f>IF(CNGE_2025_M1_Secc5_Sub3!D114="","",CNGE_2025_M1_Secc5_Sub3!D114)</f>
        <v/>
      </c>
      <c r="E83" s="889"/>
      <c r="F83" s="889"/>
      <c r="G83" s="889"/>
      <c r="H83" s="890"/>
      <c r="I83" s="992"/>
      <c r="J83" s="885"/>
      <c r="K83" s="992"/>
      <c r="L83" s="885"/>
      <c r="M83" s="1041"/>
      <c r="N83" s="1043"/>
      <c r="O83" s="992"/>
      <c r="P83" s="885"/>
      <c r="Q83" s="992"/>
      <c r="R83" s="885"/>
      <c r="S83" s="992"/>
      <c r="T83" s="885"/>
      <c r="U83" s="992"/>
      <c r="V83" s="885"/>
      <c r="W83" s="992"/>
      <c r="X83" s="885"/>
      <c r="Y83" s="992"/>
      <c r="Z83" s="885"/>
      <c r="AA83" s="992"/>
      <c r="AB83" s="885"/>
      <c r="AC83" s="992"/>
      <c r="AD83" s="885"/>
      <c r="AG83" s="714">
        <f t="shared" si="11"/>
        <v>0</v>
      </c>
      <c r="AH83" s="718">
        <f t="shared" si="12"/>
        <v>0</v>
      </c>
      <c r="AI83" s="720">
        <f t="shared" si="13"/>
        <v>0</v>
      </c>
      <c r="AJ83" s="723">
        <f t="shared" si="0"/>
        <v>0</v>
      </c>
      <c r="AK83" s="293">
        <f t="shared" si="1"/>
        <v>0</v>
      </c>
      <c r="AL83" s="294" t="str">
        <f>IF(AK83=0,"",
IF(SUM($AK$37:AK83)=1,AM83,
IF($AK$137&gt;SUM($AK$37:AK83),_xlfn.CONCAT(", ",AM83),
IF($AK$137=SUM($AK$37:AK83),_xlfn.CONCAT(" y ",AM83)))))</f>
        <v/>
      </c>
      <c r="AM83" s="89" t="s">
        <v>5178</v>
      </c>
      <c r="AN83" s="354">
        <f t="shared" si="14"/>
        <v>0</v>
      </c>
      <c r="AO83" s="355">
        <f t="shared" si="15"/>
        <v>-1</v>
      </c>
      <c r="AP83" s="356">
        <f t="shared" si="2"/>
        <v>0</v>
      </c>
      <c r="AQ83" s="359">
        <f t="shared" si="3"/>
        <v>0</v>
      </c>
      <c r="AR83" s="726">
        <f t="shared" si="4"/>
        <v>0</v>
      </c>
      <c r="AS83" s="729">
        <f t="shared" si="5"/>
        <v>0</v>
      </c>
      <c r="AT83" s="558">
        <f t="shared" si="6"/>
        <v>0</v>
      </c>
      <c r="AU83" s="733">
        <f t="shared" si="7"/>
        <v>0</v>
      </c>
      <c r="AV83" s="735">
        <f t="shared" si="8"/>
        <v>0</v>
      </c>
      <c r="AY83" s="857">
        <f t="shared" si="9"/>
        <v>0</v>
      </c>
      <c r="AZ83" s="858">
        <f t="shared" si="10"/>
        <v>0</v>
      </c>
    </row>
    <row r="84" spans="1:52" ht="15" customHeight="1">
      <c r="A84" s="27"/>
      <c r="B84" s="27"/>
      <c r="C84" s="38" t="s">
        <v>5179</v>
      </c>
      <c r="D84" s="1020" t="str">
        <f>IF(CNGE_2025_M1_Secc5_Sub3!D115="","",CNGE_2025_M1_Secc5_Sub3!D115)</f>
        <v/>
      </c>
      <c r="E84" s="889"/>
      <c r="F84" s="889"/>
      <c r="G84" s="889"/>
      <c r="H84" s="890"/>
      <c r="I84" s="992"/>
      <c r="J84" s="885"/>
      <c r="K84" s="992"/>
      <c r="L84" s="885"/>
      <c r="M84" s="1041"/>
      <c r="N84" s="1043"/>
      <c r="O84" s="992"/>
      <c r="P84" s="885"/>
      <c r="Q84" s="992"/>
      <c r="R84" s="885"/>
      <c r="S84" s="992"/>
      <c r="T84" s="885"/>
      <c r="U84" s="992"/>
      <c r="V84" s="885"/>
      <c r="W84" s="992"/>
      <c r="X84" s="885"/>
      <c r="Y84" s="992"/>
      <c r="Z84" s="885"/>
      <c r="AA84" s="992"/>
      <c r="AB84" s="885"/>
      <c r="AC84" s="992"/>
      <c r="AD84" s="885"/>
      <c r="AG84" s="714">
        <f t="shared" si="11"/>
        <v>0</v>
      </c>
      <c r="AH84" s="718">
        <f t="shared" si="12"/>
        <v>0</v>
      </c>
      <c r="AI84" s="720">
        <f t="shared" si="13"/>
        <v>0</v>
      </c>
      <c r="AJ84" s="723">
        <f t="shared" si="0"/>
        <v>0</v>
      </c>
      <c r="AK84" s="293">
        <f t="shared" si="1"/>
        <v>0</v>
      </c>
      <c r="AL84" s="294" t="str">
        <f>IF(AK84=0,"",
IF(SUM($AK$37:AK84)=1,AM84,
IF($AK$137&gt;SUM($AK$37:AK84),_xlfn.CONCAT(", ",AM84),
IF($AK$137=SUM($AK$37:AK84),_xlfn.CONCAT(" y ",AM84)))))</f>
        <v/>
      </c>
      <c r="AM84" s="89" t="s">
        <v>5180</v>
      </c>
      <c r="AN84" s="354">
        <f t="shared" si="14"/>
        <v>0</v>
      </c>
      <c r="AO84" s="355">
        <f t="shared" si="15"/>
        <v>-1</v>
      </c>
      <c r="AP84" s="356">
        <f t="shared" si="2"/>
        <v>0</v>
      </c>
      <c r="AQ84" s="359">
        <f t="shared" si="3"/>
        <v>0</v>
      </c>
      <c r="AR84" s="726">
        <f t="shared" si="4"/>
        <v>0</v>
      </c>
      <c r="AS84" s="729">
        <f t="shared" si="5"/>
        <v>0</v>
      </c>
      <c r="AT84" s="558">
        <f t="shared" si="6"/>
        <v>0</v>
      </c>
      <c r="AU84" s="733">
        <f t="shared" si="7"/>
        <v>0</v>
      </c>
      <c r="AV84" s="735">
        <f t="shared" si="8"/>
        <v>0</v>
      </c>
      <c r="AY84" s="857">
        <f t="shared" si="9"/>
        <v>0</v>
      </c>
      <c r="AZ84" s="858">
        <f t="shared" si="10"/>
        <v>0</v>
      </c>
    </row>
    <row r="85" spans="1:52" ht="15" customHeight="1">
      <c r="A85" s="27"/>
      <c r="B85" s="27"/>
      <c r="C85" s="38" t="s">
        <v>5181</v>
      </c>
      <c r="D85" s="1020" t="str">
        <f>IF(CNGE_2025_M1_Secc5_Sub3!D116="","",CNGE_2025_M1_Secc5_Sub3!D116)</f>
        <v/>
      </c>
      <c r="E85" s="889"/>
      <c r="F85" s="889"/>
      <c r="G85" s="889"/>
      <c r="H85" s="890"/>
      <c r="I85" s="992"/>
      <c r="J85" s="885"/>
      <c r="K85" s="992"/>
      <c r="L85" s="885"/>
      <c r="M85" s="1041"/>
      <c r="N85" s="1043"/>
      <c r="O85" s="992"/>
      <c r="P85" s="885"/>
      <c r="Q85" s="992"/>
      <c r="R85" s="885"/>
      <c r="S85" s="992"/>
      <c r="T85" s="885"/>
      <c r="U85" s="992"/>
      <c r="V85" s="885"/>
      <c r="W85" s="992"/>
      <c r="X85" s="885"/>
      <c r="Y85" s="992"/>
      <c r="Z85" s="885"/>
      <c r="AA85" s="992"/>
      <c r="AB85" s="885"/>
      <c r="AC85" s="992"/>
      <c r="AD85" s="885"/>
      <c r="AG85" s="714">
        <f t="shared" si="11"/>
        <v>0</v>
      </c>
      <c r="AH85" s="718">
        <f t="shared" si="12"/>
        <v>0</v>
      </c>
      <c r="AI85" s="720">
        <f t="shared" si="13"/>
        <v>0</v>
      </c>
      <c r="AJ85" s="723">
        <f t="shared" si="0"/>
        <v>0</v>
      </c>
      <c r="AK85" s="293">
        <f t="shared" si="1"/>
        <v>0</v>
      </c>
      <c r="AL85" s="294" t="str">
        <f>IF(AK85=0,"",
IF(SUM($AK$37:AK85)=1,AM85,
IF($AK$137&gt;SUM($AK$37:AK85),_xlfn.CONCAT(", ",AM85),
IF($AK$137=SUM($AK$37:AK85),_xlfn.CONCAT(" y ",AM85)))))</f>
        <v/>
      </c>
      <c r="AM85" s="89" t="s">
        <v>5182</v>
      </c>
      <c r="AN85" s="354">
        <f t="shared" si="14"/>
        <v>0</v>
      </c>
      <c r="AO85" s="355">
        <f t="shared" si="15"/>
        <v>-1</v>
      </c>
      <c r="AP85" s="356">
        <f t="shared" si="2"/>
        <v>0</v>
      </c>
      <c r="AQ85" s="359">
        <f t="shared" si="3"/>
        <v>0</v>
      </c>
      <c r="AR85" s="726">
        <f t="shared" si="4"/>
        <v>0</v>
      </c>
      <c r="AS85" s="729">
        <f t="shared" si="5"/>
        <v>0</v>
      </c>
      <c r="AT85" s="558">
        <f t="shared" si="6"/>
        <v>0</v>
      </c>
      <c r="AU85" s="733">
        <f t="shared" si="7"/>
        <v>0</v>
      </c>
      <c r="AV85" s="735">
        <f t="shared" si="8"/>
        <v>0</v>
      </c>
      <c r="AY85" s="857">
        <f t="shared" si="9"/>
        <v>0</v>
      </c>
      <c r="AZ85" s="858">
        <f t="shared" si="10"/>
        <v>0</v>
      </c>
    </row>
    <row r="86" spans="1:52" ht="15" customHeight="1">
      <c r="A86" s="27"/>
      <c r="B86" s="27"/>
      <c r="C86" s="38" t="s">
        <v>5183</v>
      </c>
      <c r="D86" s="1020" t="str">
        <f>IF(CNGE_2025_M1_Secc5_Sub3!D117="","",CNGE_2025_M1_Secc5_Sub3!D117)</f>
        <v/>
      </c>
      <c r="E86" s="889"/>
      <c r="F86" s="889"/>
      <c r="G86" s="889"/>
      <c r="H86" s="890"/>
      <c r="I86" s="992"/>
      <c r="J86" s="885"/>
      <c r="K86" s="992"/>
      <c r="L86" s="885"/>
      <c r="M86" s="1041"/>
      <c r="N86" s="1043"/>
      <c r="O86" s="992"/>
      <c r="P86" s="885"/>
      <c r="Q86" s="992"/>
      <c r="R86" s="885"/>
      <c r="S86" s="992"/>
      <c r="T86" s="885"/>
      <c r="U86" s="992"/>
      <c r="V86" s="885"/>
      <c r="W86" s="992"/>
      <c r="X86" s="885"/>
      <c r="Y86" s="992"/>
      <c r="Z86" s="885"/>
      <c r="AA86" s="992"/>
      <c r="AB86" s="885"/>
      <c r="AC86" s="992"/>
      <c r="AD86" s="885"/>
      <c r="AG86" s="714">
        <f t="shared" si="11"/>
        <v>0</v>
      </c>
      <c r="AH86" s="718">
        <f t="shared" si="12"/>
        <v>0</v>
      </c>
      <c r="AI86" s="720">
        <f t="shared" si="13"/>
        <v>0</v>
      </c>
      <c r="AJ86" s="723">
        <f t="shared" si="0"/>
        <v>0</v>
      </c>
      <c r="AK86" s="293">
        <f t="shared" si="1"/>
        <v>0</v>
      </c>
      <c r="AL86" s="294" t="str">
        <f>IF(AK86=0,"",
IF(SUM($AK$37:AK86)=1,AM86,
IF($AK$137&gt;SUM($AK$37:AK86),_xlfn.CONCAT(", ",AM86),
IF($AK$137=SUM($AK$37:AK86),_xlfn.CONCAT(" y ",AM86)))))</f>
        <v/>
      </c>
      <c r="AM86" s="89" t="s">
        <v>5184</v>
      </c>
      <c r="AN86" s="354">
        <f t="shared" si="14"/>
        <v>0</v>
      </c>
      <c r="AO86" s="355">
        <f t="shared" si="15"/>
        <v>-1</v>
      </c>
      <c r="AP86" s="356">
        <f t="shared" si="2"/>
        <v>0</v>
      </c>
      <c r="AQ86" s="359">
        <f t="shared" si="3"/>
        <v>0</v>
      </c>
      <c r="AR86" s="726">
        <f t="shared" si="4"/>
        <v>0</v>
      </c>
      <c r="AS86" s="729">
        <f t="shared" si="5"/>
        <v>0</v>
      </c>
      <c r="AT86" s="558">
        <f t="shared" si="6"/>
        <v>0</v>
      </c>
      <c r="AU86" s="733">
        <f t="shared" si="7"/>
        <v>0</v>
      </c>
      <c r="AV86" s="735">
        <f t="shared" si="8"/>
        <v>0</v>
      </c>
      <c r="AY86" s="857">
        <f t="shared" si="9"/>
        <v>0</v>
      </c>
      <c r="AZ86" s="858">
        <f t="shared" si="10"/>
        <v>0</v>
      </c>
    </row>
    <row r="87" spans="1:52" ht="15" customHeight="1">
      <c r="A87" s="116"/>
      <c r="B87" s="116"/>
      <c r="C87" s="89" t="s">
        <v>5185</v>
      </c>
      <c r="D87" s="1020" t="str">
        <f>IF(CNGE_2025_M1_Secc5_Sub3!D118="","",CNGE_2025_M1_Secc5_Sub3!D118)</f>
        <v/>
      </c>
      <c r="E87" s="889"/>
      <c r="F87" s="889"/>
      <c r="G87" s="889"/>
      <c r="H87" s="890"/>
      <c r="I87" s="992"/>
      <c r="J87" s="885"/>
      <c r="K87" s="992"/>
      <c r="L87" s="885"/>
      <c r="M87" s="1041"/>
      <c r="N87" s="1043"/>
      <c r="O87" s="992"/>
      <c r="P87" s="885"/>
      <c r="Q87" s="992"/>
      <c r="R87" s="885"/>
      <c r="S87" s="992"/>
      <c r="T87" s="885"/>
      <c r="U87" s="992"/>
      <c r="V87" s="885"/>
      <c r="W87" s="992"/>
      <c r="X87" s="885"/>
      <c r="Y87" s="992"/>
      <c r="Z87" s="885"/>
      <c r="AA87" s="992"/>
      <c r="AB87" s="885"/>
      <c r="AC87" s="992"/>
      <c r="AD87" s="885"/>
      <c r="AG87" s="714">
        <f t="shared" si="11"/>
        <v>0</v>
      </c>
      <c r="AH87" s="718">
        <f t="shared" si="12"/>
        <v>0</v>
      </c>
      <c r="AI87" s="720">
        <f t="shared" si="13"/>
        <v>0</v>
      </c>
      <c r="AJ87" s="723">
        <f t="shared" si="0"/>
        <v>0</v>
      </c>
      <c r="AK87" s="293">
        <f t="shared" si="1"/>
        <v>0</v>
      </c>
      <c r="AL87" s="294" t="str">
        <f>IF(AK87=0,"",
IF(SUM($AK$37:AK87)=1,AM87,
IF($AK$137&gt;SUM($AK$37:AK87),_xlfn.CONCAT(", ",AM87),
IF($AK$137=SUM($AK$37:AK87),_xlfn.CONCAT(" y ",AM87)))))</f>
        <v/>
      </c>
      <c r="AM87" s="89" t="s">
        <v>5186</v>
      </c>
      <c r="AN87" s="354">
        <f t="shared" si="14"/>
        <v>0</v>
      </c>
      <c r="AO87" s="355">
        <f t="shared" si="15"/>
        <v>-1</v>
      </c>
      <c r="AP87" s="356">
        <f t="shared" si="2"/>
        <v>0</v>
      </c>
      <c r="AQ87" s="359">
        <f t="shared" si="3"/>
        <v>0</v>
      </c>
      <c r="AR87" s="726">
        <f t="shared" si="4"/>
        <v>0</v>
      </c>
      <c r="AS87" s="729">
        <f t="shared" si="5"/>
        <v>0</v>
      </c>
      <c r="AT87" s="558">
        <f t="shared" si="6"/>
        <v>0</v>
      </c>
      <c r="AU87" s="733">
        <f t="shared" si="7"/>
        <v>0</v>
      </c>
      <c r="AV87" s="735">
        <f t="shared" si="8"/>
        <v>0</v>
      </c>
      <c r="AY87" s="857">
        <f t="shared" si="9"/>
        <v>0</v>
      </c>
      <c r="AZ87" s="858">
        <f t="shared" si="10"/>
        <v>0</v>
      </c>
    </row>
    <row r="88" spans="1:52" ht="15" customHeight="1">
      <c r="A88" s="116"/>
      <c r="B88" s="116"/>
      <c r="C88" s="89" t="s">
        <v>5187</v>
      </c>
      <c r="D88" s="1020" t="str">
        <f>IF(CNGE_2025_M1_Secc5_Sub3!D119="","",CNGE_2025_M1_Secc5_Sub3!D119)</f>
        <v/>
      </c>
      <c r="E88" s="889"/>
      <c r="F88" s="889"/>
      <c r="G88" s="889"/>
      <c r="H88" s="890"/>
      <c r="I88" s="992"/>
      <c r="J88" s="885"/>
      <c r="K88" s="992"/>
      <c r="L88" s="885"/>
      <c r="M88" s="1041"/>
      <c r="N88" s="1043"/>
      <c r="O88" s="992"/>
      <c r="P88" s="885"/>
      <c r="Q88" s="992"/>
      <c r="R88" s="885"/>
      <c r="S88" s="992"/>
      <c r="T88" s="885"/>
      <c r="U88" s="992"/>
      <c r="V88" s="885"/>
      <c r="W88" s="992"/>
      <c r="X88" s="885"/>
      <c r="Y88" s="992"/>
      <c r="Z88" s="885"/>
      <c r="AA88" s="992"/>
      <c r="AB88" s="885"/>
      <c r="AC88" s="992"/>
      <c r="AD88" s="885"/>
      <c r="AG88" s="714">
        <f t="shared" si="11"/>
        <v>0</v>
      </c>
      <c r="AH88" s="718">
        <f t="shared" si="12"/>
        <v>0</v>
      </c>
      <c r="AI88" s="720">
        <f t="shared" si="13"/>
        <v>0</v>
      </c>
      <c r="AJ88" s="723">
        <f t="shared" si="0"/>
        <v>0</v>
      </c>
      <c r="AK88" s="293">
        <f t="shared" si="1"/>
        <v>0</v>
      </c>
      <c r="AL88" s="294" t="str">
        <f>IF(AK88=0,"",
IF(SUM($AK$37:AK88)=1,AM88,
IF($AK$137&gt;SUM($AK$37:AK88),_xlfn.CONCAT(", ",AM88),
IF($AK$137=SUM($AK$37:AK88),_xlfn.CONCAT(" y ",AM88)))))</f>
        <v/>
      </c>
      <c r="AM88" s="89" t="s">
        <v>5188</v>
      </c>
      <c r="AN88" s="354">
        <f t="shared" si="14"/>
        <v>0</v>
      </c>
      <c r="AO88" s="355">
        <f t="shared" si="15"/>
        <v>-1</v>
      </c>
      <c r="AP88" s="356">
        <f t="shared" si="2"/>
        <v>0</v>
      </c>
      <c r="AQ88" s="359">
        <f t="shared" si="3"/>
        <v>0</v>
      </c>
      <c r="AR88" s="726">
        <f t="shared" si="4"/>
        <v>0</v>
      </c>
      <c r="AS88" s="729">
        <f t="shared" si="5"/>
        <v>0</v>
      </c>
      <c r="AT88" s="558">
        <f t="shared" si="6"/>
        <v>0</v>
      </c>
      <c r="AU88" s="733">
        <f t="shared" si="7"/>
        <v>0</v>
      </c>
      <c r="AV88" s="735">
        <f t="shared" si="8"/>
        <v>0</v>
      </c>
      <c r="AY88" s="857">
        <f t="shared" si="9"/>
        <v>0</v>
      </c>
      <c r="AZ88" s="858">
        <f t="shared" si="10"/>
        <v>0</v>
      </c>
    </row>
    <row r="89" spans="1:52" ht="15" customHeight="1">
      <c r="A89" s="116"/>
      <c r="B89" s="116"/>
      <c r="C89" s="89" t="s">
        <v>5189</v>
      </c>
      <c r="D89" s="1020" t="str">
        <f>IF(CNGE_2025_M1_Secc5_Sub3!D120="","",CNGE_2025_M1_Secc5_Sub3!D120)</f>
        <v/>
      </c>
      <c r="E89" s="889"/>
      <c r="F89" s="889"/>
      <c r="G89" s="889"/>
      <c r="H89" s="890"/>
      <c r="I89" s="992"/>
      <c r="J89" s="885"/>
      <c r="K89" s="992"/>
      <c r="L89" s="885"/>
      <c r="M89" s="1041"/>
      <c r="N89" s="1043"/>
      <c r="O89" s="992"/>
      <c r="P89" s="885"/>
      <c r="Q89" s="992"/>
      <c r="R89" s="885"/>
      <c r="S89" s="992"/>
      <c r="T89" s="885"/>
      <c r="U89" s="992"/>
      <c r="V89" s="885"/>
      <c r="W89" s="992"/>
      <c r="X89" s="885"/>
      <c r="Y89" s="992"/>
      <c r="Z89" s="885"/>
      <c r="AA89" s="992"/>
      <c r="AB89" s="885"/>
      <c r="AC89" s="992"/>
      <c r="AD89" s="885"/>
      <c r="AG89" s="714">
        <f t="shared" si="11"/>
        <v>0</v>
      </c>
      <c r="AH89" s="718">
        <f t="shared" si="12"/>
        <v>0</v>
      </c>
      <c r="AI89" s="720">
        <f t="shared" si="13"/>
        <v>0</v>
      </c>
      <c r="AJ89" s="723">
        <f t="shared" si="0"/>
        <v>0</v>
      </c>
      <c r="AK89" s="293">
        <f t="shared" si="1"/>
        <v>0</v>
      </c>
      <c r="AL89" s="294" t="str">
        <f>IF(AK89=0,"",
IF(SUM($AK$37:AK89)=1,AM89,
IF($AK$137&gt;SUM($AK$37:AK89),_xlfn.CONCAT(", ",AM89),
IF($AK$137=SUM($AK$37:AK89),_xlfn.CONCAT(" y ",AM89)))))</f>
        <v/>
      </c>
      <c r="AM89" s="89" t="s">
        <v>5190</v>
      </c>
      <c r="AN89" s="354">
        <f t="shared" si="14"/>
        <v>0</v>
      </c>
      <c r="AO89" s="355">
        <f t="shared" si="15"/>
        <v>-1</v>
      </c>
      <c r="AP89" s="356">
        <f t="shared" si="2"/>
        <v>0</v>
      </c>
      <c r="AQ89" s="359">
        <f t="shared" si="3"/>
        <v>0</v>
      </c>
      <c r="AR89" s="726">
        <f t="shared" si="4"/>
        <v>0</v>
      </c>
      <c r="AS89" s="729">
        <f t="shared" si="5"/>
        <v>0</v>
      </c>
      <c r="AT89" s="558">
        <f t="shared" si="6"/>
        <v>0</v>
      </c>
      <c r="AU89" s="733">
        <f t="shared" si="7"/>
        <v>0</v>
      </c>
      <c r="AV89" s="735">
        <f t="shared" si="8"/>
        <v>0</v>
      </c>
      <c r="AY89" s="857">
        <f t="shared" si="9"/>
        <v>0</v>
      </c>
      <c r="AZ89" s="858">
        <f t="shared" si="10"/>
        <v>0</v>
      </c>
    </row>
    <row r="90" spans="1:52" ht="15" customHeight="1">
      <c r="A90" s="116"/>
      <c r="B90" s="116"/>
      <c r="C90" s="89" t="s">
        <v>5191</v>
      </c>
      <c r="D90" s="1020" t="str">
        <f>IF(CNGE_2025_M1_Secc5_Sub3!D121="","",CNGE_2025_M1_Secc5_Sub3!D121)</f>
        <v/>
      </c>
      <c r="E90" s="889"/>
      <c r="F90" s="889"/>
      <c r="G90" s="889"/>
      <c r="H90" s="890"/>
      <c r="I90" s="992"/>
      <c r="J90" s="885"/>
      <c r="K90" s="992"/>
      <c r="L90" s="885"/>
      <c r="M90" s="1041"/>
      <c r="N90" s="1043"/>
      <c r="O90" s="992"/>
      <c r="P90" s="885"/>
      <c r="Q90" s="992"/>
      <c r="R90" s="885"/>
      <c r="S90" s="992"/>
      <c r="T90" s="885"/>
      <c r="U90" s="992"/>
      <c r="V90" s="885"/>
      <c r="W90" s="992"/>
      <c r="X90" s="885"/>
      <c r="Y90" s="992"/>
      <c r="Z90" s="885"/>
      <c r="AA90" s="992"/>
      <c r="AB90" s="885"/>
      <c r="AC90" s="992"/>
      <c r="AD90" s="885"/>
      <c r="AG90" s="714">
        <f t="shared" si="11"/>
        <v>0</v>
      </c>
      <c r="AH90" s="718">
        <f t="shared" si="12"/>
        <v>0</v>
      </c>
      <c r="AI90" s="720">
        <f t="shared" si="13"/>
        <v>0</v>
      </c>
      <c r="AJ90" s="723">
        <f t="shared" si="0"/>
        <v>0</v>
      </c>
      <c r="AK90" s="293">
        <f t="shared" si="1"/>
        <v>0</v>
      </c>
      <c r="AL90" s="294" t="str">
        <f>IF(AK90=0,"",
IF(SUM($AK$37:AK90)=1,AM90,
IF($AK$137&gt;SUM($AK$37:AK90),_xlfn.CONCAT(", ",AM90),
IF($AK$137=SUM($AK$37:AK90),_xlfn.CONCAT(" y ",AM90)))))</f>
        <v/>
      </c>
      <c r="AM90" s="89" t="s">
        <v>5192</v>
      </c>
      <c r="AN90" s="354">
        <f t="shared" si="14"/>
        <v>0</v>
      </c>
      <c r="AO90" s="355">
        <f t="shared" si="15"/>
        <v>-1</v>
      </c>
      <c r="AP90" s="356">
        <f t="shared" si="2"/>
        <v>0</v>
      </c>
      <c r="AQ90" s="359">
        <f t="shared" si="3"/>
        <v>0</v>
      </c>
      <c r="AR90" s="726">
        <f t="shared" si="4"/>
        <v>0</v>
      </c>
      <c r="AS90" s="729">
        <f t="shared" si="5"/>
        <v>0</v>
      </c>
      <c r="AT90" s="558">
        <f t="shared" si="6"/>
        <v>0</v>
      </c>
      <c r="AU90" s="733">
        <f t="shared" si="7"/>
        <v>0</v>
      </c>
      <c r="AV90" s="735">
        <f t="shared" si="8"/>
        <v>0</v>
      </c>
      <c r="AY90" s="857">
        <f t="shared" si="9"/>
        <v>0</v>
      </c>
      <c r="AZ90" s="858">
        <f t="shared" si="10"/>
        <v>0</v>
      </c>
    </row>
    <row r="91" spans="1:52" ht="15" customHeight="1">
      <c r="A91" s="116"/>
      <c r="B91" s="116"/>
      <c r="C91" s="89" t="s">
        <v>5193</v>
      </c>
      <c r="D91" s="1020" t="str">
        <f>IF(CNGE_2025_M1_Secc5_Sub3!D122="","",CNGE_2025_M1_Secc5_Sub3!D122)</f>
        <v/>
      </c>
      <c r="E91" s="889"/>
      <c r="F91" s="889"/>
      <c r="G91" s="889"/>
      <c r="H91" s="890"/>
      <c r="I91" s="992"/>
      <c r="J91" s="885"/>
      <c r="K91" s="992"/>
      <c r="L91" s="885"/>
      <c r="M91" s="1041"/>
      <c r="N91" s="1043"/>
      <c r="O91" s="992"/>
      <c r="P91" s="885"/>
      <c r="Q91" s="992"/>
      <c r="R91" s="885"/>
      <c r="S91" s="992"/>
      <c r="T91" s="885"/>
      <c r="U91" s="992"/>
      <c r="V91" s="885"/>
      <c r="W91" s="992"/>
      <c r="X91" s="885"/>
      <c r="Y91" s="992"/>
      <c r="Z91" s="885"/>
      <c r="AA91" s="992"/>
      <c r="AB91" s="885"/>
      <c r="AC91" s="992"/>
      <c r="AD91" s="885"/>
      <c r="AG91" s="714">
        <f t="shared" si="11"/>
        <v>0</v>
      </c>
      <c r="AH91" s="718">
        <f t="shared" si="12"/>
        <v>0</v>
      </c>
      <c r="AI91" s="720">
        <f t="shared" si="13"/>
        <v>0</v>
      </c>
      <c r="AJ91" s="723">
        <f t="shared" si="0"/>
        <v>0</v>
      </c>
      <c r="AK91" s="293">
        <f t="shared" si="1"/>
        <v>0</v>
      </c>
      <c r="AL91" s="294" t="str">
        <f>IF(AK91=0,"",
IF(SUM($AK$37:AK91)=1,AM91,
IF($AK$137&gt;SUM($AK$37:AK91),_xlfn.CONCAT(", ",AM91),
IF($AK$137=SUM($AK$37:AK91),_xlfn.CONCAT(" y ",AM91)))))</f>
        <v/>
      </c>
      <c r="AM91" s="89" t="s">
        <v>5194</v>
      </c>
      <c r="AN91" s="354">
        <f t="shared" si="14"/>
        <v>0</v>
      </c>
      <c r="AO91" s="355">
        <f t="shared" si="15"/>
        <v>-1</v>
      </c>
      <c r="AP91" s="356">
        <f t="shared" si="2"/>
        <v>0</v>
      </c>
      <c r="AQ91" s="359">
        <f t="shared" si="3"/>
        <v>0</v>
      </c>
      <c r="AR91" s="726">
        <f t="shared" si="4"/>
        <v>0</v>
      </c>
      <c r="AS91" s="729">
        <f t="shared" si="5"/>
        <v>0</v>
      </c>
      <c r="AT91" s="558">
        <f t="shared" si="6"/>
        <v>0</v>
      </c>
      <c r="AU91" s="733">
        <f t="shared" si="7"/>
        <v>0</v>
      </c>
      <c r="AV91" s="735">
        <f t="shared" si="8"/>
        <v>0</v>
      </c>
      <c r="AY91" s="857">
        <f t="shared" si="9"/>
        <v>0</v>
      </c>
      <c r="AZ91" s="858">
        <f t="shared" si="10"/>
        <v>0</v>
      </c>
    </row>
    <row r="92" spans="1:52" ht="15" customHeight="1">
      <c r="A92" s="116"/>
      <c r="B92" s="116"/>
      <c r="C92" s="89" t="s">
        <v>5195</v>
      </c>
      <c r="D92" s="1020" t="str">
        <f>IF(CNGE_2025_M1_Secc5_Sub3!D123="","",CNGE_2025_M1_Secc5_Sub3!D123)</f>
        <v/>
      </c>
      <c r="E92" s="889"/>
      <c r="F92" s="889"/>
      <c r="G92" s="889"/>
      <c r="H92" s="890"/>
      <c r="I92" s="992"/>
      <c r="J92" s="885"/>
      <c r="K92" s="992"/>
      <c r="L92" s="885"/>
      <c r="M92" s="1041"/>
      <c r="N92" s="1043"/>
      <c r="O92" s="992"/>
      <c r="P92" s="885"/>
      <c r="Q92" s="992"/>
      <c r="R92" s="885"/>
      <c r="S92" s="992"/>
      <c r="T92" s="885"/>
      <c r="U92" s="992"/>
      <c r="V92" s="885"/>
      <c r="W92" s="992"/>
      <c r="X92" s="885"/>
      <c r="Y92" s="992"/>
      <c r="Z92" s="885"/>
      <c r="AA92" s="992"/>
      <c r="AB92" s="885"/>
      <c r="AC92" s="992"/>
      <c r="AD92" s="885"/>
      <c r="AG92" s="714">
        <f t="shared" si="11"/>
        <v>0</v>
      </c>
      <c r="AH92" s="718">
        <f t="shared" si="12"/>
        <v>0</v>
      </c>
      <c r="AI92" s="720">
        <f t="shared" si="13"/>
        <v>0</v>
      </c>
      <c r="AJ92" s="723">
        <f t="shared" si="0"/>
        <v>0</v>
      </c>
      <c r="AK92" s="293">
        <f t="shared" si="1"/>
        <v>0</v>
      </c>
      <c r="AL92" s="294" t="str">
        <f>IF(AK92=0,"",
IF(SUM($AK$37:AK92)=1,AM92,
IF($AK$137&gt;SUM($AK$37:AK92),_xlfn.CONCAT(", ",AM92),
IF($AK$137=SUM($AK$37:AK92),_xlfn.CONCAT(" y ",AM92)))))</f>
        <v/>
      </c>
      <c r="AM92" s="89" t="s">
        <v>5196</v>
      </c>
      <c r="AN92" s="354">
        <f t="shared" si="14"/>
        <v>0</v>
      </c>
      <c r="AO92" s="355">
        <f t="shared" si="15"/>
        <v>-1</v>
      </c>
      <c r="AP92" s="356">
        <f t="shared" si="2"/>
        <v>0</v>
      </c>
      <c r="AQ92" s="359">
        <f t="shared" si="3"/>
        <v>0</v>
      </c>
      <c r="AR92" s="726">
        <f t="shared" si="4"/>
        <v>0</v>
      </c>
      <c r="AS92" s="729">
        <f t="shared" si="5"/>
        <v>0</v>
      </c>
      <c r="AT92" s="558">
        <f t="shared" si="6"/>
        <v>0</v>
      </c>
      <c r="AU92" s="733">
        <f t="shared" si="7"/>
        <v>0</v>
      </c>
      <c r="AV92" s="735">
        <f t="shared" si="8"/>
        <v>0</v>
      </c>
      <c r="AY92" s="857">
        <f t="shared" si="9"/>
        <v>0</v>
      </c>
      <c r="AZ92" s="858">
        <f t="shared" si="10"/>
        <v>0</v>
      </c>
    </row>
    <row r="93" spans="1:52" ht="15" customHeight="1">
      <c r="A93" s="116"/>
      <c r="B93" s="116"/>
      <c r="C93" s="89" t="s">
        <v>5197</v>
      </c>
      <c r="D93" s="1020" t="str">
        <f>IF(CNGE_2025_M1_Secc5_Sub3!D124="","",CNGE_2025_M1_Secc5_Sub3!D124)</f>
        <v/>
      </c>
      <c r="E93" s="889"/>
      <c r="F93" s="889"/>
      <c r="G93" s="889"/>
      <c r="H93" s="890"/>
      <c r="I93" s="992"/>
      <c r="J93" s="885"/>
      <c r="K93" s="992"/>
      <c r="L93" s="885"/>
      <c r="M93" s="1041"/>
      <c r="N93" s="1043"/>
      <c r="O93" s="992"/>
      <c r="P93" s="885"/>
      <c r="Q93" s="992"/>
      <c r="R93" s="885"/>
      <c r="S93" s="992"/>
      <c r="T93" s="885"/>
      <c r="U93" s="992"/>
      <c r="V93" s="885"/>
      <c r="W93" s="992"/>
      <c r="X93" s="885"/>
      <c r="Y93" s="992"/>
      <c r="Z93" s="885"/>
      <c r="AA93" s="992"/>
      <c r="AB93" s="885"/>
      <c r="AC93" s="992"/>
      <c r="AD93" s="885"/>
      <c r="AG93" s="714">
        <f t="shared" si="11"/>
        <v>0</v>
      </c>
      <c r="AH93" s="718">
        <f t="shared" si="12"/>
        <v>0</v>
      </c>
      <c r="AI93" s="720">
        <f t="shared" si="13"/>
        <v>0</v>
      </c>
      <c r="AJ93" s="723">
        <f t="shared" si="0"/>
        <v>0</v>
      </c>
      <c r="AK93" s="293">
        <f t="shared" si="1"/>
        <v>0</v>
      </c>
      <c r="AL93" s="294" t="str">
        <f>IF(AK93=0,"",
IF(SUM($AK$37:AK93)=1,AM93,
IF($AK$137&gt;SUM($AK$37:AK93),_xlfn.CONCAT(", ",AM93),
IF($AK$137=SUM($AK$37:AK93),_xlfn.CONCAT(" y ",AM93)))))</f>
        <v/>
      </c>
      <c r="AM93" s="89" t="s">
        <v>5198</v>
      </c>
      <c r="AN93" s="354">
        <f t="shared" si="14"/>
        <v>0</v>
      </c>
      <c r="AO93" s="355">
        <f t="shared" si="15"/>
        <v>-1</v>
      </c>
      <c r="AP93" s="356">
        <f t="shared" si="2"/>
        <v>0</v>
      </c>
      <c r="AQ93" s="359">
        <f t="shared" si="3"/>
        <v>0</v>
      </c>
      <c r="AR93" s="726">
        <f t="shared" si="4"/>
        <v>0</v>
      </c>
      <c r="AS93" s="729">
        <f t="shared" si="5"/>
        <v>0</v>
      </c>
      <c r="AT93" s="558">
        <f t="shared" si="6"/>
        <v>0</v>
      </c>
      <c r="AU93" s="733">
        <f t="shared" si="7"/>
        <v>0</v>
      </c>
      <c r="AV93" s="735">
        <f t="shared" si="8"/>
        <v>0</v>
      </c>
      <c r="AY93" s="857">
        <f t="shared" si="9"/>
        <v>0</v>
      </c>
      <c r="AZ93" s="858">
        <f t="shared" si="10"/>
        <v>0</v>
      </c>
    </row>
    <row r="94" spans="1:52" ht="15" customHeight="1">
      <c r="A94" s="116"/>
      <c r="B94" s="116"/>
      <c r="C94" s="89" t="s">
        <v>5199</v>
      </c>
      <c r="D94" s="1020" t="str">
        <f>IF(CNGE_2025_M1_Secc5_Sub3!D125="","",CNGE_2025_M1_Secc5_Sub3!D125)</f>
        <v/>
      </c>
      <c r="E94" s="889"/>
      <c r="F94" s="889"/>
      <c r="G94" s="889"/>
      <c r="H94" s="890"/>
      <c r="I94" s="992"/>
      <c r="J94" s="885"/>
      <c r="K94" s="992"/>
      <c r="L94" s="885"/>
      <c r="M94" s="1041"/>
      <c r="N94" s="1043"/>
      <c r="O94" s="992"/>
      <c r="P94" s="885"/>
      <c r="Q94" s="992"/>
      <c r="R94" s="885"/>
      <c r="S94" s="992"/>
      <c r="T94" s="885"/>
      <c r="U94" s="992"/>
      <c r="V94" s="885"/>
      <c r="W94" s="992"/>
      <c r="X94" s="885"/>
      <c r="Y94" s="992"/>
      <c r="Z94" s="885"/>
      <c r="AA94" s="992"/>
      <c r="AB94" s="885"/>
      <c r="AC94" s="992"/>
      <c r="AD94" s="885"/>
      <c r="AG94" s="714">
        <f t="shared" si="11"/>
        <v>0</v>
      </c>
      <c r="AH94" s="718">
        <f t="shared" si="12"/>
        <v>0</v>
      </c>
      <c r="AI94" s="720">
        <f t="shared" si="13"/>
        <v>0</v>
      </c>
      <c r="AJ94" s="723">
        <f t="shared" si="0"/>
        <v>0</v>
      </c>
      <c r="AK94" s="293">
        <f t="shared" si="1"/>
        <v>0</v>
      </c>
      <c r="AL94" s="294" t="str">
        <f>IF(AK94=0,"",
IF(SUM($AK$37:AK94)=1,AM94,
IF($AK$137&gt;SUM($AK$37:AK94),_xlfn.CONCAT(", ",AM94),
IF($AK$137=SUM($AK$37:AK94),_xlfn.CONCAT(" y ",AM94)))))</f>
        <v/>
      </c>
      <c r="AM94" s="89" t="s">
        <v>5200</v>
      </c>
      <c r="AN94" s="354">
        <f t="shared" si="14"/>
        <v>0</v>
      </c>
      <c r="AO94" s="355">
        <f t="shared" si="15"/>
        <v>-1</v>
      </c>
      <c r="AP94" s="356">
        <f t="shared" si="2"/>
        <v>0</v>
      </c>
      <c r="AQ94" s="359">
        <f t="shared" si="3"/>
        <v>0</v>
      </c>
      <c r="AR94" s="726">
        <f t="shared" si="4"/>
        <v>0</v>
      </c>
      <c r="AS94" s="729">
        <f t="shared" si="5"/>
        <v>0</v>
      </c>
      <c r="AT94" s="558">
        <f t="shared" si="6"/>
        <v>0</v>
      </c>
      <c r="AU94" s="733">
        <f t="shared" si="7"/>
        <v>0</v>
      </c>
      <c r="AV94" s="735">
        <f t="shared" si="8"/>
        <v>0</v>
      </c>
      <c r="AY94" s="857">
        <f t="shared" si="9"/>
        <v>0</v>
      </c>
      <c r="AZ94" s="858">
        <f t="shared" si="10"/>
        <v>0</v>
      </c>
    </row>
    <row r="95" spans="1:52" ht="15" customHeight="1">
      <c r="A95" s="116"/>
      <c r="B95" s="116"/>
      <c r="C95" s="89" t="s">
        <v>5201</v>
      </c>
      <c r="D95" s="1020" t="str">
        <f>IF(CNGE_2025_M1_Secc5_Sub3!D126="","",CNGE_2025_M1_Secc5_Sub3!D126)</f>
        <v/>
      </c>
      <c r="E95" s="889"/>
      <c r="F95" s="889"/>
      <c r="G95" s="889"/>
      <c r="H95" s="890"/>
      <c r="I95" s="992"/>
      <c r="J95" s="885"/>
      <c r="K95" s="992"/>
      <c r="L95" s="885"/>
      <c r="M95" s="1041"/>
      <c r="N95" s="1043"/>
      <c r="O95" s="992"/>
      <c r="P95" s="885"/>
      <c r="Q95" s="992"/>
      <c r="R95" s="885"/>
      <c r="S95" s="992"/>
      <c r="T95" s="885"/>
      <c r="U95" s="992"/>
      <c r="V95" s="885"/>
      <c r="W95" s="992"/>
      <c r="X95" s="885"/>
      <c r="Y95" s="992"/>
      <c r="Z95" s="885"/>
      <c r="AA95" s="992"/>
      <c r="AB95" s="885"/>
      <c r="AC95" s="992"/>
      <c r="AD95" s="885"/>
      <c r="AG95" s="714">
        <f t="shared" si="11"/>
        <v>0</v>
      </c>
      <c r="AH95" s="718">
        <f t="shared" si="12"/>
        <v>0</v>
      </c>
      <c r="AI95" s="720">
        <f t="shared" si="13"/>
        <v>0</v>
      </c>
      <c r="AJ95" s="723">
        <f t="shared" si="0"/>
        <v>0</v>
      </c>
      <c r="AK95" s="293">
        <f t="shared" si="1"/>
        <v>0</v>
      </c>
      <c r="AL95" s="294" t="str">
        <f>IF(AK95=0,"",
IF(SUM($AK$37:AK95)=1,AM95,
IF($AK$137&gt;SUM($AK$37:AK95),_xlfn.CONCAT(", ",AM95),
IF($AK$137=SUM($AK$37:AK95),_xlfn.CONCAT(" y ",AM95)))))</f>
        <v/>
      </c>
      <c r="AM95" s="89" t="s">
        <v>5202</v>
      </c>
      <c r="AN95" s="354">
        <f t="shared" si="14"/>
        <v>0</v>
      </c>
      <c r="AO95" s="355">
        <f t="shared" si="15"/>
        <v>-1</v>
      </c>
      <c r="AP95" s="356">
        <f t="shared" si="2"/>
        <v>0</v>
      </c>
      <c r="AQ95" s="359">
        <f t="shared" si="3"/>
        <v>0</v>
      </c>
      <c r="AR95" s="726">
        <f t="shared" si="4"/>
        <v>0</v>
      </c>
      <c r="AS95" s="729">
        <f t="shared" si="5"/>
        <v>0</v>
      </c>
      <c r="AT95" s="558">
        <f t="shared" si="6"/>
        <v>0</v>
      </c>
      <c r="AU95" s="733">
        <f t="shared" si="7"/>
        <v>0</v>
      </c>
      <c r="AV95" s="735">
        <f t="shared" si="8"/>
        <v>0</v>
      </c>
      <c r="AY95" s="857">
        <f t="shared" si="9"/>
        <v>0</v>
      </c>
      <c r="AZ95" s="858">
        <f t="shared" si="10"/>
        <v>0</v>
      </c>
    </row>
    <row r="96" spans="1:52" ht="15" customHeight="1">
      <c r="A96" s="116"/>
      <c r="B96" s="116"/>
      <c r="C96" s="89" t="s">
        <v>5203</v>
      </c>
      <c r="D96" s="1020" t="str">
        <f>IF(CNGE_2025_M1_Secc5_Sub3!D127="","",CNGE_2025_M1_Secc5_Sub3!D127)</f>
        <v/>
      </c>
      <c r="E96" s="889"/>
      <c r="F96" s="889"/>
      <c r="G96" s="889"/>
      <c r="H96" s="890"/>
      <c r="I96" s="992"/>
      <c r="J96" s="885"/>
      <c r="K96" s="992"/>
      <c r="L96" s="885"/>
      <c r="M96" s="1041"/>
      <c r="N96" s="1043"/>
      <c r="O96" s="992"/>
      <c r="P96" s="885"/>
      <c r="Q96" s="992"/>
      <c r="R96" s="885"/>
      <c r="S96" s="992"/>
      <c r="T96" s="885"/>
      <c r="U96" s="992"/>
      <c r="V96" s="885"/>
      <c r="W96" s="992"/>
      <c r="X96" s="885"/>
      <c r="Y96" s="992"/>
      <c r="Z96" s="885"/>
      <c r="AA96" s="992"/>
      <c r="AB96" s="885"/>
      <c r="AC96" s="992"/>
      <c r="AD96" s="885"/>
      <c r="AG96" s="714">
        <f t="shared" si="11"/>
        <v>0</v>
      </c>
      <c r="AH96" s="718">
        <f t="shared" si="12"/>
        <v>0</v>
      </c>
      <c r="AI96" s="720">
        <f t="shared" si="13"/>
        <v>0</v>
      </c>
      <c r="AJ96" s="723">
        <f t="shared" si="0"/>
        <v>0</v>
      </c>
      <c r="AK96" s="293">
        <f t="shared" si="1"/>
        <v>0</v>
      </c>
      <c r="AL96" s="294" t="str">
        <f>IF(AK96=0,"",
IF(SUM($AK$37:AK96)=1,AM96,
IF($AK$137&gt;SUM($AK$37:AK96),_xlfn.CONCAT(", ",AM96),
IF($AK$137=SUM($AK$37:AK96),_xlfn.CONCAT(" y ",AM96)))))</f>
        <v/>
      </c>
      <c r="AM96" s="89" t="s">
        <v>5204</v>
      </c>
      <c r="AN96" s="354">
        <f t="shared" si="14"/>
        <v>0</v>
      </c>
      <c r="AO96" s="355">
        <f t="shared" si="15"/>
        <v>-1</v>
      </c>
      <c r="AP96" s="356">
        <f t="shared" si="2"/>
        <v>0</v>
      </c>
      <c r="AQ96" s="359">
        <f t="shared" si="3"/>
        <v>0</v>
      </c>
      <c r="AR96" s="726">
        <f t="shared" si="4"/>
        <v>0</v>
      </c>
      <c r="AS96" s="729">
        <f t="shared" si="5"/>
        <v>0</v>
      </c>
      <c r="AT96" s="558">
        <f t="shared" si="6"/>
        <v>0</v>
      </c>
      <c r="AU96" s="733">
        <f t="shared" si="7"/>
        <v>0</v>
      </c>
      <c r="AV96" s="735">
        <f t="shared" si="8"/>
        <v>0</v>
      </c>
      <c r="AY96" s="857">
        <f t="shared" si="9"/>
        <v>0</v>
      </c>
      <c r="AZ96" s="858">
        <f t="shared" si="10"/>
        <v>0</v>
      </c>
    </row>
    <row r="97" spans="1:52" ht="15" customHeight="1">
      <c r="A97" s="116"/>
      <c r="B97" s="116"/>
      <c r="C97" s="89" t="s">
        <v>5205</v>
      </c>
      <c r="D97" s="1020" t="str">
        <f>IF(CNGE_2025_M1_Secc5_Sub3!D128="","",CNGE_2025_M1_Secc5_Sub3!D128)</f>
        <v/>
      </c>
      <c r="E97" s="889"/>
      <c r="F97" s="889"/>
      <c r="G97" s="889"/>
      <c r="H97" s="890"/>
      <c r="I97" s="992"/>
      <c r="J97" s="885"/>
      <c r="K97" s="992"/>
      <c r="L97" s="885"/>
      <c r="M97" s="1041"/>
      <c r="N97" s="1043"/>
      <c r="O97" s="992"/>
      <c r="P97" s="885"/>
      <c r="Q97" s="992"/>
      <c r="R97" s="885"/>
      <c r="S97" s="992"/>
      <c r="T97" s="885"/>
      <c r="U97" s="992"/>
      <c r="V97" s="885"/>
      <c r="W97" s="992"/>
      <c r="X97" s="885"/>
      <c r="Y97" s="992"/>
      <c r="Z97" s="885"/>
      <c r="AA97" s="992"/>
      <c r="AB97" s="885"/>
      <c r="AC97" s="992"/>
      <c r="AD97" s="885"/>
      <c r="AG97" s="714">
        <f t="shared" si="11"/>
        <v>0</v>
      </c>
      <c r="AH97" s="718">
        <f t="shared" si="12"/>
        <v>0</v>
      </c>
      <c r="AI97" s="720">
        <f t="shared" si="13"/>
        <v>0</v>
      </c>
      <c r="AJ97" s="723">
        <f t="shared" si="0"/>
        <v>0</v>
      </c>
      <c r="AK97" s="293">
        <f t="shared" si="1"/>
        <v>0</v>
      </c>
      <c r="AL97" s="294" t="str">
        <f>IF(AK97=0,"",
IF(SUM($AK$37:AK97)=1,AM97,
IF($AK$137&gt;SUM($AK$37:AK97),_xlfn.CONCAT(", ",AM97),
IF($AK$137=SUM($AK$37:AK97),_xlfn.CONCAT(" y ",AM97)))))</f>
        <v/>
      </c>
      <c r="AM97" s="89" t="s">
        <v>5206</v>
      </c>
      <c r="AN97" s="354">
        <f t="shared" si="14"/>
        <v>0</v>
      </c>
      <c r="AO97" s="355">
        <f t="shared" si="15"/>
        <v>-1</v>
      </c>
      <c r="AP97" s="356">
        <f t="shared" si="2"/>
        <v>0</v>
      </c>
      <c r="AQ97" s="359">
        <f t="shared" si="3"/>
        <v>0</v>
      </c>
      <c r="AR97" s="726">
        <f t="shared" si="4"/>
        <v>0</v>
      </c>
      <c r="AS97" s="729">
        <f t="shared" si="5"/>
        <v>0</v>
      </c>
      <c r="AT97" s="558">
        <f t="shared" si="6"/>
        <v>0</v>
      </c>
      <c r="AU97" s="733">
        <f t="shared" si="7"/>
        <v>0</v>
      </c>
      <c r="AV97" s="735">
        <f t="shared" si="8"/>
        <v>0</v>
      </c>
      <c r="AY97" s="857">
        <f t="shared" si="9"/>
        <v>0</v>
      </c>
      <c r="AZ97" s="858">
        <f t="shared" si="10"/>
        <v>0</v>
      </c>
    </row>
    <row r="98" spans="1:52" ht="15" customHeight="1">
      <c r="A98" s="116"/>
      <c r="B98" s="116"/>
      <c r="C98" s="89" t="s">
        <v>5207</v>
      </c>
      <c r="D98" s="1020" t="str">
        <f>IF(CNGE_2025_M1_Secc5_Sub3!D129="","",CNGE_2025_M1_Secc5_Sub3!D129)</f>
        <v/>
      </c>
      <c r="E98" s="889"/>
      <c r="F98" s="889"/>
      <c r="G98" s="889"/>
      <c r="H98" s="890"/>
      <c r="I98" s="992"/>
      <c r="J98" s="885"/>
      <c r="K98" s="992"/>
      <c r="L98" s="885"/>
      <c r="M98" s="1041"/>
      <c r="N98" s="1043"/>
      <c r="O98" s="992"/>
      <c r="P98" s="885"/>
      <c r="Q98" s="992"/>
      <c r="R98" s="885"/>
      <c r="S98" s="992"/>
      <c r="T98" s="885"/>
      <c r="U98" s="992"/>
      <c r="V98" s="885"/>
      <c r="W98" s="992"/>
      <c r="X98" s="885"/>
      <c r="Y98" s="992"/>
      <c r="Z98" s="885"/>
      <c r="AA98" s="992"/>
      <c r="AB98" s="885"/>
      <c r="AC98" s="992"/>
      <c r="AD98" s="885"/>
      <c r="AG98" s="714">
        <f t="shared" si="11"/>
        <v>0</v>
      </c>
      <c r="AH98" s="718">
        <f t="shared" si="12"/>
        <v>0</v>
      </c>
      <c r="AI98" s="720">
        <f t="shared" si="13"/>
        <v>0</v>
      </c>
      <c r="AJ98" s="723">
        <f t="shared" si="0"/>
        <v>0</v>
      </c>
      <c r="AK98" s="293">
        <f t="shared" si="1"/>
        <v>0</v>
      </c>
      <c r="AL98" s="294" t="str">
        <f>IF(AK98=0,"",
IF(SUM($AK$37:AK98)=1,AM98,
IF($AK$137&gt;SUM($AK$37:AK98),_xlfn.CONCAT(", ",AM98),
IF($AK$137=SUM($AK$37:AK98),_xlfn.CONCAT(" y ",AM98)))))</f>
        <v/>
      </c>
      <c r="AM98" s="89" t="s">
        <v>5208</v>
      </c>
      <c r="AN98" s="354">
        <f t="shared" si="14"/>
        <v>0</v>
      </c>
      <c r="AO98" s="355">
        <f t="shared" si="15"/>
        <v>-1</v>
      </c>
      <c r="AP98" s="356">
        <f t="shared" si="2"/>
        <v>0</v>
      </c>
      <c r="AQ98" s="359">
        <f t="shared" si="3"/>
        <v>0</v>
      </c>
      <c r="AR98" s="726">
        <f t="shared" si="4"/>
        <v>0</v>
      </c>
      <c r="AS98" s="729">
        <f t="shared" si="5"/>
        <v>0</v>
      </c>
      <c r="AT98" s="558">
        <f t="shared" si="6"/>
        <v>0</v>
      </c>
      <c r="AU98" s="733">
        <f t="shared" si="7"/>
        <v>0</v>
      </c>
      <c r="AV98" s="735">
        <f t="shared" si="8"/>
        <v>0</v>
      </c>
      <c r="AY98" s="857">
        <f t="shared" si="9"/>
        <v>0</v>
      </c>
      <c r="AZ98" s="858">
        <f t="shared" si="10"/>
        <v>0</v>
      </c>
    </row>
    <row r="99" spans="1:52" ht="15" customHeight="1">
      <c r="A99" s="116"/>
      <c r="B99" s="116"/>
      <c r="C99" s="89" t="s">
        <v>5209</v>
      </c>
      <c r="D99" s="1020" t="str">
        <f>IF(CNGE_2025_M1_Secc5_Sub3!D130="","",CNGE_2025_M1_Secc5_Sub3!D130)</f>
        <v/>
      </c>
      <c r="E99" s="889"/>
      <c r="F99" s="889"/>
      <c r="G99" s="889"/>
      <c r="H99" s="890"/>
      <c r="I99" s="992"/>
      <c r="J99" s="885"/>
      <c r="K99" s="992"/>
      <c r="L99" s="885"/>
      <c r="M99" s="1041"/>
      <c r="N99" s="1043"/>
      <c r="O99" s="992"/>
      <c r="P99" s="885"/>
      <c r="Q99" s="992"/>
      <c r="R99" s="885"/>
      <c r="S99" s="992"/>
      <c r="T99" s="885"/>
      <c r="U99" s="992"/>
      <c r="V99" s="885"/>
      <c r="W99" s="992"/>
      <c r="X99" s="885"/>
      <c r="Y99" s="992"/>
      <c r="Z99" s="885"/>
      <c r="AA99" s="992"/>
      <c r="AB99" s="885"/>
      <c r="AC99" s="992"/>
      <c r="AD99" s="885"/>
      <c r="AG99" s="714">
        <f t="shared" si="11"/>
        <v>0</v>
      </c>
      <c r="AH99" s="718">
        <f t="shared" si="12"/>
        <v>0</v>
      </c>
      <c r="AI99" s="720">
        <f t="shared" si="13"/>
        <v>0</v>
      </c>
      <c r="AJ99" s="723">
        <f t="shared" si="0"/>
        <v>0</v>
      </c>
      <c r="AK99" s="293">
        <f t="shared" si="1"/>
        <v>0</v>
      </c>
      <c r="AL99" s="294" t="str">
        <f>IF(AK99=0,"",
IF(SUM($AK$37:AK99)=1,AM99,
IF($AK$137&gt;SUM($AK$37:AK99),_xlfn.CONCAT(", ",AM99),
IF($AK$137=SUM($AK$37:AK99),_xlfn.CONCAT(" y ",AM99)))))</f>
        <v/>
      </c>
      <c r="AM99" s="89" t="s">
        <v>5210</v>
      </c>
      <c r="AN99" s="354">
        <f t="shared" si="14"/>
        <v>0</v>
      </c>
      <c r="AO99" s="355">
        <f t="shared" si="15"/>
        <v>-1</v>
      </c>
      <c r="AP99" s="356">
        <f t="shared" si="2"/>
        <v>0</v>
      </c>
      <c r="AQ99" s="359">
        <f t="shared" si="3"/>
        <v>0</v>
      </c>
      <c r="AR99" s="726">
        <f t="shared" si="4"/>
        <v>0</v>
      </c>
      <c r="AS99" s="729">
        <f t="shared" si="5"/>
        <v>0</v>
      </c>
      <c r="AT99" s="558">
        <f t="shared" si="6"/>
        <v>0</v>
      </c>
      <c r="AU99" s="733">
        <f t="shared" si="7"/>
        <v>0</v>
      </c>
      <c r="AV99" s="735">
        <f t="shared" si="8"/>
        <v>0</v>
      </c>
      <c r="AY99" s="857">
        <f t="shared" si="9"/>
        <v>0</v>
      </c>
      <c r="AZ99" s="858">
        <f t="shared" si="10"/>
        <v>0</v>
      </c>
    </row>
    <row r="100" spans="1:52" ht="15" customHeight="1">
      <c r="A100" s="116"/>
      <c r="B100" s="116"/>
      <c r="C100" s="89" t="s">
        <v>5211</v>
      </c>
      <c r="D100" s="1020" t="str">
        <f>IF(CNGE_2025_M1_Secc5_Sub3!D131="","",CNGE_2025_M1_Secc5_Sub3!D131)</f>
        <v/>
      </c>
      <c r="E100" s="889"/>
      <c r="F100" s="889"/>
      <c r="G100" s="889"/>
      <c r="H100" s="890"/>
      <c r="I100" s="992"/>
      <c r="J100" s="885"/>
      <c r="K100" s="992"/>
      <c r="L100" s="885"/>
      <c r="M100" s="1041"/>
      <c r="N100" s="1043"/>
      <c r="O100" s="992"/>
      <c r="P100" s="885"/>
      <c r="Q100" s="992"/>
      <c r="R100" s="885"/>
      <c r="S100" s="992"/>
      <c r="T100" s="885"/>
      <c r="U100" s="992"/>
      <c r="V100" s="885"/>
      <c r="W100" s="992"/>
      <c r="X100" s="885"/>
      <c r="Y100" s="992"/>
      <c r="Z100" s="885"/>
      <c r="AA100" s="992"/>
      <c r="AB100" s="885"/>
      <c r="AC100" s="992"/>
      <c r="AD100" s="885"/>
      <c r="AG100" s="714">
        <f t="shared" si="11"/>
        <v>0</v>
      </c>
      <c r="AH100" s="718">
        <f t="shared" si="12"/>
        <v>0</v>
      </c>
      <c r="AI100" s="720">
        <f t="shared" si="13"/>
        <v>0</v>
      </c>
      <c r="AJ100" s="723">
        <f t="shared" si="0"/>
        <v>0</v>
      </c>
      <c r="AK100" s="293">
        <f t="shared" si="1"/>
        <v>0</v>
      </c>
      <c r="AL100" s="294" t="str">
        <f>IF(AK100=0,"",
IF(SUM($AK$37:AK100)=1,AM100,
IF($AK$137&gt;SUM($AK$37:AK100),_xlfn.CONCAT(", ",AM100),
IF($AK$137=SUM($AK$37:AK100),_xlfn.CONCAT(" y ",AM100)))))</f>
        <v/>
      </c>
      <c r="AM100" s="89" t="s">
        <v>5212</v>
      </c>
      <c r="AN100" s="354">
        <f t="shared" si="14"/>
        <v>0</v>
      </c>
      <c r="AO100" s="355">
        <f t="shared" si="15"/>
        <v>-1</v>
      </c>
      <c r="AP100" s="356">
        <f t="shared" si="2"/>
        <v>0</v>
      </c>
      <c r="AQ100" s="359">
        <f t="shared" si="3"/>
        <v>0</v>
      </c>
      <c r="AR100" s="726">
        <f t="shared" si="4"/>
        <v>0</v>
      </c>
      <c r="AS100" s="729">
        <f t="shared" si="5"/>
        <v>0</v>
      </c>
      <c r="AT100" s="558">
        <f t="shared" si="6"/>
        <v>0</v>
      </c>
      <c r="AU100" s="733">
        <f t="shared" si="7"/>
        <v>0</v>
      </c>
      <c r="AV100" s="735">
        <f t="shared" si="8"/>
        <v>0</v>
      </c>
      <c r="AY100" s="857">
        <f t="shared" si="9"/>
        <v>0</v>
      </c>
      <c r="AZ100" s="858">
        <f t="shared" si="10"/>
        <v>0</v>
      </c>
    </row>
    <row r="101" spans="1:52" ht="15" customHeight="1">
      <c r="A101" s="116"/>
      <c r="B101" s="116"/>
      <c r="C101" s="89" t="s">
        <v>5213</v>
      </c>
      <c r="D101" s="1020" t="str">
        <f>IF(CNGE_2025_M1_Secc5_Sub3!D132="","",CNGE_2025_M1_Secc5_Sub3!D132)</f>
        <v/>
      </c>
      <c r="E101" s="889"/>
      <c r="F101" s="889"/>
      <c r="G101" s="889"/>
      <c r="H101" s="890"/>
      <c r="I101" s="992"/>
      <c r="J101" s="885"/>
      <c r="K101" s="992"/>
      <c r="L101" s="885"/>
      <c r="M101" s="1041"/>
      <c r="N101" s="1043"/>
      <c r="O101" s="992"/>
      <c r="P101" s="885"/>
      <c r="Q101" s="992"/>
      <c r="R101" s="885"/>
      <c r="S101" s="992"/>
      <c r="T101" s="885"/>
      <c r="U101" s="992"/>
      <c r="V101" s="885"/>
      <c r="W101" s="992"/>
      <c r="X101" s="885"/>
      <c r="Y101" s="992"/>
      <c r="Z101" s="885"/>
      <c r="AA101" s="992"/>
      <c r="AB101" s="885"/>
      <c r="AC101" s="992"/>
      <c r="AD101" s="885"/>
      <c r="AG101" s="714">
        <f t="shared" si="11"/>
        <v>0</v>
      </c>
      <c r="AH101" s="718">
        <f t="shared" si="12"/>
        <v>0</v>
      </c>
      <c r="AI101" s="720">
        <f t="shared" si="13"/>
        <v>0</v>
      </c>
      <c r="AJ101" s="723">
        <f t="shared" si="0"/>
        <v>0</v>
      </c>
      <c r="AK101" s="293">
        <f t="shared" si="1"/>
        <v>0</v>
      </c>
      <c r="AL101" s="294" t="str">
        <f>IF(AK101=0,"",
IF(SUM($AK$37:AK101)=1,AM101,
IF($AK$137&gt;SUM($AK$37:AK101),_xlfn.CONCAT(", ",AM101),
IF($AK$137=SUM($AK$37:AK101),_xlfn.CONCAT(" y ",AM101)))))</f>
        <v/>
      </c>
      <c r="AM101" s="89" t="s">
        <v>5214</v>
      </c>
      <c r="AN101" s="354">
        <f t="shared" si="14"/>
        <v>0</v>
      </c>
      <c r="AO101" s="355">
        <f t="shared" si="15"/>
        <v>-1</v>
      </c>
      <c r="AP101" s="356">
        <f t="shared" si="2"/>
        <v>0</v>
      </c>
      <c r="AQ101" s="359">
        <f t="shared" si="3"/>
        <v>0</v>
      </c>
      <c r="AR101" s="726">
        <f t="shared" si="4"/>
        <v>0</v>
      </c>
      <c r="AS101" s="729">
        <f t="shared" si="5"/>
        <v>0</v>
      </c>
      <c r="AT101" s="558">
        <f t="shared" si="6"/>
        <v>0</v>
      </c>
      <c r="AU101" s="733">
        <f t="shared" si="7"/>
        <v>0</v>
      </c>
      <c r="AV101" s="735">
        <f t="shared" si="8"/>
        <v>0</v>
      </c>
      <c r="AY101" s="857">
        <f t="shared" si="9"/>
        <v>0</v>
      </c>
      <c r="AZ101" s="858">
        <f t="shared" si="10"/>
        <v>0</v>
      </c>
    </row>
    <row r="102" spans="1:52" ht="15" customHeight="1">
      <c r="A102" s="116"/>
      <c r="B102" s="116"/>
      <c r="C102" s="89" t="s">
        <v>5215</v>
      </c>
      <c r="D102" s="1020" t="str">
        <f>IF(CNGE_2025_M1_Secc5_Sub3!D133="","",CNGE_2025_M1_Secc5_Sub3!D133)</f>
        <v/>
      </c>
      <c r="E102" s="889"/>
      <c r="F102" s="889"/>
      <c r="G102" s="889"/>
      <c r="H102" s="890"/>
      <c r="I102" s="992"/>
      <c r="J102" s="885"/>
      <c r="K102" s="992"/>
      <c r="L102" s="885"/>
      <c r="M102" s="1041"/>
      <c r="N102" s="1043"/>
      <c r="O102" s="992"/>
      <c r="P102" s="885"/>
      <c r="Q102" s="992"/>
      <c r="R102" s="885"/>
      <c r="S102" s="992"/>
      <c r="T102" s="885"/>
      <c r="U102" s="992"/>
      <c r="V102" s="885"/>
      <c r="W102" s="992"/>
      <c r="X102" s="885"/>
      <c r="Y102" s="992"/>
      <c r="Z102" s="885"/>
      <c r="AA102" s="992"/>
      <c r="AB102" s="885"/>
      <c r="AC102" s="992"/>
      <c r="AD102" s="885"/>
      <c r="AG102" s="714">
        <f t="shared" si="11"/>
        <v>0</v>
      </c>
      <c r="AH102" s="718">
        <f t="shared" si="12"/>
        <v>0</v>
      </c>
      <c r="AI102" s="720">
        <f t="shared" si="13"/>
        <v>0</v>
      </c>
      <c r="AJ102" s="723">
        <f t="shared" ref="AJ102:AJ136" si="16">IF(AND(COUNTBLANK(D102)=0,$I102=8,COUNTA(K102:AD102)=0),0,IF(AND(COUNTBLANK(D102)=0,$I102&lt;&gt;8,COUNTA(K102:Z102)=8,Y102&lt;&gt;6,COUNTA(AA102)=0,AC102=""),0,IF(AND(COUNTBLANK(D102)=0,$I102&lt;&gt;8,COUNTA(K102:Z102)=8,Y102=6,COUNTA(AA102)=1,AC102=""),0,IF(AND(COUNTBLANK(D102)=1,COUNTA(I102:AB102)=0),0,1))))</f>
        <v>0</v>
      </c>
      <c r="AK102" s="293">
        <f t="shared" ref="AK102:AK136" si="17">IF(AJ102=0,0,1)</f>
        <v>0</v>
      </c>
      <c r="AL102" s="294" t="str">
        <f>IF(AK102=0,"",
IF(SUM($AK$37:AK102)=1,AM102,
IF($AK$137&gt;SUM($AK$37:AK102),_xlfn.CONCAT(", ",AM102),
IF($AK$137=SUM($AK$37:AK102),_xlfn.CONCAT(" y ",AM102)))))</f>
        <v/>
      </c>
      <c r="AM102" s="89" t="s">
        <v>5216</v>
      </c>
      <c r="AN102" s="354">
        <f t="shared" ref="AN102:AN136" si="18">IF(OR(M102="NS",M102="NA"),0,IF(SUM(ISTEXT(M102))=0,0,1))</f>
        <v>0</v>
      </c>
      <c r="AO102" s="355">
        <f t="shared" ref="AO102:AO136" si="19">IF(OR(M102="NS",M102="NA"),0,LEN(M102)-LEN(INT(M102)))</f>
        <v>-1</v>
      </c>
      <c r="AP102" s="356">
        <f t="shared" ref="AP102:AP136" si="20">IF(AO102&lt;=0,0,1)</f>
        <v>0</v>
      </c>
      <c r="AQ102" s="359">
        <f t="shared" ref="AQ102:AQ136" si="21">COUNTIF(M102,"NA")</f>
        <v>0</v>
      </c>
      <c r="AR102" s="726">
        <f t="shared" ref="AR102:AR136" si="22">IF(AND(O102=1,Q102&lt;&gt;8),1,0)</f>
        <v>0</v>
      </c>
      <c r="AS102" s="729">
        <f t="shared" ref="AS102:AS136" si="23">IF(AND(OR(O102=2,O102=3,O102=4),Q102=4),1,0)</f>
        <v>0</v>
      </c>
      <c r="AT102" s="558">
        <f t="shared" ref="AT102:AT136" si="24">IF(AND(O102=9,Q102&lt;&gt;9),1,0)</f>
        <v>0</v>
      </c>
      <c r="AU102" s="733">
        <f t="shared" ref="AU102:AU136" si="25">IF(AND(OR(S102=21,S102=22,S102=23,S102=99),U102=0),1,0)</f>
        <v>0</v>
      </c>
      <c r="AV102" s="735">
        <f t="shared" ref="AV102:AV136" si="26">IF(OR(W102="NS",U102="NS"),0,IF(AND(W102="NA",U102="NA"),0,IF(W102&lt;=U102,0,1)))</f>
        <v>0</v>
      </c>
      <c r="AY102" s="857">
        <f t="shared" ref="AY102:AY136" si="27">IF(AND(K102&lt;&gt;"",U102&lt;&gt;"",AZ102&gt;=18),0,IF(AND(K102="",U102=""),0,IF(AND(K102="NS",U102="NS"),0,1)))</f>
        <v>0</v>
      </c>
      <c r="AZ102" s="858">
        <f t="shared" ref="AZ102:AZ136" si="28">SUM(K102)-SUM(U102)</f>
        <v>0</v>
      </c>
    </row>
    <row r="103" spans="1:52" ht="15" customHeight="1">
      <c r="A103" s="116"/>
      <c r="B103" s="116"/>
      <c r="C103" s="89" t="s">
        <v>5217</v>
      </c>
      <c r="D103" s="1020" t="str">
        <f>IF(CNGE_2025_M1_Secc5_Sub3!D134="","",CNGE_2025_M1_Secc5_Sub3!D134)</f>
        <v/>
      </c>
      <c r="E103" s="889"/>
      <c r="F103" s="889"/>
      <c r="G103" s="889"/>
      <c r="H103" s="890"/>
      <c r="I103" s="992"/>
      <c r="J103" s="885"/>
      <c r="K103" s="992"/>
      <c r="L103" s="885"/>
      <c r="M103" s="1041"/>
      <c r="N103" s="1043"/>
      <c r="O103" s="992"/>
      <c r="P103" s="885"/>
      <c r="Q103" s="992"/>
      <c r="R103" s="885"/>
      <c r="S103" s="992"/>
      <c r="T103" s="885"/>
      <c r="U103" s="992"/>
      <c r="V103" s="885"/>
      <c r="W103" s="992"/>
      <c r="X103" s="885"/>
      <c r="Y103" s="992"/>
      <c r="Z103" s="885"/>
      <c r="AA103" s="992"/>
      <c r="AB103" s="885"/>
      <c r="AC103" s="992"/>
      <c r="AD103" s="885"/>
      <c r="AG103" s="714">
        <f t="shared" ref="AG103:AG136" si="29">IF(AND($I103=8,COUNTA(K103:AD103)&gt;0),1,0)</f>
        <v>0</v>
      </c>
      <c r="AH103" s="718">
        <f t="shared" ref="AH103:AH136" si="30">IF(AND($Y103&lt;&gt;6,AA103&lt;&gt;""),1,0)</f>
        <v>0</v>
      </c>
      <c r="AI103" s="720">
        <f t="shared" ref="AI103:AI136" si="31">IF(AND($AC103&lt;&gt;"",COUNTA(I103:AB103)&gt;0),1,0)</f>
        <v>0</v>
      </c>
      <c r="AJ103" s="723">
        <f t="shared" si="16"/>
        <v>0</v>
      </c>
      <c r="AK103" s="293">
        <f t="shared" si="17"/>
        <v>0</v>
      </c>
      <c r="AL103" s="294" t="str">
        <f>IF(AK103=0,"",
IF(SUM($AK$37:AK103)=1,AM103,
IF($AK$137&gt;SUM($AK$37:AK103),_xlfn.CONCAT(", ",AM103),
IF($AK$137=SUM($AK$37:AK103),_xlfn.CONCAT(" y ",AM103)))))</f>
        <v/>
      </c>
      <c r="AM103" s="89" t="s">
        <v>5218</v>
      </c>
      <c r="AN103" s="354">
        <f t="shared" si="18"/>
        <v>0</v>
      </c>
      <c r="AO103" s="355">
        <f t="shared" si="19"/>
        <v>-1</v>
      </c>
      <c r="AP103" s="356">
        <f t="shared" si="20"/>
        <v>0</v>
      </c>
      <c r="AQ103" s="359">
        <f t="shared" si="21"/>
        <v>0</v>
      </c>
      <c r="AR103" s="726">
        <f t="shared" si="22"/>
        <v>0</v>
      </c>
      <c r="AS103" s="729">
        <f t="shared" si="23"/>
        <v>0</v>
      </c>
      <c r="AT103" s="558">
        <f t="shared" si="24"/>
        <v>0</v>
      </c>
      <c r="AU103" s="733">
        <f t="shared" si="25"/>
        <v>0</v>
      </c>
      <c r="AV103" s="735">
        <f t="shared" si="26"/>
        <v>0</v>
      </c>
      <c r="AY103" s="857">
        <f t="shared" si="27"/>
        <v>0</v>
      </c>
      <c r="AZ103" s="858">
        <f t="shared" si="28"/>
        <v>0</v>
      </c>
    </row>
    <row r="104" spans="1:52" ht="15" customHeight="1">
      <c r="A104" s="116"/>
      <c r="B104" s="116"/>
      <c r="C104" s="89" t="s">
        <v>5219</v>
      </c>
      <c r="D104" s="1020" t="str">
        <f>IF(CNGE_2025_M1_Secc5_Sub3!D135="","",CNGE_2025_M1_Secc5_Sub3!D135)</f>
        <v/>
      </c>
      <c r="E104" s="889"/>
      <c r="F104" s="889"/>
      <c r="G104" s="889"/>
      <c r="H104" s="890"/>
      <c r="I104" s="992"/>
      <c r="J104" s="885"/>
      <c r="K104" s="992"/>
      <c r="L104" s="885"/>
      <c r="M104" s="1041"/>
      <c r="N104" s="1043"/>
      <c r="O104" s="992"/>
      <c r="P104" s="885"/>
      <c r="Q104" s="992"/>
      <c r="R104" s="885"/>
      <c r="S104" s="992"/>
      <c r="T104" s="885"/>
      <c r="U104" s="992"/>
      <c r="V104" s="885"/>
      <c r="W104" s="992"/>
      <c r="X104" s="885"/>
      <c r="Y104" s="992"/>
      <c r="Z104" s="885"/>
      <c r="AA104" s="992"/>
      <c r="AB104" s="885"/>
      <c r="AC104" s="992"/>
      <c r="AD104" s="885"/>
      <c r="AG104" s="714">
        <f t="shared" si="29"/>
        <v>0</v>
      </c>
      <c r="AH104" s="718">
        <f t="shared" si="30"/>
        <v>0</v>
      </c>
      <c r="AI104" s="720">
        <f t="shared" si="31"/>
        <v>0</v>
      </c>
      <c r="AJ104" s="723">
        <f t="shared" si="16"/>
        <v>0</v>
      </c>
      <c r="AK104" s="293">
        <f t="shared" si="17"/>
        <v>0</v>
      </c>
      <c r="AL104" s="294" t="str">
        <f>IF(AK104=0,"",
IF(SUM($AK$37:AK104)=1,AM104,
IF($AK$137&gt;SUM($AK$37:AK104),_xlfn.CONCAT(", ",AM104),
IF($AK$137=SUM($AK$37:AK104),_xlfn.CONCAT(" y ",AM104)))))</f>
        <v/>
      </c>
      <c r="AM104" s="89" t="s">
        <v>5220</v>
      </c>
      <c r="AN104" s="354">
        <f t="shared" si="18"/>
        <v>0</v>
      </c>
      <c r="AO104" s="355">
        <f t="shared" si="19"/>
        <v>-1</v>
      </c>
      <c r="AP104" s="356">
        <f t="shared" si="20"/>
        <v>0</v>
      </c>
      <c r="AQ104" s="359">
        <f t="shared" si="21"/>
        <v>0</v>
      </c>
      <c r="AR104" s="726">
        <f t="shared" si="22"/>
        <v>0</v>
      </c>
      <c r="AS104" s="729">
        <f t="shared" si="23"/>
        <v>0</v>
      </c>
      <c r="AT104" s="558">
        <f t="shared" si="24"/>
        <v>0</v>
      </c>
      <c r="AU104" s="733">
        <f t="shared" si="25"/>
        <v>0</v>
      </c>
      <c r="AV104" s="735">
        <f t="shared" si="26"/>
        <v>0</v>
      </c>
      <c r="AY104" s="857">
        <f t="shared" si="27"/>
        <v>0</v>
      </c>
      <c r="AZ104" s="858">
        <f t="shared" si="28"/>
        <v>0</v>
      </c>
    </row>
    <row r="105" spans="1:52" ht="15" customHeight="1">
      <c r="A105" s="116"/>
      <c r="B105" s="116"/>
      <c r="C105" s="89" t="s">
        <v>5221</v>
      </c>
      <c r="D105" s="1020" t="str">
        <f>IF(CNGE_2025_M1_Secc5_Sub3!D136="","",CNGE_2025_M1_Secc5_Sub3!D136)</f>
        <v/>
      </c>
      <c r="E105" s="889"/>
      <c r="F105" s="889"/>
      <c r="G105" s="889"/>
      <c r="H105" s="890"/>
      <c r="I105" s="992"/>
      <c r="J105" s="885"/>
      <c r="K105" s="992"/>
      <c r="L105" s="885"/>
      <c r="M105" s="1041"/>
      <c r="N105" s="1043"/>
      <c r="O105" s="992"/>
      <c r="P105" s="885"/>
      <c r="Q105" s="992"/>
      <c r="R105" s="885"/>
      <c r="S105" s="992"/>
      <c r="T105" s="885"/>
      <c r="U105" s="992"/>
      <c r="V105" s="885"/>
      <c r="W105" s="992"/>
      <c r="X105" s="885"/>
      <c r="Y105" s="992"/>
      <c r="Z105" s="885"/>
      <c r="AA105" s="992"/>
      <c r="AB105" s="885"/>
      <c r="AC105" s="992"/>
      <c r="AD105" s="885"/>
      <c r="AG105" s="714">
        <f t="shared" si="29"/>
        <v>0</v>
      </c>
      <c r="AH105" s="718">
        <f t="shared" si="30"/>
        <v>0</v>
      </c>
      <c r="AI105" s="720">
        <f t="shared" si="31"/>
        <v>0</v>
      </c>
      <c r="AJ105" s="723">
        <f t="shared" si="16"/>
        <v>0</v>
      </c>
      <c r="AK105" s="293">
        <f t="shared" si="17"/>
        <v>0</v>
      </c>
      <c r="AL105" s="294" t="str">
        <f>IF(AK105=0,"",
IF(SUM($AK$37:AK105)=1,AM105,
IF($AK$137&gt;SUM($AK$37:AK105),_xlfn.CONCAT(", ",AM105),
IF($AK$137=SUM($AK$37:AK105),_xlfn.CONCAT(" y ",AM105)))))</f>
        <v/>
      </c>
      <c r="AM105" s="89" t="s">
        <v>5222</v>
      </c>
      <c r="AN105" s="354">
        <f t="shared" si="18"/>
        <v>0</v>
      </c>
      <c r="AO105" s="355">
        <f t="shared" si="19"/>
        <v>-1</v>
      </c>
      <c r="AP105" s="356">
        <f t="shared" si="20"/>
        <v>0</v>
      </c>
      <c r="AQ105" s="359">
        <f t="shared" si="21"/>
        <v>0</v>
      </c>
      <c r="AR105" s="726">
        <f t="shared" si="22"/>
        <v>0</v>
      </c>
      <c r="AS105" s="729">
        <f t="shared" si="23"/>
        <v>0</v>
      </c>
      <c r="AT105" s="558">
        <f t="shared" si="24"/>
        <v>0</v>
      </c>
      <c r="AU105" s="733">
        <f t="shared" si="25"/>
        <v>0</v>
      </c>
      <c r="AV105" s="735">
        <f t="shared" si="26"/>
        <v>0</v>
      </c>
      <c r="AY105" s="857">
        <f t="shared" si="27"/>
        <v>0</v>
      </c>
      <c r="AZ105" s="858">
        <f t="shared" si="28"/>
        <v>0</v>
      </c>
    </row>
    <row r="106" spans="1:52" ht="15" customHeight="1">
      <c r="A106" s="116"/>
      <c r="B106" s="116"/>
      <c r="C106" s="89" t="s">
        <v>5223</v>
      </c>
      <c r="D106" s="1020" t="str">
        <f>IF(CNGE_2025_M1_Secc5_Sub3!D137="","",CNGE_2025_M1_Secc5_Sub3!D137)</f>
        <v/>
      </c>
      <c r="E106" s="889"/>
      <c r="F106" s="889"/>
      <c r="G106" s="889"/>
      <c r="H106" s="890"/>
      <c r="I106" s="992"/>
      <c r="J106" s="885"/>
      <c r="K106" s="992"/>
      <c r="L106" s="885"/>
      <c r="M106" s="1041"/>
      <c r="N106" s="1043"/>
      <c r="O106" s="992"/>
      <c r="P106" s="885"/>
      <c r="Q106" s="992"/>
      <c r="R106" s="885"/>
      <c r="S106" s="992"/>
      <c r="T106" s="885"/>
      <c r="U106" s="992"/>
      <c r="V106" s="885"/>
      <c r="W106" s="992"/>
      <c r="X106" s="885"/>
      <c r="Y106" s="992"/>
      <c r="Z106" s="885"/>
      <c r="AA106" s="992"/>
      <c r="AB106" s="885"/>
      <c r="AC106" s="992"/>
      <c r="AD106" s="885"/>
      <c r="AG106" s="714">
        <f t="shared" si="29"/>
        <v>0</v>
      </c>
      <c r="AH106" s="718">
        <f t="shared" si="30"/>
        <v>0</v>
      </c>
      <c r="AI106" s="720">
        <f t="shared" si="31"/>
        <v>0</v>
      </c>
      <c r="AJ106" s="723">
        <f t="shared" si="16"/>
        <v>0</v>
      </c>
      <c r="AK106" s="293">
        <f t="shared" si="17"/>
        <v>0</v>
      </c>
      <c r="AL106" s="294" t="str">
        <f>IF(AK106=0,"",
IF(SUM($AK$37:AK106)=1,AM106,
IF($AK$137&gt;SUM($AK$37:AK106),_xlfn.CONCAT(", ",AM106),
IF($AK$137=SUM($AK$37:AK106),_xlfn.CONCAT(" y ",AM106)))))</f>
        <v/>
      </c>
      <c r="AM106" s="89" t="s">
        <v>5224</v>
      </c>
      <c r="AN106" s="354">
        <f t="shared" si="18"/>
        <v>0</v>
      </c>
      <c r="AO106" s="355">
        <f t="shared" si="19"/>
        <v>-1</v>
      </c>
      <c r="AP106" s="356">
        <f t="shared" si="20"/>
        <v>0</v>
      </c>
      <c r="AQ106" s="359">
        <f t="shared" si="21"/>
        <v>0</v>
      </c>
      <c r="AR106" s="726">
        <f t="shared" si="22"/>
        <v>0</v>
      </c>
      <c r="AS106" s="729">
        <f t="shared" si="23"/>
        <v>0</v>
      </c>
      <c r="AT106" s="558">
        <f t="shared" si="24"/>
        <v>0</v>
      </c>
      <c r="AU106" s="733">
        <f t="shared" si="25"/>
        <v>0</v>
      </c>
      <c r="AV106" s="735">
        <f t="shared" si="26"/>
        <v>0</v>
      </c>
      <c r="AY106" s="857">
        <f t="shared" si="27"/>
        <v>0</v>
      </c>
      <c r="AZ106" s="858">
        <f t="shared" si="28"/>
        <v>0</v>
      </c>
    </row>
    <row r="107" spans="1:52" ht="15" customHeight="1">
      <c r="A107" s="116"/>
      <c r="B107" s="116"/>
      <c r="C107" s="89" t="s">
        <v>5225</v>
      </c>
      <c r="D107" s="1020" t="str">
        <f>IF(CNGE_2025_M1_Secc5_Sub3!D138="","",CNGE_2025_M1_Secc5_Sub3!D138)</f>
        <v/>
      </c>
      <c r="E107" s="889"/>
      <c r="F107" s="889"/>
      <c r="G107" s="889"/>
      <c r="H107" s="890"/>
      <c r="I107" s="992"/>
      <c r="J107" s="885"/>
      <c r="K107" s="992"/>
      <c r="L107" s="885"/>
      <c r="M107" s="1041"/>
      <c r="N107" s="1043"/>
      <c r="O107" s="992"/>
      <c r="P107" s="885"/>
      <c r="Q107" s="992"/>
      <c r="R107" s="885"/>
      <c r="S107" s="992"/>
      <c r="T107" s="885"/>
      <c r="U107" s="992"/>
      <c r="V107" s="885"/>
      <c r="W107" s="992"/>
      <c r="X107" s="885"/>
      <c r="Y107" s="992"/>
      <c r="Z107" s="885"/>
      <c r="AA107" s="992"/>
      <c r="AB107" s="885"/>
      <c r="AC107" s="992"/>
      <c r="AD107" s="885"/>
      <c r="AG107" s="714">
        <f t="shared" si="29"/>
        <v>0</v>
      </c>
      <c r="AH107" s="718">
        <f t="shared" si="30"/>
        <v>0</v>
      </c>
      <c r="AI107" s="720">
        <f t="shared" si="31"/>
        <v>0</v>
      </c>
      <c r="AJ107" s="723">
        <f t="shared" si="16"/>
        <v>0</v>
      </c>
      <c r="AK107" s="293">
        <f t="shared" si="17"/>
        <v>0</v>
      </c>
      <c r="AL107" s="294" t="str">
        <f>IF(AK107=0,"",
IF(SUM($AK$37:AK107)=1,AM107,
IF($AK$137&gt;SUM($AK$37:AK107),_xlfn.CONCAT(", ",AM107),
IF($AK$137=SUM($AK$37:AK107),_xlfn.CONCAT(" y ",AM107)))))</f>
        <v/>
      </c>
      <c r="AM107" s="89" t="s">
        <v>5226</v>
      </c>
      <c r="AN107" s="354">
        <f t="shared" si="18"/>
        <v>0</v>
      </c>
      <c r="AO107" s="355">
        <f t="shared" si="19"/>
        <v>-1</v>
      </c>
      <c r="AP107" s="356">
        <f t="shared" si="20"/>
        <v>0</v>
      </c>
      <c r="AQ107" s="359">
        <f t="shared" si="21"/>
        <v>0</v>
      </c>
      <c r="AR107" s="726">
        <f t="shared" si="22"/>
        <v>0</v>
      </c>
      <c r="AS107" s="729">
        <f t="shared" si="23"/>
        <v>0</v>
      </c>
      <c r="AT107" s="558">
        <f t="shared" si="24"/>
        <v>0</v>
      </c>
      <c r="AU107" s="733">
        <f t="shared" si="25"/>
        <v>0</v>
      </c>
      <c r="AV107" s="735">
        <f t="shared" si="26"/>
        <v>0</v>
      </c>
      <c r="AY107" s="857">
        <f t="shared" si="27"/>
        <v>0</v>
      </c>
      <c r="AZ107" s="858">
        <f t="shared" si="28"/>
        <v>0</v>
      </c>
    </row>
    <row r="108" spans="1:52" ht="15" customHeight="1">
      <c r="A108" s="116"/>
      <c r="B108" s="116"/>
      <c r="C108" s="89" t="s">
        <v>5227</v>
      </c>
      <c r="D108" s="1020" t="str">
        <f>IF(CNGE_2025_M1_Secc5_Sub3!D139="","",CNGE_2025_M1_Secc5_Sub3!D139)</f>
        <v/>
      </c>
      <c r="E108" s="889"/>
      <c r="F108" s="889"/>
      <c r="G108" s="889"/>
      <c r="H108" s="890"/>
      <c r="I108" s="992"/>
      <c r="J108" s="885"/>
      <c r="K108" s="992"/>
      <c r="L108" s="885"/>
      <c r="M108" s="1041"/>
      <c r="N108" s="1043"/>
      <c r="O108" s="992"/>
      <c r="P108" s="885"/>
      <c r="Q108" s="992"/>
      <c r="R108" s="885"/>
      <c r="S108" s="992"/>
      <c r="T108" s="885"/>
      <c r="U108" s="992"/>
      <c r="V108" s="885"/>
      <c r="W108" s="992"/>
      <c r="X108" s="885"/>
      <c r="Y108" s="992"/>
      <c r="Z108" s="885"/>
      <c r="AA108" s="992"/>
      <c r="AB108" s="885"/>
      <c r="AC108" s="992"/>
      <c r="AD108" s="885"/>
      <c r="AG108" s="714">
        <f t="shared" si="29"/>
        <v>0</v>
      </c>
      <c r="AH108" s="718">
        <f t="shared" si="30"/>
        <v>0</v>
      </c>
      <c r="AI108" s="720">
        <f t="shared" si="31"/>
        <v>0</v>
      </c>
      <c r="AJ108" s="723">
        <f t="shared" si="16"/>
        <v>0</v>
      </c>
      <c r="AK108" s="293">
        <f t="shared" si="17"/>
        <v>0</v>
      </c>
      <c r="AL108" s="294" t="str">
        <f>IF(AK108=0,"",
IF(SUM($AK$37:AK108)=1,AM108,
IF($AK$137&gt;SUM($AK$37:AK108),_xlfn.CONCAT(", ",AM108),
IF($AK$137=SUM($AK$37:AK108),_xlfn.CONCAT(" y ",AM108)))))</f>
        <v/>
      </c>
      <c r="AM108" s="89" t="s">
        <v>5228</v>
      </c>
      <c r="AN108" s="354">
        <f t="shared" si="18"/>
        <v>0</v>
      </c>
      <c r="AO108" s="355">
        <f t="shared" si="19"/>
        <v>-1</v>
      </c>
      <c r="AP108" s="356">
        <f t="shared" si="20"/>
        <v>0</v>
      </c>
      <c r="AQ108" s="359">
        <f t="shared" si="21"/>
        <v>0</v>
      </c>
      <c r="AR108" s="726">
        <f t="shared" si="22"/>
        <v>0</v>
      </c>
      <c r="AS108" s="729">
        <f t="shared" si="23"/>
        <v>0</v>
      </c>
      <c r="AT108" s="558">
        <f t="shared" si="24"/>
        <v>0</v>
      </c>
      <c r="AU108" s="733">
        <f t="shared" si="25"/>
        <v>0</v>
      </c>
      <c r="AV108" s="735">
        <f t="shared" si="26"/>
        <v>0</v>
      </c>
      <c r="AY108" s="857">
        <f t="shared" si="27"/>
        <v>0</v>
      </c>
      <c r="AZ108" s="858">
        <f t="shared" si="28"/>
        <v>0</v>
      </c>
    </row>
    <row r="109" spans="1:52" ht="15" customHeight="1">
      <c r="A109" s="116"/>
      <c r="B109" s="116"/>
      <c r="C109" s="89" t="s">
        <v>5229</v>
      </c>
      <c r="D109" s="1020" t="str">
        <f>IF(CNGE_2025_M1_Secc5_Sub3!D140="","",CNGE_2025_M1_Secc5_Sub3!D140)</f>
        <v/>
      </c>
      <c r="E109" s="889"/>
      <c r="F109" s="889"/>
      <c r="G109" s="889"/>
      <c r="H109" s="890"/>
      <c r="I109" s="992"/>
      <c r="J109" s="885"/>
      <c r="K109" s="992"/>
      <c r="L109" s="885"/>
      <c r="M109" s="1041"/>
      <c r="N109" s="1043"/>
      <c r="O109" s="992"/>
      <c r="P109" s="885"/>
      <c r="Q109" s="992"/>
      <c r="R109" s="885"/>
      <c r="S109" s="992"/>
      <c r="T109" s="885"/>
      <c r="U109" s="992"/>
      <c r="V109" s="885"/>
      <c r="W109" s="992"/>
      <c r="X109" s="885"/>
      <c r="Y109" s="992"/>
      <c r="Z109" s="885"/>
      <c r="AA109" s="992"/>
      <c r="AB109" s="885"/>
      <c r="AC109" s="992"/>
      <c r="AD109" s="885"/>
      <c r="AG109" s="714">
        <f t="shared" si="29"/>
        <v>0</v>
      </c>
      <c r="AH109" s="718">
        <f t="shared" si="30"/>
        <v>0</v>
      </c>
      <c r="AI109" s="720">
        <f t="shared" si="31"/>
        <v>0</v>
      </c>
      <c r="AJ109" s="723">
        <f t="shared" si="16"/>
        <v>0</v>
      </c>
      <c r="AK109" s="293">
        <f t="shared" si="17"/>
        <v>0</v>
      </c>
      <c r="AL109" s="294" t="str">
        <f>IF(AK109=0,"",
IF(SUM($AK$37:AK109)=1,AM109,
IF($AK$137&gt;SUM($AK$37:AK109),_xlfn.CONCAT(", ",AM109),
IF($AK$137=SUM($AK$37:AK109),_xlfn.CONCAT(" y ",AM109)))))</f>
        <v/>
      </c>
      <c r="AM109" s="89" t="s">
        <v>5230</v>
      </c>
      <c r="AN109" s="354">
        <f t="shared" si="18"/>
        <v>0</v>
      </c>
      <c r="AO109" s="355">
        <f t="shared" si="19"/>
        <v>-1</v>
      </c>
      <c r="AP109" s="356">
        <f t="shared" si="20"/>
        <v>0</v>
      </c>
      <c r="AQ109" s="359">
        <f t="shared" si="21"/>
        <v>0</v>
      </c>
      <c r="AR109" s="726">
        <f t="shared" si="22"/>
        <v>0</v>
      </c>
      <c r="AS109" s="729">
        <f t="shared" si="23"/>
        <v>0</v>
      </c>
      <c r="AT109" s="558">
        <f t="shared" si="24"/>
        <v>0</v>
      </c>
      <c r="AU109" s="733">
        <f t="shared" si="25"/>
        <v>0</v>
      </c>
      <c r="AV109" s="735">
        <f t="shared" si="26"/>
        <v>0</v>
      </c>
      <c r="AY109" s="857">
        <f t="shared" si="27"/>
        <v>0</v>
      </c>
      <c r="AZ109" s="858">
        <f t="shared" si="28"/>
        <v>0</v>
      </c>
    </row>
    <row r="110" spans="1:52" ht="15" customHeight="1">
      <c r="A110" s="116"/>
      <c r="B110" s="116"/>
      <c r="C110" s="89" t="s">
        <v>5231</v>
      </c>
      <c r="D110" s="1020" t="str">
        <f>IF(CNGE_2025_M1_Secc5_Sub3!D141="","",CNGE_2025_M1_Secc5_Sub3!D141)</f>
        <v/>
      </c>
      <c r="E110" s="889"/>
      <c r="F110" s="889"/>
      <c r="G110" s="889"/>
      <c r="H110" s="890"/>
      <c r="I110" s="992"/>
      <c r="J110" s="885"/>
      <c r="K110" s="992"/>
      <c r="L110" s="885"/>
      <c r="M110" s="1041"/>
      <c r="N110" s="1043"/>
      <c r="O110" s="992"/>
      <c r="P110" s="885"/>
      <c r="Q110" s="992"/>
      <c r="R110" s="885"/>
      <c r="S110" s="992"/>
      <c r="T110" s="885"/>
      <c r="U110" s="992"/>
      <c r="V110" s="885"/>
      <c r="W110" s="992"/>
      <c r="X110" s="885"/>
      <c r="Y110" s="992"/>
      <c r="Z110" s="885"/>
      <c r="AA110" s="992"/>
      <c r="AB110" s="885"/>
      <c r="AC110" s="992"/>
      <c r="AD110" s="885"/>
      <c r="AG110" s="714">
        <f t="shared" si="29"/>
        <v>0</v>
      </c>
      <c r="AH110" s="718">
        <f t="shared" si="30"/>
        <v>0</v>
      </c>
      <c r="AI110" s="720">
        <f t="shared" si="31"/>
        <v>0</v>
      </c>
      <c r="AJ110" s="723">
        <f t="shared" si="16"/>
        <v>0</v>
      </c>
      <c r="AK110" s="293">
        <f t="shared" si="17"/>
        <v>0</v>
      </c>
      <c r="AL110" s="294" t="str">
        <f>IF(AK110=0,"",
IF(SUM($AK$37:AK110)=1,AM110,
IF($AK$137&gt;SUM($AK$37:AK110),_xlfn.CONCAT(", ",AM110),
IF($AK$137=SUM($AK$37:AK110),_xlfn.CONCAT(" y ",AM110)))))</f>
        <v/>
      </c>
      <c r="AM110" s="89" t="s">
        <v>5232</v>
      </c>
      <c r="AN110" s="354">
        <f t="shared" si="18"/>
        <v>0</v>
      </c>
      <c r="AO110" s="355">
        <f t="shared" si="19"/>
        <v>-1</v>
      </c>
      <c r="AP110" s="356">
        <f t="shared" si="20"/>
        <v>0</v>
      </c>
      <c r="AQ110" s="359">
        <f t="shared" si="21"/>
        <v>0</v>
      </c>
      <c r="AR110" s="726">
        <f t="shared" si="22"/>
        <v>0</v>
      </c>
      <c r="AS110" s="729">
        <f t="shared" si="23"/>
        <v>0</v>
      </c>
      <c r="AT110" s="558">
        <f t="shared" si="24"/>
        <v>0</v>
      </c>
      <c r="AU110" s="733">
        <f t="shared" si="25"/>
        <v>0</v>
      </c>
      <c r="AV110" s="735">
        <f t="shared" si="26"/>
        <v>0</v>
      </c>
      <c r="AY110" s="857">
        <f t="shared" si="27"/>
        <v>0</v>
      </c>
      <c r="AZ110" s="858">
        <f t="shared" si="28"/>
        <v>0</v>
      </c>
    </row>
    <row r="111" spans="1:52" ht="15" customHeight="1">
      <c r="A111" s="116"/>
      <c r="B111" s="116"/>
      <c r="C111" s="89" t="s">
        <v>5233</v>
      </c>
      <c r="D111" s="1020" t="str">
        <f>IF(CNGE_2025_M1_Secc5_Sub3!D142="","",CNGE_2025_M1_Secc5_Sub3!D142)</f>
        <v/>
      </c>
      <c r="E111" s="889"/>
      <c r="F111" s="889"/>
      <c r="G111" s="889"/>
      <c r="H111" s="890"/>
      <c r="I111" s="992"/>
      <c r="J111" s="885"/>
      <c r="K111" s="992"/>
      <c r="L111" s="885"/>
      <c r="M111" s="1041"/>
      <c r="N111" s="1043"/>
      <c r="O111" s="992"/>
      <c r="P111" s="885"/>
      <c r="Q111" s="992"/>
      <c r="R111" s="885"/>
      <c r="S111" s="992"/>
      <c r="T111" s="885"/>
      <c r="U111" s="992"/>
      <c r="V111" s="885"/>
      <c r="W111" s="992"/>
      <c r="X111" s="885"/>
      <c r="Y111" s="992"/>
      <c r="Z111" s="885"/>
      <c r="AA111" s="992"/>
      <c r="AB111" s="885"/>
      <c r="AC111" s="992"/>
      <c r="AD111" s="885"/>
      <c r="AG111" s="714">
        <f t="shared" si="29"/>
        <v>0</v>
      </c>
      <c r="AH111" s="718">
        <f t="shared" si="30"/>
        <v>0</v>
      </c>
      <c r="AI111" s="720">
        <f t="shared" si="31"/>
        <v>0</v>
      </c>
      <c r="AJ111" s="723">
        <f t="shared" si="16"/>
        <v>0</v>
      </c>
      <c r="AK111" s="293">
        <f t="shared" si="17"/>
        <v>0</v>
      </c>
      <c r="AL111" s="294" t="str">
        <f>IF(AK111=0,"",
IF(SUM($AK$37:AK111)=1,AM111,
IF($AK$137&gt;SUM($AK$37:AK111),_xlfn.CONCAT(", ",AM111),
IF($AK$137=SUM($AK$37:AK111),_xlfn.CONCAT(" y ",AM111)))))</f>
        <v/>
      </c>
      <c r="AM111" s="89" t="s">
        <v>5234</v>
      </c>
      <c r="AN111" s="354">
        <f t="shared" si="18"/>
        <v>0</v>
      </c>
      <c r="AO111" s="355">
        <f t="shared" si="19"/>
        <v>-1</v>
      </c>
      <c r="AP111" s="356">
        <f t="shared" si="20"/>
        <v>0</v>
      </c>
      <c r="AQ111" s="359">
        <f t="shared" si="21"/>
        <v>0</v>
      </c>
      <c r="AR111" s="726">
        <f t="shared" si="22"/>
        <v>0</v>
      </c>
      <c r="AS111" s="729">
        <f t="shared" si="23"/>
        <v>0</v>
      </c>
      <c r="AT111" s="558">
        <f t="shared" si="24"/>
        <v>0</v>
      </c>
      <c r="AU111" s="733">
        <f t="shared" si="25"/>
        <v>0</v>
      </c>
      <c r="AV111" s="735">
        <f t="shared" si="26"/>
        <v>0</v>
      </c>
      <c r="AY111" s="857">
        <f t="shared" si="27"/>
        <v>0</v>
      </c>
      <c r="AZ111" s="858">
        <f t="shared" si="28"/>
        <v>0</v>
      </c>
    </row>
    <row r="112" spans="1:52" ht="15" customHeight="1">
      <c r="A112" s="116"/>
      <c r="B112" s="116"/>
      <c r="C112" s="89" t="s">
        <v>5235</v>
      </c>
      <c r="D112" s="1020" t="str">
        <f>IF(CNGE_2025_M1_Secc5_Sub3!D143="","",CNGE_2025_M1_Secc5_Sub3!D143)</f>
        <v/>
      </c>
      <c r="E112" s="889"/>
      <c r="F112" s="889"/>
      <c r="G112" s="889"/>
      <c r="H112" s="890"/>
      <c r="I112" s="992"/>
      <c r="J112" s="885"/>
      <c r="K112" s="992"/>
      <c r="L112" s="885"/>
      <c r="M112" s="1041"/>
      <c r="N112" s="1043"/>
      <c r="O112" s="992"/>
      <c r="P112" s="885"/>
      <c r="Q112" s="992"/>
      <c r="R112" s="885"/>
      <c r="S112" s="992"/>
      <c r="T112" s="885"/>
      <c r="U112" s="992"/>
      <c r="V112" s="885"/>
      <c r="W112" s="992"/>
      <c r="X112" s="885"/>
      <c r="Y112" s="992"/>
      <c r="Z112" s="885"/>
      <c r="AA112" s="992"/>
      <c r="AB112" s="885"/>
      <c r="AC112" s="992"/>
      <c r="AD112" s="885"/>
      <c r="AG112" s="714">
        <f t="shared" si="29"/>
        <v>0</v>
      </c>
      <c r="AH112" s="718">
        <f t="shared" si="30"/>
        <v>0</v>
      </c>
      <c r="AI112" s="720">
        <f t="shared" si="31"/>
        <v>0</v>
      </c>
      <c r="AJ112" s="723">
        <f t="shared" si="16"/>
        <v>0</v>
      </c>
      <c r="AK112" s="293">
        <f t="shared" si="17"/>
        <v>0</v>
      </c>
      <c r="AL112" s="294" t="str">
        <f>IF(AK112=0,"",
IF(SUM($AK$37:AK112)=1,AM112,
IF($AK$137&gt;SUM($AK$37:AK112),_xlfn.CONCAT(", ",AM112),
IF($AK$137=SUM($AK$37:AK112),_xlfn.CONCAT(" y ",AM112)))))</f>
        <v/>
      </c>
      <c r="AM112" s="89" t="s">
        <v>5236</v>
      </c>
      <c r="AN112" s="354">
        <f t="shared" si="18"/>
        <v>0</v>
      </c>
      <c r="AO112" s="355">
        <f t="shared" si="19"/>
        <v>-1</v>
      </c>
      <c r="AP112" s="356">
        <f t="shared" si="20"/>
        <v>0</v>
      </c>
      <c r="AQ112" s="359">
        <f t="shared" si="21"/>
        <v>0</v>
      </c>
      <c r="AR112" s="726">
        <f t="shared" si="22"/>
        <v>0</v>
      </c>
      <c r="AS112" s="729">
        <f t="shared" si="23"/>
        <v>0</v>
      </c>
      <c r="AT112" s="558">
        <f t="shared" si="24"/>
        <v>0</v>
      </c>
      <c r="AU112" s="733">
        <f t="shared" si="25"/>
        <v>0</v>
      </c>
      <c r="AV112" s="735">
        <f t="shared" si="26"/>
        <v>0</v>
      </c>
      <c r="AY112" s="857">
        <f t="shared" si="27"/>
        <v>0</v>
      </c>
      <c r="AZ112" s="858">
        <f t="shared" si="28"/>
        <v>0</v>
      </c>
    </row>
    <row r="113" spans="1:52" ht="15" customHeight="1">
      <c r="A113" s="116"/>
      <c r="B113" s="116"/>
      <c r="C113" s="89" t="s">
        <v>5237</v>
      </c>
      <c r="D113" s="1020" t="str">
        <f>IF(CNGE_2025_M1_Secc5_Sub3!D144="","",CNGE_2025_M1_Secc5_Sub3!D144)</f>
        <v/>
      </c>
      <c r="E113" s="889"/>
      <c r="F113" s="889"/>
      <c r="G113" s="889"/>
      <c r="H113" s="890"/>
      <c r="I113" s="992"/>
      <c r="J113" s="885"/>
      <c r="K113" s="992"/>
      <c r="L113" s="885"/>
      <c r="M113" s="1041"/>
      <c r="N113" s="1043"/>
      <c r="O113" s="992"/>
      <c r="P113" s="885"/>
      <c r="Q113" s="992"/>
      <c r="R113" s="885"/>
      <c r="S113" s="992"/>
      <c r="T113" s="885"/>
      <c r="U113" s="992"/>
      <c r="V113" s="885"/>
      <c r="W113" s="992"/>
      <c r="X113" s="885"/>
      <c r="Y113" s="992"/>
      <c r="Z113" s="885"/>
      <c r="AA113" s="992"/>
      <c r="AB113" s="885"/>
      <c r="AC113" s="992"/>
      <c r="AD113" s="885"/>
      <c r="AG113" s="714">
        <f t="shared" si="29"/>
        <v>0</v>
      </c>
      <c r="AH113" s="718">
        <f t="shared" si="30"/>
        <v>0</v>
      </c>
      <c r="AI113" s="720">
        <f t="shared" si="31"/>
        <v>0</v>
      </c>
      <c r="AJ113" s="723">
        <f t="shared" si="16"/>
        <v>0</v>
      </c>
      <c r="AK113" s="293">
        <f t="shared" si="17"/>
        <v>0</v>
      </c>
      <c r="AL113" s="294" t="str">
        <f>IF(AK113=0,"",
IF(SUM($AK$37:AK113)=1,AM113,
IF($AK$137&gt;SUM($AK$37:AK113),_xlfn.CONCAT(", ",AM113),
IF($AK$137=SUM($AK$37:AK113),_xlfn.CONCAT(" y ",AM113)))))</f>
        <v/>
      </c>
      <c r="AM113" s="89" t="s">
        <v>5238</v>
      </c>
      <c r="AN113" s="354">
        <f t="shared" si="18"/>
        <v>0</v>
      </c>
      <c r="AO113" s="355">
        <f t="shared" si="19"/>
        <v>-1</v>
      </c>
      <c r="AP113" s="356">
        <f t="shared" si="20"/>
        <v>0</v>
      </c>
      <c r="AQ113" s="359">
        <f t="shared" si="21"/>
        <v>0</v>
      </c>
      <c r="AR113" s="726">
        <f t="shared" si="22"/>
        <v>0</v>
      </c>
      <c r="AS113" s="729">
        <f t="shared" si="23"/>
        <v>0</v>
      </c>
      <c r="AT113" s="558">
        <f t="shared" si="24"/>
        <v>0</v>
      </c>
      <c r="AU113" s="733">
        <f t="shared" si="25"/>
        <v>0</v>
      </c>
      <c r="AV113" s="735">
        <f t="shared" si="26"/>
        <v>0</v>
      </c>
      <c r="AY113" s="857">
        <f t="shared" si="27"/>
        <v>0</v>
      </c>
      <c r="AZ113" s="858">
        <f t="shared" si="28"/>
        <v>0</v>
      </c>
    </row>
    <row r="114" spans="1:52" ht="15" customHeight="1">
      <c r="A114" s="116"/>
      <c r="B114" s="116"/>
      <c r="C114" s="89" t="s">
        <v>5239</v>
      </c>
      <c r="D114" s="1020" t="str">
        <f>IF(CNGE_2025_M1_Secc5_Sub3!D145="","",CNGE_2025_M1_Secc5_Sub3!D145)</f>
        <v/>
      </c>
      <c r="E114" s="889"/>
      <c r="F114" s="889"/>
      <c r="G114" s="889"/>
      <c r="H114" s="890"/>
      <c r="I114" s="992"/>
      <c r="J114" s="885"/>
      <c r="K114" s="992"/>
      <c r="L114" s="885"/>
      <c r="M114" s="1041"/>
      <c r="N114" s="1043"/>
      <c r="O114" s="992"/>
      <c r="P114" s="885"/>
      <c r="Q114" s="992"/>
      <c r="R114" s="885"/>
      <c r="S114" s="992"/>
      <c r="T114" s="885"/>
      <c r="U114" s="992"/>
      <c r="V114" s="885"/>
      <c r="W114" s="992"/>
      <c r="X114" s="885"/>
      <c r="Y114" s="992"/>
      <c r="Z114" s="885"/>
      <c r="AA114" s="992"/>
      <c r="AB114" s="885"/>
      <c r="AC114" s="992"/>
      <c r="AD114" s="885"/>
      <c r="AG114" s="714">
        <f t="shared" si="29"/>
        <v>0</v>
      </c>
      <c r="AH114" s="718">
        <f t="shared" si="30"/>
        <v>0</v>
      </c>
      <c r="AI114" s="720">
        <f t="shared" si="31"/>
        <v>0</v>
      </c>
      <c r="AJ114" s="723">
        <f t="shared" si="16"/>
        <v>0</v>
      </c>
      <c r="AK114" s="293">
        <f t="shared" si="17"/>
        <v>0</v>
      </c>
      <c r="AL114" s="294" t="str">
        <f>IF(AK114=0,"",
IF(SUM($AK$37:AK114)=1,AM114,
IF($AK$137&gt;SUM($AK$37:AK114),_xlfn.CONCAT(", ",AM114),
IF($AK$137=SUM($AK$37:AK114),_xlfn.CONCAT(" y ",AM114)))))</f>
        <v/>
      </c>
      <c r="AM114" s="89" t="s">
        <v>5240</v>
      </c>
      <c r="AN114" s="354">
        <f t="shared" si="18"/>
        <v>0</v>
      </c>
      <c r="AO114" s="355">
        <f t="shared" si="19"/>
        <v>-1</v>
      </c>
      <c r="AP114" s="356">
        <f t="shared" si="20"/>
        <v>0</v>
      </c>
      <c r="AQ114" s="359">
        <f t="shared" si="21"/>
        <v>0</v>
      </c>
      <c r="AR114" s="726">
        <f t="shared" si="22"/>
        <v>0</v>
      </c>
      <c r="AS114" s="729">
        <f t="shared" si="23"/>
        <v>0</v>
      </c>
      <c r="AT114" s="558">
        <f t="shared" si="24"/>
        <v>0</v>
      </c>
      <c r="AU114" s="733">
        <f t="shared" si="25"/>
        <v>0</v>
      </c>
      <c r="AV114" s="735">
        <f t="shared" si="26"/>
        <v>0</v>
      </c>
      <c r="AY114" s="857">
        <f t="shared" si="27"/>
        <v>0</v>
      </c>
      <c r="AZ114" s="858">
        <f t="shared" si="28"/>
        <v>0</v>
      </c>
    </row>
    <row r="115" spans="1:52" ht="15" customHeight="1">
      <c r="A115" s="116"/>
      <c r="B115" s="116"/>
      <c r="C115" s="89" t="s">
        <v>5241</v>
      </c>
      <c r="D115" s="1020" t="str">
        <f>IF(CNGE_2025_M1_Secc5_Sub3!D146="","",CNGE_2025_M1_Secc5_Sub3!D146)</f>
        <v/>
      </c>
      <c r="E115" s="889"/>
      <c r="F115" s="889"/>
      <c r="G115" s="889"/>
      <c r="H115" s="890"/>
      <c r="I115" s="992"/>
      <c r="J115" s="885"/>
      <c r="K115" s="992"/>
      <c r="L115" s="885"/>
      <c r="M115" s="1041"/>
      <c r="N115" s="1043"/>
      <c r="O115" s="992"/>
      <c r="P115" s="885"/>
      <c r="Q115" s="992"/>
      <c r="R115" s="885"/>
      <c r="S115" s="992"/>
      <c r="T115" s="885"/>
      <c r="U115" s="992"/>
      <c r="V115" s="885"/>
      <c r="W115" s="992"/>
      <c r="X115" s="885"/>
      <c r="Y115" s="992"/>
      <c r="Z115" s="885"/>
      <c r="AA115" s="992"/>
      <c r="AB115" s="885"/>
      <c r="AC115" s="992"/>
      <c r="AD115" s="885"/>
      <c r="AG115" s="714">
        <f t="shared" si="29"/>
        <v>0</v>
      </c>
      <c r="AH115" s="718">
        <f t="shared" si="30"/>
        <v>0</v>
      </c>
      <c r="AI115" s="720">
        <f t="shared" si="31"/>
        <v>0</v>
      </c>
      <c r="AJ115" s="723">
        <f t="shared" si="16"/>
        <v>0</v>
      </c>
      <c r="AK115" s="293">
        <f t="shared" si="17"/>
        <v>0</v>
      </c>
      <c r="AL115" s="294" t="str">
        <f>IF(AK115=0,"",
IF(SUM($AK$37:AK115)=1,AM115,
IF($AK$137&gt;SUM($AK$37:AK115),_xlfn.CONCAT(", ",AM115),
IF($AK$137=SUM($AK$37:AK115),_xlfn.CONCAT(" y ",AM115)))))</f>
        <v/>
      </c>
      <c r="AM115" s="89" t="s">
        <v>5242</v>
      </c>
      <c r="AN115" s="354">
        <f t="shared" si="18"/>
        <v>0</v>
      </c>
      <c r="AO115" s="355">
        <f t="shared" si="19"/>
        <v>-1</v>
      </c>
      <c r="AP115" s="356">
        <f t="shared" si="20"/>
        <v>0</v>
      </c>
      <c r="AQ115" s="359">
        <f t="shared" si="21"/>
        <v>0</v>
      </c>
      <c r="AR115" s="726">
        <f t="shared" si="22"/>
        <v>0</v>
      </c>
      <c r="AS115" s="729">
        <f t="shared" si="23"/>
        <v>0</v>
      </c>
      <c r="AT115" s="558">
        <f t="shared" si="24"/>
        <v>0</v>
      </c>
      <c r="AU115" s="733">
        <f t="shared" si="25"/>
        <v>0</v>
      </c>
      <c r="AV115" s="735">
        <f t="shared" si="26"/>
        <v>0</v>
      </c>
      <c r="AY115" s="857">
        <f t="shared" si="27"/>
        <v>0</v>
      </c>
      <c r="AZ115" s="858">
        <f t="shared" si="28"/>
        <v>0</v>
      </c>
    </row>
    <row r="116" spans="1:52" ht="15" customHeight="1">
      <c r="A116" s="116"/>
      <c r="B116" s="116"/>
      <c r="C116" s="89" t="s">
        <v>5243</v>
      </c>
      <c r="D116" s="1020" t="str">
        <f>IF(CNGE_2025_M1_Secc5_Sub3!D147="","",CNGE_2025_M1_Secc5_Sub3!D147)</f>
        <v/>
      </c>
      <c r="E116" s="889"/>
      <c r="F116" s="889"/>
      <c r="G116" s="889"/>
      <c r="H116" s="890"/>
      <c r="I116" s="992"/>
      <c r="J116" s="885"/>
      <c r="K116" s="992"/>
      <c r="L116" s="885"/>
      <c r="M116" s="1041"/>
      <c r="N116" s="1043"/>
      <c r="O116" s="992"/>
      <c r="P116" s="885"/>
      <c r="Q116" s="992"/>
      <c r="R116" s="885"/>
      <c r="S116" s="992"/>
      <c r="T116" s="885"/>
      <c r="U116" s="992"/>
      <c r="V116" s="885"/>
      <c r="W116" s="992"/>
      <c r="X116" s="885"/>
      <c r="Y116" s="992"/>
      <c r="Z116" s="885"/>
      <c r="AA116" s="992"/>
      <c r="AB116" s="885"/>
      <c r="AC116" s="992"/>
      <c r="AD116" s="885"/>
      <c r="AG116" s="714">
        <f t="shared" si="29"/>
        <v>0</v>
      </c>
      <c r="AH116" s="718">
        <f t="shared" si="30"/>
        <v>0</v>
      </c>
      <c r="AI116" s="720">
        <f t="shared" si="31"/>
        <v>0</v>
      </c>
      <c r="AJ116" s="723">
        <f t="shared" si="16"/>
        <v>0</v>
      </c>
      <c r="AK116" s="293">
        <f t="shared" si="17"/>
        <v>0</v>
      </c>
      <c r="AL116" s="294" t="str">
        <f>IF(AK116=0,"",
IF(SUM($AK$37:AK116)=1,AM116,
IF($AK$137&gt;SUM($AK$37:AK116),_xlfn.CONCAT(", ",AM116),
IF($AK$137=SUM($AK$37:AK116),_xlfn.CONCAT(" y ",AM116)))))</f>
        <v/>
      </c>
      <c r="AM116" s="89" t="s">
        <v>5244</v>
      </c>
      <c r="AN116" s="354">
        <f t="shared" si="18"/>
        <v>0</v>
      </c>
      <c r="AO116" s="355">
        <f t="shared" si="19"/>
        <v>-1</v>
      </c>
      <c r="AP116" s="356">
        <f t="shared" si="20"/>
        <v>0</v>
      </c>
      <c r="AQ116" s="359">
        <f t="shared" si="21"/>
        <v>0</v>
      </c>
      <c r="AR116" s="726">
        <f t="shared" si="22"/>
        <v>0</v>
      </c>
      <c r="AS116" s="729">
        <f t="shared" si="23"/>
        <v>0</v>
      </c>
      <c r="AT116" s="558">
        <f t="shared" si="24"/>
        <v>0</v>
      </c>
      <c r="AU116" s="733">
        <f t="shared" si="25"/>
        <v>0</v>
      </c>
      <c r="AV116" s="735">
        <f t="shared" si="26"/>
        <v>0</v>
      </c>
      <c r="AY116" s="857">
        <f t="shared" si="27"/>
        <v>0</v>
      </c>
      <c r="AZ116" s="858">
        <f t="shared" si="28"/>
        <v>0</v>
      </c>
    </row>
    <row r="117" spans="1:52" ht="15" customHeight="1">
      <c r="A117" s="116"/>
      <c r="B117" s="116"/>
      <c r="C117" s="89" t="s">
        <v>5245</v>
      </c>
      <c r="D117" s="1020" t="str">
        <f>IF(CNGE_2025_M1_Secc5_Sub3!D148="","",CNGE_2025_M1_Secc5_Sub3!D148)</f>
        <v/>
      </c>
      <c r="E117" s="889"/>
      <c r="F117" s="889"/>
      <c r="G117" s="889"/>
      <c r="H117" s="890"/>
      <c r="I117" s="992"/>
      <c r="J117" s="885"/>
      <c r="K117" s="992"/>
      <c r="L117" s="885"/>
      <c r="M117" s="1041"/>
      <c r="N117" s="1043"/>
      <c r="O117" s="992"/>
      <c r="P117" s="885"/>
      <c r="Q117" s="992"/>
      <c r="R117" s="885"/>
      <c r="S117" s="992"/>
      <c r="T117" s="885"/>
      <c r="U117" s="992"/>
      <c r="V117" s="885"/>
      <c r="W117" s="992"/>
      <c r="X117" s="885"/>
      <c r="Y117" s="992"/>
      <c r="Z117" s="885"/>
      <c r="AA117" s="992"/>
      <c r="AB117" s="885"/>
      <c r="AC117" s="992"/>
      <c r="AD117" s="885"/>
      <c r="AG117" s="714">
        <f t="shared" si="29"/>
        <v>0</v>
      </c>
      <c r="AH117" s="718">
        <f t="shared" si="30"/>
        <v>0</v>
      </c>
      <c r="AI117" s="720">
        <f t="shared" si="31"/>
        <v>0</v>
      </c>
      <c r="AJ117" s="723">
        <f t="shared" si="16"/>
        <v>0</v>
      </c>
      <c r="AK117" s="293">
        <f t="shared" si="17"/>
        <v>0</v>
      </c>
      <c r="AL117" s="294" t="str">
        <f>IF(AK117=0,"",
IF(SUM($AK$37:AK117)=1,AM117,
IF($AK$137&gt;SUM($AK$37:AK117),_xlfn.CONCAT(", ",AM117),
IF($AK$137=SUM($AK$37:AK117),_xlfn.CONCAT(" y ",AM117)))))</f>
        <v/>
      </c>
      <c r="AM117" s="89" t="s">
        <v>5246</v>
      </c>
      <c r="AN117" s="354">
        <f t="shared" si="18"/>
        <v>0</v>
      </c>
      <c r="AO117" s="355">
        <f t="shared" si="19"/>
        <v>-1</v>
      </c>
      <c r="AP117" s="356">
        <f t="shared" si="20"/>
        <v>0</v>
      </c>
      <c r="AQ117" s="359">
        <f t="shared" si="21"/>
        <v>0</v>
      </c>
      <c r="AR117" s="726">
        <f t="shared" si="22"/>
        <v>0</v>
      </c>
      <c r="AS117" s="729">
        <f t="shared" si="23"/>
        <v>0</v>
      </c>
      <c r="AT117" s="558">
        <f t="shared" si="24"/>
        <v>0</v>
      </c>
      <c r="AU117" s="733">
        <f t="shared" si="25"/>
        <v>0</v>
      </c>
      <c r="AV117" s="735">
        <f t="shared" si="26"/>
        <v>0</v>
      </c>
      <c r="AY117" s="857">
        <f t="shared" si="27"/>
        <v>0</v>
      </c>
      <c r="AZ117" s="858">
        <f t="shared" si="28"/>
        <v>0</v>
      </c>
    </row>
    <row r="118" spans="1:52" ht="15" customHeight="1">
      <c r="A118" s="116"/>
      <c r="B118" s="116"/>
      <c r="C118" s="89" t="s">
        <v>5247</v>
      </c>
      <c r="D118" s="1020" t="str">
        <f>IF(CNGE_2025_M1_Secc5_Sub3!D149="","",CNGE_2025_M1_Secc5_Sub3!D149)</f>
        <v/>
      </c>
      <c r="E118" s="889"/>
      <c r="F118" s="889"/>
      <c r="G118" s="889"/>
      <c r="H118" s="890"/>
      <c r="I118" s="992"/>
      <c r="J118" s="885"/>
      <c r="K118" s="992"/>
      <c r="L118" s="885"/>
      <c r="M118" s="1041"/>
      <c r="N118" s="1043"/>
      <c r="O118" s="992"/>
      <c r="P118" s="885"/>
      <c r="Q118" s="992"/>
      <c r="R118" s="885"/>
      <c r="S118" s="992"/>
      <c r="T118" s="885"/>
      <c r="U118" s="992"/>
      <c r="V118" s="885"/>
      <c r="W118" s="992"/>
      <c r="X118" s="885"/>
      <c r="Y118" s="992"/>
      <c r="Z118" s="885"/>
      <c r="AA118" s="992"/>
      <c r="AB118" s="885"/>
      <c r="AC118" s="992"/>
      <c r="AD118" s="885"/>
      <c r="AG118" s="714">
        <f t="shared" si="29"/>
        <v>0</v>
      </c>
      <c r="AH118" s="718">
        <f t="shared" si="30"/>
        <v>0</v>
      </c>
      <c r="AI118" s="720">
        <f t="shared" si="31"/>
        <v>0</v>
      </c>
      <c r="AJ118" s="723">
        <f t="shared" si="16"/>
        <v>0</v>
      </c>
      <c r="AK118" s="293">
        <f t="shared" si="17"/>
        <v>0</v>
      </c>
      <c r="AL118" s="294" t="str">
        <f>IF(AK118=0,"",
IF(SUM($AK$37:AK118)=1,AM118,
IF($AK$137&gt;SUM($AK$37:AK118),_xlfn.CONCAT(", ",AM118),
IF($AK$137=SUM($AK$37:AK118),_xlfn.CONCAT(" y ",AM118)))))</f>
        <v/>
      </c>
      <c r="AM118" s="89" t="s">
        <v>5248</v>
      </c>
      <c r="AN118" s="354">
        <f t="shared" si="18"/>
        <v>0</v>
      </c>
      <c r="AO118" s="355">
        <f t="shared" si="19"/>
        <v>-1</v>
      </c>
      <c r="AP118" s="356">
        <f t="shared" si="20"/>
        <v>0</v>
      </c>
      <c r="AQ118" s="359">
        <f t="shared" si="21"/>
        <v>0</v>
      </c>
      <c r="AR118" s="726">
        <f t="shared" si="22"/>
        <v>0</v>
      </c>
      <c r="AS118" s="729">
        <f t="shared" si="23"/>
        <v>0</v>
      </c>
      <c r="AT118" s="558">
        <f t="shared" si="24"/>
        <v>0</v>
      </c>
      <c r="AU118" s="733">
        <f t="shared" si="25"/>
        <v>0</v>
      </c>
      <c r="AV118" s="735">
        <f t="shared" si="26"/>
        <v>0</v>
      </c>
      <c r="AY118" s="857">
        <f t="shared" si="27"/>
        <v>0</v>
      </c>
      <c r="AZ118" s="858">
        <f t="shared" si="28"/>
        <v>0</v>
      </c>
    </row>
    <row r="119" spans="1:52" ht="15" customHeight="1">
      <c r="A119" s="116"/>
      <c r="B119" s="116"/>
      <c r="C119" s="89" t="s">
        <v>5249</v>
      </c>
      <c r="D119" s="1020" t="str">
        <f>IF(CNGE_2025_M1_Secc5_Sub3!D150="","",CNGE_2025_M1_Secc5_Sub3!D150)</f>
        <v/>
      </c>
      <c r="E119" s="889"/>
      <c r="F119" s="889"/>
      <c r="G119" s="889"/>
      <c r="H119" s="890"/>
      <c r="I119" s="992"/>
      <c r="J119" s="885"/>
      <c r="K119" s="992"/>
      <c r="L119" s="885"/>
      <c r="M119" s="1041"/>
      <c r="N119" s="1043"/>
      <c r="O119" s="992"/>
      <c r="P119" s="885"/>
      <c r="Q119" s="992"/>
      <c r="R119" s="885"/>
      <c r="S119" s="992"/>
      <c r="T119" s="885"/>
      <c r="U119" s="992"/>
      <c r="V119" s="885"/>
      <c r="W119" s="992"/>
      <c r="X119" s="885"/>
      <c r="Y119" s="992"/>
      <c r="Z119" s="885"/>
      <c r="AA119" s="992"/>
      <c r="AB119" s="885"/>
      <c r="AC119" s="992"/>
      <c r="AD119" s="885"/>
      <c r="AG119" s="714">
        <f t="shared" si="29"/>
        <v>0</v>
      </c>
      <c r="AH119" s="718">
        <f t="shared" si="30"/>
        <v>0</v>
      </c>
      <c r="AI119" s="720">
        <f t="shared" si="31"/>
        <v>0</v>
      </c>
      <c r="AJ119" s="723">
        <f t="shared" si="16"/>
        <v>0</v>
      </c>
      <c r="AK119" s="293">
        <f t="shared" si="17"/>
        <v>0</v>
      </c>
      <c r="AL119" s="294" t="str">
        <f>IF(AK119=0,"",
IF(SUM($AK$37:AK119)=1,AM119,
IF($AK$137&gt;SUM($AK$37:AK119),_xlfn.CONCAT(", ",AM119),
IF($AK$137=SUM($AK$37:AK119),_xlfn.CONCAT(" y ",AM119)))))</f>
        <v/>
      </c>
      <c r="AM119" s="89" t="s">
        <v>5250</v>
      </c>
      <c r="AN119" s="354">
        <f t="shared" si="18"/>
        <v>0</v>
      </c>
      <c r="AO119" s="355">
        <f t="shared" si="19"/>
        <v>-1</v>
      </c>
      <c r="AP119" s="356">
        <f t="shared" si="20"/>
        <v>0</v>
      </c>
      <c r="AQ119" s="359">
        <f t="shared" si="21"/>
        <v>0</v>
      </c>
      <c r="AR119" s="726">
        <f t="shared" si="22"/>
        <v>0</v>
      </c>
      <c r="AS119" s="729">
        <f t="shared" si="23"/>
        <v>0</v>
      </c>
      <c r="AT119" s="558">
        <f t="shared" si="24"/>
        <v>0</v>
      </c>
      <c r="AU119" s="733">
        <f t="shared" si="25"/>
        <v>0</v>
      </c>
      <c r="AV119" s="735">
        <f t="shared" si="26"/>
        <v>0</v>
      </c>
      <c r="AY119" s="857">
        <f t="shared" si="27"/>
        <v>0</v>
      </c>
      <c r="AZ119" s="858">
        <f t="shared" si="28"/>
        <v>0</v>
      </c>
    </row>
    <row r="120" spans="1:52" ht="15" customHeight="1">
      <c r="A120" s="116"/>
      <c r="B120" s="116"/>
      <c r="C120" s="89" t="s">
        <v>5251</v>
      </c>
      <c r="D120" s="1020" t="str">
        <f>IF(CNGE_2025_M1_Secc5_Sub3!D151="","",CNGE_2025_M1_Secc5_Sub3!D151)</f>
        <v/>
      </c>
      <c r="E120" s="889"/>
      <c r="F120" s="889"/>
      <c r="G120" s="889"/>
      <c r="H120" s="890"/>
      <c r="I120" s="992"/>
      <c r="J120" s="885"/>
      <c r="K120" s="992"/>
      <c r="L120" s="885"/>
      <c r="M120" s="1041"/>
      <c r="N120" s="1043"/>
      <c r="O120" s="992"/>
      <c r="P120" s="885"/>
      <c r="Q120" s="992"/>
      <c r="R120" s="885"/>
      <c r="S120" s="992"/>
      <c r="T120" s="885"/>
      <c r="U120" s="992"/>
      <c r="V120" s="885"/>
      <c r="W120" s="992"/>
      <c r="X120" s="885"/>
      <c r="Y120" s="992"/>
      <c r="Z120" s="885"/>
      <c r="AA120" s="992"/>
      <c r="AB120" s="885"/>
      <c r="AC120" s="992"/>
      <c r="AD120" s="885"/>
      <c r="AG120" s="714">
        <f t="shared" si="29"/>
        <v>0</v>
      </c>
      <c r="AH120" s="718">
        <f t="shared" si="30"/>
        <v>0</v>
      </c>
      <c r="AI120" s="720">
        <f t="shared" si="31"/>
        <v>0</v>
      </c>
      <c r="AJ120" s="723">
        <f t="shared" si="16"/>
        <v>0</v>
      </c>
      <c r="AK120" s="293">
        <f t="shared" si="17"/>
        <v>0</v>
      </c>
      <c r="AL120" s="294" t="str">
        <f>IF(AK120=0,"",
IF(SUM($AK$37:AK120)=1,AM120,
IF($AK$137&gt;SUM($AK$37:AK120),_xlfn.CONCAT(", ",AM120),
IF($AK$137=SUM($AK$37:AK120),_xlfn.CONCAT(" y ",AM120)))))</f>
        <v/>
      </c>
      <c r="AM120" s="89" t="s">
        <v>5252</v>
      </c>
      <c r="AN120" s="354">
        <f t="shared" si="18"/>
        <v>0</v>
      </c>
      <c r="AO120" s="355">
        <f t="shared" si="19"/>
        <v>-1</v>
      </c>
      <c r="AP120" s="356">
        <f t="shared" si="20"/>
        <v>0</v>
      </c>
      <c r="AQ120" s="359">
        <f t="shared" si="21"/>
        <v>0</v>
      </c>
      <c r="AR120" s="726">
        <f t="shared" si="22"/>
        <v>0</v>
      </c>
      <c r="AS120" s="729">
        <f t="shared" si="23"/>
        <v>0</v>
      </c>
      <c r="AT120" s="558">
        <f t="shared" si="24"/>
        <v>0</v>
      </c>
      <c r="AU120" s="733">
        <f t="shared" si="25"/>
        <v>0</v>
      </c>
      <c r="AV120" s="735">
        <f t="shared" si="26"/>
        <v>0</v>
      </c>
      <c r="AY120" s="857">
        <f t="shared" si="27"/>
        <v>0</v>
      </c>
      <c r="AZ120" s="858">
        <f t="shared" si="28"/>
        <v>0</v>
      </c>
    </row>
    <row r="121" spans="1:52" ht="15" customHeight="1">
      <c r="A121" s="116"/>
      <c r="B121" s="116"/>
      <c r="C121" s="89" t="s">
        <v>5253</v>
      </c>
      <c r="D121" s="1020" t="str">
        <f>IF(CNGE_2025_M1_Secc5_Sub3!D152="","",CNGE_2025_M1_Secc5_Sub3!D152)</f>
        <v/>
      </c>
      <c r="E121" s="889"/>
      <c r="F121" s="889"/>
      <c r="G121" s="889"/>
      <c r="H121" s="890"/>
      <c r="I121" s="992"/>
      <c r="J121" s="885"/>
      <c r="K121" s="992"/>
      <c r="L121" s="885"/>
      <c r="M121" s="1041"/>
      <c r="N121" s="1043"/>
      <c r="O121" s="992"/>
      <c r="P121" s="885"/>
      <c r="Q121" s="992"/>
      <c r="R121" s="885"/>
      <c r="S121" s="992"/>
      <c r="T121" s="885"/>
      <c r="U121" s="992"/>
      <c r="V121" s="885"/>
      <c r="W121" s="992"/>
      <c r="X121" s="885"/>
      <c r="Y121" s="992"/>
      <c r="Z121" s="885"/>
      <c r="AA121" s="992"/>
      <c r="AB121" s="885"/>
      <c r="AC121" s="992"/>
      <c r="AD121" s="885"/>
      <c r="AG121" s="714">
        <f t="shared" si="29"/>
        <v>0</v>
      </c>
      <c r="AH121" s="718">
        <f t="shared" si="30"/>
        <v>0</v>
      </c>
      <c r="AI121" s="720">
        <f t="shared" si="31"/>
        <v>0</v>
      </c>
      <c r="AJ121" s="723">
        <f t="shared" si="16"/>
        <v>0</v>
      </c>
      <c r="AK121" s="293">
        <f t="shared" si="17"/>
        <v>0</v>
      </c>
      <c r="AL121" s="294" t="str">
        <f>IF(AK121=0,"",
IF(SUM($AK$37:AK121)=1,AM121,
IF($AK$137&gt;SUM($AK$37:AK121),_xlfn.CONCAT(", ",AM121),
IF($AK$137=SUM($AK$37:AK121),_xlfn.CONCAT(" y ",AM121)))))</f>
        <v/>
      </c>
      <c r="AM121" s="89" t="s">
        <v>5254</v>
      </c>
      <c r="AN121" s="354">
        <f t="shared" si="18"/>
        <v>0</v>
      </c>
      <c r="AO121" s="355">
        <f t="shared" si="19"/>
        <v>-1</v>
      </c>
      <c r="AP121" s="356">
        <f t="shared" si="20"/>
        <v>0</v>
      </c>
      <c r="AQ121" s="359">
        <f t="shared" si="21"/>
        <v>0</v>
      </c>
      <c r="AR121" s="726">
        <f t="shared" si="22"/>
        <v>0</v>
      </c>
      <c r="AS121" s="729">
        <f t="shared" si="23"/>
        <v>0</v>
      </c>
      <c r="AT121" s="558">
        <f t="shared" si="24"/>
        <v>0</v>
      </c>
      <c r="AU121" s="733">
        <f t="shared" si="25"/>
        <v>0</v>
      </c>
      <c r="AV121" s="735">
        <f t="shared" si="26"/>
        <v>0</v>
      </c>
      <c r="AY121" s="857">
        <f t="shared" si="27"/>
        <v>0</v>
      </c>
      <c r="AZ121" s="858">
        <f t="shared" si="28"/>
        <v>0</v>
      </c>
    </row>
    <row r="122" spans="1:52" ht="15" customHeight="1">
      <c r="A122" s="72"/>
      <c r="B122" s="70"/>
      <c r="C122" s="89" t="s">
        <v>5255</v>
      </c>
      <c r="D122" s="1020" t="str">
        <f>IF(CNGE_2025_M1_Secc5_Sub3!D153="","",CNGE_2025_M1_Secc5_Sub3!D153)</f>
        <v/>
      </c>
      <c r="E122" s="889"/>
      <c r="F122" s="889"/>
      <c r="G122" s="889"/>
      <c r="H122" s="890"/>
      <c r="I122" s="992"/>
      <c r="J122" s="885"/>
      <c r="K122" s="992"/>
      <c r="L122" s="885"/>
      <c r="M122" s="1041"/>
      <c r="N122" s="1043"/>
      <c r="O122" s="992"/>
      <c r="P122" s="885"/>
      <c r="Q122" s="992"/>
      <c r="R122" s="885"/>
      <c r="S122" s="992"/>
      <c r="T122" s="885"/>
      <c r="U122" s="992"/>
      <c r="V122" s="885"/>
      <c r="W122" s="992"/>
      <c r="X122" s="885"/>
      <c r="Y122" s="992"/>
      <c r="Z122" s="885"/>
      <c r="AA122" s="992"/>
      <c r="AB122" s="885"/>
      <c r="AC122" s="992"/>
      <c r="AD122" s="885"/>
      <c r="AG122" s="714">
        <f t="shared" si="29"/>
        <v>0</v>
      </c>
      <c r="AH122" s="718">
        <f t="shared" si="30"/>
        <v>0</v>
      </c>
      <c r="AI122" s="720">
        <f t="shared" si="31"/>
        <v>0</v>
      </c>
      <c r="AJ122" s="723">
        <f t="shared" si="16"/>
        <v>0</v>
      </c>
      <c r="AK122" s="293">
        <f t="shared" si="17"/>
        <v>0</v>
      </c>
      <c r="AL122" s="294" t="str">
        <f>IF(AK122=0,"",
IF(SUM($AK$37:AK122)=1,AM122,
IF($AK$137&gt;SUM($AK$37:AK122),_xlfn.CONCAT(", ",AM122),
IF($AK$137=SUM($AK$37:AK122),_xlfn.CONCAT(" y ",AM122)))))</f>
        <v/>
      </c>
      <c r="AM122" s="89" t="s">
        <v>5256</v>
      </c>
      <c r="AN122" s="354">
        <f t="shared" si="18"/>
        <v>0</v>
      </c>
      <c r="AO122" s="355">
        <f t="shared" si="19"/>
        <v>-1</v>
      </c>
      <c r="AP122" s="356">
        <f t="shared" si="20"/>
        <v>0</v>
      </c>
      <c r="AQ122" s="359">
        <f t="shared" si="21"/>
        <v>0</v>
      </c>
      <c r="AR122" s="726">
        <f t="shared" si="22"/>
        <v>0</v>
      </c>
      <c r="AS122" s="729">
        <f t="shared" si="23"/>
        <v>0</v>
      </c>
      <c r="AT122" s="558">
        <f t="shared" si="24"/>
        <v>0</v>
      </c>
      <c r="AU122" s="733">
        <f t="shared" si="25"/>
        <v>0</v>
      </c>
      <c r="AV122" s="735">
        <f t="shared" si="26"/>
        <v>0</v>
      </c>
      <c r="AY122" s="857">
        <f t="shared" si="27"/>
        <v>0</v>
      </c>
      <c r="AZ122" s="858">
        <f t="shared" si="28"/>
        <v>0</v>
      </c>
    </row>
    <row r="123" spans="1:52" ht="15" customHeight="1">
      <c r="A123" s="72"/>
      <c r="B123" s="70"/>
      <c r="C123" s="89" t="s">
        <v>5257</v>
      </c>
      <c r="D123" s="1020" t="str">
        <f>IF(CNGE_2025_M1_Secc5_Sub3!D154="","",CNGE_2025_M1_Secc5_Sub3!D154)</f>
        <v/>
      </c>
      <c r="E123" s="889"/>
      <c r="F123" s="889"/>
      <c r="G123" s="889"/>
      <c r="H123" s="890"/>
      <c r="I123" s="992"/>
      <c r="J123" s="885"/>
      <c r="K123" s="992"/>
      <c r="L123" s="885"/>
      <c r="M123" s="1041"/>
      <c r="N123" s="1043"/>
      <c r="O123" s="992"/>
      <c r="P123" s="885"/>
      <c r="Q123" s="992"/>
      <c r="R123" s="885"/>
      <c r="S123" s="992"/>
      <c r="T123" s="885"/>
      <c r="U123" s="992"/>
      <c r="V123" s="885"/>
      <c r="W123" s="992"/>
      <c r="X123" s="885"/>
      <c r="Y123" s="992"/>
      <c r="Z123" s="885"/>
      <c r="AA123" s="992"/>
      <c r="AB123" s="885"/>
      <c r="AC123" s="992"/>
      <c r="AD123" s="885"/>
      <c r="AG123" s="714">
        <f t="shared" si="29"/>
        <v>0</v>
      </c>
      <c r="AH123" s="718">
        <f t="shared" si="30"/>
        <v>0</v>
      </c>
      <c r="AI123" s="720">
        <f t="shared" si="31"/>
        <v>0</v>
      </c>
      <c r="AJ123" s="723">
        <f t="shared" si="16"/>
        <v>0</v>
      </c>
      <c r="AK123" s="293">
        <f t="shared" si="17"/>
        <v>0</v>
      </c>
      <c r="AL123" s="294" t="str">
        <f>IF(AK123=0,"",
IF(SUM($AK$37:AK123)=1,AM123,
IF($AK$137&gt;SUM($AK$37:AK123),_xlfn.CONCAT(", ",AM123),
IF($AK$137=SUM($AK$37:AK123),_xlfn.CONCAT(" y ",AM123)))))</f>
        <v/>
      </c>
      <c r="AM123" s="89" t="s">
        <v>5258</v>
      </c>
      <c r="AN123" s="354">
        <f t="shared" si="18"/>
        <v>0</v>
      </c>
      <c r="AO123" s="355">
        <f t="shared" si="19"/>
        <v>-1</v>
      </c>
      <c r="AP123" s="356">
        <f t="shared" si="20"/>
        <v>0</v>
      </c>
      <c r="AQ123" s="359">
        <f t="shared" si="21"/>
        <v>0</v>
      </c>
      <c r="AR123" s="726">
        <f t="shared" si="22"/>
        <v>0</v>
      </c>
      <c r="AS123" s="729">
        <f t="shared" si="23"/>
        <v>0</v>
      </c>
      <c r="AT123" s="558">
        <f t="shared" si="24"/>
        <v>0</v>
      </c>
      <c r="AU123" s="733">
        <f t="shared" si="25"/>
        <v>0</v>
      </c>
      <c r="AV123" s="735">
        <f t="shared" si="26"/>
        <v>0</v>
      </c>
      <c r="AY123" s="857">
        <f t="shared" si="27"/>
        <v>0</v>
      </c>
      <c r="AZ123" s="858">
        <f t="shared" si="28"/>
        <v>0</v>
      </c>
    </row>
    <row r="124" spans="1:52" ht="15" customHeight="1">
      <c r="A124" s="72"/>
      <c r="B124" s="70"/>
      <c r="C124" s="89" t="s">
        <v>5259</v>
      </c>
      <c r="D124" s="1020" t="str">
        <f>IF(CNGE_2025_M1_Secc5_Sub3!D155="","",CNGE_2025_M1_Secc5_Sub3!D155)</f>
        <v/>
      </c>
      <c r="E124" s="889"/>
      <c r="F124" s="889"/>
      <c r="G124" s="889"/>
      <c r="H124" s="890"/>
      <c r="I124" s="992"/>
      <c r="J124" s="885"/>
      <c r="K124" s="992"/>
      <c r="L124" s="885"/>
      <c r="M124" s="1041"/>
      <c r="N124" s="1043"/>
      <c r="O124" s="992"/>
      <c r="P124" s="885"/>
      <c r="Q124" s="992"/>
      <c r="R124" s="885"/>
      <c r="S124" s="992"/>
      <c r="T124" s="885"/>
      <c r="U124" s="992"/>
      <c r="V124" s="885"/>
      <c r="W124" s="992"/>
      <c r="X124" s="885"/>
      <c r="Y124" s="992"/>
      <c r="Z124" s="885"/>
      <c r="AA124" s="992"/>
      <c r="AB124" s="885"/>
      <c r="AC124" s="992"/>
      <c r="AD124" s="885"/>
      <c r="AG124" s="714">
        <f t="shared" si="29"/>
        <v>0</v>
      </c>
      <c r="AH124" s="718">
        <f t="shared" si="30"/>
        <v>0</v>
      </c>
      <c r="AI124" s="720">
        <f t="shared" si="31"/>
        <v>0</v>
      </c>
      <c r="AJ124" s="723">
        <f t="shared" si="16"/>
        <v>0</v>
      </c>
      <c r="AK124" s="293">
        <f t="shared" si="17"/>
        <v>0</v>
      </c>
      <c r="AL124" s="294" t="str">
        <f>IF(AK124=0,"",
IF(SUM($AK$37:AK124)=1,AM124,
IF($AK$137&gt;SUM($AK$37:AK124),_xlfn.CONCAT(", ",AM124),
IF($AK$137=SUM($AK$37:AK124),_xlfn.CONCAT(" y ",AM124)))))</f>
        <v/>
      </c>
      <c r="AM124" s="89" t="s">
        <v>5260</v>
      </c>
      <c r="AN124" s="354">
        <f t="shared" si="18"/>
        <v>0</v>
      </c>
      <c r="AO124" s="355">
        <f t="shared" si="19"/>
        <v>-1</v>
      </c>
      <c r="AP124" s="356">
        <f t="shared" si="20"/>
        <v>0</v>
      </c>
      <c r="AQ124" s="359">
        <f t="shared" si="21"/>
        <v>0</v>
      </c>
      <c r="AR124" s="726">
        <f t="shared" si="22"/>
        <v>0</v>
      </c>
      <c r="AS124" s="729">
        <f t="shared" si="23"/>
        <v>0</v>
      </c>
      <c r="AT124" s="558">
        <f t="shared" si="24"/>
        <v>0</v>
      </c>
      <c r="AU124" s="733">
        <f t="shared" si="25"/>
        <v>0</v>
      </c>
      <c r="AV124" s="735">
        <f t="shared" si="26"/>
        <v>0</v>
      </c>
      <c r="AY124" s="857">
        <f t="shared" si="27"/>
        <v>0</v>
      </c>
      <c r="AZ124" s="858">
        <f t="shared" si="28"/>
        <v>0</v>
      </c>
    </row>
    <row r="125" spans="1:52" ht="15" customHeight="1">
      <c r="A125" s="72"/>
      <c r="B125" s="70"/>
      <c r="C125" s="89" t="s">
        <v>5261</v>
      </c>
      <c r="D125" s="1020" t="str">
        <f>IF(CNGE_2025_M1_Secc5_Sub3!D156="","",CNGE_2025_M1_Secc5_Sub3!D156)</f>
        <v/>
      </c>
      <c r="E125" s="889"/>
      <c r="F125" s="889"/>
      <c r="G125" s="889"/>
      <c r="H125" s="890"/>
      <c r="I125" s="992"/>
      <c r="J125" s="885"/>
      <c r="K125" s="992"/>
      <c r="L125" s="885"/>
      <c r="M125" s="1041"/>
      <c r="N125" s="1043"/>
      <c r="O125" s="992"/>
      <c r="P125" s="885"/>
      <c r="Q125" s="992"/>
      <c r="R125" s="885"/>
      <c r="S125" s="992"/>
      <c r="T125" s="885"/>
      <c r="U125" s="992"/>
      <c r="V125" s="885"/>
      <c r="W125" s="992"/>
      <c r="X125" s="885"/>
      <c r="Y125" s="992"/>
      <c r="Z125" s="885"/>
      <c r="AA125" s="992"/>
      <c r="AB125" s="885"/>
      <c r="AC125" s="992"/>
      <c r="AD125" s="885"/>
      <c r="AG125" s="714">
        <f t="shared" si="29"/>
        <v>0</v>
      </c>
      <c r="AH125" s="718">
        <f t="shared" si="30"/>
        <v>0</v>
      </c>
      <c r="AI125" s="720">
        <f t="shared" si="31"/>
        <v>0</v>
      </c>
      <c r="AJ125" s="723">
        <f t="shared" si="16"/>
        <v>0</v>
      </c>
      <c r="AK125" s="293">
        <f t="shared" si="17"/>
        <v>0</v>
      </c>
      <c r="AL125" s="294" t="str">
        <f>IF(AK125=0,"",
IF(SUM($AK$37:AK125)=1,AM125,
IF($AK$137&gt;SUM($AK$37:AK125),_xlfn.CONCAT(", ",AM125),
IF($AK$137=SUM($AK$37:AK125),_xlfn.CONCAT(" y ",AM125)))))</f>
        <v/>
      </c>
      <c r="AM125" s="89" t="s">
        <v>5262</v>
      </c>
      <c r="AN125" s="354">
        <f t="shared" si="18"/>
        <v>0</v>
      </c>
      <c r="AO125" s="355">
        <f t="shared" si="19"/>
        <v>-1</v>
      </c>
      <c r="AP125" s="356">
        <f t="shared" si="20"/>
        <v>0</v>
      </c>
      <c r="AQ125" s="359">
        <f t="shared" si="21"/>
        <v>0</v>
      </c>
      <c r="AR125" s="726">
        <f t="shared" si="22"/>
        <v>0</v>
      </c>
      <c r="AS125" s="729">
        <f t="shared" si="23"/>
        <v>0</v>
      </c>
      <c r="AT125" s="558">
        <f t="shared" si="24"/>
        <v>0</v>
      </c>
      <c r="AU125" s="733">
        <f t="shared" si="25"/>
        <v>0</v>
      </c>
      <c r="AV125" s="735">
        <f t="shared" si="26"/>
        <v>0</v>
      </c>
      <c r="AY125" s="857">
        <f t="shared" si="27"/>
        <v>0</v>
      </c>
      <c r="AZ125" s="858">
        <f t="shared" si="28"/>
        <v>0</v>
      </c>
    </row>
    <row r="126" spans="1:52" ht="15" customHeight="1">
      <c r="A126" s="72"/>
      <c r="B126" s="70"/>
      <c r="C126" s="89" t="s">
        <v>5263</v>
      </c>
      <c r="D126" s="1020" t="str">
        <f>IF(CNGE_2025_M1_Secc5_Sub3!D157="","",CNGE_2025_M1_Secc5_Sub3!D157)</f>
        <v/>
      </c>
      <c r="E126" s="889"/>
      <c r="F126" s="889"/>
      <c r="G126" s="889"/>
      <c r="H126" s="890"/>
      <c r="I126" s="992"/>
      <c r="J126" s="885"/>
      <c r="K126" s="992"/>
      <c r="L126" s="885"/>
      <c r="M126" s="1041"/>
      <c r="N126" s="1043"/>
      <c r="O126" s="992"/>
      <c r="P126" s="885"/>
      <c r="Q126" s="992"/>
      <c r="R126" s="885"/>
      <c r="S126" s="992"/>
      <c r="T126" s="885"/>
      <c r="U126" s="992"/>
      <c r="V126" s="885"/>
      <c r="W126" s="992"/>
      <c r="X126" s="885"/>
      <c r="Y126" s="992"/>
      <c r="Z126" s="885"/>
      <c r="AA126" s="992"/>
      <c r="AB126" s="885"/>
      <c r="AC126" s="992"/>
      <c r="AD126" s="885"/>
      <c r="AG126" s="714">
        <f t="shared" si="29"/>
        <v>0</v>
      </c>
      <c r="AH126" s="718">
        <f t="shared" si="30"/>
        <v>0</v>
      </c>
      <c r="AI126" s="720">
        <f t="shared" si="31"/>
        <v>0</v>
      </c>
      <c r="AJ126" s="723">
        <f t="shared" si="16"/>
        <v>0</v>
      </c>
      <c r="AK126" s="293">
        <f t="shared" si="17"/>
        <v>0</v>
      </c>
      <c r="AL126" s="294" t="str">
        <f>IF(AK126=0,"",
IF(SUM($AK$37:AK126)=1,AM126,
IF($AK$137&gt;SUM($AK$37:AK126),_xlfn.CONCAT(", ",AM126),
IF($AK$137=SUM($AK$37:AK126),_xlfn.CONCAT(" y ",AM126)))))</f>
        <v/>
      </c>
      <c r="AM126" s="89" t="s">
        <v>5264</v>
      </c>
      <c r="AN126" s="354">
        <f t="shared" si="18"/>
        <v>0</v>
      </c>
      <c r="AO126" s="355">
        <f t="shared" si="19"/>
        <v>-1</v>
      </c>
      <c r="AP126" s="356">
        <f t="shared" si="20"/>
        <v>0</v>
      </c>
      <c r="AQ126" s="359">
        <f t="shared" si="21"/>
        <v>0</v>
      </c>
      <c r="AR126" s="726">
        <f t="shared" si="22"/>
        <v>0</v>
      </c>
      <c r="AS126" s="729">
        <f t="shared" si="23"/>
        <v>0</v>
      </c>
      <c r="AT126" s="558">
        <f t="shared" si="24"/>
        <v>0</v>
      </c>
      <c r="AU126" s="733">
        <f t="shared" si="25"/>
        <v>0</v>
      </c>
      <c r="AV126" s="735">
        <f t="shared" si="26"/>
        <v>0</v>
      </c>
      <c r="AY126" s="857">
        <f t="shared" si="27"/>
        <v>0</v>
      </c>
      <c r="AZ126" s="858">
        <f t="shared" si="28"/>
        <v>0</v>
      </c>
    </row>
    <row r="127" spans="1:52" ht="15" customHeight="1">
      <c r="A127" s="72"/>
      <c r="B127" s="70"/>
      <c r="C127" s="89" t="s">
        <v>5265</v>
      </c>
      <c r="D127" s="1020" t="str">
        <f>IF(CNGE_2025_M1_Secc5_Sub3!D158="","",CNGE_2025_M1_Secc5_Sub3!D158)</f>
        <v/>
      </c>
      <c r="E127" s="889"/>
      <c r="F127" s="889"/>
      <c r="G127" s="889"/>
      <c r="H127" s="890"/>
      <c r="I127" s="992"/>
      <c r="J127" s="885"/>
      <c r="K127" s="992"/>
      <c r="L127" s="885"/>
      <c r="M127" s="1041"/>
      <c r="N127" s="1043"/>
      <c r="O127" s="992"/>
      <c r="P127" s="885"/>
      <c r="Q127" s="992"/>
      <c r="R127" s="885"/>
      <c r="S127" s="992"/>
      <c r="T127" s="885"/>
      <c r="U127" s="992"/>
      <c r="V127" s="885"/>
      <c r="W127" s="992"/>
      <c r="X127" s="885"/>
      <c r="Y127" s="992"/>
      <c r="Z127" s="885"/>
      <c r="AA127" s="992"/>
      <c r="AB127" s="885"/>
      <c r="AC127" s="992"/>
      <c r="AD127" s="885"/>
      <c r="AG127" s="714">
        <f t="shared" si="29"/>
        <v>0</v>
      </c>
      <c r="AH127" s="718">
        <f t="shared" si="30"/>
        <v>0</v>
      </c>
      <c r="AI127" s="720">
        <f t="shared" si="31"/>
        <v>0</v>
      </c>
      <c r="AJ127" s="723">
        <f t="shared" si="16"/>
        <v>0</v>
      </c>
      <c r="AK127" s="293">
        <f t="shared" si="17"/>
        <v>0</v>
      </c>
      <c r="AL127" s="294" t="str">
        <f>IF(AK127=0,"",
IF(SUM($AK$37:AK127)=1,AM127,
IF($AK$137&gt;SUM($AK$37:AK127),_xlfn.CONCAT(", ",AM127),
IF($AK$137=SUM($AK$37:AK127),_xlfn.CONCAT(" y ",AM127)))))</f>
        <v/>
      </c>
      <c r="AM127" s="89" t="s">
        <v>5266</v>
      </c>
      <c r="AN127" s="354">
        <f t="shared" si="18"/>
        <v>0</v>
      </c>
      <c r="AO127" s="355">
        <f t="shared" si="19"/>
        <v>-1</v>
      </c>
      <c r="AP127" s="356">
        <f t="shared" si="20"/>
        <v>0</v>
      </c>
      <c r="AQ127" s="359">
        <f t="shared" si="21"/>
        <v>0</v>
      </c>
      <c r="AR127" s="726">
        <f t="shared" si="22"/>
        <v>0</v>
      </c>
      <c r="AS127" s="729">
        <f t="shared" si="23"/>
        <v>0</v>
      </c>
      <c r="AT127" s="558">
        <f t="shared" si="24"/>
        <v>0</v>
      </c>
      <c r="AU127" s="733">
        <f t="shared" si="25"/>
        <v>0</v>
      </c>
      <c r="AV127" s="735">
        <f t="shared" si="26"/>
        <v>0</v>
      </c>
      <c r="AY127" s="857">
        <f t="shared" si="27"/>
        <v>0</v>
      </c>
      <c r="AZ127" s="858">
        <f t="shared" si="28"/>
        <v>0</v>
      </c>
    </row>
    <row r="128" spans="1:52" ht="15" customHeight="1">
      <c r="A128" s="72"/>
      <c r="B128" s="70"/>
      <c r="C128" s="89" t="s">
        <v>5267</v>
      </c>
      <c r="D128" s="1020" t="str">
        <f>IF(CNGE_2025_M1_Secc5_Sub3!D159="","",CNGE_2025_M1_Secc5_Sub3!D159)</f>
        <v/>
      </c>
      <c r="E128" s="889"/>
      <c r="F128" s="889"/>
      <c r="G128" s="889"/>
      <c r="H128" s="890"/>
      <c r="I128" s="992"/>
      <c r="J128" s="885"/>
      <c r="K128" s="992"/>
      <c r="L128" s="885"/>
      <c r="M128" s="1041"/>
      <c r="N128" s="1043"/>
      <c r="O128" s="992"/>
      <c r="P128" s="885"/>
      <c r="Q128" s="992"/>
      <c r="R128" s="885"/>
      <c r="S128" s="992"/>
      <c r="T128" s="885"/>
      <c r="U128" s="992"/>
      <c r="V128" s="885"/>
      <c r="W128" s="992"/>
      <c r="X128" s="885"/>
      <c r="Y128" s="992"/>
      <c r="Z128" s="885"/>
      <c r="AA128" s="992"/>
      <c r="AB128" s="885"/>
      <c r="AC128" s="992"/>
      <c r="AD128" s="885"/>
      <c r="AG128" s="714">
        <f t="shared" si="29"/>
        <v>0</v>
      </c>
      <c r="AH128" s="718">
        <f t="shared" si="30"/>
        <v>0</v>
      </c>
      <c r="AI128" s="720">
        <f t="shared" si="31"/>
        <v>0</v>
      </c>
      <c r="AJ128" s="723">
        <f t="shared" si="16"/>
        <v>0</v>
      </c>
      <c r="AK128" s="293">
        <f t="shared" si="17"/>
        <v>0</v>
      </c>
      <c r="AL128" s="294" t="str">
        <f>IF(AK128=0,"",
IF(SUM($AK$37:AK128)=1,AM128,
IF($AK$137&gt;SUM($AK$37:AK128),_xlfn.CONCAT(", ",AM128),
IF($AK$137=SUM($AK$37:AK128),_xlfn.CONCAT(" y ",AM128)))))</f>
        <v/>
      </c>
      <c r="AM128" s="89" t="s">
        <v>5268</v>
      </c>
      <c r="AN128" s="354">
        <f t="shared" si="18"/>
        <v>0</v>
      </c>
      <c r="AO128" s="355">
        <f t="shared" si="19"/>
        <v>-1</v>
      </c>
      <c r="AP128" s="356">
        <f t="shared" si="20"/>
        <v>0</v>
      </c>
      <c r="AQ128" s="359">
        <f t="shared" si="21"/>
        <v>0</v>
      </c>
      <c r="AR128" s="726">
        <f t="shared" si="22"/>
        <v>0</v>
      </c>
      <c r="AS128" s="729">
        <f t="shared" si="23"/>
        <v>0</v>
      </c>
      <c r="AT128" s="558">
        <f t="shared" si="24"/>
        <v>0</v>
      </c>
      <c r="AU128" s="733">
        <f t="shared" si="25"/>
        <v>0</v>
      </c>
      <c r="AV128" s="735">
        <f t="shared" si="26"/>
        <v>0</v>
      </c>
      <c r="AY128" s="857">
        <f t="shared" si="27"/>
        <v>0</v>
      </c>
      <c r="AZ128" s="858">
        <f t="shared" si="28"/>
        <v>0</v>
      </c>
    </row>
    <row r="129" spans="1:52" ht="15" customHeight="1">
      <c r="A129" s="72"/>
      <c r="B129" s="70"/>
      <c r="C129" s="89" t="s">
        <v>5269</v>
      </c>
      <c r="D129" s="1020" t="str">
        <f>IF(CNGE_2025_M1_Secc5_Sub3!D160="","",CNGE_2025_M1_Secc5_Sub3!D160)</f>
        <v/>
      </c>
      <c r="E129" s="889"/>
      <c r="F129" s="889"/>
      <c r="G129" s="889"/>
      <c r="H129" s="890"/>
      <c r="I129" s="992"/>
      <c r="J129" s="885"/>
      <c r="K129" s="992"/>
      <c r="L129" s="885"/>
      <c r="M129" s="1041"/>
      <c r="N129" s="1043"/>
      <c r="O129" s="992"/>
      <c r="P129" s="885"/>
      <c r="Q129" s="992"/>
      <c r="R129" s="885"/>
      <c r="S129" s="992"/>
      <c r="T129" s="885"/>
      <c r="U129" s="992"/>
      <c r="V129" s="885"/>
      <c r="W129" s="992"/>
      <c r="X129" s="885"/>
      <c r="Y129" s="992"/>
      <c r="Z129" s="885"/>
      <c r="AA129" s="992"/>
      <c r="AB129" s="885"/>
      <c r="AC129" s="992"/>
      <c r="AD129" s="885"/>
      <c r="AG129" s="714">
        <f t="shared" si="29"/>
        <v>0</v>
      </c>
      <c r="AH129" s="718">
        <f t="shared" si="30"/>
        <v>0</v>
      </c>
      <c r="AI129" s="720">
        <f t="shared" si="31"/>
        <v>0</v>
      </c>
      <c r="AJ129" s="723">
        <f t="shared" si="16"/>
        <v>0</v>
      </c>
      <c r="AK129" s="293">
        <f t="shared" si="17"/>
        <v>0</v>
      </c>
      <c r="AL129" s="294" t="str">
        <f>IF(AK129=0,"",
IF(SUM($AK$37:AK129)=1,AM129,
IF($AK$137&gt;SUM($AK$37:AK129),_xlfn.CONCAT(", ",AM129),
IF($AK$137=SUM($AK$37:AK129),_xlfn.CONCAT(" y ",AM129)))))</f>
        <v/>
      </c>
      <c r="AM129" s="89" t="s">
        <v>5270</v>
      </c>
      <c r="AN129" s="354">
        <f t="shared" si="18"/>
        <v>0</v>
      </c>
      <c r="AO129" s="355">
        <f t="shared" si="19"/>
        <v>-1</v>
      </c>
      <c r="AP129" s="356">
        <f t="shared" si="20"/>
        <v>0</v>
      </c>
      <c r="AQ129" s="359">
        <f t="shared" si="21"/>
        <v>0</v>
      </c>
      <c r="AR129" s="726">
        <f t="shared" si="22"/>
        <v>0</v>
      </c>
      <c r="AS129" s="729">
        <f t="shared" si="23"/>
        <v>0</v>
      </c>
      <c r="AT129" s="558">
        <f t="shared" si="24"/>
        <v>0</v>
      </c>
      <c r="AU129" s="733">
        <f t="shared" si="25"/>
        <v>0</v>
      </c>
      <c r="AV129" s="735">
        <f t="shared" si="26"/>
        <v>0</v>
      </c>
      <c r="AY129" s="857">
        <f t="shared" si="27"/>
        <v>0</v>
      </c>
      <c r="AZ129" s="858">
        <f t="shared" si="28"/>
        <v>0</v>
      </c>
    </row>
    <row r="130" spans="1:52" ht="15" customHeight="1">
      <c r="A130" s="72"/>
      <c r="B130" s="70"/>
      <c r="C130" s="89" t="s">
        <v>5271</v>
      </c>
      <c r="D130" s="1020" t="str">
        <f>IF(CNGE_2025_M1_Secc5_Sub3!D161="","",CNGE_2025_M1_Secc5_Sub3!D161)</f>
        <v/>
      </c>
      <c r="E130" s="889"/>
      <c r="F130" s="889"/>
      <c r="G130" s="889"/>
      <c r="H130" s="890"/>
      <c r="I130" s="992"/>
      <c r="J130" s="885"/>
      <c r="K130" s="992"/>
      <c r="L130" s="885"/>
      <c r="M130" s="1041"/>
      <c r="N130" s="1043"/>
      <c r="O130" s="992"/>
      <c r="P130" s="885"/>
      <c r="Q130" s="992"/>
      <c r="R130" s="885"/>
      <c r="S130" s="992"/>
      <c r="T130" s="885"/>
      <c r="U130" s="992"/>
      <c r="V130" s="885"/>
      <c r="W130" s="992"/>
      <c r="X130" s="885"/>
      <c r="Y130" s="992"/>
      <c r="Z130" s="885"/>
      <c r="AA130" s="992"/>
      <c r="AB130" s="885"/>
      <c r="AC130" s="992"/>
      <c r="AD130" s="885"/>
      <c r="AG130" s="714">
        <f t="shared" si="29"/>
        <v>0</v>
      </c>
      <c r="AH130" s="718">
        <f t="shared" si="30"/>
        <v>0</v>
      </c>
      <c r="AI130" s="720">
        <f t="shared" si="31"/>
        <v>0</v>
      </c>
      <c r="AJ130" s="723">
        <f t="shared" si="16"/>
        <v>0</v>
      </c>
      <c r="AK130" s="293">
        <f t="shared" si="17"/>
        <v>0</v>
      </c>
      <c r="AL130" s="294" t="str">
        <f>IF(AK130=0,"",
IF(SUM($AK$37:AK130)=1,AM130,
IF($AK$137&gt;SUM($AK$37:AK130),_xlfn.CONCAT(", ",AM130),
IF($AK$137=SUM($AK$37:AK130),_xlfn.CONCAT(" y ",AM130)))))</f>
        <v/>
      </c>
      <c r="AM130" s="89" t="s">
        <v>5272</v>
      </c>
      <c r="AN130" s="354">
        <f t="shared" si="18"/>
        <v>0</v>
      </c>
      <c r="AO130" s="355">
        <f t="shared" si="19"/>
        <v>-1</v>
      </c>
      <c r="AP130" s="356">
        <f t="shared" si="20"/>
        <v>0</v>
      </c>
      <c r="AQ130" s="359">
        <f t="shared" si="21"/>
        <v>0</v>
      </c>
      <c r="AR130" s="726">
        <f t="shared" si="22"/>
        <v>0</v>
      </c>
      <c r="AS130" s="729">
        <f t="shared" si="23"/>
        <v>0</v>
      </c>
      <c r="AT130" s="558">
        <f t="shared" si="24"/>
        <v>0</v>
      </c>
      <c r="AU130" s="733">
        <f t="shared" si="25"/>
        <v>0</v>
      </c>
      <c r="AV130" s="735">
        <f t="shared" si="26"/>
        <v>0</v>
      </c>
      <c r="AY130" s="857">
        <f t="shared" si="27"/>
        <v>0</v>
      </c>
      <c r="AZ130" s="858">
        <f t="shared" si="28"/>
        <v>0</v>
      </c>
    </row>
    <row r="131" spans="1:52" ht="15" customHeight="1">
      <c r="A131" s="72"/>
      <c r="B131" s="70"/>
      <c r="C131" s="89" t="s">
        <v>5273</v>
      </c>
      <c r="D131" s="1020" t="str">
        <f>IF(CNGE_2025_M1_Secc5_Sub3!D162="","",CNGE_2025_M1_Secc5_Sub3!D162)</f>
        <v/>
      </c>
      <c r="E131" s="889"/>
      <c r="F131" s="889"/>
      <c r="G131" s="889"/>
      <c r="H131" s="890"/>
      <c r="I131" s="992"/>
      <c r="J131" s="885"/>
      <c r="K131" s="992"/>
      <c r="L131" s="885"/>
      <c r="M131" s="1041"/>
      <c r="N131" s="1043"/>
      <c r="O131" s="992"/>
      <c r="P131" s="885"/>
      <c r="Q131" s="992"/>
      <c r="R131" s="885"/>
      <c r="S131" s="992"/>
      <c r="T131" s="885"/>
      <c r="U131" s="992"/>
      <c r="V131" s="885"/>
      <c r="W131" s="992"/>
      <c r="X131" s="885"/>
      <c r="Y131" s="992"/>
      <c r="Z131" s="885"/>
      <c r="AA131" s="992"/>
      <c r="AB131" s="885"/>
      <c r="AC131" s="992"/>
      <c r="AD131" s="885"/>
      <c r="AG131" s="714">
        <f t="shared" si="29"/>
        <v>0</v>
      </c>
      <c r="AH131" s="718">
        <f t="shared" si="30"/>
        <v>0</v>
      </c>
      <c r="AI131" s="720">
        <f t="shared" si="31"/>
        <v>0</v>
      </c>
      <c r="AJ131" s="723">
        <f t="shared" si="16"/>
        <v>0</v>
      </c>
      <c r="AK131" s="293">
        <f t="shared" si="17"/>
        <v>0</v>
      </c>
      <c r="AL131" s="294" t="str">
        <f>IF(AK131=0,"",
IF(SUM($AK$37:AK131)=1,AM131,
IF($AK$137&gt;SUM($AK$37:AK131),_xlfn.CONCAT(", ",AM131),
IF($AK$137=SUM($AK$37:AK131),_xlfn.CONCAT(" y ",AM131)))))</f>
        <v/>
      </c>
      <c r="AM131" s="89" t="s">
        <v>5274</v>
      </c>
      <c r="AN131" s="354">
        <f t="shared" si="18"/>
        <v>0</v>
      </c>
      <c r="AO131" s="355">
        <f t="shared" si="19"/>
        <v>-1</v>
      </c>
      <c r="AP131" s="356">
        <f t="shared" si="20"/>
        <v>0</v>
      </c>
      <c r="AQ131" s="359">
        <f t="shared" si="21"/>
        <v>0</v>
      </c>
      <c r="AR131" s="726">
        <f t="shared" si="22"/>
        <v>0</v>
      </c>
      <c r="AS131" s="729">
        <f t="shared" si="23"/>
        <v>0</v>
      </c>
      <c r="AT131" s="558">
        <f t="shared" si="24"/>
        <v>0</v>
      </c>
      <c r="AU131" s="733">
        <f t="shared" si="25"/>
        <v>0</v>
      </c>
      <c r="AV131" s="735">
        <f t="shared" si="26"/>
        <v>0</v>
      </c>
      <c r="AY131" s="857">
        <f t="shared" si="27"/>
        <v>0</v>
      </c>
      <c r="AZ131" s="858">
        <f t="shared" si="28"/>
        <v>0</v>
      </c>
    </row>
    <row r="132" spans="1:52" ht="15" customHeight="1">
      <c r="A132" s="72"/>
      <c r="B132" s="70"/>
      <c r="C132" s="89" t="s">
        <v>5275</v>
      </c>
      <c r="D132" s="1020" t="str">
        <f>IF(CNGE_2025_M1_Secc5_Sub3!D163="","",CNGE_2025_M1_Secc5_Sub3!D163)</f>
        <v/>
      </c>
      <c r="E132" s="889"/>
      <c r="F132" s="889"/>
      <c r="G132" s="889"/>
      <c r="H132" s="890"/>
      <c r="I132" s="992"/>
      <c r="J132" s="885"/>
      <c r="K132" s="992"/>
      <c r="L132" s="885"/>
      <c r="M132" s="1041"/>
      <c r="N132" s="1043"/>
      <c r="O132" s="992"/>
      <c r="P132" s="885"/>
      <c r="Q132" s="992"/>
      <c r="R132" s="885"/>
      <c r="S132" s="992"/>
      <c r="T132" s="885"/>
      <c r="U132" s="992"/>
      <c r="V132" s="885"/>
      <c r="W132" s="992"/>
      <c r="X132" s="885"/>
      <c r="Y132" s="992"/>
      <c r="Z132" s="885"/>
      <c r="AA132" s="992"/>
      <c r="AB132" s="885"/>
      <c r="AC132" s="992"/>
      <c r="AD132" s="885"/>
      <c r="AG132" s="714">
        <f t="shared" si="29"/>
        <v>0</v>
      </c>
      <c r="AH132" s="718">
        <f t="shared" si="30"/>
        <v>0</v>
      </c>
      <c r="AI132" s="720">
        <f t="shared" si="31"/>
        <v>0</v>
      </c>
      <c r="AJ132" s="723">
        <f t="shared" si="16"/>
        <v>0</v>
      </c>
      <c r="AK132" s="293">
        <f t="shared" si="17"/>
        <v>0</v>
      </c>
      <c r="AL132" s="294" t="str">
        <f>IF(AK132=0,"",
IF(SUM($AK$37:AK132)=1,AM132,
IF($AK$137&gt;SUM($AK$37:AK132),_xlfn.CONCAT(", ",AM132),
IF($AK$137=SUM($AK$37:AK132),_xlfn.CONCAT(" y ",AM132)))))</f>
        <v/>
      </c>
      <c r="AM132" s="89" t="s">
        <v>5276</v>
      </c>
      <c r="AN132" s="354">
        <f t="shared" si="18"/>
        <v>0</v>
      </c>
      <c r="AO132" s="355">
        <f t="shared" si="19"/>
        <v>-1</v>
      </c>
      <c r="AP132" s="356">
        <f t="shared" si="20"/>
        <v>0</v>
      </c>
      <c r="AQ132" s="359">
        <f t="shared" si="21"/>
        <v>0</v>
      </c>
      <c r="AR132" s="726">
        <f t="shared" si="22"/>
        <v>0</v>
      </c>
      <c r="AS132" s="729">
        <f t="shared" si="23"/>
        <v>0</v>
      </c>
      <c r="AT132" s="558">
        <f t="shared" si="24"/>
        <v>0</v>
      </c>
      <c r="AU132" s="733">
        <f t="shared" si="25"/>
        <v>0</v>
      </c>
      <c r="AV132" s="735">
        <f t="shared" si="26"/>
        <v>0</v>
      </c>
      <c r="AY132" s="857">
        <f t="shared" si="27"/>
        <v>0</v>
      </c>
      <c r="AZ132" s="858">
        <f t="shared" si="28"/>
        <v>0</v>
      </c>
    </row>
    <row r="133" spans="1:52" ht="15" customHeight="1">
      <c r="A133" s="72"/>
      <c r="B133" s="70"/>
      <c r="C133" s="89" t="s">
        <v>5277</v>
      </c>
      <c r="D133" s="1020" t="str">
        <f>IF(CNGE_2025_M1_Secc5_Sub3!D164="","",CNGE_2025_M1_Secc5_Sub3!D164)</f>
        <v/>
      </c>
      <c r="E133" s="889"/>
      <c r="F133" s="889"/>
      <c r="G133" s="889"/>
      <c r="H133" s="890"/>
      <c r="I133" s="992"/>
      <c r="J133" s="885"/>
      <c r="K133" s="992"/>
      <c r="L133" s="885"/>
      <c r="M133" s="1041"/>
      <c r="N133" s="1043"/>
      <c r="O133" s="992"/>
      <c r="P133" s="885"/>
      <c r="Q133" s="992"/>
      <c r="R133" s="885"/>
      <c r="S133" s="992"/>
      <c r="T133" s="885"/>
      <c r="U133" s="992"/>
      <c r="V133" s="885"/>
      <c r="W133" s="992"/>
      <c r="X133" s="885"/>
      <c r="Y133" s="992"/>
      <c r="Z133" s="885"/>
      <c r="AA133" s="992"/>
      <c r="AB133" s="885"/>
      <c r="AC133" s="992"/>
      <c r="AD133" s="885"/>
      <c r="AG133" s="714">
        <f t="shared" si="29"/>
        <v>0</v>
      </c>
      <c r="AH133" s="718">
        <f t="shared" si="30"/>
        <v>0</v>
      </c>
      <c r="AI133" s="720">
        <f t="shared" si="31"/>
        <v>0</v>
      </c>
      <c r="AJ133" s="723">
        <f t="shared" si="16"/>
        <v>0</v>
      </c>
      <c r="AK133" s="293">
        <f t="shared" si="17"/>
        <v>0</v>
      </c>
      <c r="AL133" s="294" t="str">
        <f>IF(AK133=0,"",
IF(SUM($AK$37:AK133)=1,AM133,
IF($AK$137&gt;SUM($AK$37:AK133),_xlfn.CONCAT(", ",AM133),
IF($AK$137=SUM($AK$37:AK133),_xlfn.CONCAT(" y ",AM133)))))</f>
        <v/>
      </c>
      <c r="AM133" s="89" t="s">
        <v>5278</v>
      </c>
      <c r="AN133" s="354">
        <f t="shared" si="18"/>
        <v>0</v>
      </c>
      <c r="AO133" s="355">
        <f t="shared" si="19"/>
        <v>-1</v>
      </c>
      <c r="AP133" s="356">
        <f t="shared" si="20"/>
        <v>0</v>
      </c>
      <c r="AQ133" s="359">
        <f t="shared" si="21"/>
        <v>0</v>
      </c>
      <c r="AR133" s="726">
        <f t="shared" si="22"/>
        <v>0</v>
      </c>
      <c r="AS133" s="729">
        <f t="shared" si="23"/>
        <v>0</v>
      </c>
      <c r="AT133" s="558">
        <f t="shared" si="24"/>
        <v>0</v>
      </c>
      <c r="AU133" s="733">
        <f t="shared" si="25"/>
        <v>0</v>
      </c>
      <c r="AV133" s="735">
        <f t="shared" si="26"/>
        <v>0</v>
      </c>
      <c r="AY133" s="857">
        <f t="shared" si="27"/>
        <v>0</v>
      </c>
      <c r="AZ133" s="858">
        <f t="shared" si="28"/>
        <v>0</v>
      </c>
    </row>
    <row r="134" spans="1:52" ht="15" customHeight="1">
      <c r="A134" s="72"/>
      <c r="B134" s="70"/>
      <c r="C134" s="89" t="s">
        <v>5279</v>
      </c>
      <c r="D134" s="1020" t="str">
        <f>IF(CNGE_2025_M1_Secc5_Sub3!D165="","",CNGE_2025_M1_Secc5_Sub3!D165)</f>
        <v/>
      </c>
      <c r="E134" s="889"/>
      <c r="F134" s="889"/>
      <c r="G134" s="889"/>
      <c r="H134" s="890"/>
      <c r="I134" s="992"/>
      <c r="J134" s="885"/>
      <c r="K134" s="992"/>
      <c r="L134" s="885"/>
      <c r="M134" s="1041"/>
      <c r="N134" s="1043"/>
      <c r="O134" s="992"/>
      <c r="P134" s="885"/>
      <c r="Q134" s="992"/>
      <c r="R134" s="885"/>
      <c r="S134" s="992"/>
      <c r="T134" s="885"/>
      <c r="U134" s="992"/>
      <c r="V134" s="885"/>
      <c r="W134" s="992"/>
      <c r="X134" s="885"/>
      <c r="Y134" s="992"/>
      <c r="Z134" s="885"/>
      <c r="AA134" s="992"/>
      <c r="AB134" s="885"/>
      <c r="AC134" s="992"/>
      <c r="AD134" s="885"/>
      <c r="AG134" s="714">
        <f t="shared" si="29"/>
        <v>0</v>
      </c>
      <c r="AH134" s="718">
        <f t="shared" si="30"/>
        <v>0</v>
      </c>
      <c r="AI134" s="720">
        <f t="shared" si="31"/>
        <v>0</v>
      </c>
      <c r="AJ134" s="723">
        <f t="shared" si="16"/>
        <v>0</v>
      </c>
      <c r="AK134" s="293">
        <f t="shared" si="17"/>
        <v>0</v>
      </c>
      <c r="AL134" s="294" t="str">
        <f>IF(AK134=0,"",
IF(SUM($AK$37:AK134)=1,AM134,
IF($AK$137&gt;SUM($AK$37:AK134),_xlfn.CONCAT(", ",AM134),
IF($AK$137=SUM($AK$37:AK134),_xlfn.CONCAT(" y ",AM134)))))</f>
        <v/>
      </c>
      <c r="AM134" s="89" t="s">
        <v>5280</v>
      </c>
      <c r="AN134" s="354">
        <f t="shared" si="18"/>
        <v>0</v>
      </c>
      <c r="AO134" s="355">
        <f t="shared" si="19"/>
        <v>-1</v>
      </c>
      <c r="AP134" s="356">
        <f t="shared" si="20"/>
        <v>0</v>
      </c>
      <c r="AQ134" s="359">
        <f t="shared" si="21"/>
        <v>0</v>
      </c>
      <c r="AR134" s="726">
        <f t="shared" si="22"/>
        <v>0</v>
      </c>
      <c r="AS134" s="729">
        <f t="shared" si="23"/>
        <v>0</v>
      </c>
      <c r="AT134" s="558">
        <f t="shared" si="24"/>
        <v>0</v>
      </c>
      <c r="AU134" s="733">
        <f t="shared" si="25"/>
        <v>0</v>
      </c>
      <c r="AV134" s="735">
        <f t="shared" si="26"/>
        <v>0</v>
      </c>
      <c r="AY134" s="857">
        <f t="shared" si="27"/>
        <v>0</v>
      </c>
      <c r="AZ134" s="858">
        <f t="shared" si="28"/>
        <v>0</v>
      </c>
    </row>
    <row r="135" spans="1:52" ht="15" customHeight="1">
      <c r="A135" s="72"/>
      <c r="B135" s="70"/>
      <c r="C135" s="89" t="s">
        <v>5281</v>
      </c>
      <c r="D135" s="1020" t="str">
        <f>IF(CNGE_2025_M1_Secc5_Sub3!D166="","",CNGE_2025_M1_Secc5_Sub3!D166)</f>
        <v/>
      </c>
      <c r="E135" s="889"/>
      <c r="F135" s="889"/>
      <c r="G135" s="889"/>
      <c r="H135" s="890"/>
      <c r="I135" s="992"/>
      <c r="J135" s="885"/>
      <c r="K135" s="992"/>
      <c r="L135" s="885"/>
      <c r="M135" s="1041"/>
      <c r="N135" s="1043"/>
      <c r="O135" s="992"/>
      <c r="P135" s="885"/>
      <c r="Q135" s="992"/>
      <c r="R135" s="885"/>
      <c r="S135" s="992"/>
      <c r="T135" s="885"/>
      <c r="U135" s="992"/>
      <c r="V135" s="885"/>
      <c r="W135" s="992"/>
      <c r="X135" s="885"/>
      <c r="Y135" s="992"/>
      <c r="Z135" s="885"/>
      <c r="AA135" s="992"/>
      <c r="AB135" s="885"/>
      <c r="AC135" s="992"/>
      <c r="AD135" s="885"/>
      <c r="AG135" s="714">
        <f t="shared" si="29"/>
        <v>0</v>
      </c>
      <c r="AH135" s="718">
        <f t="shared" si="30"/>
        <v>0</v>
      </c>
      <c r="AI135" s="720">
        <f t="shared" si="31"/>
        <v>0</v>
      </c>
      <c r="AJ135" s="723">
        <f t="shared" si="16"/>
        <v>0</v>
      </c>
      <c r="AK135" s="293">
        <f t="shared" si="17"/>
        <v>0</v>
      </c>
      <c r="AL135" s="294" t="str">
        <f>IF(AK135=0,"",
IF(SUM($AK$37:AK135)=1,AM135,
IF($AK$137&gt;SUM($AK$37:AK135),_xlfn.CONCAT(", ",AM135),
IF($AK$137=SUM($AK$37:AK135),_xlfn.CONCAT(" y ",AM135)))))</f>
        <v/>
      </c>
      <c r="AM135" s="89" t="s">
        <v>5282</v>
      </c>
      <c r="AN135" s="354">
        <f t="shared" si="18"/>
        <v>0</v>
      </c>
      <c r="AO135" s="355">
        <f t="shared" si="19"/>
        <v>-1</v>
      </c>
      <c r="AP135" s="356">
        <f t="shared" si="20"/>
        <v>0</v>
      </c>
      <c r="AQ135" s="359">
        <f t="shared" si="21"/>
        <v>0</v>
      </c>
      <c r="AR135" s="726">
        <f t="shared" si="22"/>
        <v>0</v>
      </c>
      <c r="AS135" s="729">
        <f t="shared" si="23"/>
        <v>0</v>
      </c>
      <c r="AT135" s="558">
        <f t="shared" si="24"/>
        <v>0</v>
      </c>
      <c r="AU135" s="733">
        <f t="shared" si="25"/>
        <v>0</v>
      </c>
      <c r="AV135" s="735">
        <f t="shared" si="26"/>
        <v>0</v>
      </c>
      <c r="AY135" s="857">
        <f t="shared" si="27"/>
        <v>0</v>
      </c>
      <c r="AZ135" s="858">
        <f t="shared" si="28"/>
        <v>0</v>
      </c>
    </row>
    <row r="136" spans="1:52" ht="15" customHeight="1">
      <c r="A136" s="72"/>
      <c r="B136" s="70"/>
      <c r="C136" s="89" t="s">
        <v>5283</v>
      </c>
      <c r="D136" s="1020" t="str">
        <f>IF(CNGE_2025_M1_Secc5_Sub3!D167="","",CNGE_2025_M1_Secc5_Sub3!D167)</f>
        <v/>
      </c>
      <c r="E136" s="889"/>
      <c r="F136" s="889"/>
      <c r="G136" s="889"/>
      <c r="H136" s="890"/>
      <c r="I136" s="992"/>
      <c r="J136" s="885"/>
      <c r="K136" s="992"/>
      <c r="L136" s="885"/>
      <c r="M136" s="1041"/>
      <c r="N136" s="1043"/>
      <c r="O136" s="992"/>
      <c r="P136" s="885"/>
      <c r="Q136" s="992"/>
      <c r="R136" s="885"/>
      <c r="S136" s="992"/>
      <c r="T136" s="885"/>
      <c r="U136" s="992"/>
      <c r="V136" s="885"/>
      <c r="W136" s="992"/>
      <c r="X136" s="885"/>
      <c r="Y136" s="992"/>
      <c r="Z136" s="885"/>
      <c r="AA136" s="992"/>
      <c r="AB136" s="885"/>
      <c r="AC136" s="992"/>
      <c r="AD136" s="885"/>
      <c r="AG136" s="714">
        <f t="shared" si="29"/>
        <v>0</v>
      </c>
      <c r="AH136" s="718">
        <f t="shared" si="30"/>
        <v>0</v>
      </c>
      <c r="AI136" s="720">
        <f t="shared" si="31"/>
        <v>0</v>
      </c>
      <c r="AJ136" s="723">
        <f t="shared" si="16"/>
        <v>0</v>
      </c>
      <c r="AK136" s="293">
        <f t="shared" si="17"/>
        <v>0</v>
      </c>
      <c r="AL136" s="294" t="str">
        <f>IF(AK136=0,"",
IF(SUM($AK$37:AK136)=1,AM136,
IF($AK$137&gt;SUM($AK$37:AK136),_xlfn.CONCAT(", ",AM136),
IF($AK$137=SUM($AK$37:AK136),_xlfn.CONCAT(" y ",AM136)))))</f>
        <v/>
      </c>
      <c r="AM136" s="89" t="s">
        <v>5284</v>
      </c>
      <c r="AN136" s="354">
        <f t="shared" si="18"/>
        <v>0</v>
      </c>
      <c r="AO136" s="355">
        <f t="shared" si="19"/>
        <v>-1</v>
      </c>
      <c r="AP136" s="356">
        <f t="shared" si="20"/>
        <v>0</v>
      </c>
      <c r="AQ136" s="359">
        <f t="shared" si="21"/>
        <v>0</v>
      </c>
      <c r="AR136" s="726">
        <f t="shared" si="22"/>
        <v>0</v>
      </c>
      <c r="AS136" s="729">
        <f t="shared" si="23"/>
        <v>0</v>
      </c>
      <c r="AT136" s="558">
        <f t="shared" si="24"/>
        <v>0</v>
      </c>
      <c r="AU136" s="733">
        <f t="shared" si="25"/>
        <v>0</v>
      </c>
      <c r="AV136" s="735">
        <f t="shared" si="26"/>
        <v>0</v>
      </c>
      <c r="AY136" s="857">
        <f t="shared" si="27"/>
        <v>0</v>
      </c>
      <c r="AZ136" s="858">
        <f t="shared" si="28"/>
        <v>0</v>
      </c>
    </row>
    <row r="137" spans="1:52" ht="15" customHeight="1">
      <c r="A137" s="27"/>
      <c r="B137" s="1032" t="str">
        <f>IF(AY137&gt;0,"Favor de revisar lo registrado en el apartado de Edad debido a que tiene inconsistencias con la Antigüedad en el servicio ","")</f>
        <v/>
      </c>
      <c r="C137" s="1032"/>
      <c r="D137" s="1032"/>
      <c r="E137" s="1032"/>
      <c r="F137" s="1032"/>
      <c r="G137" s="1032"/>
      <c r="H137" s="1032"/>
      <c r="I137" s="1032"/>
      <c r="J137" s="1032"/>
      <c r="K137" s="1032"/>
      <c r="L137" s="1032"/>
      <c r="M137" s="1032"/>
      <c r="N137" s="1032"/>
      <c r="O137" s="1032"/>
      <c r="P137" s="1032"/>
      <c r="Q137" s="1032"/>
      <c r="R137" s="1032"/>
      <c r="S137" s="1032"/>
      <c r="T137" s="1032"/>
      <c r="U137" s="1032"/>
      <c r="V137" s="1032"/>
      <c r="W137" s="1032"/>
      <c r="X137" s="1032"/>
      <c r="Y137" s="1032"/>
      <c r="Z137" s="1032"/>
      <c r="AA137" s="1032"/>
      <c r="AB137" s="1032"/>
      <c r="AC137" s="1032"/>
      <c r="AD137" s="1032"/>
      <c r="AI137" s="719">
        <f>SUM(AG37:AI136)</f>
        <v>0</v>
      </c>
      <c r="AK137" s="296">
        <f>SUM(AK37:AK136)</f>
        <v>0</v>
      </c>
      <c r="AL137" s="296" t="str">
        <f>IF(AK137=0,"",_xlfn.CONCAT(AL37:AL136))</f>
        <v/>
      </c>
      <c r="AM137" s="379" t="str">
        <f>IF(AK137=0,"",
IF(AK137&gt;10,"Favor de ingresar toda la información requerida en la pregunta",
IF(AK137=1,_xlfn.CONCAT("Favor de revisar la información capturada en el numeral: ",AL137),_xlfn.CONCAT("Favor de revisar la información capturada en los numerales: ",AL137))))</f>
        <v/>
      </c>
      <c r="AN137" s="357">
        <f>SUM(AN37:AN136)</f>
        <v>0</v>
      </c>
      <c r="AP137" s="358">
        <f t="shared" ref="AP137:AV137" si="32">SUM(AP37:AP136)</f>
        <v>0</v>
      </c>
      <c r="AQ137" s="361">
        <f t="shared" si="32"/>
        <v>0</v>
      </c>
      <c r="AR137" s="730">
        <f t="shared" si="32"/>
        <v>0</v>
      </c>
      <c r="AS137" s="727">
        <f t="shared" si="32"/>
        <v>0</v>
      </c>
      <c r="AT137" s="557">
        <f t="shared" si="32"/>
        <v>0</v>
      </c>
      <c r="AU137" s="732">
        <f t="shared" si="32"/>
        <v>0</v>
      </c>
      <c r="AV137" s="736">
        <f t="shared" si="32"/>
        <v>0</v>
      </c>
      <c r="AY137" s="859">
        <f>SUM(AY37:AY136)</f>
        <v>0</v>
      </c>
    </row>
    <row r="138" spans="1:52" ht="45" customHeight="1">
      <c r="A138" s="51"/>
      <c r="B138" s="70"/>
      <c r="C138" s="1030" t="s">
        <v>9031</v>
      </c>
      <c r="D138" s="866"/>
      <c r="E138" s="866"/>
      <c r="F138" s="1027"/>
      <c r="G138" s="884"/>
      <c r="H138" s="884"/>
      <c r="I138" s="884"/>
      <c r="J138" s="884"/>
      <c r="K138" s="884"/>
      <c r="L138" s="884"/>
      <c r="M138" s="884"/>
      <c r="N138" s="884"/>
      <c r="O138" s="884"/>
      <c r="P138" s="884"/>
      <c r="Q138" s="884"/>
      <c r="R138" s="884"/>
      <c r="S138" s="884"/>
      <c r="T138" s="884"/>
      <c r="U138" s="884"/>
      <c r="V138" s="884"/>
      <c r="W138" s="884"/>
      <c r="X138" s="884"/>
      <c r="Y138" s="884"/>
      <c r="Z138" s="884"/>
      <c r="AA138" s="884"/>
      <c r="AB138" s="884"/>
      <c r="AC138" s="884"/>
      <c r="AD138" s="885"/>
    </row>
    <row r="139" spans="1:52" ht="15" customHeight="1">
      <c r="A139" s="11"/>
      <c r="B139" s="1014" t="str">
        <f>IF(AND(AW37&gt;0,F138=""),"Debido a que seleccionó el código 7 en la col. Forma de designación debe anotar el nombre de dicha forma de designación","")</f>
        <v/>
      </c>
      <c r="C139" s="1014"/>
      <c r="D139" s="1014"/>
      <c r="E139" s="1014"/>
      <c r="F139" s="1014"/>
      <c r="G139" s="1014"/>
      <c r="H139" s="1014"/>
      <c r="I139" s="1014"/>
      <c r="J139" s="1014"/>
      <c r="K139" s="1014"/>
      <c r="L139" s="1014"/>
      <c r="M139" s="1014"/>
      <c r="N139" s="1014"/>
      <c r="O139" s="1014"/>
      <c r="P139" s="1014"/>
      <c r="Q139" s="1014"/>
      <c r="R139" s="1014"/>
      <c r="S139" s="1014"/>
      <c r="T139" s="1014"/>
      <c r="U139" s="1014"/>
      <c r="V139" s="1014"/>
      <c r="W139" s="1014"/>
      <c r="X139" s="1014"/>
      <c r="Y139" s="1014"/>
      <c r="Z139" s="1014"/>
      <c r="AA139" s="1014"/>
      <c r="AB139" s="1014"/>
      <c r="AC139" s="1014"/>
      <c r="AD139" s="1014"/>
    </row>
    <row r="140" spans="1:52" ht="45" customHeight="1">
      <c r="A140" s="11"/>
      <c r="B140" s="11"/>
      <c r="C140" s="1156" t="s">
        <v>9032</v>
      </c>
      <c r="D140" s="866"/>
      <c r="E140" s="952"/>
      <c r="F140" s="1027"/>
      <c r="G140" s="884"/>
      <c r="H140" s="884"/>
      <c r="I140" s="884"/>
      <c r="J140" s="884"/>
      <c r="K140" s="884"/>
      <c r="L140" s="884"/>
      <c r="M140" s="884"/>
      <c r="N140" s="884"/>
      <c r="O140" s="884"/>
      <c r="P140" s="884"/>
      <c r="Q140" s="884"/>
      <c r="R140" s="884"/>
      <c r="S140" s="884"/>
      <c r="T140" s="884"/>
      <c r="U140" s="884"/>
      <c r="V140" s="884"/>
      <c r="W140" s="884"/>
      <c r="X140" s="884"/>
      <c r="Y140" s="884"/>
      <c r="Z140" s="884"/>
      <c r="AA140" s="884"/>
      <c r="AB140" s="884"/>
      <c r="AC140" s="884"/>
      <c r="AD140" s="885"/>
    </row>
    <row r="141" spans="1:52" ht="15" customHeight="1">
      <c r="A141" s="11"/>
      <c r="B141" s="1014" t="str">
        <f>IF(AND(AX37&gt;0,F140=""),"Debido a que seleccionó el código 4 en la col. Modalidad de ingreso al servicio debe anotar el nombre de dicha(s) modalidad(es) ","")</f>
        <v/>
      </c>
      <c r="C141" s="1014"/>
      <c r="D141" s="1014"/>
      <c r="E141" s="1014"/>
      <c r="F141" s="1014"/>
      <c r="G141" s="1014"/>
      <c r="H141" s="1014"/>
      <c r="I141" s="1014"/>
      <c r="J141" s="1014"/>
      <c r="K141" s="1014"/>
      <c r="L141" s="1014"/>
      <c r="M141" s="1014"/>
      <c r="N141" s="1014"/>
      <c r="O141" s="1014"/>
      <c r="P141" s="1014"/>
      <c r="Q141" s="1014"/>
      <c r="R141" s="1014"/>
      <c r="S141" s="1014"/>
      <c r="T141" s="1014"/>
      <c r="U141" s="1014"/>
      <c r="V141" s="1014"/>
      <c r="W141" s="1014"/>
      <c r="X141" s="1014"/>
      <c r="Y141" s="1014"/>
      <c r="Z141" s="1014"/>
      <c r="AA141" s="1014"/>
      <c r="AB141" s="1014"/>
      <c r="AC141" s="1014"/>
      <c r="AD141" s="1014"/>
    </row>
    <row r="142" spans="1:52" ht="15" customHeight="1">
      <c r="A142" s="133"/>
      <c r="B142" s="27"/>
      <c r="C142" s="995" t="s">
        <v>9033</v>
      </c>
      <c r="D142" s="889"/>
      <c r="E142" s="889"/>
      <c r="F142" s="889"/>
      <c r="G142" s="889"/>
      <c r="H142" s="889"/>
      <c r="I142" s="889"/>
      <c r="J142" s="890"/>
      <c r="K142" s="134"/>
      <c r="L142" s="1006" t="s">
        <v>9034</v>
      </c>
      <c r="M142" s="889"/>
      <c r="N142" s="889"/>
      <c r="O142" s="889"/>
      <c r="P142" s="889"/>
      <c r="Q142" s="889"/>
      <c r="R142" s="889"/>
      <c r="S142" s="889"/>
      <c r="T142" s="889"/>
      <c r="U142" s="889"/>
      <c r="V142" s="889"/>
      <c r="W142" s="889"/>
      <c r="X142" s="889"/>
      <c r="Y142" s="889"/>
      <c r="Z142" s="889"/>
      <c r="AA142" s="889"/>
      <c r="AB142" s="889"/>
      <c r="AC142" s="889"/>
      <c r="AD142" s="890"/>
    </row>
    <row r="143" spans="1:52" ht="15" customHeight="1">
      <c r="A143" s="133"/>
      <c r="B143" s="27"/>
      <c r="C143" s="31" t="s">
        <v>5043</v>
      </c>
      <c r="D143" s="1122" t="s">
        <v>9035</v>
      </c>
      <c r="E143" s="889"/>
      <c r="F143" s="889"/>
      <c r="G143" s="889"/>
      <c r="H143" s="889"/>
      <c r="I143" s="889"/>
      <c r="J143" s="890"/>
      <c r="K143" s="36"/>
      <c r="L143" s="135" t="s">
        <v>5043</v>
      </c>
      <c r="M143" s="1122" t="s">
        <v>5683</v>
      </c>
      <c r="N143" s="889"/>
      <c r="O143" s="889"/>
      <c r="P143" s="889"/>
      <c r="Q143" s="889"/>
      <c r="R143" s="889"/>
      <c r="S143" s="889"/>
      <c r="T143" s="889"/>
      <c r="U143" s="889"/>
      <c r="V143" s="889"/>
      <c r="W143" s="889"/>
      <c r="X143" s="889"/>
      <c r="Y143" s="889"/>
      <c r="Z143" s="889"/>
      <c r="AA143" s="889"/>
      <c r="AB143" s="889"/>
      <c r="AC143" s="889"/>
      <c r="AD143" s="890"/>
    </row>
    <row r="144" spans="1:52" ht="15" customHeight="1">
      <c r="A144" s="133"/>
      <c r="B144" s="27"/>
      <c r="C144" s="31" t="s">
        <v>5045</v>
      </c>
      <c r="D144" s="1122" t="s">
        <v>9036</v>
      </c>
      <c r="E144" s="889"/>
      <c r="F144" s="889"/>
      <c r="G144" s="889"/>
      <c r="H144" s="889"/>
      <c r="I144" s="889"/>
      <c r="J144" s="890"/>
      <c r="K144" s="36"/>
      <c r="L144" s="136" t="s">
        <v>5045</v>
      </c>
      <c r="M144" s="1122" t="s">
        <v>9037</v>
      </c>
      <c r="N144" s="889"/>
      <c r="O144" s="889"/>
      <c r="P144" s="889"/>
      <c r="Q144" s="889"/>
      <c r="R144" s="889"/>
      <c r="S144" s="889"/>
      <c r="T144" s="889"/>
      <c r="U144" s="889"/>
      <c r="V144" s="889"/>
      <c r="W144" s="889"/>
      <c r="X144" s="889"/>
      <c r="Y144" s="889"/>
      <c r="Z144" s="889"/>
      <c r="AA144" s="889"/>
      <c r="AB144" s="889"/>
      <c r="AC144" s="889"/>
      <c r="AD144" s="890"/>
    </row>
    <row r="145" spans="1:30" ht="24" customHeight="1">
      <c r="A145" s="133"/>
      <c r="B145" s="27"/>
      <c r="C145" s="31" t="s">
        <v>5057</v>
      </c>
      <c r="D145" s="1122" t="s">
        <v>9038</v>
      </c>
      <c r="E145" s="889"/>
      <c r="F145" s="889"/>
      <c r="G145" s="889"/>
      <c r="H145" s="889"/>
      <c r="I145" s="889"/>
      <c r="J145" s="890"/>
      <c r="K145" s="36"/>
      <c r="L145" s="136" t="s">
        <v>5047</v>
      </c>
      <c r="M145" s="1122" t="s">
        <v>9039</v>
      </c>
      <c r="N145" s="889"/>
      <c r="O145" s="889"/>
      <c r="P145" s="889"/>
      <c r="Q145" s="889"/>
      <c r="R145" s="889"/>
      <c r="S145" s="889"/>
      <c r="T145" s="889"/>
      <c r="U145" s="889"/>
      <c r="V145" s="889"/>
      <c r="W145" s="889"/>
      <c r="X145" s="889"/>
      <c r="Y145" s="889"/>
      <c r="Z145" s="889"/>
      <c r="AA145" s="889"/>
      <c r="AB145" s="889"/>
      <c r="AC145" s="889"/>
      <c r="AD145" s="890"/>
    </row>
    <row r="146" spans="1:30" ht="15" customHeight="1">
      <c r="A146" s="133"/>
      <c r="B146" s="27"/>
      <c r="C146" s="31" t="s">
        <v>5059</v>
      </c>
      <c r="D146" s="1122" t="s">
        <v>483</v>
      </c>
      <c r="E146" s="889"/>
      <c r="F146" s="889"/>
      <c r="G146" s="889"/>
      <c r="H146" s="889"/>
      <c r="I146" s="889"/>
      <c r="J146" s="890"/>
      <c r="K146" s="36"/>
      <c r="L146" s="136" t="s">
        <v>5049</v>
      </c>
      <c r="M146" s="1122" t="s">
        <v>9040</v>
      </c>
      <c r="N146" s="889"/>
      <c r="O146" s="889"/>
      <c r="P146" s="889"/>
      <c r="Q146" s="889"/>
      <c r="R146" s="889"/>
      <c r="S146" s="889"/>
      <c r="T146" s="889"/>
      <c r="U146" s="889"/>
      <c r="V146" s="889"/>
      <c r="W146" s="889"/>
      <c r="X146" s="889"/>
      <c r="Y146" s="889"/>
      <c r="Z146" s="889"/>
      <c r="AA146" s="889"/>
      <c r="AB146" s="889"/>
      <c r="AC146" s="889"/>
      <c r="AD146" s="890"/>
    </row>
    <row r="147" spans="1:30" ht="15" customHeight="1">
      <c r="A147" s="133"/>
      <c r="B147" s="27"/>
      <c r="C147" s="134"/>
      <c r="D147" s="134"/>
      <c r="E147" s="134"/>
      <c r="F147" s="134"/>
      <c r="G147" s="134"/>
      <c r="H147" s="134"/>
      <c r="I147" s="134"/>
      <c r="J147" s="134"/>
      <c r="K147" s="35"/>
      <c r="L147" s="136" t="s">
        <v>5051</v>
      </c>
      <c r="M147" s="1122" t="s">
        <v>9041</v>
      </c>
      <c r="N147" s="889"/>
      <c r="O147" s="889"/>
      <c r="P147" s="889"/>
      <c r="Q147" s="889"/>
      <c r="R147" s="889"/>
      <c r="S147" s="889"/>
      <c r="T147" s="889"/>
      <c r="U147" s="889"/>
      <c r="V147" s="889"/>
      <c r="W147" s="889"/>
      <c r="X147" s="889"/>
      <c r="Y147" s="889"/>
      <c r="Z147" s="889"/>
      <c r="AA147" s="889"/>
      <c r="AB147" s="889"/>
      <c r="AC147" s="889"/>
      <c r="AD147" s="890"/>
    </row>
    <row r="148" spans="1:30" ht="15" customHeight="1">
      <c r="A148" s="133"/>
      <c r="B148" s="27"/>
      <c r="C148" s="995" t="s">
        <v>9042</v>
      </c>
      <c r="D148" s="889"/>
      <c r="E148" s="889"/>
      <c r="F148" s="889"/>
      <c r="G148" s="889"/>
      <c r="H148" s="889"/>
      <c r="I148" s="889"/>
      <c r="J148" s="890"/>
      <c r="K148" s="134"/>
      <c r="L148" s="136" t="s">
        <v>5053</v>
      </c>
      <c r="M148" s="1122" t="s">
        <v>5681</v>
      </c>
      <c r="N148" s="889"/>
      <c r="O148" s="889"/>
      <c r="P148" s="889"/>
      <c r="Q148" s="889"/>
      <c r="R148" s="889"/>
      <c r="S148" s="889"/>
      <c r="T148" s="889"/>
      <c r="U148" s="889"/>
      <c r="V148" s="889"/>
      <c r="W148" s="889"/>
      <c r="X148" s="889"/>
      <c r="Y148" s="889"/>
      <c r="Z148" s="889"/>
      <c r="AA148" s="889"/>
      <c r="AB148" s="889"/>
      <c r="AC148" s="889"/>
      <c r="AD148" s="890"/>
    </row>
    <row r="149" spans="1:30" ht="15" customHeight="1">
      <c r="A149" s="133"/>
      <c r="B149" s="27"/>
      <c r="C149" s="31" t="s">
        <v>5043</v>
      </c>
      <c r="D149" s="1122" t="s">
        <v>9043</v>
      </c>
      <c r="E149" s="889"/>
      <c r="F149" s="889"/>
      <c r="G149" s="889"/>
      <c r="H149" s="889"/>
      <c r="I149" s="889"/>
      <c r="J149" s="890"/>
      <c r="K149" s="36"/>
      <c r="L149" s="136" t="s">
        <v>5055</v>
      </c>
      <c r="M149" s="1122" t="s">
        <v>9044</v>
      </c>
      <c r="N149" s="889"/>
      <c r="O149" s="889"/>
      <c r="P149" s="889"/>
      <c r="Q149" s="889"/>
      <c r="R149" s="889"/>
      <c r="S149" s="889"/>
      <c r="T149" s="889"/>
      <c r="U149" s="889"/>
      <c r="V149" s="889"/>
      <c r="W149" s="889"/>
      <c r="X149" s="889"/>
      <c r="Y149" s="889"/>
      <c r="Z149" s="889"/>
      <c r="AA149" s="889"/>
      <c r="AB149" s="889"/>
      <c r="AC149" s="889"/>
      <c r="AD149" s="890"/>
    </row>
    <row r="150" spans="1:30" ht="15" customHeight="1">
      <c r="A150" s="133"/>
      <c r="B150" s="27"/>
      <c r="C150" s="31" t="s">
        <v>5045</v>
      </c>
      <c r="D150" s="1122" t="s">
        <v>9045</v>
      </c>
      <c r="E150" s="889"/>
      <c r="F150" s="889"/>
      <c r="G150" s="889"/>
      <c r="H150" s="889"/>
      <c r="I150" s="889"/>
      <c r="J150" s="890"/>
      <c r="K150" s="36"/>
      <c r="L150" s="136" t="s">
        <v>5057</v>
      </c>
      <c r="M150" s="1122" t="s">
        <v>9046</v>
      </c>
      <c r="N150" s="889"/>
      <c r="O150" s="889"/>
      <c r="P150" s="889"/>
      <c r="Q150" s="889"/>
      <c r="R150" s="889"/>
      <c r="S150" s="889"/>
      <c r="T150" s="889"/>
      <c r="U150" s="889"/>
      <c r="V150" s="889"/>
      <c r="W150" s="889"/>
      <c r="X150" s="889"/>
      <c r="Y150" s="889"/>
      <c r="Z150" s="889"/>
      <c r="AA150" s="889"/>
      <c r="AB150" s="889"/>
      <c r="AC150" s="889"/>
      <c r="AD150" s="890"/>
    </row>
    <row r="151" spans="1:30" ht="15" customHeight="1">
      <c r="A151" s="133"/>
      <c r="B151" s="27"/>
      <c r="C151" s="31" t="s">
        <v>5047</v>
      </c>
      <c r="D151" s="1122" t="s">
        <v>9047</v>
      </c>
      <c r="E151" s="889"/>
      <c r="F151" s="889"/>
      <c r="G151" s="889"/>
      <c r="H151" s="889"/>
      <c r="I151" s="889"/>
      <c r="J151" s="890"/>
      <c r="K151" s="36"/>
      <c r="L151" s="136" t="s">
        <v>5059</v>
      </c>
      <c r="M151" s="1122" t="s">
        <v>9048</v>
      </c>
      <c r="N151" s="889"/>
      <c r="O151" s="889"/>
      <c r="P151" s="889"/>
      <c r="Q151" s="889"/>
      <c r="R151" s="889"/>
      <c r="S151" s="889"/>
      <c r="T151" s="889"/>
      <c r="U151" s="889"/>
      <c r="V151" s="889"/>
      <c r="W151" s="889"/>
      <c r="X151" s="889"/>
      <c r="Y151" s="889"/>
      <c r="Z151" s="889"/>
      <c r="AA151" s="889"/>
      <c r="AB151" s="889"/>
      <c r="AC151" s="889"/>
      <c r="AD151" s="890"/>
    </row>
    <row r="152" spans="1:30" ht="24" customHeight="1">
      <c r="A152" s="133"/>
      <c r="B152" s="27"/>
      <c r="C152" s="31" t="s">
        <v>5049</v>
      </c>
      <c r="D152" s="1122" t="s">
        <v>9049</v>
      </c>
      <c r="E152" s="889"/>
      <c r="F152" s="889"/>
      <c r="G152" s="889"/>
      <c r="H152" s="889"/>
      <c r="I152" s="889"/>
      <c r="J152" s="890"/>
      <c r="K152" s="36"/>
      <c r="L152" s="136" t="s">
        <v>5060</v>
      </c>
      <c r="M152" s="1122" t="s">
        <v>9050</v>
      </c>
      <c r="N152" s="889"/>
      <c r="O152" s="889"/>
      <c r="P152" s="889"/>
      <c r="Q152" s="889"/>
      <c r="R152" s="889"/>
      <c r="S152" s="889"/>
      <c r="T152" s="889"/>
      <c r="U152" s="889"/>
      <c r="V152" s="889"/>
      <c r="W152" s="889"/>
      <c r="X152" s="889"/>
      <c r="Y152" s="889"/>
      <c r="Z152" s="889"/>
      <c r="AA152" s="889"/>
      <c r="AB152" s="889"/>
      <c r="AC152" s="889"/>
      <c r="AD152" s="890"/>
    </row>
    <row r="153" spans="1:30" ht="24" customHeight="1">
      <c r="A153" s="133"/>
      <c r="B153" s="27"/>
      <c r="C153" s="31" t="s">
        <v>5051</v>
      </c>
      <c r="D153" s="1122" t="s">
        <v>9051</v>
      </c>
      <c r="E153" s="889"/>
      <c r="F153" s="889"/>
      <c r="G153" s="889"/>
      <c r="H153" s="889"/>
      <c r="I153" s="889"/>
      <c r="J153" s="890"/>
      <c r="K153" s="36"/>
      <c r="L153" s="136" t="s">
        <v>5062</v>
      </c>
      <c r="M153" s="1122" t="s">
        <v>9052</v>
      </c>
      <c r="N153" s="889"/>
      <c r="O153" s="889"/>
      <c r="P153" s="889"/>
      <c r="Q153" s="889"/>
      <c r="R153" s="889"/>
      <c r="S153" s="889"/>
      <c r="T153" s="889"/>
      <c r="U153" s="889"/>
      <c r="V153" s="889"/>
      <c r="W153" s="889"/>
      <c r="X153" s="889"/>
      <c r="Y153" s="889"/>
      <c r="Z153" s="889"/>
      <c r="AA153" s="889"/>
      <c r="AB153" s="889"/>
      <c r="AC153" s="889"/>
      <c r="AD153" s="890"/>
    </row>
    <row r="154" spans="1:30" ht="24" customHeight="1">
      <c r="A154" s="133"/>
      <c r="B154" s="27"/>
      <c r="C154" s="31" t="s">
        <v>5053</v>
      </c>
      <c r="D154" s="1122" t="s">
        <v>9053</v>
      </c>
      <c r="E154" s="889"/>
      <c r="F154" s="889"/>
      <c r="G154" s="889"/>
      <c r="H154" s="889"/>
      <c r="I154" s="889"/>
      <c r="J154" s="890"/>
      <c r="K154" s="36"/>
      <c r="L154" s="136" t="s">
        <v>5063</v>
      </c>
      <c r="M154" s="1122" t="s">
        <v>9054</v>
      </c>
      <c r="N154" s="889"/>
      <c r="O154" s="889"/>
      <c r="P154" s="889"/>
      <c r="Q154" s="889"/>
      <c r="R154" s="889"/>
      <c r="S154" s="889"/>
      <c r="T154" s="889"/>
      <c r="U154" s="889"/>
      <c r="V154" s="889"/>
      <c r="W154" s="889"/>
      <c r="X154" s="889"/>
      <c r="Y154" s="889"/>
      <c r="Z154" s="889"/>
      <c r="AA154" s="889"/>
      <c r="AB154" s="889"/>
      <c r="AC154" s="889"/>
      <c r="AD154" s="890"/>
    </row>
    <row r="155" spans="1:30" ht="24" customHeight="1">
      <c r="A155" s="133"/>
      <c r="B155" s="27"/>
      <c r="C155" s="31" t="s">
        <v>5055</v>
      </c>
      <c r="D155" s="1122" t="s">
        <v>9055</v>
      </c>
      <c r="E155" s="889"/>
      <c r="F155" s="889"/>
      <c r="G155" s="889"/>
      <c r="H155" s="889"/>
      <c r="I155" s="889"/>
      <c r="J155" s="890"/>
      <c r="K155" s="36"/>
      <c r="L155" s="136" t="s">
        <v>5064</v>
      </c>
      <c r="M155" s="1122" t="s">
        <v>9056</v>
      </c>
      <c r="N155" s="889"/>
      <c r="O155" s="889"/>
      <c r="P155" s="889"/>
      <c r="Q155" s="889"/>
      <c r="R155" s="889"/>
      <c r="S155" s="889"/>
      <c r="T155" s="889"/>
      <c r="U155" s="889"/>
      <c r="V155" s="889"/>
      <c r="W155" s="889"/>
      <c r="X155" s="889"/>
      <c r="Y155" s="889"/>
      <c r="Z155" s="889"/>
      <c r="AA155" s="889"/>
      <c r="AB155" s="889"/>
      <c r="AC155" s="889"/>
      <c r="AD155" s="890"/>
    </row>
    <row r="156" spans="1:30" ht="15" customHeight="1">
      <c r="A156" s="133"/>
      <c r="B156" s="27"/>
      <c r="C156" s="31" t="s">
        <v>5057</v>
      </c>
      <c r="D156" s="1122" t="s">
        <v>9057</v>
      </c>
      <c r="E156" s="889"/>
      <c r="F156" s="889"/>
      <c r="G156" s="889"/>
      <c r="H156" s="889"/>
      <c r="I156" s="889"/>
      <c r="J156" s="890"/>
      <c r="K156" s="36"/>
      <c r="L156" s="136" t="s">
        <v>5065</v>
      </c>
      <c r="M156" s="1122" t="s">
        <v>9058</v>
      </c>
      <c r="N156" s="889"/>
      <c r="O156" s="889"/>
      <c r="P156" s="889"/>
      <c r="Q156" s="889"/>
      <c r="R156" s="889"/>
      <c r="S156" s="889"/>
      <c r="T156" s="889"/>
      <c r="U156" s="889"/>
      <c r="V156" s="889"/>
      <c r="W156" s="889"/>
      <c r="X156" s="889"/>
      <c r="Y156" s="889"/>
      <c r="Z156" s="889"/>
      <c r="AA156" s="889"/>
      <c r="AB156" s="889"/>
      <c r="AC156" s="889"/>
      <c r="AD156" s="890"/>
    </row>
    <row r="157" spans="1:30" ht="15" customHeight="1">
      <c r="A157" s="133"/>
      <c r="B157" s="27"/>
      <c r="C157" s="136" t="s">
        <v>5059</v>
      </c>
      <c r="D157" s="1122" t="s">
        <v>483</v>
      </c>
      <c r="E157" s="889"/>
      <c r="F157" s="889"/>
      <c r="G157" s="889"/>
      <c r="H157" s="889"/>
      <c r="I157" s="889"/>
      <c r="J157" s="890"/>
      <c r="K157" s="36"/>
      <c r="L157" s="136" t="s">
        <v>5066</v>
      </c>
      <c r="M157" s="1122" t="s">
        <v>9059</v>
      </c>
      <c r="N157" s="889"/>
      <c r="O157" s="889"/>
      <c r="P157" s="889"/>
      <c r="Q157" s="889"/>
      <c r="R157" s="889"/>
      <c r="S157" s="889"/>
      <c r="T157" s="889"/>
      <c r="U157" s="889"/>
      <c r="V157" s="889"/>
      <c r="W157" s="889"/>
      <c r="X157" s="889"/>
      <c r="Y157" s="889"/>
      <c r="Z157" s="889"/>
      <c r="AA157" s="889"/>
      <c r="AB157" s="889"/>
      <c r="AC157" s="889"/>
      <c r="AD157" s="890"/>
    </row>
    <row r="158" spans="1:30" ht="24" customHeight="1">
      <c r="A158" s="133"/>
      <c r="B158" s="27"/>
      <c r="C158" s="26"/>
      <c r="D158" s="26"/>
      <c r="E158" s="26"/>
      <c r="F158" s="26"/>
      <c r="G158" s="26"/>
      <c r="H158" s="26"/>
      <c r="I158" s="26"/>
      <c r="J158" s="26"/>
      <c r="K158" s="36"/>
      <c r="L158" s="136" t="s">
        <v>5067</v>
      </c>
      <c r="M158" s="1122" t="s">
        <v>9060</v>
      </c>
      <c r="N158" s="889"/>
      <c r="O158" s="889"/>
      <c r="P158" s="889"/>
      <c r="Q158" s="889"/>
      <c r="R158" s="889"/>
      <c r="S158" s="889"/>
      <c r="T158" s="889"/>
      <c r="U158" s="889"/>
      <c r="V158" s="889"/>
      <c r="W158" s="889"/>
      <c r="X158" s="889"/>
      <c r="Y158" s="889"/>
      <c r="Z158" s="889"/>
      <c r="AA158" s="889"/>
      <c r="AB158" s="889"/>
      <c r="AC158" s="889"/>
      <c r="AD158" s="890"/>
    </row>
    <row r="159" spans="1:30" ht="24" customHeight="1">
      <c r="A159" s="133"/>
      <c r="B159" s="27"/>
      <c r="C159" s="995" t="s">
        <v>9061</v>
      </c>
      <c r="D159" s="889"/>
      <c r="E159" s="889"/>
      <c r="F159" s="889"/>
      <c r="G159" s="889"/>
      <c r="H159" s="889"/>
      <c r="I159" s="889"/>
      <c r="J159" s="890"/>
      <c r="K159" s="36"/>
      <c r="L159" s="136" t="s">
        <v>5068</v>
      </c>
      <c r="M159" s="1122" t="s">
        <v>9062</v>
      </c>
      <c r="N159" s="889"/>
      <c r="O159" s="889"/>
      <c r="P159" s="889"/>
      <c r="Q159" s="889"/>
      <c r="R159" s="889"/>
      <c r="S159" s="889"/>
      <c r="T159" s="889"/>
      <c r="U159" s="889"/>
      <c r="V159" s="889"/>
      <c r="W159" s="889"/>
      <c r="X159" s="889"/>
      <c r="Y159" s="889"/>
      <c r="Z159" s="889"/>
      <c r="AA159" s="889"/>
      <c r="AB159" s="889"/>
      <c r="AC159" s="889"/>
      <c r="AD159" s="890"/>
    </row>
    <row r="160" spans="1:30" ht="24" customHeight="1">
      <c r="A160" s="133"/>
      <c r="B160" s="27"/>
      <c r="C160" s="31" t="s">
        <v>5043</v>
      </c>
      <c r="D160" s="1122" t="s">
        <v>9063</v>
      </c>
      <c r="E160" s="889"/>
      <c r="F160" s="889"/>
      <c r="G160" s="889"/>
      <c r="H160" s="889"/>
      <c r="I160" s="889"/>
      <c r="J160" s="890"/>
      <c r="K160" s="134"/>
      <c r="L160" s="136" t="s">
        <v>5069</v>
      </c>
      <c r="M160" s="1122" t="s">
        <v>9064</v>
      </c>
      <c r="N160" s="889"/>
      <c r="O160" s="889"/>
      <c r="P160" s="889"/>
      <c r="Q160" s="889"/>
      <c r="R160" s="889"/>
      <c r="S160" s="889"/>
      <c r="T160" s="889"/>
      <c r="U160" s="889"/>
      <c r="V160" s="889"/>
      <c r="W160" s="889"/>
      <c r="X160" s="889"/>
      <c r="Y160" s="889"/>
      <c r="Z160" s="889"/>
      <c r="AA160" s="889"/>
      <c r="AB160" s="889"/>
      <c r="AC160" s="889"/>
      <c r="AD160" s="890"/>
    </row>
    <row r="161" spans="1:30" ht="24" customHeight="1">
      <c r="A161" s="133"/>
      <c r="B161" s="27"/>
      <c r="C161" s="31" t="s">
        <v>5045</v>
      </c>
      <c r="D161" s="1122" t="s">
        <v>9065</v>
      </c>
      <c r="E161" s="889"/>
      <c r="F161" s="889"/>
      <c r="G161" s="889"/>
      <c r="H161" s="889"/>
      <c r="I161" s="889"/>
      <c r="J161" s="890"/>
      <c r="K161" s="36"/>
      <c r="L161" s="136" t="s">
        <v>5070</v>
      </c>
      <c r="M161" s="1122" t="s">
        <v>9066</v>
      </c>
      <c r="N161" s="889"/>
      <c r="O161" s="889"/>
      <c r="P161" s="889"/>
      <c r="Q161" s="889"/>
      <c r="R161" s="889"/>
      <c r="S161" s="889"/>
      <c r="T161" s="889"/>
      <c r="U161" s="889"/>
      <c r="V161" s="889"/>
      <c r="W161" s="889"/>
      <c r="X161" s="889"/>
      <c r="Y161" s="889"/>
      <c r="Z161" s="889"/>
      <c r="AA161" s="889"/>
      <c r="AB161" s="889"/>
      <c r="AC161" s="889"/>
      <c r="AD161" s="890"/>
    </row>
    <row r="162" spans="1:30" ht="15" customHeight="1">
      <c r="A162" s="133"/>
      <c r="B162" s="27"/>
      <c r="C162" s="31" t="s">
        <v>5047</v>
      </c>
      <c r="D162" s="1122" t="s">
        <v>9067</v>
      </c>
      <c r="E162" s="889"/>
      <c r="F162" s="889"/>
      <c r="G162" s="889"/>
      <c r="H162" s="889"/>
      <c r="I162" s="889"/>
      <c r="J162" s="890"/>
      <c r="K162" s="36"/>
      <c r="L162" s="136" t="s">
        <v>5071</v>
      </c>
      <c r="M162" s="1122" t="s">
        <v>9068</v>
      </c>
      <c r="N162" s="889"/>
      <c r="O162" s="889"/>
      <c r="P162" s="889"/>
      <c r="Q162" s="889"/>
      <c r="R162" s="889"/>
      <c r="S162" s="889"/>
      <c r="T162" s="889"/>
      <c r="U162" s="889"/>
      <c r="V162" s="889"/>
      <c r="W162" s="889"/>
      <c r="X162" s="889"/>
      <c r="Y162" s="889"/>
      <c r="Z162" s="889"/>
      <c r="AA162" s="889"/>
      <c r="AB162" s="889"/>
      <c r="AC162" s="889"/>
      <c r="AD162" s="890"/>
    </row>
    <row r="163" spans="1:30" ht="15" customHeight="1">
      <c r="A163" s="133"/>
      <c r="B163" s="27"/>
      <c r="C163" s="31" t="s">
        <v>5049</v>
      </c>
      <c r="D163" s="1122" t="s">
        <v>9069</v>
      </c>
      <c r="E163" s="889"/>
      <c r="F163" s="889"/>
      <c r="G163" s="889"/>
      <c r="H163" s="889"/>
      <c r="I163" s="889"/>
      <c r="J163" s="890"/>
      <c r="K163" s="36"/>
      <c r="L163" s="136" t="s">
        <v>5072</v>
      </c>
      <c r="M163" s="1122" t="s">
        <v>9070</v>
      </c>
      <c r="N163" s="889"/>
      <c r="O163" s="889"/>
      <c r="P163" s="889"/>
      <c r="Q163" s="889"/>
      <c r="R163" s="889"/>
      <c r="S163" s="889"/>
      <c r="T163" s="889"/>
      <c r="U163" s="889"/>
      <c r="V163" s="889"/>
      <c r="W163" s="889"/>
      <c r="X163" s="889"/>
      <c r="Y163" s="889"/>
      <c r="Z163" s="889"/>
      <c r="AA163" s="889"/>
      <c r="AB163" s="889"/>
      <c r="AC163" s="889"/>
      <c r="AD163" s="890"/>
    </row>
    <row r="164" spans="1:30" ht="15" customHeight="1">
      <c r="A164" s="133"/>
      <c r="B164" s="27"/>
      <c r="C164" s="31" t="s">
        <v>5057</v>
      </c>
      <c r="D164" s="1122" t="s">
        <v>9071</v>
      </c>
      <c r="E164" s="889"/>
      <c r="F164" s="889"/>
      <c r="G164" s="889"/>
      <c r="H164" s="889"/>
      <c r="I164" s="889"/>
      <c r="J164" s="890"/>
      <c r="K164" s="36"/>
      <c r="L164" s="136" t="s">
        <v>5073</v>
      </c>
      <c r="M164" s="1122" t="s">
        <v>9072</v>
      </c>
      <c r="N164" s="889"/>
      <c r="O164" s="889"/>
      <c r="P164" s="889"/>
      <c r="Q164" s="889"/>
      <c r="R164" s="889"/>
      <c r="S164" s="889"/>
      <c r="T164" s="889"/>
      <c r="U164" s="889"/>
      <c r="V164" s="889"/>
      <c r="W164" s="889"/>
      <c r="X164" s="889"/>
      <c r="Y164" s="889"/>
      <c r="Z164" s="889"/>
      <c r="AA164" s="889"/>
      <c r="AB164" s="889"/>
      <c r="AC164" s="889"/>
      <c r="AD164" s="890"/>
    </row>
    <row r="165" spans="1:30" ht="15" customHeight="1">
      <c r="A165" s="133"/>
      <c r="B165" s="27"/>
      <c r="C165" s="31" t="s">
        <v>5059</v>
      </c>
      <c r="D165" s="1122" t="s">
        <v>483</v>
      </c>
      <c r="E165" s="889"/>
      <c r="F165" s="889"/>
      <c r="G165" s="889"/>
      <c r="H165" s="889"/>
      <c r="I165" s="889"/>
      <c r="J165" s="890"/>
      <c r="K165" s="36"/>
      <c r="L165" s="136" t="s">
        <v>5074</v>
      </c>
      <c r="M165" s="1122" t="s">
        <v>9073</v>
      </c>
      <c r="N165" s="889"/>
      <c r="O165" s="889"/>
      <c r="P165" s="889"/>
      <c r="Q165" s="889"/>
      <c r="R165" s="889"/>
      <c r="S165" s="889"/>
      <c r="T165" s="889"/>
      <c r="U165" s="889"/>
      <c r="V165" s="889"/>
      <c r="W165" s="889"/>
      <c r="X165" s="889"/>
      <c r="Y165" s="889"/>
      <c r="Z165" s="889"/>
      <c r="AA165" s="889"/>
      <c r="AB165" s="889"/>
      <c r="AC165" s="889"/>
      <c r="AD165" s="890"/>
    </row>
    <row r="166" spans="1:30" ht="15" customHeight="1">
      <c r="A166" s="133"/>
      <c r="B166" s="27"/>
      <c r="K166" s="36"/>
      <c r="L166" s="136" t="s">
        <v>5281</v>
      </c>
      <c r="M166" s="1122" t="s">
        <v>483</v>
      </c>
      <c r="N166" s="889"/>
      <c r="O166" s="889"/>
      <c r="P166" s="889"/>
      <c r="Q166" s="889"/>
      <c r="R166" s="889"/>
      <c r="S166" s="889"/>
      <c r="T166" s="889"/>
      <c r="U166" s="889"/>
      <c r="V166" s="889"/>
      <c r="W166" s="889"/>
      <c r="X166" s="889"/>
      <c r="Y166" s="889"/>
      <c r="Z166" s="889"/>
      <c r="AA166" s="889"/>
      <c r="AB166" s="889"/>
      <c r="AC166" s="889"/>
      <c r="AD166" s="890"/>
    </row>
    <row r="167" spans="1:30" ht="15" customHeight="1">
      <c r="A167" s="133"/>
      <c r="B167" s="27"/>
      <c r="C167" s="995" t="s">
        <v>9074</v>
      </c>
      <c r="D167" s="889"/>
      <c r="E167" s="889"/>
      <c r="F167" s="889"/>
      <c r="G167" s="889"/>
      <c r="H167" s="889"/>
      <c r="I167" s="889"/>
      <c r="J167" s="890"/>
      <c r="K167" s="36"/>
      <c r="L167" s="137"/>
      <c r="M167" s="137"/>
      <c r="N167" s="137"/>
      <c r="O167" s="137"/>
      <c r="P167" s="137"/>
      <c r="Q167" s="137"/>
      <c r="R167" s="137"/>
      <c r="S167" s="137"/>
      <c r="T167" s="137"/>
      <c r="U167" s="137"/>
      <c r="V167" s="137"/>
      <c r="W167" s="137"/>
      <c r="X167" s="137"/>
      <c r="Y167" s="137"/>
      <c r="Z167" s="137"/>
      <c r="AA167" s="137"/>
      <c r="AB167" s="137"/>
      <c r="AC167" s="137"/>
      <c r="AD167" s="137"/>
    </row>
    <row r="168" spans="1:30" ht="24" customHeight="1">
      <c r="A168" s="133"/>
      <c r="B168" s="27"/>
      <c r="C168" s="136" t="s">
        <v>5043</v>
      </c>
      <c r="D168" s="1122" t="s">
        <v>9075</v>
      </c>
      <c r="E168" s="889"/>
      <c r="F168" s="889"/>
      <c r="G168" s="889"/>
      <c r="H168" s="889"/>
      <c r="I168" s="889"/>
      <c r="J168" s="890"/>
      <c r="K168" s="134"/>
      <c r="L168" s="995" t="s">
        <v>9076</v>
      </c>
      <c r="M168" s="889"/>
      <c r="N168" s="889"/>
      <c r="O168" s="889"/>
      <c r="P168" s="889"/>
      <c r="Q168" s="889"/>
      <c r="R168" s="889"/>
      <c r="S168" s="889"/>
      <c r="T168" s="889"/>
      <c r="U168" s="889"/>
      <c r="V168" s="889"/>
      <c r="W168" s="889"/>
      <c r="X168" s="889"/>
      <c r="Y168" s="889"/>
      <c r="Z168" s="889"/>
      <c r="AA168" s="889"/>
      <c r="AB168" s="889"/>
      <c r="AC168" s="889"/>
      <c r="AD168" s="890"/>
    </row>
    <row r="169" spans="1:30" ht="36" customHeight="1">
      <c r="A169" s="133"/>
      <c r="B169" s="27"/>
      <c r="C169" s="136" t="s">
        <v>5045</v>
      </c>
      <c r="D169" s="1122" t="s">
        <v>9077</v>
      </c>
      <c r="E169" s="889"/>
      <c r="F169" s="889"/>
      <c r="G169" s="889"/>
      <c r="H169" s="889"/>
      <c r="I169" s="889"/>
      <c r="J169" s="890"/>
      <c r="K169" s="36"/>
      <c r="L169" s="136" t="s">
        <v>5043</v>
      </c>
      <c r="M169" s="1122" t="s">
        <v>9078</v>
      </c>
      <c r="N169" s="889"/>
      <c r="O169" s="889"/>
      <c r="P169" s="889"/>
      <c r="Q169" s="889"/>
      <c r="R169" s="889"/>
      <c r="S169" s="889"/>
      <c r="T169" s="889"/>
      <c r="U169" s="889"/>
      <c r="V169" s="889"/>
      <c r="W169" s="889"/>
      <c r="X169" s="889"/>
      <c r="Y169" s="889"/>
      <c r="Z169" s="889"/>
      <c r="AA169" s="889"/>
      <c r="AB169" s="889"/>
      <c r="AC169" s="889"/>
      <c r="AD169" s="890"/>
    </row>
    <row r="170" spans="1:30" ht="15" customHeight="1">
      <c r="A170" s="133"/>
      <c r="B170" s="27"/>
      <c r="C170" s="136" t="s">
        <v>5047</v>
      </c>
      <c r="D170" s="1122" t="s">
        <v>9079</v>
      </c>
      <c r="E170" s="889"/>
      <c r="F170" s="889"/>
      <c r="G170" s="889"/>
      <c r="H170" s="889"/>
      <c r="I170" s="889"/>
      <c r="J170" s="890"/>
      <c r="K170" s="36"/>
      <c r="L170" s="136" t="s">
        <v>5045</v>
      </c>
      <c r="M170" s="1122" t="s">
        <v>9080</v>
      </c>
      <c r="N170" s="889"/>
      <c r="O170" s="889"/>
      <c r="P170" s="889"/>
      <c r="Q170" s="889"/>
      <c r="R170" s="889"/>
      <c r="S170" s="889"/>
      <c r="T170" s="889"/>
      <c r="U170" s="889"/>
      <c r="V170" s="889"/>
      <c r="W170" s="889"/>
      <c r="X170" s="889"/>
      <c r="Y170" s="889"/>
      <c r="Z170" s="889"/>
      <c r="AA170" s="889"/>
      <c r="AB170" s="889"/>
      <c r="AC170" s="889"/>
      <c r="AD170" s="890"/>
    </row>
    <row r="171" spans="1:30" ht="36" customHeight="1">
      <c r="A171" s="133"/>
      <c r="B171" s="27"/>
      <c r="C171" s="136" t="s">
        <v>5049</v>
      </c>
      <c r="D171" s="1122" t="s">
        <v>9081</v>
      </c>
      <c r="E171" s="889"/>
      <c r="F171" s="889"/>
      <c r="G171" s="889"/>
      <c r="H171" s="889"/>
      <c r="I171" s="889"/>
      <c r="J171" s="890"/>
      <c r="K171" s="36"/>
      <c r="L171" s="136" t="s">
        <v>5047</v>
      </c>
      <c r="M171" s="1122" t="s">
        <v>9082</v>
      </c>
      <c r="N171" s="889"/>
      <c r="O171" s="889"/>
      <c r="P171" s="889"/>
      <c r="Q171" s="889"/>
      <c r="R171" s="889"/>
      <c r="S171" s="889"/>
      <c r="T171" s="889"/>
      <c r="U171" s="889"/>
      <c r="V171" s="889"/>
      <c r="W171" s="889"/>
      <c r="X171" s="889"/>
      <c r="Y171" s="889"/>
      <c r="Z171" s="889"/>
      <c r="AA171" s="889"/>
      <c r="AB171" s="889"/>
      <c r="AC171" s="889"/>
      <c r="AD171" s="890"/>
    </row>
    <row r="172" spans="1:30" ht="36" customHeight="1">
      <c r="A172" s="133"/>
      <c r="B172" s="27"/>
      <c r="C172" s="136" t="s">
        <v>5051</v>
      </c>
      <c r="D172" s="1122" t="s">
        <v>9083</v>
      </c>
      <c r="E172" s="889"/>
      <c r="F172" s="889"/>
      <c r="G172" s="889"/>
      <c r="H172" s="889"/>
      <c r="I172" s="889"/>
      <c r="J172" s="890"/>
      <c r="K172" s="36"/>
      <c r="L172" s="136" t="s">
        <v>5049</v>
      </c>
      <c r="M172" s="1020" t="s">
        <v>9084</v>
      </c>
      <c r="N172" s="889"/>
      <c r="O172" s="889"/>
      <c r="P172" s="889"/>
      <c r="Q172" s="889"/>
      <c r="R172" s="889"/>
      <c r="S172" s="889"/>
      <c r="T172" s="889"/>
      <c r="U172" s="889"/>
      <c r="V172" s="889"/>
      <c r="W172" s="889"/>
      <c r="X172" s="889"/>
      <c r="Y172" s="889"/>
      <c r="Z172" s="889"/>
      <c r="AA172" s="889"/>
      <c r="AB172" s="889"/>
      <c r="AC172" s="889"/>
      <c r="AD172" s="890"/>
    </row>
    <row r="173" spans="1:30" ht="24" customHeight="1">
      <c r="A173" s="133"/>
      <c r="B173" s="27"/>
      <c r="C173" s="136" t="s">
        <v>5053</v>
      </c>
      <c r="D173" s="1122" t="s">
        <v>9085</v>
      </c>
      <c r="E173" s="889"/>
      <c r="F173" s="889"/>
      <c r="G173" s="889"/>
      <c r="H173" s="889"/>
      <c r="I173" s="889"/>
      <c r="J173" s="890"/>
      <c r="K173" s="36"/>
      <c r="L173" s="136" t="s">
        <v>5059</v>
      </c>
      <c r="M173" s="1122" t="s">
        <v>483</v>
      </c>
      <c r="N173" s="889"/>
      <c r="O173" s="889"/>
      <c r="P173" s="889"/>
      <c r="Q173" s="889"/>
      <c r="R173" s="889"/>
      <c r="S173" s="889"/>
      <c r="T173" s="889"/>
      <c r="U173" s="889"/>
      <c r="V173" s="889"/>
      <c r="W173" s="889"/>
      <c r="X173" s="889"/>
      <c r="Y173" s="889"/>
      <c r="Z173" s="889"/>
      <c r="AA173" s="889"/>
      <c r="AB173" s="889"/>
      <c r="AC173" s="889"/>
      <c r="AD173" s="890"/>
    </row>
    <row r="174" spans="1:30" ht="24" customHeight="1">
      <c r="A174" s="133"/>
      <c r="B174" s="27"/>
      <c r="C174" s="136" t="s">
        <v>5055</v>
      </c>
      <c r="D174" s="1122" t="s">
        <v>9086</v>
      </c>
      <c r="E174" s="889"/>
      <c r="F174" s="889"/>
      <c r="G174" s="889"/>
      <c r="H174" s="889"/>
      <c r="I174" s="889"/>
      <c r="J174" s="890"/>
      <c r="K174" s="36"/>
      <c r="L174" s="36"/>
      <c r="M174" s="36"/>
      <c r="N174" s="36"/>
      <c r="O174" s="36"/>
      <c r="P174" s="36"/>
      <c r="Q174" s="36"/>
      <c r="R174" s="36"/>
      <c r="S174" s="36"/>
      <c r="W174" s="35"/>
      <c r="X174" s="35"/>
      <c r="Y174" s="35"/>
      <c r="Z174" s="35"/>
      <c r="AA174" s="35"/>
      <c r="AB174" s="35"/>
      <c r="AC174" s="35"/>
      <c r="AD174" s="35"/>
    </row>
    <row r="175" spans="1:30" ht="15" customHeight="1">
      <c r="A175" s="133"/>
      <c r="B175" s="27"/>
      <c r="C175" s="31" t="s">
        <v>5059</v>
      </c>
      <c r="D175" s="1122" t="s">
        <v>483</v>
      </c>
      <c r="E175" s="889"/>
      <c r="F175" s="889"/>
      <c r="G175" s="889"/>
      <c r="H175" s="889"/>
      <c r="I175" s="889"/>
      <c r="J175" s="890"/>
      <c r="K175" s="36"/>
      <c r="L175" s="36"/>
      <c r="M175" s="36"/>
      <c r="N175" s="36"/>
      <c r="O175" s="36"/>
      <c r="P175" s="36"/>
      <c r="Q175" s="36"/>
      <c r="R175" s="36"/>
      <c r="S175" s="36"/>
      <c r="W175" s="35"/>
      <c r="X175" s="35"/>
      <c r="Y175" s="35"/>
      <c r="Z175" s="35"/>
      <c r="AA175" s="35"/>
      <c r="AB175" s="35"/>
      <c r="AC175" s="35"/>
      <c r="AD175" s="35"/>
    </row>
    <row r="176" spans="1:30" ht="15" customHeight="1">
      <c r="A176" s="133"/>
      <c r="B176" s="1014" t="str">
        <f>IF(AI137&gt;0,"Favor de verificar que no tenga información en celdas sombreadas","")</f>
        <v/>
      </c>
      <c r="C176" s="1014"/>
      <c r="D176" s="1014"/>
      <c r="E176" s="1014"/>
      <c r="F176" s="1014"/>
      <c r="G176" s="1014"/>
      <c r="H176" s="1014"/>
      <c r="I176" s="1014"/>
      <c r="J176" s="1014"/>
      <c r="K176" s="1014"/>
      <c r="L176" s="1014"/>
      <c r="M176" s="1014"/>
      <c r="N176" s="1014"/>
      <c r="O176" s="1014"/>
      <c r="P176" s="1014"/>
      <c r="Q176" s="1014"/>
      <c r="R176" s="1014"/>
      <c r="S176" s="1014"/>
      <c r="T176" s="1014"/>
      <c r="U176" s="1014"/>
      <c r="V176" s="1014"/>
      <c r="W176" s="1014"/>
      <c r="X176" s="1014"/>
      <c r="Y176" s="1014"/>
      <c r="Z176" s="1014"/>
      <c r="AA176" s="1014"/>
      <c r="AB176" s="1014"/>
      <c r="AC176" s="1014"/>
      <c r="AD176" s="1014"/>
    </row>
    <row r="177" spans="1:31" ht="24" customHeight="1">
      <c r="A177" s="11"/>
      <c r="B177" s="11"/>
      <c r="C177" s="1000" t="s">
        <v>5325</v>
      </c>
      <c r="D177" s="866"/>
      <c r="E177" s="866"/>
      <c r="F177" s="866"/>
      <c r="G177" s="866"/>
      <c r="H177" s="866"/>
      <c r="I177" s="866"/>
      <c r="J177" s="866"/>
      <c r="K177" s="866"/>
      <c r="L177" s="866"/>
      <c r="M177" s="866"/>
      <c r="N177" s="866"/>
      <c r="O177" s="866"/>
      <c r="P177" s="866"/>
      <c r="Q177" s="866"/>
      <c r="R177" s="866"/>
      <c r="S177" s="866"/>
      <c r="T177" s="866"/>
      <c r="U177" s="866"/>
      <c r="V177" s="866"/>
      <c r="W177" s="866"/>
      <c r="X177" s="866"/>
      <c r="Y177" s="866"/>
      <c r="Z177" s="866"/>
      <c r="AA177" s="866"/>
      <c r="AB177" s="866"/>
      <c r="AC177" s="866"/>
      <c r="AD177" s="866"/>
    </row>
    <row r="178" spans="1:31" ht="60" customHeight="1">
      <c r="A178" s="11"/>
      <c r="B178" s="11"/>
      <c r="C178" s="991"/>
      <c r="D178" s="884"/>
      <c r="E178" s="884"/>
      <c r="F178" s="884"/>
      <c r="G178" s="884"/>
      <c r="H178" s="884"/>
      <c r="I178" s="884"/>
      <c r="J178" s="884"/>
      <c r="K178" s="884"/>
      <c r="L178" s="884"/>
      <c r="M178" s="884"/>
      <c r="N178" s="884"/>
      <c r="O178" s="884"/>
      <c r="P178" s="884"/>
      <c r="Q178" s="884"/>
      <c r="R178" s="884"/>
      <c r="S178" s="884"/>
      <c r="T178" s="884"/>
      <c r="U178" s="884"/>
      <c r="V178" s="884"/>
      <c r="W178" s="884"/>
      <c r="X178" s="884"/>
      <c r="Y178" s="884"/>
      <c r="Z178" s="884"/>
      <c r="AA178" s="884"/>
      <c r="AB178" s="884"/>
      <c r="AC178" s="884"/>
      <c r="AD178" s="885"/>
    </row>
    <row r="179" spans="1:31" ht="15" customHeight="1">
      <c r="A179" s="11"/>
      <c r="B179" s="988" t="str">
        <f>AM137</f>
        <v/>
      </c>
      <c r="C179" s="866"/>
      <c r="D179" s="866"/>
      <c r="E179" s="866"/>
      <c r="F179" s="866"/>
      <c r="G179" s="866"/>
      <c r="H179" s="866"/>
      <c r="I179" s="866"/>
      <c r="J179" s="866"/>
      <c r="K179" s="866"/>
      <c r="L179" s="866"/>
      <c r="M179" s="866"/>
      <c r="N179" s="866"/>
      <c r="O179" s="866"/>
      <c r="P179" s="866"/>
      <c r="Q179" s="866"/>
      <c r="R179" s="866"/>
      <c r="S179" s="866"/>
      <c r="T179" s="866"/>
      <c r="U179" s="866"/>
      <c r="V179" s="866"/>
      <c r="W179" s="866"/>
      <c r="X179" s="866"/>
      <c r="Y179" s="866"/>
      <c r="Z179" s="866"/>
      <c r="AA179" s="866"/>
      <c r="AB179" s="866"/>
      <c r="AC179" s="866"/>
      <c r="AD179" s="866"/>
    </row>
    <row r="180" spans="1:31" ht="15" customHeight="1">
      <c r="B180" s="1005" t="str">
        <f>IF(SUM(COUNTIF(I37:AD136,"NS"))&lt;&gt;0,"Alerta: debido a que cuenta con registros NS, debe proporcionar una justificación en el area de comentarios al final de la pregunta",IF(AQ137&gt;0,"Alerta: debido a que cuenta con registros NA, debe proporcionar una justificación en el area de comentarios al final de la pregunta",""))</f>
        <v/>
      </c>
      <c r="C180" s="866"/>
      <c r="D180" s="866"/>
      <c r="E180" s="866"/>
      <c r="F180" s="866"/>
      <c r="G180" s="866"/>
      <c r="H180" s="866"/>
      <c r="I180" s="866"/>
      <c r="J180" s="866"/>
      <c r="K180" s="866"/>
      <c r="L180" s="866"/>
      <c r="M180" s="866"/>
      <c r="N180" s="866"/>
      <c r="O180" s="866"/>
      <c r="P180" s="866"/>
      <c r="Q180" s="866"/>
      <c r="R180" s="866"/>
      <c r="S180" s="866"/>
      <c r="T180" s="866"/>
      <c r="U180" s="866"/>
      <c r="V180" s="866"/>
      <c r="W180" s="866"/>
      <c r="X180" s="866"/>
      <c r="Y180" s="866"/>
      <c r="Z180" s="866"/>
      <c r="AA180" s="866"/>
      <c r="AB180" s="866"/>
      <c r="AC180" s="866"/>
      <c r="AD180" s="866"/>
      <c r="AE180" s="887"/>
    </row>
    <row r="181" spans="1:31" ht="15" customHeight="1">
      <c r="B181" s="1014" t="str">
        <f>IF(AN137&gt;0,"Los ingresos brutos mensuales deben anotarse en pesos mexicanos (no debe agregar la frase “miles o millones de pesos”)",IF(AP137&gt;0,"Los ingresos brutos mensuales no deben llevar decimales",""))</f>
        <v/>
      </c>
      <c r="C181" s="1014"/>
      <c r="D181" s="1014"/>
      <c r="E181" s="1014"/>
      <c r="F181" s="1014"/>
      <c r="G181" s="1014"/>
      <c r="H181" s="1014"/>
      <c r="I181" s="1014"/>
      <c r="J181" s="1014"/>
      <c r="K181" s="1014"/>
      <c r="L181" s="1014"/>
      <c r="M181" s="1014"/>
      <c r="N181" s="1014"/>
      <c r="O181" s="1014"/>
      <c r="P181" s="1014"/>
      <c r="Q181" s="1014"/>
      <c r="R181" s="1014"/>
      <c r="S181" s="1014"/>
      <c r="T181" s="1014"/>
      <c r="U181" s="1014"/>
      <c r="V181" s="1014"/>
      <c r="W181" s="1014"/>
      <c r="X181" s="1014"/>
      <c r="Y181" s="1014"/>
      <c r="Z181" s="1014"/>
      <c r="AA181" s="1014"/>
      <c r="AB181" s="1014"/>
      <c r="AC181" s="1014"/>
      <c r="AD181" s="1014"/>
    </row>
    <row r="182" spans="1:31" ht="15" customHeight="1">
      <c r="B182" s="989" t="str">
        <f>IF(AR137&gt;0,"Registró el código 1 en la col. Nivel de Escolaridad debe de seleccionar el código 8 en la col. Estatus",IF(AS137&gt;0,"Registró el código 2, 3 o 9 en la col. Nivel de Escolaridad no puede seleccionar el código 4 en la col. Estatus",IF(AT137&gt;0,"Registró el código 9 en la col. Nivel de Escolaridad debe de seleccionar el código 9 en la col. Estatus","")))</f>
        <v/>
      </c>
      <c r="C182" s="989"/>
      <c r="D182" s="989"/>
      <c r="E182" s="989"/>
      <c r="F182" s="989"/>
      <c r="G182" s="989"/>
      <c r="H182" s="989"/>
      <c r="I182" s="989"/>
      <c r="J182" s="989"/>
      <c r="K182" s="989"/>
      <c r="L182" s="989"/>
      <c r="M182" s="989"/>
      <c r="N182" s="989"/>
      <c r="O182" s="989"/>
      <c r="P182" s="989"/>
      <c r="Q182" s="989"/>
      <c r="R182" s="989"/>
      <c r="S182" s="989"/>
      <c r="T182" s="989"/>
      <c r="U182" s="989"/>
      <c r="V182" s="989"/>
      <c r="W182" s="989"/>
      <c r="X182" s="989"/>
      <c r="Y182" s="989"/>
      <c r="Z182" s="989"/>
      <c r="AA182" s="989"/>
      <c r="AB182" s="989"/>
      <c r="AC182" s="989"/>
      <c r="AD182" s="989"/>
    </row>
    <row r="183" spans="1:31" ht="15" customHeight="1">
      <c r="B183" s="1173" t="str">
        <f>IF(AU137&gt;0,"Alerta: debe de proporcionar una justificación de acuerdo a lo establecido en la instrucción 12","")</f>
        <v/>
      </c>
      <c r="C183" s="1173"/>
      <c r="D183" s="1173"/>
      <c r="E183" s="1173"/>
      <c r="F183" s="1173"/>
      <c r="G183" s="1173"/>
      <c r="H183" s="1173"/>
      <c r="I183" s="1173"/>
      <c r="J183" s="1173"/>
      <c r="K183" s="1173"/>
      <c r="L183" s="1173"/>
      <c r="M183" s="1173"/>
      <c r="N183" s="1173"/>
      <c r="O183" s="1173"/>
      <c r="P183" s="1173"/>
      <c r="Q183" s="1173"/>
      <c r="R183" s="1173"/>
      <c r="S183" s="1173"/>
      <c r="T183" s="1173"/>
      <c r="U183" s="1173"/>
      <c r="V183" s="1173"/>
      <c r="W183" s="1173"/>
      <c r="X183" s="1173"/>
      <c r="Y183" s="1173"/>
      <c r="Z183" s="1173"/>
      <c r="AA183" s="1173"/>
      <c r="AB183" s="1173"/>
      <c r="AC183" s="1173"/>
      <c r="AD183" s="1173"/>
    </row>
    <row r="184" spans="1:31" ht="15" customHeight="1">
      <c r="B184" s="989" t="str">
        <f>IF(AV137&gt;0,"Favor de revisar la instrucción 13, debido a que no se cumplen con los criterios mencionados","")</f>
        <v/>
      </c>
      <c r="C184" s="989"/>
      <c r="D184" s="989"/>
      <c r="E184" s="989"/>
      <c r="F184" s="989"/>
      <c r="G184" s="989"/>
      <c r="H184" s="989"/>
      <c r="I184" s="989"/>
      <c r="J184" s="989"/>
      <c r="K184" s="989"/>
      <c r="L184" s="989"/>
      <c r="M184" s="989"/>
      <c r="N184" s="989"/>
      <c r="O184" s="989"/>
      <c r="P184" s="989"/>
      <c r="Q184" s="989"/>
      <c r="R184" s="989"/>
      <c r="S184" s="989"/>
      <c r="T184" s="989"/>
      <c r="U184" s="989"/>
      <c r="V184" s="989"/>
      <c r="W184" s="989"/>
      <c r="X184" s="989"/>
      <c r="Y184" s="989"/>
      <c r="Z184" s="989"/>
      <c r="AA184" s="989"/>
      <c r="AB184" s="989"/>
      <c r="AC184" s="989"/>
      <c r="AD184" s="989"/>
    </row>
  </sheetData>
  <sheetProtection algorithmName="SHA-512" hashValue="Z1GW9tv/iaS265rYidl9LVQbrVVt1ahEppQ7yqYdICw5bacaYFhwyvviG1b+zoZBzsrLb635TJzMAmH3Td79+Q==" saltValue="Ifsk4tZS7f3noFX4F3ZbsQ==" spinCount="100000" sheet="1" objects="1" scenarios="1"/>
  <mergeCells count="1321">
    <mergeCell ref="B3:AD3"/>
    <mergeCell ref="K60:L60"/>
    <mergeCell ref="Q67:R67"/>
    <mergeCell ref="AC135:AD135"/>
    <mergeCell ref="Q103:R103"/>
    <mergeCell ref="Q69:R69"/>
    <mergeCell ref="AA59:AB59"/>
    <mergeCell ref="S133:T133"/>
    <mergeCell ref="Q98:R98"/>
    <mergeCell ref="S127:T127"/>
    <mergeCell ref="AA89:AB89"/>
    <mergeCell ref="U51:V51"/>
    <mergeCell ref="W107:X107"/>
    <mergeCell ref="D59:H59"/>
    <mergeCell ref="AA113:AB113"/>
    <mergeCell ref="Q87:R87"/>
    <mergeCell ref="AA115:AB115"/>
    <mergeCell ref="C17:AD17"/>
    <mergeCell ref="Q82:R82"/>
    <mergeCell ref="O49:P49"/>
    <mergeCell ref="C19:AD19"/>
    <mergeCell ref="Y44:Z44"/>
    <mergeCell ref="Q108:R108"/>
    <mergeCell ref="D114:H114"/>
    <mergeCell ref="Y95:Z95"/>
    <mergeCell ref="Y97:Z97"/>
    <mergeCell ref="I69:J69"/>
    <mergeCell ref="AC98:AD98"/>
    <mergeCell ref="W70:X70"/>
    <mergeCell ref="I79:J79"/>
    <mergeCell ref="I73:J73"/>
    <mergeCell ref="S95:T95"/>
    <mergeCell ref="AK35:AM35"/>
    <mergeCell ref="AO35:AP35"/>
    <mergeCell ref="B139:AD139"/>
    <mergeCell ref="B141:AD141"/>
    <mergeCell ref="B179:AD179"/>
    <mergeCell ref="B181:AD181"/>
    <mergeCell ref="B182:AD182"/>
    <mergeCell ref="B183:AD183"/>
    <mergeCell ref="B184:AD184"/>
    <mergeCell ref="B176:AD176"/>
    <mergeCell ref="O92:P92"/>
    <mergeCell ref="S59:T59"/>
    <mergeCell ref="K133:L133"/>
    <mergeCell ref="W132:X132"/>
    <mergeCell ref="M120:N120"/>
    <mergeCell ref="AC113:AD113"/>
    <mergeCell ref="AA114:AB114"/>
    <mergeCell ref="AC41:AD41"/>
    <mergeCell ref="B180:AE180"/>
    <mergeCell ref="S134:T134"/>
    <mergeCell ref="AA121:AB121"/>
    <mergeCell ref="Q71:R71"/>
    <mergeCell ref="Y58:Z58"/>
    <mergeCell ref="AA87:AB87"/>
    <mergeCell ref="Q73:R73"/>
    <mergeCell ref="U106:V106"/>
    <mergeCell ref="Y84:Z84"/>
    <mergeCell ref="Y86:Z86"/>
    <mergeCell ref="M170:AD170"/>
    <mergeCell ref="W134:X134"/>
    <mergeCell ref="Q129:R129"/>
    <mergeCell ref="B137:AD137"/>
    <mergeCell ref="I132:J132"/>
    <mergeCell ref="O128:P128"/>
    <mergeCell ref="W81:X81"/>
    <mergeCell ref="Y130:Z130"/>
    <mergeCell ref="D127:H127"/>
    <mergeCell ref="Q124:R124"/>
    <mergeCell ref="AC72:AD72"/>
    <mergeCell ref="I114:J114"/>
    <mergeCell ref="Y128:Z128"/>
    <mergeCell ref="D118:H118"/>
    <mergeCell ref="D72:H72"/>
    <mergeCell ref="AA125:AB125"/>
    <mergeCell ref="I89:J89"/>
    <mergeCell ref="M94:N94"/>
    <mergeCell ref="I72:J72"/>
    <mergeCell ref="Q72:R72"/>
    <mergeCell ref="S97:T97"/>
    <mergeCell ref="S89:T89"/>
    <mergeCell ref="AA100:AB100"/>
    <mergeCell ref="S115:T115"/>
    <mergeCell ref="M74:N74"/>
    <mergeCell ref="AC122:AD122"/>
    <mergeCell ref="Y99:Z99"/>
    <mergeCell ref="AA108:AB108"/>
    <mergeCell ref="Y87:Z87"/>
    <mergeCell ref="AC99:AD99"/>
    <mergeCell ref="S126:T126"/>
    <mergeCell ref="S121:T121"/>
    <mergeCell ref="AA73:AB73"/>
    <mergeCell ref="I88:J88"/>
    <mergeCell ref="I82:J82"/>
    <mergeCell ref="I128:J128"/>
    <mergeCell ref="M164:AD164"/>
    <mergeCell ref="F140:AD140"/>
    <mergeCell ref="D170:J170"/>
    <mergeCell ref="U73:V73"/>
    <mergeCell ref="M115:N115"/>
    <mergeCell ref="Q91:R91"/>
    <mergeCell ref="S37:T37"/>
    <mergeCell ref="AC97:AD97"/>
    <mergeCell ref="K111:L111"/>
    <mergeCell ref="AC69:AD69"/>
    <mergeCell ref="O42:P42"/>
    <mergeCell ref="O80:P80"/>
    <mergeCell ref="AA52:AB52"/>
    <mergeCell ref="Q118:R118"/>
    <mergeCell ref="Q113:R113"/>
    <mergeCell ref="AC66:AD66"/>
    <mergeCell ref="AA49:AB49"/>
    <mergeCell ref="Q50:R50"/>
    <mergeCell ref="W39:X39"/>
    <mergeCell ref="O37:P37"/>
    <mergeCell ref="O39:P39"/>
    <mergeCell ref="I77:J77"/>
    <mergeCell ref="U117:V117"/>
    <mergeCell ref="S84:T84"/>
    <mergeCell ref="W61:X61"/>
    <mergeCell ref="M47:N47"/>
    <mergeCell ref="M44:N44"/>
    <mergeCell ref="Q52:R52"/>
    <mergeCell ref="O109:P109"/>
    <mergeCell ref="K38:L38"/>
    <mergeCell ref="I44:J44"/>
    <mergeCell ref="K61:L61"/>
    <mergeCell ref="D163:J163"/>
    <mergeCell ref="Y101:Z101"/>
    <mergeCell ref="S114:T114"/>
    <mergeCell ref="AA39:AB39"/>
    <mergeCell ref="K126:L126"/>
    <mergeCell ref="D40:H40"/>
    <mergeCell ref="D152:J152"/>
    <mergeCell ref="S120:T120"/>
    <mergeCell ref="I131:J131"/>
    <mergeCell ref="D95:H95"/>
    <mergeCell ref="D97:H97"/>
    <mergeCell ref="D99:H99"/>
    <mergeCell ref="Q125:R125"/>
    <mergeCell ref="I123:J123"/>
    <mergeCell ref="M131:N131"/>
    <mergeCell ref="D58:H58"/>
    <mergeCell ref="I104:J104"/>
    <mergeCell ref="I106:J106"/>
    <mergeCell ref="D135:H135"/>
    <mergeCell ref="D132:H132"/>
    <mergeCell ref="U124:V124"/>
    <mergeCell ref="K121:L121"/>
    <mergeCell ref="S123:T123"/>
    <mergeCell ref="U119:V119"/>
    <mergeCell ref="I98:J98"/>
    <mergeCell ref="K93:L93"/>
    <mergeCell ref="K72:L72"/>
    <mergeCell ref="I81:J81"/>
    <mergeCell ref="W82:X82"/>
    <mergeCell ref="D133:H133"/>
    <mergeCell ref="K135:L135"/>
    <mergeCell ref="W130:X130"/>
    <mergeCell ref="W133:X133"/>
    <mergeCell ref="W127:X127"/>
    <mergeCell ref="Q54:R54"/>
    <mergeCell ref="AC53:AD53"/>
    <mergeCell ref="K63:L63"/>
    <mergeCell ref="Y51:Z51"/>
    <mergeCell ref="AA107:AB107"/>
    <mergeCell ref="O44:P44"/>
    <mergeCell ref="AC55:AD55"/>
    <mergeCell ref="K96:L96"/>
    <mergeCell ref="W59:X59"/>
    <mergeCell ref="S61:T61"/>
    <mergeCell ref="W84:X84"/>
    <mergeCell ref="O98:P98"/>
    <mergeCell ref="Y89:Z89"/>
    <mergeCell ref="U105:V105"/>
    <mergeCell ref="Y82:Z82"/>
    <mergeCell ref="U107:V107"/>
    <mergeCell ref="K104:L104"/>
    <mergeCell ref="W58:X58"/>
    <mergeCell ref="AC62:AD62"/>
    <mergeCell ref="K57:L57"/>
    <mergeCell ref="K48:L48"/>
    <mergeCell ref="Y53:Z53"/>
    <mergeCell ref="M51:N51"/>
    <mergeCell ref="AC132:AD132"/>
    <mergeCell ref="AA132:AB132"/>
    <mergeCell ref="AC94:AD94"/>
    <mergeCell ref="AA124:AB124"/>
    <mergeCell ref="AA118:AB118"/>
    <mergeCell ref="AA74:AB74"/>
    <mergeCell ref="U125:V125"/>
    <mergeCell ref="D134:H134"/>
    <mergeCell ref="O133:P133"/>
    <mergeCell ref="AA58:AB58"/>
    <mergeCell ref="O46:P46"/>
    <mergeCell ref="AA71:AB71"/>
    <mergeCell ref="O71:P71"/>
    <mergeCell ref="AA111:AB111"/>
    <mergeCell ref="U46:V46"/>
    <mergeCell ref="S41:T41"/>
    <mergeCell ref="S88:T88"/>
    <mergeCell ref="S90:T90"/>
    <mergeCell ref="Q58:R58"/>
    <mergeCell ref="I129:J129"/>
    <mergeCell ref="D89:H89"/>
    <mergeCell ref="B14:AD14"/>
    <mergeCell ref="Q60:R60"/>
    <mergeCell ref="I117:J117"/>
    <mergeCell ref="I92:J92"/>
    <mergeCell ref="D112:H112"/>
    <mergeCell ref="O120:P120"/>
    <mergeCell ref="S96:T96"/>
    <mergeCell ref="S71:T71"/>
    <mergeCell ref="C21:AD21"/>
    <mergeCell ref="D46:H46"/>
    <mergeCell ref="O52:P52"/>
    <mergeCell ref="W53:X53"/>
    <mergeCell ref="I54:J54"/>
    <mergeCell ref="S77:T77"/>
    <mergeCell ref="U116:V116"/>
    <mergeCell ref="Q63:R63"/>
    <mergeCell ref="C23:AD23"/>
    <mergeCell ref="U69:V69"/>
    <mergeCell ref="W35:X36"/>
    <mergeCell ref="S35:T36"/>
    <mergeCell ref="M118:N118"/>
    <mergeCell ref="D119:H119"/>
    <mergeCell ref="D49:H49"/>
    <mergeCell ref="AC57:AD57"/>
    <mergeCell ref="S58:T58"/>
    <mergeCell ref="W42:X42"/>
    <mergeCell ref="W108:X108"/>
    <mergeCell ref="S45:T45"/>
    <mergeCell ref="I90:J90"/>
    <mergeCell ref="D107:H107"/>
    <mergeCell ref="K117:L117"/>
    <mergeCell ref="Q119:R119"/>
    <mergeCell ref="K101:L101"/>
    <mergeCell ref="M119:N119"/>
    <mergeCell ref="AA116:AB116"/>
    <mergeCell ref="D64:H64"/>
    <mergeCell ref="I78:J78"/>
    <mergeCell ref="I95:J95"/>
    <mergeCell ref="D41:H41"/>
    <mergeCell ref="D82:H82"/>
    <mergeCell ref="S92:T92"/>
    <mergeCell ref="M37:N37"/>
    <mergeCell ref="O41:P41"/>
    <mergeCell ref="U41:V41"/>
    <mergeCell ref="U35:V36"/>
    <mergeCell ref="Q36:R36"/>
    <mergeCell ref="Q39:R39"/>
    <mergeCell ref="U110:V110"/>
    <mergeCell ref="Y119:Z119"/>
    <mergeCell ref="B5:AD5"/>
    <mergeCell ref="M59:N59"/>
    <mergeCell ref="S81:T81"/>
    <mergeCell ref="K113:L113"/>
    <mergeCell ref="M88:N88"/>
    <mergeCell ref="M82:N82"/>
    <mergeCell ref="M54:N54"/>
    <mergeCell ref="W114:X114"/>
    <mergeCell ref="M90:N90"/>
    <mergeCell ref="D66:H66"/>
    <mergeCell ref="K42:L42"/>
    <mergeCell ref="S99:T99"/>
    <mergeCell ref="Y49:Z49"/>
    <mergeCell ref="M85:N85"/>
    <mergeCell ref="I110:J110"/>
    <mergeCell ref="U44:V44"/>
    <mergeCell ref="U45:V45"/>
    <mergeCell ref="AA57:AB57"/>
    <mergeCell ref="C34:H36"/>
    <mergeCell ref="S69:T69"/>
    <mergeCell ref="Y41:Z41"/>
    <mergeCell ref="Q56:R56"/>
    <mergeCell ref="Q37:R37"/>
    <mergeCell ref="Q38:R38"/>
    <mergeCell ref="Q40:R40"/>
    <mergeCell ref="AC68:AD68"/>
    <mergeCell ref="M109:N109"/>
    <mergeCell ref="M75:N75"/>
    <mergeCell ref="AC103:AD103"/>
    <mergeCell ref="M61:N61"/>
    <mergeCell ref="C20:AD20"/>
    <mergeCell ref="Y45:Z45"/>
    <mergeCell ref="C22:AD22"/>
    <mergeCell ref="AA109:AB109"/>
    <mergeCell ref="S60:T60"/>
    <mergeCell ref="K92:L92"/>
    <mergeCell ref="Y42:Z42"/>
    <mergeCell ref="Q116:R116"/>
    <mergeCell ref="Y103:Z103"/>
    <mergeCell ref="AC115:AD115"/>
    <mergeCell ref="AA42:AB42"/>
    <mergeCell ref="M52:N52"/>
    <mergeCell ref="Q92:R92"/>
    <mergeCell ref="S67:T67"/>
    <mergeCell ref="Q94:R94"/>
    <mergeCell ref="O118:P118"/>
    <mergeCell ref="K35:L36"/>
    <mergeCell ref="U50:V50"/>
    <mergeCell ref="S42:T42"/>
    <mergeCell ref="D43:H43"/>
    <mergeCell ref="M72:N72"/>
    <mergeCell ref="S79:T79"/>
    <mergeCell ref="I60:J60"/>
    <mergeCell ref="W37:X37"/>
    <mergeCell ref="Q53:R53"/>
    <mergeCell ref="U59:V59"/>
    <mergeCell ref="S106:T106"/>
    <mergeCell ref="M112:N112"/>
    <mergeCell ref="Q85:R85"/>
    <mergeCell ref="K45:L45"/>
    <mergeCell ref="C25:AD25"/>
    <mergeCell ref="M38:N38"/>
    <mergeCell ref="Y100:Z100"/>
    <mergeCell ref="Y78:Z78"/>
    <mergeCell ref="D123:H123"/>
    <mergeCell ref="D115:H115"/>
    <mergeCell ref="W116:X116"/>
    <mergeCell ref="U72:V72"/>
    <mergeCell ref="M104:N104"/>
    <mergeCell ref="K71:L71"/>
    <mergeCell ref="M100:N100"/>
    <mergeCell ref="U75:V75"/>
    <mergeCell ref="W67:X67"/>
    <mergeCell ref="W69:X69"/>
    <mergeCell ref="W44:X44"/>
    <mergeCell ref="M55:N55"/>
    <mergeCell ref="O117:P117"/>
    <mergeCell ref="O61:P61"/>
    <mergeCell ref="M67:N67"/>
    <mergeCell ref="K66:L66"/>
    <mergeCell ref="K68:L68"/>
    <mergeCell ref="K85:L85"/>
    <mergeCell ref="I45:J45"/>
    <mergeCell ref="D84:H84"/>
    <mergeCell ref="Q100:R100"/>
    <mergeCell ref="Q88:R88"/>
    <mergeCell ref="U71:V71"/>
    <mergeCell ref="I107:J107"/>
    <mergeCell ref="U87:V87"/>
    <mergeCell ref="K98:L98"/>
    <mergeCell ref="O54:P54"/>
    <mergeCell ref="K112:L112"/>
    <mergeCell ref="D67:H67"/>
    <mergeCell ref="M169:AD169"/>
    <mergeCell ref="D101:H101"/>
    <mergeCell ref="Q90:R90"/>
    <mergeCell ref="AC131:AD131"/>
    <mergeCell ref="M149:AD149"/>
    <mergeCell ref="K100:L100"/>
    <mergeCell ref="K94:L94"/>
    <mergeCell ref="M151:AD151"/>
    <mergeCell ref="U126:V126"/>
    <mergeCell ref="L142:AD142"/>
    <mergeCell ref="AC74:AD74"/>
    <mergeCell ref="C142:J142"/>
    <mergeCell ref="S118:T118"/>
    <mergeCell ref="M125:N125"/>
    <mergeCell ref="S109:T109"/>
    <mergeCell ref="AA119:AB119"/>
    <mergeCell ref="K87:L87"/>
    <mergeCell ref="AA106:AB106"/>
    <mergeCell ref="K95:L95"/>
    <mergeCell ref="K89:L89"/>
    <mergeCell ref="AA123:AB123"/>
    <mergeCell ref="AA90:AB90"/>
    <mergeCell ref="C138:E138"/>
    <mergeCell ref="S116:T116"/>
    <mergeCell ref="K81:L81"/>
    <mergeCell ref="D80:H80"/>
    <mergeCell ref="K83:L83"/>
    <mergeCell ref="M128:N128"/>
    <mergeCell ref="I111:J111"/>
    <mergeCell ref="Y80:Z80"/>
    <mergeCell ref="Y106:Z106"/>
    <mergeCell ref="AC104:AD104"/>
    <mergeCell ref="M153:AD153"/>
    <mergeCell ref="O108:P108"/>
    <mergeCell ref="W95:X95"/>
    <mergeCell ref="W97:X97"/>
    <mergeCell ref="W96:X96"/>
    <mergeCell ref="W90:X90"/>
    <mergeCell ref="O135:P135"/>
    <mergeCell ref="O84:P84"/>
    <mergeCell ref="M165:AD165"/>
    <mergeCell ref="W122:X122"/>
    <mergeCell ref="D74:H74"/>
    <mergeCell ref="D68:H68"/>
    <mergeCell ref="Y69:Z69"/>
    <mergeCell ref="AA133:AB133"/>
    <mergeCell ref="AA127:AB127"/>
    <mergeCell ref="AC125:AD125"/>
    <mergeCell ref="AC105:AD105"/>
    <mergeCell ref="O73:P73"/>
    <mergeCell ref="M73:N73"/>
    <mergeCell ref="I71:J71"/>
    <mergeCell ref="D130:H130"/>
    <mergeCell ref="D131:H131"/>
    <mergeCell ref="D124:H124"/>
    <mergeCell ref="D125:H125"/>
    <mergeCell ref="M79:N79"/>
    <mergeCell ref="Q76:R76"/>
    <mergeCell ref="AA94:AB94"/>
    <mergeCell ref="AA131:AB131"/>
    <mergeCell ref="AC96:AD96"/>
    <mergeCell ref="S102:T102"/>
    <mergeCell ref="D122:H122"/>
    <mergeCell ref="K73:L73"/>
    <mergeCell ref="D173:J173"/>
    <mergeCell ref="AA77:AB77"/>
    <mergeCell ref="I91:J91"/>
    <mergeCell ref="I85:J85"/>
    <mergeCell ref="S82:T82"/>
    <mergeCell ref="I93:J93"/>
    <mergeCell ref="Q79:R79"/>
    <mergeCell ref="AA70:AB70"/>
    <mergeCell ref="U56:V56"/>
    <mergeCell ref="Q81:R81"/>
    <mergeCell ref="D106:H106"/>
    <mergeCell ref="AA99:AB99"/>
    <mergeCell ref="K82:L82"/>
    <mergeCell ref="U114:V114"/>
    <mergeCell ref="D172:J172"/>
    <mergeCell ref="M127:N127"/>
    <mergeCell ref="AA76:AB76"/>
    <mergeCell ref="D171:J171"/>
    <mergeCell ref="U82:V82"/>
    <mergeCell ref="Q107:R107"/>
    <mergeCell ref="M77:N77"/>
    <mergeCell ref="Q77:R77"/>
    <mergeCell ref="M91:N91"/>
    <mergeCell ref="D87:H87"/>
    <mergeCell ref="AA68:AB68"/>
    <mergeCell ref="M101:N101"/>
    <mergeCell ref="K115:L115"/>
    <mergeCell ref="S131:T131"/>
    <mergeCell ref="I130:J130"/>
    <mergeCell ref="AA112:AB112"/>
    <mergeCell ref="M150:AD150"/>
    <mergeCell ref="U136:V136"/>
    <mergeCell ref="D174:J174"/>
    <mergeCell ref="D48:H48"/>
    <mergeCell ref="W62:X62"/>
    <mergeCell ref="AA66:AB66"/>
    <mergeCell ref="I118:J118"/>
    <mergeCell ref="U52:V52"/>
    <mergeCell ref="S108:T108"/>
    <mergeCell ref="AA95:AB95"/>
    <mergeCell ref="I109:J109"/>
    <mergeCell ref="D51:H51"/>
    <mergeCell ref="AA67:AB67"/>
    <mergeCell ref="I119:J119"/>
    <mergeCell ref="AA61:AB61"/>
    <mergeCell ref="S135:T135"/>
    <mergeCell ref="AA97:AB97"/>
    <mergeCell ref="AA96:AB96"/>
    <mergeCell ref="AA134:AB134"/>
    <mergeCell ref="D144:J144"/>
    <mergeCell ref="AA50:AB50"/>
    <mergeCell ref="S124:T124"/>
    <mergeCell ref="I94:J94"/>
    <mergeCell ref="W101:X101"/>
    <mergeCell ref="M102:N102"/>
    <mergeCell ref="M163:AD163"/>
    <mergeCell ref="S105:T105"/>
    <mergeCell ref="M113:N113"/>
    <mergeCell ref="U74:V74"/>
    <mergeCell ref="S54:T54"/>
    <mergeCell ref="Q93:R93"/>
    <mergeCell ref="W100:X100"/>
    <mergeCell ref="M81:N81"/>
    <mergeCell ref="I61:J61"/>
    <mergeCell ref="C18:AD18"/>
    <mergeCell ref="D116:H116"/>
    <mergeCell ref="D126:H126"/>
    <mergeCell ref="W43:X43"/>
    <mergeCell ref="Y105:Z105"/>
    <mergeCell ref="AC50:AD50"/>
    <mergeCell ref="AA60:AB60"/>
    <mergeCell ref="AC89:AD89"/>
    <mergeCell ref="AC116:AD116"/>
    <mergeCell ref="AC88:AD88"/>
    <mergeCell ref="AA53:AB53"/>
    <mergeCell ref="AC82:AD82"/>
    <mergeCell ref="AC90:AD90"/>
    <mergeCell ref="AC117:AD117"/>
    <mergeCell ref="AA84:AB84"/>
    <mergeCell ref="Y88:Z88"/>
    <mergeCell ref="Y90:Z90"/>
    <mergeCell ref="Y98:Z98"/>
    <mergeCell ref="AC58:AD58"/>
    <mergeCell ref="I39:J39"/>
    <mergeCell ref="I55:J55"/>
    <mergeCell ref="I56:J56"/>
    <mergeCell ref="U47:V47"/>
    <mergeCell ref="AA54:AB54"/>
    <mergeCell ref="Y43:Z43"/>
    <mergeCell ref="AA105:AB105"/>
    <mergeCell ref="W99:X99"/>
    <mergeCell ref="Y74:Z74"/>
    <mergeCell ref="M110:N110"/>
    <mergeCell ref="O50:P50"/>
    <mergeCell ref="K64:L64"/>
    <mergeCell ref="Y117:Z117"/>
    <mergeCell ref="C32:AD32"/>
    <mergeCell ref="AA35:AB36"/>
    <mergeCell ref="O36:P36"/>
    <mergeCell ref="I37:J37"/>
    <mergeCell ref="Q44:R44"/>
    <mergeCell ref="O55:P55"/>
    <mergeCell ref="Y52:Z52"/>
    <mergeCell ref="O45:P45"/>
    <mergeCell ref="U37:V37"/>
    <mergeCell ref="I35:J36"/>
    <mergeCell ref="AC70:AD70"/>
    <mergeCell ref="K59:L59"/>
    <mergeCell ref="K37:L37"/>
    <mergeCell ref="M63:N63"/>
    <mergeCell ref="S51:T51"/>
    <mergeCell ref="AA43:AB43"/>
    <mergeCell ref="W109:X109"/>
    <mergeCell ref="Q97:R97"/>
    <mergeCell ref="M35:N36"/>
    <mergeCell ref="I74:J74"/>
    <mergeCell ref="W41:X41"/>
    <mergeCell ref="Q43:R43"/>
    <mergeCell ref="Y64:Z64"/>
    <mergeCell ref="I38:J38"/>
    <mergeCell ref="I40:J40"/>
    <mergeCell ref="O105:P105"/>
    <mergeCell ref="W40:X40"/>
    <mergeCell ref="S53:T53"/>
    <mergeCell ref="Q80:R80"/>
    <mergeCell ref="Y96:Z96"/>
    <mergeCell ref="O51:P51"/>
    <mergeCell ref="M46:N46"/>
    <mergeCell ref="D162:J162"/>
    <mergeCell ref="D156:J156"/>
    <mergeCell ref="M53:N53"/>
    <mergeCell ref="AC127:AD127"/>
    <mergeCell ref="D160:J160"/>
    <mergeCell ref="M57:N57"/>
    <mergeCell ref="D77:H77"/>
    <mergeCell ref="W85:X85"/>
    <mergeCell ref="D47:H47"/>
    <mergeCell ref="AA63:AB63"/>
    <mergeCell ref="Q74:R74"/>
    <mergeCell ref="Q49:R49"/>
    <mergeCell ref="Q110:R110"/>
    <mergeCell ref="AC128:AD128"/>
    <mergeCell ref="S125:T125"/>
    <mergeCell ref="M111:N111"/>
    <mergeCell ref="Q62:R62"/>
    <mergeCell ref="Q57:R57"/>
    <mergeCell ref="I136:J136"/>
    <mergeCell ref="AA136:AB136"/>
    <mergeCell ref="M143:AD143"/>
    <mergeCell ref="S63:T63"/>
    <mergeCell ref="AC123:AD123"/>
    <mergeCell ref="W136:X136"/>
    <mergeCell ref="W135:X135"/>
    <mergeCell ref="I134:J134"/>
    <mergeCell ref="U131:V131"/>
    <mergeCell ref="M65:N65"/>
    <mergeCell ref="AA51:AB51"/>
    <mergeCell ref="I63:J63"/>
    <mergeCell ref="Y57:Z57"/>
    <mergeCell ref="Q68:R68"/>
    <mergeCell ref="D157:J157"/>
    <mergeCell ref="O83:P83"/>
    <mergeCell ref="M48:N48"/>
    <mergeCell ref="W45:X45"/>
    <mergeCell ref="AC126:AD126"/>
    <mergeCell ref="O112:P112"/>
    <mergeCell ref="W47:X47"/>
    <mergeCell ref="M154:AD154"/>
    <mergeCell ref="AA78:AB78"/>
    <mergeCell ref="W63:X63"/>
    <mergeCell ref="K119:L119"/>
    <mergeCell ref="I66:J66"/>
    <mergeCell ref="AA47:AB47"/>
    <mergeCell ref="U60:V60"/>
    <mergeCell ref="D154:J154"/>
    <mergeCell ref="D103:H103"/>
    <mergeCell ref="D78:H78"/>
    <mergeCell ref="W117:X117"/>
    <mergeCell ref="O64:P64"/>
    <mergeCell ref="Y61:Z61"/>
    <mergeCell ref="D98:H98"/>
    <mergeCell ref="O72:P72"/>
    <mergeCell ref="AC108:AD108"/>
    <mergeCell ref="AA135:AB135"/>
    <mergeCell ref="W131:X131"/>
    <mergeCell ref="Q131:R131"/>
    <mergeCell ref="Q95:R95"/>
    <mergeCell ref="Q70:R70"/>
    <mergeCell ref="O79:P79"/>
    <mergeCell ref="O67:P67"/>
    <mergeCell ref="W79:X79"/>
    <mergeCell ref="Y125:Z125"/>
    <mergeCell ref="W129:X129"/>
    <mergeCell ref="AA128:AB128"/>
    <mergeCell ref="W98:X98"/>
    <mergeCell ref="AC133:AD133"/>
    <mergeCell ref="Y124:Z124"/>
    <mergeCell ref="O110:P110"/>
    <mergeCell ref="Y107:Z107"/>
    <mergeCell ref="Y108:Z108"/>
    <mergeCell ref="Y92:Z92"/>
    <mergeCell ref="O103:P103"/>
    <mergeCell ref="W110:X110"/>
    <mergeCell ref="U77:V77"/>
    <mergeCell ref="K109:L109"/>
    <mergeCell ref="AC67:AD67"/>
    <mergeCell ref="U135:V135"/>
    <mergeCell ref="K128:L128"/>
    <mergeCell ref="Y35:Z36"/>
    <mergeCell ref="Y37:Z37"/>
    <mergeCell ref="W52:X52"/>
    <mergeCell ref="O93:P93"/>
    <mergeCell ref="AA46:AB46"/>
    <mergeCell ref="Y55:Z55"/>
    <mergeCell ref="AC86:AD86"/>
    <mergeCell ref="S94:T94"/>
    <mergeCell ref="O121:P121"/>
    <mergeCell ref="Y110:Z110"/>
    <mergeCell ref="U85:V85"/>
    <mergeCell ref="AA92:AB92"/>
    <mergeCell ref="U78:V78"/>
    <mergeCell ref="AC65:AD65"/>
    <mergeCell ref="M76:N76"/>
    <mergeCell ref="W73:X73"/>
    <mergeCell ref="M172:AD172"/>
    <mergeCell ref="Y63:Z63"/>
    <mergeCell ref="AC71:AD71"/>
    <mergeCell ref="K123:L123"/>
    <mergeCell ref="AC101:AD101"/>
    <mergeCell ref="Q130:R130"/>
    <mergeCell ref="I75:J75"/>
    <mergeCell ref="Q132:R132"/>
    <mergeCell ref="AA69:AB69"/>
    <mergeCell ref="Q101:R101"/>
    <mergeCell ref="Q128:R128"/>
    <mergeCell ref="W112:X112"/>
    <mergeCell ref="U79:V79"/>
    <mergeCell ref="K49:L49"/>
    <mergeCell ref="Y56:Z56"/>
    <mergeCell ref="U81:V81"/>
    <mergeCell ref="S64:T64"/>
    <mergeCell ref="S83:T83"/>
    <mergeCell ref="S85:T85"/>
    <mergeCell ref="S113:T113"/>
    <mergeCell ref="O97:P97"/>
    <mergeCell ref="U104:V104"/>
    <mergeCell ref="AC109:AD109"/>
    <mergeCell ref="I112:J112"/>
    <mergeCell ref="I53:J53"/>
    <mergeCell ref="K120:L120"/>
    <mergeCell ref="AC119:AD119"/>
    <mergeCell ref="K127:L127"/>
    <mergeCell ref="Y127:Z127"/>
    <mergeCell ref="AC118:AD118"/>
    <mergeCell ref="W126:X126"/>
    <mergeCell ref="K91:L91"/>
    <mergeCell ref="AA103:AB103"/>
    <mergeCell ref="Y65:Z65"/>
    <mergeCell ref="U127:V127"/>
    <mergeCell ref="K56:L56"/>
    <mergeCell ref="K40:L40"/>
    <mergeCell ref="O96:P96"/>
    <mergeCell ref="AA41:AB41"/>
    <mergeCell ref="Q64:R64"/>
    <mergeCell ref="W60:X60"/>
    <mergeCell ref="Y94:Z94"/>
    <mergeCell ref="AC112:AD112"/>
    <mergeCell ref="AC106:AD106"/>
    <mergeCell ref="W125:X125"/>
    <mergeCell ref="K122:L122"/>
    <mergeCell ref="AA64:AB64"/>
    <mergeCell ref="AA80:AB80"/>
    <mergeCell ref="Y126:Z126"/>
    <mergeCell ref="AC124:AD124"/>
    <mergeCell ref="AC78:AD78"/>
    <mergeCell ref="Q126:R126"/>
    <mergeCell ref="U61:V61"/>
    <mergeCell ref="O43:P43"/>
    <mergeCell ref="Q41:R41"/>
    <mergeCell ref="Y121:Z121"/>
    <mergeCell ref="U89:V89"/>
    <mergeCell ref="Q105:R105"/>
    <mergeCell ref="M117:N117"/>
    <mergeCell ref="O78:P78"/>
    <mergeCell ref="M43:N43"/>
    <mergeCell ref="U98:V98"/>
    <mergeCell ref="AC77:AD77"/>
    <mergeCell ref="Q42:R42"/>
    <mergeCell ref="U42:V42"/>
    <mergeCell ref="U53:V53"/>
    <mergeCell ref="W64:X64"/>
    <mergeCell ref="U100:V100"/>
    <mergeCell ref="M45:N45"/>
    <mergeCell ref="U102:V102"/>
    <mergeCell ref="Y62:Z62"/>
    <mergeCell ref="Y54:Z54"/>
    <mergeCell ref="Q102:R102"/>
    <mergeCell ref="Q46:R46"/>
    <mergeCell ref="S91:T91"/>
    <mergeCell ref="W91:X91"/>
    <mergeCell ref="Y48:Z48"/>
    <mergeCell ref="S44:T44"/>
    <mergeCell ref="O47:P47"/>
    <mergeCell ref="I97:J97"/>
    <mergeCell ref="U63:V63"/>
    <mergeCell ref="K86:L86"/>
    <mergeCell ref="Y67:Z67"/>
    <mergeCell ref="I59:J59"/>
    <mergeCell ref="K51:L51"/>
    <mergeCell ref="U48:V48"/>
    <mergeCell ref="Y77:Z77"/>
    <mergeCell ref="M171:AD171"/>
    <mergeCell ref="Y136:Z136"/>
    <mergeCell ref="O70:P70"/>
    <mergeCell ref="Q45:R45"/>
    <mergeCell ref="U113:V113"/>
    <mergeCell ref="M173:AD173"/>
    <mergeCell ref="W88:X88"/>
    <mergeCell ref="Q47:R47"/>
    <mergeCell ref="W83:X83"/>
    <mergeCell ref="D165:J165"/>
    <mergeCell ref="S46:T46"/>
    <mergeCell ref="D42:H42"/>
    <mergeCell ref="D44:H44"/>
    <mergeCell ref="D45:H45"/>
    <mergeCell ref="K74:L74"/>
    <mergeCell ref="O48:P48"/>
    <mergeCell ref="Q83:R83"/>
    <mergeCell ref="I48:J48"/>
    <mergeCell ref="K44:L44"/>
    <mergeCell ref="S101:T101"/>
    <mergeCell ref="K102:L102"/>
    <mergeCell ref="M87:N87"/>
    <mergeCell ref="O119:P119"/>
    <mergeCell ref="S72:T72"/>
    <mergeCell ref="U118:V118"/>
    <mergeCell ref="Y50:Z50"/>
    <mergeCell ref="Q59:R59"/>
    <mergeCell ref="Q61:R61"/>
    <mergeCell ref="AA56:AB56"/>
    <mergeCell ref="AA83:AB83"/>
    <mergeCell ref="D164:J164"/>
    <mergeCell ref="D161:J161"/>
    <mergeCell ref="B10:L10"/>
    <mergeCell ref="Y111:Z111"/>
    <mergeCell ref="M162:AD162"/>
    <mergeCell ref="W48:X48"/>
    <mergeCell ref="O122:P122"/>
    <mergeCell ref="Y104:Z104"/>
    <mergeCell ref="C15:AD15"/>
    <mergeCell ref="Y40:Z40"/>
    <mergeCell ref="AC44:AD44"/>
    <mergeCell ref="O38:P38"/>
    <mergeCell ref="I34:AB34"/>
    <mergeCell ref="AC91:AD91"/>
    <mergeCell ref="AA117:AB117"/>
    <mergeCell ref="M92:N92"/>
    <mergeCell ref="K97:L97"/>
    <mergeCell ref="K103:L103"/>
    <mergeCell ref="O53:P53"/>
    <mergeCell ref="D90:H90"/>
    <mergeCell ref="Y71:Z71"/>
    <mergeCell ref="M107:N107"/>
    <mergeCell ref="U96:V96"/>
    <mergeCell ref="Q117:R117"/>
    <mergeCell ref="Q111:R111"/>
    <mergeCell ref="Y73:Z73"/>
    <mergeCell ref="C26:AD26"/>
    <mergeCell ref="D117:H117"/>
    <mergeCell ref="O91:P91"/>
    <mergeCell ref="Q120:R120"/>
    <mergeCell ref="O85:P85"/>
    <mergeCell ref="O57:P57"/>
    <mergeCell ref="Y75:Z75"/>
    <mergeCell ref="D146:J146"/>
    <mergeCell ref="C28:AD28"/>
    <mergeCell ref="C30:AD30"/>
    <mergeCell ref="Y109:Z109"/>
    <mergeCell ref="S68:T68"/>
    <mergeCell ref="U130:V130"/>
    <mergeCell ref="W46:X46"/>
    <mergeCell ref="O86:P86"/>
    <mergeCell ref="Q115:R115"/>
    <mergeCell ref="Y102:Z102"/>
    <mergeCell ref="O75:P75"/>
    <mergeCell ref="M40:N40"/>
    <mergeCell ref="W72:X72"/>
    <mergeCell ref="O104:P104"/>
    <mergeCell ref="U38:V38"/>
    <mergeCell ref="U40:V40"/>
    <mergeCell ref="K76:L76"/>
    <mergeCell ref="K55:L55"/>
    <mergeCell ref="S129:T129"/>
    <mergeCell ref="AC92:AD92"/>
    <mergeCell ref="AA88:AB88"/>
    <mergeCell ref="O40:P40"/>
    <mergeCell ref="D102:H102"/>
    <mergeCell ref="U83:V83"/>
    <mergeCell ref="O35:R35"/>
    <mergeCell ref="D50:H50"/>
    <mergeCell ref="I120:J120"/>
    <mergeCell ref="I113:J113"/>
    <mergeCell ref="I115:J115"/>
    <mergeCell ref="D70:H70"/>
    <mergeCell ref="AC34:AD36"/>
    <mergeCell ref="O106:P106"/>
    <mergeCell ref="AC37:AD37"/>
    <mergeCell ref="D54:H54"/>
    <mergeCell ref="O66:P66"/>
    <mergeCell ref="O102:P102"/>
    <mergeCell ref="C16:AD16"/>
    <mergeCell ref="C24:AD24"/>
    <mergeCell ref="O62:P62"/>
    <mergeCell ref="C177:AD177"/>
    <mergeCell ref="U94:V94"/>
    <mergeCell ref="AA122:AB122"/>
    <mergeCell ref="M134:N134"/>
    <mergeCell ref="Y38:Z38"/>
    <mergeCell ref="Q112:R112"/>
    <mergeCell ref="S62:T62"/>
    <mergeCell ref="K129:L129"/>
    <mergeCell ref="U120:V120"/>
    <mergeCell ref="S57:T57"/>
    <mergeCell ref="AC79:AD79"/>
    <mergeCell ref="I58:J58"/>
    <mergeCell ref="K131:L131"/>
    <mergeCell ref="AC73:AD73"/>
    <mergeCell ref="S49:T49"/>
    <mergeCell ref="U115:V115"/>
    <mergeCell ref="AC102:AD102"/>
    <mergeCell ref="I83:J83"/>
    <mergeCell ref="I84:J84"/>
    <mergeCell ref="S75:T75"/>
    <mergeCell ref="D168:J168"/>
    <mergeCell ref="S110:T110"/>
    <mergeCell ref="AA72:AB72"/>
    <mergeCell ref="I86:J86"/>
    <mergeCell ref="D175:J175"/>
    <mergeCell ref="AA79:AB79"/>
    <mergeCell ref="AC59:AD59"/>
    <mergeCell ref="I103:J103"/>
    <mergeCell ref="AA44:AB44"/>
    <mergeCell ref="O107:P107"/>
    <mergeCell ref="Q55:R55"/>
    <mergeCell ref="K84:L84"/>
    <mergeCell ref="K70:L70"/>
    <mergeCell ref="U92:V92"/>
    <mergeCell ref="Y83:Z83"/>
    <mergeCell ref="W105:X105"/>
    <mergeCell ref="I116:J116"/>
    <mergeCell ref="I46:J46"/>
    <mergeCell ref="S66:T66"/>
    <mergeCell ref="K46:L46"/>
    <mergeCell ref="U62:V62"/>
    <mergeCell ref="O81:P81"/>
    <mergeCell ref="U88:V88"/>
    <mergeCell ref="U90:V90"/>
    <mergeCell ref="W103:X103"/>
    <mergeCell ref="Q114:R114"/>
    <mergeCell ref="S55:T55"/>
    <mergeCell ref="U58:V58"/>
    <mergeCell ref="Y60:Z60"/>
    <mergeCell ref="W56:X56"/>
    <mergeCell ref="W92:X92"/>
    <mergeCell ref="W94:X94"/>
    <mergeCell ref="AA81:AB81"/>
    <mergeCell ref="U111:V111"/>
    <mergeCell ref="AC60:AD60"/>
    <mergeCell ref="Y72:Z72"/>
    <mergeCell ref="AA110:AB110"/>
    <mergeCell ref="O115:P115"/>
    <mergeCell ref="C178:AD178"/>
    <mergeCell ref="L168:AD168"/>
    <mergeCell ref="D128:H128"/>
    <mergeCell ref="Y118:Z118"/>
    <mergeCell ref="U80:V80"/>
    <mergeCell ref="W55:X55"/>
    <mergeCell ref="I41:J41"/>
    <mergeCell ref="S38:T38"/>
    <mergeCell ref="K106:L106"/>
    <mergeCell ref="AC64:AD64"/>
    <mergeCell ref="I43:J43"/>
    <mergeCell ref="K105:L105"/>
    <mergeCell ref="S40:T40"/>
    <mergeCell ref="M156:AD156"/>
    <mergeCell ref="W71:X71"/>
    <mergeCell ref="AC93:AD93"/>
    <mergeCell ref="K107:L107"/>
    <mergeCell ref="M155:AD155"/>
    <mergeCell ref="O58:P58"/>
    <mergeCell ref="M158:AD158"/>
    <mergeCell ref="M160:AD160"/>
    <mergeCell ref="D61:H61"/>
    <mergeCell ref="M84:N84"/>
    <mergeCell ref="O113:P113"/>
    <mergeCell ref="I80:J80"/>
    <mergeCell ref="S128:T128"/>
    <mergeCell ref="Q65:R65"/>
    <mergeCell ref="AC120:AD120"/>
    <mergeCell ref="AA85:AB85"/>
    <mergeCell ref="M39:N39"/>
    <mergeCell ref="C167:J167"/>
    <mergeCell ref="I42:J42"/>
    <mergeCell ref="AA9:AD9"/>
    <mergeCell ref="U112:V112"/>
    <mergeCell ref="M147:AD147"/>
    <mergeCell ref="N10:O10"/>
    <mergeCell ref="AC46:AD46"/>
    <mergeCell ref="AC40:AD40"/>
    <mergeCell ref="O129:P129"/>
    <mergeCell ref="Y120:Z120"/>
    <mergeCell ref="I50:J50"/>
    <mergeCell ref="W57:X57"/>
    <mergeCell ref="O131:P131"/>
    <mergeCell ref="M58:N58"/>
    <mergeCell ref="O87:P87"/>
    <mergeCell ref="W49:X49"/>
    <mergeCell ref="K108:L108"/>
    <mergeCell ref="Y115:Z115"/>
    <mergeCell ref="O116:P116"/>
    <mergeCell ref="S93:T93"/>
    <mergeCell ref="AC75:AD75"/>
    <mergeCell ref="AC111:AD111"/>
    <mergeCell ref="S86:T86"/>
    <mergeCell ref="AC83:AD83"/>
    <mergeCell ref="AA48:AB48"/>
    <mergeCell ref="S122:T122"/>
    <mergeCell ref="M86:N86"/>
    <mergeCell ref="M42:N42"/>
    <mergeCell ref="M80:N80"/>
    <mergeCell ref="W102:X102"/>
    <mergeCell ref="AC47:AD47"/>
    <mergeCell ref="C27:AD27"/>
    <mergeCell ref="D100:H100"/>
    <mergeCell ref="W38:X38"/>
    <mergeCell ref="AC38:AD38"/>
    <mergeCell ref="AC42:AD42"/>
    <mergeCell ref="Q78:R78"/>
    <mergeCell ref="Q89:R89"/>
    <mergeCell ref="O56:P56"/>
    <mergeCell ref="AC61:AD61"/>
    <mergeCell ref="U64:V64"/>
    <mergeCell ref="W75:X75"/>
    <mergeCell ref="Q123:R123"/>
    <mergeCell ref="Y76:Z76"/>
    <mergeCell ref="AC51:AD51"/>
    <mergeCell ref="K65:L65"/>
    <mergeCell ref="AC43:AD43"/>
    <mergeCell ref="AC63:AD63"/>
    <mergeCell ref="Y47:Z47"/>
    <mergeCell ref="W128:X128"/>
    <mergeCell ref="U65:V65"/>
    <mergeCell ref="M70:N70"/>
    <mergeCell ref="Q121:R121"/>
    <mergeCell ref="M124:N124"/>
    <mergeCell ref="Q86:R86"/>
    <mergeCell ref="Y59:Z59"/>
    <mergeCell ref="U103:V103"/>
    <mergeCell ref="U49:V49"/>
    <mergeCell ref="S52:T52"/>
    <mergeCell ref="U108:V108"/>
    <mergeCell ref="AA45:AB45"/>
    <mergeCell ref="S70:T70"/>
    <mergeCell ref="M89:N89"/>
    <mergeCell ref="U39:V39"/>
    <mergeCell ref="U43:V43"/>
    <mergeCell ref="AA55:AB55"/>
    <mergeCell ref="D155:J155"/>
    <mergeCell ref="K130:L130"/>
    <mergeCell ref="D149:J149"/>
    <mergeCell ref="I67:J67"/>
    <mergeCell ref="K132:L132"/>
    <mergeCell ref="D151:J151"/>
    <mergeCell ref="W68:X68"/>
    <mergeCell ref="I57:J57"/>
    <mergeCell ref="D153:J153"/>
    <mergeCell ref="I96:J96"/>
    <mergeCell ref="D91:H91"/>
    <mergeCell ref="D145:J145"/>
    <mergeCell ref="C140:E140"/>
    <mergeCell ref="M152:AD152"/>
    <mergeCell ref="AA104:AB104"/>
    <mergeCell ref="AA82:AB82"/>
    <mergeCell ref="D56:H56"/>
    <mergeCell ref="K88:L88"/>
    <mergeCell ref="K136:L136"/>
    <mergeCell ref="AC107:AD107"/>
    <mergeCell ref="Y70:Z70"/>
    <mergeCell ref="M106:N106"/>
    <mergeCell ref="AC87:AD87"/>
    <mergeCell ref="I76:J76"/>
    <mergeCell ref="S98:T98"/>
    <mergeCell ref="S73:T73"/>
    <mergeCell ref="Y85:Z85"/>
    <mergeCell ref="I68:J68"/>
    <mergeCell ref="W77:X77"/>
    <mergeCell ref="O126:P126"/>
    <mergeCell ref="O82:P82"/>
    <mergeCell ref="O111:P111"/>
    <mergeCell ref="D150:J150"/>
    <mergeCell ref="K125:L125"/>
    <mergeCell ref="D93:H93"/>
    <mergeCell ref="D60:H60"/>
    <mergeCell ref="D75:H75"/>
    <mergeCell ref="W123:X123"/>
    <mergeCell ref="M99:N99"/>
    <mergeCell ref="M136:N136"/>
    <mergeCell ref="O69:P69"/>
    <mergeCell ref="I99:J99"/>
    <mergeCell ref="M93:N93"/>
    <mergeCell ref="S136:T136"/>
    <mergeCell ref="M123:N123"/>
    <mergeCell ref="I64:J64"/>
    <mergeCell ref="W66:X66"/>
    <mergeCell ref="O60:P60"/>
    <mergeCell ref="U67:V67"/>
    <mergeCell ref="K62:L62"/>
    <mergeCell ref="Q127:R127"/>
    <mergeCell ref="U128:V128"/>
    <mergeCell ref="D83:H83"/>
    <mergeCell ref="W121:X121"/>
    <mergeCell ref="S117:T117"/>
    <mergeCell ref="S100:T100"/>
    <mergeCell ref="O89:P89"/>
    <mergeCell ref="D63:H63"/>
    <mergeCell ref="D96:H96"/>
    <mergeCell ref="I124:J124"/>
    <mergeCell ref="I62:J62"/>
    <mergeCell ref="I65:J65"/>
    <mergeCell ref="D69:H69"/>
    <mergeCell ref="D105:H105"/>
    <mergeCell ref="D88:H88"/>
    <mergeCell ref="D108:H108"/>
    <mergeCell ref="M97:N97"/>
    <mergeCell ref="M62:N62"/>
    <mergeCell ref="S74:T74"/>
    <mergeCell ref="U76:V76"/>
    <mergeCell ref="M108:N108"/>
    <mergeCell ref="O74:P74"/>
    <mergeCell ref="W120:X120"/>
    <mergeCell ref="W119:X119"/>
    <mergeCell ref="K69:L69"/>
    <mergeCell ref="M114:N114"/>
    <mergeCell ref="I87:J87"/>
    <mergeCell ref="M95:N95"/>
    <mergeCell ref="O65:P65"/>
    <mergeCell ref="I121:J121"/>
    <mergeCell ref="M121:N121"/>
    <mergeCell ref="D109:H109"/>
    <mergeCell ref="S119:T119"/>
    <mergeCell ref="D86:H86"/>
    <mergeCell ref="D121:H121"/>
    <mergeCell ref="D113:H113"/>
    <mergeCell ref="D143:J143"/>
    <mergeCell ref="M129:N129"/>
    <mergeCell ref="D110:H110"/>
    <mergeCell ref="Y91:Z91"/>
    <mergeCell ref="Y93:Z93"/>
    <mergeCell ref="Q109:R109"/>
    <mergeCell ref="O94:P94"/>
    <mergeCell ref="U133:V133"/>
    <mergeCell ref="C148:J148"/>
    <mergeCell ref="D55:H55"/>
    <mergeCell ref="I126:J126"/>
    <mergeCell ref="Q134:R134"/>
    <mergeCell ref="O136:P136"/>
    <mergeCell ref="Y133:Z133"/>
    <mergeCell ref="M145:AD145"/>
    <mergeCell ref="AC136:AD136"/>
    <mergeCell ref="D52:H52"/>
    <mergeCell ref="D53:H53"/>
    <mergeCell ref="W54:X54"/>
    <mergeCell ref="S112:T112"/>
    <mergeCell ref="W93:X93"/>
    <mergeCell ref="Q99:R99"/>
    <mergeCell ref="Y81:Z81"/>
    <mergeCell ref="S87:T87"/>
    <mergeCell ref="K52:L52"/>
    <mergeCell ref="W115:X115"/>
    <mergeCell ref="S56:T56"/>
    <mergeCell ref="O114:P114"/>
    <mergeCell ref="U122:V122"/>
    <mergeCell ref="W86:X86"/>
    <mergeCell ref="D62:H62"/>
    <mergeCell ref="I122:J122"/>
    <mergeCell ref="D38:H38"/>
    <mergeCell ref="Q66:R66"/>
    <mergeCell ref="I108:J108"/>
    <mergeCell ref="AA38:AB38"/>
    <mergeCell ref="D81:H81"/>
    <mergeCell ref="K114:L114"/>
    <mergeCell ref="AA40:AB40"/>
    <mergeCell ref="Q51:R51"/>
    <mergeCell ref="K50:L50"/>
    <mergeCell ref="D76:H76"/>
    <mergeCell ref="AA101:AB101"/>
    <mergeCell ref="Y116:Z116"/>
    <mergeCell ref="AA98:AB98"/>
    <mergeCell ref="M71:N71"/>
    <mergeCell ref="D111:H111"/>
    <mergeCell ref="D104:H104"/>
    <mergeCell ref="D71:H71"/>
    <mergeCell ref="D73:H73"/>
    <mergeCell ref="M56:N56"/>
    <mergeCell ref="I52:J52"/>
    <mergeCell ref="I49:J49"/>
    <mergeCell ref="K99:L99"/>
    <mergeCell ref="S47:T47"/>
    <mergeCell ref="U109:V109"/>
    <mergeCell ref="O68:P68"/>
    <mergeCell ref="U91:V91"/>
    <mergeCell ref="K67:L67"/>
    <mergeCell ref="I51:J51"/>
    <mergeCell ref="O90:P90"/>
    <mergeCell ref="Q75:R75"/>
    <mergeCell ref="Q48:R48"/>
    <mergeCell ref="S104:T104"/>
    <mergeCell ref="AC39:AD39"/>
    <mergeCell ref="B7:AD7"/>
    <mergeCell ref="O132:P132"/>
    <mergeCell ref="M69:N69"/>
    <mergeCell ref="O125:P125"/>
    <mergeCell ref="O127:P127"/>
    <mergeCell ref="S103:T103"/>
    <mergeCell ref="S78:T78"/>
    <mergeCell ref="AC100:AD100"/>
    <mergeCell ref="AA65:AB65"/>
    <mergeCell ref="AC52:AD52"/>
    <mergeCell ref="AC45:AD45"/>
    <mergeCell ref="I47:J47"/>
    <mergeCell ref="M64:N64"/>
    <mergeCell ref="S48:T48"/>
    <mergeCell ref="M83:N83"/>
    <mergeCell ref="M49:N49"/>
    <mergeCell ref="M78:N78"/>
    <mergeCell ref="K47:L47"/>
    <mergeCell ref="U54:V54"/>
    <mergeCell ref="C29:AD29"/>
    <mergeCell ref="K116:L116"/>
    <mergeCell ref="S76:T76"/>
    <mergeCell ref="C31:AD31"/>
    <mergeCell ref="K118:L118"/>
    <mergeCell ref="Y112:Z112"/>
    <mergeCell ref="I70:J70"/>
    <mergeCell ref="Y114:Z114"/>
    <mergeCell ref="W51:X51"/>
    <mergeCell ref="Y39:Z39"/>
    <mergeCell ref="AA37:AB37"/>
    <mergeCell ref="D37:H37"/>
    <mergeCell ref="U134:V134"/>
    <mergeCell ref="S80:T80"/>
    <mergeCell ref="AC129:AD129"/>
    <mergeCell ref="U55:V55"/>
    <mergeCell ref="W111:X111"/>
    <mergeCell ref="AC95:AD95"/>
    <mergeCell ref="AA62:AB62"/>
    <mergeCell ref="M122:N122"/>
    <mergeCell ref="AA91:AB91"/>
    <mergeCell ref="I105:J105"/>
    <mergeCell ref="AA93:AB93"/>
    <mergeCell ref="I101:J101"/>
    <mergeCell ref="AC121:AD121"/>
    <mergeCell ref="AA86:AB86"/>
    <mergeCell ref="I100:J100"/>
    <mergeCell ref="U66:V66"/>
    <mergeCell ref="I102:J102"/>
    <mergeCell ref="K77:L77"/>
    <mergeCell ref="M133:N133"/>
    <mergeCell ref="U68:V68"/>
    <mergeCell ref="Q84:R84"/>
    <mergeCell ref="S107:T107"/>
    <mergeCell ref="U57:V57"/>
    <mergeCell ref="K58:L58"/>
    <mergeCell ref="W113:X113"/>
    <mergeCell ref="W124:X124"/>
    <mergeCell ref="W118:X118"/>
    <mergeCell ref="O123:P123"/>
    <mergeCell ref="U93:V93"/>
    <mergeCell ref="O100:P100"/>
    <mergeCell ref="O59:P59"/>
    <mergeCell ref="O95:P95"/>
    <mergeCell ref="C159:J159"/>
    <mergeCell ref="D92:H92"/>
    <mergeCell ref="M126:N126"/>
    <mergeCell ref="K53:L53"/>
    <mergeCell ref="D94:H94"/>
    <mergeCell ref="K78:L78"/>
    <mergeCell ref="K80:L80"/>
    <mergeCell ref="K79:L79"/>
    <mergeCell ref="S39:T39"/>
    <mergeCell ref="U95:V95"/>
    <mergeCell ref="U70:V70"/>
    <mergeCell ref="D120:H120"/>
    <mergeCell ref="U97:V97"/>
    <mergeCell ref="AC54:AD54"/>
    <mergeCell ref="M41:N41"/>
    <mergeCell ref="M146:AD146"/>
    <mergeCell ref="S65:T65"/>
    <mergeCell ref="U121:V121"/>
    <mergeCell ref="AC56:AD56"/>
    <mergeCell ref="U129:V129"/>
    <mergeCell ref="AC49:AD49"/>
    <mergeCell ref="M66:N66"/>
    <mergeCell ref="U123:V123"/>
    <mergeCell ref="S50:T50"/>
    <mergeCell ref="AC110:AD110"/>
    <mergeCell ref="K124:L124"/>
    <mergeCell ref="Y131:Z131"/>
    <mergeCell ref="O101:P101"/>
    <mergeCell ref="M68:N68"/>
    <mergeCell ref="O130:P130"/>
    <mergeCell ref="M98:N98"/>
    <mergeCell ref="W89:X89"/>
    <mergeCell ref="M157:AD157"/>
    <mergeCell ref="Y122:Z122"/>
    <mergeCell ref="S43:T43"/>
    <mergeCell ref="U99:V99"/>
    <mergeCell ref="W74:X74"/>
    <mergeCell ref="K110:L110"/>
    <mergeCell ref="U101:V101"/>
    <mergeCell ref="W76:X76"/>
    <mergeCell ref="Y132:Z132"/>
    <mergeCell ref="AC85:AD85"/>
    <mergeCell ref="K39:L39"/>
    <mergeCell ref="AC84:AD84"/>
    <mergeCell ref="AC114:AD114"/>
    <mergeCell ref="Y135:Z135"/>
    <mergeCell ref="M103:N103"/>
    <mergeCell ref="AC80:AD80"/>
    <mergeCell ref="M96:N96"/>
    <mergeCell ref="W87:X87"/>
    <mergeCell ref="M135:N135"/>
    <mergeCell ref="M116:N116"/>
    <mergeCell ref="AA129:AB129"/>
    <mergeCell ref="Q96:R96"/>
    <mergeCell ref="S111:T111"/>
    <mergeCell ref="Y46:Z46"/>
    <mergeCell ref="AA75:AB75"/>
    <mergeCell ref="W106:X106"/>
    <mergeCell ref="AA102:AB102"/>
    <mergeCell ref="Q136:R136"/>
    <mergeCell ref="AA120:AB120"/>
    <mergeCell ref="M130:N130"/>
    <mergeCell ref="M132:N132"/>
    <mergeCell ref="M144:AD144"/>
    <mergeCell ref="D169:J169"/>
    <mergeCell ref="W65:X65"/>
    <mergeCell ref="M60:N60"/>
    <mergeCell ref="Y113:Z113"/>
    <mergeCell ref="O88:P88"/>
    <mergeCell ref="O63:P63"/>
    <mergeCell ref="Y129:Z129"/>
    <mergeCell ref="Y123:Z123"/>
    <mergeCell ref="W50:X50"/>
    <mergeCell ref="O124:P124"/>
    <mergeCell ref="O99:P99"/>
    <mergeCell ref="M166:AD166"/>
    <mergeCell ref="AC81:AD81"/>
    <mergeCell ref="AC134:AD134"/>
    <mergeCell ref="O76:P76"/>
    <mergeCell ref="F138:AD138"/>
    <mergeCell ref="Q104:R104"/>
    <mergeCell ref="D85:H85"/>
    <mergeCell ref="Y66:Z66"/>
    <mergeCell ref="O77:P77"/>
    <mergeCell ref="Q106:R106"/>
    <mergeCell ref="Q133:R133"/>
    <mergeCell ref="Y68:Z68"/>
    <mergeCell ref="AA130:AB130"/>
    <mergeCell ref="U84:V84"/>
    <mergeCell ref="K54:L54"/>
    <mergeCell ref="Q135:R135"/>
    <mergeCell ref="U86:V86"/>
    <mergeCell ref="D136:H136"/>
    <mergeCell ref="D79:H79"/>
    <mergeCell ref="U132:V132"/>
    <mergeCell ref="D129:H129"/>
    <mergeCell ref="B1:AD1"/>
    <mergeCell ref="M159:AD159"/>
    <mergeCell ref="D39:H39"/>
    <mergeCell ref="M161:AD161"/>
    <mergeCell ref="M50:N50"/>
    <mergeCell ref="W78:X78"/>
    <mergeCell ref="Y134:Z134"/>
    <mergeCell ref="W80:X80"/>
    <mergeCell ref="D65:H65"/>
    <mergeCell ref="D57:H57"/>
    <mergeCell ref="I125:J125"/>
    <mergeCell ref="K41:L41"/>
    <mergeCell ref="Q122:R122"/>
    <mergeCell ref="I127:J127"/>
    <mergeCell ref="K43:L43"/>
    <mergeCell ref="M105:N105"/>
    <mergeCell ref="O134:P134"/>
    <mergeCell ref="AC76:AD76"/>
    <mergeCell ref="K90:L90"/>
    <mergeCell ref="AC48:AD48"/>
    <mergeCell ref="M148:AD148"/>
    <mergeCell ref="AA12:AD12"/>
    <mergeCell ref="K134:L134"/>
    <mergeCell ref="AC130:AD130"/>
    <mergeCell ref="AA126:AB126"/>
    <mergeCell ref="I133:J133"/>
    <mergeCell ref="I135:J135"/>
    <mergeCell ref="W104:X104"/>
    <mergeCell ref="Y79:Z79"/>
    <mergeCell ref="S130:T130"/>
    <mergeCell ref="K75:L75"/>
    <mergeCell ref="S132:T132"/>
  </mergeCells>
  <phoneticPr fontId="61" type="noConversion"/>
  <conditionalFormatting sqref="C18:AD18">
    <cfRule type="expression" dxfId="41" priority="15">
      <formula>$AP$137&gt;0</formula>
    </cfRule>
    <cfRule type="expression" dxfId="40" priority="16">
      <formula>$AN$137&gt;0</formula>
    </cfRule>
  </conditionalFormatting>
  <conditionalFormatting sqref="C19:AD19">
    <cfRule type="expression" dxfId="39" priority="14">
      <formula>AND($AQ$137&gt;0,$C$178="")</formula>
    </cfRule>
  </conditionalFormatting>
  <conditionalFormatting sqref="C21:AD21">
    <cfRule type="expression" dxfId="38" priority="13">
      <formula>$AR$137&gt;0</formula>
    </cfRule>
  </conditionalFormatting>
  <conditionalFormatting sqref="C22:AD22">
    <cfRule type="expression" dxfId="37" priority="12">
      <formula>$AS$137&gt;0</formula>
    </cfRule>
  </conditionalFormatting>
  <conditionalFormatting sqref="C23:AD23">
    <cfRule type="expression" dxfId="36" priority="11">
      <formula>$AT$137&gt;0</formula>
    </cfRule>
  </conditionalFormatting>
  <conditionalFormatting sqref="C26:AD26">
    <cfRule type="expression" dxfId="35" priority="10">
      <formula>AND($AU$137&gt;0,$C$178="")</formula>
    </cfRule>
  </conditionalFormatting>
  <conditionalFormatting sqref="C27:AD27">
    <cfRule type="expression" dxfId="34" priority="9">
      <formula>$AV$137&gt;0</formula>
    </cfRule>
  </conditionalFormatting>
  <conditionalFormatting sqref="C31:AD31">
    <cfRule type="expression" dxfId="33" priority="7">
      <formula>AND(AW37&gt;0,F138="")</formula>
    </cfRule>
  </conditionalFormatting>
  <conditionalFormatting sqref="C32:AD32">
    <cfRule type="expression" dxfId="32" priority="4">
      <formula>AND(AX37&gt;0,F140="")</formula>
    </cfRule>
  </conditionalFormatting>
  <conditionalFormatting sqref="F138:AD138">
    <cfRule type="expression" dxfId="31" priority="6">
      <formula>AND(AW37=0,F138="")</formula>
    </cfRule>
    <cfRule type="expression" dxfId="30" priority="8">
      <formula>AND(AW37&gt;0,F138="")</formula>
    </cfRule>
  </conditionalFormatting>
  <conditionalFormatting sqref="F140:AD140">
    <cfRule type="expression" dxfId="29" priority="3">
      <formula>AND(AX37=0,F140="")</formula>
    </cfRule>
    <cfRule type="expression" dxfId="28" priority="5">
      <formula>AND(AX37&gt;0,F140="")</formula>
    </cfRule>
  </conditionalFormatting>
  <conditionalFormatting sqref="I38:AB136">
    <cfRule type="expression" dxfId="27" priority="17">
      <formula>$AC38&lt;&gt;""</formula>
    </cfRule>
  </conditionalFormatting>
  <conditionalFormatting sqref="K37:AD136">
    <cfRule type="expression" dxfId="26" priority="20">
      <formula>$I37=8</formula>
    </cfRule>
  </conditionalFormatting>
  <conditionalFormatting sqref="AA37:AB136">
    <cfRule type="expression" dxfId="25" priority="19">
      <formula>$Y37&lt;&gt;6</formula>
    </cfRule>
  </conditionalFormatting>
  <conditionalFormatting sqref="AC37:AD37">
    <cfRule type="expression" dxfId="24" priority="18">
      <formula>$AJ$33=""</formula>
    </cfRule>
  </conditionalFormatting>
  <dataValidations count="6">
    <dataValidation type="list" allowBlank="1" showErrorMessage="1" errorTitle="Datos incorrectos" error="Los datos ingresados no son correctos, revise las opciones disponibles" sqref="I37:J136">
      <formula1>"1, 2, 8, 9"</formula1>
    </dataValidation>
    <dataValidation type="list" allowBlank="1" showErrorMessage="1" errorTitle="Datos incorrectos" error="Los datos ingresados no son correctos, revise las opciones disponibles" sqref="S37:T136">
      <formula1>"1, 2, 3, 4, 5, 6, 7, 8, 9, 10, 11, 12, 13, 14, 15, 16, 17, 18, 19, 20, 21, 22, 23, 99"</formula1>
    </dataValidation>
    <dataValidation type="list" allowBlank="1" showErrorMessage="1" errorTitle="Datos incorrectos" error="Los datos ingresados no son correctos, revise las opciones disponibles" sqref="Y37:Z136">
      <formula1>"1, 2, 3, 4, 5, 6, 7, 9"</formula1>
    </dataValidation>
    <dataValidation type="list" allowBlank="1" showErrorMessage="1" errorTitle="Datos incorrectos" error="Los datos ingresados no son correctos, revise las opciones disponibles" sqref="AA37:AB136">
      <formula1>"1, 2, 3, 4, 9"</formula1>
    </dataValidation>
    <dataValidation type="list" allowBlank="1" showErrorMessage="1" errorTitle="Datos incorrectos" error="Los datos ingresados no son correctos, revise las opciones disponibles" sqref="O37:P136">
      <formula1>"1, 2, 3, 4, 5, 6, 7, 8, 9"</formula1>
    </dataValidation>
    <dataValidation type="list" allowBlank="1" showErrorMessage="1" errorTitle="Datos incorrectos" error="Los datos ingresados no son correctos, revise las opciones disponibles" sqref="Q37:R136">
      <formula1>"1, 2, 3, 4, 8, 9"</formula1>
    </dataValidation>
  </dataValidations>
  <hyperlinks>
    <hyperlink ref="AA9" location="Índice!B43" display="Índice"/>
    <hyperlink ref="AA12" location="CNGE_2025_M1_Secc5_Sub3!A41" display="Pregunta 5.5"/>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V
Complemento 2</oddHeader>
    <oddFooter>&amp;LCenso Nacional de Gobiernos Estatales 2025&amp;R&amp;P de &amp;N</oddFooter>
  </headerFooter>
  <colBreaks count="1" manualBreakCount="1">
    <brk id="30" max="183"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K145"/>
  <sheetViews>
    <sheetView showGridLines="0" view="pageBreakPreview" zoomScale="120" zoomScaleNormal="100" zoomScaleSheetLayoutView="120" workbookViewId="0"/>
  </sheetViews>
  <sheetFormatPr baseColWidth="10" defaultColWidth="0" defaultRowHeight="15" customHeight="1" zeroHeight="1"/>
  <cols>
    <col min="1" max="1" width="5.75" customWidth="1"/>
    <col min="2" max="129" width="3.75" customWidth="1"/>
    <col min="130" max="130" width="5.75" customWidth="1"/>
    <col min="131" max="131" width="3.75" hidden="1" customWidth="1"/>
    <col min="132" max="219" width="13.75" hidden="1" customWidth="1"/>
    <col min="220" max="16384" width="3.75" hidden="1"/>
  </cols>
  <sheetData>
    <row r="1" spans="1:129" ht="173.25" customHeight="1">
      <c r="A1" s="37"/>
      <c r="B1" s="1225" t="s">
        <v>0</v>
      </c>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6"/>
      <c r="AG1" s="866"/>
      <c r="AH1" s="866"/>
      <c r="AI1" s="866"/>
      <c r="AJ1" s="866"/>
      <c r="AK1" s="866"/>
      <c r="AL1" s="866"/>
      <c r="AM1" s="866"/>
      <c r="AN1" s="866"/>
      <c r="AO1" s="866"/>
      <c r="AP1" s="866"/>
      <c r="AQ1" s="866"/>
      <c r="AR1" s="866"/>
      <c r="AS1" s="866"/>
      <c r="AT1" s="866"/>
      <c r="AU1" s="866"/>
      <c r="AV1" s="866"/>
      <c r="AW1" s="866"/>
      <c r="AX1" s="866"/>
      <c r="AY1" s="866"/>
      <c r="AZ1" s="866"/>
      <c r="BA1" s="866"/>
      <c r="BB1" s="866"/>
      <c r="BC1" s="866"/>
      <c r="BD1" s="866"/>
      <c r="BE1" s="866"/>
      <c r="BF1" s="866"/>
      <c r="BG1" s="866"/>
      <c r="BH1" s="866"/>
      <c r="BI1" s="866"/>
      <c r="BJ1" s="866"/>
      <c r="BK1" s="866"/>
      <c r="BL1" s="866"/>
      <c r="BM1" s="866"/>
      <c r="BN1" s="866"/>
      <c r="BO1" s="866"/>
      <c r="BP1" s="866"/>
      <c r="BQ1" s="866"/>
      <c r="BR1" s="866"/>
      <c r="BS1" s="866"/>
      <c r="BT1" s="866"/>
      <c r="BU1" s="866"/>
      <c r="BV1" s="866"/>
      <c r="BW1" s="866"/>
      <c r="BX1" s="866"/>
      <c r="BY1" s="866"/>
      <c r="BZ1" s="866"/>
      <c r="CA1" s="866"/>
      <c r="CB1" s="866"/>
      <c r="CC1" s="866"/>
      <c r="CD1" s="866"/>
      <c r="CE1" s="866"/>
      <c r="CF1" s="866"/>
      <c r="CG1" s="866"/>
      <c r="CH1" s="866"/>
      <c r="CI1" s="866"/>
      <c r="CJ1" s="866"/>
      <c r="CK1" s="866"/>
      <c r="CL1" s="866"/>
      <c r="CM1" s="866"/>
      <c r="CN1" s="866"/>
      <c r="CO1" s="866"/>
      <c r="CP1" s="866"/>
      <c r="CQ1" s="866"/>
      <c r="CR1" s="866"/>
      <c r="CS1" s="866"/>
      <c r="CT1" s="866"/>
      <c r="CU1" s="866"/>
      <c r="CV1" s="866"/>
      <c r="CW1" s="866"/>
      <c r="CX1" s="866"/>
      <c r="CY1" s="866"/>
      <c r="CZ1" s="866"/>
      <c r="DA1" s="866"/>
      <c r="DB1" s="866"/>
      <c r="DC1" s="866"/>
      <c r="DD1" s="866"/>
      <c r="DE1" s="866"/>
      <c r="DF1" s="866"/>
      <c r="DG1" s="866"/>
      <c r="DH1" s="866"/>
      <c r="DI1" s="866"/>
      <c r="DJ1" s="866"/>
      <c r="DK1" s="866"/>
      <c r="DL1" s="866"/>
      <c r="DM1" s="866"/>
      <c r="DN1" s="866"/>
      <c r="DO1" s="866"/>
      <c r="DP1" s="866"/>
      <c r="DQ1" s="866"/>
      <c r="DR1" s="866"/>
      <c r="DS1" s="866"/>
      <c r="DT1" s="866"/>
      <c r="DU1" s="866"/>
      <c r="DV1" s="866"/>
      <c r="DW1" s="866"/>
      <c r="DX1" s="866"/>
      <c r="DY1" s="866"/>
    </row>
    <row r="2" spans="1:129"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row>
    <row r="3" spans="1:129" ht="45" customHeight="1">
      <c r="A3" s="42"/>
      <c r="B3" s="867" t="s">
        <v>1</v>
      </c>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c r="AE3" s="866"/>
      <c r="AF3" s="866"/>
      <c r="AG3" s="866"/>
      <c r="AH3" s="866"/>
      <c r="AI3" s="866"/>
      <c r="AJ3" s="866"/>
      <c r="AK3" s="866"/>
      <c r="AL3" s="866"/>
      <c r="AM3" s="866"/>
      <c r="AN3" s="866"/>
      <c r="AO3" s="866"/>
      <c r="AP3" s="866"/>
      <c r="AQ3" s="866"/>
      <c r="AR3" s="866"/>
      <c r="AS3" s="866"/>
      <c r="AT3" s="866"/>
      <c r="AU3" s="866"/>
      <c r="AV3" s="866"/>
      <c r="AW3" s="866"/>
      <c r="AX3" s="866"/>
      <c r="AY3" s="866"/>
      <c r="AZ3" s="866"/>
      <c r="BA3" s="866"/>
      <c r="BB3" s="866"/>
      <c r="BC3" s="866"/>
      <c r="BD3" s="866"/>
      <c r="BE3" s="866"/>
      <c r="BF3" s="866"/>
      <c r="BG3" s="866"/>
      <c r="BH3" s="866"/>
      <c r="BI3" s="866"/>
      <c r="BJ3" s="866"/>
      <c r="BK3" s="866"/>
      <c r="BL3" s="866"/>
      <c r="BM3" s="866"/>
      <c r="BN3" s="866"/>
      <c r="BO3" s="866"/>
      <c r="BP3" s="866"/>
      <c r="BQ3" s="866"/>
      <c r="BR3" s="866"/>
      <c r="BS3" s="866"/>
      <c r="BT3" s="866"/>
      <c r="BU3" s="866"/>
      <c r="BV3" s="866"/>
      <c r="BW3" s="866"/>
      <c r="BX3" s="866"/>
      <c r="BY3" s="866"/>
      <c r="BZ3" s="866"/>
      <c r="CA3" s="866"/>
      <c r="CB3" s="866"/>
      <c r="CC3" s="866"/>
      <c r="CD3" s="866"/>
      <c r="CE3" s="866"/>
      <c r="CF3" s="866"/>
      <c r="CG3" s="866"/>
      <c r="CH3" s="866"/>
      <c r="CI3" s="866"/>
      <c r="CJ3" s="866"/>
      <c r="CK3" s="866"/>
      <c r="CL3" s="866"/>
      <c r="CM3" s="866"/>
      <c r="CN3" s="866"/>
      <c r="CO3" s="866"/>
      <c r="CP3" s="866"/>
      <c r="CQ3" s="866"/>
      <c r="CR3" s="866"/>
      <c r="CS3" s="866"/>
      <c r="CT3" s="866"/>
      <c r="CU3" s="866"/>
      <c r="CV3" s="866"/>
      <c r="CW3" s="866"/>
      <c r="CX3" s="866"/>
      <c r="CY3" s="866"/>
      <c r="CZ3" s="866"/>
      <c r="DA3" s="866"/>
      <c r="DB3" s="866"/>
      <c r="DC3" s="866"/>
      <c r="DD3" s="866"/>
      <c r="DE3" s="866"/>
      <c r="DF3" s="866"/>
      <c r="DG3" s="866"/>
      <c r="DH3" s="866"/>
      <c r="DI3" s="866"/>
      <c r="DJ3" s="866"/>
      <c r="DK3" s="866"/>
      <c r="DL3" s="866"/>
      <c r="DM3" s="866"/>
      <c r="DN3" s="866"/>
      <c r="DO3" s="866"/>
      <c r="DP3" s="866"/>
      <c r="DQ3" s="866"/>
      <c r="DR3" s="866"/>
      <c r="DS3" s="866"/>
      <c r="DT3" s="866"/>
      <c r="DU3" s="866"/>
      <c r="DV3" s="866"/>
      <c r="DW3" s="866"/>
      <c r="DX3" s="866"/>
      <c r="DY3" s="866"/>
    </row>
    <row r="4" spans="1:129" ht="15" customHeight="1">
      <c r="A4" s="37"/>
      <c r="B4" s="3"/>
      <c r="C4" s="4"/>
      <c r="D4" s="4"/>
      <c r="E4" s="4"/>
      <c r="F4" s="4"/>
      <c r="G4" s="4"/>
      <c r="H4" s="4"/>
      <c r="I4" s="4"/>
      <c r="J4" s="4"/>
      <c r="K4" s="4"/>
      <c r="L4" s="4"/>
      <c r="M4" s="4"/>
      <c r="N4" s="4"/>
      <c r="O4" s="4"/>
      <c r="P4" s="4"/>
      <c r="Q4" s="4"/>
      <c r="R4" s="4"/>
      <c r="S4" s="4"/>
      <c r="T4" s="4"/>
      <c r="U4" s="4"/>
      <c r="V4" s="4"/>
      <c r="W4" s="4"/>
      <c r="X4" s="4"/>
      <c r="Y4" s="4"/>
      <c r="Z4" s="4"/>
      <c r="AA4" s="4"/>
      <c r="AB4" s="4"/>
      <c r="AC4" s="4"/>
    </row>
    <row r="5" spans="1:129" ht="45" customHeight="1">
      <c r="A5" s="37"/>
      <c r="B5" s="869" t="s">
        <v>2</v>
      </c>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c r="AE5" s="866"/>
      <c r="AF5" s="866"/>
      <c r="AG5" s="866"/>
      <c r="AH5" s="866"/>
      <c r="AI5" s="866"/>
      <c r="AJ5" s="866"/>
      <c r="AK5" s="866"/>
      <c r="AL5" s="866"/>
      <c r="AM5" s="866"/>
      <c r="AN5" s="866"/>
      <c r="AO5" s="866"/>
      <c r="AP5" s="866"/>
      <c r="AQ5" s="866"/>
      <c r="AR5" s="866"/>
      <c r="AS5" s="866"/>
      <c r="AT5" s="866"/>
      <c r="AU5" s="866"/>
      <c r="AV5" s="866"/>
      <c r="AW5" s="866"/>
      <c r="AX5" s="866"/>
      <c r="AY5" s="866"/>
      <c r="AZ5" s="866"/>
      <c r="BA5" s="866"/>
      <c r="BB5" s="866"/>
      <c r="BC5" s="866"/>
      <c r="BD5" s="866"/>
      <c r="BE5" s="866"/>
      <c r="BF5" s="866"/>
      <c r="BG5" s="866"/>
      <c r="BH5" s="866"/>
      <c r="BI5" s="866"/>
      <c r="BJ5" s="866"/>
      <c r="BK5" s="866"/>
      <c r="BL5" s="866"/>
      <c r="BM5" s="866"/>
      <c r="BN5" s="866"/>
      <c r="BO5" s="866"/>
      <c r="BP5" s="866"/>
      <c r="BQ5" s="866"/>
      <c r="BR5" s="866"/>
      <c r="BS5" s="866"/>
      <c r="BT5" s="866"/>
      <c r="BU5" s="866"/>
      <c r="BV5" s="866"/>
      <c r="BW5" s="866"/>
      <c r="BX5" s="866"/>
      <c r="BY5" s="866"/>
      <c r="BZ5" s="866"/>
      <c r="CA5" s="866"/>
      <c r="CB5" s="866"/>
      <c r="CC5" s="866"/>
      <c r="CD5" s="866"/>
      <c r="CE5" s="866"/>
      <c r="CF5" s="866"/>
      <c r="CG5" s="866"/>
      <c r="CH5" s="866"/>
      <c r="CI5" s="866"/>
      <c r="CJ5" s="866"/>
      <c r="CK5" s="866"/>
      <c r="CL5" s="866"/>
      <c r="CM5" s="866"/>
      <c r="CN5" s="866"/>
      <c r="CO5" s="866"/>
      <c r="CP5" s="866"/>
      <c r="CQ5" s="866"/>
      <c r="CR5" s="866"/>
      <c r="CS5" s="866"/>
      <c r="CT5" s="866"/>
      <c r="CU5" s="866"/>
      <c r="CV5" s="866"/>
      <c r="CW5" s="866"/>
      <c r="CX5" s="866"/>
      <c r="CY5" s="866"/>
      <c r="CZ5" s="866"/>
      <c r="DA5" s="866"/>
      <c r="DB5" s="866"/>
      <c r="DC5" s="866"/>
      <c r="DD5" s="866"/>
      <c r="DE5" s="866"/>
      <c r="DF5" s="866"/>
      <c r="DG5" s="866"/>
      <c r="DH5" s="866"/>
      <c r="DI5" s="866"/>
      <c r="DJ5" s="866"/>
      <c r="DK5" s="866"/>
      <c r="DL5" s="866"/>
      <c r="DM5" s="866"/>
      <c r="DN5" s="866"/>
      <c r="DO5" s="866"/>
      <c r="DP5" s="866"/>
      <c r="DQ5" s="866"/>
      <c r="DR5" s="866"/>
      <c r="DS5" s="866"/>
      <c r="DT5" s="866"/>
      <c r="DU5" s="866"/>
      <c r="DV5" s="866"/>
      <c r="DW5" s="866"/>
      <c r="DX5" s="866"/>
      <c r="DY5" s="866"/>
    </row>
    <row r="6" spans="1:129" ht="15" customHeight="1">
      <c r="A6" s="37"/>
      <c r="B6" s="4"/>
      <c r="C6" s="4"/>
      <c r="D6" s="4"/>
      <c r="E6" s="4"/>
      <c r="F6" s="4"/>
      <c r="G6" s="4"/>
      <c r="H6" s="4"/>
      <c r="I6" s="4"/>
      <c r="J6" s="4"/>
      <c r="K6" s="4"/>
      <c r="L6" s="4"/>
      <c r="M6" s="4"/>
      <c r="N6" s="4"/>
      <c r="O6" s="4"/>
      <c r="P6" s="4"/>
      <c r="Q6" s="4"/>
      <c r="R6" s="4"/>
      <c r="S6" s="4"/>
      <c r="T6" s="4"/>
      <c r="U6" s="4"/>
      <c r="V6" s="4"/>
      <c r="W6" s="4"/>
      <c r="X6" s="4"/>
      <c r="Y6" s="4"/>
    </row>
    <row r="7" spans="1:129" ht="60" customHeight="1">
      <c r="A7" s="43"/>
      <c r="B7" s="869" t="s">
        <v>33</v>
      </c>
      <c r="C7" s="866"/>
      <c r="D7" s="866"/>
      <c r="E7" s="866"/>
      <c r="F7" s="866"/>
      <c r="G7" s="866"/>
      <c r="H7" s="866"/>
      <c r="I7" s="866"/>
      <c r="J7" s="866"/>
      <c r="K7" s="866"/>
      <c r="L7" s="866"/>
      <c r="M7" s="866"/>
      <c r="N7" s="866"/>
      <c r="O7" s="866"/>
      <c r="P7" s="866"/>
      <c r="Q7" s="866"/>
      <c r="R7" s="866"/>
      <c r="S7" s="866"/>
      <c r="T7" s="866"/>
      <c r="U7" s="866"/>
      <c r="V7" s="866"/>
      <c r="W7" s="866"/>
      <c r="X7" s="866"/>
      <c r="Y7" s="866"/>
      <c r="Z7" s="866"/>
      <c r="AA7" s="866"/>
      <c r="AB7" s="866"/>
      <c r="AC7" s="866"/>
      <c r="AD7" s="866"/>
      <c r="AE7" s="866"/>
      <c r="AF7" s="866"/>
      <c r="AG7" s="866"/>
      <c r="AH7" s="866"/>
      <c r="AI7" s="866"/>
      <c r="AJ7" s="866"/>
      <c r="AK7" s="866"/>
      <c r="AL7" s="866"/>
      <c r="AM7" s="866"/>
      <c r="AN7" s="866"/>
      <c r="AO7" s="866"/>
      <c r="AP7" s="866"/>
      <c r="AQ7" s="866"/>
      <c r="AR7" s="866"/>
      <c r="AS7" s="866"/>
      <c r="AT7" s="866"/>
      <c r="AU7" s="866"/>
      <c r="AV7" s="866"/>
      <c r="AW7" s="866"/>
      <c r="AX7" s="866"/>
      <c r="AY7" s="866"/>
      <c r="AZ7" s="866"/>
      <c r="BA7" s="866"/>
      <c r="BB7" s="866"/>
      <c r="BC7" s="866"/>
      <c r="BD7" s="866"/>
      <c r="BE7" s="866"/>
      <c r="BF7" s="866"/>
      <c r="BG7" s="866"/>
      <c r="BH7" s="866"/>
      <c r="BI7" s="866"/>
      <c r="BJ7" s="866"/>
      <c r="BK7" s="866"/>
      <c r="BL7" s="866"/>
      <c r="BM7" s="866"/>
      <c r="BN7" s="866"/>
      <c r="BO7" s="866"/>
      <c r="BP7" s="866"/>
      <c r="BQ7" s="866"/>
      <c r="BR7" s="866"/>
      <c r="BS7" s="866"/>
      <c r="BT7" s="866"/>
      <c r="BU7" s="866"/>
      <c r="BV7" s="866"/>
      <c r="BW7" s="866"/>
      <c r="BX7" s="866"/>
      <c r="BY7" s="866"/>
      <c r="BZ7" s="866"/>
      <c r="CA7" s="866"/>
      <c r="CB7" s="866"/>
      <c r="CC7" s="866"/>
      <c r="CD7" s="866"/>
      <c r="CE7" s="866"/>
      <c r="CF7" s="866"/>
      <c r="CG7" s="866"/>
      <c r="CH7" s="866"/>
      <c r="CI7" s="866"/>
      <c r="CJ7" s="866"/>
      <c r="CK7" s="866"/>
      <c r="CL7" s="866"/>
      <c r="CM7" s="866"/>
      <c r="CN7" s="866"/>
      <c r="CO7" s="866"/>
      <c r="CP7" s="866"/>
      <c r="CQ7" s="866"/>
      <c r="CR7" s="866"/>
      <c r="CS7" s="866"/>
      <c r="CT7" s="866"/>
      <c r="CU7" s="866"/>
      <c r="CV7" s="866"/>
      <c r="CW7" s="866"/>
      <c r="CX7" s="866"/>
      <c r="CY7" s="866"/>
      <c r="CZ7" s="866"/>
      <c r="DA7" s="866"/>
      <c r="DB7" s="866"/>
      <c r="DC7" s="866"/>
      <c r="DD7" s="866"/>
      <c r="DE7" s="866"/>
      <c r="DF7" s="866"/>
      <c r="DG7" s="866"/>
      <c r="DH7" s="866"/>
      <c r="DI7" s="866"/>
      <c r="DJ7" s="866"/>
      <c r="DK7" s="866"/>
      <c r="DL7" s="866"/>
      <c r="DM7" s="866"/>
      <c r="DN7" s="866"/>
      <c r="DO7" s="866"/>
      <c r="DP7" s="866"/>
      <c r="DQ7" s="866"/>
      <c r="DR7" s="866"/>
      <c r="DS7" s="866"/>
      <c r="DT7" s="866"/>
      <c r="DU7" s="866"/>
      <c r="DV7" s="866"/>
      <c r="DW7" s="866"/>
      <c r="DX7" s="866"/>
      <c r="DY7" s="866"/>
    </row>
    <row r="8" spans="1:129" ht="15" customHeight="1">
      <c r="A8" s="43"/>
      <c r="B8" s="4"/>
      <c r="C8" s="4"/>
      <c r="D8" s="4"/>
      <c r="E8" s="4"/>
      <c r="F8" s="4"/>
      <c r="G8" s="4"/>
      <c r="H8" s="4"/>
      <c r="I8" s="4"/>
      <c r="J8" s="4"/>
      <c r="K8" s="4"/>
      <c r="L8" s="4"/>
      <c r="M8" s="4"/>
      <c r="N8" s="4"/>
      <c r="O8" s="4"/>
      <c r="P8" s="4"/>
      <c r="Q8" s="4"/>
      <c r="R8" s="4"/>
      <c r="S8" s="4"/>
      <c r="T8" s="4"/>
      <c r="U8" s="4"/>
      <c r="V8" s="4"/>
      <c r="W8" s="4"/>
      <c r="X8" s="4"/>
      <c r="Y8" s="4"/>
      <c r="Z8" s="4"/>
      <c r="AA8" s="4"/>
      <c r="AB8" s="4"/>
      <c r="AC8" s="4"/>
    </row>
    <row r="9" spans="1:129" ht="15" customHeight="1" thickBot="1">
      <c r="A9" s="42"/>
      <c r="B9" s="5" t="s">
        <v>4</v>
      </c>
      <c r="C9" s="116"/>
      <c r="D9" s="116"/>
      <c r="E9" s="116"/>
      <c r="F9" s="116"/>
      <c r="G9" s="116"/>
      <c r="H9" s="116"/>
      <c r="I9" s="116"/>
      <c r="J9" s="116"/>
      <c r="K9" s="116"/>
      <c r="L9" s="116"/>
      <c r="M9" s="116"/>
      <c r="N9" s="5" t="s">
        <v>5</v>
      </c>
      <c r="O9" s="116"/>
      <c r="DA9" s="39"/>
      <c r="DB9" s="39"/>
      <c r="DC9" s="39"/>
      <c r="DD9" s="39"/>
      <c r="DE9" s="39"/>
      <c r="DF9" s="39"/>
      <c r="DG9" s="39"/>
      <c r="DH9" s="39"/>
      <c r="DI9" s="39"/>
      <c r="DJ9" s="39"/>
      <c r="DK9" s="39"/>
      <c r="DL9" s="39"/>
      <c r="DM9" s="39"/>
      <c r="DN9" s="39"/>
      <c r="DO9" s="39"/>
      <c r="DP9" s="39"/>
      <c r="DQ9" s="39"/>
      <c r="DR9" s="39"/>
      <c r="DS9" s="39"/>
      <c r="DT9" s="39"/>
      <c r="DU9" s="39"/>
      <c r="DV9" s="899" t="s">
        <v>3</v>
      </c>
      <c r="DW9" s="866"/>
      <c r="DX9" s="866"/>
      <c r="DY9" s="866"/>
    </row>
    <row r="10" spans="1:129" ht="15" customHeight="1" thickBot="1">
      <c r="A10" s="42"/>
      <c r="B10" s="871" t="str">
        <f>IF(Presentación!B10="","",Presentación!B10)</f>
        <v>Veracruz de Ignacio de la Llave</v>
      </c>
      <c r="C10" s="872"/>
      <c r="D10" s="872"/>
      <c r="E10" s="872"/>
      <c r="F10" s="872"/>
      <c r="G10" s="872"/>
      <c r="H10" s="872"/>
      <c r="I10" s="872"/>
      <c r="J10" s="872"/>
      <c r="K10" s="872"/>
      <c r="L10" s="873"/>
      <c r="M10" s="116"/>
      <c r="N10" s="871" t="str">
        <f>IF(Presentación!N10="","",Presentación!N10)</f>
        <v>230</v>
      </c>
      <c r="O10" s="873"/>
      <c r="P10" s="5"/>
      <c r="Q10" s="5"/>
      <c r="R10" s="5"/>
      <c r="S10" s="5"/>
      <c r="T10" s="5"/>
      <c r="U10" s="5"/>
      <c r="V10" s="5"/>
      <c r="W10" s="5"/>
      <c r="X10" s="5"/>
      <c r="Y10" s="5"/>
      <c r="Z10" s="5"/>
      <c r="AA10" s="5"/>
      <c r="AB10" s="5"/>
      <c r="AC10" s="5"/>
    </row>
    <row r="11" spans="1:129" ht="15" customHeight="1">
      <c r="A11" s="42"/>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row>
    <row r="12" spans="1:129" ht="15" customHeight="1">
      <c r="A12" s="37"/>
      <c r="B12" s="43"/>
      <c r="C12" s="43"/>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DA12" s="138"/>
      <c r="DB12" s="139"/>
      <c r="DC12" s="139"/>
      <c r="DD12" s="139"/>
      <c r="DE12" s="139"/>
      <c r="DF12" s="139"/>
      <c r="DG12" s="139"/>
      <c r="DH12" s="139"/>
      <c r="DI12" s="139"/>
      <c r="DJ12" s="139"/>
      <c r="DK12" s="139"/>
      <c r="DL12" s="139"/>
      <c r="DM12" s="139"/>
      <c r="DN12" s="139"/>
      <c r="DO12" s="139"/>
      <c r="DP12" s="139"/>
      <c r="DQ12" s="139"/>
      <c r="DR12" s="139"/>
      <c r="DS12" s="139"/>
      <c r="DT12" s="139"/>
      <c r="DU12" s="139"/>
      <c r="DV12" s="1222" t="s">
        <v>9087</v>
      </c>
      <c r="DW12" s="866"/>
      <c r="DX12" s="866"/>
      <c r="DY12" s="866"/>
    </row>
    <row r="13" spans="1:129" ht="15" customHeight="1">
      <c r="A13" s="37"/>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row>
    <row r="14" spans="1:129" ht="15" customHeight="1">
      <c r="A14" s="51"/>
      <c r="B14" s="1008" t="s">
        <v>8978</v>
      </c>
      <c r="C14" s="1009"/>
      <c r="D14" s="1009"/>
      <c r="E14" s="1009"/>
      <c r="F14" s="1009"/>
      <c r="G14" s="1009"/>
      <c r="H14" s="1009"/>
      <c r="I14" s="1009"/>
      <c r="J14" s="1009"/>
      <c r="K14" s="1009"/>
      <c r="L14" s="1009"/>
      <c r="M14" s="1009"/>
      <c r="N14" s="1009"/>
      <c r="O14" s="1009"/>
      <c r="P14" s="1009"/>
      <c r="Q14" s="1009"/>
      <c r="R14" s="1009"/>
      <c r="S14" s="1009"/>
      <c r="T14" s="1009"/>
      <c r="U14" s="1009"/>
      <c r="V14" s="1009"/>
      <c r="W14" s="1009"/>
      <c r="X14" s="1009"/>
      <c r="Y14" s="1009"/>
      <c r="Z14" s="1009"/>
      <c r="AA14" s="1009"/>
      <c r="AB14" s="1009"/>
      <c r="AC14" s="1009"/>
      <c r="AD14" s="1009"/>
      <c r="AE14" s="1009"/>
      <c r="AF14" s="1009"/>
      <c r="AG14" s="1009"/>
      <c r="AH14" s="1009"/>
      <c r="AI14" s="1009"/>
      <c r="AJ14" s="1009"/>
      <c r="AK14" s="1009"/>
      <c r="AL14" s="1009"/>
      <c r="AM14" s="1009"/>
      <c r="AN14" s="1009"/>
      <c r="AO14" s="1009"/>
      <c r="AP14" s="1009"/>
      <c r="AQ14" s="1009"/>
      <c r="AR14" s="1009"/>
      <c r="AS14" s="1009"/>
      <c r="AT14" s="1009"/>
      <c r="AU14" s="1009"/>
      <c r="AV14" s="1009"/>
      <c r="AW14" s="1009"/>
      <c r="AX14" s="1009"/>
      <c r="AY14" s="1009"/>
      <c r="AZ14" s="1009"/>
      <c r="BA14" s="1009"/>
      <c r="BB14" s="1009"/>
      <c r="BC14" s="1009"/>
      <c r="BD14" s="1009"/>
      <c r="BE14" s="1009"/>
      <c r="BF14" s="1009"/>
      <c r="BG14" s="1009"/>
      <c r="BH14" s="1009"/>
      <c r="BI14" s="1009"/>
      <c r="BJ14" s="1009"/>
      <c r="BK14" s="1009"/>
      <c r="BL14" s="1009"/>
      <c r="BM14" s="1009"/>
      <c r="BN14" s="1009"/>
      <c r="BO14" s="1009"/>
      <c r="BP14" s="1009"/>
      <c r="BQ14" s="1009"/>
      <c r="BR14" s="1009"/>
      <c r="BS14" s="1009"/>
      <c r="BT14" s="1009"/>
      <c r="BU14" s="1009"/>
      <c r="BV14" s="1009"/>
      <c r="BW14" s="1009"/>
      <c r="BX14" s="1009"/>
      <c r="BY14" s="1009"/>
      <c r="BZ14" s="1009"/>
      <c r="CA14" s="1009"/>
      <c r="CB14" s="1009"/>
      <c r="CC14" s="1009"/>
      <c r="CD14" s="1009"/>
      <c r="CE14" s="1009"/>
      <c r="CF14" s="1009"/>
      <c r="CG14" s="1009"/>
      <c r="CH14" s="1009"/>
      <c r="CI14" s="1009"/>
      <c r="CJ14" s="1009"/>
      <c r="CK14" s="1009"/>
      <c r="CL14" s="1009"/>
      <c r="CM14" s="1009"/>
      <c r="CN14" s="1009"/>
      <c r="CO14" s="1009"/>
      <c r="CP14" s="1009"/>
      <c r="CQ14" s="1009"/>
      <c r="CR14" s="1009"/>
      <c r="CS14" s="1009"/>
      <c r="CT14" s="1009"/>
      <c r="CU14" s="1009"/>
      <c r="CV14" s="1009"/>
      <c r="CW14" s="1009"/>
      <c r="CX14" s="1009"/>
      <c r="CY14" s="1009"/>
      <c r="CZ14" s="1009"/>
      <c r="DA14" s="1009"/>
      <c r="DB14" s="1009"/>
      <c r="DC14" s="1009"/>
      <c r="DD14" s="1009"/>
      <c r="DE14" s="1009"/>
      <c r="DF14" s="1009"/>
      <c r="DG14" s="1009"/>
      <c r="DH14" s="1009"/>
      <c r="DI14" s="1009"/>
      <c r="DJ14" s="1009"/>
      <c r="DK14" s="1009"/>
      <c r="DL14" s="1009"/>
      <c r="DM14" s="1009"/>
      <c r="DN14" s="1009"/>
      <c r="DO14" s="1009"/>
      <c r="DP14" s="1009"/>
      <c r="DQ14" s="1009"/>
      <c r="DR14" s="1009"/>
      <c r="DS14" s="1009"/>
      <c r="DT14" s="1009"/>
      <c r="DU14" s="1009"/>
      <c r="DV14" s="1009"/>
      <c r="DW14" s="1009"/>
      <c r="DX14" s="1009"/>
      <c r="DY14" s="1010"/>
    </row>
    <row r="15" spans="1:129" ht="15" customHeight="1">
      <c r="A15" s="27"/>
      <c r="B15" s="127"/>
      <c r="C15" s="1004" t="s">
        <v>9088</v>
      </c>
      <c r="D15" s="866"/>
      <c r="E15" s="866"/>
      <c r="F15" s="866"/>
      <c r="G15" s="866"/>
      <c r="H15" s="866"/>
      <c r="I15" s="866"/>
      <c r="J15" s="866"/>
      <c r="K15" s="866"/>
      <c r="L15" s="866"/>
      <c r="M15" s="866"/>
      <c r="N15" s="866"/>
      <c r="O15" s="866"/>
      <c r="P15" s="866"/>
      <c r="Q15" s="866"/>
      <c r="R15" s="866"/>
      <c r="S15" s="866"/>
      <c r="T15" s="866"/>
      <c r="U15" s="866"/>
      <c r="V15" s="866"/>
      <c r="W15" s="866"/>
      <c r="X15" s="866"/>
      <c r="Y15" s="866"/>
      <c r="Z15" s="866"/>
      <c r="AA15" s="866"/>
      <c r="AB15" s="866"/>
      <c r="AC15" s="866"/>
      <c r="AD15" s="866"/>
      <c r="AE15" s="866"/>
      <c r="AF15" s="866"/>
      <c r="AG15" s="866"/>
      <c r="AH15" s="866"/>
      <c r="AI15" s="866"/>
      <c r="AJ15" s="866"/>
      <c r="AK15" s="866"/>
      <c r="AL15" s="866"/>
      <c r="AM15" s="866"/>
      <c r="AN15" s="866"/>
      <c r="AO15" s="866"/>
      <c r="AP15" s="866"/>
      <c r="AQ15" s="866"/>
      <c r="AR15" s="866"/>
      <c r="AS15" s="866"/>
      <c r="AT15" s="866"/>
      <c r="AU15" s="866"/>
      <c r="AV15" s="866"/>
      <c r="AW15" s="866"/>
      <c r="AX15" s="866"/>
      <c r="AY15" s="866"/>
      <c r="AZ15" s="866"/>
      <c r="BA15" s="866"/>
      <c r="BB15" s="866"/>
      <c r="BC15" s="866"/>
      <c r="BD15" s="866"/>
      <c r="BE15" s="866"/>
      <c r="BF15" s="866"/>
      <c r="BG15" s="866"/>
      <c r="BH15" s="866"/>
      <c r="BI15" s="866"/>
      <c r="BJ15" s="866"/>
      <c r="BK15" s="866"/>
      <c r="BL15" s="866"/>
      <c r="BM15" s="866"/>
      <c r="BN15" s="866"/>
      <c r="BO15" s="866"/>
      <c r="BP15" s="866"/>
      <c r="BQ15" s="866"/>
      <c r="BR15" s="866"/>
      <c r="BS15" s="866"/>
      <c r="BT15" s="866"/>
      <c r="BU15" s="866"/>
      <c r="BV15" s="866"/>
      <c r="BW15" s="866"/>
      <c r="BX15" s="866"/>
      <c r="BY15" s="866"/>
      <c r="BZ15" s="866"/>
      <c r="CA15" s="866"/>
      <c r="CB15" s="866"/>
      <c r="CC15" s="866"/>
      <c r="CD15" s="866"/>
      <c r="CE15" s="866"/>
      <c r="CF15" s="866"/>
      <c r="CG15" s="866"/>
      <c r="CH15" s="866"/>
      <c r="CI15" s="866"/>
      <c r="CJ15" s="866"/>
      <c r="CK15" s="866"/>
      <c r="CL15" s="866"/>
      <c r="CM15" s="866"/>
      <c r="CN15" s="866"/>
      <c r="CO15" s="866"/>
      <c r="CP15" s="866"/>
      <c r="CQ15" s="866"/>
      <c r="CR15" s="866"/>
      <c r="CS15" s="866"/>
      <c r="CT15" s="866"/>
      <c r="CU15" s="866"/>
      <c r="CV15" s="866"/>
      <c r="CW15" s="866"/>
      <c r="CX15" s="866"/>
      <c r="CY15" s="866"/>
      <c r="CZ15" s="866"/>
      <c r="DA15" s="866"/>
      <c r="DB15" s="866"/>
      <c r="DC15" s="866"/>
      <c r="DD15" s="866"/>
      <c r="DE15" s="866"/>
      <c r="DF15" s="866"/>
      <c r="DG15" s="866"/>
      <c r="DH15" s="866"/>
      <c r="DI15" s="866"/>
      <c r="DJ15" s="866"/>
      <c r="DK15" s="866"/>
      <c r="DL15" s="866"/>
      <c r="DM15" s="866"/>
      <c r="DN15" s="866"/>
      <c r="DO15" s="866"/>
      <c r="DP15" s="866"/>
      <c r="DQ15" s="866"/>
      <c r="DR15" s="866"/>
      <c r="DS15" s="866"/>
      <c r="DT15" s="866"/>
      <c r="DU15" s="866"/>
      <c r="DV15" s="866"/>
      <c r="DW15" s="866"/>
      <c r="DX15" s="866"/>
      <c r="DY15" s="952"/>
    </row>
    <row r="16" spans="1:129" ht="15" customHeight="1">
      <c r="A16" s="27"/>
      <c r="B16" s="127"/>
      <c r="C16" s="998" t="s">
        <v>9097</v>
      </c>
      <c r="D16" s="866"/>
      <c r="E16" s="866"/>
      <c r="F16" s="866"/>
      <c r="G16" s="866"/>
      <c r="H16" s="866"/>
      <c r="I16" s="866"/>
      <c r="J16" s="866"/>
      <c r="K16" s="866"/>
      <c r="L16" s="866"/>
      <c r="M16" s="866"/>
      <c r="N16" s="866"/>
      <c r="O16" s="866"/>
      <c r="P16" s="866"/>
      <c r="Q16" s="866"/>
      <c r="R16" s="866"/>
      <c r="S16" s="866"/>
      <c r="T16" s="866"/>
      <c r="U16" s="866"/>
      <c r="V16" s="866"/>
      <c r="W16" s="866"/>
      <c r="X16" s="866"/>
      <c r="Y16" s="866"/>
      <c r="Z16" s="866"/>
      <c r="AA16" s="866"/>
      <c r="AB16" s="866"/>
      <c r="AC16" s="866"/>
      <c r="AD16" s="866"/>
      <c r="AE16" s="866"/>
      <c r="AF16" s="866"/>
      <c r="AG16" s="866"/>
      <c r="AH16" s="866"/>
      <c r="AI16" s="866"/>
      <c r="AJ16" s="866"/>
      <c r="AK16" s="866"/>
      <c r="AL16" s="866"/>
      <c r="AM16" s="866"/>
      <c r="AN16" s="866"/>
      <c r="AO16" s="866"/>
      <c r="AP16" s="866"/>
      <c r="AQ16" s="866"/>
      <c r="AR16" s="866"/>
      <c r="AS16" s="866"/>
      <c r="AT16" s="866"/>
      <c r="AU16" s="866"/>
      <c r="AV16" s="866"/>
      <c r="AW16" s="866"/>
      <c r="AX16" s="866"/>
      <c r="AY16" s="866"/>
      <c r="AZ16" s="866"/>
      <c r="BA16" s="866"/>
      <c r="BB16" s="866"/>
      <c r="BC16" s="866"/>
      <c r="BD16" s="866"/>
      <c r="BE16" s="866"/>
      <c r="BF16" s="866"/>
      <c r="BG16" s="866"/>
      <c r="BH16" s="866"/>
      <c r="BI16" s="866"/>
      <c r="BJ16" s="866"/>
      <c r="BK16" s="866"/>
      <c r="BL16" s="866"/>
      <c r="BM16" s="866"/>
      <c r="BN16" s="866"/>
      <c r="BO16" s="866"/>
      <c r="BP16" s="866"/>
      <c r="BQ16" s="866"/>
      <c r="BR16" s="866"/>
      <c r="BS16" s="866"/>
      <c r="BT16" s="866"/>
      <c r="BU16" s="866"/>
      <c r="BV16" s="866"/>
      <c r="BW16" s="866"/>
      <c r="BX16" s="866"/>
      <c r="BY16" s="866"/>
      <c r="BZ16" s="866"/>
      <c r="CA16" s="866"/>
      <c r="CB16" s="866"/>
      <c r="CC16" s="866"/>
      <c r="CD16" s="866"/>
      <c r="CE16" s="866"/>
      <c r="CF16" s="866"/>
      <c r="CG16" s="866"/>
      <c r="CH16" s="866"/>
      <c r="CI16" s="866"/>
      <c r="CJ16" s="866"/>
      <c r="CK16" s="866"/>
      <c r="CL16" s="866"/>
      <c r="CM16" s="866"/>
      <c r="CN16" s="866"/>
      <c r="CO16" s="866"/>
      <c r="CP16" s="866"/>
      <c r="CQ16" s="866"/>
      <c r="CR16" s="866"/>
      <c r="CS16" s="866"/>
      <c r="CT16" s="866"/>
      <c r="CU16" s="866"/>
      <c r="CV16" s="866"/>
      <c r="CW16" s="866"/>
      <c r="CX16" s="866"/>
      <c r="CY16" s="866"/>
      <c r="CZ16" s="866"/>
      <c r="DA16" s="866"/>
      <c r="DB16" s="866"/>
      <c r="DC16" s="866"/>
      <c r="DD16" s="866"/>
      <c r="DE16" s="866"/>
      <c r="DF16" s="866"/>
      <c r="DG16" s="866"/>
      <c r="DH16" s="866"/>
      <c r="DI16" s="866"/>
      <c r="DJ16" s="866"/>
      <c r="DK16" s="866"/>
      <c r="DL16" s="866"/>
      <c r="DM16" s="866"/>
      <c r="DN16" s="866"/>
      <c r="DO16" s="866"/>
      <c r="DP16" s="866"/>
      <c r="DQ16" s="866"/>
      <c r="DR16" s="866"/>
      <c r="DS16" s="866"/>
      <c r="DT16" s="866"/>
      <c r="DU16" s="866"/>
      <c r="DV16" s="866"/>
      <c r="DW16" s="866"/>
      <c r="DX16" s="866"/>
      <c r="DY16" s="952"/>
    </row>
    <row r="17" spans="1:146" ht="15" customHeight="1">
      <c r="A17" s="27"/>
      <c r="B17" s="127"/>
      <c r="C17" s="998" t="s">
        <v>9098</v>
      </c>
      <c r="D17" s="866"/>
      <c r="E17" s="866"/>
      <c r="F17" s="866"/>
      <c r="G17" s="866"/>
      <c r="H17" s="866"/>
      <c r="I17" s="866"/>
      <c r="J17" s="866"/>
      <c r="K17" s="866"/>
      <c r="L17" s="866"/>
      <c r="M17" s="866"/>
      <c r="N17" s="866"/>
      <c r="O17" s="866"/>
      <c r="P17" s="866"/>
      <c r="Q17" s="866"/>
      <c r="R17" s="866"/>
      <c r="S17" s="866"/>
      <c r="T17" s="866"/>
      <c r="U17" s="866"/>
      <c r="V17" s="866"/>
      <c r="W17" s="866"/>
      <c r="X17" s="866"/>
      <c r="Y17" s="866"/>
      <c r="Z17" s="866"/>
      <c r="AA17" s="866"/>
      <c r="AB17" s="866"/>
      <c r="AC17" s="866"/>
      <c r="AD17" s="866"/>
      <c r="AE17" s="866"/>
      <c r="AF17" s="866"/>
      <c r="AG17" s="866"/>
      <c r="AH17" s="866"/>
      <c r="AI17" s="866"/>
      <c r="AJ17" s="866"/>
      <c r="AK17" s="866"/>
      <c r="AL17" s="866"/>
      <c r="AM17" s="866"/>
      <c r="AN17" s="866"/>
      <c r="AO17" s="866"/>
      <c r="AP17" s="866"/>
      <c r="AQ17" s="866"/>
      <c r="AR17" s="866"/>
      <c r="AS17" s="866"/>
      <c r="AT17" s="866"/>
      <c r="AU17" s="866"/>
      <c r="AV17" s="866"/>
      <c r="AW17" s="866"/>
      <c r="AX17" s="866"/>
      <c r="AY17" s="866"/>
      <c r="AZ17" s="866"/>
      <c r="BA17" s="866"/>
      <c r="BB17" s="866"/>
      <c r="BC17" s="866"/>
      <c r="BD17" s="866"/>
      <c r="BE17" s="866"/>
      <c r="BF17" s="866"/>
      <c r="BG17" s="866"/>
      <c r="BH17" s="866"/>
      <c r="BI17" s="866"/>
      <c r="BJ17" s="866"/>
      <c r="BK17" s="866"/>
      <c r="BL17" s="866"/>
      <c r="BM17" s="866"/>
      <c r="BN17" s="866"/>
      <c r="BO17" s="866"/>
      <c r="BP17" s="866"/>
      <c r="BQ17" s="866"/>
      <c r="BR17" s="866"/>
      <c r="BS17" s="866"/>
      <c r="BT17" s="866"/>
      <c r="BU17" s="866"/>
      <c r="BV17" s="866"/>
      <c r="BW17" s="866"/>
      <c r="BX17" s="866"/>
      <c r="BY17" s="866"/>
      <c r="BZ17" s="866"/>
      <c r="CA17" s="866"/>
      <c r="CB17" s="866"/>
      <c r="CC17" s="866"/>
      <c r="CD17" s="866"/>
      <c r="CE17" s="866"/>
      <c r="CF17" s="866"/>
      <c r="CG17" s="866"/>
      <c r="CH17" s="866"/>
      <c r="CI17" s="866"/>
      <c r="CJ17" s="866"/>
      <c r="CK17" s="866"/>
      <c r="CL17" s="866"/>
      <c r="CM17" s="866"/>
      <c r="CN17" s="866"/>
      <c r="CO17" s="866"/>
      <c r="CP17" s="866"/>
      <c r="CQ17" s="866"/>
      <c r="CR17" s="866"/>
      <c r="CS17" s="866"/>
      <c r="CT17" s="866"/>
      <c r="CU17" s="866"/>
      <c r="CV17" s="866"/>
      <c r="CW17" s="866"/>
      <c r="CX17" s="866"/>
      <c r="CY17" s="866"/>
      <c r="CZ17" s="866"/>
      <c r="DA17" s="866"/>
      <c r="DB17" s="866"/>
      <c r="DC17" s="866"/>
      <c r="DD17" s="866"/>
      <c r="DE17" s="866"/>
      <c r="DF17" s="866"/>
      <c r="DG17" s="866"/>
      <c r="DH17" s="866"/>
      <c r="DI17" s="866"/>
      <c r="DJ17" s="866"/>
      <c r="DK17" s="866"/>
      <c r="DL17" s="866"/>
      <c r="DM17" s="866"/>
      <c r="DN17" s="866"/>
      <c r="DO17" s="866"/>
      <c r="DP17" s="866"/>
      <c r="DQ17" s="866"/>
      <c r="DR17" s="866"/>
      <c r="DS17" s="866"/>
      <c r="DT17" s="866"/>
      <c r="DU17" s="866"/>
      <c r="DV17" s="866"/>
      <c r="DW17" s="866"/>
      <c r="DX17" s="866"/>
      <c r="DY17" s="952"/>
    </row>
    <row r="18" spans="1:146" ht="15" customHeight="1">
      <c r="A18" s="27"/>
      <c r="B18" s="127"/>
      <c r="C18" s="998" t="s">
        <v>9099</v>
      </c>
      <c r="D18" s="866"/>
      <c r="E18" s="866"/>
      <c r="F18" s="866"/>
      <c r="G18" s="866"/>
      <c r="H18" s="866"/>
      <c r="I18" s="866"/>
      <c r="J18" s="866"/>
      <c r="K18" s="866"/>
      <c r="L18" s="866"/>
      <c r="M18" s="866"/>
      <c r="N18" s="866"/>
      <c r="O18" s="866"/>
      <c r="P18" s="866"/>
      <c r="Q18" s="866"/>
      <c r="R18" s="866"/>
      <c r="S18" s="866"/>
      <c r="T18" s="866"/>
      <c r="U18" s="866"/>
      <c r="V18" s="866"/>
      <c r="W18" s="866"/>
      <c r="X18" s="866"/>
      <c r="Y18" s="866"/>
      <c r="Z18" s="866"/>
      <c r="AA18" s="866"/>
      <c r="AB18" s="866"/>
      <c r="AC18" s="866"/>
      <c r="AD18" s="866"/>
      <c r="AE18" s="866"/>
      <c r="AF18" s="866"/>
      <c r="AG18" s="866"/>
      <c r="AH18" s="866"/>
      <c r="AI18" s="866"/>
      <c r="AJ18" s="866"/>
      <c r="AK18" s="866"/>
      <c r="AL18" s="866"/>
      <c r="AM18" s="866"/>
      <c r="AN18" s="866"/>
      <c r="AO18" s="866"/>
      <c r="AP18" s="866"/>
      <c r="AQ18" s="866"/>
      <c r="AR18" s="866"/>
      <c r="AS18" s="866"/>
      <c r="AT18" s="866"/>
      <c r="AU18" s="866"/>
      <c r="AV18" s="866"/>
      <c r="AW18" s="866"/>
      <c r="AX18" s="866"/>
      <c r="AY18" s="866"/>
      <c r="AZ18" s="866"/>
      <c r="BA18" s="866"/>
      <c r="BB18" s="866"/>
      <c r="BC18" s="866"/>
      <c r="BD18" s="866"/>
      <c r="BE18" s="866"/>
      <c r="BF18" s="866"/>
      <c r="BG18" s="866"/>
      <c r="BH18" s="866"/>
      <c r="BI18" s="866"/>
      <c r="BJ18" s="866"/>
      <c r="BK18" s="866"/>
      <c r="BL18" s="866"/>
      <c r="BM18" s="866"/>
      <c r="BN18" s="866"/>
      <c r="BO18" s="866"/>
      <c r="BP18" s="866"/>
      <c r="BQ18" s="866"/>
      <c r="BR18" s="866"/>
      <c r="BS18" s="866"/>
      <c r="BT18" s="866"/>
      <c r="BU18" s="866"/>
      <c r="BV18" s="866"/>
      <c r="BW18" s="866"/>
      <c r="BX18" s="866"/>
      <c r="BY18" s="866"/>
      <c r="BZ18" s="866"/>
      <c r="CA18" s="866"/>
      <c r="CB18" s="866"/>
      <c r="CC18" s="866"/>
      <c r="CD18" s="866"/>
      <c r="CE18" s="866"/>
      <c r="CF18" s="866"/>
      <c r="CG18" s="866"/>
      <c r="CH18" s="866"/>
      <c r="CI18" s="866"/>
      <c r="CJ18" s="866"/>
      <c r="CK18" s="866"/>
      <c r="CL18" s="866"/>
      <c r="CM18" s="866"/>
      <c r="CN18" s="866"/>
      <c r="CO18" s="866"/>
      <c r="CP18" s="866"/>
      <c r="CQ18" s="866"/>
      <c r="CR18" s="866"/>
      <c r="CS18" s="866"/>
      <c r="CT18" s="866"/>
      <c r="CU18" s="866"/>
      <c r="CV18" s="866"/>
      <c r="CW18" s="866"/>
      <c r="CX18" s="866"/>
      <c r="CY18" s="866"/>
      <c r="CZ18" s="866"/>
      <c r="DA18" s="866"/>
      <c r="DB18" s="866"/>
      <c r="DC18" s="866"/>
      <c r="DD18" s="866"/>
      <c r="DE18" s="866"/>
      <c r="DF18" s="866"/>
      <c r="DG18" s="866"/>
      <c r="DH18" s="866"/>
      <c r="DI18" s="866"/>
      <c r="DJ18" s="866"/>
      <c r="DK18" s="866"/>
      <c r="DL18" s="866"/>
      <c r="DM18" s="866"/>
      <c r="DN18" s="866"/>
      <c r="DO18" s="866"/>
      <c r="DP18" s="866"/>
      <c r="DQ18" s="866"/>
      <c r="DR18" s="866"/>
      <c r="DS18" s="866"/>
      <c r="DT18" s="866"/>
      <c r="DU18" s="866"/>
      <c r="DV18" s="866"/>
      <c r="DW18" s="866"/>
      <c r="DX18" s="866"/>
      <c r="DY18" s="952"/>
    </row>
    <row r="19" spans="1:146" ht="15" customHeight="1">
      <c r="A19" s="27"/>
      <c r="B19" s="127"/>
      <c r="C19" s="998" t="s">
        <v>9100</v>
      </c>
      <c r="D19" s="866"/>
      <c r="E19" s="866"/>
      <c r="F19" s="866"/>
      <c r="G19" s="866"/>
      <c r="H19" s="866"/>
      <c r="I19" s="866"/>
      <c r="J19" s="866"/>
      <c r="K19" s="866"/>
      <c r="L19" s="866"/>
      <c r="M19" s="866"/>
      <c r="N19" s="866"/>
      <c r="O19" s="866"/>
      <c r="P19" s="866"/>
      <c r="Q19" s="866"/>
      <c r="R19" s="866"/>
      <c r="S19" s="866"/>
      <c r="T19" s="866"/>
      <c r="U19" s="866"/>
      <c r="V19" s="866"/>
      <c r="W19" s="866"/>
      <c r="X19" s="866"/>
      <c r="Y19" s="866"/>
      <c r="Z19" s="866"/>
      <c r="AA19" s="866"/>
      <c r="AB19" s="866"/>
      <c r="AC19" s="866"/>
      <c r="AD19" s="866"/>
      <c r="AE19" s="866"/>
      <c r="AF19" s="866"/>
      <c r="AG19" s="866"/>
      <c r="AH19" s="866"/>
      <c r="AI19" s="866"/>
      <c r="AJ19" s="866"/>
      <c r="AK19" s="866"/>
      <c r="AL19" s="866"/>
      <c r="AM19" s="866"/>
      <c r="AN19" s="866"/>
      <c r="AO19" s="866"/>
      <c r="AP19" s="866"/>
      <c r="AQ19" s="866"/>
      <c r="AR19" s="866"/>
      <c r="AS19" s="866"/>
      <c r="AT19" s="866"/>
      <c r="AU19" s="866"/>
      <c r="AV19" s="866"/>
      <c r="AW19" s="866"/>
      <c r="AX19" s="866"/>
      <c r="AY19" s="866"/>
      <c r="AZ19" s="866"/>
      <c r="BA19" s="866"/>
      <c r="BB19" s="866"/>
      <c r="BC19" s="866"/>
      <c r="BD19" s="866"/>
      <c r="BE19" s="866"/>
      <c r="BF19" s="866"/>
      <c r="BG19" s="866"/>
      <c r="BH19" s="866"/>
      <c r="BI19" s="866"/>
      <c r="BJ19" s="866"/>
      <c r="BK19" s="866"/>
      <c r="BL19" s="866"/>
      <c r="BM19" s="866"/>
      <c r="BN19" s="866"/>
      <c r="BO19" s="866"/>
      <c r="BP19" s="866"/>
      <c r="BQ19" s="866"/>
      <c r="BR19" s="866"/>
      <c r="BS19" s="866"/>
      <c r="BT19" s="866"/>
      <c r="BU19" s="866"/>
      <c r="BV19" s="866"/>
      <c r="BW19" s="866"/>
      <c r="BX19" s="866"/>
      <c r="BY19" s="866"/>
      <c r="BZ19" s="866"/>
      <c r="CA19" s="866"/>
      <c r="CB19" s="866"/>
      <c r="CC19" s="866"/>
      <c r="CD19" s="866"/>
      <c r="CE19" s="866"/>
      <c r="CF19" s="866"/>
      <c r="CG19" s="866"/>
      <c r="CH19" s="866"/>
      <c r="CI19" s="866"/>
      <c r="CJ19" s="866"/>
      <c r="CK19" s="866"/>
      <c r="CL19" s="866"/>
      <c r="CM19" s="866"/>
      <c r="CN19" s="866"/>
      <c r="CO19" s="866"/>
      <c r="CP19" s="866"/>
      <c r="CQ19" s="866"/>
      <c r="CR19" s="866"/>
      <c r="CS19" s="866"/>
      <c r="CT19" s="866"/>
      <c r="CU19" s="866"/>
      <c r="CV19" s="866"/>
      <c r="CW19" s="866"/>
      <c r="CX19" s="866"/>
      <c r="CY19" s="866"/>
      <c r="CZ19" s="866"/>
      <c r="DA19" s="866"/>
      <c r="DB19" s="866"/>
      <c r="DC19" s="866"/>
      <c r="DD19" s="866"/>
      <c r="DE19" s="866"/>
      <c r="DF19" s="866"/>
      <c r="DG19" s="866"/>
      <c r="DH19" s="866"/>
      <c r="DI19" s="866"/>
      <c r="DJ19" s="866"/>
      <c r="DK19" s="866"/>
      <c r="DL19" s="866"/>
      <c r="DM19" s="866"/>
      <c r="DN19" s="866"/>
      <c r="DO19" s="866"/>
      <c r="DP19" s="866"/>
      <c r="DQ19" s="866"/>
      <c r="DR19" s="866"/>
      <c r="DS19" s="866"/>
      <c r="DT19" s="866"/>
      <c r="DU19" s="866"/>
      <c r="DV19" s="866"/>
      <c r="DW19" s="866"/>
      <c r="DX19" s="866"/>
      <c r="DY19" s="952"/>
    </row>
    <row r="20" spans="1:146" ht="15" customHeight="1">
      <c r="A20" s="27"/>
      <c r="B20" s="128"/>
      <c r="C20" s="993" t="s">
        <v>9101</v>
      </c>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c r="AT20" s="974"/>
      <c r="AU20" s="974"/>
      <c r="AV20" s="974"/>
      <c r="AW20" s="974"/>
      <c r="AX20" s="974"/>
      <c r="AY20" s="974"/>
      <c r="AZ20" s="974"/>
      <c r="BA20" s="974"/>
      <c r="BB20" s="974"/>
      <c r="BC20" s="974"/>
      <c r="BD20" s="974"/>
      <c r="BE20" s="974"/>
      <c r="BF20" s="974"/>
      <c r="BG20" s="974"/>
      <c r="BH20" s="974"/>
      <c r="BI20" s="974"/>
      <c r="BJ20" s="974"/>
      <c r="BK20" s="974"/>
      <c r="BL20" s="974"/>
      <c r="BM20" s="974"/>
      <c r="BN20" s="974"/>
      <c r="BO20" s="974"/>
      <c r="BP20" s="974"/>
      <c r="BQ20" s="974"/>
      <c r="BR20" s="974"/>
      <c r="BS20" s="974"/>
      <c r="BT20" s="974"/>
      <c r="BU20" s="974"/>
      <c r="BV20" s="974"/>
      <c r="BW20" s="974"/>
      <c r="BX20" s="974"/>
      <c r="BY20" s="974"/>
      <c r="BZ20" s="974"/>
      <c r="CA20" s="974"/>
      <c r="CB20" s="974"/>
      <c r="CC20" s="974"/>
      <c r="CD20" s="974"/>
      <c r="CE20" s="974"/>
      <c r="CF20" s="974"/>
      <c r="CG20" s="974"/>
      <c r="CH20" s="974"/>
      <c r="CI20" s="974"/>
      <c r="CJ20" s="974"/>
      <c r="CK20" s="974"/>
      <c r="CL20" s="974"/>
      <c r="CM20" s="974"/>
      <c r="CN20" s="974"/>
      <c r="CO20" s="974"/>
      <c r="CP20" s="974"/>
      <c r="CQ20" s="974"/>
      <c r="CR20" s="974"/>
      <c r="CS20" s="974"/>
      <c r="CT20" s="974"/>
      <c r="CU20" s="974"/>
      <c r="CV20" s="974"/>
      <c r="CW20" s="974"/>
      <c r="CX20" s="974"/>
      <c r="CY20" s="974"/>
      <c r="CZ20" s="974"/>
      <c r="DA20" s="974"/>
      <c r="DB20" s="974"/>
      <c r="DC20" s="974"/>
      <c r="DD20" s="974"/>
      <c r="DE20" s="974"/>
      <c r="DF20" s="974"/>
      <c r="DG20" s="974"/>
      <c r="DH20" s="974"/>
      <c r="DI20" s="974"/>
      <c r="DJ20" s="974"/>
      <c r="DK20" s="974"/>
      <c r="DL20" s="974"/>
      <c r="DM20" s="974"/>
      <c r="DN20" s="974"/>
      <c r="DO20" s="974"/>
      <c r="DP20" s="974"/>
      <c r="DQ20" s="974"/>
      <c r="DR20" s="974"/>
      <c r="DS20" s="974"/>
      <c r="DT20" s="974"/>
      <c r="DU20" s="974"/>
      <c r="DV20" s="974"/>
      <c r="DW20" s="974"/>
      <c r="DX20" s="974"/>
      <c r="DY20" s="975"/>
    </row>
    <row r="21" spans="1:146" ht="15" customHeight="1">
      <c r="A21" s="51"/>
    </row>
    <row r="22" spans="1:146" ht="15" customHeight="1">
      <c r="C22" s="1006" t="s">
        <v>5433</v>
      </c>
      <c r="D22" s="1009"/>
      <c r="E22" s="1009"/>
      <c r="F22" s="1009"/>
      <c r="G22" s="1010"/>
      <c r="H22" s="1228" t="s">
        <v>9102</v>
      </c>
      <c r="I22" s="1006" t="s">
        <v>5109</v>
      </c>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889"/>
      <c r="AT22" s="889"/>
      <c r="AU22" s="889"/>
      <c r="AV22" s="889"/>
      <c r="AW22" s="889"/>
      <c r="AX22" s="889"/>
      <c r="AY22" s="889"/>
      <c r="AZ22" s="889"/>
      <c r="BA22" s="889"/>
      <c r="BB22" s="889"/>
      <c r="BC22" s="889"/>
      <c r="BD22" s="889"/>
      <c r="BE22" s="889"/>
      <c r="BF22" s="889"/>
      <c r="BG22" s="889"/>
      <c r="BH22" s="889"/>
      <c r="BI22" s="889"/>
      <c r="BJ22" s="889"/>
      <c r="BK22" s="889"/>
      <c r="BL22" s="889"/>
      <c r="BM22" s="889"/>
      <c r="BN22" s="889"/>
      <c r="BO22" s="889"/>
      <c r="BP22" s="889"/>
      <c r="BQ22" s="889"/>
      <c r="BR22" s="889"/>
      <c r="BS22" s="889"/>
      <c r="BT22" s="889"/>
      <c r="BU22" s="889"/>
      <c r="BV22" s="889"/>
      <c r="BW22" s="889"/>
      <c r="BX22" s="889"/>
      <c r="BY22" s="889"/>
      <c r="BZ22" s="889"/>
      <c r="CA22" s="889"/>
      <c r="CB22" s="889"/>
      <c r="CC22" s="889"/>
      <c r="CD22" s="889"/>
      <c r="CE22" s="889"/>
      <c r="CF22" s="889"/>
      <c r="CG22" s="889"/>
      <c r="CH22" s="889"/>
      <c r="CI22" s="889"/>
      <c r="CJ22" s="889"/>
      <c r="CK22" s="889"/>
      <c r="CL22" s="889"/>
      <c r="CM22" s="889"/>
      <c r="CN22" s="889"/>
      <c r="CO22" s="889"/>
      <c r="CP22" s="889"/>
      <c r="CQ22" s="889"/>
      <c r="CR22" s="889"/>
      <c r="CS22" s="889"/>
      <c r="CT22" s="889"/>
      <c r="CU22" s="889"/>
      <c r="CV22" s="889"/>
      <c r="CW22" s="889"/>
      <c r="CX22" s="889"/>
      <c r="CY22" s="889"/>
      <c r="CZ22" s="889"/>
      <c r="DA22" s="889"/>
      <c r="DB22" s="889"/>
      <c r="DC22" s="889"/>
      <c r="DD22" s="889"/>
      <c r="DE22" s="889"/>
      <c r="DF22" s="889"/>
      <c r="DG22" s="889"/>
      <c r="DH22" s="889"/>
      <c r="DI22" s="889"/>
      <c r="DJ22" s="889"/>
      <c r="DK22" s="889"/>
      <c r="DL22" s="889"/>
      <c r="DM22" s="889"/>
      <c r="DN22" s="889"/>
      <c r="DO22" s="889"/>
      <c r="DP22" s="889"/>
      <c r="DQ22" s="889"/>
      <c r="DR22" s="889"/>
      <c r="DS22" s="889"/>
      <c r="DT22" s="889"/>
      <c r="DU22" s="889"/>
      <c r="DV22" s="889"/>
      <c r="DW22" s="889"/>
      <c r="DX22" s="890"/>
      <c r="DY22" s="1047" t="s">
        <v>9103</v>
      </c>
    </row>
    <row r="23" spans="1:146" ht="360" customHeight="1">
      <c r="C23" s="1044"/>
      <c r="D23" s="866"/>
      <c r="E23" s="866"/>
      <c r="F23" s="866"/>
      <c r="G23" s="952"/>
      <c r="H23" s="1044"/>
      <c r="I23" s="749" t="str">
        <f>IF(CNGE_2025_M1_Secc5_Sub1!$D31="","",CNGE_2025_M1_Secc5_Sub1!$D31)</f>
        <v/>
      </c>
      <c r="J23" s="749" t="str">
        <f>IF(CNGE_2025_M1_Secc5_Sub1!$D32="","",CNGE_2025_M1_Secc5_Sub1!$D32)</f>
        <v/>
      </c>
      <c r="K23" s="749" t="str">
        <f>IF(CNGE_2025_M1_Secc5_Sub1!$D33="","",CNGE_2025_M1_Secc5_Sub1!$D33)</f>
        <v/>
      </c>
      <c r="L23" s="749" t="str">
        <f>IF(CNGE_2025_M1_Secc5_Sub1!$D34="","",CNGE_2025_M1_Secc5_Sub1!$D34)</f>
        <v/>
      </c>
      <c r="M23" s="749" t="str">
        <f>IF(CNGE_2025_M1_Secc5_Sub1!$D35="","",CNGE_2025_M1_Secc5_Sub1!$D35)</f>
        <v/>
      </c>
      <c r="N23" s="749" t="str">
        <f>IF(CNGE_2025_M1_Secc5_Sub1!$D36="","",CNGE_2025_M1_Secc5_Sub1!$D36)</f>
        <v/>
      </c>
      <c r="O23" s="749" t="str">
        <f>IF(CNGE_2025_M1_Secc5_Sub1!$D37="","",CNGE_2025_M1_Secc5_Sub1!$D37)</f>
        <v/>
      </c>
      <c r="P23" s="749" t="str">
        <f>IF(CNGE_2025_M1_Secc5_Sub1!$D38="","",CNGE_2025_M1_Secc5_Sub1!$D38)</f>
        <v/>
      </c>
      <c r="Q23" s="749" t="str">
        <f>IF(CNGE_2025_M1_Secc5_Sub1!$D39="","",CNGE_2025_M1_Secc5_Sub1!$D39)</f>
        <v/>
      </c>
      <c r="R23" s="749" t="str">
        <f>IF(CNGE_2025_M1_Secc5_Sub1!$D40="","",CNGE_2025_M1_Secc5_Sub1!$D40)</f>
        <v/>
      </c>
      <c r="S23" s="749" t="str">
        <f>IF(CNGE_2025_M1_Secc5_Sub1!$D41="","",CNGE_2025_M1_Secc5_Sub1!$D41)</f>
        <v/>
      </c>
      <c r="T23" s="749" t="str">
        <f>IF(CNGE_2025_M1_Secc5_Sub1!$D42="","",CNGE_2025_M1_Secc5_Sub1!$D42)</f>
        <v/>
      </c>
      <c r="U23" s="749" t="str">
        <f>IF(CNGE_2025_M1_Secc5_Sub1!$D43="","",CNGE_2025_M1_Secc5_Sub1!$D43)</f>
        <v/>
      </c>
      <c r="V23" s="749" t="str">
        <f>IF(CNGE_2025_M1_Secc5_Sub1!$D44="","",CNGE_2025_M1_Secc5_Sub1!$D44)</f>
        <v/>
      </c>
      <c r="W23" s="749" t="str">
        <f>IF(CNGE_2025_M1_Secc5_Sub1!$D45="","",CNGE_2025_M1_Secc5_Sub1!$D45)</f>
        <v/>
      </c>
      <c r="X23" s="749" t="str">
        <f>IF(CNGE_2025_M1_Secc5_Sub1!$D46="","",CNGE_2025_M1_Secc5_Sub1!$D46)</f>
        <v/>
      </c>
      <c r="Y23" s="749" t="str">
        <f>IF(CNGE_2025_M1_Secc5_Sub1!$D47="","",CNGE_2025_M1_Secc5_Sub1!$D47)</f>
        <v/>
      </c>
      <c r="Z23" s="749" t="str">
        <f>IF(CNGE_2025_M1_Secc5_Sub1!$D48="","",CNGE_2025_M1_Secc5_Sub1!$D48)</f>
        <v/>
      </c>
      <c r="AA23" s="749" t="str">
        <f>IF(CNGE_2025_M1_Secc5_Sub1!$D49="","",CNGE_2025_M1_Secc5_Sub1!$D49)</f>
        <v/>
      </c>
      <c r="AB23" s="749" t="str">
        <f>IF(CNGE_2025_M1_Secc5_Sub1!$D50="","",CNGE_2025_M1_Secc5_Sub1!$D50)</f>
        <v/>
      </c>
      <c r="AC23" s="749" t="str">
        <f>IF(CNGE_2025_M1_Secc5_Sub1!$D51="","",CNGE_2025_M1_Secc5_Sub1!$D51)</f>
        <v/>
      </c>
      <c r="AD23" s="749" t="str">
        <f>IF(CNGE_2025_M1_Secc5_Sub1!$D52="","",CNGE_2025_M1_Secc5_Sub1!$D52)</f>
        <v/>
      </c>
      <c r="AE23" s="749" t="str">
        <f>IF(CNGE_2025_M1_Secc5_Sub1!$D53="","",CNGE_2025_M1_Secc5_Sub1!$D53)</f>
        <v/>
      </c>
      <c r="AF23" s="749" t="str">
        <f>IF(CNGE_2025_M1_Secc5_Sub1!$D54="","",CNGE_2025_M1_Secc5_Sub1!$D54)</f>
        <v/>
      </c>
      <c r="AG23" s="749" t="str">
        <f>IF(CNGE_2025_M1_Secc5_Sub1!$D55="","",CNGE_2025_M1_Secc5_Sub1!$D55)</f>
        <v/>
      </c>
      <c r="AH23" s="749" t="str">
        <f>IF(CNGE_2025_M1_Secc5_Sub1!$D56="","",CNGE_2025_M1_Secc5_Sub1!$D56)</f>
        <v/>
      </c>
      <c r="AI23" s="749" t="str">
        <f>IF(CNGE_2025_M1_Secc5_Sub1!$D57="","",CNGE_2025_M1_Secc5_Sub1!$D57)</f>
        <v/>
      </c>
      <c r="AJ23" s="749" t="str">
        <f>IF(CNGE_2025_M1_Secc5_Sub1!$D58="","",CNGE_2025_M1_Secc5_Sub1!$D58)</f>
        <v/>
      </c>
      <c r="AK23" s="749" t="str">
        <f>IF(CNGE_2025_M1_Secc5_Sub1!$D59="","",CNGE_2025_M1_Secc5_Sub1!$D59)</f>
        <v/>
      </c>
      <c r="AL23" s="749" t="str">
        <f>IF(CNGE_2025_M1_Secc5_Sub1!$D60="","",CNGE_2025_M1_Secc5_Sub1!$D60)</f>
        <v/>
      </c>
      <c r="AM23" s="749" t="str">
        <f>IF(CNGE_2025_M1_Secc5_Sub1!$D61="","",CNGE_2025_M1_Secc5_Sub1!$D61)</f>
        <v/>
      </c>
      <c r="AN23" s="749" t="str">
        <f>IF(CNGE_2025_M1_Secc5_Sub1!$D62="","",CNGE_2025_M1_Secc5_Sub1!$D62)</f>
        <v/>
      </c>
      <c r="AO23" s="749" t="str">
        <f>IF(CNGE_2025_M1_Secc5_Sub1!$D63="","",CNGE_2025_M1_Secc5_Sub1!$D63)</f>
        <v/>
      </c>
      <c r="AP23" s="749" t="str">
        <f>IF(CNGE_2025_M1_Secc5_Sub1!$D64="","",CNGE_2025_M1_Secc5_Sub1!$D64)</f>
        <v/>
      </c>
      <c r="AQ23" s="749" t="str">
        <f>IF(CNGE_2025_M1_Secc5_Sub1!$D65="","",CNGE_2025_M1_Secc5_Sub1!$D65)</f>
        <v/>
      </c>
      <c r="AR23" s="749" t="str">
        <f>IF(CNGE_2025_M1_Secc5_Sub1!$D66="","",CNGE_2025_M1_Secc5_Sub1!$D66)</f>
        <v/>
      </c>
      <c r="AS23" s="749" t="str">
        <f>IF(CNGE_2025_M1_Secc5_Sub1!$D67="","",CNGE_2025_M1_Secc5_Sub1!$D67)</f>
        <v/>
      </c>
      <c r="AT23" s="749" t="str">
        <f>IF(CNGE_2025_M1_Secc5_Sub1!$D68="","",CNGE_2025_M1_Secc5_Sub1!$D68)</f>
        <v/>
      </c>
      <c r="AU23" s="749" t="str">
        <f>IF(CNGE_2025_M1_Secc5_Sub1!$D69="","",CNGE_2025_M1_Secc5_Sub1!$D69)</f>
        <v/>
      </c>
      <c r="AV23" s="749" t="str">
        <f>IF(CNGE_2025_M1_Secc5_Sub1!$D70="","",CNGE_2025_M1_Secc5_Sub1!$D70)</f>
        <v/>
      </c>
      <c r="AW23" s="749" t="str">
        <f>IF(CNGE_2025_M1_Secc5_Sub1!$D71="","",CNGE_2025_M1_Secc5_Sub1!$D71)</f>
        <v/>
      </c>
      <c r="AX23" s="749" t="str">
        <f>IF(CNGE_2025_M1_Secc5_Sub1!$D72="","",CNGE_2025_M1_Secc5_Sub1!$D72)</f>
        <v/>
      </c>
      <c r="AY23" s="749" t="str">
        <f>IF(CNGE_2025_M1_Secc5_Sub1!$D73="","",CNGE_2025_M1_Secc5_Sub1!$D73)</f>
        <v/>
      </c>
      <c r="AZ23" s="749" t="str">
        <f>IF(CNGE_2025_M1_Secc5_Sub1!$D74="","",CNGE_2025_M1_Secc5_Sub1!$D74)</f>
        <v/>
      </c>
      <c r="BA23" s="749" t="str">
        <f>IF(CNGE_2025_M1_Secc5_Sub1!$D75="","",CNGE_2025_M1_Secc5_Sub1!$D75)</f>
        <v/>
      </c>
      <c r="BB23" s="749" t="str">
        <f>IF(CNGE_2025_M1_Secc5_Sub1!$D76="","",CNGE_2025_M1_Secc5_Sub1!$D76)</f>
        <v/>
      </c>
      <c r="BC23" s="749" t="str">
        <f>IF(CNGE_2025_M1_Secc5_Sub1!$D77="","",CNGE_2025_M1_Secc5_Sub1!$D77)</f>
        <v/>
      </c>
      <c r="BD23" s="749" t="str">
        <f>IF(CNGE_2025_M1_Secc5_Sub1!$D78="","",CNGE_2025_M1_Secc5_Sub1!$D78)</f>
        <v/>
      </c>
      <c r="BE23" s="749" t="str">
        <f>IF(CNGE_2025_M1_Secc5_Sub1!$D79="","",CNGE_2025_M1_Secc5_Sub1!$D79)</f>
        <v/>
      </c>
      <c r="BF23" s="749" t="str">
        <f>IF(CNGE_2025_M1_Secc5_Sub1!$D80="","",CNGE_2025_M1_Secc5_Sub1!$D80)</f>
        <v/>
      </c>
      <c r="BG23" s="749" t="str">
        <f>IF(CNGE_2025_M1_Secc5_Sub1!$D81="","",CNGE_2025_M1_Secc5_Sub1!$D81)</f>
        <v/>
      </c>
      <c r="BH23" s="749" t="str">
        <f>IF(CNGE_2025_M1_Secc5_Sub1!$D82="","",CNGE_2025_M1_Secc5_Sub1!$D82)</f>
        <v/>
      </c>
      <c r="BI23" s="749" t="str">
        <f>IF(CNGE_2025_M1_Secc5_Sub1!$D83="","",CNGE_2025_M1_Secc5_Sub1!$D83)</f>
        <v/>
      </c>
      <c r="BJ23" s="749" t="str">
        <f>IF(CNGE_2025_M1_Secc5_Sub1!$D84="","",CNGE_2025_M1_Secc5_Sub1!$D84)</f>
        <v/>
      </c>
      <c r="BK23" s="749" t="str">
        <f>IF(CNGE_2025_M1_Secc5_Sub1!$D85="","",CNGE_2025_M1_Secc5_Sub1!$D85)</f>
        <v/>
      </c>
      <c r="BL23" s="749" t="str">
        <f>IF(CNGE_2025_M1_Secc5_Sub1!$D86="","",CNGE_2025_M1_Secc5_Sub1!$D86)</f>
        <v/>
      </c>
      <c r="BM23" s="749" t="str">
        <f>IF(CNGE_2025_M1_Secc5_Sub1!$D87="","",CNGE_2025_M1_Secc5_Sub1!$D87)</f>
        <v/>
      </c>
      <c r="BN23" s="749" t="str">
        <f>IF(CNGE_2025_M1_Secc5_Sub1!$D88="","",CNGE_2025_M1_Secc5_Sub1!$D88)</f>
        <v/>
      </c>
      <c r="BO23" s="749" t="str">
        <f>IF(CNGE_2025_M1_Secc5_Sub1!$D89="","",CNGE_2025_M1_Secc5_Sub1!$D89)</f>
        <v/>
      </c>
      <c r="BP23" s="749" t="str">
        <f>IF(CNGE_2025_M1_Secc5_Sub1!$D90="","",CNGE_2025_M1_Secc5_Sub1!$D90)</f>
        <v/>
      </c>
      <c r="BQ23" s="749" t="str">
        <f>IF(CNGE_2025_M1_Secc5_Sub1!$D91="","",CNGE_2025_M1_Secc5_Sub1!$D91)</f>
        <v/>
      </c>
      <c r="BR23" s="749" t="str">
        <f>IF(CNGE_2025_M1_Secc5_Sub1!$D92="","",CNGE_2025_M1_Secc5_Sub1!$D92)</f>
        <v/>
      </c>
      <c r="BS23" s="749" t="str">
        <f>IF(CNGE_2025_M1_Secc5_Sub1!$D93="","",CNGE_2025_M1_Secc5_Sub1!$D93)</f>
        <v/>
      </c>
      <c r="BT23" s="749" t="str">
        <f>IF(CNGE_2025_M1_Secc5_Sub1!$D94="","",CNGE_2025_M1_Secc5_Sub1!$D94)</f>
        <v/>
      </c>
      <c r="BU23" s="749" t="str">
        <f>IF(CNGE_2025_M1_Secc5_Sub1!$D95="","",CNGE_2025_M1_Secc5_Sub1!$D95)</f>
        <v/>
      </c>
      <c r="BV23" s="749" t="str">
        <f>IF(CNGE_2025_M1_Secc5_Sub1!$D96="","",CNGE_2025_M1_Secc5_Sub1!$D96)</f>
        <v/>
      </c>
      <c r="BW23" s="749" t="str">
        <f>IF(CNGE_2025_M1_Secc5_Sub1!$D97="","",CNGE_2025_M1_Secc5_Sub1!$D97)</f>
        <v/>
      </c>
      <c r="BX23" s="749" t="str">
        <f>IF(CNGE_2025_M1_Secc5_Sub1!$D98="","",CNGE_2025_M1_Secc5_Sub1!$D98)</f>
        <v/>
      </c>
      <c r="BY23" s="749" t="str">
        <f>IF(CNGE_2025_M1_Secc5_Sub1!$D99="","",CNGE_2025_M1_Secc5_Sub1!$D99)</f>
        <v/>
      </c>
      <c r="BZ23" s="749" t="str">
        <f>IF(CNGE_2025_M1_Secc5_Sub1!$D100="","",CNGE_2025_M1_Secc5_Sub1!$D100)</f>
        <v/>
      </c>
      <c r="CA23" s="749" t="str">
        <f>IF(CNGE_2025_M1_Secc5_Sub1!$D101="","",CNGE_2025_M1_Secc5_Sub1!$D101)</f>
        <v/>
      </c>
      <c r="CB23" s="749" t="str">
        <f>IF(CNGE_2025_M1_Secc5_Sub1!$D102="","",CNGE_2025_M1_Secc5_Sub1!$D102)</f>
        <v/>
      </c>
      <c r="CC23" s="749" t="str">
        <f>IF(CNGE_2025_M1_Secc5_Sub1!$D103="","",CNGE_2025_M1_Secc5_Sub1!$D103)</f>
        <v/>
      </c>
      <c r="CD23" s="749" t="str">
        <f>IF(CNGE_2025_M1_Secc5_Sub1!$D104="","",CNGE_2025_M1_Secc5_Sub1!$D104)</f>
        <v/>
      </c>
      <c r="CE23" s="749" t="str">
        <f>IF(CNGE_2025_M1_Secc5_Sub1!$D105="","",CNGE_2025_M1_Secc5_Sub1!$D105)</f>
        <v/>
      </c>
      <c r="CF23" s="749" t="str">
        <f>IF(CNGE_2025_M1_Secc5_Sub1!$D106="","",CNGE_2025_M1_Secc5_Sub1!$D106)</f>
        <v/>
      </c>
      <c r="CG23" s="749" t="str">
        <f>IF(CNGE_2025_M1_Secc5_Sub1!$D107="","",CNGE_2025_M1_Secc5_Sub1!$D107)</f>
        <v/>
      </c>
      <c r="CH23" s="749" t="str">
        <f>IF(CNGE_2025_M1_Secc5_Sub1!$D108="","",CNGE_2025_M1_Secc5_Sub1!$D108)</f>
        <v/>
      </c>
      <c r="CI23" s="749" t="str">
        <f>IF(CNGE_2025_M1_Secc5_Sub1!$D109="","",CNGE_2025_M1_Secc5_Sub1!$D109)</f>
        <v/>
      </c>
      <c r="CJ23" s="749" t="str">
        <f>IF(CNGE_2025_M1_Secc5_Sub1!$D110="","",CNGE_2025_M1_Secc5_Sub1!$D110)</f>
        <v/>
      </c>
      <c r="CK23" s="749" t="str">
        <f>IF(CNGE_2025_M1_Secc5_Sub1!$D111="","",CNGE_2025_M1_Secc5_Sub1!$D111)</f>
        <v/>
      </c>
      <c r="CL23" s="749" t="str">
        <f>IF(CNGE_2025_M1_Secc5_Sub1!$D112="","",CNGE_2025_M1_Secc5_Sub1!$D112)</f>
        <v/>
      </c>
      <c r="CM23" s="749" t="str">
        <f>IF(CNGE_2025_M1_Secc5_Sub1!$D113="","",CNGE_2025_M1_Secc5_Sub1!$D113)</f>
        <v/>
      </c>
      <c r="CN23" s="749" t="str">
        <f>IF(CNGE_2025_M1_Secc5_Sub1!$D114="","",CNGE_2025_M1_Secc5_Sub1!$D114)</f>
        <v/>
      </c>
      <c r="CO23" s="749" t="str">
        <f>IF(CNGE_2025_M1_Secc5_Sub1!$D115="","",CNGE_2025_M1_Secc5_Sub1!$D115)</f>
        <v/>
      </c>
      <c r="CP23" s="749" t="str">
        <f>IF(CNGE_2025_M1_Secc5_Sub1!$D116="","",CNGE_2025_M1_Secc5_Sub1!$D116)</f>
        <v/>
      </c>
      <c r="CQ23" s="749" t="str">
        <f>IF(CNGE_2025_M1_Secc5_Sub1!$D117="","",CNGE_2025_M1_Secc5_Sub1!$D117)</f>
        <v/>
      </c>
      <c r="CR23" s="749" t="str">
        <f>IF(CNGE_2025_M1_Secc5_Sub1!$D118="","",CNGE_2025_M1_Secc5_Sub1!$D118)</f>
        <v/>
      </c>
      <c r="CS23" s="749" t="str">
        <f>IF(CNGE_2025_M1_Secc5_Sub1!$D119="","",CNGE_2025_M1_Secc5_Sub1!$D119)</f>
        <v/>
      </c>
      <c r="CT23" s="749" t="str">
        <f>IF(CNGE_2025_M1_Secc5_Sub1!$D120="","",CNGE_2025_M1_Secc5_Sub1!$D120)</f>
        <v/>
      </c>
      <c r="CU23" s="749" t="str">
        <f>IF(CNGE_2025_M1_Secc5_Sub1!$D121="","",CNGE_2025_M1_Secc5_Sub1!$D121)</f>
        <v/>
      </c>
      <c r="CV23" s="749" t="str">
        <f>IF(CNGE_2025_M1_Secc5_Sub1!$D122="","",CNGE_2025_M1_Secc5_Sub1!$D122)</f>
        <v/>
      </c>
      <c r="CW23" s="749" t="str">
        <f>IF(CNGE_2025_M1_Secc5_Sub1!$D123="","",CNGE_2025_M1_Secc5_Sub1!$D123)</f>
        <v/>
      </c>
      <c r="CX23" s="749" t="str">
        <f>IF(CNGE_2025_M1_Secc5_Sub1!$D124="","",CNGE_2025_M1_Secc5_Sub1!$D124)</f>
        <v/>
      </c>
      <c r="CY23" s="749" t="str">
        <f>IF(CNGE_2025_M1_Secc5_Sub1!$D125="","",CNGE_2025_M1_Secc5_Sub1!$D125)</f>
        <v/>
      </c>
      <c r="CZ23" s="749" t="str">
        <f>IF(CNGE_2025_M1_Secc5_Sub1!$D126="","",CNGE_2025_M1_Secc5_Sub1!$D126)</f>
        <v/>
      </c>
      <c r="DA23" s="749" t="str">
        <f>IF(CNGE_2025_M1_Secc5_Sub1!$D127="","",CNGE_2025_M1_Secc5_Sub1!$D127)</f>
        <v/>
      </c>
      <c r="DB23" s="749" t="str">
        <f>IF(CNGE_2025_M1_Secc5_Sub1!$D128="","",CNGE_2025_M1_Secc5_Sub1!$D128)</f>
        <v/>
      </c>
      <c r="DC23" s="749" t="str">
        <f>IF(CNGE_2025_M1_Secc5_Sub1!$D129="","",CNGE_2025_M1_Secc5_Sub1!$D129)</f>
        <v/>
      </c>
      <c r="DD23" s="749" t="str">
        <f>IF(CNGE_2025_M1_Secc5_Sub1!$D130="","",CNGE_2025_M1_Secc5_Sub1!$D130)</f>
        <v/>
      </c>
      <c r="DE23" s="749" t="str">
        <f>IF(CNGE_2025_M1_Secc5_Sub1!$D131="","",CNGE_2025_M1_Secc5_Sub1!$D131)</f>
        <v/>
      </c>
      <c r="DF23" s="749" t="str">
        <f>IF(CNGE_2025_M1_Secc5_Sub1!$D132="","",CNGE_2025_M1_Secc5_Sub1!$D132)</f>
        <v/>
      </c>
      <c r="DG23" s="749" t="str">
        <f>IF(CNGE_2025_M1_Secc5_Sub1!$D133="","",CNGE_2025_M1_Secc5_Sub1!$D133)</f>
        <v/>
      </c>
      <c r="DH23" s="749" t="str">
        <f>IF(CNGE_2025_M1_Secc5_Sub1!$D134="","",CNGE_2025_M1_Secc5_Sub1!$D134)</f>
        <v/>
      </c>
      <c r="DI23" s="749" t="str">
        <f>IF(CNGE_2025_M1_Secc5_Sub1!$D135="","",CNGE_2025_M1_Secc5_Sub1!$D135)</f>
        <v/>
      </c>
      <c r="DJ23" s="749" t="str">
        <f>IF(CNGE_2025_M1_Secc5_Sub1!$D136="","",CNGE_2025_M1_Secc5_Sub1!$D136)</f>
        <v/>
      </c>
      <c r="DK23" s="749" t="str">
        <f>IF(CNGE_2025_M1_Secc5_Sub1!$D137="","",CNGE_2025_M1_Secc5_Sub1!$D137)</f>
        <v/>
      </c>
      <c r="DL23" s="749" t="str">
        <f>IF(CNGE_2025_M1_Secc5_Sub1!$D138="","",CNGE_2025_M1_Secc5_Sub1!$D138)</f>
        <v/>
      </c>
      <c r="DM23" s="749" t="str">
        <f>IF(CNGE_2025_M1_Secc5_Sub1!$D139="","",CNGE_2025_M1_Secc5_Sub1!$D139)</f>
        <v/>
      </c>
      <c r="DN23" s="749" t="str">
        <f>IF(CNGE_2025_M1_Secc5_Sub1!$D140="","",CNGE_2025_M1_Secc5_Sub1!$D140)</f>
        <v/>
      </c>
      <c r="DO23" s="749" t="str">
        <f>IF(CNGE_2025_M1_Secc5_Sub1!$D141="","",CNGE_2025_M1_Secc5_Sub1!$D141)</f>
        <v/>
      </c>
      <c r="DP23" s="749" t="str">
        <f>IF(CNGE_2025_M1_Secc5_Sub1!$D142="","",CNGE_2025_M1_Secc5_Sub1!$D142)</f>
        <v/>
      </c>
      <c r="DQ23" s="749" t="str">
        <f>IF(CNGE_2025_M1_Secc5_Sub1!$D143="","",CNGE_2025_M1_Secc5_Sub1!$D143)</f>
        <v/>
      </c>
      <c r="DR23" s="749" t="str">
        <f>IF(CNGE_2025_M1_Secc5_Sub1!$D144="","",CNGE_2025_M1_Secc5_Sub1!$D144)</f>
        <v/>
      </c>
      <c r="DS23" s="749" t="str">
        <f>IF(CNGE_2025_M1_Secc5_Sub1!$D145="","",CNGE_2025_M1_Secc5_Sub1!$D145)</f>
        <v/>
      </c>
      <c r="DT23" s="749" t="str">
        <f>IF(CNGE_2025_M1_Secc5_Sub1!$D146="","",CNGE_2025_M1_Secc5_Sub1!$D146)</f>
        <v/>
      </c>
      <c r="DU23" s="749" t="str">
        <f>IF(CNGE_2025_M1_Secc5_Sub1!$D147="","",CNGE_2025_M1_Secc5_Sub1!$D147)</f>
        <v/>
      </c>
      <c r="DV23" s="749" t="str">
        <f>IF(CNGE_2025_M1_Secc5_Sub1!$D148="","",CNGE_2025_M1_Secc5_Sub1!$D148)</f>
        <v/>
      </c>
      <c r="DW23" s="749" t="str">
        <f>IF(CNGE_2025_M1_Secc5_Sub1!$D149="","",CNGE_2025_M1_Secc5_Sub1!$D149)</f>
        <v/>
      </c>
      <c r="DX23" s="749" t="str">
        <f>IF(CNGE_2025_M1_Secc5_Sub1!$D150="","",CNGE_2025_M1_Secc5_Sub1!$D150)</f>
        <v/>
      </c>
      <c r="DY23" s="1062"/>
      <c r="EB23" s="672" t="s">
        <v>5106</v>
      </c>
      <c r="ED23" s="1226" t="s">
        <v>5108</v>
      </c>
      <c r="EE23" s="1226"/>
      <c r="EF23" s="1226"/>
      <c r="EG23" s="365" t="s">
        <v>5107</v>
      </c>
      <c r="EH23" s="1045" t="s">
        <v>9104</v>
      </c>
      <c r="EI23" s="1038"/>
      <c r="EJ23" s="1038"/>
      <c r="EK23" s="377" t="s">
        <v>9105</v>
      </c>
      <c r="EP23" s="731" t="s">
        <v>9106</v>
      </c>
    </row>
    <row r="24" spans="1:146" ht="14.25">
      <c r="C24" s="1022"/>
      <c r="D24" s="974"/>
      <c r="E24" s="974"/>
      <c r="F24" s="974"/>
      <c r="G24" s="975"/>
      <c r="H24" s="1022"/>
      <c r="I24" s="109" t="s">
        <v>5043</v>
      </c>
      <c r="J24" s="109" t="s">
        <v>5045</v>
      </c>
      <c r="K24" s="109" t="s">
        <v>5047</v>
      </c>
      <c r="L24" s="109" t="s">
        <v>5049</v>
      </c>
      <c r="M24" s="109" t="s">
        <v>5051</v>
      </c>
      <c r="N24" s="109" t="s">
        <v>5053</v>
      </c>
      <c r="O24" s="109" t="s">
        <v>5055</v>
      </c>
      <c r="P24" s="109" t="s">
        <v>5057</v>
      </c>
      <c r="Q24" s="109" t="s">
        <v>5059</v>
      </c>
      <c r="R24" s="109" t="s">
        <v>5060</v>
      </c>
      <c r="S24" s="109" t="s">
        <v>5062</v>
      </c>
      <c r="T24" s="109" t="s">
        <v>5063</v>
      </c>
      <c r="U24" s="109" t="s">
        <v>5064</v>
      </c>
      <c r="V24" s="109" t="s">
        <v>5065</v>
      </c>
      <c r="W24" s="109" t="s">
        <v>5066</v>
      </c>
      <c r="X24" s="109" t="s">
        <v>5067</v>
      </c>
      <c r="Y24" s="109" t="s">
        <v>5068</v>
      </c>
      <c r="Z24" s="109" t="s">
        <v>5069</v>
      </c>
      <c r="AA24" s="109" t="s">
        <v>5070</v>
      </c>
      <c r="AB24" s="109" t="s">
        <v>5071</v>
      </c>
      <c r="AC24" s="109" t="s">
        <v>5072</v>
      </c>
      <c r="AD24" s="109" t="s">
        <v>5073</v>
      </c>
      <c r="AE24" s="109" t="s">
        <v>5074</v>
      </c>
      <c r="AF24" s="109" t="s">
        <v>5075</v>
      </c>
      <c r="AG24" s="109" t="s">
        <v>5076</v>
      </c>
      <c r="AH24" s="109" t="s">
        <v>5077</v>
      </c>
      <c r="AI24" s="109" t="s">
        <v>5078</v>
      </c>
      <c r="AJ24" s="109" t="s">
        <v>5079</v>
      </c>
      <c r="AK24" s="109" t="s">
        <v>5080</v>
      </c>
      <c r="AL24" s="109" t="s">
        <v>5081</v>
      </c>
      <c r="AM24" s="109" t="s">
        <v>5082</v>
      </c>
      <c r="AN24" s="109" t="s">
        <v>5083</v>
      </c>
      <c r="AO24" s="109" t="s">
        <v>5084</v>
      </c>
      <c r="AP24" s="109" t="s">
        <v>5085</v>
      </c>
      <c r="AQ24" s="109" t="s">
        <v>5086</v>
      </c>
      <c r="AR24" s="109" t="s">
        <v>5155</v>
      </c>
      <c r="AS24" s="109" t="s">
        <v>5157</v>
      </c>
      <c r="AT24" s="109" t="s">
        <v>5159</v>
      </c>
      <c r="AU24" s="109" t="s">
        <v>5161</v>
      </c>
      <c r="AV24" s="109" t="s">
        <v>5163</v>
      </c>
      <c r="AW24" s="109" t="s">
        <v>5165</v>
      </c>
      <c r="AX24" s="109" t="s">
        <v>5167</v>
      </c>
      <c r="AY24" s="109" t="s">
        <v>5169</v>
      </c>
      <c r="AZ24" s="109" t="s">
        <v>5171</v>
      </c>
      <c r="BA24" s="109" t="s">
        <v>5173</v>
      </c>
      <c r="BB24" s="109" t="s">
        <v>5175</v>
      </c>
      <c r="BC24" s="109" t="s">
        <v>5177</v>
      </c>
      <c r="BD24" s="109" t="s">
        <v>5179</v>
      </c>
      <c r="BE24" s="109" t="s">
        <v>5181</v>
      </c>
      <c r="BF24" s="109" t="s">
        <v>5183</v>
      </c>
      <c r="BG24" s="109" t="s">
        <v>5185</v>
      </c>
      <c r="BH24" s="109" t="s">
        <v>5187</v>
      </c>
      <c r="BI24" s="109" t="s">
        <v>5189</v>
      </c>
      <c r="BJ24" s="109" t="s">
        <v>5191</v>
      </c>
      <c r="BK24" s="109" t="s">
        <v>5193</v>
      </c>
      <c r="BL24" s="109" t="s">
        <v>5195</v>
      </c>
      <c r="BM24" s="109" t="s">
        <v>5197</v>
      </c>
      <c r="BN24" s="109" t="s">
        <v>5199</v>
      </c>
      <c r="BO24" s="109" t="s">
        <v>5201</v>
      </c>
      <c r="BP24" s="109" t="s">
        <v>5203</v>
      </c>
      <c r="BQ24" s="109" t="s">
        <v>5205</v>
      </c>
      <c r="BR24" s="109" t="s">
        <v>5207</v>
      </c>
      <c r="BS24" s="109" t="s">
        <v>5209</v>
      </c>
      <c r="BT24" s="109" t="s">
        <v>5211</v>
      </c>
      <c r="BU24" s="109" t="s">
        <v>5213</v>
      </c>
      <c r="BV24" s="109" t="s">
        <v>5215</v>
      </c>
      <c r="BW24" s="109" t="s">
        <v>5217</v>
      </c>
      <c r="BX24" s="109" t="s">
        <v>5219</v>
      </c>
      <c r="BY24" s="109" t="s">
        <v>5221</v>
      </c>
      <c r="BZ24" s="109" t="s">
        <v>5223</v>
      </c>
      <c r="CA24" s="109" t="s">
        <v>5225</v>
      </c>
      <c r="CB24" s="109" t="s">
        <v>5227</v>
      </c>
      <c r="CC24" s="109" t="s">
        <v>5229</v>
      </c>
      <c r="CD24" s="109" t="s">
        <v>5231</v>
      </c>
      <c r="CE24" s="109" t="s">
        <v>5233</v>
      </c>
      <c r="CF24" s="109" t="s">
        <v>5235</v>
      </c>
      <c r="CG24" s="109" t="s">
        <v>5237</v>
      </c>
      <c r="CH24" s="109" t="s">
        <v>5239</v>
      </c>
      <c r="CI24" s="109" t="s">
        <v>5241</v>
      </c>
      <c r="CJ24" s="109" t="s">
        <v>5243</v>
      </c>
      <c r="CK24" s="109" t="s">
        <v>5245</v>
      </c>
      <c r="CL24" s="109" t="s">
        <v>5247</v>
      </c>
      <c r="CM24" s="109" t="s">
        <v>5249</v>
      </c>
      <c r="CN24" s="109" t="s">
        <v>5251</v>
      </c>
      <c r="CO24" s="109" t="s">
        <v>5253</v>
      </c>
      <c r="CP24" s="109" t="s">
        <v>5255</v>
      </c>
      <c r="CQ24" s="109" t="s">
        <v>5257</v>
      </c>
      <c r="CR24" s="109" t="s">
        <v>5259</v>
      </c>
      <c r="CS24" s="109" t="s">
        <v>5261</v>
      </c>
      <c r="CT24" s="109" t="s">
        <v>5263</v>
      </c>
      <c r="CU24" s="109" t="s">
        <v>5265</v>
      </c>
      <c r="CV24" s="109" t="s">
        <v>5267</v>
      </c>
      <c r="CW24" s="109" t="s">
        <v>5269</v>
      </c>
      <c r="CX24" s="109" t="s">
        <v>5271</v>
      </c>
      <c r="CY24" s="109" t="s">
        <v>5273</v>
      </c>
      <c r="CZ24" s="109" t="s">
        <v>5275</v>
      </c>
      <c r="DA24" s="109" t="s">
        <v>5277</v>
      </c>
      <c r="DB24" s="109" t="s">
        <v>5279</v>
      </c>
      <c r="DC24" s="109" t="s">
        <v>5281</v>
      </c>
      <c r="DD24" s="747" t="s">
        <v>5283</v>
      </c>
      <c r="DE24" s="505" t="s">
        <v>5285</v>
      </c>
      <c r="DF24" s="505" t="s">
        <v>5287</v>
      </c>
      <c r="DG24" s="748" t="s">
        <v>5289</v>
      </c>
      <c r="DH24" s="748" t="s">
        <v>5291</v>
      </c>
      <c r="DI24" s="748" t="s">
        <v>5293</v>
      </c>
      <c r="DJ24" s="748" t="s">
        <v>5295</v>
      </c>
      <c r="DK24" s="748" t="s">
        <v>5297</v>
      </c>
      <c r="DL24" s="748" t="s">
        <v>5299</v>
      </c>
      <c r="DM24" s="748" t="s">
        <v>5301</v>
      </c>
      <c r="DN24" s="748" t="s">
        <v>5303</v>
      </c>
      <c r="DO24" s="748" t="s">
        <v>5305</v>
      </c>
      <c r="DP24" s="748" t="s">
        <v>5307</v>
      </c>
      <c r="DQ24" s="748" t="s">
        <v>5309</v>
      </c>
      <c r="DR24" s="748" t="s">
        <v>5311</v>
      </c>
      <c r="DS24" s="748" t="s">
        <v>5313</v>
      </c>
      <c r="DT24" s="748" t="s">
        <v>5315</v>
      </c>
      <c r="DU24" s="748" t="s">
        <v>5317</v>
      </c>
      <c r="DV24" s="748" t="s">
        <v>5319</v>
      </c>
      <c r="DW24" s="748" t="s">
        <v>5321</v>
      </c>
      <c r="DX24" s="748" t="s">
        <v>5323</v>
      </c>
      <c r="DY24" s="1063"/>
      <c r="EB24" s="744" t="s">
        <v>8942</v>
      </c>
      <c r="EC24" s="469" t="s">
        <v>5116</v>
      </c>
      <c r="ED24" s="369" t="s">
        <v>5117</v>
      </c>
      <c r="EE24" s="292" t="s">
        <v>5500</v>
      </c>
      <c r="EF24" s="370" t="s">
        <v>5119</v>
      </c>
      <c r="EG24" s="750" t="s">
        <v>9107</v>
      </c>
      <c r="EH24" s="291" t="s">
        <v>5482</v>
      </c>
      <c r="EI24" s="292" t="s">
        <v>5500</v>
      </c>
      <c r="EJ24" s="295" t="s">
        <v>5119</v>
      </c>
      <c r="EK24" s="752" t="s">
        <v>9108</v>
      </c>
      <c r="EP24" s="705" t="s">
        <v>9109</v>
      </c>
    </row>
    <row r="25" spans="1:146" ht="14.25">
      <c r="C25" s="82" t="s">
        <v>5043</v>
      </c>
      <c r="D25" s="1020" t="str">
        <f>IF(CNGE_2025_M1_Secc5_Sub3!D68="","",CNGE_2025_M1_Secc5_Sub3!D68)</f>
        <v/>
      </c>
      <c r="E25" s="889"/>
      <c r="F25" s="889"/>
      <c r="G25" s="890"/>
      <c r="H25" s="815"/>
      <c r="I25" s="796"/>
      <c r="J25" s="796"/>
      <c r="K25" s="796"/>
      <c r="L25" s="796"/>
      <c r="M25" s="796"/>
      <c r="N25" s="796"/>
      <c r="O25" s="796"/>
      <c r="P25" s="796"/>
      <c r="Q25" s="796"/>
      <c r="R25" s="796"/>
      <c r="S25" s="796"/>
      <c r="T25" s="796"/>
      <c r="U25" s="796"/>
      <c r="V25" s="796"/>
      <c r="W25" s="796"/>
      <c r="X25" s="796"/>
      <c r="Y25" s="796"/>
      <c r="Z25" s="796"/>
      <c r="AA25" s="796"/>
      <c r="AB25" s="796"/>
      <c r="AC25" s="796"/>
      <c r="AD25" s="796"/>
      <c r="AE25" s="796"/>
      <c r="AF25" s="796"/>
      <c r="AG25" s="796"/>
      <c r="AH25" s="796"/>
      <c r="AI25" s="796"/>
      <c r="AJ25" s="796"/>
      <c r="AK25" s="796"/>
      <c r="AL25" s="796"/>
      <c r="AM25" s="796"/>
      <c r="AN25" s="796"/>
      <c r="AO25" s="796"/>
      <c r="AP25" s="796"/>
      <c r="AQ25" s="796"/>
      <c r="AR25" s="796"/>
      <c r="AS25" s="796"/>
      <c r="AT25" s="796"/>
      <c r="AU25" s="796"/>
      <c r="AV25" s="796"/>
      <c r="AW25" s="796"/>
      <c r="AX25" s="796"/>
      <c r="AY25" s="796"/>
      <c r="AZ25" s="796"/>
      <c r="BA25" s="796"/>
      <c r="BB25" s="796"/>
      <c r="BC25" s="796"/>
      <c r="BD25" s="796"/>
      <c r="BE25" s="796"/>
      <c r="BF25" s="796"/>
      <c r="BG25" s="796"/>
      <c r="BH25" s="796"/>
      <c r="BI25" s="796"/>
      <c r="BJ25" s="796"/>
      <c r="BK25" s="796"/>
      <c r="BL25" s="796"/>
      <c r="BM25" s="796"/>
      <c r="BN25" s="796"/>
      <c r="BO25" s="796"/>
      <c r="BP25" s="796"/>
      <c r="BQ25" s="796"/>
      <c r="BR25" s="796"/>
      <c r="BS25" s="796"/>
      <c r="BT25" s="796"/>
      <c r="BU25" s="796"/>
      <c r="BV25" s="796"/>
      <c r="BW25" s="796"/>
      <c r="BX25" s="796"/>
      <c r="BY25" s="796"/>
      <c r="BZ25" s="796"/>
      <c r="CA25" s="796"/>
      <c r="CB25" s="796"/>
      <c r="CC25" s="796"/>
      <c r="CD25" s="796"/>
      <c r="CE25" s="796"/>
      <c r="CF25" s="796"/>
      <c r="CG25" s="796"/>
      <c r="CH25" s="796"/>
      <c r="CI25" s="796"/>
      <c r="CJ25" s="796"/>
      <c r="CK25" s="796"/>
      <c r="CL25" s="796"/>
      <c r="CM25" s="796"/>
      <c r="CN25" s="796"/>
      <c r="CO25" s="796"/>
      <c r="CP25" s="796"/>
      <c r="CQ25" s="796"/>
      <c r="CR25" s="796"/>
      <c r="CS25" s="796"/>
      <c r="CT25" s="796"/>
      <c r="CU25" s="796"/>
      <c r="CV25" s="796"/>
      <c r="CW25" s="796"/>
      <c r="CX25" s="796"/>
      <c r="CY25" s="796"/>
      <c r="CZ25" s="796"/>
      <c r="DA25" s="796"/>
      <c r="DB25" s="796"/>
      <c r="DC25" s="796"/>
      <c r="DD25" s="796"/>
      <c r="DE25" s="796"/>
      <c r="DF25" s="796"/>
      <c r="DG25" s="796"/>
      <c r="DH25" s="796"/>
      <c r="DI25" s="796"/>
      <c r="DJ25" s="796"/>
      <c r="DK25" s="796"/>
      <c r="DL25" s="796"/>
      <c r="DM25" s="796"/>
      <c r="DN25" s="796"/>
      <c r="DO25" s="796"/>
      <c r="DP25" s="796"/>
      <c r="DQ25" s="796"/>
      <c r="DR25" s="796"/>
      <c r="DS25" s="796"/>
      <c r="DT25" s="796"/>
      <c r="DU25" s="796"/>
      <c r="DV25" s="796"/>
      <c r="DW25" s="796"/>
      <c r="DX25" s="796"/>
      <c r="DY25" s="796"/>
      <c r="EB25" s="745">
        <f>IF(AND($H25="X",COUNTA(I25:DY25)&gt;0),1,0)</f>
        <v>0</v>
      </c>
      <c r="EC25" s="468">
        <f>IF(AND(COUNTBLANK(D25)=1,COUNTA(H25:DY25)=0),0,IF(AND(COUNTBLANK(D25)=0,H25="X",COUNTA(I25:DY25)=0),0,IF(AND(COUNTBLANK(D25)=0,H25="",COUNTA(I25:DY25)&gt;0),0,1)))</f>
        <v>0</v>
      </c>
      <c r="ED25" s="293">
        <f>IF(EC25=0,0,1)</f>
        <v>0</v>
      </c>
      <c r="EE25" s="294" t="str">
        <f>IF(ED25=0,"",
IF(SUM($ED$25:ED25)=1,EF25,
IF($ED$125&gt;SUM($ED$25:ED25),_xlfn.CONCAT(", ",EF25),
IF($ED$125=SUM($ED$25:ED25),_xlfn.CONCAT(" y ",EF25)))))</f>
        <v/>
      </c>
      <c r="EF25" s="368" t="s">
        <v>5120</v>
      </c>
      <c r="EG25" s="751">
        <f>IF(AND(COUNTBLANK(D25)=0,COUNTA($I$23:$DX$23)&gt;1,COUNTA(I25:DX25)=1),1,0)</f>
        <v>0</v>
      </c>
      <c r="EH25" s="293">
        <f>IF(SUM(EG25)=0,0,1)</f>
        <v>0</v>
      </c>
      <c r="EI25" s="294" t="str">
        <f>IF(EH25=0,"",
IF(SUM($EH$25:EH25)=1,EJ25,
IF($EH$125&gt;SUM($EH$25:EH25),_xlfn.CONCAT(", ",EJ25),
IF($EH$125=SUM($EH$25:EH25),_xlfn.CONCAT(" y ",EJ25)))))</f>
        <v/>
      </c>
      <c r="EJ25" s="89" t="s">
        <v>5120</v>
      </c>
      <c r="EK25" s="753">
        <f>IF(COUNTIF(DY25:DY124,"X")&gt;0,1,0)</f>
        <v>0</v>
      </c>
      <c r="EO25" s="35"/>
      <c r="EP25" s="35" t="str">
        <f>IF(CNGE_2025_M1_Secc5_Sub1!$D31="","",CNGE_2025_M1_Secc5_Sub1!$D31)</f>
        <v/>
      </c>
    </row>
    <row r="26" spans="1:146" ht="15" customHeight="1">
      <c r="C26" s="84" t="s">
        <v>5045</v>
      </c>
      <c r="D26" s="1020" t="str">
        <f>IF(CNGE_2025_M1_Secc5_Sub3!D69="","",CNGE_2025_M1_Secc5_Sub3!D69)</f>
        <v/>
      </c>
      <c r="E26" s="889"/>
      <c r="F26" s="889"/>
      <c r="G26" s="890"/>
      <c r="H26" s="815"/>
      <c r="I26" s="796"/>
      <c r="J26" s="796"/>
      <c r="K26" s="796"/>
      <c r="L26" s="796"/>
      <c r="M26" s="796"/>
      <c r="N26" s="796"/>
      <c r="O26" s="796"/>
      <c r="P26" s="796"/>
      <c r="Q26" s="796"/>
      <c r="R26" s="796"/>
      <c r="S26" s="796"/>
      <c r="T26" s="796"/>
      <c r="U26" s="796"/>
      <c r="V26" s="796"/>
      <c r="W26" s="796"/>
      <c r="X26" s="796"/>
      <c r="Y26" s="796"/>
      <c r="Z26" s="796"/>
      <c r="AA26" s="796"/>
      <c r="AB26" s="796"/>
      <c r="AC26" s="796"/>
      <c r="AD26" s="796"/>
      <c r="AE26" s="796"/>
      <c r="AF26" s="796"/>
      <c r="AG26" s="796"/>
      <c r="AH26" s="796"/>
      <c r="AI26" s="796"/>
      <c r="AJ26" s="796"/>
      <c r="AK26" s="796"/>
      <c r="AL26" s="796"/>
      <c r="AM26" s="796"/>
      <c r="AN26" s="796"/>
      <c r="AO26" s="796"/>
      <c r="AP26" s="796"/>
      <c r="AQ26" s="796"/>
      <c r="AR26" s="796"/>
      <c r="AS26" s="796"/>
      <c r="AT26" s="796"/>
      <c r="AU26" s="796"/>
      <c r="AV26" s="796"/>
      <c r="AW26" s="796"/>
      <c r="AX26" s="796"/>
      <c r="AY26" s="796"/>
      <c r="AZ26" s="796"/>
      <c r="BA26" s="796"/>
      <c r="BB26" s="796"/>
      <c r="BC26" s="796"/>
      <c r="BD26" s="796"/>
      <c r="BE26" s="796"/>
      <c r="BF26" s="796"/>
      <c r="BG26" s="796"/>
      <c r="BH26" s="796"/>
      <c r="BI26" s="796"/>
      <c r="BJ26" s="796"/>
      <c r="BK26" s="796"/>
      <c r="BL26" s="796"/>
      <c r="BM26" s="796"/>
      <c r="BN26" s="796"/>
      <c r="BO26" s="796"/>
      <c r="BP26" s="796"/>
      <c r="BQ26" s="796"/>
      <c r="BR26" s="796"/>
      <c r="BS26" s="796"/>
      <c r="BT26" s="796"/>
      <c r="BU26" s="796"/>
      <c r="BV26" s="796"/>
      <c r="BW26" s="796"/>
      <c r="BX26" s="796"/>
      <c r="BY26" s="796"/>
      <c r="BZ26" s="796"/>
      <c r="CA26" s="796"/>
      <c r="CB26" s="796"/>
      <c r="CC26" s="796"/>
      <c r="CD26" s="796"/>
      <c r="CE26" s="796"/>
      <c r="CF26" s="796"/>
      <c r="CG26" s="796"/>
      <c r="CH26" s="796"/>
      <c r="CI26" s="796"/>
      <c r="CJ26" s="796"/>
      <c r="CK26" s="796"/>
      <c r="CL26" s="796"/>
      <c r="CM26" s="796"/>
      <c r="CN26" s="796"/>
      <c r="CO26" s="796"/>
      <c r="CP26" s="796"/>
      <c r="CQ26" s="796"/>
      <c r="CR26" s="796"/>
      <c r="CS26" s="796"/>
      <c r="CT26" s="796"/>
      <c r="CU26" s="796"/>
      <c r="CV26" s="796"/>
      <c r="CW26" s="796"/>
      <c r="CX26" s="796"/>
      <c r="CY26" s="796"/>
      <c r="CZ26" s="796"/>
      <c r="DA26" s="796"/>
      <c r="DB26" s="796"/>
      <c r="DC26" s="796"/>
      <c r="DD26" s="796"/>
      <c r="DE26" s="796"/>
      <c r="DF26" s="796"/>
      <c r="DG26" s="796"/>
      <c r="DH26" s="796"/>
      <c r="DI26" s="796"/>
      <c r="DJ26" s="796"/>
      <c r="DK26" s="796"/>
      <c r="DL26" s="796"/>
      <c r="DM26" s="796"/>
      <c r="DN26" s="796"/>
      <c r="DO26" s="796"/>
      <c r="DP26" s="796"/>
      <c r="DQ26" s="796"/>
      <c r="DR26" s="796"/>
      <c r="DS26" s="796"/>
      <c r="DT26" s="796"/>
      <c r="DU26" s="796"/>
      <c r="DV26" s="796"/>
      <c r="DW26" s="796"/>
      <c r="DX26" s="796"/>
      <c r="DY26" s="796"/>
      <c r="EB26" s="745">
        <f t="shared" ref="EB26:EB89" si="0">IF(AND($H26="X",COUNTA(I26:DY26)&gt;0),1,0)</f>
        <v>0</v>
      </c>
      <c r="EC26" s="468">
        <f t="shared" ref="EC26:EC89" si="1">IF(AND(COUNTBLANK(D26)=1,COUNTA(H26:DY26)=0),0,IF(AND(COUNTBLANK(D26)=0,H26="X",COUNTA(I26:DY26)=0),0,IF(AND(COUNTBLANK(D26)=0,H26="",COUNTA(I26:DY26)&gt;0),0,1)))</f>
        <v>0</v>
      </c>
      <c r="ED26" s="293">
        <f t="shared" ref="ED26:ED89" si="2">IF(EC26=0,0,1)</f>
        <v>0</v>
      </c>
      <c r="EE26" s="294" t="str">
        <f>IF(ED26=0,"",
IF(SUM($ED$25:ED26)=1,EF26,
IF($ED$125&gt;SUM($ED$25:ED26),_xlfn.CONCAT(", ",EF26),
IF($ED$125=SUM($ED$25:ED26),_xlfn.CONCAT(" y ",EF26)))))</f>
        <v/>
      </c>
      <c r="EF26" s="368" t="s">
        <v>5121</v>
      </c>
      <c r="EG26" s="751">
        <f t="shared" ref="EG26:EG89" si="3">IF(AND(COUNTBLANK(D26)=0,COUNTA($I$23:$DX$23)&gt;1,COUNTA(I26:DX26)=1),1,0)</f>
        <v>0</v>
      </c>
      <c r="EH26" s="293">
        <f>IF(SUM(EG26)=0,0,1)</f>
        <v>0</v>
      </c>
      <c r="EI26" s="294" t="str">
        <f>IF(EH26=0,"",
IF(SUM($EH$25:EH26)=1,EJ26,
IF($EH$125&gt;SUM($EH$25:EH26),_xlfn.CONCAT(", ",EJ26),
IF($EH$125=SUM($EH$25:EH26),_xlfn.CONCAT(" y ",EJ26)))))</f>
        <v/>
      </c>
      <c r="EJ26" s="89" t="s">
        <v>5121</v>
      </c>
      <c r="EO26" s="35"/>
      <c r="EP26" s="35" t="str">
        <f>IF(CNGE_2025_M1_Secc5_Sub1!$D32="","",CNGE_2025_M1_Secc5_Sub1!$D32)</f>
        <v/>
      </c>
    </row>
    <row r="27" spans="1:146" ht="15" customHeight="1">
      <c r="C27" s="85" t="s">
        <v>5047</v>
      </c>
      <c r="D27" s="1020" t="str">
        <f>IF(CNGE_2025_M1_Secc5_Sub3!D70="","",CNGE_2025_M1_Secc5_Sub3!D70)</f>
        <v/>
      </c>
      <c r="E27" s="889"/>
      <c r="F27" s="889"/>
      <c r="G27" s="890"/>
      <c r="H27" s="815"/>
      <c r="I27" s="796"/>
      <c r="J27" s="796"/>
      <c r="K27" s="796"/>
      <c r="L27" s="796"/>
      <c r="M27" s="796"/>
      <c r="N27" s="796"/>
      <c r="O27" s="796"/>
      <c r="P27" s="796"/>
      <c r="Q27" s="796"/>
      <c r="R27" s="796"/>
      <c r="S27" s="796"/>
      <c r="T27" s="796"/>
      <c r="U27" s="796"/>
      <c r="V27" s="796"/>
      <c r="W27" s="796"/>
      <c r="X27" s="796"/>
      <c r="Y27" s="796"/>
      <c r="Z27" s="796"/>
      <c r="AA27" s="796"/>
      <c r="AB27" s="796"/>
      <c r="AC27" s="796"/>
      <c r="AD27" s="796"/>
      <c r="AE27" s="796"/>
      <c r="AF27" s="796"/>
      <c r="AG27" s="796"/>
      <c r="AH27" s="796"/>
      <c r="AI27" s="796"/>
      <c r="AJ27" s="796"/>
      <c r="AK27" s="796"/>
      <c r="AL27" s="796"/>
      <c r="AM27" s="796"/>
      <c r="AN27" s="796"/>
      <c r="AO27" s="796"/>
      <c r="AP27" s="796"/>
      <c r="AQ27" s="796"/>
      <c r="AR27" s="796"/>
      <c r="AS27" s="796"/>
      <c r="AT27" s="796"/>
      <c r="AU27" s="796"/>
      <c r="AV27" s="796"/>
      <c r="AW27" s="796"/>
      <c r="AX27" s="796"/>
      <c r="AY27" s="796"/>
      <c r="AZ27" s="796"/>
      <c r="BA27" s="796"/>
      <c r="BB27" s="796"/>
      <c r="BC27" s="796"/>
      <c r="BD27" s="796"/>
      <c r="BE27" s="796"/>
      <c r="BF27" s="796"/>
      <c r="BG27" s="796"/>
      <c r="BH27" s="796"/>
      <c r="BI27" s="796"/>
      <c r="BJ27" s="796"/>
      <c r="BK27" s="796"/>
      <c r="BL27" s="796"/>
      <c r="BM27" s="796"/>
      <c r="BN27" s="796"/>
      <c r="BO27" s="796"/>
      <c r="BP27" s="796"/>
      <c r="BQ27" s="796"/>
      <c r="BR27" s="796"/>
      <c r="BS27" s="796"/>
      <c r="BT27" s="796"/>
      <c r="BU27" s="796"/>
      <c r="BV27" s="796"/>
      <c r="BW27" s="796"/>
      <c r="BX27" s="796"/>
      <c r="BY27" s="796"/>
      <c r="BZ27" s="796"/>
      <c r="CA27" s="796"/>
      <c r="CB27" s="796"/>
      <c r="CC27" s="796"/>
      <c r="CD27" s="796"/>
      <c r="CE27" s="796"/>
      <c r="CF27" s="796"/>
      <c r="CG27" s="796"/>
      <c r="CH27" s="796"/>
      <c r="CI27" s="796"/>
      <c r="CJ27" s="796"/>
      <c r="CK27" s="796"/>
      <c r="CL27" s="796"/>
      <c r="CM27" s="796"/>
      <c r="CN27" s="796"/>
      <c r="CO27" s="796"/>
      <c r="CP27" s="796"/>
      <c r="CQ27" s="796"/>
      <c r="CR27" s="796"/>
      <c r="CS27" s="796"/>
      <c r="CT27" s="796"/>
      <c r="CU27" s="796"/>
      <c r="CV27" s="796"/>
      <c r="CW27" s="796"/>
      <c r="CX27" s="796"/>
      <c r="CY27" s="796"/>
      <c r="CZ27" s="796"/>
      <c r="DA27" s="796"/>
      <c r="DB27" s="796"/>
      <c r="DC27" s="796"/>
      <c r="DD27" s="796"/>
      <c r="DE27" s="796"/>
      <c r="DF27" s="796"/>
      <c r="DG27" s="796"/>
      <c r="DH27" s="796"/>
      <c r="DI27" s="796"/>
      <c r="DJ27" s="796"/>
      <c r="DK27" s="796"/>
      <c r="DL27" s="796"/>
      <c r="DM27" s="796"/>
      <c r="DN27" s="796"/>
      <c r="DO27" s="796"/>
      <c r="DP27" s="796"/>
      <c r="DQ27" s="796"/>
      <c r="DR27" s="796"/>
      <c r="DS27" s="796"/>
      <c r="DT27" s="796"/>
      <c r="DU27" s="796"/>
      <c r="DV27" s="796"/>
      <c r="DW27" s="796"/>
      <c r="DX27" s="796"/>
      <c r="DY27" s="796"/>
      <c r="EB27" s="745">
        <f t="shared" si="0"/>
        <v>0</v>
      </c>
      <c r="EC27" s="468">
        <f t="shared" si="1"/>
        <v>0</v>
      </c>
      <c r="ED27" s="293">
        <f t="shared" si="2"/>
        <v>0</v>
      </c>
      <c r="EE27" s="294" t="str">
        <f>IF(ED27=0,"",
IF(SUM($ED$25:ED27)=1,EF27,
IF($ED$125&gt;SUM($ED$25:ED27),_xlfn.CONCAT(", ",EF27),
IF($ED$125=SUM($ED$25:ED27),_xlfn.CONCAT(" y ",EF27)))))</f>
        <v/>
      </c>
      <c r="EF27" s="368" t="s">
        <v>5122</v>
      </c>
      <c r="EG27" s="751">
        <f t="shared" si="3"/>
        <v>0</v>
      </c>
      <c r="EH27" s="293">
        <f t="shared" ref="EH27:EH89" si="4">IF(SUM(EG27)=0,0,1)</f>
        <v>0</v>
      </c>
      <c r="EI27" s="294" t="str">
        <f>IF(EH27=0,"",
IF(SUM($EH$25:EH27)=1,EJ27,
IF($EH$125&gt;SUM($EH$25:EH27),_xlfn.CONCAT(", ",EJ27),
IF($EH$125=SUM($EH$25:EH27),_xlfn.CONCAT(" y ",EJ27)))))</f>
        <v/>
      </c>
      <c r="EJ27" s="89" t="s">
        <v>5122</v>
      </c>
      <c r="EO27" s="35"/>
      <c r="EP27" s="35" t="str">
        <f>IF(CNGE_2025_M1_Secc5_Sub1!$D33="","",CNGE_2025_M1_Secc5_Sub1!$D33)</f>
        <v/>
      </c>
    </row>
    <row r="28" spans="1:146" ht="15" customHeight="1">
      <c r="C28" s="85" t="s">
        <v>5049</v>
      </c>
      <c r="D28" s="1020" t="str">
        <f>IF(CNGE_2025_M1_Secc5_Sub3!D71="","",CNGE_2025_M1_Secc5_Sub3!D71)</f>
        <v/>
      </c>
      <c r="E28" s="889"/>
      <c r="F28" s="889"/>
      <c r="G28" s="890"/>
      <c r="H28" s="815"/>
      <c r="I28" s="796"/>
      <c r="J28" s="796"/>
      <c r="K28" s="796"/>
      <c r="L28" s="796"/>
      <c r="M28" s="796"/>
      <c r="N28" s="796"/>
      <c r="O28" s="796"/>
      <c r="P28" s="796"/>
      <c r="Q28" s="796"/>
      <c r="R28" s="796"/>
      <c r="S28" s="796"/>
      <c r="T28" s="796"/>
      <c r="U28" s="796"/>
      <c r="V28" s="796"/>
      <c r="W28" s="796"/>
      <c r="X28" s="796"/>
      <c r="Y28" s="796"/>
      <c r="Z28" s="796"/>
      <c r="AA28" s="796"/>
      <c r="AB28" s="796"/>
      <c r="AC28" s="796"/>
      <c r="AD28" s="796"/>
      <c r="AE28" s="796"/>
      <c r="AF28" s="796"/>
      <c r="AG28" s="796"/>
      <c r="AH28" s="796"/>
      <c r="AI28" s="796"/>
      <c r="AJ28" s="796"/>
      <c r="AK28" s="796"/>
      <c r="AL28" s="796"/>
      <c r="AM28" s="796"/>
      <c r="AN28" s="796"/>
      <c r="AO28" s="796"/>
      <c r="AP28" s="796"/>
      <c r="AQ28" s="796"/>
      <c r="AR28" s="796"/>
      <c r="AS28" s="796"/>
      <c r="AT28" s="796"/>
      <c r="AU28" s="796"/>
      <c r="AV28" s="796"/>
      <c r="AW28" s="796"/>
      <c r="AX28" s="796"/>
      <c r="AY28" s="796"/>
      <c r="AZ28" s="796"/>
      <c r="BA28" s="796"/>
      <c r="BB28" s="796"/>
      <c r="BC28" s="796"/>
      <c r="BD28" s="796"/>
      <c r="BE28" s="796"/>
      <c r="BF28" s="796"/>
      <c r="BG28" s="796"/>
      <c r="BH28" s="796"/>
      <c r="BI28" s="796"/>
      <c r="BJ28" s="796"/>
      <c r="BK28" s="796"/>
      <c r="BL28" s="796"/>
      <c r="BM28" s="796"/>
      <c r="BN28" s="796"/>
      <c r="BO28" s="796"/>
      <c r="BP28" s="796"/>
      <c r="BQ28" s="796"/>
      <c r="BR28" s="796"/>
      <c r="BS28" s="796"/>
      <c r="BT28" s="796"/>
      <c r="BU28" s="796"/>
      <c r="BV28" s="796"/>
      <c r="BW28" s="796"/>
      <c r="BX28" s="796"/>
      <c r="BY28" s="796"/>
      <c r="BZ28" s="796"/>
      <c r="CA28" s="796"/>
      <c r="CB28" s="796"/>
      <c r="CC28" s="796"/>
      <c r="CD28" s="796"/>
      <c r="CE28" s="796"/>
      <c r="CF28" s="796"/>
      <c r="CG28" s="796"/>
      <c r="CH28" s="796"/>
      <c r="CI28" s="796"/>
      <c r="CJ28" s="796"/>
      <c r="CK28" s="796"/>
      <c r="CL28" s="796"/>
      <c r="CM28" s="796"/>
      <c r="CN28" s="796"/>
      <c r="CO28" s="796"/>
      <c r="CP28" s="796"/>
      <c r="CQ28" s="796"/>
      <c r="CR28" s="796"/>
      <c r="CS28" s="796"/>
      <c r="CT28" s="796"/>
      <c r="CU28" s="796"/>
      <c r="CV28" s="796"/>
      <c r="CW28" s="796"/>
      <c r="CX28" s="796"/>
      <c r="CY28" s="796"/>
      <c r="CZ28" s="796"/>
      <c r="DA28" s="796"/>
      <c r="DB28" s="796"/>
      <c r="DC28" s="796"/>
      <c r="DD28" s="796"/>
      <c r="DE28" s="796"/>
      <c r="DF28" s="796"/>
      <c r="DG28" s="796"/>
      <c r="DH28" s="796"/>
      <c r="DI28" s="796"/>
      <c r="DJ28" s="796"/>
      <c r="DK28" s="796"/>
      <c r="DL28" s="796"/>
      <c r="DM28" s="796"/>
      <c r="DN28" s="796"/>
      <c r="DO28" s="796"/>
      <c r="DP28" s="796"/>
      <c r="DQ28" s="796"/>
      <c r="DR28" s="796"/>
      <c r="DS28" s="796"/>
      <c r="DT28" s="796"/>
      <c r="DU28" s="796"/>
      <c r="DV28" s="796"/>
      <c r="DW28" s="796"/>
      <c r="DX28" s="796"/>
      <c r="DY28" s="796"/>
      <c r="EB28" s="745">
        <f t="shared" si="0"/>
        <v>0</v>
      </c>
      <c r="EC28" s="468">
        <f t="shared" si="1"/>
        <v>0</v>
      </c>
      <c r="ED28" s="293">
        <f t="shared" si="2"/>
        <v>0</v>
      </c>
      <c r="EE28" s="294" t="str">
        <f>IF(ED28=0,"",
IF(SUM($ED$25:ED28)=1,EF28,
IF($ED$125&gt;SUM($ED$25:ED28),_xlfn.CONCAT(", ",EF28),
IF($ED$125=SUM($ED$25:ED28),_xlfn.CONCAT(" y ",EF28)))))</f>
        <v/>
      </c>
      <c r="EF28" s="368" t="s">
        <v>5123</v>
      </c>
      <c r="EG28" s="751">
        <f t="shared" si="3"/>
        <v>0</v>
      </c>
      <c r="EH28" s="293">
        <f t="shared" si="4"/>
        <v>0</v>
      </c>
      <c r="EI28" s="294" t="str">
        <f>IF(EH28=0,"",
IF(SUM($EH$25:EH28)=1,EJ28,
IF($EH$125&gt;SUM($EH$25:EH28),_xlfn.CONCAT(", ",EJ28),
IF($EH$125=SUM($EH$25:EH28),_xlfn.CONCAT(" y ",EJ28)))))</f>
        <v/>
      </c>
      <c r="EJ28" s="89" t="s">
        <v>5123</v>
      </c>
      <c r="EO28" s="35"/>
      <c r="EP28" s="35" t="str">
        <f>IF(CNGE_2025_M1_Secc5_Sub1!$D34="","",CNGE_2025_M1_Secc5_Sub1!$D34)</f>
        <v/>
      </c>
    </row>
    <row r="29" spans="1:146" ht="15" customHeight="1">
      <c r="C29" s="85" t="s">
        <v>5051</v>
      </c>
      <c r="D29" s="1020" t="str">
        <f>IF(CNGE_2025_M1_Secc5_Sub3!D72="","",CNGE_2025_M1_Secc5_Sub3!D72)</f>
        <v/>
      </c>
      <c r="E29" s="889"/>
      <c r="F29" s="889"/>
      <c r="G29" s="890"/>
      <c r="H29" s="815"/>
      <c r="I29" s="796"/>
      <c r="J29" s="796"/>
      <c r="K29" s="796"/>
      <c r="L29" s="796"/>
      <c r="M29" s="796"/>
      <c r="N29" s="796"/>
      <c r="O29" s="796"/>
      <c r="P29" s="796"/>
      <c r="Q29" s="796"/>
      <c r="R29" s="796"/>
      <c r="S29" s="796"/>
      <c r="T29" s="796"/>
      <c r="U29" s="796"/>
      <c r="V29" s="796"/>
      <c r="W29" s="796"/>
      <c r="X29" s="796"/>
      <c r="Y29" s="796"/>
      <c r="Z29" s="796"/>
      <c r="AA29" s="796"/>
      <c r="AB29" s="796"/>
      <c r="AC29" s="796"/>
      <c r="AD29" s="796"/>
      <c r="AE29" s="796"/>
      <c r="AF29" s="796"/>
      <c r="AG29" s="796"/>
      <c r="AH29" s="796"/>
      <c r="AI29" s="796"/>
      <c r="AJ29" s="796"/>
      <c r="AK29" s="796"/>
      <c r="AL29" s="796"/>
      <c r="AM29" s="796"/>
      <c r="AN29" s="796"/>
      <c r="AO29" s="796"/>
      <c r="AP29" s="796"/>
      <c r="AQ29" s="796"/>
      <c r="AR29" s="796"/>
      <c r="AS29" s="796"/>
      <c r="AT29" s="796"/>
      <c r="AU29" s="796"/>
      <c r="AV29" s="796"/>
      <c r="AW29" s="796"/>
      <c r="AX29" s="796"/>
      <c r="AY29" s="796"/>
      <c r="AZ29" s="796"/>
      <c r="BA29" s="796"/>
      <c r="BB29" s="796"/>
      <c r="BC29" s="796"/>
      <c r="BD29" s="796"/>
      <c r="BE29" s="796"/>
      <c r="BF29" s="796"/>
      <c r="BG29" s="796"/>
      <c r="BH29" s="796"/>
      <c r="BI29" s="796"/>
      <c r="BJ29" s="796"/>
      <c r="BK29" s="796"/>
      <c r="BL29" s="796"/>
      <c r="BM29" s="796"/>
      <c r="BN29" s="796"/>
      <c r="BO29" s="796"/>
      <c r="BP29" s="796"/>
      <c r="BQ29" s="796"/>
      <c r="BR29" s="796"/>
      <c r="BS29" s="796"/>
      <c r="BT29" s="796"/>
      <c r="BU29" s="796"/>
      <c r="BV29" s="796"/>
      <c r="BW29" s="796"/>
      <c r="BX29" s="796"/>
      <c r="BY29" s="796"/>
      <c r="BZ29" s="796"/>
      <c r="CA29" s="796"/>
      <c r="CB29" s="796"/>
      <c r="CC29" s="796"/>
      <c r="CD29" s="796"/>
      <c r="CE29" s="796"/>
      <c r="CF29" s="796"/>
      <c r="CG29" s="796"/>
      <c r="CH29" s="796"/>
      <c r="CI29" s="796"/>
      <c r="CJ29" s="796"/>
      <c r="CK29" s="796"/>
      <c r="CL29" s="796"/>
      <c r="CM29" s="796"/>
      <c r="CN29" s="796"/>
      <c r="CO29" s="796"/>
      <c r="CP29" s="796"/>
      <c r="CQ29" s="796"/>
      <c r="CR29" s="796"/>
      <c r="CS29" s="796"/>
      <c r="CT29" s="796"/>
      <c r="CU29" s="796"/>
      <c r="CV29" s="796"/>
      <c r="CW29" s="796"/>
      <c r="CX29" s="796"/>
      <c r="CY29" s="796"/>
      <c r="CZ29" s="796"/>
      <c r="DA29" s="796"/>
      <c r="DB29" s="796"/>
      <c r="DC29" s="796"/>
      <c r="DD29" s="796"/>
      <c r="DE29" s="796"/>
      <c r="DF29" s="796"/>
      <c r="DG29" s="796"/>
      <c r="DH29" s="796"/>
      <c r="DI29" s="796"/>
      <c r="DJ29" s="796"/>
      <c r="DK29" s="796"/>
      <c r="DL29" s="796"/>
      <c r="DM29" s="796"/>
      <c r="DN29" s="796"/>
      <c r="DO29" s="796"/>
      <c r="DP29" s="796"/>
      <c r="DQ29" s="796"/>
      <c r="DR29" s="796"/>
      <c r="DS29" s="796"/>
      <c r="DT29" s="796"/>
      <c r="DU29" s="796"/>
      <c r="DV29" s="796"/>
      <c r="DW29" s="796"/>
      <c r="DX29" s="796"/>
      <c r="DY29" s="796"/>
      <c r="EB29" s="745">
        <f t="shared" si="0"/>
        <v>0</v>
      </c>
      <c r="EC29" s="468">
        <f t="shared" si="1"/>
        <v>0</v>
      </c>
      <c r="ED29" s="293">
        <f t="shared" si="2"/>
        <v>0</v>
      </c>
      <c r="EE29" s="294" t="str">
        <f>IF(ED29=0,"",
IF(SUM($ED$25:ED29)=1,EF29,
IF($ED$125&gt;SUM($ED$25:ED29),_xlfn.CONCAT(", ",EF29),
IF($ED$125=SUM($ED$25:ED29),_xlfn.CONCAT(" y ",EF29)))))</f>
        <v/>
      </c>
      <c r="EF29" s="368" t="s">
        <v>5124</v>
      </c>
      <c r="EG29" s="751">
        <f t="shared" si="3"/>
        <v>0</v>
      </c>
      <c r="EH29" s="293">
        <f t="shared" si="4"/>
        <v>0</v>
      </c>
      <c r="EI29" s="294" t="str">
        <f>IF(EH29=0,"",
IF(SUM($EH$25:EH29)=1,EJ29,
IF($EH$125&gt;SUM($EH$25:EH29),_xlfn.CONCAT(", ",EJ29),
IF($EH$125=SUM($EH$25:EH29),_xlfn.CONCAT(" y ",EJ29)))))</f>
        <v/>
      </c>
      <c r="EJ29" s="89" t="s">
        <v>5124</v>
      </c>
      <c r="EO29" s="35"/>
      <c r="EP29" s="35" t="str">
        <f>IF(CNGE_2025_M1_Secc5_Sub1!$D35="","",CNGE_2025_M1_Secc5_Sub1!$D35)</f>
        <v/>
      </c>
    </row>
    <row r="30" spans="1:146" ht="15" customHeight="1">
      <c r="C30" s="85" t="s">
        <v>5053</v>
      </c>
      <c r="D30" s="1020" t="str">
        <f>IF(CNGE_2025_M1_Secc5_Sub3!D73="","",CNGE_2025_M1_Secc5_Sub3!D73)</f>
        <v/>
      </c>
      <c r="E30" s="889"/>
      <c r="F30" s="889"/>
      <c r="G30" s="890"/>
      <c r="H30" s="815"/>
      <c r="I30" s="796"/>
      <c r="J30" s="796"/>
      <c r="K30" s="796"/>
      <c r="L30" s="796"/>
      <c r="M30" s="796"/>
      <c r="N30" s="796"/>
      <c r="O30" s="796"/>
      <c r="P30" s="796"/>
      <c r="Q30" s="796"/>
      <c r="R30" s="796"/>
      <c r="S30" s="796"/>
      <c r="T30" s="796"/>
      <c r="U30" s="796"/>
      <c r="V30" s="796"/>
      <c r="W30" s="796"/>
      <c r="X30" s="796"/>
      <c r="Y30" s="796"/>
      <c r="Z30" s="796"/>
      <c r="AA30" s="796"/>
      <c r="AB30" s="796"/>
      <c r="AC30" s="796"/>
      <c r="AD30" s="796"/>
      <c r="AE30" s="796"/>
      <c r="AF30" s="796"/>
      <c r="AG30" s="796"/>
      <c r="AH30" s="796"/>
      <c r="AI30" s="796"/>
      <c r="AJ30" s="796"/>
      <c r="AK30" s="796"/>
      <c r="AL30" s="796"/>
      <c r="AM30" s="796"/>
      <c r="AN30" s="796"/>
      <c r="AO30" s="796"/>
      <c r="AP30" s="796"/>
      <c r="AQ30" s="796"/>
      <c r="AR30" s="796"/>
      <c r="AS30" s="796"/>
      <c r="AT30" s="796"/>
      <c r="AU30" s="796"/>
      <c r="AV30" s="796"/>
      <c r="AW30" s="796"/>
      <c r="AX30" s="796"/>
      <c r="AY30" s="796"/>
      <c r="AZ30" s="796"/>
      <c r="BA30" s="796"/>
      <c r="BB30" s="796"/>
      <c r="BC30" s="796"/>
      <c r="BD30" s="796"/>
      <c r="BE30" s="796"/>
      <c r="BF30" s="796"/>
      <c r="BG30" s="796"/>
      <c r="BH30" s="796"/>
      <c r="BI30" s="796"/>
      <c r="BJ30" s="796"/>
      <c r="BK30" s="796"/>
      <c r="BL30" s="796"/>
      <c r="BM30" s="796"/>
      <c r="BN30" s="796"/>
      <c r="BO30" s="796"/>
      <c r="BP30" s="796"/>
      <c r="BQ30" s="796"/>
      <c r="BR30" s="796"/>
      <c r="BS30" s="796"/>
      <c r="BT30" s="796"/>
      <c r="BU30" s="796"/>
      <c r="BV30" s="796"/>
      <c r="BW30" s="796"/>
      <c r="BX30" s="796"/>
      <c r="BY30" s="796"/>
      <c r="BZ30" s="796"/>
      <c r="CA30" s="796"/>
      <c r="CB30" s="796"/>
      <c r="CC30" s="796"/>
      <c r="CD30" s="796"/>
      <c r="CE30" s="796"/>
      <c r="CF30" s="796"/>
      <c r="CG30" s="796"/>
      <c r="CH30" s="796"/>
      <c r="CI30" s="796"/>
      <c r="CJ30" s="796"/>
      <c r="CK30" s="796"/>
      <c r="CL30" s="796"/>
      <c r="CM30" s="796"/>
      <c r="CN30" s="796"/>
      <c r="CO30" s="796"/>
      <c r="CP30" s="796"/>
      <c r="CQ30" s="796"/>
      <c r="CR30" s="796"/>
      <c r="CS30" s="796"/>
      <c r="CT30" s="796"/>
      <c r="CU30" s="796"/>
      <c r="CV30" s="796"/>
      <c r="CW30" s="796"/>
      <c r="CX30" s="796"/>
      <c r="CY30" s="796"/>
      <c r="CZ30" s="796"/>
      <c r="DA30" s="796"/>
      <c r="DB30" s="796"/>
      <c r="DC30" s="796"/>
      <c r="DD30" s="796"/>
      <c r="DE30" s="796"/>
      <c r="DF30" s="796"/>
      <c r="DG30" s="796"/>
      <c r="DH30" s="796"/>
      <c r="DI30" s="796"/>
      <c r="DJ30" s="796"/>
      <c r="DK30" s="796"/>
      <c r="DL30" s="796"/>
      <c r="DM30" s="796"/>
      <c r="DN30" s="796"/>
      <c r="DO30" s="796"/>
      <c r="DP30" s="796"/>
      <c r="DQ30" s="796"/>
      <c r="DR30" s="796"/>
      <c r="DS30" s="796"/>
      <c r="DT30" s="796"/>
      <c r="DU30" s="796"/>
      <c r="DV30" s="796"/>
      <c r="DW30" s="796"/>
      <c r="DX30" s="796"/>
      <c r="DY30" s="796"/>
      <c r="EB30" s="745">
        <f t="shared" si="0"/>
        <v>0</v>
      </c>
      <c r="EC30" s="468">
        <f t="shared" si="1"/>
        <v>0</v>
      </c>
      <c r="ED30" s="293">
        <f t="shared" si="2"/>
        <v>0</v>
      </c>
      <c r="EE30" s="294" t="str">
        <f>IF(ED30=0,"",
IF(SUM($ED$25:ED30)=1,EF30,
IF($ED$125&gt;SUM($ED$25:ED30),_xlfn.CONCAT(", ",EF30),
IF($ED$125=SUM($ED$25:ED30),_xlfn.CONCAT(" y ",EF30)))))</f>
        <v/>
      </c>
      <c r="EF30" s="368" t="s">
        <v>5125</v>
      </c>
      <c r="EG30" s="751">
        <f t="shared" si="3"/>
        <v>0</v>
      </c>
      <c r="EH30" s="293">
        <f t="shared" si="4"/>
        <v>0</v>
      </c>
      <c r="EI30" s="294" t="str">
        <f>IF(EH30=0,"",
IF(SUM($EH$25:EH30)=1,EJ30,
IF($EH$125&gt;SUM($EH$25:EH30),_xlfn.CONCAT(", ",EJ30),
IF($EH$125=SUM($EH$25:EH30),_xlfn.CONCAT(" y ",EJ30)))))</f>
        <v/>
      </c>
      <c r="EJ30" s="89" t="s">
        <v>5125</v>
      </c>
      <c r="EO30" s="35"/>
      <c r="EP30" s="35" t="str">
        <f>IF(CNGE_2025_M1_Secc5_Sub1!$D36="","",CNGE_2025_M1_Secc5_Sub1!$D36)</f>
        <v/>
      </c>
    </row>
    <row r="31" spans="1:146" ht="15" customHeight="1">
      <c r="C31" s="85" t="s">
        <v>5055</v>
      </c>
      <c r="D31" s="1020" t="str">
        <f>IF(CNGE_2025_M1_Secc5_Sub3!D74="","",CNGE_2025_M1_Secc5_Sub3!D74)</f>
        <v/>
      </c>
      <c r="E31" s="889"/>
      <c r="F31" s="889"/>
      <c r="G31" s="890"/>
      <c r="H31" s="815"/>
      <c r="I31" s="796"/>
      <c r="J31" s="796"/>
      <c r="K31" s="796"/>
      <c r="L31" s="796"/>
      <c r="M31" s="796"/>
      <c r="N31" s="796"/>
      <c r="O31" s="796"/>
      <c r="P31" s="796"/>
      <c r="Q31" s="796"/>
      <c r="R31" s="796"/>
      <c r="S31" s="796"/>
      <c r="T31" s="796"/>
      <c r="U31" s="796"/>
      <c r="V31" s="796"/>
      <c r="W31" s="796"/>
      <c r="X31" s="796"/>
      <c r="Y31" s="796"/>
      <c r="Z31" s="796"/>
      <c r="AA31" s="796"/>
      <c r="AB31" s="796"/>
      <c r="AC31" s="796"/>
      <c r="AD31" s="796"/>
      <c r="AE31" s="796"/>
      <c r="AF31" s="796"/>
      <c r="AG31" s="796"/>
      <c r="AH31" s="796"/>
      <c r="AI31" s="796"/>
      <c r="AJ31" s="796"/>
      <c r="AK31" s="796"/>
      <c r="AL31" s="796"/>
      <c r="AM31" s="796"/>
      <c r="AN31" s="796"/>
      <c r="AO31" s="796"/>
      <c r="AP31" s="796"/>
      <c r="AQ31" s="796"/>
      <c r="AR31" s="796"/>
      <c r="AS31" s="796"/>
      <c r="AT31" s="796"/>
      <c r="AU31" s="796"/>
      <c r="AV31" s="796"/>
      <c r="AW31" s="796"/>
      <c r="AX31" s="796"/>
      <c r="AY31" s="796"/>
      <c r="AZ31" s="796"/>
      <c r="BA31" s="796"/>
      <c r="BB31" s="796"/>
      <c r="BC31" s="796"/>
      <c r="BD31" s="796"/>
      <c r="BE31" s="796"/>
      <c r="BF31" s="796"/>
      <c r="BG31" s="796"/>
      <c r="BH31" s="796"/>
      <c r="BI31" s="796"/>
      <c r="BJ31" s="796"/>
      <c r="BK31" s="796"/>
      <c r="BL31" s="796"/>
      <c r="BM31" s="796"/>
      <c r="BN31" s="796"/>
      <c r="BO31" s="796"/>
      <c r="BP31" s="796"/>
      <c r="BQ31" s="796"/>
      <c r="BR31" s="796"/>
      <c r="BS31" s="796"/>
      <c r="BT31" s="796"/>
      <c r="BU31" s="796"/>
      <c r="BV31" s="796"/>
      <c r="BW31" s="796"/>
      <c r="BX31" s="796"/>
      <c r="BY31" s="796"/>
      <c r="BZ31" s="796"/>
      <c r="CA31" s="796"/>
      <c r="CB31" s="796"/>
      <c r="CC31" s="796"/>
      <c r="CD31" s="796"/>
      <c r="CE31" s="796"/>
      <c r="CF31" s="796"/>
      <c r="CG31" s="796"/>
      <c r="CH31" s="796"/>
      <c r="CI31" s="796"/>
      <c r="CJ31" s="796"/>
      <c r="CK31" s="796"/>
      <c r="CL31" s="796"/>
      <c r="CM31" s="796"/>
      <c r="CN31" s="796"/>
      <c r="CO31" s="796"/>
      <c r="CP31" s="796"/>
      <c r="CQ31" s="796"/>
      <c r="CR31" s="796"/>
      <c r="CS31" s="796"/>
      <c r="CT31" s="796"/>
      <c r="CU31" s="796"/>
      <c r="CV31" s="796"/>
      <c r="CW31" s="796"/>
      <c r="CX31" s="796"/>
      <c r="CY31" s="796"/>
      <c r="CZ31" s="796"/>
      <c r="DA31" s="796"/>
      <c r="DB31" s="796"/>
      <c r="DC31" s="796"/>
      <c r="DD31" s="796"/>
      <c r="DE31" s="796"/>
      <c r="DF31" s="796"/>
      <c r="DG31" s="796"/>
      <c r="DH31" s="796"/>
      <c r="DI31" s="796"/>
      <c r="DJ31" s="796"/>
      <c r="DK31" s="796"/>
      <c r="DL31" s="796"/>
      <c r="DM31" s="796"/>
      <c r="DN31" s="796"/>
      <c r="DO31" s="796"/>
      <c r="DP31" s="796"/>
      <c r="DQ31" s="796"/>
      <c r="DR31" s="796"/>
      <c r="DS31" s="796"/>
      <c r="DT31" s="796"/>
      <c r="DU31" s="796"/>
      <c r="DV31" s="796"/>
      <c r="DW31" s="796"/>
      <c r="DX31" s="796"/>
      <c r="DY31" s="796"/>
      <c r="EB31" s="745">
        <f t="shared" si="0"/>
        <v>0</v>
      </c>
      <c r="EC31" s="468">
        <f t="shared" si="1"/>
        <v>0</v>
      </c>
      <c r="ED31" s="293">
        <f t="shared" si="2"/>
        <v>0</v>
      </c>
      <c r="EE31" s="294" t="str">
        <f>IF(ED31=0,"",
IF(SUM($ED$25:ED31)=1,EF31,
IF($ED$125&gt;SUM($ED$25:ED31),_xlfn.CONCAT(", ",EF31),
IF($ED$125=SUM($ED$25:ED31),_xlfn.CONCAT(" y ",EF31)))))</f>
        <v/>
      </c>
      <c r="EF31" s="368" t="s">
        <v>5126</v>
      </c>
      <c r="EG31" s="751">
        <f t="shared" si="3"/>
        <v>0</v>
      </c>
      <c r="EH31" s="293">
        <f t="shared" si="4"/>
        <v>0</v>
      </c>
      <c r="EI31" s="294" t="str">
        <f>IF(EH31=0,"",
IF(SUM($EH$25:EH31)=1,EJ31,
IF($EH$125&gt;SUM($EH$25:EH31),_xlfn.CONCAT(", ",EJ31),
IF($EH$125=SUM($EH$25:EH31),_xlfn.CONCAT(" y ",EJ31)))))</f>
        <v/>
      </c>
      <c r="EJ31" s="89" t="s">
        <v>5126</v>
      </c>
      <c r="EO31" s="35"/>
      <c r="EP31" s="35" t="str">
        <f>IF(CNGE_2025_M1_Secc5_Sub1!$D37="","",CNGE_2025_M1_Secc5_Sub1!$D37)</f>
        <v/>
      </c>
    </row>
    <row r="32" spans="1:146" ht="15" customHeight="1">
      <c r="C32" s="85" t="s">
        <v>5057</v>
      </c>
      <c r="D32" s="1020" t="str">
        <f>IF(CNGE_2025_M1_Secc5_Sub3!D75="","",CNGE_2025_M1_Secc5_Sub3!D75)</f>
        <v/>
      </c>
      <c r="E32" s="889"/>
      <c r="F32" s="889"/>
      <c r="G32" s="890"/>
      <c r="H32" s="815"/>
      <c r="I32" s="796"/>
      <c r="J32" s="796"/>
      <c r="K32" s="796"/>
      <c r="L32" s="796"/>
      <c r="M32" s="796"/>
      <c r="N32" s="796"/>
      <c r="O32" s="796"/>
      <c r="P32" s="796"/>
      <c r="Q32" s="796"/>
      <c r="R32" s="796"/>
      <c r="S32" s="796"/>
      <c r="T32" s="796"/>
      <c r="U32" s="796"/>
      <c r="V32" s="796"/>
      <c r="W32" s="796"/>
      <c r="X32" s="796"/>
      <c r="Y32" s="796"/>
      <c r="Z32" s="796"/>
      <c r="AA32" s="796"/>
      <c r="AB32" s="796"/>
      <c r="AC32" s="796"/>
      <c r="AD32" s="796"/>
      <c r="AE32" s="796"/>
      <c r="AF32" s="796"/>
      <c r="AG32" s="796"/>
      <c r="AH32" s="796"/>
      <c r="AI32" s="796"/>
      <c r="AJ32" s="796"/>
      <c r="AK32" s="796"/>
      <c r="AL32" s="796"/>
      <c r="AM32" s="796"/>
      <c r="AN32" s="796"/>
      <c r="AO32" s="796"/>
      <c r="AP32" s="796"/>
      <c r="AQ32" s="796"/>
      <c r="AR32" s="796"/>
      <c r="AS32" s="796"/>
      <c r="AT32" s="796"/>
      <c r="AU32" s="796"/>
      <c r="AV32" s="796"/>
      <c r="AW32" s="796"/>
      <c r="AX32" s="796"/>
      <c r="AY32" s="796"/>
      <c r="AZ32" s="796"/>
      <c r="BA32" s="796"/>
      <c r="BB32" s="796"/>
      <c r="BC32" s="796"/>
      <c r="BD32" s="796"/>
      <c r="BE32" s="796"/>
      <c r="BF32" s="796"/>
      <c r="BG32" s="796"/>
      <c r="BH32" s="796"/>
      <c r="BI32" s="796"/>
      <c r="BJ32" s="796"/>
      <c r="BK32" s="796"/>
      <c r="BL32" s="796"/>
      <c r="BM32" s="796"/>
      <c r="BN32" s="796"/>
      <c r="BO32" s="796"/>
      <c r="BP32" s="796"/>
      <c r="BQ32" s="796"/>
      <c r="BR32" s="796"/>
      <c r="BS32" s="796"/>
      <c r="BT32" s="796"/>
      <c r="BU32" s="796"/>
      <c r="BV32" s="796"/>
      <c r="BW32" s="796"/>
      <c r="BX32" s="796"/>
      <c r="BY32" s="796"/>
      <c r="BZ32" s="796"/>
      <c r="CA32" s="796"/>
      <c r="CB32" s="796"/>
      <c r="CC32" s="796"/>
      <c r="CD32" s="796"/>
      <c r="CE32" s="796"/>
      <c r="CF32" s="796"/>
      <c r="CG32" s="796"/>
      <c r="CH32" s="796"/>
      <c r="CI32" s="796"/>
      <c r="CJ32" s="796"/>
      <c r="CK32" s="796"/>
      <c r="CL32" s="796"/>
      <c r="CM32" s="796"/>
      <c r="CN32" s="796"/>
      <c r="CO32" s="796"/>
      <c r="CP32" s="796"/>
      <c r="CQ32" s="796"/>
      <c r="CR32" s="796"/>
      <c r="CS32" s="796"/>
      <c r="CT32" s="796"/>
      <c r="CU32" s="796"/>
      <c r="CV32" s="796"/>
      <c r="CW32" s="796"/>
      <c r="CX32" s="796"/>
      <c r="CY32" s="796"/>
      <c r="CZ32" s="796"/>
      <c r="DA32" s="796"/>
      <c r="DB32" s="796"/>
      <c r="DC32" s="796"/>
      <c r="DD32" s="796"/>
      <c r="DE32" s="796"/>
      <c r="DF32" s="796"/>
      <c r="DG32" s="796"/>
      <c r="DH32" s="796"/>
      <c r="DI32" s="796"/>
      <c r="DJ32" s="796"/>
      <c r="DK32" s="796"/>
      <c r="DL32" s="796"/>
      <c r="DM32" s="796"/>
      <c r="DN32" s="796"/>
      <c r="DO32" s="796"/>
      <c r="DP32" s="796"/>
      <c r="DQ32" s="796"/>
      <c r="DR32" s="796"/>
      <c r="DS32" s="796"/>
      <c r="DT32" s="796"/>
      <c r="DU32" s="796"/>
      <c r="DV32" s="796"/>
      <c r="DW32" s="796"/>
      <c r="DX32" s="796"/>
      <c r="DY32" s="796"/>
      <c r="EB32" s="745">
        <f t="shared" si="0"/>
        <v>0</v>
      </c>
      <c r="EC32" s="468">
        <f t="shared" si="1"/>
        <v>0</v>
      </c>
      <c r="ED32" s="293">
        <f t="shared" si="2"/>
        <v>0</v>
      </c>
      <c r="EE32" s="294" t="str">
        <f>IF(ED32=0,"",
IF(SUM($ED$25:ED32)=1,EF32,
IF($ED$125&gt;SUM($ED$25:ED32),_xlfn.CONCAT(", ",EF32),
IF($ED$125=SUM($ED$25:ED32),_xlfn.CONCAT(" y ",EF32)))))</f>
        <v/>
      </c>
      <c r="EF32" s="368" t="s">
        <v>5127</v>
      </c>
      <c r="EG32" s="751">
        <f t="shared" si="3"/>
        <v>0</v>
      </c>
      <c r="EH32" s="293">
        <f t="shared" si="4"/>
        <v>0</v>
      </c>
      <c r="EI32" s="294" t="str">
        <f>IF(EH32=0,"",
IF(SUM($EH$25:EH32)=1,EJ32,
IF($EH$125&gt;SUM($EH$25:EH32),_xlfn.CONCAT(", ",EJ32),
IF($EH$125=SUM($EH$25:EH32),_xlfn.CONCAT(" y ",EJ32)))))</f>
        <v/>
      </c>
      <c r="EJ32" s="89" t="s">
        <v>5127</v>
      </c>
      <c r="EO32" s="35"/>
      <c r="EP32" s="35" t="str">
        <f>IF(CNGE_2025_M1_Secc5_Sub1!$D38="","",CNGE_2025_M1_Secc5_Sub1!$D38)</f>
        <v/>
      </c>
    </row>
    <row r="33" spans="3:146" ht="15" customHeight="1">
      <c r="C33" s="85" t="s">
        <v>5059</v>
      </c>
      <c r="D33" s="1020" t="str">
        <f>IF(CNGE_2025_M1_Secc5_Sub3!D76="","",CNGE_2025_M1_Secc5_Sub3!D76)</f>
        <v/>
      </c>
      <c r="E33" s="889"/>
      <c r="F33" s="889"/>
      <c r="G33" s="890"/>
      <c r="H33" s="815"/>
      <c r="I33" s="796"/>
      <c r="J33" s="796"/>
      <c r="K33" s="796"/>
      <c r="L33" s="796"/>
      <c r="M33" s="796"/>
      <c r="N33" s="796"/>
      <c r="O33" s="796"/>
      <c r="P33" s="796"/>
      <c r="Q33" s="796"/>
      <c r="R33" s="796"/>
      <c r="S33" s="796"/>
      <c r="T33" s="796"/>
      <c r="U33" s="796"/>
      <c r="V33" s="796"/>
      <c r="W33" s="796"/>
      <c r="X33" s="796"/>
      <c r="Y33" s="796"/>
      <c r="Z33" s="796"/>
      <c r="AA33" s="796"/>
      <c r="AB33" s="796"/>
      <c r="AC33" s="796"/>
      <c r="AD33" s="796"/>
      <c r="AE33" s="796"/>
      <c r="AF33" s="796"/>
      <c r="AG33" s="796"/>
      <c r="AH33" s="796"/>
      <c r="AI33" s="796"/>
      <c r="AJ33" s="796"/>
      <c r="AK33" s="796"/>
      <c r="AL33" s="796"/>
      <c r="AM33" s="796"/>
      <c r="AN33" s="796"/>
      <c r="AO33" s="796"/>
      <c r="AP33" s="796"/>
      <c r="AQ33" s="796"/>
      <c r="AR33" s="796"/>
      <c r="AS33" s="796"/>
      <c r="AT33" s="796"/>
      <c r="AU33" s="796"/>
      <c r="AV33" s="796"/>
      <c r="AW33" s="796"/>
      <c r="AX33" s="796"/>
      <c r="AY33" s="796"/>
      <c r="AZ33" s="796"/>
      <c r="BA33" s="796"/>
      <c r="BB33" s="796"/>
      <c r="BC33" s="796"/>
      <c r="BD33" s="796"/>
      <c r="BE33" s="796"/>
      <c r="BF33" s="796"/>
      <c r="BG33" s="796"/>
      <c r="BH33" s="796"/>
      <c r="BI33" s="796"/>
      <c r="BJ33" s="796"/>
      <c r="BK33" s="796"/>
      <c r="BL33" s="796"/>
      <c r="BM33" s="796"/>
      <c r="BN33" s="796"/>
      <c r="BO33" s="796"/>
      <c r="BP33" s="796"/>
      <c r="BQ33" s="796"/>
      <c r="BR33" s="796"/>
      <c r="BS33" s="796"/>
      <c r="BT33" s="796"/>
      <c r="BU33" s="796"/>
      <c r="BV33" s="796"/>
      <c r="BW33" s="796"/>
      <c r="BX33" s="796"/>
      <c r="BY33" s="796"/>
      <c r="BZ33" s="796"/>
      <c r="CA33" s="796"/>
      <c r="CB33" s="796"/>
      <c r="CC33" s="796"/>
      <c r="CD33" s="796"/>
      <c r="CE33" s="796"/>
      <c r="CF33" s="796"/>
      <c r="CG33" s="796"/>
      <c r="CH33" s="796"/>
      <c r="CI33" s="796"/>
      <c r="CJ33" s="796"/>
      <c r="CK33" s="796"/>
      <c r="CL33" s="796"/>
      <c r="CM33" s="796"/>
      <c r="CN33" s="796"/>
      <c r="CO33" s="796"/>
      <c r="CP33" s="796"/>
      <c r="CQ33" s="796"/>
      <c r="CR33" s="796"/>
      <c r="CS33" s="796"/>
      <c r="CT33" s="796"/>
      <c r="CU33" s="796"/>
      <c r="CV33" s="796"/>
      <c r="CW33" s="796"/>
      <c r="CX33" s="796"/>
      <c r="CY33" s="796"/>
      <c r="CZ33" s="796"/>
      <c r="DA33" s="796"/>
      <c r="DB33" s="796"/>
      <c r="DC33" s="796"/>
      <c r="DD33" s="796"/>
      <c r="DE33" s="796"/>
      <c r="DF33" s="796"/>
      <c r="DG33" s="796"/>
      <c r="DH33" s="796"/>
      <c r="DI33" s="796"/>
      <c r="DJ33" s="796"/>
      <c r="DK33" s="796"/>
      <c r="DL33" s="796"/>
      <c r="DM33" s="796"/>
      <c r="DN33" s="796"/>
      <c r="DO33" s="796"/>
      <c r="DP33" s="796"/>
      <c r="DQ33" s="796"/>
      <c r="DR33" s="796"/>
      <c r="DS33" s="796"/>
      <c r="DT33" s="796"/>
      <c r="DU33" s="796"/>
      <c r="DV33" s="796"/>
      <c r="DW33" s="796"/>
      <c r="DX33" s="796"/>
      <c r="DY33" s="796"/>
      <c r="EB33" s="745">
        <f t="shared" si="0"/>
        <v>0</v>
      </c>
      <c r="EC33" s="468">
        <f t="shared" si="1"/>
        <v>0</v>
      </c>
      <c r="ED33" s="293">
        <f t="shared" si="2"/>
        <v>0</v>
      </c>
      <c r="EE33" s="294" t="str">
        <f>IF(ED33=0,"",
IF(SUM($ED$25:ED33)=1,EF33,
IF($ED$125&gt;SUM($ED$25:ED33),_xlfn.CONCAT(", ",EF33),
IF($ED$125=SUM($ED$25:ED33),_xlfn.CONCAT(" y ",EF33)))))</f>
        <v/>
      </c>
      <c r="EF33" s="368" t="s">
        <v>5128</v>
      </c>
      <c r="EG33" s="751">
        <f t="shared" si="3"/>
        <v>0</v>
      </c>
      <c r="EH33" s="293">
        <f t="shared" si="4"/>
        <v>0</v>
      </c>
      <c r="EI33" s="294" t="str">
        <f>IF(EH33=0,"",
IF(SUM($EH$25:EH33)=1,EJ33,
IF($EH$125&gt;SUM($EH$25:EH33),_xlfn.CONCAT(", ",EJ33),
IF($EH$125=SUM($EH$25:EH33),_xlfn.CONCAT(" y ",EJ33)))))</f>
        <v/>
      </c>
      <c r="EJ33" s="89" t="s">
        <v>5128</v>
      </c>
      <c r="EO33" s="35"/>
      <c r="EP33" s="35" t="str">
        <f>IF(CNGE_2025_M1_Secc5_Sub1!$D39="","",CNGE_2025_M1_Secc5_Sub1!$D39)</f>
        <v/>
      </c>
    </row>
    <row r="34" spans="3:146" ht="15" customHeight="1">
      <c r="C34" s="85" t="s">
        <v>5060</v>
      </c>
      <c r="D34" s="1020" t="str">
        <f>IF(CNGE_2025_M1_Secc5_Sub3!D77="","",CNGE_2025_M1_Secc5_Sub3!D77)</f>
        <v/>
      </c>
      <c r="E34" s="889"/>
      <c r="F34" s="889"/>
      <c r="G34" s="890"/>
      <c r="H34" s="815"/>
      <c r="I34" s="796"/>
      <c r="J34" s="796"/>
      <c r="K34" s="796"/>
      <c r="L34" s="796"/>
      <c r="M34" s="796"/>
      <c r="N34" s="796"/>
      <c r="O34" s="796"/>
      <c r="P34" s="796"/>
      <c r="Q34" s="796"/>
      <c r="R34" s="796"/>
      <c r="S34" s="796"/>
      <c r="T34" s="796"/>
      <c r="U34" s="796"/>
      <c r="V34" s="796"/>
      <c r="W34" s="796"/>
      <c r="X34" s="796"/>
      <c r="Y34" s="796"/>
      <c r="Z34" s="796"/>
      <c r="AA34" s="796"/>
      <c r="AB34" s="796"/>
      <c r="AC34" s="796"/>
      <c r="AD34" s="796"/>
      <c r="AE34" s="796"/>
      <c r="AF34" s="796"/>
      <c r="AG34" s="796"/>
      <c r="AH34" s="796"/>
      <c r="AI34" s="796"/>
      <c r="AJ34" s="796"/>
      <c r="AK34" s="796"/>
      <c r="AL34" s="796"/>
      <c r="AM34" s="796"/>
      <c r="AN34" s="796"/>
      <c r="AO34" s="796"/>
      <c r="AP34" s="796"/>
      <c r="AQ34" s="796"/>
      <c r="AR34" s="796"/>
      <c r="AS34" s="796"/>
      <c r="AT34" s="796"/>
      <c r="AU34" s="796"/>
      <c r="AV34" s="796"/>
      <c r="AW34" s="796"/>
      <c r="AX34" s="796"/>
      <c r="AY34" s="796"/>
      <c r="AZ34" s="796"/>
      <c r="BA34" s="796"/>
      <c r="BB34" s="796"/>
      <c r="BC34" s="796"/>
      <c r="BD34" s="796"/>
      <c r="BE34" s="796"/>
      <c r="BF34" s="796"/>
      <c r="BG34" s="796"/>
      <c r="BH34" s="796"/>
      <c r="BI34" s="796"/>
      <c r="BJ34" s="796"/>
      <c r="BK34" s="796"/>
      <c r="BL34" s="796"/>
      <c r="BM34" s="796"/>
      <c r="BN34" s="796"/>
      <c r="BO34" s="796"/>
      <c r="BP34" s="796"/>
      <c r="BQ34" s="796"/>
      <c r="BR34" s="796"/>
      <c r="BS34" s="796"/>
      <c r="BT34" s="796"/>
      <c r="BU34" s="796"/>
      <c r="BV34" s="796"/>
      <c r="BW34" s="796"/>
      <c r="BX34" s="796"/>
      <c r="BY34" s="796"/>
      <c r="BZ34" s="796"/>
      <c r="CA34" s="796"/>
      <c r="CB34" s="796"/>
      <c r="CC34" s="796"/>
      <c r="CD34" s="796"/>
      <c r="CE34" s="796"/>
      <c r="CF34" s="796"/>
      <c r="CG34" s="796"/>
      <c r="CH34" s="796"/>
      <c r="CI34" s="796"/>
      <c r="CJ34" s="796"/>
      <c r="CK34" s="796"/>
      <c r="CL34" s="796"/>
      <c r="CM34" s="796"/>
      <c r="CN34" s="796"/>
      <c r="CO34" s="796"/>
      <c r="CP34" s="796"/>
      <c r="CQ34" s="796"/>
      <c r="CR34" s="796"/>
      <c r="CS34" s="796"/>
      <c r="CT34" s="796"/>
      <c r="CU34" s="796"/>
      <c r="CV34" s="796"/>
      <c r="CW34" s="796"/>
      <c r="CX34" s="796"/>
      <c r="CY34" s="796"/>
      <c r="CZ34" s="796"/>
      <c r="DA34" s="796"/>
      <c r="DB34" s="796"/>
      <c r="DC34" s="796"/>
      <c r="DD34" s="796"/>
      <c r="DE34" s="796"/>
      <c r="DF34" s="796"/>
      <c r="DG34" s="796"/>
      <c r="DH34" s="796"/>
      <c r="DI34" s="796"/>
      <c r="DJ34" s="796"/>
      <c r="DK34" s="796"/>
      <c r="DL34" s="796"/>
      <c r="DM34" s="796"/>
      <c r="DN34" s="796"/>
      <c r="DO34" s="796"/>
      <c r="DP34" s="796"/>
      <c r="DQ34" s="796"/>
      <c r="DR34" s="796"/>
      <c r="DS34" s="796"/>
      <c r="DT34" s="796"/>
      <c r="DU34" s="796"/>
      <c r="DV34" s="796"/>
      <c r="DW34" s="796"/>
      <c r="DX34" s="796"/>
      <c r="DY34" s="796"/>
      <c r="EB34" s="745">
        <f t="shared" si="0"/>
        <v>0</v>
      </c>
      <c r="EC34" s="468">
        <f t="shared" si="1"/>
        <v>0</v>
      </c>
      <c r="ED34" s="293">
        <f t="shared" si="2"/>
        <v>0</v>
      </c>
      <c r="EE34" s="294" t="str">
        <f>IF(ED34=0,"",
IF(SUM($ED$25:ED34)=1,EF34,
IF($ED$125&gt;SUM($ED$25:ED34),_xlfn.CONCAT(", ",EF34),
IF($ED$125=SUM($ED$25:ED34),_xlfn.CONCAT(" y ",EF34)))))</f>
        <v/>
      </c>
      <c r="EF34" s="368" t="s">
        <v>5129</v>
      </c>
      <c r="EG34" s="751">
        <f t="shared" si="3"/>
        <v>0</v>
      </c>
      <c r="EH34" s="293">
        <f t="shared" si="4"/>
        <v>0</v>
      </c>
      <c r="EI34" s="294" t="str">
        <f>IF(EH34=0,"",
IF(SUM($EH$25:EH34)=1,EJ34,
IF($EH$125&gt;SUM($EH$25:EH34),_xlfn.CONCAT(", ",EJ34),
IF($EH$125=SUM($EH$25:EH34),_xlfn.CONCAT(" y ",EJ34)))))</f>
        <v/>
      </c>
      <c r="EJ34" s="89" t="s">
        <v>5129</v>
      </c>
      <c r="EO34" s="35"/>
      <c r="EP34" s="35" t="str">
        <f>IF(CNGE_2025_M1_Secc5_Sub1!$D40="","",CNGE_2025_M1_Secc5_Sub1!$D40)</f>
        <v/>
      </c>
    </row>
    <row r="35" spans="3:146" ht="15" customHeight="1">
      <c r="C35" s="85" t="s">
        <v>5062</v>
      </c>
      <c r="D35" s="1020" t="str">
        <f>IF(CNGE_2025_M1_Secc5_Sub3!D78="","",CNGE_2025_M1_Secc5_Sub3!D78)</f>
        <v/>
      </c>
      <c r="E35" s="889"/>
      <c r="F35" s="889"/>
      <c r="G35" s="890"/>
      <c r="H35" s="815"/>
      <c r="I35" s="796"/>
      <c r="J35" s="796"/>
      <c r="K35" s="796"/>
      <c r="L35" s="796"/>
      <c r="M35" s="796"/>
      <c r="N35" s="796"/>
      <c r="O35" s="796"/>
      <c r="P35" s="796"/>
      <c r="Q35" s="796"/>
      <c r="R35" s="796"/>
      <c r="S35" s="796"/>
      <c r="T35" s="796"/>
      <c r="U35" s="796"/>
      <c r="V35" s="796"/>
      <c r="W35" s="796"/>
      <c r="X35" s="796"/>
      <c r="Y35" s="796"/>
      <c r="Z35" s="796"/>
      <c r="AA35" s="796"/>
      <c r="AB35" s="796"/>
      <c r="AC35" s="796"/>
      <c r="AD35" s="796"/>
      <c r="AE35" s="796"/>
      <c r="AF35" s="796"/>
      <c r="AG35" s="796"/>
      <c r="AH35" s="796"/>
      <c r="AI35" s="796"/>
      <c r="AJ35" s="796"/>
      <c r="AK35" s="796"/>
      <c r="AL35" s="796"/>
      <c r="AM35" s="796"/>
      <c r="AN35" s="796"/>
      <c r="AO35" s="796"/>
      <c r="AP35" s="796"/>
      <c r="AQ35" s="796"/>
      <c r="AR35" s="796"/>
      <c r="AS35" s="796"/>
      <c r="AT35" s="796"/>
      <c r="AU35" s="796"/>
      <c r="AV35" s="796"/>
      <c r="AW35" s="796"/>
      <c r="AX35" s="796"/>
      <c r="AY35" s="796"/>
      <c r="AZ35" s="796"/>
      <c r="BA35" s="796"/>
      <c r="BB35" s="796"/>
      <c r="BC35" s="796"/>
      <c r="BD35" s="796"/>
      <c r="BE35" s="796"/>
      <c r="BF35" s="796"/>
      <c r="BG35" s="796"/>
      <c r="BH35" s="796"/>
      <c r="BI35" s="796"/>
      <c r="BJ35" s="796"/>
      <c r="BK35" s="796"/>
      <c r="BL35" s="796"/>
      <c r="BM35" s="796"/>
      <c r="BN35" s="796"/>
      <c r="BO35" s="796"/>
      <c r="BP35" s="796"/>
      <c r="BQ35" s="796"/>
      <c r="BR35" s="796"/>
      <c r="BS35" s="796"/>
      <c r="BT35" s="796"/>
      <c r="BU35" s="796"/>
      <c r="BV35" s="796"/>
      <c r="BW35" s="796"/>
      <c r="BX35" s="796"/>
      <c r="BY35" s="796"/>
      <c r="BZ35" s="796"/>
      <c r="CA35" s="796"/>
      <c r="CB35" s="796"/>
      <c r="CC35" s="796"/>
      <c r="CD35" s="796"/>
      <c r="CE35" s="796"/>
      <c r="CF35" s="796"/>
      <c r="CG35" s="796"/>
      <c r="CH35" s="796"/>
      <c r="CI35" s="796"/>
      <c r="CJ35" s="796"/>
      <c r="CK35" s="796"/>
      <c r="CL35" s="796"/>
      <c r="CM35" s="796"/>
      <c r="CN35" s="796"/>
      <c r="CO35" s="796"/>
      <c r="CP35" s="796"/>
      <c r="CQ35" s="796"/>
      <c r="CR35" s="796"/>
      <c r="CS35" s="796"/>
      <c r="CT35" s="796"/>
      <c r="CU35" s="796"/>
      <c r="CV35" s="796"/>
      <c r="CW35" s="796"/>
      <c r="CX35" s="796"/>
      <c r="CY35" s="796"/>
      <c r="CZ35" s="796"/>
      <c r="DA35" s="796"/>
      <c r="DB35" s="796"/>
      <c r="DC35" s="796"/>
      <c r="DD35" s="796"/>
      <c r="DE35" s="796"/>
      <c r="DF35" s="796"/>
      <c r="DG35" s="796"/>
      <c r="DH35" s="796"/>
      <c r="DI35" s="796"/>
      <c r="DJ35" s="796"/>
      <c r="DK35" s="796"/>
      <c r="DL35" s="796"/>
      <c r="DM35" s="796"/>
      <c r="DN35" s="796"/>
      <c r="DO35" s="796"/>
      <c r="DP35" s="796"/>
      <c r="DQ35" s="796"/>
      <c r="DR35" s="796"/>
      <c r="DS35" s="796"/>
      <c r="DT35" s="796"/>
      <c r="DU35" s="796"/>
      <c r="DV35" s="796"/>
      <c r="DW35" s="796"/>
      <c r="DX35" s="796"/>
      <c r="DY35" s="796"/>
      <c r="EB35" s="745">
        <f t="shared" si="0"/>
        <v>0</v>
      </c>
      <c r="EC35" s="468">
        <f t="shared" si="1"/>
        <v>0</v>
      </c>
      <c r="ED35" s="293">
        <f t="shared" si="2"/>
        <v>0</v>
      </c>
      <c r="EE35" s="294" t="str">
        <f>IF(ED35=0,"",
IF(SUM($ED$25:ED35)=1,EF35,
IF($ED$125&gt;SUM($ED$25:ED35),_xlfn.CONCAT(", ",EF35),
IF($ED$125=SUM($ED$25:ED35),_xlfn.CONCAT(" y ",EF35)))))</f>
        <v/>
      </c>
      <c r="EF35" s="368" t="s">
        <v>5130</v>
      </c>
      <c r="EG35" s="751">
        <f t="shared" si="3"/>
        <v>0</v>
      </c>
      <c r="EH35" s="293">
        <f t="shared" si="4"/>
        <v>0</v>
      </c>
      <c r="EI35" s="294" t="str">
        <f>IF(EH35=0,"",
IF(SUM($EH$25:EH35)=1,EJ35,
IF($EH$125&gt;SUM($EH$25:EH35),_xlfn.CONCAT(", ",EJ35),
IF($EH$125=SUM($EH$25:EH35),_xlfn.CONCAT(" y ",EJ35)))))</f>
        <v/>
      </c>
      <c r="EJ35" s="89" t="s">
        <v>5130</v>
      </c>
      <c r="EO35" s="35"/>
      <c r="EP35" s="35" t="str">
        <f>IF(CNGE_2025_M1_Secc5_Sub1!$D41="","",CNGE_2025_M1_Secc5_Sub1!$D41)</f>
        <v/>
      </c>
    </row>
    <row r="36" spans="3:146" ht="15" customHeight="1">
      <c r="C36" s="85" t="s">
        <v>5063</v>
      </c>
      <c r="D36" s="1020" t="str">
        <f>IF(CNGE_2025_M1_Secc5_Sub3!D79="","",CNGE_2025_M1_Secc5_Sub3!D79)</f>
        <v/>
      </c>
      <c r="E36" s="889"/>
      <c r="F36" s="889"/>
      <c r="G36" s="890"/>
      <c r="H36" s="815"/>
      <c r="I36" s="796"/>
      <c r="J36" s="796"/>
      <c r="K36" s="796"/>
      <c r="L36" s="796"/>
      <c r="M36" s="796"/>
      <c r="N36" s="796"/>
      <c r="O36" s="796"/>
      <c r="P36" s="796"/>
      <c r="Q36" s="796"/>
      <c r="R36" s="796"/>
      <c r="S36" s="796"/>
      <c r="T36" s="796"/>
      <c r="U36" s="796"/>
      <c r="V36" s="796"/>
      <c r="W36" s="796"/>
      <c r="X36" s="796"/>
      <c r="Y36" s="796"/>
      <c r="Z36" s="796"/>
      <c r="AA36" s="796"/>
      <c r="AB36" s="796"/>
      <c r="AC36" s="796"/>
      <c r="AD36" s="796"/>
      <c r="AE36" s="796"/>
      <c r="AF36" s="796"/>
      <c r="AG36" s="796"/>
      <c r="AH36" s="796"/>
      <c r="AI36" s="796"/>
      <c r="AJ36" s="796"/>
      <c r="AK36" s="796"/>
      <c r="AL36" s="796"/>
      <c r="AM36" s="796"/>
      <c r="AN36" s="796"/>
      <c r="AO36" s="796"/>
      <c r="AP36" s="796"/>
      <c r="AQ36" s="796"/>
      <c r="AR36" s="796"/>
      <c r="AS36" s="796"/>
      <c r="AT36" s="796"/>
      <c r="AU36" s="796"/>
      <c r="AV36" s="796"/>
      <c r="AW36" s="796"/>
      <c r="AX36" s="796"/>
      <c r="AY36" s="796"/>
      <c r="AZ36" s="796"/>
      <c r="BA36" s="796"/>
      <c r="BB36" s="796"/>
      <c r="BC36" s="796"/>
      <c r="BD36" s="796"/>
      <c r="BE36" s="796"/>
      <c r="BF36" s="796"/>
      <c r="BG36" s="796"/>
      <c r="BH36" s="796"/>
      <c r="BI36" s="796"/>
      <c r="BJ36" s="796"/>
      <c r="BK36" s="796"/>
      <c r="BL36" s="796"/>
      <c r="BM36" s="796"/>
      <c r="BN36" s="796"/>
      <c r="BO36" s="796"/>
      <c r="BP36" s="796"/>
      <c r="BQ36" s="796"/>
      <c r="BR36" s="796"/>
      <c r="BS36" s="796"/>
      <c r="BT36" s="796"/>
      <c r="BU36" s="796"/>
      <c r="BV36" s="796"/>
      <c r="BW36" s="796"/>
      <c r="BX36" s="796"/>
      <c r="BY36" s="796"/>
      <c r="BZ36" s="796"/>
      <c r="CA36" s="796"/>
      <c r="CB36" s="796"/>
      <c r="CC36" s="796"/>
      <c r="CD36" s="796"/>
      <c r="CE36" s="796"/>
      <c r="CF36" s="796"/>
      <c r="CG36" s="796"/>
      <c r="CH36" s="796"/>
      <c r="CI36" s="796"/>
      <c r="CJ36" s="796"/>
      <c r="CK36" s="796"/>
      <c r="CL36" s="796"/>
      <c r="CM36" s="796"/>
      <c r="CN36" s="796"/>
      <c r="CO36" s="796"/>
      <c r="CP36" s="796"/>
      <c r="CQ36" s="796"/>
      <c r="CR36" s="796"/>
      <c r="CS36" s="796"/>
      <c r="CT36" s="796"/>
      <c r="CU36" s="796"/>
      <c r="CV36" s="796"/>
      <c r="CW36" s="796"/>
      <c r="CX36" s="796"/>
      <c r="CY36" s="796"/>
      <c r="CZ36" s="796"/>
      <c r="DA36" s="796"/>
      <c r="DB36" s="796"/>
      <c r="DC36" s="796"/>
      <c r="DD36" s="796"/>
      <c r="DE36" s="796"/>
      <c r="DF36" s="796"/>
      <c r="DG36" s="796"/>
      <c r="DH36" s="796"/>
      <c r="DI36" s="796"/>
      <c r="DJ36" s="796"/>
      <c r="DK36" s="796"/>
      <c r="DL36" s="796"/>
      <c r="DM36" s="796"/>
      <c r="DN36" s="796"/>
      <c r="DO36" s="796"/>
      <c r="DP36" s="796"/>
      <c r="DQ36" s="796"/>
      <c r="DR36" s="796"/>
      <c r="DS36" s="796"/>
      <c r="DT36" s="796"/>
      <c r="DU36" s="796"/>
      <c r="DV36" s="796"/>
      <c r="DW36" s="796"/>
      <c r="DX36" s="796"/>
      <c r="DY36" s="796"/>
      <c r="EB36" s="745">
        <f t="shared" si="0"/>
        <v>0</v>
      </c>
      <c r="EC36" s="468">
        <f t="shared" si="1"/>
        <v>0</v>
      </c>
      <c r="ED36" s="293">
        <f t="shared" si="2"/>
        <v>0</v>
      </c>
      <c r="EE36" s="294" t="str">
        <f>IF(ED36=0,"",
IF(SUM($ED$25:ED36)=1,EF36,
IF($ED$125&gt;SUM($ED$25:ED36),_xlfn.CONCAT(", ",EF36),
IF($ED$125=SUM($ED$25:ED36),_xlfn.CONCAT(" y ",EF36)))))</f>
        <v/>
      </c>
      <c r="EF36" s="368" t="s">
        <v>5131</v>
      </c>
      <c r="EG36" s="751">
        <f t="shared" si="3"/>
        <v>0</v>
      </c>
      <c r="EH36" s="293">
        <f t="shared" si="4"/>
        <v>0</v>
      </c>
      <c r="EI36" s="294" t="str">
        <f>IF(EH36=0,"",
IF(SUM($EH$25:EH36)=1,EJ36,
IF($EH$125&gt;SUM($EH$25:EH36),_xlfn.CONCAT(", ",EJ36),
IF($EH$125=SUM($EH$25:EH36),_xlfn.CONCAT(" y ",EJ36)))))</f>
        <v/>
      </c>
      <c r="EJ36" s="89" t="s">
        <v>5131</v>
      </c>
      <c r="EO36" s="35"/>
      <c r="EP36" s="35" t="str">
        <f>IF(CNGE_2025_M1_Secc5_Sub1!$D42="","",CNGE_2025_M1_Secc5_Sub1!$D42)</f>
        <v/>
      </c>
    </row>
    <row r="37" spans="3:146" ht="15" customHeight="1">
      <c r="C37" s="85" t="s">
        <v>5064</v>
      </c>
      <c r="D37" s="1020" t="str">
        <f>IF(CNGE_2025_M1_Secc5_Sub3!D80="","",CNGE_2025_M1_Secc5_Sub3!D80)</f>
        <v/>
      </c>
      <c r="E37" s="889"/>
      <c r="F37" s="889"/>
      <c r="G37" s="890"/>
      <c r="H37" s="815"/>
      <c r="I37" s="796"/>
      <c r="J37" s="796"/>
      <c r="K37" s="796"/>
      <c r="L37" s="796"/>
      <c r="M37" s="796"/>
      <c r="N37" s="796"/>
      <c r="O37" s="796"/>
      <c r="P37" s="796"/>
      <c r="Q37" s="796"/>
      <c r="R37" s="796"/>
      <c r="S37" s="796"/>
      <c r="T37" s="796"/>
      <c r="U37" s="796"/>
      <c r="V37" s="796"/>
      <c r="W37" s="796"/>
      <c r="X37" s="796"/>
      <c r="Y37" s="796"/>
      <c r="Z37" s="796"/>
      <c r="AA37" s="796"/>
      <c r="AB37" s="796"/>
      <c r="AC37" s="796"/>
      <c r="AD37" s="796"/>
      <c r="AE37" s="796"/>
      <c r="AF37" s="796"/>
      <c r="AG37" s="796"/>
      <c r="AH37" s="796"/>
      <c r="AI37" s="796"/>
      <c r="AJ37" s="796"/>
      <c r="AK37" s="796"/>
      <c r="AL37" s="796"/>
      <c r="AM37" s="796"/>
      <c r="AN37" s="796"/>
      <c r="AO37" s="796"/>
      <c r="AP37" s="796"/>
      <c r="AQ37" s="796"/>
      <c r="AR37" s="796"/>
      <c r="AS37" s="796"/>
      <c r="AT37" s="796"/>
      <c r="AU37" s="796"/>
      <c r="AV37" s="796"/>
      <c r="AW37" s="796"/>
      <c r="AX37" s="796"/>
      <c r="AY37" s="796"/>
      <c r="AZ37" s="796"/>
      <c r="BA37" s="796"/>
      <c r="BB37" s="796"/>
      <c r="BC37" s="796"/>
      <c r="BD37" s="796"/>
      <c r="BE37" s="796"/>
      <c r="BF37" s="796"/>
      <c r="BG37" s="796"/>
      <c r="BH37" s="796"/>
      <c r="BI37" s="796"/>
      <c r="BJ37" s="796"/>
      <c r="BK37" s="796"/>
      <c r="BL37" s="796"/>
      <c r="BM37" s="796"/>
      <c r="BN37" s="796"/>
      <c r="BO37" s="796"/>
      <c r="BP37" s="796"/>
      <c r="BQ37" s="796"/>
      <c r="BR37" s="796"/>
      <c r="BS37" s="796"/>
      <c r="BT37" s="796"/>
      <c r="BU37" s="796"/>
      <c r="BV37" s="796"/>
      <c r="BW37" s="796"/>
      <c r="BX37" s="796"/>
      <c r="BY37" s="796"/>
      <c r="BZ37" s="796"/>
      <c r="CA37" s="796"/>
      <c r="CB37" s="796"/>
      <c r="CC37" s="796"/>
      <c r="CD37" s="796"/>
      <c r="CE37" s="796"/>
      <c r="CF37" s="796"/>
      <c r="CG37" s="796"/>
      <c r="CH37" s="796"/>
      <c r="CI37" s="796"/>
      <c r="CJ37" s="796"/>
      <c r="CK37" s="796"/>
      <c r="CL37" s="796"/>
      <c r="CM37" s="796"/>
      <c r="CN37" s="796"/>
      <c r="CO37" s="796"/>
      <c r="CP37" s="796"/>
      <c r="CQ37" s="796"/>
      <c r="CR37" s="796"/>
      <c r="CS37" s="796"/>
      <c r="CT37" s="796"/>
      <c r="CU37" s="796"/>
      <c r="CV37" s="796"/>
      <c r="CW37" s="796"/>
      <c r="CX37" s="796"/>
      <c r="CY37" s="796"/>
      <c r="CZ37" s="796"/>
      <c r="DA37" s="796"/>
      <c r="DB37" s="796"/>
      <c r="DC37" s="796"/>
      <c r="DD37" s="796"/>
      <c r="DE37" s="796"/>
      <c r="DF37" s="796"/>
      <c r="DG37" s="796"/>
      <c r="DH37" s="796"/>
      <c r="DI37" s="796"/>
      <c r="DJ37" s="796"/>
      <c r="DK37" s="796"/>
      <c r="DL37" s="796"/>
      <c r="DM37" s="796"/>
      <c r="DN37" s="796"/>
      <c r="DO37" s="796"/>
      <c r="DP37" s="796"/>
      <c r="DQ37" s="796"/>
      <c r="DR37" s="796"/>
      <c r="DS37" s="796"/>
      <c r="DT37" s="796"/>
      <c r="DU37" s="796"/>
      <c r="DV37" s="796"/>
      <c r="DW37" s="796"/>
      <c r="DX37" s="796"/>
      <c r="DY37" s="796"/>
      <c r="EB37" s="745">
        <f t="shared" si="0"/>
        <v>0</v>
      </c>
      <c r="EC37" s="468">
        <f t="shared" si="1"/>
        <v>0</v>
      </c>
      <c r="ED37" s="293">
        <f t="shared" si="2"/>
        <v>0</v>
      </c>
      <c r="EE37" s="294" t="str">
        <f>IF(ED37=0,"",
IF(SUM($ED$25:ED37)=1,EF37,
IF($ED$125&gt;SUM($ED$25:ED37),_xlfn.CONCAT(", ",EF37),
IF($ED$125=SUM($ED$25:ED37),_xlfn.CONCAT(" y ",EF37)))))</f>
        <v/>
      </c>
      <c r="EF37" s="368" t="s">
        <v>5132</v>
      </c>
      <c r="EG37" s="751">
        <f t="shared" si="3"/>
        <v>0</v>
      </c>
      <c r="EH37" s="293">
        <f t="shared" si="4"/>
        <v>0</v>
      </c>
      <c r="EI37" s="294" t="str">
        <f>IF(EH37=0,"",
IF(SUM($EH$25:EH37)=1,EJ37,
IF($EH$125&gt;SUM($EH$25:EH37),_xlfn.CONCAT(", ",EJ37),
IF($EH$125=SUM($EH$25:EH37),_xlfn.CONCAT(" y ",EJ37)))))</f>
        <v/>
      </c>
      <c r="EJ37" s="89" t="s">
        <v>5132</v>
      </c>
      <c r="EO37" s="35"/>
      <c r="EP37" s="35" t="str">
        <f>IF(CNGE_2025_M1_Secc5_Sub1!$D43="","",CNGE_2025_M1_Secc5_Sub1!$D43)</f>
        <v/>
      </c>
    </row>
    <row r="38" spans="3:146" ht="15" customHeight="1">
      <c r="C38" s="85" t="s">
        <v>5065</v>
      </c>
      <c r="D38" s="1020" t="str">
        <f>IF(CNGE_2025_M1_Secc5_Sub3!D81="","",CNGE_2025_M1_Secc5_Sub3!D81)</f>
        <v/>
      </c>
      <c r="E38" s="889"/>
      <c r="F38" s="889"/>
      <c r="G38" s="890"/>
      <c r="H38" s="815"/>
      <c r="I38" s="796"/>
      <c r="J38" s="796"/>
      <c r="K38" s="796"/>
      <c r="L38" s="796"/>
      <c r="M38" s="796"/>
      <c r="N38" s="796"/>
      <c r="O38" s="796"/>
      <c r="P38" s="796"/>
      <c r="Q38" s="796"/>
      <c r="R38" s="796"/>
      <c r="S38" s="796"/>
      <c r="T38" s="796"/>
      <c r="U38" s="796"/>
      <c r="V38" s="796"/>
      <c r="W38" s="796"/>
      <c r="X38" s="796"/>
      <c r="Y38" s="796"/>
      <c r="Z38" s="796"/>
      <c r="AA38" s="796"/>
      <c r="AB38" s="796"/>
      <c r="AC38" s="796"/>
      <c r="AD38" s="796"/>
      <c r="AE38" s="796"/>
      <c r="AF38" s="796"/>
      <c r="AG38" s="796"/>
      <c r="AH38" s="796"/>
      <c r="AI38" s="796"/>
      <c r="AJ38" s="796"/>
      <c r="AK38" s="796"/>
      <c r="AL38" s="796"/>
      <c r="AM38" s="796"/>
      <c r="AN38" s="796"/>
      <c r="AO38" s="796"/>
      <c r="AP38" s="796"/>
      <c r="AQ38" s="796"/>
      <c r="AR38" s="796"/>
      <c r="AS38" s="796"/>
      <c r="AT38" s="796"/>
      <c r="AU38" s="796"/>
      <c r="AV38" s="796"/>
      <c r="AW38" s="796"/>
      <c r="AX38" s="796"/>
      <c r="AY38" s="796"/>
      <c r="AZ38" s="796"/>
      <c r="BA38" s="796"/>
      <c r="BB38" s="796"/>
      <c r="BC38" s="796"/>
      <c r="BD38" s="796"/>
      <c r="BE38" s="796"/>
      <c r="BF38" s="796"/>
      <c r="BG38" s="796"/>
      <c r="BH38" s="796"/>
      <c r="BI38" s="796"/>
      <c r="BJ38" s="796"/>
      <c r="BK38" s="796"/>
      <c r="BL38" s="796"/>
      <c r="BM38" s="796"/>
      <c r="BN38" s="796"/>
      <c r="BO38" s="796"/>
      <c r="BP38" s="796"/>
      <c r="BQ38" s="796"/>
      <c r="BR38" s="796"/>
      <c r="BS38" s="796"/>
      <c r="BT38" s="796"/>
      <c r="BU38" s="796"/>
      <c r="BV38" s="796"/>
      <c r="BW38" s="796"/>
      <c r="BX38" s="796"/>
      <c r="BY38" s="796"/>
      <c r="BZ38" s="796"/>
      <c r="CA38" s="796"/>
      <c r="CB38" s="796"/>
      <c r="CC38" s="796"/>
      <c r="CD38" s="796"/>
      <c r="CE38" s="796"/>
      <c r="CF38" s="796"/>
      <c r="CG38" s="796"/>
      <c r="CH38" s="796"/>
      <c r="CI38" s="796"/>
      <c r="CJ38" s="796"/>
      <c r="CK38" s="796"/>
      <c r="CL38" s="796"/>
      <c r="CM38" s="796"/>
      <c r="CN38" s="796"/>
      <c r="CO38" s="796"/>
      <c r="CP38" s="796"/>
      <c r="CQ38" s="796"/>
      <c r="CR38" s="796"/>
      <c r="CS38" s="796"/>
      <c r="CT38" s="796"/>
      <c r="CU38" s="796"/>
      <c r="CV38" s="796"/>
      <c r="CW38" s="796"/>
      <c r="CX38" s="796"/>
      <c r="CY38" s="796"/>
      <c r="CZ38" s="796"/>
      <c r="DA38" s="796"/>
      <c r="DB38" s="796"/>
      <c r="DC38" s="796"/>
      <c r="DD38" s="796"/>
      <c r="DE38" s="796"/>
      <c r="DF38" s="796"/>
      <c r="DG38" s="796"/>
      <c r="DH38" s="796"/>
      <c r="DI38" s="796"/>
      <c r="DJ38" s="796"/>
      <c r="DK38" s="796"/>
      <c r="DL38" s="796"/>
      <c r="DM38" s="796"/>
      <c r="DN38" s="796"/>
      <c r="DO38" s="796"/>
      <c r="DP38" s="796"/>
      <c r="DQ38" s="796"/>
      <c r="DR38" s="796"/>
      <c r="DS38" s="796"/>
      <c r="DT38" s="796"/>
      <c r="DU38" s="796"/>
      <c r="DV38" s="796"/>
      <c r="DW38" s="796"/>
      <c r="DX38" s="796"/>
      <c r="DY38" s="796"/>
      <c r="EB38" s="745">
        <f t="shared" si="0"/>
        <v>0</v>
      </c>
      <c r="EC38" s="468">
        <f t="shared" si="1"/>
        <v>0</v>
      </c>
      <c r="ED38" s="293">
        <f t="shared" si="2"/>
        <v>0</v>
      </c>
      <c r="EE38" s="294" t="str">
        <f>IF(ED38=0,"",
IF(SUM($ED$25:ED38)=1,EF38,
IF($ED$125&gt;SUM($ED$25:ED38),_xlfn.CONCAT(", ",EF38),
IF($ED$125=SUM($ED$25:ED38),_xlfn.CONCAT(" y ",EF38)))))</f>
        <v/>
      </c>
      <c r="EF38" s="368" t="s">
        <v>5133</v>
      </c>
      <c r="EG38" s="751">
        <f t="shared" si="3"/>
        <v>0</v>
      </c>
      <c r="EH38" s="293">
        <f t="shared" si="4"/>
        <v>0</v>
      </c>
      <c r="EI38" s="294" t="str">
        <f>IF(EH38=0,"",
IF(SUM($EH$25:EH38)=1,EJ38,
IF($EH$125&gt;SUM($EH$25:EH38),_xlfn.CONCAT(", ",EJ38),
IF($EH$125=SUM($EH$25:EH38),_xlfn.CONCAT(" y ",EJ38)))))</f>
        <v/>
      </c>
      <c r="EJ38" s="89" t="s">
        <v>5133</v>
      </c>
      <c r="EO38" s="35"/>
      <c r="EP38" s="35" t="str">
        <f>IF(CNGE_2025_M1_Secc5_Sub1!$D44="","",CNGE_2025_M1_Secc5_Sub1!$D44)</f>
        <v/>
      </c>
    </row>
    <row r="39" spans="3:146" ht="15" customHeight="1">
      <c r="C39" s="85" t="s">
        <v>5066</v>
      </c>
      <c r="D39" s="1020" t="str">
        <f>IF(CNGE_2025_M1_Secc5_Sub3!D82="","",CNGE_2025_M1_Secc5_Sub3!D82)</f>
        <v/>
      </c>
      <c r="E39" s="889"/>
      <c r="F39" s="889"/>
      <c r="G39" s="890"/>
      <c r="H39" s="815"/>
      <c r="I39" s="796"/>
      <c r="J39" s="796"/>
      <c r="K39" s="796"/>
      <c r="L39" s="796"/>
      <c r="M39" s="796"/>
      <c r="N39" s="796"/>
      <c r="O39" s="796"/>
      <c r="P39" s="796"/>
      <c r="Q39" s="796"/>
      <c r="R39" s="796"/>
      <c r="S39" s="796"/>
      <c r="T39" s="796"/>
      <c r="U39" s="796"/>
      <c r="V39" s="796"/>
      <c r="W39" s="796"/>
      <c r="X39" s="796"/>
      <c r="Y39" s="796"/>
      <c r="Z39" s="796"/>
      <c r="AA39" s="796"/>
      <c r="AB39" s="796"/>
      <c r="AC39" s="796"/>
      <c r="AD39" s="796"/>
      <c r="AE39" s="796"/>
      <c r="AF39" s="796"/>
      <c r="AG39" s="796"/>
      <c r="AH39" s="796"/>
      <c r="AI39" s="796"/>
      <c r="AJ39" s="796"/>
      <c r="AK39" s="796"/>
      <c r="AL39" s="796"/>
      <c r="AM39" s="796"/>
      <c r="AN39" s="796"/>
      <c r="AO39" s="796"/>
      <c r="AP39" s="796"/>
      <c r="AQ39" s="796"/>
      <c r="AR39" s="796"/>
      <c r="AS39" s="796"/>
      <c r="AT39" s="796"/>
      <c r="AU39" s="796"/>
      <c r="AV39" s="796"/>
      <c r="AW39" s="796"/>
      <c r="AX39" s="796"/>
      <c r="AY39" s="796"/>
      <c r="AZ39" s="796"/>
      <c r="BA39" s="796"/>
      <c r="BB39" s="796"/>
      <c r="BC39" s="796"/>
      <c r="BD39" s="796"/>
      <c r="BE39" s="796"/>
      <c r="BF39" s="796"/>
      <c r="BG39" s="796"/>
      <c r="BH39" s="796"/>
      <c r="BI39" s="796"/>
      <c r="BJ39" s="796"/>
      <c r="BK39" s="796"/>
      <c r="BL39" s="796"/>
      <c r="BM39" s="796"/>
      <c r="BN39" s="796"/>
      <c r="BO39" s="796"/>
      <c r="BP39" s="796"/>
      <c r="BQ39" s="796"/>
      <c r="BR39" s="796"/>
      <c r="BS39" s="796"/>
      <c r="BT39" s="796"/>
      <c r="BU39" s="796"/>
      <c r="BV39" s="796"/>
      <c r="BW39" s="796"/>
      <c r="BX39" s="796"/>
      <c r="BY39" s="796"/>
      <c r="BZ39" s="796"/>
      <c r="CA39" s="796"/>
      <c r="CB39" s="796"/>
      <c r="CC39" s="796"/>
      <c r="CD39" s="796"/>
      <c r="CE39" s="796"/>
      <c r="CF39" s="796"/>
      <c r="CG39" s="796"/>
      <c r="CH39" s="796"/>
      <c r="CI39" s="796"/>
      <c r="CJ39" s="796"/>
      <c r="CK39" s="796"/>
      <c r="CL39" s="796"/>
      <c r="CM39" s="796"/>
      <c r="CN39" s="796"/>
      <c r="CO39" s="796"/>
      <c r="CP39" s="796"/>
      <c r="CQ39" s="796"/>
      <c r="CR39" s="796"/>
      <c r="CS39" s="796"/>
      <c r="CT39" s="796"/>
      <c r="CU39" s="796"/>
      <c r="CV39" s="796"/>
      <c r="CW39" s="796"/>
      <c r="CX39" s="796"/>
      <c r="CY39" s="796"/>
      <c r="CZ39" s="796"/>
      <c r="DA39" s="796"/>
      <c r="DB39" s="796"/>
      <c r="DC39" s="796"/>
      <c r="DD39" s="796"/>
      <c r="DE39" s="796"/>
      <c r="DF39" s="796"/>
      <c r="DG39" s="796"/>
      <c r="DH39" s="796"/>
      <c r="DI39" s="796"/>
      <c r="DJ39" s="796"/>
      <c r="DK39" s="796"/>
      <c r="DL39" s="796"/>
      <c r="DM39" s="796"/>
      <c r="DN39" s="796"/>
      <c r="DO39" s="796"/>
      <c r="DP39" s="796"/>
      <c r="DQ39" s="796"/>
      <c r="DR39" s="796"/>
      <c r="DS39" s="796"/>
      <c r="DT39" s="796"/>
      <c r="DU39" s="796"/>
      <c r="DV39" s="796"/>
      <c r="DW39" s="796"/>
      <c r="DX39" s="796"/>
      <c r="DY39" s="796"/>
      <c r="EB39" s="745">
        <f t="shared" si="0"/>
        <v>0</v>
      </c>
      <c r="EC39" s="468">
        <f t="shared" si="1"/>
        <v>0</v>
      </c>
      <c r="ED39" s="293">
        <f t="shared" si="2"/>
        <v>0</v>
      </c>
      <c r="EE39" s="294" t="str">
        <f>IF(ED39=0,"",
IF(SUM($ED$25:ED39)=1,EF39,
IF($ED$125&gt;SUM($ED$25:ED39),_xlfn.CONCAT(", ",EF39),
IF($ED$125=SUM($ED$25:ED39),_xlfn.CONCAT(" y ",EF39)))))</f>
        <v/>
      </c>
      <c r="EF39" s="368" t="s">
        <v>5134</v>
      </c>
      <c r="EG39" s="751">
        <f t="shared" si="3"/>
        <v>0</v>
      </c>
      <c r="EH39" s="293">
        <f t="shared" si="4"/>
        <v>0</v>
      </c>
      <c r="EI39" s="294" t="str">
        <f>IF(EH39=0,"",
IF(SUM($EH$25:EH39)=1,EJ39,
IF($EH$125&gt;SUM($EH$25:EH39),_xlfn.CONCAT(", ",EJ39),
IF($EH$125=SUM($EH$25:EH39),_xlfn.CONCAT(" y ",EJ39)))))</f>
        <v/>
      </c>
      <c r="EJ39" s="89" t="s">
        <v>5134</v>
      </c>
      <c r="EO39" s="35"/>
      <c r="EP39" s="35" t="str">
        <f>IF(CNGE_2025_M1_Secc5_Sub1!$D45="","",CNGE_2025_M1_Secc5_Sub1!$D45)</f>
        <v/>
      </c>
    </row>
    <row r="40" spans="3:146" ht="15" customHeight="1">
      <c r="C40" s="85" t="s">
        <v>5067</v>
      </c>
      <c r="D40" s="1020" t="str">
        <f>IF(CNGE_2025_M1_Secc5_Sub3!D83="","",CNGE_2025_M1_Secc5_Sub3!D83)</f>
        <v/>
      </c>
      <c r="E40" s="889"/>
      <c r="F40" s="889"/>
      <c r="G40" s="890"/>
      <c r="H40" s="815"/>
      <c r="I40" s="796"/>
      <c r="J40" s="796"/>
      <c r="K40" s="796"/>
      <c r="L40" s="796"/>
      <c r="M40" s="796"/>
      <c r="N40" s="796"/>
      <c r="O40" s="796"/>
      <c r="P40" s="796"/>
      <c r="Q40" s="796"/>
      <c r="R40" s="796"/>
      <c r="S40" s="796"/>
      <c r="T40" s="796"/>
      <c r="U40" s="796"/>
      <c r="V40" s="796"/>
      <c r="W40" s="796"/>
      <c r="X40" s="796"/>
      <c r="Y40" s="796"/>
      <c r="Z40" s="796"/>
      <c r="AA40" s="796"/>
      <c r="AB40" s="796"/>
      <c r="AC40" s="796"/>
      <c r="AD40" s="796"/>
      <c r="AE40" s="796"/>
      <c r="AF40" s="796"/>
      <c r="AG40" s="796"/>
      <c r="AH40" s="796"/>
      <c r="AI40" s="796"/>
      <c r="AJ40" s="796"/>
      <c r="AK40" s="796"/>
      <c r="AL40" s="796"/>
      <c r="AM40" s="796"/>
      <c r="AN40" s="796"/>
      <c r="AO40" s="796"/>
      <c r="AP40" s="796"/>
      <c r="AQ40" s="796"/>
      <c r="AR40" s="796"/>
      <c r="AS40" s="796"/>
      <c r="AT40" s="796"/>
      <c r="AU40" s="796"/>
      <c r="AV40" s="796"/>
      <c r="AW40" s="796"/>
      <c r="AX40" s="796"/>
      <c r="AY40" s="796"/>
      <c r="AZ40" s="796"/>
      <c r="BA40" s="796"/>
      <c r="BB40" s="796"/>
      <c r="BC40" s="796"/>
      <c r="BD40" s="796"/>
      <c r="BE40" s="796"/>
      <c r="BF40" s="796"/>
      <c r="BG40" s="796"/>
      <c r="BH40" s="796"/>
      <c r="BI40" s="796"/>
      <c r="BJ40" s="796"/>
      <c r="BK40" s="796"/>
      <c r="BL40" s="796"/>
      <c r="BM40" s="796"/>
      <c r="BN40" s="796"/>
      <c r="BO40" s="796"/>
      <c r="BP40" s="796"/>
      <c r="BQ40" s="796"/>
      <c r="BR40" s="796"/>
      <c r="BS40" s="796"/>
      <c r="BT40" s="796"/>
      <c r="BU40" s="796"/>
      <c r="BV40" s="796"/>
      <c r="BW40" s="796"/>
      <c r="BX40" s="796"/>
      <c r="BY40" s="796"/>
      <c r="BZ40" s="796"/>
      <c r="CA40" s="796"/>
      <c r="CB40" s="796"/>
      <c r="CC40" s="796"/>
      <c r="CD40" s="796"/>
      <c r="CE40" s="796"/>
      <c r="CF40" s="796"/>
      <c r="CG40" s="796"/>
      <c r="CH40" s="796"/>
      <c r="CI40" s="796"/>
      <c r="CJ40" s="796"/>
      <c r="CK40" s="796"/>
      <c r="CL40" s="796"/>
      <c r="CM40" s="796"/>
      <c r="CN40" s="796"/>
      <c r="CO40" s="796"/>
      <c r="CP40" s="796"/>
      <c r="CQ40" s="796"/>
      <c r="CR40" s="796"/>
      <c r="CS40" s="796"/>
      <c r="CT40" s="796"/>
      <c r="CU40" s="796"/>
      <c r="CV40" s="796"/>
      <c r="CW40" s="796"/>
      <c r="CX40" s="796"/>
      <c r="CY40" s="796"/>
      <c r="CZ40" s="796"/>
      <c r="DA40" s="796"/>
      <c r="DB40" s="796"/>
      <c r="DC40" s="796"/>
      <c r="DD40" s="796"/>
      <c r="DE40" s="796"/>
      <c r="DF40" s="796"/>
      <c r="DG40" s="796"/>
      <c r="DH40" s="796"/>
      <c r="DI40" s="796"/>
      <c r="DJ40" s="796"/>
      <c r="DK40" s="796"/>
      <c r="DL40" s="796"/>
      <c r="DM40" s="796"/>
      <c r="DN40" s="796"/>
      <c r="DO40" s="796"/>
      <c r="DP40" s="796"/>
      <c r="DQ40" s="796"/>
      <c r="DR40" s="796"/>
      <c r="DS40" s="796"/>
      <c r="DT40" s="796"/>
      <c r="DU40" s="796"/>
      <c r="DV40" s="796"/>
      <c r="DW40" s="796"/>
      <c r="DX40" s="796"/>
      <c r="DY40" s="796"/>
      <c r="EB40" s="745">
        <f t="shared" si="0"/>
        <v>0</v>
      </c>
      <c r="EC40" s="468">
        <f t="shared" si="1"/>
        <v>0</v>
      </c>
      <c r="ED40" s="293">
        <f t="shared" si="2"/>
        <v>0</v>
      </c>
      <c r="EE40" s="294" t="str">
        <f>IF(ED40=0,"",
IF(SUM($ED$25:ED40)=1,EF40,
IF($ED$125&gt;SUM($ED$25:ED40),_xlfn.CONCAT(", ",EF40),
IF($ED$125=SUM($ED$25:ED40),_xlfn.CONCAT(" y ",EF40)))))</f>
        <v/>
      </c>
      <c r="EF40" s="368" t="s">
        <v>5135</v>
      </c>
      <c r="EG40" s="751">
        <f t="shared" si="3"/>
        <v>0</v>
      </c>
      <c r="EH40" s="293">
        <f t="shared" si="4"/>
        <v>0</v>
      </c>
      <c r="EI40" s="294" t="str">
        <f>IF(EH40=0,"",
IF(SUM($EH$25:EH40)=1,EJ40,
IF($EH$125&gt;SUM($EH$25:EH40),_xlfn.CONCAT(", ",EJ40),
IF($EH$125=SUM($EH$25:EH40),_xlfn.CONCAT(" y ",EJ40)))))</f>
        <v/>
      </c>
      <c r="EJ40" s="89" t="s">
        <v>5135</v>
      </c>
      <c r="EO40" s="35"/>
      <c r="EP40" s="35" t="str">
        <f>IF(CNGE_2025_M1_Secc5_Sub1!$D46="","",CNGE_2025_M1_Secc5_Sub1!$D46)</f>
        <v/>
      </c>
    </row>
    <row r="41" spans="3:146" ht="15" customHeight="1">
      <c r="C41" s="85" t="s">
        <v>5068</v>
      </c>
      <c r="D41" s="1020" t="str">
        <f>IF(CNGE_2025_M1_Secc5_Sub3!D84="","",CNGE_2025_M1_Secc5_Sub3!D84)</f>
        <v/>
      </c>
      <c r="E41" s="889"/>
      <c r="F41" s="889"/>
      <c r="G41" s="890"/>
      <c r="H41" s="815"/>
      <c r="I41" s="796"/>
      <c r="J41" s="796"/>
      <c r="K41" s="796"/>
      <c r="L41" s="796"/>
      <c r="M41" s="796"/>
      <c r="N41" s="796"/>
      <c r="O41" s="796"/>
      <c r="P41" s="796"/>
      <c r="Q41" s="796"/>
      <c r="R41" s="796"/>
      <c r="S41" s="796"/>
      <c r="T41" s="796"/>
      <c r="U41" s="796"/>
      <c r="V41" s="796"/>
      <c r="W41" s="796"/>
      <c r="X41" s="796"/>
      <c r="Y41" s="796"/>
      <c r="Z41" s="796"/>
      <c r="AA41" s="796"/>
      <c r="AB41" s="796"/>
      <c r="AC41" s="796"/>
      <c r="AD41" s="796"/>
      <c r="AE41" s="796"/>
      <c r="AF41" s="796"/>
      <c r="AG41" s="796"/>
      <c r="AH41" s="796"/>
      <c r="AI41" s="796"/>
      <c r="AJ41" s="796"/>
      <c r="AK41" s="796"/>
      <c r="AL41" s="796"/>
      <c r="AM41" s="796"/>
      <c r="AN41" s="796"/>
      <c r="AO41" s="796"/>
      <c r="AP41" s="796"/>
      <c r="AQ41" s="796"/>
      <c r="AR41" s="796"/>
      <c r="AS41" s="796"/>
      <c r="AT41" s="796"/>
      <c r="AU41" s="796"/>
      <c r="AV41" s="796"/>
      <c r="AW41" s="796"/>
      <c r="AX41" s="796"/>
      <c r="AY41" s="796"/>
      <c r="AZ41" s="796"/>
      <c r="BA41" s="796"/>
      <c r="BB41" s="796"/>
      <c r="BC41" s="796"/>
      <c r="BD41" s="796"/>
      <c r="BE41" s="796"/>
      <c r="BF41" s="796"/>
      <c r="BG41" s="796"/>
      <c r="BH41" s="796"/>
      <c r="BI41" s="796"/>
      <c r="BJ41" s="796"/>
      <c r="BK41" s="796"/>
      <c r="BL41" s="796"/>
      <c r="BM41" s="796"/>
      <c r="BN41" s="796"/>
      <c r="BO41" s="796"/>
      <c r="BP41" s="796"/>
      <c r="BQ41" s="796"/>
      <c r="BR41" s="796"/>
      <c r="BS41" s="796"/>
      <c r="BT41" s="796"/>
      <c r="BU41" s="796"/>
      <c r="BV41" s="796"/>
      <c r="BW41" s="796"/>
      <c r="BX41" s="796"/>
      <c r="BY41" s="796"/>
      <c r="BZ41" s="796"/>
      <c r="CA41" s="796"/>
      <c r="CB41" s="796"/>
      <c r="CC41" s="796"/>
      <c r="CD41" s="796"/>
      <c r="CE41" s="796"/>
      <c r="CF41" s="796"/>
      <c r="CG41" s="796"/>
      <c r="CH41" s="796"/>
      <c r="CI41" s="796"/>
      <c r="CJ41" s="796"/>
      <c r="CK41" s="796"/>
      <c r="CL41" s="796"/>
      <c r="CM41" s="796"/>
      <c r="CN41" s="796"/>
      <c r="CO41" s="796"/>
      <c r="CP41" s="796"/>
      <c r="CQ41" s="796"/>
      <c r="CR41" s="796"/>
      <c r="CS41" s="796"/>
      <c r="CT41" s="796"/>
      <c r="CU41" s="796"/>
      <c r="CV41" s="796"/>
      <c r="CW41" s="796"/>
      <c r="CX41" s="796"/>
      <c r="CY41" s="796"/>
      <c r="CZ41" s="796"/>
      <c r="DA41" s="796"/>
      <c r="DB41" s="796"/>
      <c r="DC41" s="796"/>
      <c r="DD41" s="796"/>
      <c r="DE41" s="796"/>
      <c r="DF41" s="796"/>
      <c r="DG41" s="796"/>
      <c r="DH41" s="796"/>
      <c r="DI41" s="796"/>
      <c r="DJ41" s="796"/>
      <c r="DK41" s="796"/>
      <c r="DL41" s="796"/>
      <c r="DM41" s="796"/>
      <c r="DN41" s="796"/>
      <c r="DO41" s="796"/>
      <c r="DP41" s="796"/>
      <c r="DQ41" s="796"/>
      <c r="DR41" s="796"/>
      <c r="DS41" s="796"/>
      <c r="DT41" s="796"/>
      <c r="DU41" s="796"/>
      <c r="DV41" s="796"/>
      <c r="DW41" s="796"/>
      <c r="DX41" s="796"/>
      <c r="DY41" s="796"/>
      <c r="EB41" s="745">
        <f t="shared" si="0"/>
        <v>0</v>
      </c>
      <c r="EC41" s="468">
        <f t="shared" si="1"/>
        <v>0</v>
      </c>
      <c r="ED41" s="293">
        <f t="shared" si="2"/>
        <v>0</v>
      </c>
      <c r="EE41" s="294" t="str">
        <f>IF(ED41=0,"",
IF(SUM($ED$25:ED41)=1,EF41,
IF($ED$125&gt;SUM($ED$25:ED41),_xlfn.CONCAT(", ",EF41),
IF($ED$125=SUM($ED$25:ED41),_xlfn.CONCAT(" y ",EF41)))))</f>
        <v/>
      </c>
      <c r="EF41" s="368" t="s">
        <v>5136</v>
      </c>
      <c r="EG41" s="751">
        <f t="shared" si="3"/>
        <v>0</v>
      </c>
      <c r="EH41" s="293">
        <f t="shared" si="4"/>
        <v>0</v>
      </c>
      <c r="EI41" s="294" t="str">
        <f>IF(EH41=0,"",
IF(SUM($EH$25:EH41)=1,EJ41,
IF($EH$125&gt;SUM($EH$25:EH41),_xlfn.CONCAT(", ",EJ41),
IF($EH$125=SUM($EH$25:EH41),_xlfn.CONCAT(" y ",EJ41)))))</f>
        <v/>
      </c>
      <c r="EJ41" s="89" t="s">
        <v>5136</v>
      </c>
      <c r="EO41" s="35"/>
      <c r="EP41" s="35" t="str">
        <f>IF(CNGE_2025_M1_Secc5_Sub1!$D47="","",CNGE_2025_M1_Secc5_Sub1!$D47)</f>
        <v/>
      </c>
    </row>
    <row r="42" spans="3:146" ht="15" customHeight="1">
      <c r="C42" s="85" t="s">
        <v>5069</v>
      </c>
      <c r="D42" s="1020" t="str">
        <f>IF(CNGE_2025_M1_Secc5_Sub3!D85="","",CNGE_2025_M1_Secc5_Sub3!D85)</f>
        <v/>
      </c>
      <c r="E42" s="889"/>
      <c r="F42" s="889"/>
      <c r="G42" s="890"/>
      <c r="H42" s="815"/>
      <c r="I42" s="796"/>
      <c r="J42" s="796"/>
      <c r="K42" s="796"/>
      <c r="L42" s="796"/>
      <c r="M42" s="796"/>
      <c r="N42" s="796"/>
      <c r="O42" s="796"/>
      <c r="P42" s="796"/>
      <c r="Q42" s="796"/>
      <c r="R42" s="796"/>
      <c r="S42" s="796"/>
      <c r="T42" s="796"/>
      <c r="U42" s="796"/>
      <c r="V42" s="796"/>
      <c r="W42" s="796"/>
      <c r="X42" s="796"/>
      <c r="Y42" s="796"/>
      <c r="Z42" s="796"/>
      <c r="AA42" s="796"/>
      <c r="AB42" s="796"/>
      <c r="AC42" s="796"/>
      <c r="AD42" s="796"/>
      <c r="AE42" s="796"/>
      <c r="AF42" s="796"/>
      <c r="AG42" s="796"/>
      <c r="AH42" s="796"/>
      <c r="AI42" s="796"/>
      <c r="AJ42" s="796"/>
      <c r="AK42" s="796"/>
      <c r="AL42" s="796"/>
      <c r="AM42" s="796"/>
      <c r="AN42" s="796"/>
      <c r="AO42" s="796"/>
      <c r="AP42" s="796"/>
      <c r="AQ42" s="796"/>
      <c r="AR42" s="796"/>
      <c r="AS42" s="796"/>
      <c r="AT42" s="796"/>
      <c r="AU42" s="796"/>
      <c r="AV42" s="796"/>
      <c r="AW42" s="796"/>
      <c r="AX42" s="796"/>
      <c r="AY42" s="796"/>
      <c r="AZ42" s="796"/>
      <c r="BA42" s="796"/>
      <c r="BB42" s="796"/>
      <c r="BC42" s="796"/>
      <c r="BD42" s="796"/>
      <c r="BE42" s="796"/>
      <c r="BF42" s="796"/>
      <c r="BG42" s="796"/>
      <c r="BH42" s="796"/>
      <c r="BI42" s="796"/>
      <c r="BJ42" s="796"/>
      <c r="BK42" s="796"/>
      <c r="BL42" s="796"/>
      <c r="BM42" s="796"/>
      <c r="BN42" s="796"/>
      <c r="BO42" s="796"/>
      <c r="BP42" s="796"/>
      <c r="BQ42" s="796"/>
      <c r="BR42" s="796"/>
      <c r="BS42" s="796"/>
      <c r="BT42" s="796"/>
      <c r="BU42" s="796"/>
      <c r="BV42" s="796"/>
      <c r="BW42" s="796"/>
      <c r="BX42" s="796"/>
      <c r="BY42" s="796"/>
      <c r="BZ42" s="796"/>
      <c r="CA42" s="796"/>
      <c r="CB42" s="796"/>
      <c r="CC42" s="796"/>
      <c r="CD42" s="796"/>
      <c r="CE42" s="796"/>
      <c r="CF42" s="796"/>
      <c r="CG42" s="796"/>
      <c r="CH42" s="796"/>
      <c r="CI42" s="796"/>
      <c r="CJ42" s="796"/>
      <c r="CK42" s="796"/>
      <c r="CL42" s="796"/>
      <c r="CM42" s="796"/>
      <c r="CN42" s="796"/>
      <c r="CO42" s="796"/>
      <c r="CP42" s="796"/>
      <c r="CQ42" s="796"/>
      <c r="CR42" s="796"/>
      <c r="CS42" s="796"/>
      <c r="CT42" s="796"/>
      <c r="CU42" s="796"/>
      <c r="CV42" s="796"/>
      <c r="CW42" s="796"/>
      <c r="CX42" s="796"/>
      <c r="CY42" s="796"/>
      <c r="CZ42" s="796"/>
      <c r="DA42" s="796"/>
      <c r="DB42" s="796"/>
      <c r="DC42" s="796"/>
      <c r="DD42" s="796"/>
      <c r="DE42" s="796"/>
      <c r="DF42" s="796"/>
      <c r="DG42" s="796"/>
      <c r="DH42" s="796"/>
      <c r="DI42" s="796"/>
      <c r="DJ42" s="796"/>
      <c r="DK42" s="796"/>
      <c r="DL42" s="796"/>
      <c r="DM42" s="796"/>
      <c r="DN42" s="796"/>
      <c r="DO42" s="796"/>
      <c r="DP42" s="796"/>
      <c r="DQ42" s="796"/>
      <c r="DR42" s="796"/>
      <c r="DS42" s="796"/>
      <c r="DT42" s="796"/>
      <c r="DU42" s="796"/>
      <c r="DV42" s="796"/>
      <c r="DW42" s="796"/>
      <c r="DX42" s="796"/>
      <c r="DY42" s="796"/>
      <c r="EB42" s="745">
        <f t="shared" si="0"/>
        <v>0</v>
      </c>
      <c r="EC42" s="468">
        <f t="shared" si="1"/>
        <v>0</v>
      </c>
      <c r="ED42" s="293">
        <f t="shared" si="2"/>
        <v>0</v>
      </c>
      <c r="EE42" s="294" t="str">
        <f>IF(ED42=0,"",
IF(SUM($ED$25:ED42)=1,EF42,
IF($ED$125&gt;SUM($ED$25:ED42),_xlfn.CONCAT(", ",EF42),
IF($ED$125=SUM($ED$25:ED42),_xlfn.CONCAT(" y ",EF42)))))</f>
        <v/>
      </c>
      <c r="EF42" s="368" t="s">
        <v>5137</v>
      </c>
      <c r="EG42" s="751">
        <f t="shared" si="3"/>
        <v>0</v>
      </c>
      <c r="EH42" s="293">
        <f t="shared" si="4"/>
        <v>0</v>
      </c>
      <c r="EI42" s="294" t="str">
        <f>IF(EH42=0,"",
IF(SUM($EH$25:EH42)=1,EJ42,
IF($EH$125&gt;SUM($EH$25:EH42),_xlfn.CONCAT(", ",EJ42),
IF($EH$125=SUM($EH$25:EH42),_xlfn.CONCAT(" y ",EJ42)))))</f>
        <v/>
      </c>
      <c r="EJ42" s="89" t="s">
        <v>5137</v>
      </c>
      <c r="EO42" s="35"/>
      <c r="EP42" s="35" t="str">
        <f>IF(CNGE_2025_M1_Secc5_Sub1!$D48="","",CNGE_2025_M1_Secc5_Sub1!$D48)</f>
        <v/>
      </c>
    </row>
    <row r="43" spans="3:146" ht="15" customHeight="1">
      <c r="C43" s="85" t="s">
        <v>5070</v>
      </c>
      <c r="D43" s="1020" t="str">
        <f>IF(CNGE_2025_M1_Secc5_Sub3!D86="","",CNGE_2025_M1_Secc5_Sub3!D86)</f>
        <v/>
      </c>
      <c r="E43" s="889"/>
      <c r="F43" s="889"/>
      <c r="G43" s="890"/>
      <c r="H43" s="815"/>
      <c r="I43" s="796"/>
      <c r="J43" s="796"/>
      <c r="K43" s="796"/>
      <c r="L43" s="796"/>
      <c r="M43" s="796"/>
      <c r="N43" s="796"/>
      <c r="O43" s="796"/>
      <c r="P43" s="796"/>
      <c r="Q43" s="796"/>
      <c r="R43" s="796"/>
      <c r="S43" s="796"/>
      <c r="T43" s="796"/>
      <c r="U43" s="796"/>
      <c r="V43" s="796"/>
      <c r="W43" s="796"/>
      <c r="X43" s="796"/>
      <c r="Y43" s="796"/>
      <c r="Z43" s="796"/>
      <c r="AA43" s="796"/>
      <c r="AB43" s="796"/>
      <c r="AC43" s="796"/>
      <c r="AD43" s="796"/>
      <c r="AE43" s="796"/>
      <c r="AF43" s="796"/>
      <c r="AG43" s="796"/>
      <c r="AH43" s="796"/>
      <c r="AI43" s="796"/>
      <c r="AJ43" s="796"/>
      <c r="AK43" s="796"/>
      <c r="AL43" s="796"/>
      <c r="AM43" s="796"/>
      <c r="AN43" s="796"/>
      <c r="AO43" s="796"/>
      <c r="AP43" s="796"/>
      <c r="AQ43" s="796"/>
      <c r="AR43" s="796"/>
      <c r="AS43" s="796"/>
      <c r="AT43" s="796"/>
      <c r="AU43" s="796"/>
      <c r="AV43" s="796"/>
      <c r="AW43" s="796"/>
      <c r="AX43" s="796"/>
      <c r="AY43" s="796"/>
      <c r="AZ43" s="796"/>
      <c r="BA43" s="796"/>
      <c r="BB43" s="796"/>
      <c r="BC43" s="796"/>
      <c r="BD43" s="796"/>
      <c r="BE43" s="796"/>
      <c r="BF43" s="796"/>
      <c r="BG43" s="796"/>
      <c r="BH43" s="796"/>
      <c r="BI43" s="796"/>
      <c r="BJ43" s="796"/>
      <c r="BK43" s="796"/>
      <c r="BL43" s="796"/>
      <c r="BM43" s="796"/>
      <c r="BN43" s="796"/>
      <c r="BO43" s="796"/>
      <c r="BP43" s="796"/>
      <c r="BQ43" s="796"/>
      <c r="BR43" s="796"/>
      <c r="BS43" s="796"/>
      <c r="BT43" s="796"/>
      <c r="BU43" s="796"/>
      <c r="BV43" s="796"/>
      <c r="BW43" s="796"/>
      <c r="BX43" s="796"/>
      <c r="BY43" s="796"/>
      <c r="BZ43" s="796"/>
      <c r="CA43" s="796"/>
      <c r="CB43" s="796"/>
      <c r="CC43" s="796"/>
      <c r="CD43" s="796"/>
      <c r="CE43" s="796"/>
      <c r="CF43" s="796"/>
      <c r="CG43" s="796"/>
      <c r="CH43" s="796"/>
      <c r="CI43" s="796"/>
      <c r="CJ43" s="796"/>
      <c r="CK43" s="796"/>
      <c r="CL43" s="796"/>
      <c r="CM43" s="796"/>
      <c r="CN43" s="796"/>
      <c r="CO43" s="796"/>
      <c r="CP43" s="796"/>
      <c r="CQ43" s="796"/>
      <c r="CR43" s="796"/>
      <c r="CS43" s="796"/>
      <c r="CT43" s="796"/>
      <c r="CU43" s="796"/>
      <c r="CV43" s="796"/>
      <c r="CW43" s="796"/>
      <c r="CX43" s="796"/>
      <c r="CY43" s="796"/>
      <c r="CZ43" s="796"/>
      <c r="DA43" s="796"/>
      <c r="DB43" s="796"/>
      <c r="DC43" s="796"/>
      <c r="DD43" s="796"/>
      <c r="DE43" s="796"/>
      <c r="DF43" s="796"/>
      <c r="DG43" s="796"/>
      <c r="DH43" s="796"/>
      <c r="DI43" s="796"/>
      <c r="DJ43" s="796"/>
      <c r="DK43" s="796"/>
      <c r="DL43" s="796"/>
      <c r="DM43" s="796"/>
      <c r="DN43" s="796"/>
      <c r="DO43" s="796"/>
      <c r="DP43" s="796"/>
      <c r="DQ43" s="796"/>
      <c r="DR43" s="796"/>
      <c r="DS43" s="796"/>
      <c r="DT43" s="796"/>
      <c r="DU43" s="796"/>
      <c r="DV43" s="796"/>
      <c r="DW43" s="796"/>
      <c r="DX43" s="796"/>
      <c r="DY43" s="796"/>
      <c r="EB43" s="745">
        <f t="shared" si="0"/>
        <v>0</v>
      </c>
      <c r="EC43" s="468">
        <f t="shared" si="1"/>
        <v>0</v>
      </c>
      <c r="ED43" s="293">
        <f t="shared" si="2"/>
        <v>0</v>
      </c>
      <c r="EE43" s="294" t="str">
        <f>IF(ED43=0,"",
IF(SUM($ED$25:ED43)=1,EF43,
IF($ED$125&gt;SUM($ED$25:ED43),_xlfn.CONCAT(", ",EF43),
IF($ED$125=SUM($ED$25:ED43),_xlfn.CONCAT(" y ",EF43)))))</f>
        <v/>
      </c>
      <c r="EF43" s="368" t="s">
        <v>5138</v>
      </c>
      <c r="EG43" s="751">
        <f t="shared" si="3"/>
        <v>0</v>
      </c>
      <c r="EH43" s="293">
        <f t="shared" si="4"/>
        <v>0</v>
      </c>
      <c r="EI43" s="294" t="str">
        <f>IF(EH43=0,"",
IF(SUM($EH$25:EH43)=1,EJ43,
IF($EH$125&gt;SUM($EH$25:EH43),_xlfn.CONCAT(", ",EJ43),
IF($EH$125=SUM($EH$25:EH43),_xlfn.CONCAT(" y ",EJ43)))))</f>
        <v/>
      </c>
      <c r="EJ43" s="89" t="s">
        <v>5138</v>
      </c>
      <c r="EO43" s="35"/>
      <c r="EP43" s="35" t="str">
        <f>IF(CNGE_2025_M1_Secc5_Sub1!$D49="","",CNGE_2025_M1_Secc5_Sub1!$D49)</f>
        <v/>
      </c>
    </row>
    <row r="44" spans="3:146" ht="15" customHeight="1">
      <c r="C44" s="85" t="s">
        <v>5071</v>
      </c>
      <c r="D44" s="1020" t="str">
        <f>IF(CNGE_2025_M1_Secc5_Sub3!D87="","",CNGE_2025_M1_Secc5_Sub3!D87)</f>
        <v/>
      </c>
      <c r="E44" s="889"/>
      <c r="F44" s="889"/>
      <c r="G44" s="890"/>
      <c r="H44" s="815"/>
      <c r="I44" s="796"/>
      <c r="J44" s="796"/>
      <c r="K44" s="796"/>
      <c r="L44" s="796"/>
      <c r="M44" s="796"/>
      <c r="N44" s="796"/>
      <c r="O44" s="796"/>
      <c r="P44" s="796"/>
      <c r="Q44" s="796"/>
      <c r="R44" s="796"/>
      <c r="S44" s="796"/>
      <c r="T44" s="796"/>
      <c r="U44" s="796"/>
      <c r="V44" s="796"/>
      <c r="W44" s="796"/>
      <c r="X44" s="796"/>
      <c r="Y44" s="796"/>
      <c r="Z44" s="796"/>
      <c r="AA44" s="796"/>
      <c r="AB44" s="796"/>
      <c r="AC44" s="796"/>
      <c r="AD44" s="796"/>
      <c r="AE44" s="796"/>
      <c r="AF44" s="796"/>
      <c r="AG44" s="796"/>
      <c r="AH44" s="796"/>
      <c r="AI44" s="796"/>
      <c r="AJ44" s="796"/>
      <c r="AK44" s="796"/>
      <c r="AL44" s="796"/>
      <c r="AM44" s="796"/>
      <c r="AN44" s="796"/>
      <c r="AO44" s="796"/>
      <c r="AP44" s="796"/>
      <c r="AQ44" s="796"/>
      <c r="AR44" s="796"/>
      <c r="AS44" s="796"/>
      <c r="AT44" s="796"/>
      <c r="AU44" s="796"/>
      <c r="AV44" s="796"/>
      <c r="AW44" s="796"/>
      <c r="AX44" s="796"/>
      <c r="AY44" s="796"/>
      <c r="AZ44" s="796"/>
      <c r="BA44" s="796"/>
      <c r="BB44" s="796"/>
      <c r="BC44" s="796"/>
      <c r="BD44" s="796"/>
      <c r="BE44" s="796"/>
      <c r="BF44" s="796"/>
      <c r="BG44" s="796"/>
      <c r="BH44" s="796"/>
      <c r="BI44" s="796"/>
      <c r="BJ44" s="796"/>
      <c r="BK44" s="796"/>
      <c r="BL44" s="796"/>
      <c r="BM44" s="796"/>
      <c r="BN44" s="796"/>
      <c r="BO44" s="796"/>
      <c r="BP44" s="796"/>
      <c r="BQ44" s="796"/>
      <c r="BR44" s="796"/>
      <c r="BS44" s="796"/>
      <c r="BT44" s="796"/>
      <c r="BU44" s="796"/>
      <c r="BV44" s="796"/>
      <c r="BW44" s="796"/>
      <c r="BX44" s="796"/>
      <c r="BY44" s="796"/>
      <c r="BZ44" s="796"/>
      <c r="CA44" s="796"/>
      <c r="CB44" s="796"/>
      <c r="CC44" s="796"/>
      <c r="CD44" s="796"/>
      <c r="CE44" s="796"/>
      <c r="CF44" s="796"/>
      <c r="CG44" s="796"/>
      <c r="CH44" s="796"/>
      <c r="CI44" s="796"/>
      <c r="CJ44" s="796"/>
      <c r="CK44" s="796"/>
      <c r="CL44" s="796"/>
      <c r="CM44" s="796"/>
      <c r="CN44" s="796"/>
      <c r="CO44" s="796"/>
      <c r="CP44" s="796"/>
      <c r="CQ44" s="796"/>
      <c r="CR44" s="796"/>
      <c r="CS44" s="796"/>
      <c r="CT44" s="796"/>
      <c r="CU44" s="796"/>
      <c r="CV44" s="796"/>
      <c r="CW44" s="796"/>
      <c r="CX44" s="796"/>
      <c r="CY44" s="796"/>
      <c r="CZ44" s="796"/>
      <c r="DA44" s="796"/>
      <c r="DB44" s="796"/>
      <c r="DC44" s="796"/>
      <c r="DD44" s="796"/>
      <c r="DE44" s="796"/>
      <c r="DF44" s="796"/>
      <c r="DG44" s="796"/>
      <c r="DH44" s="796"/>
      <c r="DI44" s="796"/>
      <c r="DJ44" s="796"/>
      <c r="DK44" s="796"/>
      <c r="DL44" s="796"/>
      <c r="DM44" s="796"/>
      <c r="DN44" s="796"/>
      <c r="DO44" s="796"/>
      <c r="DP44" s="796"/>
      <c r="DQ44" s="796"/>
      <c r="DR44" s="796"/>
      <c r="DS44" s="796"/>
      <c r="DT44" s="796"/>
      <c r="DU44" s="796"/>
      <c r="DV44" s="796"/>
      <c r="DW44" s="796"/>
      <c r="DX44" s="796"/>
      <c r="DY44" s="796"/>
      <c r="EB44" s="745">
        <f t="shared" si="0"/>
        <v>0</v>
      </c>
      <c r="EC44" s="468">
        <f t="shared" si="1"/>
        <v>0</v>
      </c>
      <c r="ED44" s="293">
        <f t="shared" si="2"/>
        <v>0</v>
      </c>
      <c r="EE44" s="294" t="str">
        <f>IF(ED44=0,"",
IF(SUM($ED$25:ED44)=1,EF44,
IF($ED$125&gt;SUM($ED$25:ED44),_xlfn.CONCAT(", ",EF44),
IF($ED$125=SUM($ED$25:ED44),_xlfn.CONCAT(" y ",EF44)))))</f>
        <v/>
      </c>
      <c r="EF44" s="368" t="s">
        <v>5139</v>
      </c>
      <c r="EG44" s="751">
        <f t="shared" si="3"/>
        <v>0</v>
      </c>
      <c r="EH44" s="293">
        <f t="shared" si="4"/>
        <v>0</v>
      </c>
      <c r="EI44" s="294" t="str">
        <f>IF(EH44=0,"",
IF(SUM($EH$25:EH44)=1,EJ44,
IF($EH$125&gt;SUM($EH$25:EH44),_xlfn.CONCAT(", ",EJ44),
IF($EH$125=SUM($EH$25:EH44),_xlfn.CONCAT(" y ",EJ44)))))</f>
        <v/>
      </c>
      <c r="EJ44" s="89" t="s">
        <v>5139</v>
      </c>
      <c r="EO44" s="35"/>
      <c r="EP44" s="35" t="str">
        <f>IF(CNGE_2025_M1_Secc5_Sub1!$D50="","",CNGE_2025_M1_Secc5_Sub1!$D50)</f>
        <v/>
      </c>
    </row>
    <row r="45" spans="3:146" ht="15" customHeight="1">
      <c r="C45" s="38" t="s">
        <v>5072</v>
      </c>
      <c r="D45" s="1020" t="str">
        <f>IF(CNGE_2025_M1_Secc5_Sub3!D88="","",CNGE_2025_M1_Secc5_Sub3!D88)</f>
        <v/>
      </c>
      <c r="E45" s="889"/>
      <c r="F45" s="889"/>
      <c r="G45" s="890"/>
      <c r="H45" s="815"/>
      <c r="I45" s="796"/>
      <c r="J45" s="796"/>
      <c r="K45" s="796"/>
      <c r="L45" s="796"/>
      <c r="M45" s="796"/>
      <c r="N45" s="796"/>
      <c r="O45" s="796"/>
      <c r="P45" s="796"/>
      <c r="Q45" s="796"/>
      <c r="R45" s="796"/>
      <c r="S45" s="796"/>
      <c r="T45" s="796"/>
      <c r="U45" s="796"/>
      <c r="V45" s="796"/>
      <c r="W45" s="796"/>
      <c r="X45" s="796"/>
      <c r="Y45" s="796"/>
      <c r="Z45" s="796"/>
      <c r="AA45" s="796"/>
      <c r="AB45" s="796"/>
      <c r="AC45" s="796"/>
      <c r="AD45" s="796"/>
      <c r="AE45" s="796"/>
      <c r="AF45" s="796"/>
      <c r="AG45" s="796"/>
      <c r="AH45" s="796"/>
      <c r="AI45" s="796"/>
      <c r="AJ45" s="796"/>
      <c r="AK45" s="796"/>
      <c r="AL45" s="796"/>
      <c r="AM45" s="796"/>
      <c r="AN45" s="796"/>
      <c r="AO45" s="796"/>
      <c r="AP45" s="796"/>
      <c r="AQ45" s="796"/>
      <c r="AR45" s="796"/>
      <c r="AS45" s="796"/>
      <c r="AT45" s="796"/>
      <c r="AU45" s="796"/>
      <c r="AV45" s="796"/>
      <c r="AW45" s="796"/>
      <c r="AX45" s="796"/>
      <c r="AY45" s="796"/>
      <c r="AZ45" s="796"/>
      <c r="BA45" s="796"/>
      <c r="BB45" s="796"/>
      <c r="BC45" s="796"/>
      <c r="BD45" s="796"/>
      <c r="BE45" s="796"/>
      <c r="BF45" s="796"/>
      <c r="BG45" s="796"/>
      <c r="BH45" s="796"/>
      <c r="BI45" s="796"/>
      <c r="BJ45" s="796"/>
      <c r="BK45" s="796"/>
      <c r="BL45" s="796"/>
      <c r="BM45" s="796"/>
      <c r="BN45" s="796"/>
      <c r="BO45" s="796"/>
      <c r="BP45" s="796"/>
      <c r="BQ45" s="796"/>
      <c r="BR45" s="796"/>
      <c r="BS45" s="796"/>
      <c r="BT45" s="796"/>
      <c r="BU45" s="796"/>
      <c r="BV45" s="796"/>
      <c r="BW45" s="796"/>
      <c r="BX45" s="796"/>
      <c r="BY45" s="796"/>
      <c r="BZ45" s="796"/>
      <c r="CA45" s="796"/>
      <c r="CB45" s="796"/>
      <c r="CC45" s="796"/>
      <c r="CD45" s="796"/>
      <c r="CE45" s="796"/>
      <c r="CF45" s="796"/>
      <c r="CG45" s="796"/>
      <c r="CH45" s="796"/>
      <c r="CI45" s="796"/>
      <c r="CJ45" s="796"/>
      <c r="CK45" s="796"/>
      <c r="CL45" s="796"/>
      <c r="CM45" s="796"/>
      <c r="CN45" s="796"/>
      <c r="CO45" s="796"/>
      <c r="CP45" s="796"/>
      <c r="CQ45" s="796"/>
      <c r="CR45" s="796"/>
      <c r="CS45" s="796"/>
      <c r="CT45" s="796"/>
      <c r="CU45" s="796"/>
      <c r="CV45" s="796"/>
      <c r="CW45" s="796"/>
      <c r="CX45" s="796"/>
      <c r="CY45" s="796"/>
      <c r="CZ45" s="796"/>
      <c r="DA45" s="796"/>
      <c r="DB45" s="796"/>
      <c r="DC45" s="796"/>
      <c r="DD45" s="796"/>
      <c r="DE45" s="796"/>
      <c r="DF45" s="796"/>
      <c r="DG45" s="796"/>
      <c r="DH45" s="796"/>
      <c r="DI45" s="796"/>
      <c r="DJ45" s="796"/>
      <c r="DK45" s="796"/>
      <c r="DL45" s="796"/>
      <c r="DM45" s="796"/>
      <c r="DN45" s="796"/>
      <c r="DO45" s="796"/>
      <c r="DP45" s="796"/>
      <c r="DQ45" s="796"/>
      <c r="DR45" s="796"/>
      <c r="DS45" s="796"/>
      <c r="DT45" s="796"/>
      <c r="DU45" s="796"/>
      <c r="DV45" s="796"/>
      <c r="DW45" s="796"/>
      <c r="DX45" s="796"/>
      <c r="DY45" s="796"/>
      <c r="EB45" s="745">
        <f t="shared" si="0"/>
        <v>0</v>
      </c>
      <c r="EC45" s="468">
        <f t="shared" si="1"/>
        <v>0</v>
      </c>
      <c r="ED45" s="293">
        <f t="shared" si="2"/>
        <v>0</v>
      </c>
      <c r="EE45" s="294" t="str">
        <f>IF(ED45=0,"",
IF(SUM($ED$25:ED45)=1,EF45,
IF($ED$125&gt;SUM($ED$25:ED45),_xlfn.CONCAT(", ",EF45),
IF($ED$125=SUM($ED$25:ED45),_xlfn.CONCAT(" y ",EF45)))))</f>
        <v/>
      </c>
      <c r="EF45" s="368" t="s">
        <v>5140</v>
      </c>
      <c r="EG45" s="751">
        <f t="shared" si="3"/>
        <v>0</v>
      </c>
      <c r="EH45" s="293">
        <f t="shared" si="4"/>
        <v>0</v>
      </c>
      <c r="EI45" s="294" t="str">
        <f>IF(EH45=0,"",
IF(SUM($EH$25:EH45)=1,EJ45,
IF($EH$125&gt;SUM($EH$25:EH45),_xlfn.CONCAT(", ",EJ45),
IF($EH$125=SUM($EH$25:EH45),_xlfn.CONCAT(" y ",EJ45)))))</f>
        <v/>
      </c>
      <c r="EJ45" s="89" t="s">
        <v>5140</v>
      </c>
      <c r="EO45" s="35"/>
      <c r="EP45" s="35" t="str">
        <f>IF(CNGE_2025_M1_Secc5_Sub1!$D51="","",CNGE_2025_M1_Secc5_Sub1!$D51)</f>
        <v/>
      </c>
    </row>
    <row r="46" spans="3:146" ht="15" customHeight="1">
      <c r="C46" s="38" t="s">
        <v>5073</v>
      </c>
      <c r="D46" s="1020" t="str">
        <f>IF(CNGE_2025_M1_Secc5_Sub3!D89="","",CNGE_2025_M1_Secc5_Sub3!D89)</f>
        <v/>
      </c>
      <c r="E46" s="889"/>
      <c r="F46" s="889"/>
      <c r="G46" s="890"/>
      <c r="H46" s="815"/>
      <c r="I46" s="796"/>
      <c r="J46" s="796"/>
      <c r="K46" s="796"/>
      <c r="L46" s="796"/>
      <c r="M46" s="796"/>
      <c r="N46" s="796"/>
      <c r="O46" s="796"/>
      <c r="P46" s="796"/>
      <c r="Q46" s="796"/>
      <c r="R46" s="796"/>
      <c r="S46" s="796"/>
      <c r="T46" s="796"/>
      <c r="U46" s="796"/>
      <c r="V46" s="796"/>
      <c r="W46" s="796"/>
      <c r="X46" s="796"/>
      <c r="Y46" s="796"/>
      <c r="Z46" s="796"/>
      <c r="AA46" s="796"/>
      <c r="AB46" s="796"/>
      <c r="AC46" s="796"/>
      <c r="AD46" s="796"/>
      <c r="AE46" s="796"/>
      <c r="AF46" s="796"/>
      <c r="AG46" s="796"/>
      <c r="AH46" s="796"/>
      <c r="AI46" s="796"/>
      <c r="AJ46" s="796"/>
      <c r="AK46" s="796"/>
      <c r="AL46" s="796"/>
      <c r="AM46" s="796"/>
      <c r="AN46" s="796"/>
      <c r="AO46" s="796"/>
      <c r="AP46" s="796"/>
      <c r="AQ46" s="796"/>
      <c r="AR46" s="796"/>
      <c r="AS46" s="796"/>
      <c r="AT46" s="796"/>
      <c r="AU46" s="796"/>
      <c r="AV46" s="796"/>
      <c r="AW46" s="796"/>
      <c r="AX46" s="796"/>
      <c r="AY46" s="796"/>
      <c r="AZ46" s="796"/>
      <c r="BA46" s="796"/>
      <c r="BB46" s="796"/>
      <c r="BC46" s="796"/>
      <c r="BD46" s="796"/>
      <c r="BE46" s="796"/>
      <c r="BF46" s="796"/>
      <c r="BG46" s="796"/>
      <c r="BH46" s="796"/>
      <c r="BI46" s="796"/>
      <c r="BJ46" s="796"/>
      <c r="BK46" s="796"/>
      <c r="BL46" s="796"/>
      <c r="BM46" s="796"/>
      <c r="BN46" s="796"/>
      <c r="BO46" s="796"/>
      <c r="BP46" s="796"/>
      <c r="BQ46" s="796"/>
      <c r="BR46" s="796"/>
      <c r="BS46" s="796"/>
      <c r="BT46" s="796"/>
      <c r="BU46" s="796"/>
      <c r="BV46" s="796"/>
      <c r="BW46" s="796"/>
      <c r="BX46" s="796"/>
      <c r="BY46" s="796"/>
      <c r="BZ46" s="796"/>
      <c r="CA46" s="796"/>
      <c r="CB46" s="796"/>
      <c r="CC46" s="796"/>
      <c r="CD46" s="796"/>
      <c r="CE46" s="796"/>
      <c r="CF46" s="796"/>
      <c r="CG46" s="796"/>
      <c r="CH46" s="796"/>
      <c r="CI46" s="796"/>
      <c r="CJ46" s="796"/>
      <c r="CK46" s="796"/>
      <c r="CL46" s="796"/>
      <c r="CM46" s="796"/>
      <c r="CN46" s="796"/>
      <c r="CO46" s="796"/>
      <c r="CP46" s="796"/>
      <c r="CQ46" s="796"/>
      <c r="CR46" s="796"/>
      <c r="CS46" s="796"/>
      <c r="CT46" s="796"/>
      <c r="CU46" s="796"/>
      <c r="CV46" s="796"/>
      <c r="CW46" s="796"/>
      <c r="CX46" s="796"/>
      <c r="CY46" s="796"/>
      <c r="CZ46" s="796"/>
      <c r="DA46" s="796"/>
      <c r="DB46" s="796"/>
      <c r="DC46" s="796"/>
      <c r="DD46" s="796"/>
      <c r="DE46" s="796"/>
      <c r="DF46" s="796"/>
      <c r="DG46" s="796"/>
      <c r="DH46" s="796"/>
      <c r="DI46" s="796"/>
      <c r="DJ46" s="796"/>
      <c r="DK46" s="796"/>
      <c r="DL46" s="796"/>
      <c r="DM46" s="796"/>
      <c r="DN46" s="796"/>
      <c r="DO46" s="796"/>
      <c r="DP46" s="796"/>
      <c r="DQ46" s="796"/>
      <c r="DR46" s="796"/>
      <c r="DS46" s="796"/>
      <c r="DT46" s="796"/>
      <c r="DU46" s="796"/>
      <c r="DV46" s="796"/>
      <c r="DW46" s="796"/>
      <c r="DX46" s="796"/>
      <c r="DY46" s="796"/>
      <c r="EB46" s="745">
        <f t="shared" si="0"/>
        <v>0</v>
      </c>
      <c r="EC46" s="468">
        <f t="shared" si="1"/>
        <v>0</v>
      </c>
      <c r="ED46" s="293">
        <f t="shared" si="2"/>
        <v>0</v>
      </c>
      <c r="EE46" s="294" t="str">
        <f>IF(ED46=0,"",
IF(SUM($ED$25:ED46)=1,EF46,
IF($ED$125&gt;SUM($ED$25:ED46),_xlfn.CONCAT(", ",EF46),
IF($ED$125=SUM($ED$25:ED46),_xlfn.CONCAT(" y ",EF46)))))</f>
        <v/>
      </c>
      <c r="EF46" s="368" t="s">
        <v>5141</v>
      </c>
      <c r="EG46" s="751">
        <f t="shared" si="3"/>
        <v>0</v>
      </c>
      <c r="EH46" s="293">
        <f t="shared" si="4"/>
        <v>0</v>
      </c>
      <c r="EI46" s="294" t="str">
        <f>IF(EH46=0,"",
IF(SUM($EH$25:EH46)=1,EJ46,
IF($EH$125&gt;SUM($EH$25:EH46),_xlfn.CONCAT(", ",EJ46),
IF($EH$125=SUM($EH$25:EH46),_xlfn.CONCAT(" y ",EJ46)))))</f>
        <v/>
      </c>
      <c r="EJ46" s="89" t="s">
        <v>5141</v>
      </c>
      <c r="EO46" s="35"/>
      <c r="EP46" s="35" t="str">
        <f>IF(CNGE_2025_M1_Secc5_Sub1!$D52="","",CNGE_2025_M1_Secc5_Sub1!$D52)</f>
        <v/>
      </c>
    </row>
    <row r="47" spans="3:146" ht="15" customHeight="1">
      <c r="C47" s="38" t="s">
        <v>5074</v>
      </c>
      <c r="D47" s="1020" t="str">
        <f>IF(CNGE_2025_M1_Secc5_Sub3!D90="","",CNGE_2025_M1_Secc5_Sub3!D90)</f>
        <v/>
      </c>
      <c r="E47" s="889"/>
      <c r="F47" s="889"/>
      <c r="G47" s="890"/>
      <c r="H47" s="815"/>
      <c r="I47" s="796"/>
      <c r="J47" s="796"/>
      <c r="K47" s="796"/>
      <c r="L47" s="796"/>
      <c r="M47" s="796"/>
      <c r="N47" s="796"/>
      <c r="O47" s="796"/>
      <c r="P47" s="796"/>
      <c r="Q47" s="796"/>
      <c r="R47" s="796"/>
      <c r="S47" s="796"/>
      <c r="T47" s="796"/>
      <c r="U47" s="796"/>
      <c r="V47" s="796"/>
      <c r="W47" s="796"/>
      <c r="X47" s="796"/>
      <c r="Y47" s="796"/>
      <c r="Z47" s="796"/>
      <c r="AA47" s="796"/>
      <c r="AB47" s="796"/>
      <c r="AC47" s="796"/>
      <c r="AD47" s="796"/>
      <c r="AE47" s="796"/>
      <c r="AF47" s="796"/>
      <c r="AG47" s="796"/>
      <c r="AH47" s="796"/>
      <c r="AI47" s="796"/>
      <c r="AJ47" s="796"/>
      <c r="AK47" s="796"/>
      <c r="AL47" s="796"/>
      <c r="AM47" s="796"/>
      <c r="AN47" s="796"/>
      <c r="AO47" s="796"/>
      <c r="AP47" s="796"/>
      <c r="AQ47" s="796"/>
      <c r="AR47" s="796"/>
      <c r="AS47" s="796"/>
      <c r="AT47" s="796"/>
      <c r="AU47" s="796"/>
      <c r="AV47" s="796"/>
      <c r="AW47" s="796"/>
      <c r="AX47" s="796"/>
      <c r="AY47" s="796"/>
      <c r="AZ47" s="796"/>
      <c r="BA47" s="796"/>
      <c r="BB47" s="796"/>
      <c r="BC47" s="796"/>
      <c r="BD47" s="796"/>
      <c r="BE47" s="796"/>
      <c r="BF47" s="796"/>
      <c r="BG47" s="796"/>
      <c r="BH47" s="796"/>
      <c r="BI47" s="796"/>
      <c r="BJ47" s="796"/>
      <c r="BK47" s="796"/>
      <c r="BL47" s="796"/>
      <c r="BM47" s="796"/>
      <c r="BN47" s="796"/>
      <c r="BO47" s="796"/>
      <c r="BP47" s="796"/>
      <c r="BQ47" s="796"/>
      <c r="BR47" s="796"/>
      <c r="BS47" s="796"/>
      <c r="BT47" s="796"/>
      <c r="BU47" s="796"/>
      <c r="BV47" s="796"/>
      <c r="BW47" s="796"/>
      <c r="BX47" s="796"/>
      <c r="BY47" s="796"/>
      <c r="BZ47" s="796"/>
      <c r="CA47" s="796"/>
      <c r="CB47" s="796"/>
      <c r="CC47" s="796"/>
      <c r="CD47" s="796"/>
      <c r="CE47" s="796"/>
      <c r="CF47" s="796"/>
      <c r="CG47" s="796"/>
      <c r="CH47" s="796"/>
      <c r="CI47" s="796"/>
      <c r="CJ47" s="796"/>
      <c r="CK47" s="796"/>
      <c r="CL47" s="796"/>
      <c r="CM47" s="796"/>
      <c r="CN47" s="796"/>
      <c r="CO47" s="796"/>
      <c r="CP47" s="796"/>
      <c r="CQ47" s="796"/>
      <c r="CR47" s="796"/>
      <c r="CS47" s="796"/>
      <c r="CT47" s="796"/>
      <c r="CU47" s="796"/>
      <c r="CV47" s="796"/>
      <c r="CW47" s="796"/>
      <c r="CX47" s="796"/>
      <c r="CY47" s="796"/>
      <c r="CZ47" s="796"/>
      <c r="DA47" s="796"/>
      <c r="DB47" s="796"/>
      <c r="DC47" s="796"/>
      <c r="DD47" s="796"/>
      <c r="DE47" s="796"/>
      <c r="DF47" s="796"/>
      <c r="DG47" s="796"/>
      <c r="DH47" s="796"/>
      <c r="DI47" s="796"/>
      <c r="DJ47" s="796"/>
      <c r="DK47" s="796"/>
      <c r="DL47" s="796"/>
      <c r="DM47" s="796"/>
      <c r="DN47" s="796"/>
      <c r="DO47" s="796"/>
      <c r="DP47" s="796"/>
      <c r="DQ47" s="796"/>
      <c r="DR47" s="796"/>
      <c r="DS47" s="796"/>
      <c r="DT47" s="796"/>
      <c r="DU47" s="796"/>
      <c r="DV47" s="796"/>
      <c r="DW47" s="796"/>
      <c r="DX47" s="796"/>
      <c r="DY47" s="796"/>
      <c r="EB47" s="745">
        <f t="shared" si="0"/>
        <v>0</v>
      </c>
      <c r="EC47" s="468">
        <f t="shared" si="1"/>
        <v>0</v>
      </c>
      <c r="ED47" s="293">
        <f t="shared" si="2"/>
        <v>0</v>
      </c>
      <c r="EE47" s="294" t="str">
        <f>IF(ED47=0,"",
IF(SUM($ED$25:ED47)=1,EF47,
IF($ED$125&gt;SUM($ED$25:ED47),_xlfn.CONCAT(", ",EF47),
IF($ED$125=SUM($ED$25:ED47),_xlfn.CONCAT(" y ",EF47)))))</f>
        <v/>
      </c>
      <c r="EF47" s="368" t="s">
        <v>5142</v>
      </c>
      <c r="EG47" s="751">
        <f t="shared" si="3"/>
        <v>0</v>
      </c>
      <c r="EH47" s="293">
        <f t="shared" si="4"/>
        <v>0</v>
      </c>
      <c r="EI47" s="294" t="str">
        <f>IF(EH47=0,"",
IF(SUM($EH$25:EH47)=1,EJ47,
IF($EH$125&gt;SUM($EH$25:EH47),_xlfn.CONCAT(", ",EJ47),
IF($EH$125=SUM($EH$25:EH47),_xlfn.CONCAT(" y ",EJ47)))))</f>
        <v/>
      </c>
      <c r="EJ47" s="89" t="s">
        <v>5142</v>
      </c>
      <c r="EO47" s="35"/>
      <c r="EP47" s="35" t="str">
        <f>IF(CNGE_2025_M1_Secc5_Sub1!$D53="","",CNGE_2025_M1_Secc5_Sub1!$D53)</f>
        <v/>
      </c>
    </row>
    <row r="48" spans="3:146" ht="15" customHeight="1">
      <c r="C48" s="38" t="s">
        <v>5075</v>
      </c>
      <c r="D48" s="1020" t="str">
        <f>IF(CNGE_2025_M1_Secc5_Sub3!D91="","",CNGE_2025_M1_Secc5_Sub3!D91)</f>
        <v/>
      </c>
      <c r="E48" s="889"/>
      <c r="F48" s="889"/>
      <c r="G48" s="890"/>
      <c r="H48" s="815"/>
      <c r="I48" s="796"/>
      <c r="J48" s="796"/>
      <c r="K48" s="796"/>
      <c r="L48" s="796"/>
      <c r="M48" s="796"/>
      <c r="N48" s="796"/>
      <c r="O48" s="796"/>
      <c r="P48" s="796"/>
      <c r="Q48" s="796"/>
      <c r="R48" s="796"/>
      <c r="S48" s="796"/>
      <c r="T48" s="796"/>
      <c r="U48" s="796"/>
      <c r="V48" s="796"/>
      <c r="W48" s="796"/>
      <c r="X48" s="796"/>
      <c r="Y48" s="796"/>
      <c r="Z48" s="796"/>
      <c r="AA48" s="796"/>
      <c r="AB48" s="796"/>
      <c r="AC48" s="796"/>
      <c r="AD48" s="796"/>
      <c r="AE48" s="796"/>
      <c r="AF48" s="796"/>
      <c r="AG48" s="796"/>
      <c r="AH48" s="796"/>
      <c r="AI48" s="796"/>
      <c r="AJ48" s="796"/>
      <c r="AK48" s="796"/>
      <c r="AL48" s="796"/>
      <c r="AM48" s="796"/>
      <c r="AN48" s="796"/>
      <c r="AO48" s="796"/>
      <c r="AP48" s="796"/>
      <c r="AQ48" s="796"/>
      <c r="AR48" s="796"/>
      <c r="AS48" s="796"/>
      <c r="AT48" s="796"/>
      <c r="AU48" s="796"/>
      <c r="AV48" s="796"/>
      <c r="AW48" s="796"/>
      <c r="AX48" s="796"/>
      <c r="AY48" s="796"/>
      <c r="AZ48" s="796"/>
      <c r="BA48" s="796"/>
      <c r="BB48" s="796"/>
      <c r="BC48" s="796"/>
      <c r="BD48" s="796"/>
      <c r="BE48" s="796"/>
      <c r="BF48" s="796"/>
      <c r="BG48" s="796"/>
      <c r="BH48" s="796"/>
      <c r="BI48" s="796"/>
      <c r="BJ48" s="796"/>
      <c r="BK48" s="796"/>
      <c r="BL48" s="796"/>
      <c r="BM48" s="796"/>
      <c r="BN48" s="796"/>
      <c r="BO48" s="796"/>
      <c r="BP48" s="796"/>
      <c r="BQ48" s="796"/>
      <c r="BR48" s="796"/>
      <c r="BS48" s="796"/>
      <c r="BT48" s="796"/>
      <c r="BU48" s="796"/>
      <c r="BV48" s="796"/>
      <c r="BW48" s="796"/>
      <c r="BX48" s="796"/>
      <c r="BY48" s="796"/>
      <c r="BZ48" s="796"/>
      <c r="CA48" s="796"/>
      <c r="CB48" s="796"/>
      <c r="CC48" s="796"/>
      <c r="CD48" s="796"/>
      <c r="CE48" s="796"/>
      <c r="CF48" s="796"/>
      <c r="CG48" s="796"/>
      <c r="CH48" s="796"/>
      <c r="CI48" s="796"/>
      <c r="CJ48" s="796"/>
      <c r="CK48" s="796"/>
      <c r="CL48" s="796"/>
      <c r="CM48" s="796"/>
      <c r="CN48" s="796"/>
      <c r="CO48" s="796"/>
      <c r="CP48" s="796"/>
      <c r="CQ48" s="796"/>
      <c r="CR48" s="796"/>
      <c r="CS48" s="796"/>
      <c r="CT48" s="796"/>
      <c r="CU48" s="796"/>
      <c r="CV48" s="796"/>
      <c r="CW48" s="796"/>
      <c r="CX48" s="796"/>
      <c r="CY48" s="796"/>
      <c r="CZ48" s="796"/>
      <c r="DA48" s="796"/>
      <c r="DB48" s="796"/>
      <c r="DC48" s="796"/>
      <c r="DD48" s="796"/>
      <c r="DE48" s="796"/>
      <c r="DF48" s="796"/>
      <c r="DG48" s="796"/>
      <c r="DH48" s="796"/>
      <c r="DI48" s="796"/>
      <c r="DJ48" s="796"/>
      <c r="DK48" s="796"/>
      <c r="DL48" s="796"/>
      <c r="DM48" s="796"/>
      <c r="DN48" s="796"/>
      <c r="DO48" s="796"/>
      <c r="DP48" s="796"/>
      <c r="DQ48" s="796"/>
      <c r="DR48" s="796"/>
      <c r="DS48" s="796"/>
      <c r="DT48" s="796"/>
      <c r="DU48" s="796"/>
      <c r="DV48" s="796"/>
      <c r="DW48" s="796"/>
      <c r="DX48" s="796"/>
      <c r="DY48" s="796"/>
      <c r="EB48" s="745">
        <f t="shared" si="0"/>
        <v>0</v>
      </c>
      <c r="EC48" s="468">
        <f t="shared" si="1"/>
        <v>0</v>
      </c>
      <c r="ED48" s="293">
        <f t="shared" si="2"/>
        <v>0</v>
      </c>
      <c r="EE48" s="294" t="str">
        <f>IF(ED48=0,"",
IF(SUM($ED$25:ED48)=1,EF48,
IF($ED$125&gt;SUM($ED$25:ED48),_xlfn.CONCAT(", ",EF48),
IF($ED$125=SUM($ED$25:ED48),_xlfn.CONCAT(" y ",EF48)))))</f>
        <v/>
      </c>
      <c r="EF48" s="368" t="s">
        <v>5143</v>
      </c>
      <c r="EG48" s="751">
        <f t="shared" si="3"/>
        <v>0</v>
      </c>
      <c r="EH48" s="293">
        <f t="shared" si="4"/>
        <v>0</v>
      </c>
      <c r="EI48" s="294" t="str">
        <f>IF(EH48=0,"",
IF(SUM($EH$25:EH48)=1,EJ48,
IF($EH$125&gt;SUM($EH$25:EH48),_xlfn.CONCAT(", ",EJ48),
IF($EH$125=SUM($EH$25:EH48),_xlfn.CONCAT(" y ",EJ48)))))</f>
        <v/>
      </c>
      <c r="EJ48" s="89" t="s">
        <v>5143</v>
      </c>
      <c r="EO48" s="35"/>
      <c r="EP48" s="35" t="str">
        <f>IF(CNGE_2025_M1_Secc5_Sub1!$D54="","",CNGE_2025_M1_Secc5_Sub1!$D54)</f>
        <v/>
      </c>
    </row>
    <row r="49" spans="3:146" ht="15" customHeight="1">
      <c r="C49" s="38" t="s">
        <v>5076</v>
      </c>
      <c r="D49" s="1020" t="str">
        <f>IF(CNGE_2025_M1_Secc5_Sub3!D92="","",CNGE_2025_M1_Secc5_Sub3!D92)</f>
        <v/>
      </c>
      <c r="E49" s="889"/>
      <c r="F49" s="889"/>
      <c r="G49" s="890"/>
      <c r="H49" s="815"/>
      <c r="I49" s="796"/>
      <c r="J49" s="796"/>
      <c r="K49" s="796"/>
      <c r="L49" s="796"/>
      <c r="M49" s="796"/>
      <c r="N49" s="796"/>
      <c r="O49" s="796"/>
      <c r="P49" s="796"/>
      <c r="Q49" s="796"/>
      <c r="R49" s="796"/>
      <c r="S49" s="796"/>
      <c r="T49" s="796"/>
      <c r="U49" s="796"/>
      <c r="V49" s="796"/>
      <c r="W49" s="796"/>
      <c r="X49" s="796"/>
      <c r="Y49" s="796"/>
      <c r="Z49" s="796"/>
      <c r="AA49" s="796"/>
      <c r="AB49" s="796"/>
      <c r="AC49" s="796"/>
      <c r="AD49" s="796"/>
      <c r="AE49" s="796"/>
      <c r="AF49" s="796"/>
      <c r="AG49" s="796"/>
      <c r="AH49" s="796"/>
      <c r="AI49" s="796"/>
      <c r="AJ49" s="796"/>
      <c r="AK49" s="796"/>
      <c r="AL49" s="796"/>
      <c r="AM49" s="796"/>
      <c r="AN49" s="796"/>
      <c r="AO49" s="796"/>
      <c r="AP49" s="796"/>
      <c r="AQ49" s="796"/>
      <c r="AR49" s="796"/>
      <c r="AS49" s="796"/>
      <c r="AT49" s="796"/>
      <c r="AU49" s="796"/>
      <c r="AV49" s="796"/>
      <c r="AW49" s="796"/>
      <c r="AX49" s="796"/>
      <c r="AY49" s="796"/>
      <c r="AZ49" s="796"/>
      <c r="BA49" s="796"/>
      <c r="BB49" s="796"/>
      <c r="BC49" s="796"/>
      <c r="BD49" s="796"/>
      <c r="BE49" s="796"/>
      <c r="BF49" s="796"/>
      <c r="BG49" s="796"/>
      <c r="BH49" s="796"/>
      <c r="BI49" s="796"/>
      <c r="BJ49" s="796"/>
      <c r="BK49" s="796"/>
      <c r="BL49" s="796"/>
      <c r="BM49" s="796"/>
      <c r="BN49" s="796"/>
      <c r="BO49" s="796"/>
      <c r="BP49" s="796"/>
      <c r="BQ49" s="796"/>
      <c r="BR49" s="796"/>
      <c r="BS49" s="796"/>
      <c r="BT49" s="796"/>
      <c r="BU49" s="796"/>
      <c r="BV49" s="796"/>
      <c r="BW49" s="796"/>
      <c r="BX49" s="796"/>
      <c r="BY49" s="796"/>
      <c r="BZ49" s="796"/>
      <c r="CA49" s="796"/>
      <c r="CB49" s="796"/>
      <c r="CC49" s="796"/>
      <c r="CD49" s="796"/>
      <c r="CE49" s="796"/>
      <c r="CF49" s="796"/>
      <c r="CG49" s="796"/>
      <c r="CH49" s="796"/>
      <c r="CI49" s="796"/>
      <c r="CJ49" s="796"/>
      <c r="CK49" s="796"/>
      <c r="CL49" s="796"/>
      <c r="CM49" s="796"/>
      <c r="CN49" s="796"/>
      <c r="CO49" s="796"/>
      <c r="CP49" s="796"/>
      <c r="CQ49" s="796"/>
      <c r="CR49" s="796"/>
      <c r="CS49" s="796"/>
      <c r="CT49" s="796"/>
      <c r="CU49" s="796"/>
      <c r="CV49" s="796"/>
      <c r="CW49" s="796"/>
      <c r="CX49" s="796"/>
      <c r="CY49" s="796"/>
      <c r="CZ49" s="796"/>
      <c r="DA49" s="796"/>
      <c r="DB49" s="796"/>
      <c r="DC49" s="796"/>
      <c r="DD49" s="796"/>
      <c r="DE49" s="796"/>
      <c r="DF49" s="796"/>
      <c r="DG49" s="796"/>
      <c r="DH49" s="796"/>
      <c r="DI49" s="796"/>
      <c r="DJ49" s="796"/>
      <c r="DK49" s="796"/>
      <c r="DL49" s="796"/>
      <c r="DM49" s="796"/>
      <c r="DN49" s="796"/>
      <c r="DO49" s="796"/>
      <c r="DP49" s="796"/>
      <c r="DQ49" s="796"/>
      <c r="DR49" s="796"/>
      <c r="DS49" s="796"/>
      <c r="DT49" s="796"/>
      <c r="DU49" s="796"/>
      <c r="DV49" s="796"/>
      <c r="DW49" s="796"/>
      <c r="DX49" s="796"/>
      <c r="DY49" s="796"/>
      <c r="EB49" s="745">
        <f t="shared" si="0"/>
        <v>0</v>
      </c>
      <c r="EC49" s="468">
        <f t="shared" si="1"/>
        <v>0</v>
      </c>
      <c r="ED49" s="293">
        <f t="shared" si="2"/>
        <v>0</v>
      </c>
      <c r="EE49" s="294" t="str">
        <f>IF(ED49=0,"",
IF(SUM($ED$25:ED49)=1,EF49,
IF($ED$125&gt;SUM($ED$25:ED49),_xlfn.CONCAT(", ",EF49),
IF($ED$125=SUM($ED$25:ED49),_xlfn.CONCAT(" y ",EF49)))))</f>
        <v/>
      </c>
      <c r="EF49" s="368" t="s">
        <v>5144</v>
      </c>
      <c r="EG49" s="751">
        <f t="shared" si="3"/>
        <v>0</v>
      </c>
      <c r="EH49" s="293">
        <f t="shared" si="4"/>
        <v>0</v>
      </c>
      <c r="EI49" s="294" t="str">
        <f>IF(EH49=0,"",
IF(SUM($EH$25:EH49)=1,EJ49,
IF($EH$125&gt;SUM($EH$25:EH49),_xlfn.CONCAT(", ",EJ49),
IF($EH$125=SUM($EH$25:EH49),_xlfn.CONCAT(" y ",EJ49)))))</f>
        <v/>
      </c>
      <c r="EJ49" s="89" t="s">
        <v>5144</v>
      </c>
      <c r="EO49" s="35"/>
      <c r="EP49" s="35" t="str">
        <f>IF(CNGE_2025_M1_Secc5_Sub1!$D55="","",CNGE_2025_M1_Secc5_Sub1!$D55)</f>
        <v/>
      </c>
    </row>
    <row r="50" spans="3:146" ht="15" customHeight="1">
      <c r="C50" s="38" t="s">
        <v>5077</v>
      </c>
      <c r="D50" s="1020" t="str">
        <f>IF(CNGE_2025_M1_Secc5_Sub3!D93="","",CNGE_2025_M1_Secc5_Sub3!D93)</f>
        <v/>
      </c>
      <c r="E50" s="889"/>
      <c r="F50" s="889"/>
      <c r="G50" s="890"/>
      <c r="H50" s="815"/>
      <c r="I50" s="796"/>
      <c r="J50" s="796"/>
      <c r="K50" s="796"/>
      <c r="L50" s="796"/>
      <c r="M50" s="796"/>
      <c r="N50" s="796"/>
      <c r="O50" s="796"/>
      <c r="P50" s="796"/>
      <c r="Q50" s="796"/>
      <c r="R50" s="796"/>
      <c r="S50" s="796"/>
      <c r="T50" s="796"/>
      <c r="U50" s="796"/>
      <c r="V50" s="796"/>
      <c r="W50" s="796"/>
      <c r="X50" s="796"/>
      <c r="Y50" s="796"/>
      <c r="Z50" s="796"/>
      <c r="AA50" s="796"/>
      <c r="AB50" s="796"/>
      <c r="AC50" s="796"/>
      <c r="AD50" s="796"/>
      <c r="AE50" s="796"/>
      <c r="AF50" s="796"/>
      <c r="AG50" s="796"/>
      <c r="AH50" s="796"/>
      <c r="AI50" s="796"/>
      <c r="AJ50" s="796"/>
      <c r="AK50" s="796"/>
      <c r="AL50" s="796"/>
      <c r="AM50" s="796"/>
      <c r="AN50" s="796"/>
      <c r="AO50" s="796"/>
      <c r="AP50" s="796"/>
      <c r="AQ50" s="796"/>
      <c r="AR50" s="796"/>
      <c r="AS50" s="796"/>
      <c r="AT50" s="796"/>
      <c r="AU50" s="796"/>
      <c r="AV50" s="796"/>
      <c r="AW50" s="796"/>
      <c r="AX50" s="796"/>
      <c r="AY50" s="796"/>
      <c r="AZ50" s="796"/>
      <c r="BA50" s="796"/>
      <c r="BB50" s="796"/>
      <c r="BC50" s="796"/>
      <c r="BD50" s="796"/>
      <c r="BE50" s="796"/>
      <c r="BF50" s="796"/>
      <c r="BG50" s="796"/>
      <c r="BH50" s="796"/>
      <c r="BI50" s="796"/>
      <c r="BJ50" s="796"/>
      <c r="BK50" s="796"/>
      <c r="BL50" s="796"/>
      <c r="BM50" s="796"/>
      <c r="BN50" s="796"/>
      <c r="BO50" s="796"/>
      <c r="BP50" s="796"/>
      <c r="BQ50" s="796"/>
      <c r="BR50" s="796"/>
      <c r="BS50" s="796"/>
      <c r="BT50" s="796"/>
      <c r="BU50" s="796"/>
      <c r="BV50" s="796"/>
      <c r="BW50" s="796"/>
      <c r="BX50" s="796"/>
      <c r="BY50" s="796"/>
      <c r="BZ50" s="796"/>
      <c r="CA50" s="796"/>
      <c r="CB50" s="796"/>
      <c r="CC50" s="796"/>
      <c r="CD50" s="796"/>
      <c r="CE50" s="796"/>
      <c r="CF50" s="796"/>
      <c r="CG50" s="796"/>
      <c r="CH50" s="796"/>
      <c r="CI50" s="796"/>
      <c r="CJ50" s="796"/>
      <c r="CK50" s="796"/>
      <c r="CL50" s="796"/>
      <c r="CM50" s="796"/>
      <c r="CN50" s="796"/>
      <c r="CO50" s="796"/>
      <c r="CP50" s="796"/>
      <c r="CQ50" s="796"/>
      <c r="CR50" s="796"/>
      <c r="CS50" s="796"/>
      <c r="CT50" s="796"/>
      <c r="CU50" s="796"/>
      <c r="CV50" s="796"/>
      <c r="CW50" s="796"/>
      <c r="CX50" s="796"/>
      <c r="CY50" s="796"/>
      <c r="CZ50" s="796"/>
      <c r="DA50" s="796"/>
      <c r="DB50" s="796"/>
      <c r="DC50" s="796"/>
      <c r="DD50" s="796"/>
      <c r="DE50" s="796"/>
      <c r="DF50" s="796"/>
      <c r="DG50" s="796"/>
      <c r="DH50" s="796"/>
      <c r="DI50" s="796"/>
      <c r="DJ50" s="796"/>
      <c r="DK50" s="796"/>
      <c r="DL50" s="796"/>
      <c r="DM50" s="796"/>
      <c r="DN50" s="796"/>
      <c r="DO50" s="796"/>
      <c r="DP50" s="796"/>
      <c r="DQ50" s="796"/>
      <c r="DR50" s="796"/>
      <c r="DS50" s="796"/>
      <c r="DT50" s="796"/>
      <c r="DU50" s="796"/>
      <c r="DV50" s="796"/>
      <c r="DW50" s="796"/>
      <c r="DX50" s="796"/>
      <c r="DY50" s="796"/>
      <c r="EB50" s="745">
        <f t="shared" si="0"/>
        <v>0</v>
      </c>
      <c r="EC50" s="468">
        <f t="shared" si="1"/>
        <v>0</v>
      </c>
      <c r="ED50" s="293">
        <f t="shared" si="2"/>
        <v>0</v>
      </c>
      <c r="EE50" s="294" t="str">
        <f>IF(ED50=0,"",
IF(SUM($ED$25:ED50)=1,EF50,
IF($ED$125&gt;SUM($ED$25:ED50),_xlfn.CONCAT(", ",EF50),
IF($ED$125=SUM($ED$25:ED50),_xlfn.CONCAT(" y ",EF50)))))</f>
        <v/>
      </c>
      <c r="EF50" s="368" t="s">
        <v>5145</v>
      </c>
      <c r="EG50" s="751">
        <f t="shared" si="3"/>
        <v>0</v>
      </c>
      <c r="EH50" s="293">
        <f t="shared" si="4"/>
        <v>0</v>
      </c>
      <c r="EI50" s="294" t="str">
        <f>IF(EH50=0,"",
IF(SUM($EH$25:EH50)=1,EJ50,
IF($EH$125&gt;SUM($EH$25:EH50),_xlfn.CONCAT(", ",EJ50),
IF($EH$125=SUM($EH$25:EH50),_xlfn.CONCAT(" y ",EJ50)))))</f>
        <v/>
      </c>
      <c r="EJ50" s="89" t="s">
        <v>5145</v>
      </c>
      <c r="EO50" s="35"/>
      <c r="EP50" s="35" t="str">
        <f>IF(CNGE_2025_M1_Secc5_Sub1!$D56="","",CNGE_2025_M1_Secc5_Sub1!$D56)</f>
        <v/>
      </c>
    </row>
    <row r="51" spans="3:146" ht="15" customHeight="1">
      <c r="C51" s="38" t="s">
        <v>5078</v>
      </c>
      <c r="D51" s="1020" t="str">
        <f>IF(CNGE_2025_M1_Secc5_Sub3!D94="","",CNGE_2025_M1_Secc5_Sub3!D94)</f>
        <v/>
      </c>
      <c r="E51" s="889"/>
      <c r="F51" s="889"/>
      <c r="G51" s="890"/>
      <c r="H51" s="815"/>
      <c r="I51" s="796"/>
      <c r="J51" s="796"/>
      <c r="K51" s="796"/>
      <c r="L51" s="796"/>
      <c r="M51" s="796"/>
      <c r="N51" s="796"/>
      <c r="O51" s="796"/>
      <c r="P51" s="796"/>
      <c r="Q51" s="796"/>
      <c r="R51" s="796"/>
      <c r="S51" s="796"/>
      <c r="T51" s="796"/>
      <c r="U51" s="796"/>
      <c r="V51" s="796"/>
      <c r="W51" s="796"/>
      <c r="X51" s="796"/>
      <c r="Y51" s="796"/>
      <c r="Z51" s="796"/>
      <c r="AA51" s="796"/>
      <c r="AB51" s="796"/>
      <c r="AC51" s="796"/>
      <c r="AD51" s="796"/>
      <c r="AE51" s="796"/>
      <c r="AF51" s="796"/>
      <c r="AG51" s="796"/>
      <c r="AH51" s="796"/>
      <c r="AI51" s="796"/>
      <c r="AJ51" s="796"/>
      <c r="AK51" s="796"/>
      <c r="AL51" s="796"/>
      <c r="AM51" s="796"/>
      <c r="AN51" s="796"/>
      <c r="AO51" s="796"/>
      <c r="AP51" s="796"/>
      <c r="AQ51" s="796"/>
      <c r="AR51" s="796"/>
      <c r="AS51" s="796"/>
      <c r="AT51" s="796"/>
      <c r="AU51" s="796"/>
      <c r="AV51" s="796"/>
      <c r="AW51" s="796"/>
      <c r="AX51" s="796"/>
      <c r="AY51" s="796"/>
      <c r="AZ51" s="796"/>
      <c r="BA51" s="796"/>
      <c r="BB51" s="796"/>
      <c r="BC51" s="796"/>
      <c r="BD51" s="796"/>
      <c r="BE51" s="796"/>
      <c r="BF51" s="796"/>
      <c r="BG51" s="796"/>
      <c r="BH51" s="796"/>
      <c r="BI51" s="796"/>
      <c r="BJ51" s="796"/>
      <c r="BK51" s="796"/>
      <c r="BL51" s="796"/>
      <c r="BM51" s="796"/>
      <c r="BN51" s="796"/>
      <c r="BO51" s="796"/>
      <c r="BP51" s="796"/>
      <c r="BQ51" s="796"/>
      <c r="BR51" s="796"/>
      <c r="BS51" s="796"/>
      <c r="BT51" s="796"/>
      <c r="BU51" s="796"/>
      <c r="BV51" s="796"/>
      <c r="BW51" s="796"/>
      <c r="BX51" s="796"/>
      <c r="BY51" s="796"/>
      <c r="BZ51" s="796"/>
      <c r="CA51" s="796"/>
      <c r="CB51" s="796"/>
      <c r="CC51" s="796"/>
      <c r="CD51" s="796"/>
      <c r="CE51" s="796"/>
      <c r="CF51" s="796"/>
      <c r="CG51" s="796"/>
      <c r="CH51" s="796"/>
      <c r="CI51" s="796"/>
      <c r="CJ51" s="796"/>
      <c r="CK51" s="796"/>
      <c r="CL51" s="796"/>
      <c r="CM51" s="796"/>
      <c r="CN51" s="796"/>
      <c r="CO51" s="796"/>
      <c r="CP51" s="796"/>
      <c r="CQ51" s="796"/>
      <c r="CR51" s="796"/>
      <c r="CS51" s="796"/>
      <c r="CT51" s="796"/>
      <c r="CU51" s="796"/>
      <c r="CV51" s="796"/>
      <c r="CW51" s="796"/>
      <c r="CX51" s="796"/>
      <c r="CY51" s="796"/>
      <c r="CZ51" s="796"/>
      <c r="DA51" s="796"/>
      <c r="DB51" s="796"/>
      <c r="DC51" s="796"/>
      <c r="DD51" s="796"/>
      <c r="DE51" s="796"/>
      <c r="DF51" s="796"/>
      <c r="DG51" s="796"/>
      <c r="DH51" s="796"/>
      <c r="DI51" s="796"/>
      <c r="DJ51" s="796"/>
      <c r="DK51" s="796"/>
      <c r="DL51" s="796"/>
      <c r="DM51" s="796"/>
      <c r="DN51" s="796"/>
      <c r="DO51" s="796"/>
      <c r="DP51" s="796"/>
      <c r="DQ51" s="796"/>
      <c r="DR51" s="796"/>
      <c r="DS51" s="796"/>
      <c r="DT51" s="796"/>
      <c r="DU51" s="796"/>
      <c r="DV51" s="796"/>
      <c r="DW51" s="796"/>
      <c r="DX51" s="796"/>
      <c r="DY51" s="796"/>
      <c r="EB51" s="745">
        <f t="shared" si="0"/>
        <v>0</v>
      </c>
      <c r="EC51" s="468">
        <f t="shared" si="1"/>
        <v>0</v>
      </c>
      <c r="ED51" s="293">
        <f t="shared" si="2"/>
        <v>0</v>
      </c>
      <c r="EE51" s="294" t="str">
        <f>IF(ED51=0,"",
IF(SUM($ED$25:ED51)=1,EF51,
IF($ED$125&gt;SUM($ED$25:ED51),_xlfn.CONCAT(", ",EF51),
IF($ED$125=SUM($ED$25:ED51),_xlfn.CONCAT(" y ",EF51)))))</f>
        <v/>
      </c>
      <c r="EF51" s="368" t="s">
        <v>5146</v>
      </c>
      <c r="EG51" s="751">
        <f t="shared" si="3"/>
        <v>0</v>
      </c>
      <c r="EH51" s="293">
        <f t="shared" si="4"/>
        <v>0</v>
      </c>
      <c r="EI51" s="294" t="str">
        <f>IF(EH51=0,"",
IF(SUM($EH$25:EH51)=1,EJ51,
IF($EH$125&gt;SUM($EH$25:EH51),_xlfn.CONCAT(", ",EJ51),
IF($EH$125=SUM($EH$25:EH51),_xlfn.CONCAT(" y ",EJ51)))))</f>
        <v/>
      </c>
      <c r="EJ51" s="89" t="s">
        <v>5146</v>
      </c>
      <c r="EO51" s="35"/>
      <c r="EP51" s="35" t="str">
        <f>IF(CNGE_2025_M1_Secc5_Sub1!$D57="","",CNGE_2025_M1_Secc5_Sub1!$D57)</f>
        <v/>
      </c>
    </row>
    <row r="52" spans="3:146" ht="15" customHeight="1">
      <c r="C52" s="38" t="s">
        <v>5079</v>
      </c>
      <c r="D52" s="1020" t="str">
        <f>IF(CNGE_2025_M1_Secc5_Sub3!D95="","",CNGE_2025_M1_Secc5_Sub3!D95)</f>
        <v/>
      </c>
      <c r="E52" s="889"/>
      <c r="F52" s="889"/>
      <c r="G52" s="890"/>
      <c r="H52" s="815"/>
      <c r="I52" s="796"/>
      <c r="J52" s="796"/>
      <c r="K52" s="796"/>
      <c r="L52" s="796"/>
      <c r="M52" s="796"/>
      <c r="N52" s="796"/>
      <c r="O52" s="796"/>
      <c r="P52" s="796"/>
      <c r="Q52" s="796"/>
      <c r="R52" s="796"/>
      <c r="S52" s="796"/>
      <c r="T52" s="796"/>
      <c r="U52" s="796"/>
      <c r="V52" s="796"/>
      <c r="W52" s="796"/>
      <c r="X52" s="796"/>
      <c r="Y52" s="796"/>
      <c r="Z52" s="796"/>
      <c r="AA52" s="796"/>
      <c r="AB52" s="796"/>
      <c r="AC52" s="796"/>
      <c r="AD52" s="796"/>
      <c r="AE52" s="796"/>
      <c r="AF52" s="796"/>
      <c r="AG52" s="796"/>
      <c r="AH52" s="796"/>
      <c r="AI52" s="796"/>
      <c r="AJ52" s="796"/>
      <c r="AK52" s="796"/>
      <c r="AL52" s="796"/>
      <c r="AM52" s="796"/>
      <c r="AN52" s="796"/>
      <c r="AO52" s="796"/>
      <c r="AP52" s="796"/>
      <c r="AQ52" s="796"/>
      <c r="AR52" s="796"/>
      <c r="AS52" s="796"/>
      <c r="AT52" s="796"/>
      <c r="AU52" s="796"/>
      <c r="AV52" s="796"/>
      <c r="AW52" s="796"/>
      <c r="AX52" s="796"/>
      <c r="AY52" s="796"/>
      <c r="AZ52" s="796"/>
      <c r="BA52" s="796"/>
      <c r="BB52" s="796"/>
      <c r="BC52" s="796"/>
      <c r="BD52" s="796"/>
      <c r="BE52" s="796"/>
      <c r="BF52" s="796"/>
      <c r="BG52" s="796"/>
      <c r="BH52" s="796"/>
      <c r="BI52" s="796"/>
      <c r="BJ52" s="796"/>
      <c r="BK52" s="796"/>
      <c r="BL52" s="796"/>
      <c r="BM52" s="796"/>
      <c r="BN52" s="796"/>
      <c r="BO52" s="796"/>
      <c r="BP52" s="796"/>
      <c r="BQ52" s="796"/>
      <c r="BR52" s="796"/>
      <c r="BS52" s="796"/>
      <c r="BT52" s="796"/>
      <c r="BU52" s="796"/>
      <c r="BV52" s="796"/>
      <c r="BW52" s="796"/>
      <c r="BX52" s="796"/>
      <c r="BY52" s="796"/>
      <c r="BZ52" s="796"/>
      <c r="CA52" s="796"/>
      <c r="CB52" s="796"/>
      <c r="CC52" s="796"/>
      <c r="CD52" s="796"/>
      <c r="CE52" s="796"/>
      <c r="CF52" s="796"/>
      <c r="CG52" s="796"/>
      <c r="CH52" s="796"/>
      <c r="CI52" s="796"/>
      <c r="CJ52" s="796"/>
      <c r="CK52" s="796"/>
      <c r="CL52" s="796"/>
      <c r="CM52" s="796"/>
      <c r="CN52" s="796"/>
      <c r="CO52" s="796"/>
      <c r="CP52" s="796"/>
      <c r="CQ52" s="796"/>
      <c r="CR52" s="796"/>
      <c r="CS52" s="796"/>
      <c r="CT52" s="796"/>
      <c r="CU52" s="796"/>
      <c r="CV52" s="796"/>
      <c r="CW52" s="796"/>
      <c r="CX52" s="796"/>
      <c r="CY52" s="796"/>
      <c r="CZ52" s="796"/>
      <c r="DA52" s="796"/>
      <c r="DB52" s="796"/>
      <c r="DC52" s="796"/>
      <c r="DD52" s="796"/>
      <c r="DE52" s="796"/>
      <c r="DF52" s="796"/>
      <c r="DG52" s="796"/>
      <c r="DH52" s="796"/>
      <c r="DI52" s="796"/>
      <c r="DJ52" s="796"/>
      <c r="DK52" s="796"/>
      <c r="DL52" s="796"/>
      <c r="DM52" s="796"/>
      <c r="DN52" s="796"/>
      <c r="DO52" s="796"/>
      <c r="DP52" s="796"/>
      <c r="DQ52" s="796"/>
      <c r="DR52" s="796"/>
      <c r="DS52" s="796"/>
      <c r="DT52" s="796"/>
      <c r="DU52" s="796"/>
      <c r="DV52" s="796"/>
      <c r="DW52" s="796"/>
      <c r="DX52" s="796"/>
      <c r="DY52" s="796"/>
      <c r="EB52" s="745">
        <f t="shared" si="0"/>
        <v>0</v>
      </c>
      <c r="EC52" s="468">
        <f t="shared" si="1"/>
        <v>0</v>
      </c>
      <c r="ED52" s="293">
        <f t="shared" si="2"/>
        <v>0</v>
      </c>
      <c r="EE52" s="294" t="str">
        <f>IF(ED52=0,"",
IF(SUM($ED$25:ED52)=1,EF52,
IF($ED$125&gt;SUM($ED$25:ED52),_xlfn.CONCAT(", ",EF52),
IF($ED$125=SUM($ED$25:ED52),_xlfn.CONCAT(" y ",EF52)))))</f>
        <v/>
      </c>
      <c r="EF52" s="368" t="s">
        <v>5147</v>
      </c>
      <c r="EG52" s="751">
        <f t="shared" si="3"/>
        <v>0</v>
      </c>
      <c r="EH52" s="293">
        <f t="shared" si="4"/>
        <v>0</v>
      </c>
      <c r="EI52" s="294" t="str">
        <f>IF(EH52=0,"",
IF(SUM($EH$25:EH52)=1,EJ52,
IF($EH$125&gt;SUM($EH$25:EH52),_xlfn.CONCAT(", ",EJ52),
IF($EH$125=SUM($EH$25:EH52),_xlfn.CONCAT(" y ",EJ52)))))</f>
        <v/>
      </c>
      <c r="EJ52" s="89" t="s">
        <v>5147</v>
      </c>
      <c r="EO52" s="35"/>
      <c r="EP52" s="35" t="str">
        <f>IF(CNGE_2025_M1_Secc5_Sub1!$D58="","",CNGE_2025_M1_Secc5_Sub1!$D58)</f>
        <v/>
      </c>
    </row>
    <row r="53" spans="3:146" ht="15" customHeight="1">
      <c r="C53" s="38" t="s">
        <v>5080</v>
      </c>
      <c r="D53" s="1020" t="str">
        <f>IF(CNGE_2025_M1_Secc5_Sub3!D96="","",CNGE_2025_M1_Secc5_Sub3!D96)</f>
        <v/>
      </c>
      <c r="E53" s="889"/>
      <c r="F53" s="889"/>
      <c r="G53" s="890"/>
      <c r="H53" s="815"/>
      <c r="I53" s="796"/>
      <c r="J53" s="796"/>
      <c r="K53" s="796"/>
      <c r="L53" s="796"/>
      <c r="M53" s="796"/>
      <c r="N53" s="796"/>
      <c r="O53" s="796"/>
      <c r="P53" s="796"/>
      <c r="Q53" s="796"/>
      <c r="R53" s="796"/>
      <c r="S53" s="796"/>
      <c r="T53" s="796"/>
      <c r="U53" s="796"/>
      <c r="V53" s="796"/>
      <c r="W53" s="796"/>
      <c r="X53" s="796"/>
      <c r="Y53" s="796"/>
      <c r="Z53" s="796"/>
      <c r="AA53" s="796"/>
      <c r="AB53" s="796"/>
      <c r="AC53" s="796"/>
      <c r="AD53" s="796"/>
      <c r="AE53" s="796"/>
      <c r="AF53" s="796"/>
      <c r="AG53" s="796"/>
      <c r="AH53" s="796"/>
      <c r="AI53" s="796"/>
      <c r="AJ53" s="796"/>
      <c r="AK53" s="796"/>
      <c r="AL53" s="796"/>
      <c r="AM53" s="796"/>
      <c r="AN53" s="796"/>
      <c r="AO53" s="796"/>
      <c r="AP53" s="796"/>
      <c r="AQ53" s="796"/>
      <c r="AR53" s="796"/>
      <c r="AS53" s="796"/>
      <c r="AT53" s="796"/>
      <c r="AU53" s="796"/>
      <c r="AV53" s="796"/>
      <c r="AW53" s="796"/>
      <c r="AX53" s="796"/>
      <c r="AY53" s="796"/>
      <c r="AZ53" s="796"/>
      <c r="BA53" s="796"/>
      <c r="BB53" s="796"/>
      <c r="BC53" s="796"/>
      <c r="BD53" s="796"/>
      <c r="BE53" s="796"/>
      <c r="BF53" s="796"/>
      <c r="BG53" s="796"/>
      <c r="BH53" s="796"/>
      <c r="BI53" s="796"/>
      <c r="BJ53" s="796"/>
      <c r="BK53" s="796"/>
      <c r="BL53" s="796"/>
      <c r="BM53" s="796"/>
      <c r="BN53" s="796"/>
      <c r="BO53" s="796"/>
      <c r="BP53" s="796"/>
      <c r="BQ53" s="796"/>
      <c r="BR53" s="796"/>
      <c r="BS53" s="796"/>
      <c r="BT53" s="796"/>
      <c r="BU53" s="796"/>
      <c r="BV53" s="796"/>
      <c r="BW53" s="796"/>
      <c r="BX53" s="796"/>
      <c r="BY53" s="796"/>
      <c r="BZ53" s="796"/>
      <c r="CA53" s="796"/>
      <c r="CB53" s="796"/>
      <c r="CC53" s="796"/>
      <c r="CD53" s="796"/>
      <c r="CE53" s="796"/>
      <c r="CF53" s="796"/>
      <c r="CG53" s="796"/>
      <c r="CH53" s="796"/>
      <c r="CI53" s="796"/>
      <c r="CJ53" s="796"/>
      <c r="CK53" s="796"/>
      <c r="CL53" s="796"/>
      <c r="CM53" s="796"/>
      <c r="CN53" s="796"/>
      <c r="CO53" s="796"/>
      <c r="CP53" s="796"/>
      <c r="CQ53" s="796"/>
      <c r="CR53" s="796"/>
      <c r="CS53" s="796"/>
      <c r="CT53" s="796"/>
      <c r="CU53" s="796"/>
      <c r="CV53" s="796"/>
      <c r="CW53" s="796"/>
      <c r="CX53" s="796"/>
      <c r="CY53" s="796"/>
      <c r="CZ53" s="796"/>
      <c r="DA53" s="796"/>
      <c r="DB53" s="796"/>
      <c r="DC53" s="796"/>
      <c r="DD53" s="796"/>
      <c r="DE53" s="796"/>
      <c r="DF53" s="796"/>
      <c r="DG53" s="796"/>
      <c r="DH53" s="796"/>
      <c r="DI53" s="796"/>
      <c r="DJ53" s="796"/>
      <c r="DK53" s="796"/>
      <c r="DL53" s="796"/>
      <c r="DM53" s="796"/>
      <c r="DN53" s="796"/>
      <c r="DO53" s="796"/>
      <c r="DP53" s="796"/>
      <c r="DQ53" s="796"/>
      <c r="DR53" s="796"/>
      <c r="DS53" s="796"/>
      <c r="DT53" s="796"/>
      <c r="DU53" s="796"/>
      <c r="DV53" s="796"/>
      <c r="DW53" s="796"/>
      <c r="DX53" s="796"/>
      <c r="DY53" s="796"/>
      <c r="EB53" s="745">
        <f t="shared" si="0"/>
        <v>0</v>
      </c>
      <c r="EC53" s="468">
        <f t="shared" si="1"/>
        <v>0</v>
      </c>
      <c r="ED53" s="293">
        <f t="shared" si="2"/>
        <v>0</v>
      </c>
      <c r="EE53" s="294" t="str">
        <f>IF(ED53=0,"",
IF(SUM($ED$25:ED53)=1,EF53,
IF($ED$125&gt;SUM($ED$25:ED53),_xlfn.CONCAT(", ",EF53),
IF($ED$125=SUM($ED$25:ED53),_xlfn.CONCAT(" y ",EF53)))))</f>
        <v/>
      </c>
      <c r="EF53" s="368" t="s">
        <v>5148</v>
      </c>
      <c r="EG53" s="751">
        <f t="shared" si="3"/>
        <v>0</v>
      </c>
      <c r="EH53" s="293">
        <f t="shared" si="4"/>
        <v>0</v>
      </c>
      <c r="EI53" s="294" t="str">
        <f>IF(EH53=0,"",
IF(SUM($EH$25:EH53)=1,EJ53,
IF($EH$125&gt;SUM($EH$25:EH53),_xlfn.CONCAT(", ",EJ53),
IF($EH$125=SUM($EH$25:EH53),_xlfn.CONCAT(" y ",EJ53)))))</f>
        <v/>
      </c>
      <c r="EJ53" s="89" t="s">
        <v>5148</v>
      </c>
      <c r="EO53" s="35"/>
      <c r="EP53" s="35" t="str">
        <f>IF(CNGE_2025_M1_Secc5_Sub1!$D59="","",CNGE_2025_M1_Secc5_Sub1!$D59)</f>
        <v/>
      </c>
    </row>
    <row r="54" spans="3:146" ht="15" customHeight="1">
      <c r="C54" s="38" t="s">
        <v>5081</v>
      </c>
      <c r="D54" s="1020" t="str">
        <f>IF(CNGE_2025_M1_Secc5_Sub3!D97="","",CNGE_2025_M1_Secc5_Sub3!D97)</f>
        <v/>
      </c>
      <c r="E54" s="889"/>
      <c r="F54" s="889"/>
      <c r="G54" s="890"/>
      <c r="H54" s="815"/>
      <c r="I54" s="796"/>
      <c r="J54" s="796"/>
      <c r="K54" s="796"/>
      <c r="L54" s="796"/>
      <c r="M54" s="796"/>
      <c r="N54" s="796"/>
      <c r="O54" s="796"/>
      <c r="P54" s="796"/>
      <c r="Q54" s="796"/>
      <c r="R54" s="796"/>
      <c r="S54" s="796"/>
      <c r="T54" s="796"/>
      <c r="U54" s="796"/>
      <c r="V54" s="796"/>
      <c r="W54" s="796"/>
      <c r="X54" s="796"/>
      <c r="Y54" s="796"/>
      <c r="Z54" s="796"/>
      <c r="AA54" s="796"/>
      <c r="AB54" s="796"/>
      <c r="AC54" s="796"/>
      <c r="AD54" s="796"/>
      <c r="AE54" s="796"/>
      <c r="AF54" s="796"/>
      <c r="AG54" s="796"/>
      <c r="AH54" s="796"/>
      <c r="AI54" s="796"/>
      <c r="AJ54" s="796"/>
      <c r="AK54" s="796"/>
      <c r="AL54" s="796"/>
      <c r="AM54" s="796"/>
      <c r="AN54" s="796"/>
      <c r="AO54" s="796"/>
      <c r="AP54" s="796"/>
      <c r="AQ54" s="796"/>
      <c r="AR54" s="796"/>
      <c r="AS54" s="796"/>
      <c r="AT54" s="796"/>
      <c r="AU54" s="796"/>
      <c r="AV54" s="796"/>
      <c r="AW54" s="796"/>
      <c r="AX54" s="796"/>
      <c r="AY54" s="796"/>
      <c r="AZ54" s="796"/>
      <c r="BA54" s="796"/>
      <c r="BB54" s="796"/>
      <c r="BC54" s="796"/>
      <c r="BD54" s="796"/>
      <c r="BE54" s="796"/>
      <c r="BF54" s="796"/>
      <c r="BG54" s="796"/>
      <c r="BH54" s="796"/>
      <c r="BI54" s="796"/>
      <c r="BJ54" s="796"/>
      <c r="BK54" s="796"/>
      <c r="BL54" s="796"/>
      <c r="BM54" s="796"/>
      <c r="BN54" s="796"/>
      <c r="BO54" s="796"/>
      <c r="BP54" s="796"/>
      <c r="BQ54" s="796"/>
      <c r="BR54" s="796"/>
      <c r="BS54" s="796"/>
      <c r="BT54" s="796"/>
      <c r="BU54" s="796"/>
      <c r="BV54" s="796"/>
      <c r="BW54" s="796"/>
      <c r="BX54" s="796"/>
      <c r="BY54" s="796"/>
      <c r="BZ54" s="796"/>
      <c r="CA54" s="796"/>
      <c r="CB54" s="796"/>
      <c r="CC54" s="796"/>
      <c r="CD54" s="796"/>
      <c r="CE54" s="796"/>
      <c r="CF54" s="796"/>
      <c r="CG54" s="796"/>
      <c r="CH54" s="796"/>
      <c r="CI54" s="796"/>
      <c r="CJ54" s="796"/>
      <c r="CK54" s="796"/>
      <c r="CL54" s="796"/>
      <c r="CM54" s="796"/>
      <c r="CN54" s="796"/>
      <c r="CO54" s="796"/>
      <c r="CP54" s="796"/>
      <c r="CQ54" s="796"/>
      <c r="CR54" s="796"/>
      <c r="CS54" s="796"/>
      <c r="CT54" s="796"/>
      <c r="CU54" s="796"/>
      <c r="CV54" s="796"/>
      <c r="CW54" s="796"/>
      <c r="CX54" s="796"/>
      <c r="CY54" s="796"/>
      <c r="CZ54" s="796"/>
      <c r="DA54" s="796"/>
      <c r="DB54" s="796"/>
      <c r="DC54" s="796"/>
      <c r="DD54" s="796"/>
      <c r="DE54" s="796"/>
      <c r="DF54" s="796"/>
      <c r="DG54" s="796"/>
      <c r="DH54" s="796"/>
      <c r="DI54" s="796"/>
      <c r="DJ54" s="796"/>
      <c r="DK54" s="796"/>
      <c r="DL54" s="796"/>
      <c r="DM54" s="796"/>
      <c r="DN54" s="796"/>
      <c r="DO54" s="796"/>
      <c r="DP54" s="796"/>
      <c r="DQ54" s="796"/>
      <c r="DR54" s="796"/>
      <c r="DS54" s="796"/>
      <c r="DT54" s="796"/>
      <c r="DU54" s="796"/>
      <c r="DV54" s="796"/>
      <c r="DW54" s="796"/>
      <c r="DX54" s="796"/>
      <c r="DY54" s="796"/>
      <c r="EB54" s="745">
        <f t="shared" si="0"/>
        <v>0</v>
      </c>
      <c r="EC54" s="468">
        <f t="shared" si="1"/>
        <v>0</v>
      </c>
      <c r="ED54" s="293">
        <f t="shared" si="2"/>
        <v>0</v>
      </c>
      <c r="EE54" s="294" t="str">
        <f>IF(ED54=0,"",
IF(SUM($ED$25:ED54)=1,EF54,
IF($ED$125&gt;SUM($ED$25:ED54),_xlfn.CONCAT(", ",EF54),
IF($ED$125=SUM($ED$25:ED54),_xlfn.CONCAT(" y ",EF54)))))</f>
        <v/>
      </c>
      <c r="EF54" s="368" t="s">
        <v>5149</v>
      </c>
      <c r="EG54" s="751">
        <f t="shared" si="3"/>
        <v>0</v>
      </c>
      <c r="EH54" s="293">
        <f t="shared" si="4"/>
        <v>0</v>
      </c>
      <c r="EI54" s="294" t="str">
        <f>IF(EH54=0,"",
IF(SUM($EH$25:EH54)=1,EJ54,
IF($EH$125&gt;SUM($EH$25:EH54),_xlfn.CONCAT(", ",EJ54),
IF($EH$125=SUM($EH$25:EH54),_xlfn.CONCAT(" y ",EJ54)))))</f>
        <v/>
      </c>
      <c r="EJ54" s="89" t="s">
        <v>5149</v>
      </c>
      <c r="EO54" s="35"/>
      <c r="EP54" s="35" t="str">
        <f>IF(CNGE_2025_M1_Secc5_Sub1!$D60="","",CNGE_2025_M1_Secc5_Sub1!$D60)</f>
        <v/>
      </c>
    </row>
    <row r="55" spans="3:146" ht="15" customHeight="1">
      <c r="C55" s="38" t="s">
        <v>5082</v>
      </c>
      <c r="D55" s="1020" t="str">
        <f>IF(CNGE_2025_M1_Secc5_Sub3!D98="","",CNGE_2025_M1_Secc5_Sub3!D98)</f>
        <v/>
      </c>
      <c r="E55" s="889"/>
      <c r="F55" s="889"/>
      <c r="G55" s="890"/>
      <c r="H55" s="815"/>
      <c r="I55" s="796"/>
      <c r="J55" s="796"/>
      <c r="K55" s="796"/>
      <c r="L55" s="796"/>
      <c r="M55" s="796"/>
      <c r="N55" s="796"/>
      <c r="O55" s="796"/>
      <c r="P55" s="796"/>
      <c r="Q55" s="796"/>
      <c r="R55" s="796"/>
      <c r="S55" s="796"/>
      <c r="T55" s="796"/>
      <c r="U55" s="796"/>
      <c r="V55" s="796"/>
      <c r="W55" s="796"/>
      <c r="X55" s="796"/>
      <c r="Y55" s="796"/>
      <c r="Z55" s="796"/>
      <c r="AA55" s="796"/>
      <c r="AB55" s="796"/>
      <c r="AC55" s="796"/>
      <c r="AD55" s="796"/>
      <c r="AE55" s="796"/>
      <c r="AF55" s="796"/>
      <c r="AG55" s="796"/>
      <c r="AH55" s="796"/>
      <c r="AI55" s="796"/>
      <c r="AJ55" s="796"/>
      <c r="AK55" s="796"/>
      <c r="AL55" s="796"/>
      <c r="AM55" s="796"/>
      <c r="AN55" s="796"/>
      <c r="AO55" s="796"/>
      <c r="AP55" s="796"/>
      <c r="AQ55" s="796"/>
      <c r="AR55" s="796"/>
      <c r="AS55" s="796"/>
      <c r="AT55" s="796"/>
      <c r="AU55" s="796"/>
      <c r="AV55" s="796"/>
      <c r="AW55" s="796"/>
      <c r="AX55" s="796"/>
      <c r="AY55" s="796"/>
      <c r="AZ55" s="796"/>
      <c r="BA55" s="796"/>
      <c r="BB55" s="796"/>
      <c r="BC55" s="796"/>
      <c r="BD55" s="796"/>
      <c r="BE55" s="796"/>
      <c r="BF55" s="796"/>
      <c r="BG55" s="796"/>
      <c r="BH55" s="796"/>
      <c r="BI55" s="796"/>
      <c r="BJ55" s="796"/>
      <c r="BK55" s="796"/>
      <c r="BL55" s="796"/>
      <c r="BM55" s="796"/>
      <c r="BN55" s="796"/>
      <c r="BO55" s="796"/>
      <c r="BP55" s="796"/>
      <c r="BQ55" s="796"/>
      <c r="BR55" s="796"/>
      <c r="BS55" s="796"/>
      <c r="BT55" s="796"/>
      <c r="BU55" s="796"/>
      <c r="BV55" s="796"/>
      <c r="BW55" s="796"/>
      <c r="BX55" s="796"/>
      <c r="BY55" s="796"/>
      <c r="BZ55" s="796"/>
      <c r="CA55" s="796"/>
      <c r="CB55" s="796"/>
      <c r="CC55" s="796"/>
      <c r="CD55" s="796"/>
      <c r="CE55" s="796"/>
      <c r="CF55" s="796"/>
      <c r="CG55" s="796"/>
      <c r="CH55" s="796"/>
      <c r="CI55" s="796"/>
      <c r="CJ55" s="796"/>
      <c r="CK55" s="796"/>
      <c r="CL55" s="796"/>
      <c r="CM55" s="796"/>
      <c r="CN55" s="796"/>
      <c r="CO55" s="796"/>
      <c r="CP55" s="796"/>
      <c r="CQ55" s="796"/>
      <c r="CR55" s="796"/>
      <c r="CS55" s="796"/>
      <c r="CT55" s="796"/>
      <c r="CU55" s="796"/>
      <c r="CV55" s="796"/>
      <c r="CW55" s="796"/>
      <c r="CX55" s="796"/>
      <c r="CY55" s="796"/>
      <c r="CZ55" s="796"/>
      <c r="DA55" s="796"/>
      <c r="DB55" s="796"/>
      <c r="DC55" s="796"/>
      <c r="DD55" s="796"/>
      <c r="DE55" s="796"/>
      <c r="DF55" s="796"/>
      <c r="DG55" s="796"/>
      <c r="DH55" s="796"/>
      <c r="DI55" s="796"/>
      <c r="DJ55" s="796"/>
      <c r="DK55" s="796"/>
      <c r="DL55" s="796"/>
      <c r="DM55" s="796"/>
      <c r="DN55" s="796"/>
      <c r="DO55" s="796"/>
      <c r="DP55" s="796"/>
      <c r="DQ55" s="796"/>
      <c r="DR55" s="796"/>
      <c r="DS55" s="796"/>
      <c r="DT55" s="796"/>
      <c r="DU55" s="796"/>
      <c r="DV55" s="796"/>
      <c r="DW55" s="796"/>
      <c r="DX55" s="796"/>
      <c r="DY55" s="796"/>
      <c r="EB55" s="745">
        <f t="shared" si="0"/>
        <v>0</v>
      </c>
      <c r="EC55" s="468">
        <f t="shared" si="1"/>
        <v>0</v>
      </c>
      <c r="ED55" s="293">
        <f t="shared" si="2"/>
        <v>0</v>
      </c>
      <c r="EE55" s="294" t="str">
        <f>IF(ED55=0,"",
IF(SUM($ED$25:ED55)=1,EF55,
IF($ED$125&gt;SUM($ED$25:ED55),_xlfn.CONCAT(", ",EF55),
IF($ED$125=SUM($ED$25:ED55),_xlfn.CONCAT(" y ",EF55)))))</f>
        <v/>
      </c>
      <c r="EF55" s="368" t="s">
        <v>5150</v>
      </c>
      <c r="EG55" s="751">
        <f t="shared" si="3"/>
        <v>0</v>
      </c>
      <c r="EH55" s="293">
        <f t="shared" si="4"/>
        <v>0</v>
      </c>
      <c r="EI55" s="294" t="str">
        <f>IF(EH55=0,"",
IF(SUM($EH$25:EH55)=1,EJ55,
IF($EH$125&gt;SUM($EH$25:EH55),_xlfn.CONCAT(", ",EJ55),
IF($EH$125=SUM($EH$25:EH55),_xlfn.CONCAT(" y ",EJ55)))))</f>
        <v/>
      </c>
      <c r="EJ55" s="89" t="s">
        <v>5150</v>
      </c>
      <c r="EO55" s="35"/>
      <c r="EP55" s="35" t="str">
        <f>IF(CNGE_2025_M1_Secc5_Sub1!$D61="","",CNGE_2025_M1_Secc5_Sub1!$D61)</f>
        <v/>
      </c>
    </row>
    <row r="56" spans="3:146" ht="15" customHeight="1">
      <c r="C56" s="38" t="s">
        <v>5083</v>
      </c>
      <c r="D56" s="1020" t="str">
        <f>IF(CNGE_2025_M1_Secc5_Sub3!D99="","",CNGE_2025_M1_Secc5_Sub3!D99)</f>
        <v/>
      </c>
      <c r="E56" s="889"/>
      <c r="F56" s="889"/>
      <c r="G56" s="890"/>
      <c r="H56" s="815"/>
      <c r="I56" s="796"/>
      <c r="J56" s="796"/>
      <c r="K56" s="796"/>
      <c r="L56" s="796"/>
      <c r="M56" s="796"/>
      <c r="N56" s="796"/>
      <c r="O56" s="796"/>
      <c r="P56" s="796"/>
      <c r="Q56" s="796"/>
      <c r="R56" s="796"/>
      <c r="S56" s="796"/>
      <c r="T56" s="796"/>
      <c r="U56" s="796"/>
      <c r="V56" s="796"/>
      <c r="W56" s="796"/>
      <c r="X56" s="796"/>
      <c r="Y56" s="796"/>
      <c r="Z56" s="796"/>
      <c r="AA56" s="796"/>
      <c r="AB56" s="796"/>
      <c r="AC56" s="796"/>
      <c r="AD56" s="796"/>
      <c r="AE56" s="796"/>
      <c r="AF56" s="796"/>
      <c r="AG56" s="796"/>
      <c r="AH56" s="796"/>
      <c r="AI56" s="796"/>
      <c r="AJ56" s="796"/>
      <c r="AK56" s="796"/>
      <c r="AL56" s="796"/>
      <c r="AM56" s="796"/>
      <c r="AN56" s="796"/>
      <c r="AO56" s="796"/>
      <c r="AP56" s="796"/>
      <c r="AQ56" s="796"/>
      <c r="AR56" s="796"/>
      <c r="AS56" s="796"/>
      <c r="AT56" s="796"/>
      <c r="AU56" s="796"/>
      <c r="AV56" s="796"/>
      <c r="AW56" s="796"/>
      <c r="AX56" s="796"/>
      <c r="AY56" s="796"/>
      <c r="AZ56" s="796"/>
      <c r="BA56" s="796"/>
      <c r="BB56" s="796"/>
      <c r="BC56" s="796"/>
      <c r="BD56" s="796"/>
      <c r="BE56" s="796"/>
      <c r="BF56" s="796"/>
      <c r="BG56" s="796"/>
      <c r="BH56" s="796"/>
      <c r="BI56" s="796"/>
      <c r="BJ56" s="796"/>
      <c r="BK56" s="796"/>
      <c r="BL56" s="796"/>
      <c r="BM56" s="796"/>
      <c r="BN56" s="796"/>
      <c r="BO56" s="796"/>
      <c r="BP56" s="796"/>
      <c r="BQ56" s="796"/>
      <c r="BR56" s="796"/>
      <c r="BS56" s="796"/>
      <c r="BT56" s="796"/>
      <c r="BU56" s="796"/>
      <c r="BV56" s="796"/>
      <c r="BW56" s="796"/>
      <c r="BX56" s="796"/>
      <c r="BY56" s="796"/>
      <c r="BZ56" s="796"/>
      <c r="CA56" s="796"/>
      <c r="CB56" s="796"/>
      <c r="CC56" s="796"/>
      <c r="CD56" s="796"/>
      <c r="CE56" s="796"/>
      <c r="CF56" s="796"/>
      <c r="CG56" s="796"/>
      <c r="CH56" s="796"/>
      <c r="CI56" s="796"/>
      <c r="CJ56" s="796"/>
      <c r="CK56" s="796"/>
      <c r="CL56" s="796"/>
      <c r="CM56" s="796"/>
      <c r="CN56" s="796"/>
      <c r="CO56" s="796"/>
      <c r="CP56" s="796"/>
      <c r="CQ56" s="796"/>
      <c r="CR56" s="796"/>
      <c r="CS56" s="796"/>
      <c r="CT56" s="796"/>
      <c r="CU56" s="796"/>
      <c r="CV56" s="796"/>
      <c r="CW56" s="796"/>
      <c r="CX56" s="796"/>
      <c r="CY56" s="796"/>
      <c r="CZ56" s="796"/>
      <c r="DA56" s="796"/>
      <c r="DB56" s="796"/>
      <c r="DC56" s="796"/>
      <c r="DD56" s="796"/>
      <c r="DE56" s="796"/>
      <c r="DF56" s="796"/>
      <c r="DG56" s="796"/>
      <c r="DH56" s="796"/>
      <c r="DI56" s="796"/>
      <c r="DJ56" s="796"/>
      <c r="DK56" s="796"/>
      <c r="DL56" s="796"/>
      <c r="DM56" s="796"/>
      <c r="DN56" s="796"/>
      <c r="DO56" s="796"/>
      <c r="DP56" s="796"/>
      <c r="DQ56" s="796"/>
      <c r="DR56" s="796"/>
      <c r="DS56" s="796"/>
      <c r="DT56" s="796"/>
      <c r="DU56" s="796"/>
      <c r="DV56" s="796"/>
      <c r="DW56" s="796"/>
      <c r="DX56" s="796"/>
      <c r="DY56" s="796"/>
      <c r="EB56" s="745">
        <f t="shared" si="0"/>
        <v>0</v>
      </c>
      <c r="EC56" s="468">
        <f t="shared" si="1"/>
        <v>0</v>
      </c>
      <c r="ED56" s="293">
        <f t="shared" si="2"/>
        <v>0</v>
      </c>
      <c r="EE56" s="294" t="str">
        <f>IF(ED56=0,"",
IF(SUM($ED$25:ED56)=1,EF56,
IF($ED$125&gt;SUM($ED$25:ED56),_xlfn.CONCAT(", ",EF56),
IF($ED$125=SUM($ED$25:ED56),_xlfn.CONCAT(" y ",EF56)))))</f>
        <v/>
      </c>
      <c r="EF56" s="368" t="s">
        <v>5151</v>
      </c>
      <c r="EG56" s="751">
        <f t="shared" si="3"/>
        <v>0</v>
      </c>
      <c r="EH56" s="293">
        <f t="shared" si="4"/>
        <v>0</v>
      </c>
      <c r="EI56" s="294" t="str">
        <f>IF(EH56=0,"",
IF(SUM($EH$25:EH56)=1,EJ56,
IF($EH$125&gt;SUM($EH$25:EH56),_xlfn.CONCAT(", ",EJ56),
IF($EH$125=SUM($EH$25:EH56),_xlfn.CONCAT(" y ",EJ56)))))</f>
        <v/>
      </c>
      <c r="EJ56" s="89" t="s">
        <v>5151</v>
      </c>
      <c r="EO56" s="35"/>
      <c r="EP56" s="35" t="str">
        <f>IF(CNGE_2025_M1_Secc5_Sub1!$D62="","",CNGE_2025_M1_Secc5_Sub1!$D62)</f>
        <v/>
      </c>
    </row>
    <row r="57" spans="3:146" ht="15" customHeight="1">
      <c r="C57" s="38" t="s">
        <v>5084</v>
      </c>
      <c r="D57" s="1020" t="str">
        <f>IF(CNGE_2025_M1_Secc5_Sub3!D100="","",CNGE_2025_M1_Secc5_Sub3!D100)</f>
        <v/>
      </c>
      <c r="E57" s="889"/>
      <c r="F57" s="889"/>
      <c r="G57" s="890"/>
      <c r="H57" s="815"/>
      <c r="I57" s="796"/>
      <c r="J57" s="796"/>
      <c r="K57" s="796"/>
      <c r="L57" s="796"/>
      <c r="M57" s="796"/>
      <c r="N57" s="796"/>
      <c r="O57" s="796"/>
      <c r="P57" s="796"/>
      <c r="Q57" s="796"/>
      <c r="R57" s="796"/>
      <c r="S57" s="796"/>
      <c r="T57" s="796"/>
      <c r="U57" s="796"/>
      <c r="V57" s="796"/>
      <c r="W57" s="796"/>
      <c r="X57" s="796"/>
      <c r="Y57" s="796"/>
      <c r="Z57" s="796"/>
      <c r="AA57" s="796"/>
      <c r="AB57" s="796"/>
      <c r="AC57" s="796"/>
      <c r="AD57" s="796"/>
      <c r="AE57" s="796"/>
      <c r="AF57" s="796"/>
      <c r="AG57" s="796"/>
      <c r="AH57" s="796"/>
      <c r="AI57" s="796"/>
      <c r="AJ57" s="796"/>
      <c r="AK57" s="796"/>
      <c r="AL57" s="796"/>
      <c r="AM57" s="796"/>
      <c r="AN57" s="796"/>
      <c r="AO57" s="796"/>
      <c r="AP57" s="796"/>
      <c r="AQ57" s="796"/>
      <c r="AR57" s="796"/>
      <c r="AS57" s="796"/>
      <c r="AT57" s="796"/>
      <c r="AU57" s="796"/>
      <c r="AV57" s="796"/>
      <c r="AW57" s="796"/>
      <c r="AX57" s="796"/>
      <c r="AY57" s="796"/>
      <c r="AZ57" s="796"/>
      <c r="BA57" s="796"/>
      <c r="BB57" s="796"/>
      <c r="BC57" s="796"/>
      <c r="BD57" s="796"/>
      <c r="BE57" s="796"/>
      <c r="BF57" s="796"/>
      <c r="BG57" s="796"/>
      <c r="BH57" s="796"/>
      <c r="BI57" s="796"/>
      <c r="BJ57" s="796"/>
      <c r="BK57" s="796"/>
      <c r="BL57" s="796"/>
      <c r="BM57" s="796"/>
      <c r="BN57" s="796"/>
      <c r="BO57" s="796"/>
      <c r="BP57" s="796"/>
      <c r="BQ57" s="796"/>
      <c r="BR57" s="796"/>
      <c r="BS57" s="796"/>
      <c r="BT57" s="796"/>
      <c r="BU57" s="796"/>
      <c r="BV57" s="796"/>
      <c r="BW57" s="796"/>
      <c r="BX57" s="796"/>
      <c r="BY57" s="796"/>
      <c r="BZ57" s="796"/>
      <c r="CA57" s="796"/>
      <c r="CB57" s="796"/>
      <c r="CC57" s="796"/>
      <c r="CD57" s="796"/>
      <c r="CE57" s="796"/>
      <c r="CF57" s="796"/>
      <c r="CG57" s="796"/>
      <c r="CH57" s="796"/>
      <c r="CI57" s="796"/>
      <c r="CJ57" s="796"/>
      <c r="CK57" s="796"/>
      <c r="CL57" s="796"/>
      <c r="CM57" s="796"/>
      <c r="CN57" s="796"/>
      <c r="CO57" s="796"/>
      <c r="CP57" s="796"/>
      <c r="CQ57" s="796"/>
      <c r="CR57" s="796"/>
      <c r="CS57" s="796"/>
      <c r="CT57" s="796"/>
      <c r="CU57" s="796"/>
      <c r="CV57" s="796"/>
      <c r="CW57" s="796"/>
      <c r="CX57" s="796"/>
      <c r="CY57" s="796"/>
      <c r="CZ57" s="796"/>
      <c r="DA57" s="796"/>
      <c r="DB57" s="796"/>
      <c r="DC57" s="796"/>
      <c r="DD57" s="796"/>
      <c r="DE57" s="796"/>
      <c r="DF57" s="796"/>
      <c r="DG57" s="796"/>
      <c r="DH57" s="796"/>
      <c r="DI57" s="796"/>
      <c r="DJ57" s="796"/>
      <c r="DK57" s="796"/>
      <c r="DL57" s="796"/>
      <c r="DM57" s="796"/>
      <c r="DN57" s="796"/>
      <c r="DO57" s="796"/>
      <c r="DP57" s="796"/>
      <c r="DQ57" s="796"/>
      <c r="DR57" s="796"/>
      <c r="DS57" s="796"/>
      <c r="DT57" s="796"/>
      <c r="DU57" s="796"/>
      <c r="DV57" s="796"/>
      <c r="DW57" s="796"/>
      <c r="DX57" s="796"/>
      <c r="DY57" s="796"/>
      <c r="EB57" s="745">
        <f t="shared" si="0"/>
        <v>0</v>
      </c>
      <c r="EC57" s="468">
        <f t="shared" si="1"/>
        <v>0</v>
      </c>
      <c r="ED57" s="293">
        <f t="shared" si="2"/>
        <v>0</v>
      </c>
      <c r="EE57" s="294" t="str">
        <f>IF(ED57=0,"",
IF(SUM($ED$25:ED57)=1,EF57,
IF($ED$125&gt;SUM($ED$25:ED57),_xlfn.CONCAT(", ",EF57),
IF($ED$125=SUM($ED$25:ED57),_xlfn.CONCAT(" y ",EF57)))))</f>
        <v/>
      </c>
      <c r="EF57" s="368" t="s">
        <v>5152</v>
      </c>
      <c r="EG57" s="751">
        <f t="shared" si="3"/>
        <v>0</v>
      </c>
      <c r="EH57" s="293">
        <f t="shared" si="4"/>
        <v>0</v>
      </c>
      <c r="EI57" s="294" t="str">
        <f>IF(EH57=0,"",
IF(SUM($EH$25:EH57)=1,EJ57,
IF($EH$125&gt;SUM($EH$25:EH57),_xlfn.CONCAT(", ",EJ57),
IF($EH$125=SUM($EH$25:EH57),_xlfn.CONCAT(" y ",EJ57)))))</f>
        <v/>
      </c>
      <c r="EJ57" s="89" t="s">
        <v>5152</v>
      </c>
      <c r="EO57" s="35"/>
      <c r="EP57" s="35" t="str">
        <f>IF(CNGE_2025_M1_Secc5_Sub1!$D63="","",CNGE_2025_M1_Secc5_Sub1!$D63)</f>
        <v/>
      </c>
    </row>
    <row r="58" spans="3:146" ht="15" customHeight="1">
      <c r="C58" s="38" t="s">
        <v>5085</v>
      </c>
      <c r="D58" s="1020" t="str">
        <f>IF(CNGE_2025_M1_Secc5_Sub3!D101="","",CNGE_2025_M1_Secc5_Sub3!D101)</f>
        <v/>
      </c>
      <c r="E58" s="889"/>
      <c r="F58" s="889"/>
      <c r="G58" s="890"/>
      <c r="H58" s="815"/>
      <c r="I58" s="796"/>
      <c r="J58" s="796"/>
      <c r="K58" s="796"/>
      <c r="L58" s="796"/>
      <c r="M58" s="796"/>
      <c r="N58" s="796"/>
      <c r="O58" s="796"/>
      <c r="P58" s="796"/>
      <c r="Q58" s="796"/>
      <c r="R58" s="796"/>
      <c r="S58" s="796"/>
      <c r="T58" s="796"/>
      <c r="U58" s="796"/>
      <c r="V58" s="796"/>
      <c r="W58" s="796"/>
      <c r="X58" s="796"/>
      <c r="Y58" s="796"/>
      <c r="Z58" s="796"/>
      <c r="AA58" s="796"/>
      <c r="AB58" s="796"/>
      <c r="AC58" s="796"/>
      <c r="AD58" s="796"/>
      <c r="AE58" s="796"/>
      <c r="AF58" s="796"/>
      <c r="AG58" s="796"/>
      <c r="AH58" s="796"/>
      <c r="AI58" s="796"/>
      <c r="AJ58" s="796"/>
      <c r="AK58" s="796"/>
      <c r="AL58" s="796"/>
      <c r="AM58" s="796"/>
      <c r="AN58" s="796"/>
      <c r="AO58" s="796"/>
      <c r="AP58" s="796"/>
      <c r="AQ58" s="796"/>
      <c r="AR58" s="796"/>
      <c r="AS58" s="796"/>
      <c r="AT58" s="796"/>
      <c r="AU58" s="796"/>
      <c r="AV58" s="796"/>
      <c r="AW58" s="796"/>
      <c r="AX58" s="796"/>
      <c r="AY58" s="796"/>
      <c r="AZ58" s="796"/>
      <c r="BA58" s="796"/>
      <c r="BB58" s="796"/>
      <c r="BC58" s="796"/>
      <c r="BD58" s="796"/>
      <c r="BE58" s="796"/>
      <c r="BF58" s="796"/>
      <c r="BG58" s="796"/>
      <c r="BH58" s="796"/>
      <c r="BI58" s="796"/>
      <c r="BJ58" s="796"/>
      <c r="BK58" s="796"/>
      <c r="BL58" s="796"/>
      <c r="BM58" s="796"/>
      <c r="BN58" s="796"/>
      <c r="BO58" s="796"/>
      <c r="BP58" s="796"/>
      <c r="BQ58" s="796"/>
      <c r="BR58" s="796"/>
      <c r="BS58" s="796"/>
      <c r="BT58" s="796"/>
      <c r="BU58" s="796"/>
      <c r="BV58" s="796"/>
      <c r="BW58" s="796"/>
      <c r="BX58" s="796"/>
      <c r="BY58" s="796"/>
      <c r="BZ58" s="796"/>
      <c r="CA58" s="796"/>
      <c r="CB58" s="796"/>
      <c r="CC58" s="796"/>
      <c r="CD58" s="796"/>
      <c r="CE58" s="796"/>
      <c r="CF58" s="796"/>
      <c r="CG58" s="796"/>
      <c r="CH58" s="796"/>
      <c r="CI58" s="796"/>
      <c r="CJ58" s="796"/>
      <c r="CK58" s="796"/>
      <c r="CL58" s="796"/>
      <c r="CM58" s="796"/>
      <c r="CN58" s="796"/>
      <c r="CO58" s="796"/>
      <c r="CP58" s="796"/>
      <c r="CQ58" s="796"/>
      <c r="CR58" s="796"/>
      <c r="CS58" s="796"/>
      <c r="CT58" s="796"/>
      <c r="CU58" s="796"/>
      <c r="CV58" s="796"/>
      <c r="CW58" s="796"/>
      <c r="CX58" s="796"/>
      <c r="CY58" s="796"/>
      <c r="CZ58" s="796"/>
      <c r="DA58" s="796"/>
      <c r="DB58" s="796"/>
      <c r="DC58" s="796"/>
      <c r="DD58" s="796"/>
      <c r="DE58" s="796"/>
      <c r="DF58" s="796"/>
      <c r="DG58" s="796"/>
      <c r="DH58" s="796"/>
      <c r="DI58" s="796"/>
      <c r="DJ58" s="796"/>
      <c r="DK58" s="796"/>
      <c r="DL58" s="796"/>
      <c r="DM58" s="796"/>
      <c r="DN58" s="796"/>
      <c r="DO58" s="796"/>
      <c r="DP58" s="796"/>
      <c r="DQ58" s="796"/>
      <c r="DR58" s="796"/>
      <c r="DS58" s="796"/>
      <c r="DT58" s="796"/>
      <c r="DU58" s="796"/>
      <c r="DV58" s="796"/>
      <c r="DW58" s="796"/>
      <c r="DX58" s="796"/>
      <c r="DY58" s="796"/>
      <c r="EB58" s="745">
        <f t="shared" si="0"/>
        <v>0</v>
      </c>
      <c r="EC58" s="468">
        <f t="shared" si="1"/>
        <v>0</v>
      </c>
      <c r="ED58" s="293">
        <f t="shared" si="2"/>
        <v>0</v>
      </c>
      <c r="EE58" s="294" t="str">
        <f>IF(ED58=0,"",
IF(SUM($ED$25:ED58)=1,EF58,
IF($ED$125&gt;SUM($ED$25:ED58),_xlfn.CONCAT(", ",EF58),
IF($ED$125=SUM($ED$25:ED58),_xlfn.CONCAT(" y ",EF58)))))</f>
        <v/>
      </c>
      <c r="EF58" s="368" t="s">
        <v>5153</v>
      </c>
      <c r="EG58" s="751">
        <f t="shared" si="3"/>
        <v>0</v>
      </c>
      <c r="EH58" s="293">
        <f t="shared" si="4"/>
        <v>0</v>
      </c>
      <c r="EI58" s="294" t="str">
        <f>IF(EH58=0,"",
IF(SUM($EH$25:EH58)=1,EJ58,
IF($EH$125&gt;SUM($EH$25:EH58),_xlfn.CONCAT(", ",EJ58),
IF($EH$125=SUM($EH$25:EH58),_xlfn.CONCAT(" y ",EJ58)))))</f>
        <v/>
      </c>
      <c r="EJ58" s="89" t="s">
        <v>5153</v>
      </c>
      <c r="EO58" s="35"/>
      <c r="EP58" s="35" t="str">
        <f>IF(CNGE_2025_M1_Secc5_Sub1!$D64="","",CNGE_2025_M1_Secc5_Sub1!$D64)</f>
        <v/>
      </c>
    </row>
    <row r="59" spans="3:146" ht="15" customHeight="1">
      <c r="C59" s="38" t="s">
        <v>5086</v>
      </c>
      <c r="D59" s="1020" t="str">
        <f>IF(CNGE_2025_M1_Secc5_Sub3!D102="","",CNGE_2025_M1_Secc5_Sub3!D102)</f>
        <v/>
      </c>
      <c r="E59" s="889"/>
      <c r="F59" s="889"/>
      <c r="G59" s="890"/>
      <c r="H59" s="815"/>
      <c r="I59" s="796"/>
      <c r="J59" s="796"/>
      <c r="K59" s="796"/>
      <c r="L59" s="796"/>
      <c r="M59" s="796"/>
      <c r="N59" s="796"/>
      <c r="O59" s="796"/>
      <c r="P59" s="796"/>
      <c r="Q59" s="796"/>
      <c r="R59" s="796"/>
      <c r="S59" s="796"/>
      <c r="T59" s="796"/>
      <c r="U59" s="796"/>
      <c r="V59" s="796"/>
      <c r="W59" s="796"/>
      <c r="X59" s="796"/>
      <c r="Y59" s="796"/>
      <c r="Z59" s="796"/>
      <c r="AA59" s="796"/>
      <c r="AB59" s="796"/>
      <c r="AC59" s="796"/>
      <c r="AD59" s="796"/>
      <c r="AE59" s="796"/>
      <c r="AF59" s="796"/>
      <c r="AG59" s="796"/>
      <c r="AH59" s="796"/>
      <c r="AI59" s="796"/>
      <c r="AJ59" s="796"/>
      <c r="AK59" s="796"/>
      <c r="AL59" s="796"/>
      <c r="AM59" s="796"/>
      <c r="AN59" s="796"/>
      <c r="AO59" s="796"/>
      <c r="AP59" s="796"/>
      <c r="AQ59" s="796"/>
      <c r="AR59" s="796"/>
      <c r="AS59" s="796"/>
      <c r="AT59" s="796"/>
      <c r="AU59" s="796"/>
      <c r="AV59" s="796"/>
      <c r="AW59" s="796"/>
      <c r="AX59" s="796"/>
      <c r="AY59" s="796"/>
      <c r="AZ59" s="796"/>
      <c r="BA59" s="796"/>
      <c r="BB59" s="796"/>
      <c r="BC59" s="796"/>
      <c r="BD59" s="796"/>
      <c r="BE59" s="796"/>
      <c r="BF59" s="796"/>
      <c r="BG59" s="796"/>
      <c r="BH59" s="796"/>
      <c r="BI59" s="796"/>
      <c r="BJ59" s="796"/>
      <c r="BK59" s="796"/>
      <c r="BL59" s="796"/>
      <c r="BM59" s="796"/>
      <c r="BN59" s="796"/>
      <c r="BO59" s="796"/>
      <c r="BP59" s="796"/>
      <c r="BQ59" s="796"/>
      <c r="BR59" s="796"/>
      <c r="BS59" s="796"/>
      <c r="BT59" s="796"/>
      <c r="BU59" s="796"/>
      <c r="BV59" s="796"/>
      <c r="BW59" s="796"/>
      <c r="BX59" s="796"/>
      <c r="BY59" s="796"/>
      <c r="BZ59" s="796"/>
      <c r="CA59" s="796"/>
      <c r="CB59" s="796"/>
      <c r="CC59" s="796"/>
      <c r="CD59" s="796"/>
      <c r="CE59" s="796"/>
      <c r="CF59" s="796"/>
      <c r="CG59" s="796"/>
      <c r="CH59" s="796"/>
      <c r="CI59" s="796"/>
      <c r="CJ59" s="796"/>
      <c r="CK59" s="796"/>
      <c r="CL59" s="796"/>
      <c r="CM59" s="796"/>
      <c r="CN59" s="796"/>
      <c r="CO59" s="796"/>
      <c r="CP59" s="796"/>
      <c r="CQ59" s="796"/>
      <c r="CR59" s="796"/>
      <c r="CS59" s="796"/>
      <c r="CT59" s="796"/>
      <c r="CU59" s="796"/>
      <c r="CV59" s="796"/>
      <c r="CW59" s="796"/>
      <c r="CX59" s="796"/>
      <c r="CY59" s="796"/>
      <c r="CZ59" s="796"/>
      <c r="DA59" s="796"/>
      <c r="DB59" s="796"/>
      <c r="DC59" s="796"/>
      <c r="DD59" s="796"/>
      <c r="DE59" s="796"/>
      <c r="DF59" s="796"/>
      <c r="DG59" s="796"/>
      <c r="DH59" s="796"/>
      <c r="DI59" s="796"/>
      <c r="DJ59" s="796"/>
      <c r="DK59" s="796"/>
      <c r="DL59" s="796"/>
      <c r="DM59" s="796"/>
      <c r="DN59" s="796"/>
      <c r="DO59" s="796"/>
      <c r="DP59" s="796"/>
      <c r="DQ59" s="796"/>
      <c r="DR59" s="796"/>
      <c r="DS59" s="796"/>
      <c r="DT59" s="796"/>
      <c r="DU59" s="796"/>
      <c r="DV59" s="796"/>
      <c r="DW59" s="796"/>
      <c r="DX59" s="796"/>
      <c r="DY59" s="796"/>
      <c r="EB59" s="745">
        <f t="shared" si="0"/>
        <v>0</v>
      </c>
      <c r="EC59" s="468">
        <f t="shared" si="1"/>
        <v>0</v>
      </c>
      <c r="ED59" s="293">
        <f t="shared" si="2"/>
        <v>0</v>
      </c>
      <c r="EE59" s="294" t="str">
        <f>IF(ED59=0,"",
IF(SUM($ED$25:ED59)=1,EF59,
IF($ED$125&gt;SUM($ED$25:ED59),_xlfn.CONCAT(", ",EF59),
IF($ED$125=SUM($ED$25:ED59),_xlfn.CONCAT(" y ",EF59)))))</f>
        <v/>
      </c>
      <c r="EF59" s="368" t="s">
        <v>5154</v>
      </c>
      <c r="EG59" s="751">
        <f t="shared" si="3"/>
        <v>0</v>
      </c>
      <c r="EH59" s="293">
        <f t="shared" si="4"/>
        <v>0</v>
      </c>
      <c r="EI59" s="294" t="str">
        <f>IF(EH59=0,"",
IF(SUM($EH$25:EH59)=1,EJ59,
IF($EH$125&gt;SUM($EH$25:EH59),_xlfn.CONCAT(", ",EJ59),
IF($EH$125=SUM($EH$25:EH59),_xlfn.CONCAT(" y ",EJ59)))))</f>
        <v/>
      </c>
      <c r="EJ59" s="89" t="s">
        <v>5154</v>
      </c>
      <c r="EO59" s="35"/>
      <c r="EP59" s="35" t="str">
        <f>IF(CNGE_2025_M1_Secc5_Sub1!$D65="","",CNGE_2025_M1_Secc5_Sub1!$D65)</f>
        <v/>
      </c>
    </row>
    <row r="60" spans="3:146" ht="15" customHeight="1">
      <c r="C60" s="38" t="s">
        <v>5155</v>
      </c>
      <c r="D60" s="1020" t="str">
        <f>IF(CNGE_2025_M1_Secc5_Sub3!D103="","",CNGE_2025_M1_Secc5_Sub3!D103)</f>
        <v/>
      </c>
      <c r="E60" s="889"/>
      <c r="F60" s="889"/>
      <c r="G60" s="890"/>
      <c r="H60" s="815"/>
      <c r="I60" s="796"/>
      <c r="J60" s="796"/>
      <c r="K60" s="796"/>
      <c r="L60" s="796"/>
      <c r="M60" s="796"/>
      <c r="N60" s="796"/>
      <c r="O60" s="796"/>
      <c r="P60" s="796"/>
      <c r="Q60" s="796"/>
      <c r="R60" s="796"/>
      <c r="S60" s="796"/>
      <c r="T60" s="796"/>
      <c r="U60" s="796"/>
      <c r="V60" s="796"/>
      <c r="W60" s="796"/>
      <c r="X60" s="796"/>
      <c r="Y60" s="796"/>
      <c r="Z60" s="796"/>
      <c r="AA60" s="796"/>
      <c r="AB60" s="796"/>
      <c r="AC60" s="796"/>
      <c r="AD60" s="796"/>
      <c r="AE60" s="796"/>
      <c r="AF60" s="796"/>
      <c r="AG60" s="796"/>
      <c r="AH60" s="796"/>
      <c r="AI60" s="796"/>
      <c r="AJ60" s="796"/>
      <c r="AK60" s="796"/>
      <c r="AL60" s="796"/>
      <c r="AM60" s="796"/>
      <c r="AN60" s="796"/>
      <c r="AO60" s="796"/>
      <c r="AP60" s="796"/>
      <c r="AQ60" s="796"/>
      <c r="AR60" s="796"/>
      <c r="AS60" s="796"/>
      <c r="AT60" s="796"/>
      <c r="AU60" s="796"/>
      <c r="AV60" s="796"/>
      <c r="AW60" s="796"/>
      <c r="AX60" s="796"/>
      <c r="AY60" s="796"/>
      <c r="AZ60" s="796"/>
      <c r="BA60" s="796"/>
      <c r="BB60" s="796"/>
      <c r="BC60" s="796"/>
      <c r="BD60" s="796"/>
      <c r="BE60" s="796"/>
      <c r="BF60" s="796"/>
      <c r="BG60" s="796"/>
      <c r="BH60" s="796"/>
      <c r="BI60" s="796"/>
      <c r="BJ60" s="796"/>
      <c r="BK60" s="796"/>
      <c r="BL60" s="796"/>
      <c r="BM60" s="796"/>
      <c r="BN60" s="796"/>
      <c r="BO60" s="796"/>
      <c r="BP60" s="796"/>
      <c r="BQ60" s="796"/>
      <c r="BR60" s="796"/>
      <c r="BS60" s="796"/>
      <c r="BT60" s="796"/>
      <c r="BU60" s="796"/>
      <c r="BV60" s="796"/>
      <c r="BW60" s="796"/>
      <c r="BX60" s="796"/>
      <c r="BY60" s="796"/>
      <c r="BZ60" s="796"/>
      <c r="CA60" s="796"/>
      <c r="CB60" s="796"/>
      <c r="CC60" s="796"/>
      <c r="CD60" s="796"/>
      <c r="CE60" s="796"/>
      <c r="CF60" s="796"/>
      <c r="CG60" s="796"/>
      <c r="CH60" s="796"/>
      <c r="CI60" s="796"/>
      <c r="CJ60" s="796"/>
      <c r="CK60" s="796"/>
      <c r="CL60" s="796"/>
      <c r="CM60" s="796"/>
      <c r="CN60" s="796"/>
      <c r="CO60" s="796"/>
      <c r="CP60" s="796"/>
      <c r="CQ60" s="796"/>
      <c r="CR60" s="796"/>
      <c r="CS60" s="796"/>
      <c r="CT60" s="796"/>
      <c r="CU60" s="796"/>
      <c r="CV60" s="796"/>
      <c r="CW60" s="796"/>
      <c r="CX60" s="796"/>
      <c r="CY60" s="796"/>
      <c r="CZ60" s="796"/>
      <c r="DA60" s="796"/>
      <c r="DB60" s="796"/>
      <c r="DC60" s="796"/>
      <c r="DD60" s="796"/>
      <c r="DE60" s="796"/>
      <c r="DF60" s="796"/>
      <c r="DG60" s="796"/>
      <c r="DH60" s="796"/>
      <c r="DI60" s="796"/>
      <c r="DJ60" s="796"/>
      <c r="DK60" s="796"/>
      <c r="DL60" s="796"/>
      <c r="DM60" s="796"/>
      <c r="DN60" s="796"/>
      <c r="DO60" s="796"/>
      <c r="DP60" s="796"/>
      <c r="DQ60" s="796"/>
      <c r="DR60" s="796"/>
      <c r="DS60" s="796"/>
      <c r="DT60" s="796"/>
      <c r="DU60" s="796"/>
      <c r="DV60" s="796"/>
      <c r="DW60" s="796"/>
      <c r="DX60" s="796"/>
      <c r="DY60" s="796"/>
      <c r="EB60" s="745">
        <f t="shared" si="0"/>
        <v>0</v>
      </c>
      <c r="EC60" s="468">
        <f t="shared" si="1"/>
        <v>0</v>
      </c>
      <c r="ED60" s="293">
        <f t="shared" si="2"/>
        <v>0</v>
      </c>
      <c r="EE60" s="294" t="str">
        <f>IF(ED60=0,"",
IF(SUM($ED$25:ED60)=1,EF60,
IF($ED$125&gt;SUM($ED$25:ED60),_xlfn.CONCAT(", ",EF60),
IF($ED$125=SUM($ED$25:ED60),_xlfn.CONCAT(" y ",EF60)))))</f>
        <v/>
      </c>
      <c r="EF60" s="368" t="s">
        <v>5156</v>
      </c>
      <c r="EG60" s="751">
        <f t="shared" si="3"/>
        <v>0</v>
      </c>
      <c r="EH60" s="293">
        <f t="shared" si="4"/>
        <v>0</v>
      </c>
      <c r="EI60" s="294" t="str">
        <f>IF(EH60=0,"",
IF(SUM($EH$25:EH60)=1,EJ60,
IF($EH$125&gt;SUM($EH$25:EH60),_xlfn.CONCAT(", ",EJ60),
IF($EH$125=SUM($EH$25:EH60),_xlfn.CONCAT(" y ",EJ60)))))</f>
        <v/>
      </c>
      <c r="EJ60" s="89" t="s">
        <v>5156</v>
      </c>
      <c r="EO60" s="35"/>
      <c r="EP60" s="35" t="str">
        <f>IF(CNGE_2025_M1_Secc5_Sub1!$D66="","",CNGE_2025_M1_Secc5_Sub1!$D66)</f>
        <v/>
      </c>
    </row>
    <row r="61" spans="3:146" ht="15" customHeight="1">
      <c r="C61" s="38" t="s">
        <v>5157</v>
      </c>
      <c r="D61" s="1020" t="str">
        <f>IF(CNGE_2025_M1_Secc5_Sub3!D104="","",CNGE_2025_M1_Secc5_Sub3!D104)</f>
        <v/>
      </c>
      <c r="E61" s="889"/>
      <c r="F61" s="889"/>
      <c r="G61" s="890"/>
      <c r="H61" s="815"/>
      <c r="I61" s="796"/>
      <c r="J61" s="796"/>
      <c r="K61" s="796"/>
      <c r="L61" s="796"/>
      <c r="M61" s="796"/>
      <c r="N61" s="796"/>
      <c r="O61" s="796"/>
      <c r="P61" s="796"/>
      <c r="Q61" s="796"/>
      <c r="R61" s="796"/>
      <c r="S61" s="796"/>
      <c r="T61" s="796"/>
      <c r="U61" s="796"/>
      <c r="V61" s="796"/>
      <c r="W61" s="796"/>
      <c r="X61" s="796"/>
      <c r="Y61" s="796"/>
      <c r="Z61" s="796"/>
      <c r="AA61" s="796"/>
      <c r="AB61" s="796"/>
      <c r="AC61" s="796"/>
      <c r="AD61" s="796"/>
      <c r="AE61" s="796"/>
      <c r="AF61" s="796"/>
      <c r="AG61" s="796"/>
      <c r="AH61" s="796"/>
      <c r="AI61" s="796"/>
      <c r="AJ61" s="796"/>
      <c r="AK61" s="796"/>
      <c r="AL61" s="796"/>
      <c r="AM61" s="796"/>
      <c r="AN61" s="796"/>
      <c r="AO61" s="796"/>
      <c r="AP61" s="796"/>
      <c r="AQ61" s="796"/>
      <c r="AR61" s="796"/>
      <c r="AS61" s="796"/>
      <c r="AT61" s="796"/>
      <c r="AU61" s="796"/>
      <c r="AV61" s="796"/>
      <c r="AW61" s="796"/>
      <c r="AX61" s="796"/>
      <c r="AY61" s="796"/>
      <c r="AZ61" s="796"/>
      <c r="BA61" s="796"/>
      <c r="BB61" s="796"/>
      <c r="BC61" s="796"/>
      <c r="BD61" s="796"/>
      <c r="BE61" s="796"/>
      <c r="BF61" s="796"/>
      <c r="BG61" s="796"/>
      <c r="BH61" s="796"/>
      <c r="BI61" s="796"/>
      <c r="BJ61" s="796"/>
      <c r="BK61" s="796"/>
      <c r="BL61" s="796"/>
      <c r="BM61" s="796"/>
      <c r="BN61" s="796"/>
      <c r="BO61" s="796"/>
      <c r="BP61" s="796"/>
      <c r="BQ61" s="796"/>
      <c r="BR61" s="796"/>
      <c r="BS61" s="796"/>
      <c r="BT61" s="796"/>
      <c r="BU61" s="796"/>
      <c r="BV61" s="796"/>
      <c r="BW61" s="796"/>
      <c r="BX61" s="796"/>
      <c r="BY61" s="796"/>
      <c r="BZ61" s="796"/>
      <c r="CA61" s="796"/>
      <c r="CB61" s="796"/>
      <c r="CC61" s="796"/>
      <c r="CD61" s="796"/>
      <c r="CE61" s="796"/>
      <c r="CF61" s="796"/>
      <c r="CG61" s="796"/>
      <c r="CH61" s="796"/>
      <c r="CI61" s="796"/>
      <c r="CJ61" s="796"/>
      <c r="CK61" s="796"/>
      <c r="CL61" s="796"/>
      <c r="CM61" s="796"/>
      <c r="CN61" s="796"/>
      <c r="CO61" s="796"/>
      <c r="CP61" s="796"/>
      <c r="CQ61" s="796"/>
      <c r="CR61" s="796"/>
      <c r="CS61" s="796"/>
      <c r="CT61" s="796"/>
      <c r="CU61" s="796"/>
      <c r="CV61" s="796"/>
      <c r="CW61" s="796"/>
      <c r="CX61" s="796"/>
      <c r="CY61" s="796"/>
      <c r="CZ61" s="796"/>
      <c r="DA61" s="796"/>
      <c r="DB61" s="796"/>
      <c r="DC61" s="796"/>
      <c r="DD61" s="796"/>
      <c r="DE61" s="796"/>
      <c r="DF61" s="796"/>
      <c r="DG61" s="796"/>
      <c r="DH61" s="796"/>
      <c r="DI61" s="796"/>
      <c r="DJ61" s="796"/>
      <c r="DK61" s="796"/>
      <c r="DL61" s="796"/>
      <c r="DM61" s="796"/>
      <c r="DN61" s="796"/>
      <c r="DO61" s="796"/>
      <c r="DP61" s="796"/>
      <c r="DQ61" s="796"/>
      <c r="DR61" s="796"/>
      <c r="DS61" s="796"/>
      <c r="DT61" s="796"/>
      <c r="DU61" s="796"/>
      <c r="DV61" s="796"/>
      <c r="DW61" s="796"/>
      <c r="DX61" s="796"/>
      <c r="DY61" s="796"/>
      <c r="EB61" s="745">
        <f t="shared" si="0"/>
        <v>0</v>
      </c>
      <c r="EC61" s="468">
        <f t="shared" si="1"/>
        <v>0</v>
      </c>
      <c r="ED61" s="293">
        <f t="shared" si="2"/>
        <v>0</v>
      </c>
      <c r="EE61" s="294" t="str">
        <f>IF(ED61=0,"",
IF(SUM($ED$25:ED61)=1,EF61,
IF($ED$125&gt;SUM($ED$25:ED61),_xlfn.CONCAT(", ",EF61),
IF($ED$125=SUM($ED$25:ED61),_xlfn.CONCAT(" y ",EF61)))))</f>
        <v/>
      </c>
      <c r="EF61" s="368" t="s">
        <v>5158</v>
      </c>
      <c r="EG61" s="751">
        <f t="shared" si="3"/>
        <v>0</v>
      </c>
      <c r="EH61" s="293">
        <f t="shared" si="4"/>
        <v>0</v>
      </c>
      <c r="EI61" s="294" t="str">
        <f>IF(EH61=0,"",
IF(SUM($EH$25:EH61)=1,EJ61,
IF($EH$125&gt;SUM($EH$25:EH61),_xlfn.CONCAT(", ",EJ61),
IF($EH$125=SUM($EH$25:EH61),_xlfn.CONCAT(" y ",EJ61)))))</f>
        <v/>
      </c>
      <c r="EJ61" s="89" t="s">
        <v>5158</v>
      </c>
      <c r="EO61" s="35"/>
      <c r="EP61" s="35" t="str">
        <f>IF(CNGE_2025_M1_Secc5_Sub1!$D67="","",CNGE_2025_M1_Secc5_Sub1!$D67)</f>
        <v/>
      </c>
    </row>
    <row r="62" spans="3:146" ht="15" customHeight="1">
      <c r="C62" s="38" t="s">
        <v>5159</v>
      </c>
      <c r="D62" s="1020" t="str">
        <f>IF(CNGE_2025_M1_Secc5_Sub3!D105="","",CNGE_2025_M1_Secc5_Sub3!D105)</f>
        <v/>
      </c>
      <c r="E62" s="889"/>
      <c r="F62" s="889"/>
      <c r="G62" s="890"/>
      <c r="H62" s="815"/>
      <c r="I62" s="796"/>
      <c r="J62" s="796"/>
      <c r="K62" s="796"/>
      <c r="L62" s="796"/>
      <c r="M62" s="796"/>
      <c r="N62" s="796"/>
      <c r="O62" s="796"/>
      <c r="P62" s="796"/>
      <c r="Q62" s="796"/>
      <c r="R62" s="796"/>
      <c r="S62" s="796"/>
      <c r="T62" s="796"/>
      <c r="U62" s="796"/>
      <c r="V62" s="796"/>
      <c r="W62" s="796"/>
      <c r="X62" s="796"/>
      <c r="Y62" s="796"/>
      <c r="Z62" s="796"/>
      <c r="AA62" s="796"/>
      <c r="AB62" s="796"/>
      <c r="AC62" s="796"/>
      <c r="AD62" s="796"/>
      <c r="AE62" s="796"/>
      <c r="AF62" s="796"/>
      <c r="AG62" s="796"/>
      <c r="AH62" s="796"/>
      <c r="AI62" s="796"/>
      <c r="AJ62" s="796"/>
      <c r="AK62" s="796"/>
      <c r="AL62" s="796"/>
      <c r="AM62" s="796"/>
      <c r="AN62" s="796"/>
      <c r="AO62" s="796"/>
      <c r="AP62" s="796"/>
      <c r="AQ62" s="796"/>
      <c r="AR62" s="796"/>
      <c r="AS62" s="796"/>
      <c r="AT62" s="796"/>
      <c r="AU62" s="796"/>
      <c r="AV62" s="796"/>
      <c r="AW62" s="796"/>
      <c r="AX62" s="796"/>
      <c r="AY62" s="796"/>
      <c r="AZ62" s="796"/>
      <c r="BA62" s="796"/>
      <c r="BB62" s="796"/>
      <c r="BC62" s="796"/>
      <c r="BD62" s="796"/>
      <c r="BE62" s="796"/>
      <c r="BF62" s="796"/>
      <c r="BG62" s="796"/>
      <c r="BH62" s="796"/>
      <c r="BI62" s="796"/>
      <c r="BJ62" s="796"/>
      <c r="BK62" s="796"/>
      <c r="BL62" s="796"/>
      <c r="BM62" s="796"/>
      <c r="BN62" s="796"/>
      <c r="BO62" s="796"/>
      <c r="BP62" s="796"/>
      <c r="BQ62" s="796"/>
      <c r="BR62" s="796"/>
      <c r="BS62" s="796"/>
      <c r="BT62" s="796"/>
      <c r="BU62" s="796"/>
      <c r="BV62" s="796"/>
      <c r="BW62" s="796"/>
      <c r="BX62" s="796"/>
      <c r="BY62" s="796"/>
      <c r="BZ62" s="796"/>
      <c r="CA62" s="796"/>
      <c r="CB62" s="796"/>
      <c r="CC62" s="796"/>
      <c r="CD62" s="796"/>
      <c r="CE62" s="796"/>
      <c r="CF62" s="796"/>
      <c r="CG62" s="796"/>
      <c r="CH62" s="796"/>
      <c r="CI62" s="796"/>
      <c r="CJ62" s="796"/>
      <c r="CK62" s="796"/>
      <c r="CL62" s="796"/>
      <c r="CM62" s="796"/>
      <c r="CN62" s="796"/>
      <c r="CO62" s="796"/>
      <c r="CP62" s="796"/>
      <c r="CQ62" s="796"/>
      <c r="CR62" s="796"/>
      <c r="CS62" s="796"/>
      <c r="CT62" s="796"/>
      <c r="CU62" s="796"/>
      <c r="CV62" s="796"/>
      <c r="CW62" s="796"/>
      <c r="CX62" s="796"/>
      <c r="CY62" s="796"/>
      <c r="CZ62" s="796"/>
      <c r="DA62" s="796"/>
      <c r="DB62" s="796"/>
      <c r="DC62" s="796"/>
      <c r="DD62" s="796"/>
      <c r="DE62" s="796"/>
      <c r="DF62" s="796"/>
      <c r="DG62" s="796"/>
      <c r="DH62" s="796"/>
      <c r="DI62" s="796"/>
      <c r="DJ62" s="796"/>
      <c r="DK62" s="796"/>
      <c r="DL62" s="796"/>
      <c r="DM62" s="796"/>
      <c r="DN62" s="796"/>
      <c r="DO62" s="796"/>
      <c r="DP62" s="796"/>
      <c r="DQ62" s="796"/>
      <c r="DR62" s="796"/>
      <c r="DS62" s="796"/>
      <c r="DT62" s="796"/>
      <c r="DU62" s="796"/>
      <c r="DV62" s="796"/>
      <c r="DW62" s="796"/>
      <c r="DX62" s="796"/>
      <c r="DY62" s="796"/>
      <c r="EB62" s="745">
        <f t="shared" si="0"/>
        <v>0</v>
      </c>
      <c r="EC62" s="468">
        <f t="shared" si="1"/>
        <v>0</v>
      </c>
      <c r="ED62" s="293">
        <f t="shared" si="2"/>
        <v>0</v>
      </c>
      <c r="EE62" s="294" t="str">
        <f>IF(ED62=0,"",
IF(SUM($ED$25:ED62)=1,EF62,
IF($ED$125&gt;SUM($ED$25:ED62),_xlfn.CONCAT(", ",EF62),
IF($ED$125=SUM($ED$25:ED62),_xlfn.CONCAT(" y ",EF62)))))</f>
        <v/>
      </c>
      <c r="EF62" s="368" t="s">
        <v>5160</v>
      </c>
      <c r="EG62" s="751">
        <f t="shared" si="3"/>
        <v>0</v>
      </c>
      <c r="EH62" s="293">
        <f t="shared" si="4"/>
        <v>0</v>
      </c>
      <c r="EI62" s="294" t="str">
        <f>IF(EH62=0,"",
IF(SUM($EH$25:EH62)=1,EJ62,
IF($EH$125&gt;SUM($EH$25:EH62),_xlfn.CONCAT(", ",EJ62),
IF($EH$125=SUM($EH$25:EH62),_xlfn.CONCAT(" y ",EJ62)))))</f>
        <v/>
      </c>
      <c r="EJ62" s="89" t="s">
        <v>5160</v>
      </c>
      <c r="EO62" s="35"/>
      <c r="EP62" s="35" t="str">
        <f>IF(CNGE_2025_M1_Secc5_Sub1!$D68="","",CNGE_2025_M1_Secc5_Sub1!$D68)</f>
        <v/>
      </c>
    </row>
    <row r="63" spans="3:146" ht="15" customHeight="1">
      <c r="C63" s="38" t="s">
        <v>5161</v>
      </c>
      <c r="D63" s="1020" t="str">
        <f>IF(CNGE_2025_M1_Secc5_Sub3!D106="","",CNGE_2025_M1_Secc5_Sub3!D106)</f>
        <v/>
      </c>
      <c r="E63" s="889"/>
      <c r="F63" s="889"/>
      <c r="G63" s="890"/>
      <c r="H63" s="815"/>
      <c r="I63" s="796"/>
      <c r="J63" s="796"/>
      <c r="K63" s="796"/>
      <c r="L63" s="796"/>
      <c r="M63" s="796"/>
      <c r="N63" s="796"/>
      <c r="O63" s="796"/>
      <c r="P63" s="796"/>
      <c r="Q63" s="796"/>
      <c r="R63" s="796"/>
      <c r="S63" s="796"/>
      <c r="T63" s="796"/>
      <c r="U63" s="796"/>
      <c r="V63" s="796"/>
      <c r="W63" s="796"/>
      <c r="X63" s="796"/>
      <c r="Y63" s="796"/>
      <c r="Z63" s="796"/>
      <c r="AA63" s="796"/>
      <c r="AB63" s="796"/>
      <c r="AC63" s="796"/>
      <c r="AD63" s="796"/>
      <c r="AE63" s="796"/>
      <c r="AF63" s="796"/>
      <c r="AG63" s="796"/>
      <c r="AH63" s="796"/>
      <c r="AI63" s="796"/>
      <c r="AJ63" s="796"/>
      <c r="AK63" s="796"/>
      <c r="AL63" s="796"/>
      <c r="AM63" s="796"/>
      <c r="AN63" s="796"/>
      <c r="AO63" s="796"/>
      <c r="AP63" s="796"/>
      <c r="AQ63" s="796"/>
      <c r="AR63" s="796"/>
      <c r="AS63" s="796"/>
      <c r="AT63" s="796"/>
      <c r="AU63" s="796"/>
      <c r="AV63" s="796"/>
      <c r="AW63" s="796"/>
      <c r="AX63" s="796"/>
      <c r="AY63" s="796"/>
      <c r="AZ63" s="796"/>
      <c r="BA63" s="796"/>
      <c r="BB63" s="796"/>
      <c r="BC63" s="796"/>
      <c r="BD63" s="796"/>
      <c r="BE63" s="796"/>
      <c r="BF63" s="796"/>
      <c r="BG63" s="796"/>
      <c r="BH63" s="796"/>
      <c r="BI63" s="796"/>
      <c r="BJ63" s="796"/>
      <c r="BK63" s="796"/>
      <c r="BL63" s="796"/>
      <c r="BM63" s="796"/>
      <c r="BN63" s="796"/>
      <c r="BO63" s="796"/>
      <c r="BP63" s="796"/>
      <c r="BQ63" s="796"/>
      <c r="BR63" s="796"/>
      <c r="BS63" s="796"/>
      <c r="BT63" s="796"/>
      <c r="BU63" s="796"/>
      <c r="BV63" s="796"/>
      <c r="BW63" s="796"/>
      <c r="BX63" s="796"/>
      <c r="BY63" s="796"/>
      <c r="BZ63" s="796"/>
      <c r="CA63" s="796"/>
      <c r="CB63" s="796"/>
      <c r="CC63" s="796"/>
      <c r="CD63" s="796"/>
      <c r="CE63" s="796"/>
      <c r="CF63" s="796"/>
      <c r="CG63" s="796"/>
      <c r="CH63" s="796"/>
      <c r="CI63" s="796"/>
      <c r="CJ63" s="796"/>
      <c r="CK63" s="796"/>
      <c r="CL63" s="796"/>
      <c r="CM63" s="796"/>
      <c r="CN63" s="796"/>
      <c r="CO63" s="796"/>
      <c r="CP63" s="796"/>
      <c r="CQ63" s="796"/>
      <c r="CR63" s="796"/>
      <c r="CS63" s="796"/>
      <c r="CT63" s="796"/>
      <c r="CU63" s="796"/>
      <c r="CV63" s="796"/>
      <c r="CW63" s="796"/>
      <c r="CX63" s="796"/>
      <c r="CY63" s="796"/>
      <c r="CZ63" s="796"/>
      <c r="DA63" s="796"/>
      <c r="DB63" s="796"/>
      <c r="DC63" s="796"/>
      <c r="DD63" s="796"/>
      <c r="DE63" s="796"/>
      <c r="DF63" s="796"/>
      <c r="DG63" s="796"/>
      <c r="DH63" s="796"/>
      <c r="DI63" s="796"/>
      <c r="DJ63" s="796"/>
      <c r="DK63" s="796"/>
      <c r="DL63" s="796"/>
      <c r="DM63" s="796"/>
      <c r="DN63" s="796"/>
      <c r="DO63" s="796"/>
      <c r="DP63" s="796"/>
      <c r="DQ63" s="796"/>
      <c r="DR63" s="796"/>
      <c r="DS63" s="796"/>
      <c r="DT63" s="796"/>
      <c r="DU63" s="796"/>
      <c r="DV63" s="796"/>
      <c r="DW63" s="796"/>
      <c r="DX63" s="796"/>
      <c r="DY63" s="796"/>
      <c r="EB63" s="745">
        <f t="shared" si="0"/>
        <v>0</v>
      </c>
      <c r="EC63" s="468">
        <f t="shared" si="1"/>
        <v>0</v>
      </c>
      <c r="ED63" s="293">
        <f t="shared" si="2"/>
        <v>0</v>
      </c>
      <c r="EE63" s="294" t="str">
        <f>IF(ED63=0,"",
IF(SUM($ED$25:ED63)=1,EF63,
IF($ED$125&gt;SUM($ED$25:ED63),_xlfn.CONCAT(", ",EF63),
IF($ED$125=SUM($ED$25:ED63),_xlfn.CONCAT(" y ",EF63)))))</f>
        <v/>
      </c>
      <c r="EF63" s="368" t="s">
        <v>5162</v>
      </c>
      <c r="EG63" s="751">
        <f t="shared" si="3"/>
        <v>0</v>
      </c>
      <c r="EH63" s="293">
        <f t="shared" si="4"/>
        <v>0</v>
      </c>
      <c r="EI63" s="294" t="str">
        <f>IF(EH63=0,"",
IF(SUM($EH$25:EH63)=1,EJ63,
IF($EH$125&gt;SUM($EH$25:EH63),_xlfn.CONCAT(", ",EJ63),
IF($EH$125=SUM($EH$25:EH63),_xlfn.CONCAT(" y ",EJ63)))))</f>
        <v/>
      </c>
      <c r="EJ63" s="89" t="s">
        <v>5162</v>
      </c>
      <c r="EO63" s="35"/>
      <c r="EP63" s="35" t="str">
        <f>IF(CNGE_2025_M1_Secc5_Sub1!$D69="","",CNGE_2025_M1_Secc5_Sub1!$D69)</f>
        <v/>
      </c>
    </row>
    <row r="64" spans="3:146" ht="15" customHeight="1">
      <c r="C64" s="38" t="s">
        <v>5163</v>
      </c>
      <c r="D64" s="1020" t="str">
        <f>IF(CNGE_2025_M1_Secc5_Sub3!D107="","",CNGE_2025_M1_Secc5_Sub3!D107)</f>
        <v/>
      </c>
      <c r="E64" s="889"/>
      <c r="F64" s="889"/>
      <c r="G64" s="890"/>
      <c r="H64" s="815"/>
      <c r="I64" s="796"/>
      <c r="J64" s="796"/>
      <c r="K64" s="796"/>
      <c r="L64" s="796"/>
      <c r="M64" s="796"/>
      <c r="N64" s="796"/>
      <c r="O64" s="796"/>
      <c r="P64" s="796"/>
      <c r="Q64" s="796"/>
      <c r="R64" s="796"/>
      <c r="S64" s="796"/>
      <c r="T64" s="796"/>
      <c r="U64" s="796"/>
      <c r="V64" s="796"/>
      <c r="W64" s="796"/>
      <c r="X64" s="796"/>
      <c r="Y64" s="796"/>
      <c r="Z64" s="796"/>
      <c r="AA64" s="796"/>
      <c r="AB64" s="796"/>
      <c r="AC64" s="796"/>
      <c r="AD64" s="796"/>
      <c r="AE64" s="796"/>
      <c r="AF64" s="796"/>
      <c r="AG64" s="796"/>
      <c r="AH64" s="796"/>
      <c r="AI64" s="796"/>
      <c r="AJ64" s="796"/>
      <c r="AK64" s="796"/>
      <c r="AL64" s="796"/>
      <c r="AM64" s="796"/>
      <c r="AN64" s="796"/>
      <c r="AO64" s="796"/>
      <c r="AP64" s="796"/>
      <c r="AQ64" s="796"/>
      <c r="AR64" s="796"/>
      <c r="AS64" s="796"/>
      <c r="AT64" s="796"/>
      <c r="AU64" s="796"/>
      <c r="AV64" s="796"/>
      <c r="AW64" s="796"/>
      <c r="AX64" s="796"/>
      <c r="AY64" s="796"/>
      <c r="AZ64" s="796"/>
      <c r="BA64" s="796"/>
      <c r="BB64" s="796"/>
      <c r="BC64" s="796"/>
      <c r="BD64" s="796"/>
      <c r="BE64" s="796"/>
      <c r="BF64" s="796"/>
      <c r="BG64" s="796"/>
      <c r="BH64" s="796"/>
      <c r="BI64" s="796"/>
      <c r="BJ64" s="796"/>
      <c r="BK64" s="796"/>
      <c r="BL64" s="796"/>
      <c r="BM64" s="796"/>
      <c r="BN64" s="796"/>
      <c r="BO64" s="796"/>
      <c r="BP64" s="796"/>
      <c r="BQ64" s="796"/>
      <c r="BR64" s="796"/>
      <c r="BS64" s="796"/>
      <c r="BT64" s="796"/>
      <c r="BU64" s="796"/>
      <c r="BV64" s="796"/>
      <c r="BW64" s="796"/>
      <c r="BX64" s="796"/>
      <c r="BY64" s="796"/>
      <c r="BZ64" s="796"/>
      <c r="CA64" s="796"/>
      <c r="CB64" s="796"/>
      <c r="CC64" s="796"/>
      <c r="CD64" s="796"/>
      <c r="CE64" s="796"/>
      <c r="CF64" s="796"/>
      <c r="CG64" s="796"/>
      <c r="CH64" s="796"/>
      <c r="CI64" s="796"/>
      <c r="CJ64" s="796"/>
      <c r="CK64" s="796"/>
      <c r="CL64" s="796"/>
      <c r="CM64" s="796"/>
      <c r="CN64" s="796"/>
      <c r="CO64" s="796"/>
      <c r="CP64" s="796"/>
      <c r="CQ64" s="796"/>
      <c r="CR64" s="796"/>
      <c r="CS64" s="796"/>
      <c r="CT64" s="796"/>
      <c r="CU64" s="796"/>
      <c r="CV64" s="796"/>
      <c r="CW64" s="796"/>
      <c r="CX64" s="796"/>
      <c r="CY64" s="796"/>
      <c r="CZ64" s="796"/>
      <c r="DA64" s="796"/>
      <c r="DB64" s="796"/>
      <c r="DC64" s="796"/>
      <c r="DD64" s="796"/>
      <c r="DE64" s="796"/>
      <c r="DF64" s="796"/>
      <c r="DG64" s="796"/>
      <c r="DH64" s="796"/>
      <c r="DI64" s="796"/>
      <c r="DJ64" s="796"/>
      <c r="DK64" s="796"/>
      <c r="DL64" s="796"/>
      <c r="DM64" s="796"/>
      <c r="DN64" s="796"/>
      <c r="DO64" s="796"/>
      <c r="DP64" s="796"/>
      <c r="DQ64" s="796"/>
      <c r="DR64" s="796"/>
      <c r="DS64" s="796"/>
      <c r="DT64" s="796"/>
      <c r="DU64" s="796"/>
      <c r="DV64" s="796"/>
      <c r="DW64" s="796"/>
      <c r="DX64" s="796"/>
      <c r="DY64" s="796"/>
      <c r="EB64" s="745">
        <f t="shared" si="0"/>
        <v>0</v>
      </c>
      <c r="EC64" s="468">
        <f t="shared" si="1"/>
        <v>0</v>
      </c>
      <c r="ED64" s="293">
        <f t="shared" si="2"/>
        <v>0</v>
      </c>
      <c r="EE64" s="294" t="str">
        <f>IF(ED64=0,"",
IF(SUM($ED$25:ED64)=1,EF64,
IF($ED$125&gt;SUM($ED$25:ED64),_xlfn.CONCAT(", ",EF64),
IF($ED$125=SUM($ED$25:ED64),_xlfn.CONCAT(" y ",EF64)))))</f>
        <v/>
      </c>
      <c r="EF64" s="368" t="s">
        <v>5164</v>
      </c>
      <c r="EG64" s="751">
        <f t="shared" si="3"/>
        <v>0</v>
      </c>
      <c r="EH64" s="293">
        <f t="shared" si="4"/>
        <v>0</v>
      </c>
      <c r="EI64" s="294" t="str">
        <f>IF(EH64=0,"",
IF(SUM($EH$25:EH64)=1,EJ64,
IF($EH$125&gt;SUM($EH$25:EH64),_xlfn.CONCAT(", ",EJ64),
IF($EH$125=SUM($EH$25:EH64),_xlfn.CONCAT(" y ",EJ64)))))</f>
        <v/>
      </c>
      <c r="EJ64" s="89" t="s">
        <v>5164</v>
      </c>
      <c r="EO64" s="35"/>
      <c r="EP64" s="35" t="str">
        <f>IF(CNGE_2025_M1_Secc5_Sub1!$D70="","",CNGE_2025_M1_Secc5_Sub1!$D70)</f>
        <v/>
      </c>
    </row>
    <row r="65" spans="1:146" ht="15" customHeight="1">
      <c r="C65" s="38" t="s">
        <v>5165</v>
      </c>
      <c r="D65" s="1020" t="str">
        <f>IF(CNGE_2025_M1_Secc5_Sub3!D108="","",CNGE_2025_M1_Secc5_Sub3!D108)</f>
        <v/>
      </c>
      <c r="E65" s="889"/>
      <c r="F65" s="889"/>
      <c r="G65" s="890"/>
      <c r="H65" s="815"/>
      <c r="I65" s="796"/>
      <c r="J65" s="796"/>
      <c r="K65" s="796"/>
      <c r="L65" s="796"/>
      <c r="M65" s="796"/>
      <c r="N65" s="796"/>
      <c r="O65" s="796"/>
      <c r="P65" s="796"/>
      <c r="Q65" s="796"/>
      <c r="R65" s="796"/>
      <c r="S65" s="796"/>
      <c r="T65" s="796"/>
      <c r="U65" s="796"/>
      <c r="V65" s="796"/>
      <c r="W65" s="796"/>
      <c r="X65" s="796"/>
      <c r="Y65" s="796"/>
      <c r="Z65" s="796"/>
      <c r="AA65" s="796"/>
      <c r="AB65" s="796"/>
      <c r="AC65" s="796"/>
      <c r="AD65" s="796"/>
      <c r="AE65" s="796"/>
      <c r="AF65" s="796"/>
      <c r="AG65" s="796"/>
      <c r="AH65" s="796"/>
      <c r="AI65" s="796"/>
      <c r="AJ65" s="796"/>
      <c r="AK65" s="796"/>
      <c r="AL65" s="796"/>
      <c r="AM65" s="796"/>
      <c r="AN65" s="796"/>
      <c r="AO65" s="796"/>
      <c r="AP65" s="796"/>
      <c r="AQ65" s="796"/>
      <c r="AR65" s="796"/>
      <c r="AS65" s="796"/>
      <c r="AT65" s="796"/>
      <c r="AU65" s="796"/>
      <c r="AV65" s="796"/>
      <c r="AW65" s="796"/>
      <c r="AX65" s="796"/>
      <c r="AY65" s="796"/>
      <c r="AZ65" s="796"/>
      <c r="BA65" s="796"/>
      <c r="BB65" s="796"/>
      <c r="BC65" s="796"/>
      <c r="BD65" s="796"/>
      <c r="BE65" s="796"/>
      <c r="BF65" s="796"/>
      <c r="BG65" s="796"/>
      <c r="BH65" s="796"/>
      <c r="BI65" s="796"/>
      <c r="BJ65" s="796"/>
      <c r="BK65" s="796"/>
      <c r="BL65" s="796"/>
      <c r="BM65" s="796"/>
      <c r="BN65" s="796"/>
      <c r="BO65" s="796"/>
      <c r="BP65" s="796"/>
      <c r="BQ65" s="796"/>
      <c r="BR65" s="796"/>
      <c r="BS65" s="796"/>
      <c r="BT65" s="796"/>
      <c r="BU65" s="796"/>
      <c r="BV65" s="796"/>
      <c r="BW65" s="796"/>
      <c r="BX65" s="796"/>
      <c r="BY65" s="796"/>
      <c r="BZ65" s="796"/>
      <c r="CA65" s="796"/>
      <c r="CB65" s="796"/>
      <c r="CC65" s="796"/>
      <c r="CD65" s="796"/>
      <c r="CE65" s="796"/>
      <c r="CF65" s="796"/>
      <c r="CG65" s="796"/>
      <c r="CH65" s="796"/>
      <c r="CI65" s="796"/>
      <c r="CJ65" s="796"/>
      <c r="CK65" s="796"/>
      <c r="CL65" s="796"/>
      <c r="CM65" s="796"/>
      <c r="CN65" s="796"/>
      <c r="CO65" s="796"/>
      <c r="CP65" s="796"/>
      <c r="CQ65" s="796"/>
      <c r="CR65" s="796"/>
      <c r="CS65" s="796"/>
      <c r="CT65" s="796"/>
      <c r="CU65" s="796"/>
      <c r="CV65" s="796"/>
      <c r="CW65" s="796"/>
      <c r="CX65" s="796"/>
      <c r="CY65" s="796"/>
      <c r="CZ65" s="796"/>
      <c r="DA65" s="796"/>
      <c r="DB65" s="796"/>
      <c r="DC65" s="796"/>
      <c r="DD65" s="796"/>
      <c r="DE65" s="796"/>
      <c r="DF65" s="796"/>
      <c r="DG65" s="796"/>
      <c r="DH65" s="796"/>
      <c r="DI65" s="796"/>
      <c r="DJ65" s="796"/>
      <c r="DK65" s="796"/>
      <c r="DL65" s="796"/>
      <c r="DM65" s="796"/>
      <c r="DN65" s="796"/>
      <c r="DO65" s="796"/>
      <c r="DP65" s="796"/>
      <c r="DQ65" s="796"/>
      <c r="DR65" s="796"/>
      <c r="DS65" s="796"/>
      <c r="DT65" s="796"/>
      <c r="DU65" s="796"/>
      <c r="DV65" s="796"/>
      <c r="DW65" s="796"/>
      <c r="DX65" s="796"/>
      <c r="DY65" s="796"/>
      <c r="EB65" s="745">
        <f t="shared" si="0"/>
        <v>0</v>
      </c>
      <c r="EC65" s="468">
        <f t="shared" si="1"/>
        <v>0</v>
      </c>
      <c r="ED65" s="293">
        <f t="shared" si="2"/>
        <v>0</v>
      </c>
      <c r="EE65" s="294" t="str">
        <f>IF(ED65=0,"",
IF(SUM($ED$25:ED65)=1,EF65,
IF($ED$125&gt;SUM($ED$25:ED65),_xlfn.CONCAT(", ",EF65),
IF($ED$125=SUM($ED$25:ED65),_xlfn.CONCAT(" y ",EF65)))))</f>
        <v/>
      </c>
      <c r="EF65" s="368" t="s">
        <v>5166</v>
      </c>
      <c r="EG65" s="751">
        <f t="shared" si="3"/>
        <v>0</v>
      </c>
      <c r="EH65" s="293">
        <f t="shared" si="4"/>
        <v>0</v>
      </c>
      <c r="EI65" s="294" t="str">
        <f>IF(EH65=0,"",
IF(SUM($EH$25:EH65)=1,EJ65,
IF($EH$125&gt;SUM($EH$25:EH65),_xlfn.CONCAT(", ",EJ65),
IF($EH$125=SUM($EH$25:EH65),_xlfn.CONCAT(" y ",EJ65)))))</f>
        <v/>
      </c>
      <c r="EJ65" s="89" t="s">
        <v>5166</v>
      </c>
      <c r="EO65" s="35"/>
      <c r="EP65" s="35" t="str">
        <f>IF(CNGE_2025_M1_Secc5_Sub1!$D71="","",CNGE_2025_M1_Secc5_Sub1!$D71)</f>
        <v/>
      </c>
    </row>
    <row r="66" spans="1:146" ht="15" customHeight="1">
      <c r="C66" s="38" t="s">
        <v>5167</v>
      </c>
      <c r="D66" s="1020" t="str">
        <f>IF(CNGE_2025_M1_Secc5_Sub3!D109="","",CNGE_2025_M1_Secc5_Sub3!D109)</f>
        <v/>
      </c>
      <c r="E66" s="889"/>
      <c r="F66" s="889"/>
      <c r="G66" s="890"/>
      <c r="H66" s="815"/>
      <c r="I66" s="796"/>
      <c r="J66" s="796"/>
      <c r="K66" s="796"/>
      <c r="L66" s="796"/>
      <c r="M66" s="796"/>
      <c r="N66" s="796"/>
      <c r="O66" s="796"/>
      <c r="P66" s="796"/>
      <c r="Q66" s="796"/>
      <c r="R66" s="796"/>
      <c r="S66" s="796"/>
      <c r="T66" s="796"/>
      <c r="U66" s="796"/>
      <c r="V66" s="796"/>
      <c r="W66" s="796"/>
      <c r="X66" s="796"/>
      <c r="Y66" s="796"/>
      <c r="Z66" s="796"/>
      <c r="AA66" s="796"/>
      <c r="AB66" s="796"/>
      <c r="AC66" s="796"/>
      <c r="AD66" s="796"/>
      <c r="AE66" s="796"/>
      <c r="AF66" s="796"/>
      <c r="AG66" s="796"/>
      <c r="AH66" s="796"/>
      <c r="AI66" s="796"/>
      <c r="AJ66" s="796"/>
      <c r="AK66" s="796"/>
      <c r="AL66" s="796"/>
      <c r="AM66" s="796"/>
      <c r="AN66" s="796"/>
      <c r="AO66" s="796"/>
      <c r="AP66" s="796"/>
      <c r="AQ66" s="796"/>
      <c r="AR66" s="796"/>
      <c r="AS66" s="796"/>
      <c r="AT66" s="796"/>
      <c r="AU66" s="796"/>
      <c r="AV66" s="796"/>
      <c r="AW66" s="796"/>
      <c r="AX66" s="796"/>
      <c r="AY66" s="796"/>
      <c r="AZ66" s="796"/>
      <c r="BA66" s="796"/>
      <c r="BB66" s="796"/>
      <c r="BC66" s="796"/>
      <c r="BD66" s="796"/>
      <c r="BE66" s="796"/>
      <c r="BF66" s="796"/>
      <c r="BG66" s="796"/>
      <c r="BH66" s="796"/>
      <c r="BI66" s="796"/>
      <c r="BJ66" s="796"/>
      <c r="BK66" s="796"/>
      <c r="BL66" s="796"/>
      <c r="BM66" s="796"/>
      <c r="BN66" s="796"/>
      <c r="BO66" s="796"/>
      <c r="BP66" s="796"/>
      <c r="BQ66" s="796"/>
      <c r="BR66" s="796"/>
      <c r="BS66" s="796"/>
      <c r="BT66" s="796"/>
      <c r="BU66" s="796"/>
      <c r="BV66" s="796"/>
      <c r="BW66" s="796"/>
      <c r="BX66" s="796"/>
      <c r="BY66" s="796"/>
      <c r="BZ66" s="796"/>
      <c r="CA66" s="796"/>
      <c r="CB66" s="796"/>
      <c r="CC66" s="796"/>
      <c r="CD66" s="796"/>
      <c r="CE66" s="796"/>
      <c r="CF66" s="796"/>
      <c r="CG66" s="796"/>
      <c r="CH66" s="796"/>
      <c r="CI66" s="796"/>
      <c r="CJ66" s="796"/>
      <c r="CK66" s="796"/>
      <c r="CL66" s="796"/>
      <c r="CM66" s="796"/>
      <c r="CN66" s="796"/>
      <c r="CO66" s="796"/>
      <c r="CP66" s="796"/>
      <c r="CQ66" s="796"/>
      <c r="CR66" s="796"/>
      <c r="CS66" s="796"/>
      <c r="CT66" s="796"/>
      <c r="CU66" s="796"/>
      <c r="CV66" s="796"/>
      <c r="CW66" s="796"/>
      <c r="CX66" s="796"/>
      <c r="CY66" s="796"/>
      <c r="CZ66" s="796"/>
      <c r="DA66" s="796"/>
      <c r="DB66" s="796"/>
      <c r="DC66" s="796"/>
      <c r="DD66" s="796"/>
      <c r="DE66" s="796"/>
      <c r="DF66" s="796"/>
      <c r="DG66" s="796"/>
      <c r="DH66" s="796"/>
      <c r="DI66" s="796"/>
      <c r="DJ66" s="796"/>
      <c r="DK66" s="796"/>
      <c r="DL66" s="796"/>
      <c r="DM66" s="796"/>
      <c r="DN66" s="796"/>
      <c r="DO66" s="796"/>
      <c r="DP66" s="796"/>
      <c r="DQ66" s="796"/>
      <c r="DR66" s="796"/>
      <c r="DS66" s="796"/>
      <c r="DT66" s="796"/>
      <c r="DU66" s="796"/>
      <c r="DV66" s="796"/>
      <c r="DW66" s="796"/>
      <c r="DX66" s="796"/>
      <c r="DY66" s="796"/>
      <c r="EB66" s="745">
        <f t="shared" si="0"/>
        <v>0</v>
      </c>
      <c r="EC66" s="468">
        <f t="shared" si="1"/>
        <v>0</v>
      </c>
      <c r="ED66" s="293">
        <f t="shared" si="2"/>
        <v>0</v>
      </c>
      <c r="EE66" s="294" t="str">
        <f>IF(ED66=0,"",
IF(SUM($ED$25:ED66)=1,EF66,
IF($ED$125&gt;SUM($ED$25:ED66),_xlfn.CONCAT(", ",EF66),
IF($ED$125=SUM($ED$25:ED66),_xlfn.CONCAT(" y ",EF66)))))</f>
        <v/>
      </c>
      <c r="EF66" s="368" t="s">
        <v>5168</v>
      </c>
      <c r="EG66" s="751">
        <f t="shared" si="3"/>
        <v>0</v>
      </c>
      <c r="EH66" s="293">
        <f t="shared" si="4"/>
        <v>0</v>
      </c>
      <c r="EI66" s="294" t="str">
        <f>IF(EH66=0,"",
IF(SUM($EH$25:EH66)=1,EJ66,
IF($EH$125&gt;SUM($EH$25:EH66),_xlfn.CONCAT(", ",EJ66),
IF($EH$125=SUM($EH$25:EH66),_xlfn.CONCAT(" y ",EJ66)))))</f>
        <v/>
      </c>
      <c r="EJ66" s="89" t="s">
        <v>5168</v>
      </c>
      <c r="EO66" s="35"/>
      <c r="EP66" s="35" t="str">
        <f>IF(CNGE_2025_M1_Secc5_Sub1!$D72="","",CNGE_2025_M1_Secc5_Sub1!$D72)</f>
        <v/>
      </c>
    </row>
    <row r="67" spans="1:146" ht="15" customHeight="1">
      <c r="C67" s="38" t="s">
        <v>5169</v>
      </c>
      <c r="D67" s="1020" t="str">
        <f>IF(CNGE_2025_M1_Secc5_Sub3!D110="","",CNGE_2025_M1_Secc5_Sub3!D110)</f>
        <v/>
      </c>
      <c r="E67" s="889"/>
      <c r="F67" s="889"/>
      <c r="G67" s="890"/>
      <c r="H67" s="815"/>
      <c r="I67" s="796"/>
      <c r="J67" s="796"/>
      <c r="K67" s="796"/>
      <c r="L67" s="796"/>
      <c r="M67" s="796"/>
      <c r="N67" s="796"/>
      <c r="O67" s="796"/>
      <c r="P67" s="796"/>
      <c r="Q67" s="796"/>
      <c r="R67" s="796"/>
      <c r="S67" s="796"/>
      <c r="T67" s="796"/>
      <c r="U67" s="796"/>
      <c r="V67" s="796"/>
      <c r="W67" s="796"/>
      <c r="X67" s="796"/>
      <c r="Y67" s="796"/>
      <c r="Z67" s="796"/>
      <c r="AA67" s="796"/>
      <c r="AB67" s="796"/>
      <c r="AC67" s="796"/>
      <c r="AD67" s="796"/>
      <c r="AE67" s="796"/>
      <c r="AF67" s="796"/>
      <c r="AG67" s="796"/>
      <c r="AH67" s="796"/>
      <c r="AI67" s="796"/>
      <c r="AJ67" s="796"/>
      <c r="AK67" s="796"/>
      <c r="AL67" s="796"/>
      <c r="AM67" s="796"/>
      <c r="AN67" s="796"/>
      <c r="AO67" s="796"/>
      <c r="AP67" s="796"/>
      <c r="AQ67" s="796"/>
      <c r="AR67" s="796"/>
      <c r="AS67" s="796"/>
      <c r="AT67" s="796"/>
      <c r="AU67" s="796"/>
      <c r="AV67" s="796"/>
      <c r="AW67" s="796"/>
      <c r="AX67" s="796"/>
      <c r="AY67" s="796"/>
      <c r="AZ67" s="796"/>
      <c r="BA67" s="796"/>
      <c r="BB67" s="796"/>
      <c r="BC67" s="796"/>
      <c r="BD67" s="796"/>
      <c r="BE67" s="796"/>
      <c r="BF67" s="796"/>
      <c r="BG67" s="796"/>
      <c r="BH67" s="796"/>
      <c r="BI67" s="796"/>
      <c r="BJ67" s="796"/>
      <c r="BK67" s="796"/>
      <c r="BL67" s="796"/>
      <c r="BM67" s="796"/>
      <c r="BN67" s="796"/>
      <c r="BO67" s="796"/>
      <c r="BP67" s="796"/>
      <c r="BQ67" s="796"/>
      <c r="BR67" s="796"/>
      <c r="BS67" s="796"/>
      <c r="BT67" s="796"/>
      <c r="BU67" s="796"/>
      <c r="BV67" s="796"/>
      <c r="BW67" s="796"/>
      <c r="BX67" s="796"/>
      <c r="BY67" s="796"/>
      <c r="BZ67" s="796"/>
      <c r="CA67" s="796"/>
      <c r="CB67" s="796"/>
      <c r="CC67" s="796"/>
      <c r="CD67" s="796"/>
      <c r="CE67" s="796"/>
      <c r="CF67" s="796"/>
      <c r="CG67" s="796"/>
      <c r="CH67" s="796"/>
      <c r="CI67" s="796"/>
      <c r="CJ67" s="796"/>
      <c r="CK67" s="796"/>
      <c r="CL67" s="796"/>
      <c r="CM67" s="796"/>
      <c r="CN67" s="796"/>
      <c r="CO67" s="796"/>
      <c r="CP67" s="796"/>
      <c r="CQ67" s="796"/>
      <c r="CR67" s="796"/>
      <c r="CS67" s="796"/>
      <c r="CT67" s="796"/>
      <c r="CU67" s="796"/>
      <c r="CV67" s="796"/>
      <c r="CW67" s="796"/>
      <c r="CX67" s="796"/>
      <c r="CY67" s="796"/>
      <c r="CZ67" s="796"/>
      <c r="DA67" s="796"/>
      <c r="DB67" s="796"/>
      <c r="DC67" s="796"/>
      <c r="DD67" s="796"/>
      <c r="DE67" s="796"/>
      <c r="DF67" s="796"/>
      <c r="DG67" s="796"/>
      <c r="DH67" s="796"/>
      <c r="DI67" s="796"/>
      <c r="DJ67" s="796"/>
      <c r="DK67" s="796"/>
      <c r="DL67" s="796"/>
      <c r="DM67" s="796"/>
      <c r="DN67" s="796"/>
      <c r="DO67" s="796"/>
      <c r="DP67" s="796"/>
      <c r="DQ67" s="796"/>
      <c r="DR67" s="796"/>
      <c r="DS67" s="796"/>
      <c r="DT67" s="796"/>
      <c r="DU67" s="796"/>
      <c r="DV67" s="796"/>
      <c r="DW67" s="796"/>
      <c r="DX67" s="796"/>
      <c r="DY67" s="796"/>
      <c r="EB67" s="745">
        <f t="shared" si="0"/>
        <v>0</v>
      </c>
      <c r="EC67" s="468">
        <f t="shared" si="1"/>
        <v>0</v>
      </c>
      <c r="ED67" s="293">
        <f t="shared" si="2"/>
        <v>0</v>
      </c>
      <c r="EE67" s="294" t="str">
        <f>IF(ED67=0,"",
IF(SUM($ED$25:ED67)=1,EF67,
IF($ED$125&gt;SUM($ED$25:ED67),_xlfn.CONCAT(", ",EF67),
IF($ED$125=SUM($ED$25:ED67),_xlfn.CONCAT(" y ",EF67)))))</f>
        <v/>
      </c>
      <c r="EF67" s="368" t="s">
        <v>5170</v>
      </c>
      <c r="EG67" s="751">
        <f t="shared" si="3"/>
        <v>0</v>
      </c>
      <c r="EH67" s="293">
        <f t="shared" si="4"/>
        <v>0</v>
      </c>
      <c r="EI67" s="294" t="str">
        <f>IF(EH67=0,"",
IF(SUM($EH$25:EH67)=1,EJ67,
IF($EH$125&gt;SUM($EH$25:EH67),_xlfn.CONCAT(", ",EJ67),
IF($EH$125=SUM($EH$25:EH67),_xlfn.CONCAT(" y ",EJ67)))))</f>
        <v/>
      </c>
      <c r="EJ67" s="89" t="s">
        <v>5170</v>
      </c>
      <c r="EO67" s="35"/>
      <c r="EP67" s="35" t="str">
        <f>IF(CNGE_2025_M1_Secc5_Sub1!$D73="","",CNGE_2025_M1_Secc5_Sub1!$D73)</f>
        <v/>
      </c>
    </row>
    <row r="68" spans="1:146" ht="15" customHeight="1">
      <c r="C68" s="38" t="s">
        <v>5171</v>
      </c>
      <c r="D68" s="1020" t="str">
        <f>IF(CNGE_2025_M1_Secc5_Sub3!D111="","",CNGE_2025_M1_Secc5_Sub3!D111)</f>
        <v/>
      </c>
      <c r="E68" s="889"/>
      <c r="F68" s="889"/>
      <c r="G68" s="890"/>
      <c r="H68" s="815"/>
      <c r="I68" s="796"/>
      <c r="J68" s="796"/>
      <c r="K68" s="796"/>
      <c r="L68" s="796"/>
      <c r="M68" s="796"/>
      <c r="N68" s="796"/>
      <c r="O68" s="796"/>
      <c r="P68" s="796"/>
      <c r="Q68" s="796"/>
      <c r="R68" s="796"/>
      <c r="S68" s="796"/>
      <c r="T68" s="796"/>
      <c r="U68" s="796"/>
      <c r="V68" s="796"/>
      <c r="W68" s="796"/>
      <c r="X68" s="796"/>
      <c r="Y68" s="796"/>
      <c r="Z68" s="796"/>
      <c r="AA68" s="796"/>
      <c r="AB68" s="796"/>
      <c r="AC68" s="796"/>
      <c r="AD68" s="796"/>
      <c r="AE68" s="796"/>
      <c r="AF68" s="796"/>
      <c r="AG68" s="796"/>
      <c r="AH68" s="796"/>
      <c r="AI68" s="796"/>
      <c r="AJ68" s="796"/>
      <c r="AK68" s="796"/>
      <c r="AL68" s="796"/>
      <c r="AM68" s="796"/>
      <c r="AN68" s="796"/>
      <c r="AO68" s="796"/>
      <c r="AP68" s="796"/>
      <c r="AQ68" s="796"/>
      <c r="AR68" s="796"/>
      <c r="AS68" s="796"/>
      <c r="AT68" s="796"/>
      <c r="AU68" s="796"/>
      <c r="AV68" s="796"/>
      <c r="AW68" s="796"/>
      <c r="AX68" s="796"/>
      <c r="AY68" s="796"/>
      <c r="AZ68" s="796"/>
      <c r="BA68" s="796"/>
      <c r="BB68" s="796"/>
      <c r="BC68" s="796"/>
      <c r="BD68" s="796"/>
      <c r="BE68" s="796"/>
      <c r="BF68" s="796"/>
      <c r="BG68" s="796"/>
      <c r="BH68" s="796"/>
      <c r="BI68" s="796"/>
      <c r="BJ68" s="796"/>
      <c r="BK68" s="796"/>
      <c r="BL68" s="796"/>
      <c r="BM68" s="796"/>
      <c r="BN68" s="796"/>
      <c r="BO68" s="796"/>
      <c r="BP68" s="796"/>
      <c r="BQ68" s="796"/>
      <c r="BR68" s="796"/>
      <c r="BS68" s="796"/>
      <c r="BT68" s="796"/>
      <c r="BU68" s="796"/>
      <c r="BV68" s="796"/>
      <c r="BW68" s="796"/>
      <c r="BX68" s="796"/>
      <c r="BY68" s="796"/>
      <c r="BZ68" s="796"/>
      <c r="CA68" s="796"/>
      <c r="CB68" s="796"/>
      <c r="CC68" s="796"/>
      <c r="CD68" s="796"/>
      <c r="CE68" s="796"/>
      <c r="CF68" s="796"/>
      <c r="CG68" s="796"/>
      <c r="CH68" s="796"/>
      <c r="CI68" s="796"/>
      <c r="CJ68" s="796"/>
      <c r="CK68" s="796"/>
      <c r="CL68" s="796"/>
      <c r="CM68" s="796"/>
      <c r="CN68" s="796"/>
      <c r="CO68" s="796"/>
      <c r="CP68" s="796"/>
      <c r="CQ68" s="796"/>
      <c r="CR68" s="796"/>
      <c r="CS68" s="796"/>
      <c r="CT68" s="796"/>
      <c r="CU68" s="796"/>
      <c r="CV68" s="796"/>
      <c r="CW68" s="796"/>
      <c r="CX68" s="796"/>
      <c r="CY68" s="796"/>
      <c r="CZ68" s="796"/>
      <c r="DA68" s="796"/>
      <c r="DB68" s="796"/>
      <c r="DC68" s="796"/>
      <c r="DD68" s="796"/>
      <c r="DE68" s="796"/>
      <c r="DF68" s="796"/>
      <c r="DG68" s="796"/>
      <c r="DH68" s="796"/>
      <c r="DI68" s="796"/>
      <c r="DJ68" s="796"/>
      <c r="DK68" s="796"/>
      <c r="DL68" s="796"/>
      <c r="DM68" s="796"/>
      <c r="DN68" s="796"/>
      <c r="DO68" s="796"/>
      <c r="DP68" s="796"/>
      <c r="DQ68" s="796"/>
      <c r="DR68" s="796"/>
      <c r="DS68" s="796"/>
      <c r="DT68" s="796"/>
      <c r="DU68" s="796"/>
      <c r="DV68" s="796"/>
      <c r="DW68" s="796"/>
      <c r="DX68" s="796"/>
      <c r="DY68" s="796"/>
      <c r="EB68" s="745">
        <f t="shared" si="0"/>
        <v>0</v>
      </c>
      <c r="EC68" s="468">
        <f t="shared" si="1"/>
        <v>0</v>
      </c>
      <c r="ED68" s="293">
        <f t="shared" si="2"/>
        <v>0</v>
      </c>
      <c r="EE68" s="294" t="str">
        <f>IF(ED68=0,"",
IF(SUM($ED$25:ED68)=1,EF68,
IF($ED$125&gt;SUM($ED$25:ED68),_xlfn.CONCAT(", ",EF68),
IF($ED$125=SUM($ED$25:ED68),_xlfn.CONCAT(" y ",EF68)))))</f>
        <v/>
      </c>
      <c r="EF68" s="368" t="s">
        <v>5172</v>
      </c>
      <c r="EG68" s="751">
        <f t="shared" si="3"/>
        <v>0</v>
      </c>
      <c r="EH68" s="293">
        <f t="shared" si="4"/>
        <v>0</v>
      </c>
      <c r="EI68" s="294" t="str">
        <f>IF(EH68=0,"",
IF(SUM($EH$25:EH68)=1,EJ68,
IF($EH$125&gt;SUM($EH$25:EH68),_xlfn.CONCAT(", ",EJ68),
IF($EH$125=SUM($EH$25:EH68),_xlfn.CONCAT(" y ",EJ68)))))</f>
        <v/>
      </c>
      <c r="EJ68" s="89" t="s">
        <v>5172</v>
      </c>
      <c r="EO68" s="35"/>
      <c r="EP68" s="35" t="str">
        <f>IF(CNGE_2025_M1_Secc5_Sub1!$D74="","",CNGE_2025_M1_Secc5_Sub1!$D74)</f>
        <v/>
      </c>
    </row>
    <row r="69" spans="1:146" ht="15" customHeight="1">
      <c r="C69" s="38" t="s">
        <v>5173</v>
      </c>
      <c r="D69" s="1020" t="str">
        <f>IF(CNGE_2025_M1_Secc5_Sub3!D112="","",CNGE_2025_M1_Secc5_Sub3!D112)</f>
        <v/>
      </c>
      <c r="E69" s="889"/>
      <c r="F69" s="889"/>
      <c r="G69" s="890"/>
      <c r="H69" s="815"/>
      <c r="I69" s="796"/>
      <c r="J69" s="796"/>
      <c r="K69" s="796"/>
      <c r="L69" s="796"/>
      <c r="M69" s="796"/>
      <c r="N69" s="796"/>
      <c r="O69" s="796"/>
      <c r="P69" s="796"/>
      <c r="Q69" s="796"/>
      <c r="R69" s="796"/>
      <c r="S69" s="796"/>
      <c r="T69" s="796"/>
      <c r="U69" s="796"/>
      <c r="V69" s="796"/>
      <c r="W69" s="796"/>
      <c r="X69" s="796"/>
      <c r="Y69" s="796"/>
      <c r="Z69" s="796"/>
      <c r="AA69" s="796"/>
      <c r="AB69" s="796"/>
      <c r="AC69" s="796"/>
      <c r="AD69" s="796"/>
      <c r="AE69" s="796"/>
      <c r="AF69" s="796"/>
      <c r="AG69" s="796"/>
      <c r="AH69" s="796"/>
      <c r="AI69" s="796"/>
      <c r="AJ69" s="796"/>
      <c r="AK69" s="796"/>
      <c r="AL69" s="796"/>
      <c r="AM69" s="796"/>
      <c r="AN69" s="796"/>
      <c r="AO69" s="796"/>
      <c r="AP69" s="796"/>
      <c r="AQ69" s="796"/>
      <c r="AR69" s="796"/>
      <c r="AS69" s="796"/>
      <c r="AT69" s="796"/>
      <c r="AU69" s="796"/>
      <c r="AV69" s="796"/>
      <c r="AW69" s="796"/>
      <c r="AX69" s="796"/>
      <c r="AY69" s="796"/>
      <c r="AZ69" s="796"/>
      <c r="BA69" s="796"/>
      <c r="BB69" s="796"/>
      <c r="BC69" s="796"/>
      <c r="BD69" s="796"/>
      <c r="BE69" s="796"/>
      <c r="BF69" s="796"/>
      <c r="BG69" s="796"/>
      <c r="BH69" s="796"/>
      <c r="BI69" s="796"/>
      <c r="BJ69" s="796"/>
      <c r="BK69" s="796"/>
      <c r="BL69" s="796"/>
      <c r="BM69" s="796"/>
      <c r="BN69" s="796"/>
      <c r="BO69" s="796"/>
      <c r="BP69" s="796"/>
      <c r="BQ69" s="796"/>
      <c r="BR69" s="796"/>
      <c r="BS69" s="796"/>
      <c r="BT69" s="796"/>
      <c r="BU69" s="796"/>
      <c r="BV69" s="796"/>
      <c r="BW69" s="796"/>
      <c r="BX69" s="796"/>
      <c r="BY69" s="796"/>
      <c r="BZ69" s="796"/>
      <c r="CA69" s="796"/>
      <c r="CB69" s="796"/>
      <c r="CC69" s="796"/>
      <c r="CD69" s="796"/>
      <c r="CE69" s="796"/>
      <c r="CF69" s="796"/>
      <c r="CG69" s="796"/>
      <c r="CH69" s="796"/>
      <c r="CI69" s="796"/>
      <c r="CJ69" s="796"/>
      <c r="CK69" s="796"/>
      <c r="CL69" s="796"/>
      <c r="CM69" s="796"/>
      <c r="CN69" s="796"/>
      <c r="CO69" s="796"/>
      <c r="CP69" s="796"/>
      <c r="CQ69" s="796"/>
      <c r="CR69" s="796"/>
      <c r="CS69" s="796"/>
      <c r="CT69" s="796"/>
      <c r="CU69" s="796"/>
      <c r="CV69" s="796"/>
      <c r="CW69" s="796"/>
      <c r="CX69" s="796"/>
      <c r="CY69" s="796"/>
      <c r="CZ69" s="796"/>
      <c r="DA69" s="796"/>
      <c r="DB69" s="796"/>
      <c r="DC69" s="796"/>
      <c r="DD69" s="796"/>
      <c r="DE69" s="796"/>
      <c r="DF69" s="796"/>
      <c r="DG69" s="796"/>
      <c r="DH69" s="796"/>
      <c r="DI69" s="796"/>
      <c r="DJ69" s="796"/>
      <c r="DK69" s="796"/>
      <c r="DL69" s="796"/>
      <c r="DM69" s="796"/>
      <c r="DN69" s="796"/>
      <c r="DO69" s="796"/>
      <c r="DP69" s="796"/>
      <c r="DQ69" s="796"/>
      <c r="DR69" s="796"/>
      <c r="DS69" s="796"/>
      <c r="DT69" s="796"/>
      <c r="DU69" s="796"/>
      <c r="DV69" s="796"/>
      <c r="DW69" s="796"/>
      <c r="DX69" s="796"/>
      <c r="DY69" s="796"/>
      <c r="EB69" s="745">
        <f t="shared" si="0"/>
        <v>0</v>
      </c>
      <c r="EC69" s="468">
        <f t="shared" si="1"/>
        <v>0</v>
      </c>
      <c r="ED69" s="293">
        <f t="shared" si="2"/>
        <v>0</v>
      </c>
      <c r="EE69" s="294" t="str">
        <f>IF(ED69=0,"",
IF(SUM($ED$25:ED69)=1,EF69,
IF($ED$125&gt;SUM($ED$25:ED69),_xlfn.CONCAT(", ",EF69),
IF($ED$125=SUM($ED$25:ED69),_xlfn.CONCAT(" y ",EF69)))))</f>
        <v/>
      </c>
      <c r="EF69" s="368" t="s">
        <v>5174</v>
      </c>
      <c r="EG69" s="751">
        <f t="shared" si="3"/>
        <v>0</v>
      </c>
      <c r="EH69" s="293">
        <f t="shared" si="4"/>
        <v>0</v>
      </c>
      <c r="EI69" s="294" t="str">
        <f>IF(EH69=0,"",
IF(SUM($EH$25:EH69)=1,EJ69,
IF($EH$125&gt;SUM($EH$25:EH69),_xlfn.CONCAT(", ",EJ69),
IF($EH$125=SUM($EH$25:EH69),_xlfn.CONCAT(" y ",EJ69)))))</f>
        <v/>
      </c>
      <c r="EJ69" s="89" t="s">
        <v>5174</v>
      </c>
      <c r="EO69" s="35"/>
      <c r="EP69" s="35" t="str">
        <f>IF(CNGE_2025_M1_Secc5_Sub1!$D75="","",CNGE_2025_M1_Secc5_Sub1!$D75)</f>
        <v/>
      </c>
    </row>
    <row r="70" spans="1:146" ht="15" customHeight="1">
      <c r="C70" s="38" t="s">
        <v>5175</v>
      </c>
      <c r="D70" s="1020" t="str">
        <f>IF(CNGE_2025_M1_Secc5_Sub3!D113="","",CNGE_2025_M1_Secc5_Sub3!D113)</f>
        <v/>
      </c>
      <c r="E70" s="889"/>
      <c r="F70" s="889"/>
      <c r="G70" s="890"/>
      <c r="H70" s="815"/>
      <c r="I70" s="796"/>
      <c r="J70" s="796"/>
      <c r="K70" s="796"/>
      <c r="L70" s="796"/>
      <c r="M70" s="796"/>
      <c r="N70" s="796"/>
      <c r="O70" s="796"/>
      <c r="P70" s="796"/>
      <c r="Q70" s="796"/>
      <c r="R70" s="796"/>
      <c r="S70" s="796"/>
      <c r="T70" s="796"/>
      <c r="U70" s="796"/>
      <c r="V70" s="796"/>
      <c r="W70" s="796"/>
      <c r="X70" s="796"/>
      <c r="Y70" s="796"/>
      <c r="Z70" s="796"/>
      <c r="AA70" s="796"/>
      <c r="AB70" s="796"/>
      <c r="AC70" s="796"/>
      <c r="AD70" s="796"/>
      <c r="AE70" s="796"/>
      <c r="AF70" s="796"/>
      <c r="AG70" s="796"/>
      <c r="AH70" s="796"/>
      <c r="AI70" s="796"/>
      <c r="AJ70" s="796"/>
      <c r="AK70" s="796"/>
      <c r="AL70" s="796"/>
      <c r="AM70" s="796"/>
      <c r="AN70" s="796"/>
      <c r="AO70" s="796"/>
      <c r="AP70" s="796"/>
      <c r="AQ70" s="796"/>
      <c r="AR70" s="796"/>
      <c r="AS70" s="796"/>
      <c r="AT70" s="796"/>
      <c r="AU70" s="796"/>
      <c r="AV70" s="796"/>
      <c r="AW70" s="796"/>
      <c r="AX70" s="796"/>
      <c r="AY70" s="796"/>
      <c r="AZ70" s="796"/>
      <c r="BA70" s="796"/>
      <c r="BB70" s="796"/>
      <c r="BC70" s="796"/>
      <c r="BD70" s="796"/>
      <c r="BE70" s="796"/>
      <c r="BF70" s="796"/>
      <c r="BG70" s="796"/>
      <c r="BH70" s="796"/>
      <c r="BI70" s="796"/>
      <c r="BJ70" s="796"/>
      <c r="BK70" s="796"/>
      <c r="BL70" s="796"/>
      <c r="BM70" s="796"/>
      <c r="BN70" s="796"/>
      <c r="BO70" s="796"/>
      <c r="BP70" s="796"/>
      <c r="BQ70" s="796"/>
      <c r="BR70" s="796"/>
      <c r="BS70" s="796"/>
      <c r="BT70" s="796"/>
      <c r="BU70" s="796"/>
      <c r="BV70" s="796"/>
      <c r="BW70" s="796"/>
      <c r="BX70" s="796"/>
      <c r="BY70" s="796"/>
      <c r="BZ70" s="796"/>
      <c r="CA70" s="796"/>
      <c r="CB70" s="796"/>
      <c r="CC70" s="796"/>
      <c r="CD70" s="796"/>
      <c r="CE70" s="796"/>
      <c r="CF70" s="796"/>
      <c r="CG70" s="796"/>
      <c r="CH70" s="796"/>
      <c r="CI70" s="796"/>
      <c r="CJ70" s="796"/>
      <c r="CK70" s="796"/>
      <c r="CL70" s="796"/>
      <c r="CM70" s="796"/>
      <c r="CN70" s="796"/>
      <c r="CO70" s="796"/>
      <c r="CP70" s="796"/>
      <c r="CQ70" s="796"/>
      <c r="CR70" s="796"/>
      <c r="CS70" s="796"/>
      <c r="CT70" s="796"/>
      <c r="CU70" s="796"/>
      <c r="CV70" s="796"/>
      <c r="CW70" s="796"/>
      <c r="CX70" s="796"/>
      <c r="CY70" s="796"/>
      <c r="CZ70" s="796"/>
      <c r="DA70" s="796"/>
      <c r="DB70" s="796"/>
      <c r="DC70" s="796"/>
      <c r="DD70" s="796"/>
      <c r="DE70" s="796"/>
      <c r="DF70" s="796"/>
      <c r="DG70" s="796"/>
      <c r="DH70" s="796"/>
      <c r="DI70" s="796"/>
      <c r="DJ70" s="796"/>
      <c r="DK70" s="796"/>
      <c r="DL70" s="796"/>
      <c r="DM70" s="796"/>
      <c r="DN70" s="796"/>
      <c r="DO70" s="796"/>
      <c r="DP70" s="796"/>
      <c r="DQ70" s="796"/>
      <c r="DR70" s="796"/>
      <c r="DS70" s="796"/>
      <c r="DT70" s="796"/>
      <c r="DU70" s="796"/>
      <c r="DV70" s="796"/>
      <c r="DW70" s="796"/>
      <c r="DX70" s="796"/>
      <c r="DY70" s="796"/>
      <c r="EB70" s="745">
        <f t="shared" si="0"/>
        <v>0</v>
      </c>
      <c r="EC70" s="468">
        <f t="shared" si="1"/>
        <v>0</v>
      </c>
      <c r="ED70" s="293">
        <f t="shared" si="2"/>
        <v>0</v>
      </c>
      <c r="EE70" s="294" t="str">
        <f>IF(ED70=0,"",
IF(SUM($ED$25:ED70)=1,EF70,
IF($ED$125&gt;SUM($ED$25:ED70),_xlfn.CONCAT(", ",EF70),
IF($ED$125=SUM($ED$25:ED70),_xlfn.CONCAT(" y ",EF70)))))</f>
        <v/>
      </c>
      <c r="EF70" s="368" t="s">
        <v>5176</v>
      </c>
      <c r="EG70" s="751">
        <f t="shared" si="3"/>
        <v>0</v>
      </c>
      <c r="EH70" s="293">
        <f t="shared" si="4"/>
        <v>0</v>
      </c>
      <c r="EI70" s="294" t="str">
        <f>IF(EH70=0,"",
IF(SUM($EH$25:EH70)=1,EJ70,
IF($EH$125&gt;SUM($EH$25:EH70),_xlfn.CONCAT(", ",EJ70),
IF($EH$125=SUM($EH$25:EH70),_xlfn.CONCAT(" y ",EJ70)))))</f>
        <v/>
      </c>
      <c r="EJ70" s="89" t="s">
        <v>5176</v>
      </c>
      <c r="EO70" s="35"/>
      <c r="EP70" s="35" t="str">
        <f>IF(CNGE_2025_M1_Secc5_Sub1!$D76="","",CNGE_2025_M1_Secc5_Sub1!$D76)</f>
        <v/>
      </c>
    </row>
    <row r="71" spans="1:146" ht="15" customHeight="1">
      <c r="C71" s="38" t="s">
        <v>5177</v>
      </c>
      <c r="D71" s="1020" t="str">
        <f>IF(CNGE_2025_M1_Secc5_Sub3!D114="","",CNGE_2025_M1_Secc5_Sub3!D114)</f>
        <v/>
      </c>
      <c r="E71" s="889"/>
      <c r="F71" s="889"/>
      <c r="G71" s="890"/>
      <c r="H71" s="815"/>
      <c r="I71" s="796"/>
      <c r="J71" s="796"/>
      <c r="K71" s="796"/>
      <c r="L71" s="796"/>
      <c r="M71" s="796"/>
      <c r="N71" s="796"/>
      <c r="O71" s="796"/>
      <c r="P71" s="796"/>
      <c r="Q71" s="796"/>
      <c r="R71" s="796"/>
      <c r="S71" s="796"/>
      <c r="T71" s="796"/>
      <c r="U71" s="796"/>
      <c r="V71" s="796"/>
      <c r="W71" s="796"/>
      <c r="X71" s="796"/>
      <c r="Y71" s="796"/>
      <c r="Z71" s="796"/>
      <c r="AA71" s="796"/>
      <c r="AB71" s="796"/>
      <c r="AC71" s="796"/>
      <c r="AD71" s="796"/>
      <c r="AE71" s="796"/>
      <c r="AF71" s="796"/>
      <c r="AG71" s="796"/>
      <c r="AH71" s="796"/>
      <c r="AI71" s="796"/>
      <c r="AJ71" s="796"/>
      <c r="AK71" s="796"/>
      <c r="AL71" s="796"/>
      <c r="AM71" s="796"/>
      <c r="AN71" s="796"/>
      <c r="AO71" s="796"/>
      <c r="AP71" s="796"/>
      <c r="AQ71" s="796"/>
      <c r="AR71" s="796"/>
      <c r="AS71" s="796"/>
      <c r="AT71" s="796"/>
      <c r="AU71" s="796"/>
      <c r="AV71" s="796"/>
      <c r="AW71" s="796"/>
      <c r="AX71" s="796"/>
      <c r="AY71" s="796"/>
      <c r="AZ71" s="796"/>
      <c r="BA71" s="796"/>
      <c r="BB71" s="796"/>
      <c r="BC71" s="796"/>
      <c r="BD71" s="796"/>
      <c r="BE71" s="796"/>
      <c r="BF71" s="796"/>
      <c r="BG71" s="796"/>
      <c r="BH71" s="796"/>
      <c r="BI71" s="796"/>
      <c r="BJ71" s="796"/>
      <c r="BK71" s="796"/>
      <c r="BL71" s="796"/>
      <c r="BM71" s="796"/>
      <c r="BN71" s="796"/>
      <c r="BO71" s="796"/>
      <c r="BP71" s="796"/>
      <c r="BQ71" s="796"/>
      <c r="BR71" s="796"/>
      <c r="BS71" s="796"/>
      <c r="BT71" s="796"/>
      <c r="BU71" s="796"/>
      <c r="BV71" s="796"/>
      <c r="BW71" s="796"/>
      <c r="BX71" s="796"/>
      <c r="BY71" s="796"/>
      <c r="BZ71" s="796"/>
      <c r="CA71" s="796"/>
      <c r="CB71" s="796"/>
      <c r="CC71" s="796"/>
      <c r="CD71" s="796"/>
      <c r="CE71" s="796"/>
      <c r="CF71" s="796"/>
      <c r="CG71" s="796"/>
      <c r="CH71" s="796"/>
      <c r="CI71" s="796"/>
      <c r="CJ71" s="796"/>
      <c r="CK71" s="796"/>
      <c r="CL71" s="796"/>
      <c r="CM71" s="796"/>
      <c r="CN71" s="796"/>
      <c r="CO71" s="796"/>
      <c r="CP71" s="796"/>
      <c r="CQ71" s="796"/>
      <c r="CR71" s="796"/>
      <c r="CS71" s="796"/>
      <c r="CT71" s="796"/>
      <c r="CU71" s="796"/>
      <c r="CV71" s="796"/>
      <c r="CW71" s="796"/>
      <c r="CX71" s="796"/>
      <c r="CY71" s="796"/>
      <c r="CZ71" s="796"/>
      <c r="DA71" s="796"/>
      <c r="DB71" s="796"/>
      <c r="DC71" s="796"/>
      <c r="DD71" s="796"/>
      <c r="DE71" s="796"/>
      <c r="DF71" s="796"/>
      <c r="DG71" s="796"/>
      <c r="DH71" s="796"/>
      <c r="DI71" s="796"/>
      <c r="DJ71" s="796"/>
      <c r="DK71" s="796"/>
      <c r="DL71" s="796"/>
      <c r="DM71" s="796"/>
      <c r="DN71" s="796"/>
      <c r="DO71" s="796"/>
      <c r="DP71" s="796"/>
      <c r="DQ71" s="796"/>
      <c r="DR71" s="796"/>
      <c r="DS71" s="796"/>
      <c r="DT71" s="796"/>
      <c r="DU71" s="796"/>
      <c r="DV71" s="796"/>
      <c r="DW71" s="796"/>
      <c r="DX71" s="796"/>
      <c r="DY71" s="796"/>
      <c r="EB71" s="745">
        <f t="shared" si="0"/>
        <v>0</v>
      </c>
      <c r="EC71" s="468">
        <f t="shared" si="1"/>
        <v>0</v>
      </c>
      <c r="ED71" s="293">
        <f t="shared" si="2"/>
        <v>0</v>
      </c>
      <c r="EE71" s="294" t="str">
        <f>IF(ED71=0,"",
IF(SUM($ED$25:ED71)=1,EF71,
IF($ED$125&gt;SUM($ED$25:ED71),_xlfn.CONCAT(", ",EF71),
IF($ED$125=SUM($ED$25:ED71),_xlfn.CONCAT(" y ",EF71)))))</f>
        <v/>
      </c>
      <c r="EF71" s="368" t="s">
        <v>5178</v>
      </c>
      <c r="EG71" s="751">
        <f t="shared" si="3"/>
        <v>0</v>
      </c>
      <c r="EH71" s="293">
        <f t="shared" si="4"/>
        <v>0</v>
      </c>
      <c r="EI71" s="294" t="str">
        <f>IF(EH71=0,"",
IF(SUM($EH$25:EH71)=1,EJ71,
IF($EH$125&gt;SUM($EH$25:EH71),_xlfn.CONCAT(", ",EJ71),
IF($EH$125=SUM($EH$25:EH71),_xlfn.CONCAT(" y ",EJ71)))))</f>
        <v/>
      </c>
      <c r="EJ71" s="89" t="s">
        <v>5178</v>
      </c>
      <c r="EO71" s="35"/>
      <c r="EP71" s="35" t="str">
        <f>IF(CNGE_2025_M1_Secc5_Sub1!$D77="","",CNGE_2025_M1_Secc5_Sub1!$D77)</f>
        <v/>
      </c>
    </row>
    <row r="72" spans="1:146" ht="15" customHeight="1">
      <c r="C72" s="38" t="s">
        <v>5179</v>
      </c>
      <c r="D72" s="1020" t="str">
        <f>IF(CNGE_2025_M1_Secc5_Sub3!D115="","",CNGE_2025_M1_Secc5_Sub3!D115)</f>
        <v/>
      </c>
      <c r="E72" s="889"/>
      <c r="F72" s="889"/>
      <c r="G72" s="890"/>
      <c r="H72" s="815"/>
      <c r="I72" s="796"/>
      <c r="J72" s="796"/>
      <c r="K72" s="796"/>
      <c r="L72" s="796"/>
      <c r="M72" s="796"/>
      <c r="N72" s="796"/>
      <c r="O72" s="796"/>
      <c r="P72" s="796"/>
      <c r="Q72" s="796"/>
      <c r="R72" s="796"/>
      <c r="S72" s="796"/>
      <c r="T72" s="796"/>
      <c r="U72" s="796"/>
      <c r="V72" s="796"/>
      <c r="W72" s="796"/>
      <c r="X72" s="796"/>
      <c r="Y72" s="796"/>
      <c r="Z72" s="796"/>
      <c r="AA72" s="796"/>
      <c r="AB72" s="796"/>
      <c r="AC72" s="796"/>
      <c r="AD72" s="796"/>
      <c r="AE72" s="796"/>
      <c r="AF72" s="796"/>
      <c r="AG72" s="796"/>
      <c r="AH72" s="796"/>
      <c r="AI72" s="796"/>
      <c r="AJ72" s="796"/>
      <c r="AK72" s="796"/>
      <c r="AL72" s="796"/>
      <c r="AM72" s="796"/>
      <c r="AN72" s="796"/>
      <c r="AO72" s="796"/>
      <c r="AP72" s="796"/>
      <c r="AQ72" s="796"/>
      <c r="AR72" s="796"/>
      <c r="AS72" s="796"/>
      <c r="AT72" s="796"/>
      <c r="AU72" s="796"/>
      <c r="AV72" s="796"/>
      <c r="AW72" s="796"/>
      <c r="AX72" s="796"/>
      <c r="AY72" s="796"/>
      <c r="AZ72" s="796"/>
      <c r="BA72" s="796"/>
      <c r="BB72" s="796"/>
      <c r="BC72" s="796"/>
      <c r="BD72" s="796"/>
      <c r="BE72" s="796"/>
      <c r="BF72" s="796"/>
      <c r="BG72" s="796"/>
      <c r="BH72" s="796"/>
      <c r="BI72" s="796"/>
      <c r="BJ72" s="796"/>
      <c r="BK72" s="796"/>
      <c r="BL72" s="796"/>
      <c r="BM72" s="796"/>
      <c r="BN72" s="796"/>
      <c r="BO72" s="796"/>
      <c r="BP72" s="796"/>
      <c r="BQ72" s="796"/>
      <c r="BR72" s="796"/>
      <c r="BS72" s="796"/>
      <c r="BT72" s="796"/>
      <c r="BU72" s="796"/>
      <c r="BV72" s="796"/>
      <c r="BW72" s="796"/>
      <c r="BX72" s="796"/>
      <c r="BY72" s="796"/>
      <c r="BZ72" s="796"/>
      <c r="CA72" s="796"/>
      <c r="CB72" s="796"/>
      <c r="CC72" s="796"/>
      <c r="CD72" s="796"/>
      <c r="CE72" s="796"/>
      <c r="CF72" s="796"/>
      <c r="CG72" s="796"/>
      <c r="CH72" s="796"/>
      <c r="CI72" s="796"/>
      <c r="CJ72" s="796"/>
      <c r="CK72" s="796"/>
      <c r="CL72" s="796"/>
      <c r="CM72" s="796"/>
      <c r="CN72" s="796"/>
      <c r="CO72" s="796"/>
      <c r="CP72" s="796"/>
      <c r="CQ72" s="796"/>
      <c r="CR72" s="796"/>
      <c r="CS72" s="796"/>
      <c r="CT72" s="796"/>
      <c r="CU72" s="796"/>
      <c r="CV72" s="796"/>
      <c r="CW72" s="796"/>
      <c r="CX72" s="796"/>
      <c r="CY72" s="796"/>
      <c r="CZ72" s="796"/>
      <c r="DA72" s="796"/>
      <c r="DB72" s="796"/>
      <c r="DC72" s="796"/>
      <c r="DD72" s="796"/>
      <c r="DE72" s="796"/>
      <c r="DF72" s="796"/>
      <c r="DG72" s="796"/>
      <c r="DH72" s="796"/>
      <c r="DI72" s="796"/>
      <c r="DJ72" s="796"/>
      <c r="DK72" s="796"/>
      <c r="DL72" s="796"/>
      <c r="DM72" s="796"/>
      <c r="DN72" s="796"/>
      <c r="DO72" s="796"/>
      <c r="DP72" s="796"/>
      <c r="DQ72" s="796"/>
      <c r="DR72" s="796"/>
      <c r="DS72" s="796"/>
      <c r="DT72" s="796"/>
      <c r="DU72" s="796"/>
      <c r="DV72" s="796"/>
      <c r="DW72" s="796"/>
      <c r="DX72" s="796"/>
      <c r="DY72" s="796"/>
      <c r="EB72" s="745">
        <f t="shared" si="0"/>
        <v>0</v>
      </c>
      <c r="EC72" s="468">
        <f t="shared" si="1"/>
        <v>0</v>
      </c>
      <c r="ED72" s="293">
        <f t="shared" si="2"/>
        <v>0</v>
      </c>
      <c r="EE72" s="294" t="str">
        <f>IF(ED72=0,"",
IF(SUM($ED$25:ED72)=1,EF72,
IF($ED$125&gt;SUM($ED$25:ED72),_xlfn.CONCAT(", ",EF72),
IF($ED$125=SUM($ED$25:ED72),_xlfn.CONCAT(" y ",EF72)))))</f>
        <v/>
      </c>
      <c r="EF72" s="368" t="s">
        <v>5180</v>
      </c>
      <c r="EG72" s="751">
        <f t="shared" si="3"/>
        <v>0</v>
      </c>
      <c r="EH72" s="293">
        <f t="shared" si="4"/>
        <v>0</v>
      </c>
      <c r="EI72" s="294" t="str">
        <f>IF(EH72=0,"",
IF(SUM($EH$25:EH72)=1,EJ72,
IF($EH$125&gt;SUM($EH$25:EH72),_xlfn.CONCAT(", ",EJ72),
IF($EH$125=SUM($EH$25:EH72),_xlfn.CONCAT(" y ",EJ72)))))</f>
        <v/>
      </c>
      <c r="EJ72" s="89" t="s">
        <v>5180</v>
      </c>
      <c r="EO72" s="35"/>
      <c r="EP72" s="35" t="str">
        <f>IF(CNGE_2025_M1_Secc5_Sub1!$D78="","",CNGE_2025_M1_Secc5_Sub1!$D78)</f>
        <v/>
      </c>
    </row>
    <row r="73" spans="1:146" ht="15" customHeight="1">
      <c r="C73" s="38" t="s">
        <v>5181</v>
      </c>
      <c r="D73" s="1020" t="str">
        <f>IF(CNGE_2025_M1_Secc5_Sub3!D116="","",CNGE_2025_M1_Secc5_Sub3!D116)</f>
        <v/>
      </c>
      <c r="E73" s="889"/>
      <c r="F73" s="889"/>
      <c r="G73" s="890"/>
      <c r="H73" s="815"/>
      <c r="I73" s="796"/>
      <c r="J73" s="796"/>
      <c r="K73" s="796"/>
      <c r="L73" s="796"/>
      <c r="M73" s="796"/>
      <c r="N73" s="796"/>
      <c r="O73" s="796"/>
      <c r="P73" s="796"/>
      <c r="Q73" s="796"/>
      <c r="R73" s="796"/>
      <c r="S73" s="796"/>
      <c r="T73" s="796"/>
      <c r="U73" s="796"/>
      <c r="V73" s="796"/>
      <c r="W73" s="796"/>
      <c r="X73" s="796"/>
      <c r="Y73" s="796"/>
      <c r="Z73" s="796"/>
      <c r="AA73" s="796"/>
      <c r="AB73" s="796"/>
      <c r="AC73" s="796"/>
      <c r="AD73" s="796"/>
      <c r="AE73" s="796"/>
      <c r="AF73" s="796"/>
      <c r="AG73" s="796"/>
      <c r="AH73" s="796"/>
      <c r="AI73" s="796"/>
      <c r="AJ73" s="796"/>
      <c r="AK73" s="796"/>
      <c r="AL73" s="796"/>
      <c r="AM73" s="796"/>
      <c r="AN73" s="796"/>
      <c r="AO73" s="796"/>
      <c r="AP73" s="796"/>
      <c r="AQ73" s="796"/>
      <c r="AR73" s="796"/>
      <c r="AS73" s="796"/>
      <c r="AT73" s="796"/>
      <c r="AU73" s="796"/>
      <c r="AV73" s="796"/>
      <c r="AW73" s="796"/>
      <c r="AX73" s="796"/>
      <c r="AY73" s="796"/>
      <c r="AZ73" s="796"/>
      <c r="BA73" s="796"/>
      <c r="BB73" s="796"/>
      <c r="BC73" s="796"/>
      <c r="BD73" s="796"/>
      <c r="BE73" s="796"/>
      <c r="BF73" s="796"/>
      <c r="BG73" s="796"/>
      <c r="BH73" s="796"/>
      <c r="BI73" s="796"/>
      <c r="BJ73" s="796"/>
      <c r="BK73" s="796"/>
      <c r="BL73" s="796"/>
      <c r="BM73" s="796"/>
      <c r="BN73" s="796"/>
      <c r="BO73" s="796"/>
      <c r="BP73" s="796"/>
      <c r="BQ73" s="796"/>
      <c r="BR73" s="796"/>
      <c r="BS73" s="796"/>
      <c r="BT73" s="796"/>
      <c r="BU73" s="796"/>
      <c r="BV73" s="796"/>
      <c r="BW73" s="796"/>
      <c r="BX73" s="796"/>
      <c r="BY73" s="796"/>
      <c r="BZ73" s="796"/>
      <c r="CA73" s="796"/>
      <c r="CB73" s="796"/>
      <c r="CC73" s="796"/>
      <c r="CD73" s="796"/>
      <c r="CE73" s="796"/>
      <c r="CF73" s="796"/>
      <c r="CG73" s="796"/>
      <c r="CH73" s="796"/>
      <c r="CI73" s="796"/>
      <c r="CJ73" s="796"/>
      <c r="CK73" s="796"/>
      <c r="CL73" s="796"/>
      <c r="CM73" s="796"/>
      <c r="CN73" s="796"/>
      <c r="CO73" s="796"/>
      <c r="CP73" s="796"/>
      <c r="CQ73" s="796"/>
      <c r="CR73" s="796"/>
      <c r="CS73" s="796"/>
      <c r="CT73" s="796"/>
      <c r="CU73" s="796"/>
      <c r="CV73" s="796"/>
      <c r="CW73" s="796"/>
      <c r="CX73" s="796"/>
      <c r="CY73" s="796"/>
      <c r="CZ73" s="796"/>
      <c r="DA73" s="796"/>
      <c r="DB73" s="796"/>
      <c r="DC73" s="796"/>
      <c r="DD73" s="796"/>
      <c r="DE73" s="796"/>
      <c r="DF73" s="796"/>
      <c r="DG73" s="796"/>
      <c r="DH73" s="796"/>
      <c r="DI73" s="796"/>
      <c r="DJ73" s="796"/>
      <c r="DK73" s="796"/>
      <c r="DL73" s="796"/>
      <c r="DM73" s="796"/>
      <c r="DN73" s="796"/>
      <c r="DO73" s="796"/>
      <c r="DP73" s="796"/>
      <c r="DQ73" s="796"/>
      <c r="DR73" s="796"/>
      <c r="DS73" s="796"/>
      <c r="DT73" s="796"/>
      <c r="DU73" s="796"/>
      <c r="DV73" s="796"/>
      <c r="DW73" s="796"/>
      <c r="DX73" s="796"/>
      <c r="DY73" s="796"/>
      <c r="EB73" s="745">
        <f t="shared" si="0"/>
        <v>0</v>
      </c>
      <c r="EC73" s="468">
        <f t="shared" si="1"/>
        <v>0</v>
      </c>
      <c r="ED73" s="293">
        <f t="shared" si="2"/>
        <v>0</v>
      </c>
      <c r="EE73" s="294" t="str">
        <f>IF(ED73=0,"",
IF(SUM($ED$25:ED73)=1,EF73,
IF($ED$125&gt;SUM($ED$25:ED73),_xlfn.CONCAT(", ",EF73),
IF($ED$125=SUM($ED$25:ED73),_xlfn.CONCAT(" y ",EF73)))))</f>
        <v/>
      </c>
      <c r="EF73" s="368" t="s">
        <v>5182</v>
      </c>
      <c r="EG73" s="751">
        <f t="shared" si="3"/>
        <v>0</v>
      </c>
      <c r="EH73" s="293">
        <f t="shared" si="4"/>
        <v>0</v>
      </c>
      <c r="EI73" s="294" t="str">
        <f>IF(EH73=0,"",
IF(SUM($EH$25:EH73)=1,EJ73,
IF($EH$125&gt;SUM($EH$25:EH73),_xlfn.CONCAT(", ",EJ73),
IF($EH$125=SUM($EH$25:EH73),_xlfn.CONCAT(" y ",EJ73)))))</f>
        <v/>
      </c>
      <c r="EJ73" s="89" t="s">
        <v>5182</v>
      </c>
      <c r="EO73" s="35"/>
      <c r="EP73" s="35" t="str">
        <f>IF(CNGE_2025_M1_Secc5_Sub1!$D79="","",CNGE_2025_M1_Secc5_Sub1!$D79)</f>
        <v/>
      </c>
    </row>
    <row r="74" spans="1:146" ht="15" customHeight="1">
      <c r="C74" s="38" t="s">
        <v>5183</v>
      </c>
      <c r="D74" s="1020" t="str">
        <f>IF(CNGE_2025_M1_Secc5_Sub3!D117="","",CNGE_2025_M1_Secc5_Sub3!D117)</f>
        <v/>
      </c>
      <c r="E74" s="889"/>
      <c r="F74" s="889"/>
      <c r="G74" s="890"/>
      <c r="H74" s="815"/>
      <c r="I74" s="796"/>
      <c r="J74" s="796"/>
      <c r="K74" s="796"/>
      <c r="L74" s="796"/>
      <c r="M74" s="796"/>
      <c r="N74" s="796"/>
      <c r="O74" s="796"/>
      <c r="P74" s="796"/>
      <c r="Q74" s="796"/>
      <c r="R74" s="796"/>
      <c r="S74" s="796"/>
      <c r="T74" s="796"/>
      <c r="U74" s="796"/>
      <c r="V74" s="796"/>
      <c r="W74" s="796"/>
      <c r="X74" s="796"/>
      <c r="Y74" s="796"/>
      <c r="Z74" s="796"/>
      <c r="AA74" s="796"/>
      <c r="AB74" s="796"/>
      <c r="AC74" s="796"/>
      <c r="AD74" s="796"/>
      <c r="AE74" s="796"/>
      <c r="AF74" s="796"/>
      <c r="AG74" s="796"/>
      <c r="AH74" s="796"/>
      <c r="AI74" s="796"/>
      <c r="AJ74" s="796"/>
      <c r="AK74" s="796"/>
      <c r="AL74" s="796"/>
      <c r="AM74" s="796"/>
      <c r="AN74" s="796"/>
      <c r="AO74" s="796"/>
      <c r="AP74" s="796"/>
      <c r="AQ74" s="796"/>
      <c r="AR74" s="796"/>
      <c r="AS74" s="796"/>
      <c r="AT74" s="796"/>
      <c r="AU74" s="796"/>
      <c r="AV74" s="796"/>
      <c r="AW74" s="796"/>
      <c r="AX74" s="796"/>
      <c r="AY74" s="796"/>
      <c r="AZ74" s="796"/>
      <c r="BA74" s="796"/>
      <c r="BB74" s="796"/>
      <c r="BC74" s="796"/>
      <c r="BD74" s="796"/>
      <c r="BE74" s="796"/>
      <c r="BF74" s="796"/>
      <c r="BG74" s="796"/>
      <c r="BH74" s="796"/>
      <c r="BI74" s="796"/>
      <c r="BJ74" s="796"/>
      <c r="BK74" s="796"/>
      <c r="BL74" s="796"/>
      <c r="BM74" s="796"/>
      <c r="BN74" s="796"/>
      <c r="BO74" s="796"/>
      <c r="BP74" s="796"/>
      <c r="BQ74" s="796"/>
      <c r="BR74" s="796"/>
      <c r="BS74" s="796"/>
      <c r="BT74" s="796"/>
      <c r="BU74" s="796"/>
      <c r="BV74" s="796"/>
      <c r="BW74" s="796"/>
      <c r="BX74" s="796"/>
      <c r="BY74" s="796"/>
      <c r="BZ74" s="796"/>
      <c r="CA74" s="796"/>
      <c r="CB74" s="796"/>
      <c r="CC74" s="796"/>
      <c r="CD74" s="796"/>
      <c r="CE74" s="796"/>
      <c r="CF74" s="796"/>
      <c r="CG74" s="796"/>
      <c r="CH74" s="796"/>
      <c r="CI74" s="796"/>
      <c r="CJ74" s="796"/>
      <c r="CK74" s="796"/>
      <c r="CL74" s="796"/>
      <c r="CM74" s="796"/>
      <c r="CN74" s="796"/>
      <c r="CO74" s="796"/>
      <c r="CP74" s="796"/>
      <c r="CQ74" s="796"/>
      <c r="CR74" s="796"/>
      <c r="CS74" s="796"/>
      <c r="CT74" s="796"/>
      <c r="CU74" s="796"/>
      <c r="CV74" s="796"/>
      <c r="CW74" s="796"/>
      <c r="CX74" s="796"/>
      <c r="CY74" s="796"/>
      <c r="CZ74" s="796"/>
      <c r="DA74" s="796"/>
      <c r="DB74" s="796"/>
      <c r="DC74" s="796"/>
      <c r="DD74" s="796"/>
      <c r="DE74" s="796"/>
      <c r="DF74" s="796"/>
      <c r="DG74" s="796"/>
      <c r="DH74" s="796"/>
      <c r="DI74" s="796"/>
      <c r="DJ74" s="796"/>
      <c r="DK74" s="796"/>
      <c r="DL74" s="796"/>
      <c r="DM74" s="796"/>
      <c r="DN74" s="796"/>
      <c r="DO74" s="796"/>
      <c r="DP74" s="796"/>
      <c r="DQ74" s="796"/>
      <c r="DR74" s="796"/>
      <c r="DS74" s="796"/>
      <c r="DT74" s="796"/>
      <c r="DU74" s="796"/>
      <c r="DV74" s="796"/>
      <c r="DW74" s="796"/>
      <c r="DX74" s="796"/>
      <c r="DY74" s="796"/>
      <c r="EB74" s="745">
        <f t="shared" si="0"/>
        <v>0</v>
      </c>
      <c r="EC74" s="468">
        <f t="shared" si="1"/>
        <v>0</v>
      </c>
      <c r="ED74" s="293">
        <f t="shared" si="2"/>
        <v>0</v>
      </c>
      <c r="EE74" s="294" t="str">
        <f>IF(ED74=0,"",
IF(SUM($ED$25:ED74)=1,EF74,
IF($ED$125&gt;SUM($ED$25:ED74),_xlfn.CONCAT(", ",EF74),
IF($ED$125=SUM($ED$25:ED74),_xlfn.CONCAT(" y ",EF74)))))</f>
        <v/>
      </c>
      <c r="EF74" s="368" t="s">
        <v>5184</v>
      </c>
      <c r="EG74" s="751">
        <f t="shared" si="3"/>
        <v>0</v>
      </c>
      <c r="EH74" s="293">
        <f t="shared" si="4"/>
        <v>0</v>
      </c>
      <c r="EI74" s="294" t="str">
        <f>IF(EH74=0,"",
IF(SUM($EH$25:EH74)=1,EJ74,
IF($EH$125&gt;SUM($EH$25:EH74),_xlfn.CONCAT(", ",EJ74),
IF($EH$125=SUM($EH$25:EH74),_xlfn.CONCAT(" y ",EJ74)))))</f>
        <v/>
      </c>
      <c r="EJ74" s="89" t="s">
        <v>5184</v>
      </c>
      <c r="EO74" s="35"/>
      <c r="EP74" s="35" t="str">
        <f>IF(CNGE_2025_M1_Secc5_Sub1!$D80="","",CNGE_2025_M1_Secc5_Sub1!$D80)</f>
        <v/>
      </c>
    </row>
    <row r="75" spans="1:146" ht="15" customHeight="1">
      <c r="A75" s="116"/>
      <c r="B75" s="116"/>
      <c r="C75" s="89" t="s">
        <v>5185</v>
      </c>
      <c r="D75" s="1020" t="str">
        <f>IF(CNGE_2025_M1_Secc5_Sub3!D118="","",CNGE_2025_M1_Secc5_Sub3!D118)</f>
        <v/>
      </c>
      <c r="E75" s="889"/>
      <c r="F75" s="889"/>
      <c r="G75" s="890"/>
      <c r="H75" s="815"/>
      <c r="I75" s="796"/>
      <c r="J75" s="796"/>
      <c r="K75" s="796"/>
      <c r="L75" s="796"/>
      <c r="M75" s="796"/>
      <c r="N75" s="796"/>
      <c r="O75" s="796"/>
      <c r="P75" s="796"/>
      <c r="Q75" s="796"/>
      <c r="R75" s="796"/>
      <c r="S75" s="796"/>
      <c r="T75" s="796"/>
      <c r="U75" s="796"/>
      <c r="V75" s="796"/>
      <c r="W75" s="796"/>
      <c r="X75" s="796"/>
      <c r="Y75" s="796"/>
      <c r="Z75" s="796"/>
      <c r="AA75" s="796"/>
      <c r="AB75" s="796"/>
      <c r="AC75" s="796"/>
      <c r="AD75" s="796"/>
      <c r="AE75" s="796"/>
      <c r="AF75" s="796"/>
      <c r="AG75" s="796"/>
      <c r="AH75" s="796"/>
      <c r="AI75" s="796"/>
      <c r="AJ75" s="796"/>
      <c r="AK75" s="796"/>
      <c r="AL75" s="796"/>
      <c r="AM75" s="796"/>
      <c r="AN75" s="796"/>
      <c r="AO75" s="796"/>
      <c r="AP75" s="796"/>
      <c r="AQ75" s="796"/>
      <c r="AR75" s="796"/>
      <c r="AS75" s="796"/>
      <c r="AT75" s="796"/>
      <c r="AU75" s="796"/>
      <c r="AV75" s="796"/>
      <c r="AW75" s="796"/>
      <c r="AX75" s="796"/>
      <c r="AY75" s="796"/>
      <c r="AZ75" s="796"/>
      <c r="BA75" s="796"/>
      <c r="BB75" s="796"/>
      <c r="BC75" s="796"/>
      <c r="BD75" s="796"/>
      <c r="BE75" s="796"/>
      <c r="BF75" s="796"/>
      <c r="BG75" s="796"/>
      <c r="BH75" s="796"/>
      <c r="BI75" s="796"/>
      <c r="BJ75" s="796"/>
      <c r="BK75" s="796"/>
      <c r="BL75" s="796"/>
      <c r="BM75" s="796"/>
      <c r="BN75" s="796"/>
      <c r="BO75" s="796"/>
      <c r="BP75" s="796"/>
      <c r="BQ75" s="796"/>
      <c r="BR75" s="796"/>
      <c r="BS75" s="796"/>
      <c r="BT75" s="796"/>
      <c r="BU75" s="796"/>
      <c r="BV75" s="796"/>
      <c r="BW75" s="796"/>
      <c r="BX75" s="796"/>
      <c r="BY75" s="796"/>
      <c r="BZ75" s="796"/>
      <c r="CA75" s="796"/>
      <c r="CB75" s="796"/>
      <c r="CC75" s="796"/>
      <c r="CD75" s="796"/>
      <c r="CE75" s="796"/>
      <c r="CF75" s="796"/>
      <c r="CG75" s="796"/>
      <c r="CH75" s="796"/>
      <c r="CI75" s="796"/>
      <c r="CJ75" s="796"/>
      <c r="CK75" s="796"/>
      <c r="CL75" s="796"/>
      <c r="CM75" s="796"/>
      <c r="CN75" s="796"/>
      <c r="CO75" s="796"/>
      <c r="CP75" s="796"/>
      <c r="CQ75" s="796"/>
      <c r="CR75" s="796"/>
      <c r="CS75" s="796"/>
      <c r="CT75" s="796"/>
      <c r="CU75" s="796"/>
      <c r="CV75" s="796"/>
      <c r="CW75" s="796"/>
      <c r="CX75" s="796"/>
      <c r="CY75" s="796"/>
      <c r="CZ75" s="796"/>
      <c r="DA75" s="796"/>
      <c r="DB75" s="796"/>
      <c r="DC75" s="796"/>
      <c r="DD75" s="796"/>
      <c r="DE75" s="796"/>
      <c r="DF75" s="796"/>
      <c r="DG75" s="796"/>
      <c r="DH75" s="796"/>
      <c r="DI75" s="796"/>
      <c r="DJ75" s="796"/>
      <c r="DK75" s="796"/>
      <c r="DL75" s="796"/>
      <c r="DM75" s="796"/>
      <c r="DN75" s="796"/>
      <c r="DO75" s="796"/>
      <c r="DP75" s="796"/>
      <c r="DQ75" s="796"/>
      <c r="DR75" s="796"/>
      <c r="DS75" s="796"/>
      <c r="DT75" s="796"/>
      <c r="DU75" s="796"/>
      <c r="DV75" s="796"/>
      <c r="DW75" s="796"/>
      <c r="DX75" s="796"/>
      <c r="DY75" s="796"/>
      <c r="DZ75" s="116"/>
      <c r="EB75" s="745">
        <f t="shared" si="0"/>
        <v>0</v>
      </c>
      <c r="EC75" s="468">
        <f t="shared" si="1"/>
        <v>0</v>
      </c>
      <c r="ED75" s="293">
        <f t="shared" si="2"/>
        <v>0</v>
      </c>
      <c r="EE75" s="294" t="str">
        <f>IF(ED75=0,"",
IF(SUM($ED$25:ED75)=1,EF75,
IF($ED$125&gt;SUM($ED$25:ED75),_xlfn.CONCAT(", ",EF75),
IF($ED$125=SUM($ED$25:ED75),_xlfn.CONCAT(" y ",EF75)))))</f>
        <v/>
      </c>
      <c r="EF75" s="368" t="s">
        <v>5186</v>
      </c>
      <c r="EG75" s="751">
        <f t="shared" si="3"/>
        <v>0</v>
      </c>
      <c r="EH75" s="293">
        <f t="shared" si="4"/>
        <v>0</v>
      </c>
      <c r="EI75" s="294" t="str">
        <f>IF(EH75=0,"",
IF(SUM($EH$25:EH75)=1,EJ75,
IF($EH$125&gt;SUM($EH$25:EH75),_xlfn.CONCAT(", ",EJ75),
IF($EH$125=SUM($EH$25:EH75),_xlfn.CONCAT(" y ",EJ75)))))</f>
        <v/>
      </c>
      <c r="EJ75" s="89" t="s">
        <v>5186</v>
      </c>
      <c r="EO75" s="35"/>
      <c r="EP75" s="35" t="str">
        <f>IF(CNGE_2025_M1_Secc5_Sub1!$D81="","",CNGE_2025_M1_Secc5_Sub1!$D81)</f>
        <v/>
      </c>
    </row>
    <row r="76" spans="1:146" ht="15" customHeight="1">
      <c r="A76" s="116"/>
      <c r="B76" s="116"/>
      <c r="C76" s="89" t="s">
        <v>5187</v>
      </c>
      <c r="D76" s="1020" t="str">
        <f>IF(CNGE_2025_M1_Secc5_Sub3!D119="","",CNGE_2025_M1_Secc5_Sub3!D119)</f>
        <v/>
      </c>
      <c r="E76" s="889"/>
      <c r="F76" s="889"/>
      <c r="G76" s="890"/>
      <c r="H76" s="815"/>
      <c r="I76" s="796"/>
      <c r="J76" s="796"/>
      <c r="K76" s="796"/>
      <c r="L76" s="796"/>
      <c r="M76" s="796"/>
      <c r="N76" s="796"/>
      <c r="O76" s="796"/>
      <c r="P76" s="796"/>
      <c r="Q76" s="796"/>
      <c r="R76" s="796"/>
      <c r="S76" s="796"/>
      <c r="T76" s="796"/>
      <c r="U76" s="796"/>
      <c r="V76" s="796"/>
      <c r="W76" s="796"/>
      <c r="X76" s="796"/>
      <c r="Y76" s="796"/>
      <c r="Z76" s="796"/>
      <c r="AA76" s="796"/>
      <c r="AB76" s="796"/>
      <c r="AC76" s="796"/>
      <c r="AD76" s="796"/>
      <c r="AE76" s="796"/>
      <c r="AF76" s="796"/>
      <c r="AG76" s="796"/>
      <c r="AH76" s="796"/>
      <c r="AI76" s="796"/>
      <c r="AJ76" s="796"/>
      <c r="AK76" s="796"/>
      <c r="AL76" s="796"/>
      <c r="AM76" s="796"/>
      <c r="AN76" s="796"/>
      <c r="AO76" s="796"/>
      <c r="AP76" s="796"/>
      <c r="AQ76" s="796"/>
      <c r="AR76" s="796"/>
      <c r="AS76" s="796"/>
      <c r="AT76" s="796"/>
      <c r="AU76" s="796"/>
      <c r="AV76" s="796"/>
      <c r="AW76" s="796"/>
      <c r="AX76" s="796"/>
      <c r="AY76" s="796"/>
      <c r="AZ76" s="796"/>
      <c r="BA76" s="796"/>
      <c r="BB76" s="796"/>
      <c r="BC76" s="796"/>
      <c r="BD76" s="796"/>
      <c r="BE76" s="796"/>
      <c r="BF76" s="796"/>
      <c r="BG76" s="796"/>
      <c r="BH76" s="796"/>
      <c r="BI76" s="796"/>
      <c r="BJ76" s="796"/>
      <c r="BK76" s="796"/>
      <c r="BL76" s="796"/>
      <c r="BM76" s="796"/>
      <c r="BN76" s="796"/>
      <c r="BO76" s="796"/>
      <c r="BP76" s="796"/>
      <c r="BQ76" s="796"/>
      <c r="BR76" s="796"/>
      <c r="BS76" s="796"/>
      <c r="BT76" s="796"/>
      <c r="BU76" s="796"/>
      <c r="BV76" s="796"/>
      <c r="BW76" s="796"/>
      <c r="BX76" s="796"/>
      <c r="BY76" s="796"/>
      <c r="BZ76" s="796"/>
      <c r="CA76" s="796"/>
      <c r="CB76" s="796"/>
      <c r="CC76" s="796"/>
      <c r="CD76" s="796"/>
      <c r="CE76" s="796"/>
      <c r="CF76" s="796"/>
      <c r="CG76" s="796"/>
      <c r="CH76" s="796"/>
      <c r="CI76" s="796"/>
      <c r="CJ76" s="796"/>
      <c r="CK76" s="796"/>
      <c r="CL76" s="796"/>
      <c r="CM76" s="796"/>
      <c r="CN76" s="796"/>
      <c r="CO76" s="796"/>
      <c r="CP76" s="796"/>
      <c r="CQ76" s="796"/>
      <c r="CR76" s="796"/>
      <c r="CS76" s="796"/>
      <c r="CT76" s="796"/>
      <c r="CU76" s="796"/>
      <c r="CV76" s="796"/>
      <c r="CW76" s="796"/>
      <c r="CX76" s="796"/>
      <c r="CY76" s="796"/>
      <c r="CZ76" s="796"/>
      <c r="DA76" s="796"/>
      <c r="DB76" s="796"/>
      <c r="DC76" s="796"/>
      <c r="DD76" s="796"/>
      <c r="DE76" s="796"/>
      <c r="DF76" s="796"/>
      <c r="DG76" s="796"/>
      <c r="DH76" s="796"/>
      <c r="DI76" s="796"/>
      <c r="DJ76" s="796"/>
      <c r="DK76" s="796"/>
      <c r="DL76" s="796"/>
      <c r="DM76" s="796"/>
      <c r="DN76" s="796"/>
      <c r="DO76" s="796"/>
      <c r="DP76" s="796"/>
      <c r="DQ76" s="796"/>
      <c r="DR76" s="796"/>
      <c r="DS76" s="796"/>
      <c r="DT76" s="796"/>
      <c r="DU76" s="796"/>
      <c r="DV76" s="796"/>
      <c r="DW76" s="796"/>
      <c r="DX76" s="796"/>
      <c r="DY76" s="796"/>
      <c r="DZ76" s="116"/>
      <c r="EB76" s="745">
        <f t="shared" si="0"/>
        <v>0</v>
      </c>
      <c r="EC76" s="468">
        <f t="shared" si="1"/>
        <v>0</v>
      </c>
      <c r="ED76" s="293">
        <f t="shared" si="2"/>
        <v>0</v>
      </c>
      <c r="EE76" s="294" t="str">
        <f>IF(ED76=0,"",
IF(SUM($ED$25:ED76)=1,EF76,
IF($ED$125&gt;SUM($ED$25:ED76),_xlfn.CONCAT(", ",EF76),
IF($ED$125=SUM($ED$25:ED76),_xlfn.CONCAT(" y ",EF76)))))</f>
        <v/>
      </c>
      <c r="EF76" s="368" t="s">
        <v>5188</v>
      </c>
      <c r="EG76" s="751">
        <f t="shared" si="3"/>
        <v>0</v>
      </c>
      <c r="EH76" s="293">
        <f t="shared" si="4"/>
        <v>0</v>
      </c>
      <c r="EI76" s="294" t="str">
        <f>IF(EH76=0,"",
IF(SUM($EH$25:EH76)=1,EJ76,
IF($EH$125&gt;SUM($EH$25:EH76),_xlfn.CONCAT(", ",EJ76),
IF($EH$125=SUM($EH$25:EH76),_xlfn.CONCAT(" y ",EJ76)))))</f>
        <v/>
      </c>
      <c r="EJ76" s="89" t="s">
        <v>5188</v>
      </c>
      <c r="EO76" s="35"/>
      <c r="EP76" s="35" t="str">
        <f>IF(CNGE_2025_M1_Secc5_Sub1!$D82="","",CNGE_2025_M1_Secc5_Sub1!$D82)</f>
        <v/>
      </c>
    </row>
    <row r="77" spans="1:146" ht="15" customHeight="1">
      <c r="A77" s="116"/>
      <c r="B77" s="116"/>
      <c r="C77" s="89" t="s">
        <v>5189</v>
      </c>
      <c r="D77" s="1020" t="str">
        <f>IF(CNGE_2025_M1_Secc5_Sub3!D120="","",CNGE_2025_M1_Secc5_Sub3!D120)</f>
        <v/>
      </c>
      <c r="E77" s="889"/>
      <c r="F77" s="889"/>
      <c r="G77" s="890"/>
      <c r="H77" s="815"/>
      <c r="I77" s="796"/>
      <c r="J77" s="796"/>
      <c r="K77" s="796"/>
      <c r="L77" s="796"/>
      <c r="M77" s="796"/>
      <c r="N77" s="796"/>
      <c r="O77" s="796"/>
      <c r="P77" s="796"/>
      <c r="Q77" s="796"/>
      <c r="R77" s="796"/>
      <c r="S77" s="796"/>
      <c r="T77" s="796"/>
      <c r="U77" s="796"/>
      <c r="V77" s="796"/>
      <c r="W77" s="796"/>
      <c r="X77" s="796"/>
      <c r="Y77" s="796"/>
      <c r="Z77" s="796"/>
      <c r="AA77" s="796"/>
      <c r="AB77" s="796"/>
      <c r="AC77" s="796"/>
      <c r="AD77" s="796"/>
      <c r="AE77" s="796"/>
      <c r="AF77" s="796"/>
      <c r="AG77" s="796"/>
      <c r="AH77" s="796"/>
      <c r="AI77" s="796"/>
      <c r="AJ77" s="796"/>
      <c r="AK77" s="796"/>
      <c r="AL77" s="796"/>
      <c r="AM77" s="796"/>
      <c r="AN77" s="796"/>
      <c r="AO77" s="796"/>
      <c r="AP77" s="796"/>
      <c r="AQ77" s="796"/>
      <c r="AR77" s="796"/>
      <c r="AS77" s="796"/>
      <c r="AT77" s="796"/>
      <c r="AU77" s="796"/>
      <c r="AV77" s="796"/>
      <c r="AW77" s="796"/>
      <c r="AX77" s="796"/>
      <c r="AY77" s="796"/>
      <c r="AZ77" s="796"/>
      <c r="BA77" s="796"/>
      <c r="BB77" s="796"/>
      <c r="BC77" s="796"/>
      <c r="BD77" s="796"/>
      <c r="BE77" s="796"/>
      <c r="BF77" s="796"/>
      <c r="BG77" s="796"/>
      <c r="BH77" s="796"/>
      <c r="BI77" s="796"/>
      <c r="BJ77" s="796"/>
      <c r="BK77" s="796"/>
      <c r="BL77" s="796"/>
      <c r="BM77" s="796"/>
      <c r="BN77" s="796"/>
      <c r="BO77" s="796"/>
      <c r="BP77" s="796"/>
      <c r="BQ77" s="796"/>
      <c r="BR77" s="796"/>
      <c r="BS77" s="796"/>
      <c r="BT77" s="796"/>
      <c r="BU77" s="796"/>
      <c r="BV77" s="796"/>
      <c r="BW77" s="796"/>
      <c r="BX77" s="796"/>
      <c r="BY77" s="796"/>
      <c r="BZ77" s="796"/>
      <c r="CA77" s="796"/>
      <c r="CB77" s="796"/>
      <c r="CC77" s="796"/>
      <c r="CD77" s="796"/>
      <c r="CE77" s="796"/>
      <c r="CF77" s="796"/>
      <c r="CG77" s="796"/>
      <c r="CH77" s="796"/>
      <c r="CI77" s="796"/>
      <c r="CJ77" s="796"/>
      <c r="CK77" s="796"/>
      <c r="CL77" s="796"/>
      <c r="CM77" s="796"/>
      <c r="CN77" s="796"/>
      <c r="CO77" s="796"/>
      <c r="CP77" s="796"/>
      <c r="CQ77" s="796"/>
      <c r="CR77" s="796"/>
      <c r="CS77" s="796"/>
      <c r="CT77" s="796"/>
      <c r="CU77" s="796"/>
      <c r="CV77" s="796"/>
      <c r="CW77" s="796"/>
      <c r="CX77" s="796"/>
      <c r="CY77" s="796"/>
      <c r="CZ77" s="796"/>
      <c r="DA77" s="796"/>
      <c r="DB77" s="796"/>
      <c r="DC77" s="796"/>
      <c r="DD77" s="796"/>
      <c r="DE77" s="796"/>
      <c r="DF77" s="796"/>
      <c r="DG77" s="796"/>
      <c r="DH77" s="796"/>
      <c r="DI77" s="796"/>
      <c r="DJ77" s="796"/>
      <c r="DK77" s="796"/>
      <c r="DL77" s="796"/>
      <c r="DM77" s="796"/>
      <c r="DN77" s="796"/>
      <c r="DO77" s="796"/>
      <c r="DP77" s="796"/>
      <c r="DQ77" s="796"/>
      <c r="DR77" s="796"/>
      <c r="DS77" s="796"/>
      <c r="DT77" s="796"/>
      <c r="DU77" s="796"/>
      <c r="DV77" s="796"/>
      <c r="DW77" s="796"/>
      <c r="DX77" s="796"/>
      <c r="DY77" s="796"/>
      <c r="DZ77" s="116"/>
      <c r="EB77" s="745">
        <f t="shared" si="0"/>
        <v>0</v>
      </c>
      <c r="EC77" s="468">
        <f t="shared" si="1"/>
        <v>0</v>
      </c>
      <c r="ED77" s="293">
        <f t="shared" si="2"/>
        <v>0</v>
      </c>
      <c r="EE77" s="294" t="str">
        <f>IF(ED77=0,"",
IF(SUM($ED$25:ED77)=1,EF77,
IF($ED$125&gt;SUM($ED$25:ED77),_xlfn.CONCAT(", ",EF77),
IF($ED$125=SUM($ED$25:ED77),_xlfn.CONCAT(" y ",EF77)))))</f>
        <v/>
      </c>
      <c r="EF77" s="368" t="s">
        <v>5190</v>
      </c>
      <c r="EG77" s="751">
        <f t="shared" si="3"/>
        <v>0</v>
      </c>
      <c r="EH77" s="293">
        <f t="shared" si="4"/>
        <v>0</v>
      </c>
      <c r="EI77" s="294" t="str">
        <f>IF(EH77=0,"",
IF(SUM($EH$25:EH77)=1,EJ77,
IF($EH$125&gt;SUM($EH$25:EH77),_xlfn.CONCAT(", ",EJ77),
IF($EH$125=SUM($EH$25:EH77),_xlfn.CONCAT(" y ",EJ77)))))</f>
        <v/>
      </c>
      <c r="EJ77" s="89" t="s">
        <v>5190</v>
      </c>
      <c r="EO77" s="35"/>
      <c r="EP77" s="35" t="str">
        <f>IF(CNGE_2025_M1_Secc5_Sub1!$D83="","",CNGE_2025_M1_Secc5_Sub1!$D83)</f>
        <v/>
      </c>
    </row>
    <row r="78" spans="1:146" ht="15" customHeight="1">
      <c r="A78" s="116"/>
      <c r="B78" s="116"/>
      <c r="C78" s="89" t="s">
        <v>5191</v>
      </c>
      <c r="D78" s="1020" t="str">
        <f>IF(CNGE_2025_M1_Secc5_Sub3!D121="","",CNGE_2025_M1_Secc5_Sub3!D121)</f>
        <v/>
      </c>
      <c r="E78" s="889"/>
      <c r="F78" s="889"/>
      <c r="G78" s="890"/>
      <c r="H78" s="815"/>
      <c r="I78" s="796"/>
      <c r="J78" s="796"/>
      <c r="K78" s="796"/>
      <c r="L78" s="796"/>
      <c r="M78" s="796"/>
      <c r="N78" s="796"/>
      <c r="O78" s="796"/>
      <c r="P78" s="796"/>
      <c r="Q78" s="796"/>
      <c r="R78" s="796"/>
      <c r="S78" s="796"/>
      <c r="T78" s="796"/>
      <c r="U78" s="796"/>
      <c r="V78" s="796"/>
      <c r="W78" s="796"/>
      <c r="X78" s="796"/>
      <c r="Y78" s="796"/>
      <c r="Z78" s="796"/>
      <c r="AA78" s="796"/>
      <c r="AB78" s="796"/>
      <c r="AC78" s="796"/>
      <c r="AD78" s="796"/>
      <c r="AE78" s="796"/>
      <c r="AF78" s="796"/>
      <c r="AG78" s="796"/>
      <c r="AH78" s="796"/>
      <c r="AI78" s="796"/>
      <c r="AJ78" s="796"/>
      <c r="AK78" s="796"/>
      <c r="AL78" s="796"/>
      <c r="AM78" s="796"/>
      <c r="AN78" s="796"/>
      <c r="AO78" s="796"/>
      <c r="AP78" s="796"/>
      <c r="AQ78" s="796"/>
      <c r="AR78" s="796"/>
      <c r="AS78" s="796"/>
      <c r="AT78" s="796"/>
      <c r="AU78" s="796"/>
      <c r="AV78" s="796"/>
      <c r="AW78" s="796"/>
      <c r="AX78" s="796"/>
      <c r="AY78" s="796"/>
      <c r="AZ78" s="796"/>
      <c r="BA78" s="796"/>
      <c r="BB78" s="796"/>
      <c r="BC78" s="796"/>
      <c r="BD78" s="796"/>
      <c r="BE78" s="796"/>
      <c r="BF78" s="796"/>
      <c r="BG78" s="796"/>
      <c r="BH78" s="796"/>
      <c r="BI78" s="796"/>
      <c r="BJ78" s="796"/>
      <c r="BK78" s="796"/>
      <c r="BL78" s="796"/>
      <c r="BM78" s="796"/>
      <c r="BN78" s="796"/>
      <c r="BO78" s="796"/>
      <c r="BP78" s="796"/>
      <c r="BQ78" s="796"/>
      <c r="BR78" s="796"/>
      <c r="BS78" s="796"/>
      <c r="BT78" s="796"/>
      <c r="BU78" s="796"/>
      <c r="BV78" s="796"/>
      <c r="BW78" s="796"/>
      <c r="BX78" s="796"/>
      <c r="BY78" s="796"/>
      <c r="BZ78" s="796"/>
      <c r="CA78" s="796"/>
      <c r="CB78" s="796"/>
      <c r="CC78" s="796"/>
      <c r="CD78" s="796"/>
      <c r="CE78" s="796"/>
      <c r="CF78" s="796"/>
      <c r="CG78" s="796"/>
      <c r="CH78" s="796"/>
      <c r="CI78" s="796"/>
      <c r="CJ78" s="796"/>
      <c r="CK78" s="796"/>
      <c r="CL78" s="796"/>
      <c r="CM78" s="796"/>
      <c r="CN78" s="796"/>
      <c r="CO78" s="796"/>
      <c r="CP78" s="796"/>
      <c r="CQ78" s="796"/>
      <c r="CR78" s="796"/>
      <c r="CS78" s="796"/>
      <c r="CT78" s="796"/>
      <c r="CU78" s="796"/>
      <c r="CV78" s="796"/>
      <c r="CW78" s="796"/>
      <c r="CX78" s="796"/>
      <c r="CY78" s="796"/>
      <c r="CZ78" s="796"/>
      <c r="DA78" s="796"/>
      <c r="DB78" s="796"/>
      <c r="DC78" s="796"/>
      <c r="DD78" s="796"/>
      <c r="DE78" s="796"/>
      <c r="DF78" s="796"/>
      <c r="DG78" s="796"/>
      <c r="DH78" s="796"/>
      <c r="DI78" s="796"/>
      <c r="DJ78" s="796"/>
      <c r="DK78" s="796"/>
      <c r="DL78" s="796"/>
      <c r="DM78" s="796"/>
      <c r="DN78" s="796"/>
      <c r="DO78" s="796"/>
      <c r="DP78" s="796"/>
      <c r="DQ78" s="796"/>
      <c r="DR78" s="796"/>
      <c r="DS78" s="796"/>
      <c r="DT78" s="796"/>
      <c r="DU78" s="796"/>
      <c r="DV78" s="796"/>
      <c r="DW78" s="796"/>
      <c r="DX78" s="796"/>
      <c r="DY78" s="796"/>
      <c r="DZ78" s="116"/>
      <c r="EB78" s="745">
        <f t="shared" si="0"/>
        <v>0</v>
      </c>
      <c r="EC78" s="468">
        <f t="shared" si="1"/>
        <v>0</v>
      </c>
      <c r="ED78" s="293">
        <f t="shared" si="2"/>
        <v>0</v>
      </c>
      <c r="EE78" s="294" t="str">
        <f>IF(ED78=0,"",
IF(SUM($ED$25:ED78)=1,EF78,
IF($ED$125&gt;SUM($ED$25:ED78),_xlfn.CONCAT(", ",EF78),
IF($ED$125=SUM($ED$25:ED78),_xlfn.CONCAT(" y ",EF78)))))</f>
        <v/>
      </c>
      <c r="EF78" s="368" t="s">
        <v>5192</v>
      </c>
      <c r="EG78" s="751">
        <f t="shared" si="3"/>
        <v>0</v>
      </c>
      <c r="EH78" s="293">
        <f t="shared" si="4"/>
        <v>0</v>
      </c>
      <c r="EI78" s="294" t="str">
        <f>IF(EH78=0,"",
IF(SUM($EH$25:EH78)=1,EJ78,
IF($EH$125&gt;SUM($EH$25:EH78),_xlfn.CONCAT(", ",EJ78),
IF($EH$125=SUM($EH$25:EH78),_xlfn.CONCAT(" y ",EJ78)))))</f>
        <v/>
      </c>
      <c r="EJ78" s="89" t="s">
        <v>5192</v>
      </c>
      <c r="EO78" s="35"/>
      <c r="EP78" s="35" t="str">
        <f>IF(CNGE_2025_M1_Secc5_Sub1!$D84="","",CNGE_2025_M1_Secc5_Sub1!$D84)</f>
        <v/>
      </c>
    </row>
    <row r="79" spans="1:146" ht="15" customHeight="1">
      <c r="A79" s="116"/>
      <c r="B79" s="116"/>
      <c r="C79" s="89" t="s">
        <v>5193</v>
      </c>
      <c r="D79" s="1020" t="str">
        <f>IF(CNGE_2025_M1_Secc5_Sub3!D122="","",CNGE_2025_M1_Secc5_Sub3!D122)</f>
        <v/>
      </c>
      <c r="E79" s="889"/>
      <c r="F79" s="889"/>
      <c r="G79" s="890"/>
      <c r="H79" s="815"/>
      <c r="I79" s="796"/>
      <c r="J79" s="796"/>
      <c r="K79" s="796"/>
      <c r="L79" s="796"/>
      <c r="M79" s="796"/>
      <c r="N79" s="796"/>
      <c r="O79" s="796"/>
      <c r="P79" s="796"/>
      <c r="Q79" s="796"/>
      <c r="R79" s="796"/>
      <c r="S79" s="796"/>
      <c r="T79" s="796"/>
      <c r="U79" s="796"/>
      <c r="V79" s="796"/>
      <c r="W79" s="796"/>
      <c r="X79" s="796"/>
      <c r="Y79" s="796"/>
      <c r="Z79" s="796"/>
      <c r="AA79" s="796"/>
      <c r="AB79" s="796"/>
      <c r="AC79" s="796"/>
      <c r="AD79" s="796"/>
      <c r="AE79" s="796"/>
      <c r="AF79" s="796"/>
      <c r="AG79" s="796"/>
      <c r="AH79" s="796"/>
      <c r="AI79" s="796"/>
      <c r="AJ79" s="796"/>
      <c r="AK79" s="796"/>
      <c r="AL79" s="796"/>
      <c r="AM79" s="796"/>
      <c r="AN79" s="796"/>
      <c r="AO79" s="796"/>
      <c r="AP79" s="796"/>
      <c r="AQ79" s="796"/>
      <c r="AR79" s="796"/>
      <c r="AS79" s="796"/>
      <c r="AT79" s="796"/>
      <c r="AU79" s="796"/>
      <c r="AV79" s="796"/>
      <c r="AW79" s="796"/>
      <c r="AX79" s="796"/>
      <c r="AY79" s="796"/>
      <c r="AZ79" s="796"/>
      <c r="BA79" s="796"/>
      <c r="BB79" s="796"/>
      <c r="BC79" s="796"/>
      <c r="BD79" s="796"/>
      <c r="BE79" s="796"/>
      <c r="BF79" s="796"/>
      <c r="BG79" s="796"/>
      <c r="BH79" s="796"/>
      <c r="BI79" s="796"/>
      <c r="BJ79" s="796"/>
      <c r="BK79" s="796"/>
      <c r="BL79" s="796"/>
      <c r="BM79" s="796"/>
      <c r="BN79" s="796"/>
      <c r="BO79" s="796"/>
      <c r="BP79" s="796"/>
      <c r="BQ79" s="796"/>
      <c r="BR79" s="796"/>
      <c r="BS79" s="796"/>
      <c r="BT79" s="796"/>
      <c r="BU79" s="796"/>
      <c r="BV79" s="796"/>
      <c r="BW79" s="796"/>
      <c r="BX79" s="796"/>
      <c r="BY79" s="796"/>
      <c r="BZ79" s="796"/>
      <c r="CA79" s="796"/>
      <c r="CB79" s="796"/>
      <c r="CC79" s="796"/>
      <c r="CD79" s="796"/>
      <c r="CE79" s="796"/>
      <c r="CF79" s="796"/>
      <c r="CG79" s="796"/>
      <c r="CH79" s="796"/>
      <c r="CI79" s="796"/>
      <c r="CJ79" s="796"/>
      <c r="CK79" s="796"/>
      <c r="CL79" s="796"/>
      <c r="CM79" s="796"/>
      <c r="CN79" s="796"/>
      <c r="CO79" s="796"/>
      <c r="CP79" s="796"/>
      <c r="CQ79" s="796"/>
      <c r="CR79" s="796"/>
      <c r="CS79" s="796"/>
      <c r="CT79" s="796"/>
      <c r="CU79" s="796"/>
      <c r="CV79" s="796"/>
      <c r="CW79" s="796"/>
      <c r="CX79" s="796"/>
      <c r="CY79" s="796"/>
      <c r="CZ79" s="796"/>
      <c r="DA79" s="796"/>
      <c r="DB79" s="796"/>
      <c r="DC79" s="796"/>
      <c r="DD79" s="796"/>
      <c r="DE79" s="796"/>
      <c r="DF79" s="796"/>
      <c r="DG79" s="796"/>
      <c r="DH79" s="796"/>
      <c r="DI79" s="796"/>
      <c r="DJ79" s="796"/>
      <c r="DK79" s="796"/>
      <c r="DL79" s="796"/>
      <c r="DM79" s="796"/>
      <c r="DN79" s="796"/>
      <c r="DO79" s="796"/>
      <c r="DP79" s="796"/>
      <c r="DQ79" s="796"/>
      <c r="DR79" s="796"/>
      <c r="DS79" s="796"/>
      <c r="DT79" s="796"/>
      <c r="DU79" s="796"/>
      <c r="DV79" s="796"/>
      <c r="DW79" s="796"/>
      <c r="DX79" s="796"/>
      <c r="DY79" s="796"/>
      <c r="DZ79" s="116"/>
      <c r="EB79" s="745">
        <f t="shared" si="0"/>
        <v>0</v>
      </c>
      <c r="EC79" s="468">
        <f t="shared" si="1"/>
        <v>0</v>
      </c>
      <c r="ED79" s="293">
        <f t="shared" si="2"/>
        <v>0</v>
      </c>
      <c r="EE79" s="294" t="str">
        <f>IF(ED79=0,"",
IF(SUM($ED$25:ED79)=1,EF79,
IF($ED$125&gt;SUM($ED$25:ED79),_xlfn.CONCAT(", ",EF79),
IF($ED$125=SUM($ED$25:ED79),_xlfn.CONCAT(" y ",EF79)))))</f>
        <v/>
      </c>
      <c r="EF79" s="368" t="s">
        <v>5194</v>
      </c>
      <c r="EG79" s="751">
        <f t="shared" si="3"/>
        <v>0</v>
      </c>
      <c r="EH79" s="293">
        <f t="shared" si="4"/>
        <v>0</v>
      </c>
      <c r="EI79" s="294" t="str">
        <f>IF(EH79=0,"",
IF(SUM($EH$25:EH79)=1,EJ79,
IF($EH$125&gt;SUM($EH$25:EH79),_xlfn.CONCAT(", ",EJ79),
IF($EH$125=SUM($EH$25:EH79),_xlfn.CONCAT(" y ",EJ79)))))</f>
        <v/>
      </c>
      <c r="EJ79" s="89" t="s">
        <v>5194</v>
      </c>
      <c r="EO79" s="35"/>
      <c r="EP79" s="35" t="str">
        <f>IF(CNGE_2025_M1_Secc5_Sub1!$D85="","",CNGE_2025_M1_Secc5_Sub1!$D85)</f>
        <v/>
      </c>
    </row>
    <row r="80" spans="1:146" ht="15" customHeight="1">
      <c r="A80" s="116"/>
      <c r="B80" s="116"/>
      <c r="C80" s="89" t="s">
        <v>5195</v>
      </c>
      <c r="D80" s="1020" t="str">
        <f>IF(CNGE_2025_M1_Secc5_Sub3!D123="","",CNGE_2025_M1_Secc5_Sub3!D123)</f>
        <v/>
      </c>
      <c r="E80" s="889"/>
      <c r="F80" s="889"/>
      <c r="G80" s="890"/>
      <c r="H80" s="815"/>
      <c r="I80" s="796"/>
      <c r="J80" s="796"/>
      <c r="K80" s="796"/>
      <c r="L80" s="796"/>
      <c r="M80" s="796"/>
      <c r="N80" s="796"/>
      <c r="O80" s="796"/>
      <c r="P80" s="796"/>
      <c r="Q80" s="796"/>
      <c r="R80" s="796"/>
      <c r="S80" s="796"/>
      <c r="T80" s="796"/>
      <c r="U80" s="796"/>
      <c r="V80" s="796"/>
      <c r="W80" s="796"/>
      <c r="X80" s="796"/>
      <c r="Y80" s="796"/>
      <c r="Z80" s="796"/>
      <c r="AA80" s="796"/>
      <c r="AB80" s="796"/>
      <c r="AC80" s="796"/>
      <c r="AD80" s="796"/>
      <c r="AE80" s="796"/>
      <c r="AF80" s="796"/>
      <c r="AG80" s="796"/>
      <c r="AH80" s="796"/>
      <c r="AI80" s="796"/>
      <c r="AJ80" s="796"/>
      <c r="AK80" s="796"/>
      <c r="AL80" s="796"/>
      <c r="AM80" s="796"/>
      <c r="AN80" s="796"/>
      <c r="AO80" s="796"/>
      <c r="AP80" s="796"/>
      <c r="AQ80" s="796"/>
      <c r="AR80" s="796"/>
      <c r="AS80" s="796"/>
      <c r="AT80" s="796"/>
      <c r="AU80" s="796"/>
      <c r="AV80" s="796"/>
      <c r="AW80" s="796"/>
      <c r="AX80" s="796"/>
      <c r="AY80" s="796"/>
      <c r="AZ80" s="796"/>
      <c r="BA80" s="796"/>
      <c r="BB80" s="796"/>
      <c r="BC80" s="796"/>
      <c r="BD80" s="796"/>
      <c r="BE80" s="796"/>
      <c r="BF80" s="796"/>
      <c r="BG80" s="796"/>
      <c r="BH80" s="796"/>
      <c r="BI80" s="796"/>
      <c r="BJ80" s="796"/>
      <c r="BK80" s="796"/>
      <c r="BL80" s="796"/>
      <c r="BM80" s="796"/>
      <c r="BN80" s="796"/>
      <c r="BO80" s="796"/>
      <c r="BP80" s="796"/>
      <c r="BQ80" s="796"/>
      <c r="BR80" s="796"/>
      <c r="BS80" s="796"/>
      <c r="BT80" s="796"/>
      <c r="BU80" s="796"/>
      <c r="BV80" s="796"/>
      <c r="BW80" s="796"/>
      <c r="BX80" s="796"/>
      <c r="BY80" s="796"/>
      <c r="BZ80" s="796"/>
      <c r="CA80" s="796"/>
      <c r="CB80" s="796"/>
      <c r="CC80" s="796"/>
      <c r="CD80" s="796"/>
      <c r="CE80" s="796"/>
      <c r="CF80" s="796"/>
      <c r="CG80" s="796"/>
      <c r="CH80" s="796"/>
      <c r="CI80" s="796"/>
      <c r="CJ80" s="796"/>
      <c r="CK80" s="796"/>
      <c r="CL80" s="796"/>
      <c r="CM80" s="796"/>
      <c r="CN80" s="796"/>
      <c r="CO80" s="796"/>
      <c r="CP80" s="796"/>
      <c r="CQ80" s="796"/>
      <c r="CR80" s="796"/>
      <c r="CS80" s="796"/>
      <c r="CT80" s="796"/>
      <c r="CU80" s="796"/>
      <c r="CV80" s="796"/>
      <c r="CW80" s="796"/>
      <c r="CX80" s="796"/>
      <c r="CY80" s="796"/>
      <c r="CZ80" s="796"/>
      <c r="DA80" s="796"/>
      <c r="DB80" s="796"/>
      <c r="DC80" s="796"/>
      <c r="DD80" s="796"/>
      <c r="DE80" s="796"/>
      <c r="DF80" s="796"/>
      <c r="DG80" s="796"/>
      <c r="DH80" s="796"/>
      <c r="DI80" s="796"/>
      <c r="DJ80" s="796"/>
      <c r="DK80" s="796"/>
      <c r="DL80" s="796"/>
      <c r="DM80" s="796"/>
      <c r="DN80" s="796"/>
      <c r="DO80" s="796"/>
      <c r="DP80" s="796"/>
      <c r="DQ80" s="796"/>
      <c r="DR80" s="796"/>
      <c r="DS80" s="796"/>
      <c r="DT80" s="796"/>
      <c r="DU80" s="796"/>
      <c r="DV80" s="796"/>
      <c r="DW80" s="796"/>
      <c r="DX80" s="796"/>
      <c r="DY80" s="796"/>
      <c r="DZ80" s="116"/>
      <c r="EB80" s="745">
        <f t="shared" si="0"/>
        <v>0</v>
      </c>
      <c r="EC80" s="468">
        <f t="shared" si="1"/>
        <v>0</v>
      </c>
      <c r="ED80" s="293">
        <f t="shared" si="2"/>
        <v>0</v>
      </c>
      <c r="EE80" s="294" t="str">
        <f>IF(ED80=0,"",
IF(SUM($ED$25:ED80)=1,EF80,
IF($ED$125&gt;SUM($ED$25:ED80),_xlfn.CONCAT(", ",EF80),
IF($ED$125=SUM($ED$25:ED80),_xlfn.CONCAT(" y ",EF80)))))</f>
        <v/>
      </c>
      <c r="EF80" s="368" t="s">
        <v>5196</v>
      </c>
      <c r="EG80" s="751">
        <f t="shared" si="3"/>
        <v>0</v>
      </c>
      <c r="EH80" s="293">
        <f t="shared" si="4"/>
        <v>0</v>
      </c>
      <c r="EI80" s="294" t="str">
        <f>IF(EH80=0,"",
IF(SUM($EH$25:EH80)=1,EJ80,
IF($EH$125&gt;SUM($EH$25:EH80),_xlfn.CONCAT(", ",EJ80),
IF($EH$125=SUM($EH$25:EH80),_xlfn.CONCAT(" y ",EJ80)))))</f>
        <v/>
      </c>
      <c r="EJ80" s="89" t="s">
        <v>5196</v>
      </c>
      <c r="EO80" s="35"/>
      <c r="EP80" s="35" t="str">
        <f>IF(CNGE_2025_M1_Secc5_Sub1!$D86="","",CNGE_2025_M1_Secc5_Sub1!$D86)</f>
        <v/>
      </c>
    </row>
    <row r="81" spans="1:146" ht="15" customHeight="1">
      <c r="A81" s="116"/>
      <c r="B81" s="116"/>
      <c r="C81" s="89" t="s">
        <v>5197</v>
      </c>
      <c r="D81" s="1020" t="str">
        <f>IF(CNGE_2025_M1_Secc5_Sub3!D124="","",CNGE_2025_M1_Secc5_Sub3!D124)</f>
        <v/>
      </c>
      <c r="E81" s="889"/>
      <c r="F81" s="889"/>
      <c r="G81" s="890"/>
      <c r="H81" s="815"/>
      <c r="I81" s="796"/>
      <c r="J81" s="796"/>
      <c r="K81" s="796"/>
      <c r="L81" s="796"/>
      <c r="M81" s="796"/>
      <c r="N81" s="796"/>
      <c r="O81" s="796"/>
      <c r="P81" s="796"/>
      <c r="Q81" s="796"/>
      <c r="R81" s="796"/>
      <c r="S81" s="796"/>
      <c r="T81" s="796"/>
      <c r="U81" s="796"/>
      <c r="V81" s="796"/>
      <c r="W81" s="796"/>
      <c r="X81" s="796"/>
      <c r="Y81" s="796"/>
      <c r="Z81" s="796"/>
      <c r="AA81" s="796"/>
      <c r="AB81" s="796"/>
      <c r="AC81" s="796"/>
      <c r="AD81" s="796"/>
      <c r="AE81" s="796"/>
      <c r="AF81" s="796"/>
      <c r="AG81" s="796"/>
      <c r="AH81" s="796"/>
      <c r="AI81" s="796"/>
      <c r="AJ81" s="796"/>
      <c r="AK81" s="796"/>
      <c r="AL81" s="796"/>
      <c r="AM81" s="796"/>
      <c r="AN81" s="796"/>
      <c r="AO81" s="796"/>
      <c r="AP81" s="796"/>
      <c r="AQ81" s="796"/>
      <c r="AR81" s="796"/>
      <c r="AS81" s="796"/>
      <c r="AT81" s="796"/>
      <c r="AU81" s="796"/>
      <c r="AV81" s="796"/>
      <c r="AW81" s="796"/>
      <c r="AX81" s="796"/>
      <c r="AY81" s="796"/>
      <c r="AZ81" s="796"/>
      <c r="BA81" s="796"/>
      <c r="BB81" s="796"/>
      <c r="BC81" s="796"/>
      <c r="BD81" s="796"/>
      <c r="BE81" s="796"/>
      <c r="BF81" s="796"/>
      <c r="BG81" s="796"/>
      <c r="BH81" s="796"/>
      <c r="BI81" s="796"/>
      <c r="BJ81" s="796"/>
      <c r="BK81" s="796"/>
      <c r="BL81" s="796"/>
      <c r="BM81" s="796"/>
      <c r="BN81" s="796"/>
      <c r="BO81" s="796"/>
      <c r="BP81" s="796"/>
      <c r="BQ81" s="796"/>
      <c r="BR81" s="796"/>
      <c r="BS81" s="796"/>
      <c r="BT81" s="796"/>
      <c r="BU81" s="796"/>
      <c r="BV81" s="796"/>
      <c r="BW81" s="796"/>
      <c r="BX81" s="796"/>
      <c r="BY81" s="796"/>
      <c r="BZ81" s="796"/>
      <c r="CA81" s="796"/>
      <c r="CB81" s="796"/>
      <c r="CC81" s="796"/>
      <c r="CD81" s="796"/>
      <c r="CE81" s="796"/>
      <c r="CF81" s="796"/>
      <c r="CG81" s="796"/>
      <c r="CH81" s="796"/>
      <c r="CI81" s="796"/>
      <c r="CJ81" s="796"/>
      <c r="CK81" s="796"/>
      <c r="CL81" s="796"/>
      <c r="CM81" s="796"/>
      <c r="CN81" s="796"/>
      <c r="CO81" s="796"/>
      <c r="CP81" s="796"/>
      <c r="CQ81" s="796"/>
      <c r="CR81" s="796"/>
      <c r="CS81" s="796"/>
      <c r="CT81" s="796"/>
      <c r="CU81" s="796"/>
      <c r="CV81" s="796"/>
      <c r="CW81" s="796"/>
      <c r="CX81" s="796"/>
      <c r="CY81" s="796"/>
      <c r="CZ81" s="796"/>
      <c r="DA81" s="796"/>
      <c r="DB81" s="796"/>
      <c r="DC81" s="796"/>
      <c r="DD81" s="796"/>
      <c r="DE81" s="796"/>
      <c r="DF81" s="796"/>
      <c r="DG81" s="796"/>
      <c r="DH81" s="796"/>
      <c r="DI81" s="796"/>
      <c r="DJ81" s="796"/>
      <c r="DK81" s="796"/>
      <c r="DL81" s="796"/>
      <c r="DM81" s="796"/>
      <c r="DN81" s="796"/>
      <c r="DO81" s="796"/>
      <c r="DP81" s="796"/>
      <c r="DQ81" s="796"/>
      <c r="DR81" s="796"/>
      <c r="DS81" s="796"/>
      <c r="DT81" s="796"/>
      <c r="DU81" s="796"/>
      <c r="DV81" s="796"/>
      <c r="DW81" s="796"/>
      <c r="DX81" s="796"/>
      <c r="DY81" s="796"/>
      <c r="DZ81" s="116"/>
      <c r="EB81" s="745">
        <f t="shared" si="0"/>
        <v>0</v>
      </c>
      <c r="EC81" s="468">
        <f t="shared" si="1"/>
        <v>0</v>
      </c>
      <c r="ED81" s="293">
        <f t="shared" si="2"/>
        <v>0</v>
      </c>
      <c r="EE81" s="294" t="str">
        <f>IF(ED81=0,"",
IF(SUM($ED$25:ED81)=1,EF81,
IF($ED$125&gt;SUM($ED$25:ED81),_xlfn.CONCAT(", ",EF81),
IF($ED$125=SUM($ED$25:ED81),_xlfn.CONCAT(" y ",EF81)))))</f>
        <v/>
      </c>
      <c r="EF81" s="368" t="s">
        <v>5198</v>
      </c>
      <c r="EG81" s="751">
        <f t="shared" si="3"/>
        <v>0</v>
      </c>
      <c r="EH81" s="293">
        <f t="shared" si="4"/>
        <v>0</v>
      </c>
      <c r="EI81" s="294" t="str">
        <f>IF(EH81=0,"",
IF(SUM($EH$25:EH81)=1,EJ81,
IF($EH$125&gt;SUM($EH$25:EH81),_xlfn.CONCAT(", ",EJ81),
IF($EH$125=SUM($EH$25:EH81),_xlfn.CONCAT(" y ",EJ81)))))</f>
        <v/>
      </c>
      <c r="EJ81" s="89" t="s">
        <v>5198</v>
      </c>
      <c r="EO81" s="35"/>
      <c r="EP81" s="35" t="str">
        <f>IF(CNGE_2025_M1_Secc5_Sub1!$D87="","",CNGE_2025_M1_Secc5_Sub1!$D87)</f>
        <v/>
      </c>
    </row>
    <row r="82" spans="1:146" ht="15" customHeight="1">
      <c r="A82" s="116"/>
      <c r="B82" s="116"/>
      <c r="C82" s="89" t="s">
        <v>5199</v>
      </c>
      <c r="D82" s="1020" t="str">
        <f>IF(CNGE_2025_M1_Secc5_Sub3!D125="","",CNGE_2025_M1_Secc5_Sub3!D125)</f>
        <v/>
      </c>
      <c r="E82" s="889"/>
      <c r="F82" s="889"/>
      <c r="G82" s="890"/>
      <c r="H82" s="815"/>
      <c r="I82" s="796"/>
      <c r="J82" s="796"/>
      <c r="K82" s="796"/>
      <c r="L82" s="796"/>
      <c r="M82" s="796"/>
      <c r="N82" s="796"/>
      <c r="O82" s="796"/>
      <c r="P82" s="796"/>
      <c r="Q82" s="796"/>
      <c r="R82" s="796"/>
      <c r="S82" s="796"/>
      <c r="T82" s="796"/>
      <c r="U82" s="796"/>
      <c r="V82" s="796"/>
      <c r="W82" s="796"/>
      <c r="X82" s="796"/>
      <c r="Y82" s="796"/>
      <c r="Z82" s="796"/>
      <c r="AA82" s="796"/>
      <c r="AB82" s="796"/>
      <c r="AC82" s="796"/>
      <c r="AD82" s="796"/>
      <c r="AE82" s="796"/>
      <c r="AF82" s="796"/>
      <c r="AG82" s="796"/>
      <c r="AH82" s="796"/>
      <c r="AI82" s="796"/>
      <c r="AJ82" s="796"/>
      <c r="AK82" s="796"/>
      <c r="AL82" s="796"/>
      <c r="AM82" s="796"/>
      <c r="AN82" s="796"/>
      <c r="AO82" s="796"/>
      <c r="AP82" s="796"/>
      <c r="AQ82" s="796"/>
      <c r="AR82" s="796"/>
      <c r="AS82" s="796"/>
      <c r="AT82" s="796"/>
      <c r="AU82" s="796"/>
      <c r="AV82" s="796"/>
      <c r="AW82" s="796"/>
      <c r="AX82" s="796"/>
      <c r="AY82" s="796"/>
      <c r="AZ82" s="796"/>
      <c r="BA82" s="796"/>
      <c r="BB82" s="796"/>
      <c r="BC82" s="796"/>
      <c r="BD82" s="796"/>
      <c r="BE82" s="796"/>
      <c r="BF82" s="796"/>
      <c r="BG82" s="796"/>
      <c r="BH82" s="796"/>
      <c r="BI82" s="796"/>
      <c r="BJ82" s="796"/>
      <c r="BK82" s="796"/>
      <c r="BL82" s="796"/>
      <c r="BM82" s="796"/>
      <c r="BN82" s="796"/>
      <c r="BO82" s="796"/>
      <c r="BP82" s="796"/>
      <c r="BQ82" s="796"/>
      <c r="BR82" s="796"/>
      <c r="BS82" s="796"/>
      <c r="BT82" s="796"/>
      <c r="BU82" s="796"/>
      <c r="BV82" s="796"/>
      <c r="BW82" s="796"/>
      <c r="BX82" s="796"/>
      <c r="BY82" s="796"/>
      <c r="BZ82" s="796"/>
      <c r="CA82" s="796"/>
      <c r="CB82" s="796"/>
      <c r="CC82" s="796"/>
      <c r="CD82" s="796"/>
      <c r="CE82" s="796"/>
      <c r="CF82" s="796"/>
      <c r="CG82" s="796"/>
      <c r="CH82" s="796"/>
      <c r="CI82" s="796"/>
      <c r="CJ82" s="796"/>
      <c r="CK82" s="796"/>
      <c r="CL82" s="796"/>
      <c r="CM82" s="796"/>
      <c r="CN82" s="796"/>
      <c r="CO82" s="796"/>
      <c r="CP82" s="796"/>
      <c r="CQ82" s="796"/>
      <c r="CR82" s="796"/>
      <c r="CS82" s="796"/>
      <c r="CT82" s="796"/>
      <c r="CU82" s="796"/>
      <c r="CV82" s="796"/>
      <c r="CW82" s="796"/>
      <c r="CX82" s="796"/>
      <c r="CY82" s="796"/>
      <c r="CZ82" s="796"/>
      <c r="DA82" s="796"/>
      <c r="DB82" s="796"/>
      <c r="DC82" s="796"/>
      <c r="DD82" s="796"/>
      <c r="DE82" s="796"/>
      <c r="DF82" s="796"/>
      <c r="DG82" s="796"/>
      <c r="DH82" s="796"/>
      <c r="DI82" s="796"/>
      <c r="DJ82" s="796"/>
      <c r="DK82" s="796"/>
      <c r="DL82" s="796"/>
      <c r="DM82" s="796"/>
      <c r="DN82" s="796"/>
      <c r="DO82" s="796"/>
      <c r="DP82" s="796"/>
      <c r="DQ82" s="796"/>
      <c r="DR82" s="796"/>
      <c r="DS82" s="796"/>
      <c r="DT82" s="796"/>
      <c r="DU82" s="796"/>
      <c r="DV82" s="796"/>
      <c r="DW82" s="796"/>
      <c r="DX82" s="796"/>
      <c r="DY82" s="796"/>
      <c r="DZ82" s="116"/>
      <c r="EB82" s="745">
        <f t="shared" si="0"/>
        <v>0</v>
      </c>
      <c r="EC82" s="468">
        <f t="shared" si="1"/>
        <v>0</v>
      </c>
      <c r="ED82" s="293">
        <f t="shared" si="2"/>
        <v>0</v>
      </c>
      <c r="EE82" s="294" t="str">
        <f>IF(ED82=0,"",
IF(SUM($ED$25:ED82)=1,EF82,
IF($ED$125&gt;SUM($ED$25:ED82),_xlfn.CONCAT(", ",EF82),
IF($ED$125=SUM($ED$25:ED82),_xlfn.CONCAT(" y ",EF82)))))</f>
        <v/>
      </c>
      <c r="EF82" s="368" t="s">
        <v>5200</v>
      </c>
      <c r="EG82" s="751">
        <f t="shared" si="3"/>
        <v>0</v>
      </c>
      <c r="EH82" s="293">
        <f t="shared" si="4"/>
        <v>0</v>
      </c>
      <c r="EI82" s="294" t="str">
        <f>IF(EH82=0,"",
IF(SUM($EH$25:EH82)=1,EJ82,
IF($EH$125&gt;SUM($EH$25:EH82),_xlfn.CONCAT(", ",EJ82),
IF($EH$125=SUM($EH$25:EH82),_xlfn.CONCAT(" y ",EJ82)))))</f>
        <v/>
      </c>
      <c r="EJ82" s="89" t="s">
        <v>5200</v>
      </c>
      <c r="EO82" s="35"/>
      <c r="EP82" s="35" t="str">
        <f>IF(CNGE_2025_M1_Secc5_Sub1!$D88="","",CNGE_2025_M1_Secc5_Sub1!$D88)</f>
        <v/>
      </c>
    </row>
    <row r="83" spans="1:146" ht="15" customHeight="1">
      <c r="A83" s="116"/>
      <c r="B83" s="116"/>
      <c r="C83" s="89" t="s">
        <v>5201</v>
      </c>
      <c r="D83" s="1020" t="str">
        <f>IF(CNGE_2025_M1_Secc5_Sub3!D126="","",CNGE_2025_M1_Secc5_Sub3!D126)</f>
        <v/>
      </c>
      <c r="E83" s="889"/>
      <c r="F83" s="889"/>
      <c r="G83" s="890"/>
      <c r="H83" s="815"/>
      <c r="I83" s="796"/>
      <c r="J83" s="796"/>
      <c r="K83" s="796"/>
      <c r="L83" s="796"/>
      <c r="M83" s="796"/>
      <c r="N83" s="796"/>
      <c r="O83" s="796"/>
      <c r="P83" s="796"/>
      <c r="Q83" s="796"/>
      <c r="R83" s="796"/>
      <c r="S83" s="796"/>
      <c r="T83" s="796"/>
      <c r="U83" s="796"/>
      <c r="V83" s="796"/>
      <c r="W83" s="796"/>
      <c r="X83" s="796"/>
      <c r="Y83" s="796"/>
      <c r="Z83" s="796"/>
      <c r="AA83" s="796"/>
      <c r="AB83" s="796"/>
      <c r="AC83" s="796"/>
      <c r="AD83" s="796"/>
      <c r="AE83" s="796"/>
      <c r="AF83" s="796"/>
      <c r="AG83" s="796"/>
      <c r="AH83" s="796"/>
      <c r="AI83" s="796"/>
      <c r="AJ83" s="796"/>
      <c r="AK83" s="796"/>
      <c r="AL83" s="796"/>
      <c r="AM83" s="796"/>
      <c r="AN83" s="796"/>
      <c r="AO83" s="796"/>
      <c r="AP83" s="796"/>
      <c r="AQ83" s="796"/>
      <c r="AR83" s="796"/>
      <c r="AS83" s="796"/>
      <c r="AT83" s="796"/>
      <c r="AU83" s="796"/>
      <c r="AV83" s="796"/>
      <c r="AW83" s="796"/>
      <c r="AX83" s="796"/>
      <c r="AY83" s="796"/>
      <c r="AZ83" s="796"/>
      <c r="BA83" s="796"/>
      <c r="BB83" s="796"/>
      <c r="BC83" s="796"/>
      <c r="BD83" s="796"/>
      <c r="BE83" s="796"/>
      <c r="BF83" s="796"/>
      <c r="BG83" s="796"/>
      <c r="BH83" s="796"/>
      <c r="BI83" s="796"/>
      <c r="BJ83" s="796"/>
      <c r="BK83" s="796"/>
      <c r="BL83" s="796"/>
      <c r="BM83" s="796"/>
      <c r="BN83" s="796"/>
      <c r="BO83" s="796"/>
      <c r="BP83" s="796"/>
      <c r="BQ83" s="796"/>
      <c r="BR83" s="796"/>
      <c r="BS83" s="796"/>
      <c r="BT83" s="796"/>
      <c r="BU83" s="796"/>
      <c r="BV83" s="796"/>
      <c r="BW83" s="796"/>
      <c r="BX83" s="796"/>
      <c r="BY83" s="796"/>
      <c r="BZ83" s="796"/>
      <c r="CA83" s="796"/>
      <c r="CB83" s="796"/>
      <c r="CC83" s="796"/>
      <c r="CD83" s="796"/>
      <c r="CE83" s="796"/>
      <c r="CF83" s="796"/>
      <c r="CG83" s="796"/>
      <c r="CH83" s="796"/>
      <c r="CI83" s="796"/>
      <c r="CJ83" s="796"/>
      <c r="CK83" s="796"/>
      <c r="CL83" s="796"/>
      <c r="CM83" s="796"/>
      <c r="CN83" s="796"/>
      <c r="CO83" s="796"/>
      <c r="CP83" s="796"/>
      <c r="CQ83" s="796"/>
      <c r="CR83" s="796"/>
      <c r="CS83" s="796"/>
      <c r="CT83" s="796"/>
      <c r="CU83" s="796"/>
      <c r="CV83" s="796"/>
      <c r="CW83" s="796"/>
      <c r="CX83" s="796"/>
      <c r="CY83" s="796"/>
      <c r="CZ83" s="796"/>
      <c r="DA83" s="796"/>
      <c r="DB83" s="796"/>
      <c r="DC83" s="796"/>
      <c r="DD83" s="796"/>
      <c r="DE83" s="796"/>
      <c r="DF83" s="796"/>
      <c r="DG83" s="796"/>
      <c r="DH83" s="796"/>
      <c r="DI83" s="796"/>
      <c r="DJ83" s="796"/>
      <c r="DK83" s="796"/>
      <c r="DL83" s="796"/>
      <c r="DM83" s="796"/>
      <c r="DN83" s="796"/>
      <c r="DO83" s="796"/>
      <c r="DP83" s="796"/>
      <c r="DQ83" s="796"/>
      <c r="DR83" s="796"/>
      <c r="DS83" s="796"/>
      <c r="DT83" s="796"/>
      <c r="DU83" s="796"/>
      <c r="DV83" s="796"/>
      <c r="DW83" s="796"/>
      <c r="DX83" s="796"/>
      <c r="DY83" s="796"/>
      <c r="DZ83" s="116"/>
      <c r="EB83" s="745">
        <f t="shared" si="0"/>
        <v>0</v>
      </c>
      <c r="EC83" s="468">
        <f t="shared" si="1"/>
        <v>0</v>
      </c>
      <c r="ED83" s="293">
        <f t="shared" si="2"/>
        <v>0</v>
      </c>
      <c r="EE83" s="294" t="str">
        <f>IF(ED83=0,"",
IF(SUM($ED$25:ED83)=1,EF83,
IF($ED$125&gt;SUM($ED$25:ED83),_xlfn.CONCAT(", ",EF83),
IF($ED$125=SUM($ED$25:ED83),_xlfn.CONCAT(" y ",EF83)))))</f>
        <v/>
      </c>
      <c r="EF83" s="368" t="s">
        <v>5202</v>
      </c>
      <c r="EG83" s="751">
        <f t="shared" si="3"/>
        <v>0</v>
      </c>
      <c r="EH83" s="293">
        <f t="shared" si="4"/>
        <v>0</v>
      </c>
      <c r="EI83" s="294" t="str">
        <f>IF(EH83=0,"",
IF(SUM($EH$25:EH83)=1,EJ83,
IF($EH$125&gt;SUM($EH$25:EH83),_xlfn.CONCAT(", ",EJ83),
IF($EH$125=SUM($EH$25:EH83),_xlfn.CONCAT(" y ",EJ83)))))</f>
        <v/>
      </c>
      <c r="EJ83" s="89" t="s">
        <v>5202</v>
      </c>
      <c r="EO83" s="35"/>
      <c r="EP83" s="35" t="str">
        <f>IF(CNGE_2025_M1_Secc5_Sub1!$D89="","",CNGE_2025_M1_Secc5_Sub1!$D89)</f>
        <v/>
      </c>
    </row>
    <row r="84" spans="1:146" ht="15" customHeight="1">
      <c r="A84" s="116"/>
      <c r="B84" s="116"/>
      <c r="C84" s="89" t="s">
        <v>5203</v>
      </c>
      <c r="D84" s="1020" t="str">
        <f>IF(CNGE_2025_M1_Secc5_Sub3!D127="","",CNGE_2025_M1_Secc5_Sub3!D127)</f>
        <v/>
      </c>
      <c r="E84" s="889"/>
      <c r="F84" s="889"/>
      <c r="G84" s="890"/>
      <c r="H84" s="815"/>
      <c r="I84" s="796"/>
      <c r="J84" s="796"/>
      <c r="K84" s="796"/>
      <c r="L84" s="796"/>
      <c r="M84" s="796"/>
      <c r="N84" s="796"/>
      <c r="O84" s="796"/>
      <c r="P84" s="796"/>
      <c r="Q84" s="796"/>
      <c r="R84" s="796"/>
      <c r="S84" s="796"/>
      <c r="T84" s="796"/>
      <c r="U84" s="796"/>
      <c r="V84" s="796"/>
      <c r="W84" s="796"/>
      <c r="X84" s="796"/>
      <c r="Y84" s="796"/>
      <c r="Z84" s="796"/>
      <c r="AA84" s="796"/>
      <c r="AB84" s="796"/>
      <c r="AC84" s="796"/>
      <c r="AD84" s="796"/>
      <c r="AE84" s="796"/>
      <c r="AF84" s="796"/>
      <c r="AG84" s="796"/>
      <c r="AH84" s="796"/>
      <c r="AI84" s="796"/>
      <c r="AJ84" s="796"/>
      <c r="AK84" s="796"/>
      <c r="AL84" s="796"/>
      <c r="AM84" s="796"/>
      <c r="AN84" s="796"/>
      <c r="AO84" s="796"/>
      <c r="AP84" s="796"/>
      <c r="AQ84" s="796"/>
      <c r="AR84" s="796"/>
      <c r="AS84" s="796"/>
      <c r="AT84" s="796"/>
      <c r="AU84" s="796"/>
      <c r="AV84" s="796"/>
      <c r="AW84" s="796"/>
      <c r="AX84" s="796"/>
      <c r="AY84" s="796"/>
      <c r="AZ84" s="796"/>
      <c r="BA84" s="796"/>
      <c r="BB84" s="796"/>
      <c r="BC84" s="796"/>
      <c r="BD84" s="796"/>
      <c r="BE84" s="796"/>
      <c r="BF84" s="796"/>
      <c r="BG84" s="796"/>
      <c r="BH84" s="796"/>
      <c r="BI84" s="796"/>
      <c r="BJ84" s="796"/>
      <c r="BK84" s="796"/>
      <c r="BL84" s="796"/>
      <c r="BM84" s="796"/>
      <c r="BN84" s="796"/>
      <c r="BO84" s="796"/>
      <c r="BP84" s="796"/>
      <c r="BQ84" s="796"/>
      <c r="BR84" s="796"/>
      <c r="BS84" s="796"/>
      <c r="BT84" s="796"/>
      <c r="BU84" s="796"/>
      <c r="BV84" s="796"/>
      <c r="BW84" s="796"/>
      <c r="BX84" s="796"/>
      <c r="BY84" s="796"/>
      <c r="BZ84" s="796"/>
      <c r="CA84" s="796"/>
      <c r="CB84" s="796"/>
      <c r="CC84" s="796"/>
      <c r="CD84" s="796"/>
      <c r="CE84" s="796"/>
      <c r="CF84" s="796"/>
      <c r="CG84" s="796"/>
      <c r="CH84" s="796"/>
      <c r="CI84" s="796"/>
      <c r="CJ84" s="796"/>
      <c r="CK84" s="796"/>
      <c r="CL84" s="796"/>
      <c r="CM84" s="796"/>
      <c r="CN84" s="796"/>
      <c r="CO84" s="796"/>
      <c r="CP84" s="796"/>
      <c r="CQ84" s="796"/>
      <c r="CR84" s="796"/>
      <c r="CS84" s="796"/>
      <c r="CT84" s="796"/>
      <c r="CU84" s="796"/>
      <c r="CV84" s="796"/>
      <c r="CW84" s="796"/>
      <c r="CX84" s="796"/>
      <c r="CY84" s="796"/>
      <c r="CZ84" s="796"/>
      <c r="DA84" s="796"/>
      <c r="DB84" s="796"/>
      <c r="DC84" s="796"/>
      <c r="DD84" s="796"/>
      <c r="DE84" s="796"/>
      <c r="DF84" s="796"/>
      <c r="DG84" s="796"/>
      <c r="DH84" s="796"/>
      <c r="DI84" s="796"/>
      <c r="DJ84" s="796"/>
      <c r="DK84" s="796"/>
      <c r="DL84" s="796"/>
      <c r="DM84" s="796"/>
      <c r="DN84" s="796"/>
      <c r="DO84" s="796"/>
      <c r="DP84" s="796"/>
      <c r="DQ84" s="796"/>
      <c r="DR84" s="796"/>
      <c r="DS84" s="796"/>
      <c r="DT84" s="796"/>
      <c r="DU84" s="796"/>
      <c r="DV84" s="796"/>
      <c r="DW84" s="796"/>
      <c r="DX84" s="796"/>
      <c r="DY84" s="796"/>
      <c r="DZ84" s="116"/>
      <c r="EB84" s="745">
        <f t="shared" si="0"/>
        <v>0</v>
      </c>
      <c r="EC84" s="468">
        <f t="shared" si="1"/>
        <v>0</v>
      </c>
      <c r="ED84" s="293">
        <f t="shared" si="2"/>
        <v>0</v>
      </c>
      <c r="EE84" s="294" t="str">
        <f>IF(ED84=0,"",
IF(SUM($ED$25:ED84)=1,EF84,
IF($ED$125&gt;SUM($ED$25:ED84),_xlfn.CONCAT(", ",EF84),
IF($ED$125=SUM($ED$25:ED84),_xlfn.CONCAT(" y ",EF84)))))</f>
        <v/>
      </c>
      <c r="EF84" s="368" t="s">
        <v>5204</v>
      </c>
      <c r="EG84" s="751">
        <f t="shared" si="3"/>
        <v>0</v>
      </c>
      <c r="EH84" s="293">
        <f t="shared" si="4"/>
        <v>0</v>
      </c>
      <c r="EI84" s="294" t="str">
        <f>IF(EH84=0,"",
IF(SUM($EH$25:EH84)=1,EJ84,
IF($EH$125&gt;SUM($EH$25:EH84),_xlfn.CONCAT(", ",EJ84),
IF($EH$125=SUM($EH$25:EH84),_xlfn.CONCAT(" y ",EJ84)))))</f>
        <v/>
      </c>
      <c r="EJ84" s="89" t="s">
        <v>5204</v>
      </c>
      <c r="EO84" s="35"/>
      <c r="EP84" s="35" t="str">
        <f>IF(CNGE_2025_M1_Secc5_Sub1!$D90="","",CNGE_2025_M1_Secc5_Sub1!$D90)</f>
        <v/>
      </c>
    </row>
    <row r="85" spans="1:146" ht="15" customHeight="1">
      <c r="A85" s="116"/>
      <c r="B85" s="116"/>
      <c r="C85" s="89" t="s">
        <v>5205</v>
      </c>
      <c r="D85" s="1020" t="str">
        <f>IF(CNGE_2025_M1_Secc5_Sub3!D128="","",CNGE_2025_M1_Secc5_Sub3!D128)</f>
        <v/>
      </c>
      <c r="E85" s="889"/>
      <c r="F85" s="889"/>
      <c r="G85" s="890"/>
      <c r="H85" s="815"/>
      <c r="I85" s="796"/>
      <c r="J85" s="796"/>
      <c r="K85" s="796"/>
      <c r="L85" s="796"/>
      <c r="M85" s="796"/>
      <c r="N85" s="796"/>
      <c r="O85" s="796"/>
      <c r="P85" s="796"/>
      <c r="Q85" s="796"/>
      <c r="R85" s="796"/>
      <c r="S85" s="796"/>
      <c r="T85" s="796"/>
      <c r="U85" s="796"/>
      <c r="V85" s="796"/>
      <c r="W85" s="796"/>
      <c r="X85" s="796"/>
      <c r="Y85" s="796"/>
      <c r="Z85" s="796"/>
      <c r="AA85" s="796"/>
      <c r="AB85" s="796"/>
      <c r="AC85" s="796"/>
      <c r="AD85" s="796"/>
      <c r="AE85" s="796"/>
      <c r="AF85" s="796"/>
      <c r="AG85" s="796"/>
      <c r="AH85" s="796"/>
      <c r="AI85" s="796"/>
      <c r="AJ85" s="796"/>
      <c r="AK85" s="796"/>
      <c r="AL85" s="796"/>
      <c r="AM85" s="796"/>
      <c r="AN85" s="796"/>
      <c r="AO85" s="796"/>
      <c r="AP85" s="796"/>
      <c r="AQ85" s="796"/>
      <c r="AR85" s="796"/>
      <c r="AS85" s="796"/>
      <c r="AT85" s="796"/>
      <c r="AU85" s="796"/>
      <c r="AV85" s="796"/>
      <c r="AW85" s="796"/>
      <c r="AX85" s="796"/>
      <c r="AY85" s="796"/>
      <c r="AZ85" s="796"/>
      <c r="BA85" s="796"/>
      <c r="BB85" s="796"/>
      <c r="BC85" s="796"/>
      <c r="BD85" s="796"/>
      <c r="BE85" s="796"/>
      <c r="BF85" s="796"/>
      <c r="BG85" s="796"/>
      <c r="BH85" s="796"/>
      <c r="BI85" s="796"/>
      <c r="BJ85" s="796"/>
      <c r="BK85" s="796"/>
      <c r="BL85" s="796"/>
      <c r="BM85" s="796"/>
      <c r="BN85" s="796"/>
      <c r="BO85" s="796"/>
      <c r="BP85" s="796"/>
      <c r="BQ85" s="796"/>
      <c r="BR85" s="796"/>
      <c r="BS85" s="796"/>
      <c r="BT85" s="796"/>
      <c r="BU85" s="796"/>
      <c r="BV85" s="796"/>
      <c r="BW85" s="796"/>
      <c r="BX85" s="796"/>
      <c r="BY85" s="796"/>
      <c r="BZ85" s="796"/>
      <c r="CA85" s="796"/>
      <c r="CB85" s="796"/>
      <c r="CC85" s="796"/>
      <c r="CD85" s="796"/>
      <c r="CE85" s="796"/>
      <c r="CF85" s="796"/>
      <c r="CG85" s="796"/>
      <c r="CH85" s="796"/>
      <c r="CI85" s="796"/>
      <c r="CJ85" s="796"/>
      <c r="CK85" s="796"/>
      <c r="CL85" s="796"/>
      <c r="CM85" s="796"/>
      <c r="CN85" s="796"/>
      <c r="CO85" s="796"/>
      <c r="CP85" s="796"/>
      <c r="CQ85" s="796"/>
      <c r="CR85" s="796"/>
      <c r="CS85" s="796"/>
      <c r="CT85" s="796"/>
      <c r="CU85" s="796"/>
      <c r="CV85" s="796"/>
      <c r="CW85" s="796"/>
      <c r="CX85" s="796"/>
      <c r="CY85" s="796"/>
      <c r="CZ85" s="796"/>
      <c r="DA85" s="796"/>
      <c r="DB85" s="796"/>
      <c r="DC85" s="796"/>
      <c r="DD85" s="796"/>
      <c r="DE85" s="796"/>
      <c r="DF85" s="796"/>
      <c r="DG85" s="796"/>
      <c r="DH85" s="796"/>
      <c r="DI85" s="796"/>
      <c r="DJ85" s="796"/>
      <c r="DK85" s="796"/>
      <c r="DL85" s="796"/>
      <c r="DM85" s="796"/>
      <c r="DN85" s="796"/>
      <c r="DO85" s="796"/>
      <c r="DP85" s="796"/>
      <c r="DQ85" s="796"/>
      <c r="DR85" s="796"/>
      <c r="DS85" s="796"/>
      <c r="DT85" s="796"/>
      <c r="DU85" s="796"/>
      <c r="DV85" s="796"/>
      <c r="DW85" s="796"/>
      <c r="DX85" s="796"/>
      <c r="DY85" s="796"/>
      <c r="DZ85" s="116"/>
      <c r="EB85" s="745">
        <f t="shared" si="0"/>
        <v>0</v>
      </c>
      <c r="EC85" s="468">
        <f t="shared" si="1"/>
        <v>0</v>
      </c>
      <c r="ED85" s="293">
        <f t="shared" si="2"/>
        <v>0</v>
      </c>
      <c r="EE85" s="294" t="str">
        <f>IF(ED85=0,"",
IF(SUM($ED$25:ED85)=1,EF85,
IF($ED$125&gt;SUM($ED$25:ED85),_xlfn.CONCAT(", ",EF85),
IF($ED$125=SUM($ED$25:ED85),_xlfn.CONCAT(" y ",EF85)))))</f>
        <v/>
      </c>
      <c r="EF85" s="368" t="s">
        <v>5206</v>
      </c>
      <c r="EG85" s="751">
        <f t="shared" si="3"/>
        <v>0</v>
      </c>
      <c r="EH85" s="293">
        <f t="shared" si="4"/>
        <v>0</v>
      </c>
      <c r="EI85" s="294" t="str">
        <f>IF(EH85=0,"",
IF(SUM($EH$25:EH85)=1,EJ85,
IF($EH$125&gt;SUM($EH$25:EH85),_xlfn.CONCAT(", ",EJ85),
IF($EH$125=SUM($EH$25:EH85),_xlfn.CONCAT(" y ",EJ85)))))</f>
        <v/>
      </c>
      <c r="EJ85" s="89" t="s">
        <v>5206</v>
      </c>
      <c r="EO85" s="35"/>
      <c r="EP85" s="35" t="str">
        <f>IF(CNGE_2025_M1_Secc5_Sub1!$D91="","",CNGE_2025_M1_Secc5_Sub1!$D91)</f>
        <v/>
      </c>
    </row>
    <row r="86" spans="1:146" ht="15" customHeight="1">
      <c r="A86" s="116"/>
      <c r="B86" s="116"/>
      <c r="C86" s="89" t="s">
        <v>5207</v>
      </c>
      <c r="D86" s="1020" t="str">
        <f>IF(CNGE_2025_M1_Secc5_Sub3!D129="","",CNGE_2025_M1_Secc5_Sub3!D129)</f>
        <v/>
      </c>
      <c r="E86" s="889"/>
      <c r="F86" s="889"/>
      <c r="G86" s="890"/>
      <c r="H86" s="815"/>
      <c r="I86" s="796"/>
      <c r="J86" s="796"/>
      <c r="K86" s="796"/>
      <c r="L86" s="796"/>
      <c r="M86" s="796"/>
      <c r="N86" s="796"/>
      <c r="O86" s="796"/>
      <c r="P86" s="796"/>
      <c r="Q86" s="796"/>
      <c r="R86" s="796"/>
      <c r="S86" s="796"/>
      <c r="T86" s="796"/>
      <c r="U86" s="796"/>
      <c r="V86" s="796"/>
      <c r="W86" s="796"/>
      <c r="X86" s="796"/>
      <c r="Y86" s="796"/>
      <c r="Z86" s="796"/>
      <c r="AA86" s="796"/>
      <c r="AB86" s="796"/>
      <c r="AC86" s="796"/>
      <c r="AD86" s="796"/>
      <c r="AE86" s="796"/>
      <c r="AF86" s="796"/>
      <c r="AG86" s="796"/>
      <c r="AH86" s="796"/>
      <c r="AI86" s="796"/>
      <c r="AJ86" s="796"/>
      <c r="AK86" s="796"/>
      <c r="AL86" s="796"/>
      <c r="AM86" s="796"/>
      <c r="AN86" s="796"/>
      <c r="AO86" s="796"/>
      <c r="AP86" s="796"/>
      <c r="AQ86" s="796"/>
      <c r="AR86" s="796"/>
      <c r="AS86" s="796"/>
      <c r="AT86" s="796"/>
      <c r="AU86" s="796"/>
      <c r="AV86" s="796"/>
      <c r="AW86" s="796"/>
      <c r="AX86" s="796"/>
      <c r="AY86" s="796"/>
      <c r="AZ86" s="796"/>
      <c r="BA86" s="796"/>
      <c r="BB86" s="796"/>
      <c r="BC86" s="796"/>
      <c r="BD86" s="796"/>
      <c r="BE86" s="796"/>
      <c r="BF86" s="796"/>
      <c r="BG86" s="796"/>
      <c r="BH86" s="796"/>
      <c r="BI86" s="796"/>
      <c r="BJ86" s="796"/>
      <c r="BK86" s="796"/>
      <c r="BL86" s="796"/>
      <c r="BM86" s="796"/>
      <c r="BN86" s="796"/>
      <c r="BO86" s="796"/>
      <c r="BP86" s="796"/>
      <c r="BQ86" s="796"/>
      <c r="BR86" s="796"/>
      <c r="BS86" s="796"/>
      <c r="BT86" s="796"/>
      <c r="BU86" s="796"/>
      <c r="BV86" s="796"/>
      <c r="BW86" s="796"/>
      <c r="BX86" s="796"/>
      <c r="BY86" s="796"/>
      <c r="BZ86" s="796"/>
      <c r="CA86" s="796"/>
      <c r="CB86" s="796"/>
      <c r="CC86" s="796"/>
      <c r="CD86" s="796"/>
      <c r="CE86" s="796"/>
      <c r="CF86" s="796"/>
      <c r="CG86" s="796"/>
      <c r="CH86" s="796"/>
      <c r="CI86" s="796"/>
      <c r="CJ86" s="796"/>
      <c r="CK86" s="796"/>
      <c r="CL86" s="796"/>
      <c r="CM86" s="796"/>
      <c r="CN86" s="796"/>
      <c r="CO86" s="796"/>
      <c r="CP86" s="796"/>
      <c r="CQ86" s="796"/>
      <c r="CR86" s="796"/>
      <c r="CS86" s="796"/>
      <c r="CT86" s="796"/>
      <c r="CU86" s="796"/>
      <c r="CV86" s="796"/>
      <c r="CW86" s="796"/>
      <c r="CX86" s="796"/>
      <c r="CY86" s="796"/>
      <c r="CZ86" s="796"/>
      <c r="DA86" s="796"/>
      <c r="DB86" s="796"/>
      <c r="DC86" s="796"/>
      <c r="DD86" s="796"/>
      <c r="DE86" s="796"/>
      <c r="DF86" s="796"/>
      <c r="DG86" s="796"/>
      <c r="DH86" s="796"/>
      <c r="DI86" s="796"/>
      <c r="DJ86" s="796"/>
      <c r="DK86" s="796"/>
      <c r="DL86" s="796"/>
      <c r="DM86" s="796"/>
      <c r="DN86" s="796"/>
      <c r="DO86" s="796"/>
      <c r="DP86" s="796"/>
      <c r="DQ86" s="796"/>
      <c r="DR86" s="796"/>
      <c r="DS86" s="796"/>
      <c r="DT86" s="796"/>
      <c r="DU86" s="796"/>
      <c r="DV86" s="796"/>
      <c r="DW86" s="796"/>
      <c r="DX86" s="796"/>
      <c r="DY86" s="796"/>
      <c r="DZ86" s="116"/>
      <c r="EB86" s="745">
        <f t="shared" si="0"/>
        <v>0</v>
      </c>
      <c r="EC86" s="468">
        <f t="shared" si="1"/>
        <v>0</v>
      </c>
      <c r="ED86" s="293">
        <f t="shared" si="2"/>
        <v>0</v>
      </c>
      <c r="EE86" s="294" t="str">
        <f>IF(ED86=0,"",
IF(SUM($ED$25:ED86)=1,EF86,
IF($ED$125&gt;SUM($ED$25:ED86),_xlfn.CONCAT(", ",EF86),
IF($ED$125=SUM($ED$25:ED86),_xlfn.CONCAT(" y ",EF86)))))</f>
        <v/>
      </c>
      <c r="EF86" s="368" t="s">
        <v>5208</v>
      </c>
      <c r="EG86" s="751">
        <f t="shared" si="3"/>
        <v>0</v>
      </c>
      <c r="EH86" s="293">
        <f t="shared" si="4"/>
        <v>0</v>
      </c>
      <c r="EI86" s="294" t="str">
        <f>IF(EH86=0,"",
IF(SUM($EH$25:EH86)=1,EJ86,
IF($EH$125&gt;SUM($EH$25:EH86),_xlfn.CONCAT(", ",EJ86),
IF($EH$125=SUM($EH$25:EH86),_xlfn.CONCAT(" y ",EJ86)))))</f>
        <v/>
      </c>
      <c r="EJ86" s="89" t="s">
        <v>5208</v>
      </c>
      <c r="EO86" s="35"/>
      <c r="EP86" s="35" t="str">
        <f>IF(CNGE_2025_M1_Secc5_Sub1!$D92="","",CNGE_2025_M1_Secc5_Sub1!$D92)</f>
        <v/>
      </c>
    </row>
    <row r="87" spans="1:146" ht="15" customHeight="1">
      <c r="A87" s="116"/>
      <c r="B87" s="116"/>
      <c r="C87" s="89" t="s">
        <v>5209</v>
      </c>
      <c r="D87" s="1020" t="str">
        <f>IF(CNGE_2025_M1_Secc5_Sub3!D130="","",CNGE_2025_M1_Secc5_Sub3!D130)</f>
        <v/>
      </c>
      <c r="E87" s="889"/>
      <c r="F87" s="889"/>
      <c r="G87" s="890"/>
      <c r="H87" s="815"/>
      <c r="I87" s="796"/>
      <c r="J87" s="796"/>
      <c r="K87" s="796"/>
      <c r="L87" s="796"/>
      <c r="M87" s="796"/>
      <c r="N87" s="796"/>
      <c r="O87" s="796"/>
      <c r="P87" s="796"/>
      <c r="Q87" s="796"/>
      <c r="R87" s="796"/>
      <c r="S87" s="796"/>
      <c r="T87" s="796"/>
      <c r="U87" s="796"/>
      <c r="V87" s="796"/>
      <c r="W87" s="796"/>
      <c r="X87" s="796"/>
      <c r="Y87" s="796"/>
      <c r="Z87" s="796"/>
      <c r="AA87" s="796"/>
      <c r="AB87" s="796"/>
      <c r="AC87" s="796"/>
      <c r="AD87" s="796"/>
      <c r="AE87" s="796"/>
      <c r="AF87" s="796"/>
      <c r="AG87" s="796"/>
      <c r="AH87" s="796"/>
      <c r="AI87" s="796"/>
      <c r="AJ87" s="796"/>
      <c r="AK87" s="796"/>
      <c r="AL87" s="796"/>
      <c r="AM87" s="796"/>
      <c r="AN87" s="796"/>
      <c r="AO87" s="796"/>
      <c r="AP87" s="796"/>
      <c r="AQ87" s="796"/>
      <c r="AR87" s="796"/>
      <c r="AS87" s="796"/>
      <c r="AT87" s="796"/>
      <c r="AU87" s="796"/>
      <c r="AV87" s="796"/>
      <c r="AW87" s="796"/>
      <c r="AX87" s="796"/>
      <c r="AY87" s="796"/>
      <c r="AZ87" s="796"/>
      <c r="BA87" s="796"/>
      <c r="BB87" s="796"/>
      <c r="BC87" s="796"/>
      <c r="BD87" s="796"/>
      <c r="BE87" s="796"/>
      <c r="BF87" s="796"/>
      <c r="BG87" s="796"/>
      <c r="BH87" s="796"/>
      <c r="BI87" s="796"/>
      <c r="BJ87" s="796"/>
      <c r="BK87" s="796"/>
      <c r="BL87" s="796"/>
      <c r="BM87" s="796"/>
      <c r="BN87" s="796"/>
      <c r="BO87" s="796"/>
      <c r="BP87" s="796"/>
      <c r="BQ87" s="796"/>
      <c r="BR87" s="796"/>
      <c r="BS87" s="796"/>
      <c r="BT87" s="796"/>
      <c r="BU87" s="796"/>
      <c r="BV87" s="796"/>
      <c r="BW87" s="796"/>
      <c r="BX87" s="796"/>
      <c r="BY87" s="796"/>
      <c r="BZ87" s="796"/>
      <c r="CA87" s="796"/>
      <c r="CB87" s="796"/>
      <c r="CC87" s="796"/>
      <c r="CD87" s="796"/>
      <c r="CE87" s="796"/>
      <c r="CF87" s="796"/>
      <c r="CG87" s="796"/>
      <c r="CH87" s="796"/>
      <c r="CI87" s="796"/>
      <c r="CJ87" s="796"/>
      <c r="CK87" s="796"/>
      <c r="CL87" s="796"/>
      <c r="CM87" s="796"/>
      <c r="CN87" s="796"/>
      <c r="CO87" s="796"/>
      <c r="CP87" s="796"/>
      <c r="CQ87" s="796"/>
      <c r="CR87" s="796"/>
      <c r="CS87" s="796"/>
      <c r="CT87" s="796"/>
      <c r="CU87" s="796"/>
      <c r="CV87" s="796"/>
      <c r="CW87" s="796"/>
      <c r="CX87" s="796"/>
      <c r="CY87" s="796"/>
      <c r="CZ87" s="796"/>
      <c r="DA87" s="796"/>
      <c r="DB87" s="796"/>
      <c r="DC87" s="796"/>
      <c r="DD87" s="796"/>
      <c r="DE87" s="796"/>
      <c r="DF87" s="796"/>
      <c r="DG87" s="796"/>
      <c r="DH87" s="796"/>
      <c r="DI87" s="796"/>
      <c r="DJ87" s="796"/>
      <c r="DK87" s="796"/>
      <c r="DL87" s="796"/>
      <c r="DM87" s="796"/>
      <c r="DN87" s="796"/>
      <c r="DO87" s="796"/>
      <c r="DP87" s="796"/>
      <c r="DQ87" s="796"/>
      <c r="DR87" s="796"/>
      <c r="DS87" s="796"/>
      <c r="DT87" s="796"/>
      <c r="DU87" s="796"/>
      <c r="DV87" s="796"/>
      <c r="DW87" s="796"/>
      <c r="DX87" s="796"/>
      <c r="DY87" s="796"/>
      <c r="DZ87" s="116"/>
      <c r="EB87" s="745">
        <f t="shared" si="0"/>
        <v>0</v>
      </c>
      <c r="EC87" s="468">
        <f t="shared" si="1"/>
        <v>0</v>
      </c>
      <c r="ED87" s="293">
        <f t="shared" si="2"/>
        <v>0</v>
      </c>
      <c r="EE87" s="294" t="str">
        <f>IF(ED87=0,"",
IF(SUM($ED$25:ED87)=1,EF87,
IF($ED$125&gt;SUM($ED$25:ED87),_xlfn.CONCAT(", ",EF87),
IF($ED$125=SUM($ED$25:ED87),_xlfn.CONCAT(" y ",EF87)))))</f>
        <v/>
      </c>
      <c r="EF87" s="368" t="s">
        <v>5210</v>
      </c>
      <c r="EG87" s="751">
        <f t="shared" si="3"/>
        <v>0</v>
      </c>
      <c r="EH87" s="293">
        <f t="shared" si="4"/>
        <v>0</v>
      </c>
      <c r="EI87" s="294" t="str">
        <f>IF(EH87=0,"",
IF(SUM($EH$25:EH87)=1,EJ87,
IF($EH$125&gt;SUM($EH$25:EH87),_xlfn.CONCAT(", ",EJ87),
IF($EH$125=SUM($EH$25:EH87),_xlfn.CONCAT(" y ",EJ87)))))</f>
        <v/>
      </c>
      <c r="EJ87" s="89" t="s">
        <v>5210</v>
      </c>
      <c r="EO87" s="35"/>
      <c r="EP87" s="35" t="str">
        <f>IF(CNGE_2025_M1_Secc5_Sub1!$D93="","",CNGE_2025_M1_Secc5_Sub1!$D93)</f>
        <v/>
      </c>
    </row>
    <row r="88" spans="1:146" ht="15" customHeight="1">
      <c r="A88" s="116"/>
      <c r="B88" s="116"/>
      <c r="C88" s="89" t="s">
        <v>5211</v>
      </c>
      <c r="D88" s="1020" t="str">
        <f>IF(CNGE_2025_M1_Secc5_Sub3!D131="","",CNGE_2025_M1_Secc5_Sub3!D131)</f>
        <v/>
      </c>
      <c r="E88" s="889"/>
      <c r="F88" s="889"/>
      <c r="G88" s="890"/>
      <c r="H88" s="815"/>
      <c r="I88" s="796"/>
      <c r="J88" s="796"/>
      <c r="K88" s="796"/>
      <c r="L88" s="796"/>
      <c r="M88" s="796"/>
      <c r="N88" s="796"/>
      <c r="O88" s="796"/>
      <c r="P88" s="796"/>
      <c r="Q88" s="796"/>
      <c r="R88" s="796"/>
      <c r="S88" s="796"/>
      <c r="T88" s="796"/>
      <c r="U88" s="796"/>
      <c r="V88" s="796"/>
      <c r="W88" s="796"/>
      <c r="X88" s="796"/>
      <c r="Y88" s="796"/>
      <c r="Z88" s="796"/>
      <c r="AA88" s="796"/>
      <c r="AB88" s="796"/>
      <c r="AC88" s="796"/>
      <c r="AD88" s="796"/>
      <c r="AE88" s="796"/>
      <c r="AF88" s="796"/>
      <c r="AG88" s="796"/>
      <c r="AH88" s="796"/>
      <c r="AI88" s="796"/>
      <c r="AJ88" s="796"/>
      <c r="AK88" s="796"/>
      <c r="AL88" s="796"/>
      <c r="AM88" s="796"/>
      <c r="AN88" s="796"/>
      <c r="AO88" s="796"/>
      <c r="AP88" s="796"/>
      <c r="AQ88" s="796"/>
      <c r="AR88" s="796"/>
      <c r="AS88" s="796"/>
      <c r="AT88" s="796"/>
      <c r="AU88" s="796"/>
      <c r="AV88" s="796"/>
      <c r="AW88" s="796"/>
      <c r="AX88" s="796"/>
      <c r="AY88" s="796"/>
      <c r="AZ88" s="796"/>
      <c r="BA88" s="796"/>
      <c r="BB88" s="796"/>
      <c r="BC88" s="796"/>
      <c r="BD88" s="796"/>
      <c r="BE88" s="796"/>
      <c r="BF88" s="796"/>
      <c r="BG88" s="796"/>
      <c r="BH88" s="796"/>
      <c r="BI88" s="796"/>
      <c r="BJ88" s="796"/>
      <c r="BK88" s="796"/>
      <c r="BL88" s="796"/>
      <c r="BM88" s="796"/>
      <c r="BN88" s="796"/>
      <c r="BO88" s="796"/>
      <c r="BP88" s="796"/>
      <c r="BQ88" s="796"/>
      <c r="BR88" s="796"/>
      <c r="BS88" s="796"/>
      <c r="BT88" s="796"/>
      <c r="BU88" s="796"/>
      <c r="BV88" s="796"/>
      <c r="BW88" s="796"/>
      <c r="BX88" s="796"/>
      <c r="BY88" s="796"/>
      <c r="BZ88" s="796"/>
      <c r="CA88" s="796"/>
      <c r="CB88" s="796"/>
      <c r="CC88" s="796"/>
      <c r="CD88" s="796"/>
      <c r="CE88" s="796"/>
      <c r="CF88" s="796"/>
      <c r="CG88" s="796"/>
      <c r="CH88" s="796"/>
      <c r="CI88" s="796"/>
      <c r="CJ88" s="796"/>
      <c r="CK88" s="796"/>
      <c r="CL88" s="796"/>
      <c r="CM88" s="796"/>
      <c r="CN88" s="796"/>
      <c r="CO88" s="796"/>
      <c r="CP88" s="796"/>
      <c r="CQ88" s="796"/>
      <c r="CR88" s="796"/>
      <c r="CS88" s="796"/>
      <c r="CT88" s="796"/>
      <c r="CU88" s="796"/>
      <c r="CV88" s="796"/>
      <c r="CW88" s="796"/>
      <c r="CX88" s="796"/>
      <c r="CY88" s="796"/>
      <c r="CZ88" s="796"/>
      <c r="DA88" s="796"/>
      <c r="DB88" s="796"/>
      <c r="DC88" s="796"/>
      <c r="DD88" s="796"/>
      <c r="DE88" s="796"/>
      <c r="DF88" s="796"/>
      <c r="DG88" s="796"/>
      <c r="DH88" s="796"/>
      <c r="DI88" s="796"/>
      <c r="DJ88" s="796"/>
      <c r="DK88" s="796"/>
      <c r="DL88" s="796"/>
      <c r="DM88" s="796"/>
      <c r="DN88" s="796"/>
      <c r="DO88" s="796"/>
      <c r="DP88" s="796"/>
      <c r="DQ88" s="796"/>
      <c r="DR88" s="796"/>
      <c r="DS88" s="796"/>
      <c r="DT88" s="796"/>
      <c r="DU88" s="796"/>
      <c r="DV88" s="796"/>
      <c r="DW88" s="796"/>
      <c r="DX88" s="796"/>
      <c r="DY88" s="796"/>
      <c r="DZ88" s="116"/>
      <c r="EB88" s="745">
        <f t="shared" si="0"/>
        <v>0</v>
      </c>
      <c r="EC88" s="468">
        <f t="shared" si="1"/>
        <v>0</v>
      </c>
      <c r="ED88" s="293">
        <f t="shared" si="2"/>
        <v>0</v>
      </c>
      <c r="EE88" s="294" t="str">
        <f>IF(ED88=0,"",
IF(SUM($ED$25:ED88)=1,EF88,
IF($ED$125&gt;SUM($ED$25:ED88),_xlfn.CONCAT(", ",EF88),
IF($ED$125=SUM($ED$25:ED88),_xlfn.CONCAT(" y ",EF88)))))</f>
        <v/>
      </c>
      <c r="EF88" s="368" t="s">
        <v>5212</v>
      </c>
      <c r="EG88" s="751">
        <f t="shared" si="3"/>
        <v>0</v>
      </c>
      <c r="EH88" s="293">
        <f t="shared" si="4"/>
        <v>0</v>
      </c>
      <c r="EI88" s="294" t="str">
        <f>IF(EH88=0,"",
IF(SUM($EH$25:EH88)=1,EJ88,
IF($EH$125&gt;SUM($EH$25:EH88),_xlfn.CONCAT(", ",EJ88),
IF($EH$125=SUM($EH$25:EH88),_xlfn.CONCAT(" y ",EJ88)))))</f>
        <v/>
      </c>
      <c r="EJ88" s="89" t="s">
        <v>5212</v>
      </c>
      <c r="EO88" s="35"/>
      <c r="EP88" s="35" t="str">
        <f>IF(CNGE_2025_M1_Secc5_Sub1!$D94="","",CNGE_2025_M1_Secc5_Sub1!$D94)</f>
        <v/>
      </c>
    </row>
    <row r="89" spans="1:146" ht="15" customHeight="1">
      <c r="A89" s="116"/>
      <c r="B89" s="116"/>
      <c r="C89" s="89" t="s">
        <v>5213</v>
      </c>
      <c r="D89" s="1020" t="str">
        <f>IF(CNGE_2025_M1_Secc5_Sub3!D132="","",CNGE_2025_M1_Secc5_Sub3!D132)</f>
        <v/>
      </c>
      <c r="E89" s="889"/>
      <c r="F89" s="889"/>
      <c r="G89" s="890"/>
      <c r="H89" s="815"/>
      <c r="I89" s="796"/>
      <c r="J89" s="796"/>
      <c r="K89" s="796"/>
      <c r="L89" s="796"/>
      <c r="M89" s="796"/>
      <c r="N89" s="796"/>
      <c r="O89" s="796"/>
      <c r="P89" s="796"/>
      <c r="Q89" s="796"/>
      <c r="R89" s="796"/>
      <c r="S89" s="796"/>
      <c r="T89" s="796"/>
      <c r="U89" s="796"/>
      <c r="V89" s="796"/>
      <c r="W89" s="796"/>
      <c r="X89" s="796"/>
      <c r="Y89" s="796"/>
      <c r="Z89" s="796"/>
      <c r="AA89" s="796"/>
      <c r="AB89" s="796"/>
      <c r="AC89" s="796"/>
      <c r="AD89" s="796"/>
      <c r="AE89" s="796"/>
      <c r="AF89" s="796"/>
      <c r="AG89" s="796"/>
      <c r="AH89" s="796"/>
      <c r="AI89" s="796"/>
      <c r="AJ89" s="796"/>
      <c r="AK89" s="796"/>
      <c r="AL89" s="796"/>
      <c r="AM89" s="796"/>
      <c r="AN89" s="796"/>
      <c r="AO89" s="796"/>
      <c r="AP89" s="796"/>
      <c r="AQ89" s="796"/>
      <c r="AR89" s="796"/>
      <c r="AS89" s="796"/>
      <c r="AT89" s="796"/>
      <c r="AU89" s="796"/>
      <c r="AV89" s="796"/>
      <c r="AW89" s="796"/>
      <c r="AX89" s="796"/>
      <c r="AY89" s="796"/>
      <c r="AZ89" s="796"/>
      <c r="BA89" s="796"/>
      <c r="BB89" s="796"/>
      <c r="BC89" s="796"/>
      <c r="BD89" s="796"/>
      <c r="BE89" s="796"/>
      <c r="BF89" s="796"/>
      <c r="BG89" s="796"/>
      <c r="BH89" s="796"/>
      <c r="BI89" s="796"/>
      <c r="BJ89" s="796"/>
      <c r="BK89" s="796"/>
      <c r="BL89" s="796"/>
      <c r="BM89" s="796"/>
      <c r="BN89" s="796"/>
      <c r="BO89" s="796"/>
      <c r="BP89" s="796"/>
      <c r="BQ89" s="796"/>
      <c r="BR89" s="796"/>
      <c r="BS89" s="796"/>
      <c r="BT89" s="796"/>
      <c r="BU89" s="796"/>
      <c r="BV89" s="796"/>
      <c r="BW89" s="796"/>
      <c r="BX89" s="796"/>
      <c r="BY89" s="796"/>
      <c r="BZ89" s="796"/>
      <c r="CA89" s="796"/>
      <c r="CB89" s="796"/>
      <c r="CC89" s="796"/>
      <c r="CD89" s="796"/>
      <c r="CE89" s="796"/>
      <c r="CF89" s="796"/>
      <c r="CG89" s="796"/>
      <c r="CH89" s="796"/>
      <c r="CI89" s="796"/>
      <c r="CJ89" s="796"/>
      <c r="CK89" s="796"/>
      <c r="CL89" s="796"/>
      <c r="CM89" s="796"/>
      <c r="CN89" s="796"/>
      <c r="CO89" s="796"/>
      <c r="CP89" s="796"/>
      <c r="CQ89" s="796"/>
      <c r="CR89" s="796"/>
      <c r="CS89" s="796"/>
      <c r="CT89" s="796"/>
      <c r="CU89" s="796"/>
      <c r="CV89" s="796"/>
      <c r="CW89" s="796"/>
      <c r="CX89" s="796"/>
      <c r="CY89" s="796"/>
      <c r="CZ89" s="796"/>
      <c r="DA89" s="796"/>
      <c r="DB89" s="796"/>
      <c r="DC89" s="796"/>
      <c r="DD89" s="796"/>
      <c r="DE89" s="796"/>
      <c r="DF89" s="796"/>
      <c r="DG89" s="796"/>
      <c r="DH89" s="796"/>
      <c r="DI89" s="796"/>
      <c r="DJ89" s="796"/>
      <c r="DK89" s="796"/>
      <c r="DL89" s="796"/>
      <c r="DM89" s="796"/>
      <c r="DN89" s="796"/>
      <c r="DO89" s="796"/>
      <c r="DP89" s="796"/>
      <c r="DQ89" s="796"/>
      <c r="DR89" s="796"/>
      <c r="DS89" s="796"/>
      <c r="DT89" s="796"/>
      <c r="DU89" s="796"/>
      <c r="DV89" s="796"/>
      <c r="DW89" s="796"/>
      <c r="DX89" s="796"/>
      <c r="DY89" s="796"/>
      <c r="DZ89" s="116"/>
      <c r="EB89" s="745">
        <f t="shared" si="0"/>
        <v>0</v>
      </c>
      <c r="EC89" s="468">
        <f t="shared" si="1"/>
        <v>0</v>
      </c>
      <c r="ED89" s="293">
        <f t="shared" si="2"/>
        <v>0</v>
      </c>
      <c r="EE89" s="294" t="str">
        <f>IF(ED89=0,"",
IF(SUM($ED$25:ED89)=1,EF89,
IF($ED$125&gt;SUM($ED$25:ED89),_xlfn.CONCAT(", ",EF89),
IF($ED$125=SUM($ED$25:ED89),_xlfn.CONCAT(" y ",EF89)))))</f>
        <v/>
      </c>
      <c r="EF89" s="368" t="s">
        <v>5214</v>
      </c>
      <c r="EG89" s="751">
        <f t="shared" si="3"/>
        <v>0</v>
      </c>
      <c r="EH89" s="293">
        <f t="shared" si="4"/>
        <v>0</v>
      </c>
      <c r="EI89" s="294" t="str">
        <f>IF(EH89=0,"",
IF(SUM($EH$25:EH89)=1,EJ89,
IF($EH$125&gt;SUM($EH$25:EH89),_xlfn.CONCAT(", ",EJ89),
IF($EH$125=SUM($EH$25:EH89),_xlfn.CONCAT(" y ",EJ89)))))</f>
        <v/>
      </c>
      <c r="EJ89" s="89" t="s">
        <v>5214</v>
      </c>
      <c r="EO89" s="35"/>
      <c r="EP89" s="35" t="str">
        <f>IF(CNGE_2025_M1_Secc5_Sub1!$D95="","",CNGE_2025_M1_Secc5_Sub1!$D95)</f>
        <v/>
      </c>
    </row>
    <row r="90" spans="1:146" ht="15" customHeight="1">
      <c r="A90" s="116"/>
      <c r="B90" s="116"/>
      <c r="C90" s="89" t="s">
        <v>5215</v>
      </c>
      <c r="D90" s="1020" t="str">
        <f>IF(CNGE_2025_M1_Secc5_Sub3!D133="","",CNGE_2025_M1_Secc5_Sub3!D133)</f>
        <v/>
      </c>
      <c r="E90" s="889"/>
      <c r="F90" s="889"/>
      <c r="G90" s="890"/>
      <c r="H90" s="815"/>
      <c r="I90" s="796"/>
      <c r="J90" s="796"/>
      <c r="K90" s="796"/>
      <c r="L90" s="796"/>
      <c r="M90" s="796"/>
      <c r="N90" s="796"/>
      <c r="O90" s="796"/>
      <c r="P90" s="796"/>
      <c r="Q90" s="796"/>
      <c r="R90" s="796"/>
      <c r="S90" s="796"/>
      <c r="T90" s="796"/>
      <c r="U90" s="796"/>
      <c r="V90" s="796"/>
      <c r="W90" s="796"/>
      <c r="X90" s="796"/>
      <c r="Y90" s="796"/>
      <c r="Z90" s="796"/>
      <c r="AA90" s="796"/>
      <c r="AB90" s="796"/>
      <c r="AC90" s="796"/>
      <c r="AD90" s="796"/>
      <c r="AE90" s="796"/>
      <c r="AF90" s="796"/>
      <c r="AG90" s="796"/>
      <c r="AH90" s="796"/>
      <c r="AI90" s="796"/>
      <c r="AJ90" s="796"/>
      <c r="AK90" s="796"/>
      <c r="AL90" s="796"/>
      <c r="AM90" s="796"/>
      <c r="AN90" s="796"/>
      <c r="AO90" s="796"/>
      <c r="AP90" s="796"/>
      <c r="AQ90" s="796"/>
      <c r="AR90" s="796"/>
      <c r="AS90" s="796"/>
      <c r="AT90" s="796"/>
      <c r="AU90" s="796"/>
      <c r="AV90" s="796"/>
      <c r="AW90" s="796"/>
      <c r="AX90" s="796"/>
      <c r="AY90" s="796"/>
      <c r="AZ90" s="796"/>
      <c r="BA90" s="796"/>
      <c r="BB90" s="796"/>
      <c r="BC90" s="796"/>
      <c r="BD90" s="796"/>
      <c r="BE90" s="796"/>
      <c r="BF90" s="796"/>
      <c r="BG90" s="796"/>
      <c r="BH90" s="796"/>
      <c r="BI90" s="796"/>
      <c r="BJ90" s="796"/>
      <c r="BK90" s="796"/>
      <c r="BL90" s="796"/>
      <c r="BM90" s="796"/>
      <c r="BN90" s="796"/>
      <c r="BO90" s="796"/>
      <c r="BP90" s="796"/>
      <c r="BQ90" s="796"/>
      <c r="BR90" s="796"/>
      <c r="BS90" s="796"/>
      <c r="BT90" s="796"/>
      <c r="BU90" s="796"/>
      <c r="BV90" s="796"/>
      <c r="BW90" s="796"/>
      <c r="BX90" s="796"/>
      <c r="BY90" s="796"/>
      <c r="BZ90" s="796"/>
      <c r="CA90" s="796"/>
      <c r="CB90" s="796"/>
      <c r="CC90" s="796"/>
      <c r="CD90" s="796"/>
      <c r="CE90" s="796"/>
      <c r="CF90" s="796"/>
      <c r="CG90" s="796"/>
      <c r="CH90" s="796"/>
      <c r="CI90" s="796"/>
      <c r="CJ90" s="796"/>
      <c r="CK90" s="796"/>
      <c r="CL90" s="796"/>
      <c r="CM90" s="796"/>
      <c r="CN90" s="796"/>
      <c r="CO90" s="796"/>
      <c r="CP90" s="796"/>
      <c r="CQ90" s="796"/>
      <c r="CR90" s="796"/>
      <c r="CS90" s="796"/>
      <c r="CT90" s="796"/>
      <c r="CU90" s="796"/>
      <c r="CV90" s="796"/>
      <c r="CW90" s="796"/>
      <c r="CX90" s="796"/>
      <c r="CY90" s="796"/>
      <c r="CZ90" s="796"/>
      <c r="DA90" s="796"/>
      <c r="DB90" s="796"/>
      <c r="DC90" s="796"/>
      <c r="DD90" s="796"/>
      <c r="DE90" s="796"/>
      <c r="DF90" s="796"/>
      <c r="DG90" s="796"/>
      <c r="DH90" s="796"/>
      <c r="DI90" s="796"/>
      <c r="DJ90" s="796"/>
      <c r="DK90" s="796"/>
      <c r="DL90" s="796"/>
      <c r="DM90" s="796"/>
      <c r="DN90" s="796"/>
      <c r="DO90" s="796"/>
      <c r="DP90" s="796"/>
      <c r="DQ90" s="796"/>
      <c r="DR90" s="796"/>
      <c r="DS90" s="796"/>
      <c r="DT90" s="796"/>
      <c r="DU90" s="796"/>
      <c r="DV90" s="796"/>
      <c r="DW90" s="796"/>
      <c r="DX90" s="796"/>
      <c r="DY90" s="796"/>
      <c r="DZ90" s="116"/>
      <c r="EB90" s="745">
        <f t="shared" ref="EB90:EB123" si="5">IF(AND($H90="X",COUNTA(I90:DY90)&gt;0),1,0)</f>
        <v>0</v>
      </c>
      <c r="EC90" s="468">
        <f t="shared" ref="EC90:EC124" si="6">IF(AND(COUNTBLANK(D90)=1,COUNTA(H90:DY90)=0),0,IF(AND(COUNTBLANK(D90)=0,H90="X",COUNTA(I90:DY90)=0),0,IF(AND(COUNTBLANK(D90)=0,H90="",COUNTA(I90:DY90)&gt;0),0,1)))</f>
        <v>0</v>
      </c>
      <c r="ED90" s="293">
        <f t="shared" ref="ED90:ED124" si="7">IF(EC90=0,0,1)</f>
        <v>0</v>
      </c>
      <c r="EE90" s="294" t="str">
        <f>IF(ED90=0,"",
IF(SUM($ED$25:ED90)=1,EF90,
IF($ED$125&gt;SUM($ED$25:ED90),_xlfn.CONCAT(", ",EF90),
IF($ED$125=SUM($ED$25:ED90),_xlfn.CONCAT(" y ",EF90)))))</f>
        <v/>
      </c>
      <c r="EF90" s="368" t="s">
        <v>5216</v>
      </c>
      <c r="EG90" s="751">
        <f t="shared" ref="EG90:EG123" si="8">IF(AND(COUNTBLANK(D90)=0,COUNTA($I$23:$DX$23)&gt;1,COUNTA(I90:DX90)=1),1,0)</f>
        <v>0</v>
      </c>
      <c r="EH90" s="293">
        <f t="shared" ref="EH90:EH124" si="9">IF(SUM(EG90)=0,0,1)</f>
        <v>0</v>
      </c>
      <c r="EI90" s="294" t="str">
        <f>IF(EH90=0,"",
IF(SUM($EH$25:EH90)=1,EJ90,
IF($EH$125&gt;SUM($EH$25:EH90),_xlfn.CONCAT(", ",EJ90),
IF($EH$125=SUM($EH$25:EH90),_xlfn.CONCAT(" y ",EJ90)))))</f>
        <v/>
      </c>
      <c r="EJ90" s="89" t="s">
        <v>5216</v>
      </c>
      <c r="EO90" s="35"/>
      <c r="EP90" s="35" t="str">
        <f>IF(CNGE_2025_M1_Secc5_Sub1!$D96="","",CNGE_2025_M1_Secc5_Sub1!$D96)</f>
        <v/>
      </c>
    </row>
    <row r="91" spans="1:146" ht="15" customHeight="1">
      <c r="A91" s="116"/>
      <c r="B91" s="116"/>
      <c r="C91" s="89" t="s">
        <v>5217</v>
      </c>
      <c r="D91" s="1020" t="str">
        <f>IF(CNGE_2025_M1_Secc5_Sub3!D134="","",CNGE_2025_M1_Secc5_Sub3!D134)</f>
        <v/>
      </c>
      <c r="E91" s="889"/>
      <c r="F91" s="889"/>
      <c r="G91" s="890"/>
      <c r="H91" s="815"/>
      <c r="I91" s="796"/>
      <c r="J91" s="796"/>
      <c r="K91" s="796"/>
      <c r="L91" s="796"/>
      <c r="M91" s="796"/>
      <c r="N91" s="796"/>
      <c r="O91" s="796"/>
      <c r="P91" s="796"/>
      <c r="Q91" s="796"/>
      <c r="R91" s="796"/>
      <c r="S91" s="796"/>
      <c r="T91" s="796"/>
      <c r="U91" s="796"/>
      <c r="V91" s="796"/>
      <c r="W91" s="796"/>
      <c r="X91" s="796"/>
      <c r="Y91" s="796"/>
      <c r="Z91" s="796"/>
      <c r="AA91" s="796"/>
      <c r="AB91" s="796"/>
      <c r="AC91" s="796"/>
      <c r="AD91" s="796"/>
      <c r="AE91" s="796"/>
      <c r="AF91" s="796"/>
      <c r="AG91" s="796"/>
      <c r="AH91" s="796"/>
      <c r="AI91" s="796"/>
      <c r="AJ91" s="796"/>
      <c r="AK91" s="796"/>
      <c r="AL91" s="796"/>
      <c r="AM91" s="796"/>
      <c r="AN91" s="796"/>
      <c r="AO91" s="796"/>
      <c r="AP91" s="796"/>
      <c r="AQ91" s="796"/>
      <c r="AR91" s="796"/>
      <c r="AS91" s="796"/>
      <c r="AT91" s="796"/>
      <c r="AU91" s="796"/>
      <c r="AV91" s="796"/>
      <c r="AW91" s="796"/>
      <c r="AX91" s="796"/>
      <c r="AY91" s="796"/>
      <c r="AZ91" s="796"/>
      <c r="BA91" s="796"/>
      <c r="BB91" s="796"/>
      <c r="BC91" s="796"/>
      <c r="BD91" s="796"/>
      <c r="BE91" s="796"/>
      <c r="BF91" s="796"/>
      <c r="BG91" s="796"/>
      <c r="BH91" s="796"/>
      <c r="BI91" s="796"/>
      <c r="BJ91" s="796"/>
      <c r="BK91" s="796"/>
      <c r="BL91" s="796"/>
      <c r="BM91" s="796"/>
      <c r="BN91" s="796"/>
      <c r="BO91" s="796"/>
      <c r="BP91" s="796"/>
      <c r="BQ91" s="796"/>
      <c r="BR91" s="796"/>
      <c r="BS91" s="796"/>
      <c r="BT91" s="796"/>
      <c r="BU91" s="796"/>
      <c r="BV91" s="796"/>
      <c r="BW91" s="796"/>
      <c r="BX91" s="796"/>
      <c r="BY91" s="796"/>
      <c r="BZ91" s="796"/>
      <c r="CA91" s="796"/>
      <c r="CB91" s="796"/>
      <c r="CC91" s="796"/>
      <c r="CD91" s="796"/>
      <c r="CE91" s="796"/>
      <c r="CF91" s="796"/>
      <c r="CG91" s="796"/>
      <c r="CH91" s="796"/>
      <c r="CI91" s="796"/>
      <c r="CJ91" s="796"/>
      <c r="CK91" s="796"/>
      <c r="CL91" s="796"/>
      <c r="CM91" s="796"/>
      <c r="CN91" s="796"/>
      <c r="CO91" s="796"/>
      <c r="CP91" s="796"/>
      <c r="CQ91" s="796"/>
      <c r="CR91" s="796"/>
      <c r="CS91" s="796"/>
      <c r="CT91" s="796"/>
      <c r="CU91" s="796"/>
      <c r="CV91" s="796"/>
      <c r="CW91" s="796"/>
      <c r="CX91" s="796"/>
      <c r="CY91" s="796"/>
      <c r="CZ91" s="796"/>
      <c r="DA91" s="796"/>
      <c r="DB91" s="796"/>
      <c r="DC91" s="796"/>
      <c r="DD91" s="796"/>
      <c r="DE91" s="796"/>
      <c r="DF91" s="796"/>
      <c r="DG91" s="796"/>
      <c r="DH91" s="796"/>
      <c r="DI91" s="796"/>
      <c r="DJ91" s="796"/>
      <c r="DK91" s="796"/>
      <c r="DL91" s="796"/>
      <c r="DM91" s="796"/>
      <c r="DN91" s="796"/>
      <c r="DO91" s="796"/>
      <c r="DP91" s="796"/>
      <c r="DQ91" s="796"/>
      <c r="DR91" s="796"/>
      <c r="DS91" s="796"/>
      <c r="DT91" s="796"/>
      <c r="DU91" s="796"/>
      <c r="DV91" s="796"/>
      <c r="DW91" s="796"/>
      <c r="DX91" s="796"/>
      <c r="DY91" s="796"/>
      <c r="DZ91" s="116"/>
      <c r="EB91" s="745">
        <f t="shared" si="5"/>
        <v>0</v>
      </c>
      <c r="EC91" s="468">
        <f t="shared" si="6"/>
        <v>0</v>
      </c>
      <c r="ED91" s="293">
        <f t="shared" si="7"/>
        <v>0</v>
      </c>
      <c r="EE91" s="294" t="str">
        <f>IF(ED91=0,"",
IF(SUM($ED$25:ED91)=1,EF91,
IF($ED$125&gt;SUM($ED$25:ED91),_xlfn.CONCAT(", ",EF91),
IF($ED$125=SUM($ED$25:ED91),_xlfn.CONCAT(" y ",EF91)))))</f>
        <v/>
      </c>
      <c r="EF91" s="368" t="s">
        <v>5218</v>
      </c>
      <c r="EG91" s="751">
        <f t="shared" si="8"/>
        <v>0</v>
      </c>
      <c r="EH91" s="293">
        <f t="shared" si="9"/>
        <v>0</v>
      </c>
      <c r="EI91" s="294" t="str">
        <f>IF(EH91=0,"",
IF(SUM($EH$25:EH91)=1,EJ91,
IF($EH$125&gt;SUM($EH$25:EH91),_xlfn.CONCAT(", ",EJ91),
IF($EH$125=SUM($EH$25:EH91),_xlfn.CONCAT(" y ",EJ91)))))</f>
        <v/>
      </c>
      <c r="EJ91" s="89" t="s">
        <v>5218</v>
      </c>
      <c r="EO91" s="35"/>
      <c r="EP91" s="35" t="str">
        <f>IF(CNGE_2025_M1_Secc5_Sub1!$D97="","",CNGE_2025_M1_Secc5_Sub1!$D97)</f>
        <v/>
      </c>
    </row>
    <row r="92" spans="1:146" ht="15" customHeight="1">
      <c r="A92" s="116"/>
      <c r="B92" s="116"/>
      <c r="C92" s="89" t="s">
        <v>5219</v>
      </c>
      <c r="D92" s="1020" t="str">
        <f>IF(CNGE_2025_M1_Secc5_Sub3!D135="","",CNGE_2025_M1_Secc5_Sub3!D135)</f>
        <v/>
      </c>
      <c r="E92" s="889"/>
      <c r="F92" s="889"/>
      <c r="G92" s="890"/>
      <c r="H92" s="815"/>
      <c r="I92" s="796"/>
      <c r="J92" s="796"/>
      <c r="K92" s="796"/>
      <c r="L92" s="796"/>
      <c r="M92" s="796"/>
      <c r="N92" s="796"/>
      <c r="O92" s="796"/>
      <c r="P92" s="796"/>
      <c r="Q92" s="796"/>
      <c r="R92" s="796"/>
      <c r="S92" s="796"/>
      <c r="T92" s="796"/>
      <c r="U92" s="796"/>
      <c r="V92" s="796"/>
      <c r="W92" s="796"/>
      <c r="X92" s="796"/>
      <c r="Y92" s="796"/>
      <c r="Z92" s="796"/>
      <c r="AA92" s="796"/>
      <c r="AB92" s="796"/>
      <c r="AC92" s="796"/>
      <c r="AD92" s="796"/>
      <c r="AE92" s="796"/>
      <c r="AF92" s="796"/>
      <c r="AG92" s="796"/>
      <c r="AH92" s="796"/>
      <c r="AI92" s="796"/>
      <c r="AJ92" s="796"/>
      <c r="AK92" s="796"/>
      <c r="AL92" s="796"/>
      <c r="AM92" s="796"/>
      <c r="AN92" s="796"/>
      <c r="AO92" s="796"/>
      <c r="AP92" s="796"/>
      <c r="AQ92" s="796"/>
      <c r="AR92" s="796"/>
      <c r="AS92" s="796"/>
      <c r="AT92" s="796"/>
      <c r="AU92" s="796"/>
      <c r="AV92" s="796"/>
      <c r="AW92" s="796"/>
      <c r="AX92" s="796"/>
      <c r="AY92" s="796"/>
      <c r="AZ92" s="796"/>
      <c r="BA92" s="796"/>
      <c r="BB92" s="796"/>
      <c r="BC92" s="796"/>
      <c r="BD92" s="796"/>
      <c r="BE92" s="796"/>
      <c r="BF92" s="796"/>
      <c r="BG92" s="796"/>
      <c r="BH92" s="796"/>
      <c r="BI92" s="796"/>
      <c r="BJ92" s="796"/>
      <c r="BK92" s="796"/>
      <c r="BL92" s="796"/>
      <c r="BM92" s="796"/>
      <c r="BN92" s="796"/>
      <c r="BO92" s="796"/>
      <c r="BP92" s="796"/>
      <c r="BQ92" s="796"/>
      <c r="BR92" s="796"/>
      <c r="BS92" s="796"/>
      <c r="BT92" s="796"/>
      <c r="BU92" s="796"/>
      <c r="BV92" s="796"/>
      <c r="BW92" s="796"/>
      <c r="BX92" s="796"/>
      <c r="BY92" s="796"/>
      <c r="BZ92" s="796"/>
      <c r="CA92" s="796"/>
      <c r="CB92" s="796"/>
      <c r="CC92" s="796"/>
      <c r="CD92" s="796"/>
      <c r="CE92" s="796"/>
      <c r="CF92" s="796"/>
      <c r="CG92" s="796"/>
      <c r="CH92" s="796"/>
      <c r="CI92" s="796"/>
      <c r="CJ92" s="796"/>
      <c r="CK92" s="796"/>
      <c r="CL92" s="796"/>
      <c r="CM92" s="796"/>
      <c r="CN92" s="796"/>
      <c r="CO92" s="796"/>
      <c r="CP92" s="796"/>
      <c r="CQ92" s="796"/>
      <c r="CR92" s="796"/>
      <c r="CS92" s="796"/>
      <c r="CT92" s="796"/>
      <c r="CU92" s="796"/>
      <c r="CV92" s="796"/>
      <c r="CW92" s="796"/>
      <c r="CX92" s="796"/>
      <c r="CY92" s="796"/>
      <c r="CZ92" s="796"/>
      <c r="DA92" s="796"/>
      <c r="DB92" s="796"/>
      <c r="DC92" s="796"/>
      <c r="DD92" s="796"/>
      <c r="DE92" s="796"/>
      <c r="DF92" s="796"/>
      <c r="DG92" s="796"/>
      <c r="DH92" s="796"/>
      <c r="DI92" s="796"/>
      <c r="DJ92" s="796"/>
      <c r="DK92" s="796"/>
      <c r="DL92" s="796"/>
      <c r="DM92" s="796"/>
      <c r="DN92" s="796"/>
      <c r="DO92" s="796"/>
      <c r="DP92" s="796"/>
      <c r="DQ92" s="796"/>
      <c r="DR92" s="796"/>
      <c r="DS92" s="796"/>
      <c r="DT92" s="796"/>
      <c r="DU92" s="796"/>
      <c r="DV92" s="796"/>
      <c r="DW92" s="796"/>
      <c r="DX92" s="796"/>
      <c r="DY92" s="796"/>
      <c r="DZ92" s="116"/>
      <c r="EB92" s="745">
        <f t="shared" si="5"/>
        <v>0</v>
      </c>
      <c r="EC92" s="468">
        <f t="shared" si="6"/>
        <v>0</v>
      </c>
      <c r="ED92" s="293">
        <f t="shared" si="7"/>
        <v>0</v>
      </c>
      <c r="EE92" s="294" t="str">
        <f>IF(ED92=0,"",
IF(SUM($ED$25:ED92)=1,EF92,
IF($ED$125&gt;SUM($ED$25:ED92),_xlfn.CONCAT(", ",EF92),
IF($ED$125=SUM($ED$25:ED92),_xlfn.CONCAT(" y ",EF92)))))</f>
        <v/>
      </c>
      <c r="EF92" s="368" t="s">
        <v>5220</v>
      </c>
      <c r="EG92" s="751">
        <f t="shared" si="8"/>
        <v>0</v>
      </c>
      <c r="EH92" s="293">
        <f t="shared" si="9"/>
        <v>0</v>
      </c>
      <c r="EI92" s="294" t="str">
        <f>IF(EH92=0,"",
IF(SUM($EH$25:EH92)=1,EJ92,
IF($EH$125&gt;SUM($EH$25:EH92),_xlfn.CONCAT(", ",EJ92),
IF($EH$125=SUM($EH$25:EH92),_xlfn.CONCAT(" y ",EJ92)))))</f>
        <v/>
      </c>
      <c r="EJ92" s="89" t="s">
        <v>5220</v>
      </c>
      <c r="EO92" s="35"/>
      <c r="EP92" s="35" t="str">
        <f>IF(CNGE_2025_M1_Secc5_Sub1!$D98="","",CNGE_2025_M1_Secc5_Sub1!$D98)</f>
        <v/>
      </c>
    </row>
    <row r="93" spans="1:146" ht="15" customHeight="1">
      <c r="A93" s="116"/>
      <c r="B93" s="116"/>
      <c r="C93" s="89" t="s">
        <v>5221</v>
      </c>
      <c r="D93" s="1020" t="str">
        <f>IF(CNGE_2025_M1_Secc5_Sub3!D136="","",CNGE_2025_M1_Secc5_Sub3!D136)</f>
        <v/>
      </c>
      <c r="E93" s="889"/>
      <c r="F93" s="889"/>
      <c r="G93" s="890"/>
      <c r="H93" s="815"/>
      <c r="I93" s="796"/>
      <c r="J93" s="796"/>
      <c r="K93" s="796"/>
      <c r="L93" s="796"/>
      <c r="M93" s="796"/>
      <c r="N93" s="796"/>
      <c r="O93" s="796"/>
      <c r="P93" s="796"/>
      <c r="Q93" s="796"/>
      <c r="R93" s="796"/>
      <c r="S93" s="796"/>
      <c r="T93" s="796"/>
      <c r="U93" s="796"/>
      <c r="V93" s="796"/>
      <c r="W93" s="796"/>
      <c r="X93" s="796"/>
      <c r="Y93" s="796"/>
      <c r="Z93" s="796"/>
      <c r="AA93" s="796"/>
      <c r="AB93" s="796"/>
      <c r="AC93" s="796"/>
      <c r="AD93" s="796"/>
      <c r="AE93" s="796"/>
      <c r="AF93" s="796"/>
      <c r="AG93" s="796"/>
      <c r="AH93" s="796"/>
      <c r="AI93" s="796"/>
      <c r="AJ93" s="796"/>
      <c r="AK93" s="796"/>
      <c r="AL93" s="796"/>
      <c r="AM93" s="796"/>
      <c r="AN93" s="796"/>
      <c r="AO93" s="796"/>
      <c r="AP93" s="796"/>
      <c r="AQ93" s="796"/>
      <c r="AR93" s="796"/>
      <c r="AS93" s="796"/>
      <c r="AT93" s="796"/>
      <c r="AU93" s="796"/>
      <c r="AV93" s="796"/>
      <c r="AW93" s="796"/>
      <c r="AX93" s="796"/>
      <c r="AY93" s="796"/>
      <c r="AZ93" s="796"/>
      <c r="BA93" s="796"/>
      <c r="BB93" s="796"/>
      <c r="BC93" s="796"/>
      <c r="BD93" s="796"/>
      <c r="BE93" s="796"/>
      <c r="BF93" s="796"/>
      <c r="BG93" s="796"/>
      <c r="BH93" s="796"/>
      <c r="BI93" s="796"/>
      <c r="BJ93" s="796"/>
      <c r="BK93" s="796"/>
      <c r="BL93" s="796"/>
      <c r="BM93" s="796"/>
      <c r="BN93" s="796"/>
      <c r="BO93" s="796"/>
      <c r="BP93" s="796"/>
      <c r="BQ93" s="796"/>
      <c r="BR93" s="796"/>
      <c r="BS93" s="796"/>
      <c r="BT93" s="796"/>
      <c r="BU93" s="796"/>
      <c r="BV93" s="796"/>
      <c r="BW93" s="796"/>
      <c r="BX93" s="796"/>
      <c r="BY93" s="796"/>
      <c r="BZ93" s="796"/>
      <c r="CA93" s="796"/>
      <c r="CB93" s="796"/>
      <c r="CC93" s="796"/>
      <c r="CD93" s="796"/>
      <c r="CE93" s="796"/>
      <c r="CF93" s="796"/>
      <c r="CG93" s="796"/>
      <c r="CH93" s="796"/>
      <c r="CI93" s="796"/>
      <c r="CJ93" s="796"/>
      <c r="CK93" s="796"/>
      <c r="CL93" s="796"/>
      <c r="CM93" s="796"/>
      <c r="CN93" s="796"/>
      <c r="CO93" s="796"/>
      <c r="CP93" s="796"/>
      <c r="CQ93" s="796"/>
      <c r="CR93" s="796"/>
      <c r="CS93" s="796"/>
      <c r="CT93" s="796"/>
      <c r="CU93" s="796"/>
      <c r="CV93" s="796"/>
      <c r="CW93" s="796"/>
      <c r="CX93" s="796"/>
      <c r="CY93" s="796"/>
      <c r="CZ93" s="796"/>
      <c r="DA93" s="796"/>
      <c r="DB93" s="796"/>
      <c r="DC93" s="796"/>
      <c r="DD93" s="796"/>
      <c r="DE93" s="796"/>
      <c r="DF93" s="796"/>
      <c r="DG93" s="796"/>
      <c r="DH93" s="796"/>
      <c r="DI93" s="796"/>
      <c r="DJ93" s="796"/>
      <c r="DK93" s="796"/>
      <c r="DL93" s="796"/>
      <c r="DM93" s="796"/>
      <c r="DN93" s="796"/>
      <c r="DO93" s="796"/>
      <c r="DP93" s="796"/>
      <c r="DQ93" s="796"/>
      <c r="DR93" s="796"/>
      <c r="DS93" s="796"/>
      <c r="DT93" s="796"/>
      <c r="DU93" s="796"/>
      <c r="DV93" s="796"/>
      <c r="DW93" s="796"/>
      <c r="DX93" s="796"/>
      <c r="DY93" s="796"/>
      <c r="DZ93" s="116"/>
      <c r="EB93" s="745">
        <f t="shared" si="5"/>
        <v>0</v>
      </c>
      <c r="EC93" s="468">
        <f t="shared" si="6"/>
        <v>0</v>
      </c>
      <c r="ED93" s="293">
        <f t="shared" si="7"/>
        <v>0</v>
      </c>
      <c r="EE93" s="294" t="str">
        <f>IF(ED93=0,"",
IF(SUM($ED$25:ED93)=1,EF93,
IF($ED$125&gt;SUM($ED$25:ED93),_xlfn.CONCAT(", ",EF93),
IF($ED$125=SUM($ED$25:ED93),_xlfn.CONCAT(" y ",EF93)))))</f>
        <v/>
      </c>
      <c r="EF93" s="368" t="s">
        <v>5222</v>
      </c>
      <c r="EG93" s="751">
        <f t="shared" si="8"/>
        <v>0</v>
      </c>
      <c r="EH93" s="293">
        <f t="shared" si="9"/>
        <v>0</v>
      </c>
      <c r="EI93" s="294" t="str">
        <f>IF(EH93=0,"",
IF(SUM($EH$25:EH93)=1,EJ93,
IF($EH$125&gt;SUM($EH$25:EH93),_xlfn.CONCAT(", ",EJ93),
IF($EH$125=SUM($EH$25:EH93),_xlfn.CONCAT(" y ",EJ93)))))</f>
        <v/>
      </c>
      <c r="EJ93" s="89" t="s">
        <v>5222</v>
      </c>
      <c r="EO93" s="35"/>
      <c r="EP93" s="35" t="str">
        <f>IF(CNGE_2025_M1_Secc5_Sub1!$D99="","",CNGE_2025_M1_Secc5_Sub1!$D99)</f>
        <v/>
      </c>
    </row>
    <row r="94" spans="1:146" ht="15" customHeight="1">
      <c r="A94" s="116"/>
      <c r="B94" s="116"/>
      <c r="C94" s="89" t="s">
        <v>5223</v>
      </c>
      <c r="D94" s="1020" t="str">
        <f>IF(CNGE_2025_M1_Secc5_Sub3!D137="","",CNGE_2025_M1_Secc5_Sub3!D137)</f>
        <v/>
      </c>
      <c r="E94" s="889"/>
      <c r="F94" s="889"/>
      <c r="G94" s="890"/>
      <c r="H94" s="815"/>
      <c r="I94" s="796"/>
      <c r="J94" s="796"/>
      <c r="K94" s="796"/>
      <c r="L94" s="796"/>
      <c r="M94" s="796"/>
      <c r="N94" s="796"/>
      <c r="O94" s="796"/>
      <c r="P94" s="796"/>
      <c r="Q94" s="796"/>
      <c r="R94" s="796"/>
      <c r="S94" s="796"/>
      <c r="T94" s="796"/>
      <c r="U94" s="796"/>
      <c r="V94" s="796"/>
      <c r="W94" s="796"/>
      <c r="X94" s="796"/>
      <c r="Y94" s="796"/>
      <c r="Z94" s="796"/>
      <c r="AA94" s="796"/>
      <c r="AB94" s="796"/>
      <c r="AC94" s="796"/>
      <c r="AD94" s="796"/>
      <c r="AE94" s="796"/>
      <c r="AF94" s="796"/>
      <c r="AG94" s="796"/>
      <c r="AH94" s="796"/>
      <c r="AI94" s="796"/>
      <c r="AJ94" s="796"/>
      <c r="AK94" s="796"/>
      <c r="AL94" s="796"/>
      <c r="AM94" s="796"/>
      <c r="AN94" s="796"/>
      <c r="AO94" s="796"/>
      <c r="AP94" s="796"/>
      <c r="AQ94" s="796"/>
      <c r="AR94" s="796"/>
      <c r="AS94" s="796"/>
      <c r="AT94" s="796"/>
      <c r="AU94" s="796"/>
      <c r="AV94" s="796"/>
      <c r="AW94" s="796"/>
      <c r="AX94" s="796"/>
      <c r="AY94" s="796"/>
      <c r="AZ94" s="796"/>
      <c r="BA94" s="796"/>
      <c r="BB94" s="796"/>
      <c r="BC94" s="796"/>
      <c r="BD94" s="796"/>
      <c r="BE94" s="796"/>
      <c r="BF94" s="796"/>
      <c r="BG94" s="796"/>
      <c r="BH94" s="796"/>
      <c r="BI94" s="796"/>
      <c r="BJ94" s="796"/>
      <c r="BK94" s="796"/>
      <c r="BL94" s="796"/>
      <c r="BM94" s="796"/>
      <c r="BN94" s="796"/>
      <c r="BO94" s="796"/>
      <c r="BP94" s="796"/>
      <c r="BQ94" s="796"/>
      <c r="BR94" s="796"/>
      <c r="BS94" s="796"/>
      <c r="BT94" s="796"/>
      <c r="BU94" s="796"/>
      <c r="BV94" s="796"/>
      <c r="BW94" s="796"/>
      <c r="BX94" s="796"/>
      <c r="BY94" s="796"/>
      <c r="BZ94" s="796"/>
      <c r="CA94" s="796"/>
      <c r="CB94" s="796"/>
      <c r="CC94" s="796"/>
      <c r="CD94" s="796"/>
      <c r="CE94" s="796"/>
      <c r="CF94" s="796"/>
      <c r="CG94" s="796"/>
      <c r="CH94" s="796"/>
      <c r="CI94" s="796"/>
      <c r="CJ94" s="796"/>
      <c r="CK94" s="796"/>
      <c r="CL94" s="796"/>
      <c r="CM94" s="796"/>
      <c r="CN94" s="796"/>
      <c r="CO94" s="796"/>
      <c r="CP94" s="796"/>
      <c r="CQ94" s="796"/>
      <c r="CR94" s="796"/>
      <c r="CS94" s="796"/>
      <c r="CT94" s="796"/>
      <c r="CU94" s="796"/>
      <c r="CV94" s="796"/>
      <c r="CW94" s="796"/>
      <c r="CX94" s="796"/>
      <c r="CY94" s="796"/>
      <c r="CZ94" s="796"/>
      <c r="DA94" s="796"/>
      <c r="DB94" s="796"/>
      <c r="DC94" s="796"/>
      <c r="DD94" s="796"/>
      <c r="DE94" s="796"/>
      <c r="DF94" s="796"/>
      <c r="DG94" s="796"/>
      <c r="DH94" s="796"/>
      <c r="DI94" s="796"/>
      <c r="DJ94" s="796"/>
      <c r="DK94" s="796"/>
      <c r="DL94" s="796"/>
      <c r="DM94" s="796"/>
      <c r="DN94" s="796"/>
      <c r="DO94" s="796"/>
      <c r="DP94" s="796"/>
      <c r="DQ94" s="796"/>
      <c r="DR94" s="796"/>
      <c r="DS94" s="796"/>
      <c r="DT94" s="796"/>
      <c r="DU94" s="796"/>
      <c r="DV94" s="796"/>
      <c r="DW94" s="796"/>
      <c r="DX94" s="796"/>
      <c r="DY94" s="796"/>
      <c r="DZ94" s="116"/>
      <c r="EB94" s="745">
        <f t="shared" si="5"/>
        <v>0</v>
      </c>
      <c r="EC94" s="468">
        <f t="shared" si="6"/>
        <v>0</v>
      </c>
      <c r="ED94" s="293">
        <f t="shared" si="7"/>
        <v>0</v>
      </c>
      <c r="EE94" s="294" t="str">
        <f>IF(ED94=0,"",
IF(SUM($ED$25:ED94)=1,EF94,
IF($ED$125&gt;SUM($ED$25:ED94),_xlfn.CONCAT(", ",EF94),
IF($ED$125=SUM($ED$25:ED94),_xlfn.CONCAT(" y ",EF94)))))</f>
        <v/>
      </c>
      <c r="EF94" s="368" t="s">
        <v>5224</v>
      </c>
      <c r="EG94" s="751">
        <f t="shared" si="8"/>
        <v>0</v>
      </c>
      <c r="EH94" s="293">
        <f t="shared" si="9"/>
        <v>0</v>
      </c>
      <c r="EI94" s="294" t="str">
        <f>IF(EH94=0,"",
IF(SUM($EH$25:EH94)=1,EJ94,
IF($EH$125&gt;SUM($EH$25:EH94),_xlfn.CONCAT(", ",EJ94),
IF($EH$125=SUM($EH$25:EH94),_xlfn.CONCAT(" y ",EJ94)))))</f>
        <v/>
      </c>
      <c r="EJ94" s="89" t="s">
        <v>5224</v>
      </c>
      <c r="EO94" s="35"/>
      <c r="EP94" s="35" t="str">
        <f>IF(CNGE_2025_M1_Secc5_Sub1!$D100="","",CNGE_2025_M1_Secc5_Sub1!$D100)</f>
        <v/>
      </c>
    </row>
    <row r="95" spans="1:146" ht="15" customHeight="1">
      <c r="A95" s="116"/>
      <c r="B95" s="116"/>
      <c r="C95" s="89" t="s">
        <v>5225</v>
      </c>
      <c r="D95" s="1020" t="str">
        <f>IF(CNGE_2025_M1_Secc5_Sub3!D138="","",CNGE_2025_M1_Secc5_Sub3!D138)</f>
        <v/>
      </c>
      <c r="E95" s="889"/>
      <c r="F95" s="889"/>
      <c r="G95" s="890"/>
      <c r="H95" s="815"/>
      <c r="I95" s="796"/>
      <c r="J95" s="796"/>
      <c r="K95" s="796"/>
      <c r="L95" s="796"/>
      <c r="M95" s="796"/>
      <c r="N95" s="796"/>
      <c r="O95" s="796"/>
      <c r="P95" s="796"/>
      <c r="Q95" s="796"/>
      <c r="R95" s="796"/>
      <c r="S95" s="796"/>
      <c r="T95" s="796"/>
      <c r="U95" s="796"/>
      <c r="V95" s="796"/>
      <c r="W95" s="796"/>
      <c r="X95" s="796"/>
      <c r="Y95" s="796"/>
      <c r="Z95" s="796"/>
      <c r="AA95" s="796"/>
      <c r="AB95" s="796"/>
      <c r="AC95" s="796"/>
      <c r="AD95" s="796"/>
      <c r="AE95" s="796"/>
      <c r="AF95" s="796"/>
      <c r="AG95" s="796"/>
      <c r="AH95" s="796"/>
      <c r="AI95" s="796"/>
      <c r="AJ95" s="796"/>
      <c r="AK95" s="796"/>
      <c r="AL95" s="796"/>
      <c r="AM95" s="796"/>
      <c r="AN95" s="796"/>
      <c r="AO95" s="796"/>
      <c r="AP95" s="796"/>
      <c r="AQ95" s="796"/>
      <c r="AR95" s="796"/>
      <c r="AS95" s="796"/>
      <c r="AT95" s="796"/>
      <c r="AU95" s="796"/>
      <c r="AV95" s="796"/>
      <c r="AW95" s="796"/>
      <c r="AX95" s="796"/>
      <c r="AY95" s="796"/>
      <c r="AZ95" s="796"/>
      <c r="BA95" s="796"/>
      <c r="BB95" s="796"/>
      <c r="BC95" s="796"/>
      <c r="BD95" s="796"/>
      <c r="BE95" s="796"/>
      <c r="BF95" s="796"/>
      <c r="BG95" s="796"/>
      <c r="BH95" s="796"/>
      <c r="BI95" s="796"/>
      <c r="BJ95" s="796"/>
      <c r="BK95" s="796"/>
      <c r="BL95" s="796"/>
      <c r="BM95" s="796"/>
      <c r="BN95" s="796"/>
      <c r="BO95" s="796"/>
      <c r="BP95" s="796"/>
      <c r="BQ95" s="796"/>
      <c r="BR95" s="796"/>
      <c r="BS95" s="796"/>
      <c r="BT95" s="796"/>
      <c r="BU95" s="796"/>
      <c r="BV95" s="796"/>
      <c r="BW95" s="796"/>
      <c r="BX95" s="796"/>
      <c r="BY95" s="796"/>
      <c r="BZ95" s="796"/>
      <c r="CA95" s="796"/>
      <c r="CB95" s="796"/>
      <c r="CC95" s="796"/>
      <c r="CD95" s="796"/>
      <c r="CE95" s="796"/>
      <c r="CF95" s="796"/>
      <c r="CG95" s="796"/>
      <c r="CH95" s="796"/>
      <c r="CI95" s="796"/>
      <c r="CJ95" s="796"/>
      <c r="CK95" s="796"/>
      <c r="CL95" s="796"/>
      <c r="CM95" s="796"/>
      <c r="CN95" s="796"/>
      <c r="CO95" s="796"/>
      <c r="CP95" s="796"/>
      <c r="CQ95" s="796"/>
      <c r="CR95" s="796"/>
      <c r="CS95" s="796"/>
      <c r="CT95" s="796"/>
      <c r="CU95" s="796"/>
      <c r="CV95" s="796"/>
      <c r="CW95" s="796"/>
      <c r="CX95" s="796"/>
      <c r="CY95" s="796"/>
      <c r="CZ95" s="796"/>
      <c r="DA95" s="796"/>
      <c r="DB95" s="796"/>
      <c r="DC95" s="796"/>
      <c r="DD95" s="796"/>
      <c r="DE95" s="796"/>
      <c r="DF95" s="796"/>
      <c r="DG95" s="796"/>
      <c r="DH95" s="796"/>
      <c r="DI95" s="796"/>
      <c r="DJ95" s="796"/>
      <c r="DK95" s="796"/>
      <c r="DL95" s="796"/>
      <c r="DM95" s="796"/>
      <c r="DN95" s="796"/>
      <c r="DO95" s="796"/>
      <c r="DP95" s="796"/>
      <c r="DQ95" s="796"/>
      <c r="DR95" s="796"/>
      <c r="DS95" s="796"/>
      <c r="DT95" s="796"/>
      <c r="DU95" s="796"/>
      <c r="DV95" s="796"/>
      <c r="DW95" s="796"/>
      <c r="DX95" s="796"/>
      <c r="DY95" s="796"/>
      <c r="DZ95" s="116"/>
      <c r="EB95" s="745">
        <f t="shared" si="5"/>
        <v>0</v>
      </c>
      <c r="EC95" s="468">
        <f t="shared" si="6"/>
        <v>0</v>
      </c>
      <c r="ED95" s="293">
        <f t="shared" si="7"/>
        <v>0</v>
      </c>
      <c r="EE95" s="294" t="str">
        <f>IF(ED95=0,"",
IF(SUM($ED$25:ED95)=1,EF95,
IF($ED$125&gt;SUM($ED$25:ED95),_xlfn.CONCAT(", ",EF95),
IF($ED$125=SUM($ED$25:ED95),_xlfn.CONCAT(" y ",EF95)))))</f>
        <v/>
      </c>
      <c r="EF95" s="368" t="s">
        <v>5226</v>
      </c>
      <c r="EG95" s="751">
        <f t="shared" si="8"/>
        <v>0</v>
      </c>
      <c r="EH95" s="293">
        <f t="shared" si="9"/>
        <v>0</v>
      </c>
      <c r="EI95" s="294" t="str">
        <f>IF(EH95=0,"",
IF(SUM($EH$25:EH95)=1,EJ95,
IF($EH$125&gt;SUM($EH$25:EH95),_xlfn.CONCAT(", ",EJ95),
IF($EH$125=SUM($EH$25:EH95),_xlfn.CONCAT(" y ",EJ95)))))</f>
        <v/>
      </c>
      <c r="EJ95" s="89" t="s">
        <v>5226</v>
      </c>
      <c r="EO95" s="35"/>
      <c r="EP95" s="35" t="str">
        <f>IF(CNGE_2025_M1_Secc5_Sub1!$D101="","",CNGE_2025_M1_Secc5_Sub1!$D101)</f>
        <v/>
      </c>
    </row>
    <row r="96" spans="1:146" ht="15" customHeight="1">
      <c r="A96" s="116"/>
      <c r="B96" s="116"/>
      <c r="C96" s="89" t="s">
        <v>5227</v>
      </c>
      <c r="D96" s="1020" t="str">
        <f>IF(CNGE_2025_M1_Secc5_Sub3!D139="","",CNGE_2025_M1_Secc5_Sub3!D139)</f>
        <v/>
      </c>
      <c r="E96" s="889"/>
      <c r="F96" s="889"/>
      <c r="G96" s="890"/>
      <c r="H96" s="815"/>
      <c r="I96" s="796"/>
      <c r="J96" s="796"/>
      <c r="K96" s="796"/>
      <c r="L96" s="796"/>
      <c r="M96" s="796"/>
      <c r="N96" s="796"/>
      <c r="O96" s="796"/>
      <c r="P96" s="796"/>
      <c r="Q96" s="796"/>
      <c r="R96" s="796"/>
      <c r="S96" s="796"/>
      <c r="T96" s="796"/>
      <c r="U96" s="796"/>
      <c r="V96" s="796"/>
      <c r="W96" s="796"/>
      <c r="X96" s="796"/>
      <c r="Y96" s="796"/>
      <c r="Z96" s="796"/>
      <c r="AA96" s="796"/>
      <c r="AB96" s="796"/>
      <c r="AC96" s="796"/>
      <c r="AD96" s="796"/>
      <c r="AE96" s="796"/>
      <c r="AF96" s="796"/>
      <c r="AG96" s="796"/>
      <c r="AH96" s="796"/>
      <c r="AI96" s="796"/>
      <c r="AJ96" s="796"/>
      <c r="AK96" s="796"/>
      <c r="AL96" s="796"/>
      <c r="AM96" s="796"/>
      <c r="AN96" s="796"/>
      <c r="AO96" s="796"/>
      <c r="AP96" s="796"/>
      <c r="AQ96" s="796"/>
      <c r="AR96" s="796"/>
      <c r="AS96" s="796"/>
      <c r="AT96" s="796"/>
      <c r="AU96" s="796"/>
      <c r="AV96" s="796"/>
      <c r="AW96" s="796"/>
      <c r="AX96" s="796"/>
      <c r="AY96" s="796"/>
      <c r="AZ96" s="796"/>
      <c r="BA96" s="796"/>
      <c r="BB96" s="796"/>
      <c r="BC96" s="796"/>
      <c r="BD96" s="796"/>
      <c r="BE96" s="796"/>
      <c r="BF96" s="796"/>
      <c r="BG96" s="796"/>
      <c r="BH96" s="796"/>
      <c r="BI96" s="796"/>
      <c r="BJ96" s="796"/>
      <c r="BK96" s="796"/>
      <c r="BL96" s="796"/>
      <c r="BM96" s="796"/>
      <c r="BN96" s="796"/>
      <c r="BO96" s="796"/>
      <c r="BP96" s="796"/>
      <c r="BQ96" s="796"/>
      <c r="BR96" s="796"/>
      <c r="BS96" s="796"/>
      <c r="BT96" s="796"/>
      <c r="BU96" s="796"/>
      <c r="BV96" s="796"/>
      <c r="BW96" s="796"/>
      <c r="BX96" s="796"/>
      <c r="BY96" s="796"/>
      <c r="BZ96" s="796"/>
      <c r="CA96" s="796"/>
      <c r="CB96" s="796"/>
      <c r="CC96" s="796"/>
      <c r="CD96" s="796"/>
      <c r="CE96" s="796"/>
      <c r="CF96" s="796"/>
      <c r="CG96" s="796"/>
      <c r="CH96" s="796"/>
      <c r="CI96" s="796"/>
      <c r="CJ96" s="796"/>
      <c r="CK96" s="796"/>
      <c r="CL96" s="796"/>
      <c r="CM96" s="796"/>
      <c r="CN96" s="796"/>
      <c r="CO96" s="796"/>
      <c r="CP96" s="796"/>
      <c r="CQ96" s="796"/>
      <c r="CR96" s="796"/>
      <c r="CS96" s="796"/>
      <c r="CT96" s="796"/>
      <c r="CU96" s="796"/>
      <c r="CV96" s="796"/>
      <c r="CW96" s="796"/>
      <c r="CX96" s="796"/>
      <c r="CY96" s="796"/>
      <c r="CZ96" s="796"/>
      <c r="DA96" s="796"/>
      <c r="DB96" s="796"/>
      <c r="DC96" s="796"/>
      <c r="DD96" s="796"/>
      <c r="DE96" s="796"/>
      <c r="DF96" s="796"/>
      <c r="DG96" s="796"/>
      <c r="DH96" s="796"/>
      <c r="DI96" s="796"/>
      <c r="DJ96" s="796"/>
      <c r="DK96" s="796"/>
      <c r="DL96" s="796"/>
      <c r="DM96" s="796"/>
      <c r="DN96" s="796"/>
      <c r="DO96" s="796"/>
      <c r="DP96" s="796"/>
      <c r="DQ96" s="796"/>
      <c r="DR96" s="796"/>
      <c r="DS96" s="796"/>
      <c r="DT96" s="796"/>
      <c r="DU96" s="796"/>
      <c r="DV96" s="796"/>
      <c r="DW96" s="796"/>
      <c r="DX96" s="796"/>
      <c r="DY96" s="796"/>
      <c r="DZ96" s="116"/>
      <c r="EB96" s="745">
        <f t="shared" si="5"/>
        <v>0</v>
      </c>
      <c r="EC96" s="468">
        <f t="shared" si="6"/>
        <v>0</v>
      </c>
      <c r="ED96" s="293">
        <f t="shared" si="7"/>
        <v>0</v>
      </c>
      <c r="EE96" s="294" t="str">
        <f>IF(ED96=0,"",
IF(SUM($ED$25:ED96)=1,EF96,
IF($ED$125&gt;SUM($ED$25:ED96),_xlfn.CONCAT(", ",EF96),
IF($ED$125=SUM($ED$25:ED96),_xlfn.CONCAT(" y ",EF96)))))</f>
        <v/>
      </c>
      <c r="EF96" s="368" t="s">
        <v>5228</v>
      </c>
      <c r="EG96" s="751">
        <f t="shared" si="8"/>
        <v>0</v>
      </c>
      <c r="EH96" s="293">
        <f t="shared" si="9"/>
        <v>0</v>
      </c>
      <c r="EI96" s="294" t="str">
        <f>IF(EH96=0,"",
IF(SUM($EH$25:EH96)=1,EJ96,
IF($EH$125&gt;SUM($EH$25:EH96),_xlfn.CONCAT(", ",EJ96),
IF($EH$125=SUM($EH$25:EH96),_xlfn.CONCAT(" y ",EJ96)))))</f>
        <v/>
      </c>
      <c r="EJ96" s="89" t="s">
        <v>5228</v>
      </c>
      <c r="EO96" s="35"/>
      <c r="EP96" s="35" t="str">
        <f>IF(CNGE_2025_M1_Secc5_Sub1!$D102="","",CNGE_2025_M1_Secc5_Sub1!$D102)</f>
        <v/>
      </c>
    </row>
    <row r="97" spans="1:146" ht="15" customHeight="1">
      <c r="A97" s="116"/>
      <c r="B97" s="116"/>
      <c r="C97" s="89" t="s">
        <v>5229</v>
      </c>
      <c r="D97" s="1020" t="str">
        <f>IF(CNGE_2025_M1_Secc5_Sub3!D140="","",CNGE_2025_M1_Secc5_Sub3!D140)</f>
        <v/>
      </c>
      <c r="E97" s="889"/>
      <c r="F97" s="889"/>
      <c r="G97" s="890"/>
      <c r="H97" s="815"/>
      <c r="I97" s="796"/>
      <c r="J97" s="796"/>
      <c r="K97" s="796"/>
      <c r="L97" s="796"/>
      <c r="M97" s="796"/>
      <c r="N97" s="796"/>
      <c r="O97" s="796"/>
      <c r="P97" s="796"/>
      <c r="Q97" s="796"/>
      <c r="R97" s="796"/>
      <c r="S97" s="796"/>
      <c r="T97" s="796"/>
      <c r="U97" s="796"/>
      <c r="V97" s="796"/>
      <c r="W97" s="796"/>
      <c r="X97" s="796"/>
      <c r="Y97" s="796"/>
      <c r="Z97" s="796"/>
      <c r="AA97" s="796"/>
      <c r="AB97" s="796"/>
      <c r="AC97" s="796"/>
      <c r="AD97" s="796"/>
      <c r="AE97" s="796"/>
      <c r="AF97" s="796"/>
      <c r="AG97" s="796"/>
      <c r="AH97" s="796"/>
      <c r="AI97" s="796"/>
      <c r="AJ97" s="796"/>
      <c r="AK97" s="796"/>
      <c r="AL97" s="796"/>
      <c r="AM97" s="796"/>
      <c r="AN97" s="796"/>
      <c r="AO97" s="796"/>
      <c r="AP97" s="796"/>
      <c r="AQ97" s="796"/>
      <c r="AR97" s="796"/>
      <c r="AS97" s="796"/>
      <c r="AT97" s="796"/>
      <c r="AU97" s="796"/>
      <c r="AV97" s="796"/>
      <c r="AW97" s="796"/>
      <c r="AX97" s="796"/>
      <c r="AY97" s="796"/>
      <c r="AZ97" s="796"/>
      <c r="BA97" s="796"/>
      <c r="BB97" s="796"/>
      <c r="BC97" s="796"/>
      <c r="BD97" s="796"/>
      <c r="BE97" s="796"/>
      <c r="BF97" s="796"/>
      <c r="BG97" s="796"/>
      <c r="BH97" s="796"/>
      <c r="BI97" s="796"/>
      <c r="BJ97" s="796"/>
      <c r="BK97" s="796"/>
      <c r="BL97" s="796"/>
      <c r="BM97" s="796"/>
      <c r="BN97" s="796"/>
      <c r="BO97" s="796"/>
      <c r="BP97" s="796"/>
      <c r="BQ97" s="796"/>
      <c r="BR97" s="796"/>
      <c r="BS97" s="796"/>
      <c r="BT97" s="796"/>
      <c r="BU97" s="796"/>
      <c r="BV97" s="796"/>
      <c r="BW97" s="796"/>
      <c r="BX97" s="796"/>
      <c r="BY97" s="796"/>
      <c r="BZ97" s="796"/>
      <c r="CA97" s="796"/>
      <c r="CB97" s="796"/>
      <c r="CC97" s="796"/>
      <c r="CD97" s="796"/>
      <c r="CE97" s="796"/>
      <c r="CF97" s="796"/>
      <c r="CG97" s="796"/>
      <c r="CH97" s="796"/>
      <c r="CI97" s="796"/>
      <c r="CJ97" s="796"/>
      <c r="CK97" s="796"/>
      <c r="CL97" s="796"/>
      <c r="CM97" s="796"/>
      <c r="CN97" s="796"/>
      <c r="CO97" s="796"/>
      <c r="CP97" s="796"/>
      <c r="CQ97" s="796"/>
      <c r="CR97" s="796"/>
      <c r="CS97" s="796"/>
      <c r="CT97" s="796"/>
      <c r="CU97" s="796"/>
      <c r="CV97" s="796"/>
      <c r="CW97" s="796"/>
      <c r="CX97" s="796"/>
      <c r="CY97" s="796"/>
      <c r="CZ97" s="796"/>
      <c r="DA97" s="796"/>
      <c r="DB97" s="796"/>
      <c r="DC97" s="796"/>
      <c r="DD97" s="796"/>
      <c r="DE97" s="796"/>
      <c r="DF97" s="796"/>
      <c r="DG97" s="796"/>
      <c r="DH97" s="796"/>
      <c r="DI97" s="796"/>
      <c r="DJ97" s="796"/>
      <c r="DK97" s="796"/>
      <c r="DL97" s="796"/>
      <c r="DM97" s="796"/>
      <c r="DN97" s="796"/>
      <c r="DO97" s="796"/>
      <c r="DP97" s="796"/>
      <c r="DQ97" s="796"/>
      <c r="DR97" s="796"/>
      <c r="DS97" s="796"/>
      <c r="DT97" s="796"/>
      <c r="DU97" s="796"/>
      <c r="DV97" s="796"/>
      <c r="DW97" s="796"/>
      <c r="DX97" s="796"/>
      <c r="DY97" s="796"/>
      <c r="DZ97" s="116"/>
      <c r="EB97" s="745">
        <f t="shared" si="5"/>
        <v>0</v>
      </c>
      <c r="EC97" s="468">
        <f t="shared" si="6"/>
        <v>0</v>
      </c>
      <c r="ED97" s="293">
        <f t="shared" si="7"/>
        <v>0</v>
      </c>
      <c r="EE97" s="294" t="str">
        <f>IF(ED97=0,"",
IF(SUM($ED$25:ED97)=1,EF97,
IF($ED$125&gt;SUM($ED$25:ED97),_xlfn.CONCAT(", ",EF97),
IF($ED$125=SUM($ED$25:ED97),_xlfn.CONCAT(" y ",EF97)))))</f>
        <v/>
      </c>
      <c r="EF97" s="368" t="s">
        <v>5230</v>
      </c>
      <c r="EG97" s="751">
        <f t="shared" si="8"/>
        <v>0</v>
      </c>
      <c r="EH97" s="293">
        <f t="shared" si="9"/>
        <v>0</v>
      </c>
      <c r="EI97" s="294" t="str">
        <f>IF(EH97=0,"",
IF(SUM($EH$25:EH97)=1,EJ97,
IF($EH$125&gt;SUM($EH$25:EH97),_xlfn.CONCAT(", ",EJ97),
IF($EH$125=SUM($EH$25:EH97),_xlfn.CONCAT(" y ",EJ97)))))</f>
        <v/>
      </c>
      <c r="EJ97" s="89" t="s">
        <v>5230</v>
      </c>
      <c r="EO97" s="35"/>
      <c r="EP97" s="35" t="str">
        <f>IF(CNGE_2025_M1_Secc5_Sub1!$D103="","",CNGE_2025_M1_Secc5_Sub1!$D103)</f>
        <v/>
      </c>
    </row>
    <row r="98" spans="1:146" ht="15" customHeight="1">
      <c r="A98" s="116"/>
      <c r="B98" s="116"/>
      <c r="C98" s="89" t="s">
        <v>5231</v>
      </c>
      <c r="D98" s="1020" t="str">
        <f>IF(CNGE_2025_M1_Secc5_Sub3!D141="","",CNGE_2025_M1_Secc5_Sub3!D141)</f>
        <v/>
      </c>
      <c r="E98" s="889"/>
      <c r="F98" s="889"/>
      <c r="G98" s="890"/>
      <c r="H98" s="815"/>
      <c r="I98" s="796"/>
      <c r="J98" s="796"/>
      <c r="K98" s="796"/>
      <c r="L98" s="796"/>
      <c r="M98" s="796"/>
      <c r="N98" s="796"/>
      <c r="O98" s="796"/>
      <c r="P98" s="796"/>
      <c r="Q98" s="796"/>
      <c r="R98" s="796"/>
      <c r="S98" s="796"/>
      <c r="T98" s="796"/>
      <c r="U98" s="796"/>
      <c r="V98" s="796"/>
      <c r="W98" s="796"/>
      <c r="X98" s="796"/>
      <c r="Y98" s="796"/>
      <c r="Z98" s="796"/>
      <c r="AA98" s="796"/>
      <c r="AB98" s="796"/>
      <c r="AC98" s="796"/>
      <c r="AD98" s="796"/>
      <c r="AE98" s="796"/>
      <c r="AF98" s="796"/>
      <c r="AG98" s="796"/>
      <c r="AH98" s="796"/>
      <c r="AI98" s="796"/>
      <c r="AJ98" s="796"/>
      <c r="AK98" s="796"/>
      <c r="AL98" s="796"/>
      <c r="AM98" s="796"/>
      <c r="AN98" s="796"/>
      <c r="AO98" s="796"/>
      <c r="AP98" s="796"/>
      <c r="AQ98" s="796"/>
      <c r="AR98" s="796"/>
      <c r="AS98" s="796"/>
      <c r="AT98" s="796"/>
      <c r="AU98" s="796"/>
      <c r="AV98" s="796"/>
      <c r="AW98" s="796"/>
      <c r="AX98" s="796"/>
      <c r="AY98" s="796"/>
      <c r="AZ98" s="796"/>
      <c r="BA98" s="796"/>
      <c r="BB98" s="796"/>
      <c r="BC98" s="796"/>
      <c r="BD98" s="796"/>
      <c r="BE98" s="796"/>
      <c r="BF98" s="796"/>
      <c r="BG98" s="796"/>
      <c r="BH98" s="796"/>
      <c r="BI98" s="796"/>
      <c r="BJ98" s="796"/>
      <c r="BK98" s="796"/>
      <c r="BL98" s="796"/>
      <c r="BM98" s="796"/>
      <c r="BN98" s="796"/>
      <c r="BO98" s="796"/>
      <c r="BP98" s="796"/>
      <c r="BQ98" s="796"/>
      <c r="BR98" s="796"/>
      <c r="BS98" s="796"/>
      <c r="BT98" s="796"/>
      <c r="BU98" s="796"/>
      <c r="BV98" s="796"/>
      <c r="BW98" s="796"/>
      <c r="BX98" s="796"/>
      <c r="BY98" s="796"/>
      <c r="BZ98" s="796"/>
      <c r="CA98" s="796"/>
      <c r="CB98" s="796"/>
      <c r="CC98" s="796"/>
      <c r="CD98" s="796"/>
      <c r="CE98" s="796"/>
      <c r="CF98" s="796"/>
      <c r="CG98" s="796"/>
      <c r="CH98" s="796"/>
      <c r="CI98" s="796"/>
      <c r="CJ98" s="796"/>
      <c r="CK98" s="796"/>
      <c r="CL98" s="796"/>
      <c r="CM98" s="796"/>
      <c r="CN98" s="796"/>
      <c r="CO98" s="796"/>
      <c r="CP98" s="796"/>
      <c r="CQ98" s="796"/>
      <c r="CR98" s="796"/>
      <c r="CS98" s="796"/>
      <c r="CT98" s="796"/>
      <c r="CU98" s="796"/>
      <c r="CV98" s="796"/>
      <c r="CW98" s="796"/>
      <c r="CX98" s="796"/>
      <c r="CY98" s="796"/>
      <c r="CZ98" s="796"/>
      <c r="DA98" s="796"/>
      <c r="DB98" s="796"/>
      <c r="DC98" s="796"/>
      <c r="DD98" s="796"/>
      <c r="DE98" s="796"/>
      <c r="DF98" s="796"/>
      <c r="DG98" s="796"/>
      <c r="DH98" s="796"/>
      <c r="DI98" s="796"/>
      <c r="DJ98" s="796"/>
      <c r="DK98" s="796"/>
      <c r="DL98" s="796"/>
      <c r="DM98" s="796"/>
      <c r="DN98" s="796"/>
      <c r="DO98" s="796"/>
      <c r="DP98" s="796"/>
      <c r="DQ98" s="796"/>
      <c r="DR98" s="796"/>
      <c r="DS98" s="796"/>
      <c r="DT98" s="796"/>
      <c r="DU98" s="796"/>
      <c r="DV98" s="796"/>
      <c r="DW98" s="796"/>
      <c r="DX98" s="796"/>
      <c r="DY98" s="796"/>
      <c r="DZ98" s="116"/>
      <c r="EB98" s="745">
        <f t="shared" si="5"/>
        <v>0</v>
      </c>
      <c r="EC98" s="468">
        <f t="shared" si="6"/>
        <v>0</v>
      </c>
      <c r="ED98" s="293">
        <f t="shared" si="7"/>
        <v>0</v>
      </c>
      <c r="EE98" s="294" t="str">
        <f>IF(ED98=0,"",
IF(SUM($ED$25:ED98)=1,EF98,
IF($ED$125&gt;SUM($ED$25:ED98),_xlfn.CONCAT(", ",EF98),
IF($ED$125=SUM($ED$25:ED98),_xlfn.CONCAT(" y ",EF98)))))</f>
        <v/>
      </c>
      <c r="EF98" s="368" t="s">
        <v>5232</v>
      </c>
      <c r="EG98" s="751">
        <f t="shared" si="8"/>
        <v>0</v>
      </c>
      <c r="EH98" s="293">
        <f t="shared" si="9"/>
        <v>0</v>
      </c>
      <c r="EI98" s="294" t="str">
        <f>IF(EH98=0,"",
IF(SUM($EH$25:EH98)=1,EJ98,
IF($EH$125&gt;SUM($EH$25:EH98),_xlfn.CONCAT(", ",EJ98),
IF($EH$125=SUM($EH$25:EH98),_xlfn.CONCAT(" y ",EJ98)))))</f>
        <v/>
      </c>
      <c r="EJ98" s="89" t="s">
        <v>5232</v>
      </c>
      <c r="EO98" s="35"/>
      <c r="EP98" s="35" t="str">
        <f>IF(CNGE_2025_M1_Secc5_Sub1!$D104="","",CNGE_2025_M1_Secc5_Sub1!$D104)</f>
        <v/>
      </c>
    </row>
    <row r="99" spans="1:146" ht="15" customHeight="1">
      <c r="A99" s="116"/>
      <c r="B99" s="116"/>
      <c r="C99" s="89" t="s">
        <v>5233</v>
      </c>
      <c r="D99" s="1020" t="str">
        <f>IF(CNGE_2025_M1_Secc5_Sub3!D142="","",CNGE_2025_M1_Secc5_Sub3!D142)</f>
        <v/>
      </c>
      <c r="E99" s="889"/>
      <c r="F99" s="889"/>
      <c r="G99" s="890"/>
      <c r="H99" s="815"/>
      <c r="I99" s="796"/>
      <c r="J99" s="796"/>
      <c r="K99" s="796"/>
      <c r="L99" s="796"/>
      <c r="M99" s="796"/>
      <c r="N99" s="796"/>
      <c r="O99" s="796"/>
      <c r="P99" s="796"/>
      <c r="Q99" s="796"/>
      <c r="R99" s="796"/>
      <c r="S99" s="796"/>
      <c r="T99" s="796"/>
      <c r="U99" s="796"/>
      <c r="V99" s="796"/>
      <c r="W99" s="796"/>
      <c r="X99" s="796"/>
      <c r="Y99" s="796"/>
      <c r="Z99" s="796"/>
      <c r="AA99" s="796"/>
      <c r="AB99" s="796"/>
      <c r="AC99" s="796"/>
      <c r="AD99" s="796"/>
      <c r="AE99" s="796"/>
      <c r="AF99" s="796"/>
      <c r="AG99" s="796"/>
      <c r="AH99" s="796"/>
      <c r="AI99" s="796"/>
      <c r="AJ99" s="796"/>
      <c r="AK99" s="796"/>
      <c r="AL99" s="796"/>
      <c r="AM99" s="796"/>
      <c r="AN99" s="796"/>
      <c r="AO99" s="796"/>
      <c r="AP99" s="796"/>
      <c r="AQ99" s="796"/>
      <c r="AR99" s="796"/>
      <c r="AS99" s="796"/>
      <c r="AT99" s="796"/>
      <c r="AU99" s="796"/>
      <c r="AV99" s="796"/>
      <c r="AW99" s="796"/>
      <c r="AX99" s="796"/>
      <c r="AY99" s="796"/>
      <c r="AZ99" s="796"/>
      <c r="BA99" s="796"/>
      <c r="BB99" s="796"/>
      <c r="BC99" s="796"/>
      <c r="BD99" s="796"/>
      <c r="BE99" s="796"/>
      <c r="BF99" s="796"/>
      <c r="BG99" s="796"/>
      <c r="BH99" s="796"/>
      <c r="BI99" s="796"/>
      <c r="BJ99" s="796"/>
      <c r="BK99" s="796"/>
      <c r="BL99" s="796"/>
      <c r="BM99" s="796"/>
      <c r="BN99" s="796"/>
      <c r="BO99" s="796"/>
      <c r="BP99" s="796"/>
      <c r="BQ99" s="796"/>
      <c r="BR99" s="796"/>
      <c r="BS99" s="796"/>
      <c r="BT99" s="796"/>
      <c r="BU99" s="796"/>
      <c r="BV99" s="796"/>
      <c r="BW99" s="796"/>
      <c r="BX99" s="796"/>
      <c r="BY99" s="796"/>
      <c r="BZ99" s="796"/>
      <c r="CA99" s="796"/>
      <c r="CB99" s="796"/>
      <c r="CC99" s="796"/>
      <c r="CD99" s="796"/>
      <c r="CE99" s="796"/>
      <c r="CF99" s="796"/>
      <c r="CG99" s="796"/>
      <c r="CH99" s="796"/>
      <c r="CI99" s="796"/>
      <c r="CJ99" s="796"/>
      <c r="CK99" s="796"/>
      <c r="CL99" s="796"/>
      <c r="CM99" s="796"/>
      <c r="CN99" s="796"/>
      <c r="CO99" s="796"/>
      <c r="CP99" s="796"/>
      <c r="CQ99" s="796"/>
      <c r="CR99" s="796"/>
      <c r="CS99" s="796"/>
      <c r="CT99" s="796"/>
      <c r="CU99" s="796"/>
      <c r="CV99" s="796"/>
      <c r="CW99" s="796"/>
      <c r="CX99" s="796"/>
      <c r="CY99" s="796"/>
      <c r="CZ99" s="796"/>
      <c r="DA99" s="796"/>
      <c r="DB99" s="796"/>
      <c r="DC99" s="796"/>
      <c r="DD99" s="796"/>
      <c r="DE99" s="796"/>
      <c r="DF99" s="796"/>
      <c r="DG99" s="796"/>
      <c r="DH99" s="796"/>
      <c r="DI99" s="796"/>
      <c r="DJ99" s="796"/>
      <c r="DK99" s="796"/>
      <c r="DL99" s="796"/>
      <c r="DM99" s="796"/>
      <c r="DN99" s="796"/>
      <c r="DO99" s="796"/>
      <c r="DP99" s="796"/>
      <c r="DQ99" s="796"/>
      <c r="DR99" s="796"/>
      <c r="DS99" s="796"/>
      <c r="DT99" s="796"/>
      <c r="DU99" s="796"/>
      <c r="DV99" s="796"/>
      <c r="DW99" s="796"/>
      <c r="DX99" s="796"/>
      <c r="DY99" s="796"/>
      <c r="DZ99" s="116"/>
      <c r="EB99" s="745">
        <f t="shared" si="5"/>
        <v>0</v>
      </c>
      <c r="EC99" s="468">
        <f t="shared" si="6"/>
        <v>0</v>
      </c>
      <c r="ED99" s="293">
        <f t="shared" si="7"/>
        <v>0</v>
      </c>
      <c r="EE99" s="294" t="str">
        <f>IF(ED99=0,"",
IF(SUM($ED$25:ED99)=1,EF99,
IF($ED$125&gt;SUM($ED$25:ED99),_xlfn.CONCAT(", ",EF99),
IF($ED$125=SUM($ED$25:ED99),_xlfn.CONCAT(" y ",EF99)))))</f>
        <v/>
      </c>
      <c r="EF99" s="368" t="s">
        <v>5234</v>
      </c>
      <c r="EG99" s="751">
        <f t="shared" si="8"/>
        <v>0</v>
      </c>
      <c r="EH99" s="293">
        <f t="shared" si="9"/>
        <v>0</v>
      </c>
      <c r="EI99" s="294" t="str">
        <f>IF(EH99=0,"",
IF(SUM($EH$25:EH99)=1,EJ99,
IF($EH$125&gt;SUM($EH$25:EH99),_xlfn.CONCAT(", ",EJ99),
IF($EH$125=SUM($EH$25:EH99),_xlfn.CONCAT(" y ",EJ99)))))</f>
        <v/>
      </c>
      <c r="EJ99" s="89" t="s">
        <v>5234</v>
      </c>
      <c r="EO99" s="35"/>
      <c r="EP99" s="35" t="str">
        <f>IF(CNGE_2025_M1_Secc5_Sub1!$D105="","",CNGE_2025_M1_Secc5_Sub1!$D105)</f>
        <v/>
      </c>
    </row>
    <row r="100" spans="1:146" ht="15" customHeight="1">
      <c r="A100" s="116"/>
      <c r="B100" s="116"/>
      <c r="C100" s="89" t="s">
        <v>5235</v>
      </c>
      <c r="D100" s="1020" t="str">
        <f>IF(CNGE_2025_M1_Secc5_Sub3!D143="","",CNGE_2025_M1_Secc5_Sub3!D143)</f>
        <v/>
      </c>
      <c r="E100" s="889"/>
      <c r="F100" s="889"/>
      <c r="G100" s="890"/>
      <c r="H100" s="815"/>
      <c r="I100" s="796"/>
      <c r="J100" s="796"/>
      <c r="K100" s="796"/>
      <c r="L100" s="796"/>
      <c r="M100" s="796"/>
      <c r="N100" s="796"/>
      <c r="O100" s="796"/>
      <c r="P100" s="796"/>
      <c r="Q100" s="796"/>
      <c r="R100" s="796"/>
      <c r="S100" s="796"/>
      <c r="T100" s="796"/>
      <c r="U100" s="796"/>
      <c r="V100" s="796"/>
      <c r="W100" s="796"/>
      <c r="X100" s="796"/>
      <c r="Y100" s="796"/>
      <c r="Z100" s="796"/>
      <c r="AA100" s="796"/>
      <c r="AB100" s="796"/>
      <c r="AC100" s="796"/>
      <c r="AD100" s="796"/>
      <c r="AE100" s="796"/>
      <c r="AF100" s="796"/>
      <c r="AG100" s="796"/>
      <c r="AH100" s="796"/>
      <c r="AI100" s="796"/>
      <c r="AJ100" s="796"/>
      <c r="AK100" s="796"/>
      <c r="AL100" s="796"/>
      <c r="AM100" s="796"/>
      <c r="AN100" s="796"/>
      <c r="AO100" s="796"/>
      <c r="AP100" s="796"/>
      <c r="AQ100" s="796"/>
      <c r="AR100" s="796"/>
      <c r="AS100" s="796"/>
      <c r="AT100" s="796"/>
      <c r="AU100" s="796"/>
      <c r="AV100" s="796"/>
      <c r="AW100" s="796"/>
      <c r="AX100" s="796"/>
      <c r="AY100" s="796"/>
      <c r="AZ100" s="796"/>
      <c r="BA100" s="796"/>
      <c r="BB100" s="796"/>
      <c r="BC100" s="796"/>
      <c r="BD100" s="796"/>
      <c r="BE100" s="796"/>
      <c r="BF100" s="796"/>
      <c r="BG100" s="796"/>
      <c r="BH100" s="796"/>
      <c r="BI100" s="796"/>
      <c r="BJ100" s="796"/>
      <c r="BK100" s="796"/>
      <c r="BL100" s="796"/>
      <c r="BM100" s="796"/>
      <c r="BN100" s="796"/>
      <c r="BO100" s="796"/>
      <c r="BP100" s="796"/>
      <c r="BQ100" s="796"/>
      <c r="BR100" s="796"/>
      <c r="BS100" s="796"/>
      <c r="BT100" s="796"/>
      <c r="BU100" s="796"/>
      <c r="BV100" s="796"/>
      <c r="BW100" s="796"/>
      <c r="BX100" s="796"/>
      <c r="BY100" s="796"/>
      <c r="BZ100" s="796"/>
      <c r="CA100" s="796"/>
      <c r="CB100" s="796"/>
      <c r="CC100" s="796"/>
      <c r="CD100" s="796"/>
      <c r="CE100" s="796"/>
      <c r="CF100" s="796"/>
      <c r="CG100" s="796"/>
      <c r="CH100" s="796"/>
      <c r="CI100" s="796"/>
      <c r="CJ100" s="796"/>
      <c r="CK100" s="796"/>
      <c r="CL100" s="796"/>
      <c r="CM100" s="796"/>
      <c r="CN100" s="796"/>
      <c r="CO100" s="796"/>
      <c r="CP100" s="796"/>
      <c r="CQ100" s="796"/>
      <c r="CR100" s="796"/>
      <c r="CS100" s="796"/>
      <c r="CT100" s="796"/>
      <c r="CU100" s="796"/>
      <c r="CV100" s="796"/>
      <c r="CW100" s="796"/>
      <c r="CX100" s="796"/>
      <c r="CY100" s="796"/>
      <c r="CZ100" s="796"/>
      <c r="DA100" s="796"/>
      <c r="DB100" s="796"/>
      <c r="DC100" s="796"/>
      <c r="DD100" s="796"/>
      <c r="DE100" s="796"/>
      <c r="DF100" s="796"/>
      <c r="DG100" s="796"/>
      <c r="DH100" s="796"/>
      <c r="DI100" s="796"/>
      <c r="DJ100" s="796"/>
      <c r="DK100" s="796"/>
      <c r="DL100" s="796"/>
      <c r="DM100" s="796"/>
      <c r="DN100" s="796"/>
      <c r="DO100" s="796"/>
      <c r="DP100" s="796"/>
      <c r="DQ100" s="796"/>
      <c r="DR100" s="796"/>
      <c r="DS100" s="796"/>
      <c r="DT100" s="796"/>
      <c r="DU100" s="796"/>
      <c r="DV100" s="796"/>
      <c r="DW100" s="796"/>
      <c r="DX100" s="796"/>
      <c r="DY100" s="796"/>
      <c r="DZ100" s="116"/>
      <c r="EB100" s="745">
        <f t="shared" si="5"/>
        <v>0</v>
      </c>
      <c r="EC100" s="468">
        <f t="shared" si="6"/>
        <v>0</v>
      </c>
      <c r="ED100" s="293">
        <f t="shared" si="7"/>
        <v>0</v>
      </c>
      <c r="EE100" s="294" t="str">
        <f>IF(ED100=0,"",
IF(SUM($ED$25:ED100)=1,EF100,
IF($ED$125&gt;SUM($ED$25:ED100),_xlfn.CONCAT(", ",EF100),
IF($ED$125=SUM($ED$25:ED100),_xlfn.CONCAT(" y ",EF100)))))</f>
        <v/>
      </c>
      <c r="EF100" s="368" t="s">
        <v>5236</v>
      </c>
      <c r="EG100" s="751">
        <f t="shared" si="8"/>
        <v>0</v>
      </c>
      <c r="EH100" s="293">
        <f t="shared" si="9"/>
        <v>0</v>
      </c>
      <c r="EI100" s="294" t="str">
        <f>IF(EH100=0,"",
IF(SUM($EH$25:EH100)=1,EJ100,
IF($EH$125&gt;SUM($EH$25:EH100),_xlfn.CONCAT(", ",EJ100),
IF($EH$125=SUM($EH$25:EH100),_xlfn.CONCAT(" y ",EJ100)))))</f>
        <v/>
      </c>
      <c r="EJ100" s="89" t="s">
        <v>5236</v>
      </c>
      <c r="EO100" s="35"/>
      <c r="EP100" s="35" t="str">
        <f>IF(CNGE_2025_M1_Secc5_Sub1!$D106="","",CNGE_2025_M1_Secc5_Sub1!$D106)</f>
        <v/>
      </c>
    </row>
    <row r="101" spans="1:146" ht="15" customHeight="1">
      <c r="A101" s="116"/>
      <c r="B101" s="116"/>
      <c r="C101" s="89" t="s">
        <v>5237</v>
      </c>
      <c r="D101" s="1020" t="str">
        <f>IF(CNGE_2025_M1_Secc5_Sub3!D144="","",CNGE_2025_M1_Secc5_Sub3!D144)</f>
        <v/>
      </c>
      <c r="E101" s="889"/>
      <c r="F101" s="889"/>
      <c r="G101" s="890"/>
      <c r="H101" s="815"/>
      <c r="I101" s="796"/>
      <c r="J101" s="796"/>
      <c r="K101" s="796"/>
      <c r="L101" s="796"/>
      <c r="M101" s="796"/>
      <c r="N101" s="796"/>
      <c r="O101" s="796"/>
      <c r="P101" s="796"/>
      <c r="Q101" s="796"/>
      <c r="R101" s="796"/>
      <c r="S101" s="796"/>
      <c r="T101" s="796"/>
      <c r="U101" s="796"/>
      <c r="V101" s="796"/>
      <c r="W101" s="796"/>
      <c r="X101" s="796"/>
      <c r="Y101" s="796"/>
      <c r="Z101" s="796"/>
      <c r="AA101" s="796"/>
      <c r="AB101" s="796"/>
      <c r="AC101" s="796"/>
      <c r="AD101" s="796"/>
      <c r="AE101" s="796"/>
      <c r="AF101" s="796"/>
      <c r="AG101" s="796"/>
      <c r="AH101" s="796"/>
      <c r="AI101" s="796"/>
      <c r="AJ101" s="796"/>
      <c r="AK101" s="796"/>
      <c r="AL101" s="796"/>
      <c r="AM101" s="796"/>
      <c r="AN101" s="796"/>
      <c r="AO101" s="796"/>
      <c r="AP101" s="796"/>
      <c r="AQ101" s="796"/>
      <c r="AR101" s="796"/>
      <c r="AS101" s="796"/>
      <c r="AT101" s="796"/>
      <c r="AU101" s="796"/>
      <c r="AV101" s="796"/>
      <c r="AW101" s="796"/>
      <c r="AX101" s="796"/>
      <c r="AY101" s="796"/>
      <c r="AZ101" s="796"/>
      <c r="BA101" s="796"/>
      <c r="BB101" s="796"/>
      <c r="BC101" s="796"/>
      <c r="BD101" s="796"/>
      <c r="BE101" s="796"/>
      <c r="BF101" s="796"/>
      <c r="BG101" s="796"/>
      <c r="BH101" s="796"/>
      <c r="BI101" s="796"/>
      <c r="BJ101" s="796"/>
      <c r="BK101" s="796"/>
      <c r="BL101" s="796"/>
      <c r="BM101" s="796"/>
      <c r="BN101" s="796"/>
      <c r="BO101" s="796"/>
      <c r="BP101" s="796"/>
      <c r="BQ101" s="796"/>
      <c r="BR101" s="796"/>
      <c r="BS101" s="796"/>
      <c r="BT101" s="796"/>
      <c r="BU101" s="796"/>
      <c r="BV101" s="796"/>
      <c r="BW101" s="796"/>
      <c r="BX101" s="796"/>
      <c r="BY101" s="796"/>
      <c r="BZ101" s="796"/>
      <c r="CA101" s="796"/>
      <c r="CB101" s="796"/>
      <c r="CC101" s="796"/>
      <c r="CD101" s="796"/>
      <c r="CE101" s="796"/>
      <c r="CF101" s="796"/>
      <c r="CG101" s="796"/>
      <c r="CH101" s="796"/>
      <c r="CI101" s="796"/>
      <c r="CJ101" s="796"/>
      <c r="CK101" s="796"/>
      <c r="CL101" s="796"/>
      <c r="CM101" s="796"/>
      <c r="CN101" s="796"/>
      <c r="CO101" s="796"/>
      <c r="CP101" s="796"/>
      <c r="CQ101" s="796"/>
      <c r="CR101" s="796"/>
      <c r="CS101" s="796"/>
      <c r="CT101" s="796"/>
      <c r="CU101" s="796"/>
      <c r="CV101" s="796"/>
      <c r="CW101" s="796"/>
      <c r="CX101" s="796"/>
      <c r="CY101" s="796"/>
      <c r="CZ101" s="796"/>
      <c r="DA101" s="796"/>
      <c r="DB101" s="796"/>
      <c r="DC101" s="796"/>
      <c r="DD101" s="796"/>
      <c r="DE101" s="796"/>
      <c r="DF101" s="796"/>
      <c r="DG101" s="796"/>
      <c r="DH101" s="796"/>
      <c r="DI101" s="796"/>
      <c r="DJ101" s="796"/>
      <c r="DK101" s="796"/>
      <c r="DL101" s="796"/>
      <c r="DM101" s="796"/>
      <c r="DN101" s="796"/>
      <c r="DO101" s="796"/>
      <c r="DP101" s="796"/>
      <c r="DQ101" s="796"/>
      <c r="DR101" s="796"/>
      <c r="DS101" s="796"/>
      <c r="DT101" s="796"/>
      <c r="DU101" s="796"/>
      <c r="DV101" s="796"/>
      <c r="DW101" s="796"/>
      <c r="DX101" s="796"/>
      <c r="DY101" s="796"/>
      <c r="DZ101" s="116"/>
      <c r="EB101" s="745">
        <f t="shared" si="5"/>
        <v>0</v>
      </c>
      <c r="EC101" s="468">
        <f t="shared" si="6"/>
        <v>0</v>
      </c>
      <c r="ED101" s="293">
        <f t="shared" si="7"/>
        <v>0</v>
      </c>
      <c r="EE101" s="294" t="str">
        <f>IF(ED101=0,"",
IF(SUM($ED$25:ED101)=1,EF101,
IF($ED$125&gt;SUM($ED$25:ED101),_xlfn.CONCAT(", ",EF101),
IF($ED$125=SUM($ED$25:ED101),_xlfn.CONCAT(" y ",EF101)))))</f>
        <v/>
      </c>
      <c r="EF101" s="368" t="s">
        <v>5238</v>
      </c>
      <c r="EG101" s="751">
        <f t="shared" si="8"/>
        <v>0</v>
      </c>
      <c r="EH101" s="293">
        <f t="shared" si="9"/>
        <v>0</v>
      </c>
      <c r="EI101" s="294" t="str">
        <f>IF(EH101=0,"",
IF(SUM($EH$25:EH101)=1,EJ101,
IF($EH$125&gt;SUM($EH$25:EH101),_xlfn.CONCAT(", ",EJ101),
IF($EH$125=SUM($EH$25:EH101),_xlfn.CONCAT(" y ",EJ101)))))</f>
        <v/>
      </c>
      <c r="EJ101" s="89" t="s">
        <v>5238</v>
      </c>
      <c r="EO101" s="35"/>
      <c r="EP101" s="35" t="str">
        <f>IF(CNGE_2025_M1_Secc5_Sub1!$D107="","",CNGE_2025_M1_Secc5_Sub1!$D107)</f>
        <v/>
      </c>
    </row>
    <row r="102" spans="1:146" ht="15" customHeight="1">
      <c r="A102" s="116"/>
      <c r="B102" s="116"/>
      <c r="C102" s="89" t="s">
        <v>5239</v>
      </c>
      <c r="D102" s="1020" t="str">
        <f>IF(CNGE_2025_M1_Secc5_Sub3!D145="","",CNGE_2025_M1_Secc5_Sub3!D145)</f>
        <v/>
      </c>
      <c r="E102" s="889"/>
      <c r="F102" s="889"/>
      <c r="G102" s="890"/>
      <c r="H102" s="815"/>
      <c r="I102" s="796"/>
      <c r="J102" s="796"/>
      <c r="K102" s="796"/>
      <c r="L102" s="796"/>
      <c r="M102" s="796"/>
      <c r="N102" s="796"/>
      <c r="O102" s="796"/>
      <c r="P102" s="796"/>
      <c r="Q102" s="796"/>
      <c r="R102" s="796"/>
      <c r="S102" s="796"/>
      <c r="T102" s="796"/>
      <c r="U102" s="796"/>
      <c r="V102" s="796"/>
      <c r="W102" s="796"/>
      <c r="X102" s="796"/>
      <c r="Y102" s="796"/>
      <c r="Z102" s="796"/>
      <c r="AA102" s="796"/>
      <c r="AB102" s="796"/>
      <c r="AC102" s="796"/>
      <c r="AD102" s="796"/>
      <c r="AE102" s="796"/>
      <c r="AF102" s="796"/>
      <c r="AG102" s="796"/>
      <c r="AH102" s="796"/>
      <c r="AI102" s="796"/>
      <c r="AJ102" s="796"/>
      <c r="AK102" s="796"/>
      <c r="AL102" s="796"/>
      <c r="AM102" s="796"/>
      <c r="AN102" s="796"/>
      <c r="AO102" s="796"/>
      <c r="AP102" s="796"/>
      <c r="AQ102" s="796"/>
      <c r="AR102" s="796"/>
      <c r="AS102" s="796"/>
      <c r="AT102" s="796"/>
      <c r="AU102" s="796"/>
      <c r="AV102" s="796"/>
      <c r="AW102" s="796"/>
      <c r="AX102" s="796"/>
      <c r="AY102" s="796"/>
      <c r="AZ102" s="796"/>
      <c r="BA102" s="796"/>
      <c r="BB102" s="796"/>
      <c r="BC102" s="796"/>
      <c r="BD102" s="796"/>
      <c r="BE102" s="796"/>
      <c r="BF102" s="796"/>
      <c r="BG102" s="796"/>
      <c r="BH102" s="796"/>
      <c r="BI102" s="796"/>
      <c r="BJ102" s="796"/>
      <c r="BK102" s="796"/>
      <c r="BL102" s="796"/>
      <c r="BM102" s="796"/>
      <c r="BN102" s="796"/>
      <c r="BO102" s="796"/>
      <c r="BP102" s="796"/>
      <c r="BQ102" s="796"/>
      <c r="BR102" s="796"/>
      <c r="BS102" s="796"/>
      <c r="BT102" s="796"/>
      <c r="BU102" s="796"/>
      <c r="BV102" s="796"/>
      <c r="BW102" s="796"/>
      <c r="BX102" s="796"/>
      <c r="BY102" s="796"/>
      <c r="BZ102" s="796"/>
      <c r="CA102" s="796"/>
      <c r="CB102" s="796"/>
      <c r="CC102" s="796"/>
      <c r="CD102" s="796"/>
      <c r="CE102" s="796"/>
      <c r="CF102" s="796"/>
      <c r="CG102" s="796"/>
      <c r="CH102" s="796"/>
      <c r="CI102" s="796"/>
      <c r="CJ102" s="796"/>
      <c r="CK102" s="796"/>
      <c r="CL102" s="796"/>
      <c r="CM102" s="796"/>
      <c r="CN102" s="796"/>
      <c r="CO102" s="796"/>
      <c r="CP102" s="796"/>
      <c r="CQ102" s="796"/>
      <c r="CR102" s="796"/>
      <c r="CS102" s="796"/>
      <c r="CT102" s="796"/>
      <c r="CU102" s="796"/>
      <c r="CV102" s="796"/>
      <c r="CW102" s="796"/>
      <c r="CX102" s="796"/>
      <c r="CY102" s="796"/>
      <c r="CZ102" s="796"/>
      <c r="DA102" s="796"/>
      <c r="DB102" s="796"/>
      <c r="DC102" s="796"/>
      <c r="DD102" s="796"/>
      <c r="DE102" s="796"/>
      <c r="DF102" s="796"/>
      <c r="DG102" s="796"/>
      <c r="DH102" s="796"/>
      <c r="DI102" s="796"/>
      <c r="DJ102" s="796"/>
      <c r="DK102" s="796"/>
      <c r="DL102" s="796"/>
      <c r="DM102" s="796"/>
      <c r="DN102" s="796"/>
      <c r="DO102" s="796"/>
      <c r="DP102" s="796"/>
      <c r="DQ102" s="796"/>
      <c r="DR102" s="796"/>
      <c r="DS102" s="796"/>
      <c r="DT102" s="796"/>
      <c r="DU102" s="796"/>
      <c r="DV102" s="796"/>
      <c r="DW102" s="796"/>
      <c r="DX102" s="796"/>
      <c r="DY102" s="796"/>
      <c r="DZ102" s="116"/>
      <c r="EB102" s="745">
        <f t="shared" si="5"/>
        <v>0</v>
      </c>
      <c r="EC102" s="468">
        <f t="shared" si="6"/>
        <v>0</v>
      </c>
      <c r="ED102" s="293">
        <f t="shared" si="7"/>
        <v>0</v>
      </c>
      <c r="EE102" s="294" t="str">
        <f>IF(ED102=0,"",
IF(SUM($ED$25:ED102)=1,EF102,
IF($ED$125&gt;SUM($ED$25:ED102),_xlfn.CONCAT(", ",EF102),
IF($ED$125=SUM($ED$25:ED102),_xlfn.CONCAT(" y ",EF102)))))</f>
        <v/>
      </c>
      <c r="EF102" s="368" t="s">
        <v>5240</v>
      </c>
      <c r="EG102" s="751">
        <f t="shared" si="8"/>
        <v>0</v>
      </c>
      <c r="EH102" s="293">
        <f t="shared" si="9"/>
        <v>0</v>
      </c>
      <c r="EI102" s="294" t="str">
        <f>IF(EH102=0,"",
IF(SUM($EH$25:EH102)=1,EJ102,
IF($EH$125&gt;SUM($EH$25:EH102),_xlfn.CONCAT(", ",EJ102),
IF($EH$125=SUM($EH$25:EH102),_xlfn.CONCAT(" y ",EJ102)))))</f>
        <v/>
      </c>
      <c r="EJ102" s="89" t="s">
        <v>5240</v>
      </c>
      <c r="EO102" s="35"/>
      <c r="EP102" s="35" t="str">
        <f>IF(CNGE_2025_M1_Secc5_Sub1!$D108="","",CNGE_2025_M1_Secc5_Sub1!$D108)</f>
        <v/>
      </c>
    </row>
    <row r="103" spans="1:146" ht="15" customHeight="1">
      <c r="A103" s="116"/>
      <c r="B103" s="116"/>
      <c r="C103" s="89" t="s">
        <v>5241</v>
      </c>
      <c r="D103" s="1020" t="str">
        <f>IF(CNGE_2025_M1_Secc5_Sub3!D146="","",CNGE_2025_M1_Secc5_Sub3!D146)</f>
        <v/>
      </c>
      <c r="E103" s="889"/>
      <c r="F103" s="889"/>
      <c r="G103" s="890"/>
      <c r="H103" s="815"/>
      <c r="I103" s="796"/>
      <c r="J103" s="796"/>
      <c r="K103" s="796"/>
      <c r="L103" s="796"/>
      <c r="M103" s="796"/>
      <c r="N103" s="796"/>
      <c r="O103" s="796"/>
      <c r="P103" s="796"/>
      <c r="Q103" s="796"/>
      <c r="R103" s="796"/>
      <c r="S103" s="796"/>
      <c r="T103" s="796"/>
      <c r="U103" s="796"/>
      <c r="V103" s="796"/>
      <c r="W103" s="796"/>
      <c r="X103" s="796"/>
      <c r="Y103" s="796"/>
      <c r="Z103" s="796"/>
      <c r="AA103" s="796"/>
      <c r="AB103" s="796"/>
      <c r="AC103" s="796"/>
      <c r="AD103" s="796"/>
      <c r="AE103" s="796"/>
      <c r="AF103" s="796"/>
      <c r="AG103" s="796"/>
      <c r="AH103" s="796"/>
      <c r="AI103" s="796"/>
      <c r="AJ103" s="796"/>
      <c r="AK103" s="796"/>
      <c r="AL103" s="796"/>
      <c r="AM103" s="796"/>
      <c r="AN103" s="796"/>
      <c r="AO103" s="796"/>
      <c r="AP103" s="796"/>
      <c r="AQ103" s="796"/>
      <c r="AR103" s="796"/>
      <c r="AS103" s="796"/>
      <c r="AT103" s="796"/>
      <c r="AU103" s="796"/>
      <c r="AV103" s="796"/>
      <c r="AW103" s="796"/>
      <c r="AX103" s="796"/>
      <c r="AY103" s="796"/>
      <c r="AZ103" s="796"/>
      <c r="BA103" s="796"/>
      <c r="BB103" s="796"/>
      <c r="BC103" s="796"/>
      <c r="BD103" s="796"/>
      <c r="BE103" s="796"/>
      <c r="BF103" s="796"/>
      <c r="BG103" s="796"/>
      <c r="BH103" s="796"/>
      <c r="BI103" s="796"/>
      <c r="BJ103" s="796"/>
      <c r="BK103" s="796"/>
      <c r="BL103" s="796"/>
      <c r="BM103" s="796"/>
      <c r="BN103" s="796"/>
      <c r="BO103" s="796"/>
      <c r="BP103" s="796"/>
      <c r="BQ103" s="796"/>
      <c r="BR103" s="796"/>
      <c r="BS103" s="796"/>
      <c r="BT103" s="796"/>
      <c r="BU103" s="796"/>
      <c r="BV103" s="796"/>
      <c r="BW103" s="796"/>
      <c r="BX103" s="796"/>
      <c r="BY103" s="796"/>
      <c r="BZ103" s="796"/>
      <c r="CA103" s="796"/>
      <c r="CB103" s="796"/>
      <c r="CC103" s="796"/>
      <c r="CD103" s="796"/>
      <c r="CE103" s="796"/>
      <c r="CF103" s="796"/>
      <c r="CG103" s="796"/>
      <c r="CH103" s="796"/>
      <c r="CI103" s="796"/>
      <c r="CJ103" s="796"/>
      <c r="CK103" s="796"/>
      <c r="CL103" s="796"/>
      <c r="CM103" s="796"/>
      <c r="CN103" s="796"/>
      <c r="CO103" s="796"/>
      <c r="CP103" s="796"/>
      <c r="CQ103" s="796"/>
      <c r="CR103" s="796"/>
      <c r="CS103" s="796"/>
      <c r="CT103" s="796"/>
      <c r="CU103" s="796"/>
      <c r="CV103" s="796"/>
      <c r="CW103" s="796"/>
      <c r="CX103" s="796"/>
      <c r="CY103" s="796"/>
      <c r="CZ103" s="796"/>
      <c r="DA103" s="796"/>
      <c r="DB103" s="796"/>
      <c r="DC103" s="796"/>
      <c r="DD103" s="796"/>
      <c r="DE103" s="796"/>
      <c r="DF103" s="796"/>
      <c r="DG103" s="796"/>
      <c r="DH103" s="796"/>
      <c r="DI103" s="796"/>
      <c r="DJ103" s="796"/>
      <c r="DK103" s="796"/>
      <c r="DL103" s="796"/>
      <c r="DM103" s="796"/>
      <c r="DN103" s="796"/>
      <c r="DO103" s="796"/>
      <c r="DP103" s="796"/>
      <c r="DQ103" s="796"/>
      <c r="DR103" s="796"/>
      <c r="DS103" s="796"/>
      <c r="DT103" s="796"/>
      <c r="DU103" s="796"/>
      <c r="DV103" s="796"/>
      <c r="DW103" s="796"/>
      <c r="DX103" s="796"/>
      <c r="DY103" s="796"/>
      <c r="DZ103" s="116"/>
      <c r="EB103" s="745">
        <f t="shared" si="5"/>
        <v>0</v>
      </c>
      <c r="EC103" s="468">
        <f t="shared" si="6"/>
        <v>0</v>
      </c>
      <c r="ED103" s="293">
        <f t="shared" si="7"/>
        <v>0</v>
      </c>
      <c r="EE103" s="294" t="str">
        <f>IF(ED103=0,"",
IF(SUM($ED$25:ED103)=1,EF103,
IF($ED$125&gt;SUM($ED$25:ED103),_xlfn.CONCAT(", ",EF103),
IF($ED$125=SUM($ED$25:ED103),_xlfn.CONCAT(" y ",EF103)))))</f>
        <v/>
      </c>
      <c r="EF103" s="368" t="s">
        <v>5242</v>
      </c>
      <c r="EG103" s="751">
        <f t="shared" si="8"/>
        <v>0</v>
      </c>
      <c r="EH103" s="293">
        <f t="shared" si="9"/>
        <v>0</v>
      </c>
      <c r="EI103" s="294" t="str">
        <f>IF(EH103=0,"",
IF(SUM($EH$25:EH103)=1,EJ103,
IF($EH$125&gt;SUM($EH$25:EH103),_xlfn.CONCAT(", ",EJ103),
IF($EH$125=SUM($EH$25:EH103),_xlfn.CONCAT(" y ",EJ103)))))</f>
        <v/>
      </c>
      <c r="EJ103" s="89" t="s">
        <v>5242</v>
      </c>
      <c r="EO103" s="35"/>
      <c r="EP103" s="35" t="str">
        <f>IF(CNGE_2025_M1_Secc5_Sub1!$D109="","",CNGE_2025_M1_Secc5_Sub1!$D109)</f>
        <v/>
      </c>
    </row>
    <row r="104" spans="1:146" ht="15" customHeight="1">
      <c r="A104" s="116"/>
      <c r="B104" s="116"/>
      <c r="C104" s="89" t="s">
        <v>5243</v>
      </c>
      <c r="D104" s="1020" t="str">
        <f>IF(CNGE_2025_M1_Secc5_Sub3!D147="","",CNGE_2025_M1_Secc5_Sub3!D147)</f>
        <v/>
      </c>
      <c r="E104" s="889"/>
      <c r="F104" s="889"/>
      <c r="G104" s="890"/>
      <c r="H104" s="815"/>
      <c r="I104" s="796"/>
      <c r="J104" s="796"/>
      <c r="K104" s="796"/>
      <c r="L104" s="796"/>
      <c r="M104" s="796"/>
      <c r="N104" s="796"/>
      <c r="O104" s="796"/>
      <c r="P104" s="796"/>
      <c r="Q104" s="796"/>
      <c r="R104" s="796"/>
      <c r="S104" s="796"/>
      <c r="T104" s="796"/>
      <c r="U104" s="796"/>
      <c r="V104" s="796"/>
      <c r="W104" s="796"/>
      <c r="X104" s="796"/>
      <c r="Y104" s="796"/>
      <c r="Z104" s="796"/>
      <c r="AA104" s="796"/>
      <c r="AB104" s="796"/>
      <c r="AC104" s="796"/>
      <c r="AD104" s="796"/>
      <c r="AE104" s="796"/>
      <c r="AF104" s="796"/>
      <c r="AG104" s="796"/>
      <c r="AH104" s="796"/>
      <c r="AI104" s="796"/>
      <c r="AJ104" s="796"/>
      <c r="AK104" s="796"/>
      <c r="AL104" s="796"/>
      <c r="AM104" s="796"/>
      <c r="AN104" s="796"/>
      <c r="AO104" s="796"/>
      <c r="AP104" s="796"/>
      <c r="AQ104" s="796"/>
      <c r="AR104" s="796"/>
      <c r="AS104" s="796"/>
      <c r="AT104" s="796"/>
      <c r="AU104" s="796"/>
      <c r="AV104" s="796"/>
      <c r="AW104" s="796"/>
      <c r="AX104" s="796"/>
      <c r="AY104" s="796"/>
      <c r="AZ104" s="796"/>
      <c r="BA104" s="796"/>
      <c r="BB104" s="796"/>
      <c r="BC104" s="796"/>
      <c r="BD104" s="796"/>
      <c r="BE104" s="796"/>
      <c r="BF104" s="796"/>
      <c r="BG104" s="796"/>
      <c r="BH104" s="796"/>
      <c r="BI104" s="796"/>
      <c r="BJ104" s="796"/>
      <c r="BK104" s="796"/>
      <c r="BL104" s="796"/>
      <c r="BM104" s="796"/>
      <c r="BN104" s="796"/>
      <c r="BO104" s="796"/>
      <c r="BP104" s="796"/>
      <c r="BQ104" s="796"/>
      <c r="BR104" s="796"/>
      <c r="BS104" s="796"/>
      <c r="BT104" s="796"/>
      <c r="BU104" s="796"/>
      <c r="BV104" s="796"/>
      <c r="BW104" s="796"/>
      <c r="BX104" s="796"/>
      <c r="BY104" s="796"/>
      <c r="BZ104" s="796"/>
      <c r="CA104" s="796"/>
      <c r="CB104" s="796"/>
      <c r="CC104" s="796"/>
      <c r="CD104" s="796"/>
      <c r="CE104" s="796"/>
      <c r="CF104" s="796"/>
      <c r="CG104" s="796"/>
      <c r="CH104" s="796"/>
      <c r="CI104" s="796"/>
      <c r="CJ104" s="796"/>
      <c r="CK104" s="796"/>
      <c r="CL104" s="796"/>
      <c r="CM104" s="796"/>
      <c r="CN104" s="796"/>
      <c r="CO104" s="796"/>
      <c r="CP104" s="796"/>
      <c r="CQ104" s="796"/>
      <c r="CR104" s="796"/>
      <c r="CS104" s="796"/>
      <c r="CT104" s="796"/>
      <c r="CU104" s="796"/>
      <c r="CV104" s="796"/>
      <c r="CW104" s="796"/>
      <c r="CX104" s="796"/>
      <c r="CY104" s="796"/>
      <c r="CZ104" s="796"/>
      <c r="DA104" s="796"/>
      <c r="DB104" s="796"/>
      <c r="DC104" s="796"/>
      <c r="DD104" s="796"/>
      <c r="DE104" s="796"/>
      <c r="DF104" s="796"/>
      <c r="DG104" s="796"/>
      <c r="DH104" s="796"/>
      <c r="DI104" s="796"/>
      <c r="DJ104" s="796"/>
      <c r="DK104" s="796"/>
      <c r="DL104" s="796"/>
      <c r="DM104" s="796"/>
      <c r="DN104" s="796"/>
      <c r="DO104" s="796"/>
      <c r="DP104" s="796"/>
      <c r="DQ104" s="796"/>
      <c r="DR104" s="796"/>
      <c r="DS104" s="796"/>
      <c r="DT104" s="796"/>
      <c r="DU104" s="796"/>
      <c r="DV104" s="796"/>
      <c r="DW104" s="796"/>
      <c r="DX104" s="796"/>
      <c r="DY104" s="796"/>
      <c r="DZ104" s="116"/>
      <c r="EB104" s="745">
        <f t="shared" si="5"/>
        <v>0</v>
      </c>
      <c r="EC104" s="468">
        <f t="shared" si="6"/>
        <v>0</v>
      </c>
      <c r="ED104" s="293">
        <f t="shared" si="7"/>
        <v>0</v>
      </c>
      <c r="EE104" s="294" t="str">
        <f>IF(ED104=0,"",
IF(SUM($ED$25:ED104)=1,EF104,
IF($ED$125&gt;SUM($ED$25:ED104),_xlfn.CONCAT(", ",EF104),
IF($ED$125=SUM($ED$25:ED104),_xlfn.CONCAT(" y ",EF104)))))</f>
        <v/>
      </c>
      <c r="EF104" s="368" t="s">
        <v>5244</v>
      </c>
      <c r="EG104" s="751">
        <f t="shared" si="8"/>
        <v>0</v>
      </c>
      <c r="EH104" s="293">
        <f t="shared" si="9"/>
        <v>0</v>
      </c>
      <c r="EI104" s="294" t="str">
        <f>IF(EH104=0,"",
IF(SUM($EH$25:EH104)=1,EJ104,
IF($EH$125&gt;SUM($EH$25:EH104),_xlfn.CONCAT(", ",EJ104),
IF($EH$125=SUM($EH$25:EH104),_xlfn.CONCAT(" y ",EJ104)))))</f>
        <v/>
      </c>
      <c r="EJ104" s="89" t="s">
        <v>5244</v>
      </c>
      <c r="EO104" s="35"/>
      <c r="EP104" s="35" t="str">
        <f>IF(CNGE_2025_M1_Secc5_Sub1!$D110="","",CNGE_2025_M1_Secc5_Sub1!$D110)</f>
        <v/>
      </c>
    </row>
    <row r="105" spans="1:146" ht="15" customHeight="1">
      <c r="A105" s="116"/>
      <c r="B105" s="116"/>
      <c r="C105" s="89" t="s">
        <v>5245</v>
      </c>
      <c r="D105" s="1020" t="str">
        <f>IF(CNGE_2025_M1_Secc5_Sub3!D148="","",CNGE_2025_M1_Secc5_Sub3!D148)</f>
        <v/>
      </c>
      <c r="E105" s="889"/>
      <c r="F105" s="889"/>
      <c r="G105" s="890"/>
      <c r="H105" s="815"/>
      <c r="I105" s="796"/>
      <c r="J105" s="796"/>
      <c r="K105" s="796"/>
      <c r="L105" s="796"/>
      <c r="M105" s="796"/>
      <c r="N105" s="796"/>
      <c r="O105" s="796"/>
      <c r="P105" s="796"/>
      <c r="Q105" s="796"/>
      <c r="R105" s="796"/>
      <c r="S105" s="796"/>
      <c r="T105" s="796"/>
      <c r="U105" s="796"/>
      <c r="V105" s="796"/>
      <c r="W105" s="796"/>
      <c r="X105" s="796"/>
      <c r="Y105" s="796"/>
      <c r="Z105" s="796"/>
      <c r="AA105" s="796"/>
      <c r="AB105" s="796"/>
      <c r="AC105" s="796"/>
      <c r="AD105" s="796"/>
      <c r="AE105" s="796"/>
      <c r="AF105" s="796"/>
      <c r="AG105" s="796"/>
      <c r="AH105" s="796"/>
      <c r="AI105" s="796"/>
      <c r="AJ105" s="796"/>
      <c r="AK105" s="796"/>
      <c r="AL105" s="796"/>
      <c r="AM105" s="796"/>
      <c r="AN105" s="796"/>
      <c r="AO105" s="796"/>
      <c r="AP105" s="796"/>
      <c r="AQ105" s="796"/>
      <c r="AR105" s="796"/>
      <c r="AS105" s="796"/>
      <c r="AT105" s="796"/>
      <c r="AU105" s="796"/>
      <c r="AV105" s="796"/>
      <c r="AW105" s="796"/>
      <c r="AX105" s="796"/>
      <c r="AY105" s="796"/>
      <c r="AZ105" s="796"/>
      <c r="BA105" s="796"/>
      <c r="BB105" s="796"/>
      <c r="BC105" s="796"/>
      <c r="BD105" s="796"/>
      <c r="BE105" s="796"/>
      <c r="BF105" s="796"/>
      <c r="BG105" s="796"/>
      <c r="BH105" s="796"/>
      <c r="BI105" s="796"/>
      <c r="BJ105" s="796"/>
      <c r="BK105" s="796"/>
      <c r="BL105" s="796"/>
      <c r="BM105" s="796"/>
      <c r="BN105" s="796"/>
      <c r="BO105" s="796"/>
      <c r="BP105" s="796"/>
      <c r="BQ105" s="796"/>
      <c r="BR105" s="796"/>
      <c r="BS105" s="796"/>
      <c r="BT105" s="796"/>
      <c r="BU105" s="796"/>
      <c r="BV105" s="796"/>
      <c r="BW105" s="796"/>
      <c r="BX105" s="796"/>
      <c r="BY105" s="796"/>
      <c r="BZ105" s="796"/>
      <c r="CA105" s="796"/>
      <c r="CB105" s="796"/>
      <c r="CC105" s="796"/>
      <c r="CD105" s="796"/>
      <c r="CE105" s="796"/>
      <c r="CF105" s="796"/>
      <c r="CG105" s="796"/>
      <c r="CH105" s="796"/>
      <c r="CI105" s="796"/>
      <c r="CJ105" s="796"/>
      <c r="CK105" s="796"/>
      <c r="CL105" s="796"/>
      <c r="CM105" s="796"/>
      <c r="CN105" s="796"/>
      <c r="CO105" s="796"/>
      <c r="CP105" s="796"/>
      <c r="CQ105" s="796"/>
      <c r="CR105" s="796"/>
      <c r="CS105" s="796"/>
      <c r="CT105" s="796"/>
      <c r="CU105" s="796"/>
      <c r="CV105" s="796"/>
      <c r="CW105" s="796"/>
      <c r="CX105" s="796"/>
      <c r="CY105" s="796"/>
      <c r="CZ105" s="796"/>
      <c r="DA105" s="796"/>
      <c r="DB105" s="796"/>
      <c r="DC105" s="796"/>
      <c r="DD105" s="796"/>
      <c r="DE105" s="796"/>
      <c r="DF105" s="796"/>
      <c r="DG105" s="796"/>
      <c r="DH105" s="796"/>
      <c r="DI105" s="796"/>
      <c r="DJ105" s="796"/>
      <c r="DK105" s="796"/>
      <c r="DL105" s="796"/>
      <c r="DM105" s="796"/>
      <c r="DN105" s="796"/>
      <c r="DO105" s="796"/>
      <c r="DP105" s="796"/>
      <c r="DQ105" s="796"/>
      <c r="DR105" s="796"/>
      <c r="DS105" s="796"/>
      <c r="DT105" s="796"/>
      <c r="DU105" s="796"/>
      <c r="DV105" s="796"/>
      <c r="DW105" s="796"/>
      <c r="DX105" s="796"/>
      <c r="DY105" s="796"/>
      <c r="DZ105" s="116"/>
      <c r="EB105" s="745">
        <f t="shared" si="5"/>
        <v>0</v>
      </c>
      <c r="EC105" s="468">
        <f t="shared" si="6"/>
        <v>0</v>
      </c>
      <c r="ED105" s="293">
        <f t="shared" si="7"/>
        <v>0</v>
      </c>
      <c r="EE105" s="294" t="str">
        <f>IF(ED105=0,"",
IF(SUM($ED$25:ED105)=1,EF105,
IF($ED$125&gt;SUM($ED$25:ED105),_xlfn.CONCAT(", ",EF105),
IF($ED$125=SUM($ED$25:ED105),_xlfn.CONCAT(" y ",EF105)))))</f>
        <v/>
      </c>
      <c r="EF105" s="368" t="s">
        <v>5246</v>
      </c>
      <c r="EG105" s="751">
        <f t="shared" si="8"/>
        <v>0</v>
      </c>
      <c r="EH105" s="293">
        <f t="shared" si="9"/>
        <v>0</v>
      </c>
      <c r="EI105" s="294" t="str">
        <f>IF(EH105=0,"",
IF(SUM($EH$25:EH105)=1,EJ105,
IF($EH$125&gt;SUM($EH$25:EH105),_xlfn.CONCAT(", ",EJ105),
IF($EH$125=SUM($EH$25:EH105),_xlfn.CONCAT(" y ",EJ105)))))</f>
        <v/>
      </c>
      <c r="EJ105" s="89" t="s">
        <v>5246</v>
      </c>
      <c r="EO105" s="35"/>
      <c r="EP105" s="35" t="str">
        <f>IF(CNGE_2025_M1_Secc5_Sub1!$D111="","",CNGE_2025_M1_Secc5_Sub1!$D111)</f>
        <v/>
      </c>
    </row>
    <row r="106" spans="1:146" ht="15" customHeight="1">
      <c r="A106" s="116"/>
      <c r="B106" s="116"/>
      <c r="C106" s="89" t="s">
        <v>5247</v>
      </c>
      <c r="D106" s="1020" t="str">
        <f>IF(CNGE_2025_M1_Secc5_Sub3!D149="","",CNGE_2025_M1_Secc5_Sub3!D149)</f>
        <v/>
      </c>
      <c r="E106" s="889"/>
      <c r="F106" s="889"/>
      <c r="G106" s="890"/>
      <c r="H106" s="815"/>
      <c r="I106" s="796"/>
      <c r="J106" s="796"/>
      <c r="K106" s="796"/>
      <c r="L106" s="796"/>
      <c r="M106" s="796"/>
      <c r="N106" s="796"/>
      <c r="O106" s="796"/>
      <c r="P106" s="796"/>
      <c r="Q106" s="796"/>
      <c r="R106" s="796"/>
      <c r="S106" s="796"/>
      <c r="T106" s="796"/>
      <c r="U106" s="796"/>
      <c r="V106" s="796"/>
      <c r="W106" s="796"/>
      <c r="X106" s="796"/>
      <c r="Y106" s="796"/>
      <c r="Z106" s="796"/>
      <c r="AA106" s="796"/>
      <c r="AB106" s="796"/>
      <c r="AC106" s="796"/>
      <c r="AD106" s="796"/>
      <c r="AE106" s="796"/>
      <c r="AF106" s="796"/>
      <c r="AG106" s="796"/>
      <c r="AH106" s="796"/>
      <c r="AI106" s="796"/>
      <c r="AJ106" s="796"/>
      <c r="AK106" s="796"/>
      <c r="AL106" s="796"/>
      <c r="AM106" s="796"/>
      <c r="AN106" s="796"/>
      <c r="AO106" s="796"/>
      <c r="AP106" s="796"/>
      <c r="AQ106" s="796"/>
      <c r="AR106" s="796"/>
      <c r="AS106" s="796"/>
      <c r="AT106" s="796"/>
      <c r="AU106" s="796"/>
      <c r="AV106" s="796"/>
      <c r="AW106" s="796"/>
      <c r="AX106" s="796"/>
      <c r="AY106" s="796"/>
      <c r="AZ106" s="796"/>
      <c r="BA106" s="796"/>
      <c r="BB106" s="796"/>
      <c r="BC106" s="796"/>
      <c r="BD106" s="796"/>
      <c r="BE106" s="796"/>
      <c r="BF106" s="796"/>
      <c r="BG106" s="796"/>
      <c r="BH106" s="796"/>
      <c r="BI106" s="796"/>
      <c r="BJ106" s="796"/>
      <c r="BK106" s="796"/>
      <c r="BL106" s="796"/>
      <c r="BM106" s="796"/>
      <c r="BN106" s="796"/>
      <c r="BO106" s="796"/>
      <c r="BP106" s="796"/>
      <c r="BQ106" s="796"/>
      <c r="BR106" s="796"/>
      <c r="BS106" s="796"/>
      <c r="BT106" s="796"/>
      <c r="BU106" s="796"/>
      <c r="BV106" s="796"/>
      <c r="BW106" s="796"/>
      <c r="BX106" s="796"/>
      <c r="BY106" s="796"/>
      <c r="BZ106" s="796"/>
      <c r="CA106" s="796"/>
      <c r="CB106" s="796"/>
      <c r="CC106" s="796"/>
      <c r="CD106" s="796"/>
      <c r="CE106" s="796"/>
      <c r="CF106" s="796"/>
      <c r="CG106" s="796"/>
      <c r="CH106" s="796"/>
      <c r="CI106" s="796"/>
      <c r="CJ106" s="796"/>
      <c r="CK106" s="796"/>
      <c r="CL106" s="796"/>
      <c r="CM106" s="796"/>
      <c r="CN106" s="796"/>
      <c r="CO106" s="796"/>
      <c r="CP106" s="796"/>
      <c r="CQ106" s="796"/>
      <c r="CR106" s="796"/>
      <c r="CS106" s="796"/>
      <c r="CT106" s="796"/>
      <c r="CU106" s="796"/>
      <c r="CV106" s="796"/>
      <c r="CW106" s="796"/>
      <c r="CX106" s="796"/>
      <c r="CY106" s="796"/>
      <c r="CZ106" s="796"/>
      <c r="DA106" s="796"/>
      <c r="DB106" s="796"/>
      <c r="DC106" s="796"/>
      <c r="DD106" s="796"/>
      <c r="DE106" s="796"/>
      <c r="DF106" s="796"/>
      <c r="DG106" s="796"/>
      <c r="DH106" s="796"/>
      <c r="DI106" s="796"/>
      <c r="DJ106" s="796"/>
      <c r="DK106" s="796"/>
      <c r="DL106" s="796"/>
      <c r="DM106" s="796"/>
      <c r="DN106" s="796"/>
      <c r="DO106" s="796"/>
      <c r="DP106" s="796"/>
      <c r="DQ106" s="796"/>
      <c r="DR106" s="796"/>
      <c r="DS106" s="796"/>
      <c r="DT106" s="796"/>
      <c r="DU106" s="796"/>
      <c r="DV106" s="796"/>
      <c r="DW106" s="796"/>
      <c r="DX106" s="796"/>
      <c r="DY106" s="796"/>
      <c r="DZ106" s="116"/>
      <c r="EB106" s="745">
        <f t="shared" si="5"/>
        <v>0</v>
      </c>
      <c r="EC106" s="468">
        <f t="shared" si="6"/>
        <v>0</v>
      </c>
      <c r="ED106" s="293">
        <f t="shared" si="7"/>
        <v>0</v>
      </c>
      <c r="EE106" s="294" t="str">
        <f>IF(ED106=0,"",
IF(SUM($ED$25:ED106)=1,EF106,
IF($ED$125&gt;SUM($ED$25:ED106),_xlfn.CONCAT(", ",EF106),
IF($ED$125=SUM($ED$25:ED106),_xlfn.CONCAT(" y ",EF106)))))</f>
        <v/>
      </c>
      <c r="EF106" s="368" t="s">
        <v>5248</v>
      </c>
      <c r="EG106" s="751">
        <f t="shared" si="8"/>
        <v>0</v>
      </c>
      <c r="EH106" s="293">
        <f t="shared" si="9"/>
        <v>0</v>
      </c>
      <c r="EI106" s="294" t="str">
        <f>IF(EH106=0,"",
IF(SUM($EH$25:EH106)=1,EJ106,
IF($EH$125&gt;SUM($EH$25:EH106),_xlfn.CONCAT(", ",EJ106),
IF($EH$125=SUM($EH$25:EH106),_xlfn.CONCAT(" y ",EJ106)))))</f>
        <v/>
      </c>
      <c r="EJ106" s="89" t="s">
        <v>5248</v>
      </c>
      <c r="EO106" s="35"/>
      <c r="EP106" s="35" t="str">
        <f>IF(CNGE_2025_M1_Secc5_Sub1!$D112="","",CNGE_2025_M1_Secc5_Sub1!$D112)</f>
        <v/>
      </c>
    </row>
    <row r="107" spans="1:146" ht="15" customHeight="1">
      <c r="A107" s="116"/>
      <c r="B107" s="116"/>
      <c r="C107" s="89" t="s">
        <v>5249</v>
      </c>
      <c r="D107" s="1020" t="str">
        <f>IF(CNGE_2025_M1_Secc5_Sub3!D150="","",CNGE_2025_M1_Secc5_Sub3!D150)</f>
        <v/>
      </c>
      <c r="E107" s="889"/>
      <c r="F107" s="889"/>
      <c r="G107" s="890"/>
      <c r="H107" s="815"/>
      <c r="I107" s="796"/>
      <c r="J107" s="796"/>
      <c r="K107" s="796"/>
      <c r="L107" s="796"/>
      <c r="M107" s="796"/>
      <c r="N107" s="796"/>
      <c r="O107" s="796"/>
      <c r="P107" s="796"/>
      <c r="Q107" s="796"/>
      <c r="R107" s="796"/>
      <c r="S107" s="796"/>
      <c r="T107" s="796"/>
      <c r="U107" s="796"/>
      <c r="V107" s="796"/>
      <c r="W107" s="796"/>
      <c r="X107" s="796"/>
      <c r="Y107" s="796"/>
      <c r="Z107" s="796"/>
      <c r="AA107" s="796"/>
      <c r="AB107" s="796"/>
      <c r="AC107" s="796"/>
      <c r="AD107" s="796"/>
      <c r="AE107" s="796"/>
      <c r="AF107" s="796"/>
      <c r="AG107" s="796"/>
      <c r="AH107" s="796"/>
      <c r="AI107" s="796"/>
      <c r="AJ107" s="796"/>
      <c r="AK107" s="796"/>
      <c r="AL107" s="796"/>
      <c r="AM107" s="796"/>
      <c r="AN107" s="796"/>
      <c r="AO107" s="796"/>
      <c r="AP107" s="796"/>
      <c r="AQ107" s="796"/>
      <c r="AR107" s="796"/>
      <c r="AS107" s="796"/>
      <c r="AT107" s="796"/>
      <c r="AU107" s="796"/>
      <c r="AV107" s="796"/>
      <c r="AW107" s="796"/>
      <c r="AX107" s="796"/>
      <c r="AY107" s="796"/>
      <c r="AZ107" s="796"/>
      <c r="BA107" s="796"/>
      <c r="BB107" s="796"/>
      <c r="BC107" s="796"/>
      <c r="BD107" s="796"/>
      <c r="BE107" s="796"/>
      <c r="BF107" s="796"/>
      <c r="BG107" s="796"/>
      <c r="BH107" s="796"/>
      <c r="BI107" s="796"/>
      <c r="BJ107" s="796"/>
      <c r="BK107" s="796"/>
      <c r="BL107" s="796"/>
      <c r="BM107" s="796"/>
      <c r="BN107" s="796"/>
      <c r="BO107" s="796"/>
      <c r="BP107" s="796"/>
      <c r="BQ107" s="796"/>
      <c r="BR107" s="796"/>
      <c r="BS107" s="796"/>
      <c r="BT107" s="796"/>
      <c r="BU107" s="796"/>
      <c r="BV107" s="796"/>
      <c r="BW107" s="796"/>
      <c r="BX107" s="796"/>
      <c r="BY107" s="796"/>
      <c r="BZ107" s="796"/>
      <c r="CA107" s="796"/>
      <c r="CB107" s="796"/>
      <c r="CC107" s="796"/>
      <c r="CD107" s="796"/>
      <c r="CE107" s="796"/>
      <c r="CF107" s="796"/>
      <c r="CG107" s="796"/>
      <c r="CH107" s="796"/>
      <c r="CI107" s="796"/>
      <c r="CJ107" s="796"/>
      <c r="CK107" s="796"/>
      <c r="CL107" s="796"/>
      <c r="CM107" s="796"/>
      <c r="CN107" s="796"/>
      <c r="CO107" s="796"/>
      <c r="CP107" s="796"/>
      <c r="CQ107" s="796"/>
      <c r="CR107" s="796"/>
      <c r="CS107" s="796"/>
      <c r="CT107" s="796"/>
      <c r="CU107" s="796"/>
      <c r="CV107" s="796"/>
      <c r="CW107" s="796"/>
      <c r="CX107" s="796"/>
      <c r="CY107" s="796"/>
      <c r="CZ107" s="796"/>
      <c r="DA107" s="796"/>
      <c r="DB107" s="796"/>
      <c r="DC107" s="796"/>
      <c r="DD107" s="796"/>
      <c r="DE107" s="796"/>
      <c r="DF107" s="796"/>
      <c r="DG107" s="796"/>
      <c r="DH107" s="796"/>
      <c r="DI107" s="796"/>
      <c r="DJ107" s="796"/>
      <c r="DK107" s="796"/>
      <c r="DL107" s="796"/>
      <c r="DM107" s="796"/>
      <c r="DN107" s="796"/>
      <c r="DO107" s="796"/>
      <c r="DP107" s="796"/>
      <c r="DQ107" s="796"/>
      <c r="DR107" s="796"/>
      <c r="DS107" s="796"/>
      <c r="DT107" s="796"/>
      <c r="DU107" s="796"/>
      <c r="DV107" s="796"/>
      <c r="DW107" s="796"/>
      <c r="DX107" s="796"/>
      <c r="DY107" s="796"/>
      <c r="DZ107" s="116"/>
      <c r="EB107" s="745">
        <f t="shared" si="5"/>
        <v>0</v>
      </c>
      <c r="EC107" s="468">
        <f t="shared" si="6"/>
        <v>0</v>
      </c>
      <c r="ED107" s="293">
        <f t="shared" si="7"/>
        <v>0</v>
      </c>
      <c r="EE107" s="294" t="str">
        <f>IF(ED107=0,"",
IF(SUM($ED$25:ED107)=1,EF107,
IF($ED$125&gt;SUM($ED$25:ED107),_xlfn.CONCAT(", ",EF107),
IF($ED$125=SUM($ED$25:ED107),_xlfn.CONCAT(" y ",EF107)))))</f>
        <v/>
      </c>
      <c r="EF107" s="368" t="s">
        <v>5250</v>
      </c>
      <c r="EG107" s="751">
        <f t="shared" si="8"/>
        <v>0</v>
      </c>
      <c r="EH107" s="293">
        <f t="shared" si="9"/>
        <v>0</v>
      </c>
      <c r="EI107" s="294" t="str">
        <f>IF(EH107=0,"",
IF(SUM($EH$25:EH107)=1,EJ107,
IF($EH$125&gt;SUM($EH$25:EH107),_xlfn.CONCAT(", ",EJ107),
IF($EH$125=SUM($EH$25:EH107),_xlfn.CONCAT(" y ",EJ107)))))</f>
        <v/>
      </c>
      <c r="EJ107" s="89" t="s">
        <v>5250</v>
      </c>
      <c r="EO107" s="35"/>
      <c r="EP107" s="35" t="str">
        <f>IF(CNGE_2025_M1_Secc5_Sub1!$D113="","",CNGE_2025_M1_Secc5_Sub1!$D113)</f>
        <v/>
      </c>
    </row>
    <row r="108" spans="1:146" ht="15" customHeight="1">
      <c r="A108" s="116"/>
      <c r="B108" s="116"/>
      <c r="C108" s="89" t="s">
        <v>5251</v>
      </c>
      <c r="D108" s="1020" t="str">
        <f>IF(CNGE_2025_M1_Secc5_Sub3!D151="","",CNGE_2025_M1_Secc5_Sub3!D151)</f>
        <v/>
      </c>
      <c r="E108" s="889"/>
      <c r="F108" s="889"/>
      <c r="G108" s="890"/>
      <c r="H108" s="815"/>
      <c r="I108" s="796"/>
      <c r="J108" s="796"/>
      <c r="K108" s="796"/>
      <c r="L108" s="796"/>
      <c r="M108" s="796"/>
      <c r="N108" s="796"/>
      <c r="O108" s="796"/>
      <c r="P108" s="796"/>
      <c r="Q108" s="796"/>
      <c r="R108" s="796"/>
      <c r="S108" s="796"/>
      <c r="T108" s="796"/>
      <c r="U108" s="796"/>
      <c r="V108" s="796"/>
      <c r="W108" s="796"/>
      <c r="X108" s="796"/>
      <c r="Y108" s="796"/>
      <c r="Z108" s="796"/>
      <c r="AA108" s="796"/>
      <c r="AB108" s="796"/>
      <c r="AC108" s="796"/>
      <c r="AD108" s="796"/>
      <c r="AE108" s="796"/>
      <c r="AF108" s="796"/>
      <c r="AG108" s="796"/>
      <c r="AH108" s="796"/>
      <c r="AI108" s="796"/>
      <c r="AJ108" s="796"/>
      <c r="AK108" s="796"/>
      <c r="AL108" s="796"/>
      <c r="AM108" s="796"/>
      <c r="AN108" s="796"/>
      <c r="AO108" s="796"/>
      <c r="AP108" s="796"/>
      <c r="AQ108" s="796"/>
      <c r="AR108" s="796"/>
      <c r="AS108" s="796"/>
      <c r="AT108" s="796"/>
      <c r="AU108" s="796"/>
      <c r="AV108" s="796"/>
      <c r="AW108" s="796"/>
      <c r="AX108" s="796"/>
      <c r="AY108" s="796"/>
      <c r="AZ108" s="796"/>
      <c r="BA108" s="796"/>
      <c r="BB108" s="796"/>
      <c r="BC108" s="796"/>
      <c r="BD108" s="796"/>
      <c r="BE108" s="796"/>
      <c r="BF108" s="796"/>
      <c r="BG108" s="796"/>
      <c r="BH108" s="796"/>
      <c r="BI108" s="796"/>
      <c r="BJ108" s="796"/>
      <c r="BK108" s="796"/>
      <c r="BL108" s="796"/>
      <c r="BM108" s="796"/>
      <c r="BN108" s="796"/>
      <c r="BO108" s="796"/>
      <c r="BP108" s="796"/>
      <c r="BQ108" s="796"/>
      <c r="BR108" s="796"/>
      <c r="BS108" s="796"/>
      <c r="BT108" s="796"/>
      <c r="BU108" s="796"/>
      <c r="BV108" s="796"/>
      <c r="BW108" s="796"/>
      <c r="BX108" s="796"/>
      <c r="BY108" s="796"/>
      <c r="BZ108" s="796"/>
      <c r="CA108" s="796"/>
      <c r="CB108" s="796"/>
      <c r="CC108" s="796"/>
      <c r="CD108" s="796"/>
      <c r="CE108" s="796"/>
      <c r="CF108" s="796"/>
      <c r="CG108" s="796"/>
      <c r="CH108" s="796"/>
      <c r="CI108" s="796"/>
      <c r="CJ108" s="796"/>
      <c r="CK108" s="796"/>
      <c r="CL108" s="796"/>
      <c r="CM108" s="796"/>
      <c r="CN108" s="796"/>
      <c r="CO108" s="796"/>
      <c r="CP108" s="796"/>
      <c r="CQ108" s="796"/>
      <c r="CR108" s="796"/>
      <c r="CS108" s="796"/>
      <c r="CT108" s="796"/>
      <c r="CU108" s="796"/>
      <c r="CV108" s="796"/>
      <c r="CW108" s="796"/>
      <c r="CX108" s="796"/>
      <c r="CY108" s="796"/>
      <c r="CZ108" s="796"/>
      <c r="DA108" s="796"/>
      <c r="DB108" s="796"/>
      <c r="DC108" s="796"/>
      <c r="DD108" s="796"/>
      <c r="DE108" s="796"/>
      <c r="DF108" s="796"/>
      <c r="DG108" s="796"/>
      <c r="DH108" s="796"/>
      <c r="DI108" s="796"/>
      <c r="DJ108" s="796"/>
      <c r="DK108" s="796"/>
      <c r="DL108" s="796"/>
      <c r="DM108" s="796"/>
      <c r="DN108" s="796"/>
      <c r="DO108" s="796"/>
      <c r="DP108" s="796"/>
      <c r="DQ108" s="796"/>
      <c r="DR108" s="796"/>
      <c r="DS108" s="796"/>
      <c r="DT108" s="796"/>
      <c r="DU108" s="796"/>
      <c r="DV108" s="796"/>
      <c r="DW108" s="796"/>
      <c r="DX108" s="796"/>
      <c r="DY108" s="796"/>
      <c r="DZ108" s="116"/>
      <c r="EB108" s="745">
        <f t="shared" si="5"/>
        <v>0</v>
      </c>
      <c r="EC108" s="468">
        <f t="shared" si="6"/>
        <v>0</v>
      </c>
      <c r="ED108" s="293">
        <f t="shared" si="7"/>
        <v>0</v>
      </c>
      <c r="EE108" s="294" t="str">
        <f>IF(ED108=0,"",
IF(SUM($ED$25:ED108)=1,EF108,
IF($ED$125&gt;SUM($ED$25:ED108),_xlfn.CONCAT(", ",EF108),
IF($ED$125=SUM($ED$25:ED108),_xlfn.CONCAT(" y ",EF108)))))</f>
        <v/>
      </c>
      <c r="EF108" s="368" t="s">
        <v>5252</v>
      </c>
      <c r="EG108" s="751">
        <f t="shared" si="8"/>
        <v>0</v>
      </c>
      <c r="EH108" s="293">
        <f t="shared" si="9"/>
        <v>0</v>
      </c>
      <c r="EI108" s="294" t="str">
        <f>IF(EH108=0,"",
IF(SUM($EH$25:EH108)=1,EJ108,
IF($EH$125&gt;SUM($EH$25:EH108),_xlfn.CONCAT(", ",EJ108),
IF($EH$125=SUM($EH$25:EH108),_xlfn.CONCAT(" y ",EJ108)))))</f>
        <v/>
      </c>
      <c r="EJ108" s="89" t="s">
        <v>5252</v>
      </c>
      <c r="EO108" s="35"/>
      <c r="EP108" s="35" t="str">
        <f>IF(CNGE_2025_M1_Secc5_Sub1!$D114="","",CNGE_2025_M1_Secc5_Sub1!$D114)</f>
        <v/>
      </c>
    </row>
    <row r="109" spans="1:146" ht="15" customHeight="1">
      <c r="A109" s="116"/>
      <c r="B109" s="116"/>
      <c r="C109" s="89" t="s">
        <v>5253</v>
      </c>
      <c r="D109" s="1020" t="str">
        <f>IF(CNGE_2025_M1_Secc5_Sub3!D152="","",CNGE_2025_M1_Secc5_Sub3!D152)</f>
        <v/>
      </c>
      <c r="E109" s="889"/>
      <c r="F109" s="889"/>
      <c r="G109" s="890"/>
      <c r="H109" s="815"/>
      <c r="I109" s="796"/>
      <c r="J109" s="796"/>
      <c r="K109" s="796"/>
      <c r="L109" s="796"/>
      <c r="M109" s="796"/>
      <c r="N109" s="796"/>
      <c r="O109" s="796"/>
      <c r="P109" s="796"/>
      <c r="Q109" s="796"/>
      <c r="R109" s="796"/>
      <c r="S109" s="796"/>
      <c r="T109" s="796"/>
      <c r="U109" s="796"/>
      <c r="V109" s="796"/>
      <c r="W109" s="796"/>
      <c r="X109" s="796"/>
      <c r="Y109" s="796"/>
      <c r="Z109" s="796"/>
      <c r="AA109" s="796"/>
      <c r="AB109" s="796"/>
      <c r="AC109" s="796"/>
      <c r="AD109" s="796"/>
      <c r="AE109" s="796"/>
      <c r="AF109" s="796"/>
      <c r="AG109" s="796"/>
      <c r="AH109" s="796"/>
      <c r="AI109" s="796"/>
      <c r="AJ109" s="796"/>
      <c r="AK109" s="796"/>
      <c r="AL109" s="796"/>
      <c r="AM109" s="796"/>
      <c r="AN109" s="796"/>
      <c r="AO109" s="796"/>
      <c r="AP109" s="796"/>
      <c r="AQ109" s="796"/>
      <c r="AR109" s="796"/>
      <c r="AS109" s="796"/>
      <c r="AT109" s="796"/>
      <c r="AU109" s="796"/>
      <c r="AV109" s="796"/>
      <c r="AW109" s="796"/>
      <c r="AX109" s="796"/>
      <c r="AY109" s="796"/>
      <c r="AZ109" s="796"/>
      <c r="BA109" s="796"/>
      <c r="BB109" s="796"/>
      <c r="BC109" s="796"/>
      <c r="BD109" s="796"/>
      <c r="BE109" s="796"/>
      <c r="BF109" s="796"/>
      <c r="BG109" s="796"/>
      <c r="BH109" s="796"/>
      <c r="BI109" s="796"/>
      <c r="BJ109" s="796"/>
      <c r="BK109" s="796"/>
      <c r="BL109" s="796"/>
      <c r="BM109" s="796"/>
      <c r="BN109" s="796"/>
      <c r="BO109" s="796"/>
      <c r="BP109" s="796"/>
      <c r="BQ109" s="796"/>
      <c r="BR109" s="796"/>
      <c r="BS109" s="796"/>
      <c r="BT109" s="796"/>
      <c r="BU109" s="796"/>
      <c r="BV109" s="796"/>
      <c r="BW109" s="796"/>
      <c r="BX109" s="796"/>
      <c r="BY109" s="796"/>
      <c r="BZ109" s="796"/>
      <c r="CA109" s="796"/>
      <c r="CB109" s="796"/>
      <c r="CC109" s="796"/>
      <c r="CD109" s="796"/>
      <c r="CE109" s="796"/>
      <c r="CF109" s="796"/>
      <c r="CG109" s="796"/>
      <c r="CH109" s="796"/>
      <c r="CI109" s="796"/>
      <c r="CJ109" s="796"/>
      <c r="CK109" s="796"/>
      <c r="CL109" s="796"/>
      <c r="CM109" s="796"/>
      <c r="CN109" s="796"/>
      <c r="CO109" s="796"/>
      <c r="CP109" s="796"/>
      <c r="CQ109" s="796"/>
      <c r="CR109" s="796"/>
      <c r="CS109" s="796"/>
      <c r="CT109" s="796"/>
      <c r="CU109" s="796"/>
      <c r="CV109" s="796"/>
      <c r="CW109" s="796"/>
      <c r="CX109" s="796"/>
      <c r="CY109" s="796"/>
      <c r="CZ109" s="796"/>
      <c r="DA109" s="796"/>
      <c r="DB109" s="796"/>
      <c r="DC109" s="796"/>
      <c r="DD109" s="796"/>
      <c r="DE109" s="796"/>
      <c r="DF109" s="796"/>
      <c r="DG109" s="796"/>
      <c r="DH109" s="796"/>
      <c r="DI109" s="796"/>
      <c r="DJ109" s="796"/>
      <c r="DK109" s="796"/>
      <c r="DL109" s="796"/>
      <c r="DM109" s="796"/>
      <c r="DN109" s="796"/>
      <c r="DO109" s="796"/>
      <c r="DP109" s="796"/>
      <c r="DQ109" s="796"/>
      <c r="DR109" s="796"/>
      <c r="DS109" s="796"/>
      <c r="DT109" s="796"/>
      <c r="DU109" s="796"/>
      <c r="DV109" s="796"/>
      <c r="DW109" s="796"/>
      <c r="DX109" s="796"/>
      <c r="DY109" s="796"/>
      <c r="DZ109" s="116"/>
      <c r="EB109" s="745">
        <f t="shared" si="5"/>
        <v>0</v>
      </c>
      <c r="EC109" s="468">
        <f t="shared" si="6"/>
        <v>0</v>
      </c>
      <c r="ED109" s="293">
        <f t="shared" si="7"/>
        <v>0</v>
      </c>
      <c r="EE109" s="294" t="str">
        <f>IF(ED109=0,"",
IF(SUM($ED$25:ED109)=1,EF109,
IF($ED$125&gt;SUM($ED$25:ED109),_xlfn.CONCAT(", ",EF109),
IF($ED$125=SUM($ED$25:ED109),_xlfn.CONCAT(" y ",EF109)))))</f>
        <v/>
      </c>
      <c r="EF109" s="368" t="s">
        <v>5254</v>
      </c>
      <c r="EG109" s="751">
        <f t="shared" si="8"/>
        <v>0</v>
      </c>
      <c r="EH109" s="293">
        <f t="shared" si="9"/>
        <v>0</v>
      </c>
      <c r="EI109" s="294" t="str">
        <f>IF(EH109=0,"",
IF(SUM($EH$25:EH109)=1,EJ109,
IF($EH$125&gt;SUM($EH$25:EH109),_xlfn.CONCAT(", ",EJ109),
IF($EH$125=SUM($EH$25:EH109),_xlfn.CONCAT(" y ",EJ109)))))</f>
        <v/>
      </c>
      <c r="EJ109" s="89" t="s">
        <v>5254</v>
      </c>
      <c r="EO109" s="35"/>
      <c r="EP109" s="35" t="str">
        <f>IF(CNGE_2025_M1_Secc5_Sub1!$D115="","",CNGE_2025_M1_Secc5_Sub1!$D115)</f>
        <v/>
      </c>
    </row>
    <row r="110" spans="1:146" ht="15" customHeight="1">
      <c r="A110" s="72"/>
      <c r="B110" s="70"/>
      <c r="C110" s="89" t="s">
        <v>5255</v>
      </c>
      <c r="D110" s="1020" t="str">
        <f>IF(CNGE_2025_M1_Secc5_Sub3!D153="","",CNGE_2025_M1_Secc5_Sub3!D153)</f>
        <v/>
      </c>
      <c r="E110" s="889"/>
      <c r="F110" s="889"/>
      <c r="G110" s="890"/>
      <c r="H110" s="815"/>
      <c r="I110" s="796"/>
      <c r="J110" s="796"/>
      <c r="K110" s="796"/>
      <c r="L110" s="796"/>
      <c r="M110" s="796"/>
      <c r="N110" s="796"/>
      <c r="O110" s="796"/>
      <c r="P110" s="796"/>
      <c r="Q110" s="796"/>
      <c r="R110" s="796"/>
      <c r="S110" s="796"/>
      <c r="T110" s="796"/>
      <c r="U110" s="796"/>
      <c r="V110" s="796"/>
      <c r="W110" s="796"/>
      <c r="X110" s="796"/>
      <c r="Y110" s="796"/>
      <c r="Z110" s="796"/>
      <c r="AA110" s="796"/>
      <c r="AB110" s="796"/>
      <c r="AC110" s="796"/>
      <c r="AD110" s="796"/>
      <c r="AE110" s="796"/>
      <c r="AF110" s="796"/>
      <c r="AG110" s="796"/>
      <c r="AH110" s="796"/>
      <c r="AI110" s="796"/>
      <c r="AJ110" s="796"/>
      <c r="AK110" s="796"/>
      <c r="AL110" s="796"/>
      <c r="AM110" s="796"/>
      <c r="AN110" s="796"/>
      <c r="AO110" s="796"/>
      <c r="AP110" s="796"/>
      <c r="AQ110" s="796"/>
      <c r="AR110" s="796"/>
      <c r="AS110" s="796"/>
      <c r="AT110" s="796"/>
      <c r="AU110" s="796"/>
      <c r="AV110" s="796"/>
      <c r="AW110" s="796"/>
      <c r="AX110" s="796"/>
      <c r="AY110" s="796"/>
      <c r="AZ110" s="796"/>
      <c r="BA110" s="796"/>
      <c r="BB110" s="796"/>
      <c r="BC110" s="796"/>
      <c r="BD110" s="796"/>
      <c r="BE110" s="796"/>
      <c r="BF110" s="796"/>
      <c r="BG110" s="796"/>
      <c r="BH110" s="796"/>
      <c r="BI110" s="796"/>
      <c r="BJ110" s="796"/>
      <c r="BK110" s="796"/>
      <c r="BL110" s="796"/>
      <c r="BM110" s="796"/>
      <c r="BN110" s="796"/>
      <c r="BO110" s="796"/>
      <c r="BP110" s="796"/>
      <c r="BQ110" s="796"/>
      <c r="BR110" s="796"/>
      <c r="BS110" s="796"/>
      <c r="BT110" s="796"/>
      <c r="BU110" s="796"/>
      <c r="BV110" s="796"/>
      <c r="BW110" s="796"/>
      <c r="BX110" s="796"/>
      <c r="BY110" s="796"/>
      <c r="BZ110" s="796"/>
      <c r="CA110" s="796"/>
      <c r="CB110" s="796"/>
      <c r="CC110" s="796"/>
      <c r="CD110" s="796"/>
      <c r="CE110" s="796"/>
      <c r="CF110" s="796"/>
      <c r="CG110" s="796"/>
      <c r="CH110" s="796"/>
      <c r="CI110" s="796"/>
      <c r="CJ110" s="796"/>
      <c r="CK110" s="796"/>
      <c r="CL110" s="796"/>
      <c r="CM110" s="796"/>
      <c r="CN110" s="796"/>
      <c r="CO110" s="796"/>
      <c r="CP110" s="796"/>
      <c r="CQ110" s="796"/>
      <c r="CR110" s="796"/>
      <c r="CS110" s="796"/>
      <c r="CT110" s="796"/>
      <c r="CU110" s="796"/>
      <c r="CV110" s="796"/>
      <c r="CW110" s="796"/>
      <c r="CX110" s="796"/>
      <c r="CY110" s="796"/>
      <c r="CZ110" s="796"/>
      <c r="DA110" s="796"/>
      <c r="DB110" s="796"/>
      <c r="DC110" s="796"/>
      <c r="DD110" s="796"/>
      <c r="DE110" s="796"/>
      <c r="DF110" s="796"/>
      <c r="DG110" s="796"/>
      <c r="DH110" s="796"/>
      <c r="DI110" s="796"/>
      <c r="DJ110" s="796"/>
      <c r="DK110" s="796"/>
      <c r="DL110" s="796"/>
      <c r="DM110" s="796"/>
      <c r="DN110" s="796"/>
      <c r="DO110" s="796"/>
      <c r="DP110" s="796"/>
      <c r="DQ110" s="796"/>
      <c r="DR110" s="796"/>
      <c r="DS110" s="796"/>
      <c r="DT110" s="796"/>
      <c r="DU110" s="796"/>
      <c r="DV110" s="796"/>
      <c r="DW110" s="796"/>
      <c r="DX110" s="796"/>
      <c r="DY110" s="796"/>
      <c r="EB110" s="745">
        <f t="shared" si="5"/>
        <v>0</v>
      </c>
      <c r="EC110" s="468">
        <f t="shared" si="6"/>
        <v>0</v>
      </c>
      <c r="ED110" s="293">
        <f t="shared" si="7"/>
        <v>0</v>
      </c>
      <c r="EE110" s="294" t="str">
        <f>IF(ED110=0,"",
IF(SUM($ED$25:ED110)=1,EF110,
IF($ED$125&gt;SUM($ED$25:ED110),_xlfn.CONCAT(", ",EF110),
IF($ED$125=SUM($ED$25:ED110),_xlfn.CONCAT(" y ",EF110)))))</f>
        <v/>
      </c>
      <c r="EF110" s="368" t="s">
        <v>5256</v>
      </c>
      <c r="EG110" s="751">
        <f t="shared" si="8"/>
        <v>0</v>
      </c>
      <c r="EH110" s="293">
        <f t="shared" si="9"/>
        <v>0</v>
      </c>
      <c r="EI110" s="294" t="str">
        <f>IF(EH110=0,"",
IF(SUM($EH$25:EH110)=1,EJ110,
IF($EH$125&gt;SUM($EH$25:EH110),_xlfn.CONCAT(", ",EJ110),
IF($EH$125=SUM($EH$25:EH110),_xlfn.CONCAT(" y ",EJ110)))))</f>
        <v/>
      </c>
      <c r="EJ110" s="89" t="s">
        <v>5256</v>
      </c>
      <c r="EO110" s="35"/>
      <c r="EP110" s="35" t="str">
        <f>IF(CNGE_2025_M1_Secc5_Sub1!$D116="","",CNGE_2025_M1_Secc5_Sub1!$D116)</f>
        <v/>
      </c>
    </row>
    <row r="111" spans="1:146" ht="15" customHeight="1">
      <c r="A111" s="72"/>
      <c r="B111" s="70"/>
      <c r="C111" s="89" t="s">
        <v>5257</v>
      </c>
      <c r="D111" s="1020" t="str">
        <f>IF(CNGE_2025_M1_Secc5_Sub3!D154="","",CNGE_2025_M1_Secc5_Sub3!D154)</f>
        <v/>
      </c>
      <c r="E111" s="889"/>
      <c r="F111" s="889"/>
      <c r="G111" s="890"/>
      <c r="H111" s="815"/>
      <c r="I111" s="796"/>
      <c r="J111" s="796"/>
      <c r="K111" s="796"/>
      <c r="L111" s="796"/>
      <c r="M111" s="796"/>
      <c r="N111" s="796"/>
      <c r="O111" s="796"/>
      <c r="P111" s="796"/>
      <c r="Q111" s="796"/>
      <c r="R111" s="796"/>
      <c r="S111" s="796"/>
      <c r="T111" s="796"/>
      <c r="U111" s="796"/>
      <c r="V111" s="796"/>
      <c r="W111" s="796"/>
      <c r="X111" s="796"/>
      <c r="Y111" s="796"/>
      <c r="Z111" s="796"/>
      <c r="AA111" s="796"/>
      <c r="AB111" s="796"/>
      <c r="AC111" s="796"/>
      <c r="AD111" s="796"/>
      <c r="AE111" s="796"/>
      <c r="AF111" s="796"/>
      <c r="AG111" s="796"/>
      <c r="AH111" s="796"/>
      <c r="AI111" s="796"/>
      <c r="AJ111" s="796"/>
      <c r="AK111" s="796"/>
      <c r="AL111" s="796"/>
      <c r="AM111" s="796"/>
      <c r="AN111" s="796"/>
      <c r="AO111" s="796"/>
      <c r="AP111" s="796"/>
      <c r="AQ111" s="796"/>
      <c r="AR111" s="796"/>
      <c r="AS111" s="796"/>
      <c r="AT111" s="796"/>
      <c r="AU111" s="796"/>
      <c r="AV111" s="796"/>
      <c r="AW111" s="796"/>
      <c r="AX111" s="796"/>
      <c r="AY111" s="796"/>
      <c r="AZ111" s="796"/>
      <c r="BA111" s="796"/>
      <c r="BB111" s="796"/>
      <c r="BC111" s="796"/>
      <c r="BD111" s="796"/>
      <c r="BE111" s="796"/>
      <c r="BF111" s="796"/>
      <c r="BG111" s="796"/>
      <c r="BH111" s="796"/>
      <c r="BI111" s="796"/>
      <c r="BJ111" s="796"/>
      <c r="BK111" s="796"/>
      <c r="BL111" s="796"/>
      <c r="BM111" s="796"/>
      <c r="BN111" s="796"/>
      <c r="BO111" s="796"/>
      <c r="BP111" s="796"/>
      <c r="BQ111" s="796"/>
      <c r="BR111" s="796"/>
      <c r="BS111" s="796"/>
      <c r="BT111" s="796"/>
      <c r="BU111" s="796"/>
      <c r="BV111" s="796"/>
      <c r="BW111" s="796"/>
      <c r="BX111" s="796"/>
      <c r="BY111" s="796"/>
      <c r="BZ111" s="796"/>
      <c r="CA111" s="796"/>
      <c r="CB111" s="796"/>
      <c r="CC111" s="796"/>
      <c r="CD111" s="796"/>
      <c r="CE111" s="796"/>
      <c r="CF111" s="796"/>
      <c r="CG111" s="796"/>
      <c r="CH111" s="796"/>
      <c r="CI111" s="796"/>
      <c r="CJ111" s="796"/>
      <c r="CK111" s="796"/>
      <c r="CL111" s="796"/>
      <c r="CM111" s="796"/>
      <c r="CN111" s="796"/>
      <c r="CO111" s="796"/>
      <c r="CP111" s="796"/>
      <c r="CQ111" s="796"/>
      <c r="CR111" s="796"/>
      <c r="CS111" s="796"/>
      <c r="CT111" s="796"/>
      <c r="CU111" s="796"/>
      <c r="CV111" s="796"/>
      <c r="CW111" s="796"/>
      <c r="CX111" s="796"/>
      <c r="CY111" s="796"/>
      <c r="CZ111" s="796"/>
      <c r="DA111" s="796"/>
      <c r="DB111" s="796"/>
      <c r="DC111" s="796"/>
      <c r="DD111" s="796"/>
      <c r="DE111" s="796"/>
      <c r="DF111" s="796"/>
      <c r="DG111" s="796"/>
      <c r="DH111" s="796"/>
      <c r="DI111" s="796"/>
      <c r="DJ111" s="796"/>
      <c r="DK111" s="796"/>
      <c r="DL111" s="796"/>
      <c r="DM111" s="796"/>
      <c r="DN111" s="796"/>
      <c r="DO111" s="796"/>
      <c r="DP111" s="796"/>
      <c r="DQ111" s="796"/>
      <c r="DR111" s="796"/>
      <c r="DS111" s="796"/>
      <c r="DT111" s="796"/>
      <c r="DU111" s="796"/>
      <c r="DV111" s="796"/>
      <c r="DW111" s="796"/>
      <c r="DX111" s="796"/>
      <c r="DY111" s="796"/>
      <c r="EB111" s="745">
        <f t="shared" si="5"/>
        <v>0</v>
      </c>
      <c r="EC111" s="468">
        <f t="shared" si="6"/>
        <v>0</v>
      </c>
      <c r="ED111" s="293">
        <f t="shared" si="7"/>
        <v>0</v>
      </c>
      <c r="EE111" s="294" t="str">
        <f>IF(ED111=0,"",
IF(SUM($ED$25:ED111)=1,EF111,
IF($ED$125&gt;SUM($ED$25:ED111),_xlfn.CONCAT(", ",EF111),
IF($ED$125=SUM($ED$25:ED111),_xlfn.CONCAT(" y ",EF111)))))</f>
        <v/>
      </c>
      <c r="EF111" s="368" t="s">
        <v>5258</v>
      </c>
      <c r="EG111" s="751">
        <f t="shared" si="8"/>
        <v>0</v>
      </c>
      <c r="EH111" s="293">
        <f t="shared" si="9"/>
        <v>0</v>
      </c>
      <c r="EI111" s="294" t="str">
        <f>IF(EH111=0,"",
IF(SUM($EH$25:EH111)=1,EJ111,
IF($EH$125&gt;SUM($EH$25:EH111),_xlfn.CONCAT(", ",EJ111),
IF($EH$125=SUM($EH$25:EH111),_xlfn.CONCAT(" y ",EJ111)))))</f>
        <v/>
      </c>
      <c r="EJ111" s="89" t="s">
        <v>5258</v>
      </c>
      <c r="EO111" s="35"/>
      <c r="EP111" s="35" t="str">
        <f>IF(CNGE_2025_M1_Secc5_Sub1!$D117="","",CNGE_2025_M1_Secc5_Sub1!$D117)</f>
        <v/>
      </c>
    </row>
    <row r="112" spans="1:146" ht="15" customHeight="1">
      <c r="A112" s="72"/>
      <c r="B112" s="70"/>
      <c r="C112" s="89" t="s">
        <v>5259</v>
      </c>
      <c r="D112" s="1020" t="str">
        <f>IF(CNGE_2025_M1_Secc5_Sub3!D155="","",CNGE_2025_M1_Secc5_Sub3!D155)</f>
        <v/>
      </c>
      <c r="E112" s="889"/>
      <c r="F112" s="889"/>
      <c r="G112" s="890"/>
      <c r="H112" s="815"/>
      <c r="I112" s="796"/>
      <c r="J112" s="796"/>
      <c r="K112" s="796"/>
      <c r="L112" s="796"/>
      <c r="M112" s="796"/>
      <c r="N112" s="796"/>
      <c r="O112" s="796"/>
      <c r="P112" s="796"/>
      <c r="Q112" s="796"/>
      <c r="R112" s="796"/>
      <c r="S112" s="796"/>
      <c r="T112" s="796"/>
      <c r="U112" s="796"/>
      <c r="V112" s="796"/>
      <c r="W112" s="796"/>
      <c r="X112" s="796"/>
      <c r="Y112" s="796"/>
      <c r="Z112" s="796"/>
      <c r="AA112" s="796"/>
      <c r="AB112" s="796"/>
      <c r="AC112" s="796"/>
      <c r="AD112" s="796"/>
      <c r="AE112" s="796"/>
      <c r="AF112" s="796"/>
      <c r="AG112" s="796"/>
      <c r="AH112" s="796"/>
      <c r="AI112" s="796"/>
      <c r="AJ112" s="796"/>
      <c r="AK112" s="796"/>
      <c r="AL112" s="796"/>
      <c r="AM112" s="796"/>
      <c r="AN112" s="796"/>
      <c r="AO112" s="796"/>
      <c r="AP112" s="796"/>
      <c r="AQ112" s="796"/>
      <c r="AR112" s="796"/>
      <c r="AS112" s="796"/>
      <c r="AT112" s="796"/>
      <c r="AU112" s="796"/>
      <c r="AV112" s="796"/>
      <c r="AW112" s="796"/>
      <c r="AX112" s="796"/>
      <c r="AY112" s="796"/>
      <c r="AZ112" s="796"/>
      <c r="BA112" s="796"/>
      <c r="BB112" s="796"/>
      <c r="BC112" s="796"/>
      <c r="BD112" s="796"/>
      <c r="BE112" s="796"/>
      <c r="BF112" s="796"/>
      <c r="BG112" s="796"/>
      <c r="BH112" s="796"/>
      <c r="BI112" s="796"/>
      <c r="BJ112" s="796"/>
      <c r="BK112" s="796"/>
      <c r="BL112" s="796"/>
      <c r="BM112" s="796"/>
      <c r="BN112" s="796"/>
      <c r="BO112" s="796"/>
      <c r="BP112" s="796"/>
      <c r="BQ112" s="796"/>
      <c r="BR112" s="796"/>
      <c r="BS112" s="796"/>
      <c r="BT112" s="796"/>
      <c r="BU112" s="796"/>
      <c r="BV112" s="796"/>
      <c r="BW112" s="796"/>
      <c r="BX112" s="796"/>
      <c r="BY112" s="796"/>
      <c r="BZ112" s="796"/>
      <c r="CA112" s="796"/>
      <c r="CB112" s="796"/>
      <c r="CC112" s="796"/>
      <c r="CD112" s="796"/>
      <c r="CE112" s="796"/>
      <c r="CF112" s="796"/>
      <c r="CG112" s="796"/>
      <c r="CH112" s="796"/>
      <c r="CI112" s="796"/>
      <c r="CJ112" s="796"/>
      <c r="CK112" s="796"/>
      <c r="CL112" s="796"/>
      <c r="CM112" s="796"/>
      <c r="CN112" s="796"/>
      <c r="CO112" s="796"/>
      <c r="CP112" s="796"/>
      <c r="CQ112" s="796"/>
      <c r="CR112" s="796"/>
      <c r="CS112" s="796"/>
      <c r="CT112" s="796"/>
      <c r="CU112" s="796"/>
      <c r="CV112" s="796"/>
      <c r="CW112" s="796"/>
      <c r="CX112" s="796"/>
      <c r="CY112" s="796"/>
      <c r="CZ112" s="796"/>
      <c r="DA112" s="796"/>
      <c r="DB112" s="796"/>
      <c r="DC112" s="796"/>
      <c r="DD112" s="796"/>
      <c r="DE112" s="796"/>
      <c r="DF112" s="796"/>
      <c r="DG112" s="796"/>
      <c r="DH112" s="796"/>
      <c r="DI112" s="796"/>
      <c r="DJ112" s="796"/>
      <c r="DK112" s="796"/>
      <c r="DL112" s="796"/>
      <c r="DM112" s="796"/>
      <c r="DN112" s="796"/>
      <c r="DO112" s="796"/>
      <c r="DP112" s="796"/>
      <c r="DQ112" s="796"/>
      <c r="DR112" s="796"/>
      <c r="DS112" s="796"/>
      <c r="DT112" s="796"/>
      <c r="DU112" s="796"/>
      <c r="DV112" s="796"/>
      <c r="DW112" s="796"/>
      <c r="DX112" s="796"/>
      <c r="DY112" s="796"/>
      <c r="EB112" s="745">
        <f t="shared" si="5"/>
        <v>0</v>
      </c>
      <c r="EC112" s="468">
        <f t="shared" si="6"/>
        <v>0</v>
      </c>
      <c r="ED112" s="293">
        <f t="shared" si="7"/>
        <v>0</v>
      </c>
      <c r="EE112" s="294" t="str">
        <f>IF(ED112=0,"",
IF(SUM($ED$25:ED112)=1,EF112,
IF($ED$125&gt;SUM($ED$25:ED112),_xlfn.CONCAT(", ",EF112),
IF($ED$125=SUM($ED$25:ED112),_xlfn.CONCAT(" y ",EF112)))))</f>
        <v/>
      </c>
      <c r="EF112" s="368" t="s">
        <v>5260</v>
      </c>
      <c r="EG112" s="751">
        <f t="shared" si="8"/>
        <v>0</v>
      </c>
      <c r="EH112" s="293">
        <f t="shared" si="9"/>
        <v>0</v>
      </c>
      <c r="EI112" s="294" t="str">
        <f>IF(EH112=0,"",
IF(SUM($EH$25:EH112)=1,EJ112,
IF($EH$125&gt;SUM($EH$25:EH112),_xlfn.CONCAT(", ",EJ112),
IF($EH$125=SUM($EH$25:EH112),_xlfn.CONCAT(" y ",EJ112)))))</f>
        <v/>
      </c>
      <c r="EJ112" s="89" t="s">
        <v>5260</v>
      </c>
      <c r="EO112" s="35"/>
      <c r="EP112" s="35" t="str">
        <f>IF(CNGE_2025_M1_Secc5_Sub1!$D118="","",CNGE_2025_M1_Secc5_Sub1!$D118)</f>
        <v/>
      </c>
    </row>
    <row r="113" spans="1:146" ht="15" customHeight="1">
      <c r="A113" s="72"/>
      <c r="B113" s="70"/>
      <c r="C113" s="89" t="s">
        <v>5261</v>
      </c>
      <c r="D113" s="1020" t="str">
        <f>IF(CNGE_2025_M1_Secc5_Sub3!D156="","",CNGE_2025_M1_Secc5_Sub3!D156)</f>
        <v/>
      </c>
      <c r="E113" s="889"/>
      <c r="F113" s="889"/>
      <c r="G113" s="890"/>
      <c r="H113" s="815"/>
      <c r="I113" s="796"/>
      <c r="J113" s="796"/>
      <c r="K113" s="796"/>
      <c r="L113" s="796"/>
      <c r="M113" s="796"/>
      <c r="N113" s="796"/>
      <c r="O113" s="796"/>
      <c r="P113" s="796"/>
      <c r="Q113" s="796"/>
      <c r="R113" s="796"/>
      <c r="S113" s="796"/>
      <c r="T113" s="796"/>
      <c r="U113" s="796"/>
      <c r="V113" s="796"/>
      <c r="W113" s="796"/>
      <c r="X113" s="796"/>
      <c r="Y113" s="796"/>
      <c r="Z113" s="796"/>
      <c r="AA113" s="796"/>
      <c r="AB113" s="796"/>
      <c r="AC113" s="796"/>
      <c r="AD113" s="796"/>
      <c r="AE113" s="796"/>
      <c r="AF113" s="796"/>
      <c r="AG113" s="796"/>
      <c r="AH113" s="796"/>
      <c r="AI113" s="796"/>
      <c r="AJ113" s="796"/>
      <c r="AK113" s="796"/>
      <c r="AL113" s="796"/>
      <c r="AM113" s="796"/>
      <c r="AN113" s="796"/>
      <c r="AO113" s="796"/>
      <c r="AP113" s="796"/>
      <c r="AQ113" s="796"/>
      <c r="AR113" s="796"/>
      <c r="AS113" s="796"/>
      <c r="AT113" s="796"/>
      <c r="AU113" s="796"/>
      <c r="AV113" s="796"/>
      <c r="AW113" s="796"/>
      <c r="AX113" s="796"/>
      <c r="AY113" s="796"/>
      <c r="AZ113" s="796"/>
      <c r="BA113" s="796"/>
      <c r="BB113" s="796"/>
      <c r="BC113" s="796"/>
      <c r="BD113" s="796"/>
      <c r="BE113" s="796"/>
      <c r="BF113" s="796"/>
      <c r="BG113" s="796"/>
      <c r="BH113" s="796"/>
      <c r="BI113" s="796"/>
      <c r="BJ113" s="796"/>
      <c r="BK113" s="796"/>
      <c r="BL113" s="796"/>
      <c r="BM113" s="796"/>
      <c r="BN113" s="796"/>
      <c r="BO113" s="796"/>
      <c r="BP113" s="796"/>
      <c r="BQ113" s="796"/>
      <c r="BR113" s="796"/>
      <c r="BS113" s="796"/>
      <c r="BT113" s="796"/>
      <c r="BU113" s="796"/>
      <c r="BV113" s="796"/>
      <c r="BW113" s="796"/>
      <c r="BX113" s="796"/>
      <c r="BY113" s="796"/>
      <c r="BZ113" s="796"/>
      <c r="CA113" s="796"/>
      <c r="CB113" s="796"/>
      <c r="CC113" s="796"/>
      <c r="CD113" s="796"/>
      <c r="CE113" s="796"/>
      <c r="CF113" s="796"/>
      <c r="CG113" s="796"/>
      <c r="CH113" s="796"/>
      <c r="CI113" s="796"/>
      <c r="CJ113" s="796"/>
      <c r="CK113" s="796"/>
      <c r="CL113" s="796"/>
      <c r="CM113" s="796"/>
      <c r="CN113" s="796"/>
      <c r="CO113" s="796"/>
      <c r="CP113" s="796"/>
      <c r="CQ113" s="796"/>
      <c r="CR113" s="796"/>
      <c r="CS113" s="796"/>
      <c r="CT113" s="796"/>
      <c r="CU113" s="796"/>
      <c r="CV113" s="796"/>
      <c r="CW113" s="796"/>
      <c r="CX113" s="796"/>
      <c r="CY113" s="796"/>
      <c r="CZ113" s="796"/>
      <c r="DA113" s="796"/>
      <c r="DB113" s="796"/>
      <c r="DC113" s="796"/>
      <c r="DD113" s="796"/>
      <c r="DE113" s="796"/>
      <c r="DF113" s="796"/>
      <c r="DG113" s="796"/>
      <c r="DH113" s="796"/>
      <c r="DI113" s="796"/>
      <c r="DJ113" s="796"/>
      <c r="DK113" s="796"/>
      <c r="DL113" s="796"/>
      <c r="DM113" s="796"/>
      <c r="DN113" s="796"/>
      <c r="DO113" s="796"/>
      <c r="DP113" s="796"/>
      <c r="DQ113" s="796"/>
      <c r="DR113" s="796"/>
      <c r="DS113" s="796"/>
      <c r="DT113" s="796"/>
      <c r="DU113" s="796"/>
      <c r="DV113" s="796"/>
      <c r="DW113" s="796"/>
      <c r="DX113" s="796"/>
      <c r="DY113" s="796"/>
      <c r="EB113" s="745">
        <f t="shared" si="5"/>
        <v>0</v>
      </c>
      <c r="EC113" s="468">
        <f t="shared" si="6"/>
        <v>0</v>
      </c>
      <c r="ED113" s="293">
        <f t="shared" si="7"/>
        <v>0</v>
      </c>
      <c r="EE113" s="294" t="str">
        <f>IF(ED113=0,"",
IF(SUM($ED$25:ED113)=1,EF113,
IF($ED$125&gt;SUM($ED$25:ED113),_xlfn.CONCAT(", ",EF113),
IF($ED$125=SUM($ED$25:ED113),_xlfn.CONCAT(" y ",EF113)))))</f>
        <v/>
      </c>
      <c r="EF113" s="368" t="s">
        <v>5262</v>
      </c>
      <c r="EG113" s="751">
        <f t="shared" si="8"/>
        <v>0</v>
      </c>
      <c r="EH113" s="293">
        <f t="shared" si="9"/>
        <v>0</v>
      </c>
      <c r="EI113" s="294" t="str">
        <f>IF(EH113=0,"",
IF(SUM($EH$25:EH113)=1,EJ113,
IF($EH$125&gt;SUM($EH$25:EH113),_xlfn.CONCAT(", ",EJ113),
IF($EH$125=SUM($EH$25:EH113),_xlfn.CONCAT(" y ",EJ113)))))</f>
        <v/>
      </c>
      <c r="EJ113" s="89" t="s">
        <v>5262</v>
      </c>
      <c r="EO113" s="35"/>
      <c r="EP113" s="35" t="str">
        <f>IF(CNGE_2025_M1_Secc5_Sub1!$D119="","",CNGE_2025_M1_Secc5_Sub1!$D119)</f>
        <v/>
      </c>
    </row>
    <row r="114" spans="1:146" ht="15" customHeight="1">
      <c r="A114" s="72"/>
      <c r="B114" s="70"/>
      <c r="C114" s="89" t="s">
        <v>5263</v>
      </c>
      <c r="D114" s="1020" t="str">
        <f>IF(CNGE_2025_M1_Secc5_Sub3!D157="","",CNGE_2025_M1_Secc5_Sub3!D157)</f>
        <v/>
      </c>
      <c r="E114" s="889"/>
      <c r="F114" s="889"/>
      <c r="G114" s="890"/>
      <c r="H114" s="815"/>
      <c r="I114" s="796"/>
      <c r="J114" s="796"/>
      <c r="K114" s="796"/>
      <c r="L114" s="796"/>
      <c r="M114" s="796"/>
      <c r="N114" s="796"/>
      <c r="O114" s="796"/>
      <c r="P114" s="796"/>
      <c r="Q114" s="796"/>
      <c r="R114" s="796"/>
      <c r="S114" s="796"/>
      <c r="T114" s="796"/>
      <c r="U114" s="796"/>
      <c r="V114" s="796"/>
      <c r="W114" s="796"/>
      <c r="X114" s="796"/>
      <c r="Y114" s="796"/>
      <c r="Z114" s="796"/>
      <c r="AA114" s="796"/>
      <c r="AB114" s="796"/>
      <c r="AC114" s="796"/>
      <c r="AD114" s="796"/>
      <c r="AE114" s="796"/>
      <c r="AF114" s="796"/>
      <c r="AG114" s="796"/>
      <c r="AH114" s="796"/>
      <c r="AI114" s="796"/>
      <c r="AJ114" s="796"/>
      <c r="AK114" s="796"/>
      <c r="AL114" s="796"/>
      <c r="AM114" s="796"/>
      <c r="AN114" s="796"/>
      <c r="AO114" s="796"/>
      <c r="AP114" s="796"/>
      <c r="AQ114" s="796"/>
      <c r="AR114" s="796"/>
      <c r="AS114" s="796"/>
      <c r="AT114" s="796"/>
      <c r="AU114" s="796"/>
      <c r="AV114" s="796"/>
      <c r="AW114" s="796"/>
      <c r="AX114" s="796"/>
      <c r="AY114" s="796"/>
      <c r="AZ114" s="796"/>
      <c r="BA114" s="796"/>
      <c r="BB114" s="796"/>
      <c r="BC114" s="796"/>
      <c r="BD114" s="796"/>
      <c r="BE114" s="796"/>
      <c r="BF114" s="796"/>
      <c r="BG114" s="796"/>
      <c r="BH114" s="796"/>
      <c r="BI114" s="796"/>
      <c r="BJ114" s="796"/>
      <c r="BK114" s="796"/>
      <c r="BL114" s="796"/>
      <c r="BM114" s="796"/>
      <c r="BN114" s="796"/>
      <c r="BO114" s="796"/>
      <c r="BP114" s="796"/>
      <c r="BQ114" s="796"/>
      <c r="BR114" s="796"/>
      <c r="BS114" s="796"/>
      <c r="BT114" s="796"/>
      <c r="BU114" s="796"/>
      <c r="BV114" s="796"/>
      <c r="BW114" s="796"/>
      <c r="BX114" s="796"/>
      <c r="BY114" s="796"/>
      <c r="BZ114" s="796"/>
      <c r="CA114" s="796"/>
      <c r="CB114" s="796"/>
      <c r="CC114" s="796"/>
      <c r="CD114" s="796"/>
      <c r="CE114" s="796"/>
      <c r="CF114" s="796"/>
      <c r="CG114" s="796"/>
      <c r="CH114" s="796"/>
      <c r="CI114" s="796"/>
      <c r="CJ114" s="796"/>
      <c r="CK114" s="796"/>
      <c r="CL114" s="796"/>
      <c r="CM114" s="796"/>
      <c r="CN114" s="796"/>
      <c r="CO114" s="796"/>
      <c r="CP114" s="796"/>
      <c r="CQ114" s="796"/>
      <c r="CR114" s="796"/>
      <c r="CS114" s="796"/>
      <c r="CT114" s="796"/>
      <c r="CU114" s="796"/>
      <c r="CV114" s="796"/>
      <c r="CW114" s="796"/>
      <c r="CX114" s="796"/>
      <c r="CY114" s="796"/>
      <c r="CZ114" s="796"/>
      <c r="DA114" s="796"/>
      <c r="DB114" s="796"/>
      <c r="DC114" s="796"/>
      <c r="DD114" s="796"/>
      <c r="DE114" s="796"/>
      <c r="DF114" s="796"/>
      <c r="DG114" s="796"/>
      <c r="DH114" s="796"/>
      <c r="DI114" s="796"/>
      <c r="DJ114" s="796"/>
      <c r="DK114" s="796"/>
      <c r="DL114" s="796"/>
      <c r="DM114" s="796"/>
      <c r="DN114" s="796"/>
      <c r="DO114" s="796"/>
      <c r="DP114" s="796"/>
      <c r="DQ114" s="796"/>
      <c r="DR114" s="796"/>
      <c r="DS114" s="796"/>
      <c r="DT114" s="796"/>
      <c r="DU114" s="796"/>
      <c r="DV114" s="796"/>
      <c r="DW114" s="796"/>
      <c r="DX114" s="796"/>
      <c r="DY114" s="796"/>
      <c r="EB114" s="745">
        <f t="shared" si="5"/>
        <v>0</v>
      </c>
      <c r="EC114" s="468">
        <f t="shared" si="6"/>
        <v>0</v>
      </c>
      <c r="ED114" s="293">
        <f t="shared" si="7"/>
        <v>0</v>
      </c>
      <c r="EE114" s="294" t="str">
        <f>IF(ED114=0,"",
IF(SUM($ED$25:ED114)=1,EF114,
IF($ED$125&gt;SUM($ED$25:ED114),_xlfn.CONCAT(", ",EF114),
IF($ED$125=SUM($ED$25:ED114),_xlfn.CONCAT(" y ",EF114)))))</f>
        <v/>
      </c>
      <c r="EF114" s="368" t="s">
        <v>5264</v>
      </c>
      <c r="EG114" s="751">
        <f t="shared" si="8"/>
        <v>0</v>
      </c>
      <c r="EH114" s="293">
        <f t="shared" si="9"/>
        <v>0</v>
      </c>
      <c r="EI114" s="294" t="str">
        <f>IF(EH114=0,"",
IF(SUM($EH$25:EH114)=1,EJ114,
IF($EH$125&gt;SUM($EH$25:EH114),_xlfn.CONCAT(", ",EJ114),
IF($EH$125=SUM($EH$25:EH114),_xlfn.CONCAT(" y ",EJ114)))))</f>
        <v/>
      </c>
      <c r="EJ114" s="89" t="s">
        <v>5264</v>
      </c>
      <c r="EO114" s="35"/>
      <c r="EP114" s="35" t="str">
        <f>IF(CNGE_2025_M1_Secc5_Sub1!$D120="","",CNGE_2025_M1_Secc5_Sub1!$D120)</f>
        <v/>
      </c>
    </row>
    <row r="115" spans="1:146" ht="15" customHeight="1">
      <c r="A115" s="72"/>
      <c r="B115" s="70"/>
      <c r="C115" s="89" t="s">
        <v>5265</v>
      </c>
      <c r="D115" s="1020" t="str">
        <f>IF(CNGE_2025_M1_Secc5_Sub3!D158="","",CNGE_2025_M1_Secc5_Sub3!D158)</f>
        <v/>
      </c>
      <c r="E115" s="889"/>
      <c r="F115" s="889"/>
      <c r="G115" s="890"/>
      <c r="H115" s="815"/>
      <c r="I115" s="796"/>
      <c r="J115" s="796"/>
      <c r="K115" s="796"/>
      <c r="L115" s="796"/>
      <c r="M115" s="796"/>
      <c r="N115" s="796"/>
      <c r="O115" s="796"/>
      <c r="P115" s="796"/>
      <c r="Q115" s="796"/>
      <c r="R115" s="796"/>
      <c r="S115" s="796"/>
      <c r="T115" s="796"/>
      <c r="U115" s="796"/>
      <c r="V115" s="796"/>
      <c r="W115" s="796"/>
      <c r="X115" s="796"/>
      <c r="Y115" s="796"/>
      <c r="Z115" s="796"/>
      <c r="AA115" s="796"/>
      <c r="AB115" s="796"/>
      <c r="AC115" s="796"/>
      <c r="AD115" s="796"/>
      <c r="AE115" s="796"/>
      <c r="AF115" s="796"/>
      <c r="AG115" s="796"/>
      <c r="AH115" s="796"/>
      <c r="AI115" s="796"/>
      <c r="AJ115" s="796"/>
      <c r="AK115" s="796"/>
      <c r="AL115" s="796"/>
      <c r="AM115" s="796"/>
      <c r="AN115" s="796"/>
      <c r="AO115" s="796"/>
      <c r="AP115" s="796"/>
      <c r="AQ115" s="796"/>
      <c r="AR115" s="796"/>
      <c r="AS115" s="796"/>
      <c r="AT115" s="796"/>
      <c r="AU115" s="796"/>
      <c r="AV115" s="796"/>
      <c r="AW115" s="796"/>
      <c r="AX115" s="796"/>
      <c r="AY115" s="796"/>
      <c r="AZ115" s="796"/>
      <c r="BA115" s="796"/>
      <c r="BB115" s="796"/>
      <c r="BC115" s="796"/>
      <c r="BD115" s="796"/>
      <c r="BE115" s="796"/>
      <c r="BF115" s="796"/>
      <c r="BG115" s="796"/>
      <c r="BH115" s="796"/>
      <c r="BI115" s="796"/>
      <c r="BJ115" s="796"/>
      <c r="BK115" s="796"/>
      <c r="BL115" s="796"/>
      <c r="BM115" s="796"/>
      <c r="BN115" s="796"/>
      <c r="BO115" s="796"/>
      <c r="BP115" s="796"/>
      <c r="BQ115" s="796"/>
      <c r="BR115" s="796"/>
      <c r="BS115" s="796"/>
      <c r="BT115" s="796"/>
      <c r="BU115" s="796"/>
      <c r="BV115" s="796"/>
      <c r="BW115" s="796"/>
      <c r="BX115" s="796"/>
      <c r="BY115" s="796"/>
      <c r="BZ115" s="796"/>
      <c r="CA115" s="796"/>
      <c r="CB115" s="796"/>
      <c r="CC115" s="796"/>
      <c r="CD115" s="796"/>
      <c r="CE115" s="796"/>
      <c r="CF115" s="796"/>
      <c r="CG115" s="796"/>
      <c r="CH115" s="796"/>
      <c r="CI115" s="796"/>
      <c r="CJ115" s="796"/>
      <c r="CK115" s="796"/>
      <c r="CL115" s="796"/>
      <c r="CM115" s="796"/>
      <c r="CN115" s="796"/>
      <c r="CO115" s="796"/>
      <c r="CP115" s="796"/>
      <c r="CQ115" s="796"/>
      <c r="CR115" s="796"/>
      <c r="CS115" s="796"/>
      <c r="CT115" s="796"/>
      <c r="CU115" s="796"/>
      <c r="CV115" s="796"/>
      <c r="CW115" s="796"/>
      <c r="CX115" s="796"/>
      <c r="CY115" s="796"/>
      <c r="CZ115" s="796"/>
      <c r="DA115" s="796"/>
      <c r="DB115" s="796"/>
      <c r="DC115" s="796"/>
      <c r="DD115" s="796"/>
      <c r="DE115" s="796"/>
      <c r="DF115" s="796"/>
      <c r="DG115" s="796"/>
      <c r="DH115" s="796"/>
      <c r="DI115" s="796"/>
      <c r="DJ115" s="796"/>
      <c r="DK115" s="796"/>
      <c r="DL115" s="796"/>
      <c r="DM115" s="796"/>
      <c r="DN115" s="796"/>
      <c r="DO115" s="796"/>
      <c r="DP115" s="796"/>
      <c r="DQ115" s="796"/>
      <c r="DR115" s="796"/>
      <c r="DS115" s="796"/>
      <c r="DT115" s="796"/>
      <c r="DU115" s="796"/>
      <c r="DV115" s="796"/>
      <c r="DW115" s="796"/>
      <c r="DX115" s="796"/>
      <c r="DY115" s="796"/>
      <c r="EB115" s="745">
        <f t="shared" si="5"/>
        <v>0</v>
      </c>
      <c r="EC115" s="468">
        <f t="shared" si="6"/>
        <v>0</v>
      </c>
      <c r="ED115" s="293">
        <f t="shared" si="7"/>
        <v>0</v>
      </c>
      <c r="EE115" s="294" t="str">
        <f>IF(ED115=0,"",
IF(SUM($ED$25:ED115)=1,EF115,
IF($ED$125&gt;SUM($ED$25:ED115),_xlfn.CONCAT(", ",EF115),
IF($ED$125=SUM($ED$25:ED115),_xlfn.CONCAT(" y ",EF115)))))</f>
        <v/>
      </c>
      <c r="EF115" s="368" t="s">
        <v>5266</v>
      </c>
      <c r="EG115" s="751">
        <f t="shared" si="8"/>
        <v>0</v>
      </c>
      <c r="EH115" s="293">
        <f t="shared" si="9"/>
        <v>0</v>
      </c>
      <c r="EI115" s="294" t="str">
        <f>IF(EH115=0,"",
IF(SUM($EH$25:EH115)=1,EJ115,
IF($EH$125&gt;SUM($EH$25:EH115),_xlfn.CONCAT(", ",EJ115),
IF($EH$125=SUM($EH$25:EH115),_xlfn.CONCAT(" y ",EJ115)))))</f>
        <v/>
      </c>
      <c r="EJ115" s="89" t="s">
        <v>5266</v>
      </c>
      <c r="EO115" s="35"/>
      <c r="EP115" s="35" t="str">
        <f>IF(CNGE_2025_M1_Secc5_Sub1!$D121="","",CNGE_2025_M1_Secc5_Sub1!$D121)</f>
        <v/>
      </c>
    </row>
    <row r="116" spans="1:146" ht="15" customHeight="1">
      <c r="A116" s="72"/>
      <c r="B116" s="70"/>
      <c r="C116" s="89" t="s">
        <v>5267</v>
      </c>
      <c r="D116" s="1020" t="str">
        <f>IF(CNGE_2025_M1_Secc5_Sub3!D159="","",CNGE_2025_M1_Secc5_Sub3!D159)</f>
        <v/>
      </c>
      <c r="E116" s="889"/>
      <c r="F116" s="889"/>
      <c r="G116" s="890"/>
      <c r="H116" s="815"/>
      <c r="I116" s="796"/>
      <c r="J116" s="796"/>
      <c r="K116" s="796"/>
      <c r="L116" s="796"/>
      <c r="M116" s="796"/>
      <c r="N116" s="796"/>
      <c r="O116" s="796"/>
      <c r="P116" s="796"/>
      <c r="Q116" s="796"/>
      <c r="R116" s="796"/>
      <c r="S116" s="796"/>
      <c r="T116" s="796"/>
      <c r="U116" s="796"/>
      <c r="V116" s="796"/>
      <c r="W116" s="796"/>
      <c r="X116" s="796"/>
      <c r="Y116" s="796"/>
      <c r="Z116" s="796"/>
      <c r="AA116" s="796"/>
      <c r="AB116" s="796"/>
      <c r="AC116" s="796"/>
      <c r="AD116" s="796"/>
      <c r="AE116" s="796"/>
      <c r="AF116" s="796"/>
      <c r="AG116" s="796"/>
      <c r="AH116" s="796"/>
      <c r="AI116" s="796"/>
      <c r="AJ116" s="796"/>
      <c r="AK116" s="796"/>
      <c r="AL116" s="796"/>
      <c r="AM116" s="796"/>
      <c r="AN116" s="796"/>
      <c r="AO116" s="796"/>
      <c r="AP116" s="796"/>
      <c r="AQ116" s="796"/>
      <c r="AR116" s="796"/>
      <c r="AS116" s="796"/>
      <c r="AT116" s="796"/>
      <c r="AU116" s="796"/>
      <c r="AV116" s="796"/>
      <c r="AW116" s="796"/>
      <c r="AX116" s="796"/>
      <c r="AY116" s="796"/>
      <c r="AZ116" s="796"/>
      <c r="BA116" s="796"/>
      <c r="BB116" s="796"/>
      <c r="BC116" s="796"/>
      <c r="BD116" s="796"/>
      <c r="BE116" s="796"/>
      <c r="BF116" s="796"/>
      <c r="BG116" s="796"/>
      <c r="BH116" s="796"/>
      <c r="BI116" s="796"/>
      <c r="BJ116" s="796"/>
      <c r="BK116" s="796"/>
      <c r="BL116" s="796"/>
      <c r="BM116" s="796"/>
      <c r="BN116" s="796"/>
      <c r="BO116" s="796"/>
      <c r="BP116" s="796"/>
      <c r="BQ116" s="796"/>
      <c r="BR116" s="796"/>
      <c r="BS116" s="796"/>
      <c r="BT116" s="796"/>
      <c r="BU116" s="796"/>
      <c r="BV116" s="796"/>
      <c r="BW116" s="796"/>
      <c r="BX116" s="796"/>
      <c r="BY116" s="796"/>
      <c r="BZ116" s="796"/>
      <c r="CA116" s="796"/>
      <c r="CB116" s="796"/>
      <c r="CC116" s="796"/>
      <c r="CD116" s="796"/>
      <c r="CE116" s="796"/>
      <c r="CF116" s="796"/>
      <c r="CG116" s="796"/>
      <c r="CH116" s="796"/>
      <c r="CI116" s="796"/>
      <c r="CJ116" s="796"/>
      <c r="CK116" s="796"/>
      <c r="CL116" s="796"/>
      <c r="CM116" s="796"/>
      <c r="CN116" s="796"/>
      <c r="CO116" s="796"/>
      <c r="CP116" s="796"/>
      <c r="CQ116" s="796"/>
      <c r="CR116" s="796"/>
      <c r="CS116" s="796"/>
      <c r="CT116" s="796"/>
      <c r="CU116" s="796"/>
      <c r="CV116" s="796"/>
      <c r="CW116" s="796"/>
      <c r="CX116" s="796"/>
      <c r="CY116" s="796"/>
      <c r="CZ116" s="796"/>
      <c r="DA116" s="796"/>
      <c r="DB116" s="796"/>
      <c r="DC116" s="796"/>
      <c r="DD116" s="796"/>
      <c r="DE116" s="796"/>
      <c r="DF116" s="796"/>
      <c r="DG116" s="796"/>
      <c r="DH116" s="796"/>
      <c r="DI116" s="796"/>
      <c r="DJ116" s="796"/>
      <c r="DK116" s="796"/>
      <c r="DL116" s="796"/>
      <c r="DM116" s="796"/>
      <c r="DN116" s="796"/>
      <c r="DO116" s="796"/>
      <c r="DP116" s="796"/>
      <c r="DQ116" s="796"/>
      <c r="DR116" s="796"/>
      <c r="DS116" s="796"/>
      <c r="DT116" s="796"/>
      <c r="DU116" s="796"/>
      <c r="DV116" s="796"/>
      <c r="DW116" s="796"/>
      <c r="DX116" s="796"/>
      <c r="DY116" s="796"/>
      <c r="EB116" s="745">
        <f t="shared" si="5"/>
        <v>0</v>
      </c>
      <c r="EC116" s="468">
        <f t="shared" si="6"/>
        <v>0</v>
      </c>
      <c r="ED116" s="293">
        <f t="shared" si="7"/>
        <v>0</v>
      </c>
      <c r="EE116" s="294" t="str">
        <f>IF(ED116=0,"",
IF(SUM($ED$25:ED116)=1,EF116,
IF($ED$125&gt;SUM($ED$25:ED116),_xlfn.CONCAT(", ",EF116),
IF($ED$125=SUM($ED$25:ED116),_xlfn.CONCAT(" y ",EF116)))))</f>
        <v/>
      </c>
      <c r="EF116" s="368" t="s">
        <v>5268</v>
      </c>
      <c r="EG116" s="751">
        <f t="shared" si="8"/>
        <v>0</v>
      </c>
      <c r="EH116" s="293">
        <f t="shared" si="9"/>
        <v>0</v>
      </c>
      <c r="EI116" s="294" t="str">
        <f>IF(EH116=0,"",
IF(SUM($EH$25:EH116)=1,EJ116,
IF($EH$125&gt;SUM($EH$25:EH116),_xlfn.CONCAT(", ",EJ116),
IF($EH$125=SUM($EH$25:EH116),_xlfn.CONCAT(" y ",EJ116)))))</f>
        <v/>
      </c>
      <c r="EJ116" s="89" t="s">
        <v>5268</v>
      </c>
      <c r="EO116" s="35"/>
      <c r="EP116" s="35" t="str">
        <f>IF(CNGE_2025_M1_Secc5_Sub1!$D122="","",CNGE_2025_M1_Secc5_Sub1!$D122)</f>
        <v/>
      </c>
    </row>
    <row r="117" spans="1:146" ht="15" customHeight="1">
      <c r="A117" s="72"/>
      <c r="B117" s="70"/>
      <c r="C117" s="89" t="s">
        <v>5269</v>
      </c>
      <c r="D117" s="1020" t="str">
        <f>IF(CNGE_2025_M1_Secc5_Sub3!D160="","",CNGE_2025_M1_Secc5_Sub3!D160)</f>
        <v/>
      </c>
      <c r="E117" s="889"/>
      <c r="F117" s="889"/>
      <c r="G117" s="890"/>
      <c r="H117" s="815"/>
      <c r="I117" s="796"/>
      <c r="J117" s="796"/>
      <c r="K117" s="796"/>
      <c r="L117" s="796"/>
      <c r="M117" s="796"/>
      <c r="N117" s="796"/>
      <c r="O117" s="796"/>
      <c r="P117" s="796"/>
      <c r="Q117" s="796"/>
      <c r="R117" s="796"/>
      <c r="S117" s="796"/>
      <c r="T117" s="796"/>
      <c r="U117" s="796"/>
      <c r="V117" s="796"/>
      <c r="W117" s="796"/>
      <c r="X117" s="796"/>
      <c r="Y117" s="796"/>
      <c r="Z117" s="796"/>
      <c r="AA117" s="796"/>
      <c r="AB117" s="796"/>
      <c r="AC117" s="796"/>
      <c r="AD117" s="796"/>
      <c r="AE117" s="796"/>
      <c r="AF117" s="796"/>
      <c r="AG117" s="796"/>
      <c r="AH117" s="796"/>
      <c r="AI117" s="796"/>
      <c r="AJ117" s="796"/>
      <c r="AK117" s="796"/>
      <c r="AL117" s="796"/>
      <c r="AM117" s="796"/>
      <c r="AN117" s="796"/>
      <c r="AO117" s="796"/>
      <c r="AP117" s="796"/>
      <c r="AQ117" s="796"/>
      <c r="AR117" s="796"/>
      <c r="AS117" s="796"/>
      <c r="AT117" s="796"/>
      <c r="AU117" s="796"/>
      <c r="AV117" s="796"/>
      <c r="AW117" s="796"/>
      <c r="AX117" s="796"/>
      <c r="AY117" s="796"/>
      <c r="AZ117" s="796"/>
      <c r="BA117" s="796"/>
      <c r="BB117" s="796"/>
      <c r="BC117" s="796"/>
      <c r="BD117" s="796"/>
      <c r="BE117" s="796"/>
      <c r="BF117" s="796"/>
      <c r="BG117" s="796"/>
      <c r="BH117" s="796"/>
      <c r="BI117" s="796"/>
      <c r="BJ117" s="796"/>
      <c r="BK117" s="796"/>
      <c r="BL117" s="796"/>
      <c r="BM117" s="796"/>
      <c r="BN117" s="796"/>
      <c r="BO117" s="796"/>
      <c r="BP117" s="796"/>
      <c r="BQ117" s="796"/>
      <c r="BR117" s="796"/>
      <c r="BS117" s="796"/>
      <c r="BT117" s="796"/>
      <c r="BU117" s="796"/>
      <c r="BV117" s="796"/>
      <c r="BW117" s="796"/>
      <c r="BX117" s="796"/>
      <c r="BY117" s="796"/>
      <c r="BZ117" s="796"/>
      <c r="CA117" s="796"/>
      <c r="CB117" s="796"/>
      <c r="CC117" s="796"/>
      <c r="CD117" s="796"/>
      <c r="CE117" s="796"/>
      <c r="CF117" s="796"/>
      <c r="CG117" s="796"/>
      <c r="CH117" s="796"/>
      <c r="CI117" s="796"/>
      <c r="CJ117" s="796"/>
      <c r="CK117" s="796"/>
      <c r="CL117" s="796"/>
      <c r="CM117" s="796"/>
      <c r="CN117" s="796"/>
      <c r="CO117" s="796"/>
      <c r="CP117" s="796"/>
      <c r="CQ117" s="796"/>
      <c r="CR117" s="796"/>
      <c r="CS117" s="796"/>
      <c r="CT117" s="796"/>
      <c r="CU117" s="796"/>
      <c r="CV117" s="796"/>
      <c r="CW117" s="796"/>
      <c r="CX117" s="796"/>
      <c r="CY117" s="796"/>
      <c r="CZ117" s="796"/>
      <c r="DA117" s="796"/>
      <c r="DB117" s="796"/>
      <c r="DC117" s="796"/>
      <c r="DD117" s="796"/>
      <c r="DE117" s="796"/>
      <c r="DF117" s="796"/>
      <c r="DG117" s="796"/>
      <c r="DH117" s="796"/>
      <c r="DI117" s="796"/>
      <c r="DJ117" s="796"/>
      <c r="DK117" s="796"/>
      <c r="DL117" s="796"/>
      <c r="DM117" s="796"/>
      <c r="DN117" s="796"/>
      <c r="DO117" s="796"/>
      <c r="DP117" s="796"/>
      <c r="DQ117" s="796"/>
      <c r="DR117" s="796"/>
      <c r="DS117" s="796"/>
      <c r="DT117" s="796"/>
      <c r="DU117" s="796"/>
      <c r="DV117" s="796"/>
      <c r="DW117" s="796"/>
      <c r="DX117" s="796"/>
      <c r="DY117" s="796"/>
      <c r="EB117" s="745">
        <f t="shared" si="5"/>
        <v>0</v>
      </c>
      <c r="EC117" s="468">
        <f t="shared" si="6"/>
        <v>0</v>
      </c>
      <c r="ED117" s="293">
        <f t="shared" si="7"/>
        <v>0</v>
      </c>
      <c r="EE117" s="294" t="str">
        <f>IF(ED117=0,"",
IF(SUM($ED$25:ED117)=1,EF117,
IF($ED$125&gt;SUM($ED$25:ED117),_xlfn.CONCAT(", ",EF117),
IF($ED$125=SUM($ED$25:ED117),_xlfn.CONCAT(" y ",EF117)))))</f>
        <v/>
      </c>
      <c r="EF117" s="368" t="s">
        <v>5270</v>
      </c>
      <c r="EG117" s="751">
        <f t="shared" si="8"/>
        <v>0</v>
      </c>
      <c r="EH117" s="293">
        <f t="shared" si="9"/>
        <v>0</v>
      </c>
      <c r="EI117" s="294" t="str">
        <f>IF(EH117=0,"",
IF(SUM($EH$25:EH117)=1,EJ117,
IF($EH$125&gt;SUM($EH$25:EH117),_xlfn.CONCAT(", ",EJ117),
IF($EH$125=SUM($EH$25:EH117),_xlfn.CONCAT(" y ",EJ117)))))</f>
        <v/>
      </c>
      <c r="EJ117" s="89" t="s">
        <v>5270</v>
      </c>
      <c r="EO117" s="35"/>
      <c r="EP117" s="35" t="str">
        <f>IF(CNGE_2025_M1_Secc5_Sub1!$D123="","",CNGE_2025_M1_Secc5_Sub1!$D123)</f>
        <v/>
      </c>
    </row>
    <row r="118" spans="1:146" ht="15" customHeight="1">
      <c r="A118" s="72"/>
      <c r="B118" s="70"/>
      <c r="C118" s="89" t="s">
        <v>5271</v>
      </c>
      <c r="D118" s="1020" t="str">
        <f>IF(CNGE_2025_M1_Secc5_Sub3!D161="","",CNGE_2025_M1_Secc5_Sub3!D161)</f>
        <v/>
      </c>
      <c r="E118" s="889"/>
      <c r="F118" s="889"/>
      <c r="G118" s="890"/>
      <c r="H118" s="815"/>
      <c r="I118" s="796"/>
      <c r="J118" s="796"/>
      <c r="K118" s="796"/>
      <c r="L118" s="796"/>
      <c r="M118" s="796"/>
      <c r="N118" s="796"/>
      <c r="O118" s="796"/>
      <c r="P118" s="796"/>
      <c r="Q118" s="796"/>
      <c r="R118" s="796"/>
      <c r="S118" s="796"/>
      <c r="T118" s="796"/>
      <c r="U118" s="796"/>
      <c r="V118" s="796"/>
      <c r="W118" s="796"/>
      <c r="X118" s="796"/>
      <c r="Y118" s="796"/>
      <c r="Z118" s="796"/>
      <c r="AA118" s="796"/>
      <c r="AB118" s="796"/>
      <c r="AC118" s="796"/>
      <c r="AD118" s="796"/>
      <c r="AE118" s="796"/>
      <c r="AF118" s="796"/>
      <c r="AG118" s="796"/>
      <c r="AH118" s="796"/>
      <c r="AI118" s="796"/>
      <c r="AJ118" s="796"/>
      <c r="AK118" s="796"/>
      <c r="AL118" s="796"/>
      <c r="AM118" s="796"/>
      <c r="AN118" s="796"/>
      <c r="AO118" s="796"/>
      <c r="AP118" s="796"/>
      <c r="AQ118" s="796"/>
      <c r="AR118" s="796"/>
      <c r="AS118" s="796"/>
      <c r="AT118" s="796"/>
      <c r="AU118" s="796"/>
      <c r="AV118" s="796"/>
      <c r="AW118" s="796"/>
      <c r="AX118" s="796"/>
      <c r="AY118" s="796"/>
      <c r="AZ118" s="796"/>
      <c r="BA118" s="796"/>
      <c r="BB118" s="796"/>
      <c r="BC118" s="796"/>
      <c r="BD118" s="796"/>
      <c r="BE118" s="796"/>
      <c r="BF118" s="796"/>
      <c r="BG118" s="796"/>
      <c r="BH118" s="796"/>
      <c r="BI118" s="796"/>
      <c r="BJ118" s="796"/>
      <c r="BK118" s="796"/>
      <c r="BL118" s="796"/>
      <c r="BM118" s="796"/>
      <c r="BN118" s="796"/>
      <c r="BO118" s="796"/>
      <c r="BP118" s="796"/>
      <c r="BQ118" s="796"/>
      <c r="BR118" s="796"/>
      <c r="BS118" s="796"/>
      <c r="BT118" s="796"/>
      <c r="BU118" s="796"/>
      <c r="BV118" s="796"/>
      <c r="BW118" s="796"/>
      <c r="BX118" s="796"/>
      <c r="BY118" s="796"/>
      <c r="BZ118" s="796"/>
      <c r="CA118" s="796"/>
      <c r="CB118" s="796"/>
      <c r="CC118" s="796"/>
      <c r="CD118" s="796"/>
      <c r="CE118" s="796"/>
      <c r="CF118" s="796"/>
      <c r="CG118" s="796"/>
      <c r="CH118" s="796"/>
      <c r="CI118" s="796"/>
      <c r="CJ118" s="796"/>
      <c r="CK118" s="796"/>
      <c r="CL118" s="796"/>
      <c r="CM118" s="796"/>
      <c r="CN118" s="796"/>
      <c r="CO118" s="796"/>
      <c r="CP118" s="796"/>
      <c r="CQ118" s="796"/>
      <c r="CR118" s="796"/>
      <c r="CS118" s="796"/>
      <c r="CT118" s="796"/>
      <c r="CU118" s="796"/>
      <c r="CV118" s="796"/>
      <c r="CW118" s="796"/>
      <c r="CX118" s="796"/>
      <c r="CY118" s="796"/>
      <c r="CZ118" s="796"/>
      <c r="DA118" s="796"/>
      <c r="DB118" s="796"/>
      <c r="DC118" s="796"/>
      <c r="DD118" s="796"/>
      <c r="DE118" s="796"/>
      <c r="DF118" s="796"/>
      <c r="DG118" s="796"/>
      <c r="DH118" s="796"/>
      <c r="DI118" s="796"/>
      <c r="DJ118" s="796"/>
      <c r="DK118" s="796"/>
      <c r="DL118" s="796"/>
      <c r="DM118" s="796"/>
      <c r="DN118" s="796"/>
      <c r="DO118" s="796"/>
      <c r="DP118" s="796"/>
      <c r="DQ118" s="796"/>
      <c r="DR118" s="796"/>
      <c r="DS118" s="796"/>
      <c r="DT118" s="796"/>
      <c r="DU118" s="796"/>
      <c r="DV118" s="796"/>
      <c r="DW118" s="796"/>
      <c r="DX118" s="796"/>
      <c r="DY118" s="796"/>
      <c r="EB118" s="745">
        <f t="shared" si="5"/>
        <v>0</v>
      </c>
      <c r="EC118" s="468">
        <f t="shared" si="6"/>
        <v>0</v>
      </c>
      <c r="ED118" s="293">
        <f t="shared" si="7"/>
        <v>0</v>
      </c>
      <c r="EE118" s="294" t="str">
        <f>IF(ED118=0,"",
IF(SUM($ED$25:ED118)=1,EF118,
IF($ED$125&gt;SUM($ED$25:ED118),_xlfn.CONCAT(", ",EF118),
IF($ED$125=SUM($ED$25:ED118),_xlfn.CONCAT(" y ",EF118)))))</f>
        <v/>
      </c>
      <c r="EF118" s="368" t="s">
        <v>5272</v>
      </c>
      <c r="EG118" s="751">
        <f t="shared" si="8"/>
        <v>0</v>
      </c>
      <c r="EH118" s="293">
        <f t="shared" si="9"/>
        <v>0</v>
      </c>
      <c r="EI118" s="294" t="str">
        <f>IF(EH118=0,"",
IF(SUM($EH$25:EH118)=1,EJ118,
IF($EH$125&gt;SUM($EH$25:EH118),_xlfn.CONCAT(", ",EJ118),
IF($EH$125=SUM($EH$25:EH118),_xlfn.CONCAT(" y ",EJ118)))))</f>
        <v/>
      </c>
      <c r="EJ118" s="89" t="s">
        <v>5272</v>
      </c>
      <c r="EO118" s="35"/>
      <c r="EP118" s="35" t="str">
        <f>IF(CNGE_2025_M1_Secc5_Sub1!$D124="","",CNGE_2025_M1_Secc5_Sub1!$D124)</f>
        <v/>
      </c>
    </row>
    <row r="119" spans="1:146" ht="15" customHeight="1">
      <c r="A119" s="72"/>
      <c r="B119" s="70"/>
      <c r="C119" s="89" t="s">
        <v>5273</v>
      </c>
      <c r="D119" s="1020" t="str">
        <f>IF(CNGE_2025_M1_Secc5_Sub3!D162="","",CNGE_2025_M1_Secc5_Sub3!D162)</f>
        <v/>
      </c>
      <c r="E119" s="889"/>
      <c r="F119" s="889"/>
      <c r="G119" s="890"/>
      <c r="H119" s="815"/>
      <c r="I119" s="796"/>
      <c r="J119" s="796"/>
      <c r="K119" s="796"/>
      <c r="L119" s="796"/>
      <c r="M119" s="796"/>
      <c r="N119" s="796"/>
      <c r="O119" s="796"/>
      <c r="P119" s="796"/>
      <c r="Q119" s="796"/>
      <c r="R119" s="796"/>
      <c r="S119" s="796"/>
      <c r="T119" s="796"/>
      <c r="U119" s="796"/>
      <c r="V119" s="796"/>
      <c r="W119" s="796"/>
      <c r="X119" s="796"/>
      <c r="Y119" s="796"/>
      <c r="Z119" s="796"/>
      <c r="AA119" s="796"/>
      <c r="AB119" s="796"/>
      <c r="AC119" s="796"/>
      <c r="AD119" s="796"/>
      <c r="AE119" s="796"/>
      <c r="AF119" s="796"/>
      <c r="AG119" s="796"/>
      <c r="AH119" s="796"/>
      <c r="AI119" s="796"/>
      <c r="AJ119" s="796"/>
      <c r="AK119" s="796"/>
      <c r="AL119" s="796"/>
      <c r="AM119" s="796"/>
      <c r="AN119" s="796"/>
      <c r="AO119" s="796"/>
      <c r="AP119" s="796"/>
      <c r="AQ119" s="796"/>
      <c r="AR119" s="796"/>
      <c r="AS119" s="796"/>
      <c r="AT119" s="796"/>
      <c r="AU119" s="796"/>
      <c r="AV119" s="796"/>
      <c r="AW119" s="796"/>
      <c r="AX119" s="796"/>
      <c r="AY119" s="796"/>
      <c r="AZ119" s="796"/>
      <c r="BA119" s="796"/>
      <c r="BB119" s="796"/>
      <c r="BC119" s="796"/>
      <c r="BD119" s="796"/>
      <c r="BE119" s="796"/>
      <c r="BF119" s="796"/>
      <c r="BG119" s="796"/>
      <c r="BH119" s="796"/>
      <c r="BI119" s="796"/>
      <c r="BJ119" s="796"/>
      <c r="BK119" s="796"/>
      <c r="BL119" s="796"/>
      <c r="BM119" s="796"/>
      <c r="BN119" s="796"/>
      <c r="BO119" s="796"/>
      <c r="BP119" s="796"/>
      <c r="BQ119" s="796"/>
      <c r="BR119" s="796"/>
      <c r="BS119" s="796"/>
      <c r="BT119" s="796"/>
      <c r="BU119" s="796"/>
      <c r="BV119" s="796"/>
      <c r="BW119" s="796"/>
      <c r="BX119" s="796"/>
      <c r="BY119" s="796"/>
      <c r="BZ119" s="796"/>
      <c r="CA119" s="796"/>
      <c r="CB119" s="796"/>
      <c r="CC119" s="796"/>
      <c r="CD119" s="796"/>
      <c r="CE119" s="796"/>
      <c r="CF119" s="796"/>
      <c r="CG119" s="796"/>
      <c r="CH119" s="796"/>
      <c r="CI119" s="796"/>
      <c r="CJ119" s="796"/>
      <c r="CK119" s="796"/>
      <c r="CL119" s="796"/>
      <c r="CM119" s="796"/>
      <c r="CN119" s="796"/>
      <c r="CO119" s="796"/>
      <c r="CP119" s="796"/>
      <c r="CQ119" s="796"/>
      <c r="CR119" s="796"/>
      <c r="CS119" s="796"/>
      <c r="CT119" s="796"/>
      <c r="CU119" s="796"/>
      <c r="CV119" s="796"/>
      <c r="CW119" s="796"/>
      <c r="CX119" s="796"/>
      <c r="CY119" s="796"/>
      <c r="CZ119" s="796"/>
      <c r="DA119" s="796"/>
      <c r="DB119" s="796"/>
      <c r="DC119" s="796"/>
      <c r="DD119" s="796"/>
      <c r="DE119" s="796"/>
      <c r="DF119" s="796"/>
      <c r="DG119" s="796"/>
      <c r="DH119" s="796"/>
      <c r="DI119" s="796"/>
      <c r="DJ119" s="796"/>
      <c r="DK119" s="796"/>
      <c r="DL119" s="796"/>
      <c r="DM119" s="796"/>
      <c r="DN119" s="796"/>
      <c r="DO119" s="796"/>
      <c r="DP119" s="796"/>
      <c r="DQ119" s="796"/>
      <c r="DR119" s="796"/>
      <c r="DS119" s="796"/>
      <c r="DT119" s="796"/>
      <c r="DU119" s="796"/>
      <c r="DV119" s="796"/>
      <c r="DW119" s="796"/>
      <c r="DX119" s="796"/>
      <c r="DY119" s="796"/>
      <c r="EB119" s="745">
        <f t="shared" si="5"/>
        <v>0</v>
      </c>
      <c r="EC119" s="468">
        <f t="shared" si="6"/>
        <v>0</v>
      </c>
      <c r="ED119" s="293">
        <f t="shared" si="7"/>
        <v>0</v>
      </c>
      <c r="EE119" s="294" t="str">
        <f>IF(ED119=0,"",
IF(SUM($ED$25:ED119)=1,EF119,
IF($ED$125&gt;SUM($ED$25:ED119),_xlfn.CONCAT(", ",EF119),
IF($ED$125=SUM($ED$25:ED119),_xlfn.CONCAT(" y ",EF119)))))</f>
        <v/>
      </c>
      <c r="EF119" s="368" t="s">
        <v>5274</v>
      </c>
      <c r="EG119" s="751">
        <f t="shared" si="8"/>
        <v>0</v>
      </c>
      <c r="EH119" s="293">
        <f t="shared" si="9"/>
        <v>0</v>
      </c>
      <c r="EI119" s="294" t="str">
        <f>IF(EH119=0,"",
IF(SUM($EH$25:EH119)=1,EJ119,
IF($EH$125&gt;SUM($EH$25:EH119),_xlfn.CONCAT(", ",EJ119),
IF($EH$125=SUM($EH$25:EH119),_xlfn.CONCAT(" y ",EJ119)))))</f>
        <v/>
      </c>
      <c r="EJ119" s="89" t="s">
        <v>5274</v>
      </c>
      <c r="EO119" s="35"/>
      <c r="EP119" s="35" t="str">
        <f>IF(CNGE_2025_M1_Secc5_Sub1!$D125="","",CNGE_2025_M1_Secc5_Sub1!$D125)</f>
        <v/>
      </c>
    </row>
    <row r="120" spans="1:146" ht="15" customHeight="1">
      <c r="A120" s="72"/>
      <c r="B120" s="70"/>
      <c r="C120" s="89" t="s">
        <v>5275</v>
      </c>
      <c r="D120" s="1020" t="str">
        <f>IF(CNGE_2025_M1_Secc5_Sub3!D163="","",CNGE_2025_M1_Secc5_Sub3!D163)</f>
        <v/>
      </c>
      <c r="E120" s="889"/>
      <c r="F120" s="889"/>
      <c r="G120" s="890"/>
      <c r="H120" s="815"/>
      <c r="I120" s="796"/>
      <c r="J120" s="796"/>
      <c r="K120" s="796"/>
      <c r="L120" s="796"/>
      <c r="M120" s="796"/>
      <c r="N120" s="796"/>
      <c r="O120" s="796"/>
      <c r="P120" s="796"/>
      <c r="Q120" s="796"/>
      <c r="R120" s="796"/>
      <c r="S120" s="796"/>
      <c r="T120" s="796"/>
      <c r="U120" s="796"/>
      <c r="V120" s="796"/>
      <c r="W120" s="796"/>
      <c r="X120" s="796"/>
      <c r="Y120" s="796"/>
      <c r="Z120" s="796"/>
      <c r="AA120" s="796"/>
      <c r="AB120" s="796"/>
      <c r="AC120" s="796"/>
      <c r="AD120" s="796"/>
      <c r="AE120" s="796"/>
      <c r="AF120" s="796"/>
      <c r="AG120" s="796"/>
      <c r="AH120" s="796"/>
      <c r="AI120" s="796"/>
      <c r="AJ120" s="796"/>
      <c r="AK120" s="796"/>
      <c r="AL120" s="796"/>
      <c r="AM120" s="796"/>
      <c r="AN120" s="796"/>
      <c r="AO120" s="796"/>
      <c r="AP120" s="796"/>
      <c r="AQ120" s="796"/>
      <c r="AR120" s="796"/>
      <c r="AS120" s="796"/>
      <c r="AT120" s="796"/>
      <c r="AU120" s="796"/>
      <c r="AV120" s="796"/>
      <c r="AW120" s="796"/>
      <c r="AX120" s="796"/>
      <c r="AY120" s="796"/>
      <c r="AZ120" s="796"/>
      <c r="BA120" s="796"/>
      <c r="BB120" s="796"/>
      <c r="BC120" s="796"/>
      <c r="BD120" s="796"/>
      <c r="BE120" s="796"/>
      <c r="BF120" s="796"/>
      <c r="BG120" s="796"/>
      <c r="BH120" s="796"/>
      <c r="BI120" s="796"/>
      <c r="BJ120" s="796"/>
      <c r="BK120" s="796"/>
      <c r="BL120" s="796"/>
      <c r="BM120" s="796"/>
      <c r="BN120" s="796"/>
      <c r="BO120" s="796"/>
      <c r="BP120" s="796"/>
      <c r="BQ120" s="796"/>
      <c r="BR120" s="796"/>
      <c r="BS120" s="796"/>
      <c r="BT120" s="796"/>
      <c r="BU120" s="796"/>
      <c r="BV120" s="796"/>
      <c r="BW120" s="796"/>
      <c r="BX120" s="796"/>
      <c r="BY120" s="796"/>
      <c r="BZ120" s="796"/>
      <c r="CA120" s="796"/>
      <c r="CB120" s="796"/>
      <c r="CC120" s="796"/>
      <c r="CD120" s="796"/>
      <c r="CE120" s="796"/>
      <c r="CF120" s="796"/>
      <c r="CG120" s="796"/>
      <c r="CH120" s="796"/>
      <c r="CI120" s="796"/>
      <c r="CJ120" s="796"/>
      <c r="CK120" s="796"/>
      <c r="CL120" s="796"/>
      <c r="CM120" s="796"/>
      <c r="CN120" s="796"/>
      <c r="CO120" s="796"/>
      <c r="CP120" s="796"/>
      <c r="CQ120" s="796"/>
      <c r="CR120" s="796"/>
      <c r="CS120" s="796"/>
      <c r="CT120" s="796"/>
      <c r="CU120" s="796"/>
      <c r="CV120" s="796"/>
      <c r="CW120" s="796"/>
      <c r="CX120" s="796"/>
      <c r="CY120" s="796"/>
      <c r="CZ120" s="796"/>
      <c r="DA120" s="796"/>
      <c r="DB120" s="796"/>
      <c r="DC120" s="796"/>
      <c r="DD120" s="796"/>
      <c r="DE120" s="796"/>
      <c r="DF120" s="796"/>
      <c r="DG120" s="796"/>
      <c r="DH120" s="796"/>
      <c r="DI120" s="796"/>
      <c r="DJ120" s="796"/>
      <c r="DK120" s="796"/>
      <c r="DL120" s="796"/>
      <c r="DM120" s="796"/>
      <c r="DN120" s="796"/>
      <c r="DO120" s="796"/>
      <c r="DP120" s="796"/>
      <c r="DQ120" s="796"/>
      <c r="DR120" s="796"/>
      <c r="DS120" s="796"/>
      <c r="DT120" s="796"/>
      <c r="DU120" s="796"/>
      <c r="DV120" s="796"/>
      <c r="DW120" s="796"/>
      <c r="DX120" s="796"/>
      <c r="DY120" s="796"/>
      <c r="EB120" s="745">
        <f t="shared" si="5"/>
        <v>0</v>
      </c>
      <c r="EC120" s="468">
        <f t="shared" si="6"/>
        <v>0</v>
      </c>
      <c r="ED120" s="293">
        <f t="shared" si="7"/>
        <v>0</v>
      </c>
      <c r="EE120" s="294" t="str">
        <f>IF(ED120=0,"",
IF(SUM($ED$25:ED120)=1,EF120,
IF($ED$125&gt;SUM($ED$25:ED120),_xlfn.CONCAT(", ",EF120),
IF($ED$125=SUM($ED$25:ED120),_xlfn.CONCAT(" y ",EF120)))))</f>
        <v/>
      </c>
      <c r="EF120" s="368" t="s">
        <v>5276</v>
      </c>
      <c r="EG120" s="751">
        <f t="shared" si="8"/>
        <v>0</v>
      </c>
      <c r="EH120" s="293">
        <f t="shared" si="9"/>
        <v>0</v>
      </c>
      <c r="EI120" s="294" t="str">
        <f>IF(EH120=0,"",
IF(SUM($EH$25:EH120)=1,EJ120,
IF($EH$125&gt;SUM($EH$25:EH120),_xlfn.CONCAT(", ",EJ120),
IF($EH$125=SUM($EH$25:EH120),_xlfn.CONCAT(" y ",EJ120)))))</f>
        <v/>
      </c>
      <c r="EJ120" s="89" t="s">
        <v>5276</v>
      </c>
      <c r="EO120" s="35"/>
      <c r="EP120" s="35" t="str">
        <f>IF(CNGE_2025_M1_Secc5_Sub1!$D126="","",CNGE_2025_M1_Secc5_Sub1!$D126)</f>
        <v/>
      </c>
    </row>
    <row r="121" spans="1:146" ht="15" customHeight="1">
      <c r="A121" s="72"/>
      <c r="B121" s="70"/>
      <c r="C121" s="89" t="s">
        <v>5277</v>
      </c>
      <c r="D121" s="1020" t="str">
        <f>IF(CNGE_2025_M1_Secc5_Sub3!D164="","",CNGE_2025_M1_Secc5_Sub3!D164)</f>
        <v/>
      </c>
      <c r="E121" s="889"/>
      <c r="F121" s="889"/>
      <c r="G121" s="890"/>
      <c r="H121" s="815"/>
      <c r="I121" s="796"/>
      <c r="J121" s="796"/>
      <c r="K121" s="796"/>
      <c r="L121" s="796"/>
      <c r="M121" s="796"/>
      <c r="N121" s="796"/>
      <c r="O121" s="796"/>
      <c r="P121" s="796"/>
      <c r="Q121" s="796"/>
      <c r="R121" s="796"/>
      <c r="S121" s="796"/>
      <c r="T121" s="796"/>
      <c r="U121" s="796"/>
      <c r="V121" s="796"/>
      <c r="W121" s="796"/>
      <c r="X121" s="796"/>
      <c r="Y121" s="796"/>
      <c r="Z121" s="796"/>
      <c r="AA121" s="796"/>
      <c r="AB121" s="796"/>
      <c r="AC121" s="796"/>
      <c r="AD121" s="796"/>
      <c r="AE121" s="796"/>
      <c r="AF121" s="796"/>
      <c r="AG121" s="796"/>
      <c r="AH121" s="796"/>
      <c r="AI121" s="796"/>
      <c r="AJ121" s="796"/>
      <c r="AK121" s="796"/>
      <c r="AL121" s="796"/>
      <c r="AM121" s="796"/>
      <c r="AN121" s="796"/>
      <c r="AO121" s="796"/>
      <c r="AP121" s="796"/>
      <c r="AQ121" s="796"/>
      <c r="AR121" s="796"/>
      <c r="AS121" s="796"/>
      <c r="AT121" s="796"/>
      <c r="AU121" s="796"/>
      <c r="AV121" s="796"/>
      <c r="AW121" s="796"/>
      <c r="AX121" s="796"/>
      <c r="AY121" s="796"/>
      <c r="AZ121" s="796"/>
      <c r="BA121" s="796"/>
      <c r="BB121" s="796"/>
      <c r="BC121" s="796"/>
      <c r="BD121" s="796"/>
      <c r="BE121" s="796"/>
      <c r="BF121" s="796"/>
      <c r="BG121" s="796"/>
      <c r="BH121" s="796"/>
      <c r="BI121" s="796"/>
      <c r="BJ121" s="796"/>
      <c r="BK121" s="796"/>
      <c r="BL121" s="796"/>
      <c r="BM121" s="796"/>
      <c r="BN121" s="796"/>
      <c r="BO121" s="796"/>
      <c r="BP121" s="796"/>
      <c r="BQ121" s="796"/>
      <c r="BR121" s="796"/>
      <c r="BS121" s="796"/>
      <c r="BT121" s="796"/>
      <c r="BU121" s="796"/>
      <c r="BV121" s="796"/>
      <c r="BW121" s="796"/>
      <c r="BX121" s="796"/>
      <c r="BY121" s="796"/>
      <c r="BZ121" s="796"/>
      <c r="CA121" s="796"/>
      <c r="CB121" s="796"/>
      <c r="CC121" s="796"/>
      <c r="CD121" s="796"/>
      <c r="CE121" s="796"/>
      <c r="CF121" s="796"/>
      <c r="CG121" s="796"/>
      <c r="CH121" s="796"/>
      <c r="CI121" s="796"/>
      <c r="CJ121" s="796"/>
      <c r="CK121" s="796"/>
      <c r="CL121" s="796"/>
      <c r="CM121" s="796"/>
      <c r="CN121" s="796"/>
      <c r="CO121" s="796"/>
      <c r="CP121" s="796"/>
      <c r="CQ121" s="796"/>
      <c r="CR121" s="796"/>
      <c r="CS121" s="796"/>
      <c r="CT121" s="796"/>
      <c r="CU121" s="796"/>
      <c r="CV121" s="796"/>
      <c r="CW121" s="796"/>
      <c r="CX121" s="796"/>
      <c r="CY121" s="796"/>
      <c r="CZ121" s="796"/>
      <c r="DA121" s="796"/>
      <c r="DB121" s="796"/>
      <c r="DC121" s="796"/>
      <c r="DD121" s="796"/>
      <c r="DE121" s="796"/>
      <c r="DF121" s="796"/>
      <c r="DG121" s="796"/>
      <c r="DH121" s="796"/>
      <c r="DI121" s="796"/>
      <c r="DJ121" s="796"/>
      <c r="DK121" s="796"/>
      <c r="DL121" s="796"/>
      <c r="DM121" s="796"/>
      <c r="DN121" s="796"/>
      <c r="DO121" s="796"/>
      <c r="DP121" s="796"/>
      <c r="DQ121" s="796"/>
      <c r="DR121" s="796"/>
      <c r="DS121" s="796"/>
      <c r="DT121" s="796"/>
      <c r="DU121" s="796"/>
      <c r="DV121" s="796"/>
      <c r="DW121" s="796"/>
      <c r="DX121" s="796"/>
      <c r="DY121" s="796"/>
      <c r="EB121" s="745">
        <f t="shared" si="5"/>
        <v>0</v>
      </c>
      <c r="EC121" s="468">
        <f t="shared" si="6"/>
        <v>0</v>
      </c>
      <c r="ED121" s="293">
        <f t="shared" si="7"/>
        <v>0</v>
      </c>
      <c r="EE121" s="294" t="str">
        <f>IF(ED121=0,"",
IF(SUM($ED$25:ED121)=1,EF121,
IF($ED$125&gt;SUM($ED$25:ED121),_xlfn.CONCAT(", ",EF121),
IF($ED$125=SUM($ED$25:ED121),_xlfn.CONCAT(" y ",EF121)))))</f>
        <v/>
      </c>
      <c r="EF121" s="368" t="s">
        <v>5278</v>
      </c>
      <c r="EG121" s="751">
        <f t="shared" si="8"/>
        <v>0</v>
      </c>
      <c r="EH121" s="293">
        <f t="shared" si="9"/>
        <v>0</v>
      </c>
      <c r="EI121" s="294" t="str">
        <f>IF(EH121=0,"",
IF(SUM($EH$25:EH121)=1,EJ121,
IF($EH$125&gt;SUM($EH$25:EH121),_xlfn.CONCAT(", ",EJ121),
IF($EH$125=SUM($EH$25:EH121),_xlfn.CONCAT(" y ",EJ121)))))</f>
        <v/>
      </c>
      <c r="EJ121" s="89" t="s">
        <v>5278</v>
      </c>
      <c r="EO121" s="35"/>
      <c r="EP121" s="35" t="str">
        <f>IF(CNGE_2025_M1_Secc5_Sub1!$D127="","",CNGE_2025_M1_Secc5_Sub1!$D127)</f>
        <v/>
      </c>
    </row>
    <row r="122" spans="1:146" ht="15" customHeight="1">
      <c r="A122" s="72"/>
      <c r="B122" s="70"/>
      <c r="C122" s="89" t="s">
        <v>5279</v>
      </c>
      <c r="D122" s="1020" t="str">
        <f>IF(CNGE_2025_M1_Secc5_Sub3!D165="","",CNGE_2025_M1_Secc5_Sub3!D165)</f>
        <v/>
      </c>
      <c r="E122" s="889"/>
      <c r="F122" s="889"/>
      <c r="G122" s="890"/>
      <c r="H122" s="815"/>
      <c r="I122" s="796"/>
      <c r="J122" s="796"/>
      <c r="K122" s="796"/>
      <c r="L122" s="796"/>
      <c r="M122" s="796"/>
      <c r="N122" s="796"/>
      <c r="O122" s="796"/>
      <c r="P122" s="796"/>
      <c r="Q122" s="796"/>
      <c r="R122" s="796"/>
      <c r="S122" s="796"/>
      <c r="T122" s="796"/>
      <c r="U122" s="796"/>
      <c r="V122" s="796"/>
      <c r="W122" s="796"/>
      <c r="X122" s="796"/>
      <c r="Y122" s="796"/>
      <c r="Z122" s="796"/>
      <c r="AA122" s="796"/>
      <c r="AB122" s="796"/>
      <c r="AC122" s="796"/>
      <c r="AD122" s="796"/>
      <c r="AE122" s="796"/>
      <c r="AF122" s="796"/>
      <c r="AG122" s="796"/>
      <c r="AH122" s="796"/>
      <c r="AI122" s="796"/>
      <c r="AJ122" s="796"/>
      <c r="AK122" s="796"/>
      <c r="AL122" s="796"/>
      <c r="AM122" s="796"/>
      <c r="AN122" s="796"/>
      <c r="AO122" s="796"/>
      <c r="AP122" s="796"/>
      <c r="AQ122" s="796"/>
      <c r="AR122" s="796"/>
      <c r="AS122" s="796"/>
      <c r="AT122" s="796"/>
      <c r="AU122" s="796"/>
      <c r="AV122" s="796"/>
      <c r="AW122" s="796"/>
      <c r="AX122" s="796"/>
      <c r="AY122" s="796"/>
      <c r="AZ122" s="796"/>
      <c r="BA122" s="796"/>
      <c r="BB122" s="796"/>
      <c r="BC122" s="796"/>
      <c r="BD122" s="796"/>
      <c r="BE122" s="796"/>
      <c r="BF122" s="796"/>
      <c r="BG122" s="796"/>
      <c r="BH122" s="796"/>
      <c r="BI122" s="796"/>
      <c r="BJ122" s="796"/>
      <c r="BK122" s="796"/>
      <c r="BL122" s="796"/>
      <c r="BM122" s="796"/>
      <c r="BN122" s="796"/>
      <c r="BO122" s="796"/>
      <c r="BP122" s="796"/>
      <c r="BQ122" s="796"/>
      <c r="BR122" s="796"/>
      <c r="BS122" s="796"/>
      <c r="BT122" s="796"/>
      <c r="BU122" s="796"/>
      <c r="BV122" s="796"/>
      <c r="BW122" s="796"/>
      <c r="BX122" s="796"/>
      <c r="BY122" s="796"/>
      <c r="BZ122" s="796"/>
      <c r="CA122" s="796"/>
      <c r="CB122" s="796"/>
      <c r="CC122" s="796"/>
      <c r="CD122" s="796"/>
      <c r="CE122" s="796"/>
      <c r="CF122" s="796"/>
      <c r="CG122" s="796"/>
      <c r="CH122" s="796"/>
      <c r="CI122" s="796"/>
      <c r="CJ122" s="796"/>
      <c r="CK122" s="796"/>
      <c r="CL122" s="796"/>
      <c r="CM122" s="796"/>
      <c r="CN122" s="796"/>
      <c r="CO122" s="796"/>
      <c r="CP122" s="796"/>
      <c r="CQ122" s="796"/>
      <c r="CR122" s="796"/>
      <c r="CS122" s="796"/>
      <c r="CT122" s="796"/>
      <c r="CU122" s="796"/>
      <c r="CV122" s="796"/>
      <c r="CW122" s="796"/>
      <c r="CX122" s="796"/>
      <c r="CY122" s="796"/>
      <c r="CZ122" s="796"/>
      <c r="DA122" s="796"/>
      <c r="DB122" s="796"/>
      <c r="DC122" s="796"/>
      <c r="DD122" s="796"/>
      <c r="DE122" s="796"/>
      <c r="DF122" s="796"/>
      <c r="DG122" s="796"/>
      <c r="DH122" s="796"/>
      <c r="DI122" s="796"/>
      <c r="DJ122" s="796"/>
      <c r="DK122" s="796"/>
      <c r="DL122" s="796"/>
      <c r="DM122" s="796"/>
      <c r="DN122" s="796"/>
      <c r="DO122" s="796"/>
      <c r="DP122" s="796"/>
      <c r="DQ122" s="796"/>
      <c r="DR122" s="796"/>
      <c r="DS122" s="796"/>
      <c r="DT122" s="796"/>
      <c r="DU122" s="796"/>
      <c r="DV122" s="796"/>
      <c r="DW122" s="796"/>
      <c r="DX122" s="796"/>
      <c r="DY122" s="796"/>
      <c r="EB122" s="745">
        <f t="shared" si="5"/>
        <v>0</v>
      </c>
      <c r="EC122" s="468">
        <f t="shared" si="6"/>
        <v>0</v>
      </c>
      <c r="ED122" s="293">
        <f t="shared" si="7"/>
        <v>0</v>
      </c>
      <c r="EE122" s="294" t="str">
        <f>IF(ED122=0,"",
IF(SUM($ED$25:ED122)=1,EF122,
IF($ED$125&gt;SUM($ED$25:ED122),_xlfn.CONCAT(", ",EF122),
IF($ED$125=SUM($ED$25:ED122),_xlfn.CONCAT(" y ",EF122)))))</f>
        <v/>
      </c>
      <c r="EF122" s="368" t="s">
        <v>5280</v>
      </c>
      <c r="EG122" s="751">
        <f t="shared" si="8"/>
        <v>0</v>
      </c>
      <c r="EH122" s="293">
        <f t="shared" si="9"/>
        <v>0</v>
      </c>
      <c r="EI122" s="294" t="str">
        <f>IF(EH122=0,"",
IF(SUM($EH$25:EH122)=1,EJ122,
IF($EH$125&gt;SUM($EH$25:EH122),_xlfn.CONCAT(", ",EJ122),
IF($EH$125=SUM($EH$25:EH122),_xlfn.CONCAT(" y ",EJ122)))))</f>
        <v/>
      </c>
      <c r="EJ122" s="89" t="s">
        <v>5280</v>
      </c>
      <c r="EO122" s="35"/>
      <c r="EP122" s="35" t="str">
        <f>IF(CNGE_2025_M1_Secc5_Sub1!$D128="","",CNGE_2025_M1_Secc5_Sub1!$D128)</f>
        <v/>
      </c>
    </row>
    <row r="123" spans="1:146" ht="15" customHeight="1">
      <c r="A123" s="72"/>
      <c r="B123" s="70"/>
      <c r="C123" s="89" t="s">
        <v>5281</v>
      </c>
      <c r="D123" s="1020" t="str">
        <f>IF(CNGE_2025_M1_Secc5_Sub3!D166="","",CNGE_2025_M1_Secc5_Sub3!D166)</f>
        <v/>
      </c>
      <c r="E123" s="889"/>
      <c r="F123" s="889"/>
      <c r="G123" s="890"/>
      <c r="H123" s="815"/>
      <c r="I123" s="796"/>
      <c r="J123" s="796"/>
      <c r="K123" s="796"/>
      <c r="L123" s="796"/>
      <c r="M123" s="796"/>
      <c r="N123" s="796"/>
      <c r="O123" s="796"/>
      <c r="P123" s="796"/>
      <c r="Q123" s="796"/>
      <c r="R123" s="796"/>
      <c r="S123" s="796"/>
      <c r="T123" s="796"/>
      <c r="U123" s="796"/>
      <c r="V123" s="796"/>
      <c r="W123" s="796"/>
      <c r="X123" s="796"/>
      <c r="Y123" s="796"/>
      <c r="Z123" s="796"/>
      <c r="AA123" s="796"/>
      <c r="AB123" s="796"/>
      <c r="AC123" s="796"/>
      <c r="AD123" s="796"/>
      <c r="AE123" s="796"/>
      <c r="AF123" s="796"/>
      <c r="AG123" s="796"/>
      <c r="AH123" s="796"/>
      <c r="AI123" s="796"/>
      <c r="AJ123" s="796"/>
      <c r="AK123" s="796"/>
      <c r="AL123" s="796"/>
      <c r="AM123" s="796"/>
      <c r="AN123" s="796"/>
      <c r="AO123" s="796"/>
      <c r="AP123" s="796"/>
      <c r="AQ123" s="796"/>
      <c r="AR123" s="796"/>
      <c r="AS123" s="796"/>
      <c r="AT123" s="796"/>
      <c r="AU123" s="796"/>
      <c r="AV123" s="796"/>
      <c r="AW123" s="796"/>
      <c r="AX123" s="796"/>
      <c r="AY123" s="796"/>
      <c r="AZ123" s="796"/>
      <c r="BA123" s="796"/>
      <c r="BB123" s="796"/>
      <c r="BC123" s="796"/>
      <c r="BD123" s="796"/>
      <c r="BE123" s="796"/>
      <c r="BF123" s="796"/>
      <c r="BG123" s="796"/>
      <c r="BH123" s="796"/>
      <c r="BI123" s="796"/>
      <c r="BJ123" s="796"/>
      <c r="BK123" s="796"/>
      <c r="BL123" s="796"/>
      <c r="BM123" s="796"/>
      <c r="BN123" s="796"/>
      <c r="BO123" s="796"/>
      <c r="BP123" s="796"/>
      <c r="BQ123" s="796"/>
      <c r="BR123" s="796"/>
      <c r="BS123" s="796"/>
      <c r="BT123" s="796"/>
      <c r="BU123" s="796"/>
      <c r="BV123" s="796"/>
      <c r="BW123" s="796"/>
      <c r="BX123" s="796"/>
      <c r="BY123" s="796"/>
      <c r="BZ123" s="796"/>
      <c r="CA123" s="796"/>
      <c r="CB123" s="796"/>
      <c r="CC123" s="796"/>
      <c r="CD123" s="796"/>
      <c r="CE123" s="796"/>
      <c r="CF123" s="796"/>
      <c r="CG123" s="796"/>
      <c r="CH123" s="796"/>
      <c r="CI123" s="796"/>
      <c r="CJ123" s="796"/>
      <c r="CK123" s="796"/>
      <c r="CL123" s="796"/>
      <c r="CM123" s="796"/>
      <c r="CN123" s="796"/>
      <c r="CO123" s="796"/>
      <c r="CP123" s="796"/>
      <c r="CQ123" s="796"/>
      <c r="CR123" s="796"/>
      <c r="CS123" s="796"/>
      <c r="CT123" s="796"/>
      <c r="CU123" s="796"/>
      <c r="CV123" s="796"/>
      <c r="CW123" s="796"/>
      <c r="CX123" s="796"/>
      <c r="CY123" s="796"/>
      <c r="CZ123" s="796"/>
      <c r="DA123" s="796"/>
      <c r="DB123" s="796"/>
      <c r="DC123" s="796"/>
      <c r="DD123" s="796"/>
      <c r="DE123" s="796"/>
      <c r="DF123" s="796"/>
      <c r="DG123" s="796"/>
      <c r="DH123" s="796"/>
      <c r="DI123" s="796"/>
      <c r="DJ123" s="796"/>
      <c r="DK123" s="796"/>
      <c r="DL123" s="796"/>
      <c r="DM123" s="796"/>
      <c r="DN123" s="796"/>
      <c r="DO123" s="796"/>
      <c r="DP123" s="796"/>
      <c r="DQ123" s="796"/>
      <c r="DR123" s="796"/>
      <c r="DS123" s="796"/>
      <c r="DT123" s="796"/>
      <c r="DU123" s="796"/>
      <c r="DV123" s="796"/>
      <c r="DW123" s="796"/>
      <c r="DX123" s="796"/>
      <c r="DY123" s="796"/>
      <c r="EB123" s="745">
        <f t="shared" si="5"/>
        <v>0</v>
      </c>
      <c r="EC123" s="468">
        <f t="shared" si="6"/>
        <v>0</v>
      </c>
      <c r="ED123" s="293">
        <f t="shared" si="7"/>
        <v>0</v>
      </c>
      <c r="EE123" s="294" t="str">
        <f>IF(ED123=0,"",
IF(SUM($ED$25:ED123)=1,EF123,
IF($ED$125&gt;SUM($ED$25:ED123),_xlfn.CONCAT(", ",EF123),
IF($ED$125=SUM($ED$25:ED123),_xlfn.CONCAT(" y ",EF123)))))</f>
        <v/>
      </c>
      <c r="EF123" s="368" t="s">
        <v>5282</v>
      </c>
      <c r="EG123" s="751">
        <f t="shared" si="8"/>
        <v>0</v>
      </c>
      <c r="EH123" s="293">
        <f t="shared" si="9"/>
        <v>0</v>
      </c>
      <c r="EI123" s="294" t="str">
        <f>IF(EH123=0,"",
IF(SUM($EH$25:EH123)=1,EJ123,
IF($EH$125&gt;SUM($EH$25:EH123),_xlfn.CONCAT(", ",EJ123),
IF($EH$125=SUM($EH$25:EH123),_xlfn.CONCAT(" y ",EJ123)))))</f>
        <v/>
      </c>
      <c r="EJ123" s="89" t="s">
        <v>5282</v>
      </c>
      <c r="EO123" s="35"/>
      <c r="EP123" s="35" t="str">
        <f>IF(CNGE_2025_M1_Secc5_Sub1!$D129="","",CNGE_2025_M1_Secc5_Sub1!$D129)</f>
        <v/>
      </c>
    </row>
    <row r="124" spans="1:146" ht="14.25">
      <c r="A124" s="72"/>
      <c r="B124" s="70"/>
      <c r="C124" s="89" t="s">
        <v>5283</v>
      </c>
      <c r="D124" s="1020" t="str">
        <f>IF(CNGE_2025_M1_Secc5_Sub3!D167="","",CNGE_2025_M1_Secc5_Sub3!D167)</f>
        <v/>
      </c>
      <c r="E124" s="889"/>
      <c r="F124" s="889"/>
      <c r="G124" s="890"/>
      <c r="H124" s="815"/>
      <c r="I124" s="796"/>
      <c r="J124" s="796"/>
      <c r="K124" s="796"/>
      <c r="L124" s="796"/>
      <c r="M124" s="796"/>
      <c r="N124" s="796"/>
      <c r="O124" s="796"/>
      <c r="P124" s="796"/>
      <c r="Q124" s="796"/>
      <c r="R124" s="796"/>
      <c r="S124" s="796"/>
      <c r="T124" s="796"/>
      <c r="U124" s="796"/>
      <c r="V124" s="796"/>
      <c r="W124" s="796"/>
      <c r="X124" s="796"/>
      <c r="Y124" s="796"/>
      <c r="Z124" s="796"/>
      <c r="AA124" s="796"/>
      <c r="AB124" s="796"/>
      <c r="AC124" s="796"/>
      <c r="AD124" s="796"/>
      <c r="AE124" s="796"/>
      <c r="AF124" s="796"/>
      <c r="AG124" s="796"/>
      <c r="AH124" s="796"/>
      <c r="AI124" s="796"/>
      <c r="AJ124" s="796"/>
      <c r="AK124" s="796"/>
      <c r="AL124" s="796"/>
      <c r="AM124" s="796"/>
      <c r="AN124" s="796"/>
      <c r="AO124" s="796"/>
      <c r="AP124" s="796"/>
      <c r="AQ124" s="796"/>
      <c r="AR124" s="796"/>
      <c r="AS124" s="796"/>
      <c r="AT124" s="796"/>
      <c r="AU124" s="796"/>
      <c r="AV124" s="796"/>
      <c r="AW124" s="796"/>
      <c r="AX124" s="796"/>
      <c r="AY124" s="796"/>
      <c r="AZ124" s="796"/>
      <c r="BA124" s="796"/>
      <c r="BB124" s="796"/>
      <c r="BC124" s="796"/>
      <c r="BD124" s="796"/>
      <c r="BE124" s="796"/>
      <c r="BF124" s="796"/>
      <c r="BG124" s="796"/>
      <c r="BH124" s="796"/>
      <c r="BI124" s="796"/>
      <c r="BJ124" s="796"/>
      <c r="BK124" s="796"/>
      <c r="BL124" s="796"/>
      <c r="BM124" s="796"/>
      <c r="BN124" s="796"/>
      <c r="BO124" s="796"/>
      <c r="BP124" s="796"/>
      <c r="BQ124" s="796"/>
      <c r="BR124" s="796"/>
      <c r="BS124" s="796"/>
      <c r="BT124" s="796"/>
      <c r="BU124" s="796"/>
      <c r="BV124" s="796"/>
      <c r="BW124" s="796"/>
      <c r="BX124" s="796"/>
      <c r="BY124" s="796"/>
      <c r="BZ124" s="796"/>
      <c r="CA124" s="796"/>
      <c r="CB124" s="796"/>
      <c r="CC124" s="796"/>
      <c r="CD124" s="796"/>
      <c r="CE124" s="796"/>
      <c r="CF124" s="796"/>
      <c r="CG124" s="796"/>
      <c r="CH124" s="796"/>
      <c r="CI124" s="796"/>
      <c r="CJ124" s="796"/>
      <c r="CK124" s="796"/>
      <c r="CL124" s="796"/>
      <c r="CM124" s="796"/>
      <c r="CN124" s="796"/>
      <c r="CO124" s="796"/>
      <c r="CP124" s="796"/>
      <c r="CQ124" s="796"/>
      <c r="CR124" s="796"/>
      <c r="CS124" s="796"/>
      <c r="CT124" s="796"/>
      <c r="CU124" s="796"/>
      <c r="CV124" s="796"/>
      <c r="CW124" s="796"/>
      <c r="CX124" s="796"/>
      <c r="CY124" s="796"/>
      <c r="CZ124" s="796"/>
      <c r="DA124" s="796"/>
      <c r="DB124" s="796"/>
      <c r="DC124" s="796"/>
      <c r="DD124" s="796"/>
      <c r="DE124" s="796"/>
      <c r="DF124" s="796"/>
      <c r="DG124" s="796"/>
      <c r="DH124" s="796"/>
      <c r="DI124" s="796"/>
      <c r="DJ124" s="796"/>
      <c r="DK124" s="796"/>
      <c r="DL124" s="796"/>
      <c r="DM124" s="796"/>
      <c r="DN124" s="796"/>
      <c r="DO124" s="796"/>
      <c r="DP124" s="796"/>
      <c r="DQ124" s="796"/>
      <c r="DR124" s="796"/>
      <c r="DS124" s="796"/>
      <c r="DT124" s="796"/>
      <c r="DU124" s="796"/>
      <c r="DV124" s="796"/>
      <c r="DW124" s="796"/>
      <c r="DX124" s="796"/>
      <c r="DY124" s="796"/>
      <c r="EB124" s="745">
        <f>IF(AND($H124="X",COUNTA(I124:DY124)&gt;0),1,0)</f>
        <v>0</v>
      </c>
      <c r="EC124" s="468">
        <f t="shared" si="6"/>
        <v>0</v>
      </c>
      <c r="ED124" s="293">
        <f t="shared" si="7"/>
        <v>0</v>
      </c>
      <c r="EE124" s="294" t="str">
        <f>IF(ED124=0,"",
IF(SUM($ED$25:ED124)=1,EF124,
IF($ED$125&gt;SUM($ED$25:ED124),_xlfn.CONCAT(", ",EF124),
IF($ED$125=SUM($ED$25:ED124),_xlfn.CONCAT(" y ",EF124)))))</f>
        <v/>
      </c>
      <c r="EF124" s="368" t="s">
        <v>5284</v>
      </c>
      <c r="EG124" s="751">
        <f>IF(AND(COUNTBLANK(D124)=0,COUNTA($I$23:$DX$23)&gt;1,COUNTA(I124:DX124)=1),1,0)</f>
        <v>0</v>
      </c>
      <c r="EH124" s="293">
        <f t="shared" si="9"/>
        <v>0</v>
      </c>
      <c r="EI124" s="294" t="str">
        <f>IF(EH124=0,"",
IF(SUM($EH$25:EH124)=1,EJ124,
IF($EH$125&gt;SUM($EH$25:EH124),_xlfn.CONCAT(", ",EJ124),
IF($EH$125=SUM($EH$25:EH124),_xlfn.CONCAT(" y ",EJ124)))))</f>
        <v/>
      </c>
      <c r="EJ124" s="89" t="s">
        <v>5284</v>
      </c>
      <c r="EP124" s="35" t="str">
        <f>IF(CNGE_2025_M1_Secc5_Sub1!$D130="","",CNGE_2025_M1_Secc5_Sub1!$D130)</f>
        <v/>
      </c>
    </row>
    <row r="125" spans="1:146" ht="14.25">
      <c r="EB125" s="744">
        <f>SUM(EB25:EB124)</f>
        <v>0</v>
      </c>
      <c r="ED125" s="296">
        <f>SUM(ED25:ED124)</f>
        <v>0</v>
      </c>
      <c r="EE125" s="296" t="str">
        <f>IF(ED125=0,"",_xlfn.CONCAT(EE25:EE124))</f>
        <v/>
      </c>
      <c r="EF125" s="297" t="str">
        <f>IF(ED125=0,"",
IF(ED125&gt;10,"Favor de ingresar toda la información requerida en la pregunta y/o verifique que no tenga información en celdas sombreadas",
IF(ED125=1,_xlfn.CONCAT("Favor de revisar la información capturada en el numeral ",EE125),_xlfn.CONCAT("Favor de revisar la información capturada en los numerales ",EE125))))</f>
        <v/>
      </c>
      <c r="EG125" s="750">
        <f>SUM(EG25:EG124)</f>
        <v>0</v>
      </c>
      <c r="EH125" s="372">
        <f>SUM(EH25:EH124)</f>
        <v>0</v>
      </c>
      <c r="EI125" s="296" t="str">
        <f>IF(EH125=0,"",_xlfn.CONCAT(EI25:EI124))</f>
        <v/>
      </c>
      <c r="EJ125" s="379" t="str">
        <f>IF(EH125=0,"",
IF(EH125=1,_xlfn.CONCAT("Alerta: debe de proporcionar una justificación de acuerdo a lo establecido en la instrucción 5 en el numeral:",EI125),_xlfn.CONCAT("Alerta: debe de proporcionar una justificación de acuerdo a lo establecido en la instrucción 5 en los numerales:",EI125)))</f>
        <v/>
      </c>
      <c r="EP125" s="35" t="str">
        <f>IF(CNGE_2025_M1_Secc5_Sub1!$D131="","",CNGE_2025_M1_Secc5_Sub1!$D131)</f>
        <v/>
      </c>
    </row>
    <row r="126" spans="1:146" ht="45" customHeight="1">
      <c r="C126" s="1053" t="s">
        <v>9110</v>
      </c>
      <c r="D126" s="866"/>
      <c r="E126" s="866"/>
      <c r="F126" s="1027"/>
      <c r="G126" s="884"/>
      <c r="H126" s="884"/>
      <c r="I126" s="884"/>
      <c r="J126" s="884"/>
      <c r="K126" s="884"/>
      <c r="L126" s="884"/>
      <c r="M126" s="884"/>
      <c r="N126" s="884"/>
      <c r="O126" s="884"/>
      <c r="P126" s="884"/>
      <c r="Q126" s="884"/>
      <c r="R126" s="884"/>
      <c r="S126" s="884"/>
      <c r="T126" s="884"/>
      <c r="U126" s="884"/>
      <c r="V126" s="884"/>
      <c r="W126" s="884"/>
      <c r="X126" s="884"/>
      <c r="Y126" s="884"/>
      <c r="Z126" s="884"/>
      <c r="AA126" s="884"/>
      <c r="AB126" s="884"/>
      <c r="AC126" s="884"/>
      <c r="AD126" s="884"/>
      <c r="AE126" s="884"/>
      <c r="AF126" s="884"/>
      <c r="AG126" s="884"/>
      <c r="AH126" s="884"/>
      <c r="AI126" s="884"/>
      <c r="AJ126" s="884"/>
      <c r="AK126" s="884"/>
      <c r="AL126" s="884"/>
      <c r="AM126" s="884"/>
      <c r="AN126" s="884"/>
      <c r="AO126" s="884"/>
      <c r="AP126" s="884"/>
      <c r="AQ126" s="884"/>
      <c r="AR126" s="884"/>
      <c r="AS126" s="884"/>
      <c r="AT126" s="884"/>
      <c r="AU126" s="884"/>
      <c r="AV126" s="884"/>
      <c r="AW126" s="884"/>
      <c r="AX126" s="884"/>
      <c r="AY126" s="884"/>
      <c r="AZ126" s="884"/>
      <c r="BA126" s="884"/>
      <c r="BB126" s="884"/>
      <c r="BC126" s="884"/>
      <c r="BD126" s="884"/>
      <c r="BE126" s="884"/>
      <c r="BF126" s="884"/>
      <c r="BG126" s="884"/>
      <c r="BH126" s="884"/>
      <c r="BI126" s="884"/>
      <c r="BJ126" s="884"/>
      <c r="BK126" s="884"/>
      <c r="BL126" s="884"/>
      <c r="BM126" s="884"/>
      <c r="BN126" s="884"/>
      <c r="BO126" s="884"/>
      <c r="BP126" s="884"/>
      <c r="BQ126" s="884"/>
      <c r="BR126" s="884"/>
      <c r="BS126" s="884"/>
      <c r="BT126" s="884"/>
      <c r="BU126" s="884"/>
      <c r="BV126" s="884"/>
      <c r="BW126" s="884"/>
      <c r="BX126" s="884"/>
      <c r="BY126" s="884"/>
      <c r="BZ126" s="884"/>
      <c r="CA126" s="884"/>
      <c r="CB126" s="884"/>
      <c r="CC126" s="884"/>
      <c r="CD126" s="884"/>
      <c r="CE126" s="884"/>
      <c r="CF126" s="884"/>
      <c r="CG126" s="884"/>
      <c r="CH126" s="884"/>
      <c r="CI126" s="884"/>
      <c r="CJ126" s="884"/>
      <c r="CK126" s="884"/>
      <c r="CL126" s="884"/>
      <c r="CM126" s="884"/>
      <c r="CN126" s="884"/>
      <c r="CO126" s="884"/>
      <c r="CP126" s="884"/>
      <c r="CQ126" s="884"/>
      <c r="CR126" s="884"/>
      <c r="CS126" s="884"/>
      <c r="CT126" s="884"/>
      <c r="CU126" s="884"/>
      <c r="CV126" s="884"/>
      <c r="CW126" s="884"/>
      <c r="CX126" s="884"/>
      <c r="CY126" s="884"/>
      <c r="CZ126" s="884"/>
      <c r="DA126" s="884"/>
      <c r="DB126" s="884"/>
      <c r="DC126" s="884"/>
      <c r="DD126" s="884"/>
      <c r="DE126" s="884"/>
      <c r="DF126" s="884"/>
      <c r="DG126" s="884"/>
      <c r="DH126" s="884"/>
      <c r="DI126" s="884"/>
      <c r="DJ126" s="884"/>
      <c r="DK126" s="884"/>
      <c r="DL126" s="884"/>
      <c r="DM126" s="884"/>
      <c r="DN126" s="884"/>
      <c r="DO126" s="884"/>
      <c r="DP126" s="884"/>
      <c r="DQ126" s="884"/>
      <c r="DR126" s="884"/>
      <c r="DS126" s="884"/>
      <c r="DT126" s="884"/>
      <c r="DU126" s="884"/>
      <c r="DV126" s="884"/>
      <c r="DW126" s="884"/>
      <c r="DX126" s="884"/>
      <c r="DY126" s="885"/>
      <c r="EP126" s="35" t="str">
        <f>IF(CNGE_2025_M1_Secc5_Sub1!$D132="","",CNGE_2025_M1_Secc5_Sub1!$D132)</f>
        <v/>
      </c>
    </row>
    <row r="127" spans="1:146" ht="14.25">
      <c r="B127" s="1014" t="str">
        <f>IF(AND(EK25&gt;0,F126=""),"Debido a seleccionó con una X la col. Otra institución anote el nombre de dicha(s) institución(es) ","")</f>
        <v/>
      </c>
      <c r="C127" s="1014"/>
      <c r="D127" s="1014"/>
      <c r="E127" s="1014"/>
      <c r="F127" s="1014"/>
      <c r="G127" s="1014"/>
      <c r="H127" s="1014"/>
      <c r="I127" s="1014"/>
      <c r="J127" s="1014"/>
      <c r="K127" s="1014"/>
      <c r="L127" s="1014"/>
      <c r="M127" s="1014"/>
      <c r="N127" s="1014"/>
      <c r="O127" s="1014"/>
      <c r="P127" s="1014"/>
      <c r="Q127" s="1014"/>
      <c r="R127" s="1014"/>
      <c r="S127" s="1014"/>
      <c r="T127" s="1014"/>
      <c r="U127" s="1014"/>
      <c r="V127" s="1014"/>
      <c r="W127" s="1014"/>
      <c r="X127" s="1014"/>
      <c r="Y127" s="1014"/>
      <c r="Z127" s="1014"/>
      <c r="AA127" s="1014"/>
      <c r="AB127" s="1014"/>
      <c r="AC127" s="1014"/>
      <c r="AD127" s="1014"/>
      <c r="AE127" s="1014"/>
      <c r="AF127" s="1014"/>
      <c r="AG127" s="1014"/>
      <c r="AH127" s="1014"/>
      <c r="AI127" s="1014"/>
      <c r="AJ127" s="1014"/>
      <c r="AK127" s="1014"/>
      <c r="AL127" s="1014"/>
      <c r="AM127" s="1014"/>
      <c r="AN127" s="1014"/>
      <c r="AO127" s="1014"/>
      <c r="AP127" s="1014"/>
      <c r="AQ127" s="1014"/>
      <c r="AR127" s="1014"/>
      <c r="AS127" s="1014"/>
      <c r="AT127" s="1014"/>
      <c r="AU127" s="1014"/>
      <c r="AV127" s="1014"/>
      <c r="AW127" s="1014"/>
      <c r="AX127" s="1014"/>
      <c r="AY127" s="1014"/>
      <c r="AZ127" s="1014"/>
      <c r="BA127" s="1014"/>
      <c r="BB127" s="1014"/>
      <c r="BC127" s="1014"/>
      <c r="BD127" s="1014"/>
      <c r="BE127" s="1014"/>
      <c r="BF127" s="1014"/>
      <c r="BG127" s="1014"/>
      <c r="BH127" s="1014"/>
      <c r="BI127" s="1014"/>
      <c r="BJ127" s="1014"/>
      <c r="BK127" s="1014"/>
      <c r="BL127" s="1014"/>
      <c r="BM127" s="1014"/>
      <c r="BN127" s="1014"/>
      <c r="BO127" s="1014"/>
      <c r="BP127" s="1014"/>
      <c r="BQ127" s="1014"/>
      <c r="BR127" s="1014"/>
      <c r="BS127" s="1014"/>
      <c r="BT127" s="1014"/>
      <c r="BU127" s="1014"/>
      <c r="BV127" s="1014"/>
      <c r="BW127" s="1014"/>
      <c r="BX127" s="1014"/>
      <c r="BY127" s="1014"/>
      <c r="BZ127" s="1014"/>
      <c r="CA127" s="1014"/>
      <c r="CB127" s="1014"/>
      <c r="CC127" s="1014"/>
      <c r="CD127" s="1014"/>
      <c r="CE127" s="1014"/>
      <c r="CF127" s="1014"/>
      <c r="CG127" s="1014"/>
      <c r="CH127" s="1014"/>
      <c r="CI127" s="1014"/>
      <c r="CJ127" s="1014"/>
      <c r="CK127" s="1014"/>
      <c r="CL127" s="1014"/>
      <c r="CM127" s="1014"/>
      <c r="CN127" s="1014"/>
      <c r="CO127" s="1014"/>
      <c r="CP127" s="1014"/>
      <c r="CQ127" s="1014"/>
      <c r="CR127" s="1014"/>
      <c r="CS127" s="1014"/>
      <c r="CT127" s="1014"/>
      <c r="CU127" s="1014"/>
      <c r="CV127" s="1014"/>
      <c r="CW127" s="1014"/>
      <c r="CX127" s="1014"/>
      <c r="CY127" s="1014"/>
      <c r="CZ127" s="1014"/>
      <c r="DA127" s="1014"/>
      <c r="DB127" s="1014"/>
      <c r="DC127" s="1014"/>
      <c r="DD127" s="1014"/>
      <c r="DE127" s="1014"/>
      <c r="DF127" s="1014"/>
      <c r="DG127" s="1014"/>
      <c r="DH127" s="1014"/>
      <c r="DI127" s="1014"/>
      <c r="DJ127" s="1014"/>
      <c r="DK127" s="1014"/>
      <c r="DL127" s="1014"/>
      <c r="DM127" s="1014"/>
      <c r="DN127" s="1014"/>
      <c r="DO127" s="1014"/>
      <c r="DP127" s="1014"/>
      <c r="DQ127" s="1014"/>
      <c r="DR127" s="1014"/>
      <c r="DS127" s="1014"/>
      <c r="DT127" s="1014"/>
      <c r="DU127" s="1014"/>
      <c r="DV127" s="1014"/>
      <c r="DW127" s="1014"/>
      <c r="DX127" s="1014"/>
      <c r="DY127" s="1014"/>
      <c r="DZ127" s="1014"/>
      <c r="EA127" s="1014"/>
      <c r="EP127" s="35" t="str">
        <f>IF(CNGE_2025_M1_Secc5_Sub1!$D133="","",CNGE_2025_M1_Secc5_Sub1!$D133)</f>
        <v/>
      </c>
    </row>
    <row r="128" spans="1:146" ht="14.25">
      <c r="C128" s="999" t="s">
        <v>5325</v>
      </c>
      <c r="D128" s="866"/>
      <c r="E128" s="866"/>
      <c r="F128" s="866"/>
      <c r="G128" s="866"/>
      <c r="H128" s="866"/>
      <c r="I128" s="866"/>
      <c r="J128" s="866"/>
      <c r="K128" s="866"/>
      <c r="L128" s="866"/>
      <c r="M128" s="866"/>
      <c r="N128" s="866"/>
      <c r="O128" s="866"/>
      <c r="P128" s="866"/>
      <c r="Q128" s="866"/>
      <c r="R128" s="866"/>
      <c r="S128" s="866"/>
      <c r="T128" s="866"/>
      <c r="U128" s="866"/>
      <c r="V128" s="866"/>
      <c r="W128" s="866"/>
      <c r="X128" s="866"/>
      <c r="Y128" s="866"/>
      <c r="Z128" s="866"/>
      <c r="AA128" s="866"/>
      <c r="AB128" s="866"/>
      <c r="AC128" s="866"/>
      <c r="AD128" s="866"/>
      <c r="AE128" s="866"/>
      <c r="AF128" s="866"/>
      <c r="AG128" s="866"/>
      <c r="AH128" s="866"/>
      <c r="AI128" s="866"/>
      <c r="AJ128" s="866"/>
      <c r="AK128" s="866"/>
      <c r="AL128" s="866"/>
      <c r="AM128" s="866"/>
      <c r="AN128" s="866"/>
      <c r="AO128" s="866"/>
      <c r="AP128" s="866"/>
      <c r="AQ128" s="866"/>
      <c r="AR128" s="866"/>
      <c r="AS128" s="866"/>
      <c r="AT128" s="866"/>
      <c r="AU128" s="866"/>
      <c r="AV128" s="866"/>
      <c r="AW128" s="866"/>
      <c r="AX128" s="866"/>
      <c r="AY128" s="866"/>
      <c r="AZ128" s="866"/>
      <c r="BA128" s="866"/>
      <c r="BB128" s="866"/>
      <c r="BC128" s="866"/>
      <c r="BD128" s="866"/>
      <c r="BE128" s="866"/>
      <c r="BF128" s="866"/>
      <c r="BG128" s="866"/>
      <c r="BH128" s="866"/>
      <c r="BI128" s="866"/>
      <c r="BJ128" s="866"/>
      <c r="BK128" s="866"/>
      <c r="BL128" s="866"/>
      <c r="BM128" s="866"/>
      <c r="BN128" s="866"/>
      <c r="BO128" s="866"/>
      <c r="BP128" s="866"/>
      <c r="BQ128" s="866"/>
      <c r="BR128" s="866"/>
      <c r="BS128" s="866"/>
      <c r="BT128" s="866"/>
      <c r="BU128" s="866"/>
      <c r="BV128" s="866"/>
      <c r="BW128" s="866"/>
      <c r="BX128" s="866"/>
      <c r="BY128" s="866"/>
      <c r="BZ128" s="866"/>
      <c r="CA128" s="866"/>
      <c r="CB128" s="866"/>
      <c r="CC128" s="866"/>
      <c r="CD128" s="866"/>
      <c r="CE128" s="866"/>
      <c r="CF128" s="866"/>
      <c r="CG128" s="866"/>
      <c r="CH128" s="866"/>
      <c r="CI128" s="866"/>
      <c r="CJ128" s="866"/>
      <c r="CK128" s="866"/>
      <c r="CL128" s="866"/>
      <c r="CM128" s="866"/>
      <c r="CN128" s="866"/>
      <c r="CO128" s="866"/>
      <c r="CP128" s="866"/>
      <c r="CQ128" s="866"/>
      <c r="CR128" s="866"/>
      <c r="CS128" s="866"/>
      <c r="CT128" s="866"/>
      <c r="CU128" s="866"/>
      <c r="CV128" s="866"/>
      <c r="CW128" s="866"/>
      <c r="CX128" s="866"/>
      <c r="CY128" s="866"/>
      <c r="CZ128" s="866"/>
      <c r="DA128" s="866"/>
      <c r="DB128" s="866"/>
      <c r="DC128" s="866"/>
      <c r="DD128" s="866"/>
      <c r="DE128" s="866"/>
      <c r="DF128" s="866"/>
      <c r="DG128" s="866"/>
      <c r="DH128" s="866"/>
      <c r="DI128" s="866"/>
      <c r="DJ128" s="866"/>
      <c r="DK128" s="866"/>
      <c r="DL128" s="866"/>
      <c r="DM128" s="866"/>
      <c r="DN128" s="866"/>
      <c r="DO128" s="866"/>
      <c r="DP128" s="866"/>
      <c r="DQ128" s="866"/>
      <c r="DR128" s="866"/>
      <c r="DS128" s="866"/>
      <c r="DT128" s="866"/>
      <c r="DU128" s="866"/>
      <c r="DV128" s="866"/>
      <c r="DW128" s="866"/>
      <c r="DX128" s="866"/>
      <c r="DY128" s="866"/>
      <c r="EP128" s="35" t="str">
        <f>IF(CNGE_2025_M1_Secc5_Sub1!$D134="","",CNGE_2025_M1_Secc5_Sub1!$D134)</f>
        <v/>
      </c>
    </row>
    <row r="129" spans="2:146" ht="60" customHeight="1">
      <c r="C129" s="1227"/>
      <c r="D129" s="884"/>
      <c r="E129" s="884"/>
      <c r="F129" s="884"/>
      <c r="G129" s="884"/>
      <c r="H129" s="884"/>
      <c r="I129" s="884"/>
      <c r="J129" s="884"/>
      <c r="K129" s="884"/>
      <c r="L129" s="884"/>
      <c r="M129" s="884"/>
      <c r="N129" s="884"/>
      <c r="O129" s="884"/>
      <c r="P129" s="884"/>
      <c r="Q129" s="884"/>
      <c r="R129" s="884"/>
      <c r="S129" s="884"/>
      <c r="T129" s="884"/>
      <c r="U129" s="884"/>
      <c r="V129" s="884"/>
      <c r="W129" s="884"/>
      <c r="X129" s="884"/>
      <c r="Y129" s="884"/>
      <c r="Z129" s="884"/>
      <c r="AA129" s="884"/>
      <c r="AB129" s="884"/>
      <c r="AC129" s="884"/>
      <c r="AD129" s="884"/>
      <c r="AE129" s="884"/>
      <c r="AF129" s="884"/>
      <c r="AG129" s="884"/>
      <c r="AH129" s="884"/>
      <c r="AI129" s="884"/>
      <c r="AJ129" s="884"/>
      <c r="AK129" s="884"/>
      <c r="AL129" s="884"/>
      <c r="AM129" s="884"/>
      <c r="AN129" s="884"/>
      <c r="AO129" s="884"/>
      <c r="AP129" s="884"/>
      <c r="AQ129" s="884"/>
      <c r="AR129" s="884"/>
      <c r="AS129" s="884"/>
      <c r="AT129" s="884"/>
      <c r="AU129" s="884"/>
      <c r="AV129" s="884"/>
      <c r="AW129" s="884"/>
      <c r="AX129" s="884"/>
      <c r="AY129" s="884"/>
      <c r="AZ129" s="884"/>
      <c r="BA129" s="884"/>
      <c r="BB129" s="884"/>
      <c r="BC129" s="884"/>
      <c r="BD129" s="884"/>
      <c r="BE129" s="884"/>
      <c r="BF129" s="884"/>
      <c r="BG129" s="884"/>
      <c r="BH129" s="884"/>
      <c r="BI129" s="884"/>
      <c r="BJ129" s="884"/>
      <c r="BK129" s="884"/>
      <c r="BL129" s="884"/>
      <c r="BM129" s="884"/>
      <c r="BN129" s="884"/>
      <c r="BO129" s="884"/>
      <c r="BP129" s="884"/>
      <c r="BQ129" s="884"/>
      <c r="BR129" s="884"/>
      <c r="BS129" s="884"/>
      <c r="BT129" s="884"/>
      <c r="BU129" s="884"/>
      <c r="BV129" s="884"/>
      <c r="BW129" s="884"/>
      <c r="BX129" s="884"/>
      <c r="BY129" s="884"/>
      <c r="BZ129" s="884"/>
      <c r="CA129" s="884"/>
      <c r="CB129" s="884"/>
      <c r="CC129" s="884"/>
      <c r="CD129" s="884"/>
      <c r="CE129" s="884"/>
      <c r="CF129" s="884"/>
      <c r="CG129" s="884"/>
      <c r="CH129" s="884"/>
      <c r="CI129" s="884"/>
      <c r="CJ129" s="884"/>
      <c r="CK129" s="884"/>
      <c r="CL129" s="884"/>
      <c r="CM129" s="884"/>
      <c r="CN129" s="884"/>
      <c r="CO129" s="884"/>
      <c r="CP129" s="884"/>
      <c r="CQ129" s="884"/>
      <c r="CR129" s="884"/>
      <c r="CS129" s="884"/>
      <c r="CT129" s="884"/>
      <c r="CU129" s="884"/>
      <c r="CV129" s="884"/>
      <c r="CW129" s="884"/>
      <c r="CX129" s="884"/>
      <c r="CY129" s="884"/>
      <c r="CZ129" s="884"/>
      <c r="DA129" s="884"/>
      <c r="DB129" s="884"/>
      <c r="DC129" s="884"/>
      <c r="DD129" s="884"/>
      <c r="DE129" s="884"/>
      <c r="DF129" s="884"/>
      <c r="DG129" s="884"/>
      <c r="DH129" s="884"/>
      <c r="DI129" s="884"/>
      <c r="DJ129" s="884"/>
      <c r="DK129" s="884"/>
      <c r="DL129" s="884"/>
      <c r="DM129" s="884"/>
      <c r="DN129" s="884"/>
      <c r="DO129" s="884"/>
      <c r="DP129" s="884"/>
      <c r="DQ129" s="884"/>
      <c r="DR129" s="884"/>
      <c r="DS129" s="884"/>
      <c r="DT129" s="884"/>
      <c r="DU129" s="884"/>
      <c r="DV129" s="884"/>
      <c r="DW129" s="884"/>
      <c r="DX129" s="884"/>
      <c r="DY129" s="885"/>
      <c r="EP129" s="35" t="str">
        <f>IF(CNGE_2025_M1_Secc5_Sub1!$D135="","",CNGE_2025_M1_Secc5_Sub1!$D135)</f>
        <v/>
      </c>
    </row>
    <row r="130" spans="2:146" ht="14.25">
      <c r="B130" s="988" t="str">
        <f>EF125</f>
        <v/>
      </c>
      <c r="C130" s="988"/>
      <c r="D130" s="988"/>
      <c r="E130" s="988"/>
      <c r="F130" s="988"/>
      <c r="G130" s="988"/>
      <c r="H130" s="988"/>
      <c r="I130" s="988"/>
      <c r="J130" s="988"/>
      <c r="K130" s="988"/>
      <c r="L130" s="988"/>
      <c r="M130" s="988"/>
      <c r="N130" s="988"/>
      <c r="O130" s="988"/>
      <c r="P130" s="988"/>
      <c r="Q130" s="988"/>
      <c r="R130" s="988"/>
      <c r="S130" s="988"/>
      <c r="T130" s="988"/>
      <c r="U130" s="988"/>
      <c r="V130" s="988"/>
      <c r="W130" s="988"/>
      <c r="X130" s="988"/>
      <c r="Y130" s="988"/>
      <c r="Z130" s="988"/>
      <c r="AA130" s="988"/>
      <c r="AB130" s="988"/>
      <c r="AC130" s="988"/>
      <c r="AD130" s="988"/>
      <c r="AE130" s="988"/>
      <c r="AF130" s="988"/>
      <c r="AG130" s="988"/>
      <c r="AH130" s="988"/>
      <c r="AI130" s="988"/>
      <c r="AJ130" s="988"/>
      <c r="AK130" s="988"/>
      <c r="AL130" s="988"/>
      <c r="AM130" s="988"/>
      <c r="AN130" s="988"/>
      <c r="AO130" s="988"/>
      <c r="AP130" s="988"/>
      <c r="AQ130" s="988"/>
      <c r="AR130" s="988"/>
      <c r="AS130" s="988"/>
      <c r="AT130" s="988"/>
      <c r="AU130" s="988"/>
      <c r="AV130" s="988"/>
      <c r="AW130" s="988"/>
      <c r="AX130" s="988"/>
      <c r="AY130" s="988"/>
      <c r="AZ130" s="988"/>
      <c r="BA130" s="988"/>
      <c r="BB130" s="988"/>
      <c r="BC130" s="988"/>
      <c r="BD130" s="988"/>
      <c r="BE130" s="988"/>
      <c r="BF130" s="988"/>
      <c r="BG130" s="988"/>
      <c r="BH130" s="988"/>
      <c r="BI130" s="988"/>
      <c r="BJ130" s="988"/>
      <c r="BK130" s="988"/>
      <c r="BL130" s="988"/>
      <c r="BM130" s="988"/>
      <c r="BN130" s="988"/>
      <c r="BO130" s="988"/>
      <c r="BP130" s="988"/>
      <c r="BQ130" s="988"/>
      <c r="BR130" s="988"/>
      <c r="BS130" s="988"/>
      <c r="BT130" s="988"/>
      <c r="BU130" s="988"/>
      <c r="BV130" s="988"/>
      <c r="BW130" s="988"/>
      <c r="BX130" s="988"/>
      <c r="BY130" s="988"/>
      <c r="BZ130" s="988"/>
      <c r="CA130" s="988"/>
      <c r="CB130" s="988"/>
      <c r="CC130" s="988"/>
      <c r="CD130" s="988"/>
      <c r="CE130" s="988"/>
      <c r="CF130" s="988"/>
      <c r="CG130" s="988"/>
      <c r="CH130" s="988"/>
      <c r="CI130" s="988"/>
      <c r="CJ130" s="988"/>
      <c r="CK130" s="988"/>
      <c r="CL130" s="988"/>
      <c r="CM130" s="988"/>
      <c r="CN130" s="988"/>
      <c r="CO130" s="988"/>
      <c r="CP130" s="988"/>
      <c r="CQ130" s="988"/>
      <c r="CR130" s="988"/>
      <c r="CS130" s="988"/>
      <c r="CT130" s="988"/>
      <c r="CU130" s="988"/>
      <c r="CV130" s="988"/>
      <c r="CW130" s="988"/>
      <c r="CX130" s="988"/>
      <c r="CY130" s="988"/>
      <c r="CZ130" s="988"/>
      <c r="DA130" s="988"/>
      <c r="DB130" s="988"/>
      <c r="DC130" s="988"/>
      <c r="DD130" s="988"/>
      <c r="DE130" s="988"/>
      <c r="DF130" s="988"/>
      <c r="DG130" s="988"/>
      <c r="DH130" s="988"/>
      <c r="DI130" s="988"/>
      <c r="DJ130" s="988"/>
      <c r="DK130" s="988"/>
      <c r="DL130" s="988"/>
      <c r="DM130" s="988"/>
      <c r="DN130" s="988"/>
      <c r="DO130" s="988"/>
      <c r="DP130" s="988"/>
      <c r="DQ130" s="988"/>
      <c r="DR130" s="988"/>
      <c r="DS130" s="988"/>
      <c r="DT130" s="988"/>
      <c r="DU130" s="988"/>
      <c r="DV130" s="988"/>
      <c r="DW130" s="988"/>
      <c r="DX130" s="988"/>
      <c r="DY130" s="988"/>
      <c r="DZ130" s="754"/>
      <c r="EA130" s="754"/>
      <c r="EB130" s="754"/>
      <c r="EP130" s="35" t="str">
        <f>IF(CNGE_2025_M1_Secc5_Sub1!$D136="","",CNGE_2025_M1_Secc5_Sub1!$D136)</f>
        <v/>
      </c>
    </row>
    <row r="131" spans="2:146" ht="14.25">
      <c r="B131" s="1026" t="str">
        <f>EJ125</f>
        <v/>
      </c>
      <c r="C131" s="1026"/>
      <c r="D131" s="1026"/>
      <c r="E131" s="1026"/>
      <c r="F131" s="1026"/>
      <c r="G131" s="1026"/>
      <c r="H131" s="1026"/>
      <c r="I131" s="1026"/>
      <c r="J131" s="1026"/>
      <c r="K131" s="1026"/>
      <c r="L131" s="1026"/>
      <c r="M131" s="1026"/>
      <c r="N131" s="1026"/>
      <c r="O131" s="1026"/>
      <c r="P131" s="1026"/>
      <c r="Q131" s="1026"/>
      <c r="R131" s="1026"/>
      <c r="S131" s="1026"/>
      <c r="T131" s="1026"/>
      <c r="U131" s="1026"/>
      <c r="V131" s="1026"/>
      <c r="W131" s="1026"/>
      <c r="X131" s="1026"/>
      <c r="Y131" s="1026"/>
      <c r="Z131" s="1026"/>
      <c r="AA131" s="1026"/>
      <c r="AB131" s="1026"/>
      <c r="AC131" s="1026"/>
      <c r="AD131" s="1026"/>
      <c r="AE131" s="1026"/>
      <c r="AF131" s="1026"/>
      <c r="AG131" s="1026"/>
      <c r="AH131" s="1026"/>
      <c r="AI131" s="1026"/>
      <c r="AJ131" s="1026"/>
      <c r="AK131" s="1026"/>
      <c r="AL131" s="1026"/>
      <c r="AM131" s="1026"/>
      <c r="AN131" s="1026"/>
      <c r="AO131" s="1026"/>
      <c r="AP131" s="1026"/>
      <c r="AQ131" s="1026"/>
      <c r="AR131" s="1026"/>
      <c r="AS131" s="1026"/>
      <c r="AT131" s="1026"/>
      <c r="AU131" s="1026"/>
      <c r="AV131" s="1026"/>
      <c r="AW131" s="1026"/>
      <c r="AX131" s="1026"/>
      <c r="AY131" s="1026"/>
      <c r="AZ131" s="1026"/>
      <c r="BA131" s="1026"/>
      <c r="BB131" s="1026"/>
      <c r="BC131" s="1026"/>
      <c r="BD131" s="1026"/>
      <c r="BE131" s="1026"/>
      <c r="BF131" s="1026"/>
      <c r="BG131" s="1026"/>
      <c r="BH131" s="1026"/>
      <c r="BI131" s="1026"/>
      <c r="BJ131" s="1026"/>
      <c r="BK131" s="1026"/>
      <c r="BL131" s="1026"/>
      <c r="BM131" s="1026"/>
      <c r="BN131" s="1026"/>
      <c r="BO131" s="1026"/>
      <c r="BP131" s="1026"/>
      <c r="BQ131" s="1026"/>
      <c r="BR131" s="1026"/>
      <c r="BS131" s="1026"/>
      <c r="BT131" s="1026"/>
      <c r="BU131" s="1026"/>
      <c r="BV131" s="1026"/>
      <c r="BW131" s="1026"/>
      <c r="BX131" s="1026"/>
      <c r="BY131" s="1026"/>
      <c r="BZ131" s="1026"/>
      <c r="CA131" s="1026"/>
      <c r="CB131" s="1026"/>
      <c r="CC131" s="1026"/>
      <c r="CD131" s="1026"/>
      <c r="CE131" s="1026"/>
      <c r="CF131" s="1026"/>
      <c r="CG131" s="1026"/>
      <c r="CH131" s="1026"/>
      <c r="CI131" s="1026"/>
      <c r="CJ131" s="1026"/>
      <c r="CK131" s="1026"/>
      <c r="CL131" s="1026"/>
      <c r="CM131" s="1026"/>
      <c r="CN131" s="1026"/>
      <c r="CO131" s="1026"/>
      <c r="CP131" s="1026"/>
      <c r="CQ131" s="1026"/>
      <c r="CR131" s="1026"/>
      <c r="CS131" s="1026"/>
      <c r="CT131" s="1026"/>
      <c r="CU131" s="1026"/>
      <c r="CV131" s="1026"/>
      <c r="CW131" s="1026"/>
      <c r="CX131" s="1026"/>
      <c r="CY131" s="1026"/>
      <c r="CZ131" s="1026"/>
      <c r="DA131" s="1026"/>
      <c r="DB131" s="1026"/>
      <c r="DC131" s="1026"/>
      <c r="DD131" s="1026"/>
      <c r="DE131" s="1026"/>
      <c r="DF131" s="1026"/>
      <c r="DG131" s="1026"/>
      <c r="DH131" s="1026"/>
      <c r="DI131" s="1026"/>
      <c r="DJ131" s="1026"/>
      <c r="DK131" s="1026"/>
      <c r="DL131" s="1026"/>
      <c r="DM131" s="1026"/>
      <c r="DN131" s="1026"/>
      <c r="DO131" s="1026"/>
      <c r="DP131" s="1026"/>
      <c r="DQ131" s="1026"/>
      <c r="DR131" s="1026"/>
      <c r="DS131" s="1026"/>
      <c r="DT131" s="1026"/>
      <c r="DU131" s="1026"/>
      <c r="DV131" s="1026"/>
      <c r="DW131" s="1026"/>
      <c r="DX131" s="1026"/>
      <c r="DY131" s="1026"/>
      <c r="DZ131" s="755"/>
      <c r="EA131" s="755"/>
      <c r="EB131" s="755"/>
      <c r="EP131" s="35" t="str">
        <f>IF(CNGE_2025_M1_Secc5_Sub1!$D137="","",CNGE_2025_M1_Secc5_Sub1!$D137)</f>
        <v/>
      </c>
    </row>
    <row r="132" spans="2:146" ht="14.25">
      <c r="B132" s="1014" t="str">
        <f>IF(EB125&gt;0,"Favor de verificar que no tenga información en celdas sombreadas","")</f>
        <v/>
      </c>
      <c r="C132" s="1014"/>
      <c r="D132" s="1014"/>
      <c r="E132" s="1014"/>
      <c r="F132" s="1014"/>
      <c r="G132" s="1014"/>
      <c r="H132" s="1014"/>
      <c r="I132" s="1014"/>
      <c r="J132" s="1014"/>
      <c r="K132" s="1014"/>
      <c r="L132" s="1014"/>
      <c r="M132" s="1014"/>
      <c r="N132" s="1014"/>
      <c r="O132" s="1014"/>
      <c r="P132" s="1014"/>
      <c r="Q132" s="1014"/>
      <c r="R132" s="1014"/>
      <c r="S132" s="1014"/>
      <c r="T132" s="1014"/>
      <c r="U132" s="1014"/>
      <c r="V132" s="1014"/>
      <c r="W132" s="1014"/>
      <c r="X132" s="1014"/>
      <c r="Y132" s="1014"/>
      <c r="Z132" s="1014"/>
      <c r="AA132" s="1014"/>
      <c r="AB132" s="1014"/>
      <c r="AC132" s="1014"/>
      <c r="AD132" s="1014"/>
      <c r="AE132" s="1014"/>
      <c r="AF132" s="1014"/>
      <c r="AG132" s="1014"/>
      <c r="AH132" s="1014"/>
      <c r="AI132" s="1014"/>
      <c r="AJ132" s="1014"/>
      <c r="AK132" s="1014"/>
      <c r="AL132" s="1014"/>
      <c r="AM132" s="1014"/>
      <c r="AN132" s="1014"/>
      <c r="AO132" s="1014"/>
      <c r="AP132" s="1014"/>
      <c r="AQ132" s="1014"/>
      <c r="AR132" s="1014"/>
      <c r="AS132" s="1014"/>
      <c r="AT132" s="1014"/>
      <c r="AU132" s="1014"/>
      <c r="AV132" s="1014"/>
      <c r="AW132" s="1014"/>
      <c r="AX132" s="1014"/>
      <c r="AY132" s="1014"/>
      <c r="AZ132" s="1014"/>
      <c r="BA132" s="1014"/>
      <c r="BB132" s="1014"/>
      <c r="BC132" s="1014"/>
      <c r="BD132" s="1014"/>
      <c r="BE132" s="1014"/>
      <c r="BF132" s="1014"/>
      <c r="BG132" s="1014"/>
      <c r="BH132" s="1014"/>
      <c r="BI132" s="1014"/>
      <c r="BJ132" s="1014"/>
      <c r="BK132" s="1014"/>
      <c r="BL132" s="1014"/>
      <c r="BM132" s="1014"/>
      <c r="BN132" s="1014"/>
      <c r="BO132" s="1014"/>
      <c r="BP132" s="1014"/>
      <c r="BQ132" s="1014"/>
      <c r="BR132" s="1014"/>
      <c r="BS132" s="1014"/>
      <c r="BT132" s="1014"/>
      <c r="BU132" s="1014"/>
      <c r="BV132" s="1014"/>
      <c r="BW132" s="1014"/>
      <c r="BX132" s="1014"/>
      <c r="BY132" s="1014"/>
      <c r="BZ132" s="1014"/>
      <c r="CA132" s="1014"/>
      <c r="CB132" s="1014"/>
      <c r="CC132" s="1014"/>
      <c r="CD132" s="1014"/>
      <c r="CE132" s="1014"/>
      <c r="CF132" s="1014"/>
      <c r="CG132" s="1014"/>
      <c r="CH132" s="1014"/>
      <c r="CI132" s="1014"/>
      <c r="CJ132" s="1014"/>
      <c r="CK132" s="1014"/>
      <c r="CL132" s="1014"/>
      <c r="CM132" s="1014"/>
      <c r="CN132" s="1014"/>
      <c r="CO132" s="1014"/>
      <c r="CP132" s="1014"/>
      <c r="CQ132" s="1014"/>
      <c r="CR132" s="1014"/>
      <c r="CS132" s="1014"/>
      <c r="CT132" s="1014"/>
      <c r="CU132" s="1014"/>
      <c r="CV132" s="1014"/>
      <c r="CW132" s="1014"/>
      <c r="CX132" s="1014"/>
      <c r="CY132" s="1014"/>
      <c r="CZ132" s="1014"/>
      <c r="DA132" s="1014"/>
      <c r="DB132" s="1014"/>
      <c r="DC132" s="1014"/>
      <c r="DD132" s="1014"/>
      <c r="DE132" s="1014"/>
      <c r="DF132" s="1014"/>
      <c r="DG132" s="1014"/>
      <c r="DH132" s="1014"/>
      <c r="DI132" s="1014"/>
      <c r="DJ132" s="1014"/>
      <c r="DK132" s="1014"/>
      <c r="DL132" s="1014"/>
      <c r="DM132" s="1014"/>
      <c r="DN132" s="1014"/>
      <c r="DO132" s="1014"/>
      <c r="DP132" s="1014"/>
      <c r="DQ132" s="1014"/>
      <c r="DR132" s="1014"/>
      <c r="DS132" s="1014"/>
      <c r="DT132" s="1014"/>
      <c r="DU132" s="1014"/>
      <c r="DV132" s="1014"/>
      <c r="DW132" s="1014"/>
      <c r="DX132" s="1014"/>
      <c r="DY132" s="1014"/>
      <c r="EP132" s="35" t="str">
        <f>IF(CNGE_2025_M1_Secc5_Sub1!$D138="","",CNGE_2025_M1_Secc5_Sub1!$D138)</f>
        <v/>
      </c>
    </row>
    <row r="133" spans="2:146" ht="14.25">
      <c r="EP133" s="35" t="str">
        <f>IF(CNGE_2025_M1_Secc5_Sub1!$D139="","",CNGE_2025_M1_Secc5_Sub1!$D139)</f>
        <v/>
      </c>
    </row>
    <row r="134" spans="2:146" ht="14.25">
      <c r="EP134" s="35" t="str">
        <f>IF(CNGE_2025_M1_Secc5_Sub1!$D140="","",CNGE_2025_M1_Secc5_Sub1!$D140)</f>
        <v/>
      </c>
    </row>
    <row r="135" spans="2:146" ht="14.25">
      <c r="EP135" s="35" t="str">
        <f>IF(CNGE_2025_M1_Secc5_Sub1!$D141="","",CNGE_2025_M1_Secc5_Sub1!$D141)</f>
        <v/>
      </c>
    </row>
    <row r="136" spans="2:146" ht="15" hidden="1" customHeight="1">
      <c r="EP136" s="35" t="str">
        <f>IF(CNGE_2025_M1_Secc5_Sub1!$D142="","",CNGE_2025_M1_Secc5_Sub1!$D142)</f>
        <v/>
      </c>
    </row>
    <row r="137" spans="2:146" ht="15" hidden="1" customHeight="1">
      <c r="EP137" s="35" t="str">
        <f>IF(CNGE_2025_M1_Secc5_Sub1!$D143="","",CNGE_2025_M1_Secc5_Sub1!$D143)</f>
        <v/>
      </c>
    </row>
    <row r="138" spans="2:146" ht="15" hidden="1" customHeight="1">
      <c r="EP138" s="35" t="str">
        <f>IF(CNGE_2025_M1_Secc5_Sub1!$D144="","",CNGE_2025_M1_Secc5_Sub1!$D144)</f>
        <v/>
      </c>
    </row>
    <row r="139" spans="2:146" ht="15" hidden="1" customHeight="1">
      <c r="EP139" s="35" t="str">
        <f>IF(CNGE_2025_M1_Secc5_Sub1!$D145="","",CNGE_2025_M1_Secc5_Sub1!$D145)</f>
        <v/>
      </c>
    </row>
    <row r="140" spans="2:146" ht="15" hidden="1" customHeight="1">
      <c r="EP140" s="35" t="str">
        <f>IF(CNGE_2025_M1_Secc5_Sub1!$D146="","",CNGE_2025_M1_Secc5_Sub1!$D146)</f>
        <v/>
      </c>
    </row>
    <row r="141" spans="2:146" ht="15" hidden="1" customHeight="1">
      <c r="EP141" s="35" t="str">
        <f>IF(CNGE_2025_M1_Secc5_Sub1!$D147="","",CNGE_2025_M1_Secc5_Sub1!$D147)</f>
        <v/>
      </c>
    </row>
    <row r="142" spans="2:146" ht="15" hidden="1" customHeight="1">
      <c r="EP142" s="35" t="str">
        <f>IF(CNGE_2025_M1_Secc5_Sub1!$D148="","",CNGE_2025_M1_Secc5_Sub1!$D148)</f>
        <v/>
      </c>
    </row>
    <row r="143" spans="2:146" ht="15" hidden="1" customHeight="1">
      <c r="EP143" s="35" t="str">
        <f>IF(CNGE_2025_M1_Secc5_Sub1!$D149="","",CNGE_2025_M1_Secc5_Sub1!$D149)</f>
        <v/>
      </c>
    </row>
    <row r="144" spans="2:146" ht="15" hidden="1" customHeight="1">
      <c r="EP144" s="35" t="str">
        <f>IF(CNGE_2025_M1_Secc5_Sub1!$D150="","",CNGE_2025_M1_Secc5_Sub1!$D150)</f>
        <v/>
      </c>
    </row>
    <row r="145" spans="146:146" ht="15" hidden="1" customHeight="1">
      <c r="EP145" s="746" t="s">
        <v>9111</v>
      </c>
    </row>
  </sheetData>
  <sheetProtection algorithmName="SHA-512" hashValue="PD145uhuuLtkJ0tPRnsYaqoyk21IOO8X8MYfkwGBZnz8kYaIsya8zASyduhLeBWpAZMDRp/cmzAVGLppqTUMdw==" saltValue="/9WJhP83W2sesaxAd2zhoA==" spinCount="100000" sheet="1" objects="1" scenarios="1"/>
  <mergeCells count="129">
    <mergeCell ref="ED23:EF23"/>
    <mergeCell ref="EH23:EJ23"/>
    <mergeCell ref="B130:DY130"/>
    <mergeCell ref="B131:DY131"/>
    <mergeCell ref="B132:DY132"/>
    <mergeCell ref="B127:EA127"/>
    <mergeCell ref="C129:DY129"/>
    <mergeCell ref="D40:G40"/>
    <mergeCell ref="D80:G80"/>
    <mergeCell ref="D111:G111"/>
    <mergeCell ref="D96:G96"/>
    <mergeCell ref="D93:G93"/>
    <mergeCell ref="D102:G102"/>
    <mergeCell ref="H22:H24"/>
    <mergeCell ref="D25:G25"/>
    <mergeCell ref="D83:G83"/>
    <mergeCell ref="D92:G92"/>
    <mergeCell ref="D30:G30"/>
    <mergeCell ref="D67:G67"/>
    <mergeCell ref="C126:E126"/>
    <mergeCell ref="D112:G112"/>
    <mergeCell ref="D122:G122"/>
    <mergeCell ref="D114:G114"/>
    <mergeCell ref="D73:G73"/>
    <mergeCell ref="B10:L10"/>
    <mergeCell ref="D104:G104"/>
    <mergeCell ref="D57:G57"/>
    <mergeCell ref="D32:G32"/>
    <mergeCell ref="D41:G41"/>
    <mergeCell ref="DV12:DY12"/>
    <mergeCell ref="D43:G43"/>
    <mergeCell ref="C128:DY128"/>
    <mergeCell ref="D85:G85"/>
    <mergeCell ref="D54:G54"/>
    <mergeCell ref="C20:DY20"/>
    <mergeCell ref="D94:G94"/>
    <mergeCell ref="D69:G69"/>
    <mergeCell ref="D119:G119"/>
    <mergeCell ref="F126:DY126"/>
    <mergeCell ref="D46:G46"/>
    <mergeCell ref="D124:G124"/>
    <mergeCell ref="C17:DY17"/>
    <mergeCell ref="D116:G116"/>
    <mergeCell ref="D91:G91"/>
    <mergeCell ref="D66:G66"/>
    <mergeCell ref="D106:G106"/>
    <mergeCell ref="C18:DY18"/>
    <mergeCell ref="D28:G28"/>
    <mergeCell ref="C16:DY16"/>
    <mergeCell ref="D34:G34"/>
    <mergeCell ref="DY22:DY24"/>
    <mergeCell ref="D26:G26"/>
    <mergeCell ref="D35:G35"/>
    <mergeCell ref="B14:DY14"/>
    <mergeCell ref="B5:DY5"/>
    <mergeCell ref="D65:G65"/>
    <mergeCell ref="D105:G105"/>
    <mergeCell ref="N10:O10"/>
    <mergeCell ref="D52:G52"/>
    <mergeCell ref="D49:G49"/>
    <mergeCell ref="D27:G27"/>
    <mergeCell ref="D76:G76"/>
    <mergeCell ref="D97:G97"/>
    <mergeCell ref="D72:G72"/>
    <mergeCell ref="D78:G78"/>
    <mergeCell ref="D87:G87"/>
    <mergeCell ref="D62:G62"/>
    <mergeCell ref="D56:G56"/>
    <mergeCell ref="D71:G71"/>
    <mergeCell ref="D58:G58"/>
    <mergeCell ref="D64:G64"/>
    <mergeCell ref="D98:G98"/>
    <mergeCell ref="D61:G61"/>
    <mergeCell ref="D75:G75"/>
    <mergeCell ref="D103:G103"/>
    <mergeCell ref="D118:G118"/>
    <mergeCell ref="D115:G115"/>
    <mergeCell ref="D90:G90"/>
    <mergeCell ref="D121:G121"/>
    <mergeCell ref="D74:G74"/>
    <mergeCell ref="D68:G68"/>
    <mergeCell ref="B1:DY1"/>
    <mergeCell ref="D82:G82"/>
    <mergeCell ref="D117:G117"/>
    <mergeCell ref="D55:G55"/>
    <mergeCell ref="I22:DX22"/>
    <mergeCell ref="D99:G99"/>
    <mergeCell ref="D36:G36"/>
    <mergeCell ref="D101:G101"/>
    <mergeCell ref="C22:G24"/>
    <mergeCell ref="B3:DY3"/>
    <mergeCell ref="C15:DY15"/>
    <mergeCell ref="D33:G33"/>
    <mergeCell ref="D42:G42"/>
    <mergeCell ref="D51:G51"/>
    <mergeCell ref="B7:DY7"/>
    <mergeCell ref="D53:G53"/>
    <mergeCell ref="D47:G47"/>
    <mergeCell ref="C19:DY19"/>
    <mergeCell ref="D29:G29"/>
    <mergeCell ref="D38:G38"/>
    <mergeCell ref="DV9:DY9"/>
    <mergeCell ref="D89:G89"/>
    <mergeCell ref="D79:G79"/>
    <mergeCell ref="D63:G63"/>
    <mergeCell ref="D123:G123"/>
    <mergeCell ref="D110:G110"/>
    <mergeCell ref="D59:G59"/>
    <mergeCell ref="D60:G60"/>
    <mergeCell ref="D100:G100"/>
    <mergeCell ref="D109:G109"/>
    <mergeCell ref="D84:G84"/>
    <mergeCell ref="D31:G31"/>
    <mergeCell ref="D45:G45"/>
    <mergeCell ref="D77:G77"/>
    <mergeCell ref="D108:G108"/>
    <mergeCell ref="D86:G86"/>
    <mergeCell ref="D95:G95"/>
    <mergeCell ref="D70:G70"/>
    <mergeCell ref="D48:G48"/>
    <mergeCell ref="D113:G113"/>
    <mergeCell ref="D88:G88"/>
    <mergeCell ref="D37:G37"/>
    <mergeCell ref="D39:G39"/>
    <mergeCell ref="D81:G81"/>
    <mergeCell ref="D50:G50"/>
    <mergeCell ref="D44:G44"/>
    <mergeCell ref="D120:G120"/>
    <mergeCell ref="D107:G107"/>
  </mergeCells>
  <phoneticPr fontId="61" type="noConversion"/>
  <conditionalFormatting sqref="C19:DY19">
    <cfRule type="expression" dxfId="23" priority="6">
      <formula>AND($EG$125&gt;0,$C$129="")</formula>
    </cfRule>
  </conditionalFormatting>
  <conditionalFormatting sqref="C20:DY20">
    <cfRule type="expression" dxfId="22" priority="4">
      <formula>AND(EK25&gt;0,F126="")</formula>
    </cfRule>
  </conditionalFormatting>
  <conditionalFormatting sqref="F126:DY126">
    <cfRule type="expression" dxfId="21" priority="3">
      <formula>AND(EK25=0,F126="")</formula>
    </cfRule>
    <cfRule type="expression" dxfId="20" priority="5">
      <formula>AND(EK25&gt;0,F126="")</formula>
    </cfRule>
  </conditionalFormatting>
  <conditionalFormatting sqref="I25:DY124">
    <cfRule type="expression" dxfId="19" priority="7">
      <formula>$H25="X"</formula>
    </cfRule>
  </conditionalFormatting>
  <dataValidations count="1">
    <dataValidation type="list" allowBlank="1" showInputMessage="1" showErrorMessage="1" sqref="H25:DY124">
      <formula1>"X"</formula1>
    </dataValidation>
  </dataValidations>
  <hyperlinks>
    <hyperlink ref="DV9" location="Índice!B45" display="Índice"/>
    <hyperlink ref="DV12" location="CNGE_2025_M1_Secc5_Sub3!A41" display="Pregunta 5.5"/>
  </hyperlinks>
  <printOptions horizontalCentered="1" verticalCentered="1"/>
  <pageMargins left="0.70866141732283472" right="0.70866141732283472" top="0.74803149606299213" bottom="0.74803149606299213" header="0.31496062992125978" footer="0.31496062992125978"/>
  <pageSetup scale="75" orientation="portrait" r:id="rId1"/>
  <headerFooter>
    <oddHeader>&amp;CMódulo 1 Sección V
Complemento 3</oddHeader>
    <oddFooter>&amp;LCenso Nacional de Gobiernos Estatales 2025&amp;R&amp;P de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142"/>
  <sheetViews>
    <sheetView showGridLines="0" view="pageBreakPreview" zoomScale="120" zoomScaleNormal="100" zoomScaleSheetLayoutView="120" workbookViewId="0"/>
  </sheetViews>
  <sheetFormatPr baseColWidth="10" defaultColWidth="0" defaultRowHeight="0" customHeight="1" zeroHeight="1"/>
  <cols>
    <col min="1" max="1" width="5.75" customWidth="1"/>
    <col min="2" max="38" width="3.75" customWidth="1"/>
    <col min="39" max="39" width="5.75" customWidth="1"/>
    <col min="40" max="40" width="3.75" hidden="1" customWidth="1"/>
    <col min="41" max="108" width="13.75" hidden="1" customWidth="1"/>
    <col min="109" max="16384" width="3.75" hidden="1"/>
  </cols>
  <sheetData>
    <row r="1" spans="1:38" ht="173.25" customHeight="1">
      <c r="A1" s="57"/>
      <c r="B1" s="1225" t="s">
        <v>0</v>
      </c>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6"/>
      <c r="AG1" s="866"/>
      <c r="AH1" s="866"/>
      <c r="AI1" s="866"/>
      <c r="AJ1" s="866"/>
      <c r="AK1" s="866"/>
      <c r="AL1" s="866"/>
    </row>
    <row r="2" spans="1:38" ht="15" customHeight="1">
      <c r="A2" s="5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8" ht="45" customHeight="1">
      <c r="A3" s="57"/>
      <c r="B3" s="867" t="s">
        <v>1</v>
      </c>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c r="AE3" s="866"/>
      <c r="AF3" s="866"/>
      <c r="AG3" s="866"/>
      <c r="AH3" s="866"/>
      <c r="AI3" s="866"/>
      <c r="AJ3" s="866"/>
      <c r="AK3" s="866"/>
      <c r="AL3" s="866"/>
    </row>
    <row r="4" spans="1:38" ht="15" customHeight="1">
      <c r="A4" s="57"/>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8" ht="45" customHeight="1">
      <c r="A5" s="57"/>
      <c r="B5" s="867" t="s">
        <v>2</v>
      </c>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c r="AE5" s="866"/>
      <c r="AF5" s="866"/>
      <c r="AG5" s="866"/>
      <c r="AH5" s="866"/>
      <c r="AI5" s="866"/>
      <c r="AJ5" s="866"/>
      <c r="AK5" s="866"/>
      <c r="AL5" s="866"/>
    </row>
    <row r="6" spans="1:38" ht="15" customHeight="1">
      <c r="A6" s="57"/>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row>
    <row r="7" spans="1:38" ht="60" customHeight="1">
      <c r="B7" s="869" t="s">
        <v>34</v>
      </c>
      <c r="C7" s="866"/>
      <c r="D7" s="866"/>
      <c r="E7" s="866"/>
      <c r="F7" s="866"/>
      <c r="G7" s="866"/>
      <c r="H7" s="866"/>
      <c r="I7" s="866"/>
      <c r="J7" s="866"/>
      <c r="K7" s="866"/>
      <c r="L7" s="866"/>
      <c r="M7" s="866"/>
      <c r="N7" s="866"/>
      <c r="O7" s="866"/>
      <c r="P7" s="866"/>
      <c r="Q7" s="866"/>
      <c r="R7" s="866"/>
      <c r="S7" s="866"/>
      <c r="T7" s="866"/>
      <c r="U7" s="866"/>
      <c r="V7" s="866"/>
      <c r="W7" s="866"/>
      <c r="X7" s="866"/>
      <c r="Y7" s="866"/>
      <c r="Z7" s="866"/>
      <c r="AA7" s="866"/>
      <c r="AB7" s="866"/>
      <c r="AC7" s="866"/>
      <c r="AD7" s="866"/>
      <c r="AE7" s="866"/>
      <c r="AF7" s="866"/>
      <c r="AG7" s="866"/>
      <c r="AH7" s="866"/>
      <c r="AI7" s="866"/>
      <c r="AJ7" s="866"/>
      <c r="AK7" s="866"/>
      <c r="AL7" s="866"/>
    </row>
    <row r="8" spans="1:38" ht="15" customHeight="1">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8" ht="15" customHeight="1" thickBot="1">
      <c r="A9" s="57"/>
      <c r="B9" s="5" t="s">
        <v>4</v>
      </c>
      <c r="C9" s="10"/>
      <c r="D9" s="10"/>
      <c r="E9" s="10"/>
      <c r="F9" s="10"/>
      <c r="G9" s="10"/>
      <c r="H9" s="10"/>
      <c r="I9" s="10"/>
      <c r="J9" s="10"/>
      <c r="K9" s="10"/>
      <c r="L9" s="10"/>
      <c r="M9" s="10"/>
      <c r="N9" s="5" t="s">
        <v>5</v>
      </c>
      <c r="O9" s="116"/>
      <c r="P9" s="10"/>
      <c r="Q9" s="10"/>
      <c r="R9" s="11"/>
      <c r="S9" s="5"/>
      <c r="T9" s="11"/>
      <c r="U9" s="11"/>
      <c r="V9" s="11"/>
      <c r="W9" s="11"/>
      <c r="X9" s="11"/>
      <c r="Y9" s="11"/>
      <c r="Z9" s="11"/>
      <c r="AA9" s="11"/>
      <c r="AB9" s="11"/>
      <c r="AI9" s="899" t="s">
        <v>3</v>
      </c>
      <c r="AJ9" s="866"/>
      <c r="AK9" s="866"/>
      <c r="AL9" s="866"/>
    </row>
    <row r="10" spans="1:38" ht="15" customHeight="1" thickBot="1">
      <c r="A10" s="57"/>
      <c r="B10" s="871" t="str">
        <f>IF(Presentación!B10="","",Presentación!B10)</f>
        <v>Veracruz de Ignacio de la Llave</v>
      </c>
      <c r="C10" s="872"/>
      <c r="D10" s="872"/>
      <c r="E10" s="872"/>
      <c r="F10" s="872"/>
      <c r="G10" s="872"/>
      <c r="H10" s="872"/>
      <c r="I10" s="872"/>
      <c r="J10" s="872"/>
      <c r="K10" s="872"/>
      <c r="L10" s="873"/>
      <c r="M10" s="37"/>
      <c r="N10" s="871" t="str">
        <f>IF(Presentación!N10="","",Presentación!N10)</f>
        <v>230</v>
      </c>
      <c r="O10" s="873"/>
      <c r="P10" s="37"/>
      <c r="Q10" s="37"/>
      <c r="R10" s="14"/>
      <c r="S10" s="37"/>
      <c r="T10" s="37"/>
      <c r="U10" s="7"/>
      <c r="V10" s="12"/>
      <c r="W10" s="12"/>
      <c r="X10" s="12"/>
      <c r="Y10" s="12"/>
      <c r="Z10" s="12"/>
      <c r="AA10" s="12"/>
      <c r="AB10" s="12"/>
      <c r="AC10" s="12"/>
      <c r="AD10" s="12"/>
      <c r="AE10" s="12"/>
      <c r="AF10" s="12"/>
      <c r="AG10" s="7"/>
      <c r="AH10" s="12"/>
      <c r="AI10" s="13"/>
    </row>
    <row r="11" spans="1:38" ht="15" customHeight="1">
      <c r="A11" s="57"/>
      <c r="B11" s="1"/>
      <c r="C11" s="1"/>
      <c r="D11" s="1"/>
      <c r="E11" s="1"/>
      <c r="F11" s="1"/>
      <c r="G11" s="1"/>
      <c r="H11" s="1"/>
      <c r="I11" s="1"/>
      <c r="J11" s="1"/>
      <c r="K11" s="1"/>
      <c r="L11" s="1"/>
      <c r="M11" s="1"/>
      <c r="N11" s="1"/>
      <c r="O11" s="1"/>
      <c r="P11" s="1"/>
      <c r="Q11" s="1"/>
      <c r="R11" s="15"/>
      <c r="S11" s="140"/>
      <c r="T11" s="140"/>
      <c r="U11" s="140"/>
      <c r="V11" s="140"/>
      <c r="W11" s="140"/>
      <c r="X11" s="140"/>
      <c r="Y11" s="140"/>
      <c r="Z11" s="140"/>
      <c r="AA11" s="140"/>
      <c r="AB11" s="140"/>
      <c r="AC11" s="140"/>
      <c r="AD11" s="16"/>
      <c r="AE11" s="140"/>
      <c r="AF11" s="140"/>
    </row>
    <row r="12" spans="1:38" ht="15" customHeight="1">
      <c r="A12" s="57"/>
      <c r="B12" s="1"/>
      <c r="C12" s="1"/>
      <c r="D12" s="1"/>
      <c r="E12" s="1"/>
      <c r="F12" s="1"/>
      <c r="G12" s="1"/>
      <c r="H12" s="1"/>
      <c r="I12" s="1"/>
      <c r="J12" s="1"/>
      <c r="K12" s="1"/>
      <c r="L12" s="1"/>
      <c r="M12" s="1"/>
      <c r="N12" s="1"/>
      <c r="O12" s="1"/>
      <c r="P12" s="1"/>
      <c r="Q12" s="1"/>
      <c r="R12" s="15"/>
      <c r="S12" s="140"/>
      <c r="T12" s="140"/>
      <c r="U12" s="140"/>
      <c r="V12" s="140"/>
      <c r="W12" s="140"/>
      <c r="X12" s="140"/>
      <c r="Y12" s="140"/>
      <c r="Z12" s="140"/>
      <c r="AA12" s="140"/>
      <c r="AB12" s="140"/>
      <c r="AI12" s="1222" t="s">
        <v>9087</v>
      </c>
      <c r="AJ12" s="866"/>
      <c r="AK12" s="866"/>
      <c r="AL12" s="866"/>
    </row>
    <row r="13" spans="1:38" ht="15" customHeight="1">
      <c r="A13" s="57"/>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row>
    <row r="14" spans="1:38" ht="15" customHeight="1">
      <c r="A14" s="57"/>
      <c r="B14" s="1012" t="s">
        <v>8978</v>
      </c>
      <c r="C14" s="1009"/>
      <c r="D14" s="1009"/>
      <c r="E14" s="1009"/>
      <c r="F14" s="1009"/>
      <c r="G14" s="1009"/>
      <c r="H14" s="1009"/>
      <c r="I14" s="1009"/>
      <c r="J14" s="1009"/>
      <c r="K14" s="1009"/>
      <c r="L14" s="1009"/>
      <c r="M14" s="1009"/>
      <c r="N14" s="1009"/>
      <c r="O14" s="1009"/>
      <c r="P14" s="1009"/>
      <c r="Q14" s="1009"/>
      <c r="R14" s="1009"/>
      <c r="S14" s="1009"/>
      <c r="T14" s="1009"/>
      <c r="U14" s="1009"/>
      <c r="V14" s="1009"/>
      <c r="W14" s="1009"/>
      <c r="X14" s="1009"/>
      <c r="Y14" s="1009"/>
      <c r="Z14" s="1009"/>
      <c r="AA14" s="1009"/>
      <c r="AB14" s="1009"/>
      <c r="AC14" s="1009"/>
      <c r="AD14" s="1009"/>
      <c r="AE14" s="1009"/>
      <c r="AF14" s="1009"/>
      <c r="AG14" s="1009"/>
      <c r="AH14" s="1009"/>
      <c r="AI14" s="1009"/>
      <c r="AJ14" s="1009"/>
      <c r="AK14" s="1009"/>
      <c r="AL14" s="1010"/>
    </row>
    <row r="15" spans="1:38" ht="15" customHeight="1">
      <c r="A15" s="57"/>
      <c r="B15" s="90"/>
      <c r="C15" s="1004" t="s">
        <v>9088</v>
      </c>
      <c r="D15" s="866"/>
      <c r="E15" s="866"/>
      <c r="F15" s="866"/>
      <c r="G15" s="866"/>
      <c r="H15" s="866"/>
      <c r="I15" s="866"/>
      <c r="J15" s="866"/>
      <c r="K15" s="866"/>
      <c r="L15" s="866"/>
      <c r="M15" s="866"/>
      <c r="N15" s="866"/>
      <c r="O15" s="866"/>
      <c r="P15" s="866"/>
      <c r="Q15" s="866"/>
      <c r="R15" s="866"/>
      <c r="S15" s="866"/>
      <c r="T15" s="866"/>
      <c r="U15" s="866"/>
      <c r="V15" s="866"/>
      <c r="W15" s="866"/>
      <c r="X15" s="866"/>
      <c r="Y15" s="866"/>
      <c r="Z15" s="866"/>
      <c r="AA15" s="866"/>
      <c r="AB15" s="866"/>
      <c r="AC15" s="866"/>
      <c r="AD15" s="866"/>
      <c r="AE15" s="866"/>
      <c r="AF15" s="866"/>
      <c r="AG15" s="866"/>
      <c r="AH15" s="866"/>
      <c r="AI15" s="866"/>
      <c r="AJ15" s="866"/>
      <c r="AK15" s="866"/>
      <c r="AL15" s="952"/>
    </row>
    <row r="16" spans="1:38" ht="24" customHeight="1">
      <c r="A16" s="57"/>
      <c r="B16" s="90"/>
      <c r="C16" s="998" t="s">
        <v>9112</v>
      </c>
      <c r="D16" s="866"/>
      <c r="E16" s="866"/>
      <c r="F16" s="866"/>
      <c r="G16" s="866"/>
      <c r="H16" s="866"/>
      <c r="I16" s="866"/>
      <c r="J16" s="866"/>
      <c r="K16" s="866"/>
      <c r="L16" s="866"/>
      <c r="M16" s="866"/>
      <c r="N16" s="866"/>
      <c r="O16" s="866"/>
      <c r="P16" s="866"/>
      <c r="Q16" s="866"/>
      <c r="R16" s="866"/>
      <c r="S16" s="866"/>
      <c r="T16" s="866"/>
      <c r="U16" s="866"/>
      <c r="V16" s="866"/>
      <c r="W16" s="866"/>
      <c r="X16" s="866"/>
      <c r="Y16" s="866"/>
      <c r="Z16" s="866"/>
      <c r="AA16" s="866"/>
      <c r="AB16" s="866"/>
      <c r="AC16" s="866"/>
      <c r="AD16" s="866"/>
      <c r="AE16" s="866"/>
      <c r="AF16" s="866"/>
      <c r="AG16" s="866"/>
      <c r="AH16" s="866"/>
      <c r="AI16" s="866"/>
      <c r="AJ16" s="866"/>
      <c r="AK16" s="866"/>
      <c r="AL16" s="952"/>
    </row>
    <row r="17" spans="1:60" ht="24" customHeight="1">
      <c r="A17" s="57"/>
      <c r="B17" s="90"/>
      <c r="C17" s="998" t="s">
        <v>9113</v>
      </c>
      <c r="D17" s="866"/>
      <c r="E17" s="866"/>
      <c r="F17" s="866"/>
      <c r="G17" s="866"/>
      <c r="H17" s="866"/>
      <c r="I17" s="866"/>
      <c r="J17" s="866"/>
      <c r="K17" s="866"/>
      <c r="L17" s="866"/>
      <c r="M17" s="866"/>
      <c r="N17" s="866"/>
      <c r="O17" s="866"/>
      <c r="P17" s="866"/>
      <c r="Q17" s="866"/>
      <c r="R17" s="866"/>
      <c r="S17" s="866"/>
      <c r="T17" s="866"/>
      <c r="U17" s="866"/>
      <c r="V17" s="866"/>
      <c r="W17" s="866"/>
      <c r="X17" s="866"/>
      <c r="Y17" s="866"/>
      <c r="Z17" s="866"/>
      <c r="AA17" s="866"/>
      <c r="AB17" s="866"/>
      <c r="AC17" s="866"/>
      <c r="AD17" s="866"/>
      <c r="AE17" s="866"/>
      <c r="AF17" s="866"/>
      <c r="AG17" s="866"/>
      <c r="AH17" s="866"/>
      <c r="AI17" s="866"/>
      <c r="AJ17" s="866"/>
      <c r="AK17" s="866"/>
      <c r="AL17" s="952"/>
    </row>
    <row r="18" spans="1:60" ht="15" customHeight="1">
      <c r="A18" s="57"/>
      <c r="B18" s="90"/>
      <c r="C18" s="1230" t="s">
        <v>9114</v>
      </c>
      <c r="D18" s="866"/>
      <c r="E18" s="866"/>
      <c r="F18" s="866"/>
      <c r="G18" s="866"/>
      <c r="H18" s="866"/>
      <c r="I18" s="866"/>
      <c r="J18" s="866"/>
      <c r="K18" s="866"/>
      <c r="L18" s="866"/>
      <c r="M18" s="866"/>
      <c r="N18" s="866"/>
      <c r="O18" s="866"/>
      <c r="P18" s="866"/>
      <c r="Q18" s="866"/>
      <c r="R18" s="866"/>
      <c r="S18" s="866"/>
      <c r="T18" s="866"/>
      <c r="U18" s="866"/>
      <c r="V18" s="866"/>
      <c r="W18" s="866"/>
      <c r="X18" s="866"/>
      <c r="Y18" s="866"/>
      <c r="Z18" s="866"/>
      <c r="AA18" s="866"/>
      <c r="AB18" s="866"/>
      <c r="AC18" s="866"/>
      <c r="AD18" s="866"/>
      <c r="AE18" s="866"/>
      <c r="AF18" s="866"/>
      <c r="AG18" s="866"/>
      <c r="AH18" s="866"/>
      <c r="AI18" s="866"/>
      <c r="AJ18" s="866"/>
      <c r="AK18" s="866"/>
      <c r="AL18" s="952"/>
    </row>
    <row r="19" spans="1:60" ht="15" customHeight="1">
      <c r="A19" s="57"/>
      <c r="B19" s="277"/>
      <c r="C19" s="1004" t="s">
        <v>9115</v>
      </c>
      <c r="D19" s="866"/>
      <c r="E19" s="866"/>
      <c r="F19" s="866"/>
      <c r="G19" s="866"/>
      <c r="H19" s="866"/>
      <c r="I19" s="866"/>
      <c r="J19" s="866"/>
      <c r="K19" s="866"/>
      <c r="L19" s="866"/>
      <c r="M19" s="866"/>
      <c r="N19" s="866"/>
      <c r="O19" s="866"/>
      <c r="P19" s="866"/>
      <c r="Q19" s="866"/>
      <c r="R19" s="866"/>
      <c r="S19" s="866"/>
      <c r="T19" s="866"/>
      <c r="U19" s="866"/>
      <c r="V19" s="866"/>
      <c r="W19" s="866"/>
      <c r="X19" s="866"/>
      <c r="Y19" s="866"/>
      <c r="Z19" s="866"/>
      <c r="AA19" s="866"/>
      <c r="AB19" s="866"/>
      <c r="AC19" s="866"/>
      <c r="AD19" s="866"/>
      <c r="AE19" s="866"/>
      <c r="AF19" s="866"/>
      <c r="AG19" s="866"/>
      <c r="AH19" s="866"/>
      <c r="AI19" s="866"/>
      <c r="AJ19" s="866"/>
      <c r="AK19" s="866"/>
      <c r="AL19" s="952"/>
    </row>
    <row r="20" spans="1:60" ht="24" customHeight="1">
      <c r="A20" s="57"/>
      <c r="B20" s="277"/>
      <c r="C20" s="1004" t="s">
        <v>9116</v>
      </c>
      <c r="D20" s="866"/>
      <c r="E20" s="866"/>
      <c r="F20" s="866"/>
      <c r="G20" s="866"/>
      <c r="H20" s="866"/>
      <c r="I20" s="866"/>
      <c r="J20" s="866"/>
      <c r="K20" s="866"/>
      <c r="L20" s="866"/>
      <c r="M20" s="866"/>
      <c r="N20" s="866"/>
      <c r="O20" s="866"/>
      <c r="P20" s="866"/>
      <c r="Q20" s="866"/>
      <c r="R20" s="866"/>
      <c r="S20" s="866"/>
      <c r="T20" s="866"/>
      <c r="U20" s="866"/>
      <c r="V20" s="866"/>
      <c r="W20" s="866"/>
      <c r="X20" s="866"/>
      <c r="Y20" s="866"/>
      <c r="Z20" s="866"/>
      <c r="AA20" s="866"/>
      <c r="AB20" s="866"/>
      <c r="AC20" s="866"/>
      <c r="AD20" s="866"/>
      <c r="AE20" s="866"/>
      <c r="AF20" s="866"/>
      <c r="AG20" s="866"/>
      <c r="AH20" s="866"/>
      <c r="AI20" s="866"/>
      <c r="AJ20" s="866"/>
      <c r="AK20" s="866"/>
      <c r="AL20" s="952"/>
    </row>
    <row r="21" spans="1:60" ht="24" customHeight="1">
      <c r="A21" s="57"/>
      <c r="B21" s="277"/>
      <c r="C21" s="1004" t="s">
        <v>9117</v>
      </c>
      <c r="D21" s="866"/>
      <c r="E21" s="866"/>
      <c r="F21" s="866"/>
      <c r="G21" s="866"/>
      <c r="H21" s="866"/>
      <c r="I21" s="866"/>
      <c r="J21" s="866"/>
      <c r="K21" s="866"/>
      <c r="L21" s="866"/>
      <c r="M21" s="866"/>
      <c r="N21" s="866"/>
      <c r="O21" s="866"/>
      <c r="P21" s="866"/>
      <c r="Q21" s="866"/>
      <c r="R21" s="866"/>
      <c r="S21" s="866"/>
      <c r="T21" s="866"/>
      <c r="U21" s="866"/>
      <c r="V21" s="866"/>
      <c r="W21" s="866"/>
      <c r="X21" s="866"/>
      <c r="Y21" s="866"/>
      <c r="Z21" s="866"/>
      <c r="AA21" s="866"/>
      <c r="AB21" s="866"/>
      <c r="AC21" s="866"/>
      <c r="AD21" s="866"/>
      <c r="AE21" s="866"/>
      <c r="AF21" s="866"/>
      <c r="AG21" s="866"/>
      <c r="AH21" s="866"/>
      <c r="AI21" s="866"/>
      <c r="AJ21" s="866"/>
      <c r="AK21" s="866"/>
      <c r="AL21" s="952"/>
    </row>
    <row r="22" spans="1:60" ht="36" customHeight="1">
      <c r="A22" s="57"/>
      <c r="B22" s="277"/>
      <c r="C22" s="1004" t="s">
        <v>9118</v>
      </c>
      <c r="D22" s="866"/>
      <c r="E22" s="866"/>
      <c r="F22" s="866"/>
      <c r="G22" s="866"/>
      <c r="H22" s="866"/>
      <c r="I22" s="866"/>
      <c r="J22" s="866"/>
      <c r="K22" s="866"/>
      <c r="L22" s="866"/>
      <c r="M22" s="866"/>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c r="AL22" s="952"/>
    </row>
    <row r="23" spans="1:60" ht="24" customHeight="1">
      <c r="A23" s="57"/>
      <c r="B23" s="277"/>
      <c r="C23" s="1004" t="s">
        <v>9119</v>
      </c>
      <c r="D23" s="866"/>
      <c r="E23" s="866"/>
      <c r="F23" s="866"/>
      <c r="G23" s="866"/>
      <c r="H23" s="866"/>
      <c r="I23" s="866"/>
      <c r="J23" s="866"/>
      <c r="K23" s="866"/>
      <c r="L23" s="866"/>
      <c r="M23" s="866"/>
      <c r="N23" s="866"/>
      <c r="O23" s="866"/>
      <c r="P23" s="866"/>
      <c r="Q23" s="866"/>
      <c r="R23" s="866"/>
      <c r="S23" s="866"/>
      <c r="T23" s="866"/>
      <c r="U23" s="866"/>
      <c r="V23" s="866"/>
      <c r="W23" s="866"/>
      <c r="X23" s="866"/>
      <c r="Y23" s="866"/>
      <c r="Z23" s="866"/>
      <c r="AA23" s="866"/>
      <c r="AB23" s="866"/>
      <c r="AC23" s="866"/>
      <c r="AD23" s="866"/>
      <c r="AE23" s="866"/>
      <c r="AF23" s="866"/>
      <c r="AG23" s="866"/>
      <c r="AH23" s="866"/>
      <c r="AI23" s="866"/>
      <c r="AJ23" s="866"/>
      <c r="AK23" s="866"/>
      <c r="AL23" s="952"/>
    </row>
    <row r="24" spans="1:60" ht="36" customHeight="1">
      <c r="A24" s="57"/>
      <c r="B24" s="88"/>
      <c r="C24" s="1011" t="s">
        <v>9120</v>
      </c>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c r="AL24" s="975"/>
    </row>
    <row r="25" spans="1:60" ht="15" customHeight="1">
      <c r="A25" s="57"/>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row>
    <row r="26" spans="1:60" ht="168" customHeight="1">
      <c r="A26" s="57"/>
      <c r="B26" s="11"/>
      <c r="C26" s="1006" t="s">
        <v>5433</v>
      </c>
      <c r="D26" s="1009"/>
      <c r="E26" s="1009"/>
      <c r="F26" s="1009"/>
      <c r="G26" s="1010"/>
      <c r="H26" s="1047" t="s">
        <v>5434</v>
      </c>
      <c r="I26" s="1010"/>
      <c r="J26" s="1233" t="s">
        <v>9121</v>
      </c>
      <c r="K26" s="1009"/>
      <c r="L26" s="1010"/>
      <c r="M26" s="1006" t="s">
        <v>9122</v>
      </c>
      <c r="N26" s="889"/>
      <c r="O26" s="889"/>
      <c r="P26" s="889"/>
      <c r="Q26" s="890"/>
      <c r="R26" s="1006" t="s">
        <v>9123</v>
      </c>
      <c r="S26" s="1009"/>
      <c r="T26" s="1010"/>
      <c r="U26" s="995" t="s">
        <v>9124</v>
      </c>
      <c r="V26" s="1009"/>
      <c r="W26" s="1010"/>
      <c r="X26" s="1231" t="s">
        <v>9125</v>
      </c>
      <c r="Y26" s="995" t="s">
        <v>9126</v>
      </c>
      <c r="Z26" s="1009"/>
      <c r="AA26" s="1010"/>
      <c r="AB26" s="1006" t="s">
        <v>9127</v>
      </c>
      <c r="AC26" s="1009"/>
      <c r="AD26" s="1010"/>
      <c r="AE26" s="1006" t="s">
        <v>9128</v>
      </c>
      <c r="AF26" s="1009"/>
      <c r="AG26" s="1010"/>
      <c r="AH26" s="1006" t="s">
        <v>9129</v>
      </c>
      <c r="AI26" s="1009"/>
      <c r="AJ26" s="1010"/>
      <c r="AK26" s="1232" t="s">
        <v>9130</v>
      </c>
      <c r="AL26" s="1010"/>
      <c r="AO26" s="1234" t="s">
        <v>5352</v>
      </c>
      <c r="AP26" s="1234"/>
      <c r="AQ26" s="1109" t="s">
        <v>9131</v>
      </c>
      <c r="AR26" s="1038"/>
      <c r="AS26" s="1038"/>
      <c r="AT26" s="1037" t="s">
        <v>5352</v>
      </c>
      <c r="AU26" s="1037"/>
      <c r="AV26" s="1109" t="s">
        <v>9132</v>
      </c>
      <c r="AW26" s="1038"/>
      <c r="AX26" s="1038"/>
      <c r="AY26" s="1235" t="s">
        <v>9133</v>
      </c>
      <c r="AZ26" s="1235"/>
      <c r="BA26" s="1109" t="s">
        <v>9134</v>
      </c>
      <c r="BB26" s="1038"/>
      <c r="BC26" s="1038"/>
      <c r="BD26" s="761" t="s">
        <v>5496</v>
      </c>
      <c r="BF26" s="986" t="s">
        <v>5108</v>
      </c>
      <c r="BG26" s="1038"/>
      <c r="BH26" s="1038"/>
    </row>
    <row r="27" spans="1:60" ht="15" customHeight="1">
      <c r="A27" s="57"/>
      <c r="B27" s="11"/>
      <c r="C27" s="1022"/>
      <c r="D27" s="974"/>
      <c r="E27" s="974"/>
      <c r="F27" s="974"/>
      <c r="G27" s="975"/>
      <c r="H27" s="1022"/>
      <c r="I27" s="975"/>
      <c r="J27" s="1022"/>
      <c r="K27" s="974"/>
      <c r="L27" s="975"/>
      <c r="M27" s="1021" t="s">
        <v>9135</v>
      </c>
      <c r="N27" s="890"/>
      <c r="O27" s="1021" t="s">
        <v>9136</v>
      </c>
      <c r="P27" s="889"/>
      <c r="Q27" s="890"/>
      <c r="R27" s="1022"/>
      <c r="S27" s="974"/>
      <c r="T27" s="975"/>
      <c r="U27" s="1022"/>
      <c r="V27" s="974"/>
      <c r="W27" s="975"/>
      <c r="X27" s="1063"/>
      <c r="Y27" s="1022"/>
      <c r="Z27" s="974"/>
      <c r="AA27" s="975"/>
      <c r="AB27" s="1022"/>
      <c r="AC27" s="974"/>
      <c r="AD27" s="975"/>
      <c r="AE27" s="1022"/>
      <c r="AF27" s="974"/>
      <c r="AG27" s="975"/>
      <c r="AH27" s="1022"/>
      <c r="AI27" s="974"/>
      <c r="AJ27" s="975"/>
      <c r="AK27" s="1022"/>
      <c r="AL27" s="975"/>
      <c r="AO27" s="756" t="s">
        <v>9137</v>
      </c>
      <c r="AP27" s="756" t="s">
        <v>9138</v>
      </c>
      <c r="AQ27" s="291" t="s">
        <v>5482</v>
      </c>
      <c r="AR27" s="292" t="s">
        <v>5118</v>
      </c>
      <c r="AS27" s="295" t="s">
        <v>5119</v>
      </c>
      <c r="AT27" s="704" t="s">
        <v>9139</v>
      </c>
      <c r="AU27" s="704" t="s">
        <v>9140</v>
      </c>
      <c r="AV27" s="291" t="s">
        <v>5482</v>
      </c>
      <c r="AW27" s="292" t="s">
        <v>5118</v>
      </c>
      <c r="AX27" s="295" t="s">
        <v>5119</v>
      </c>
      <c r="AY27" s="757" t="s">
        <v>9141</v>
      </c>
      <c r="AZ27" s="757" t="s">
        <v>9142</v>
      </c>
      <c r="BA27" s="291" t="s">
        <v>5482</v>
      </c>
      <c r="BB27" s="292" t="s">
        <v>5118</v>
      </c>
      <c r="BC27" s="295" t="s">
        <v>5119</v>
      </c>
      <c r="BD27" s="762" t="s">
        <v>9143</v>
      </c>
      <c r="BE27" s="764" t="s">
        <v>5116</v>
      </c>
      <c r="BF27" s="291" t="s">
        <v>5117</v>
      </c>
      <c r="BG27" s="292" t="s">
        <v>5118</v>
      </c>
      <c r="BH27" s="295" t="s">
        <v>5119</v>
      </c>
    </row>
    <row r="28" spans="1:60" ht="15" customHeight="1">
      <c r="A28" s="57"/>
      <c r="B28" s="11"/>
      <c r="C28" s="141" t="s">
        <v>5043</v>
      </c>
      <c r="D28" s="1020" t="str">
        <f>IF(CNGE_2025_M1_Secc5_Sub3!D68="","",CNGE_2025_M1_Secc5_Sub3!D68)</f>
        <v/>
      </c>
      <c r="E28" s="889"/>
      <c r="F28" s="889"/>
      <c r="G28" s="890"/>
      <c r="H28" s="1021" t="str">
        <f>IF(CNGE_2025_M1_Secc5_Sub3!H68="","",CNGE_2025_M1_Secc5_Sub3!H68)</f>
        <v/>
      </c>
      <c r="I28" s="890"/>
      <c r="J28" s="992"/>
      <c r="K28" s="884"/>
      <c r="L28" s="885"/>
      <c r="M28" s="1021" t="str">
        <f>IF(O28="","",VLOOKUP(O28,Presentación!$AL$3:$AN$574,2,FALSE))</f>
        <v/>
      </c>
      <c r="N28" s="890"/>
      <c r="O28" s="991"/>
      <c r="P28" s="884"/>
      <c r="Q28" s="885"/>
      <c r="R28" s="991"/>
      <c r="S28" s="884"/>
      <c r="T28" s="885"/>
      <c r="U28" s="992"/>
      <c r="V28" s="884"/>
      <c r="W28" s="885"/>
      <c r="X28" s="142" t="s">
        <v>9144</v>
      </c>
      <c r="Y28" s="992"/>
      <c r="Z28" s="884"/>
      <c r="AA28" s="885"/>
      <c r="AB28" s="992"/>
      <c r="AC28" s="884"/>
      <c r="AD28" s="885"/>
      <c r="AE28" s="992"/>
      <c r="AF28" s="884"/>
      <c r="AG28" s="885"/>
      <c r="AH28" s="992"/>
      <c r="AI28" s="884"/>
      <c r="AJ28" s="885"/>
      <c r="AK28" s="1021"/>
      <c r="AL28" s="890"/>
      <c r="AO28" s="758" t="e" cm="1">
        <f t="array" aca="1" ref="AO28" ca="1">_xlfn.TEXTJOIN("",TRUE,IFERROR((MID(U28,ROW(INDIRECT("1:"&amp;LEN(U28))),1)*1),""))</f>
        <v>#NAME?</v>
      </c>
      <c r="AP28" s="758" t="e">
        <f ca="1">IF(AND(U28&lt;&gt;"NS",U28&lt;&gt;"NA",LEN(AO28)&gt;8),1,0)</f>
        <v>#NAME?</v>
      </c>
      <c r="AQ28" s="293" t="e">
        <f ca="1">IF(SUM(AP28)=0,0,1)</f>
        <v>#NAME?</v>
      </c>
      <c r="AR28" s="294" t="e">
        <f ca="1">IF(AQ28=0,"",
IF(SUM($AQ$28:AQ28)=1,AS28,
IF($AQ$128&gt;SUM($AQ$28:AQ28),_xlfn.CONCAT(", ",AS28),
IF($AQ$128=SUM($AQ$28:AQ28),_xlfn.CONCAT(" y ",AS28)))))</f>
        <v>#NAME?</v>
      </c>
      <c r="AS28" s="89" t="s">
        <v>5120</v>
      </c>
      <c r="AT28" s="759" t="e" cm="1">
        <f t="array" aca="1" ref="AT28" ca="1">_xlfn.TEXTJOIN("",TRUE,IFERROR((MID(Y28,ROW(INDIRECT("1:"&amp;LEN(Y28))),1)*1),""))</f>
        <v>#NAME?</v>
      </c>
      <c r="AU28" s="759" t="e">
        <f t="shared" ref="AU28:AU59" ca="1" si="0">IF(AND(Y28&lt;&gt;"NS",Y28&lt;&gt;"NA",LEN(AT28)&gt;9),1,0)</f>
        <v>#NAME?</v>
      </c>
      <c r="AV28" s="293" t="e">
        <f ca="1">IF(SUM(AU28)=0,0,1)</f>
        <v>#NAME?</v>
      </c>
      <c r="AW28" s="294" t="e">
        <f ca="1">IF(AV28=0,"",
IF(SUM($AV$28:AV28)=1,AX28,
IF($AV$128&gt;SUM($AV$28:AV28),_xlfn.CONCAT(", ",AX28),
IF($AV$128=SUM($AV$28:AV28),_xlfn.CONCAT(" y ",AX28)))))</f>
        <v>#NAME?</v>
      </c>
      <c r="AX28" s="89" t="s">
        <v>5120</v>
      </c>
      <c r="AY28" s="760" t="e" cm="1">
        <f t="array" aca="1" ref="AY28" ca="1">_xlfn.TEXTJOIN("",TRUE,IFERROR((MID(AH28,ROW(INDIRECT("1:"&amp;LEN(AH28))),1)*1),""))</f>
        <v>#NAME?</v>
      </c>
      <c r="AZ28" s="760" t="e">
        <f t="shared" ref="AZ28:AZ59" ca="1" si="1">IF(OR(AH28="",AH28="NS",AH28="NA",LEN(AY28)=10),0,1)</f>
        <v>#NAME?</v>
      </c>
      <c r="BA28" s="293" t="e">
        <f ca="1">IF(SUM(AZ28)=0,0,1)</f>
        <v>#NAME?</v>
      </c>
      <c r="BB28" s="294" t="e">
        <f ca="1">IF(BA28=0,"",
IF(SUM($BA$28:BA28)=1,BC28,
IF($BA$128&gt;SUM($BA$28:BA28),_xlfn.CONCAT(", ",BC28),
IF($BA$128=SUM($BA$28:BA28),_xlfn.CONCAT(" y ",BC28)))))</f>
        <v>#NAME?</v>
      </c>
      <c r="BC28" s="89" t="s">
        <v>5120</v>
      </c>
      <c r="BD28" s="763"/>
      <c r="BE28" s="765">
        <f>IF(AND(COUNTBLANK(D28)=0,COUNTA(H28:W28,Y28:AJ28)=10),0,IF(AND(COUNTBLANK(D28)=1,COUNTA(H28:W28,Y28:AJ28)=2),0,1))</f>
        <v>0</v>
      </c>
      <c r="BF28" s="293">
        <f>IF(BE28=0,0,1)</f>
        <v>0</v>
      </c>
      <c r="BG28" s="294" t="str">
        <f>IF(BF28=0,"",
IF(SUM($BF$28:BF28)=1,BH28,
IF($BF$128&gt;SUM($BF$28:BF28),_xlfn.CONCAT(", ",BH28),
IF($BF$128=SUM($BF$28:BF28),_xlfn.CONCAT(" y ",BH28)))))</f>
        <v/>
      </c>
      <c r="BH28" s="89" t="s">
        <v>5120</v>
      </c>
    </row>
    <row r="29" spans="1:60" ht="15" customHeight="1">
      <c r="A29" s="57"/>
      <c r="B29" s="11"/>
      <c r="C29" s="31" t="s">
        <v>5045</v>
      </c>
      <c r="D29" s="1020" t="str">
        <f>IF(CNGE_2025_M1_Secc5_Sub3!D69="","",CNGE_2025_M1_Secc5_Sub3!D69)</f>
        <v/>
      </c>
      <c r="E29" s="889"/>
      <c r="F29" s="889"/>
      <c r="G29" s="890"/>
      <c r="H29" s="1021" t="str">
        <f>IF(CNGE_2025_M1_Secc5_Sub3!H69="","",CNGE_2025_M1_Secc5_Sub3!H69)</f>
        <v/>
      </c>
      <c r="I29" s="890"/>
      <c r="J29" s="992"/>
      <c r="K29" s="884"/>
      <c r="L29" s="885"/>
      <c r="M29" s="1021" t="str">
        <f>IF(O29="","",VLOOKUP(O29,Presentación!$AL$3:$AN$574,2,FALSE))</f>
        <v/>
      </c>
      <c r="N29" s="890"/>
      <c r="O29" s="991"/>
      <c r="P29" s="884"/>
      <c r="Q29" s="885"/>
      <c r="R29" s="991"/>
      <c r="S29" s="884"/>
      <c r="T29" s="885"/>
      <c r="U29" s="992"/>
      <c r="V29" s="884"/>
      <c r="W29" s="885"/>
      <c r="X29" s="30" t="s">
        <v>9144</v>
      </c>
      <c r="Y29" s="992"/>
      <c r="Z29" s="884"/>
      <c r="AA29" s="885"/>
      <c r="AB29" s="992"/>
      <c r="AC29" s="884"/>
      <c r="AD29" s="885"/>
      <c r="AE29" s="992"/>
      <c r="AF29" s="884"/>
      <c r="AG29" s="885"/>
      <c r="AH29" s="992"/>
      <c r="AI29" s="884"/>
      <c r="AJ29" s="885"/>
      <c r="AK29" s="992"/>
      <c r="AL29" s="885"/>
      <c r="AO29" s="758" t="e" cm="1">
        <f t="array" aca="1" ref="AO29" ca="1">_xlfn.TEXTJOIN("",TRUE,IFERROR((MID(U29,ROW(INDIRECT("1:"&amp;LEN(U29))),1)*1),""))</f>
        <v>#NAME?</v>
      </c>
      <c r="AP29" s="758" t="e">
        <f t="shared" ref="AP29:AP92" ca="1" si="2">IF(AND(U29&lt;&gt;"NS",U29&lt;&gt;"NA",LEN(AO29)&gt;8),1,0)</f>
        <v>#NAME?</v>
      </c>
      <c r="AQ29" s="293" t="e">
        <f t="shared" ref="AQ29:AQ92" ca="1" si="3">IF(SUM(AP29)=0,0,1)</f>
        <v>#NAME?</v>
      </c>
      <c r="AR29" s="294" t="e">
        <f ca="1">IF(AQ29=0,"",
IF(SUM($AQ$28:AQ29)=1,AS29,
IF($AQ$128&gt;SUM($AQ$28:AQ29),_xlfn.CONCAT(", ",AS29),
IF($AQ$128=SUM($AQ$28:AQ29),_xlfn.CONCAT(" y ",AS29)))))</f>
        <v>#NAME?</v>
      </c>
      <c r="AS29" s="89" t="s">
        <v>5121</v>
      </c>
      <c r="AT29" s="759" t="e" cm="1">
        <f t="array" aca="1" ref="AT29" ca="1">_xlfn.TEXTJOIN("",TRUE,IFERROR((MID(Y29,ROW(INDIRECT("1:"&amp;LEN(Y29))),1)*1),""))</f>
        <v>#NAME?</v>
      </c>
      <c r="AU29" s="759" t="e">
        <f t="shared" ca="1" si="0"/>
        <v>#NAME?</v>
      </c>
      <c r="AV29" s="293" t="e">
        <f t="shared" ref="AV29:AV92" ca="1" si="4">IF(SUM(AU29)=0,0,1)</f>
        <v>#NAME?</v>
      </c>
      <c r="AW29" s="294" t="e">
        <f ca="1">IF(AV29=0,"",
IF(SUM($AV$28:AV29)=1,AX29,
IF($AV$128&gt;SUM($AV$28:AV29),_xlfn.CONCAT(", ",AX29),
IF($AV$128=SUM($AV$28:AV29),_xlfn.CONCAT(" y ",AX29)))))</f>
        <v>#NAME?</v>
      </c>
      <c r="AX29" s="89" t="s">
        <v>5121</v>
      </c>
      <c r="AY29" s="760" t="e" cm="1">
        <f t="array" aca="1" ref="AY29" ca="1">_xlfn.TEXTJOIN("",TRUE,IFERROR((MID(AH29,ROW(INDIRECT("1:"&amp;LEN(AH29))),1)*1),""))</f>
        <v>#NAME?</v>
      </c>
      <c r="AZ29" s="760" t="e">
        <f t="shared" ca="1" si="1"/>
        <v>#NAME?</v>
      </c>
      <c r="BA29" s="293" t="e">
        <f t="shared" ref="BA29:BA92" ca="1" si="5">IF(SUM(AZ29)=0,0,1)</f>
        <v>#NAME?</v>
      </c>
      <c r="BB29" s="294" t="e">
        <f ca="1">IF(BA29=0,"",
IF(SUM($BA$28:BA29)=1,BC29,
IF($BA$128&gt;SUM($BA$28:BA29),_xlfn.CONCAT(", ",BC29),
IF($BA$128=SUM($BA$28:BA29),_xlfn.CONCAT(" y ",BC29)))))</f>
        <v>#NAME?</v>
      </c>
      <c r="BC29" s="89" t="s">
        <v>5121</v>
      </c>
      <c r="BD29" s="763">
        <f>IF(AND($AK29&lt;&gt;"",COUNTA(M29:W29,Y29)&gt;1),1,0)</f>
        <v>0</v>
      </c>
      <c r="BE29" s="765">
        <f>IF(AND(COUNTBLANK(D29)=0,COUNTA(H29:L29,AB29:AJ29)=5,AK29&lt;&gt;""),0,IF(AND(COUNTBLANK(D29)=0,COUNTA(H29:W29,Y29:AJ29)=10,AK29=""),0,IF(AND(COUNTBLANK(D29)=1,COUNTA(H29:W29,Y29:AJ29)=2),0,1)))</f>
        <v>0</v>
      </c>
      <c r="BF29" s="293">
        <f t="shared" ref="BF29:BF92" si="6">IF(BE29=0,0,1)</f>
        <v>0</v>
      </c>
      <c r="BG29" s="294" t="str">
        <f>IF(BF29=0,"",
IF(SUM($BF$28:BF29)=1,BH29,
IF($BF$128&gt;SUM($BF$28:BF29),_xlfn.CONCAT(", ",BH29),
IF($BF$128=SUM($BF$28:BF29),_xlfn.CONCAT(" y ",BH29)))))</f>
        <v/>
      </c>
      <c r="BH29" s="89" t="s">
        <v>5121</v>
      </c>
    </row>
    <row r="30" spans="1:60" ht="15" customHeight="1">
      <c r="A30" s="57"/>
      <c r="B30" s="11"/>
      <c r="C30" s="31" t="s">
        <v>5047</v>
      </c>
      <c r="D30" s="1020" t="str">
        <f>IF(CNGE_2025_M1_Secc5_Sub3!D70="","",CNGE_2025_M1_Secc5_Sub3!D70)</f>
        <v/>
      </c>
      <c r="E30" s="889"/>
      <c r="F30" s="889"/>
      <c r="G30" s="890"/>
      <c r="H30" s="1021" t="str">
        <f>IF(CNGE_2025_M1_Secc5_Sub3!H70="","",CNGE_2025_M1_Secc5_Sub3!H70)</f>
        <v/>
      </c>
      <c r="I30" s="890"/>
      <c r="J30" s="992"/>
      <c r="K30" s="884"/>
      <c r="L30" s="885"/>
      <c r="M30" s="1021" t="str">
        <f>IF(O30="","",VLOOKUP(O30,Presentación!$AL$3:$AN$574,2,FALSE))</f>
        <v/>
      </c>
      <c r="N30" s="890"/>
      <c r="O30" s="991"/>
      <c r="P30" s="884"/>
      <c r="Q30" s="885"/>
      <c r="R30" s="991"/>
      <c r="S30" s="884"/>
      <c r="T30" s="885"/>
      <c r="U30" s="992"/>
      <c r="V30" s="884"/>
      <c r="W30" s="885"/>
      <c r="X30" s="30" t="s">
        <v>9144</v>
      </c>
      <c r="Y30" s="992"/>
      <c r="Z30" s="884"/>
      <c r="AA30" s="885"/>
      <c r="AB30" s="992"/>
      <c r="AC30" s="884"/>
      <c r="AD30" s="885"/>
      <c r="AE30" s="992"/>
      <c r="AF30" s="884"/>
      <c r="AG30" s="885"/>
      <c r="AH30" s="992"/>
      <c r="AI30" s="884"/>
      <c r="AJ30" s="885"/>
      <c r="AK30" s="992"/>
      <c r="AL30" s="885"/>
      <c r="AO30" s="758" t="e" cm="1">
        <f t="array" aca="1" ref="AO30" ca="1">_xlfn.TEXTJOIN("",TRUE,IFERROR((MID(U30,ROW(INDIRECT("1:"&amp;LEN(U30))),1)*1),""))</f>
        <v>#NAME?</v>
      </c>
      <c r="AP30" s="758" t="e">
        <f t="shared" ca="1" si="2"/>
        <v>#NAME?</v>
      </c>
      <c r="AQ30" s="293" t="e">
        <f t="shared" ca="1" si="3"/>
        <v>#NAME?</v>
      </c>
      <c r="AR30" s="294" t="e">
        <f ca="1">IF(AQ30=0,"",
IF(SUM($AQ$28:AQ30)=1,AS30,
IF($AQ$128&gt;SUM($AQ$28:AQ30),_xlfn.CONCAT(", ",AS30),
IF($AQ$128=SUM($AQ$28:AQ30),_xlfn.CONCAT(" y ",AS30)))))</f>
        <v>#NAME?</v>
      </c>
      <c r="AS30" s="89" t="s">
        <v>5122</v>
      </c>
      <c r="AT30" s="759" t="e" cm="1">
        <f t="array" aca="1" ref="AT30" ca="1">_xlfn.TEXTJOIN("",TRUE,IFERROR((MID(Y30,ROW(INDIRECT("1:"&amp;LEN(Y30))),1)*1),""))</f>
        <v>#NAME?</v>
      </c>
      <c r="AU30" s="759" t="e">
        <f t="shared" ca="1" si="0"/>
        <v>#NAME?</v>
      </c>
      <c r="AV30" s="293" t="e">
        <f t="shared" ca="1" si="4"/>
        <v>#NAME?</v>
      </c>
      <c r="AW30" s="294" t="e">
        <f ca="1">IF(AV30=0,"",
IF(SUM($AV$28:AV30)=1,AX30,
IF($AV$128&gt;SUM($AV$28:AV30),_xlfn.CONCAT(", ",AX30),
IF($AV$128=SUM($AV$28:AV30),_xlfn.CONCAT(" y ",AX30)))))</f>
        <v>#NAME?</v>
      </c>
      <c r="AX30" s="89" t="s">
        <v>5122</v>
      </c>
      <c r="AY30" s="760" t="e" cm="1">
        <f t="array" aca="1" ref="AY30" ca="1">_xlfn.TEXTJOIN("",TRUE,IFERROR((MID(AH30,ROW(INDIRECT("1:"&amp;LEN(AH30))),1)*1),""))</f>
        <v>#NAME?</v>
      </c>
      <c r="AZ30" s="760" t="e">
        <f t="shared" ca="1" si="1"/>
        <v>#NAME?</v>
      </c>
      <c r="BA30" s="293" t="e">
        <f t="shared" ca="1" si="5"/>
        <v>#NAME?</v>
      </c>
      <c r="BB30" s="294" t="e">
        <f ca="1">IF(BA30=0,"",
IF(SUM($BA$28:BA30)=1,BC30,
IF($BA$128&gt;SUM($BA$28:BA30),_xlfn.CONCAT(", ",BC30),
IF($BA$128=SUM($BA$28:BA30),_xlfn.CONCAT(" y ",BC30)))))</f>
        <v>#NAME?</v>
      </c>
      <c r="BC30" s="89" t="s">
        <v>5122</v>
      </c>
      <c r="BD30" s="763">
        <f t="shared" ref="BD30:BD60" si="7">IF(AND($AK30&lt;&gt;"",COUNTA(M30:W30,Y30)&gt;1),1,0)</f>
        <v>0</v>
      </c>
      <c r="BE30" s="765">
        <f t="shared" ref="BE30:BE93" si="8">IF(AND(COUNTBLANK(D30)=0,COUNTA(H30:L30,AB30:AJ30)=5,AK30&lt;&gt;""),0,IF(AND(COUNTBLANK(D30)=0,COUNTA(H30:W30,Y30:AJ30)=10,AK30=""),0,IF(AND(COUNTBLANK(D30)=1,COUNTA(H30:W30,Y30:AJ30)=2),0,1)))</f>
        <v>0</v>
      </c>
      <c r="BF30" s="293">
        <f t="shared" si="6"/>
        <v>0</v>
      </c>
      <c r="BG30" s="294" t="str">
        <f>IF(BF30=0,"",
IF(SUM($BF$28:BF30)=1,BH30,
IF($BF$128&gt;SUM($BF$28:BF30),_xlfn.CONCAT(", ",BH30),
IF($BF$128=SUM($BF$28:BF30),_xlfn.CONCAT(" y ",BH30)))))</f>
        <v/>
      </c>
      <c r="BH30" s="89" t="s">
        <v>5122</v>
      </c>
    </row>
    <row r="31" spans="1:60" ht="15" customHeight="1">
      <c r="A31" s="57"/>
      <c r="B31" s="11"/>
      <c r="C31" s="31" t="s">
        <v>5049</v>
      </c>
      <c r="D31" s="1020" t="str">
        <f>IF(CNGE_2025_M1_Secc5_Sub3!D71="","",CNGE_2025_M1_Secc5_Sub3!D71)</f>
        <v/>
      </c>
      <c r="E31" s="889"/>
      <c r="F31" s="889"/>
      <c r="G31" s="890"/>
      <c r="H31" s="1021" t="str">
        <f>IF(CNGE_2025_M1_Secc5_Sub3!H71="","",CNGE_2025_M1_Secc5_Sub3!H71)</f>
        <v/>
      </c>
      <c r="I31" s="890"/>
      <c r="J31" s="992"/>
      <c r="K31" s="884"/>
      <c r="L31" s="885"/>
      <c r="M31" s="1021" t="str">
        <f>IF(O31="","",VLOOKUP(O31,Presentación!$AL$3:$AN$574,2,FALSE))</f>
        <v/>
      </c>
      <c r="N31" s="890"/>
      <c r="O31" s="991"/>
      <c r="P31" s="884"/>
      <c r="Q31" s="885"/>
      <c r="R31" s="991"/>
      <c r="S31" s="884"/>
      <c r="T31" s="885"/>
      <c r="U31" s="992"/>
      <c r="V31" s="884"/>
      <c r="W31" s="885"/>
      <c r="X31" s="30" t="s">
        <v>9144</v>
      </c>
      <c r="Y31" s="992"/>
      <c r="Z31" s="884"/>
      <c r="AA31" s="885"/>
      <c r="AB31" s="992"/>
      <c r="AC31" s="884"/>
      <c r="AD31" s="885"/>
      <c r="AE31" s="992"/>
      <c r="AF31" s="884"/>
      <c r="AG31" s="885"/>
      <c r="AH31" s="992"/>
      <c r="AI31" s="884"/>
      <c r="AJ31" s="885"/>
      <c r="AK31" s="992"/>
      <c r="AL31" s="885"/>
      <c r="AO31" s="758" t="e" cm="1">
        <f t="array" aca="1" ref="AO31" ca="1">_xlfn.TEXTJOIN("",TRUE,IFERROR((MID(U31,ROW(INDIRECT("1:"&amp;LEN(U31))),1)*1),""))</f>
        <v>#NAME?</v>
      </c>
      <c r="AP31" s="758" t="e">
        <f t="shared" ca="1" si="2"/>
        <v>#NAME?</v>
      </c>
      <c r="AQ31" s="293" t="e">
        <f t="shared" ca="1" si="3"/>
        <v>#NAME?</v>
      </c>
      <c r="AR31" s="294" t="e">
        <f ca="1">IF(AQ31=0,"",
IF(SUM($AQ$28:AQ31)=1,AS31,
IF($AQ$128&gt;SUM($AQ$28:AQ31),_xlfn.CONCAT(", ",AS31),
IF($AQ$128=SUM($AQ$28:AQ31),_xlfn.CONCAT(" y ",AS31)))))</f>
        <v>#NAME?</v>
      </c>
      <c r="AS31" s="89" t="s">
        <v>5123</v>
      </c>
      <c r="AT31" s="759" t="e" cm="1">
        <f t="array" aca="1" ref="AT31" ca="1">_xlfn.TEXTJOIN("",TRUE,IFERROR((MID(Y31,ROW(INDIRECT("1:"&amp;LEN(Y31))),1)*1),""))</f>
        <v>#NAME?</v>
      </c>
      <c r="AU31" s="759" t="e">
        <f t="shared" ca="1" si="0"/>
        <v>#NAME?</v>
      </c>
      <c r="AV31" s="293" t="e">
        <f t="shared" ca="1" si="4"/>
        <v>#NAME?</v>
      </c>
      <c r="AW31" s="294" t="e">
        <f ca="1">IF(AV31=0,"",
IF(SUM($AV$28:AV31)=1,AX31,
IF($AV$128&gt;SUM($AV$28:AV31),_xlfn.CONCAT(", ",AX31),
IF($AV$128=SUM($AV$28:AV31),_xlfn.CONCAT(" y ",AX31)))))</f>
        <v>#NAME?</v>
      </c>
      <c r="AX31" s="89" t="s">
        <v>5123</v>
      </c>
      <c r="AY31" s="760" t="e" cm="1">
        <f t="array" aca="1" ref="AY31" ca="1">_xlfn.TEXTJOIN("",TRUE,IFERROR((MID(AH31,ROW(INDIRECT("1:"&amp;LEN(AH31))),1)*1),""))</f>
        <v>#NAME?</v>
      </c>
      <c r="AZ31" s="760" t="e">
        <f t="shared" ca="1" si="1"/>
        <v>#NAME?</v>
      </c>
      <c r="BA31" s="293" t="e">
        <f t="shared" ca="1" si="5"/>
        <v>#NAME?</v>
      </c>
      <c r="BB31" s="294" t="e">
        <f ca="1">IF(BA31=0,"",
IF(SUM($BA$28:BA31)=1,BC31,
IF($BA$128&gt;SUM($BA$28:BA31),_xlfn.CONCAT(", ",BC31),
IF($BA$128=SUM($BA$28:BA31),_xlfn.CONCAT(" y ",BC31)))))</f>
        <v>#NAME?</v>
      </c>
      <c r="BC31" s="89" t="s">
        <v>5123</v>
      </c>
      <c r="BD31" s="763">
        <f t="shared" si="7"/>
        <v>0</v>
      </c>
      <c r="BE31" s="765">
        <f t="shared" si="8"/>
        <v>0</v>
      </c>
      <c r="BF31" s="293">
        <f t="shared" si="6"/>
        <v>0</v>
      </c>
      <c r="BG31" s="294" t="str">
        <f>IF(BF31=0,"",
IF(SUM($BF$28:BF31)=1,BH31,
IF($BF$128&gt;SUM($BF$28:BF31),_xlfn.CONCAT(", ",BH31),
IF($BF$128=SUM($BF$28:BF31),_xlfn.CONCAT(" y ",BH31)))))</f>
        <v/>
      </c>
      <c r="BH31" s="89" t="s">
        <v>5123</v>
      </c>
    </row>
    <row r="32" spans="1:60" ht="15" customHeight="1">
      <c r="A32" s="57"/>
      <c r="B32" s="11"/>
      <c r="C32" s="31" t="s">
        <v>5051</v>
      </c>
      <c r="D32" s="1020" t="str">
        <f>IF(CNGE_2025_M1_Secc5_Sub3!D72="","",CNGE_2025_M1_Secc5_Sub3!D72)</f>
        <v/>
      </c>
      <c r="E32" s="889"/>
      <c r="F32" s="889"/>
      <c r="G32" s="890"/>
      <c r="H32" s="1021" t="str">
        <f>IF(CNGE_2025_M1_Secc5_Sub3!H72="","",CNGE_2025_M1_Secc5_Sub3!H72)</f>
        <v/>
      </c>
      <c r="I32" s="890"/>
      <c r="J32" s="992"/>
      <c r="K32" s="884"/>
      <c r="L32" s="885"/>
      <c r="M32" s="1021" t="str">
        <f>IF(O32="","",VLOOKUP(O32,Presentación!$AL$3:$AN$574,2,FALSE))</f>
        <v/>
      </c>
      <c r="N32" s="890"/>
      <c r="O32" s="991"/>
      <c r="P32" s="884"/>
      <c r="Q32" s="885"/>
      <c r="R32" s="991"/>
      <c r="S32" s="884"/>
      <c r="T32" s="885"/>
      <c r="U32" s="992"/>
      <c r="V32" s="884"/>
      <c r="W32" s="885"/>
      <c r="X32" s="30" t="s">
        <v>9144</v>
      </c>
      <c r="Y32" s="992"/>
      <c r="Z32" s="884"/>
      <c r="AA32" s="885"/>
      <c r="AB32" s="992"/>
      <c r="AC32" s="884"/>
      <c r="AD32" s="885"/>
      <c r="AE32" s="992"/>
      <c r="AF32" s="884"/>
      <c r="AG32" s="885"/>
      <c r="AH32" s="992"/>
      <c r="AI32" s="884"/>
      <c r="AJ32" s="885"/>
      <c r="AK32" s="992"/>
      <c r="AL32" s="885"/>
      <c r="AO32" s="758" t="e" cm="1">
        <f t="array" aca="1" ref="AO32" ca="1">_xlfn.TEXTJOIN("",TRUE,IFERROR((MID(U32,ROW(INDIRECT("1:"&amp;LEN(U32))),1)*1),""))</f>
        <v>#NAME?</v>
      </c>
      <c r="AP32" s="758" t="e">
        <f t="shared" ca="1" si="2"/>
        <v>#NAME?</v>
      </c>
      <c r="AQ32" s="293" t="e">
        <f t="shared" ca="1" si="3"/>
        <v>#NAME?</v>
      </c>
      <c r="AR32" s="294" t="e">
        <f ca="1">IF(AQ32=0,"",
IF(SUM($AQ$28:AQ32)=1,AS32,
IF($AQ$128&gt;SUM($AQ$28:AQ32),_xlfn.CONCAT(", ",AS32),
IF($AQ$128=SUM($AQ$28:AQ32),_xlfn.CONCAT(" y ",AS32)))))</f>
        <v>#NAME?</v>
      </c>
      <c r="AS32" s="89" t="s">
        <v>5124</v>
      </c>
      <c r="AT32" s="759" t="e" cm="1">
        <f t="array" aca="1" ref="AT32" ca="1">_xlfn.TEXTJOIN("",TRUE,IFERROR((MID(Y32,ROW(INDIRECT("1:"&amp;LEN(Y32))),1)*1),""))</f>
        <v>#NAME?</v>
      </c>
      <c r="AU32" s="759" t="e">
        <f t="shared" ca="1" si="0"/>
        <v>#NAME?</v>
      </c>
      <c r="AV32" s="293" t="e">
        <f t="shared" ca="1" si="4"/>
        <v>#NAME?</v>
      </c>
      <c r="AW32" s="294" t="e">
        <f ca="1">IF(AV32=0,"",
IF(SUM($AV$28:AV32)=1,AX32,
IF($AV$128&gt;SUM($AV$28:AV32),_xlfn.CONCAT(", ",AX32),
IF($AV$128=SUM($AV$28:AV32),_xlfn.CONCAT(" y ",AX32)))))</f>
        <v>#NAME?</v>
      </c>
      <c r="AX32" s="89" t="s">
        <v>5124</v>
      </c>
      <c r="AY32" s="760" t="e" cm="1">
        <f t="array" aca="1" ref="AY32" ca="1">_xlfn.TEXTJOIN("",TRUE,IFERROR((MID(AH32,ROW(INDIRECT("1:"&amp;LEN(AH32))),1)*1),""))</f>
        <v>#NAME?</v>
      </c>
      <c r="AZ32" s="760" t="e">
        <f t="shared" ca="1" si="1"/>
        <v>#NAME?</v>
      </c>
      <c r="BA32" s="293" t="e">
        <f t="shared" ca="1" si="5"/>
        <v>#NAME?</v>
      </c>
      <c r="BB32" s="294" t="e">
        <f ca="1">IF(BA32=0,"",
IF(SUM($BA$28:BA32)=1,BC32,
IF($BA$128&gt;SUM($BA$28:BA32),_xlfn.CONCAT(", ",BC32),
IF($BA$128=SUM($BA$28:BA32),_xlfn.CONCAT(" y ",BC32)))))</f>
        <v>#NAME?</v>
      </c>
      <c r="BC32" s="89" t="s">
        <v>5124</v>
      </c>
      <c r="BD32" s="763">
        <f t="shared" si="7"/>
        <v>0</v>
      </c>
      <c r="BE32" s="765">
        <f t="shared" si="8"/>
        <v>0</v>
      </c>
      <c r="BF32" s="293">
        <f t="shared" si="6"/>
        <v>0</v>
      </c>
      <c r="BG32" s="294" t="str">
        <f>IF(BF32=0,"",
IF(SUM($BF$28:BF32)=1,BH32,
IF($BF$128&gt;SUM($BF$28:BF32),_xlfn.CONCAT(", ",BH32),
IF($BF$128=SUM($BF$28:BF32),_xlfn.CONCAT(" y ",BH32)))))</f>
        <v/>
      </c>
      <c r="BH32" s="89" t="s">
        <v>5124</v>
      </c>
    </row>
    <row r="33" spans="1:60" ht="15" customHeight="1">
      <c r="A33" s="57"/>
      <c r="B33" s="11"/>
      <c r="C33" s="31" t="s">
        <v>5053</v>
      </c>
      <c r="D33" s="1020" t="str">
        <f>IF(CNGE_2025_M1_Secc5_Sub3!D73="","",CNGE_2025_M1_Secc5_Sub3!D73)</f>
        <v/>
      </c>
      <c r="E33" s="889"/>
      <c r="F33" s="889"/>
      <c r="G33" s="890"/>
      <c r="H33" s="1021" t="str">
        <f>IF(CNGE_2025_M1_Secc5_Sub3!H73="","",CNGE_2025_M1_Secc5_Sub3!H73)</f>
        <v/>
      </c>
      <c r="I33" s="890"/>
      <c r="J33" s="992"/>
      <c r="K33" s="884"/>
      <c r="L33" s="885"/>
      <c r="M33" s="1021" t="str">
        <f>IF(O33="","",VLOOKUP(O33,Presentación!$AL$3:$AN$574,2,FALSE))</f>
        <v/>
      </c>
      <c r="N33" s="890"/>
      <c r="O33" s="991"/>
      <c r="P33" s="884"/>
      <c r="Q33" s="885"/>
      <c r="R33" s="991"/>
      <c r="S33" s="884"/>
      <c r="T33" s="885"/>
      <c r="U33" s="992"/>
      <c r="V33" s="884"/>
      <c r="W33" s="885"/>
      <c r="X33" s="30" t="s">
        <v>9144</v>
      </c>
      <c r="Y33" s="992"/>
      <c r="Z33" s="884"/>
      <c r="AA33" s="885"/>
      <c r="AB33" s="992"/>
      <c r="AC33" s="884"/>
      <c r="AD33" s="885"/>
      <c r="AE33" s="992"/>
      <c r="AF33" s="884"/>
      <c r="AG33" s="885"/>
      <c r="AH33" s="992"/>
      <c r="AI33" s="884"/>
      <c r="AJ33" s="885"/>
      <c r="AK33" s="992"/>
      <c r="AL33" s="885"/>
      <c r="AO33" s="758" t="e" cm="1">
        <f t="array" aca="1" ref="AO33" ca="1">_xlfn.TEXTJOIN("",TRUE,IFERROR((MID(U33,ROW(INDIRECT("1:"&amp;LEN(U33))),1)*1),""))</f>
        <v>#NAME?</v>
      </c>
      <c r="AP33" s="758" t="e">
        <f t="shared" ca="1" si="2"/>
        <v>#NAME?</v>
      </c>
      <c r="AQ33" s="293" t="e">
        <f t="shared" ca="1" si="3"/>
        <v>#NAME?</v>
      </c>
      <c r="AR33" s="294" t="e">
        <f ca="1">IF(AQ33=0,"",
IF(SUM($AQ$28:AQ33)=1,AS33,
IF($AQ$128&gt;SUM($AQ$28:AQ33),_xlfn.CONCAT(", ",AS33),
IF($AQ$128=SUM($AQ$28:AQ33),_xlfn.CONCAT(" y ",AS33)))))</f>
        <v>#NAME?</v>
      </c>
      <c r="AS33" s="89" t="s">
        <v>5125</v>
      </c>
      <c r="AT33" s="759" t="e" cm="1">
        <f t="array" aca="1" ref="AT33" ca="1">_xlfn.TEXTJOIN("",TRUE,IFERROR((MID(Y33,ROW(INDIRECT("1:"&amp;LEN(Y33))),1)*1),""))</f>
        <v>#NAME?</v>
      </c>
      <c r="AU33" s="759" t="e">
        <f t="shared" ca="1" si="0"/>
        <v>#NAME?</v>
      </c>
      <c r="AV33" s="293" t="e">
        <f t="shared" ca="1" si="4"/>
        <v>#NAME?</v>
      </c>
      <c r="AW33" s="294" t="e">
        <f ca="1">IF(AV33=0,"",
IF(SUM($AV$28:AV33)=1,AX33,
IF($AV$128&gt;SUM($AV$28:AV33),_xlfn.CONCAT(", ",AX33),
IF($AV$128=SUM($AV$28:AV33),_xlfn.CONCAT(" y ",AX33)))))</f>
        <v>#NAME?</v>
      </c>
      <c r="AX33" s="89" t="s">
        <v>5125</v>
      </c>
      <c r="AY33" s="760" t="e" cm="1">
        <f t="array" aca="1" ref="AY33" ca="1">_xlfn.TEXTJOIN("",TRUE,IFERROR((MID(AH33,ROW(INDIRECT("1:"&amp;LEN(AH33))),1)*1),""))</f>
        <v>#NAME?</v>
      </c>
      <c r="AZ33" s="760" t="e">
        <f t="shared" ca="1" si="1"/>
        <v>#NAME?</v>
      </c>
      <c r="BA33" s="293" t="e">
        <f t="shared" ca="1" si="5"/>
        <v>#NAME?</v>
      </c>
      <c r="BB33" s="294" t="e">
        <f ca="1">IF(BA33=0,"",
IF(SUM($BA$28:BA33)=1,BC33,
IF($BA$128&gt;SUM($BA$28:BA33),_xlfn.CONCAT(", ",BC33),
IF($BA$128=SUM($BA$28:BA33),_xlfn.CONCAT(" y ",BC33)))))</f>
        <v>#NAME?</v>
      </c>
      <c r="BC33" s="89" t="s">
        <v>5125</v>
      </c>
      <c r="BD33" s="763">
        <f t="shared" si="7"/>
        <v>0</v>
      </c>
      <c r="BE33" s="765">
        <f t="shared" si="8"/>
        <v>0</v>
      </c>
      <c r="BF33" s="293">
        <f t="shared" si="6"/>
        <v>0</v>
      </c>
      <c r="BG33" s="294" t="str">
        <f>IF(BF33=0,"",
IF(SUM($BF$28:BF33)=1,BH33,
IF($BF$128&gt;SUM($BF$28:BF33),_xlfn.CONCAT(", ",BH33),
IF($BF$128=SUM($BF$28:BF33),_xlfn.CONCAT(" y ",BH33)))))</f>
        <v/>
      </c>
      <c r="BH33" s="89" t="s">
        <v>5125</v>
      </c>
    </row>
    <row r="34" spans="1:60" ht="15" customHeight="1">
      <c r="A34" s="57"/>
      <c r="B34" s="11"/>
      <c r="C34" s="31" t="s">
        <v>5055</v>
      </c>
      <c r="D34" s="1020" t="str">
        <f>IF(CNGE_2025_M1_Secc5_Sub3!D74="","",CNGE_2025_M1_Secc5_Sub3!D74)</f>
        <v/>
      </c>
      <c r="E34" s="889"/>
      <c r="F34" s="889"/>
      <c r="G34" s="890"/>
      <c r="H34" s="1021" t="str">
        <f>IF(CNGE_2025_M1_Secc5_Sub3!H74="","",CNGE_2025_M1_Secc5_Sub3!H74)</f>
        <v/>
      </c>
      <c r="I34" s="890"/>
      <c r="J34" s="992"/>
      <c r="K34" s="884"/>
      <c r="L34" s="885"/>
      <c r="M34" s="1021" t="str">
        <f>IF(O34="","",VLOOKUP(O34,Presentación!$AL$3:$AN$574,2,FALSE))</f>
        <v/>
      </c>
      <c r="N34" s="890"/>
      <c r="O34" s="991"/>
      <c r="P34" s="884"/>
      <c r="Q34" s="885"/>
      <c r="R34" s="991"/>
      <c r="S34" s="884"/>
      <c r="T34" s="885"/>
      <c r="U34" s="992"/>
      <c r="V34" s="884"/>
      <c r="W34" s="885"/>
      <c r="X34" s="30" t="s">
        <v>9144</v>
      </c>
      <c r="Y34" s="992"/>
      <c r="Z34" s="884"/>
      <c r="AA34" s="885"/>
      <c r="AB34" s="992"/>
      <c r="AC34" s="884"/>
      <c r="AD34" s="885"/>
      <c r="AE34" s="992"/>
      <c r="AF34" s="884"/>
      <c r="AG34" s="885"/>
      <c r="AH34" s="992"/>
      <c r="AI34" s="884"/>
      <c r="AJ34" s="885"/>
      <c r="AK34" s="992"/>
      <c r="AL34" s="885"/>
      <c r="AO34" s="758" t="e" cm="1">
        <f t="array" aca="1" ref="AO34" ca="1">_xlfn.TEXTJOIN("",TRUE,IFERROR((MID(U34,ROW(INDIRECT("1:"&amp;LEN(U34))),1)*1),""))</f>
        <v>#NAME?</v>
      </c>
      <c r="AP34" s="758" t="e">
        <f t="shared" ca="1" si="2"/>
        <v>#NAME?</v>
      </c>
      <c r="AQ34" s="293" t="e">
        <f t="shared" ca="1" si="3"/>
        <v>#NAME?</v>
      </c>
      <c r="AR34" s="294" t="e">
        <f ca="1">IF(AQ34=0,"",
IF(SUM($AQ$28:AQ34)=1,AS34,
IF($AQ$128&gt;SUM($AQ$28:AQ34),_xlfn.CONCAT(", ",AS34),
IF($AQ$128=SUM($AQ$28:AQ34),_xlfn.CONCAT(" y ",AS34)))))</f>
        <v>#NAME?</v>
      </c>
      <c r="AS34" s="89" t="s">
        <v>5126</v>
      </c>
      <c r="AT34" s="759" t="e" cm="1">
        <f t="array" aca="1" ref="AT34" ca="1">_xlfn.TEXTJOIN("",TRUE,IFERROR((MID(Y34,ROW(INDIRECT("1:"&amp;LEN(Y34))),1)*1),""))</f>
        <v>#NAME?</v>
      </c>
      <c r="AU34" s="759" t="e">
        <f t="shared" ca="1" si="0"/>
        <v>#NAME?</v>
      </c>
      <c r="AV34" s="293" t="e">
        <f t="shared" ca="1" si="4"/>
        <v>#NAME?</v>
      </c>
      <c r="AW34" s="294" t="e">
        <f ca="1">IF(AV34=0,"",
IF(SUM($AV$28:AV34)=1,AX34,
IF($AV$128&gt;SUM($AV$28:AV34),_xlfn.CONCAT(", ",AX34),
IF($AV$128=SUM($AV$28:AV34),_xlfn.CONCAT(" y ",AX34)))))</f>
        <v>#NAME?</v>
      </c>
      <c r="AX34" s="89" t="s">
        <v>5126</v>
      </c>
      <c r="AY34" s="760" t="e" cm="1">
        <f t="array" aca="1" ref="AY34" ca="1">_xlfn.TEXTJOIN("",TRUE,IFERROR((MID(AH34,ROW(INDIRECT("1:"&amp;LEN(AH34))),1)*1),""))</f>
        <v>#NAME?</v>
      </c>
      <c r="AZ34" s="760" t="e">
        <f t="shared" ca="1" si="1"/>
        <v>#NAME?</v>
      </c>
      <c r="BA34" s="293" t="e">
        <f t="shared" ca="1" si="5"/>
        <v>#NAME?</v>
      </c>
      <c r="BB34" s="294" t="e">
        <f ca="1">IF(BA34=0,"",
IF(SUM($BA$28:BA34)=1,BC34,
IF($BA$128&gt;SUM($BA$28:BA34),_xlfn.CONCAT(", ",BC34),
IF($BA$128=SUM($BA$28:BA34),_xlfn.CONCAT(" y ",BC34)))))</f>
        <v>#NAME?</v>
      </c>
      <c r="BC34" s="89" t="s">
        <v>5126</v>
      </c>
      <c r="BD34" s="763">
        <f t="shared" si="7"/>
        <v>0</v>
      </c>
      <c r="BE34" s="765">
        <f t="shared" si="8"/>
        <v>0</v>
      </c>
      <c r="BF34" s="293">
        <f t="shared" si="6"/>
        <v>0</v>
      </c>
      <c r="BG34" s="294" t="str">
        <f>IF(BF34=0,"",
IF(SUM($BF$28:BF34)=1,BH34,
IF($BF$128&gt;SUM($BF$28:BF34),_xlfn.CONCAT(", ",BH34),
IF($BF$128=SUM($BF$28:BF34),_xlfn.CONCAT(" y ",BH34)))))</f>
        <v/>
      </c>
      <c r="BH34" s="89" t="s">
        <v>5126</v>
      </c>
    </row>
    <row r="35" spans="1:60" ht="15" customHeight="1">
      <c r="A35" s="57"/>
      <c r="B35" s="11"/>
      <c r="C35" s="31" t="s">
        <v>5057</v>
      </c>
      <c r="D35" s="1020" t="str">
        <f>IF(CNGE_2025_M1_Secc5_Sub3!D75="","",CNGE_2025_M1_Secc5_Sub3!D75)</f>
        <v/>
      </c>
      <c r="E35" s="889"/>
      <c r="F35" s="889"/>
      <c r="G35" s="890"/>
      <c r="H35" s="1021" t="str">
        <f>IF(CNGE_2025_M1_Secc5_Sub3!H75="","",CNGE_2025_M1_Secc5_Sub3!H75)</f>
        <v/>
      </c>
      <c r="I35" s="890"/>
      <c r="J35" s="992"/>
      <c r="K35" s="884"/>
      <c r="L35" s="885"/>
      <c r="M35" s="1021" t="str">
        <f>IF(O35="","",VLOOKUP(O35,Presentación!$AL$3:$AN$574,2,FALSE))</f>
        <v/>
      </c>
      <c r="N35" s="890"/>
      <c r="O35" s="991"/>
      <c r="P35" s="884"/>
      <c r="Q35" s="885"/>
      <c r="R35" s="991"/>
      <c r="S35" s="884"/>
      <c r="T35" s="885"/>
      <c r="U35" s="992"/>
      <c r="V35" s="884"/>
      <c r="W35" s="885"/>
      <c r="X35" s="30" t="s">
        <v>9144</v>
      </c>
      <c r="Y35" s="992"/>
      <c r="Z35" s="884"/>
      <c r="AA35" s="885"/>
      <c r="AB35" s="992"/>
      <c r="AC35" s="884"/>
      <c r="AD35" s="885"/>
      <c r="AE35" s="992"/>
      <c r="AF35" s="884"/>
      <c r="AG35" s="885"/>
      <c r="AH35" s="992"/>
      <c r="AI35" s="884"/>
      <c r="AJ35" s="885"/>
      <c r="AK35" s="992"/>
      <c r="AL35" s="885"/>
      <c r="AO35" s="758" t="e" cm="1">
        <f t="array" aca="1" ref="AO35" ca="1">_xlfn.TEXTJOIN("",TRUE,IFERROR((MID(U35,ROW(INDIRECT("1:"&amp;LEN(U35))),1)*1),""))</f>
        <v>#NAME?</v>
      </c>
      <c r="AP35" s="758" t="e">
        <f t="shared" ca="1" si="2"/>
        <v>#NAME?</v>
      </c>
      <c r="AQ35" s="293" t="e">
        <f t="shared" ca="1" si="3"/>
        <v>#NAME?</v>
      </c>
      <c r="AR35" s="294" t="e">
        <f ca="1">IF(AQ35=0,"",
IF(SUM($AQ$28:AQ35)=1,AS35,
IF($AQ$128&gt;SUM($AQ$28:AQ35),_xlfn.CONCAT(", ",AS35),
IF($AQ$128=SUM($AQ$28:AQ35),_xlfn.CONCAT(" y ",AS35)))))</f>
        <v>#NAME?</v>
      </c>
      <c r="AS35" s="89" t="s">
        <v>5127</v>
      </c>
      <c r="AT35" s="759" t="e" cm="1">
        <f t="array" aca="1" ref="AT35" ca="1">_xlfn.TEXTJOIN("",TRUE,IFERROR((MID(Y35,ROW(INDIRECT("1:"&amp;LEN(Y35))),1)*1),""))</f>
        <v>#NAME?</v>
      </c>
      <c r="AU35" s="759" t="e">
        <f t="shared" ca="1" si="0"/>
        <v>#NAME?</v>
      </c>
      <c r="AV35" s="293" t="e">
        <f t="shared" ca="1" si="4"/>
        <v>#NAME?</v>
      </c>
      <c r="AW35" s="294" t="e">
        <f ca="1">IF(AV35=0,"",
IF(SUM($AV$28:AV35)=1,AX35,
IF($AV$128&gt;SUM($AV$28:AV35),_xlfn.CONCAT(", ",AX35),
IF($AV$128=SUM($AV$28:AV35),_xlfn.CONCAT(" y ",AX35)))))</f>
        <v>#NAME?</v>
      </c>
      <c r="AX35" s="89" t="s">
        <v>5127</v>
      </c>
      <c r="AY35" s="760" t="e" cm="1">
        <f t="array" aca="1" ref="AY35" ca="1">_xlfn.TEXTJOIN("",TRUE,IFERROR((MID(AH35,ROW(INDIRECT("1:"&amp;LEN(AH35))),1)*1),""))</f>
        <v>#NAME?</v>
      </c>
      <c r="AZ35" s="760" t="e">
        <f t="shared" ca="1" si="1"/>
        <v>#NAME?</v>
      </c>
      <c r="BA35" s="293" t="e">
        <f t="shared" ca="1" si="5"/>
        <v>#NAME?</v>
      </c>
      <c r="BB35" s="294" t="e">
        <f ca="1">IF(BA35=0,"",
IF(SUM($BA$28:BA35)=1,BC35,
IF($BA$128&gt;SUM($BA$28:BA35),_xlfn.CONCAT(", ",BC35),
IF($BA$128=SUM($BA$28:BA35),_xlfn.CONCAT(" y ",BC35)))))</f>
        <v>#NAME?</v>
      </c>
      <c r="BC35" s="89" t="s">
        <v>5127</v>
      </c>
      <c r="BD35" s="763">
        <f t="shared" si="7"/>
        <v>0</v>
      </c>
      <c r="BE35" s="765">
        <f t="shared" si="8"/>
        <v>0</v>
      </c>
      <c r="BF35" s="293">
        <f t="shared" si="6"/>
        <v>0</v>
      </c>
      <c r="BG35" s="294" t="str">
        <f>IF(BF35=0,"",
IF(SUM($BF$28:BF35)=1,BH35,
IF($BF$128&gt;SUM($BF$28:BF35),_xlfn.CONCAT(", ",BH35),
IF($BF$128=SUM($BF$28:BF35),_xlfn.CONCAT(" y ",BH35)))))</f>
        <v/>
      </c>
      <c r="BH35" s="89" t="s">
        <v>5127</v>
      </c>
    </row>
    <row r="36" spans="1:60" ht="15" customHeight="1">
      <c r="A36" s="57"/>
      <c r="B36" s="11"/>
      <c r="C36" s="31" t="s">
        <v>5059</v>
      </c>
      <c r="D36" s="1020" t="str">
        <f>IF(CNGE_2025_M1_Secc5_Sub3!D76="","",CNGE_2025_M1_Secc5_Sub3!D76)</f>
        <v/>
      </c>
      <c r="E36" s="889"/>
      <c r="F36" s="889"/>
      <c r="G36" s="890"/>
      <c r="H36" s="1021" t="str">
        <f>IF(CNGE_2025_M1_Secc5_Sub3!H76="","",CNGE_2025_M1_Secc5_Sub3!H76)</f>
        <v/>
      </c>
      <c r="I36" s="890"/>
      <c r="J36" s="992"/>
      <c r="K36" s="884"/>
      <c r="L36" s="885"/>
      <c r="M36" s="1021" t="str">
        <f>IF(O36="","",VLOOKUP(O36,Presentación!$AL$3:$AN$574,2,FALSE))</f>
        <v/>
      </c>
      <c r="N36" s="890"/>
      <c r="O36" s="991"/>
      <c r="P36" s="884"/>
      <c r="Q36" s="885"/>
      <c r="R36" s="991"/>
      <c r="S36" s="884"/>
      <c r="T36" s="885"/>
      <c r="U36" s="992"/>
      <c r="V36" s="884"/>
      <c r="W36" s="885"/>
      <c r="X36" s="30" t="s">
        <v>9144</v>
      </c>
      <c r="Y36" s="992"/>
      <c r="Z36" s="884"/>
      <c r="AA36" s="885"/>
      <c r="AB36" s="992"/>
      <c r="AC36" s="884"/>
      <c r="AD36" s="885"/>
      <c r="AE36" s="992"/>
      <c r="AF36" s="884"/>
      <c r="AG36" s="885"/>
      <c r="AH36" s="992"/>
      <c r="AI36" s="884"/>
      <c r="AJ36" s="885"/>
      <c r="AK36" s="992"/>
      <c r="AL36" s="885"/>
      <c r="AO36" s="758" t="e" cm="1">
        <f t="array" aca="1" ref="AO36" ca="1">_xlfn.TEXTJOIN("",TRUE,IFERROR((MID(U36,ROW(INDIRECT("1:"&amp;LEN(U36))),1)*1),""))</f>
        <v>#NAME?</v>
      </c>
      <c r="AP36" s="758" t="e">
        <f t="shared" ca="1" si="2"/>
        <v>#NAME?</v>
      </c>
      <c r="AQ36" s="293" t="e">
        <f t="shared" ca="1" si="3"/>
        <v>#NAME?</v>
      </c>
      <c r="AR36" s="294" t="e">
        <f ca="1">IF(AQ36=0,"",
IF(SUM($AQ$28:AQ36)=1,AS36,
IF($AQ$128&gt;SUM($AQ$28:AQ36),_xlfn.CONCAT(", ",AS36),
IF($AQ$128=SUM($AQ$28:AQ36),_xlfn.CONCAT(" y ",AS36)))))</f>
        <v>#NAME?</v>
      </c>
      <c r="AS36" s="89" t="s">
        <v>5128</v>
      </c>
      <c r="AT36" s="759" t="e" cm="1">
        <f t="array" aca="1" ref="AT36" ca="1">_xlfn.TEXTJOIN("",TRUE,IFERROR((MID(Y36,ROW(INDIRECT("1:"&amp;LEN(Y36))),1)*1),""))</f>
        <v>#NAME?</v>
      </c>
      <c r="AU36" s="759" t="e">
        <f t="shared" ca="1" si="0"/>
        <v>#NAME?</v>
      </c>
      <c r="AV36" s="293" t="e">
        <f t="shared" ca="1" si="4"/>
        <v>#NAME?</v>
      </c>
      <c r="AW36" s="294" t="e">
        <f ca="1">IF(AV36=0,"",
IF(SUM($AV$28:AV36)=1,AX36,
IF($AV$128&gt;SUM($AV$28:AV36),_xlfn.CONCAT(", ",AX36),
IF($AV$128=SUM($AV$28:AV36),_xlfn.CONCAT(" y ",AX36)))))</f>
        <v>#NAME?</v>
      </c>
      <c r="AX36" s="89" t="s">
        <v>5128</v>
      </c>
      <c r="AY36" s="760" t="e" cm="1">
        <f t="array" aca="1" ref="AY36" ca="1">_xlfn.TEXTJOIN("",TRUE,IFERROR((MID(AH36,ROW(INDIRECT("1:"&amp;LEN(AH36))),1)*1),""))</f>
        <v>#NAME?</v>
      </c>
      <c r="AZ36" s="760" t="e">
        <f t="shared" ca="1" si="1"/>
        <v>#NAME?</v>
      </c>
      <c r="BA36" s="293" t="e">
        <f t="shared" ca="1" si="5"/>
        <v>#NAME?</v>
      </c>
      <c r="BB36" s="294" t="e">
        <f ca="1">IF(BA36=0,"",
IF(SUM($BA$28:BA36)=1,BC36,
IF($BA$128&gt;SUM($BA$28:BA36),_xlfn.CONCAT(", ",BC36),
IF($BA$128=SUM($BA$28:BA36),_xlfn.CONCAT(" y ",BC36)))))</f>
        <v>#NAME?</v>
      </c>
      <c r="BC36" s="89" t="s">
        <v>5128</v>
      </c>
      <c r="BD36" s="763">
        <f t="shared" si="7"/>
        <v>0</v>
      </c>
      <c r="BE36" s="765">
        <f t="shared" si="8"/>
        <v>0</v>
      </c>
      <c r="BF36" s="293">
        <f t="shared" si="6"/>
        <v>0</v>
      </c>
      <c r="BG36" s="294" t="str">
        <f>IF(BF36=0,"",
IF(SUM($BF$28:BF36)=1,BH36,
IF($BF$128&gt;SUM($BF$28:BF36),_xlfn.CONCAT(", ",BH36),
IF($BF$128=SUM($BF$28:BF36),_xlfn.CONCAT(" y ",BH36)))))</f>
        <v/>
      </c>
      <c r="BH36" s="89" t="s">
        <v>5128</v>
      </c>
    </row>
    <row r="37" spans="1:60" ht="15" customHeight="1">
      <c r="A37" s="57"/>
      <c r="B37" s="11"/>
      <c r="C37" s="31" t="s">
        <v>5060</v>
      </c>
      <c r="D37" s="1020" t="str">
        <f>IF(CNGE_2025_M1_Secc5_Sub3!D77="","",CNGE_2025_M1_Secc5_Sub3!D77)</f>
        <v/>
      </c>
      <c r="E37" s="889"/>
      <c r="F37" s="889"/>
      <c r="G37" s="890"/>
      <c r="H37" s="1021" t="str">
        <f>IF(CNGE_2025_M1_Secc5_Sub3!H77="","",CNGE_2025_M1_Secc5_Sub3!H77)</f>
        <v/>
      </c>
      <c r="I37" s="890"/>
      <c r="J37" s="992"/>
      <c r="K37" s="884"/>
      <c r="L37" s="885"/>
      <c r="M37" s="1021" t="str">
        <f>IF(O37="","",VLOOKUP(O37,Presentación!$AL$3:$AN$574,2,FALSE))</f>
        <v/>
      </c>
      <c r="N37" s="890"/>
      <c r="O37" s="991"/>
      <c r="P37" s="884"/>
      <c r="Q37" s="885"/>
      <c r="R37" s="991"/>
      <c r="S37" s="884"/>
      <c r="T37" s="885"/>
      <c r="U37" s="992"/>
      <c r="V37" s="884"/>
      <c r="W37" s="885"/>
      <c r="X37" s="30" t="s">
        <v>9144</v>
      </c>
      <c r="Y37" s="992"/>
      <c r="Z37" s="884"/>
      <c r="AA37" s="885"/>
      <c r="AB37" s="992"/>
      <c r="AC37" s="884"/>
      <c r="AD37" s="885"/>
      <c r="AE37" s="992"/>
      <c r="AF37" s="884"/>
      <c r="AG37" s="885"/>
      <c r="AH37" s="992"/>
      <c r="AI37" s="884"/>
      <c r="AJ37" s="885"/>
      <c r="AK37" s="992"/>
      <c r="AL37" s="885"/>
      <c r="AO37" s="758" t="e" cm="1">
        <f t="array" aca="1" ref="AO37" ca="1">_xlfn.TEXTJOIN("",TRUE,IFERROR((MID(U37,ROW(INDIRECT("1:"&amp;LEN(U37))),1)*1),""))</f>
        <v>#NAME?</v>
      </c>
      <c r="AP37" s="758" t="e">
        <f t="shared" ca="1" si="2"/>
        <v>#NAME?</v>
      </c>
      <c r="AQ37" s="293" t="e">
        <f t="shared" ca="1" si="3"/>
        <v>#NAME?</v>
      </c>
      <c r="AR37" s="294" t="e">
        <f ca="1">IF(AQ37=0,"",
IF(SUM($AQ$28:AQ37)=1,AS37,
IF($AQ$128&gt;SUM($AQ$28:AQ37),_xlfn.CONCAT(", ",AS37),
IF($AQ$128=SUM($AQ$28:AQ37),_xlfn.CONCAT(" y ",AS37)))))</f>
        <v>#NAME?</v>
      </c>
      <c r="AS37" s="89" t="s">
        <v>5129</v>
      </c>
      <c r="AT37" s="759" t="e" cm="1">
        <f t="array" aca="1" ref="AT37" ca="1">_xlfn.TEXTJOIN("",TRUE,IFERROR((MID(Y37,ROW(INDIRECT("1:"&amp;LEN(Y37))),1)*1),""))</f>
        <v>#NAME?</v>
      </c>
      <c r="AU37" s="759" t="e">
        <f t="shared" ca="1" si="0"/>
        <v>#NAME?</v>
      </c>
      <c r="AV37" s="293" t="e">
        <f t="shared" ca="1" si="4"/>
        <v>#NAME?</v>
      </c>
      <c r="AW37" s="294" t="e">
        <f ca="1">IF(AV37=0,"",
IF(SUM($AV$28:AV37)=1,AX37,
IF($AV$128&gt;SUM($AV$28:AV37),_xlfn.CONCAT(", ",AX37),
IF($AV$128=SUM($AV$28:AV37),_xlfn.CONCAT(" y ",AX37)))))</f>
        <v>#NAME?</v>
      </c>
      <c r="AX37" s="89" t="s">
        <v>5129</v>
      </c>
      <c r="AY37" s="760" t="e" cm="1">
        <f t="array" aca="1" ref="AY37" ca="1">_xlfn.TEXTJOIN("",TRUE,IFERROR((MID(AH37,ROW(INDIRECT("1:"&amp;LEN(AH37))),1)*1),""))</f>
        <v>#NAME?</v>
      </c>
      <c r="AZ37" s="760" t="e">
        <f t="shared" ca="1" si="1"/>
        <v>#NAME?</v>
      </c>
      <c r="BA37" s="293" t="e">
        <f t="shared" ca="1" si="5"/>
        <v>#NAME?</v>
      </c>
      <c r="BB37" s="294" t="e">
        <f ca="1">IF(BA37=0,"",
IF(SUM($BA$28:BA37)=1,BC37,
IF($BA$128&gt;SUM($BA$28:BA37),_xlfn.CONCAT(", ",BC37),
IF($BA$128=SUM($BA$28:BA37),_xlfn.CONCAT(" y ",BC37)))))</f>
        <v>#NAME?</v>
      </c>
      <c r="BC37" s="89" t="s">
        <v>5129</v>
      </c>
      <c r="BD37" s="763">
        <f t="shared" si="7"/>
        <v>0</v>
      </c>
      <c r="BE37" s="765">
        <f t="shared" si="8"/>
        <v>0</v>
      </c>
      <c r="BF37" s="293">
        <f t="shared" si="6"/>
        <v>0</v>
      </c>
      <c r="BG37" s="294" t="str">
        <f>IF(BF37=0,"",
IF(SUM($BF$28:BF37)=1,BH37,
IF($BF$128&gt;SUM($BF$28:BF37),_xlfn.CONCAT(", ",BH37),
IF($BF$128=SUM($BF$28:BF37),_xlfn.CONCAT(" y ",BH37)))))</f>
        <v/>
      </c>
      <c r="BH37" s="89" t="s">
        <v>5129</v>
      </c>
    </row>
    <row r="38" spans="1:60" ht="15" customHeight="1">
      <c r="A38" s="57"/>
      <c r="B38" s="11"/>
      <c r="C38" s="31" t="s">
        <v>5062</v>
      </c>
      <c r="D38" s="1020" t="str">
        <f>IF(CNGE_2025_M1_Secc5_Sub3!D78="","",CNGE_2025_M1_Secc5_Sub3!D78)</f>
        <v/>
      </c>
      <c r="E38" s="889"/>
      <c r="F38" s="889"/>
      <c r="G38" s="890"/>
      <c r="H38" s="1021" t="str">
        <f>IF(CNGE_2025_M1_Secc5_Sub3!H78="","",CNGE_2025_M1_Secc5_Sub3!H78)</f>
        <v/>
      </c>
      <c r="I38" s="890"/>
      <c r="J38" s="992"/>
      <c r="K38" s="884"/>
      <c r="L38" s="885"/>
      <c r="M38" s="1021" t="str">
        <f>IF(O38="","",VLOOKUP(O38,Presentación!$AL$3:$AN$574,2,FALSE))</f>
        <v/>
      </c>
      <c r="N38" s="890"/>
      <c r="O38" s="991"/>
      <c r="P38" s="884"/>
      <c r="Q38" s="885"/>
      <c r="R38" s="991"/>
      <c r="S38" s="884"/>
      <c r="T38" s="885"/>
      <c r="U38" s="992"/>
      <c r="V38" s="884"/>
      <c r="W38" s="885"/>
      <c r="X38" s="30" t="s">
        <v>9144</v>
      </c>
      <c r="Y38" s="992"/>
      <c r="Z38" s="884"/>
      <c r="AA38" s="885"/>
      <c r="AB38" s="992"/>
      <c r="AC38" s="884"/>
      <c r="AD38" s="885"/>
      <c r="AE38" s="992"/>
      <c r="AF38" s="884"/>
      <c r="AG38" s="885"/>
      <c r="AH38" s="992"/>
      <c r="AI38" s="884"/>
      <c r="AJ38" s="885"/>
      <c r="AK38" s="992"/>
      <c r="AL38" s="885"/>
      <c r="AO38" s="758" t="e" cm="1">
        <f t="array" aca="1" ref="AO38" ca="1">_xlfn.TEXTJOIN("",TRUE,IFERROR((MID(U38,ROW(INDIRECT("1:"&amp;LEN(U38))),1)*1),""))</f>
        <v>#NAME?</v>
      </c>
      <c r="AP38" s="758" t="e">
        <f t="shared" ca="1" si="2"/>
        <v>#NAME?</v>
      </c>
      <c r="AQ38" s="293" t="e">
        <f t="shared" ca="1" si="3"/>
        <v>#NAME?</v>
      </c>
      <c r="AR38" s="294" t="e">
        <f ca="1">IF(AQ38=0,"",
IF(SUM($AQ$28:AQ38)=1,AS38,
IF($AQ$128&gt;SUM($AQ$28:AQ38),_xlfn.CONCAT(", ",AS38),
IF($AQ$128=SUM($AQ$28:AQ38),_xlfn.CONCAT(" y ",AS38)))))</f>
        <v>#NAME?</v>
      </c>
      <c r="AS38" s="89" t="s">
        <v>5130</v>
      </c>
      <c r="AT38" s="759" t="e" cm="1">
        <f t="array" aca="1" ref="AT38" ca="1">_xlfn.TEXTJOIN("",TRUE,IFERROR((MID(Y38,ROW(INDIRECT("1:"&amp;LEN(Y38))),1)*1),""))</f>
        <v>#NAME?</v>
      </c>
      <c r="AU38" s="759" t="e">
        <f t="shared" ca="1" si="0"/>
        <v>#NAME?</v>
      </c>
      <c r="AV38" s="293" t="e">
        <f t="shared" ca="1" si="4"/>
        <v>#NAME?</v>
      </c>
      <c r="AW38" s="294" t="e">
        <f ca="1">IF(AV38=0,"",
IF(SUM($AV$28:AV38)=1,AX38,
IF($AV$128&gt;SUM($AV$28:AV38),_xlfn.CONCAT(", ",AX38),
IF($AV$128=SUM($AV$28:AV38),_xlfn.CONCAT(" y ",AX38)))))</f>
        <v>#NAME?</v>
      </c>
      <c r="AX38" s="89" t="s">
        <v>5130</v>
      </c>
      <c r="AY38" s="760" t="e" cm="1">
        <f t="array" aca="1" ref="AY38" ca="1">_xlfn.TEXTJOIN("",TRUE,IFERROR((MID(AH38,ROW(INDIRECT("1:"&amp;LEN(AH38))),1)*1),""))</f>
        <v>#NAME?</v>
      </c>
      <c r="AZ38" s="760" t="e">
        <f t="shared" ca="1" si="1"/>
        <v>#NAME?</v>
      </c>
      <c r="BA38" s="293" t="e">
        <f t="shared" ca="1" si="5"/>
        <v>#NAME?</v>
      </c>
      <c r="BB38" s="294" t="e">
        <f ca="1">IF(BA38=0,"",
IF(SUM($BA$28:BA38)=1,BC38,
IF($BA$128&gt;SUM($BA$28:BA38),_xlfn.CONCAT(", ",BC38),
IF($BA$128=SUM($BA$28:BA38),_xlfn.CONCAT(" y ",BC38)))))</f>
        <v>#NAME?</v>
      </c>
      <c r="BC38" s="89" t="s">
        <v>5130</v>
      </c>
      <c r="BD38" s="763">
        <f t="shared" si="7"/>
        <v>0</v>
      </c>
      <c r="BE38" s="765">
        <f t="shared" si="8"/>
        <v>0</v>
      </c>
      <c r="BF38" s="293">
        <f t="shared" si="6"/>
        <v>0</v>
      </c>
      <c r="BG38" s="294" t="str">
        <f>IF(BF38=0,"",
IF(SUM($BF$28:BF38)=1,BH38,
IF($BF$128&gt;SUM($BF$28:BF38),_xlfn.CONCAT(", ",BH38),
IF($BF$128=SUM($BF$28:BF38),_xlfn.CONCAT(" y ",BH38)))))</f>
        <v/>
      </c>
      <c r="BH38" s="89" t="s">
        <v>5130</v>
      </c>
    </row>
    <row r="39" spans="1:60" ht="15" customHeight="1">
      <c r="A39" s="57"/>
      <c r="B39" s="11"/>
      <c r="C39" s="31" t="s">
        <v>5063</v>
      </c>
      <c r="D39" s="1020" t="str">
        <f>IF(CNGE_2025_M1_Secc5_Sub3!D79="","",CNGE_2025_M1_Secc5_Sub3!D79)</f>
        <v/>
      </c>
      <c r="E39" s="889"/>
      <c r="F39" s="889"/>
      <c r="G39" s="890"/>
      <c r="H39" s="1021" t="str">
        <f>IF(CNGE_2025_M1_Secc5_Sub3!H79="","",CNGE_2025_M1_Secc5_Sub3!H79)</f>
        <v/>
      </c>
      <c r="I39" s="890"/>
      <c r="J39" s="992"/>
      <c r="K39" s="884"/>
      <c r="L39" s="885"/>
      <c r="M39" s="1021" t="str">
        <f>IF(O39="","",VLOOKUP(O39,Presentación!$AL$3:$AN$574,2,FALSE))</f>
        <v/>
      </c>
      <c r="N39" s="890"/>
      <c r="O39" s="991"/>
      <c r="P39" s="884"/>
      <c r="Q39" s="885"/>
      <c r="R39" s="991"/>
      <c r="S39" s="884"/>
      <c r="T39" s="885"/>
      <c r="U39" s="992"/>
      <c r="V39" s="884"/>
      <c r="W39" s="885"/>
      <c r="X39" s="30" t="s">
        <v>9144</v>
      </c>
      <c r="Y39" s="992"/>
      <c r="Z39" s="884"/>
      <c r="AA39" s="885"/>
      <c r="AB39" s="992"/>
      <c r="AC39" s="884"/>
      <c r="AD39" s="885"/>
      <c r="AE39" s="992"/>
      <c r="AF39" s="884"/>
      <c r="AG39" s="885"/>
      <c r="AH39" s="992"/>
      <c r="AI39" s="884"/>
      <c r="AJ39" s="885"/>
      <c r="AK39" s="992"/>
      <c r="AL39" s="885"/>
      <c r="AO39" s="758" t="e" cm="1">
        <f t="array" aca="1" ref="AO39" ca="1">_xlfn.TEXTJOIN("",TRUE,IFERROR((MID(U39,ROW(INDIRECT("1:"&amp;LEN(U39))),1)*1),""))</f>
        <v>#NAME?</v>
      </c>
      <c r="AP39" s="758" t="e">
        <f t="shared" ca="1" si="2"/>
        <v>#NAME?</v>
      </c>
      <c r="AQ39" s="293" t="e">
        <f t="shared" ca="1" si="3"/>
        <v>#NAME?</v>
      </c>
      <c r="AR39" s="294" t="e">
        <f ca="1">IF(AQ39=0,"",
IF(SUM($AQ$28:AQ39)=1,AS39,
IF($AQ$128&gt;SUM($AQ$28:AQ39),_xlfn.CONCAT(", ",AS39),
IF($AQ$128=SUM($AQ$28:AQ39),_xlfn.CONCAT(" y ",AS39)))))</f>
        <v>#NAME?</v>
      </c>
      <c r="AS39" s="89" t="s">
        <v>5131</v>
      </c>
      <c r="AT39" s="759" t="e" cm="1">
        <f t="array" aca="1" ref="AT39" ca="1">_xlfn.TEXTJOIN("",TRUE,IFERROR((MID(Y39,ROW(INDIRECT("1:"&amp;LEN(Y39))),1)*1),""))</f>
        <v>#NAME?</v>
      </c>
      <c r="AU39" s="759" t="e">
        <f t="shared" ca="1" si="0"/>
        <v>#NAME?</v>
      </c>
      <c r="AV39" s="293" t="e">
        <f t="shared" ca="1" si="4"/>
        <v>#NAME?</v>
      </c>
      <c r="AW39" s="294" t="e">
        <f ca="1">IF(AV39=0,"",
IF(SUM($AV$28:AV39)=1,AX39,
IF($AV$128&gt;SUM($AV$28:AV39),_xlfn.CONCAT(", ",AX39),
IF($AV$128=SUM($AV$28:AV39),_xlfn.CONCAT(" y ",AX39)))))</f>
        <v>#NAME?</v>
      </c>
      <c r="AX39" s="89" t="s">
        <v>5131</v>
      </c>
      <c r="AY39" s="760" t="e" cm="1">
        <f t="array" aca="1" ref="AY39" ca="1">_xlfn.TEXTJOIN("",TRUE,IFERROR((MID(AH39,ROW(INDIRECT("1:"&amp;LEN(AH39))),1)*1),""))</f>
        <v>#NAME?</v>
      </c>
      <c r="AZ39" s="760" t="e">
        <f t="shared" ca="1" si="1"/>
        <v>#NAME?</v>
      </c>
      <c r="BA39" s="293" t="e">
        <f t="shared" ca="1" si="5"/>
        <v>#NAME?</v>
      </c>
      <c r="BB39" s="294" t="e">
        <f ca="1">IF(BA39=0,"",
IF(SUM($BA$28:BA39)=1,BC39,
IF($BA$128&gt;SUM($BA$28:BA39),_xlfn.CONCAT(", ",BC39),
IF($BA$128=SUM($BA$28:BA39),_xlfn.CONCAT(" y ",BC39)))))</f>
        <v>#NAME?</v>
      </c>
      <c r="BC39" s="89" t="s">
        <v>5131</v>
      </c>
      <c r="BD39" s="763">
        <f t="shared" si="7"/>
        <v>0</v>
      </c>
      <c r="BE39" s="765">
        <f t="shared" si="8"/>
        <v>0</v>
      </c>
      <c r="BF39" s="293">
        <f t="shared" si="6"/>
        <v>0</v>
      </c>
      <c r="BG39" s="294" t="str">
        <f>IF(BF39=0,"",
IF(SUM($BF$28:BF39)=1,BH39,
IF($BF$128&gt;SUM($BF$28:BF39),_xlfn.CONCAT(", ",BH39),
IF($BF$128=SUM($BF$28:BF39),_xlfn.CONCAT(" y ",BH39)))))</f>
        <v/>
      </c>
      <c r="BH39" s="89" t="s">
        <v>5131</v>
      </c>
    </row>
    <row r="40" spans="1:60" ht="15" customHeight="1">
      <c r="A40" s="57"/>
      <c r="B40" s="11"/>
      <c r="C40" s="31" t="s">
        <v>5064</v>
      </c>
      <c r="D40" s="1020" t="str">
        <f>IF(CNGE_2025_M1_Secc5_Sub3!D80="","",CNGE_2025_M1_Secc5_Sub3!D80)</f>
        <v/>
      </c>
      <c r="E40" s="889"/>
      <c r="F40" s="889"/>
      <c r="G40" s="890"/>
      <c r="H40" s="1021" t="str">
        <f>IF(CNGE_2025_M1_Secc5_Sub3!H80="","",CNGE_2025_M1_Secc5_Sub3!H80)</f>
        <v/>
      </c>
      <c r="I40" s="890"/>
      <c r="J40" s="992"/>
      <c r="K40" s="884"/>
      <c r="L40" s="885"/>
      <c r="M40" s="1021" t="str">
        <f>IF(O40="","",VLOOKUP(O40,Presentación!$AL$3:$AN$574,2,FALSE))</f>
        <v/>
      </c>
      <c r="N40" s="890"/>
      <c r="O40" s="991"/>
      <c r="P40" s="884"/>
      <c r="Q40" s="885"/>
      <c r="R40" s="991"/>
      <c r="S40" s="884"/>
      <c r="T40" s="885"/>
      <c r="U40" s="992"/>
      <c r="V40" s="884"/>
      <c r="W40" s="885"/>
      <c r="X40" s="30" t="s">
        <v>9144</v>
      </c>
      <c r="Y40" s="992"/>
      <c r="Z40" s="884"/>
      <c r="AA40" s="885"/>
      <c r="AB40" s="992"/>
      <c r="AC40" s="884"/>
      <c r="AD40" s="885"/>
      <c r="AE40" s="992"/>
      <c r="AF40" s="884"/>
      <c r="AG40" s="885"/>
      <c r="AH40" s="992"/>
      <c r="AI40" s="884"/>
      <c r="AJ40" s="885"/>
      <c r="AK40" s="992"/>
      <c r="AL40" s="885"/>
      <c r="AO40" s="758" t="e" cm="1">
        <f t="array" aca="1" ref="AO40" ca="1">_xlfn.TEXTJOIN("",TRUE,IFERROR((MID(U40,ROW(INDIRECT("1:"&amp;LEN(U40))),1)*1),""))</f>
        <v>#NAME?</v>
      </c>
      <c r="AP40" s="758" t="e">
        <f t="shared" ca="1" si="2"/>
        <v>#NAME?</v>
      </c>
      <c r="AQ40" s="293" t="e">
        <f t="shared" ca="1" si="3"/>
        <v>#NAME?</v>
      </c>
      <c r="AR40" s="294" t="e">
        <f ca="1">IF(AQ40=0,"",
IF(SUM($AQ$28:AQ40)=1,AS40,
IF($AQ$128&gt;SUM($AQ$28:AQ40),_xlfn.CONCAT(", ",AS40),
IF($AQ$128=SUM($AQ$28:AQ40),_xlfn.CONCAT(" y ",AS40)))))</f>
        <v>#NAME?</v>
      </c>
      <c r="AS40" s="89" t="s">
        <v>5132</v>
      </c>
      <c r="AT40" s="759" t="e" cm="1">
        <f t="array" aca="1" ref="AT40" ca="1">_xlfn.TEXTJOIN("",TRUE,IFERROR((MID(Y40,ROW(INDIRECT("1:"&amp;LEN(Y40))),1)*1),""))</f>
        <v>#NAME?</v>
      </c>
      <c r="AU40" s="759" t="e">
        <f t="shared" ca="1" si="0"/>
        <v>#NAME?</v>
      </c>
      <c r="AV40" s="293" t="e">
        <f t="shared" ca="1" si="4"/>
        <v>#NAME?</v>
      </c>
      <c r="AW40" s="294" t="e">
        <f ca="1">IF(AV40=0,"",
IF(SUM($AV$28:AV40)=1,AX40,
IF($AV$128&gt;SUM($AV$28:AV40),_xlfn.CONCAT(", ",AX40),
IF($AV$128=SUM($AV$28:AV40),_xlfn.CONCAT(" y ",AX40)))))</f>
        <v>#NAME?</v>
      </c>
      <c r="AX40" s="89" t="s">
        <v>5132</v>
      </c>
      <c r="AY40" s="760" t="e" cm="1">
        <f t="array" aca="1" ref="AY40" ca="1">_xlfn.TEXTJOIN("",TRUE,IFERROR((MID(AH40,ROW(INDIRECT("1:"&amp;LEN(AH40))),1)*1),""))</f>
        <v>#NAME?</v>
      </c>
      <c r="AZ40" s="760" t="e">
        <f t="shared" ca="1" si="1"/>
        <v>#NAME?</v>
      </c>
      <c r="BA40" s="293" t="e">
        <f t="shared" ca="1" si="5"/>
        <v>#NAME?</v>
      </c>
      <c r="BB40" s="294" t="e">
        <f ca="1">IF(BA40=0,"",
IF(SUM($BA$28:BA40)=1,BC40,
IF($BA$128&gt;SUM($BA$28:BA40),_xlfn.CONCAT(", ",BC40),
IF($BA$128=SUM($BA$28:BA40),_xlfn.CONCAT(" y ",BC40)))))</f>
        <v>#NAME?</v>
      </c>
      <c r="BC40" s="89" t="s">
        <v>5132</v>
      </c>
      <c r="BD40" s="763">
        <f t="shared" si="7"/>
        <v>0</v>
      </c>
      <c r="BE40" s="765">
        <f t="shared" si="8"/>
        <v>0</v>
      </c>
      <c r="BF40" s="293">
        <f t="shared" si="6"/>
        <v>0</v>
      </c>
      <c r="BG40" s="294" t="str">
        <f>IF(BF40=0,"",
IF(SUM($BF$28:BF40)=1,BH40,
IF($BF$128&gt;SUM($BF$28:BF40),_xlfn.CONCAT(", ",BH40),
IF($BF$128=SUM($BF$28:BF40),_xlfn.CONCAT(" y ",BH40)))))</f>
        <v/>
      </c>
      <c r="BH40" s="89" t="s">
        <v>5132</v>
      </c>
    </row>
    <row r="41" spans="1:60" ht="15" customHeight="1">
      <c r="A41" s="57"/>
      <c r="B41" s="11"/>
      <c r="C41" s="31" t="s">
        <v>5065</v>
      </c>
      <c r="D41" s="1020" t="str">
        <f>IF(CNGE_2025_M1_Secc5_Sub3!D81="","",CNGE_2025_M1_Secc5_Sub3!D81)</f>
        <v/>
      </c>
      <c r="E41" s="889"/>
      <c r="F41" s="889"/>
      <c r="G41" s="890"/>
      <c r="H41" s="1021" t="str">
        <f>IF(CNGE_2025_M1_Secc5_Sub3!H81="","",CNGE_2025_M1_Secc5_Sub3!H81)</f>
        <v/>
      </c>
      <c r="I41" s="890"/>
      <c r="J41" s="992"/>
      <c r="K41" s="884"/>
      <c r="L41" s="885"/>
      <c r="M41" s="1021" t="str">
        <f>IF(O41="","",VLOOKUP(O41,Presentación!$AL$3:$AN$574,2,FALSE))</f>
        <v/>
      </c>
      <c r="N41" s="890"/>
      <c r="O41" s="991"/>
      <c r="P41" s="884"/>
      <c r="Q41" s="885"/>
      <c r="R41" s="991"/>
      <c r="S41" s="884"/>
      <c r="T41" s="885"/>
      <c r="U41" s="992"/>
      <c r="V41" s="884"/>
      <c r="W41" s="885"/>
      <c r="X41" s="30" t="s">
        <v>9144</v>
      </c>
      <c r="Y41" s="992"/>
      <c r="Z41" s="884"/>
      <c r="AA41" s="885"/>
      <c r="AB41" s="992"/>
      <c r="AC41" s="884"/>
      <c r="AD41" s="885"/>
      <c r="AE41" s="992"/>
      <c r="AF41" s="884"/>
      <c r="AG41" s="885"/>
      <c r="AH41" s="992"/>
      <c r="AI41" s="884"/>
      <c r="AJ41" s="885"/>
      <c r="AK41" s="992"/>
      <c r="AL41" s="885"/>
      <c r="AO41" s="758" t="e" cm="1">
        <f t="array" aca="1" ref="AO41" ca="1">_xlfn.TEXTJOIN("",TRUE,IFERROR((MID(U41,ROW(INDIRECT("1:"&amp;LEN(U41))),1)*1),""))</f>
        <v>#NAME?</v>
      </c>
      <c r="AP41" s="758" t="e">
        <f t="shared" ca="1" si="2"/>
        <v>#NAME?</v>
      </c>
      <c r="AQ41" s="293" t="e">
        <f t="shared" ca="1" si="3"/>
        <v>#NAME?</v>
      </c>
      <c r="AR41" s="294" t="e">
        <f ca="1">IF(AQ41=0,"",
IF(SUM($AQ$28:AQ41)=1,AS41,
IF($AQ$128&gt;SUM($AQ$28:AQ41),_xlfn.CONCAT(", ",AS41),
IF($AQ$128=SUM($AQ$28:AQ41),_xlfn.CONCAT(" y ",AS41)))))</f>
        <v>#NAME?</v>
      </c>
      <c r="AS41" s="89" t="s">
        <v>5133</v>
      </c>
      <c r="AT41" s="759" t="e" cm="1">
        <f t="array" aca="1" ref="AT41" ca="1">_xlfn.TEXTJOIN("",TRUE,IFERROR((MID(Y41,ROW(INDIRECT("1:"&amp;LEN(Y41))),1)*1),""))</f>
        <v>#NAME?</v>
      </c>
      <c r="AU41" s="759" t="e">
        <f t="shared" ca="1" si="0"/>
        <v>#NAME?</v>
      </c>
      <c r="AV41" s="293" t="e">
        <f t="shared" ca="1" si="4"/>
        <v>#NAME?</v>
      </c>
      <c r="AW41" s="294" t="e">
        <f ca="1">IF(AV41=0,"",
IF(SUM($AV$28:AV41)=1,AX41,
IF($AV$128&gt;SUM($AV$28:AV41),_xlfn.CONCAT(", ",AX41),
IF($AV$128=SUM($AV$28:AV41),_xlfn.CONCAT(" y ",AX41)))))</f>
        <v>#NAME?</v>
      </c>
      <c r="AX41" s="89" t="s">
        <v>5133</v>
      </c>
      <c r="AY41" s="760" t="e" cm="1">
        <f t="array" aca="1" ref="AY41" ca="1">_xlfn.TEXTJOIN("",TRUE,IFERROR((MID(AH41,ROW(INDIRECT("1:"&amp;LEN(AH41))),1)*1),""))</f>
        <v>#NAME?</v>
      </c>
      <c r="AZ41" s="760" t="e">
        <f t="shared" ca="1" si="1"/>
        <v>#NAME?</v>
      </c>
      <c r="BA41" s="293" t="e">
        <f t="shared" ca="1" si="5"/>
        <v>#NAME?</v>
      </c>
      <c r="BB41" s="294" t="e">
        <f ca="1">IF(BA41=0,"",
IF(SUM($BA$28:BA41)=1,BC41,
IF($BA$128&gt;SUM($BA$28:BA41),_xlfn.CONCAT(", ",BC41),
IF($BA$128=SUM($BA$28:BA41),_xlfn.CONCAT(" y ",BC41)))))</f>
        <v>#NAME?</v>
      </c>
      <c r="BC41" s="89" t="s">
        <v>5133</v>
      </c>
      <c r="BD41" s="763">
        <f t="shared" si="7"/>
        <v>0</v>
      </c>
      <c r="BE41" s="765">
        <f t="shared" si="8"/>
        <v>0</v>
      </c>
      <c r="BF41" s="293">
        <f t="shared" si="6"/>
        <v>0</v>
      </c>
      <c r="BG41" s="294" t="str">
        <f>IF(BF41=0,"",
IF(SUM($BF$28:BF41)=1,BH41,
IF($BF$128&gt;SUM($BF$28:BF41),_xlfn.CONCAT(", ",BH41),
IF($BF$128=SUM($BF$28:BF41),_xlfn.CONCAT(" y ",BH41)))))</f>
        <v/>
      </c>
      <c r="BH41" s="89" t="s">
        <v>5133</v>
      </c>
    </row>
    <row r="42" spans="1:60" ht="15" customHeight="1">
      <c r="A42" s="57"/>
      <c r="B42" s="11"/>
      <c r="C42" s="31" t="s">
        <v>5066</v>
      </c>
      <c r="D42" s="1020" t="str">
        <f>IF(CNGE_2025_M1_Secc5_Sub3!D82="","",CNGE_2025_M1_Secc5_Sub3!D82)</f>
        <v/>
      </c>
      <c r="E42" s="889"/>
      <c r="F42" s="889"/>
      <c r="G42" s="890"/>
      <c r="H42" s="1021" t="str">
        <f>IF(CNGE_2025_M1_Secc5_Sub3!H82="","",CNGE_2025_M1_Secc5_Sub3!H82)</f>
        <v/>
      </c>
      <c r="I42" s="890"/>
      <c r="J42" s="992"/>
      <c r="K42" s="884"/>
      <c r="L42" s="885"/>
      <c r="M42" s="1021" t="str">
        <f>IF(O42="","",VLOOKUP(O42,Presentación!$AL$3:$AN$574,2,FALSE))</f>
        <v/>
      </c>
      <c r="N42" s="890"/>
      <c r="O42" s="991"/>
      <c r="P42" s="884"/>
      <c r="Q42" s="885"/>
      <c r="R42" s="991"/>
      <c r="S42" s="884"/>
      <c r="T42" s="885"/>
      <c r="U42" s="992"/>
      <c r="V42" s="884"/>
      <c r="W42" s="885"/>
      <c r="X42" s="30" t="s">
        <v>9144</v>
      </c>
      <c r="Y42" s="992"/>
      <c r="Z42" s="884"/>
      <c r="AA42" s="885"/>
      <c r="AB42" s="992"/>
      <c r="AC42" s="884"/>
      <c r="AD42" s="885"/>
      <c r="AE42" s="992"/>
      <c r="AF42" s="884"/>
      <c r="AG42" s="885"/>
      <c r="AH42" s="992"/>
      <c r="AI42" s="884"/>
      <c r="AJ42" s="885"/>
      <c r="AK42" s="992"/>
      <c r="AL42" s="885"/>
      <c r="AO42" s="758" t="e" cm="1">
        <f t="array" aca="1" ref="AO42" ca="1">_xlfn.TEXTJOIN("",TRUE,IFERROR((MID(U42,ROW(INDIRECT("1:"&amp;LEN(U42))),1)*1),""))</f>
        <v>#NAME?</v>
      </c>
      <c r="AP42" s="758" t="e">
        <f t="shared" ca="1" si="2"/>
        <v>#NAME?</v>
      </c>
      <c r="AQ42" s="293" t="e">
        <f t="shared" ca="1" si="3"/>
        <v>#NAME?</v>
      </c>
      <c r="AR42" s="294" t="e">
        <f ca="1">IF(AQ42=0,"",
IF(SUM($AQ$28:AQ42)=1,AS42,
IF($AQ$128&gt;SUM($AQ$28:AQ42),_xlfn.CONCAT(", ",AS42),
IF($AQ$128=SUM($AQ$28:AQ42),_xlfn.CONCAT(" y ",AS42)))))</f>
        <v>#NAME?</v>
      </c>
      <c r="AS42" s="89" t="s">
        <v>5134</v>
      </c>
      <c r="AT42" s="759" t="e" cm="1">
        <f t="array" aca="1" ref="AT42" ca="1">_xlfn.TEXTJOIN("",TRUE,IFERROR((MID(Y42,ROW(INDIRECT("1:"&amp;LEN(Y42))),1)*1),""))</f>
        <v>#NAME?</v>
      </c>
      <c r="AU42" s="759" t="e">
        <f t="shared" ca="1" si="0"/>
        <v>#NAME?</v>
      </c>
      <c r="AV42" s="293" t="e">
        <f t="shared" ca="1" si="4"/>
        <v>#NAME?</v>
      </c>
      <c r="AW42" s="294" t="e">
        <f ca="1">IF(AV42=0,"",
IF(SUM($AV$28:AV42)=1,AX42,
IF($AV$128&gt;SUM($AV$28:AV42),_xlfn.CONCAT(", ",AX42),
IF($AV$128=SUM($AV$28:AV42),_xlfn.CONCAT(" y ",AX42)))))</f>
        <v>#NAME?</v>
      </c>
      <c r="AX42" s="89" t="s">
        <v>5134</v>
      </c>
      <c r="AY42" s="760" t="e" cm="1">
        <f t="array" aca="1" ref="AY42" ca="1">_xlfn.TEXTJOIN("",TRUE,IFERROR((MID(AH42,ROW(INDIRECT("1:"&amp;LEN(AH42))),1)*1),""))</f>
        <v>#NAME?</v>
      </c>
      <c r="AZ42" s="760" t="e">
        <f t="shared" ca="1" si="1"/>
        <v>#NAME?</v>
      </c>
      <c r="BA42" s="293" t="e">
        <f t="shared" ca="1" si="5"/>
        <v>#NAME?</v>
      </c>
      <c r="BB42" s="294" t="e">
        <f ca="1">IF(BA42=0,"",
IF(SUM($BA$28:BA42)=1,BC42,
IF($BA$128&gt;SUM($BA$28:BA42),_xlfn.CONCAT(", ",BC42),
IF($BA$128=SUM($BA$28:BA42),_xlfn.CONCAT(" y ",BC42)))))</f>
        <v>#NAME?</v>
      </c>
      <c r="BC42" s="89" t="s">
        <v>5134</v>
      </c>
      <c r="BD42" s="763">
        <f t="shared" si="7"/>
        <v>0</v>
      </c>
      <c r="BE42" s="765">
        <f t="shared" si="8"/>
        <v>0</v>
      </c>
      <c r="BF42" s="293">
        <f t="shared" si="6"/>
        <v>0</v>
      </c>
      <c r="BG42" s="294" t="str">
        <f>IF(BF42=0,"",
IF(SUM($BF$28:BF42)=1,BH42,
IF($BF$128&gt;SUM($BF$28:BF42),_xlfn.CONCAT(", ",BH42),
IF($BF$128=SUM($BF$28:BF42),_xlfn.CONCAT(" y ",BH42)))))</f>
        <v/>
      </c>
      <c r="BH42" s="89" t="s">
        <v>5134</v>
      </c>
    </row>
    <row r="43" spans="1:60" ht="15" customHeight="1">
      <c r="A43" s="57"/>
      <c r="B43" s="11"/>
      <c r="C43" s="136" t="s">
        <v>5067</v>
      </c>
      <c r="D43" s="1020" t="str">
        <f>IF(CNGE_2025_M1_Secc5_Sub3!D83="","",CNGE_2025_M1_Secc5_Sub3!D83)</f>
        <v/>
      </c>
      <c r="E43" s="889"/>
      <c r="F43" s="889"/>
      <c r="G43" s="890"/>
      <c r="H43" s="1021" t="str">
        <f>IF(CNGE_2025_M1_Secc5_Sub3!H83="","",CNGE_2025_M1_Secc5_Sub3!H83)</f>
        <v/>
      </c>
      <c r="I43" s="890"/>
      <c r="J43" s="992"/>
      <c r="K43" s="884"/>
      <c r="L43" s="885"/>
      <c r="M43" s="1021" t="str">
        <f>IF(O43="","",VLOOKUP(O43,Presentación!$AL$3:$AN$574,2,FALSE))</f>
        <v/>
      </c>
      <c r="N43" s="890"/>
      <c r="O43" s="991"/>
      <c r="P43" s="884"/>
      <c r="Q43" s="885"/>
      <c r="R43" s="991"/>
      <c r="S43" s="884"/>
      <c r="T43" s="885"/>
      <c r="U43" s="992"/>
      <c r="V43" s="884"/>
      <c r="W43" s="885"/>
      <c r="X43" s="30" t="s">
        <v>9144</v>
      </c>
      <c r="Y43" s="992"/>
      <c r="Z43" s="884"/>
      <c r="AA43" s="885"/>
      <c r="AB43" s="992"/>
      <c r="AC43" s="884"/>
      <c r="AD43" s="885"/>
      <c r="AE43" s="992"/>
      <c r="AF43" s="884"/>
      <c r="AG43" s="885"/>
      <c r="AH43" s="992"/>
      <c r="AI43" s="884"/>
      <c r="AJ43" s="885"/>
      <c r="AK43" s="992"/>
      <c r="AL43" s="885"/>
      <c r="AO43" s="758" t="e" cm="1">
        <f t="array" aca="1" ref="AO43" ca="1">_xlfn.TEXTJOIN("",TRUE,IFERROR((MID(U43,ROW(INDIRECT("1:"&amp;LEN(U43))),1)*1),""))</f>
        <v>#NAME?</v>
      </c>
      <c r="AP43" s="758" t="e">
        <f t="shared" ca="1" si="2"/>
        <v>#NAME?</v>
      </c>
      <c r="AQ43" s="293" t="e">
        <f t="shared" ca="1" si="3"/>
        <v>#NAME?</v>
      </c>
      <c r="AR43" s="294" t="e">
        <f ca="1">IF(AQ43=0,"",
IF(SUM($AQ$28:AQ43)=1,AS43,
IF($AQ$128&gt;SUM($AQ$28:AQ43),_xlfn.CONCAT(", ",AS43),
IF($AQ$128=SUM($AQ$28:AQ43),_xlfn.CONCAT(" y ",AS43)))))</f>
        <v>#NAME?</v>
      </c>
      <c r="AS43" s="89" t="s">
        <v>5135</v>
      </c>
      <c r="AT43" s="759" t="e" cm="1">
        <f t="array" aca="1" ref="AT43" ca="1">_xlfn.TEXTJOIN("",TRUE,IFERROR((MID(Y43,ROW(INDIRECT("1:"&amp;LEN(Y43))),1)*1),""))</f>
        <v>#NAME?</v>
      </c>
      <c r="AU43" s="759" t="e">
        <f t="shared" ca="1" si="0"/>
        <v>#NAME?</v>
      </c>
      <c r="AV43" s="293" t="e">
        <f t="shared" ca="1" si="4"/>
        <v>#NAME?</v>
      </c>
      <c r="AW43" s="294" t="e">
        <f ca="1">IF(AV43=0,"",
IF(SUM($AV$28:AV43)=1,AX43,
IF($AV$128&gt;SUM($AV$28:AV43),_xlfn.CONCAT(", ",AX43),
IF($AV$128=SUM($AV$28:AV43),_xlfn.CONCAT(" y ",AX43)))))</f>
        <v>#NAME?</v>
      </c>
      <c r="AX43" s="89" t="s">
        <v>5135</v>
      </c>
      <c r="AY43" s="760" t="e" cm="1">
        <f t="array" aca="1" ref="AY43" ca="1">_xlfn.TEXTJOIN("",TRUE,IFERROR((MID(AH43,ROW(INDIRECT("1:"&amp;LEN(AH43))),1)*1),""))</f>
        <v>#NAME?</v>
      </c>
      <c r="AZ43" s="760" t="e">
        <f t="shared" ca="1" si="1"/>
        <v>#NAME?</v>
      </c>
      <c r="BA43" s="293" t="e">
        <f t="shared" ca="1" si="5"/>
        <v>#NAME?</v>
      </c>
      <c r="BB43" s="294" t="e">
        <f ca="1">IF(BA43=0,"",
IF(SUM($BA$28:BA43)=1,BC43,
IF($BA$128&gt;SUM($BA$28:BA43),_xlfn.CONCAT(", ",BC43),
IF($BA$128=SUM($BA$28:BA43),_xlfn.CONCAT(" y ",BC43)))))</f>
        <v>#NAME?</v>
      </c>
      <c r="BC43" s="89" t="s">
        <v>5135</v>
      </c>
      <c r="BD43" s="763">
        <f t="shared" si="7"/>
        <v>0</v>
      </c>
      <c r="BE43" s="765">
        <f t="shared" si="8"/>
        <v>0</v>
      </c>
      <c r="BF43" s="293">
        <f t="shared" si="6"/>
        <v>0</v>
      </c>
      <c r="BG43" s="294" t="str">
        <f>IF(BF43=0,"",
IF(SUM($BF$28:BF43)=1,BH43,
IF($BF$128&gt;SUM($BF$28:BF43),_xlfn.CONCAT(", ",BH43),
IF($BF$128=SUM($BF$28:BF43),_xlfn.CONCAT(" y ",BH43)))))</f>
        <v/>
      </c>
      <c r="BH43" s="89" t="s">
        <v>5135</v>
      </c>
    </row>
    <row r="44" spans="1:60" ht="15" customHeight="1">
      <c r="A44" s="57"/>
      <c r="B44" s="11"/>
      <c r="C44" s="136" t="s">
        <v>5068</v>
      </c>
      <c r="D44" s="1020" t="str">
        <f>IF(CNGE_2025_M1_Secc5_Sub3!D84="","",CNGE_2025_M1_Secc5_Sub3!D84)</f>
        <v/>
      </c>
      <c r="E44" s="889"/>
      <c r="F44" s="889"/>
      <c r="G44" s="890"/>
      <c r="H44" s="1021" t="str">
        <f>IF(CNGE_2025_M1_Secc5_Sub3!H84="","",CNGE_2025_M1_Secc5_Sub3!H84)</f>
        <v/>
      </c>
      <c r="I44" s="890"/>
      <c r="J44" s="992"/>
      <c r="K44" s="884"/>
      <c r="L44" s="885"/>
      <c r="M44" s="1021" t="str">
        <f>IF(O44="","",VLOOKUP(O44,Presentación!$AL$3:$AN$574,2,FALSE))</f>
        <v/>
      </c>
      <c r="N44" s="890"/>
      <c r="O44" s="991"/>
      <c r="P44" s="884"/>
      <c r="Q44" s="885"/>
      <c r="R44" s="991"/>
      <c r="S44" s="884"/>
      <c r="T44" s="885"/>
      <c r="U44" s="992"/>
      <c r="V44" s="884"/>
      <c r="W44" s="885"/>
      <c r="X44" s="30" t="s">
        <v>9144</v>
      </c>
      <c r="Y44" s="992"/>
      <c r="Z44" s="884"/>
      <c r="AA44" s="885"/>
      <c r="AB44" s="992"/>
      <c r="AC44" s="884"/>
      <c r="AD44" s="885"/>
      <c r="AE44" s="992"/>
      <c r="AF44" s="884"/>
      <c r="AG44" s="885"/>
      <c r="AH44" s="992"/>
      <c r="AI44" s="884"/>
      <c r="AJ44" s="885"/>
      <c r="AK44" s="992"/>
      <c r="AL44" s="885"/>
      <c r="AO44" s="758" t="e" cm="1">
        <f t="array" aca="1" ref="AO44" ca="1">_xlfn.TEXTJOIN("",TRUE,IFERROR((MID(U44,ROW(INDIRECT("1:"&amp;LEN(U44))),1)*1),""))</f>
        <v>#NAME?</v>
      </c>
      <c r="AP44" s="758" t="e">
        <f t="shared" ca="1" si="2"/>
        <v>#NAME?</v>
      </c>
      <c r="AQ44" s="293" t="e">
        <f t="shared" ca="1" si="3"/>
        <v>#NAME?</v>
      </c>
      <c r="AR44" s="294" t="e">
        <f ca="1">IF(AQ44=0,"",
IF(SUM($AQ$28:AQ44)=1,AS44,
IF($AQ$128&gt;SUM($AQ$28:AQ44),_xlfn.CONCAT(", ",AS44),
IF($AQ$128=SUM($AQ$28:AQ44),_xlfn.CONCAT(" y ",AS44)))))</f>
        <v>#NAME?</v>
      </c>
      <c r="AS44" s="89" t="s">
        <v>5136</v>
      </c>
      <c r="AT44" s="759" t="e" cm="1">
        <f t="array" aca="1" ref="AT44" ca="1">_xlfn.TEXTJOIN("",TRUE,IFERROR((MID(Y44,ROW(INDIRECT("1:"&amp;LEN(Y44))),1)*1),""))</f>
        <v>#NAME?</v>
      </c>
      <c r="AU44" s="759" t="e">
        <f t="shared" ca="1" si="0"/>
        <v>#NAME?</v>
      </c>
      <c r="AV44" s="293" t="e">
        <f t="shared" ca="1" si="4"/>
        <v>#NAME?</v>
      </c>
      <c r="AW44" s="294" t="e">
        <f ca="1">IF(AV44=0,"",
IF(SUM($AV$28:AV44)=1,AX44,
IF($AV$128&gt;SUM($AV$28:AV44),_xlfn.CONCAT(", ",AX44),
IF($AV$128=SUM($AV$28:AV44),_xlfn.CONCAT(" y ",AX44)))))</f>
        <v>#NAME?</v>
      </c>
      <c r="AX44" s="89" t="s">
        <v>5136</v>
      </c>
      <c r="AY44" s="760" t="e" cm="1">
        <f t="array" aca="1" ref="AY44" ca="1">_xlfn.TEXTJOIN("",TRUE,IFERROR((MID(AH44,ROW(INDIRECT("1:"&amp;LEN(AH44))),1)*1),""))</f>
        <v>#NAME?</v>
      </c>
      <c r="AZ44" s="760" t="e">
        <f t="shared" ca="1" si="1"/>
        <v>#NAME?</v>
      </c>
      <c r="BA44" s="293" t="e">
        <f t="shared" ca="1" si="5"/>
        <v>#NAME?</v>
      </c>
      <c r="BB44" s="294" t="e">
        <f ca="1">IF(BA44=0,"",
IF(SUM($BA$28:BA44)=1,BC44,
IF($BA$128&gt;SUM($BA$28:BA44),_xlfn.CONCAT(", ",BC44),
IF($BA$128=SUM($BA$28:BA44),_xlfn.CONCAT(" y ",BC44)))))</f>
        <v>#NAME?</v>
      </c>
      <c r="BC44" s="89" t="s">
        <v>5136</v>
      </c>
      <c r="BD44" s="763">
        <f t="shared" si="7"/>
        <v>0</v>
      </c>
      <c r="BE44" s="765">
        <f t="shared" si="8"/>
        <v>0</v>
      </c>
      <c r="BF44" s="293">
        <f t="shared" si="6"/>
        <v>0</v>
      </c>
      <c r="BG44" s="294" t="str">
        <f>IF(BF44=0,"",
IF(SUM($BF$28:BF44)=1,BH44,
IF($BF$128&gt;SUM($BF$28:BF44),_xlfn.CONCAT(", ",BH44),
IF($BF$128=SUM($BF$28:BF44),_xlfn.CONCAT(" y ",BH44)))))</f>
        <v/>
      </c>
      <c r="BH44" s="89" t="s">
        <v>5136</v>
      </c>
    </row>
    <row r="45" spans="1:60" ht="15" customHeight="1">
      <c r="A45" s="57"/>
      <c r="B45" s="11"/>
      <c r="C45" s="85" t="s">
        <v>5069</v>
      </c>
      <c r="D45" s="1020" t="str">
        <f>IF(CNGE_2025_M1_Secc5_Sub3!D85="","",CNGE_2025_M1_Secc5_Sub3!D85)</f>
        <v/>
      </c>
      <c r="E45" s="889"/>
      <c r="F45" s="889"/>
      <c r="G45" s="890"/>
      <c r="H45" s="1021" t="str">
        <f>IF(CNGE_2025_M1_Secc5_Sub3!H85="","",CNGE_2025_M1_Secc5_Sub3!H85)</f>
        <v/>
      </c>
      <c r="I45" s="890"/>
      <c r="J45" s="992"/>
      <c r="K45" s="884"/>
      <c r="L45" s="885"/>
      <c r="M45" s="1021" t="str">
        <f>IF(O45="","",VLOOKUP(O45,Presentación!$AL$3:$AN$574,2,FALSE))</f>
        <v/>
      </c>
      <c r="N45" s="890"/>
      <c r="O45" s="991"/>
      <c r="P45" s="884"/>
      <c r="Q45" s="885"/>
      <c r="R45" s="991"/>
      <c r="S45" s="884"/>
      <c r="T45" s="885"/>
      <c r="U45" s="992"/>
      <c r="V45" s="884"/>
      <c r="W45" s="885"/>
      <c r="X45" s="30" t="s">
        <v>9144</v>
      </c>
      <c r="Y45" s="992"/>
      <c r="Z45" s="884"/>
      <c r="AA45" s="885"/>
      <c r="AB45" s="992"/>
      <c r="AC45" s="884"/>
      <c r="AD45" s="885"/>
      <c r="AE45" s="992"/>
      <c r="AF45" s="884"/>
      <c r="AG45" s="885"/>
      <c r="AH45" s="992"/>
      <c r="AI45" s="884"/>
      <c r="AJ45" s="885"/>
      <c r="AK45" s="992"/>
      <c r="AL45" s="885"/>
      <c r="AO45" s="758" t="e" cm="1">
        <f t="array" aca="1" ref="AO45" ca="1">_xlfn.TEXTJOIN("",TRUE,IFERROR((MID(U45,ROW(INDIRECT("1:"&amp;LEN(U45))),1)*1),""))</f>
        <v>#NAME?</v>
      </c>
      <c r="AP45" s="758" t="e">
        <f t="shared" ca="1" si="2"/>
        <v>#NAME?</v>
      </c>
      <c r="AQ45" s="293" t="e">
        <f t="shared" ca="1" si="3"/>
        <v>#NAME?</v>
      </c>
      <c r="AR45" s="294" t="e">
        <f ca="1">IF(AQ45=0,"",
IF(SUM($AQ$28:AQ45)=1,AS45,
IF($AQ$128&gt;SUM($AQ$28:AQ45),_xlfn.CONCAT(", ",AS45),
IF($AQ$128=SUM($AQ$28:AQ45),_xlfn.CONCAT(" y ",AS45)))))</f>
        <v>#NAME?</v>
      </c>
      <c r="AS45" s="89" t="s">
        <v>5137</v>
      </c>
      <c r="AT45" s="759" t="e" cm="1">
        <f t="array" aca="1" ref="AT45" ca="1">_xlfn.TEXTJOIN("",TRUE,IFERROR((MID(Y45,ROW(INDIRECT("1:"&amp;LEN(Y45))),1)*1),""))</f>
        <v>#NAME?</v>
      </c>
      <c r="AU45" s="759" t="e">
        <f t="shared" ca="1" si="0"/>
        <v>#NAME?</v>
      </c>
      <c r="AV45" s="293" t="e">
        <f t="shared" ca="1" si="4"/>
        <v>#NAME?</v>
      </c>
      <c r="AW45" s="294" t="e">
        <f ca="1">IF(AV45=0,"",
IF(SUM($AV$28:AV45)=1,AX45,
IF($AV$128&gt;SUM($AV$28:AV45),_xlfn.CONCAT(", ",AX45),
IF($AV$128=SUM($AV$28:AV45),_xlfn.CONCAT(" y ",AX45)))))</f>
        <v>#NAME?</v>
      </c>
      <c r="AX45" s="89" t="s">
        <v>5137</v>
      </c>
      <c r="AY45" s="760" t="e" cm="1">
        <f t="array" aca="1" ref="AY45" ca="1">_xlfn.TEXTJOIN("",TRUE,IFERROR((MID(AH45,ROW(INDIRECT("1:"&amp;LEN(AH45))),1)*1),""))</f>
        <v>#NAME?</v>
      </c>
      <c r="AZ45" s="760" t="e">
        <f t="shared" ca="1" si="1"/>
        <v>#NAME?</v>
      </c>
      <c r="BA45" s="293" t="e">
        <f t="shared" ca="1" si="5"/>
        <v>#NAME?</v>
      </c>
      <c r="BB45" s="294" t="e">
        <f ca="1">IF(BA45=0,"",
IF(SUM($BA$28:BA45)=1,BC45,
IF($BA$128&gt;SUM($BA$28:BA45),_xlfn.CONCAT(", ",BC45),
IF($BA$128=SUM($BA$28:BA45),_xlfn.CONCAT(" y ",BC45)))))</f>
        <v>#NAME?</v>
      </c>
      <c r="BC45" s="89" t="s">
        <v>5137</v>
      </c>
      <c r="BD45" s="763">
        <f t="shared" si="7"/>
        <v>0</v>
      </c>
      <c r="BE45" s="765">
        <f t="shared" si="8"/>
        <v>0</v>
      </c>
      <c r="BF45" s="293">
        <f t="shared" si="6"/>
        <v>0</v>
      </c>
      <c r="BG45" s="294" t="str">
        <f>IF(BF45=0,"",
IF(SUM($BF$28:BF45)=1,BH45,
IF($BF$128&gt;SUM($BF$28:BF45),_xlfn.CONCAT(", ",BH45),
IF($BF$128=SUM($BF$28:BF45),_xlfn.CONCAT(" y ",BH45)))))</f>
        <v/>
      </c>
      <c r="BH45" s="89" t="s">
        <v>5137</v>
      </c>
    </row>
    <row r="46" spans="1:60" ht="15" customHeight="1">
      <c r="A46" s="57"/>
      <c r="B46" s="11"/>
      <c r="C46" s="85" t="s">
        <v>5070</v>
      </c>
      <c r="D46" s="1020" t="str">
        <f>IF(CNGE_2025_M1_Secc5_Sub3!D86="","",CNGE_2025_M1_Secc5_Sub3!D86)</f>
        <v/>
      </c>
      <c r="E46" s="889"/>
      <c r="F46" s="889"/>
      <c r="G46" s="890"/>
      <c r="H46" s="1021" t="str">
        <f>IF(CNGE_2025_M1_Secc5_Sub3!H86="","",CNGE_2025_M1_Secc5_Sub3!H86)</f>
        <v/>
      </c>
      <c r="I46" s="890"/>
      <c r="J46" s="992"/>
      <c r="K46" s="884"/>
      <c r="L46" s="885"/>
      <c r="M46" s="1021" t="str">
        <f>IF(O46="","",VLOOKUP(O46,Presentación!$AL$3:$AN$574,2,FALSE))</f>
        <v/>
      </c>
      <c r="N46" s="890"/>
      <c r="O46" s="991"/>
      <c r="P46" s="884"/>
      <c r="Q46" s="885"/>
      <c r="R46" s="991"/>
      <c r="S46" s="884"/>
      <c r="T46" s="885"/>
      <c r="U46" s="992"/>
      <c r="V46" s="884"/>
      <c r="W46" s="885"/>
      <c r="X46" s="30" t="s">
        <v>9144</v>
      </c>
      <c r="Y46" s="992"/>
      <c r="Z46" s="884"/>
      <c r="AA46" s="885"/>
      <c r="AB46" s="992"/>
      <c r="AC46" s="884"/>
      <c r="AD46" s="885"/>
      <c r="AE46" s="992"/>
      <c r="AF46" s="884"/>
      <c r="AG46" s="885"/>
      <c r="AH46" s="992"/>
      <c r="AI46" s="884"/>
      <c r="AJ46" s="885"/>
      <c r="AK46" s="992"/>
      <c r="AL46" s="885"/>
      <c r="AO46" s="758" t="e" cm="1">
        <f t="array" aca="1" ref="AO46" ca="1">_xlfn.TEXTJOIN("",TRUE,IFERROR((MID(U46,ROW(INDIRECT("1:"&amp;LEN(U46))),1)*1),""))</f>
        <v>#NAME?</v>
      </c>
      <c r="AP46" s="758" t="e">
        <f t="shared" ca="1" si="2"/>
        <v>#NAME?</v>
      </c>
      <c r="AQ46" s="293" t="e">
        <f t="shared" ca="1" si="3"/>
        <v>#NAME?</v>
      </c>
      <c r="AR46" s="294" t="e">
        <f ca="1">IF(AQ46=0,"",
IF(SUM($AQ$28:AQ46)=1,AS46,
IF($AQ$128&gt;SUM($AQ$28:AQ46),_xlfn.CONCAT(", ",AS46),
IF($AQ$128=SUM($AQ$28:AQ46),_xlfn.CONCAT(" y ",AS46)))))</f>
        <v>#NAME?</v>
      </c>
      <c r="AS46" s="89" t="s">
        <v>5138</v>
      </c>
      <c r="AT46" s="759" t="e" cm="1">
        <f t="array" aca="1" ref="AT46" ca="1">_xlfn.TEXTJOIN("",TRUE,IFERROR((MID(Y46,ROW(INDIRECT("1:"&amp;LEN(Y46))),1)*1),""))</f>
        <v>#NAME?</v>
      </c>
      <c r="AU46" s="759" t="e">
        <f t="shared" ca="1" si="0"/>
        <v>#NAME?</v>
      </c>
      <c r="AV46" s="293" t="e">
        <f t="shared" ca="1" si="4"/>
        <v>#NAME?</v>
      </c>
      <c r="AW46" s="294" t="e">
        <f ca="1">IF(AV46=0,"",
IF(SUM($AV$28:AV46)=1,AX46,
IF($AV$128&gt;SUM($AV$28:AV46),_xlfn.CONCAT(", ",AX46),
IF($AV$128=SUM($AV$28:AV46),_xlfn.CONCAT(" y ",AX46)))))</f>
        <v>#NAME?</v>
      </c>
      <c r="AX46" s="89" t="s">
        <v>5138</v>
      </c>
      <c r="AY46" s="760" t="e" cm="1">
        <f t="array" aca="1" ref="AY46" ca="1">_xlfn.TEXTJOIN("",TRUE,IFERROR((MID(AH46,ROW(INDIRECT("1:"&amp;LEN(AH46))),1)*1),""))</f>
        <v>#NAME?</v>
      </c>
      <c r="AZ46" s="760" t="e">
        <f t="shared" ca="1" si="1"/>
        <v>#NAME?</v>
      </c>
      <c r="BA46" s="293" t="e">
        <f t="shared" ca="1" si="5"/>
        <v>#NAME?</v>
      </c>
      <c r="BB46" s="294" t="e">
        <f ca="1">IF(BA46=0,"",
IF(SUM($BA$28:BA46)=1,BC46,
IF($BA$128&gt;SUM($BA$28:BA46),_xlfn.CONCAT(", ",BC46),
IF($BA$128=SUM($BA$28:BA46),_xlfn.CONCAT(" y ",BC46)))))</f>
        <v>#NAME?</v>
      </c>
      <c r="BC46" s="89" t="s">
        <v>5138</v>
      </c>
      <c r="BD46" s="763">
        <f t="shared" si="7"/>
        <v>0</v>
      </c>
      <c r="BE46" s="765">
        <f t="shared" si="8"/>
        <v>0</v>
      </c>
      <c r="BF46" s="293">
        <f t="shared" si="6"/>
        <v>0</v>
      </c>
      <c r="BG46" s="294" t="str">
        <f>IF(BF46=0,"",
IF(SUM($BF$28:BF46)=1,BH46,
IF($BF$128&gt;SUM($BF$28:BF46),_xlfn.CONCAT(", ",BH46),
IF($BF$128=SUM($BF$28:BF46),_xlfn.CONCAT(" y ",BH46)))))</f>
        <v/>
      </c>
      <c r="BH46" s="89" t="s">
        <v>5138</v>
      </c>
    </row>
    <row r="47" spans="1:60" ht="15" customHeight="1">
      <c r="A47" s="57"/>
      <c r="B47" s="11"/>
      <c r="C47" s="85" t="s">
        <v>5071</v>
      </c>
      <c r="D47" s="1020" t="str">
        <f>IF(CNGE_2025_M1_Secc5_Sub3!D87="","",CNGE_2025_M1_Secc5_Sub3!D87)</f>
        <v/>
      </c>
      <c r="E47" s="889"/>
      <c r="F47" s="889"/>
      <c r="G47" s="890"/>
      <c r="H47" s="1021" t="str">
        <f>IF(CNGE_2025_M1_Secc5_Sub3!H87="","",CNGE_2025_M1_Secc5_Sub3!H87)</f>
        <v/>
      </c>
      <c r="I47" s="890"/>
      <c r="J47" s="992"/>
      <c r="K47" s="884"/>
      <c r="L47" s="885"/>
      <c r="M47" s="1021" t="str">
        <f>IF(O47="","",VLOOKUP(O47,Presentación!$AL$3:$AN$574,2,FALSE))</f>
        <v/>
      </c>
      <c r="N47" s="890"/>
      <c r="O47" s="991"/>
      <c r="P47" s="884"/>
      <c r="Q47" s="885"/>
      <c r="R47" s="991"/>
      <c r="S47" s="884"/>
      <c r="T47" s="885"/>
      <c r="U47" s="992"/>
      <c r="V47" s="884"/>
      <c r="W47" s="885"/>
      <c r="X47" s="30" t="s">
        <v>9144</v>
      </c>
      <c r="Y47" s="992"/>
      <c r="Z47" s="884"/>
      <c r="AA47" s="885"/>
      <c r="AB47" s="992"/>
      <c r="AC47" s="884"/>
      <c r="AD47" s="885"/>
      <c r="AE47" s="992"/>
      <c r="AF47" s="884"/>
      <c r="AG47" s="885"/>
      <c r="AH47" s="992"/>
      <c r="AI47" s="884"/>
      <c r="AJ47" s="885"/>
      <c r="AK47" s="992"/>
      <c r="AL47" s="885"/>
      <c r="AO47" s="758" t="e" cm="1">
        <f t="array" aca="1" ref="AO47" ca="1">_xlfn.TEXTJOIN("",TRUE,IFERROR((MID(U47,ROW(INDIRECT("1:"&amp;LEN(U47))),1)*1),""))</f>
        <v>#NAME?</v>
      </c>
      <c r="AP47" s="758" t="e">
        <f t="shared" ca="1" si="2"/>
        <v>#NAME?</v>
      </c>
      <c r="AQ47" s="293" t="e">
        <f t="shared" ca="1" si="3"/>
        <v>#NAME?</v>
      </c>
      <c r="AR47" s="294" t="e">
        <f ca="1">IF(AQ47=0,"",
IF(SUM($AQ$28:AQ47)=1,AS47,
IF($AQ$128&gt;SUM($AQ$28:AQ47),_xlfn.CONCAT(", ",AS47),
IF($AQ$128=SUM($AQ$28:AQ47),_xlfn.CONCAT(" y ",AS47)))))</f>
        <v>#NAME?</v>
      </c>
      <c r="AS47" s="89" t="s">
        <v>5139</v>
      </c>
      <c r="AT47" s="759" t="e" cm="1">
        <f t="array" aca="1" ref="AT47" ca="1">_xlfn.TEXTJOIN("",TRUE,IFERROR((MID(Y47,ROW(INDIRECT("1:"&amp;LEN(Y47))),1)*1),""))</f>
        <v>#NAME?</v>
      </c>
      <c r="AU47" s="759" t="e">
        <f t="shared" ca="1" si="0"/>
        <v>#NAME?</v>
      </c>
      <c r="AV47" s="293" t="e">
        <f t="shared" ca="1" si="4"/>
        <v>#NAME?</v>
      </c>
      <c r="AW47" s="294" t="e">
        <f ca="1">IF(AV47=0,"",
IF(SUM($AV$28:AV47)=1,AX47,
IF($AV$128&gt;SUM($AV$28:AV47),_xlfn.CONCAT(", ",AX47),
IF($AV$128=SUM($AV$28:AV47),_xlfn.CONCAT(" y ",AX47)))))</f>
        <v>#NAME?</v>
      </c>
      <c r="AX47" s="89" t="s">
        <v>5139</v>
      </c>
      <c r="AY47" s="760" t="e" cm="1">
        <f t="array" aca="1" ref="AY47" ca="1">_xlfn.TEXTJOIN("",TRUE,IFERROR((MID(AH47,ROW(INDIRECT("1:"&amp;LEN(AH47))),1)*1),""))</f>
        <v>#NAME?</v>
      </c>
      <c r="AZ47" s="760" t="e">
        <f t="shared" ca="1" si="1"/>
        <v>#NAME?</v>
      </c>
      <c r="BA47" s="293" t="e">
        <f t="shared" ca="1" si="5"/>
        <v>#NAME?</v>
      </c>
      <c r="BB47" s="294" t="e">
        <f ca="1">IF(BA47=0,"",
IF(SUM($BA$28:BA47)=1,BC47,
IF($BA$128&gt;SUM($BA$28:BA47),_xlfn.CONCAT(", ",BC47),
IF($BA$128=SUM($BA$28:BA47),_xlfn.CONCAT(" y ",BC47)))))</f>
        <v>#NAME?</v>
      </c>
      <c r="BC47" s="89" t="s">
        <v>5139</v>
      </c>
      <c r="BD47" s="763">
        <f t="shared" si="7"/>
        <v>0</v>
      </c>
      <c r="BE47" s="765">
        <f t="shared" si="8"/>
        <v>0</v>
      </c>
      <c r="BF47" s="293">
        <f t="shared" si="6"/>
        <v>0</v>
      </c>
      <c r="BG47" s="294" t="str">
        <f>IF(BF47=0,"",
IF(SUM($BF$28:BF47)=1,BH47,
IF($BF$128&gt;SUM($BF$28:BF47),_xlfn.CONCAT(", ",BH47),
IF($BF$128=SUM($BF$28:BF47),_xlfn.CONCAT(" y ",BH47)))))</f>
        <v/>
      </c>
      <c r="BH47" s="89" t="s">
        <v>5139</v>
      </c>
    </row>
    <row r="48" spans="1:60" ht="15" customHeight="1">
      <c r="A48" s="57"/>
      <c r="B48" s="11"/>
      <c r="C48" s="38" t="s">
        <v>5072</v>
      </c>
      <c r="D48" s="1020" t="str">
        <f>IF(CNGE_2025_M1_Secc5_Sub3!D88="","",CNGE_2025_M1_Secc5_Sub3!D88)</f>
        <v/>
      </c>
      <c r="E48" s="889"/>
      <c r="F48" s="889"/>
      <c r="G48" s="890"/>
      <c r="H48" s="1021" t="str">
        <f>IF(CNGE_2025_M1_Secc5_Sub3!H88="","",CNGE_2025_M1_Secc5_Sub3!H88)</f>
        <v/>
      </c>
      <c r="I48" s="890"/>
      <c r="J48" s="992"/>
      <c r="K48" s="884"/>
      <c r="L48" s="885"/>
      <c r="M48" s="1021" t="str">
        <f>IF(O48="","",VLOOKUP(O48,Presentación!$AL$3:$AN$574,2,FALSE))</f>
        <v/>
      </c>
      <c r="N48" s="890"/>
      <c r="O48" s="991"/>
      <c r="P48" s="884"/>
      <c r="Q48" s="885"/>
      <c r="R48" s="991"/>
      <c r="S48" s="884"/>
      <c r="T48" s="885"/>
      <c r="U48" s="992"/>
      <c r="V48" s="884"/>
      <c r="W48" s="885"/>
      <c r="X48" s="30" t="s">
        <v>9144</v>
      </c>
      <c r="Y48" s="992"/>
      <c r="Z48" s="884"/>
      <c r="AA48" s="885"/>
      <c r="AB48" s="992"/>
      <c r="AC48" s="884"/>
      <c r="AD48" s="885"/>
      <c r="AE48" s="992"/>
      <c r="AF48" s="884"/>
      <c r="AG48" s="885"/>
      <c r="AH48" s="992"/>
      <c r="AI48" s="884"/>
      <c r="AJ48" s="885"/>
      <c r="AK48" s="992"/>
      <c r="AL48" s="885"/>
      <c r="AO48" s="758" t="e" cm="1">
        <f t="array" aca="1" ref="AO48" ca="1">_xlfn.TEXTJOIN("",TRUE,IFERROR((MID(U48,ROW(INDIRECT("1:"&amp;LEN(U48))),1)*1),""))</f>
        <v>#NAME?</v>
      </c>
      <c r="AP48" s="758" t="e">
        <f t="shared" ca="1" si="2"/>
        <v>#NAME?</v>
      </c>
      <c r="AQ48" s="293" t="e">
        <f t="shared" ca="1" si="3"/>
        <v>#NAME?</v>
      </c>
      <c r="AR48" s="294" t="e">
        <f ca="1">IF(AQ48=0,"",
IF(SUM($AQ$28:AQ48)=1,AS48,
IF($AQ$128&gt;SUM($AQ$28:AQ48),_xlfn.CONCAT(", ",AS48),
IF($AQ$128=SUM($AQ$28:AQ48),_xlfn.CONCAT(" y ",AS48)))))</f>
        <v>#NAME?</v>
      </c>
      <c r="AS48" s="89" t="s">
        <v>5140</v>
      </c>
      <c r="AT48" s="759" t="e" cm="1">
        <f t="array" aca="1" ref="AT48" ca="1">_xlfn.TEXTJOIN("",TRUE,IFERROR((MID(Y48,ROW(INDIRECT("1:"&amp;LEN(Y48))),1)*1),""))</f>
        <v>#NAME?</v>
      </c>
      <c r="AU48" s="759" t="e">
        <f t="shared" ca="1" si="0"/>
        <v>#NAME?</v>
      </c>
      <c r="AV48" s="293" t="e">
        <f t="shared" ca="1" si="4"/>
        <v>#NAME?</v>
      </c>
      <c r="AW48" s="294" t="e">
        <f ca="1">IF(AV48=0,"",
IF(SUM($AV$28:AV48)=1,AX48,
IF($AV$128&gt;SUM($AV$28:AV48),_xlfn.CONCAT(", ",AX48),
IF($AV$128=SUM($AV$28:AV48),_xlfn.CONCAT(" y ",AX48)))))</f>
        <v>#NAME?</v>
      </c>
      <c r="AX48" s="89" t="s">
        <v>5140</v>
      </c>
      <c r="AY48" s="760" t="e" cm="1">
        <f t="array" aca="1" ref="AY48" ca="1">_xlfn.TEXTJOIN("",TRUE,IFERROR((MID(AH48,ROW(INDIRECT("1:"&amp;LEN(AH48))),1)*1),""))</f>
        <v>#NAME?</v>
      </c>
      <c r="AZ48" s="760" t="e">
        <f t="shared" ca="1" si="1"/>
        <v>#NAME?</v>
      </c>
      <c r="BA48" s="293" t="e">
        <f t="shared" ca="1" si="5"/>
        <v>#NAME?</v>
      </c>
      <c r="BB48" s="294" t="e">
        <f ca="1">IF(BA48=0,"",
IF(SUM($BA$28:BA48)=1,BC48,
IF($BA$128&gt;SUM($BA$28:BA48),_xlfn.CONCAT(", ",BC48),
IF($BA$128=SUM($BA$28:BA48),_xlfn.CONCAT(" y ",BC48)))))</f>
        <v>#NAME?</v>
      </c>
      <c r="BC48" s="89" t="s">
        <v>5140</v>
      </c>
      <c r="BD48" s="763">
        <f t="shared" si="7"/>
        <v>0</v>
      </c>
      <c r="BE48" s="765">
        <f t="shared" si="8"/>
        <v>0</v>
      </c>
      <c r="BF48" s="293">
        <f t="shared" si="6"/>
        <v>0</v>
      </c>
      <c r="BG48" s="294" t="str">
        <f>IF(BF48=0,"",
IF(SUM($BF$28:BF48)=1,BH48,
IF($BF$128&gt;SUM($BF$28:BF48),_xlfn.CONCAT(", ",BH48),
IF($BF$128=SUM($BF$28:BF48),_xlfn.CONCAT(" y ",BH48)))))</f>
        <v/>
      </c>
      <c r="BH48" s="89" t="s">
        <v>5140</v>
      </c>
    </row>
    <row r="49" spans="1:60" ht="15" customHeight="1">
      <c r="A49" s="57"/>
      <c r="B49" s="11"/>
      <c r="C49" s="38" t="s">
        <v>5073</v>
      </c>
      <c r="D49" s="1020" t="str">
        <f>IF(CNGE_2025_M1_Secc5_Sub3!D89="","",CNGE_2025_M1_Secc5_Sub3!D89)</f>
        <v/>
      </c>
      <c r="E49" s="889"/>
      <c r="F49" s="889"/>
      <c r="G49" s="890"/>
      <c r="H49" s="1021" t="str">
        <f>IF(CNGE_2025_M1_Secc5_Sub3!H89="","",CNGE_2025_M1_Secc5_Sub3!H89)</f>
        <v/>
      </c>
      <c r="I49" s="890"/>
      <c r="J49" s="992"/>
      <c r="K49" s="884"/>
      <c r="L49" s="885"/>
      <c r="M49" s="1021" t="str">
        <f>IF(O49="","",VLOOKUP(O49,Presentación!$AL$3:$AN$574,2,FALSE))</f>
        <v/>
      </c>
      <c r="N49" s="890"/>
      <c r="O49" s="991"/>
      <c r="P49" s="884"/>
      <c r="Q49" s="885"/>
      <c r="R49" s="991"/>
      <c r="S49" s="884"/>
      <c r="T49" s="885"/>
      <c r="U49" s="992"/>
      <c r="V49" s="884"/>
      <c r="W49" s="885"/>
      <c r="X49" s="30" t="s">
        <v>9144</v>
      </c>
      <c r="Y49" s="992"/>
      <c r="Z49" s="884"/>
      <c r="AA49" s="885"/>
      <c r="AB49" s="992"/>
      <c r="AC49" s="884"/>
      <c r="AD49" s="885"/>
      <c r="AE49" s="992"/>
      <c r="AF49" s="884"/>
      <c r="AG49" s="885"/>
      <c r="AH49" s="992"/>
      <c r="AI49" s="884"/>
      <c r="AJ49" s="885"/>
      <c r="AK49" s="992"/>
      <c r="AL49" s="885"/>
      <c r="AO49" s="758" t="e" cm="1">
        <f t="array" aca="1" ref="AO49" ca="1">_xlfn.TEXTJOIN("",TRUE,IFERROR((MID(U49,ROW(INDIRECT("1:"&amp;LEN(U49))),1)*1),""))</f>
        <v>#NAME?</v>
      </c>
      <c r="AP49" s="758" t="e">
        <f t="shared" ca="1" si="2"/>
        <v>#NAME?</v>
      </c>
      <c r="AQ49" s="293" t="e">
        <f t="shared" ca="1" si="3"/>
        <v>#NAME?</v>
      </c>
      <c r="AR49" s="294" t="e">
        <f ca="1">IF(AQ49=0,"",
IF(SUM($AQ$28:AQ49)=1,AS49,
IF($AQ$128&gt;SUM($AQ$28:AQ49),_xlfn.CONCAT(", ",AS49),
IF($AQ$128=SUM($AQ$28:AQ49),_xlfn.CONCAT(" y ",AS49)))))</f>
        <v>#NAME?</v>
      </c>
      <c r="AS49" s="89" t="s">
        <v>5141</v>
      </c>
      <c r="AT49" s="759" t="e" cm="1">
        <f t="array" aca="1" ref="AT49" ca="1">_xlfn.TEXTJOIN("",TRUE,IFERROR((MID(Y49,ROW(INDIRECT("1:"&amp;LEN(Y49))),1)*1),""))</f>
        <v>#NAME?</v>
      </c>
      <c r="AU49" s="759" t="e">
        <f t="shared" ca="1" si="0"/>
        <v>#NAME?</v>
      </c>
      <c r="AV49" s="293" t="e">
        <f t="shared" ca="1" si="4"/>
        <v>#NAME?</v>
      </c>
      <c r="AW49" s="294" t="e">
        <f ca="1">IF(AV49=0,"",
IF(SUM($AV$28:AV49)=1,AX49,
IF($AV$128&gt;SUM($AV$28:AV49),_xlfn.CONCAT(", ",AX49),
IF($AV$128=SUM($AV$28:AV49),_xlfn.CONCAT(" y ",AX49)))))</f>
        <v>#NAME?</v>
      </c>
      <c r="AX49" s="89" t="s">
        <v>5141</v>
      </c>
      <c r="AY49" s="760" t="e" cm="1">
        <f t="array" aca="1" ref="AY49" ca="1">_xlfn.TEXTJOIN("",TRUE,IFERROR((MID(AH49,ROW(INDIRECT("1:"&amp;LEN(AH49))),1)*1),""))</f>
        <v>#NAME?</v>
      </c>
      <c r="AZ49" s="760" t="e">
        <f t="shared" ca="1" si="1"/>
        <v>#NAME?</v>
      </c>
      <c r="BA49" s="293" t="e">
        <f t="shared" ca="1" si="5"/>
        <v>#NAME?</v>
      </c>
      <c r="BB49" s="294" t="e">
        <f ca="1">IF(BA49=0,"",
IF(SUM($BA$28:BA49)=1,BC49,
IF($BA$128&gt;SUM($BA$28:BA49),_xlfn.CONCAT(", ",BC49),
IF($BA$128=SUM($BA$28:BA49),_xlfn.CONCAT(" y ",BC49)))))</f>
        <v>#NAME?</v>
      </c>
      <c r="BC49" s="89" t="s">
        <v>5141</v>
      </c>
      <c r="BD49" s="763">
        <f t="shared" si="7"/>
        <v>0</v>
      </c>
      <c r="BE49" s="765">
        <f t="shared" si="8"/>
        <v>0</v>
      </c>
      <c r="BF49" s="293">
        <f t="shared" si="6"/>
        <v>0</v>
      </c>
      <c r="BG49" s="294" t="str">
        <f>IF(BF49=0,"",
IF(SUM($BF$28:BF49)=1,BH49,
IF($BF$128&gt;SUM($BF$28:BF49),_xlfn.CONCAT(", ",BH49),
IF($BF$128=SUM($BF$28:BF49),_xlfn.CONCAT(" y ",BH49)))))</f>
        <v/>
      </c>
      <c r="BH49" s="89" t="s">
        <v>5141</v>
      </c>
    </row>
    <row r="50" spans="1:60" ht="15" customHeight="1">
      <c r="A50" s="57"/>
      <c r="B50" s="11"/>
      <c r="C50" s="38" t="s">
        <v>5074</v>
      </c>
      <c r="D50" s="1020" t="str">
        <f>IF(CNGE_2025_M1_Secc5_Sub3!D90="","",CNGE_2025_M1_Secc5_Sub3!D90)</f>
        <v/>
      </c>
      <c r="E50" s="889"/>
      <c r="F50" s="889"/>
      <c r="G50" s="890"/>
      <c r="H50" s="1021" t="str">
        <f>IF(CNGE_2025_M1_Secc5_Sub3!H90="","",CNGE_2025_M1_Secc5_Sub3!H90)</f>
        <v/>
      </c>
      <c r="I50" s="890"/>
      <c r="J50" s="992"/>
      <c r="K50" s="884"/>
      <c r="L50" s="885"/>
      <c r="M50" s="1021" t="str">
        <f>IF(O50="","",VLOOKUP(O50,Presentación!$AL$3:$AN$574,2,FALSE))</f>
        <v/>
      </c>
      <c r="N50" s="890"/>
      <c r="O50" s="991"/>
      <c r="P50" s="884"/>
      <c r="Q50" s="885"/>
      <c r="R50" s="991"/>
      <c r="S50" s="884"/>
      <c r="T50" s="885"/>
      <c r="U50" s="992"/>
      <c r="V50" s="884"/>
      <c r="W50" s="885"/>
      <c r="X50" s="30" t="s">
        <v>9144</v>
      </c>
      <c r="Y50" s="992"/>
      <c r="Z50" s="884"/>
      <c r="AA50" s="885"/>
      <c r="AB50" s="992"/>
      <c r="AC50" s="884"/>
      <c r="AD50" s="885"/>
      <c r="AE50" s="992"/>
      <c r="AF50" s="884"/>
      <c r="AG50" s="885"/>
      <c r="AH50" s="992"/>
      <c r="AI50" s="884"/>
      <c r="AJ50" s="885"/>
      <c r="AK50" s="992"/>
      <c r="AL50" s="885"/>
      <c r="AO50" s="758" t="e" cm="1">
        <f t="array" aca="1" ref="AO50" ca="1">_xlfn.TEXTJOIN("",TRUE,IFERROR((MID(U50,ROW(INDIRECT("1:"&amp;LEN(U50))),1)*1),""))</f>
        <v>#NAME?</v>
      </c>
      <c r="AP50" s="758" t="e">
        <f t="shared" ca="1" si="2"/>
        <v>#NAME?</v>
      </c>
      <c r="AQ50" s="293" t="e">
        <f t="shared" ca="1" si="3"/>
        <v>#NAME?</v>
      </c>
      <c r="AR50" s="294" t="e">
        <f ca="1">IF(AQ50=0,"",
IF(SUM($AQ$28:AQ50)=1,AS50,
IF($AQ$128&gt;SUM($AQ$28:AQ50),_xlfn.CONCAT(", ",AS50),
IF($AQ$128=SUM($AQ$28:AQ50),_xlfn.CONCAT(" y ",AS50)))))</f>
        <v>#NAME?</v>
      </c>
      <c r="AS50" s="89" t="s">
        <v>5142</v>
      </c>
      <c r="AT50" s="759" t="e" cm="1">
        <f t="array" aca="1" ref="AT50" ca="1">_xlfn.TEXTJOIN("",TRUE,IFERROR((MID(Y50,ROW(INDIRECT("1:"&amp;LEN(Y50))),1)*1),""))</f>
        <v>#NAME?</v>
      </c>
      <c r="AU50" s="759" t="e">
        <f t="shared" ca="1" si="0"/>
        <v>#NAME?</v>
      </c>
      <c r="AV50" s="293" t="e">
        <f t="shared" ca="1" si="4"/>
        <v>#NAME?</v>
      </c>
      <c r="AW50" s="294" t="e">
        <f ca="1">IF(AV50=0,"",
IF(SUM($AV$28:AV50)=1,AX50,
IF($AV$128&gt;SUM($AV$28:AV50),_xlfn.CONCAT(", ",AX50),
IF($AV$128=SUM($AV$28:AV50),_xlfn.CONCAT(" y ",AX50)))))</f>
        <v>#NAME?</v>
      </c>
      <c r="AX50" s="89" t="s">
        <v>5142</v>
      </c>
      <c r="AY50" s="760" t="e" cm="1">
        <f t="array" aca="1" ref="AY50" ca="1">_xlfn.TEXTJOIN("",TRUE,IFERROR((MID(AH50,ROW(INDIRECT("1:"&amp;LEN(AH50))),1)*1),""))</f>
        <v>#NAME?</v>
      </c>
      <c r="AZ50" s="760" t="e">
        <f t="shared" ca="1" si="1"/>
        <v>#NAME?</v>
      </c>
      <c r="BA50" s="293" t="e">
        <f t="shared" ca="1" si="5"/>
        <v>#NAME?</v>
      </c>
      <c r="BB50" s="294" t="e">
        <f ca="1">IF(BA50=0,"",
IF(SUM($BA$28:BA50)=1,BC50,
IF($BA$128&gt;SUM($BA$28:BA50),_xlfn.CONCAT(", ",BC50),
IF($BA$128=SUM($BA$28:BA50),_xlfn.CONCAT(" y ",BC50)))))</f>
        <v>#NAME?</v>
      </c>
      <c r="BC50" s="89" t="s">
        <v>5142</v>
      </c>
      <c r="BD50" s="763">
        <f t="shared" si="7"/>
        <v>0</v>
      </c>
      <c r="BE50" s="765">
        <f t="shared" si="8"/>
        <v>0</v>
      </c>
      <c r="BF50" s="293">
        <f t="shared" si="6"/>
        <v>0</v>
      </c>
      <c r="BG50" s="294" t="str">
        <f>IF(BF50=0,"",
IF(SUM($BF$28:BF50)=1,BH50,
IF($BF$128&gt;SUM($BF$28:BF50),_xlfn.CONCAT(", ",BH50),
IF($BF$128=SUM($BF$28:BF50),_xlfn.CONCAT(" y ",BH50)))))</f>
        <v/>
      </c>
      <c r="BH50" s="89" t="s">
        <v>5142</v>
      </c>
    </row>
    <row r="51" spans="1:60" ht="15" customHeight="1">
      <c r="A51" s="57"/>
      <c r="B51" s="11"/>
      <c r="C51" s="38" t="s">
        <v>5075</v>
      </c>
      <c r="D51" s="1020" t="str">
        <f>IF(CNGE_2025_M1_Secc5_Sub3!D91="","",CNGE_2025_M1_Secc5_Sub3!D91)</f>
        <v/>
      </c>
      <c r="E51" s="889"/>
      <c r="F51" s="889"/>
      <c r="G51" s="890"/>
      <c r="H51" s="1021" t="str">
        <f>IF(CNGE_2025_M1_Secc5_Sub3!H91="","",CNGE_2025_M1_Secc5_Sub3!H91)</f>
        <v/>
      </c>
      <c r="I51" s="890"/>
      <c r="J51" s="992"/>
      <c r="K51" s="884"/>
      <c r="L51" s="885"/>
      <c r="M51" s="1021" t="str">
        <f>IF(O51="","",VLOOKUP(O51,Presentación!$AL$3:$AN$574,2,FALSE))</f>
        <v/>
      </c>
      <c r="N51" s="890"/>
      <c r="O51" s="991"/>
      <c r="P51" s="884"/>
      <c r="Q51" s="885"/>
      <c r="R51" s="991"/>
      <c r="S51" s="884"/>
      <c r="T51" s="885"/>
      <c r="U51" s="992"/>
      <c r="V51" s="884"/>
      <c r="W51" s="885"/>
      <c r="X51" s="30" t="s">
        <v>9144</v>
      </c>
      <c r="Y51" s="992"/>
      <c r="Z51" s="884"/>
      <c r="AA51" s="885"/>
      <c r="AB51" s="992"/>
      <c r="AC51" s="884"/>
      <c r="AD51" s="885"/>
      <c r="AE51" s="992"/>
      <c r="AF51" s="884"/>
      <c r="AG51" s="885"/>
      <c r="AH51" s="992"/>
      <c r="AI51" s="884"/>
      <c r="AJ51" s="885"/>
      <c r="AK51" s="992"/>
      <c r="AL51" s="885"/>
      <c r="AO51" s="758" t="e" cm="1">
        <f t="array" aca="1" ref="AO51" ca="1">_xlfn.TEXTJOIN("",TRUE,IFERROR((MID(U51,ROW(INDIRECT("1:"&amp;LEN(U51))),1)*1),""))</f>
        <v>#NAME?</v>
      </c>
      <c r="AP51" s="758" t="e">
        <f t="shared" ca="1" si="2"/>
        <v>#NAME?</v>
      </c>
      <c r="AQ51" s="293" t="e">
        <f t="shared" ca="1" si="3"/>
        <v>#NAME?</v>
      </c>
      <c r="AR51" s="294" t="e">
        <f ca="1">IF(AQ51=0,"",
IF(SUM($AQ$28:AQ51)=1,AS51,
IF($AQ$128&gt;SUM($AQ$28:AQ51),_xlfn.CONCAT(", ",AS51),
IF($AQ$128=SUM($AQ$28:AQ51),_xlfn.CONCAT(" y ",AS51)))))</f>
        <v>#NAME?</v>
      </c>
      <c r="AS51" s="89" t="s">
        <v>5143</v>
      </c>
      <c r="AT51" s="759" t="e" cm="1">
        <f t="array" aca="1" ref="AT51" ca="1">_xlfn.TEXTJOIN("",TRUE,IFERROR((MID(Y51,ROW(INDIRECT("1:"&amp;LEN(Y51))),1)*1),""))</f>
        <v>#NAME?</v>
      </c>
      <c r="AU51" s="759" t="e">
        <f t="shared" ca="1" si="0"/>
        <v>#NAME?</v>
      </c>
      <c r="AV51" s="293" t="e">
        <f t="shared" ca="1" si="4"/>
        <v>#NAME?</v>
      </c>
      <c r="AW51" s="294" t="e">
        <f ca="1">IF(AV51=0,"",
IF(SUM($AV$28:AV51)=1,AX51,
IF($AV$128&gt;SUM($AV$28:AV51),_xlfn.CONCAT(", ",AX51),
IF($AV$128=SUM($AV$28:AV51),_xlfn.CONCAT(" y ",AX51)))))</f>
        <v>#NAME?</v>
      </c>
      <c r="AX51" s="89" t="s">
        <v>5143</v>
      </c>
      <c r="AY51" s="760" t="e" cm="1">
        <f t="array" aca="1" ref="AY51" ca="1">_xlfn.TEXTJOIN("",TRUE,IFERROR((MID(AH51,ROW(INDIRECT("1:"&amp;LEN(AH51))),1)*1),""))</f>
        <v>#NAME?</v>
      </c>
      <c r="AZ51" s="760" t="e">
        <f t="shared" ca="1" si="1"/>
        <v>#NAME?</v>
      </c>
      <c r="BA51" s="293" t="e">
        <f t="shared" ca="1" si="5"/>
        <v>#NAME?</v>
      </c>
      <c r="BB51" s="294" t="e">
        <f ca="1">IF(BA51=0,"",
IF(SUM($BA$28:BA51)=1,BC51,
IF($BA$128&gt;SUM($BA$28:BA51),_xlfn.CONCAT(", ",BC51),
IF($BA$128=SUM($BA$28:BA51),_xlfn.CONCAT(" y ",BC51)))))</f>
        <v>#NAME?</v>
      </c>
      <c r="BC51" s="89" t="s">
        <v>5143</v>
      </c>
      <c r="BD51" s="763">
        <f t="shared" si="7"/>
        <v>0</v>
      </c>
      <c r="BE51" s="765">
        <f t="shared" si="8"/>
        <v>0</v>
      </c>
      <c r="BF51" s="293">
        <f t="shared" si="6"/>
        <v>0</v>
      </c>
      <c r="BG51" s="294" t="str">
        <f>IF(BF51=0,"",
IF(SUM($BF$28:BF51)=1,BH51,
IF($BF$128&gt;SUM($BF$28:BF51),_xlfn.CONCAT(", ",BH51),
IF($BF$128=SUM($BF$28:BF51),_xlfn.CONCAT(" y ",BH51)))))</f>
        <v/>
      </c>
      <c r="BH51" s="89" t="s">
        <v>5143</v>
      </c>
    </row>
    <row r="52" spans="1:60" ht="15" customHeight="1">
      <c r="A52" s="57"/>
      <c r="B52" s="11"/>
      <c r="C52" s="38" t="s">
        <v>5076</v>
      </c>
      <c r="D52" s="1020" t="str">
        <f>IF(CNGE_2025_M1_Secc5_Sub3!D92="","",CNGE_2025_M1_Secc5_Sub3!D92)</f>
        <v/>
      </c>
      <c r="E52" s="889"/>
      <c r="F52" s="889"/>
      <c r="G52" s="890"/>
      <c r="H52" s="1021" t="str">
        <f>IF(CNGE_2025_M1_Secc5_Sub3!H92="","",CNGE_2025_M1_Secc5_Sub3!H92)</f>
        <v/>
      </c>
      <c r="I52" s="890"/>
      <c r="J52" s="992"/>
      <c r="K52" s="884"/>
      <c r="L52" s="885"/>
      <c r="M52" s="1021" t="str">
        <f>IF(O52="","",VLOOKUP(O52,Presentación!$AL$3:$AN$574,2,FALSE))</f>
        <v/>
      </c>
      <c r="N52" s="890"/>
      <c r="O52" s="991"/>
      <c r="P52" s="884"/>
      <c r="Q52" s="885"/>
      <c r="R52" s="991"/>
      <c r="S52" s="884"/>
      <c r="T52" s="885"/>
      <c r="U52" s="992"/>
      <c r="V52" s="884"/>
      <c r="W52" s="885"/>
      <c r="X52" s="30" t="s">
        <v>9144</v>
      </c>
      <c r="Y52" s="992"/>
      <c r="Z52" s="884"/>
      <c r="AA52" s="885"/>
      <c r="AB52" s="992"/>
      <c r="AC52" s="884"/>
      <c r="AD52" s="885"/>
      <c r="AE52" s="992"/>
      <c r="AF52" s="884"/>
      <c r="AG52" s="885"/>
      <c r="AH52" s="992"/>
      <c r="AI52" s="884"/>
      <c r="AJ52" s="885"/>
      <c r="AK52" s="992"/>
      <c r="AL52" s="885"/>
      <c r="AO52" s="758" t="e" cm="1">
        <f t="array" aca="1" ref="AO52" ca="1">_xlfn.TEXTJOIN("",TRUE,IFERROR((MID(U52,ROW(INDIRECT("1:"&amp;LEN(U52))),1)*1),""))</f>
        <v>#NAME?</v>
      </c>
      <c r="AP52" s="758" t="e">
        <f t="shared" ca="1" si="2"/>
        <v>#NAME?</v>
      </c>
      <c r="AQ52" s="293" t="e">
        <f t="shared" ca="1" si="3"/>
        <v>#NAME?</v>
      </c>
      <c r="AR52" s="294" t="e">
        <f ca="1">IF(AQ52=0,"",
IF(SUM($AQ$28:AQ52)=1,AS52,
IF($AQ$128&gt;SUM($AQ$28:AQ52),_xlfn.CONCAT(", ",AS52),
IF($AQ$128=SUM($AQ$28:AQ52),_xlfn.CONCAT(" y ",AS52)))))</f>
        <v>#NAME?</v>
      </c>
      <c r="AS52" s="89" t="s">
        <v>5144</v>
      </c>
      <c r="AT52" s="759" t="e" cm="1">
        <f t="array" aca="1" ref="AT52" ca="1">_xlfn.TEXTJOIN("",TRUE,IFERROR((MID(Y52,ROW(INDIRECT("1:"&amp;LEN(Y52))),1)*1),""))</f>
        <v>#NAME?</v>
      </c>
      <c r="AU52" s="759" t="e">
        <f t="shared" ca="1" si="0"/>
        <v>#NAME?</v>
      </c>
      <c r="AV52" s="293" t="e">
        <f t="shared" ca="1" si="4"/>
        <v>#NAME?</v>
      </c>
      <c r="AW52" s="294" t="e">
        <f ca="1">IF(AV52=0,"",
IF(SUM($AV$28:AV52)=1,AX52,
IF($AV$128&gt;SUM($AV$28:AV52),_xlfn.CONCAT(", ",AX52),
IF($AV$128=SUM($AV$28:AV52),_xlfn.CONCAT(" y ",AX52)))))</f>
        <v>#NAME?</v>
      </c>
      <c r="AX52" s="89" t="s">
        <v>5144</v>
      </c>
      <c r="AY52" s="760" t="e" cm="1">
        <f t="array" aca="1" ref="AY52" ca="1">_xlfn.TEXTJOIN("",TRUE,IFERROR((MID(AH52,ROW(INDIRECT("1:"&amp;LEN(AH52))),1)*1),""))</f>
        <v>#NAME?</v>
      </c>
      <c r="AZ52" s="760" t="e">
        <f t="shared" ca="1" si="1"/>
        <v>#NAME?</v>
      </c>
      <c r="BA52" s="293" t="e">
        <f t="shared" ca="1" si="5"/>
        <v>#NAME?</v>
      </c>
      <c r="BB52" s="294" t="e">
        <f ca="1">IF(BA52=0,"",
IF(SUM($BA$28:BA52)=1,BC52,
IF($BA$128&gt;SUM($BA$28:BA52),_xlfn.CONCAT(", ",BC52),
IF($BA$128=SUM($BA$28:BA52),_xlfn.CONCAT(" y ",BC52)))))</f>
        <v>#NAME?</v>
      </c>
      <c r="BC52" s="89" t="s">
        <v>5144</v>
      </c>
      <c r="BD52" s="763">
        <f t="shared" si="7"/>
        <v>0</v>
      </c>
      <c r="BE52" s="765">
        <f t="shared" si="8"/>
        <v>0</v>
      </c>
      <c r="BF52" s="293">
        <f t="shared" si="6"/>
        <v>0</v>
      </c>
      <c r="BG52" s="294" t="str">
        <f>IF(BF52=0,"",
IF(SUM($BF$28:BF52)=1,BH52,
IF($BF$128&gt;SUM($BF$28:BF52),_xlfn.CONCAT(", ",BH52),
IF($BF$128=SUM($BF$28:BF52),_xlfn.CONCAT(" y ",BH52)))))</f>
        <v/>
      </c>
      <c r="BH52" s="89" t="s">
        <v>5144</v>
      </c>
    </row>
    <row r="53" spans="1:60" ht="15" customHeight="1">
      <c r="A53" s="57"/>
      <c r="B53" s="11"/>
      <c r="C53" s="38" t="s">
        <v>5077</v>
      </c>
      <c r="D53" s="1020" t="str">
        <f>IF(CNGE_2025_M1_Secc5_Sub3!D93="","",CNGE_2025_M1_Secc5_Sub3!D93)</f>
        <v/>
      </c>
      <c r="E53" s="889"/>
      <c r="F53" s="889"/>
      <c r="G53" s="890"/>
      <c r="H53" s="1021" t="str">
        <f>IF(CNGE_2025_M1_Secc5_Sub3!H93="","",CNGE_2025_M1_Secc5_Sub3!H93)</f>
        <v/>
      </c>
      <c r="I53" s="890"/>
      <c r="J53" s="992"/>
      <c r="K53" s="884"/>
      <c r="L53" s="885"/>
      <c r="M53" s="1021" t="str">
        <f>IF(O53="","",VLOOKUP(O53,Presentación!$AL$3:$AN$574,2,FALSE))</f>
        <v/>
      </c>
      <c r="N53" s="890"/>
      <c r="O53" s="991"/>
      <c r="P53" s="884"/>
      <c r="Q53" s="885"/>
      <c r="R53" s="991"/>
      <c r="S53" s="884"/>
      <c r="T53" s="885"/>
      <c r="U53" s="992"/>
      <c r="V53" s="884"/>
      <c r="W53" s="885"/>
      <c r="X53" s="30" t="s">
        <v>9144</v>
      </c>
      <c r="Y53" s="992"/>
      <c r="Z53" s="884"/>
      <c r="AA53" s="885"/>
      <c r="AB53" s="992"/>
      <c r="AC53" s="884"/>
      <c r="AD53" s="885"/>
      <c r="AE53" s="992"/>
      <c r="AF53" s="884"/>
      <c r="AG53" s="885"/>
      <c r="AH53" s="992"/>
      <c r="AI53" s="884"/>
      <c r="AJ53" s="885"/>
      <c r="AK53" s="992"/>
      <c r="AL53" s="885"/>
      <c r="AO53" s="758" t="e" cm="1">
        <f t="array" aca="1" ref="AO53" ca="1">_xlfn.TEXTJOIN("",TRUE,IFERROR((MID(U53,ROW(INDIRECT("1:"&amp;LEN(U53))),1)*1),""))</f>
        <v>#NAME?</v>
      </c>
      <c r="AP53" s="758" t="e">
        <f t="shared" ca="1" si="2"/>
        <v>#NAME?</v>
      </c>
      <c r="AQ53" s="293" t="e">
        <f t="shared" ca="1" si="3"/>
        <v>#NAME?</v>
      </c>
      <c r="AR53" s="294" t="e">
        <f ca="1">IF(AQ53=0,"",
IF(SUM($AQ$28:AQ53)=1,AS53,
IF($AQ$128&gt;SUM($AQ$28:AQ53),_xlfn.CONCAT(", ",AS53),
IF($AQ$128=SUM($AQ$28:AQ53),_xlfn.CONCAT(" y ",AS53)))))</f>
        <v>#NAME?</v>
      </c>
      <c r="AS53" s="89" t="s">
        <v>5145</v>
      </c>
      <c r="AT53" s="759" t="e" cm="1">
        <f t="array" aca="1" ref="AT53" ca="1">_xlfn.TEXTJOIN("",TRUE,IFERROR((MID(Y53,ROW(INDIRECT("1:"&amp;LEN(Y53))),1)*1),""))</f>
        <v>#NAME?</v>
      </c>
      <c r="AU53" s="759" t="e">
        <f t="shared" ca="1" si="0"/>
        <v>#NAME?</v>
      </c>
      <c r="AV53" s="293" t="e">
        <f t="shared" ca="1" si="4"/>
        <v>#NAME?</v>
      </c>
      <c r="AW53" s="294" t="e">
        <f ca="1">IF(AV53=0,"",
IF(SUM($AV$28:AV53)=1,AX53,
IF($AV$128&gt;SUM($AV$28:AV53),_xlfn.CONCAT(", ",AX53),
IF($AV$128=SUM($AV$28:AV53),_xlfn.CONCAT(" y ",AX53)))))</f>
        <v>#NAME?</v>
      </c>
      <c r="AX53" s="89" t="s">
        <v>5145</v>
      </c>
      <c r="AY53" s="760" t="e" cm="1">
        <f t="array" aca="1" ref="AY53" ca="1">_xlfn.TEXTJOIN("",TRUE,IFERROR((MID(AH53,ROW(INDIRECT("1:"&amp;LEN(AH53))),1)*1),""))</f>
        <v>#NAME?</v>
      </c>
      <c r="AZ53" s="760" t="e">
        <f t="shared" ca="1" si="1"/>
        <v>#NAME?</v>
      </c>
      <c r="BA53" s="293" t="e">
        <f t="shared" ca="1" si="5"/>
        <v>#NAME?</v>
      </c>
      <c r="BB53" s="294" t="e">
        <f ca="1">IF(BA53=0,"",
IF(SUM($BA$28:BA53)=1,BC53,
IF($BA$128&gt;SUM($BA$28:BA53),_xlfn.CONCAT(", ",BC53),
IF($BA$128=SUM($BA$28:BA53),_xlfn.CONCAT(" y ",BC53)))))</f>
        <v>#NAME?</v>
      </c>
      <c r="BC53" s="89" t="s">
        <v>5145</v>
      </c>
      <c r="BD53" s="763">
        <f t="shared" si="7"/>
        <v>0</v>
      </c>
      <c r="BE53" s="765">
        <f t="shared" si="8"/>
        <v>0</v>
      </c>
      <c r="BF53" s="293">
        <f t="shared" si="6"/>
        <v>0</v>
      </c>
      <c r="BG53" s="294" t="str">
        <f>IF(BF53=0,"",
IF(SUM($BF$28:BF53)=1,BH53,
IF($BF$128&gt;SUM($BF$28:BF53),_xlfn.CONCAT(", ",BH53),
IF($BF$128=SUM($BF$28:BF53),_xlfn.CONCAT(" y ",BH53)))))</f>
        <v/>
      </c>
      <c r="BH53" s="89" t="s">
        <v>5145</v>
      </c>
    </row>
    <row r="54" spans="1:60" ht="15" customHeight="1">
      <c r="A54" s="57"/>
      <c r="B54" s="11"/>
      <c r="C54" s="38" t="s">
        <v>5078</v>
      </c>
      <c r="D54" s="1020" t="str">
        <f>IF(CNGE_2025_M1_Secc5_Sub3!D94="","",CNGE_2025_M1_Secc5_Sub3!D94)</f>
        <v/>
      </c>
      <c r="E54" s="889"/>
      <c r="F54" s="889"/>
      <c r="G54" s="890"/>
      <c r="H54" s="1021" t="str">
        <f>IF(CNGE_2025_M1_Secc5_Sub3!H94="","",CNGE_2025_M1_Secc5_Sub3!H94)</f>
        <v/>
      </c>
      <c r="I54" s="890"/>
      <c r="J54" s="992"/>
      <c r="K54" s="884"/>
      <c r="L54" s="885"/>
      <c r="M54" s="1021" t="str">
        <f>IF(O54="","",VLOOKUP(O54,Presentación!$AL$3:$AN$574,2,FALSE))</f>
        <v/>
      </c>
      <c r="N54" s="890"/>
      <c r="O54" s="991"/>
      <c r="P54" s="884"/>
      <c r="Q54" s="885"/>
      <c r="R54" s="991"/>
      <c r="S54" s="884"/>
      <c r="T54" s="885"/>
      <c r="U54" s="992"/>
      <c r="V54" s="884"/>
      <c r="W54" s="885"/>
      <c r="X54" s="30" t="s">
        <v>9144</v>
      </c>
      <c r="Y54" s="992"/>
      <c r="Z54" s="884"/>
      <c r="AA54" s="885"/>
      <c r="AB54" s="992"/>
      <c r="AC54" s="884"/>
      <c r="AD54" s="885"/>
      <c r="AE54" s="992"/>
      <c r="AF54" s="884"/>
      <c r="AG54" s="885"/>
      <c r="AH54" s="992"/>
      <c r="AI54" s="884"/>
      <c r="AJ54" s="885"/>
      <c r="AK54" s="992"/>
      <c r="AL54" s="885"/>
      <c r="AO54" s="758" t="e" cm="1">
        <f t="array" aca="1" ref="AO54" ca="1">_xlfn.TEXTJOIN("",TRUE,IFERROR((MID(U54,ROW(INDIRECT("1:"&amp;LEN(U54))),1)*1),""))</f>
        <v>#NAME?</v>
      </c>
      <c r="AP54" s="758" t="e">
        <f t="shared" ca="1" si="2"/>
        <v>#NAME?</v>
      </c>
      <c r="AQ54" s="293" t="e">
        <f t="shared" ca="1" si="3"/>
        <v>#NAME?</v>
      </c>
      <c r="AR54" s="294" t="e">
        <f ca="1">IF(AQ54=0,"",
IF(SUM($AQ$28:AQ54)=1,AS54,
IF($AQ$128&gt;SUM($AQ$28:AQ54),_xlfn.CONCAT(", ",AS54),
IF($AQ$128=SUM($AQ$28:AQ54),_xlfn.CONCAT(" y ",AS54)))))</f>
        <v>#NAME?</v>
      </c>
      <c r="AS54" s="89" t="s">
        <v>5146</v>
      </c>
      <c r="AT54" s="759" t="e" cm="1">
        <f t="array" aca="1" ref="AT54" ca="1">_xlfn.TEXTJOIN("",TRUE,IFERROR((MID(Y54,ROW(INDIRECT("1:"&amp;LEN(Y54))),1)*1),""))</f>
        <v>#NAME?</v>
      </c>
      <c r="AU54" s="759" t="e">
        <f t="shared" ca="1" si="0"/>
        <v>#NAME?</v>
      </c>
      <c r="AV54" s="293" t="e">
        <f t="shared" ca="1" si="4"/>
        <v>#NAME?</v>
      </c>
      <c r="AW54" s="294" t="e">
        <f ca="1">IF(AV54=0,"",
IF(SUM($AV$28:AV54)=1,AX54,
IF($AV$128&gt;SUM($AV$28:AV54),_xlfn.CONCAT(", ",AX54),
IF($AV$128=SUM($AV$28:AV54),_xlfn.CONCAT(" y ",AX54)))))</f>
        <v>#NAME?</v>
      </c>
      <c r="AX54" s="89" t="s">
        <v>5146</v>
      </c>
      <c r="AY54" s="760" t="e" cm="1">
        <f t="array" aca="1" ref="AY54" ca="1">_xlfn.TEXTJOIN("",TRUE,IFERROR((MID(AH54,ROW(INDIRECT("1:"&amp;LEN(AH54))),1)*1),""))</f>
        <v>#NAME?</v>
      </c>
      <c r="AZ54" s="760" t="e">
        <f t="shared" ca="1" si="1"/>
        <v>#NAME?</v>
      </c>
      <c r="BA54" s="293" t="e">
        <f t="shared" ca="1" si="5"/>
        <v>#NAME?</v>
      </c>
      <c r="BB54" s="294" t="e">
        <f ca="1">IF(BA54=0,"",
IF(SUM($BA$28:BA54)=1,BC54,
IF($BA$128&gt;SUM($BA$28:BA54),_xlfn.CONCAT(", ",BC54),
IF($BA$128=SUM($BA$28:BA54),_xlfn.CONCAT(" y ",BC54)))))</f>
        <v>#NAME?</v>
      </c>
      <c r="BC54" s="89" t="s">
        <v>5146</v>
      </c>
      <c r="BD54" s="763">
        <f t="shared" si="7"/>
        <v>0</v>
      </c>
      <c r="BE54" s="765">
        <f t="shared" si="8"/>
        <v>0</v>
      </c>
      <c r="BF54" s="293">
        <f t="shared" si="6"/>
        <v>0</v>
      </c>
      <c r="BG54" s="294" t="str">
        <f>IF(BF54=0,"",
IF(SUM($BF$28:BF54)=1,BH54,
IF($BF$128&gt;SUM($BF$28:BF54),_xlfn.CONCAT(", ",BH54),
IF($BF$128=SUM($BF$28:BF54),_xlfn.CONCAT(" y ",BH54)))))</f>
        <v/>
      </c>
      <c r="BH54" s="89" t="s">
        <v>5146</v>
      </c>
    </row>
    <row r="55" spans="1:60" ht="15" customHeight="1">
      <c r="A55" s="57"/>
      <c r="B55" s="11"/>
      <c r="C55" s="38" t="s">
        <v>5079</v>
      </c>
      <c r="D55" s="1020" t="str">
        <f>IF(CNGE_2025_M1_Secc5_Sub3!D95="","",CNGE_2025_M1_Secc5_Sub3!D95)</f>
        <v/>
      </c>
      <c r="E55" s="889"/>
      <c r="F55" s="889"/>
      <c r="G55" s="890"/>
      <c r="H55" s="1021" t="str">
        <f>IF(CNGE_2025_M1_Secc5_Sub3!H95="","",CNGE_2025_M1_Secc5_Sub3!H95)</f>
        <v/>
      </c>
      <c r="I55" s="890"/>
      <c r="J55" s="992"/>
      <c r="K55" s="884"/>
      <c r="L55" s="885"/>
      <c r="M55" s="1021" t="str">
        <f>IF(O55="","",VLOOKUP(O55,Presentación!$AL$3:$AN$574,2,FALSE))</f>
        <v/>
      </c>
      <c r="N55" s="890"/>
      <c r="O55" s="991"/>
      <c r="P55" s="884"/>
      <c r="Q55" s="885"/>
      <c r="R55" s="991"/>
      <c r="S55" s="884"/>
      <c r="T55" s="885"/>
      <c r="U55" s="992"/>
      <c r="V55" s="884"/>
      <c r="W55" s="885"/>
      <c r="X55" s="30" t="s">
        <v>9144</v>
      </c>
      <c r="Y55" s="992"/>
      <c r="Z55" s="884"/>
      <c r="AA55" s="885"/>
      <c r="AB55" s="992"/>
      <c r="AC55" s="884"/>
      <c r="AD55" s="885"/>
      <c r="AE55" s="992"/>
      <c r="AF55" s="884"/>
      <c r="AG55" s="885"/>
      <c r="AH55" s="992"/>
      <c r="AI55" s="884"/>
      <c r="AJ55" s="885"/>
      <c r="AK55" s="992"/>
      <c r="AL55" s="885"/>
      <c r="AO55" s="758" t="e" cm="1">
        <f t="array" aca="1" ref="AO55" ca="1">_xlfn.TEXTJOIN("",TRUE,IFERROR((MID(U55,ROW(INDIRECT("1:"&amp;LEN(U55))),1)*1),""))</f>
        <v>#NAME?</v>
      </c>
      <c r="AP55" s="758" t="e">
        <f t="shared" ca="1" si="2"/>
        <v>#NAME?</v>
      </c>
      <c r="AQ55" s="293" t="e">
        <f t="shared" ca="1" si="3"/>
        <v>#NAME?</v>
      </c>
      <c r="AR55" s="294" t="e">
        <f ca="1">IF(AQ55=0,"",
IF(SUM($AQ$28:AQ55)=1,AS55,
IF($AQ$128&gt;SUM($AQ$28:AQ55),_xlfn.CONCAT(", ",AS55),
IF($AQ$128=SUM($AQ$28:AQ55),_xlfn.CONCAT(" y ",AS55)))))</f>
        <v>#NAME?</v>
      </c>
      <c r="AS55" s="89" t="s">
        <v>5147</v>
      </c>
      <c r="AT55" s="759" t="e" cm="1">
        <f t="array" aca="1" ref="AT55" ca="1">_xlfn.TEXTJOIN("",TRUE,IFERROR((MID(Y55,ROW(INDIRECT("1:"&amp;LEN(Y55))),1)*1),""))</f>
        <v>#NAME?</v>
      </c>
      <c r="AU55" s="759" t="e">
        <f t="shared" ca="1" si="0"/>
        <v>#NAME?</v>
      </c>
      <c r="AV55" s="293" t="e">
        <f t="shared" ca="1" si="4"/>
        <v>#NAME?</v>
      </c>
      <c r="AW55" s="294" t="e">
        <f ca="1">IF(AV55=0,"",
IF(SUM($AV$28:AV55)=1,AX55,
IF($AV$128&gt;SUM($AV$28:AV55),_xlfn.CONCAT(", ",AX55),
IF($AV$128=SUM($AV$28:AV55),_xlfn.CONCAT(" y ",AX55)))))</f>
        <v>#NAME?</v>
      </c>
      <c r="AX55" s="89" t="s">
        <v>5147</v>
      </c>
      <c r="AY55" s="760" t="e" cm="1">
        <f t="array" aca="1" ref="AY55" ca="1">_xlfn.TEXTJOIN("",TRUE,IFERROR((MID(AH55,ROW(INDIRECT("1:"&amp;LEN(AH55))),1)*1),""))</f>
        <v>#NAME?</v>
      </c>
      <c r="AZ55" s="760" t="e">
        <f t="shared" ca="1" si="1"/>
        <v>#NAME?</v>
      </c>
      <c r="BA55" s="293" t="e">
        <f t="shared" ca="1" si="5"/>
        <v>#NAME?</v>
      </c>
      <c r="BB55" s="294" t="e">
        <f ca="1">IF(BA55=0,"",
IF(SUM($BA$28:BA55)=1,BC55,
IF($BA$128&gt;SUM($BA$28:BA55),_xlfn.CONCAT(", ",BC55),
IF($BA$128=SUM($BA$28:BA55),_xlfn.CONCAT(" y ",BC55)))))</f>
        <v>#NAME?</v>
      </c>
      <c r="BC55" s="89" t="s">
        <v>5147</v>
      </c>
      <c r="BD55" s="763">
        <f t="shared" si="7"/>
        <v>0</v>
      </c>
      <c r="BE55" s="765">
        <f t="shared" si="8"/>
        <v>0</v>
      </c>
      <c r="BF55" s="293">
        <f t="shared" si="6"/>
        <v>0</v>
      </c>
      <c r="BG55" s="294" t="str">
        <f>IF(BF55=0,"",
IF(SUM($BF$28:BF55)=1,BH55,
IF($BF$128&gt;SUM($BF$28:BF55),_xlfn.CONCAT(", ",BH55),
IF($BF$128=SUM($BF$28:BF55),_xlfn.CONCAT(" y ",BH55)))))</f>
        <v/>
      </c>
      <c r="BH55" s="89" t="s">
        <v>5147</v>
      </c>
    </row>
    <row r="56" spans="1:60" ht="15" customHeight="1">
      <c r="A56" s="57"/>
      <c r="B56" s="11"/>
      <c r="C56" s="38" t="s">
        <v>5080</v>
      </c>
      <c r="D56" s="1020" t="str">
        <f>IF(CNGE_2025_M1_Secc5_Sub3!D96="","",CNGE_2025_M1_Secc5_Sub3!D96)</f>
        <v/>
      </c>
      <c r="E56" s="889"/>
      <c r="F56" s="889"/>
      <c r="G56" s="890"/>
      <c r="H56" s="1021" t="str">
        <f>IF(CNGE_2025_M1_Secc5_Sub3!H96="","",CNGE_2025_M1_Secc5_Sub3!H96)</f>
        <v/>
      </c>
      <c r="I56" s="890"/>
      <c r="J56" s="992"/>
      <c r="K56" s="884"/>
      <c r="L56" s="885"/>
      <c r="M56" s="1021" t="str">
        <f>IF(O56="","",VLOOKUP(O56,Presentación!$AL$3:$AN$574,2,FALSE))</f>
        <v/>
      </c>
      <c r="N56" s="890"/>
      <c r="O56" s="991"/>
      <c r="P56" s="884"/>
      <c r="Q56" s="885"/>
      <c r="R56" s="991"/>
      <c r="S56" s="884"/>
      <c r="T56" s="885"/>
      <c r="U56" s="992"/>
      <c r="V56" s="884"/>
      <c r="W56" s="885"/>
      <c r="X56" s="30" t="s">
        <v>9144</v>
      </c>
      <c r="Y56" s="992"/>
      <c r="Z56" s="884"/>
      <c r="AA56" s="885"/>
      <c r="AB56" s="992"/>
      <c r="AC56" s="884"/>
      <c r="AD56" s="885"/>
      <c r="AE56" s="992"/>
      <c r="AF56" s="884"/>
      <c r="AG56" s="885"/>
      <c r="AH56" s="992"/>
      <c r="AI56" s="884"/>
      <c r="AJ56" s="885"/>
      <c r="AK56" s="992"/>
      <c r="AL56" s="885"/>
      <c r="AO56" s="758" t="e" cm="1">
        <f t="array" aca="1" ref="AO56" ca="1">_xlfn.TEXTJOIN("",TRUE,IFERROR((MID(U56,ROW(INDIRECT("1:"&amp;LEN(U56))),1)*1),""))</f>
        <v>#NAME?</v>
      </c>
      <c r="AP56" s="758" t="e">
        <f t="shared" ca="1" si="2"/>
        <v>#NAME?</v>
      </c>
      <c r="AQ56" s="293" t="e">
        <f t="shared" ca="1" si="3"/>
        <v>#NAME?</v>
      </c>
      <c r="AR56" s="294" t="e">
        <f ca="1">IF(AQ56=0,"",
IF(SUM($AQ$28:AQ56)=1,AS56,
IF($AQ$128&gt;SUM($AQ$28:AQ56),_xlfn.CONCAT(", ",AS56),
IF($AQ$128=SUM($AQ$28:AQ56),_xlfn.CONCAT(" y ",AS56)))))</f>
        <v>#NAME?</v>
      </c>
      <c r="AS56" s="89" t="s">
        <v>5148</v>
      </c>
      <c r="AT56" s="759" t="e" cm="1">
        <f t="array" aca="1" ref="AT56" ca="1">_xlfn.TEXTJOIN("",TRUE,IFERROR((MID(Y56,ROW(INDIRECT("1:"&amp;LEN(Y56))),1)*1),""))</f>
        <v>#NAME?</v>
      </c>
      <c r="AU56" s="759" t="e">
        <f t="shared" ca="1" si="0"/>
        <v>#NAME?</v>
      </c>
      <c r="AV56" s="293" t="e">
        <f t="shared" ca="1" si="4"/>
        <v>#NAME?</v>
      </c>
      <c r="AW56" s="294" t="e">
        <f ca="1">IF(AV56=0,"",
IF(SUM($AV$28:AV56)=1,AX56,
IF($AV$128&gt;SUM($AV$28:AV56),_xlfn.CONCAT(", ",AX56),
IF($AV$128=SUM($AV$28:AV56),_xlfn.CONCAT(" y ",AX56)))))</f>
        <v>#NAME?</v>
      </c>
      <c r="AX56" s="89" t="s">
        <v>5148</v>
      </c>
      <c r="AY56" s="760" t="e" cm="1">
        <f t="array" aca="1" ref="AY56" ca="1">_xlfn.TEXTJOIN("",TRUE,IFERROR((MID(AH56,ROW(INDIRECT("1:"&amp;LEN(AH56))),1)*1),""))</f>
        <v>#NAME?</v>
      </c>
      <c r="AZ56" s="760" t="e">
        <f t="shared" ca="1" si="1"/>
        <v>#NAME?</v>
      </c>
      <c r="BA56" s="293" t="e">
        <f t="shared" ca="1" si="5"/>
        <v>#NAME?</v>
      </c>
      <c r="BB56" s="294" t="e">
        <f ca="1">IF(BA56=0,"",
IF(SUM($BA$28:BA56)=1,BC56,
IF($BA$128&gt;SUM($BA$28:BA56),_xlfn.CONCAT(", ",BC56),
IF($BA$128=SUM($BA$28:BA56),_xlfn.CONCAT(" y ",BC56)))))</f>
        <v>#NAME?</v>
      </c>
      <c r="BC56" s="89" t="s">
        <v>5148</v>
      </c>
      <c r="BD56" s="763">
        <f t="shared" si="7"/>
        <v>0</v>
      </c>
      <c r="BE56" s="765">
        <f t="shared" si="8"/>
        <v>0</v>
      </c>
      <c r="BF56" s="293">
        <f t="shared" si="6"/>
        <v>0</v>
      </c>
      <c r="BG56" s="294" t="str">
        <f>IF(BF56=0,"",
IF(SUM($BF$28:BF56)=1,BH56,
IF($BF$128&gt;SUM($BF$28:BF56),_xlfn.CONCAT(", ",BH56),
IF($BF$128=SUM($BF$28:BF56),_xlfn.CONCAT(" y ",BH56)))))</f>
        <v/>
      </c>
      <c r="BH56" s="89" t="s">
        <v>5148</v>
      </c>
    </row>
    <row r="57" spans="1:60" ht="15" customHeight="1">
      <c r="A57" s="57"/>
      <c r="B57" s="11"/>
      <c r="C57" s="38" t="s">
        <v>5081</v>
      </c>
      <c r="D57" s="1020" t="str">
        <f>IF(CNGE_2025_M1_Secc5_Sub3!D97="","",CNGE_2025_M1_Secc5_Sub3!D97)</f>
        <v/>
      </c>
      <c r="E57" s="889"/>
      <c r="F57" s="889"/>
      <c r="G57" s="890"/>
      <c r="H57" s="1021" t="str">
        <f>IF(CNGE_2025_M1_Secc5_Sub3!H97="","",CNGE_2025_M1_Secc5_Sub3!H97)</f>
        <v/>
      </c>
      <c r="I57" s="890"/>
      <c r="J57" s="992"/>
      <c r="K57" s="884"/>
      <c r="L57" s="885"/>
      <c r="M57" s="1021" t="str">
        <f>IF(O57="","",VLOOKUP(O57,Presentación!$AL$3:$AN$574,2,FALSE))</f>
        <v/>
      </c>
      <c r="N57" s="890"/>
      <c r="O57" s="991"/>
      <c r="P57" s="884"/>
      <c r="Q57" s="885"/>
      <c r="R57" s="991"/>
      <c r="S57" s="884"/>
      <c r="T57" s="885"/>
      <c r="U57" s="992"/>
      <c r="V57" s="884"/>
      <c r="W57" s="885"/>
      <c r="X57" s="30" t="s">
        <v>9144</v>
      </c>
      <c r="Y57" s="992"/>
      <c r="Z57" s="884"/>
      <c r="AA57" s="885"/>
      <c r="AB57" s="992"/>
      <c r="AC57" s="884"/>
      <c r="AD57" s="885"/>
      <c r="AE57" s="992"/>
      <c r="AF57" s="884"/>
      <c r="AG57" s="885"/>
      <c r="AH57" s="992"/>
      <c r="AI57" s="884"/>
      <c r="AJ57" s="885"/>
      <c r="AK57" s="992"/>
      <c r="AL57" s="885"/>
      <c r="AO57" s="758" t="e" cm="1">
        <f t="array" aca="1" ref="AO57" ca="1">_xlfn.TEXTJOIN("",TRUE,IFERROR((MID(U57,ROW(INDIRECT("1:"&amp;LEN(U57))),1)*1),""))</f>
        <v>#NAME?</v>
      </c>
      <c r="AP57" s="758" t="e">
        <f t="shared" ca="1" si="2"/>
        <v>#NAME?</v>
      </c>
      <c r="AQ57" s="293" t="e">
        <f t="shared" ca="1" si="3"/>
        <v>#NAME?</v>
      </c>
      <c r="AR57" s="294" t="e">
        <f ca="1">IF(AQ57=0,"",
IF(SUM($AQ$28:AQ57)=1,AS57,
IF($AQ$128&gt;SUM($AQ$28:AQ57),_xlfn.CONCAT(", ",AS57),
IF($AQ$128=SUM($AQ$28:AQ57),_xlfn.CONCAT(" y ",AS57)))))</f>
        <v>#NAME?</v>
      </c>
      <c r="AS57" s="89" t="s">
        <v>5149</v>
      </c>
      <c r="AT57" s="759" t="e" cm="1">
        <f t="array" aca="1" ref="AT57" ca="1">_xlfn.TEXTJOIN("",TRUE,IFERROR((MID(Y57,ROW(INDIRECT("1:"&amp;LEN(Y57))),1)*1),""))</f>
        <v>#NAME?</v>
      </c>
      <c r="AU57" s="759" t="e">
        <f t="shared" ca="1" si="0"/>
        <v>#NAME?</v>
      </c>
      <c r="AV57" s="293" t="e">
        <f t="shared" ca="1" si="4"/>
        <v>#NAME?</v>
      </c>
      <c r="AW57" s="294" t="e">
        <f ca="1">IF(AV57=0,"",
IF(SUM($AV$28:AV57)=1,AX57,
IF($AV$128&gt;SUM($AV$28:AV57),_xlfn.CONCAT(", ",AX57),
IF($AV$128=SUM($AV$28:AV57),_xlfn.CONCAT(" y ",AX57)))))</f>
        <v>#NAME?</v>
      </c>
      <c r="AX57" s="89" t="s">
        <v>5149</v>
      </c>
      <c r="AY57" s="760" t="e" cm="1">
        <f t="array" aca="1" ref="AY57" ca="1">_xlfn.TEXTJOIN("",TRUE,IFERROR((MID(AH57,ROW(INDIRECT("1:"&amp;LEN(AH57))),1)*1),""))</f>
        <v>#NAME?</v>
      </c>
      <c r="AZ57" s="760" t="e">
        <f t="shared" ca="1" si="1"/>
        <v>#NAME?</v>
      </c>
      <c r="BA57" s="293" t="e">
        <f t="shared" ca="1" si="5"/>
        <v>#NAME?</v>
      </c>
      <c r="BB57" s="294" t="e">
        <f ca="1">IF(BA57=0,"",
IF(SUM($BA$28:BA57)=1,BC57,
IF($BA$128&gt;SUM($BA$28:BA57),_xlfn.CONCAT(", ",BC57),
IF($BA$128=SUM($BA$28:BA57),_xlfn.CONCAT(" y ",BC57)))))</f>
        <v>#NAME?</v>
      </c>
      <c r="BC57" s="89" t="s">
        <v>5149</v>
      </c>
      <c r="BD57" s="763">
        <f t="shared" si="7"/>
        <v>0</v>
      </c>
      <c r="BE57" s="765">
        <f t="shared" si="8"/>
        <v>0</v>
      </c>
      <c r="BF57" s="293">
        <f t="shared" si="6"/>
        <v>0</v>
      </c>
      <c r="BG57" s="294" t="str">
        <f>IF(BF57=0,"",
IF(SUM($BF$28:BF57)=1,BH57,
IF($BF$128&gt;SUM($BF$28:BF57),_xlfn.CONCAT(", ",BH57),
IF($BF$128=SUM($BF$28:BF57),_xlfn.CONCAT(" y ",BH57)))))</f>
        <v/>
      </c>
      <c r="BH57" s="89" t="s">
        <v>5149</v>
      </c>
    </row>
    <row r="58" spans="1:60" ht="15" customHeight="1">
      <c r="A58" s="57"/>
      <c r="B58" s="11"/>
      <c r="C58" s="38" t="s">
        <v>5082</v>
      </c>
      <c r="D58" s="1020" t="str">
        <f>IF(CNGE_2025_M1_Secc5_Sub3!D98="","",CNGE_2025_M1_Secc5_Sub3!D98)</f>
        <v/>
      </c>
      <c r="E58" s="889"/>
      <c r="F58" s="889"/>
      <c r="G58" s="890"/>
      <c r="H58" s="1021" t="str">
        <f>IF(CNGE_2025_M1_Secc5_Sub3!H98="","",CNGE_2025_M1_Secc5_Sub3!H98)</f>
        <v/>
      </c>
      <c r="I58" s="890"/>
      <c r="J58" s="992"/>
      <c r="K58" s="884"/>
      <c r="L58" s="885"/>
      <c r="M58" s="1021" t="str">
        <f>IF(O58="","",VLOOKUP(O58,Presentación!$AL$3:$AN$574,2,FALSE))</f>
        <v/>
      </c>
      <c r="N58" s="890"/>
      <c r="O58" s="991"/>
      <c r="P58" s="884"/>
      <c r="Q58" s="885"/>
      <c r="R58" s="991"/>
      <c r="S58" s="884"/>
      <c r="T58" s="885"/>
      <c r="U58" s="992"/>
      <c r="V58" s="884"/>
      <c r="W58" s="885"/>
      <c r="X58" s="30" t="s">
        <v>9144</v>
      </c>
      <c r="Y58" s="992"/>
      <c r="Z58" s="884"/>
      <c r="AA58" s="885"/>
      <c r="AB58" s="992"/>
      <c r="AC58" s="884"/>
      <c r="AD58" s="885"/>
      <c r="AE58" s="992"/>
      <c r="AF58" s="884"/>
      <c r="AG58" s="885"/>
      <c r="AH58" s="992"/>
      <c r="AI58" s="884"/>
      <c r="AJ58" s="885"/>
      <c r="AK58" s="992"/>
      <c r="AL58" s="885"/>
      <c r="AO58" s="758" t="e" cm="1">
        <f t="array" aca="1" ref="AO58" ca="1">_xlfn.TEXTJOIN("",TRUE,IFERROR((MID(U58,ROW(INDIRECT("1:"&amp;LEN(U58))),1)*1),""))</f>
        <v>#NAME?</v>
      </c>
      <c r="AP58" s="758" t="e">
        <f t="shared" ca="1" si="2"/>
        <v>#NAME?</v>
      </c>
      <c r="AQ58" s="293" t="e">
        <f t="shared" ca="1" si="3"/>
        <v>#NAME?</v>
      </c>
      <c r="AR58" s="294" t="e">
        <f ca="1">IF(AQ58=0,"",
IF(SUM($AQ$28:AQ58)=1,AS58,
IF($AQ$128&gt;SUM($AQ$28:AQ58),_xlfn.CONCAT(", ",AS58),
IF($AQ$128=SUM($AQ$28:AQ58),_xlfn.CONCAT(" y ",AS58)))))</f>
        <v>#NAME?</v>
      </c>
      <c r="AS58" s="89" t="s">
        <v>5150</v>
      </c>
      <c r="AT58" s="759" t="e" cm="1">
        <f t="array" aca="1" ref="AT58" ca="1">_xlfn.TEXTJOIN("",TRUE,IFERROR((MID(Y58,ROW(INDIRECT("1:"&amp;LEN(Y58))),1)*1),""))</f>
        <v>#NAME?</v>
      </c>
      <c r="AU58" s="759" t="e">
        <f t="shared" ca="1" si="0"/>
        <v>#NAME?</v>
      </c>
      <c r="AV58" s="293" t="e">
        <f t="shared" ca="1" si="4"/>
        <v>#NAME?</v>
      </c>
      <c r="AW58" s="294" t="e">
        <f ca="1">IF(AV58=0,"",
IF(SUM($AV$28:AV58)=1,AX58,
IF($AV$128&gt;SUM($AV$28:AV58),_xlfn.CONCAT(", ",AX58),
IF($AV$128=SUM($AV$28:AV58),_xlfn.CONCAT(" y ",AX58)))))</f>
        <v>#NAME?</v>
      </c>
      <c r="AX58" s="89" t="s">
        <v>5150</v>
      </c>
      <c r="AY58" s="760" t="e" cm="1">
        <f t="array" aca="1" ref="AY58" ca="1">_xlfn.TEXTJOIN("",TRUE,IFERROR((MID(AH58,ROW(INDIRECT("1:"&amp;LEN(AH58))),1)*1),""))</f>
        <v>#NAME?</v>
      </c>
      <c r="AZ58" s="760" t="e">
        <f t="shared" ca="1" si="1"/>
        <v>#NAME?</v>
      </c>
      <c r="BA58" s="293" t="e">
        <f t="shared" ca="1" si="5"/>
        <v>#NAME?</v>
      </c>
      <c r="BB58" s="294" t="e">
        <f ca="1">IF(BA58=0,"",
IF(SUM($BA$28:BA58)=1,BC58,
IF($BA$128&gt;SUM($BA$28:BA58),_xlfn.CONCAT(", ",BC58),
IF($BA$128=SUM($BA$28:BA58),_xlfn.CONCAT(" y ",BC58)))))</f>
        <v>#NAME?</v>
      </c>
      <c r="BC58" s="89" t="s">
        <v>5150</v>
      </c>
      <c r="BD58" s="763">
        <f t="shared" si="7"/>
        <v>0</v>
      </c>
      <c r="BE58" s="765">
        <f t="shared" si="8"/>
        <v>0</v>
      </c>
      <c r="BF58" s="293">
        <f t="shared" si="6"/>
        <v>0</v>
      </c>
      <c r="BG58" s="294" t="str">
        <f>IF(BF58=0,"",
IF(SUM($BF$28:BF58)=1,BH58,
IF($BF$128&gt;SUM($BF$28:BF58),_xlfn.CONCAT(", ",BH58),
IF($BF$128=SUM($BF$28:BF58),_xlfn.CONCAT(" y ",BH58)))))</f>
        <v/>
      </c>
      <c r="BH58" s="89" t="s">
        <v>5150</v>
      </c>
    </row>
    <row r="59" spans="1:60" ht="15" customHeight="1">
      <c r="A59" s="57"/>
      <c r="B59" s="11"/>
      <c r="C59" s="38" t="s">
        <v>5083</v>
      </c>
      <c r="D59" s="1020" t="str">
        <f>IF(CNGE_2025_M1_Secc5_Sub3!D99="","",CNGE_2025_M1_Secc5_Sub3!D99)</f>
        <v/>
      </c>
      <c r="E59" s="889"/>
      <c r="F59" s="889"/>
      <c r="G59" s="890"/>
      <c r="H59" s="1021" t="str">
        <f>IF(CNGE_2025_M1_Secc5_Sub3!H99="","",CNGE_2025_M1_Secc5_Sub3!H99)</f>
        <v/>
      </c>
      <c r="I59" s="890"/>
      <c r="J59" s="992"/>
      <c r="K59" s="884"/>
      <c r="L59" s="885"/>
      <c r="M59" s="1021" t="str">
        <f>IF(O59="","",VLOOKUP(O59,Presentación!$AL$3:$AN$574,2,FALSE))</f>
        <v/>
      </c>
      <c r="N59" s="890"/>
      <c r="O59" s="991"/>
      <c r="P59" s="884"/>
      <c r="Q59" s="885"/>
      <c r="R59" s="991"/>
      <c r="S59" s="884"/>
      <c r="T59" s="885"/>
      <c r="U59" s="992"/>
      <c r="V59" s="884"/>
      <c r="W59" s="885"/>
      <c r="X59" s="30" t="s">
        <v>9144</v>
      </c>
      <c r="Y59" s="992"/>
      <c r="Z59" s="884"/>
      <c r="AA59" s="885"/>
      <c r="AB59" s="992"/>
      <c r="AC59" s="884"/>
      <c r="AD59" s="885"/>
      <c r="AE59" s="992"/>
      <c r="AF59" s="884"/>
      <c r="AG59" s="885"/>
      <c r="AH59" s="992"/>
      <c r="AI59" s="884"/>
      <c r="AJ59" s="885"/>
      <c r="AK59" s="992"/>
      <c r="AL59" s="885"/>
      <c r="AO59" s="758" t="e" cm="1">
        <f t="array" aca="1" ref="AO59" ca="1">_xlfn.TEXTJOIN("",TRUE,IFERROR((MID(U59,ROW(INDIRECT("1:"&amp;LEN(U59))),1)*1),""))</f>
        <v>#NAME?</v>
      </c>
      <c r="AP59" s="758" t="e">
        <f t="shared" ca="1" si="2"/>
        <v>#NAME?</v>
      </c>
      <c r="AQ59" s="293" t="e">
        <f t="shared" ca="1" si="3"/>
        <v>#NAME?</v>
      </c>
      <c r="AR59" s="294" t="e">
        <f ca="1">IF(AQ59=0,"",
IF(SUM($AQ$28:AQ59)=1,AS59,
IF($AQ$128&gt;SUM($AQ$28:AQ59),_xlfn.CONCAT(", ",AS59),
IF($AQ$128=SUM($AQ$28:AQ59),_xlfn.CONCAT(" y ",AS59)))))</f>
        <v>#NAME?</v>
      </c>
      <c r="AS59" s="89" t="s">
        <v>5151</v>
      </c>
      <c r="AT59" s="759" t="e" cm="1">
        <f t="array" aca="1" ref="AT59" ca="1">_xlfn.TEXTJOIN("",TRUE,IFERROR((MID(Y59,ROW(INDIRECT("1:"&amp;LEN(Y59))),1)*1),""))</f>
        <v>#NAME?</v>
      </c>
      <c r="AU59" s="759" t="e">
        <f t="shared" ca="1" si="0"/>
        <v>#NAME?</v>
      </c>
      <c r="AV59" s="293" t="e">
        <f t="shared" ca="1" si="4"/>
        <v>#NAME?</v>
      </c>
      <c r="AW59" s="294" t="e">
        <f ca="1">IF(AV59=0,"",
IF(SUM($AV$28:AV59)=1,AX59,
IF($AV$128&gt;SUM($AV$28:AV59),_xlfn.CONCAT(", ",AX59),
IF($AV$128=SUM($AV$28:AV59),_xlfn.CONCAT(" y ",AX59)))))</f>
        <v>#NAME?</v>
      </c>
      <c r="AX59" s="89" t="s">
        <v>5151</v>
      </c>
      <c r="AY59" s="760" t="e" cm="1">
        <f t="array" aca="1" ref="AY59" ca="1">_xlfn.TEXTJOIN("",TRUE,IFERROR((MID(AH59,ROW(INDIRECT("1:"&amp;LEN(AH59))),1)*1),""))</f>
        <v>#NAME?</v>
      </c>
      <c r="AZ59" s="760" t="e">
        <f t="shared" ca="1" si="1"/>
        <v>#NAME?</v>
      </c>
      <c r="BA59" s="293" t="e">
        <f t="shared" ca="1" si="5"/>
        <v>#NAME?</v>
      </c>
      <c r="BB59" s="294" t="e">
        <f ca="1">IF(BA59=0,"",
IF(SUM($BA$28:BA59)=1,BC59,
IF($BA$128&gt;SUM($BA$28:BA59),_xlfn.CONCAT(", ",BC59),
IF($BA$128=SUM($BA$28:BA59),_xlfn.CONCAT(" y ",BC59)))))</f>
        <v>#NAME?</v>
      </c>
      <c r="BC59" s="89" t="s">
        <v>5151</v>
      </c>
      <c r="BD59" s="763">
        <f t="shared" si="7"/>
        <v>0</v>
      </c>
      <c r="BE59" s="765">
        <f t="shared" si="8"/>
        <v>0</v>
      </c>
      <c r="BF59" s="293">
        <f t="shared" si="6"/>
        <v>0</v>
      </c>
      <c r="BG59" s="294" t="str">
        <f>IF(BF59=0,"",
IF(SUM($BF$28:BF59)=1,BH59,
IF($BF$128&gt;SUM($BF$28:BF59),_xlfn.CONCAT(", ",BH59),
IF($BF$128=SUM($BF$28:BF59),_xlfn.CONCAT(" y ",BH59)))))</f>
        <v/>
      </c>
      <c r="BH59" s="89" t="s">
        <v>5151</v>
      </c>
    </row>
    <row r="60" spans="1:60" ht="15" customHeight="1">
      <c r="A60" s="57"/>
      <c r="B60" s="11"/>
      <c r="C60" s="38" t="s">
        <v>5084</v>
      </c>
      <c r="D60" s="1020" t="str">
        <f>IF(CNGE_2025_M1_Secc5_Sub3!D100="","",CNGE_2025_M1_Secc5_Sub3!D100)</f>
        <v/>
      </c>
      <c r="E60" s="889"/>
      <c r="F60" s="889"/>
      <c r="G60" s="890"/>
      <c r="H60" s="1021" t="str">
        <f>IF(CNGE_2025_M1_Secc5_Sub3!H100="","",CNGE_2025_M1_Secc5_Sub3!H100)</f>
        <v/>
      </c>
      <c r="I60" s="890"/>
      <c r="J60" s="992"/>
      <c r="K60" s="884"/>
      <c r="L60" s="885"/>
      <c r="M60" s="1021" t="str">
        <f>IF(O60="","",VLOOKUP(O60,Presentación!$AL$3:$AN$574,2,FALSE))</f>
        <v/>
      </c>
      <c r="N60" s="890"/>
      <c r="O60" s="991"/>
      <c r="P60" s="884"/>
      <c r="Q60" s="885"/>
      <c r="R60" s="991"/>
      <c r="S60" s="884"/>
      <c r="T60" s="885"/>
      <c r="U60" s="992"/>
      <c r="V60" s="884"/>
      <c r="W60" s="885"/>
      <c r="X60" s="30" t="s">
        <v>9144</v>
      </c>
      <c r="Y60" s="992"/>
      <c r="Z60" s="884"/>
      <c r="AA60" s="885"/>
      <c r="AB60" s="992"/>
      <c r="AC60" s="884"/>
      <c r="AD60" s="885"/>
      <c r="AE60" s="992"/>
      <c r="AF60" s="884"/>
      <c r="AG60" s="885"/>
      <c r="AH60" s="992"/>
      <c r="AI60" s="884"/>
      <c r="AJ60" s="885"/>
      <c r="AK60" s="992"/>
      <c r="AL60" s="885"/>
      <c r="AO60" s="758" t="e" cm="1">
        <f t="array" aca="1" ref="AO60" ca="1">_xlfn.TEXTJOIN("",TRUE,IFERROR((MID(U60,ROW(INDIRECT("1:"&amp;LEN(U60))),1)*1),""))</f>
        <v>#NAME?</v>
      </c>
      <c r="AP60" s="758" t="e">
        <f t="shared" ca="1" si="2"/>
        <v>#NAME?</v>
      </c>
      <c r="AQ60" s="293" t="e">
        <f t="shared" ca="1" si="3"/>
        <v>#NAME?</v>
      </c>
      <c r="AR60" s="294" t="e">
        <f ca="1">IF(AQ60=0,"",
IF(SUM($AQ$28:AQ60)=1,AS60,
IF($AQ$128&gt;SUM($AQ$28:AQ60),_xlfn.CONCAT(", ",AS60),
IF($AQ$128=SUM($AQ$28:AQ60),_xlfn.CONCAT(" y ",AS60)))))</f>
        <v>#NAME?</v>
      </c>
      <c r="AS60" s="89" t="s">
        <v>5152</v>
      </c>
      <c r="AT60" s="759" t="e" cm="1">
        <f t="array" aca="1" ref="AT60" ca="1">_xlfn.TEXTJOIN("",TRUE,IFERROR((MID(Y60,ROW(INDIRECT("1:"&amp;LEN(Y60))),1)*1),""))</f>
        <v>#NAME?</v>
      </c>
      <c r="AU60" s="759" t="e">
        <f t="shared" ref="AU60:AU91" ca="1" si="9">IF(AND(Y60&lt;&gt;"NS",Y60&lt;&gt;"NA",LEN(AT60)&gt;9),1,0)</f>
        <v>#NAME?</v>
      </c>
      <c r="AV60" s="293" t="e">
        <f t="shared" ca="1" si="4"/>
        <v>#NAME?</v>
      </c>
      <c r="AW60" s="294" t="e">
        <f ca="1">IF(AV60=0,"",
IF(SUM($AV$28:AV60)=1,AX60,
IF($AV$128&gt;SUM($AV$28:AV60),_xlfn.CONCAT(", ",AX60),
IF($AV$128=SUM($AV$28:AV60),_xlfn.CONCAT(" y ",AX60)))))</f>
        <v>#NAME?</v>
      </c>
      <c r="AX60" s="89" t="s">
        <v>5152</v>
      </c>
      <c r="AY60" s="760" t="e" cm="1">
        <f t="array" aca="1" ref="AY60" ca="1">_xlfn.TEXTJOIN("",TRUE,IFERROR((MID(AH60,ROW(INDIRECT("1:"&amp;LEN(AH60))),1)*1),""))</f>
        <v>#NAME?</v>
      </c>
      <c r="AZ60" s="760" t="e">
        <f t="shared" ref="AZ60:AZ91" ca="1" si="10">IF(OR(AH60="",AH60="NS",AH60="NA",LEN(AY60)=10),0,1)</f>
        <v>#NAME?</v>
      </c>
      <c r="BA60" s="293" t="e">
        <f t="shared" ca="1" si="5"/>
        <v>#NAME?</v>
      </c>
      <c r="BB60" s="294" t="e">
        <f ca="1">IF(BA60=0,"",
IF(SUM($BA$28:BA60)=1,BC60,
IF($BA$128&gt;SUM($BA$28:BA60),_xlfn.CONCAT(", ",BC60),
IF($BA$128=SUM($BA$28:BA60),_xlfn.CONCAT(" y ",BC60)))))</f>
        <v>#NAME?</v>
      </c>
      <c r="BC60" s="89" t="s">
        <v>5152</v>
      </c>
      <c r="BD60" s="763">
        <f t="shared" si="7"/>
        <v>0</v>
      </c>
      <c r="BE60" s="765">
        <f t="shared" si="8"/>
        <v>0</v>
      </c>
      <c r="BF60" s="293">
        <f t="shared" si="6"/>
        <v>0</v>
      </c>
      <c r="BG60" s="294" t="str">
        <f>IF(BF60=0,"",
IF(SUM($BF$28:BF60)=1,BH60,
IF($BF$128&gt;SUM($BF$28:BF60),_xlfn.CONCAT(", ",BH60),
IF($BF$128=SUM($BF$28:BF60),_xlfn.CONCAT(" y ",BH60)))))</f>
        <v/>
      </c>
      <c r="BH60" s="89" t="s">
        <v>5152</v>
      </c>
    </row>
    <row r="61" spans="1:60" ht="15" customHeight="1">
      <c r="A61" s="57"/>
      <c r="B61" s="11"/>
      <c r="C61" s="38" t="s">
        <v>5085</v>
      </c>
      <c r="D61" s="1020" t="str">
        <f>IF(CNGE_2025_M1_Secc5_Sub3!D101="","",CNGE_2025_M1_Secc5_Sub3!D101)</f>
        <v/>
      </c>
      <c r="E61" s="889"/>
      <c r="F61" s="889"/>
      <c r="G61" s="890"/>
      <c r="H61" s="1021" t="str">
        <f>IF(CNGE_2025_M1_Secc5_Sub3!H101="","",CNGE_2025_M1_Secc5_Sub3!H101)</f>
        <v/>
      </c>
      <c r="I61" s="890"/>
      <c r="J61" s="992"/>
      <c r="K61" s="884"/>
      <c r="L61" s="885"/>
      <c r="M61" s="1021" t="str">
        <f>IF(O61="","",VLOOKUP(O61,Presentación!$AL$3:$AN$574,2,FALSE))</f>
        <v/>
      </c>
      <c r="N61" s="890"/>
      <c r="O61" s="991"/>
      <c r="P61" s="884"/>
      <c r="Q61" s="885"/>
      <c r="R61" s="991"/>
      <c r="S61" s="884"/>
      <c r="T61" s="885"/>
      <c r="U61" s="992"/>
      <c r="V61" s="884"/>
      <c r="W61" s="885"/>
      <c r="X61" s="30" t="s">
        <v>9144</v>
      </c>
      <c r="Y61" s="992"/>
      <c r="Z61" s="884"/>
      <c r="AA61" s="885"/>
      <c r="AB61" s="992"/>
      <c r="AC61" s="884"/>
      <c r="AD61" s="885"/>
      <c r="AE61" s="992"/>
      <c r="AF61" s="884"/>
      <c r="AG61" s="885"/>
      <c r="AH61" s="992"/>
      <c r="AI61" s="884"/>
      <c r="AJ61" s="885"/>
      <c r="AK61" s="992"/>
      <c r="AL61" s="885"/>
      <c r="AO61" s="758" t="e" cm="1">
        <f t="array" aca="1" ref="AO61" ca="1">_xlfn.TEXTJOIN("",TRUE,IFERROR((MID(U61,ROW(INDIRECT("1:"&amp;LEN(U61))),1)*1),""))</f>
        <v>#NAME?</v>
      </c>
      <c r="AP61" s="758" t="e">
        <f t="shared" ca="1" si="2"/>
        <v>#NAME?</v>
      </c>
      <c r="AQ61" s="293" t="e">
        <f t="shared" ca="1" si="3"/>
        <v>#NAME?</v>
      </c>
      <c r="AR61" s="294" t="e">
        <f ca="1">IF(AQ61=0,"",
IF(SUM($AQ$28:AQ61)=1,AS61,
IF($AQ$128&gt;SUM($AQ$28:AQ61),_xlfn.CONCAT(", ",AS61),
IF($AQ$128=SUM($AQ$28:AQ61),_xlfn.CONCAT(" y ",AS61)))))</f>
        <v>#NAME?</v>
      </c>
      <c r="AS61" s="89" t="s">
        <v>5153</v>
      </c>
      <c r="AT61" s="759" t="e" cm="1">
        <f t="array" aca="1" ref="AT61" ca="1">_xlfn.TEXTJOIN("",TRUE,IFERROR((MID(Y61,ROW(INDIRECT("1:"&amp;LEN(Y61))),1)*1),""))</f>
        <v>#NAME?</v>
      </c>
      <c r="AU61" s="759" t="e">
        <f t="shared" ca="1" si="9"/>
        <v>#NAME?</v>
      </c>
      <c r="AV61" s="293" t="e">
        <f t="shared" ca="1" si="4"/>
        <v>#NAME?</v>
      </c>
      <c r="AW61" s="294" t="e">
        <f ca="1">IF(AV61=0,"",
IF(SUM($AV$28:AV61)=1,AX61,
IF($AV$128&gt;SUM($AV$28:AV61),_xlfn.CONCAT(", ",AX61),
IF($AV$128=SUM($AV$28:AV61),_xlfn.CONCAT(" y ",AX61)))))</f>
        <v>#NAME?</v>
      </c>
      <c r="AX61" s="89" t="s">
        <v>5153</v>
      </c>
      <c r="AY61" s="760" t="e" cm="1">
        <f t="array" aca="1" ref="AY61" ca="1">_xlfn.TEXTJOIN("",TRUE,IFERROR((MID(AH61,ROW(INDIRECT("1:"&amp;LEN(AH61))),1)*1),""))</f>
        <v>#NAME?</v>
      </c>
      <c r="AZ61" s="760" t="e">
        <f t="shared" ca="1" si="10"/>
        <v>#NAME?</v>
      </c>
      <c r="BA61" s="293" t="e">
        <f t="shared" ca="1" si="5"/>
        <v>#NAME?</v>
      </c>
      <c r="BB61" s="294" t="e">
        <f ca="1">IF(BA61=0,"",
IF(SUM($BA$28:BA61)=1,BC61,
IF($BA$128&gt;SUM($BA$28:BA61),_xlfn.CONCAT(", ",BC61),
IF($BA$128=SUM($BA$28:BA61),_xlfn.CONCAT(" y ",BC61)))))</f>
        <v>#NAME?</v>
      </c>
      <c r="BC61" s="89" t="s">
        <v>5153</v>
      </c>
      <c r="BD61" s="763">
        <f t="shared" ref="BD61:BD92" si="11">IF(AND($AK61&lt;&gt;"",COUNTA(M61:W61,Y61)&gt;1),1,0)</f>
        <v>0</v>
      </c>
      <c r="BE61" s="765">
        <f t="shared" si="8"/>
        <v>0</v>
      </c>
      <c r="BF61" s="293">
        <f t="shared" si="6"/>
        <v>0</v>
      </c>
      <c r="BG61" s="294" t="str">
        <f>IF(BF61=0,"",
IF(SUM($BF$28:BF61)=1,BH61,
IF($BF$128&gt;SUM($BF$28:BF61),_xlfn.CONCAT(", ",BH61),
IF($BF$128=SUM($BF$28:BF61),_xlfn.CONCAT(" y ",BH61)))))</f>
        <v/>
      </c>
      <c r="BH61" s="89" t="s">
        <v>5153</v>
      </c>
    </row>
    <row r="62" spans="1:60" ht="15" customHeight="1">
      <c r="A62" s="57"/>
      <c r="B62" s="11"/>
      <c r="C62" s="38" t="s">
        <v>5086</v>
      </c>
      <c r="D62" s="1020" t="str">
        <f>IF(CNGE_2025_M1_Secc5_Sub3!D102="","",CNGE_2025_M1_Secc5_Sub3!D102)</f>
        <v/>
      </c>
      <c r="E62" s="889"/>
      <c r="F62" s="889"/>
      <c r="G62" s="890"/>
      <c r="H62" s="1021" t="str">
        <f>IF(CNGE_2025_M1_Secc5_Sub3!H102="","",CNGE_2025_M1_Secc5_Sub3!H102)</f>
        <v/>
      </c>
      <c r="I62" s="890"/>
      <c r="J62" s="992"/>
      <c r="K62" s="884"/>
      <c r="L62" s="885"/>
      <c r="M62" s="1021" t="str">
        <f>IF(O62="","",VLOOKUP(O62,Presentación!$AL$3:$AN$574,2,FALSE))</f>
        <v/>
      </c>
      <c r="N62" s="890"/>
      <c r="O62" s="991"/>
      <c r="P62" s="884"/>
      <c r="Q62" s="885"/>
      <c r="R62" s="991"/>
      <c r="S62" s="884"/>
      <c r="T62" s="885"/>
      <c r="U62" s="992"/>
      <c r="V62" s="884"/>
      <c r="W62" s="885"/>
      <c r="X62" s="30" t="s">
        <v>9144</v>
      </c>
      <c r="Y62" s="992"/>
      <c r="Z62" s="884"/>
      <c r="AA62" s="885"/>
      <c r="AB62" s="992"/>
      <c r="AC62" s="884"/>
      <c r="AD62" s="885"/>
      <c r="AE62" s="992"/>
      <c r="AF62" s="884"/>
      <c r="AG62" s="885"/>
      <c r="AH62" s="992"/>
      <c r="AI62" s="884"/>
      <c r="AJ62" s="885"/>
      <c r="AK62" s="992"/>
      <c r="AL62" s="885"/>
      <c r="AO62" s="758" t="e" cm="1">
        <f t="array" aca="1" ref="AO62" ca="1">_xlfn.TEXTJOIN("",TRUE,IFERROR((MID(U62,ROW(INDIRECT("1:"&amp;LEN(U62))),1)*1),""))</f>
        <v>#NAME?</v>
      </c>
      <c r="AP62" s="758" t="e">
        <f t="shared" ca="1" si="2"/>
        <v>#NAME?</v>
      </c>
      <c r="AQ62" s="293" t="e">
        <f t="shared" ca="1" si="3"/>
        <v>#NAME?</v>
      </c>
      <c r="AR62" s="294" t="e">
        <f ca="1">IF(AQ62=0,"",
IF(SUM($AQ$28:AQ62)=1,AS62,
IF($AQ$128&gt;SUM($AQ$28:AQ62),_xlfn.CONCAT(", ",AS62),
IF($AQ$128=SUM($AQ$28:AQ62),_xlfn.CONCAT(" y ",AS62)))))</f>
        <v>#NAME?</v>
      </c>
      <c r="AS62" s="89" t="s">
        <v>5154</v>
      </c>
      <c r="AT62" s="759" t="e" cm="1">
        <f t="array" aca="1" ref="AT62" ca="1">_xlfn.TEXTJOIN("",TRUE,IFERROR((MID(Y62,ROW(INDIRECT("1:"&amp;LEN(Y62))),1)*1),""))</f>
        <v>#NAME?</v>
      </c>
      <c r="AU62" s="759" t="e">
        <f t="shared" ca="1" si="9"/>
        <v>#NAME?</v>
      </c>
      <c r="AV62" s="293" t="e">
        <f t="shared" ca="1" si="4"/>
        <v>#NAME?</v>
      </c>
      <c r="AW62" s="294" t="e">
        <f ca="1">IF(AV62=0,"",
IF(SUM($AV$28:AV62)=1,AX62,
IF($AV$128&gt;SUM($AV$28:AV62),_xlfn.CONCAT(", ",AX62),
IF($AV$128=SUM($AV$28:AV62),_xlfn.CONCAT(" y ",AX62)))))</f>
        <v>#NAME?</v>
      </c>
      <c r="AX62" s="89" t="s">
        <v>5154</v>
      </c>
      <c r="AY62" s="760" t="e" cm="1">
        <f t="array" aca="1" ref="AY62" ca="1">_xlfn.TEXTJOIN("",TRUE,IFERROR((MID(AH62,ROW(INDIRECT("1:"&amp;LEN(AH62))),1)*1),""))</f>
        <v>#NAME?</v>
      </c>
      <c r="AZ62" s="760" t="e">
        <f t="shared" ca="1" si="10"/>
        <v>#NAME?</v>
      </c>
      <c r="BA62" s="293" t="e">
        <f t="shared" ca="1" si="5"/>
        <v>#NAME?</v>
      </c>
      <c r="BB62" s="294" t="e">
        <f ca="1">IF(BA62=0,"",
IF(SUM($BA$28:BA62)=1,BC62,
IF($BA$128&gt;SUM($BA$28:BA62),_xlfn.CONCAT(", ",BC62),
IF($BA$128=SUM($BA$28:BA62),_xlfn.CONCAT(" y ",BC62)))))</f>
        <v>#NAME?</v>
      </c>
      <c r="BC62" s="89" t="s">
        <v>5154</v>
      </c>
      <c r="BD62" s="763">
        <f t="shared" si="11"/>
        <v>0</v>
      </c>
      <c r="BE62" s="765">
        <f t="shared" si="8"/>
        <v>0</v>
      </c>
      <c r="BF62" s="293">
        <f t="shared" si="6"/>
        <v>0</v>
      </c>
      <c r="BG62" s="294" t="str">
        <f>IF(BF62=0,"",
IF(SUM($BF$28:BF62)=1,BH62,
IF($BF$128&gt;SUM($BF$28:BF62),_xlfn.CONCAT(", ",BH62),
IF($BF$128=SUM($BF$28:BF62),_xlfn.CONCAT(" y ",BH62)))))</f>
        <v/>
      </c>
      <c r="BH62" s="89" t="s">
        <v>5154</v>
      </c>
    </row>
    <row r="63" spans="1:60" ht="15" customHeight="1">
      <c r="A63" s="57"/>
      <c r="B63" s="11"/>
      <c r="C63" s="38" t="s">
        <v>5155</v>
      </c>
      <c r="D63" s="1020" t="str">
        <f>IF(CNGE_2025_M1_Secc5_Sub3!D103="","",CNGE_2025_M1_Secc5_Sub3!D103)</f>
        <v/>
      </c>
      <c r="E63" s="889"/>
      <c r="F63" s="889"/>
      <c r="G63" s="890"/>
      <c r="H63" s="1021" t="str">
        <f>IF(CNGE_2025_M1_Secc5_Sub3!H103="","",CNGE_2025_M1_Secc5_Sub3!H103)</f>
        <v/>
      </c>
      <c r="I63" s="890"/>
      <c r="J63" s="992"/>
      <c r="K63" s="884"/>
      <c r="L63" s="885"/>
      <c r="M63" s="1021" t="str">
        <f>IF(O63="","",VLOOKUP(O63,Presentación!$AL$3:$AN$574,2,FALSE))</f>
        <v/>
      </c>
      <c r="N63" s="890"/>
      <c r="O63" s="991"/>
      <c r="P63" s="884"/>
      <c r="Q63" s="885"/>
      <c r="R63" s="991"/>
      <c r="S63" s="884"/>
      <c r="T63" s="885"/>
      <c r="U63" s="992"/>
      <c r="V63" s="884"/>
      <c r="W63" s="885"/>
      <c r="X63" s="30" t="s">
        <v>9144</v>
      </c>
      <c r="Y63" s="992"/>
      <c r="Z63" s="884"/>
      <c r="AA63" s="885"/>
      <c r="AB63" s="992"/>
      <c r="AC63" s="884"/>
      <c r="AD63" s="885"/>
      <c r="AE63" s="992"/>
      <c r="AF63" s="884"/>
      <c r="AG63" s="885"/>
      <c r="AH63" s="992"/>
      <c r="AI63" s="884"/>
      <c r="AJ63" s="885"/>
      <c r="AK63" s="992"/>
      <c r="AL63" s="885"/>
      <c r="AO63" s="758" t="e" cm="1">
        <f t="array" aca="1" ref="AO63" ca="1">_xlfn.TEXTJOIN("",TRUE,IFERROR((MID(U63,ROW(INDIRECT("1:"&amp;LEN(U63))),1)*1),""))</f>
        <v>#NAME?</v>
      </c>
      <c r="AP63" s="758" t="e">
        <f t="shared" ca="1" si="2"/>
        <v>#NAME?</v>
      </c>
      <c r="AQ63" s="293" t="e">
        <f t="shared" ca="1" si="3"/>
        <v>#NAME?</v>
      </c>
      <c r="AR63" s="294" t="e">
        <f ca="1">IF(AQ63=0,"",
IF(SUM($AQ$28:AQ63)=1,AS63,
IF($AQ$128&gt;SUM($AQ$28:AQ63),_xlfn.CONCAT(", ",AS63),
IF($AQ$128=SUM($AQ$28:AQ63),_xlfn.CONCAT(" y ",AS63)))))</f>
        <v>#NAME?</v>
      </c>
      <c r="AS63" s="89" t="s">
        <v>5156</v>
      </c>
      <c r="AT63" s="759" t="e" cm="1">
        <f t="array" aca="1" ref="AT63" ca="1">_xlfn.TEXTJOIN("",TRUE,IFERROR((MID(Y63,ROW(INDIRECT("1:"&amp;LEN(Y63))),1)*1),""))</f>
        <v>#NAME?</v>
      </c>
      <c r="AU63" s="759" t="e">
        <f t="shared" ca="1" si="9"/>
        <v>#NAME?</v>
      </c>
      <c r="AV63" s="293" t="e">
        <f t="shared" ca="1" si="4"/>
        <v>#NAME?</v>
      </c>
      <c r="AW63" s="294" t="e">
        <f ca="1">IF(AV63=0,"",
IF(SUM($AV$28:AV63)=1,AX63,
IF($AV$128&gt;SUM($AV$28:AV63),_xlfn.CONCAT(", ",AX63),
IF($AV$128=SUM($AV$28:AV63),_xlfn.CONCAT(" y ",AX63)))))</f>
        <v>#NAME?</v>
      </c>
      <c r="AX63" s="89" t="s">
        <v>5156</v>
      </c>
      <c r="AY63" s="760" t="e" cm="1">
        <f t="array" aca="1" ref="AY63" ca="1">_xlfn.TEXTJOIN("",TRUE,IFERROR((MID(AH63,ROW(INDIRECT("1:"&amp;LEN(AH63))),1)*1),""))</f>
        <v>#NAME?</v>
      </c>
      <c r="AZ63" s="760" t="e">
        <f t="shared" ca="1" si="10"/>
        <v>#NAME?</v>
      </c>
      <c r="BA63" s="293" t="e">
        <f t="shared" ca="1" si="5"/>
        <v>#NAME?</v>
      </c>
      <c r="BB63" s="294" t="e">
        <f ca="1">IF(BA63=0,"",
IF(SUM($BA$28:BA63)=1,BC63,
IF($BA$128&gt;SUM($BA$28:BA63),_xlfn.CONCAT(", ",BC63),
IF($BA$128=SUM($BA$28:BA63),_xlfn.CONCAT(" y ",BC63)))))</f>
        <v>#NAME?</v>
      </c>
      <c r="BC63" s="89" t="s">
        <v>5156</v>
      </c>
      <c r="BD63" s="763">
        <f t="shared" si="11"/>
        <v>0</v>
      </c>
      <c r="BE63" s="765">
        <f t="shared" si="8"/>
        <v>0</v>
      </c>
      <c r="BF63" s="293">
        <f t="shared" si="6"/>
        <v>0</v>
      </c>
      <c r="BG63" s="294" t="str">
        <f>IF(BF63=0,"",
IF(SUM($BF$28:BF63)=1,BH63,
IF($BF$128&gt;SUM($BF$28:BF63),_xlfn.CONCAT(", ",BH63),
IF($BF$128=SUM($BF$28:BF63),_xlfn.CONCAT(" y ",BH63)))))</f>
        <v/>
      </c>
      <c r="BH63" s="89" t="s">
        <v>5156</v>
      </c>
    </row>
    <row r="64" spans="1:60" ht="15" customHeight="1">
      <c r="A64" s="57"/>
      <c r="B64" s="11"/>
      <c r="C64" s="38" t="s">
        <v>5157</v>
      </c>
      <c r="D64" s="1020" t="str">
        <f>IF(CNGE_2025_M1_Secc5_Sub3!D104="","",CNGE_2025_M1_Secc5_Sub3!D104)</f>
        <v/>
      </c>
      <c r="E64" s="889"/>
      <c r="F64" s="889"/>
      <c r="G64" s="890"/>
      <c r="H64" s="1021" t="str">
        <f>IF(CNGE_2025_M1_Secc5_Sub3!H104="","",CNGE_2025_M1_Secc5_Sub3!H104)</f>
        <v/>
      </c>
      <c r="I64" s="890"/>
      <c r="J64" s="992"/>
      <c r="K64" s="884"/>
      <c r="L64" s="885"/>
      <c r="M64" s="1021" t="str">
        <f>IF(O64="","",VLOOKUP(O64,Presentación!$AL$3:$AN$574,2,FALSE))</f>
        <v/>
      </c>
      <c r="N64" s="890"/>
      <c r="O64" s="991"/>
      <c r="P64" s="884"/>
      <c r="Q64" s="885"/>
      <c r="R64" s="991"/>
      <c r="S64" s="884"/>
      <c r="T64" s="885"/>
      <c r="U64" s="992"/>
      <c r="V64" s="884"/>
      <c r="W64" s="885"/>
      <c r="X64" s="30" t="s">
        <v>9144</v>
      </c>
      <c r="Y64" s="992"/>
      <c r="Z64" s="884"/>
      <c r="AA64" s="885"/>
      <c r="AB64" s="992"/>
      <c r="AC64" s="884"/>
      <c r="AD64" s="885"/>
      <c r="AE64" s="992"/>
      <c r="AF64" s="884"/>
      <c r="AG64" s="885"/>
      <c r="AH64" s="992"/>
      <c r="AI64" s="884"/>
      <c r="AJ64" s="885"/>
      <c r="AK64" s="992"/>
      <c r="AL64" s="885"/>
      <c r="AO64" s="758" t="e" cm="1">
        <f t="array" aca="1" ref="AO64" ca="1">_xlfn.TEXTJOIN("",TRUE,IFERROR((MID(U64,ROW(INDIRECT("1:"&amp;LEN(U64))),1)*1),""))</f>
        <v>#NAME?</v>
      </c>
      <c r="AP64" s="758" t="e">
        <f t="shared" ca="1" si="2"/>
        <v>#NAME?</v>
      </c>
      <c r="AQ64" s="293" t="e">
        <f t="shared" ca="1" si="3"/>
        <v>#NAME?</v>
      </c>
      <c r="AR64" s="294" t="e">
        <f ca="1">IF(AQ64=0,"",
IF(SUM($AQ$28:AQ64)=1,AS64,
IF($AQ$128&gt;SUM($AQ$28:AQ64),_xlfn.CONCAT(", ",AS64),
IF($AQ$128=SUM($AQ$28:AQ64),_xlfn.CONCAT(" y ",AS64)))))</f>
        <v>#NAME?</v>
      </c>
      <c r="AS64" s="89" t="s">
        <v>5158</v>
      </c>
      <c r="AT64" s="759" t="e" cm="1">
        <f t="array" aca="1" ref="AT64" ca="1">_xlfn.TEXTJOIN("",TRUE,IFERROR((MID(Y64,ROW(INDIRECT("1:"&amp;LEN(Y64))),1)*1),""))</f>
        <v>#NAME?</v>
      </c>
      <c r="AU64" s="759" t="e">
        <f t="shared" ca="1" si="9"/>
        <v>#NAME?</v>
      </c>
      <c r="AV64" s="293" t="e">
        <f t="shared" ca="1" si="4"/>
        <v>#NAME?</v>
      </c>
      <c r="AW64" s="294" t="e">
        <f ca="1">IF(AV64=0,"",
IF(SUM($AV$28:AV64)=1,AX64,
IF($AV$128&gt;SUM($AV$28:AV64),_xlfn.CONCAT(", ",AX64),
IF($AV$128=SUM($AV$28:AV64),_xlfn.CONCAT(" y ",AX64)))))</f>
        <v>#NAME?</v>
      </c>
      <c r="AX64" s="89" t="s">
        <v>5158</v>
      </c>
      <c r="AY64" s="760" t="e" cm="1">
        <f t="array" aca="1" ref="AY64" ca="1">_xlfn.TEXTJOIN("",TRUE,IFERROR((MID(AH64,ROW(INDIRECT("1:"&amp;LEN(AH64))),1)*1),""))</f>
        <v>#NAME?</v>
      </c>
      <c r="AZ64" s="760" t="e">
        <f t="shared" ca="1" si="10"/>
        <v>#NAME?</v>
      </c>
      <c r="BA64" s="293" t="e">
        <f t="shared" ca="1" si="5"/>
        <v>#NAME?</v>
      </c>
      <c r="BB64" s="294" t="e">
        <f ca="1">IF(BA64=0,"",
IF(SUM($BA$28:BA64)=1,BC64,
IF($BA$128&gt;SUM($BA$28:BA64),_xlfn.CONCAT(", ",BC64),
IF($BA$128=SUM($BA$28:BA64),_xlfn.CONCAT(" y ",BC64)))))</f>
        <v>#NAME?</v>
      </c>
      <c r="BC64" s="89" t="s">
        <v>5158</v>
      </c>
      <c r="BD64" s="763">
        <f t="shared" si="11"/>
        <v>0</v>
      </c>
      <c r="BE64" s="765">
        <f t="shared" si="8"/>
        <v>0</v>
      </c>
      <c r="BF64" s="293">
        <f t="shared" si="6"/>
        <v>0</v>
      </c>
      <c r="BG64" s="294" t="str">
        <f>IF(BF64=0,"",
IF(SUM($BF$28:BF64)=1,BH64,
IF($BF$128&gt;SUM($BF$28:BF64),_xlfn.CONCAT(", ",BH64),
IF($BF$128=SUM($BF$28:BF64),_xlfn.CONCAT(" y ",BH64)))))</f>
        <v/>
      </c>
      <c r="BH64" s="89" t="s">
        <v>5158</v>
      </c>
    </row>
    <row r="65" spans="1:60" ht="15" customHeight="1">
      <c r="A65" s="57"/>
      <c r="B65" s="11"/>
      <c r="C65" s="38" t="s">
        <v>5159</v>
      </c>
      <c r="D65" s="1020" t="str">
        <f>IF(CNGE_2025_M1_Secc5_Sub3!D105="","",CNGE_2025_M1_Secc5_Sub3!D105)</f>
        <v/>
      </c>
      <c r="E65" s="889"/>
      <c r="F65" s="889"/>
      <c r="G65" s="890"/>
      <c r="H65" s="1021" t="str">
        <f>IF(CNGE_2025_M1_Secc5_Sub3!H105="","",CNGE_2025_M1_Secc5_Sub3!H105)</f>
        <v/>
      </c>
      <c r="I65" s="890"/>
      <c r="J65" s="992"/>
      <c r="K65" s="884"/>
      <c r="L65" s="885"/>
      <c r="M65" s="1021" t="str">
        <f>IF(O65="","",VLOOKUP(O65,Presentación!$AL$3:$AN$574,2,FALSE))</f>
        <v/>
      </c>
      <c r="N65" s="890"/>
      <c r="O65" s="991"/>
      <c r="P65" s="884"/>
      <c r="Q65" s="885"/>
      <c r="R65" s="991"/>
      <c r="S65" s="884"/>
      <c r="T65" s="885"/>
      <c r="U65" s="992"/>
      <c r="V65" s="884"/>
      <c r="W65" s="885"/>
      <c r="X65" s="30" t="s">
        <v>9144</v>
      </c>
      <c r="Y65" s="992"/>
      <c r="Z65" s="884"/>
      <c r="AA65" s="885"/>
      <c r="AB65" s="992"/>
      <c r="AC65" s="884"/>
      <c r="AD65" s="885"/>
      <c r="AE65" s="992"/>
      <c r="AF65" s="884"/>
      <c r="AG65" s="885"/>
      <c r="AH65" s="992"/>
      <c r="AI65" s="884"/>
      <c r="AJ65" s="885"/>
      <c r="AK65" s="992"/>
      <c r="AL65" s="885"/>
      <c r="AO65" s="758" t="e" cm="1">
        <f t="array" aca="1" ref="AO65" ca="1">_xlfn.TEXTJOIN("",TRUE,IFERROR((MID(U65,ROW(INDIRECT("1:"&amp;LEN(U65))),1)*1),""))</f>
        <v>#NAME?</v>
      </c>
      <c r="AP65" s="758" t="e">
        <f t="shared" ca="1" si="2"/>
        <v>#NAME?</v>
      </c>
      <c r="AQ65" s="293" t="e">
        <f t="shared" ca="1" si="3"/>
        <v>#NAME?</v>
      </c>
      <c r="AR65" s="294" t="e">
        <f ca="1">IF(AQ65=0,"",
IF(SUM($AQ$28:AQ65)=1,AS65,
IF($AQ$128&gt;SUM($AQ$28:AQ65),_xlfn.CONCAT(", ",AS65),
IF($AQ$128=SUM($AQ$28:AQ65),_xlfn.CONCAT(" y ",AS65)))))</f>
        <v>#NAME?</v>
      </c>
      <c r="AS65" s="89" t="s">
        <v>5160</v>
      </c>
      <c r="AT65" s="759" t="e" cm="1">
        <f t="array" aca="1" ref="AT65" ca="1">_xlfn.TEXTJOIN("",TRUE,IFERROR((MID(Y65,ROW(INDIRECT("1:"&amp;LEN(Y65))),1)*1),""))</f>
        <v>#NAME?</v>
      </c>
      <c r="AU65" s="759" t="e">
        <f t="shared" ca="1" si="9"/>
        <v>#NAME?</v>
      </c>
      <c r="AV65" s="293" t="e">
        <f t="shared" ca="1" si="4"/>
        <v>#NAME?</v>
      </c>
      <c r="AW65" s="294" t="e">
        <f ca="1">IF(AV65=0,"",
IF(SUM($AV$28:AV65)=1,AX65,
IF($AV$128&gt;SUM($AV$28:AV65),_xlfn.CONCAT(", ",AX65),
IF($AV$128=SUM($AV$28:AV65),_xlfn.CONCAT(" y ",AX65)))))</f>
        <v>#NAME?</v>
      </c>
      <c r="AX65" s="89" t="s">
        <v>5160</v>
      </c>
      <c r="AY65" s="760" t="e" cm="1">
        <f t="array" aca="1" ref="AY65" ca="1">_xlfn.TEXTJOIN("",TRUE,IFERROR((MID(AH65,ROW(INDIRECT("1:"&amp;LEN(AH65))),1)*1),""))</f>
        <v>#NAME?</v>
      </c>
      <c r="AZ65" s="760" t="e">
        <f t="shared" ca="1" si="10"/>
        <v>#NAME?</v>
      </c>
      <c r="BA65" s="293" t="e">
        <f t="shared" ca="1" si="5"/>
        <v>#NAME?</v>
      </c>
      <c r="BB65" s="294" t="e">
        <f ca="1">IF(BA65=0,"",
IF(SUM($BA$28:BA65)=1,BC65,
IF($BA$128&gt;SUM($BA$28:BA65),_xlfn.CONCAT(", ",BC65),
IF($BA$128=SUM($BA$28:BA65),_xlfn.CONCAT(" y ",BC65)))))</f>
        <v>#NAME?</v>
      </c>
      <c r="BC65" s="89" t="s">
        <v>5160</v>
      </c>
      <c r="BD65" s="763">
        <f t="shared" si="11"/>
        <v>0</v>
      </c>
      <c r="BE65" s="765">
        <f t="shared" si="8"/>
        <v>0</v>
      </c>
      <c r="BF65" s="293">
        <f t="shared" si="6"/>
        <v>0</v>
      </c>
      <c r="BG65" s="294" t="str">
        <f>IF(BF65=0,"",
IF(SUM($BF$28:BF65)=1,BH65,
IF($BF$128&gt;SUM($BF$28:BF65),_xlfn.CONCAT(", ",BH65),
IF($BF$128=SUM($BF$28:BF65),_xlfn.CONCAT(" y ",BH65)))))</f>
        <v/>
      </c>
      <c r="BH65" s="89" t="s">
        <v>5160</v>
      </c>
    </row>
    <row r="66" spans="1:60" ht="15" customHeight="1">
      <c r="A66" s="57"/>
      <c r="B66" s="11"/>
      <c r="C66" s="38" t="s">
        <v>5161</v>
      </c>
      <c r="D66" s="1020" t="str">
        <f>IF(CNGE_2025_M1_Secc5_Sub3!D106="","",CNGE_2025_M1_Secc5_Sub3!D106)</f>
        <v/>
      </c>
      <c r="E66" s="889"/>
      <c r="F66" s="889"/>
      <c r="G66" s="890"/>
      <c r="H66" s="1021" t="str">
        <f>IF(CNGE_2025_M1_Secc5_Sub3!H106="","",CNGE_2025_M1_Secc5_Sub3!H106)</f>
        <v/>
      </c>
      <c r="I66" s="890"/>
      <c r="J66" s="992"/>
      <c r="K66" s="884"/>
      <c r="L66" s="885"/>
      <c r="M66" s="1021" t="str">
        <f>IF(O66="","",VLOOKUP(O66,Presentación!$AL$3:$AN$574,2,FALSE))</f>
        <v/>
      </c>
      <c r="N66" s="890"/>
      <c r="O66" s="991"/>
      <c r="P66" s="884"/>
      <c r="Q66" s="885"/>
      <c r="R66" s="991"/>
      <c r="S66" s="884"/>
      <c r="T66" s="885"/>
      <c r="U66" s="992"/>
      <c r="V66" s="884"/>
      <c r="W66" s="885"/>
      <c r="X66" s="30" t="s">
        <v>9144</v>
      </c>
      <c r="Y66" s="992"/>
      <c r="Z66" s="884"/>
      <c r="AA66" s="885"/>
      <c r="AB66" s="992"/>
      <c r="AC66" s="884"/>
      <c r="AD66" s="885"/>
      <c r="AE66" s="992"/>
      <c r="AF66" s="884"/>
      <c r="AG66" s="885"/>
      <c r="AH66" s="992"/>
      <c r="AI66" s="884"/>
      <c r="AJ66" s="885"/>
      <c r="AK66" s="992"/>
      <c r="AL66" s="885"/>
      <c r="AO66" s="758" t="e" cm="1">
        <f t="array" aca="1" ref="AO66" ca="1">_xlfn.TEXTJOIN("",TRUE,IFERROR((MID(U66,ROW(INDIRECT("1:"&amp;LEN(U66))),1)*1),""))</f>
        <v>#NAME?</v>
      </c>
      <c r="AP66" s="758" t="e">
        <f t="shared" ca="1" si="2"/>
        <v>#NAME?</v>
      </c>
      <c r="AQ66" s="293" t="e">
        <f t="shared" ca="1" si="3"/>
        <v>#NAME?</v>
      </c>
      <c r="AR66" s="294" t="e">
        <f ca="1">IF(AQ66=0,"",
IF(SUM($AQ$28:AQ66)=1,AS66,
IF($AQ$128&gt;SUM($AQ$28:AQ66),_xlfn.CONCAT(", ",AS66),
IF($AQ$128=SUM($AQ$28:AQ66),_xlfn.CONCAT(" y ",AS66)))))</f>
        <v>#NAME?</v>
      </c>
      <c r="AS66" s="89" t="s">
        <v>5162</v>
      </c>
      <c r="AT66" s="759" t="e" cm="1">
        <f t="array" aca="1" ref="AT66" ca="1">_xlfn.TEXTJOIN("",TRUE,IFERROR((MID(Y66,ROW(INDIRECT("1:"&amp;LEN(Y66))),1)*1),""))</f>
        <v>#NAME?</v>
      </c>
      <c r="AU66" s="759" t="e">
        <f t="shared" ca="1" si="9"/>
        <v>#NAME?</v>
      </c>
      <c r="AV66" s="293" t="e">
        <f t="shared" ca="1" si="4"/>
        <v>#NAME?</v>
      </c>
      <c r="AW66" s="294" t="e">
        <f ca="1">IF(AV66=0,"",
IF(SUM($AV$28:AV66)=1,AX66,
IF($AV$128&gt;SUM($AV$28:AV66),_xlfn.CONCAT(", ",AX66),
IF($AV$128=SUM($AV$28:AV66),_xlfn.CONCAT(" y ",AX66)))))</f>
        <v>#NAME?</v>
      </c>
      <c r="AX66" s="89" t="s">
        <v>5162</v>
      </c>
      <c r="AY66" s="760" t="e" cm="1">
        <f t="array" aca="1" ref="AY66" ca="1">_xlfn.TEXTJOIN("",TRUE,IFERROR((MID(AH66,ROW(INDIRECT("1:"&amp;LEN(AH66))),1)*1),""))</f>
        <v>#NAME?</v>
      </c>
      <c r="AZ66" s="760" t="e">
        <f t="shared" ca="1" si="10"/>
        <v>#NAME?</v>
      </c>
      <c r="BA66" s="293" t="e">
        <f t="shared" ca="1" si="5"/>
        <v>#NAME?</v>
      </c>
      <c r="BB66" s="294" t="e">
        <f ca="1">IF(BA66=0,"",
IF(SUM($BA$28:BA66)=1,BC66,
IF($BA$128&gt;SUM($BA$28:BA66),_xlfn.CONCAT(", ",BC66),
IF($BA$128=SUM($BA$28:BA66),_xlfn.CONCAT(" y ",BC66)))))</f>
        <v>#NAME?</v>
      </c>
      <c r="BC66" s="89" t="s">
        <v>5162</v>
      </c>
      <c r="BD66" s="763">
        <f t="shared" si="11"/>
        <v>0</v>
      </c>
      <c r="BE66" s="765">
        <f t="shared" si="8"/>
        <v>0</v>
      </c>
      <c r="BF66" s="293">
        <f t="shared" si="6"/>
        <v>0</v>
      </c>
      <c r="BG66" s="294" t="str">
        <f>IF(BF66=0,"",
IF(SUM($BF$28:BF66)=1,BH66,
IF($BF$128&gt;SUM($BF$28:BF66),_xlfn.CONCAT(", ",BH66),
IF($BF$128=SUM($BF$28:BF66),_xlfn.CONCAT(" y ",BH66)))))</f>
        <v/>
      </c>
      <c r="BH66" s="89" t="s">
        <v>5162</v>
      </c>
    </row>
    <row r="67" spans="1:60" ht="15" customHeight="1">
      <c r="A67" s="57"/>
      <c r="B67" s="11"/>
      <c r="C67" s="38" t="s">
        <v>5163</v>
      </c>
      <c r="D67" s="1020" t="str">
        <f>IF(CNGE_2025_M1_Secc5_Sub3!D107="","",CNGE_2025_M1_Secc5_Sub3!D107)</f>
        <v/>
      </c>
      <c r="E67" s="889"/>
      <c r="F67" s="889"/>
      <c r="G67" s="890"/>
      <c r="H67" s="1021" t="str">
        <f>IF(CNGE_2025_M1_Secc5_Sub3!H107="","",CNGE_2025_M1_Secc5_Sub3!H107)</f>
        <v/>
      </c>
      <c r="I67" s="890"/>
      <c r="J67" s="992"/>
      <c r="K67" s="884"/>
      <c r="L67" s="885"/>
      <c r="M67" s="1021" t="str">
        <f>IF(O67="","",VLOOKUP(O67,Presentación!$AL$3:$AN$574,2,FALSE))</f>
        <v/>
      </c>
      <c r="N67" s="890"/>
      <c r="O67" s="991"/>
      <c r="P67" s="884"/>
      <c r="Q67" s="885"/>
      <c r="R67" s="991"/>
      <c r="S67" s="884"/>
      <c r="T67" s="885"/>
      <c r="U67" s="992"/>
      <c r="V67" s="884"/>
      <c r="W67" s="885"/>
      <c r="X67" s="30" t="s">
        <v>9144</v>
      </c>
      <c r="Y67" s="992"/>
      <c r="Z67" s="884"/>
      <c r="AA67" s="885"/>
      <c r="AB67" s="992"/>
      <c r="AC67" s="884"/>
      <c r="AD67" s="885"/>
      <c r="AE67" s="992"/>
      <c r="AF67" s="884"/>
      <c r="AG67" s="885"/>
      <c r="AH67" s="992"/>
      <c r="AI67" s="884"/>
      <c r="AJ67" s="885"/>
      <c r="AK67" s="992"/>
      <c r="AL67" s="885"/>
      <c r="AO67" s="758" t="e" cm="1">
        <f t="array" aca="1" ref="AO67" ca="1">_xlfn.TEXTJOIN("",TRUE,IFERROR((MID(U67,ROW(INDIRECT("1:"&amp;LEN(U67))),1)*1),""))</f>
        <v>#NAME?</v>
      </c>
      <c r="AP67" s="758" t="e">
        <f t="shared" ca="1" si="2"/>
        <v>#NAME?</v>
      </c>
      <c r="AQ67" s="293" t="e">
        <f t="shared" ca="1" si="3"/>
        <v>#NAME?</v>
      </c>
      <c r="AR67" s="294" t="e">
        <f ca="1">IF(AQ67=0,"",
IF(SUM($AQ$28:AQ67)=1,AS67,
IF($AQ$128&gt;SUM($AQ$28:AQ67),_xlfn.CONCAT(", ",AS67),
IF($AQ$128=SUM($AQ$28:AQ67),_xlfn.CONCAT(" y ",AS67)))))</f>
        <v>#NAME?</v>
      </c>
      <c r="AS67" s="89" t="s">
        <v>5164</v>
      </c>
      <c r="AT67" s="759" t="e" cm="1">
        <f t="array" aca="1" ref="AT67" ca="1">_xlfn.TEXTJOIN("",TRUE,IFERROR((MID(Y67,ROW(INDIRECT("1:"&amp;LEN(Y67))),1)*1),""))</f>
        <v>#NAME?</v>
      </c>
      <c r="AU67" s="759" t="e">
        <f t="shared" ca="1" si="9"/>
        <v>#NAME?</v>
      </c>
      <c r="AV67" s="293" t="e">
        <f t="shared" ca="1" si="4"/>
        <v>#NAME?</v>
      </c>
      <c r="AW67" s="294" t="e">
        <f ca="1">IF(AV67=0,"",
IF(SUM($AV$28:AV67)=1,AX67,
IF($AV$128&gt;SUM($AV$28:AV67),_xlfn.CONCAT(", ",AX67),
IF($AV$128=SUM($AV$28:AV67),_xlfn.CONCAT(" y ",AX67)))))</f>
        <v>#NAME?</v>
      </c>
      <c r="AX67" s="89" t="s">
        <v>5164</v>
      </c>
      <c r="AY67" s="760" t="e" cm="1">
        <f t="array" aca="1" ref="AY67" ca="1">_xlfn.TEXTJOIN("",TRUE,IFERROR((MID(AH67,ROW(INDIRECT("1:"&amp;LEN(AH67))),1)*1),""))</f>
        <v>#NAME?</v>
      </c>
      <c r="AZ67" s="760" t="e">
        <f t="shared" ca="1" si="10"/>
        <v>#NAME?</v>
      </c>
      <c r="BA67" s="293" t="e">
        <f t="shared" ca="1" si="5"/>
        <v>#NAME?</v>
      </c>
      <c r="BB67" s="294" t="e">
        <f ca="1">IF(BA67=0,"",
IF(SUM($BA$28:BA67)=1,BC67,
IF($BA$128&gt;SUM($BA$28:BA67),_xlfn.CONCAT(", ",BC67),
IF($BA$128=SUM($BA$28:BA67),_xlfn.CONCAT(" y ",BC67)))))</f>
        <v>#NAME?</v>
      </c>
      <c r="BC67" s="89" t="s">
        <v>5164</v>
      </c>
      <c r="BD67" s="763">
        <f t="shared" si="11"/>
        <v>0</v>
      </c>
      <c r="BE67" s="765">
        <f t="shared" si="8"/>
        <v>0</v>
      </c>
      <c r="BF67" s="293">
        <f t="shared" si="6"/>
        <v>0</v>
      </c>
      <c r="BG67" s="294" t="str">
        <f>IF(BF67=0,"",
IF(SUM($BF$28:BF67)=1,BH67,
IF($BF$128&gt;SUM($BF$28:BF67),_xlfn.CONCAT(", ",BH67),
IF($BF$128=SUM($BF$28:BF67),_xlfn.CONCAT(" y ",BH67)))))</f>
        <v/>
      </c>
      <c r="BH67" s="89" t="s">
        <v>5164</v>
      </c>
    </row>
    <row r="68" spans="1:60" ht="15" customHeight="1">
      <c r="A68" s="57"/>
      <c r="B68" s="11"/>
      <c r="C68" s="38" t="s">
        <v>5165</v>
      </c>
      <c r="D68" s="1020" t="str">
        <f>IF(CNGE_2025_M1_Secc5_Sub3!D108="","",CNGE_2025_M1_Secc5_Sub3!D108)</f>
        <v/>
      </c>
      <c r="E68" s="889"/>
      <c r="F68" s="889"/>
      <c r="G68" s="890"/>
      <c r="H68" s="1021" t="str">
        <f>IF(CNGE_2025_M1_Secc5_Sub3!H108="","",CNGE_2025_M1_Secc5_Sub3!H108)</f>
        <v/>
      </c>
      <c r="I68" s="890"/>
      <c r="J68" s="992"/>
      <c r="K68" s="884"/>
      <c r="L68" s="885"/>
      <c r="M68" s="1021" t="str">
        <f>IF(O68="","",VLOOKUP(O68,Presentación!$AL$3:$AN$574,2,FALSE))</f>
        <v/>
      </c>
      <c r="N68" s="890"/>
      <c r="O68" s="991"/>
      <c r="P68" s="884"/>
      <c r="Q68" s="885"/>
      <c r="R68" s="991"/>
      <c r="S68" s="884"/>
      <c r="T68" s="885"/>
      <c r="U68" s="992"/>
      <c r="V68" s="884"/>
      <c r="W68" s="885"/>
      <c r="X68" s="30" t="s">
        <v>9144</v>
      </c>
      <c r="Y68" s="992"/>
      <c r="Z68" s="884"/>
      <c r="AA68" s="885"/>
      <c r="AB68" s="992"/>
      <c r="AC68" s="884"/>
      <c r="AD68" s="885"/>
      <c r="AE68" s="992"/>
      <c r="AF68" s="884"/>
      <c r="AG68" s="885"/>
      <c r="AH68" s="992"/>
      <c r="AI68" s="884"/>
      <c r="AJ68" s="885"/>
      <c r="AK68" s="992"/>
      <c r="AL68" s="885"/>
      <c r="AO68" s="758" t="e" cm="1">
        <f t="array" aca="1" ref="AO68" ca="1">_xlfn.TEXTJOIN("",TRUE,IFERROR((MID(U68,ROW(INDIRECT("1:"&amp;LEN(U68))),1)*1),""))</f>
        <v>#NAME?</v>
      </c>
      <c r="AP68" s="758" t="e">
        <f t="shared" ca="1" si="2"/>
        <v>#NAME?</v>
      </c>
      <c r="AQ68" s="293" t="e">
        <f t="shared" ca="1" si="3"/>
        <v>#NAME?</v>
      </c>
      <c r="AR68" s="294" t="e">
        <f ca="1">IF(AQ68=0,"",
IF(SUM($AQ$28:AQ68)=1,AS68,
IF($AQ$128&gt;SUM($AQ$28:AQ68),_xlfn.CONCAT(", ",AS68),
IF($AQ$128=SUM($AQ$28:AQ68),_xlfn.CONCAT(" y ",AS68)))))</f>
        <v>#NAME?</v>
      </c>
      <c r="AS68" s="89" t="s">
        <v>5166</v>
      </c>
      <c r="AT68" s="759" t="e" cm="1">
        <f t="array" aca="1" ref="AT68" ca="1">_xlfn.TEXTJOIN("",TRUE,IFERROR((MID(Y68,ROW(INDIRECT("1:"&amp;LEN(Y68))),1)*1),""))</f>
        <v>#NAME?</v>
      </c>
      <c r="AU68" s="759" t="e">
        <f t="shared" ca="1" si="9"/>
        <v>#NAME?</v>
      </c>
      <c r="AV68" s="293" t="e">
        <f t="shared" ca="1" si="4"/>
        <v>#NAME?</v>
      </c>
      <c r="AW68" s="294" t="e">
        <f ca="1">IF(AV68=0,"",
IF(SUM($AV$28:AV68)=1,AX68,
IF($AV$128&gt;SUM($AV$28:AV68),_xlfn.CONCAT(", ",AX68),
IF($AV$128=SUM($AV$28:AV68),_xlfn.CONCAT(" y ",AX68)))))</f>
        <v>#NAME?</v>
      </c>
      <c r="AX68" s="89" t="s">
        <v>5166</v>
      </c>
      <c r="AY68" s="760" t="e" cm="1">
        <f t="array" aca="1" ref="AY68" ca="1">_xlfn.TEXTJOIN("",TRUE,IFERROR((MID(AH68,ROW(INDIRECT("1:"&amp;LEN(AH68))),1)*1),""))</f>
        <v>#NAME?</v>
      </c>
      <c r="AZ68" s="760" t="e">
        <f t="shared" ca="1" si="10"/>
        <v>#NAME?</v>
      </c>
      <c r="BA68" s="293" t="e">
        <f t="shared" ca="1" si="5"/>
        <v>#NAME?</v>
      </c>
      <c r="BB68" s="294" t="e">
        <f ca="1">IF(BA68=0,"",
IF(SUM($BA$28:BA68)=1,BC68,
IF($BA$128&gt;SUM($BA$28:BA68),_xlfn.CONCAT(", ",BC68),
IF($BA$128=SUM($BA$28:BA68),_xlfn.CONCAT(" y ",BC68)))))</f>
        <v>#NAME?</v>
      </c>
      <c r="BC68" s="89" t="s">
        <v>5166</v>
      </c>
      <c r="BD68" s="763">
        <f t="shared" si="11"/>
        <v>0</v>
      </c>
      <c r="BE68" s="765">
        <f t="shared" si="8"/>
        <v>0</v>
      </c>
      <c r="BF68" s="293">
        <f t="shared" si="6"/>
        <v>0</v>
      </c>
      <c r="BG68" s="294" t="str">
        <f>IF(BF68=0,"",
IF(SUM($BF$28:BF68)=1,BH68,
IF($BF$128&gt;SUM($BF$28:BF68),_xlfn.CONCAT(", ",BH68),
IF($BF$128=SUM($BF$28:BF68),_xlfn.CONCAT(" y ",BH68)))))</f>
        <v/>
      </c>
      <c r="BH68" s="89" t="s">
        <v>5166</v>
      </c>
    </row>
    <row r="69" spans="1:60" ht="15" customHeight="1">
      <c r="A69" s="57"/>
      <c r="B69" s="11"/>
      <c r="C69" s="38" t="s">
        <v>5167</v>
      </c>
      <c r="D69" s="1020" t="str">
        <f>IF(CNGE_2025_M1_Secc5_Sub3!D109="","",CNGE_2025_M1_Secc5_Sub3!D109)</f>
        <v/>
      </c>
      <c r="E69" s="889"/>
      <c r="F69" s="889"/>
      <c r="G69" s="890"/>
      <c r="H69" s="1021" t="str">
        <f>IF(CNGE_2025_M1_Secc5_Sub3!H109="","",CNGE_2025_M1_Secc5_Sub3!H109)</f>
        <v/>
      </c>
      <c r="I69" s="890"/>
      <c r="J69" s="992"/>
      <c r="K69" s="884"/>
      <c r="L69" s="885"/>
      <c r="M69" s="1021" t="str">
        <f>IF(O69="","",VLOOKUP(O69,Presentación!$AL$3:$AN$574,2,FALSE))</f>
        <v/>
      </c>
      <c r="N69" s="890"/>
      <c r="O69" s="991"/>
      <c r="P69" s="884"/>
      <c r="Q69" s="885"/>
      <c r="R69" s="991"/>
      <c r="S69" s="884"/>
      <c r="T69" s="885"/>
      <c r="U69" s="992"/>
      <c r="V69" s="884"/>
      <c r="W69" s="885"/>
      <c r="X69" s="30" t="s">
        <v>9144</v>
      </c>
      <c r="Y69" s="992"/>
      <c r="Z69" s="884"/>
      <c r="AA69" s="885"/>
      <c r="AB69" s="992"/>
      <c r="AC69" s="884"/>
      <c r="AD69" s="885"/>
      <c r="AE69" s="992"/>
      <c r="AF69" s="884"/>
      <c r="AG69" s="885"/>
      <c r="AH69" s="992"/>
      <c r="AI69" s="884"/>
      <c r="AJ69" s="885"/>
      <c r="AK69" s="992"/>
      <c r="AL69" s="885"/>
      <c r="AO69" s="758" t="e" cm="1">
        <f t="array" aca="1" ref="AO69" ca="1">_xlfn.TEXTJOIN("",TRUE,IFERROR((MID(U69,ROW(INDIRECT("1:"&amp;LEN(U69))),1)*1),""))</f>
        <v>#NAME?</v>
      </c>
      <c r="AP69" s="758" t="e">
        <f t="shared" ca="1" si="2"/>
        <v>#NAME?</v>
      </c>
      <c r="AQ69" s="293" t="e">
        <f t="shared" ca="1" si="3"/>
        <v>#NAME?</v>
      </c>
      <c r="AR69" s="294" t="e">
        <f ca="1">IF(AQ69=0,"",
IF(SUM($AQ$28:AQ69)=1,AS69,
IF($AQ$128&gt;SUM($AQ$28:AQ69),_xlfn.CONCAT(", ",AS69),
IF($AQ$128=SUM($AQ$28:AQ69),_xlfn.CONCAT(" y ",AS69)))))</f>
        <v>#NAME?</v>
      </c>
      <c r="AS69" s="89" t="s">
        <v>5168</v>
      </c>
      <c r="AT69" s="759" t="e" cm="1">
        <f t="array" aca="1" ref="AT69" ca="1">_xlfn.TEXTJOIN("",TRUE,IFERROR((MID(Y69,ROW(INDIRECT("1:"&amp;LEN(Y69))),1)*1),""))</f>
        <v>#NAME?</v>
      </c>
      <c r="AU69" s="759" t="e">
        <f t="shared" ca="1" si="9"/>
        <v>#NAME?</v>
      </c>
      <c r="AV69" s="293" t="e">
        <f t="shared" ca="1" si="4"/>
        <v>#NAME?</v>
      </c>
      <c r="AW69" s="294" t="e">
        <f ca="1">IF(AV69=0,"",
IF(SUM($AV$28:AV69)=1,AX69,
IF($AV$128&gt;SUM($AV$28:AV69),_xlfn.CONCAT(", ",AX69),
IF($AV$128=SUM($AV$28:AV69),_xlfn.CONCAT(" y ",AX69)))))</f>
        <v>#NAME?</v>
      </c>
      <c r="AX69" s="89" t="s">
        <v>5168</v>
      </c>
      <c r="AY69" s="760" t="e" cm="1">
        <f t="array" aca="1" ref="AY69" ca="1">_xlfn.TEXTJOIN("",TRUE,IFERROR((MID(AH69,ROW(INDIRECT("1:"&amp;LEN(AH69))),1)*1),""))</f>
        <v>#NAME?</v>
      </c>
      <c r="AZ69" s="760" t="e">
        <f t="shared" ca="1" si="10"/>
        <v>#NAME?</v>
      </c>
      <c r="BA69" s="293" t="e">
        <f t="shared" ca="1" si="5"/>
        <v>#NAME?</v>
      </c>
      <c r="BB69" s="294" t="e">
        <f ca="1">IF(BA69=0,"",
IF(SUM($BA$28:BA69)=1,BC69,
IF($BA$128&gt;SUM($BA$28:BA69),_xlfn.CONCAT(", ",BC69),
IF($BA$128=SUM($BA$28:BA69),_xlfn.CONCAT(" y ",BC69)))))</f>
        <v>#NAME?</v>
      </c>
      <c r="BC69" s="89" t="s">
        <v>5168</v>
      </c>
      <c r="BD69" s="763">
        <f t="shared" si="11"/>
        <v>0</v>
      </c>
      <c r="BE69" s="765">
        <f t="shared" si="8"/>
        <v>0</v>
      </c>
      <c r="BF69" s="293">
        <f t="shared" si="6"/>
        <v>0</v>
      </c>
      <c r="BG69" s="294" t="str">
        <f>IF(BF69=0,"",
IF(SUM($BF$28:BF69)=1,BH69,
IF($BF$128&gt;SUM($BF$28:BF69),_xlfn.CONCAT(", ",BH69),
IF($BF$128=SUM($BF$28:BF69),_xlfn.CONCAT(" y ",BH69)))))</f>
        <v/>
      </c>
      <c r="BH69" s="89" t="s">
        <v>5168</v>
      </c>
    </row>
    <row r="70" spans="1:60" ht="15" customHeight="1">
      <c r="A70" s="57"/>
      <c r="B70" s="11"/>
      <c r="C70" s="38" t="s">
        <v>5169</v>
      </c>
      <c r="D70" s="1020" t="str">
        <f>IF(CNGE_2025_M1_Secc5_Sub3!D110="","",CNGE_2025_M1_Secc5_Sub3!D110)</f>
        <v/>
      </c>
      <c r="E70" s="889"/>
      <c r="F70" s="889"/>
      <c r="G70" s="890"/>
      <c r="H70" s="1021" t="str">
        <f>IF(CNGE_2025_M1_Secc5_Sub3!H110="","",CNGE_2025_M1_Secc5_Sub3!H110)</f>
        <v/>
      </c>
      <c r="I70" s="890"/>
      <c r="J70" s="992"/>
      <c r="K70" s="884"/>
      <c r="L70" s="885"/>
      <c r="M70" s="1021" t="str">
        <f>IF(O70="","",VLOOKUP(O70,Presentación!$AL$3:$AN$574,2,FALSE))</f>
        <v/>
      </c>
      <c r="N70" s="890"/>
      <c r="O70" s="991"/>
      <c r="P70" s="884"/>
      <c r="Q70" s="885"/>
      <c r="R70" s="991"/>
      <c r="S70" s="884"/>
      <c r="T70" s="885"/>
      <c r="U70" s="992"/>
      <c r="V70" s="884"/>
      <c r="W70" s="885"/>
      <c r="X70" s="30" t="s">
        <v>9144</v>
      </c>
      <c r="Y70" s="992"/>
      <c r="Z70" s="884"/>
      <c r="AA70" s="885"/>
      <c r="AB70" s="992"/>
      <c r="AC70" s="884"/>
      <c r="AD70" s="885"/>
      <c r="AE70" s="992"/>
      <c r="AF70" s="884"/>
      <c r="AG70" s="885"/>
      <c r="AH70" s="992"/>
      <c r="AI70" s="884"/>
      <c r="AJ70" s="885"/>
      <c r="AK70" s="992"/>
      <c r="AL70" s="885"/>
      <c r="AO70" s="758" t="e" cm="1">
        <f t="array" aca="1" ref="AO70" ca="1">_xlfn.TEXTJOIN("",TRUE,IFERROR((MID(U70,ROW(INDIRECT("1:"&amp;LEN(U70))),1)*1),""))</f>
        <v>#NAME?</v>
      </c>
      <c r="AP70" s="758" t="e">
        <f t="shared" ca="1" si="2"/>
        <v>#NAME?</v>
      </c>
      <c r="AQ70" s="293" t="e">
        <f t="shared" ca="1" si="3"/>
        <v>#NAME?</v>
      </c>
      <c r="AR70" s="294" t="e">
        <f ca="1">IF(AQ70=0,"",
IF(SUM($AQ$28:AQ70)=1,AS70,
IF($AQ$128&gt;SUM($AQ$28:AQ70),_xlfn.CONCAT(", ",AS70),
IF($AQ$128=SUM($AQ$28:AQ70),_xlfn.CONCAT(" y ",AS70)))))</f>
        <v>#NAME?</v>
      </c>
      <c r="AS70" s="89" t="s">
        <v>5170</v>
      </c>
      <c r="AT70" s="759" t="e" cm="1">
        <f t="array" aca="1" ref="AT70" ca="1">_xlfn.TEXTJOIN("",TRUE,IFERROR((MID(Y70,ROW(INDIRECT("1:"&amp;LEN(Y70))),1)*1),""))</f>
        <v>#NAME?</v>
      </c>
      <c r="AU70" s="759" t="e">
        <f t="shared" ca="1" si="9"/>
        <v>#NAME?</v>
      </c>
      <c r="AV70" s="293" t="e">
        <f t="shared" ca="1" si="4"/>
        <v>#NAME?</v>
      </c>
      <c r="AW70" s="294" t="e">
        <f ca="1">IF(AV70=0,"",
IF(SUM($AV$28:AV70)=1,AX70,
IF($AV$128&gt;SUM($AV$28:AV70),_xlfn.CONCAT(", ",AX70),
IF($AV$128=SUM($AV$28:AV70),_xlfn.CONCAT(" y ",AX70)))))</f>
        <v>#NAME?</v>
      </c>
      <c r="AX70" s="89" t="s">
        <v>5170</v>
      </c>
      <c r="AY70" s="760" t="e" cm="1">
        <f t="array" aca="1" ref="AY70" ca="1">_xlfn.TEXTJOIN("",TRUE,IFERROR((MID(AH70,ROW(INDIRECT("1:"&amp;LEN(AH70))),1)*1),""))</f>
        <v>#NAME?</v>
      </c>
      <c r="AZ70" s="760" t="e">
        <f t="shared" ca="1" si="10"/>
        <v>#NAME?</v>
      </c>
      <c r="BA70" s="293" t="e">
        <f t="shared" ca="1" si="5"/>
        <v>#NAME?</v>
      </c>
      <c r="BB70" s="294" t="e">
        <f ca="1">IF(BA70=0,"",
IF(SUM($BA$28:BA70)=1,BC70,
IF($BA$128&gt;SUM($BA$28:BA70),_xlfn.CONCAT(", ",BC70),
IF($BA$128=SUM($BA$28:BA70),_xlfn.CONCAT(" y ",BC70)))))</f>
        <v>#NAME?</v>
      </c>
      <c r="BC70" s="89" t="s">
        <v>5170</v>
      </c>
      <c r="BD70" s="763">
        <f t="shared" si="11"/>
        <v>0</v>
      </c>
      <c r="BE70" s="765">
        <f t="shared" si="8"/>
        <v>0</v>
      </c>
      <c r="BF70" s="293">
        <f t="shared" si="6"/>
        <v>0</v>
      </c>
      <c r="BG70" s="294" t="str">
        <f>IF(BF70=0,"",
IF(SUM($BF$28:BF70)=1,BH70,
IF($BF$128&gt;SUM($BF$28:BF70),_xlfn.CONCAT(", ",BH70),
IF($BF$128=SUM($BF$28:BF70),_xlfn.CONCAT(" y ",BH70)))))</f>
        <v/>
      </c>
      <c r="BH70" s="89" t="s">
        <v>5170</v>
      </c>
    </row>
    <row r="71" spans="1:60" ht="15" customHeight="1">
      <c r="A71" s="57"/>
      <c r="B71" s="11"/>
      <c r="C71" s="38" t="s">
        <v>5171</v>
      </c>
      <c r="D71" s="1020" t="str">
        <f>IF(CNGE_2025_M1_Secc5_Sub3!D111="","",CNGE_2025_M1_Secc5_Sub3!D111)</f>
        <v/>
      </c>
      <c r="E71" s="889"/>
      <c r="F71" s="889"/>
      <c r="G71" s="890"/>
      <c r="H71" s="1021" t="str">
        <f>IF(CNGE_2025_M1_Secc5_Sub3!H111="","",CNGE_2025_M1_Secc5_Sub3!H111)</f>
        <v/>
      </c>
      <c r="I71" s="890"/>
      <c r="J71" s="992"/>
      <c r="K71" s="884"/>
      <c r="L71" s="885"/>
      <c r="M71" s="1021" t="str">
        <f>IF(O71="","",VLOOKUP(O71,Presentación!$AL$3:$AN$574,2,FALSE))</f>
        <v/>
      </c>
      <c r="N71" s="890"/>
      <c r="O71" s="991"/>
      <c r="P71" s="884"/>
      <c r="Q71" s="885"/>
      <c r="R71" s="991"/>
      <c r="S71" s="884"/>
      <c r="T71" s="885"/>
      <c r="U71" s="992"/>
      <c r="V71" s="884"/>
      <c r="W71" s="885"/>
      <c r="X71" s="30" t="s">
        <v>9144</v>
      </c>
      <c r="Y71" s="992"/>
      <c r="Z71" s="884"/>
      <c r="AA71" s="885"/>
      <c r="AB71" s="992"/>
      <c r="AC71" s="884"/>
      <c r="AD71" s="885"/>
      <c r="AE71" s="992"/>
      <c r="AF71" s="884"/>
      <c r="AG71" s="885"/>
      <c r="AH71" s="992"/>
      <c r="AI71" s="884"/>
      <c r="AJ71" s="885"/>
      <c r="AK71" s="992"/>
      <c r="AL71" s="885"/>
      <c r="AO71" s="758" t="e" cm="1">
        <f t="array" aca="1" ref="AO71" ca="1">_xlfn.TEXTJOIN("",TRUE,IFERROR((MID(U71,ROW(INDIRECT("1:"&amp;LEN(U71))),1)*1),""))</f>
        <v>#NAME?</v>
      </c>
      <c r="AP71" s="758" t="e">
        <f t="shared" ca="1" si="2"/>
        <v>#NAME?</v>
      </c>
      <c r="AQ71" s="293" t="e">
        <f t="shared" ca="1" si="3"/>
        <v>#NAME?</v>
      </c>
      <c r="AR71" s="294" t="e">
        <f ca="1">IF(AQ71=0,"",
IF(SUM($AQ$28:AQ71)=1,AS71,
IF($AQ$128&gt;SUM($AQ$28:AQ71),_xlfn.CONCAT(", ",AS71),
IF($AQ$128=SUM($AQ$28:AQ71),_xlfn.CONCAT(" y ",AS71)))))</f>
        <v>#NAME?</v>
      </c>
      <c r="AS71" s="89" t="s">
        <v>5172</v>
      </c>
      <c r="AT71" s="759" t="e" cm="1">
        <f t="array" aca="1" ref="AT71" ca="1">_xlfn.TEXTJOIN("",TRUE,IFERROR((MID(Y71,ROW(INDIRECT("1:"&amp;LEN(Y71))),1)*1),""))</f>
        <v>#NAME?</v>
      </c>
      <c r="AU71" s="759" t="e">
        <f t="shared" ca="1" si="9"/>
        <v>#NAME?</v>
      </c>
      <c r="AV71" s="293" t="e">
        <f t="shared" ca="1" si="4"/>
        <v>#NAME?</v>
      </c>
      <c r="AW71" s="294" t="e">
        <f ca="1">IF(AV71=0,"",
IF(SUM($AV$28:AV71)=1,AX71,
IF($AV$128&gt;SUM($AV$28:AV71),_xlfn.CONCAT(", ",AX71),
IF($AV$128=SUM($AV$28:AV71),_xlfn.CONCAT(" y ",AX71)))))</f>
        <v>#NAME?</v>
      </c>
      <c r="AX71" s="89" t="s">
        <v>5172</v>
      </c>
      <c r="AY71" s="760" t="e" cm="1">
        <f t="array" aca="1" ref="AY71" ca="1">_xlfn.TEXTJOIN("",TRUE,IFERROR((MID(AH71,ROW(INDIRECT("1:"&amp;LEN(AH71))),1)*1),""))</f>
        <v>#NAME?</v>
      </c>
      <c r="AZ71" s="760" t="e">
        <f t="shared" ca="1" si="10"/>
        <v>#NAME?</v>
      </c>
      <c r="BA71" s="293" t="e">
        <f t="shared" ca="1" si="5"/>
        <v>#NAME?</v>
      </c>
      <c r="BB71" s="294" t="e">
        <f ca="1">IF(BA71=0,"",
IF(SUM($BA$28:BA71)=1,BC71,
IF($BA$128&gt;SUM($BA$28:BA71),_xlfn.CONCAT(", ",BC71),
IF($BA$128=SUM($BA$28:BA71),_xlfn.CONCAT(" y ",BC71)))))</f>
        <v>#NAME?</v>
      </c>
      <c r="BC71" s="89" t="s">
        <v>5172</v>
      </c>
      <c r="BD71" s="763">
        <f t="shared" si="11"/>
        <v>0</v>
      </c>
      <c r="BE71" s="765">
        <f t="shared" si="8"/>
        <v>0</v>
      </c>
      <c r="BF71" s="293">
        <f t="shared" si="6"/>
        <v>0</v>
      </c>
      <c r="BG71" s="294" t="str">
        <f>IF(BF71=0,"",
IF(SUM($BF$28:BF71)=1,BH71,
IF($BF$128&gt;SUM($BF$28:BF71),_xlfn.CONCAT(", ",BH71),
IF($BF$128=SUM($BF$28:BF71),_xlfn.CONCAT(" y ",BH71)))))</f>
        <v/>
      </c>
      <c r="BH71" s="89" t="s">
        <v>5172</v>
      </c>
    </row>
    <row r="72" spans="1:60" ht="15" customHeight="1">
      <c r="A72" s="57"/>
      <c r="B72" s="11"/>
      <c r="C72" s="38" t="s">
        <v>5173</v>
      </c>
      <c r="D72" s="1020" t="str">
        <f>IF(CNGE_2025_M1_Secc5_Sub3!D112="","",CNGE_2025_M1_Secc5_Sub3!D112)</f>
        <v/>
      </c>
      <c r="E72" s="889"/>
      <c r="F72" s="889"/>
      <c r="G72" s="890"/>
      <c r="H72" s="1021" t="str">
        <f>IF(CNGE_2025_M1_Secc5_Sub3!H112="","",CNGE_2025_M1_Secc5_Sub3!H112)</f>
        <v/>
      </c>
      <c r="I72" s="890"/>
      <c r="J72" s="992"/>
      <c r="K72" s="884"/>
      <c r="L72" s="885"/>
      <c r="M72" s="1021" t="str">
        <f>IF(O72="","",VLOOKUP(O72,Presentación!$AL$3:$AN$574,2,FALSE))</f>
        <v/>
      </c>
      <c r="N72" s="890"/>
      <c r="O72" s="991"/>
      <c r="P72" s="884"/>
      <c r="Q72" s="885"/>
      <c r="R72" s="991"/>
      <c r="S72" s="884"/>
      <c r="T72" s="885"/>
      <c r="U72" s="992"/>
      <c r="V72" s="884"/>
      <c r="W72" s="885"/>
      <c r="X72" s="30" t="s">
        <v>9144</v>
      </c>
      <c r="Y72" s="992"/>
      <c r="Z72" s="884"/>
      <c r="AA72" s="885"/>
      <c r="AB72" s="992"/>
      <c r="AC72" s="884"/>
      <c r="AD72" s="885"/>
      <c r="AE72" s="992"/>
      <c r="AF72" s="884"/>
      <c r="AG72" s="885"/>
      <c r="AH72" s="992"/>
      <c r="AI72" s="884"/>
      <c r="AJ72" s="885"/>
      <c r="AK72" s="992"/>
      <c r="AL72" s="885"/>
      <c r="AO72" s="758" t="e" cm="1">
        <f t="array" aca="1" ref="AO72" ca="1">_xlfn.TEXTJOIN("",TRUE,IFERROR((MID(U72,ROW(INDIRECT("1:"&amp;LEN(U72))),1)*1),""))</f>
        <v>#NAME?</v>
      </c>
      <c r="AP72" s="758" t="e">
        <f t="shared" ca="1" si="2"/>
        <v>#NAME?</v>
      </c>
      <c r="AQ72" s="293" t="e">
        <f t="shared" ca="1" si="3"/>
        <v>#NAME?</v>
      </c>
      <c r="AR72" s="294" t="e">
        <f ca="1">IF(AQ72=0,"",
IF(SUM($AQ$28:AQ72)=1,AS72,
IF($AQ$128&gt;SUM($AQ$28:AQ72),_xlfn.CONCAT(", ",AS72),
IF($AQ$128=SUM($AQ$28:AQ72),_xlfn.CONCAT(" y ",AS72)))))</f>
        <v>#NAME?</v>
      </c>
      <c r="AS72" s="89" t="s">
        <v>5174</v>
      </c>
      <c r="AT72" s="759" t="e" cm="1">
        <f t="array" aca="1" ref="AT72" ca="1">_xlfn.TEXTJOIN("",TRUE,IFERROR((MID(Y72,ROW(INDIRECT("1:"&amp;LEN(Y72))),1)*1),""))</f>
        <v>#NAME?</v>
      </c>
      <c r="AU72" s="759" t="e">
        <f t="shared" ca="1" si="9"/>
        <v>#NAME?</v>
      </c>
      <c r="AV72" s="293" t="e">
        <f t="shared" ca="1" si="4"/>
        <v>#NAME?</v>
      </c>
      <c r="AW72" s="294" t="e">
        <f ca="1">IF(AV72=0,"",
IF(SUM($AV$28:AV72)=1,AX72,
IF($AV$128&gt;SUM($AV$28:AV72),_xlfn.CONCAT(", ",AX72),
IF($AV$128=SUM($AV$28:AV72),_xlfn.CONCAT(" y ",AX72)))))</f>
        <v>#NAME?</v>
      </c>
      <c r="AX72" s="89" t="s">
        <v>5174</v>
      </c>
      <c r="AY72" s="760" t="e" cm="1">
        <f t="array" aca="1" ref="AY72" ca="1">_xlfn.TEXTJOIN("",TRUE,IFERROR((MID(AH72,ROW(INDIRECT("1:"&amp;LEN(AH72))),1)*1),""))</f>
        <v>#NAME?</v>
      </c>
      <c r="AZ72" s="760" t="e">
        <f t="shared" ca="1" si="10"/>
        <v>#NAME?</v>
      </c>
      <c r="BA72" s="293" t="e">
        <f t="shared" ca="1" si="5"/>
        <v>#NAME?</v>
      </c>
      <c r="BB72" s="294" t="e">
        <f ca="1">IF(BA72=0,"",
IF(SUM($BA$28:BA72)=1,BC72,
IF($BA$128&gt;SUM($BA$28:BA72),_xlfn.CONCAT(", ",BC72),
IF($BA$128=SUM($BA$28:BA72),_xlfn.CONCAT(" y ",BC72)))))</f>
        <v>#NAME?</v>
      </c>
      <c r="BC72" s="89" t="s">
        <v>5174</v>
      </c>
      <c r="BD72" s="763">
        <f t="shared" si="11"/>
        <v>0</v>
      </c>
      <c r="BE72" s="765">
        <f t="shared" si="8"/>
        <v>0</v>
      </c>
      <c r="BF72" s="293">
        <f t="shared" si="6"/>
        <v>0</v>
      </c>
      <c r="BG72" s="294" t="str">
        <f>IF(BF72=0,"",
IF(SUM($BF$28:BF72)=1,BH72,
IF($BF$128&gt;SUM($BF$28:BF72),_xlfn.CONCAT(", ",BH72),
IF($BF$128=SUM($BF$28:BF72),_xlfn.CONCAT(" y ",BH72)))))</f>
        <v/>
      </c>
      <c r="BH72" s="89" t="s">
        <v>5174</v>
      </c>
    </row>
    <row r="73" spans="1:60" ht="15" customHeight="1">
      <c r="A73" s="57"/>
      <c r="B73" s="11"/>
      <c r="C73" s="38" t="s">
        <v>5175</v>
      </c>
      <c r="D73" s="1020" t="str">
        <f>IF(CNGE_2025_M1_Secc5_Sub3!D113="","",CNGE_2025_M1_Secc5_Sub3!D113)</f>
        <v/>
      </c>
      <c r="E73" s="889"/>
      <c r="F73" s="889"/>
      <c r="G73" s="890"/>
      <c r="H73" s="1021" t="str">
        <f>IF(CNGE_2025_M1_Secc5_Sub3!H113="","",CNGE_2025_M1_Secc5_Sub3!H113)</f>
        <v/>
      </c>
      <c r="I73" s="890"/>
      <c r="J73" s="992"/>
      <c r="K73" s="884"/>
      <c r="L73" s="885"/>
      <c r="M73" s="1021" t="str">
        <f>IF(O73="","",VLOOKUP(O73,Presentación!$AL$3:$AN$574,2,FALSE))</f>
        <v/>
      </c>
      <c r="N73" s="890"/>
      <c r="O73" s="991"/>
      <c r="P73" s="884"/>
      <c r="Q73" s="885"/>
      <c r="R73" s="991"/>
      <c r="S73" s="884"/>
      <c r="T73" s="885"/>
      <c r="U73" s="992"/>
      <c r="V73" s="884"/>
      <c r="W73" s="885"/>
      <c r="X73" s="30" t="s">
        <v>9144</v>
      </c>
      <c r="Y73" s="992"/>
      <c r="Z73" s="884"/>
      <c r="AA73" s="885"/>
      <c r="AB73" s="992"/>
      <c r="AC73" s="884"/>
      <c r="AD73" s="885"/>
      <c r="AE73" s="992"/>
      <c r="AF73" s="884"/>
      <c r="AG73" s="885"/>
      <c r="AH73" s="992"/>
      <c r="AI73" s="884"/>
      <c r="AJ73" s="885"/>
      <c r="AK73" s="992"/>
      <c r="AL73" s="885"/>
      <c r="AO73" s="758" t="e" cm="1">
        <f t="array" aca="1" ref="AO73" ca="1">_xlfn.TEXTJOIN("",TRUE,IFERROR((MID(U73,ROW(INDIRECT("1:"&amp;LEN(U73))),1)*1),""))</f>
        <v>#NAME?</v>
      </c>
      <c r="AP73" s="758" t="e">
        <f t="shared" ca="1" si="2"/>
        <v>#NAME?</v>
      </c>
      <c r="AQ73" s="293" t="e">
        <f t="shared" ca="1" si="3"/>
        <v>#NAME?</v>
      </c>
      <c r="AR73" s="294" t="e">
        <f ca="1">IF(AQ73=0,"",
IF(SUM($AQ$28:AQ73)=1,AS73,
IF($AQ$128&gt;SUM($AQ$28:AQ73),_xlfn.CONCAT(", ",AS73),
IF($AQ$128=SUM($AQ$28:AQ73),_xlfn.CONCAT(" y ",AS73)))))</f>
        <v>#NAME?</v>
      </c>
      <c r="AS73" s="89" t="s">
        <v>5176</v>
      </c>
      <c r="AT73" s="759" t="e" cm="1">
        <f t="array" aca="1" ref="AT73" ca="1">_xlfn.TEXTJOIN("",TRUE,IFERROR((MID(Y73,ROW(INDIRECT("1:"&amp;LEN(Y73))),1)*1),""))</f>
        <v>#NAME?</v>
      </c>
      <c r="AU73" s="759" t="e">
        <f t="shared" ca="1" si="9"/>
        <v>#NAME?</v>
      </c>
      <c r="AV73" s="293" t="e">
        <f t="shared" ca="1" si="4"/>
        <v>#NAME?</v>
      </c>
      <c r="AW73" s="294" t="e">
        <f ca="1">IF(AV73=0,"",
IF(SUM($AV$28:AV73)=1,AX73,
IF($AV$128&gt;SUM($AV$28:AV73),_xlfn.CONCAT(", ",AX73),
IF($AV$128=SUM($AV$28:AV73),_xlfn.CONCAT(" y ",AX73)))))</f>
        <v>#NAME?</v>
      </c>
      <c r="AX73" s="89" t="s">
        <v>5176</v>
      </c>
      <c r="AY73" s="760" t="e" cm="1">
        <f t="array" aca="1" ref="AY73" ca="1">_xlfn.TEXTJOIN("",TRUE,IFERROR((MID(AH73,ROW(INDIRECT("1:"&amp;LEN(AH73))),1)*1),""))</f>
        <v>#NAME?</v>
      </c>
      <c r="AZ73" s="760" t="e">
        <f t="shared" ca="1" si="10"/>
        <v>#NAME?</v>
      </c>
      <c r="BA73" s="293" t="e">
        <f t="shared" ca="1" si="5"/>
        <v>#NAME?</v>
      </c>
      <c r="BB73" s="294" t="e">
        <f ca="1">IF(BA73=0,"",
IF(SUM($BA$28:BA73)=1,BC73,
IF($BA$128&gt;SUM($BA$28:BA73),_xlfn.CONCAT(", ",BC73),
IF($BA$128=SUM($BA$28:BA73),_xlfn.CONCAT(" y ",BC73)))))</f>
        <v>#NAME?</v>
      </c>
      <c r="BC73" s="89" t="s">
        <v>5176</v>
      </c>
      <c r="BD73" s="763">
        <f t="shared" si="11"/>
        <v>0</v>
      </c>
      <c r="BE73" s="765">
        <f t="shared" si="8"/>
        <v>0</v>
      </c>
      <c r="BF73" s="293">
        <f t="shared" si="6"/>
        <v>0</v>
      </c>
      <c r="BG73" s="294" t="str">
        <f>IF(BF73=0,"",
IF(SUM($BF$28:BF73)=1,BH73,
IF($BF$128&gt;SUM($BF$28:BF73),_xlfn.CONCAT(", ",BH73),
IF($BF$128=SUM($BF$28:BF73),_xlfn.CONCAT(" y ",BH73)))))</f>
        <v/>
      </c>
      <c r="BH73" s="89" t="s">
        <v>5176</v>
      </c>
    </row>
    <row r="74" spans="1:60" ht="15" customHeight="1">
      <c r="A74" s="57"/>
      <c r="B74" s="11"/>
      <c r="C74" s="38" t="s">
        <v>5177</v>
      </c>
      <c r="D74" s="1020" t="str">
        <f>IF(CNGE_2025_M1_Secc5_Sub3!D114="","",CNGE_2025_M1_Secc5_Sub3!D114)</f>
        <v/>
      </c>
      <c r="E74" s="889"/>
      <c r="F74" s="889"/>
      <c r="G74" s="890"/>
      <c r="H74" s="1021" t="str">
        <f>IF(CNGE_2025_M1_Secc5_Sub3!H114="","",CNGE_2025_M1_Secc5_Sub3!H114)</f>
        <v/>
      </c>
      <c r="I74" s="890"/>
      <c r="J74" s="992"/>
      <c r="K74" s="884"/>
      <c r="L74" s="885"/>
      <c r="M74" s="1021" t="str">
        <f>IF(O74="","",VLOOKUP(O74,Presentación!$AL$3:$AN$574,2,FALSE))</f>
        <v/>
      </c>
      <c r="N74" s="890"/>
      <c r="O74" s="991"/>
      <c r="P74" s="884"/>
      <c r="Q74" s="885"/>
      <c r="R74" s="991"/>
      <c r="S74" s="884"/>
      <c r="T74" s="885"/>
      <c r="U74" s="992"/>
      <c r="V74" s="884"/>
      <c r="W74" s="885"/>
      <c r="X74" s="30" t="s">
        <v>9144</v>
      </c>
      <c r="Y74" s="992"/>
      <c r="Z74" s="884"/>
      <c r="AA74" s="885"/>
      <c r="AB74" s="992"/>
      <c r="AC74" s="884"/>
      <c r="AD74" s="885"/>
      <c r="AE74" s="992"/>
      <c r="AF74" s="884"/>
      <c r="AG74" s="885"/>
      <c r="AH74" s="992"/>
      <c r="AI74" s="884"/>
      <c r="AJ74" s="885"/>
      <c r="AK74" s="992"/>
      <c r="AL74" s="885"/>
      <c r="AO74" s="758" t="e" cm="1">
        <f t="array" aca="1" ref="AO74" ca="1">_xlfn.TEXTJOIN("",TRUE,IFERROR((MID(U74,ROW(INDIRECT("1:"&amp;LEN(U74))),1)*1),""))</f>
        <v>#NAME?</v>
      </c>
      <c r="AP74" s="758" t="e">
        <f t="shared" ca="1" si="2"/>
        <v>#NAME?</v>
      </c>
      <c r="AQ74" s="293" t="e">
        <f t="shared" ca="1" si="3"/>
        <v>#NAME?</v>
      </c>
      <c r="AR74" s="294" t="e">
        <f ca="1">IF(AQ74=0,"",
IF(SUM($AQ$28:AQ74)=1,AS74,
IF($AQ$128&gt;SUM($AQ$28:AQ74),_xlfn.CONCAT(", ",AS74),
IF($AQ$128=SUM($AQ$28:AQ74),_xlfn.CONCAT(" y ",AS74)))))</f>
        <v>#NAME?</v>
      </c>
      <c r="AS74" s="89" t="s">
        <v>5178</v>
      </c>
      <c r="AT74" s="759" t="e" cm="1">
        <f t="array" aca="1" ref="AT74" ca="1">_xlfn.TEXTJOIN("",TRUE,IFERROR((MID(Y74,ROW(INDIRECT("1:"&amp;LEN(Y74))),1)*1),""))</f>
        <v>#NAME?</v>
      </c>
      <c r="AU74" s="759" t="e">
        <f t="shared" ca="1" si="9"/>
        <v>#NAME?</v>
      </c>
      <c r="AV74" s="293" t="e">
        <f t="shared" ca="1" si="4"/>
        <v>#NAME?</v>
      </c>
      <c r="AW74" s="294" t="e">
        <f ca="1">IF(AV74=0,"",
IF(SUM($AV$28:AV74)=1,AX74,
IF($AV$128&gt;SUM($AV$28:AV74),_xlfn.CONCAT(", ",AX74),
IF($AV$128=SUM($AV$28:AV74),_xlfn.CONCAT(" y ",AX74)))))</f>
        <v>#NAME?</v>
      </c>
      <c r="AX74" s="89" t="s">
        <v>5178</v>
      </c>
      <c r="AY74" s="760" t="e" cm="1">
        <f t="array" aca="1" ref="AY74" ca="1">_xlfn.TEXTJOIN("",TRUE,IFERROR((MID(AH74,ROW(INDIRECT("1:"&amp;LEN(AH74))),1)*1),""))</f>
        <v>#NAME?</v>
      </c>
      <c r="AZ74" s="760" t="e">
        <f t="shared" ca="1" si="10"/>
        <v>#NAME?</v>
      </c>
      <c r="BA74" s="293" t="e">
        <f t="shared" ca="1" si="5"/>
        <v>#NAME?</v>
      </c>
      <c r="BB74" s="294" t="e">
        <f ca="1">IF(BA74=0,"",
IF(SUM($BA$28:BA74)=1,BC74,
IF($BA$128&gt;SUM($BA$28:BA74),_xlfn.CONCAT(", ",BC74),
IF($BA$128=SUM($BA$28:BA74),_xlfn.CONCAT(" y ",BC74)))))</f>
        <v>#NAME?</v>
      </c>
      <c r="BC74" s="89" t="s">
        <v>5178</v>
      </c>
      <c r="BD74" s="763">
        <f t="shared" si="11"/>
        <v>0</v>
      </c>
      <c r="BE74" s="765">
        <f t="shared" si="8"/>
        <v>0</v>
      </c>
      <c r="BF74" s="293">
        <f t="shared" si="6"/>
        <v>0</v>
      </c>
      <c r="BG74" s="294" t="str">
        <f>IF(BF74=0,"",
IF(SUM($BF$28:BF74)=1,BH74,
IF($BF$128&gt;SUM($BF$28:BF74),_xlfn.CONCAT(", ",BH74),
IF($BF$128=SUM($BF$28:BF74),_xlfn.CONCAT(" y ",BH74)))))</f>
        <v/>
      </c>
      <c r="BH74" s="89" t="s">
        <v>5178</v>
      </c>
    </row>
    <row r="75" spans="1:60" ht="15" customHeight="1">
      <c r="A75" s="57"/>
      <c r="B75" s="11"/>
      <c r="C75" s="38" t="s">
        <v>5179</v>
      </c>
      <c r="D75" s="1020" t="str">
        <f>IF(CNGE_2025_M1_Secc5_Sub3!D115="","",CNGE_2025_M1_Secc5_Sub3!D115)</f>
        <v/>
      </c>
      <c r="E75" s="889"/>
      <c r="F75" s="889"/>
      <c r="G75" s="890"/>
      <c r="H75" s="1021" t="str">
        <f>IF(CNGE_2025_M1_Secc5_Sub3!H115="","",CNGE_2025_M1_Secc5_Sub3!H115)</f>
        <v/>
      </c>
      <c r="I75" s="890"/>
      <c r="J75" s="992"/>
      <c r="K75" s="884"/>
      <c r="L75" s="885"/>
      <c r="M75" s="1021" t="str">
        <f>IF(O75="","",VLOOKUP(O75,Presentación!$AL$3:$AN$574,2,FALSE))</f>
        <v/>
      </c>
      <c r="N75" s="890"/>
      <c r="O75" s="991"/>
      <c r="P75" s="884"/>
      <c r="Q75" s="885"/>
      <c r="R75" s="991"/>
      <c r="S75" s="884"/>
      <c r="T75" s="885"/>
      <c r="U75" s="992"/>
      <c r="V75" s="884"/>
      <c r="W75" s="885"/>
      <c r="X75" s="30" t="s">
        <v>9144</v>
      </c>
      <c r="Y75" s="992"/>
      <c r="Z75" s="884"/>
      <c r="AA75" s="885"/>
      <c r="AB75" s="992"/>
      <c r="AC75" s="884"/>
      <c r="AD75" s="885"/>
      <c r="AE75" s="992"/>
      <c r="AF75" s="884"/>
      <c r="AG75" s="885"/>
      <c r="AH75" s="992"/>
      <c r="AI75" s="884"/>
      <c r="AJ75" s="885"/>
      <c r="AK75" s="992"/>
      <c r="AL75" s="885"/>
      <c r="AO75" s="758" t="e" cm="1">
        <f t="array" aca="1" ref="AO75" ca="1">_xlfn.TEXTJOIN("",TRUE,IFERROR((MID(U75,ROW(INDIRECT("1:"&amp;LEN(U75))),1)*1),""))</f>
        <v>#NAME?</v>
      </c>
      <c r="AP75" s="758" t="e">
        <f t="shared" ca="1" si="2"/>
        <v>#NAME?</v>
      </c>
      <c r="AQ75" s="293" t="e">
        <f t="shared" ca="1" si="3"/>
        <v>#NAME?</v>
      </c>
      <c r="AR75" s="294" t="e">
        <f ca="1">IF(AQ75=0,"",
IF(SUM($AQ$28:AQ75)=1,AS75,
IF($AQ$128&gt;SUM($AQ$28:AQ75),_xlfn.CONCAT(", ",AS75),
IF($AQ$128=SUM($AQ$28:AQ75),_xlfn.CONCAT(" y ",AS75)))))</f>
        <v>#NAME?</v>
      </c>
      <c r="AS75" s="89" t="s">
        <v>5180</v>
      </c>
      <c r="AT75" s="759" t="e" cm="1">
        <f t="array" aca="1" ref="AT75" ca="1">_xlfn.TEXTJOIN("",TRUE,IFERROR((MID(Y75,ROW(INDIRECT("1:"&amp;LEN(Y75))),1)*1),""))</f>
        <v>#NAME?</v>
      </c>
      <c r="AU75" s="759" t="e">
        <f t="shared" ca="1" si="9"/>
        <v>#NAME?</v>
      </c>
      <c r="AV75" s="293" t="e">
        <f t="shared" ca="1" si="4"/>
        <v>#NAME?</v>
      </c>
      <c r="AW75" s="294" t="e">
        <f ca="1">IF(AV75=0,"",
IF(SUM($AV$28:AV75)=1,AX75,
IF($AV$128&gt;SUM($AV$28:AV75),_xlfn.CONCAT(", ",AX75),
IF($AV$128=SUM($AV$28:AV75),_xlfn.CONCAT(" y ",AX75)))))</f>
        <v>#NAME?</v>
      </c>
      <c r="AX75" s="89" t="s">
        <v>5180</v>
      </c>
      <c r="AY75" s="760" t="e" cm="1">
        <f t="array" aca="1" ref="AY75" ca="1">_xlfn.TEXTJOIN("",TRUE,IFERROR((MID(AH75,ROW(INDIRECT("1:"&amp;LEN(AH75))),1)*1),""))</f>
        <v>#NAME?</v>
      </c>
      <c r="AZ75" s="760" t="e">
        <f t="shared" ca="1" si="10"/>
        <v>#NAME?</v>
      </c>
      <c r="BA75" s="293" t="e">
        <f t="shared" ca="1" si="5"/>
        <v>#NAME?</v>
      </c>
      <c r="BB75" s="294" t="e">
        <f ca="1">IF(BA75=0,"",
IF(SUM($BA$28:BA75)=1,BC75,
IF($BA$128&gt;SUM($BA$28:BA75),_xlfn.CONCAT(", ",BC75),
IF($BA$128=SUM($BA$28:BA75),_xlfn.CONCAT(" y ",BC75)))))</f>
        <v>#NAME?</v>
      </c>
      <c r="BC75" s="89" t="s">
        <v>5180</v>
      </c>
      <c r="BD75" s="763">
        <f t="shared" si="11"/>
        <v>0</v>
      </c>
      <c r="BE75" s="765">
        <f t="shared" si="8"/>
        <v>0</v>
      </c>
      <c r="BF75" s="293">
        <f t="shared" si="6"/>
        <v>0</v>
      </c>
      <c r="BG75" s="294" t="str">
        <f>IF(BF75=0,"",
IF(SUM($BF$28:BF75)=1,BH75,
IF($BF$128&gt;SUM($BF$28:BF75),_xlfn.CONCAT(", ",BH75),
IF($BF$128=SUM($BF$28:BF75),_xlfn.CONCAT(" y ",BH75)))))</f>
        <v/>
      </c>
      <c r="BH75" s="89" t="s">
        <v>5180</v>
      </c>
    </row>
    <row r="76" spans="1:60" ht="15" customHeight="1">
      <c r="A76" s="57"/>
      <c r="B76" s="11"/>
      <c r="C76" s="38" t="s">
        <v>5181</v>
      </c>
      <c r="D76" s="1020" t="str">
        <f>IF(CNGE_2025_M1_Secc5_Sub3!D116="","",CNGE_2025_M1_Secc5_Sub3!D116)</f>
        <v/>
      </c>
      <c r="E76" s="889"/>
      <c r="F76" s="889"/>
      <c r="G76" s="890"/>
      <c r="H76" s="1021" t="str">
        <f>IF(CNGE_2025_M1_Secc5_Sub3!H116="","",CNGE_2025_M1_Secc5_Sub3!H116)</f>
        <v/>
      </c>
      <c r="I76" s="890"/>
      <c r="J76" s="992"/>
      <c r="K76" s="884"/>
      <c r="L76" s="885"/>
      <c r="M76" s="1021" t="str">
        <f>IF(O76="","",VLOOKUP(O76,Presentación!$AL$3:$AN$574,2,FALSE))</f>
        <v/>
      </c>
      <c r="N76" s="890"/>
      <c r="O76" s="991"/>
      <c r="P76" s="884"/>
      <c r="Q76" s="885"/>
      <c r="R76" s="991"/>
      <c r="S76" s="884"/>
      <c r="T76" s="885"/>
      <c r="U76" s="992"/>
      <c r="V76" s="884"/>
      <c r="W76" s="885"/>
      <c r="X76" s="30" t="s">
        <v>9144</v>
      </c>
      <c r="Y76" s="992"/>
      <c r="Z76" s="884"/>
      <c r="AA76" s="885"/>
      <c r="AB76" s="992"/>
      <c r="AC76" s="884"/>
      <c r="AD76" s="885"/>
      <c r="AE76" s="992"/>
      <c r="AF76" s="884"/>
      <c r="AG76" s="885"/>
      <c r="AH76" s="992"/>
      <c r="AI76" s="884"/>
      <c r="AJ76" s="885"/>
      <c r="AK76" s="992"/>
      <c r="AL76" s="885"/>
      <c r="AO76" s="758" t="e" cm="1">
        <f t="array" aca="1" ref="AO76" ca="1">_xlfn.TEXTJOIN("",TRUE,IFERROR((MID(U76,ROW(INDIRECT("1:"&amp;LEN(U76))),1)*1),""))</f>
        <v>#NAME?</v>
      </c>
      <c r="AP76" s="758" t="e">
        <f t="shared" ca="1" si="2"/>
        <v>#NAME?</v>
      </c>
      <c r="AQ76" s="293" t="e">
        <f t="shared" ca="1" si="3"/>
        <v>#NAME?</v>
      </c>
      <c r="AR76" s="294" t="e">
        <f ca="1">IF(AQ76=0,"",
IF(SUM($AQ$28:AQ76)=1,AS76,
IF($AQ$128&gt;SUM($AQ$28:AQ76),_xlfn.CONCAT(", ",AS76),
IF($AQ$128=SUM($AQ$28:AQ76),_xlfn.CONCAT(" y ",AS76)))))</f>
        <v>#NAME?</v>
      </c>
      <c r="AS76" s="89" t="s">
        <v>5182</v>
      </c>
      <c r="AT76" s="759" t="e" cm="1">
        <f t="array" aca="1" ref="AT76" ca="1">_xlfn.TEXTJOIN("",TRUE,IFERROR((MID(Y76,ROW(INDIRECT("1:"&amp;LEN(Y76))),1)*1),""))</f>
        <v>#NAME?</v>
      </c>
      <c r="AU76" s="759" t="e">
        <f t="shared" ca="1" si="9"/>
        <v>#NAME?</v>
      </c>
      <c r="AV76" s="293" t="e">
        <f t="shared" ca="1" si="4"/>
        <v>#NAME?</v>
      </c>
      <c r="AW76" s="294" t="e">
        <f ca="1">IF(AV76=0,"",
IF(SUM($AV$28:AV76)=1,AX76,
IF($AV$128&gt;SUM($AV$28:AV76),_xlfn.CONCAT(", ",AX76),
IF($AV$128=SUM($AV$28:AV76),_xlfn.CONCAT(" y ",AX76)))))</f>
        <v>#NAME?</v>
      </c>
      <c r="AX76" s="89" t="s">
        <v>5182</v>
      </c>
      <c r="AY76" s="760" t="e" cm="1">
        <f t="array" aca="1" ref="AY76" ca="1">_xlfn.TEXTJOIN("",TRUE,IFERROR((MID(AH76,ROW(INDIRECT("1:"&amp;LEN(AH76))),1)*1),""))</f>
        <v>#NAME?</v>
      </c>
      <c r="AZ76" s="760" t="e">
        <f t="shared" ca="1" si="10"/>
        <v>#NAME?</v>
      </c>
      <c r="BA76" s="293" t="e">
        <f t="shared" ca="1" si="5"/>
        <v>#NAME?</v>
      </c>
      <c r="BB76" s="294" t="e">
        <f ca="1">IF(BA76=0,"",
IF(SUM($BA$28:BA76)=1,BC76,
IF($BA$128&gt;SUM($BA$28:BA76),_xlfn.CONCAT(", ",BC76),
IF($BA$128=SUM($BA$28:BA76),_xlfn.CONCAT(" y ",BC76)))))</f>
        <v>#NAME?</v>
      </c>
      <c r="BC76" s="89" t="s">
        <v>5182</v>
      </c>
      <c r="BD76" s="763">
        <f t="shared" si="11"/>
        <v>0</v>
      </c>
      <c r="BE76" s="765">
        <f t="shared" si="8"/>
        <v>0</v>
      </c>
      <c r="BF76" s="293">
        <f t="shared" si="6"/>
        <v>0</v>
      </c>
      <c r="BG76" s="294" t="str">
        <f>IF(BF76=0,"",
IF(SUM($BF$28:BF76)=1,BH76,
IF($BF$128&gt;SUM($BF$28:BF76),_xlfn.CONCAT(", ",BH76),
IF($BF$128=SUM($BF$28:BF76),_xlfn.CONCAT(" y ",BH76)))))</f>
        <v/>
      </c>
      <c r="BH76" s="89" t="s">
        <v>5182</v>
      </c>
    </row>
    <row r="77" spans="1:60" ht="15" customHeight="1">
      <c r="A77" s="57"/>
      <c r="B77" s="11"/>
      <c r="C77" s="38" t="s">
        <v>5183</v>
      </c>
      <c r="D77" s="1020" t="str">
        <f>IF(CNGE_2025_M1_Secc5_Sub3!D117="","",CNGE_2025_M1_Secc5_Sub3!D117)</f>
        <v/>
      </c>
      <c r="E77" s="889"/>
      <c r="F77" s="889"/>
      <c r="G77" s="890"/>
      <c r="H77" s="1021" t="str">
        <f>IF(CNGE_2025_M1_Secc5_Sub3!H117="","",CNGE_2025_M1_Secc5_Sub3!H117)</f>
        <v/>
      </c>
      <c r="I77" s="890"/>
      <c r="J77" s="992"/>
      <c r="K77" s="884"/>
      <c r="L77" s="885"/>
      <c r="M77" s="1021" t="str">
        <f>IF(O77="","",VLOOKUP(O77,Presentación!$AL$3:$AN$574,2,FALSE))</f>
        <v/>
      </c>
      <c r="N77" s="890"/>
      <c r="O77" s="991"/>
      <c r="P77" s="884"/>
      <c r="Q77" s="885"/>
      <c r="R77" s="991"/>
      <c r="S77" s="884"/>
      <c r="T77" s="885"/>
      <c r="U77" s="992"/>
      <c r="V77" s="884"/>
      <c r="W77" s="885"/>
      <c r="X77" s="30" t="s">
        <v>9144</v>
      </c>
      <c r="Y77" s="992"/>
      <c r="Z77" s="884"/>
      <c r="AA77" s="885"/>
      <c r="AB77" s="992"/>
      <c r="AC77" s="884"/>
      <c r="AD77" s="885"/>
      <c r="AE77" s="992"/>
      <c r="AF77" s="884"/>
      <c r="AG77" s="885"/>
      <c r="AH77" s="992"/>
      <c r="AI77" s="884"/>
      <c r="AJ77" s="885"/>
      <c r="AK77" s="992"/>
      <c r="AL77" s="885"/>
      <c r="AO77" s="758" t="e" cm="1">
        <f t="array" aca="1" ref="AO77" ca="1">_xlfn.TEXTJOIN("",TRUE,IFERROR((MID(U77,ROW(INDIRECT("1:"&amp;LEN(U77))),1)*1),""))</f>
        <v>#NAME?</v>
      </c>
      <c r="AP77" s="758" t="e">
        <f t="shared" ca="1" si="2"/>
        <v>#NAME?</v>
      </c>
      <c r="AQ77" s="293" t="e">
        <f t="shared" ca="1" si="3"/>
        <v>#NAME?</v>
      </c>
      <c r="AR77" s="294" t="e">
        <f ca="1">IF(AQ77=0,"",
IF(SUM($AQ$28:AQ77)=1,AS77,
IF($AQ$128&gt;SUM($AQ$28:AQ77),_xlfn.CONCAT(", ",AS77),
IF($AQ$128=SUM($AQ$28:AQ77),_xlfn.CONCAT(" y ",AS77)))))</f>
        <v>#NAME?</v>
      </c>
      <c r="AS77" s="89" t="s">
        <v>5184</v>
      </c>
      <c r="AT77" s="759" t="e" cm="1">
        <f t="array" aca="1" ref="AT77" ca="1">_xlfn.TEXTJOIN("",TRUE,IFERROR((MID(Y77,ROW(INDIRECT("1:"&amp;LEN(Y77))),1)*1),""))</f>
        <v>#NAME?</v>
      </c>
      <c r="AU77" s="759" t="e">
        <f t="shared" ca="1" si="9"/>
        <v>#NAME?</v>
      </c>
      <c r="AV77" s="293" t="e">
        <f t="shared" ca="1" si="4"/>
        <v>#NAME?</v>
      </c>
      <c r="AW77" s="294" t="e">
        <f ca="1">IF(AV77=0,"",
IF(SUM($AV$28:AV77)=1,AX77,
IF($AV$128&gt;SUM($AV$28:AV77),_xlfn.CONCAT(", ",AX77),
IF($AV$128=SUM($AV$28:AV77),_xlfn.CONCAT(" y ",AX77)))))</f>
        <v>#NAME?</v>
      </c>
      <c r="AX77" s="89" t="s">
        <v>5184</v>
      </c>
      <c r="AY77" s="760" t="e" cm="1">
        <f t="array" aca="1" ref="AY77" ca="1">_xlfn.TEXTJOIN("",TRUE,IFERROR((MID(AH77,ROW(INDIRECT("1:"&amp;LEN(AH77))),1)*1),""))</f>
        <v>#NAME?</v>
      </c>
      <c r="AZ77" s="760" t="e">
        <f t="shared" ca="1" si="10"/>
        <v>#NAME?</v>
      </c>
      <c r="BA77" s="293" t="e">
        <f t="shared" ca="1" si="5"/>
        <v>#NAME?</v>
      </c>
      <c r="BB77" s="294" t="e">
        <f ca="1">IF(BA77=0,"",
IF(SUM($BA$28:BA77)=1,BC77,
IF($BA$128&gt;SUM($BA$28:BA77),_xlfn.CONCAT(", ",BC77),
IF($BA$128=SUM($BA$28:BA77),_xlfn.CONCAT(" y ",BC77)))))</f>
        <v>#NAME?</v>
      </c>
      <c r="BC77" s="89" t="s">
        <v>5184</v>
      </c>
      <c r="BD77" s="763">
        <f t="shared" si="11"/>
        <v>0</v>
      </c>
      <c r="BE77" s="765">
        <f t="shared" si="8"/>
        <v>0</v>
      </c>
      <c r="BF77" s="293">
        <f t="shared" si="6"/>
        <v>0</v>
      </c>
      <c r="BG77" s="294" t="str">
        <f>IF(BF77=0,"",
IF(SUM($BF$28:BF77)=1,BH77,
IF($BF$128&gt;SUM($BF$28:BF77),_xlfn.CONCAT(", ",BH77),
IF($BF$128=SUM($BF$28:BF77),_xlfn.CONCAT(" y ",BH77)))))</f>
        <v/>
      </c>
      <c r="BH77" s="89" t="s">
        <v>5184</v>
      </c>
    </row>
    <row r="78" spans="1:60" ht="15" customHeight="1">
      <c r="A78" s="57"/>
      <c r="B78" s="11"/>
      <c r="C78" s="89" t="s">
        <v>5185</v>
      </c>
      <c r="D78" s="1020" t="str">
        <f>IF(CNGE_2025_M1_Secc5_Sub3!D118="","",CNGE_2025_M1_Secc5_Sub3!D118)</f>
        <v/>
      </c>
      <c r="E78" s="889"/>
      <c r="F78" s="889"/>
      <c r="G78" s="890"/>
      <c r="H78" s="1021" t="str">
        <f>IF(CNGE_2025_M1_Secc5_Sub3!H118="","",CNGE_2025_M1_Secc5_Sub3!H118)</f>
        <v/>
      </c>
      <c r="I78" s="890"/>
      <c r="J78" s="992"/>
      <c r="K78" s="884"/>
      <c r="L78" s="885"/>
      <c r="M78" s="1021" t="str">
        <f>IF(O78="","",VLOOKUP(O78,Presentación!$AL$3:$AN$574,2,FALSE))</f>
        <v/>
      </c>
      <c r="N78" s="890"/>
      <c r="O78" s="991"/>
      <c r="P78" s="884"/>
      <c r="Q78" s="885"/>
      <c r="R78" s="991"/>
      <c r="S78" s="884"/>
      <c r="T78" s="885"/>
      <c r="U78" s="992"/>
      <c r="V78" s="884"/>
      <c r="W78" s="885"/>
      <c r="X78" s="30" t="s">
        <v>9144</v>
      </c>
      <c r="Y78" s="992"/>
      <c r="Z78" s="884"/>
      <c r="AA78" s="885"/>
      <c r="AB78" s="992"/>
      <c r="AC78" s="884"/>
      <c r="AD78" s="885"/>
      <c r="AE78" s="992"/>
      <c r="AF78" s="884"/>
      <c r="AG78" s="885"/>
      <c r="AH78" s="992"/>
      <c r="AI78" s="884"/>
      <c r="AJ78" s="885"/>
      <c r="AK78" s="992"/>
      <c r="AL78" s="885"/>
      <c r="AO78" s="758" t="e" cm="1">
        <f t="array" aca="1" ref="AO78" ca="1">_xlfn.TEXTJOIN("",TRUE,IFERROR((MID(U78,ROW(INDIRECT("1:"&amp;LEN(U78))),1)*1),""))</f>
        <v>#NAME?</v>
      </c>
      <c r="AP78" s="758" t="e">
        <f t="shared" ca="1" si="2"/>
        <v>#NAME?</v>
      </c>
      <c r="AQ78" s="293" t="e">
        <f t="shared" ca="1" si="3"/>
        <v>#NAME?</v>
      </c>
      <c r="AR78" s="294" t="e">
        <f ca="1">IF(AQ78=0,"",
IF(SUM($AQ$28:AQ78)=1,AS78,
IF($AQ$128&gt;SUM($AQ$28:AQ78),_xlfn.CONCAT(", ",AS78),
IF($AQ$128=SUM($AQ$28:AQ78),_xlfn.CONCAT(" y ",AS78)))))</f>
        <v>#NAME?</v>
      </c>
      <c r="AS78" s="89" t="s">
        <v>5186</v>
      </c>
      <c r="AT78" s="759" t="e" cm="1">
        <f t="array" aca="1" ref="AT78" ca="1">_xlfn.TEXTJOIN("",TRUE,IFERROR((MID(Y78,ROW(INDIRECT("1:"&amp;LEN(Y78))),1)*1),""))</f>
        <v>#NAME?</v>
      </c>
      <c r="AU78" s="759" t="e">
        <f t="shared" ca="1" si="9"/>
        <v>#NAME?</v>
      </c>
      <c r="AV78" s="293" t="e">
        <f t="shared" ca="1" si="4"/>
        <v>#NAME?</v>
      </c>
      <c r="AW78" s="294" t="e">
        <f ca="1">IF(AV78=0,"",
IF(SUM($AV$28:AV78)=1,AX78,
IF($AV$128&gt;SUM($AV$28:AV78),_xlfn.CONCAT(", ",AX78),
IF($AV$128=SUM($AV$28:AV78),_xlfn.CONCAT(" y ",AX78)))))</f>
        <v>#NAME?</v>
      </c>
      <c r="AX78" s="89" t="s">
        <v>5186</v>
      </c>
      <c r="AY78" s="760" t="e" cm="1">
        <f t="array" aca="1" ref="AY78" ca="1">_xlfn.TEXTJOIN("",TRUE,IFERROR((MID(AH78,ROW(INDIRECT("1:"&amp;LEN(AH78))),1)*1),""))</f>
        <v>#NAME?</v>
      </c>
      <c r="AZ78" s="760" t="e">
        <f t="shared" ca="1" si="10"/>
        <v>#NAME?</v>
      </c>
      <c r="BA78" s="293" t="e">
        <f t="shared" ca="1" si="5"/>
        <v>#NAME?</v>
      </c>
      <c r="BB78" s="294" t="e">
        <f ca="1">IF(BA78=0,"",
IF(SUM($BA$28:BA78)=1,BC78,
IF($BA$128&gt;SUM($BA$28:BA78),_xlfn.CONCAT(", ",BC78),
IF($BA$128=SUM($BA$28:BA78),_xlfn.CONCAT(" y ",BC78)))))</f>
        <v>#NAME?</v>
      </c>
      <c r="BC78" s="89" t="s">
        <v>5186</v>
      </c>
      <c r="BD78" s="763">
        <f t="shared" si="11"/>
        <v>0</v>
      </c>
      <c r="BE78" s="765">
        <f t="shared" si="8"/>
        <v>0</v>
      </c>
      <c r="BF78" s="293">
        <f t="shared" si="6"/>
        <v>0</v>
      </c>
      <c r="BG78" s="294" t="str">
        <f>IF(BF78=0,"",
IF(SUM($BF$28:BF78)=1,BH78,
IF($BF$128&gt;SUM($BF$28:BF78),_xlfn.CONCAT(", ",BH78),
IF($BF$128=SUM($BF$28:BF78),_xlfn.CONCAT(" y ",BH78)))))</f>
        <v/>
      </c>
      <c r="BH78" s="89" t="s">
        <v>5186</v>
      </c>
    </row>
    <row r="79" spans="1:60" ht="15" customHeight="1">
      <c r="A79" s="57"/>
      <c r="B79" s="11"/>
      <c r="C79" s="89" t="s">
        <v>5187</v>
      </c>
      <c r="D79" s="1020" t="str">
        <f>IF(CNGE_2025_M1_Secc5_Sub3!D119="","",CNGE_2025_M1_Secc5_Sub3!D119)</f>
        <v/>
      </c>
      <c r="E79" s="889"/>
      <c r="F79" s="889"/>
      <c r="G79" s="890"/>
      <c r="H79" s="1021" t="str">
        <f>IF(CNGE_2025_M1_Secc5_Sub3!H119="","",CNGE_2025_M1_Secc5_Sub3!H119)</f>
        <v/>
      </c>
      <c r="I79" s="890"/>
      <c r="J79" s="992"/>
      <c r="K79" s="884"/>
      <c r="L79" s="885"/>
      <c r="M79" s="1021" t="str">
        <f>IF(O79="","",VLOOKUP(O79,Presentación!$AL$3:$AN$574,2,FALSE))</f>
        <v/>
      </c>
      <c r="N79" s="890"/>
      <c r="O79" s="991"/>
      <c r="P79" s="884"/>
      <c r="Q79" s="885"/>
      <c r="R79" s="991"/>
      <c r="S79" s="884"/>
      <c r="T79" s="885"/>
      <c r="U79" s="992"/>
      <c r="V79" s="884"/>
      <c r="W79" s="885"/>
      <c r="X79" s="30" t="s">
        <v>9144</v>
      </c>
      <c r="Y79" s="992"/>
      <c r="Z79" s="884"/>
      <c r="AA79" s="885"/>
      <c r="AB79" s="992"/>
      <c r="AC79" s="884"/>
      <c r="AD79" s="885"/>
      <c r="AE79" s="992"/>
      <c r="AF79" s="884"/>
      <c r="AG79" s="885"/>
      <c r="AH79" s="992"/>
      <c r="AI79" s="884"/>
      <c r="AJ79" s="885"/>
      <c r="AK79" s="992"/>
      <c r="AL79" s="885"/>
      <c r="AO79" s="758" t="e" cm="1">
        <f t="array" aca="1" ref="AO79" ca="1">_xlfn.TEXTJOIN("",TRUE,IFERROR((MID(U79,ROW(INDIRECT("1:"&amp;LEN(U79))),1)*1),""))</f>
        <v>#NAME?</v>
      </c>
      <c r="AP79" s="758" t="e">
        <f t="shared" ca="1" si="2"/>
        <v>#NAME?</v>
      </c>
      <c r="AQ79" s="293" t="e">
        <f t="shared" ca="1" si="3"/>
        <v>#NAME?</v>
      </c>
      <c r="AR79" s="294" t="e">
        <f ca="1">IF(AQ79=0,"",
IF(SUM($AQ$28:AQ79)=1,AS79,
IF($AQ$128&gt;SUM($AQ$28:AQ79),_xlfn.CONCAT(", ",AS79),
IF($AQ$128=SUM($AQ$28:AQ79),_xlfn.CONCAT(" y ",AS79)))))</f>
        <v>#NAME?</v>
      </c>
      <c r="AS79" s="89" t="s">
        <v>5188</v>
      </c>
      <c r="AT79" s="759" t="e" cm="1">
        <f t="array" aca="1" ref="AT79" ca="1">_xlfn.TEXTJOIN("",TRUE,IFERROR((MID(Y79,ROW(INDIRECT("1:"&amp;LEN(Y79))),1)*1),""))</f>
        <v>#NAME?</v>
      </c>
      <c r="AU79" s="759" t="e">
        <f t="shared" ca="1" si="9"/>
        <v>#NAME?</v>
      </c>
      <c r="AV79" s="293" t="e">
        <f t="shared" ca="1" si="4"/>
        <v>#NAME?</v>
      </c>
      <c r="AW79" s="294" t="e">
        <f ca="1">IF(AV79=0,"",
IF(SUM($AV$28:AV79)=1,AX79,
IF($AV$128&gt;SUM($AV$28:AV79),_xlfn.CONCAT(", ",AX79),
IF($AV$128=SUM($AV$28:AV79),_xlfn.CONCAT(" y ",AX79)))))</f>
        <v>#NAME?</v>
      </c>
      <c r="AX79" s="89" t="s">
        <v>5188</v>
      </c>
      <c r="AY79" s="760" t="e" cm="1">
        <f t="array" aca="1" ref="AY79" ca="1">_xlfn.TEXTJOIN("",TRUE,IFERROR((MID(AH79,ROW(INDIRECT("1:"&amp;LEN(AH79))),1)*1),""))</f>
        <v>#NAME?</v>
      </c>
      <c r="AZ79" s="760" t="e">
        <f t="shared" ca="1" si="10"/>
        <v>#NAME?</v>
      </c>
      <c r="BA79" s="293" t="e">
        <f t="shared" ca="1" si="5"/>
        <v>#NAME?</v>
      </c>
      <c r="BB79" s="294" t="e">
        <f ca="1">IF(BA79=0,"",
IF(SUM($BA$28:BA79)=1,BC79,
IF($BA$128&gt;SUM($BA$28:BA79),_xlfn.CONCAT(", ",BC79),
IF($BA$128=SUM($BA$28:BA79),_xlfn.CONCAT(" y ",BC79)))))</f>
        <v>#NAME?</v>
      </c>
      <c r="BC79" s="89" t="s">
        <v>5188</v>
      </c>
      <c r="BD79" s="763">
        <f t="shared" si="11"/>
        <v>0</v>
      </c>
      <c r="BE79" s="765">
        <f t="shared" si="8"/>
        <v>0</v>
      </c>
      <c r="BF79" s="293">
        <f t="shared" si="6"/>
        <v>0</v>
      </c>
      <c r="BG79" s="294" t="str">
        <f>IF(BF79=0,"",
IF(SUM($BF$28:BF79)=1,BH79,
IF($BF$128&gt;SUM($BF$28:BF79),_xlfn.CONCAT(", ",BH79),
IF($BF$128=SUM($BF$28:BF79),_xlfn.CONCAT(" y ",BH79)))))</f>
        <v/>
      </c>
      <c r="BH79" s="89" t="s">
        <v>5188</v>
      </c>
    </row>
    <row r="80" spans="1:60" ht="15" customHeight="1">
      <c r="A80" s="57"/>
      <c r="B80" s="11"/>
      <c r="C80" s="89" t="s">
        <v>5189</v>
      </c>
      <c r="D80" s="1020" t="str">
        <f>IF(CNGE_2025_M1_Secc5_Sub3!D120="","",CNGE_2025_M1_Secc5_Sub3!D120)</f>
        <v/>
      </c>
      <c r="E80" s="889"/>
      <c r="F80" s="889"/>
      <c r="G80" s="890"/>
      <c r="H80" s="1021" t="str">
        <f>IF(CNGE_2025_M1_Secc5_Sub3!H120="","",CNGE_2025_M1_Secc5_Sub3!H120)</f>
        <v/>
      </c>
      <c r="I80" s="890"/>
      <c r="J80" s="992"/>
      <c r="K80" s="884"/>
      <c r="L80" s="885"/>
      <c r="M80" s="1021" t="str">
        <f>IF(O80="","",VLOOKUP(O80,Presentación!$AL$3:$AN$574,2,FALSE))</f>
        <v/>
      </c>
      <c r="N80" s="890"/>
      <c r="O80" s="991"/>
      <c r="P80" s="884"/>
      <c r="Q80" s="885"/>
      <c r="R80" s="991"/>
      <c r="S80" s="884"/>
      <c r="T80" s="885"/>
      <c r="U80" s="992"/>
      <c r="V80" s="884"/>
      <c r="W80" s="885"/>
      <c r="X80" s="30" t="s">
        <v>9144</v>
      </c>
      <c r="Y80" s="992"/>
      <c r="Z80" s="884"/>
      <c r="AA80" s="885"/>
      <c r="AB80" s="992"/>
      <c r="AC80" s="884"/>
      <c r="AD80" s="885"/>
      <c r="AE80" s="992"/>
      <c r="AF80" s="884"/>
      <c r="AG80" s="885"/>
      <c r="AH80" s="992"/>
      <c r="AI80" s="884"/>
      <c r="AJ80" s="885"/>
      <c r="AK80" s="992"/>
      <c r="AL80" s="885"/>
      <c r="AO80" s="758" t="e" cm="1">
        <f t="array" aca="1" ref="AO80" ca="1">_xlfn.TEXTJOIN("",TRUE,IFERROR((MID(U80,ROW(INDIRECT("1:"&amp;LEN(U80))),1)*1),""))</f>
        <v>#NAME?</v>
      </c>
      <c r="AP80" s="758" t="e">
        <f t="shared" ca="1" si="2"/>
        <v>#NAME?</v>
      </c>
      <c r="AQ80" s="293" t="e">
        <f t="shared" ca="1" si="3"/>
        <v>#NAME?</v>
      </c>
      <c r="AR80" s="294" t="e">
        <f ca="1">IF(AQ80=0,"",
IF(SUM($AQ$28:AQ80)=1,AS80,
IF($AQ$128&gt;SUM($AQ$28:AQ80),_xlfn.CONCAT(", ",AS80),
IF($AQ$128=SUM($AQ$28:AQ80),_xlfn.CONCAT(" y ",AS80)))))</f>
        <v>#NAME?</v>
      </c>
      <c r="AS80" s="89" t="s">
        <v>5190</v>
      </c>
      <c r="AT80" s="759" t="e" cm="1">
        <f t="array" aca="1" ref="AT80" ca="1">_xlfn.TEXTJOIN("",TRUE,IFERROR((MID(Y80,ROW(INDIRECT("1:"&amp;LEN(Y80))),1)*1),""))</f>
        <v>#NAME?</v>
      </c>
      <c r="AU80" s="759" t="e">
        <f t="shared" ca="1" si="9"/>
        <v>#NAME?</v>
      </c>
      <c r="AV80" s="293" t="e">
        <f t="shared" ca="1" si="4"/>
        <v>#NAME?</v>
      </c>
      <c r="AW80" s="294" t="e">
        <f ca="1">IF(AV80=0,"",
IF(SUM($AV$28:AV80)=1,AX80,
IF($AV$128&gt;SUM($AV$28:AV80),_xlfn.CONCAT(", ",AX80),
IF($AV$128=SUM($AV$28:AV80),_xlfn.CONCAT(" y ",AX80)))))</f>
        <v>#NAME?</v>
      </c>
      <c r="AX80" s="89" t="s">
        <v>5190</v>
      </c>
      <c r="AY80" s="760" t="e" cm="1">
        <f t="array" aca="1" ref="AY80" ca="1">_xlfn.TEXTJOIN("",TRUE,IFERROR((MID(AH80,ROW(INDIRECT("1:"&amp;LEN(AH80))),1)*1),""))</f>
        <v>#NAME?</v>
      </c>
      <c r="AZ80" s="760" t="e">
        <f t="shared" ca="1" si="10"/>
        <v>#NAME?</v>
      </c>
      <c r="BA80" s="293" t="e">
        <f t="shared" ca="1" si="5"/>
        <v>#NAME?</v>
      </c>
      <c r="BB80" s="294" t="e">
        <f ca="1">IF(BA80=0,"",
IF(SUM($BA$28:BA80)=1,BC80,
IF($BA$128&gt;SUM($BA$28:BA80),_xlfn.CONCAT(", ",BC80),
IF($BA$128=SUM($BA$28:BA80),_xlfn.CONCAT(" y ",BC80)))))</f>
        <v>#NAME?</v>
      </c>
      <c r="BC80" s="89" t="s">
        <v>5190</v>
      </c>
      <c r="BD80" s="763">
        <f t="shared" si="11"/>
        <v>0</v>
      </c>
      <c r="BE80" s="765">
        <f t="shared" si="8"/>
        <v>0</v>
      </c>
      <c r="BF80" s="293">
        <f t="shared" si="6"/>
        <v>0</v>
      </c>
      <c r="BG80" s="294" t="str">
        <f>IF(BF80=0,"",
IF(SUM($BF$28:BF80)=1,BH80,
IF($BF$128&gt;SUM($BF$28:BF80),_xlfn.CONCAT(", ",BH80),
IF($BF$128=SUM($BF$28:BF80),_xlfn.CONCAT(" y ",BH80)))))</f>
        <v/>
      </c>
      <c r="BH80" s="89" t="s">
        <v>5190</v>
      </c>
    </row>
    <row r="81" spans="1:60" ht="15" customHeight="1">
      <c r="A81" s="57"/>
      <c r="B81" s="11"/>
      <c r="C81" s="89" t="s">
        <v>5191</v>
      </c>
      <c r="D81" s="1020" t="str">
        <f>IF(CNGE_2025_M1_Secc5_Sub3!D121="","",CNGE_2025_M1_Secc5_Sub3!D121)</f>
        <v/>
      </c>
      <c r="E81" s="889"/>
      <c r="F81" s="889"/>
      <c r="G81" s="890"/>
      <c r="H81" s="1021" t="str">
        <f>IF(CNGE_2025_M1_Secc5_Sub3!H121="","",CNGE_2025_M1_Secc5_Sub3!H121)</f>
        <v/>
      </c>
      <c r="I81" s="890"/>
      <c r="J81" s="992"/>
      <c r="K81" s="884"/>
      <c r="L81" s="885"/>
      <c r="M81" s="1021" t="str">
        <f>IF(O81="","",VLOOKUP(O81,Presentación!$AL$3:$AN$574,2,FALSE))</f>
        <v/>
      </c>
      <c r="N81" s="890"/>
      <c r="O81" s="991"/>
      <c r="P81" s="884"/>
      <c r="Q81" s="885"/>
      <c r="R81" s="991"/>
      <c r="S81" s="884"/>
      <c r="T81" s="885"/>
      <c r="U81" s="992"/>
      <c r="V81" s="884"/>
      <c r="W81" s="885"/>
      <c r="X81" s="30" t="s">
        <v>9144</v>
      </c>
      <c r="Y81" s="992"/>
      <c r="Z81" s="884"/>
      <c r="AA81" s="885"/>
      <c r="AB81" s="992"/>
      <c r="AC81" s="884"/>
      <c r="AD81" s="885"/>
      <c r="AE81" s="992"/>
      <c r="AF81" s="884"/>
      <c r="AG81" s="885"/>
      <c r="AH81" s="992"/>
      <c r="AI81" s="884"/>
      <c r="AJ81" s="885"/>
      <c r="AK81" s="992"/>
      <c r="AL81" s="885"/>
      <c r="AO81" s="758" t="e" cm="1">
        <f t="array" aca="1" ref="AO81" ca="1">_xlfn.TEXTJOIN("",TRUE,IFERROR((MID(U81,ROW(INDIRECT("1:"&amp;LEN(U81))),1)*1),""))</f>
        <v>#NAME?</v>
      </c>
      <c r="AP81" s="758" t="e">
        <f t="shared" ca="1" si="2"/>
        <v>#NAME?</v>
      </c>
      <c r="AQ81" s="293" t="e">
        <f t="shared" ca="1" si="3"/>
        <v>#NAME?</v>
      </c>
      <c r="AR81" s="294" t="e">
        <f ca="1">IF(AQ81=0,"",
IF(SUM($AQ$28:AQ81)=1,AS81,
IF($AQ$128&gt;SUM($AQ$28:AQ81),_xlfn.CONCAT(", ",AS81),
IF($AQ$128=SUM($AQ$28:AQ81),_xlfn.CONCAT(" y ",AS81)))))</f>
        <v>#NAME?</v>
      </c>
      <c r="AS81" s="89" t="s">
        <v>5192</v>
      </c>
      <c r="AT81" s="759" t="e" cm="1">
        <f t="array" aca="1" ref="AT81" ca="1">_xlfn.TEXTJOIN("",TRUE,IFERROR((MID(Y81,ROW(INDIRECT("1:"&amp;LEN(Y81))),1)*1),""))</f>
        <v>#NAME?</v>
      </c>
      <c r="AU81" s="759" t="e">
        <f t="shared" ca="1" si="9"/>
        <v>#NAME?</v>
      </c>
      <c r="AV81" s="293" t="e">
        <f t="shared" ca="1" si="4"/>
        <v>#NAME?</v>
      </c>
      <c r="AW81" s="294" t="e">
        <f ca="1">IF(AV81=0,"",
IF(SUM($AV$28:AV81)=1,AX81,
IF($AV$128&gt;SUM($AV$28:AV81),_xlfn.CONCAT(", ",AX81),
IF($AV$128=SUM($AV$28:AV81),_xlfn.CONCAT(" y ",AX81)))))</f>
        <v>#NAME?</v>
      </c>
      <c r="AX81" s="89" t="s">
        <v>5192</v>
      </c>
      <c r="AY81" s="760" t="e" cm="1">
        <f t="array" aca="1" ref="AY81" ca="1">_xlfn.TEXTJOIN("",TRUE,IFERROR((MID(AH81,ROW(INDIRECT("1:"&amp;LEN(AH81))),1)*1),""))</f>
        <v>#NAME?</v>
      </c>
      <c r="AZ81" s="760" t="e">
        <f t="shared" ca="1" si="10"/>
        <v>#NAME?</v>
      </c>
      <c r="BA81" s="293" t="e">
        <f t="shared" ca="1" si="5"/>
        <v>#NAME?</v>
      </c>
      <c r="BB81" s="294" t="e">
        <f ca="1">IF(BA81=0,"",
IF(SUM($BA$28:BA81)=1,BC81,
IF($BA$128&gt;SUM($BA$28:BA81),_xlfn.CONCAT(", ",BC81),
IF($BA$128=SUM($BA$28:BA81),_xlfn.CONCAT(" y ",BC81)))))</f>
        <v>#NAME?</v>
      </c>
      <c r="BC81" s="89" t="s">
        <v>5192</v>
      </c>
      <c r="BD81" s="763">
        <f t="shared" si="11"/>
        <v>0</v>
      </c>
      <c r="BE81" s="765">
        <f t="shared" si="8"/>
        <v>0</v>
      </c>
      <c r="BF81" s="293">
        <f t="shared" si="6"/>
        <v>0</v>
      </c>
      <c r="BG81" s="294" t="str">
        <f>IF(BF81=0,"",
IF(SUM($BF$28:BF81)=1,BH81,
IF($BF$128&gt;SUM($BF$28:BF81),_xlfn.CONCAT(", ",BH81),
IF($BF$128=SUM($BF$28:BF81),_xlfn.CONCAT(" y ",BH81)))))</f>
        <v/>
      </c>
      <c r="BH81" s="89" t="s">
        <v>5192</v>
      </c>
    </row>
    <row r="82" spans="1:60" ht="15" customHeight="1">
      <c r="A82" s="57"/>
      <c r="B82" s="11"/>
      <c r="C82" s="89" t="s">
        <v>5193</v>
      </c>
      <c r="D82" s="1020" t="str">
        <f>IF(CNGE_2025_M1_Secc5_Sub3!D122="","",CNGE_2025_M1_Secc5_Sub3!D122)</f>
        <v/>
      </c>
      <c r="E82" s="889"/>
      <c r="F82" s="889"/>
      <c r="G82" s="890"/>
      <c r="H82" s="1021" t="str">
        <f>IF(CNGE_2025_M1_Secc5_Sub3!H122="","",CNGE_2025_M1_Secc5_Sub3!H122)</f>
        <v/>
      </c>
      <c r="I82" s="890"/>
      <c r="J82" s="992"/>
      <c r="K82" s="884"/>
      <c r="L82" s="885"/>
      <c r="M82" s="1021" t="str">
        <f>IF(O82="","",VLOOKUP(O82,Presentación!$AL$3:$AN$574,2,FALSE))</f>
        <v/>
      </c>
      <c r="N82" s="890"/>
      <c r="O82" s="991"/>
      <c r="P82" s="884"/>
      <c r="Q82" s="885"/>
      <c r="R82" s="991"/>
      <c r="S82" s="884"/>
      <c r="T82" s="885"/>
      <c r="U82" s="992"/>
      <c r="V82" s="884"/>
      <c r="W82" s="885"/>
      <c r="X82" s="30" t="s">
        <v>9144</v>
      </c>
      <c r="Y82" s="992"/>
      <c r="Z82" s="884"/>
      <c r="AA82" s="885"/>
      <c r="AB82" s="992"/>
      <c r="AC82" s="884"/>
      <c r="AD82" s="885"/>
      <c r="AE82" s="992"/>
      <c r="AF82" s="884"/>
      <c r="AG82" s="885"/>
      <c r="AH82" s="992"/>
      <c r="AI82" s="884"/>
      <c r="AJ82" s="885"/>
      <c r="AK82" s="992"/>
      <c r="AL82" s="885"/>
      <c r="AO82" s="758" t="e" cm="1">
        <f t="array" aca="1" ref="AO82" ca="1">_xlfn.TEXTJOIN("",TRUE,IFERROR((MID(U82,ROW(INDIRECT("1:"&amp;LEN(U82))),1)*1),""))</f>
        <v>#NAME?</v>
      </c>
      <c r="AP82" s="758" t="e">
        <f t="shared" ca="1" si="2"/>
        <v>#NAME?</v>
      </c>
      <c r="AQ82" s="293" t="e">
        <f t="shared" ca="1" si="3"/>
        <v>#NAME?</v>
      </c>
      <c r="AR82" s="294" t="e">
        <f ca="1">IF(AQ82=0,"",
IF(SUM($AQ$28:AQ82)=1,AS82,
IF($AQ$128&gt;SUM($AQ$28:AQ82),_xlfn.CONCAT(", ",AS82),
IF($AQ$128=SUM($AQ$28:AQ82),_xlfn.CONCAT(" y ",AS82)))))</f>
        <v>#NAME?</v>
      </c>
      <c r="AS82" s="89" t="s">
        <v>5194</v>
      </c>
      <c r="AT82" s="759" t="e" cm="1">
        <f t="array" aca="1" ref="AT82" ca="1">_xlfn.TEXTJOIN("",TRUE,IFERROR((MID(Y82,ROW(INDIRECT("1:"&amp;LEN(Y82))),1)*1),""))</f>
        <v>#NAME?</v>
      </c>
      <c r="AU82" s="759" t="e">
        <f t="shared" ca="1" si="9"/>
        <v>#NAME?</v>
      </c>
      <c r="AV82" s="293" t="e">
        <f t="shared" ca="1" si="4"/>
        <v>#NAME?</v>
      </c>
      <c r="AW82" s="294" t="e">
        <f ca="1">IF(AV82=0,"",
IF(SUM($AV$28:AV82)=1,AX82,
IF($AV$128&gt;SUM($AV$28:AV82),_xlfn.CONCAT(", ",AX82),
IF($AV$128=SUM($AV$28:AV82),_xlfn.CONCAT(" y ",AX82)))))</f>
        <v>#NAME?</v>
      </c>
      <c r="AX82" s="89" t="s">
        <v>5194</v>
      </c>
      <c r="AY82" s="760" t="e" cm="1">
        <f t="array" aca="1" ref="AY82" ca="1">_xlfn.TEXTJOIN("",TRUE,IFERROR((MID(AH82,ROW(INDIRECT("1:"&amp;LEN(AH82))),1)*1),""))</f>
        <v>#NAME?</v>
      </c>
      <c r="AZ82" s="760" t="e">
        <f t="shared" ca="1" si="10"/>
        <v>#NAME?</v>
      </c>
      <c r="BA82" s="293" t="e">
        <f t="shared" ca="1" si="5"/>
        <v>#NAME?</v>
      </c>
      <c r="BB82" s="294" t="e">
        <f ca="1">IF(BA82=0,"",
IF(SUM($BA$28:BA82)=1,BC82,
IF($BA$128&gt;SUM($BA$28:BA82),_xlfn.CONCAT(", ",BC82),
IF($BA$128=SUM($BA$28:BA82),_xlfn.CONCAT(" y ",BC82)))))</f>
        <v>#NAME?</v>
      </c>
      <c r="BC82" s="89" t="s">
        <v>5194</v>
      </c>
      <c r="BD82" s="763">
        <f t="shared" si="11"/>
        <v>0</v>
      </c>
      <c r="BE82" s="765">
        <f t="shared" si="8"/>
        <v>0</v>
      </c>
      <c r="BF82" s="293">
        <f t="shared" si="6"/>
        <v>0</v>
      </c>
      <c r="BG82" s="294" t="str">
        <f>IF(BF82=0,"",
IF(SUM($BF$28:BF82)=1,BH82,
IF($BF$128&gt;SUM($BF$28:BF82),_xlfn.CONCAT(", ",BH82),
IF($BF$128=SUM($BF$28:BF82),_xlfn.CONCAT(" y ",BH82)))))</f>
        <v/>
      </c>
      <c r="BH82" s="89" t="s">
        <v>5194</v>
      </c>
    </row>
    <row r="83" spans="1:60" ht="15" customHeight="1">
      <c r="A83" s="57"/>
      <c r="B83" s="11"/>
      <c r="C83" s="89" t="s">
        <v>5195</v>
      </c>
      <c r="D83" s="1020" t="str">
        <f>IF(CNGE_2025_M1_Secc5_Sub3!D123="","",CNGE_2025_M1_Secc5_Sub3!D123)</f>
        <v/>
      </c>
      <c r="E83" s="889"/>
      <c r="F83" s="889"/>
      <c r="G83" s="890"/>
      <c r="H83" s="1021" t="str">
        <f>IF(CNGE_2025_M1_Secc5_Sub3!H123="","",CNGE_2025_M1_Secc5_Sub3!H123)</f>
        <v/>
      </c>
      <c r="I83" s="890"/>
      <c r="J83" s="992"/>
      <c r="K83" s="884"/>
      <c r="L83" s="885"/>
      <c r="M83" s="1021" t="str">
        <f>IF(O83="","",VLOOKUP(O83,Presentación!$AL$3:$AN$574,2,FALSE))</f>
        <v/>
      </c>
      <c r="N83" s="890"/>
      <c r="O83" s="991"/>
      <c r="P83" s="884"/>
      <c r="Q83" s="885"/>
      <c r="R83" s="991"/>
      <c r="S83" s="884"/>
      <c r="T83" s="885"/>
      <c r="U83" s="992"/>
      <c r="V83" s="884"/>
      <c r="W83" s="885"/>
      <c r="X83" s="30" t="s">
        <v>9144</v>
      </c>
      <c r="Y83" s="992"/>
      <c r="Z83" s="884"/>
      <c r="AA83" s="885"/>
      <c r="AB83" s="992"/>
      <c r="AC83" s="884"/>
      <c r="AD83" s="885"/>
      <c r="AE83" s="992"/>
      <c r="AF83" s="884"/>
      <c r="AG83" s="885"/>
      <c r="AH83" s="992"/>
      <c r="AI83" s="884"/>
      <c r="AJ83" s="885"/>
      <c r="AK83" s="992"/>
      <c r="AL83" s="885"/>
      <c r="AO83" s="758" t="e" cm="1">
        <f t="array" aca="1" ref="AO83" ca="1">_xlfn.TEXTJOIN("",TRUE,IFERROR((MID(U83,ROW(INDIRECT("1:"&amp;LEN(U83))),1)*1),""))</f>
        <v>#NAME?</v>
      </c>
      <c r="AP83" s="758" t="e">
        <f t="shared" ca="1" si="2"/>
        <v>#NAME?</v>
      </c>
      <c r="AQ83" s="293" t="e">
        <f t="shared" ca="1" si="3"/>
        <v>#NAME?</v>
      </c>
      <c r="AR83" s="294" t="e">
        <f ca="1">IF(AQ83=0,"",
IF(SUM($AQ$28:AQ83)=1,AS83,
IF($AQ$128&gt;SUM($AQ$28:AQ83),_xlfn.CONCAT(", ",AS83),
IF($AQ$128=SUM($AQ$28:AQ83),_xlfn.CONCAT(" y ",AS83)))))</f>
        <v>#NAME?</v>
      </c>
      <c r="AS83" s="89" t="s">
        <v>5196</v>
      </c>
      <c r="AT83" s="759" t="e" cm="1">
        <f t="array" aca="1" ref="AT83" ca="1">_xlfn.TEXTJOIN("",TRUE,IFERROR((MID(Y83,ROW(INDIRECT("1:"&amp;LEN(Y83))),1)*1),""))</f>
        <v>#NAME?</v>
      </c>
      <c r="AU83" s="759" t="e">
        <f t="shared" ca="1" si="9"/>
        <v>#NAME?</v>
      </c>
      <c r="AV83" s="293" t="e">
        <f t="shared" ca="1" si="4"/>
        <v>#NAME?</v>
      </c>
      <c r="AW83" s="294" t="e">
        <f ca="1">IF(AV83=0,"",
IF(SUM($AV$28:AV83)=1,AX83,
IF($AV$128&gt;SUM($AV$28:AV83),_xlfn.CONCAT(", ",AX83),
IF($AV$128=SUM($AV$28:AV83),_xlfn.CONCAT(" y ",AX83)))))</f>
        <v>#NAME?</v>
      </c>
      <c r="AX83" s="89" t="s">
        <v>5196</v>
      </c>
      <c r="AY83" s="760" t="e" cm="1">
        <f t="array" aca="1" ref="AY83" ca="1">_xlfn.TEXTJOIN("",TRUE,IFERROR((MID(AH83,ROW(INDIRECT("1:"&amp;LEN(AH83))),1)*1),""))</f>
        <v>#NAME?</v>
      </c>
      <c r="AZ83" s="760" t="e">
        <f t="shared" ca="1" si="10"/>
        <v>#NAME?</v>
      </c>
      <c r="BA83" s="293" t="e">
        <f t="shared" ca="1" si="5"/>
        <v>#NAME?</v>
      </c>
      <c r="BB83" s="294" t="e">
        <f ca="1">IF(BA83=0,"",
IF(SUM($BA$28:BA83)=1,BC83,
IF($BA$128&gt;SUM($BA$28:BA83),_xlfn.CONCAT(", ",BC83),
IF($BA$128=SUM($BA$28:BA83),_xlfn.CONCAT(" y ",BC83)))))</f>
        <v>#NAME?</v>
      </c>
      <c r="BC83" s="89" t="s">
        <v>5196</v>
      </c>
      <c r="BD83" s="763">
        <f t="shared" si="11"/>
        <v>0</v>
      </c>
      <c r="BE83" s="765">
        <f t="shared" si="8"/>
        <v>0</v>
      </c>
      <c r="BF83" s="293">
        <f t="shared" si="6"/>
        <v>0</v>
      </c>
      <c r="BG83" s="294" t="str">
        <f>IF(BF83=0,"",
IF(SUM($BF$28:BF83)=1,BH83,
IF($BF$128&gt;SUM($BF$28:BF83),_xlfn.CONCAT(", ",BH83),
IF($BF$128=SUM($BF$28:BF83),_xlfn.CONCAT(" y ",BH83)))))</f>
        <v/>
      </c>
      <c r="BH83" s="89" t="s">
        <v>5196</v>
      </c>
    </row>
    <row r="84" spans="1:60" ht="15" customHeight="1">
      <c r="A84" s="57"/>
      <c r="B84" s="11"/>
      <c r="C84" s="89" t="s">
        <v>5197</v>
      </c>
      <c r="D84" s="1020" t="str">
        <f>IF(CNGE_2025_M1_Secc5_Sub3!D124="","",CNGE_2025_M1_Secc5_Sub3!D124)</f>
        <v/>
      </c>
      <c r="E84" s="889"/>
      <c r="F84" s="889"/>
      <c r="G84" s="890"/>
      <c r="H84" s="1021" t="str">
        <f>IF(CNGE_2025_M1_Secc5_Sub3!H124="","",CNGE_2025_M1_Secc5_Sub3!H124)</f>
        <v/>
      </c>
      <c r="I84" s="890"/>
      <c r="J84" s="992"/>
      <c r="K84" s="884"/>
      <c r="L84" s="885"/>
      <c r="M84" s="1021" t="str">
        <f>IF(O84="","",VLOOKUP(O84,Presentación!$AL$3:$AN$574,2,FALSE))</f>
        <v/>
      </c>
      <c r="N84" s="890"/>
      <c r="O84" s="991"/>
      <c r="P84" s="884"/>
      <c r="Q84" s="885"/>
      <c r="R84" s="991"/>
      <c r="S84" s="884"/>
      <c r="T84" s="885"/>
      <c r="U84" s="992"/>
      <c r="V84" s="884"/>
      <c r="W84" s="885"/>
      <c r="X84" s="30" t="s">
        <v>9144</v>
      </c>
      <c r="Y84" s="992"/>
      <c r="Z84" s="884"/>
      <c r="AA84" s="885"/>
      <c r="AB84" s="992"/>
      <c r="AC84" s="884"/>
      <c r="AD84" s="885"/>
      <c r="AE84" s="992"/>
      <c r="AF84" s="884"/>
      <c r="AG84" s="885"/>
      <c r="AH84" s="992"/>
      <c r="AI84" s="884"/>
      <c r="AJ84" s="885"/>
      <c r="AK84" s="992"/>
      <c r="AL84" s="885"/>
      <c r="AO84" s="758" t="e" cm="1">
        <f t="array" aca="1" ref="AO84" ca="1">_xlfn.TEXTJOIN("",TRUE,IFERROR((MID(U84,ROW(INDIRECT("1:"&amp;LEN(U84))),1)*1),""))</f>
        <v>#NAME?</v>
      </c>
      <c r="AP84" s="758" t="e">
        <f t="shared" ca="1" si="2"/>
        <v>#NAME?</v>
      </c>
      <c r="AQ84" s="293" t="e">
        <f t="shared" ca="1" si="3"/>
        <v>#NAME?</v>
      </c>
      <c r="AR84" s="294" t="e">
        <f ca="1">IF(AQ84=0,"",
IF(SUM($AQ$28:AQ84)=1,AS84,
IF($AQ$128&gt;SUM($AQ$28:AQ84),_xlfn.CONCAT(", ",AS84),
IF($AQ$128=SUM($AQ$28:AQ84),_xlfn.CONCAT(" y ",AS84)))))</f>
        <v>#NAME?</v>
      </c>
      <c r="AS84" s="89" t="s">
        <v>5198</v>
      </c>
      <c r="AT84" s="759" t="e" cm="1">
        <f t="array" aca="1" ref="AT84" ca="1">_xlfn.TEXTJOIN("",TRUE,IFERROR((MID(Y84,ROW(INDIRECT("1:"&amp;LEN(Y84))),1)*1),""))</f>
        <v>#NAME?</v>
      </c>
      <c r="AU84" s="759" t="e">
        <f t="shared" ca="1" si="9"/>
        <v>#NAME?</v>
      </c>
      <c r="AV84" s="293" t="e">
        <f t="shared" ca="1" si="4"/>
        <v>#NAME?</v>
      </c>
      <c r="AW84" s="294" t="e">
        <f ca="1">IF(AV84=0,"",
IF(SUM($AV$28:AV84)=1,AX84,
IF($AV$128&gt;SUM($AV$28:AV84),_xlfn.CONCAT(", ",AX84),
IF($AV$128=SUM($AV$28:AV84),_xlfn.CONCAT(" y ",AX84)))))</f>
        <v>#NAME?</v>
      </c>
      <c r="AX84" s="89" t="s">
        <v>5198</v>
      </c>
      <c r="AY84" s="760" t="e" cm="1">
        <f t="array" aca="1" ref="AY84" ca="1">_xlfn.TEXTJOIN("",TRUE,IFERROR((MID(AH84,ROW(INDIRECT("1:"&amp;LEN(AH84))),1)*1),""))</f>
        <v>#NAME?</v>
      </c>
      <c r="AZ84" s="760" t="e">
        <f t="shared" ca="1" si="10"/>
        <v>#NAME?</v>
      </c>
      <c r="BA84" s="293" t="e">
        <f t="shared" ca="1" si="5"/>
        <v>#NAME?</v>
      </c>
      <c r="BB84" s="294" t="e">
        <f ca="1">IF(BA84=0,"",
IF(SUM($BA$28:BA84)=1,BC84,
IF($BA$128&gt;SUM($BA$28:BA84),_xlfn.CONCAT(", ",BC84),
IF($BA$128=SUM($BA$28:BA84),_xlfn.CONCAT(" y ",BC84)))))</f>
        <v>#NAME?</v>
      </c>
      <c r="BC84" s="89" t="s">
        <v>5198</v>
      </c>
      <c r="BD84" s="763">
        <f t="shared" si="11"/>
        <v>0</v>
      </c>
      <c r="BE84" s="765">
        <f t="shared" si="8"/>
        <v>0</v>
      </c>
      <c r="BF84" s="293">
        <f t="shared" si="6"/>
        <v>0</v>
      </c>
      <c r="BG84" s="294" t="str">
        <f>IF(BF84=0,"",
IF(SUM($BF$28:BF84)=1,BH84,
IF($BF$128&gt;SUM($BF$28:BF84),_xlfn.CONCAT(", ",BH84),
IF($BF$128=SUM($BF$28:BF84),_xlfn.CONCAT(" y ",BH84)))))</f>
        <v/>
      </c>
      <c r="BH84" s="89" t="s">
        <v>5198</v>
      </c>
    </row>
    <row r="85" spans="1:60" ht="15" customHeight="1">
      <c r="A85" s="57"/>
      <c r="B85" s="11"/>
      <c r="C85" s="89" t="s">
        <v>5199</v>
      </c>
      <c r="D85" s="1020" t="str">
        <f>IF(CNGE_2025_M1_Secc5_Sub3!D125="","",CNGE_2025_M1_Secc5_Sub3!D125)</f>
        <v/>
      </c>
      <c r="E85" s="889"/>
      <c r="F85" s="889"/>
      <c r="G85" s="890"/>
      <c r="H85" s="1021" t="str">
        <f>IF(CNGE_2025_M1_Secc5_Sub3!H125="","",CNGE_2025_M1_Secc5_Sub3!H125)</f>
        <v/>
      </c>
      <c r="I85" s="890"/>
      <c r="J85" s="992"/>
      <c r="K85" s="884"/>
      <c r="L85" s="885"/>
      <c r="M85" s="1021" t="str">
        <f>IF(O85="","",VLOOKUP(O85,Presentación!$AL$3:$AN$574,2,FALSE))</f>
        <v/>
      </c>
      <c r="N85" s="890"/>
      <c r="O85" s="991"/>
      <c r="P85" s="884"/>
      <c r="Q85" s="885"/>
      <c r="R85" s="991"/>
      <c r="S85" s="884"/>
      <c r="T85" s="885"/>
      <c r="U85" s="992"/>
      <c r="V85" s="884"/>
      <c r="W85" s="885"/>
      <c r="X85" s="30" t="s">
        <v>9144</v>
      </c>
      <c r="Y85" s="992"/>
      <c r="Z85" s="884"/>
      <c r="AA85" s="885"/>
      <c r="AB85" s="992"/>
      <c r="AC85" s="884"/>
      <c r="AD85" s="885"/>
      <c r="AE85" s="992"/>
      <c r="AF85" s="884"/>
      <c r="AG85" s="885"/>
      <c r="AH85" s="992"/>
      <c r="AI85" s="884"/>
      <c r="AJ85" s="885"/>
      <c r="AK85" s="992"/>
      <c r="AL85" s="885"/>
      <c r="AO85" s="758" t="e" cm="1">
        <f t="array" aca="1" ref="AO85" ca="1">_xlfn.TEXTJOIN("",TRUE,IFERROR((MID(U85,ROW(INDIRECT("1:"&amp;LEN(U85))),1)*1),""))</f>
        <v>#NAME?</v>
      </c>
      <c r="AP85" s="758" t="e">
        <f t="shared" ca="1" si="2"/>
        <v>#NAME?</v>
      </c>
      <c r="AQ85" s="293" t="e">
        <f t="shared" ca="1" si="3"/>
        <v>#NAME?</v>
      </c>
      <c r="AR85" s="294" t="e">
        <f ca="1">IF(AQ85=0,"",
IF(SUM($AQ$28:AQ85)=1,AS85,
IF($AQ$128&gt;SUM($AQ$28:AQ85),_xlfn.CONCAT(", ",AS85),
IF($AQ$128=SUM($AQ$28:AQ85),_xlfn.CONCAT(" y ",AS85)))))</f>
        <v>#NAME?</v>
      </c>
      <c r="AS85" s="89" t="s">
        <v>5200</v>
      </c>
      <c r="AT85" s="759" t="e" cm="1">
        <f t="array" aca="1" ref="AT85" ca="1">_xlfn.TEXTJOIN("",TRUE,IFERROR((MID(Y85,ROW(INDIRECT("1:"&amp;LEN(Y85))),1)*1),""))</f>
        <v>#NAME?</v>
      </c>
      <c r="AU85" s="759" t="e">
        <f t="shared" ca="1" si="9"/>
        <v>#NAME?</v>
      </c>
      <c r="AV85" s="293" t="e">
        <f t="shared" ca="1" si="4"/>
        <v>#NAME?</v>
      </c>
      <c r="AW85" s="294" t="e">
        <f ca="1">IF(AV85=0,"",
IF(SUM($AV$28:AV85)=1,AX85,
IF($AV$128&gt;SUM($AV$28:AV85),_xlfn.CONCAT(", ",AX85),
IF($AV$128=SUM($AV$28:AV85),_xlfn.CONCAT(" y ",AX85)))))</f>
        <v>#NAME?</v>
      </c>
      <c r="AX85" s="89" t="s">
        <v>5200</v>
      </c>
      <c r="AY85" s="760" t="e" cm="1">
        <f t="array" aca="1" ref="AY85" ca="1">_xlfn.TEXTJOIN("",TRUE,IFERROR((MID(AH85,ROW(INDIRECT("1:"&amp;LEN(AH85))),1)*1),""))</f>
        <v>#NAME?</v>
      </c>
      <c r="AZ85" s="760" t="e">
        <f t="shared" ca="1" si="10"/>
        <v>#NAME?</v>
      </c>
      <c r="BA85" s="293" t="e">
        <f t="shared" ca="1" si="5"/>
        <v>#NAME?</v>
      </c>
      <c r="BB85" s="294" t="e">
        <f ca="1">IF(BA85=0,"",
IF(SUM($BA$28:BA85)=1,BC85,
IF($BA$128&gt;SUM($BA$28:BA85),_xlfn.CONCAT(", ",BC85),
IF($BA$128=SUM($BA$28:BA85),_xlfn.CONCAT(" y ",BC85)))))</f>
        <v>#NAME?</v>
      </c>
      <c r="BC85" s="89" t="s">
        <v>5200</v>
      </c>
      <c r="BD85" s="763">
        <f t="shared" si="11"/>
        <v>0</v>
      </c>
      <c r="BE85" s="765">
        <f t="shared" si="8"/>
        <v>0</v>
      </c>
      <c r="BF85" s="293">
        <f t="shared" si="6"/>
        <v>0</v>
      </c>
      <c r="BG85" s="294" t="str">
        <f>IF(BF85=0,"",
IF(SUM($BF$28:BF85)=1,BH85,
IF($BF$128&gt;SUM($BF$28:BF85),_xlfn.CONCAT(", ",BH85),
IF($BF$128=SUM($BF$28:BF85),_xlfn.CONCAT(" y ",BH85)))))</f>
        <v/>
      </c>
      <c r="BH85" s="89" t="s">
        <v>5200</v>
      </c>
    </row>
    <row r="86" spans="1:60" ht="15" customHeight="1">
      <c r="A86" s="57"/>
      <c r="B86" s="11"/>
      <c r="C86" s="89" t="s">
        <v>5201</v>
      </c>
      <c r="D86" s="1020" t="str">
        <f>IF(CNGE_2025_M1_Secc5_Sub3!D126="","",CNGE_2025_M1_Secc5_Sub3!D126)</f>
        <v/>
      </c>
      <c r="E86" s="889"/>
      <c r="F86" s="889"/>
      <c r="G86" s="890"/>
      <c r="H86" s="1021" t="str">
        <f>IF(CNGE_2025_M1_Secc5_Sub3!H126="","",CNGE_2025_M1_Secc5_Sub3!H126)</f>
        <v/>
      </c>
      <c r="I86" s="890"/>
      <c r="J86" s="992"/>
      <c r="K86" s="884"/>
      <c r="L86" s="885"/>
      <c r="M86" s="1021" t="str">
        <f>IF(O86="","",VLOOKUP(O86,Presentación!$AL$3:$AN$574,2,FALSE))</f>
        <v/>
      </c>
      <c r="N86" s="890"/>
      <c r="O86" s="991"/>
      <c r="P86" s="884"/>
      <c r="Q86" s="885"/>
      <c r="R86" s="991"/>
      <c r="S86" s="884"/>
      <c r="T86" s="885"/>
      <c r="U86" s="992"/>
      <c r="V86" s="884"/>
      <c r="W86" s="885"/>
      <c r="X86" s="30" t="s">
        <v>9144</v>
      </c>
      <c r="Y86" s="992"/>
      <c r="Z86" s="884"/>
      <c r="AA86" s="885"/>
      <c r="AB86" s="992"/>
      <c r="AC86" s="884"/>
      <c r="AD86" s="885"/>
      <c r="AE86" s="992"/>
      <c r="AF86" s="884"/>
      <c r="AG86" s="885"/>
      <c r="AH86" s="992"/>
      <c r="AI86" s="884"/>
      <c r="AJ86" s="885"/>
      <c r="AK86" s="992"/>
      <c r="AL86" s="885"/>
      <c r="AO86" s="758" t="e" cm="1">
        <f t="array" aca="1" ref="AO86" ca="1">_xlfn.TEXTJOIN("",TRUE,IFERROR((MID(U86,ROW(INDIRECT("1:"&amp;LEN(U86))),1)*1),""))</f>
        <v>#NAME?</v>
      </c>
      <c r="AP86" s="758" t="e">
        <f t="shared" ca="1" si="2"/>
        <v>#NAME?</v>
      </c>
      <c r="AQ86" s="293" t="e">
        <f t="shared" ca="1" si="3"/>
        <v>#NAME?</v>
      </c>
      <c r="AR86" s="294" t="e">
        <f ca="1">IF(AQ86=0,"",
IF(SUM($AQ$28:AQ86)=1,AS86,
IF($AQ$128&gt;SUM($AQ$28:AQ86),_xlfn.CONCAT(", ",AS86),
IF($AQ$128=SUM($AQ$28:AQ86),_xlfn.CONCAT(" y ",AS86)))))</f>
        <v>#NAME?</v>
      </c>
      <c r="AS86" s="89" t="s">
        <v>5202</v>
      </c>
      <c r="AT86" s="759" t="e" cm="1">
        <f t="array" aca="1" ref="AT86" ca="1">_xlfn.TEXTJOIN("",TRUE,IFERROR((MID(Y86,ROW(INDIRECT("1:"&amp;LEN(Y86))),1)*1),""))</f>
        <v>#NAME?</v>
      </c>
      <c r="AU86" s="759" t="e">
        <f t="shared" ca="1" si="9"/>
        <v>#NAME?</v>
      </c>
      <c r="AV86" s="293" t="e">
        <f t="shared" ca="1" si="4"/>
        <v>#NAME?</v>
      </c>
      <c r="AW86" s="294" t="e">
        <f ca="1">IF(AV86=0,"",
IF(SUM($AV$28:AV86)=1,AX86,
IF($AV$128&gt;SUM($AV$28:AV86),_xlfn.CONCAT(", ",AX86),
IF($AV$128=SUM($AV$28:AV86),_xlfn.CONCAT(" y ",AX86)))))</f>
        <v>#NAME?</v>
      </c>
      <c r="AX86" s="89" t="s">
        <v>5202</v>
      </c>
      <c r="AY86" s="760" t="e" cm="1">
        <f t="array" aca="1" ref="AY86" ca="1">_xlfn.TEXTJOIN("",TRUE,IFERROR((MID(AH86,ROW(INDIRECT("1:"&amp;LEN(AH86))),1)*1),""))</f>
        <v>#NAME?</v>
      </c>
      <c r="AZ86" s="760" t="e">
        <f t="shared" ca="1" si="10"/>
        <v>#NAME?</v>
      </c>
      <c r="BA86" s="293" t="e">
        <f t="shared" ca="1" si="5"/>
        <v>#NAME?</v>
      </c>
      <c r="BB86" s="294" t="e">
        <f ca="1">IF(BA86=0,"",
IF(SUM($BA$28:BA86)=1,BC86,
IF($BA$128&gt;SUM($BA$28:BA86),_xlfn.CONCAT(", ",BC86),
IF($BA$128=SUM($BA$28:BA86),_xlfn.CONCAT(" y ",BC86)))))</f>
        <v>#NAME?</v>
      </c>
      <c r="BC86" s="89" t="s">
        <v>5202</v>
      </c>
      <c r="BD86" s="763">
        <f t="shared" si="11"/>
        <v>0</v>
      </c>
      <c r="BE86" s="765">
        <f t="shared" si="8"/>
        <v>0</v>
      </c>
      <c r="BF86" s="293">
        <f t="shared" si="6"/>
        <v>0</v>
      </c>
      <c r="BG86" s="294" t="str">
        <f>IF(BF86=0,"",
IF(SUM($BF$28:BF86)=1,BH86,
IF($BF$128&gt;SUM($BF$28:BF86),_xlfn.CONCAT(", ",BH86),
IF($BF$128=SUM($BF$28:BF86),_xlfn.CONCAT(" y ",BH86)))))</f>
        <v/>
      </c>
      <c r="BH86" s="89" t="s">
        <v>5202</v>
      </c>
    </row>
    <row r="87" spans="1:60" ht="15" customHeight="1">
      <c r="A87" s="57"/>
      <c r="B87" s="11"/>
      <c r="C87" s="89" t="s">
        <v>5203</v>
      </c>
      <c r="D87" s="1020" t="str">
        <f>IF(CNGE_2025_M1_Secc5_Sub3!D127="","",CNGE_2025_M1_Secc5_Sub3!D127)</f>
        <v/>
      </c>
      <c r="E87" s="889"/>
      <c r="F87" s="889"/>
      <c r="G87" s="890"/>
      <c r="H87" s="1021" t="str">
        <f>IF(CNGE_2025_M1_Secc5_Sub3!H127="","",CNGE_2025_M1_Secc5_Sub3!H127)</f>
        <v/>
      </c>
      <c r="I87" s="890"/>
      <c r="J87" s="992"/>
      <c r="K87" s="884"/>
      <c r="L87" s="885"/>
      <c r="M87" s="1021" t="str">
        <f>IF(O87="","",VLOOKUP(O87,Presentación!$AL$3:$AN$574,2,FALSE))</f>
        <v/>
      </c>
      <c r="N87" s="890"/>
      <c r="O87" s="991"/>
      <c r="P87" s="884"/>
      <c r="Q87" s="885"/>
      <c r="R87" s="991"/>
      <c r="S87" s="884"/>
      <c r="T87" s="885"/>
      <c r="U87" s="992"/>
      <c r="V87" s="884"/>
      <c r="W87" s="885"/>
      <c r="X87" s="30" t="s">
        <v>9144</v>
      </c>
      <c r="Y87" s="992"/>
      <c r="Z87" s="884"/>
      <c r="AA87" s="885"/>
      <c r="AB87" s="992"/>
      <c r="AC87" s="884"/>
      <c r="AD87" s="885"/>
      <c r="AE87" s="992"/>
      <c r="AF87" s="884"/>
      <c r="AG87" s="885"/>
      <c r="AH87" s="992"/>
      <c r="AI87" s="884"/>
      <c r="AJ87" s="885"/>
      <c r="AK87" s="992"/>
      <c r="AL87" s="885"/>
      <c r="AO87" s="758" t="e" cm="1">
        <f t="array" aca="1" ref="AO87" ca="1">_xlfn.TEXTJOIN("",TRUE,IFERROR((MID(U87,ROW(INDIRECT("1:"&amp;LEN(U87))),1)*1),""))</f>
        <v>#NAME?</v>
      </c>
      <c r="AP87" s="758" t="e">
        <f t="shared" ca="1" si="2"/>
        <v>#NAME?</v>
      </c>
      <c r="AQ87" s="293" t="e">
        <f t="shared" ca="1" si="3"/>
        <v>#NAME?</v>
      </c>
      <c r="AR87" s="294" t="e">
        <f ca="1">IF(AQ87=0,"",
IF(SUM($AQ$28:AQ87)=1,AS87,
IF($AQ$128&gt;SUM($AQ$28:AQ87),_xlfn.CONCAT(", ",AS87),
IF($AQ$128=SUM($AQ$28:AQ87),_xlfn.CONCAT(" y ",AS87)))))</f>
        <v>#NAME?</v>
      </c>
      <c r="AS87" s="89" t="s">
        <v>5204</v>
      </c>
      <c r="AT87" s="759" t="e" cm="1">
        <f t="array" aca="1" ref="AT87" ca="1">_xlfn.TEXTJOIN("",TRUE,IFERROR((MID(Y87,ROW(INDIRECT("1:"&amp;LEN(Y87))),1)*1),""))</f>
        <v>#NAME?</v>
      </c>
      <c r="AU87" s="759" t="e">
        <f t="shared" ca="1" si="9"/>
        <v>#NAME?</v>
      </c>
      <c r="AV87" s="293" t="e">
        <f t="shared" ca="1" si="4"/>
        <v>#NAME?</v>
      </c>
      <c r="AW87" s="294" t="e">
        <f ca="1">IF(AV87=0,"",
IF(SUM($AV$28:AV87)=1,AX87,
IF($AV$128&gt;SUM($AV$28:AV87),_xlfn.CONCAT(", ",AX87),
IF($AV$128=SUM($AV$28:AV87),_xlfn.CONCAT(" y ",AX87)))))</f>
        <v>#NAME?</v>
      </c>
      <c r="AX87" s="89" t="s">
        <v>5204</v>
      </c>
      <c r="AY87" s="760" t="e" cm="1">
        <f t="array" aca="1" ref="AY87" ca="1">_xlfn.TEXTJOIN("",TRUE,IFERROR((MID(AH87,ROW(INDIRECT("1:"&amp;LEN(AH87))),1)*1),""))</f>
        <v>#NAME?</v>
      </c>
      <c r="AZ87" s="760" t="e">
        <f t="shared" ca="1" si="10"/>
        <v>#NAME?</v>
      </c>
      <c r="BA87" s="293" t="e">
        <f t="shared" ca="1" si="5"/>
        <v>#NAME?</v>
      </c>
      <c r="BB87" s="294" t="e">
        <f ca="1">IF(BA87=0,"",
IF(SUM($BA$28:BA87)=1,BC87,
IF($BA$128&gt;SUM($BA$28:BA87),_xlfn.CONCAT(", ",BC87),
IF($BA$128=SUM($BA$28:BA87),_xlfn.CONCAT(" y ",BC87)))))</f>
        <v>#NAME?</v>
      </c>
      <c r="BC87" s="89" t="s">
        <v>5204</v>
      </c>
      <c r="BD87" s="763">
        <f t="shared" si="11"/>
        <v>0</v>
      </c>
      <c r="BE87" s="765">
        <f t="shared" si="8"/>
        <v>0</v>
      </c>
      <c r="BF87" s="293">
        <f t="shared" si="6"/>
        <v>0</v>
      </c>
      <c r="BG87" s="294" t="str">
        <f>IF(BF87=0,"",
IF(SUM($BF$28:BF87)=1,BH87,
IF($BF$128&gt;SUM($BF$28:BF87),_xlfn.CONCAT(", ",BH87),
IF($BF$128=SUM($BF$28:BF87),_xlfn.CONCAT(" y ",BH87)))))</f>
        <v/>
      </c>
      <c r="BH87" s="89" t="s">
        <v>5204</v>
      </c>
    </row>
    <row r="88" spans="1:60" ht="15" customHeight="1">
      <c r="A88" s="57"/>
      <c r="B88" s="11"/>
      <c r="C88" s="89" t="s">
        <v>5205</v>
      </c>
      <c r="D88" s="1020" t="str">
        <f>IF(CNGE_2025_M1_Secc5_Sub3!D128="","",CNGE_2025_M1_Secc5_Sub3!D128)</f>
        <v/>
      </c>
      <c r="E88" s="889"/>
      <c r="F88" s="889"/>
      <c r="G88" s="890"/>
      <c r="H88" s="1021" t="str">
        <f>IF(CNGE_2025_M1_Secc5_Sub3!H128="","",CNGE_2025_M1_Secc5_Sub3!H128)</f>
        <v/>
      </c>
      <c r="I88" s="890"/>
      <c r="J88" s="992"/>
      <c r="K88" s="884"/>
      <c r="L88" s="885"/>
      <c r="M88" s="1021" t="str">
        <f>IF(O88="","",VLOOKUP(O88,Presentación!$AL$3:$AN$574,2,FALSE))</f>
        <v/>
      </c>
      <c r="N88" s="890"/>
      <c r="O88" s="991"/>
      <c r="P88" s="884"/>
      <c r="Q88" s="885"/>
      <c r="R88" s="991"/>
      <c r="S88" s="884"/>
      <c r="T88" s="885"/>
      <c r="U88" s="992"/>
      <c r="V88" s="884"/>
      <c r="W88" s="885"/>
      <c r="X88" s="30" t="s">
        <v>9144</v>
      </c>
      <c r="Y88" s="992"/>
      <c r="Z88" s="884"/>
      <c r="AA88" s="885"/>
      <c r="AB88" s="992"/>
      <c r="AC88" s="884"/>
      <c r="AD88" s="885"/>
      <c r="AE88" s="992"/>
      <c r="AF88" s="884"/>
      <c r="AG88" s="885"/>
      <c r="AH88" s="992"/>
      <c r="AI88" s="884"/>
      <c r="AJ88" s="885"/>
      <c r="AK88" s="992"/>
      <c r="AL88" s="885"/>
      <c r="AO88" s="758" t="e" cm="1">
        <f t="array" aca="1" ref="AO88" ca="1">_xlfn.TEXTJOIN("",TRUE,IFERROR((MID(U88,ROW(INDIRECT("1:"&amp;LEN(U88))),1)*1),""))</f>
        <v>#NAME?</v>
      </c>
      <c r="AP88" s="758" t="e">
        <f t="shared" ca="1" si="2"/>
        <v>#NAME?</v>
      </c>
      <c r="AQ88" s="293" t="e">
        <f t="shared" ca="1" si="3"/>
        <v>#NAME?</v>
      </c>
      <c r="AR88" s="294" t="e">
        <f ca="1">IF(AQ88=0,"",
IF(SUM($AQ$28:AQ88)=1,AS88,
IF($AQ$128&gt;SUM($AQ$28:AQ88),_xlfn.CONCAT(", ",AS88),
IF($AQ$128=SUM($AQ$28:AQ88),_xlfn.CONCAT(" y ",AS88)))))</f>
        <v>#NAME?</v>
      </c>
      <c r="AS88" s="89" t="s">
        <v>5206</v>
      </c>
      <c r="AT88" s="759" t="e" cm="1">
        <f t="array" aca="1" ref="AT88" ca="1">_xlfn.TEXTJOIN("",TRUE,IFERROR((MID(Y88,ROW(INDIRECT("1:"&amp;LEN(Y88))),1)*1),""))</f>
        <v>#NAME?</v>
      </c>
      <c r="AU88" s="759" t="e">
        <f t="shared" ca="1" si="9"/>
        <v>#NAME?</v>
      </c>
      <c r="AV88" s="293" t="e">
        <f t="shared" ca="1" si="4"/>
        <v>#NAME?</v>
      </c>
      <c r="AW88" s="294" t="e">
        <f ca="1">IF(AV88=0,"",
IF(SUM($AV$28:AV88)=1,AX88,
IF($AV$128&gt;SUM($AV$28:AV88),_xlfn.CONCAT(", ",AX88),
IF($AV$128=SUM($AV$28:AV88),_xlfn.CONCAT(" y ",AX88)))))</f>
        <v>#NAME?</v>
      </c>
      <c r="AX88" s="89" t="s">
        <v>5206</v>
      </c>
      <c r="AY88" s="760" t="e" cm="1">
        <f t="array" aca="1" ref="AY88" ca="1">_xlfn.TEXTJOIN("",TRUE,IFERROR((MID(AH88,ROW(INDIRECT("1:"&amp;LEN(AH88))),1)*1),""))</f>
        <v>#NAME?</v>
      </c>
      <c r="AZ88" s="760" t="e">
        <f t="shared" ca="1" si="10"/>
        <v>#NAME?</v>
      </c>
      <c r="BA88" s="293" t="e">
        <f t="shared" ca="1" si="5"/>
        <v>#NAME?</v>
      </c>
      <c r="BB88" s="294" t="e">
        <f ca="1">IF(BA88=0,"",
IF(SUM($BA$28:BA88)=1,BC88,
IF($BA$128&gt;SUM($BA$28:BA88),_xlfn.CONCAT(", ",BC88),
IF($BA$128=SUM($BA$28:BA88),_xlfn.CONCAT(" y ",BC88)))))</f>
        <v>#NAME?</v>
      </c>
      <c r="BC88" s="89" t="s">
        <v>5206</v>
      </c>
      <c r="BD88" s="763">
        <f t="shared" si="11"/>
        <v>0</v>
      </c>
      <c r="BE88" s="765">
        <f t="shared" si="8"/>
        <v>0</v>
      </c>
      <c r="BF88" s="293">
        <f t="shared" si="6"/>
        <v>0</v>
      </c>
      <c r="BG88" s="294" t="str">
        <f>IF(BF88=0,"",
IF(SUM($BF$28:BF88)=1,BH88,
IF($BF$128&gt;SUM($BF$28:BF88),_xlfn.CONCAT(", ",BH88),
IF($BF$128=SUM($BF$28:BF88),_xlfn.CONCAT(" y ",BH88)))))</f>
        <v/>
      </c>
      <c r="BH88" s="89" t="s">
        <v>5206</v>
      </c>
    </row>
    <row r="89" spans="1:60" ht="15" customHeight="1">
      <c r="A89" s="57"/>
      <c r="B89" s="11"/>
      <c r="C89" s="89" t="s">
        <v>5207</v>
      </c>
      <c r="D89" s="1020" t="str">
        <f>IF(CNGE_2025_M1_Secc5_Sub3!D129="","",CNGE_2025_M1_Secc5_Sub3!D129)</f>
        <v/>
      </c>
      <c r="E89" s="889"/>
      <c r="F89" s="889"/>
      <c r="G89" s="890"/>
      <c r="H89" s="1021" t="str">
        <f>IF(CNGE_2025_M1_Secc5_Sub3!H129="","",CNGE_2025_M1_Secc5_Sub3!H129)</f>
        <v/>
      </c>
      <c r="I89" s="890"/>
      <c r="J89" s="992"/>
      <c r="K89" s="884"/>
      <c r="L89" s="885"/>
      <c r="M89" s="1021" t="str">
        <f>IF(O89="","",VLOOKUP(O89,Presentación!$AL$3:$AN$574,2,FALSE))</f>
        <v/>
      </c>
      <c r="N89" s="890"/>
      <c r="O89" s="991"/>
      <c r="P89" s="884"/>
      <c r="Q89" s="885"/>
      <c r="R89" s="991"/>
      <c r="S89" s="884"/>
      <c r="T89" s="885"/>
      <c r="U89" s="992"/>
      <c r="V89" s="884"/>
      <c r="W89" s="885"/>
      <c r="X89" s="30" t="s">
        <v>9144</v>
      </c>
      <c r="Y89" s="992"/>
      <c r="Z89" s="884"/>
      <c r="AA89" s="885"/>
      <c r="AB89" s="992"/>
      <c r="AC89" s="884"/>
      <c r="AD89" s="885"/>
      <c r="AE89" s="992"/>
      <c r="AF89" s="884"/>
      <c r="AG89" s="885"/>
      <c r="AH89" s="992"/>
      <c r="AI89" s="884"/>
      <c r="AJ89" s="885"/>
      <c r="AK89" s="992"/>
      <c r="AL89" s="885"/>
      <c r="AO89" s="758" t="e" cm="1">
        <f t="array" aca="1" ref="AO89" ca="1">_xlfn.TEXTJOIN("",TRUE,IFERROR((MID(U89,ROW(INDIRECT("1:"&amp;LEN(U89))),1)*1),""))</f>
        <v>#NAME?</v>
      </c>
      <c r="AP89" s="758" t="e">
        <f t="shared" ca="1" si="2"/>
        <v>#NAME?</v>
      </c>
      <c r="AQ89" s="293" t="e">
        <f t="shared" ca="1" si="3"/>
        <v>#NAME?</v>
      </c>
      <c r="AR89" s="294" t="e">
        <f ca="1">IF(AQ89=0,"",
IF(SUM($AQ$28:AQ89)=1,AS89,
IF($AQ$128&gt;SUM($AQ$28:AQ89),_xlfn.CONCAT(", ",AS89),
IF($AQ$128=SUM($AQ$28:AQ89),_xlfn.CONCAT(" y ",AS89)))))</f>
        <v>#NAME?</v>
      </c>
      <c r="AS89" s="89" t="s">
        <v>5208</v>
      </c>
      <c r="AT89" s="759" t="e" cm="1">
        <f t="array" aca="1" ref="AT89" ca="1">_xlfn.TEXTJOIN("",TRUE,IFERROR((MID(Y89,ROW(INDIRECT("1:"&amp;LEN(Y89))),1)*1),""))</f>
        <v>#NAME?</v>
      </c>
      <c r="AU89" s="759" t="e">
        <f t="shared" ca="1" si="9"/>
        <v>#NAME?</v>
      </c>
      <c r="AV89" s="293" t="e">
        <f t="shared" ca="1" si="4"/>
        <v>#NAME?</v>
      </c>
      <c r="AW89" s="294" t="e">
        <f ca="1">IF(AV89=0,"",
IF(SUM($AV$28:AV89)=1,AX89,
IF($AV$128&gt;SUM($AV$28:AV89),_xlfn.CONCAT(", ",AX89),
IF($AV$128=SUM($AV$28:AV89),_xlfn.CONCAT(" y ",AX89)))))</f>
        <v>#NAME?</v>
      </c>
      <c r="AX89" s="89" t="s">
        <v>5208</v>
      </c>
      <c r="AY89" s="760" t="e" cm="1">
        <f t="array" aca="1" ref="AY89" ca="1">_xlfn.TEXTJOIN("",TRUE,IFERROR((MID(AH89,ROW(INDIRECT("1:"&amp;LEN(AH89))),1)*1),""))</f>
        <v>#NAME?</v>
      </c>
      <c r="AZ89" s="760" t="e">
        <f t="shared" ca="1" si="10"/>
        <v>#NAME?</v>
      </c>
      <c r="BA89" s="293" t="e">
        <f t="shared" ca="1" si="5"/>
        <v>#NAME?</v>
      </c>
      <c r="BB89" s="294" t="e">
        <f ca="1">IF(BA89=0,"",
IF(SUM($BA$28:BA89)=1,BC89,
IF($BA$128&gt;SUM($BA$28:BA89),_xlfn.CONCAT(", ",BC89),
IF($BA$128=SUM($BA$28:BA89),_xlfn.CONCAT(" y ",BC89)))))</f>
        <v>#NAME?</v>
      </c>
      <c r="BC89" s="89" t="s">
        <v>5208</v>
      </c>
      <c r="BD89" s="763">
        <f t="shared" si="11"/>
        <v>0</v>
      </c>
      <c r="BE89" s="765">
        <f t="shared" si="8"/>
        <v>0</v>
      </c>
      <c r="BF89" s="293">
        <f t="shared" si="6"/>
        <v>0</v>
      </c>
      <c r="BG89" s="294" t="str">
        <f>IF(BF89=0,"",
IF(SUM($BF$28:BF89)=1,BH89,
IF($BF$128&gt;SUM($BF$28:BF89),_xlfn.CONCAT(", ",BH89),
IF($BF$128=SUM($BF$28:BF89),_xlfn.CONCAT(" y ",BH89)))))</f>
        <v/>
      </c>
      <c r="BH89" s="89" t="s">
        <v>5208</v>
      </c>
    </row>
    <row r="90" spans="1:60" ht="15" customHeight="1">
      <c r="A90" s="57"/>
      <c r="B90" s="11"/>
      <c r="C90" s="89" t="s">
        <v>5209</v>
      </c>
      <c r="D90" s="1020" t="str">
        <f>IF(CNGE_2025_M1_Secc5_Sub3!D130="","",CNGE_2025_M1_Secc5_Sub3!D130)</f>
        <v/>
      </c>
      <c r="E90" s="889"/>
      <c r="F90" s="889"/>
      <c r="G90" s="890"/>
      <c r="H90" s="1021" t="str">
        <f>IF(CNGE_2025_M1_Secc5_Sub3!H130="","",CNGE_2025_M1_Secc5_Sub3!H130)</f>
        <v/>
      </c>
      <c r="I90" s="890"/>
      <c r="J90" s="992"/>
      <c r="K90" s="884"/>
      <c r="L90" s="885"/>
      <c r="M90" s="1021" t="str">
        <f>IF(O90="","",VLOOKUP(O90,Presentación!$AL$3:$AN$574,2,FALSE))</f>
        <v/>
      </c>
      <c r="N90" s="890"/>
      <c r="O90" s="991"/>
      <c r="P90" s="884"/>
      <c r="Q90" s="885"/>
      <c r="R90" s="991"/>
      <c r="S90" s="884"/>
      <c r="T90" s="885"/>
      <c r="U90" s="992"/>
      <c r="V90" s="884"/>
      <c r="W90" s="885"/>
      <c r="X90" s="30" t="s">
        <v>9144</v>
      </c>
      <c r="Y90" s="992"/>
      <c r="Z90" s="884"/>
      <c r="AA90" s="885"/>
      <c r="AB90" s="992"/>
      <c r="AC90" s="884"/>
      <c r="AD90" s="885"/>
      <c r="AE90" s="992"/>
      <c r="AF90" s="884"/>
      <c r="AG90" s="885"/>
      <c r="AH90" s="992"/>
      <c r="AI90" s="884"/>
      <c r="AJ90" s="885"/>
      <c r="AK90" s="992"/>
      <c r="AL90" s="885"/>
      <c r="AO90" s="758" t="e" cm="1">
        <f t="array" aca="1" ref="AO90" ca="1">_xlfn.TEXTJOIN("",TRUE,IFERROR((MID(U90,ROW(INDIRECT("1:"&amp;LEN(U90))),1)*1),""))</f>
        <v>#NAME?</v>
      </c>
      <c r="AP90" s="758" t="e">
        <f t="shared" ca="1" si="2"/>
        <v>#NAME?</v>
      </c>
      <c r="AQ90" s="293" t="e">
        <f t="shared" ca="1" si="3"/>
        <v>#NAME?</v>
      </c>
      <c r="AR90" s="294" t="e">
        <f ca="1">IF(AQ90=0,"",
IF(SUM($AQ$28:AQ90)=1,AS90,
IF($AQ$128&gt;SUM($AQ$28:AQ90),_xlfn.CONCAT(", ",AS90),
IF($AQ$128=SUM($AQ$28:AQ90),_xlfn.CONCAT(" y ",AS90)))))</f>
        <v>#NAME?</v>
      </c>
      <c r="AS90" s="89" t="s">
        <v>5210</v>
      </c>
      <c r="AT90" s="759" t="e" cm="1">
        <f t="array" aca="1" ref="AT90" ca="1">_xlfn.TEXTJOIN("",TRUE,IFERROR((MID(Y90,ROW(INDIRECT("1:"&amp;LEN(Y90))),1)*1),""))</f>
        <v>#NAME?</v>
      </c>
      <c r="AU90" s="759" t="e">
        <f t="shared" ca="1" si="9"/>
        <v>#NAME?</v>
      </c>
      <c r="AV90" s="293" t="e">
        <f t="shared" ca="1" si="4"/>
        <v>#NAME?</v>
      </c>
      <c r="AW90" s="294" t="e">
        <f ca="1">IF(AV90=0,"",
IF(SUM($AV$28:AV90)=1,AX90,
IF($AV$128&gt;SUM($AV$28:AV90),_xlfn.CONCAT(", ",AX90),
IF($AV$128=SUM($AV$28:AV90),_xlfn.CONCAT(" y ",AX90)))))</f>
        <v>#NAME?</v>
      </c>
      <c r="AX90" s="89" t="s">
        <v>5210</v>
      </c>
      <c r="AY90" s="760" t="e" cm="1">
        <f t="array" aca="1" ref="AY90" ca="1">_xlfn.TEXTJOIN("",TRUE,IFERROR((MID(AH90,ROW(INDIRECT("1:"&amp;LEN(AH90))),1)*1),""))</f>
        <v>#NAME?</v>
      </c>
      <c r="AZ90" s="760" t="e">
        <f t="shared" ca="1" si="10"/>
        <v>#NAME?</v>
      </c>
      <c r="BA90" s="293" t="e">
        <f t="shared" ca="1" si="5"/>
        <v>#NAME?</v>
      </c>
      <c r="BB90" s="294" t="e">
        <f ca="1">IF(BA90=0,"",
IF(SUM($BA$28:BA90)=1,BC90,
IF($BA$128&gt;SUM($BA$28:BA90),_xlfn.CONCAT(", ",BC90),
IF($BA$128=SUM($BA$28:BA90),_xlfn.CONCAT(" y ",BC90)))))</f>
        <v>#NAME?</v>
      </c>
      <c r="BC90" s="89" t="s">
        <v>5210</v>
      </c>
      <c r="BD90" s="763">
        <f t="shared" si="11"/>
        <v>0</v>
      </c>
      <c r="BE90" s="765">
        <f t="shared" si="8"/>
        <v>0</v>
      </c>
      <c r="BF90" s="293">
        <f t="shared" si="6"/>
        <v>0</v>
      </c>
      <c r="BG90" s="294" t="str">
        <f>IF(BF90=0,"",
IF(SUM($BF$28:BF90)=1,BH90,
IF($BF$128&gt;SUM($BF$28:BF90),_xlfn.CONCAT(", ",BH90),
IF($BF$128=SUM($BF$28:BF90),_xlfn.CONCAT(" y ",BH90)))))</f>
        <v/>
      </c>
      <c r="BH90" s="89" t="s">
        <v>5210</v>
      </c>
    </row>
    <row r="91" spans="1:60" ht="15" customHeight="1">
      <c r="A91" s="57"/>
      <c r="B91" s="11"/>
      <c r="C91" s="89" t="s">
        <v>5211</v>
      </c>
      <c r="D91" s="1020" t="str">
        <f>IF(CNGE_2025_M1_Secc5_Sub3!D131="","",CNGE_2025_M1_Secc5_Sub3!D131)</f>
        <v/>
      </c>
      <c r="E91" s="889"/>
      <c r="F91" s="889"/>
      <c r="G91" s="890"/>
      <c r="H91" s="1021" t="str">
        <f>IF(CNGE_2025_M1_Secc5_Sub3!H131="","",CNGE_2025_M1_Secc5_Sub3!H131)</f>
        <v/>
      </c>
      <c r="I91" s="890"/>
      <c r="J91" s="992"/>
      <c r="K91" s="884"/>
      <c r="L91" s="885"/>
      <c r="M91" s="1021" t="str">
        <f>IF(O91="","",VLOOKUP(O91,Presentación!$AL$3:$AN$574,2,FALSE))</f>
        <v/>
      </c>
      <c r="N91" s="890"/>
      <c r="O91" s="991"/>
      <c r="P91" s="884"/>
      <c r="Q91" s="885"/>
      <c r="R91" s="991"/>
      <c r="S91" s="884"/>
      <c r="T91" s="885"/>
      <c r="U91" s="992"/>
      <c r="V91" s="884"/>
      <c r="W91" s="885"/>
      <c r="X91" s="30" t="s">
        <v>9144</v>
      </c>
      <c r="Y91" s="992"/>
      <c r="Z91" s="884"/>
      <c r="AA91" s="885"/>
      <c r="AB91" s="992"/>
      <c r="AC91" s="884"/>
      <c r="AD91" s="885"/>
      <c r="AE91" s="992"/>
      <c r="AF91" s="884"/>
      <c r="AG91" s="885"/>
      <c r="AH91" s="992"/>
      <c r="AI91" s="884"/>
      <c r="AJ91" s="885"/>
      <c r="AK91" s="992"/>
      <c r="AL91" s="885"/>
      <c r="AO91" s="758" t="e" cm="1">
        <f t="array" aca="1" ref="AO91" ca="1">_xlfn.TEXTJOIN("",TRUE,IFERROR((MID(U91,ROW(INDIRECT("1:"&amp;LEN(U91))),1)*1),""))</f>
        <v>#NAME?</v>
      </c>
      <c r="AP91" s="758" t="e">
        <f t="shared" ca="1" si="2"/>
        <v>#NAME?</v>
      </c>
      <c r="AQ91" s="293" t="e">
        <f t="shared" ca="1" si="3"/>
        <v>#NAME?</v>
      </c>
      <c r="AR91" s="294" t="e">
        <f ca="1">IF(AQ91=0,"",
IF(SUM($AQ$28:AQ91)=1,AS91,
IF($AQ$128&gt;SUM($AQ$28:AQ91),_xlfn.CONCAT(", ",AS91),
IF($AQ$128=SUM($AQ$28:AQ91),_xlfn.CONCAT(" y ",AS91)))))</f>
        <v>#NAME?</v>
      </c>
      <c r="AS91" s="89" t="s">
        <v>5212</v>
      </c>
      <c r="AT91" s="759" t="e" cm="1">
        <f t="array" aca="1" ref="AT91" ca="1">_xlfn.TEXTJOIN("",TRUE,IFERROR((MID(Y91,ROW(INDIRECT("1:"&amp;LEN(Y91))),1)*1),""))</f>
        <v>#NAME?</v>
      </c>
      <c r="AU91" s="759" t="e">
        <f t="shared" ca="1" si="9"/>
        <v>#NAME?</v>
      </c>
      <c r="AV91" s="293" t="e">
        <f t="shared" ca="1" si="4"/>
        <v>#NAME?</v>
      </c>
      <c r="AW91" s="294" t="e">
        <f ca="1">IF(AV91=0,"",
IF(SUM($AV$28:AV91)=1,AX91,
IF($AV$128&gt;SUM($AV$28:AV91),_xlfn.CONCAT(", ",AX91),
IF($AV$128=SUM($AV$28:AV91),_xlfn.CONCAT(" y ",AX91)))))</f>
        <v>#NAME?</v>
      </c>
      <c r="AX91" s="89" t="s">
        <v>5212</v>
      </c>
      <c r="AY91" s="760" t="e" cm="1">
        <f t="array" aca="1" ref="AY91" ca="1">_xlfn.TEXTJOIN("",TRUE,IFERROR((MID(AH91,ROW(INDIRECT("1:"&amp;LEN(AH91))),1)*1),""))</f>
        <v>#NAME?</v>
      </c>
      <c r="AZ91" s="760" t="e">
        <f t="shared" ca="1" si="10"/>
        <v>#NAME?</v>
      </c>
      <c r="BA91" s="293" t="e">
        <f t="shared" ca="1" si="5"/>
        <v>#NAME?</v>
      </c>
      <c r="BB91" s="294" t="e">
        <f ca="1">IF(BA91=0,"",
IF(SUM($BA$28:BA91)=1,BC91,
IF($BA$128&gt;SUM($BA$28:BA91),_xlfn.CONCAT(", ",BC91),
IF($BA$128=SUM($BA$28:BA91),_xlfn.CONCAT(" y ",BC91)))))</f>
        <v>#NAME?</v>
      </c>
      <c r="BC91" s="89" t="s">
        <v>5212</v>
      </c>
      <c r="BD91" s="763">
        <f t="shared" si="11"/>
        <v>0</v>
      </c>
      <c r="BE91" s="765">
        <f t="shared" si="8"/>
        <v>0</v>
      </c>
      <c r="BF91" s="293">
        <f t="shared" si="6"/>
        <v>0</v>
      </c>
      <c r="BG91" s="294" t="str">
        <f>IF(BF91=0,"",
IF(SUM($BF$28:BF91)=1,BH91,
IF($BF$128&gt;SUM($BF$28:BF91),_xlfn.CONCAT(", ",BH91),
IF($BF$128=SUM($BF$28:BF91),_xlfn.CONCAT(" y ",BH91)))))</f>
        <v/>
      </c>
      <c r="BH91" s="89" t="s">
        <v>5212</v>
      </c>
    </row>
    <row r="92" spans="1:60" ht="15" customHeight="1">
      <c r="A92" s="57"/>
      <c r="B92" s="11"/>
      <c r="C92" s="89" t="s">
        <v>5213</v>
      </c>
      <c r="D92" s="1020" t="str">
        <f>IF(CNGE_2025_M1_Secc5_Sub3!D132="","",CNGE_2025_M1_Secc5_Sub3!D132)</f>
        <v/>
      </c>
      <c r="E92" s="889"/>
      <c r="F92" s="889"/>
      <c r="G92" s="890"/>
      <c r="H92" s="1021" t="str">
        <f>IF(CNGE_2025_M1_Secc5_Sub3!H132="","",CNGE_2025_M1_Secc5_Sub3!H132)</f>
        <v/>
      </c>
      <c r="I92" s="890"/>
      <c r="J92" s="992"/>
      <c r="K92" s="884"/>
      <c r="L92" s="885"/>
      <c r="M92" s="1021" t="str">
        <f>IF(O92="","",VLOOKUP(O92,Presentación!$AL$3:$AN$574,2,FALSE))</f>
        <v/>
      </c>
      <c r="N92" s="890"/>
      <c r="O92" s="991"/>
      <c r="P92" s="884"/>
      <c r="Q92" s="885"/>
      <c r="R92" s="991"/>
      <c r="S92" s="884"/>
      <c r="T92" s="885"/>
      <c r="U92" s="992"/>
      <c r="V92" s="884"/>
      <c r="W92" s="885"/>
      <c r="X92" s="30" t="s">
        <v>9144</v>
      </c>
      <c r="Y92" s="992"/>
      <c r="Z92" s="884"/>
      <c r="AA92" s="885"/>
      <c r="AB92" s="992"/>
      <c r="AC92" s="884"/>
      <c r="AD92" s="885"/>
      <c r="AE92" s="992"/>
      <c r="AF92" s="884"/>
      <c r="AG92" s="885"/>
      <c r="AH92" s="992"/>
      <c r="AI92" s="884"/>
      <c r="AJ92" s="885"/>
      <c r="AK92" s="992"/>
      <c r="AL92" s="885"/>
      <c r="AO92" s="758" t="e" cm="1">
        <f t="array" aca="1" ref="AO92" ca="1">_xlfn.TEXTJOIN("",TRUE,IFERROR((MID(U92,ROW(INDIRECT("1:"&amp;LEN(U92))),1)*1),""))</f>
        <v>#NAME?</v>
      </c>
      <c r="AP92" s="758" t="e">
        <f t="shared" ca="1" si="2"/>
        <v>#NAME?</v>
      </c>
      <c r="AQ92" s="293" t="e">
        <f t="shared" ca="1" si="3"/>
        <v>#NAME?</v>
      </c>
      <c r="AR92" s="294" t="e">
        <f ca="1">IF(AQ92=0,"",
IF(SUM($AQ$28:AQ92)=1,AS92,
IF($AQ$128&gt;SUM($AQ$28:AQ92),_xlfn.CONCAT(", ",AS92),
IF($AQ$128=SUM($AQ$28:AQ92),_xlfn.CONCAT(" y ",AS92)))))</f>
        <v>#NAME?</v>
      </c>
      <c r="AS92" s="89" t="s">
        <v>5214</v>
      </c>
      <c r="AT92" s="759" t="e" cm="1">
        <f t="array" aca="1" ref="AT92" ca="1">_xlfn.TEXTJOIN("",TRUE,IFERROR((MID(Y92,ROW(INDIRECT("1:"&amp;LEN(Y92))),1)*1),""))</f>
        <v>#NAME?</v>
      </c>
      <c r="AU92" s="759" t="e">
        <f t="shared" ref="AU92:AU123" ca="1" si="12">IF(AND(Y92&lt;&gt;"NS",Y92&lt;&gt;"NA",LEN(AT92)&gt;9),1,0)</f>
        <v>#NAME?</v>
      </c>
      <c r="AV92" s="293" t="e">
        <f t="shared" ca="1" si="4"/>
        <v>#NAME?</v>
      </c>
      <c r="AW92" s="294" t="e">
        <f ca="1">IF(AV92=0,"",
IF(SUM($AV$28:AV92)=1,AX92,
IF($AV$128&gt;SUM($AV$28:AV92),_xlfn.CONCAT(", ",AX92),
IF($AV$128=SUM($AV$28:AV92),_xlfn.CONCAT(" y ",AX92)))))</f>
        <v>#NAME?</v>
      </c>
      <c r="AX92" s="89" t="s">
        <v>5214</v>
      </c>
      <c r="AY92" s="760" t="e" cm="1">
        <f t="array" aca="1" ref="AY92" ca="1">_xlfn.TEXTJOIN("",TRUE,IFERROR((MID(AH92,ROW(INDIRECT("1:"&amp;LEN(AH92))),1)*1),""))</f>
        <v>#NAME?</v>
      </c>
      <c r="AZ92" s="760" t="e">
        <f t="shared" ref="AZ92:AZ123" ca="1" si="13">IF(OR(AH92="",AH92="NS",AH92="NA",LEN(AY92)=10),0,1)</f>
        <v>#NAME?</v>
      </c>
      <c r="BA92" s="293" t="e">
        <f t="shared" ca="1" si="5"/>
        <v>#NAME?</v>
      </c>
      <c r="BB92" s="294" t="e">
        <f ca="1">IF(BA92=0,"",
IF(SUM($BA$28:BA92)=1,BC92,
IF($BA$128&gt;SUM($BA$28:BA92),_xlfn.CONCAT(", ",BC92),
IF($BA$128=SUM($BA$28:BA92),_xlfn.CONCAT(" y ",BC92)))))</f>
        <v>#NAME?</v>
      </c>
      <c r="BC92" s="89" t="s">
        <v>5214</v>
      </c>
      <c r="BD92" s="763">
        <f t="shared" si="11"/>
        <v>0</v>
      </c>
      <c r="BE92" s="765">
        <f t="shared" si="8"/>
        <v>0</v>
      </c>
      <c r="BF92" s="293">
        <f t="shared" si="6"/>
        <v>0</v>
      </c>
      <c r="BG92" s="294" t="str">
        <f>IF(BF92=0,"",
IF(SUM($BF$28:BF92)=1,BH92,
IF($BF$128&gt;SUM($BF$28:BF92),_xlfn.CONCAT(", ",BH92),
IF($BF$128=SUM($BF$28:BF92),_xlfn.CONCAT(" y ",BH92)))))</f>
        <v/>
      </c>
      <c r="BH92" s="89" t="s">
        <v>5214</v>
      </c>
    </row>
    <row r="93" spans="1:60" ht="15" customHeight="1">
      <c r="A93" s="57"/>
      <c r="B93" s="11"/>
      <c r="C93" s="89" t="s">
        <v>5215</v>
      </c>
      <c r="D93" s="1020" t="str">
        <f>IF(CNGE_2025_M1_Secc5_Sub3!D133="","",CNGE_2025_M1_Secc5_Sub3!D133)</f>
        <v/>
      </c>
      <c r="E93" s="889"/>
      <c r="F93" s="889"/>
      <c r="G93" s="890"/>
      <c r="H93" s="1021" t="str">
        <f>IF(CNGE_2025_M1_Secc5_Sub3!H133="","",CNGE_2025_M1_Secc5_Sub3!H133)</f>
        <v/>
      </c>
      <c r="I93" s="890"/>
      <c r="J93" s="992"/>
      <c r="K93" s="884"/>
      <c r="L93" s="885"/>
      <c r="M93" s="1021" t="str">
        <f>IF(O93="","",VLOOKUP(O93,Presentación!$AL$3:$AN$574,2,FALSE))</f>
        <v/>
      </c>
      <c r="N93" s="890"/>
      <c r="O93" s="991"/>
      <c r="P93" s="884"/>
      <c r="Q93" s="885"/>
      <c r="R93" s="991"/>
      <c r="S93" s="884"/>
      <c r="T93" s="885"/>
      <c r="U93" s="992"/>
      <c r="V93" s="884"/>
      <c r="W93" s="885"/>
      <c r="X93" s="30" t="s">
        <v>9144</v>
      </c>
      <c r="Y93" s="992"/>
      <c r="Z93" s="884"/>
      <c r="AA93" s="885"/>
      <c r="AB93" s="992"/>
      <c r="AC93" s="884"/>
      <c r="AD93" s="885"/>
      <c r="AE93" s="992"/>
      <c r="AF93" s="884"/>
      <c r="AG93" s="885"/>
      <c r="AH93" s="992"/>
      <c r="AI93" s="884"/>
      <c r="AJ93" s="885"/>
      <c r="AK93" s="992"/>
      <c r="AL93" s="885"/>
      <c r="AO93" s="758" t="e" cm="1">
        <f t="array" aca="1" ref="AO93" ca="1">_xlfn.TEXTJOIN("",TRUE,IFERROR((MID(U93,ROW(INDIRECT("1:"&amp;LEN(U93))),1)*1),""))</f>
        <v>#NAME?</v>
      </c>
      <c r="AP93" s="758" t="e">
        <f t="shared" ref="AP93:AP127" ca="1" si="14">IF(AND(U93&lt;&gt;"NS",U93&lt;&gt;"NA",LEN(AO93)&gt;8),1,0)</f>
        <v>#NAME?</v>
      </c>
      <c r="AQ93" s="293" t="e">
        <f t="shared" ref="AQ93:AQ127" ca="1" si="15">IF(SUM(AP93)=0,0,1)</f>
        <v>#NAME?</v>
      </c>
      <c r="AR93" s="294" t="e">
        <f ca="1">IF(AQ93=0,"",
IF(SUM($AQ$28:AQ93)=1,AS93,
IF($AQ$128&gt;SUM($AQ$28:AQ93),_xlfn.CONCAT(", ",AS93),
IF($AQ$128=SUM($AQ$28:AQ93),_xlfn.CONCAT(" y ",AS93)))))</f>
        <v>#NAME?</v>
      </c>
      <c r="AS93" s="89" t="s">
        <v>5216</v>
      </c>
      <c r="AT93" s="759" t="e" cm="1">
        <f t="array" aca="1" ref="AT93" ca="1">_xlfn.TEXTJOIN("",TRUE,IFERROR((MID(Y93,ROW(INDIRECT("1:"&amp;LEN(Y93))),1)*1),""))</f>
        <v>#NAME?</v>
      </c>
      <c r="AU93" s="759" t="e">
        <f t="shared" ca="1" si="12"/>
        <v>#NAME?</v>
      </c>
      <c r="AV93" s="293" t="e">
        <f t="shared" ref="AV93:AV127" ca="1" si="16">IF(SUM(AU93)=0,0,1)</f>
        <v>#NAME?</v>
      </c>
      <c r="AW93" s="294" t="e">
        <f ca="1">IF(AV93=0,"",
IF(SUM($AV$28:AV93)=1,AX93,
IF($AV$128&gt;SUM($AV$28:AV93),_xlfn.CONCAT(", ",AX93),
IF($AV$128=SUM($AV$28:AV93),_xlfn.CONCAT(" y ",AX93)))))</f>
        <v>#NAME?</v>
      </c>
      <c r="AX93" s="89" t="s">
        <v>5216</v>
      </c>
      <c r="AY93" s="760" t="e" cm="1">
        <f t="array" aca="1" ref="AY93" ca="1">_xlfn.TEXTJOIN("",TRUE,IFERROR((MID(AH93,ROW(INDIRECT("1:"&amp;LEN(AH93))),1)*1),""))</f>
        <v>#NAME?</v>
      </c>
      <c r="AZ93" s="760" t="e">
        <f t="shared" ca="1" si="13"/>
        <v>#NAME?</v>
      </c>
      <c r="BA93" s="293" t="e">
        <f t="shared" ref="BA93:BA127" ca="1" si="17">IF(SUM(AZ93)=0,0,1)</f>
        <v>#NAME?</v>
      </c>
      <c r="BB93" s="294" t="e">
        <f ca="1">IF(BA93=0,"",
IF(SUM($BA$28:BA93)=1,BC93,
IF($BA$128&gt;SUM($BA$28:BA93),_xlfn.CONCAT(", ",BC93),
IF($BA$128=SUM($BA$28:BA93),_xlfn.CONCAT(" y ",BC93)))))</f>
        <v>#NAME?</v>
      </c>
      <c r="BC93" s="89" t="s">
        <v>5216</v>
      </c>
      <c r="BD93" s="763">
        <f t="shared" ref="BD93:BD127" si="18">IF(AND($AK93&lt;&gt;"",COUNTA(M93:W93,Y93)&gt;1),1,0)</f>
        <v>0</v>
      </c>
      <c r="BE93" s="765">
        <f t="shared" si="8"/>
        <v>0</v>
      </c>
      <c r="BF93" s="293">
        <f t="shared" ref="BF93:BF126" si="19">IF(BE93=0,0,1)</f>
        <v>0</v>
      </c>
      <c r="BG93" s="294" t="str">
        <f>IF(BF93=0,"",
IF(SUM($BF$28:BF93)=1,BH93,
IF($BF$128&gt;SUM($BF$28:BF93),_xlfn.CONCAT(", ",BH93),
IF($BF$128=SUM($BF$28:BF93),_xlfn.CONCAT(" y ",BH93)))))</f>
        <v/>
      </c>
      <c r="BH93" s="89" t="s">
        <v>5216</v>
      </c>
    </row>
    <row r="94" spans="1:60" ht="15" customHeight="1">
      <c r="A94" s="57"/>
      <c r="B94" s="11"/>
      <c r="C94" s="89" t="s">
        <v>5217</v>
      </c>
      <c r="D94" s="1020" t="str">
        <f>IF(CNGE_2025_M1_Secc5_Sub3!D134="","",CNGE_2025_M1_Secc5_Sub3!D134)</f>
        <v/>
      </c>
      <c r="E94" s="889"/>
      <c r="F94" s="889"/>
      <c r="G94" s="890"/>
      <c r="H94" s="1021" t="str">
        <f>IF(CNGE_2025_M1_Secc5_Sub3!H134="","",CNGE_2025_M1_Secc5_Sub3!H134)</f>
        <v/>
      </c>
      <c r="I94" s="890"/>
      <c r="J94" s="992"/>
      <c r="K94" s="884"/>
      <c r="L94" s="885"/>
      <c r="M94" s="1021" t="str">
        <f>IF(O94="","",VLOOKUP(O94,Presentación!$AL$3:$AN$574,2,FALSE))</f>
        <v/>
      </c>
      <c r="N94" s="890"/>
      <c r="O94" s="991"/>
      <c r="P94" s="884"/>
      <c r="Q94" s="885"/>
      <c r="R94" s="991"/>
      <c r="S94" s="884"/>
      <c r="T94" s="885"/>
      <c r="U94" s="992"/>
      <c r="V94" s="884"/>
      <c r="W94" s="885"/>
      <c r="X94" s="30" t="s">
        <v>9144</v>
      </c>
      <c r="Y94" s="992"/>
      <c r="Z94" s="884"/>
      <c r="AA94" s="885"/>
      <c r="AB94" s="992"/>
      <c r="AC94" s="884"/>
      <c r="AD94" s="885"/>
      <c r="AE94" s="992"/>
      <c r="AF94" s="884"/>
      <c r="AG94" s="885"/>
      <c r="AH94" s="992"/>
      <c r="AI94" s="884"/>
      <c r="AJ94" s="885"/>
      <c r="AK94" s="992"/>
      <c r="AL94" s="885"/>
      <c r="AO94" s="758" t="e" cm="1">
        <f t="array" aca="1" ref="AO94" ca="1">_xlfn.TEXTJOIN("",TRUE,IFERROR((MID(U94,ROW(INDIRECT("1:"&amp;LEN(U94))),1)*1),""))</f>
        <v>#NAME?</v>
      </c>
      <c r="AP94" s="758" t="e">
        <f t="shared" ca="1" si="14"/>
        <v>#NAME?</v>
      </c>
      <c r="AQ94" s="293" t="e">
        <f t="shared" ca="1" si="15"/>
        <v>#NAME?</v>
      </c>
      <c r="AR94" s="294" t="e">
        <f ca="1">IF(AQ94=0,"",
IF(SUM($AQ$28:AQ94)=1,AS94,
IF($AQ$128&gt;SUM($AQ$28:AQ94),_xlfn.CONCAT(", ",AS94),
IF($AQ$128=SUM($AQ$28:AQ94),_xlfn.CONCAT(" y ",AS94)))))</f>
        <v>#NAME?</v>
      </c>
      <c r="AS94" s="89" t="s">
        <v>5218</v>
      </c>
      <c r="AT94" s="759" t="e" cm="1">
        <f t="array" aca="1" ref="AT94" ca="1">_xlfn.TEXTJOIN("",TRUE,IFERROR((MID(Y94,ROW(INDIRECT("1:"&amp;LEN(Y94))),1)*1),""))</f>
        <v>#NAME?</v>
      </c>
      <c r="AU94" s="759" t="e">
        <f t="shared" ca="1" si="12"/>
        <v>#NAME?</v>
      </c>
      <c r="AV94" s="293" t="e">
        <f t="shared" ca="1" si="16"/>
        <v>#NAME?</v>
      </c>
      <c r="AW94" s="294" t="e">
        <f ca="1">IF(AV94=0,"",
IF(SUM($AV$28:AV94)=1,AX94,
IF($AV$128&gt;SUM($AV$28:AV94),_xlfn.CONCAT(", ",AX94),
IF($AV$128=SUM($AV$28:AV94),_xlfn.CONCAT(" y ",AX94)))))</f>
        <v>#NAME?</v>
      </c>
      <c r="AX94" s="89" t="s">
        <v>5218</v>
      </c>
      <c r="AY94" s="760" t="e" cm="1">
        <f t="array" aca="1" ref="AY94" ca="1">_xlfn.TEXTJOIN("",TRUE,IFERROR((MID(AH94,ROW(INDIRECT("1:"&amp;LEN(AH94))),1)*1),""))</f>
        <v>#NAME?</v>
      </c>
      <c r="AZ94" s="760" t="e">
        <f t="shared" ca="1" si="13"/>
        <v>#NAME?</v>
      </c>
      <c r="BA94" s="293" t="e">
        <f t="shared" ca="1" si="17"/>
        <v>#NAME?</v>
      </c>
      <c r="BB94" s="294" t="e">
        <f ca="1">IF(BA94=0,"",
IF(SUM($BA$28:BA94)=1,BC94,
IF($BA$128&gt;SUM($BA$28:BA94),_xlfn.CONCAT(", ",BC94),
IF($BA$128=SUM($BA$28:BA94),_xlfn.CONCAT(" y ",BC94)))))</f>
        <v>#NAME?</v>
      </c>
      <c r="BC94" s="89" t="s">
        <v>5218</v>
      </c>
      <c r="BD94" s="763">
        <f t="shared" si="18"/>
        <v>0</v>
      </c>
      <c r="BE94" s="765">
        <f t="shared" ref="BE94:BE126" si="20">IF(AND(COUNTBLANK(D94)=0,COUNTA(H94:L94,AB94:AJ94)=5,AK94&lt;&gt;""),0,IF(AND(COUNTBLANK(D94)=0,COUNTA(H94:W94,Y94:AJ94)=10,AK94=""),0,IF(AND(COUNTBLANK(D94)=1,COUNTA(H94:W94,Y94:AJ94)=2),0,1)))</f>
        <v>0</v>
      </c>
      <c r="BF94" s="293">
        <f t="shared" si="19"/>
        <v>0</v>
      </c>
      <c r="BG94" s="294" t="str">
        <f>IF(BF94=0,"",
IF(SUM($BF$28:BF94)=1,BH94,
IF($BF$128&gt;SUM($BF$28:BF94),_xlfn.CONCAT(", ",BH94),
IF($BF$128=SUM($BF$28:BF94),_xlfn.CONCAT(" y ",BH94)))))</f>
        <v/>
      </c>
      <c r="BH94" s="89" t="s">
        <v>5218</v>
      </c>
    </row>
    <row r="95" spans="1:60" ht="15" customHeight="1">
      <c r="A95" s="57"/>
      <c r="B95" s="11"/>
      <c r="C95" s="89" t="s">
        <v>5219</v>
      </c>
      <c r="D95" s="1020" t="str">
        <f>IF(CNGE_2025_M1_Secc5_Sub3!D135="","",CNGE_2025_M1_Secc5_Sub3!D135)</f>
        <v/>
      </c>
      <c r="E95" s="889"/>
      <c r="F95" s="889"/>
      <c r="G95" s="890"/>
      <c r="H95" s="1021" t="str">
        <f>IF(CNGE_2025_M1_Secc5_Sub3!H135="","",CNGE_2025_M1_Secc5_Sub3!H135)</f>
        <v/>
      </c>
      <c r="I95" s="890"/>
      <c r="J95" s="992"/>
      <c r="K95" s="884"/>
      <c r="L95" s="885"/>
      <c r="M95" s="1021" t="str">
        <f>IF(O95="","",VLOOKUP(O95,Presentación!$AL$3:$AN$574,2,FALSE))</f>
        <v/>
      </c>
      <c r="N95" s="890"/>
      <c r="O95" s="991"/>
      <c r="P95" s="884"/>
      <c r="Q95" s="885"/>
      <c r="R95" s="991"/>
      <c r="S95" s="884"/>
      <c r="T95" s="885"/>
      <c r="U95" s="992"/>
      <c r="V95" s="884"/>
      <c r="W95" s="885"/>
      <c r="X95" s="30" t="s">
        <v>9144</v>
      </c>
      <c r="Y95" s="992"/>
      <c r="Z95" s="884"/>
      <c r="AA95" s="885"/>
      <c r="AB95" s="992"/>
      <c r="AC95" s="884"/>
      <c r="AD95" s="885"/>
      <c r="AE95" s="992"/>
      <c r="AF95" s="884"/>
      <c r="AG95" s="885"/>
      <c r="AH95" s="992"/>
      <c r="AI95" s="884"/>
      <c r="AJ95" s="885"/>
      <c r="AK95" s="992"/>
      <c r="AL95" s="885"/>
      <c r="AO95" s="758" t="e" cm="1">
        <f t="array" aca="1" ref="AO95" ca="1">_xlfn.TEXTJOIN("",TRUE,IFERROR((MID(U95,ROW(INDIRECT("1:"&amp;LEN(U95))),1)*1),""))</f>
        <v>#NAME?</v>
      </c>
      <c r="AP95" s="758" t="e">
        <f t="shared" ca="1" si="14"/>
        <v>#NAME?</v>
      </c>
      <c r="AQ95" s="293" t="e">
        <f t="shared" ca="1" si="15"/>
        <v>#NAME?</v>
      </c>
      <c r="AR95" s="294" t="e">
        <f ca="1">IF(AQ95=0,"",
IF(SUM($AQ$28:AQ95)=1,AS95,
IF($AQ$128&gt;SUM($AQ$28:AQ95),_xlfn.CONCAT(", ",AS95),
IF($AQ$128=SUM($AQ$28:AQ95),_xlfn.CONCAT(" y ",AS95)))))</f>
        <v>#NAME?</v>
      </c>
      <c r="AS95" s="89" t="s">
        <v>5220</v>
      </c>
      <c r="AT95" s="759" t="e" cm="1">
        <f t="array" aca="1" ref="AT95" ca="1">_xlfn.TEXTJOIN("",TRUE,IFERROR((MID(Y95,ROW(INDIRECT("1:"&amp;LEN(Y95))),1)*1),""))</f>
        <v>#NAME?</v>
      </c>
      <c r="AU95" s="759" t="e">
        <f t="shared" ca="1" si="12"/>
        <v>#NAME?</v>
      </c>
      <c r="AV95" s="293" t="e">
        <f t="shared" ca="1" si="16"/>
        <v>#NAME?</v>
      </c>
      <c r="AW95" s="294" t="e">
        <f ca="1">IF(AV95=0,"",
IF(SUM($AV$28:AV95)=1,AX95,
IF($AV$128&gt;SUM($AV$28:AV95),_xlfn.CONCAT(", ",AX95),
IF($AV$128=SUM($AV$28:AV95),_xlfn.CONCAT(" y ",AX95)))))</f>
        <v>#NAME?</v>
      </c>
      <c r="AX95" s="89" t="s">
        <v>5220</v>
      </c>
      <c r="AY95" s="760" t="e" cm="1">
        <f t="array" aca="1" ref="AY95" ca="1">_xlfn.TEXTJOIN("",TRUE,IFERROR((MID(AH95,ROW(INDIRECT("1:"&amp;LEN(AH95))),1)*1),""))</f>
        <v>#NAME?</v>
      </c>
      <c r="AZ95" s="760" t="e">
        <f t="shared" ca="1" si="13"/>
        <v>#NAME?</v>
      </c>
      <c r="BA95" s="293" t="e">
        <f t="shared" ca="1" si="17"/>
        <v>#NAME?</v>
      </c>
      <c r="BB95" s="294" t="e">
        <f ca="1">IF(BA95=0,"",
IF(SUM($BA$28:BA95)=1,BC95,
IF($BA$128&gt;SUM($BA$28:BA95),_xlfn.CONCAT(", ",BC95),
IF($BA$128=SUM($BA$28:BA95),_xlfn.CONCAT(" y ",BC95)))))</f>
        <v>#NAME?</v>
      </c>
      <c r="BC95" s="89" t="s">
        <v>5220</v>
      </c>
      <c r="BD95" s="763">
        <f t="shared" si="18"/>
        <v>0</v>
      </c>
      <c r="BE95" s="765">
        <f t="shared" si="20"/>
        <v>0</v>
      </c>
      <c r="BF95" s="293">
        <f t="shared" si="19"/>
        <v>0</v>
      </c>
      <c r="BG95" s="294" t="str">
        <f>IF(BF95=0,"",
IF(SUM($BF$28:BF95)=1,BH95,
IF($BF$128&gt;SUM($BF$28:BF95),_xlfn.CONCAT(", ",BH95),
IF($BF$128=SUM($BF$28:BF95),_xlfn.CONCAT(" y ",BH95)))))</f>
        <v/>
      </c>
      <c r="BH95" s="89" t="s">
        <v>5220</v>
      </c>
    </row>
    <row r="96" spans="1:60" ht="15" customHeight="1">
      <c r="A96" s="57"/>
      <c r="B96" s="11"/>
      <c r="C96" s="89" t="s">
        <v>5221</v>
      </c>
      <c r="D96" s="1020" t="str">
        <f>IF(CNGE_2025_M1_Secc5_Sub3!D136="","",CNGE_2025_M1_Secc5_Sub3!D136)</f>
        <v/>
      </c>
      <c r="E96" s="889"/>
      <c r="F96" s="889"/>
      <c r="G96" s="890"/>
      <c r="H96" s="1021" t="str">
        <f>IF(CNGE_2025_M1_Secc5_Sub3!H136="","",CNGE_2025_M1_Secc5_Sub3!H136)</f>
        <v/>
      </c>
      <c r="I96" s="890"/>
      <c r="J96" s="992"/>
      <c r="K96" s="884"/>
      <c r="L96" s="885"/>
      <c r="M96" s="1021" t="str">
        <f>IF(O96="","",VLOOKUP(O96,Presentación!$AL$3:$AN$574,2,FALSE))</f>
        <v/>
      </c>
      <c r="N96" s="890"/>
      <c r="O96" s="991"/>
      <c r="P96" s="884"/>
      <c r="Q96" s="885"/>
      <c r="R96" s="991"/>
      <c r="S96" s="884"/>
      <c r="T96" s="885"/>
      <c r="U96" s="992"/>
      <c r="V96" s="884"/>
      <c r="W96" s="885"/>
      <c r="X96" s="30" t="s">
        <v>9144</v>
      </c>
      <c r="Y96" s="992"/>
      <c r="Z96" s="884"/>
      <c r="AA96" s="885"/>
      <c r="AB96" s="992"/>
      <c r="AC96" s="884"/>
      <c r="AD96" s="885"/>
      <c r="AE96" s="992"/>
      <c r="AF96" s="884"/>
      <c r="AG96" s="885"/>
      <c r="AH96" s="992"/>
      <c r="AI96" s="884"/>
      <c r="AJ96" s="885"/>
      <c r="AK96" s="992"/>
      <c r="AL96" s="885"/>
      <c r="AO96" s="758" t="e" cm="1">
        <f t="array" aca="1" ref="AO96" ca="1">_xlfn.TEXTJOIN("",TRUE,IFERROR((MID(U96,ROW(INDIRECT("1:"&amp;LEN(U96))),1)*1),""))</f>
        <v>#NAME?</v>
      </c>
      <c r="AP96" s="758" t="e">
        <f t="shared" ca="1" si="14"/>
        <v>#NAME?</v>
      </c>
      <c r="AQ96" s="293" t="e">
        <f t="shared" ca="1" si="15"/>
        <v>#NAME?</v>
      </c>
      <c r="AR96" s="294" t="e">
        <f ca="1">IF(AQ96=0,"",
IF(SUM($AQ$28:AQ96)=1,AS96,
IF($AQ$128&gt;SUM($AQ$28:AQ96),_xlfn.CONCAT(", ",AS96),
IF($AQ$128=SUM($AQ$28:AQ96),_xlfn.CONCAT(" y ",AS96)))))</f>
        <v>#NAME?</v>
      </c>
      <c r="AS96" s="89" t="s">
        <v>5222</v>
      </c>
      <c r="AT96" s="759" t="e" cm="1">
        <f t="array" aca="1" ref="AT96" ca="1">_xlfn.TEXTJOIN("",TRUE,IFERROR((MID(Y96,ROW(INDIRECT("1:"&amp;LEN(Y96))),1)*1),""))</f>
        <v>#NAME?</v>
      </c>
      <c r="AU96" s="759" t="e">
        <f t="shared" ca="1" si="12"/>
        <v>#NAME?</v>
      </c>
      <c r="AV96" s="293" t="e">
        <f t="shared" ca="1" si="16"/>
        <v>#NAME?</v>
      </c>
      <c r="AW96" s="294" t="e">
        <f ca="1">IF(AV96=0,"",
IF(SUM($AV$28:AV96)=1,AX96,
IF($AV$128&gt;SUM($AV$28:AV96),_xlfn.CONCAT(", ",AX96),
IF($AV$128=SUM($AV$28:AV96),_xlfn.CONCAT(" y ",AX96)))))</f>
        <v>#NAME?</v>
      </c>
      <c r="AX96" s="89" t="s">
        <v>5222</v>
      </c>
      <c r="AY96" s="760" t="e" cm="1">
        <f t="array" aca="1" ref="AY96" ca="1">_xlfn.TEXTJOIN("",TRUE,IFERROR((MID(AH96,ROW(INDIRECT("1:"&amp;LEN(AH96))),1)*1),""))</f>
        <v>#NAME?</v>
      </c>
      <c r="AZ96" s="760" t="e">
        <f t="shared" ca="1" si="13"/>
        <v>#NAME?</v>
      </c>
      <c r="BA96" s="293" t="e">
        <f t="shared" ca="1" si="17"/>
        <v>#NAME?</v>
      </c>
      <c r="BB96" s="294" t="e">
        <f ca="1">IF(BA96=0,"",
IF(SUM($BA$28:BA96)=1,BC96,
IF($BA$128&gt;SUM($BA$28:BA96),_xlfn.CONCAT(", ",BC96),
IF($BA$128=SUM($BA$28:BA96),_xlfn.CONCAT(" y ",BC96)))))</f>
        <v>#NAME?</v>
      </c>
      <c r="BC96" s="89" t="s">
        <v>5222</v>
      </c>
      <c r="BD96" s="763">
        <f t="shared" si="18"/>
        <v>0</v>
      </c>
      <c r="BE96" s="765">
        <f t="shared" si="20"/>
        <v>0</v>
      </c>
      <c r="BF96" s="293">
        <f t="shared" si="19"/>
        <v>0</v>
      </c>
      <c r="BG96" s="294" t="str">
        <f>IF(BF96=0,"",
IF(SUM($BF$28:BF96)=1,BH96,
IF($BF$128&gt;SUM($BF$28:BF96),_xlfn.CONCAT(", ",BH96),
IF($BF$128=SUM($BF$28:BF96),_xlfn.CONCAT(" y ",BH96)))))</f>
        <v/>
      </c>
      <c r="BH96" s="89" t="s">
        <v>5222</v>
      </c>
    </row>
    <row r="97" spans="1:60" ht="15" customHeight="1">
      <c r="A97" s="57"/>
      <c r="B97" s="11"/>
      <c r="C97" s="89" t="s">
        <v>5223</v>
      </c>
      <c r="D97" s="1020" t="str">
        <f>IF(CNGE_2025_M1_Secc5_Sub3!D137="","",CNGE_2025_M1_Secc5_Sub3!D137)</f>
        <v/>
      </c>
      <c r="E97" s="889"/>
      <c r="F97" s="889"/>
      <c r="G97" s="890"/>
      <c r="H97" s="1021" t="str">
        <f>IF(CNGE_2025_M1_Secc5_Sub3!H137="","",CNGE_2025_M1_Secc5_Sub3!H137)</f>
        <v/>
      </c>
      <c r="I97" s="890"/>
      <c r="J97" s="992"/>
      <c r="K97" s="884"/>
      <c r="L97" s="885"/>
      <c r="M97" s="1021" t="str">
        <f>IF(O97="","",VLOOKUP(O97,Presentación!$AL$3:$AN$574,2,FALSE))</f>
        <v/>
      </c>
      <c r="N97" s="890"/>
      <c r="O97" s="991"/>
      <c r="P97" s="884"/>
      <c r="Q97" s="885"/>
      <c r="R97" s="991"/>
      <c r="S97" s="884"/>
      <c r="T97" s="885"/>
      <c r="U97" s="992"/>
      <c r="V97" s="884"/>
      <c r="W97" s="885"/>
      <c r="X97" s="30" t="s">
        <v>9144</v>
      </c>
      <c r="Y97" s="992"/>
      <c r="Z97" s="884"/>
      <c r="AA97" s="885"/>
      <c r="AB97" s="992"/>
      <c r="AC97" s="884"/>
      <c r="AD97" s="885"/>
      <c r="AE97" s="992"/>
      <c r="AF97" s="884"/>
      <c r="AG97" s="885"/>
      <c r="AH97" s="992"/>
      <c r="AI97" s="884"/>
      <c r="AJ97" s="885"/>
      <c r="AK97" s="992"/>
      <c r="AL97" s="885"/>
      <c r="AO97" s="758" t="e" cm="1">
        <f t="array" aca="1" ref="AO97" ca="1">_xlfn.TEXTJOIN("",TRUE,IFERROR((MID(U97,ROW(INDIRECT("1:"&amp;LEN(U97))),1)*1),""))</f>
        <v>#NAME?</v>
      </c>
      <c r="AP97" s="758" t="e">
        <f t="shared" ca="1" si="14"/>
        <v>#NAME?</v>
      </c>
      <c r="AQ97" s="293" t="e">
        <f t="shared" ca="1" si="15"/>
        <v>#NAME?</v>
      </c>
      <c r="AR97" s="294" t="e">
        <f ca="1">IF(AQ97=0,"",
IF(SUM($AQ$28:AQ97)=1,AS97,
IF($AQ$128&gt;SUM($AQ$28:AQ97),_xlfn.CONCAT(", ",AS97),
IF($AQ$128=SUM($AQ$28:AQ97),_xlfn.CONCAT(" y ",AS97)))))</f>
        <v>#NAME?</v>
      </c>
      <c r="AS97" s="89" t="s">
        <v>5224</v>
      </c>
      <c r="AT97" s="759" t="e" cm="1">
        <f t="array" aca="1" ref="AT97" ca="1">_xlfn.TEXTJOIN("",TRUE,IFERROR((MID(Y97,ROW(INDIRECT("1:"&amp;LEN(Y97))),1)*1),""))</f>
        <v>#NAME?</v>
      </c>
      <c r="AU97" s="759" t="e">
        <f t="shared" ca="1" si="12"/>
        <v>#NAME?</v>
      </c>
      <c r="AV97" s="293" t="e">
        <f t="shared" ca="1" si="16"/>
        <v>#NAME?</v>
      </c>
      <c r="AW97" s="294" t="e">
        <f ca="1">IF(AV97=0,"",
IF(SUM($AV$28:AV97)=1,AX97,
IF($AV$128&gt;SUM($AV$28:AV97),_xlfn.CONCAT(", ",AX97),
IF($AV$128=SUM($AV$28:AV97),_xlfn.CONCAT(" y ",AX97)))))</f>
        <v>#NAME?</v>
      </c>
      <c r="AX97" s="89" t="s">
        <v>5224</v>
      </c>
      <c r="AY97" s="760" t="e" cm="1">
        <f t="array" aca="1" ref="AY97" ca="1">_xlfn.TEXTJOIN("",TRUE,IFERROR((MID(AH97,ROW(INDIRECT("1:"&amp;LEN(AH97))),1)*1),""))</f>
        <v>#NAME?</v>
      </c>
      <c r="AZ97" s="760" t="e">
        <f t="shared" ca="1" si="13"/>
        <v>#NAME?</v>
      </c>
      <c r="BA97" s="293" t="e">
        <f t="shared" ca="1" si="17"/>
        <v>#NAME?</v>
      </c>
      <c r="BB97" s="294" t="e">
        <f ca="1">IF(BA97=0,"",
IF(SUM($BA$28:BA97)=1,BC97,
IF($BA$128&gt;SUM($BA$28:BA97),_xlfn.CONCAT(", ",BC97),
IF($BA$128=SUM($BA$28:BA97),_xlfn.CONCAT(" y ",BC97)))))</f>
        <v>#NAME?</v>
      </c>
      <c r="BC97" s="89" t="s">
        <v>5224</v>
      </c>
      <c r="BD97" s="763">
        <f t="shared" si="18"/>
        <v>0</v>
      </c>
      <c r="BE97" s="765">
        <f t="shared" si="20"/>
        <v>0</v>
      </c>
      <c r="BF97" s="293">
        <f t="shared" si="19"/>
        <v>0</v>
      </c>
      <c r="BG97" s="294" t="str">
        <f>IF(BF97=0,"",
IF(SUM($BF$28:BF97)=1,BH97,
IF($BF$128&gt;SUM($BF$28:BF97),_xlfn.CONCAT(", ",BH97),
IF($BF$128=SUM($BF$28:BF97),_xlfn.CONCAT(" y ",BH97)))))</f>
        <v/>
      </c>
      <c r="BH97" s="89" t="s">
        <v>5224</v>
      </c>
    </row>
    <row r="98" spans="1:60" ht="15" customHeight="1">
      <c r="A98" s="57"/>
      <c r="B98" s="11"/>
      <c r="C98" s="89" t="s">
        <v>5225</v>
      </c>
      <c r="D98" s="1020" t="str">
        <f>IF(CNGE_2025_M1_Secc5_Sub3!D138="","",CNGE_2025_M1_Secc5_Sub3!D138)</f>
        <v/>
      </c>
      <c r="E98" s="889"/>
      <c r="F98" s="889"/>
      <c r="G98" s="890"/>
      <c r="H98" s="1021" t="str">
        <f>IF(CNGE_2025_M1_Secc5_Sub3!H138="","",CNGE_2025_M1_Secc5_Sub3!H138)</f>
        <v/>
      </c>
      <c r="I98" s="890"/>
      <c r="J98" s="992"/>
      <c r="K98" s="884"/>
      <c r="L98" s="885"/>
      <c r="M98" s="1021" t="str">
        <f>IF(O98="","",VLOOKUP(O98,Presentación!$AL$3:$AN$574,2,FALSE))</f>
        <v/>
      </c>
      <c r="N98" s="890"/>
      <c r="O98" s="991"/>
      <c r="P98" s="884"/>
      <c r="Q98" s="885"/>
      <c r="R98" s="991"/>
      <c r="S98" s="884"/>
      <c r="T98" s="885"/>
      <c r="U98" s="992"/>
      <c r="V98" s="884"/>
      <c r="W98" s="885"/>
      <c r="X98" s="30" t="s">
        <v>9144</v>
      </c>
      <c r="Y98" s="992"/>
      <c r="Z98" s="884"/>
      <c r="AA98" s="885"/>
      <c r="AB98" s="992"/>
      <c r="AC98" s="884"/>
      <c r="AD98" s="885"/>
      <c r="AE98" s="992"/>
      <c r="AF98" s="884"/>
      <c r="AG98" s="885"/>
      <c r="AH98" s="992"/>
      <c r="AI98" s="884"/>
      <c r="AJ98" s="885"/>
      <c r="AK98" s="992"/>
      <c r="AL98" s="885"/>
      <c r="AO98" s="758" t="e" cm="1">
        <f t="array" aca="1" ref="AO98" ca="1">_xlfn.TEXTJOIN("",TRUE,IFERROR((MID(U98,ROW(INDIRECT("1:"&amp;LEN(U98))),1)*1),""))</f>
        <v>#NAME?</v>
      </c>
      <c r="AP98" s="758" t="e">
        <f t="shared" ca="1" si="14"/>
        <v>#NAME?</v>
      </c>
      <c r="AQ98" s="293" t="e">
        <f t="shared" ca="1" si="15"/>
        <v>#NAME?</v>
      </c>
      <c r="AR98" s="294" t="e">
        <f ca="1">IF(AQ98=0,"",
IF(SUM($AQ$28:AQ98)=1,AS98,
IF($AQ$128&gt;SUM($AQ$28:AQ98),_xlfn.CONCAT(", ",AS98),
IF($AQ$128=SUM($AQ$28:AQ98),_xlfn.CONCAT(" y ",AS98)))))</f>
        <v>#NAME?</v>
      </c>
      <c r="AS98" s="89" t="s">
        <v>5226</v>
      </c>
      <c r="AT98" s="759" t="e" cm="1">
        <f t="array" aca="1" ref="AT98" ca="1">_xlfn.TEXTJOIN("",TRUE,IFERROR((MID(Y98,ROW(INDIRECT("1:"&amp;LEN(Y98))),1)*1),""))</f>
        <v>#NAME?</v>
      </c>
      <c r="AU98" s="759" t="e">
        <f t="shared" ca="1" si="12"/>
        <v>#NAME?</v>
      </c>
      <c r="AV98" s="293" t="e">
        <f t="shared" ca="1" si="16"/>
        <v>#NAME?</v>
      </c>
      <c r="AW98" s="294" t="e">
        <f ca="1">IF(AV98=0,"",
IF(SUM($AV$28:AV98)=1,AX98,
IF($AV$128&gt;SUM($AV$28:AV98),_xlfn.CONCAT(", ",AX98),
IF($AV$128=SUM($AV$28:AV98),_xlfn.CONCAT(" y ",AX98)))))</f>
        <v>#NAME?</v>
      </c>
      <c r="AX98" s="89" t="s">
        <v>5226</v>
      </c>
      <c r="AY98" s="760" t="e" cm="1">
        <f t="array" aca="1" ref="AY98" ca="1">_xlfn.TEXTJOIN("",TRUE,IFERROR((MID(AH98,ROW(INDIRECT("1:"&amp;LEN(AH98))),1)*1),""))</f>
        <v>#NAME?</v>
      </c>
      <c r="AZ98" s="760" t="e">
        <f t="shared" ca="1" si="13"/>
        <v>#NAME?</v>
      </c>
      <c r="BA98" s="293" t="e">
        <f t="shared" ca="1" si="17"/>
        <v>#NAME?</v>
      </c>
      <c r="BB98" s="294" t="e">
        <f ca="1">IF(BA98=0,"",
IF(SUM($BA$28:BA98)=1,BC98,
IF($BA$128&gt;SUM($BA$28:BA98),_xlfn.CONCAT(", ",BC98),
IF($BA$128=SUM($BA$28:BA98),_xlfn.CONCAT(" y ",BC98)))))</f>
        <v>#NAME?</v>
      </c>
      <c r="BC98" s="89" t="s">
        <v>5226</v>
      </c>
      <c r="BD98" s="763">
        <f t="shared" si="18"/>
        <v>0</v>
      </c>
      <c r="BE98" s="765">
        <f t="shared" si="20"/>
        <v>0</v>
      </c>
      <c r="BF98" s="293">
        <f t="shared" si="19"/>
        <v>0</v>
      </c>
      <c r="BG98" s="294" t="str">
        <f>IF(BF98=0,"",
IF(SUM($BF$28:BF98)=1,BH98,
IF($BF$128&gt;SUM($BF$28:BF98),_xlfn.CONCAT(", ",BH98),
IF($BF$128=SUM($BF$28:BF98),_xlfn.CONCAT(" y ",BH98)))))</f>
        <v/>
      </c>
      <c r="BH98" s="89" t="s">
        <v>5226</v>
      </c>
    </row>
    <row r="99" spans="1:60" ht="15" customHeight="1">
      <c r="A99" s="57"/>
      <c r="B99" s="11"/>
      <c r="C99" s="89" t="s">
        <v>5227</v>
      </c>
      <c r="D99" s="1020" t="str">
        <f>IF(CNGE_2025_M1_Secc5_Sub3!D139="","",CNGE_2025_M1_Secc5_Sub3!D139)</f>
        <v/>
      </c>
      <c r="E99" s="889"/>
      <c r="F99" s="889"/>
      <c r="G99" s="890"/>
      <c r="H99" s="1021" t="str">
        <f>IF(CNGE_2025_M1_Secc5_Sub3!H139="","",CNGE_2025_M1_Secc5_Sub3!H139)</f>
        <v/>
      </c>
      <c r="I99" s="890"/>
      <c r="J99" s="992"/>
      <c r="K99" s="884"/>
      <c r="L99" s="885"/>
      <c r="M99" s="1021" t="str">
        <f>IF(O99="","",VLOOKUP(O99,Presentación!$AL$3:$AN$574,2,FALSE))</f>
        <v/>
      </c>
      <c r="N99" s="890"/>
      <c r="O99" s="991"/>
      <c r="P99" s="884"/>
      <c r="Q99" s="885"/>
      <c r="R99" s="991"/>
      <c r="S99" s="884"/>
      <c r="T99" s="885"/>
      <c r="U99" s="992"/>
      <c r="V99" s="884"/>
      <c r="W99" s="885"/>
      <c r="X99" s="30" t="s">
        <v>9144</v>
      </c>
      <c r="Y99" s="992"/>
      <c r="Z99" s="884"/>
      <c r="AA99" s="885"/>
      <c r="AB99" s="992"/>
      <c r="AC99" s="884"/>
      <c r="AD99" s="885"/>
      <c r="AE99" s="992"/>
      <c r="AF99" s="884"/>
      <c r="AG99" s="885"/>
      <c r="AH99" s="992"/>
      <c r="AI99" s="884"/>
      <c r="AJ99" s="885"/>
      <c r="AK99" s="992"/>
      <c r="AL99" s="885"/>
      <c r="AO99" s="758" t="e" cm="1">
        <f t="array" aca="1" ref="AO99" ca="1">_xlfn.TEXTJOIN("",TRUE,IFERROR((MID(U99,ROW(INDIRECT("1:"&amp;LEN(U99))),1)*1),""))</f>
        <v>#NAME?</v>
      </c>
      <c r="AP99" s="758" t="e">
        <f t="shared" ca="1" si="14"/>
        <v>#NAME?</v>
      </c>
      <c r="AQ99" s="293" t="e">
        <f t="shared" ca="1" si="15"/>
        <v>#NAME?</v>
      </c>
      <c r="AR99" s="294" t="e">
        <f ca="1">IF(AQ99=0,"",
IF(SUM($AQ$28:AQ99)=1,AS99,
IF($AQ$128&gt;SUM($AQ$28:AQ99),_xlfn.CONCAT(", ",AS99),
IF($AQ$128=SUM($AQ$28:AQ99),_xlfn.CONCAT(" y ",AS99)))))</f>
        <v>#NAME?</v>
      </c>
      <c r="AS99" s="89" t="s">
        <v>5228</v>
      </c>
      <c r="AT99" s="759" t="e" cm="1">
        <f t="array" aca="1" ref="AT99" ca="1">_xlfn.TEXTJOIN("",TRUE,IFERROR((MID(Y99,ROW(INDIRECT("1:"&amp;LEN(Y99))),1)*1),""))</f>
        <v>#NAME?</v>
      </c>
      <c r="AU99" s="759" t="e">
        <f t="shared" ca="1" si="12"/>
        <v>#NAME?</v>
      </c>
      <c r="AV99" s="293" t="e">
        <f t="shared" ca="1" si="16"/>
        <v>#NAME?</v>
      </c>
      <c r="AW99" s="294" t="e">
        <f ca="1">IF(AV99=0,"",
IF(SUM($AV$28:AV99)=1,AX99,
IF($AV$128&gt;SUM($AV$28:AV99),_xlfn.CONCAT(", ",AX99),
IF($AV$128=SUM($AV$28:AV99),_xlfn.CONCAT(" y ",AX99)))))</f>
        <v>#NAME?</v>
      </c>
      <c r="AX99" s="89" t="s">
        <v>5228</v>
      </c>
      <c r="AY99" s="760" t="e" cm="1">
        <f t="array" aca="1" ref="AY99" ca="1">_xlfn.TEXTJOIN("",TRUE,IFERROR((MID(AH99,ROW(INDIRECT("1:"&amp;LEN(AH99))),1)*1),""))</f>
        <v>#NAME?</v>
      </c>
      <c r="AZ99" s="760" t="e">
        <f t="shared" ca="1" si="13"/>
        <v>#NAME?</v>
      </c>
      <c r="BA99" s="293" t="e">
        <f t="shared" ca="1" si="17"/>
        <v>#NAME?</v>
      </c>
      <c r="BB99" s="294" t="e">
        <f ca="1">IF(BA99=0,"",
IF(SUM($BA$28:BA99)=1,BC99,
IF($BA$128&gt;SUM($BA$28:BA99),_xlfn.CONCAT(", ",BC99),
IF($BA$128=SUM($BA$28:BA99),_xlfn.CONCAT(" y ",BC99)))))</f>
        <v>#NAME?</v>
      </c>
      <c r="BC99" s="89" t="s">
        <v>5228</v>
      </c>
      <c r="BD99" s="763">
        <f t="shared" si="18"/>
        <v>0</v>
      </c>
      <c r="BE99" s="765">
        <f t="shared" si="20"/>
        <v>0</v>
      </c>
      <c r="BF99" s="293">
        <f t="shared" si="19"/>
        <v>0</v>
      </c>
      <c r="BG99" s="294" t="str">
        <f>IF(BF99=0,"",
IF(SUM($BF$28:BF99)=1,BH99,
IF($BF$128&gt;SUM($BF$28:BF99),_xlfn.CONCAT(", ",BH99),
IF($BF$128=SUM($BF$28:BF99),_xlfn.CONCAT(" y ",BH99)))))</f>
        <v/>
      </c>
      <c r="BH99" s="89" t="s">
        <v>5228</v>
      </c>
    </row>
    <row r="100" spans="1:60" ht="15" customHeight="1">
      <c r="A100" s="57"/>
      <c r="B100" s="11"/>
      <c r="C100" s="89" t="s">
        <v>5229</v>
      </c>
      <c r="D100" s="1020" t="str">
        <f>IF(CNGE_2025_M1_Secc5_Sub3!D140="","",CNGE_2025_M1_Secc5_Sub3!D140)</f>
        <v/>
      </c>
      <c r="E100" s="889"/>
      <c r="F100" s="889"/>
      <c r="G100" s="890"/>
      <c r="H100" s="1021" t="str">
        <f>IF(CNGE_2025_M1_Secc5_Sub3!H140="","",CNGE_2025_M1_Secc5_Sub3!H140)</f>
        <v/>
      </c>
      <c r="I100" s="890"/>
      <c r="J100" s="992"/>
      <c r="K100" s="884"/>
      <c r="L100" s="885"/>
      <c r="M100" s="1021" t="str">
        <f>IF(O100="","",VLOOKUP(O100,Presentación!$AL$3:$AN$574,2,FALSE))</f>
        <v/>
      </c>
      <c r="N100" s="890"/>
      <c r="O100" s="991"/>
      <c r="P100" s="884"/>
      <c r="Q100" s="885"/>
      <c r="R100" s="991"/>
      <c r="S100" s="884"/>
      <c r="T100" s="885"/>
      <c r="U100" s="992"/>
      <c r="V100" s="884"/>
      <c r="W100" s="885"/>
      <c r="X100" s="30" t="s">
        <v>9144</v>
      </c>
      <c r="Y100" s="992"/>
      <c r="Z100" s="884"/>
      <c r="AA100" s="885"/>
      <c r="AB100" s="992"/>
      <c r="AC100" s="884"/>
      <c r="AD100" s="885"/>
      <c r="AE100" s="992"/>
      <c r="AF100" s="884"/>
      <c r="AG100" s="885"/>
      <c r="AH100" s="992"/>
      <c r="AI100" s="884"/>
      <c r="AJ100" s="885"/>
      <c r="AK100" s="992"/>
      <c r="AL100" s="885"/>
      <c r="AO100" s="758" t="e" cm="1">
        <f t="array" aca="1" ref="AO100" ca="1">_xlfn.TEXTJOIN("",TRUE,IFERROR((MID(U100,ROW(INDIRECT("1:"&amp;LEN(U100))),1)*1),""))</f>
        <v>#NAME?</v>
      </c>
      <c r="AP100" s="758" t="e">
        <f t="shared" ca="1" si="14"/>
        <v>#NAME?</v>
      </c>
      <c r="AQ100" s="293" t="e">
        <f t="shared" ca="1" si="15"/>
        <v>#NAME?</v>
      </c>
      <c r="AR100" s="294" t="e">
        <f ca="1">IF(AQ100=0,"",
IF(SUM($AQ$28:AQ100)=1,AS100,
IF($AQ$128&gt;SUM($AQ$28:AQ100),_xlfn.CONCAT(", ",AS100),
IF($AQ$128=SUM($AQ$28:AQ100),_xlfn.CONCAT(" y ",AS100)))))</f>
        <v>#NAME?</v>
      </c>
      <c r="AS100" s="89" t="s">
        <v>5230</v>
      </c>
      <c r="AT100" s="759" t="e" cm="1">
        <f t="array" aca="1" ref="AT100" ca="1">_xlfn.TEXTJOIN("",TRUE,IFERROR((MID(Y100,ROW(INDIRECT("1:"&amp;LEN(Y100))),1)*1),""))</f>
        <v>#NAME?</v>
      </c>
      <c r="AU100" s="759" t="e">
        <f t="shared" ca="1" si="12"/>
        <v>#NAME?</v>
      </c>
      <c r="AV100" s="293" t="e">
        <f t="shared" ca="1" si="16"/>
        <v>#NAME?</v>
      </c>
      <c r="AW100" s="294" t="e">
        <f ca="1">IF(AV100=0,"",
IF(SUM($AV$28:AV100)=1,AX100,
IF($AV$128&gt;SUM($AV$28:AV100),_xlfn.CONCAT(", ",AX100),
IF($AV$128=SUM($AV$28:AV100),_xlfn.CONCAT(" y ",AX100)))))</f>
        <v>#NAME?</v>
      </c>
      <c r="AX100" s="89" t="s">
        <v>5230</v>
      </c>
      <c r="AY100" s="760" t="e" cm="1">
        <f t="array" aca="1" ref="AY100" ca="1">_xlfn.TEXTJOIN("",TRUE,IFERROR((MID(AH100,ROW(INDIRECT("1:"&amp;LEN(AH100))),1)*1),""))</f>
        <v>#NAME?</v>
      </c>
      <c r="AZ100" s="760" t="e">
        <f t="shared" ca="1" si="13"/>
        <v>#NAME?</v>
      </c>
      <c r="BA100" s="293" t="e">
        <f t="shared" ca="1" si="17"/>
        <v>#NAME?</v>
      </c>
      <c r="BB100" s="294" t="e">
        <f ca="1">IF(BA100=0,"",
IF(SUM($BA$28:BA100)=1,BC100,
IF($BA$128&gt;SUM($BA$28:BA100),_xlfn.CONCAT(", ",BC100),
IF($BA$128=SUM($BA$28:BA100),_xlfn.CONCAT(" y ",BC100)))))</f>
        <v>#NAME?</v>
      </c>
      <c r="BC100" s="89" t="s">
        <v>5230</v>
      </c>
      <c r="BD100" s="763">
        <f t="shared" si="18"/>
        <v>0</v>
      </c>
      <c r="BE100" s="765">
        <f t="shared" si="20"/>
        <v>0</v>
      </c>
      <c r="BF100" s="293">
        <f t="shared" si="19"/>
        <v>0</v>
      </c>
      <c r="BG100" s="294" t="str">
        <f>IF(BF100=0,"",
IF(SUM($BF$28:BF100)=1,BH100,
IF($BF$128&gt;SUM($BF$28:BF100),_xlfn.CONCAT(", ",BH100),
IF($BF$128=SUM($BF$28:BF100),_xlfn.CONCAT(" y ",BH100)))))</f>
        <v/>
      </c>
      <c r="BH100" s="89" t="s">
        <v>5230</v>
      </c>
    </row>
    <row r="101" spans="1:60" ht="15" customHeight="1">
      <c r="A101" s="57"/>
      <c r="B101" s="11"/>
      <c r="C101" s="89" t="s">
        <v>5231</v>
      </c>
      <c r="D101" s="1020" t="str">
        <f>IF(CNGE_2025_M1_Secc5_Sub3!D141="","",CNGE_2025_M1_Secc5_Sub3!D141)</f>
        <v/>
      </c>
      <c r="E101" s="889"/>
      <c r="F101" s="889"/>
      <c r="G101" s="890"/>
      <c r="H101" s="1021" t="str">
        <f>IF(CNGE_2025_M1_Secc5_Sub3!H141="","",CNGE_2025_M1_Secc5_Sub3!H141)</f>
        <v/>
      </c>
      <c r="I101" s="890"/>
      <c r="J101" s="992"/>
      <c r="K101" s="884"/>
      <c r="L101" s="885"/>
      <c r="M101" s="1021" t="str">
        <f>IF(O101="","",VLOOKUP(O101,Presentación!$AL$3:$AN$574,2,FALSE))</f>
        <v/>
      </c>
      <c r="N101" s="890"/>
      <c r="O101" s="991"/>
      <c r="P101" s="884"/>
      <c r="Q101" s="885"/>
      <c r="R101" s="991"/>
      <c r="S101" s="884"/>
      <c r="T101" s="885"/>
      <c r="U101" s="992"/>
      <c r="V101" s="884"/>
      <c r="W101" s="885"/>
      <c r="X101" s="30" t="s">
        <v>9144</v>
      </c>
      <c r="Y101" s="992"/>
      <c r="Z101" s="884"/>
      <c r="AA101" s="885"/>
      <c r="AB101" s="992"/>
      <c r="AC101" s="884"/>
      <c r="AD101" s="885"/>
      <c r="AE101" s="992"/>
      <c r="AF101" s="884"/>
      <c r="AG101" s="885"/>
      <c r="AH101" s="992"/>
      <c r="AI101" s="884"/>
      <c r="AJ101" s="885"/>
      <c r="AK101" s="992"/>
      <c r="AL101" s="885"/>
      <c r="AO101" s="758" t="e" cm="1">
        <f t="array" aca="1" ref="AO101" ca="1">_xlfn.TEXTJOIN("",TRUE,IFERROR((MID(U101,ROW(INDIRECT("1:"&amp;LEN(U101))),1)*1),""))</f>
        <v>#NAME?</v>
      </c>
      <c r="AP101" s="758" t="e">
        <f t="shared" ca="1" si="14"/>
        <v>#NAME?</v>
      </c>
      <c r="AQ101" s="293" t="e">
        <f t="shared" ca="1" si="15"/>
        <v>#NAME?</v>
      </c>
      <c r="AR101" s="294" t="e">
        <f ca="1">IF(AQ101=0,"",
IF(SUM($AQ$28:AQ101)=1,AS101,
IF($AQ$128&gt;SUM($AQ$28:AQ101),_xlfn.CONCAT(", ",AS101),
IF($AQ$128=SUM($AQ$28:AQ101),_xlfn.CONCAT(" y ",AS101)))))</f>
        <v>#NAME?</v>
      </c>
      <c r="AS101" s="89" t="s">
        <v>5232</v>
      </c>
      <c r="AT101" s="759" t="e" cm="1">
        <f t="array" aca="1" ref="AT101" ca="1">_xlfn.TEXTJOIN("",TRUE,IFERROR((MID(Y101,ROW(INDIRECT("1:"&amp;LEN(Y101))),1)*1),""))</f>
        <v>#NAME?</v>
      </c>
      <c r="AU101" s="759" t="e">
        <f t="shared" ca="1" si="12"/>
        <v>#NAME?</v>
      </c>
      <c r="AV101" s="293" t="e">
        <f t="shared" ca="1" si="16"/>
        <v>#NAME?</v>
      </c>
      <c r="AW101" s="294" t="e">
        <f ca="1">IF(AV101=0,"",
IF(SUM($AV$28:AV101)=1,AX101,
IF($AV$128&gt;SUM($AV$28:AV101),_xlfn.CONCAT(", ",AX101),
IF($AV$128=SUM($AV$28:AV101),_xlfn.CONCAT(" y ",AX101)))))</f>
        <v>#NAME?</v>
      </c>
      <c r="AX101" s="89" t="s">
        <v>5232</v>
      </c>
      <c r="AY101" s="760" t="e" cm="1">
        <f t="array" aca="1" ref="AY101" ca="1">_xlfn.TEXTJOIN("",TRUE,IFERROR((MID(AH101,ROW(INDIRECT("1:"&amp;LEN(AH101))),1)*1),""))</f>
        <v>#NAME?</v>
      </c>
      <c r="AZ101" s="760" t="e">
        <f t="shared" ca="1" si="13"/>
        <v>#NAME?</v>
      </c>
      <c r="BA101" s="293" t="e">
        <f t="shared" ca="1" si="17"/>
        <v>#NAME?</v>
      </c>
      <c r="BB101" s="294" t="e">
        <f ca="1">IF(BA101=0,"",
IF(SUM($BA$28:BA101)=1,BC101,
IF($BA$128&gt;SUM($BA$28:BA101),_xlfn.CONCAT(", ",BC101),
IF($BA$128=SUM($BA$28:BA101),_xlfn.CONCAT(" y ",BC101)))))</f>
        <v>#NAME?</v>
      </c>
      <c r="BC101" s="89" t="s">
        <v>5232</v>
      </c>
      <c r="BD101" s="763">
        <f t="shared" si="18"/>
        <v>0</v>
      </c>
      <c r="BE101" s="765">
        <f t="shared" si="20"/>
        <v>0</v>
      </c>
      <c r="BF101" s="293">
        <f t="shared" si="19"/>
        <v>0</v>
      </c>
      <c r="BG101" s="294" t="str">
        <f>IF(BF101=0,"",
IF(SUM($BF$28:BF101)=1,BH101,
IF($BF$128&gt;SUM($BF$28:BF101),_xlfn.CONCAT(", ",BH101),
IF($BF$128=SUM($BF$28:BF101),_xlfn.CONCAT(" y ",BH101)))))</f>
        <v/>
      </c>
      <c r="BH101" s="89" t="s">
        <v>5232</v>
      </c>
    </row>
    <row r="102" spans="1:60" ht="15" customHeight="1">
      <c r="A102" s="57"/>
      <c r="B102" s="11"/>
      <c r="C102" s="89" t="s">
        <v>5233</v>
      </c>
      <c r="D102" s="1020" t="str">
        <f>IF(CNGE_2025_M1_Secc5_Sub3!D142="","",CNGE_2025_M1_Secc5_Sub3!D142)</f>
        <v/>
      </c>
      <c r="E102" s="889"/>
      <c r="F102" s="889"/>
      <c r="G102" s="890"/>
      <c r="H102" s="1021" t="str">
        <f>IF(CNGE_2025_M1_Secc5_Sub3!H142="","",CNGE_2025_M1_Secc5_Sub3!H142)</f>
        <v/>
      </c>
      <c r="I102" s="890"/>
      <c r="J102" s="992"/>
      <c r="K102" s="884"/>
      <c r="L102" s="885"/>
      <c r="M102" s="1021" t="str">
        <f>IF(O102="","",VLOOKUP(O102,Presentación!$AL$3:$AN$574,2,FALSE))</f>
        <v/>
      </c>
      <c r="N102" s="890"/>
      <c r="O102" s="991"/>
      <c r="P102" s="884"/>
      <c r="Q102" s="885"/>
      <c r="R102" s="991"/>
      <c r="S102" s="884"/>
      <c r="T102" s="885"/>
      <c r="U102" s="992"/>
      <c r="V102" s="884"/>
      <c r="W102" s="885"/>
      <c r="X102" s="30" t="s">
        <v>9144</v>
      </c>
      <c r="Y102" s="992"/>
      <c r="Z102" s="884"/>
      <c r="AA102" s="885"/>
      <c r="AB102" s="992"/>
      <c r="AC102" s="884"/>
      <c r="AD102" s="885"/>
      <c r="AE102" s="992"/>
      <c r="AF102" s="884"/>
      <c r="AG102" s="885"/>
      <c r="AH102" s="992"/>
      <c r="AI102" s="884"/>
      <c r="AJ102" s="885"/>
      <c r="AK102" s="992"/>
      <c r="AL102" s="885"/>
      <c r="AO102" s="758" t="e" cm="1">
        <f t="array" aca="1" ref="AO102" ca="1">_xlfn.TEXTJOIN("",TRUE,IFERROR((MID(U102,ROW(INDIRECT("1:"&amp;LEN(U102))),1)*1),""))</f>
        <v>#NAME?</v>
      </c>
      <c r="AP102" s="758" t="e">
        <f t="shared" ca="1" si="14"/>
        <v>#NAME?</v>
      </c>
      <c r="AQ102" s="293" t="e">
        <f t="shared" ca="1" si="15"/>
        <v>#NAME?</v>
      </c>
      <c r="AR102" s="294" t="e">
        <f ca="1">IF(AQ102=0,"",
IF(SUM($AQ$28:AQ102)=1,AS102,
IF($AQ$128&gt;SUM($AQ$28:AQ102),_xlfn.CONCAT(", ",AS102),
IF($AQ$128=SUM($AQ$28:AQ102),_xlfn.CONCAT(" y ",AS102)))))</f>
        <v>#NAME?</v>
      </c>
      <c r="AS102" s="89" t="s">
        <v>5234</v>
      </c>
      <c r="AT102" s="759" t="e" cm="1">
        <f t="array" aca="1" ref="AT102" ca="1">_xlfn.TEXTJOIN("",TRUE,IFERROR((MID(Y102,ROW(INDIRECT("1:"&amp;LEN(Y102))),1)*1),""))</f>
        <v>#NAME?</v>
      </c>
      <c r="AU102" s="759" t="e">
        <f t="shared" ca="1" si="12"/>
        <v>#NAME?</v>
      </c>
      <c r="AV102" s="293" t="e">
        <f t="shared" ca="1" si="16"/>
        <v>#NAME?</v>
      </c>
      <c r="AW102" s="294" t="e">
        <f ca="1">IF(AV102=0,"",
IF(SUM($AV$28:AV102)=1,AX102,
IF($AV$128&gt;SUM($AV$28:AV102),_xlfn.CONCAT(", ",AX102),
IF($AV$128=SUM($AV$28:AV102),_xlfn.CONCAT(" y ",AX102)))))</f>
        <v>#NAME?</v>
      </c>
      <c r="AX102" s="89" t="s">
        <v>5234</v>
      </c>
      <c r="AY102" s="760" t="e" cm="1">
        <f t="array" aca="1" ref="AY102" ca="1">_xlfn.TEXTJOIN("",TRUE,IFERROR((MID(AH102,ROW(INDIRECT("1:"&amp;LEN(AH102))),1)*1),""))</f>
        <v>#NAME?</v>
      </c>
      <c r="AZ102" s="760" t="e">
        <f t="shared" ca="1" si="13"/>
        <v>#NAME?</v>
      </c>
      <c r="BA102" s="293" t="e">
        <f t="shared" ca="1" si="17"/>
        <v>#NAME?</v>
      </c>
      <c r="BB102" s="294" t="e">
        <f ca="1">IF(BA102=0,"",
IF(SUM($BA$28:BA102)=1,BC102,
IF($BA$128&gt;SUM($BA$28:BA102),_xlfn.CONCAT(", ",BC102),
IF($BA$128=SUM($BA$28:BA102),_xlfn.CONCAT(" y ",BC102)))))</f>
        <v>#NAME?</v>
      </c>
      <c r="BC102" s="89" t="s">
        <v>5234</v>
      </c>
      <c r="BD102" s="763">
        <f t="shared" si="18"/>
        <v>0</v>
      </c>
      <c r="BE102" s="765">
        <f t="shared" si="20"/>
        <v>0</v>
      </c>
      <c r="BF102" s="293">
        <f t="shared" si="19"/>
        <v>0</v>
      </c>
      <c r="BG102" s="294" t="str">
        <f>IF(BF102=0,"",
IF(SUM($BF$28:BF102)=1,BH102,
IF($BF$128&gt;SUM($BF$28:BF102),_xlfn.CONCAT(", ",BH102),
IF($BF$128=SUM($BF$28:BF102),_xlfn.CONCAT(" y ",BH102)))))</f>
        <v/>
      </c>
      <c r="BH102" s="89" t="s">
        <v>5234</v>
      </c>
    </row>
    <row r="103" spans="1:60" ht="15" customHeight="1">
      <c r="A103" s="57"/>
      <c r="B103" s="11"/>
      <c r="C103" s="89" t="s">
        <v>5235</v>
      </c>
      <c r="D103" s="1020" t="str">
        <f>IF(CNGE_2025_M1_Secc5_Sub3!D143="","",CNGE_2025_M1_Secc5_Sub3!D143)</f>
        <v/>
      </c>
      <c r="E103" s="889"/>
      <c r="F103" s="889"/>
      <c r="G103" s="890"/>
      <c r="H103" s="1021" t="str">
        <f>IF(CNGE_2025_M1_Secc5_Sub3!H143="","",CNGE_2025_M1_Secc5_Sub3!H143)</f>
        <v/>
      </c>
      <c r="I103" s="890"/>
      <c r="J103" s="992"/>
      <c r="K103" s="884"/>
      <c r="L103" s="885"/>
      <c r="M103" s="1021" t="str">
        <f>IF(O103="","",VLOOKUP(O103,Presentación!$AL$3:$AN$574,2,FALSE))</f>
        <v/>
      </c>
      <c r="N103" s="890"/>
      <c r="O103" s="991"/>
      <c r="P103" s="884"/>
      <c r="Q103" s="885"/>
      <c r="R103" s="991"/>
      <c r="S103" s="884"/>
      <c r="T103" s="885"/>
      <c r="U103" s="992"/>
      <c r="V103" s="884"/>
      <c r="W103" s="885"/>
      <c r="X103" s="30" t="s">
        <v>9144</v>
      </c>
      <c r="Y103" s="992"/>
      <c r="Z103" s="884"/>
      <c r="AA103" s="885"/>
      <c r="AB103" s="992"/>
      <c r="AC103" s="884"/>
      <c r="AD103" s="885"/>
      <c r="AE103" s="992"/>
      <c r="AF103" s="884"/>
      <c r="AG103" s="885"/>
      <c r="AH103" s="992"/>
      <c r="AI103" s="884"/>
      <c r="AJ103" s="885"/>
      <c r="AK103" s="992"/>
      <c r="AL103" s="885"/>
      <c r="AO103" s="758" t="e" cm="1">
        <f t="array" aca="1" ref="AO103" ca="1">_xlfn.TEXTJOIN("",TRUE,IFERROR((MID(U103,ROW(INDIRECT("1:"&amp;LEN(U103))),1)*1),""))</f>
        <v>#NAME?</v>
      </c>
      <c r="AP103" s="758" t="e">
        <f t="shared" ca="1" si="14"/>
        <v>#NAME?</v>
      </c>
      <c r="AQ103" s="293" t="e">
        <f t="shared" ca="1" si="15"/>
        <v>#NAME?</v>
      </c>
      <c r="AR103" s="294" t="e">
        <f ca="1">IF(AQ103=0,"",
IF(SUM($AQ$28:AQ103)=1,AS103,
IF($AQ$128&gt;SUM($AQ$28:AQ103),_xlfn.CONCAT(", ",AS103),
IF($AQ$128=SUM($AQ$28:AQ103),_xlfn.CONCAT(" y ",AS103)))))</f>
        <v>#NAME?</v>
      </c>
      <c r="AS103" s="89" t="s">
        <v>5236</v>
      </c>
      <c r="AT103" s="759" t="e" cm="1">
        <f t="array" aca="1" ref="AT103" ca="1">_xlfn.TEXTJOIN("",TRUE,IFERROR((MID(Y103,ROW(INDIRECT("1:"&amp;LEN(Y103))),1)*1),""))</f>
        <v>#NAME?</v>
      </c>
      <c r="AU103" s="759" t="e">
        <f t="shared" ca="1" si="12"/>
        <v>#NAME?</v>
      </c>
      <c r="AV103" s="293" t="e">
        <f t="shared" ca="1" si="16"/>
        <v>#NAME?</v>
      </c>
      <c r="AW103" s="294" t="e">
        <f ca="1">IF(AV103=0,"",
IF(SUM($AV$28:AV103)=1,AX103,
IF($AV$128&gt;SUM($AV$28:AV103),_xlfn.CONCAT(", ",AX103),
IF($AV$128=SUM($AV$28:AV103),_xlfn.CONCAT(" y ",AX103)))))</f>
        <v>#NAME?</v>
      </c>
      <c r="AX103" s="89" t="s">
        <v>5236</v>
      </c>
      <c r="AY103" s="760" t="e" cm="1">
        <f t="array" aca="1" ref="AY103" ca="1">_xlfn.TEXTJOIN("",TRUE,IFERROR((MID(AH103,ROW(INDIRECT("1:"&amp;LEN(AH103))),1)*1),""))</f>
        <v>#NAME?</v>
      </c>
      <c r="AZ103" s="760" t="e">
        <f t="shared" ca="1" si="13"/>
        <v>#NAME?</v>
      </c>
      <c r="BA103" s="293" t="e">
        <f t="shared" ca="1" si="17"/>
        <v>#NAME?</v>
      </c>
      <c r="BB103" s="294" t="e">
        <f ca="1">IF(BA103=0,"",
IF(SUM($BA$28:BA103)=1,BC103,
IF($BA$128&gt;SUM($BA$28:BA103),_xlfn.CONCAT(", ",BC103),
IF($BA$128=SUM($BA$28:BA103),_xlfn.CONCAT(" y ",BC103)))))</f>
        <v>#NAME?</v>
      </c>
      <c r="BC103" s="89" t="s">
        <v>5236</v>
      </c>
      <c r="BD103" s="763">
        <f t="shared" si="18"/>
        <v>0</v>
      </c>
      <c r="BE103" s="765">
        <f t="shared" si="20"/>
        <v>0</v>
      </c>
      <c r="BF103" s="293">
        <f t="shared" si="19"/>
        <v>0</v>
      </c>
      <c r="BG103" s="294" t="str">
        <f>IF(BF103=0,"",
IF(SUM($BF$28:BF103)=1,BH103,
IF($BF$128&gt;SUM($BF$28:BF103),_xlfn.CONCAT(", ",BH103),
IF($BF$128=SUM($BF$28:BF103),_xlfn.CONCAT(" y ",BH103)))))</f>
        <v/>
      </c>
      <c r="BH103" s="89" t="s">
        <v>5236</v>
      </c>
    </row>
    <row r="104" spans="1:60" ht="15" customHeight="1">
      <c r="A104" s="57"/>
      <c r="B104" s="11"/>
      <c r="C104" s="89" t="s">
        <v>5237</v>
      </c>
      <c r="D104" s="1020" t="str">
        <f>IF(CNGE_2025_M1_Secc5_Sub3!D144="","",CNGE_2025_M1_Secc5_Sub3!D144)</f>
        <v/>
      </c>
      <c r="E104" s="889"/>
      <c r="F104" s="889"/>
      <c r="G104" s="890"/>
      <c r="H104" s="1021" t="str">
        <f>IF(CNGE_2025_M1_Secc5_Sub3!H144="","",CNGE_2025_M1_Secc5_Sub3!H144)</f>
        <v/>
      </c>
      <c r="I104" s="890"/>
      <c r="J104" s="992"/>
      <c r="K104" s="884"/>
      <c r="L104" s="885"/>
      <c r="M104" s="1021" t="str">
        <f>IF(O104="","",VLOOKUP(O104,Presentación!$AL$3:$AN$574,2,FALSE))</f>
        <v/>
      </c>
      <c r="N104" s="890"/>
      <c r="O104" s="991"/>
      <c r="P104" s="884"/>
      <c r="Q104" s="885"/>
      <c r="R104" s="991"/>
      <c r="S104" s="884"/>
      <c r="T104" s="885"/>
      <c r="U104" s="992"/>
      <c r="V104" s="884"/>
      <c r="W104" s="885"/>
      <c r="X104" s="30" t="s">
        <v>9144</v>
      </c>
      <c r="Y104" s="992"/>
      <c r="Z104" s="884"/>
      <c r="AA104" s="885"/>
      <c r="AB104" s="992"/>
      <c r="AC104" s="884"/>
      <c r="AD104" s="885"/>
      <c r="AE104" s="992"/>
      <c r="AF104" s="884"/>
      <c r="AG104" s="885"/>
      <c r="AH104" s="992"/>
      <c r="AI104" s="884"/>
      <c r="AJ104" s="885"/>
      <c r="AK104" s="992"/>
      <c r="AL104" s="885"/>
      <c r="AO104" s="758" t="e" cm="1">
        <f t="array" aca="1" ref="AO104" ca="1">_xlfn.TEXTJOIN("",TRUE,IFERROR((MID(U104,ROW(INDIRECT("1:"&amp;LEN(U104))),1)*1),""))</f>
        <v>#NAME?</v>
      </c>
      <c r="AP104" s="758" t="e">
        <f t="shared" ca="1" si="14"/>
        <v>#NAME?</v>
      </c>
      <c r="AQ104" s="293" t="e">
        <f t="shared" ca="1" si="15"/>
        <v>#NAME?</v>
      </c>
      <c r="AR104" s="294" t="e">
        <f ca="1">IF(AQ104=0,"",
IF(SUM($AQ$28:AQ104)=1,AS104,
IF($AQ$128&gt;SUM($AQ$28:AQ104),_xlfn.CONCAT(", ",AS104),
IF($AQ$128=SUM($AQ$28:AQ104),_xlfn.CONCAT(" y ",AS104)))))</f>
        <v>#NAME?</v>
      </c>
      <c r="AS104" s="89" t="s">
        <v>5238</v>
      </c>
      <c r="AT104" s="759" t="e" cm="1">
        <f t="array" aca="1" ref="AT104" ca="1">_xlfn.TEXTJOIN("",TRUE,IFERROR((MID(Y104,ROW(INDIRECT("1:"&amp;LEN(Y104))),1)*1),""))</f>
        <v>#NAME?</v>
      </c>
      <c r="AU104" s="759" t="e">
        <f t="shared" ca="1" si="12"/>
        <v>#NAME?</v>
      </c>
      <c r="AV104" s="293" t="e">
        <f t="shared" ca="1" si="16"/>
        <v>#NAME?</v>
      </c>
      <c r="AW104" s="294" t="e">
        <f ca="1">IF(AV104=0,"",
IF(SUM($AV$28:AV104)=1,AX104,
IF($AV$128&gt;SUM($AV$28:AV104),_xlfn.CONCAT(", ",AX104),
IF($AV$128=SUM($AV$28:AV104),_xlfn.CONCAT(" y ",AX104)))))</f>
        <v>#NAME?</v>
      </c>
      <c r="AX104" s="89" t="s">
        <v>5238</v>
      </c>
      <c r="AY104" s="760" t="e" cm="1">
        <f t="array" aca="1" ref="AY104" ca="1">_xlfn.TEXTJOIN("",TRUE,IFERROR((MID(AH104,ROW(INDIRECT("1:"&amp;LEN(AH104))),1)*1),""))</f>
        <v>#NAME?</v>
      </c>
      <c r="AZ104" s="760" t="e">
        <f t="shared" ca="1" si="13"/>
        <v>#NAME?</v>
      </c>
      <c r="BA104" s="293" t="e">
        <f t="shared" ca="1" si="17"/>
        <v>#NAME?</v>
      </c>
      <c r="BB104" s="294" t="e">
        <f ca="1">IF(BA104=0,"",
IF(SUM($BA$28:BA104)=1,BC104,
IF($BA$128&gt;SUM($BA$28:BA104),_xlfn.CONCAT(", ",BC104),
IF($BA$128=SUM($BA$28:BA104),_xlfn.CONCAT(" y ",BC104)))))</f>
        <v>#NAME?</v>
      </c>
      <c r="BC104" s="89" t="s">
        <v>5238</v>
      </c>
      <c r="BD104" s="763">
        <f t="shared" si="18"/>
        <v>0</v>
      </c>
      <c r="BE104" s="765">
        <f t="shared" si="20"/>
        <v>0</v>
      </c>
      <c r="BF104" s="293">
        <f t="shared" si="19"/>
        <v>0</v>
      </c>
      <c r="BG104" s="294" t="str">
        <f>IF(BF104=0,"",
IF(SUM($BF$28:BF104)=1,BH104,
IF($BF$128&gt;SUM($BF$28:BF104),_xlfn.CONCAT(", ",BH104),
IF($BF$128=SUM($BF$28:BF104),_xlfn.CONCAT(" y ",BH104)))))</f>
        <v/>
      </c>
      <c r="BH104" s="89" t="s">
        <v>5238</v>
      </c>
    </row>
    <row r="105" spans="1:60" ht="15" customHeight="1">
      <c r="A105" s="57"/>
      <c r="B105" s="11"/>
      <c r="C105" s="89" t="s">
        <v>5239</v>
      </c>
      <c r="D105" s="1020" t="str">
        <f>IF(CNGE_2025_M1_Secc5_Sub3!D145="","",CNGE_2025_M1_Secc5_Sub3!D145)</f>
        <v/>
      </c>
      <c r="E105" s="889"/>
      <c r="F105" s="889"/>
      <c r="G105" s="890"/>
      <c r="H105" s="1021" t="str">
        <f>IF(CNGE_2025_M1_Secc5_Sub3!H145="","",CNGE_2025_M1_Secc5_Sub3!H145)</f>
        <v/>
      </c>
      <c r="I105" s="890"/>
      <c r="J105" s="992"/>
      <c r="K105" s="884"/>
      <c r="L105" s="885"/>
      <c r="M105" s="1021" t="str">
        <f>IF(O105="","",VLOOKUP(O105,Presentación!$AL$3:$AN$574,2,FALSE))</f>
        <v/>
      </c>
      <c r="N105" s="890"/>
      <c r="O105" s="991"/>
      <c r="P105" s="884"/>
      <c r="Q105" s="885"/>
      <c r="R105" s="991"/>
      <c r="S105" s="884"/>
      <c r="T105" s="885"/>
      <c r="U105" s="992"/>
      <c r="V105" s="884"/>
      <c r="W105" s="885"/>
      <c r="X105" s="30" t="s">
        <v>9144</v>
      </c>
      <c r="Y105" s="992"/>
      <c r="Z105" s="884"/>
      <c r="AA105" s="885"/>
      <c r="AB105" s="992"/>
      <c r="AC105" s="884"/>
      <c r="AD105" s="885"/>
      <c r="AE105" s="992"/>
      <c r="AF105" s="884"/>
      <c r="AG105" s="885"/>
      <c r="AH105" s="992"/>
      <c r="AI105" s="884"/>
      <c r="AJ105" s="885"/>
      <c r="AK105" s="992"/>
      <c r="AL105" s="885"/>
      <c r="AO105" s="758" t="e" cm="1">
        <f t="array" aca="1" ref="AO105" ca="1">_xlfn.TEXTJOIN("",TRUE,IFERROR((MID(U105,ROW(INDIRECT("1:"&amp;LEN(U105))),1)*1),""))</f>
        <v>#NAME?</v>
      </c>
      <c r="AP105" s="758" t="e">
        <f t="shared" ca="1" si="14"/>
        <v>#NAME?</v>
      </c>
      <c r="AQ105" s="293" t="e">
        <f t="shared" ca="1" si="15"/>
        <v>#NAME?</v>
      </c>
      <c r="AR105" s="294" t="e">
        <f ca="1">IF(AQ105=0,"",
IF(SUM($AQ$28:AQ105)=1,AS105,
IF($AQ$128&gt;SUM($AQ$28:AQ105),_xlfn.CONCAT(", ",AS105),
IF($AQ$128=SUM($AQ$28:AQ105),_xlfn.CONCAT(" y ",AS105)))))</f>
        <v>#NAME?</v>
      </c>
      <c r="AS105" s="89" t="s">
        <v>5240</v>
      </c>
      <c r="AT105" s="759" t="e" cm="1">
        <f t="array" aca="1" ref="AT105" ca="1">_xlfn.TEXTJOIN("",TRUE,IFERROR((MID(Y105,ROW(INDIRECT("1:"&amp;LEN(Y105))),1)*1),""))</f>
        <v>#NAME?</v>
      </c>
      <c r="AU105" s="759" t="e">
        <f t="shared" ca="1" si="12"/>
        <v>#NAME?</v>
      </c>
      <c r="AV105" s="293" t="e">
        <f t="shared" ca="1" si="16"/>
        <v>#NAME?</v>
      </c>
      <c r="AW105" s="294" t="e">
        <f ca="1">IF(AV105=0,"",
IF(SUM($AV$28:AV105)=1,AX105,
IF($AV$128&gt;SUM($AV$28:AV105),_xlfn.CONCAT(", ",AX105),
IF($AV$128=SUM($AV$28:AV105),_xlfn.CONCAT(" y ",AX105)))))</f>
        <v>#NAME?</v>
      </c>
      <c r="AX105" s="89" t="s">
        <v>5240</v>
      </c>
      <c r="AY105" s="760" t="e" cm="1">
        <f t="array" aca="1" ref="AY105" ca="1">_xlfn.TEXTJOIN("",TRUE,IFERROR((MID(AH105,ROW(INDIRECT("1:"&amp;LEN(AH105))),1)*1),""))</f>
        <v>#NAME?</v>
      </c>
      <c r="AZ105" s="760" t="e">
        <f t="shared" ca="1" si="13"/>
        <v>#NAME?</v>
      </c>
      <c r="BA105" s="293" t="e">
        <f t="shared" ca="1" si="17"/>
        <v>#NAME?</v>
      </c>
      <c r="BB105" s="294" t="e">
        <f ca="1">IF(BA105=0,"",
IF(SUM($BA$28:BA105)=1,BC105,
IF($BA$128&gt;SUM($BA$28:BA105),_xlfn.CONCAT(", ",BC105),
IF($BA$128=SUM($BA$28:BA105),_xlfn.CONCAT(" y ",BC105)))))</f>
        <v>#NAME?</v>
      </c>
      <c r="BC105" s="89" t="s">
        <v>5240</v>
      </c>
      <c r="BD105" s="763">
        <f t="shared" si="18"/>
        <v>0</v>
      </c>
      <c r="BE105" s="765">
        <f t="shared" si="20"/>
        <v>0</v>
      </c>
      <c r="BF105" s="293">
        <f t="shared" si="19"/>
        <v>0</v>
      </c>
      <c r="BG105" s="294" t="str">
        <f>IF(BF105=0,"",
IF(SUM($BF$28:BF105)=1,BH105,
IF($BF$128&gt;SUM($BF$28:BF105),_xlfn.CONCAT(", ",BH105),
IF($BF$128=SUM($BF$28:BF105),_xlfn.CONCAT(" y ",BH105)))))</f>
        <v/>
      </c>
      <c r="BH105" s="89" t="s">
        <v>5240</v>
      </c>
    </row>
    <row r="106" spans="1:60" ht="15" customHeight="1">
      <c r="A106" s="57"/>
      <c r="B106" s="11"/>
      <c r="C106" s="89" t="s">
        <v>5241</v>
      </c>
      <c r="D106" s="1020" t="str">
        <f>IF(CNGE_2025_M1_Secc5_Sub3!D146="","",CNGE_2025_M1_Secc5_Sub3!D146)</f>
        <v/>
      </c>
      <c r="E106" s="889"/>
      <c r="F106" s="889"/>
      <c r="G106" s="890"/>
      <c r="H106" s="1021" t="str">
        <f>IF(CNGE_2025_M1_Secc5_Sub3!H146="","",CNGE_2025_M1_Secc5_Sub3!H146)</f>
        <v/>
      </c>
      <c r="I106" s="890"/>
      <c r="J106" s="992"/>
      <c r="K106" s="884"/>
      <c r="L106" s="885"/>
      <c r="M106" s="1021" t="str">
        <f>IF(O106="","",VLOOKUP(O106,Presentación!$AL$3:$AN$574,2,FALSE))</f>
        <v/>
      </c>
      <c r="N106" s="890"/>
      <c r="O106" s="991"/>
      <c r="P106" s="884"/>
      <c r="Q106" s="885"/>
      <c r="R106" s="991"/>
      <c r="S106" s="884"/>
      <c r="T106" s="885"/>
      <c r="U106" s="992"/>
      <c r="V106" s="884"/>
      <c r="W106" s="885"/>
      <c r="X106" s="30" t="s">
        <v>9144</v>
      </c>
      <c r="Y106" s="992"/>
      <c r="Z106" s="884"/>
      <c r="AA106" s="885"/>
      <c r="AB106" s="992"/>
      <c r="AC106" s="884"/>
      <c r="AD106" s="885"/>
      <c r="AE106" s="992"/>
      <c r="AF106" s="884"/>
      <c r="AG106" s="885"/>
      <c r="AH106" s="992"/>
      <c r="AI106" s="884"/>
      <c r="AJ106" s="885"/>
      <c r="AK106" s="992"/>
      <c r="AL106" s="885"/>
      <c r="AO106" s="758" t="e" cm="1">
        <f t="array" aca="1" ref="AO106" ca="1">_xlfn.TEXTJOIN("",TRUE,IFERROR((MID(U106,ROW(INDIRECT("1:"&amp;LEN(U106))),1)*1),""))</f>
        <v>#NAME?</v>
      </c>
      <c r="AP106" s="758" t="e">
        <f t="shared" ca="1" si="14"/>
        <v>#NAME?</v>
      </c>
      <c r="AQ106" s="293" t="e">
        <f t="shared" ca="1" si="15"/>
        <v>#NAME?</v>
      </c>
      <c r="AR106" s="294" t="e">
        <f ca="1">IF(AQ106=0,"",
IF(SUM($AQ$28:AQ106)=1,AS106,
IF($AQ$128&gt;SUM($AQ$28:AQ106),_xlfn.CONCAT(", ",AS106),
IF($AQ$128=SUM($AQ$28:AQ106),_xlfn.CONCAT(" y ",AS106)))))</f>
        <v>#NAME?</v>
      </c>
      <c r="AS106" s="89" t="s">
        <v>5242</v>
      </c>
      <c r="AT106" s="759" t="e" cm="1">
        <f t="array" aca="1" ref="AT106" ca="1">_xlfn.TEXTJOIN("",TRUE,IFERROR((MID(Y106,ROW(INDIRECT("1:"&amp;LEN(Y106))),1)*1),""))</f>
        <v>#NAME?</v>
      </c>
      <c r="AU106" s="759" t="e">
        <f t="shared" ca="1" si="12"/>
        <v>#NAME?</v>
      </c>
      <c r="AV106" s="293" t="e">
        <f t="shared" ca="1" si="16"/>
        <v>#NAME?</v>
      </c>
      <c r="AW106" s="294" t="e">
        <f ca="1">IF(AV106=0,"",
IF(SUM($AV$28:AV106)=1,AX106,
IF($AV$128&gt;SUM($AV$28:AV106),_xlfn.CONCAT(", ",AX106),
IF($AV$128=SUM($AV$28:AV106),_xlfn.CONCAT(" y ",AX106)))))</f>
        <v>#NAME?</v>
      </c>
      <c r="AX106" s="89" t="s">
        <v>5242</v>
      </c>
      <c r="AY106" s="760" t="e" cm="1">
        <f t="array" aca="1" ref="AY106" ca="1">_xlfn.TEXTJOIN("",TRUE,IFERROR((MID(AH106,ROW(INDIRECT("1:"&amp;LEN(AH106))),1)*1),""))</f>
        <v>#NAME?</v>
      </c>
      <c r="AZ106" s="760" t="e">
        <f t="shared" ca="1" si="13"/>
        <v>#NAME?</v>
      </c>
      <c r="BA106" s="293" t="e">
        <f t="shared" ca="1" si="17"/>
        <v>#NAME?</v>
      </c>
      <c r="BB106" s="294" t="e">
        <f ca="1">IF(BA106=0,"",
IF(SUM($BA$28:BA106)=1,BC106,
IF($BA$128&gt;SUM($BA$28:BA106),_xlfn.CONCAT(", ",BC106),
IF($BA$128=SUM($BA$28:BA106),_xlfn.CONCAT(" y ",BC106)))))</f>
        <v>#NAME?</v>
      </c>
      <c r="BC106" s="89" t="s">
        <v>5242</v>
      </c>
      <c r="BD106" s="763">
        <f t="shared" si="18"/>
        <v>0</v>
      </c>
      <c r="BE106" s="765">
        <f t="shared" si="20"/>
        <v>0</v>
      </c>
      <c r="BF106" s="293">
        <f t="shared" si="19"/>
        <v>0</v>
      </c>
      <c r="BG106" s="294" t="str">
        <f>IF(BF106=0,"",
IF(SUM($BF$28:BF106)=1,BH106,
IF($BF$128&gt;SUM($BF$28:BF106),_xlfn.CONCAT(", ",BH106),
IF($BF$128=SUM($BF$28:BF106),_xlfn.CONCAT(" y ",BH106)))))</f>
        <v/>
      </c>
      <c r="BH106" s="89" t="s">
        <v>5242</v>
      </c>
    </row>
    <row r="107" spans="1:60" ht="15" customHeight="1">
      <c r="A107" s="57"/>
      <c r="B107" s="11"/>
      <c r="C107" s="89" t="s">
        <v>5243</v>
      </c>
      <c r="D107" s="1020" t="str">
        <f>IF(CNGE_2025_M1_Secc5_Sub3!D147="","",CNGE_2025_M1_Secc5_Sub3!D147)</f>
        <v/>
      </c>
      <c r="E107" s="889"/>
      <c r="F107" s="889"/>
      <c r="G107" s="890"/>
      <c r="H107" s="1021" t="str">
        <f>IF(CNGE_2025_M1_Secc5_Sub3!H147="","",CNGE_2025_M1_Secc5_Sub3!H147)</f>
        <v/>
      </c>
      <c r="I107" s="890"/>
      <c r="J107" s="992"/>
      <c r="K107" s="884"/>
      <c r="L107" s="885"/>
      <c r="M107" s="1021" t="str">
        <f>IF(O107="","",VLOOKUP(O107,Presentación!$AL$3:$AN$574,2,FALSE))</f>
        <v/>
      </c>
      <c r="N107" s="890"/>
      <c r="O107" s="991"/>
      <c r="P107" s="884"/>
      <c r="Q107" s="885"/>
      <c r="R107" s="991"/>
      <c r="S107" s="884"/>
      <c r="T107" s="885"/>
      <c r="U107" s="992"/>
      <c r="V107" s="884"/>
      <c r="W107" s="885"/>
      <c r="X107" s="30" t="s">
        <v>9144</v>
      </c>
      <c r="Y107" s="992"/>
      <c r="Z107" s="884"/>
      <c r="AA107" s="885"/>
      <c r="AB107" s="992"/>
      <c r="AC107" s="884"/>
      <c r="AD107" s="885"/>
      <c r="AE107" s="992"/>
      <c r="AF107" s="884"/>
      <c r="AG107" s="885"/>
      <c r="AH107" s="992"/>
      <c r="AI107" s="884"/>
      <c r="AJ107" s="885"/>
      <c r="AK107" s="992"/>
      <c r="AL107" s="885"/>
      <c r="AO107" s="758" t="e" cm="1">
        <f t="array" aca="1" ref="AO107" ca="1">_xlfn.TEXTJOIN("",TRUE,IFERROR((MID(U107,ROW(INDIRECT("1:"&amp;LEN(U107))),1)*1),""))</f>
        <v>#NAME?</v>
      </c>
      <c r="AP107" s="758" t="e">
        <f t="shared" ca="1" si="14"/>
        <v>#NAME?</v>
      </c>
      <c r="AQ107" s="293" t="e">
        <f t="shared" ca="1" si="15"/>
        <v>#NAME?</v>
      </c>
      <c r="AR107" s="294" t="e">
        <f ca="1">IF(AQ107=0,"",
IF(SUM($AQ$28:AQ107)=1,AS107,
IF($AQ$128&gt;SUM($AQ$28:AQ107),_xlfn.CONCAT(", ",AS107),
IF($AQ$128=SUM($AQ$28:AQ107),_xlfn.CONCAT(" y ",AS107)))))</f>
        <v>#NAME?</v>
      </c>
      <c r="AS107" s="89" t="s">
        <v>5244</v>
      </c>
      <c r="AT107" s="759" t="e" cm="1">
        <f t="array" aca="1" ref="AT107" ca="1">_xlfn.TEXTJOIN("",TRUE,IFERROR((MID(Y107,ROW(INDIRECT("1:"&amp;LEN(Y107))),1)*1),""))</f>
        <v>#NAME?</v>
      </c>
      <c r="AU107" s="759" t="e">
        <f t="shared" ca="1" si="12"/>
        <v>#NAME?</v>
      </c>
      <c r="AV107" s="293" t="e">
        <f t="shared" ca="1" si="16"/>
        <v>#NAME?</v>
      </c>
      <c r="AW107" s="294" t="e">
        <f ca="1">IF(AV107=0,"",
IF(SUM($AV$28:AV107)=1,AX107,
IF($AV$128&gt;SUM($AV$28:AV107),_xlfn.CONCAT(", ",AX107),
IF($AV$128=SUM($AV$28:AV107),_xlfn.CONCAT(" y ",AX107)))))</f>
        <v>#NAME?</v>
      </c>
      <c r="AX107" s="89" t="s">
        <v>5244</v>
      </c>
      <c r="AY107" s="760" t="e" cm="1">
        <f t="array" aca="1" ref="AY107" ca="1">_xlfn.TEXTJOIN("",TRUE,IFERROR((MID(AH107,ROW(INDIRECT("1:"&amp;LEN(AH107))),1)*1),""))</f>
        <v>#NAME?</v>
      </c>
      <c r="AZ107" s="760" t="e">
        <f t="shared" ca="1" si="13"/>
        <v>#NAME?</v>
      </c>
      <c r="BA107" s="293" t="e">
        <f t="shared" ca="1" si="17"/>
        <v>#NAME?</v>
      </c>
      <c r="BB107" s="294" t="e">
        <f ca="1">IF(BA107=0,"",
IF(SUM($BA$28:BA107)=1,BC107,
IF($BA$128&gt;SUM($BA$28:BA107),_xlfn.CONCAT(", ",BC107),
IF($BA$128=SUM($BA$28:BA107),_xlfn.CONCAT(" y ",BC107)))))</f>
        <v>#NAME?</v>
      </c>
      <c r="BC107" s="89" t="s">
        <v>5244</v>
      </c>
      <c r="BD107" s="763">
        <f t="shared" si="18"/>
        <v>0</v>
      </c>
      <c r="BE107" s="765">
        <f t="shared" si="20"/>
        <v>0</v>
      </c>
      <c r="BF107" s="293">
        <f t="shared" si="19"/>
        <v>0</v>
      </c>
      <c r="BG107" s="294" t="str">
        <f>IF(BF107=0,"",
IF(SUM($BF$28:BF107)=1,BH107,
IF($BF$128&gt;SUM($BF$28:BF107),_xlfn.CONCAT(", ",BH107),
IF($BF$128=SUM($BF$28:BF107),_xlfn.CONCAT(" y ",BH107)))))</f>
        <v/>
      </c>
      <c r="BH107" s="89" t="s">
        <v>5244</v>
      </c>
    </row>
    <row r="108" spans="1:60" ht="15" customHeight="1">
      <c r="A108" s="57"/>
      <c r="B108" s="11"/>
      <c r="C108" s="89" t="s">
        <v>5245</v>
      </c>
      <c r="D108" s="1020" t="str">
        <f>IF(CNGE_2025_M1_Secc5_Sub3!D148="","",CNGE_2025_M1_Secc5_Sub3!D148)</f>
        <v/>
      </c>
      <c r="E108" s="889"/>
      <c r="F108" s="889"/>
      <c r="G108" s="890"/>
      <c r="H108" s="1021" t="str">
        <f>IF(CNGE_2025_M1_Secc5_Sub3!H148="","",CNGE_2025_M1_Secc5_Sub3!H148)</f>
        <v/>
      </c>
      <c r="I108" s="890"/>
      <c r="J108" s="992"/>
      <c r="K108" s="884"/>
      <c r="L108" s="885"/>
      <c r="M108" s="1021" t="str">
        <f>IF(O108="","",VLOOKUP(O108,Presentación!$AL$3:$AN$574,2,FALSE))</f>
        <v/>
      </c>
      <c r="N108" s="890"/>
      <c r="O108" s="991"/>
      <c r="P108" s="884"/>
      <c r="Q108" s="885"/>
      <c r="R108" s="991"/>
      <c r="S108" s="884"/>
      <c r="T108" s="885"/>
      <c r="U108" s="992"/>
      <c r="V108" s="884"/>
      <c r="W108" s="885"/>
      <c r="X108" s="30" t="s">
        <v>9144</v>
      </c>
      <c r="Y108" s="992"/>
      <c r="Z108" s="884"/>
      <c r="AA108" s="885"/>
      <c r="AB108" s="992"/>
      <c r="AC108" s="884"/>
      <c r="AD108" s="885"/>
      <c r="AE108" s="992"/>
      <c r="AF108" s="884"/>
      <c r="AG108" s="885"/>
      <c r="AH108" s="992"/>
      <c r="AI108" s="884"/>
      <c r="AJ108" s="885"/>
      <c r="AK108" s="992"/>
      <c r="AL108" s="885"/>
      <c r="AO108" s="758" t="e" cm="1">
        <f t="array" aca="1" ref="AO108" ca="1">_xlfn.TEXTJOIN("",TRUE,IFERROR((MID(U108,ROW(INDIRECT("1:"&amp;LEN(U108))),1)*1),""))</f>
        <v>#NAME?</v>
      </c>
      <c r="AP108" s="758" t="e">
        <f t="shared" ca="1" si="14"/>
        <v>#NAME?</v>
      </c>
      <c r="AQ108" s="293" t="e">
        <f t="shared" ca="1" si="15"/>
        <v>#NAME?</v>
      </c>
      <c r="AR108" s="294" t="e">
        <f ca="1">IF(AQ108=0,"",
IF(SUM($AQ$28:AQ108)=1,AS108,
IF($AQ$128&gt;SUM($AQ$28:AQ108),_xlfn.CONCAT(", ",AS108),
IF($AQ$128=SUM($AQ$28:AQ108),_xlfn.CONCAT(" y ",AS108)))))</f>
        <v>#NAME?</v>
      </c>
      <c r="AS108" s="89" t="s">
        <v>5246</v>
      </c>
      <c r="AT108" s="759" t="e" cm="1">
        <f t="array" aca="1" ref="AT108" ca="1">_xlfn.TEXTJOIN("",TRUE,IFERROR((MID(Y108,ROW(INDIRECT("1:"&amp;LEN(Y108))),1)*1),""))</f>
        <v>#NAME?</v>
      </c>
      <c r="AU108" s="759" t="e">
        <f t="shared" ca="1" si="12"/>
        <v>#NAME?</v>
      </c>
      <c r="AV108" s="293" t="e">
        <f t="shared" ca="1" si="16"/>
        <v>#NAME?</v>
      </c>
      <c r="AW108" s="294" t="e">
        <f ca="1">IF(AV108=0,"",
IF(SUM($AV$28:AV108)=1,AX108,
IF($AV$128&gt;SUM($AV$28:AV108),_xlfn.CONCAT(", ",AX108),
IF($AV$128=SUM($AV$28:AV108),_xlfn.CONCAT(" y ",AX108)))))</f>
        <v>#NAME?</v>
      </c>
      <c r="AX108" s="89" t="s">
        <v>5246</v>
      </c>
      <c r="AY108" s="760" t="e" cm="1">
        <f t="array" aca="1" ref="AY108" ca="1">_xlfn.TEXTJOIN("",TRUE,IFERROR((MID(AH108,ROW(INDIRECT("1:"&amp;LEN(AH108))),1)*1),""))</f>
        <v>#NAME?</v>
      </c>
      <c r="AZ108" s="760" t="e">
        <f t="shared" ca="1" si="13"/>
        <v>#NAME?</v>
      </c>
      <c r="BA108" s="293" t="e">
        <f t="shared" ca="1" si="17"/>
        <v>#NAME?</v>
      </c>
      <c r="BB108" s="294" t="e">
        <f ca="1">IF(BA108=0,"",
IF(SUM($BA$28:BA108)=1,BC108,
IF($BA$128&gt;SUM($BA$28:BA108),_xlfn.CONCAT(", ",BC108),
IF($BA$128=SUM($BA$28:BA108),_xlfn.CONCAT(" y ",BC108)))))</f>
        <v>#NAME?</v>
      </c>
      <c r="BC108" s="89" t="s">
        <v>5246</v>
      </c>
      <c r="BD108" s="763">
        <f t="shared" si="18"/>
        <v>0</v>
      </c>
      <c r="BE108" s="765">
        <f t="shared" si="20"/>
        <v>0</v>
      </c>
      <c r="BF108" s="293">
        <f t="shared" si="19"/>
        <v>0</v>
      </c>
      <c r="BG108" s="294" t="str">
        <f>IF(BF108=0,"",
IF(SUM($BF$28:BF108)=1,BH108,
IF($BF$128&gt;SUM($BF$28:BF108),_xlfn.CONCAT(", ",BH108),
IF($BF$128=SUM($BF$28:BF108),_xlfn.CONCAT(" y ",BH108)))))</f>
        <v/>
      </c>
      <c r="BH108" s="89" t="s">
        <v>5246</v>
      </c>
    </row>
    <row r="109" spans="1:60" ht="15" customHeight="1">
      <c r="A109" s="57"/>
      <c r="B109" s="11"/>
      <c r="C109" s="89" t="s">
        <v>5247</v>
      </c>
      <c r="D109" s="1020" t="str">
        <f>IF(CNGE_2025_M1_Secc5_Sub3!D149="","",CNGE_2025_M1_Secc5_Sub3!D149)</f>
        <v/>
      </c>
      <c r="E109" s="889"/>
      <c r="F109" s="889"/>
      <c r="G109" s="890"/>
      <c r="H109" s="1021" t="str">
        <f>IF(CNGE_2025_M1_Secc5_Sub3!H149="","",CNGE_2025_M1_Secc5_Sub3!H149)</f>
        <v/>
      </c>
      <c r="I109" s="890"/>
      <c r="J109" s="992"/>
      <c r="K109" s="884"/>
      <c r="L109" s="885"/>
      <c r="M109" s="1021" t="str">
        <f>IF(O109="","",VLOOKUP(O109,Presentación!$AL$3:$AN$574,2,FALSE))</f>
        <v/>
      </c>
      <c r="N109" s="890"/>
      <c r="O109" s="991"/>
      <c r="P109" s="884"/>
      <c r="Q109" s="885"/>
      <c r="R109" s="991"/>
      <c r="S109" s="884"/>
      <c r="T109" s="885"/>
      <c r="U109" s="992"/>
      <c r="V109" s="884"/>
      <c r="W109" s="885"/>
      <c r="X109" s="30" t="s">
        <v>9144</v>
      </c>
      <c r="Y109" s="992"/>
      <c r="Z109" s="884"/>
      <c r="AA109" s="885"/>
      <c r="AB109" s="992"/>
      <c r="AC109" s="884"/>
      <c r="AD109" s="885"/>
      <c r="AE109" s="992"/>
      <c r="AF109" s="884"/>
      <c r="AG109" s="885"/>
      <c r="AH109" s="992"/>
      <c r="AI109" s="884"/>
      <c r="AJ109" s="885"/>
      <c r="AK109" s="992"/>
      <c r="AL109" s="885"/>
      <c r="AO109" s="758" t="e" cm="1">
        <f t="array" aca="1" ref="AO109" ca="1">_xlfn.TEXTJOIN("",TRUE,IFERROR((MID(U109,ROW(INDIRECT("1:"&amp;LEN(U109))),1)*1),""))</f>
        <v>#NAME?</v>
      </c>
      <c r="AP109" s="758" t="e">
        <f t="shared" ca="1" si="14"/>
        <v>#NAME?</v>
      </c>
      <c r="AQ109" s="293" t="e">
        <f t="shared" ca="1" si="15"/>
        <v>#NAME?</v>
      </c>
      <c r="AR109" s="294" t="e">
        <f ca="1">IF(AQ109=0,"",
IF(SUM($AQ$28:AQ109)=1,AS109,
IF($AQ$128&gt;SUM($AQ$28:AQ109),_xlfn.CONCAT(", ",AS109),
IF($AQ$128=SUM($AQ$28:AQ109),_xlfn.CONCAT(" y ",AS109)))))</f>
        <v>#NAME?</v>
      </c>
      <c r="AS109" s="89" t="s">
        <v>5248</v>
      </c>
      <c r="AT109" s="759" t="e" cm="1">
        <f t="array" aca="1" ref="AT109" ca="1">_xlfn.TEXTJOIN("",TRUE,IFERROR((MID(Y109,ROW(INDIRECT("1:"&amp;LEN(Y109))),1)*1),""))</f>
        <v>#NAME?</v>
      </c>
      <c r="AU109" s="759" t="e">
        <f t="shared" ca="1" si="12"/>
        <v>#NAME?</v>
      </c>
      <c r="AV109" s="293" t="e">
        <f t="shared" ca="1" si="16"/>
        <v>#NAME?</v>
      </c>
      <c r="AW109" s="294" t="e">
        <f ca="1">IF(AV109=0,"",
IF(SUM($AV$28:AV109)=1,AX109,
IF($AV$128&gt;SUM($AV$28:AV109),_xlfn.CONCAT(", ",AX109),
IF($AV$128=SUM($AV$28:AV109),_xlfn.CONCAT(" y ",AX109)))))</f>
        <v>#NAME?</v>
      </c>
      <c r="AX109" s="89" t="s">
        <v>5248</v>
      </c>
      <c r="AY109" s="760" t="e" cm="1">
        <f t="array" aca="1" ref="AY109" ca="1">_xlfn.TEXTJOIN("",TRUE,IFERROR((MID(AH109,ROW(INDIRECT("1:"&amp;LEN(AH109))),1)*1),""))</f>
        <v>#NAME?</v>
      </c>
      <c r="AZ109" s="760" t="e">
        <f t="shared" ca="1" si="13"/>
        <v>#NAME?</v>
      </c>
      <c r="BA109" s="293" t="e">
        <f t="shared" ca="1" si="17"/>
        <v>#NAME?</v>
      </c>
      <c r="BB109" s="294" t="e">
        <f ca="1">IF(BA109=0,"",
IF(SUM($BA$28:BA109)=1,BC109,
IF($BA$128&gt;SUM($BA$28:BA109),_xlfn.CONCAT(", ",BC109),
IF($BA$128=SUM($BA$28:BA109),_xlfn.CONCAT(" y ",BC109)))))</f>
        <v>#NAME?</v>
      </c>
      <c r="BC109" s="89" t="s">
        <v>5248</v>
      </c>
      <c r="BD109" s="763">
        <f t="shared" si="18"/>
        <v>0</v>
      </c>
      <c r="BE109" s="765">
        <f t="shared" si="20"/>
        <v>0</v>
      </c>
      <c r="BF109" s="293">
        <f t="shared" si="19"/>
        <v>0</v>
      </c>
      <c r="BG109" s="294" t="str">
        <f>IF(BF109=0,"",
IF(SUM($BF$28:BF109)=1,BH109,
IF($BF$128&gt;SUM($BF$28:BF109),_xlfn.CONCAT(", ",BH109),
IF($BF$128=SUM($BF$28:BF109),_xlfn.CONCAT(" y ",BH109)))))</f>
        <v/>
      </c>
      <c r="BH109" s="89" t="s">
        <v>5248</v>
      </c>
    </row>
    <row r="110" spans="1:60" ht="15" customHeight="1">
      <c r="A110" s="57"/>
      <c r="B110" s="11"/>
      <c r="C110" s="89" t="s">
        <v>5249</v>
      </c>
      <c r="D110" s="1020" t="str">
        <f>IF(CNGE_2025_M1_Secc5_Sub3!D150="","",CNGE_2025_M1_Secc5_Sub3!D150)</f>
        <v/>
      </c>
      <c r="E110" s="889"/>
      <c r="F110" s="889"/>
      <c r="G110" s="890"/>
      <c r="H110" s="1021" t="str">
        <f>IF(CNGE_2025_M1_Secc5_Sub3!H150="","",CNGE_2025_M1_Secc5_Sub3!H150)</f>
        <v/>
      </c>
      <c r="I110" s="890"/>
      <c r="J110" s="992"/>
      <c r="K110" s="884"/>
      <c r="L110" s="885"/>
      <c r="M110" s="1021" t="str">
        <f>IF(O110="","",VLOOKUP(O110,Presentación!$AL$3:$AN$574,2,FALSE))</f>
        <v/>
      </c>
      <c r="N110" s="890"/>
      <c r="O110" s="991"/>
      <c r="P110" s="884"/>
      <c r="Q110" s="885"/>
      <c r="R110" s="991"/>
      <c r="S110" s="884"/>
      <c r="T110" s="885"/>
      <c r="U110" s="992"/>
      <c r="V110" s="884"/>
      <c r="W110" s="885"/>
      <c r="X110" s="30" t="s">
        <v>9144</v>
      </c>
      <c r="Y110" s="992"/>
      <c r="Z110" s="884"/>
      <c r="AA110" s="885"/>
      <c r="AB110" s="992"/>
      <c r="AC110" s="884"/>
      <c r="AD110" s="885"/>
      <c r="AE110" s="992"/>
      <c r="AF110" s="884"/>
      <c r="AG110" s="885"/>
      <c r="AH110" s="992"/>
      <c r="AI110" s="884"/>
      <c r="AJ110" s="885"/>
      <c r="AK110" s="992"/>
      <c r="AL110" s="885"/>
      <c r="AO110" s="758" t="e" cm="1">
        <f t="array" aca="1" ref="AO110" ca="1">_xlfn.TEXTJOIN("",TRUE,IFERROR((MID(U110,ROW(INDIRECT("1:"&amp;LEN(U110))),1)*1),""))</f>
        <v>#NAME?</v>
      </c>
      <c r="AP110" s="758" t="e">
        <f t="shared" ca="1" si="14"/>
        <v>#NAME?</v>
      </c>
      <c r="AQ110" s="293" t="e">
        <f t="shared" ca="1" si="15"/>
        <v>#NAME?</v>
      </c>
      <c r="AR110" s="294" t="e">
        <f ca="1">IF(AQ110=0,"",
IF(SUM($AQ$28:AQ110)=1,AS110,
IF($AQ$128&gt;SUM($AQ$28:AQ110),_xlfn.CONCAT(", ",AS110),
IF($AQ$128=SUM($AQ$28:AQ110),_xlfn.CONCAT(" y ",AS110)))))</f>
        <v>#NAME?</v>
      </c>
      <c r="AS110" s="89" t="s">
        <v>5250</v>
      </c>
      <c r="AT110" s="759" t="e" cm="1">
        <f t="array" aca="1" ref="AT110" ca="1">_xlfn.TEXTJOIN("",TRUE,IFERROR((MID(Y110,ROW(INDIRECT("1:"&amp;LEN(Y110))),1)*1),""))</f>
        <v>#NAME?</v>
      </c>
      <c r="AU110" s="759" t="e">
        <f t="shared" ca="1" si="12"/>
        <v>#NAME?</v>
      </c>
      <c r="AV110" s="293" t="e">
        <f t="shared" ca="1" si="16"/>
        <v>#NAME?</v>
      </c>
      <c r="AW110" s="294" t="e">
        <f ca="1">IF(AV110=0,"",
IF(SUM($AV$28:AV110)=1,AX110,
IF($AV$128&gt;SUM($AV$28:AV110),_xlfn.CONCAT(", ",AX110),
IF($AV$128=SUM($AV$28:AV110),_xlfn.CONCAT(" y ",AX110)))))</f>
        <v>#NAME?</v>
      </c>
      <c r="AX110" s="89" t="s">
        <v>5250</v>
      </c>
      <c r="AY110" s="760" t="e" cm="1">
        <f t="array" aca="1" ref="AY110" ca="1">_xlfn.TEXTJOIN("",TRUE,IFERROR((MID(AH110,ROW(INDIRECT("1:"&amp;LEN(AH110))),1)*1),""))</f>
        <v>#NAME?</v>
      </c>
      <c r="AZ110" s="760" t="e">
        <f t="shared" ca="1" si="13"/>
        <v>#NAME?</v>
      </c>
      <c r="BA110" s="293" t="e">
        <f t="shared" ca="1" si="17"/>
        <v>#NAME?</v>
      </c>
      <c r="BB110" s="294" t="e">
        <f ca="1">IF(BA110=0,"",
IF(SUM($BA$28:BA110)=1,BC110,
IF($BA$128&gt;SUM($BA$28:BA110),_xlfn.CONCAT(", ",BC110),
IF($BA$128=SUM($BA$28:BA110),_xlfn.CONCAT(" y ",BC110)))))</f>
        <v>#NAME?</v>
      </c>
      <c r="BC110" s="89" t="s">
        <v>5250</v>
      </c>
      <c r="BD110" s="763">
        <f t="shared" si="18"/>
        <v>0</v>
      </c>
      <c r="BE110" s="765">
        <f t="shared" si="20"/>
        <v>0</v>
      </c>
      <c r="BF110" s="293">
        <f t="shared" si="19"/>
        <v>0</v>
      </c>
      <c r="BG110" s="294" t="str">
        <f>IF(BF110=0,"",
IF(SUM($BF$28:BF110)=1,BH110,
IF($BF$128&gt;SUM($BF$28:BF110),_xlfn.CONCAT(", ",BH110),
IF($BF$128=SUM($BF$28:BF110),_xlfn.CONCAT(" y ",BH110)))))</f>
        <v/>
      </c>
      <c r="BH110" s="89" t="s">
        <v>5250</v>
      </c>
    </row>
    <row r="111" spans="1:60" ht="15" customHeight="1">
      <c r="A111" s="57"/>
      <c r="B111" s="11"/>
      <c r="C111" s="89" t="s">
        <v>5251</v>
      </c>
      <c r="D111" s="1020" t="str">
        <f>IF(CNGE_2025_M1_Secc5_Sub3!D151="","",CNGE_2025_M1_Secc5_Sub3!D151)</f>
        <v/>
      </c>
      <c r="E111" s="889"/>
      <c r="F111" s="889"/>
      <c r="G111" s="890"/>
      <c r="H111" s="1021" t="str">
        <f>IF(CNGE_2025_M1_Secc5_Sub3!H151="","",CNGE_2025_M1_Secc5_Sub3!H151)</f>
        <v/>
      </c>
      <c r="I111" s="890"/>
      <c r="J111" s="992"/>
      <c r="K111" s="884"/>
      <c r="L111" s="885"/>
      <c r="M111" s="1021" t="str">
        <f>IF(O111="","",VLOOKUP(O111,Presentación!$AL$3:$AN$574,2,FALSE))</f>
        <v/>
      </c>
      <c r="N111" s="890"/>
      <c r="O111" s="991"/>
      <c r="P111" s="884"/>
      <c r="Q111" s="885"/>
      <c r="R111" s="991"/>
      <c r="S111" s="884"/>
      <c r="T111" s="885"/>
      <c r="U111" s="992"/>
      <c r="V111" s="884"/>
      <c r="W111" s="885"/>
      <c r="X111" s="30" t="s">
        <v>9144</v>
      </c>
      <c r="Y111" s="992"/>
      <c r="Z111" s="884"/>
      <c r="AA111" s="885"/>
      <c r="AB111" s="992"/>
      <c r="AC111" s="884"/>
      <c r="AD111" s="885"/>
      <c r="AE111" s="992"/>
      <c r="AF111" s="884"/>
      <c r="AG111" s="885"/>
      <c r="AH111" s="992"/>
      <c r="AI111" s="884"/>
      <c r="AJ111" s="885"/>
      <c r="AK111" s="992"/>
      <c r="AL111" s="885"/>
      <c r="AO111" s="758" t="e" cm="1">
        <f t="array" aca="1" ref="AO111" ca="1">_xlfn.TEXTJOIN("",TRUE,IFERROR((MID(U111,ROW(INDIRECT("1:"&amp;LEN(U111))),1)*1),""))</f>
        <v>#NAME?</v>
      </c>
      <c r="AP111" s="758" t="e">
        <f t="shared" ca="1" si="14"/>
        <v>#NAME?</v>
      </c>
      <c r="AQ111" s="293" t="e">
        <f t="shared" ca="1" si="15"/>
        <v>#NAME?</v>
      </c>
      <c r="AR111" s="294" t="e">
        <f ca="1">IF(AQ111=0,"",
IF(SUM($AQ$28:AQ111)=1,AS111,
IF($AQ$128&gt;SUM($AQ$28:AQ111),_xlfn.CONCAT(", ",AS111),
IF($AQ$128=SUM($AQ$28:AQ111),_xlfn.CONCAT(" y ",AS111)))))</f>
        <v>#NAME?</v>
      </c>
      <c r="AS111" s="89" t="s">
        <v>5252</v>
      </c>
      <c r="AT111" s="759" t="e" cm="1">
        <f t="array" aca="1" ref="AT111" ca="1">_xlfn.TEXTJOIN("",TRUE,IFERROR((MID(Y111,ROW(INDIRECT("1:"&amp;LEN(Y111))),1)*1),""))</f>
        <v>#NAME?</v>
      </c>
      <c r="AU111" s="759" t="e">
        <f t="shared" ca="1" si="12"/>
        <v>#NAME?</v>
      </c>
      <c r="AV111" s="293" t="e">
        <f t="shared" ca="1" si="16"/>
        <v>#NAME?</v>
      </c>
      <c r="AW111" s="294" t="e">
        <f ca="1">IF(AV111=0,"",
IF(SUM($AV$28:AV111)=1,AX111,
IF($AV$128&gt;SUM($AV$28:AV111),_xlfn.CONCAT(", ",AX111),
IF($AV$128=SUM($AV$28:AV111),_xlfn.CONCAT(" y ",AX111)))))</f>
        <v>#NAME?</v>
      </c>
      <c r="AX111" s="89" t="s">
        <v>5252</v>
      </c>
      <c r="AY111" s="760" t="e" cm="1">
        <f t="array" aca="1" ref="AY111" ca="1">_xlfn.TEXTJOIN("",TRUE,IFERROR((MID(AH111,ROW(INDIRECT("1:"&amp;LEN(AH111))),1)*1),""))</f>
        <v>#NAME?</v>
      </c>
      <c r="AZ111" s="760" t="e">
        <f t="shared" ca="1" si="13"/>
        <v>#NAME?</v>
      </c>
      <c r="BA111" s="293" t="e">
        <f t="shared" ca="1" si="17"/>
        <v>#NAME?</v>
      </c>
      <c r="BB111" s="294" t="e">
        <f ca="1">IF(BA111=0,"",
IF(SUM($BA$28:BA111)=1,BC111,
IF($BA$128&gt;SUM($BA$28:BA111),_xlfn.CONCAT(", ",BC111),
IF($BA$128=SUM($BA$28:BA111),_xlfn.CONCAT(" y ",BC111)))))</f>
        <v>#NAME?</v>
      </c>
      <c r="BC111" s="89" t="s">
        <v>5252</v>
      </c>
      <c r="BD111" s="763">
        <f t="shared" si="18"/>
        <v>0</v>
      </c>
      <c r="BE111" s="765">
        <f t="shared" si="20"/>
        <v>0</v>
      </c>
      <c r="BF111" s="293">
        <f t="shared" si="19"/>
        <v>0</v>
      </c>
      <c r="BG111" s="294" t="str">
        <f>IF(BF111=0,"",
IF(SUM($BF$28:BF111)=1,BH111,
IF($BF$128&gt;SUM($BF$28:BF111),_xlfn.CONCAT(", ",BH111),
IF($BF$128=SUM($BF$28:BF111),_xlfn.CONCAT(" y ",BH111)))))</f>
        <v/>
      </c>
      <c r="BH111" s="89" t="s">
        <v>5252</v>
      </c>
    </row>
    <row r="112" spans="1:60" ht="15" customHeight="1">
      <c r="A112" s="57"/>
      <c r="B112" s="11"/>
      <c r="C112" s="89" t="s">
        <v>5253</v>
      </c>
      <c r="D112" s="1020" t="str">
        <f>IF(CNGE_2025_M1_Secc5_Sub3!D152="","",CNGE_2025_M1_Secc5_Sub3!D152)</f>
        <v/>
      </c>
      <c r="E112" s="889"/>
      <c r="F112" s="889"/>
      <c r="G112" s="890"/>
      <c r="H112" s="1021" t="str">
        <f>IF(CNGE_2025_M1_Secc5_Sub3!H152="","",CNGE_2025_M1_Secc5_Sub3!H152)</f>
        <v/>
      </c>
      <c r="I112" s="890"/>
      <c r="J112" s="992"/>
      <c r="K112" s="884"/>
      <c r="L112" s="885"/>
      <c r="M112" s="1021" t="str">
        <f>IF(O112="","",VLOOKUP(O112,Presentación!$AL$3:$AN$574,2,FALSE))</f>
        <v/>
      </c>
      <c r="N112" s="890"/>
      <c r="O112" s="991"/>
      <c r="P112" s="884"/>
      <c r="Q112" s="885"/>
      <c r="R112" s="991"/>
      <c r="S112" s="884"/>
      <c r="T112" s="885"/>
      <c r="U112" s="992"/>
      <c r="V112" s="884"/>
      <c r="W112" s="885"/>
      <c r="X112" s="30" t="s">
        <v>9144</v>
      </c>
      <c r="Y112" s="992"/>
      <c r="Z112" s="884"/>
      <c r="AA112" s="885"/>
      <c r="AB112" s="992"/>
      <c r="AC112" s="884"/>
      <c r="AD112" s="885"/>
      <c r="AE112" s="992"/>
      <c r="AF112" s="884"/>
      <c r="AG112" s="885"/>
      <c r="AH112" s="992"/>
      <c r="AI112" s="884"/>
      <c r="AJ112" s="885"/>
      <c r="AK112" s="992"/>
      <c r="AL112" s="885"/>
      <c r="AO112" s="758" t="e" cm="1">
        <f t="array" aca="1" ref="AO112" ca="1">_xlfn.TEXTJOIN("",TRUE,IFERROR((MID(U112,ROW(INDIRECT("1:"&amp;LEN(U112))),1)*1),""))</f>
        <v>#NAME?</v>
      </c>
      <c r="AP112" s="758" t="e">
        <f t="shared" ca="1" si="14"/>
        <v>#NAME?</v>
      </c>
      <c r="AQ112" s="293" t="e">
        <f t="shared" ca="1" si="15"/>
        <v>#NAME?</v>
      </c>
      <c r="AR112" s="294" t="e">
        <f ca="1">IF(AQ112=0,"",
IF(SUM($AQ$28:AQ112)=1,AS112,
IF($AQ$128&gt;SUM($AQ$28:AQ112),_xlfn.CONCAT(", ",AS112),
IF($AQ$128=SUM($AQ$28:AQ112),_xlfn.CONCAT(" y ",AS112)))))</f>
        <v>#NAME?</v>
      </c>
      <c r="AS112" s="89" t="s">
        <v>5254</v>
      </c>
      <c r="AT112" s="759" t="e" cm="1">
        <f t="array" aca="1" ref="AT112" ca="1">_xlfn.TEXTJOIN("",TRUE,IFERROR((MID(Y112,ROW(INDIRECT("1:"&amp;LEN(Y112))),1)*1),""))</f>
        <v>#NAME?</v>
      </c>
      <c r="AU112" s="759" t="e">
        <f t="shared" ca="1" si="12"/>
        <v>#NAME?</v>
      </c>
      <c r="AV112" s="293" t="e">
        <f t="shared" ca="1" si="16"/>
        <v>#NAME?</v>
      </c>
      <c r="AW112" s="294" t="e">
        <f ca="1">IF(AV112=0,"",
IF(SUM($AV$28:AV112)=1,AX112,
IF($AV$128&gt;SUM($AV$28:AV112),_xlfn.CONCAT(", ",AX112),
IF($AV$128=SUM($AV$28:AV112),_xlfn.CONCAT(" y ",AX112)))))</f>
        <v>#NAME?</v>
      </c>
      <c r="AX112" s="89" t="s">
        <v>5254</v>
      </c>
      <c r="AY112" s="760" t="e" cm="1">
        <f t="array" aca="1" ref="AY112" ca="1">_xlfn.TEXTJOIN("",TRUE,IFERROR((MID(AH112,ROW(INDIRECT("1:"&amp;LEN(AH112))),1)*1),""))</f>
        <v>#NAME?</v>
      </c>
      <c r="AZ112" s="760" t="e">
        <f t="shared" ca="1" si="13"/>
        <v>#NAME?</v>
      </c>
      <c r="BA112" s="293" t="e">
        <f t="shared" ca="1" si="17"/>
        <v>#NAME?</v>
      </c>
      <c r="BB112" s="294" t="e">
        <f ca="1">IF(BA112=0,"",
IF(SUM($BA$28:BA112)=1,BC112,
IF($BA$128&gt;SUM($BA$28:BA112),_xlfn.CONCAT(", ",BC112),
IF($BA$128=SUM($BA$28:BA112),_xlfn.CONCAT(" y ",BC112)))))</f>
        <v>#NAME?</v>
      </c>
      <c r="BC112" s="89" t="s">
        <v>5254</v>
      </c>
      <c r="BD112" s="763">
        <f t="shared" si="18"/>
        <v>0</v>
      </c>
      <c r="BE112" s="765">
        <f t="shared" si="20"/>
        <v>0</v>
      </c>
      <c r="BF112" s="293">
        <f t="shared" si="19"/>
        <v>0</v>
      </c>
      <c r="BG112" s="294" t="str">
        <f>IF(BF112=0,"",
IF(SUM($BF$28:BF112)=1,BH112,
IF($BF$128&gt;SUM($BF$28:BF112),_xlfn.CONCAT(", ",BH112),
IF($BF$128=SUM($BF$28:BF112),_xlfn.CONCAT(" y ",BH112)))))</f>
        <v/>
      </c>
      <c r="BH112" s="89" t="s">
        <v>5254</v>
      </c>
    </row>
    <row r="113" spans="1:60" ht="15" customHeight="1">
      <c r="A113" s="72"/>
      <c r="B113" s="70"/>
      <c r="C113" s="89" t="s">
        <v>5255</v>
      </c>
      <c r="D113" s="1020" t="str">
        <f>IF(CNGE_2025_M1_Secc5_Sub3!D153="","",CNGE_2025_M1_Secc5_Sub3!D153)</f>
        <v/>
      </c>
      <c r="E113" s="889"/>
      <c r="F113" s="889"/>
      <c r="G113" s="890"/>
      <c r="H113" s="1021" t="str">
        <f>IF(CNGE_2025_M1_Secc5_Sub3!H153="","",CNGE_2025_M1_Secc5_Sub3!H153)</f>
        <v/>
      </c>
      <c r="I113" s="890"/>
      <c r="J113" s="992"/>
      <c r="K113" s="884"/>
      <c r="L113" s="885"/>
      <c r="M113" s="1021" t="str">
        <f>IF(O113="","",VLOOKUP(O113,Presentación!$AL$3:$AN$574,2,FALSE))</f>
        <v/>
      </c>
      <c r="N113" s="890"/>
      <c r="O113" s="991"/>
      <c r="P113" s="884"/>
      <c r="Q113" s="885"/>
      <c r="R113" s="991"/>
      <c r="S113" s="884"/>
      <c r="T113" s="885"/>
      <c r="U113" s="992"/>
      <c r="V113" s="884"/>
      <c r="W113" s="885"/>
      <c r="X113" s="30" t="s">
        <v>9144</v>
      </c>
      <c r="Y113" s="992"/>
      <c r="Z113" s="884"/>
      <c r="AA113" s="885"/>
      <c r="AB113" s="992"/>
      <c r="AC113" s="884"/>
      <c r="AD113" s="885"/>
      <c r="AE113" s="992"/>
      <c r="AF113" s="884"/>
      <c r="AG113" s="885"/>
      <c r="AH113" s="992"/>
      <c r="AI113" s="884"/>
      <c r="AJ113" s="885"/>
      <c r="AK113" s="992"/>
      <c r="AL113" s="885"/>
      <c r="AO113" s="758" t="e" cm="1">
        <f t="array" aca="1" ref="AO113" ca="1">_xlfn.TEXTJOIN("",TRUE,IFERROR((MID(U113,ROW(INDIRECT("1:"&amp;LEN(U113))),1)*1),""))</f>
        <v>#NAME?</v>
      </c>
      <c r="AP113" s="758" t="e">
        <f t="shared" ca="1" si="14"/>
        <v>#NAME?</v>
      </c>
      <c r="AQ113" s="293" t="e">
        <f t="shared" ca="1" si="15"/>
        <v>#NAME?</v>
      </c>
      <c r="AR113" s="294" t="e">
        <f ca="1">IF(AQ113=0,"",
IF(SUM($AQ$28:AQ113)=1,AS113,
IF($AQ$128&gt;SUM($AQ$28:AQ113),_xlfn.CONCAT(", ",AS113),
IF($AQ$128=SUM($AQ$28:AQ113),_xlfn.CONCAT(" y ",AS113)))))</f>
        <v>#NAME?</v>
      </c>
      <c r="AS113" s="89" t="s">
        <v>5256</v>
      </c>
      <c r="AT113" s="759" t="e" cm="1">
        <f t="array" aca="1" ref="AT113" ca="1">_xlfn.TEXTJOIN("",TRUE,IFERROR((MID(Y113,ROW(INDIRECT("1:"&amp;LEN(Y113))),1)*1),""))</f>
        <v>#NAME?</v>
      </c>
      <c r="AU113" s="759" t="e">
        <f t="shared" ca="1" si="12"/>
        <v>#NAME?</v>
      </c>
      <c r="AV113" s="293" t="e">
        <f t="shared" ca="1" si="16"/>
        <v>#NAME?</v>
      </c>
      <c r="AW113" s="294" t="e">
        <f ca="1">IF(AV113=0,"",
IF(SUM($AV$28:AV113)=1,AX113,
IF($AV$128&gt;SUM($AV$28:AV113),_xlfn.CONCAT(", ",AX113),
IF($AV$128=SUM($AV$28:AV113),_xlfn.CONCAT(" y ",AX113)))))</f>
        <v>#NAME?</v>
      </c>
      <c r="AX113" s="89" t="s">
        <v>5256</v>
      </c>
      <c r="AY113" s="760" t="e" cm="1">
        <f t="array" aca="1" ref="AY113" ca="1">_xlfn.TEXTJOIN("",TRUE,IFERROR((MID(AH113,ROW(INDIRECT("1:"&amp;LEN(AH113))),1)*1),""))</f>
        <v>#NAME?</v>
      </c>
      <c r="AZ113" s="760" t="e">
        <f t="shared" ca="1" si="13"/>
        <v>#NAME?</v>
      </c>
      <c r="BA113" s="293" t="e">
        <f t="shared" ca="1" si="17"/>
        <v>#NAME?</v>
      </c>
      <c r="BB113" s="294" t="e">
        <f ca="1">IF(BA113=0,"",
IF(SUM($BA$28:BA113)=1,BC113,
IF($BA$128&gt;SUM($BA$28:BA113),_xlfn.CONCAT(", ",BC113),
IF($BA$128=SUM($BA$28:BA113),_xlfn.CONCAT(" y ",BC113)))))</f>
        <v>#NAME?</v>
      </c>
      <c r="BC113" s="89" t="s">
        <v>5256</v>
      </c>
      <c r="BD113" s="763">
        <f t="shared" si="18"/>
        <v>0</v>
      </c>
      <c r="BE113" s="765">
        <f t="shared" si="20"/>
        <v>0</v>
      </c>
      <c r="BF113" s="293">
        <f t="shared" si="19"/>
        <v>0</v>
      </c>
      <c r="BG113" s="294" t="str">
        <f>IF(BF113=0,"",
IF(SUM($BF$28:BF113)=1,BH113,
IF($BF$128&gt;SUM($BF$28:BF113),_xlfn.CONCAT(", ",BH113),
IF($BF$128=SUM($BF$28:BF113),_xlfn.CONCAT(" y ",BH113)))))</f>
        <v/>
      </c>
      <c r="BH113" s="89" t="s">
        <v>5256</v>
      </c>
    </row>
    <row r="114" spans="1:60" ht="15" customHeight="1">
      <c r="A114" s="72"/>
      <c r="B114" s="70"/>
      <c r="C114" s="89" t="s">
        <v>5257</v>
      </c>
      <c r="D114" s="1020" t="str">
        <f>IF(CNGE_2025_M1_Secc5_Sub3!D154="","",CNGE_2025_M1_Secc5_Sub3!D154)</f>
        <v/>
      </c>
      <c r="E114" s="889"/>
      <c r="F114" s="889"/>
      <c r="G114" s="890"/>
      <c r="H114" s="1021" t="str">
        <f>IF(CNGE_2025_M1_Secc5_Sub3!H154="","",CNGE_2025_M1_Secc5_Sub3!H154)</f>
        <v/>
      </c>
      <c r="I114" s="890"/>
      <c r="J114" s="992"/>
      <c r="K114" s="884"/>
      <c r="L114" s="885"/>
      <c r="M114" s="1021" t="str">
        <f>IF(O114="","",VLOOKUP(O114,Presentación!$AL$3:$AN$574,2,FALSE))</f>
        <v/>
      </c>
      <c r="N114" s="890"/>
      <c r="O114" s="991"/>
      <c r="P114" s="884"/>
      <c r="Q114" s="885"/>
      <c r="R114" s="991"/>
      <c r="S114" s="884"/>
      <c r="T114" s="885"/>
      <c r="U114" s="992"/>
      <c r="V114" s="884"/>
      <c r="W114" s="885"/>
      <c r="X114" s="30" t="s">
        <v>9144</v>
      </c>
      <c r="Y114" s="992"/>
      <c r="Z114" s="884"/>
      <c r="AA114" s="885"/>
      <c r="AB114" s="992"/>
      <c r="AC114" s="884"/>
      <c r="AD114" s="885"/>
      <c r="AE114" s="992"/>
      <c r="AF114" s="884"/>
      <c r="AG114" s="885"/>
      <c r="AH114" s="992"/>
      <c r="AI114" s="884"/>
      <c r="AJ114" s="885"/>
      <c r="AK114" s="992"/>
      <c r="AL114" s="885"/>
      <c r="AO114" s="758" t="e" cm="1">
        <f t="array" aca="1" ref="AO114" ca="1">_xlfn.TEXTJOIN("",TRUE,IFERROR((MID(U114,ROW(INDIRECT("1:"&amp;LEN(U114))),1)*1),""))</f>
        <v>#NAME?</v>
      </c>
      <c r="AP114" s="758" t="e">
        <f t="shared" ca="1" si="14"/>
        <v>#NAME?</v>
      </c>
      <c r="AQ114" s="293" t="e">
        <f t="shared" ca="1" si="15"/>
        <v>#NAME?</v>
      </c>
      <c r="AR114" s="294" t="e">
        <f ca="1">IF(AQ114=0,"",
IF(SUM($AQ$28:AQ114)=1,AS114,
IF($AQ$128&gt;SUM($AQ$28:AQ114),_xlfn.CONCAT(", ",AS114),
IF($AQ$128=SUM($AQ$28:AQ114),_xlfn.CONCAT(" y ",AS114)))))</f>
        <v>#NAME?</v>
      </c>
      <c r="AS114" s="89" t="s">
        <v>5258</v>
      </c>
      <c r="AT114" s="759" t="e" cm="1">
        <f t="array" aca="1" ref="AT114" ca="1">_xlfn.TEXTJOIN("",TRUE,IFERROR((MID(Y114,ROW(INDIRECT("1:"&amp;LEN(Y114))),1)*1),""))</f>
        <v>#NAME?</v>
      </c>
      <c r="AU114" s="759" t="e">
        <f t="shared" ca="1" si="12"/>
        <v>#NAME?</v>
      </c>
      <c r="AV114" s="293" t="e">
        <f t="shared" ca="1" si="16"/>
        <v>#NAME?</v>
      </c>
      <c r="AW114" s="294" t="e">
        <f ca="1">IF(AV114=0,"",
IF(SUM($AV$28:AV114)=1,AX114,
IF($AV$128&gt;SUM($AV$28:AV114),_xlfn.CONCAT(", ",AX114),
IF($AV$128=SUM($AV$28:AV114),_xlfn.CONCAT(" y ",AX114)))))</f>
        <v>#NAME?</v>
      </c>
      <c r="AX114" s="89" t="s">
        <v>5258</v>
      </c>
      <c r="AY114" s="760" t="e" cm="1">
        <f t="array" aca="1" ref="AY114" ca="1">_xlfn.TEXTJOIN("",TRUE,IFERROR((MID(AH114,ROW(INDIRECT("1:"&amp;LEN(AH114))),1)*1),""))</f>
        <v>#NAME?</v>
      </c>
      <c r="AZ114" s="760" t="e">
        <f t="shared" ca="1" si="13"/>
        <v>#NAME?</v>
      </c>
      <c r="BA114" s="293" t="e">
        <f t="shared" ca="1" si="17"/>
        <v>#NAME?</v>
      </c>
      <c r="BB114" s="294" t="e">
        <f ca="1">IF(BA114=0,"",
IF(SUM($BA$28:BA114)=1,BC114,
IF($BA$128&gt;SUM($BA$28:BA114),_xlfn.CONCAT(", ",BC114),
IF($BA$128=SUM($BA$28:BA114),_xlfn.CONCAT(" y ",BC114)))))</f>
        <v>#NAME?</v>
      </c>
      <c r="BC114" s="89" t="s">
        <v>5258</v>
      </c>
      <c r="BD114" s="763">
        <f t="shared" si="18"/>
        <v>0</v>
      </c>
      <c r="BE114" s="765">
        <f t="shared" si="20"/>
        <v>0</v>
      </c>
      <c r="BF114" s="293">
        <f t="shared" si="19"/>
        <v>0</v>
      </c>
      <c r="BG114" s="294" t="str">
        <f>IF(BF114=0,"",
IF(SUM($BF$28:BF114)=1,BH114,
IF($BF$128&gt;SUM($BF$28:BF114),_xlfn.CONCAT(", ",BH114),
IF($BF$128=SUM($BF$28:BF114),_xlfn.CONCAT(" y ",BH114)))))</f>
        <v/>
      </c>
      <c r="BH114" s="89" t="s">
        <v>5258</v>
      </c>
    </row>
    <row r="115" spans="1:60" ht="15" customHeight="1">
      <c r="A115" s="72"/>
      <c r="B115" s="70"/>
      <c r="C115" s="89" t="s">
        <v>5259</v>
      </c>
      <c r="D115" s="1020" t="str">
        <f>IF(CNGE_2025_M1_Secc5_Sub3!D155="","",CNGE_2025_M1_Secc5_Sub3!D155)</f>
        <v/>
      </c>
      <c r="E115" s="889"/>
      <c r="F115" s="889"/>
      <c r="G115" s="890"/>
      <c r="H115" s="1021" t="str">
        <f>IF(CNGE_2025_M1_Secc5_Sub3!H155="","",CNGE_2025_M1_Secc5_Sub3!H155)</f>
        <v/>
      </c>
      <c r="I115" s="890"/>
      <c r="J115" s="992"/>
      <c r="K115" s="884"/>
      <c r="L115" s="885"/>
      <c r="M115" s="1021" t="str">
        <f>IF(O115="","",VLOOKUP(O115,Presentación!$AL$3:$AN$574,2,FALSE))</f>
        <v/>
      </c>
      <c r="N115" s="890"/>
      <c r="O115" s="991"/>
      <c r="P115" s="884"/>
      <c r="Q115" s="885"/>
      <c r="R115" s="991"/>
      <c r="S115" s="884"/>
      <c r="T115" s="885"/>
      <c r="U115" s="992"/>
      <c r="V115" s="884"/>
      <c r="W115" s="885"/>
      <c r="X115" s="30" t="s">
        <v>9144</v>
      </c>
      <c r="Y115" s="992"/>
      <c r="Z115" s="884"/>
      <c r="AA115" s="885"/>
      <c r="AB115" s="992"/>
      <c r="AC115" s="884"/>
      <c r="AD115" s="885"/>
      <c r="AE115" s="992"/>
      <c r="AF115" s="884"/>
      <c r="AG115" s="885"/>
      <c r="AH115" s="992"/>
      <c r="AI115" s="884"/>
      <c r="AJ115" s="885"/>
      <c r="AK115" s="992"/>
      <c r="AL115" s="885"/>
      <c r="AO115" s="758" t="e" cm="1">
        <f t="array" aca="1" ref="AO115" ca="1">_xlfn.TEXTJOIN("",TRUE,IFERROR((MID(U115,ROW(INDIRECT("1:"&amp;LEN(U115))),1)*1),""))</f>
        <v>#NAME?</v>
      </c>
      <c r="AP115" s="758" t="e">
        <f t="shared" ca="1" si="14"/>
        <v>#NAME?</v>
      </c>
      <c r="AQ115" s="293" t="e">
        <f t="shared" ca="1" si="15"/>
        <v>#NAME?</v>
      </c>
      <c r="AR115" s="294" t="e">
        <f ca="1">IF(AQ115=0,"",
IF(SUM($AQ$28:AQ115)=1,AS115,
IF($AQ$128&gt;SUM($AQ$28:AQ115),_xlfn.CONCAT(", ",AS115),
IF($AQ$128=SUM($AQ$28:AQ115),_xlfn.CONCAT(" y ",AS115)))))</f>
        <v>#NAME?</v>
      </c>
      <c r="AS115" s="89" t="s">
        <v>5260</v>
      </c>
      <c r="AT115" s="759" t="e" cm="1">
        <f t="array" aca="1" ref="AT115" ca="1">_xlfn.TEXTJOIN("",TRUE,IFERROR((MID(Y115,ROW(INDIRECT("1:"&amp;LEN(Y115))),1)*1),""))</f>
        <v>#NAME?</v>
      </c>
      <c r="AU115" s="759" t="e">
        <f t="shared" ca="1" si="12"/>
        <v>#NAME?</v>
      </c>
      <c r="AV115" s="293" t="e">
        <f t="shared" ca="1" si="16"/>
        <v>#NAME?</v>
      </c>
      <c r="AW115" s="294" t="e">
        <f ca="1">IF(AV115=0,"",
IF(SUM($AV$28:AV115)=1,AX115,
IF($AV$128&gt;SUM($AV$28:AV115),_xlfn.CONCAT(", ",AX115),
IF($AV$128=SUM($AV$28:AV115),_xlfn.CONCAT(" y ",AX115)))))</f>
        <v>#NAME?</v>
      </c>
      <c r="AX115" s="89" t="s">
        <v>5260</v>
      </c>
      <c r="AY115" s="760" t="e" cm="1">
        <f t="array" aca="1" ref="AY115" ca="1">_xlfn.TEXTJOIN("",TRUE,IFERROR((MID(AH115,ROW(INDIRECT("1:"&amp;LEN(AH115))),1)*1),""))</f>
        <v>#NAME?</v>
      </c>
      <c r="AZ115" s="760" t="e">
        <f t="shared" ca="1" si="13"/>
        <v>#NAME?</v>
      </c>
      <c r="BA115" s="293" t="e">
        <f t="shared" ca="1" si="17"/>
        <v>#NAME?</v>
      </c>
      <c r="BB115" s="294" t="e">
        <f ca="1">IF(BA115=0,"",
IF(SUM($BA$28:BA115)=1,BC115,
IF($BA$128&gt;SUM($BA$28:BA115),_xlfn.CONCAT(", ",BC115),
IF($BA$128=SUM($BA$28:BA115),_xlfn.CONCAT(" y ",BC115)))))</f>
        <v>#NAME?</v>
      </c>
      <c r="BC115" s="89" t="s">
        <v>5260</v>
      </c>
      <c r="BD115" s="763">
        <f t="shared" si="18"/>
        <v>0</v>
      </c>
      <c r="BE115" s="765">
        <f t="shared" si="20"/>
        <v>0</v>
      </c>
      <c r="BF115" s="293">
        <f t="shared" si="19"/>
        <v>0</v>
      </c>
      <c r="BG115" s="294" t="str">
        <f>IF(BF115=0,"",
IF(SUM($BF$28:BF115)=1,BH115,
IF($BF$128&gt;SUM($BF$28:BF115),_xlfn.CONCAT(", ",BH115),
IF($BF$128=SUM($BF$28:BF115),_xlfn.CONCAT(" y ",BH115)))))</f>
        <v/>
      </c>
      <c r="BH115" s="89" t="s">
        <v>5260</v>
      </c>
    </row>
    <row r="116" spans="1:60" ht="15" customHeight="1">
      <c r="A116" s="72"/>
      <c r="B116" s="70"/>
      <c r="C116" s="89" t="s">
        <v>5261</v>
      </c>
      <c r="D116" s="1020" t="str">
        <f>IF(CNGE_2025_M1_Secc5_Sub3!D156="","",CNGE_2025_M1_Secc5_Sub3!D156)</f>
        <v/>
      </c>
      <c r="E116" s="889"/>
      <c r="F116" s="889"/>
      <c r="G116" s="890"/>
      <c r="H116" s="1021" t="str">
        <f>IF(CNGE_2025_M1_Secc5_Sub3!H156="","",CNGE_2025_M1_Secc5_Sub3!H156)</f>
        <v/>
      </c>
      <c r="I116" s="890"/>
      <c r="J116" s="992"/>
      <c r="K116" s="884"/>
      <c r="L116" s="885"/>
      <c r="M116" s="1021" t="str">
        <f>IF(O116="","",VLOOKUP(O116,Presentación!$AL$3:$AN$574,2,FALSE))</f>
        <v/>
      </c>
      <c r="N116" s="890"/>
      <c r="O116" s="991"/>
      <c r="P116" s="884"/>
      <c r="Q116" s="885"/>
      <c r="R116" s="991"/>
      <c r="S116" s="884"/>
      <c r="T116" s="885"/>
      <c r="U116" s="992"/>
      <c r="V116" s="884"/>
      <c r="W116" s="885"/>
      <c r="X116" s="30" t="s">
        <v>9144</v>
      </c>
      <c r="Y116" s="992"/>
      <c r="Z116" s="884"/>
      <c r="AA116" s="885"/>
      <c r="AB116" s="992"/>
      <c r="AC116" s="884"/>
      <c r="AD116" s="885"/>
      <c r="AE116" s="992"/>
      <c r="AF116" s="884"/>
      <c r="AG116" s="885"/>
      <c r="AH116" s="992"/>
      <c r="AI116" s="884"/>
      <c r="AJ116" s="885"/>
      <c r="AK116" s="992"/>
      <c r="AL116" s="885"/>
      <c r="AO116" s="758" t="e" cm="1">
        <f t="array" aca="1" ref="AO116" ca="1">_xlfn.TEXTJOIN("",TRUE,IFERROR((MID(U116,ROW(INDIRECT("1:"&amp;LEN(U116))),1)*1),""))</f>
        <v>#NAME?</v>
      </c>
      <c r="AP116" s="758" t="e">
        <f t="shared" ca="1" si="14"/>
        <v>#NAME?</v>
      </c>
      <c r="AQ116" s="293" t="e">
        <f t="shared" ca="1" si="15"/>
        <v>#NAME?</v>
      </c>
      <c r="AR116" s="294" t="e">
        <f ca="1">IF(AQ116=0,"",
IF(SUM($AQ$28:AQ116)=1,AS116,
IF($AQ$128&gt;SUM($AQ$28:AQ116),_xlfn.CONCAT(", ",AS116),
IF($AQ$128=SUM($AQ$28:AQ116),_xlfn.CONCAT(" y ",AS116)))))</f>
        <v>#NAME?</v>
      </c>
      <c r="AS116" s="89" t="s">
        <v>5262</v>
      </c>
      <c r="AT116" s="759" t="e" cm="1">
        <f t="array" aca="1" ref="AT116" ca="1">_xlfn.TEXTJOIN("",TRUE,IFERROR((MID(Y116,ROW(INDIRECT("1:"&amp;LEN(Y116))),1)*1),""))</f>
        <v>#NAME?</v>
      </c>
      <c r="AU116" s="759" t="e">
        <f t="shared" ca="1" si="12"/>
        <v>#NAME?</v>
      </c>
      <c r="AV116" s="293" t="e">
        <f t="shared" ca="1" si="16"/>
        <v>#NAME?</v>
      </c>
      <c r="AW116" s="294" t="e">
        <f ca="1">IF(AV116=0,"",
IF(SUM($AV$28:AV116)=1,AX116,
IF($AV$128&gt;SUM($AV$28:AV116),_xlfn.CONCAT(", ",AX116),
IF($AV$128=SUM($AV$28:AV116),_xlfn.CONCAT(" y ",AX116)))))</f>
        <v>#NAME?</v>
      </c>
      <c r="AX116" s="89" t="s">
        <v>5262</v>
      </c>
      <c r="AY116" s="760" t="e" cm="1">
        <f t="array" aca="1" ref="AY116" ca="1">_xlfn.TEXTJOIN("",TRUE,IFERROR((MID(AH116,ROW(INDIRECT("1:"&amp;LEN(AH116))),1)*1),""))</f>
        <v>#NAME?</v>
      </c>
      <c r="AZ116" s="760" t="e">
        <f t="shared" ca="1" si="13"/>
        <v>#NAME?</v>
      </c>
      <c r="BA116" s="293" t="e">
        <f t="shared" ca="1" si="17"/>
        <v>#NAME?</v>
      </c>
      <c r="BB116" s="294" t="e">
        <f ca="1">IF(BA116=0,"",
IF(SUM($BA$28:BA116)=1,BC116,
IF($BA$128&gt;SUM($BA$28:BA116),_xlfn.CONCAT(", ",BC116),
IF($BA$128=SUM($BA$28:BA116),_xlfn.CONCAT(" y ",BC116)))))</f>
        <v>#NAME?</v>
      </c>
      <c r="BC116" s="89" t="s">
        <v>5262</v>
      </c>
      <c r="BD116" s="763">
        <f t="shared" si="18"/>
        <v>0</v>
      </c>
      <c r="BE116" s="765">
        <f t="shared" si="20"/>
        <v>0</v>
      </c>
      <c r="BF116" s="293">
        <f t="shared" si="19"/>
        <v>0</v>
      </c>
      <c r="BG116" s="294" t="str">
        <f>IF(BF116=0,"",
IF(SUM($BF$28:BF116)=1,BH116,
IF($BF$128&gt;SUM($BF$28:BF116),_xlfn.CONCAT(", ",BH116),
IF($BF$128=SUM($BF$28:BF116),_xlfn.CONCAT(" y ",BH116)))))</f>
        <v/>
      </c>
      <c r="BH116" s="89" t="s">
        <v>5262</v>
      </c>
    </row>
    <row r="117" spans="1:60" ht="15" customHeight="1">
      <c r="A117" s="72"/>
      <c r="B117" s="70"/>
      <c r="C117" s="89" t="s">
        <v>5263</v>
      </c>
      <c r="D117" s="1020" t="str">
        <f>IF(CNGE_2025_M1_Secc5_Sub3!D157="","",CNGE_2025_M1_Secc5_Sub3!D157)</f>
        <v/>
      </c>
      <c r="E117" s="889"/>
      <c r="F117" s="889"/>
      <c r="G117" s="890"/>
      <c r="H117" s="1021" t="str">
        <f>IF(CNGE_2025_M1_Secc5_Sub3!H157="","",CNGE_2025_M1_Secc5_Sub3!H157)</f>
        <v/>
      </c>
      <c r="I117" s="890"/>
      <c r="J117" s="992"/>
      <c r="K117" s="884"/>
      <c r="L117" s="885"/>
      <c r="M117" s="1021" t="str">
        <f>IF(O117="","",VLOOKUP(O117,Presentación!$AL$3:$AN$574,2,FALSE))</f>
        <v/>
      </c>
      <c r="N117" s="890"/>
      <c r="O117" s="991"/>
      <c r="P117" s="884"/>
      <c r="Q117" s="885"/>
      <c r="R117" s="991"/>
      <c r="S117" s="884"/>
      <c r="T117" s="885"/>
      <c r="U117" s="992"/>
      <c r="V117" s="884"/>
      <c r="W117" s="885"/>
      <c r="X117" s="30" t="s">
        <v>9144</v>
      </c>
      <c r="Y117" s="992"/>
      <c r="Z117" s="884"/>
      <c r="AA117" s="885"/>
      <c r="AB117" s="992"/>
      <c r="AC117" s="884"/>
      <c r="AD117" s="885"/>
      <c r="AE117" s="992"/>
      <c r="AF117" s="884"/>
      <c r="AG117" s="885"/>
      <c r="AH117" s="992"/>
      <c r="AI117" s="884"/>
      <c r="AJ117" s="885"/>
      <c r="AK117" s="992"/>
      <c r="AL117" s="885"/>
      <c r="AO117" s="758" t="e" cm="1">
        <f t="array" aca="1" ref="AO117" ca="1">_xlfn.TEXTJOIN("",TRUE,IFERROR((MID(U117,ROW(INDIRECT("1:"&amp;LEN(U117))),1)*1),""))</f>
        <v>#NAME?</v>
      </c>
      <c r="AP117" s="758" t="e">
        <f t="shared" ca="1" si="14"/>
        <v>#NAME?</v>
      </c>
      <c r="AQ117" s="293" t="e">
        <f t="shared" ca="1" si="15"/>
        <v>#NAME?</v>
      </c>
      <c r="AR117" s="294" t="e">
        <f ca="1">IF(AQ117=0,"",
IF(SUM($AQ$28:AQ117)=1,AS117,
IF($AQ$128&gt;SUM($AQ$28:AQ117),_xlfn.CONCAT(", ",AS117),
IF($AQ$128=SUM($AQ$28:AQ117),_xlfn.CONCAT(" y ",AS117)))))</f>
        <v>#NAME?</v>
      </c>
      <c r="AS117" s="89" t="s">
        <v>5264</v>
      </c>
      <c r="AT117" s="759" t="e" cm="1">
        <f t="array" aca="1" ref="AT117" ca="1">_xlfn.TEXTJOIN("",TRUE,IFERROR((MID(Y117,ROW(INDIRECT("1:"&amp;LEN(Y117))),1)*1),""))</f>
        <v>#NAME?</v>
      </c>
      <c r="AU117" s="759" t="e">
        <f t="shared" ca="1" si="12"/>
        <v>#NAME?</v>
      </c>
      <c r="AV117" s="293" t="e">
        <f t="shared" ca="1" si="16"/>
        <v>#NAME?</v>
      </c>
      <c r="AW117" s="294" t="e">
        <f ca="1">IF(AV117=0,"",
IF(SUM($AV$28:AV117)=1,AX117,
IF($AV$128&gt;SUM($AV$28:AV117),_xlfn.CONCAT(", ",AX117),
IF($AV$128=SUM($AV$28:AV117),_xlfn.CONCAT(" y ",AX117)))))</f>
        <v>#NAME?</v>
      </c>
      <c r="AX117" s="89" t="s">
        <v>5264</v>
      </c>
      <c r="AY117" s="760" t="e" cm="1">
        <f t="array" aca="1" ref="AY117" ca="1">_xlfn.TEXTJOIN("",TRUE,IFERROR((MID(AH117,ROW(INDIRECT("1:"&amp;LEN(AH117))),1)*1),""))</f>
        <v>#NAME?</v>
      </c>
      <c r="AZ117" s="760" t="e">
        <f t="shared" ca="1" si="13"/>
        <v>#NAME?</v>
      </c>
      <c r="BA117" s="293" t="e">
        <f t="shared" ca="1" si="17"/>
        <v>#NAME?</v>
      </c>
      <c r="BB117" s="294" t="e">
        <f ca="1">IF(BA117=0,"",
IF(SUM($BA$28:BA117)=1,BC117,
IF($BA$128&gt;SUM($BA$28:BA117),_xlfn.CONCAT(", ",BC117),
IF($BA$128=SUM($BA$28:BA117),_xlfn.CONCAT(" y ",BC117)))))</f>
        <v>#NAME?</v>
      </c>
      <c r="BC117" s="89" t="s">
        <v>5264</v>
      </c>
      <c r="BD117" s="763">
        <f t="shared" si="18"/>
        <v>0</v>
      </c>
      <c r="BE117" s="765">
        <f t="shared" si="20"/>
        <v>0</v>
      </c>
      <c r="BF117" s="293">
        <f t="shared" si="19"/>
        <v>0</v>
      </c>
      <c r="BG117" s="294" t="str">
        <f>IF(BF117=0,"",
IF(SUM($BF$28:BF117)=1,BH117,
IF($BF$128&gt;SUM($BF$28:BF117),_xlfn.CONCAT(", ",BH117),
IF($BF$128=SUM($BF$28:BF117),_xlfn.CONCAT(" y ",BH117)))))</f>
        <v/>
      </c>
      <c r="BH117" s="89" t="s">
        <v>5264</v>
      </c>
    </row>
    <row r="118" spans="1:60" ht="15" customHeight="1">
      <c r="A118" s="72"/>
      <c r="B118" s="70"/>
      <c r="C118" s="89" t="s">
        <v>5265</v>
      </c>
      <c r="D118" s="1020" t="str">
        <f>IF(CNGE_2025_M1_Secc5_Sub3!D158="","",CNGE_2025_M1_Secc5_Sub3!D158)</f>
        <v/>
      </c>
      <c r="E118" s="889"/>
      <c r="F118" s="889"/>
      <c r="G118" s="890"/>
      <c r="H118" s="1021" t="str">
        <f>IF(CNGE_2025_M1_Secc5_Sub3!H158="","",CNGE_2025_M1_Secc5_Sub3!H158)</f>
        <v/>
      </c>
      <c r="I118" s="890"/>
      <c r="J118" s="992"/>
      <c r="K118" s="884"/>
      <c r="L118" s="885"/>
      <c r="M118" s="1021" t="str">
        <f>IF(O118="","",VLOOKUP(O118,Presentación!$AL$3:$AN$574,2,FALSE))</f>
        <v/>
      </c>
      <c r="N118" s="890"/>
      <c r="O118" s="991"/>
      <c r="P118" s="884"/>
      <c r="Q118" s="885"/>
      <c r="R118" s="991"/>
      <c r="S118" s="884"/>
      <c r="T118" s="885"/>
      <c r="U118" s="992"/>
      <c r="V118" s="884"/>
      <c r="W118" s="885"/>
      <c r="X118" s="30" t="s">
        <v>9144</v>
      </c>
      <c r="Y118" s="992"/>
      <c r="Z118" s="884"/>
      <c r="AA118" s="885"/>
      <c r="AB118" s="992"/>
      <c r="AC118" s="884"/>
      <c r="AD118" s="885"/>
      <c r="AE118" s="992"/>
      <c r="AF118" s="884"/>
      <c r="AG118" s="885"/>
      <c r="AH118" s="992"/>
      <c r="AI118" s="884"/>
      <c r="AJ118" s="885"/>
      <c r="AK118" s="992"/>
      <c r="AL118" s="885"/>
      <c r="AO118" s="758" t="e" cm="1">
        <f t="array" aca="1" ref="AO118" ca="1">_xlfn.TEXTJOIN("",TRUE,IFERROR((MID(U118,ROW(INDIRECT("1:"&amp;LEN(U118))),1)*1),""))</f>
        <v>#NAME?</v>
      </c>
      <c r="AP118" s="758" t="e">
        <f t="shared" ca="1" si="14"/>
        <v>#NAME?</v>
      </c>
      <c r="AQ118" s="293" t="e">
        <f t="shared" ca="1" si="15"/>
        <v>#NAME?</v>
      </c>
      <c r="AR118" s="294" t="e">
        <f ca="1">IF(AQ118=0,"",
IF(SUM($AQ$28:AQ118)=1,AS118,
IF($AQ$128&gt;SUM($AQ$28:AQ118),_xlfn.CONCAT(", ",AS118),
IF($AQ$128=SUM($AQ$28:AQ118),_xlfn.CONCAT(" y ",AS118)))))</f>
        <v>#NAME?</v>
      </c>
      <c r="AS118" s="89" t="s">
        <v>5266</v>
      </c>
      <c r="AT118" s="759" t="e" cm="1">
        <f t="array" aca="1" ref="AT118" ca="1">_xlfn.TEXTJOIN("",TRUE,IFERROR((MID(Y118,ROW(INDIRECT("1:"&amp;LEN(Y118))),1)*1),""))</f>
        <v>#NAME?</v>
      </c>
      <c r="AU118" s="759" t="e">
        <f t="shared" ca="1" si="12"/>
        <v>#NAME?</v>
      </c>
      <c r="AV118" s="293" t="e">
        <f t="shared" ca="1" si="16"/>
        <v>#NAME?</v>
      </c>
      <c r="AW118" s="294" t="e">
        <f ca="1">IF(AV118=0,"",
IF(SUM($AV$28:AV118)=1,AX118,
IF($AV$128&gt;SUM($AV$28:AV118),_xlfn.CONCAT(", ",AX118),
IF($AV$128=SUM($AV$28:AV118),_xlfn.CONCAT(" y ",AX118)))))</f>
        <v>#NAME?</v>
      </c>
      <c r="AX118" s="89" t="s">
        <v>5266</v>
      </c>
      <c r="AY118" s="760" t="e" cm="1">
        <f t="array" aca="1" ref="AY118" ca="1">_xlfn.TEXTJOIN("",TRUE,IFERROR((MID(AH118,ROW(INDIRECT("1:"&amp;LEN(AH118))),1)*1),""))</f>
        <v>#NAME?</v>
      </c>
      <c r="AZ118" s="760" t="e">
        <f t="shared" ca="1" si="13"/>
        <v>#NAME?</v>
      </c>
      <c r="BA118" s="293" t="e">
        <f t="shared" ca="1" si="17"/>
        <v>#NAME?</v>
      </c>
      <c r="BB118" s="294" t="e">
        <f ca="1">IF(BA118=0,"",
IF(SUM($BA$28:BA118)=1,BC118,
IF($BA$128&gt;SUM($BA$28:BA118),_xlfn.CONCAT(", ",BC118),
IF($BA$128=SUM($BA$28:BA118),_xlfn.CONCAT(" y ",BC118)))))</f>
        <v>#NAME?</v>
      </c>
      <c r="BC118" s="89" t="s">
        <v>5266</v>
      </c>
      <c r="BD118" s="763">
        <f t="shared" si="18"/>
        <v>0</v>
      </c>
      <c r="BE118" s="765">
        <f t="shared" si="20"/>
        <v>0</v>
      </c>
      <c r="BF118" s="293">
        <f t="shared" si="19"/>
        <v>0</v>
      </c>
      <c r="BG118" s="294" t="str">
        <f>IF(BF118=0,"",
IF(SUM($BF$28:BF118)=1,BH118,
IF($BF$128&gt;SUM($BF$28:BF118),_xlfn.CONCAT(", ",BH118),
IF($BF$128=SUM($BF$28:BF118),_xlfn.CONCAT(" y ",BH118)))))</f>
        <v/>
      </c>
      <c r="BH118" s="89" t="s">
        <v>5266</v>
      </c>
    </row>
    <row r="119" spans="1:60" ht="15" customHeight="1">
      <c r="A119" s="72"/>
      <c r="B119" s="70"/>
      <c r="C119" s="89" t="s">
        <v>5267</v>
      </c>
      <c r="D119" s="1020" t="str">
        <f>IF(CNGE_2025_M1_Secc5_Sub3!D159="","",CNGE_2025_M1_Secc5_Sub3!D159)</f>
        <v/>
      </c>
      <c r="E119" s="889"/>
      <c r="F119" s="889"/>
      <c r="G119" s="890"/>
      <c r="H119" s="1021" t="str">
        <f>IF(CNGE_2025_M1_Secc5_Sub3!H159="","",CNGE_2025_M1_Secc5_Sub3!H159)</f>
        <v/>
      </c>
      <c r="I119" s="890"/>
      <c r="J119" s="992"/>
      <c r="K119" s="884"/>
      <c r="L119" s="885"/>
      <c r="M119" s="1021" t="str">
        <f>IF(O119="","",VLOOKUP(O119,Presentación!$AL$3:$AN$574,2,FALSE))</f>
        <v/>
      </c>
      <c r="N119" s="890"/>
      <c r="O119" s="991"/>
      <c r="P119" s="884"/>
      <c r="Q119" s="885"/>
      <c r="R119" s="991"/>
      <c r="S119" s="884"/>
      <c r="T119" s="885"/>
      <c r="U119" s="992"/>
      <c r="V119" s="884"/>
      <c r="W119" s="885"/>
      <c r="X119" s="30" t="s">
        <v>9144</v>
      </c>
      <c r="Y119" s="992"/>
      <c r="Z119" s="884"/>
      <c r="AA119" s="885"/>
      <c r="AB119" s="992"/>
      <c r="AC119" s="884"/>
      <c r="AD119" s="885"/>
      <c r="AE119" s="992"/>
      <c r="AF119" s="884"/>
      <c r="AG119" s="885"/>
      <c r="AH119" s="992"/>
      <c r="AI119" s="884"/>
      <c r="AJ119" s="885"/>
      <c r="AK119" s="992"/>
      <c r="AL119" s="885"/>
      <c r="AO119" s="758" t="e" cm="1">
        <f t="array" aca="1" ref="AO119" ca="1">_xlfn.TEXTJOIN("",TRUE,IFERROR((MID(U119,ROW(INDIRECT("1:"&amp;LEN(U119))),1)*1),""))</f>
        <v>#NAME?</v>
      </c>
      <c r="AP119" s="758" t="e">
        <f t="shared" ca="1" si="14"/>
        <v>#NAME?</v>
      </c>
      <c r="AQ119" s="293" t="e">
        <f t="shared" ca="1" si="15"/>
        <v>#NAME?</v>
      </c>
      <c r="AR119" s="294" t="e">
        <f ca="1">IF(AQ119=0,"",
IF(SUM($AQ$28:AQ119)=1,AS119,
IF($AQ$128&gt;SUM($AQ$28:AQ119),_xlfn.CONCAT(", ",AS119),
IF($AQ$128=SUM($AQ$28:AQ119),_xlfn.CONCAT(" y ",AS119)))))</f>
        <v>#NAME?</v>
      </c>
      <c r="AS119" s="89" t="s">
        <v>5268</v>
      </c>
      <c r="AT119" s="759" t="e" cm="1">
        <f t="array" aca="1" ref="AT119" ca="1">_xlfn.TEXTJOIN("",TRUE,IFERROR((MID(Y119,ROW(INDIRECT("1:"&amp;LEN(Y119))),1)*1),""))</f>
        <v>#NAME?</v>
      </c>
      <c r="AU119" s="759" t="e">
        <f t="shared" ca="1" si="12"/>
        <v>#NAME?</v>
      </c>
      <c r="AV119" s="293" t="e">
        <f t="shared" ca="1" si="16"/>
        <v>#NAME?</v>
      </c>
      <c r="AW119" s="294" t="e">
        <f ca="1">IF(AV119=0,"",
IF(SUM($AV$28:AV119)=1,AX119,
IF($AV$128&gt;SUM($AV$28:AV119),_xlfn.CONCAT(", ",AX119),
IF($AV$128=SUM($AV$28:AV119),_xlfn.CONCAT(" y ",AX119)))))</f>
        <v>#NAME?</v>
      </c>
      <c r="AX119" s="89" t="s">
        <v>5268</v>
      </c>
      <c r="AY119" s="760" t="e" cm="1">
        <f t="array" aca="1" ref="AY119" ca="1">_xlfn.TEXTJOIN("",TRUE,IFERROR((MID(AH119,ROW(INDIRECT("1:"&amp;LEN(AH119))),1)*1),""))</f>
        <v>#NAME?</v>
      </c>
      <c r="AZ119" s="760" t="e">
        <f t="shared" ca="1" si="13"/>
        <v>#NAME?</v>
      </c>
      <c r="BA119" s="293" t="e">
        <f t="shared" ca="1" si="17"/>
        <v>#NAME?</v>
      </c>
      <c r="BB119" s="294" t="e">
        <f ca="1">IF(BA119=0,"",
IF(SUM($BA$28:BA119)=1,BC119,
IF($BA$128&gt;SUM($BA$28:BA119),_xlfn.CONCAT(", ",BC119),
IF($BA$128=SUM($BA$28:BA119),_xlfn.CONCAT(" y ",BC119)))))</f>
        <v>#NAME?</v>
      </c>
      <c r="BC119" s="89" t="s">
        <v>5268</v>
      </c>
      <c r="BD119" s="763">
        <f t="shared" si="18"/>
        <v>0</v>
      </c>
      <c r="BE119" s="765">
        <f t="shared" si="20"/>
        <v>0</v>
      </c>
      <c r="BF119" s="293">
        <f t="shared" si="19"/>
        <v>0</v>
      </c>
      <c r="BG119" s="294" t="str">
        <f>IF(BF119=0,"",
IF(SUM($BF$28:BF119)=1,BH119,
IF($BF$128&gt;SUM($BF$28:BF119),_xlfn.CONCAT(", ",BH119),
IF($BF$128=SUM($BF$28:BF119),_xlfn.CONCAT(" y ",BH119)))))</f>
        <v/>
      </c>
      <c r="BH119" s="89" t="s">
        <v>5268</v>
      </c>
    </row>
    <row r="120" spans="1:60" ht="15" customHeight="1">
      <c r="A120" s="72"/>
      <c r="B120" s="70"/>
      <c r="C120" s="89" t="s">
        <v>5269</v>
      </c>
      <c r="D120" s="1020" t="str">
        <f>IF(CNGE_2025_M1_Secc5_Sub3!D160="","",CNGE_2025_M1_Secc5_Sub3!D160)</f>
        <v/>
      </c>
      <c r="E120" s="889"/>
      <c r="F120" s="889"/>
      <c r="G120" s="890"/>
      <c r="H120" s="1021" t="str">
        <f>IF(CNGE_2025_M1_Secc5_Sub3!H160="","",CNGE_2025_M1_Secc5_Sub3!H160)</f>
        <v/>
      </c>
      <c r="I120" s="890"/>
      <c r="J120" s="992"/>
      <c r="K120" s="884"/>
      <c r="L120" s="885"/>
      <c r="M120" s="1021" t="str">
        <f>IF(O120="","",VLOOKUP(O120,Presentación!$AL$3:$AN$574,2,FALSE))</f>
        <v/>
      </c>
      <c r="N120" s="890"/>
      <c r="O120" s="991"/>
      <c r="P120" s="884"/>
      <c r="Q120" s="885"/>
      <c r="R120" s="991"/>
      <c r="S120" s="884"/>
      <c r="T120" s="885"/>
      <c r="U120" s="992"/>
      <c r="V120" s="884"/>
      <c r="W120" s="885"/>
      <c r="X120" s="30" t="s">
        <v>9144</v>
      </c>
      <c r="Y120" s="992"/>
      <c r="Z120" s="884"/>
      <c r="AA120" s="885"/>
      <c r="AB120" s="992"/>
      <c r="AC120" s="884"/>
      <c r="AD120" s="885"/>
      <c r="AE120" s="992"/>
      <c r="AF120" s="884"/>
      <c r="AG120" s="885"/>
      <c r="AH120" s="992"/>
      <c r="AI120" s="884"/>
      <c r="AJ120" s="885"/>
      <c r="AK120" s="992"/>
      <c r="AL120" s="885"/>
      <c r="AO120" s="758" t="e" cm="1">
        <f t="array" aca="1" ref="AO120" ca="1">_xlfn.TEXTJOIN("",TRUE,IFERROR((MID(U120,ROW(INDIRECT("1:"&amp;LEN(U120))),1)*1),""))</f>
        <v>#NAME?</v>
      </c>
      <c r="AP120" s="758" t="e">
        <f t="shared" ca="1" si="14"/>
        <v>#NAME?</v>
      </c>
      <c r="AQ120" s="293" t="e">
        <f t="shared" ca="1" si="15"/>
        <v>#NAME?</v>
      </c>
      <c r="AR120" s="294" t="e">
        <f ca="1">IF(AQ120=0,"",
IF(SUM($AQ$28:AQ120)=1,AS120,
IF($AQ$128&gt;SUM($AQ$28:AQ120),_xlfn.CONCAT(", ",AS120),
IF($AQ$128=SUM($AQ$28:AQ120),_xlfn.CONCAT(" y ",AS120)))))</f>
        <v>#NAME?</v>
      </c>
      <c r="AS120" s="89" t="s">
        <v>5270</v>
      </c>
      <c r="AT120" s="759" t="e" cm="1">
        <f t="array" aca="1" ref="AT120" ca="1">_xlfn.TEXTJOIN("",TRUE,IFERROR((MID(Y120,ROW(INDIRECT("1:"&amp;LEN(Y120))),1)*1),""))</f>
        <v>#NAME?</v>
      </c>
      <c r="AU120" s="759" t="e">
        <f t="shared" ca="1" si="12"/>
        <v>#NAME?</v>
      </c>
      <c r="AV120" s="293" t="e">
        <f t="shared" ca="1" si="16"/>
        <v>#NAME?</v>
      </c>
      <c r="AW120" s="294" t="e">
        <f ca="1">IF(AV120=0,"",
IF(SUM($AV$28:AV120)=1,AX120,
IF($AV$128&gt;SUM($AV$28:AV120),_xlfn.CONCAT(", ",AX120),
IF($AV$128=SUM($AV$28:AV120),_xlfn.CONCAT(" y ",AX120)))))</f>
        <v>#NAME?</v>
      </c>
      <c r="AX120" s="89" t="s">
        <v>5270</v>
      </c>
      <c r="AY120" s="760" t="e" cm="1">
        <f t="array" aca="1" ref="AY120" ca="1">_xlfn.TEXTJOIN("",TRUE,IFERROR((MID(AH120,ROW(INDIRECT("1:"&amp;LEN(AH120))),1)*1),""))</f>
        <v>#NAME?</v>
      </c>
      <c r="AZ120" s="760" t="e">
        <f t="shared" ca="1" si="13"/>
        <v>#NAME?</v>
      </c>
      <c r="BA120" s="293" t="e">
        <f t="shared" ca="1" si="17"/>
        <v>#NAME?</v>
      </c>
      <c r="BB120" s="294" t="e">
        <f ca="1">IF(BA120=0,"",
IF(SUM($BA$28:BA120)=1,BC120,
IF($BA$128&gt;SUM($BA$28:BA120),_xlfn.CONCAT(", ",BC120),
IF($BA$128=SUM($BA$28:BA120),_xlfn.CONCAT(" y ",BC120)))))</f>
        <v>#NAME?</v>
      </c>
      <c r="BC120" s="89" t="s">
        <v>5270</v>
      </c>
      <c r="BD120" s="763">
        <f t="shared" si="18"/>
        <v>0</v>
      </c>
      <c r="BE120" s="765">
        <f t="shared" si="20"/>
        <v>0</v>
      </c>
      <c r="BF120" s="293">
        <f t="shared" si="19"/>
        <v>0</v>
      </c>
      <c r="BG120" s="294" t="str">
        <f>IF(BF120=0,"",
IF(SUM($BF$28:BF120)=1,BH120,
IF($BF$128&gt;SUM($BF$28:BF120),_xlfn.CONCAT(", ",BH120),
IF($BF$128=SUM($BF$28:BF120),_xlfn.CONCAT(" y ",BH120)))))</f>
        <v/>
      </c>
      <c r="BH120" s="89" t="s">
        <v>5270</v>
      </c>
    </row>
    <row r="121" spans="1:60" ht="15" customHeight="1">
      <c r="A121" s="72"/>
      <c r="B121" s="70"/>
      <c r="C121" s="89" t="s">
        <v>5271</v>
      </c>
      <c r="D121" s="1020" t="str">
        <f>IF(CNGE_2025_M1_Secc5_Sub3!D161="","",CNGE_2025_M1_Secc5_Sub3!D161)</f>
        <v/>
      </c>
      <c r="E121" s="889"/>
      <c r="F121" s="889"/>
      <c r="G121" s="890"/>
      <c r="H121" s="1021" t="str">
        <f>IF(CNGE_2025_M1_Secc5_Sub3!H161="","",CNGE_2025_M1_Secc5_Sub3!H161)</f>
        <v/>
      </c>
      <c r="I121" s="890"/>
      <c r="J121" s="992"/>
      <c r="K121" s="884"/>
      <c r="L121" s="885"/>
      <c r="M121" s="1021" t="str">
        <f>IF(O121="","",VLOOKUP(O121,Presentación!$AL$3:$AN$574,2,FALSE))</f>
        <v/>
      </c>
      <c r="N121" s="890"/>
      <c r="O121" s="991"/>
      <c r="P121" s="884"/>
      <c r="Q121" s="885"/>
      <c r="R121" s="991"/>
      <c r="S121" s="884"/>
      <c r="T121" s="885"/>
      <c r="U121" s="992"/>
      <c r="V121" s="884"/>
      <c r="W121" s="885"/>
      <c r="X121" s="30" t="s">
        <v>9144</v>
      </c>
      <c r="Y121" s="992"/>
      <c r="Z121" s="884"/>
      <c r="AA121" s="885"/>
      <c r="AB121" s="992"/>
      <c r="AC121" s="884"/>
      <c r="AD121" s="885"/>
      <c r="AE121" s="992"/>
      <c r="AF121" s="884"/>
      <c r="AG121" s="885"/>
      <c r="AH121" s="992"/>
      <c r="AI121" s="884"/>
      <c r="AJ121" s="885"/>
      <c r="AK121" s="992"/>
      <c r="AL121" s="885"/>
      <c r="AO121" s="758" t="e" cm="1">
        <f t="array" aca="1" ref="AO121" ca="1">_xlfn.TEXTJOIN("",TRUE,IFERROR((MID(U121,ROW(INDIRECT("1:"&amp;LEN(U121))),1)*1),""))</f>
        <v>#NAME?</v>
      </c>
      <c r="AP121" s="758" t="e">
        <f t="shared" ca="1" si="14"/>
        <v>#NAME?</v>
      </c>
      <c r="AQ121" s="293" t="e">
        <f t="shared" ca="1" si="15"/>
        <v>#NAME?</v>
      </c>
      <c r="AR121" s="294" t="e">
        <f ca="1">IF(AQ121=0,"",
IF(SUM($AQ$28:AQ121)=1,AS121,
IF($AQ$128&gt;SUM($AQ$28:AQ121),_xlfn.CONCAT(", ",AS121),
IF($AQ$128=SUM($AQ$28:AQ121),_xlfn.CONCAT(" y ",AS121)))))</f>
        <v>#NAME?</v>
      </c>
      <c r="AS121" s="89" t="s">
        <v>5272</v>
      </c>
      <c r="AT121" s="759" t="e" cm="1">
        <f t="array" aca="1" ref="AT121" ca="1">_xlfn.TEXTJOIN("",TRUE,IFERROR((MID(Y121,ROW(INDIRECT("1:"&amp;LEN(Y121))),1)*1),""))</f>
        <v>#NAME?</v>
      </c>
      <c r="AU121" s="759" t="e">
        <f t="shared" ca="1" si="12"/>
        <v>#NAME?</v>
      </c>
      <c r="AV121" s="293" t="e">
        <f t="shared" ca="1" si="16"/>
        <v>#NAME?</v>
      </c>
      <c r="AW121" s="294" t="e">
        <f ca="1">IF(AV121=0,"",
IF(SUM($AV$28:AV121)=1,AX121,
IF($AV$128&gt;SUM($AV$28:AV121),_xlfn.CONCAT(", ",AX121),
IF($AV$128=SUM($AV$28:AV121),_xlfn.CONCAT(" y ",AX121)))))</f>
        <v>#NAME?</v>
      </c>
      <c r="AX121" s="89" t="s">
        <v>5272</v>
      </c>
      <c r="AY121" s="760" t="e" cm="1">
        <f t="array" aca="1" ref="AY121" ca="1">_xlfn.TEXTJOIN("",TRUE,IFERROR((MID(AH121,ROW(INDIRECT("1:"&amp;LEN(AH121))),1)*1),""))</f>
        <v>#NAME?</v>
      </c>
      <c r="AZ121" s="760" t="e">
        <f t="shared" ca="1" si="13"/>
        <v>#NAME?</v>
      </c>
      <c r="BA121" s="293" t="e">
        <f t="shared" ca="1" si="17"/>
        <v>#NAME?</v>
      </c>
      <c r="BB121" s="294" t="e">
        <f ca="1">IF(BA121=0,"",
IF(SUM($BA$28:BA121)=1,BC121,
IF($BA$128&gt;SUM($BA$28:BA121),_xlfn.CONCAT(", ",BC121),
IF($BA$128=SUM($BA$28:BA121),_xlfn.CONCAT(" y ",BC121)))))</f>
        <v>#NAME?</v>
      </c>
      <c r="BC121" s="89" t="s">
        <v>5272</v>
      </c>
      <c r="BD121" s="763">
        <f t="shared" si="18"/>
        <v>0</v>
      </c>
      <c r="BE121" s="765">
        <f t="shared" si="20"/>
        <v>0</v>
      </c>
      <c r="BF121" s="293">
        <f t="shared" si="19"/>
        <v>0</v>
      </c>
      <c r="BG121" s="294" t="str">
        <f>IF(BF121=0,"",
IF(SUM($BF$28:BF121)=1,BH121,
IF($BF$128&gt;SUM($BF$28:BF121),_xlfn.CONCAT(", ",BH121),
IF($BF$128=SUM($BF$28:BF121),_xlfn.CONCAT(" y ",BH121)))))</f>
        <v/>
      </c>
      <c r="BH121" s="89" t="s">
        <v>5272</v>
      </c>
    </row>
    <row r="122" spans="1:60" ht="15" customHeight="1">
      <c r="A122" s="72"/>
      <c r="B122" s="70"/>
      <c r="C122" s="89" t="s">
        <v>5273</v>
      </c>
      <c r="D122" s="1020" t="str">
        <f>IF(CNGE_2025_M1_Secc5_Sub3!D162="","",CNGE_2025_M1_Secc5_Sub3!D162)</f>
        <v/>
      </c>
      <c r="E122" s="889"/>
      <c r="F122" s="889"/>
      <c r="G122" s="890"/>
      <c r="H122" s="1021" t="str">
        <f>IF(CNGE_2025_M1_Secc5_Sub3!H162="","",CNGE_2025_M1_Secc5_Sub3!H162)</f>
        <v/>
      </c>
      <c r="I122" s="890"/>
      <c r="J122" s="992"/>
      <c r="K122" s="884"/>
      <c r="L122" s="885"/>
      <c r="M122" s="1021" t="str">
        <f>IF(O122="","",VLOOKUP(O122,Presentación!$AL$3:$AN$574,2,FALSE))</f>
        <v/>
      </c>
      <c r="N122" s="890"/>
      <c r="O122" s="991"/>
      <c r="P122" s="884"/>
      <c r="Q122" s="885"/>
      <c r="R122" s="991"/>
      <c r="S122" s="884"/>
      <c r="T122" s="885"/>
      <c r="U122" s="992"/>
      <c r="V122" s="884"/>
      <c r="W122" s="885"/>
      <c r="X122" s="30" t="s">
        <v>9144</v>
      </c>
      <c r="Y122" s="992"/>
      <c r="Z122" s="884"/>
      <c r="AA122" s="885"/>
      <c r="AB122" s="992"/>
      <c r="AC122" s="884"/>
      <c r="AD122" s="885"/>
      <c r="AE122" s="992"/>
      <c r="AF122" s="884"/>
      <c r="AG122" s="885"/>
      <c r="AH122" s="992"/>
      <c r="AI122" s="884"/>
      <c r="AJ122" s="885"/>
      <c r="AK122" s="992"/>
      <c r="AL122" s="885"/>
      <c r="AO122" s="758" t="e" cm="1">
        <f t="array" aca="1" ref="AO122" ca="1">_xlfn.TEXTJOIN("",TRUE,IFERROR((MID(U122,ROW(INDIRECT("1:"&amp;LEN(U122))),1)*1),""))</f>
        <v>#NAME?</v>
      </c>
      <c r="AP122" s="758" t="e">
        <f t="shared" ca="1" si="14"/>
        <v>#NAME?</v>
      </c>
      <c r="AQ122" s="293" t="e">
        <f t="shared" ca="1" si="15"/>
        <v>#NAME?</v>
      </c>
      <c r="AR122" s="294" t="e">
        <f ca="1">IF(AQ122=0,"",
IF(SUM($AQ$28:AQ122)=1,AS122,
IF($AQ$128&gt;SUM($AQ$28:AQ122),_xlfn.CONCAT(", ",AS122),
IF($AQ$128=SUM($AQ$28:AQ122),_xlfn.CONCAT(" y ",AS122)))))</f>
        <v>#NAME?</v>
      </c>
      <c r="AS122" s="89" t="s">
        <v>5274</v>
      </c>
      <c r="AT122" s="759" t="e" cm="1">
        <f t="array" aca="1" ref="AT122" ca="1">_xlfn.TEXTJOIN("",TRUE,IFERROR((MID(Y122,ROW(INDIRECT("1:"&amp;LEN(Y122))),1)*1),""))</f>
        <v>#NAME?</v>
      </c>
      <c r="AU122" s="759" t="e">
        <f t="shared" ca="1" si="12"/>
        <v>#NAME?</v>
      </c>
      <c r="AV122" s="293" t="e">
        <f t="shared" ca="1" si="16"/>
        <v>#NAME?</v>
      </c>
      <c r="AW122" s="294" t="e">
        <f ca="1">IF(AV122=0,"",
IF(SUM($AV$28:AV122)=1,AX122,
IF($AV$128&gt;SUM($AV$28:AV122),_xlfn.CONCAT(", ",AX122),
IF($AV$128=SUM($AV$28:AV122),_xlfn.CONCAT(" y ",AX122)))))</f>
        <v>#NAME?</v>
      </c>
      <c r="AX122" s="89" t="s">
        <v>5274</v>
      </c>
      <c r="AY122" s="760" t="e" cm="1">
        <f t="array" aca="1" ref="AY122" ca="1">_xlfn.TEXTJOIN("",TRUE,IFERROR((MID(AH122,ROW(INDIRECT("1:"&amp;LEN(AH122))),1)*1),""))</f>
        <v>#NAME?</v>
      </c>
      <c r="AZ122" s="760" t="e">
        <f t="shared" ca="1" si="13"/>
        <v>#NAME?</v>
      </c>
      <c r="BA122" s="293" t="e">
        <f t="shared" ca="1" si="17"/>
        <v>#NAME?</v>
      </c>
      <c r="BB122" s="294" t="e">
        <f ca="1">IF(BA122=0,"",
IF(SUM($BA$28:BA122)=1,BC122,
IF($BA$128&gt;SUM($BA$28:BA122),_xlfn.CONCAT(", ",BC122),
IF($BA$128=SUM($BA$28:BA122),_xlfn.CONCAT(" y ",BC122)))))</f>
        <v>#NAME?</v>
      </c>
      <c r="BC122" s="89" t="s">
        <v>5274</v>
      </c>
      <c r="BD122" s="763">
        <f t="shared" si="18"/>
        <v>0</v>
      </c>
      <c r="BE122" s="765">
        <f t="shared" si="20"/>
        <v>0</v>
      </c>
      <c r="BF122" s="293">
        <f t="shared" si="19"/>
        <v>0</v>
      </c>
      <c r="BG122" s="294" t="str">
        <f>IF(BF122=0,"",
IF(SUM($BF$28:BF122)=1,BH122,
IF($BF$128&gt;SUM($BF$28:BF122),_xlfn.CONCAT(", ",BH122),
IF($BF$128=SUM($BF$28:BF122),_xlfn.CONCAT(" y ",BH122)))))</f>
        <v/>
      </c>
      <c r="BH122" s="89" t="s">
        <v>5274</v>
      </c>
    </row>
    <row r="123" spans="1:60" ht="15" customHeight="1">
      <c r="A123" s="72"/>
      <c r="B123" s="70"/>
      <c r="C123" s="89" t="s">
        <v>5275</v>
      </c>
      <c r="D123" s="1020" t="str">
        <f>IF(CNGE_2025_M1_Secc5_Sub3!D163="","",CNGE_2025_M1_Secc5_Sub3!D163)</f>
        <v/>
      </c>
      <c r="E123" s="889"/>
      <c r="F123" s="889"/>
      <c r="G123" s="890"/>
      <c r="H123" s="1021" t="str">
        <f>IF(CNGE_2025_M1_Secc5_Sub3!H163="","",CNGE_2025_M1_Secc5_Sub3!H163)</f>
        <v/>
      </c>
      <c r="I123" s="890"/>
      <c r="J123" s="992"/>
      <c r="K123" s="884"/>
      <c r="L123" s="885"/>
      <c r="M123" s="1021" t="str">
        <f>IF(O123="","",VLOOKUP(O123,Presentación!$AL$3:$AN$574,2,FALSE))</f>
        <v/>
      </c>
      <c r="N123" s="890"/>
      <c r="O123" s="991"/>
      <c r="P123" s="884"/>
      <c r="Q123" s="885"/>
      <c r="R123" s="991"/>
      <c r="S123" s="884"/>
      <c r="T123" s="885"/>
      <c r="U123" s="992"/>
      <c r="V123" s="884"/>
      <c r="W123" s="885"/>
      <c r="X123" s="30" t="s">
        <v>9144</v>
      </c>
      <c r="Y123" s="992"/>
      <c r="Z123" s="884"/>
      <c r="AA123" s="885"/>
      <c r="AB123" s="992"/>
      <c r="AC123" s="884"/>
      <c r="AD123" s="885"/>
      <c r="AE123" s="992"/>
      <c r="AF123" s="884"/>
      <c r="AG123" s="885"/>
      <c r="AH123" s="992"/>
      <c r="AI123" s="884"/>
      <c r="AJ123" s="885"/>
      <c r="AK123" s="992"/>
      <c r="AL123" s="885"/>
      <c r="AO123" s="758" t="e" cm="1">
        <f t="array" aca="1" ref="AO123" ca="1">_xlfn.TEXTJOIN("",TRUE,IFERROR((MID(U123,ROW(INDIRECT("1:"&amp;LEN(U123))),1)*1),""))</f>
        <v>#NAME?</v>
      </c>
      <c r="AP123" s="758" t="e">
        <f t="shared" ca="1" si="14"/>
        <v>#NAME?</v>
      </c>
      <c r="AQ123" s="293" t="e">
        <f t="shared" ca="1" si="15"/>
        <v>#NAME?</v>
      </c>
      <c r="AR123" s="294" t="e">
        <f ca="1">IF(AQ123=0,"",
IF(SUM($AQ$28:AQ123)=1,AS123,
IF($AQ$128&gt;SUM($AQ$28:AQ123),_xlfn.CONCAT(", ",AS123),
IF($AQ$128=SUM($AQ$28:AQ123),_xlfn.CONCAT(" y ",AS123)))))</f>
        <v>#NAME?</v>
      </c>
      <c r="AS123" s="89" t="s">
        <v>5276</v>
      </c>
      <c r="AT123" s="759" t="e" cm="1">
        <f t="array" aca="1" ref="AT123" ca="1">_xlfn.TEXTJOIN("",TRUE,IFERROR((MID(Y123,ROW(INDIRECT("1:"&amp;LEN(Y123))),1)*1),""))</f>
        <v>#NAME?</v>
      </c>
      <c r="AU123" s="759" t="e">
        <f t="shared" ca="1" si="12"/>
        <v>#NAME?</v>
      </c>
      <c r="AV123" s="293" t="e">
        <f t="shared" ca="1" si="16"/>
        <v>#NAME?</v>
      </c>
      <c r="AW123" s="294" t="e">
        <f ca="1">IF(AV123=0,"",
IF(SUM($AV$28:AV123)=1,AX123,
IF($AV$128&gt;SUM($AV$28:AV123),_xlfn.CONCAT(", ",AX123),
IF($AV$128=SUM($AV$28:AV123),_xlfn.CONCAT(" y ",AX123)))))</f>
        <v>#NAME?</v>
      </c>
      <c r="AX123" s="89" t="s">
        <v>5276</v>
      </c>
      <c r="AY123" s="760" t="e" cm="1">
        <f t="array" aca="1" ref="AY123" ca="1">_xlfn.TEXTJOIN("",TRUE,IFERROR((MID(AH123,ROW(INDIRECT("1:"&amp;LEN(AH123))),1)*1),""))</f>
        <v>#NAME?</v>
      </c>
      <c r="AZ123" s="760" t="e">
        <f t="shared" ca="1" si="13"/>
        <v>#NAME?</v>
      </c>
      <c r="BA123" s="293" t="e">
        <f t="shared" ca="1" si="17"/>
        <v>#NAME?</v>
      </c>
      <c r="BB123" s="294" t="e">
        <f ca="1">IF(BA123=0,"",
IF(SUM($BA$28:BA123)=1,BC123,
IF($BA$128&gt;SUM($BA$28:BA123),_xlfn.CONCAT(", ",BC123),
IF($BA$128=SUM($BA$28:BA123),_xlfn.CONCAT(" y ",BC123)))))</f>
        <v>#NAME?</v>
      </c>
      <c r="BC123" s="89" t="s">
        <v>5276</v>
      </c>
      <c r="BD123" s="763">
        <f t="shared" si="18"/>
        <v>0</v>
      </c>
      <c r="BE123" s="765">
        <f t="shared" si="20"/>
        <v>0</v>
      </c>
      <c r="BF123" s="293">
        <f t="shared" si="19"/>
        <v>0</v>
      </c>
      <c r="BG123" s="294" t="str">
        <f>IF(BF123=0,"",
IF(SUM($BF$28:BF123)=1,BH123,
IF($BF$128&gt;SUM($BF$28:BF123),_xlfn.CONCAT(", ",BH123),
IF($BF$128=SUM($BF$28:BF123),_xlfn.CONCAT(" y ",BH123)))))</f>
        <v/>
      </c>
      <c r="BH123" s="89" t="s">
        <v>5276</v>
      </c>
    </row>
    <row r="124" spans="1:60" ht="15" customHeight="1">
      <c r="A124" s="72"/>
      <c r="B124" s="70"/>
      <c r="C124" s="89" t="s">
        <v>5277</v>
      </c>
      <c r="D124" s="1020" t="str">
        <f>IF(CNGE_2025_M1_Secc5_Sub3!D164="","",CNGE_2025_M1_Secc5_Sub3!D164)</f>
        <v/>
      </c>
      <c r="E124" s="889"/>
      <c r="F124" s="889"/>
      <c r="G124" s="890"/>
      <c r="H124" s="1021" t="str">
        <f>IF(CNGE_2025_M1_Secc5_Sub3!H164="","",CNGE_2025_M1_Secc5_Sub3!H164)</f>
        <v/>
      </c>
      <c r="I124" s="890"/>
      <c r="J124" s="992"/>
      <c r="K124" s="884"/>
      <c r="L124" s="885"/>
      <c r="M124" s="1021" t="str">
        <f>IF(O124="","",VLOOKUP(O124,Presentación!$AL$3:$AN$574,2,FALSE))</f>
        <v/>
      </c>
      <c r="N124" s="890"/>
      <c r="O124" s="991"/>
      <c r="P124" s="884"/>
      <c r="Q124" s="885"/>
      <c r="R124" s="991"/>
      <c r="S124" s="884"/>
      <c r="T124" s="885"/>
      <c r="U124" s="992"/>
      <c r="V124" s="884"/>
      <c r="W124" s="885"/>
      <c r="X124" s="30" t="s">
        <v>9144</v>
      </c>
      <c r="Y124" s="992"/>
      <c r="Z124" s="884"/>
      <c r="AA124" s="885"/>
      <c r="AB124" s="992"/>
      <c r="AC124" s="884"/>
      <c r="AD124" s="885"/>
      <c r="AE124" s="992"/>
      <c r="AF124" s="884"/>
      <c r="AG124" s="885"/>
      <c r="AH124" s="992"/>
      <c r="AI124" s="884"/>
      <c r="AJ124" s="885"/>
      <c r="AK124" s="992"/>
      <c r="AL124" s="885"/>
      <c r="AO124" s="758" t="e" cm="1">
        <f t="array" aca="1" ref="AO124" ca="1">_xlfn.TEXTJOIN("",TRUE,IFERROR((MID(U124,ROW(INDIRECT("1:"&amp;LEN(U124))),1)*1),""))</f>
        <v>#NAME?</v>
      </c>
      <c r="AP124" s="758" t="e">
        <f t="shared" ca="1" si="14"/>
        <v>#NAME?</v>
      </c>
      <c r="AQ124" s="293" t="e">
        <f t="shared" ca="1" si="15"/>
        <v>#NAME?</v>
      </c>
      <c r="AR124" s="294" t="e">
        <f ca="1">IF(AQ124=0,"",
IF(SUM($AQ$28:AQ124)=1,AS124,
IF($AQ$128&gt;SUM($AQ$28:AQ124),_xlfn.CONCAT(", ",AS124),
IF($AQ$128=SUM($AQ$28:AQ124),_xlfn.CONCAT(" y ",AS124)))))</f>
        <v>#NAME?</v>
      </c>
      <c r="AS124" s="89" t="s">
        <v>5278</v>
      </c>
      <c r="AT124" s="759" t="e" cm="1">
        <f t="array" aca="1" ref="AT124" ca="1">_xlfn.TEXTJOIN("",TRUE,IFERROR((MID(Y124,ROW(INDIRECT("1:"&amp;LEN(Y124))),1)*1),""))</f>
        <v>#NAME?</v>
      </c>
      <c r="AU124" s="759" t="e">
        <f t="shared" ref="AU124:AU127" ca="1" si="21">IF(AND(Y124&lt;&gt;"NS",Y124&lt;&gt;"NA",LEN(AT124)&gt;9),1,0)</f>
        <v>#NAME?</v>
      </c>
      <c r="AV124" s="293" t="e">
        <f t="shared" ca="1" si="16"/>
        <v>#NAME?</v>
      </c>
      <c r="AW124" s="294" t="e">
        <f ca="1">IF(AV124=0,"",
IF(SUM($AV$28:AV124)=1,AX124,
IF($AV$128&gt;SUM($AV$28:AV124),_xlfn.CONCAT(", ",AX124),
IF($AV$128=SUM($AV$28:AV124),_xlfn.CONCAT(" y ",AX124)))))</f>
        <v>#NAME?</v>
      </c>
      <c r="AX124" s="89" t="s">
        <v>5278</v>
      </c>
      <c r="AY124" s="760" t="e" cm="1">
        <f t="array" aca="1" ref="AY124" ca="1">_xlfn.TEXTJOIN("",TRUE,IFERROR((MID(AH124,ROW(INDIRECT("1:"&amp;LEN(AH124))),1)*1),""))</f>
        <v>#NAME?</v>
      </c>
      <c r="AZ124" s="760" t="e">
        <f t="shared" ref="AZ124:AZ127" ca="1" si="22">IF(OR(AH124="",AH124="NS",AH124="NA",LEN(AY124)=10),0,1)</f>
        <v>#NAME?</v>
      </c>
      <c r="BA124" s="293" t="e">
        <f t="shared" ca="1" si="17"/>
        <v>#NAME?</v>
      </c>
      <c r="BB124" s="294" t="e">
        <f ca="1">IF(BA124=0,"",
IF(SUM($BA$28:BA124)=1,BC124,
IF($BA$128&gt;SUM($BA$28:BA124),_xlfn.CONCAT(", ",BC124),
IF($BA$128=SUM($BA$28:BA124),_xlfn.CONCAT(" y ",BC124)))))</f>
        <v>#NAME?</v>
      </c>
      <c r="BC124" s="89" t="s">
        <v>5278</v>
      </c>
      <c r="BD124" s="763">
        <f t="shared" si="18"/>
        <v>0</v>
      </c>
      <c r="BE124" s="765">
        <f t="shared" si="20"/>
        <v>0</v>
      </c>
      <c r="BF124" s="293">
        <f t="shared" si="19"/>
        <v>0</v>
      </c>
      <c r="BG124" s="294" t="str">
        <f>IF(BF124=0,"",
IF(SUM($BF$28:BF124)=1,BH124,
IF($BF$128&gt;SUM($BF$28:BF124),_xlfn.CONCAT(", ",BH124),
IF($BF$128=SUM($BF$28:BF124),_xlfn.CONCAT(" y ",BH124)))))</f>
        <v/>
      </c>
      <c r="BH124" s="89" t="s">
        <v>5278</v>
      </c>
    </row>
    <row r="125" spans="1:60" ht="15" customHeight="1">
      <c r="A125" s="72"/>
      <c r="B125" s="70"/>
      <c r="C125" s="89" t="s">
        <v>5279</v>
      </c>
      <c r="D125" s="1020" t="str">
        <f>IF(CNGE_2025_M1_Secc5_Sub3!D165="","",CNGE_2025_M1_Secc5_Sub3!D165)</f>
        <v/>
      </c>
      <c r="E125" s="889"/>
      <c r="F125" s="889"/>
      <c r="G125" s="890"/>
      <c r="H125" s="1021" t="str">
        <f>IF(CNGE_2025_M1_Secc5_Sub3!H165="","",CNGE_2025_M1_Secc5_Sub3!H165)</f>
        <v/>
      </c>
      <c r="I125" s="890"/>
      <c r="J125" s="992"/>
      <c r="K125" s="884"/>
      <c r="L125" s="885"/>
      <c r="M125" s="1021" t="str">
        <f>IF(O125="","",VLOOKUP(O125,Presentación!$AL$3:$AN$574,2,FALSE))</f>
        <v/>
      </c>
      <c r="N125" s="890"/>
      <c r="O125" s="991"/>
      <c r="P125" s="884"/>
      <c r="Q125" s="885"/>
      <c r="R125" s="991"/>
      <c r="S125" s="884"/>
      <c r="T125" s="885"/>
      <c r="U125" s="992"/>
      <c r="V125" s="884"/>
      <c r="W125" s="885"/>
      <c r="X125" s="30" t="s">
        <v>9144</v>
      </c>
      <c r="Y125" s="992"/>
      <c r="Z125" s="884"/>
      <c r="AA125" s="885"/>
      <c r="AB125" s="992"/>
      <c r="AC125" s="884"/>
      <c r="AD125" s="885"/>
      <c r="AE125" s="992"/>
      <c r="AF125" s="884"/>
      <c r="AG125" s="885"/>
      <c r="AH125" s="992"/>
      <c r="AI125" s="884"/>
      <c r="AJ125" s="885"/>
      <c r="AK125" s="992"/>
      <c r="AL125" s="885"/>
      <c r="AO125" s="758" t="e" cm="1">
        <f t="array" aca="1" ref="AO125" ca="1">_xlfn.TEXTJOIN("",TRUE,IFERROR((MID(U125,ROW(INDIRECT("1:"&amp;LEN(U125))),1)*1),""))</f>
        <v>#NAME?</v>
      </c>
      <c r="AP125" s="758" t="e">
        <f t="shared" ca="1" si="14"/>
        <v>#NAME?</v>
      </c>
      <c r="AQ125" s="293" t="e">
        <f t="shared" ca="1" si="15"/>
        <v>#NAME?</v>
      </c>
      <c r="AR125" s="294" t="e">
        <f ca="1">IF(AQ125=0,"",
IF(SUM($AQ$28:AQ125)=1,AS125,
IF($AQ$128&gt;SUM($AQ$28:AQ125),_xlfn.CONCAT(", ",AS125),
IF($AQ$128=SUM($AQ$28:AQ125),_xlfn.CONCAT(" y ",AS125)))))</f>
        <v>#NAME?</v>
      </c>
      <c r="AS125" s="89" t="s">
        <v>5280</v>
      </c>
      <c r="AT125" s="759" t="e" cm="1">
        <f t="array" aca="1" ref="AT125" ca="1">_xlfn.TEXTJOIN("",TRUE,IFERROR((MID(Y125,ROW(INDIRECT("1:"&amp;LEN(Y125))),1)*1),""))</f>
        <v>#NAME?</v>
      </c>
      <c r="AU125" s="759" t="e">
        <f t="shared" ca="1" si="21"/>
        <v>#NAME?</v>
      </c>
      <c r="AV125" s="293" t="e">
        <f t="shared" ca="1" si="16"/>
        <v>#NAME?</v>
      </c>
      <c r="AW125" s="294" t="e">
        <f ca="1">IF(AV125=0,"",
IF(SUM($AV$28:AV125)=1,AX125,
IF($AV$128&gt;SUM($AV$28:AV125),_xlfn.CONCAT(", ",AX125),
IF($AV$128=SUM($AV$28:AV125),_xlfn.CONCAT(" y ",AX125)))))</f>
        <v>#NAME?</v>
      </c>
      <c r="AX125" s="89" t="s">
        <v>5280</v>
      </c>
      <c r="AY125" s="760" t="e" cm="1">
        <f t="array" aca="1" ref="AY125" ca="1">_xlfn.TEXTJOIN("",TRUE,IFERROR((MID(AH125,ROW(INDIRECT("1:"&amp;LEN(AH125))),1)*1),""))</f>
        <v>#NAME?</v>
      </c>
      <c r="AZ125" s="760" t="e">
        <f t="shared" ca="1" si="22"/>
        <v>#NAME?</v>
      </c>
      <c r="BA125" s="293" t="e">
        <f t="shared" ca="1" si="17"/>
        <v>#NAME?</v>
      </c>
      <c r="BB125" s="294" t="e">
        <f ca="1">IF(BA125=0,"",
IF(SUM($BA$28:BA125)=1,BC125,
IF($BA$128&gt;SUM($BA$28:BA125),_xlfn.CONCAT(", ",BC125),
IF($BA$128=SUM($BA$28:BA125),_xlfn.CONCAT(" y ",BC125)))))</f>
        <v>#NAME?</v>
      </c>
      <c r="BC125" s="89" t="s">
        <v>5280</v>
      </c>
      <c r="BD125" s="763">
        <f t="shared" si="18"/>
        <v>0</v>
      </c>
      <c r="BE125" s="765">
        <f t="shared" si="20"/>
        <v>0</v>
      </c>
      <c r="BF125" s="293">
        <f t="shared" si="19"/>
        <v>0</v>
      </c>
      <c r="BG125" s="294" t="str">
        <f>IF(BF125=0,"",
IF(SUM($BF$28:BF125)=1,BH125,
IF($BF$128&gt;SUM($BF$28:BF125),_xlfn.CONCAT(", ",BH125),
IF($BF$128=SUM($BF$28:BF125),_xlfn.CONCAT(" y ",BH125)))))</f>
        <v/>
      </c>
      <c r="BH125" s="89" t="s">
        <v>5280</v>
      </c>
    </row>
    <row r="126" spans="1:60" ht="15" customHeight="1">
      <c r="A126" s="72"/>
      <c r="B126" s="70"/>
      <c r="C126" s="89" t="s">
        <v>5281</v>
      </c>
      <c r="D126" s="1020" t="str">
        <f>IF(CNGE_2025_M1_Secc5_Sub3!D166="","",CNGE_2025_M1_Secc5_Sub3!D166)</f>
        <v/>
      </c>
      <c r="E126" s="889"/>
      <c r="F126" s="889"/>
      <c r="G126" s="890"/>
      <c r="H126" s="1021" t="str">
        <f>IF(CNGE_2025_M1_Secc5_Sub3!H166="","",CNGE_2025_M1_Secc5_Sub3!H166)</f>
        <v/>
      </c>
      <c r="I126" s="890"/>
      <c r="J126" s="992"/>
      <c r="K126" s="884"/>
      <c r="L126" s="885"/>
      <c r="M126" s="1021" t="str">
        <f>IF(O126="","",VLOOKUP(O126,Presentación!$AL$3:$AN$574,2,FALSE))</f>
        <v/>
      </c>
      <c r="N126" s="890"/>
      <c r="O126" s="991"/>
      <c r="P126" s="884"/>
      <c r="Q126" s="885"/>
      <c r="R126" s="991"/>
      <c r="S126" s="884"/>
      <c r="T126" s="885"/>
      <c r="U126" s="992"/>
      <c r="V126" s="884"/>
      <c r="W126" s="885"/>
      <c r="X126" s="30" t="s">
        <v>9144</v>
      </c>
      <c r="Y126" s="992"/>
      <c r="Z126" s="884"/>
      <c r="AA126" s="885"/>
      <c r="AB126" s="992"/>
      <c r="AC126" s="884"/>
      <c r="AD126" s="885"/>
      <c r="AE126" s="992"/>
      <c r="AF126" s="884"/>
      <c r="AG126" s="885"/>
      <c r="AH126" s="992"/>
      <c r="AI126" s="884"/>
      <c r="AJ126" s="885"/>
      <c r="AK126" s="992"/>
      <c r="AL126" s="885"/>
      <c r="AO126" s="758" t="e" cm="1">
        <f t="array" aca="1" ref="AO126" ca="1">_xlfn.TEXTJOIN("",TRUE,IFERROR((MID(U126,ROW(INDIRECT("1:"&amp;LEN(U126))),1)*1),""))</f>
        <v>#NAME?</v>
      </c>
      <c r="AP126" s="758" t="e">
        <f t="shared" ca="1" si="14"/>
        <v>#NAME?</v>
      </c>
      <c r="AQ126" s="293" t="e">
        <f t="shared" ca="1" si="15"/>
        <v>#NAME?</v>
      </c>
      <c r="AR126" s="294" t="e">
        <f ca="1">IF(AQ126=0,"",
IF(SUM($AQ$28:AQ126)=1,AS126,
IF($AQ$128&gt;SUM($AQ$28:AQ126),_xlfn.CONCAT(", ",AS126),
IF($AQ$128=SUM($AQ$28:AQ126),_xlfn.CONCAT(" y ",AS126)))))</f>
        <v>#NAME?</v>
      </c>
      <c r="AS126" s="89" t="s">
        <v>5282</v>
      </c>
      <c r="AT126" s="759" t="e" cm="1">
        <f t="array" aca="1" ref="AT126" ca="1">_xlfn.TEXTJOIN("",TRUE,IFERROR((MID(Y126,ROW(INDIRECT("1:"&amp;LEN(Y126))),1)*1),""))</f>
        <v>#NAME?</v>
      </c>
      <c r="AU126" s="759" t="e">
        <f t="shared" ca="1" si="21"/>
        <v>#NAME?</v>
      </c>
      <c r="AV126" s="293" t="e">
        <f t="shared" ca="1" si="16"/>
        <v>#NAME?</v>
      </c>
      <c r="AW126" s="294" t="e">
        <f ca="1">IF(AV126=0,"",
IF(SUM($AV$28:AV126)=1,AX126,
IF($AV$128&gt;SUM($AV$28:AV126),_xlfn.CONCAT(", ",AX126),
IF($AV$128=SUM($AV$28:AV126),_xlfn.CONCAT(" y ",AX126)))))</f>
        <v>#NAME?</v>
      </c>
      <c r="AX126" s="89" t="s">
        <v>5282</v>
      </c>
      <c r="AY126" s="760" t="e" cm="1">
        <f t="array" aca="1" ref="AY126" ca="1">_xlfn.TEXTJOIN("",TRUE,IFERROR((MID(AH126,ROW(INDIRECT("1:"&amp;LEN(AH126))),1)*1),""))</f>
        <v>#NAME?</v>
      </c>
      <c r="AZ126" s="760" t="e">
        <f t="shared" ca="1" si="22"/>
        <v>#NAME?</v>
      </c>
      <c r="BA126" s="293" t="e">
        <f t="shared" ca="1" si="17"/>
        <v>#NAME?</v>
      </c>
      <c r="BB126" s="294" t="e">
        <f ca="1">IF(BA126=0,"",
IF(SUM($BA$28:BA126)=1,BC126,
IF($BA$128&gt;SUM($BA$28:BA126),_xlfn.CONCAT(", ",BC126),
IF($BA$128=SUM($BA$28:BA126),_xlfn.CONCAT(" y ",BC126)))))</f>
        <v>#NAME?</v>
      </c>
      <c r="BC126" s="89" t="s">
        <v>5282</v>
      </c>
      <c r="BD126" s="763">
        <f t="shared" si="18"/>
        <v>0</v>
      </c>
      <c r="BE126" s="765">
        <f t="shared" si="20"/>
        <v>0</v>
      </c>
      <c r="BF126" s="293">
        <f t="shared" si="19"/>
        <v>0</v>
      </c>
      <c r="BG126" s="294" t="str">
        <f>IF(BF126=0,"",
IF(SUM($BF$28:BF126)=1,BH126,
IF($BF$128&gt;SUM($BF$28:BF126),_xlfn.CONCAT(", ",BH126),
IF($BF$128=SUM($BF$28:BF126),_xlfn.CONCAT(" y ",BH126)))))</f>
        <v/>
      </c>
      <c r="BH126" s="89" t="s">
        <v>5282</v>
      </c>
    </row>
    <row r="127" spans="1:60" ht="15" customHeight="1">
      <c r="A127" s="72"/>
      <c r="B127" s="70"/>
      <c r="C127" s="89" t="s">
        <v>5283</v>
      </c>
      <c r="D127" s="1020" t="str">
        <f>IF(CNGE_2025_M1_Secc5_Sub3!D167="","",CNGE_2025_M1_Secc5_Sub3!D167)</f>
        <v/>
      </c>
      <c r="E127" s="889"/>
      <c r="F127" s="889"/>
      <c r="G127" s="890"/>
      <c r="H127" s="1021" t="str">
        <f>IF(CNGE_2025_M1_Secc5_Sub3!H167="","",CNGE_2025_M1_Secc5_Sub3!H167)</f>
        <v/>
      </c>
      <c r="I127" s="890"/>
      <c r="J127" s="992"/>
      <c r="K127" s="884"/>
      <c r="L127" s="885"/>
      <c r="M127" s="1021" t="str">
        <f>IF(O127="","",VLOOKUP(O127,Presentación!$AL$3:$AN$574,2,FALSE))</f>
        <v/>
      </c>
      <c r="N127" s="890"/>
      <c r="O127" s="991"/>
      <c r="P127" s="884"/>
      <c r="Q127" s="885"/>
      <c r="R127" s="991"/>
      <c r="S127" s="884"/>
      <c r="T127" s="885"/>
      <c r="U127" s="992"/>
      <c r="V127" s="884"/>
      <c r="W127" s="885"/>
      <c r="X127" s="30" t="s">
        <v>9144</v>
      </c>
      <c r="Y127" s="992"/>
      <c r="Z127" s="884"/>
      <c r="AA127" s="885"/>
      <c r="AB127" s="992"/>
      <c r="AC127" s="884"/>
      <c r="AD127" s="885"/>
      <c r="AE127" s="992"/>
      <c r="AF127" s="884"/>
      <c r="AG127" s="885"/>
      <c r="AH127" s="992"/>
      <c r="AI127" s="884"/>
      <c r="AJ127" s="885"/>
      <c r="AK127" s="992"/>
      <c r="AL127" s="885"/>
      <c r="AO127" s="758" t="e" cm="1">
        <f t="array" aca="1" ref="AO127" ca="1">_xlfn.TEXTJOIN("",TRUE,IFERROR((MID(U127,ROW(INDIRECT("1:"&amp;LEN(U127))),1)*1),""))</f>
        <v>#NAME?</v>
      </c>
      <c r="AP127" s="758" t="e">
        <f t="shared" ca="1" si="14"/>
        <v>#NAME?</v>
      </c>
      <c r="AQ127" s="293" t="e">
        <f t="shared" ca="1" si="15"/>
        <v>#NAME?</v>
      </c>
      <c r="AR127" s="294" t="e">
        <f ca="1">IF(AQ127=0,"",
IF(SUM($AQ$28:AQ127)=1,AS127,
IF($AQ$128&gt;SUM($AQ$28:AQ127),_xlfn.CONCAT(", ",AS127),
IF($AQ$128=SUM($AQ$28:AQ127),_xlfn.CONCAT(" y ",AS127)))))</f>
        <v>#NAME?</v>
      </c>
      <c r="AS127" s="89" t="s">
        <v>5284</v>
      </c>
      <c r="AT127" s="759" t="e" cm="1">
        <f t="array" aca="1" ref="AT127" ca="1">_xlfn.TEXTJOIN("",TRUE,IFERROR((MID(Y127,ROW(INDIRECT("1:"&amp;LEN(Y127))),1)*1),""))</f>
        <v>#NAME?</v>
      </c>
      <c r="AU127" s="759" t="e">
        <f t="shared" ca="1" si="21"/>
        <v>#NAME?</v>
      </c>
      <c r="AV127" s="293" t="e">
        <f t="shared" ca="1" si="16"/>
        <v>#NAME?</v>
      </c>
      <c r="AW127" s="294" t="e">
        <f ca="1">IF(AV127=0,"",
IF(SUM($AV$28:AV127)=1,AX127,
IF($AV$128&gt;SUM($AV$28:AV127),_xlfn.CONCAT(", ",AX127),
IF($AV$128=SUM($AV$28:AV127),_xlfn.CONCAT(" y ",AX127)))))</f>
        <v>#NAME?</v>
      </c>
      <c r="AX127" s="89" t="s">
        <v>5284</v>
      </c>
      <c r="AY127" s="760" t="e" cm="1">
        <f t="array" aca="1" ref="AY127" ca="1">_xlfn.TEXTJOIN("",TRUE,IFERROR((MID(AH127,ROW(INDIRECT("1:"&amp;LEN(AH127))),1)*1),""))</f>
        <v>#NAME?</v>
      </c>
      <c r="AZ127" s="760" t="e">
        <f t="shared" ca="1" si="22"/>
        <v>#NAME?</v>
      </c>
      <c r="BA127" s="293" t="e">
        <f t="shared" ca="1" si="17"/>
        <v>#NAME?</v>
      </c>
      <c r="BB127" s="294" t="e">
        <f ca="1">IF(BA127=0,"",
IF(SUM($BA$28:BA127)=1,BC127,
IF($BA$128&gt;SUM($BA$28:BA127),_xlfn.CONCAT(", ",BC127),
IF($BA$128=SUM($BA$28:BA127),_xlfn.CONCAT(" y ",BC127)))))</f>
        <v>#NAME?</v>
      </c>
      <c r="BC127" s="89" t="s">
        <v>5284</v>
      </c>
      <c r="BD127" s="763">
        <f t="shared" si="18"/>
        <v>0</v>
      </c>
      <c r="BE127" s="765">
        <f>IF(AND(COUNTBLANK(D127)=0,COUNTA(H127:L127,AB127:AJ127)=5,AK127&lt;&gt;""),0,IF(AND(COUNTBLANK(D127)=0,COUNTA(H127:W127,Y127:AJ127)=10,AK127=""),0,IF(AND(COUNTBLANK(D127)=1,COUNTA(H127:W127,Y127:AJ127)=2),0,1)))</f>
        <v>0</v>
      </c>
      <c r="BF127" s="293">
        <f>IF(BE127=0,0,1)</f>
        <v>0</v>
      </c>
      <c r="BG127" s="294" t="str">
        <f>IF(BF127=0,"",
IF(SUM($BF$28:BF127)=1,BH127,
IF($BF$128&gt;SUM($BF$28:BF127),_xlfn.CONCAT(", ",BH127),
IF($BF$128=SUM($BF$28:BF127),_xlfn.CONCAT(" y ",BH127)))))</f>
        <v/>
      </c>
      <c r="BH127" s="89" t="s">
        <v>5284</v>
      </c>
    </row>
    <row r="128" spans="1:60" ht="15" customHeight="1">
      <c r="A128" s="143"/>
      <c r="AP128" s="756" t="e">
        <f ca="1">SUM(AP28:AP127)</f>
        <v>#NAME?</v>
      </c>
      <c r="AQ128" s="372" t="e">
        <f ca="1">SUM(AQ28:AQ127)</f>
        <v>#NAME?</v>
      </c>
      <c r="AR128" s="296" t="e">
        <f ca="1">IF(AQ128=0,"",_xlfn.CONCAT(AR28:AR127))</f>
        <v>#NAME?</v>
      </c>
      <c r="AS128" s="297" t="e">
        <f ca="1">IF(AQ128=0,"",
IF(AQ128=1,_xlfn.CONCAT("Favor de revisar las coordenadas de latitud, no debe exceder los 8 dígitos en el numeral: ",AR128),_xlfn.CONCAT("Favor de revisar las coordenadas de latitud, no debe exceder los 8 dígitos en los numerales: ",AR128)))</f>
        <v>#NAME?</v>
      </c>
      <c r="AU128" s="704" t="e">
        <f ca="1">SUM(AU28:AU127)</f>
        <v>#NAME?</v>
      </c>
      <c r="AV128" s="372" t="e">
        <f ca="1">SUM(AV28:AV127)</f>
        <v>#NAME?</v>
      </c>
      <c r="AW128" s="296" t="e">
        <f ca="1">IF(AV128=0,"",_xlfn.CONCAT(AW28:AW127))</f>
        <v>#NAME?</v>
      </c>
      <c r="AX128" s="297" t="e">
        <f ca="1">IF(AV128=0,"",
IF(AV128=1,_xlfn.CONCAT("Favor de revisar las coordenadas de longitud, no debe exceder los 9 dígitos en el numeral: ",AW128),_xlfn.CONCAT("Favor de revisar las coordenadas de longitud, no debe exceder los 9 dígitos en los numerales: ",AW128)))</f>
        <v>#NAME?</v>
      </c>
      <c r="AZ128" s="757" t="e">
        <f ca="1">SUM(AZ28:AZ127)</f>
        <v>#NAME?</v>
      </c>
      <c r="BA128" s="372" t="e">
        <f ca="1">SUM(BA28:BA127)</f>
        <v>#NAME?</v>
      </c>
      <c r="BB128" s="296" t="e">
        <f ca="1">IF(BA128=0,"",_xlfn.CONCAT(BB28:BB127))</f>
        <v>#NAME?</v>
      </c>
      <c r="BC128" s="297" t="e">
        <f ca="1">IF(BA128=0,"",
IF(BA128=1,_xlfn.CONCAT("Favor de verificar el número telefónico, no debe exceder los 10 dígitos en el numeral: ",BB128),_xlfn.CONCAT("Favor de verificar el número telefónico, no debe exceder los 10 dígitos en los numerales: ",BB128)))</f>
        <v>#NAME?</v>
      </c>
      <c r="BD128" s="761">
        <f>SUM(BD28:BD127)</f>
        <v>0</v>
      </c>
      <c r="BF128" s="296">
        <f>SUM(BF28:BF127)</f>
        <v>0</v>
      </c>
      <c r="BG128" s="296" t="str">
        <f>IF(BF128=0,"",_xlfn.CONCAT(BG28:BG127))</f>
        <v/>
      </c>
      <c r="BH128" s="297" t="str">
        <f>IF(BF128=0,"",
IF(BF128&gt;10,"Favor de ingresar toda la información requerida en la pregunta",
IF(BF128=1,_xlfn.CONCAT("Favor de revisar la información capturada en el numeral: ",BG128),_xlfn.CONCAT("Favor de revisar la información capturada en los numerales: ",BG128))))</f>
        <v/>
      </c>
    </row>
    <row r="129" spans="1:39" ht="15" customHeight="1">
      <c r="A129" s="57"/>
      <c r="B129" s="11"/>
      <c r="C129" s="995" t="s">
        <v>9145</v>
      </c>
      <c r="D129" s="889"/>
      <c r="E129" s="889"/>
      <c r="F129" s="889"/>
      <c r="G129" s="889"/>
      <c r="H129" s="889"/>
      <c r="I129" s="889"/>
      <c r="J129" s="889"/>
      <c r="K129" s="889"/>
      <c r="L129" s="889"/>
      <c r="M129" s="889"/>
      <c r="N129" s="889"/>
      <c r="O129" s="889"/>
      <c r="P129" s="889"/>
      <c r="Q129" s="889"/>
      <c r="R129" s="889"/>
      <c r="S129" s="889"/>
      <c r="T129" s="889"/>
      <c r="U129" s="889"/>
      <c r="V129" s="889"/>
      <c r="W129" s="889"/>
      <c r="X129" s="889"/>
      <c r="Y129" s="889"/>
      <c r="Z129" s="889"/>
      <c r="AA129" s="889"/>
      <c r="AB129" s="889"/>
      <c r="AC129" s="889"/>
      <c r="AD129" s="889"/>
      <c r="AE129" s="889"/>
      <c r="AF129" s="889"/>
      <c r="AG129" s="889"/>
      <c r="AH129" s="889"/>
      <c r="AI129" s="889"/>
      <c r="AJ129" s="889"/>
      <c r="AK129" s="889"/>
      <c r="AL129" s="890"/>
    </row>
    <row r="130" spans="1:39" ht="15" customHeight="1">
      <c r="A130" s="57"/>
      <c r="B130" s="11"/>
      <c r="C130" s="141" t="s">
        <v>5043</v>
      </c>
      <c r="D130" s="1020" t="s">
        <v>9146</v>
      </c>
      <c r="E130" s="889"/>
      <c r="F130" s="889"/>
      <c r="G130" s="889"/>
      <c r="H130" s="889"/>
      <c r="I130" s="889"/>
      <c r="J130" s="889"/>
      <c r="K130" s="889"/>
      <c r="L130" s="889"/>
      <c r="M130" s="889"/>
      <c r="N130" s="889"/>
      <c r="O130" s="889"/>
      <c r="P130" s="889"/>
      <c r="Q130" s="889"/>
      <c r="R130" s="889"/>
      <c r="S130" s="889"/>
      <c r="T130" s="889"/>
      <c r="U130" s="889"/>
      <c r="V130" s="889"/>
      <c r="W130" s="889"/>
      <c r="X130" s="889"/>
      <c r="Y130" s="889"/>
      <c r="Z130" s="889"/>
      <c r="AA130" s="889"/>
      <c r="AB130" s="889"/>
      <c r="AC130" s="889"/>
      <c r="AD130" s="889"/>
      <c r="AE130" s="889"/>
      <c r="AF130" s="889"/>
      <c r="AG130" s="889"/>
      <c r="AH130" s="889"/>
      <c r="AI130" s="889"/>
      <c r="AJ130" s="889"/>
      <c r="AK130" s="889"/>
      <c r="AL130" s="890"/>
    </row>
    <row r="131" spans="1:39" ht="15" customHeight="1">
      <c r="A131" s="57"/>
      <c r="B131" s="11"/>
      <c r="C131" s="31" t="s">
        <v>5045</v>
      </c>
      <c r="D131" s="1020" t="s">
        <v>9147</v>
      </c>
      <c r="E131" s="889"/>
      <c r="F131" s="889"/>
      <c r="G131" s="889"/>
      <c r="H131" s="889"/>
      <c r="I131" s="889"/>
      <c r="J131" s="889"/>
      <c r="K131" s="889"/>
      <c r="L131" s="889"/>
      <c r="M131" s="889"/>
      <c r="N131" s="889"/>
      <c r="O131" s="889"/>
      <c r="P131" s="889"/>
      <c r="Q131" s="889"/>
      <c r="R131" s="889"/>
      <c r="S131" s="889"/>
      <c r="T131" s="889"/>
      <c r="U131" s="889"/>
      <c r="V131" s="889"/>
      <c r="W131" s="889"/>
      <c r="X131" s="889"/>
      <c r="Y131" s="889"/>
      <c r="Z131" s="889"/>
      <c r="AA131" s="889"/>
      <c r="AB131" s="889"/>
      <c r="AC131" s="889"/>
      <c r="AD131" s="889"/>
      <c r="AE131" s="889"/>
      <c r="AF131" s="889"/>
      <c r="AG131" s="889"/>
      <c r="AH131" s="889"/>
      <c r="AI131" s="889"/>
      <c r="AJ131" s="889"/>
      <c r="AK131" s="889"/>
      <c r="AL131" s="890"/>
    </row>
    <row r="132" spans="1:39" ht="15" customHeight="1">
      <c r="A132" s="57"/>
      <c r="B132" s="11"/>
      <c r="C132" s="31" t="s">
        <v>5047</v>
      </c>
      <c r="D132" s="1020" t="s">
        <v>9148</v>
      </c>
      <c r="E132" s="889"/>
      <c r="F132" s="889"/>
      <c r="G132" s="889"/>
      <c r="H132" s="889"/>
      <c r="I132" s="889"/>
      <c r="J132" s="889"/>
      <c r="K132" s="889"/>
      <c r="L132" s="889"/>
      <c r="M132" s="889"/>
      <c r="N132" s="889"/>
      <c r="O132" s="889"/>
      <c r="P132" s="889"/>
      <c r="Q132" s="889"/>
      <c r="R132" s="889"/>
      <c r="S132" s="889"/>
      <c r="T132" s="889"/>
      <c r="U132" s="889"/>
      <c r="V132" s="889"/>
      <c r="W132" s="889"/>
      <c r="X132" s="889"/>
      <c r="Y132" s="889"/>
      <c r="Z132" s="889"/>
      <c r="AA132" s="889"/>
      <c r="AB132" s="889"/>
      <c r="AC132" s="889"/>
      <c r="AD132" s="889"/>
      <c r="AE132" s="889"/>
      <c r="AF132" s="889"/>
      <c r="AG132" s="889"/>
      <c r="AH132" s="889"/>
      <c r="AI132" s="889"/>
      <c r="AJ132" s="889"/>
      <c r="AK132" s="889"/>
      <c r="AL132" s="890"/>
    </row>
    <row r="133" spans="1:39" ht="15" customHeight="1">
      <c r="A133" s="57"/>
      <c r="B133" s="11"/>
      <c r="C133" s="31" t="s">
        <v>5049</v>
      </c>
      <c r="D133" s="1020" t="s">
        <v>5687</v>
      </c>
      <c r="E133" s="889"/>
      <c r="F133" s="889"/>
      <c r="G133" s="889"/>
      <c r="H133" s="889"/>
      <c r="I133" s="889"/>
      <c r="J133" s="889"/>
      <c r="K133" s="889"/>
      <c r="L133" s="889"/>
      <c r="M133" s="889"/>
      <c r="N133" s="889"/>
      <c r="O133" s="889"/>
      <c r="P133" s="889"/>
      <c r="Q133" s="889"/>
      <c r="R133" s="889"/>
      <c r="S133" s="889"/>
      <c r="T133" s="889"/>
      <c r="U133" s="889"/>
      <c r="V133" s="889"/>
      <c r="W133" s="889"/>
      <c r="X133" s="889"/>
      <c r="Y133" s="889"/>
      <c r="Z133" s="889"/>
      <c r="AA133" s="889"/>
      <c r="AB133" s="889"/>
      <c r="AC133" s="889"/>
      <c r="AD133" s="889"/>
      <c r="AE133" s="889"/>
      <c r="AF133" s="889"/>
      <c r="AG133" s="889"/>
      <c r="AH133" s="889"/>
      <c r="AI133" s="889"/>
      <c r="AJ133" s="889"/>
      <c r="AK133" s="889"/>
      <c r="AL133" s="890"/>
    </row>
    <row r="134" spans="1:39" ht="15" customHeight="1">
      <c r="A134" s="57"/>
      <c r="B134" s="11"/>
      <c r="C134" s="116"/>
      <c r="D134" s="26"/>
      <c r="E134" s="26"/>
      <c r="F134" s="26"/>
      <c r="G134" s="26"/>
      <c r="H134" s="26"/>
      <c r="I134" s="26"/>
      <c r="L134" s="1"/>
      <c r="M134" s="1"/>
      <c r="N134" s="34"/>
      <c r="O134" s="34"/>
      <c r="P134" s="34"/>
      <c r="Q134" s="1"/>
      <c r="R134" s="1"/>
      <c r="S134" s="1"/>
      <c r="T134" s="1"/>
      <c r="U134" s="1"/>
      <c r="V134" s="819"/>
      <c r="W134" s="1"/>
      <c r="X134" s="1"/>
      <c r="Y134" s="1"/>
      <c r="Z134" s="820"/>
      <c r="AA134" s="1"/>
      <c r="AB134" s="1"/>
      <c r="AC134" s="1"/>
      <c r="AD134" s="1"/>
      <c r="AE134" s="1"/>
      <c r="AF134" s="1"/>
    </row>
    <row r="135" spans="1:39" ht="24" customHeight="1">
      <c r="A135" s="57"/>
      <c r="B135" s="11"/>
      <c r="C135" s="1229" t="s">
        <v>5325</v>
      </c>
      <c r="D135" s="974"/>
      <c r="E135" s="974"/>
      <c r="F135" s="974"/>
      <c r="G135" s="974"/>
      <c r="H135" s="974"/>
      <c r="I135" s="974"/>
      <c r="J135" s="974"/>
      <c r="K135" s="974"/>
      <c r="L135" s="974"/>
      <c r="M135" s="974"/>
      <c r="N135" s="974"/>
      <c r="O135" s="974"/>
      <c r="P135" s="974"/>
      <c r="Q135" s="974"/>
      <c r="R135" s="974"/>
      <c r="S135" s="974"/>
      <c r="T135" s="974"/>
      <c r="U135" s="974"/>
      <c r="V135" s="974"/>
      <c r="W135" s="974"/>
      <c r="X135" s="974"/>
      <c r="Y135" s="974"/>
      <c r="Z135" s="974"/>
      <c r="AA135" s="974"/>
      <c r="AB135" s="974"/>
      <c r="AC135" s="974"/>
      <c r="AD135" s="974"/>
      <c r="AE135" s="974"/>
      <c r="AF135" s="974"/>
      <c r="AG135" s="974"/>
      <c r="AH135" s="974"/>
      <c r="AI135" s="974"/>
      <c r="AJ135" s="974"/>
      <c r="AK135" s="974"/>
      <c r="AL135" s="974"/>
    </row>
    <row r="136" spans="1:39" ht="60" customHeight="1">
      <c r="C136" s="991"/>
      <c r="D136" s="884"/>
      <c r="E136" s="884"/>
      <c r="F136" s="884"/>
      <c r="G136" s="884"/>
      <c r="H136" s="884"/>
      <c r="I136" s="884"/>
      <c r="J136" s="884"/>
      <c r="K136" s="884"/>
      <c r="L136" s="884"/>
      <c r="M136" s="884"/>
      <c r="N136" s="884"/>
      <c r="O136" s="884"/>
      <c r="P136" s="884"/>
      <c r="Q136" s="884"/>
      <c r="R136" s="884"/>
      <c r="S136" s="884"/>
      <c r="T136" s="884"/>
      <c r="U136" s="884"/>
      <c r="V136" s="884"/>
      <c r="W136" s="884"/>
      <c r="X136" s="884"/>
      <c r="Y136" s="884"/>
      <c r="Z136" s="884"/>
      <c r="AA136" s="884"/>
      <c r="AB136" s="884"/>
      <c r="AC136" s="884"/>
      <c r="AD136" s="884"/>
      <c r="AE136" s="884"/>
      <c r="AF136" s="884"/>
      <c r="AG136" s="884"/>
      <c r="AH136" s="884"/>
      <c r="AI136" s="884"/>
      <c r="AJ136" s="884"/>
      <c r="AK136" s="884"/>
      <c r="AL136" s="885"/>
    </row>
    <row r="137" spans="1:39" ht="15" customHeight="1">
      <c r="B137" s="1236" t="str">
        <f>BH128</f>
        <v/>
      </c>
      <c r="C137" s="1236"/>
      <c r="D137" s="1236"/>
      <c r="E137" s="1236"/>
      <c r="F137" s="1236"/>
      <c r="G137" s="1236"/>
      <c r="H137" s="1236"/>
      <c r="I137" s="1236"/>
      <c r="J137" s="1236"/>
      <c r="K137" s="1236"/>
      <c r="L137" s="1236"/>
      <c r="M137" s="1236"/>
      <c r="N137" s="1236"/>
      <c r="O137" s="1236"/>
      <c r="P137" s="1236"/>
      <c r="Q137" s="1236"/>
      <c r="R137" s="1236"/>
      <c r="S137" s="1236"/>
      <c r="T137" s="1236"/>
      <c r="U137" s="1236"/>
      <c r="V137" s="1236"/>
      <c r="W137" s="1236"/>
      <c r="X137" s="1236"/>
      <c r="Y137" s="1236"/>
      <c r="Z137" s="1236"/>
      <c r="AA137" s="1236"/>
      <c r="AB137" s="1236"/>
      <c r="AC137" s="1236"/>
      <c r="AD137" s="1236"/>
      <c r="AE137" s="1236"/>
      <c r="AF137" s="1236"/>
      <c r="AG137" s="1236"/>
      <c r="AH137" s="1236"/>
      <c r="AI137" s="1236"/>
      <c r="AJ137" s="1236"/>
      <c r="AK137" s="1236"/>
      <c r="AL137" s="1236"/>
      <c r="AM137" s="1236"/>
    </row>
    <row r="138" spans="1:39" ht="15" customHeight="1">
      <c r="B138" s="1237" t="str">
        <f>IF(SUM(COUNTIF(H28:AL127,"NS"))&lt;&gt;0,"Alerta: debido a que cuenta con registros NS, debe proporcionar una justificación en el area de comentarios al final de la pregunta","")</f>
        <v/>
      </c>
      <c r="C138" s="1237"/>
      <c r="D138" s="1237"/>
      <c r="E138" s="1237"/>
      <c r="F138" s="1237"/>
      <c r="G138" s="1237"/>
      <c r="H138" s="1237"/>
      <c r="I138" s="1237"/>
      <c r="J138" s="1237"/>
      <c r="K138" s="1237"/>
      <c r="L138" s="1237"/>
      <c r="M138" s="1237"/>
      <c r="N138" s="1237"/>
      <c r="O138" s="1237"/>
      <c r="P138" s="1237"/>
      <c r="Q138" s="1237"/>
      <c r="R138" s="1237"/>
      <c r="S138" s="1237"/>
      <c r="T138" s="1237"/>
      <c r="U138" s="1237"/>
      <c r="V138" s="1237"/>
      <c r="W138" s="1237"/>
      <c r="X138" s="1237"/>
      <c r="Y138" s="1237"/>
      <c r="Z138" s="1237"/>
      <c r="AA138" s="1237"/>
      <c r="AB138" s="1237"/>
      <c r="AC138" s="1237"/>
      <c r="AD138" s="1237"/>
      <c r="AE138" s="1237"/>
      <c r="AF138" s="1237"/>
      <c r="AG138" s="1237"/>
      <c r="AH138" s="1237"/>
      <c r="AI138" s="1237"/>
      <c r="AJ138" s="1237"/>
      <c r="AK138" s="1237"/>
      <c r="AL138" s="1237"/>
    </row>
    <row r="139" spans="1:39" ht="15" customHeight="1">
      <c r="B139" s="989" t="e">
        <f ca="1">AS128</f>
        <v>#NAME?</v>
      </c>
      <c r="C139" s="989"/>
      <c r="D139" s="989"/>
      <c r="E139" s="989"/>
      <c r="F139" s="989"/>
      <c r="G139" s="989"/>
      <c r="H139" s="989"/>
      <c r="I139" s="989"/>
      <c r="J139" s="989"/>
      <c r="K139" s="989"/>
      <c r="L139" s="989"/>
      <c r="M139" s="989"/>
      <c r="N139" s="989"/>
      <c r="O139" s="989"/>
      <c r="P139" s="989"/>
      <c r="Q139" s="989"/>
      <c r="R139" s="989"/>
      <c r="S139" s="989"/>
      <c r="T139" s="989"/>
      <c r="U139" s="989"/>
      <c r="V139" s="989"/>
      <c r="W139" s="989"/>
      <c r="X139" s="989"/>
      <c r="Y139" s="989"/>
      <c r="Z139" s="989"/>
      <c r="AA139" s="989"/>
      <c r="AB139" s="989"/>
      <c r="AC139" s="989"/>
      <c r="AD139" s="989"/>
      <c r="AE139" s="989"/>
      <c r="AF139" s="989"/>
      <c r="AG139" s="989"/>
      <c r="AH139" s="989"/>
      <c r="AI139" s="989"/>
      <c r="AJ139" s="989"/>
      <c r="AK139" s="989"/>
      <c r="AL139" s="989"/>
      <c r="AM139" s="989"/>
    </row>
    <row r="140" spans="1:39" ht="15" customHeight="1">
      <c r="B140" s="989" t="e">
        <f ca="1">AX128</f>
        <v>#NAME?</v>
      </c>
      <c r="C140" s="989"/>
      <c r="D140" s="989"/>
      <c r="E140" s="989"/>
      <c r="F140" s="989"/>
      <c r="G140" s="989"/>
      <c r="H140" s="989"/>
      <c r="I140" s="989"/>
      <c r="J140" s="989"/>
      <c r="K140" s="989"/>
      <c r="L140" s="989"/>
      <c r="M140" s="989"/>
      <c r="N140" s="989"/>
      <c r="O140" s="989"/>
      <c r="P140" s="989"/>
      <c r="Q140" s="989"/>
      <c r="R140" s="989"/>
      <c r="S140" s="989"/>
      <c r="T140" s="989"/>
      <c r="U140" s="989"/>
      <c r="V140" s="989"/>
      <c r="W140" s="989"/>
      <c r="X140" s="989"/>
      <c r="Y140" s="989"/>
      <c r="Z140" s="989"/>
      <c r="AA140" s="989"/>
      <c r="AB140" s="989"/>
      <c r="AC140" s="989"/>
      <c r="AD140" s="989"/>
      <c r="AE140" s="989"/>
      <c r="AF140" s="989"/>
      <c r="AG140" s="989"/>
      <c r="AH140" s="989"/>
      <c r="AI140" s="989"/>
      <c r="AJ140" s="989"/>
      <c r="AK140" s="989"/>
      <c r="AL140" s="989"/>
      <c r="AM140" s="989"/>
    </row>
    <row r="141" spans="1:39" ht="15" customHeight="1">
      <c r="B141" s="989" t="e">
        <f ca="1">BC128</f>
        <v>#NAME?</v>
      </c>
      <c r="C141" s="989"/>
      <c r="D141" s="989"/>
      <c r="E141" s="989"/>
      <c r="F141" s="989"/>
      <c r="G141" s="989"/>
      <c r="H141" s="989"/>
      <c r="I141" s="989"/>
      <c r="J141" s="989"/>
      <c r="K141" s="989"/>
      <c r="L141" s="989"/>
      <c r="M141" s="989"/>
      <c r="N141" s="989"/>
      <c r="O141" s="989"/>
      <c r="P141" s="989"/>
      <c r="Q141" s="989"/>
      <c r="R141" s="989"/>
      <c r="S141" s="989"/>
      <c r="T141" s="989"/>
      <c r="U141" s="989"/>
      <c r="V141" s="989"/>
      <c r="W141" s="989"/>
      <c r="X141" s="989"/>
      <c r="Y141" s="989"/>
      <c r="Z141" s="989"/>
      <c r="AA141" s="989"/>
      <c r="AB141" s="989"/>
      <c r="AC141" s="989"/>
      <c r="AD141" s="989"/>
      <c r="AE141" s="989"/>
      <c r="AF141" s="989"/>
      <c r="AG141" s="989"/>
      <c r="AH141" s="989"/>
      <c r="AI141" s="989"/>
      <c r="AJ141" s="989"/>
      <c r="AK141" s="989"/>
      <c r="AL141" s="989"/>
      <c r="AM141" s="989"/>
    </row>
    <row r="142" spans="1:39" ht="15" customHeight="1">
      <c r="B142" s="1238" t="str">
        <f>IF(BD128&gt;0,"Favor de verificar que no tenga información en celdas sombreadas","")</f>
        <v/>
      </c>
      <c r="C142" s="1238"/>
      <c r="D142" s="1238"/>
      <c r="E142" s="1238"/>
      <c r="F142" s="1238"/>
      <c r="G142" s="1238"/>
      <c r="H142" s="1238"/>
      <c r="I142" s="1238"/>
      <c r="J142" s="1238"/>
      <c r="K142" s="1238"/>
      <c r="L142" s="1238"/>
      <c r="M142" s="1238"/>
      <c r="N142" s="1238"/>
      <c r="O142" s="1238"/>
      <c r="P142" s="1238"/>
      <c r="Q142" s="1238"/>
      <c r="R142" s="1238"/>
      <c r="S142" s="1238"/>
      <c r="T142" s="1238"/>
      <c r="U142" s="1238"/>
      <c r="V142" s="1238"/>
      <c r="W142" s="1238"/>
      <c r="X142" s="1238"/>
      <c r="Y142" s="1238"/>
      <c r="Z142" s="1238"/>
      <c r="AA142" s="1238"/>
      <c r="AB142" s="1238"/>
      <c r="AC142" s="1238"/>
      <c r="AD142" s="1238"/>
      <c r="AE142" s="1238"/>
      <c r="AF142" s="1238"/>
      <c r="AG142" s="1238"/>
      <c r="AH142" s="1238"/>
      <c r="AI142" s="1238"/>
      <c r="AJ142" s="1238"/>
      <c r="AK142" s="1238"/>
      <c r="AL142" s="1238"/>
    </row>
  </sheetData>
  <sheetProtection algorithmName="SHA-512" hashValue="NfeRVzBiYYAKjq6xM2klLySuHSyHJNq0hTL59NAFnxVZ6v1w9bH7FDe59LzgESDTt9s3ma0H3tNJrM+SbhfpKQ==" saltValue="2LZRzZf/w3PmnlvjdoTHyQ==" spinCount="100000" sheet="1" objects="1" scenarios="1"/>
  <mergeCells count="1253">
    <mergeCell ref="AO26:AP26"/>
    <mergeCell ref="AT26:AU26"/>
    <mergeCell ref="AY26:AZ26"/>
    <mergeCell ref="AQ26:AS26"/>
    <mergeCell ref="AV26:AX26"/>
    <mergeCell ref="BA26:BC26"/>
    <mergeCell ref="BF26:BH26"/>
    <mergeCell ref="B137:AM137"/>
    <mergeCell ref="B138:AL138"/>
    <mergeCell ref="B139:AM139"/>
    <mergeCell ref="B140:AM140"/>
    <mergeCell ref="B141:AM141"/>
    <mergeCell ref="B142:AL142"/>
    <mergeCell ref="U124:W124"/>
    <mergeCell ref="AB114:AD114"/>
    <mergeCell ref="AE115:AG115"/>
    <mergeCell ref="C26:G27"/>
    <mergeCell ref="O45:Q45"/>
    <mergeCell ref="AB106:AD106"/>
    <mergeCell ref="AH31:AJ31"/>
    <mergeCell ref="AK93:AL93"/>
    <mergeCell ref="D38:G38"/>
    <mergeCell ref="J54:L54"/>
    <mergeCell ref="R41:T41"/>
    <mergeCell ref="AB38:AD38"/>
    <mergeCell ref="U52:W52"/>
    <mergeCell ref="D63:G63"/>
    <mergeCell ref="J56:L56"/>
    <mergeCell ref="R43:T43"/>
    <mergeCell ref="AK117:AL117"/>
    <mergeCell ref="J110:L110"/>
    <mergeCell ref="AB33:AD33"/>
    <mergeCell ref="J28:L28"/>
    <mergeCell ref="AK37:AL37"/>
    <mergeCell ref="D37:G37"/>
    <mergeCell ref="J30:L30"/>
    <mergeCell ref="AH29:AJ29"/>
    <mergeCell ref="R42:T42"/>
    <mergeCell ref="U43:W43"/>
    <mergeCell ref="Y49:AA49"/>
    <mergeCell ref="O60:Q60"/>
    <mergeCell ref="O44:Q44"/>
    <mergeCell ref="H82:I82"/>
    <mergeCell ref="M43:N43"/>
    <mergeCell ref="U42:W42"/>
    <mergeCell ref="D85:G85"/>
    <mergeCell ref="H64:I64"/>
    <mergeCell ref="J73:L73"/>
    <mergeCell ref="AE59:AG59"/>
    <mergeCell ref="AB58:AD58"/>
    <mergeCell ref="O63:Q63"/>
    <mergeCell ref="U61:W61"/>
    <mergeCell ref="H59:I59"/>
    <mergeCell ref="Y52:AA52"/>
    <mergeCell ref="D40:G40"/>
    <mergeCell ref="AK69:AL69"/>
    <mergeCell ref="D41:G41"/>
    <mergeCell ref="U45:W45"/>
    <mergeCell ref="D80:G80"/>
    <mergeCell ref="M32:N32"/>
    <mergeCell ref="AH43:AJ43"/>
    <mergeCell ref="M44:N44"/>
    <mergeCell ref="AE29:AG29"/>
    <mergeCell ref="J48:L48"/>
    <mergeCell ref="R26:T27"/>
    <mergeCell ref="AB41:AD41"/>
    <mergeCell ref="AB35:AD35"/>
    <mergeCell ref="D43:G43"/>
    <mergeCell ref="AE77:AG77"/>
    <mergeCell ref="D74:G74"/>
    <mergeCell ref="AH50:AJ50"/>
    <mergeCell ref="AK87:AL87"/>
    <mergeCell ref="D68:G68"/>
    <mergeCell ref="D75:G75"/>
    <mergeCell ref="B7:AL7"/>
    <mergeCell ref="U114:W114"/>
    <mergeCell ref="H45:I45"/>
    <mergeCell ref="H81:I81"/>
    <mergeCell ref="AK63:AL63"/>
    <mergeCell ref="U118:W118"/>
    <mergeCell ref="J113:L113"/>
    <mergeCell ref="H85:I85"/>
    <mergeCell ref="M101:N101"/>
    <mergeCell ref="J72:L72"/>
    <mergeCell ref="Y81:AA81"/>
    <mergeCell ref="AB82:AD82"/>
    <mergeCell ref="R100:T100"/>
    <mergeCell ref="J102:L102"/>
    <mergeCell ref="Y82:AA82"/>
    <mergeCell ref="M95:N95"/>
    <mergeCell ref="R111:T111"/>
    <mergeCell ref="H108:I108"/>
    <mergeCell ref="M94:N94"/>
    <mergeCell ref="C17:AL17"/>
    <mergeCell ref="C19:AL19"/>
    <mergeCell ref="Y33:AA33"/>
    <mergeCell ref="D39:G39"/>
    <mergeCell ref="J55:L55"/>
    <mergeCell ref="AH46:AJ46"/>
    <mergeCell ref="AK83:AL83"/>
    <mergeCell ref="J71:L71"/>
    <mergeCell ref="D65:G65"/>
    <mergeCell ref="J33:L33"/>
    <mergeCell ref="D118:G118"/>
    <mergeCell ref="U73:W73"/>
    <mergeCell ref="R72:T72"/>
    <mergeCell ref="R73:T73"/>
    <mergeCell ref="J81:L81"/>
    <mergeCell ref="U109:W109"/>
    <mergeCell ref="R112:T112"/>
    <mergeCell ref="R96:T96"/>
    <mergeCell ref="AB112:AD112"/>
    <mergeCell ref="J114:L114"/>
    <mergeCell ref="M47:N47"/>
    <mergeCell ref="O83:Q83"/>
    <mergeCell ref="AK48:AL48"/>
    <mergeCell ref="AH68:AJ68"/>
    <mergeCell ref="M73:N73"/>
    <mergeCell ref="AK113:AL113"/>
    <mergeCell ref="H52:I52"/>
    <mergeCell ref="H79:I79"/>
    <mergeCell ref="O90:Q90"/>
    <mergeCell ref="AE105:AG105"/>
    <mergeCell ref="D100:G100"/>
    <mergeCell ref="U86:W86"/>
    <mergeCell ref="D115:G115"/>
    <mergeCell ref="AK66:AL66"/>
    <mergeCell ref="U57:W57"/>
    <mergeCell ref="U121:W121"/>
    <mergeCell ref="H61:I61"/>
    <mergeCell ref="AH82:AJ82"/>
    <mergeCell ref="AH83:AJ83"/>
    <mergeCell ref="AK95:AL95"/>
    <mergeCell ref="D60:G60"/>
    <mergeCell ref="D64:G64"/>
    <mergeCell ref="AK119:AL119"/>
    <mergeCell ref="J77:L77"/>
    <mergeCell ref="U62:W62"/>
    <mergeCell ref="H54:I54"/>
    <mergeCell ref="AE71:AG71"/>
    <mergeCell ref="H115:I115"/>
    <mergeCell ref="J62:L62"/>
    <mergeCell ref="AE93:AG93"/>
    <mergeCell ref="AE120:AG120"/>
    <mergeCell ref="U64:W64"/>
    <mergeCell ref="AB73:AD73"/>
    <mergeCell ref="R119:T119"/>
    <mergeCell ref="O100:Q100"/>
    <mergeCell ref="J94:L94"/>
    <mergeCell ref="AH87:AJ87"/>
    <mergeCell ref="D119:G119"/>
    <mergeCell ref="D111:G111"/>
    <mergeCell ref="H98:I98"/>
    <mergeCell ref="R61:T61"/>
    <mergeCell ref="AB83:AD83"/>
    <mergeCell ref="AE94:AG94"/>
    <mergeCell ref="AB117:AD117"/>
    <mergeCell ref="Y102:AA102"/>
    <mergeCell ref="D55:G55"/>
    <mergeCell ref="D71:G71"/>
    <mergeCell ref="U123:W123"/>
    <mergeCell ref="H90:I90"/>
    <mergeCell ref="D104:G104"/>
    <mergeCell ref="AE113:AG113"/>
    <mergeCell ref="J120:L120"/>
    <mergeCell ref="J93:L93"/>
    <mergeCell ref="D116:G116"/>
    <mergeCell ref="U111:W111"/>
    <mergeCell ref="O97:Q97"/>
    <mergeCell ref="H120:I120"/>
    <mergeCell ref="M100:N100"/>
    <mergeCell ref="Y107:AA107"/>
    <mergeCell ref="AB118:AD118"/>
    <mergeCell ref="M115:N115"/>
    <mergeCell ref="M121:N121"/>
    <mergeCell ref="U108:W108"/>
    <mergeCell ref="R99:T99"/>
    <mergeCell ref="J117:L117"/>
    <mergeCell ref="D108:G108"/>
    <mergeCell ref="Y122:AA122"/>
    <mergeCell ref="D95:G95"/>
    <mergeCell ref="U99:W99"/>
    <mergeCell ref="AE117:AG117"/>
    <mergeCell ref="J104:L104"/>
    <mergeCell ref="R93:T93"/>
    <mergeCell ref="U94:W94"/>
    <mergeCell ref="O99:Q99"/>
    <mergeCell ref="R101:T101"/>
    <mergeCell ref="Y110:AA110"/>
    <mergeCell ref="J107:L107"/>
    <mergeCell ref="R121:T121"/>
    <mergeCell ref="Y92:AA92"/>
    <mergeCell ref="AE127:AG127"/>
    <mergeCell ref="R127:T127"/>
    <mergeCell ref="M45:N45"/>
    <mergeCell ref="O117:Q117"/>
    <mergeCell ref="R86:T86"/>
    <mergeCell ref="M110:N110"/>
    <mergeCell ref="R81:T81"/>
    <mergeCell ref="O55:Q55"/>
    <mergeCell ref="R49:T49"/>
    <mergeCell ref="AE49:AG49"/>
    <mergeCell ref="H91:I91"/>
    <mergeCell ref="U91:W91"/>
    <mergeCell ref="AE88:AG88"/>
    <mergeCell ref="AE82:AG82"/>
    <mergeCell ref="O71:Q71"/>
    <mergeCell ref="U93:W93"/>
    <mergeCell ref="O73:Q73"/>
    <mergeCell ref="Y77:AA77"/>
    <mergeCell ref="U127:W127"/>
    <mergeCell ref="J126:L126"/>
    <mergeCell ref="M127:N127"/>
    <mergeCell ref="J116:L116"/>
    <mergeCell ref="O86:Q86"/>
    <mergeCell ref="AB119:AD119"/>
    <mergeCell ref="H104:I104"/>
    <mergeCell ref="J60:L60"/>
    <mergeCell ref="H106:I106"/>
    <mergeCell ref="J66:L66"/>
    <mergeCell ref="H109:I109"/>
    <mergeCell ref="H111:I111"/>
    <mergeCell ref="J99:L99"/>
    <mergeCell ref="J125:L125"/>
    <mergeCell ref="C129:AL129"/>
    <mergeCell ref="Y124:AA124"/>
    <mergeCell ref="AK30:AL30"/>
    <mergeCell ref="O94:Q94"/>
    <mergeCell ref="H110:I110"/>
    <mergeCell ref="AH74:AJ74"/>
    <mergeCell ref="AK56:AL56"/>
    <mergeCell ref="AH76:AJ76"/>
    <mergeCell ref="J26:L27"/>
    <mergeCell ref="H92:I92"/>
    <mergeCell ref="D28:G28"/>
    <mergeCell ref="AE62:AG62"/>
    <mergeCell ref="D30:G30"/>
    <mergeCell ref="AE64:AG64"/>
    <mergeCell ref="AE57:AG57"/>
    <mergeCell ref="R32:T32"/>
    <mergeCell ref="U33:W33"/>
    <mergeCell ref="AE65:AG65"/>
    <mergeCell ref="AK100:AL100"/>
    <mergeCell ref="AH89:AJ89"/>
    <mergeCell ref="AB51:AD51"/>
    <mergeCell ref="U84:W84"/>
    <mergeCell ref="U59:W59"/>
    <mergeCell ref="AH120:AJ120"/>
    <mergeCell ref="AE75:AG75"/>
    <mergeCell ref="J88:L88"/>
    <mergeCell ref="M125:N125"/>
    <mergeCell ref="Y127:AA127"/>
    <mergeCell ref="AH116:AJ116"/>
    <mergeCell ref="U70:W70"/>
    <mergeCell ref="AB84:AD84"/>
    <mergeCell ref="Y50:AA50"/>
    <mergeCell ref="B1:AL1"/>
    <mergeCell ref="R124:T124"/>
    <mergeCell ref="R118:T118"/>
    <mergeCell ref="O54:Q54"/>
    <mergeCell ref="AB115:AD115"/>
    <mergeCell ref="AE98:AG98"/>
    <mergeCell ref="R126:T126"/>
    <mergeCell ref="AH39:AJ39"/>
    <mergeCell ref="Y105:AA105"/>
    <mergeCell ref="Y99:AA99"/>
    <mergeCell ref="O110:Q110"/>
    <mergeCell ref="Y101:AA101"/>
    <mergeCell ref="Y100:AA100"/>
    <mergeCell ref="M77:N77"/>
    <mergeCell ref="AH65:AJ65"/>
    <mergeCell ref="Y125:AA125"/>
    <mergeCell ref="M72:N72"/>
    <mergeCell ref="O92:Q92"/>
    <mergeCell ref="C15:AL15"/>
    <mergeCell ref="M87:N87"/>
    <mergeCell ref="M59:N59"/>
    <mergeCell ref="AE38:AG38"/>
    <mergeCell ref="M88:N88"/>
    <mergeCell ref="M82:N82"/>
    <mergeCell ref="AH49:AJ49"/>
    <mergeCell ref="R117:T117"/>
    <mergeCell ref="AB108:AD108"/>
    <mergeCell ref="U95:W95"/>
    <mergeCell ref="AE118:AG118"/>
    <mergeCell ref="R94:T94"/>
    <mergeCell ref="U97:W97"/>
    <mergeCell ref="O113:Q113"/>
    <mergeCell ref="D130:AL130"/>
    <mergeCell ref="Y35:AA35"/>
    <mergeCell ref="AH112:AJ112"/>
    <mergeCell ref="AE42:AG42"/>
    <mergeCell ref="M117:N117"/>
    <mergeCell ref="D132:AL132"/>
    <mergeCell ref="AH122:AJ122"/>
    <mergeCell ref="J108:L108"/>
    <mergeCell ref="AH78:AJ78"/>
    <mergeCell ref="O69:Q69"/>
    <mergeCell ref="R70:T70"/>
    <mergeCell ref="U53:W53"/>
    <mergeCell ref="AH114:AJ114"/>
    <mergeCell ref="AE44:AG44"/>
    <mergeCell ref="M119:N119"/>
    <mergeCell ref="H73:I73"/>
    <mergeCell ref="Y84:AA84"/>
    <mergeCell ref="AH107:AJ107"/>
    <mergeCell ref="J109:L109"/>
    <mergeCell ref="Y86:AA86"/>
    <mergeCell ref="D120:G120"/>
    <mergeCell ref="R123:T123"/>
    <mergeCell ref="AE97:AG97"/>
    <mergeCell ref="AB113:AD113"/>
    <mergeCell ref="AE96:AG96"/>
    <mergeCell ref="D97:G97"/>
    <mergeCell ref="AB88:AD88"/>
    <mergeCell ref="D113:G113"/>
    <mergeCell ref="H119:I119"/>
    <mergeCell ref="AK122:AL122"/>
    <mergeCell ref="D112:G112"/>
    <mergeCell ref="AE121:AG121"/>
    <mergeCell ref="AK28:AL28"/>
    <mergeCell ref="M63:N63"/>
    <mergeCell ref="Y90:AA90"/>
    <mergeCell ref="R28:T28"/>
    <mergeCell ref="J68:L68"/>
    <mergeCell ref="R30:T30"/>
    <mergeCell ref="D83:G83"/>
    <mergeCell ref="AK46:AL46"/>
    <mergeCell ref="H66:I66"/>
    <mergeCell ref="AK40:AL40"/>
    <mergeCell ref="AK31:AL31"/>
    <mergeCell ref="D57:G57"/>
    <mergeCell ref="AH52:AJ52"/>
    <mergeCell ref="AK29:AL29"/>
    <mergeCell ref="AK65:AL65"/>
    <mergeCell ref="AH41:AJ41"/>
    <mergeCell ref="AK89:AL89"/>
    <mergeCell ref="AK88:AL88"/>
    <mergeCell ref="D31:G31"/>
    <mergeCell ref="D46:G46"/>
    <mergeCell ref="AH28:AJ28"/>
    <mergeCell ref="M62:N62"/>
    <mergeCell ref="J84:L84"/>
    <mergeCell ref="D72:G72"/>
    <mergeCell ref="D66:G66"/>
    <mergeCell ref="AH80:AJ80"/>
    <mergeCell ref="M85:N85"/>
    <mergeCell ref="AE66:AG66"/>
    <mergeCell ref="AE90:AG90"/>
    <mergeCell ref="H62:I62"/>
    <mergeCell ref="R88:T88"/>
    <mergeCell ref="D87:G87"/>
    <mergeCell ref="U126:W126"/>
    <mergeCell ref="AE123:AG123"/>
    <mergeCell ref="AB122:AD122"/>
    <mergeCell ref="AH121:AJ121"/>
    <mergeCell ref="D50:G50"/>
    <mergeCell ref="D44:G44"/>
    <mergeCell ref="AE84:AG84"/>
    <mergeCell ref="J91:L91"/>
    <mergeCell ref="R53:T53"/>
    <mergeCell ref="U54:W54"/>
    <mergeCell ref="AE86:AG86"/>
    <mergeCell ref="AE80:AG80"/>
    <mergeCell ref="AE79:AG79"/>
    <mergeCell ref="AE81:AG81"/>
    <mergeCell ref="U105:W105"/>
    <mergeCell ref="D103:G103"/>
    <mergeCell ref="R45:T45"/>
    <mergeCell ref="H55:I55"/>
    <mergeCell ref="J119:L119"/>
    <mergeCell ref="AB77:AD77"/>
    <mergeCell ref="AE78:AG78"/>
    <mergeCell ref="D58:G58"/>
    <mergeCell ref="O81:Q81"/>
    <mergeCell ref="U88:W88"/>
    <mergeCell ref="J87:L87"/>
    <mergeCell ref="AB81:AD81"/>
    <mergeCell ref="Y126:AA126"/>
    <mergeCell ref="O102:Q102"/>
    <mergeCell ref="AE124:AG124"/>
    <mergeCell ref="U51:W51"/>
    <mergeCell ref="AB126:AD126"/>
    <mergeCell ref="H88:I88"/>
    <mergeCell ref="D125:G125"/>
    <mergeCell ref="Y109:AA109"/>
    <mergeCell ref="D109:G109"/>
    <mergeCell ref="H65:I65"/>
    <mergeCell ref="AB80:AD80"/>
    <mergeCell ref="H96:I96"/>
    <mergeCell ref="Y103:AA103"/>
    <mergeCell ref="AB104:AD104"/>
    <mergeCell ref="J100:L100"/>
    <mergeCell ref="D122:G122"/>
    <mergeCell ref="R90:T90"/>
    <mergeCell ref="D114:G114"/>
    <mergeCell ref="Y117:AA117"/>
    <mergeCell ref="D62:G62"/>
    <mergeCell ref="AK32:AL32"/>
    <mergeCell ref="M56:N56"/>
    <mergeCell ref="AH123:AJ123"/>
    <mergeCell ref="J122:L122"/>
    <mergeCell ref="M52:N52"/>
    <mergeCell ref="U100:W100"/>
    <mergeCell ref="AB96:AD96"/>
    <mergeCell ref="Y32:AA32"/>
    <mergeCell ref="AK80:AL80"/>
    <mergeCell ref="J74:L74"/>
    <mergeCell ref="M111:N111"/>
    <mergeCell ref="J123:L123"/>
    <mergeCell ref="O122:Q122"/>
    <mergeCell ref="M38:N38"/>
    <mergeCell ref="AH35:AJ35"/>
    <mergeCell ref="AB44:AD44"/>
    <mergeCell ref="U35:W35"/>
    <mergeCell ref="AB86:AD86"/>
    <mergeCell ref="AE47:AG47"/>
    <mergeCell ref="U48:W48"/>
    <mergeCell ref="Y40:AA40"/>
    <mergeCell ref="J42:L42"/>
    <mergeCell ref="AH44:AJ44"/>
    <mergeCell ref="AH42:AJ42"/>
    <mergeCell ref="AE46:AG46"/>
    <mergeCell ref="AH64:AJ64"/>
    <mergeCell ref="M60:N60"/>
    <mergeCell ref="AH61:AJ61"/>
    <mergeCell ref="Y56:AA56"/>
    <mergeCell ref="U81:W81"/>
    <mergeCell ref="AE63:AG63"/>
    <mergeCell ref="U74:W74"/>
    <mergeCell ref="AH88:AJ88"/>
    <mergeCell ref="AB59:AD59"/>
    <mergeCell ref="AB61:AD61"/>
    <mergeCell ref="AH48:AJ48"/>
    <mergeCell ref="U60:W60"/>
    <mergeCell ref="M70:N70"/>
    <mergeCell ref="Y73:AA73"/>
    <mergeCell ref="O66:Q66"/>
    <mergeCell ref="O79:Q79"/>
    <mergeCell ref="Y70:AA70"/>
    <mergeCell ref="AB60:AD60"/>
    <mergeCell ref="U34:W34"/>
    <mergeCell ref="J38:L38"/>
    <mergeCell ref="Y88:AA88"/>
    <mergeCell ref="R52:T52"/>
    <mergeCell ref="H53:I53"/>
    <mergeCell ref="J83:L83"/>
    <mergeCell ref="M40:N40"/>
    <mergeCell ref="J34:L34"/>
    <mergeCell ref="J36:L36"/>
    <mergeCell ref="H63:I63"/>
    <mergeCell ref="R35:T35"/>
    <mergeCell ref="O41:Q41"/>
    <mergeCell ref="H41:I41"/>
    <mergeCell ref="Y59:AA59"/>
    <mergeCell ref="H49:I49"/>
    <mergeCell ref="U28:W28"/>
    <mergeCell ref="Y34:AA34"/>
    <mergeCell ref="O126:Q126"/>
    <mergeCell ref="Y108:AA108"/>
    <mergeCell ref="AB110:AD110"/>
    <mergeCell ref="U120:W120"/>
    <mergeCell ref="H112:I112"/>
    <mergeCell ref="H114:I114"/>
    <mergeCell ref="R106:T106"/>
    <mergeCell ref="J53:L53"/>
    <mergeCell ref="M109:N109"/>
    <mergeCell ref="M104:N104"/>
    <mergeCell ref="O119:Q119"/>
    <mergeCell ref="R120:T120"/>
    <mergeCell ref="H100:I100"/>
    <mergeCell ref="AB65:AD65"/>
    <mergeCell ref="O64:Q64"/>
    <mergeCell ref="Y61:AA61"/>
    <mergeCell ref="U71:W71"/>
    <mergeCell ref="M61:N61"/>
    <mergeCell ref="U77:W77"/>
    <mergeCell ref="M118:N118"/>
    <mergeCell ref="O84:Q84"/>
    <mergeCell ref="O80:Q80"/>
    <mergeCell ref="H77:I77"/>
    <mergeCell ref="M89:N89"/>
    <mergeCell ref="M97:N97"/>
    <mergeCell ref="U107:W107"/>
    <mergeCell ref="O93:Q93"/>
    <mergeCell ref="AE110:AG110"/>
    <mergeCell ref="J85:L85"/>
    <mergeCell ref="Y76:AA76"/>
    <mergeCell ref="O85:Q85"/>
    <mergeCell ref="H117:I117"/>
    <mergeCell ref="R116:T116"/>
    <mergeCell ref="AB78:AD78"/>
    <mergeCell ref="AB28:AD28"/>
    <mergeCell ref="AB30:AD30"/>
    <mergeCell ref="J44:L44"/>
    <mergeCell ref="J32:L32"/>
    <mergeCell ref="H51:I51"/>
    <mergeCell ref="O48:Q48"/>
    <mergeCell ref="M53:N53"/>
    <mergeCell ref="M55:N55"/>
    <mergeCell ref="H29:I29"/>
    <mergeCell ref="M58:N58"/>
    <mergeCell ref="R31:T31"/>
    <mergeCell ref="AE41:AG41"/>
    <mergeCell ref="U44:W44"/>
    <mergeCell ref="H44:I44"/>
    <mergeCell ref="Y38:AA38"/>
    <mergeCell ref="H43:I43"/>
    <mergeCell ref="O62:Q62"/>
    <mergeCell ref="O49:Q49"/>
    <mergeCell ref="M30:N30"/>
    <mergeCell ref="M54:N54"/>
    <mergeCell ref="AE50:AG50"/>
    <mergeCell ref="J35:L35"/>
    <mergeCell ref="O32:Q32"/>
    <mergeCell ref="O53:Q53"/>
    <mergeCell ref="R33:T33"/>
    <mergeCell ref="AE40:AG40"/>
    <mergeCell ref="AE34:AG34"/>
    <mergeCell ref="AE61:AG61"/>
    <mergeCell ref="O52:Q52"/>
    <mergeCell ref="Y51:AA51"/>
    <mergeCell ref="M26:Q26"/>
    <mergeCell ref="R44:T44"/>
    <mergeCell ref="AK123:AL123"/>
    <mergeCell ref="R71:T71"/>
    <mergeCell ref="AH96:AJ96"/>
    <mergeCell ref="J101:L101"/>
    <mergeCell ref="H89:I89"/>
    <mergeCell ref="M120:N120"/>
    <mergeCell ref="AK121:AL121"/>
    <mergeCell ref="AK116:AL116"/>
    <mergeCell ref="J79:L79"/>
    <mergeCell ref="U119:W119"/>
    <mergeCell ref="AE109:AG109"/>
    <mergeCell ref="AK108:AL108"/>
    <mergeCell ref="M112:N112"/>
    <mergeCell ref="AK111:AL111"/>
    <mergeCell ref="J115:L115"/>
    <mergeCell ref="U76:W76"/>
    <mergeCell ref="AE99:AG99"/>
    <mergeCell ref="O98:Q98"/>
    <mergeCell ref="Y114:AA114"/>
    <mergeCell ref="AK112:AL112"/>
    <mergeCell ref="U103:W103"/>
    <mergeCell ref="Y80:AA80"/>
    <mergeCell ref="R115:T115"/>
    <mergeCell ref="U122:W122"/>
    <mergeCell ref="O123:Q123"/>
    <mergeCell ref="H28:I28"/>
    <mergeCell ref="J31:L31"/>
    <mergeCell ref="Y45:AA45"/>
    <mergeCell ref="AE69:AG69"/>
    <mergeCell ref="H26:I27"/>
    <mergeCell ref="H31:I31"/>
    <mergeCell ref="H33:I33"/>
    <mergeCell ref="J46:L46"/>
    <mergeCell ref="R67:T67"/>
    <mergeCell ref="Y29:AA29"/>
    <mergeCell ref="H70:I70"/>
    <mergeCell ref="J51:L51"/>
    <mergeCell ref="J57:L57"/>
    <mergeCell ref="O27:Q27"/>
    <mergeCell ref="U55:W55"/>
    <mergeCell ref="U29:W29"/>
    <mergeCell ref="J58:L58"/>
    <mergeCell ref="U31:W31"/>
    <mergeCell ref="H32:I32"/>
    <mergeCell ref="H34:I34"/>
    <mergeCell ref="H36:I36"/>
    <mergeCell ref="AE30:AG30"/>
    <mergeCell ref="J49:L49"/>
    <mergeCell ref="Y41:AA41"/>
    <mergeCell ref="AB69:AD69"/>
    <mergeCell ref="M27:N27"/>
    <mergeCell ref="M49:N49"/>
    <mergeCell ref="H39:I39"/>
    <mergeCell ref="H37:I37"/>
    <mergeCell ref="AE37:AG37"/>
    <mergeCell ref="U38:W38"/>
    <mergeCell ref="AB34:AD34"/>
    <mergeCell ref="AB57:AD57"/>
    <mergeCell ref="U68:W68"/>
    <mergeCell ref="AB26:AD27"/>
    <mergeCell ref="AB32:AD32"/>
    <mergeCell ref="AE28:AG28"/>
    <mergeCell ref="B3:AL3"/>
    <mergeCell ref="AE101:AG101"/>
    <mergeCell ref="AE100:AG100"/>
    <mergeCell ref="Y118:AA118"/>
    <mergeCell ref="AE102:AG102"/>
    <mergeCell ref="O112:Q112"/>
    <mergeCell ref="AI12:AL12"/>
    <mergeCell ref="D117:G117"/>
    <mergeCell ref="O114:Q114"/>
    <mergeCell ref="M79:N79"/>
    <mergeCell ref="AK43:AL43"/>
    <mergeCell ref="O109:Q109"/>
    <mergeCell ref="AK51:AL51"/>
    <mergeCell ref="AH69:AJ69"/>
    <mergeCell ref="M74:N74"/>
    <mergeCell ref="AK76:AL76"/>
    <mergeCell ref="J39:L39"/>
    <mergeCell ref="H87:I87"/>
    <mergeCell ref="D48:G48"/>
    <mergeCell ref="AK77:AL77"/>
    <mergeCell ref="M92:N92"/>
    <mergeCell ref="AE52:AG52"/>
    <mergeCell ref="J65:L65"/>
    <mergeCell ref="AB43:AD43"/>
    <mergeCell ref="D51:G51"/>
    <mergeCell ref="U30:W30"/>
    <mergeCell ref="H30:I30"/>
    <mergeCell ref="AB36:AD36"/>
    <mergeCell ref="Y43:AA43"/>
    <mergeCell ref="Y44:AA44"/>
    <mergeCell ref="R47:T47"/>
    <mergeCell ref="Y42:AA42"/>
    <mergeCell ref="C20:AL20"/>
    <mergeCell ref="AH59:AJ59"/>
    <mergeCell ref="C22:AL22"/>
    <mergeCell ref="AH26:AJ27"/>
    <mergeCell ref="AH126:AJ126"/>
    <mergeCell ref="D106:G106"/>
    <mergeCell ref="AB47:AD47"/>
    <mergeCell ref="O74:Q74"/>
    <mergeCell ref="O40:Q40"/>
    <mergeCell ref="H46:I46"/>
    <mergeCell ref="AB101:AD101"/>
    <mergeCell ref="AH108:AJ108"/>
    <mergeCell ref="U83:W83"/>
    <mergeCell ref="U110:W110"/>
    <mergeCell ref="D121:G121"/>
    <mergeCell ref="D123:G123"/>
    <mergeCell ref="D126:G126"/>
    <mergeCell ref="AE126:AG126"/>
    <mergeCell ref="U116:W116"/>
    <mergeCell ref="D99:G99"/>
    <mergeCell ref="D101:G101"/>
    <mergeCell ref="AB111:AD111"/>
    <mergeCell ref="AB40:AD40"/>
    <mergeCell ref="AB74:AD74"/>
    <mergeCell ref="J40:L40"/>
    <mergeCell ref="M102:N102"/>
    <mergeCell ref="Y69:AA69"/>
    <mergeCell ref="U69:W69"/>
    <mergeCell ref="AE91:AG91"/>
    <mergeCell ref="AE85:AG85"/>
    <mergeCell ref="R60:T60"/>
    <mergeCell ref="AB50:AD50"/>
    <mergeCell ref="AK114:AL114"/>
    <mergeCell ref="U63:W63"/>
    <mergeCell ref="AK99:AL99"/>
    <mergeCell ref="AK102:AL102"/>
    <mergeCell ref="R50:T50"/>
    <mergeCell ref="AB53:AD53"/>
    <mergeCell ref="Y111:AA111"/>
    <mergeCell ref="U37:W37"/>
    <mergeCell ref="R36:T36"/>
    <mergeCell ref="U72:W72"/>
    <mergeCell ref="U47:W47"/>
    <mergeCell ref="R82:T82"/>
    <mergeCell ref="AB39:AD39"/>
    <mergeCell ref="Y37:AA37"/>
    <mergeCell ref="AB79:AD79"/>
    <mergeCell ref="AH97:AJ97"/>
    <mergeCell ref="R56:T56"/>
    <mergeCell ref="U39:W39"/>
    <mergeCell ref="AB95:AD95"/>
    <mergeCell ref="AK58:AL58"/>
    <mergeCell ref="AB97:AD97"/>
    <mergeCell ref="U92:W92"/>
    <mergeCell ref="AE53:AG53"/>
    <mergeCell ref="AH51:AJ51"/>
    <mergeCell ref="AE55:AG55"/>
    <mergeCell ref="AK38:AL38"/>
    <mergeCell ref="R46:T46"/>
    <mergeCell ref="AH55:AJ55"/>
    <mergeCell ref="AH63:AJ63"/>
    <mergeCell ref="AK44:AL44"/>
    <mergeCell ref="AK34:AL34"/>
    <mergeCell ref="O101:Q101"/>
    <mergeCell ref="B5:AL5"/>
    <mergeCell ref="J105:L105"/>
    <mergeCell ref="AB66:AD66"/>
    <mergeCell ref="Y57:AA57"/>
    <mergeCell ref="AB93:AD93"/>
    <mergeCell ref="AB68:AD68"/>
    <mergeCell ref="M28:N28"/>
    <mergeCell ref="M57:N57"/>
    <mergeCell ref="H40:I40"/>
    <mergeCell ref="AB76:AD76"/>
    <mergeCell ref="Y75:AA75"/>
    <mergeCell ref="U46:W46"/>
    <mergeCell ref="AB42:AD42"/>
    <mergeCell ref="AB72:AD72"/>
    <mergeCell ref="H58:I58"/>
    <mergeCell ref="O72:Q72"/>
    <mergeCell ref="M71:N71"/>
    <mergeCell ref="O67:Q67"/>
    <mergeCell ref="M50:N50"/>
    <mergeCell ref="J64:L64"/>
    <mergeCell ref="M46:N46"/>
    <mergeCell ref="Y96:AA96"/>
    <mergeCell ref="AH33:AJ33"/>
    <mergeCell ref="Y72:AA72"/>
    <mergeCell ref="H35:I35"/>
    <mergeCell ref="R58:T58"/>
    <mergeCell ref="AB49:AD49"/>
    <mergeCell ref="D52:G52"/>
    <mergeCell ref="Y47:AA47"/>
    <mergeCell ref="D86:G86"/>
    <mergeCell ref="U36:W36"/>
    <mergeCell ref="H38:I38"/>
    <mergeCell ref="AK115:AL115"/>
    <mergeCell ref="AK70:AL70"/>
    <mergeCell ref="AK42:AL42"/>
    <mergeCell ref="AK26:AL27"/>
    <mergeCell ref="AH34:AJ34"/>
    <mergeCell ref="AK71:AL71"/>
    <mergeCell ref="AH36:AJ36"/>
    <mergeCell ref="AK73:AL73"/>
    <mergeCell ref="J97:L97"/>
    <mergeCell ref="AB55:AD55"/>
    <mergeCell ref="R102:T102"/>
    <mergeCell ref="O38:Q38"/>
    <mergeCell ref="H80:I80"/>
    <mergeCell ref="J61:L61"/>
    <mergeCell ref="M65:N65"/>
    <mergeCell ref="O65:Q65"/>
    <mergeCell ref="Y60:AA60"/>
    <mergeCell ref="Y58:AA58"/>
    <mergeCell ref="J78:L78"/>
    <mergeCell ref="Y68:AA68"/>
    <mergeCell ref="J41:L41"/>
    <mergeCell ref="J43:L43"/>
    <mergeCell ref="Y31:AA31"/>
    <mergeCell ref="M33:N33"/>
    <mergeCell ref="AH53:AJ53"/>
    <mergeCell ref="Y113:AA113"/>
    <mergeCell ref="O88:Q88"/>
    <mergeCell ref="H95:I95"/>
    <mergeCell ref="AK67:AL67"/>
    <mergeCell ref="O31:Q31"/>
    <mergeCell ref="AE32:AG32"/>
    <mergeCell ref="AE26:AG27"/>
    <mergeCell ref="AK124:AL124"/>
    <mergeCell ref="D78:G78"/>
    <mergeCell ref="D29:G29"/>
    <mergeCell ref="M81:N81"/>
    <mergeCell ref="J76:L76"/>
    <mergeCell ref="M37:N37"/>
    <mergeCell ref="AK33:AL33"/>
    <mergeCell ref="O70:Q70"/>
    <mergeCell ref="Y26:AA27"/>
    <mergeCell ref="J29:L29"/>
    <mergeCell ref="H75:I75"/>
    <mergeCell ref="D61:G61"/>
    <mergeCell ref="J37:L37"/>
    <mergeCell ref="D42:G42"/>
    <mergeCell ref="AK103:AL103"/>
    <mergeCell ref="R89:T89"/>
    <mergeCell ref="AK61:AL61"/>
    <mergeCell ref="R38:T38"/>
    <mergeCell ref="AK35:AL35"/>
    <mergeCell ref="D36:G36"/>
    <mergeCell ref="U26:W27"/>
    <mergeCell ref="R40:T40"/>
    <mergeCell ref="O39:Q39"/>
    <mergeCell ref="Y30:AA30"/>
    <mergeCell ref="J80:L80"/>
    <mergeCell ref="D90:G90"/>
    <mergeCell ref="D49:G49"/>
    <mergeCell ref="AH32:AJ32"/>
    <mergeCell ref="AE70:AG70"/>
    <mergeCell ref="U40:W40"/>
    <mergeCell ref="R39:T39"/>
    <mergeCell ref="AE48:AG48"/>
    <mergeCell ref="B14:AL14"/>
    <mergeCell ref="AK60:AL60"/>
    <mergeCell ref="H99:I99"/>
    <mergeCell ref="D82:G82"/>
    <mergeCell ref="Y62:AA62"/>
    <mergeCell ref="Y64:AA64"/>
    <mergeCell ref="AE73:AG73"/>
    <mergeCell ref="J86:L86"/>
    <mergeCell ref="O36:Q36"/>
    <mergeCell ref="Y54:AA54"/>
    <mergeCell ref="Y53:AA53"/>
    <mergeCell ref="Y48:AA48"/>
    <mergeCell ref="AB37:AD37"/>
    <mergeCell ref="D45:G45"/>
    <mergeCell ref="R48:T48"/>
    <mergeCell ref="M36:N36"/>
    <mergeCell ref="H50:I50"/>
    <mergeCell ref="H69:I69"/>
    <mergeCell ref="AE39:AG39"/>
    <mergeCell ref="J70:L70"/>
    <mergeCell ref="J63:L63"/>
    <mergeCell ref="D70:G70"/>
    <mergeCell ref="R79:T79"/>
    <mergeCell ref="R37:T37"/>
    <mergeCell ref="AK39:AL39"/>
    <mergeCell ref="Y79:AA79"/>
    <mergeCell ref="Y39:AA39"/>
    <mergeCell ref="H72:I72"/>
    <mergeCell ref="Y63:AA63"/>
    <mergeCell ref="H42:I42"/>
    <mergeCell ref="M66:N66"/>
    <mergeCell ref="D102:G102"/>
    <mergeCell ref="AB98:AD98"/>
    <mergeCell ref="AB105:AD105"/>
    <mergeCell ref="M107:N107"/>
    <mergeCell ref="J92:L92"/>
    <mergeCell ref="R87:T87"/>
    <mergeCell ref="H97:I97"/>
    <mergeCell ref="D91:G91"/>
    <mergeCell ref="AH30:AJ30"/>
    <mergeCell ref="M31:N31"/>
    <mergeCell ref="AH54:AJ54"/>
    <mergeCell ref="AE33:AG33"/>
    <mergeCell ref="D59:G59"/>
    <mergeCell ref="O34:Q34"/>
    <mergeCell ref="H76:I76"/>
    <mergeCell ref="AB63:AD63"/>
    <mergeCell ref="D56:G56"/>
    <mergeCell ref="M42:N42"/>
    <mergeCell ref="O57:Q57"/>
    <mergeCell ref="R92:T92"/>
    <mergeCell ref="O75:Q75"/>
    <mergeCell ref="R34:T34"/>
    <mergeCell ref="O68:Q68"/>
    <mergeCell ref="R55:T55"/>
    <mergeCell ref="AE31:AG31"/>
    <mergeCell ref="O33:Q33"/>
    <mergeCell ref="O35:Q35"/>
    <mergeCell ref="U41:W41"/>
    <mergeCell ref="Y93:AA93"/>
    <mergeCell ref="D84:G84"/>
    <mergeCell ref="J106:L106"/>
    <mergeCell ref="R68:T68"/>
    <mergeCell ref="X26:X27"/>
    <mergeCell ref="C24:AL24"/>
    <mergeCell ref="D127:G127"/>
    <mergeCell ref="O59:Q59"/>
    <mergeCell ref="AB120:AD120"/>
    <mergeCell ref="Y119:AA119"/>
    <mergeCell ref="AE103:AG103"/>
    <mergeCell ref="O95:Q95"/>
    <mergeCell ref="O89:Q89"/>
    <mergeCell ref="O61:Q61"/>
    <mergeCell ref="Y104:AA104"/>
    <mergeCell ref="AH77:AJ77"/>
    <mergeCell ref="M76:N76"/>
    <mergeCell ref="AH72:AJ72"/>
    <mergeCell ref="M113:N113"/>
    <mergeCell ref="AH118:AJ118"/>
    <mergeCell ref="M123:N123"/>
    <mergeCell ref="AH111:AJ111"/>
    <mergeCell ref="AH90:AJ90"/>
    <mergeCell ref="AH102:AJ102"/>
    <mergeCell ref="O125:Q125"/>
    <mergeCell ref="R59:T59"/>
    <mergeCell ref="R69:T69"/>
    <mergeCell ref="H113:I113"/>
    <mergeCell ref="R109:T109"/>
    <mergeCell ref="D77:G77"/>
    <mergeCell ref="D124:G124"/>
    <mergeCell ref="Y120:AA120"/>
    <mergeCell ref="D93:G93"/>
    <mergeCell ref="D89:G89"/>
    <mergeCell ref="M91:N91"/>
    <mergeCell ref="D96:G96"/>
    <mergeCell ref="H74:I74"/>
    <mergeCell ref="B10:L10"/>
    <mergeCell ref="D32:G32"/>
    <mergeCell ref="H101:I101"/>
    <mergeCell ref="AE35:AG35"/>
    <mergeCell ref="R74:T74"/>
    <mergeCell ref="AB71:AD71"/>
    <mergeCell ref="D98:G98"/>
    <mergeCell ref="D73:G73"/>
    <mergeCell ref="AE107:AG107"/>
    <mergeCell ref="R76:T76"/>
    <mergeCell ref="Y28:AA28"/>
    <mergeCell ref="AH105:AJ105"/>
    <mergeCell ref="AB64:AD64"/>
    <mergeCell ref="Y55:AA55"/>
    <mergeCell ref="AH71:AJ71"/>
    <mergeCell ref="R63:T63"/>
    <mergeCell ref="H60:I60"/>
    <mergeCell ref="AE43:AG43"/>
    <mergeCell ref="J59:L59"/>
    <mergeCell ref="H56:I56"/>
    <mergeCell ref="H83:I83"/>
    <mergeCell ref="AE45:AG45"/>
    <mergeCell ref="H47:I47"/>
    <mergeCell ref="AH60:AJ60"/>
    <mergeCell ref="AH57:AJ57"/>
    <mergeCell ref="AB45:AD45"/>
    <mergeCell ref="U56:W56"/>
    <mergeCell ref="N10:O10"/>
    <mergeCell ref="O37:Q37"/>
    <mergeCell ref="Y97:AA97"/>
    <mergeCell ref="M29:N29"/>
    <mergeCell ref="AB31:AD31"/>
    <mergeCell ref="AB29:AD29"/>
    <mergeCell ref="M34:N34"/>
    <mergeCell ref="C18:AL18"/>
    <mergeCell ref="D33:G33"/>
    <mergeCell ref="D35:G35"/>
    <mergeCell ref="D34:G34"/>
    <mergeCell ref="Y36:AA36"/>
    <mergeCell ref="C21:AL21"/>
    <mergeCell ref="C23:AL23"/>
    <mergeCell ref="O28:Q28"/>
    <mergeCell ref="O30:Q30"/>
    <mergeCell ref="O29:Q29"/>
    <mergeCell ref="M39:N39"/>
    <mergeCell ref="O42:Q42"/>
    <mergeCell ref="AH79:AJ79"/>
    <mergeCell ref="J82:L82"/>
    <mergeCell ref="U75:W75"/>
    <mergeCell ref="AH37:AJ37"/>
    <mergeCell ref="AE36:AG36"/>
    <mergeCell ref="R29:T29"/>
    <mergeCell ref="J95:L95"/>
    <mergeCell ref="AB46:AD46"/>
    <mergeCell ref="D81:G81"/>
    <mergeCell ref="AE74:AG74"/>
    <mergeCell ref="AH38:AJ38"/>
    <mergeCell ref="AH40:AJ40"/>
    <mergeCell ref="O43:Q43"/>
    <mergeCell ref="AH45:AJ45"/>
    <mergeCell ref="AH81:AJ81"/>
    <mergeCell ref="M86:N86"/>
    <mergeCell ref="M80:N80"/>
    <mergeCell ref="AH47:AJ47"/>
    <mergeCell ref="R64:T64"/>
    <mergeCell ref="M114:N114"/>
    <mergeCell ref="H126:I126"/>
    <mergeCell ref="R122:T122"/>
    <mergeCell ref="AK78:AL78"/>
    <mergeCell ref="AK118:AL118"/>
    <mergeCell ref="H68:I68"/>
    <mergeCell ref="D88:G88"/>
    <mergeCell ref="R66:T66"/>
    <mergeCell ref="H67:I67"/>
    <mergeCell ref="H103:I103"/>
    <mergeCell ref="H78:I78"/>
    <mergeCell ref="M69:N69"/>
    <mergeCell ref="U117:W117"/>
    <mergeCell ref="D54:G54"/>
    <mergeCell ref="AE60:AG60"/>
    <mergeCell ref="U89:W89"/>
    <mergeCell ref="U82:W82"/>
    <mergeCell ref="U49:W49"/>
    <mergeCell ref="J45:L45"/>
    <mergeCell ref="AE51:AG51"/>
    <mergeCell ref="AE67:AG67"/>
    <mergeCell ref="R54:T54"/>
    <mergeCell ref="AE111:AG111"/>
    <mergeCell ref="AB102:AD102"/>
    <mergeCell ref="D94:G94"/>
    <mergeCell ref="R91:T91"/>
    <mergeCell ref="C136:AL136"/>
    <mergeCell ref="H71:I71"/>
    <mergeCell ref="H107:I107"/>
    <mergeCell ref="H102:I102"/>
    <mergeCell ref="AK79:AL79"/>
    <mergeCell ref="AK81:AL81"/>
    <mergeCell ref="AE54:AG54"/>
    <mergeCell ref="J67:L67"/>
    <mergeCell ref="D53:G53"/>
    <mergeCell ref="C135:AL135"/>
    <mergeCell ref="AE125:AG125"/>
    <mergeCell ref="AB109:AD109"/>
    <mergeCell ref="Y123:AA123"/>
    <mergeCell ref="O118:Q118"/>
    <mergeCell ref="U112:W112"/>
    <mergeCell ref="AH84:AJ84"/>
    <mergeCell ref="AH86:AJ86"/>
    <mergeCell ref="U106:W106"/>
    <mergeCell ref="R97:T97"/>
    <mergeCell ref="AB100:AD100"/>
    <mergeCell ref="D133:AL133"/>
    <mergeCell ref="H122:I122"/>
    <mergeCell ref="D131:AL131"/>
    <mergeCell ref="M84:N84"/>
    <mergeCell ref="R85:T85"/>
    <mergeCell ref="J75:L75"/>
    <mergeCell ref="AB91:AD91"/>
    <mergeCell ref="Y85:AA85"/>
    <mergeCell ref="M64:N64"/>
    <mergeCell ref="D67:G67"/>
    <mergeCell ref="D69:G69"/>
    <mergeCell ref="M78:N78"/>
    <mergeCell ref="M126:N126"/>
    <mergeCell ref="AH104:AJ104"/>
    <mergeCell ref="Y83:AA83"/>
    <mergeCell ref="AH106:AJ106"/>
    <mergeCell ref="D92:G92"/>
    <mergeCell ref="J90:L90"/>
    <mergeCell ref="AE72:AG72"/>
    <mergeCell ref="R83:T83"/>
    <mergeCell ref="O91:Q91"/>
    <mergeCell ref="AE122:AG122"/>
    <mergeCell ref="AB121:AD121"/>
    <mergeCell ref="AH125:AJ125"/>
    <mergeCell ref="Y89:AA89"/>
    <mergeCell ref="Y106:AA106"/>
    <mergeCell ref="O107:Q107"/>
    <mergeCell ref="U85:W85"/>
    <mergeCell ref="U78:W78"/>
    <mergeCell ref="R80:T80"/>
    <mergeCell ref="M99:N99"/>
    <mergeCell ref="M90:N90"/>
    <mergeCell ref="O77:Q77"/>
    <mergeCell ref="H84:I84"/>
    <mergeCell ref="D105:G105"/>
    <mergeCell ref="D76:G76"/>
    <mergeCell ref="U80:W80"/>
    <mergeCell ref="AE89:AG89"/>
    <mergeCell ref="D110:G110"/>
    <mergeCell ref="M75:N75"/>
    <mergeCell ref="M106:N106"/>
    <mergeCell ref="U96:W96"/>
    <mergeCell ref="J89:L89"/>
    <mergeCell ref="D107:G107"/>
    <mergeCell ref="AH95:AJ95"/>
    <mergeCell ref="R84:T84"/>
    <mergeCell ref="AE116:AG116"/>
    <mergeCell ref="AH117:AJ117"/>
    <mergeCell ref="M116:N116"/>
    <mergeCell ref="D47:G47"/>
    <mergeCell ref="U65:W65"/>
    <mergeCell ref="AE56:AG56"/>
    <mergeCell ref="J69:L69"/>
    <mergeCell ref="J98:L98"/>
    <mergeCell ref="R51:T51"/>
    <mergeCell ref="AB48:AD48"/>
    <mergeCell ref="D79:G79"/>
    <mergeCell ref="Y112:AA112"/>
    <mergeCell ref="Y87:AA87"/>
    <mergeCell ref="Y74:AA74"/>
    <mergeCell ref="M124:N124"/>
    <mergeCell ref="U50:W50"/>
    <mergeCell ref="H57:I57"/>
    <mergeCell ref="H48:I48"/>
    <mergeCell ref="O56:Q56"/>
    <mergeCell ref="R62:T62"/>
    <mergeCell ref="M48:N48"/>
    <mergeCell ref="AH67:AJ67"/>
    <mergeCell ref="AH56:AJ56"/>
    <mergeCell ref="AH58:AJ58"/>
    <mergeCell ref="AB52:AD52"/>
    <mergeCell ref="Y71:AA71"/>
    <mergeCell ref="H86:I86"/>
    <mergeCell ref="U104:W104"/>
    <mergeCell ref="AB87:AD87"/>
    <mergeCell ref="U90:W90"/>
    <mergeCell ref="AK126:AL126"/>
    <mergeCell ref="AK125:AL125"/>
    <mergeCell ref="AK127:AL127"/>
    <mergeCell ref="J121:L121"/>
    <mergeCell ref="AB92:AD92"/>
    <mergeCell ref="O120:Q120"/>
    <mergeCell ref="AE114:AG114"/>
    <mergeCell ref="Y121:AA121"/>
    <mergeCell ref="AB123:AD123"/>
    <mergeCell ref="AB127:AD127"/>
    <mergeCell ref="AH124:AJ124"/>
    <mergeCell ref="AE119:AG119"/>
    <mergeCell ref="M122:N122"/>
    <mergeCell ref="AK120:AL120"/>
    <mergeCell ref="R95:T95"/>
    <mergeCell ref="AB125:AD125"/>
    <mergeCell ref="O115:Q115"/>
    <mergeCell ref="AH110:AJ110"/>
    <mergeCell ref="U115:W115"/>
    <mergeCell ref="AB99:AD99"/>
    <mergeCell ref="R110:T110"/>
    <mergeCell ref="R113:T113"/>
    <mergeCell ref="M108:N108"/>
    <mergeCell ref="R108:T108"/>
    <mergeCell ref="AE106:AG106"/>
    <mergeCell ref="AE92:AG92"/>
    <mergeCell ref="Y94:AA94"/>
    <mergeCell ref="R125:T125"/>
    <mergeCell ref="AE112:AG112"/>
    <mergeCell ref="AB124:AD124"/>
    <mergeCell ref="U113:W113"/>
    <mergeCell ref="U125:W125"/>
    <mergeCell ref="AK110:AL110"/>
    <mergeCell ref="AI9:AL9"/>
    <mergeCell ref="O111:Q111"/>
    <mergeCell ref="AH62:AJ62"/>
    <mergeCell ref="M103:N103"/>
    <mergeCell ref="AK101:AL101"/>
    <mergeCell ref="AH91:AJ91"/>
    <mergeCell ref="M96:N96"/>
    <mergeCell ref="U32:W32"/>
    <mergeCell ref="AH93:AJ93"/>
    <mergeCell ref="M98:N98"/>
    <mergeCell ref="C16:AL16"/>
    <mergeCell ref="Y65:AA65"/>
    <mergeCell ref="J118:L118"/>
    <mergeCell ref="R77:T77"/>
    <mergeCell ref="AH109:AJ109"/>
    <mergeCell ref="AH75:AJ75"/>
    <mergeCell ref="M35:N35"/>
    <mergeCell ref="J50:L50"/>
    <mergeCell ref="Y116:AA116"/>
    <mergeCell ref="J52:L52"/>
    <mergeCell ref="R78:T78"/>
    <mergeCell ref="AK41:AL41"/>
    <mergeCell ref="O78:Q78"/>
    <mergeCell ref="M41:N41"/>
    <mergeCell ref="AB90:AD90"/>
    <mergeCell ref="O108:Q108"/>
    <mergeCell ref="AK36:AL36"/>
    <mergeCell ref="Y95:AA95"/>
    <mergeCell ref="AK45:AL45"/>
    <mergeCell ref="AH92:AJ92"/>
    <mergeCell ref="R75:T75"/>
    <mergeCell ref="O51:Q51"/>
    <mergeCell ref="O47:Q47"/>
    <mergeCell ref="U58:W58"/>
    <mergeCell ref="AH94:AJ94"/>
    <mergeCell ref="AB89:AD89"/>
    <mergeCell ref="O76:Q76"/>
    <mergeCell ref="Y91:AA91"/>
    <mergeCell ref="Y66:AA66"/>
    <mergeCell ref="AH98:AJ98"/>
    <mergeCell ref="AH85:AJ85"/>
    <mergeCell ref="AE87:AG87"/>
    <mergeCell ref="AK98:AL98"/>
    <mergeCell ref="O96:Q96"/>
    <mergeCell ref="R57:T57"/>
    <mergeCell ref="AB54:AD54"/>
    <mergeCell ref="AB62:AD62"/>
    <mergeCell ref="AB75:AD75"/>
    <mergeCell ref="AE58:AG58"/>
    <mergeCell ref="Y67:AA67"/>
    <mergeCell ref="AE76:AG76"/>
    <mergeCell ref="AK52:AL52"/>
    <mergeCell ref="O50:Q50"/>
    <mergeCell ref="AK97:AL97"/>
    <mergeCell ref="AK86:AL86"/>
    <mergeCell ref="R98:T98"/>
    <mergeCell ref="U66:W66"/>
    <mergeCell ref="Y98:AA98"/>
    <mergeCell ref="AK72:AL72"/>
    <mergeCell ref="AK96:AL96"/>
    <mergeCell ref="AK91:AL91"/>
    <mergeCell ref="AK75:AL75"/>
    <mergeCell ref="U79:W79"/>
    <mergeCell ref="Y46:AA46"/>
    <mergeCell ref="AE83:AG83"/>
    <mergeCell ref="AK57:AL57"/>
    <mergeCell ref="AK74:AL74"/>
    <mergeCell ref="U98:W98"/>
    <mergeCell ref="AK92:AL92"/>
    <mergeCell ref="AB67:AD67"/>
    <mergeCell ref="AE68:AG68"/>
    <mergeCell ref="U67:W67"/>
    <mergeCell ref="O46:Q46"/>
    <mergeCell ref="AK105:AL105"/>
    <mergeCell ref="AK107:AL107"/>
    <mergeCell ref="AK47:AL47"/>
    <mergeCell ref="R65:T65"/>
    <mergeCell ref="AB56:AD56"/>
    <mergeCell ref="AK82:AL82"/>
    <mergeCell ref="AB85:AD85"/>
    <mergeCell ref="AB70:AD70"/>
    <mergeCell ref="R103:T103"/>
    <mergeCell ref="AB94:AD94"/>
    <mergeCell ref="O105:Q105"/>
    <mergeCell ref="O104:Q104"/>
    <mergeCell ref="AK55:AL55"/>
    <mergeCell ref="AK59:AL59"/>
    <mergeCell ref="AK84:AL84"/>
    <mergeCell ref="AE95:AG95"/>
    <mergeCell ref="U87:W87"/>
    <mergeCell ref="AK62:AL62"/>
    <mergeCell ref="O82:Q82"/>
    <mergeCell ref="AH73:AJ73"/>
    <mergeCell ref="AH100:AJ100"/>
    <mergeCell ref="AK53:AL53"/>
    <mergeCell ref="M68:N68"/>
    <mergeCell ref="M67:N67"/>
    <mergeCell ref="H118:I118"/>
    <mergeCell ref="H93:I93"/>
    <mergeCell ref="H105:I105"/>
    <mergeCell ref="AB107:AD107"/>
    <mergeCell ref="H116:I116"/>
    <mergeCell ref="J47:L47"/>
    <mergeCell ref="M51:N51"/>
    <mergeCell ref="J96:L96"/>
    <mergeCell ref="R107:T107"/>
    <mergeCell ref="R105:T105"/>
    <mergeCell ref="M93:N93"/>
    <mergeCell ref="AH115:AJ115"/>
    <mergeCell ref="AK106:AL106"/>
    <mergeCell ref="AK109:AL109"/>
    <mergeCell ref="AB103:AD103"/>
    <mergeCell ref="AE104:AG104"/>
    <mergeCell ref="AK68:AL68"/>
    <mergeCell ref="AE108:AG108"/>
    <mergeCell ref="AK90:AL90"/>
    <mergeCell ref="AK104:AL104"/>
    <mergeCell ref="AH103:AJ103"/>
    <mergeCell ref="U101:W101"/>
    <mergeCell ref="AK54:AL54"/>
    <mergeCell ref="AK64:AL64"/>
    <mergeCell ref="AK85:AL85"/>
    <mergeCell ref="AK49:AL49"/>
    <mergeCell ref="AK94:AL94"/>
    <mergeCell ref="AH66:AJ66"/>
    <mergeCell ref="O58:Q58"/>
    <mergeCell ref="AK50:AL50"/>
    <mergeCell ref="H125:I125"/>
    <mergeCell ref="H127:I127"/>
    <mergeCell ref="R114:T114"/>
    <mergeCell ref="AH119:AJ119"/>
    <mergeCell ref="O103:Q103"/>
    <mergeCell ref="R104:T104"/>
    <mergeCell ref="H121:I121"/>
    <mergeCell ref="H123:I123"/>
    <mergeCell ref="O106:Q106"/>
    <mergeCell ref="J112:L112"/>
    <mergeCell ref="O121:Q121"/>
    <mergeCell ref="H94:I94"/>
    <mergeCell ref="AB116:AD116"/>
    <mergeCell ref="AH70:AJ70"/>
    <mergeCell ref="AH99:AJ99"/>
    <mergeCell ref="AH101:AJ101"/>
    <mergeCell ref="U102:W102"/>
    <mergeCell ref="AH113:AJ113"/>
    <mergeCell ref="H124:I124"/>
    <mergeCell ref="J124:L124"/>
    <mergeCell ref="O124:Q124"/>
    <mergeCell ref="Y115:AA115"/>
    <mergeCell ref="M105:N105"/>
    <mergeCell ref="J111:L111"/>
    <mergeCell ref="J103:L103"/>
    <mergeCell ref="O127:Q127"/>
    <mergeCell ref="AH127:AJ127"/>
    <mergeCell ref="M83:N83"/>
    <mergeCell ref="Y78:AA78"/>
    <mergeCell ref="O87:Q87"/>
    <mergeCell ref="O116:Q116"/>
    <mergeCell ref="J127:L127"/>
  </mergeCells>
  <phoneticPr fontId="61" type="noConversion"/>
  <conditionalFormatting sqref="C20:AL20">
    <cfRule type="expression" dxfId="18" priority="6">
      <formula>$AU$128&gt;0</formula>
    </cfRule>
    <cfRule type="expression" dxfId="17" priority="7">
      <formula>$AP$128&gt;0</formula>
    </cfRule>
  </conditionalFormatting>
  <conditionalFormatting sqref="M29:AA127">
    <cfRule type="expression" dxfId="16" priority="1">
      <formula>$AK29&lt;&gt;""</formula>
    </cfRule>
  </conditionalFormatting>
  <conditionalFormatting sqref="AK28:AL28">
    <cfRule type="expression" dxfId="15" priority="8">
      <formula>$AQ$23=""</formula>
    </cfRule>
  </conditionalFormatting>
  <dataValidations count="1">
    <dataValidation type="list" allowBlank="1" showErrorMessage="1" errorTitle="Datos incorrectos" error="Los datos ingresados no son correctos, revise las opciones disponibles" sqref="J28:L127">
      <formula1>"1, 2, 3, 4"</formula1>
    </dataValidation>
  </dataValidations>
  <hyperlinks>
    <hyperlink ref="AI9" location="Índice!B47" display="Índice"/>
    <hyperlink ref="AI12" location="CNGE_2025_M1_Secc5_Sub3!A41" display="Pregunta 5.5"/>
  </hyperlinks>
  <printOptions horizontalCentered="1" verticalCentered="1"/>
  <pageMargins left="0.70866141732283472" right="0.70866141732283472" top="0.74803149606299213" bottom="0.74803149606299213" header="0.31496062992125978" footer="0.31496062992125978"/>
  <pageSetup scale="58" orientation="portrait" r:id="rId1"/>
  <headerFooter>
    <oddHeader>&amp;CMódulo 1 Sección V
Complemento 4</oddHeader>
    <oddFooter>&amp;LCenso Nacional de Gobiernos Estatales 2025&amp;R&amp;P de &amp;N</oddFooter>
  </headerFooter>
  <colBreaks count="1" manualBreakCount="1">
    <brk id="38" max="141"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Presentación!$AL$3:$AL$574</xm:f>
          </x14:formula1>
          <xm:sqref>O28:Q127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E575"/>
  <sheetViews>
    <sheetView showGridLines="0" view="pageBreakPreview" zoomScale="120" zoomScaleNormal="100" zoomScaleSheetLayoutView="120" workbookViewId="0"/>
  </sheetViews>
  <sheetFormatPr baseColWidth="10" defaultColWidth="0" defaultRowHeight="0" customHeight="1" zeroHeight="1"/>
  <cols>
    <col min="1" max="1" width="5.75" style="155" customWidth="1"/>
    <col min="2" max="30" width="3.75" style="155" customWidth="1"/>
    <col min="31" max="31" width="5.75" style="155" customWidth="1"/>
    <col min="32" max="32" width="11.25" style="155" hidden="1" customWidth="1"/>
    <col min="33" max="41" width="11.25" hidden="1" customWidth="1"/>
    <col min="42" max="42" width="5.75" hidden="1" customWidth="1"/>
    <col min="43" max="51" width="11.25" hidden="1" customWidth="1"/>
    <col min="52" max="74" width="5.75" hidden="1" customWidth="1"/>
    <col min="75" max="16384" width="11.25" hidden="1"/>
  </cols>
  <sheetData>
    <row r="1" spans="1:109" ht="173.25" customHeight="1">
      <c r="A1" s="148"/>
      <c r="B1" s="870" t="s">
        <v>0</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c r="AE1" s="148"/>
      <c r="AF1" s="148"/>
    </row>
    <row r="2" spans="1:109" ht="15" customHeight="1">
      <c r="A2" s="149"/>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H2" s="824" t="s">
        <v>38</v>
      </c>
      <c r="AI2" s="825" t="s">
        <v>39</v>
      </c>
      <c r="AK2" s="826"/>
      <c r="AL2" s="824" t="s">
        <v>40</v>
      </c>
      <c r="AM2" s="825" t="s">
        <v>41</v>
      </c>
      <c r="AN2" s="825" t="s">
        <v>39</v>
      </c>
      <c r="AO2" s="826"/>
      <c r="AP2" s="826"/>
      <c r="BW2" s="827"/>
      <c r="BX2" s="826"/>
      <c r="BY2" s="826"/>
    </row>
    <row r="3" spans="1:109" ht="45" customHeight="1">
      <c r="A3" s="150"/>
      <c r="B3" s="869" t="s">
        <v>1</v>
      </c>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151"/>
      <c r="AF3" s="151"/>
      <c r="AH3" s="822"/>
      <c r="AI3" s="822"/>
      <c r="AK3" s="826"/>
      <c r="AL3" s="828"/>
      <c r="AM3" s="828"/>
      <c r="AN3" s="828"/>
      <c r="AO3" s="826"/>
      <c r="AP3" s="826">
        <v>1</v>
      </c>
      <c r="AQ3" s="829" t="s">
        <v>42</v>
      </c>
      <c r="AR3" s="829" t="s">
        <v>43</v>
      </c>
      <c r="AS3" s="829" t="s">
        <v>44</v>
      </c>
      <c r="AT3" s="829" t="s">
        <v>45</v>
      </c>
      <c r="AU3" s="829" t="s">
        <v>46</v>
      </c>
      <c r="AV3" s="829" t="s">
        <v>47</v>
      </c>
      <c r="AW3" s="829" t="s">
        <v>48</v>
      </c>
      <c r="AX3" s="829" t="s">
        <v>49</v>
      </c>
      <c r="AY3" s="829" t="s">
        <v>50</v>
      </c>
      <c r="AZ3" s="829" t="s">
        <v>51</v>
      </c>
      <c r="BA3" s="829" t="s">
        <v>52</v>
      </c>
      <c r="BB3" s="829" t="s">
        <v>53</v>
      </c>
      <c r="BC3" s="829" t="s">
        <v>54</v>
      </c>
      <c r="BD3" s="829" t="s">
        <v>55</v>
      </c>
      <c r="BE3" s="829" t="s">
        <v>56</v>
      </c>
      <c r="BF3" s="829" t="s">
        <v>57</v>
      </c>
      <c r="BG3" s="829" t="s">
        <v>58</v>
      </c>
      <c r="BH3" s="829" t="s">
        <v>59</v>
      </c>
      <c r="BI3" s="829" t="s">
        <v>60</v>
      </c>
      <c r="BJ3" s="829" t="s">
        <v>61</v>
      </c>
      <c r="BK3" s="829" t="s">
        <v>62</v>
      </c>
      <c r="BL3" s="829" t="s">
        <v>63</v>
      </c>
      <c r="BM3" s="829" t="s">
        <v>64</v>
      </c>
      <c r="BN3" s="829" t="s">
        <v>65</v>
      </c>
      <c r="BO3" s="829" t="s">
        <v>66</v>
      </c>
      <c r="BP3" s="829" t="s">
        <v>67</v>
      </c>
      <c r="BQ3" s="829" t="s">
        <v>68</v>
      </c>
      <c r="BR3" s="829" t="s">
        <v>69</v>
      </c>
      <c r="BS3" s="829" t="s">
        <v>70</v>
      </c>
      <c r="BT3" s="829" t="s">
        <v>71</v>
      </c>
      <c r="BU3" s="829" t="s">
        <v>72</v>
      </c>
      <c r="BV3" s="829" t="s">
        <v>73</v>
      </c>
      <c r="BW3" s="827"/>
      <c r="BX3" s="826"/>
      <c r="BY3" s="826"/>
      <c r="BZ3" s="829" t="s">
        <v>42</v>
      </c>
      <c r="CA3" s="829" t="s">
        <v>43</v>
      </c>
      <c r="CB3" s="829" t="s">
        <v>44</v>
      </c>
      <c r="CC3" s="829" t="s">
        <v>45</v>
      </c>
      <c r="CD3" s="829" t="s">
        <v>46</v>
      </c>
      <c r="CE3" s="829" t="s">
        <v>47</v>
      </c>
      <c r="CF3" s="829" t="s">
        <v>48</v>
      </c>
      <c r="CG3" s="829" t="s">
        <v>49</v>
      </c>
      <c r="CH3" s="829" t="s">
        <v>50</v>
      </c>
      <c r="CI3" s="829" t="s">
        <v>51</v>
      </c>
      <c r="CJ3" s="829" t="s">
        <v>52</v>
      </c>
      <c r="CK3" s="829" t="s">
        <v>53</v>
      </c>
      <c r="CL3" s="829" t="s">
        <v>54</v>
      </c>
      <c r="CM3" s="829" t="s">
        <v>55</v>
      </c>
      <c r="CN3" s="829" t="s">
        <v>56</v>
      </c>
      <c r="CO3" s="829" t="s">
        <v>57</v>
      </c>
      <c r="CP3" s="829" t="s">
        <v>58</v>
      </c>
      <c r="CQ3" s="829" t="s">
        <v>59</v>
      </c>
      <c r="CR3" s="829" t="s">
        <v>60</v>
      </c>
      <c r="CS3" s="829" t="s">
        <v>61</v>
      </c>
      <c r="CT3" s="829" t="s">
        <v>62</v>
      </c>
      <c r="CU3" s="829" t="s">
        <v>63</v>
      </c>
      <c r="CV3" s="829" t="s">
        <v>64</v>
      </c>
      <c r="CW3" s="829" t="s">
        <v>65</v>
      </c>
      <c r="CX3" s="829" t="s">
        <v>66</v>
      </c>
      <c r="CY3" s="829" t="s">
        <v>67</v>
      </c>
      <c r="CZ3" s="829" t="s">
        <v>68</v>
      </c>
      <c r="DA3" s="829" t="s">
        <v>69</v>
      </c>
      <c r="DB3" s="829" t="s">
        <v>70</v>
      </c>
      <c r="DC3" s="829" t="s">
        <v>71</v>
      </c>
      <c r="DD3" s="829" t="s">
        <v>72</v>
      </c>
      <c r="DE3" s="829" t="s">
        <v>73</v>
      </c>
    </row>
    <row r="4" spans="1:109" ht="15" customHeight="1">
      <c r="A4" s="149"/>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H4" s="830" t="s">
        <v>74</v>
      </c>
      <c r="AI4" s="828" t="s">
        <v>42</v>
      </c>
      <c r="AJ4" s="826"/>
      <c r="AK4" s="826"/>
      <c r="AL4" s="822" t="str">
        <f>IFERROR(IF(HLOOKUP($N$10, $BZ$3:$DE$574, $AP4, FALSE )="", "", HLOOKUP($N$10, $BZ$3:$DE$574, $AP4, FALSE)), "")</f>
        <v>Acajete</v>
      </c>
      <c r="AM4" s="822" t="str">
        <f>IFERROR(IF(AL4="", "", HLOOKUP($N$10, $AQ$3:$BV$574, AP4, FALSE)), "")</f>
        <v>30001</v>
      </c>
      <c r="AN4" s="828" t="str">
        <f>MID(AM4, 3, 3)</f>
        <v>001</v>
      </c>
      <c r="AO4" s="826"/>
      <c r="AP4" s="826">
        <v>2</v>
      </c>
      <c r="AQ4" s="821" t="s">
        <v>75</v>
      </c>
      <c r="AR4" s="821" t="s">
        <v>76</v>
      </c>
      <c r="AS4" s="821" t="s">
        <v>77</v>
      </c>
      <c r="AT4" s="821" t="s">
        <v>78</v>
      </c>
      <c r="AU4" s="821" t="s">
        <v>79</v>
      </c>
      <c r="AV4" s="821" t="s">
        <v>80</v>
      </c>
      <c r="AW4" s="821" t="s">
        <v>81</v>
      </c>
      <c r="AX4" s="821" t="s">
        <v>82</v>
      </c>
      <c r="AY4" s="821" t="s">
        <v>83</v>
      </c>
      <c r="AZ4" s="821" t="s">
        <v>84</v>
      </c>
      <c r="BA4" s="821" t="s">
        <v>85</v>
      </c>
      <c r="BB4" s="821" t="s">
        <v>86</v>
      </c>
      <c r="BC4" s="821" t="s">
        <v>87</v>
      </c>
      <c r="BD4" s="821" t="s">
        <v>88</v>
      </c>
      <c r="BE4" s="831" t="s">
        <v>89</v>
      </c>
      <c r="BF4" s="821" t="s">
        <v>90</v>
      </c>
      <c r="BG4" s="821" t="s">
        <v>91</v>
      </c>
      <c r="BH4" s="821" t="s">
        <v>92</v>
      </c>
      <c r="BI4" s="821" t="s">
        <v>93</v>
      </c>
      <c r="BJ4" s="821" t="s">
        <v>94</v>
      </c>
      <c r="BK4" s="821" t="s">
        <v>95</v>
      </c>
      <c r="BL4" s="821" t="s">
        <v>96</v>
      </c>
      <c r="BM4" s="821" t="s">
        <v>97</v>
      </c>
      <c r="BN4" s="821" t="s">
        <v>98</v>
      </c>
      <c r="BO4" s="821" t="s">
        <v>99</v>
      </c>
      <c r="BP4" s="821" t="s">
        <v>100</v>
      </c>
      <c r="BQ4" s="821" t="s">
        <v>101</v>
      </c>
      <c r="BR4" s="821" t="s">
        <v>102</v>
      </c>
      <c r="BS4" s="821" t="s">
        <v>103</v>
      </c>
      <c r="BT4" s="821" t="s">
        <v>104</v>
      </c>
      <c r="BU4" s="821" t="s">
        <v>105</v>
      </c>
      <c r="BV4" s="821" t="s">
        <v>106</v>
      </c>
      <c r="BW4" s="826"/>
      <c r="BX4" s="826"/>
      <c r="BY4" s="826"/>
      <c r="BZ4" s="832" t="s">
        <v>74</v>
      </c>
      <c r="CA4" s="832" t="s">
        <v>107</v>
      </c>
      <c r="CB4" s="832" t="s">
        <v>108</v>
      </c>
      <c r="CC4" s="832" t="s">
        <v>109</v>
      </c>
      <c r="CD4" s="832" t="s">
        <v>110</v>
      </c>
      <c r="CE4" s="832" t="s">
        <v>111</v>
      </c>
      <c r="CF4" s="832" t="s">
        <v>112</v>
      </c>
      <c r="CG4" s="832" t="s">
        <v>113</v>
      </c>
      <c r="CH4" s="832" t="s">
        <v>114</v>
      </c>
      <c r="CI4" s="832" t="s">
        <v>115</v>
      </c>
      <c r="CJ4" s="832" t="s">
        <v>110</v>
      </c>
      <c r="CK4" s="832" t="s">
        <v>116</v>
      </c>
      <c r="CL4" s="832" t="s">
        <v>117</v>
      </c>
      <c r="CM4" s="832" t="s">
        <v>118</v>
      </c>
      <c r="CN4" s="823" t="s">
        <v>119</v>
      </c>
      <c r="CO4" s="832" t="s">
        <v>120</v>
      </c>
      <c r="CP4" s="832" t="s">
        <v>121</v>
      </c>
      <c r="CQ4" s="832" t="s">
        <v>122</v>
      </c>
      <c r="CR4" s="832" t="s">
        <v>110</v>
      </c>
      <c r="CS4" s="832" t="s">
        <v>123</v>
      </c>
      <c r="CT4" s="832" t="s">
        <v>124</v>
      </c>
      <c r="CU4" s="832" t="s">
        <v>125</v>
      </c>
      <c r="CV4" s="832" t="s">
        <v>126</v>
      </c>
      <c r="CW4" s="832" t="s">
        <v>127</v>
      </c>
      <c r="CX4" s="832" t="s">
        <v>128</v>
      </c>
      <c r="CY4" s="832" t="s">
        <v>129</v>
      </c>
      <c r="CZ4" s="832" t="s">
        <v>130</v>
      </c>
      <c r="DA4" s="832" t="s">
        <v>110</v>
      </c>
      <c r="DB4" s="832" t="s">
        <v>131</v>
      </c>
      <c r="DC4" s="832" t="s">
        <v>124</v>
      </c>
      <c r="DD4" s="832" t="s">
        <v>132</v>
      </c>
      <c r="DE4" s="832" t="s">
        <v>133</v>
      </c>
    </row>
    <row r="5" spans="1:109" ht="45" customHeight="1">
      <c r="A5" s="152"/>
      <c r="B5" s="869" t="s">
        <v>2</v>
      </c>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152"/>
      <c r="AF5" s="152"/>
      <c r="AH5" s="830" t="s">
        <v>134</v>
      </c>
      <c r="AI5" s="828" t="s">
        <v>43</v>
      </c>
      <c r="AJ5" s="826"/>
      <c r="AK5" s="826"/>
      <c r="AL5" s="822" t="str">
        <f t="shared" ref="AL5:AL68" si="0">IFERROR(IF(HLOOKUP($N$10, $BZ$3:$DE$574, $AP5, FALSE )="", "", HLOOKUP($N$10, $BZ$3:$DE$574, $AP5, FALSE)), "")</f>
        <v>Acatlán</v>
      </c>
      <c r="AM5" s="822" t="str">
        <f t="shared" ref="AM5:AM68" si="1">IFERROR(IF(AL5="", "", HLOOKUP($N$10, $AQ$3:$BV$574, AP5, FALSE)), "")</f>
        <v>30002</v>
      </c>
      <c r="AN5" s="828" t="str">
        <f t="shared" ref="AN5:AN68" si="2">MID(AM5, 3, 3)</f>
        <v>002</v>
      </c>
      <c r="AO5" s="826"/>
      <c r="AP5" s="826">
        <v>3</v>
      </c>
      <c r="AQ5" s="821" t="s">
        <v>135</v>
      </c>
      <c r="AR5" s="821" t="s">
        <v>136</v>
      </c>
      <c r="AS5" s="821" t="s">
        <v>137</v>
      </c>
      <c r="AT5" s="821" t="s">
        <v>138</v>
      </c>
      <c r="AU5" s="821" t="s">
        <v>139</v>
      </c>
      <c r="AV5" s="821" t="s">
        <v>140</v>
      </c>
      <c r="AW5" s="821" t="s">
        <v>141</v>
      </c>
      <c r="AX5" s="821" t="s">
        <v>142</v>
      </c>
      <c r="AY5" s="821" t="s">
        <v>143</v>
      </c>
      <c r="AZ5" s="821" t="s">
        <v>144</v>
      </c>
      <c r="BA5" s="821" t="s">
        <v>145</v>
      </c>
      <c r="BB5" s="821" t="s">
        <v>146</v>
      </c>
      <c r="BC5" s="821" t="s">
        <v>147</v>
      </c>
      <c r="BD5" s="821" t="s">
        <v>148</v>
      </c>
      <c r="BE5" s="831" t="s">
        <v>149</v>
      </c>
      <c r="BF5" s="821" t="s">
        <v>150</v>
      </c>
      <c r="BG5" s="821" t="s">
        <v>151</v>
      </c>
      <c r="BH5" s="821" t="s">
        <v>152</v>
      </c>
      <c r="BI5" s="821" t="s">
        <v>153</v>
      </c>
      <c r="BJ5" s="821" t="s">
        <v>154</v>
      </c>
      <c r="BK5" s="821" t="s">
        <v>155</v>
      </c>
      <c r="BL5" s="821" t="s">
        <v>156</v>
      </c>
      <c r="BM5" s="821" t="s">
        <v>157</v>
      </c>
      <c r="BN5" s="821" t="s">
        <v>158</v>
      </c>
      <c r="BO5" s="821" t="s">
        <v>159</v>
      </c>
      <c r="BP5" s="821" t="s">
        <v>160</v>
      </c>
      <c r="BQ5" s="821" t="s">
        <v>161</v>
      </c>
      <c r="BR5" s="821" t="s">
        <v>162</v>
      </c>
      <c r="BS5" s="821" t="s">
        <v>163</v>
      </c>
      <c r="BT5" s="821" t="s">
        <v>164</v>
      </c>
      <c r="BU5" s="821" t="s">
        <v>165</v>
      </c>
      <c r="BV5" s="821" t="s">
        <v>166</v>
      </c>
      <c r="BW5" s="826"/>
      <c r="BX5" s="826"/>
      <c r="BY5" s="826"/>
      <c r="BZ5" s="832" t="s">
        <v>167</v>
      </c>
      <c r="CA5" s="832" t="s">
        <v>168</v>
      </c>
      <c r="CB5" s="832" t="s">
        <v>169</v>
      </c>
      <c r="CC5" s="832" t="s">
        <v>170</v>
      </c>
      <c r="CD5" s="832" t="s">
        <v>171</v>
      </c>
      <c r="CE5" s="832" t="s">
        <v>172</v>
      </c>
      <c r="CF5" s="832" t="s">
        <v>173</v>
      </c>
      <c r="CG5" s="832" t="s">
        <v>174</v>
      </c>
      <c r="CH5" s="832" t="s">
        <v>175</v>
      </c>
      <c r="CI5" s="832" t="s">
        <v>176</v>
      </c>
      <c r="CJ5" s="832" t="s">
        <v>177</v>
      </c>
      <c r="CK5" s="832" t="s">
        <v>178</v>
      </c>
      <c r="CL5" s="832" t="s">
        <v>179</v>
      </c>
      <c r="CM5" s="832" t="s">
        <v>180</v>
      </c>
      <c r="CN5" s="823" t="s">
        <v>181</v>
      </c>
      <c r="CO5" s="832" t="s">
        <v>182</v>
      </c>
      <c r="CP5" s="832" t="s">
        <v>183</v>
      </c>
      <c r="CQ5" s="832" t="s">
        <v>184</v>
      </c>
      <c r="CR5" s="832" t="s">
        <v>185</v>
      </c>
      <c r="CS5" s="832" t="s">
        <v>186</v>
      </c>
      <c r="CT5" s="832" t="s">
        <v>187</v>
      </c>
      <c r="CU5" s="832" t="s">
        <v>188</v>
      </c>
      <c r="CV5" s="832" t="s">
        <v>189</v>
      </c>
      <c r="CW5" s="832" t="s">
        <v>190</v>
      </c>
      <c r="CX5" s="832" t="s">
        <v>191</v>
      </c>
      <c r="CY5" s="832" t="s">
        <v>192</v>
      </c>
      <c r="CZ5" s="832" t="s">
        <v>193</v>
      </c>
      <c r="DA5" s="832" t="s">
        <v>174</v>
      </c>
      <c r="DB5" s="832" t="s">
        <v>194</v>
      </c>
      <c r="DC5" s="832" t="s">
        <v>117</v>
      </c>
      <c r="DD5" s="832" t="s">
        <v>195</v>
      </c>
      <c r="DE5" s="832" t="s">
        <v>196</v>
      </c>
    </row>
    <row r="6" spans="1:109" ht="15"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H6" s="830" t="s">
        <v>197</v>
      </c>
      <c r="AI6" s="828" t="s">
        <v>44</v>
      </c>
      <c r="AJ6" s="826"/>
      <c r="AK6" s="826"/>
      <c r="AL6" s="822" t="str">
        <f t="shared" si="0"/>
        <v>Acayucan</v>
      </c>
      <c r="AM6" s="822" t="str">
        <f t="shared" si="1"/>
        <v>30003</v>
      </c>
      <c r="AN6" s="828" t="str">
        <f t="shared" si="2"/>
        <v>003</v>
      </c>
      <c r="AO6" s="826"/>
      <c r="AP6" s="826">
        <v>4</v>
      </c>
      <c r="AQ6" s="821" t="s">
        <v>198</v>
      </c>
      <c r="AR6" s="821" t="s">
        <v>199</v>
      </c>
      <c r="AS6" s="821" t="s">
        <v>200</v>
      </c>
      <c r="AT6" s="821" t="s">
        <v>201</v>
      </c>
      <c r="AU6" s="821" t="s">
        <v>202</v>
      </c>
      <c r="AV6" s="821" t="s">
        <v>203</v>
      </c>
      <c r="AW6" s="821" t="s">
        <v>204</v>
      </c>
      <c r="AX6" s="821" t="s">
        <v>205</v>
      </c>
      <c r="AY6" s="821" t="s">
        <v>206</v>
      </c>
      <c r="AZ6" s="821" t="s">
        <v>207</v>
      </c>
      <c r="BA6" s="821" t="s">
        <v>208</v>
      </c>
      <c r="BB6" s="821" t="s">
        <v>209</v>
      </c>
      <c r="BC6" s="821" t="s">
        <v>210</v>
      </c>
      <c r="BD6" s="821" t="s">
        <v>211</v>
      </c>
      <c r="BE6" s="831" t="s">
        <v>212</v>
      </c>
      <c r="BF6" s="821" t="s">
        <v>213</v>
      </c>
      <c r="BG6" s="821" t="s">
        <v>214</v>
      </c>
      <c r="BH6" s="821" t="s">
        <v>215</v>
      </c>
      <c r="BI6" s="821" t="s">
        <v>216</v>
      </c>
      <c r="BJ6" s="821" t="s">
        <v>217</v>
      </c>
      <c r="BK6" s="821" t="s">
        <v>218</v>
      </c>
      <c r="BL6" s="821" t="s">
        <v>219</v>
      </c>
      <c r="BM6" s="821" t="s">
        <v>220</v>
      </c>
      <c r="BN6" s="821" t="s">
        <v>221</v>
      </c>
      <c r="BO6" s="821" t="s">
        <v>222</v>
      </c>
      <c r="BP6" s="821" t="s">
        <v>223</v>
      </c>
      <c r="BQ6" s="821" t="s">
        <v>224</v>
      </c>
      <c r="BR6" s="821" t="s">
        <v>225</v>
      </c>
      <c r="BS6" s="821" t="s">
        <v>226</v>
      </c>
      <c r="BT6" s="821" t="s">
        <v>227</v>
      </c>
      <c r="BU6" s="821" t="s">
        <v>228</v>
      </c>
      <c r="BV6" s="821" t="s">
        <v>229</v>
      </c>
      <c r="BW6" s="826"/>
      <c r="BX6" s="826"/>
      <c r="BY6" s="826"/>
      <c r="BZ6" s="832" t="s">
        <v>230</v>
      </c>
      <c r="CA6" s="832" t="s">
        <v>231</v>
      </c>
      <c r="CB6" s="832" t="s">
        <v>232</v>
      </c>
      <c r="CC6" s="832" t="s">
        <v>233</v>
      </c>
      <c r="CD6" s="832" t="s">
        <v>234</v>
      </c>
      <c r="CE6" s="832" t="s">
        <v>235</v>
      </c>
      <c r="CF6" s="832" t="s">
        <v>236</v>
      </c>
      <c r="CG6" s="832" t="s">
        <v>234</v>
      </c>
      <c r="CH6" s="832" t="s">
        <v>237</v>
      </c>
      <c r="CI6" s="832" t="s">
        <v>238</v>
      </c>
      <c r="CJ6" s="832" t="s">
        <v>239</v>
      </c>
      <c r="CK6" s="832" t="s">
        <v>240</v>
      </c>
      <c r="CL6" s="832" t="s">
        <v>241</v>
      </c>
      <c r="CM6" s="832" t="s">
        <v>242</v>
      </c>
      <c r="CN6" s="823" t="s">
        <v>243</v>
      </c>
      <c r="CO6" s="832" t="s">
        <v>244</v>
      </c>
      <c r="CP6" s="832" t="s">
        <v>245</v>
      </c>
      <c r="CQ6" s="832" t="s">
        <v>246</v>
      </c>
      <c r="CR6" s="832" t="s">
        <v>247</v>
      </c>
      <c r="CS6" s="832" t="s">
        <v>248</v>
      </c>
      <c r="CT6" s="832" t="s">
        <v>117</v>
      </c>
      <c r="CU6" s="832" t="s">
        <v>249</v>
      </c>
      <c r="CV6" s="832" t="s">
        <v>250</v>
      </c>
      <c r="CW6" s="832" t="s">
        <v>251</v>
      </c>
      <c r="CX6" s="832" t="s">
        <v>252</v>
      </c>
      <c r="CY6" s="832" t="s">
        <v>253</v>
      </c>
      <c r="CZ6" s="832" t="s">
        <v>254</v>
      </c>
      <c r="DA6" s="832" t="s">
        <v>255</v>
      </c>
      <c r="DB6" s="832" t="s">
        <v>256</v>
      </c>
      <c r="DC6" s="832" t="s">
        <v>257</v>
      </c>
      <c r="DD6" s="832" t="s">
        <v>258</v>
      </c>
      <c r="DE6" s="832" t="s">
        <v>259</v>
      </c>
    </row>
    <row r="7" spans="1:109" ht="60" customHeight="1">
      <c r="A7" s="151"/>
      <c r="B7" s="898" t="s">
        <v>6</v>
      </c>
      <c r="C7" s="876"/>
      <c r="D7" s="876"/>
      <c r="E7" s="876"/>
      <c r="F7" s="876"/>
      <c r="G7" s="876"/>
      <c r="H7" s="876"/>
      <c r="I7" s="876"/>
      <c r="J7" s="876"/>
      <c r="K7" s="876"/>
      <c r="L7" s="876"/>
      <c r="M7" s="876"/>
      <c r="N7" s="876"/>
      <c r="O7" s="876"/>
      <c r="P7" s="876"/>
      <c r="Q7" s="876"/>
      <c r="R7" s="876"/>
      <c r="S7" s="876"/>
      <c r="T7" s="876"/>
      <c r="U7" s="876"/>
      <c r="V7" s="876"/>
      <c r="W7" s="876"/>
      <c r="X7" s="876"/>
      <c r="Y7" s="876"/>
      <c r="Z7" s="876"/>
      <c r="AA7" s="876"/>
      <c r="AB7" s="876"/>
      <c r="AC7" s="876"/>
      <c r="AD7" s="876"/>
      <c r="AE7" s="151"/>
      <c r="AF7" s="151"/>
      <c r="AH7" s="830" t="s">
        <v>170</v>
      </c>
      <c r="AI7" s="828" t="s">
        <v>45</v>
      </c>
      <c r="AJ7" s="826"/>
      <c r="AK7" s="826"/>
      <c r="AL7" s="822" t="str">
        <f t="shared" si="0"/>
        <v>Actopan</v>
      </c>
      <c r="AM7" s="822" t="str">
        <f t="shared" si="1"/>
        <v>30004</v>
      </c>
      <c r="AN7" s="828" t="str">
        <f t="shared" si="2"/>
        <v>004</v>
      </c>
      <c r="AO7" s="826"/>
      <c r="AP7" s="826">
        <v>5</v>
      </c>
      <c r="AQ7" s="821" t="s">
        <v>260</v>
      </c>
      <c r="AR7" s="821" t="s">
        <v>261</v>
      </c>
      <c r="AS7" s="821" t="s">
        <v>262</v>
      </c>
      <c r="AT7" s="821" t="s">
        <v>263</v>
      </c>
      <c r="AU7" s="821" t="s">
        <v>264</v>
      </c>
      <c r="AV7" s="821" t="s">
        <v>265</v>
      </c>
      <c r="AW7" s="821" t="s">
        <v>266</v>
      </c>
      <c r="AX7" s="821" t="s">
        <v>267</v>
      </c>
      <c r="AY7" s="821" t="s">
        <v>268</v>
      </c>
      <c r="AZ7" s="821" t="s">
        <v>269</v>
      </c>
      <c r="BA7" s="821" t="s">
        <v>270</v>
      </c>
      <c r="BB7" s="821" t="s">
        <v>271</v>
      </c>
      <c r="BC7" s="821" t="s">
        <v>272</v>
      </c>
      <c r="BD7" s="821" t="s">
        <v>273</v>
      </c>
      <c r="BE7" s="831" t="s">
        <v>274</v>
      </c>
      <c r="BF7" s="821" t="s">
        <v>275</v>
      </c>
      <c r="BG7" s="821" t="s">
        <v>276</v>
      </c>
      <c r="BH7" s="821" t="s">
        <v>277</v>
      </c>
      <c r="BI7" s="821" t="s">
        <v>278</v>
      </c>
      <c r="BJ7" s="821" t="s">
        <v>279</v>
      </c>
      <c r="BK7" s="821" t="s">
        <v>280</v>
      </c>
      <c r="BL7" s="821" t="s">
        <v>281</v>
      </c>
      <c r="BM7" s="821" t="s">
        <v>282</v>
      </c>
      <c r="BN7" s="821" t="s">
        <v>283</v>
      </c>
      <c r="BO7" s="821" t="s">
        <v>284</v>
      </c>
      <c r="BP7" s="821" t="s">
        <v>285</v>
      </c>
      <c r="BQ7" s="821" t="s">
        <v>286</v>
      </c>
      <c r="BR7" s="821" t="s">
        <v>287</v>
      </c>
      <c r="BS7" s="821" t="s">
        <v>288</v>
      </c>
      <c r="BT7" s="821" t="s">
        <v>289</v>
      </c>
      <c r="BU7" s="821" t="s">
        <v>290</v>
      </c>
      <c r="BV7" s="821" t="s">
        <v>291</v>
      </c>
      <c r="BW7" s="826"/>
      <c r="BX7" s="826"/>
      <c r="BY7" s="826"/>
      <c r="BZ7" s="832" t="s">
        <v>292</v>
      </c>
      <c r="CA7" s="832" t="s">
        <v>293</v>
      </c>
      <c r="CB7" s="832" t="s">
        <v>294</v>
      </c>
      <c r="CC7" s="832" t="s">
        <v>295</v>
      </c>
      <c r="CD7" s="832" t="s">
        <v>296</v>
      </c>
      <c r="CE7" s="832" t="s">
        <v>297</v>
      </c>
      <c r="CF7" s="832" t="s">
        <v>298</v>
      </c>
      <c r="CG7" s="832" t="s">
        <v>299</v>
      </c>
      <c r="CH7" s="832" t="s">
        <v>300</v>
      </c>
      <c r="CI7" s="832" t="s">
        <v>301</v>
      </c>
      <c r="CJ7" s="832" t="s">
        <v>302</v>
      </c>
      <c r="CK7" s="832" t="s">
        <v>303</v>
      </c>
      <c r="CL7" s="832" t="s">
        <v>304</v>
      </c>
      <c r="CM7" s="832" t="s">
        <v>305</v>
      </c>
      <c r="CN7" s="823" t="s">
        <v>306</v>
      </c>
      <c r="CO7" s="832" t="s">
        <v>307</v>
      </c>
      <c r="CP7" s="832" t="s">
        <v>308</v>
      </c>
      <c r="CQ7" s="832" t="s">
        <v>309</v>
      </c>
      <c r="CR7" s="832" t="s">
        <v>234</v>
      </c>
      <c r="CS7" s="832" t="s">
        <v>310</v>
      </c>
      <c r="CT7" s="832" t="s">
        <v>311</v>
      </c>
      <c r="CU7" s="832" t="s">
        <v>312</v>
      </c>
      <c r="CV7" s="832" t="s">
        <v>313</v>
      </c>
      <c r="CW7" s="832" t="s">
        <v>314</v>
      </c>
      <c r="CX7" s="832" t="s">
        <v>315</v>
      </c>
      <c r="CY7" s="832" t="s">
        <v>316</v>
      </c>
      <c r="CZ7" s="832" t="s">
        <v>317</v>
      </c>
      <c r="DA7" s="832" t="s">
        <v>318</v>
      </c>
      <c r="DB7" s="832" t="s">
        <v>319</v>
      </c>
      <c r="DC7" s="832" t="s">
        <v>241</v>
      </c>
      <c r="DD7" s="832" t="s">
        <v>320</v>
      </c>
      <c r="DE7" s="832" t="s">
        <v>321</v>
      </c>
    </row>
    <row r="8" spans="1:109" ht="15" customHeight="1">
      <c r="A8" s="149"/>
      <c r="B8" s="149"/>
      <c r="C8" s="149"/>
      <c r="D8" s="149"/>
      <c r="E8" s="149"/>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H8" s="830" t="s">
        <v>322</v>
      </c>
      <c r="AI8" s="828" t="s">
        <v>46</v>
      </c>
      <c r="AJ8" s="826"/>
      <c r="AK8" s="826"/>
      <c r="AL8" s="822" t="str">
        <f t="shared" si="0"/>
        <v>Acula</v>
      </c>
      <c r="AM8" s="822" t="str">
        <f t="shared" si="1"/>
        <v>30005</v>
      </c>
      <c r="AN8" s="828" t="str">
        <f t="shared" si="2"/>
        <v>005</v>
      </c>
      <c r="AO8" s="826"/>
      <c r="AP8" s="826">
        <v>6</v>
      </c>
      <c r="AQ8" s="821" t="s">
        <v>323</v>
      </c>
      <c r="AR8" s="821" t="s">
        <v>324</v>
      </c>
      <c r="AS8" s="821" t="s">
        <v>325</v>
      </c>
      <c r="AT8" s="821" t="s">
        <v>326</v>
      </c>
      <c r="AU8" s="821" t="s">
        <v>327</v>
      </c>
      <c r="AV8" s="821" t="s">
        <v>328</v>
      </c>
      <c r="AW8" s="821" t="s">
        <v>329</v>
      </c>
      <c r="AX8" s="821" t="s">
        <v>330</v>
      </c>
      <c r="AY8" s="821" t="s">
        <v>331</v>
      </c>
      <c r="AZ8" s="821" t="s">
        <v>332</v>
      </c>
      <c r="BA8" s="821" t="s">
        <v>333</v>
      </c>
      <c r="BB8" s="821" t="s">
        <v>334</v>
      </c>
      <c r="BC8" s="821" t="s">
        <v>335</v>
      </c>
      <c r="BD8" s="821" t="s">
        <v>336</v>
      </c>
      <c r="BE8" s="831" t="s">
        <v>337</v>
      </c>
      <c r="BF8" s="821" t="s">
        <v>338</v>
      </c>
      <c r="BG8" s="821" t="s">
        <v>339</v>
      </c>
      <c r="BH8" s="821" t="s">
        <v>340</v>
      </c>
      <c r="BI8" s="821" t="s">
        <v>341</v>
      </c>
      <c r="BJ8" s="821" t="s">
        <v>342</v>
      </c>
      <c r="BK8" s="821" t="s">
        <v>343</v>
      </c>
      <c r="BL8" s="821" t="s">
        <v>344</v>
      </c>
      <c r="BM8" s="821" t="s">
        <v>345</v>
      </c>
      <c r="BN8" s="821" t="s">
        <v>346</v>
      </c>
      <c r="BO8" s="821" t="s">
        <v>347</v>
      </c>
      <c r="BP8" s="821" t="s">
        <v>348</v>
      </c>
      <c r="BQ8" s="821" t="s">
        <v>349</v>
      </c>
      <c r="BR8" s="821" t="s">
        <v>350</v>
      </c>
      <c r="BS8" s="821" t="s">
        <v>351</v>
      </c>
      <c r="BT8" s="821" t="s">
        <v>352</v>
      </c>
      <c r="BU8" s="821" t="s">
        <v>353</v>
      </c>
      <c r="BV8" s="821" t="s">
        <v>354</v>
      </c>
      <c r="BW8" s="826"/>
      <c r="BX8" s="826"/>
      <c r="BY8" s="826"/>
      <c r="BZ8" s="832" t="s">
        <v>355</v>
      </c>
      <c r="CA8" s="832" t="s">
        <v>356</v>
      </c>
      <c r="CB8" s="832" t="s">
        <v>357</v>
      </c>
      <c r="CC8" s="832" t="s">
        <v>358</v>
      </c>
      <c r="CD8" s="832" t="s">
        <v>359</v>
      </c>
      <c r="CE8" s="832" t="s">
        <v>360</v>
      </c>
      <c r="CF8" s="832" t="s">
        <v>361</v>
      </c>
      <c r="CG8" s="832" t="s">
        <v>362</v>
      </c>
      <c r="CH8" s="832" t="s">
        <v>363</v>
      </c>
      <c r="CI8" s="832" t="s">
        <v>364</v>
      </c>
      <c r="CJ8" s="832" t="s">
        <v>365</v>
      </c>
      <c r="CK8" s="832" t="s">
        <v>366</v>
      </c>
      <c r="CL8" s="832" t="s">
        <v>367</v>
      </c>
      <c r="CM8" s="832" t="s">
        <v>368</v>
      </c>
      <c r="CN8" s="823" t="s">
        <v>369</v>
      </c>
      <c r="CO8" s="832" t="s">
        <v>370</v>
      </c>
      <c r="CP8" s="832" t="s">
        <v>371</v>
      </c>
      <c r="CQ8" s="832" t="s">
        <v>372</v>
      </c>
      <c r="CR8" s="832" t="s">
        <v>373</v>
      </c>
      <c r="CS8" s="832" t="s">
        <v>374</v>
      </c>
      <c r="CT8" s="832" t="s">
        <v>375</v>
      </c>
      <c r="CU8" s="832" t="s">
        <v>376</v>
      </c>
      <c r="CV8" s="832" t="s">
        <v>321</v>
      </c>
      <c r="CW8" s="832" t="s">
        <v>193</v>
      </c>
      <c r="CX8" s="832" t="s">
        <v>377</v>
      </c>
      <c r="CY8" s="832" t="s">
        <v>378</v>
      </c>
      <c r="CZ8" s="832" t="s">
        <v>379</v>
      </c>
      <c r="DA8" s="832" t="s">
        <v>380</v>
      </c>
      <c r="DB8" s="832" t="s">
        <v>381</v>
      </c>
      <c r="DC8" s="832" t="s">
        <v>382</v>
      </c>
      <c r="DD8" s="832" t="s">
        <v>383</v>
      </c>
      <c r="DE8" s="832" t="s">
        <v>384</v>
      </c>
    </row>
    <row r="9" spans="1:109" ht="15" customHeight="1" thickBot="1">
      <c r="A9" s="153"/>
      <c r="B9" s="154" t="s">
        <v>4</v>
      </c>
      <c r="N9" s="154" t="s">
        <v>5</v>
      </c>
      <c r="P9" s="151"/>
      <c r="Q9" s="151"/>
      <c r="R9" s="151"/>
      <c r="S9" s="151"/>
      <c r="T9" s="151"/>
      <c r="U9" s="151"/>
      <c r="V9" s="151"/>
      <c r="W9" s="151"/>
      <c r="X9" s="151"/>
      <c r="Y9" s="151"/>
      <c r="Z9" s="151"/>
      <c r="AA9" s="899" t="s">
        <v>3</v>
      </c>
      <c r="AB9" s="876"/>
      <c r="AC9" s="876"/>
      <c r="AD9" s="876"/>
      <c r="AE9" s="151"/>
      <c r="AF9" s="151"/>
      <c r="AH9" s="830" t="s">
        <v>172</v>
      </c>
      <c r="AI9" s="828" t="s">
        <v>47</v>
      </c>
      <c r="AJ9" s="826"/>
      <c r="AK9" s="826"/>
      <c r="AL9" s="822" t="str">
        <f t="shared" si="0"/>
        <v>Acultzingo</v>
      </c>
      <c r="AM9" s="822" t="str">
        <f t="shared" si="1"/>
        <v>30006</v>
      </c>
      <c r="AN9" s="828" t="str">
        <f t="shared" si="2"/>
        <v>006</v>
      </c>
      <c r="AO9" s="826"/>
      <c r="AP9" s="826">
        <v>7</v>
      </c>
      <c r="AQ9" s="821" t="s">
        <v>385</v>
      </c>
      <c r="AR9" s="821" t="s">
        <v>386</v>
      </c>
      <c r="AS9" s="833" t="s">
        <v>387</v>
      </c>
      <c r="AT9" s="821" t="s">
        <v>388</v>
      </c>
      <c r="AU9" s="821" t="s">
        <v>389</v>
      </c>
      <c r="AV9" s="821" t="s">
        <v>390</v>
      </c>
      <c r="AW9" s="821" t="s">
        <v>391</v>
      </c>
      <c r="AX9" s="821" t="s">
        <v>392</v>
      </c>
      <c r="AY9" s="821" t="s">
        <v>393</v>
      </c>
      <c r="AZ9" s="821" t="s">
        <v>394</v>
      </c>
      <c r="BA9" s="821" t="s">
        <v>395</v>
      </c>
      <c r="BB9" s="821" t="s">
        <v>396</v>
      </c>
      <c r="BC9" s="821" t="s">
        <v>397</v>
      </c>
      <c r="BD9" s="821" t="s">
        <v>398</v>
      </c>
      <c r="BE9" s="831" t="s">
        <v>399</v>
      </c>
      <c r="BF9" s="821" t="s">
        <v>400</v>
      </c>
      <c r="BG9" s="821" t="s">
        <v>401</v>
      </c>
      <c r="BH9" s="821" t="s">
        <v>402</v>
      </c>
      <c r="BI9" s="821" t="s">
        <v>403</v>
      </c>
      <c r="BJ9" s="821" t="s">
        <v>404</v>
      </c>
      <c r="BK9" s="821" t="s">
        <v>405</v>
      </c>
      <c r="BL9" s="821" t="s">
        <v>406</v>
      </c>
      <c r="BM9" s="821" t="s">
        <v>407</v>
      </c>
      <c r="BN9" s="821" t="s">
        <v>408</v>
      </c>
      <c r="BO9" s="821" t="s">
        <v>409</v>
      </c>
      <c r="BP9" s="821" t="s">
        <v>410</v>
      </c>
      <c r="BQ9" s="821" t="s">
        <v>411</v>
      </c>
      <c r="BR9" s="821" t="s">
        <v>412</v>
      </c>
      <c r="BS9" s="821" t="s">
        <v>413</v>
      </c>
      <c r="BT9" s="821" t="s">
        <v>414</v>
      </c>
      <c r="BU9" s="821" t="s">
        <v>415</v>
      </c>
      <c r="BV9" s="821" t="s">
        <v>416</v>
      </c>
      <c r="BW9" s="826"/>
      <c r="BX9" s="826"/>
      <c r="BY9" s="826"/>
      <c r="BZ9" s="832" t="s">
        <v>417</v>
      </c>
      <c r="CA9" s="832" t="s">
        <v>418</v>
      </c>
      <c r="CB9" s="834" t="s">
        <v>419</v>
      </c>
      <c r="CC9" s="832" t="s">
        <v>420</v>
      </c>
      <c r="CD9" s="832" t="s">
        <v>421</v>
      </c>
      <c r="CE9" s="832" t="s">
        <v>422</v>
      </c>
      <c r="CF9" s="832" t="s">
        <v>423</v>
      </c>
      <c r="CG9" s="832" t="s">
        <v>424</v>
      </c>
      <c r="CH9" s="832" t="s">
        <v>425</v>
      </c>
      <c r="CI9" s="832" t="s">
        <v>426</v>
      </c>
      <c r="CJ9" s="832" t="s">
        <v>427</v>
      </c>
      <c r="CK9" s="832" t="s">
        <v>428</v>
      </c>
      <c r="CL9" s="832" t="s">
        <v>429</v>
      </c>
      <c r="CM9" s="832" t="s">
        <v>430</v>
      </c>
      <c r="CN9" s="823" t="s">
        <v>431</v>
      </c>
      <c r="CO9" s="832" t="s">
        <v>432</v>
      </c>
      <c r="CP9" s="832" t="s">
        <v>433</v>
      </c>
      <c r="CQ9" s="832" t="s">
        <v>434</v>
      </c>
      <c r="CR9" s="832" t="s">
        <v>435</v>
      </c>
      <c r="CS9" s="832" t="s">
        <v>436</v>
      </c>
      <c r="CT9" s="832" t="s">
        <v>184</v>
      </c>
      <c r="CU9" s="832" t="s">
        <v>437</v>
      </c>
      <c r="CV9" s="832" t="s">
        <v>438</v>
      </c>
      <c r="CW9" s="832" t="s">
        <v>439</v>
      </c>
      <c r="CX9" s="832" t="s">
        <v>440</v>
      </c>
      <c r="CY9" s="832" t="s">
        <v>441</v>
      </c>
      <c r="CZ9" s="832" t="s">
        <v>442</v>
      </c>
      <c r="DA9" s="832" t="s">
        <v>443</v>
      </c>
      <c r="DB9" s="832" t="s">
        <v>444</v>
      </c>
      <c r="DC9" s="832" t="s">
        <v>445</v>
      </c>
      <c r="DD9" s="832" t="s">
        <v>446</v>
      </c>
      <c r="DE9" s="832" t="s">
        <v>447</v>
      </c>
    </row>
    <row r="10" spans="1:109" ht="15" customHeight="1" thickBot="1">
      <c r="A10" s="153"/>
      <c r="B10" s="902" t="s">
        <v>1584</v>
      </c>
      <c r="C10" s="903"/>
      <c r="D10" s="903"/>
      <c r="E10" s="903"/>
      <c r="F10" s="903"/>
      <c r="G10" s="903"/>
      <c r="H10" s="903"/>
      <c r="I10" s="903"/>
      <c r="J10" s="903"/>
      <c r="K10" s="903"/>
      <c r="L10" s="904"/>
      <c r="M10" s="156"/>
      <c r="N10" s="900" t="str">
        <f>IFERROR(VLOOKUP(B10, AH4:AI35, 2, FALSE), "")</f>
        <v>230</v>
      </c>
      <c r="O10" s="873"/>
      <c r="P10" s="151"/>
      <c r="Q10" s="151"/>
      <c r="R10" s="151"/>
      <c r="S10" s="151"/>
      <c r="T10" s="151"/>
      <c r="U10" s="151"/>
      <c r="V10" s="151"/>
      <c r="W10" s="151"/>
      <c r="X10" s="151"/>
      <c r="Y10" s="151"/>
      <c r="Z10" s="151"/>
      <c r="AA10" s="151"/>
      <c r="AB10" s="151"/>
      <c r="AC10" s="151"/>
      <c r="AD10" s="151"/>
      <c r="AE10" s="151"/>
      <c r="AF10" s="151"/>
      <c r="AH10" s="830" t="s">
        <v>448</v>
      </c>
      <c r="AI10" s="828" t="s">
        <v>48</v>
      </c>
      <c r="AJ10" s="826"/>
      <c r="AK10" s="826"/>
      <c r="AL10" s="822" t="str">
        <f t="shared" si="0"/>
        <v>Camarón de Tejeda</v>
      </c>
      <c r="AM10" s="822" t="str">
        <f t="shared" si="1"/>
        <v>30007</v>
      </c>
      <c r="AN10" s="828" t="str">
        <f t="shared" si="2"/>
        <v>007</v>
      </c>
      <c r="AO10" s="826"/>
      <c r="AP10" s="826">
        <v>8</v>
      </c>
      <c r="AQ10" s="821" t="s">
        <v>449</v>
      </c>
      <c r="AR10" s="821" t="s">
        <v>450</v>
      </c>
      <c r="AS10" s="835" t="s">
        <v>451</v>
      </c>
      <c r="AT10" s="821" t="s">
        <v>452</v>
      </c>
      <c r="AU10" s="821" t="s">
        <v>453</v>
      </c>
      <c r="AV10" s="821" t="s">
        <v>454</v>
      </c>
      <c r="AW10" s="821" t="s">
        <v>455</v>
      </c>
      <c r="AX10" s="821" t="s">
        <v>456</v>
      </c>
      <c r="AY10" s="821" t="s">
        <v>457</v>
      </c>
      <c r="AZ10" s="821" t="s">
        <v>458</v>
      </c>
      <c r="BA10" s="821" t="s">
        <v>459</v>
      </c>
      <c r="BB10" s="821" t="s">
        <v>460</v>
      </c>
      <c r="BC10" s="821" t="s">
        <v>461</v>
      </c>
      <c r="BD10" s="821" t="s">
        <v>462</v>
      </c>
      <c r="BE10" s="831" t="s">
        <v>463</v>
      </c>
      <c r="BF10" s="821" t="s">
        <v>464</v>
      </c>
      <c r="BG10" s="821" t="s">
        <v>465</v>
      </c>
      <c r="BH10" s="821" t="s">
        <v>466</v>
      </c>
      <c r="BI10" s="821" t="s">
        <v>467</v>
      </c>
      <c r="BJ10" s="821" t="s">
        <v>468</v>
      </c>
      <c r="BK10" s="821" t="s">
        <v>469</v>
      </c>
      <c r="BL10" s="821" t="s">
        <v>470</v>
      </c>
      <c r="BM10" s="821" t="s">
        <v>471</v>
      </c>
      <c r="BN10" s="821" t="s">
        <v>472</v>
      </c>
      <c r="BO10" s="821" t="s">
        <v>473</v>
      </c>
      <c r="BP10" s="821" t="s">
        <v>474</v>
      </c>
      <c r="BQ10" s="821" t="s">
        <v>475</v>
      </c>
      <c r="BR10" s="821" t="s">
        <v>476</v>
      </c>
      <c r="BS10" s="821" t="s">
        <v>477</v>
      </c>
      <c r="BT10" s="821" t="s">
        <v>478</v>
      </c>
      <c r="BU10" s="821" t="s">
        <v>479</v>
      </c>
      <c r="BV10" s="821" t="s">
        <v>480</v>
      </c>
      <c r="BW10" s="826"/>
      <c r="BX10" s="826"/>
      <c r="BY10" s="826"/>
      <c r="BZ10" s="832" t="s">
        <v>481</v>
      </c>
      <c r="CA10" s="832" t="s">
        <v>482</v>
      </c>
      <c r="CB10" s="832" t="s">
        <v>483</v>
      </c>
      <c r="CC10" s="832" t="s">
        <v>484</v>
      </c>
      <c r="CD10" s="832" t="s">
        <v>485</v>
      </c>
      <c r="CE10" s="832" t="s">
        <v>486</v>
      </c>
      <c r="CF10" s="832" t="s">
        <v>487</v>
      </c>
      <c r="CG10" s="832" t="s">
        <v>488</v>
      </c>
      <c r="CH10" s="832" t="s">
        <v>489</v>
      </c>
      <c r="CI10" s="832" t="s">
        <v>490</v>
      </c>
      <c r="CJ10" s="832" t="s">
        <v>491</v>
      </c>
      <c r="CK10" s="832" t="s">
        <v>492</v>
      </c>
      <c r="CL10" s="832" t="s">
        <v>493</v>
      </c>
      <c r="CM10" s="832" t="s">
        <v>494</v>
      </c>
      <c r="CN10" s="823" t="s">
        <v>495</v>
      </c>
      <c r="CO10" s="832" t="s">
        <v>496</v>
      </c>
      <c r="CP10" s="832" t="s">
        <v>497</v>
      </c>
      <c r="CQ10" s="832" t="s">
        <v>498</v>
      </c>
      <c r="CR10" s="832" t="s">
        <v>499</v>
      </c>
      <c r="CS10" s="832" t="s">
        <v>500</v>
      </c>
      <c r="CT10" s="832" t="s">
        <v>501</v>
      </c>
      <c r="CU10" s="832" t="s">
        <v>502</v>
      </c>
      <c r="CV10" s="832" t="s">
        <v>503</v>
      </c>
      <c r="CW10" s="832" t="s">
        <v>504</v>
      </c>
      <c r="CX10" s="832" t="s">
        <v>505</v>
      </c>
      <c r="CY10" s="832" t="s">
        <v>506</v>
      </c>
      <c r="CZ10" s="832" t="s">
        <v>507</v>
      </c>
      <c r="DA10" s="832" t="s">
        <v>508</v>
      </c>
      <c r="DB10" s="832" t="s">
        <v>509</v>
      </c>
      <c r="DC10" s="832" t="s">
        <v>510</v>
      </c>
      <c r="DD10" s="832" t="s">
        <v>511</v>
      </c>
      <c r="DE10" s="832" t="s">
        <v>512</v>
      </c>
    </row>
    <row r="11" spans="1:109" ht="15" customHeight="1" thickBot="1">
      <c r="A11" s="153"/>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H11" s="830" t="s">
        <v>513</v>
      </c>
      <c r="AI11" s="828" t="s">
        <v>49</v>
      </c>
      <c r="AJ11" s="826"/>
      <c r="AK11" s="826"/>
      <c r="AL11" s="822" t="str">
        <f t="shared" si="0"/>
        <v>Alpatláhuac</v>
      </c>
      <c r="AM11" s="822" t="str">
        <f t="shared" si="1"/>
        <v>30008</v>
      </c>
      <c r="AN11" s="828" t="str">
        <f t="shared" si="2"/>
        <v>008</v>
      </c>
      <c r="AO11" s="826"/>
      <c r="AP11" s="826">
        <v>9</v>
      </c>
      <c r="AQ11" s="821" t="s">
        <v>514</v>
      </c>
      <c r="AR11" s="833" t="s">
        <v>515</v>
      </c>
      <c r="AS11" s="821"/>
      <c r="AT11" s="821" t="s">
        <v>516</v>
      </c>
      <c r="AU11" s="821" t="s">
        <v>517</v>
      </c>
      <c r="AV11" s="821" t="s">
        <v>518</v>
      </c>
      <c r="AW11" s="821" t="s">
        <v>519</v>
      </c>
      <c r="AX11" s="821" t="s">
        <v>520</v>
      </c>
      <c r="AY11" s="821" t="s">
        <v>521</v>
      </c>
      <c r="AZ11" s="821" t="s">
        <v>522</v>
      </c>
      <c r="BA11" s="821" t="s">
        <v>523</v>
      </c>
      <c r="BB11" s="821" t="s">
        <v>524</v>
      </c>
      <c r="BC11" s="821" t="s">
        <v>525</v>
      </c>
      <c r="BD11" s="821" t="s">
        <v>526</v>
      </c>
      <c r="BE11" s="831" t="s">
        <v>527</v>
      </c>
      <c r="BF11" s="821" t="s">
        <v>528</v>
      </c>
      <c r="BG11" s="821" t="s">
        <v>529</v>
      </c>
      <c r="BH11" s="821" t="s">
        <v>530</v>
      </c>
      <c r="BI11" s="821" t="s">
        <v>531</v>
      </c>
      <c r="BJ11" s="821" t="s">
        <v>532</v>
      </c>
      <c r="BK11" s="821" t="s">
        <v>533</v>
      </c>
      <c r="BL11" s="821" t="s">
        <v>534</v>
      </c>
      <c r="BM11" s="821" t="s">
        <v>535</v>
      </c>
      <c r="BN11" s="821" t="s">
        <v>536</v>
      </c>
      <c r="BO11" s="821" t="s">
        <v>537</v>
      </c>
      <c r="BP11" s="821" t="s">
        <v>538</v>
      </c>
      <c r="BQ11" s="821" t="s">
        <v>539</v>
      </c>
      <c r="BR11" s="821" t="s">
        <v>540</v>
      </c>
      <c r="BS11" s="821" t="s">
        <v>541</v>
      </c>
      <c r="BT11" s="821" t="s">
        <v>542</v>
      </c>
      <c r="BU11" s="821" t="s">
        <v>543</v>
      </c>
      <c r="BV11" s="821" t="s">
        <v>544</v>
      </c>
      <c r="BW11" s="826"/>
      <c r="BX11" s="826"/>
      <c r="BY11" s="826"/>
      <c r="BZ11" s="832" t="s">
        <v>545</v>
      </c>
      <c r="CA11" s="834" t="s">
        <v>419</v>
      </c>
      <c r="CB11" s="832"/>
      <c r="CC11" s="832" t="s">
        <v>546</v>
      </c>
      <c r="CD11" s="832" t="s">
        <v>547</v>
      </c>
      <c r="CE11" s="832" t="s">
        <v>548</v>
      </c>
      <c r="CF11" t="s">
        <v>549</v>
      </c>
      <c r="CG11" s="832" t="s">
        <v>550</v>
      </c>
      <c r="CH11" s="832" t="s">
        <v>551</v>
      </c>
      <c r="CI11" s="832" t="s">
        <v>552</v>
      </c>
      <c r="CJ11" s="832" t="s">
        <v>553</v>
      </c>
      <c r="CK11" s="832" t="s">
        <v>554</v>
      </c>
      <c r="CL11" s="832" t="s">
        <v>555</v>
      </c>
      <c r="CM11" s="832" t="s">
        <v>556</v>
      </c>
      <c r="CN11" s="823" t="s">
        <v>557</v>
      </c>
      <c r="CO11" s="832" t="s">
        <v>558</v>
      </c>
      <c r="CP11" s="832" t="s">
        <v>507</v>
      </c>
      <c r="CQ11" s="832" t="s">
        <v>559</v>
      </c>
      <c r="CR11" s="832" t="s">
        <v>443</v>
      </c>
      <c r="CS11" s="832" t="s">
        <v>560</v>
      </c>
      <c r="CT11" s="832" t="s">
        <v>561</v>
      </c>
      <c r="CU11" s="832" t="s">
        <v>562</v>
      </c>
      <c r="CV11" s="832" t="s">
        <v>563</v>
      </c>
      <c r="CW11" s="832" t="s">
        <v>564</v>
      </c>
      <c r="CX11" s="832" t="s">
        <v>565</v>
      </c>
      <c r="CY11" s="832" t="s">
        <v>566</v>
      </c>
      <c r="CZ11" s="832" t="s">
        <v>567</v>
      </c>
      <c r="DA11" s="832" t="s">
        <v>568</v>
      </c>
      <c r="DB11" s="832" t="s">
        <v>569</v>
      </c>
      <c r="DC11" s="832" t="s">
        <v>570</v>
      </c>
      <c r="DD11" s="832" t="s">
        <v>571</v>
      </c>
      <c r="DE11" s="832" t="s">
        <v>360</v>
      </c>
    </row>
    <row r="12" spans="1:109" ht="15" customHeight="1">
      <c r="A12" s="151"/>
      <c r="B12" s="157"/>
      <c r="C12" s="158" t="s">
        <v>572</v>
      </c>
      <c r="D12" s="159"/>
      <c r="E12" s="159"/>
      <c r="F12" s="159"/>
      <c r="G12" s="159"/>
      <c r="H12" s="159"/>
      <c r="I12" s="159"/>
      <c r="J12" s="159"/>
      <c r="K12" s="159"/>
      <c r="L12" s="159"/>
      <c r="M12" s="160"/>
      <c r="N12" s="161"/>
      <c r="O12" s="162"/>
      <c r="P12" s="161"/>
      <c r="Q12" s="161"/>
      <c r="R12" s="161"/>
      <c r="S12" s="161"/>
      <c r="T12" s="161"/>
      <c r="U12" s="161"/>
      <c r="V12" s="161"/>
      <c r="W12" s="161"/>
      <c r="X12" s="161"/>
      <c r="Y12" s="161"/>
      <c r="Z12" s="161"/>
      <c r="AA12" s="161"/>
      <c r="AB12" s="161"/>
      <c r="AC12" s="161"/>
      <c r="AD12" s="163"/>
      <c r="AF12" s="164"/>
      <c r="AH12" s="830" t="s">
        <v>573</v>
      </c>
      <c r="AI12" s="828" t="s">
        <v>50</v>
      </c>
      <c r="AJ12" s="826"/>
      <c r="AK12" s="826"/>
      <c r="AL12" s="822" t="str">
        <f t="shared" si="0"/>
        <v>Alto Lucero de Gutiérrez Barrios</v>
      </c>
      <c r="AM12" s="822" t="str">
        <f t="shared" si="1"/>
        <v>30009</v>
      </c>
      <c r="AN12" s="828" t="str">
        <f t="shared" si="2"/>
        <v>009</v>
      </c>
      <c r="AO12" s="826"/>
      <c r="AP12" s="826">
        <v>10</v>
      </c>
      <c r="AQ12" s="821" t="s">
        <v>574</v>
      </c>
      <c r="AR12" s="835" t="s">
        <v>575</v>
      </c>
      <c r="AS12" s="821"/>
      <c r="AT12" s="821" t="s">
        <v>576</v>
      </c>
      <c r="AU12" s="821" t="s">
        <v>577</v>
      </c>
      <c r="AV12" s="821" t="s">
        <v>578</v>
      </c>
      <c r="AW12" s="821" t="s">
        <v>579</v>
      </c>
      <c r="AX12" s="821" t="s">
        <v>580</v>
      </c>
      <c r="AY12" s="821" t="s">
        <v>581</v>
      </c>
      <c r="AZ12" s="821" t="s">
        <v>582</v>
      </c>
      <c r="BA12" s="821" t="s">
        <v>583</v>
      </c>
      <c r="BB12" s="821" t="s">
        <v>584</v>
      </c>
      <c r="BC12" s="821" t="s">
        <v>585</v>
      </c>
      <c r="BD12" s="821" t="s">
        <v>586</v>
      </c>
      <c r="BE12" s="831" t="s">
        <v>587</v>
      </c>
      <c r="BF12" s="821" t="s">
        <v>588</v>
      </c>
      <c r="BG12" s="821" t="s">
        <v>589</v>
      </c>
      <c r="BH12" s="821" t="s">
        <v>590</v>
      </c>
      <c r="BI12" s="821" t="s">
        <v>591</v>
      </c>
      <c r="BJ12" s="821" t="s">
        <v>592</v>
      </c>
      <c r="BK12" s="821" t="s">
        <v>593</v>
      </c>
      <c r="BL12" s="821" t="s">
        <v>594</v>
      </c>
      <c r="BM12" s="821" t="s">
        <v>595</v>
      </c>
      <c r="BN12" s="821" t="s">
        <v>596</v>
      </c>
      <c r="BO12" s="821" t="s">
        <v>597</v>
      </c>
      <c r="BP12" s="821" t="s">
        <v>598</v>
      </c>
      <c r="BQ12" s="821" t="s">
        <v>599</v>
      </c>
      <c r="BR12" s="821" t="s">
        <v>600</v>
      </c>
      <c r="BS12" s="821" t="s">
        <v>601</v>
      </c>
      <c r="BT12" s="821" t="s">
        <v>602</v>
      </c>
      <c r="BU12" s="821" t="s">
        <v>603</v>
      </c>
      <c r="BV12" s="821" t="s">
        <v>604</v>
      </c>
      <c r="BW12" s="826"/>
      <c r="BX12" s="826"/>
      <c r="BY12" s="826"/>
      <c r="BZ12" s="832" t="s">
        <v>605</v>
      </c>
      <c r="CA12" s="832" t="s">
        <v>483</v>
      </c>
      <c r="CB12" s="832"/>
      <c r="CC12" s="832" t="s">
        <v>606</v>
      </c>
      <c r="CD12" s="832" t="s">
        <v>607</v>
      </c>
      <c r="CE12" s="832" t="s">
        <v>608</v>
      </c>
      <c r="CF12" s="832" t="s">
        <v>609</v>
      </c>
      <c r="CG12" s="832" t="s">
        <v>610</v>
      </c>
      <c r="CH12" s="832" t="s">
        <v>244</v>
      </c>
      <c r="CI12" s="832" t="s">
        <v>611</v>
      </c>
      <c r="CJ12" s="832" t="s">
        <v>612</v>
      </c>
      <c r="CK12" s="832" t="s">
        <v>613</v>
      </c>
      <c r="CL12" s="832" t="s">
        <v>614</v>
      </c>
      <c r="CM12" s="832" t="s">
        <v>614</v>
      </c>
      <c r="CN12" s="823" t="s">
        <v>615</v>
      </c>
      <c r="CO12" s="832" t="s">
        <v>616</v>
      </c>
      <c r="CP12" s="832" t="s">
        <v>617</v>
      </c>
      <c r="CQ12" s="832" t="s">
        <v>618</v>
      </c>
      <c r="CR12" s="832" t="s">
        <v>619</v>
      </c>
      <c r="CS12" s="832" t="s">
        <v>620</v>
      </c>
      <c r="CT12" s="832" t="s">
        <v>621</v>
      </c>
      <c r="CU12" s="832" t="s">
        <v>622</v>
      </c>
      <c r="CV12" s="832" t="s">
        <v>623</v>
      </c>
      <c r="CW12" s="832" t="s">
        <v>624</v>
      </c>
      <c r="CX12" s="832" t="s">
        <v>625</v>
      </c>
      <c r="CY12" s="832" t="s">
        <v>626</v>
      </c>
      <c r="CZ12" s="832" t="s">
        <v>627</v>
      </c>
      <c r="DA12" s="832" t="s">
        <v>628</v>
      </c>
      <c r="DB12" s="832" t="s">
        <v>629</v>
      </c>
      <c r="DC12" s="832" t="s">
        <v>630</v>
      </c>
      <c r="DD12" s="832" t="s">
        <v>631</v>
      </c>
      <c r="DE12" s="832" t="s">
        <v>632</v>
      </c>
    </row>
    <row r="13" spans="1:109" ht="84" customHeight="1" thickBot="1">
      <c r="A13" s="165"/>
      <c r="B13" s="166"/>
      <c r="C13" s="892" t="s">
        <v>633</v>
      </c>
      <c r="D13" s="893"/>
      <c r="E13" s="893"/>
      <c r="F13" s="893"/>
      <c r="G13" s="893"/>
      <c r="H13" s="893"/>
      <c r="I13" s="893"/>
      <c r="J13" s="893"/>
      <c r="K13" s="893"/>
      <c r="L13" s="893"/>
      <c r="M13" s="893"/>
      <c r="N13" s="893"/>
      <c r="O13" s="893"/>
      <c r="P13" s="893"/>
      <c r="Q13" s="893"/>
      <c r="R13" s="893"/>
      <c r="S13" s="893"/>
      <c r="T13" s="893"/>
      <c r="U13" s="893"/>
      <c r="V13" s="893"/>
      <c r="W13" s="893"/>
      <c r="X13" s="893"/>
      <c r="Y13" s="893"/>
      <c r="Z13" s="893"/>
      <c r="AA13" s="893"/>
      <c r="AB13" s="893"/>
      <c r="AC13" s="893"/>
      <c r="AD13" s="167"/>
      <c r="AF13" s="165"/>
      <c r="AH13" s="830" t="s">
        <v>364</v>
      </c>
      <c r="AI13" s="828" t="s">
        <v>51</v>
      </c>
      <c r="AJ13" s="826"/>
      <c r="AK13" s="826"/>
      <c r="AL13" s="822" t="str">
        <f t="shared" si="0"/>
        <v>Altotonga</v>
      </c>
      <c r="AM13" s="822" t="str">
        <f t="shared" si="1"/>
        <v>30010</v>
      </c>
      <c r="AN13" s="828" t="str">
        <f t="shared" si="2"/>
        <v>010</v>
      </c>
      <c r="AO13" s="826"/>
      <c r="AP13" s="826">
        <v>11</v>
      </c>
      <c r="AQ13" s="821" t="s">
        <v>634</v>
      </c>
      <c r="AR13" s="821"/>
      <c r="AS13" s="821"/>
      <c r="AT13" s="821" t="s">
        <v>635</v>
      </c>
      <c r="AU13" s="821" t="s">
        <v>636</v>
      </c>
      <c r="AV13" s="821" t="s">
        <v>637</v>
      </c>
      <c r="AW13" s="821" t="s">
        <v>638</v>
      </c>
      <c r="AX13" s="821" t="s">
        <v>639</v>
      </c>
      <c r="AY13" s="821" t="s">
        <v>640</v>
      </c>
      <c r="AZ13" s="821" t="s">
        <v>641</v>
      </c>
      <c r="BA13" s="821" t="s">
        <v>642</v>
      </c>
      <c r="BB13" s="821" t="s">
        <v>643</v>
      </c>
      <c r="BC13" s="821" t="s">
        <v>644</v>
      </c>
      <c r="BD13" s="821" t="s">
        <v>645</v>
      </c>
      <c r="BE13" s="831" t="s">
        <v>646</v>
      </c>
      <c r="BF13" s="821" t="s">
        <v>647</v>
      </c>
      <c r="BG13" s="821" t="s">
        <v>648</v>
      </c>
      <c r="BH13" s="821" t="s">
        <v>649</v>
      </c>
      <c r="BI13" s="821" t="s">
        <v>650</v>
      </c>
      <c r="BJ13" s="821" t="s">
        <v>651</v>
      </c>
      <c r="BK13" s="821" t="s">
        <v>652</v>
      </c>
      <c r="BL13" s="821" t="s">
        <v>653</v>
      </c>
      <c r="BM13" s="821" t="s">
        <v>654</v>
      </c>
      <c r="BN13" s="821" t="s">
        <v>655</v>
      </c>
      <c r="BO13" s="821" t="s">
        <v>656</v>
      </c>
      <c r="BP13" s="821" t="s">
        <v>657</v>
      </c>
      <c r="BQ13" s="821" t="s">
        <v>658</v>
      </c>
      <c r="BR13" s="821" t="s">
        <v>659</v>
      </c>
      <c r="BS13" s="821" t="s">
        <v>660</v>
      </c>
      <c r="BT13" s="821" t="s">
        <v>661</v>
      </c>
      <c r="BU13" s="821" t="s">
        <v>662</v>
      </c>
      <c r="BV13" s="821" t="s">
        <v>663</v>
      </c>
      <c r="BW13" s="826"/>
      <c r="BX13" s="826"/>
      <c r="BY13" s="826"/>
      <c r="BZ13" s="832" t="s">
        <v>664</v>
      </c>
      <c r="CA13" s="832"/>
      <c r="CB13" s="832"/>
      <c r="CC13" s="832" t="s">
        <v>665</v>
      </c>
      <c r="CD13" s="832" t="s">
        <v>666</v>
      </c>
      <c r="CE13" s="832" t="s">
        <v>667</v>
      </c>
      <c r="CF13" s="832" t="s">
        <v>668</v>
      </c>
      <c r="CG13" s="832" t="s">
        <v>669</v>
      </c>
      <c r="CH13" s="832" t="s">
        <v>670</v>
      </c>
      <c r="CI13" s="832" t="s">
        <v>671</v>
      </c>
      <c r="CJ13" s="832" t="s">
        <v>672</v>
      </c>
      <c r="CK13" s="832" t="s">
        <v>673</v>
      </c>
      <c r="CL13" s="832" t="s">
        <v>674</v>
      </c>
      <c r="CM13" s="832" t="s">
        <v>675</v>
      </c>
      <c r="CN13" s="823" t="s">
        <v>676</v>
      </c>
      <c r="CO13" s="832" t="s">
        <v>296</v>
      </c>
      <c r="CP13" s="832" t="s">
        <v>677</v>
      </c>
      <c r="CQ13" s="832" t="s">
        <v>678</v>
      </c>
      <c r="CR13" s="832" t="s">
        <v>679</v>
      </c>
      <c r="CS13" s="832" t="s">
        <v>680</v>
      </c>
      <c r="CT13" s="832" t="s">
        <v>681</v>
      </c>
      <c r="CU13" s="832" t="s">
        <v>682</v>
      </c>
      <c r="CV13" s="832" t="s">
        <v>683</v>
      </c>
      <c r="CW13" s="832" t="s">
        <v>684</v>
      </c>
      <c r="CX13" s="832" t="s">
        <v>685</v>
      </c>
      <c r="CY13" s="832" t="s">
        <v>686</v>
      </c>
      <c r="CZ13" s="832" t="s">
        <v>687</v>
      </c>
      <c r="DA13" s="832" t="s">
        <v>688</v>
      </c>
      <c r="DB13" s="832" t="s">
        <v>689</v>
      </c>
      <c r="DC13" s="832" t="s">
        <v>690</v>
      </c>
      <c r="DD13" s="832" t="s">
        <v>691</v>
      </c>
      <c r="DE13" s="832" t="s">
        <v>692</v>
      </c>
    </row>
    <row r="14" spans="1:109" ht="15" customHeight="1" thickBot="1">
      <c r="A14" s="164"/>
      <c r="B14" s="164"/>
      <c r="C14" s="164"/>
      <c r="D14" s="164"/>
      <c r="E14" s="164"/>
      <c r="F14" s="164"/>
      <c r="G14" s="164"/>
      <c r="H14" s="164"/>
      <c r="I14" s="164"/>
      <c r="J14" s="164"/>
      <c r="K14" s="164"/>
      <c r="L14" s="164"/>
      <c r="M14" s="164"/>
      <c r="N14" s="164"/>
      <c r="O14" s="164"/>
      <c r="P14" s="164"/>
      <c r="Q14" s="164"/>
      <c r="R14" s="164"/>
      <c r="S14" s="164"/>
      <c r="T14" s="164"/>
      <c r="U14" s="164"/>
      <c r="V14" s="164"/>
      <c r="W14" s="164"/>
      <c r="X14" s="164"/>
      <c r="Y14" s="164"/>
      <c r="Z14" s="164"/>
      <c r="AA14" s="164"/>
      <c r="AB14" s="164"/>
      <c r="AC14" s="164"/>
      <c r="AD14" s="164"/>
      <c r="AF14" s="164"/>
      <c r="AH14" s="830" t="s">
        <v>693</v>
      </c>
      <c r="AI14" s="828" t="s">
        <v>52</v>
      </c>
      <c r="AJ14" s="826"/>
      <c r="AK14" s="826"/>
      <c r="AL14" s="822" t="str">
        <f t="shared" si="0"/>
        <v>Alvarado</v>
      </c>
      <c r="AM14" s="822" t="str">
        <f t="shared" si="1"/>
        <v>30011</v>
      </c>
      <c r="AN14" s="828" t="str">
        <f t="shared" si="2"/>
        <v>011</v>
      </c>
      <c r="AO14" s="826"/>
      <c r="AP14" s="826">
        <v>12</v>
      </c>
      <c r="AQ14" s="821" t="s">
        <v>694</v>
      </c>
      <c r="AR14" s="821"/>
      <c r="AS14" s="821"/>
      <c r="AT14" s="821" t="s">
        <v>695</v>
      </c>
      <c r="AU14" s="821" t="s">
        <v>696</v>
      </c>
      <c r="AV14" s="833" t="s">
        <v>697</v>
      </c>
      <c r="AW14" s="821" t="s">
        <v>698</v>
      </c>
      <c r="AX14" s="821" t="s">
        <v>699</v>
      </c>
      <c r="AY14" s="821" t="s">
        <v>700</v>
      </c>
      <c r="AZ14" s="821" t="s">
        <v>701</v>
      </c>
      <c r="BA14" s="821" t="s">
        <v>702</v>
      </c>
      <c r="BB14" s="821" t="s">
        <v>703</v>
      </c>
      <c r="BC14" s="821" t="s">
        <v>704</v>
      </c>
      <c r="BD14" s="821" t="s">
        <v>705</v>
      </c>
      <c r="BE14" s="831" t="s">
        <v>706</v>
      </c>
      <c r="BF14" s="821" t="s">
        <v>707</v>
      </c>
      <c r="BG14" s="821" t="s">
        <v>708</v>
      </c>
      <c r="BH14" s="821" t="s">
        <v>709</v>
      </c>
      <c r="BI14" s="821" t="s">
        <v>710</v>
      </c>
      <c r="BJ14" s="821" t="s">
        <v>711</v>
      </c>
      <c r="BK14" s="821" t="s">
        <v>712</v>
      </c>
      <c r="BL14" s="821" t="s">
        <v>713</v>
      </c>
      <c r="BM14" s="821" t="s">
        <v>714</v>
      </c>
      <c r="BN14" s="821" t="s">
        <v>715</v>
      </c>
      <c r="BO14" s="821" t="s">
        <v>716</v>
      </c>
      <c r="BP14" s="821" t="s">
        <v>717</v>
      </c>
      <c r="BQ14" s="821" t="s">
        <v>718</v>
      </c>
      <c r="BR14" s="821" t="s">
        <v>719</v>
      </c>
      <c r="BS14" s="821" t="s">
        <v>720</v>
      </c>
      <c r="BT14" s="821" t="s">
        <v>721</v>
      </c>
      <c r="BU14" s="821" t="s">
        <v>722</v>
      </c>
      <c r="BV14" s="821" t="s">
        <v>723</v>
      </c>
      <c r="BW14" s="826"/>
      <c r="BX14" s="826"/>
      <c r="BY14" s="826"/>
      <c r="BZ14" s="832" t="s">
        <v>724</v>
      </c>
      <c r="CA14" s="832"/>
      <c r="CB14" s="832"/>
      <c r="CC14" s="832" t="s">
        <v>725</v>
      </c>
      <c r="CD14" s="832" t="s">
        <v>726</v>
      </c>
      <c r="CE14" s="834" t="s">
        <v>419</v>
      </c>
      <c r="CF14" s="832" t="s">
        <v>727</v>
      </c>
      <c r="CG14" s="832" t="s">
        <v>508</v>
      </c>
      <c r="CH14" s="832" t="s">
        <v>728</v>
      </c>
      <c r="CI14" s="832" t="s">
        <v>729</v>
      </c>
      <c r="CJ14" s="832" t="s">
        <v>730</v>
      </c>
      <c r="CK14" s="832" t="s">
        <v>731</v>
      </c>
      <c r="CL14" s="832" t="s">
        <v>732</v>
      </c>
      <c r="CM14" s="832" t="s">
        <v>733</v>
      </c>
      <c r="CN14" s="823" t="s">
        <v>734</v>
      </c>
      <c r="CO14" s="832" t="s">
        <v>735</v>
      </c>
      <c r="CP14" s="832" t="s">
        <v>736</v>
      </c>
      <c r="CQ14" s="832" t="s">
        <v>737</v>
      </c>
      <c r="CR14" s="832" t="s">
        <v>738</v>
      </c>
      <c r="CS14" s="832" t="s">
        <v>739</v>
      </c>
      <c r="CT14" s="832" t="s">
        <v>740</v>
      </c>
      <c r="CU14" s="832" t="s">
        <v>741</v>
      </c>
      <c r="CV14" s="832" t="s">
        <v>742</v>
      </c>
      <c r="CW14" s="832" t="s">
        <v>743</v>
      </c>
      <c r="CX14" s="832" t="s">
        <v>744</v>
      </c>
      <c r="CY14" s="832" t="s">
        <v>745</v>
      </c>
      <c r="CZ14" s="832" t="s">
        <v>746</v>
      </c>
      <c r="DA14" s="832" t="s">
        <v>747</v>
      </c>
      <c r="DB14" s="832" t="s">
        <v>748</v>
      </c>
      <c r="DC14" s="832" t="s">
        <v>749</v>
      </c>
      <c r="DD14" s="832" t="s">
        <v>750</v>
      </c>
      <c r="DE14" s="832" t="s">
        <v>751</v>
      </c>
    </row>
    <row r="15" spans="1:109" ht="15" customHeight="1">
      <c r="A15" s="151"/>
      <c r="B15" s="168"/>
      <c r="C15" s="158" t="s">
        <v>752</v>
      </c>
      <c r="D15" s="159"/>
      <c r="E15" s="159"/>
      <c r="F15" s="159"/>
      <c r="G15" s="159"/>
      <c r="H15" s="159"/>
      <c r="I15" s="159"/>
      <c r="J15" s="159"/>
      <c r="K15" s="159"/>
      <c r="L15" s="159"/>
      <c r="M15" s="160"/>
      <c r="N15" s="161"/>
      <c r="O15" s="162"/>
      <c r="P15" s="161"/>
      <c r="Q15" s="161"/>
      <c r="R15" s="161"/>
      <c r="S15" s="161"/>
      <c r="T15" s="161"/>
      <c r="U15" s="161"/>
      <c r="V15" s="161"/>
      <c r="W15" s="161"/>
      <c r="X15" s="161"/>
      <c r="Y15" s="161"/>
      <c r="Z15" s="161"/>
      <c r="AA15" s="161"/>
      <c r="AB15" s="161"/>
      <c r="AC15" s="161"/>
      <c r="AD15" s="163"/>
      <c r="AF15" s="164"/>
      <c r="AH15" s="830" t="s">
        <v>753</v>
      </c>
      <c r="AI15" s="828" t="s">
        <v>53</v>
      </c>
      <c r="AJ15" s="826"/>
      <c r="AK15" s="826"/>
      <c r="AL15" s="822" t="str">
        <f t="shared" si="0"/>
        <v>Amatitlán</v>
      </c>
      <c r="AM15" s="822" t="str">
        <f t="shared" si="1"/>
        <v>30012</v>
      </c>
      <c r="AN15" s="828" t="str">
        <f t="shared" si="2"/>
        <v>012</v>
      </c>
      <c r="AO15" s="826"/>
      <c r="AP15" s="826">
        <v>13</v>
      </c>
      <c r="AQ15" s="836" t="s">
        <v>754</v>
      </c>
      <c r="AR15" s="821"/>
      <c r="AS15" s="821"/>
      <c r="AT15" s="821" t="s">
        <v>755</v>
      </c>
      <c r="AU15" s="821" t="s">
        <v>756</v>
      </c>
      <c r="AV15" s="835" t="s">
        <v>757</v>
      </c>
      <c r="AW15" s="821" t="s">
        <v>758</v>
      </c>
      <c r="AX15" s="821" t="s">
        <v>759</v>
      </c>
      <c r="AY15" s="821" t="s">
        <v>760</v>
      </c>
      <c r="AZ15" s="821" t="s">
        <v>761</v>
      </c>
      <c r="BA15" s="821" t="s">
        <v>762</v>
      </c>
      <c r="BB15" s="821" t="s">
        <v>763</v>
      </c>
      <c r="BC15" s="821" t="s">
        <v>764</v>
      </c>
      <c r="BD15" s="821" t="s">
        <v>765</v>
      </c>
      <c r="BE15" s="831" t="s">
        <v>766</v>
      </c>
      <c r="BF15" s="821" t="s">
        <v>767</v>
      </c>
      <c r="BG15" s="821" t="s">
        <v>768</v>
      </c>
      <c r="BH15" s="821" t="s">
        <v>769</v>
      </c>
      <c r="BI15" s="821" t="s">
        <v>770</v>
      </c>
      <c r="BJ15" s="821" t="s">
        <v>771</v>
      </c>
      <c r="BK15" s="821" t="s">
        <v>772</v>
      </c>
      <c r="BL15" s="821" t="s">
        <v>773</v>
      </c>
      <c r="BM15" s="837">
        <v>23098</v>
      </c>
      <c r="BN15" s="821" t="s">
        <v>774</v>
      </c>
      <c r="BO15" s="821" t="s">
        <v>775</v>
      </c>
      <c r="BP15" s="821" t="s">
        <v>776</v>
      </c>
      <c r="BQ15" s="821" t="s">
        <v>777</v>
      </c>
      <c r="BR15" s="821" t="s">
        <v>778</v>
      </c>
      <c r="BS15" s="821" t="s">
        <v>779</v>
      </c>
      <c r="BT15" s="821" t="s">
        <v>780</v>
      </c>
      <c r="BU15" s="821" t="s">
        <v>781</v>
      </c>
      <c r="BV15" s="821" t="s">
        <v>782</v>
      </c>
      <c r="BW15" s="826"/>
      <c r="BY15" s="826"/>
      <c r="BZ15" s="834" t="s">
        <v>419</v>
      </c>
      <c r="CA15" s="832"/>
      <c r="CB15" s="832"/>
      <c r="CC15" s="832" t="s">
        <v>783</v>
      </c>
      <c r="CD15" s="832" t="s">
        <v>753</v>
      </c>
      <c r="CE15" s="832" t="s">
        <v>483</v>
      </c>
      <c r="CF15" s="832" t="s">
        <v>784</v>
      </c>
      <c r="CG15" s="832" t="s">
        <v>785</v>
      </c>
      <c r="CH15" s="832" t="s">
        <v>786</v>
      </c>
      <c r="CI15" s="832" t="s">
        <v>787</v>
      </c>
      <c r="CJ15" s="832" t="s">
        <v>788</v>
      </c>
      <c r="CK15" s="832" t="s">
        <v>789</v>
      </c>
      <c r="CL15" s="832" t="s">
        <v>790</v>
      </c>
      <c r="CM15" s="832" t="s">
        <v>791</v>
      </c>
      <c r="CN15" s="823" t="s">
        <v>792</v>
      </c>
      <c r="CO15" s="832" t="s">
        <v>793</v>
      </c>
      <c r="CP15" s="832" t="s">
        <v>794</v>
      </c>
      <c r="CQ15" s="832" t="s">
        <v>795</v>
      </c>
      <c r="CR15" s="832" t="s">
        <v>796</v>
      </c>
      <c r="CS15" s="832" t="s">
        <v>797</v>
      </c>
      <c r="CT15" s="832" t="s">
        <v>798</v>
      </c>
      <c r="CU15" s="832" t="s">
        <v>799</v>
      </c>
      <c r="CV15" s="832" t="s">
        <v>419</v>
      </c>
      <c r="CW15" s="832" t="s">
        <v>800</v>
      </c>
      <c r="CX15" s="832" t="s">
        <v>801</v>
      </c>
      <c r="CY15" s="832" t="s">
        <v>802</v>
      </c>
      <c r="CZ15" s="832" t="s">
        <v>803</v>
      </c>
      <c r="DA15" s="832" t="s">
        <v>804</v>
      </c>
      <c r="DB15" s="832" t="s">
        <v>805</v>
      </c>
      <c r="DC15" s="832" t="s">
        <v>806</v>
      </c>
      <c r="DD15" s="832" t="s">
        <v>807</v>
      </c>
      <c r="DE15" s="832" t="s">
        <v>808</v>
      </c>
    </row>
    <row r="16" spans="1:109" ht="72" customHeight="1">
      <c r="A16" s="164"/>
      <c r="B16" s="169"/>
      <c r="C16" s="894" t="s">
        <v>809</v>
      </c>
      <c r="D16" s="880"/>
      <c r="E16" s="880"/>
      <c r="F16" s="880"/>
      <c r="G16" s="880"/>
      <c r="H16" s="880"/>
      <c r="I16" s="880"/>
      <c r="J16" s="880"/>
      <c r="K16" s="880"/>
      <c r="L16" s="880"/>
      <c r="M16" s="880"/>
      <c r="N16" s="880"/>
      <c r="O16" s="880"/>
      <c r="P16" s="880"/>
      <c r="Q16" s="880"/>
      <c r="R16" s="880"/>
      <c r="S16" s="880"/>
      <c r="T16" s="880"/>
      <c r="U16" s="880"/>
      <c r="V16" s="880"/>
      <c r="W16" s="880"/>
      <c r="X16" s="880"/>
      <c r="Y16" s="880"/>
      <c r="Z16" s="880"/>
      <c r="AA16" s="880"/>
      <c r="AB16" s="880"/>
      <c r="AC16" s="880"/>
      <c r="AD16" s="170"/>
      <c r="AF16" s="164"/>
      <c r="AH16" s="830" t="s">
        <v>671</v>
      </c>
      <c r="AI16" s="828" t="s">
        <v>54</v>
      </c>
      <c r="AJ16" s="826"/>
      <c r="AK16" s="826"/>
      <c r="AL16" s="822" t="str">
        <f t="shared" si="0"/>
        <v>Naranjos Amatlán</v>
      </c>
      <c r="AM16" s="822" t="str">
        <f t="shared" si="1"/>
        <v>30013</v>
      </c>
      <c r="AN16" s="828" t="str">
        <f t="shared" si="2"/>
        <v>013</v>
      </c>
      <c r="AO16" s="826"/>
      <c r="AP16" s="826">
        <v>14</v>
      </c>
      <c r="AQ16" s="835" t="s">
        <v>810</v>
      </c>
      <c r="AR16" s="821"/>
      <c r="AS16" s="821"/>
      <c r="AT16" s="821" t="s">
        <v>811</v>
      </c>
      <c r="AU16" s="821" t="s">
        <v>812</v>
      </c>
      <c r="AV16" s="821"/>
      <c r="AW16" s="821" t="s">
        <v>813</v>
      </c>
      <c r="AX16" s="821" t="s">
        <v>814</v>
      </c>
      <c r="AY16" s="821" t="s">
        <v>815</v>
      </c>
      <c r="AZ16" s="821" t="s">
        <v>816</v>
      </c>
      <c r="BA16" s="821" t="s">
        <v>817</v>
      </c>
      <c r="BB16" s="821" t="s">
        <v>818</v>
      </c>
      <c r="BC16" s="821" t="s">
        <v>819</v>
      </c>
      <c r="BD16" s="821" t="s">
        <v>820</v>
      </c>
      <c r="BE16" s="831" t="s">
        <v>821</v>
      </c>
      <c r="BF16" s="821" t="s">
        <v>822</v>
      </c>
      <c r="BG16" s="821" t="s">
        <v>823</v>
      </c>
      <c r="BH16" s="821" t="s">
        <v>824</v>
      </c>
      <c r="BI16" s="821" t="s">
        <v>825</v>
      </c>
      <c r="BJ16" s="821" t="s">
        <v>826</v>
      </c>
      <c r="BK16" s="821" t="s">
        <v>827</v>
      </c>
      <c r="BL16" s="821" t="s">
        <v>828</v>
      </c>
      <c r="BM16" s="821">
        <v>23099</v>
      </c>
      <c r="BN16" s="821" t="s">
        <v>829</v>
      </c>
      <c r="BO16" s="821" t="s">
        <v>830</v>
      </c>
      <c r="BP16" s="821" t="s">
        <v>831</v>
      </c>
      <c r="BQ16" s="821" t="s">
        <v>832</v>
      </c>
      <c r="BR16" s="821" t="s">
        <v>833</v>
      </c>
      <c r="BS16" s="821" t="s">
        <v>834</v>
      </c>
      <c r="BT16" s="821" t="s">
        <v>835</v>
      </c>
      <c r="BU16" s="821" t="s">
        <v>836</v>
      </c>
      <c r="BV16" s="821" t="s">
        <v>837</v>
      </c>
      <c r="BW16" s="826"/>
      <c r="BX16" s="826"/>
      <c r="BY16" s="826"/>
      <c r="BZ16" s="832" t="s">
        <v>483</v>
      </c>
      <c r="CA16" s="832"/>
      <c r="CB16" s="832"/>
      <c r="CC16" s="832" t="s">
        <v>838</v>
      </c>
      <c r="CD16" s="832" t="s">
        <v>671</v>
      </c>
      <c r="CE16" s="832"/>
      <c r="CF16" s="832" t="s">
        <v>839</v>
      </c>
      <c r="CG16" s="832" t="s">
        <v>840</v>
      </c>
      <c r="CH16" s="832" t="s">
        <v>321</v>
      </c>
      <c r="CI16" s="832" t="s">
        <v>841</v>
      </c>
      <c r="CJ16" s="832" t="s">
        <v>842</v>
      </c>
      <c r="CK16" s="832" t="s">
        <v>843</v>
      </c>
      <c r="CL16" s="832" t="s">
        <v>844</v>
      </c>
      <c r="CM16" s="832" t="s">
        <v>845</v>
      </c>
      <c r="CN16" s="823" t="s">
        <v>846</v>
      </c>
      <c r="CO16" s="832" t="s">
        <v>847</v>
      </c>
      <c r="CP16" s="832" t="s">
        <v>848</v>
      </c>
      <c r="CQ16" s="832" t="s">
        <v>849</v>
      </c>
      <c r="CR16" s="832" t="s">
        <v>850</v>
      </c>
      <c r="CS16" s="832" t="s">
        <v>851</v>
      </c>
      <c r="CT16" s="832" t="s">
        <v>852</v>
      </c>
      <c r="CU16" s="832" t="s">
        <v>853</v>
      </c>
      <c r="CV16" s="832" t="s">
        <v>483</v>
      </c>
      <c r="CW16" s="832" t="s">
        <v>854</v>
      </c>
      <c r="CX16" s="832" t="s">
        <v>855</v>
      </c>
      <c r="CY16" s="832" t="s">
        <v>856</v>
      </c>
      <c r="CZ16" s="832" t="s">
        <v>857</v>
      </c>
      <c r="DA16" s="832" t="s">
        <v>858</v>
      </c>
      <c r="DB16" s="832" t="s">
        <v>859</v>
      </c>
      <c r="DC16" s="832" t="s">
        <v>860</v>
      </c>
      <c r="DD16" s="832" t="s">
        <v>861</v>
      </c>
      <c r="DE16" s="832" t="s">
        <v>862</v>
      </c>
    </row>
    <row r="17" spans="1:109" ht="6.75" customHeight="1">
      <c r="A17" s="164"/>
      <c r="B17" s="169"/>
      <c r="C17" s="171"/>
      <c r="D17" s="172"/>
      <c r="E17" s="172"/>
      <c r="F17" s="172"/>
      <c r="G17" s="172"/>
      <c r="H17" s="172"/>
      <c r="I17" s="172"/>
      <c r="J17" s="172"/>
      <c r="K17" s="172"/>
      <c r="L17" s="172"/>
      <c r="M17" s="173"/>
      <c r="N17" s="174"/>
      <c r="O17" s="171"/>
      <c r="P17" s="174"/>
      <c r="Q17" s="174"/>
      <c r="R17" s="174"/>
      <c r="S17" s="174"/>
      <c r="T17" s="174"/>
      <c r="U17" s="174"/>
      <c r="V17" s="174"/>
      <c r="W17" s="174"/>
      <c r="X17" s="174"/>
      <c r="Y17" s="174"/>
      <c r="Z17" s="174"/>
      <c r="AA17" s="174"/>
      <c r="AB17" s="174"/>
      <c r="AC17" s="174"/>
      <c r="AD17" s="170"/>
      <c r="AF17" s="164"/>
      <c r="AH17" s="830" t="s">
        <v>863</v>
      </c>
      <c r="AI17" s="828" t="s">
        <v>55</v>
      </c>
      <c r="AJ17" s="826"/>
      <c r="AK17" s="826"/>
      <c r="AL17" s="822" t="str">
        <f t="shared" si="0"/>
        <v>Amatlán de los Reyes</v>
      </c>
      <c r="AM17" s="822" t="str">
        <f t="shared" si="1"/>
        <v>30014</v>
      </c>
      <c r="AN17" s="828" t="str">
        <f t="shared" si="2"/>
        <v>014</v>
      </c>
      <c r="AO17" s="826"/>
      <c r="AP17" s="826">
        <v>15</v>
      </c>
      <c r="AQ17" s="821"/>
      <c r="AR17" s="821"/>
      <c r="AS17" s="821"/>
      <c r="AT17" s="833" t="s">
        <v>864</v>
      </c>
      <c r="AU17" s="821" t="s">
        <v>865</v>
      </c>
      <c r="AV17" s="821"/>
      <c r="AW17" s="821" t="s">
        <v>866</v>
      </c>
      <c r="AX17" s="821" t="s">
        <v>867</v>
      </c>
      <c r="AY17" s="821" t="s">
        <v>868</v>
      </c>
      <c r="AZ17" s="821" t="s">
        <v>869</v>
      </c>
      <c r="BA17" s="821" t="s">
        <v>870</v>
      </c>
      <c r="BB17" s="821" t="s">
        <v>871</v>
      </c>
      <c r="BC17" s="821" t="s">
        <v>872</v>
      </c>
      <c r="BD17" s="821" t="s">
        <v>873</v>
      </c>
      <c r="BE17" s="831" t="s">
        <v>874</v>
      </c>
      <c r="BF17" s="821" t="s">
        <v>875</v>
      </c>
      <c r="BG17" s="821" t="s">
        <v>876</v>
      </c>
      <c r="BH17" s="821" t="s">
        <v>877</v>
      </c>
      <c r="BI17" s="821" t="s">
        <v>878</v>
      </c>
      <c r="BJ17" s="821" t="s">
        <v>879</v>
      </c>
      <c r="BK17" s="821" t="s">
        <v>880</v>
      </c>
      <c r="BL17" s="821" t="s">
        <v>881</v>
      </c>
      <c r="BM17" s="821"/>
      <c r="BN17" s="821" t="s">
        <v>882</v>
      </c>
      <c r="BO17" s="821" t="s">
        <v>883</v>
      </c>
      <c r="BP17" s="821" t="s">
        <v>884</v>
      </c>
      <c r="BQ17" s="821" t="s">
        <v>885</v>
      </c>
      <c r="BR17" s="821" t="s">
        <v>886</v>
      </c>
      <c r="BS17" s="821" t="s">
        <v>887</v>
      </c>
      <c r="BT17" s="821" t="s">
        <v>888</v>
      </c>
      <c r="BU17" s="821" t="s">
        <v>889</v>
      </c>
      <c r="BV17" s="821" t="s">
        <v>890</v>
      </c>
      <c r="BW17" s="826"/>
      <c r="BX17" s="826"/>
      <c r="BY17" s="826"/>
      <c r="BZ17" s="832"/>
      <c r="CA17" s="832"/>
      <c r="CB17" s="832"/>
      <c r="CC17" s="834" t="s">
        <v>419</v>
      </c>
      <c r="CD17" s="832" t="s">
        <v>891</v>
      </c>
      <c r="CE17" s="832"/>
      <c r="CF17" s="832" t="s">
        <v>892</v>
      </c>
      <c r="CG17" s="832" t="s">
        <v>893</v>
      </c>
      <c r="CH17" s="832" t="s">
        <v>360</v>
      </c>
      <c r="CI17" s="832" t="s">
        <v>894</v>
      </c>
      <c r="CJ17" s="832" t="s">
        <v>895</v>
      </c>
      <c r="CK17" s="832" t="s">
        <v>321</v>
      </c>
      <c r="CL17" s="832" t="s">
        <v>896</v>
      </c>
      <c r="CM17" s="832" t="s">
        <v>897</v>
      </c>
      <c r="CN17" s="823" t="s">
        <v>898</v>
      </c>
      <c r="CO17" s="832" t="s">
        <v>899</v>
      </c>
      <c r="CP17" s="832" t="s">
        <v>900</v>
      </c>
      <c r="CQ17" s="832" t="s">
        <v>901</v>
      </c>
      <c r="CR17" s="832" t="s">
        <v>902</v>
      </c>
      <c r="CS17" s="832" t="s">
        <v>903</v>
      </c>
      <c r="CT17" s="832" t="s">
        <v>904</v>
      </c>
      <c r="CU17" s="832" t="s">
        <v>905</v>
      </c>
      <c r="CV17" s="832"/>
      <c r="CW17" s="832" t="s">
        <v>906</v>
      </c>
      <c r="CX17" s="832" t="s">
        <v>907</v>
      </c>
      <c r="CY17" s="832" t="s">
        <v>908</v>
      </c>
      <c r="CZ17" s="832" t="s">
        <v>909</v>
      </c>
      <c r="DA17" s="832" t="s">
        <v>753</v>
      </c>
      <c r="DB17" s="832" t="s">
        <v>910</v>
      </c>
      <c r="DC17" s="832" t="s">
        <v>911</v>
      </c>
      <c r="DD17" s="832" t="s">
        <v>912</v>
      </c>
      <c r="DE17" s="832" t="s">
        <v>913</v>
      </c>
    </row>
    <row r="18" spans="1:109" ht="120" customHeight="1">
      <c r="A18" s="164"/>
      <c r="B18" s="169"/>
      <c r="C18" s="894" t="s">
        <v>914</v>
      </c>
      <c r="D18" s="880"/>
      <c r="E18" s="880"/>
      <c r="F18" s="880"/>
      <c r="G18" s="880"/>
      <c r="H18" s="880"/>
      <c r="I18" s="880"/>
      <c r="J18" s="880"/>
      <c r="K18" s="880"/>
      <c r="L18" s="880"/>
      <c r="M18" s="880"/>
      <c r="N18" s="880"/>
      <c r="O18" s="880"/>
      <c r="P18" s="880"/>
      <c r="Q18" s="880"/>
      <c r="R18" s="880"/>
      <c r="S18" s="880"/>
      <c r="T18" s="880"/>
      <c r="U18" s="880"/>
      <c r="V18" s="880"/>
      <c r="W18" s="880"/>
      <c r="X18" s="880"/>
      <c r="Y18" s="880"/>
      <c r="Z18" s="880"/>
      <c r="AA18" s="880"/>
      <c r="AB18" s="880"/>
      <c r="AC18" s="880"/>
      <c r="AD18" s="170"/>
      <c r="AF18" s="164"/>
      <c r="AH18" s="830" t="s">
        <v>915</v>
      </c>
      <c r="AI18" s="828" t="s">
        <v>56</v>
      </c>
      <c r="AJ18" s="826"/>
      <c r="AK18" s="826"/>
      <c r="AL18" s="822" t="str">
        <f t="shared" si="0"/>
        <v>Angel R. Cabada</v>
      </c>
      <c r="AM18" s="822" t="str">
        <f t="shared" si="1"/>
        <v>30015</v>
      </c>
      <c r="AN18" s="828" t="str">
        <f t="shared" si="2"/>
        <v>015</v>
      </c>
      <c r="AO18" s="826"/>
      <c r="AP18" s="826">
        <v>16</v>
      </c>
      <c r="AQ18" s="821"/>
      <c r="AR18" s="821"/>
      <c r="AS18" s="821"/>
      <c r="AT18" s="835" t="s">
        <v>916</v>
      </c>
      <c r="AU18" s="821" t="s">
        <v>917</v>
      </c>
      <c r="AV18" s="821"/>
      <c r="AW18" s="821" t="s">
        <v>918</v>
      </c>
      <c r="AX18" s="821" t="s">
        <v>919</v>
      </c>
      <c r="AY18" s="821" t="s">
        <v>920</v>
      </c>
      <c r="AZ18" s="821" t="s">
        <v>921</v>
      </c>
      <c r="BA18" s="821" t="s">
        <v>922</v>
      </c>
      <c r="BB18" s="821" t="s">
        <v>923</v>
      </c>
      <c r="BC18" s="821" t="s">
        <v>924</v>
      </c>
      <c r="BD18" s="821" t="s">
        <v>925</v>
      </c>
      <c r="BE18" s="831" t="s">
        <v>926</v>
      </c>
      <c r="BF18" s="821" t="s">
        <v>927</v>
      </c>
      <c r="BG18" s="821" t="s">
        <v>928</v>
      </c>
      <c r="BH18" s="821" t="s">
        <v>929</v>
      </c>
      <c r="BI18" s="821" t="s">
        <v>930</v>
      </c>
      <c r="BJ18" s="821" t="s">
        <v>931</v>
      </c>
      <c r="BK18" s="821" t="s">
        <v>932</v>
      </c>
      <c r="BL18" s="821" t="s">
        <v>933</v>
      </c>
      <c r="BM18" s="821"/>
      <c r="BN18" s="821" t="s">
        <v>934</v>
      </c>
      <c r="BO18" s="821" t="s">
        <v>935</v>
      </c>
      <c r="BP18" s="821" t="s">
        <v>936</v>
      </c>
      <c r="BQ18" s="821" t="s">
        <v>937</v>
      </c>
      <c r="BR18" s="821" t="s">
        <v>938</v>
      </c>
      <c r="BS18" s="821" t="s">
        <v>939</v>
      </c>
      <c r="BT18" s="821" t="s">
        <v>940</v>
      </c>
      <c r="BU18" s="821" t="s">
        <v>941</v>
      </c>
      <c r="BV18" s="821" t="s">
        <v>942</v>
      </c>
      <c r="BW18" s="826"/>
      <c r="BX18" s="826"/>
      <c r="BY18" s="826"/>
      <c r="BZ18" s="832"/>
      <c r="CA18" s="832"/>
      <c r="CB18" s="832"/>
      <c r="CC18" s="832" t="s">
        <v>483</v>
      </c>
      <c r="CD18" s="832" t="s">
        <v>943</v>
      </c>
      <c r="CE18" s="832"/>
      <c r="CF18" s="832" t="s">
        <v>944</v>
      </c>
      <c r="CG18" s="832" t="s">
        <v>945</v>
      </c>
      <c r="CH18" s="832" t="s">
        <v>946</v>
      </c>
      <c r="CI18" s="832" t="s">
        <v>947</v>
      </c>
      <c r="CJ18" s="832" t="s">
        <v>693</v>
      </c>
      <c r="CK18" s="832" t="s">
        <v>948</v>
      </c>
      <c r="CL18" s="832" t="s">
        <v>949</v>
      </c>
      <c r="CM18" s="832" t="s">
        <v>950</v>
      </c>
      <c r="CN18" s="823" t="s">
        <v>951</v>
      </c>
      <c r="CO18" s="832" t="s">
        <v>952</v>
      </c>
      <c r="CP18" s="832" t="s">
        <v>953</v>
      </c>
      <c r="CQ18" s="832" t="s">
        <v>954</v>
      </c>
      <c r="CR18" s="832" t="s">
        <v>955</v>
      </c>
      <c r="CS18" s="832" t="s">
        <v>956</v>
      </c>
      <c r="CT18" s="832" t="s">
        <v>957</v>
      </c>
      <c r="CU18" s="832" t="s">
        <v>958</v>
      </c>
      <c r="CV18" s="832"/>
      <c r="CW18" s="832" t="s">
        <v>959</v>
      </c>
      <c r="CX18" s="832" t="s">
        <v>960</v>
      </c>
      <c r="CY18" s="832" t="s">
        <v>961</v>
      </c>
      <c r="CZ18" s="832" t="s">
        <v>962</v>
      </c>
      <c r="DA18" s="832" t="s">
        <v>963</v>
      </c>
      <c r="DB18" s="832" t="s">
        <v>964</v>
      </c>
      <c r="DC18" s="832" t="s">
        <v>965</v>
      </c>
      <c r="DD18" s="832" t="s">
        <v>966</v>
      </c>
      <c r="DE18" s="832" t="s">
        <v>967</v>
      </c>
    </row>
    <row r="19" spans="1:109" ht="6.75" customHeight="1">
      <c r="A19" s="164"/>
      <c r="B19" s="169"/>
      <c r="C19" s="171"/>
      <c r="D19" s="172"/>
      <c r="E19" s="172"/>
      <c r="F19" s="172"/>
      <c r="G19" s="172"/>
      <c r="H19" s="172"/>
      <c r="I19" s="172"/>
      <c r="J19" s="172"/>
      <c r="K19" s="172"/>
      <c r="L19" s="172"/>
      <c r="M19" s="173"/>
      <c r="N19" s="174"/>
      <c r="O19" s="171"/>
      <c r="P19" s="174"/>
      <c r="Q19" s="174"/>
      <c r="R19" s="174"/>
      <c r="S19" s="174"/>
      <c r="T19" s="174"/>
      <c r="U19" s="174"/>
      <c r="V19" s="174"/>
      <c r="W19" s="174"/>
      <c r="X19" s="174"/>
      <c r="Y19" s="174"/>
      <c r="Z19" s="174"/>
      <c r="AA19" s="174"/>
      <c r="AB19" s="174"/>
      <c r="AC19" s="174"/>
      <c r="AD19" s="170"/>
      <c r="AF19" s="164"/>
      <c r="AH19" s="830" t="s">
        <v>968</v>
      </c>
      <c r="AI19" s="828" t="s">
        <v>57</v>
      </c>
      <c r="AJ19" s="826"/>
      <c r="AK19" s="826"/>
      <c r="AL19" s="822" t="str">
        <f t="shared" si="0"/>
        <v>La Antigua</v>
      </c>
      <c r="AM19" s="822" t="str">
        <f t="shared" si="1"/>
        <v>30016</v>
      </c>
      <c r="AN19" s="828" t="str">
        <f t="shared" si="2"/>
        <v>016</v>
      </c>
      <c r="AO19" s="826"/>
      <c r="AP19" s="826">
        <v>17</v>
      </c>
      <c r="AQ19" s="821"/>
      <c r="AR19" s="821"/>
      <c r="AS19" s="821"/>
      <c r="AT19" s="821"/>
      <c r="AU19" s="821" t="s">
        <v>969</v>
      </c>
      <c r="AV19" s="821"/>
      <c r="AW19" s="821" t="s">
        <v>970</v>
      </c>
      <c r="AX19" s="821" t="s">
        <v>971</v>
      </c>
      <c r="AY19" s="821" t="s">
        <v>972</v>
      </c>
      <c r="AZ19" s="821" t="s">
        <v>973</v>
      </c>
      <c r="BA19" s="821" t="s">
        <v>974</v>
      </c>
      <c r="BB19" s="821" t="s">
        <v>975</v>
      </c>
      <c r="BC19" s="821" t="s">
        <v>976</v>
      </c>
      <c r="BD19" s="821" t="s">
        <v>977</v>
      </c>
      <c r="BE19" s="831" t="s">
        <v>978</v>
      </c>
      <c r="BF19" s="821" t="s">
        <v>979</v>
      </c>
      <c r="BG19" s="821" t="s">
        <v>980</v>
      </c>
      <c r="BH19" s="821" t="s">
        <v>981</v>
      </c>
      <c r="BI19" s="821" t="s">
        <v>982</v>
      </c>
      <c r="BJ19" s="821" t="s">
        <v>983</v>
      </c>
      <c r="BK19" s="821" t="s">
        <v>984</v>
      </c>
      <c r="BL19" s="821" t="s">
        <v>985</v>
      </c>
      <c r="BM19" s="821"/>
      <c r="BN19" s="821" t="s">
        <v>986</v>
      </c>
      <c r="BO19" s="821" t="s">
        <v>987</v>
      </c>
      <c r="BP19" s="821" t="s">
        <v>988</v>
      </c>
      <c r="BQ19" s="821" t="s">
        <v>989</v>
      </c>
      <c r="BR19" s="821" t="s">
        <v>990</v>
      </c>
      <c r="BS19" s="821" t="s">
        <v>991</v>
      </c>
      <c r="BT19" s="821" t="s">
        <v>992</v>
      </c>
      <c r="BU19" s="821" t="s">
        <v>993</v>
      </c>
      <c r="BV19" s="821" t="s">
        <v>994</v>
      </c>
      <c r="BW19" s="826"/>
      <c r="BX19" s="826"/>
      <c r="BY19" s="826"/>
      <c r="BZ19" s="832"/>
      <c r="CA19" s="832"/>
      <c r="CB19" s="832"/>
      <c r="CC19" s="832"/>
      <c r="CD19" s="832" t="s">
        <v>995</v>
      </c>
      <c r="CE19" s="832"/>
      <c r="CF19" s="832" t="s">
        <v>996</v>
      </c>
      <c r="CG19" s="832" t="s">
        <v>997</v>
      </c>
      <c r="CH19" s="832" t="s">
        <v>998</v>
      </c>
      <c r="CI19" s="832" t="s">
        <v>999</v>
      </c>
      <c r="CJ19" s="832" t="s">
        <v>1000</v>
      </c>
      <c r="CK19" s="832" t="s">
        <v>1001</v>
      </c>
      <c r="CL19" s="832" t="s">
        <v>1002</v>
      </c>
      <c r="CM19" s="832" t="s">
        <v>1003</v>
      </c>
      <c r="CN19" s="823" t="s">
        <v>1004</v>
      </c>
      <c r="CO19" s="832" t="s">
        <v>1005</v>
      </c>
      <c r="CP19" s="832" t="s">
        <v>1006</v>
      </c>
      <c r="CQ19" s="832" t="s">
        <v>1007</v>
      </c>
      <c r="CR19" s="832" t="s">
        <v>1008</v>
      </c>
      <c r="CS19" s="832" t="s">
        <v>1009</v>
      </c>
      <c r="CT19" s="832" t="s">
        <v>1010</v>
      </c>
      <c r="CU19" s="832" t="s">
        <v>1011</v>
      </c>
      <c r="CV19" s="832"/>
      <c r="CW19" s="832" t="s">
        <v>1012</v>
      </c>
      <c r="CX19" s="832" t="s">
        <v>1013</v>
      </c>
      <c r="CY19" s="832" t="s">
        <v>1014</v>
      </c>
      <c r="CZ19" s="832" t="s">
        <v>1015</v>
      </c>
      <c r="DA19" s="832" t="s">
        <v>671</v>
      </c>
      <c r="DB19" s="832" t="s">
        <v>1016</v>
      </c>
      <c r="DC19" s="832" t="s">
        <v>1017</v>
      </c>
      <c r="DD19" s="832" t="s">
        <v>1018</v>
      </c>
      <c r="DE19" s="832" t="s">
        <v>1019</v>
      </c>
    </row>
    <row r="20" spans="1:109" ht="84" customHeight="1">
      <c r="A20" s="164"/>
      <c r="B20" s="169"/>
      <c r="C20" s="894" t="s">
        <v>1020</v>
      </c>
      <c r="D20" s="880"/>
      <c r="E20" s="880"/>
      <c r="F20" s="880"/>
      <c r="G20" s="880"/>
      <c r="H20" s="880"/>
      <c r="I20" s="880"/>
      <c r="J20" s="880"/>
      <c r="K20" s="880"/>
      <c r="L20" s="880"/>
      <c r="M20" s="880"/>
      <c r="N20" s="880"/>
      <c r="O20" s="880"/>
      <c r="P20" s="880"/>
      <c r="Q20" s="880"/>
      <c r="R20" s="880"/>
      <c r="S20" s="880"/>
      <c r="T20" s="880"/>
      <c r="U20" s="880"/>
      <c r="V20" s="880"/>
      <c r="W20" s="880"/>
      <c r="X20" s="880"/>
      <c r="Y20" s="880"/>
      <c r="Z20" s="880"/>
      <c r="AA20" s="880"/>
      <c r="AB20" s="880"/>
      <c r="AC20" s="880"/>
      <c r="AD20" s="170"/>
      <c r="AF20" s="164"/>
      <c r="AH20" s="830" t="s">
        <v>1021</v>
      </c>
      <c r="AI20" s="828" t="s">
        <v>58</v>
      </c>
      <c r="AJ20" s="826"/>
      <c r="AK20" s="826"/>
      <c r="AL20" s="822" t="str">
        <f t="shared" si="0"/>
        <v>Apazapan</v>
      </c>
      <c r="AM20" s="822" t="str">
        <f t="shared" si="1"/>
        <v>30017</v>
      </c>
      <c r="AN20" s="828" t="str">
        <f t="shared" si="2"/>
        <v>017</v>
      </c>
      <c r="AO20" s="826"/>
      <c r="AP20" s="826">
        <v>18</v>
      </c>
      <c r="AQ20" s="821"/>
      <c r="AR20" s="821"/>
      <c r="AS20" s="821"/>
      <c r="AT20" s="821"/>
      <c r="AU20" s="821" t="s">
        <v>1022</v>
      </c>
      <c r="AV20" s="821"/>
      <c r="AW20" s="821" t="s">
        <v>1023</v>
      </c>
      <c r="AX20" s="821" t="s">
        <v>1024</v>
      </c>
      <c r="AY20" s="833" t="s">
        <v>1025</v>
      </c>
      <c r="AZ20" s="821" t="s">
        <v>1026</v>
      </c>
      <c r="BA20" s="821" t="s">
        <v>1027</v>
      </c>
      <c r="BB20" s="821" t="s">
        <v>1028</v>
      </c>
      <c r="BC20" s="821" t="s">
        <v>1029</v>
      </c>
      <c r="BD20" s="821" t="s">
        <v>1030</v>
      </c>
      <c r="BE20" s="831" t="s">
        <v>1031</v>
      </c>
      <c r="BF20" s="821" t="s">
        <v>1032</v>
      </c>
      <c r="BG20" s="821" t="s">
        <v>1033</v>
      </c>
      <c r="BH20" s="821" t="s">
        <v>1034</v>
      </c>
      <c r="BI20" s="821" t="s">
        <v>1035</v>
      </c>
      <c r="BJ20" s="821" t="s">
        <v>1036</v>
      </c>
      <c r="BK20" s="821" t="s">
        <v>1037</v>
      </c>
      <c r="BL20" s="821" t="s">
        <v>1038</v>
      </c>
      <c r="BM20" s="821"/>
      <c r="BN20" s="821" t="s">
        <v>1039</v>
      </c>
      <c r="BO20" s="821" t="s">
        <v>1040</v>
      </c>
      <c r="BP20" s="821" t="s">
        <v>1041</v>
      </c>
      <c r="BQ20" s="821" t="s">
        <v>1042</v>
      </c>
      <c r="BR20" s="821" t="s">
        <v>1043</v>
      </c>
      <c r="BS20" s="821" t="s">
        <v>1044</v>
      </c>
      <c r="BT20" s="821" t="s">
        <v>1045</v>
      </c>
      <c r="BU20" s="821" t="s">
        <v>1046</v>
      </c>
      <c r="BV20" s="821" t="s">
        <v>1047</v>
      </c>
      <c r="BW20" s="826"/>
      <c r="BX20" s="826"/>
      <c r="BY20" s="826"/>
      <c r="BZ20" s="832"/>
      <c r="CA20" s="832"/>
      <c r="CB20" s="832"/>
      <c r="CC20" s="832"/>
      <c r="CD20" s="832" t="s">
        <v>1048</v>
      </c>
      <c r="CE20" s="832"/>
      <c r="CF20" s="832" t="s">
        <v>1049</v>
      </c>
      <c r="CG20" s="832" t="s">
        <v>360</v>
      </c>
      <c r="CH20" s="834" t="s">
        <v>419</v>
      </c>
      <c r="CI20" s="832" t="s">
        <v>1050</v>
      </c>
      <c r="CJ20" s="832" t="s">
        <v>1051</v>
      </c>
      <c r="CK20" s="832" t="s">
        <v>1052</v>
      </c>
      <c r="CL20" s="832" t="s">
        <v>1053</v>
      </c>
      <c r="CM20" s="832" t="s">
        <v>1054</v>
      </c>
      <c r="CN20" s="823" t="s">
        <v>1055</v>
      </c>
      <c r="CO20" s="832" t="s">
        <v>1056</v>
      </c>
      <c r="CP20" s="832" t="s">
        <v>1057</v>
      </c>
      <c r="CQ20" s="832" t="s">
        <v>1058</v>
      </c>
      <c r="CR20" s="832" t="s">
        <v>1059</v>
      </c>
      <c r="CS20" s="832" t="s">
        <v>1060</v>
      </c>
      <c r="CT20" s="832" t="s">
        <v>1061</v>
      </c>
      <c r="CU20" s="832" t="s">
        <v>1062</v>
      </c>
      <c r="CV20" s="832"/>
      <c r="CW20" s="832" t="s">
        <v>1063</v>
      </c>
      <c r="CX20" s="832" t="s">
        <v>1064</v>
      </c>
      <c r="CY20" s="832" t="s">
        <v>1065</v>
      </c>
      <c r="CZ20" s="832" t="s">
        <v>1066</v>
      </c>
      <c r="DA20" s="832" t="s">
        <v>1067</v>
      </c>
      <c r="DB20" s="832" t="s">
        <v>1068</v>
      </c>
      <c r="DC20" s="832" t="s">
        <v>1069</v>
      </c>
      <c r="DD20" s="832" t="s">
        <v>1070</v>
      </c>
      <c r="DE20" s="832" t="s">
        <v>1071</v>
      </c>
    </row>
    <row r="21" spans="1:109" ht="6.75" customHeight="1">
      <c r="A21" s="164"/>
      <c r="B21" s="169"/>
      <c r="C21" s="268"/>
      <c r="D21" s="269"/>
      <c r="E21" s="269"/>
      <c r="F21" s="269"/>
      <c r="G21" s="269"/>
      <c r="H21" s="269"/>
      <c r="I21" s="269"/>
      <c r="J21" s="269"/>
      <c r="K21" s="269"/>
      <c r="L21" s="269"/>
      <c r="M21" s="270"/>
      <c r="N21" s="271"/>
      <c r="O21" s="268"/>
      <c r="P21" s="271"/>
      <c r="Q21" s="271"/>
      <c r="R21" s="271"/>
      <c r="S21" s="271"/>
      <c r="T21" s="271"/>
      <c r="U21" s="271"/>
      <c r="V21" s="271"/>
      <c r="W21" s="271"/>
      <c r="X21" s="271"/>
      <c r="Y21" s="271"/>
      <c r="Z21" s="271"/>
      <c r="AA21" s="271"/>
      <c r="AB21" s="271"/>
      <c r="AC21" s="271"/>
      <c r="AD21" s="170"/>
      <c r="AF21" s="164"/>
      <c r="AH21" s="830" t="s">
        <v>1072</v>
      </c>
      <c r="AI21" s="828" t="s">
        <v>59</v>
      </c>
      <c r="AJ21" s="826"/>
      <c r="AK21" s="826"/>
      <c r="AL21" s="822" t="str">
        <f t="shared" si="0"/>
        <v>Aquila</v>
      </c>
      <c r="AM21" s="822" t="str">
        <f t="shared" si="1"/>
        <v>30018</v>
      </c>
      <c r="AN21" s="828" t="str">
        <f t="shared" si="2"/>
        <v>018</v>
      </c>
      <c r="AO21" s="826"/>
      <c r="AP21" s="826">
        <v>19</v>
      </c>
      <c r="AQ21" s="821"/>
      <c r="AR21" s="821"/>
      <c r="AS21" s="821"/>
      <c r="AT21" s="821"/>
      <c r="AU21" s="821" t="s">
        <v>1073</v>
      </c>
      <c r="AV21" s="821"/>
      <c r="AW21" s="821" t="s">
        <v>1074</v>
      </c>
      <c r="AX21" s="821" t="s">
        <v>1075</v>
      </c>
      <c r="AY21" s="835" t="s">
        <v>1076</v>
      </c>
      <c r="AZ21" s="821" t="s">
        <v>1077</v>
      </c>
      <c r="BA21" s="821" t="s">
        <v>1078</v>
      </c>
      <c r="BB21" s="821" t="s">
        <v>1079</v>
      </c>
      <c r="BC21" s="821" t="s">
        <v>1080</v>
      </c>
      <c r="BD21" s="821" t="s">
        <v>1081</v>
      </c>
      <c r="BE21" s="831" t="s">
        <v>1082</v>
      </c>
      <c r="BF21" s="821" t="s">
        <v>1083</v>
      </c>
      <c r="BG21" s="821" t="s">
        <v>1084</v>
      </c>
      <c r="BH21" s="821" t="s">
        <v>1085</v>
      </c>
      <c r="BI21" s="821" t="s">
        <v>1086</v>
      </c>
      <c r="BJ21" s="821" t="s">
        <v>1087</v>
      </c>
      <c r="BK21" s="821" t="s">
        <v>1088</v>
      </c>
      <c r="BL21" s="821" t="s">
        <v>1089</v>
      </c>
      <c r="BM21" s="821"/>
      <c r="BN21" s="821" t="s">
        <v>1090</v>
      </c>
      <c r="BO21" s="821" t="s">
        <v>1091</v>
      </c>
      <c r="BP21" s="821" t="s">
        <v>1092</v>
      </c>
      <c r="BQ21" s="837">
        <v>27098</v>
      </c>
      <c r="BR21" s="821" t="s">
        <v>1093</v>
      </c>
      <c r="BS21" s="821" t="s">
        <v>1094</v>
      </c>
      <c r="BT21" s="821" t="s">
        <v>1095</v>
      </c>
      <c r="BU21" s="821" t="s">
        <v>1096</v>
      </c>
      <c r="BV21" s="821" t="s">
        <v>1097</v>
      </c>
      <c r="BW21" s="826"/>
      <c r="BX21" s="826"/>
      <c r="BY21" s="826"/>
      <c r="BZ21" s="832"/>
      <c r="CA21" s="832"/>
      <c r="CB21" s="832"/>
      <c r="CC21" s="832"/>
      <c r="CD21" s="832" t="s">
        <v>1098</v>
      </c>
      <c r="CE21" s="832"/>
      <c r="CF21" s="832" t="s">
        <v>1099</v>
      </c>
      <c r="CG21" s="832" t="s">
        <v>1100</v>
      </c>
      <c r="CH21" s="832" t="s">
        <v>483</v>
      </c>
      <c r="CI21" s="832" t="s">
        <v>1101</v>
      </c>
      <c r="CJ21" s="832" t="s">
        <v>1102</v>
      </c>
      <c r="CK21" s="832" t="s">
        <v>1103</v>
      </c>
      <c r="CL21" s="832" t="s">
        <v>1104</v>
      </c>
      <c r="CM21" s="832" t="s">
        <v>1105</v>
      </c>
      <c r="CN21" s="823" t="s">
        <v>1106</v>
      </c>
      <c r="CO21" s="832" t="s">
        <v>1107</v>
      </c>
      <c r="CP21" s="832" t="s">
        <v>1108</v>
      </c>
      <c r="CQ21" s="832" t="s">
        <v>1109</v>
      </c>
      <c r="CR21" s="832" t="s">
        <v>1110</v>
      </c>
      <c r="CS21" s="832" t="s">
        <v>1111</v>
      </c>
      <c r="CT21" s="832" t="s">
        <v>1112</v>
      </c>
      <c r="CU21" s="832" t="s">
        <v>1113</v>
      </c>
      <c r="CV21" s="832"/>
      <c r="CW21" s="832" t="s">
        <v>1114</v>
      </c>
      <c r="CX21" s="832" t="s">
        <v>1115</v>
      </c>
      <c r="CY21" s="832" t="s">
        <v>1116</v>
      </c>
      <c r="CZ21" s="834" t="s">
        <v>419</v>
      </c>
      <c r="DA21" s="832" t="s">
        <v>891</v>
      </c>
      <c r="DB21" s="832" t="s">
        <v>1117</v>
      </c>
      <c r="DC21" s="832" t="s">
        <v>558</v>
      </c>
      <c r="DD21" s="832" t="s">
        <v>1118</v>
      </c>
      <c r="DE21" s="832" t="s">
        <v>1119</v>
      </c>
    </row>
    <row r="22" spans="1:109" ht="120" customHeight="1" thickBot="1">
      <c r="A22" s="164"/>
      <c r="B22" s="175"/>
      <c r="C22" s="892" t="s">
        <v>1120</v>
      </c>
      <c r="D22" s="893"/>
      <c r="E22" s="893"/>
      <c r="F22" s="893"/>
      <c r="G22" s="893"/>
      <c r="H22" s="893"/>
      <c r="I22" s="893"/>
      <c r="J22" s="893"/>
      <c r="K22" s="893"/>
      <c r="L22" s="893"/>
      <c r="M22" s="893"/>
      <c r="N22" s="893"/>
      <c r="O22" s="893"/>
      <c r="P22" s="893"/>
      <c r="Q22" s="893"/>
      <c r="R22" s="893"/>
      <c r="S22" s="893"/>
      <c r="T22" s="893"/>
      <c r="U22" s="893"/>
      <c r="V22" s="893"/>
      <c r="W22" s="893"/>
      <c r="X22" s="893"/>
      <c r="Y22" s="893"/>
      <c r="Z22" s="893"/>
      <c r="AA22" s="893"/>
      <c r="AB22" s="893"/>
      <c r="AC22" s="893"/>
      <c r="AD22" s="176"/>
      <c r="AF22" s="164"/>
      <c r="AH22" s="830" t="s">
        <v>1121</v>
      </c>
      <c r="AI22" s="828" t="s">
        <v>60</v>
      </c>
      <c r="AJ22" s="826"/>
      <c r="AK22" s="826"/>
      <c r="AL22" s="822" t="str">
        <f t="shared" si="0"/>
        <v>Astacinga</v>
      </c>
      <c r="AM22" s="822" t="str">
        <f t="shared" si="1"/>
        <v>30019</v>
      </c>
      <c r="AN22" s="828" t="str">
        <f t="shared" si="2"/>
        <v>019</v>
      </c>
      <c r="AO22" s="826"/>
      <c r="AP22" s="826">
        <v>20</v>
      </c>
      <c r="AQ22" s="821"/>
      <c r="AR22" s="821"/>
      <c r="AS22" s="821"/>
      <c r="AT22" s="821"/>
      <c r="AU22" s="821" t="s">
        <v>1122</v>
      </c>
      <c r="AV22" s="821"/>
      <c r="AW22" s="821" t="s">
        <v>1123</v>
      </c>
      <c r="AX22" s="821" t="s">
        <v>1124</v>
      </c>
      <c r="AY22" s="821"/>
      <c r="AZ22" s="821" t="s">
        <v>1125</v>
      </c>
      <c r="BA22" s="821" t="s">
        <v>1126</v>
      </c>
      <c r="BB22" s="821" t="s">
        <v>1127</v>
      </c>
      <c r="BC22" s="821" t="s">
        <v>1128</v>
      </c>
      <c r="BD22" s="821" t="s">
        <v>1129</v>
      </c>
      <c r="BE22" s="831" t="s">
        <v>1130</v>
      </c>
      <c r="BF22" s="821" t="s">
        <v>1131</v>
      </c>
      <c r="BG22" s="821" t="s">
        <v>1132</v>
      </c>
      <c r="BH22" s="821" t="s">
        <v>1133</v>
      </c>
      <c r="BI22" s="821" t="s">
        <v>1134</v>
      </c>
      <c r="BJ22" s="821" t="s">
        <v>1135</v>
      </c>
      <c r="BK22" s="821" t="s">
        <v>1136</v>
      </c>
      <c r="BL22" s="837">
        <v>22098</v>
      </c>
      <c r="BM22" s="821"/>
      <c r="BN22" s="821" t="s">
        <v>1137</v>
      </c>
      <c r="BO22" s="838" t="s">
        <v>1138</v>
      </c>
      <c r="BP22" s="821" t="s">
        <v>1139</v>
      </c>
      <c r="BQ22" s="821">
        <v>27099</v>
      </c>
      <c r="BR22" s="821" t="s">
        <v>1140</v>
      </c>
      <c r="BS22" s="821" t="s">
        <v>1141</v>
      </c>
      <c r="BT22" s="821" t="s">
        <v>1142</v>
      </c>
      <c r="BU22" s="821" t="s">
        <v>1143</v>
      </c>
      <c r="BV22" s="821" t="s">
        <v>1144</v>
      </c>
      <c r="BW22" s="826"/>
      <c r="BX22" s="826"/>
      <c r="BY22" s="826"/>
      <c r="BZ22" s="832"/>
      <c r="CA22" s="832"/>
      <c r="CB22" s="832"/>
      <c r="CC22" s="832"/>
      <c r="CD22" s="832" t="s">
        <v>1021</v>
      </c>
      <c r="CE22" s="832"/>
      <c r="CF22" s="832" t="s">
        <v>1145</v>
      </c>
      <c r="CG22" s="832" t="s">
        <v>513</v>
      </c>
      <c r="CH22" s="832"/>
      <c r="CI22" s="832" t="s">
        <v>1146</v>
      </c>
      <c r="CJ22" s="832" t="s">
        <v>1147</v>
      </c>
      <c r="CK22" s="832" t="s">
        <v>1148</v>
      </c>
      <c r="CL22" s="832" t="s">
        <v>1149</v>
      </c>
      <c r="CM22" s="832" t="s">
        <v>1150</v>
      </c>
      <c r="CN22" s="823" t="s">
        <v>1151</v>
      </c>
      <c r="CO22" s="832" t="s">
        <v>1152</v>
      </c>
      <c r="CP22" s="832" t="s">
        <v>1153</v>
      </c>
      <c r="CQ22" s="832" t="s">
        <v>1154</v>
      </c>
      <c r="CR22" s="832" t="s">
        <v>1155</v>
      </c>
      <c r="CS22" s="832" t="s">
        <v>1156</v>
      </c>
      <c r="CT22" s="832" t="s">
        <v>1157</v>
      </c>
      <c r="CU22" s="834" t="s">
        <v>419</v>
      </c>
      <c r="CV22" s="832"/>
      <c r="CW22" s="832" t="s">
        <v>1158</v>
      </c>
      <c r="CX22" s="839" t="s">
        <v>1159</v>
      </c>
      <c r="CY22" s="832" t="s">
        <v>1160</v>
      </c>
      <c r="CZ22" s="832" t="s">
        <v>483</v>
      </c>
      <c r="DA22" s="832" t="s">
        <v>1161</v>
      </c>
      <c r="DB22" s="832" t="s">
        <v>1162</v>
      </c>
      <c r="DC22" s="832" t="s">
        <v>1163</v>
      </c>
      <c r="DD22" s="832" t="s">
        <v>1164</v>
      </c>
      <c r="DE22" s="832" t="s">
        <v>1165</v>
      </c>
    </row>
    <row r="23" spans="1:109" ht="15" customHeight="1" thickBot="1">
      <c r="A23" s="164"/>
      <c r="B23" s="164"/>
      <c r="C23" s="177"/>
      <c r="D23" s="164"/>
      <c r="E23" s="164"/>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F23" s="164"/>
      <c r="AH23" s="830" t="s">
        <v>1166</v>
      </c>
      <c r="AI23" s="828" t="s">
        <v>61</v>
      </c>
      <c r="AJ23" s="826"/>
      <c r="AK23" s="826"/>
      <c r="AL23" s="822" t="str">
        <f t="shared" si="0"/>
        <v>Atlahuilco</v>
      </c>
      <c r="AM23" s="822" t="str">
        <f t="shared" si="1"/>
        <v>30020</v>
      </c>
      <c r="AN23" s="828" t="str">
        <f t="shared" si="2"/>
        <v>020</v>
      </c>
      <c r="AO23" s="826"/>
      <c r="AP23" s="826">
        <v>21</v>
      </c>
      <c r="AQ23" s="821"/>
      <c r="AR23" s="821"/>
      <c r="AS23" s="821"/>
      <c r="AT23" s="821"/>
      <c r="AU23" s="821" t="s">
        <v>1167</v>
      </c>
      <c r="AV23" s="821"/>
      <c r="AW23" s="821" t="s">
        <v>1168</v>
      </c>
      <c r="AX23" s="821" t="s">
        <v>1169</v>
      </c>
      <c r="AY23" s="821"/>
      <c r="AZ23" s="821" t="s">
        <v>1170</v>
      </c>
      <c r="BA23" s="821" t="s">
        <v>1171</v>
      </c>
      <c r="BB23" s="821" t="s">
        <v>1172</v>
      </c>
      <c r="BC23" s="821" t="s">
        <v>1173</v>
      </c>
      <c r="BD23" s="821" t="s">
        <v>1174</v>
      </c>
      <c r="BE23" s="831" t="s">
        <v>1175</v>
      </c>
      <c r="BF23" s="821" t="s">
        <v>1176</v>
      </c>
      <c r="BG23" s="821" t="s">
        <v>1177</v>
      </c>
      <c r="BH23" s="821" t="s">
        <v>1178</v>
      </c>
      <c r="BI23" s="821" t="s">
        <v>1179</v>
      </c>
      <c r="BJ23" s="821" t="s">
        <v>1180</v>
      </c>
      <c r="BK23" s="821" t="s">
        <v>1181</v>
      </c>
      <c r="BL23" s="821">
        <v>22099</v>
      </c>
      <c r="BM23" s="821"/>
      <c r="BN23" s="821" t="s">
        <v>1182</v>
      </c>
      <c r="BO23" s="838" t="s">
        <v>1183</v>
      </c>
      <c r="BP23" s="821" t="s">
        <v>1184</v>
      </c>
      <c r="BQ23" s="821"/>
      <c r="BR23" s="821" t="s">
        <v>1185</v>
      </c>
      <c r="BS23" s="821" t="s">
        <v>1186</v>
      </c>
      <c r="BT23" s="821" t="s">
        <v>1187</v>
      </c>
      <c r="BU23" s="821" t="s">
        <v>1188</v>
      </c>
      <c r="BV23" s="821" t="s">
        <v>1189</v>
      </c>
      <c r="BW23" s="826"/>
      <c r="BX23" s="826"/>
      <c r="BY23" s="826"/>
      <c r="BZ23" s="832"/>
      <c r="CA23" s="832"/>
      <c r="CB23" s="832"/>
      <c r="CC23" s="832"/>
      <c r="CD23" s="832" t="s">
        <v>1190</v>
      </c>
      <c r="CE23" s="832"/>
      <c r="CF23" s="832" t="s">
        <v>1191</v>
      </c>
      <c r="CG23" s="832" t="s">
        <v>1192</v>
      </c>
      <c r="CH23" s="832"/>
      <c r="CI23" s="832" t="s">
        <v>1193</v>
      </c>
      <c r="CJ23" s="832" t="s">
        <v>1194</v>
      </c>
      <c r="CK23" s="832" t="s">
        <v>1195</v>
      </c>
      <c r="CL23" s="832" t="s">
        <v>1196</v>
      </c>
      <c r="CM23" s="832" t="s">
        <v>1197</v>
      </c>
      <c r="CN23" s="823" t="s">
        <v>1198</v>
      </c>
      <c r="CO23" s="832" t="s">
        <v>1199</v>
      </c>
      <c r="CP23" s="832" t="s">
        <v>1200</v>
      </c>
      <c r="CQ23" s="832" t="s">
        <v>1201</v>
      </c>
      <c r="CR23" s="832" t="s">
        <v>1202</v>
      </c>
      <c r="CS23" s="832" t="s">
        <v>1203</v>
      </c>
      <c r="CT23" s="832" t="s">
        <v>1204</v>
      </c>
      <c r="CU23" s="832" t="s">
        <v>483</v>
      </c>
      <c r="CV23" s="832"/>
      <c r="CW23" s="832" t="s">
        <v>1205</v>
      </c>
      <c r="CX23" s="839" t="s">
        <v>1206</v>
      </c>
      <c r="CY23" s="832" t="s">
        <v>1207</v>
      </c>
      <c r="CZ23" s="832"/>
      <c r="DA23" s="832" t="s">
        <v>1208</v>
      </c>
      <c r="DB23" s="832" t="s">
        <v>1209</v>
      </c>
      <c r="DC23" s="832" t="s">
        <v>1210</v>
      </c>
      <c r="DD23" s="832" t="s">
        <v>1211</v>
      </c>
      <c r="DE23" s="832" t="s">
        <v>1212</v>
      </c>
    </row>
    <row r="24" spans="1:109" ht="15" customHeight="1">
      <c r="A24" s="151"/>
      <c r="B24" s="157"/>
      <c r="C24" s="158" t="s">
        <v>1213</v>
      </c>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63"/>
      <c r="AF24" s="164"/>
      <c r="AH24" s="830" t="s">
        <v>1214</v>
      </c>
      <c r="AI24" s="828" t="s">
        <v>62</v>
      </c>
      <c r="AJ24" s="826"/>
      <c r="AK24" s="826"/>
      <c r="AL24" s="822" t="str">
        <f t="shared" si="0"/>
        <v>Atoyac</v>
      </c>
      <c r="AM24" s="822" t="str">
        <f t="shared" si="1"/>
        <v>30021</v>
      </c>
      <c r="AN24" s="828" t="str">
        <f t="shared" si="2"/>
        <v>021</v>
      </c>
      <c r="AO24" s="826"/>
      <c r="AP24" s="826">
        <v>22</v>
      </c>
      <c r="AQ24" s="821"/>
      <c r="AR24" s="821"/>
      <c r="AS24" s="821"/>
      <c r="AT24" s="821"/>
      <c r="AU24" s="821" t="s">
        <v>1215</v>
      </c>
      <c r="AV24" s="821"/>
      <c r="AW24" s="821" t="s">
        <v>1216</v>
      </c>
      <c r="AX24" s="821" t="s">
        <v>1217</v>
      </c>
      <c r="AY24" s="821"/>
      <c r="AZ24" s="821" t="s">
        <v>1218</v>
      </c>
      <c r="BA24" s="821" t="s">
        <v>1219</v>
      </c>
      <c r="BB24" s="821" t="s">
        <v>1220</v>
      </c>
      <c r="BC24" s="821" t="s">
        <v>1221</v>
      </c>
      <c r="BD24" s="821" t="s">
        <v>1222</v>
      </c>
      <c r="BE24" s="831" t="s">
        <v>1223</v>
      </c>
      <c r="BF24" s="821" t="s">
        <v>1224</v>
      </c>
      <c r="BG24" s="821" t="s">
        <v>1225</v>
      </c>
      <c r="BH24" s="837">
        <v>18098</v>
      </c>
      <c r="BI24" s="821" t="s">
        <v>1226</v>
      </c>
      <c r="BJ24" s="821" t="s">
        <v>1227</v>
      </c>
      <c r="BK24" s="821" t="s">
        <v>1228</v>
      </c>
      <c r="BL24" s="821"/>
      <c r="BM24" s="821"/>
      <c r="BN24" s="821" t="s">
        <v>1229</v>
      </c>
      <c r="BO24" s="837">
        <v>25098</v>
      </c>
      <c r="BP24" s="821" t="s">
        <v>1230</v>
      </c>
      <c r="BQ24" s="821"/>
      <c r="BR24" s="821" t="s">
        <v>1231</v>
      </c>
      <c r="BS24" s="821" t="s">
        <v>1232</v>
      </c>
      <c r="BT24" s="821" t="s">
        <v>1233</v>
      </c>
      <c r="BU24" s="821" t="s">
        <v>1234</v>
      </c>
      <c r="BV24" s="821" t="s">
        <v>1235</v>
      </c>
      <c r="BW24" s="826"/>
      <c r="BX24" s="826"/>
      <c r="BY24" s="826"/>
      <c r="BZ24" s="832"/>
      <c r="CA24" s="832"/>
      <c r="CB24" s="832"/>
      <c r="CC24" s="832"/>
      <c r="CD24" s="832" t="s">
        <v>1236</v>
      </c>
      <c r="CE24" s="832"/>
      <c r="CF24" s="832" t="s">
        <v>1237</v>
      </c>
      <c r="CG24" s="832" t="s">
        <v>1238</v>
      </c>
      <c r="CH24" s="832"/>
      <c r="CI24" s="832" t="s">
        <v>1239</v>
      </c>
      <c r="CJ24" s="832" t="s">
        <v>1240</v>
      </c>
      <c r="CK24" s="832" t="s">
        <v>1241</v>
      </c>
      <c r="CL24" s="832" t="s">
        <v>507</v>
      </c>
      <c r="CM24" s="832" t="s">
        <v>1242</v>
      </c>
      <c r="CN24" s="823" t="s">
        <v>1243</v>
      </c>
      <c r="CO24" s="832" t="s">
        <v>1244</v>
      </c>
      <c r="CP24" s="832" t="s">
        <v>1245</v>
      </c>
      <c r="CQ24" s="834" t="s">
        <v>419</v>
      </c>
      <c r="CR24" s="832" t="s">
        <v>1246</v>
      </c>
      <c r="CS24" s="832" t="s">
        <v>1247</v>
      </c>
      <c r="CT24" s="832" t="s">
        <v>1248</v>
      </c>
      <c r="CU24" s="832"/>
      <c r="CV24" s="832"/>
      <c r="CW24" s="832" t="s">
        <v>1249</v>
      </c>
      <c r="CX24" s="834" t="s">
        <v>419</v>
      </c>
      <c r="CY24" s="832" t="s">
        <v>1250</v>
      </c>
      <c r="CZ24" s="832"/>
      <c r="DA24" s="832" t="s">
        <v>1251</v>
      </c>
      <c r="DB24" s="832" t="s">
        <v>1252</v>
      </c>
      <c r="DC24" s="832" t="s">
        <v>897</v>
      </c>
      <c r="DD24" s="832" t="s">
        <v>1253</v>
      </c>
      <c r="DE24" s="832" t="s">
        <v>1254</v>
      </c>
    </row>
    <row r="25" spans="1:109" ht="36" customHeight="1" thickBot="1">
      <c r="A25" s="164"/>
      <c r="B25" s="175"/>
      <c r="C25" s="892" t="s">
        <v>1255</v>
      </c>
      <c r="D25" s="893"/>
      <c r="E25" s="893"/>
      <c r="F25" s="893"/>
      <c r="G25" s="893"/>
      <c r="H25" s="893"/>
      <c r="I25" s="893"/>
      <c r="J25" s="893"/>
      <c r="K25" s="893"/>
      <c r="L25" s="893"/>
      <c r="M25" s="893"/>
      <c r="N25" s="893"/>
      <c r="O25" s="893"/>
      <c r="P25" s="893"/>
      <c r="Q25" s="893"/>
      <c r="R25" s="893"/>
      <c r="S25" s="893"/>
      <c r="T25" s="893"/>
      <c r="U25" s="893"/>
      <c r="V25" s="893"/>
      <c r="W25" s="893"/>
      <c r="X25" s="893"/>
      <c r="Y25" s="893"/>
      <c r="Z25" s="893"/>
      <c r="AA25" s="893"/>
      <c r="AB25" s="893"/>
      <c r="AC25" s="893"/>
      <c r="AD25" s="176"/>
      <c r="AF25" s="164"/>
      <c r="AH25" s="830" t="s">
        <v>905</v>
      </c>
      <c r="AI25" s="828" t="s">
        <v>63</v>
      </c>
      <c r="AJ25" s="826"/>
      <c r="AK25" s="826"/>
      <c r="AL25" s="822" t="str">
        <f t="shared" si="0"/>
        <v>Atzacan</v>
      </c>
      <c r="AM25" s="822" t="str">
        <f t="shared" si="1"/>
        <v>30022</v>
      </c>
      <c r="AN25" s="828" t="str">
        <f t="shared" si="2"/>
        <v>022</v>
      </c>
      <c r="AO25" s="826"/>
      <c r="AP25" s="826">
        <v>23</v>
      </c>
      <c r="AQ25" s="821"/>
      <c r="AR25" s="821"/>
      <c r="AS25" s="821"/>
      <c r="AT25" s="821"/>
      <c r="AU25" s="821" t="s">
        <v>1256</v>
      </c>
      <c r="AV25" s="821"/>
      <c r="AW25" s="821" t="s">
        <v>1257</v>
      </c>
      <c r="AX25" s="821" t="s">
        <v>1258</v>
      </c>
      <c r="AY25" s="821"/>
      <c r="AZ25" s="821" t="s">
        <v>1259</v>
      </c>
      <c r="BA25" s="821" t="s">
        <v>1260</v>
      </c>
      <c r="BB25" s="821" t="s">
        <v>1261</v>
      </c>
      <c r="BC25" s="821" t="s">
        <v>1262</v>
      </c>
      <c r="BD25" s="821" t="s">
        <v>1263</v>
      </c>
      <c r="BE25" s="831" t="s">
        <v>1264</v>
      </c>
      <c r="BF25" s="821" t="s">
        <v>1265</v>
      </c>
      <c r="BG25" s="821" t="s">
        <v>1266</v>
      </c>
      <c r="BH25" s="821">
        <v>18099</v>
      </c>
      <c r="BI25" s="821" t="s">
        <v>1267</v>
      </c>
      <c r="BJ25" s="821" t="s">
        <v>1268</v>
      </c>
      <c r="BK25" s="821" t="s">
        <v>1269</v>
      </c>
      <c r="BL25" s="821"/>
      <c r="BM25" s="821"/>
      <c r="BN25" s="821" t="s">
        <v>1270</v>
      </c>
      <c r="BO25" s="821">
        <v>25099</v>
      </c>
      <c r="BP25" s="821" t="s">
        <v>1271</v>
      </c>
      <c r="BQ25" s="821"/>
      <c r="BR25" s="821" t="s">
        <v>1272</v>
      </c>
      <c r="BS25" s="821" t="s">
        <v>1273</v>
      </c>
      <c r="BT25" s="821" t="s">
        <v>1274</v>
      </c>
      <c r="BU25" s="821" t="s">
        <v>1275</v>
      </c>
      <c r="BV25" s="821" t="s">
        <v>1276</v>
      </c>
      <c r="BW25" s="826"/>
      <c r="BX25" s="826"/>
      <c r="BY25" s="826"/>
      <c r="BZ25" s="832"/>
      <c r="CA25" s="832"/>
      <c r="CB25" s="832"/>
      <c r="CC25" s="832"/>
      <c r="CD25" s="832" t="s">
        <v>1277</v>
      </c>
      <c r="CE25" s="832"/>
      <c r="CF25" s="832" t="s">
        <v>1278</v>
      </c>
      <c r="CG25" s="832" t="s">
        <v>1279</v>
      </c>
      <c r="CH25" s="832"/>
      <c r="CI25" s="832" t="s">
        <v>1280</v>
      </c>
      <c r="CJ25" s="832" t="s">
        <v>1050</v>
      </c>
      <c r="CK25" s="832" t="s">
        <v>1281</v>
      </c>
      <c r="CL25" s="832" t="s">
        <v>1282</v>
      </c>
      <c r="CM25" s="832" t="s">
        <v>1283</v>
      </c>
      <c r="CN25" s="823" t="s">
        <v>1284</v>
      </c>
      <c r="CO25" s="832" t="s">
        <v>1285</v>
      </c>
      <c r="CP25" s="832" t="s">
        <v>1286</v>
      </c>
      <c r="CQ25" s="832" t="s">
        <v>483</v>
      </c>
      <c r="CR25" s="832" t="s">
        <v>1287</v>
      </c>
      <c r="CS25" s="832" t="s">
        <v>1288</v>
      </c>
      <c r="CT25" s="832" t="s">
        <v>1289</v>
      </c>
      <c r="CU25" s="832"/>
      <c r="CV25" s="832"/>
      <c r="CW25" s="832" t="s">
        <v>1290</v>
      </c>
      <c r="CX25" s="832" t="s">
        <v>483</v>
      </c>
      <c r="CY25" s="832" t="s">
        <v>1291</v>
      </c>
      <c r="CZ25" s="832"/>
      <c r="DA25" s="832" t="s">
        <v>1048</v>
      </c>
      <c r="DB25" s="832" t="s">
        <v>1292</v>
      </c>
      <c r="DC25" s="832" t="s">
        <v>1293</v>
      </c>
      <c r="DD25" s="832" t="s">
        <v>1294</v>
      </c>
      <c r="DE25" s="832" t="s">
        <v>1295</v>
      </c>
    </row>
    <row r="26" spans="1:109" ht="15" customHeight="1" thickBot="1">
      <c r="A26" s="153"/>
      <c r="B26" s="151"/>
      <c r="C26" s="151"/>
      <c r="D26" s="151"/>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H26" s="830" t="s">
        <v>1296</v>
      </c>
      <c r="AI26" s="828" t="s">
        <v>64</v>
      </c>
      <c r="AJ26" s="826"/>
      <c r="AK26" s="826"/>
      <c r="AL26" s="822" t="str">
        <f t="shared" si="0"/>
        <v>Atzalan</v>
      </c>
      <c r="AM26" s="822" t="str">
        <f t="shared" si="1"/>
        <v>30023</v>
      </c>
      <c r="AN26" s="828" t="str">
        <f t="shared" si="2"/>
        <v>023</v>
      </c>
      <c r="AO26" s="826"/>
      <c r="AP26" s="826">
        <v>24</v>
      </c>
      <c r="AQ26" s="821"/>
      <c r="AR26" s="821"/>
      <c r="AS26" s="821"/>
      <c r="AT26" s="821"/>
      <c r="AU26" s="821" t="s">
        <v>1297</v>
      </c>
      <c r="AV26" s="821"/>
      <c r="AW26" s="821" t="s">
        <v>1298</v>
      </c>
      <c r="AX26" s="821" t="s">
        <v>1299</v>
      </c>
      <c r="AY26" s="821"/>
      <c r="AZ26" s="821" t="s">
        <v>1300</v>
      </c>
      <c r="BA26" s="821" t="s">
        <v>1301</v>
      </c>
      <c r="BB26" s="821" t="s">
        <v>1302</v>
      </c>
      <c r="BC26" s="821" t="s">
        <v>1303</v>
      </c>
      <c r="BD26" s="821" t="s">
        <v>1304</v>
      </c>
      <c r="BE26" s="831" t="s">
        <v>1305</v>
      </c>
      <c r="BF26" s="821" t="s">
        <v>1306</v>
      </c>
      <c r="BG26" s="821" t="s">
        <v>1307</v>
      </c>
      <c r="BH26" s="821"/>
      <c r="BI26" s="821" t="s">
        <v>1308</v>
      </c>
      <c r="BJ26" s="821" t="s">
        <v>1309</v>
      </c>
      <c r="BK26" s="821" t="s">
        <v>1310</v>
      </c>
      <c r="BL26" s="821"/>
      <c r="BM26" s="821"/>
      <c r="BN26" s="821" t="s">
        <v>1311</v>
      </c>
      <c r="BO26" s="821"/>
      <c r="BP26" s="821" t="s">
        <v>1271</v>
      </c>
      <c r="BQ26" s="821"/>
      <c r="BR26" s="821" t="s">
        <v>1312</v>
      </c>
      <c r="BS26" s="821" t="s">
        <v>1313</v>
      </c>
      <c r="BT26" s="821" t="s">
        <v>1314</v>
      </c>
      <c r="BU26" s="821" t="s">
        <v>1315</v>
      </c>
      <c r="BV26" s="821" t="s">
        <v>1316</v>
      </c>
      <c r="BW26" s="826"/>
      <c r="BX26" s="826"/>
      <c r="BY26" s="826"/>
      <c r="BZ26" s="832"/>
      <c r="CA26" s="832"/>
      <c r="CB26" s="832"/>
      <c r="CC26" s="832"/>
      <c r="CD26" s="832" t="s">
        <v>1050</v>
      </c>
      <c r="CE26" s="832"/>
      <c r="CF26" s="832" t="s">
        <v>1317</v>
      </c>
      <c r="CG26" s="832" t="s">
        <v>1059</v>
      </c>
      <c r="CH26" s="832"/>
      <c r="CI26" s="832" t="s">
        <v>1318</v>
      </c>
      <c r="CJ26" s="832" t="s">
        <v>1319</v>
      </c>
      <c r="CK26" s="832" t="s">
        <v>1320</v>
      </c>
      <c r="CL26" s="832" t="s">
        <v>607</v>
      </c>
      <c r="CM26" s="832" t="s">
        <v>1321</v>
      </c>
      <c r="CN26" s="823" t="s">
        <v>1322</v>
      </c>
      <c r="CO26" s="832" t="s">
        <v>1323</v>
      </c>
      <c r="CP26" s="832" t="s">
        <v>1324</v>
      </c>
      <c r="CQ26" s="832"/>
      <c r="CR26" s="832" t="s">
        <v>1325</v>
      </c>
      <c r="CS26" s="832" t="s">
        <v>1326</v>
      </c>
      <c r="CT26" s="832" t="s">
        <v>1327</v>
      </c>
      <c r="CU26" s="832"/>
      <c r="CV26" s="832"/>
      <c r="CW26" s="832" t="s">
        <v>1328</v>
      </c>
      <c r="CX26" s="832"/>
      <c r="CY26" s="832" t="s">
        <v>1329</v>
      </c>
      <c r="CZ26" s="832"/>
      <c r="DA26" s="832" t="s">
        <v>1330</v>
      </c>
      <c r="DB26" s="832" t="s">
        <v>1331</v>
      </c>
      <c r="DC26" s="832" t="s">
        <v>1332</v>
      </c>
      <c r="DD26" s="832" t="s">
        <v>1333</v>
      </c>
      <c r="DE26" s="832" t="s">
        <v>1334</v>
      </c>
    </row>
    <row r="27" spans="1:109" ht="15" customHeight="1">
      <c r="A27" s="153"/>
      <c r="B27" s="178"/>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80"/>
      <c r="AE27" s="151"/>
      <c r="AF27" s="151"/>
      <c r="AH27" s="830" t="s">
        <v>1335</v>
      </c>
      <c r="AI27" s="828" t="s">
        <v>65</v>
      </c>
      <c r="AJ27" s="826"/>
      <c r="AK27" s="840"/>
      <c r="AL27" s="822" t="str">
        <f t="shared" si="0"/>
        <v>Tlaltetela</v>
      </c>
      <c r="AM27" s="822" t="str">
        <f t="shared" si="1"/>
        <v>30024</v>
      </c>
      <c r="AN27" s="828" t="str">
        <f t="shared" si="2"/>
        <v>024</v>
      </c>
      <c r="AO27" s="840"/>
      <c r="AP27" s="826">
        <v>25</v>
      </c>
      <c r="AQ27" s="841"/>
      <c r="AR27" s="841"/>
      <c r="AS27" s="841"/>
      <c r="AT27" s="841"/>
      <c r="AU27" s="821" t="s">
        <v>1336</v>
      </c>
      <c r="AV27" s="841"/>
      <c r="AW27" s="821" t="s">
        <v>1337</v>
      </c>
      <c r="AX27" s="821" t="s">
        <v>1338</v>
      </c>
      <c r="AY27" s="841"/>
      <c r="AZ27" s="821" t="s">
        <v>1339</v>
      </c>
      <c r="BA27" s="821" t="s">
        <v>1340</v>
      </c>
      <c r="BB27" s="821" t="s">
        <v>1341</v>
      </c>
      <c r="BC27" s="821" t="s">
        <v>1342</v>
      </c>
      <c r="BD27" s="821" t="s">
        <v>1343</v>
      </c>
      <c r="BE27" s="831" t="s">
        <v>1344</v>
      </c>
      <c r="BF27" s="821" t="s">
        <v>1345</v>
      </c>
      <c r="BG27" s="821" t="s">
        <v>1346</v>
      </c>
      <c r="BH27" s="841"/>
      <c r="BI27" s="821" t="s">
        <v>1347</v>
      </c>
      <c r="BJ27" s="821" t="s">
        <v>1348</v>
      </c>
      <c r="BK27" s="821" t="s">
        <v>1349</v>
      </c>
      <c r="BL27" s="841"/>
      <c r="BM27" s="841"/>
      <c r="BN27" s="821" t="s">
        <v>1350</v>
      </c>
      <c r="BO27" s="841"/>
      <c r="BP27" s="821" t="s">
        <v>1351</v>
      </c>
      <c r="BQ27" s="841"/>
      <c r="BR27" s="821" t="s">
        <v>1352</v>
      </c>
      <c r="BS27" s="821" t="s">
        <v>1353</v>
      </c>
      <c r="BT27" s="821" t="s">
        <v>1354</v>
      </c>
      <c r="BU27" s="821" t="s">
        <v>1355</v>
      </c>
      <c r="BV27" s="821" t="s">
        <v>1356</v>
      </c>
      <c r="BW27" s="840"/>
      <c r="BX27" s="840"/>
      <c r="BY27" s="840"/>
      <c r="BZ27" s="842"/>
      <c r="CA27" s="842"/>
      <c r="CB27" s="842"/>
      <c r="CC27" s="842"/>
      <c r="CD27" s="832" t="s">
        <v>1357</v>
      </c>
      <c r="CE27" s="842"/>
      <c r="CF27" s="832" t="s">
        <v>1358</v>
      </c>
      <c r="CG27" s="832" t="s">
        <v>1359</v>
      </c>
      <c r="CH27" s="842"/>
      <c r="CI27" s="832" t="s">
        <v>1360</v>
      </c>
      <c r="CJ27" s="832" t="s">
        <v>1318</v>
      </c>
      <c r="CK27" s="832" t="s">
        <v>1361</v>
      </c>
      <c r="CL27" s="832" t="s">
        <v>1362</v>
      </c>
      <c r="CM27" s="832" t="s">
        <v>1052</v>
      </c>
      <c r="CN27" s="823" t="s">
        <v>1363</v>
      </c>
      <c r="CO27" s="832" t="s">
        <v>1364</v>
      </c>
      <c r="CP27" s="832" t="s">
        <v>1365</v>
      </c>
      <c r="CQ27" s="842"/>
      <c r="CR27" s="832" t="s">
        <v>1366</v>
      </c>
      <c r="CS27" s="832" t="s">
        <v>1367</v>
      </c>
      <c r="CT27" s="832" t="s">
        <v>1368</v>
      </c>
      <c r="CU27" s="842"/>
      <c r="CV27" s="842"/>
      <c r="CW27" s="832" t="s">
        <v>1369</v>
      </c>
      <c r="CX27" s="842"/>
      <c r="CY27" s="832" t="s">
        <v>1370</v>
      </c>
      <c r="CZ27" s="842"/>
      <c r="DA27" s="832" t="s">
        <v>1371</v>
      </c>
      <c r="DB27" s="832" t="s">
        <v>1372</v>
      </c>
      <c r="DC27" s="832" t="s">
        <v>1373</v>
      </c>
      <c r="DD27" s="832" t="s">
        <v>1374</v>
      </c>
      <c r="DE27" s="832" t="s">
        <v>357</v>
      </c>
    </row>
    <row r="28" spans="1:109" ht="48" customHeight="1">
      <c r="A28" s="153"/>
      <c r="B28" s="181"/>
      <c r="C28" s="875" t="s">
        <v>1375</v>
      </c>
      <c r="D28" s="876"/>
      <c r="E28" s="876"/>
      <c r="F28" s="876"/>
      <c r="G28" s="876"/>
      <c r="H28" s="876"/>
      <c r="I28" s="876"/>
      <c r="J28" s="876"/>
      <c r="K28" s="876"/>
      <c r="L28" s="876"/>
      <c r="M28" s="876"/>
      <c r="N28" s="876"/>
      <c r="O28" s="876"/>
      <c r="P28" s="876"/>
      <c r="Q28" s="876"/>
      <c r="R28" s="876"/>
      <c r="S28" s="876"/>
      <c r="T28" s="876"/>
      <c r="U28" s="876"/>
      <c r="V28" s="876"/>
      <c r="W28" s="876"/>
      <c r="X28" s="876"/>
      <c r="Y28" s="876"/>
      <c r="Z28" s="876"/>
      <c r="AA28" s="876"/>
      <c r="AB28" s="876"/>
      <c r="AC28" s="876"/>
      <c r="AD28" s="183"/>
      <c r="AE28" s="151"/>
      <c r="AF28" s="151"/>
      <c r="AH28" s="830" t="s">
        <v>1064</v>
      </c>
      <c r="AI28" s="828" t="s">
        <v>66</v>
      </c>
      <c r="AJ28" s="826"/>
      <c r="AK28" s="840"/>
      <c r="AL28" s="822" t="str">
        <f t="shared" si="0"/>
        <v>Ayahualulco</v>
      </c>
      <c r="AM28" s="822" t="str">
        <f t="shared" si="1"/>
        <v>30025</v>
      </c>
      <c r="AN28" s="828" t="str">
        <f t="shared" si="2"/>
        <v>025</v>
      </c>
      <c r="AO28" s="840"/>
      <c r="AP28" s="826">
        <v>26</v>
      </c>
      <c r="AQ28" s="841"/>
      <c r="AR28" s="841"/>
      <c r="AS28" s="841"/>
      <c r="AT28" s="841"/>
      <c r="AU28" s="821" t="s">
        <v>1376</v>
      </c>
      <c r="AV28" s="841"/>
      <c r="AW28" s="821" t="s">
        <v>1377</v>
      </c>
      <c r="AX28" s="821" t="s">
        <v>1378</v>
      </c>
      <c r="AY28" s="841"/>
      <c r="AZ28" s="821" t="s">
        <v>1379</v>
      </c>
      <c r="BA28" s="821" t="s">
        <v>1380</v>
      </c>
      <c r="BB28" s="821" t="s">
        <v>1381</v>
      </c>
      <c r="BC28" s="821" t="s">
        <v>1382</v>
      </c>
      <c r="BD28" s="821" t="s">
        <v>1383</v>
      </c>
      <c r="BE28" s="831" t="s">
        <v>1384</v>
      </c>
      <c r="BF28" s="821" t="s">
        <v>1385</v>
      </c>
      <c r="BG28" s="821" t="s">
        <v>1386</v>
      </c>
      <c r="BH28" s="841"/>
      <c r="BI28" s="821" t="s">
        <v>1387</v>
      </c>
      <c r="BJ28" s="821" t="s">
        <v>1388</v>
      </c>
      <c r="BK28" s="821" t="s">
        <v>1389</v>
      </c>
      <c r="BL28" s="841"/>
      <c r="BM28" s="841"/>
      <c r="BN28" s="821" t="s">
        <v>1390</v>
      </c>
      <c r="BO28" s="841"/>
      <c r="BP28" s="821" t="s">
        <v>1391</v>
      </c>
      <c r="BQ28" s="841"/>
      <c r="BR28" s="821" t="s">
        <v>1392</v>
      </c>
      <c r="BS28" s="821" t="s">
        <v>1393</v>
      </c>
      <c r="BT28" s="821" t="s">
        <v>1394</v>
      </c>
      <c r="BU28" s="821" t="s">
        <v>1395</v>
      </c>
      <c r="BV28" s="821" t="s">
        <v>1396</v>
      </c>
      <c r="BW28" s="840"/>
      <c r="BX28" s="840"/>
      <c r="BY28" s="840"/>
      <c r="BZ28" s="842"/>
      <c r="CA28" s="842"/>
      <c r="CB28" s="842"/>
      <c r="CC28" s="842"/>
      <c r="CD28" s="832" t="s">
        <v>1397</v>
      </c>
      <c r="CE28" s="842"/>
      <c r="CF28" s="832" t="s">
        <v>1398</v>
      </c>
      <c r="CG28" s="832" t="s">
        <v>747</v>
      </c>
      <c r="CH28" s="842"/>
      <c r="CI28" s="832" t="s">
        <v>1399</v>
      </c>
      <c r="CJ28" s="832" t="s">
        <v>1400</v>
      </c>
      <c r="CK28" s="832" t="s">
        <v>1401</v>
      </c>
      <c r="CL28" s="832" t="s">
        <v>1402</v>
      </c>
      <c r="CM28" s="832" t="s">
        <v>1403</v>
      </c>
      <c r="CN28" s="823" t="s">
        <v>1404</v>
      </c>
      <c r="CO28" s="832" t="s">
        <v>1405</v>
      </c>
      <c r="CP28" s="832" t="s">
        <v>1406</v>
      </c>
      <c r="CQ28" s="842"/>
      <c r="CR28" s="832" t="s">
        <v>1407</v>
      </c>
      <c r="CS28" s="832" t="s">
        <v>1408</v>
      </c>
      <c r="CT28" s="832" t="s">
        <v>1409</v>
      </c>
      <c r="CU28" s="842"/>
      <c r="CV28" s="842"/>
      <c r="CW28" s="832" t="s">
        <v>1410</v>
      </c>
      <c r="CX28" s="842"/>
      <c r="CY28" s="832" t="s">
        <v>1411</v>
      </c>
      <c r="CZ28" s="842"/>
      <c r="DA28" s="832" t="s">
        <v>1412</v>
      </c>
      <c r="DB28" s="832" t="s">
        <v>1413</v>
      </c>
      <c r="DC28" s="832" t="s">
        <v>1414</v>
      </c>
      <c r="DD28" s="832" t="s">
        <v>1415</v>
      </c>
      <c r="DE28" s="832" t="s">
        <v>1416</v>
      </c>
    </row>
    <row r="29" spans="1:109" ht="6.75" customHeight="1">
      <c r="A29" s="153"/>
      <c r="B29" s="181"/>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3"/>
      <c r="AE29" s="151"/>
      <c r="AF29" s="151"/>
      <c r="AH29" s="830" t="s">
        <v>1417</v>
      </c>
      <c r="AI29" s="828" t="s">
        <v>67</v>
      </c>
      <c r="AJ29" s="826"/>
      <c r="AK29" s="840"/>
      <c r="AL29" s="822" t="str">
        <f t="shared" si="0"/>
        <v>Banderilla</v>
      </c>
      <c r="AM29" s="822" t="str">
        <f t="shared" si="1"/>
        <v>30026</v>
      </c>
      <c r="AN29" s="828" t="str">
        <f t="shared" si="2"/>
        <v>026</v>
      </c>
      <c r="AO29" s="840"/>
      <c r="AP29" s="826">
        <v>27</v>
      </c>
      <c r="AQ29" s="841"/>
      <c r="AR29" s="841"/>
      <c r="AS29" s="841"/>
      <c r="AT29" s="841"/>
      <c r="AU29" s="821" t="s">
        <v>1418</v>
      </c>
      <c r="AV29" s="841"/>
      <c r="AW29" s="821" t="s">
        <v>1419</v>
      </c>
      <c r="AX29" s="821" t="s">
        <v>1420</v>
      </c>
      <c r="AY29" s="841"/>
      <c r="AZ29" s="821" t="s">
        <v>1421</v>
      </c>
      <c r="BA29" s="821" t="s">
        <v>1422</v>
      </c>
      <c r="BB29" s="821" t="s">
        <v>1423</v>
      </c>
      <c r="BC29" s="821" t="s">
        <v>1424</v>
      </c>
      <c r="BD29" s="821" t="s">
        <v>1425</v>
      </c>
      <c r="BE29" s="831" t="s">
        <v>1426</v>
      </c>
      <c r="BF29" s="821" t="s">
        <v>1427</v>
      </c>
      <c r="BG29" s="821" t="s">
        <v>1428</v>
      </c>
      <c r="BH29" s="841"/>
      <c r="BI29" s="821" t="s">
        <v>1429</v>
      </c>
      <c r="BJ29" s="821" t="s">
        <v>1430</v>
      </c>
      <c r="BK29" s="821" t="s">
        <v>1431</v>
      </c>
      <c r="BL29" s="841"/>
      <c r="BM29" s="841"/>
      <c r="BN29" s="821" t="s">
        <v>1432</v>
      </c>
      <c r="BO29" s="841"/>
      <c r="BP29" s="821" t="s">
        <v>1433</v>
      </c>
      <c r="BQ29" s="841"/>
      <c r="BR29" s="821" t="s">
        <v>1434</v>
      </c>
      <c r="BS29" s="821" t="s">
        <v>1435</v>
      </c>
      <c r="BT29" s="821" t="s">
        <v>1436</v>
      </c>
      <c r="BU29" s="821" t="s">
        <v>1437</v>
      </c>
      <c r="BV29" s="821" t="s">
        <v>1438</v>
      </c>
      <c r="BW29" s="840"/>
      <c r="BX29" s="840"/>
      <c r="BY29" s="840"/>
      <c r="BZ29" s="842"/>
      <c r="CA29" s="842"/>
      <c r="CB29" s="842"/>
      <c r="CC29" s="842"/>
      <c r="CD29" s="832" t="s">
        <v>1439</v>
      </c>
      <c r="CE29" s="842"/>
      <c r="CF29" s="832" t="s">
        <v>1440</v>
      </c>
      <c r="CG29" s="832" t="s">
        <v>1441</v>
      </c>
      <c r="CH29" s="842"/>
      <c r="CI29" s="832" t="s">
        <v>1442</v>
      </c>
      <c r="CJ29" s="832" t="s">
        <v>1443</v>
      </c>
      <c r="CK29" s="832" t="s">
        <v>1444</v>
      </c>
      <c r="CL29" s="832" t="s">
        <v>1445</v>
      </c>
      <c r="CM29" s="832" t="s">
        <v>1446</v>
      </c>
      <c r="CN29" s="823" t="s">
        <v>1447</v>
      </c>
      <c r="CO29" s="832" t="s">
        <v>1448</v>
      </c>
      <c r="CP29" s="832" t="s">
        <v>1449</v>
      </c>
      <c r="CQ29" s="842"/>
      <c r="CR29" s="832" t="s">
        <v>1071</v>
      </c>
      <c r="CS29" s="832" t="s">
        <v>1450</v>
      </c>
      <c r="CT29" s="832" t="s">
        <v>1451</v>
      </c>
      <c r="CU29" s="842"/>
      <c r="CV29" s="842"/>
      <c r="CW29" s="832" t="s">
        <v>1452</v>
      </c>
      <c r="CX29" s="842"/>
      <c r="CY29" s="832" t="s">
        <v>1453</v>
      </c>
      <c r="CZ29" s="842"/>
      <c r="DA29" s="832" t="s">
        <v>1454</v>
      </c>
      <c r="DB29" s="832" t="s">
        <v>1455</v>
      </c>
      <c r="DC29" s="832" t="s">
        <v>1456</v>
      </c>
      <c r="DD29" s="832" t="s">
        <v>1457</v>
      </c>
      <c r="DE29" s="832" t="s">
        <v>1458</v>
      </c>
    </row>
    <row r="30" spans="1:109" ht="36" customHeight="1">
      <c r="A30" s="164"/>
      <c r="B30" s="181"/>
      <c r="C30" s="901" t="s">
        <v>1459</v>
      </c>
      <c r="D30" s="880"/>
      <c r="E30" s="880"/>
      <c r="F30" s="880"/>
      <c r="G30" s="880"/>
      <c r="H30" s="880"/>
      <c r="I30" s="880"/>
      <c r="J30" s="880"/>
      <c r="K30" s="880"/>
      <c r="L30" s="880"/>
      <c r="M30" s="880"/>
      <c r="N30" s="880"/>
      <c r="O30" s="880"/>
      <c r="P30" s="880"/>
      <c r="Q30" s="880"/>
      <c r="R30" s="880"/>
      <c r="S30" s="880"/>
      <c r="T30" s="880"/>
      <c r="U30" s="880"/>
      <c r="V30" s="880"/>
      <c r="W30" s="880"/>
      <c r="X30" s="880"/>
      <c r="Y30" s="880"/>
      <c r="Z30" s="880"/>
      <c r="AA30" s="880"/>
      <c r="AB30" s="880"/>
      <c r="AC30" s="880"/>
      <c r="AD30" s="183"/>
      <c r="AE30" s="164"/>
      <c r="AF30" s="164"/>
      <c r="AH30" s="830" t="s">
        <v>1460</v>
      </c>
      <c r="AI30" s="828" t="s">
        <v>68</v>
      </c>
      <c r="AJ30" s="826"/>
      <c r="AK30" s="840"/>
      <c r="AL30" s="822" t="str">
        <f t="shared" si="0"/>
        <v>Benito Juárez</v>
      </c>
      <c r="AM30" s="822" t="str">
        <f t="shared" si="1"/>
        <v>30027</v>
      </c>
      <c r="AN30" s="828" t="str">
        <f t="shared" si="2"/>
        <v>027</v>
      </c>
      <c r="AO30" s="840"/>
      <c r="AP30" s="826">
        <v>28</v>
      </c>
      <c r="AQ30" s="841"/>
      <c r="AR30" s="841"/>
      <c r="AS30" s="841"/>
      <c r="AT30" s="841"/>
      <c r="AU30" s="821" t="s">
        <v>1461</v>
      </c>
      <c r="AV30" s="841"/>
      <c r="AW30" s="821" t="s">
        <v>1462</v>
      </c>
      <c r="AX30" s="821" t="s">
        <v>1463</v>
      </c>
      <c r="AY30" s="841"/>
      <c r="AZ30" s="821" t="s">
        <v>1464</v>
      </c>
      <c r="BA30" s="821" t="s">
        <v>1465</v>
      </c>
      <c r="BB30" s="821" t="s">
        <v>1466</v>
      </c>
      <c r="BC30" s="821" t="s">
        <v>1467</v>
      </c>
      <c r="BD30" s="821" t="s">
        <v>1468</v>
      </c>
      <c r="BE30" s="831" t="s">
        <v>1469</v>
      </c>
      <c r="BF30" s="821" t="s">
        <v>1470</v>
      </c>
      <c r="BG30" s="821" t="s">
        <v>1471</v>
      </c>
      <c r="BH30" s="841"/>
      <c r="BI30" s="821" t="s">
        <v>1472</v>
      </c>
      <c r="BJ30" s="821" t="s">
        <v>1473</v>
      </c>
      <c r="BK30" s="821" t="s">
        <v>1474</v>
      </c>
      <c r="BL30" s="841"/>
      <c r="BM30" s="841"/>
      <c r="BN30" s="821" t="s">
        <v>1475</v>
      </c>
      <c r="BO30" s="841"/>
      <c r="BP30" s="821" t="s">
        <v>1476</v>
      </c>
      <c r="BQ30" s="841"/>
      <c r="BR30" s="821" t="s">
        <v>1477</v>
      </c>
      <c r="BS30" s="821" t="s">
        <v>1478</v>
      </c>
      <c r="BT30" s="821" t="s">
        <v>1479</v>
      </c>
      <c r="BU30" s="821" t="s">
        <v>1480</v>
      </c>
      <c r="BV30" s="821" t="s">
        <v>1481</v>
      </c>
      <c r="BW30" s="840"/>
      <c r="BX30" s="840"/>
      <c r="BY30" s="840"/>
      <c r="BZ30" s="842"/>
      <c r="CA30" s="842"/>
      <c r="CB30" s="842"/>
      <c r="CC30" s="842"/>
      <c r="CD30" s="832" t="s">
        <v>1482</v>
      </c>
      <c r="CE30" s="842"/>
      <c r="CF30" s="832" t="s">
        <v>1483</v>
      </c>
      <c r="CG30" s="832" t="s">
        <v>1484</v>
      </c>
      <c r="CH30" s="842"/>
      <c r="CI30" s="832" t="s">
        <v>1485</v>
      </c>
      <c r="CJ30" s="832" t="s">
        <v>1486</v>
      </c>
      <c r="CK30" s="832" t="s">
        <v>1487</v>
      </c>
      <c r="CL30" s="832" t="s">
        <v>1488</v>
      </c>
      <c r="CM30" s="832" t="s">
        <v>1489</v>
      </c>
      <c r="CN30" s="823" t="s">
        <v>1490</v>
      </c>
      <c r="CO30" s="832" t="s">
        <v>1491</v>
      </c>
      <c r="CP30" s="832" t="s">
        <v>1492</v>
      </c>
      <c r="CQ30" s="842"/>
      <c r="CR30" s="832" t="s">
        <v>1493</v>
      </c>
      <c r="CS30" s="832" t="s">
        <v>1494</v>
      </c>
      <c r="CT30" s="832" t="s">
        <v>1495</v>
      </c>
      <c r="CU30" s="842"/>
      <c r="CV30" s="842"/>
      <c r="CW30" s="832" t="s">
        <v>1496</v>
      </c>
      <c r="CX30" s="842"/>
      <c r="CY30" s="832" t="s">
        <v>1497</v>
      </c>
      <c r="CZ30" s="842"/>
      <c r="DA30" s="832" t="s">
        <v>1498</v>
      </c>
      <c r="DB30" s="832" t="s">
        <v>1499</v>
      </c>
      <c r="DC30" s="832" t="s">
        <v>321</v>
      </c>
      <c r="DD30" s="832" t="s">
        <v>1500</v>
      </c>
      <c r="DE30" s="832" t="s">
        <v>1501</v>
      </c>
    </row>
    <row r="31" spans="1:109" ht="6.75" customHeight="1">
      <c r="A31" s="164"/>
      <c r="B31" s="181"/>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3"/>
      <c r="AE31" s="164"/>
      <c r="AF31" s="164"/>
      <c r="AH31" s="830" t="s">
        <v>1502</v>
      </c>
      <c r="AI31" s="828" t="s">
        <v>69</v>
      </c>
      <c r="AJ31" s="826"/>
      <c r="AK31" s="840"/>
      <c r="AL31" s="822" t="str">
        <f t="shared" si="0"/>
        <v>Boca del Río</v>
      </c>
      <c r="AM31" s="822" t="str">
        <f t="shared" si="1"/>
        <v>30028</v>
      </c>
      <c r="AN31" s="828" t="str">
        <f t="shared" si="2"/>
        <v>028</v>
      </c>
      <c r="AO31" s="840"/>
      <c r="AP31" s="826">
        <v>29</v>
      </c>
      <c r="AQ31" s="841"/>
      <c r="AR31" s="841"/>
      <c r="AS31" s="841"/>
      <c r="AT31" s="841"/>
      <c r="AU31" s="821" t="s">
        <v>1503</v>
      </c>
      <c r="AV31" s="841"/>
      <c r="AW31" s="821" t="s">
        <v>1504</v>
      </c>
      <c r="AX31" s="821" t="s">
        <v>1505</v>
      </c>
      <c r="AY31" s="841"/>
      <c r="AZ31" s="821" t="s">
        <v>1506</v>
      </c>
      <c r="BA31" s="821" t="s">
        <v>1507</v>
      </c>
      <c r="BB31" s="821" t="s">
        <v>1508</v>
      </c>
      <c r="BC31" s="821" t="s">
        <v>1509</v>
      </c>
      <c r="BD31" s="821" t="s">
        <v>1510</v>
      </c>
      <c r="BE31" s="831" t="s">
        <v>1511</v>
      </c>
      <c r="BF31" s="821" t="s">
        <v>1512</v>
      </c>
      <c r="BG31" s="821" t="s">
        <v>1513</v>
      </c>
      <c r="BH31" s="841"/>
      <c r="BI31" s="821" t="s">
        <v>1514</v>
      </c>
      <c r="BJ31" s="821" t="s">
        <v>1515</v>
      </c>
      <c r="BK31" s="821" t="s">
        <v>1516</v>
      </c>
      <c r="BL31" s="841"/>
      <c r="BM31" s="841"/>
      <c r="BN31" s="821" t="s">
        <v>1517</v>
      </c>
      <c r="BO31" s="841"/>
      <c r="BP31" s="821" t="s">
        <v>1518</v>
      </c>
      <c r="BQ31" s="841"/>
      <c r="BR31" s="821" t="s">
        <v>1519</v>
      </c>
      <c r="BS31" s="821" t="s">
        <v>1520</v>
      </c>
      <c r="BT31" s="821" t="s">
        <v>1521</v>
      </c>
      <c r="BU31" s="821" t="s">
        <v>1522</v>
      </c>
      <c r="BV31" s="821" t="s">
        <v>1523</v>
      </c>
      <c r="BW31" s="840"/>
      <c r="BX31" s="840"/>
      <c r="BY31" s="840"/>
      <c r="BZ31" s="842"/>
      <c r="CA31" s="842"/>
      <c r="CB31" s="842"/>
      <c r="CC31" s="842"/>
      <c r="CD31" s="832" t="s">
        <v>1524</v>
      </c>
      <c r="CE31" s="842"/>
      <c r="CF31" s="832" t="s">
        <v>1525</v>
      </c>
      <c r="CG31" s="832" t="s">
        <v>1071</v>
      </c>
      <c r="CH31" s="842"/>
      <c r="CI31" s="832" t="s">
        <v>1011</v>
      </c>
      <c r="CJ31" s="832" t="s">
        <v>1526</v>
      </c>
      <c r="CK31" s="832" t="s">
        <v>1527</v>
      </c>
      <c r="CL31" s="832" t="s">
        <v>1528</v>
      </c>
      <c r="CM31" s="832" t="s">
        <v>433</v>
      </c>
      <c r="CN31" s="823" t="s">
        <v>1529</v>
      </c>
      <c r="CO31" s="832" t="s">
        <v>1530</v>
      </c>
      <c r="CP31" s="832" t="s">
        <v>1531</v>
      </c>
      <c r="CQ31" s="842"/>
      <c r="CR31" s="832" t="s">
        <v>1532</v>
      </c>
      <c r="CS31" s="832" t="s">
        <v>1533</v>
      </c>
      <c r="CT31" s="832" t="s">
        <v>1534</v>
      </c>
      <c r="CU31" s="842"/>
      <c r="CV31" s="842"/>
      <c r="CW31" s="832" t="s">
        <v>1335</v>
      </c>
      <c r="CX31" s="842"/>
      <c r="CY31" s="832" t="s">
        <v>1535</v>
      </c>
      <c r="CZ31" s="842"/>
      <c r="DA31" s="832" t="s">
        <v>1536</v>
      </c>
      <c r="DB31" s="832" t="s">
        <v>1537</v>
      </c>
      <c r="DC31" s="832" t="s">
        <v>1538</v>
      </c>
      <c r="DD31" s="832" t="s">
        <v>1539</v>
      </c>
      <c r="DE31" s="832" t="s">
        <v>1540</v>
      </c>
    </row>
    <row r="32" spans="1:109" ht="15" customHeight="1">
      <c r="A32" s="164"/>
      <c r="B32" s="181"/>
      <c r="C32" s="901" t="s">
        <v>1541</v>
      </c>
      <c r="D32" s="880"/>
      <c r="E32" s="880"/>
      <c r="F32" s="880"/>
      <c r="G32" s="880"/>
      <c r="H32" s="880"/>
      <c r="I32" s="880"/>
      <c r="J32" s="880"/>
      <c r="K32" s="880"/>
      <c r="L32" s="880"/>
      <c r="M32" s="880"/>
      <c r="N32" s="880"/>
      <c r="O32" s="880"/>
      <c r="P32" s="880"/>
      <c r="Q32" s="880"/>
      <c r="R32" s="880"/>
      <c r="S32" s="880"/>
      <c r="T32" s="880"/>
      <c r="U32" s="880"/>
      <c r="V32" s="880"/>
      <c r="W32" s="880"/>
      <c r="X32" s="880"/>
      <c r="Y32" s="880"/>
      <c r="Z32" s="880"/>
      <c r="AA32" s="880"/>
      <c r="AB32" s="880"/>
      <c r="AC32" s="880"/>
      <c r="AD32" s="183"/>
      <c r="AE32" s="164"/>
      <c r="AF32" s="164"/>
      <c r="AH32" s="830" t="s">
        <v>1542</v>
      </c>
      <c r="AI32" s="828" t="s">
        <v>70</v>
      </c>
      <c r="AJ32" s="826"/>
      <c r="AK32" s="840"/>
      <c r="AL32" s="822" t="str">
        <f t="shared" si="0"/>
        <v>Calcahualco</v>
      </c>
      <c r="AM32" s="822" t="str">
        <f t="shared" si="1"/>
        <v>30029</v>
      </c>
      <c r="AN32" s="828" t="str">
        <f t="shared" si="2"/>
        <v>029</v>
      </c>
      <c r="AO32" s="840"/>
      <c r="AP32" s="826">
        <v>30</v>
      </c>
      <c r="AQ32" s="841"/>
      <c r="AR32" s="841"/>
      <c r="AS32" s="841"/>
      <c r="AT32" s="841"/>
      <c r="AU32" s="821" t="s">
        <v>1543</v>
      </c>
      <c r="AV32" s="841"/>
      <c r="AW32" s="821" t="s">
        <v>1544</v>
      </c>
      <c r="AX32" s="821" t="s">
        <v>1545</v>
      </c>
      <c r="AY32" s="841"/>
      <c r="AZ32" s="821" t="s">
        <v>1546</v>
      </c>
      <c r="BA32" s="821" t="s">
        <v>1547</v>
      </c>
      <c r="BB32" s="821" t="s">
        <v>1548</v>
      </c>
      <c r="BC32" s="821" t="s">
        <v>1549</v>
      </c>
      <c r="BD32" s="821" t="s">
        <v>1550</v>
      </c>
      <c r="BE32" s="831" t="s">
        <v>1551</v>
      </c>
      <c r="BF32" s="821" t="s">
        <v>1552</v>
      </c>
      <c r="BG32" s="821" t="s">
        <v>1553</v>
      </c>
      <c r="BH32" s="841"/>
      <c r="BI32" s="821" t="s">
        <v>1554</v>
      </c>
      <c r="BJ32" s="821" t="s">
        <v>1555</v>
      </c>
      <c r="BK32" s="821" t="s">
        <v>1556</v>
      </c>
      <c r="BL32" s="841"/>
      <c r="BM32" s="841"/>
      <c r="BN32" s="821" t="s">
        <v>1557</v>
      </c>
      <c r="BO32" s="841"/>
      <c r="BP32" s="821" t="s">
        <v>1558</v>
      </c>
      <c r="BQ32" s="841"/>
      <c r="BR32" s="821" t="s">
        <v>1559</v>
      </c>
      <c r="BS32" s="821" t="s">
        <v>1560</v>
      </c>
      <c r="BT32" s="821" t="s">
        <v>1561</v>
      </c>
      <c r="BU32" s="821" t="s">
        <v>1562</v>
      </c>
      <c r="BV32" s="821" t="s">
        <v>1563</v>
      </c>
      <c r="BW32" s="840"/>
      <c r="BX32" s="840"/>
      <c r="BY32" s="840"/>
      <c r="BZ32" s="842"/>
      <c r="CA32" s="842"/>
      <c r="CB32" s="842"/>
      <c r="CC32" s="842"/>
      <c r="CD32" s="832" t="s">
        <v>1564</v>
      </c>
      <c r="CE32" s="842"/>
      <c r="CF32" s="832" t="s">
        <v>1565</v>
      </c>
      <c r="CG32" s="832" t="s">
        <v>1566</v>
      </c>
      <c r="CH32" s="842"/>
      <c r="CI32" s="832" t="s">
        <v>1567</v>
      </c>
      <c r="CJ32" s="832" t="s">
        <v>1568</v>
      </c>
      <c r="CK32" s="832" t="s">
        <v>1569</v>
      </c>
      <c r="CL32" s="832" t="s">
        <v>1570</v>
      </c>
      <c r="CM32" s="832" t="s">
        <v>1571</v>
      </c>
      <c r="CN32" s="823" t="s">
        <v>1572</v>
      </c>
      <c r="CO32" s="832" t="s">
        <v>1573</v>
      </c>
      <c r="CP32" s="832" t="s">
        <v>1574</v>
      </c>
      <c r="CQ32" s="842"/>
      <c r="CR32" s="832" t="s">
        <v>1575</v>
      </c>
      <c r="CS32" s="832" t="s">
        <v>1576</v>
      </c>
      <c r="CT32" s="832" t="s">
        <v>1577</v>
      </c>
      <c r="CU32" s="842"/>
      <c r="CV32" s="842"/>
      <c r="CW32" s="832" t="s">
        <v>1578</v>
      </c>
      <c r="CX32" s="842"/>
      <c r="CY32" s="832" t="s">
        <v>1579</v>
      </c>
      <c r="CZ32" s="842"/>
      <c r="DA32" s="832" t="s">
        <v>1050</v>
      </c>
      <c r="DB32" s="832" t="s">
        <v>1580</v>
      </c>
      <c r="DC32" s="832" t="s">
        <v>1581</v>
      </c>
      <c r="DD32" s="832" t="s">
        <v>1582</v>
      </c>
      <c r="DE32" s="832" t="s">
        <v>1583</v>
      </c>
    </row>
    <row r="33" spans="1:109" ht="6.75" customHeight="1">
      <c r="A33" s="164"/>
      <c r="B33" s="181"/>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83"/>
      <c r="AE33" s="164"/>
      <c r="AF33" s="164"/>
      <c r="AH33" s="830" t="s">
        <v>1584</v>
      </c>
      <c r="AI33" s="828" t="s">
        <v>71</v>
      </c>
      <c r="AJ33" s="826"/>
      <c r="AK33" s="840"/>
      <c r="AL33" s="822" t="str">
        <f t="shared" si="0"/>
        <v>Camerino Z. Mendoza</v>
      </c>
      <c r="AM33" s="822" t="str">
        <f t="shared" si="1"/>
        <v>30030</v>
      </c>
      <c r="AN33" s="828" t="str">
        <f t="shared" si="2"/>
        <v>030</v>
      </c>
      <c r="AO33" s="840"/>
      <c r="AP33" s="826">
        <v>31</v>
      </c>
      <c r="AQ33" s="841"/>
      <c r="AR33" s="841"/>
      <c r="AS33" s="841"/>
      <c r="AT33" s="841"/>
      <c r="AU33" s="821" t="s">
        <v>1585</v>
      </c>
      <c r="AV33" s="841"/>
      <c r="AW33" s="821" t="s">
        <v>1586</v>
      </c>
      <c r="AX33" s="821" t="s">
        <v>1587</v>
      </c>
      <c r="AY33" s="841"/>
      <c r="AZ33" s="821" t="s">
        <v>1588</v>
      </c>
      <c r="BA33" s="821" t="s">
        <v>1589</v>
      </c>
      <c r="BB33" s="821" t="s">
        <v>1590</v>
      </c>
      <c r="BC33" s="821" t="s">
        <v>1591</v>
      </c>
      <c r="BD33" s="821" t="s">
        <v>1592</v>
      </c>
      <c r="BE33" s="831" t="s">
        <v>1593</v>
      </c>
      <c r="BF33" s="821" t="s">
        <v>1594</v>
      </c>
      <c r="BG33" s="821" t="s">
        <v>1595</v>
      </c>
      <c r="BH33" s="841"/>
      <c r="BI33" s="821" t="s">
        <v>1596</v>
      </c>
      <c r="BJ33" s="821" t="s">
        <v>1597</v>
      </c>
      <c r="BK33" s="821" t="s">
        <v>1598</v>
      </c>
      <c r="BL33" s="841"/>
      <c r="BM33" s="841"/>
      <c r="BN33" s="821" t="s">
        <v>1599</v>
      </c>
      <c r="BO33" s="841"/>
      <c r="BP33" s="821" t="s">
        <v>1600</v>
      </c>
      <c r="BQ33" s="841"/>
      <c r="BR33" s="821" t="s">
        <v>1601</v>
      </c>
      <c r="BS33" s="821" t="s">
        <v>1602</v>
      </c>
      <c r="BT33" s="821" t="s">
        <v>1603</v>
      </c>
      <c r="BU33" s="821" t="s">
        <v>1604</v>
      </c>
      <c r="BV33" s="821" t="s">
        <v>1605</v>
      </c>
      <c r="BW33" s="840"/>
      <c r="BX33" s="840"/>
      <c r="BY33" s="840"/>
      <c r="BZ33" s="842"/>
      <c r="CA33" s="842"/>
      <c r="CB33" s="842"/>
      <c r="CC33" s="842"/>
      <c r="CD33" s="832" t="s">
        <v>1606</v>
      </c>
      <c r="CE33" s="842"/>
      <c r="CF33" s="832" t="s">
        <v>1607</v>
      </c>
      <c r="CG33" s="832" t="s">
        <v>1608</v>
      </c>
      <c r="CH33" s="842"/>
      <c r="CI33" s="832" t="s">
        <v>1609</v>
      </c>
      <c r="CJ33" s="832" t="s">
        <v>482</v>
      </c>
      <c r="CK33" s="832" t="s">
        <v>1610</v>
      </c>
      <c r="CL33" s="832" t="s">
        <v>1611</v>
      </c>
      <c r="CM33" s="832" t="s">
        <v>1612</v>
      </c>
      <c r="CN33" s="823" t="s">
        <v>1613</v>
      </c>
      <c r="CO33" s="832" t="s">
        <v>1614</v>
      </c>
      <c r="CP33" s="832" t="s">
        <v>1615</v>
      </c>
      <c r="CQ33" s="842"/>
      <c r="CR33" s="832" t="s">
        <v>1616</v>
      </c>
      <c r="CS33" s="832" t="s">
        <v>1617</v>
      </c>
      <c r="CT33" s="832" t="s">
        <v>1618</v>
      </c>
      <c r="CU33" s="842"/>
      <c r="CV33" s="842"/>
      <c r="CW33" s="832" t="s">
        <v>1619</v>
      </c>
      <c r="CX33" s="842"/>
      <c r="CY33" s="832" t="s">
        <v>1620</v>
      </c>
      <c r="CZ33" s="842"/>
      <c r="DA33" s="832" t="s">
        <v>1621</v>
      </c>
      <c r="DB33" s="832" t="s">
        <v>1622</v>
      </c>
      <c r="DC33" s="832" t="s">
        <v>1623</v>
      </c>
      <c r="DD33" s="832" t="s">
        <v>1624</v>
      </c>
      <c r="DE33" s="832" t="s">
        <v>1625</v>
      </c>
    </row>
    <row r="34" spans="1:109" ht="48" customHeight="1">
      <c r="A34" s="164"/>
      <c r="B34" s="181"/>
      <c r="C34" s="156"/>
      <c r="D34" s="887" t="s">
        <v>1626</v>
      </c>
      <c r="E34" s="880"/>
      <c r="F34" s="880"/>
      <c r="G34" s="880"/>
      <c r="H34" s="880"/>
      <c r="I34" s="880"/>
      <c r="J34" s="880"/>
      <c r="K34" s="880"/>
      <c r="L34" s="880"/>
      <c r="M34" s="880"/>
      <c r="N34" s="880"/>
      <c r="O34" s="880"/>
      <c r="P34" s="880"/>
      <c r="Q34" s="880"/>
      <c r="R34" s="880"/>
      <c r="S34" s="880"/>
      <c r="T34" s="880"/>
      <c r="U34" s="880"/>
      <c r="V34" s="880"/>
      <c r="W34" s="880"/>
      <c r="X34" s="880"/>
      <c r="Y34" s="880"/>
      <c r="Z34" s="880"/>
      <c r="AA34" s="880"/>
      <c r="AB34" s="880"/>
      <c r="AC34" s="880"/>
      <c r="AD34" s="183"/>
      <c r="AE34" s="164"/>
      <c r="AF34" s="164"/>
      <c r="AH34" s="830" t="s">
        <v>1627</v>
      </c>
      <c r="AI34" s="828" t="s">
        <v>72</v>
      </c>
      <c r="AJ34" s="826"/>
      <c r="AK34" s="840"/>
      <c r="AL34" s="822" t="str">
        <f t="shared" si="0"/>
        <v>Carrillo Puerto</v>
      </c>
      <c r="AM34" s="822" t="str">
        <f t="shared" si="1"/>
        <v>30031</v>
      </c>
      <c r="AN34" s="828" t="str">
        <f t="shared" si="2"/>
        <v>031</v>
      </c>
      <c r="AO34" s="840"/>
      <c r="AP34" s="826">
        <v>32</v>
      </c>
      <c r="AQ34" s="841"/>
      <c r="AR34" s="841"/>
      <c r="AS34" s="841"/>
      <c r="AT34" s="841"/>
      <c r="AU34" s="821" t="s">
        <v>1628</v>
      </c>
      <c r="AV34" s="841"/>
      <c r="AW34" s="821" t="s">
        <v>1629</v>
      </c>
      <c r="AX34" s="821" t="s">
        <v>1630</v>
      </c>
      <c r="AY34" s="841"/>
      <c r="AZ34" s="821" t="s">
        <v>1631</v>
      </c>
      <c r="BA34" s="821" t="s">
        <v>1632</v>
      </c>
      <c r="BB34" s="821" t="s">
        <v>1633</v>
      </c>
      <c r="BC34" s="821" t="s">
        <v>1634</v>
      </c>
      <c r="BD34" s="821" t="s">
        <v>1635</v>
      </c>
      <c r="BE34" s="831" t="s">
        <v>1636</v>
      </c>
      <c r="BF34" s="821" t="s">
        <v>1637</v>
      </c>
      <c r="BG34" s="821" t="s">
        <v>1638</v>
      </c>
      <c r="BH34" s="841"/>
      <c r="BI34" s="821" t="s">
        <v>1639</v>
      </c>
      <c r="BJ34" s="821" t="s">
        <v>1640</v>
      </c>
      <c r="BK34" s="821" t="s">
        <v>1641</v>
      </c>
      <c r="BL34" s="841"/>
      <c r="BM34" s="841"/>
      <c r="BN34" s="821" t="s">
        <v>1642</v>
      </c>
      <c r="BO34" s="841"/>
      <c r="BP34" s="821" t="s">
        <v>1643</v>
      </c>
      <c r="BQ34" s="841"/>
      <c r="BR34" s="821" t="s">
        <v>1644</v>
      </c>
      <c r="BS34" s="821" t="s">
        <v>1645</v>
      </c>
      <c r="BT34" s="821" t="s">
        <v>1646</v>
      </c>
      <c r="BU34" s="821" t="s">
        <v>1647</v>
      </c>
      <c r="BV34" s="821" t="s">
        <v>1648</v>
      </c>
      <c r="BW34" s="840"/>
      <c r="BX34" s="840"/>
      <c r="BY34" s="840"/>
      <c r="BZ34" s="842"/>
      <c r="CA34" s="842"/>
      <c r="CB34" s="842"/>
      <c r="CC34" s="842"/>
      <c r="CD34" s="832" t="s">
        <v>1649</v>
      </c>
      <c r="CE34" s="842"/>
      <c r="CF34" s="832" t="s">
        <v>1650</v>
      </c>
      <c r="CG34" s="832" t="s">
        <v>753</v>
      </c>
      <c r="CH34" s="842"/>
      <c r="CI34" s="832" t="s">
        <v>1651</v>
      </c>
      <c r="CJ34" s="832" t="s">
        <v>1652</v>
      </c>
      <c r="CK34" s="832" t="s">
        <v>1653</v>
      </c>
      <c r="CL34" s="832" t="s">
        <v>1654</v>
      </c>
      <c r="CM34" s="832" t="s">
        <v>1655</v>
      </c>
      <c r="CN34" s="823" t="s">
        <v>1656</v>
      </c>
      <c r="CO34" s="832" t="s">
        <v>1657</v>
      </c>
      <c r="CP34" s="832" t="s">
        <v>1658</v>
      </c>
      <c r="CQ34" s="842"/>
      <c r="CR34" s="832" t="s">
        <v>943</v>
      </c>
      <c r="CS34" s="832" t="s">
        <v>1659</v>
      </c>
      <c r="CT34" s="832" t="s">
        <v>1660</v>
      </c>
      <c r="CU34" s="842"/>
      <c r="CV34" s="842"/>
      <c r="CW34" s="832" t="s">
        <v>1661</v>
      </c>
      <c r="CX34" s="842"/>
      <c r="CY34" s="832" t="s">
        <v>1662</v>
      </c>
      <c r="CZ34" s="842"/>
      <c r="DA34" s="832" t="s">
        <v>1663</v>
      </c>
      <c r="DB34" s="832" t="s">
        <v>1664</v>
      </c>
      <c r="DC34" s="832" t="s">
        <v>1665</v>
      </c>
      <c r="DD34" s="832" t="s">
        <v>1666</v>
      </c>
      <c r="DE34" s="832" t="s">
        <v>1667</v>
      </c>
    </row>
    <row r="35" spans="1:109" ht="6.75" customHeight="1">
      <c r="A35" s="164"/>
      <c r="B35" s="181"/>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3"/>
      <c r="AE35" s="164"/>
      <c r="AF35" s="164"/>
      <c r="AH35" s="843" t="s">
        <v>1668</v>
      </c>
      <c r="AI35" s="844" t="s">
        <v>73</v>
      </c>
      <c r="AJ35" s="826"/>
      <c r="AK35" s="840"/>
      <c r="AL35" s="822" t="str">
        <f t="shared" si="0"/>
        <v>Catemaco</v>
      </c>
      <c r="AM35" s="822" t="str">
        <f t="shared" si="1"/>
        <v>30032</v>
      </c>
      <c r="AN35" s="828" t="str">
        <f t="shared" si="2"/>
        <v>032</v>
      </c>
      <c r="AO35" s="840"/>
      <c r="AP35" s="826">
        <v>33</v>
      </c>
      <c r="AQ35" s="841"/>
      <c r="AR35" s="841"/>
      <c r="AS35" s="841"/>
      <c r="AT35" s="841"/>
      <c r="AU35" s="821" t="s">
        <v>1669</v>
      </c>
      <c r="AV35" s="841"/>
      <c r="AW35" s="821" t="s">
        <v>1670</v>
      </c>
      <c r="AX35" s="821" t="s">
        <v>1671</v>
      </c>
      <c r="AY35" s="841"/>
      <c r="AZ35" s="821" t="s">
        <v>1672</v>
      </c>
      <c r="BA35" s="821" t="s">
        <v>1673</v>
      </c>
      <c r="BB35" s="821" t="s">
        <v>1674</v>
      </c>
      <c r="BC35" s="821" t="s">
        <v>1675</v>
      </c>
      <c r="BD35" s="821" t="s">
        <v>1676</v>
      </c>
      <c r="BE35" s="831" t="s">
        <v>1677</v>
      </c>
      <c r="BF35" s="821" t="s">
        <v>1678</v>
      </c>
      <c r="BG35" s="821" t="s">
        <v>1679</v>
      </c>
      <c r="BH35" s="841"/>
      <c r="BI35" s="821" t="s">
        <v>1680</v>
      </c>
      <c r="BJ35" s="821" t="s">
        <v>1681</v>
      </c>
      <c r="BK35" s="821" t="s">
        <v>1682</v>
      </c>
      <c r="BL35" s="841"/>
      <c r="BM35" s="841"/>
      <c r="BN35" s="821" t="s">
        <v>1683</v>
      </c>
      <c r="BO35" s="841"/>
      <c r="BP35" s="821" t="s">
        <v>1684</v>
      </c>
      <c r="BQ35" s="841"/>
      <c r="BR35" s="821" t="s">
        <v>1685</v>
      </c>
      <c r="BS35" s="821" t="s">
        <v>1686</v>
      </c>
      <c r="BT35" s="821" t="s">
        <v>1687</v>
      </c>
      <c r="BU35" s="821" t="s">
        <v>1688</v>
      </c>
      <c r="BV35" s="821" t="s">
        <v>1689</v>
      </c>
      <c r="BW35" s="840"/>
      <c r="BX35" s="840"/>
      <c r="BY35" s="840"/>
      <c r="BZ35" s="842"/>
      <c r="CA35" s="842"/>
      <c r="CB35" s="842"/>
      <c r="CC35" s="842"/>
      <c r="CD35" s="832" t="s">
        <v>1690</v>
      </c>
      <c r="CE35" s="842"/>
      <c r="CF35" s="832" t="s">
        <v>1691</v>
      </c>
      <c r="CG35" s="832" t="s">
        <v>1692</v>
      </c>
      <c r="CH35" s="842"/>
      <c r="CI35" s="832" t="s">
        <v>1693</v>
      </c>
      <c r="CJ35" s="832" t="s">
        <v>1694</v>
      </c>
      <c r="CK35" s="832" t="s">
        <v>1695</v>
      </c>
      <c r="CL35" s="832" t="s">
        <v>1696</v>
      </c>
      <c r="CM35" s="832" t="s">
        <v>1697</v>
      </c>
      <c r="CN35" s="823" t="s">
        <v>1698</v>
      </c>
      <c r="CO35" s="832" t="s">
        <v>1699</v>
      </c>
      <c r="CP35" s="832" t="s">
        <v>1700</v>
      </c>
      <c r="CQ35" s="842"/>
      <c r="CR35" s="832" t="s">
        <v>1701</v>
      </c>
      <c r="CS35" s="832" t="s">
        <v>1702</v>
      </c>
      <c r="CT35" s="832" t="s">
        <v>1703</v>
      </c>
      <c r="CU35" s="842"/>
      <c r="CV35" s="842"/>
      <c r="CW35" s="832" t="s">
        <v>1704</v>
      </c>
      <c r="CX35" s="842"/>
      <c r="CY35" s="832" t="s">
        <v>1705</v>
      </c>
      <c r="CZ35" s="842"/>
      <c r="DA35" s="832" t="s">
        <v>1706</v>
      </c>
      <c r="DB35" s="832" t="s">
        <v>1707</v>
      </c>
      <c r="DC35" s="832" t="s">
        <v>1708</v>
      </c>
      <c r="DD35" s="832" t="s">
        <v>1709</v>
      </c>
      <c r="DE35" s="832" t="s">
        <v>1021</v>
      </c>
    </row>
    <row r="36" spans="1:109" ht="36" customHeight="1">
      <c r="A36" s="164"/>
      <c r="B36" s="181"/>
      <c r="C36" s="887" t="s">
        <v>1710</v>
      </c>
      <c r="D36" s="880"/>
      <c r="E36" s="880"/>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183"/>
      <c r="AE36" s="164"/>
      <c r="AF36" s="164"/>
      <c r="AH36" s="840"/>
      <c r="AI36" s="840"/>
      <c r="AJ36" s="840"/>
      <c r="AK36" s="840"/>
      <c r="AL36" s="822" t="str">
        <f t="shared" si="0"/>
        <v>Cazones de Herrera</v>
      </c>
      <c r="AM36" s="822" t="str">
        <f t="shared" si="1"/>
        <v>30033</v>
      </c>
      <c r="AN36" s="828" t="str">
        <f t="shared" si="2"/>
        <v>033</v>
      </c>
      <c r="AO36" s="840"/>
      <c r="AP36" s="826">
        <v>34</v>
      </c>
      <c r="AQ36" s="841"/>
      <c r="AR36" s="841"/>
      <c r="AS36" s="841"/>
      <c r="AT36" s="841"/>
      <c r="AU36" s="821" t="s">
        <v>1711</v>
      </c>
      <c r="AV36" s="841"/>
      <c r="AW36" s="821" t="s">
        <v>1712</v>
      </c>
      <c r="AX36" s="821" t="s">
        <v>1713</v>
      </c>
      <c r="AY36" s="841"/>
      <c r="AZ36" s="821" t="s">
        <v>1714</v>
      </c>
      <c r="BA36" s="821" t="s">
        <v>1715</v>
      </c>
      <c r="BB36" s="821" t="s">
        <v>1716</v>
      </c>
      <c r="BC36" s="821" t="s">
        <v>1717</v>
      </c>
      <c r="BD36" s="821" t="s">
        <v>1718</v>
      </c>
      <c r="BE36" s="831" t="s">
        <v>1719</v>
      </c>
      <c r="BF36" s="821" t="s">
        <v>1720</v>
      </c>
      <c r="BG36" s="821" t="s">
        <v>1721</v>
      </c>
      <c r="BH36" s="841"/>
      <c r="BI36" s="821" t="s">
        <v>1722</v>
      </c>
      <c r="BJ36" s="821" t="s">
        <v>1723</v>
      </c>
      <c r="BK36" s="821" t="s">
        <v>1724</v>
      </c>
      <c r="BL36" s="841"/>
      <c r="BM36" s="841"/>
      <c r="BN36" s="821" t="s">
        <v>1725</v>
      </c>
      <c r="BO36" s="841"/>
      <c r="BP36" s="821" t="s">
        <v>1726</v>
      </c>
      <c r="BQ36" s="841"/>
      <c r="BR36" s="821" t="s">
        <v>1727</v>
      </c>
      <c r="BS36" s="821" t="s">
        <v>1728</v>
      </c>
      <c r="BT36" s="821" t="s">
        <v>1729</v>
      </c>
      <c r="BU36" s="821" t="s">
        <v>1730</v>
      </c>
      <c r="BV36" s="821" t="s">
        <v>1731</v>
      </c>
      <c r="BW36" s="840"/>
      <c r="BX36" s="840"/>
      <c r="BY36" s="840"/>
      <c r="BZ36" s="842"/>
      <c r="CA36" s="842"/>
      <c r="CB36" s="842"/>
      <c r="CC36" s="842"/>
      <c r="CD36" s="832" t="s">
        <v>1732</v>
      </c>
      <c r="CE36" s="842"/>
      <c r="CF36" s="832" t="s">
        <v>1733</v>
      </c>
      <c r="CG36" s="832" t="s">
        <v>1734</v>
      </c>
      <c r="CH36" s="842"/>
      <c r="CI36" s="832" t="s">
        <v>1735</v>
      </c>
      <c r="CJ36" s="832" t="s">
        <v>1736</v>
      </c>
      <c r="CK36" s="832" t="s">
        <v>1737</v>
      </c>
      <c r="CL36" s="832" t="s">
        <v>1738</v>
      </c>
      <c r="CM36" s="832" t="s">
        <v>1739</v>
      </c>
      <c r="CN36" s="823" t="s">
        <v>1740</v>
      </c>
      <c r="CO36" s="832" t="s">
        <v>1741</v>
      </c>
      <c r="CP36" s="832" t="s">
        <v>1742</v>
      </c>
      <c r="CQ36" s="842"/>
      <c r="CR36" s="832" t="s">
        <v>1743</v>
      </c>
      <c r="CS36" s="832" t="s">
        <v>1744</v>
      </c>
      <c r="CT36" s="832" t="s">
        <v>1745</v>
      </c>
      <c r="CU36" s="842"/>
      <c r="CV36" s="842"/>
      <c r="CW36" s="832" t="s">
        <v>1746</v>
      </c>
      <c r="CX36" s="842"/>
      <c r="CY36" s="832" t="s">
        <v>1747</v>
      </c>
      <c r="CZ36" s="842"/>
      <c r="DA36" s="832" t="s">
        <v>1748</v>
      </c>
      <c r="DB36" s="832" t="s">
        <v>1542</v>
      </c>
      <c r="DC36" s="832" t="s">
        <v>1749</v>
      </c>
      <c r="DD36" s="832" t="s">
        <v>1750</v>
      </c>
      <c r="DE36" s="832" t="s">
        <v>1751</v>
      </c>
    </row>
    <row r="37" spans="1:109" ht="6.75" customHeight="1">
      <c r="A37" s="164"/>
      <c r="B37" s="181"/>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83"/>
      <c r="AE37" s="164"/>
      <c r="AF37" s="164"/>
      <c r="AH37" s="826"/>
      <c r="AI37" s="826"/>
      <c r="AJ37" s="826"/>
      <c r="AK37" s="826"/>
      <c r="AL37" s="822" t="str">
        <f t="shared" si="0"/>
        <v>Cerro Azul</v>
      </c>
      <c r="AM37" s="822" t="str">
        <f t="shared" si="1"/>
        <v>30034</v>
      </c>
      <c r="AN37" s="828" t="str">
        <f t="shared" si="2"/>
        <v>034</v>
      </c>
      <c r="AO37" s="826"/>
      <c r="AP37" s="826">
        <v>35</v>
      </c>
      <c r="AQ37" s="821"/>
      <c r="AR37" s="821"/>
      <c r="AS37" s="821"/>
      <c r="AT37" s="821"/>
      <c r="AU37" s="821" t="s">
        <v>1752</v>
      </c>
      <c r="AV37" s="821"/>
      <c r="AW37" s="821" t="s">
        <v>1753</v>
      </c>
      <c r="AX37" s="821" t="s">
        <v>1754</v>
      </c>
      <c r="AY37" s="821"/>
      <c r="AZ37" s="821" t="s">
        <v>1755</v>
      </c>
      <c r="BA37" s="821" t="s">
        <v>1756</v>
      </c>
      <c r="BB37" s="821" t="s">
        <v>1757</v>
      </c>
      <c r="BC37" s="821" t="s">
        <v>1758</v>
      </c>
      <c r="BD37" s="821" t="s">
        <v>1759</v>
      </c>
      <c r="BE37" s="831" t="s">
        <v>1760</v>
      </c>
      <c r="BF37" s="821" t="s">
        <v>1761</v>
      </c>
      <c r="BG37" s="821" t="s">
        <v>1762</v>
      </c>
      <c r="BH37" s="821"/>
      <c r="BI37" s="821" t="s">
        <v>1763</v>
      </c>
      <c r="BJ37" s="821" t="s">
        <v>1764</v>
      </c>
      <c r="BK37" s="821" t="s">
        <v>1765</v>
      </c>
      <c r="BL37" s="821"/>
      <c r="BM37" s="821"/>
      <c r="BN37" s="821" t="s">
        <v>1766</v>
      </c>
      <c r="BO37" s="821"/>
      <c r="BP37" s="821" t="s">
        <v>1767</v>
      </c>
      <c r="BQ37" s="821"/>
      <c r="BR37" s="821" t="s">
        <v>1768</v>
      </c>
      <c r="BS37" s="821" t="s">
        <v>1769</v>
      </c>
      <c r="BT37" s="821" t="s">
        <v>1770</v>
      </c>
      <c r="BU37" s="821" t="s">
        <v>1771</v>
      </c>
      <c r="BV37" s="821" t="s">
        <v>1772</v>
      </c>
      <c r="BW37" s="826"/>
      <c r="BX37" s="826"/>
      <c r="BY37" s="826"/>
      <c r="BZ37" s="832"/>
      <c r="CA37" s="832"/>
      <c r="CB37" s="832"/>
      <c r="CC37" s="832"/>
      <c r="CD37" s="832" t="s">
        <v>1773</v>
      </c>
      <c r="CE37" s="832"/>
      <c r="CF37" s="832" t="s">
        <v>1774</v>
      </c>
      <c r="CG37" s="832" t="s">
        <v>1775</v>
      </c>
      <c r="CH37" s="832"/>
      <c r="CI37" s="832" t="s">
        <v>1776</v>
      </c>
      <c r="CJ37" s="832" t="s">
        <v>1661</v>
      </c>
      <c r="CK37" s="832" t="s">
        <v>1777</v>
      </c>
      <c r="CL37" s="832" t="s">
        <v>1778</v>
      </c>
      <c r="CM37" s="832" t="s">
        <v>1779</v>
      </c>
      <c r="CN37" s="823" t="s">
        <v>1780</v>
      </c>
      <c r="CO37" s="832" t="s">
        <v>671</v>
      </c>
      <c r="CP37" s="832" t="s">
        <v>1781</v>
      </c>
      <c r="CQ37" s="832"/>
      <c r="CR37" s="832" t="s">
        <v>1782</v>
      </c>
      <c r="CS37" s="832" t="s">
        <v>1783</v>
      </c>
      <c r="CT37" s="832" t="s">
        <v>1784</v>
      </c>
      <c r="CU37" s="832"/>
      <c r="CV37" s="832"/>
      <c r="CW37" s="832" t="s">
        <v>1785</v>
      </c>
      <c r="CX37" s="832"/>
      <c r="CY37" s="832" t="s">
        <v>1786</v>
      </c>
      <c r="CZ37" s="832"/>
      <c r="DA37" s="832" t="s">
        <v>1787</v>
      </c>
      <c r="DB37" s="832" t="s">
        <v>1788</v>
      </c>
      <c r="DC37" s="832" t="s">
        <v>1789</v>
      </c>
      <c r="DD37" s="832" t="s">
        <v>1790</v>
      </c>
      <c r="DE37" s="832" t="s">
        <v>1791</v>
      </c>
    </row>
    <row r="38" spans="1:109" ht="60" customHeight="1">
      <c r="A38" s="164"/>
      <c r="B38" s="181"/>
      <c r="C38" s="887" t="s">
        <v>1792</v>
      </c>
      <c r="D38" s="880"/>
      <c r="E38" s="880"/>
      <c r="F38" s="880"/>
      <c r="G38" s="880"/>
      <c r="H38" s="880"/>
      <c r="I38" s="880"/>
      <c r="J38" s="880"/>
      <c r="K38" s="880"/>
      <c r="L38" s="880"/>
      <c r="M38" s="880"/>
      <c r="N38" s="880"/>
      <c r="O38" s="880"/>
      <c r="P38" s="880"/>
      <c r="Q38" s="880"/>
      <c r="R38" s="880"/>
      <c r="S38" s="880"/>
      <c r="T38" s="880"/>
      <c r="U38" s="880"/>
      <c r="V38" s="880"/>
      <c r="W38" s="880"/>
      <c r="X38" s="880"/>
      <c r="Y38" s="880"/>
      <c r="Z38" s="880"/>
      <c r="AA38" s="880"/>
      <c r="AB38" s="880"/>
      <c r="AC38" s="880"/>
      <c r="AD38" s="183"/>
      <c r="AE38" s="164"/>
      <c r="AF38" s="164"/>
      <c r="AH38" s="840"/>
      <c r="AI38" s="840"/>
      <c r="AJ38" s="840"/>
      <c r="AK38" s="840"/>
      <c r="AL38" s="822" t="str">
        <f t="shared" si="0"/>
        <v>Citlaltépetl</v>
      </c>
      <c r="AM38" s="822" t="str">
        <f t="shared" si="1"/>
        <v>30035</v>
      </c>
      <c r="AN38" s="828" t="str">
        <f t="shared" si="2"/>
        <v>035</v>
      </c>
      <c r="AO38" s="840"/>
      <c r="AP38" s="826">
        <v>36</v>
      </c>
      <c r="AQ38" s="841"/>
      <c r="AR38" s="841"/>
      <c r="AS38" s="841"/>
      <c r="AT38" s="841"/>
      <c r="AU38" s="821" t="s">
        <v>1793</v>
      </c>
      <c r="AV38" s="841"/>
      <c r="AW38" s="821" t="s">
        <v>1794</v>
      </c>
      <c r="AX38" s="821" t="s">
        <v>1795</v>
      </c>
      <c r="AY38" s="841"/>
      <c r="AZ38" s="821" t="s">
        <v>1796</v>
      </c>
      <c r="BA38" s="821" t="s">
        <v>1797</v>
      </c>
      <c r="BB38" s="821" t="s">
        <v>1798</v>
      </c>
      <c r="BC38" s="821" t="s">
        <v>1799</v>
      </c>
      <c r="BD38" s="821" t="s">
        <v>1800</v>
      </c>
      <c r="BE38" s="831" t="s">
        <v>1801</v>
      </c>
      <c r="BF38" s="821" t="s">
        <v>1802</v>
      </c>
      <c r="BG38" s="821" t="s">
        <v>1803</v>
      </c>
      <c r="BH38" s="841"/>
      <c r="BI38" s="821" t="s">
        <v>1804</v>
      </c>
      <c r="BJ38" s="821" t="s">
        <v>1805</v>
      </c>
      <c r="BK38" s="821" t="s">
        <v>1806</v>
      </c>
      <c r="BL38" s="841"/>
      <c r="BM38" s="841"/>
      <c r="BN38" s="821" t="s">
        <v>1807</v>
      </c>
      <c r="BO38" s="841"/>
      <c r="BP38" s="821" t="s">
        <v>1808</v>
      </c>
      <c r="BQ38" s="841"/>
      <c r="BR38" s="821" t="s">
        <v>1809</v>
      </c>
      <c r="BS38" s="821" t="s">
        <v>1810</v>
      </c>
      <c r="BT38" s="821" t="s">
        <v>1811</v>
      </c>
      <c r="BU38" s="821" t="s">
        <v>1812</v>
      </c>
      <c r="BV38" s="821" t="s">
        <v>1813</v>
      </c>
      <c r="BW38" s="840"/>
      <c r="BX38" s="840"/>
      <c r="BY38" s="840"/>
      <c r="BZ38" s="842"/>
      <c r="CA38" s="842"/>
      <c r="CB38" s="842"/>
      <c r="CC38" s="842"/>
      <c r="CD38" s="832" t="s">
        <v>1814</v>
      </c>
      <c r="CE38" s="842"/>
      <c r="CF38" s="832" t="s">
        <v>1815</v>
      </c>
      <c r="CG38" s="832" t="s">
        <v>1816</v>
      </c>
      <c r="CH38" s="842"/>
      <c r="CI38" s="832" t="s">
        <v>1817</v>
      </c>
      <c r="CJ38" s="832" t="s">
        <v>1818</v>
      </c>
      <c r="CK38" s="832" t="s">
        <v>1819</v>
      </c>
      <c r="CL38" s="832" t="s">
        <v>1820</v>
      </c>
      <c r="CM38" s="832" t="s">
        <v>1821</v>
      </c>
      <c r="CN38" s="823" t="s">
        <v>1822</v>
      </c>
      <c r="CO38" s="832" t="s">
        <v>1823</v>
      </c>
      <c r="CP38" s="832" t="s">
        <v>1824</v>
      </c>
      <c r="CQ38" s="842"/>
      <c r="CR38" s="832" t="s">
        <v>1501</v>
      </c>
      <c r="CS38" s="832" t="s">
        <v>1825</v>
      </c>
      <c r="CT38" s="832" t="s">
        <v>906</v>
      </c>
      <c r="CU38" s="842"/>
      <c r="CV38" s="842"/>
      <c r="CW38" s="832" t="s">
        <v>1826</v>
      </c>
      <c r="CX38" s="842"/>
      <c r="CY38" s="832" t="s">
        <v>1827</v>
      </c>
      <c r="CZ38" s="842"/>
      <c r="DA38" s="832" t="s">
        <v>1828</v>
      </c>
      <c r="DB38" s="832" t="s">
        <v>1829</v>
      </c>
      <c r="DC38" s="832" t="s">
        <v>1830</v>
      </c>
      <c r="DD38" s="832" t="s">
        <v>1831</v>
      </c>
      <c r="DE38" s="832" t="s">
        <v>1832</v>
      </c>
    </row>
    <row r="39" spans="1:109" ht="6.75" customHeight="1">
      <c r="A39" s="164"/>
      <c r="B39" s="181"/>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3"/>
      <c r="AE39" s="164"/>
      <c r="AF39" s="164"/>
      <c r="AH39" s="840"/>
      <c r="AI39" s="840"/>
      <c r="AJ39" s="840"/>
      <c r="AK39" s="840"/>
      <c r="AL39" s="822" t="str">
        <f t="shared" si="0"/>
        <v>Coacoatzintla</v>
      </c>
      <c r="AM39" s="822" t="str">
        <f t="shared" si="1"/>
        <v>30036</v>
      </c>
      <c r="AN39" s="828" t="str">
        <f t="shared" si="2"/>
        <v>036</v>
      </c>
      <c r="AO39" s="840"/>
      <c r="AP39" s="826">
        <v>37</v>
      </c>
      <c r="AQ39" s="841"/>
      <c r="AR39" s="841"/>
      <c r="AS39" s="841"/>
      <c r="AT39" s="841"/>
      <c r="AU39" s="821" t="s">
        <v>1833</v>
      </c>
      <c r="AV39" s="841"/>
      <c r="AW39" s="821" t="s">
        <v>1834</v>
      </c>
      <c r="AX39" s="821" t="s">
        <v>1835</v>
      </c>
      <c r="AY39" s="841"/>
      <c r="AZ39" s="821" t="s">
        <v>1836</v>
      </c>
      <c r="BA39" s="821" t="s">
        <v>1837</v>
      </c>
      <c r="BB39" s="821" t="s">
        <v>1838</v>
      </c>
      <c r="BC39" s="821" t="s">
        <v>1839</v>
      </c>
      <c r="BD39" s="821" t="s">
        <v>1840</v>
      </c>
      <c r="BE39" s="831" t="s">
        <v>1841</v>
      </c>
      <c r="BF39" s="821" t="s">
        <v>1842</v>
      </c>
      <c r="BG39" s="821" t="s">
        <v>1843</v>
      </c>
      <c r="BH39" s="841"/>
      <c r="BI39" s="821" t="s">
        <v>1844</v>
      </c>
      <c r="BJ39" s="821" t="s">
        <v>1845</v>
      </c>
      <c r="BK39" s="821" t="s">
        <v>1846</v>
      </c>
      <c r="BL39" s="841"/>
      <c r="BM39" s="841"/>
      <c r="BN39" s="821" t="s">
        <v>1847</v>
      </c>
      <c r="BO39" s="841"/>
      <c r="BP39" s="821" t="s">
        <v>1848</v>
      </c>
      <c r="BQ39" s="841"/>
      <c r="BR39" s="821" t="s">
        <v>1849</v>
      </c>
      <c r="BS39" s="821" t="s">
        <v>1850</v>
      </c>
      <c r="BT39" s="821" t="s">
        <v>1851</v>
      </c>
      <c r="BU39" s="821" t="s">
        <v>1852</v>
      </c>
      <c r="BV39" s="821" t="s">
        <v>1853</v>
      </c>
      <c r="BW39" s="840"/>
      <c r="BX39" s="840"/>
      <c r="BY39" s="840"/>
      <c r="BZ39" s="842"/>
      <c r="CA39" s="842"/>
      <c r="CB39" s="842"/>
      <c r="CC39" s="842"/>
      <c r="CD39" s="832" t="s">
        <v>1854</v>
      </c>
      <c r="CE39" s="842"/>
      <c r="CF39" s="832" t="s">
        <v>1855</v>
      </c>
      <c r="CG39" s="832" t="s">
        <v>891</v>
      </c>
      <c r="CH39" s="842"/>
      <c r="CI39" s="832" t="s">
        <v>1856</v>
      </c>
      <c r="CJ39" s="832" t="s">
        <v>1857</v>
      </c>
      <c r="CK39" s="832" t="s">
        <v>1858</v>
      </c>
      <c r="CL39" s="832" t="s">
        <v>1859</v>
      </c>
      <c r="CM39" s="832" t="s">
        <v>1860</v>
      </c>
      <c r="CN39" s="823" t="s">
        <v>1861</v>
      </c>
      <c r="CO39" s="832" t="s">
        <v>1862</v>
      </c>
      <c r="CP39" s="832" t="s">
        <v>1863</v>
      </c>
      <c r="CQ39" s="842"/>
      <c r="CR39" s="832" t="s">
        <v>1864</v>
      </c>
      <c r="CS39" s="832" t="s">
        <v>1865</v>
      </c>
      <c r="CT39" s="832" t="s">
        <v>1866</v>
      </c>
      <c r="CU39" s="842"/>
      <c r="CV39" s="842"/>
      <c r="CW39" s="832" t="s">
        <v>1867</v>
      </c>
      <c r="CX39" s="842"/>
      <c r="CY39" s="832" t="s">
        <v>1868</v>
      </c>
      <c r="CZ39" s="842"/>
      <c r="DA39" s="832" t="s">
        <v>1869</v>
      </c>
      <c r="DB39" s="832" t="s">
        <v>1870</v>
      </c>
      <c r="DC39" s="832" t="s">
        <v>1871</v>
      </c>
      <c r="DD39" s="832" t="s">
        <v>1872</v>
      </c>
      <c r="DE39" s="832" t="s">
        <v>1873</v>
      </c>
    </row>
    <row r="40" spans="1:109" ht="48" customHeight="1">
      <c r="A40" s="153"/>
      <c r="B40" s="181"/>
      <c r="C40" s="877" t="s">
        <v>1874</v>
      </c>
      <c r="D40" s="876"/>
      <c r="E40" s="876"/>
      <c r="F40" s="876"/>
      <c r="G40" s="876"/>
      <c r="H40" s="876"/>
      <c r="I40" s="876"/>
      <c r="J40" s="876"/>
      <c r="K40" s="876"/>
      <c r="L40" s="876"/>
      <c r="M40" s="876"/>
      <c r="N40" s="876"/>
      <c r="O40" s="876"/>
      <c r="P40" s="876"/>
      <c r="Q40" s="876"/>
      <c r="R40" s="876"/>
      <c r="S40" s="876"/>
      <c r="T40" s="876"/>
      <c r="U40" s="876"/>
      <c r="V40" s="876"/>
      <c r="W40" s="876"/>
      <c r="X40" s="876"/>
      <c r="Y40" s="876"/>
      <c r="Z40" s="876"/>
      <c r="AA40" s="876"/>
      <c r="AB40" s="876"/>
      <c r="AC40" s="876"/>
      <c r="AD40" s="183"/>
      <c r="AE40" s="151"/>
      <c r="AF40" s="151"/>
      <c r="AH40" s="840"/>
      <c r="AI40" s="840"/>
      <c r="AJ40" s="840"/>
      <c r="AK40" s="840"/>
      <c r="AL40" s="822" t="str">
        <f t="shared" si="0"/>
        <v>Coahuitlán</v>
      </c>
      <c r="AM40" s="822" t="str">
        <f t="shared" si="1"/>
        <v>30037</v>
      </c>
      <c r="AN40" s="828" t="str">
        <f t="shared" si="2"/>
        <v>037</v>
      </c>
      <c r="AO40" s="840"/>
      <c r="AP40" s="826">
        <v>38</v>
      </c>
      <c r="AQ40" s="841"/>
      <c r="AR40" s="841"/>
      <c r="AS40" s="841"/>
      <c r="AT40" s="841"/>
      <c r="AU40" s="821" t="s">
        <v>1875</v>
      </c>
      <c r="AV40" s="841"/>
      <c r="AW40" s="821" t="s">
        <v>1876</v>
      </c>
      <c r="AX40" s="821" t="s">
        <v>1877</v>
      </c>
      <c r="AY40" s="841"/>
      <c r="AZ40" s="821" t="s">
        <v>1878</v>
      </c>
      <c r="BA40" s="821" t="s">
        <v>1879</v>
      </c>
      <c r="BB40" s="821" t="s">
        <v>1880</v>
      </c>
      <c r="BC40" s="821" t="s">
        <v>1881</v>
      </c>
      <c r="BD40" s="821" t="s">
        <v>1882</v>
      </c>
      <c r="BE40" s="831" t="s">
        <v>1883</v>
      </c>
      <c r="BF40" s="821" t="s">
        <v>1884</v>
      </c>
      <c r="BG40" s="837">
        <v>17098</v>
      </c>
      <c r="BH40" s="841"/>
      <c r="BI40" s="821" t="s">
        <v>1885</v>
      </c>
      <c r="BJ40" s="821" t="s">
        <v>1886</v>
      </c>
      <c r="BK40" s="821" t="s">
        <v>1887</v>
      </c>
      <c r="BL40" s="841"/>
      <c r="BM40" s="841"/>
      <c r="BN40" s="821" t="s">
        <v>1888</v>
      </c>
      <c r="BO40" s="841"/>
      <c r="BP40" s="821" t="s">
        <v>1889</v>
      </c>
      <c r="BQ40" s="841"/>
      <c r="BR40" s="821" t="s">
        <v>1890</v>
      </c>
      <c r="BS40" s="821" t="s">
        <v>1891</v>
      </c>
      <c r="BT40" s="821" t="s">
        <v>1892</v>
      </c>
      <c r="BU40" s="821" t="s">
        <v>1893</v>
      </c>
      <c r="BV40" s="821" t="s">
        <v>1894</v>
      </c>
      <c r="BW40" s="840"/>
      <c r="BX40" s="840"/>
      <c r="BY40" s="840"/>
      <c r="BZ40" s="842"/>
      <c r="CA40" s="842"/>
      <c r="CB40" s="842"/>
      <c r="CC40" s="842"/>
      <c r="CD40" s="832" t="s">
        <v>1895</v>
      </c>
      <c r="CE40" s="842"/>
      <c r="CF40" s="832" t="s">
        <v>1896</v>
      </c>
      <c r="CG40" s="832" t="s">
        <v>943</v>
      </c>
      <c r="CH40" s="842"/>
      <c r="CI40" s="832" t="s">
        <v>1897</v>
      </c>
      <c r="CJ40" s="832" t="s">
        <v>1898</v>
      </c>
      <c r="CK40" s="832" t="s">
        <v>1899</v>
      </c>
      <c r="CL40" s="832" t="s">
        <v>1900</v>
      </c>
      <c r="CM40" s="832" t="s">
        <v>1901</v>
      </c>
      <c r="CN40" s="823" t="s">
        <v>1902</v>
      </c>
      <c r="CO40" s="832" t="s">
        <v>1903</v>
      </c>
      <c r="CP40" s="834" t="s">
        <v>419</v>
      </c>
      <c r="CQ40" s="842"/>
      <c r="CR40" s="832" t="s">
        <v>1904</v>
      </c>
      <c r="CS40" s="832" t="s">
        <v>1905</v>
      </c>
      <c r="CT40" s="832" t="s">
        <v>1322</v>
      </c>
      <c r="CU40" s="842"/>
      <c r="CV40" s="842"/>
      <c r="CW40" s="832" t="s">
        <v>1906</v>
      </c>
      <c r="CX40" s="842"/>
      <c r="CY40" s="832" t="s">
        <v>1907</v>
      </c>
      <c r="CZ40" s="842"/>
      <c r="DA40" s="832" t="s">
        <v>1908</v>
      </c>
      <c r="DB40" s="832" t="s">
        <v>1909</v>
      </c>
      <c r="DC40" s="832" t="s">
        <v>1910</v>
      </c>
      <c r="DD40" s="832" t="s">
        <v>1911</v>
      </c>
      <c r="DE40" s="832" t="s">
        <v>1912</v>
      </c>
    </row>
    <row r="41" spans="1:109" ht="6.75" customHeight="1">
      <c r="A41" s="153"/>
      <c r="B41" s="181"/>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3"/>
      <c r="AE41" s="151"/>
      <c r="AF41" s="151"/>
      <c r="AH41" s="840"/>
      <c r="AI41" s="840"/>
      <c r="AJ41" s="840"/>
      <c r="AK41" s="840"/>
      <c r="AL41" s="822" t="str">
        <f t="shared" si="0"/>
        <v>Coatepec</v>
      </c>
      <c r="AM41" s="822" t="str">
        <f t="shared" si="1"/>
        <v>30038</v>
      </c>
      <c r="AN41" s="828" t="str">
        <f t="shared" si="2"/>
        <v>038</v>
      </c>
      <c r="AO41" s="840"/>
      <c r="AP41" s="826">
        <v>39</v>
      </c>
      <c r="AQ41" s="841"/>
      <c r="AR41" s="841"/>
      <c r="AS41" s="841"/>
      <c r="AT41" s="841"/>
      <c r="AU41" s="821" t="s">
        <v>1913</v>
      </c>
      <c r="AV41" s="841"/>
      <c r="AW41" s="821" t="s">
        <v>1914</v>
      </c>
      <c r="AX41" s="821" t="s">
        <v>1915</v>
      </c>
      <c r="AY41" s="841"/>
      <c r="AZ41" s="821" t="s">
        <v>1916</v>
      </c>
      <c r="BA41" s="821" t="s">
        <v>1917</v>
      </c>
      <c r="BB41" s="821" t="s">
        <v>1918</v>
      </c>
      <c r="BC41" s="821" t="s">
        <v>1919</v>
      </c>
      <c r="BD41" s="821" t="s">
        <v>1920</v>
      </c>
      <c r="BE41" s="831" t="s">
        <v>1921</v>
      </c>
      <c r="BF41" s="821" t="s">
        <v>1922</v>
      </c>
      <c r="BG41" s="821">
        <v>17099</v>
      </c>
      <c r="BH41" s="841"/>
      <c r="BI41" s="821" t="s">
        <v>1923</v>
      </c>
      <c r="BJ41" s="821" t="s">
        <v>1924</v>
      </c>
      <c r="BK41" s="821" t="s">
        <v>1925</v>
      </c>
      <c r="BL41" s="841"/>
      <c r="BM41" s="841"/>
      <c r="BN41" s="821" t="s">
        <v>1926</v>
      </c>
      <c r="BO41" s="841"/>
      <c r="BP41" s="821" t="s">
        <v>1927</v>
      </c>
      <c r="BQ41" s="841"/>
      <c r="BR41" s="821" t="s">
        <v>1928</v>
      </c>
      <c r="BS41" s="821" t="s">
        <v>1929</v>
      </c>
      <c r="BT41" s="821" t="s">
        <v>1930</v>
      </c>
      <c r="BU41" s="821" t="s">
        <v>1931</v>
      </c>
      <c r="BV41" s="821" t="s">
        <v>1932</v>
      </c>
      <c r="BW41" s="840"/>
      <c r="BX41" s="840"/>
      <c r="BY41" s="840"/>
      <c r="BZ41" s="842"/>
      <c r="CA41" s="842"/>
      <c r="CB41" s="842"/>
      <c r="CC41" s="842"/>
      <c r="CD41" s="832" t="s">
        <v>1933</v>
      </c>
      <c r="CE41" s="842"/>
      <c r="CF41" s="832" t="s">
        <v>1934</v>
      </c>
      <c r="CG41" s="832" t="s">
        <v>1935</v>
      </c>
      <c r="CH41" s="842"/>
      <c r="CI41" s="832" t="s">
        <v>1936</v>
      </c>
      <c r="CJ41" s="832" t="s">
        <v>1937</v>
      </c>
      <c r="CK41" s="832" t="s">
        <v>1938</v>
      </c>
      <c r="CL41" s="832" t="s">
        <v>1939</v>
      </c>
      <c r="CM41" s="832" t="s">
        <v>1940</v>
      </c>
      <c r="CN41" s="823" t="s">
        <v>1941</v>
      </c>
      <c r="CO41" s="832" t="s">
        <v>1942</v>
      </c>
      <c r="CP41" s="832" t="s">
        <v>483</v>
      </c>
      <c r="CQ41" s="842"/>
      <c r="CR41" s="832" t="s">
        <v>1943</v>
      </c>
      <c r="CS41" s="845" t="s">
        <v>1944</v>
      </c>
      <c r="CT41" s="832" t="s">
        <v>1945</v>
      </c>
      <c r="CU41" s="842"/>
      <c r="CV41" s="842"/>
      <c r="CW41" s="832" t="s">
        <v>1946</v>
      </c>
      <c r="CX41" s="842"/>
      <c r="CY41" s="832" t="s">
        <v>1290</v>
      </c>
      <c r="CZ41" s="842"/>
      <c r="DA41" s="832" t="s">
        <v>1947</v>
      </c>
      <c r="DB41" s="832" t="s">
        <v>1948</v>
      </c>
      <c r="DC41" s="832" t="s">
        <v>1618</v>
      </c>
      <c r="DD41" s="832" t="s">
        <v>1949</v>
      </c>
      <c r="DE41" s="832" t="s">
        <v>1950</v>
      </c>
    </row>
    <row r="42" spans="1:109" ht="48" customHeight="1">
      <c r="A42" s="153"/>
      <c r="B42" s="181"/>
      <c r="C42" s="877" t="s">
        <v>1951</v>
      </c>
      <c r="D42" s="876"/>
      <c r="E42" s="876"/>
      <c r="F42" s="876"/>
      <c r="G42" s="876"/>
      <c r="H42" s="876"/>
      <c r="I42" s="876"/>
      <c r="J42" s="876"/>
      <c r="K42" s="876"/>
      <c r="L42" s="876"/>
      <c r="M42" s="876"/>
      <c r="N42" s="876"/>
      <c r="O42" s="876"/>
      <c r="P42" s="876"/>
      <c r="Q42" s="876"/>
      <c r="R42" s="876"/>
      <c r="S42" s="876"/>
      <c r="T42" s="876"/>
      <c r="U42" s="876"/>
      <c r="V42" s="876"/>
      <c r="W42" s="876"/>
      <c r="X42" s="876"/>
      <c r="Y42" s="876"/>
      <c r="Z42" s="876"/>
      <c r="AA42" s="876"/>
      <c r="AB42" s="876"/>
      <c r="AC42" s="876"/>
      <c r="AD42" s="183"/>
      <c r="AE42" s="151"/>
      <c r="AF42" s="151"/>
      <c r="AH42" s="840"/>
      <c r="AI42" s="840"/>
      <c r="AJ42" s="840"/>
      <c r="AK42" s="840"/>
      <c r="AL42" s="822" t="str">
        <f t="shared" si="0"/>
        <v>Coatzacoalcos</v>
      </c>
      <c r="AM42" s="822" t="str">
        <f t="shared" si="1"/>
        <v>30039</v>
      </c>
      <c r="AN42" s="828" t="str">
        <f t="shared" si="2"/>
        <v>039</v>
      </c>
      <c r="AO42" s="840"/>
      <c r="AP42" s="826">
        <v>40</v>
      </c>
      <c r="AQ42" s="841"/>
      <c r="AR42" s="841"/>
      <c r="AS42" s="841"/>
      <c r="AT42" s="841"/>
      <c r="AU42" s="846" t="s">
        <v>1952</v>
      </c>
      <c r="AV42" s="841"/>
      <c r="AW42" s="821" t="s">
        <v>1953</v>
      </c>
      <c r="AX42" s="821" t="s">
        <v>1954</v>
      </c>
      <c r="AY42" s="841"/>
      <c r="AZ42" s="821" t="s">
        <v>1955</v>
      </c>
      <c r="BA42" s="821" t="s">
        <v>1956</v>
      </c>
      <c r="BB42" s="821" t="s">
        <v>1957</v>
      </c>
      <c r="BC42" s="821" t="s">
        <v>1958</v>
      </c>
      <c r="BD42" s="821" t="s">
        <v>1959</v>
      </c>
      <c r="BE42" s="831" t="s">
        <v>1960</v>
      </c>
      <c r="BF42" s="821" t="s">
        <v>1961</v>
      </c>
      <c r="BG42" s="841"/>
      <c r="BH42" s="841"/>
      <c r="BI42" s="821" t="s">
        <v>1962</v>
      </c>
      <c r="BJ42" s="821" t="s">
        <v>1963</v>
      </c>
      <c r="BK42" s="821" t="s">
        <v>1964</v>
      </c>
      <c r="BL42" s="841"/>
      <c r="BM42" s="841"/>
      <c r="BN42" s="821" t="s">
        <v>1965</v>
      </c>
      <c r="BO42" s="841"/>
      <c r="BP42" s="821" t="s">
        <v>1966</v>
      </c>
      <c r="BQ42" s="841"/>
      <c r="BR42" s="821" t="s">
        <v>1967</v>
      </c>
      <c r="BS42" s="821" t="s">
        <v>1968</v>
      </c>
      <c r="BT42" s="821" t="s">
        <v>1969</v>
      </c>
      <c r="BU42" s="821" t="s">
        <v>1970</v>
      </c>
      <c r="BV42" s="821" t="s">
        <v>1971</v>
      </c>
      <c r="BW42" s="840"/>
      <c r="BX42" s="840"/>
      <c r="BY42" s="840"/>
      <c r="BZ42" s="842"/>
      <c r="CA42" s="842"/>
      <c r="CB42" s="842"/>
      <c r="CC42" s="842"/>
      <c r="CD42" s="834" t="s">
        <v>419</v>
      </c>
      <c r="CE42" s="842"/>
      <c r="CF42" s="832" t="s">
        <v>1972</v>
      </c>
      <c r="CG42" s="832" t="s">
        <v>1973</v>
      </c>
      <c r="CH42" s="842"/>
      <c r="CI42" s="832" t="s">
        <v>1974</v>
      </c>
      <c r="CJ42" s="832" t="s">
        <v>1975</v>
      </c>
      <c r="CK42" s="832" t="s">
        <v>1976</v>
      </c>
      <c r="CL42" s="832" t="s">
        <v>1977</v>
      </c>
      <c r="CM42" s="832" t="s">
        <v>1978</v>
      </c>
      <c r="CN42" s="823" t="s">
        <v>1979</v>
      </c>
      <c r="CO42" s="832" t="s">
        <v>1980</v>
      </c>
      <c r="CP42" s="842"/>
      <c r="CQ42" s="842"/>
      <c r="CR42" s="832" t="s">
        <v>1981</v>
      </c>
      <c r="CS42" s="832" t="s">
        <v>1982</v>
      </c>
      <c r="CT42" s="832" t="s">
        <v>1983</v>
      </c>
      <c r="CU42" s="842"/>
      <c r="CV42" s="842"/>
      <c r="CW42" s="832" t="s">
        <v>1984</v>
      </c>
      <c r="CX42" s="842"/>
      <c r="CY42" s="832" t="s">
        <v>1985</v>
      </c>
      <c r="CZ42" s="842"/>
      <c r="DA42" s="832" t="s">
        <v>1986</v>
      </c>
      <c r="DB42" s="832" t="s">
        <v>1987</v>
      </c>
      <c r="DC42" s="832" t="s">
        <v>1988</v>
      </c>
      <c r="DD42" s="832" t="s">
        <v>1989</v>
      </c>
      <c r="DE42" s="832" t="s">
        <v>1990</v>
      </c>
    </row>
    <row r="43" spans="1:109" ht="6.75" customHeight="1">
      <c r="A43" s="153"/>
      <c r="B43" s="181"/>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3"/>
      <c r="AE43" s="151"/>
      <c r="AF43" s="151"/>
      <c r="AH43" s="840"/>
      <c r="AI43" s="840"/>
      <c r="AJ43" s="840"/>
      <c r="AK43" s="840"/>
      <c r="AL43" s="822" t="str">
        <f t="shared" si="0"/>
        <v>Coatzintla</v>
      </c>
      <c r="AM43" s="822" t="str">
        <f t="shared" si="1"/>
        <v>30040</v>
      </c>
      <c r="AN43" s="828" t="str">
        <f t="shared" si="2"/>
        <v>040</v>
      </c>
      <c r="AO43" s="840"/>
      <c r="AP43" s="826">
        <v>41</v>
      </c>
      <c r="AQ43" s="841"/>
      <c r="AR43" s="841"/>
      <c r="AS43" s="841"/>
      <c r="AT43" s="841"/>
      <c r="AU43" s="847" t="s">
        <v>1991</v>
      </c>
      <c r="AV43" s="841"/>
      <c r="AW43" s="821" t="s">
        <v>1992</v>
      </c>
      <c r="AX43" s="821" t="s">
        <v>1993</v>
      </c>
      <c r="AY43" s="841"/>
      <c r="AZ43" s="848">
        <v>10098</v>
      </c>
      <c r="BA43" s="821" t="s">
        <v>1994</v>
      </c>
      <c r="BB43" s="821" t="s">
        <v>1995</v>
      </c>
      <c r="BC43" s="821" t="s">
        <v>1996</v>
      </c>
      <c r="BD43" s="821" t="s">
        <v>1997</v>
      </c>
      <c r="BE43" s="831" t="s">
        <v>1998</v>
      </c>
      <c r="BF43" s="821" t="s">
        <v>1999</v>
      </c>
      <c r="BG43" s="841"/>
      <c r="BH43" s="841"/>
      <c r="BI43" s="821" t="s">
        <v>2000</v>
      </c>
      <c r="BJ43" s="821" t="s">
        <v>2001</v>
      </c>
      <c r="BK43" s="821" t="s">
        <v>2002</v>
      </c>
      <c r="BL43" s="841"/>
      <c r="BM43" s="841"/>
      <c r="BN43" s="821" t="s">
        <v>2003</v>
      </c>
      <c r="BO43" s="841"/>
      <c r="BP43" s="821" t="s">
        <v>2004</v>
      </c>
      <c r="BQ43" s="841"/>
      <c r="BR43" s="821" t="s">
        <v>2005</v>
      </c>
      <c r="BS43" s="821" t="s">
        <v>2006</v>
      </c>
      <c r="BT43" s="821" t="s">
        <v>2007</v>
      </c>
      <c r="BU43" s="821" t="s">
        <v>2008</v>
      </c>
      <c r="BV43" s="821" t="s">
        <v>2009</v>
      </c>
      <c r="BW43" s="840"/>
      <c r="BX43" s="840"/>
      <c r="BY43" s="840"/>
      <c r="BZ43" s="842"/>
      <c r="CA43" s="842"/>
      <c r="CB43" s="842"/>
      <c r="CC43" s="842"/>
      <c r="CD43" s="832" t="s">
        <v>483</v>
      </c>
      <c r="CE43" s="842"/>
      <c r="CF43" s="832" t="s">
        <v>2010</v>
      </c>
      <c r="CG43" s="832" t="s">
        <v>2011</v>
      </c>
      <c r="CH43" s="842"/>
      <c r="CI43" s="834" t="s">
        <v>419</v>
      </c>
      <c r="CJ43" s="832" t="s">
        <v>2012</v>
      </c>
      <c r="CK43" s="832" t="s">
        <v>2013</v>
      </c>
      <c r="CL43" s="832" t="s">
        <v>2014</v>
      </c>
      <c r="CM43" s="832" t="s">
        <v>2015</v>
      </c>
      <c r="CN43" s="823" t="s">
        <v>2016</v>
      </c>
      <c r="CO43" s="832" t="s">
        <v>2017</v>
      </c>
      <c r="CP43" s="842"/>
      <c r="CQ43" s="842"/>
      <c r="CR43" s="832" t="s">
        <v>2018</v>
      </c>
      <c r="CS43" s="832" t="s">
        <v>2019</v>
      </c>
      <c r="CT43" s="832" t="s">
        <v>2020</v>
      </c>
      <c r="CU43" s="842"/>
      <c r="CV43" s="842"/>
      <c r="CW43" s="832" t="s">
        <v>2021</v>
      </c>
      <c r="CX43" s="842"/>
      <c r="CY43" s="832" t="s">
        <v>2022</v>
      </c>
      <c r="CZ43" s="842"/>
      <c r="DA43" s="832" t="s">
        <v>2023</v>
      </c>
      <c r="DB43" s="832" t="s">
        <v>2024</v>
      </c>
      <c r="DC43" s="832" t="s">
        <v>2025</v>
      </c>
      <c r="DD43" s="832" t="s">
        <v>2026</v>
      </c>
      <c r="DE43" s="832" t="s">
        <v>2027</v>
      </c>
    </row>
    <row r="44" spans="1:109" ht="84" customHeight="1">
      <c r="B44" s="181"/>
      <c r="C44" s="877" t="s">
        <v>2028</v>
      </c>
      <c r="D44" s="878"/>
      <c r="E44" s="878"/>
      <c r="F44" s="878"/>
      <c r="G44" s="878"/>
      <c r="H44" s="878"/>
      <c r="I44" s="878"/>
      <c r="J44" s="878"/>
      <c r="K44" s="878"/>
      <c r="L44" s="878"/>
      <c r="M44" s="878"/>
      <c r="N44" s="878"/>
      <c r="O44" s="878"/>
      <c r="P44" s="878"/>
      <c r="Q44" s="878"/>
      <c r="R44" s="878"/>
      <c r="S44" s="878"/>
      <c r="T44" s="878"/>
      <c r="U44" s="878"/>
      <c r="V44" s="878"/>
      <c r="W44" s="878"/>
      <c r="X44" s="878"/>
      <c r="Y44" s="878"/>
      <c r="Z44" s="878"/>
      <c r="AA44" s="878"/>
      <c r="AB44" s="878"/>
      <c r="AC44" s="878"/>
      <c r="AD44" s="183"/>
      <c r="AH44" s="840"/>
      <c r="AI44" s="840"/>
      <c r="AJ44" s="840"/>
      <c r="AK44" s="840"/>
      <c r="AL44" s="822" t="str">
        <f t="shared" si="0"/>
        <v>Coetzala</v>
      </c>
      <c r="AM44" s="822" t="str">
        <f t="shared" si="1"/>
        <v>30041</v>
      </c>
      <c r="AN44" s="828" t="str">
        <f t="shared" si="2"/>
        <v>041</v>
      </c>
      <c r="AO44" s="840"/>
      <c r="AP44" s="826">
        <v>42</v>
      </c>
      <c r="AQ44" s="841"/>
      <c r="AR44" s="841"/>
      <c r="AS44" s="841"/>
      <c r="AT44" s="841"/>
      <c r="AU44" s="841"/>
      <c r="AV44" s="841"/>
      <c r="AW44" s="821" t="s">
        <v>2029</v>
      </c>
      <c r="AX44" s="821" t="s">
        <v>2030</v>
      </c>
      <c r="AY44" s="841"/>
      <c r="AZ44" s="841">
        <v>10099</v>
      </c>
      <c r="BA44" s="821" t="s">
        <v>2031</v>
      </c>
      <c r="BB44" s="821" t="s">
        <v>2032</v>
      </c>
      <c r="BC44" s="821" t="s">
        <v>2033</v>
      </c>
      <c r="BD44" s="821" t="s">
        <v>2034</v>
      </c>
      <c r="BE44" s="831" t="s">
        <v>2035</v>
      </c>
      <c r="BF44" s="821" t="s">
        <v>2036</v>
      </c>
      <c r="BG44" s="841"/>
      <c r="BH44" s="841"/>
      <c r="BI44" s="821" t="s">
        <v>2037</v>
      </c>
      <c r="BJ44" s="821" t="s">
        <v>2038</v>
      </c>
      <c r="BK44" s="821" t="s">
        <v>2039</v>
      </c>
      <c r="BL44" s="841"/>
      <c r="BM44" s="841"/>
      <c r="BN44" s="821" t="s">
        <v>2040</v>
      </c>
      <c r="BO44" s="841"/>
      <c r="BP44" s="821" t="s">
        <v>2041</v>
      </c>
      <c r="BQ44" s="841"/>
      <c r="BR44" s="821" t="s">
        <v>2042</v>
      </c>
      <c r="BS44" s="821" t="s">
        <v>2043</v>
      </c>
      <c r="BT44" s="821" t="s">
        <v>2044</v>
      </c>
      <c r="BU44" s="821" t="s">
        <v>2045</v>
      </c>
      <c r="BV44" s="821" t="s">
        <v>2046</v>
      </c>
      <c r="BW44" s="840"/>
      <c r="BX44" s="840"/>
      <c r="BY44" s="840"/>
      <c r="BZ44" s="842"/>
      <c r="CA44" s="842"/>
      <c r="CB44" s="842"/>
      <c r="CC44" s="842"/>
      <c r="CD44" s="842"/>
      <c r="CE44" s="842"/>
      <c r="CF44" s="832" t="s">
        <v>2047</v>
      </c>
      <c r="CG44" s="832" t="s">
        <v>2048</v>
      </c>
      <c r="CH44" s="842"/>
      <c r="CI44" s="832" t="s">
        <v>483</v>
      </c>
      <c r="CJ44" s="832" t="s">
        <v>2049</v>
      </c>
      <c r="CK44" s="832" t="s">
        <v>2050</v>
      </c>
      <c r="CL44" s="832" t="s">
        <v>2051</v>
      </c>
      <c r="CM44" s="832" t="s">
        <v>2052</v>
      </c>
      <c r="CN44" s="823" t="s">
        <v>2053</v>
      </c>
      <c r="CO44" s="832" t="s">
        <v>2054</v>
      </c>
      <c r="CP44" s="842"/>
      <c r="CQ44" s="842"/>
      <c r="CR44" s="832" t="s">
        <v>2055</v>
      </c>
      <c r="CS44" s="832" t="s">
        <v>2056</v>
      </c>
      <c r="CT44" s="832" t="s">
        <v>2057</v>
      </c>
      <c r="CU44" s="842"/>
      <c r="CV44" s="842"/>
      <c r="CW44" s="832" t="s">
        <v>2058</v>
      </c>
      <c r="CX44" s="842"/>
      <c r="CY44" s="832" t="s">
        <v>2059</v>
      </c>
      <c r="CZ44" s="842"/>
      <c r="DA44" s="832" t="s">
        <v>2060</v>
      </c>
      <c r="DB44" s="832" t="s">
        <v>2061</v>
      </c>
      <c r="DC44" s="832" t="s">
        <v>2062</v>
      </c>
      <c r="DD44" s="832" t="s">
        <v>2063</v>
      </c>
      <c r="DE44" s="832" t="s">
        <v>2064</v>
      </c>
    </row>
    <row r="45" spans="1:109" ht="6.75" customHeight="1">
      <c r="B45" s="188"/>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89"/>
      <c r="AH45" s="840"/>
      <c r="AI45" s="840"/>
      <c r="AJ45" s="840"/>
      <c r="AK45" s="840"/>
      <c r="AL45" s="822" t="str">
        <f t="shared" si="0"/>
        <v>Colipa</v>
      </c>
      <c r="AM45" s="822" t="str">
        <f t="shared" si="1"/>
        <v>30042</v>
      </c>
      <c r="AN45" s="828" t="str">
        <f t="shared" si="2"/>
        <v>042</v>
      </c>
      <c r="AO45" s="840"/>
      <c r="AP45" s="826">
        <v>43</v>
      </c>
      <c r="AQ45" s="841"/>
      <c r="AR45" s="841"/>
      <c r="AS45" s="841"/>
      <c r="AT45" s="841"/>
      <c r="AU45" s="841"/>
      <c r="AV45" s="841"/>
      <c r="AW45" s="821" t="s">
        <v>2065</v>
      </c>
      <c r="AX45" s="821" t="s">
        <v>2066</v>
      </c>
      <c r="AY45" s="841"/>
      <c r="AZ45" s="841"/>
      <c r="BA45" s="821" t="s">
        <v>2067</v>
      </c>
      <c r="BB45" s="821" t="s">
        <v>2068</v>
      </c>
      <c r="BC45" s="821" t="s">
        <v>2069</v>
      </c>
      <c r="BD45" s="821" t="s">
        <v>2070</v>
      </c>
      <c r="BE45" s="831" t="s">
        <v>2071</v>
      </c>
      <c r="BF45" s="821" t="s">
        <v>2072</v>
      </c>
      <c r="BG45" s="841"/>
      <c r="BH45" s="841"/>
      <c r="BI45" s="821" t="s">
        <v>2073</v>
      </c>
      <c r="BJ45" s="821" t="s">
        <v>2074</v>
      </c>
      <c r="BK45" s="821" t="s">
        <v>2075</v>
      </c>
      <c r="BL45" s="841"/>
      <c r="BM45" s="841"/>
      <c r="BN45" s="821" t="s">
        <v>2076</v>
      </c>
      <c r="BO45" s="841"/>
      <c r="BP45" s="821" t="s">
        <v>2077</v>
      </c>
      <c r="BQ45" s="841"/>
      <c r="BR45" s="821" t="s">
        <v>2078</v>
      </c>
      <c r="BS45" s="821" t="s">
        <v>2079</v>
      </c>
      <c r="BT45" s="821" t="s">
        <v>2080</v>
      </c>
      <c r="BU45" s="821" t="s">
        <v>2081</v>
      </c>
      <c r="BV45" s="821" t="s">
        <v>2082</v>
      </c>
      <c r="BW45" s="840"/>
      <c r="BX45" s="840"/>
      <c r="BY45" s="840"/>
      <c r="BZ45" s="842"/>
      <c r="CA45" s="842"/>
      <c r="CB45" s="842"/>
      <c r="CC45" s="842"/>
      <c r="CD45" s="842"/>
      <c r="CE45" s="842"/>
      <c r="CF45" s="832" t="s">
        <v>2083</v>
      </c>
      <c r="CG45" s="832" t="s">
        <v>2084</v>
      </c>
      <c r="CH45" s="842"/>
      <c r="CI45" s="842"/>
      <c r="CJ45" s="832" t="s">
        <v>2085</v>
      </c>
      <c r="CK45" s="832" t="s">
        <v>2086</v>
      </c>
      <c r="CL45" s="832" t="s">
        <v>2087</v>
      </c>
      <c r="CM45" s="832" t="s">
        <v>2088</v>
      </c>
      <c r="CN45" s="823" t="s">
        <v>2089</v>
      </c>
      <c r="CO45" s="832" t="s">
        <v>2090</v>
      </c>
      <c r="CP45" s="842"/>
      <c r="CQ45" s="842"/>
      <c r="CR45" s="832" t="s">
        <v>2091</v>
      </c>
      <c r="CS45" s="832" t="s">
        <v>2092</v>
      </c>
      <c r="CT45" s="832" t="s">
        <v>2093</v>
      </c>
      <c r="CU45" s="842"/>
      <c r="CV45" s="842"/>
      <c r="CW45" s="832" t="s">
        <v>2094</v>
      </c>
      <c r="CX45" s="842"/>
      <c r="CY45" s="832" t="s">
        <v>2095</v>
      </c>
      <c r="CZ45" s="842"/>
      <c r="DA45" s="832" t="s">
        <v>2096</v>
      </c>
      <c r="DB45" s="832" t="s">
        <v>2097</v>
      </c>
      <c r="DC45" s="832" t="s">
        <v>2098</v>
      </c>
      <c r="DD45" s="832" t="s">
        <v>2099</v>
      </c>
      <c r="DE45" s="832" t="s">
        <v>2100</v>
      </c>
    </row>
    <row r="46" spans="1:109" ht="36" customHeight="1">
      <c r="B46" s="181"/>
      <c r="C46" s="877" t="s">
        <v>2101</v>
      </c>
      <c r="D46" s="878"/>
      <c r="E46" s="878"/>
      <c r="F46" s="878"/>
      <c r="G46" s="878"/>
      <c r="H46" s="878"/>
      <c r="I46" s="878"/>
      <c r="J46" s="878"/>
      <c r="K46" s="878"/>
      <c r="L46" s="878"/>
      <c r="M46" s="878"/>
      <c r="N46" s="878"/>
      <c r="O46" s="878"/>
      <c r="P46" s="878"/>
      <c r="Q46" s="878"/>
      <c r="R46" s="878"/>
      <c r="S46" s="878"/>
      <c r="T46" s="878"/>
      <c r="U46" s="878"/>
      <c r="V46" s="878"/>
      <c r="W46" s="878"/>
      <c r="X46" s="878"/>
      <c r="Y46" s="878"/>
      <c r="Z46" s="878"/>
      <c r="AA46" s="878"/>
      <c r="AB46" s="878"/>
      <c r="AC46" s="878"/>
      <c r="AD46" s="183"/>
      <c r="AH46" s="840"/>
      <c r="AI46" s="840"/>
      <c r="AJ46" s="840"/>
      <c r="AK46" s="840"/>
      <c r="AL46" s="822" t="str">
        <f t="shared" si="0"/>
        <v>Comapa</v>
      </c>
      <c r="AM46" s="822" t="str">
        <f t="shared" si="1"/>
        <v>30043</v>
      </c>
      <c r="AN46" s="828" t="str">
        <f t="shared" si="2"/>
        <v>043</v>
      </c>
      <c r="AO46" s="840"/>
      <c r="AP46" s="826">
        <v>44</v>
      </c>
      <c r="AQ46" s="841"/>
      <c r="AR46" s="841"/>
      <c r="AS46" s="841"/>
      <c r="AT46" s="841"/>
      <c r="AU46" s="841"/>
      <c r="AV46" s="841"/>
      <c r="AW46" s="821" t="s">
        <v>2102</v>
      </c>
      <c r="AX46" s="821" t="s">
        <v>2103</v>
      </c>
      <c r="AY46" s="841"/>
      <c r="AZ46" s="841"/>
      <c r="BA46" s="821" t="s">
        <v>2104</v>
      </c>
      <c r="BB46" s="821" t="s">
        <v>2105</v>
      </c>
      <c r="BC46" s="821" t="s">
        <v>2106</v>
      </c>
      <c r="BD46" s="821" t="s">
        <v>2107</v>
      </c>
      <c r="BE46" s="831" t="s">
        <v>2108</v>
      </c>
      <c r="BF46" s="821" t="s">
        <v>2109</v>
      </c>
      <c r="BG46" s="841"/>
      <c r="BH46" s="841"/>
      <c r="BI46" s="821" t="s">
        <v>2110</v>
      </c>
      <c r="BJ46" s="821" t="s">
        <v>2111</v>
      </c>
      <c r="BK46" s="821" t="s">
        <v>2112</v>
      </c>
      <c r="BL46" s="841"/>
      <c r="BM46" s="841"/>
      <c r="BN46" s="821" t="s">
        <v>2113</v>
      </c>
      <c r="BO46" s="841"/>
      <c r="BP46" s="821" t="s">
        <v>2114</v>
      </c>
      <c r="BQ46" s="841"/>
      <c r="BR46" s="821" t="s">
        <v>2115</v>
      </c>
      <c r="BS46" s="821" t="s">
        <v>2116</v>
      </c>
      <c r="BT46" s="821" t="s">
        <v>2117</v>
      </c>
      <c r="BU46" s="821" t="s">
        <v>2118</v>
      </c>
      <c r="BV46" s="821" t="s">
        <v>2119</v>
      </c>
      <c r="BW46" s="840"/>
      <c r="BX46" s="840"/>
      <c r="BY46" s="840"/>
      <c r="BZ46" s="842"/>
      <c r="CA46" s="842"/>
      <c r="CB46" s="842"/>
      <c r="CC46" s="842"/>
      <c r="CD46" s="842"/>
      <c r="CE46" s="842"/>
      <c r="CF46" s="832" t="s">
        <v>2120</v>
      </c>
      <c r="CG46" s="832" t="s">
        <v>2121</v>
      </c>
      <c r="CH46" s="842"/>
      <c r="CI46" s="842"/>
      <c r="CJ46" s="832" t="s">
        <v>2060</v>
      </c>
      <c r="CK46" s="832" t="s">
        <v>2122</v>
      </c>
      <c r="CL46" s="832" t="s">
        <v>2123</v>
      </c>
      <c r="CM46" s="832" t="s">
        <v>2124</v>
      </c>
      <c r="CN46" s="823" t="s">
        <v>2125</v>
      </c>
      <c r="CO46" s="832" t="s">
        <v>2126</v>
      </c>
      <c r="CP46" s="842"/>
      <c r="CQ46" s="842"/>
      <c r="CR46" s="832" t="s">
        <v>2127</v>
      </c>
      <c r="CS46" s="845" t="s">
        <v>2128</v>
      </c>
      <c r="CT46" s="832" t="s">
        <v>2129</v>
      </c>
      <c r="CU46" s="842"/>
      <c r="CV46" s="842"/>
      <c r="CW46" s="832" t="s">
        <v>2130</v>
      </c>
      <c r="CX46" s="842"/>
      <c r="CY46" s="832" t="s">
        <v>2131</v>
      </c>
      <c r="CZ46" s="842"/>
      <c r="DA46" s="832" t="s">
        <v>2132</v>
      </c>
      <c r="DB46" s="832" t="s">
        <v>2133</v>
      </c>
      <c r="DC46" s="832" t="s">
        <v>2134</v>
      </c>
      <c r="DD46" s="832" t="s">
        <v>2135</v>
      </c>
      <c r="DE46" s="832" t="s">
        <v>2136</v>
      </c>
    </row>
    <row r="47" spans="1:109" ht="6.75" customHeight="1">
      <c r="A47" s="190"/>
      <c r="B47" s="191"/>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193"/>
      <c r="AE47" s="152"/>
      <c r="AF47" s="152"/>
      <c r="AH47" s="840"/>
      <c r="AI47" s="840"/>
      <c r="AJ47" s="840"/>
      <c r="AK47" s="840"/>
      <c r="AL47" s="822" t="str">
        <f t="shared" si="0"/>
        <v>Córdoba</v>
      </c>
      <c r="AM47" s="822" t="str">
        <f t="shared" si="1"/>
        <v>30044</v>
      </c>
      <c r="AN47" s="828" t="str">
        <f t="shared" si="2"/>
        <v>044</v>
      </c>
      <c r="AO47" s="840"/>
      <c r="AP47" s="826">
        <v>45</v>
      </c>
      <c r="AQ47" s="841"/>
      <c r="AR47" s="841"/>
      <c r="AS47" s="841"/>
      <c r="AT47" s="841"/>
      <c r="AU47" s="841"/>
      <c r="AV47" s="841"/>
      <c r="AW47" s="821" t="s">
        <v>2137</v>
      </c>
      <c r="AX47" s="821" t="s">
        <v>2138</v>
      </c>
      <c r="AY47" s="841"/>
      <c r="AZ47" s="841"/>
      <c r="BA47" s="821" t="s">
        <v>2139</v>
      </c>
      <c r="BB47" s="821" t="s">
        <v>2140</v>
      </c>
      <c r="BC47" s="821" t="s">
        <v>2141</v>
      </c>
      <c r="BD47" s="821" t="s">
        <v>2142</v>
      </c>
      <c r="BE47" s="831" t="s">
        <v>2143</v>
      </c>
      <c r="BF47" s="821" t="s">
        <v>2144</v>
      </c>
      <c r="BG47" s="841"/>
      <c r="BH47" s="841"/>
      <c r="BI47" s="821" t="s">
        <v>2145</v>
      </c>
      <c r="BJ47" s="821" t="s">
        <v>2146</v>
      </c>
      <c r="BK47" s="821" t="s">
        <v>2147</v>
      </c>
      <c r="BL47" s="841"/>
      <c r="BM47" s="841"/>
      <c r="BN47" s="821" t="s">
        <v>2148</v>
      </c>
      <c r="BO47" s="841"/>
      <c r="BP47" s="821" t="s">
        <v>2149</v>
      </c>
      <c r="BQ47" s="841"/>
      <c r="BR47" s="848">
        <v>28098</v>
      </c>
      <c r="BS47" s="821" t="s">
        <v>2150</v>
      </c>
      <c r="BT47" s="821" t="s">
        <v>2151</v>
      </c>
      <c r="BU47" s="821" t="s">
        <v>2152</v>
      </c>
      <c r="BV47" s="821" t="s">
        <v>2153</v>
      </c>
      <c r="BW47" s="840"/>
      <c r="BX47" s="840"/>
      <c r="BY47" s="840"/>
      <c r="BZ47" s="842"/>
      <c r="CA47" s="842"/>
      <c r="CB47" s="842"/>
      <c r="CC47" s="842"/>
      <c r="CD47" s="842"/>
      <c r="CE47" s="842"/>
      <c r="CF47" s="832" t="s">
        <v>2154</v>
      </c>
      <c r="CG47" s="832" t="s">
        <v>1048</v>
      </c>
      <c r="CH47" s="842"/>
      <c r="CI47" s="842"/>
      <c r="CJ47" s="832" t="s">
        <v>2096</v>
      </c>
      <c r="CK47" s="832" t="s">
        <v>2155</v>
      </c>
      <c r="CL47" s="832" t="s">
        <v>2156</v>
      </c>
      <c r="CM47" s="832" t="s">
        <v>2157</v>
      </c>
      <c r="CN47" s="823" t="s">
        <v>2158</v>
      </c>
      <c r="CO47" s="832" t="s">
        <v>891</v>
      </c>
      <c r="CP47" s="842"/>
      <c r="CQ47" s="842"/>
      <c r="CR47" s="832" t="s">
        <v>2159</v>
      </c>
      <c r="CS47" s="832" t="s">
        <v>2160</v>
      </c>
      <c r="CT47" s="832" t="s">
        <v>2161</v>
      </c>
      <c r="CU47" s="842"/>
      <c r="CV47" s="842"/>
      <c r="CW47" s="832" t="s">
        <v>2162</v>
      </c>
      <c r="CX47" s="842"/>
      <c r="CY47" s="832" t="s">
        <v>2163</v>
      </c>
      <c r="CZ47" s="842"/>
      <c r="DA47" s="834" t="s">
        <v>419</v>
      </c>
      <c r="DB47" s="832" t="s">
        <v>2164</v>
      </c>
      <c r="DC47" s="832" t="s">
        <v>2165</v>
      </c>
      <c r="DD47" s="832" t="s">
        <v>2166</v>
      </c>
      <c r="DE47" s="832" t="s">
        <v>1460</v>
      </c>
    </row>
    <row r="48" spans="1:109" ht="36" customHeight="1">
      <c r="A48" s="190"/>
      <c r="B48" s="191"/>
      <c r="C48" s="29"/>
      <c r="D48" s="877" t="s">
        <v>2167</v>
      </c>
      <c r="E48" s="895"/>
      <c r="F48" s="895"/>
      <c r="G48" s="895"/>
      <c r="H48" s="895"/>
      <c r="I48" s="895"/>
      <c r="J48" s="895"/>
      <c r="K48" s="895"/>
      <c r="L48" s="895"/>
      <c r="M48" s="895"/>
      <c r="N48" s="895"/>
      <c r="O48" s="895"/>
      <c r="P48" s="895"/>
      <c r="Q48" s="895"/>
      <c r="R48" s="895"/>
      <c r="S48" s="895"/>
      <c r="T48" s="895"/>
      <c r="U48" s="895"/>
      <c r="V48" s="895"/>
      <c r="W48" s="895"/>
      <c r="X48" s="895"/>
      <c r="Y48" s="895"/>
      <c r="Z48" s="895"/>
      <c r="AA48" s="895"/>
      <c r="AB48" s="895"/>
      <c r="AC48" s="895"/>
      <c r="AD48" s="193"/>
      <c r="AE48" s="152"/>
      <c r="AF48" s="152"/>
      <c r="AH48" s="840"/>
      <c r="AI48" s="840"/>
      <c r="AJ48" s="840"/>
      <c r="AK48" s="840"/>
      <c r="AL48" s="822" t="str">
        <f t="shared" si="0"/>
        <v>Cosamaloapan de Carpio</v>
      </c>
      <c r="AM48" s="822" t="str">
        <f t="shared" si="1"/>
        <v>30045</v>
      </c>
      <c r="AN48" s="828" t="str">
        <f t="shared" si="2"/>
        <v>045</v>
      </c>
      <c r="AO48" s="840"/>
      <c r="AP48" s="826">
        <v>46</v>
      </c>
      <c r="AQ48" s="841"/>
      <c r="AR48" s="841"/>
      <c r="AS48" s="841"/>
      <c r="AT48" s="841"/>
      <c r="AU48" s="841"/>
      <c r="AV48" s="841"/>
      <c r="AW48" s="821" t="s">
        <v>2168</v>
      </c>
      <c r="AX48" s="821" t="s">
        <v>2169</v>
      </c>
      <c r="AY48" s="841"/>
      <c r="AZ48" s="841"/>
      <c r="BA48" s="821" t="s">
        <v>2170</v>
      </c>
      <c r="BB48" s="821" t="s">
        <v>2171</v>
      </c>
      <c r="BC48" s="821" t="s">
        <v>2172</v>
      </c>
      <c r="BD48" s="821" t="s">
        <v>2173</v>
      </c>
      <c r="BE48" s="831" t="s">
        <v>2174</v>
      </c>
      <c r="BF48" s="821" t="s">
        <v>2175</v>
      </c>
      <c r="BG48" s="841"/>
      <c r="BH48" s="841"/>
      <c r="BI48" s="821" t="s">
        <v>2176</v>
      </c>
      <c r="BJ48" s="821" t="s">
        <v>2177</v>
      </c>
      <c r="BK48" s="821" t="s">
        <v>2178</v>
      </c>
      <c r="BL48" s="841"/>
      <c r="BM48" s="841"/>
      <c r="BN48" s="821" t="s">
        <v>2179</v>
      </c>
      <c r="BO48" s="841"/>
      <c r="BP48" s="821" t="s">
        <v>2180</v>
      </c>
      <c r="BQ48" s="841"/>
      <c r="BR48" s="841">
        <v>28099</v>
      </c>
      <c r="BS48" s="821" t="s">
        <v>2181</v>
      </c>
      <c r="BT48" s="821" t="s">
        <v>2182</v>
      </c>
      <c r="BU48" s="821" t="s">
        <v>2183</v>
      </c>
      <c r="BV48" s="821" t="s">
        <v>2184</v>
      </c>
      <c r="BW48" s="840"/>
      <c r="BX48" s="840"/>
      <c r="BY48" s="840"/>
      <c r="BZ48" s="842"/>
      <c r="CA48" s="842"/>
      <c r="CB48" s="842"/>
      <c r="CC48" s="842"/>
      <c r="CD48" s="842"/>
      <c r="CE48" s="842"/>
      <c r="CF48" s="832" t="s">
        <v>2185</v>
      </c>
      <c r="CG48" s="832" t="s">
        <v>2186</v>
      </c>
      <c r="CH48" s="842"/>
      <c r="CI48" s="842"/>
      <c r="CJ48" s="832" t="s">
        <v>2187</v>
      </c>
      <c r="CK48" s="832" t="s">
        <v>2188</v>
      </c>
      <c r="CL48" s="832" t="s">
        <v>2189</v>
      </c>
      <c r="CM48" s="832" t="s">
        <v>2190</v>
      </c>
      <c r="CN48" s="823" t="s">
        <v>2191</v>
      </c>
      <c r="CO48" s="832" t="s">
        <v>2192</v>
      </c>
      <c r="CP48" s="842"/>
      <c r="CQ48" s="842"/>
      <c r="CR48" s="832" t="s">
        <v>2193</v>
      </c>
      <c r="CS48" s="832" t="s">
        <v>2194</v>
      </c>
      <c r="CT48" s="832" t="s">
        <v>2195</v>
      </c>
      <c r="CU48" s="842"/>
      <c r="CV48" s="842"/>
      <c r="CW48" s="832" t="s">
        <v>2196</v>
      </c>
      <c r="CX48" s="842"/>
      <c r="CY48" s="832" t="s">
        <v>2197</v>
      </c>
      <c r="CZ48" s="842"/>
      <c r="DA48" s="832" t="s">
        <v>483</v>
      </c>
      <c r="DB48" s="832" t="s">
        <v>321</v>
      </c>
      <c r="DC48" s="832" t="s">
        <v>2198</v>
      </c>
      <c r="DD48" s="832" t="s">
        <v>2199</v>
      </c>
      <c r="DE48" s="832" t="s">
        <v>2200</v>
      </c>
    </row>
    <row r="49" spans="1:109" ht="6.75" customHeight="1">
      <c r="A49" s="190"/>
      <c r="B49" s="191"/>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193"/>
      <c r="AE49" s="152"/>
      <c r="AF49" s="152"/>
      <c r="AH49" s="840"/>
      <c r="AI49" s="840"/>
      <c r="AJ49" s="840"/>
      <c r="AK49" s="840"/>
      <c r="AL49" s="822" t="str">
        <f t="shared" si="0"/>
        <v>Cosautlán de Carvajal</v>
      </c>
      <c r="AM49" s="822" t="str">
        <f t="shared" si="1"/>
        <v>30046</v>
      </c>
      <c r="AN49" s="828" t="str">
        <f t="shared" si="2"/>
        <v>046</v>
      </c>
      <c r="AO49" s="840"/>
      <c r="AP49" s="826">
        <v>47</v>
      </c>
      <c r="AQ49" s="841"/>
      <c r="AR49" s="841"/>
      <c r="AS49" s="841"/>
      <c r="AT49" s="841"/>
      <c r="AU49" s="841"/>
      <c r="AV49" s="841"/>
      <c r="AW49" s="821" t="s">
        <v>2201</v>
      </c>
      <c r="AX49" s="821" t="s">
        <v>2202</v>
      </c>
      <c r="AY49" s="841"/>
      <c r="AZ49" s="841"/>
      <c r="BA49" s="821" t="s">
        <v>2203</v>
      </c>
      <c r="BB49" s="821" t="s">
        <v>2204</v>
      </c>
      <c r="BC49" s="821" t="s">
        <v>2205</v>
      </c>
      <c r="BD49" s="821" t="s">
        <v>2206</v>
      </c>
      <c r="BE49" s="831" t="s">
        <v>2207</v>
      </c>
      <c r="BF49" s="821" t="s">
        <v>2208</v>
      </c>
      <c r="BG49" s="841"/>
      <c r="BH49" s="841"/>
      <c r="BI49" s="821" t="s">
        <v>2209</v>
      </c>
      <c r="BJ49" s="821" t="s">
        <v>2210</v>
      </c>
      <c r="BK49" s="821" t="s">
        <v>2211</v>
      </c>
      <c r="BL49" s="841"/>
      <c r="BM49" s="841"/>
      <c r="BN49" s="821" t="s">
        <v>2212</v>
      </c>
      <c r="BO49" s="841"/>
      <c r="BP49" s="821" t="s">
        <v>2213</v>
      </c>
      <c r="BQ49" s="841"/>
      <c r="BR49" s="841"/>
      <c r="BS49" s="821" t="s">
        <v>2214</v>
      </c>
      <c r="BT49" s="821" t="s">
        <v>2215</v>
      </c>
      <c r="BU49" s="821" t="s">
        <v>2216</v>
      </c>
      <c r="BV49" s="821" t="s">
        <v>2217</v>
      </c>
      <c r="BW49" s="840"/>
      <c r="BX49" s="840"/>
      <c r="BY49" s="840"/>
      <c r="BZ49" s="842"/>
      <c r="CA49" s="842"/>
      <c r="CB49" s="842"/>
      <c r="CC49" s="842"/>
      <c r="CD49" s="842"/>
      <c r="CE49" s="842"/>
      <c r="CF49" s="832" t="s">
        <v>2218</v>
      </c>
      <c r="CG49" s="832" t="s">
        <v>1021</v>
      </c>
      <c r="CH49" s="842"/>
      <c r="CI49" s="842"/>
      <c r="CJ49" s="832" t="s">
        <v>2219</v>
      </c>
      <c r="CK49" s="832" t="s">
        <v>2220</v>
      </c>
      <c r="CL49" s="832" t="s">
        <v>2221</v>
      </c>
      <c r="CM49" s="832" t="s">
        <v>2222</v>
      </c>
      <c r="CN49" s="823" t="s">
        <v>2223</v>
      </c>
      <c r="CO49" s="832" t="s">
        <v>943</v>
      </c>
      <c r="CP49" s="842"/>
      <c r="CQ49" s="842"/>
      <c r="CR49" s="832" t="s">
        <v>2224</v>
      </c>
      <c r="CS49" s="832" t="s">
        <v>2225</v>
      </c>
      <c r="CT49" s="832" t="s">
        <v>2226</v>
      </c>
      <c r="CU49" s="842"/>
      <c r="CV49" s="842"/>
      <c r="CW49" s="832" t="s">
        <v>2227</v>
      </c>
      <c r="CX49" s="842"/>
      <c r="CY49" s="832" t="s">
        <v>2228</v>
      </c>
      <c r="CZ49" s="842"/>
      <c r="DA49" s="842"/>
      <c r="DB49" s="832" t="s">
        <v>507</v>
      </c>
      <c r="DC49" s="832" t="s">
        <v>2229</v>
      </c>
      <c r="DD49" s="832" t="s">
        <v>2230</v>
      </c>
      <c r="DE49" s="832" t="s">
        <v>2231</v>
      </c>
    </row>
    <row r="50" spans="1:109" ht="48" customHeight="1">
      <c r="A50" s="190"/>
      <c r="B50" s="191"/>
      <c r="C50" s="877" t="s">
        <v>2232</v>
      </c>
      <c r="D50" s="895"/>
      <c r="E50" s="895"/>
      <c r="F50" s="895"/>
      <c r="G50" s="895"/>
      <c r="H50" s="895"/>
      <c r="I50" s="895"/>
      <c r="J50" s="895"/>
      <c r="K50" s="895"/>
      <c r="L50" s="895"/>
      <c r="M50" s="895"/>
      <c r="N50" s="895"/>
      <c r="O50" s="895"/>
      <c r="P50" s="895"/>
      <c r="Q50" s="895"/>
      <c r="R50" s="895"/>
      <c r="S50" s="895"/>
      <c r="T50" s="895"/>
      <c r="U50" s="895"/>
      <c r="V50" s="895"/>
      <c r="W50" s="895"/>
      <c r="X50" s="895"/>
      <c r="Y50" s="895"/>
      <c r="Z50" s="895"/>
      <c r="AA50" s="895"/>
      <c r="AB50" s="895"/>
      <c r="AC50" s="895"/>
      <c r="AD50" s="193"/>
      <c r="AE50" s="152"/>
      <c r="AF50" s="152"/>
      <c r="AH50" s="840"/>
      <c r="AI50" s="840"/>
      <c r="AJ50" s="840"/>
      <c r="AK50" s="840"/>
      <c r="AL50" s="822" t="str">
        <f t="shared" si="0"/>
        <v>Coscomatepec</v>
      </c>
      <c r="AM50" s="822" t="str">
        <f t="shared" si="1"/>
        <v>30047</v>
      </c>
      <c r="AN50" s="828" t="str">
        <f t="shared" si="2"/>
        <v>047</v>
      </c>
      <c r="AO50" s="840"/>
      <c r="AP50" s="826">
        <v>48</v>
      </c>
      <c r="AQ50" s="841"/>
      <c r="AR50" s="841"/>
      <c r="AS50" s="841"/>
      <c r="AT50" s="841"/>
      <c r="AU50" s="841"/>
      <c r="AV50" s="841"/>
      <c r="AW50" s="821" t="s">
        <v>2233</v>
      </c>
      <c r="AX50" s="821" t="s">
        <v>2234</v>
      </c>
      <c r="AY50" s="841"/>
      <c r="AZ50" s="841"/>
      <c r="BA50" s="848">
        <v>11098</v>
      </c>
      <c r="BB50" s="821" t="s">
        <v>2235</v>
      </c>
      <c r="BC50" s="821" t="s">
        <v>2236</v>
      </c>
      <c r="BD50" s="821" t="s">
        <v>2237</v>
      </c>
      <c r="BE50" s="831" t="s">
        <v>2238</v>
      </c>
      <c r="BF50" s="821" t="s">
        <v>2239</v>
      </c>
      <c r="BG50" s="841"/>
      <c r="BH50" s="841"/>
      <c r="BI50" s="821" t="s">
        <v>2240</v>
      </c>
      <c r="BJ50" s="821" t="s">
        <v>2241</v>
      </c>
      <c r="BK50" s="821" t="s">
        <v>2242</v>
      </c>
      <c r="BL50" s="841"/>
      <c r="BM50" s="841"/>
      <c r="BN50" s="821" t="s">
        <v>2243</v>
      </c>
      <c r="BO50" s="841"/>
      <c r="BP50" s="821" t="s">
        <v>2244</v>
      </c>
      <c r="BQ50" s="841"/>
      <c r="BR50" s="841"/>
      <c r="BS50" s="821" t="s">
        <v>2245</v>
      </c>
      <c r="BT50" s="821" t="s">
        <v>2246</v>
      </c>
      <c r="BU50" s="821" t="s">
        <v>2247</v>
      </c>
      <c r="BV50" s="821" t="s">
        <v>2248</v>
      </c>
      <c r="BW50" s="840"/>
      <c r="BX50" s="840"/>
      <c r="BY50" s="840"/>
      <c r="BZ50" s="842"/>
      <c r="CA50" s="842"/>
      <c r="CB50" s="842"/>
      <c r="CC50" s="842"/>
      <c r="CD50" s="842"/>
      <c r="CE50" s="842"/>
      <c r="CF50" s="832" t="s">
        <v>2249</v>
      </c>
      <c r="CG50" s="832" t="s">
        <v>2250</v>
      </c>
      <c r="CH50" s="842"/>
      <c r="CI50" s="842"/>
      <c r="CJ50" s="834" t="s">
        <v>419</v>
      </c>
      <c r="CK50" s="832" t="s">
        <v>2251</v>
      </c>
      <c r="CL50" s="832" t="s">
        <v>2252</v>
      </c>
      <c r="CM50" s="832" t="s">
        <v>2253</v>
      </c>
      <c r="CN50" s="823" t="s">
        <v>2254</v>
      </c>
      <c r="CO50" s="832" t="s">
        <v>2255</v>
      </c>
      <c r="CP50" s="842"/>
      <c r="CQ50" s="842"/>
      <c r="CR50" s="832" t="s">
        <v>671</v>
      </c>
      <c r="CS50" s="832" t="s">
        <v>2256</v>
      </c>
      <c r="CT50" s="832" t="s">
        <v>1529</v>
      </c>
      <c r="CU50" s="842"/>
      <c r="CV50" s="842"/>
      <c r="CW50" s="832" t="s">
        <v>2257</v>
      </c>
      <c r="CX50" s="842"/>
      <c r="CY50" s="832" t="s">
        <v>2258</v>
      </c>
      <c r="CZ50" s="842"/>
      <c r="DA50" s="842"/>
      <c r="DB50" s="832" t="s">
        <v>503</v>
      </c>
      <c r="DC50" s="832" t="s">
        <v>2259</v>
      </c>
      <c r="DD50" s="832" t="s">
        <v>2260</v>
      </c>
      <c r="DE50" s="832" t="s">
        <v>2261</v>
      </c>
    </row>
    <row r="51" spans="1:109" ht="6.75" customHeight="1">
      <c r="A51" s="190"/>
      <c r="B51" s="191"/>
      <c r="C51" s="192"/>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3"/>
      <c r="AE51" s="152"/>
      <c r="AF51" s="152"/>
      <c r="AH51" s="840"/>
      <c r="AI51" s="840"/>
      <c r="AJ51" s="840"/>
      <c r="AK51" s="840"/>
      <c r="AL51" s="822" t="str">
        <f t="shared" si="0"/>
        <v>Cosoleacaque</v>
      </c>
      <c r="AM51" s="822" t="str">
        <f t="shared" si="1"/>
        <v>30048</v>
      </c>
      <c r="AN51" s="828" t="str">
        <f t="shared" si="2"/>
        <v>048</v>
      </c>
      <c r="AO51" s="840"/>
      <c r="AP51" s="826">
        <v>49</v>
      </c>
      <c r="AQ51" s="841"/>
      <c r="AR51" s="841"/>
      <c r="AS51" s="841"/>
      <c r="AT51" s="841"/>
      <c r="AU51" s="841"/>
      <c r="AV51" s="841"/>
      <c r="AW51" s="821" t="s">
        <v>2262</v>
      </c>
      <c r="AX51" s="821" t="s">
        <v>2263</v>
      </c>
      <c r="AY51" s="841"/>
      <c r="AZ51" s="841"/>
      <c r="BA51" s="841">
        <v>11099</v>
      </c>
      <c r="BB51" s="821" t="s">
        <v>2264</v>
      </c>
      <c r="BC51" s="821" t="s">
        <v>2265</v>
      </c>
      <c r="BD51" s="821" t="s">
        <v>2266</v>
      </c>
      <c r="BE51" s="831" t="s">
        <v>2267</v>
      </c>
      <c r="BF51" s="821" t="s">
        <v>2268</v>
      </c>
      <c r="BG51" s="841"/>
      <c r="BH51" s="841"/>
      <c r="BI51" s="821" t="s">
        <v>2269</v>
      </c>
      <c r="BJ51" s="821" t="s">
        <v>2270</v>
      </c>
      <c r="BK51" s="821" t="s">
        <v>2271</v>
      </c>
      <c r="BL51" s="841"/>
      <c r="BM51" s="841"/>
      <c r="BN51" s="821" t="s">
        <v>2272</v>
      </c>
      <c r="BO51" s="841"/>
      <c r="BP51" s="821" t="s">
        <v>2273</v>
      </c>
      <c r="BQ51" s="841"/>
      <c r="BR51" s="841"/>
      <c r="BS51" s="821" t="s">
        <v>2274</v>
      </c>
      <c r="BT51" s="821" t="s">
        <v>2275</v>
      </c>
      <c r="BU51" s="821" t="s">
        <v>2276</v>
      </c>
      <c r="BV51" s="821" t="s">
        <v>2277</v>
      </c>
      <c r="BW51" s="840"/>
      <c r="BX51" s="840"/>
      <c r="BY51" s="840"/>
      <c r="BZ51" s="842"/>
      <c r="CA51" s="842"/>
      <c r="CB51" s="842"/>
      <c r="CC51" s="842"/>
      <c r="CD51" s="842"/>
      <c r="CE51" s="842"/>
      <c r="CF51" s="832" t="s">
        <v>943</v>
      </c>
      <c r="CG51" s="832" t="s">
        <v>2278</v>
      </c>
      <c r="CH51" s="842"/>
      <c r="CI51" s="842"/>
      <c r="CJ51" s="832" t="s">
        <v>483</v>
      </c>
      <c r="CK51" s="832" t="s">
        <v>2279</v>
      </c>
      <c r="CL51" s="832" t="s">
        <v>2280</v>
      </c>
      <c r="CM51" s="832" t="s">
        <v>355</v>
      </c>
      <c r="CN51" s="823" t="s">
        <v>2281</v>
      </c>
      <c r="CO51" s="832" t="s">
        <v>1158</v>
      </c>
      <c r="CP51" s="842"/>
      <c r="CQ51" s="842"/>
      <c r="CR51" s="832" t="s">
        <v>1661</v>
      </c>
      <c r="CS51" s="832" t="s">
        <v>2282</v>
      </c>
      <c r="CT51" s="832" t="s">
        <v>2283</v>
      </c>
      <c r="CU51" s="842"/>
      <c r="CV51" s="842"/>
      <c r="CW51" s="832" t="s">
        <v>2284</v>
      </c>
      <c r="CX51" s="842"/>
      <c r="CY51" s="832" t="s">
        <v>2285</v>
      </c>
      <c r="CZ51" s="842"/>
      <c r="DA51" s="842"/>
      <c r="DB51" s="832" t="s">
        <v>2286</v>
      </c>
      <c r="DC51" s="832" t="s">
        <v>2287</v>
      </c>
      <c r="DD51" s="832" t="s">
        <v>2288</v>
      </c>
      <c r="DE51" s="832" t="s">
        <v>2289</v>
      </c>
    </row>
    <row r="52" spans="1:109" ht="24" customHeight="1">
      <c r="A52" s="190"/>
      <c r="B52" s="191"/>
      <c r="C52" s="877" t="s">
        <v>2290</v>
      </c>
      <c r="D52" s="895"/>
      <c r="E52" s="895"/>
      <c r="F52" s="895"/>
      <c r="G52" s="895"/>
      <c r="H52" s="895"/>
      <c r="I52" s="895"/>
      <c r="J52" s="895"/>
      <c r="K52" s="895"/>
      <c r="L52" s="895"/>
      <c r="M52" s="895"/>
      <c r="N52" s="895"/>
      <c r="O52" s="895"/>
      <c r="P52" s="895"/>
      <c r="Q52" s="895"/>
      <c r="R52" s="895"/>
      <c r="S52" s="895"/>
      <c r="T52" s="895"/>
      <c r="U52" s="895"/>
      <c r="V52" s="895"/>
      <c r="W52" s="895"/>
      <c r="X52" s="895"/>
      <c r="Y52" s="895"/>
      <c r="Z52" s="895"/>
      <c r="AA52" s="895"/>
      <c r="AB52" s="895"/>
      <c r="AC52" s="895"/>
      <c r="AD52" s="193"/>
      <c r="AE52" s="152"/>
      <c r="AF52" s="152"/>
      <c r="AH52" s="840"/>
      <c r="AI52" s="840"/>
      <c r="AJ52" s="840"/>
      <c r="AK52" s="840"/>
      <c r="AL52" s="822" t="str">
        <f t="shared" si="0"/>
        <v>Cotaxtla</v>
      </c>
      <c r="AM52" s="822" t="str">
        <f t="shared" si="1"/>
        <v>30049</v>
      </c>
      <c r="AN52" s="828" t="str">
        <f t="shared" si="2"/>
        <v>049</v>
      </c>
      <c r="AO52" s="840"/>
      <c r="AP52" s="826">
        <v>50</v>
      </c>
      <c r="AQ52" s="841"/>
      <c r="AR52" s="841"/>
      <c r="AS52" s="841"/>
      <c r="AT52" s="841"/>
      <c r="AU52" s="841"/>
      <c r="AV52" s="841"/>
      <c r="AW52" s="821" t="s">
        <v>2291</v>
      </c>
      <c r="AX52" s="821" t="s">
        <v>2292</v>
      </c>
      <c r="AY52" s="841"/>
      <c r="AZ52" s="841"/>
      <c r="BA52" s="841"/>
      <c r="BB52" s="821" t="s">
        <v>2293</v>
      </c>
      <c r="BC52" s="821" t="s">
        <v>2294</v>
      </c>
      <c r="BD52" s="821" t="s">
        <v>2295</v>
      </c>
      <c r="BE52" s="831" t="s">
        <v>2296</v>
      </c>
      <c r="BF52" s="821" t="s">
        <v>2297</v>
      </c>
      <c r="BG52" s="841"/>
      <c r="BH52" s="841"/>
      <c r="BI52" s="821" t="s">
        <v>2298</v>
      </c>
      <c r="BJ52" s="821" t="s">
        <v>2299</v>
      </c>
      <c r="BK52" s="821" t="s">
        <v>2300</v>
      </c>
      <c r="BL52" s="841"/>
      <c r="BM52" s="841"/>
      <c r="BN52" s="821" t="s">
        <v>2301</v>
      </c>
      <c r="BO52" s="841"/>
      <c r="BP52" s="821" t="s">
        <v>2302</v>
      </c>
      <c r="BQ52" s="841"/>
      <c r="BR52" s="841"/>
      <c r="BS52" s="821" t="s">
        <v>2303</v>
      </c>
      <c r="BT52" s="821" t="s">
        <v>2304</v>
      </c>
      <c r="BU52" s="821" t="s">
        <v>2305</v>
      </c>
      <c r="BV52" s="821" t="s">
        <v>2306</v>
      </c>
      <c r="BW52" s="840"/>
      <c r="BX52" s="840"/>
      <c r="BY52" s="840"/>
      <c r="BZ52" s="842"/>
      <c r="CA52" s="842"/>
      <c r="CB52" s="842"/>
      <c r="CC52" s="842"/>
      <c r="CD52" s="842"/>
      <c r="CE52" s="842"/>
      <c r="CF52" s="832" t="s">
        <v>2307</v>
      </c>
      <c r="CG52" s="832" t="s">
        <v>2308</v>
      </c>
      <c r="CH52" s="842"/>
      <c r="CI52" s="842"/>
      <c r="CJ52" s="842"/>
      <c r="CK52" s="832" t="s">
        <v>2309</v>
      </c>
      <c r="CL52" s="832" t="s">
        <v>2310</v>
      </c>
      <c r="CM52" s="832" t="s">
        <v>2311</v>
      </c>
      <c r="CN52" s="823" t="s">
        <v>2312</v>
      </c>
      <c r="CO52" s="832" t="s">
        <v>2313</v>
      </c>
      <c r="CP52" s="842"/>
      <c r="CQ52" s="842"/>
      <c r="CR52" s="832" t="s">
        <v>2314</v>
      </c>
      <c r="CS52" s="832" t="s">
        <v>2315</v>
      </c>
      <c r="CT52" s="832" t="s">
        <v>2316</v>
      </c>
      <c r="CU52" s="842"/>
      <c r="CV52" s="842"/>
      <c r="CW52" s="832" t="s">
        <v>2317</v>
      </c>
      <c r="CX52" s="842"/>
      <c r="CY52" s="832" t="s">
        <v>2318</v>
      </c>
      <c r="CZ52" s="842"/>
      <c r="DA52" s="842"/>
      <c r="DB52" s="832" t="s">
        <v>2319</v>
      </c>
      <c r="DC52" s="832" t="s">
        <v>2320</v>
      </c>
      <c r="DD52" s="832" t="s">
        <v>2321</v>
      </c>
      <c r="DE52" s="832" t="s">
        <v>2322</v>
      </c>
    </row>
    <row r="53" spans="1:109" ht="6.75" customHeight="1">
      <c r="B53" s="181"/>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3"/>
      <c r="AH53" s="840"/>
      <c r="AI53" s="840"/>
      <c r="AJ53" s="840"/>
      <c r="AK53" s="840"/>
      <c r="AL53" s="822" t="str">
        <f t="shared" si="0"/>
        <v>Coxquihui</v>
      </c>
      <c r="AM53" s="822" t="str">
        <f t="shared" si="1"/>
        <v>30050</v>
      </c>
      <c r="AN53" s="828" t="str">
        <f t="shared" si="2"/>
        <v>050</v>
      </c>
      <c r="AO53" s="840"/>
      <c r="AP53" s="826">
        <v>51</v>
      </c>
      <c r="AQ53" s="841"/>
      <c r="AR53" s="841"/>
      <c r="AS53" s="841"/>
      <c r="AT53" s="841"/>
      <c r="AU53" s="841"/>
      <c r="AV53" s="841"/>
      <c r="AW53" s="821" t="s">
        <v>2323</v>
      </c>
      <c r="AX53" s="821" t="s">
        <v>2324</v>
      </c>
      <c r="AY53" s="841"/>
      <c r="AZ53" s="841"/>
      <c r="BA53" s="841"/>
      <c r="BB53" s="821" t="s">
        <v>2325</v>
      </c>
      <c r="BC53" s="821" t="s">
        <v>2326</v>
      </c>
      <c r="BD53" s="821" t="s">
        <v>2327</v>
      </c>
      <c r="BE53" s="831" t="s">
        <v>2328</v>
      </c>
      <c r="BF53" s="821" t="s">
        <v>2329</v>
      </c>
      <c r="BG53" s="841"/>
      <c r="BH53" s="841"/>
      <c r="BI53" s="821" t="s">
        <v>2330</v>
      </c>
      <c r="BJ53" s="821" t="s">
        <v>2331</v>
      </c>
      <c r="BK53" s="821" t="s">
        <v>2332</v>
      </c>
      <c r="BL53" s="841"/>
      <c r="BM53" s="841"/>
      <c r="BN53" s="821" t="s">
        <v>2333</v>
      </c>
      <c r="BO53" s="841"/>
      <c r="BP53" s="821" t="s">
        <v>2334</v>
      </c>
      <c r="BQ53" s="841"/>
      <c r="BR53" s="841"/>
      <c r="BS53" s="821" t="s">
        <v>2335</v>
      </c>
      <c r="BT53" s="821" t="s">
        <v>2336</v>
      </c>
      <c r="BU53" s="821" t="s">
        <v>2337</v>
      </c>
      <c r="BV53" s="821" t="s">
        <v>2338</v>
      </c>
      <c r="BW53" s="840"/>
      <c r="BX53" s="840"/>
      <c r="BY53" s="840"/>
      <c r="BZ53" s="842"/>
      <c r="CA53" s="842"/>
      <c r="CB53" s="842"/>
      <c r="CC53" s="842"/>
      <c r="CD53" s="842"/>
      <c r="CE53" s="842"/>
      <c r="CF53" s="832" t="s">
        <v>2339</v>
      </c>
      <c r="CG53" s="832" t="s">
        <v>2340</v>
      </c>
      <c r="CH53" s="842"/>
      <c r="CI53" s="842"/>
      <c r="CJ53" s="842"/>
      <c r="CK53" s="832" t="s">
        <v>2341</v>
      </c>
      <c r="CL53" s="832" t="s">
        <v>2342</v>
      </c>
      <c r="CM53" s="832" t="s">
        <v>2343</v>
      </c>
      <c r="CN53" s="823" t="s">
        <v>2344</v>
      </c>
      <c r="CO53" s="832" t="s">
        <v>2345</v>
      </c>
      <c r="CP53" s="842"/>
      <c r="CQ53" s="842"/>
      <c r="CR53" s="832" t="s">
        <v>2346</v>
      </c>
      <c r="CS53" s="832" t="s">
        <v>2347</v>
      </c>
      <c r="CT53" s="832" t="s">
        <v>2348</v>
      </c>
      <c r="CU53" s="842"/>
      <c r="CV53" s="842"/>
      <c r="CW53" s="832" t="s">
        <v>2349</v>
      </c>
      <c r="CX53" s="842"/>
      <c r="CY53" s="832" t="s">
        <v>1328</v>
      </c>
      <c r="CZ53" s="842"/>
      <c r="DA53" s="842"/>
      <c r="DB53" s="832" t="s">
        <v>2350</v>
      </c>
      <c r="DC53" s="832" t="s">
        <v>2351</v>
      </c>
      <c r="DD53" s="832" t="s">
        <v>2352</v>
      </c>
      <c r="DE53" s="832" t="s">
        <v>2353</v>
      </c>
    </row>
    <row r="54" spans="1:109" ht="60" customHeight="1">
      <c r="A54" s="153"/>
      <c r="B54" s="181"/>
      <c r="C54" s="877" t="s">
        <v>2354</v>
      </c>
      <c r="D54" s="876"/>
      <c r="E54" s="876"/>
      <c r="F54" s="876"/>
      <c r="G54" s="876"/>
      <c r="H54" s="876"/>
      <c r="I54" s="876"/>
      <c r="J54" s="876"/>
      <c r="K54" s="876"/>
      <c r="L54" s="876"/>
      <c r="M54" s="876"/>
      <c r="N54" s="876"/>
      <c r="O54" s="876"/>
      <c r="P54" s="876"/>
      <c r="Q54" s="876"/>
      <c r="R54" s="876"/>
      <c r="S54" s="876"/>
      <c r="T54" s="876"/>
      <c r="U54" s="876"/>
      <c r="V54" s="876"/>
      <c r="W54" s="876"/>
      <c r="X54" s="876"/>
      <c r="Y54" s="876"/>
      <c r="Z54" s="876"/>
      <c r="AA54" s="876"/>
      <c r="AB54" s="876"/>
      <c r="AC54" s="876"/>
      <c r="AD54" s="183"/>
      <c r="AE54" s="151"/>
      <c r="AF54" s="151"/>
      <c r="AH54" s="840"/>
      <c r="AI54" s="840"/>
      <c r="AJ54" s="840"/>
      <c r="AK54" s="840"/>
      <c r="AL54" s="822" t="str">
        <f t="shared" si="0"/>
        <v>Coyutla</v>
      </c>
      <c r="AM54" s="822" t="str">
        <f t="shared" si="1"/>
        <v>30051</v>
      </c>
      <c r="AN54" s="828" t="str">
        <f t="shared" si="2"/>
        <v>051</v>
      </c>
      <c r="AO54" s="840"/>
      <c r="AP54" s="826">
        <v>52</v>
      </c>
      <c r="AQ54" s="841"/>
      <c r="AR54" s="841"/>
      <c r="AS54" s="841"/>
      <c r="AT54" s="841"/>
      <c r="AU54" s="841"/>
      <c r="AV54" s="841"/>
      <c r="AW54" s="821" t="s">
        <v>2355</v>
      </c>
      <c r="AX54" s="821" t="s">
        <v>2356</v>
      </c>
      <c r="AY54" s="841"/>
      <c r="AZ54" s="841"/>
      <c r="BA54" s="841"/>
      <c r="BB54" s="821" t="s">
        <v>2357</v>
      </c>
      <c r="BC54" s="821" t="s">
        <v>2358</v>
      </c>
      <c r="BD54" s="821" t="s">
        <v>2359</v>
      </c>
      <c r="BE54" s="831" t="s">
        <v>2360</v>
      </c>
      <c r="BF54" s="821" t="s">
        <v>2361</v>
      </c>
      <c r="BG54" s="841"/>
      <c r="BH54" s="841"/>
      <c r="BI54" s="821" t="s">
        <v>2362</v>
      </c>
      <c r="BJ54" s="821" t="s">
        <v>2363</v>
      </c>
      <c r="BK54" s="821" t="s">
        <v>2364</v>
      </c>
      <c r="BL54" s="841"/>
      <c r="BM54" s="841"/>
      <c r="BN54" s="821" t="s">
        <v>2365</v>
      </c>
      <c r="BO54" s="841"/>
      <c r="BP54" s="821" t="s">
        <v>2366</v>
      </c>
      <c r="BQ54" s="841"/>
      <c r="BR54" s="841"/>
      <c r="BS54" s="821" t="s">
        <v>2367</v>
      </c>
      <c r="BT54" s="821" t="s">
        <v>2368</v>
      </c>
      <c r="BU54" s="821" t="s">
        <v>2369</v>
      </c>
      <c r="BV54" s="821" t="s">
        <v>2370</v>
      </c>
      <c r="BW54" s="840"/>
      <c r="BX54" s="840"/>
      <c r="BY54" s="840"/>
      <c r="BZ54" s="842"/>
      <c r="CA54" s="842"/>
      <c r="CB54" s="842"/>
      <c r="CC54" s="842"/>
      <c r="CD54" s="842"/>
      <c r="CE54" s="842"/>
      <c r="CF54" s="832" t="s">
        <v>2371</v>
      </c>
      <c r="CG54" s="832" t="s">
        <v>1050</v>
      </c>
      <c r="CH54" s="842"/>
      <c r="CI54" s="842"/>
      <c r="CJ54" s="842"/>
      <c r="CK54" s="832" t="s">
        <v>2372</v>
      </c>
      <c r="CL54" s="832" t="s">
        <v>2373</v>
      </c>
      <c r="CM54" s="832" t="s">
        <v>2374</v>
      </c>
      <c r="CN54" s="823" t="s">
        <v>2375</v>
      </c>
      <c r="CO54" s="832" t="s">
        <v>2376</v>
      </c>
      <c r="CP54" s="842"/>
      <c r="CQ54" s="842"/>
      <c r="CR54" s="832" t="s">
        <v>2377</v>
      </c>
      <c r="CS54" s="832" t="s">
        <v>2378</v>
      </c>
      <c r="CT54" s="832" t="s">
        <v>2379</v>
      </c>
      <c r="CU54" s="842"/>
      <c r="CV54" s="842"/>
      <c r="CW54" s="832" t="s">
        <v>2380</v>
      </c>
      <c r="CX54" s="842"/>
      <c r="CY54" s="832" t="s">
        <v>907</v>
      </c>
      <c r="CZ54" s="842"/>
      <c r="DA54" s="842"/>
      <c r="DB54" s="832" t="s">
        <v>2381</v>
      </c>
      <c r="DC54" s="832" t="s">
        <v>2382</v>
      </c>
      <c r="DD54" s="832" t="s">
        <v>2383</v>
      </c>
      <c r="DE54" s="832" t="s">
        <v>2384</v>
      </c>
    </row>
    <row r="55" spans="1:109" ht="6.75" customHeight="1">
      <c r="A55" s="153"/>
      <c r="B55" s="181"/>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3"/>
      <c r="AE55" s="151"/>
      <c r="AF55" s="151"/>
      <c r="AH55" s="840"/>
      <c r="AI55" s="840"/>
      <c r="AJ55" s="840"/>
      <c r="AK55" s="840"/>
      <c r="AL55" s="822" t="str">
        <f t="shared" si="0"/>
        <v>Cuichapa</v>
      </c>
      <c r="AM55" s="822" t="str">
        <f t="shared" si="1"/>
        <v>30052</v>
      </c>
      <c r="AN55" s="828" t="str">
        <f t="shared" si="2"/>
        <v>052</v>
      </c>
      <c r="AO55" s="840"/>
      <c r="AP55" s="826">
        <v>53</v>
      </c>
      <c r="AQ55" s="841"/>
      <c r="AR55" s="841"/>
      <c r="AS55" s="841"/>
      <c r="AT55" s="841"/>
      <c r="AU55" s="841"/>
      <c r="AV55" s="841"/>
      <c r="AW55" s="821" t="s">
        <v>2385</v>
      </c>
      <c r="AX55" s="821" t="s">
        <v>2386</v>
      </c>
      <c r="AY55" s="841"/>
      <c r="AZ55" s="841"/>
      <c r="BA55" s="841"/>
      <c r="BB55" s="821" t="s">
        <v>2387</v>
      </c>
      <c r="BC55" s="821" t="s">
        <v>2388</v>
      </c>
      <c r="BD55" s="821" t="s">
        <v>2389</v>
      </c>
      <c r="BE55" s="831" t="s">
        <v>2390</v>
      </c>
      <c r="BF55" s="821" t="s">
        <v>2391</v>
      </c>
      <c r="BG55" s="841"/>
      <c r="BH55" s="841"/>
      <c r="BI55" s="848">
        <v>19098</v>
      </c>
      <c r="BJ55" s="821" t="s">
        <v>2392</v>
      </c>
      <c r="BK55" s="821" t="s">
        <v>2393</v>
      </c>
      <c r="BL55" s="841"/>
      <c r="BM55" s="841"/>
      <c r="BN55" s="821" t="s">
        <v>2394</v>
      </c>
      <c r="BO55" s="841"/>
      <c r="BP55" s="821" t="s">
        <v>2395</v>
      </c>
      <c r="BQ55" s="841"/>
      <c r="BR55" s="841"/>
      <c r="BS55" s="821" t="s">
        <v>2396</v>
      </c>
      <c r="BT55" s="821" t="s">
        <v>2397</v>
      </c>
      <c r="BU55" s="821" t="s">
        <v>2398</v>
      </c>
      <c r="BV55" s="821" t="s">
        <v>2399</v>
      </c>
      <c r="BW55" s="840"/>
      <c r="BX55" s="840"/>
      <c r="BY55" s="840"/>
      <c r="BZ55" s="842"/>
      <c r="CA55" s="842"/>
      <c r="CB55" s="842"/>
      <c r="CC55" s="842"/>
      <c r="CD55" s="842"/>
      <c r="CE55" s="842"/>
      <c r="CF55" s="832" t="s">
        <v>2400</v>
      </c>
      <c r="CG55" s="832" t="s">
        <v>2401</v>
      </c>
      <c r="CH55" s="842"/>
      <c r="CI55" s="842"/>
      <c r="CJ55" s="842"/>
      <c r="CK55" s="832" t="s">
        <v>2402</v>
      </c>
      <c r="CL55" s="832" t="s">
        <v>2403</v>
      </c>
      <c r="CM55" s="832" t="s">
        <v>2404</v>
      </c>
      <c r="CN55" s="823" t="s">
        <v>2405</v>
      </c>
      <c r="CO55" s="832" t="s">
        <v>503</v>
      </c>
      <c r="CP55" s="842"/>
      <c r="CQ55" s="842"/>
      <c r="CR55" s="834" t="s">
        <v>419</v>
      </c>
      <c r="CS55" s="832" t="s">
        <v>2406</v>
      </c>
      <c r="CT55" s="832" t="s">
        <v>2407</v>
      </c>
      <c r="CU55" s="842"/>
      <c r="CV55" s="842"/>
      <c r="CW55" s="832" t="s">
        <v>2408</v>
      </c>
      <c r="CX55" s="842"/>
      <c r="CY55" s="832" t="s">
        <v>2409</v>
      </c>
      <c r="CZ55" s="842"/>
      <c r="DA55" s="842"/>
      <c r="DB55" s="832" t="s">
        <v>2410</v>
      </c>
      <c r="DC55" s="832" t="s">
        <v>2411</v>
      </c>
      <c r="DD55" s="832" t="s">
        <v>2412</v>
      </c>
      <c r="DE55" s="832" t="s">
        <v>2413</v>
      </c>
    </row>
    <row r="56" spans="1:109" ht="15" customHeight="1">
      <c r="A56" s="153"/>
      <c r="B56" s="181"/>
      <c r="C56" s="875" t="s">
        <v>2414</v>
      </c>
      <c r="D56" s="876"/>
      <c r="E56" s="876"/>
      <c r="F56" s="876"/>
      <c r="G56" s="876"/>
      <c r="H56" s="876"/>
      <c r="I56" s="876"/>
      <c r="J56" s="876"/>
      <c r="K56" s="876"/>
      <c r="L56" s="876"/>
      <c r="M56" s="876"/>
      <c r="N56" s="876"/>
      <c r="O56" s="876"/>
      <c r="P56" s="876"/>
      <c r="Q56" s="876"/>
      <c r="R56" s="876"/>
      <c r="S56" s="876"/>
      <c r="T56" s="876"/>
      <c r="U56" s="876"/>
      <c r="V56" s="876"/>
      <c r="W56" s="876"/>
      <c r="X56" s="876"/>
      <c r="Y56" s="876"/>
      <c r="Z56" s="876"/>
      <c r="AA56" s="876"/>
      <c r="AB56" s="876"/>
      <c r="AC56" s="876"/>
      <c r="AD56" s="183"/>
      <c r="AE56" s="151"/>
      <c r="AF56" s="151"/>
      <c r="AH56" s="840"/>
      <c r="AI56" s="840"/>
      <c r="AJ56" s="840"/>
      <c r="AK56" s="840"/>
      <c r="AL56" s="822" t="str">
        <f t="shared" si="0"/>
        <v>Cuitláhuac</v>
      </c>
      <c r="AM56" s="822" t="str">
        <f t="shared" si="1"/>
        <v>30053</v>
      </c>
      <c r="AN56" s="828" t="str">
        <f t="shared" si="2"/>
        <v>053</v>
      </c>
      <c r="AO56" s="840"/>
      <c r="AP56" s="826">
        <v>54</v>
      </c>
      <c r="AQ56" s="841"/>
      <c r="AR56" s="841"/>
      <c r="AS56" s="841"/>
      <c r="AT56" s="841"/>
      <c r="AU56" s="841"/>
      <c r="AV56" s="841"/>
      <c r="AW56" s="821" t="s">
        <v>2415</v>
      </c>
      <c r="AX56" s="821" t="s">
        <v>2416</v>
      </c>
      <c r="AY56" s="841"/>
      <c r="AZ56" s="841"/>
      <c r="BA56" s="841"/>
      <c r="BB56" s="821" t="s">
        <v>2417</v>
      </c>
      <c r="BC56" s="821" t="s">
        <v>2418</v>
      </c>
      <c r="BD56" s="821" t="s">
        <v>2419</v>
      </c>
      <c r="BE56" s="831" t="s">
        <v>2420</v>
      </c>
      <c r="BF56" s="821" t="s">
        <v>2421</v>
      </c>
      <c r="BG56" s="841"/>
      <c r="BH56" s="841"/>
      <c r="BI56" s="841">
        <v>19099</v>
      </c>
      <c r="BJ56" s="821" t="s">
        <v>2422</v>
      </c>
      <c r="BK56" s="821" t="s">
        <v>2423</v>
      </c>
      <c r="BL56" s="841"/>
      <c r="BM56" s="841"/>
      <c r="BN56" s="821" t="s">
        <v>2424</v>
      </c>
      <c r="BO56" s="841"/>
      <c r="BP56" s="821" t="s">
        <v>2425</v>
      </c>
      <c r="BQ56" s="841"/>
      <c r="BR56" s="841"/>
      <c r="BS56" s="821" t="s">
        <v>2426</v>
      </c>
      <c r="BT56" s="821" t="s">
        <v>2427</v>
      </c>
      <c r="BU56" s="821" t="s">
        <v>2428</v>
      </c>
      <c r="BV56" s="821" t="s">
        <v>2429</v>
      </c>
      <c r="BW56" s="840"/>
      <c r="BX56" s="840"/>
      <c r="BY56" s="840"/>
      <c r="BZ56" s="842"/>
      <c r="CA56" s="842"/>
      <c r="CB56" s="842"/>
      <c r="CC56" s="842"/>
      <c r="CD56" s="842"/>
      <c r="CE56" s="842"/>
      <c r="CF56" s="832" t="s">
        <v>2430</v>
      </c>
      <c r="CG56" s="832" t="s">
        <v>2431</v>
      </c>
      <c r="CH56" s="842"/>
      <c r="CI56" s="842"/>
      <c r="CJ56" s="842"/>
      <c r="CK56" s="832" t="s">
        <v>2432</v>
      </c>
      <c r="CL56" s="832" t="s">
        <v>2433</v>
      </c>
      <c r="CM56" s="832" t="s">
        <v>2434</v>
      </c>
      <c r="CN56" s="823" t="s">
        <v>1501</v>
      </c>
      <c r="CO56" s="832" t="s">
        <v>2435</v>
      </c>
      <c r="CP56" s="842"/>
      <c r="CQ56" s="842"/>
      <c r="CR56" s="832" t="s">
        <v>483</v>
      </c>
      <c r="CS56" s="832" t="s">
        <v>2436</v>
      </c>
      <c r="CT56" s="832" t="s">
        <v>2437</v>
      </c>
      <c r="CU56" s="842"/>
      <c r="CV56" s="842"/>
      <c r="CW56" s="832" t="s">
        <v>2438</v>
      </c>
      <c r="CX56" s="842"/>
      <c r="CY56" s="832" t="s">
        <v>2439</v>
      </c>
      <c r="CZ56" s="842"/>
      <c r="DA56" s="842"/>
      <c r="DB56" s="832" t="s">
        <v>2440</v>
      </c>
      <c r="DC56" s="832" t="s">
        <v>2441</v>
      </c>
      <c r="DD56" s="832" t="s">
        <v>2442</v>
      </c>
      <c r="DE56" s="832" t="s">
        <v>2443</v>
      </c>
    </row>
    <row r="57" spans="1:109" ht="6.75" customHeight="1">
      <c r="A57" s="153"/>
      <c r="B57" s="194"/>
      <c r="C57" s="195"/>
      <c r="D57" s="195"/>
      <c r="E57" s="195"/>
      <c r="F57" s="195"/>
      <c r="G57" s="195"/>
      <c r="H57" s="195"/>
      <c r="I57" s="195"/>
      <c r="J57" s="195"/>
      <c r="K57" s="195"/>
      <c r="L57" s="195"/>
      <c r="M57" s="195"/>
      <c r="N57" s="195"/>
      <c r="O57" s="195"/>
      <c r="P57" s="195"/>
      <c r="Q57" s="195"/>
      <c r="R57" s="195"/>
      <c r="S57" s="195"/>
      <c r="T57" s="195"/>
      <c r="U57" s="195"/>
      <c r="V57" s="195"/>
      <c r="W57" s="195"/>
      <c r="X57" s="195"/>
      <c r="Y57" s="195"/>
      <c r="Z57" s="195"/>
      <c r="AA57" s="195"/>
      <c r="AB57" s="195"/>
      <c r="AC57" s="195"/>
      <c r="AD57" s="196"/>
      <c r="AE57" s="151"/>
      <c r="AF57" s="151"/>
      <c r="AH57" s="840"/>
      <c r="AI57" s="840"/>
      <c r="AJ57" s="840"/>
      <c r="AK57" s="840"/>
      <c r="AL57" s="822" t="str">
        <f t="shared" si="0"/>
        <v>Chacaltianguis</v>
      </c>
      <c r="AM57" s="822" t="str">
        <f t="shared" si="1"/>
        <v>30054</v>
      </c>
      <c r="AN57" s="828" t="str">
        <f t="shared" si="2"/>
        <v>054</v>
      </c>
      <c r="AO57" s="840"/>
      <c r="AP57" s="826">
        <v>55</v>
      </c>
      <c r="AQ57" s="841"/>
      <c r="AR57" s="841"/>
      <c r="AS57" s="841"/>
      <c r="AT57" s="841"/>
      <c r="AU57" s="841"/>
      <c r="AV57" s="841"/>
      <c r="AW57" s="821" t="s">
        <v>2444</v>
      </c>
      <c r="AX57" s="821" t="s">
        <v>2445</v>
      </c>
      <c r="AY57" s="841"/>
      <c r="AZ57" s="841"/>
      <c r="BA57" s="841"/>
      <c r="BB57" s="821" t="s">
        <v>2446</v>
      </c>
      <c r="BC57" s="821" t="s">
        <v>2447</v>
      </c>
      <c r="BD57" s="821" t="s">
        <v>2448</v>
      </c>
      <c r="BE57" s="831" t="s">
        <v>2449</v>
      </c>
      <c r="BF57" s="821" t="s">
        <v>2450</v>
      </c>
      <c r="BG57" s="841"/>
      <c r="BH57" s="841"/>
      <c r="BI57" s="841"/>
      <c r="BJ57" s="821" t="s">
        <v>2451</v>
      </c>
      <c r="BK57" s="821" t="s">
        <v>2452</v>
      </c>
      <c r="BL57" s="841"/>
      <c r="BM57" s="841"/>
      <c r="BN57" s="821" t="s">
        <v>2453</v>
      </c>
      <c r="BO57" s="841"/>
      <c r="BP57" s="821" t="s">
        <v>2454</v>
      </c>
      <c r="BQ57" s="841"/>
      <c r="BR57" s="841"/>
      <c r="BS57" s="821" t="s">
        <v>2455</v>
      </c>
      <c r="BT57" s="821" t="s">
        <v>2456</v>
      </c>
      <c r="BU57" s="821" t="s">
        <v>2457</v>
      </c>
      <c r="BV57" s="821" t="s">
        <v>2458</v>
      </c>
      <c r="BW57" s="840"/>
      <c r="BX57" s="840"/>
      <c r="BY57" s="840"/>
      <c r="BZ57" s="842"/>
      <c r="CA57" s="842"/>
      <c r="CB57" s="842"/>
      <c r="CC57" s="842"/>
      <c r="CD57" s="842"/>
      <c r="CE57" s="842"/>
      <c r="CF57" s="832" t="s">
        <v>1907</v>
      </c>
      <c r="CG57" s="832" t="s">
        <v>2459</v>
      </c>
      <c r="CH57" s="842"/>
      <c r="CI57" s="842"/>
      <c r="CJ57" s="842"/>
      <c r="CK57" s="832" t="s">
        <v>2460</v>
      </c>
      <c r="CL57" s="832" t="s">
        <v>2461</v>
      </c>
      <c r="CM57" s="832" t="s">
        <v>2462</v>
      </c>
      <c r="CN57" s="823" t="s">
        <v>1820</v>
      </c>
      <c r="CO57" s="832" t="s">
        <v>1021</v>
      </c>
      <c r="CP57" s="842"/>
      <c r="CQ57" s="842"/>
      <c r="CR57" s="842"/>
      <c r="CS57" s="832" t="s">
        <v>2463</v>
      </c>
      <c r="CT57" s="832" t="s">
        <v>2464</v>
      </c>
      <c r="CU57" s="842"/>
      <c r="CV57" s="842"/>
      <c r="CW57" s="832" t="s">
        <v>2465</v>
      </c>
      <c r="CX57" s="842"/>
      <c r="CY57" s="832" t="s">
        <v>2466</v>
      </c>
      <c r="CZ57" s="842"/>
      <c r="DA57" s="842"/>
      <c r="DB57" s="832" t="s">
        <v>2467</v>
      </c>
      <c r="DC57" s="832" t="s">
        <v>2468</v>
      </c>
      <c r="DD57" s="832" t="s">
        <v>2469</v>
      </c>
      <c r="DE57" s="832" t="s">
        <v>2380</v>
      </c>
    </row>
    <row r="58" spans="1:109" ht="84" customHeight="1">
      <c r="A58" s="153"/>
      <c r="B58" s="181"/>
      <c r="C58" s="195"/>
      <c r="D58" s="905" t="s">
        <v>2470</v>
      </c>
      <c r="E58" s="876"/>
      <c r="F58" s="876"/>
      <c r="G58" s="876"/>
      <c r="H58" s="876"/>
      <c r="I58" s="876"/>
      <c r="J58" s="876"/>
      <c r="K58" s="876"/>
      <c r="L58" s="876"/>
      <c r="M58" s="876"/>
      <c r="N58" s="876"/>
      <c r="O58" s="876"/>
      <c r="P58" s="876"/>
      <c r="Q58" s="876"/>
      <c r="R58" s="876"/>
      <c r="S58" s="876"/>
      <c r="T58" s="876"/>
      <c r="U58" s="876"/>
      <c r="V58" s="876"/>
      <c r="W58" s="876"/>
      <c r="X58" s="876"/>
      <c r="Y58" s="876"/>
      <c r="Z58" s="876"/>
      <c r="AA58" s="876"/>
      <c r="AB58" s="876"/>
      <c r="AC58" s="876"/>
      <c r="AD58" s="183"/>
      <c r="AE58" s="151"/>
      <c r="AF58" s="151"/>
      <c r="AH58" s="840"/>
      <c r="AI58" s="840"/>
      <c r="AJ58" s="840"/>
      <c r="AK58" s="840"/>
      <c r="AL58" s="822" t="str">
        <f t="shared" si="0"/>
        <v>Chalma</v>
      </c>
      <c r="AM58" s="822" t="str">
        <f t="shared" si="1"/>
        <v>30055</v>
      </c>
      <c r="AN58" s="828" t="str">
        <f t="shared" si="2"/>
        <v>055</v>
      </c>
      <c r="AO58" s="840"/>
      <c r="AP58" s="826">
        <v>56</v>
      </c>
      <c r="AQ58" s="841"/>
      <c r="AR58" s="841"/>
      <c r="AS58" s="841"/>
      <c r="AT58" s="841"/>
      <c r="AU58" s="841"/>
      <c r="AV58" s="841"/>
      <c r="AW58" s="821" t="s">
        <v>2471</v>
      </c>
      <c r="AX58" s="821" t="s">
        <v>2472</v>
      </c>
      <c r="AY58" s="841"/>
      <c r="AZ58" s="841"/>
      <c r="BA58" s="841"/>
      <c r="BB58" s="821" t="s">
        <v>2473</v>
      </c>
      <c r="BC58" s="821" t="s">
        <v>2474</v>
      </c>
      <c r="BD58" s="821" t="s">
        <v>2475</v>
      </c>
      <c r="BE58" s="831" t="s">
        <v>2476</v>
      </c>
      <c r="BF58" s="821" t="s">
        <v>2477</v>
      </c>
      <c r="BG58" s="841"/>
      <c r="BH58" s="841"/>
      <c r="BI58" s="841"/>
      <c r="BJ58" s="821" t="s">
        <v>2478</v>
      </c>
      <c r="BK58" s="821" t="s">
        <v>2479</v>
      </c>
      <c r="BL58" s="841"/>
      <c r="BM58" s="841"/>
      <c r="BN58" s="821" t="s">
        <v>2480</v>
      </c>
      <c r="BO58" s="841"/>
      <c r="BP58" s="821" t="s">
        <v>2481</v>
      </c>
      <c r="BQ58" s="841"/>
      <c r="BR58" s="841"/>
      <c r="BS58" s="821" t="s">
        <v>2482</v>
      </c>
      <c r="BT58" s="821" t="s">
        <v>2483</v>
      </c>
      <c r="BU58" s="821" t="s">
        <v>2484</v>
      </c>
      <c r="BV58" s="821" t="s">
        <v>2485</v>
      </c>
      <c r="BW58" s="840"/>
      <c r="BX58" s="840"/>
      <c r="BY58" s="840"/>
      <c r="BZ58" s="842"/>
      <c r="CA58" s="842"/>
      <c r="CB58" s="842"/>
      <c r="CC58" s="842"/>
      <c r="CD58" s="842"/>
      <c r="CE58" s="842"/>
      <c r="CF58" s="832" t="s">
        <v>2486</v>
      </c>
      <c r="CG58" s="832" t="s">
        <v>2487</v>
      </c>
      <c r="CH58" s="842"/>
      <c r="CI58" s="842"/>
      <c r="CJ58" s="842"/>
      <c r="CK58" s="832" t="s">
        <v>2488</v>
      </c>
      <c r="CL58" s="832" t="s">
        <v>2489</v>
      </c>
      <c r="CM58" s="832" t="s">
        <v>1868</v>
      </c>
      <c r="CN58" s="823" t="s">
        <v>2490</v>
      </c>
      <c r="CO58" s="832" t="s">
        <v>2491</v>
      </c>
      <c r="CP58" s="842"/>
      <c r="CQ58" s="842"/>
      <c r="CR58" s="842"/>
      <c r="CS58" s="832" t="s">
        <v>2492</v>
      </c>
      <c r="CT58" s="832" t="s">
        <v>2493</v>
      </c>
      <c r="CU58" s="842"/>
      <c r="CV58" s="842"/>
      <c r="CW58" s="832" t="s">
        <v>1933</v>
      </c>
      <c r="CX58" s="842"/>
      <c r="CY58" s="832" t="s">
        <v>2494</v>
      </c>
      <c r="CZ58" s="842"/>
      <c r="DA58" s="842"/>
      <c r="DB58" s="832" t="s">
        <v>2495</v>
      </c>
      <c r="DC58" s="832" t="s">
        <v>2496</v>
      </c>
      <c r="DD58" s="832" t="s">
        <v>2497</v>
      </c>
      <c r="DE58" s="832" t="s">
        <v>2498</v>
      </c>
    </row>
    <row r="59" spans="1:109" ht="6.75" customHeight="1">
      <c r="A59" s="153"/>
      <c r="B59" s="181"/>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3"/>
      <c r="AE59" s="151"/>
      <c r="AF59" s="151"/>
      <c r="AH59" s="840"/>
      <c r="AI59" s="840"/>
      <c r="AJ59" s="840"/>
      <c r="AK59" s="840"/>
      <c r="AL59" s="822" t="str">
        <f t="shared" si="0"/>
        <v>Chiconamel</v>
      </c>
      <c r="AM59" s="822" t="str">
        <f t="shared" si="1"/>
        <v>30056</v>
      </c>
      <c r="AN59" s="828" t="str">
        <f t="shared" si="2"/>
        <v>056</v>
      </c>
      <c r="AO59" s="840"/>
      <c r="AP59" s="826">
        <v>57</v>
      </c>
      <c r="AQ59" s="841"/>
      <c r="AR59" s="841"/>
      <c r="AS59" s="841"/>
      <c r="AT59" s="841"/>
      <c r="AU59" s="841"/>
      <c r="AV59" s="841"/>
      <c r="AW59" s="821" t="s">
        <v>2499</v>
      </c>
      <c r="AX59" s="821" t="s">
        <v>2500</v>
      </c>
      <c r="AY59" s="841"/>
      <c r="AZ59" s="841"/>
      <c r="BA59" s="841"/>
      <c r="BB59" s="821" t="s">
        <v>2501</v>
      </c>
      <c r="BC59" s="821" t="s">
        <v>2502</v>
      </c>
      <c r="BD59" s="821" t="s">
        <v>2503</v>
      </c>
      <c r="BE59" s="831" t="s">
        <v>2504</v>
      </c>
      <c r="BF59" s="821" t="s">
        <v>2505</v>
      </c>
      <c r="BG59" s="841"/>
      <c r="BH59" s="841"/>
      <c r="BI59" s="841"/>
      <c r="BJ59" s="821" t="s">
        <v>2506</v>
      </c>
      <c r="BK59" s="821" t="s">
        <v>2507</v>
      </c>
      <c r="BL59" s="841"/>
      <c r="BM59" s="841"/>
      <c r="BN59" s="821" t="s">
        <v>2508</v>
      </c>
      <c r="BO59" s="841"/>
      <c r="BP59" s="821" t="s">
        <v>2509</v>
      </c>
      <c r="BQ59" s="841"/>
      <c r="BR59" s="841"/>
      <c r="BS59" s="821" t="s">
        <v>2510</v>
      </c>
      <c r="BT59" s="821" t="s">
        <v>2511</v>
      </c>
      <c r="BU59" s="821" t="s">
        <v>2512</v>
      </c>
      <c r="BV59" s="821" t="s">
        <v>2513</v>
      </c>
      <c r="BW59" s="840"/>
      <c r="BX59" s="840"/>
      <c r="BY59" s="840"/>
      <c r="BZ59" s="842"/>
      <c r="CA59" s="842"/>
      <c r="CB59" s="842"/>
      <c r="CC59" s="842"/>
      <c r="CD59" s="842"/>
      <c r="CE59" s="842"/>
      <c r="CF59" s="832" t="s">
        <v>2514</v>
      </c>
      <c r="CG59" s="832" t="s">
        <v>907</v>
      </c>
      <c r="CH59" s="842"/>
      <c r="CI59" s="842"/>
      <c r="CJ59" s="842"/>
      <c r="CK59" s="832" t="s">
        <v>2515</v>
      </c>
      <c r="CL59" s="832" t="s">
        <v>2516</v>
      </c>
      <c r="CM59" s="832" t="s">
        <v>901</v>
      </c>
      <c r="CN59" s="823" t="s">
        <v>1021</v>
      </c>
      <c r="CO59" s="832" t="s">
        <v>2517</v>
      </c>
      <c r="CP59" s="842"/>
      <c r="CQ59" s="842"/>
      <c r="CR59" s="842"/>
      <c r="CS59" s="832" t="s">
        <v>2518</v>
      </c>
      <c r="CT59" s="832" t="s">
        <v>2519</v>
      </c>
      <c r="CU59" s="842"/>
      <c r="CV59" s="842"/>
      <c r="CW59" s="832" t="s">
        <v>2520</v>
      </c>
      <c r="CX59" s="842"/>
      <c r="CY59" s="832" t="s">
        <v>2521</v>
      </c>
      <c r="CZ59" s="842"/>
      <c r="DA59" s="842"/>
      <c r="DB59" s="832" t="s">
        <v>2522</v>
      </c>
      <c r="DC59" s="832" t="s">
        <v>2523</v>
      </c>
      <c r="DD59" s="832" t="s">
        <v>2524</v>
      </c>
      <c r="DE59" s="832" t="s">
        <v>1668</v>
      </c>
    </row>
    <row r="60" spans="1:109" ht="15" customHeight="1">
      <c r="A60" s="164"/>
      <c r="B60" s="181"/>
      <c r="C60" s="877" t="s">
        <v>2525</v>
      </c>
      <c r="D60" s="880"/>
      <c r="E60" s="880"/>
      <c r="F60" s="880"/>
      <c r="G60" s="880"/>
      <c r="H60" s="880"/>
      <c r="I60" s="880"/>
      <c r="J60" s="880"/>
      <c r="K60" s="880"/>
      <c r="L60" s="880"/>
      <c r="M60" s="880"/>
      <c r="N60" s="880"/>
      <c r="O60" s="880"/>
      <c r="P60" s="880"/>
      <c r="Q60" s="880"/>
      <c r="R60" s="880"/>
      <c r="S60" s="880"/>
      <c r="T60" s="880"/>
      <c r="U60" s="880"/>
      <c r="V60" s="880"/>
      <c r="W60" s="880"/>
      <c r="X60" s="880"/>
      <c r="Y60" s="880"/>
      <c r="Z60" s="880"/>
      <c r="AA60" s="880"/>
      <c r="AB60" s="880"/>
      <c r="AC60" s="880"/>
      <c r="AD60" s="183"/>
      <c r="AE60" s="164"/>
      <c r="AF60" s="164"/>
      <c r="AH60" s="840"/>
      <c r="AI60" s="840"/>
      <c r="AJ60" s="840"/>
      <c r="AK60" s="840"/>
      <c r="AL60" s="822" t="str">
        <f t="shared" si="0"/>
        <v>Chiconquiaco</v>
      </c>
      <c r="AM60" s="822" t="str">
        <f t="shared" si="1"/>
        <v>30057</v>
      </c>
      <c r="AN60" s="828" t="str">
        <f t="shared" si="2"/>
        <v>057</v>
      </c>
      <c r="AO60" s="840"/>
      <c r="AP60" s="826">
        <v>58</v>
      </c>
      <c r="AQ60" s="841"/>
      <c r="AR60" s="841"/>
      <c r="AS60" s="841"/>
      <c r="AT60" s="841"/>
      <c r="AU60" s="841"/>
      <c r="AV60" s="841"/>
      <c r="AW60" s="821" t="s">
        <v>2526</v>
      </c>
      <c r="AX60" s="821" t="s">
        <v>2527</v>
      </c>
      <c r="AY60" s="841"/>
      <c r="AZ60" s="841"/>
      <c r="BA60" s="841"/>
      <c r="BB60" s="821" t="s">
        <v>2528</v>
      </c>
      <c r="BC60" s="821" t="s">
        <v>2529</v>
      </c>
      <c r="BD60" s="821" t="s">
        <v>2530</v>
      </c>
      <c r="BE60" s="831" t="s">
        <v>2531</v>
      </c>
      <c r="BF60" s="821" t="s">
        <v>2532</v>
      </c>
      <c r="BG60" s="841"/>
      <c r="BH60" s="841"/>
      <c r="BI60" s="841"/>
      <c r="BJ60" s="821" t="s">
        <v>2533</v>
      </c>
      <c r="BK60" s="821" t="s">
        <v>2534</v>
      </c>
      <c r="BL60" s="841"/>
      <c r="BM60" s="841"/>
      <c r="BN60" s="821" t="s">
        <v>2535</v>
      </c>
      <c r="BO60" s="841"/>
      <c r="BP60" s="821" t="s">
        <v>2536</v>
      </c>
      <c r="BQ60" s="841"/>
      <c r="BR60" s="841"/>
      <c r="BS60" s="821" t="s">
        <v>2537</v>
      </c>
      <c r="BT60" s="821" t="s">
        <v>2538</v>
      </c>
      <c r="BU60" s="821" t="s">
        <v>2539</v>
      </c>
      <c r="BV60" s="821" t="s">
        <v>2540</v>
      </c>
      <c r="BW60" s="840"/>
      <c r="BX60" s="840"/>
      <c r="BY60" s="840"/>
      <c r="BZ60" s="842"/>
      <c r="CA60" s="842"/>
      <c r="CB60" s="842"/>
      <c r="CC60" s="842"/>
      <c r="CD60" s="842"/>
      <c r="CE60" s="842"/>
      <c r="CF60" s="832" t="s">
        <v>2541</v>
      </c>
      <c r="CG60" s="832" t="s">
        <v>2542</v>
      </c>
      <c r="CH60" s="842"/>
      <c r="CI60" s="842"/>
      <c r="CJ60" s="842"/>
      <c r="CK60" s="832" t="s">
        <v>2543</v>
      </c>
      <c r="CL60" s="832" t="s">
        <v>2544</v>
      </c>
      <c r="CM60" s="832" t="s">
        <v>2545</v>
      </c>
      <c r="CN60" s="823" t="s">
        <v>2546</v>
      </c>
      <c r="CO60" s="832" t="s">
        <v>2547</v>
      </c>
      <c r="CP60" s="842"/>
      <c r="CQ60" s="842"/>
      <c r="CR60" s="842"/>
      <c r="CS60" s="832" t="s">
        <v>2548</v>
      </c>
      <c r="CT60" s="832" t="s">
        <v>2549</v>
      </c>
      <c r="CU60" s="842"/>
      <c r="CV60" s="842"/>
      <c r="CW60" s="832" t="s">
        <v>2550</v>
      </c>
      <c r="CX60" s="842"/>
      <c r="CY60" s="832" t="s">
        <v>2551</v>
      </c>
      <c r="CZ60" s="842"/>
      <c r="DA60" s="842"/>
      <c r="DB60" s="832" t="s">
        <v>2552</v>
      </c>
      <c r="DC60" s="832" t="s">
        <v>2553</v>
      </c>
      <c r="DD60" s="832" t="s">
        <v>2554</v>
      </c>
      <c r="DE60" s="832" t="s">
        <v>2555</v>
      </c>
    </row>
    <row r="61" spans="1:109" ht="6.75" customHeight="1">
      <c r="A61" s="164"/>
      <c r="B61" s="181"/>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83"/>
      <c r="AE61" s="164"/>
      <c r="AF61" s="164"/>
      <c r="AH61" s="840"/>
      <c r="AI61" s="840"/>
      <c r="AJ61" s="840"/>
      <c r="AK61" s="840"/>
      <c r="AL61" s="822" t="str">
        <f t="shared" si="0"/>
        <v>Chicontepec</v>
      </c>
      <c r="AM61" s="822" t="str">
        <f t="shared" si="1"/>
        <v>30058</v>
      </c>
      <c r="AN61" s="828" t="str">
        <f t="shared" si="2"/>
        <v>058</v>
      </c>
      <c r="AO61" s="840"/>
      <c r="AP61" s="826">
        <v>59</v>
      </c>
      <c r="AQ61" s="841"/>
      <c r="AR61" s="841"/>
      <c r="AS61" s="841"/>
      <c r="AT61" s="841"/>
      <c r="AU61" s="841"/>
      <c r="AV61" s="841"/>
      <c r="AW61" s="821" t="s">
        <v>2556</v>
      </c>
      <c r="AX61" s="821" t="s">
        <v>2557</v>
      </c>
      <c r="AY61" s="841"/>
      <c r="AZ61" s="841"/>
      <c r="BA61" s="841"/>
      <c r="BB61" s="821" t="s">
        <v>2558</v>
      </c>
      <c r="BC61" s="821" t="s">
        <v>2559</v>
      </c>
      <c r="BD61" s="821" t="s">
        <v>2560</v>
      </c>
      <c r="BE61" s="831" t="s">
        <v>2561</v>
      </c>
      <c r="BF61" s="821" t="s">
        <v>2562</v>
      </c>
      <c r="BG61" s="841"/>
      <c r="BH61" s="841"/>
      <c r="BI61" s="841"/>
      <c r="BJ61" s="821" t="s">
        <v>2563</v>
      </c>
      <c r="BK61" s="821" t="s">
        <v>2564</v>
      </c>
      <c r="BL61" s="841"/>
      <c r="BM61" s="841"/>
      <c r="BN61" s="821" t="s">
        <v>2565</v>
      </c>
      <c r="BO61" s="841"/>
      <c r="BP61" s="821" t="s">
        <v>2566</v>
      </c>
      <c r="BQ61" s="841"/>
      <c r="BR61" s="841"/>
      <c r="BS61" s="821" t="s">
        <v>2567</v>
      </c>
      <c r="BT61" s="821" t="s">
        <v>2568</v>
      </c>
      <c r="BU61" s="821" t="s">
        <v>2569</v>
      </c>
      <c r="BV61" s="821" t="s">
        <v>2570</v>
      </c>
      <c r="BW61" s="840"/>
      <c r="BX61" s="840"/>
      <c r="BY61" s="840"/>
      <c r="BZ61" s="842"/>
      <c r="CA61" s="842"/>
      <c r="CB61" s="842"/>
      <c r="CC61" s="842"/>
      <c r="CD61" s="842"/>
      <c r="CE61" s="842"/>
      <c r="CF61" s="832" t="s">
        <v>2571</v>
      </c>
      <c r="CG61" s="832" t="s">
        <v>2572</v>
      </c>
      <c r="CH61" s="842"/>
      <c r="CI61" s="842"/>
      <c r="CJ61" s="842"/>
      <c r="CK61" s="832" t="s">
        <v>2573</v>
      </c>
      <c r="CL61" s="832" t="s">
        <v>2574</v>
      </c>
      <c r="CM61" s="832" t="s">
        <v>2575</v>
      </c>
      <c r="CN61" s="823" t="s">
        <v>2576</v>
      </c>
      <c r="CO61" s="832" t="s">
        <v>2577</v>
      </c>
      <c r="CP61" s="842"/>
      <c r="CQ61" s="842"/>
      <c r="CR61" s="842"/>
      <c r="CS61" s="832" t="s">
        <v>2578</v>
      </c>
      <c r="CT61" s="832" t="s">
        <v>2579</v>
      </c>
      <c r="CU61" s="842"/>
      <c r="CV61" s="842"/>
      <c r="CW61" s="832" t="s">
        <v>2580</v>
      </c>
      <c r="CX61" s="842"/>
      <c r="CY61" s="832" t="s">
        <v>2581</v>
      </c>
      <c r="CZ61" s="842"/>
      <c r="DA61" s="842"/>
      <c r="DB61" s="832" t="s">
        <v>2582</v>
      </c>
      <c r="DC61" s="832" t="s">
        <v>2583</v>
      </c>
      <c r="DD61" s="832" t="s">
        <v>2584</v>
      </c>
      <c r="DE61" s="832" t="s">
        <v>2585</v>
      </c>
    </row>
    <row r="62" spans="1:109" ht="24" customHeight="1">
      <c r="A62" s="164"/>
      <c r="B62" s="181"/>
      <c r="C62" s="197"/>
      <c r="D62" s="877" t="s">
        <v>2586</v>
      </c>
      <c r="E62" s="880"/>
      <c r="F62" s="880"/>
      <c r="G62" s="880"/>
      <c r="H62" s="880"/>
      <c r="I62" s="880"/>
      <c r="J62" s="880"/>
      <c r="K62" s="880"/>
      <c r="L62" s="880"/>
      <c r="M62" s="880"/>
      <c r="N62" s="880"/>
      <c r="O62" s="880"/>
      <c r="P62" s="880"/>
      <c r="Q62" s="880"/>
      <c r="R62" s="880"/>
      <c r="S62" s="880"/>
      <c r="T62" s="880"/>
      <c r="U62" s="880"/>
      <c r="V62" s="880"/>
      <c r="W62" s="880"/>
      <c r="X62" s="880"/>
      <c r="Y62" s="880"/>
      <c r="Z62" s="880"/>
      <c r="AA62" s="880"/>
      <c r="AB62" s="880"/>
      <c r="AC62" s="880"/>
      <c r="AD62" s="183"/>
      <c r="AE62" s="164"/>
      <c r="AF62" s="164"/>
      <c r="AH62" s="840"/>
      <c r="AI62" s="840"/>
      <c r="AJ62" s="840"/>
      <c r="AK62" s="840"/>
      <c r="AL62" s="822" t="str">
        <f t="shared" si="0"/>
        <v>Chinameca</v>
      </c>
      <c r="AM62" s="822" t="str">
        <f t="shared" si="1"/>
        <v>30059</v>
      </c>
      <c r="AN62" s="828" t="str">
        <f t="shared" si="2"/>
        <v>059</v>
      </c>
      <c r="AO62" s="840"/>
      <c r="AP62" s="826">
        <v>60</v>
      </c>
      <c r="AQ62" s="841"/>
      <c r="AR62" s="841"/>
      <c r="AS62" s="841"/>
      <c r="AT62" s="841"/>
      <c r="AU62" s="841"/>
      <c r="AV62" s="841"/>
      <c r="AW62" s="821" t="s">
        <v>2587</v>
      </c>
      <c r="AX62" s="821" t="s">
        <v>2588</v>
      </c>
      <c r="AY62" s="841"/>
      <c r="AZ62" s="841"/>
      <c r="BA62" s="841"/>
      <c r="BB62" s="821" t="s">
        <v>2589</v>
      </c>
      <c r="BC62" s="821" t="s">
        <v>2590</v>
      </c>
      <c r="BD62" s="821" t="s">
        <v>2591</v>
      </c>
      <c r="BE62" s="831" t="s">
        <v>2592</v>
      </c>
      <c r="BF62" s="821" t="s">
        <v>2593</v>
      </c>
      <c r="BG62" s="841"/>
      <c r="BH62" s="841"/>
      <c r="BI62" s="841"/>
      <c r="BJ62" s="821" t="s">
        <v>2594</v>
      </c>
      <c r="BK62" s="821" t="s">
        <v>2595</v>
      </c>
      <c r="BL62" s="841"/>
      <c r="BM62" s="841"/>
      <c r="BN62" s="849">
        <v>24059</v>
      </c>
      <c r="BO62" s="841"/>
      <c r="BP62" s="821" t="s">
        <v>2596</v>
      </c>
      <c r="BQ62" s="841"/>
      <c r="BR62" s="841"/>
      <c r="BS62" s="821" t="s">
        <v>2597</v>
      </c>
      <c r="BT62" s="821" t="s">
        <v>2598</v>
      </c>
      <c r="BU62" s="821" t="s">
        <v>2599</v>
      </c>
      <c r="BV62" s="848">
        <v>32098</v>
      </c>
      <c r="BW62" s="840"/>
      <c r="BX62" s="840"/>
      <c r="BY62" s="840"/>
      <c r="BZ62" s="842"/>
      <c r="CA62" s="842"/>
      <c r="CB62" s="842"/>
      <c r="CC62" s="842"/>
      <c r="CD62" s="842"/>
      <c r="CE62" s="842"/>
      <c r="CF62" s="832" t="s">
        <v>2600</v>
      </c>
      <c r="CG62" s="832" t="s">
        <v>2601</v>
      </c>
      <c r="CH62" s="842"/>
      <c r="CI62" s="842"/>
      <c r="CJ62" s="842"/>
      <c r="CK62" s="832" t="s">
        <v>2602</v>
      </c>
      <c r="CL62" s="832" t="s">
        <v>2603</v>
      </c>
      <c r="CM62" s="832" t="s">
        <v>2604</v>
      </c>
      <c r="CN62" s="823" t="s">
        <v>2605</v>
      </c>
      <c r="CO62" s="832" t="s">
        <v>2606</v>
      </c>
      <c r="CP62" s="842"/>
      <c r="CQ62" s="842"/>
      <c r="CR62" s="842"/>
      <c r="CS62" s="832" t="s">
        <v>2607</v>
      </c>
      <c r="CT62" s="832" t="s">
        <v>2608</v>
      </c>
      <c r="CU62" s="842"/>
      <c r="CV62" s="842"/>
      <c r="CW62" s="850" t="s">
        <v>2609</v>
      </c>
      <c r="CX62" s="842"/>
      <c r="CY62" s="832" t="s">
        <v>2610</v>
      </c>
      <c r="CZ62" s="842"/>
      <c r="DA62" s="842"/>
      <c r="DB62" s="832" t="s">
        <v>2611</v>
      </c>
      <c r="DC62" s="832" t="s">
        <v>2612</v>
      </c>
      <c r="DD62" s="832" t="s">
        <v>1439</v>
      </c>
      <c r="DE62" s="834" t="s">
        <v>419</v>
      </c>
    </row>
    <row r="63" spans="1:109" ht="6.75" customHeight="1">
      <c r="A63" s="164"/>
      <c r="B63" s="181"/>
      <c r="C63" s="197"/>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183"/>
      <c r="AE63" s="164"/>
      <c r="AF63" s="164"/>
      <c r="AH63" s="840"/>
      <c r="AI63" s="840"/>
      <c r="AJ63" s="840"/>
      <c r="AK63" s="840"/>
      <c r="AL63" s="822" t="str">
        <f t="shared" si="0"/>
        <v>Chinampa de Gorostiza</v>
      </c>
      <c r="AM63" s="822" t="str">
        <f t="shared" si="1"/>
        <v>30060</v>
      </c>
      <c r="AN63" s="828" t="str">
        <f t="shared" si="2"/>
        <v>060</v>
      </c>
      <c r="AO63" s="840"/>
      <c r="AP63" s="826">
        <v>61</v>
      </c>
      <c r="AQ63" s="841"/>
      <c r="AR63" s="841"/>
      <c r="AS63" s="841"/>
      <c r="AT63" s="841"/>
      <c r="AU63" s="841"/>
      <c r="AV63" s="841"/>
      <c r="AW63" s="821" t="s">
        <v>2613</v>
      </c>
      <c r="AX63" s="821" t="s">
        <v>2614</v>
      </c>
      <c r="AY63" s="841"/>
      <c r="AZ63" s="841"/>
      <c r="BA63" s="841"/>
      <c r="BB63" s="821" t="s">
        <v>2615</v>
      </c>
      <c r="BC63" s="821" t="s">
        <v>2616</v>
      </c>
      <c r="BD63" s="821" t="s">
        <v>2617</v>
      </c>
      <c r="BE63" s="831" t="s">
        <v>2618</v>
      </c>
      <c r="BF63" s="821" t="s">
        <v>2619</v>
      </c>
      <c r="BG63" s="841"/>
      <c r="BH63" s="841"/>
      <c r="BI63" s="841"/>
      <c r="BJ63" s="821" t="s">
        <v>2620</v>
      </c>
      <c r="BK63" s="821" t="s">
        <v>2621</v>
      </c>
      <c r="BL63" s="841"/>
      <c r="BM63" s="841"/>
      <c r="BN63" s="848">
        <v>24098</v>
      </c>
      <c r="BO63" s="841"/>
      <c r="BP63" s="821" t="s">
        <v>2622</v>
      </c>
      <c r="BQ63" s="841"/>
      <c r="BR63" s="841"/>
      <c r="BS63" s="821" t="s">
        <v>2623</v>
      </c>
      <c r="BT63" s="821" t="s">
        <v>2624</v>
      </c>
      <c r="BU63" s="821" t="s">
        <v>2625</v>
      </c>
      <c r="BV63" s="841">
        <v>32099</v>
      </c>
      <c r="BW63" s="840"/>
      <c r="BX63" s="840"/>
      <c r="BY63" s="840"/>
      <c r="BZ63" s="842"/>
      <c r="CA63" s="842"/>
      <c r="CB63" s="842"/>
      <c r="CC63" s="842"/>
      <c r="CD63" s="842"/>
      <c r="CE63" s="842"/>
      <c r="CF63" s="832" t="s">
        <v>2626</v>
      </c>
      <c r="CG63" s="832" t="s">
        <v>2627</v>
      </c>
      <c r="CH63" s="842"/>
      <c r="CI63" s="842"/>
      <c r="CJ63" s="842"/>
      <c r="CK63" s="832" t="s">
        <v>2628</v>
      </c>
      <c r="CL63" s="832" t="s">
        <v>2629</v>
      </c>
      <c r="CM63" s="832" t="s">
        <v>2630</v>
      </c>
      <c r="CN63" s="823" t="s">
        <v>2631</v>
      </c>
      <c r="CO63" s="832" t="s">
        <v>2632</v>
      </c>
      <c r="CP63" s="842"/>
      <c r="CQ63" s="842"/>
      <c r="CR63" s="842"/>
      <c r="CS63" s="832" t="s">
        <v>2633</v>
      </c>
      <c r="CT63" s="832" t="s">
        <v>2634</v>
      </c>
      <c r="CU63" s="842"/>
      <c r="CV63" s="842"/>
      <c r="CW63" s="834" t="s">
        <v>419</v>
      </c>
      <c r="CX63" s="842"/>
      <c r="CY63" s="832" t="s">
        <v>2635</v>
      </c>
      <c r="CZ63" s="842"/>
      <c r="DA63" s="842"/>
      <c r="DB63" s="832" t="s">
        <v>2636</v>
      </c>
      <c r="DC63" s="832" t="s">
        <v>2637</v>
      </c>
      <c r="DD63" s="832" t="s">
        <v>1296</v>
      </c>
      <c r="DE63" s="832" t="s">
        <v>483</v>
      </c>
    </row>
    <row r="64" spans="1:109" ht="24" customHeight="1">
      <c r="A64" s="164"/>
      <c r="B64" s="181"/>
      <c r="C64" s="197"/>
      <c r="D64" s="877" t="s">
        <v>2638</v>
      </c>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183"/>
      <c r="AE64" s="164"/>
      <c r="AF64" s="164"/>
      <c r="AH64" s="840"/>
      <c r="AI64" s="840"/>
      <c r="AJ64" s="840"/>
      <c r="AK64" s="840"/>
      <c r="AL64" s="822" t="str">
        <f t="shared" si="0"/>
        <v>Las Choapas</v>
      </c>
      <c r="AM64" s="822" t="str">
        <f t="shared" si="1"/>
        <v>30061</v>
      </c>
      <c r="AN64" s="828" t="str">
        <f t="shared" si="2"/>
        <v>061</v>
      </c>
      <c r="AO64" s="840"/>
      <c r="AP64" s="826">
        <v>62</v>
      </c>
      <c r="AQ64" s="841"/>
      <c r="AR64" s="841"/>
      <c r="AS64" s="841"/>
      <c r="AT64" s="841"/>
      <c r="AU64" s="841"/>
      <c r="AV64" s="841"/>
      <c r="AW64" s="821" t="s">
        <v>2639</v>
      </c>
      <c r="AX64" s="821" t="s">
        <v>2640</v>
      </c>
      <c r="AY64" s="841"/>
      <c r="AZ64" s="841"/>
      <c r="BA64" s="841"/>
      <c r="BB64" s="821" t="s">
        <v>2641</v>
      </c>
      <c r="BC64" s="821" t="s">
        <v>2642</v>
      </c>
      <c r="BD64" s="821" t="s">
        <v>2643</v>
      </c>
      <c r="BE64" s="831" t="s">
        <v>2644</v>
      </c>
      <c r="BF64" s="821" t="s">
        <v>2645</v>
      </c>
      <c r="BG64" s="841"/>
      <c r="BH64" s="841"/>
      <c r="BI64" s="841"/>
      <c r="BJ64" s="821" t="s">
        <v>2646</v>
      </c>
      <c r="BK64" s="821" t="s">
        <v>2647</v>
      </c>
      <c r="BL64" s="841"/>
      <c r="BM64" s="841"/>
      <c r="BN64" s="841">
        <v>24099</v>
      </c>
      <c r="BO64" s="841"/>
      <c r="BP64" s="821" t="s">
        <v>2648</v>
      </c>
      <c r="BQ64" s="841"/>
      <c r="BR64" s="841"/>
      <c r="BS64" s="848">
        <v>29098</v>
      </c>
      <c r="BT64" s="821" t="s">
        <v>2649</v>
      </c>
      <c r="BU64" s="821" t="s">
        <v>2650</v>
      </c>
      <c r="BV64" s="841"/>
      <c r="BW64" s="840"/>
      <c r="BX64" s="840"/>
      <c r="BY64" s="840"/>
      <c r="BZ64" s="842"/>
      <c r="CA64" s="842"/>
      <c r="CB64" s="842"/>
      <c r="CC64" s="842"/>
      <c r="CD64" s="842"/>
      <c r="CE64" s="842"/>
      <c r="CF64" s="832" t="s">
        <v>2651</v>
      </c>
      <c r="CG64" s="832" t="s">
        <v>2652</v>
      </c>
      <c r="CH64" s="842"/>
      <c r="CI64" s="842"/>
      <c r="CJ64" s="842"/>
      <c r="CK64" s="832" t="s">
        <v>2653</v>
      </c>
      <c r="CL64" s="832" t="s">
        <v>2654</v>
      </c>
      <c r="CM64" s="832" t="s">
        <v>2655</v>
      </c>
      <c r="CN64" s="823" t="s">
        <v>2656</v>
      </c>
      <c r="CO64" s="832" t="s">
        <v>1050</v>
      </c>
      <c r="CP64" s="842"/>
      <c r="CQ64" s="842"/>
      <c r="CR64" s="842"/>
      <c r="CS64" s="832" t="s">
        <v>2657</v>
      </c>
      <c r="CT64" s="832" t="s">
        <v>1196</v>
      </c>
      <c r="CU64" s="842"/>
      <c r="CV64" s="842"/>
      <c r="CW64" s="832" t="s">
        <v>483</v>
      </c>
      <c r="CX64" s="842"/>
      <c r="CY64" s="832" t="s">
        <v>2658</v>
      </c>
      <c r="CZ64" s="842"/>
      <c r="DA64" s="842"/>
      <c r="DB64" s="834" t="s">
        <v>419</v>
      </c>
      <c r="DC64" s="832" t="s">
        <v>2659</v>
      </c>
      <c r="DD64" s="832" t="s">
        <v>2660</v>
      </c>
      <c r="DE64" s="842"/>
    </row>
    <row r="65" spans="1:109" ht="6.75" customHeight="1">
      <c r="A65" s="164"/>
      <c r="B65" s="181"/>
      <c r="C65" s="197"/>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183"/>
      <c r="AE65" s="164"/>
      <c r="AF65" s="164"/>
      <c r="AH65" s="840"/>
      <c r="AI65" s="840"/>
      <c r="AJ65" s="840"/>
      <c r="AK65" s="840"/>
      <c r="AL65" s="822" t="str">
        <f t="shared" si="0"/>
        <v>Chocamán</v>
      </c>
      <c r="AM65" s="822" t="str">
        <f t="shared" si="1"/>
        <v>30062</v>
      </c>
      <c r="AN65" s="828" t="str">
        <f t="shared" si="2"/>
        <v>062</v>
      </c>
      <c r="AO65" s="840"/>
      <c r="AP65" s="826">
        <v>63</v>
      </c>
      <c r="AQ65" s="841"/>
      <c r="AR65" s="841"/>
      <c r="AS65" s="841"/>
      <c r="AT65" s="841"/>
      <c r="AU65" s="841"/>
      <c r="AV65" s="841"/>
      <c r="AW65" s="821" t="s">
        <v>2661</v>
      </c>
      <c r="AX65" s="821" t="s">
        <v>2662</v>
      </c>
      <c r="AY65" s="841"/>
      <c r="AZ65" s="841"/>
      <c r="BA65" s="841"/>
      <c r="BB65" s="821" t="s">
        <v>2663</v>
      </c>
      <c r="BC65" s="821" t="s">
        <v>2664</v>
      </c>
      <c r="BD65" s="821" t="s">
        <v>2665</v>
      </c>
      <c r="BE65" s="831" t="s">
        <v>2666</v>
      </c>
      <c r="BF65" s="821" t="s">
        <v>2667</v>
      </c>
      <c r="BG65" s="841"/>
      <c r="BH65" s="841"/>
      <c r="BI65" s="841"/>
      <c r="BJ65" s="821" t="s">
        <v>2668</v>
      </c>
      <c r="BK65" s="821" t="s">
        <v>2669</v>
      </c>
      <c r="BL65" s="841"/>
      <c r="BM65" s="841"/>
      <c r="BN65" s="841"/>
      <c r="BO65" s="841"/>
      <c r="BP65" s="821" t="s">
        <v>2670</v>
      </c>
      <c r="BQ65" s="841"/>
      <c r="BR65" s="841"/>
      <c r="BS65" s="841">
        <v>29099</v>
      </c>
      <c r="BT65" s="821" t="s">
        <v>2671</v>
      </c>
      <c r="BU65" s="821" t="s">
        <v>2672</v>
      </c>
      <c r="BV65" s="841"/>
      <c r="BW65" s="840"/>
      <c r="BX65" s="840"/>
      <c r="BY65" s="840"/>
      <c r="BZ65" s="842"/>
      <c r="CA65" s="842"/>
      <c r="CB65" s="842"/>
      <c r="CC65" s="842"/>
      <c r="CD65" s="842"/>
      <c r="CE65" s="842"/>
      <c r="CF65" s="832" t="s">
        <v>2673</v>
      </c>
      <c r="CG65" s="832" t="s">
        <v>2674</v>
      </c>
      <c r="CH65" s="842"/>
      <c r="CI65" s="842"/>
      <c r="CJ65" s="842"/>
      <c r="CK65" s="832" t="s">
        <v>2675</v>
      </c>
      <c r="CL65" s="832" t="s">
        <v>2676</v>
      </c>
      <c r="CM65" s="832" t="s">
        <v>2677</v>
      </c>
      <c r="CN65" s="823" t="s">
        <v>2678</v>
      </c>
      <c r="CO65" s="832" t="s">
        <v>2679</v>
      </c>
      <c r="CP65" s="842"/>
      <c r="CQ65" s="842"/>
      <c r="CR65" s="842"/>
      <c r="CS65" s="832" t="s">
        <v>2680</v>
      </c>
      <c r="CT65" s="832" t="s">
        <v>2681</v>
      </c>
      <c r="CU65" s="842"/>
      <c r="CV65" s="842"/>
      <c r="CW65" s="842"/>
      <c r="CX65" s="842"/>
      <c r="CY65" s="832" t="s">
        <v>2682</v>
      </c>
      <c r="CZ65" s="842"/>
      <c r="DA65" s="842"/>
      <c r="DB65" s="832" t="s">
        <v>483</v>
      </c>
      <c r="DC65" s="832" t="s">
        <v>2683</v>
      </c>
      <c r="DD65" s="832" t="s">
        <v>2684</v>
      </c>
      <c r="DE65" s="842"/>
    </row>
    <row r="66" spans="1:109" ht="24" customHeight="1">
      <c r="A66" s="164"/>
      <c r="B66" s="181"/>
      <c r="C66" s="197"/>
      <c r="D66" s="877" t="s">
        <v>2685</v>
      </c>
      <c r="E66" s="880"/>
      <c r="F66" s="880"/>
      <c r="G66" s="880"/>
      <c r="H66" s="880"/>
      <c r="I66" s="880"/>
      <c r="J66" s="880"/>
      <c r="K66" s="880"/>
      <c r="L66" s="880"/>
      <c r="M66" s="880"/>
      <c r="N66" s="880"/>
      <c r="O66" s="880"/>
      <c r="P66" s="880"/>
      <c r="Q66" s="880"/>
      <c r="R66" s="880"/>
      <c r="S66" s="880"/>
      <c r="T66" s="880"/>
      <c r="U66" s="880"/>
      <c r="V66" s="880"/>
      <c r="W66" s="880"/>
      <c r="X66" s="880"/>
      <c r="Y66" s="880"/>
      <c r="Z66" s="880"/>
      <c r="AA66" s="880"/>
      <c r="AB66" s="880"/>
      <c r="AC66" s="880"/>
      <c r="AD66" s="183"/>
      <c r="AE66" s="164"/>
      <c r="AF66" s="164"/>
      <c r="AH66" s="840"/>
      <c r="AI66" s="840"/>
      <c r="AJ66" s="840"/>
      <c r="AK66" s="840"/>
      <c r="AL66" s="822" t="str">
        <f t="shared" si="0"/>
        <v>Chontla</v>
      </c>
      <c r="AM66" s="822" t="str">
        <f t="shared" si="1"/>
        <v>30063</v>
      </c>
      <c r="AN66" s="828" t="str">
        <f t="shared" si="2"/>
        <v>063</v>
      </c>
      <c r="AO66" s="840"/>
      <c r="AP66" s="826">
        <v>64</v>
      </c>
      <c r="AQ66" s="841"/>
      <c r="AR66" s="841"/>
      <c r="AS66" s="841"/>
      <c r="AT66" s="841"/>
      <c r="AU66" s="841"/>
      <c r="AV66" s="841"/>
      <c r="AW66" s="821" t="s">
        <v>2686</v>
      </c>
      <c r="AX66" s="821" t="s">
        <v>2687</v>
      </c>
      <c r="AY66" s="841"/>
      <c r="AZ66" s="841"/>
      <c r="BA66" s="841"/>
      <c r="BB66" s="821" t="s">
        <v>2688</v>
      </c>
      <c r="BC66" s="821" t="s">
        <v>2689</v>
      </c>
      <c r="BD66" s="821" t="s">
        <v>2690</v>
      </c>
      <c r="BE66" s="831" t="s">
        <v>2691</v>
      </c>
      <c r="BF66" s="821" t="s">
        <v>2692</v>
      </c>
      <c r="BG66" s="841"/>
      <c r="BH66" s="841"/>
      <c r="BI66" s="841"/>
      <c r="BJ66" s="821" t="s">
        <v>2693</v>
      </c>
      <c r="BK66" s="821" t="s">
        <v>2694</v>
      </c>
      <c r="BL66" s="841"/>
      <c r="BM66" s="841"/>
      <c r="BN66" s="841"/>
      <c r="BO66" s="841"/>
      <c r="BP66" s="821" t="s">
        <v>2695</v>
      </c>
      <c r="BQ66" s="841"/>
      <c r="BR66" s="841"/>
      <c r="BS66" s="841"/>
      <c r="BT66" s="821" t="s">
        <v>2696</v>
      </c>
      <c r="BU66" s="821" t="s">
        <v>2697</v>
      </c>
      <c r="BV66" s="841"/>
      <c r="BW66" s="840"/>
      <c r="BX66" s="840"/>
      <c r="BY66" s="840"/>
      <c r="BZ66" s="842"/>
      <c r="CA66" s="842"/>
      <c r="CB66" s="842"/>
      <c r="CC66" s="842"/>
      <c r="CD66" s="842"/>
      <c r="CE66" s="842"/>
      <c r="CF66" s="832" t="s">
        <v>2698</v>
      </c>
      <c r="CG66" s="832" t="s">
        <v>2699</v>
      </c>
      <c r="CH66" s="842"/>
      <c r="CI66" s="842"/>
      <c r="CJ66" s="842"/>
      <c r="CK66" s="832" t="s">
        <v>2700</v>
      </c>
      <c r="CL66" s="832" t="s">
        <v>2701</v>
      </c>
      <c r="CM66" s="832" t="s">
        <v>2702</v>
      </c>
      <c r="CN66" s="823" t="s">
        <v>2703</v>
      </c>
      <c r="CO66" s="832" t="s">
        <v>2704</v>
      </c>
      <c r="CP66" s="842"/>
      <c r="CQ66" s="842"/>
      <c r="CR66" s="842"/>
      <c r="CS66" s="832" t="s">
        <v>2705</v>
      </c>
      <c r="CT66" s="832" t="s">
        <v>2706</v>
      </c>
      <c r="CU66" s="842"/>
      <c r="CV66" s="842"/>
      <c r="CW66" s="842"/>
      <c r="CX66" s="842"/>
      <c r="CY66" s="832" t="s">
        <v>2707</v>
      </c>
      <c r="CZ66" s="842"/>
      <c r="DA66" s="842"/>
      <c r="DB66" s="842"/>
      <c r="DC66" s="832" t="s">
        <v>2708</v>
      </c>
      <c r="DD66" s="832" t="s">
        <v>2709</v>
      </c>
      <c r="DE66" s="842"/>
    </row>
    <row r="67" spans="1:109" ht="6.75" customHeight="1">
      <c r="A67" s="164"/>
      <c r="B67" s="181"/>
      <c r="C67" s="197"/>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183"/>
      <c r="AE67" s="164"/>
      <c r="AF67" s="164"/>
      <c r="AH67" s="840"/>
      <c r="AI67" s="840"/>
      <c r="AJ67" s="840"/>
      <c r="AK67" s="840"/>
      <c r="AL67" s="822" t="str">
        <f t="shared" si="0"/>
        <v>Chumatlán</v>
      </c>
      <c r="AM67" s="822" t="str">
        <f t="shared" si="1"/>
        <v>30064</v>
      </c>
      <c r="AN67" s="828" t="str">
        <f t="shared" si="2"/>
        <v>064</v>
      </c>
      <c r="AO67" s="840"/>
      <c r="AP67" s="826">
        <v>65</v>
      </c>
      <c r="AQ67" s="841"/>
      <c r="AR67" s="841"/>
      <c r="AS67" s="841"/>
      <c r="AT67" s="841"/>
      <c r="AU67" s="841"/>
      <c r="AV67" s="841"/>
      <c r="AW67" s="821" t="s">
        <v>2710</v>
      </c>
      <c r="AX67" s="821" t="s">
        <v>2711</v>
      </c>
      <c r="AY67" s="841"/>
      <c r="AZ67" s="841"/>
      <c r="BA67" s="841"/>
      <c r="BB67" s="821" t="s">
        <v>2712</v>
      </c>
      <c r="BC67" s="821" t="s">
        <v>2713</v>
      </c>
      <c r="BD67" s="821" t="s">
        <v>2714</v>
      </c>
      <c r="BE67" s="831" t="s">
        <v>2715</v>
      </c>
      <c r="BF67" s="821" t="s">
        <v>2716</v>
      </c>
      <c r="BG67" s="841"/>
      <c r="BH67" s="841"/>
      <c r="BI67" s="841"/>
      <c r="BJ67" s="821" t="s">
        <v>2717</v>
      </c>
      <c r="BK67" s="821" t="s">
        <v>2718</v>
      </c>
      <c r="BL67" s="841"/>
      <c r="BM67" s="841"/>
      <c r="BN67" s="841"/>
      <c r="BO67" s="841"/>
      <c r="BP67" s="821" t="s">
        <v>2719</v>
      </c>
      <c r="BQ67" s="841"/>
      <c r="BR67" s="841"/>
      <c r="BS67" s="841"/>
      <c r="BT67" s="821" t="s">
        <v>2720</v>
      </c>
      <c r="BU67" s="821" t="s">
        <v>2721</v>
      </c>
      <c r="BV67" s="841"/>
      <c r="BW67" s="840"/>
      <c r="BX67" s="840"/>
      <c r="BY67" s="840"/>
      <c r="BZ67" s="842"/>
      <c r="CA67" s="842"/>
      <c r="CB67" s="842"/>
      <c r="CC67" s="842"/>
      <c r="CD67" s="842"/>
      <c r="CE67" s="842"/>
      <c r="CF67" s="832" t="s">
        <v>2722</v>
      </c>
      <c r="CG67" s="832" t="s">
        <v>2723</v>
      </c>
      <c r="CH67" s="842"/>
      <c r="CI67" s="842"/>
      <c r="CJ67" s="842"/>
      <c r="CK67" s="832" t="s">
        <v>2724</v>
      </c>
      <c r="CL67" s="832" t="s">
        <v>2725</v>
      </c>
      <c r="CM67" s="832" t="s">
        <v>2726</v>
      </c>
      <c r="CN67" s="823" t="s">
        <v>1101</v>
      </c>
      <c r="CO67" s="832" t="s">
        <v>2727</v>
      </c>
      <c r="CP67" s="842"/>
      <c r="CQ67" s="842"/>
      <c r="CR67" s="842"/>
      <c r="CS67" s="832" t="s">
        <v>2728</v>
      </c>
      <c r="CT67" s="832" t="s">
        <v>2729</v>
      </c>
      <c r="CU67" s="842"/>
      <c r="CV67" s="842"/>
      <c r="CW67" s="842"/>
      <c r="CX67" s="842"/>
      <c r="CY67" s="832" t="s">
        <v>2730</v>
      </c>
      <c r="CZ67" s="842"/>
      <c r="DA67" s="842"/>
      <c r="DB67" s="842"/>
      <c r="DC67" s="832" t="s">
        <v>2731</v>
      </c>
      <c r="DD67" s="832" t="s">
        <v>2732</v>
      </c>
      <c r="DE67" s="842"/>
    </row>
    <row r="68" spans="1:109" ht="36" customHeight="1">
      <c r="A68" s="164"/>
      <c r="B68" s="181"/>
      <c r="C68" s="197"/>
      <c r="D68" s="877" t="s">
        <v>2733</v>
      </c>
      <c r="E68" s="880"/>
      <c r="F68" s="880"/>
      <c r="G68" s="880"/>
      <c r="H68" s="880"/>
      <c r="I68" s="880"/>
      <c r="J68" s="880"/>
      <c r="K68" s="880"/>
      <c r="L68" s="880"/>
      <c r="M68" s="880"/>
      <c r="N68" s="880"/>
      <c r="O68" s="880"/>
      <c r="P68" s="880"/>
      <c r="Q68" s="880"/>
      <c r="R68" s="880"/>
      <c r="S68" s="880"/>
      <c r="T68" s="880"/>
      <c r="U68" s="880"/>
      <c r="V68" s="880"/>
      <c r="W68" s="880"/>
      <c r="X68" s="880"/>
      <c r="Y68" s="880"/>
      <c r="Z68" s="880"/>
      <c r="AA68" s="880"/>
      <c r="AB68" s="880"/>
      <c r="AC68" s="880"/>
      <c r="AD68" s="183"/>
      <c r="AE68" s="164"/>
      <c r="AF68" s="164"/>
      <c r="AH68" s="840"/>
      <c r="AI68" s="840"/>
      <c r="AJ68" s="840"/>
      <c r="AK68" s="840"/>
      <c r="AL68" s="822" t="str">
        <f t="shared" si="0"/>
        <v>Emiliano Zapata</v>
      </c>
      <c r="AM68" s="822" t="str">
        <f t="shared" si="1"/>
        <v>30065</v>
      </c>
      <c r="AN68" s="828" t="str">
        <f t="shared" si="2"/>
        <v>065</v>
      </c>
      <c r="AO68" s="840"/>
      <c r="AP68" s="826">
        <v>66</v>
      </c>
      <c r="AQ68" s="841"/>
      <c r="AR68" s="841"/>
      <c r="AS68" s="841"/>
      <c r="AT68" s="841"/>
      <c r="AU68" s="841"/>
      <c r="AV68" s="841"/>
      <c r="AW68" s="821" t="s">
        <v>2734</v>
      </c>
      <c r="AX68" s="821" t="s">
        <v>2735</v>
      </c>
      <c r="AY68" s="841"/>
      <c r="AZ68" s="841"/>
      <c r="BA68" s="841"/>
      <c r="BB68" s="821" t="s">
        <v>2736</v>
      </c>
      <c r="BC68" s="821" t="s">
        <v>2737</v>
      </c>
      <c r="BD68" s="821" t="s">
        <v>2738</v>
      </c>
      <c r="BE68" s="831" t="s">
        <v>2739</v>
      </c>
      <c r="BF68" s="821" t="s">
        <v>2740</v>
      </c>
      <c r="BG68" s="841"/>
      <c r="BH68" s="841"/>
      <c r="BI68" s="841"/>
      <c r="BJ68" s="821" t="s">
        <v>2741</v>
      </c>
      <c r="BK68" s="821" t="s">
        <v>2742</v>
      </c>
      <c r="BL68" s="841"/>
      <c r="BM68" s="841"/>
      <c r="BN68" s="841"/>
      <c r="BO68" s="841"/>
      <c r="BP68" s="821" t="s">
        <v>2743</v>
      </c>
      <c r="BQ68" s="841"/>
      <c r="BR68" s="841"/>
      <c r="BS68" s="841"/>
      <c r="BT68" s="821" t="s">
        <v>2744</v>
      </c>
      <c r="BU68" s="821" t="s">
        <v>2745</v>
      </c>
      <c r="BV68" s="841"/>
      <c r="BW68" s="840"/>
      <c r="BX68" s="840"/>
      <c r="BY68" s="840"/>
      <c r="BZ68" s="842"/>
      <c r="CA68" s="842"/>
      <c r="CB68" s="842"/>
      <c r="CC68" s="842"/>
      <c r="CD68" s="842"/>
      <c r="CE68" s="842"/>
      <c r="CF68" s="832" t="s">
        <v>2746</v>
      </c>
      <c r="CG68" s="832" t="s">
        <v>2747</v>
      </c>
      <c r="CH68" s="842"/>
      <c r="CI68" s="842"/>
      <c r="CJ68" s="842"/>
      <c r="CK68" s="832" t="s">
        <v>2748</v>
      </c>
      <c r="CL68" s="832" t="s">
        <v>2749</v>
      </c>
      <c r="CM68" s="832" t="s">
        <v>2750</v>
      </c>
      <c r="CN68" s="823" t="s">
        <v>2751</v>
      </c>
      <c r="CO68" s="832" t="s">
        <v>2752</v>
      </c>
      <c r="CP68" s="842"/>
      <c r="CQ68" s="842"/>
      <c r="CR68" s="842"/>
      <c r="CS68" s="832" t="s">
        <v>2753</v>
      </c>
      <c r="CT68" s="832" t="s">
        <v>2754</v>
      </c>
      <c r="CU68" s="842"/>
      <c r="CV68" s="842"/>
      <c r="CW68" s="842"/>
      <c r="CX68" s="842"/>
      <c r="CY68" s="832" t="s">
        <v>2755</v>
      </c>
      <c r="CZ68" s="842"/>
      <c r="DA68" s="842"/>
      <c r="DB68" s="842"/>
      <c r="DC68" s="832" t="s">
        <v>507</v>
      </c>
      <c r="DD68" s="832" t="s">
        <v>482</v>
      </c>
      <c r="DE68" s="842"/>
    </row>
    <row r="69" spans="1:109" ht="6.75" customHeight="1">
      <c r="A69" s="164"/>
      <c r="B69" s="181"/>
      <c r="C69" s="197"/>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183"/>
      <c r="AE69" s="164"/>
      <c r="AF69" s="164"/>
      <c r="AH69" s="840"/>
      <c r="AI69" s="840"/>
      <c r="AJ69" s="840"/>
      <c r="AK69" s="840"/>
      <c r="AL69" s="822" t="str">
        <f t="shared" ref="AL69:AL132" si="3">IFERROR(IF(HLOOKUP($N$10, $BZ$3:$DE$574, $AP69, FALSE )="", "", HLOOKUP($N$10, $BZ$3:$DE$574, $AP69, FALSE)), "")</f>
        <v>Espinal</v>
      </c>
      <c r="AM69" s="822" t="str">
        <f t="shared" ref="AM69:AM132" si="4">IFERROR(IF(AL69="", "", HLOOKUP($N$10, $AQ$3:$BV$574, AP69, FALSE)), "")</f>
        <v>30066</v>
      </c>
      <c r="AN69" s="828" t="str">
        <f t="shared" ref="AN69:AN132" si="5">MID(AM69, 3, 3)</f>
        <v>066</v>
      </c>
      <c r="AO69" s="840"/>
      <c r="AP69" s="826">
        <v>67</v>
      </c>
      <c r="AQ69" s="841"/>
      <c r="AR69" s="841"/>
      <c r="AS69" s="841"/>
      <c r="AT69" s="841"/>
      <c r="AU69" s="841"/>
      <c r="AV69" s="841"/>
      <c r="AW69" s="821" t="s">
        <v>2756</v>
      </c>
      <c r="AX69" s="821" t="s">
        <v>2757</v>
      </c>
      <c r="AY69" s="841"/>
      <c r="AZ69" s="841"/>
      <c r="BA69" s="841"/>
      <c r="BB69" s="821" t="s">
        <v>2758</v>
      </c>
      <c r="BC69" s="821" t="s">
        <v>2759</v>
      </c>
      <c r="BD69" s="821" t="s">
        <v>2760</v>
      </c>
      <c r="BE69" s="831" t="s">
        <v>2761</v>
      </c>
      <c r="BF69" s="821" t="s">
        <v>2762</v>
      </c>
      <c r="BG69" s="841"/>
      <c r="BH69" s="841"/>
      <c r="BI69" s="841"/>
      <c r="BJ69" s="821" t="s">
        <v>2763</v>
      </c>
      <c r="BK69" s="821" t="s">
        <v>2764</v>
      </c>
      <c r="BL69" s="841"/>
      <c r="BM69" s="841"/>
      <c r="BN69" s="841"/>
      <c r="BO69" s="841"/>
      <c r="BP69" s="821" t="s">
        <v>2765</v>
      </c>
      <c r="BQ69" s="841"/>
      <c r="BR69" s="841"/>
      <c r="BS69" s="841"/>
      <c r="BT69" s="821" t="s">
        <v>2766</v>
      </c>
      <c r="BU69" s="821" t="s">
        <v>2767</v>
      </c>
      <c r="BV69" s="841"/>
      <c r="BW69" s="840"/>
      <c r="BX69" s="840"/>
      <c r="BY69" s="840"/>
      <c r="BZ69" s="842"/>
      <c r="CA69" s="842"/>
      <c r="CB69" s="842"/>
      <c r="CC69" s="842"/>
      <c r="CD69" s="842"/>
      <c r="CE69" s="842"/>
      <c r="CF69" s="832" t="s">
        <v>2768</v>
      </c>
      <c r="CG69" s="832" t="s">
        <v>2769</v>
      </c>
      <c r="CH69" s="842"/>
      <c r="CI69" s="842"/>
      <c r="CJ69" s="842"/>
      <c r="CK69" s="832" t="s">
        <v>2770</v>
      </c>
      <c r="CL69" s="832" t="s">
        <v>2771</v>
      </c>
      <c r="CM69" s="832" t="s">
        <v>2772</v>
      </c>
      <c r="CN69" s="823" t="s">
        <v>2773</v>
      </c>
      <c r="CO69" s="832" t="s">
        <v>2774</v>
      </c>
      <c r="CP69" s="842"/>
      <c r="CQ69" s="842"/>
      <c r="CR69" s="842"/>
      <c r="CS69" s="832" t="s">
        <v>2775</v>
      </c>
      <c r="CT69" s="832" t="s">
        <v>1071</v>
      </c>
      <c r="CU69" s="842"/>
      <c r="CV69" s="842"/>
      <c r="CW69" s="842"/>
      <c r="CX69" s="842"/>
      <c r="CY69" s="832" t="s">
        <v>2776</v>
      </c>
      <c r="CZ69" s="842"/>
      <c r="DA69" s="842"/>
      <c r="DB69" s="842"/>
      <c r="DC69" s="832" t="s">
        <v>2777</v>
      </c>
      <c r="DD69" s="832" t="s">
        <v>2778</v>
      </c>
      <c r="DE69" s="842"/>
    </row>
    <row r="70" spans="1:109" ht="15" customHeight="1">
      <c r="A70" s="164"/>
      <c r="B70" s="181"/>
      <c r="C70" s="197"/>
      <c r="D70" s="877" t="s">
        <v>2779</v>
      </c>
      <c r="E70" s="880"/>
      <c r="F70" s="880"/>
      <c r="G70" s="880"/>
      <c r="H70" s="880"/>
      <c r="I70" s="880"/>
      <c r="J70" s="880"/>
      <c r="K70" s="880"/>
      <c r="L70" s="880"/>
      <c r="M70" s="880"/>
      <c r="N70" s="880"/>
      <c r="O70" s="880"/>
      <c r="P70" s="880"/>
      <c r="Q70" s="880"/>
      <c r="R70" s="880"/>
      <c r="S70" s="880"/>
      <c r="T70" s="880"/>
      <c r="U70" s="880"/>
      <c r="V70" s="880"/>
      <c r="W70" s="880"/>
      <c r="X70" s="880"/>
      <c r="Y70" s="880"/>
      <c r="Z70" s="880"/>
      <c r="AA70" s="880"/>
      <c r="AB70" s="880"/>
      <c r="AC70" s="880"/>
      <c r="AD70" s="183"/>
      <c r="AE70" s="164"/>
      <c r="AF70" s="164"/>
      <c r="AH70" s="840"/>
      <c r="AI70" s="840"/>
      <c r="AJ70" s="840"/>
      <c r="AK70" s="840"/>
      <c r="AL70" s="822" t="str">
        <f t="shared" si="3"/>
        <v>Filomeno Mata</v>
      </c>
      <c r="AM70" s="822" t="str">
        <f t="shared" si="4"/>
        <v>30067</v>
      </c>
      <c r="AN70" s="828" t="str">
        <f t="shared" si="5"/>
        <v>067</v>
      </c>
      <c r="AO70" s="840"/>
      <c r="AP70" s="826">
        <v>68</v>
      </c>
      <c r="AQ70" s="841"/>
      <c r="AR70" s="841"/>
      <c r="AS70" s="841"/>
      <c r="AT70" s="841"/>
      <c r="AU70" s="841"/>
      <c r="AV70" s="841"/>
      <c r="AW70" s="821" t="s">
        <v>2780</v>
      </c>
      <c r="AX70" s="821" t="s">
        <v>2781</v>
      </c>
      <c r="AY70" s="841"/>
      <c r="AZ70" s="841"/>
      <c r="BA70" s="841"/>
      <c r="BB70" s="821" t="s">
        <v>2782</v>
      </c>
      <c r="BC70" s="821" t="s">
        <v>2783</v>
      </c>
      <c r="BD70" s="821" t="s">
        <v>2784</v>
      </c>
      <c r="BE70" s="831" t="s">
        <v>2785</v>
      </c>
      <c r="BF70" s="821" t="s">
        <v>2786</v>
      </c>
      <c r="BG70" s="841"/>
      <c r="BH70" s="841"/>
      <c r="BI70" s="841"/>
      <c r="BJ70" s="821" t="s">
        <v>2787</v>
      </c>
      <c r="BK70" s="821" t="s">
        <v>2788</v>
      </c>
      <c r="BL70" s="841"/>
      <c r="BM70" s="841"/>
      <c r="BN70" s="841"/>
      <c r="BO70" s="841"/>
      <c r="BP70" s="821" t="s">
        <v>2789</v>
      </c>
      <c r="BQ70" s="841"/>
      <c r="BR70" s="841"/>
      <c r="BS70" s="841"/>
      <c r="BT70" s="821" t="s">
        <v>2790</v>
      </c>
      <c r="BU70" s="821" t="s">
        <v>2791</v>
      </c>
      <c r="BV70" s="841"/>
      <c r="BW70" s="840"/>
      <c r="BX70" s="840"/>
      <c r="BY70" s="840"/>
      <c r="BZ70" s="842"/>
      <c r="CA70" s="842"/>
      <c r="CB70" s="842"/>
      <c r="CC70" s="842"/>
      <c r="CD70" s="842"/>
      <c r="CE70" s="842"/>
      <c r="CF70" s="832" t="s">
        <v>2792</v>
      </c>
      <c r="CG70" s="832" t="s">
        <v>2793</v>
      </c>
      <c r="CH70" s="842"/>
      <c r="CI70" s="842"/>
      <c r="CJ70" s="842"/>
      <c r="CK70" s="832" t="s">
        <v>2794</v>
      </c>
      <c r="CL70" s="832" t="s">
        <v>2795</v>
      </c>
      <c r="CM70" s="832" t="s">
        <v>2796</v>
      </c>
      <c r="CN70" s="823" t="s">
        <v>2797</v>
      </c>
      <c r="CO70" s="832" t="s">
        <v>2798</v>
      </c>
      <c r="CP70" s="842"/>
      <c r="CQ70" s="842"/>
      <c r="CR70" s="842"/>
      <c r="CS70" s="832" t="s">
        <v>2799</v>
      </c>
      <c r="CT70" s="832" t="s">
        <v>552</v>
      </c>
      <c r="CU70" s="842"/>
      <c r="CV70" s="842"/>
      <c r="CW70" s="842"/>
      <c r="CX70" s="842"/>
      <c r="CY70" s="832" t="s">
        <v>2380</v>
      </c>
      <c r="CZ70" s="842"/>
      <c r="DA70" s="842"/>
      <c r="DB70" s="842"/>
      <c r="DC70" s="832" t="s">
        <v>2800</v>
      </c>
      <c r="DD70" s="832" t="s">
        <v>2801</v>
      </c>
      <c r="DE70" s="842"/>
    </row>
    <row r="71" spans="1:109" ht="6.75" customHeight="1">
      <c r="A71" s="164"/>
      <c r="B71" s="181"/>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3"/>
      <c r="AE71" s="164"/>
      <c r="AF71" s="164"/>
      <c r="AH71" s="840"/>
      <c r="AI71" s="840"/>
      <c r="AJ71" s="840"/>
      <c r="AK71" s="840"/>
      <c r="AL71" s="822" t="str">
        <f t="shared" si="3"/>
        <v>Fortín</v>
      </c>
      <c r="AM71" s="822" t="str">
        <f t="shared" si="4"/>
        <v>30068</v>
      </c>
      <c r="AN71" s="828" t="str">
        <f t="shared" si="5"/>
        <v>068</v>
      </c>
      <c r="AO71" s="840"/>
      <c r="AP71" s="826">
        <v>69</v>
      </c>
      <c r="AQ71" s="841"/>
      <c r="AR71" s="841"/>
      <c r="AS71" s="841"/>
      <c r="AT71" s="841"/>
      <c r="AU71" s="841"/>
      <c r="AV71" s="841"/>
      <c r="AW71" s="821" t="s">
        <v>2802</v>
      </c>
      <c r="AX71" s="846" t="s">
        <v>2803</v>
      </c>
      <c r="AY71" s="841"/>
      <c r="AZ71" s="841"/>
      <c r="BA71" s="841"/>
      <c r="BB71" s="821" t="s">
        <v>2804</v>
      </c>
      <c r="BC71" s="821" t="s">
        <v>2805</v>
      </c>
      <c r="BD71" s="821" t="s">
        <v>2806</v>
      </c>
      <c r="BE71" s="831" t="s">
        <v>2807</v>
      </c>
      <c r="BF71" s="821" t="s">
        <v>2808</v>
      </c>
      <c r="BG71" s="841"/>
      <c r="BH71" s="841"/>
      <c r="BI71" s="841"/>
      <c r="BJ71" s="821" t="s">
        <v>2809</v>
      </c>
      <c r="BK71" s="821" t="s">
        <v>2810</v>
      </c>
      <c r="BL71" s="841"/>
      <c r="BM71" s="841"/>
      <c r="BN71" s="841"/>
      <c r="BO71" s="841"/>
      <c r="BP71" s="821" t="s">
        <v>2811</v>
      </c>
      <c r="BQ71" s="841"/>
      <c r="BR71" s="841"/>
      <c r="BS71" s="841"/>
      <c r="BT71" s="821" t="s">
        <v>2812</v>
      </c>
      <c r="BU71" s="821" t="s">
        <v>2813</v>
      </c>
      <c r="BV71" s="841"/>
      <c r="BW71" s="840"/>
      <c r="BX71" s="840"/>
      <c r="BY71" s="840"/>
      <c r="BZ71" s="842"/>
      <c r="CA71" s="842"/>
      <c r="CB71" s="842"/>
      <c r="CC71" s="842"/>
      <c r="CD71" s="842"/>
      <c r="CE71" s="842"/>
      <c r="CF71" s="832" t="s">
        <v>2814</v>
      </c>
      <c r="CG71" s="834" t="s">
        <v>419</v>
      </c>
      <c r="CH71" s="842"/>
      <c r="CI71" s="842"/>
      <c r="CJ71" s="842"/>
      <c r="CK71" s="832" t="s">
        <v>2815</v>
      </c>
      <c r="CL71" s="832" t="s">
        <v>2816</v>
      </c>
      <c r="CM71" s="832" t="s">
        <v>2817</v>
      </c>
      <c r="CN71" s="823" t="s">
        <v>2818</v>
      </c>
      <c r="CO71" s="832" t="s">
        <v>2819</v>
      </c>
      <c r="CP71" s="842"/>
      <c r="CQ71" s="842"/>
      <c r="CR71" s="842"/>
      <c r="CS71" s="832" t="s">
        <v>2820</v>
      </c>
      <c r="CT71" s="832" t="s">
        <v>2821</v>
      </c>
      <c r="CU71" s="842"/>
      <c r="CV71" s="842"/>
      <c r="CW71" s="842"/>
      <c r="CX71" s="842"/>
      <c r="CY71" s="832" t="s">
        <v>2822</v>
      </c>
      <c r="CZ71" s="842"/>
      <c r="DA71" s="842"/>
      <c r="DB71" s="842"/>
      <c r="DC71" s="832" t="s">
        <v>2823</v>
      </c>
      <c r="DD71" s="832" t="s">
        <v>2824</v>
      </c>
      <c r="DE71" s="842"/>
    </row>
    <row r="72" spans="1:109" ht="36" customHeight="1">
      <c r="A72" s="164"/>
      <c r="B72" s="181"/>
      <c r="C72" s="887" t="s">
        <v>2825</v>
      </c>
      <c r="D72" s="880"/>
      <c r="E72" s="880"/>
      <c r="F72" s="880"/>
      <c r="G72" s="880"/>
      <c r="H72" s="880"/>
      <c r="I72" s="880"/>
      <c r="J72" s="880"/>
      <c r="K72" s="880"/>
      <c r="L72" s="880"/>
      <c r="M72" s="880"/>
      <c r="N72" s="880"/>
      <c r="O72" s="880"/>
      <c r="P72" s="880"/>
      <c r="Q72" s="880"/>
      <c r="R72" s="880"/>
      <c r="S72" s="880"/>
      <c r="T72" s="880"/>
      <c r="U72" s="880"/>
      <c r="V72" s="880"/>
      <c r="W72" s="880"/>
      <c r="X72" s="880"/>
      <c r="Y72" s="880"/>
      <c r="Z72" s="880"/>
      <c r="AA72" s="880"/>
      <c r="AB72" s="880"/>
      <c r="AC72" s="880"/>
      <c r="AD72" s="183"/>
      <c r="AE72" s="164"/>
      <c r="AF72" s="164"/>
      <c r="AH72" s="840"/>
      <c r="AI72" s="840"/>
      <c r="AJ72" s="840"/>
      <c r="AK72" s="840"/>
      <c r="AL72" s="822" t="str">
        <f t="shared" si="3"/>
        <v>Gutiérrez Zamora</v>
      </c>
      <c r="AM72" s="822" t="str">
        <f t="shared" si="4"/>
        <v>30069</v>
      </c>
      <c r="AN72" s="828" t="str">
        <f t="shared" si="5"/>
        <v>069</v>
      </c>
      <c r="AO72" s="840"/>
      <c r="AP72" s="826">
        <v>70</v>
      </c>
      <c r="AQ72" s="841"/>
      <c r="AR72" s="841"/>
      <c r="AS72" s="841"/>
      <c r="AT72" s="841"/>
      <c r="AU72" s="841"/>
      <c r="AV72" s="841"/>
      <c r="AW72" s="821" t="s">
        <v>2826</v>
      </c>
      <c r="AX72" s="847" t="s">
        <v>2827</v>
      </c>
      <c r="AY72" s="841"/>
      <c r="AZ72" s="841"/>
      <c r="BA72" s="841"/>
      <c r="BB72" s="821" t="s">
        <v>2828</v>
      </c>
      <c r="BC72" s="821" t="s">
        <v>2829</v>
      </c>
      <c r="BD72" s="821" t="s">
        <v>2830</v>
      </c>
      <c r="BE72" s="831" t="s">
        <v>2831</v>
      </c>
      <c r="BF72" s="821" t="s">
        <v>2832</v>
      </c>
      <c r="BG72" s="841"/>
      <c r="BH72" s="841"/>
      <c r="BI72" s="841"/>
      <c r="BJ72" s="821" t="s">
        <v>2833</v>
      </c>
      <c r="BK72" s="821" t="s">
        <v>2834</v>
      </c>
      <c r="BL72" s="841"/>
      <c r="BM72" s="841"/>
      <c r="BN72" s="841"/>
      <c r="BO72" s="841"/>
      <c r="BP72" s="821" t="s">
        <v>2835</v>
      </c>
      <c r="BQ72" s="841"/>
      <c r="BR72" s="841"/>
      <c r="BS72" s="841"/>
      <c r="BT72" s="821" t="s">
        <v>2836</v>
      </c>
      <c r="BU72" s="821" t="s">
        <v>2837</v>
      </c>
      <c r="BV72" s="841"/>
      <c r="BW72" s="840"/>
      <c r="BX72" s="840"/>
      <c r="BY72" s="840"/>
      <c r="BZ72" s="842"/>
      <c r="CA72" s="842"/>
      <c r="CB72" s="842"/>
      <c r="CC72" s="842"/>
      <c r="CD72" s="842"/>
      <c r="CE72" s="842"/>
      <c r="CF72" s="832" t="s">
        <v>2838</v>
      </c>
      <c r="CG72" s="832" t="s">
        <v>483</v>
      </c>
      <c r="CH72" s="842"/>
      <c r="CI72" s="842"/>
      <c r="CJ72" s="842"/>
      <c r="CK72" s="832" t="s">
        <v>2839</v>
      </c>
      <c r="CL72" s="832" t="s">
        <v>2840</v>
      </c>
      <c r="CM72" s="832" t="s">
        <v>2841</v>
      </c>
      <c r="CN72" s="823" t="s">
        <v>2842</v>
      </c>
      <c r="CO72" s="832" t="s">
        <v>2843</v>
      </c>
      <c r="CP72" s="842"/>
      <c r="CQ72" s="842"/>
      <c r="CR72" s="842"/>
      <c r="CS72" s="832" t="s">
        <v>2844</v>
      </c>
      <c r="CT72" s="832" t="s">
        <v>2845</v>
      </c>
      <c r="CU72" s="842"/>
      <c r="CV72" s="842"/>
      <c r="CW72" s="842"/>
      <c r="CX72" s="842"/>
      <c r="CY72" s="832" t="s">
        <v>2846</v>
      </c>
      <c r="CZ72" s="842"/>
      <c r="DA72" s="842"/>
      <c r="DB72" s="842"/>
      <c r="DC72" s="832" t="s">
        <v>2847</v>
      </c>
      <c r="DD72" s="832" t="s">
        <v>2848</v>
      </c>
      <c r="DE72" s="842"/>
    </row>
    <row r="73" spans="1:109" ht="6.75" customHeight="1">
      <c r="A73" s="153"/>
      <c r="B73" s="194"/>
      <c r="C73" s="198"/>
      <c r="D73" s="198"/>
      <c r="E73" s="198"/>
      <c r="F73" s="198"/>
      <c r="G73" s="198"/>
      <c r="H73" s="198"/>
      <c r="I73" s="198"/>
      <c r="J73" s="198"/>
      <c r="K73" s="198"/>
      <c r="L73" s="198"/>
      <c r="M73" s="198"/>
      <c r="N73" s="198"/>
      <c r="O73" s="198"/>
      <c r="P73" s="198"/>
      <c r="Q73" s="198"/>
      <c r="R73" s="198"/>
      <c r="S73" s="198"/>
      <c r="T73" s="198"/>
      <c r="U73" s="198"/>
      <c r="V73" s="198"/>
      <c r="W73" s="198"/>
      <c r="X73" s="198"/>
      <c r="Y73" s="198"/>
      <c r="Z73" s="198"/>
      <c r="AA73" s="198"/>
      <c r="AB73" s="198"/>
      <c r="AC73" s="198"/>
      <c r="AD73" s="196"/>
      <c r="AE73" s="151"/>
      <c r="AF73" s="151"/>
      <c r="AH73" s="840"/>
      <c r="AI73" s="840"/>
      <c r="AJ73" s="840"/>
      <c r="AK73" s="840"/>
      <c r="AL73" s="822" t="str">
        <f t="shared" si="3"/>
        <v>Hidalgotitlán</v>
      </c>
      <c r="AM73" s="822" t="str">
        <f t="shared" si="4"/>
        <v>30070</v>
      </c>
      <c r="AN73" s="828" t="str">
        <f t="shared" si="5"/>
        <v>070</v>
      </c>
      <c r="AO73" s="840"/>
      <c r="AP73" s="826">
        <v>71</v>
      </c>
      <c r="AQ73" s="841"/>
      <c r="AR73" s="841"/>
      <c r="AS73" s="841"/>
      <c r="AT73" s="841"/>
      <c r="AU73" s="841"/>
      <c r="AV73" s="841"/>
      <c r="AW73" s="821" t="s">
        <v>2849</v>
      </c>
      <c r="AX73" s="841"/>
      <c r="AY73" s="841"/>
      <c r="AZ73" s="841"/>
      <c r="BA73" s="841"/>
      <c r="BB73" s="821" t="s">
        <v>2850</v>
      </c>
      <c r="BC73" s="821" t="s">
        <v>2851</v>
      </c>
      <c r="BD73" s="821" t="s">
        <v>2852</v>
      </c>
      <c r="BE73" s="831" t="s">
        <v>2853</v>
      </c>
      <c r="BF73" s="821" t="s">
        <v>2854</v>
      </c>
      <c r="BG73" s="841"/>
      <c r="BH73" s="841"/>
      <c r="BI73" s="841"/>
      <c r="BJ73" s="821" t="s">
        <v>2855</v>
      </c>
      <c r="BK73" s="821" t="s">
        <v>2856</v>
      </c>
      <c r="BL73" s="841"/>
      <c r="BM73" s="841"/>
      <c r="BN73" s="841"/>
      <c r="BO73" s="841"/>
      <c r="BP73" s="821" t="s">
        <v>2857</v>
      </c>
      <c r="BQ73" s="841"/>
      <c r="BR73" s="841"/>
      <c r="BS73" s="841"/>
      <c r="BT73" s="821" t="s">
        <v>2858</v>
      </c>
      <c r="BU73" s="821" t="s">
        <v>2859</v>
      </c>
      <c r="BV73" s="841"/>
      <c r="BW73" s="840"/>
      <c r="BX73" s="840"/>
      <c r="BY73" s="840"/>
      <c r="BZ73" s="842"/>
      <c r="CA73" s="842"/>
      <c r="CB73" s="842"/>
      <c r="CC73" s="842"/>
      <c r="CD73" s="842"/>
      <c r="CE73" s="842"/>
      <c r="CF73" s="832" t="s">
        <v>2860</v>
      </c>
      <c r="CG73" s="842"/>
      <c r="CH73" s="842"/>
      <c r="CI73" s="842"/>
      <c r="CJ73" s="842"/>
      <c r="CK73" s="832" t="s">
        <v>2861</v>
      </c>
      <c r="CL73" s="832" t="s">
        <v>2862</v>
      </c>
      <c r="CM73" s="832" t="s">
        <v>2863</v>
      </c>
      <c r="CN73" s="823" t="s">
        <v>232</v>
      </c>
      <c r="CO73" s="832" t="s">
        <v>2864</v>
      </c>
      <c r="CP73" s="842"/>
      <c r="CQ73" s="842"/>
      <c r="CR73" s="842"/>
      <c r="CS73" s="832" t="s">
        <v>2865</v>
      </c>
      <c r="CT73" s="832" t="s">
        <v>2866</v>
      </c>
      <c r="CU73" s="842"/>
      <c r="CV73" s="842"/>
      <c r="CW73" s="842"/>
      <c r="CX73" s="842"/>
      <c r="CY73" s="832" t="s">
        <v>2867</v>
      </c>
      <c r="CZ73" s="842"/>
      <c r="DA73" s="842"/>
      <c r="DB73" s="842"/>
      <c r="DC73" s="832" t="s">
        <v>2868</v>
      </c>
      <c r="DD73" s="832" t="s">
        <v>2869</v>
      </c>
      <c r="DE73" s="842"/>
    </row>
    <row r="74" spans="1:109" ht="84" customHeight="1">
      <c r="A74" s="153"/>
      <c r="B74" s="194"/>
      <c r="C74" s="887" t="s">
        <v>2870</v>
      </c>
      <c r="D74" s="876"/>
      <c r="E74" s="876"/>
      <c r="F74" s="876"/>
      <c r="G74" s="876"/>
      <c r="H74" s="876"/>
      <c r="I74" s="876"/>
      <c r="J74" s="876"/>
      <c r="K74" s="876"/>
      <c r="L74" s="876"/>
      <c r="M74" s="876"/>
      <c r="N74" s="876"/>
      <c r="O74" s="876"/>
      <c r="P74" s="876"/>
      <c r="Q74" s="876"/>
      <c r="R74" s="876"/>
      <c r="S74" s="876"/>
      <c r="T74" s="876"/>
      <c r="U74" s="876"/>
      <c r="V74" s="876"/>
      <c r="W74" s="876"/>
      <c r="X74" s="876"/>
      <c r="Y74" s="876"/>
      <c r="Z74" s="876"/>
      <c r="AA74" s="876"/>
      <c r="AB74" s="876"/>
      <c r="AC74" s="876"/>
      <c r="AD74" s="199"/>
      <c r="AE74" s="151"/>
      <c r="AF74" s="151"/>
      <c r="AH74" s="840"/>
      <c r="AI74" s="840"/>
      <c r="AJ74" s="840"/>
      <c r="AK74" s="840"/>
      <c r="AL74" s="822" t="str">
        <f t="shared" si="3"/>
        <v>Huatusco</v>
      </c>
      <c r="AM74" s="822" t="str">
        <f t="shared" si="4"/>
        <v>30071</v>
      </c>
      <c r="AN74" s="828" t="str">
        <f t="shared" si="5"/>
        <v>071</v>
      </c>
      <c r="AO74" s="840"/>
      <c r="AP74" s="826">
        <v>72</v>
      </c>
      <c r="AQ74" s="841"/>
      <c r="AR74" s="841"/>
      <c r="AS74" s="841"/>
      <c r="AT74" s="841"/>
      <c r="AU74" s="841"/>
      <c r="AV74" s="841"/>
      <c r="AW74" s="821" t="s">
        <v>2871</v>
      </c>
      <c r="AX74" s="841"/>
      <c r="AY74" s="841"/>
      <c r="AZ74" s="841"/>
      <c r="BA74" s="841"/>
      <c r="BB74" s="821" t="s">
        <v>2872</v>
      </c>
      <c r="BC74" s="821" t="s">
        <v>2873</v>
      </c>
      <c r="BD74" s="821" t="s">
        <v>2874</v>
      </c>
      <c r="BE74" s="831" t="s">
        <v>2875</v>
      </c>
      <c r="BF74" s="821" t="s">
        <v>2876</v>
      </c>
      <c r="BG74" s="841"/>
      <c r="BH74" s="841"/>
      <c r="BI74" s="841"/>
      <c r="BJ74" s="821" t="s">
        <v>2877</v>
      </c>
      <c r="BK74" s="821" t="s">
        <v>2878</v>
      </c>
      <c r="BL74" s="841"/>
      <c r="BM74" s="841"/>
      <c r="BN74" s="841"/>
      <c r="BO74" s="841"/>
      <c r="BP74" s="821" t="s">
        <v>2879</v>
      </c>
      <c r="BQ74" s="841"/>
      <c r="BR74" s="841"/>
      <c r="BS74" s="841"/>
      <c r="BT74" s="821" t="s">
        <v>2880</v>
      </c>
      <c r="BU74" s="821" t="s">
        <v>2881</v>
      </c>
      <c r="BV74" s="841"/>
      <c r="BW74" s="840"/>
      <c r="BX74" s="840"/>
      <c r="BY74" s="840"/>
      <c r="BZ74" s="842"/>
      <c r="CA74" s="842"/>
      <c r="CB74" s="842"/>
      <c r="CC74" s="842"/>
      <c r="CD74" s="842"/>
      <c r="CE74" s="842"/>
      <c r="CF74" s="832" t="s">
        <v>2882</v>
      </c>
      <c r="CG74" s="842"/>
      <c r="CH74" s="842"/>
      <c r="CI74" s="842"/>
      <c r="CJ74" s="842"/>
      <c r="CK74" s="832" t="s">
        <v>2883</v>
      </c>
      <c r="CL74" s="832" t="s">
        <v>2884</v>
      </c>
      <c r="CM74" s="832" t="s">
        <v>2885</v>
      </c>
      <c r="CN74" s="823" t="s">
        <v>2886</v>
      </c>
      <c r="CO74" s="832" t="s">
        <v>2887</v>
      </c>
      <c r="CP74" s="842"/>
      <c r="CQ74" s="842"/>
      <c r="CR74" s="842"/>
      <c r="CS74" s="832" t="s">
        <v>2888</v>
      </c>
      <c r="CT74" s="832" t="s">
        <v>2889</v>
      </c>
      <c r="CU74" s="842"/>
      <c r="CV74" s="842"/>
      <c r="CW74" s="842"/>
      <c r="CX74" s="842"/>
      <c r="CY74" s="832" t="s">
        <v>321</v>
      </c>
      <c r="CZ74" s="842"/>
      <c r="DA74" s="842"/>
      <c r="DB74" s="842"/>
      <c r="DC74" s="832" t="s">
        <v>2890</v>
      </c>
      <c r="DD74" s="832" t="s">
        <v>2891</v>
      </c>
      <c r="DE74" s="842"/>
    </row>
    <row r="75" spans="1:109" ht="6.75" customHeight="1">
      <c r="A75" s="153"/>
      <c r="B75" s="194"/>
      <c r="C75" s="195"/>
      <c r="D75" s="195"/>
      <c r="E75" s="195"/>
      <c r="F75" s="195"/>
      <c r="G75" s="195"/>
      <c r="H75" s="195"/>
      <c r="I75" s="195"/>
      <c r="J75" s="195"/>
      <c r="K75" s="195"/>
      <c r="L75" s="195"/>
      <c r="M75" s="195"/>
      <c r="N75" s="195"/>
      <c r="O75" s="195"/>
      <c r="P75" s="195"/>
      <c r="Q75" s="195"/>
      <c r="R75" s="195"/>
      <c r="S75" s="195"/>
      <c r="T75" s="195"/>
      <c r="U75" s="195"/>
      <c r="V75" s="195"/>
      <c r="W75" s="195"/>
      <c r="X75" s="195"/>
      <c r="Y75" s="195"/>
      <c r="Z75" s="195"/>
      <c r="AA75" s="195"/>
      <c r="AB75" s="195"/>
      <c r="AC75" s="195"/>
      <c r="AD75" s="196"/>
      <c r="AE75" s="151"/>
      <c r="AF75" s="151"/>
      <c r="AH75" s="840"/>
      <c r="AI75" s="840"/>
      <c r="AJ75" s="840"/>
      <c r="AK75" s="840"/>
      <c r="AL75" s="822" t="str">
        <f t="shared" si="3"/>
        <v>Huayacocotla</v>
      </c>
      <c r="AM75" s="822" t="str">
        <f t="shared" si="4"/>
        <v>30072</v>
      </c>
      <c r="AN75" s="828" t="str">
        <f t="shared" si="5"/>
        <v>072</v>
      </c>
      <c r="AO75" s="840"/>
      <c r="AP75" s="826">
        <v>73</v>
      </c>
      <c r="AQ75" s="841"/>
      <c r="AR75" s="841"/>
      <c r="AS75" s="841"/>
      <c r="AT75" s="841"/>
      <c r="AU75" s="841"/>
      <c r="AV75" s="841"/>
      <c r="AW75" s="821" t="s">
        <v>2892</v>
      </c>
      <c r="AX75" s="841"/>
      <c r="AY75" s="841"/>
      <c r="AZ75" s="841"/>
      <c r="BA75" s="841"/>
      <c r="BB75" s="821" t="s">
        <v>2893</v>
      </c>
      <c r="BC75" s="821" t="s">
        <v>2894</v>
      </c>
      <c r="BD75" s="821" t="s">
        <v>2895</v>
      </c>
      <c r="BE75" s="831" t="s">
        <v>2896</v>
      </c>
      <c r="BF75" s="821" t="s">
        <v>2897</v>
      </c>
      <c r="BG75" s="841"/>
      <c r="BH75" s="841"/>
      <c r="BI75" s="841"/>
      <c r="BJ75" s="821" t="s">
        <v>2898</v>
      </c>
      <c r="BK75" s="821" t="s">
        <v>2899</v>
      </c>
      <c r="BL75" s="841"/>
      <c r="BM75" s="841"/>
      <c r="BN75" s="841"/>
      <c r="BO75" s="841"/>
      <c r="BP75" s="821" t="s">
        <v>2900</v>
      </c>
      <c r="BQ75" s="841"/>
      <c r="BR75" s="841"/>
      <c r="BS75" s="841"/>
      <c r="BT75" s="821" t="s">
        <v>2901</v>
      </c>
      <c r="BU75" s="821" t="s">
        <v>2902</v>
      </c>
      <c r="BV75" s="841"/>
      <c r="BW75" s="840"/>
      <c r="BX75" s="840"/>
      <c r="BY75" s="840"/>
      <c r="BZ75" s="842"/>
      <c r="CA75" s="842"/>
      <c r="CB75" s="842"/>
      <c r="CC75" s="842"/>
      <c r="CD75" s="842"/>
      <c r="CE75" s="842"/>
      <c r="CF75" s="832" t="s">
        <v>2903</v>
      </c>
      <c r="CG75" s="842"/>
      <c r="CH75" s="842"/>
      <c r="CI75" s="842"/>
      <c r="CJ75" s="842"/>
      <c r="CK75" s="832" t="s">
        <v>2904</v>
      </c>
      <c r="CL75" s="832" t="s">
        <v>2905</v>
      </c>
      <c r="CM75" s="832" t="s">
        <v>2906</v>
      </c>
      <c r="CN75" s="823" t="s">
        <v>1328</v>
      </c>
      <c r="CO75" s="832" t="s">
        <v>2907</v>
      </c>
      <c r="CP75" s="842"/>
      <c r="CQ75" s="842"/>
      <c r="CR75" s="842"/>
      <c r="CS75" s="832" t="s">
        <v>2908</v>
      </c>
      <c r="CT75" s="832" t="s">
        <v>1488</v>
      </c>
      <c r="CU75" s="842"/>
      <c r="CV75" s="842"/>
      <c r="CW75" s="842"/>
      <c r="CX75" s="842"/>
      <c r="CY75" s="832" t="s">
        <v>2909</v>
      </c>
      <c r="CZ75" s="842"/>
      <c r="DA75" s="842"/>
      <c r="DB75" s="842"/>
      <c r="DC75" s="832" t="s">
        <v>2910</v>
      </c>
      <c r="DD75" s="832" t="s">
        <v>2911</v>
      </c>
      <c r="DE75" s="842"/>
    </row>
    <row r="76" spans="1:109" ht="15" customHeight="1">
      <c r="A76" s="153"/>
      <c r="B76" s="194"/>
      <c r="C76" s="875" t="s">
        <v>2912</v>
      </c>
      <c r="D76" s="876"/>
      <c r="E76" s="876"/>
      <c r="F76" s="876"/>
      <c r="G76" s="876"/>
      <c r="H76" s="876"/>
      <c r="I76" s="876"/>
      <c r="J76" s="876"/>
      <c r="K76" s="876"/>
      <c r="L76" s="876"/>
      <c r="M76" s="876"/>
      <c r="N76" s="876"/>
      <c r="O76" s="876"/>
      <c r="P76" s="876"/>
      <c r="Q76" s="876"/>
      <c r="R76" s="876"/>
      <c r="S76" s="876"/>
      <c r="T76" s="876"/>
      <c r="U76" s="876"/>
      <c r="V76" s="876"/>
      <c r="W76" s="876"/>
      <c r="X76" s="876"/>
      <c r="Y76" s="876"/>
      <c r="Z76" s="876"/>
      <c r="AA76" s="876"/>
      <c r="AB76" s="876"/>
      <c r="AC76" s="876"/>
      <c r="AD76" s="200"/>
      <c r="AE76" s="151"/>
      <c r="AF76" s="151"/>
      <c r="AH76" s="840"/>
      <c r="AI76" s="840"/>
      <c r="AJ76" s="840"/>
      <c r="AK76" s="840"/>
      <c r="AL76" s="822" t="str">
        <f t="shared" si="3"/>
        <v>Hueyapan de Ocampo</v>
      </c>
      <c r="AM76" s="822" t="str">
        <f t="shared" si="4"/>
        <v>30073</v>
      </c>
      <c r="AN76" s="828" t="str">
        <f t="shared" si="5"/>
        <v>073</v>
      </c>
      <c r="AO76" s="840"/>
      <c r="AP76" s="826">
        <v>74</v>
      </c>
      <c r="AQ76" s="841"/>
      <c r="AR76" s="841"/>
      <c r="AS76" s="841"/>
      <c r="AT76" s="841"/>
      <c r="AU76" s="841"/>
      <c r="AV76" s="841"/>
      <c r="AW76" s="821" t="s">
        <v>2913</v>
      </c>
      <c r="AX76" s="841"/>
      <c r="AY76" s="841"/>
      <c r="AZ76" s="841"/>
      <c r="BA76" s="841"/>
      <c r="BB76" s="821" t="s">
        <v>2914</v>
      </c>
      <c r="BC76" s="821" t="s">
        <v>2915</v>
      </c>
      <c r="BD76" s="821" t="s">
        <v>2916</v>
      </c>
      <c r="BE76" s="831" t="s">
        <v>2917</v>
      </c>
      <c r="BF76" s="821" t="s">
        <v>2918</v>
      </c>
      <c r="BG76" s="841"/>
      <c r="BH76" s="841"/>
      <c r="BI76" s="841"/>
      <c r="BJ76" s="821" t="s">
        <v>2919</v>
      </c>
      <c r="BK76" s="821" t="s">
        <v>2920</v>
      </c>
      <c r="BL76" s="841"/>
      <c r="BM76" s="841"/>
      <c r="BN76" s="841"/>
      <c r="BO76" s="841"/>
      <c r="BP76" s="848">
        <v>26098</v>
      </c>
      <c r="BQ76" s="841"/>
      <c r="BR76" s="841"/>
      <c r="BS76" s="841"/>
      <c r="BT76" s="821" t="s">
        <v>2921</v>
      </c>
      <c r="BU76" s="821" t="s">
        <v>2922</v>
      </c>
      <c r="BV76" s="841"/>
      <c r="BW76" s="840"/>
      <c r="BX76" s="840"/>
      <c r="BY76" s="840"/>
      <c r="BZ76" s="842"/>
      <c r="CA76" s="842"/>
      <c r="CB76" s="842"/>
      <c r="CC76" s="842"/>
      <c r="CD76" s="842"/>
      <c r="CE76" s="842"/>
      <c r="CF76" s="832" t="s">
        <v>1328</v>
      </c>
      <c r="CG76" s="842"/>
      <c r="CH76" s="842"/>
      <c r="CI76" s="842"/>
      <c r="CJ76" s="842"/>
      <c r="CK76" s="832" t="s">
        <v>2923</v>
      </c>
      <c r="CL76" s="832" t="s">
        <v>2924</v>
      </c>
      <c r="CM76" s="832" t="s">
        <v>2925</v>
      </c>
      <c r="CN76" s="823" t="s">
        <v>2926</v>
      </c>
      <c r="CO76" s="832" t="s">
        <v>2927</v>
      </c>
      <c r="CP76" s="842"/>
      <c r="CQ76" s="842"/>
      <c r="CR76" s="842"/>
      <c r="CS76" s="832" t="s">
        <v>2928</v>
      </c>
      <c r="CT76" s="832" t="s">
        <v>2929</v>
      </c>
      <c r="CU76" s="842"/>
      <c r="CV76" s="842"/>
      <c r="CW76" s="842"/>
      <c r="CX76" s="842"/>
      <c r="CY76" s="834" t="s">
        <v>419</v>
      </c>
      <c r="CZ76" s="842"/>
      <c r="DA76" s="842"/>
      <c r="DB76" s="842"/>
      <c r="DC76" s="832" t="s">
        <v>2930</v>
      </c>
      <c r="DD76" s="832" t="s">
        <v>2931</v>
      </c>
      <c r="DE76" s="842"/>
    </row>
    <row r="77" spans="1:109" ht="6.75" customHeight="1">
      <c r="A77" s="153"/>
      <c r="B77" s="194"/>
      <c r="C77" s="195"/>
      <c r="D77" s="195"/>
      <c r="E77" s="195"/>
      <c r="F77" s="195"/>
      <c r="G77" s="195"/>
      <c r="H77" s="195"/>
      <c r="I77" s="195"/>
      <c r="J77" s="195"/>
      <c r="K77" s="195"/>
      <c r="L77" s="195"/>
      <c r="M77" s="195"/>
      <c r="N77" s="195"/>
      <c r="O77" s="195"/>
      <c r="P77" s="195"/>
      <c r="Q77" s="195"/>
      <c r="R77" s="195"/>
      <c r="S77" s="195"/>
      <c r="T77" s="195"/>
      <c r="U77" s="195"/>
      <c r="V77" s="195"/>
      <c r="W77" s="195"/>
      <c r="X77" s="195"/>
      <c r="Y77" s="195"/>
      <c r="Z77" s="195"/>
      <c r="AA77" s="195"/>
      <c r="AB77" s="195"/>
      <c r="AC77" s="195"/>
      <c r="AD77" s="196"/>
      <c r="AE77" s="151"/>
      <c r="AF77" s="151"/>
      <c r="AH77" s="840"/>
      <c r="AI77" s="840"/>
      <c r="AJ77" s="840"/>
      <c r="AK77" s="840"/>
      <c r="AL77" s="822" t="str">
        <f t="shared" si="3"/>
        <v>Huiloapan de Cuauhtémoc</v>
      </c>
      <c r="AM77" s="822" t="str">
        <f t="shared" si="4"/>
        <v>30074</v>
      </c>
      <c r="AN77" s="828" t="str">
        <f t="shared" si="5"/>
        <v>074</v>
      </c>
      <c r="AO77" s="840"/>
      <c r="AP77" s="826">
        <v>75</v>
      </c>
      <c r="AQ77" s="841"/>
      <c r="AR77" s="841"/>
      <c r="AS77" s="841"/>
      <c r="AT77" s="841"/>
      <c r="AU77" s="841"/>
      <c r="AV77" s="841"/>
      <c r="AW77" s="821" t="s">
        <v>2932</v>
      </c>
      <c r="AX77" s="841"/>
      <c r="AY77" s="841"/>
      <c r="AZ77" s="841"/>
      <c r="BA77" s="841"/>
      <c r="BB77" s="821" t="s">
        <v>2933</v>
      </c>
      <c r="BC77" s="821" t="s">
        <v>2934</v>
      </c>
      <c r="BD77" s="821" t="s">
        <v>2935</v>
      </c>
      <c r="BE77" s="831" t="s">
        <v>2936</v>
      </c>
      <c r="BF77" s="821" t="s">
        <v>2937</v>
      </c>
      <c r="BG77" s="841"/>
      <c r="BH77" s="841"/>
      <c r="BI77" s="841"/>
      <c r="BJ77" s="821" t="s">
        <v>2938</v>
      </c>
      <c r="BK77" s="821" t="s">
        <v>2939</v>
      </c>
      <c r="BL77" s="841"/>
      <c r="BM77" s="841"/>
      <c r="BN77" s="841"/>
      <c r="BO77" s="841"/>
      <c r="BP77" s="841">
        <v>26099</v>
      </c>
      <c r="BQ77" s="841"/>
      <c r="BR77" s="841"/>
      <c r="BS77" s="841"/>
      <c r="BT77" s="821" t="s">
        <v>2940</v>
      </c>
      <c r="BU77" s="821" t="s">
        <v>2941</v>
      </c>
      <c r="BV77" s="841"/>
      <c r="BW77" s="840"/>
      <c r="BX77" s="840"/>
      <c r="BY77" s="840"/>
      <c r="BZ77" s="842"/>
      <c r="CA77" s="842"/>
      <c r="CB77" s="842"/>
      <c r="CC77" s="842"/>
      <c r="CD77" s="842"/>
      <c r="CE77" s="842"/>
      <c r="CF77" s="832" t="s">
        <v>2942</v>
      </c>
      <c r="CG77" s="842"/>
      <c r="CH77" s="842"/>
      <c r="CI77" s="842"/>
      <c r="CJ77" s="842"/>
      <c r="CK77" s="832" t="s">
        <v>2943</v>
      </c>
      <c r="CL77" s="832" t="s">
        <v>2944</v>
      </c>
      <c r="CM77" s="832" t="s">
        <v>2945</v>
      </c>
      <c r="CN77" s="823" t="s">
        <v>2946</v>
      </c>
      <c r="CO77" s="832" t="s">
        <v>2947</v>
      </c>
      <c r="CP77" s="842"/>
      <c r="CQ77" s="842"/>
      <c r="CR77" s="842"/>
      <c r="CS77" s="832" t="s">
        <v>2948</v>
      </c>
      <c r="CT77" s="832" t="s">
        <v>2949</v>
      </c>
      <c r="CU77" s="842"/>
      <c r="CV77" s="842"/>
      <c r="CW77" s="842"/>
      <c r="CX77" s="842"/>
      <c r="CY77" s="832" t="s">
        <v>483</v>
      </c>
      <c r="CZ77" s="842"/>
      <c r="DA77" s="842"/>
      <c r="DB77" s="842"/>
      <c r="DC77" s="832" t="s">
        <v>2950</v>
      </c>
      <c r="DD77" s="832" t="s">
        <v>2951</v>
      </c>
      <c r="DE77" s="842"/>
    </row>
    <row r="78" spans="1:109" ht="144" customHeight="1">
      <c r="A78" s="153"/>
      <c r="B78" s="194"/>
      <c r="C78" s="185"/>
      <c r="D78" s="887" t="s">
        <v>2952</v>
      </c>
      <c r="E78" s="876"/>
      <c r="F78" s="876"/>
      <c r="G78" s="876"/>
      <c r="H78" s="876"/>
      <c r="I78" s="876"/>
      <c r="J78" s="876"/>
      <c r="K78" s="876"/>
      <c r="L78" s="876"/>
      <c r="M78" s="876"/>
      <c r="N78" s="876"/>
      <c r="O78" s="876"/>
      <c r="P78" s="876"/>
      <c r="Q78" s="876"/>
      <c r="R78" s="876"/>
      <c r="S78" s="876"/>
      <c r="T78" s="876"/>
      <c r="U78" s="876"/>
      <c r="V78" s="876"/>
      <c r="W78" s="876"/>
      <c r="X78" s="876"/>
      <c r="Y78" s="876"/>
      <c r="Z78" s="876"/>
      <c r="AA78" s="876"/>
      <c r="AB78" s="876"/>
      <c r="AC78" s="876"/>
      <c r="AD78" s="199"/>
      <c r="AE78" s="151"/>
      <c r="AF78" s="151"/>
      <c r="AH78" s="840"/>
      <c r="AI78" s="840"/>
      <c r="AJ78" s="840"/>
      <c r="AK78" s="840"/>
      <c r="AL78" s="822" t="str">
        <f t="shared" si="3"/>
        <v>Ignacio de la Llave</v>
      </c>
      <c r="AM78" s="822" t="str">
        <f t="shared" si="4"/>
        <v>30075</v>
      </c>
      <c r="AN78" s="828" t="str">
        <f t="shared" si="5"/>
        <v>075</v>
      </c>
      <c r="AO78" s="840"/>
      <c r="AP78" s="826">
        <v>76</v>
      </c>
      <c r="AQ78" s="841"/>
      <c r="AR78" s="841"/>
      <c r="AS78" s="841"/>
      <c r="AT78" s="841"/>
      <c r="AU78" s="841"/>
      <c r="AV78" s="841"/>
      <c r="AW78" s="821" t="s">
        <v>2953</v>
      </c>
      <c r="AX78" s="841"/>
      <c r="AY78" s="841"/>
      <c r="AZ78" s="841"/>
      <c r="BA78" s="841"/>
      <c r="BB78" s="821" t="s">
        <v>2954</v>
      </c>
      <c r="BC78" s="821" t="s">
        <v>2955</v>
      </c>
      <c r="BD78" s="821" t="s">
        <v>2956</v>
      </c>
      <c r="BE78" s="831" t="s">
        <v>2957</v>
      </c>
      <c r="BF78" s="821" t="s">
        <v>2958</v>
      </c>
      <c r="BG78" s="841"/>
      <c r="BH78" s="841"/>
      <c r="BI78" s="841"/>
      <c r="BJ78" s="821" t="s">
        <v>2959</v>
      </c>
      <c r="BK78" s="821" t="s">
        <v>2960</v>
      </c>
      <c r="BL78" s="841"/>
      <c r="BM78" s="841"/>
      <c r="BN78" s="841"/>
      <c r="BO78" s="841"/>
      <c r="BP78" s="841"/>
      <c r="BQ78" s="841"/>
      <c r="BR78" s="841"/>
      <c r="BS78" s="841"/>
      <c r="BT78" s="821" t="s">
        <v>2961</v>
      </c>
      <c r="BU78" s="821" t="s">
        <v>2962</v>
      </c>
      <c r="BV78" s="841"/>
      <c r="BW78" s="840"/>
      <c r="BX78" s="840"/>
      <c r="BY78" s="840"/>
      <c r="BZ78" s="842"/>
      <c r="CA78" s="842"/>
      <c r="CB78" s="842"/>
      <c r="CC78" s="842"/>
      <c r="CD78" s="842"/>
      <c r="CE78" s="842"/>
      <c r="CF78" s="832" t="s">
        <v>2963</v>
      </c>
      <c r="CG78" s="842"/>
      <c r="CH78" s="842"/>
      <c r="CI78" s="842"/>
      <c r="CJ78" s="842"/>
      <c r="CK78" s="832" t="s">
        <v>2964</v>
      </c>
      <c r="CL78" s="832" t="s">
        <v>2965</v>
      </c>
      <c r="CM78" s="832" t="s">
        <v>2432</v>
      </c>
      <c r="CN78" s="823" t="s">
        <v>2966</v>
      </c>
      <c r="CO78" s="832" t="s">
        <v>2967</v>
      </c>
      <c r="CP78" s="842"/>
      <c r="CQ78" s="842"/>
      <c r="CR78" s="842"/>
      <c r="CS78" s="832" t="s">
        <v>2968</v>
      </c>
      <c r="CT78" s="832" t="s">
        <v>1863</v>
      </c>
      <c r="CU78" s="842"/>
      <c r="CV78" s="842"/>
      <c r="CW78" s="842"/>
      <c r="CX78" s="842"/>
      <c r="CY78" s="842"/>
      <c r="CZ78" s="842"/>
      <c r="DA78" s="842"/>
      <c r="DB78" s="842"/>
      <c r="DC78" s="832" t="s">
        <v>2969</v>
      </c>
      <c r="DD78" s="832" t="s">
        <v>2970</v>
      </c>
      <c r="DE78" s="842"/>
    </row>
    <row r="79" spans="1:109" ht="6.75" customHeight="1">
      <c r="A79" s="153"/>
      <c r="B79" s="194"/>
      <c r="C79" s="195"/>
      <c r="D79" s="195"/>
      <c r="E79" s="195"/>
      <c r="F79" s="195"/>
      <c r="G79" s="195"/>
      <c r="H79" s="195"/>
      <c r="I79" s="195"/>
      <c r="J79" s="195"/>
      <c r="K79" s="195"/>
      <c r="L79" s="195"/>
      <c r="M79" s="195"/>
      <c r="N79" s="195"/>
      <c r="O79" s="195"/>
      <c r="P79" s="195"/>
      <c r="Q79" s="195"/>
      <c r="R79" s="195"/>
      <c r="S79" s="195"/>
      <c r="T79" s="195"/>
      <c r="U79" s="195"/>
      <c r="V79" s="195"/>
      <c r="W79" s="195"/>
      <c r="X79" s="195"/>
      <c r="Y79" s="195"/>
      <c r="Z79" s="195"/>
      <c r="AA79" s="195"/>
      <c r="AB79" s="195"/>
      <c r="AC79" s="195"/>
      <c r="AD79" s="196"/>
      <c r="AE79" s="151"/>
      <c r="AF79" s="151"/>
      <c r="AH79" s="840"/>
      <c r="AI79" s="840"/>
      <c r="AJ79" s="840"/>
      <c r="AK79" s="840"/>
      <c r="AL79" s="822" t="str">
        <f t="shared" si="3"/>
        <v>Ilamatlán</v>
      </c>
      <c r="AM79" s="822" t="str">
        <f t="shared" si="4"/>
        <v>30076</v>
      </c>
      <c r="AN79" s="828" t="str">
        <f t="shared" si="5"/>
        <v>076</v>
      </c>
      <c r="AO79" s="840"/>
      <c r="AP79" s="826">
        <v>77</v>
      </c>
      <c r="AQ79" s="841"/>
      <c r="AR79" s="841"/>
      <c r="AS79" s="841"/>
      <c r="AT79" s="841"/>
      <c r="AU79" s="841"/>
      <c r="AV79" s="841"/>
      <c r="AW79" s="821" t="s">
        <v>2971</v>
      </c>
      <c r="AX79" s="841"/>
      <c r="AY79" s="841"/>
      <c r="AZ79" s="841"/>
      <c r="BA79" s="841"/>
      <c r="BB79" s="821" t="s">
        <v>2972</v>
      </c>
      <c r="BC79" s="821" t="s">
        <v>2973</v>
      </c>
      <c r="BD79" s="821" t="s">
        <v>2974</v>
      </c>
      <c r="BE79" s="831" t="s">
        <v>2975</v>
      </c>
      <c r="BF79" s="821" t="s">
        <v>2976</v>
      </c>
      <c r="BG79" s="841"/>
      <c r="BH79" s="841"/>
      <c r="BI79" s="841"/>
      <c r="BJ79" s="821" t="s">
        <v>2977</v>
      </c>
      <c r="BK79" s="821" t="s">
        <v>2978</v>
      </c>
      <c r="BL79" s="841"/>
      <c r="BM79" s="841"/>
      <c r="BN79" s="841"/>
      <c r="BO79" s="841"/>
      <c r="BP79" s="841"/>
      <c r="BQ79" s="841"/>
      <c r="BR79" s="841"/>
      <c r="BS79" s="841"/>
      <c r="BT79" s="821" t="s">
        <v>2979</v>
      </c>
      <c r="BU79" s="821" t="s">
        <v>2980</v>
      </c>
      <c r="BV79" s="841"/>
      <c r="BW79" s="840"/>
      <c r="BX79" s="840"/>
      <c r="BY79" s="840"/>
      <c r="BZ79" s="842"/>
      <c r="CA79" s="842"/>
      <c r="CB79" s="842"/>
      <c r="CC79" s="842"/>
      <c r="CD79" s="842"/>
      <c r="CE79" s="842"/>
      <c r="CF79" s="832" t="s">
        <v>2981</v>
      </c>
      <c r="CG79" s="842"/>
      <c r="CH79" s="842"/>
      <c r="CI79" s="842"/>
      <c r="CJ79" s="842"/>
      <c r="CK79" s="832" t="s">
        <v>2982</v>
      </c>
      <c r="CL79" s="832" t="s">
        <v>2983</v>
      </c>
      <c r="CM79" s="832" t="s">
        <v>2984</v>
      </c>
      <c r="CN79" s="823" t="s">
        <v>2985</v>
      </c>
      <c r="CO79" s="832" t="s">
        <v>2986</v>
      </c>
      <c r="CP79" s="842"/>
      <c r="CQ79" s="842"/>
      <c r="CR79" s="842"/>
      <c r="CS79" s="832" t="s">
        <v>2987</v>
      </c>
      <c r="CT79" s="832" t="s">
        <v>2988</v>
      </c>
      <c r="CU79" s="842"/>
      <c r="CV79" s="842"/>
      <c r="CW79" s="842"/>
      <c r="CX79" s="842"/>
      <c r="CY79" s="842"/>
      <c r="CZ79" s="842"/>
      <c r="DA79" s="842"/>
      <c r="DB79" s="842"/>
      <c r="DC79" s="832" t="s">
        <v>2989</v>
      </c>
      <c r="DD79" s="832" t="s">
        <v>2990</v>
      </c>
      <c r="DE79" s="842"/>
    </row>
    <row r="80" spans="1:109" ht="60" customHeight="1">
      <c r="A80" s="153"/>
      <c r="B80" s="181"/>
      <c r="C80" s="877" t="s">
        <v>2991</v>
      </c>
      <c r="D80" s="876"/>
      <c r="E80" s="876"/>
      <c r="F80" s="876"/>
      <c r="G80" s="876"/>
      <c r="H80" s="876"/>
      <c r="I80" s="876"/>
      <c r="J80" s="876"/>
      <c r="K80" s="876"/>
      <c r="L80" s="876"/>
      <c r="M80" s="876"/>
      <c r="N80" s="876"/>
      <c r="O80" s="876"/>
      <c r="P80" s="876"/>
      <c r="Q80" s="876"/>
      <c r="R80" s="876"/>
      <c r="S80" s="876"/>
      <c r="T80" s="876"/>
      <c r="U80" s="876"/>
      <c r="V80" s="876"/>
      <c r="W80" s="876"/>
      <c r="X80" s="876"/>
      <c r="Y80" s="876"/>
      <c r="Z80" s="876"/>
      <c r="AA80" s="876"/>
      <c r="AB80" s="876"/>
      <c r="AC80" s="876"/>
      <c r="AD80" s="183"/>
      <c r="AE80" s="151"/>
      <c r="AF80" s="151"/>
      <c r="AH80" s="840"/>
      <c r="AI80" s="840"/>
      <c r="AJ80" s="840"/>
      <c r="AK80" s="840"/>
      <c r="AL80" s="822" t="str">
        <f t="shared" si="3"/>
        <v>Isla</v>
      </c>
      <c r="AM80" s="822" t="str">
        <f t="shared" si="4"/>
        <v>30077</v>
      </c>
      <c r="AN80" s="828" t="str">
        <f t="shared" si="5"/>
        <v>077</v>
      </c>
      <c r="AO80" s="840"/>
      <c r="AP80" s="826">
        <v>78</v>
      </c>
      <c r="AQ80" s="841"/>
      <c r="AR80" s="841"/>
      <c r="AS80" s="841"/>
      <c r="AT80" s="841"/>
      <c r="AU80" s="841"/>
      <c r="AV80" s="841"/>
      <c r="AW80" s="821" t="s">
        <v>2992</v>
      </c>
      <c r="AX80" s="841"/>
      <c r="AY80" s="841"/>
      <c r="AZ80" s="841"/>
      <c r="BA80" s="841"/>
      <c r="BB80" s="821" t="s">
        <v>2993</v>
      </c>
      <c r="BC80" s="821" t="s">
        <v>2994</v>
      </c>
      <c r="BD80" s="821" t="s">
        <v>2995</v>
      </c>
      <c r="BE80" s="831" t="s">
        <v>2996</v>
      </c>
      <c r="BF80" s="821" t="s">
        <v>2997</v>
      </c>
      <c r="BG80" s="841"/>
      <c r="BH80" s="841"/>
      <c r="BI80" s="841"/>
      <c r="BJ80" s="821" t="s">
        <v>2998</v>
      </c>
      <c r="BK80" s="821" t="s">
        <v>2999</v>
      </c>
      <c r="BL80" s="841"/>
      <c r="BM80" s="841"/>
      <c r="BN80" s="841"/>
      <c r="BO80" s="841"/>
      <c r="BP80" s="841"/>
      <c r="BQ80" s="841"/>
      <c r="BR80" s="841"/>
      <c r="BS80" s="841"/>
      <c r="BT80" s="821" t="s">
        <v>3000</v>
      </c>
      <c r="BU80" s="821" t="s">
        <v>3001</v>
      </c>
      <c r="BV80" s="841"/>
      <c r="BW80" s="840"/>
      <c r="BX80" s="840"/>
      <c r="BY80" s="840"/>
      <c r="BZ80" s="842"/>
      <c r="CA80" s="842"/>
      <c r="CB80" s="842"/>
      <c r="CC80" s="842"/>
      <c r="CD80" s="842"/>
      <c r="CE80" s="842"/>
      <c r="CF80" s="832" t="s">
        <v>3002</v>
      </c>
      <c r="CG80" s="842"/>
      <c r="CH80" s="842"/>
      <c r="CI80" s="842"/>
      <c r="CJ80" s="842"/>
      <c r="CK80" s="832" t="s">
        <v>3003</v>
      </c>
      <c r="CL80" s="832" t="s">
        <v>3004</v>
      </c>
      <c r="CM80" s="832" t="s">
        <v>3005</v>
      </c>
      <c r="CN80" s="823" t="s">
        <v>3006</v>
      </c>
      <c r="CO80" s="832" t="s">
        <v>3007</v>
      </c>
      <c r="CP80" s="842"/>
      <c r="CQ80" s="842"/>
      <c r="CR80" s="842"/>
      <c r="CS80" s="832" t="s">
        <v>3008</v>
      </c>
      <c r="CT80" s="832" t="s">
        <v>3009</v>
      </c>
      <c r="CU80" s="842"/>
      <c r="CV80" s="842"/>
      <c r="CW80" s="842"/>
      <c r="CX80" s="842"/>
      <c r="CY80" s="842"/>
      <c r="CZ80" s="842"/>
      <c r="DA80" s="842"/>
      <c r="DB80" s="842"/>
      <c r="DC80" s="832" t="s">
        <v>3010</v>
      </c>
      <c r="DD80" s="832" t="s">
        <v>3011</v>
      </c>
      <c r="DE80" s="842"/>
    </row>
    <row r="81" spans="1:109" ht="6.75" customHeight="1">
      <c r="A81" s="153"/>
      <c r="B81" s="181"/>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183"/>
      <c r="AE81" s="151"/>
      <c r="AF81" s="151"/>
      <c r="AH81" s="840"/>
      <c r="AI81" s="840"/>
      <c r="AJ81" s="840"/>
      <c r="AK81" s="840"/>
      <c r="AL81" s="822" t="str">
        <f t="shared" si="3"/>
        <v>Ixcatepec</v>
      </c>
      <c r="AM81" s="822" t="str">
        <f t="shared" si="4"/>
        <v>30078</v>
      </c>
      <c r="AN81" s="828" t="str">
        <f t="shared" si="5"/>
        <v>078</v>
      </c>
      <c r="AO81" s="840"/>
      <c r="AP81" s="826">
        <v>79</v>
      </c>
      <c r="AQ81" s="841"/>
      <c r="AR81" s="841"/>
      <c r="AS81" s="841"/>
      <c r="AT81" s="841"/>
      <c r="AU81" s="841"/>
      <c r="AV81" s="841"/>
      <c r="AW81" s="821" t="s">
        <v>3012</v>
      </c>
      <c r="AX81" s="841"/>
      <c r="AY81" s="841"/>
      <c r="AZ81" s="841"/>
      <c r="BA81" s="841"/>
      <c r="BB81" s="821" t="s">
        <v>3013</v>
      </c>
      <c r="BC81" s="821" t="s">
        <v>3014</v>
      </c>
      <c r="BD81" s="821" t="s">
        <v>3015</v>
      </c>
      <c r="BE81" s="831" t="s">
        <v>3016</v>
      </c>
      <c r="BF81" s="821" t="s">
        <v>3017</v>
      </c>
      <c r="BG81" s="841"/>
      <c r="BH81" s="841"/>
      <c r="BI81" s="841"/>
      <c r="BJ81" s="821" t="s">
        <v>3018</v>
      </c>
      <c r="BK81" s="821" t="s">
        <v>3019</v>
      </c>
      <c r="BL81" s="841"/>
      <c r="BM81" s="841"/>
      <c r="BN81" s="841"/>
      <c r="BO81" s="841"/>
      <c r="BP81" s="841"/>
      <c r="BQ81" s="841"/>
      <c r="BR81" s="841"/>
      <c r="BS81" s="841"/>
      <c r="BT81" s="821" t="s">
        <v>3020</v>
      </c>
      <c r="BU81" s="821" t="s">
        <v>3021</v>
      </c>
      <c r="BV81" s="841"/>
      <c r="BW81" s="840"/>
      <c r="BX81" s="840"/>
      <c r="BY81" s="840"/>
      <c r="BZ81" s="842"/>
      <c r="CA81" s="842"/>
      <c r="CB81" s="842"/>
      <c r="CC81" s="842"/>
      <c r="CD81" s="842"/>
      <c r="CE81" s="842"/>
      <c r="CF81" s="832" t="s">
        <v>3022</v>
      </c>
      <c r="CG81" s="842"/>
      <c r="CH81" s="842"/>
      <c r="CI81" s="842"/>
      <c r="CJ81" s="842"/>
      <c r="CK81" s="832" t="s">
        <v>3023</v>
      </c>
      <c r="CL81" s="832" t="s">
        <v>3024</v>
      </c>
      <c r="CM81" s="832" t="s">
        <v>3025</v>
      </c>
      <c r="CN81" s="823" t="s">
        <v>3026</v>
      </c>
      <c r="CO81" s="832" t="s">
        <v>3027</v>
      </c>
      <c r="CP81" s="842"/>
      <c r="CQ81" s="842"/>
      <c r="CR81" s="842"/>
      <c r="CS81" s="832" t="s">
        <v>3028</v>
      </c>
      <c r="CT81" s="832" t="s">
        <v>3029</v>
      </c>
      <c r="CU81" s="842"/>
      <c r="CV81" s="842"/>
      <c r="CW81" s="842"/>
      <c r="CX81" s="842"/>
      <c r="CY81" s="842"/>
      <c r="CZ81" s="842"/>
      <c r="DA81" s="842"/>
      <c r="DB81" s="842"/>
      <c r="DC81" s="832" t="s">
        <v>3030</v>
      </c>
      <c r="DD81" s="832" t="s">
        <v>3031</v>
      </c>
      <c r="DE81" s="842"/>
    </row>
    <row r="82" spans="1:109" ht="60" customHeight="1">
      <c r="A82" s="153"/>
      <c r="B82" s="181"/>
      <c r="C82" s="877" t="s">
        <v>3032</v>
      </c>
      <c r="D82" s="876"/>
      <c r="E82" s="876"/>
      <c r="F82" s="876"/>
      <c r="G82" s="876"/>
      <c r="H82" s="876"/>
      <c r="I82" s="876"/>
      <c r="J82" s="876"/>
      <c r="K82" s="876"/>
      <c r="L82" s="876"/>
      <c r="M82" s="876"/>
      <c r="N82" s="876"/>
      <c r="O82" s="876"/>
      <c r="P82" s="876"/>
      <c r="Q82" s="876"/>
      <c r="R82" s="876"/>
      <c r="S82" s="876"/>
      <c r="T82" s="876"/>
      <c r="U82" s="876"/>
      <c r="V82" s="876"/>
      <c r="W82" s="876"/>
      <c r="X82" s="876"/>
      <c r="Y82" s="876"/>
      <c r="Z82" s="876"/>
      <c r="AA82" s="876"/>
      <c r="AB82" s="876"/>
      <c r="AC82" s="876"/>
      <c r="AD82" s="183"/>
      <c r="AE82" s="151"/>
      <c r="AF82" s="151"/>
      <c r="AH82" s="840"/>
      <c r="AI82" s="840"/>
      <c r="AJ82" s="840"/>
      <c r="AK82" s="840"/>
      <c r="AL82" s="822" t="str">
        <f t="shared" si="3"/>
        <v>Ixhuacán de los Reyes</v>
      </c>
      <c r="AM82" s="822" t="str">
        <f t="shared" si="4"/>
        <v>30079</v>
      </c>
      <c r="AN82" s="828" t="str">
        <f t="shared" si="5"/>
        <v>079</v>
      </c>
      <c r="AO82" s="840"/>
      <c r="AP82" s="826">
        <v>80</v>
      </c>
      <c r="AQ82" s="841"/>
      <c r="AR82" s="841"/>
      <c r="AS82" s="841"/>
      <c r="AT82" s="841"/>
      <c r="AU82" s="841"/>
      <c r="AV82" s="841"/>
      <c r="AW82" s="821" t="s">
        <v>3033</v>
      </c>
      <c r="AX82" s="841"/>
      <c r="AY82" s="841"/>
      <c r="AZ82" s="841"/>
      <c r="BA82" s="841"/>
      <c r="BB82" s="821" t="s">
        <v>3034</v>
      </c>
      <c r="BC82" s="821" t="s">
        <v>3035</v>
      </c>
      <c r="BD82" s="821" t="s">
        <v>3036</v>
      </c>
      <c r="BE82" s="831" t="s">
        <v>3037</v>
      </c>
      <c r="BF82" s="821" t="s">
        <v>3038</v>
      </c>
      <c r="BG82" s="841"/>
      <c r="BH82" s="841"/>
      <c r="BI82" s="841"/>
      <c r="BJ82" s="821" t="s">
        <v>3039</v>
      </c>
      <c r="BK82" s="821" t="s">
        <v>3040</v>
      </c>
      <c r="BL82" s="841"/>
      <c r="BM82" s="841"/>
      <c r="BN82" s="841"/>
      <c r="BO82" s="841"/>
      <c r="BP82" s="841"/>
      <c r="BQ82" s="841"/>
      <c r="BR82" s="841"/>
      <c r="BS82" s="841"/>
      <c r="BT82" s="821" t="s">
        <v>3041</v>
      </c>
      <c r="BU82" s="821" t="s">
        <v>3042</v>
      </c>
      <c r="BV82" s="841"/>
      <c r="BW82" s="840"/>
      <c r="BX82" s="840"/>
      <c r="BY82" s="840"/>
      <c r="BZ82" s="842"/>
      <c r="CA82" s="842"/>
      <c r="CB82" s="842"/>
      <c r="CC82" s="842"/>
      <c r="CD82" s="842"/>
      <c r="CE82" s="842"/>
      <c r="CF82" s="832" t="s">
        <v>1828</v>
      </c>
      <c r="CG82" s="842"/>
      <c r="CH82" s="842"/>
      <c r="CI82" s="842"/>
      <c r="CJ82" s="842"/>
      <c r="CK82" s="832" t="s">
        <v>3043</v>
      </c>
      <c r="CL82" s="832" t="s">
        <v>3044</v>
      </c>
      <c r="CM82" s="832" t="s">
        <v>747</v>
      </c>
      <c r="CN82" s="823" t="s">
        <v>3045</v>
      </c>
      <c r="CO82" s="832" t="s">
        <v>3046</v>
      </c>
      <c r="CP82" s="842"/>
      <c r="CQ82" s="842"/>
      <c r="CR82" s="842"/>
      <c r="CS82" s="832" t="s">
        <v>3047</v>
      </c>
      <c r="CT82" s="832" t="s">
        <v>3048</v>
      </c>
      <c r="CU82" s="842"/>
      <c r="CV82" s="842"/>
      <c r="CW82" s="842"/>
      <c r="CX82" s="842"/>
      <c r="CY82" s="842"/>
      <c r="CZ82" s="842"/>
      <c r="DA82" s="842"/>
      <c r="DB82" s="842"/>
      <c r="DC82" s="832" t="s">
        <v>3049</v>
      </c>
      <c r="DD82" s="832" t="s">
        <v>3050</v>
      </c>
      <c r="DE82" s="842"/>
    </row>
    <row r="83" spans="1:109" ht="6.75" customHeight="1">
      <c r="A83" s="153"/>
      <c r="B83" s="181"/>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183"/>
      <c r="AE83" s="151"/>
      <c r="AF83" s="151"/>
      <c r="AH83" s="840"/>
      <c r="AI83" s="840"/>
      <c r="AJ83" s="840"/>
      <c r="AK83" s="840"/>
      <c r="AL83" s="822" t="str">
        <f t="shared" si="3"/>
        <v>Ixhuatlán del Café</v>
      </c>
      <c r="AM83" s="822" t="str">
        <f t="shared" si="4"/>
        <v>30080</v>
      </c>
      <c r="AN83" s="828" t="str">
        <f t="shared" si="5"/>
        <v>080</v>
      </c>
      <c r="AO83" s="840"/>
      <c r="AP83" s="826">
        <v>81</v>
      </c>
      <c r="AQ83" s="841"/>
      <c r="AR83" s="841"/>
      <c r="AS83" s="841"/>
      <c r="AT83" s="841"/>
      <c r="AU83" s="841"/>
      <c r="AV83" s="841"/>
      <c r="AW83" s="821" t="s">
        <v>3051</v>
      </c>
      <c r="AX83" s="841"/>
      <c r="AY83" s="841"/>
      <c r="AZ83" s="841"/>
      <c r="BA83" s="841"/>
      <c r="BB83" s="821" t="s">
        <v>3052</v>
      </c>
      <c r="BC83" s="821" t="s">
        <v>3053</v>
      </c>
      <c r="BD83" s="821" t="s">
        <v>3054</v>
      </c>
      <c r="BE83" s="831" t="s">
        <v>3055</v>
      </c>
      <c r="BF83" s="821" t="s">
        <v>3056</v>
      </c>
      <c r="BG83" s="841"/>
      <c r="BH83" s="841"/>
      <c r="BI83" s="841"/>
      <c r="BJ83" s="821" t="s">
        <v>3057</v>
      </c>
      <c r="BK83" s="821" t="s">
        <v>3058</v>
      </c>
      <c r="BL83" s="841"/>
      <c r="BM83" s="841"/>
      <c r="BN83" s="841"/>
      <c r="BO83" s="841"/>
      <c r="BP83" s="841"/>
      <c r="BQ83" s="841"/>
      <c r="BR83" s="841"/>
      <c r="BS83" s="841"/>
      <c r="BT83" s="821" t="s">
        <v>3059</v>
      </c>
      <c r="BU83" s="821" t="s">
        <v>3060</v>
      </c>
      <c r="BV83" s="841"/>
      <c r="BW83" s="840"/>
      <c r="BX83" s="840"/>
      <c r="BY83" s="840"/>
      <c r="BZ83" s="842"/>
      <c r="CA83" s="842"/>
      <c r="CB83" s="842"/>
      <c r="CC83" s="842"/>
      <c r="CD83" s="842"/>
      <c r="CE83" s="842"/>
      <c r="CF83" s="832" t="s">
        <v>3061</v>
      </c>
      <c r="CG83" s="842"/>
      <c r="CH83" s="842"/>
      <c r="CI83" s="842"/>
      <c r="CJ83" s="842"/>
      <c r="CK83" s="832" t="s">
        <v>3062</v>
      </c>
      <c r="CL83" s="832" t="s">
        <v>3063</v>
      </c>
      <c r="CM83" s="832" t="s">
        <v>3064</v>
      </c>
      <c r="CN83" s="823" t="s">
        <v>3065</v>
      </c>
      <c r="CO83" s="832" t="s">
        <v>3066</v>
      </c>
      <c r="CP83" s="842"/>
      <c r="CQ83" s="842"/>
      <c r="CR83" s="842"/>
      <c r="CS83" s="832" t="s">
        <v>3067</v>
      </c>
      <c r="CT83" s="832" t="s">
        <v>3068</v>
      </c>
      <c r="CU83" s="842"/>
      <c r="CV83" s="842"/>
      <c r="CW83" s="842"/>
      <c r="CX83" s="842"/>
      <c r="CY83" s="842"/>
      <c r="CZ83" s="842"/>
      <c r="DA83" s="842"/>
      <c r="DB83" s="842"/>
      <c r="DC83" s="832" t="s">
        <v>3069</v>
      </c>
      <c r="DD83" s="832" t="s">
        <v>3070</v>
      </c>
      <c r="DE83" s="842"/>
    </row>
    <row r="84" spans="1:109" ht="36" customHeight="1">
      <c r="A84" s="153"/>
      <c r="B84" s="181"/>
      <c r="C84" s="887" t="s">
        <v>3071</v>
      </c>
      <c r="D84" s="876"/>
      <c r="E84" s="876"/>
      <c r="F84" s="876"/>
      <c r="G84" s="876"/>
      <c r="H84" s="876"/>
      <c r="I84" s="876"/>
      <c r="J84" s="876"/>
      <c r="K84" s="876"/>
      <c r="L84" s="876"/>
      <c r="M84" s="876"/>
      <c r="N84" s="876"/>
      <c r="O84" s="876"/>
      <c r="P84" s="876"/>
      <c r="Q84" s="876"/>
      <c r="R84" s="876"/>
      <c r="S84" s="876"/>
      <c r="T84" s="876"/>
      <c r="U84" s="876"/>
      <c r="V84" s="876"/>
      <c r="W84" s="876"/>
      <c r="X84" s="876"/>
      <c r="Y84" s="876"/>
      <c r="Z84" s="876"/>
      <c r="AA84" s="876"/>
      <c r="AB84" s="876"/>
      <c r="AC84" s="876"/>
      <c r="AD84" s="183"/>
      <c r="AE84" s="151"/>
      <c r="AF84" s="151"/>
      <c r="AH84" s="840"/>
      <c r="AI84" s="840"/>
      <c r="AJ84" s="840"/>
      <c r="AK84" s="840"/>
      <c r="AL84" s="822" t="str">
        <f t="shared" si="3"/>
        <v>Ixhuatlancillo</v>
      </c>
      <c r="AM84" s="822" t="str">
        <f t="shared" si="4"/>
        <v>30081</v>
      </c>
      <c r="AN84" s="828" t="str">
        <f t="shared" si="5"/>
        <v>081</v>
      </c>
      <c r="AO84" s="840"/>
      <c r="AP84" s="826">
        <v>82</v>
      </c>
      <c r="AQ84" s="841"/>
      <c r="AR84" s="841"/>
      <c r="AS84" s="841"/>
      <c r="AT84" s="841"/>
      <c r="AU84" s="841"/>
      <c r="AV84" s="841"/>
      <c r="AW84" s="821" t="s">
        <v>3072</v>
      </c>
      <c r="AX84" s="841"/>
      <c r="AY84" s="841"/>
      <c r="AZ84" s="841"/>
      <c r="BA84" s="841"/>
      <c r="BB84" s="821" t="s">
        <v>3073</v>
      </c>
      <c r="BC84" s="821" t="s">
        <v>3074</v>
      </c>
      <c r="BD84" s="821" t="s">
        <v>3075</v>
      </c>
      <c r="BE84" s="831" t="s">
        <v>3076</v>
      </c>
      <c r="BF84" s="821" t="s">
        <v>3077</v>
      </c>
      <c r="BG84" s="841"/>
      <c r="BH84" s="841"/>
      <c r="BI84" s="841"/>
      <c r="BJ84" s="821" t="s">
        <v>3078</v>
      </c>
      <c r="BK84" s="821" t="s">
        <v>3079</v>
      </c>
      <c r="BL84" s="841"/>
      <c r="BM84" s="841"/>
      <c r="BN84" s="841"/>
      <c r="BO84" s="841"/>
      <c r="BP84" s="841"/>
      <c r="BQ84" s="841"/>
      <c r="BR84" s="841"/>
      <c r="BS84" s="841"/>
      <c r="BT84" s="821" t="s">
        <v>3080</v>
      </c>
      <c r="BU84" s="821" t="s">
        <v>3081</v>
      </c>
      <c r="BV84" s="841"/>
      <c r="BW84" s="840"/>
      <c r="BX84" s="840"/>
      <c r="BY84" s="840"/>
      <c r="BZ84" s="842"/>
      <c r="CA84" s="842"/>
      <c r="CB84" s="842"/>
      <c r="CC84" s="842"/>
      <c r="CD84" s="842"/>
      <c r="CE84" s="842"/>
      <c r="CF84" s="832" t="s">
        <v>3082</v>
      </c>
      <c r="CG84" s="842"/>
      <c r="CH84" s="842"/>
      <c r="CI84" s="842"/>
      <c r="CJ84" s="842"/>
      <c r="CK84" s="832" t="s">
        <v>3083</v>
      </c>
      <c r="CL84" s="832" t="s">
        <v>3084</v>
      </c>
      <c r="CM84" s="832" t="s">
        <v>3085</v>
      </c>
      <c r="CN84" s="823" t="s">
        <v>3086</v>
      </c>
      <c r="CO84" s="832" t="s">
        <v>3087</v>
      </c>
      <c r="CP84" s="842"/>
      <c r="CQ84" s="842"/>
      <c r="CR84" s="842"/>
      <c r="CS84" s="832" t="s">
        <v>3088</v>
      </c>
      <c r="CT84" s="832" t="s">
        <v>3089</v>
      </c>
      <c r="CU84" s="842"/>
      <c r="CV84" s="842"/>
      <c r="CW84" s="842"/>
      <c r="CX84" s="842"/>
      <c r="CY84" s="842"/>
      <c r="CZ84" s="842"/>
      <c r="DA84" s="842"/>
      <c r="DB84" s="842"/>
      <c r="DC84" s="832" t="s">
        <v>3090</v>
      </c>
      <c r="DD84" s="832" t="s">
        <v>3091</v>
      </c>
      <c r="DE84" s="842"/>
    </row>
    <row r="85" spans="1:109" ht="15" customHeight="1" thickBot="1">
      <c r="A85" s="153"/>
      <c r="B85" s="201"/>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3"/>
      <c r="AE85" s="151"/>
      <c r="AF85" s="151"/>
      <c r="AH85" s="826"/>
      <c r="AI85" s="826"/>
      <c r="AJ85" s="826"/>
      <c r="AK85" s="826"/>
      <c r="AL85" s="822" t="str">
        <f t="shared" si="3"/>
        <v>Ixhuatlán del Sureste</v>
      </c>
      <c r="AM85" s="822" t="str">
        <f t="shared" si="4"/>
        <v>30082</v>
      </c>
      <c r="AN85" s="828" t="str">
        <f t="shared" si="5"/>
        <v>082</v>
      </c>
      <c r="AO85" s="826"/>
      <c r="AP85" s="826">
        <v>83</v>
      </c>
      <c r="AQ85" s="821"/>
      <c r="AR85" s="821"/>
      <c r="AS85" s="821"/>
      <c r="AT85" s="821"/>
      <c r="AU85" s="821"/>
      <c r="AV85" s="821"/>
      <c r="AW85" s="821" t="s">
        <v>3092</v>
      </c>
      <c r="AX85" s="821"/>
      <c r="AY85" s="821"/>
      <c r="AZ85" s="821"/>
      <c r="BA85" s="821"/>
      <c r="BB85" s="821" t="s">
        <v>3093</v>
      </c>
      <c r="BC85" s="821" t="s">
        <v>3094</v>
      </c>
      <c r="BD85" s="821" t="s">
        <v>3095</v>
      </c>
      <c r="BE85" s="831" t="s">
        <v>3096</v>
      </c>
      <c r="BF85" s="821" t="s">
        <v>3097</v>
      </c>
      <c r="BG85" s="821"/>
      <c r="BH85" s="821"/>
      <c r="BI85" s="821"/>
      <c r="BJ85" s="821" t="s">
        <v>3098</v>
      </c>
      <c r="BK85" s="821" t="s">
        <v>3099</v>
      </c>
      <c r="BL85" s="821"/>
      <c r="BM85" s="821"/>
      <c r="BN85" s="821"/>
      <c r="BO85" s="821"/>
      <c r="BP85" s="821"/>
      <c r="BQ85" s="821"/>
      <c r="BR85" s="821"/>
      <c r="BS85" s="821"/>
      <c r="BT85" s="821" t="s">
        <v>3100</v>
      </c>
      <c r="BU85" s="821" t="s">
        <v>3101</v>
      </c>
      <c r="BV85" s="821"/>
      <c r="BW85" s="826"/>
      <c r="BX85" s="826"/>
      <c r="BY85" s="826"/>
      <c r="BZ85" s="832"/>
      <c r="CA85" s="832"/>
      <c r="CB85" s="832"/>
      <c r="CC85" s="832"/>
      <c r="CD85" s="832"/>
      <c r="CE85" s="832"/>
      <c r="CF85" s="832" t="s">
        <v>3102</v>
      </c>
      <c r="CG85" s="832"/>
      <c r="CH85" s="832"/>
      <c r="CI85" s="832"/>
      <c r="CJ85" s="832"/>
      <c r="CK85" s="832" t="s">
        <v>3103</v>
      </c>
      <c r="CL85" s="832" t="s">
        <v>3104</v>
      </c>
      <c r="CM85" s="832" t="s">
        <v>3105</v>
      </c>
      <c r="CN85" s="823" t="s">
        <v>3106</v>
      </c>
      <c r="CO85" s="832" t="s">
        <v>3107</v>
      </c>
      <c r="CP85" s="832"/>
      <c r="CQ85" s="832"/>
      <c r="CR85" s="832"/>
      <c r="CS85" s="832" t="s">
        <v>3108</v>
      </c>
      <c r="CT85" s="832" t="s">
        <v>3109</v>
      </c>
      <c r="CU85" s="832"/>
      <c r="CV85" s="832"/>
      <c r="CW85" s="832"/>
      <c r="CX85" s="832"/>
      <c r="CY85" s="832"/>
      <c r="CZ85" s="832"/>
      <c r="DA85" s="832"/>
      <c r="DB85" s="832"/>
      <c r="DC85" s="832" t="s">
        <v>3110</v>
      </c>
      <c r="DD85" s="832" t="s">
        <v>3111</v>
      </c>
      <c r="DE85" s="832"/>
    </row>
    <row r="86" spans="1:109" ht="15" customHeight="1" thickBot="1">
      <c r="A86" s="153"/>
      <c r="B86" s="151"/>
      <c r="C86" s="151"/>
      <c r="D86" s="151"/>
      <c r="E86" s="151"/>
      <c r="F86" s="151"/>
      <c r="G86" s="151"/>
      <c r="H86" s="151"/>
      <c r="I86" s="151"/>
      <c r="J86" s="151"/>
      <c r="K86" s="151"/>
      <c r="L86" s="151"/>
      <c r="M86" s="151"/>
      <c r="N86" s="151"/>
      <c r="O86" s="151"/>
      <c r="P86" s="151"/>
      <c r="Q86" s="151"/>
      <c r="R86" s="151"/>
      <c r="S86" s="151"/>
      <c r="T86" s="151"/>
      <c r="U86" s="151"/>
      <c r="V86" s="151"/>
      <c r="W86" s="151"/>
      <c r="X86" s="151"/>
      <c r="Y86" s="151"/>
      <c r="Z86" s="151"/>
      <c r="AA86" s="151"/>
      <c r="AB86" s="151"/>
      <c r="AC86" s="151"/>
      <c r="AD86" s="151"/>
      <c r="AE86" s="151"/>
      <c r="AF86" s="151"/>
      <c r="AH86" s="840"/>
      <c r="AI86" s="840"/>
      <c r="AJ86" s="840"/>
      <c r="AK86" s="840"/>
      <c r="AL86" s="822" t="str">
        <f t="shared" si="3"/>
        <v>Ixhuatlán de Madero</v>
      </c>
      <c r="AM86" s="822" t="str">
        <f t="shared" si="4"/>
        <v>30083</v>
      </c>
      <c r="AN86" s="828" t="str">
        <f t="shared" si="5"/>
        <v>083</v>
      </c>
      <c r="AO86" s="840"/>
      <c r="AP86" s="826">
        <v>84</v>
      </c>
      <c r="AQ86" s="841"/>
      <c r="AR86" s="841"/>
      <c r="AS86" s="841"/>
      <c r="AT86" s="841"/>
      <c r="AU86" s="841"/>
      <c r="AV86" s="841"/>
      <c r="AW86" s="821" t="s">
        <v>3112</v>
      </c>
      <c r="AX86" s="841"/>
      <c r="AY86" s="841"/>
      <c r="AZ86" s="841"/>
      <c r="BA86" s="841"/>
      <c r="BB86" s="821" t="s">
        <v>3113</v>
      </c>
      <c r="BC86" s="821" t="s">
        <v>3114</v>
      </c>
      <c r="BD86" s="821" t="s">
        <v>3115</v>
      </c>
      <c r="BE86" s="831" t="s">
        <v>3116</v>
      </c>
      <c r="BF86" s="821" t="s">
        <v>3117</v>
      </c>
      <c r="BG86" s="841"/>
      <c r="BH86" s="841"/>
      <c r="BI86" s="841"/>
      <c r="BJ86" s="821" t="s">
        <v>3118</v>
      </c>
      <c r="BK86" s="821" t="s">
        <v>3119</v>
      </c>
      <c r="BL86" s="841"/>
      <c r="BM86" s="841"/>
      <c r="BN86" s="841"/>
      <c r="BO86" s="841"/>
      <c r="BP86" s="841"/>
      <c r="BQ86" s="841"/>
      <c r="BR86" s="841"/>
      <c r="BS86" s="841"/>
      <c r="BT86" s="821" t="s">
        <v>3120</v>
      </c>
      <c r="BU86" s="821" t="s">
        <v>3121</v>
      </c>
      <c r="BV86" s="841"/>
      <c r="BW86" s="840"/>
      <c r="BX86" s="840"/>
      <c r="BY86" s="840"/>
      <c r="BZ86" s="842"/>
      <c r="CA86" s="842"/>
      <c r="CB86" s="842"/>
      <c r="CC86" s="842"/>
      <c r="CD86" s="842"/>
      <c r="CE86" s="842"/>
      <c r="CF86" s="832" t="s">
        <v>3122</v>
      </c>
      <c r="CG86" s="842"/>
      <c r="CH86" s="842"/>
      <c r="CI86" s="842"/>
      <c r="CJ86" s="842"/>
      <c r="CK86" s="842" t="s">
        <v>3123</v>
      </c>
      <c r="CL86" s="832" t="s">
        <v>3124</v>
      </c>
      <c r="CM86" s="832" t="s">
        <v>3125</v>
      </c>
      <c r="CN86" s="823" t="s">
        <v>3126</v>
      </c>
      <c r="CO86" s="832" t="s">
        <v>3127</v>
      </c>
      <c r="CP86" s="842"/>
      <c r="CQ86" s="842"/>
      <c r="CR86" s="842"/>
      <c r="CS86" s="832" t="s">
        <v>3128</v>
      </c>
      <c r="CT86" s="832" t="s">
        <v>3129</v>
      </c>
      <c r="CU86" s="842"/>
      <c r="CV86" s="842"/>
      <c r="CW86" s="842"/>
      <c r="CX86" s="842"/>
      <c r="CY86" s="842"/>
      <c r="CZ86" s="842"/>
      <c r="DA86" s="842"/>
      <c r="DB86" s="842"/>
      <c r="DC86" s="832" t="s">
        <v>3130</v>
      </c>
      <c r="DD86" s="832" t="s">
        <v>3131</v>
      </c>
      <c r="DE86" s="842"/>
    </row>
    <row r="87" spans="1:109" ht="15" customHeight="1">
      <c r="A87" s="164"/>
      <c r="B87" s="178"/>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80"/>
      <c r="AH87" s="840"/>
      <c r="AI87" s="840"/>
      <c r="AJ87" s="840"/>
      <c r="AK87" s="840"/>
      <c r="AL87" s="822" t="str">
        <f t="shared" si="3"/>
        <v>Ixmatlahuacan</v>
      </c>
      <c r="AM87" s="822" t="str">
        <f t="shared" si="4"/>
        <v>30084</v>
      </c>
      <c r="AN87" s="828" t="str">
        <f t="shared" si="5"/>
        <v>084</v>
      </c>
      <c r="AO87" s="840"/>
      <c r="AP87" s="826">
        <v>85</v>
      </c>
      <c r="AQ87" s="841"/>
      <c r="AR87" s="841"/>
      <c r="AS87" s="841"/>
      <c r="AT87" s="841"/>
      <c r="AU87" s="841"/>
      <c r="AV87" s="841"/>
      <c r="AW87" s="821" t="s">
        <v>3132</v>
      </c>
      <c r="AX87" s="841"/>
      <c r="AY87" s="841"/>
      <c r="AZ87" s="841"/>
      <c r="BA87" s="841"/>
      <c r="BB87" s="821" t="s">
        <v>3133</v>
      </c>
      <c r="BC87" s="821" t="s">
        <v>3134</v>
      </c>
      <c r="BD87" s="821" t="s">
        <v>3135</v>
      </c>
      <c r="BE87" s="831" t="s">
        <v>3136</v>
      </c>
      <c r="BF87" s="821" t="s">
        <v>3137</v>
      </c>
      <c r="BG87" s="841"/>
      <c r="BH87" s="841"/>
      <c r="BI87" s="841"/>
      <c r="BJ87" s="821" t="s">
        <v>3138</v>
      </c>
      <c r="BK87" s="821" t="s">
        <v>3139</v>
      </c>
      <c r="BL87" s="841"/>
      <c r="BM87" s="841"/>
      <c r="BN87" s="841"/>
      <c r="BO87" s="841"/>
      <c r="BP87" s="841"/>
      <c r="BQ87" s="841"/>
      <c r="BR87" s="841"/>
      <c r="BS87" s="841"/>
      <c r="BT87" s="821" t="s">
        <v>3140</v>
      </c>
      <c r="BU87" s="821" t="s">
        <v>3141</v>
      </c>
      <c r="BV87" s="841"/>
      <c r="BW87" s="840"/>
      <c r="BX87" s="840"/>
      <c r="BY87" s="840"/>
      <c r="BZ87" s="842"/>
      <c r="CA87" s="842"/>
      <c r="CB87" s="842"/>
      <c r="CC87" s="842"/>
      <c r="CD87" s="842"/>
      <c r="CE87" s="842"/>
      <c r="CF87" s="832" t="s">
        <v>3142</v>
      </c>
      <c r="CG87" s="842"/>
      <c r="CH87" s="842"/>
      <c r="CI87" s="842"/>
      <c r="CJ87" s="842"/>
      <c r="CK87" s="842" t="s">
        <v>3143</v>
      </c>
      <c r="CL87" s="832" t="s">
        <v>3144</v>
      </c>
      <c r="CM87" s="832" t="s">
        <v>3145</v>
      </c>
      <c r="CN87" s="823" t="s">
        <v>3146</v>
      </c>
      <c r="CO87" s="832" t="s">
        <v>3147</v>
      </c>
      <c r="CP87" s="842"/>
      <c r="CQ87" s="842"/>
      <c r="CR87" s="842"/>
      <c r="CS87" s="832" t="s">
        <v>3148</v>
      </c>
      <c r="CT87" s="832" t="s">
        <v>3149</v>
      </c>
      <c r="CU87" s="842"/>
      <c r="CV87" s="842"/>
      <c r="CW87" s="842"/>
      <c r="CX87" s="842"/>
      <c r="CY87" s="842"/>
      <c r="CZ87" s="842"/>
      <c r="DA87" s="842"/>
      <c r="DB87" s="842"/>
      <c r="DC87" s="832" t="s">
        <v>3150</v>
      </c>
      <c r="DD87" s="832" t="s">
        <v>3151</v>
      </c>
      <c r="DE87" s="842"/>
    </row>
    <row r="88" spans="1:109" ht="36" customHeight="1">
      <c r="A88" s="164"/>
      <c r="B88" s="181"/>
      <c r="C88" s="877" t="s">
        <v>3152</v>
      </c>
      <c r="D88" s="878"/>
      <c r="E88" s="878"/>
      <c r="F88" s="878"/>
      <c r="G88" s="878"/>
      <c r="H88" s="878"/>
      <c r="I88" s="878"/>
      <c r="J88" s="878"/>
      <c r="K88" s="878"/>
      <c r="L88" s="878"/>
      <c r="M88" s="878"/>
      <c r="N88" s="878"/>
      <c r="O88" s="878"/>
      <c r="P88" s="878"/>
      <c r="Q88" s="878"/>
      <c r="R88" s="878"/>
      <c r="S88" s="878"/>
      <c r="T88" s="878"/>
      <c r="U88" s="878"/>
      <c r="V88" s="878"/>
      <c r="W88" s="878"/>
      <c r="X88" s="878"/>
      <c r="Y88" s="878"/>
      <c r="Z88" s="878"/>
      <c r="AA88" s="878"/>
      <c r="AB88" s="878"/>
      <c r="AC88" s="878"/>
      <c r="AD88" s="183"/>
      <c r="AH88" s="840"/>
      <c r="AI88" s="840"/>
      <c r="AJ88" s="840"/>
      <c r="AK88" s="840"/>
      <c r="AL88" s="822" t="str">
        <f t="shared" si="3"/>
        <v>Ixtaczoquitlán</v>
      </c>
      <c r="AM88" s="822" t="str">
        <f t="shared" si="4"/>
        <v>30085</v>
      </c>
      <c r="AN88" s="828" t="str">
        <f t="shared" si="5"/>
        <v>085</v>
      </c>
      <c r="AO88" s="840"/>
      <c r="AP88" s="826">
        <v>86</v>
      </c>
      <c r="AQ88" s="841"/>
      <c r="AR88" s="841"/>
      <c r="AS88" s="841"/>
      <c r="AT88" s="841"/>
      <c r="AU88" s="841"/>
      <c r="AV88" s="841"/>
      <c r="AW88" s="821" t="s">
        <v>3153</v>
      </c>
      <c r="AX88" s="841"/>
      <c r="AY88" s="841"/>
      <c r="AZ88" s="841"/>
      <c r="BA88" s="841"/>
      <c r="BB88" s="821" t="s">
        <v>3154</v>
      </c>
      <c r="BC88" s="848">
        <v>13098</v>
      </c>
      <c r="BD88" s="821" t="s">
        <v>3155</v>
      </c>
      <c r="BE88" s="831" t="s">
        <v>3156</v>
      </c>
      <c r="BF88" s="821" t="s">
        <v>3157</v>
      </c>
      <c r="BG88" s="841"/>
      <c r="BH88" s="841"/>
      <c r="BI88" s="841"/>
      <c r="BJ88" s="821" t="s">
        <v>3158</v>
      </c>
      <c r="BK88" s="821" t="s">
        <v>3159</v>
      </c>
      <c r="BL88" s="841"/>
      <c r="BM88" s="841"/>
      <c r="BN88" s="841"/>
      <c r="BO88" s="841"/>
      <c r="BP88" s="841"/>
      <c r="BQ88" s="841"/>
      <c r="BR88" s="841"/>
      <c r="BS88" s="841"/>
      <c r="BT88" s="821" t="s">
        <v>3160</v>
      </c>
      <c r="BU88" s="821" t="s">
        <v>3161</v>
      </c>
      <c r="BV88" s="841"/>
      <c r="BW88" s="840"/>
      <c r="BX88" s="840"/>
      <c r="BY88" s="840"/>
      <c r="BZ88" s="842"/>
      <c r="CA88" s="842"/>
      <c r="CB88" s="842"/>
      <c r="CC88" s="842"/>
      <c r="CD88" s="842"/>
      <c r="CE88" s="842"/>
      <c r="CF88" s="832" t="s">
        <v>3162</v>
      </c>
      <c r="CG88" s="842"/>
      <c r="CH88" s="842"/>
      <c r="CI88" s="842"/>
      <c r="CJ88" s="842"/>
      <c r="CK88" s="842" t="s">
        <v>1869</v>
      </c>
      <c r="CL88" s="834" t="s">
        <v>419</v>
      </c>
      <c r="CM88" s="832" t="s">
        <v>3163</v>
      </c>
      <c r="CN88" s="823" t="s">
        <v>3164</v>
      </c>
      <c r="CO88" s="832" t="s">
        <v>3165</v>
      </c>
      <c r="CP88" s="842"/>
      <c r="CQ88" s="842"/>
      <c r="CR88" s="842"/>
      <c r="CS88" s="832" t="s">
        <v>3166</v>
      </c>
      <c r="CT88" s="832" t="s">
        <v>3167</v>
      </c>
      <c r="CU88" s="842"/>
      <c r="CV88" s="842"/>
      <c r="CW88" s="842"/>
      <c r="CX88" s="842"/>
      <c r="CY88" s="842"/>
      <c r="CZ88" s="842"/>
      <c r="DA88" s="842"/>
      <c r="DB88" s="842"/>
      <c r="DC88" s="832" t="s">
        <v>3168</v>
      </c>
      <c r="DD88" s="832" t="s">
        <v>3169</v>
      </c>
      <c r="DE88" s="842"/>
    </row>
    <row r="89" spans="1:109" ht="6.75" customHeight="1">
      <c r="A89" s="164"/>
      <c r="B89" s="181"/>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183"/>
      <c r="AH89" s="840"/>
      <c r="AI89" s="840"/>
      <c r="AJ89" s="840"/>
      <c r="AK89" s="840"/>
      <c r="AL89" s="822" t="str">
        <f t="shared" si="3"/>
        <v>Jalacingo</v>
      </c>
      <c r="AM89" s="822" t="str">
        <f t="shared" si="4"/>
        <v>30086</v>
      </c>
      <c r="AN89" s="828" t="str">
        <f t="shared" si="5"/>
        <v>086</v>
      </c>
      <c r="AO89" s="840"/>
      <c r="AP89" s="826">
        <v>87</v>
      </c>
      <c r="AQ89" s="841"/>
      <c r="AR89" s="841"/>
      <c r="AS89" s="841"/>
      <c r="AT89" s="841"/>
      <c r="AU89" s="841"/>
      <c r="AV89" s="841"/>
      <c r="AW89" s="821" t="s">
        <v>3170</v>
      </c>
      <c r="AX89" s="841"/>
      <c r="AY89" s="841"/>
      <c r="AZ89" s="841"/>
      <c r="BA89" s="841"/>
      <c r="BB89" s="837">
        <v>12098</v>
      </c>
      <c r="BC89" s="841">
        <v>13099</v>
      </c>
      <c r="BD89" s="821" t="s">
        <v>3171</v>
      </c>
      <c r="BE89" s="831" t="s">
        <v>3172</v>
      </c>
      <c r="BF89" s="821" t="s">
        <v>3173</v>
      </c>
      <c r="BG89" s="841"/>
      <c r="BH89" s="841"/>
      <c r="BI89" s="841"/>
      <c r="BJ89" s="821" t="s">
        <v>3174</v>
      </c>
      <c r="BK89" s="821" t="s">
        <v>3175</v>
      </c>
      <c r="BL89" s="841"/>
      <c r="BM89" s="841"/>
      <c r="BN89" s="841"/>
      <c r="BO89" s="841"/>
      <c r="BP89" s="841"/>
      <c r="BQ89" s="841"/>
      <c r="BR89" s="841"/>
      <c r="BS89" s="841"/>
      <c r="BT89" s="821" t="s">
        <v>3176</v>
      </c>
      <c r="BU89" s="821" t="s">
        <v>3177</v>
      </c>
      <c r="BV89" s="841"/>
      <c r="BW89" s="840"/>
      <c r="BX89" s="840"/>
      <c r="BY89" s="840"/>
      <c r="BZ89" s="842"/>
      <c r="CA89" s="842"/>
      <c r="CB89" s="842"/>
      <c r="CC89" s="842"/>
      <c r="CD89" s="842"/>
      <c r="CE89" s="842"/>
      <c r="CF89" s="832" t="s">
        <v>3178</v>
      </c>
      <c r="CG89" s="842"/>
      <c r="CH89" s="842"/>
      <c r="CI89" s="842"/>
      <c r="CJ89" s="842"/>
      <c r="CK89" s="834" t="s">
        <v>419</v>
      </c>
      <c r="CL89" s="832" t="s">
        <v>483</v>
      </c>
      <c r="CM89" s="832" t="s">
        <v>3179</v>
      </c>
      <c r="CN89" s="823" t="s">
        <v>3180</v>
      </c>
      <c r="CO89" s="832" t="s">
        <v>3181</v>
      </c>
      <c r="CP89" s="842"/>
      <c r="CQ89" s="842"/>
      <c r="CR89" s="842"/>
      <c r="CS89" s="832" t="s">
        <v>3182</v>
      </c>
      <c r="CT89" s="832" t="s">
        <v>3183</v>
      </c>
      <c r="CU89" s="842"/>
      <c r="CV89" s="842"/>
      <c r="CW89" s="842"/>
      <c r="CX89" s="842"/>
      <c r="CY89" s="842"/>
      <c r="CZ89" s="842"/>
      <c r="DA89" s="842"/>
      <c r="DB89" s="842"/>
      <c r="DC89" s="832" t="s">
        <v>3184</v>
      </c>
      <c r="DD89" s="832" t="s">
        <v>3185</v>
      </c>
      <c r="DE89" s="842"/>
    </row>
    <row r="90" spans="1:109" ht="84" customHeight="1">
      <c r="A90" s="164"/>
      <c r="B90" s="181"/>
      <c r="C90" s="877" t="s">
        <v>3186</v>
      </c>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c r="AB90" s="878"/>
      <c r="AC90" s="878"/>
      <c r="AD90" s="183"/>
      <c r="AH90" s="840"/>
      <c r="AI90" s="840"/>
      <c r="AJ90" s="840"/>
      <c r="AK90" s="840"/>
      <c r="AL90" s="822" t="str">
        <f t="shared" si="3"/>
        <v>Xalapa</v>
      </c>
      <c r="AM90" s="822" t="str">
        <f t="shared" si="4"/>
        <v>30087</v>
      </c>
      <c r="AN90" s="828" t="str">
        <f t="shared" si="5"/>
        <v>087</v>
      </c>
      <c r="AO90" s="840"/>
      <c r="AP90" s="826">
        <v>88</v>
      </c>
      <c r="AQ90" s="841"/>
      <c r="AR90" s="841"/>
      <c r="AS90" s="841"/>
      <c r="AT90" s="841"/>
      <c r="AU90" s="841"/>
      <c r="AV90" s="841"/>
      <c r="AW90" s="821" t="s">
        <v>3187</v>
      </c>
      <c r="AX90" s="841"/>
      <c r="AY90" s="841"/>
      <c r="AZ90" s="841"/>
      <c r="BA90" s="841"/>
      <c r="BB90" s="821">
        <v>12099</v>
      </c>
      <c r="BC90" s="841"/>
      <c r="BD90" s="821" t="s">
        <v>3188</v>
      </c>
      <c r="BE90" s="831" t="s">
        <v>3189</v>
      </c>
      <c r="BF90" s="821" t="s">
        <v>3190</v>
      </c>
      <c r="BG90" s="841"/>
      <c r="BH90" s="841"/>
      <c r="BI90" s="841"/>
      <c r="BJ90" s="821" t="s">
        <v>3191</v>
      </c>
      <c r="BK90" s="821" t="s">
        <v>3192</v>
      </c>
      <c r="BL90" s="841"/>
      <c r="BM90" s="841"/>
      <c r="BN90" s="841"/>
      <c r="BO90" s="841"/>
      <c r="BP90" s="841"/>
      <c r="BQ90" s="841"/>
      <c r="BR90" s="841"/>
      <c r="BS90" s="841"/>
      <c r="BT90" s="821" t="s">
        <v>3193</v>
      </c>
      <c r="BU90" s="821" t="s">
        <v>3194</v>
      </c>
      <c r="BV90" s="841"/>
      <c r="BW90" s="840"/>
      <c r="BX90" s="840"/>
      <c r="BY90" s="840"/>
      <c r="BZ90" s="842"/>
      <c r="CA90" s="842"/>
      <c r="CB90" s="842"/>
      <c r="CC90" s="842"/>
      <c r="CD90" s="842"/>
      <c r="CE90" s="842"/>
      <c r="CF90" s="832" t="s">
        <v>3195</v>
      </c>
      <c r="CG90" s="842"/>
      <c r="CH90" s="842"/>
      <c r="CI90" s="842"/>
      <c r="CJ90" s="842"/>
      <c r="CK90" s="832" t="s">
        <v>483</v>
      </c>
      <c r="CL90" s="842"/>
      <c r="CM90" s="832" t="s">
        <v>3196</v>
      </c>
      <c r="CN90" s="823" t="s">
        <v>3197</v>
      </c>
      <c r="CO90" s="832" t="s">
        <v>3198</v>
      </c>
      <c r="CP90" s="842"/>
      <c r="CQ90" s="842"/>
      <c r="CR90" s="842"/>
      <c r="CS90" s="832" t="s">
        <v>3199</v>
      </c>
      <c r="CT90" s="832" t="s">
        <v>3200</v>
      </c>
      <c r="CU90" s="842"/>
      <c r="CV90" s="842"/>
      <c r="CW90" s="842"/>
      <c r="CX90" s="842"/>
      <c r="CY90" s="842"/>
      <c r="CZ90" s="842"/>
      <c r="DA90" s="842"/>
      <c r="DB90" s="842"/>
      <c r="DC90" s="832" t="s">
        <v>3201</v>
      </c>
      <c r="DD90" s="832" t="s">
        <v>3202</v>
      </c>
      <c r="DE90" s="842"/>
    </row>
    <row r="91" spans="1:109" ht="6.75" customHeight="1">
      <c r="A91" s="164"/>
      <c r="B91" s="181"/>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183"/>
      <c r="AH91" s="840"/>
      <c r="AI91" s="840"/>
      <c r="AJ91" s="840"/>
      <c r="AK91" s="840"/>
      <c r="AL91" s="822" t="str">
        <f t="shared" si="3"/>
        <v>Jalcomulco</v>
      </c>
      <c r="AM91" s="822" t="str">
        <f t="shared" si="4"/>
        <v>30088</v>
      </c>
      <c r="AN91" s="828" t="str">
        <f t="shared" si="5"/>
        <v>088</v>
      </c>
      <c r="AO91" s="840"/>
      <c r="AP91" s="826">
        <v>89</v>
      </c>
      <c r="AQ91" s="841"/>
      <c r="AR91" s="841"/>
      <c r="AS91" s="841"/>
      <c r="AT91" s="841"/>
      <c r="AU91" s="841"/>
      <c r="AV91" s="841"/>
      <c r="AW91" s="821" t="s">
        <v>3203</v>
      </c>
      <c r="AX91" s="841"/>
      <c r="AY91" s="841"/>
      <c r="AZ91" s="841"/>
      <c r="BA91" s="841"/>
      <c r="BB91" s="841"/>
      <c r="BC91" s="841"/>
      <c r="BD91" s="821" t="s">
        <v>3204</v>
      </c>
      <c r="BE91" s="831" t="s">
        <v>3205</v>
      </c>
      <c r="BF91" s="821" t="s">
        <v>3206</v>
      </c>
      <c r="BG91" s="841"/>
      <c r="BH91" s="841"/>
      <c r="BI91" s="841"/>
      <c r="BJ91" s="821" t="s">
        <v>3207</v>
      </c>
      <c r="BK91" s="821" t="s">
        <v>3208</v>
      </c>
      <c r="BL91" s="841"/>
      <c r="BM91" s="841"/>
      <c r="BN91" s="841"/>
      <c r="BO91" s="841"/>
      <c r="BP91" s="841"/>
      <c r="BQ91" s="841"/>
      <c r="BR91" s="841"/>
      <c r="BS91" s="841"/>
      <c r="BT91" s="821" t="s">
        <v>3209</v>
      </c>
      <c r="BU91" s="821" t="s">
        <v>3210</v>
      </c>
      <c r="BV91" s="841"/>
      <c r="BW91" s="840"/>
      <c r="BX91" s="840"/>
      <c r="BY91" s="840"/>
      <c r="BZ91" s="842"/>
      <c r="CA91" s="842"/>
      <c r="CB91" s="842"/>
      <c r="CC91" s="842"/>
      <c r="CD91" s="842"/>
      <c r="CE91" s="842"/>
      <c r="CF91" s="832" t="s">
        <v>3211</v>
      </c>
      <c r="CG91" s="842"/>
      <c r="CH91" s="842"/>
      <c r="CI91" s="842"/>
      <c r="CJ91" s="842"/>
      <c r="CK91" s="842"/>
      <c r="CL91" s="842"/>
      <c r="CM91" s="832" t="s">
        <v>3212</v>
      </c>
      <c r="CN91" s="823" t="s">
        <v>1499</v>
      </c>
      <c r="CO91" s="832" t="s">
        <v>3213</v>
      </c>
      <c r="CP91" s="842"/>
      <c r="CQ91" s="842"/>
      <c r="CR91" s="842"/>
      <c r="CS91" s="832" t="s">
        <v>3214</v>
      </c>
      <c r="CT91" s="832" t="s">
        <v>3215</v>
      </c>
      <c r="CU91" s="842"/>
      <c r="CV91" s="842"/>
      <c r="CW91" s="842"/>
      <c r="CX91" s="842"/>
      <c r="CY91" s="842"/>
      <c r="CZ91" s="842"/>
      <c r="DA91" s="842"/>
      <c r="DB91" s="842"/>
      <c r="DC91" s="832" t="s">
        <v>3216</v>
      </c>
      <c r="DD91" s="832" t="s">
        <v>3217</v>
      </c>
      <c r="DE91" s="842"/>
    </row>
    <row r="92" spans="1:109" ht="96" customHeight="1">
      <c r="A92" s="164"/>
      <c r="B92" s="181"/>
      <c r="C92" s="887" t="s">
        <v>3218</v>
      </c>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183"/>
      <c r="AH92" s="840"/>
      <c r="AI92" s="840"/>
      <c r="AJ92" s="840"/>
      <c r="AK92" s="840"/>
      <c r="AL92" s="822" t="str">
        <f t="shared" si="3"/>
        <v>Jáltipan</v>
      </c>
      <c r="AM92" s="822" t="str">
        <f t="shared" si="4"/>
        <v>30089</v>
      </c>
      <c r="AN92" s="828" t="str">
        <f t="shared" si="5"/>
        <v>089</v>
      </c>
      <c r="AO92" s="840"/>
      <c r="AP92" s="826">
        <v>90</v>
      </c>
      <c r="AQ92" s="841"/>
      <c r="AR92" s="841"/>
      <c r="AS92" s="841"/>
      <c r="AT92" s="841"/>
      <c r="AU92" s="841"/>
      <c r="AV92" s="841"/>
      <c r="AW92" s="821" t="s">
        <v>3219</v>
      </c>
      <c r="AX92" s="841"/>
      <c r="AY92" s="841"/>
      <c r="AZ92" s="841"/>
      <c r="BA92" s="841"/>
      <c r="BB92" s="841"/>
      <c r="BC92" s="841"/>
      <c r="BD92" s="821" t="s">
        <v>3220</v>
      </c>
      <c r="BE92" s="831" t="s">
        <v>3221</v>
      </c>
      <c r="BF92" s="821" t="s">
        <v>3222</v>
      </c>
      <c r="BG92" s="841"/>
      <c r="BH92" s="841"/>
      <c r="BI92" s="841"/>
      <c r="BJ92" s="821" t="s">
        <v>3223</v>
      </c>
      <c r="BK92" s="821" t="s">
        <v>3224</v>
      </c>
      <c r="BL92" s="841"/>
      <c r="BM92" s="841"/>
      <c r="BN92" s="841"/>
      <c r="BO92" s="841"/>
      <c r="BP92" s="841"/>
      <c r="BQ92" s="841"/>
      <c r="BR92" s="841"/>
      <c r="BS92" s="841"/>
      <c r="BT92" s="821" t="s">
        <v>3225</v>
      </c>
      <c r="BU92" s="821" t="s">
        <v>3226</v>
      </c>
      <c r="BV92" s="841"/>
      <c r="BW92" s="840"/>
      <c r="BX92" s="840"/>
      <c r="BY92" s="840"/>
      <c r="BZ92" s="842"/>
      <c r="CA92" s="842"/>
      <c r="CB92" s="842"/>
      <c r="CC92" s="842"/>
      <c r="CD92" s="842"/>
      <c r="CE92" s="842"/>
      <c r="CF92" s="832" t="s">
        <v>3227</v>
      </c>
      <c r="CG92" s="842"/>
      <c r="CH92" s="842"/>
      <c r="CI92" s="842"/>
      <c r="CJ92" s="842"/>
      <c r="CK92" s="842"/>
      <c r="CL92" s="842"/>
      <c r="CM92" s="832" t="s">
        <v>3228</v>
      </c>
      <c r="CN92" s="823" t="s">
        <v>3229</v>
      </c>
      <c r="CO92" s="832" t="s">
        <v>3230</v>
      </c>
      <c r="CP92" s="842"/>
      <c r="CQ92" s="842"/>
      <c r="CR92" s="842"/>
      <c r="CS92" s="832" t="s">
        <v>3231</v>
      </c>
      <c r="CT92" s="832" t="s">
        <v>3232</v>
      </c>
      <c r="CU92" s="842"/>
      <c r="CV92" s="842"/>
      <c r="CW92" s="842"/>
      <c r="CX92" s="842"/>
      <c r="CY92" s="842"/>
      <c r="CZ92" s="842"/>
      <c r="DA92" s="842"/>
      <c r="DB92" s="842"/>
      <c r="DC92" s="832" t="s">
        <v>3233</v>
      </c>
      <c r="DD92" s="832" t="s">
        <v>3234</v>
      </c>
      <c r="DE92" s="842"/>
    </row>
    <row r="93" spans="1:109" ht="6.75" customHeight="1">
      <c r="A93" s="164"/>
      <c r="B93" s="181"/>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3"/>
      <c r="AH93" s="840"/>
      <c r="AI93" s="840"/>
      <c r="AJ93" s="840"/>
      <c r="AK93" s="840"/>
      <c r="AL93" s="822" t="str">
        <f t="shared" si="3"/>
        <v>Jamapa</v>
      </c>
      <c r="AM93" s="822" t="str">
        <f t="shared" si="4"/>
        <v>30090</v>
      </c>
      <c r="AN93" s="828" t="str">
        <f t="shared" si="5"/>
        <v>090</v>
      </c>
      <c r="AO93" s="840"/>
      <c r="AP93" s="826">
        <v>91</v>
      </c>
      <c r="AQ93" s="841"/>
      <c r="AR93" s="841"/>
      <c r="AS93" s="841"/>
      <c r="AT93" s="841"/>
      <c r="AU93" s="841"/>
      <c r="AV93" s="841"/>
      <c r="AW93" s="821" t="s">
        <v>3235</v>
      </c>
      <c r="AX93" s="841"/>
      <c r="AY93" s="841"/>
      <c r="AZ93" s="841"/>
      <c r="BA93" s="841"/>
      <c r="BB93" s="841"/>
      <c r="BC93" s="841"/>
      <c r="BD93" s="821" t="s">
        <v>3236</v>
      </c>
      <c r="BE93" s="831" t="s">
        <v>3237</v>
      </c>
      <c r="BF93" s="821" t="s">
        <v>3238</v>
      </c>
      <c r="BG93" s="841"/>
      <c r="BH93" s="841"/>
      <c r="BI93" s="841"/>
      <c r="BJ93" s="821" t="s">
        <v>3239</v>
      </c>
      <c r="BK93" s="821" t="s">
        <v>3240</v>
      </c>
      <c r="BL93" s="841"/>
      <c r="BM93" s="841"/>
      <c r="BN93" s="841"/>
      <c r="BO93" s="841"/>
      <c r="BP93" s="841"/>
      <c r="BQ93" s="841"/>
      <c r="BR93" s="841"/>
      <c r="BS93" s="841"/>
      <c r="BT93" s="821" t="s">
        <v>3241</v>
      </c>
      <c r="BU93" s="821" t="s">
        <v>3242</v>
      </c>
      <c r="BV93" s="841"/>
      <c r="BW93" s="840"/>
      <c r="BX93" s="840"/>
      <c r="BY93" s="840"/>
      <c r="BZ93" s="842"/>
      <c r="CA93" s="842"/>
      <c r="CB93" s="842"/>
      <c r="CC93" s="842"/>
      <c r="CD93" s="842"/>
      <c r="CE93" s="842"/>
      <c r="CF93" s="832" t="s">
        <v>3243</v>
      </c>
      <c r="CG93" s="842"/>
      <c r="CH93" s="842"/>
      <c r="CI93" s="842"/>
      <c r="CJ93" s="842"/>
      <c r="CK93" s="842"/>
      <c r="CL93" s="842"/>
      <c r="CM93" s="832" t="s">
        <v>3244</v>
      </c>
      <c r="CN93" s="823" t="s">
        <v>3245</v>
      </c>
      <c r="CO93" s="832" t="s">
        <v>3246</v>
      </c>
      <c r="CP93" s="842"/>
      <c r="CQ93" s="842"/>
      <c r="CR93" s="842"/>
      <c r="CS93" s="832" t="s">
        <v>3247</v>
      </c>
      <c r="CT93" s="832" t="s">
        <v>3248</v>
      </c>
      <c r="CU93" s="842"/>
      <c r="CV93" s="842"/>
      <c r="CW93" s="842"/>
      <c r="CX93" s="842"/>
      <c r="CY93" s="842"/>
      <c r="CZ93" s="842"/>
      <c r="DA93" s="842"/>
      <c r="DB93" s="842"/>
      <c r="DC93" s="832" t="s">
        <v>3249</v>
      </c>
      <c r="DD93" s="832" t="s">
        <v>3250</v>
      </c>
      <c r="DE93" s="842"/>
    </row>
    <row r="94" spans="1:109" ht="36" customHeight="1">
      <c r="A94" s="164"/>
      <c r="B94" s="181"/>
      <c r="C94" s="881" t="s">
        <v>9236</v>
      </c>
      <c r="D94" s="882"/>
      <c r="E94" s="882"/>
      <c r="F94" s="882"/>
      <c r="G94" s="882"/>
      <c r="H94" s="882"/>
      <c r="I94" s="882"/>
      <c r="J94" s="882"/>
      <c r="K94" s="882"/>
      <c r="L94" s="882"/>
      <c r="M94" s="882"/>
      <c r="N94" s="882"/>
      <c r="O94" s="882"/>
      <c r="P94" s="882"/>
      <c r="Q94" s="882"/>
      <c r="R94" s="882"/>
      <c r="S94" s="882"/>
      <c r="T94" s="882"/>
      <c r="U94" s="882"/>
      <c r="V94" s="882"/>
      <c r="W94" s="882"/>
      <c r="X94" s="882"/>
      <c r="Y94" s="882"/>
      <c r="Z94" s="882"/>
      <c r="AA94" s="882"/>
      <c r="AB94" s="882"/>
      <c r="AC94" s="882"/>
      <c r="AD94" s="183"/>
      <c r="AH94" s="840"/>
      <c r="AI94" s="840"/>
      <c r="AJ94" s="840"/>
      <c r="AK94" s="840"/>
      <c r="AL94" s="822" t="str">
        <f t="shared" si="3"/>
        <v>Jesús Carranza</v>
      </c>
      <c r="AM94" s="822" t="str">
        <f t="shared" si="4"/>
        <v>30091</v>
      </c>
      <c r="AN94" s="828" t="str">
        <f t="shared" si="5"/>
        <v>091</v>
      </c>
      <c r="AO94" s="840"/>
      <c r="AP94" s="826">
        <v>92</v>
      </c>
      <c r="AQ94" s="841"/>
      <c r="AR94" s="841"/>
      <c r="AS94" s="841"/>
      <c r="AT94" s="841"/>
      <c r="AU94" s="841"/>
      <c r="AV94" s="841"/>
      <c r="AW94" s="821" t="s">
        <v>3251</v>
      </c>
      <c r="AX94" s="841"/>
      <c r="AY94" s="841"/>
      <c r="AZ94" s="841"/>
      <c r="BA94" s="841"/>
      <c r="BB94" s="841"/>
      <c r="BC94" s="841"/>
      <c r="BD94" s="821" t="s">
        <v>3252</v>
      </c>
      <c r="BE94" s="831" t="s">
        <v>3253</v>
      </c>
      <c r="BF94" s="821" t="s">
        <v>3254</v>
      </c>
      <c r="BG94" s="841"/>
      <c r="BH94" s="841"/>
      <c r="BI94" s="841"/>
      <c r="BJ94" s="821" t="s">
        <v>3255</v>
      </c>
      <c r="BK94" s="821" t="s">
        <v>3256</v>
      </c>
      <c r="BL94" s="841"/>
      <c r="BM94" s="841"/>
      <c r="BN94" s="841"/>
      <c r="BO94" s="841"/>
      <c r="BP94" s="841"/>
      <c r="BQ94" s="841"/>
      <c r="BR94" s="841"/>
      <c r="BS94" s="841"/>
      <c r="BT94" s="821" t="s">
        <v>3257</v>
      </c>
      <c r="BU94" s="821" t="s">
        <v>3258</v>
      </c>
      <c r="BV94" s="841"/>
      <c r="BW94" s="840"/>
      <c r="BX94" s="840"/>
      <c r="BY94" s="840"/>
      <c r="BZ94" s="842"/>
      <c r="CA94" s="842"/>
      <c r="CB94" s="842"/>
      <c r="CC94" s="842"/>
      <c r="CD94" s="842"/>
      <c r="CE94" s="842"/>
      <c r="CF94" s="832" t="s">
        <v>3259</v>
      </c>
      <c r="CG94" s="842"/>
      <c r="CH94" s="842"/>
      <c r="CI94" s="842"/>
      <c r="CJ94" s="842"/>
      <c r="CK94" s="842"/>
      <c r="CL94" s="842"/>
      <c r="CM94" s="832" t="s">
        <v>3260</v>
      </c>
      <c r="CN94" s="823" t="s">
        <v>3261</v>
      </c>
      <c r="CO94" s="832" t="s">
        <v>3262</v>
      </c>
      <c r="CP94" s="842"/>
      <c r="CQ94" s="842"/>
      <c r="CR94" s="842"/>
      <c r="CS94" s="832" t="s">
        <v>3263</v>
      </c>
      <c r="CT94" s="832" t="s">
        <v>3264</v>
      </c>
      <c r="CU94" s="842"/>
      <c r="CV94" s="842"/>
      <c r="CW94" s="842"/>
      <c r="CX94" s="842"/>
      <c r="CY94" s="842"/>
      <c r="CZ94" s="842"/>
      <c r="DA94" s="842"/>
      <c r="DB94" s="842"/>
      <c r="DC94" s="832" t="s">
        <v>3265</v>
      </c>
      <c r="DD94" s="832" t="s">
        <v>3266</v>
      </c>
      <c r="DE94" s="842"/>
    </row>
    <row r="95" spans="1:109" ht="6.75" customHeight="1">
      <c r="A95" s="164"/>
      <c r="B95" s="181"/>
      <c r="C95" s="864"/>
      <c r="D95" s="864"/>
      <c r="E95" s="864"/>
      <c r="F95" s="864"/>
      <c r="G95" s="864"/>
      <c r="H95" s="864"/>
      <c r="I95" s="864"/>
      <c r="J95" s="864"/>
      <c r="K95" s="864"/>
      <c r="L95" s="864"/>
      <c r="M95" s="864"/>
      <c r="N95" s="864"/>
      <c r="O95" s="864"/>
      <c r="P95" s="864"/>
      <c r="Q95" s="864"/>
      <c r="R95" s="864"/>
      <c r="S95" s="864"/>
      <c r="T95" s="864"/>
      <c r="U95" s="864"/>
      <c r="V95" s="864"/>
      <c r="W95" s="864"/>
      <c r="X95" s="864"/>
      <c r="Y95" s="864"/>
      <c r="Z95" s="864"/>
      <c r="AA95" s="864"/>
      <c r="AB95" s="864"/>
      <c r="AC95" s="864"/>
      <c r="AD95" s="183"/>
      <c r="AH95" s="840"/>
      <c r="AI95" s="840"/>
      <c r="AJ95" s="840"/>
      <c r="AK95" s="840"/>
      <c r="AL95" s="822" t="str">
        <f t="shared" si="3"/>
        <v>Xico</v>
      </c>
      <c r="AM95" s="822" t="str">
        <f t="shared" si="4"/>
        <v>30092</v>
      </c>
      <c r="AN95" s="828" t="str">
        <f t="shared" si="5"/>
        <v>092</v>
      </c>
      <c r="AO95" s="840"/>
      <c r="AP95" s="826">
        <v>93</v>
      </c>
      <c r="AQ95" s="841"/>
      <c r="AR95" s="841"/>
      <c r="AS95" s="841"/>
      <c r="AT95" s="841"/>
      <c r="AU95" s="841"/>
      <c r="AV95" s="841"/>
      <c r="AW95" s="821" t="s">
        <v>3267</v>
      </c>
      <c r="AX95" s="841"/>
      <c r="AY95" s="841"/>
      <c r="AZ95" s="841"/>
      <c r="BA95" s="841"/>
      <c r="BB95" s="841"/>
      <c r="BC95" s="841"/>
      <c r="BD95" s="821" t="s">
        <v>3268</v>
      </c>
      <c r="BE95" s="831" t="s">
        <v>3269</v>
      </c>
      <c r="BF95" s="821" t="s">
        <v>3270</v>
      </c>
      <c r="BG95" s="841"/>
      <c r="BH95" s="841"/>
      <c r="BI95" s="841"/>
      <c r="BJ95" s="821" t="s">
        <v>3271</v>
      </c>
      <c r="BK95" s="821" t="s">
        <v>3272</v>
      </c>
      <c r="BL95" s="841"/>
      <c r="BM95" s="841"/>
      <c r="BN95" s="841"/>
      <c r="BO95" s="841"/>
      <c r="BP95" s="841"/>
      <c r="BQ95" s="841"/>
      <c r="BR95" s="841"/>
      <c r="BS95" s="841"/>
      <c r="BT95" s="821" t="s">
        <v>3273</v>
      </c>
      <c r="BU95" s="821" t="s">
        <v>3274</v>
      </c>
      <c r="BV95" s="841"/>
      <c r="BW95" s="840"/>
      <c r="BX95" s="840"/>
      <c r="BY95" s="840"/>
      <c r="BZ95" s="842"/>
      <c r="CA95" s="842"/>
      <c r="CB95" s="842"/>
      <c r="CC95" s="842"/>
      <c r="CD95" s="842"/>
      <c r="CE95" s="842"/>
      <c r="CF95" s="832" t="s">
        <v>3275</v>
      </c>
      <c r="CG95" s="842"/>
      <c r="CH95" s="842"/>
      <c r="CI95" s="842"/>
      <c r="CJ95" s="842"/>
      <c r="CK95" s="842"/>
      <c r="CL95" s="842"/>
      <c r="CM95" s="832" t="s">
        <v>3276</v>
      </c>
      <c r="CN95" s="823" t="s">
        <v>3277</v>
      </c>
      <c r="CO95" s="832" t="s">
        <v>3278</v>
      </c>
      <c r="CP95" s="842"/>
      <c r="CQ95" s="842"/>
      <c r="CR95" s="842"/>
      <c r="CS95" s="832" t="s">
        <v>3279</v>
      </c>
      <c r="CT95" s="832" t="s">
        <v>3280</v>
      </c>
      <c r="CU95" s="842"/>
      <c r="CV95" s="842"/>
      <c r="CW95" s="842"/>
      <c r="CX95" s="842"/>
      <c r="CY95" s="842"/>
      <c r="CZ95" s="842"/>
      <c r="DA95" s="842"/>
      <c r="DB95" s="842"/>
      <c r="DC95" s="832" t="s">
        <v>3281</v>
      </c>
      <c r="DD95" s="832" t="s">
        <v>3282</v>
      </c>
      <c r="DE95" s="842"/>
    </row>
    <row r="96" spans="1:109" ht="15" customHeight="1">
      <c r="A96" s="164"/>
      <c r="B96" s="181"/>
      <c r="C96" s="877" t="s">
        <v>3283</v>
      </c>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c r="AB96" s="878"/>
      <c r="AC96" s="878"/>
      <c r="AD96" s="183"/>
      <c r="AH96" s="840"/>
      <c r="AI96" s="840"/>
      <c r="AJ96" s="840"/>
      <c r="AK96" s="840"/>
      <c r="AL96" s="822" t="str">
        <f t="shared" si="3"/>
        <v>Jilotepec</v>
      </c>
      <c r="AM96" s="822" t="str">
        <f t="shared" si="4"/>
        <v>30093</v>
      </c>
      <c r="AN96" s="828" t="str">
        <f t="shared" si="5"/>
        <v>093</v>
      </c>
      <c r="AO96" s="840"/>
      <c r="AP96" s="826">
        <v>94</v>
      </c>
      <c r="AQ96" s="841"/>
      <c r="AR96" s="841"/>
      <c r="AS96" s="841"/>
      <c r="AT96" s="841"/>
      <c r="AU96" s="841"/>
      <c r="AV96" s="841"/>
      <c r="AW96" s="821" t="s">
        <v>3284</v>
      </c>
      <c r="AX96" s="841"/>
      <c r="AY96" s="841"/>
      <c r="AZ96" s="841"/>
      <c r="BA96" s="841"/>
      <c r="BB96" s="841"/>
      <c r="BC96" s="841"/>
      <c r="BD96" s="821" t="s">
        <v>3285</v>
      </c>
      <c r="BE96" s="831" t="s">
        <v>3286</v>
      </c>
      <c r="BF96" s="821" t="s">
        <v>3287</v>
      </c>
      <c r="BG96" s="841"/>
      <c r="BH96" s="841"/>
      <c r="BI96" s="841"/>
      <c r="BJ96" s="821" t="s">
        <v>3288</v>
      </c>
      <c r="BK96" s="821" t="s">
        <v>3289</v>
      </c>
      <c r="BL96" s="841"/>
      <c r="BM96" s="841"/>
      <c r="BN96" s="841"/>
      <c r="BO96" s="841"/>
      <c r="BP96" s="841"/>
      <c r="BQ96" s="841"/>
      <c r="BR96" s="841"/>
      <c r="BS96" s="841"/>
      <c r="BT96" s="821" t="s">
        <v>3290</v>
      </c>
      <c r="BU96" s="821" t="s">
        <v>3291</v>
      </c>
      <c r="BV96" s="841"/>
      <c r="BW96" s="840"/>
      <c r="BX96" s="840"/>
      <c r="BY96" s="840"/>
      <c r="BZ96" s="842"/>
      <c r="CA96" s="842"/>
      <c r="CB96" s="842"/>
      <c r="CC96" s="842"/>
      <c r="CD96" s="842"/>
      <c r="CE96" s="842"/>
      <c r="CF96" s="832" t="s">
        <v>3292</v>
      </c>
      <c r="CG96" s="842"/>
      <c r="CH96" s="842"/>
      <c r="CI96" s="842"/>
      <c r="CJ96" s="842"/>
      <c r="CK96" s="842"/>
      <c r="CL96" s="842"/>
      <c r="CM96" s="832" t="s">
        <v>3293</v>
      </c>
      <c r="CN96" s="823" t="s">
        <v>3294</v>
      </c>
      <c r="CO96" s="832" t="s">
        <v>3295</v>
      </c>
      <c r="CP96" s="842"/>
      <c r="CQ96" s="842"/>
      <c r="CR96" s="842"/>
      <c r="CS96" s="832" t="s">
        <v>3296</v>
      </c>
      <c r="CT96" s="832" t="s">
        <v>3297</v>
      </c>
      <c r="CU96" s="842"/>
      <c r="CV96" s="842"/>
      <c r="CW96" s="842"/>
      <c r="CX96" s="842"/>
      <c r="CY96" s="842"/>
      <c r="CZ96" s="842"/>
      <c r="DA96" s="842"/>
      <c r="DB96" s="842"/>
      <c r="DC96" s="832" t="s">
        <v>2191</v>
      </c>
      <c r="DD96" s="832" t="s">
        <v>3298</v>
      </c>
      <c r="DE96" s="842"/>
    </row>
    <row r="97" spans="1:109" ht="6.75" customHeight="1">
      <c r="A97" s="164"/>
      <c r="B97" s="181"/>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3"/>
      <c r="AH97" s="840"/>
      <c r="AI97" s="840"/>
      <c r="AJ97" s="840"/>
      <c r="AK97" s="840"/>
      <c r="AL97" s="822" t="str">
        <f t="shared" si="3"/>
        <v>Juan Rodríguez Clara</v>
      </c>
      <c r="AM97" s="822" t="str">
        <f t="shared" si="4"/>
        <v>30094</v>
      </c>
      <c r="AN97" s="828" t="str">
        <f t="shared" si="5"/>
        <v>094</v>
      </c>
      <c r="AO97" s="840"/>
      <c r="AP97" s="826">
        <v>95</v>
      </c>
      <c r="AQ97" s="841"/>
      <c r="AR97" s="841"/>
      <c r="AS97" s="841"/>
      <c r="AT97" s="841"/>
      <c r="AU97" s="841"/>
      <c r="AV97" s="841"/>
      <c r="AW97" s="821" t="s">
        <v>3299</v>
      </c>
      <c r="AX97" s="841"/>
      <c r="AY97" s="841"/>
      <c r="AZ97" s="841"/>
      <c r="BA97" s="841"/>
      <c r="BB97" s="841"/>
      <c r="BC97" s="841"/>
      <c r="BD97" s="821" t="s">
        <v>3300</v>
      </c>
      <c r="BE97" s="831" t="s">
        <v>3301</v>
      </c>
      <c r="BF97" s="821" t="s">
        <v>3302</v>
      </c>
      <c r="BG97" s="841"/>
      <c r="BH97" s="841"/>
      <c r="BI97" s="841"/>
      <c r="BJ97" s="821" t="s">
        <v>3303</v>
      </c>
      <c r="BK97" s="821" t="s">
        <v>3304</v>
      </c>
      <c r="BL97" s="841"/>
      <c r="BM97" s="841"/>
      <c r="BN97" s="841"/>
      <c r="BO97" s="841"/>
      <c r="BP97" s="841"/>
      <c r="BQ97" s="841"/>
      <c r="BR97" s="841"/>
      <c r="BS97" s="841"/>
      <c r="BT97" s="821" t="s">
        <v>3305</v>
      </c>
      <c r="BU97" s="821" t="s">
        <v>3306</v>
      </c>
      <c r="BV97" s="841"/>
      <c r="BW97" s="840"/>
      <c r="BX97" s="840"/>
      <c r="BY97" s="840"/>
      <c r="BZ97" s="842"/>
      <c r="CA97" s="842"/>
      <c r="CB97" s="842"/>
      <c r="CC97" s="842"/>
      <c r="CD97" s="842"/>
      <c r="CE97" s="842"/>
      <c r="CF97" s="832" t="s">
        <v>3307</v>
      </c>
      <c r="CG97" s="842"/>
      <c r="CH97" s="842"/>
      <c r="CI97" s="842"/>
      <c r="CJ97" s="842"/>
      <c r="CK97" s="842"/>
      <c r="CL97" s="842"/>
      <c r="CM97" s="832" t="s">
        <v>3308</v>
      </c>
      <c r="CN97" s="823" t="s">
        <v>3309</v>
      </c>
      <c r="CO97" s="832" t="s">
        <v>3310</v>
      </c>
      <c r="CP97" s="842"/>
      <c r="CQ97" s="842"/>
      <c r="CR97" s="842"/>
      <c r="CS97" s="832" t="s">
        <v>3311</v>
      </c>
      <c r="CT97" s="832" t="s">
        <v>3312</v>
      </c>
      <c r="CU97" s="842"/>
      <c r="CV97" s="842"/>
      <c r="CW97" s="842"/>
      <c r="CX97" s="842"/>
      <c r="CY97" s="842"/>
      <c r="CZ97" s="842"/>
      <c r="DA97" s="842"/>
      <c r="DB97" s="842"/>
      <c r="DC97" s="832" t="s">
        <v>3313</v>
      </c>
      <c r="DD97" s="845" t="s">
        <v>3314</v>
      </c>
      <c r="DE97" s="842"/>
    </row>
    <row r="98" spans="1:109" ht="15" customHeight="1">
      <c r="A98" s="164"/>
      <c r="B98" s="181"/>
      <c r="C98" s="182"/>
      <c r="D98" s="182"/>
      <c r="E98" s="182"/>
      <c r="F98" s="897" t="s">
        <v>3315</v>
      </c>
      <c r="G98" s="889"/>
      <c r="H98" s="889"/>
      <c r="I98" s="889"/>
      <c r="J98" s="890"/>
      <c r="K98" s="897" t="s">
        <v>3316</v>
      </c>
      <c r="L98" s="889"/>
      <c r="M98" s="889"/>
      <c r="N98" s="889"/>
      <c r="O98" s="889"/>
      <c r="P98" s="889"/>
      <c r="Q98" s="889"/>
      <c r="R98" s="889"/>
      <c r="S98" s="889"/>
      <c r="T98" s="889"/>
      <c r="U98" s="889"/>
      <c r="V98" s="889"/>
      <c r="W98" s="889"/>
      <c r="X98" s="889"/>
      <c r="Y98" s="889"/>
      <c r="Z98" s="890"/>
      <c r="AA98" s="182"/>
      <c r="AB98" s="182"/>
      <c r="AC98" s="182"/>
      <c r="AD98" s="183"/>
      <c r="AH98" s="840"/>
      <c r="AI98" s="840"/>
      <c r="AJ98" s="840"/>
      <c r="AK98" s="840"/>
      <c r="AL98" s="822" t="str">
        <f t="shared" si="3"/>
        <v>Juchique de Ferrer</v>
      </c>
      <c r="AM98" s="822" t="str">
        <f t="shared" si="4"/>
        <v>30095</v>
      </c>
      <c r="AN98" s="828" t="str">
        <f t="shared" si="5"/>
        <v>095</v>
      </c>
      <c r="AO98" s="840"/>
      <c r="AP98" s="826">
        <v>96</v>
      </c>
      <c r="AQ98" s="841"/>
      <c r="AR98" s="841"/>
      <c r="AS98" s="841"/>
      <c r="AT98" s="841"/>
      <c r="AU98" s="841"/>
      <c r="AV98" s="841"/>
      <c r="AW98" s="821" t="s">
        <v>3317</v>
      </c>
      <c r="AX98" s="841"/>
      <c r="AY98" s="841"/>
      <c r="AZ98" s="841"/>
      <c r="BA98" s="841"/>
      <c r="BB98" s="841"/>
      <c r="BC98" s="841"/>
      <c r="BD98" s="821" t="s">
        <v>3318</v>
      </c>
      <c r="BE98" s="831" t="s">
        <v>3319</v>
      </c>
      <c r="BF98" s="821" t="s">
        <v>3320</v>
      </c>
      <c r="BG98" s="841"/>
      <c r="BH98" s="841"/>
      <c r="BI98" s="841"/>
      <c r="BJ98" s="821" t="s">
        <v>3321</v>
      </c>
      <c r="BK98" s="821" t="s">
        <v>3322</v>
      </c>
      <c r="BL98" s="841"/>
      <c r="BM98" s="841"/>
      <c r="BN98" s="841"/>
      <c r="BO98" s="841"/>
      <c r="BP98" s="841"/>
      <c r="BQ98" s="841"/>
      <c r="BR98" s="841"/>
      <c r="BS98" s="841"/>
      <c r="BT98" s="821" t="s">
        <v>3323</v>
      </c>
      <c r="BU98" s="821" t="s">
        <v>3324</v>
      </c>
      <c r="BV98" s="841"/>
      <c r="BW98" s="840"/>
      <c r="BX98" s="840"/>
      <c r="BY98" s="840"/>
      <c r="BZ98" s="842"/>
      <c r="CA98" s="842"/>
      <c r="CB98" s="842"/>
      <c r="CC98" s="842"/>
      <c r="CD98" s="842"/>
      <c r="CE98" s="842"/>
      <c r="CF98" s="832" t="s">
        <v>3325</v>
      </c>
      <c r="CG98" s="842"/>
      <c r="CH98" s="842"/>
      <c r="CI98" s="842"/>
      <c r="CJ98" s="842"/>
      <c r="CK98" s="842"/>
      <c r="CL98" s="842"/>
      <c r="CM98" s="832" t="s">
        <v>3326</v>
      </c>
      <c r="CN98" s="823" t="s">
        <v>3327</v>
      </c>
      <c r="CO98" s="832" t="s">
        <v>3328</v>
      </c>
      <c r="CP98" s="842"/>
      <c r="CQ98" s="842"/>
      <c r="CR98" s="842"/>
      <c r="CS98" s="832" t="s">
        <v>3329</v>
      </c>
      <c r="CT98" s="832" t="s">
        <v>3330</v>
      </c>
      <c r="CU98" s="842"/>
      <c r="CV98" s="842"/>
      <c r="CW98" s="842"/>
      <c r="CX98" s="842"/>
      <c r="CY98" s="842"/>
      <c r="CZ98" s="842"/>
      <c r="DA98" s="842"/>
      <c r="DB98" s="842"/>
      <c r="DC98" s="832" t="s">
        <v>3331</v>
      </c>
      <c r="DD98" s="832" t="s">
        <v>3332</v>
      </c>
      <c r="DE98" s="842"/>
    </row>
    <row r="99" spans="1:109" ht="24" customHeight="1">
      <c r="A99" s="164"/>
      <c r="B99" s="181"/>
      <c r="C99" s="182"/>
      <c r="D99" s="182"/>
      <c r="E99" s="182"/>
      <c r="F99" s="883" t="s">
        <v>9237</v>
      </c>
      <c r="G99" s="884"/>
      <c r="H99" s="884"/>
      <c r="I99" s="884"/>
      <c r="J99" s="885"/>
      <c r="K99" s="888" t="s">
        <v>3333</v>
      </c>
      <c r="L99" s="889"/>
      <c r="M99" s="889"/>
      <c r="N99" s="889"/>
      <c r="O99" s="889"/>
      <c r="P99" s="889"/>
      <c r="Q99" s="889"/>
      <c r="R99" s="889"/>
      <c r="S99" s="889"/>
      <c r="T99" s="889"/>
      <c r="U99" s="889"/>
      <c r="V99" s="889"/>
      <c r="W99" s="889"/>
      <c r="X99" s="889"/>
      <c r="Y99" s="889"/>
      <c r="Z99" s="890"/>
      <c r="AA99" s="182"/>
      <c r="AB99" s="182"/>
      <c r="AC99" s="182"/>
      <c r="AD99" s="183"/>
      <c r="AH99" s="840"/>
      <c r="AI99" s="840"/>
      <c r="AJ99" s="840"/>
      <c r="AK99" s="840"/>
      <c r="AL99" s="822" t="str">
        <f t="shared" si="3"/>
        <v>Landero y Coss</v>
      </c>
      <c r="AM99" s="822" t="str">
        <f t="shared" si="4"/>
        <v>30096</v>
      </c>
      <c r="AN99" s="828" t="str">
        <f t="shared" si="5"/>
        <v>096</v>
      </c>
      <c r="AO99" s="840"/>
      <c r="AP99" s="826">
        <v>97</v>
      </c>
      <c r="AQ99" s="841"/>
      <c r="AR99" s="841"/>
      <c r="AS99" s="841"/>
      <c r="AT99" s="841"/>
      <c r="AU99" s="841"/>
      <c r="AV99" s="841"/>
      <c r="AW99" s="821" t="s">
        <v>3334</v>
      </c>
      <c r="AX99" s="841"/>
      <c r="AY99" s="841"/>
      <c r="AZ99" s="841"/>
      <c r="BA99" s="841"/>
      <c r="BB99" s="841"/>
      <c r="BC99" s="841"/>
      <c r="BD99" s="821" t="s">
        <v>3335</v>
      </c>
      <c r="BE99" s="831" t="s">
        <v>3336</v>
      </c>
      <c r="BF99" s="821" t="s">
        <v>3337</v>
      </c>
      <c r="BG99" s="841"/>
      <c r="BH99" s="841"/>
      <c r="BI99" s="841"/>
      <c r="BJ99" s="821" t="s">
        <v>3338</v>
      </c>
      <c r="BK99" s="821" t="s">
        <v>3339</v>
      </c>
      <c r="BL99" s="841"/>
      <c r="BM99" s="841"/>
      <c r="BN99" s="841"/>
      <c r="BO99" s="841"/>
      <c r="BP99" s="841"/>
      <c r="BQ99" s="841"/>
      <c r="BR99" s="841"/>
      <c r="BS99" s="841"/>
      <c r="BT99" s="821" t="s">
        <v>3340</v>
      </c>
      <c r="BU99" s="821" t="s">
        <v>3341</v>
      </c>
      <c r="BV99" s="841"/>
      <c r="BW99" s="840"/>
      <c r="BX99" s="840"/>
      <c r="BY99" s="840"/>
      <c r="BZ99" s="842"/>
      <c r="CA99" s="842"/>
      <c r="CB99" s="842"/>
      <c r="CC99" s="842"/>
      <c r="CD99" s="842"/>
      <c r="CE99" s="842"/>
      <c r="CF99" s="832" t="s">
        <v>3342</v>
      </c>
      <c r="CG99" s="842"/>
      <c r="CH99" s="842"/>
      <c r="CI99" s="842"/>
      <c r="CJ99" s="842"/>
      <c r="CK99" s="842"/>
      <c r="CL99" s="842"/>
      <c r="CM99" s="832" t="s">
        <v>3343</v>
      </c>
      <c r="CN99" s="823" t="s">
        <v>3344</v>
      </c>
      <c r="CO99" s="832" t="s">
        <v>3345</v>
      </c>
      <c r="CP99" s="842"/>
      <c r="CQ99" s="842"/>
      <c r="CR99" s="842"/>
      <c r="CS99" s="832" t="s">
        <v>3346</v>
      </c>
      <c r="CT99" s="832" t="s">
        <v>3347</v>
      </c>
      <c r="CU99" s="842"/>
      <c r="CV99" s="842"/>
      <c r="CW99" s="842"/>
      <c r="CX99" s="842"/>
      <c r="CY99" s="842"/>
      <c r="CZ99" s="842"/>
      <c r="DA99" s="842"/>
      <c r="DB99" s="842"/>
      <c r="DC99" s="832" t="s">
        <v>3348</v>
      </c>
      <c r="DD99" s="832" t="s">
        <v>3349</v>
      </c>
      <c r="DE99" s="842"/>
    </row>
    <row r="100" spans="1:109" ht="36" customHeight="1">
      <c r="A100" s="164"/>
      <c r="B100" s="181"/>
      <c r="C100" s="182"/>
      <c r="D100" s="182"/>
      <c r="E100" s="182"/>
      <c r="F100" s="883" t="s">
        <v>9238</v>
      </c>
      <c r="G100" s="884"/>
      <c r="H100" s="884"/>
      <c r="I100" s="884"/>
      <c r="J100" s="885"/>
      <c r="K100" s="888" t="s">
        <v>3350</v>
      </c>
      <c r="L100" s="889"/>
      <c r="M100" s="889"/>
      <c r="N100" s="889"/>
      <c r="O100" s="889"/>
      <c r="P100" s="889"/>
      <c r="Q100" s="889"/>
      <c r="R100" s="889"/>
      <c r="S100" s="889"/>
      <c r="T100" s="889"/>
      <c r="U100" s="889"/>
      <c r="V100" s="889"/>
      <c r="W100" s="889"/>
      <c r="X100" s="889"/>
      <c r="Y100" s="889"/>
      <c r="Z100" s="890"/>
      <c r="AA100" s="182"/>
      <c r="AB100" s="182"/>
      <c r="AC100" s="182"/>
      <c r="AD100" s="183"/>
      <c r="AH100" s="840"/>
      <c r="AI100" s="840"/>
      <c r="AJ100" s="840"/>
      <c r="AK100" s="840"/>
      <c r="AL100" s="822" t="str">
        <f t="shared" si="3"/>
        <v>Lerdo de Tejada</v>
      </c>
      <c r="AM100" s="822" t="str">
        <f t="shared" si="4"/>
        <v>30097</v>
      </c>
      <c r="AN100" s="828" t="str">
        <f t="shared" si="5"/>
        <v>097</v>
      </c>
      <c r="AO100" s="840"/>
      <c r="AP100" s="826">
        <v>98</v>
      </c>
      <c r="AQ100" s="841"/>
      <c r="AR100" s="841"/>
      <c r="AS100" s="841"/>
      <c r="AT100" s="841"/>
      <c r="AU100" s="841"/>
      <c r="AV100" s="841"/>
      <c r="AW100" s="821" t="s">
        <v>3351</v>
      </c>
      <c r="AX100" s="841"/>
      <c r="AY100" s="841"/>
      <c r="AZ100" s="841"/>
      <c r="BA100" s="841"/>
      <c r="BB100" s="841"/>
      <c r="BC100" s="841"/>
      <c r="BD100" s="821" t="s">
        <v>3352</v>
      </c>
      <c r="BE100" s="831" t="s">
        <v>3353</v>
      </c>
      <c r="BF100" s="821" t="s">
        <v>3354</v>
      </c>
      <c r="BG100" s="841"/>
      <c r="BH100" s="841"/>
      <c r="BI100" s="841"/>
      <c r="BJ100" s="821" t="s">
        <v>3355</v>
      </c>
      <c r="BK100" s="821" t="s">
        <v>3356</v>
      </c>
      <c r="BL100" s="841"/>
      <c r="BM100" s="841"/>
      <c r="BN100" s="841"/>
      <c r="BO100" s="841"/>
      <c r="BP100" s="841"/>
      <c r="BQ100" s="841"/>
      <c r="BR100" s="841"/>
      <c r="BS100" s="841"/>
      <c r="BT100" s="821" t="s">
        <v>3357</v>
      </c>
      <c r="BU100" s="821" t="s">
        <v>3358</v>
      </c>
      <c r="BV100" s="841"/>
      <c r="BW100" s="840"/>
      <c r="BX100" s="840"/>
      <c r="BY100" s="840"/>
      <c r="BZ100" s="842"/>
      <c r="CA100" s="842"/>
      <c r="CB100" s="842"/>
      <c r="CC100" s="842"/>
      <c r="CD100" s="842"/>
      <c r="CE100" s="842"/>
      <c r="CF100" s="832" t="s">
        <v>3359</v>
      </c>
      <c r="CG100" s="842"/>
      <c r="CH100" s="842"/>
      <c r="CI100" s="842"/>
      <c r="CJ100" s="842"/>
      <c r="CK100" s="842"/>
      <c r="CL100" s="842"/>
      <c r="CM100" s="832" t="s">
        <v>3360</v>
      </c>
      <c r="CN100" s="823" t="s">
        <v>3361</v>
      </c>
      <c r="CO100" s="832" t="s">
        <v>3362</v>
      </c>
      <c r="CP100" s="842"/>
      <c r="CQ100" s="842"/>
      <c r="CR100" s="842"/>
      <c r="CS100" s="832" t="s">
        <v>3363</v>
      </c>
      <c r="CT100" s="832" t="s">
        <v>3364</v>
      </c>
      <c r="CU100" s="842"/>
      <c r="CV100" s="842"/>
      <c r="CW100" s="842"/>
      <c r="CX100" s="842"/>
      <c r="CY100" s="842"/>
      <c r="CZ100" s="842"/>
      <c r="DA100" s="842"/>
      <c r="DB100" s="842"/>
      <c r="DC100" s="832" t="s">
        <v>3365</v>
      </c>
      <c r="DD100" s="832" t="s">
        <v>3366</v>
      </c>
      <c r="DE100" s="842"/>
    </row>
    <row r="101" spans="1:109" ht="36" customHeight="1">
      <c r="A101" s="164"/>
      <c r="B101" s="181"/>
      <c r="C101" s="182"/>
      <c r="D101" s="182"/>
      <c r="E101" s="182"/>
      <c r="F101" s="883" t="s">
        <v>9239</v>
      </c>
      <c r="G101" s="884"/>
      <c r="H101" s="884"/>
      <c r="I101" s="884"/>
      <c r="J101" s="885"/>
      <c r="K101" s="888" t="s">
        <v>3367</v>
      </c>
      <c r="L101" s="889"/>
      <c r="M101" s="889"/>
      <c r="N101" s="889"/>
      <c r="O101" s="889"/>
      <c r="P101" s="889"/>
      <c r="Q101" s="889"/>
      <c r="R101" s="889"/>
      <c r="S101" s="889"/>
      <c r="T101" s="889"/>
      <c r="U101" s="889"/>
      <c r="V101" s="889"/>
      <c r="W101" s="889"/>
      <c r="X101" s="889"/>
      <c r="Y101" s="889"/>
      <c r="Z101" s="890"/>
      <c r="AA101" s="182"/>
      <c r="AB101" s="182"/>
      <c r="AC101" s="182"/>
      <c r="AD101" s="183"/>
      <c r="AH101" s="840"/>
      <c r="AI101" s="840"/>
      <c r="AJ101" s="840"/>
      <c r="AK101" s="840"/>
      <c r="AL101" s="822" t="str">
        <f t="shared" si="3"/>
        <v>Magdalena</v>
      </c>
      <c r="AM101" s="822" t="str">
        <f t="shared" si="4"/>
        <v>30098</v>
      </c>
      <c r="AN101" s="828" t="str">
        <f t="shared" si="5"/>
        <v>098</v>
      </c>
      <c r="AO101" s="840"/>
      <c r="AP101" s="826">
        <v>99</v>
      </c>
      <c r="AQ101" s="841"/>
      <c r="AR101" s="841"/>
      <c r="AS101" s="841"/>
      <c r="AT101" s="841"/>
      <c r="AU101" s="841"/>
      <c r="AV101" s="841"/>
      <c r="AW101" s="821" t="s">
        <v>3368</v>
      </c>
      <c r="AX101" s="841"/>
      <c r="AY101" s="841"/>
      <c r="AZ101" s="841"/>
      <c r="BA101" s="841"/>
      <c r="BB101" s="841"/>
      <c r="BC101" s="841"/>
      <c r="BD101" s="821" t="s">
        <v>3369</v>
      </c>
      <c r="BE101" s="831" t="s">
        <v>3370</v>
      </c>
      <c r="BF101" s="821" t="s">
        <v>3371</v>
      </c>
      <c r="BG101" s="841"/>
      <c r="BH101" s="841"/>
      <c r="BI101" s="841"/>
      <c r="BJ101" s="821" t="s">
        <v>3372</v>
      </c>
      <c r="BK101" s="821" t="s">
        <v>3373</v>
      </c>
      <c r="BL101" s="841"/>
      <c r="BM101" s="841"/>
      <c r="BN101" s="841"/>
      <c r="BO101" s="841"/>
      <c r="BP101" s="841"/>
      <c r="BQ101" s="841"/>
      <c r="BR101" s="841"/>
      <c r="BS101" s="841"/>
      <c r="BT101" s="821" t="s">
        <v>3374</v>
      </c>
      <c r="BU101" s="821" t="s">
        <v>3375</v>
      </c>
      <c r="BV101" s="841"/>
      <c r="BW101" s="840"/>
      <c r="BX101" s="840"/>
      <c r="BY101" s="840"/>
      <c r="BZ101" s="842"/>
      <c r="CA101" s="842"/>
      <c r="CB101" s="842"/>
      <c r="CC101" s="842"/>
      <c r="CD101" s="842"/>
      <c r="CE101" s="842"/>
      <c r="CF101" s="832" t="s">
        <v>3376</v>
      </c>
      <c r="CG101" s="842"/>
      <c r="CH101" s="842"/>
      <c r="CI101" s="842"/>
      <c r="CJ101" s="842"/>
      <c r="CK101" s="842"/>
      <c r="CL101" s="842"/>
      <c r="CM101" s="832" t="s">
        <v>3377</v>
      </c>
      <c r="CN101" s="823" t="s">
        <v>3378</v>
      </c>
      <c r="CO101" s="832" t="s">
        <v>1109</v>
      </c>
      <c r="CP101" s="842"/>
      <c r="CQ101" s="842"/>
      <c r="CR101" s="842"/>
      <c r="CS101" s="832" t="s">
        <v>3379</v>
      </c>
      <c r="CT101" s="832" t="s">
        <v>3380</v>
      </c>
      <c r="CU101" s="842"/>
      <c r="CV101" s="842"/>
      <c r="CW101" s="842"/>
      <c r="CX101" s="842"/>
      <c r="CY101" s="842"/>
      <c r="CZ101" s="842"/>
      <c r="DA101" s="842"/>
      <c r="DB101" s="842"/>
      <c r="DC101" s="832" t="s">
        <v>1868</v>
      </c>
      <c r="DD101" s="832" t="s">
        <v>3381</v>
      </c>
      <c r="DE101" s="842"/>
    </row>
    <row r="102" spans="1:109" ht="24" customHeight="1">
      <c r="A102" s="164"/>
      <c r="B102" s="181"/>
      <c r="C102" s="182"/>
      <c r="D102" s="182"/>
      <c r="E102" s="182"/>
      <c r="F102" s="883" t="s">
        <v>9240</v>
      </c>
      <c r="G102" s="884"/>
      <c r="H102" s="884"/>
      <c r="I102" s="884"/>
      <c r="J102" s="885"/>
      <c r="K102" s="888" t="s">
        <v>3382</v>
      </c>
      <c r="L102" s="889"/>
      <c r="M102" s="889"/>
      <c r="N102" s="889"/>
      <c r="O102" s="889"/>
      <c r="P102" s="889"/>
      <c r="Q102" s="889"/>
      <c r="R102" s="889"/>
      <c r="S102" s="889"/>
      <c r="T102" s="889"/>
      <c r="U102" s="889"/>
      <c r="V102" s="889"/>
      <c r="W102" s="889"/>
      <c r="X102" s="889"/>
      <c r="Y102" s="889"/>
      <c r="Z102" s="890"/>
      <c r="AA102" s="182"/>
      <c r="AB102" s="182"/>
      <c r="AC102" s="182"/>
      <c r="AD102" s="183"/>
      <c r="AH102" s="840"/>
      <c r="AI102" s="840"/>
      <c r="AJ102" s="840"/>
      <c r="AK102" s="840"/>
      <c r="AL102" s="822" t="str">
        <f t="shared" si="3"/>
        <v>Maltrata</v>
      </c>
      <c r="AM102" s="822" t="str">
        <f t="shared" si="4"/>
        <v>30099</v>
      </c>
      <c r="AN102" s="828" t="str">
        <f t="shared" si="5"/>
        <v>099</v>
      </c>
      <c r="AO102" s="840"/>
      <c r="AP102" s="826">
        <v>100</v>
      </c>
      <c r="AQ102" s="841"/>
      <c r="AR102" s="841"/>
      <c r="AS102" s="841"/>
      <c r="AT102" s="841"/>
      <c r="AU102" s="841"/>
      <c r="AV102" s="841"/>
      <c r="AW102" s="821" t="s">
        <v>3383</v>
      </c>
      <c r="AX102" s="841"/>
      <c r="AY102" s="841"/>
      <c r="AZ102" s="841"/>
      <c r="BA102" s="841"/>
      <c r="BB102" s="841"/>
      <c r="BC102" s="841"/>
      <c r="BD102" s="821" t="s">
        <v>3384</v>
      </c>
      <c r="BE102" s="831" t="s">
        <v>3385</v>
      </c>
      <c r="BF102" s="821" t="s">
        <v>3386</v>
      </c>
      <c r="BG102" s="841"/>
      <c r="BH102" s="841"/>
      <c r="BI102" s="841"/>
      <c r="BJ102" s="821" t="s">
        <v>3387</v>
      </c>
      <c r="BK102" s="821" t="s">
        <v>3388</v>
      </c>
      <c r="BL102" s="841"/>
      <c r="BM102" s="841"/>
      <c r="BN102" s="841"/>
      <c r="BO102" s="841"/>
      <c r="BP102" s="841"/>
      <c r="BQ102" s="841"/>
      <c r="BR102" s="841"/>
      <c r="BS102" s="841"/>
      <c r="BT102" s="821" t="s">
        <v>3389</v>
      </c>
      <c r="BU102" s="821" t="s">
        <v>3390</v>
      </c>
      <c r="BV102" s="841"/>
      <c r="BW102" s="840"/>
      <c r="BX102" s="840"/>
      <c r="BY102" s="840"/>
      <c r="BZ102" s="842"/>
      <c r="CA102" s="842"/>
      <c r="CB102" s="842"/>
      <c r="CC102" s="842"/>
      <c r="CD102" s="842"/>
      <c r="CE102" s="842"/>
      <c r="CF102" s="832" t="s">
        <v>3391</v>
      </c>
      <c r="CG102" s="842"/>
      <c r="CH102" s="842"/>
      <c r="CI102" s="842"/>
      <c r="CJ102" s="842"/>
      <c r="CK102" s="842"/>
      <c r="CL102" s="842"/>
      <c r="CM102" s="832" t="s">
        <v>1113</v>
      </c>
      <c r="CN102" s="823" t="s">
        <v>3392</v>
      </c>
      <c r="CO102" s="832" t="s">
        <v>3393</v>
      </c>
      <c r="CP102" s="842"/>
      <c r="CQ102" s="842"/>
      <c r="CR102" s="842"/>
      <c r="CS102" s="832" t="s">
        <v>3394</v>
      </c>
      <c r="CT102" s="832" t="s">
        <v>3395</v>
      </c>
      <c r="CU102" s="842"/>
      <c r="CV102" s="842"/>
      <c r="CW102" s="842"/>
      <c r="CX102" s="842"/>
      <c r="CY102" s="842"/>
      <c r="CZ102" s="842"/>
      <c r="DA102" s="842"/>
      <c r="DB102" s="842"/>
      <c r="DC102" s="832" t="s">
        <v>3396</v>
      </c>
      <c r="DD102" s="832" t="s">
        <v>3397</v>
      </c>
      <c r="DE102" s="842"/>
    </row>
    <row r="103" spans="1:109" ht="6.75" customHeight="1">
      <c r="A103" s="164"/>
      <c r="B103" s="181"/>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3"/>
      <c r="AH103" s="840"/>
      <c r="AI103" s="840"/>
      <c r="AJ103" s="840"/>
      <c r="AK103" s="840"/>
      <c r="AL103" s="822" t="str">
        <f t="shared" si="3"/>
        <v>Manlio Fabio Altamirano</v>
      </c>
      <c r="AM103" s="822" t="str">
        <f t="shared" si="4"/>
        <v>30100</v>
      </c>
      <c r="AN103" s="828" t="str">
        <f t="shared" si="5"/>
        <v>100</v>
      </c>
      <c r="AO103" s="840"/>
      <c r="AP103" s="826">
        <v>101</v>
      </c>
      <c r="AQ103" s="841"/>
      <c r="AR103" s="841"/>
      <c r="AS103" s="841"/>
      <c r="AT103" s="841"/>
      <c r="AU103" s="841"/>
      <c r="AV103" s="841"/>
      <c r="AW103" s="821" t="s">
        <v>3398</v>
      </c>
      <c r="AX103" s="841"/>
      <c r="AY103" s="841"/>
      <c r="AZ103" s="841"/>
      <c r="BA103" s="841"/>
      <c r="BB103" s="841"/>
      <c r="BC103" s="841"/>
      <c r="BD103" s="821" t="s">
        <v>3399</v>
      </c>
      <c r="BE103" s="831" t="s">
        <v>3400</v>
      </c>
      <c r="BF103" s="821" t="s">
        <v>3401</v>
      </c>
      <c r="BG103" s="841"/>
      <c r="BH103" s="841"/>
      <c r="BI103" s="841"/>
      <c r="BJ103" s="821" t="s">
        <v>3402</v>
      </c>
      <c r="BK103" s="821" t="s">
        <v>3403</v>
      </c>
      <c r="BL103" s="841"/>
      <c r="BM103" s="841"/>
      <c r="BN103" s="841"/>
      <c r="BO103" s="841"/>
      <c r="BP103" s="841"/>
      <c r="BQ103" s="841"/>
      <c r="BR103" s="841"/>
      <c r="BS103" s="841"/>
      <c r="BT103" s="821" t="s">
        <v>3404</v>
      </c>
      <c r="BU103" s="821" t="s">
        <v>3405</v>
      </c>
      <c r="BV103" s="841"/>
      <c r="BW103" s="840"/>
      <c r="BX103" s="840"/>
      <c r="BY103" s="840"/>
      <c r="BZ103" s="842"/>
      <c r="CA103" s="842"/>
      <c r="CB103" s="842"/>
      <c r="CC103" s="842"/>
      <c r="CD103" s="842"/>
      <c r="CE103" s="842"/>
      <c r="CF103" s="832" t="s">
        <v>3406</v>
      </c>
      <c r="CG103" s="842"/>
      <c r="CH103" s="842"/>
      <c r="CI103" s="842"/>
      <c r="CJ103" s="842"/>
      <c r="CK103" s="842"/>
      <c r="CL103" s="842"/>
      <c r="CM103" s="832" t="s">
        <v>3407</v>
      </c>
      <c r="CN103" s="823" t="s">
        <v>3408</v>
      </c>
      <c r="CO103" s="832" t="s">
        <v>3409</v>
      </c>
      <c r="CP103" s="842"/>
      <c r="CQ103" s="842"/>
      <c r="CR103" s="842"/>
      <c r="CS103" s="832" t="s">
        <v>3410</v>
      </c>
      <c r="CT103" s="832" t="s">
        <v>3411</v>
      </c>
      <c r="CU103" s="842"/>
      <c r="CV103" s="842"/>
      <c r="CW103" s="842"/>
      <c r="CX103" s="842"/>
      <c r="CY103" s="842"/>
      <c r="CZ103" s="842"/>
      <c r="DA103" s="842"/>
      <c r="DB103" s="842"/>
      <c r="DC103" s="832" t="s">
        <v>3412</v>
      </c>
      <c r="DD103" s="832" t="s">
        <v>3413</v>
      </c>
      <c r="DE103" s="842"/>
    </row>
    <row r="104" spans="1:109" ht="36" customHeight="1">
      <c r="A104" s="164"/>
      <c r="B104" s="181"/>
      <c r="C104" s="896" t="s">
        <v>3414</v>
      </c>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c r="AB104" s="878"/>
      <c r="AC104" s="878"/>
      <c r="AD104" s="183"/>
      <c r="AH104" s="840"/>
      <c r="AI104" s="840"/>
      <c r="AJ104" s="840"/>
      <c r="AK104" s="840"/>
      <c r="AL104" s="822" t="str">
        <f t="shared" si="3"/>
        <v>Mariano Escobedo</v>
      </c>
      <c r="AM104" s="822" t="str">
        <f t="shared" si="4"/>
        <v>30101</v>
      </c>
      <c r="AN104" s="828" t="str">
        <f t="shared" si="5"/>
        <v>101</v>
      </c>
      <c r="AO104" s="840"/>
      <c r="AP104" s="826">
        <v>102</v>
      </c>
      <c r="AQ104" s="841"/>
      <c r="AR104" s="841"/>
      <c r="AS104" s="841"/>
      <c r="AT104" s="841"/>
      <c r="AU104" s="841"/>
      <c r="AV104" s="841"/>
      <c r="AW104" s="821" t="s">
        <v>3415</v>
      </c>
      <c r="AX104" s="841"/>
      <c r="AY104" s="841"/>
      <c r="AZ104" s="841"/>
      <c r="BA104" s="841"/>
      <c r="BB104" s="841"/>
      <c r="BC104" s="841"/>
      <c r="BD104" s="821" t="s">
        <v>3416</v>
      </c>
      <c r="BE104" s="831" t="s">
        <v>3417</v>
      </c>
      <c r="BF104" s="821" t="s">
        <v>3418</v>
      </c>
      <c r="BG104" s="841"/>
      <c r="BH104" s="841"/>
      <c r="BI104" s="841"/>
      <c r="BJ104" s="821" t="s">
        <v>3419</v>
      </c>
      <c r="BK104" s="821" t="s">
        <v>3420</v>
      </c>
      <c r="BL104" s="841"/>
      <c r="BM104" s="841"/>
      <c r="BN104" s="841"/>
      <c r="BO104" s="841"/>
      <c r="BP104" s="841"/>
      <c r="BQ104" s="841"/>
      <c r="BR104" s="841"/>
      <c r="BS104" s="841"/>
      <c r="BT104" s="821" t="s">
        <v>3421</v>
      </c>
      <c r="BU104" s="821" t="s">
        <v>3422</v>
      </c>
      <c r="BV104" s="841"/>
      <c r="BW104" s="840"/>
      <c r="BX104" s="840"/>
      <c r="BY104" s="840"/>
      <c r="BZ104" s="842"/>
      <c r="CA104" s="842"/>
      <c r="CB104" s="842"/>
      <c r="CC104" s="842"/>
      <c r="CD104" s="842"/>
      <c r="CE104" s="842"/>
      <c r="CF104" s="832" t="s">
        <v>3423</v>
      </c>
      <c r="CG104" s="842"/>
      <c r="CH104" s="842"/>
      <c r="CI104" s="842"/>
      <c r="CJ104" s="842"/>
      <c r="CK104" s="842"/>
      <c r="CL104" s="842"/>
      <c r="CM104" s="832" t="s">
        <v>3342</v>
      </c>
      <c r="CN104" s="823" t="s">
        <v>3424</v>
      </c>
      <c r="CO104" s="832" t="s">
        <v>3425</v>
      </c>
      <c r="CP104" s="842"/>
      <c r="CQ104" s="842"/>
      <c r="CR104" s="842"/>
      <c r="CS104" s="832" t="s">
        <v>3426</v>
      </c>
      <c r="CT104" s="832" t="s">
        <v>3427</v>
      </c>
      <c r="CU104" s="842"/>
      <c r="CV104" s="842"/>
      <c r="CW104" s="842"/>
      <c r="CX104" s="842"/>
      <c r="CY104" s="842"/>
      <c r="CZ104" s="842"/>
      <c r="DA104" s="842"/>
      <c r="DB104" s="842"/>
      <c r="DC104" s="832" t="s">
        <v>3428</v>
      </c>
      <c r="DD104" s="832" t="s">
        <v>3429</v>
      </c>
      <c r="DE104" s="842"/>
    </row>
    <row r="105" spans="1:109" ht="6.75" customHeight="1">
      <c r="A105" s="164"/>
      <c r="B105" s="181"/>
      <c r="C105" s="187"/>
      <c r="D105" s="187"/>
      <c r="E105" s="187"/>
      <c r="F105" s="187"/>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3"/>
      <c r="AH105" s="840"/>
      <c r="AI105" s="840"/>
      <c r="AJ105" s="840"/>
      <c r="AK105" s="840"/>
      <c r="AL105" s="822" t="str">
        <f t="shared" si="3"/>
        <v>Martínez de la Torre</v>
      </c>
      <c r="AM105" s="822" t="str">
        <f t="shared" si="4"/>
        <v>30102</v>
      </c>
      <c r="AN105" s="828" t="str">
        <f t="shared" si="5"/>
        <v>102</v>
      </c>
      <c r="AO105" s="840"/>
      <c r="AP105" s="826">
        <v>103</v>
      </c>
      <c r="AQ105" s="841"/>
      <c r="AR105" s="841"/>
      <c r="AS105" s="841"/>
      <c r="AT105" s="841"/>
      <c r="AU105" s="841"/>
      <c r="AV105" s="841"/>
      <c r="AW105" s="821" t="s">
        <v>3430</v>
      </c>
      <c r="AX105" s="841"/>
      <c r="AY105" s="841"/>
      <c r="AZ105" s="841"/>
      <c r="BA105" s="841"/>
      <c r="BB105" s="841"/>
      <c r="BC105" s="841"/>
      <c r="BD105" s="821" t="s">
        <v>3431</v>
      </c>
      <c r="BE105" s="831" t="s">
        <v>3432</v>
      </c>
      <c r="BF105" s="821" t="s">
        <v>3433</v>
      </c>
      <c r="BG105" s="841"/>
      <c r="BH105" s="841"/>
      <c r="BI105" s="841"/>
      <c r="BJ105" s="821" t="s">
        <v>3434</v>
      </c>
      <c r="BK105" s="821" t="s">
        <v>3435</v>
      </c>
      <c r="BL105" s="841"/>
      <c r="BM105" s="841"/>
      <c r="BN105" s="841"/>
      <c r="BO105" s="841"/>
      <c r="BP105" s="841"/>
      <c r="BQ105" s="841"/>
      <c r="BR105" s="841"/>
      <c r="BS105" s="841"/>
      <c r="BT105" s="821" t="s">
        <v>3436</v>
      </c>
      <c r="BU105" s="821" t="s">
        <v>3437</v>
      </c>
      <c r="BV105" s="841"/>
      <c r="BW105" s="840"/>
      <c r="BX105" s="840"/>
      <c r="BY105" s="840"/>
      <c r="BZ105" s="842"/>
      <c r="CA105" s="842"/>
      <c r="CB105" s="842"/>
      <c r="CC105" s="842"/>
      <c r="CD105" s="842"/>
      <c r="CE105" s="842"/>
      <c r="CF105" s="832" t="s">
        <v>3438</v>
      </c>
      <c r="CG105" s="842"/>
      <c r="CH105" s="842"/>
      <c r="CI105" s="842"/>
      <c r="CJ105" s="842"/>
      <c r="CK105" s="842"/>
      <c r="CL105" s="842"/>
      <c r="CM105" s="832" t="s">
        <v>3439</v>
      </c>
      <c r="CN105" s="823" t="s">
        <v>3440</v>
      </c>
      <c r="CO105" s="832" t="s">
        <v>3441</v>
      </c>
      <c r="CP105" s="842"/>
      <c r="CQ105" s="842"/>
      <c r="CR105" s="842"/>
      <c r="CS105" s="832" t="s">
        <v>3442</v>
      </c>
      <c r="CT105" s="832" t="s">
        <v>3443</v>
      </c>
      <c r="CU105" s="842"/>
      <c r="CV105" s="842"/>
      <c r="CW105" s="842"/>
      <c r="CX105" s="842"/>
      <c r="CY105" s="842"/>
      <c r="CZ105" s="842"/>
      <c r="DA105" s="842"/>
      <c r="DB105" s="842"/>
      <c r="DC105" s="832" t="s">
        <v>3444</v>
      </c>
      <c r="DD105" s="832" t="s">
        <v>3445</v>
      </c>
      <c r="DE105" s="842"/>
    </row>
    <row r="106" spans="1:109" ht="15" customHeight="1">
      <c r="A106" s="164"/>
      <c r="B106" s="181"/>
      <c r="C106" s="192"/>
      <c r="D106" s="204" t="s">
        <v>3446</v>
      </c>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83"/>
      <c r="AH106" s="840"/>
      <c r="AI106" s="840"/>
      <c r="AJ106" s="840"/>
      <c r="AK106" s="840"/>
      <c r="AL106" s="822" t="str">
        <f t="shared" si="3"/>
        <v>Mecatlán</v>
      </c>
      <c r="AM106" s="822" t="str">
        <f t="shared" si="4"/>
        <v>30103</v>
      </c>
      <c r="AN106" s="828" t="str">
        <f t="shared" si="5"/>
        <v>103</v>
      </c>
      <c r="AO106" s="840"/>
      <c r="AP106" s="826">
        <v>104</v>
      </c>
      <c r="AQ106" s="841"/>
      <c r="AR106" s="841"/>
      <c r="AS106" s="841"/>
      <c r="AT106" s="841"/>
      <c r="AU106" s="841"/>
      <c r="AV106" s="841"/>
      <c r="AW106" s="821" t="s">
        <v>3447</v>
      </c>
      <c r="AX106" s="841"/>
      <c r="AY106" s="841"/>
      <c r="AZ106" s="841"/>
      <c r="BA106" s="841"/>
      <c r="BB106" s="841"/>
      <c r="BC106" s="841"/>
      <c r="BD106" s="821" t="s">
        <v>3448</v>
      </c>
      <c r="BE106" s="831" t="s">
        <v>3449</v>
      </c>
      <c r="BF106" s="821" t="s">
        <v>3450</v>
      </c>
      <c r="BG106" s="841"/>
      <c r="BH106" s="841"/>
      <c r="BI106" s="841"/>
      <c r="BJ106" s="821" t="s">
        <v>3451</v>
      </c>
      <c r="BK106" s="821" t="s">
        <v>3452</v>
      </c>
      <c r="BL106" s="841"/>
      <c r="BM106" s="841"/>
      <c r="BN106" s="841"/>
      <c r="BO106" s="841"/>
      <c r="BP106" s="841"/>
      <c r="BQ106" s="841"/>
      <c r="BR106" s="841"/>
      <c r="BS106" s="841"/>
      <c r="BT106" s="821" t="s">
        <v>3453</v>
      </c>
      <c r="BU106" s="821" t="s">
        <v>3454</v>
      </c>
      <c r="BV106" s="841"/>
      <c r="BW106" s="840"/>
      <c r="BX106" s="840"/>
      <c r="BY106" s="840"/>
      <c r="BZ106" s="842"/>
      <c r="CA106" s="842"/>
      <c r="CB106" s="842"/>
      <c r="CC106" s="842"/>
      <c r="CD106" s="842"/>
      <c r="CE106" s="842"/>
      <c r="CF106" s="832" t="s">
        <v>3455</v>
      </c>
      <c r="CG106" s="842"/>
      <c r="CH106" s="842"/>
      <c r="CI106" s="842"/>
      <c r="CJ106" s="842"/>
      <c r="CK106" s="842"/>
      <c r="CL106" s="842"/>
      <c r="CM106" s="832" t="s">
        <v>3456</v>
      </c>
      <c r="CN106" s="823" t="s">
        <v>3457</v>
      </c>
      <c r="CO106" s="832" t="s">
        <v>998</v>
      </c>
      <c r="CP106" s="842"/>
      <c r="CQ106" s="842"/>
      <c r="CR106" s="842"/>
      <c r="CS106" s="832" t="s">
        <v>3458</v>
      </c>
      <c r="CT106" s="832" t="s">
        <v>3459</v>
      </c>
      <c r="CU106" s="842"/>
      <c r="CV106" s="842"/>
      <c r="CW106" s="842"/>
      <c r="CX106" s="842"/>
      <c r="CY106" s="842"/>
      <c r="CZ106" s="842"/>
      <c r="DA106" s="842"/>
      <c r="DB106" s="842"/>
      <c r="DC106" s="832" t="s">
        <v>3460</v>
      </c>
      <c r="DD106" s="832" t="s">
        <v>3461</v>
      </c>
      <c r="DE106" s="842"/>
    </row>
    <row r="107" spans="1:109" ht="6.75" customHeight="1">
      <c r="A107" s="164"/>
      <c r="B107" s="181"/>
      <c r="C107" s="192"/>
      <c r="D107" s="204"/>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83"/>
      <c r="AH107" s="840"/>
      <c r="AI107" s="840"/>
      <c r="AJ107" s="840"/>
      <c r="AK107" s="840"/>
      <c r="AL107" s="822" t="str">
        <f t="shared" si="3"/>
        <v>Mecayapan</v>
      </c>
      <c r="AM107" s="822" t="str">
        <f t="shared" si="4"/>
        <v>30104</v>
      </c>
      <c r="AN107" s="828" t="str">
        <f t="shared" si="5"/>
        <v>104</v>
      </c>
      <c r="AO107" s="840"/>
      <c r="AP107" s="826">
        <v>105</v>
      </c>
      <c r="AQ107" s="841"/>
      <c r="AR107" s="841"/>
      <c r="AS107" s="841"/>
      <c r="AT107" s="841"/>
      <c r="AU107" s="841"/>
      <c r="AV107" s="841"/>
      <c r="AW107" s="821" t="s">
        <v>3462</v>
      </c>
      <c r="AX107" s="841"/>
      <c r="AY107" s="841"/>
      <c r="AZ107" s="841"/>
      <c r="BA107" s="841"/>
      <c r="BB107" s="841"/>
      <c r="BC107" s="841"/>
      <c r="BD107" s="821" t="s">
        <v>3463</v>
      </c>
      <c r="BE107" s="831" t="s">
        <v>3464</v>
      </c>
      <c r="BF107" s="821" t="s">
        <v>3465</v>
      </c>
      <c r="BG107" s="841"/>
      <c r="BH107" s="841"/>
      <c r="BI107" s="841"/>
      <c r="BJ107" s="821" t="s">
        <v>3466</v>
      </c>
      <c r="BK107" s="821" t="s">
        <v>3467</v>
      </c>
      <c r="BL107" s="841"/>
      <c r="BM107" s="841"/>
      <c r="BN107" s="841"/>
      <c r="BO107" s="841"/>
      <c r="BP107" s="841"/>
      <c r="BQ107" s="841"/>
      <c r="BR107" s="841"/>
      <c r="BS107" s="841"/>
      <c r="BT107" s="821" t="s">
        <v>3468</v>
      </c>
      <c r="BU107" s="821" t="s">
        <v>3469</v>
      </c>
      <c r="BV107" s="841"/>
      <c r="BW107" s="840"/>
      <c r="BX107" s="840"/>
      <c r="BY107" s="840"/>
      <c r="BZ107" s="842"/>
      <c r="CA107" s="842"/>
      <c r="CB107" s="842"/>
      <c r="CC107" s="842"/>
      <c r="CD107" s="842"/>
      <c r="CE107" s="842"/>
      <c r="CF107" s="832" t="s">
        <v>3470</v>
      </c>
      <c r="CG107" s="842"/>
      <c r="CH107" s="842"/>
      <c r="CI107" s="842"/>
      <c r="CJ107" s="842"/>
      <c r="CK107" s="842"/>
      <c r="CL107" s="842"/>
      <c r="CM107" s="832" t="s">
        <v>3471</v>
      </c>
      <c r="CN107" s="823" t="s">
        <v>3472</v>
      </c>
      <c r="CO107" s="832" t="s">
        <v>3473</v>
      </c>
      <c r="CP107" s="842"/>
      <c r="CQ107" s="842"/>
      <c r="CR107" s="842"/>
      <c r="CS107" s="832" t="s">
        <v>3474</v>
      </c>
      <c r="CT107" s="832" t="s">
        <v>3475</v>
      </c>
      <c r="CU107" s="842"/>
      <c r="CV107" s="842"/>
      <c r="CW107" s="842"/>
      <c r="CX107" s="842"/>
      <c r="CY107" s="842"/>
      <c r="CZ107" s="842"/>
      <c r="DA107" s="842"/>
      <c r="DB107" s="842"/>
      <c r="DC107" s="832" t="s">
        <v>3476</v>
      </c>
      <c r="DD107" s="832" t="s">
        <v>3477</v>
      </c>
      <c r="DE107" s="842"/>
    </row>
    <row r="108" spans="1:109" ht="24" customHeight="1">
      <c r="A108" s="164"/>
      <c r="B108" s="181"/>
      <c r="C108" s="192"/>
      <c r="D108" s="881" t="s">
        <v>9241</v>
      </c>
      <c r="E108" s="882"/>
      <c r="F108" s="882"/>
      <c r="G108" s="882"/>
      <c r="H108" s="882"/>
      <c r="I108" s="882"/>
      <c r="J108" s="882"/>
      <c r="K108" s="882"/>
      <c r="L108" s="882"/>
      <c r="M108" s="882"/>
      <c r="N108" s="882"/>
      <c r="O108" s="882"/>
      <c r="P108" s="882"/>
      <c r="Q108" s="882"/>
      <c r="R108" s="882"/>
      <c r="S108" s="882"/>
      <c r="T108" s="882"/>
      <c r="U108" s="882"/>
      <c r="V108" s="882"/>
      <c r="W108" s="882"/>
      <c r="X108" s="882"/>
      <c r="Y108" s="882"/>
      <c r="Z108" s="882"/>
      <c r="AA108" s="882"/>
      <c r="AB108" s="882"/>
      <c r="AC108" s="882"/>
      <c r="AD108" s="183"/>
      <c r="AH108" s="840"/>
      <c r="AI108" s="840"/>
      <c r="AJ108" s="840"/>
      <c r="AK108" s="840"/>
      <c r="AL108" s="822" t="str">
        <f t="shared" si="3"/>
        <v>Medellín de Bravo</v>
      </c>
      <c r="AM108" s="822" t="str">
        <f t="shared" si="4"/>
        <v>30105</v>
      </c>
      <c r="AN108" s="828" t="str">
        <f t="shared" si="5"/>
        <v>105</v>
      </c>
      <c r="AO108" s="840"/>
      <c r="AP108" s="826">
        <v>106</v>
      </c>
      <c r="AQ108" s="841"/>
      <c r="AR108" s="841"/>
      <c r="AS108" s="841"/>
      <c r="AT108" s="841"/>
      <c r="AU108" s="841"/>
      <c r="AV108" s="841"/>
      <c r="AW108" s="821" t="s">
        <v>3478</v>
      </c>
      <c r="AX108" s="841"/>
      <c r="AY108" s="841"/>
      <c r="AZ108" s="841"/>
      <c r="BA108" s="841"/>
      <c r="BB108" s="841"/>
      <c r="BC108" s="841"/>
      <c r="BD108" s="821" t="s">
        <v>3479</v>
      </c>
      <c r="BE108" s="831" t="s">
        <v>3480</v>
      </c>
      <c r="BF108" s="821" t="s">
        <v>3481</v>
      </c>
      <c r="BG108" s="841"/>
      <c r="BH108" s="841"/>
      <c r="BI108" s="841"/>
      <c r="BJ108" s="821" t="s">
        <v>3482</v>
      </c>
      <c r="BK108" s="821" t="s">
        <v>3483</v>
      </c>
      <c r="BL108" s="841"/>
      <c r="BM108" s="841"/>
      <c r="BN108" s="841"/>
      <c r="BO108" s="841"/>
      <c r="BP108" s="841"/>
      <c r="BQ108" s="841"/>
      <c r="BR108" s="841"/>
      <c r="BS108" s="841"/>
      <c r="BT108" s="821" t="s">
        <v>3484</v>
      </c>
      <c r="BU108" s="821" t="s">
        <v>3485</v>
      </c>
      <c r="BV108" s="841"/>
      <c r="BW108" s="840"/>
      <c r="BX108" s="840"/>
      <c r="BY108" s="840"/>
      <c r="BZ108" s="842"/>
      <c r="CA108" s="842"/>
      <c r="CB108" s="842"/>
      <c r="CC108" s="842"/>
      <c r="CD108" s="842"/>
      <c r="CE108" s="842"/>
      <c r="CF108" s="832" t="s">
        <v>998</v>
      </c>
      <c r="CG108" s="842"/>
      <c r="CH108" s="842"/>
      <c r="CI108" s="842"/>
      <c r="CJ108" s="842"/>
      <c r="CK108" s="842"/>
      <c r="CL108" s="842"/>
      <c r="CM108" s="832" t="s">
        <v>3486</v>
      </c>
      <c r="CN108" s="823" t="s">
        <v>3487</v>
      </c>
      <c r="CO108" s="832" t="s">
        <v>3488</v>
      </c>
      <c r="CP108" s="842"/>
      <c r="CQ108" s="842"/>
      <c r="CR108" s="842"/>
      <c r="CS108" s="832" t="s">
        <v>3489</v>
      </c>
      <c r="CT108" s="832" t="s">
        <v>2626</v>
      </c>
      <c r="CU108" s="842"/>
      <c r="CV108" s="842"/>
      <c r="CW108" s="842"/>
      <c r="CX108" s="842"/>
      <c r="CY108" s="842"/>
      <c r="CZ108" s="842"/>
      <c r="DA108" s="842"/>
      <c r="DB108" s="842"/>
      <c r="DC108" s="832" t="s">
        <v>3490</v>
      </c>
      <c r="DD108" s="832" t="s">
        <v>3491</v>
      </c>
      <c r="DE108" s="842"/>
    </row>
    <row r="109" spans="1:109" ht="6.75" customHeight="1">
      <c r="A109" s="164"/>
      <c r="B109" s="181"/>
      <c r="C109" s="192"/>
      <c r="D109" s="187"/>
      <c r="E109" s="187"/>
      <c r="F109" s="187"/>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3"/>
      <c r="AH109" s="840"/>
      <c r="AI109" s="840"/>
      <c r="AJ109" s="840"/>
      <c r="AK109" s="840"/>
      <c r="AL109" s="822" t="str">
        <f t="shared" si="3"/>
        <v>Miahuatlán</v>
      </c>
      <c r="AM109" s="822" t="str">
        <f t="shared" si="4"/>
        <v>30106</v>
      </c>
      <c r="AN109" s="828" t="str">
        <f t="shared" si="5"/>
        <v>106</v>
      </c>
      <c r="AO109" s="840"/>
      <c r="AP109" s="826">
        <v>107</v>
      </c>
      <c r="AQ109" s="841"/>
      <c r="AR109" s="841"/>
      <c r="AS109" s="841"/>
      <c r="AT109" s="841"/>
      <c r="AU109" s="841"/>
      <c r="AV109" s="841"/>
      <c r="AW109" s="821" t="s">
        <v>3492</v>
      </c>
      <c r="AX109" s="841"/>
      <c r="AY109" s="841"/>
      <c r="AZ109" s="841"/>
      <c r="BA109" s="841"/>
      <c r="BB109" s="841"/>
      <c r="BC109" s="841"/>
      <c r="BD109" s="821" t="s">
        <v>3493</v>
      </c>
      <c r="BE109" s="831" t="s">
        <v>3494</v>
      </c>
      <c r="BF109" s="821" t="s">
        <v>3495</v>
      </c>
      <c r="BG109" s="841"/>
      <c r="BH109" s="841"/>
      <c r="BI109" s="841"/>
      <c r="BJ109" s="821" t="s">
        <v>3496</v>
      </c>
      <c r="BK109" s="821" t="s">
        <v>3497</v>
      </c>
      <c r="BL109" s="841"/>
      <c r="BM109" s="841"/>
      <c r="BN109" s="841"/>
      <c r="BO109" s="841"/>
      <c r="BP109" s="841"/>
      <c r="BQ109" s="841"/>
      <c r="BR109" s="841"/>
      <c r="BS109" s="841"/>
      <c r="BT109" s="821" t="s">
        <v>3498</v>
      </c>
      <c r="BU109" s="821" t="s">
        <v>3499</v>
      </c>
      <c r="BV109" s="841"/>
      <c r="BW109" s="840"/>
      <c r="BX109" s="840"/>
      <c r="BY109" s="840"/>
      <c r="BZ109" s="842"/>
      <c r="CA109" s="842"/>
      <c r="CB109" s="842"/>
      <c r="CC109" s="842"/>
      <c r="CD109" s="842"/>
      <c r="CE109" s="842"/>
      <c r="CF109" s="832" t="s">
        <v>3500</v>
      </c>
      <c r="CG109" s="842"/>
      <c r="CH109" s="842"/>
      <c r="CI109" s="842"/>
      <c r="CJ109" s="842"/>
      <c r="CK109" s="842"/>
      <c r="CL109" s="842"/>
      <c r="CM109" s="832" t="s">
        <v>3501</v>
      </c>
      <c r="CN109" s="823" t="s">
        <v>3502</v>
      </c>
      <c r="CO109" s="832" t="s">
        <v>3503</v>
      </c>
      <c r="CP109" s="842"/>
      <c r="CQ109" s="842"/>
      <c r="CR109" s="842"/>
      <c r="CS109" s="832" t="s">
        <v>3504</v>
      </c>
      <c r="CT109" s="832" t="s">
        <v>3505</v>
      </c>
      <c r="CU109" s="842"/>
      <c r="CV109" s="842"/>
      <c r="CW109" s="842"/>
      <c r="CX109" s="842"/>
      <c r="CY109" s="842"/>
      <c r="CZ109" s="842"/>
      <c r="DA109" s="842"/>
      <c r="DB109" s="842"/>
      <c r="DC109" s="832" t="s">
        <v>3506</v>
      </c>
      <c r="DD109" s="832" t="s">
        <v>3507</v>
      </c>
      <c r="DE109" s="842"/>
    </row>
    <row r="110" spans="1:109" ht="15" customHeight="1">
      <c r="A110" s="164"/>
      <c r="B110" s="181"/>
      <c r="C110" s="192"/>
      <c r="D110" s="204" t="s">
        <v>3508</v>
      </c>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83"/>
      <c r="AH110" s="840"/>
      <c r="AI110" s="840"/>
      <c r="AJ110" s="840"/>
      <c r="AK110" s="840"/>
      <c r="AL110" s="822" t="str">
        <f t="shared" si="3"/>
        <v>Las Minas</v>
      </c>
      <c r="AM110" s="822" t="str">
        <f t="shared" si="4"/>
        <v>30107</v>
      </c>
      <c r="AN110" s="828" t="str">
        <f t="shared" si="5"/>
        <v>107</v>
      </c>
      <c r="AO110" s="840"/>
      <c r="AP110" s="826">
        <v>108</v>
      </c>
      <c r="AQ110" s="841"/>
      <c r="AR110" s="841"/>
      <c r="AS110" s="841"/>
      <c r="AT110" s="841"/>
      <c r="AU110" s="841"/>
      <c r="AV110" s="841"/>
      <c r="AW110" s="821" t="s">
        <v>3509</v>
      </c>
      <c r="AX110" s="841"/>
      <c r="AY110" s="841"/>
      <c r="AZ110" s="841"/>
      <c r="BA110" s="841"/>
      <c r="BB110" s="841"/>
      <c r="BC110" s="841"/>
      <c r="BD110" s="821" t="s">
        <v>3510</v>
      </c>
      <c r="BE110" s="831" t="s">
        <v>3511</v>
      </c>
      <c r="BF110" s="821" t="s">
        <v>3512</v>
      </c>
      <c r="BG110" s="841"/>
      <c r="BH110" s="841"/>
      <c r="BI110" s="841"/>
      <c r="BJ110" s="821" t="s">
        <v>3513</v>
      </c>
      <c r="BK110" s="821" t="s">
        <v>3514</v>
      </c>
      <c r="BL110" s="841"/>
      <c r="BM110" s="841"/>
      <c r="BN110" s="841"/>
      <c r="BO110" s="841"/>
      <c r="BP110" s="841"/>
      <c r="BQ110" s="841"/>
      <c r="BR110" s="841"/>
      <c r="BS110" s="841"/>
      <c r="BT110" s="821" t="s">
        <v>3515</v>
      </c>
      <c r="BU110" s="848">
        <v>31998</v>
      </c>
      <c r="BV110" s="841"/>
      <c r="BW110" s="840"/>
      <c r="BX110" s="840"/>
      <c r="BY110" s="840"/>
      <c r="BZ110" s="842"/>
      <c r="CA110" s="842"/>
      <c r="CB110" s="842"/>
      <c r="CC110" s="842"/>
      <c r="CD110" s="842"/>
      <c r="CE110" s="842"/>
      <c r="CF110" s="832" t="s">
        <v>3516</v>
      </c>
      <c r="CG110" s="842"/>
      <c r="CH110" s="842"/>
      <c r="CI110" s="842"/>
      <c r="CJ110" s="842"/>
      <c r="CK110" s="842"/>
      <c r="CL110" s="842"/>
      <c r="CM110" s="832" t="s">
        <v>3517</v>
      </c>
      <c r="CN110" s="823" t="s">
        <v>3518</v>
      </c>
      <c r="CO110" s="832" t="s">
        <v>3519</v>
      </c>
      <c r="CP110" s="842"/>
      <c r="CQ110" s="842"/>
      <c r="CR110" s="842"/>
      <c r="CS110" s="832" t="s">
        <v>3520</v>
      </c>
      <c r="CT110" s="832" t="s">
        <v>3521</v>
      </c>
      <c r="CU110" s="842"/>
      <c r="CV110" s="842"/>
      <c r="CW110" s="842"/>
      <c r="CX110" s="842"/>
      <c r="CY110" s="842"/>
      <c r="CZ110" s="842"/>
      <c r="DA110" s="842"/>
      <c r="DB110" s="842"/>
      <c r="DC110" s="832" t="s">
        <v>3522</v>
      </c>
      <c r="DD110" s="834" t="s">
        <v>419</v>
      </c>
      <c r="DE110" s="842"/>
    </row>
    <row r="111" spans="1:109" ht="6.75" customHeight="1">
      <c r="A111" s="164"/>
      <c r="B111" s="181"/>
      <c r="C111" s="192"/>
      <c r="D111" s="204"/>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83"/>
      <c r="AH111" s="840"/>
      <c r="AI111" s="840"/>
      <c r="AJ111" s="840"/>
      <c r="AK111" s="840"/>
      <c r="AL111" s="822" t="str">
        <f t="shared" si="3"/>
        <v>Minatitlán</v>
      </c>
      <c r="AM111" s="822" t="str">
        <f t="shared" si="4"/>
        <v>30108</v>
      </c>
      <c r="AN111" s="828" t="str">
        <f t="shared" si="5"/>
        <v>108</v>
      </c>
      <c r="AO111" s="840"/>
      <c r="AP111" s="826">
        <v>109</v>
      </c>
      <c r="AQ111" s="841"/>
      <c r="AR111" s="841"/>
      <c r="AS111" s="841"/>
      <c r="AT111" s="841"/>
      <c r="AU111" s="841"/>
      <c r="AV111" s="841"/>
      <c r="AW111" s="821" t="s">
        <v>3523</v>
      </c>
      <c r="AX111" s="841"/>
      <c r="AY111" s="841"/>
      <c r="AZ111" s="841"/>
      <c r="BA111" s="841"/>
      <c r="BB111" s="841"/>
      <c r="BC111" s="841"/>
      <c r="BD111" s="821" t="s">
        <v>3524</v>
      </c>
      <c r="BE111" s="831" t="s">
        <v>3525</v>
      </c>
      <c r="BF111" s="821" t="s">
        <v>3526</v>
      </c>
      <c r="BG111" s="841"/>
      <c r="BH111" s="841"/>
      <c r="BI111" s="841"/>
      <c r="BJ111" s="821" t="s">
        <v>3527</v>
      </c>
      <c r="BK111" s="821" t="s">
        <v>3528</v>
      </c>
      <c r="BL111" s="841"/>
      <c r="BM111" s="841"/>
      <c r="BN111" s="841"/>
      <c r="BO111" s="841"/>
      <c r="BP111" s="841"/>
      <c r="BQ111" s="841"/>
      <c r="BR111" s="841"/>
      <c r="BS111" s="841"/>
      <c r="BT111" s="821" t="s">
        <v>3529</v>
      </c>
      <c r="BU111" s="841">
        <v>31999</v>
      </c>
      <c r="BV111" s="841"/>
      <c r="BW111" s="840"/>
      <c r="BX111" s="840"/>
      <c r="BY111" s="840"/>
      <c r="BZ111" s="842"/>
      <c r="CA111" s="842"/>
      <c r="CB111" s="842"/>
      <c r="CC111" s="842"/>
      <c r="CD111" s="842"/>
      <c r="CE111" s="842"/>
      <c r="CF111" s="832" t="s">
        <v>3530</v>
      </c>
      <c r="CG111" s="842"/>
      <c r="CH111" s="842"/>
      <c r="CI111" s="842"/>
      <c r="CJ111" s="842"/>
      <c r="CK111" s="842"/>
      <c r="CL111" s="842"/>
      <c r="CM111" s="832" t="s">
        <v>1109</v>
      </c>
      <c r="CN111" s="823" t="s">
        <v>3531</v>
      </c>
      <c r="CO111" s="832" t="s">
        <v>3532</v>
      </c>
      <c r="CP111" s="842"/>
      <c r="CQ111" s="842"/>
      <c r="CR111" s="842"/>
      <c r="CS111" s="832" t="s">
        <v>3533</v>
      </c>
      <c r="CT111" s="832" t="s">
        <v>3534</v>
      </c>
      <c r="CU111" s="842"/>
      <c r="CV111" s="842"/>
      <c r="CW111" s="842"/>
      <c r="CX111" s="842"/>
      <c r="CY111" s="842"/>
      <c r="CZ111" s="842"/>
      <c r="DA111" s="842"/>
      <c r="DB111" s="842"/>
      <c r="DC111" s="832" t="s">
        <v>548</v>
      </c>
      <c r="DD111" s="832" t="s">
        <v>483</v>
      </c>
      <c r="DE111" s="842"/>
    </row>
    <row r="112" spans="1:109" ht="24" customHeight="1">
      <c r="A112" s="164"/>
      <c r="B112" s="181"/>
      <c r="C112" s="192"/>
      <c r="D112" s="896" t="s">
        <v>9242</v>
      </c>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c r="AB112" s="878"/>
      <c r="AC112" s="878"/>
      <c r="AD112" s="183"/>
      <c r="AH112" s="840"/>
      <c r="AI112" s="840"/>
      <c r="AJ112" s="840"/>
      <c r="AK112" s="840"/>
      <c r="AL112" s="822" t="str">
        <f t="shared" si="3"/>
        <v>Misantla</v>
      </c>
      <c r="AM112" s="822" t="str">
        <f t="shared" si="4"/>
        <v>30109</v>
      </c>
      <c r="AN112" s="828" t="str">
        <f t="shared" si="5"/>
        <v>109</v>
      </c>
      <c r="AO112" s="840"/>
      <c r="AP112" s="826">
        <v>110</v>
      </c>
      <c r="AQ112" s="841"/>
      <c r="AR112" s="841"/>
      <c r="AS112" s="841"/>
      <c r="AT112" s="841"/>
      <c r="AU112" s="841"/>
      <c r="AV112" s="841"/>
      <c r="AW112" s="821" t="s">
        <v>3535</v>
      </c>
      <c r="AX112" s="841"/>
      <c r="AY112" s="841"/>
      <c r="AZ112" s="841"/>
      <c r="BA112" s="841"/>
      <c r="BB112" s="841"/>
      <c r="BC112" s="841"/>
      <c r="BD112" s="821" t="s">
        <v>3536</v>
      </c>
      <c r="BE112" s="831" t="s">
        <v>3537</v>
      </c>
      <c r="BF112" s="821" t="s">
        <v>3538</v>
      </c>
      <c r="BG112" s="841"/>
      <c r="BH112" s="841"/>
      <c r="BI112" s="841"/>
      <c r="BJ112" s="821" t="s">
        <v>3539</v>
      </c>
      <c r="BK112" s="821" t="s">
        <v>3540</v>
      </c>
      <c r="BL112" s="841"/>
      <c r="BM112" s="841"/>
      <c r="BN112" s="841"/>
      <c r="BO112" s="841"/>
      <c r="BP112" s="841"/>
      <c r="BQ112" s="841"/>
      <c r="BR112" s="841"/>
      <c r="BS112" s="841"/>
      <c r="BT112" s="821" t="s">
        <v>3541</v>
      </c>
      <c r="BU112" s="841"/>
      <c r="BV112" s="841"/>
      <c r="BW112" s="840"/>
      <c r="BX112" s="840"/>
      <c r="BY112" s="840"/>
      <c r="BZ112" s="842"/>
      <c r="CA112" s="842"/>
      <c r="CB112" s="842"/>
      <c r="CC112" s="842"/>
      <c r="CD112" s="842"/>
      <c r="CE112" s="842"/>
      <c r="CF112" s="832" t="s">
        <v>3007</v>
      </c>
      <c r="CG112" s="842"/>
      <c r="CH112" s="842"/>
      <c r="CI112" s="842"/>
      <c r="CJ112" s="842"/>
      <c r="CK112" s="842"/>
      <c r="CL112" s="842"/>
      <c r="CM112" s="832" t="s">
        <v>3542</v>
      </c>
      <c r="CN112" s="823" t="s">
        <v>3543</v>
      </c>
      <c r="CO112" s="832" t="s">
        <v>3544</v>
      </c>
      <c r="CP112" s="842"/>
      <c r="CQ112" s="842"/>
      <c r="CR112" s="842"/>
      <c r="CS112" s="832" t="s">
        <v>3545</v>
      </c>
      <c r="CT112" s="832" t="s">
        <v>3546</v>
      </c>
      <c r="CU112" s="842"/>
      <c r="CV112" s="842"/>
      <c r="CW112" s="842"/>
      <c r="CX112" s="842"/>
      <c r="CY112" s="842"/>
      <c r="CZ112" s="842"/>
      <c r="DA112" s="842"/>
      <c r="DB112" s="842"/>
      <c r="DC112" s="832" t="s">
        <v>3547</v>
      </c>
      <c r="DD112" s="842"/>
      <c r="DE112" s="842"/>
    </row>
    <row r="113" spans="1:109" ht="6.75" customHeight="1">
      <c r="A113" s="164"/>
      <c r="B113" s="181"/>
      <c r="C113" s="192"/>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183"/>
      <c r="AH113" s="840"/>
      <c r="AI113" s="840"/>
      <c r="AJ113" s="840"/>
      <c r="AK113" s="840"/>
      <c r="AL113" s="822" t="str">
        <f t="shared" si="3"/>
        <v>Mixtla de Altamirano</v>
      </c>
      <c r="AM113" s="822" t="str">
        <f t="shared" si="4"/>
        <v>30110</v>
      </c>
      <c r="AN113" s="828" t="str">
        <f t="shared" si="5"/>
        <v>110</v>
      </c>
      <c r="AO113" s="840"/>
      <c r="AP113" s="826">
        <v>111</v>
      </c>
      <c r="AQ113" s="841"/>
      <c r="AR113" s="841"/>
      <c r="AS113" s="841"/>
      <c r="AT113" s="841"/>
      <c r="AU113" s="841"/>
      <c r="AV113" s="841"/>
      <c r="AW113" s="821" t="s">
        <v>3548</v>
      </c>
      <c r="AX113" s="841"/>
      <c r="AY113" s="841"/>
      <c r="AZ113" s="841"/>
      <c r="BA113" s="841"/>
      <c r="BB113" s="841"/>
      <c r="BC113" s="841"/>
      <c r="BD113" s="821" t="s">
        <v>3549</v>
      </c>
      <c r="BE113" s="831" t="s">
        <v>3550</v>
      </c>
      <c r="BF113" s="821" t="s">
        <v>3551</v>
      </c>
      <c r="BG113" s="841"/>
      <c r="BH113" s="841"/>
      <c r="BI113" s="841"/>
      <c r="BJ113" s="821" t="s">
        <v>3552</v>
      </c>
      <c r="BK113" s="821" t="s">
        <v>3553</v>
      </c>
      <c r="BL113" s="841"/>
      <c r="BM113" s="841"/>
      <c r="BN113" s="841"/>
      <c r="BO113" s="841"/>
      <c r="BP113" s="841"/>
      <c r="BQ113" s="841"/>
      <c r="BR113" s="841"/>
      <c r="BS113" s="841"/>
      <c r="BT113" s="821" t="s">
        <v>3554</v>
      </c>
      <c r="BU113" s="841"/>
      <c r="BV113" s="841"/>
      <c r="BW113" s="840"/>
      <c r="BX113" s="840"/>
      <c r="BY113" s="840"/>
      <c r="BZ113" s="842"/>
      <c r="CA113" s="842"/>
      <c r="CB113" s="842"/>
      <c r="CC113" s="842"/>
      <c r="CD113" s="842"/>
      <c r="CE113" s="842"/>
      <c r="CF113" s="832" t="s">
        <v>3555</v>
      </c>
      <c r="CG113" s="842"/>
      <c r="CH113" s="842"/>
      <c r="CI113" s="842"/>
      <c r="CJ113" s="842"/>
      <c r="CK113" s="842"/>
      <c r="CL113" s="842"/>
      <c r="CM113" s="832" t="s">
        <v>3556</v>
      </c>
      <c r="CN113" s="823" t="s">
        <v>3557</v>
      </c>
      <c r="CO113" s="832" t="s">
        <v>3558</v>
      </c>
      <c r="CP113" s="842"/>
      <c r="CQ113" s="842"/>
      <c r="CR113" s="842"/>
      <c r="CS113" s="832" t="s">
        <v>3559</v>
      </c>
      <c r="CT113" s="832" t="s">
        <v>3560</v>
      </c>
      <c r="CU113" s="842"/>
      <c r="CV113" s="842"/>
      <c r="CW113" s="842"/>
      <c r="CX113" s="842"/>
      <c r="CY113" s="842"/>
      <c r="CZ113" s="842"/>
      <c r="DA113" s="842"/>
      <c r="DB113" s="842"/>
      <c r="DC113" s="832" t="s">
        <v>3561</v>
      </c>
      <c r="DD113" s="842"/>
      <c r="DE113" s="842"/>
    </row>
    <row r="114" spans="1:109" ht="15" customHeight="1">
      <c r="A114" s="164"/>
      <c r="B114" s="181"/>
      <c r="C114" s="192"/>
      <c r="D114" s="204" t="s">
        <v>3562</v>
      </c>
      <c r="E114" s="206"/>
      <c r="F114" s="206"/>
      <c r="G114" s="207"/>
      <c r="H114" s="879" t="s">
        <v>9243</v>
      </c>
      <c r="I114" s="879"/>
      <c r="J114" s="879"/>
      <c r="K114" s="879"/>
      <c r="L114" s="879"/>
      <c r="M114" s="879"/>
      <c r="N114" s="879"/>
      <c r="O114" s="879"/>
      <c r="P114" s="879"/>
      <c r="Q114" s="879"/>
      <c r="R114" s="879"/>
      <c r="S114" s="879"/>
      <c r="T114" s="879"/>
      <c r="U114" s="879"/>
      <c r="V114" s="879"/>
      <c r="W114" s="879"/>
      <c r="X114" s="879"/>
      <c r="Y114" s="879"/>
      <c r="Z114" s="879"/>
      <c r="AA114" s="879"/>
      <c r="AB114" s="879"/>
      <c r="AC114" s="879"/>
      <c r="AD114" s="183"/>
      <c r="AH114" s="840"/>
      <c r="AI114" s="840"/>
      <c r="AJ114" s="840"/>
      <c r="AK114" s="840"/>
      <c r="AL114" s="822" t="str">
        <f t="shared" si="3"/>
        <v>Moloacán</v>
      </c>
      <c r="AM114" s="822" t="str">
        <f t="shared" si="4"/>
        <v>30111</v>
      </c>
      <c r="AN114" s="828" t="str">
        <f t="shared" si="5"/>
        <v>111</v>
      </c>
      <c r="AO114" s="840"/>
      <c r="AP114" s="826">
        <v>112</v>
      </c>
      <c r="AQ114" s="841"/>
      <c r="AR114" s="841"/>
      <c r="AS114" s="841"/>
      <c r="AT114" s="841"/>
      <c r="AU114" s="841"/>
      <c r="AV114" s="841"/>
      <c r="AW114" s="821" t="s">
        <v>3563</v>
      </c>
      <c r="AX114" s="841"/>
      <c r="AY114" s="841"/>
      <c r="AZ114" s="841"/>
      <c r="BA114" s="841"/>
      <c r="BB114" s="841"/>
      <c r="BC114" s="841"/>
      <c r="BD114" s="821" t="s">
        <v>3564</v>
      </c>
      <c r="BE114" s="831" t="s">
        <v>3565</v>
      </c>
      <c r="BF114" s="821" t="s">
        <v>3566</v>
      </c>
      <c r="BG114" s="841"/>
      <c r="BH114" s="841"/>
      <c r="BI114" s="841"/>
      <c r="BJ114" s="821" t="s">
        <v>3567</v>
      </c>
      <c r="BK114" s="821" t="s">
        <v>3568</v>
      </c>
      <c r="BL114" s="841"/>
      <c r="BM114" s="841"/>
      <c r="BN114" s="841"/>
      <c r="BO114" s="841"/>
      <c r="BP114" s="841"/>
      <c r="BQ114" s="841"/>
      <c r="BR114" s="841"/>
      <c r="BS114" s="841"/>
      <c r="BT114" s="821" t="s">
        <v>3569</v>
      </c>
      <c r="BU114" s="841"/>
      <c r="BV114" s="841"/>
      <c r="BW114" s="840"/>
      <c r="BX114" s="840"/>
      <c r="BY114" s="840"/>
      <c r="BZ114" s="842"/>
      <c r="CA114" s="842"/>
      <c r="CB114" s="842"/>
      <c r="CC114" s="842"/>
      <c r="CD114" s="842"/>
      <c r="CE114" s="842"/>
      <c r="CF114" s="832" t="s">
        <v>3570</v>
      </c>
      <c r="CG114" s="842"/>
      <c r="CH114" s="842"/>
      <c r="CI114" s="842"/>
      <c r="CJ114" s="842"/>
      <c r="CK114" s="842"/>
      <c r="CL114" s="842"/>
      <c r="CM114" s="832" t="s">
        <v>3571</v>
      </c>
      <c r="CN114" s="823" t="s">
        <v>3572</v>
      </c>
      <c r="CO114" s="832" t="s">
        <v>3573</v>
      </c>
      <c r="CP114" s="842"/>
      <c r="CQ114" s="842"/>
      <c r="CR114" s="842"/>
      <c r="CS114" s="832" t="s">
        <v>3574</v>
      </c>
      <c r="CT114" s="832" t="s">
        <v>2792</v>
      </c>
      <c r="CU114" s="842"/>
      <c r="CV114" s="842"/>
      <c r="CW114" s="842"/>
      <c r="CX114" s="842"/>
      <c r="CY114" s="842"/>
      <c r="CZ114" s="842"/>
      <c r="DA114" s="842"/>
      <c r="DB114" s="842"/>
      <c r="DC114" s="832" t="s">
        <v>3575</v>
      </c>
      <c r="DD114" s="842"/>
      <c r="DE114" s="842"/>
    </row>
    <row r="115" spans="1:109" ht="6.75" customHeight="1">
      <c r="A115" s="164"/>
      <c r="B115" s="181"/>
      <c r="C115" s="192"/>
      <c r="D115" s="208"/>
      <c r="E115" s="208"/>
      <c r="F115" s="208"/>
      <c r="G115" s="209"/>
      <c r="H115" s="33"/>
      <c r="I115" s="33"/>
      <c r="J115" s="33"/>
      <c r="K115" s="33"/>
      <c r="L115" s="33"/>
      <c r="M115" s="33"/>
      <c r="N115" s="33"/>
      <c r="O115" s="33"/>
      <c r="P115" s="33"/>
      <c r="Q115" s="33"/>
      <c r="R115" s="33"/>
      <c r="S115" s="33"/>
      <c r="T115" s="33"/>
      <c r="U115" s="33"/>
      <c r="V115" s="33"/>
      <c r="W115" s="33"/>
      <c r="X115" s="33"/>
      <c r="Y115" s="33"/>
      <c r="Z115" s="33"/>
      <c r="AA115" s="33"/>
      <c r="AB115" s="33"/>
      <c r="AC115" s="33"/>
      <c r="AD115" s="183"/>
      <c r="AH115" s="840"/>
      <c r="AI115" s="840"/>
      <c r="AJ115" s="840"/>
      <c r="AK115" s="840"/>
      <c r="AL115" s="822" t="str">
        <f t="shared" si="3"/>
        <v>Naolinco</v>
      </c>
      <c r="AM115" s="822" t="str">
        <f t="shared" si="4"/>
        <v>30112</v>
      </c>
      <c r="AN115" s="828" t="str">
        <f t="shared" si="5"/>
        <v>112</v>
      </c>
      <c r="AO115" s="840"/>
      <c r="AP115" s="826">
        <v>113</v>
      </c>
      <c r="AQ115" s="841"/>
      <c r="AR115" s="841"/>
      <c r="AS115" s="841"/>
      <c r="AT115" s="841"/>
      <c r="AU115" s="841"/>
      <c r="AV115" s="841"/>
      <c r="AW115" s="821" t="s">
        <v>3576</v>
      </c>
      <c r="AX115" s="841"/>
      <c r="AY115" s="841"/>
      <c r="AZ115" s="841"/>
      <c r="BA115" s="841"/>
      <c r="BB115" s="841"/>
      <c r="BC115" s="841"/>
      <c r="BD115" s="821" t="s">
        <v>3577</v>
      </c>
      <c r="BE115" s="831" t="s">
        <v>3578</v>
      </c>
      <c r="BF115" s="821" t="s">
        <v>3579</v>
      </c>
      <c r="BG115" s="841"/>
      <c r="BH115" s="841"/>
      <c r="BI115" s="841"/>
      <c r="BJ115" s="821" t="s">
        <v>3580</v>
      </c>
      <c r="BK115" s="821" t="s">
        <v>3581</v>
      </c>
      <c r="BL115" s="841"/>
      <c r="BM115" s="841"/>
      <c r="BN115" s="841"/>
      <c r="BO115" s="841"/>
      <c r="BP115" s="841"/>
      <c r="BQ115" s="841"/>
      <c r="BR115" s="841"/>
      <c r="BS115" s="841"/>
      <c r="BT115" s="821" t="s">
        <v>3582</v>
      </c>
      <c r="BU115" s="841"/>
      <c r="BV115" s="841"/>
      <c r="BW115" s="840"/>
      <c r="BX115" s="840"/>
      <c r="BY115" s="840"/>
      <c r="BZ115" s="842"/>
      <c r="CA115" s="842"/>
      <c r="CB115" s="842"/>
      <c r="CC115" s="842"/>
      <c r="CD115" s="842"/>
      <c r="CE115" s="842"/>
      <c r="CF115" s="832" t="s">
        <v>174</v>
      </c>
      <c r="CG115" s="842"/>
      <c r="CH115" s="842"/>
      <c r="CI115" s="842"/>
      <c r="CJ115" s="842"/>
      <c r="CK115" s="842"/>
      <c r="CL115" s="842"/>
      <c r="CM115" s="832" t="s">
        <v>3583</v>
      </c>
      <c r="CN115" s="823" t="s">
        <v>3584</v>
      </c>
      <c r="CO115" s="832" t="s">
        <v>3585</v>
      </c>
      <c r="CP115" s="842"/>
      <c r="CQ115" s="842"/>
      <c r="CR115" s="842"/>
      <c r="CS115" s="832" t="s">
        <v>3586</v>
      </c>
      <c r="CT115" s="832" t="s">
        <v>3587</v>
      </c>
      <c r="CU115" s="842"/>
      <c r="CV115" s="842"/>
      <c r="CW115" s="842"/>
      <c r="CX115" s="842"/>
      <c r="CY115" s="842"/>
      <c r="CZ115" s="842"/>
      <c r="DA115" s="842"/>
      <c r="DB115" s="842"/>
      <c r="DC115" s="832" t="s">
        <v>3588</v>
      </c>
      <c r="DD115" s="842"/>
      <c r="DE115" s="842"/>
    </row>
    <row r="116" spans="1:109" ht="15" customHeight="1">
      <c r="A116" s="164"/>
      <c r="B116" s="181"/>
      <c r="C116" s="192"/>
      <c r="D116" s="204" t="s">
        <v>3589</v>
      </c>
      <c r="E116" s="204"/>
      <c r="F116" s="204"/>
      <c r="G116" s="210"/>
      <c r="H116" s="879" t="s">
        <v>9244</v>
      </c>
      <c r="I116" s="879"/>
      <c r="J116" s="879"/>
      <c r="K116" s="879"/>
      <c r="L116" s="879"/>
      <c r="M116" s="879"/>
      <c r="N116" s="879"/>
      <c r="O116" s="879"/>
      <c r="P116" s="879"/>
      <c r="Q116" s="879"/>
      <c r="R116" s="879"/>
      <c r="S116" s="879"/>
      <c r="T116" s="879"/>
      <c r="U116" s="879"/>
      <c r="V116" s="879"/>
      <c r="W116" s="879"/>
      <c r="X116" s="879"/>
      <c r="Y116" s="879"/>
      <c r="Z116" s="879"/>
      <c r="AA116" s="879"/>
      <c r="AB116" s="879"/>
      <c r="AC116" s="879"/>
      <c r="AD116" s="183"/>
      <c r="AH116" s="840"/>
      <c r="AI116" s="840"/>
      <c r="AJ116" s="840"/>
      <c r="AK116" s="840"/>
      <c r="AL116" s="822" t="str">
        <f t="shared" si="3"/>
        <v>Naranjal</v>
      </c>
      <c r="AM116" s="822" t="str">
        <f t="shared" si="4"/>
        <v>30113</v>
      </c>
      <c r="AN116" s="828" t="str">
        <f t="shared" si="5"/>
        <v>113</v>
      </c>
      <c r="AO116" s="840"/>
      <c r="AP116" s="826">
        <v>114</v>
      </c>
      <c r="AQ116" s="841"/>
      <c r="AR116" s="841"/>
      <c r="AS116" s="841"/>
      <c r="AT116" s="841"/>
      <c r="AU116" s="841"/>
      <c r="AV116" s="841"/>
      <c r="AW116" s="821" t="s">
        <v>3590</v>
      </c>
      <c r="AX116" s="841"/>
      <c r="AY116" s="841"/>
      <c r="AZ116" s="841"/>
      <c r="BA116" s="841"/>
      <c r="BB116" s="841"/>
      <c r="BC116" s="841"/>
      <c r="BD116" s="821" t="s">
        <v>3591</v>
      </c>
      <c r="BE116" s="831" t="s">
        <v>3592</v>
      </c>
      <c r="BF116" s="821" t="s">
        <v>3593</v>
      </c>
      <c r="BG116" s="841"/>
      <c r="BH116" s="841"/>
      <c r="BI116" s="841"/>
      <c r="BJ116" s="821" t="s">
        <v>3594</v>
      </c>
      <c r="BK116" s="821" t="s">
        <v>3595</v>
      </c>
      <c r="BL116" s="841"/>
      <c r="BM116" s="841"/>
      <c r="BN116" s="841"/>
      <c r="BO116" s="841"/>
      <c r="BP116" s="841"/>
      <c r="BQ116" s="841"/>
      <c r="BR116" s="841"/>
      <c r="BS116" s="841"/>
      <c r="BT116" s="821" t="s">
        <v>3596</v>
      </c>
      <c r="BU116" s="841"/>
      <c r="BV116" s="841"/>
      <c r="BW116" s="840"/>
      <c r="BX116" s="840"/>
      <c r="BY116" s="840"/>
      <c r="BZ116" s="842"/>
      <c r="CA116" s="842"/>
      <c r="CB116" s="842"/>
      <c r="CC116" s="842"/>
      <c r="CD116" s="842"/>
      <c r="CE116" s="842"/>
      <c r="CF116" s="832" t="s">
        <v>3597</v>
      </c>
      <c r="CG116" s="842"/>
      <c r="CH116" s="842"/>
      <c r="CI116" s="842"/>
      <c r="CJ116" s="842"/>
      <c r="CK116" s="842"/>
      <c r="CL116" s="842"/>
      <c r="CM116" s="832" t="s">
        <v>3598</v>
      </c>
      <c r="CN116" s="823" t="s">
        <v>3599</v>
      </c>
      <c r="CO116" s="832" t="s">
        <v>3600</v>
      </c>
      <c r="CP116" s="842"/>
      <c r="CQ116" s="842"/>
      <c r="CR116" s="842"/>
      <c r="CS116" s="832" t="s">
        <v>3601</v>
      </c>
      <c r="CT116" s="832" t="s">
        <v>3602</v>
      </c>
      <c r="CU116" s="842"/>
      <c r="CV116" s="842"/>
      <c r="CW116" s="842"/>
      <c r="CX116" s="842"/>
      <c r="CY116" s="842"/>
      <c r="CZ116" s="842"/>
      <c r="DA116" s="842"/>
      <c r="DB116" s="842"/>
      <c r="DC116" s="832" t="s">
        <v>3603</v>
      </c>
      <c r="DD116" s="842"/>
      <c r="DE116" s="842"/>
    </row>
    <row r="117" spans="1:109" ht="15" customHeight="1" thickBot="1">
      <c r="A117" s="164"/>
      <c r="B117" s="201"/>
      <c r="C117" s="202"/>
      <c r="D117" s="211"/>
      <c r="E117" s="211"/>
      <c r="F117" s="211"/>
      <c r="G117" s="212"/>
      <c r="H117" s="212"/>
      <c r="I117" s="212"/>
      <c r="J117" s="212"/>
      <c r="K117" s="212"/>
      <c r="L117" s="212"/>
      <c r="M117" s="212"/>
      <c r="N117" s="212"/>
      <c r="O117" s="212"/>
      <c r="P117" s="212"/>
      <c r="Q117" s="212"/>
      <c r="R117" s="212"/>
      <c r="S117" s="212"/>
      <c r="T117" s="212"/>
      <c r="U117" s="212"/>
      <c r="V117" s="212"/>
      <c r="W117" s="212"/>
      <c r="X117" s="212"/>
      <c r="Y117" s="212"/>
      <c r="Z117" s="212"/>
      <c r="AA117" s="212"/>
      <c r="AB117" s="212"/>
      <c r="AC117" s="212"/>
      <c r="AD117" s="203"/>
      <c r="AH117" s="840"/>
      <c r="AI117" s="840"/>
      <c r="AJ117" s="840"/>
      <c r="AK117" s="840"/>
      <c r="AL117" s="822" t="str">
        <f t="shared" si="3"/>
        <v>Nautla</v>
      </c>
      <c r="AM117" s="822" t="str">
        <f t="shared" si="4"/>
        <v>30114</v>
      </c>
      <c r="AN117" s="828" t="str">
        <f t="shared" si="5"/>
        <v>114</v>
      </c>
      <c r="AO117" s="840"/>
      <c r="AP117" s="826">
        <v>115</v>
      </c>
      <c r="AQ117" s="841"/>
      <c r="AR117" s="841"/>
      <c r="AS117" s="841"/>
      <c r="AT117" s="841"/>
      <c r="AU117" s="841"/>
      <c r="AV117" s="841"/>
      <c r="AW117" s="821" t="s">
        <v>3604</v>
      </c>
      <c r="AX117" s="841"/>
      <c r="AY117" s="841"/>
      <c r="AZ117" s="841"/>
      <c r="BA117" s="841"/>
      <c r="BB117" s="841"/>
      <c r="BC117" s="841"/>
      <c r="BD117" s="821" t="s">
        <v>3605</v>
      </c>
      <c r="BE117" s="831" t="s">
        <v>3606</v>
      </c>
      <c r="BF117" s="848">
        <v>16998</v>
      </c>
      <c r="BG117" s="841"/>
      <c r="BH117" s="841"/>
      <c r="BI117" s="841"/>
      <c r="BJ117" s="821" t="s">
        <v>3607</v>
      </c>
      <c r="BK117" s="821" t="s">
        <v>3608</v>
      </c>
      <c r="BL117" s="841"/>
      <c r="BM117" s="841"/>
      <c r="BN117" s="841"/>
      <c r="BO117" s="841"/>
      <c r="BP117" s="841"/>
      <c r="BQ117" s="841"/>
      <c r="BR117" s="841"/>
      <c r="BS117" s="841"/>
      <c r="BT117" s="821" t="s">
        <v>3609</v>
      </c>
      <c r="BU117" s="841"/>
      <c r="BV117" s="841"/>
      <c r="BW117" s="840"/>
      <c r="BX117" s="840"/>
      <c r="BY117" s="840"/>
      <c r="BZ117" s="842"/>
      <c r="CA117" s="842"/>
      <c r="CB117" s="842"/>
      <c r="CC117" s="842"/>
      <c r="CD117" s="842"/>
      <c r="CE117" s="842"/>
      <c r="CF117" s="832" t="s">
        <v>3610</v>
      </c>
      <c r="CG117" s="842"/>
      <c r="CH117" s="842"/>
      <c r="CI117" s="842"/>
      <c r="CJ117" s="842"/>
      <c r="CK117" s="842"/>
      <c r="CL117" s="842"/>
      <c r="CM117" s="832" t="s">
        <v>3611</v>
      </c>
      <c r="CN117" s="823" t="s">
        <v>3612</v>
      </c>
      <c r="CO117" s="834" t="s">
        <v>419</v>
      </c>
      <c r="CP117" s="842"/>
      <c r="CQ117" s="842"/>
      <c r="CR117" s="842"/>
      <c r="CS117" s="832" t="s">
        <v>3613</v>
      </c>
      <c r="CT117" s="832" t="s">
        <v>1214</v>
      </c>
      <c r="CU117" s="842"/>
      <c r="CV117" s="842"/>
      <c r="CW117" s="842"/>
      <c r="CX117" s="842"/>
      <c r="CY117" s="842"/>
      <c r="CZ117" s="842"/>
      <c r="DA117" s="842"/>
      <c r="DB117" s="842"/>
      <c r="DC117" s="832" t="s">
        <v>3614</v>
      </c>
      <c r="DD117" s="842"/>
      <c r="DE117" s="842"/>
    </row>
    <row r="118" spans="1:109" ht="15" customHeight="1" thickBot="1">
      <c r="A118" s="164"/>
      <c r="B118" s="164"/>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64"/>
      <c r="Y118" s="164"/>
      <c r="Z118" s="164"/>
      <c r="AA118" s="164"/>
      <c r="AB118" s="164"/>
      <c r="AC118" s="164"/>
      <c r="AD118" s="164"/>
      <c r="AH118" s="840"/>
      <c r="AI118" s="840"/>
      <c r="AJ118" s="840"/>
      <c r="AK118" s="840"/>
      <c r="AL118" s="822" t="str">
        <f t="shared" si="3"/>
        <v>Nogales</v>
      </c>
      <c r="AM118" s="822" t="str">
        <f t="shared" si="4"/>
        <v>30115</v>
      </c>
      <c r="AN118" s="828" t="str">
        <f t="shared" si="5"/>
        <v>115</v>
      </c>
      <c r="AO118" s="840"/>
      <c r="AP118" s="826">
        <v>116</v>
      </c>
      <c r="AQ118" s="841"/>
      <c r="AR118" s="841"/>
      <c r="AS118" s="841"/>
      <c r="AT118" s="841"/>
      <c r="AU118" s="841"/>
      <c r="AV118" s="841"/>
      <c r="AW118" s="821" t="s">
        <v>3615</v>
      </c>
      <c r="AX118" s="841"/>
      <c r="AY118" s="841"/>
      <c r="AZ118" s="841"/>
      <c r="BA118" s="841"/>
      <c r="BB118" s="841"/>
      <c r="BC118" s="841"/>
      <c r="BD118" s="821" t="s">
        <v>3616</v>
      </c>
      <c r="BE118" s="831" t="s">
        <v>3617</v>
      </c>
      <c r="BF118" s="841">
        <v>16999</v>
      </c>
      <c r="BG118" s="841"/>
      <c r="BH118" s="841"/>
      <c r="BI118" s="841"/>
      <c r="BJ118" s="821" t="s">
        <v>3618</v>
      </c>
      <c r="BK118" s="821" t="s">
        <v>3619</v>
      </c>
      <c r="BL118" s="841"/>
      <c r="BM118" s="841"/>
      <c r="BN118" s="841"/>
      <c r="BO118" s="841"/>
      <c r="BP118" s="841"/>
      <c r="BQ118" s="841"/>
      <c r="BR118" s="841"/>
      <c r="BS118" s="841"/>
      <c r="BT118" s="821" t="s">
        <v>3620</v>
      </c>
      <c r="BU118" s="841"/>
      <c r="BV118" s="841"/>
      <c r="BW118" s="840"/>
      <c r="BX118" s="840"/>
      <c r="BY118" s="840"/>
      <c r="BZ118" s="842"/>
      <c r="CA118" s="842"/>
      <c r="CB118" s="842"/>
      <c r="CC118" s="842"/>
      <c r="CD118" s="842"/>
      <c r="CE118" s="842"/>
      <c r="CF118" s="832" t="s">
        <v>3621</v>
      </c>
      <c r="CG118" s="842"/>
      <c r="CH118" s="842"/>
      <c r="CI118" s="842"/>
      <c r="CJ118" s="842"/>
      <c r="CK118" s="842"/>
      <c r="CL118" s="842"/>
      <c r="CM118" s="832" t="s">
        <v>3599</v>
      </c>
      <c r="CN118" s="823" t="s">
        <v>3622</v>
      </c>
      <c r="CO118" s="832" t="s">
        <v>483</v>
      </c>
      <c r="CP118" s="842"/>
      <c r="CQ118" s="842"/>
      <c r="CR118" s="842"/>
      <c r="CS118" s="832" t="s">
        <v>3623</v>
      </c>
      <c r="CT118" s="832" t="s">
        <v>3624</v>
      </c>
      <c r="CU118" s="842"/>
      <c r="CV118" s="842"/>
      <c r="CW118" s="842"/>
      <c r="CX118" s="842"/>
      <c r="CY118" s="842"/>
      <c r="CZ118" s="842"/>
      <c r="DA118" s="842"/>
      <c r="DB118" s="842"/>
      <c r="DC118" s="832" t="s">
        <v>2131</v>
      </c>
      <c r="DD118" s="842"/>
      <c r="DE118" s="842"/>
    </row>
    <row r="119" spans="1:109" ht="15" customHeight="1">
      <c r="A119" s="164"/>
      <c r="B119" s="178"/>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80"/>
      <c r="AH119" s="840"/>
      <c r="AI119" s="840"/>
      <c r="AJ119" s="840"/>
      <c r="AK119" s="840"/>
      <c r="AL119" s="822" t="str">
        <f t="shared" si="3"/>
        <v>Oluta</v>
      </c>
      <c r="AM119" s="822" t="str">
        <f t="shared" si="4"/>
        <v>30116</v>
      </c>
      <c r="AN119" s="828" t="str">
        <f t="shared" si="5"/>
        <v>116</v>
      </c>
      <c r="AO119" s="840"/>
      <c r="AP119" s="826">
        <v>117</v>
      </c>
      <c r="AQ119" s="841"/>
      <c r="AR119" s="841"/>
      <c r="AS119" s="841"/>
      <c r="AT119" s="841"/>
      <c r="AU119" s="841"/>
      <c r="AV119" s="841"/>
      <c r="AW119" s="821" t="s">
        <v>3625</v>
      </c>
      <c r="AX119" s="841"/>
      <c r="AY119" s="841"/>
      <c r="AZ119" s="841"/>
      <c r="BA119" s="841"/>
      <c r="BB119" s="841"/>
      <c r="BC119" s="841"/>
      <c r="BD119" s="821" t="s">
        <v>3626</v>
      </c>
      <c r="BE119" s="831" t="s">
        <v>3627</v>
      </c>
      <c r="BF119" s="841"/>
      <c r="BG119" s="841"/>
      <c r="BH119" s="841"/>
      <c r="BI119" s="841"/>
      <c r="BJ119" s="821" t="s">
        <v>3628</v>
      </c>
      <c r="BK119" s="821" t="s">
        <v>3629</v>
      </c>
      <c r="BL119" s="841"/>
      <c r="BM119" s="841"/>
      <c r="BN119" s="841"/>
      <c r="BO119" s="841"/>
      <c r="BP119" s="841"/>
      <c r="BQ119" s="841"/>
      <c r="BR119" s="841"/>
      <c r="BS119" s="841"/>
      <c r="BT119" s="821" t="s">
        <v>3630</v>
      </c>
      <c r="BU119" s="841"/>
      <c r="BV119" s="841"/>
      <c r="BW119" s="840"/>
      <c r="BX119" s="840"/>
      <c r="BY119" s="840"/>
      <c r="BZ119" s="842"/>
      <c r="CA119" s="842"/>
      <c r="CB119" s="842"/>
      <c r="CC119" s="842"/>
      <c r="CD119" s="842"/>
      <c r="CE119" s="842"/>
      <c r="CF119" s="832" t="s">
        <v>3631</v>
      </c>
      <c r="CG119" s="842"/>
      <c r="CH119" s="842"/>
      <c r="CI119" s="842"/>
      <c r="CJ119" s="842"/>
      <c r="CK119" s="842"/>
      <c r="CL119" s="842"/>
      <c r="CM119" s="832" t="s">
        <v>2380</v>
      </c>
      <c r="CN119" s="823" t="s">
        <v>3632</v>
      </c>
      <c r="CO119" s="842"/>
      <c r="CP119" s="842"/>
      <c r="CQ119" s="842"/>
      <c r="CR119" s="842"/>
      <c r="CS119" s="832" t="s">
        <v>3633</v>
      </c>
      <c r="CT119" s="832" t="s">
        <v>3634</v>
      </c>
      <c r="CU119" s="842"/>
      <c r="CV119" s="842"/>
      <c r="CW119" s="842"/>
      <c r="CX119" s="842"/>
      <c r="CY119" s="842"/>
      <c r="CZ119" s="842"/>
      <c r="DA119" s="842"/>
      <c r="DB119" s="842"/>
      <c r="DC119" s="832" t="s">
        <v>3635</v>
      </c>
      <c r="DD119" s="842"/>
      <c r="DE119" s="842"/>
    </row>
    <row r="120" spans="1:109" ht="24" customHeight="1">
      <c r="A120" s="164"/>
      <c r="B120" s="181"/>
      <c r="C120" s="877" t="s">
        <v>3636</v>
      </c>
      <c r="D120" s="878"/>
      <c r="E120" s="878"/>
      <c r="F120" s="878"/>
      <c r="G120" s="878"/>
      <c r="H120" s="878"/>
      <c r="I120" s="878"/>
      <c r="J120" s="878"/>
      <c r="K120" s="878"/>
      <c r="L120" s="878"/>
      <c r="M120" s="878"/>
      <c r="N120" s="878"/>
      <c r="O120" s="878"/>
      <c r="P120" s="878"/>
      <c r="Q120" s="878"/>
      <c r="R120" s="878"/>
      <c r="S120" s="878"/>
      <c r="T120" s="878"/>
      <c r="U120" s="878"/>
      <c r="V120" s="878"/>
      <c r="W120" s="878"/>
      <c r="X120" s="878"/>
      <c r="Y120" s="878"/>
      <c r="Z120" s="878"/>
      <c r="AA120" s="878"/>
      <c r="AB120" s="878"/>
      <c r="AC120" s="878"/>
      <c r="AD120" s="183"/>
      <c r="AH120" s="840"/>
      <c r="AI120" s="840"/>
      <c r="AJ120" s="840"/>
      <c r="AK120" s="840"/>
      <c r="AL120" s="822" t="str">
        <f t="shared" si="3"/>
        <v>Omealca</v>
      </c>
      <c r="AM120" s="822" t="str">
        <f t="shared" si="4"/>
        <v>30117</v>
      </c>
      <c r="AN120" s="828" t="str">
        <f t="shared" si="5"/>
        <v>117</v>
      </c>
      <c r="AO120" s="840"/>
      <c r="AP120" s="826">
        <v>118</v>
      </c>
      <c r="AQ120" s="841"/>
      <c r="AR120" s="841"/>
      <c r="AS120" s="841"/>
      <c r="AT120" s="841"/>
      <c r="AU120" s="841"/>
      <c r="AV120" s="841"/>
      <c r="AW120" s="821" t="s">
        <v>3637</v>
      </c>
      <c r="AX120" s="841"/>
      <c r="AY120" s="841"/>
      <c r="AZ120" s="841"/>
      <c r="BA120" s="841"/>
      <c r="BB120" s="841"/>
      <c r="BC120" s="841"/>
      <c r="BD120" s="821" t="s">
        <v>3638</v>
      </c>
      <c r="BE120" s="831" t="s">
        <v>3639</v>
      </c>
      <c r="BF120" s="841"/>
      <c r="BG120" s="841"/>
      <c r="BH120" s="841"/>
      <c r="BI120" s="841"/>
      <c r="BJ120" s="821" t="s">
        <v>3640</v>
      </c>
      <c r="BK120" s="821" t="s">
        <v>3641</v>
      </c>
      <c r="BL120" s="841"/>
      <c r="BM120" s="841"/>
      <c r="BN120" s="841"/>
      <c r="BO120" s="841"/>
      <c r="BP120" s="841"/>
      <c r="BQ120" s="841"/>
      <c r="BR120" s="841"/>
      <c r="BS120" s="841"/>
      <c r="BT120" s="821" t="s">
        <v>3642</v>
      </c>
      <c r="BU120" s="841"/>
      <c r="BV120" s="841"/>
      <c r="BW120" s="840"/>
      <c r="BX120" s="840"/>
      <c r="BY120" s="840"/>
      <c r="BZ120" s="842"/>
      <c r="CA120" s="842"/>
      <c r="CB120" s="842"/>
      <c r="CC120" s="842"/>
      <c r="CD120" s="842"/>
      <c r="CE120" s="842"/>
      <c r="CF120" s="832" t="s">
        <v>3643</v>
      </c>
      <c r="CG120" s="842"/>
      <c r="CH120" s="842"/>
      <c r="CI120" s="842"/>
      <c r="CJ120" s="842"/>
      <c r="CK120" s="842"/>
      <c r="CL120" s="842"/>
      <c r="CM120" s="832" t="s">
        <v>3644</v>
      </c>
      <c r="CN120" s="823" t="s">
        <v>3645</v>
      </c>
      <c r="CO120" s="842"/>
      <c r="CP120" s="842"/>
      <c r="CQ120" s="842"/>
      <c r="CR120" s="842"/>
      <c r="CS120" s="832" t="s">
        <v>3646</v>
      </c>
      <c r="CT120" s="832" t="s">
        <v>3647</v>
      </c>
      <c r="CU120" s="842"/>
      <c r="CV120" s="842"/>
      <c r="CW120" s="842"/>
      <c r="CX120" s="842"/>
      <c r="CY120" s="842"/>
      <c r="CZ120" s="842"/>
      <c r="DA120" s="842"/>
      <c r="DB120" s="842"/>
      <c r="DC120" s="832" t="s">
        <v>3648</v>
      </c>
      <c r="DD120" s="842"/>
      <c r="DE120" s="842"/>
    </row>
    <row r="121" spans="1:109" ht="6.75" customHeight="1">
      <c r="A121" s="164"/>
      <c r="B121" s="181"/>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183"/>
      <c r="AH121" s="840"/>
      <c r="AI121" s="840"/>
      <c r="AJ121" s="840"/>
      <c r="AK121" s="840"/>
      <c r="AL121" s="822" t="str">
        <f t="shared" si="3"/>
        <v>Orizaba</v>
      </c>
      <c r="AM121" s="822" t="str">
        <f t="shared" si="4"/>
        <v>30118</v>
      </c>
      <c r="AN121" s="828" t="str">
        <f t="shared" si="5"/>
        <v>118</v>
      </c>
      <c r="AO121" s="840"/>
      <c r="AP121" s="826">
        <v>119</v>
      </c>
      <c r="AQ121" s="841"/>
      <c r="AR121" s="841"/>
      <c r="AS121" s="841"/>
      <c r="AT121" s="841"/>
      <c r="AU121" s="841"/>
      <c r="AV121" s="841"/>
      <c r="AW121" s="821" t="s">
        <v>3649</v>
      </c>
      <c r="AX121" s="841"/>
      <c r="AY121" s="841"/>
      <c r="AZ121" s="841"/>
      <c r="BA121" s="841"/>
      <c r="BB121" s="841"/>
      <c r="BC121" s="841"/>
      <c r="BD121" s="821" t="s">
        <v>3650</v>
      </c>
      <c r="BE121" s="831" t="s">
        <v>3651</v>
      </c>
      <c r="BF121" s="841"/>
      <c r="BG121" s="841"/>
      <c r="BH121" s="841"/>
      <c r="BI121" s="841"/>
      <c r="BJ121" s="821" t="s">
        <v>3652</v>
      </c>
      <c r="BK121" s="821" t="s">
        <v>3653</v>
      </c>
      <c r="BL121" s="841"/>
      <c r="BM121" s="841"/>
      <c r="BN121" s="841"/>
      <c r="BO121" s="841"/>
      <c r="BP121" s="841"/>
      <c r="BQ121" s="841"/>
      <c r="BR121" s="841"/>
      <c r="BS121" s="841"/>
      <c r="BT121" s="821" t="s">
        <v>3654</v>
      </c>
      <c r="BU121" s="841"/>
      <c r="BV121" s="841"/>
      <c r="BW121" s="840"/>
      <c r="BX121" s="840"/>
      <c r="BY121" s="840"/>
      <c r="BZ121" s="842"/>
      <c r="CA121" s="842"/>
      <c r="CB121" s="842"/>
      <c r="CC121" s="842"/>
      <c r="CD121" s="842"/>
      <c r="CE121" s="842"/>
      <c r="CF121" s="832" t="s">
        <v>3655</v>
      </c>
      <c r="CG121" s="842"/>
      <c r="CH121" s="842"/>
      <c r="CI121" s="842"/>
      <c r="CJ121" s="842"/>
      <c r="CK121" s="842"/>
      <c r="CL121" s="842"/>
      <c r="CM121" s="832" t="s">
        <v>3656</v>
      </c>
      <c r="CN121" s="823" t="s">
        <v>3657</v>
      </c>
      <c r="CO121" s="842"/>
      <c r="CP121" s="842"/>
      <c r="CQ121" s="842"/>
      <c r="CR121" s="842"/>
      <c r="CS121" s="832" t="s">
        <v>3658</v>
      </c>
      <c r="CT121" s="832" t="s">
        <v>3659</v>
      </c>
      <c r="CU121" s="842"/>
      <c r="CV121" s="842"/>
      <c r="CW121" s="842"/>
      <c r="CX121" s="842"/>
      <c r="CY121" s="842"/>
      <c r="CZ121" s="842"/>
      <c r="DA121" s="842"/>
      <c r="DB121" s="842"/>
      <c r="DC121" s="832" t="s">
        <v>3660</v>
      </c>
      <c r="DD121" s="842"/>
      <c r="DE121" s="842"/>
    </row>
    <row r="122" spans="1:109" ht="15" customHeight="1">
      <c r="A122" s="164"/>
      <c r="B122" s="181"/>
      <c r="C122" s="29"/>
      <c r="D122" s="36" t="s">
        <v>3661</v>
      </c>
      <c r="E122" s="29"/>
      <c r="F122" s="29"/>
      <c r="G122" s="874" t="s">
        <v>9245</v>
      </c>
      <c r="H122" s="874"/>
      <c r="I122" s="874"/>
      <c r="J122" s="874"/>
      <c r="K122" s="874"/>
      <c r="L122" s="874"/>
      <c r="M122" s="874"/>
      <c r="N122" s="874"/>
      <c r="O122" s="874"/>
      <c r="P122" s="874"/>
      <c r="Q122" s="874"/>
      <c r="R122" s="874"/>
      <c r="S122" s="874"/>
      <c r="T122" s="874"/>
      <c r="U122" s="874"/>
      <c r="V122" s="874"/>
      <c r="W122" s="874"/>
      <c r="X122" s="874"/>
      <c r="Y122" s="874"/>
      <c r="Z122" s="874"/>
      <c r="AA122" s="874"/>
      <c r="AB122" s="874"/>
      <c r="AC122" s="874"/>
      <c r="AD122" s="183"/>
      <c r="AH122" s="840"/>
      <c r="AI122" s="840"/>
      <c r="AJ122" s="840"/>
      <c r="AK122" s="840"/>
      <c r="AL122" s="822" t="str">
        <f t="shared" si="3"/>
        <v>Otatitlán</v>
      </c>
      <c r="AM122" s="822" t="str">
        <f t="shared" si="4"/>
        <v>30119</v>
      </c>
      <c r="AN122" s="828" t="str">
        <f t="shared" si="5"/>
        <v>119</v>
      </c>
      <c r="AO122" s="840"/>
      <c r="AP122" s="826">
        <v>120</v>
      </c>
      <c r="AQ122" s="841"/>
      <c r="AR122" s="841"/>
      <c r="AS122" s="841"/>
      <c r="AT122" s="841"/>
      <c r="AU122" s="841"/>
      <c r="AV122" s="841"/>
      <c r="AW122" s="821" t="s">
        <v>3662</v>
      </c>
      <c r="AX122" s="841"/>
      <c r="AY122" s="841"/>
      <c r="AZ122" s="841"/>
      <c r="BA122" s="841"/>
      <c r="BB122" s="841"/>
      <c r="BC122" s="841"/>
      <c r="BD122" s="821" t="s">
        <v>3663</v>
      </c>
      <c r="BE122" s="831" t="s">
        <v>3664</v>
      </c>
      <c r="BF122" s="841"/>
      <c r="BG122" s="841"/>
      <c r="BH122" s="841"/>
      <c r="BI122" s="841"/>
      <c r="BJ122" s="821" t="s">
        <v>3665</v>
      </c>
      <c r="BK122" s="821" t="s">
        <v>3666</v>
      </c>
      <c r="BL122" s="841"/>
      <c r="BM122" s="841"/>
      <c r="BN122" s="841"/>
      <c r="BO122" s="841"/>
      <c r="BP122" s="841"/>
      <c r="BQ122" s="841"/>
      <c r="BR122" s="841"/>
      <c r="BS122" s="841"/>
      <c r="BT122" s="821" t="s">
        <v>3667</v>
      </c>
      <c r="BU122" s="841"/>
      <c r="BV122" s="841"/>
      <c r="BW122" s="840"/>
      <c r="BX122" s="840"/>
      <c r="BY122" s="840"/>
      <c r="BZ122" s="842"/>
      <c r="CA122" s="842"/>
      <c r="CB122" s="842"/>
      <c r="CC122" s="842"/>
      <c r="CD122" s="842"/>
      <c r="CE122" s="842"/>
      <c r="CF122" s="851" t="s">
        <v>3668</v>
      </c>
      <c r="CG122" s="842"/>
      <c r="CH122" s="842"/>
      <c r="CI122" s="842"/>
      <c r="CJ122" s="842"/>
      <c r="CK122" s="842"/>
      <c r="CL122" s="842"/>
      <c r="CM122" s="832" t="s">
        <v>3669</v>
      </c>
      <c r="CN122" s="823" t="s">
        <v>3670</v>
      </c>
      <c r="CO122" s="842"/>
      <c r="CP122" s="842"/>
      <c r="CQ122" s="842"/>
      <c r="CR122" s="842"/>
      <c r="CS122" s="832" t="s">
        <v>3671</v>
      </c>
      <c r="CT122" s="832" t="s">
        <v>3672</v>
      </c>
      <c r="CU122" s="842"/>
      <c r="CV122" s="842"/>
      <c r="CW122" s="842"/>
      <c r="CX122" s="842"/>
      <c r="CY122" s="842"/>
      <c r="CZ122" s="842"/>
      <c r="DA122" s="842"/>
      <c r="DB122" s="842"/>
      <c r="DC122" s="832" t="s">
        <v>3673</v>
      </c>
      <c r="DD122" s="842"/>
      <c r="DE122" s="842"/>
    </row>
    <row r="123" spans="1:109" ht="15" customHeight="1">
      <c r="A123" s="164"/>
      <c r="B123" s="181"/>
      <c r="C123" s="29"/>
      <c r="D123" s="36" t="s">
        <v>3674</v>
      </c>
      <c r="E123" s="29"/>
      <c r="F123" s="29"/>
      <c r="G123" s="29"/>
      <c r="H123" s="29"/>
      <c r="I123" s="29"/>
      <c r="J123" s="29"/>
      <c r="K123" s="886" t="s">
        <v>9246</v>
      </c>
      <c r="L123" s="886"/>
      <c r="M123" s="886"/>
      <c r="N123" s="886"/>
      <c r="O123" s="886"/>
      <c r="P123" s="886"/>
      <c r="Q123" s="886"/>
      <c r="R123" s="886"/>
      <c r="S123" s="886"/>
      <c r="T123" s="886"/>
      <c r="U123" s="886"/>
      <c r="V123" s="886"/>
      <c r="W123" s="886"/>
      <c r="X123" s="886"/>
      <c r="Y123" s="886"/>
      <c r="Z123" s="886"/>
      <c r="AA123" s="886"/>
      <c r="AB123" s="886"/>
      <c r="AC123" s="886"/>
      <c r="AD123" s="183"/>
      <c r="AH123" s="840"/>
      <c r="AI123" s="840"/>
      <c r="AJ123" s="840"/>
      <c r="AK123" s="840"/>
      <c r="AL123" s="822" t="str">
        <f t="shared" si="3"/>
        <v>Oteapan</v>
      </c>
      <c r="AM123" s="822" t="str">
        <f t="shared" si="4"/>
        <v>30120</v>
      </c>
      <c r="AN123" s="828" t="str">
        <f t="shared" si="5"/>
        <v>120</v>
      </c>
      <c r="AO123" s="840"/>
      <c r="AP123" s="826">
        <v>121</v>
      </c>
      <c r="AQ123" s="841"/>
      <c r="AR123" s="841"/>
      <c r="AS123" s="841"/>
      <c r="AT123" s="841"/>
      <c r="AU123" s="841"/>
      <c r="AV123" s="841"/>
      <c r="AW123" s="821" t="s">
        <v>3675</v>
      </c>
      <c r="AX123" s="841"/>
      <c r="AY123" s="841"/>
      <c r="AZ123" s="841"/>
      <c r="BA123" s="841"/>
      <c r="BB123" s="841"/>
      <c r="BC123" s="841"/>
      <c r="BD123" s="821" t="s">
        <v>3676</v>
      </c>
      <c r="BE123" s="831" t="s">
        <v>3677</v>
      </c>
      <c r="BF123" s="841"/>
      <c r="BG123" s="841"/>
      <c r="BH123" s="841"/>
      <c r="BI123" s="841"/>
      <c r="BJ123" s="821" t="s">
        <v>3678</v>
      </c>
      <c r="BK123" s="821" t="s">
        <v>3679</v>
      </c>
      <c r="BL123" s="841"/>
      <c r="BM123" s="841"/>
      <c r="BN123" s="841"/>
      <c r="BO123" s="841"/>
      <c r="BP123" s="841"/>
      <c r="BQ123" s="841"/>
      <c r="BR123" s="841"/>
      <c r="BS123" s="841"/>
      <c r="BT123" s="821" t="s">
        <v>3680</v>
      </c>
      <c r="BU123" s="841"/>
      <c r="BV123" s="841"/>
      <c r="BW123" s="840"/>
      <c r="BX123" s="840"/>
      <c r="BY123" s="840"/>
      <c r="BZ123" s="842"/>
      <c r="CA123" s="842"/>
      <c r="CB123" s="842"/>
      <c r="CC123" s="842"/>
      <c r="CD123" s="842"/>
      <c r="CE123" s="842"/>
      <c r="CF123" s="851" t="s">
        <v>3681</v>
      </c>
      <c r="CG123" s="842"/>
      <c r="CH123" s="842"/>
      <c r="CI123" s="842"/>
      <c r="CJ123" s="842"/>
      <c r="CK123" s="842"/>
      <c r="CL123" s="842"/>
      <c r="CM123" s="832" t="s">
        <v>3682</v>
      </c>
      <c r="CN123" s="823" t="s">
        <v>3683</v>
      </c>
      <c r="CO123" s="842"/>
      <c r="CP123" s="842"/>
      <c r="CQ123" s="842"/>
      <c r="CR123" s="842"/>
      <c r="CS123" s="832" t="s">
        <v>3684</v>
      </c>
      <c r="CT123" s="832" t="s">
        <v>3685</v>
      </c>
      <c r="CU123" s="842"/>
      <c r="CV123" s="842"/>
      <c r="CW123" s="842"/>
      <c r="CX123" s="842"/>
      <c r="CY123" s="842"/>
      <c r="CZ123" s="842"/>
      <c r="DA123" s="842"/>
      <c r="DB123" s="842"/>
      <c r="DC123" s="832" t="s">
        <v>3686</v>
      </c>
      <c r="DD123" s="842"/>
      <c r="DE123" s="842"/>
    </row>
    <row r="124" spans="1:109" ht="15" customHeight="1">
      <c r="A124" s="164"/>
      <c r="B124" s="181"/>
      <c r="C124" s="29"/>
      <c r="D124" s="36" t="s">
        <v>3687</v>
      </c>
      <c r="E124" s="29"/>
      <c r="F124" s="29"/>
      <c r="G124" s="874" t="s">
        <v>9247</v>
      </c>
      <c r="H124" s="874"/>
      <c r="I124" s="874"/>
      <c r="J124" s="874"/>
      <c r="K124" s="874"/>
      <c r="L124" s="874"/>
      <c r="M124" s="874"/>
      <c r="N124" s="874"/>
      <c r="O124" s="874"/>
      <c r="P124" s="874"/>
      <c r="Q124" s="874"/>
      <c r="R124" s="874"/>
      <c r="S124" s="874"/>
      <c r="T124" s="874"/>
      <c r="U124" s="874"/>
      <c r="V124" s="874"/>
      <c r="W124" s="874"/>
      <c r="X124" s="874"/>
      <c r="Y124" s="874"/>
      <c r="Z124" s="874"/>
      <c r="AA124" s="874"/>
      <c r="AB124" s="874"/>
      <c r="AC124" s="874"/>
      <c r="AD124" s="183"/>
      <c r="AH124" s="840"/>
      <c r="AI124" s="840"/>
      <c r="AJ124" s="840"/>
      <c r="AK124" s="840"/>
      <c r="AL124" s="822" t="str">
        <f t="shared" si="3"/>
        <v>Ozuluama de Mascareñas</v>
      </c>
      <c r="AM124" s="822" t="str">
        <f t="shared" si="4"/>
        <v>30121</v>
      </c>
      <c r="AN124" s="828" t="str">
        <f t="shared" si="5"/>
        <v>121</v>
      </c>
      <c r="AO124" s="840"/>
      <c r="AP124" s="826">
        <v>122</v>
      </c>
      <c r="AQ124" s="841"/>
      <c r="AR124" s="841"/>
      <c r="AS124" s="841"/>
      <c r="AT124" s="841"/>
      <c r="AU124" s="841"/>
      <c r="AV124" s="841"/>
      <c r="AW124" s="821" t="s">
        <v>3688</v>
      </c>
      <c r="AX124" s="841"/>
      <c r="AY124" s="841"/>
      <c r="AZ124" s="841"/>
      <c r="BA124" s="841"/>
      <c r="BB124" s="841"/>
      <c r="BC124" s="841"/>
      <c r="BD124" s="821" t="s">
        <v>3689</v>
      </c>
      <c r="BE124" s="831" t="s">
        <v>3690</v>
      </c>
      <c r="BF124" s="841"/>
      <c r="BG124" s="841"/>
      <c r="BH124" s="841"/>
      <c r="BI124" s="841"/>
      <c r="BJ124" s="821" t="s">
        <v>3691</v>
      </c>
      <c r="BK124" s="821" t="s">
        <v>3692</v>
      </c>
      <c r="BL124" s="841"/>
      <c r="BM124" s="841"/>
      <c r="BN124" s="841"/>
      <c r="BO124" s="841"/>
      <c r="BP124" s="841"/>
      <c r="BQ124" s="841"/>
      <c r="BR124" s="841"/>
      <c r="BS124" s="841"/>
      <c r="BT124" s="821" t="s">
        <v>3693</v>
      </c>
      <c r="BU124" s="841"/>
      <c r="BV124" s="841"/>
      <c r="BW124" s="840"/>
      <c r="BX124" s="840"/>
      <c r="BY124" s="840"/>
      <c r="BZ124" s="842"/>
      <c r="CA124" s="842"/>
      <c r="CB124" s="842"/>
      <c r="CC124" s="842"/>
      <c r="CD124" s="842"/>
      <c r="CE124" s="842"/>
      <c r="CF124" s="851" t="s">
        <v>3694</v>
      </c>
      <c r="CG124" s="842"/>
      <c r="CH124" s="842"/>
      <c r="CI124" s="842"/>
      <c r="CJ124" s="842"/>
      <c r="CK124" s="842"/>
      <c r="CL124" s="842"/>
      <c r="CM124" s="832" t="s">
        <v>3695</v>
      </c>
      <c r="CN124" s="823" t="s">
        <v>3696</v>
      </c>
      <c r="CO124" s="842"/>
      <c r="CP124" s="842"/>
      <c r="CQ124" s="842"/>
      <c r="CR124" s="842"/>
      <c r="CS124" s="832" t="s">
        <v>3697</v>
      </c>
      <c r="CT124" s="832" t="s">
        <v>3698</v>
      </c>
      <c r="CU124" s="842"/>
      <c r="CV124" s="842"/>
      <c r="CW124" s="842"/>
      <c r="CX124" s="842"/>
      <c r="CY124" s="842"/>
      <c r="CZ124" s="842"/>
      <c r="DA124" s="842"/>
      <c r="DB124" s="842"/>
      <c r="DC124" s="832" t="s">
        <v>3699</v>
      </c>
      <c r="DD124" s="842"/>
      <c r="DE124" s="842"/>
    </row>
    <row r="125" spans="1:109" ht="15" customHeight="1">
      <c r="A125" s="164"/>
      <c r="B125" s="181"/>
      <c r="C125" s="29"/>
      <c r="D125" s="36" t="s">
        <v>3700</v>
      </c>
      <c r="E125" s="29"/>
      <c r="F125" s="29"/>
      <c r="G125" s="29"/>
      <c r="H125" s="29"/>
      <c r="I125" s="891" t="s">
        <v>9248</v>
      </c>
      <c r="J125" s="891"/>
      <c r="K125" s="891"/>
      <c r="L125" s="891"/>
      <c r="M125" s="891"/>
      <c r="N125" s="891"/>
      <c r="O125" s="891"/>
      <c r="P125" s="891"/>
      <c r="Q125" s="891"/>
      <c r="R125" s="891"/>
      <c r="S125" s="891"/>
      <c r="T125" s="891"/>
      <c r="U125" s="891"/>
      <c r="V125" s="891"/>
      <c r="W125" s="891"/>
      <c r="X125" s="891"/>
      <c r="Y125" s="891"/>
      <c r="Z125" s="891"/>
      <c r="AA125" s="891"/>
      <c r="AB125" s="891"/>
      <c r="AC125" s="891"/>
      <c r="AD125" s="183"/>
      <c r="AH125" s="840"/>
      <c r="AI125" s="840"/>
      <c r="AJ125" s="840"/>
      <c r="AK125" s="840"/>
      <c r="AL125" s="822" t="str">
        <f t="shared" si="3"/>
        <v>Pajapan</v>
      </c>
      <c r="AM125" s="822" t="str">
        <f t="shared" si="4"/>
        <v>30122</v>
      </c>
      <c r="AN125" s="828" t="str">
        <f t="shared" si="5"/>
        <v>122</v>
      </c>
      <c r="AO125" s="840"/>
      <c r="AP125" s="826">
        <v>123</v>
      </c>
      <c r="AQ125" s="841"/>
      <c r="AR125" s="841"/>
      <c r="AS125" s="841"/>
      <c r="AT125" s="841"/>
      <c r="AU125" s="841"/>
      <c r="AV125" s="841"/>
      <c r="AW125" s="821" t="s">
        <v>3701</v>
      </c>
      <c r="AX125" s="841"/>
      <c r="AY125" s="841"/>
      <c r="AZ125" s="841"/>
      <c r="BA125" s="841"/>
      <c r="BB125" s="841"/>
      <c r="BC125" s="841"/>
      <c r="BD125" s="821" t="s">
        <v>3702</v>
      </c>
      <c r="BE125" s="831" t="s">
        <v>3703</v>
      </c>
      <c r="BF125" s="841"/>
      <c r="BG125" s="841"/>
      <c r="BH125" s="841"/>
      <c r="BI125" s="841"/>
      <c r="BJ125" s="821" t="s">
        <v>3704</v>
      </c>
      <c r="BK125" s="821" t="s">
        <v>3705</v>
      </c>
      <c r="BL125" s="841"/>
      <c r="BM125" s="841"/>
      <c r="BN125" s="841"/>
      <c r="BO125" s="841"/>
      <c r="BP125" s="841"/>
      <c r="BQ125" s="841"/>
      <c r="BR125" s="841"/>
      <c r="BS125" s="841"/>
      <c r="BT125" s="821" t="s">
        <v>3706</v>
      </c>
      <c r="BU125" s="841"/>
      <c r="BV125" s="841"/>
      <c r="BW125" s="840"/>
      <c r="BX125" s="840"/>
      <c r="BY125" s="840"/>
      <c r="BZ125" s="842"/>
      <c r="CA125" s="842"/>
      <c r="CB125" s="842"/>
      <c r="CC125" s="842"/>
      <c r="CD125" s="842"/>
      <c r="CE125" s="842"/>
      <c r="CF125" s="851" t="s">
        <v>507</v>
      </c>
      <c r="CG125" s="842"/>
      <c r="CH125" s="842"/>
      <c r="CI125" s="842"/>
      <c r="CJ125" s="842"/>
      <c r="CK125" s="842"/>
      <c r="CL125" s="842"/>
      <c r="CM125" s="832" t="s">
        <v>3707</v>
      </c>
      <c r="CN125" s="823" t="s">
        <v>3708</v>
      </c>
      <c r="CO125" s="842"/>
      <c r="CP125" s="842"/>
      <c r="CQ125" s="842"/>
      <c r="CR125" s="842"/>
      <c r="CS125" s="832" t="s">
        <v>3709</v>
      </c>
      <c r="CT125" s="832" t="s">
        <v>3710</v>
      </c>
      <c r="CU125" s="842"/>
      <c r="CV125" s="842"/>
      <c r="CW125" s="842"/>
      <c r="CX125" s="842"/>
      <c r="CY125" s="842"/>
      <c r="CZ125" s="842"/>
      <c r="DA125" s="842"/>
      <c r="DB125" s="842"/>
      <c r="DC125" s="832" t="s">
        <v>3711</v>
      </c>
      <c r="DD125" s="842"/>
      <c r="DE125" s="842"/>
    </row>
    <row r="126" spans="1:109" ht="15" customHeight="1">
      <c r="A126" s="164"/>
      <c r="B126" s="181"/>
      <c r="C126" s="29"/>
      <c r="D126" s="36" t="s">
        <v>3712</v>
      </c>
      <c r="E126" s="29"/>
      <c r="F126" s="29"/>
      <c r="G126" s="874" t="s">
        <v>9249</v>
      </c>
      <c r="H126" s="874"/>
      <c r="I126" s="874"/>
      <c r="J126" s="874"/>
      <c r="K126" s="874"/>
      <c r="L126" s="874"/>
      <c r="M126" s="874"/>
      <c r="N126" s="874"/>
      <c r="O126" s="874"/>
      <c r="P126" s="874"/>
      <c r="Q126" s="874"/>
      <c r="R126" s="36" t="s">
        <v>3713</v>
      </c>
      <c r="S126" s="36"/>
      <c r="T126" s="36"/>
      <c r="U126" s="886">
        <v>8496</v>
      </c>
      <c r="V126" s="886"/>
      <c r="W126" s="886"/>
      <c r="X126" s="886"/>
      <c r="Y126" s="886"/>
      <c r="Z126" s="886"/>
      <c r="AA126" s="886"/>
      <c r="AB126" s="886"/>
      <c r="AC126" s="886"/>
      <c r="AD126" s="183"/>
      <c r="AH126" s="840"/>
      <c r="AI126" s="840"/>
      <c r="AJ126" s="840"/>
      <c r="AK126" s="840"/>
      <c r="AL126" s="822" t="str">
        <f t="shared" si="3"/>
        <v>Pánuco</v>
      </c>
      <c r="AM126" s="822" t="str">
        <f t="shared" si="4"/>
        <v>30123</v>
      </c>
      <c r="AN126" s="828" t="str">
        <f t="shared" si="5"/>
        <v>123</v>
      </c>
      <c r="AO126" s="840"/>
      <c r="AP126" s="826">
        <v>124</v>
      </c>
      <c r="AQ126" s="841"/>
      <c r="AR126" s="841"/>
      <c r="AS126" s="841"/>
      <c r="AT126" s="841"/>
      <c r="AU126" s="841"/>
      <c r="AV126" s="841"/>
      <c r="AW126" s="821" t="s">
        <v>3714</v>
      </c>
      <c r="AX126" s="841"/>
      <c r="AY126" s="841"/>
      <c r="AZ126" s="841"/>
      <c r="BA126" s="841"/>
      <c r="BB126" s="841"/>
      <c r="BC126" s="841"/>
      <c r="BD126" s="821" t="s">
        <v>3715</v>
      </c>
      <c r="BE126" s="831" t="s">
        <v>3716</v>
      </c>
      <c r="BF126" s="841"/>
      <c r="BG126" s="841"/>
      <c r="BH126" s="841"/>
      <c r="BI126" s="841"/>
      <c r="BJ126" s="821" t="s">
        <v>3717</v>
      </c>
      <c r="BK126" s="821" t="s">
        <v>3718</v>
      </c>
      <c r="BL126" s="841"/>
      <c r="BM126" s="841"/>
      <c r="BN126" s="841"/>
      <c r="BO126" s="841"/>
      <c r="BP126" s="841"/>
      <c r="BQ126" s="841"/>
      <c r="BR126" s="841"/>
      <c r="BS126" s="841"/>
      <c r="BT126" s="821" t="s">
        <v>3719</v>
      </c>
      <c r="BU126" s="841"/>
      <c r="BV126" s="841"/>
      <c r="BW126" s="840"/>
      <c r="BX126" s="840"/>
      <c r="BY126" s="840"/>
      <c r="BZ126" s="842"/>
      <c r="CA126" s="842"/>
      <c r="CB126" s="842"/>
      <c r="CC126" s="842"/>
      <c r="CD126" s="842"/>
      <c r="CE126" s="842"/>
      <c r="CF126" s="851" t="s">
        <v>3720</v>
      </c>
      <c r="CG126" s="842"/>
      <c r="CH126" s="842"/>
      <c r="CI126" s="842"/>
      <c r="CJ126" s="842"/>
      <c r="CK126" s="842"/>
      <c r="CL126" s="842"/>
      <c r="CM126" s="832" t="s">
        <v>3721</v>
      </c>
      <c r="CN126" s="823" t="s">
        <v>3722</v>
      </c>
      <c r="CO126" s="842"/>
      <c r="CP126" s="842"/>
      <c r="CQ126" s="842"/>
      <c r="CR126" s="842"/>
      <c r="CS126" s="832" t="s">
        <v>3723</v>
      </c>
      <c r="CT126" s="832" t="s">
        <v>3724</v>
      </c>
      <c r="CU126" s="842"/>
      <c r="CV126" s="842"/>
      <c r="CW126" s="842"/>
      <c r="CX126" s="842"/>
      <c r="CY126" s="842"/>
      <c r="CZ126" s="842"/>
      <c r="DA126" s="842"/>
      <c r="DB126" s="842"/>
      <c r="DC126" s="832" t="s">
        <v>1912</v>
      </c>
      <c r="DD126" s="842"/>
      <c r="DE126" s="842"/>
    </row>
    <row r="127" spans="1:109" ht="15" customHeight="1" thickBot="1">
      <c r="A127" s="164"/>
      <c r="B127" s="201"/>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c r="AC127" s="202"/>
      <c r="AD127" s="203"/>
      <c r="AH127" s="840"/>
      <c r="AI127" s="840"/>
      <c r="AJ127" s="840"/>
      <c r="AK127" s="840"/>
      <c r="AL127" s="822" t="str">
        <f t="shared" si="3"/>
        <v>Papantla</v>
      </c>
      <c r="AM127" s="822" t="str">
        <f t="shared" si="4"/>
        <v>30124</v>
      </c>
      <c r="AN127" s="828" t="str">
        <f t="shared" si="5"/>
        <v>124</v>
      </c>
      <c r="AO127" s="840"/>
      <c r="AP127" s="826">
        <v>125</v>
      </c>
      <c r="AQ127" s="841"/>
      <c r="AR127" s="841"/>
      <c r="AS127" s="841"/>
      <c r="AT127" s="841"/>
      <c r="AU127" s="841"/>
      <c r="AV127" s="841"/>
      <c r="AW127" s="821" t="s">
        <v>3725</v>
      </c>
      <c r="AX127" s="841"/>
      <c r="AY127" s="841"/>
      <c r="AZ127" s="841"/>
      <c r="BA127" s="841"/>
      <c r="BB127" s="841"/>
      <c r="BC127" s="841"/>
      <c r="BD127" s="821" t="s">
        <v>3726</v>
      </c>
      <c r="BE127" s="831" t="s">
        <v>3727</v>
      </c>
      <c r="BF127" s="841"/>
      <c r="BG127" s="841"/>
      <c r="BH127" s="841"/>
      <c r="BI127" s="841"/>
      <c r="BJ127" s="821" t="s">
        <v>3728</v>
      </c>
      <c r="BK127" s="821" t="s">
        <v>3729</v>
      </c>
      <c r="BL127" s="841"/>
      <c r="BM127" s="841"/>
      <c r="BN127" s="841"/>
      <c r="BO127" s="841"/>
      <c r="BP127" s="841"/>
      <c r="BQ127" s="841"/>
      <c r="BR127" s="841"/>
      <c r="BS127" s="841"/>
      <c r="BT127" s="821" t="s">
        <v>3730</v>
      </c>
      <c r="BU127" s="841"/>
      <c r="BV127" s="841"/>
      <c r="BW127" s="840"/>
      <c r="BX127" s="840"/>
      <c r="BY127" s="840"/>
      <c r="BZ127" s="842"/>
      <c r="CA127" s="842"/>
      <c r="CB127" s="842"/>
      <c r="CC127" s="842"/>
      <c r="CD127" s="842"/>
      <c r="CE127" s="842"/>
      <c r="CF127" s="851" t="s">
        <v>3731</v>
      </c>
      <c r="CG127" s="842"/>
      <c r="CH127" s="842"/>
      <c r="CI127" s="842"/>
      <c r="CJ127" s="842"/>
      <c r="CK127" s="842"/>
      <c r="CL127" s="842"/>
      <c r="CM127" s="832" t="s">
        <v>3732</v>
      </c>
      <c r="CN127" s="823" t="s">
        <v>3733</v>
      </c>
      <c r="CO127" s="842"/>
      <c r="CP127" s="842"/>
      <c r="CQ127" s="842"/>
      <c r="CR127" s="842"/>
      <c r="CS127" s="845" t="s">
        <v>3734</v>
      </c>
      <c r="CT127" s="832" t="s">
        <v>3735</v>
      </c>
      <c r="CU127" s="842"/>
      <c r="CV127" s="842"/>
      <c r="CW127" s="842"/>
      <c r="CX127" s="842"/>
      <c r="CY127" s="842"/>
      <c r="CZ127" s="842"/>
      <c r="DA127" s="842"/>
      <c r="DB127" s="842"/>
      <c r="DC127" s="832" t="s">
        <v>3736</v>
      </c>
      <c r="DD127" s="842"/>
      <c r="DE127" s="842"/>
    </row>
    <row r="128" spans="1:109" ht="15" customHeight="1">
      <c r="AH128" s="840"/>
      <c r="AI128" s="840"/>
      <c r="AJ128" s="840"/>
      <c r="AK128" s="840"/>
      <c r="AL128" s="822" t="str">
        <f t="shared" si="3"/>
        <v>Paso del Macho</v>
      </c>
      <c r="AM128" s="822" t="str">
        <f t="shared" si="4"/>
        <v>30125</v>
      </c>
      <c r="AN128" s="828" t="str">
        <f t="shared" si="5"/>
        <v>125</v>
      </c>
      <c r="AO128" s="840"/>
      <c r="AP128" s="826">
        <v>126</v>
      </c>
      <c r="AQ128" s="841"/>
      <c r="AR128" s="841"/>
      <c r="AS128" s="841"/>
      <c r="AT128" s="841"/>
      <c r="AU128" s="841"/>
      <c r="AV128" s="841"/>
      <c r="AW128" s="846" t="s">
        <v>3737</v>
      </c>
      <c r="AX128" s="841"/>
      <c r="AY128" s="841"/>
      <c r="AZ128" s="841"/>
      <c r="BA128" s="841"/>
      <c r="BB128" s="841"/>
      <c r="BC128" s="841"/>
      <c r="BD128" s="821" t="s">
        <v>3738</v>
      </c>
      <c r="BE128" s="831" t="s">
        <v>3739</v>
      </c>
      <c r="BF128" s="841"/>
      <c r="BG128" s="841"/>
      <c r="BH128" s="841"/>
      <c r="BI128" s="841"/>
      <c r="BJ128" s="821" t="s">
        <v>3740</v>
      </c>
      <c r="BK128" s="821" t="s">
        <v>3741</v>
      </c>
      <c r="BL128" s="841"/>
      <c r="BM128" s="841"/>
      <c r="BN128" s="841"/>
      <c r="BO128" s="841"/>
      <c r="BP128" s="841"/>
      <c r="BQ128" s="841"/>
      <c r="BR128" s="841"/>
      <c r="BS128" s="841"/>
      <c r="BT128" s="821" t="s">
        <v>3742</v>
      </c>
      <c r="BU128" s="841"/>
      <c r="BV128" s="841"/>
      <c r="BW128" s="840"/>
      <c r="BX128" s="840"/>
      <c r="BY128" s="840"/>
      <c r="BZ128" s="842"/>
      <c r="CA128" s="842"/>
      <c r="CB128" s="842"/>
      <c r="CC128" s="842"/>
      <c r="CD128" s="842"/>
      <c r="CE128" s="842"/>
      <c r="CF128" s="834" t="s">
        <v>419</v>
      </c>
      <c r="CG128" s="842"/>
      <c r="CH128" s="842"/>
      <c r="CI128" s="842"/>
      <c r="CJ128" s="842"/>
      <c r="CK128" s="842"/>
      <c r="CL128" s="842"/>
      <c r="CM128" s="832" t="s">
        <v>3743</v>
      </c>
      <c r="CN128" s="823" t="s">
        <v>3744</v>
      </c>
      <c r="CO128" s="842"/>
      <c r="CP128" s="842"/>
      <c r="CQ128" s="842"/>
      <c r="CR128" s="842"/>
      <c r="CS128" s="832" t="s">
        <v>3745</v>
      </c>
      <c r="CT128" s="832" t="s">
        <v>3746</v>
      </c>
      <c r="CU128" s="842"/>
      <c r="CV128" s="842"/>
      <c r="CW128" s="842"/>
      <c r="CX128" s="842"/>
      <c r="CY128" s="842"/>
      <c r="CZ128" s="842"/>
      <c r="DA128" s="842"/>
      <c r="DB128" s="842"/>
      <c r="DC128" s="832" t="s">
        <v>3747</v>
      </c>
      <c r="DD128" s="842"/>
      <c r="DE128" s="842"/>
    </row>
    <row r="129" spans="34:109" ht="15" customHeight="1">
      <c r="AH129" s="840"/>
      <c r="AI129" s="840"/>
      <c r="AJ129" s="840"/>
      <c r="AK129" s="840"/>
      <c r="AL129" s="822" t="str">
        <f t="shared" si="3"/>
        <v>Paso de Ovejas</v>
      </c>
      <c r="AM129" s="822" t="str">
        <f t="shared" si="4"/>
        <v>30126</v>
      </c>
      <c r="AN129" s="828" t="str">
        <f t="shared" si="5"/>
        <v>126</v>
      </c>
      <c r="AO129" s="840"/>
      <c r="AP129" s="826">
        <v>127</v>
      </c>
      <c r="AQ129" s="841"/>
      <c r="AR129" s="841"/>
      <c r="AS129" s="841"/>
      <c r="AT129" s="841"/>
      <c r="AU129" s="841"/>
      <c r="AV129" s="841"/>
      <c r="AW129" s="847" t="s">
        <v>3748</v>
      </c>
      <c r="AX129" s="841"/>
      <c r="AY129" s="841"/>
      <c r="AZ129" s="841"/>
      <c r="BA129" s="841"/>
      <c r="BB129" s="841"/>
      <c r="BC129" s="841"/>
      <c r="BD129" s="848">
        <v>14998</v>
      </c>
      <c r="BE129" s="848">
        <v>15998</v>
      </c>
      <c r="BF129" s="841"/>
      <c r="BG129" s="841"/>
      <c r="BH129" s="841"/>
      <c r="BI129" s="841"/>
      <c r="BJ129" s="821" t="s">
        <v>3749</v>
      </c>
      <c r="BK129" s="821" t="s">
        <v>3750</v>
      </c>
      <c r="BL129" s="841"/>
      <c r="BM129" s="841"/>
      <c r="BN129" s="841"/>
      <c r="BO129" s="841"/>
      <c r="BP129" s="841"/>
      <c r="BQ129" s="841"/>
      <c r="BR129" s="841"/>
      <c r="BS129" s="841"/>
      <c r="BT129" s="821" t="s">
        <v>3751</v>
      </c>
      <c r="BU129" s="841"/>
      <c r="BV129" s="841"/>
      <c r="BW129" s="840"/>
      <c r="BX129" s="840"/>
      <c r="BY129" s="840"/>
      <c r="BZ129" s="842"/>
      <c r="CA129" s="842"/>
      <c r="CB129" s="842"/>
      <c r="CC129" s="842"/>
      <c r="CD129" s="842"/>
      <c r="CE129" s="842"/>
      <c r="CF129" s="832" t="s">
        <v>483</v>
      </c>
      <c r="CG129" s="842"/>
      <c r="CH129" s="842"/>
      <c r="CI129" s="842"/>
      <c r="CJ129" s="842"/>
      <c r="CK129" s="842"/>
      <c r="CL129" s="842"/>
      <c r="CM129" s="834" t="s">
        <v>419</v>
      </c>
      <c r="CN129" s="834" t="s">
        <v>419</v>
      </c>
      <c r="CO129" s="842"/>
      <c r="CP129" s="842"/>
      <c r="CQ129" s="842"/>
      <c r="CR129" s="842"/>
      <c r="CS129" s="832" t="s">
        <v>3752</v>
      </c>
      <c r="CT129" s="832" t="s">
        <v>3753</v>
      </c>
      <c r="CU129" s="842"/>
      <c r="CV129" s="842"/>
      <c r="CW129" s="842"/>
      <c r="CX129" s="842"/>
      <c r="CY129" s="842"/>
      <c r="CZ129" s="842"/>
      <c r="DA129" s="842"/>
      <c r="DB129" s="842"/>
      <c r="DC129" s="832" t="s">
        <v>3754</v>
      </c>
      <c r="DD129" s="842"/>
      <c r="DE129" s="842"/>
    </row>
    <row r="130" spans="34:109" ht="15" customHeight="1">
      <c r="AH130" s="840"/>
      <c r="AI130" s="840"/>
      <c r="AJ130" s="840"/>
      <c r="AK130" s="840"/>
      <c r="AL130" s="822" t="str">
        <f t="shared" si="3"/>
        <v>La Perla</v>
      </c>
      <c r="AM130" s="822" t="str">
        <f t="shared" si="4"/>
        <v>30127</v>
      </c>
      <c r="AN130" s="828" t="str">
        <f t="shared" si="5"/>
        <v>127</v>
      </c>
      <c r="AO130" s="840"/>
      <c r="AP130" s="826">
        <v>128</v>
      </c>
      <c r="AQ130" s="841"/>
      <c r="AR130" s="841"/>
      <c r="AS130" s="841"/>
      <c r="AT130" s="841"/>
      <c r="AU130" s="841"/>
      <c r="AV130" s="841"/>
      <c r="AW130" s="841"/>
      <c r="AX130" s="841"/>
      <c r="AY130" s="841"/>
      <c r="AZ130" s="841"/>
      <c r="BA130" s="841"/>
      <c r="BB130" s="841"/>
      <c r="BC130" s="841"/>
      <c r="BD130" s="841">
        <v>14999</v>
      </c>
      <c r="BE130" s="841">
        <v>15999</v>
      </c>
      <c r="BF130" s="841"/>
      <c r="BG130" s="841"/>
      <c r="BH130" s="841"/>
      <c r="BI130" s="841"/>
      <c r="BJ130" s="821" t="s">
        <v>3755</v>
      </c>
      <c r="BK130" s="821" t="s">
        <v>3756</v>
      </c>
      <c r="BL130" s="841"/>
      <c r="BM130" s="841"/>
      <c r="BN130" s="841"/>
      <c r="BO130" s="841"/>
      <c r="BP130" s="841"/>
      <c r="BQ130" s="841"/>
      <c r="BR130" s="841"/>
      <c r="BS130" s="841"/>
      <c r="BT130" s="821" t="s">
        <v>3757</v>
      </c>
      <c r="BU130" s="841"/>
      <c r="BV130" s="841"/>
      <c r="BW130" s="840"/>
      <c r="BX130" s="840"/>
      <c r="BY130" s="840"/>
      <c r="BZ130" s="842"/>
      <c r="CA130" s="842"/>
      <c r="CB130" s="842"/>
      <c r="CC130" s="842"/>
      <c r="CD130" s="842"/>
      <c r="CE130" s="842"/>
      <c r="CF130" s="842"/>
      <c r="CG130" s="842"/>
      <c r="CH130" s="842"/>
      <c r="CI130" s="842"/>
      <c r="CJ130" s="842"/>
      <c r="CK130" s="842"/>
      <c r="CL130" s="842"/>
      <c r="CM130" s="832" t="s">
        <v>483</v>
      </c>
      <c r="CN130" s="832" t="s">
        <v>483</v>
      </c>
      <c r="CO130" s="842"/>
      <c r="CP130" s="842"/>
      <c r="CQ130" s="842"/>
      <c r="CR130" s="842"/>
      <c r="CS130" s="832" t="s">
        <v>3758</v>
      </c>
      <c r="CT130" s="832" t="s">
        <v>3759</v>
      </c>
      <c r="CU130" s="842"/>
      <c r="CV130" s="842"/>
      <c r="CW130" s="842"/>
      <c r="CX130" s="842"/>
      <c r="CY130" s="842"/>
      <c r="CZ130" s="842"/>
      <c r="DA130" s="842"/>
      <c r="DB130" s="842"/>
      <c r="DC130" s="832" t="s">
        <v>3760</v>
      </c>
      <c r="DD130" s="842"/>
      <c r="DE130" s="842"/>
    </row>
    <row r="131" spans="34:109" ht="15" customHeight="1">
      <c r="AH131" s="840"/>
      <c r="AI131" s="840"/>
      <c r="AJ131" s="840"/>
      <c r="AK131" s="840"/>
      <c r="AL131" s="822" t="str">
        <f t="shared" si="3"/>
        <v>Perote</v>
      </c>
      <c r="AM131" s="822" t="str">
        <f t="shared" si="4"/>
        <v>30128</v>
      </c>
      <c r="AN131" s="828" t="str">
        <f t="shared" si="5"/>
        <v>128</v>
      </c>
      <c r="AO131" s="840"/>
      <c r="AP131" s="826">
        <v>129</v>
      </c>
      <c r="AQ131" s="841"/>
      <c r="AR131" s="841"/>
      <c r="AS131" s="841"/>
      <c r="AT131" s="841"/>
      <c r="AU131" s="841"/>
      <c r="AV131" s="841"/>
      <c r="AW131" s="841"/>
      <c r="AX131" s="841"/>
      <c r="AY131" s="841"/>
      <c r="AZ131" s="841"/>
      <c r="BA131" s="841"/>
      <c r="BB131" s="841"/>
      <c r="BC131" s="841"/>
      <c r="BD131" s="841"/>
      <c r="BE131" s="841"/>
      <c r="BF131" s="841"/>
      <c r="BG131" s="841"/>
      <c r="BH131" s="841"/>
      <c r="BI131" s="841"/>
      <c r="BJ131" s="821" t="s">
        <v>3761</v>
      </c>
      <c r="BK131" s="821" t="s">
        <v>3762</v>
      </c>
      <c r="BL131" s="841"/>
      <c r="BM131" s="841"/>
      <c r="BN131" s="841"/>
      <c r="BO131" s="841"/>
      <c r="BP131" s="841"/>
      <c r="BQ131" s="841"/>
      <c r="BR131" s="841"/>
      <c r="BS131" s="841"/>
      <c r="BT131" s="821" t="s">
        <v>3763</v>
      </c>
      <c r="BU131" s="841"/>
      <c r="BV131" s="841"/>
      <c r="BW131" s="840"/>
      <c r="BX131" s="840"/>
      <c r="BY131" s="840"/>
      <c r="BZ131" s="842"/>
      <c r="CA131" s="842"/>
      <c r="CB131" s="842"/>
      <c r="CC131" s="842"/>
      <c r="CD131" s="842"/>
      <c r="CE131" s="842"/>
      <c r="CF131" s="842"/>
      <c r="CG131" s="842"/>
      <c r="CH131" s="842"/>
      <c r="CI131" s="842"/>
      <c r="CJ131" s="842"/>
      <c r="CK131" s="842"/>
      <c r="CL131" s="842"/>
      <c r="CM131" s="842"/>
      <c r="CN131" s="842"/>
      <c r="CO131" s="842"/>
      <c r="CP131" s="842"/>
      <c r="CQ131" s="842"/>
      <c r="CR131" s="842"/>
      <c r="CS131" s="832" t="s">
        <v>3764</v>
      </c>
      <c r="CT131" s="832" t="s">
        <v>3765</v>
      </c>
      <c r="CU131" s="842"/>
      <c r="CV131" s="842"/>
      <c r="CW131" s="842"/>
      <c r="CX131" s="842"/>
      <c r="CY131" s="842"/>
      <c r="CZ131" s="842"/>
      <c r="DA131" s="842"/>
      <c r="DB131" s="842"/>
      <c r="DC131" s="832" t="s">
        <v>3766</v>
      </c>
      <c r="DD131" s="842"/>
      <c r="DE131" s="842"/>
    </row>
    <row r="132" spans="34:109" ht="15" customHeight="1">
      <c r="AH132" s="840"/>
      <c r="AI132" s="840"/>
      <c r="AJ132" s="840"/>
      <c r="AK132" s="840"/>
      <c r="AL132" s="822" t="str">
        <f t="shared" si="3"/>
        <v>Platón Sánchez</v>
      </c>
      <c r="AM132" s="822" t="str">
        <f t="shared" si="4"/>
        <v>30129</v>
      </c>
      <c r="AN132" s="828" t="str">
        <f t="shared" si="5"/>
        <v>129</v>
      </c>
      <c r="AO132" s="840"/>
      <c r="AP132" s="826">
        <v>130</v>
      </c>
      <c r="AQ132" s="841"/>
      <c r="AR132" s="841"/>
      <c r="AS132" s="841"/>
      <c r="AT132" s="841"/>
      <c r="AU132" s="841"/>
      <c r="AV132" s="841"/>
      <c r="AW132" s="841"/>
      <c r="AX132" s="841"/>
      <c r="AY132" s="841"/>
      <c r="AZ132" s="841"/>
      <c r="BA132" s="841"/>
      <c r="BB132" s="841"/>
      <c r="BC132" s="841"/>
      <c r="BD132" s="841"/>
      <c r="BE132" s="841"/>
      <c r="BF132" s="841"/>
      <c r="BG132" s="841"/>
      <c r="BH132" s="841"/>
      <c r="BI132" s="841"/>
      <c r="BJ132" s="821" t="s">
        <v>3767</v>
      </c>
      <c r="BK132" s="821" t="s">
        <v>3768</v>
      </c>
      <c r="BL132" s="841"/>
      <c r="BM132" s="841"/>
      <c r="BN132" s="841"/>
      <c r="BO132" s="841"/>
      <c r="BP132" s="841"/>
      <c r="BQ132" s="841"/>
      <c r="BR132" s="841"/>
      <c r="BS132" s="841"/>
      <c r="BT132" s="821" t="s">
        <v>3769</v>
      </c>
      <c r="BU132" s="841"/>
      <c r="BV132" s="841"/>
      <c r="BW132" s="840"/>
      <c r="BX132" s="840"/>
      <c r="BY132" s="840"/>
      <c r="BZ132" s="842"/>
      <c r="CA132" s="842"/>
      <c r="CB132" s="842"/>
      <c r="CC132" s="842"/>
      <c r="CD132" s="842"/>
      <c r="CE132" s="842"/>
      <c r="CF132" s="842"/>
      <c r="CG132" s="842"/>
      <c r="CH132" s="842"/>
      <c r="CI132" s="842"/>
      <c r="CJ132" s="842"/>
      <c r="CK132" s="842"/>
      <c r="CL132" s="842"/>
      <c r="CM132" s="842"/>
      <c r="CN132" s="842"/>
      <c r="CO132" s="842"/>
      <c r="CP132" s="842"/>
      <c r="CQ132" s="842"/>
      <c r="CR132" s="842"/>
      <c r="CS132" s="832" t="s">
        <v>3770</v>
      </c>
      <c r="CT132" s="832" t="s">
        <v>3771</v>
      </c>
      <c r="CU132" s="842"/>
      <c r="CV132" s="842"/>
      <c r="CW132" s="842"/>
      <c r="CX132" s="842"/>
      <c r="CY132" s="842"/>
      <c r="CZ132" s="842"/>
      <c r="DA132" s="842"/>
      <c r="DB132" s="842"/>
      <c r="DC132" s="832" t="s">
        <v>3772</v>
      </c>
      <c r="DD132" s="842"/>
      <c r="DE132" s="842"/>
    </row>
    <row r="133" spans="34:109" ht="15" customHeight="1">
      <c r="AH133" s="840"/>
      <c r="AI133" s="840"/>
      <c r="AJ133" s="840"/>
      <c r="AK133" s="840"/>
      <c r="AL133" s="822" t="str">
        <f t="shared" ref="AL133:AL196" si="6">IFERROR(IF(HLOOKUP($N$10, $BZ$3:$DE$574, $AP133, FALSE )="", "", HLOOKUP($N$10, $BZ$3:$DE$574, $AP133, FALSE)), "")</f>
        <v>Playa Vicente</v>
      </c>
      <c r="AM133" s="822" t="str">
        <f t="shared" ref="AM133:AM196" si="7">IFERROR(IF(AL133="", "", HLOOKUP($N$10, $AQ$3:$BV$574, AP133, FALSE)), "")</f>
        <v>30130</v>
      </c>
      <c r="AN133" s="828" t="str">
        <f t="shared" ref="AN133:AN196" si="8">MID(AM133, 3, 3)</f>
        <v>130</v>
      </c>
      <c r="AO133" s="840"/>
      <c r="AP133" s="826">
        <v>131</v>
      </c>
      <c r="AQ133" s="841"/>
      <c r="AR133" s="841"/>
      <c r="AS133" s="841"/>
      <c r="AT133" s="841"/>
      <c r="AU133" s="841"/>
      <c r="AV133" s="841"/>
      <c r="AW133" s="841"/>
      <c r="AX133" s="841"/>
      <c r="AY133" s="841"/>
      <c r="AZ133" s="841"/>
      <c r="BA133" s="841"/>
      <c r="BB133" s="841"/>
      <c r="BC133" s="841"/>
      <c r="BD133" s="841"/>
      <c r="BE133" s="841"/>
      <c r="BF133" s="841"/>
      <c r="BG133" s="841"/>
      <c r="BH133" s="841"/>
      <c r="BI133" s="841"/>
      <c r="BJ133" s="821" t="s">
        <v>3773</v>
      </c>
      <c r="BK133" s="821" t="s">
        <v>3774</v>
      </c>
      <c r="BL133" s="841"/>
      <c r="BM133" s="841"/>
      <c r="BN133" s="841"/>
      <c r="BO133" s="841"/>
      <c r="BP133" s="841"/>
      <c r="BQ133" s="841"/>
      <c r="BR133" s="841"/>
      <c r="BS133" s="841"/>
      <c r="BT133" s="821" t="s">
        <v>3775</v>
      </c>
      <c r="BU133" s="841"/>
      <c r="BV133" s="841"/>
      <c r="BW133" s="840"/>
      <c r="BX133" s="840"/>
      <c r="BY133" s="840"/>
      <c r="BZ133" s="842"/>
      <c r="CA133" s="842"/>
      <c r="CB133" s="842"/>
      <c r="CC133" s="842"/>
      <c r="CD133" s="842"/>
      <c r="CE133" s="842"/>
      <c r="CF133" s="842"/>
      <c r="CG133" s="842"/>
      <c r="CH133" s="842"/>
      <c r="CI133" s="842"/>
      <c r="CJ133" s="842"/>
      <c r="CK133" s="842"/>
      <c r="CL133" s="842"/>
      <c r="CM133" s="842"/>
      <c r="CN133" s="842"/>
      <c r="CO133" s="842"/>
      <c r="CP133" s="842"/>
      <c r="CQ133" s="842"/>
      <c r="CR133" s="842"/>
      <c r="CS133" s="832" t="s">
        <v>3776</v>
      </c>
      <c r="CT133" s="832" t="s">
        <v>3777</v>
      </c>
      <c r="CU133" s="842"/>
      <c r="CV133" s="842"/>
      <c r="CW133" s="842"/>
      <c r="CX133" s="842"/>
      <c r="CY133" s="842"/>
      <c r="CZ133" s="842"/>
      <c r="DA133" s="842"/>
      <c r="DB133" s="842"/>
      <c r="DC133" s="832" t="s">
        <v>3778</v>
      </c>
      <c r="DD133" s="842"/>
      <c r="DE133" s="842"/>
    </row>
    <row r="134" spans="34:109" ht="0" hidden="1" customHeight="1">
      <c r="AH134" s="840"/>
      <c r="AI134" s="840"/>
      <c r="AJ134" s="840"/>
      <c r="AK134" s="840"/>
      <c r="AL134" s="822" t="str">
        <f t="shared" si="6"/>
        <v>Poza Rica de Hidalgo</v>
      </c>
      <c r="AM134" s="822" t="str">
        <f t="shared" si="7"/>
        <v>30131</v>
      </c>
      <c r="AN134" s="828" t="str">
        <f t="shared" si="8"/>
        <v>131</v>
      </c>
      <c r="AO134" s="840"/>
      <c r="AP134" s="826">
        <v>132</v>
      </c>
      <c r="AQ134" s="841"/>
      <c r="AR134" s="841"/>
      <c r="AS134" s="841"/>
      <c r="AT134" s="841"/>
      <c r="AU134" s="841"/>
      <c r="AV134" s="841"/>
      <c r="AW134" s="841"/>
      <c r="AX134" s="841"/>
      <c r="AY134" s="841"/>
      <c r="AZ134" s="841"/>
      <c r="BA134" s="841"/>
      <c r="BB134" s="841"/>
      <c r="BC134" s="841"/>
      <c r="BD134" s="841"/>
      <c r="BE134" s="841"/>
      <c r="BF134" s="841"/>
      <c r="BG134" s="841"/>
      <c r="BH134" s="841"/>
      <c r="BI134" s="841"/>
      <c r="BJ134" s="821" t="s">
        <v>3779</v>
      </c>
      <c r="BK134" s="821" t="s">
        <v>3780</v>
      </c>
      <c r="BL134" s="841"/>
      <c r="BM134" s="841"/>
      <c r="BN134" s="841"/>
      <c r="BO134" s="841"/>
      <c r="BP134" s="841"/>
      <c r="BQ134" s="841"/>
      <c r="BR134" s="841"/>
      <c r="BS134" s="841"/>
      <c r="BT134" s="821" t="s">
        <v>3781</v>
      </c>
      <c r="BU134" s="841"/>
      <c r="BV134" s="841"/>
      <c r="BW134" s="840"/>
      <c r="BX134" s="840"/>
      <c r="BY134" s="840"/>
      <c r="BZ134" s="842"/>
      <c r="CA134" s="842"/>
      <c r="CB134" s="842"/>
      <c r="CC134" s="842"/>
      <c r="CD134" s="842"/>
      <c r="CE134" s="842"/>
      <c r="CF134" s="842"/>
      <c r="CG134" s="842"/>
      <c r="CH134" s="842"/>
      <c r="CI134" s="842"/>
      <c r="CJ134" s="842"/>
      <c r="CK134" s="842"/>
      <c r="CL134" s="842"/>
      <c r="CM134" s="842"/>
      <c r="CN134" s="842"/>
      <c r="CO134" s="842"/>
      <c r="CP134" s="842"/>
      <c r="CQ134" s="842"/>
      <c r="CR134" s="842"/>
      <c r="CS134" s="832" t="s">
        <v>3782</v>
      </c>
      <c r="CT134" s="832" t="s">
        <v>3783</v>
      </c>
      <c r="CU134" s="842"/>
      <c r="CV134" s="842"/>
      <c r="CW134" s="842"/>
      <c r="CX134" s="842"/>
      <c r="CY134" s="842"/>
      <c r="CZ134" s="842"/>
      <c r="DA134" s="842"/>
      <c r="DB134" s="842"/>
      <c r="DC134" s="832" t="s">
        <v>3784</v>
      </c>
      <c r="DD134" s="842"/>
      <c r="DE134" s="842"/>
    </row>
    <row r="135" spans="34:109" ht="0" hidden="1" customHeight="1">
      <c r="AH135" s="840"/>
      <c r="AI135" s="840"/>
      <c r="AJ135" s="840"/>
      <c r="AK135" s="840"/>
      <c r="AL135" s="822" t="str">
        <f t="shared" si="6"/>
        <v>Las Vigas de Ramírez</v>
      </c>
      <c r="AM135" s="822" t="str">
        <f t="shared" si="7"/>
        <v>30132</v>
      </c>
      <c r="AN135" s="828" t="str">
        <f t="shared" si="8"/>
        <v>132</v>
      </c>
      <c r="AO135" s="840"/>
      <c r="AP135" s="826">
        <v>133</v>
      </c>
      <c r="AQ135" s="841"/>
      <c r="AR135" s="841"/>
      <c r="AS135" s="841"/>
      <c r="AT135" s="841"/>
      <c r="AU135" s="841"/>
      <c r="AV135" s="841"/>
      <c r="AW135" s="841"/>
      <c r="AX135" s="841"/>
      <c r="AY135" s="841"/>
      <c r="AZ135" s="841"/>
      <c r="BA135" s="841"/>
      <c r="BB135" s="841"/>
      <c r="BC135" s="841"/>
      <c r="BD135" s="841"/>
      <c r="BE135" s="841"/>
      <c r="BF135" s="841"/>
      <c r="BG135" s="841"/>
      <c r="BH135" s="841"/>
      <c r="BI135" s="841"/>
      <c r="BJ135" s="821" t="s">
        <v>3785</v>
      </c>
      <c r="BK135" s="821" t="s">
        <v>3786</v>
      </c>
      <c r="BL135" s="841"/>
      <c r="BM135" s="841"/>
      <c r="BN135" s="841"/>
      <c r="BO135" s="841"/>
      <c r="BP135" s="841"/>
      <c r="BQ135" s="841"/>
      <c r="BR135" s="841"/>
      <c r="BS135" s="841"/>
      <c r="BT135" s="821" t="s">
        <v>3787</v>
      </c>
      <c r="BU135" s="841"/>
      <c r="BV135" s="841"/>
      <c r="BW135" s="840"/>
      <c r="BX135" s="840"/>
      <c r="BY135" s="840"/>
      <c r="BZ135" s="842"/>
      <c r="CA135" s="842"/>
      <c r="CB135" s="842"/>
      <c r="CC135" s="842"/>
      <c r="CD135" s="842"/>
      <c r="CE135" s="842"/>
      <c r="CF135" s="842"/>
      <c r="CG135" s="842"/>
      <c r="CH135" s="842"/>
      <c r="CI135" s="842"/>
      <c r="CJ135" s="842"/>
      <c r="CK135" s="842"/>
      <c r="CL135" s="842"/>
      <c r="CM135" s="842"/>
      <c r="CN135" s="842"/>
      <c r="CO135" s="842"/>
      <c r="CP135" s="842"/>
      <c r="CQ135" s="842"/>
      <c r="CR135" s="842"/>
      <c r="CS135" s="832" t="s">
        <v>3788</v>
      </c>
      <c r="CT135" s="832" t="s">
        <v>3789</v>
      </c>
      <c r="CU135" s="842"/>
      <c r="CV135" s="842"/>
      <c r="CW135" s="842"/>
      <c r="CX135" s="842"/>
      <c r="CY135" s="842"/>
      <c r="CZ135" s="842"/>
      <c r="DA135" s="842"/>
      <c r="DB135" s="842"/>
      <c r="DC135" s="832" t="s">
        <v>3790</v>
      </c>
      <c r="DD135" s="842"/>
      <c r="DE135" s="842"/>
    </row>
    <row r="136" spans="34:109" ht="0" hidden="1" customHeight="1">
      <c r="AH136" s="840"/>
      <c r="AI136" s="840"/>
      <c r="AJ136" s="840"/>
      <c r="AK136" s="840"/>
      <c r="AL136" s="822" t="str">
        <f t="shared" si="6"/>
        <v>Pueblo Viejo</v>
      </c>
      <c r="AM136" s="822" t="str">
        <f t="shared" si="7"/>
        <v>30133</v>
      </c>
      <c r="AN136" s="828" t="str">
        <f t="shared" si="8"/>
        <v>133</v>
      </c>
      <c r="AO136" s="840"/>
      <c r="AP136" s="826">
        <v>134</v>
      </c>
      <c r="AQ136" s="841"/>
      <c r="AR136" s="841"/>
      <c r="AS136" s="841"/>
      <c r="AT136" s="841"/>
      <c r="AU136" s="841"/>
      <c r="AV136" s="841"/>
      <c r="AW136" s="841"/>
      <c r="AX136" s="841"/>
      <c r="AY136" s="841"/>
      <c r="AZ136" s="841"/>
      <c r="BA136" s="841"/>
      <c r="BB136" s="841"/>
      <c r="BC136" s="841"/>
      <c r="BD136" s="841"/>
      <c r="BE136" s="841"/>
      <c r="BF136" s="841"/>
      <c r="BG136" s="841"/>
      <c r="BH136" s="841"/>
      <c r="BI136" s="841"/>
      <c r="BJ136" s="821" t="s">
        <v>3791</v>
      </c>
      <c r="BK136" s="821" t="s">
        <v>3792</v>
      </c>
      <c r="BL136" s="841"/>
      <c r="BM136" s="841"/>
      <c r="BN136" s="841"/>
      <c r="BO136" s="841"/>
      <c r="BP136" s="841"/>
      <c r="BQ136" s="841"/>
      <c r="BR136" s="841"/>
      <c r="BS136" s="841"/>
      <c r="BT136" s="821" t="s">
        <v>3793</v>
      </c>
      <c r="BU136" s="841"/>
      <c r="BV136" s="841"/>
      <c r="BW136" s="840"/>
      <c r="BX136" s="840"/>
      <c r="BY136" s="840"/>
      <c r="BZ136" s="842"/>
      <c r="CA136" s="842"/>
      <c r="CB136" s="842"/>
      <c r="CC136" s="842"/>
      <c r="CD136" s="842"/>
      <c r="CE136" s="842"/>
      <c r="CF136" s="842"/>
      <c r="CG136" s="842"/>
      <c r="CH136" s="842"/>
      <c r="CI136" s="842"/>
      <c r="CJ136" s="842"/>
      <c r="CK136" s="842"/>
      <c r="CL136" s="842"/>
      <c r="CM136" s="842"/>
      <c r="CN136" s="842"/>
      <c r="CO136" s="842"/>
      <c r="CP136" s="842"/>
      <c r="CQ136" s="842"/>
      <c r="CR136" s="842"/>
      <c r="CS136" s="832" t="s">
        <v>3794</v>
      </c>
      <c r="CT136" s="832" t="s">
        <v>3795</v>
      </c>
      <c r="CU136" s="842"/>
      <c r="CV136" s="842"/>
      <c r="CW136" s="842"/>
      <c r="CX136" s="842"/>
      <c r="CY136" s="842"/>
      <c r="CZ136" s="842"/>
      <c r="DA136" s="842"/>
      <c r="DB136" s="842"/>
      <c r="DC136" s="832" t="s">
        <v>3796</v>
      </c>
      <c r="DD136" s="842"/>
      <c r="DE136" s="842"/>
    </row>
    <row r="137" spans="34:109" ht="0" hidden="1" customHeight="1">
      <c r="AH137" s="840"/>
      <c r="AI137" s="840"/>
      <c r="AJ137" s="840"/>
      <c r="AK137" s="840"/>
      <c r="AL137" s="822" t="str">
        <f t="shared" si="6"/>
        <v>Puente Nacional</v>
      </c>
      <c r="AM137" s="822" t="str">
        <f t="shared" si="7"/>
        <v>30134</v>
      </c>
      <c r="AN137" s="828" t="str">
        <f t="shared" si="8"/>
        <v>134</v>
      </c>
      <c r="AO137" s="840"/>
      <c r="AP137" s="826">
        <v>135</v>
      </c>
      <c r="AQ137" s="841"/>
      <c r="AR137" s="841"/>
      <c r="AS137" s="841"/>
      <c r="AT137" s="841"/>
      <c r="AU137" s="841"/>
      <c r="AV137" s="841"/>
      <c r="AW137" s="841"/>
      <c r="AX137" s="841"/>
      <c r="AY137" s="841"/>
      <c r="AZ137" s="841"/>
      <c r="BA137" s="841"/>
      <c r="BB137" s="841"/>
      <c r="BC137" s="841"/>
      <c r="BD137" s="841"/>
      <c r="BE137" s="841"/>
      <c r="BF137" s="841"/>
      <c r="BG137" s="841"/>
      <c r="BH137" s="841"/>
      <c r="BI137" s="841"/>
      <c r="BJ137" s="821" t="s">
        <v>3797</v>
      </c>
      <c r="BK137" s="821" t="s">
        <v>3798</v>
      </c>
      <c r="BL137" s="841"/>
      <c r="BM137" s="841"/>
      <c r="BN137" s="841"/>
      <c r="BO137" s="841"/>
      <c r="BP137" s="841"/>
      <c r="BQ137" s="841"/>
      <c r="BR137" s="841"/>
      <c r="BS137" s="841"/>
      <c r="BT137" s="821" t="s">
        <v>3799</v>
      </c>
      <c r="BU137" s="841"/>
      <c r="BV137" s="841"/>
      <c r="BW137" s="840"/>
      <c r="BX137" s="840"/>
      <c r="BY137" s="840"/>
      <c r="BZ137" s="842"/>
      <c r="CA137" s="842"/>
      <c r="CB137" s="842"/>
      <c r="CC137" s="842"/>
      <c r="CD137" s="842"/>
      <c r="CE137" s="842"/>
      <c r="CF137" s="842"/>
      <c r="CG137" s="842"/>
      <c r="CH137" s="842"/>
      <c r="CI137" s="842"/>
      <c r="CJ137" s="842"/>
      <c r="CK137" s="842"/>
      <c r="CL137" s="842"/>
      <c r="CM137" s="842"/>
      <c r="CN137" s="842"/>
      <c r="CO137" s="842"/>
      <c r="CP137" s="842"/>
      <c r="CQ137" s="842"/>
      <c r="CR137" s="842"/>
      <c r="CS137" s="832" t="s">
        <v>3800</v>
      </c>
      <c r="CT137" s="832" t="s">
        <v>3801</v>
      </c>
      <c r="CU137" s="842"/>
      <c r="CV137" s="842"/>
      <c r="CW137" s="842"/>
      <c r="CX137" s="842"/>
      <c r="CY137" s="842"/>
      <c r="CZ137" s="842"/>
      <c r="DA137" s="842"/>
      <c r="DB137" s="842"/>
      <c r="DC137" s="832" t="s">
        <v>3802</v>
      </c>
      <c r="DD137" s="842"/>
      <c r="DE137" s="842"/>
    </row>
    <row r="138" spans="34:109" ht="0" hidden="1" customHeight="1">
      <c r="AH138" s="840"/>
      <c r="AI138" s="840"/>
      <c r="AJ138" s="840"/>
      <c r="AK138" s="840"/>
      <c r="AL138" s="822" t="str">
        <f t="shared" si="6"/>
        <v>Rafael Delgado</v>
      </c>
      <c r="AM138" s="822" t="str">
        <f t="shared" si="7"/>
        <v>30135</v>
      </c>
      <c r="AN138" s="828" t="str">
        <f t="shared" si="8"/>
        <v>135</v>
      </c>
      <c r="AO138" s="840"/>
      <c r="AP138" s="826">
        <v>136</v>
      </c>
      <c r="AQ138" s="841"/>
      <c r="AR138" s="841"/>
      <c r="AS138" s="841"/>
      <c r="AT138" s="841"/>
      <c r="AU138" s="841"/>
      <c r="AV138" s="841"/>
      <c r="AW138" s="841"/>
      <c r="AX138" s="841"/>
      <c r="AY138" s="841"/>
      <c r="AZ138" s="841"/>
      <c r="BA138" s="841"/>
      <c r="BB138" s="841"/>
      <c r="BC138" s="841"/>
      <c r="BD138" s="841"/>
      <c r="BE138" s="841"/>
      <c r="BF138" s="841"/>
      <c r="BG138" s="841"/>
      <c r="BH138" s="841"/>
      <c r="BI138" s="841"/>
      <c r="BJ138" s="821" t="s">
        <v>3803</v>
      </c>
      <c r="BK138" s="821" t="s">
        <v>3804</v>
      </c>
      <c r="BL138" s="841"/>
      <c r="BM138" s="841"/>
      <c r="BN138" s="841"/>
      <c r="BO138" s="841"/>
      <c r="BP138" s="841"/>
      <c r="BQ138" s="841"/>
      <c r="BR138" s="841"/>
      <c r="BS138" s="841"/>
      <c r="BT138" s="821" t="s">
        <v>3805</v>
      </c>
      <c r="BU138" s="841"/>
      <c r="BV138" s="841"/>
      <c r="BW138" s="840"/>
      <c r="BX138" s="840"/>
      <c r="BY138" s="840"/>
      <c r="BZ138" s="842"/>
      <c r="CA138" s="842"/>
      <c r="CB138" s="842"/>
      <c r="CC138" s="842"/>
      <c r="CD138" s="842"/>
      <c r="CE138" s="842"/>
      <c r="CF138" s="842"/>
      <c r="CG138" s="842"/>
      <c r="CH138" s="842"/>
      <c r="CI138" s="842"/>
      <c r="CJ138" s="842"/>
      <c r="CK138" s="842"/>
      <c r="CL138" s="842"/>
      <c r="CM138" s="842"/>
      <c r="CN138" s="842"/>
      <c r="CO138" s="842"/>
      <c r="CP138" s="842"/>
      <c r="CQ138" s="842"/>
      <c r="CR138" s="842"/>
      <c r="CS138" s="832" t="s">
        <v>3806</v>
      </c>
      <c r="CT138" s="832" t="s">
        <v>3807</v>
      </c>
      <c r="CU138" s="842"/>
      <c r="CV138" s="842"/>
      <c r="CW138" s="842"/>
      <c r="CX138" s="842"/>
      <c r="CY138" s="842"/>
      <c r="CZ138" s="842"/>
      <c r="DA138" s="842"/>
      <c r="DB138" s="842"/>
      <c r="DC138" s="832" t="s">
        <v>3808</v>
      </c>
      <c r="DD138" s="842"/>
      <c r="DE138" s="842"/>
    </row>
    <row r="139" spans="34:109" ht="0" hidden="1" customHeight="1">
      <c r="AH139" s="840"/>
      <c r="AI139" s="840"/>
      <c r="AJ139" s="840"/>
      <c r="AK139" s="840"/>
      <c r="AL139" s="822" t="str">
        <f t="shared" si="6"/>
        <v>Rafael Lucio</v>
      </c>
      <c r="AM139" s="822" t="str">
        <f t="shared" si="7"/>
        <v>30136</v>
      </c>
      <c r="AN139" s="828" t="str">
        <f t="shared" si="8"/>
        <v>136</v>
      </c>
      <c r="AO139" s="840"/>
      <c r="AP139" s="826">
        <v>137</v>
      </c>
      <c r="AQ139" s="841"/>
      <c r="AR139" s="841"/>
      <c r="AS139" s="841"/>
      <c r="AT139" s="841"/>
      <c r="AU139" s="841"/>
      <c r="AV139" s="841"/>
      <c r="AW139" s="841"/>
      <c r="AX139" s="841"/>
      <c r="AY139" s="841"/>
      <c r="AZ139" s="841"/>
      <c r="BA139" s="841"/>
      <c r="BB139" s="841"/>
      <c r="BC139" s="841"/>
      <c r="BD139" s="841"/>
      <c r="BE139" s="841"/>
      <c r="BF139" s="841"/>
      <c r="BG139" s="841"/>
      <c r="BH139" s="841"/>
      <c r="BI139" s="841"/>
      <c r="BJ139" s="821" t="s">
        <v>3809</v>
      </c>
      <c r="BK139" s="821" t="s">
        <v>3810</v>
      </c>
      <c r="BL139" s="841"/>
      <c r="BM139" s="841"/>
      <c r="BN139" s="841"/>
      <c r="BO139" s="841"/>
      <c r="BP139" s="841"/>
      <c r="BQ139" s="841"/>
      <c r="BR139" s="841"/>
      <c r="BS139" s="841"/>
      <c r="BT139" s="821" t="s">
        <v>3811</v>
      </c>
      <c r="BU139" s="841"/>
      <c r="BV139" s="841"/>
      <c r="BW139" s="840"/>
      <c r="BX139" s="840"/>
      <c r="BY139" s="840"/>
      <c r="BZ139" s="842"/>
      <c r="CA139" s="842"/>
      <c r="CB139" s="842"/>
      <c r="CC139" s="842"/>
      <c r="CD139" s="842"/>
      <c r="CE139" s="842"/>
      <c r="CF139" s="842"/>
      <c r="CG139" s="842"/>
      <c r="CH139" s="842"/>
      <c r="CI139" s="842"/>
      <c r="CJ139" s="842"/>
      <c r="CK139" s="842"/>
      <c r="CL139" s="842"/>
      <c r="CM139" s="842"/>
      <c r="CN139" s="842"/>
      <c r="CO139" s="842"/>
      <c r="CP139" s="842"/>
      <c r="CQ139" s="842"/>
      <c r="CR139" s="842"/>
      <c r="CS139" s="832" t="s">
        <v>3812</v>
      </c>
      <c r="CT139" s="832" t="s">
        <v>3813</v>
      </c>
      <c r="CU139" s="842"/>
      <c r="CV139" s="842"/>
      <c r="CW139" s="842"/>
      <c r="CX139" s="842"/>
      <c r="CY139" s="842"/>
      <c r="CZ139" s="842"/>
      <c r="DA139" s="842"/>
      <c r="DB139" s="842"/>
      <c r="DC139" s="832" t="s">
        <v>3814</v>
      </c>
      <c r="DD139" s="842"/>
      <c r="DE139" s="842"/>
    </row>
    <row r="140" spans="34:109" ht="0" hidden="1" customHeight="1">
      <c r="AH140" s="840"/>
      <c r="AI140" s="840"/>
      <c r="AJ140" s="840"/>
      <c r="AK140" s="840"/>
      <c r="AL140" s="822" t="str">
        <f t="shared" si="6"/>
        <v>Los Reyes</v>
      </c>
      <c r="AM140" s="822" t="str">
        <f t="shared" si="7"/>
        <v>30137</v>
      </c>
      <c r="AN140" s="828" t="str">
        <f t="shared" si="8"/>
        <v>137</v>
      </c>
      <c r="AO140" s="840"/>
      <c r="AP140" s="826">
        <v>138</v>
      </c>
      <c r="AQ140" s="841"/>
      <c r="AR140" s="841"/>
      <c r="AS140" s="841"/>
      <c r="AT140" s="841"/>
      <c r="AU140" s="841"/>
      <c r="AV140" s="841"/>
      <c r="AW140" s="841"/>
      <c r="AX140" s="841"/>
      <c r="AY140" s="841"/>
      <c r="AZ140" s="841"/>
      <c r="BA140" s="841"/>
      <c r="BB140" s="841"/>
      <c r="BC140" s="841"/>
      <c r="BD140" s="841"/>
      <c r="BE140" s="841"/>
      <c r="BF140" s="841"/>
      <c r="BG140" s="841"/>
      <c r="BH140" s="841"/>
      <c r="BI140" s="841"/>
      <c r="BJ140" s="821" t="s">
        <v>3815</v>
      </c>
      <c r="BK140" s="821" t="s">
        <v>3816</v>
      </c>
      <c r="BL140" s="841"/>
      <c r="BM140" s="841"/>
      <c r="BN140" s="841"/>
      <c r="BO140" s="841"/>
      <c r="BP140" s="841"/>
      <c r="BQ140" s="841"/>
      <c r="BR140" s="841"/>
      <c r="BS140" s="841"/>
      <c r="BT140" s="821" t="s">
        <v>3817</v>
      </c>
      <c r="BU140" s="841"/>
      <c r="BV140" s="841"/>
      <c r="BW140" s="840"/>
      <c r="BX140" s="840"/>
      <c r="BY140" s="840"/>
      <c r="BZ140" s="842"/>
      <c r="CA140" s="842"/>
      <c r="CB140" s="842"/>
      <c r="CC140" s="842"/>
      <c r="CD140" s="842"/>
      <c r="CE140" s="842"/>
      <c r="CF140" s="842"/>
      <c r="CG140" s="842"/>
      <c r="CH140" s="842"/>
      <c r="CI140" s="842"/>
      <c r="CJ140" s="842"/>
      <c r="CK140" s="842"/>
      <c r="CL140" s="842"/>
      <c r="CM140" s="842"/>
      <c r="CN140" s="842"/>
      <c r="CO140" s="842"/>
      <c r="CP140" s="842"/>
      <c r="CQ140" s="842"/>
      <c r="CR140" s="842"/>
      <c r="CS140" s="832" t="s">
        <v>3818</v>
      </c>
      <c r="CT140" s="832" t="s">
        <v>3819</v>
      </c>
      <c r="CU140" s="842"/>
      <c r="CV140" s="842"/>
      <c r="CW140" s="842"/>
      <c r="CX140" s="842"/>
      <c r="CY140" s="842"/>
      <c r="CZ140" s="842"/>
      <c r="DA140" s="842"/>
      <c r="DB140" s="842"/>
      <c r="DC140" s="832" t="s">
        <v>2967</v>
      </c>
      <c r="DD140" s="842"/>
      <c r="DE140" s="842"/>
    </row>
    <row r="141" spans="34:109" ht="0" hidden="1" customHeight="1">
      <c r="AH141" s="840"/>
      <c r="AI141" s="840"/>
      <c r="AJ141" s="840"/>
      <c r="AK141" s="840"/>
      <c r="AL141" s="822" t="str">
        <f t="shared" si="6"/>
        <v>Río Blanco</v>
      </c>
      <c r="AM141" s="822" t="str">
        <f t="shared" si="7"/>
        <v>30138</v>
      </c>
      <c r="AN141" s="828" t="str">
        <f t="shared" si="8"/>
        <v>138</v>
      </c>
      <c r="AO141" s="840"/>
      <c r="AP141" s="826">
        <v>139</v>
      </c>
      <c r="AQ141" s="841"/>
      <c r="AR141" s="841"/>
      <c r="AS141" s="841"/>
      <c r="AT141" s="841"/>
      <c r="AU141" s="841"/>
      <c r="AV141" s="841"/>
      <c r="AW141" s="841"/>
      <c r="AX141" s="841"/>
      <c r="AY141" s="841"/>
      <c r="AZ141" s="841"/>
      <c r="BA141" s="841"/>
      <c r="BB141" s="841"/>
      <c r="BC141" s="841"/>
      <c r="BD141" s="841"/>
      <c r="BE141" s="841"/>
      <c r="BF141" s="841"/>
      <c r="BG141" s="841"/>
      <c r="BH141" s="841"/>
      <c r="BI141" s="841"/>
      <c r="BJ141" s="821" t="s">
        <v>3820</v>
      </c>
      <c r="BK141" s="821" t="s">
        <v>3821</v>
      </c>
      <c r="BL141" s="841"/>
      <c r="BM141" s="841"/>
      <c r="BN141" s="841"/>
      <c r="BO141" s="841"/>
      <c r="BP141" s="841"/>
      <c r="BQ141" s="841"/>
      <c r="BR141" s="841"/>
      <c r="BS141" s="841"/>
      <c r="BT141" s="821" t="s">
        <v>3822</v>
      </c>
      <c r="BU141" s="841"/>
      <c r="BV141" s="841"/>
      <c r="BW141" s="840"/>
      <c r="BX141" s="840"/>
      <c r="BY141" s="840"/>
      <c r="BZ141" s="842"/>
      <c r="CA141" s="842"/>
      <c r="CB141" s="842"/>
      <c r="CC141" s="842"/>
      <c r="CD141" s="842"/>
      <c r="CE141" s="842"/>
      <c r="CF141" s="842"/>
      <c r="CG141" s="842"/>
      <c r="CH141" s="842"/>
      <c r="CI141" s="842"/>
      <c r="CJ141" s="842"/>
      <c r="CK141" s="842"/>
      <c r="CL141" s="842"/>
      <c r="CM141" s="842"/>
      <c r="CN141" s="842"/>
      <c r="CO141" s="842"/>
      <c r="CP141" s="842"/>
      <c r="CQ141" s="842"/>
      <c r="CR141" s="842"/>
      <c r="CS141" s="832" t="s">
        <v>3823</v>
      </c>
      <c r="CT141" s="832" t="s">
        <v>3824</v>
      </c>
      <c r="CU141" s="842"/>
      <c r="CV141" s="842"/>
      <c r="CW141" s="842"/>
      <c r="CX141" s="842"/>
      <c r="CY141" s="842"/>
      <c r="CZ141" s="842"/>
      <c r="DA141" s="842"/>
      <c r="DB141" s="842"/>
      <c r="DC141" s="832" t="s">
        <v>3825</v>
      </c>
      <c r="DD141" s="842"/>
      <c r="DE141" s="842"/>
    </row>
    <row r="142" spans="34:109" ht="0" hidden="1" customHeight="1">
      <c r="AH142" s="840"/>
      <c r="AI142" s="840"/>
      <c r="AJ142" s="840"/>
      <c r="AK142" s="840"/>
      <c r="AL142" s="822" t="str">
        <f t="shared" si="6"/>
        <v>Saltabarranca</v>
      </c>
      <c r="AM142" s="822" t="str">
        <f t="shared" si="7"/>
        <v>30139</v>
      </c>
      <c r="AN142" s="828" t="str">
        <f t="shared" si="8"/>
        <v>139</v>
      </c>
      <c r="AO142" s="840"/>
      <c r="AP142" s="826">
        <v>140</v>
      </c>
      <c r="AQ142" s="841"/>
      <c r="AR142" s="841"/>
      <c r="AS142" s="841"/>
      <c r="AT142" s="841"/>
      <c r="AU142" s="841"/>
      <c r="AV142" s="841"/>
      <c r="AW142" s="841"/>
      <c r="AX142" s="841"/>
      <c r="AY142" s="841"/>
      <c r="AZ142" s="841"/>
      <c r="BA142" s="841"/>
      <c r="BB142" s="841"/>
      <c r="BC142" s="841"/>
      <c r="BD142" s="841"/>
      <c r="BE142" s="841"/>
      <c r="BF142" s="841"/>
      <c r="BG142" s="841"/>
      <c r="BH142" s="841"/>
      <c r="BI142" s="841"/>
      <c r="BJ142" s="821" t="s">
        <v>3826</v>
      </c>
      <c r="BK142" s="821" t="s">
        <v>3827</v>
      </c>
      <c r="BL142" s="841"/>
      <c r="BM142" s="841"/>
      <c r="BN142" s="841"/>
      <c r="BO142" s="841"/>
      <c r="BP142" s="841"/>
      <c r="BQ142" s="841"/>
      <c r="BR142" s="841"/>
      <c r="BS142" s="841"/>
      <c r="BT142" s="821" t="s">
        <v>3828</v>
      </c>
      <c r="BU142" s="841"/>
      <c r="BV142" s="841"/>
      <c r="BW142" s="840"/>
      <c r="BX142" s="840"/>
      <c r="BY142" s="840"/>
      <c r="BZ142" s="842"/>
      <c r="CA142" s="842"/>
      <c r="CB142" s="842"/>
      <c r="CC142" s="842"/>
      <c r="CD142" s="842"/>
      <c r="CE142" s="842"/>
      <c r="CF142" s="842"/>
      <c r="CG142" s="842"/>
      <c r="CH142" s="842"/>
      <c r="CI142" s="842"/>
      <c r="CJ142" s="842"/>
      <c r="CK142" s="842"/>
      <c r="CL142" s="842"/>
      <c r="CM142" s="842"/>
      <c r="CN142" s="842"/>
      <c r="CO142" s="842"/>
      <c r="CP142" s="842"/>
      <c r="CQ142" s="842"/>
      <c r="CR142" s="842"/>
      <c r="CS142" s="832" t="s">
        <v>3829</v>
      </c>
      <c r="CT142" s="832" t="s">
        <v>3830</v>
      </c>
      <c r="CU142" s="842"/>
      <c r="CV142" s="842"/>
      <c r="CW142" s="842"/>
      <c r="CX142" s="842"/>
      <c r="CY142" s="842"/>
      <c r="CZ142" s="842"/>
      <c r="DA142" s="842"/>
      <c r="DB142" s="842"/>
      <c r="DC142" s="832" t="s">
        <v>3831</v>
      </c>
      <c r="DD142" s="842"/>
      <c r="DE142" s="842"/>
    </row>
    <row r="143" spans="34:109" ht="0" hidden="1" customHeight="1">
      <c r="AH143" s="840"/>
      <c r="AI143" s="840"/>
      <c r="AJ143" s="840"/>
      <c r="AK143" s="840"/>
      <c r="AL143" s="822" t="str">
        <f t="shared" si="6"/>
        <v>San Andrés Tenejapan</v>
      </c>
      <c r="AM143" s="822" t="str">
        <f t="shared" si="7"/>
        <v>30140</v>
      </c>
      <c r="AN143" s="828" t="str">
        <f t="shared" si="8"/>
        <v>140</v>
      </c>
      <c r="AO143" s="840"/>
      <c r="AP143" s="826">
        <v>141</v>
      </c>
      <c r="AQ143" s="841"/>
      <c r="AR143" s="841"/>
      <c r="AS143" s="841"/>
      <c r="AT143" s="841"/>
      <c r="AU143" s="841"/>
      <c r="AV143" s="841"/>
      <c r="AW143" s="841"/>
      <c r="AX143" s="841"/>
      <c r="AY143" s="841"/>
      <c r="AZ143" s="841"/>
      <c r="BA143" s="841"/>
      <c r="BB143" s="841"/>
      <c r="BC143" s="841"/>
      <c r="BD143" s="841"/>
      <c r="BE143" s="841"/>
      <c r="BF143" s="841"/>
      <c r="BG143" s="841"/>
      <c r="BH143" s="841"/>
      <c r="BI143" s="841"/>
      <c r="BJ143" s="821" t="s">
        <v>3832</v>
      </c>
      <c r="BK143" s="821" t="s">
        <v>3833</v>
      </c>
      <c r="BL143" s="841"/>
      <c r="BM143" s="841"/>
      <c r="BN143" s="841"/>
      <c r="BO143" s="841"/>
      <c r="BP143" s="841"/>
      <c r="BQ143" s="841"/>
      <c r="BR143" s="841"/>
      <c r="BS143" s="841"/>
      <c r="BT143" s="821" t="s">
        <v>3834</v>
      </c>
      <c r="BU143" s="841"/>
      <c r="BV143" s="841"/>
      <c r="BW143" s="840"/>
      <c r="BX143" s="840"/>
      <c r="BY143" s="840"/>
      <c r="BZ143" s="842"/>
      <c r="CA143" s="842"/>
      <c r="CB143" s="842"/>
      <c r="CC143" s="842"/>
      <c r="CD143" s="842"/>
      <c r="CE143" s="842"/>
      <c r="CF143" s="842"/>
      <c r="CG143" s="842"/>
      <c r="CH143" s="842"/>
      <c r="CI143" s="842"/>
      <c r="CJ143" s="842"/>
      <c r="CK143" s="842"/>
      <c r="CL143" s="842"/>
      <c r="CM143" s="842"/>
      <c r="CN143" s="842"/>
      <c r="CO143" s="842"/>
      <c r="CP143" s="842"/>
      <c r="CQ143" s="842"/>
      <c r="CR143" s="842"/>
      <c r="CS143" s="832" t="s">
        <v>3835</v>
      </c>
      <c r="CT143" s="832" t="s">
        <v>3836</v>
      </c>
      <c r="CU143" s="842"/>
      <c r="CV143" s="842"/>
      <c r="CW143" s="842"/>
      <c r="CX143" s="842"/>
      <c r="CY143" s="842"/>
      <c r="CZ143" s="842"/>
      <c r="DA143" s="842"/>
      <c r="DB143" s="842"/>
      <c r="DC143" s="832" t="s">
        <v>3837</v>
      </c>
      <c r="DD143" s="842"/>
      <c r="DE143" s="842"/>
    </row>
    <row r="144" spans="34:109" ht="0" hidden="1" customHeight="1">
      <c r="AH144" s="840"/>
      <c r="AI144" s="840"/>
      <c r="AJ144" s="840"/>
      <c r="AK144" s="840"/>
      <c r="AL144" s="822" t="str">
        <f t="shared" si="6"/>
        <v>San Andrés Tuxtla</v>
      </c>
      <c r="AM144" s="822" t="str">
        <f t="shared" si="7"/>
        <v>30141</v>
      </c>
      <c r="AN144" s="828" t="str">
        <f t="shared" si="8"/>
        <v>141</v>
      </c>
      <c r="AO144" s="840"/>
      <c r="AP144" s="826">
        <v>142</v>
      </c>
      <c r="AQ144" s="841"/>
      <c r="AR144" s="841"/>
      <c r="AS144" s="841"/>
      <c r="AT144" s="841"/>
      <c r="AU144" s="841"/>
      <c r="AV144" s="841"/>
      <c r="AW144" s="841"/>
      <c r="AX144" s="841"/>
      <c r="AY144" s="841"/>
      <c r="AZ144" s="841"/>
      <c r="BA144" s="841"/>
      <c r="BB144" s="841"/>
      <c r="BC144" s="841"/>
      <c r="BD144" s="841"/>
      <c r="BE144" s="841"/>
      <c r="BF144" s="841"/>
      <c r="BG144" s="841"/>
      <c r="BH144" s="841"/>
      <c r="BI144" s="841"/>
      <c r="BJ144" s="821" t="s">
        <v>3838</v>
      </c>
      <c r="BK144" s="821" t="s">
        <v>3839</v>
      </c>
      <c r="BL144" s="841"/>
      <c r="BM144" s="841"/>
      <c r="BN144" s="841"/>
      <c r="BO144" s="841"/>
      <c r="BP144" s="841"/>
      <c r="BQ144" s="841"/>
      <c r="BR144" s="841"/>
      <c r="BS144" s="841"/>
      <c r="BT144" s="821" t="s">
        <v>3840</v>
      </c>
      <c r="BU144" s="841"/>
      <c r="BV144" s="841"/>
      <c r="BW144" s="840"/>
      <c r="BX144" s="840"/>
      <c r="BY144" s="840"/>
      <c r="BZ144" s="842"/>
      <c r="CA144" s="842"/>
      <c r="CB144" s="842"/>
      <c r="CC144" s="842"/>
      <c r="CD144" s="842"/>
      <c r="CE144" s="842"/>
      <c r="CF144" s="842"/>
      <c r="CG144" s="842"/>
      <c r="CH144" s="842"/>
      <c r="CI144" s="842"/>
      <c r="CJ144" s="842"/>
      <c r="CK144" s="842"/>
      <c r="CL144" s="842"/>
      <c r="CM144" s="842"/>
      <c r="CN144" s="842"/>
      <c r="CO144" s="842"/>
      <c r="CP144" s="842"/>
      <c r="CQ144" s="842"/>
      <c r="CR144" s="842"/>
      <c r="CS144" s="832" t="s">
        <v>3841</v>
      </c>
      <c r="CT144" s="832" t="s">
        <v>3842</v>
      </c>
      <c r="CU144" s="842"/>
      <c r="CV144" s="842"/>
      <c r="CW144" s="842"/>
      <c r="CX144" s="842"/>
      <c r="CY144" s="842"/>
      <c r="CZ144" s="842"/>
      <c r="DA144" s="842"/>
      <c r="DB144" s="842"/>
      <c r="DC144" s="832" t="s">
        <v>3843</v>
      </c>
      <c r="DD144" s="842"/>
      <c r="DE144" s="842"/>
    </row>
    <row r="145" spans="34:109" ht="0" hidden="1" customHeight="1">
      <c r="AH145" s="840"/>
      <c r="AI145" s="840"/>
      <c r="AJ145" s="840"/>
      <c r="AK145" s="840"/>
      <c r="AL145" s="822" t="str">
        <f t="shared" si="6"/>
        <v>San Juan Evangelista</v>
      </c>
      <c r="AM145" s="822" t="str">
        <f t="shared" si="7"/>
        <v>30142</v>
      </c>
      <c r="AN145" s="828" t="str">
        <f t="shared" si="8"/>
        <v>142</v>
      </c>
      <c r="AO145" s="840"/>
      <c r="AP145" s="826">
        <v>143</v>
      </c>
      <c r="AQ145" s="841"/>
      <c r="AR145" s="841"/>
      <c r="AS145" s="841"/>
      <c r="AT145" s="841"/>
      <c r="AU145" s="841"/>
      <c r="AV145" s="841"/>
      <c r="AW145" s="841"/>
      <c r="AX145" s="841"/>
      <c r="AY145" s="841"/>
      <c r="AZ145" s="841"/>
      <c r="BA145" s="841"/>
      <c r="BB145" s="841"/>
      <c r="BC145" s="841"/>
      <c r="BD145" s="841"/>
      <c r="BE145" s="841"/>
      <c r="BF145" s="841"/>
      <c r="BG145" s="841"/>
      <c r="BH145" s="841"/>
      <c r="BI145" s="841"/>
      <c r="BJ145" s="821" t="s">
        <v>3844</v>
      </c>
      <c r="BK145" s="821" t="s">
        <v>3845</v>
      </c>
      <c r="BL145" s="841"/>
      <c r="BM145" s="841"/>
      <c r="BN145" s="841"/>
      <c r="BO145" s="841"/>
      <c r="BP145" s="841"/>
      <c r="BQ145" s="841"/>
      <c r="BR145" s="841"/>
      <c r="BS145" s="841"/>
      <c r="BT145" s="821" t="s">
        <v>3846</v>
      </c>
      <c r="BU145" s="841"/>
      <c r="BV145" s="841"/>
      <c r="BW145" s="840"/>
      <c r="BX145" s="840"/>
      <c r="BY145" s="840"/>
      <c r="BZ145" s="842"/>
      <c r="CA145" s="842"/>
      <c r="CB145" s="842"/>
      <c r="CC145" s="842"/>
      <c r="CD145" s="842"/>
      <c r="CE145" s="842"/>
      <c r="CF145" s="842"/>
      <c r="CG145" s="842"/>
      <c r="CH145" s="842"/>
      <c r="CI145" s="842"/>
      <c r="CJ145" s="842"/>
      <c r="CK145" s="842"/>
      <c r="CL145" s="842"/>
      <c r="CM145" s="842"/>
      <c r="CN145" s="842"/>
      <c r="CO145" s="842"/>
      <c r="CP145" s="842"/>
      <c r="CQ145" s="842"/>
      <c r="CR145" s="842"/>
      <c r="CS145" s="832" t="s">
        <v>3847</v>
      </c>
      <c r="CT145" s="832" t="s">
        <v>3848</v>
      </c>
      <c r="CU145" s="842"/>
      <c r="CV145" s="842"/>
      <c r="CW145" s="842"/>
      <c r="CX145" s="842"/>
      <c r="CY145" s="842"/>
      <c r="CZ145" s="842"/>
      <c r="DA145" s="842"/>
      <c r="DB145" s="842"/>
      <c r="DC145" s="832" t="s">
        <v>3849</v>
      </c>
      <c r="DD145" s="842"/>
      <c r="DE145" s="842"/>
    </row>
    <row r="146" spans="34:109" ht="0" hidden="1" customHeight="1">
      <c r="AH146" s="840"/>
      <c r="AI146" s="840"/>
      <c r="AJ146" s="840"/>
      <c r="AK146" s="840"/>
      <c r="AL146" s="822" t="str">
        <f t="shared" si="6"/>
        <v>Santiago Tuxtla</v>
      </c>
      <c r="AM146" s="822" t="str">
        <f t="shared" si="7"/>
        <v>30143</v>
      </c>
      <c r="AN146" s="828" t="str">
        <f t="shared" si="8"/>
        <v>143</v>
      </c>
      <c r="AO146" s="840"/>
      <c r="AP146" s="826">
        <v>144</v>
      </c>
      <c r="AQ146" s="841"/>
      <c r="AR146" s="841"/>
      <c r="AS146" s="841"/>
      <c r="AT146" s="841"/>
      <c r="AU146" s="841"/>
      <c r="AV146" s="841"/>
      <c r="AW146" s="841"/>
      <c r="AX146" s="841"/>
      <c r="AY146" s="841"/>
      <c r="AZ146" s="841"/>
      <c r="BA146" s="841"/>
      <c r="BB146" s="841"/>
      <c r="BC146" s="841"/>
      <c r="BD146" s="841"/>
      <c r="BE146" s="841"/>
      <c r="BF146" s="841"/>
      <c r="BG146" s="841"/>
      <c r="BH146" s="841"/>
      <c r="BI146" s="841"/>
      <c r="BJ146" s="821" t="s">
        <v>3850</v>
      </c>
      <c r="BK146" s="821" t="s">
        <v>3851</v>
      </c>
      <c r="BL146" s="841"/>
      <c r="BM146" s="841"/>
      <c r="BN146" s="841"/>
      <c r="BO146" s="841"/>
      <c r="BP146" s="841"/>
      <c r="BQ146" s="841"/>
      <c r="BR146" s="841"/>
      <c r="BS146" s="841"/>
      <c r="BT146" s="821" t="s">
        <v>3852</v>
      </c>
      <c r="BU146" s="841"/>
      <c r="BV146" s="841"/>
      <c r="BW146" s="840"/>
      <c r="BX146" s="840"/>
      <c r="BY146" s="840"/>
      <c r="BZ146" s="842"/>
      <c r="CA146" s="842"/>
      <c r="CB146" s="842"/>
      <c r="CC146" s="842"/>
      <c r="CD146" s="842"/>
      <c r="CE146" s="842"/>
      <c r="CF146" s="842"/>
      <c r="CG146" s="842"/>
      <c r="CH146" s="842"/>
      <c r="CI146" s="842"/>
      <c r="CJ146" s="842"/>
      <c r="CK146" s="842"/>
      <c r="CL146" s="842"/>
      <c r="CM146" s="842"/>
      <c r="CN146" s="842"/>
      <c r="CO146" s="842"/>
      <c r="CP146" s="842"/>
      <c r="CQ146" s="842"/>
      <c r="CR146" s="842"/>
      <c r="CS146" s="832" t="s">
        <v>3853</v>
      </c>
      <c r="CT146" s="832" t="s">
        <v>3854</v>
      </c>
      <c r="CU146" s="842"/>
      <c r="CV146" s="842"/>
      <c r="CW146" s="842"/>
      <c r="CX146" s="842"/>
      <c r="CY146" s="842"/>
      <c r="CZ146" s="842"/>
      <c r="DA146" s="842"/>
      <c r="DB146" s="842"/>
      <c r="DC146" s="832" t="s">
        <v>3855</v>
      </c>
      <c r="DD146" s="842"/>
      <c r="DE146" s="842"/>
    </row>
    <row r="147" spans="34:109" ht="0" hidden="1" customHeight="1">
      <c r="AH147" s="840"/>
      <c r="AI147" s="840"/>
      <c r="AJ147" s="840"/>
      <c r="AK147" s="840"/>
      <c r="AL147" s="822" t="str">
        <f t="shared" si="6"/>
        <v>Sayula de Alemán</v>
      </c>
      <c r="AM147" s="822" t="str">
        <f t="shared" si="7"/>
        <v>30144</v>
      </c>
      <c r="AN147" s="828" t="str">
        <f t="shared" si="8"/>
        <v>144</v>
      </c>
      <c r="AO147" s="840"/>
      <c r="AP147" s="826">
        <v>145</v>
      </c>
      <c r="AQ147" s="841"/>
      <c r="AR147" s="841"/>
      <c r="AS147" s="841"/>
      <c r="AT147" s="841"/>
      <c r="AU147" s="841"/>
      <c r="AV147" s="841"/>
      <c r="AW147" s="841"/>
      <c r="AX147" s="841"/>
      <c r="AY147" s="841"/>
      <c r="AZ147" s="841"/>
      <c r="BA147" s="841"/>
      <c r="BB147" s="841"/>
      <c r="BC147" s="841"/>
      <c r="BD147" s="841"/>
      <c r="BE147" s="841"/>
      <c r="BF147" s="841"/>
      <c r="BG147" s="841"/>
      <c r="BH147" s="841"/>
      <c r="BI147" s="841"/>
      <c r="BJ147" s="821" t="s">
        <v>3856</v>
      </c>
      <c r="BK147" s="821" t="s">
        <v>3857</v>
      </c>
      <c r="BL147" s="841"/>
      <c r="BM147" s="841"/>
      <c r="BN147" s="841"/>
      <c r="BO147" s="841"/>
      <c r="BP147" s="841"/>
      <c r="BQ147" s="841"/>
      <c r="BR147" s="841"/>
      <c r="BS147" s="841"/>
      <c r="BT147" s="821" t="s">
        <v>3858</v>
      </c>
      <c r="BU147" s="841"/>
      <c r="BV147" s="841"/>
      <c r="BW147" s="840"/>
      <c r="BX147" s="840"/>
      <c r="BY147" s="840"/>
      <c r="BZ147" s="842"/>
      <c r="CA147" s="842"/>
      <c r="CB147" s="842"/>
      <c r="CC147" s="842"/>
      <c r="CD147" s="842"/>
      <c r="CE147" s="842"/>
      <c r="CF147" s="842"/>
      <c r="CG147" s="842"/>
      <c r="CH147" s="842"/>
      <c r="CI147" s="842"/>
      <c r="CJ147" s="842"/>
      <c r="CK147" s="842"/>
      <c r="CL147" s="842"/>
      <c r="CM147" s="842"/>
      <c r="CN147" s="842"/>
      <c r="CO147" s="842"/>
      <c r="CP147" s="842"/>
      <c r="CQ147" s="842"/>
      <c r="CR147" s="842"/>
      <c r="CS147" s="832" t="s">
        <v>3859</v>
      </c>
      <c r="CT147" s="832" t="s">
        <v>3860</v>
      </c>
      <c r="CU147" s="842"/>
      <c r="CV147" s="842"/>
      <c r="CW147" s="842"/>
      <c r="CX147" s="842"/>
      <c r="CY147" s="842"/>
      <c r="CZ147" s="842"/>
      <c r="DA147" s="842"/>
      <c r="DB147" s="842"/>
      <c r="DC147" s="832" t="s">
        <v>3861</v>
      </c>
      <c r="DD147" s="842"/>
      <c r="DE147" s="842"/>
    </row>
    <row r="148" spans="34:109" ht="0" hidden="1" customHeight="1">
      <c r="AH148" s="840"/>
      <c r="AI148" s="840"/>
      <c r="AJ148" s="840"/>
      <c r="AK148" s="840"/>
      <c r="AL148" s="822" t="str">
        <f t="shared" si="6"/>
        <v>Soconusco</v>
      </c>
      <c r="AM148" s="822" t="str">
        <f t="shared" si="7"/>
        <v>30145</v>
      </c>
      <c r="AN148" s="828" t="str">
        <f t="shared" si="8"/>
        <v>145</v>
      </c>
      <c r="AO148" s="840"/>
      <c r="AP148" s="826">
        <v>146</v>
      </c>
      <c r="AQ148" s="841"/>
      <c r="AR148" s="841"/>
      <c r="AS148" s="841"/>
      <c r="AT148" s="841"/>
      <c r="AU148" s="841"/>
      <c r="AV148" s="841"/>
      <c r="AW148" s="841"/>
      <c r="AX148" s="841"/>
      <c r="AY148" s="841"/>
      <c r="AZ148" s="841"/>
      <c r="BA148" s="841"/>
      <c r="BB148" s="841"/>
      <c r="BC148" s="841"/>
      <c r="BD148" s="841"/>
      <c r="BE148" s="841"/>
      <c r="BF148" s="841"/>
      <c r="BG148" s="841"/>
      <c r="BH148" s="841"/>
      <c r="BI148" s="841"/>
      <c r="BJ148" s="821" t="s">
        <v>3862</v>
      </c>
      <c r="BK148" s="821" t="s">
        <v>3863</v>
      </c>
      <c r="BL148" s="841"/>
      <c r="BM148" s="841"/>
      <c r="BN148" s="841"/>
      <c r="BO148" s="841"/>
      <c r="BP148" s="841"/>
      <c r="BQ148" s="841"/>
      <c r="BR148" s="841"/>
      <c r="BS148" s="841"/>
      <c r="BT148" s="821" t="s">
        <v>3864</v>
      </c>
      <c r="BU148" s="841"/>
      <c r="BV148" s="841"/>
      <c r="BW148" s="840"/>
      <c r="BX148" s="840"/>
      <c r="BY148" s="840"/>
      <c r="BZ148" s="842"/>
      <c r="CA148" s="842"/>
      <c r="CB148" s="842"/>
      <c r="CC148" s="842"/>
      <c r="CD148" s="842"/>
      <c r="CE148" s="842"/>
      <c r="CF148" s="842"/>
      <c r="CG148" s="842"/>
      <c r="CH148" s="842"/>
      <c r="CI148" s="842"/>
      <c r="CJ148" s="842"/>
      <c r="CK148" s="842"/>
      <c r="CL148" s="842"/>
      <c r="CM148" s="842"/>
      <c r="CN148" s="842"/>
      <c r="CO148" s="842"/>
      <c r="CP148" s="842"/>
      <c r="CQ148" s="842"/>
      <c r="CR148" s="842"/>
      <c r="CS148" s="832" t="s">
        <v>3865</v>
      </c>
      <c r="CT148" s="832" t="s">
        <v>3866</v>
      </c>
      <c r="CU148" s="842"/>
      <c r="CV148" s="842"/>
      <c r="CW148" s="842"/>
      <c r="CX148" s="842"/>
      <c r="CY148" s="842"/>
      <c r="CZ148" s="842"/>
      <c r="DA148" s="842"/>
      <c r="DB148" s="842"/>
      <c r="DC148" s="832" t="s">
        <v>3867</v>
      </c>
      <c r="DD148" s="842"/>
      <c r="DE148" s="842"/>
    </row>
    <row r="149" spans="34:109" ht="0" hidden="1" customHeight="1">
      <c r="AH149" s="840"/>
      <c r="AI149" s="840"/>
      <c r="AJ149" s="840"/>
      <c r="AK149" s="840"/>
      <c r="AL149" s="822" t="str">
        <f t="shared" si="6"/>
        <v>Sochiapa</v>
      </c>
      <c r="AM149" s="822" t="str">
        <f t="shared" si="7"/>
        <v>30146</v>
      </c>
      <c r="AN149" s="828" t="str">
        <f t="shared" si="8"/>
        <v>146</v>
      </c>
      <c r="AO149" s="840"/>
      <c r="AP149" s="826">
        <v>147</v>
      </c>
      <c r="AQ149" s="841"/>
      <c r="AR149" s="841"/>
      <c r="AS149" s="841"/>
      <c r="AT149" s="841"/>
      <c r="AU149" s="841"/>
      <c r="AV149" s="841"/>
      <c r="AW149" s="841"/>
      <c r="AX149" s="841"/>
      <c r="AY149" s="841"/>
      <c r="AZ149" s="841"/>
      <c r="BA149" s="841"/>
      <c r="BB149" s="841"/>
      <c r="BC149" s="841"/>
      <c r="BD149" s="841"/>
      <c r="BE149" s="841"/>
      <c r="BF149" s="841"/>
      <c r="BG149" s="841"/>
      <c r="BH149" s="841"/>
      <c r="BI149" s="841"/>
      <c r="BJ149" s="821" t="s">
        <v>3868</v>
      </c>
      <c r="BK149" s="821" t="s">
        <v>3869</v>
      </c>
      <c r="BL149" s="841"/>
      <c r="BM149" s="841"/>
      <c r="BN149" s="841"/>
      <c r="BO149" s="841"/>
      <c r="BP149" s="841"/>
      <c r="BQ149" s="841"/>
      <c r="BR149" s="841"/>
      <c r="BS149" s="841"/>
      <c r="BT149" s="821" t="s">
        <v>3870</v>
      </c>
      <c r="BU149" s="841"/>
      <c r="BV149" s="841"/>
      <c r="BW149" s="840"/>
      <c r="BX149" s="840"/>
      <c r="BY149" s="840"/>
      <c r="BZ149" s="842"/>
      <c r="CA149" s="842"/>
      <c r="CB149" s="842"/>
      <c r="CC149" s="842"/>
      <c r="CD149" s="842"/>
      <c r="CE149" s="842"/>
      <c r="CF149" s="842"/>
      <c r="CG149" s="842"/>
      <c r="CH149" s="842"/>
      <c r="CI149" s="842"/>
      <c r="CJ149" s="842"/>
      <c r="CK149" s="842"/>
      <c r="CL149" s="842"/>
      <c r="CM149" s="842"/>
      <c r="CN149" s="842"/>
      <c r="CO149" s="842"/>
      <c r="CP149" s="842"/>
      <c r="CQ149" s="842"/>
      <c r="CR149" s="842"/>
      <c r="CS149" s="832" t="s">
        <v>3871</v>
      </c>
      <c r="CT149" s="832" t="s">
        <v>3872</v>
      </c>
      <c r="CU149" s="842"/>
      <c r="CV149" s="842"/>
      <c r="CW149" s="842"/>
      <c r="CX149" s="842"/>
      <c r="CY149" s="842"/>
      <c r="CZ149" s="842"/>
      <c r="DA149" s="842"/>
      <c r="DB149" s="842"/>
      <c r="DC149" s="832" t="s">
        <v>3873</v>
      </c>
      <c r="DD149" s="842"/>
      <c r="DE149" s="842"/>
    </row>
    <row r="150" spans="34:109" ht="0" hidden="1" customHeight="1">
      <c r="AH150" s="840"/>
      <c r="AI150" s="840"/>
      <c r="AJ150" s="840"/>
      <c r="AK150" s="840"/>
      <c r="AL150" s="822" t="str">
        <f t="shared" si="6"/>
        <v>Soledad Atzompa</v>
      </c>
      <c r="AM150" s="822" t="str">
        <f t="shared" si="7"/>
        <v>30147</v>
      </c>
      <c r="AN150" s="828" t="str">
        <f t="shared" si="8"/>
        <v>147</v>
      </c>
      <c r="AO150" s="840"/>
      <c r="AP150" s="826">
        <v>148</v>
      </c>
      <c r="AQ150" s="841"/>
      <c r="AR150" s="841"/>
      <c r="AS150" s="841"/>
      <c r="AT150" s="841"/>
      <c r="AU150" s="841"/>
      <c r="AV150" s="841"/>
      <c r="AW150" s="841"/>
      <c r="AX150" s="841"/>
      <c r="AY150" s="841"/>
      <c r="AZ150" s="841"/>
      <c r="BA150" s="841"/>
      <c r="BB150" s="841"/>
      <c r="BC150" s="841"/>
      <c r="BD150" s="841"/>
      <c r="BE150" s="841"/>
      <c r="BF150" s="841"/>
      <c r="BG150" s="841"/>
      <c r="BH150" s="841"/>
      <c r="BI150" s="841"/>
      <c r="BJ150" s="821" t="s">
        <v>3874</v>
      </c>
      <c r="BK150" s="821" t="s">
        <v>3875</v>
      </c>
      <c r="BL150" s="841"/>
      <c r="BM150" s="841"/>
      <c r="BN150" s="841"/>
      <c r="BO150" s="841"/>
      <c r="BP150" s="841"/>
      <c r="BQ150" s="841"/>
      <c r="BR150" s="841"/>
      <c r="BS150" s="841"/>
      <c r="BT150" s="821" t="s">
        <v>3876</v>
      </c>
      <c r="BU150" s="841"/>
      <c r="BV150" s="841"/>
      <c r="BW150" s="840"/>
      <c r="BX150" s="840"/>
      <c r="BY150" s="840"/>
      <c r="BZ150" s="842"/>
      <c r="CA150" s="842"/>
      <c r="CB150" s="842"/>
      <c r="CC150" s="842"/>
      <c r="CD150" s="842"/>
      <c r="CE150" s="842"/>
      <c r="CF150" s="842"/>
      <c r="CG150" s="842"/>
      <c r="CH150" s="842"/>
      <c r="CI150" s="842"/>
      <c r="CJ150" s="842"/>
      <c r="CK150" s="842"/>
      <c r="CL150" s="842"/>
      <c r="CM150" s="842"/>
      <c r="CN150" s="842"/>
      <c r="CO150" s="842"/>
      <c r="CP150" s="842"/>
      <c r="CQ150" s="842"/>
      <c r="CR150" s="842"/>
      <c r="CS150" s="832" t="s">
        <v>3877</v>
      </c>
      <c r="CT150" s="832" t="s">
        <v>3878</v>
      </c>
      <c r="CU150" s="842"/>
      <c r="CV150" s="842"/>
      <c r="CW150" s="842"/>
      <c r="CX150" s="842"/>
      <c r="CY150" s="842"/>
      <c r="CZ150" s="842"/>
      <c r="DA150" s="842"/>
      <c r="DB150" s="842"/>
      <c r="DC150" s="832" t="s">
        <v>3879</v>
      </c>
      <c r="DD150" s="842"/>
      <c r="DE150" s="842"/>
    </row>
    <row r="151" spans="34:109" ht="0" hidden="1" customHeight="1">
      <c r="AH151" s="840"/>
      <c r="AI151" s="840"/>
      <c r="AJ151" s="840"/>
      <c r="AK151" s="840"/>
      <c r="AL151" s="822" t="str">
        <f t="shared" si="6"/>
        <v>Soledad de Doblado</v>
      </c>
      <c r="AM151" s="822" t="str">
        <f t="shared" si="7"/>
        <v>30148</v>
      </c>
      <c r="AN151" s="828" t="str">
        <f t="shared" si="8"/>
        <v>148</v>
      </c>
      <c r="AO151" s="840"/>
      <c r="AP151" s="826">
        <v>149</v>
      </c>
      <c r="AQ151" s="841"/>
      <c r="AR151" s="841"/>
      <c r="AS151" s="841"/>
      <c r="AT151" s="841"/>
      <c r="AU151" s="841"/>
      <c r="AV151" s="841"/>
      <c r="AW151" s="841"/>
      <c r="AX151" s="841"/>
      <c r="AY151" s="841"/>
      <c r="AZ151" s="841"/>
      <c r="BA151" s="841"/>
      <c r="BB151" s="841"/>
      <c r="BC151" s="841"/>
      <c r="BD151" s="841"/>
      <c r="BE151" s="841"/>
      <c r="BF151" s="841"/>
      <c r="BG151" s="841"/>
      <c r="BH151" s="841"/>
      <c r="BI151" s="841"/>
      <c r="BJ151" s="821" t="s">
        <v>3880</v>
      </c>
      <c r="BK151" s="821" t="s">
        <v>3881</v>
      </c>
      <c r="BL151" s="841"/>
      <c r="BM151" s="841"/>
      <c r="BN151" s="841"/>
      <c r="BO151" s="841"/>
      <c r="BP151" s="841"/>
      <c r="BQ151" s="841"/>
      <c r="BR151" s="841"/>
      <c r="BS151" s="841"/>
      <c r="BT151" s="821" t="s">
        <v>3882</v>
      </c>
      <c r="BU151" s="841"/>
      <c r="BV151" s="841"/>
      <c r="BW151" s="840"/>
      <c r="BX151" s="840"/>
      <c r="BY151" s="840"/>
      <c r="BZ151" s="842"/>
      <c r="CA151" s="842"/>
      <c r="CB151" s="842"/>
      <c r="CC151" s="842"/>
      <c r="CD151" s="842"/>
      <c r="CE151" s="842"/>
      <c r="CF151" s="842"/>
      <c r="CG151" s="842"/>
      <c r="CH151" s="842"/>
      <c r="CI151" s="842"/>
      <c r="CJ151" s="842"/>
      <c r="CK151" s="842"/>
      <c r="CL151" s="842"/>
      <c r="CM151" s="842"/>
      <c r="CN151" s="842"/>
      <c r="CO151" s="842"/>
      <c r="CP151" s="842"/>
      <c r="CQ151" s="842"/>
      <c r="CR151" s="842"/>
      <c r="CS151" s="832" t="s">
        <v>3883</v>
      </c>
      <c r="CT151" s="832" t="s">
        <v>3884</v>
      </c>
      <c r="CU151" s="842"/>
      <c r="CV151" s="842"/>
      <c r="CW151" s="842"/>
      <c r="CX151" s="842"/>
      <c r="CY151" s="842"/>
      <c r="CZ151" s="842"/>
      <c r="DA151" s="842"/>
      <c r="DB151" s="842"/>
      <c r="DC151" s="832" t="s">
        <v>3885</v>
      </c>
      <c r="DD151" s="842"/>
      <c r="DE151" s="842"/>
    </row>
    <row r="152" spans="34:109" ht="0" hidden="1" customHeight="1">
      <c r="AH152" s="840"/>
      <c r="AI152" s="840"/>
      <c r="AJ152" s="840"/>
      <c r="AK152" s="840"/>
      <c r="AL152" s="822" t="str">
        <f t="shared" si="6"/>
        <v>Soteapan</v>
      </c>
      <c r="AM152" s="822" t="str">
        <f t="shared" si="7"/>
        <v>30149</v>
      </c>
      <c r="AN152" s="828" t="str">
        <f t="shared" si="8"/>
        <v>149</v>
      </c>
      <c r="AO152" s="840"/>
      <c r="AP152" s="826">
        <v>150</v>
      </c>
      <c r="AQ152" s="841"/>
      <c r="AR152" s="841"/>
      <c r="AS152" s="841"/>
      <c r="AT152" s="841"/>
      <c r="AU152" s="841"/>
      <c r="AV152" s="841"/>
      <c r="AW152" s="841"/>
      <c r="AX152" s="841"/>
      <c r="AY152" s="841"/>
      <c r="AZ152" s="841"/>
      <c r="BA152" s="841"/>
      <c r="BB152" s="841"/>
      <c r="BC152" s="841"/>
      <c r="BD152" s="841"/>
      <c r="BE152" s="841"/>
      <c r="BF152" s="841"/>
      <c r="BG152" s="841"/>
      <c r="BH152" s="841"/>
      <c r="BI152" s="841"/>
      <c r="BJ152" s="821" t="s">
        <v>3886</v>
      </c>
      <c r="BK152" s="821" t="s">
        <v>3887</v>
      </c>
      <c r="BL152" s="841"/>
      <c r="BM152" s="841"/>
      <c r="BN152" s="841"/>
      <c r="BO152" s="841"/>
      <c r="BP152" s="841"/>
      <c r="BQ152" s="841"/>
      <c r="BR152" s="841"/>
      <c r="BS152" s="841"/>
      <c r="BT152" s="821" t="s">
        <v>3888</v>
      </c>
      <c r="BU152" s="841"/>
      <c r="BV152" s="841"/>
      <c r="BW152" s="840"/>
      <c r="BX152" s="840"/>
      <c r="BY152" s="840"/>
      <c r="BZ152" s="842"/>
      <c r="CA152" s="842"/>
      <c r="CB152" s="842"/>
      <c r="CC152" s="842"/>
      <c r="CD152" s="842"/>
      <c r="CE152" s="842"/>
      <c r="CF152" s="842"/>
      <c r="CG152" s="842"/>
      <c r="CH152" s="842"/>
      <c r="CI152" s="842"/>
      <c r="CJ152" s="842"/>
      <c r="CK152" s="842"/>
      <c r="CL152" s="842"/>
      <c r="CM152" s="842"/>
      <c r="CN152" s="842"/>
      <c r="CO152" s="842"/>
      <c r="CP152" s="842"/>
      <c r="CQ152" s="842"/>
      <c r="CR152" s="842"/>
      <c r="CS152" s="832" t="s">
        <v>3889</v>
      </c>
      <c r="CT152" s="832" t="s">
        <v>3890</v>
      </c>
      <c r="CU152" s="842"/>
      <c r="CV152" s="842"/>
      <c r="CW152" s="842"/>
      <c r="CX152" s="842"/>
      <c r="CY152" s="842"/>
      <c r="CZ152" s="842"/>
      <c r="DA152" s="842"/>
      <c r="DB152" s="842"/>
      <c r="DC152" s="832" t="s">
        <v>3891</v>
      </c>
      <c r="DD152" s="842"/>
      <c r="DE152" s="842"/>
    </row>
    <row r="153" spans="34:109" ht="0" hidden="1" customHeight="1">
      <c r="AH153" s="840"/>
      <c r="AI153" s="840"/>
      <c r="AJ153" s="840"/>
      <c r="AK153" s="840"/>
      <c r="AL153" s="822" t="str">
        <f t="shared" si="6"/>
        <v>Tamalín</v>
      </c>
      <c r="AM153" s="822" t="str">
        <f t="shared" si="7"/>
        <v>30150</v>
      </c>
      <c r="AN153" s="828" t="str">
        <f t="shared" si="8"/>
        <v>150</v>
      </c>
      <c r="AO153" s="840"/>
      <c r="AP153" s="826">
        <v>151</v>
      </c>
      <c r="AQ153" s="841"/>
      <c r="AR153" s="841"/>
      <c r="AS153" s="841"/>
      <c r="AT153" s="841"/>
      <c r="AU153" s="841"/>
      <c r="AV153" s="841"/>
      <c r="AW153" s="841"/>
      <c r="AX153" s="841"/>
      <c r="AY153" s="841"/>
      <c r="AZ153" s="841"/>
      <c r="BA153" s="841"/>
      <c r="BB153" s="841"/>
      <c r="BC153" s="841"/>
      <c r="BD153" s="841"/>
      <c r="BE153" s="841"/>
      <c r="BF153" s="841"/>
      <c r="BG153" s="841"/>
      <c r="BH153" s="841"/>
      <c r="BI153" s="841"/>
      <c r="BJ153" s="821" t="s">
        <v>3892</v>
      </c>
      <c r="BK153" s="821" t="s">
        <v>3893</v>
      </c>
      <c r="BL153" s="841"/>
      <c r="BM153" s="841"/>
      <c r="BN153" s="841"/>
      <c r="BO153" s="841"/>
      <c r="BP153" s="841"/>
      <c r="BQ153" s="841"/>
      <c r="BR153" s="841"/>
      <c r="BS153" s="841"/>
      <c r="BT153" s="821" t="s">
        <v>3894</v>
      </c>
      <c r="BU153" s="841"/>
      <c r="BV153" s="841"/>
      <c r="BW153" s="840"/>
      <c r="BX153" s="840"/>
      <c r="BY153" s="840"/>
      <c r="BZ153" s="842"/>
      <c r="CA153" s="842"/>
      <c r="CB153" s="842"/>
      <c r="CC153" s="842"/>
      <c r="CD153" s="842"/>
      <c r="CE153" s="842"/>
      <c r="CF153" s="842"/>
      <c r="CG153" s="842"/>
      <c r="CH153" s="842"/>
      <c r="CI153" s="842"/>
      <c r="CJ153" s="842"/>
      <c r="CK153" s="842"/>
      <c r="CL153" s="842"/>
      <c r="CM153" s="842"/>
      <c r="CN153" s="842"/>
      <c r="CO153" s="842"/>
      <c r="CP153" s="842"/>
      <c r="CQ153" s="842"/>
      <c r="CR153" s="842"/>
      <c r="CS153" s="832" t="s">
        <v>3895</v>
      </c>
      <c r="CT153" s="832" t="s">
        <v>3896</v>
      </c>
      <c r="CU153" s="842"/>
      <c r="CV153" s="842"/>
      <c r="CW153" s="842"/>
      <c r="CX153" s="842"/>
      <c r="CY153" s="842"/>
      <c r="CZ153" s="842"/>
      <c r="DA153" s="842"/>
      <c r="DB153" s="842"/>
      <c r="DC153" s="832" t="s">
        <v>3897</v>
      </c>
      <c r="DD153" s="842"/>
      <c r="DE153" s="842"/>
    </row>
    <row r="154" spans="34:109" ht="0" hidden="1" customHeight="1">
      <c r="AH154" s="840"/>
      <c r="AI154" s="840"/>
      <c r="AJ154" s="840"/>
      <c r="AK154" s="840"/>
      <c r="AL154" s="822" t="str">
        <f t="shared" si="6"/>
        <v>Tamiahua</v>
      </c>
      <c r="AM154" s="822" t="str">
        <f t="shared" si="7"/>
        <v>30151</v>
      </c>
      <c r="AN154" s="828" t="str">
        <f t="shared" si="8"/>
        <v>151</v>
      </c>
      <c r="AO154" s="840"/>
      <c r="AP154" s="826">
        <v>152</v>
      </c>
      <c r="AQ154" s="841"/>
      <c r="AR154" s="841"/>
      <c r="AS154" s="841"/>
      <c r="AT154" s="841"/>
      <c r="AU154" s="841"/>
      <c r="AV154" s="841"/>
      <c r="AW154" s="841"/>
      <c r="AX154" s="841"/>
      <c r="AY154" s="841"/>
      <c r="AZ154" s="841"/>
      <c r="BA154" s="841"/>
      <c r="BB154" s="841"/>
      <c r="BC154" s="841"/>
      <c r="BD154" s="841"/>
      <c r="BE154" s="841"/>
      <c r="BF154" s="841"/>
      <c r="BG154" s="841"/>
      <c r="BH154" s="841"/>
      <c r="BI154" s="841"/>
      <c r="BJ154" s="821" t="s">
        <v>3898</v>
      </c>
      <c r="BK154" s="821" t="s">
        <v>3899</v>
      </c>
      <c r="BL154" s="841"/>
      <c r="BM154" s="841"/>
      <c r="BN154" s="841"/>
      <c r="BO154" s="841"/>
      <c r="BP154" s="841"/>
      <c r="BQ154" s="841"/>
      <c r="BR154" s="841"/>
      <c r="BS154" s="841"/>
      <c r="BT154" s="821" t="s">
        <v>3900</v>
      </c>
      <c r="BU154" s="841"/>
      <c r="BV154" s="841"/>
      <c r="BW154" s="840"/>
      <c r="BX154" s="840"/>
      <c r="BY154" s="840"/>
      <c r="BZ154" s="842"/>
      <c r="CA154" s="842"/>
      <c r="CB154" s="842"/>
      <c r="CC154" s="842"/>
      <c r="CD154" s="842"/>
      <c r="CE154" s="842"/>
      <c r="CF154" s="842"/>
      <c r="CG154" s="842"/>
      <c r="CH154" s="842"/>
      <c r="CI154" s="842"/>
      <c r="CJ154" s="842"/>
      <c r="CK154" s="842"/>
      <c r="CL154" s="842"/>
      <c r="CM154" s="842"/>
      <c r="CN154" s="842"/>
      <c r="CO154" s="842"/>
      <c r="CP154" s="842"/>
      <c r="CQ154" s="842"/>
      <c r="CR154" s="842"/>
      <c r="CS154" s="832" t="s">
        <v>3901</v>
      </c>
      <c r="CT154" s="832" t="s">
        <v>3902</v>
      </c>
      <c r="CU154" s="842"/>
      <c r="CV154" s="842"/>
      <c r="CW154" s="842"/>
      <c r="CX154" s="842"/>
      <c r="CY154" s="842"/>
      <c r="CZ154" s="842"/>
      <c r="DA154" s="842"/>
      <c r="DB154" s="842"/>
      <c r="DC154" s="832" t="s">
        <v>3903</v>
      </c>
      <c r="DD154" s="842"/>
      <c r="DE154" s="842"/>
    </row>
    <row r="155" spans="34:109" ht="0" hidden="1" customHeight="1">
      <c r="AH155" s="840"/>
      <c r="AI155" s="840"/>
      <c r="AJ155" s="840"/>
      <c r="AK155" s="840"/>
      <c r="AL155" s="822" t="str">
        <f t="shared" si="6"/>
        <v>Tampico Alto</v>
      </c>
      <c r="AM155" s="822" t="str">
        <f t="shared" si="7"/>
        <v>30152</v>
      </c>
      <c r="AN155" s="828" t="str">
        <f t="shared" si="8"/>
        <v>152</v>
      </c>
      <c r="AO155" s="840"/>
      <c r="AP155" s="826">
        <v>153</v>
      </c>
      <c r="AQ155" s="841"/>
      <c r="AR155" s="841"/>
      <c r="AS155" s="841"/>
      <c r="AT155" s="841"/>
      <c r="AU155" s="841"/>
      <c r="AV155" s="841"/>
      <c r="AW155" s="841"/>
      <c r="AX155" s="841"/>
      <c r="AY155" s="841"/>
      <c r="AZ155" s="841"/>
      <c r="BA155" s="841"/>
      <c r="BB155" s="841"/>
      <c r="BC155" s="841"/>
      <c r="BD155" s="841"/>
      <c r="BE155" s="841"/>
      <c r="BF155" s="841"/>
      <c r="BG155" s="841"/>
      <c r="BH155" s="841"/>
      <c r="BI155" s="841"/>
      <c r="BJ155" s="821" t="s">
        <v>3904</v>
      </c>
      <c r="BK155" s="821" t="s">
        <v>3905</v>
      </c>
      <c r="BL155" s="841"/>
      <c r="BM155" s="841"/>
      <c r="BN155" s="841"/>
      <c r="BO155" s="841"/>
      <c r="BP155" s="841"/>
      <c r="BQ155" s="841"/>
      <c r="BR155" s="841"/>
      <c r="BS155" s="841"/>
      <c r="BT155" s="821" t="s">
        <v>3906</v>
      </c>
      <c r="BU155" s="841"/>
      <c r="BV155" s="841"/>
      <c r="BW155" s="840"/>
      <c r="BX155" s="840"/>
      <c r="BY155" s="840"/>
      <c r="BZ155" s="842"/>
      <c r="CA155" s="842"/>
      <c r="CB155" s="842"/>
      <c r="CC155" s="842"/>
      <c r="CD155" s="842"/>
      <c r="CE155" s="842"/>
      <c r="CF155" s="842"/>
      <c r="CG155" s="842"/>
      <c r="CH155" s="842"/>
      <c r="CI155" s="842"/>
      <c r="CJ155" s="842"/>
      <c r="CK155" s="842"/>
      <c r="CL155" s="842"/>
      <c r="CM155" s="842"/>
      <c r="CN155" s="842"/>
      <c r="CO155" s="842"/>
      <c r="CP155" s="842"/>
      <c r="CQ155" s="842"/>
      <c r="CR155" s="842"/>
      <c r="CS155" s="832" t="s">
        <v>3907</v>
      </c>
      <c r="CT155" s="832" t="s">
        <v>3908</v>
      </c>
      <c r="CU155" s="842"/>
      <c r="CV155" s="842"/>
      <c r="CW155" s="842"/>
      <c r="CX155" s="842"/>
      <c r="CY155" s="842"/>
      <c r="CZ155" s="842"/>
      <c r="DA155" s="842"/>
      <c r="DB155" s="842"/>
      <c r="DC155" s="832" t="s">
        <v>3909</v>
      </c>
      <c r="DD155" s="842"/>
      <c r="DE155" s="842"/>
    </row>
    <row r="156" spans="34:109" ht="0" hidden="1" customHeight="1">
      <c r="AH156" s="840"/>
      <c r="AI156" s="840"/>
      <c r="AJ156" s="840"/>
      <c r="AK156" s="840"/>
      <c r="AL156" s="822" t="str">
        <f t="shared" si="6"/>
        <v>Tancoco</v>
      </c>
      <c r="AM156" s="822" t="str">
        <f t="shared" si="7"/>
        <v>30153</v>
      </c>
      <c r="AN156" s="828" t="str">
        <f t="shared" si="8"/>
        <v>153</v>
      </c>
      <c r="AO156" s="840"/>
      <c r="AP156" s="826">
        <v>154</v>
      </c>
      <c r="AQ156" s="841"/>
      <c r="AR156" s="841"/>
      <c r="AS156" s="841"/>
      <c r="AT156" s="841"/>
      <c r="AU156" s="841"/>
      <c r="AV156" s="841"/>
      <c r="AW156" s="841"/>
      <c r="AX156" s="841"/>
      <c r="AY156" s="841"/>
      <c r="AZ156" s="841"/>
      <c r="BA156" s="841"/>
      <c r="BB156" s="841"/>
      <c r="BC156" s="841"/>
      <c r="BD156" s="841"/>
      <c r="BE156" s="841"/>
      <c r="BF156" s="841"/>
      <c r="BG156" s="841"/>
      <c r="BH156" s="841"/>
      <c r="BI156" s="841"/>
      <c r="BJ156" s="821" t="s">
        <v>3910</v>
      </c>
      <c r="BK156" s="821" t="s">
        <v>3911</v>
      </c>
      <c r="BL156" s="841"/>
      <c r="BM156" s="841"/>
      <c r="BN156" s="841"/>
      <c r="BO156" s="841"/>
      <c r="BP156" s="841"/>
      <c r="BQ156" s="841"/>
      <c r="BR156" s="841"/>
      <c r="BS156" s="841"/>
      <c r="BT156" s="821" t="s">
        <v>3912</v>
      </c>
      <c r="BU156" s="841"/>
      <c r="BV156" s="841"/>
      <c r="BW156" s="840"/>
      <c r="BX156" s="840"/>
      <c r="BY156" s="840"/>
      <c r="BZ156" s="842"/>
      <c r="CA156" s="842"/>
      <c r="CB156" s="842"/>
      <c r="CC156" s="842"/>
      <c r="CD156" s="842"/>
      <c r="CE156" s="842"/>
      <c r="CF156" s="842"/>
      <c r="CG156" s="842"/>
      <c r="CH156" s="842"/>
      <c r="CI156" s="842"/>
      <c r="CJ156" s="842"/>
      <c r="CK156" s="842"/>
      <c r="CL156" s="842"/>
      <c r="CM156" s="842"/>
      <c r="CN156" s="842"/>
      <c r="CO156" s="842"/>
      <c r="CP156" s="842"/>
      <c r="CQ156" s="842"/>
      <c r="CR156" s="842"/>
      <c r="CS156" s="832" t="s">
        <v>3913</v>
      </c>
      <c r="CT156" s="832" t="s">
        <v>3914</v>
      </c>
      <c r="CU156" s="842"/>
      <c r="CV156" s="842"/>
      <c r="CW156" s="842"/>
      <c r="CX156" s="842"/>
      <c r="CY156" s="842"/>
      <c r="CZ156" s="842"/>
      <c r="DA156" s="842"/>
      <c r="DB156" s="842"/>
      <c r="DC156" s="832" t="s">
        <v>3915</v>
      </c>
      <c r="DD156" s="842"/>
      <c r="DE156" s="842"/>
    </row>
    <row r="157" spans="34:109" ht="0" hidden="1" customHeight="1">
      <c r="AH157" s="840"/>
      <c r="AI157" s="840"/>
      <c r="AJ157" s="840"/>
      <c r="AK157" s="840"/>
      <c r="AL157" s="822" t="str">
        <f t="shared" si="6"/>
        <v>Tantima</v>
      </c>
      <c r="AM157" s="822" t="str">
        <f t="shared" si="7"/>
        <v>30154</v>
      </c>
      <c r="AN157" s="828" t="str">
        <f t="shared" si="8"/>
        <v>154</v>
      </c>
      <c r="AO157" s="840"/>
      <c r="AP157" s="826">
        <v>155</v>
      </c>
      <c r="AQ157" s="841"/>
      <c r="AR157" s="841"/>
      <c r="AS157" s="841"/>
      <c r="AT157" s="841"/>
      <c r="AU157" s="841"/>
      <c r="AV157" s="841"/>
      <c r="AW157" s="841"/>
      <c r="AX157" s="841"/>
      <c r="AY157" s="841"/>
      <c r="AZ157" s="841"/>
      <c r="BA157" s="841"/>
      <c r="BB157" s="841"/>
      <c r="BC157" s="841"/>
      <c r="BD157" s="841"/>
      <c r="BE157" s="841"/>
      <c r="BF157" s="841"/>
      <c r="BG157" s="841"/>
      <c r="BH157" s="841"/>
      <c r="BI157" s="841"/>
      <c r="BJ157" s="821" t="s">
        <v>3916</v>
      </c>
      <c r="BK157" s="821" t="s">
        <v>3917</v>
      </c>
      <c r="BL157" s="841"/>
      <c r="BM157" s="841"/>
      <c r="BN157" s="841"/>
      <c r="BO157" s="841"/>
      <c r="BP157" s="841"/>
      <c r="BQ157" s="841"/>
      <c r="BR157" s="841"/>
      <c r="BS157" s="841"/>
      <c r="BT157" s="821" t="s">
        <v>3918</v>
      </c>
      <c r="BU157" s="841"/>
      <c r="BV157" s="841"/>
      <c r="BW157" s="840"/>
      <c r="BX157" s="840"/>
      <c r="BY157" s="840"/>
      <c r="BZ157" s="842"/>
      <c r="CA157" s="842"/>
      <c r="CB157" s="842"/>
      <c r="CC157" s="842"/>
      <c r="CD157" s="842"/>
      <c r="CE157" s="842"/>
      <c r="CF157" s="842"/>
      <c r="CG157" s="842"/>
      <c r="CH157" s="842"/>
      <c r="CI157" s="842"/>
      <c r="CJ157" s="842"/>
      <c r="CK157" s="842"/>
      <c r="CL157" s="842"/>
      <c r="CM157" s="842"/>
      <c r="CN157" s="842"/>
      <c r="CO157" s="842"/>
      <c r="CP157" s="842"/>
      <c r="CQ157" s="842"/>
      <c r="CR157" s="842"/>
      <c r="CS157" s="832" t="s">
        <v>3919</v>
      </c>
      <c r="CT157" s="832" t="s">
        <v>3920</v>
      </c>
      <c r="CU157" s="842"/>
      <c r="CV157" s="842"/>
      <c r="CW157" s="842"/>
      <c r="CX157" s="842"/>
      <c r="CY157" s="842"/>
      <c r="CZ157" s="842"/>
      <c r="DA157" s="842"/>
      <c r="DB157" s="842"/>
      <c r="DC157" s="832" t="s">
        <v>3921</v>
      </c>
      <c r="DD157" s="842"/>
      <c r="DE157" s="842"/>
    </row>
    <row r="158" spans="34:109" ht="0" hidden="1" customHeight="1">
      <c r="AH158" s="840"/>
      <c r="AI158" s="840"/>
      <c r="AJ158" s="840"/>
      <c r="AK158" s="840"/>
      <c r="AL158" s="822" t="str">
        <f t="shared" si="6"/>
        <v>Tantoyuca</v>
      </c>
      <c r="AM158" s="822" t="str">
        <f t="shared" si="7"/>
        <v>30155</v>
      </c>
      <c r="AN158" s="828" t="str">
        <f t="shared" si="8"/>
        <v>155</v>
      </c>
      <c r="AO158" s="840"/>
      <c r="AP158" s="826">
        <v>156</v>
      </c>
      <c r="AQ158" s="841"/>
      <c r="AR158" s="841"/>
      <c r="AS158" s="841"/>
      <c r="AT158" s="841"/>
      <c r="AU158" s="841"/>
      <c r="AV158" s="841"/>
      <c r="AW158" s="841"/>
      <c r="AX158" s="841"/>
      <c r="AY158" s="841"/>
      <c r="AZ158" s="841"/>
      <c r="BA158" s="841"/>
      <c r="BB158" s="841"/>
      <c r="BC158" s="841"/>
      <c r="BD158" s="841"/>
      <c r="BE158" s="841"/>
      <c r="BF158" s="841"/>
      <c r="BG158" s="841"/>
      <c r="BH158" s="841"/>
      <c r="BI158" s="841"/>
      <c r="BJ158" s="821" t="s">
        <v>3922</v>
      </c>
      <c r="BK158" s="821" t="s">
        <v>3923</v>
      </c>
      <c r="BL158" s="841"/>
      <c r="BM158" s="841"/>
      <c r="BN158" s="841"/>
      <c r="BO158" s="841"/>
      <c r="BP158" s="841"/>
      <c r="BQ158" s="841"/>
      <c r="BR158" s="841"/>
      <c r="BS158" s="841"/>
      <c r="BT158" s="821" t="s">
        <v>3924</v>
      </c>
      <c r="BU158" s="841"/>
      <c r="BV158" s="841"/>
      <c r="BW158" s="840"/>
      <c r="BX158" s="840"/>
      <c r="BY158" s="840"/>
      <c r="BZ158" s="842"/>
      <c r="CA158" s="842"/>
      <c r="CB158" s="842"/>
      <c r="CC158" s="842"/>
      <c r="CD158" s="842"/>
      <c r="CE158" s="842"/>
      <c r="CF158" s="842"/>
      <c r="CG158" s="842"/>
      <c r="CH158" s="842"/>
      <c r="CI158" s="842"/>
      <c r="CJ158" s="842"/>
      <c r="CK158" s="842"/>
      <c r="CL158" s="842"/>
      <c r="CM158" s="842"/>
      <c r="CN158" s="842"/>
      <c r="CO158" s="842"/>
      <c r="CP158" s="842"/>
      <c r="CQ158" s="842"/>
      <c r="CR158" s="842"/>
      <c r="CS158" s="832" t="s">
        <v>3925</v>
      </c>
      <c r="CT158" s="832" t="s">
        <v>3926</v>
      </c>
      <c r="CU158" s="842"/>
      <c r="CV158" s="842"/>
      <c r="CW158" s="842"/>
      <c r="CX158" s="842"/>
      <c r="CY158" s="842"/>
      <c r="CZ158" s="842"/>
      <c r="DA158" s="842"/>
      <c r="DB158" s="842"/>
      <c r="DC158" s="832" t="s">
        <v>3927</v>
      </c>
      <c r="DD158" s="842"/>
      <c r="DE158" s="842"/>
    </row>
    <row r="159" spans="34:109" ht="0" hidden="1" customHeight="1">
      <c r="AH159" s="840"/>
      <c r="AI159" s="840"/>
      <c r="AJ159" s="840"/>
      <c r="AK159" s="840"/>
      <c r="AL159" s="822" t="str">
        <f t="shared" si="6"/>
        <v>Tatatila</v>
      </c>
      <c r="AM159" s="822" t="str">
        <f t="shared" si="7"/>
        <v>30156</v>
      </c>
      <c r="AN159" s="828" t="str">
        <f t="shared" si="8"/>
        <v>156</v>
      </c>
      <c r="AO159" s="840"/>
      <c r="AP159" s="826">
        <v>157</v>
      </c>
      <c r="AQ159" s="841"/>
      <c r="AR159" s="841"/>
      <c r="AS159" s="841"/>
      <c r="AT159" s="841"/>
      <c r="AU159" s="841"/>
      <c r="AV159" s="841"/>
      <c r="AW159" s="841"/>
      <c r="AX159" s="841"/>
      <c r="AY159" s="841"/>
      <c r="AZ159" s="841"/>
      <c r="BA159" s="841"/>
      <c r="BB159" s="841"/>
      <c r="BC159" s="841"/>
      <c r="BD159" s="841"/>
      <c r="BE159" s="841"/>
      <c r="BF159" s="841"/>
      <c r="BG159" s="841"/>
      <c r="BH159" s="841"/>
      <c r="BI159" s="841"/>
      <c r="BJ159" s="821" t="s">
        <v>3928</v>
      </c>
      <c r="BK159" s="821" t="s">
        <v>3929</v>
      </c>
      <c r="BL159" s="841"/>
      <c r="BM159" s="841"/>
      <c r="BN159" s="841"/>
      <c r="BO159" s="841"/>
      <c r="BP159" s="841"/>
      <c r="BQ159" s="841"/>
      <c r="BR159" s="841"/>
      <c r="BS159" s="841"/>
      <c r="BT159" s="821" t="s">
        <v>3930</v>
      </c>
      <c r="BU159" s="841"/>
      <c r="BV159" s="841"/>
      <c r="BW159" s="840"/>
      <c r="BX159" s="840"/>
      <c r="BY159" s="840"/>
      <c r="BZ159" s="842"/>
      <c r="CA159" s="842"/>
      <c r="CB159" s="842"/>
      <c r="CC159" s="842"/>
      <c r="CD159" s="842"/>
      <c r="CE159" s="842"/>
      <c r="CF159" s="842"/>
      <c r="CG159" s="842"/>
      <c r="CH159" s="842"/>
      <c r="CI159" s="842"/>
      <c r="CJ159" s="842"/>
      <c r="CK159" s="842"/>
      <c r="CL159" s="842"/>
      <c r="CM159" s="842"/>
      <c r="CN159" s="842"/>
      <c r="CO159" s="842"/>
      <c r="CP159" s="842"/>
      <c r="CQ159" s="842"/>
      <c r="CR159" s="842"/>
      <c r="CS159" s="832" t="s">
        <v>3931</v>
      </c>
      <c r="CT159" s="832" t="s">
        <v>3932</v>
      </c>
      <c r="CU159" s="842"/>
      <c r="CV159" s="842"/>
      <c r="CW159" s="842"/>
      <c r="CX159" s="842"/>
      <c r="CY159" s="842"/>
      <c r="CZ159" s="842"/>
      <c r="DA159" s="842"/>
      <c r="DB159" s="842"/>
      <c r="DC159" s="832" t="s">
        <v>3933</v>
      </c>
      <c r="DD159" s="842"/>
      <c r="DE159" s="842"/>
    </row>
    <row r="160" spans="34:109" ht="0" hidden="1" customHeight="1">
      <c r="AH160" s="840"/>
      <c r="AI160" s="840"/>
      <c r="AJ160" s="840"/>
      <c r="AK160" s="840"/>
      <c r="AL160" s="822" t="str">
        <f t="shared" si="6"/>
        <v>Castillo de Teayo</v>
      </c>
      <c r="AM160" s="822" t="str">
        <f t="shared" si="7"/>
        <v>30157</v>
      </c>
      <c r="AN160" s="828" t="str">
        <f t="shared" si="8"/>
        <v>157</v>
      </c>
      <c r="AO160" s="840"/>
      <c r="AP160" s="826">
        <v>158</v>
      </c>
      <c r="AQ160" s="841"/>
      <c r="AR160" s="841"/>
      <c r="AS160" s="841"/>
      <c r="AT160" s="841"/>
      <c r="AU160" s="841"/>
      <c r="AV160" s="841"/>
      <c r="AW160" s="841"/>
      <c r="AX160" s="841"/>
      <c r="AY160" s="841"/>
      <c r="AZ160" s="841"/>
      <c r="BA160" s="841"/>
      <c r="BB160" s="841"/>
      <c r="BC160" s="841"/>
      <c r="BD160" s="841"/>
      <c r="BE160" s="841"/>
      <c r="BF160" s="841"/>
      <c r="BG160" s="841"/>
      <c r="BH160" s="841"/>
      <c r="BI160" s="841"/>
      <c r="BJ160" s="821" t="s">
        <v>3934</v>
      </c>
      <c r="BK160" s="821" t="s">
        <v>3935</v>
      </c>
      <c r="BL160" s="841"/>
      <c r="BM160" s="841"/>
      <c r="BN160" s="841"/>
      <c r="BO160" s="841"/>
      <c r="BP160" s="841"/>
      <c r="BQ160" s="841"/>
      <c r="BR160" s="841"/>
      <c r="BS160" s="841"/>
      <c r="BT160" s="821" t="s">
        <v>3936</v>
      </c>
      <c r="BU160" s="841"/>
      <c r="BV160" s="841"/>
      <c r="BW160" s="840"/>
      <c r="BX160" s="840"/>
      <c r="BY160" s="840"/>
      <c r="BZ160" s="842"/>
      <c r="CA160" s="842"/>
      <c r="CB160" s="842"/>
      <c r="CC160" s="842"/>
      <c r="CD160" s="842"/>
      <c r="CE160" s="842"/>
      <c r="CF160" s="842"/>
      <c r="CG160" s="842"/>
      <c r="CH160" s="842"/>
      <c r="CI160" s="842"/>
      <c r="CJ160" s="842"/>
      <c r="CK160" s="842"/>
      <c r="CL160" s="842"/>
      <c r="CM160" s="842"/>
      <c r="CN160" s="842"/>
      <c r="CO160" s="842"/>
      <c r="CP160" s="842"/>
      <c r="CQ160" s="842"/>
      <c r="CR160" s="842"/>
      <c r="CS160" s="832" t="s">
        <v>3937</v>
      </c>
      <c r="CT160" s="832" t="s">
        <v>3938</v>
      </c>
      <c r="CU160" s="842"/>
      <c r="CV160" s="842"/>
      <c r="CW160" s="842"/>
      <c r="CX160" s="842"/>
      <c r="CY160" s="842"/>
      <c r="CZ160" s="842"/>
      <c r="DA160" s="842"/>
      <c r="DB160" s="842"/>
      <c r="DC160" s="832" t="s">
        <v>3939</v>
      </c>
      <c r="DD160" s="842"/>
      <c r="DE160" s="842"/>
    </row>
    <row r="161" spans="34:109" ht="0" hidden="1" customHeight="1">
      <c r="AH161" s="840"/>
      <c r="AI161" s="840"/>
      <c r="AJ161" s="840"/>
      <c r="AK161" s="840"/>
      <c r="AL161" s="822" t="str">
        <f t="shared" si="6"/>
        <v>Tecolutla</v>
      </c>
      <c r="AM161" s="822" t="str">
        <f t="shared" si="7"/>
        <v>30158</v>
      </c>
      <c r="AN161" s="828" t="str">
        <f t="shared" si="8"/>
        <v>158</v>
      </c>
      <c r="AO161" s="840"/>
      <c r="AP161" s="826">
        <v>159</v>
      </c>
      <c r="AQ161" s="841"/>
      <c r="AR161" s="841"/>
      <c r="AS161" s="841"/>
      <c r="AT161" s="841"/>
      <c r="AU161" s="841"/>
      <c r="AV161" s="841"/>
      <c r="AW161" s="841"/>
      <c r="AX161" s="841"/>
      <c r="AY161" s="841"/>
      <c r="AZ161" s="841"/>
      <c r="BA161" s="841"/>
      <c r="BB161" s="841"/>
      <c r="BC161" s="841"/>
      <c r="BD161" s="841"/>
      <c r="BE161" s="841"/>
      <c r="BF161" s="841"/>
      <c r="BG161" s="841"/>
      <c r="BH161" s="841"/>
      <c r="BI161" s="841"/>
      <c r="BJ161" s="821" t="s">
        <v>3940</v>
      </c>
      <c r="BK161" s="821" t="s">
        <v>3941</v>
      </c>
      <c r="BL161" s="841"/>
      <c r="BM161" s="841"/>
      <c r="BN161" s="841"/>
      <c r="BO161" s="841"/>
      <c r="BP161" s="841"/>
      <c r="BQ161" s="841"/>
      <c r="BR161" s="841"/>
      <c r="BS161" s="841"/>
      <c r="BT161" s="821" t="s">
        <v>3942</v>
      </c>
      <c r="BU161" s="841"/>
      <c r="BV161" s="841"/>
      <c r="BW161" s="840"/>
      <c r="BX161" s="840"/>
      <c r="BY161" s="840"/>
      <c r="BZ161" s="842"/>
      <c r="CA161" s="842"/>
      <c r="CB161" s="842"/>
      <c r="CC161" s="842"/>
      <c r="CD161" s="842"/>
      <c r="CE161" s="842"/>
      <c r="CF161" s="842"/>
      <c r="CG161" s="842"/>
      <c r="CH161" s="842"/>
      <c r="CI161" s="842"/>
      <c r="CJ161" s="842"/>
      <c r="CK161" s="842"/>
      <c r="CL161" s="842"/>
      <c r="CM161" s="842"/>
      <c r="CN161" s="842"/>
      <c r="CO161" s="842"/>
      <c r="CP161" s="842"/>
      <c r="CQ161" s="842"/>
      <c r="CR161" s="842"/>
      <c r="CS161" s="832" t="s">
        <v>3943</v>
      </c>
      <c r="CT161" s="832" t="s">
        <v>3944</v>
      </c>
      <c r="CU161" s="842"/>
      <c r="CV161" s="842"/>
      <c r="CW161" s="842"/>
      <c r="CX161" s="842"/>
      <c r="CY161" s="842"/>
      <c r="CZ161" s="842"/>
      <c r="DA161" s="842"/>
      <c r="DB161" s="842"/>
      <c r="DC161" s="832" t="s">
        <v>3945</v>
      </c>
      <c r="DD161" s="842"/>
      <c r="DE161" s="842"/>
    </row>
    <row r="162" spans="34:109" ht="0" hidden="1" customHeight="1">
      <c r="AH162" s="840"/>
      <c r="AI162" s="840"/>
      <c r="AJ162" s="840"/>
      <c r="AK162" s="840"/>
      <c r="AL162" s="822" t="str">
        <f t="shared" si="6"/>
        <v>Tehuipango</v>
      </c>
      <c r="AM162" s="822" t="str">
        <f t="shared" si="7"/>
        <v>30159</v>
      </c>
      <c r="AN162" s="828" t="str">
        <f t="shared" si="8"/>
        <v>159</v>
      </c>
      <c r="AO162" s="840"/>
      <c r="AP162" s="826">
        <v>160</v>
      </c>
      <c r="AQ162" s="841"/>
      <c r="AR162" s="841"/>
      <c r="AS162" s="841"/>
      <c r="AT162" s="841"/>
      <c r="AU162" s="841"/>
      <c r="AV162" s="841"/>
      <c r="AW162" s="841"/>
      <c r="AX162" s="841"/>
      <c r="AY162" s="841"/>
      <c r="AZ162" s="841"/>
      <c r="BA162" s="841"/>
      <c r="BB162" s="841"/>
      <c r="BC162" s="841"/>
      <c r="BD162" s="841"/>
      <c r="BE162" s="841"/>
      <c r="BF162" s="841"/>
      <c r="BG162" s="841"/>
      <c r="BH162" s="841"/>
      <c r="BI162" s="841"/>
      <c r="BJ162" s="821" t="s">
        <v>3946</v>
      </c>
      <c r="BK162" s="821" t="s">
        <v>3947</v>
      </c>
      <c r="BL162" s="841"/>
      <c r="BM162" s="841"/>
      <c r="BN162" s="841"/>
      <c r="BO162" s="841"/>
      <c r="BP162" s="841"/>
      <c r="BQ162" s="841"/>
      <c r="BR162" s="841"/>
      <c r="BS162" s="841"/>
      <c r="BT162" s="821" t="s">
        <v>3948</v>
      </c>
      <c r="BU162" s="841"/>
      <c r="BV162" s="841"/>
      <c r="BW162" s="840"/>
      <c r="BX162" s="840"/>
      <c r="BY162" s="840"/>
      <c r="BZ162" s="842"/>
      <c r="CA162" s="842"/>
      <c r="CB162" s="842"/>
      <c r="CC162" s="842"/>
      <c r="CD162" s="842"/>
      <c r="CE162" s="842"/>
      <c r="CF162" s="842"/>
      <c r="CG162" s="842"/>
      <c r="CH162" s="842"/>
      <c r="CI162" s="842"/>
      <c r="CJ162" s="842"/>
      <c r="CK162" s="842"/>
      <c r="CL162" s="842"/>
      <c r="CM162" s="842"/>
      <c r="CN162" s="842"/>
      <c r="CO162" s="842"/>
      <c r="CP162" s="842"/>
      <c r="CQ162" s="842"/>
      <c r="CR162" s="842"/>
      <c r="CS162" s="832" t="s">
        <v>3949</v>
      </c>
      <c r="CT162" s="832" t="s">
        <v>3950</v>
      </c>
      <c r="CU162" s="842"/>
      <c r="CV162" s="842"/>
      <c r="CW162" s="842"/>
      <c r="CX162" s="842"/>
      <c r="CY162" s="842"/>
      <c r="CZ162" s="842"/>
      <c r="DA162" s="842"/>
      <c r="DB162" s="842"/>
      <c r="DC162" s="832" t="s">
        <v>3951</v>
      </c>
      <c r="DD162" s="842"/>
      <c r="DE162" s="842"/>
    </row>
    <row r="163" spans="34:109" ht="0" hidden="1" customHeight="1">
      <c r="AH163" s="840"/>
      <c r="AI163" s="840"/>
      <c r="AJ163" s="840"/>
      <c r="AK163" s="840"/>
      <c r="AL163" s="822" t="str">
        <f t="shared" si="6"/>
        <v>Álamo Temapache</v>
      </c>
      <c r="AM163" s="822" t="str">
        <f t="shared" si="7"/>
        <v>30160</v>
      </c>
      <c r="AN163" s="828" t="str">
        <f t="shared" si="8"/>
        <v>160</v>
      </c>
      <c r="AO163" s="840"/>
      <c r="AP163" s="826">
        <v>161</v>
      </c>
      <c r="AQ163" s="841"/>
      <c r="AR163" s="841"/>
      <c r="AS163" s="841"/>
      <c r="AT163" s="841"/>
      <c r="AU163" s="841"/>
      <c r="AV163" s="841"/>
      <c r="AW163" s="841"/>
      <c r="AX163" s="841"/>
      <c r="AY163" s="841"/>
      <c r="AZ163" s="841"/>
      <c r="BA163" s="841"/>
      <c r="BB163" s="841"/>
      <c r="BC163" s="841"/>
      <c r="BD163" s="841"/>
      <c r="BE163" s="841"/>
      <c r="BF163" s="841"/>
      <c r="BG163" s="841"/>
      <c r="BH163" s="841"/>
      <c r="BI163" s="841"/>
      <c r="BJ163" s="821" t="s">
        <v>3952</v>
      </c>
      <c r="BK163" s="821" t="s">
        <v>3953</v>
      </c>
      <c r="BL163" s="841"/>
      <c r="BM163" s="841"/>
      <c r="BN163" s="841"/>
      <c r="BO163" s="841"/>
      <c r="BP163" s="841"/>
      <c r="BQ163" s="841"/>
      <c r="BR163" s="841"/>
      <c r="BS163" s="841"/>
      <c r="BT163" s="821" t="s">
        <v>3954</v>
      </c>
      <c r="BU163" s="841"/>
      <c r="BV163" s="841"/>
      <c r="BW163" s="840"/>
      <c r="BX163" s="840"/>
      <c r="BY163" s="840"/>
      <c r="BZ163" s="842"/>
      <c r="CA163" s="842"/>
      <c r="CB163" s="842"/>
      <c r="CC163" s="842"/>
      <c r="CD163" s="842"/>
      <c r="CE163" s="842"/>
      <c r="CF163" s="842"/>
      <c r="CG163" s="842"/>
      <c r="CH163" s="842"/>
      <c r="CI163" s="842"/>
      <c r="CJ163" s="842"/>
      <c r="CK163" s="842"/>
      <c r="CL163" s="842"/>
      <c r="CM163" s="842"/>
      <c r="CN163" s="842"/>
      <c r="CO163" s="842"/>
      <c r="CP163" s="842"/>
      <c r="CQ163" s="842"/>
      <c r="CR163" s="842"/>
      <c r="CS163" s="832" t="s">
        <v>3955</v>
      </c>
      <c r="CT163" s="832" t="s">
        <v>3956</v>
      </c>
      <c r="CU163" s="842"/>
      <c r="CV163" s="842"/>
      <c r="CW163" s="842"/>
      <c r="CX163" s="842"/>
      <c r="CY163" s="842"/>
      <c r="CZ163" s="842"/>
      <c r="DA163" s="842"/>
      <c r="DB163" s="842"/>
      <c r="DC163" s="832" t="s">
        <v>3957</v>
      </c>
      <c r="DD163" s="842"/>
      <c r="DE163" s="842"/>
    </row>
    <row r="164" spans="34:109" ht="0" hidden="1" customHeight="1">
      <c r="AH164" s="840"/>
      <c r="AI164" s="840"/>
      <c r="AJ164" s="840"/>
      <c r="AK164" s="840"/>
      <c r="AL164" s="822" t="str">
        <f t="shared" si="6"/>
        <v>Tempoal</v>
      </c>
      <c r="AM164" s="822" t="str">
        <f t="shared" si="7"/>
        <v>30161</v>
      </c>
      <c r="AN164" s="828" t="str">
        <f t="shared" si="8"/>
        <v>161</v>
      </c>
      <c r="AO164" s="840"/>
      <c r="AP164" s="826">
        <v>162</v>
      </c>
      <c r="AQ164" s="841"/>
      <c r="AR164" s="841"/>
      <c r="AS164" s="841"/>
      <c r="AT164" s="841"/>
      <c r="AU164" s="841"/>
      <c r="AV164" s="841"/>
      <c r="AW164" s="841"/>
      <c r="AX164" s="841"/>
      <c r="AY164" s="841"/>
      <c r="AZ164" s="841"/>
      <c r="BA164" s="841"/>
      <c r="BB164" s="841"/>
      <c r="BC164" s="841"/>
      <c r="BD164" s="841"/>
      <c r="BE164" s="841"/>
      <c r="BF164" s="841"/>
      <c r="BG164" s="841"/>
      <c r="BH164" s="841"/>
      <c r="BI164" s="841"/>
      <c r="BJ164" s="821" t="s">
        <v>3958</v>
      </c>
      <c r="BK164" s="821" t="s">
        <v>3959</v>
      </c>
      <c r="BL164" s="841"/>
      <c r="BM164" s="841"/>
      <c r="BN164" s="841"/>
      <c r="BO164" s="841"/>
      <c r="BP164" s="841"/>
      <c r="BQ164" s="841"/>
      <c r="BR164" s="841"/>
      <c r="BS164" s="841"/>
      <c r="BT164" s="821" t="s">
        <v>3960</v>
      </c>
      <c r="BU164" s="841"/>
      <c r="BV164" s="841"/>
      <c r="BW164" s="840"/>
      <c r="BX164" s="840"/>
      <c r="BY164" s="840"/>
      <c r="BZ164" s="842"/>
      <c r="CA164" s="842"/>
      <c r="CB164" s="842"/>
      <c r="CC164" s="842"/>
      <c r="CD164" s="842"/>
      <c r="CE164" s="842"/>
      <c r="CF164" s="842"/>
      <c r="CG164" s="842"/>
      <c r="CH164" s="842"/>
      <c r="CI164" s="842"/>
      <c r="CJ164" s="842"/>
      <c r="CK164" s="842"/>
      <c r="CL164" s="842"/>
      <c r="CM164" s="842"/>
      <c r="CN164" s="842"/>
      <c r="CO164" s="842"/>
      <c r="CP164" s="842"/>
      <c r="CQ164" s="842"/>
      <c r="CR164" s="842"/>
      <c r="CS164" s="832" t="s">
        <v>3961</v>
      </c>
      <c r="CT164" s="832" t="s">
        <v>3962</v>
      </c>
      <c r="CU164" s="842"/>
      <c r="CV164" s="842"/>
      <c r="CW164" s="842"/>
      <c r="CX164" s="842"/>
      <c r="CY164" s="842"/>
      <c r="CZ164" s="842"/>
      <c r="DA164" s="842"/>
      <c r="DB164" s="842"/>
      <c r="DC164" s="832" t="s">
        <v>3963</v>
      </c>
      <c r="DD164" s="842"/>
      <c r="DE164" s="842"/>
    </row>
    <row r="165" spans="34:109" ht="0" hidden="1" customHeight="1">
      <c r="AH165" s="840"/>
      <c r="AI165" s="840"/>
      <c r="AJ165" s="840"/>
      <c r="AK165" s="840"/>
      <c r="AL165" s="822" t="str">
        <f t="shared" si="6"/>
        <v>Tenampa</v>
      </c>
      <c r="AM165" s="822" t="str">
        <f t="shared" si="7"/>
        <v>30162</v>
      </c>
      <c r="AN165" s="828" t="str">
        <f t="shared" si="8"/>
        <v>162</v>
      </c>
      <c r="AO165" s="840"/>
      <c r="AP165" s="826">
        <v>163</v>
      </c>
      <c r="AQ165" s="841"/>
      <c r="AR165" s="841"/>
      <c r="AS165" s="841"/>
      <c r="AT165" s="841"/>
      <c r="AU165" s="841"/>
      <c r="AV165" s="841"/>
      <c r="AW165" s="841"/>
      <c r="AX165" s="841"/>
      <c r="AY165" s="841"/>
      <c r="AZ165" s="841"/>
      <c r="BA165" s="841"/>
      <c r="BB165" s="841"/>
      <c r="BC165" s="841"/>
      <c r="BD165" s="841"/>
      <c r="BE165" s="841"/>
      <c r="BF165" s="841"/>
      <c r="BG165" s="841"/>
      <c r="BH165" s="841"/>
      <c r="BI165" s="841"/>
      <c r="BJ165" s="821" t="s">
        <v>3964</v>
      </c>
      <c r="BK165" s="821" t="s">
        <v>3965</v>
      </c>
      <c r="BL165" s="841"/>
      <c r="BM165" s="841"/>
      <c r="BN165" s="841"/>
      <c r="BO165" s="841"/>
      <c r="BP165" s="841"/>
      <c r="BQ165" s="841"/>
      <c r="BR165" s="841"/>
      <c r="BS165" s="841"/>
      <c r="BT165" s="821" t="s">
        <v>3966</v>
      </c>
      <c r="BU165" s="841"/>
      <c r="BV165" s="841"/>
      <c r="BW165" s="840"/>
      <c r="BX165" s="840"/>
      <c r="BY165" s="840"/>
      <c r="BZ165" s="842"/>
      <c r="CA165" s="842"/>
      <c r="CB165" s="842"/>
      <c r="CC165" s="842"/>
      <c r="CD165" s="842"/>
      <c r="CE165" s="842"/>
      <c r="CF165" s="842"/>
      <c r="CG165" s="842"/>
      <c r="CH165" s="842"/>
      <c r="CI165" s="842"/>
      <c r="CJ165" s="842"/>
      <c r="CK165" s="842"/>
      <c r="CL165" s="842"/>
      <c r="CM165" s="842"/>
      <c r="CN165" s="842"/>
      <c r="CO165" s="842"/>
      <c r="CP165" s="842"/>
      <c r="CQ165" s="842"/>
      <c r="CR165" s="842"/>
      <c r="CS165" s="832" t="s">
        <v>3967</v>
      </c>
      <c r="CT165" s="832" t="s">
        <v>3968</v>
      </c>
      <c r="CU165" s="842"/>
      <c r="CV165" s="842"/>
      <c r="CW165" s="842"/>
      <c r="CX165" s="842"/>
      <c r="CY165" s="842"/>
      <c r="CZ165" s="842"/>
      <c r="DA165" s="842"/>
      <c r="DB165" s="842"/>
      <c r="DC165" s="832" t="s">
        <v>3969</v>
      </c>
      <c r="DD165" s="842"/>
      <c r="DE165" s="842"/>
    </row>
    <row r="166" spans="34:109" ht="0" hidden="1" customHeight="1">
      <c r="AH166" s="840"/>
      <c r="AI166" s="840"/>
      <c r="AJ166" s="840"/>
      <c r="AK166" s="840"/>
      <c r="AL166" s="822" t="str">
        <f t="shared" si="6"/>
        <v>Tenochtitlán</v>
      </c>
      <c r="AM166" s="822" t="str">
        <f t="shared" si="7"/>
        <v>30163</v>
      </c>
      <c r="AN166" s="828" t="str">
        <f t="shared" si="8"/>
        <v>163</v>
      </c>
      <c r="AO166" s="840"/>
      <c r="AP166" s="826">
        <v>164</v>
      </c>
      <c r="AQ166" s="841"/>
      <c r="AR166" s="841"/>
      <c r="AS166" s="841"/>
      <c r="AT166" s="841"/>
      <c r="AU166" s="841"/>
      <c r="AV166" s="841"/>
      <c r="AW166" s="841"/>
      <c r="AX166" s="841"/>
      <c r="AY166" s="841"/>
      <c r="AZ166" s="841"/>
      <c r="BA166" s="841"/>
      <c r="BB166" s="841"/>
      <c r="BC166" s="841"/>
      <c r="BD166" s="841"/>
      <c r="BE166" s="841"/>
      <c r="BF166" s="841"/>
      <c r="BG166" s="841"/>
      <c r="BH166" s="841"/>
      <c r="BI166" s="841"/>
      <c r="BJ166" s="821" t="s">
        <v>3970</v>
      </c>
      <c r="BK166" s="821" t="s">
        <v>3971</v>
      </c>
      <c r="BL166" s="841"/>
      <c r="BM166" s="841"/>
      <c r="BN166" s="841"/>
      <c r="BO166" s="841"/>
      <c r="BP166" s="841"/>
      <c r="BQ166" s="841"/>
      <c r="BR166" s="841"/>
      <c r="BS166" s="841"/>
      <c r="BT166" s="821" t="s">
        <v>3972</v>
      </c>
      <c r="BU166" s="841"/>
      <c r="BV166" s="841"/>
      <c r="BW166" s="840"/>
      <c r="BX166" s="840"/>
      <c r="BY166" s="840"/>
      <c r="BZ166" s="842"/>
      <c r="CA166" s="842"/>
      <c r="CB166" s="842"/>
      <c r="CC166" s="842"/>
      <c r="CD166" s="842"/>
      <c r="CE166" s="842"/>
      <c r="CF166" s="842"/>
      <c r="CG166" s="842"/>
      <c r="CH166" s="842"/>
      <c r="CI166" s="842"/>
      <c r="CJ166" s="842"/>
      <c r="CK166" s="842"/>
      <c r="CL166" s="842"/>
      <c r="CM166" s="842"/>
      <c r="CN166" s="842"/>
      <c r="CO166" s="842"/>
      <c r="CP166" s="842"/>
      <c r="CQ166" s="842"/>
      <c r="CR166" s="842"/>
      <c r="CS166" s="832" t="s">
        <v>3973</v>
      </c>
      <c r="CT166" s="832" t="s">
        <v>3974</v>
      </c>
      <c r="CU166" s="842"/>
      <c r="CV166" s="842"/>
      <c r="CW166" s="842"/>
      <c r="CX166" s="842"/>
      <c r="CY166" s="842"/>
      <c r="CZ166" s="842"/>
      <c r="DA166" s="842"/>
      <c r="DB166" s="842"/>
      <c r="DC166" s="832" t="s">
        <v>3975</v>
      </c>
      <c r="DD166" s="842"/>
      <c r="DE166" s="842"/>
    </row>
    <row r="167" spans="34:109" ht="0" hidden="1" customHeight="1">
      <c r="AH167" s="840"/>
      <c r="AI167" s="840"/>
      <c r="AJ167" s="840"/>
      <c r="AK167" s="840"/>
      <c r="AL167" s="822" t="str">
        <f t="shared" si="6"/>
        <v>Teocelo</v>
      </c>
      <c r="AM167" s="822" t="str">
        <f t="shared" si="7"/>
        <v>30164</v>
      </c>
      <c r="AN167" s="828" t="str">
        <f t="shared" si="8"/>
        <v>164</v>
      </c>
      <c r="AO167" s="840"/>
      <c r="AP167" s="826">
        <v>165</v>
      </c>
      <c r="AQ167" s="841"/>
      <c r="AR167" s="841"/>
      <c r="AS167" s="841"/>
      <c r="AT167" s="841"/>
      <c r="AU167" s="841"/>
      <c r="AV167" s="841"/>
      <c r="AW167" s="841"/>
      <c r="AX167" s="841"/>
      <c r="AY167" s="841"/>
      <c r="AZ167" s="841"/>
      <c r="BA167" s="841"/>
      <c r="BB167" s="841"/>
      <c r="BC167" s="841"/>
      <c r="BD167" s="841"/>
      <c r="BE167" s="841"/>
      <c r="BF167" s="841"/>
      <c r="BG167" s="841"/>
      <c r="BH167" s="841"/>
      <c r="BI167" s="841"/>
      <c r="BJ167" s="821" t="s">
        <v>3976</v>
      </c>
      <c r="BK167" s="821" t="s">
        <v>3977</v>
      </c>
      <c r="BL167" s="841"/>
      <c r="BM167" s="841"/>
      <c r="BN167" s="841"/>
      <c r="BO167" s="841"/>
      <c r="BP167" s="841"/>
      <c r="BQ167" s="841"/>
      <c r="BR167" s="841"/>
      <c r="BS167" s="841"/>
      <c r="BT167" s="821" t="s">
        <v>3978</v>
      </c>
      <c r="BU167" s="841"/>
      <c r="BV167" s="841"/>
      <c r="BW167" s="840"/>
      <c r="BX167" s="840"/>
      <c r="BY167" s="840"/>
      <c r="BZ167" s="842"/>
      <c r="CA167" s="842"/>
      <c r="CB167" s="842"/>
      <c r="CC167" s="842"/>
      <c r="CD167" s="842"/>
      <c r="CE167" s="842"/>
      <c r="CF167" s="842"/>
      <c r="CG167" s="842"/>
      <c r="CH167" s="842"/>
      <c r="CI167" s="842"/>
      <c r="CJ167" s="842"/>
      <c r="CK167" s="842"/>
      <c r="CL167" s="842"/>
      <c r="CM167" s="842"/>
      <c r="CN167" s="842"/>
      <c r="CO167" s="842"/>
      <c r="CP167" s="842"/>
      <c r="CQ167" s="842"/>
      <c r="CR167" s="842"/>
      <c r="CS167" s="832" t="s">
        <v>3979</v>
      </c>
      <c r="CT167" s="832" t="s">
        <v>3980</v>
      </c>
      <c r="CU167" s="842"/>
      <c r="CV167" s="842"/>
      <c r="CW167" s="842"/>
      <c r="CX167" s="842"/>
      <c r="CY167" s="842"/>
      <c r="CZ167" s="842"/>
      <c r="DA167" s="842"/>
      <c r="DB167" s="842"/>
      <c r="DC167" s="832" t="s">
        <v>3981</v>
      </c>
      <c r="DD167" s="842"/>
      <c r="DE167" s="842"/>
    </row>
    <row r="168" spans="34:109" ht="0" hidden="1" customHeight="1">
      <c r="AH168" s="840"/>
      <c r="AI168" s="840"/>
      <c r="AJ168" s="840"/>
      <c r="AK168" s="840"/>
      <c r="AL168" s="822" t="str">
        <f t="shared" si="6"/>
        <v>Tepatlaxco</v>
      </c>
      <c r="AM168" s="822" t="str">
        <f t="shared" si="7"/>
        <v>30165</v>
      </c>
      <c r="AN168" s="828" t="str">
        <f t="shared" si="8"/>
        <v>165</v>
      </c>
      <c r="AO168" s="840"/>
      <c r="AP168" s="826">
        <v>166</v>
      </c>
      <c r="AQ168" s="841"/>
      <c r="AR168" s="841"/>
      <c r="AS168" s="841"/>
      <c r="AT168" s="841"/>
      <c r="AU168" s="841"/>
      <c r="AV168" s="841"/>
      <c r="AW168" s="841"/>
      <c r="AX168" s="841"/>
      <c r="AY168" s="841"/>
      <c r="AZ168" s="841"/>
      <c r="BA168" s="841"/>
      <c r="BB168" s="841"/>
      <c r="BC168" s="841"/>
      <c r="BD168" s="841"/>
      <c r="BE168" s="841"/>
      <c r="BF168" s="841"/>
      <c r="BG168" s="841"/>
      <c r="BH168" s="841"/>
      <c r="BI168" s="841"/>
      <c r="BJ168" s="821" t="s">
        <v>3982</v>
      </c>
      <c r="BK168" s="821" t="s">
        <v>3983</v>
      </c>
      <c r="BL168" s="841"/>
      <c r="BM168" s="841"/>
      <c r="BN168" s="841"/>
      <c r="BO168" s="841"/>
      <c r="BP168" s="841"/>
      <c r="BQ168" s="841"/>
      <c r="BR168" s="841"/>
      <c r="BS168" s="841"/>
      <c r="BT168" s="821" t="s">
        <v>3984</v>
      </c>
      <c r="BU168" s="841"/>
      <c r="BV168" s="841"/>
      <c r="BW168" s="840"/>
      <c r="BX168" s="840"/>
      <c r="BY168" s="840"/>
      <c r="BZ168" s="842"/>
      <c r="CA168" s="842"/>
      <c r="CB168" s="842"/>
      <c r="CC168" s="842"/>
      <c r="CD168" s="842"/>
      <c r="CE168" s="842"/>
      <c r="CF168" s="842"/>
      <c r="CG168" s="842"/>
      <c r="CH168" s="842"/>
      <c r="CI168" s="842"/>
      <c r="CJ168" s="842"/>
      <c r="CK168" s="842"/>
      <c r="CL168" s="842"/>
      <c r="CM168" s="842"/>
      <c r="CN168" s="842"/>
      <c r="CO168" s="842"/>
      <c r="CP168" s="842"/>
      <c r="CQ168" s="842"/>
      <c r="CR168" s="842"/>
      <c r="CS168" s="832" t="s">
        <v>3985</v>
      </c>
      <c r="CT168" s="832" t="s">
        <v>3986</v>
      </c>
      <c r="CU168" s="842"/>
      <c r="CV168" s="842"/>
      <c r="CW168" s="842"/>
      <c r="CX168" s="842"/>
      <c r="CY168" s="842"/>
      <c r="CZ168" s="842"/>
      <c r="DA168" s="842"/>
      <c r="DB168" s="842"/>
      <c r="DC168" s="832" t="s">
        <v>3987</v>
      </c>
      <c r="DD168" s="842"/>
      <c r="DE168" s="842"/>
    </row>
    <row r="169" spans="34:109" ht="0" hidden="1" customHeight="1">
      <c r="AH169" s="840"/>
      <c r="AI169" s="840"/>
      <c r="AJ169" s="840"/>
      <c r="AK169" s="840"/>
      <c r="AL169" s="822" t="str">
        <f t="shared" si="6"/>
        <v>Tepetlán</v>
      </c>
      <c r="AM169" s="822" t="str">
        <f t="shared" si="7"/>
        <v>30166</v>
      </c>
      <c r="AN169" s="828" t="str">
        <f t="shared" si="8"/>
        <v>166</v>
      </c>
      <c r="AO169" s="840"/>
      <c r="AP169" s="826">
        <v>167</v>
      </c>
      <c r="AQ169" s="841"/>
      <c r="AR169" s="841"/>
      <c r="AS169" s="841"/>
      <c r="AT169" s="841"/>
      <c r="AU169" s="841"/>
      <c r="AV169" s="841"/>
      <c r="AW169" s="841"/>
      <c r="AX169" s="841"/>
      <c r="AY169" s="841"/>
      <c r="AZ169" s="841"/>
      <c r="BA169" s="841"/>
      <c r="BB169" s="841"/>
      <c r="BC169" s="841"/>
      <c r="BD169" s="841"/>
      <c r="BE169" s="841"/>
      <c r="BF169" s="841"/>
      <c r="BG169" s="841"/>
      <c r="BH169" s="841"/>
      <c r="BI169" s="841"/>
      <c r="BJ169" s="821" t="s">
        <v>3988</v>
      </c>
      <c r="BK169" s="821" t="s">
        <v>3989</v>
      </c>
      <c r="BL169" s="841"/>
      <c r="BM169" s="841"/>
      <c r="BN169" s="841"/>
      <c r="BO169" s="841"/>
      <c r="BP169" s="841"/>
      <c r="BQ169" s="841"/>
      <c r="BR169" s="841"/>
      <c r="BS169" s="841"/>
      <c r="BT169" s="821" t="s">
        <v>3990</v>
      </c>
      <c r="BU169" s="841"/>
      <c r="BV169" s="841"/>
      <c r="BW169" s="840"/>
      <c r="BX169" s="840"/>
      <c r="BY169" s="840"/>
      <c r="BZ169" s="842"/>
      <c r="CA169" s="842"/>
      <c r="CB169" s="842"/>
      <c r="CC169" s="842"/>
      <c r="CD169" s="842"/>
      <c r="CE169" s="842"/>
      <c r="CF169" s="842"/>
      <c r="CG169" s="842"/>
      <c r="CH169" s="842"/>
      <c r="CI169" s="842"/>
      <c r="CJ169" s="842"/>
      <c r="CK169" s="842"/>
      <c r="CL169" s="842"/>
      <c r="CM169" s="842"/>
      <c r="CN169" s="842"/>
      <c r="CO169" s="842"/>
      <c r="CP169" s="842"/>
      <c r="CQ169" s="842"/>
      <c r="CR169" s="842"/>
      <c r="CS169" s="832" t="s">
        <v>3991</v>
      </c>
      <c r="CT169" s="832" t="s">
        <v>3992</v>
      </c>
      <c r="CU169" s="842"/>
      <c r="CV169" s="842"/>
      <c r="CW169" s="842"/>
      <c r="CX169" s="842"/>
      <c r="CY169" s="842"/>
      <c r="CZ169" s="842"/>
      <c r="DA169" s="842"/>
      <c r="DB169" s="842"/>
      <c r="DC169" s="832" t="s">
        <v>3993</v>
      </c>
      <c r="DD169" s="842"/>
      <c r="DE169" s="842"/>
    </row>
    <row r="170" spans="34:109" ht="0" hidden="1" customHeight="1">
      <c r="AH170" s="840"/>
      <c r="AI170" s="840"/>
      <c r="AJ170" s="840"/>
      <c r="AK170" s="840"/>
      <c r="AL170" s="822" t="str">
        <f t="shared" si="6"/>
        <v>Tepetzintla</v>
      </c>
      <c r="AM170" s="822" t="str">
        <f t="shared" si="7"/>
        <v>30167</v>
      </c>
      <c r="AN170" s="828" t="str">
        <f t="shared" si="8"/>
        <v>167</v>
      </c>
      <c r="AO170" s="840"/>
      <c r="AP170" s="826">
        <v>168</v>
      </c>
      <c r="AQ170" s="841"/>
      <c r="AR170" s="841"/>
      <c r="AS170" s="841"/>
      <c r="AT170" s="841"/>
      <c r="AU170" s="841"/>
      <c r="AV170" s="841"/>
      <c r="AW170" s="841"/>
      <c r="AX170" s="841"/>
      <c r="AY170" s="841"/>
      <c r="AZ170" s="841"/>
      <c r="BA170" s="841"/>
      <c r="BB170" s="841"/>
      <c r="BC170" s="841"/>
      <c r="BD170" s="841"/>
      <c r="BE170" s="841"/>
      <c r="BF170" s="841"/>
      <c r="BG170" s="841"/>
      <c r="BH170" s="841"/>
      <c r="BI170" s="841"/>
      <c r="BJ170" s="821" t="s">
        <v>3994</v>
      </c>
      <c r="BK170" s="821" t="s">
        <v>3995</v>
      </c>
      <c r="BL170" s="841"/>
      <c r="BM170" s="841"/>
      <c r="BN170" s="841"/>
      <c r="BO170" s="841"/>
      <c r="BP170" s="841"/>
      <c r="BQ170" s="841"/>
      <c r="BR170" s="841"/>
      <c r="BS170" s="841"/>
      <c r="BT170" s="821" t="s">
        <v>3996</v>
      </c>
      <c r="BU170" s="841"/>
      <c r="BV170" s="841"/>
      <c r="BW170" s="840"/>
      <c r="BX170" s="840"/>
      <c r="BY170" s="840"/>
      <c r="BZ170" s="842"/>
      <c r="CA170" s="842"/>
      <c r="CB170" s="842"/>
      <c r="CC170" s="842"/>
      <c r="CD170" s="842"/>
      <c r="CE170" s="842"/>
      <c r="CF170" s="842"/>
      <c r="CG170" s="842"/>
      <c r="CH170" s="842"/>
      <c r="CI170" s="842"/>
      <c r="CJ170" s="842"/>
      <c r="CK170" s="842"/>
      <c r="CL170" s="842"/>
      <c r="CM170" s="842"/>
      <c r="CN170" s="842"/>
      <c r="CO170" s="842"/>
      <c r="CP170" s="842"/>
      <c r="CQ170" s="842"/>
      <c r="CR170" s="842"/>
      <c r="CS170" s="832" t="s">
        <v>3997</v>
      </c>
      <c r="CT170" s="832" t="s">
        <v>3998</v>
      </c>
      <c r="CU170" s="842"/>
      <c r="CV170" s="842"/>
      <c r="CW170" s="842"/>
      <c r="CX170" s="842"/>
      <c r="CY170" s="842"/>
      <c r="CZ170" s="842"/>
      <c r="DA170" s="842"/>
      <c r="DB170" s="842"/>
      <c r="DC170" s="832" t="s">
        <v>3998</v>
      </c>
      <c r="DD170" s="842"/>
      <c r="DE170" s="842"/>
    </row>
    <row r="171" spans="34:109" ht="0" hidden="1" customHeight="1">
      <c r="AH171" s="840"/>
      <c r="AI171" s="840"/>
      <c r="AJ171" s="840"/>
      <c r="AK171" s="840"/>
      <c r="AL171" s="822" t="str">
        <f t="shared" si="6"/>
        <v>Tequila</v>
      </c>
      <c r="AM171" s="822" t="str">
        <f t="shared" si="7"/>
        <v>30168</v>
      </c>
      <c r="AN171" s="828" t="str">
        <f t="shared" si="8"/>
        <v>168</v>
      </c>
      <c r="AO171" s="840"/>
      <c r="AP171" s="826">
        <v>169</v>
      </c>
      <c r="AQ171" s="841"/>
      <c r="AR171" s="841"/>
      <c r="AS171" s="841"/>
      <c r="AT171" s="841"/>
      <c r="AU171" s="841"/>
      <c r="AV171" s="841"/>
      <c r="AW171" s="841"/>
      <c r="AX171" s="841"/>
      <c r="AY171" s="841"/>
      <c r="AZ171" s="841"/>
      <c r="BA171" s="841"/>
      <c r="BB171" s="841"/>
      <c r="BC171" s="841"/>
      <c r="BD171" s="841"/>
      <c r="BE171" s="841"/>
      <c r="BF171" s="841"/>
      <c r="BG171" s="841"/>
      <c r="BH171" s="841"/>
      <c r="BI171" s="841"/>
      <c r="BJ171" s="821" t="s">
        <v>3999</v>
      </c>
      <c r="BK171" s="821" t="s">
        <v>4000</v>
      </c>
      <c r="BL171" s="841"/>
      <c r="BM171" s="841"/>
      <c r="BN171" s="841"/>
      <c r="BO171" s="841"/>
      <c r="BP171" s="841"/>
      <c r="BQ171" s="841"/>
      <c r="BR171" s="841"/>
      <c r="BS171" s="841"/>
      <c r="BT171" s="821" t="s">
        <v>4001</v>
      </c>
      <c r="BU171" s="841"/>
      <c r="BV171" s="841"/>
      <c r="BW171" s="840"/>
      <c r="BX171" s="840"/>
      <c r="BY171" s="840"/>
      <c r="BZ171" s="842"/>
      <c r="CA171" s="842"/>
      <c r="CB171" s="842"/>
      <c r="CC171" s="842"/>
      <c r="CD171" s="842"/>
      <c r="CE171" s="842"/>
      <c r="CF171" s="842"/>
      <c r="CG171" s="842"/>
      <c r="CH171" s="842"/>
      <c r="CI171" s="842"/>
      <c r="CJ171" s="842"/>
      <c r="CK171" s="842"/>
      <c r="CL171" s="842"/>
      <c r="CM171" s="842"/>
      <c r="CN171" s="842"/>
      <c r="CO171" s="842"/>
      <c r="CP171" s="842"/>
      <c r="CQ171" s="842"/>
      <c r="CR171" s="842"/>
      <c r="CS171" s="832" t="s">
        <v>4002</v>
      </c>
      <c r="CT171" s="832" t="s">
        <v>4003</v>
      </c>
      <c r="CU171" s="842"/>
      <c r="CV171" s="842"/>
      <c r="CW171" s="842"/>
      <c r="CX171" s="842"/>
      <c r="CY171" s="842"/>
      <c r="CZ171" s="842"/>
      <c r="DA171" s="842"/>
      <c r="DB171" s="842"/>
      <c r="DC171" s="832" t="s">
        <v>3308</v>
      </c>
      <c r="DD171" s="842"/>
      <c r="DE171" s="842"/>
    </row>
    <row r="172" spans="34:109" ht="0" hidden="1" customHeight="1">
      <c r="AH172" s="840"/>
      <c r="AI172" s="840"/>
      <c r="AJ172" s="840"/>
      <c r="AK172" s="840"/>
      <c r="AL172" s="822" t="str">
        <f t="shared" si="6"/>
        <v>José Azueta</v>
      </c>
      <c r="AM172" s="822" t="str">
        <f t="shared" si="7"/>
        <v>30169</v>
      </c>
      <c r="AN172" s="828" t="str">
        <f t="shared" si="8"/>
        <v>169</v>
      </c>
      <c r="AO172" s="840"/>
      <c r="AP172" s="826">
        <v>170</v>
      </c>
      <c r="AQ172" s="841"/>
      <c r="AR172" s="841"/>
      <c r="AS172" s="841"/>
      <c r="AT172" s="841"/>
      <c r="AU172" s="841"/>
      <c r="AV172" s="841"/>
      <c r="AW172" s="841"/>
      <c r="AX172" s="841"/>
      <c r="AY172" s="841"/>
      <c r="AZ172" s="841"/>
      <c r="BA172" s="841"/>
      <c r="BB172" s="841"/>
      <c r="BC172" s="841"/>
      <c r="BD172" s="841"/>
      <c r="BE172" s="841"/>
      <c r="BF172" s="841"/>
      <c r="BG172" s="841"/>
      <c r="BH172" s="841"/>
      <c r="BI172" s="841"/>
      <c r="BJ172" s="821" t="s">
        <v>4004</v>
      </c>
      <c r="BK172" s="821" t="s">
        <v>4005</v>
      </c>
      <c r="BL172" s="841"/>
      <c r="BM172" s="841"/>
      <c r="BN172" s="841"/>
      <c r="BO172" s="841"/>
      <c r="BP172" s="841"/>
      <c r="BQ172" s="841"/>
      <c r="BR172" s="841"/>
      <c r="BS172" s="841"/>
      <c r="BT172" s="821" t="s">
        <v>4006</v>
      </c>
      <c r="BU172" s="841"/>
      <c r="BV172" s="841"/>
      <c r="BW172" s="840"/>
      <c r="BX172" s="840"/>
      <c r="BY172" s="840"/>
      <c r="BZ172" s="842"/>
      <c r="CA172" s="842"/>
      <c r="CB172" s="842"/>
      <c r="CC172" s="842"/>
      <c r="CD172" s="842"/>
      <c r="CE172" s="842"/>
      <c r="CF172" s="842"/>
      <c r="CG172" s="842"/>
      <c r="CH172" s="842"/>
      <c r="CI172" s="842"/>
      <c r="CJ172" s="842"/>
      <c r="CK172" s="842"/>
      <c r="CL172" s="842"/>
      <c r="CM172" s="842"/>
      <c r="CN172" s="842"/>
      <c r="CO172" s="842"/>
      <c r="CP172" s="842"/>
      <c r="CQ172" s="842"/>
      <c r="CR172" s="842"/>
      <c r="CS172" s="832" t="s">
        <v>4007</v>
      </c>
      <c r="CT172" s="832" t="s">
        <v>4008</v>
      </c>
      <c r="CU172" s="842"/>
      <c r="CV172" s="842"/>
      <c r="CW172" s="842"/>
      <c r="CX172" s="842"/>
      <c r="CY172" s="842"/>
      <c r="CZ172" s="842"/>
      <c r="DA172" s="842"/>
      <c r="DB172" s="842"/>
      <c r="DC172" s="832" t="s">
        <v>4009</v>
      </c>
      <c r="DD172" s="842"/>
      <c r="DE172" s="842"/>
    </row>
    <row r="173" spans="34:109" ht="0" hidden="1" customHeight="1">
      <c r="AH173" s="840"/>
      <c r="AI173" s="840"/>
      <c r="AJ173" s="840"/>
      <c r="AK173" s="840"/>
      <c r="AL173" s="822" t="str">
        <f t="shared" si="6"/>
        <v>Texcatepec</v>
      </c>
      <c r="AM173" s="822" t="str">
        <f t="shared" si="7"/>
        <v>30170</v>
      </c>
      <c r="AN173" s="828" t="str">
        <f t="shared" si="8"/>
        <v>170</v>
      </c>
      <c r="AO173" s="840"/>
      <c r="AP173" s="826">
        <v>171</v>
      </c>
      <c r="AQ173" s="841"/>
      <c r="AR173" s="841"/>
      <c r="AS173" s="841"/>
      <c r="AT173" s="841"/>
      <c r="AU173" s="841"/>
      <c r="AV173" s="841"/>
      <c r="AW173" s="841"/>
      <c r="AX173" s="841"/>
      <c r="AY173" s="841"/>
      <c r="AZ173" s="841"/>
      <c r="BA173" s="841"/>
      <c r="BB173" s="841"/>
      <c r="BC173" s="841"/>
      <c r="BD173" s="841"/>
      <c r="BE173" s="841"/>
      <c r="BF173" s="841"/>
      <c r="BG173" s="841"/>
      <c r="BH173" s="841"/>
      <c r="BI173" s="841"/>
      <c r="BJ173" s="821" t="s">
        <v>4010</v>
      </c>
      <c r="BK173" s="821" t="s">
        <v>4011</v>
      </c>
      <c r="BL173" s="841"/>
      <c r="BM173" s="841"/>
      <c r="BN173" s="841"/>
      <c r="BO173" s="841"/>
      <c r="BP173" s="841"/>
      <c r="BQ173" s="841"/>
      <c r="BR173" s="841"/>
      <c r="BS173" s="841"/>
      <c r="BT173" s="821" t="s">
        <v>4012</v>
      </c>
      <c r="BU173" s="841"/>
      <c r="BV173" s="841"/>
      <c r="BW173" s="840"/>
      <c r="BX173" s="840"/>
      <c r="BY173" s="840"/>
      <c r="BZ173" s="842"/>
      <c r="CA173" s="842"/>
      <c r="CB173" s="842"/>
      <c r="CC173" s="842"/>
      <c r="CD173" s="842"/>
      <c r="CE173" s="842"/>
      <c r="CF173" s="842"/>
      <c r="CG173" s="842"/>
      <c r="CH173" s="842"/>
      <c r="CI173" s="842"/>
      <c r="CJ173" s="842"/>
      <c r="CK173" s="842"/>
      <c r="CL173" s="842"/>
      <c r="CM173" s="842"/>
      <c r="CN173" s="842"/>
      <c r="CO173" s="842"/>
      <c r="CP173" s="842"/>
      <c r="CQ173" s="842"/>
      <c r="CR173" s="842"/>
      <c r="CS173" s="832" t="s">
        <v>4013</v>
      </c>
      <c r="CT173" s="832" t="s">
        <v>4014</v>
      </c>
      <c r="CU173" s="842"/>
      <c r="CV173" s="842"/>
      <c r="CW173" s="842"/>
      <c r="CX173" s="842"/>
      <c r="CY173" s="842"/>
      <c r="CZ173" s="842"/>
      <c r="DA173" s="842"/>
      <c r="DB173" s="842"/>
      <c r="DC173" s="832" t="s">
        <v>4015</v>
      </c>
      <c r="DD173" s="842"/>
      <c r="DE173" s="842"/>
    </row>
    <row r="174" spans="34:109" ht="0" hidden="1" customHeight="1">
      <c r="AH174" s="840"/>
      <c r="AI174" s="840"/>
      <c r="AJ174" s="840"/>
      <c r="AK174" s="840"/>
      <c r="AL174" s="822" t="str">
        <f t="shared" si="6"/>
        <v>Texhuacán</v>
      </c>
      <c r="AM174" s="822" t="str">
        <f t="shared" si="7"/>
        <v>30171</v>
      </c>
      <c r="AN174" s="828" t="str">
        <f t="shared" si="8"/>
        <v>171</v>
      </c>
      <c r="AO174" s="840"/>
      <c r="AP174" s="826">
        <v>172</v>
      </c>
      <c r="AQ174" s="841"/>
      <c r="AR174" s="841"/>
      <c r="AS174" s="841"/>
      <c r="AT174" s="841"/>
      <c r="AU174" s="841"/>
      <c r="AV174" s="841"/>
      <c r="AW174" s="841"/>
      <c r="AX174" s="841"/>
      <c r="AY174" s="841"/>
      <c r="AZ174" s="841"/>
      <c r="BA174" s="841"/>
      <c r="BB174" s="841"/>
      <c r="BC174" s="841"/>
      <c r="BD174" s="841"/>
      <c r="BE174" s="841"/>
      <c r="BF174" s="841"/>
      <c r="BG174" s="841"/>
      <c r="BH174" s="841"/>
      <c r="BI174" s="841"/>
      <c r="BJ174" s="821" t="s">
        <v>4016</v>
      </c>
      <c r="BK174" s="821" t="s">
        <v>4017</v>
      </c>
      <c r="BL174" s="841"/>
      <c r="BM174" s="841"/>
      <c r="BN174" s="841"/>
      <c r="BO174" s="841"/>
      <c r="BP174" s="841"/>
      <c r="BQ174" s="841"/>
      <c r="BR174" s="841"/>
      <c r="BS174" s="841"/>
      <c r="BT174" s="821" t="s">
        <v>4018</v>
      </c>
      <c r="BU174" s="841"/>
      <c r="BV174" s="841"/>
      <c r="BW174" s="840"/>
      <c r="BX174" s="840"/>
      <c r="BY174" s="840"/>
      <c r="BZ174" s="842"/>
      <c r="CA174" s="842"/>
      <c r="CB174" s="842"/>
      <c r="CC174" s="842"/>
      <c r="CD174" s="842"/>
      <c r="CE174" s="842"/>
      <c r="CF174" s="842"/>
      <c r="CG174" s="842"/>
      <c r="CH174" s="842"/>
      <c r="CI174" s="842"/>
      <c r="CJ174" s="842"/>
      <c r="CK174" s="842"/>
      <c r="CL174" s="842"/>
      <c r="CM174" s="842"/>
      <c r="CN174" s="842"/>
      <c r="CO174" s="842"/>
      <c r="CP174" s="842"/>
      <c r="CQ174" s="842"/>
      <c r="CR174" s="842"/>
      <c r="CS174" s="832" t="s">
        <v>4019</v>
      </c>
      <c r="CT174" s="832" t="s">
        <v>4020</v>
      </c>
      <c r="CU174" s="842"/>
      <c r="CV174" s="842"/>
      <c r="CW174" s="842"/>
      <c r="CX174" s="842"/>
      <c r="CY174" s="842"/>
      <c r="CZ174" s="842"/>
      <c r="DA174" s="842"/>
      <c r="DB174" s="842"/>
      <c r="DC174" s="832" t="s">
        <v>4021</v>
      </c>
      <c r="DD174" s="842"/>
      <c r="DE174" s="842"/>
    </row>
    <row r="175" spans="34:109" ht="0" hidden="1" customHeight="1">
      <c r="AH175" s="840"/>
      <c r="AI175" s="840"/>
      <c r="AJ175" s="840"/>
      <c r="AK175" s="840"/>
      <c r="AL175" s="822" t="str">
        <f t="shared" si="6"/>
        <v>Texistepec</v>
      </c>
      <c r="AM175" s="822" t="str">
        <f t="shared" si="7"/>
        <v>30172</v>
      </c>
      <c r="AN175" s="828" t="str">
        <f t="shared" si="8"/>
        <v>172</v>
      </c>
      <c r="AO175" s="840"/>
      <c r="AP175" s="826">
        <v>173</v>
      </c>
      <c r="AQ175" s="841"/>
      <c r="AR175" s="841"/>
      <c r="AS175" s="841"/>
      <c r="AT175" s="841"/>
      <c r="AU175" s="841"/>
      <c r="AV175" s="841"/>
      <c r="AW175" s="841"/>
      <c r="AX175" s="841"/>
      <c r="AY175" s="841"/>
      <c r="AZ175" s="841"/>
      <c r="BA175" s="841"/>
      <c r="BB175" s="841"/>
      <c r="BC175" s="841"/>
      <c r="BD175" s="841"/>
      <c r="BE175" s="841"/>
      <c r="BF175" s="841"/>
      <c r="BG175" s="841"/>
      <c r="BH175" s="841"/>
      <c r="BI175" s="841"/>
      <c r="BJ175" s="821" t="s">
        <v>4022</v>
      </c>
      <c r="BK175" s="821" t="s">
        <v>4023</v>
      </c>
      <c r="BL175" s="841"/>
      <c r="BM175" s="841"/>
      <c r="BN175" s="841"/>
      <c r="BO175" s="841"/>
      <c r="BP175" s="841"/>
      <c r="BQ175" s="841"/>
      <c r="BR175" s="841"/>
      <c r="BS175" s="841"/>
      <c r="BT175" s="821" t="s">
        <v>4024</v>
      </c>
      <c r="BU175" s="841"/>
      <c r="BV175" s="841"/>
      <c r="BW175" s="840"/>
      <c r="BX175" s="840"/>
      <c r="BY175" s="840"/>
      <c r="BZ175" s="842"/>
      <c r="CA175" s="842"/>
      <c r="CB175" s="842"/>
      <c r="CC175" s="842"/>
      <c r="CD175" s="842"/>
      <c r="CE175" s="842"/>
      <c r="CF175" s="842"/>
      <c r="CG175" s="842"/>
      <c r="CH175" s="842"/>
      <c r="CI175" s="842"/>
      <c r="CJ175" s="842"/>
      <c r="CK175" s="842"/>
      <c r="CL175" s="842"/>
      <c r="CM175" s="842"/>
      <c r="CN175" s="842"/>
      <c r="CO175" s="842"/>
      <c r="CP175" s="842"/>
      <c r="CQ175" s="842"/>
      <c r="CR175" s="842"/>
      <c r="CS175" s="832" t="s">
        <v>4025</v>
      </c>
      <c r="CT175" s="832" t="s">
        <v>4026</v>
      </c>
      <c r="CU175" s="842"/>
      <c r="CV175" s="842"/>
      <c r="CW175" s="842"/>
      <c r="CX175" s="842"/>
      <c r="CY175" s="842"/>
      <c r="CZ175" s="842"/>
      <c r="DA175" s="842"/>
      <c r="DB175" s="842"/>
      <c r="DC175" s="832" t="s">
        <v>4027</v>
      </c>
      <c r="DD175" s="842"/>
      <c r="DE175" s="842"/>
    </row>
    <row r="176" spans="34:109" ht="0" hidden="1" customHeight="1">
      <c r="AH176" s="840"/>
      <c r="AI176" s="840"/>
      <c r="AJ176" s="840"/>
      <c r="AK176" s="840"/>
      <c r="AL176" s="822" t="str">
        <f t="shared" si="6"/>
        <v>Tezonapa</v>
      </c>
      <c r="AM176" s="822" t="str">
        <f t="shared" si="7"/>
        <v>30173</v>
      </c>
      <c r="AN176" s="828" t="str">
        <f t="shared" si="8"/>
        <v>173</v>
      </c>
      <c r="AO176" s="840"/>
      <c r="AP176" s="826">
        <v>174</v>
      </c>
      <c r="AQ176" s="841"/>
      <c r="AR176" s="841"/>
      <c r="AS176" s="841"/>
      <c r="AT176" s="841"/>
      <c r="AU176" s="841"/>
      <c r="AV176" s="841"/>
      <c r="AW176" s="841"/>
      <c r="AX176" s="841"/>
      <c r="AY176" s="841"/>
      <c r="AZ176" s="841"/>
      <c r="BA176" s="841"/>
      <c r="BB176" s="841"/>
      <c r="BC176" s="841"/>
      <c r="BD176" s="841"/>
      <c r="BE176" s="841"/>
      <c r="BF176" s="841"/>
      <c r="BG176" s="841"/>
      <c r="BH176" s="841"/>
      <c r="BI176" s="841"/>
      <c r="BJ176" s="821" t="s">
        <v>4028</v>
      </c>
      <c r="BK176" s="821" t="s">
        <v>4029</v>
      </c>
      <c r="BL176" s="841"/>
      <c r="BM176" s="841"/>
      <c r="BN176" s="841"/>
      <c r="BO176" s="841"/>
      <c r="BP176" s="841"/>
      <c r="BQ176" s="841"/>
      <c r="BR176" s="841"/>
      <c r="BS176" s="841"/>
      <c r="BT176" s="821" t="s">
        <v>4030</v>
      </c>
      <c r="BU176" s="841"/>
      <c r="BV176" s="841"/>
      <c r="BW176" s="840"/>
      <c r="BX176" s="840"/>
      <c r="BY176" s="840"/>
      <c r="BZ176" s="842"/>
      <c r="CA176" s="842"/>
      <c r="CB176" s="842"/>
      <c r="CC176" s="842"/>
      <c r="CD176" s="842"/>
      <c r="CE176" s="842"/>
      <c r="CF176" s="842"/>
      <c r="CG176" s="842"/>
      <c r="CH176" s="842"/>
      <c r="CI176" s="842"/>
      <c r="CJ176" s="842"/>
      <c r="CK176" s="842"/>
      <c r="CL176" s="842"/>
      <c r="CM176" s="842"/>
      <c r="CN176" s="842"/>
      <c r="CO176" s="842"/>
      <c r="CP176" s="842"/>
      <c r="CQ176" s="842"/>
      <c r="CR176" s="842"/>
      <c r="CS176" s="832" t="s">
        <v>4031</v>
      </c>
      <c r="CT176" s="832" t="s">
        <v>4032</v>
      </c>
      <c r="CU176" s="842"/>
      <c r="CV176" s="842"/>
      <c r="CW176" s="842"/>
      <c r="CX176" s="842"/>
      <c r="CY176" s="842"/>
      <c r="CZ176" s="842"/>
      <c r="DA176" s="842"/>
      <c r="DB176" s="842"/>
      <c r="DC176" s="832" t="s">
        <v>4033</v>
      </c>
      <c r="DD176" s="842"/>
      <c r="DE176" s="842"/>
    </row>
    <row r="177" spans="34:109" ht="0" hidden="1" customHeight="1">
      <c r="AH177" s="840"/>
      <c r="AI177" s="840"/>
      <c r="AJ177" s="840"/>
      <c r="AK177" s="840"/>
      <c r="AL177" s="822" t="str">
        <f t="shared" si="6"/>
        <v>Tierra Blanca</v>
      </c>
      <c r="AM177" s="822" t="str">
        <f t="shared" si="7"/>
        <v>30174</v>
      </c>
      <c r="AN177" s="828" t="str">
        <f t="shared" si="8"/>
        <v>174</v>
      </c>
      <c r="AO177" s="840"/>
      <c r="AP177" s="826">
        <v>175</v>
      </c>
      <c r="AQ177" s="841"/>
      <c r="AR177" s="841"/>
      <c r="AS177" s="841"/>
      <c r="AT177" s="841"/>
      <c r="AU177" s="841"/>
      <c r="AV177" s="841"/>
      <c r="AW177" s="841"/>
      <c r="AX177" s="841"/>
      <c r="AY177" s="841"/>
      <c r="AZ177" s="841"/>
      <c r="BA177" s="841"/>
      <c r="BB177" s="841"/>
      <c r="BC177" s="841"/>
      <c r="BD177" s="841"/>
      <c r="BE177" s="841"/>
      <c r="BF177" s="841"/>
      <c r="BG177" s="841"/>
      <c r="BH177" s="841"/>
      <c r="BI177" s="841"/>
      <c r="BJ177" s="821" t="s">
        <v>4034</v>
      </c>
      <c r="BK177" s="821" t="s">
        <v>4035</v>
      </c>
      <c r="BL177" s="841"/>
      <c r="BM177" s="841"/>
      <c r="BN177" s="841"/>
      <c r="BO177" s="841"/>
      <c r="BP177" s="841"/>
      <c r="BQ177" s="841"/>
      <c r="BR177" s="841"/>
      <c r="BS177" s="841"/>
      <c r="BT177" s="821" t="s">
        <v>4036</v>
      </c>
      <c r="BU177" s="841"/>
      <c r="BV177" s="841"/>
      <c r="BW177" s="840"/>
      <c r="BX177" s="840"/>
      <c r="BY177" s="840"/>
      <c r="BZ177" s="842"/>
      <c r="CA177" s="842"/>
      <c r="CB177" s="842"/>
      <c r="CC177" s="842"/>
      <c r="CD177" s="842"/>
      <c r="CE177" s="842"/>
      <c r="CF177" s="842"/>
      <c r="CG177" s="842"/>
      <c r="CH177" s="842"/>
      <c r="CI177" s="842"/>
      <c r="CJ177" s="842"/>
      <c r="CK177" s="842"/>
      <c r="CL177" s="842"/>
      <c r="CM177" s="842"/>
      <c r="CN177" s="842"/>
      <c r="CO177" s="842"/>
      <c r="CP177" s="842"/>
      <c r="CQ177" s="842"/>
      <c r="CR177" s="842"/>
      <c r="CS177" s="832" t="s">
        <v>4037</v>
      </c>
      <c r="CT177" s="832" t="s">
        <v>4038</v>
      </c>
      <c r="CU177" s="842"/>
      <c r="CV177" s="842"/>
      <c r="CW177" s="842"/>
      <c r="CX177" s="842"/>
      <c r="CY177" s="842"/>
      <c r="CZ177" s="842"/>
      <c r="DA177" s="842"/>
      <c r="DB177" s="842"/>
      <c r="DC177" s="832" t="s">
        <v>2012</v>
      </c>
      <c r="DD177" s="842"/>
      <c r="DE177" s="842"/>
    </row>
    <row r="178" spans="34:109" ht="0" hidden="1" customHeight="1">
      <c r="AH178" s="840"/>
      <c r="AI178" s="840"/>
      <c r="AJ178" s="840"/>
      <c r="AK178" s="840"/>
      <c r="AL178" s="822" t="str">
        <f t="shared" si="6"/>
        <v>Tihuatlán</v>
      </c>
      <c r="AM178" s="822" t="str">
        <f t="shared" si="7"/>
        <v>30175</v>
      </c>
      <c r="AN178" s="828" t="str">
        <f t="shared" si="8"/>
        <v>175</v>
      </c>
      <c r="AO178" s="840"/>
      <c r="AP178" s="826">
        <v>176</v>
      </c>
      <c r="AQ178" s="841"/>
      <c r="AR178" s="841"/>
      <c r="AS178" s="841"/>
      <c r="AT178" s="841"/>
      <c r="AU178" s="841"/>
      <c r="AV178" s="841"/>
      <c r="AW178" s="841"/>
      <c r="AX178" s="841"/>
      <c r="AY178" s="841"/>
      <c r="AZ178" s="841"/>
      <c r="BA178" s="841"/>
      <c r="BB178" s="841"/>
      <c r="BC178" s="841"/>
      <c r="BD178" s="841"/>
      <c r="BE178" s="841"/>
      <c r="BF178" s="841"/>
      <c r="BG178" s="841"/>
      <c r="BH178" s="841"/>
      <c r="BI178" s="841"/>
      <c r="BJ178" s="821" t="s">
        <v>4039</v>
      </c>
      <c r="BK178" s="821" t="s">
        <v>4040</v>
      </c>
      <c r="BL178" s="841"/>
      <c r="BM178" s="841"/>
      <c r="BN178" s="841"/>
      <c r="BO178" s="841"/>
      <c r="BP178" s="841"/>
      <c r="BQ178" s="841"/>
      <c r="BR178" s="841"/>
      <c r="BS178" s="841"/>
      <c r="BT178" s="821" t="s">
        <v>4041</v>
      </c>
      <c r="BU178" s="841"/>
      <c r="BV178" s="841"/>
      <c r="BW178" s="840"/>
      <c r="BX178" s="840"/>
      <c r="BY178" s="840"/>
      <c r="BZ178" s="842"/>
      <c r="CA178" s="842"/>
      <c r="CB178" s="842"/>
      <c r="CC178" s="842"/>
      <c r="CD178" s="842"/>
      <c r="CE178" s="842"/>
      <c r="CF178" s="842"/>
      <c r="CG178" s="842"/>
      <c r="CH178" s="842"/>
      <c r="CI178" s="842"/>
      <c r="CJ178" s="842"/>
      <c r="CK178" s="842"/>
      <c r="CL178" s="842"/>
      <c r="CM178" s="842"/>
      <c r="CN178" s="842"/>
      <c r="CO178" s="842"/>
      <c r="CP178" s="842"/>
      <c r="CQ178" s="842"/>
      <c r="CR178" s="842"/>
      <c r="CS178" s="832" t="s">
        <v>4042</v>
      </c>
      <c r="CT178" s="832" t="s">
        <v>4043</v>
      </c>
      <c r="CU178" s="842"/>
      <c r="CV178" s="842"/>
      <c r="CW178" s="842"/>
      <c r="CX178" s="842"/>
      <c r="CY178" s="842"/>
      <c r="CZ178" s="842"/>
      <c r="DA178" s="842"/>
      <c r="DB178" s="842"/>
      <c r="DC178" s="832" t="s">
        <v>4044</v>
      </c>
      <c r="DD178" s="842"/>
      <c r="DE178" s="842"/>
    </row>
    <row r="179" spans="34:109" ht="0" hidden="1" customHeight="1">
      <c r="AH179" s="840"/>
      <c r="AI179" s="840"/>
      <c r="AJ179" s="840"/>
      <c r="AK179" s="840"/>
      <c r="AL179" s="822" t="str">
        <f t="shared" si="6"/>
        <v>Tlacojalpan</v>
      </c>
      <c r="AM179" s="822" t="str">
        <f t="shared" si="7"/>
        <v>30176</v>
      </c>
      <c r="AN179" s="828" t="str">
        <f t="shared" si="8"/>
        <v>176</v>
      </c>
      <c r="AO179" s="840"/>
      <c r="AP179" s="826">
        <v>177</v>
      </c>
      <c r="AQ179" s="841"/>
      <c r="AR179" s="841"/>
      <c r="AS179" s="841"/>
      <c r="AT179" s="841"/>
      <c r="AU179" s="841"/>
      <c r="AV179" s="841"/>
      <c r="AW179" s="841"/>
      <c r="AX179" s="841"/>
      <c r="AY179" s="841"/>
      <c r="AZ179" s="841"/>
      <c r="BA179" s="841"/>
      <c r="BB179" s="841"/>
      <c r="BC179" s="841"/>
      <c r="BD179" s="841"/>
      <c r="BE179" s="841"/>
      <c r="BF179" s="841"/>
      <c r="BG179" s="841"/>
      <c r="BH179" s="841"/>
      <c r="BI179" s="841"/>
      <c r="BJ179" s="821" t="s">
        <v>4045</v>
      </c>
      <c r="BK179" s="821" t="s">
        <v>4046</v>
      </c>
      <c r="BL179" s="841"/>
      <c r="BM179" s="841"/>
      <c r="BN179" s="841"/>
      <c r="BO179" s="841"/>
      <c r="BP179" s="841"/>
      <c r="BQ179" s="841"/>
      <c r="BR179" s="841"/>
      <c r="BS179" s="841"/>
      <c r="BT179" s="821" t="s">
        <v>4047</v>
      </c>
      <c r="BU179" s="841"/>
      <c r="BV179" s="841"/>
      <c r="BW179" s="840"/>
      <c r="BX179" s="840"/>
      <c r="BY179" s="840"/>
      <c r="BZ179" s="842"/>
      <c r="CA179" s="842"/>
      <c r="CB179" s="842"/>
      <c r="CC179" s="842"/>
      <c r="CD179" s="842"/>
      <c r="CE179" s="842"/>
      <c r="CF179" s="842"/>
      <c r="CG179" s="842"/>
      <c r="CH179" s="842"/>
      <c r="CI179" s="842"/>
      <c r="CJ179" s="842"/>
      <c r="CK179" s="842"/>
      <c r="CL179" s="842"/>
      <c r="CM179" s="842"/>
      <c r="CN179" s="842"/>
      <c r="CO179" s="842"/>
      <c r="CP179" s="842"/>
      <c r="CQ179" s="842"/>
      <c r="CR179" s="842"/>
      <c r="CS179" s="832" t="s">
        <v>4048</v>
      </c>
      <c r="CT179" s="832" t="s">
        <v>4049</v>
      </c>
      <c r="CU179" s="842"/>
      <c r="CV179" s="842"/>
      <c r="CW179" s="842"/>
      <c r="CX179" s="842"/>
      <c r="CY179" s="842"/>
      <c r="CZ179" s="842"/>
      <c r="DA179" s="842"/>
      <c r="DB179" s="842"/>
      <c r="DC179" s="832" t="s">
        <v>4050</v>
      </c>
      <c r="DD179" s="842"/>
      <c r="DE179" s="842"/>
    </row>
    <row r="180" spans="34:109" ht="0" hidden="1" customHeight="1">
      <c r="AH180" s="840"/>
      <c r="AI180" s="840"/>
      <c r="AJ180" s="840"/>
      <c r="AK180" s="840"/>
      <c r="AL180" s="822" t="str">
        <f t="shared" si="6"/>
        <v>Tlacolulan</v>
      </c>
      <c r="AM180" s="822" t="str">
        <f t="shared" si="7"/>
        <v>30177</v>
      </c>
      <c r="AN180" s="828" t="str">
        <f t="shared" si="8"/>
        <v>177</v>
      </c>
      <c r="AO180" s="840"/>
      <c r="AP180" s="826">
        <v>178</v>
      </c>
      <c r="AQ180" s="841"/>
      <c r="AR180" s="841"/>
      <c r="AS180" s="841"/>
      <c r="AT180" s="841"/>
      <c r="AU180" s="841"/>
      <c r="AV180" s="841"/>
      <c r="AW180" s="841"/>
      <c r="AX180" s="841"/>
      <c r="AY180" s="841"/>
      <c r="AZ180" s="841"/>
      <c r="BA180" s="841"/>
      <c r="BB180" s="841"/>
      <c r="BC180" s="841"/>
      <c r="BD180" s="841"/>
      <c r="BE180" s="841"/>
      <c r="BF180" s="841"/>
      <c r="BG180" s="841"/>
      <c r="BH180" s="841"/>
      <c r="BI180" s="841"/>
      <c r="BJ180" s="821" t="s">
        <v>4051</v>
      </c>
      <c r="BK180" s="821" t="s">
        <v>4052</v>
      </c>
      <c r="BL180" s="841"/>
      <c r="BM180" s="841"/>
      <c r="BN180" s="841"/>
      <c r="BO180" s="841"/>
      <c r="BP180" s="841"/>
      <c r="BQ180" s="841"/>
      <c r="BR180" s="841"/>
      <c r="BS180" s="841"/>
      <c r="BT180" s="821" t="s">
        <v>4053</v>
      </c>
      <c r="BU180" s="841"/>
      <c r="BV180" s="841"/>
      <c r="BW180" s="840"/>
      <c r="BX180" s="840"/>
      <c r="BY180" s="840"/>
      <c r="BZ180" s="842"/>
      <c r="CA180" s="842"/>
      <c r="CB180" s="842"/>
      <c r="CC180" s="842"/>
      <c r="CD180" s="842"/>
      <c r="CE180" s="842"/>
      <c r="CF180" s="842"/>
      <c r="CG180" s="842"/>
      <c r="CH180" s="842"/>
      <c r="CI180" s="842"/>
      <c r="CJ180" s="842"/>
      <c r="CK180" s="842"/>
      <c r="CL180" s="842"/>
      <c r="CM180" s="842"/>
      <c r="CN180" s="842"/>
      <c r="CO180" s="842"/>
      <c r="CP180" s="842"/>
      <c r="CQ180" s="842"/>
      <c r="CR180" s="842"/>
      <c r="CS180" s="832" t="s">
        <v>4054</v>
      </c>
      <c r="CT180" s="832" t="s">
        <v>4055</v>
      </c>
      <c r="CU180" s="842"/>
      <c r="CV180" s="842"/>
      <c r="CW180" s="842"/>
      <c r="CX180" s="842"/>
      <c r="CY180" s="842"/>
      <c r="CZ180" s="842"/>
      <c r="DA180" s="842"/>
      <c r="DB180" s="842"/>
      <c r="DC180" s="832" t="s">
        <v>4056</v>
      </c>
      <c r="DD180" s="842"/>
      <c r="DE180" s="842"/>
    </row>
    <row r="181" spans="34:109" ht="0" hidden="1" customHeight="1">
      <c r="AH181" s="840"/>
      <c r="AI181" s="840"/>
      <c r="AJ181" s="840"/>
      <c r="AK181" s="840"/>
      <c r="AL181" s="822" t="str">
        <f t="shared" si="6"/>
        <v>Tlacotalpan</v>
      </c>
      <c r="AM181" s="822" t="str">
        <f t="shared" si="7"/>
        <v>30178</v>
      </c>
      <c r="AN181" s="828" t="str">
        <f t="shared" si="8"/>
        <v>178</v>
      </c>
      <c r="AO181" s="840"/>
      <c r="AP181" s="826">
        <v>179</v>
      </c>
      <c r="AQ181" s="841"/>
      <c r="AR181" s="841"/>
      <c r="AS181" s="841"/>
      <c r="AT181" s="841"/>
      <c r="AU181" s="841"/>
      <c r="AV181" s="841"/>
      <c r="AW181" s="841"/>
      <c r="AX181" s="841"/>
      <c r="AY181" s="841"/>
      <c r="AZ181" s="841"/>
      <c r="BA181" s="841"/>
      <c r="BB181" s="841"/>
      <c r="BC181" s="841"/>
      <c r="BD181" s="841"/>
      <c r="BE181" s="841"/>
      <c r="BF181" s="841"/>
      <c r="BG181" s="841"/>
      <c r="BH181" s="841"/>
      <c r="BI181" s="841"/>
      <c r="BJ181" s="821" t="s">
        <v>4057</v>
      </c>
      <c r="BK181" s="821" t="s">
        <v>4058</v>
      </c>
      <c r="BL181" s="841"/>
      <c r="BM181" s="841"/>
      <c r="BN181" s="841"/>
      <c r="BO181" s="841"/>
      <c r="BP181" s="841"/>
      <c r="BQ181" s="841"/>
      <c r="BR181" s="841"/>
      <c r="BS181" s="841"/>
      <c r="BT181" s="821" t="s">
        <v>4059</v>
      </c>
      <c r="BU181" s="841"/>
      <c r="BV181" s="841"/>
      <c r="BW181" s="840"/>
      <c r="BX181" s="840"/>
      <c r="BY181" s="840"/>
      <c r="BZ181" s="842"/>
      <c r="CA181" s="842"/>
      <c r="CB181" s="842"/>
      <c r="CC181" s="842"/>
      <c r="CD181" s="842"/>
      <c r="CE181" s="842"/>
      <c r="CF181" s="842"/>
      <c r="CG181" s="842"/>
      <c r="CH181" s="842"/>
      <c r="CI181" s="842"/>
      <c r="CJ181" s="842"/>
      <c r="CK181" s="842"/>
      <c r="CL181" s="842"/>
      <c r="CM181" s="842"/>
      <c r="CN181" s="842"/>
      <c r="CO181" s="842"/>
      <c r="CP181" s="842"/>
      <c r="CQ181" s="842"/>
      <c r="CR181" s="842"/>
      <c r="CS181" s="832" t="s">
        <v>4060</v>
      </c>
      <c r="CT181" s="832" t="s">
        <v>4061</v>
      </c>
      <c r="CU181" s="842"/>
      <c r="CV181" s="842"/>
      <c r="CW181" s="842"/>
      <c r="CX181" s="842"/>
      <c r="CY181" s="842"/>
      <c r="CZ181" s="842"/>
      <c r="DA181" s="842"/>
      <c r="DB181" s="842"/>
      <c r="DC181" s="832" t="s">
        <v>4062</v>
      </c>
      <c r="DD181" s="842"/>
      <c r="DE181" s="842"/>
    </row>
    <row r="182" spans="34:109" ht="0" hidden="1" customHeight="1">
      <c r="AH182" s="840"/>
      <c r="AI182" s="840"/>
      <c r="AJ182" s="840"/>
      <c r="AK182" s="840"/>
      <c r="AL182" s="822" t="str">
        <f t="shared" si="6"/>
        <v>Tlacotepec de Mejía</v>
      </c>
      <c r="AM182" s="822" t="str">
        <f t="shared" si="7"/>
        <v>30179</v>
      </c>
      <c r="AN182" s="828" t="str">
        <f t="shared" si="8"/>
        <v>179</v>
      </c>
      <c r="AO182" s="840"/>
      <c r="AP182" s="826">
        <v>180</v>
      </c>
      <c r="AQ182" s="841"/>
      <c r="AR182" s="841"/>
      <c r="AS182" s="841"/>
      <c r="AT182" s="841"/>
      <c r="AU182" s="841"/>
      <c r="AV182" s="841"/>
      <c r="AW182" s="841"/>
      <c r="AX182" s="841"/>
      <c r="AY182" s="841"/>
      <c r="AZ182" s="841"/>
      <c r="BA182" s="841"/>
      <c r="BB182" s="841"/>
      <c r="BC182" s="841"/>
      <c r="BD182" s="841"/>
      <c r="BE182" s="841"/>
      <c r="BF182" s="841"/>
      <c r="BG182" s="841"/>
      <c r="BH182" s="841"/>
      <c r="BI182" s="841"/>
      <c r="BJ182" s="821" t="s">
        <v>4063</v>
      </c>
      <c r="BK182" s="821" t="s">
        <v>4064</v>
      </c>
      <c r="BL182" s="841"/>
      <c r="BM182" s="841"/>
      <c r="BN182" s="841"/>
      <c r="BO182" s="841"/>
      <c r="BP182" s="841"/>
      <c r="BQ182" s="841"/>
      <c r="BR182" s="841"/>
      <c r="BS182" s="841"/>
      <c r="BT182" s="821" t="s">
        <v>4065</v>
      </c>
      <c r="BU182" s="841"/>
      <c r="BV182" s="841"/>
      <c r="BW182" s="840"/>
      <c r="BX182" s="840"/>
      <c r="BY182" s="840"/>
      <c r="BZ182" s="842"/>
      <c r="CA182" s="842"/>
      <c r="CB182" s="842"/>
      <c r="CC182" s="842"/>
      <c r="CD182" s="842"/>
      <c r="CE182" s="842"/>
      <c r="CF182" s="842"/>
      <c r="CG182" s="842"/>
      <c r="CH182" s="842"/>
      <c r="CI182" s="842"/>
      <c r="CJ182" s="842"/>
      <c r="CK182" s="842"/>
      <c r="CL182" s="842"/>
      <c r="CM182" s="842"/>
      <c r="CN182" s="842"/>
      <c r="CO182" s="842"/>
      <c r="CP182" s="842"/>
      <c r="CQ182" s="842"/>
      <c r="CR182" s="842"/>
      <c r="CS182" s="832" t="s">
        <v>4066</v>
      </c>
      <c r="CT182" s="832" t="s">
        <v>4067</v>
      </c>
      <c r="CU182" s="842"/>
      <c r="CV182" s="842"/>
      <c r="CW182" s="842"/>
      <c r="CX182" s="842"/>
      <c r="CY182" s="842"/>
      <c r="CZ182" s="842"/>
      <c r="DA182" s="842"/>
      <c r="DB182" s="842"/>
      <c r="DC182" s="832" t="s">
        <v>4068</v>
      </c>
      <c r="DD182" s="842"/>
      <c r="DE182" s="842"/>
    </row>
    <row r="183" spans="34:109" ht="0" hidden="1" customHeight="1">
      <c r="AH183" s="840"/>
      <c r="AI183" s="840"/>
      <c r="AJ183" s="840"/>
      <c r="AK183" s="840"/>
      <c r="AL183" s="822" t="str">
        <f t="shared" si="6"/>
        <v>Tlachichilco</v>
      </c>
      <c r="AM183" s="822" t="str">
        <f t="shared" si="7"/>
        <v>30180</v>
      </c>
      <c r="AN183" s="828" t="str">
        <f t="shared" si="8"/>
        <v>180</v>
      </c>
      <c r="AO183" s="840"/>
      <c r="AP183" s="826">
        <v>181</v>
      </c>
      <c r="AQ183" s="841"/>
      <c r="AR183" s="841"/>
      <c r="AS183" s="841"/>
      <c r="AT183" s="841"/>
      <c r="AU183" s="841"/>
      <c r="AV183" s="841"/>
      <c r="AW183" s="841"/>
      <c r="AX183" s="841"/>
      <c r="AY183" s="841"/>
      <c r="AZ183" s="841"/>
      <c r="BA183" s="841"/>
      <c r="BB183" s="841"/>
      <c r="BC183" s="841"/>
      <c r="BD183" s="841"/>
      <c r="BE183" s="841"/>
      <c r="BF183" s="841"/>
      <c r="BG183" s="841"/>
      <c r="BH183" s="841"/>
      <c r="BI183" s="841"/>
      <c r="BJ183" s="821" t="s">
        <v>4069</v>
      </c>
      <c r="BK183" s="821" t="s">
        <v>4070</v>
      </c>
      <c r="BL183" s="841"/>
      <c r="BM183" s="841"/>
      <c r="BN183" s="841"/>
      <c r="BO183" s="841"/>
      <c r="BP183" s="841"/>
      <c r="BQ183" s="841"/>
      <c r="BR183" s="841"/>
      <c r="BS183" s="841"/>
      <c r="BT183" s="821" t="s">
        <v>4071</v>
      </c>
      <c r="BU183" s="841"/>
      <c r="BV183" s="841"/>
      <c r="BW183" s="840"/>
      <c r="BX183" s="840"/>
      <c r="BY183" s="840"/>
      <c r="BZ183" s="842"/>
      <c r="CA183" s="842"/>
      <c r="CB183" s="842"/>
      <c r="CC183" s="842"/>
      <c r="CD183" s="842"/>
      <c r="CE183" s="842"/>
      <c r="CF183" s="842"/>
      <c r="CG183" s="842"/>
      <c r="CH183" s="842"/>
      <c r="CI183" s="842"/>
      <c r="CJ183" s="842"/>
      <c r="CK183" s="842"/>
      <c r="CL183" s="842"/>
      <c r="CM183" s="842"/>
      <c r="CN183" s="842"/>
      <c r="CO183" s="842"/>
      <c r="CP183" s="842"/>
      <c r="CQ183" s="842"/>
      <c r="CR183" s="842"/>
      <c r="CS183" s="832" t="s">
        <v>4072</v>
      </c>
      <c r="CT183" s="832" t="s">
        <v>4073</v>
      </c>
      <c r="CU183" s="842"/>
      <c r="CV183" s="842"/>
      <c r="CW183" s="842"/>
      <c r="CX183" s="842"/>
      <c r="CY183" s="842"/>
      <c r="CZ183" s="842"/>
      <c r="DA183" s="842"/>
      <c r="DB183" s="842"/>
      <c r="DC183" s="832" t="s">
        <v>4074</v>
      </c>
      <c r="DD183" s="842"/>
      <c r="DE183" s="842"/>
    </row>
    <row r="184" spans="34:109" ht="0" hidden="1" customHeight="1">
      <c r="AH184" s="840"/>
      <c r="AI184" s="840"/>
      <c r="AJ184" s="840"/>
      <c r="AK184" s="840"/>
      <c r="AL184" s="822" t="str">
        <f t="shared" si="6"/>
        <v>Tlalixcoyan</v>
      </c>
      <c r="AM184" s="822" t="str">
        <f t="shared" si="7"/>
        <v>30181</v>
      </c>
      <c r="AN184" s="828" t="str">
        <f t="shared" si="8"/>
        <v>181</v>
      </c>
      <c r="AO184" s="840"/>
      <c r="AP184" s="826">
        <v>182</v>
      </c>
      <c r="AQ184" s="841"/>
      <c r="AR184" s="841"/>
      <c r="AS184" s="841"/>
      <c r="AT184" s="841"/>
      <c r="AU184" s="841"/>
      <c r="AV184" s="841"/>
      <c r="AW184" s="841"/>
      <c r="AX184" s="841"/>
      <c r="AY184" s="841"/>
      <c r="AZ184" s="841"/>
      <c r="BA184" s="841"/>
      <c r="BB184" s="841"/>
      <c r="BC184" s="841"/>
      <c r="BD184" s="841"/>
      <c r="BE184" s="841"/>
      <c r="BF184" s="841"/>
      <c r="BG184" s="841"/>
      <c r="BH184" s="841"/>
      <c r="BI184" s="841"/>
      <c r="BJ184" s="821" t="s">
        <v>4075</v>
      </c>
      <c r="BK184" s="821" t="s">
        <v>4076</v>
      </c>
      <c r="BL184" s="841"/>
      <c r="BM184" s="841"/>
      <c r="BN184" s="841"/>
      <c r="BO184" s="841"/>
      <c r="BP184" s="841"/>
      <c r="BQ184" s="841"/>
      <c r="BR184" s="841"/>
      <c r="BS184" s="841"/>
      <c r="BT184" s="821" t="s">
        <v>4077</v>
      </c>
      <c r="BU184" s="841"/>
      <c r="BV184" s="841"/>
      <c r="BW184" s="840"/>
      <c r="BX184" s="840"/>
      <c r="BY184" s="840"/>
      <c r="BZ184" s="842"/>
      <c r="CA184" s="842"/>
      <c r="CB184" s="842"/>
      <c r="CC184" s="842"/>
      <c r="CD184" s="842"/>
      <c r="CE184" s="842"/>
      <c r="CF184" s="842"/>
      <c r="CG184" s="842"/>
      <c r="CH184" s="842"/>
      <c r="CI184" s="842"/>
      <c r="CJ184" s="842"/>
      <c r="CK184" s="842"/>
      <c r="CL184" s="842"/>
      <c r="CM184" s="842"/>
      <c r="CN184" s="842"/>
      <c r="CO184" s="842"/>
      <c r="CP184" s="842"/>
      <c r="CQ184" s="842"/>
      <c r="CR184" s="842"/>
      <c r="CS184" s="832" t="s">
        <v>4078</v>
      </c>
      <c r="CT184" s="832" t="s">
        <v>4079</v>
      </c>
      <c r="CU184" s="842"/>
      <c r="CV184" s="842"/>
      <c r="CW184" s="842"/>
      <c r="CX184" s="842"/>
      <c r="CY184" s="842"/>
      <c r="CZ184" s="842"/>
      <c r="DA184" s="842"/>
      <c r="DB184" s="842"/>
      <c r="DC184" s="832" t="s">
        <v>4080</v>
      </c>
      <c r="DD184" s="842"/>
      <c r="DE184" s="842"/>
    </row>
    <row r="185" spans="34:109" ht="0" hidden="1" customHeight="1">
      <c r="AH185" s="840"/>
      <c r="AI185" s="840"/>
      <c r="AJ185" s="840"/>
      <c r="AK185" s="840"/>
      <c r="AL185" s="822" t="str">
        <f t="shared" si="6"/>
        <v>Tlalnelhuayocan</v>
      </c>
      <c r="AM185" s="822" t="str">
        <f t="shared" si="7"/>
        <v>30182</v>
      </c>
      <c r="AN185" s="828" t="str">
        <f t="shared" si="8"/>
        <v>182</v>
      </c>
      <c r="AO185" s="840"/>
      <c r="AP185" s="826">
        <v>183</v>
      </c>
      <c r="AQ185" s="841"/>
      <c r="AR185" s="841"/>
      <c r="AS185" s="841"/>
      <c r="AT185" s="841"/>
      <c r="AU185" s="841"/>
      <c r="AV185" s="841"/>
      <c r="AW185" s="841"/>
      <c r="AX185" s="841"/>
      <c r="AY185" s="841"/>
      <c r="AZ185" s="841"/>
      <c r="BA185" s="841"/>
      <c r="BB185" s="841"/>
      <c r="BC185" s="841"/>
      <c r="BD185" s="841"/>
      <c r="BE185" s="841"/>
      <c r="BF185" s="841"/>
      <c r="BG185" s="841"/>
      <c r="BH185" s="841"/>
      <c r="BI185" s="841"/>
      <c r="BJ185" s="821" t="s">
        <v>4081</v>
      </c>
      <c r="BK185" s="821" t="s">
        <v>4082</v>
      </c>
      <c r="BL185" s="841"/>
      <c r="BM185" s="841"/>
      <c r="BN185" s="841"/>
      <c r="BO185" s="841"/>
      <c r="BP185" s="841"/>
      <c r="BQ185" s="841"/>
      <c r="BR185" s="841"/>
      <c r="BS185" s="841"/>
      <c r="BT185" s="821" t="s">
        <v>4083</v>
      </c>
      <c r="BU185" s="841"/>
      <c r="BV185" s="841"/>
      <c r="BW185" s="840"/>
      <c r="BX185" s="840"/>
      <c r="BY185" s="840"/>
      <c r="BZ185" s="842"/>
      <c r="CA185" s="842"/>
      <c r="CB185" s="842"/>
      <c r="CC185" s="842"/>
      <c r="CD185" s="842"/>
      <c r="CE185" s="842"/>
      <c r="CF185" s="842"/>
      <c r="CG185" s="842"/>
      <c r="CH185" s="842"/>
      <c r="CI185" s="842"/>
      <c r="CJ185" s="842"/>
      <c r="CK185" s="842"/>
      <c r="CL185" s="842"/>
      <c r="CM185" s="842"/>
      <c r="CN185" s="842"/>
      <c r="CO185" s="842"/>
      <c r="CP185" s="842"/>
      <c r="CQ185" s="842"/>
      <c r="CR185" s="842"/>
      <c r="CS185" s="832" t="s">
        <v>4084</v>
      </c>
      <c r="CT185" s="832" t="s">
        <v>4085</v>
      </c>
      <c r="CU185" s="842"/>
      <c r="CV185" s="842"/>
      <c r="CW185" s="842"/>
      <c r="CX185" s="842"/>
      <c r="CY185" s="842"/>
      <c r="CZ185" s="842"/>
      <c r="DA185" s="842"/>
      <c r="DB185" s="842"/>
      <c r="DC185" s="832" t="s">
        <v>4086</v>
      </c>
      <c r="DD185" s="842"/>
      <c r="DE185" s="842"/>
    </row>
    <row r="186" spans="34:109" ht="0" hidden="1" customHeight="1">
      <c r="AH186" s="840"/>
      <c r="AI186" s="840"/>
      <c r="AJ186" s="840"/>
      <c r="AK186" s="840"/>
      <c r="AL186" s="822" t="str">
        <f t="shared" si="6"/>
        <v>Tlapacoyan</v>
      </c>
      <c r="AM186" s="822" t="str">
        <f t="shared" si="7"/>
        <v>30183</v>
      </c>
      <c r="AN186" s="828" t="str">
        <f t="shared" si="8"/>
        <v>183</v>
      </c>
      <c r="AO186" s="840"/>
      <c r="AP186" s="826">
        <v>184</v>
      </c>
      <c r="AQ186" s="841"/>
      <c r="AR186" s="841"/>
      <c r="AS186" s="841"/>
      <c r="AT186" s="841"/>
      <c r="AU186" s="841"/>
      <c r="AV186" s="841"/>
      <c r="AW186" s="841"/>
      <c r="AX186" s="841"/>
      <c r="AY186" s="841"/>
      <c r="AZ186" s="841"/>
      <c r="BA186" s="841"/>
      <c r="BB186" s="841"/>
      <c r="BC186" s="841"/>
      <c r="BD186" s="841"/>
      <c r="BE186" s="841"/>
      <c r="BF186" s="841"/>
      <c r="BG186" s="841"/>
      <c r="BH186" s="841"/>
      <c r="BI186" s="841"/>
      <c r="BJ186" s="821" t="s">
        <v>4087</v>
      </c>
      <c r="BK186" s="821" t="s">
        <v>4088</v>
      </c>
      <c r="BL186" s="841"/>
      <c r="BM186" s="841"/>
      <c r="BN186" s="841"/>
      <c r="BO186" s="841"/>
      <c r="BP186" s="841"/>
      <c r="BQ186" s="841"/>
      <c r="BR186" s="841"/>
      <c r="BS186" s="841"/>
      <c r="BT186" s="821" t="s">
        <v>4089</v>
      </c>
      <c r="BU186" s="841"/>
      <c r="BV186" s="841"/>
      <c r="BW186" s="840"/>
      <c r="BX186" s="840"/>
      <c r="BY186" s="840"/>
      <c r="BZ186" s="842"/>
      <c r="CA186" s="842"/>
      <c r="CB186" s="842"/>
      <c r="CC186" s="842"/>
      <c r="CD186" s="842"/>
      <c r="CE186" s="842"/>
      <c r="CF186" s="842"/>
      <c r="CG186" s="842"/>
      <c r="CH186" s="842"/>
      <c r="CI186" s="842"/>
      <c r="CJ186" s="842"/>
      <c r="CK186" s="842"/>
      <c r="CL186" s="842"/>
      <c r="CM186" s="842"/>
      <c r="CN186" s="842"/>
      <c r="CO186" s="842"/>
      <c r="CP186" s="842"/>
      <c r="CQ186" s="842"/>
      <c r="CR186" s="842"/>
      <c r="CS186" s="832" t="s">
        <v>4090</v>
      </c>
      <c r="CT186" s="832" t="s">
        <v>4091</v>
      </c>
      <c r="CU186" s="842"/>
      <c r="CV186" s="842"/>
      <c r="CW186" s="842"/>
      <c r="CX186" s="842"/>
      <c r="CY186" s="842"/>
      <c r="CZ186" s="842"/>
      <c r="DA186" s="842"/>
      <c r="DB186" s="842"/>
      <c r="DC186" s="832" t="s">
        <v>4092</v>
      </c>
      <c r="DD186" s="842"/>
      <c r="DE186" s="842"/>
    </row>
    <row r="187" spans="34:109" ht="0" hidden="1" customHeight="1">
      <c r="AH187" s="840"/>
      <c r="AI187" s="840"/>
      <c r="AJ187" s="840"/>
      <c r="AK187" s="840"/>
      <c r="AL187" s="822" t="str">
        <f t="shared" si="6"/>
        <v>Tlaquilpa</v>
      </c>
      <c r="AM187" s="822" t="str">
        <f t="shared" si="7"/>
        <v>30184</v>
      </c>
      <c r="AN187" s="828" t="str">
        <f t="shared" si="8"/>
        <v>184</v>
      </c>
      <c r="AO187" s="840"/>
      <c r="AP187" s="826">
        <v>185</v>
      </c>
      <c r="AQ187" s="841"/>
      <c r="AR187" s="841"/>
      <c r="AS187" s="841"/>
      <c r="AT187" s="841"/>
      <c r="AU187" s="841"/>
      <c r="AV187" s="841"/>
      <c r="AW187" s="841"/>
      <c r="AX187" s="841"/>
      <c r="AY187" s="841"/>
      <c r="AZ187" s="841"/>
      <c r="BA187" s="841"/>
      <c r="BB187" s="841"/>
      <c r="BC187" s="841"/>
      <c r="BD187" s="841"/>
      <c r="BE187" s="841"/>
      <c r="BF187" s="841"/>
      <c r="BG187" s="841"/>
      <c r="BH187" s="841"/>
      <c r="BI187" s="841"/>
      <c r="BJ187" s="821" t="s">
        <v>4093</v>
      </c>
      <c r="BK187" s="821" t="s">
        <v>4094</v>
      </c>
      <c r="BL187" s="841"/>
      <c r="BM187" s="841"/>
      <c r="BN187" s="841"/>
      <c r="BO187" s="841"/>
      <c r="BP187" s="841"/>
      <c r="BQ187" s="841"/>
      <c r="BR187" s="841"/>
      <c r="BS187" s="841"/>
      <c r="BT187" s="821" t="s">
        <v>4095</v>
      </c>
      <c r="BU187" s="841"/>
      <c r="BV187" s="841"/>
      <c r="BW187" s="840"/>
      <c r="BX187" s="840"/>
      <c r="BY187" s="840"/>
      <c r="BZ187" s="842"/>
      <c r="CA187" s="842"/>
      <c r="CB187" s="842"/>
      <c r="CC187" s="842"/>
      <c r="CD187" s="842"/>
      <c r="CE187" s="842"/>
      <c r="CF187" s="842"/>
      <c r="CG187" s="842"/>
      <c r="CH187" s="842"/>
      <c r="CI187" s="842"/>
      <c r="CJ187" s="842"/>
      <c r="CK187" s="842"/>
      <c r="CL187" s="842"/>
      <c r="CM187" s="842"/>
      <c r="CN187" s="842"/>
      <c r="CO187" s="842"/>
      <c r="CP187" s="842"/>
      <c r="CQ187" s="842"/>
      <c r="CR187" s="842"/>
      <c r="CS187" s="832" t="s">
        <v>4096</v>
      </c>
      <c r="CT187" s="832" t="s">
        <v>4097</v>
      </c>
      <c r="CU187" s="842"/>
      <c r="CV187" s="842"/>
      <c r="CW187" s="842"/>
      <c r="CX187" s="842"/>
      <c r="CY187" s="842"/>
      <c r="CZ187" s="842"/>
      <c r="DA187" s="842"/>
      <c r="DB187" s="842"/>
      <c r="DC187" s="832" t="s">
        <v>4098</v>
      </c>
      <c r="DD187" s="842"/>
      <c r="DE187" s="842"/>
    </row>
    <row r="188" spans="34:109" ht="0" hidden="1" customHeight="1">
      <c r="AH188" s="840"/>
      <c r="AI188" s="840"/>
      <c r="AJ188" s="840"/>
      <c r="AK188" s="840"/>
      <c r="AL188" s="822" t="str">
        <f t="shared" si="6"/>
        <v>Tlilapan</v>
      </c>
      <c r="AM188" s="822" t="str">
        <f t="shared" si="7"/>
        <v>30185</v>
      </c>
      <c r="AN188" s="828" t="str">
        <f t="shared" si="8"/>
        <v>185</v>
      </c>
      <c r="AO188" s="840"/>
      <c r="AP188" s="826">
        <v>186</v>
      </c>
      <c r="AQ188" s="841"/>
      <c r="AR188" s="841"/>
      <c r="AS188" s="841"/>
      <c r="AT188" s="841"/>
      <c r="AU188" s="841"/>
      <c r="AV188" s="841"/>
      <c r="AW188" s="841"/>
      <c r="AX188" s="841"/>
      <c r="AY188" s="841"/>
      <c r="AZ188" s="841"/>
      <c r="BA188" s="841"/>
      <c r="BB188" s="841"/>
      <c r="BC188" s="841"/>
      <c r="BD188" s="841"/>
      <c r="BE188" s="841"/>
      <c r="BF188" s="841"/>
      <c r="BG188" s="841"/>
      <c r="BH188" s="841"/>
      <c r="BI188" s="841"/>
      <c r="BJ188" s="821" t="s">
        <v>4099</v>
      </c>
      <c r="BK188" s="821" t="s">
        <v>4100</v>
      </c>
      <c r="BL188" s="841"/>
      <c r="BM188" s="841"/>
      <c r="BN188" s="841"/>
      <c r="BO188" s="841"/>
      <c r="BP188" s="841"/>
      <c r="BQ188" s="841"/>
      <c r="BR188" s="841"/>
      <c r="BS188" s="841"/>
      <c r="BT188" s="821" t="s">
        <v>4101</v>
      </c>
      <c r="BU188" s="841"/>
      <c r="BV188" s="841"/>
      <c r="BW188" s="840"/>
      <c r="BX188" s="840"/>
      <c r="BY188" s="840"/>
      <c r="BZ188" s="842"/>
      <c r="CA188" s="842"/>
      <c r="CB188" s="842"/>
      <c r="CC188" s="842"/>
      <c r="CD188" s="842"/>
      <c r="CE188" s="842"/>
      <c r="CF188" s="842"/>
      <c r="CG188" s="842"/>
      <c r="CH188" s="842"/>
      <c r="CI188" s="842"/>
      <c r="CJ188" s="842"/>
      <c r="CK188" s="842"/>
      <c r="CL188" s="842"/>
      <c r="CM188" s="842"/>
      <c r="CN188" s="842"/>
      <c r="CO188" s="842"/>
      <c r="CP188" s="842"/>
      <c r="CQ188" s="842"/>
      <c r="CR188" s="842"/>
      <c r="CS188" s="832" t="s">
        <v>4102</v>
      </c>
      <c r="CT188" s="832" t="s">
        <v>4103</v>
      </c>
      <c r="CU188" s="842"/>
      <c r="CV188" s="842"/>
      <c r="CW188" s="842"/>
      <c r="CX188" s="842"/>
      <c r="CY188" s="842"/>
      <c r="CZ188" s="842"/>
      <c r="DA188" s="842"/>
      <c r="DB188" s="842"/>
      <c r="DC188" s="832" t="s">
        <v>4104</v>
      </c>
      <c r="DD188" s="842"/>
      <c r="DE188" s="842"/>
    </row>
    <row r="189" spans="34:109" ht="0" hidden="1" customHeight="1">
      <c r="AH189" s="840"/>
      <c r="AI189" s="840"/>
      <c r="AJ189" s="840"/>
      <c r="AK189" s="840"/>
      <c r="AL189" s="822" t="str">
        <f t="shared" si="6"/>
        <v>Tomatlán</v>
      </c>
      <c r="AM189" s="822" t="str">
        <f t="shared" si="7"/>
        <v>30186</v>
      </c>
      <c r="AN189" s="828" t="str">
        <f t="shared" si="8"/>
        <v>186</v>
      </c>
      <c r="AO189" s="840"/>
      <c r="AP189" s="826">
        <v>187</v>
      </c>
      <c r="AQ189" s="841"/>
      <c r="AR189" s="841"/>
      <c r="AS189" s="841"/>
      <c r="AT189" s="841"/>
      <c r="AU189" s="841"/>
      <c r="AV189" s="841"/>
      <c r="AW189" s="841"/>
      <c r="AX189" s="841"/>
      <c r="AY189" s="841"/>
      <c r="AZ189" s="841"/>
      <c r="BA189" s="841"/>
      <c r="BB189" s="841"/>
      <c r="BC189" s="841"/>
      <c r="BD189" s="841"/>
      <c r="BE189" s="841"/>
      <c r="BF189" s="841"/>
      <c r="BG189" s="841"/>
      <c r="BH189" s="841"/>
      <c r="BI189" s="841"/>
      <c r="BJ189" s="821" t="s">
        <v>4105</v>
      </c>
      <c r="BK189" s="821" t="s">
        <v>4106</v>
      </c>
      <c r="BL189" s="841"/>
      <c r="BM189" s="841"/>
      <c r="BN189" s="841"/>
      <c r="BO189" s="841"/>
      <c r="BP189" s="841"/>
      <c r="BQ189" s="841"/>
      <c r="BR189" s="841"/>
      <c r="BS189" s="841"/>
      <c r="BT189" s="821" t="s">
        <v>4107</v>
      </c>
      <c r="BU189" s="841"/>
      <c r="BV189" s="841"/>
      <c r="BW189" s="840"/>
      <c r="BX189" s="840"/>
      <c r="BY189" s="840"/>
      <c r="BZ189" s="842"/>
      <c r="CA189" s="842"/>
      <c r="CB189" s="842"/>
      <c r="CC189" s="842"/>
      <c r="CD189" s="842"/>
      <c r="CE189" s="842"/>
      <c r="CF189" s="842"/>
      <c r="CG189" s="842"/>
      <c r="CH189" s="842"/>
      <c r="CI189" s="842"/>
      <c r="CJ189" s="842"/>
      <c r="CK189" s="842"/>
      <c r="CL189" s="842"/>
      <c r="CM189" s="842"/>
      <c r="CN189" s="842"/>
      <c r="CO189" s="842"/>
      <c r="CP189" s="842"/>
      <c r="CQ189" s="842"/>
      <c r="CR189" s="842"/>
      <c r="CS189" s="832" t="s">
        <v>4108</v>
      </c>
      <c r="CT189" s="832" t="s">
        <v>4109</v>
      </c>
      <c r="CU189" s="842"/>
      <c r="CV189" s="842"/>
      <c r="CW189" s="842"/>
      <c r="CX189" s="842"/>
      <c r="CY189" s="842"/>
      <c r="CZ189" s="842"/>
      <c r="DA189" s="842"/>
      <c r="DB189" s="842"/>
      <c r="DC189" s="832" t="s">
        <v>3407</v>
      </c>
      <c r="DD189" s="842"/>
      <c r="DE189" s="842"/>
    </row>
    <row r="190" spans="34:109" ht="0" hidden="1" customHeight="1">
      <c r="AH190" s="840"/>
      <c r="AI190" s="840"/>
      <c r="AJ190" s="840"/>
      <c r="AK190" s="840"/>
      <c r="AL190" s="822" t="str">
        <f t="shared" si="6"/>
        <v>Tonayán</v>
      </c>
      <c r="AM190" s="822" t="str">
        <f t="shared" si="7"/>
        <v>30187</v>
      </c>
      <c r="AN190" s="828" t="str">
        <f t="shared" si="8"/>
        <v>187</v>
      </c>
      <c r="AO190" s="840"/>
      <c r="AP190" s="826">
        <v>188</v>
      </c>
      <c r="AQ190" s="841"/>
      <c r="AR190" s="841"/>
      <c r="AS190" s="841"/>
      <c r="AT190" s="841"/>
      <c r="AU190" s="841"/>
      <c r="AV190" s="841"/>
      <c r="AW190" s="841"/>
      <c r="AX190" s="841"/>
      <c r="AY190" s="841"/>
      <c r="AZ190" s="841"/>
      <c r="BA190" s="841"/>
      <c r="BB190" s="841"/>
      <c r="BC190" s="841"/>
      <c r="BD190" s="841"/>
      <c r="BE190" s="841"/>
      <c r="BF190" s="841"/>
      <c r="BG190" s="841"/>
      <c r="BH190" s="841"/>
      <c r="BI190" s="841"/>
      <c r="BJ190" s="821" t="s">
        <v>4110</v>
      </c>
      <c r="BK190" s="821" t="s">
        <v>4111</v>
      </c>
      <c r="BL190" s="841"/>
      <c r="BM190" s="841"/>
      <c r="BN190" s="841"/>
      <c r="BO190" s="841"/>
      <c r="BP190" s="841"/>
      <c r="BQ190" s="841"/>
      <c r="BR190" s="841"/>
      <c r="BS190" s="841"/>
      <c r="BT190" s="821" t="s">
        <v>4112</v>
      </c>
      <c r="BU190" s="841"/>
      <c r="BV190" s="841"/>
      <c r="BW190" s="840"/>
      <c r="BX190" s="840"/>
      <c r="BY190" s="840"/>
      <c r="BZ190" s="842"/>
      <c r="CA190" s="842"/>
      <c r="CB190" s="842"/>
      <c r="CC190" s="842"/>
      <c r="CD190" s="842"/>
      <c r="CE190" s="842"/>
      <c r="CF190" s="842"/>
      <c r="CG190" s="842"/>
      <c r="CH190" s="842"/>
      <c r="CI190" s="842"/>
      <c r="CJ190" s="842"/>
      <c r="CK190" s="842"/>
      <c r="CL190" s="842"/>
      <c r="CM190" s="842"/>
      <c r="CN190" s="842"/>
      <c r="CO190" s="842"/>
      <c r="CP190" s="842"/>
      <c r="CQ190" s="842"/>
      <c r="CR190" s="842"/>
      <c r="CS190" s="832" t="s">
        <v>4113</v>
      </c>
      <c r="CT190" s="832" t="s">
        <v>1788</v>
      </c>
      <c r="CU190" s="842"/>
      <c r="CV190" s="842"/>
      <c r="CW190" s="842"/>
      <c r="CX190" s="842"/>
      <c r="CY190" s="842"/>
      <c r="CZ190" s="842"/>
      <c r="DA190" s="842"/>
      <c r="DB190" s="842"/>
      <c r="DC190" s="832" t="s">
        <v>4114</v>
      </c>
      <c r="DD190" s="842"/>
      <c r="DE190" s="842"/>
    </row>
    <row r="191" spans="34:109" ht="0" hidden="1" customHeight="1">
      <c r="AH191" s="840"/>
      <c r="AI191" s="840"/>
      <c r="AJ191" s="840"/>
      <c r="AK191" s="840"/>
      <c r="AL191" s="822" t="str">
        <f t="shared" si="6"/>
        <v>Totutla</v>
      </c>
      <c r="AM191" s="822" t="str">
        <f t="shared" si="7"/>
        <v>30188</v>
      </c>
      <c r="AN191" s="828" t="str">
        <f t="shared" si="8"/>
        <v>188</v>
      </c>
      <c r="AO191" s="840"/>
      <c r="AP191" s="826">
        <v>189</v>
      </c>
      <c r="AQ191" s="841"/>
      <c r="AR191" s="841"/>
      <c r="AS191" s="841"/>
      <c r="AT191" s="841"/>
      <c r="AU191" s="841"/>
      <c r="AV191" s="841"/>
      <c r="AW191" s="841"/>
      <c r="AX191" s="841"/>
      <c r="AY191" s="841"/>
      <c r="AZ191" s="841"/>
      <c r="BA191" s="841"/>
      <c r="BB191" s="841"/>
      <c r="BC191" s="841"/>
      <c r="BD191" s="841"/>
      <c r="BE191" s="841"/>
      <c r="BF191" s="841"/>
      <c r="BG191" s="841"/>
      <c r="BH191" s="841"/>
      <c r="BI191" s="841"/>
      <c r="BJ191" s="821" t="s">
        <v>4115</v>
      </c>
      <c r="BK191" s="821" t="s">
        <v>4116</v>
      </c>
      <c r="BL191" s="841"/>
      <c r="BM191" s="841"/>
      <c r="BN191" s="841"/>
      <c r="BO191" s="841"/>
      <c r="BP191" s="841"/>
      <c r="BQ191" s="841"/>
      <c r="BR191" s="841"/>
      <c r="BS191" s="841"/>
      <c r="BT191" s="821" t="s">
        <v>4117</v>
      </c>
      <c r="BU191" s="841"/>
      <c r="BV191" s="841"/>
      <c r="BW191" s="840"/>
      <c r="BX191" s="840"/>
      <c r="BY191" s="840"/>
      <c r="BZ191" s="842"/>
      <c r="CA191" s="842"/>
      <c r="CB191" s="842"/>
      <c r="CC191" s="842"/>
      <c r="CD191" s="842"/>
      <c r="CE191" s="842"/>
      <c r="CF191" s="842"/>
      <c r="CG191" s="842"/>
      <c r="CH191" s="842"/>
      <c r="CI191" s="842"/>
      <c r="CJ191" s="842"/>
      <c r="CK191" s="842"/>
      <c r="CL191" s="842"/>
      <c r="CM191" s="842"/>
      <c r="CN191" s="842"/>
      <c r="CO191" s="842"/>
      <c r="CP191" s="842"/>
      <c r="CQ191" s="842"/>
      <c r="CR191" s="842"/>
      <c r="CS191" s="832" t="s">
        <v>4118</v>
      </c>
      <c r="CT191" s="832" t="s">
        <v>4119</v>
      </c>
      <c r="CU191" s="842"/>
      <c r="CV191" s="842"/>
      <c r="CW191" s="842"/>
      <c r="CX191" s="842"/>
      <c r="CY191" s="842"/>
      <c r="CZ191" s="842"/>
      <c r="DA191" s="842"/>
      <c r="DB191" s="842"/>
      <c r="DC191" s="832" t="s">
        <v>4120</v>
      </c>
      <c r="DD191" s="842"/>
      <c r="DE191" s="842"/>
    </row>
    <row r="192" spans="34:109" ht="0" hidden="1" customHeight="1">
      <c r="AH192" s="840"/>
      <c r="AI192" s="840"/>
      <c r="AJ192" s="840"/>
      <c r="AK192" s="840"/>
      <c r="AL192" s="822" t="str">
        <f t="shared" si="6"/>
        <v>Tuxpan</v>
      </c>
      <c r="AM192" s="822" t="str">
        <f t="shared" si="7"/>
        <v>30189</v>
      </c>
      <c r="AN192" s="828" t="str">
        <f t="shared" si="8"/>
        <v>189</v>
      </c>
      <c r="AO192" s="840"/>
      <c r="AP192" s="826">
        <v>190</v>
      </c>
      <c r="AQ192" s="841"/>
      <c r="AR192" s="841"/>
      <c r="AS192" s="841"/>
      <c r="AT192" s="841"/>
      <c r="AU192" s="841"/>
      <c r="AV192" s="841"/>
      <c r="AW192" s="841"/>
      <c r="AX192" s="841"/>
      <c r="AY192" s="841"/>
      <c r="AZ192" s="841"/>
      <c r="BA192" s="841"/>
      <c r="BB192" s="841"/>
      <c r="BC192" s="841"/>
      <c r="BD192" s="841"/>
      <c r="BE192" s="841"/>
      <c r="BF192" s="841"/>
      <c r="BG192" s="841"/>
      <c r="BH192" s="841"/>
      <c r="BI192" s="841"/>
      <c r="BJ192" s="821" t="s">
        <v>4121</v>
      </c>
      <c r="BK192" s="821" t="s">
        <v>4122</v>
      </c>
      <c r="BL192" s="841"/>
      <c r="BM192" s="841"/>
      <c r="BN192" s="841"/>
      <c r="BO192" s="841"/>
      <c r="BP192" s="841"/>
      <c r="BQ192" s="841"/>
      <c r="BR192" s="841"/>
      <c r="BS192" s="841"/>
      <c r="BT192" s="821" t="s">
        <v>4123</v>
      </c>
      <c r="BU192" s="841"/>
      <c r="BV192" s="841"/>
      <c r="BW192" s="840"/>
      <c r="BX192" s="840"/>
      <c r="BY192" s="840"/>
      <c r="BZ192" s="842"/>
      <c r="CA192" s="842"/>
      <c r="CB192" s="842"/>
      <c r="CC192" s="842"/>
      <c r="CD192" s="842"/>
      <c r="CE192" s="842"/>
      <c r="CF192" s="842"/>
      <c r="CG192" s="842"/>
      <c r="CH192" s="842"/>
      <c r="CI192" s="842"/>
      <c r="CJ192" s="842"/>
      <c r="CK192" s="842"/>
      <c r="CL192" s="842"/>
      <c r="CM192" s="842"/>
      <c r="CN192" s="842"/>
      <c r="CO192" s="842"/>
      <c r="CP192" s="842"/>
      <c r="CQ192" s="842"/>
      <c r="CR192" s="842"/>
      <c r="CS192" s="832" t="s">
        <v>4124</v>
      </c>
      <c r="CT192" s="832" t="s">
        <v>4125</v>
      </c>
      <c r="CU192" s="842"/>
      <c r="CV192" s="842"/>
      <c r="CW192" s="842"/>
      <c r="CX192" s="842"/>
      <c r="CY192" s="842"/>
      <c r="CZ192" s="842"/>
      <c r="DA192" s="842"/>
      <c r="DB192" s="842"/>
      <c r="DC192" s="832" t="s">
        <v>1109</v>
      </c>
      <c r="DD192" s="842"/>
      <c r="DE192" s="842"/>
    </row>
    <row r="193" spans="34:109" ht="0" hidden="1" customHeight="1">
      <c r="AH193" s="840"/>
      <c r="AI193" s="840"/>
      <c r="AJ193" s="840"/>
      <c r="AK193" s="840"/>
      <c r="AL193" s="822" t="str">
        <f t="shared" si="6"/>
        <v>Tuxtilla</v>
      </c>
      <c r="AM193" s="822" t="str">
        <f t="shared" si="7"/>
        <v>30190</v>
      </c>
      <c r="AN193" s="828" t="str">
        <f t="shared" si="8"/>
        <v>190</v>
      </c>
      <c r="AO193" s="840"/>
      <c r="AP193" s="826">
        <v>191</v>
      </c>
      <c r="AQ193" s="841"/>
      <c r="AR193" s="841"/>
      <c r="AS193" s="841"/>
      <c r="AT193" s="841"/>
      <c r="AU193" s="841"/>
      <c r="AV193" s="841"/>
      <c r="AW193" s="841"/>
      <c r="AX193" s="841"/>
      <c r="AY193" s="841"/>
      <c r="AZ193" s="841"/>
      <c r="BA193" s="841"/>
      <c r="BB193" s="841"/>
      <c r="BC193" s="841"/>
      <c r="BD193" s="841"/>
      <c r="BE193" s="841"/>
      <c r="BF193" s="841"/>
      <c r="BG193" s="841"/>
      <c r="BH193" s="841"/>
      <c r="BI193" s="841"/>
      <c r="BJ193" s="821" t="s">
        <v>4126</v>
      </c>
      <c r="BK193" s="821" t="s">
        <v>4127</v>
      </c>
      <c r="BL193" s="841"/>
      <c r="BM193" s="841"/>
      <c r="BN193" s="841"/>
      <c r="BO193" s="841"/>
      <c r="BP193" s="841"/>
      <c r="BQ193" s="841"/>
      <c r="BR193" s="841"/>
      <c r="BS193" s="841"/>
      <c r="BT193" s="821" t="s">
        <v>4128</v>
      </c>
      <c r="BU193" s="841"/>
      <c r="BV193" s="841"/>
      <c r="BW193" s="840"/>
      <c r="BX193" s="840"/>
      <c r="BY193" s="840"/>
      <c r="BZ193" s="842"/>
      <c r="CA193" s="842"/>
      <c r="CB193" s="842"/>
      <c r="CC193" s="842"/>
      <c r="CD193" s="842"/>
      <c r="CE193" s="842"/>
      <c r="CF193" s="842"/>
      <c r="CG193" s="842"/>
      <c r="CH193" s="842"/>
      <c r="CI193" s="842"/>
      <c r="CJ193" s="842"/>
      <c r="CK193" s="842"/>
      <c r="CL193" s="842"/>
      <c r="CM193" s="842"/>
      <c r="CN193" s="842"/>
      <c r="CO193" s="842"/>
      <c r="CP193" s="842"/>
      <c r="CQ193" s="842"/>
      <c r="CR193" s="842"/>
      <c r="CS193" s="832" t="s">
        <v>4129</v>
      </c>
      <c r="CT193" s="832" t="s">
        <v>4130</v>
      </c>
      <c r="CU193" s="842"/>
      <c r="CV193" s="842"/>
      <c r="CW193" s="842"/>
      <c r="CX193" s="842"/>
      <c r="CY193" s="842"/>
      <c r="CZ193" s="842"/>
      <c r="DA193" s="842"/>
      <c r="DB193" s="842"/>
      <c r="DC193" s="832" t="s">
        <v>4131</v>
      </c>
      <c r="DD193" s="842"/>
      <c r="DE193" s="842"/>
    </row>
    <row r="194" spans="34:109" ht="0" hidden="1" customHeight="1">
      <c r="AH194" s="840"/>
      <c r="AI194" s="840"/>
      <c r="AJ194" s="840"/>
      <c r="AK194" s="840"/>
      <c r="AL194" s="822" t="str">
        <f t="shared" si="6"/>
        <v>Ursulo Galván</v>
      </c>
      <c r="AM194" s="822" t="str">
        <f t="shared" si="7"/>
        <v>30191</v>
      </c>
      <c r="AN194" s="828" t="str">
        <f t="shared" si="8"/>
        <v>191</v>
      </c>
      <c r="AO194" s="840"/>
      <c r="AP194" s="826">
        <v>192</v>
      </c>
      <c r="AQ194" s="841"/>
      <c r="AR194" s="841"/>
      <c r="AS194" s="841"/>
      <c r="AT194" s="841"/>
      <c r="AU194" s="841"/>
      <c r="AV194" s="841"/>
      <c r="AW194" s="841"/>
      <c r="AX194" s="841"/>
      <c r="AY194" s="841"/>
      <c r="AZ194" s="841"/>
      <c r="BA194" s="841"/>
      <c r="BB194" s="841"/>
      <c r="BC194" s="841"/>
      <c r="BD194" s="841"/>
      <c r="BE194" s="841"/>
      <c r="BF194" s="841"/>
      <c r="BG194" s="841"/>
      <c r="BH194" s="841"/>
      <c r="BI194" s="841"/>
      <c r="BJ194" s="821" t="s">
        <v>4132</v>
      </c>
      <c r="BK194" s="821" t="s">
        <v>4133</v>
      </c>
      <c r="BL194" s="841"/>
      <c r="BM194" s="841"/>
      <c r="BN194" s="841"/>
      <c r="BO194" s="841"/>
      <c r="BP194" s="841"/>
      <c r="BQ194" s="841"/>
      <c r="BR194" s="841"/>
      <c r="BS194" s="841"/>
      <c r="BT194" s="821" t="s">
        <v>4134</v>
      </c>
      <c r="BU194" s="841"/>
      <c r="BV194" s="841"/>
      <c r="BW194" s="840"/>
      <c r="BX194" s="840"/>
      <c r="BY194" s="840"/>
      <c r="BZ194" s="842"/>
      <c r="CA194" s="842"/>
      <c r="CB194" s="842"/>
      <c r="CC194" s="842"/>
      <c r="CD194" s="842"/>
      <c r="CE194" s="842"/>
      <c r="CF194" s="842"/>
      <c r="CG194" s="842"/>
      <c r="CH194" s="842"/>
      <c r="CI194" s="842"/>
      <c r="CJ194" s="842"/>
      <c r="CK194" s="842"/>
      <c r="CL194" s="842"/>
      <c r="CM194" s="842"/>
      <c r="CN194" s="842"/>
      <c r="CO194" s="842"/>
      <c r="CP194" s="842"/>
      <c r="CQ194" s="842"/>
      <c r="CR194" s="842"/>
      <c r="CS194" s="832" t="s">
        <v>4135</v>
      </c>
      <c r="CT194" s="832" t="s">
        <v>4136</v>
      </c>
      <c r="CU194" s="842"/>
      <c r="CV194" s="842"/>
      <c r="CW194" s="842"/>
      <c r="CX194" s="842"/>
      <c r="CY194" s="842"/>
      <c r="CZ194" s="842"/>
      <c r="DA194" s="842"/>
      <c r="DB194" s="842"/>
      <c r="DC194" s="832" t="s">
        <v>4137</v>
      </c>
      <c r="DD194" s="842"/>
      <c r="DE194" s="842"/>
    </row>
    <row r="195" spans="34:109" ht="0" hidden="1" customHeight="1">
      <c r="AH195" s="840"/>
      <c r="AI195" s="840"/>
      <c r="AJ195" s="840"/>
      <c r="AK195" s="840"/>
      <c r="AL195" s="822" t="str">
        <f t="shared" si="6"/>
        <v>Vega de Alatorre</v>
      </c>
      <c r="AM195" s="822" t="str">
        <f t="shared" si="7"/>
        <v>30192</v>
      </c>
      <c r="AN195" s="828" t="str">
        <f t="shared" si="8"/>
        <v>192</v>
      </c>
      <c r="AO195" s="840"/>
      <c r="AP195" s="826">
        <v>193</v>
      </c>
      <c r="AQ195" s="841"/>
      <c r="AR195" s="841"/>
      <c r="AS195" s="841"/>
      <c r="AT195" s="841"/>
      <c r="AU195" s="841"/>
      <c r="AV195" s="841"/>
      <c r="AW195" s="841"/>
      <c r="AX195" s="841"/>
      <c r="AY195" s="841"/>
      <c r="AZ195" s="841"/>
      <c r="BA195" s="841"/>
      <c r="BB195" s="841"/>
      <c r="BC195" s="841"/>
      <c r="BD195" s="841"/>
      <c r="BE195" s="841"/>
      <c r="BF195" s="841"/>
      <c r="BG195" s="841"/>
      <c r="BH195" s="841"/>
      <c r="BI195" s="841"/>
      <c r="BJ195" s="821" t="s">
        <v>4138</v>
      </c>
      <c r="BK195" s="821" t="s">
        <v>4139</v>
      </c>
      <c r="BL195" s="841"/>
      <c r="BM195" s="841"/>
      <c r="BN195" s="841"/>
      <c r="BO195" s="841"/>
      <c r="BP195" s="841"/>
      <c r="BQ195" s="841"/>
      <c r="BR195" s="841"/>
      <c r="BS195" s="841"/>
      <c r="BT195" s="821" t="s">
        <v>4140</v>
      </c>
      <c r="BU195" s="841"/>
      <c r="BV195" s="841"/>
      <c r="BW195" s="840"/>
      <c r="BX195" s="840"/>
      <c r="BY195" s="840"/>
      <c r="BZ195" s="842"/>
      <c r="CA195" s="842"/>
      <c r="CB195" s="842"/>
      <c r="CC195" s="842"/>
      <c r="CD195" s="842"/>
      <c r="CE195" s="842"/>
      <c r="CF195" s="842"/>
      <c r="CG195" s="842"/>
      <c r="CH195" s="842"/>
      <c r="CI195" s="842"/>
      <c r="CJ195" s="842"/>
      <c r="CK195" s="842"/>
      <c r="CL195" s="842"/>
      <c r="CM195" s="842"/>
      <c r="CN195" s="842"/>
      <c r="CO195" s="842"/>
      <c r="CP195" s="842"/>
      <c r="CQ195" s="842"/>
      <c r="CR195" s="842"/>
      <c r="CS195" s="832" t="s">
        <v>4141</v>
      </c>
      <c r="CT195" s="832" t="s">
        <v>4142</v>
      </c>
      <c r="CU195" s="842"/>
      <c r="CV195" s="842"/>
      <c r="CW195" s="842"/>
      <c r="CX195" s="842"/>
      <c r="CY195" s="842"/>
      <c r="CZ195" s="842"/>
      <c r="DA195" s="842"/>
      <c r="DB195" s="842"/>
      <c r="DC195" s="832" t="s">
        <v>4143</v>
      </c>
      <c r="DD195" s="842"/>
      <c r="DE195" s="842"/>
    </row>
    <row r="196" spans="34:109" ht="0" hidden="1" customHeight="1">
      <c r="AH196" s="840"/>
      <c r="AI196" s="840"/>
      <c r="AJ196" s="840"/>
      <c r="AK196" s="840"/>
      <c r="AL196" s="822" t="str">
        <f t="shared" si="6"/>
        <v>Veracruz</v>
      </c>
      <c r="AM196" s="822" t="str">
        <f t="shared" si="7"/>
        <v>30193</v>
      </c>
      <c r="AN196" s="828" t="str">
        <f t="shared" si="8"/>
        <v>193</v>
      </c>
      <c r="AO196" s="840"/>
      <c r="AP196" s="826">
        <v>194</v>
      </c>
      <c r="AQ196" s="841"/>
      <c r="AR196" s="841"/>
      <c r="AS196" s="841"/>
      <c r="AT196" s="841"/>
      <c r="AU196" s="841"/>
      <c r="AV196" s="841"/>
      <c r="AW196" s="841"/>
      <c r="AX196" s="841"/>
      <c r="AY196" s="841"/>
      <c r="AZ196" s="841"/>
      <c r="BA196" s="841"/>
      <c r="BB196" s="841"/>
      <c r="BC196" s="841"/>
      <c r="BD196" s="841"/>
      <c r="BE196" s="841"/>
      <c r="BF196" s="841"/>
      <c r="BG196" s="841"/>
      <c r="BH196" s="841"/>
      <c r="BI196" s="841"/>
      <c r="BJ196" s="821" t="s">
        <v>4144</v>
      </c>
      <c r="BK196" s="821" t="s">
        <v>4145</v>
      </c>
      <c r="BL196" s="841"/>
      <c r="BM196" s="841"/>
      <c r="BN196" s="841"/>
      <c r="BO196" s="841"/>
      <c r="BP196" s="841"/>
      <c r="BQ196" s="841"/>
      <c r="BR196" s="841"/>
      <c r="BS196" s="841"/>
      <c r="BT196" s="821" t="s">
        <v>4146</v>
      </c>
      <c r="BU196" s="841"/>
      <c r="BV196" s="841"/>
      <c r="BW196" s="840"/>
      <c r="BX196" s="840"/>
      <c r="BY196" s="840"/>
      <c r="BZ196" s="842"/>
      <c r="CA196" s="842"/>
      <c r="CB196" s="842"/>
      <c r="CC196" s="842"/>
      <c r="CD196" s="842"/>
      <c r="CE196" s="842"/>
      <c r="CF196" s="842"/>
      <c r="CG196" s="842"/>
      <c r="CH196" s="842"/>
      <c r="CI196" s="842"/>
      <c r="CJ196" s="842"/>
      <c r="CK196" s="842"/>
      <c r="CL196" s="842"/>
      <c r="CM196" s="842"/>
      <c r="CN196" s="842"/>
      <c r="CO196" s="842"/>
      <c r="CP196" s="842"/>
      <c r="CQ196" s="842"/>
      <c r="CR196" s="842"/>
      <c r="CS196" s="832" t="s">
        <v>4147</v>
      </c>
      <c r="CT196" s="832" t="s">
        <v>4148</v>
      </c>
      <c r="CU196" s="842"/>
      <c r="CV196" s="842"/>
      <c r="CW196" s="842"/>
      <c r="CX196" s="842"/>
      <c r="CY196" s="842"/>
      <c r="CZ196" s="842"/>
      <c r="DA196" s="842"/>
      <c r="DB196" s="842"/>
      <c r="DC196" s="832" t="s">
        <v>4149</v>
      </c>
      <c r="DD196" s="842"/>
      <c r="DE196" s="842"/>
    </row>
    <row r="197" spans="34:109" ht="0" hidden="1" customHeight="1">
      <c r="AH197" s="840"/>
      <c r="AI197" s="840"/>
      <c r="AJ197" s="840"/>
      <c r="AK197" s="840"/>
      <c r="AL197" s="822" t="str">
        <f t="shared" ref="AL197:AL260" si="9">IFERROR(IF(HLOOKUP($N$10, $BZ$3:$DE$574, $AP197, FALSE )="", "", HLOOKUP($N$10, $BZ$3:$DE$574, $AP197, FALSE)), "")</f>
        <v>Villa Aldama</v>
      </c>
      <c r="AM197" s="822" t="str">
        <f t="shared" ref="AM197:AM260" si="10">IFERROR(IF(AL197="", "", HLOOKUP($N$10, $AQ$3:$BV$574, AP197, FALSE)), "")</f>
        <v>30194</v>
      </c>
      <c r="AN197" s="828" t="str">
        <f t="shared" ref="AN197:AN260" si="11">MID(AM197, 3, 3)</f>
        <v>194</v>
      </c>
      <c r="AO197" s="840"/>
      <c r="AP197" s="826">
        <v>195</v>
      </c>
      <c r="AQ197" s="841"/>
      <c r="AR197" s="841"/>
      <c r="AS197" s="841"/>
      <c r="AT197" s="841"/>
      <c r="AU197" s="841"/>
      <c r="AV197" s="841"/>
      <c r="AW197" s="841"/>
      <c r="AX197" s="841"/>
      <c r="AY197" s="841"/>
      <c r="AZ197" s="841"/>
      <c r="BA197" s="841"/>
      <c r="BB197" s="841"/>
      <c r="BC197" s="841"/>
      <c r="BD197" s="841"/>
      <c r="BE197" s="841"/>
      <c r="BF197" s="841"/>
      <c r="BG197" s="841"/>
      <c r="BH197" s="841"/>
      <c r="BI197" s="841"/>
      <c r="BJ197" s="821" t="s">
        <v>4150</v>
      </c>
      <c r="BK197" s="821" t="s">
        <v>4151</v>
      </c>
      <c r="BL197" s="841"/>
      <c r="BM197" s="841"/>
      <c r="BN197" s="841"/>
      <c r="BO197" s="841"/>
      <c r="BP197" s="841"/>
      <c r="BQ197" s="841"/>
      <c r="BR197" s="841"/>
      <c r="BS197" s="841"/>
      <c r="BT197" s="821" t="s">
        <v>4152</v>
      </c>
      <c r="BU197" s="841"/>
      <c r="BV197" s="841"/>
      <c r="BW197" s="840"/>
      <c r="BX197" s="840"/>
      <c r="BY197" s="840"/>
      <c r="BZ197" s="842"/>
      <c r="CA197" s="842"/>
      <c r="CB197" s="842"/>
      <c r="CC197" s="842"/>
      <c r="CD197" s="842"/>
      <c r="CE197" s="842"/>
      <c r="CF197" s="842"/>
      <c r="CG197" s="842"/>
      <c r="CH197" s="842"/>
      <c r="CI197" s="842"/>
      <c r="CJ197" s="842"/>
      <c r="CK197" s="842"/>
      <c r="CL197" s="842"/>
      <c r="CM197" s="842"/>
      <c r="CN197" s="842"/>
      <c r="CO197" s="842"/>
      <c r="CP197" s="842"/>
      <c r="CQ197" s="842"/>
      <c r="CR197" s="842"/>
      <c r="CS197" s="832" t="s">
        <v>1011</v>
      </c>
      <c r="CT197" s="832" t="s">
        <v>998</v>
      </c>
      <c r="CU197" s="842"/>
      <c r="CV197" s="842"/>
      <c r="CW197" s="842"/>
      <c r="CX197" s="842"/>
      <c r="CY197" s="842"/>
      <c r="CZ197" s="842"/>
      <c r="DA197" s="842"/>
      <c r="DB197" s="842"/>
      <c r="DC197" s="832" t="s">
        <v>4153</v>
      </c>
      <c r="DD197" s="842"/>
      <c r="DE197" s="842"/>
    </row>
    <row r="198" spans="34:109" ht="0" hidden="1" customHeight="1">
      <c r="AH198" s="840"/>
      <c r="AI198" s="840"/>
      <c r="AJ198" s="840"/>
      <c r="AK198" s="840"/>
      <c r="AL198" s="822" t="str">
        <f t="shared" si="9"/>
        <v>Xoxocotla</v>
      </c>
      <c r="AM198" s="822" t="str">
        <f t="shared" si="10"/>
        <v>30195</v>
      </c>
      <c r="AN198" s="828" t="str">
        <f t="shared" si="11"/>
        <v>195</v>
      </c>
      <c r="AO198" s="840"/>
      <c r="AP198" s="826">
        <v>196</v>
      </c>
      <c r="AQ198" s="841"/>
      <c r="AR198" s="841"/>
      <c r="AS198" s="841"/>
      <c r="AT198" s="841"/>
      <c r="AU198" s="841"/>
      <c r="AV198" s="841"/>
      <c r="AW198" s="841"/>
      <c r="AX198" s="841"/>
      <c r="AY198" s="841"/>
      <c r="AZ198" s="841"/>
      <c r="BA198" s="841"/>
      <c r="BB198" s="841"/>
      <c r="BC198" s="841"/>
      <c r="BD198" s="841"/>
      <c r="BE198" s="841"/>
      <c r="BF198" s="841"/>
      <c r="BG198" s="841"/>
      <c r="BH198" s="841"/>
      <c r="BI198" s="841"/>
      <c r="BJ198" s="821" t="s">
        <v>4154</v>
      </c>
      <c r="BK198" s="821" t="s">
        <v>4155</v>
      </c>
      <c r="BL198" s="841"/>
      <c r="BM198" s="841"/>
      <c r="BN198" s="841"/>
      <c r="BO198" s="841"/>
      <c r="BP198" s="841"/>
      <c r="BQ198" s="841"/>
      <c r="BR198" s="841"/>
      <c r="BS198" s="841"/>
      <c r="BT198" s="821" t="s">
        <v>4156</v>
      </c>
      <c r="BU198" s="841"/>
      <c r="BV198" s="841"/>
      <c r="BW198" s="840"/>
      <c r="BX198" s="840"/>
      <c r="BY198" s="840"/>
      <c r="BZ198" s="842"/>
      <c r="CA198" s="842"/>
      <c r="CB198" s="842"/>
      <c r="CC198" s="842"/>
      <c r="CD198" s="842"/>
      <c r="CE198" s="842"/>
      <c r="CF198" s="842"/>
      <c r="CG198" s="842"/>
      <c r="CH198" s="842"/>
      <c r="CI198" s="842"/>
      <c r="CJ198" s="842"/>
      <c r="CK198" s="842"/>
      <c r="CL198" s="842"/>
      <c r="CM198" s="842"/>
      <c r="CN198" s="842"/>
      <c r="CO198" s="842"/>
      <c r="CP198" s="842"/>
      <c r="CQ198" s="842"/>
      <c r="CR198" s="842"/>
      <c r="CS198" s="832" t="s">
        <v>4157</v>
      </c>
      <c r="CT198" s="832" t="s">
        <v>1936</v>
      </c>
      <c r="CU198" s="842"/>
      <c r="CV198" s="842"/>
      <c r="CW198" s="842"/>
      <c r="CX198" s="842"/>
      <c r="CY198" s="842"/>
      <c r="CZ198" s="842"/>
      <c r="DA198" s="842"/>
      <c r="DB198" s="842"/>
      <c r="DC198" s="832" t="s">
        <v>1824</v>
      </c>
      <c r="DD198" s="842"/>
      <c r="DE198" s="842"/>
    </row>
    <row r="199" spans="34:109" ht="0" hidden="1" customHeight="1">
      <c r="AH199" s="840"/>
      <c r="AI199" s="840"/>
      <c r="AJ199" s="840"/>
      <c r="AK199" s="840"/>
      <c r="AL199" s="822" t="str">
        <f t="shared" si="9"/>
        <v>Yanga</v>
      </c>
      <c r="AM199" s="822" t="str">
        <f t="shared" si="10"/>
        <v>30196</v>
      </c>
      <c r="AN199" s="828" t="str">
        <f t="shared" si="11"/>
        <v>196</v>
      </c>
      <c r="AO199" s="840"/>
      <c r="AP199" s="826">
        <v>197</v>
      </c>
      <c r="AQ199" s="841"/>
      <c r="AR199" s="841"/>
      <c r="AS199" s="841"/>
      <c r="AT199" s="841"/>
      <c r="AU199" s="841"/>
      <c r="AV199" s="841"/>
      <c r="AW199" s="841"/>
      <c r="AX199" s="841"/>
      <c r="AY199" s="841"/>
      <c r="AZ199" s="841"/>
      <c r="BA199" s="841"/>
      <c r="BB199" s="841"/>
      <c r="BC199" s="841"/>
      <c r="BD199" s="841"/>
      <c r="BE199" s="841"/>
      <c r="BF199" s="841"/>
      <c r="BG199" s="841"/>
      <c r="BH199" s="841"/>
      <c r="BI199" s="841"/>
      <c r="BJ199" s="821" t="s">
        <v>4158</v>
      </c>
      <c r="BK199" s="821" t="s">
        <v>4159</v>
      </c>
      <c r="BL199" s="841"/>
      <c r="BM199" s="841"/>
      <c r="BN199" s="841"/>
      <c r="BO199" s="841"/>
      <c r="BP199" s="841"/>
      <c r="BQ199" s="841"/>
      <c r="BR199" s="841"/>
      <c r="BS199" s="841"/>
      <c r="BT199" s="821" t="s">
        <v>4160</v>
      </c>
      <c r="BU199" s="841"/>
      <c r="BV199" s="841"/>
      <c r="BW199" s="840"/>
      <c r="BX199" s="840"/>
      <c r="BY199" s="840"/>
      <c r="BZ199" s="842"/>
      <c r="CA199" s="842"/>
      <c r="CB199" s="842"/>
      <c r="CC199" s="842"/>
      <c r="CD199" s="842"/>
      <c r="CE199" s="842"/>
      <c r="CF199" s="842"/>
      <c r="CG199" s="842"/>
      <c r="CH199" s="842"/>
      <c r="CI199" s="842"/>
      <c r="CJ199" s="842"/>
      <c r="CK199" s="842"/>
      <c r="CL199" s="842"/>
      <c r="CM199" s="842"/>
      <c r="CN199" s="842"/>
      <c r="CO199" s="842"/>
      <c r="CP199" s="842"/>
      <c r="CQ199" s="842"/>
      <c r="CR199" s="842"/>
      <c r="CS199" s="832" t="s">
        <v>4161</v>
      </c>
      <c r="CT199" s="832" t="s">
        <v>4162</v>
      </c>
      <c r="CU199" s="842"/>
      <c r="CV199" s="842"/>
      <c r="CW199" s="842"/>
      <c r="CX199" s="842"/>
      <c r="CY199" s="842"/>
      <c r="CZ199" s="842"/>
      <c r="DA199" s="842"/>
      <c r="DB199" s="842"/>
      <c r="DC199" s="832" t="s">
        <v>4163</v>
      </c>
      <c r="DD199" s="842"/>
      <c r="DE199" s="842"/>
    </row>
    <row r="200" spans="34:109" ht="0" hidden="1" customHeight="1">
      <c r="AH200" s="840"/>
      <c r="AI200" s="840"/>
      <c r="AJ200" s="840"/>
      <c r="AK200" s="840"/>
      <c r="AL200" s="822" t="str">
        <f t="shared" si="9"/>
        <v>Yecuatla</v>
      </c>
      <c r="AM200" s="822" t="str">
        <f t="shared" si="10"/>
        <v>30197</v>
      </c>
      <c r="AN200" s="828" t="str">
        <f t="shared" si="11"/>
        <v>197</v>
      </c>
      <c r="AO200" s="840"/>
      <c r="AP200" s="826">
        <v>198</v>
      </c>
      <c r="AQ200" s="841"/>
      <c r="AR200" s="841"/>
      <c r="AS200" s="841"/>
      <c r="AT200" s="841"/>
      <c r="AU200" s="841"/>
      <c r="AV200" s="841"/>
      <c r="AW200" s="841"/>
      <c r="AX200" s="841"/>
      <c r="AY200" s="841"/>
      <c r="AZ200" s="841"/>
      <c r="BA200" s="841"/>
      <c r="BB200" s="841"/>
      <c r="BC200" s="841"/>
      <c r="BD200" s="841"/>
      <c r="BE200" s="841"/>
      <c r="BF200" s="841"/>
      <c r="BG200" s="841"/>
      <c r="BH200" s="841"/>
      <c r="BI200" s="841"/>
      <c r="BJ200" s="821" t="s">
        <v>4164</v>
      </c>
      <c r="BK200" s="821" t="s">
        <v>4165</v>
      </c>
      <c r="BL200" s="841"/>
      <c r="BM200" s="841"/>
      <c r="BN200" s="841"/>
      <c r="BO200" s="841"/>
      <c r="BP200" s="841"/>
      <c r="BQ200" s="841"/>
      <c r="BR200" s="841"/>
      <c r="BS200" s="841"/>
      <c r="BT200" s="821" t="s">
        <v>4166</v>
      </c>
      <c r="BU200" s="841"/>
      <c r="BV200" s="841"/>
      <c r="BW200" s="840"/>
      <c r="BX200" s="840"/>
      <c r="BY200" s="840"/>
      <c r="BZ200" s="842"/>
      <c r="CA200" s="842"/>
      <c r="CB200" s="842"/>
      <c r="CC200" s="842"/>
      <c r="CD200" s="842"/>
      <c r="CE200" s="842"/>
      <c r="CF200" s="842"/>
      <c r="CG200" s="842"/>
      <c r="CH200" s="842"/>
      <c r="CI200" s="842"/>
      <c r="CJ200" s="842"/>
      <c r="CK200" s="842"/>
      <c r="CL200" s="842"/>
      <c r="CM200" s="842"/>
      <c r="CN200" s="842"/>
      <c r="CO200" s="842"/>
      <c r="CP200" s="842"/>
      <c r="CQ200" s="842"/>
      <c r="CR200" s="842"/>
      <c r="CS200" s="832" t="s">
        <v>4167</v>
      </c>
      <c r="CT200" s="832" t="s">
        <v>4168</v>
      </c>
      <c r="CU200" s="842"/>
      <c r="CV200" s="842"/>
      <c r="CW200" s="842"/>
      <c r="CX200" s="842"/>
      <c r="CY200" s="842"/>
      <c r="CZ200" s="842"/>
      <c r="DA200" s="842"/>
      <c r="DB200" s="842"/>
      <c r="DC200" s="832" t="s">
        <v>4169</v>
      </c>
      <c r="DD200" s="842"/>
      <c r="DE200" s="842"/>
    </row>
    <row r="201" spans="34:109" ht="0" hidden="1" customHeight="1">
      <c r="AH201" s="840"/>
      <c r="AI201" s="840"/>
      <c r="AJ201" s="840"/>
      <c r="AK201" s="840"/>
      <c r="AL201" s="822" t="str">
        <f t="shared" si="9"/>
        <v>Zacualpan</v>
      </c>
      <c r="AM201" s="822" t="str">
        <f t="shared" si="10"/>
        <v>30198</v>
      </c>
      <c r="AN201" s="828" t="str">
        <f t="shared" si="11"/>
        <v>198</v>
      </c>
      <c r="AO201" s="840"/>
      <c r="AP201" s="826">
        <v>199</v>
      </c>
      <c r="AQ201" s="841"/>
      <c r="AR201" s="841"/>
      <c r="AS201" s="841"/>
      <c r="AT201" s="841"/>
      <c r="AU201" s="841"/>
      <c r="AV201" s="841"/>
      <c r="AW201" s="841"/>
      <c r="AX201" s="841"/>
      <c r="AY201" s="841"/>
      <c r="AZ201" s="841"/>
      <c r="BA201" s="841"/>
      <c r="BB201" s="841"/>
      <c r="BC201" s="841"/>
      <c r="BD201" s="841"/>
      <c r="BE201" s="841"/>
      <c r="BF201" s="841"/>
      <c r="BG201" s="841"/>
      <c r="BH201" s="841"/>
      <c r="BI201" s="841"/>
      <c r="BJ201" s="821" t="s">
        <v>4170</v>
      </c>
      <c r="BK201" s="821" t="s">
        <v>4171</v>
      </c>
      <c r="BL201" s="841"/>
      <c r="BM201" s="841"/>
      <c r="BN201" s="841"/>
      <c r="BO201" s="841"/>
      <c r="BP201" s="841"/>
      <c r="BQ201" s="841"/>
      <c r="BR201" s="841"/>
      <c r="BS201" s="841"/>
      <c r="BT201" s="821" t="s">
        <v>4172</v>
      </c>
      <c r="BU201" s="841"/>
      <c r="BV201" s="841"/>
      <c r="BW201" s="840"/>
      <c r="BX201" s="840"/>
      <c r="BY201" s="840"/>
      <c r="BZ201" s="842"/>
      <c r="CA201" s="842"/>
      <c r="CB201" s="842"/>
      <c r="CC201" s="842"/>
      <c r="CD201" s="842"/>
      <c r="CE201" s="842"/>
      <c r="CF201" s="842"/>
      <c r="CG201" s="842"/>
      <c r="CH201" s="842"/>
      <c r="CI201" s="842"/>
      <c r="CJ201" s="842"/>
      <c r="CK201" s="842"/>
      <c r="CL201" s="842"/>
      <c r="CM201" s="842"/>
      <c r="CN201" s="842"/>
      <c r="CO201" s="842"/>
      <c r="CP201" s="842"/>
      <c r="CQ201" s="842"/>
      <c r="CR201" s="842"/>
      <c r="CS201" s="832" t="s">
        <v>4173</v>
      </c>
      <c r="CT201" s="832" t="s">
        <v>4174</v>
      </c>
      <c r="CU201" s="842"/>
      <c r="CV201" s="842"/>
      <c r="CW201" s="842"/>
      <c r="CX201" s="842"/>
      <c r="CY201" s="842"/>
      <c r="CZ201" s="842"/>
      <c r="DA201" s="842"/>
      <c r="DB201" s="842"/>
      <c r="DC201" s="832" t="s">
        <v>3645</v>
      </c>
      <c r="DD201" s="842"/>
      <c r="DE201" s="842"/>
    </row>
    <row r="202" spans="34:109" ht="0" hidden="1" customHeight="1">
      <c r="AH202" s="840"/>
      <c r="AI202" s="840"/>
      <c r="AJ202" s="840"/>
      <c r="AK202" s="840"/>
      <c r="AL202" s="822" t="str">
        <f t="shared" si="9"/>
        <v>Zaragoza</v>
      </c>
      <c r="AM202" s="822" t="str">
        <f t="shared" si="10"/>
        <v>30199</v>
      </c>
      <c r="AN202" s="828" t="str">
        <f t="shared" si="11"/>
        <v>199</v>
      </c>
      <c r="AO202" s="840"/>
      <c r="AP202" s="826">
        <v>200</v>
      </c>
      <c r="AQ202" s="841"/>
      <c r="AR202" s="841"/>
      <c r="AS202" s="841"/>
      <c r="AT202" s="841"/>
      <c r="AU202" s="841"/>
      <c r="AV202" s="841"/>
      <c r="AW202" s="841"/>
      <c r="AX202" s="841"/>
      <c r="AY202" s="841"/>
      <c r="AZ202" s="841"/>
      <c r="BA202" s="841"/>
      <c r="BB202" s="841"/>
      <c r="BC202" s="841"/>
      <c r="BD202" s="841"/>
      <c r="BE202" s="841"/>
      <c r="BF202" s="841"/>
      <c r="BG202" s="841"/>
      <c r="BH202" s="841"/>
      <c r="BI202" s="841"/>
      <c r="BJ202" s="821" t="s">
        <v>4175</v>
      </c>
      <c r="BK202" s="821" t="s">
        <v>4176</v>
      </c>
      <c r="BL202" s="841"/>
      <c r="BM202" s="841"/>
      <c r="BN202" s="841"/>
      <c r="BO202" s="841"/>
      <c r="BP202" s="841"/>
      <c r="BQ202" s="841"/>
      <c r="BR202" s="841"/>
      <c r="BS202" s="841"/>
      <c r="BT202" s="821" t="s">
        <v>4177</v>
      </c>
      <c r="BU202" s="841"/>
      <c r="BV202" s="841"/>
      <c r="BW202" s="840"/>
      <c r="BX202" s="840"/>
      <c r="BY202" s="840"/>
      <c r="BZ202" s="842"/>
      <c r="CA202" s="842"/>
      <c r="CB202" s="842"/>
      <c r="CC202" s="842"/>
      <c r="CD202" s="842"/>
      <c r="CE202" s="842"/>
      <c r="CF202" s="842"/>
      <c r="CG202" s="842"/>
      <c r="CH202" s="842"/>
      <c r="CI202" s="842"/>
      <c r="CJ202" s="842"/>
      <c r="CK202" s="842"/>
      <c r="CL202" s="842"/>
      <c r="CM202" s="842"/>
      <c r="CN202" s="842"/>
      <c r="CO202" s="842"/>
      <c r="CP202" s="842"/>
      <c r="CQ202" s="842"/>
      <c r="CR202" s="842"/>
      <c r="CS202" s="832" t="s">
        <v>4178</v>
      </c>
      <c r="CT202" s="832" t="s">
        <v>4179</v>
      </c>
      <c r="CU202" s="842"/>
      <c r="CV202" s="842"/>
      <c r="CW202" s="842"/>
      <c r="CX202" s="842"/>
      <c r="CY202" s="842"/>
      <c r="CZ202" s="842"/>
      <c r="DA202" s="842"/>
      <c r="DB202" s="842"/>
      <c r="DC202" s="832" t="s">
        <v>1933</v>
      </c>
      <c r="DD202" s="842"/>
      <c r="DE202" s="842"/>
    </row>
    <row r="203" spans="34:109" ht="0" hidden="1" customHeight="1">
      <c r="AH203" s="840"/>
      <c r="AI203" s="840"/>
      <c r="AJ203" s="840"/>
      <c r="AK203" s="840"/>
      <c r="AL203" s="822" t="str">
        <f t="shared" si="9"/>
        <v>Zentla</v>
      </c>
      <c r="AM203" s="822" t="str">
        <f t="shared" si="10"/>
        <v>30200</v>
      </c>
      <c r="AN203" s="828" t="str">
        <f t="shared" si="11"/>
        <v>200</v>
      </c>
      <c r="AO203" s="840"/>
      <c r="AP203" s="826">
        <v>201</v>
      </c>
      <c r="AQ203" s="841"/>
      <c r="AR203" s="841"/>
      <c r="AS203" s="841"/>
      <c r="AT203" s="841"/>
      <c r="AU203" s="841"/>
      <c r="AV203" s="841"/>
      <c r="AW203" s="841"/>
      <c r="AX203" s="841"/>
      <c r="AY203" s="841"/>
      <c r="AZ203" s="841"/>
      <c r="BA203" s="841"/>
      <c r="BB203" s="841"/>
      <c r="BC203" s="841"/>
      <c r="BD203" s="841"/>
      <c r="BE203" s="841"/>
      <c r="BF203" s="841"/>
      <c r="BG203" s="841"/>
      <c r="BH203" s="841"/>
      <c r="BI203" s="841"/>
      <c r="BJ203" s="821" t="s">
        <v>4180</v>
      </c>
      <c r="BK203" s="821" t="s">
        <v>4181</v>
      </c>
      <c r="BL203" s="841"/>
      <c r="BM203" s="841"/>
      <c r="BN203" s="841"/>
      <c r="BO203" s="841"/>
      <c r="BP203" s="841"/>
      <c r="BQ203" s="841"/>
      <c r="BR203" s="841"/>
      <c r="BS203" s="841"/>
      <c r="BT203" s="821" t="s">
        <v>4182</v>
      </c>
      <c r="BU203" s="841"/>
      <c r="BV203" s="841"/>
      <c r="BW203" s="840"/>
      <c r="BX203" s="840"/>
      <c r="BY203" s="840"/>
      <c r="BZ203" s="842"/>
      <c r="CA203" s="842"/>
      <c r="CB203" s="842"/>
      <c r="CC203" s="842"/>
      <c r="CD203" s="842"/>
      <c r="CE203" s="842"/>
      <c r="CF203" s="842"/>
      <c r="CG203" s="842"/>
      <c r="CH203" s="842"/>
      <c r="CI203" s="842"/>
      <c r="CJ203" s="842"/>
      <c r="CK203" s="842"/>
      <c r="CL203" s="842"/>
      <c r="CM203" s="842"/>
      <c r="CN203" s="842"/>
      <c r="CO203" s="842"/>
      <c r="CP203" s="842"/>
      <c r="CQ203" s="842"/>
      <c r="CR203" s="842"/>
      <c r="CS203" s="832" t="s">
        <v>4183</v>
      </c>
      <c r="CT203" s="832" t="s">
        <v>4184</v>
      </c>
      <c r="CU203" s="842"/>
      <c r="CV203" s="842"/>
      <c r="CW203" s="842"/>
      <c r="CX203" s="842"/>
      <c r="CY203" s="842"/>
      <c r="CZ203" s="842"/>
      <c r="DA203" s="842"/>
      <c r="DB203" s="842"/>
      <c r="DC203" s="832" t="s">
        <v>4185</v>
      </c>
      <c r="DD203" s="842"/>
      <c r="DE203" s="842"/>
    </row>
    <row r="204" spans="34:109" ht="0" hidden="1" customHeight="1">
      <c r="AH204" s="840"/>
      <c r="AI204" s="840"/>
      <c r="AJ204" s="840"/>
      <c r="AK204" s="840"/>
      <c r="AL204" s="822" t="str">
        <f t="shared" si="9"/>
        <v>Zongolica</v>
      </c>
      <c r="AM204" s="822" t="str">
        <f t="shared" si="10"/>
        <v>30201</v>
      </c>
      <c r="AN204" s="828" t="str">
        <f t="shared" si="11"/>
        <v>201</v>
      </c>
      <c r="AO204" s="840"/>
      <c r="AP204" s="826">
        <v>202</v>
      </c>
      <c r="AQ204" s="841"/>
      <c r="AR204" s="841"/>
      <c r="AS204" s="841"/>
      <c r="AT204" s="841"/>
      <c r="AU204" s="841"/>
      <c r="AV204" s="841"/>
      <c r="AW204" s="841"/>
      <c r="AX204" s="841"/>
      <c r="AY204" s="841"/>
      <c r="AZ204" s="841"/>
      <c r="BA204" s="841"/>
      <c r="BB204" s="841"/>
      <c r="BC204" s="841"/>
      <c r="BD204" s="841"/>
      <c r="BE204" s="841"/>
      <c r="BF204" s="841"/>
      <c r="BG204" s="841"/>
      <c r="BH204" s="841"/>
      <c r="BI204" s="841"/>
      <c r="BJ204" s="821" t="s">
        <v>4186</v>
      </c>
      <c r="BK204" s="821" t="s">
        <v>4187</v>
      </c>
      <c r="BL204" s="841"/>
      <c r="BM204" s="841"/>
      <c r="BN204" s="841"/>
      <c r="BO204" s="841"/>
      <c r="BP204" s="841"/>
      <c r="BQ204" s="841"/>
      <c r="BR204" s="841"/>
      <c r="BS204" s="841"/>
      <c r="BT204" s="821" t="s">
        <v>4188</v>
      </c>
      <c r="BU204" s="841"/>
      <c r="BV204" s="841"/>
      <c r="BW204" s="840"/>
      <c r="BX204" s="840"/>
      <c r="BY204" s="840"/>
      <c r="BZ204" s="842"/>
      <c r="CA204" s="842"/>
      <c r="CB204" s="842"/>
      <c r="CC204" s="842"/>
      <c r="CD204" s="842"/>
      <c r="CE204" s="842"/>
      <c r="CF204" s="842"/>
      <c r="CG204" s="842"/>
      <c r="CH204" s="842"/>
      <c r="CI204" s="842"/>
      <c r="CJ204" s="842"/>
      <c r="CK204" s="842"/>
      <c r="CL204" s="842"/>
      <c r="CM204" s="842"/>
      <c r="CN204" s="842"/>
      <c r="CO204" s="842"/>
      <c r="CP204" s="842"/>
      <c r="CQ204" s="842"/>
      <c r="CR204" s="842"/>
      <c r="CS204" s="832" t="s">
        <v>4189</v>
      </c>
      <c r="CT204" s="832" t="s">
        <v>4190</v>
      </c>
      <c r="CU204" s="842"/>
      <c r="CV204" s="842"/>
      <c r="CW204" s="842"/>
      <c r="CX204" s="842"/>
      <c r="CY204" s="842"/>
      <c r="CZ204" s="842"/>
      <c r="DA204" s="842"/>
      <c r="DB204" s="842"/>
      <c r="DC204" s="832" t="s">
        <v>4191</v>
      </c>
      <c r="DD204" s="842"/>
      <c r="DE204" s="842"/>
    </row>
    <row r="205" spans="34:109" ht="0" hidden="1" customHeight="1">
      <c r="AH205" s="840"/>
      <c r="AI205" s="840"/>
      <c r="AJ205" s="840"/>
      <c r="AK205" s="840"/>
      <c r="AL205" s="822" t="str">
        <f t="shared" si="9"/>
        <v>Zontecomatlán de López y Fuentes</v>
      </c>
      <c r="AM205" s="822" t="str">
        <f t="shared" si="10"/>
        <v>30202</v>
      </c>
      <c r="AN205" s="828" t="str">
        <f t="shared" si="11"/>
        <v>202</v>
      </c>
      <c r="AO205" s="840"/>
      <c r="AP205" s="826">
        <v>203</v>
      </c>
      <c r="AQ205" s="841"/>
      <c r="AR205" s="841"/>
      <c r="AS205" s="841"/>
      <c r="AT205" s="841"/>
      <c r="AU205" s="841"/>
      <c r="AV205" s="841"/>
      <c r="AW205" s="841"/>
      <c r="AX205" s="841"/>
      <c r="AY205" s="841"/>
      <c r="AZ205" s="841"/>
      <c r="BA205" s="841"/>
      <c r="BB205" s="841"/>
      <c r="BC205" s="841"/>
      <c r="BD205" s="841"/>
      <c r="BE205" s="841"/>
      <c r="BF205" s="841"/>
      <c r="BG205" s="841"/>
      <c r="BH205" s="841"/>
      <c r="BI205" s="841"/>
      <c r="BJ205" s="821" t="s">
        <v>4192</v>
      </c>
      <c r="BK205" s="821" t="s">
        <v>4193</v>
      </c>
      <c r="BL205" s="841"/>
      <c r="BM205" s="841"/>
      <c r="BN205" s="841"/>
      <c r="BO205" s="841"/>
      <c r="BP205" s="841"/>
      <c r="BQ205" s="841"/>
      <c r="BR205" s="841"/>
      <c r="BS205" s="841"/>
      <c r="BT205" s="821" t="s">
        <v>4194</v>
      </c>
      <c r="BU205" s="841"/>
      <c r="BV205" s="841"/>
      <c r="BW205" s="840"/>
      <c r="BX205" s="840"/>
      <c r="BY205" s="840"/>
      <c r="BZ205" s="842"/>
      <c r="CA205" s="842"/>
      <c r="CB205" s="842"/>
      <c r="CC205" s="842"/>
      <c r="CD205" s="842"/>
      <c r="CE205" s="842"/>
      <c r="CF205" s="842"/>
      <c r="CG205" s="842"/>
      <c r="CH205" s="842"/>
      <c r="CI205" s="842"/>
      <c r="CJ205" s="842"/>
      <c r="CK205" s="842"/>
      <c r="CL205" s="842"/>
      <c r="CM205" s="842"/>
      <c r="CN205" s="842"/>
      <c r="CO205" s="842"/>
      <c r="CP205" s="842"/>
      <c r="CQ205" s="842"/>
      <c r="CR205" s="842"/>
      <c r="CS205" s="832" t="s">
        <v>4195</v>
      </c>
      <c r="CT205" s="832" t="s">
        <v>4196</v>
      </c>
      <c r="CU205" s="842"/>
      <c r="CV205" s="842"/>
      <c r="CW205" s="842"/>
      <c r="CX205" s="842"/>
      <c r="CY205" s="842"/>
      <c r="CZ205" s="842"/>
      <c r="DA205" s="842"/>
      <c r="DB205" s="842"/>
      <c r="DC205" s="832" t="s">
        <v>4197</v>
      </c>
      <c r="DD205" s="842"/>
      <c r="DE205" s="842"/>
    </row>
    <row r="206" spans="34:109" ht="0" hidden="1" customHeight="1">
      <c r="AH206" s="840"/>
      <c r="AI206" s="840"/>
      <c r="AJ206" s="840"/>
      <c r="AK206" s="840"/>
      <c r="AL206" s="822" t="str">
        <f t="shared" si="9"/>
        <v>Zozocolco de Hidalgo</v>
      </c>
      <c r="AM206" s="822" t="str">
        <f t="shared" si="10"/>
        <v>30203</v>
      </c>
      <c r="AN206" s="828" t="str">
        <f t="shared" si="11"/>
        <v>203</v>
      </c>
      <c r="AO206" s="840"/>
      <c r="AP206" s="826">
        <v>204</v>
      </c>
      <c r="AQ206" s="841"/>
      <c r="AR206" s="841"/>
      <c r="AS206" s="841"/>
      <c r="AT206" s="841"/>
      <c r="AU206" s="841"/>
      <c r="AV206" s="841"/>
      <c r="AW206" s="841"/>
      <c r="AX206" s="841"/>
      <c r="AY206" s="841"/>
      <c r="AZ206" s="841"/>
      <c r="BA206" s="841"/>
      <c r="BB206" s="841"/>
      <c r="BC206" s="841"/>
      <c r="BD206" s="841"/>
      <c r="BE206" s="841"/>
      <c r="BF206" s="841"/>
      <c r="BG206" s="841"/>
      <c r="BH206" s="841"/>
      <c r="BI206" s="841"/>
      <c r="BJ206" s="821" t="s">
        <v>4198</v>
      </c>
      <c r="BK206" s="821" t="s">
        <v>4199</v>
      </c>
      <c r="BL206" s="841"/>
      <c r="BM206" s="841"/>
      <c r="BN206" s="841"/>
      <c r="BO206" s="841"/>
      <c r="BP206" s="841"/>
      <c r="BQ206" s="841"/>
      <c r="BR206" s="841"/>
      <c r="BS206" s="841"/>
      <c r="BT206" s="821" t="s">
        <v>4200</v>
      </c>
      <c r="BU206" s="841"/>
      <c r="BV206" s="841"/>
      <c r="BW206" s="840"/>
      <c r="BX206" s="840"/>
      <c r="BY206" s="840"/>
      <c r="BZ206" s="842"/>
      <c r="CA206" s="842"/>
      <c r="CB206" s="842"/>
      <c r="CC206" s="842"/>
      <c r="CD206" s="842"/>
      <c r="CE206" s="842"/>
      <c r="CF206" s="842"/>
      <c r="CG206" s="842"/>
      <c r="CH206" s="842"/>
      <c r="CI206" s="842"/>
      <c r="CJ206" s="842"/>
      <c r="CK206" s="842"/>
      <c r="CL206" s="842"/>
      <c r="CM206" s="842"/>
      <c r="CN206" s="842"/>
      <c r="CO206" s="842"/>
      <c r="CP206" s="842"/>
      <c r="CQ206" s="842"/>
      <c r="CR206" s="842"/>
      <c r="CS206" s="832" t="s">
        <v>4201</v>
      </c>
      <c r="CT206" s="832" t="s">
        <v>4202</v>
      </c>
      <c r="CU206" s="842"/>
      <c r="CV206" s="842"/>
      <c r="CW206" s="842"/>
      <c r="CX206" s="842"/>
      <c r="CY206" s="842"/>
      <c r="CZ206" s="842"/>
      <c r="DA206" s="842"/>
      <c r="DB206" s="842"/>
      <c r="DC206" s="832" t="s">
        <v>4203</v>
      </c>
      <c r="DD206" s="842"/>
      <c r="DE206" s="842"/>
    </row>
    <row r="207" spans="34:109" ht="0" hidden="1" customHeight="1">
      <c r="AH207" s="840"/>
      <c r="AI207" s="840"/>
      <c r="AJ207" s="840"/>
      <c r="AK207" s="840"/>
      <c r="AL207" s="822" t="str">
        <f t="shared" si="9"/>
        <v>Agua Dulce</v>
      </c>
      <c r="AM207" s="822" t="str">
        <f t="shared" si="10"/>
        <v>30204</v>
      </c>
      <c r="AN207" s="828" t="str">
        <f t="shared" si="11"/>
        <v>204</v>
      </c>
      <c r="AO207" s="840"/>
      <c r="AP207" s="826">
        <v>205</v>
      </c>
      <c r="AQ207" s="841"/>
      <c r="AR207" s="841"/>
      <c r="AS207" s="841"/>
      <c r="AT207" s="841"/>
      <c r="AU207" s="841"/>
      <c r="AV207" s="841"/>
      <c r="AW207" s="841"/>
      <c r="AX207" s="841"/>
      <c r="AY207" s="841"/>
      <c r="AZ207" s="841"/>
      <c r="BA207" s="841"/>
      <c r="BB207" s="841"/>
      <c r="BC207" s="841"/>
      <c r="BD207" s="841"/>
      <c r="BE207" s="841"/>
      <c r="BF207" s="841"/>
      <c r="BG207" s="841"/>
      <c r="BH207" s="841"/>
      <c r="BI207" s="841"/>
      <c r="BJ207" s="821" t="s">
        <v>4204</v>
      </c>
      <c r="BK207" s="821" t="s">
        <v>4205</v>
      </c>
      <c r="BL207" s="841"/>
      <c r="BM207" s="841"/>
      <c r="BN207" s="841"/>
      <c r="BO207" s="841"/>
      <c r="BP207" s="841"/>
      <c r="BQ207" s="841"/>
      <c r="BR207" s="841"/>
      <c r="BS207" s="841"/>
      <c r="BT207" s="821" t="s">
        <v>4206</v>
      </c>
      <c r="BU207" s="841"/>
      <c r="BV207" s="841"/>
      <c r="BW207" s="840"/>
      <c r="BX207" s="840"/>
      <c r="BY207" s="840"/>
      <c r="BZ207" s="842"/>
      <c r="CA207" s="842"/>
      <c r="CB207" s="842"/>
      <c r="CC207" s="842"/>
      <c r="CD207" s="842"/>
      <c r="CE207" s="842"/>
      <c r="CF207" s="842"/>
      <c r="CG207" s="842"/>
      <c r="CH207" s="842"/>
      <c r="CI207" s="842"/>
      <c r="CJ207" s="842"/>
      <c r="CK207" s="842"/>
      <c r="CL207" s="842"/>
      <c r="CM207" s="842"/>
      <c r="CN207" s="842"/>
      <c r="CO207" s="842"/>
      <c r="CP207" s="842"/>
      <c r="CQ207" s="842"/>
      <c r="CR207" s="842"/>
      <c r="CS207" s="832" t="s">
        <v>4207</v>
      </c>
      <c r="CT207" s="832" t="s">
        <v>4208</v>
      </c>
      <c r="CU207" s="842"/>
      <c r="CV207" s="842"/>
      <c r="CW207" s="842"/>
      <c r="CX207" s="842"/>
      <c r="CY207" s="842"/>
      <c r="CZ207" s="842"/>
      <c r="DA207" s="842"/>
      <c r="DB207" s="842"/>
      <c r="DC207" s="832" t="s">
        <v>4209</v>
      </c>
      <c r="DD207" s="842"/>
      <c r="DE207" s="842"/>
    </row>
    <row r="208" spans="34:109" ht="0" hidden="1" customHeight="1">
      <c r="AH208" s="840"/>
      <c r="AI208" s="840"/>
      <c r="AJ208" s="840"/>
      <c r="AK208" s="840"/>
      <c r="AL208" s="822" t="str">
        <f t="shared" si="9"/>
        <v>El Higo</v>
      </c>
      <c r="AM208" s="822" t="str">
        <f t="shared" si="10"/>
        <v>30205</v>
      </c>
      <c r="AN208" s="828" t="str">
        <f t="shared" si="11"/>
        <v>205</v>
      </c>
      <c r="AO208" s="840"/>
      <c r="AP208" s="826">
        <v>206</v>
      </c>
      <c r="AQ208" s="841"/>
      <c r="AR208" s="841"/>
      <c r="AS208" s="841"/>
      <c r="AT208" s="841"/>
      <c r="AU208" s="841"/>
      <c r="AV208" s="841"/>
      <c r="AW208" s="841"/>
      <c r="AX208" s="841"/>
      <c r="AY208" s="841"/>
      <c r="AZ208" s="841"/>
      <c r="BA208" s="841"/>
      <c r="BB208" s="841"/>
      <c r="BC208" s="841"/>
      <c r="BD208" s="841"/>
      <c r="BE208" s="841"/>
      <c r="BF208" s="841"/>
      <c r="BG208" s="841"/>
      <c r="BH208" s="841"/>
      <c r="BI208" s="841"/>
      <c r="BJ208" s="821" t="s">
        <v>4210</v>
      </c>
      <c r="BK208" s="821" t="s">
        <v>4211</v>
      </c>
      <c r="BL208" s="841"/>
      <c r="BM208" s="841"/>
      <c r="BN208" s="841"/>
      <c r="BO208" s="841"/>
      <c r="BP208" s="841"/>
      <c r="BQ208" s="841"/>
      <c r="BR208" s="841"/>
      <c r="BS208" s="841"/>
      <c r="BT208" s="821" t="s">
        <v>4212</v>
      </c>
      <c r="BU208" s="841"/>
      <c r="BV208" s="841"/>
      <c r="BW208" s="840"/>
      <c r="BX208" s="840"/>
      <c r="BY208" s="840"/>
      <c r="BZ208" s="842"/>
      <c r="CA208" s="842"/>
      <c r="CB208" s="842"/>
      <c r="CC208" s="842"/>
      <c r="CD208" s="842"/>
      <c r="CE208" s="842"/>
      <c r="CF208" s="842"/>
      <c r="CG208" s="842"/>
      <c r="CH208" s="842"/>
      <c r="CI208" s="842"/>
      <c r="CJ208" s="842"/>
      <c r="CK208" s="842"/>
      <c r="CL208" s="842"/>
      <c r="CM208" s="842"/>
      <c r="CN208" s="842"/>
      <c r="CO208" s="842"/>
      <c r="CP208" s="842"/>
      <c r="CQ208" s="842"/>
      <c r="CR208" s="842"/>
      <c r="CS208" s="832" t="s">
        <v>4213</v>
      </c>
      <c r="CT208" s="832" t="s">
        <v>4214</v>
      </c>
      <c r="CU208" s="842"/>
      <c r="CV208" s="842"/>
      <c r="CW208" s="842"/>
      <c r="CX208" s="842"/>
      <c r="CY208" s="842"/>
      <c r="CZ208" s="842"/>
      <c r="DA208" s="842"/>
      <c r="DB208" s="842"/>
      <c r="DC208" s="832" t="s">
        <v>4215</v>
      </c>
      <c r="DD208" s="842"/>
      <c r="DE208" s="842"/>
    </row>
    <row r="209" spans="34:109" ht="0" hidden="1" customHeight="1">
      <c r="AH209" s="840"/>
      <c r="AI209" s="840"/>
      <c r="AJ209" s="840"/>
      <c r="AK209" s="840"/>
      <c r="AL209" s="822" t="str">
        <f t="shared" si="9"/>
        <v>Nanchital de Lázaro Cárdenas del Río</v>
      </c>
      <c r="AM209" s="822" t="str">
        <f t="shared" si="10"/>
        <v>30206</v>
      </c>
      <c r="AN209" s="828" t="str">
        <f t="shared" si="11"/>
        <v>206</v>
      </c>
      <c r="AO209" s="840"/>
      <c r="AP209" s="826">
        <v>207</v>
      </c>
      <c r="AQ209" s="841"/>
      <c r="AR209" s="841"/>
      <c r="AS209" s="841"/>
      <c r="AT209" s="841"/>
      <c r="AU209" s="841"/>
      <c r="AV209" s="841"/>
      <c r="AW209" s="841"/>
      <c r="AX209" s="841"/>
      <c r="AY209" s="841"/>
      <c r="AZ209" s="841"/>
      <c r="BA209" s="841"/>
      <c r="BB209" s="841"/>
      <c r="BC209" s="841"/>
      <c r="BD209" s="841"/>
      <c r="BE209" s="841"/>
      <c r="BF209" s="841"/>
      <c r="BG209" s="841"/>
      <c r="BH209" s="841"/>
      <c r="BI209" s="841"/>
      <c r="BJ209" s="821" t="s">
        <v>4216</v>
      </c>
      <c r="BK209" s="821" t="s">
        <v>4217</v>
      </c>
      <c r="BL209" s="841"/>
      <c r="BM209" s="841"/>
      <c r="BN209" s="841"/>
      <c r="BO209" s="841"/>
      <c r="BP209" s="841"/>
      <c r="BQ209" s="841"/>
      <c r="BR209" s="841"/>
      <c r="BS209" s="841"/>
      <c r="BT209" s="821" t="s">
        <v>4218</v>
      </c>
      <c r="BU209" s="841"/>
      <c r="BV209" s="841"/>
      <c r="BW209" s="840"/>
      <c r="BX209" s="840"/>
      <c r="BY209" s="840"/>
      <c r="BZ209" s="842"/>
      <c r="CA209" s="842"/>
      <c r="CB209" s="842"/>
      <c r="CC209" s="842"/>
      <c r="CD209" s="842"/>
      <c r="CE209" s="842"/>
      <c r="CF209" s="842"/>
      <c r="CG209" s="842"/>
      <c r="CH209" s="842"/>
      <c r="CI209" s="842"/>
      <c r="CJ209" s="842"/>
      <c r="CK209" s="842"/>
      <c r="CL209" s="842"/>
      <c r="CM209" s="842"/>
      <c r="CN209" s="842"/>
      <c r="CO209" s="842"/>
      <c r="CP209" s="842"/>
      <c r="CQ209" s="842"/>
      <c r="CR209" s="842"/>
      <c r="CS209" s="832" t="s">
        <v>4219</v>
      </c>
      <c r="CT209" s="832" t="s">
        <v>4220</v>
      </c>
      <c r="CU209" s="842"/>
      <c r="CV209" s="842"/>
      <c r="CW209" s="842"/>
      <c r="CX209" s="842"/>
      <c r="CY209" s="842"/>
      <c r="CZ209" s="842"/>
      <c r="DA209" s="842"/>
      <c r="DB209" s="842"/>
      <c r="DC209" s="832" t="s">
        <v>4221</v>
      </c>
      <c r="DD209" s="842"/>
      <c r="DE209" s="842"/>
    </row>
    <row r="210" spans="34:109" ht="0" hidden="1" customHeight="1">
      <c r="AH210" s="840"/>
      <c r="AI210" s="840"/>
      <c r="AJ210" s="840"/>
      <c r="AK210" s="840"/>
      <c r="AL210" s="822" t="str">
        <f t="shared" si="9"/>
        <v>Tres Valles</v>
      </c>
      <c r="AM210" s="822" t="str">
        <f t="shared" si="10"/>
        <v>30207</v>
      </c>
      <c r="AN210" s="828" t="str">
        <f t="shared" si="11"/>
        <v>207</v>
      </c>
      <c r="AO210" s="840"/>
      <c r="AP210" s="826">
        <v>208</v>
      </c>
      <c r="AQ210" s="841"/>
      <c r="AR210" s="841"/>
      <c r="AS210" s="841"/>
      <c r="AT210" s="841"/>
      <c r="AU210" s="841"/>
      <c r="AV210" s="841"/>
      <c r="AW210" s="841"/>
      <c r="AX210" s="841"/>
      <c r="AY210" s="841"/>
      <c r="AZ210" s="841"/>
      <c r="BA210" s="841"/>
      <c r="BB210" s="841"/>
      <c r="BC210" s="841"/>
      <c r="BD210" s="841"/>
      <c r="BE210" s="841"/>
      <c r="BF210" s="841"/>
      <c r="BG210" s="841"/>
      <c r="BH210" s="841"/>
      <c r="BI210" s="841"/>
      <c r="BJ210" s="821" t="s">
        <v>4222</v>
      </c>
      <c r="BK210" s="821" t="s">
        <v>4223</v>
      </c>
      <c r="BL210" s="841"/>
      <c r="BM210" s="841"/>
      <c r="BN210" s="841"/>
      <c r="BO210" s="841"/>
      <c r="BP210" s="841"/>
      <c r="BQ210" s="841"/>
      <c r="BR210" s="841"/>
      <c r="BS210" s="841"/>
      <c r="BT210" s="821" t="s">
        <v>4224</v>
      </c>
      <c r="BU210" s="841"/>
      <c r="BV210" s="841"/>
      <c r="BW210" s="840"/>
      <c r="BX210" s="840"/>
      <c r="BY210" s="840"/>
      <c r="BZ210" s="842"/>
      <c r="CA210" s="842"/>
      <c r="CB210" s="842"/>
      <c r="CC210" s="842"/>
      <c r="CD210" s="842"/>
      <c r="CE210" s="842"/>
      <c r="CF210" s="842"/>
      <c r="CG210" s="842"/>
      <c r="CH210" s="842"/>
      <c r="CI210" s="842"/>
      <c r="CJ210" s="842"/>
      <c r="CK210" s="842"/>
      <c r="CL210" s="842"/>
      <c r="CM210" s="842"/>
      <c r="CN210" s="842"/>
      <c r="CO210" s="842"/>
      <c r="CP210" s="842"/>
      <c r="CQ210" s="842"/>
      <c r="CR210" s="842"/>
      <c r="CS210" s="832" t="s">
        <v>4225</v>
      </c>
      <c r="CT210" s="832" t="s">
        <v>4226</v>
      </c>
      <c r="CU210" s="842"/>
      <c r="CV210" s="842"/>
      <c r="CW210" s="842"/>
      <c r="CX210" s="842"/>
      <c r="CY210" s="842"/>
      <c r="CZ210" s="842"/>
      <c r="DA210" s="842"/>
      <c r="DB210" s="842"/>
      <c r="DC210" s="832" t="s">
        <v>4227</v>
      </c>
      <c r="DD210" s="842"/>
      <c r="DE210" s="842"/>
    </row>
    <row r="211" spans="34:109" ht="0" hidden="1" customHeight="1">
      <c r="AH211" s="840"/>
      <c r="AI211" s="840"/>
      <c r="AJ211" s="840"/>
      <c r="AK211" s="840"/>
      <c r="AL211" s="822" t="str">
        <f t="shared" si="9"/>
        <v>Carlos A. Carrillo</v>
      </c>
      <c r="AM211" s="822" t="str">
        <f t="shared" si="10"/>
        <v>30208</v>
      </c>
      <c r="AN211" s="828" t="str">
        <f t="shared" si="11"/>
        <v>208</v>
      </c>
      <c r="AO211" s="840"/>
      <c r="AP211" s="826">
        <v>209</v>
      </c>
      <c r="AQ211" s="841"/>
      <c r="AR211" s="841"/>
      <c r="AS211" s="841"/>
      <c r="AT211" s="841"/>
      <c r="AU211" s="841"/>
      <c r="AV211" s="841"/>
      <c r="AW211" s="841"/>
      <c r="AX211" s="841"/>
      <c r="AY211" s="841"/>
      <c r="AZ211" s="841"/>
      <c r="BA211" s="841"/>
      <c r="BB211" s="841"/>
      <c r="BC211" s="841"/>
      <c r="BD211" s="841"/>
      <c r="BE211" s="841"/>
      <c r="BF211" s="841"/>
      <c r="BG211" s="841"/>
      <c r="BH211" s="841"/>
      <c r="BI211" s="841"/>
      <c r="BJ211" s="821" t="s">
        <v>4228</v>
      </c>
      <c r="BK211" s="821" t="s">
        <v>4229</v>
      </c>
      <c r="BL211" s="841"/>
      <c r="BM211" s="841"/>
      <c r="BN211" s="841"/>
      <c r="BO211" s="841"/>
      <c r="BP211" s="841"/>
      <c r="BQ211" s="841"/>
      <c r="BR211" s="841"/>
      <c r="BS211" s="841"/>
      <c r="BT211" s="821" t="s">
        <v>4230</v>
      </c>
      <c r="BU211" s="841"/>
      <c r="BV211" s="841"/>
      <c r="BW211" s="840"/>
      <c r="BX211" s="840"/>
      <c r="BY211" s="840"/>
      <c r="BZ211" s="842"/>
      <c r="CA211" s="842"/>
      <c r="CB211" s="842"/>
      <c r="CC211" s="842"/>
      <c r="CD211" s="842"/>
      <c r="CE211" s="842"/>
      <c r="CF211" s="842"/>
      <c r="CG211" s="842"/>
      <c r="CH211" s="842"/>
      <c r="CI211" s="842"/>
      <c r="CJ211" s="842"/>
      <c r="CK211" s="842"/>
      <c r="CL211" s="842"/>
      <c r="CM211" s="842"/>
      <c r="CN211" s="842"/>
      <c r="CO211" s="842"/>
      <c r="CP211" s="842"/>
      <c r="CQ211" s="842"/>
      <c r="CR211" s="842"/>
      <c r="CS211" s="832" t="s">
        <v>4231</v>
      </c>
      <c r="CT211" s="832" t="s">
        <v>4232</v>
      </c>
      <c r="CU211" s="842"/>
      <c r="CV211" s="842"/>
      <c r="CW211" s="842"/>
      <c r="CX211" s="842"/>
      <c r="CY211" s="842"/>
      <c r="CZ211" s="842"/>
      <c r="DA211" s="842"/>
      <c r="DB211" s="842"/>
      <c r="DC211" s="832" t="s">
        <v>4233</v>
      </c>
      <c r="DD211" s="842"/>
      <c r="DE211" s="842"/>
    </row>
    <row r="212" spans="34:109" ht="0" hidden="1" customHeight="1">
      <c r="AH212" s="840"/>
      <c r="AI212" s="840"/>
      <c r="AJ212" s="840"/>
      <c r="AK212" s="840"/>
      <c r="AL212" s="822" t="str">
        <f t="shared" si="9"/>
        <v>Tatahuicapan de Juárez</v>
      </c>
      <c r="AM212" s="822" t="str">
        <f t="shared" si="10"/>
        <v>30209</v>
      </c>
      <c r="AN212" s="828" t="str">
        <f t="shared" si="11"/>
        <v>209</v>
      </c>
      <c r="AO212" s="840"/>
      <c r="AP212" s="826">
        <v>210</v>
      </c>
      <c r="AQ212" s="841"/>
      <c r="AR212" s="841"/>
      <c r="AS212" s="841"/>
      <c r="AT212" s="841"/>
      <c r="AU212" s="841"/>
      <c r="AV212" s="841"/>
      <c r="AW212" s="841"/>
      <c r="AX212" s="841"/>
      <c r="AY212" s="841"/>
      <c r="AZ212" s="841"/>
      <c r="BA212" s="841"/>
      <c r="BB212" s="841"/>
      <c r="BC212" s="841"/>
      <c r="BD212" s="841"/>
      <c r="BE212" s="841"/>
      <c r="BF212" s="841"/>
      <c r="BG212" s="841"/>
      <c r="BH212" s="841"/>
      <c r="BI212" s="841"/>
      <c r="BJ212" s="821" t="s">
        <v>4234</v>
      </c>
      <c r="BK212" s="821" t="s">
        <v>4235</v>
      </c>
      <c r="BL212" s="841"/>
      <c r="BM212" s="841"/>
      <c r="BN212" s="841"/>
      <c r="BO212" s="841"/>
      <c r="BP212" s="841"/>
      <c r="BQ212" s="841"/>
      <c r="BR212" s="841"/>
      <c r="BS212" s="841"/>
      <c r="BT212" s="821" t="s">
        <v>4236</v>
      </c>
      <c r="BU212" s="841"/>
      <c r="BV212" s="841"/>
      <c r="BW212" s="840"/>
      <c r="BX212" s="840"/>
      <c r="BY212" s="840"/>
      <c r="BZ212" s="842"/>
      <c r="CA212" s="842"/>
      <c r="CB212" s="842"/>
      <c r="CC212" s="842"/>
      <c r="CD212" s="842"/>
      <c r="CE212" s="842"/>
      <c r="CF212" s="842"/>
      <c r="CG212" s="842"/>
      <c r="CH212" s="842"/>
      <c r="CI212" s="842"/>
      <c r="CJ212" s="842"/>
      <c r="CK212" s="842"/>
      <c r="CL212" s="842"/>
      <c r="CM212" s="842"/>
      <c r="CN212" s="842"/>
      <c r="CO212" s="842"/>
      <c r="CP212" s="842"/>
      <c r="CQ212" s="842"/>
      <c r="CR212" s="842"/>
      <c r="CS212" s="832" t="s">
        <v>4237</v>
      </c>
      <c r="CT212" s="832" t="s">
        <v>4238</v>
      </c>
      <c r="CU212" s="842"/>
      <c r="CV212" s="842"/>
      <c r="CW212" s="842"/>
      <c r="CX212" s="842"/>
      <c r="CY212" s="842"/>
      <c r="CZ212" s="842"/>
      <c r="DA212" s="842"/>
      <c r="DB212" s="842"/>
      <c r="DC212" s="832" t="s">
        <v>4239</v>
      </c>
      <c r="DD212" s="842"/>
      <c r="DE212" s="842"/>
    </row>
    <row r="213" spans="34:109" ht="0" hidden="1" customHeight="1">
      <c r="AH213" s="840"/>
      <c r="AI213" s="840"/>
      <c r="AJ213" s="840"/>
      <c r="AK213" s="840"/>
      <c r="AL213" s="822" t="str">
        <f t="shared" si="9"/>
        <v>Uxpanapa</v>
      </c>
      <c r="AM213" s="822" t="str">
        <f t="shared" si="10"/>
        <v>30210</v>
      </c>
      <c r="AN213" s="828" t="str">
        <f t="shared" si="11"/>
        <v>210</v>
      </c>
      <c r="AO213" s="840"/>
      <c r="AP213" s="826">
        <v>211</v>
      </c>
      <c r="AQ213" s="841"/>
      <c r="AR213" s="841"/>
      <c r="AS213" s="841"/>
      <c r="AT213" s="841"/>
      <c r="AU213" s="841"/>
      <c r="AV213" s="841"/>
      <c r="AW213" s="841"/>
      <c r="AX213" s="841"/>
      <c r="AY213" s="841"/>
      <c r="AZ213" s="841"/>
      <c r="BA213" s="841"/>
      <c r="BB213" s="841"/>
      <c r="BC213" s="841"/>
      <c r="BD213" s="841"/>
      <c r="BE213" s="841"/>
      <c r="BF213" s="841"/>
      <c r="BG213" s="841"/>
      <c r="BH213" s="841"/>
      <c r="BI213" s="841"/>
      <c r="BJ213" s="821" t="s">
        <v>4240</v>
      </c>
      <c r="BK213" s="821" t="s">
        <v>4241</v>
      </c>
      <c r="BL213" s="841"/>
      <c r="BM213" s="841"/>
      <c r="BN213" s="841"/>
      <c r="BO213" s="841"/>
      <c r="BP213" s="841"/>
      <c r="BQ213" s="841"/>
      <c r="BR213" s="841"/>
      <c r="BS213" s="841"/>
      <c r="BT213" s="821" t="s">
        <v>4242</v>
      </c>
      <c r="BU213" s="841"/>
      <c r="BV213" s="841"/>
      <c r="BW213" s="840"/>
      <c r="BX213" s="840"/>
      <c r="BY213" s="840"/>
      <c r="BZ213" s="842"/>
      <c r="CA213" s="842"/>
      <c r="CB213" s="842"/>
      <c r="CC213" s="842"/>
      <c r="CD213" s="842"/>
      <c r="CE213" s="842"/>
      <c r="CF213" s="842"/>
      <c r="CG213" s="842"/>
      <c r="CH213" s="842"/>
      <c r="CI213" s="842"/>
      <c r="CJ213" s="842"/>
      <c r="CK213" s="842"/>
      <c r="CL213" s="842"/>
      <c r="CM213" s="842"/>
      <c r="CN213" s="842"/>
      <c r="CO213" s="842"/>
      <c r="CP213" s="842"/>
      <c r="CQ213" s="842"/>
      <c r="CR213" s="842"/>
      <c r="CS213" s="832" t="s">
        <v>4243</v>
      </c>
      <c r="CT213" s="832" t="s">
        <v>4244</v>
      </c>
      <c r="CU213" s="842"/>
      <c r="CV213" s="842"/>
      <c r="CW213" s="842"/>
      <c r="CX213" s="842"/>
      <c r="CY213" s="842"/>
      <c r="CZ213" s="842"/>
      <c r="DA213" s="842"/>
      <c r="DB213" s="842"/>
      <c r="DC213" s="832" t="s">
        <v>4245</v>
      </c>
      <c r="DD213" s="842"/>
      <c r="DE213" s="842"/>
    </row>
    <row r="214" spans="34:109" ht="0" hidden="1" customHeight="1">
      <c r="AH214" s="840"/>
      <c r="AI214" s="840"/>
      <c r="AJ214" s="840"/>
      <c r="AK214" s="840"/>
      <c r="AL214" s="822" t="str">
        <f t="shared" si="9"/>
        <v>San Rafael</v>
      </c>
      <c r="AM214" s="822" t="str">
        <f t="shared" si="10"/>
        <v>30211</v>
      </c>
      <c r="AN214" s="828" t="str">
        <f t="shared" si="11"/>
        <v>211</v>
      </c>
      <c r="AO214" s="840"/>
      <c r="AP214" s="826">
        <v>212</v>
      </c>
      <c r="AQ214" s="841"/>
      <c r="AR214" s="841"/>
      <c r="AS214" s="841"/>
      <c r="AT214" s="841"/>
      <c r="AU214" s="841"/>
      <c r="AV214" s="841"/>
      <c r="AW214" s="841"/>
      <c r="AX214" s="841"/>
      <c r="AY214" s="841"/>
      <c r="AZ214" s="841"/>
      <c r="BA214" s="841"/>
      <c r="BB214" s="841"/>
      <c r="BC214" s="841"/>
      <c r="BD214" s="841"/>
      <c r="BE214" s="841"/>
      <c r="BF214" s="841"/>
      <c r="BG214" s="841"/>
      <c r="BH214" s="841"/>
      <c r="BI214" s="841"/>
      <c r="BJ214" s="821" t="s">
        <v>4246</v>
      </c>
      <c r="BK214" s="821" t="s">
        <v>4247</v>
      </c>
      <c r="BL214" s="841"/>
      <c r="BM214" s="841"/>
      <c r="BN214" s="841"/>
      <c r="BO214" s="841"/>
      <c r="BP214" s="841"/>
      <c r="BQ214" s="841"/>
      <c r="BR214" s="841"/>
      <c r="BS214" s="841"/>
      <c r="BT214" s="821" t="s">
        <v>4248</v>
      </c>
      <c r="BU214" s="841"/>
      <c r="BV214" s="841"/>
      <c r="BW214" s="840"/>
      <c r="BX214" s="840"/>
      <c r="BY214" s="840"/>
      <c r="BZ214" s="842"/>
      <c r="CA214" s="842"/>
      <c r="CB214" s="842"/>
      <c r="CC214" s="842"/>
      <c r="CD214" s="842"/>
      <c r="CE214" s="842"/>
      <c r="CF214" s="842"/>
      <c r="CG214" s="842"/>
      <c r="CH214" s="842"/>
      <c r="CI214" s="842"/>
      <c r="CJ214" s="842"/>
      <c r="CK214" s="842"/>
      <c r="CL214" s="842"/>
      <c r="CM214" s="842"/>
      <c r="CN214" s="842"/>
      <c r="CO214" s="842"/>
      <c r="CP214" s="842"/>
      <c r="CQ214" s="842"/>
      <c r="CR214" s="842"/>
      <c r="CS214" s="832" t="s">
        <v>4249</v>
      </c>
      <c r="CT214" s="832" t="s">
        <v>1933</v>
      </c>
      <c r="CU214" s="842"/>
      <c r="CV214" s="842"/>
      <c r="CW214" s="842"/>
      <c r="CX214" s="842"/>
      <c r="CY214" s="842"/>
      <c r="CZ214" s="842"/>
      <c r="DA214" s="842"/>
      <c r="DB214" s="842"/>
      <c r="DC214" s="832" t="s">
        <v>4250</v>
      </c>
      <c r="DD214" s="842"/>
      <c r="DE214" s="842"/>
    </row>
    <row r="215" spans="34:109" ht="0" hidden="1" customHeight="1">
      <c r="AH215" s="840"/>
      <c r="AI215" s="840"/>
      <c r="AJ215" s="840"/>
      <c r="AK215" s="840"/>
      <c r="AL215" s="822" t="str">
        <f t="shared" si="9"/>
        <v>Santiago Sochiapan</v>
      </c>
      <c r="AM215" s="822" t="str">
        <f t="shared" si="10"/>
        <v>30212</v>
      </c>
      <c r="AN215" s="828" t="str">
        <f t="shared" si="11"/>
        <v>212</v>
      </c>
      <c r="AO215" s="840"/>
      <c r="AP215" s="826">
        <v>213</v>
      </c>
      <c r="AQ215" s="841"/>
      <c r="AR215" s="841"/>
      <c r="AS215" s="841"/>
      <c r="AT215" s="841"/>
      <c r="AU215" s="841"/>
      <c r="AV215" s="841"/>
      <c r="AW215" s="841"/>
      <c r="AX215" s="841"/>
      <c r="AY215" s="841"/>
      <c r="AZ215" s="841"/>
      <c r="BA215" s="841"/>
      <c r="BB215" s="841"/>
      <c r="BC215" s="841"/>
      <c r="BD215" s="841"/>
      <c r="BE215" s="841"/>
      <c r="BF215" s="841"/>
      <c r="BG215" s="841"/>
      <c r="BH215" s="841"/>
      <c r="BI215" s="841"/>
      <c r="BJ215" s="821" t="s">
        <v>4251</v>
      </c>
      <c r="BK215" s="821" t="s">
        <v>4252</v>
      </c>
      <c r="BL215" s="841"/>
      <c r="BM215" s="841"/>
      <c r="BN215" s="841"/>
      <c r="BO215" s="841"/>
      <c r="BP215" s="841"/>
      <c r="BQ215" s="841"/>
      <c r="BR215" s="841"/>
      <c r="BS215" s="841"/>
      <c r="BT215" s="821" t="s">
        <v>4253</v>
      </c>
      <c r="BU215" s="841"/>
      <c r="BV215" s="841"/>
      <c r="BW215" s="840"/>
      <c r="BX215" s="840"/>
      <c r="BY215" s="840"/>
      <c r="BZ215" s="842"/>
      <c r="CA215" s="842"/>
      <c r="CB215" s="842"/>
      <c r="CC215" s="842"/>
      <c r="CD215" s="842"/>
      <c r="CE215" s="842"/>
      <c r="CF215" s="842"/>
      <c r="CG215" s="842"/>
      <c r="CH215" s="842"/>
      <c r="CI215" s="842"/>
      <c r="CJ215" s="842"/>
      <c r="CK215" s="842"/>
      <c r="CL215" s="842"/>
      <c r="CM215" s="842"/>
      <c r="CN215" s="842"/>
      <c r="CO215" s="842"/>
      <c r="CP215" s="842"/>
      <c r="CQ215" s="842"/>
      <c r="CR215" s="842"/>
      <c r="CS215" s="832" t="s">
        <v>4254</v>
      </c>
      <c r="CT215" s="832" t="s">
        <v>4255</v>
      </c>
      <c r="CU215" s="842"/>
      <c r="CV215" s="842"/>
      <c r="CW215" s="842"/>
      <c r="CX215" s="842"/>
      <c r="CY215" s="842"/>
      <c r="CZ215" s="842"/>
      <c r="DA215" s="842"/>
      <c r="DB215" s="842"/>
      <c r="DC215" s="832" t="s">
        <v>4256</v>
      </c>
      <c r="DD215" s="842"/>
      <c r="DE215" s="842"/>
    </row>
    <row r="216" spans="34:109" ht="0" hidden="1" customHeight="1">
      <c r="AH216" s="840"/>
      <c r="AI216" s="840"/>
      <c r="AJ216" s="840"/>
      <c r="AK216" s="840"/>
      <c r="AL216" s="822" t="str">
        <f t="shared" si="9"/>
        <v>Otro municipio o demarcación territorial</v>
      </c>
      <c r="AM216" s="822">
        <f t="shared" si="10"/>
        <v>30998</v>
      </c>
      <c r="AN216" s="828" t="str">
        <f t="shared" si="11"/>
        <v>998</v>
      </c>
      <c r="AO216" s="840"/>
      <c r="AP216" s="826">
        <v>214</v>
      </c>
      <c r="AQ216" s="841"/>
      <c r="AR216" s="841"/>
      <c r="AS216" s="841"/>
      <c r="AT216" s="841"/>
      <c r="AU216" s="841"/>
      <c r="AV216" s="841"/>
      <c r="AW216" s="841"/>
      <c r="AX216" s="841"/>
      <c r="AY216" s="841"/>
      <c r="AZ216" s="841"/>
      <c r="BA216" s="841"/>
      <c r="BB216" s="841"/>
      <c r="BC216" s="841"/>
      <c r="BD216" s="841"/>
      <c r="BE216" s="841"/>
      <c r="BF216" s="841"/>
      <c r="BG216" s="841"/>
      <c r="BH216" s="841"/>
      <c r="BI216" s="841"/>
      <c r="BJ216" s="821" t="s">
        <v>4257</v>
      </c>
      <c r="BK216" s="821" t="s">
        <v>4258</v>
      </c>
      <c r="BL216" s="841"/>
      <c r="BM216" s="841"/>
      <c r="BN216" s="841"/>
      <c r="BO216" s="841"/>
      <c r="BP216" s="841"/>
      <c r="BQ216" s="841"/>
      <c r="BR216" s="841"/>
      <c r="BS216" s="841"/>
      <c r="BT216" s="848">
        <v>30998</v>
      </c>
      <c r="BU216" s="841"/>
      <c r="BV216" s="841"/>
      <c r="BW216" s="840"/>
      <c r="BX216" s="840"/>
      <c r="BY216" s="840"/>
      <c r="BZ216" s="842"/>
      <c r="CA216" s="842"/>
      <c r="CB216" s="842"/>
      <c r="CC216" s="842"/>
      <c r="CD216" s="842"/>
      <c r="CE216" s="842"/>
      <c r="CF216" s="842"/>
      <c r="CG216" s="842"/>
      <c r="CH216" s="842"/>
      <c r="CI216" s="842"/>
      <c r="CJ216" s="842"/>
      <c r="CK216" s="842"/>
      <c r="CL216" s="842"/>
      <c r="CM216" s="842"/>
      <c r="CN216" s="842"/>
      <c r="CO216" s="842"/>
      <c r="CP216" s="842"/>
      <c r="CQ216" s="842"/>
      <c r="CR216" s="842"/>
      <c r="CS216" s="832" t="s">
        <v>4259</v>
      </c>
      <c r="CT216" s="832" t="s">
        <v>4260</v>
      </c>
      <c r="CU216" s="842"/>
      <c r="CV216" s="842"/>
      <c r="CW216" s="842"/>
      <c r="CX216" s="842"/>
      <c r="CY216" s="842"/>
      <c r="CZ216" s="842"/>
      <c r="DA216" s="842"/>
      <c r="DB216" s="842"/>
      <c r="DC216" s="834" t="s">
        <v>419</v>
      </c>
      <c r="DD216" s="842"/>
      <c r="DE216" s="842"/>
    </row>
    <row r="217" spans="34:109" ht="0" hidden="1" customHeight="1">
      <c r="AH217" s="840"/>
      <c r="AI217" s="840"/>
      <c r="AJ217" s="840"/>
      <c r="AK217" s="840"/>
      <c r="AL217" s="822" t="str">
        <f t="shared" si="9"/>
        <v>No identificado</v>
      </c>
      <c r="AM217" s="822">
        <f t="shared" si="10"/>
        <v>30999</v>
      </c>
      <c r="AN217" s="828" t="str">
        <f t="shared" si="11"/>
        <v>999</v>
      </c>
      <c r="AO217" s="840"/>
      <c r="AP217" s="826">
        <v>215</v>
      </c>
      <c r="AQ217" s="841"/>
      <c r="AR217" s="841"/>
      <c r="AS217" s="841"/>
      <c r="AT217" s="841"/>
      <c r="AU217" s="841"/>
      <c r="AV217" s="841"/>
      <c r="AW217" s="841"/>
      <c r="AX217" s="841"/>
      <c r="AY217" s="841"/>
      <c r="AZ217" s="841"/>
      <c r="BA217" s="841"/>
      <c r="BB217" s="841"/>
      <c r="BC217" s="841"/>
      <c r="BD217" s="841"/>
      <c r="BE217" s="841"/>
      <c r="BF217" s="841"/>
      <c r="BG217" s="841"/>
      <c r="BH217" s="841"/>
      <c r="BI217" s="841"/>
      <c r="BJ217" s="821" t="s">
        <v>4261</v>
      </c>
      <c r="BK217" s="821" t="s">
        <v>4262</v>
      </c>
      <c r="BL217" s="841"/>
      <c r="BM217" s="841"/>
      <c r="BN217" s="841"/>
      <c r="BO217" s="841"/>
      <c r="BP217" s="841"/>
      <c r="BQ217" s="841"/>
      <c r="BR217" s="841"/>
      <c r="BS217" s="841"/>
      <c r="BT217" s="841">
        <v>30999</v>
      </c>
      <c r="BU217" s="841"/>
      <c r="BV217" s="841"/>
      <c r="BW217" s="840"/>
      <c r="BX217" s="840"/>
      <c r="BY217" s="840"/>
      <c r="BZ217" s="842"/>
      <c r="CA217" s="842"/>
      <c r="CB217" s="842"/>
      <c r="CC217" s="842"/>
      <c r="CD217" s="842"/>
      <c r="CE217" s="842"/>
      <c r="CF217" s="842"/>
      <c r="CG217" s="842"/>
      <c r="CH217" s="842"/>
      <c r="CI217" s="842"/>
      <c r="CJ217" s="842"/>
      <c r="CK217" s="842"/>
      <c r="CL217" s="842"/>
      <c r="CM217" s="842"/>
      <c r="CN217" s="842"/>
      <c r="CO217" s="842"/>
      <c r="CP217" s="842"/>
      <c r="CQ217" s="842"/>
      <c r="CR217" s="842"/>
      <c r="CS217" s="832" t="s">
        <v>4263</v>
      </c>
      <c r="CT217" s="832" t="s">
        <v>4264</v>
      </c>
      <c r="CU217" s="842"/>
      <c r="CV217" s="842"/>
      <c r="CW217" s="842"/>
      <c r="CX217" s="842"/>
      <c r="CY217" s="842"/>
      <c r="CZ217" s="842"/>
      <c r="DA217" s="842"/>
      <c r="DB217" s="842"/>
      <c r="DC217" s="832" t="s">
        <v>483</v>
      </c>
      <c r="DD217" s="842"/>
      <c r="DE217" s="842"/>
    </row>
    <row r="218" spans="34:109" ht="0" hidden="1" customHeight="1">
      <c r="AH218" s="840"/>
      <c r="AI218" s="840"/>
      <c r="AJ218" s="840"/>
      <c r="AK218" s="840"/>
      <c r="AL218" s="822" t="str">
        <f t="shared" si="9"/>
        <v/>
      </c>
      <c r="AM218" s="822" t="str">
        <f t="shared" si="10"/>
        <v/>
      </c>
      <c r="AN218" s="828" t="str">
        <f t="shared" si="11"/>
        <v/>
      </c>
      <c r="AO218" s="840"/>
      <c r="AP218" s="826">
        <v>216</v>
      </c>
      <c r="AQ218" s="841"/>
      <c r="AR218" s="841"/>
      <c r="AS218" s="841"/>
      <c r="AT218" s="841"/>
      <c r="AU218" s="841"/>
      <c r="AV218" s="841"/>
      <c r="AW218" s="841"/>
      <c r="AX218" s="841"/>
      <c r="AY218" s="841"/>
      <c r="AZ218" s="841"/>
      <c r="BA218" s="841"/>
      <c r="BB218" s="841"/>
      <c r="BC218" s="841"/>
      <c r="BD218" s="841"/>
      <c r="BE218" s="841"/>
      <c r="BF218" s="841"/>
      <c r="BG218" s="841"/>
      <c r="BH218" s="841"/>
      <c r="BI218" s="841"/>
      <c r="BJ218" s="821" t="s">
        <v>4265</v>
      </c>
      <c r="BK218" s="821" t="s">
        <v>4266</v>
      </c>
      <c r="BL218" s="841"/>
      <c r="BM218" s="841"/>
      <c r="BN218" s="841"/>
      <c r="BO218" s="841"/>
      <c r="BP218" s="841"/>
      <c r="BQ218" s="841"/>
      <c r="BR218" s="841"/>
      <c r="BS218" s="841"/>
      <c r="BT218" s="841"/>
      <c r="BU218" s="841"/>
      <c r="BV218" s="841"/>
      <c r="BW218" s="840"/>
      <c r="BX218" s="840"/>
      <c r="BY218" s="840"/>
      <c r="BZ218" s="842"/>
      <c r="CA218" s="842"/>
      <c r="CB218" s="842"/>
      <c r="CC218" s="842"/>
      <c r="CD218" s="842"/>
      <c r="CE218" s="842"/>
      <c r="CF218" s="842"/>
      <c r="CG218" s="842"/>
      <c r="CH218" s="842"/>
      <c r="CI218" s="842"/>
      <c r="CJ218" s="842"/>
      <c r="CK218" s="842"/>
      <c r="CL218" s="842"/>
      <c r="CM218" s="842"/>
      <c r="CN218" s="842"/>
      <c r="CO218" s="842"/>
      <c r="CP218" s="842"/>
      <c r="CQ218" s="842"/>
      <c r="CR218" s="842"/>
      <c r="CS218" s="832" t="s">
        <v>4267</v>
      </c>
      <c r="CT218" s="832" t="s">
        <v>4268</v>
      </c>
      <c r="CU218" s="842"/>
      <c r="CV218" s="842"/>
      <c r="CW218" s="842"/>
      <c r="CX218" s="842"/>
      <c r="CY218" s="842"/>
      <c r="CZ218" s="842"/>
      <c r="DA218" s="842"/>
      <c r="DB218" s="842"/>
      <c r="DC218" s="842"/>
      <c r="DD218" s="842"/>
      <c r="DE218" s="842"/>
    </row>
    <row r="219" spans="34:109" ht="0" hidden="1" customHeight="1">
      <c r="AH219" s="840"/>
      <c r="AI219" s="840"/>
      <c r="AJ219" s="840"/>
      <c r="AK219" s="840"/>
      <c r="AL219" s="822" t="str">
        <f t="shared" si="9"/>
        <v/>
      </c>
      <c r="AM219" s="822" t="str">
        <f t="shared" si="10"/>
        <v/>
      </c>
      <c r="AN219" s="828" t="str">
        <f t="shared" si="11"/>
        <v/>
      </c>
      <c r="AO219" s="840"/>
      <c r="AP219" s="826">
        <v>217</v>
      </c>
      <c r="AQ219" s="841"/>
      <c r="AR219" s="841"/>
      <c r="AS219" s="841"/>
      <c r="AT219" s="841"/>
      <c r="AU219" s="841"/>
      <c r="AV219" s="841"/>
      <c r="AW219" s="841"/>
      <c r="AX219" s="841"/>
      <c r="AY219" s="841"/>
      <c r="AZ219" s="841"/>
      <c r="BA219" s="841"/>
      <c r="BB219" s="841"/>
      <c r="BC219" s="841"/>
      <c r="BD219" s="841"/>
      <c r="BE219" s="841"/>
      <c r="BF219" s="841"/>
      <c r="BG219" s="841"/>
      <c r="BH219" s="841"/>
      <c r="BI219" s="841"/>
      <c r="BJ219" s="821" t="s">
        <v>4269</v>
      </c>
      <c r="BK219" s="821" t="s">
        <v>4270</v>
      </c>
      <c r="BL219" s="841"/>
      <c r="BM219" s="841"/>
      <c r="BN219" s="841"/>
      <c r="BO219" s="841"/>
      <c r="BP219" s="841"/>
      <c r="BQ219" s="841"/>
      <c r="BR219" s="841"/>
      <c r="BS219" s="841"/>
      <c r="BT219" s="841"/>
      <c r="BU219" s="841"/>
      <c r="BV219" s="841"/>
      <c r="BW219" s="840"/>
      <c r="BX219" s="840"/>
      <c r="BY219" s="840"/>
      <c r="BZ219" s="842"/>
      <c r="CA219" s="842"/>
      <c r="CB219" s="842"/>
      <c r="CC219" s="842"/>
      <c r="CD219" s="842"/>
      <c r="CE219" s="842"/>
      <c r="CF219" s="842"/>
      <c r="CG219" s="842"/>
      <c r="CH219" s="842"/>
      <c r="CI219" s="842"/>
      <c r="CJ219" s="842"/>
      <c r="CK219" s="842"/>
      <c r="CL219" s="842"/>
      <c r="CM219" s="842"/>
      <c r="CN219" s="842"/>
      <c r="CO219" s="842"/>
      <c r="CP219" s="842"/>
      <c r="CQ219" s="842"/>
      <c r="CR219" s="842"/>
      <c r="CS219" s="832" t="s">
        <v>4271</v>
      </c>
      <c r="CT219" s="832" t="s">
        <v>4272</v>
      </c>
      <c r="CU219" s="842"/>
      <c r="CV219" s="842"/>
      <c r="CW219" s="842"/>
      <c r="CX219" s="842"/>
      <c r="CY219" s="842"/>
      <c r="CZ219" s="842"/>
      <c r="DA219" s="842"/>
      <c r="DB219" s="842"/>
      <c r="DC219" s="842"/>
      <c r="DD219" s="842"/>
      <c r="DE219" s="842"/>
    </row>
    <row r="220" spans="34:109" ht="0" hidden="1" customHeight="1">
      <c r="AH220" s="840"/>
      <c r="AI220" s="840"/>
      <c r="AJ220" s="840"/>
      <c r="AK220" s="840"/>
      <c r="AL220" s="822" t="str">
        <f t="shared" si="9"/>
        <v/>
      </c>
      <c r="AM220" s="822" t="str">
        <f t="shared" si="10"/>
        <v/>
      </c>
      <c r="AN220" s="828" t="str">
        <f t="shared" si="11"/>
        <v/>
      </c>
      <c r="AO220" s="840"/>
      <c r="AP220" s="826">
        <v>218</v>
      </c>
      <c r="AQ220" s="841"/>
      <c r="AR220" s="841"/>
      <c r="AS220" s="841"/>
      <c r="AT220" s="841"/>
      <c r="AU220" s="841"/>
      <c r="AV220" s="841"/>
      <c r="AW220" s="841"/>
      <c r="AX220" s="841"/>
      <c r="AY220" s="841"/>
      <c r="AZ220" s="841"/>
      <c r="BA220" s="841"/>
      <c r="BB220" s="841"/>
      <c r="BC220" s="841"/>
      <c r="BD220" s="841"/>
      <c r="BE220" s="841"/>
      <c r="BF220" s="841"/>
      <c r="BG220" s="841"/>
      <c r="BH220" s="841"/>
      <c r="BI220" s="841"/>
      <c r="BJ220" s="821" t="s">
        <v>4273</v>
      </c>
      <c r="BK220" s="821" t="s">
        <v>4274</v>
      </c>
      <c r="BL220" s="841"/>
      <c r="BM220" s="841"/>
      <c r="BN220" s="841"/>
      <c r="BO220" s="841"/>
      <c r="BP220" s="841"/>
      <c r="BQ220" s="841"/>
      <c r="BR220" s="841"/>
      <c r="BS220" s="841"/>
      <c r="BT220" s="841"/>
      <c r="BU220" s="841"/>
      <c r="BV220" s="841"/>
      <c r="BW220" s="840"/>
      <c r="BX220" s="840"/>
      <c r="BY220" s="840"/>
      <c r="BZ220" s="842"/>
      <c r="CA220" s="842"/>
      <c r="CB220" s="842"/>
      <c r="CC220" s="842"/>
      <c r="CD220" s="842"/>
      <c r="CE220" s="842"/>
      <c r="CF220" s="842"/>
      <c r="CG220" s="842"/>
      <c r="CH220" s="842"/>
      <c r="CI220" s="842"/>
      <c r="CJ220" s="842"/>
      <c r="CK220" s="842"/>
      <c r="CL220" s="842"/>
      <c r="CM220" s="842"/>
      <c r="CN220" s="842"/>
      <c r="CO220" s="842"/>
      <c r="CP220" s="842"/>
      <c r="CQ220" s="842"/>
      <c r="CR220" s="842"/>
      <c r="CS220" s="832" t="s">
        <v>4275</v>
      </c>
      <c r="CT220" s="832" t="s">
        <v>4276</v>
      </c>
      <c r="CU220" s="842"/>
      <c r="CV220" s="842"/>
      <c r="CW220" s="842"/>
      <c r="CX220" s="842"/>
      <c r="CY220" s="842"/>
      <c r="CZ220" s="842"/>
      <c r="DA220" s="842"/>
      <c r="DB220" s="842"/>
      <c r="DC220" s="842"/>
      <c r="DD220" s="842"/>
      <c r="DE220" s="842"/>
    </row>
    <row r="221" spans="34:109" ht="0" hidden="1" customHeight="1">
      <c r="AH221" s="840"/>
      <c r="AI221" s="840"/>
      <c r="AJ221" s="840"/>
      <c r="AK221" s="840"/>
      <c r="AL221" s="822" t="str">
        <f t="shared" si="9"/>
        <v/>
      </c>
      <c r="AM221" s="822" t="str">
        <f t="shared" si="10"/>
        <v/>
      </c>
      <c r="AN221" s="828" t="str">
        <f t="shared" si="11"/>
        <v/>
      </c>
      <c r="AO221" s="840"/>
      <c r="AP221" s="826">
        <v>219</v>
      </c>
      <c r="AQ221" s="841"/>
      <c r="AR221" s="841"/>
      <c r="AS221" s="841"/>
      <c r="AT221" s="841"/>
      <c r="AU221" s="841"/>
      <c r="AV221" s="841"/>
      <c r="AW221" s="841"/>
      <c r="AX221" s="841"/>
      <c r="AY221" s="841"/>
      <c r="AZ221" s="841"/>
      <c r="BA221" s="841"/>
      <c r="BB221" s="841"/>
      <c r="BC221" s="841"/>
      <c r="BD221" s="841"/>
      <c r="BE221" s="841"/>
      <c r="BF221" s="841"/>
      <c r="BG221" s="841"/>
      <c r="BH221" s="841"/>
      <c r="BI221" s="841"/>
      <c r="BJ221" s="821" t="s">
        <v>4277</v>
      </c>
      <c r="BK221" s="848">
        <v>21998</v>
      </c>
      <c r="BL221" s="841"/>
      <c r="BM221" s="841"/>
      <c r="BN221" s="841"/>
      <c r="BO221" s="841"/>
      <c r="BP221" s="841"/>
      <c r="BQ221" s="841"/>
      <c r="BR221" s="841"/>
      <c r="BS221" s="841"/>
      <c r="BT221" s="841"/>
      <c r="BU221" s="841"/>
      <c r="BV221" s="841"/>
      <c r="BW221" s="840"/>
      <c r="BX221" s="840"/>
      <c r="BY221" s="840"/>
      <c r="BZ221" s="842"/>
      <c r="CA221" s="842"/>
      <c r="CB221" s="842"/>
      <c r="CC221" s="842"/>
      <c r="CD221" s="842"/>
      <c r="CE221" s="842"/>
      <c r="CF221" s="842"/>
      <c r="CG221" s="842"/>
      <c r="CH221" s="842"/>
      <c r="CI221" s="842"/>
      <c r="CJ221" s="842"/>
      <c r="CK221" s="842"/>
      <c r="CL221" s="842"/>
      <c r="CM221" s="842"/>
      <c r="CN221" s="842"/>
      <c r="CO221" s="842"/>
      <c r="CP221" s="842"/>
      <c r="CQ221" s="842"/>
      <c r="CR221" s="842"/>
      <c r="CS221" s="832" t="s">
        <v>4278</v>
      </c>
      <c r="CT221" s="834" t="s">
        <v>419</v>
      </c>
      <c r="CU221" s="842"/>
      <c r="CV221" s="842"/>
      <c r="CW221" s="842"/>
      <c r="CX221" s="842"/>
      <c r="CY221" s="842"/>
      <c r="CZ221" s="842"/>
      <c r="DA221" s="842"/>
      <c r="DB221" s="842"/>
      <c r="DC221" s="842"/>
      <c r="DD221" s="842"/>
      <c r="DE221" s="842"/>
    </row>
    <row r="222" spans="34:109" ht="0" hidden="1" customHeight="1">
      <c r="AH222" s="840"/>
      <c r="AI222" s="840"/>
      <c r="AJ222" s="840"/>
      <c r="AK222" s="840"/>
      <c r="AL222" s="822" t="str">
        <f t="shared" si="9"/>
        <v/>
      </c>
      <c r="AM222" s="822" t="str">
        <f t="shared" si="10"/>
        <v/>
      </c>
      <c r="AN222" s="828" t="str">
        <f t="shared" si="11"/>
        <v/>
      </c>
      <c r="AO222" s="840"/>
      <c r="AP222" s="826">
        <v>220</v>
      </c>
      <c r="AQ222" s="841"/>
      <c r="AR222" s="841"/>
      <c r="AS222" s="841"/>
      <c r="AT222" s="841"/>
      <c r="AU222" s="841"/>
      <c r="AV222" s="841"/>
      <c r="AW222" s="841"/>
      <c r="AX222" s="841"/>
      <c r="AY222" s="841"/>
      <c r="AZ222" s="841"/>
      <c r="BA222" s="841"/>
      <c r="BB222" s="841"/>
      <c r="BC222" s="841"/>
      <c r="BD222" s="841"/>
      <c r="BE222" s="841"/>
      <c r="BF222" s="841"/>
      <c r="BG222" s="841"/>
      <c r="BH222" s="841"/>
      <c r="BI222" s="841"/>
      <c r="BJ222" s="821" t="s">
        <v>4279</v>
      </c>
      <c r="BK222" s="841">
        <v>21999</v>
      </c>
      <c r="BL222" s="841"/>
      <c r="BM222" s="841"/>
      <c r="BN222" s="841"/>
      <c r="BO222" s="841"/>
      <c r="BP222" s="841"/>
      <c r="BQ222" s="841"/>
      <c r="BR222" s="841"/>
      <c r="BS222" s="841"/>
      <c r="BT222" s="841"/>
      <c r="BU222" s="841"/>
      <c r="BV222" s="841"/>
      <c r="BW222" s="840"/>
      <c r="BX222" s="840"/>
      <c r="BY222" s="840"/>
      <c r="BZ222" s="842"/>
      <c r="CA222" s="842"/>
      <c r="CB222" s="842"/>
      <c r="CC222" s="842"/>
      <c r="CD222" s="842"/>
      <c r="CE222" s="842"/>
      <c r="CF222" s="842"/>
      <c r="CG222" s="842"/>
      <c r="CH222" s="842"/>
      <c r="CI222" s="842"/>
      <c r="CJ222" s="842"/>
      <c r="CK222" s="842"/>
      <c r="CL222" s="842"/>
      <c r="CM222" s="842"/>
      <c r="CN222" s="842"/>
      <c r="CO222" s="842"/>
      <c r="CP222" s="842"/>
      <c r="CQ222" s="842"/>
      <c r="CR222" s="842"/>
      <c r="CS222" s="832" t="s">
        <v>4280</v>
      </c>
      <c r="CT222" s="832" t="s">
        <v>483</v>
      </c>
      <c r="CU222" s="842"/>
      <c r="CV222" s="842"/>
      <c r="CW222" s="842"/>
      <c r="CX222" s="842"/>
      <c r="CY222" s="842"/>
      <c r="CZ222" s="842"/>
      <c r="DA222" s="842"/>
      <c r="DB222" s="842"/>
      <c r="DC222" s="842"/>
      <c r="DD222" s="842"/>
      <c r="DE222" s="842"/>
    </row>
    <row r="223" spans="34:109" ht="0" hidden="1" customHeight="1">
      <c r="AH223" s="840"/>
      <c r="AI223" s="840"/>
      <c r="AJ223" s="840"/>
      <c r="AK223" s="840"/>
      <c r="AL223" s="822" t="str">
        <f t="shared" si="9"/>
        <v/>
      </c>
      <c r="AM223" s="822" t="str">
        <f t="shared" si="10"/>
        <v/>
      </c>
      <c r="AN223" s="828" t="str">
        <f t="shared" si="11"/>
        <v/>
      </c>
      <c r="AO223" s="840"/>
      <c r="AP223" s="826">
        <v>221</v>
      </c>
      <c r="AQ223" s="841"/>
      <c r="AR223" s="841"/>
      <c r="AS223" s="841"/>
      <c r="AT223" s="841"/>
      <c r="AU223" s="841"/>
      <c r="AV223" s="841"/>
      <c r="AW223" s="841"/>
      <c r="AX223" s="841"/>
      <c r="AY223" s="841"/>
      <c r="AZ223" s="841"/>
      <c r="BA223" s="841"/>
      <c r="BB223" s="841"/>
      <c r="BC223" s="841"/>
      <c r="BD223" s="841"/>
      <c r="BE223" s="841"/>
      <c r="BF223" s="841"/>
      <c r="BG223" s="841"/>
      <c r="BH223" s="841"/>
      <c r="BI223" s="841"/>
      <c r="BJ223" s="821" t="s">
        <v>4281</v>
      </c>
      <c r="BK223" s="841"/>
      <c r="BL223" s="841"/>
      <c r="BM223" s="841"/>
      <c r="BN223" s="841"/>
      <c r="BO223" s="841"/>
      <c r="BP223" s="841"/>
      <c r="BQ223" s="841"/>
      <c r="BR223" s="841"/>
      <c r="BS223" s="841"/>
      <c r="BT223" s="841"/>
      <c r="BU223" s="841"/>
      <c r="BV223" s="841"/>
      <c r="BW223" s="840"/>
      <c r="BX223" s="840"/>
      <c r="BY223" s="840"/>
      <c r="BZ223" s="842"/>
      <c r="CA223" s="842"/>
      <c r="CB223" s="842"/>
      <c r="CC223" s="842"/>
      <c r="CD223" s="842"/>
      <c r="CE223" s="842"/>
      <c r="CF223" s="842"/>
      <c r="CG223" s="842"/>
      <c r="CH223" s="842"/>
      <c r="CI223" s="842"/>
      <c r="CJ223" s="842"/>
      <c r="CK223" s="842"/>
      <c r="CL223" s="842"/>
      <c r="CM223" s="842"/>
      <c r="CN223" s="842"/>
      <c r="CO223" s="842"/>
      <c r="CP223" s="842"/>
      <c r="CQ223" s="842"/>
      <c r="CR223" s="842"/>
      <c r="CS223" s="832" t="s">
        <v>4282</v>
      </c>
      <c r="CT223" s="842"/>
      <c r="CU223" s="842"/>
      <c r="CV223" s="842"/>
      <c r="CW223" s="842"/>
      <c r="CX223" s="842"/>
      <c r="CY223" s="842"/>
      <c r="CZ223" s="842"/>
      <c r="DA223" s="842"/>
      <c r="DB223" s="842"/>
      <c r="DC223" s="842"/>
      <c r="DD223" s="842"/>
      <c r="DE223" s="842"/>
    </row>
    <row r="224" spans="34:109" ht="0" hidden="1" customHeight="1">
      <c r="AH224" s="840"/>
      <c r="AI224" s="840"/>
      <c r="AJ224" s="840"/>
      <c r="AK224" s="840"/>
      <c r="AL224" s="822" t="str">
        <f t="shared" si="9"/>
        <v/>
      </c>
      <c r="AM224" s="822" t="str">
        <f t="shared" si="10"/>
        <v/>
      </c>
      <c r="AN224" s="828" t="str">
        <f t="shared" si="11"/>
        <v/>
      </c>
      <c r="AO224" s="840"/>
      <c r="AP224" s="826">
        <v>222</v>
      </c>
      <c r="AQ224" s="841"/>
      <c r="AR224" s="841"/>
      <c r="AS224" s="841"/>
      <c r="AT224" s="841"/>
      <c r="AU224" s="841"/>
      <c r="AV224" s="841"/>
      <c r="AW224" s="841"/>
      <c r="AX224" s="841"/>
      <c r="AY224" s="841"/>
      <c r="AZ224" s="841"/>
      <c r="BA224" s="841"/>
      <c r="BB224" s="841"/>
      <c r="BC224" s="841"/>
      <c r="BD224" s="841"/>
      <c r="BE224" s="841"/>
      <c r="BF224" s="841"/>
      <c r="BG224" s="841"/>
      <c r="BH224" s="841"/>
      <c r="BI224" s="841"/>
      <c r="BJ224" s="821" t="s">
        <v>4283</v>
      </c>
      <c r="BK224" s="841"/>
      <c r="BL224" s="841"/>
      <c r="BM224" s="841"/>
      <c r="BN224" s="841"/>
      <c r="BO224" s="841"/>
      <c r="BP224" s="841"/>
      <c r="BQ224" s="841"/>
      <c r="BR224" s="841"/>
      <c r="BS224" s="841"/>
      <c r="BT224" s="841"/>
      <c r="BU224" s="841"/>
      <c r="BV224" s="841"/>
      <c r="BW224" s="840"/>
      <c r="BX224" s="840"/>
      <c r="BY224" s="840"/>
      <c r="BZ224" s="842"/>
      <c r="CA224" s="842"/>
      <c r="CB224" s="842"/>
      <c r="CC224" s="842"/>
      <c r="CD224" s="842"/>
      <c r="CE224" s="842"/>
      <c r="CF224" s="842"/>
      <c r="CG224" s="842"/>
      <c r="CH224" s="842"/>
      <c r="CI224" s="842"/>
      <c r="CJ224" s="842"/>
      <c r="CK224" s="842"/>
      <c r="CL224" s="842"/>
      <c r="CM224" s="842"/>
      <c r="CN224" s="842"/>
      <c r="CO224" s="842"/>
      <c r="CP224" s="842"/>
      <c r="CQ224" s="842"/>
      <c r="CR224" s="842"/>
      <c r="CS224" s="832" t="s">
        <v>4284</v>
      </c>
      <c r="CT224" s="842"/>
      <c r="CU224" s="842"/>
      <c r="CV224" s="842"/>
      <c r="CW224" s="842"/>
      <c r="CX224" s="842"/>
      <c r="CY224" s="842"/>
      <c r="CZ224" s="842"/>
      <c r="DA224" s="842"/>
      <c r="DB224" s="842"/>
      <c r="DC224" s="842"/>
      <c r="DD224" s="842"/>
      <c r="DE224" s="842"/>
    </row>
    <row r="225" spans="34:109" ht="0" hidden="1" customHeight="1">
      <c r="AH225" s="840"/>
      <c r="AI225" s="840"/>
      <c r="AJ225" s="840"/>
      <c r="AK225" s="840"/>
      <c r="AL225" s="822" t="str">
        <f t="shared" si="9"/>
        <v/>
      </c>
      <c r="AM225" s="822" t="str">
        <f t="shared" si="10"/>
        <v/>
      </c>
      <c r="AN225" s="828" t="str">
        <f t="shared" si="11"/>
        <v/>
      </c>
      <c r="AO225" s="840"/>
      <c r="AP225" s="826">
        <v>223</v>
      </c>
      <c r="AQ225" s="841"/>
      <c r="AR225" s="841"/>
      <c r="AS225" s="841"/>
      <c r="AT225" s="841"/>
      <c r="AU225" s="841"/>
      <c r="AV225" s="841"/>
      <c r="AW225" s="841"/>
      <c r="AX225" s="841"/>
      <c r="AY225" s="841"/>
      <c r="AZ225" s="841"/>
      <c r="BA225" s="841"/>
      <c r="BB225" s="841"/>
      <c r="BC225" s="841"/>
      <c r="BD225" s="841"/>
      <c r="BE225" s="841"/>
      <c r="BF225" s="841"/>
      <c r="BG225" s="841"/>
      <c r="BH225" s="841"/>
      <c r="BI225" s="841"/>
      <c r="BJ225" s="821" t="s">
        <v>4285</v>
      </c>
      <c r="BK225" s="841"/>
      <c r="BL225" s="841"/>
      <c r="BM225" s="841"/>
      <c r="BN225" s="841"/>
      <c r="BO225" s="841"/>
      <c r="BP225" s="841"/>
      <c r="BQ225" s="841"/>
      <c r="BR225" s="841"/>
      <c r="BS225" s="841"/>
      <c r="BT225" s="841"/>
      <c r="BU225" s="841"/>
      <c r="BV225" s="841"/>
      <c r="BW225" s="840"/>
      <c r="BX225" s="840"/>
      <c r="BY225" s="840"/>
      <c r="BZ225" s="842"/>
      <c r="CA225" s="842"/>
      <c r="CB225" s="842"/>
      <c r="CC225" s="842"/>
      <c r="CD225" s="842"/>
      <c r="CE225" s="842"/>
      <c r="CF225" s="842"/>
      <c r="CG225" s="842"/>
      <c r="CH225" s="842"/>
      <c r="CI225" s="842"/>
      <c r="CJ225" s="842"/>
      <c r="CK225" s="842"/>
      <c r="CL225" s="842"/>
      <c r="CM225" s="842"/>
      <c r="CN225" s="842"/>
      <c r="CO225" s="842"/>
      <c r="CP225" s="842"/>
      <c r="CQ225" s="842"/>
      <c r="CR225" s="842"/>
      <c r="CS225" s="832" t="s">
        <v>4286</v>
      </c>
      <c r="CT225" s="842"/>
      <c r="CU225" s="842"/>
      <c r="CV225" s="842"/>
      <c r="CW225" s="842"/>
      <c r="CX225" s="842"/>
      <c r="CY225" s="842"/>
      <c r="CZ225" s="842"/>
      <c r="DA225" s="842"/>
      <c r="DB225" s="842"/>
      <c r="DC225" s="842"/>
      <c r="DD225" s="842"/>
      <c r="DE225" s="842"/>
    </row>
    <row r="226" spans="34:109" ht="0" hidden="1" customHeight="1">
      <c r="AH226" s="840"/>
      <c r="AI226" s="840"/>
      <c r="AJ226" s="840"/>
      <c r="AK226" s="840"/>
      <c r="AL226" s="822" t="str">
        <f t="shared" si="9"/>
        <v/>
      </c>
      <c r="AM226" s="822" t="str">
        <f t="shared" si="10"/>
        <v/>
      </c>
      <c r="AN226" s="828" t="str">
        <f t="shared" si="11"/>
        <v/>
      </c>
      <c r="AO226" s="840"/>
      <c r="AP226" s="826">
        <v>224</v>
      </c>
      <c r="AQ226" s="841"/>
      <c r="AR226" s="841"/>
      <c r="AS226" s="841"/>
      <c r="AT226" s="841"/>
      <c r="AU226" s="841"/>
      <c r="AV226" s="841"/>
      <c r="AW226" s="841"/>
      <c r="AX226" s="841"/>
      <c r="AY226" s="841"/>
      <c r="AZ226" s="841"/>
      <c r="BA226" s="841"/>
      <c r="BB226" s="841"/>
      <c r="BC226" s="841"/>
      <c r="BD226" s="841"/>
      <c r="BE226" s="841"/>
      <c r="BF226" s="841"/>
      <c r="BG226" s="841"/>
      <c r="BH226" s="841"/>
      <c r="BI226" s="841"/>
      <c r="BJ226" s="821" t="s">
        <v>4287</v>
      </c>
      <c r="BK226" s="841"/>
      <c r="BL226" s="841"/>
      <c r="BM226" s="841"/>
      <c r="BN226" s="841"/>
      <c r="BO226" s="841"/>
      <c r="BP226" s="841"/>
      <c r="BQ226" s="841"/>
      <c r="BR226" s="841"/>
      <c r="BS226" s="841"/>
      <c r="BT226" s="841"/>
      <c r="BU226" s="841"/>
      <c r="BV226" s="841"/>
      <c r="BW226" s="840"/>
      <c r="BX226" s="840"/>
      <c r="BY226" s="840"/>
      <c r="BZ226" s="842"/>
      <c r="CA226" s="842"/>
      <c r="CB226" s="842"/>
      <c r="CC226" s="842"/>
      <c r="CD226" s="842"/>
      <c r="CE226" s="842"/>
      <c r="CF226" s="842"/>
      <c r="CG226" s="842"/>
      <c r="CH226" s="842"/>
      <c r="CI226" s="842"/>
      <c r="CJ226" s="842"/>
      <c r="CK226" s="842"/>
      <c r="CL226" s="842"/>
      <c r="CM226" s="842"/>
      <c r="CN226" s="842"/>
      <c r="CO226" s="842"/>
      <c r="CP226" s="842"/>
      <c r="CQ226" s="842"/>
      <c r="CR226" s="842"/>
      <c r="CS226" s="832" t="s">
        <v>4288</v>
      </c>
      <c r="CT226" s="842"/>
      <c r="CU226" s="842"/>
      <c r="CV226" s="842"/>
      <c r="CW226" s="842"/>
      <c r="CX226" s="842"/>
      <c r="CY226" s="842"/>
      <c r="CZ226" s="842"/>
      <c r="DA226" s="842"/>
      <c r="DB226" s="842"/>
      <c r="DC226" s="842"/>
      <c r="DD226" s="842"/>
      <c r="DE226" s="842"/>
    </row>
    <row r="227" spans="34:109" ht="0" hidden="1" customHeight="1">
      <c r="AH227" s="840"/>
      <c r="AI227" s="840"/>
      <c r="AJ227" s="840"/>
      <c r="AK227" s="840"/>
      <c r="AL227" s="822" t="str">
        <f t="shared" si="9"/>
        <v/>
      </c>
      <c r="AM227" s="822" t="str">
        <f t="shared" si="10"/>
        <v/>
      </c>
      <c r="AN227" s="828" t="str">
        <f t="shared" si="11"/>
        <v/>
      </c>
      <c r="AO227" s="840"/>
      <c r="AP227" s="826">
        <v>225</v>
      </c>
      <c r="AQ227" s="841"/>
      <c r="AR227" s="841"/>
      <c r="AS227" s="841"/>
      <c r="AT227" s="841"/>
      <c r="AU227" s="841"/>
      <c r="AV227" s="841"/>
      <c r="AW227" s="841"/>
      <c r="AX227" s="841"/>
      <c r="AY227" s="841"/>
      <c r="AZ227" s="841"/>
      <c r="BA227" s="841"/>
      <c r="BB227" s="841"/>
      <c r="BC227" s="841"/>
      <c r="BD227" s="841"/>
      <c r="BE227" s="841"/>
      <c r="BF227" s="841"/>
      <c r="BG227" s="841"/>
      <c r="BH227" s="841"/>
      <c r="BI227" s="841"/>
      <c r="BJ227" s="821" t="s">
        <v>4289</v>
      </c>
      <c r="BK227" s="841"/>
      <c r="BL227" s="841"/>
      <c r="BM227" s="841"/>
      <c r="BN227" s="841"/>
      <c r="BO227" s="841"/>
      <c r="BP227" s="841"/>
      <c r="BQ227" s="841"/>
      <c r="BR227" s="841"/>
      <c r="BS227" s="841"/>
      <c r="BT227" s="841"/>
      <c r="BU227" s="841"/>
      <c r="BV227" s="841"/>
      <c r="BW227" s="840"/>
      <c r="BX227" s="840"/>
      <c r="BY227" s="840"/>
      <c r="BZ227" s="842"/>
      <c r="CA227" s="842"/>
      <c r="CB227" s="842"/>
      <c r="CC227" s="842"/>
      <c r="CD227" s="842"/>
      <c r="CE227" s="842"/>
      <c r="CF227" s="842"/>
      <c r="CG227" s="842"/>
      <c r="CH227" s="842"/>
      <c r="CI227" s="842"/>
      <c r="CJ227" s="842"/>
      <c r="CK227" s="842"/>
      <c r="CL227" s="842"/>
      <c r="CM227" s="842"/>
      <c r="CN227" s="842"/>
      <c r="CO227" s="842"/>
      <c r="CP227" s="842"/>
      <c r="CQ227" s="842"/>
      <c r="CR227" s="842"/>
      <c r="CS227" s="832" t="s">
        <v>4290</v>
      </c>
      <c r="CT227" s="842"/>
      <c r="CU227" s="842"/>
      <c r="CV227" s="842"/>
      <c r="CW227" s="842"/>
      <c r="CX227" s="842"/>
      <c r="CY227" s="842"/>
      <c r="CZ227" s="842"/>
      <c r="DA227" s="842"/>
      <c r="DB227" s="842"/>
      <c r="DC227" s="842"/>
      <c r="DD227" s="842"/>
      <c r="DE227" s="842"/>
    </row>
    <row r="228" spans="34:109" ht="0" hidden="1" customHeight="1">
      <c r="AH228" s="840"/>
      <c r="AI228" s="840"/>
      <c r="AJ228" s="840"/>
      <c r="AK228" s="840"/>
      <c r="AL228" s="822" t="str">
        <f t="shared" si="9"/>
        <v/>
      </c>
      <c r="AM228" s="822" t="str">
        <f t="shared" si="10"/>
        <v/>
      </c>
      <c r="AN228" s="828" t="str">
        <f t="shared" si="11"/>
        <v/>
      </c>
      <c r="AO228" s="840"/>
      <c r="AP228" s="826">
        <v>226</v>
      </c>
      <c r="AQ228" s="841"/>
      <c r="AR228" s="841"/>
      <c r="AS228" s="841"/>
      <c r="AT228" s="841"/>
      <c r="AU228" s="841"/>
      <c r="AV228" s="841"/>
      <c r="AW228" s="841"/>
      <c r="AX228" s="841"/>
      <c r="AY228" s="841"/>
      <c r="AZ228" s="841"/>
      <c r="BA228" s="841"/>
      <c r="BB228" s="841"/>
      <c r="BC228" s="841"/>
      <c r="BD228" s="841"/>
      <c r="BE228" s="841"/>
      <c r="BF228" s="841"/>
      <c r="BG228" s="841"/>
      <c r="BH228" s="841"/>
      <c r="BI228" s="841"/>
      <c r="BJ228" s="821" t="s">
        <v>4291</v>
      </c>
      <c r="BK228" s="841"/>
      <c r="BL228" s="841"/>
      <c r="BM228" s="841"/>
      <c r="BN228" s="841"/>
      <c r="BO228" s="841"/>
      <c r="BP228" s="841"/>
      <c r="BQ228" s="841"/>
      <c r="BR228" s="841"/>
      <c r="BS228" s="841"/>
      <c r="BT228" s="841"/>
      <c r="BU228" s="841"/>
      <c r="BV228" s="841"/>
      <c r="BW228" s="840"/>
      <c r="BX228" s="840"/>
      <c r="BY228" s="840"/>
      <c r="BZ228" s="842"/>
      <c r="CA228" s="842"/>
      <c r="CB228" s="842"/>
      <c r="CC228" s="842"/>
      <c r="CD228" s="842"/>
      <c r="CE228" s="842"/>
      <c r="CF228" s="842"/>
      <c r="CG228" s="842"/>
      <c r="CH228" s="842"/>
      <c r="CI228" s="842"/>
      <c r="CJ228" s="842"/>
      <c r="CK228" s="842"/>
      <c r="CL228" s="842"/>
      <c r="CM228" s="842"/>
      <c r="CN228" s="842"/>
      <c r="CO228" s="842"/>
      <c r="CP228" s="842"/>
      <c r="CQ228" s="842"/>
      <c r="CR228" s="842"/>
      <c r="CS228" s="832" t="s">
        <v>4292</v>
      </c>
      <c r="CT228" s="842"/>
      <c r="CU228" s="842"/>
      <c r="CV228" s="842"/>
      <c r="CW228" s="842"/>
      <c r="CX228" s="842"/>
      <c r="CY228" s="842"/>
      <c r="CZ228" s="842"/>
      <c r="DA228" s="842"/>
      <c r="DB228" s="842"/>
      <c r="DC228" s="842"/>
      <c r="DD228" s="842"/>
      <c r="DE228" s="842"/>
    </row>
    <row r="229" spans="34:109" ht="0" hidden="1" customHeight="1">
      <c r="AH229" s="840"/>
      <c r="AI229" s="840"/>
      <c r="AJ229" s="840"/>
      <c r="AK229" s="840"/>
      <c r="AL229" s="822" t="str">
        <f t="shared" si="9"/>
        <v/>
      </c>
      <c r="AM229" s="822" t="str">
        <f t="shared" si="10"/>
        <v/>
      </c>
      <c r="AN229" s="828" t="str">
        <f t="shared" si="11"/>
        <v/>
      </c>
      <c r="AO229" s="840"/>
      <c r="AP229" s="826">
        <v>227</v>
      </c>
      <c r="AQ229" s="841"/>
      <c r="AR229" s="841"/>
      <c r="AS229" s="841"/>
      <c r="AT229" s="841"/>
      <c r="AU229" s="841"/>
      <c r="AV229" s="841"/>
      <c r="AW229" s="841"/>
      <c r="AX229" s="841"/>
      <c r="AY229" s="841"/>
      <c r="AZ229" s="841"/>
      <c r="BA229" s="841"/>
      <c r="BB229" s="841"/>
      <c r="BC229" s="841"/>
      <c r="BD229" s="841"/>
      <c r="BE229" s="841"/>
      <c r="BF229" s="841"/>
      <c r="BG229" s="841"/>
      <c r="BH229" s="841"/>
      <c r="BI229" s="841"/>
      <c r="BJ229" s="821" t="s">
        <v>4293</v>
      </c>
      <c r="BK229" s="841"/>
      <c r="BL229" s="841"/>
      <c r="BM229" s="841"/>
      <c r="BN229" s="841"/>
      <c r="BO229" s="841"/>
      <c r="BP229" s="841"/>
      <c r="BQ229" s="841"/>
      <c r="BR229" s="841"/>
      <c r="BS229" s="841"/>
      <c r="BT229" s="841"/>
      <c r="BU229" s="841"/>
      <c r="BV229" s="841"/>
      <c r="BW229" s="840"/>
      <c r="BX229" s="840"/>
      <c r="BY229" s="840"/>
      <c r="BZ229" s="842"/>
      <c r="CA229" s="842"/>
      <c r="CB229" s="842"/>
      <c r="CC229" s="842"/>
      <c r="CD229" s="842"/>
      <c r="CE229" s="842"/>
      <c r="CF229" s="842"/>
      <c r="CG229" s="842"/>
      <c r="CH229" s="842"/>
      <c r="CI229" s="842"/>
      <c r="CJ229" s="842"/>
      <c r="CK229" s="842"/>
      <c r="CL229" s="842"/>
      <c r="CM229" s="842"/>
      <c r="CN229" s="842"/>
      <c r="CO229" s="842"/>
      <c r="CP229" s="842"/>
      <c r="CQ229" s="842"/>
      <c r="CR229" s="842"/>
      <c r="CS229" s="832" t="s">
        <v>4294</v>
      </c>
      <c r="CT229" s="842"/>
      <c r="CU229" s="842"/>
      <c r="CV229" s="842"/>
      <c r="CW229" s="842"/>
      <c r="CX229" s="842"/>
      <c r="CY229" s="842"/>
      <c r="CZ229" s="842"/>
      <c r="DA229" s="842"/>
      <c r="DB229" s="842"/>
      <c r="DC229" s="842"/>
      <c r="DD229" s="842"/>
      <c r="DE229" s="842"/>
    </row>
    <row r="230" spans="34:109" ht="0" hidden="1" customHeight="1">
      <c r="AH230" s="840"/>
      <c r="AI230" s="840"/>
      <c r="AJ230" s="840"/>
      <c r="AK230" s="840"/>
      <c r="AL230" s="822" t="str">
        <f t="shared" si="9"/>
        <v/>
      </c>
      <c r="AM230" s="822" t="str">
        <f t="shared" si="10"/>
        <v/>
      </c>
      <c r="AN230" s="828" t="str">
        <f t="shared" si="11"/>
        <v/>
      </c>
      <c r="AO230" s="840"/>
      <c r="AP230" s="826">
        <v>228</v>
      </c>
      <c r="AQ230" s="841"/>
      <c r="AR230" s="841"/>
      <c r="AS230" s="841"/>
      <c r="AT230" s="841"/>
      <c r="AU230" s="841"/>
      <c r="AV230" s="841"/>
      <c r="AW230" s="841"/>
      <c r="AX230" s="841"/>
      <c r="AY230" s="841"/>
      <c r="AZ230" s="841"/>
      <c r="BA230" s="841"/>
      <c r="BB230" s="841"/>
      <c r="BC230" s="841"/>
      <c r="BD230" s="841"/>
      <c r="BE230" s="841"/>
      <c r="BF230" s="841"/>
      <c r="BG230" s="841"/>
      <c r="BH230" s="841"/>
      <c r="BI230" s="841"/>
      <c r="BJ230" s="821" t="s">
        <v>4295</v>
      </c>
      <c r="BK230" s="841"/>
      <c r="BL230" s="841"/>
      <c r="BM230" s="841"/>
      <c r="BN230" s="841"/>
      <c r="BO230" s="841"/>
      <c r="BP230" s="841"/>
      <c r="BQ230" s="841"/>
      <c r="BR230" s="841"/>
      <c r="BS230" s="841"/>
      <c r="BT230" s="841"/>
      <c r="BU230" s="841"/>
      <c r="BV230" s="841"/>
      <c r="BW230" s="840"/>
      <c r="BX230" s="840"/>
      <c r="BY230" s="840"/>
      <c r="BZ230" s="842"/>
      <c r="CA230" s="842"/>
      <c r="CB230" s="842"/>
      <c r="CC230" s="842"/>
      <c r="CD230" s="842"/>
      <c r="CE230" s="842"/>
      <c r="CF230" s="842"/>
      <c r="CG230" s="842"/>
      <c r="CH230" s="842"/>
      <c r="CI230" s="842"/>
      <c r="CJ230" s="842"/>
      <c r="CK230" s="842"/>
      <c r="CL230" s="842"/>
      <c r="CM230" s="842"/>
      <c r="CN230" s="842"/>
      <c r="CO230" s="842"/>
      <c r="CP230" s="842"/>
      <c r="CQ230" s="842"/>
      <c r="CR230" s="842"/>
      <c r="CS230" s="832" t="s">
        <v>4296</v>
      </c>
      <c r="CT230" s="842"/>
      <c r="CU230" s="842"/>
      <c r="CV230" s="842"/>
      <c r="CW230" s="842"/>
      <c r="CX230" s="842"/>
      <c r="CY230" s="842"/>
      <c r="CZ230" s="842"/>
      <c r="DA230" s="842"/>
      <c r="DB230" s="842"/>
      <c r="DC230" s="842"/>
      <c r="DD230" s="842"/>
      <c r="DE230" s="842"/>
    </row>
    <row r="231" spans="34:109" ht="0" hidden="1" customHeight="1">
      <c r="AH231" s="840"/>
      <c r="AI231" s="840"/>
      <c r="AJ231" s="840"/>
      <c r="AK231" s="840"/>
      <c r="AL231" s="822" t="str">
        <f t="shared" si="9"/>
        <v/>
      </c>
      <c r="AM231" s="822" t="str">
        <f t="shared" si="10"/>
        <v/>
      </c>
      <c r="AN231" s="828" t="str">
        <f t="shared" si="11"/>
        <v/>
      </c>
      <c r="AO231" s="840"/>
      <c r="AP231" s="826">
        <v>229</v>
      </c>
      <c r="AQ231" s="841"/>
      <c r="AR231" s="841"/>
      <c r="AS231" s="841"/>
      <c r="AT231" s="841"/>
      <c r="AU231" s="841"/>
      <c r="AV231" s="841"/>
      <c r="AW231" s="841"/>
      <c r="AX231" s="841"/>
      <c r="AY231" s="841"/>
      <c r="AZ231" s="841"/>
      <c r="BA231" s="841"/>
      <c r="BB231" s="841"/>
      <c r="BC231" s="841"/>
      <c r="BD231" s="841"/>
      <c r="BE231" s="841"/>
      <c r="BF231" s="841"/>
      <c r="BG231" s="841"/>
      <c r="BH231" s="841"/>
      <c r="BI231" s="841"/>
      <c r="BJ231" s="821" t="s">
        <v>4297</v>
      </c>
      <c r="BK231" s="841"/>
      <c r="BL231" s="841"/>
      <c r="BM231" s="841"/>
      <c r="BN231" s="841"/>
      <c r="BO231" s="841"/>
      <c r="BP231" s="841"/>
      <c r="BQ231" s="841"/>
      <c r="BR231" s="841"/>
      <c r="BS231" s="841"/>
      <c r="BT231" s="841"/>
      <c r="BU231" s="841"/>
      <c r="BV231" s="841"/>
      <c r="BW231" s="840"/>
      <c r="BX231" s="840"/>
      <c r="BY231" s="840"/>
      <c r="BZ231" s="842"/>
      <c r="CA231" s="842"/>
      <c r="CB231" s="842"/>
      <c r="CC231" s="842"/>
      <c r="CD231" s="842"/>
      <c r="CE231" s="842"/>
      <c r="CF231" s="842"/>
      <c r="CG231" s="842"/>
      <c r="CH231" s="842"/>
      <c r="CI231" s="842"/>
      <c r="CJ231" s="842"/>
      <c r="CK231" s="842"/>
      <c r="CL231" s="842"/>
      <c r="CM231" s="842"/>
      <c r="CN231" s="842"/>
      <c r="CO231" s="842"/>
      <c r="CP231" s="842"/>
      <c r="CQ231" s="842"/>
      <c r="CR231" s="842"/>
      <c r="CS231" s="832" t="s">
        <v>4298</v>
      </c>
      <c r="CT231" s="842"/>
      <c r="CU231" s="842"/>
      <c r="CV231" s="842"/>
      <c r="CW231" s="842"/>
      <c r="CX231" s="842"/>
      <c r="CY231" s="842"/>
      <c r="CZ231" s="842"/>
      <c r="DA231" s="842"/>
      <c r="DB231" s="842"/>
      <c r="DC231" s="842"/>
      <c r="DD231" s="842"/>
      <c r="DE231" s="842"/>
    </row>
    <row r="232" spans="34:109" ht="0" hidden="1" customHeight="1">
      <c r="AH232" s="840"/>
      <c r="AI232" s="840"/>
      <c r="AJ232" s="840"/>
      <c r="AK232" s="840"/>
      <c r="AL232" s="822" t="str">
        <f t="shared" si="9"/>
        <v/>
      </c>
      <c r="AM232" s="822" t="str">
        <f t="shared" si="10"/>
        <v/>
      </c>
      <c r="AN232" s="828" t="str">
        <f t="shared" si="11"/>
        <v/>
      </c>
      <c r="AO232" s="840"/>
      <c r="AP232" s="826">
        <v>230</v>
      </c>
      <c r="AQ232" s="841"/>
      <c r="AR232" s="841"/>
      <c r="AS232" s="841"/>
      <c r="AT232" s="841"/>
      <c r="AU232" s="841"/>
      <c r="AV232" s="841"/>
      <c r="AW232" s="841"/>
      <c r="AX232" s="841"/>
      <c r="AY232" s="841"/>
      <c r="AZ232" s="841"/>
      <c r="BA232" s="841"/>
      <c r="BB232" s="841"/>
      <c r="BC232" s="841"/>
      <c r="BD232" s="841"/>
      <c r="BE232" s="841"/>
      <c r="BF232" s="841"/>
      <c r="BG232" s="841"/>
      <c r="BH232" s="841"/>
      <c r="BI232" s="841"/>
      <c r="BJ232" s="821" t="s">
        <v>4299</v>
      </c>
      <c r="BK232" s="841"/>
      <c r="BL232" s="841"/>
      <c r="BM232" s="841"/>
      <c r="BN232" s="841"/>
      <c r="BO232" s="841"/>
      <c r="BP232" s="841"/>
      <c r="BQ232" s="841"/>
      <c r="BR232" s="841"/>
      <c r="BS232" s="841"/>
      <c r="BT232" s="841"/>
      <c r="BU232" s="841"/>
      <c r="BV232" s="841"/>
      <c r="BW232" s="840"/>
      <c r="BX232" s="840"/>
      <c r="BY232" s="840"/>
      <c r="BZ232" s="842"/>
      <c r="CA232" s="842"/>
      <c r="CB232" s="842"/>
      <c r="CC232" s="842"/>
      <c r="CD232" s="842"/>
      <c r="CE232" s="842"/>
      <c r="CF232" s="842"/>
      <c r="CG232" s="842"/>
      <c r="CH232" s="842"/>
      <c r="CI232" s="842"/>
      <c r="CJ232" s="842"/>
      <c r="CK232" s="842"/>
      <c r="CL232" s="842"/>
      <c r="CM232" s="842"/>
      <c r="CN232" s="842"/>
      <c r="CO232" s="842"/>
      <c r="CP232" s="842"/>
      <c r="CQ232" s="842"/>
      <c r="CR232" s="842"/>
      <c r="CS232" s="832" t="s">
        <v>4300</v>
      </c>
      <c r="CT232" s="842"/>
      <c r="CU232" s="842"/>
      <c r="CV232" s="842"/>
      <c r="CW232" s="842"/>
      <c r="CX232" s="842"/>
      <c r="CY232" s="842"/>
      <c r="CZ232" s="842"/>
      <c r="DA232" s="842"/>
      <c r="DB232" s="842"/>
      <c r="DC232" s="842"/>
      <c r="DD232" s="842"/>
      <c r="DE232" s="842"/>
    </row>
    <row r="233" spans="34:109" ht="0" hidden="1" customHeight="1">
      <c r="AH233" s="840"/>
      <c r="AI233" s="840"/>
      <c r="AJ233" s="840"/>
      <c r="AK233" s="840"/>
      <c r="AL233" s="822" t="str">
        <f t="shared" si="9"/>
        <v/>
      </c>
      <c r="AM233" s="822" t="str">
        <f t="shared" si="10"/>
        <v/>
      </c>
      <c r="AN233" s="828" t="str">
        <f t="shared" si="11"/>
        <v/>
      </c>
      <c r="AO233" s="840"/>
      <c r="AP233" s="826">
        <v>231</v>
      </c>
      <c r="AQ233" s="841"/>
      <c r="AR233" s="841"/>
      <c r="AS233" s="841"/>
      <c r="AT233" s="841"/>
      <c r="AU233" s="841"/>
      <c r="AV233" s="841"/>
      <c r="AW233" s="841"/>
      <c r="AX233" s="841"/>
      <c r="AY233" s="841"/>
      <c r="AZ233" s="841"/>
      <c r="BA233" s="841"/>
      <c r="BB233" s="841"/>
      <c r="BC233" s="841"/>
      <c r="BD233" s="841"/>
      <c r="BE233" s="841"/>
      <c r="BF233" s="841"/>
      <c r="BG233" s="841"/>
      <c r="BH233" s="841"/>
      <c r="BI233" s="841"/>
      <c r="BJ233" s="821" t="s">
        <v>4301</v>
      </c>
      <c r="BK233" s="841"/>
      <c r="BL233" s="841"/>
      <c r="BM233" s="841"/>
      <c r="BN233" s="841"/>
      <c r="BO233" s="841"/>
      <c r="BP233" s="841"/>
      <c r="BQ233" s="841"/>
      <c r="BR233" s="841"/>
      <c r="BS233" s="841"/>
      <c r="BT233" s="841"/>
      <c r="BU233" s="841"/>
      <c r="BV233" s="841"/>
      <c r="BW233" s="840"/>
      <c r="BX233" s="840"/>
      <c r="BY233" s="840"/>
      <c r="BZ233" s="842"/>
      <c r="CA233" s="842"/>
      <c r="CB233" s="842"/>
      <c r="CC233" s="842"/>
      <c r="CD233" s="842"/>
      <c r="CE233" s="842"/>
      <c r="CF233" s="842"/>
      <c r="CG233" s="842"/>
      <c r="CH233" s="842"/>
      <c r="CI233" s="842"/>
      <c r="CJ233" s="842"/>
      <c r="CK233" s="842"/>
      <c r="CL233" s="842"/>
      <c r="CM233" s="842"/>
      <c r="CN233" s="842"/>
      <c r="CO233" s="842"/>
      <c r="CP233" s="842"/>
      <c r="CQ233" s="842"/>
      <c r="CR233" s="842"/>
      <c r="CS233" s="832" t="s">
        <v>4302</v>
      </c>
      <c r="CT233" s="842"/>
      <c r="CU233" s="842"/>
      <c r="CV233" s="842"/>
      <c r="CW233" s="842"/>
      <c r="CX233" s="842"/>
      <c r="CY233" s="842"/>
      <c r="CZ233" s="842"/>
      <c r="DA233" s="842"/>
      <c r="DB233" s="842"/>
      <c r="DC233" s="842"/>
      <c r="DD233" s="842"/>
      <c r="DE233" s="842"/>
    </row>
    <row r="234" spans="34:109" ht="0" hidden="1" customHeight="1">
      <c r="AH234" s="840"/>
      <c r="AI234" s="840"/>
      <c r="AJ234" s="840"/>
      <c r="AK234" s="840"/>
      <c r="AL234" s="822" t="str">
        <f t="shared" si="9"/>
        <v/>
      </c>
      <c r="AM234" s="822" t="str">
        <f t="shared" si="10"/>
        <v/>
      </c>
      <c r="AN234" s="828" t="str">
        <f t="shared" si="11"/>
        <v/>
      </c>
      <c r="AO234" s="840"/>
      <c r="AP234" s="826">
        <v>232</v>
      </c>
      <c r="AQ234" s="841"/>
      <c r="AR234" s="841"/>
      <c r="AS234" s="841"/>
      <c r="AT234" s="841"/>
      <c r="AU234" s="841"/>
      <c r="AV234" s="841"/>
      <c r="AW234" s="841"/>
      <c r="AX234" s="841"/>
      <c r="AY234" s="841"/>
      <c r="AZ234" s="841"/>
      <c r="BA234" s="841"/>
      <c r="BB234" s="841"/>
      <c r="BC234" s="841"/>
      <c r="BD234" s="841"/>
      <c r="BE234" s="841"/>
      <c r="BF234" s="841"/>
      <c r="BG234" s="841"/>
      <c r="BH234" s="841"/>
      <c r="BI234" s="841"/>
      <c r="BJ234" s="821" t="s">
        <v>4303</v>
      </c>
      <c r="BK234" s="841"/>
      <c r="BL234" s="841"/>
      <c r="BM234" s="841"/>
      <c r="BN234" s="841"/>
      <c r="BO234" s="841"/>
      <c r="BP234" s="841"/>
      <c r="BQ234" s="841"/>
      <c r="BR234" s="841"/>
      <c r="BS234" s="841"/>
      <c r="BT234" s="841"/>
      <c r="BU234" s="841"/>
      <c r="BV234" s="841"/>
      <c r="BW234" s="840"/>
      <c r="BX234" s="840"/>
      <c r="BY234" s="840"/>
      <c r="BZ234" s="842"/>
      <c r="CA234" s="842"/>
      <c r="CB234" s="842"/>
      <c r="CC234" s="842"/>
      <c r="CD234" s="842"/>
      <c r="CE234" s="842"/>
      <c r="CF234" s="842"/>
      <c r="CG234" s="842"/>
      <c r="CH234" s="842"/>
      <c r="CI234" s="842"/>
      <c r="CJ234" s="842"/>
      <c r="CK234" s="842"/>
      <c r="CL234" s="842"/>
      <c r="CM234" s="842"/>
      <c r="CN234" s="842"/>
      <c r="CO234" s="842"/>
      <c r="CP234" s="842"/>
      <c r="CQ234" s="842"/>
      <c r="CR234" s="842"/>
      <c r="CS234" s="832" t="s">
        <v>4304</v>
      </c>
      <c r="CT234" s="842"/>
      <c r="CU234" s="842"/>
      <c r="CV234" s="842"/>
      <c r="CW234" s="842"/>
      <c r="CX234" s="842"/>
      <c r="CY234" s="842"/>
      <c r="CZ234" s="842"/>
      <c r="DA234" s="842"/>
      <c r="DB234" s="842"/>
      <c r="DC234" s="842"/>
      <c r="DD234" s="842"/>
      <c r="DE234" s="842"/>
    </row>
    <row r="235" spans="34:109" ht="0" hidden="1" customHeight="1">
      <c r="AH235" s="840"/>
      <c r="AI235" s="840"/>
      <c r="AJ235" s="840"/>
      <c r="AK235" s="840"/>
      <c r="AL235" s="822" t="str">
        <f t="shared" si="9"/>
        <v/>
      </c>
      <c r="AM235" s="822" t="str">
        <f t="shared" si="10"/>
        <v/>
      </c>
      <c r="AN235" s="828" t="str">
        <f t="shared" si="11"/>
        <v/>
      </c>
      <c r="AO235" s="840"/>
      <c r="AP235" s="826">
        <v>233</v>
      </c>
      <c r="AQ235" s="841"/>
      <c r="AR235" s="841"/>
      <c r="AS235" s="841"/>
      <c r="AT235" s="841"/>
      <c r="AU235" s="841"/>
      <c r="AV235" s="841"/>
      <c r="AW235" s="841"/>
      <c r="AX235" s="841"/>
      <c r="AY235" s="841"/>
      <c r="AZ235" s="841"/>
      <c r="BA235" s="841"/>
      <c r="BB235" s="841"/>
      <c r="BC235" s="841"/>
      <c r="BD235" s="841"/>
      <c r="BE235" s="841"/>
      <c r="BF235" s="841"/>
      <c r="BG235" s="841"/>
      <c r="BH235" s="841"/>
      <c r="BI235" s="841"/>
      <c r="BJ235" s="821" t="s">
        <v>4305</v>
      </c>
      <c r="BK235" s="841"/>
      <c r="BL235" s="841"/>
      <c r="BM235" s="841"/>
      <c r="BN235" s="841"/>
      <c r="BO235" s="841"/>
      <c r="BP235" s="841"/>
      <c r="BQ235" s="841"/>
      <c r="BR235" s="841"/>
      <c r="BS235" s="841"/>
      <c r="BT235" s="841"/>
      <c r="BU235" s="841"/>
      <c r="BV235" s="841"/>
      <c r="BW235" s="840"/>
      <c r="BX235" s="840"/>
      <c r="BY235" s="840"/>
      <c r="BZ235" s="842"/>
      <c r="CA235" s="842"/>
      <c r="CB235" s="842"/>
      <c r="CC235" s="842"/>
      <c r="CD235" s="842"/>
      <c r="CE235" s="842"/>
      <c r="CF235" s="842"/>
      <c r="CG235" s="842"/>
      <c r="CH235" s="842"/>
      <c r="CI235" s="842"/>
      <c r="CJ235" s="842"/>
      <c r="CK235" s="842"/>
      <c r="CL235" s="842"/>
      <c r="CM235" s="842"/>
      <c r="CN235" s="842"/>
      <c r="CO235" s="842"/>
      <c r="CP235" s="842"/>
      <c r="CQ235" s="842"/>
      <c r="CR235" s="842"/>
      <c r="CS235" s="832" t="s">
        <v>4306</v>
      </c>
      <c r="CT235" s="842"/>
      <c r="CU235" s="842"/>
      <c r="CV235" s="842"/>
      <c r="CW235" s="842"/>
      <c r="CX235" s="842"/>
      <c r="CY235" s="842"/>
      <c r="CZ235" s="842"/>
      <c r="DA235" s="842"/>
      <c r="DB235" s="842"/>
      <c r="DC235" s="842"/>
      <c r="DD235" s="842"/>
      <c r="DE235" s="842"/>
    </row>
    <row r="236" spans="34:109" ht="0" hidden="1" customHeight="1">
      <c r="AH236" s="840"/>
      <c r="AI236" s="840"/>
      <c r="AJ236" s="840"/>
      <c r="AK236" s="840"/>
      <c r="AL236" s="822" t="str">
        <f t="shared" si="9"/>
        <v/>
      </c>
      <c r="AM236" s="822" t="str">
        <f t="shared" si="10"/>
        <v/>
      </c>
      <c r="AN236" s="828" t="str">
        <f t="shared" si="11"/>
        <v/>
      </c>
      <c r="AO236" s="840"/>
      <c r="AP236" s="826">
        <v>234</v>
      </c>
      <c r="AQ236" s="841"/>
      <c r="AR236" s="841"/>
      <c r="AS236" s="841"/>
      <c r="AT236" s="841"/>
      <c r="AU236" s="841"/>
      <c r="AV236" s="841"/>
      <c r="AW236" s="841"/>
      <c r="AX236" s="841"/>
      <c r="AY236" s="841"/>
      <c r="AZ236" s="841"/>
      <c r="BA236" s="841"/>
      <c r="BB236" s="841"/>
      <c r="BC236" s="841"/>
      <c r="BD236" s="841"/>
      <c r="BE236" s="841"/>
      <c r="BF236" s="841"/>
      <c r="BG236" s="841"/>
      <c r="BH236" s="841"/>
      <c r="BI236" s="841"/>
      <c r="BJ236" s="821" t="s">
        <v>4307</v>
      </c>
      <c r="BK236" s="841"/>
      <c r="BL236" s="841"/>
      <c r="BM236" s="841"/>
      <c r="BN236" s="841"/>
      <c r="BO236" s="841"/>
      <c r="BP236" s="841"/>
      <c r="BQ236" s="841"/>
      <c r="BR236" s="841"/>
      <c r="BS236" s="841"/>
      <c r="BT236" s="841"/>
      <c r="BU236" s="841"/>
      <c r="BV236" s="841"/>
      <c r="BW236" s="840"/>
      <c r="BX236" s="840"/>
      <c r="BY236" s="840"/>
      <c r="BZ236" s="842"/>
      <c r="CA236" s="842"/>
      <c r="CB236" s="842"/>
      <c r="CC236" s="842"/>
      <c r="CD236" s="842"/>
      <c r="CE236" s="842"/>
      <c r="CF236" s="842"/>
      <c r="CG236" s="842"/>
      <c r="CH236" s="842"/>
      <c r="CI236" s="842"/>
      <c r="CJ236" s="842"/>
      <c r="CK236" s="842"/>
      <c r="CL236" s="842"/>
      <c r="CM236" s="842"/>
      <c r="CN236" s="842"/>
      <c r="CO236" s="842"/>
      <c r="CP236" s="842"/>
      <c r="CQ236" s="842"/>
      <c r="CR236" s="842"/>
      <c r="CS236" s="832" t="s">
        <v>4308</v>
      </c>
      <c r="CT236" s="842"/>
      <c r="CU236" s="842"/>
      <c r="CV236" s="842"/>
      <c r="CW236" s="842"/>
      <c r="CX236" s="842"/>
      <c r="CY236" s="842"/>
      <c r="CZ236" s="842"/>
      <c r="DA236" s="842"/>
      <c r="DB236" s="842"/>
      <c r="DC236" s="842"/>
      <c r="DD236" s="842"/>
      <c r="DE236" s="842"/>
    </row>
    <row r="237" spans="34:109" ht="0" hidden="1" customHeight="1">
      <c r="AH237" s="840"/>
      <c r="AI237" s="840"/>
      <c r="AJ237" s="840"/>
      <c r="AK237" s="840"/>
      <c r="AL237" s="822" t="str">
        <f t="shared" si="9"/>
        <v/>
      </c>
      <c r="AM237" s="822" t="str">
        <f t="shared" si="10"/>
        <v/>
      </c>
      <c r="AN237" s="828" t="str">
        <f t="shared" si="11"/>
        <v/>
      </c>
      <c r="AO237" s="840"/>
      <c r="AP237" s="826">
        <v>235</v>
      </c>
      <c r="AQ237" s="841"/>
      <c r="AR237" s="841"/>
      <c r="AS237" s="841"/>
      <c r="AT237" s="841"/>
      <c r="AU237" s="841"/>
      <c r="AV237" s="841"/>
      <c r="AW237" s="841"/>
      <c r="AX237" s="841"/>
      <c r="AY237" s="841"/>
      <c r="AZ237" s="841"/>
      <c r="BA237" s="841"/>
      <c r="BB237" s="841"/>
      <c r="BC237" s="841"/>
      <c r="BD237" s="841"/>
      <c r="BE237" s="841"/>
      <c r="BF237" s="841"/>
      <c r="BG237" s="841"/>
      <c r="BH237" s="841"/>
      <c r="BI237" s="841"/>
      <c r="BJ237" s="821" t="s">
        <v>4309</v>
      </c>
      <c r="BK237" s="841"/>
      <c r="BL237" s="841"/>
      <c r="BM237" s="841"/>
      <c r="BN237" s="841"/>
      <c r="BO237" s="841"/>
      <c r="BP237" s="841"/>
      <c r="BQ237" s="841"/>
      <c r="BR237" s="841"/>
      <c r="BS237" s="841"/>
      <c r="BT237" s="841"/>
      <c r="BU237" s="841"/>
      <c r="BV237" s="841"/>
      <c r="BW237" s="840"/>
      <c r="BX237" s="840"/>
      <c r="BY237" s="840"/>
      <c r="BZ237" s="842"/>
      <c r="CA237" s="842"/>
      <c r="CB237" s="842"/>
      <c r="CC237" s="842"/>
      <c r="CD237" s="842"/>
      <c r="CE237" s="842"/>
      <c r="CF237" s="842"/>
      <c r="CG237" s="842"/>
      <c r="CH237" s="842"/>
      <c r="CI237" s="842"/>
      <c r="CJ237" s="842"/>
      <c r="CK237" s="842"/>
      <c r="CL237" s="842"/>
      <c r="CM237" s="842"/>
      <c r="CN237" s="842"/>
      <c r="CO237" s="842"/>
      <c r="CP237" s="842"/>
      <c r="CQ237" s="842"/>
      <c r="CR237" s="842"/>
      <c r="CS237" s="832" t="s">
        <v>4310</v>
      </c>
      <c r="CT237" s="842"/>
      <c r="CU237" s="842"/>
      <c r="CV237" s="842"/>
      <c r="CW237" s="842"/>
      <c r="CX237" s="842"/>
      <c r="CY237" s="842"/>
      <c r="CZ237" s="842"/>
      <c r="DA237" s="842"/>
      <c r="DB237" s="842"/>
      <c r="DC237" s="842"/>
      <c r="DD237" s="842"/>
      <c r="DE237" s="842"/>
    </row>
    <row r="238" spans="34:109" ht="0" hidden="1" customHeight="1">
      <c r="AH238" s="840"/>
      <c r="AI238" s="840"/>
      <c r="AJ238" s="840"/>
      <c r="AK238" s="840"/>
      <c r="AL238" s="822" t="str">
        <f t="shared" si="9"/>
        <v/>
      </c>
      <c r="AM238" s="822" t="str">
        <f t="shared" si="10"/>
        <v/>
      </c>
      <c r="AN238" s="828" t="str">
        <f t="shared" si="11"/>
        <v/>
      </c>
      <c r="AO238" s="840"/>
      <c r="AP238" s="826">
        <v>236</v>
      </c>
      <c r="AQ238" s="841"/>
      <c r="AR238" s="841"/>
      <c r="AS238" s="841"/>
      <c r="AT238" s="841"/>
      <c r="AU238" s="841"/>
      <c r="AV238" s="841"/>
      <c r="AW238" s="841"/>
      <c r="AX238" s="841"/>
      <c r="AY238" s="841"/>
      <c r="AZ238" s="841"/>
      <c r="BA238" s="841"/>
      <c r="BB238" s="841"/>
      <c r="BC238" s="841"/>
      <c r="BD238" s="841"/>
      <c r="BE238" s="841"/>
      <c r="BF238" s="841"/>
      <c r="BG238" s="841"/>
      <c r="BH238" s="841"/>
      <c r="BI238" s="841"/>
      <c r="BJ238" s="821" t="s">
        <v>4311</v>
      </c>
      <c r="BK238" s="841"/>
      <c r="BL238" s="841"/>
      <c r="BM238" s="841"/>
      <c r="BN238" s="841"/>
      <c r="BO238" s="841"/>
      <c r="BP238" s="841"/>
      <c r="BQ238" s="841"/>
      <c r="BR238" s="841"/>
      <c r="BS238" s="841"/>
      <c r="BT238" s="841"/>
      <c r="BU238" s="841"/>
      <c r="BV238" s="841"/>
      <c r="BW238" s="840"/>
      <c r="BX238" s="840"/>
      <c r="BY238" s="840"/>
      <c r="BZ238" s="842"/>
      <c r="CA238" s="842"/>
      <c r="CB238" s="842"/>
      <c r="CC238" s="842"/>
      <c r="CD238" s="842"/>
      <c r="CE238" s="842"/>
      <c r="CF238" s="842"/>
      <c r="CG238" s="842"/>
      <c r="CH238" s="842"/>
      <c r="CI238" s="842"/>
      <c r="CJ238" s="842"/>
      <c r="CK238" s="842"/>
      <c r="CL238" s="842"/>
      <c r="CM238" s="842"/>
      <c r="CN238" s="842"/>
      <c r="CO238" s="842"/>
      <c r="CP238" s="842"/>
      <c r="CQ238" s="842"/>
      <c r="CR238" s="842"/>
      <c r="CS238" s="832" t="s">
        <v>4312</v>
      </c>
      <c r="CT238" s="842"/>
      <c r="CU238" s="842"/>
      <c r="CV238" s="842"/>
      <c r="CW238" s="842"/>
      <c r="CX238" s="842"/>
      <c r="CY238" s="842"/>
      <c r="CZ238" s="842"/>
      <c r="DA238" s="842"/>
      <c r="DB238" s="842"/>
      <c r="DC238" s="842"/>
      <c r="DD238" s="842"/>
      <c r="DE238" s="842"/>
    </row>
    <row r="239" spans="34:109" ht="0" hidden="1" customHeight="1">
      <c r="AH239" s="840"/>
      <c r="AI239" s="840"/>
      <c r="AJ239" s="840"/>
      <c r="AK239" s="840"/>
      <c r="AL239" s="822" t="str">
        <f t="shared" si="9"/>
        <v/>
      </c>
      <c r="AM239" s="822" t="str">
        <f t="shared" si="10"/>
        <v/>
      </c>
      <c r="AN239" s="828" t="str">
        <f t="shared" si="11"/>
        <v/>
      </c>
      <c r="AO239" s="840"/>
      <c r="AP239" s="826">
        <v>237</v>
      </c>
      <c r="AQ239" s="841"/>
      <c r="AR239" s="841"/>
      <c r="AS239" s="841"/>
      <c r="AT239" s="841"/>
      <c r="AU239" s="841"/>
      <c r="AV239" s="841"/>
      <c r="AW239" s="841"/>
      <c r="AX239" s="841"/>
      <c r="AY239" s="841"/>
      <c r="AZ239" s="841"/>
      <c r="BA239" s="841"/>
      <c r="BB239" s="841"/>
      <c r="BC239" s="841"/>
      <c r="BD239" s="841"/>
      <c r="BE239" s="841"/>
      <c r="BF239" s="841"/>
      <c r="BG239" s="841"/>
      <c r="BH239" s="841"/>
      <c r="BI239" s="841"/>
      <c r="BJ239" s="821" t="s">
        <v>4313</v>
      </c>
      <c r="BK239" s="841"/>
      <c r="BL239" s="841"/>
      <c r="BM239" s="841"/>
      <c r="BN239" s="841"/>
      <c r="BO239" s="841"/>
      <c r="BP239" s="841"/>
      <c r="BQ239" s="841"/>
      <c r="BR239" s="841"/>
      <c r="BS239" s="841"/>
      <c r="BT239" s="841"/>
      <c r="BU239" s="841"/>
      <c r="BV239" s="841"/>
      <c r="BW239" s="840"/>
      <c r="BX239" s="840"/>
      <c r="BY239" s="840"/>
      <c r="BZ239" s="842"/>
      <c r="CA239" s="842"/>
      <c r="CB239" s="842"/>
      <c r="CC239" s="842"/>
      <c r="CD239" s="842"/>
      <c r="CE239" s="842"/>
      <c r="CF239" s="842"/>
      <c r="CG239" s="842"/>
      <c r="CH239" s="842"/>
      <c r="CI239" s="842"/>
      <c r="CJ239" s="842"/>
      <c r="CK239" s="842"/>
      <c r="CL239" s="842"/>
      <c r="CM239" s="842"/>
      <c r="CN239" s="842"/>
      <c r="CO239" s="842"/>
      <c r="CP239" s="842"/>
      <c r="CQ239" s="842"/>
      <c r="CR239" s="842"/>
      <c r="CS239" s="832" t="s">
        <v>4314</v>
      </c>
      <c r="CT239" s="842"/>
      <c r="CU239" s="842"/>
      <c r="CV239" s="842"/>
      <c r="CW239" s="842"/>
      <c r="CX239" s="842"/>
      <c r="CY239" s="842"/>
      <c r="CZ239" s="842"/>
      <c r="DA239" s="842"/>
      <c r="DB239" s="842"/>
      <c r="DC239" s="842"/>
      <c r="DD239" s="842"/>
      <c r="DE239" s="842"/>
    </row>
    <row r="240" spans="34:109" ht="0" hidden="1" customHeight="1">
      <c r="AH240" s="840"/>
      <c r="AI240" s="840"/>
      <c r="AJ240" s="840"/>
      <c r="AK240" s="840"/>
      <c r="AL240" s="822" t="str">
        <f t="shared" si="9"/>
        <v/>
      </c>
      <c r="AM240" s="822" t="str">
        <f t="shared" si="10"/>
        <v/>
      </c>
      <c r="AN240" s="828" t="str">
        <f t="shared" si="11"/>
        <v/>
      </c>
      <c r="AO240" s="840"/>
      <c r="AP240" s="826">
        <v>238</v>
      </c>
      <c r="AQ240" s="841"/>
      <c r="AR240" s="841"/>
      <c r="AS240" s="841"/>
      <c r="AT240" s="841"/>
      <c r="AU240" s="841"/>
      <c r="AV240" s="841"/>
      <c r="AW240" s="841"/>
      <c r="AX240" s="841"/>
      <c r="AY240" s="841"/>
      <c r="AZ240" s="841"/>
      <c r="BA240" s="841"/>
      <c r="BB240" s="841"/>
      <c r="BC240" s="841"/>
      <c r="BD240" s="841"/>
      <c r="BE240" s="841"/>
      <c r="BF240" s="841"/>
      <c r="BG240" s="841"/>
      <c r="BH240" s="841"/>
      <c r="BI240" s="841"/>
      <c r="BJ240" s="821" t="s">
        <v>4315</v>
      </c>
      <c r="BK240" s="841"/>
      <c r="BL240" s="841"/>
      <c r="BM240" s="841"/>
      <c r="BN240" s="841"/>
      <c r="BO240" s="841"/>
      <c r="BP240" s="841"/>
      <c r="BQ240" s="841"/>
      <c r="BR240" s="841"/>
      <c r="BS240" s="841"/>
      <c r="BT240" s="841"/>
      <c r="BU240" s="841"/>
      <c r="BV240" s="841"/>
      <c r="BW240" s="840"/>
      <c r="BX240" s="840"/>
      <c r="BY240" s="840"/>
      <c r="BZ240" s="842"/>
      <c r="CA240" s="842"/>
      <c r="CB240" s="842"/>
      <c r="CC240" s="842"/>
      <c r="CD240" s="842"/>
      <c r="CE240" s="842"/>
      <c r="CF240" s="842"/>
      <c r="CG240" s="842"/>
      <c r="CH240" s="842"/>
      <c r="CI240" s="842"/>
      <c r="CJ240" s="842"/>
      <c r="CK240" s="842"/>
      <c r="CL240" s="842"/>
      <c r="CM240" s="842"/>
      <c r="CN240" s="842"/>
      <c r="CO240" s="842"/>
      <c r="CP240" s="842"/>
      <c r="CQ240" s="842"/>
      <c r="CR240" s="842"/>
      <c r="CS240" s="832" t="s">
        <v>4316</v>
      </c>
      <c r="CT240" s="842"/>
      <c r="CU240" s="842"/>
      <c r="CV240" s="842"/>
      <c r="CW240" s="842"/>
      <c r="CX240" s="842"/>
      <c r="CY240" s="842"/>
      <c r="CZ240" s="842"/>
      <c r="DA240" s="842"/>
      <c r="DB240" s="842"/>
      <c r="DC240" s="842"/>
      <c r="DD240" s="842"/>
      <c r="DE240" s="842"/>
    </row>
    <row r="241" spans="34:109" ht="0" hidden="1" customHeight="1">
      <c r="AH241" s="840"/>
      <c r="AI241" s="840"/>
      <c r="AJ241" s="840"/>
      <c r="AK241" s="840"/>
      <c r="AL241" s="822" t="str">
        <f t="shared" si="9"/>
        <v/>
      </c>
      <c r="AM241" s="822" t="str">
        <f t="shared" si="10"/>
        <v/>
      </c>
      <c r="AN241" s="828" t="str">
        <f t="shared" si="11"/>
        <v/>
      </c>
      <c r="AO241" s="840"/>
      <c r="AP241" s="826">
        <v>239</v>
      </c>
      <c r="AQ241" s="841"/>
      <c r="AR241" s="841"/>
      <c r="AS241" s="841"/>
      <c r="AT241" s="841"/>
      <c r="AU241" s="841"/>
      <c r="AV241" s="841"/>
      <c r="AW241" s="841"/>
      <c r="AX241" s="841"/>
      <c r="AY241" s="841"/>
      <c r="AZ241" s="841"/>
      <c r="BA241" s="841"/>
      <c r="BB241" s="841"/>
      <c r="BC241" s="841"/>
      <c r="BD241" s="841"/>
      <c r="BE241" s="841"/>
      <c r="BF241" s="841"/>
      <c r="BG241" s="841"/>
      <c r="BH241" s="841"/>
      <c r="BI241" s="841"/>
      <c r="BJ241" s="821" t="s">
        <v>4317</v>
      </c>
      <c r="BK241" s="841"/>
      <c r="BL241" s="841"/>
      <c r="BM241" s="841"/>
      <c r="BN241" s="841"/>
      <c r="BO241" s="841"/>
      <c r="BP241" s="841"/>
      <c r="BQ241" s="841"/>
      <c r="BR241" s="841"/>
      <c r="BS241" s="841"/>
      <c r="BT241" s="841"/>
      <c r="BU241" s="841"/>
      <c r="BV241" s="841"/>
      <c r="BW241" s="840"/>
      <c r="BX241" s="840"/>
      <c r="BY241" s="840"/>
      <c r="BZ241" s="842"/>
      <c r="CA241" s="842"/>
      <c r="CB241" s="842"/>
      <c r="CC241" s="842"/>
      <c r="CD241" s="842"/>
      <c r="CE241" s="842"/>
      <c r="CF241" s="842"/>
      <c r="CG241" s="842"/>
      <c r="CH241" s="842"/>
      <c r="CI241" s="842"/>
      <c r="CJ241" s="842"/>
      <c r="CK241" s="842"/>
      <c r="CL241" s="842"/>
      <c r="CM241" s="842"/>
      <c r="CN241" s="842"/>
      <c r="CO241" s="842"/>
      <c r="CP241" s="842"/>
      <c r="CQ241" s="842"/>
      <c r="CR241" s="842"/>
      <c r="CS241" s="845" t="s">
        <v>4318</v>
      </c>
      <c r="CT241" s="842"/>
      <c r="CU241" s="842"/>
      <c r="CV241" s="842"/>
      <c r="CW241" s="842"/>
      <c r="CX241" s="842"/>
      <c r="CY241" s="842"/>
      <c r="CZ241" s="842"/>
      <c r="DA241" s="842"/>
      <c r="DB241" s="842"/>
      <c r="DC241" s="842"/>
      <c r="DD241" s="842"/>
      <c r="DE241" s="842"/>
    </row>
    <row r="242" spans="34:109" ht="0" hidden="1" customHeight="1">
      <c r="AH242" s="840"/>
      <c r="AI242" s="840"/>
      <c r="AJ242" s="840"/>
      <c r="AK242" s="840"/>
      <c r="AL242" s="822" t="str">
        <f t="shared" si="9"/>
        <v/>
      </c>
      <c r="AM242" s="822" t="str">
        <f t="shared" si="10"/>
        <v/>
      </c>
      <c r="AN242" s="828" t="str">
        <f t="shared" si="11"/>
        <v/>
      </c>
      <c r="AO242" s="840"/>
      <c r="AP242" s="826">
        <v>240</v>
      </c>
      <c r="AQ242" s="841"/>
      <c r="AR242" s="841"/>
      <c r="AS242" s="841"/>
      <c r="AT242" s="841"/>
      <c r="AU242" s="841"/>
      <c r="AV242" s="841"/>
      <c r="AW242" s="841"/>
      <c r="AX242" s="841"/>
      <c r="AY242" s="841"/>
      <c r="AZ242" s="841"/>
      <c r="BA242" s="841"/>
      <c r="BB242" s="841"/>
      <c r="BC242" s="841"/>
      <c r="BD242" s="841"/>
      <c r="BE242" s="841"/>
      <c r="BF242" s="841"/>
      <c r="BG242" s="841"/>
      <c r="BH242" s="841"/>
      <c r="BI242" s="841"/>
      <c r="BJ242" s="821" t="s">
        <v>4319</v>
      </c>
      <c r="BK242" s="841"/>
      <c r="BL242" s="841"/>
      <c r="BM242" s="841"/>
      <c r="BN242" s="841"/>
      <c r="BO242" s="841"/>
      <c r="BP242" s="841"/>
      <c r="BQ242" s="841"/>
      <c r="BR242" s="841"/>
      <c r="BS242" s="841"/>
      <c r="BT242" s="841"/>
      <c r="BU242" s="841"/>
      <c r="BV242" s="841"/>
      <c r="BW242" s="840"/>
      <c r="BX242" s="840"/>
      <c r="BY242" s="840"/>
      <c r="BZ242" s="842"/>
      <c r="CA242" s="842"/>
      <c r="CB242" s="842"/>
      <c r="CC242" s="842"/>
      <c r="CD242" s="842"/>
      <c r="CE242" s="842"/>
      <c r="CF242" s="842"/>
      <c r="CG242" s="842"/>
      <c r="CH242" s="842"/>
      <c r="CI242" s="842"/>
      <c r="CJ242" s="842"/>
      <c r="CK242" s="842"/>
      <c r="CL242" s="842"/>
      <c r="CM242" s="842"/>
      <c r="CN242" s="842"/>
      <c r="CO242" s="842"/>
      <c r="CP242" s="842"/>
      <c r="CQ242" s="842"/>
      <c r="CR242" s="842"/>
      <c r="CS242" s="832" t="s">
        <v>4320</v>
      </c>
      <c r="CT242" s="842"/>
      <c r="CU242" s="842"/>
      <c r="CV242" s="842"/>
      <c r="CW242" s="842"/>
      <c r="CX242" s="842"/>
      <c r="CY242" s="842"/>
      <c r="CZ242" s="842"/>
      <c r="DA242" s="842"/>
      <c r="DB242" s="842"/>
      <c r="DC242" s="842"/>
      <c r="DD242" s="842"/>
      <c r="DE242" s="842"/>
    </row>
    <row r="243" spans="34:109" ht="0" hidden="1" customHeight="1">
      <c r="AH243" s="840"/>
      <c r="AI243" s="840"/>
      <c r="AJ243" s="840"/>
      <c r="AK243" s="840"/>
      <c r="AL243" s="822" t="str">
        <f t="shared" si="9"/>
        <v/>
      </c>
      <c r="AM243" s="822" t="str">
        <f t="shared" si="10"/>
        <v/>
      </c>
      <c r="AN243" s="828" t="str">
        <f t="shared" si="11"/>
        <v/>
      </c>
      <c r="AO243" s="840"/>
      <c r="AP243" s="826">
        <v>241</v>
      </c>
      <c r="AQ243" s="841"/>
      <c r="AR243" s="841"/>
      <c r="AS243" s="841"/>
      <c r="AT243" s="841"/>
      <c r="AU243" s="841"/>
      <c r="AV243" s="841"/>
      <c r="AW243" s="841"/>
      <c r="AX243" s="841"/>
      <c r="AY243" s="841"/>
      <c r="AZ243" s="841"/>
      <c r="BA243" s="841"/>
      <c r="BB243" s="841"/>
      <c r="BC243" s="841"/>
      <c r="BD243" s="841"/>
      <c r="BE243" s="841"/>
      <c r="BF243" s="841"/>
      <c r="BG243" s="841"/>
      <c r="BH243" s="841"/>
      <c r="BI243" s="841"/>
      <c r="BJ243" s="821" t="s">
        <v>4321</v>
      </c>
      <c r="BK243" s="841"/>
      <c r="BL243" s="841"/>
      <c r="BM243" s="841"/>
      <c r="BN243" s="841"/>
      <c r="BO243" s="841"/>
      <c r="BP243" s="841"/>
      <c r="BQ243" s="841"/>
      <c r="BR243" s="841"/>
      <c r="BS243" s="841"/>
      <c r="BT243" s="841"/>
      <c r="BU243" s="841"/>
      <c r="BV243" s="841"/>
      <c r="BW243" s="840"/>
      <c r="BX243" s="840"/>
      <c r="BY243" s="840"/>
      <c r="BZ243" s="842"/>
      <c r="CA243" s="842"/>
      <c r="CB243" s="842"/>
      <c r="CC243" s="842"/>
      <c r="CD243" s="842"/>
      <c r="CE243" s="842"/>
      <c r="CF243" s="842"/>
      <c r="CG243" s="842"/>
      <c r="CH243" s="842"/>
      <c r="CI243" s="842"/>
      <c r="CJ243" s="842"/>
      <c r="CK243" s="842"/>
      <c r="CL243" s="842"/>
      <c r="CM243" s="842"/>
      <c r="CN243" s="842"/>
      <c r="CO243" s="842"/>
      <c r="CP243" s="842"/>
      <c r="CQ243" s="842"/>
      <c r="CR243" s="842"/>
      <c r="CS243" s="832" t="s">
        <v>4322</v>
      </c>
      <c r="CT243" s="842"/>
      <c r="CU243" s="842"/>
      <c r="CV243" s="842"/>
      <c r="CW243" s="842"/>
      <c r="CX243" s="842"/>
      <c r="CY243" s="842"/>
      <c r="CZ243" s="842"/>
      <c r="DA243" s="842"/>
      <c r="DB243" s="842"/>
      <c r="DC243" s="842"/>
      <c r="DD243" s="842"/>
      <c r="DE243" s="842"/>
    </row>
    <row r="244" spans="34:109" ht="0" hidden="1" customHeight="1">
      <c r="AH244" s="840"/>
      <c r="AI244" s="840"/>
      <c r="AJ244" s="840"/>
      <c r="AK244" s="840"/>
      <c r="AL244" s="822" t="str">
        <f t="shared" si="9"/>
        <v/>
      </c>
      <c r="AM244" s="822" t="str">
        <f t="shared" si="10"/>
        <v/>
      </c>
      <c r="AN244" s="828" t="str">
        <f t="shared" si="11"/>
        <v/>
      </c>
      <c r="AO244" s="840"/>
      <c r="AP244" s="826">
        <v>242</v>
      </c>
      <c r="AQ244" s="841"/>
      <c r="AR244" s="841"/>
      <c r="AS244" s="841"/>
      <c r="AT244" s="841"/>
      <c r="AU244" s="841"/>
      <c r="AV244" s="841"/>
      <c r="AW244" s="841"/>
      <c r="AX244" s="841"/>
      <c r="AY244" s="841"/>
      <c r="AZ244" s="841"/>
      <c r="BA244" s="841"/>
      <c r="BB244" s="841"/>
      <c r="BC244" s="841"/>
      <c r="BD244" s="841"/>
      <c r="BE244" s="841"/>
      <c r="BF244" s="841"/>
      <c r="BG244" s="841"/>
      <c r="BH244" s="841"/>
      <c r="BI244" s="841"/>
      <c r="BJ244" s="821" t="s">
        <v>4323</v>
      </c>
      <c r="BK244" s="841"/>
      <c r="BL244" s="841"/>
      <c r="BM244" s="841"/>
      <c r="BN244" s="841"/>
      <c r="BO244" s="841"/>
      <c r="BP244" s="841"/>
      <c r="BQ244" s="841"/>
      <c r="BR244" s="841"/>
      <c r="BS244" s="841"/>
      <c r="BT244" s="841"/>
      <c r="BU244" s="841"/>
      <c r="BV244" s="841"/>
      <c r="BW244" s="840"/>
      <c r="BX244" s="840"/>
      <c r="BY244" s="840"/>
      <c r="BZ244" s="842"/>
      <c r="CA244" s="842"/>
      <c r="CB244" s="842"/>
      <c r="CC244" s="842"/>
      <c r="CD244" s="842"/>
      <c r="CE244" s="842"/>
      <c r="CF244" s="842"/>
      <c r="CG244" s="842"/>
      <c r="CH244" s="842"/>
      <c r="CI244" s="842"/>
      <c r="CJ244" s="842"/>
      <c r="CK244" s="842"/>
      <c r="CL244" s="842"/>
      <c r="CM244" s="842"/>
      <c r="CN244" s="842"/>
      <c r="CO244" s="842"/>
      <c r="CP244" s="842"/>
      <c r="CQ244" s="842"/>
      <c r="CR244" s="842"/>
      <c r="CS244" s="832" t="s">
        <v>4324</v>
      </c>
      <c r="CT244" s="842"/>
      <c r="CU244" s="842"/>
      <c r="CV244" s="842"/>
      <c r="CW244" s="842"/>
      <c r="CX244" s="842"/>
      <c r="CY244" s="842"/>
      <c r="CZ244" s="842"/>
      <c r="DA244" s="842"/>
      <c r="DB244" s="842"/>
      <c r="DC244" s="842"/>
      <c r="DD244" s="842"/>
      <c r="DE244" s="842"/>
    </row>
    <row r="245" spans="34:109" ht="0" hidden="1" customHeight="1">
      <c r="AH245" s="840"/>
      <c r="AI245" s="840"/>
      <c r="AJ245" s="840"/>
      <c r="AK245" s="840"/>
      <c r="AL245" s="822" t="str">
        <f t="shared" si="9"/>
        <v/>
      </c>
      <c r="AM245" s="822" t="str">
        <f t="shared" si="10"/>
        <v/>
      </c>
      <c r="AN245" s="828" t="str">
        <f t="shared" si="11"/>
        <v/>
      </c>
      <c r="AO245" s="840"/>
      <c r="AP245" s="826">
        <v>243</v>
      </c>
      <c r="AQ245" s="841"/>
      <c r="AR245" s="841"/>
      <c r="AS245" s="841"/>
      <c r="AT245" s="841"/>
      <c r="AU245" s="841"/>
      <c r="AV245" s="841"/>
      <c r="AW245" s="841"/>
      <c r="AX245" s="841"/>
      <c r="AY245" s="841"/>
      <c r="AZ245" s="841"/>
      <c r="BA245" s="841"/>
      <c r="BB245" s="841"/>
      <c r="BC245" s="841"/>
      <c r="BD245" s="841"/>
      <c r="BE245" s="841"/>
      <c r="BF245" s="841"/>
      <c r="BG245" s="841"/>
      <c r="BH245" s="841"/>
      <c r="BI245" s="841"/>
      <c r="BJ245" s="821" t="s">
        <v>4325</v>
      </c>
      <c r="BK245" s="841"/>
      <c r="BL245" s="841"/>
      <c r="BM245" s="841"/>
      <c r="BN245" s="841"/>
      <c r="BO245" s="841"/>
      <c r="BP245" s="841"/>
      <c r="BQ245" s="841"/>
      <c r="BR245" s="841"/>
      <c r="BS245" s="841"/>
      <c r="BT245" s="841"/>
      <c r="BU245" s="841"/>
      <c r="BV245" s="841"/>
      <c r="BW245" s="840"/>
      <c r="BX245" s="840"/>
      <c r="BY245" s="840"/>
      <c r="BZ245" s="842"/>
      <c r="CA245" s="842"/>
      <c r="CB245" s="842"/>
      <c r="CC245" s="842"/>
      <c r="CD245" s="842"/>
      <c r="CE245" s="842"/>
      <c r="CF245" s="842"/>
      <c r="CG245" s="842"/>
      <c r="CH245" s="842"/>
      <c r="CI245" s="842"/>
      <c r="CJ245" s="842"/>
      <c r="CK245" s="842"/>
      <c r="CL245" s="842"/>
      <c r="CM245" s="842"/>
      <c r="CN245" s="842"/>
      <c r="CO245" s="842"/>
      <c r="CP245" s="842"/>
      <c r="CQ245" s="842"/>
      <c r="CR245" s="842"/>
      <c r="CS245" s="832" t="s">
        <v>4326</v>
      </c>
      <c r="CT245" s="842"/>
      <c r="CU245" s="842"/>
      <c r="CV245" s="842"/>
      <c r="CW245" s="842"/>
      <c r="CX245" s="842"/>
      <c r="CY245" s="842"/>
      <c r="CZ245" s="842"/>
      <c r="DA245" s="842"/>
      <c r="DB245" s="842"/>
      <c r="DC245" s="842"/>
      <c r="DD245" s="842"/>
      <c r="DE245" s="842"/>
    </row>
    <row r="246" spans="34:109" ht="0" hidden="1" customHeight="1">
      <c r="AH246" s="840"/>
      <c r="AI246" s="840"/>
      <c r="AJ246" s="840"/>
      <c r="AK246" s="840"/>
      <c r="AL246" s="822" t="str">
        <f t="shared" si="9"/>
        <v/>
      </c>
      <c r="AM246" s="822" t="str">
        <f t="shared" si="10"/>
        <v/>
      </c>
      <c r="AN246" s="828" t="str">
        <f t="shared" si="11"/>
        <v/>
      </c>
      <c r="AO246" s="840"/>
      <c r="AP246" s="826">
        <v>244</v>
      </c>
      <c r="AQ246" s="841"/>
      <c r="AR246" s="841"/>
      <c r="AS246" s="841"/>
      <c r="AT246" s="841"/>
      <c r="AU246" s="841"/>
      <c r="AV246" s="841"/>
      <c r="AW246" s="841"/>
      <c r="AX246" s="841"/>
      <c r="AY246" s="841"/>
      <c r="AZ246" s="841"/>
      <c r="BA246" s="841"/>
      <c r="BB246" s="841"/>
      <c r="BC246" s="841"/>
      <c r="BD246" s="841"/>
      <c r="BE246" s="841"/>
      <c r="BF246" s="841"/>
      <c r="BG246" s="841"/>
      <c r="BH246" s="841"/>
      <c r="BI246" s="841"/>
      <c r="BJ246" s="821" t="s">
        <v>4327</v>
      </c>
      <c r="BK246" s="841"/>
      <c r="BL246" s="841"/>
      <c r="BM246" s="841"/>
      <c r="BN246" s="841"/>
      <c r="BO246" s="841"/>
      <c r="BP246" s="841"/>
      <c r="BQ246" s="841"/>
      <c r="BR246" s="841"/>
      <c r="BS246" s="841"/>
      <c r="BT246" s="841"/>
      <c r="BU246" s="841"/>
      <c r="BV246" s="841"/>
      <c r="BW246" s="840"/>
      <c r="BX246" s="840"/>
      <c r="BY246" s="840"/>
      <c r="BZ246" s="842"/>
      <c r="CA246" s="842"/>
      <c r="CB246" s="842"/>
      <c r="CC246" s="842"/>
      <c r="CD246" s="842"/>
      <c r="CE246" s="842"/>
      <c r="CF246" s="842"/>
      <c r="CG246" s="842"/>
      <c r="CH246" s="842"/>
      <c r="CI246" s="842"/>
      <c r="CJ246" s="842"/>
      <c r="CK246" s="842"/>
      <c r="CL246" s="842"/>
      <c r="CM246" s="842"/>
      <c r="CN246" s="842"/>
      <c r="CO246" s="842"/>
      <c r="CP246" s="842"/>
      <c r="CQ246" s="842"/>
      <c r="CR246" s="842"/>
      <c r="CS246" s="832" t="s">
        <v>4328</v>
      </c>
      <c r="CT246" s="842"/>
      <c r="CU246" s="842"/>
      <c r="CV246" s="842"/>
      <c r="CW246" s="842"/>
      <c r="CX246" s="842"/>
      <c r="CY246" s="842"/>
      <c r="CZ246" s="842"/>
      <c r="DA246" s="842"/>
      <c r="DB246" s="842"/>
      <c r="DC246" s="842"/>
      <c r="DD246" s="842"/>
      <c r="DE246" s="842"/>
    </row>
    <row r="247" spans="34:109" ht="0" hidden="1" customHeight="1">
      <c r="AH247" s="840"/>
      <c r="AI247" s="840"/>
      <c r="AJ247" s="840"/>
      <c r="AK247" s="840"/>
      <c r="AL247" s="822" t="str">
        <f t="shared" si="9"/>
        <v/>
      </c>
      <c r="AM247" s="822" t="str">
        <f t="shared" si="10"/>
        <v/>
      </c>
      <c r="AN247" s="828" t="str">
        <f t="shared" si="11"/>
        <v/>
      </c>
      <c r="AO247" s="840"/>
      <c r="AP247" s="826">
        <v>245</v>
      </c>
      <c r="AQ247" s="841"/>
      <c r="AR247" s="841"/>
      <c r="AS247" s="841"/>
      <c r="AT247" s="841"/>
      <c r="AU247" s="841"/>
      <c r="AV247" s="841"/>
      <c r="AW247" s="841"/>
      <c r="AX247" s="841"/>
      <c r="AY247" s="841"/>
      <c r="AZ247" s="841"/>
      <c r="BA247" s="841"/>
      <c r="BB247" s="841"/>
      <c r="BC247" s="841"/>
      <c r="BD247" s="841"/>
      <c r="BE247" s="841"/>
      <c r="BF247" s="841"/>
      <c r="BG247" s="841"/>
      <c r="BH247" s="841"/>
      <c r="BI247" s="841"/>
      <c r="BJ247" s="821" t="s">
        <v>4329</v>
      </c>
      <c r="BK247" s="841"/>
      <c r="BL247" s="841"/>
      <c r="BM247" s="841"/>
      <c r="BN247" s="841"/>
      <c r="BO247" s="841"/>
      <c r="BP247" s="841"/>
      <c r="BQ247" s="841"/>
      <c r="BR247" s="841"/>
      <c r="BS247" s="841"/>
      <c r="BT247" s="841"/>
      <c r="BU247" s="841"/>
      <c r="BV247" s="841"/>
      <c r="BW247" s="840"/>
      <c r="BX247" s="840"/>
      <c r="BY247" s="840"/>
      <c r="BZ247" s="842"/>
      <c r="CA247" s="842"/>
      <c r="CB247" s="842"/>
      <c r="CC247" s="842"/>
      <c r="CD247" s="842"/>
      <c r="CE247" s="842"/>
      <c r="CF247" s="842"/>
      <c r="CG247" s="842"/>
      <c r="CH247" s="842"/>
      <c r="CI247" s="842"/>
      <c r="CJ247" s="842"/>
      <c r="CK247" s="842"/>
      <c r="CL247" s="842"/>
      <c r="CM247" s="842"/>
      <c r="CN247" s="842"/>
      <c r="CO247" s="842"/>
      <c r="CP247" s="842"/>
      <c r="CQ247" s="842"/>
      <c r="CR247" s="842"/>
      <c r="CS247" s="832" t="s">
        <v>4330</v>
      </c>
      <c r="CT247" s="842"/>
      <c r="CU247" s="842"/>
      <c r="CV247" s="842"/>
      <c r="CW247" s="842"/>
      <c r="CX247" s="842"/>
      <c r="CY247" s="842"/>
      <c r="CZ247" s="842"/>
      <c r="DA247" s="842"/>
      <c r="DB247" s="842"/>
      <c r="DC247" s="842"/>
      <c r="DD247" s="842"/>
      <c r="DE247" s="842"/>
    </row>
    <row r="248" spans="34:109" ht="0" hidden="1" customHeight="1">
      <c r="AH248" s="840"/>
      <c r="AI248" s="840"/>
      <c r="AJ248" s="840"/>
      <c r="AK248" s="840"/>
      <c r="AL248" s="822" t="str">
        <f t="shared" si="9"/>
        <v/>
      </c>
      <c r="AM248" s="822" t="str">
        <f t="shared" si="10"/>
        <v/>
      </c>
      <c r="AN248" s="828" t="str">
        <f t="shared" si="11"/>
        <v/>
      </c>
      <c r="AO248" s="840"/>
      <c r="AP248" s="826">
        <v>246</v>
      </c>
      <c r="AQ248" s="841"/>
      <c r="AR248" s="841"/>
      <c r="AS248" s="841"/>
      <c r="AT248" s="841"/>
      <c r="AU248" s="841"/>
      <c r="AV248" s="841"/>
      <c r="AW248" s="841"/>
      <c r="AX248" s="841"/>
      <c r="AY248" s="841"/>
      <c r="AZ248" s="841"/>
      <c r="BA248" s="841"/>
      <c r="BB248" s="841"/>
      <c r="BC248" s="841"/>
      <c r="BD248" s="841"/>
      <c r="BE248" s="841"/>
      <c r="BF248" s="841"/>
      <c r="BG248" s="841"/>
      <c r="BH248" s="841"/>
      <c r="BI248" s="841"/>
      <c r="BJ248" s="821" t="s">
        <v>4331</v>
      </c>
      <c r="BK248" s="841"/>
      <c r="BL248" s="841"/>
      <c r="BM248" s="841"/>
      <c r="BN248" s="841"/>
      <c r="BO248" s="841"/>
      <c r="BP248" s="841"/>
      <c r="BQ248" s="841"/>
      <c r="BR248" s="841"/>
      <c r="BS248" s="841"/>
      <c r="BT248" s="841"/>
      <c r="BU248" s="841"/>
      <c r="BV248" s="841"/>
      <c r="BW248" s="840"/>
      <c r="BX248" s="840"/>
      <c r="BY248" s="840"/>
      <c r="BZ248" s="842"/>
      <c r="CA248" s="842"/>
      <c r="CB248" s="842"/>
      <c r="CC248" s="842"/>
      <c r="CD248" s="842"/>
      <c r="CE248" s="842"/>
      <c r="CF248" s="842"/>
      <c r="CG248" s="842"/>
      <c r="CH248" s="842"/>
      <c r="CI248" s="842"/>
      <c r="CJ248" s="842"/>
      <c r="CK248" s="842"/>
      <c r="CL248" s="842"/>
      <c r="CM248" s="842"/>
      <c r="CN248" s="842"/>
      <c r="CO248" s="842"/>
      <c r="CP248" s="842"/>
      <c r="CQ248" s="842"/>
      <c r="CR248" s="842"/>
      <c r="CS248" s="832" t="s">
        <v>4332</v>
      </c>
      <c r="CT248" s="842"/>
      <c r="CU248" s="842"/>
      <c r="CV248" s="842"/>
      <c r="CW248" s="842"/>
      <c r="CX248" s="842"/>
      <c r="CY248" s="842"/>
      <c r="CZ248" s="842"/>
      <c r="DA248" s="842"/>
      <c r="DB248" s="842"/>
      <c r="DC248" s="842"/>
      <c r="DD248" s="842"/>
      <c r="DE248" s="842"/>
    </row>
    <row r="249" spans="34:109" ht="0" hidden="1" customHeight="1">
      <c r="AH249" s="840"/>
      <c r="AI249" s="840"/>
      <c r="AJ249" s="840"/>
      <c r="AK249" s="840"/>
      <c r="AL249" s="822" t="str">
        <f t="shared" si="9"/>
        <v/>
      </c>
      <c r="AM249" s="822" t="str">
        <f t="shared" si="10"/>
        <v/>
      </c>
      <c r="AN249" s="828" t="str">
        <f t="shared" si="11"/>
        <v/>
      </c>
      <c r="AO249" s="840"/>
      <c r="AP249" s="826">
        <v>247</v>
      </c>
      <c r="AQ249" s="841"/>
      <c r="AR249" s="841"/>
      <c r="AS249" s="841"/>
      <c r="AT249" s="841"/>
      <c r="AU249" s="841"/>
      <c r="AV249" s="841"/>
      <c r="AW249" s="841"/>
      <c r="AX249" s="841"/>
      <c r="AY249" s="841"/>
      <c r="AZ249" s="841"/>
      <c r="BA249" s="841"/>
      <c r="BB249" s="841"/>
      <c r="BC249" s="841"/>
      <c r="BD249" s="841"/>
      <c r="BE249" s="841"/>
      <c r="BF249" s="841"/>
      <c r="BG249" s="841"/>
      <c r="BH249" s="841"/>
      <c r="BI249" s="841"/>
      <c r="BJ249" s="821" t="s">
        <v>4333</v>
      </c>
      <c r="BK249" s="841"/>
      <c r="BL249" s="841"/>
      <c r="BM249" s="841"/>
      <c r="BN249" s="841"/>
      <c r="BO249" s="841"/>
      <c r="BP249" s="841"/>
      <c r="BQ249" s="841"/>
      <c r="BR249" s="841"/>
      <c r="BS249" s="841"/>
      <c r="BT249" s="841"/>
      <c r="BU249" s="841"/>
      <c r="BV249" s="841"/>
      <c r="BW249" s="840"/>
      <c r="BX249" s="840"/>
      <c r="BY249" s="840"/>
      <c r="BZ249" s="842"/>
      <c r="CA249" s="842"/>
      <c r="CB249" s="842"/>
      <c r="CC249" s="842"/>
      <c r="CD249" s="842"/>
      <c r="CE249" s="842"/>
      <c r="CF249" s="842"/>
      <c r="CG249" s="842"/>
      <c r="CH249" s="842"/>
      <c r="CI249" s="842"/>
      <c r="CJ249" s="842"/>
      <c r="CK249" s="842"/>
      <c r="CL249" s="842"/>
      <c r="CM249" s="842"/>
      <c r="CN249" s="842"/>
      <c r="CO249" s="842"/>
      <c r="CP249" s="842"/>
      <c r="CQ249" s="842"/>
      <c r="CR249" s="842"/>
      <c r="CS249" s="832" t="s">
        <v>4334</v>
      </c>
      <c r="CT249" s="842"/>
      <c r="CU249" s="842"/>
      <c r="CV249" s="842"/>
      <c r="CW249" s="842"/>
      <c r="CX249" s="842"/>
      <c r="CY249" s="842"/>
      <c r="CZ249" s="842"/>
      <c r="DA249" s="842"/>
      <c r="DB249" s="842"/>
      <c r="DC249" s="842"/>
      <c r="DD249" s="842"/>
      <c r="DE249" s="842"/>
    </row>
    <row r="250" spans="34:109" ht="0" hidden="1" customHeight="1">
      <c r="AH250" s="840"/>
      <c r="AI250" s="840"/>
      <c r="AJ250" s="840"/>
      <c r="AK250" s="840"/>
      <c r="AL250" s="822" t="str">
        <f t="shared" si="9"/>
        <v/>
      </c>
      <c r="AM250" s="822" t="str">
        <f t="shared" si="10"/>
        <v/>
      </c>
      <c r="AN250" s="828" t="str">
        <f t="shared" si="11"/>
        <v/>
      </c>
      <c r="AO250" s="840"/>
      <c r="AP250" s="826">
        <v>248</v>
      </c>
      <c r="AQ250" s="841"/>
      <c r="AR250" s="841"/>
      <c r="AS250" s="841"/>
      <c r="AT250" s="841"/>
      <c r="AU250" s="841"/>
      <c r="AV250" s="841"/>
      <c r="AW250" s="841"/>
      <c r="AX250" s="841"/>
      <c r="AY250" s="841"/>
      <c r="AZ250" s="841"/>
      <c r="BA250" s="841"/>
      <c r="BB250" s="841"/>
      <c r="BC250" s="841"/>
      <c r="BD250" s="841"/>
      <c r="BE250" s="841"/>
      <c r="BF250" s="841"/>
      <c r="BG250" s="841"/>
      <c r="BH250" s="841"/>
      <c r="BI250" s="841"/>
      <c r="BJ250" s="821" t="s">
        <v>4335</v>
      </c>
      <c r="BK250" s="841"/>
      <c r="BL250" s="841"/>
      <c r="BM250" s="841"/>
      <c r="BN250" s="841"/>
      <c r="BO250" s="841"/>
      <c r="BP250" s="841"/>
      <c r="BQ250" s="841"/>
      <c r="BR250" s="841"/>
      <c r="BS250" s="841"/>
      <c r="BT250" s="841"/>
      <c r="BU250" s="841"/>
      <c r="BV250" s="841"/>
      <c r="BW250" s="840"/>
      <c r="BX250" s="840"/>
      <c r="BY250" s="840"/>
      <c r="BZ250" s="842"/>
      <c r="CA250" s="842"/>
      <c r="CB250" s="842"/>
      <c r="CC250" s="842"/>
      <c r="CD250" s="842"/>
      <c r="CE250" s="842"/>
      <c r="CF250" s="842"/>
      <c r="CG250" s="842"/>
      <c r="CH250" s="842"/>
      <c r="CI250" s="842"/>
      <c r="CJ250" s="842"/>
      <c r="CK250" s="842"/>
      <c r="CL250" s="842"/>
      <c r="CM250" s="842"/>
      <c r="CN250" s="842"/>
      <c r="CO250" s="842"/>
      <c r="CP250" s="842"/>
      <c r="CQ250" s="842"/>
      <c r="CR250" s="842"/>
      <c r="CS250" s="832" t="s">
        <v>4336</v>
      </c>
      <c r="CT250" s="842"/>
      <c r="CU250" s="842"/>
      <c r="CV250" s="842"/>
      <c r="CW250" s="842"/>
      <c r="CX250" s="842"/>
      <c r="CY250" s="842"/>
      <c r="CZ250" s="842"/>
      <c r="DA250" s="842"/>
      <c r="DB250" s="842"/>
      <c r="DC250" s="842"/>
      <c r="DD250" s="842"/>
      <c r="DE250" s="842"/>
    </row>
    <row r="251" spans="34:109" ht="0" hidden="1" customHeight="1">
      <c r="AH251" s="840"/>
      <c r="AI251" s="840"/>
      <c r="AJ251" s="840"/>
      <c r="AK251" s="840"/>
      <c r="AL251" s="822" t="str">
        <f t="shared" si="9"/>
        <v/>
      </c>
      <c r="AM251" s="822" t="str">
        <f t="shared" si="10"/>
        <v/>
      </c>
      <c r="AN251" s="828" t="str">
        <f t="shared" si="11"/>
        <v/>
      </c>
      <c r="AO251" s="840"/>
      <c r="AP251" s="826">
        <v>249</v>
      </c>
      <c r="AQ251" s="841"/>
      <c r="AR251" s="841"/>
      <c r="AS251" s="841"/>
      <c r="AT251" s="841"/>
      <c r="AU251" s="841"/>
      <c r="AV251" s="841"/>
      <c r="AW251" s="841"/>
      <c r="AX251" s="841"/>
      <c r="AY251" s="841"/>
      <c r="AZ251" s="841"/>
      <c r="BA251" s="841"/>
      <c r="BB251" s="841"/>
      <c r="BC251" s="841"/>
      <c r="BD251" s="841"/>
      <c r="BE251" s="841"/>
      <c r="BF251" s="841"/>
      <c r="BG251" s="841"/>
      <c r="BH251" s="841"/>
      <c r="BI251" s="841"/>
      <c r="BJ251" s="821" t="s">
        <v>4337</v>
      </c>
      <c r="BK251" s="841"/>
      <c r="BL251" s="841"/>
      <c r="BM251" s="841"/>
      <c r="BN251" s="841"/>
      <c r="BO251" s="841"/>
      <c r="BP251" s="841"/>
      <c r="BQ251" s="841"/>
      <c r="BR251" s="841"/>
      <c r="BS251" s="841"/>
      <c r="BT251" s="841"/>
      <c r="BU251" s="841"/>
      <c r="BV251" s="841"/>
      <c r="BW251" s="840"/>
      <c r="BX251" s="840"/>
      <c r="BY251" s="840"/>
      <c r="BZ251" s="842"/>
      <c r="CA251" s="842"/>
      <c r="CB251" s="842"/>
      <c r="CC251" s="842"/>
      <c r="CD251" s="842"/>
      <c r="CE251" s="842"/>
      <c r="CF251" s="842"/>
      <c r="CG251" s="842"/>
      <c r="CH251" s="842"/>
      <c r="CI251" s="842"/>
      <c r="CJ251" s="842"/>
      <c r="CK251" s="842"/>
      <c r="CL251" s="842"/>
      <c r="CM251" s="842"/>
      <c r="CN251" s="842"/>
      <c r="CO251" s="842"/>
      <c r="CP251" s="842"/>
      <c r="CQ251" s="842"/>
      <c r="CR251" s="842"/>
      <c r="CS251" s="832" t="s">
        <v>4338</v>
      </c>
      <c r="CT251" s="842"/>
      <c r="CU251" s="842"/>
      <c r="CV251" s="842"/>
      <c r="CW251" s="842"/>
      <c r="CX251" s="842"/>
      <c r="CY251" s="842"/>
      <c r="CZ251" s="842"/>
      <c r="DA251" s="842"/>
      <c r="DB251" s="842"/>
      <c r="DC251" s="842"/>
      <c r="DD251" s="842"/>
      <c r="DE251" s="842"/>
    </row>
    <row r="252" spans="34:109" ht="0" hidden="1" customHeight="1">
      <c r="AH252" s="840"/>
      <c r="AI252" s="840"/>
      <c r="AJ252" s="840"/>
      <c r="AK252" s="840"/>
      <c r="AL252" s="822" t="str">
        <f t="shared" si="9"/>
        <v/>
      </c>
      <c r="AM252" s="822" t="str">
        <f t="shared" si="10"/>
        <v/>
      </c>
      <c r="AN252" s="828" t="str">
        <f t="shared" si="11"/>
        <v/>
      </c>
      <c r="AO252" s="840"/>
      <c r="AP252" s="826">
        <v>250</v>
      </c>
      <c r="AQ252" s="841"/>
      <c r="AR252" s="841"/>
      <c r="AS252" s="841"/>
      <c r="AT252" s="841"/>
      <c r="AU252" s="841"/>
      <c r="AV252" s="841"/>
      <c r="AW252" s="841"/>
      <c r="AX252" s="841"/>
      <c r="AY252" s="841"/>
      <c r="AZ252" s="841"/>
      <c r="BA252" s="841"/>
      <c r="BB252" s="841"/>
      <c r="BC252" s="841"/>
      <c r="BD252" s="841"/>
      <c r="BE252" s="841"/>
      <c r="BF252" s="841"/>
      <c r="BG252" s="841"/>
      <c r="BH252" s="841"/>
      <c r="BI252" s="841"/>
      <c r="BJ252" s="821" t="s">
        <v>4339</v>
      </c>
      <c r="BK252" s="841"/>
      <c r="BL252" s="841"/>
      <c r="BM252" s="841"/>
      <c r="BN252" s="841"/>
      <c r="BO252" s="841"/>
      <c r="BP252" s="841"/>
      <c r="BQ252" s="841"/>
      <c r="BR252" s="841"/>
      <c r="BS252" s="841"/>
      <c r="BT252" s="841"/>
      <c r="BU252" s="841"/>
      <c r="BV252" s="841"/>
      <c r="BW252" s="840"/>
      <c r="BX252" s="840"/>
      <c r="BY252" s="840"/>
      <c r="BZ252" s="842"/>
      <c r="CA252" s="842"/>
      <c r="CB252" s="842"/>
      <c r="CC252" s="842"/>
      <c r="CD252" s="842"/>
      <c r="CE252" s="842"/>
      <c r="CF252" s="842"/>
      <c r="CG252" s="842"/>
      <c r="CH252" s="842"/>
      <c r="CI252" s="842"/>
      <c r="CJ252" s="842"/>
      <c r="CK252" s="842"/>
      <c r="CL252" s="842"/>
      <c r="CM252" s="842"/>
      <c r="CN252" s="842"/>
      <c r="CO252" s="842"/>
      <c r="CP252" s="842"/>
      <c r="CQ252" s="842"/>
      <c r="CR252" s="842"/>
      <c r="CS252" s="832" t="s">
        <v>4340</v>
      </c>
      <c r="CT252" s="842"/>
      <c r="CU252" s="842"/>
      <c r="CV252" s="842"/>
      <c r="CW252" s="842"/>
      <c r="CX252" s="842"/>
      <c r="CY252" s="842"/>
      <c r="CZ252" s="842"/>
      <c r="DA252" s="842"/>
      <c r="DB252" s="842"/>
      <c r="DC252" s="842"/>
      <c r="DD252" s="842"/>
      <c r="DE252" s="842"/>
    </row>
    <row r="253" spans="34:109" ht="0" hidden="1" customHeight="1">
      <c r="AH253" s="840"/>
      <c r="AI253" s="840"/>
      <c r="AJ253" s="840"/>
      <c r="AK253" s="840"/>
      <c r="AL253" s="822" t="str">
        <f t="shared" si="9"/>
        <v/>
      </c>
      <c r="AM253" s="822" t="str">
        <f t="shared" si="10"/>
        <v/>
      </c>
      <c r="AN253" s="828" t="str">
        <f t="shared" si="11"/>
        <v/>
      </c>
      <c r="AO253" s="840"/>
      <c r="AP253" s="826">
        <v>251</v>
      </c>
      <c r="AQ253" s="841"/>
      <c r="AR253" s="841"/>
      <c r="AS253" s="841"/>
      <c r="AT253" s="841"/>
      <c r="AU253" s="841"/>
      <c r="AV253" s="841"/>
      <c r="AW253" s="841"/>
      <c r="AX253" s="841"/>
      <c r="AY253" s="841"/>
      <c r="AZ253" s="841"/>
      <c r="BA253" s="841"/>
      <c r="BB253" s="841"/>
      <c r="BC253" s="841"/>
      <c r="BD253" s="841"/>
      <c r="BE253" s="841"/>
      <c r="BF253" s="841"/>
      <c r="BG253" s="841"/>
      <c r="BH253" s="841"/>
      <c r="BI253" s="841"/>
      <c r="BJ253" s="821" t="s">
        <v>4341</v>
      </c>
      <c r="BK253" s="841"/>
      <c r="BL253" s="841"/>
      <c r="BM253" s="841"/>
      <c r="BN253" s="841"/>
      <c r="BO253" s="841"/>
      <c r="BP253" s="841"/>
      <c r="BQ253" s="841"/>
      <c r="BR253" s="841"/>
      <c r="BS253" s="841"/>
      <c r="BT253" s="841"/>
      <c r="BU253" s="841"/>
      <c r="BV253" s="841"/>
      <c r="BW253" s="840"/>
      <c r="BX253" s="840"/>
      <c r="BY253" s="840"/>
      <c r="BZ253" s="842"/>
      <c r="CA253" s="842"/>
      <c r="CB253" s="842"/>
      <c r="CC253" s="842"/>
      <c r="CD253" s="842"/>
      <c r="CE253" s="842"/>
      <c r="CF253" s="842"/>
      <c r="CG253" s="842"/>
      <c r="CH253" s="842"/>
      <c r="CI253" s="842"/>
      <c r="CJ253" s="842"/>
      <c r="CK253" s="842"/>
      <c r="CL253" s="842"/>
      <c r="CM253" s="842"/>
      <c r="CN253" s="842"/>
      <c r="CO253" s="842"/>
      <c r="CP253" s="842"/>
      <c r="CQ253" s="842"/>
      <c r="CR253" s="842"/>
      <c r="CS253" s="832" t="s">
        <v>4342</v>
      </c>
      <c r="CT253" s="842"/>
      <c r="CU253" s="842"/>
      <c r="CV253" s="842"/>
      <c r="CW253" s="842"/>
      <c r="CX253" s="842"/>
      <c r="CY253" s="842"/>
      <c r="CZ253" s="842"/>
      <c r="DA253" s="842"/>
      <c r="DB253" s="842"/>
      <c r="DC253" s="842"/>
      <c r="DD253" s="842"/>
      <c r="DE253" s="842"/>
    </row>
    <row r="254" spans="34:109" ht="0" hidden="1" customHeight="1">
      <c r="AH254" s="840"/>
      <c r="AI254" s="840"/>
      <c r="AJ254" s="840"/>
      <c r="AK254" s="840"/>
      <c r="AL254" s="822" t="str">
        <f t="shared" si="9"/>
        <v/>
      </c>
      <c r="AM254" s="822" t="str">
        <f t="shared" si="10"/>
        <v/>
      </c>
      <c r="AN254" s="828" t="str">
        <f t="shared" si="11"/>
        <v/>
      </c>
      <c r="AO254" s="840"/>
      <c r="AP254" s="826">
        <v>252</v>
      </c>
      <c r="AQ254" s="841"/>
      <c r="AR254" s="841"/>
      <c r="AS254" s="841"/>
      <c r="AT254" s="841"/>
      <c r="AU254" s="841"/>
      <c r="AV254" s="841"/>
      <c r="AW254" s="841"/>
      <c r="AX254" s="841"/>
      <c r="AY254" s="841"/>
      <c r="AZ254" s="841"/>
      <c r="BA254" s="841"/>
      <c r="BB254" s="841"/>
      <c r="BC254" s="841"/>
      <c r="BD254" s="841"/>
      <c r="BE254" s="841"/>
      <c r="BF254" s="841"/>
      <c r="BG254" s="841"/>
      <c r="BH254" s="841"/>
      <c r="BI254" s="841"/>
      <c r="BJ254" s="821" t="s">
        <v>4343</v>
      </c>
      <c r="BK254" s="841"/>
      <c r="BL254" s="841"/>
      <c r="BM254" s="841"/>
      <c r="BN254" s="841"/>
      <c r="BO254" s="841"/>
      <c r="BP254" s="841"/>
      <c r="BQ254" s="841"/>
      <c r="BR254" s="841"/>
      <c r="BS254" s="841"/>
      <c r="BT254" s="841"/>
      <c r="BU254" s="841"/>
      <c r="BV254" s="841"/>
      <c r="BW254" s="840"/>
      <c r="BX254" s="840"/>
      <c r="BY254" s="840"/>
      <c r="BZ254" s="842"/>
      <c r="CA254" s="842"/>
      <c r="CB254" s="842"/>
      <c r="CC254" s="842"/>
      <c r="CD254" s="842"/>
      <c r="CE254" s="842"/>
      <c r="CF254" s="842"/>
      <c r="CG254" s="842"/>
      <c r="CH254" s="842"/>
      <c r="CI254" s="842"/>
      <c r="CJ254" s="842"/>
      <c r="CK254" s="842"/>
      <c r="CL254" s="842"/>
      <c r="CM254" s="842"/>
      <c r="CN254" s="842"/>
      <c r="CO254" s="842"/>
      <c r="CP254" s="842"/>
      <c r="CQ254" s="842"/>
      <c r="CR254" s="842"/>
      <c r="CS254" s="832" t="s">
        <v>4344</v>
      </c>
      <c r="CT254" s="842"/>
      <c r="CU254" s="842"/>
      <c r="CV254" s="842"/>
      <c r="CW254" s="842"/>
      <c r="CX254" s="842"/>
      <c r="CY254" s="842"/>
      <c r="CZ254" s="842"/>
      <c r="DA254" s="842"/>
      <c r="DB254" s="842"/>
      <c r="DC254" s="842"/>
      <c r="DD254" s="842"/>
      <c r="DE254" s="842"/>
    </row>
    <row r="255" spans="34:109" ht="0" hidden="1" customHeight="1">
      <c r="AH255" s="840"/>
      <c r="AI255" s="840"/>
      <c r="AJ255" s="840"/>
      <c r="AK255" s="840"/>
      <c r="AL255" s="822" t="str">
        <f t="shared" si="9"/>
        <v/>
      </c>
      <c r="AM255" s="822" t="str">
        <f t="shared" si="10"/>
        <v/>
      </c>
      <c r="AN255" s="828" t="str">
        <f t="shared" si="11"/>
        <v/>
      </c>
      <c r="AO255" s="840"/>
      <c r="AP255" s="826">
        <v>253</v>
      </c>
      <c r="AQ255" s="841"/>
      <c r="AR255" s="841"/>
      <c r="AS255" s="841"/>
      <c r="AT255" s="841"/>
      <c r="AU255" s="841"/>
      <c r="AV255" s="841"/>
      <c r="AW255" s="841"/>
      <c r="AX255" s="841"/>
      <c r="AY255" s="841"/>
      <c r="AZ255" s="841"/>
      <c r="BA255" s="841"/>
      <c r="BB255" s="841"/>
      <c r="BC255" s="841"/>
      <c r="BD255" s="841"/>
      <c r="BE255" s="841"/>
      <c r="BF255" s="841"/>
      <c r="BG255" s="841"/>
      <c r="BH255" s="841"/>
      <c r="BI255" s="841"/>
      <c r="BJ255" s="821" t="s">
        <v>4345</v>
      </c>
      <c r="BK255" s="841"/>
      <c r="BL255" s="841"/>
      <c r="BM255" s="841"/>
      <c r="BN255" s="841"/>
      <c r="BO255" s="841"/>
      <c r="BP255" s="841"/>
      <c r="BQ255" s="841"/>
      <c r="BR255" s="841"/>
      <c r="BS255" s="841"/>
      <c r="BT255" s="841"/>
      <c r="BU255" s="841"/>
      <c r="BV255" s="841"/>
      <c r="BW255" s="840"/>
      <c r="BX255" s="840"/>
      <c r="BY255" s="840"/>
      <c r="BZ255" s="842"/>
      <c r="CA255" s="842"/>
      <c r="CB255" s="842"/>
      <c r="CC255" s="842"/>
      <c r="CD255" s="842"/>
      <c r="CE255" s="842"/>
      <c r="CF255" s="842"/>
      <c r="CG255" s="842"/>
      <c r="CH255" s="842"/>
      <c r="CI255" s="842"/>
      <c r="CJ255" s="842"/>
      <c r="CK255" s="842"/>
      <c r="CL255" s="842"/>
      <c r="CM255" s="842"/>
      <c r="CN255" s="842"/>
      <c r="CO255" s="842"/>
      <c r="CP255" s="842"/>
      <c r="CQ255" s="842"/>
      <c r="CR255" s="842"/>
      <c r="CS255" s="832" t="s">
        <v>4346</v>
      </c>
      <c r="CT255" s="842"/>
      <c r="CU255" s="842"/>
      <c r="CV255" s="842"/>
      <c r="CW255" s="842"/>
      <c r="CX255" s="842"/>
      <c r="CY255" s="842"/>
      <c r="CZ255" s="842"/>
      <c r="DA255" s="842"/>
      <c r="DB255" s="842"/>
      <c r="DC255" s="842"/>
      <c r="DD255" s="842"/>
      <c r="DE255" s="842"/>
    </row>
    <row r="256" spans="34:109" ht="0" hidden="1" customHeight="1">
      <c r="AH256" s="840"/>
      <c r="AI256" s="840"/>
      <c r="AJ256" s="840"/>
      <c r="AK256" s="840"/>
      <c r="AL256" s="822" t="str">
        <f t="shared" si="9"/>
        <v/>
      </c>
      <c r="AM256" s="822" t="str">
        <f t="shared" si="10"/>
        <v/>
      </c>
      <c r="AN256" s="828" t="str">
        <f t="shared" si="11"/>
        <v/>
      </c>
      <c r="AO256" s="840"/>
      <c r="AP256" s="826">
        <v>254</v>
      </c>
      <c r="AQ256" s="841"/>
      <c r="AR256" s="841"/>
      <c r="AS256" s="841"/>
      <c r="AT256" s="841"/>
      <c r="AU256" s="841"/>
      <c r="AV256" s="841"/>
      <c r="AW256" s="841"/>
      <c r="AX256" s="841"/>
      <c r="AY256" s="841"/>
      <c r="AZ256" s="841"/>
      <c r="BA256" s="841"/>
      <c r="BB256" s="841"/>
      <c r="BC256" s="841"/>
      <c r="BD256" s="841"/>
      <c r="BE256" s="841"/>
      <c r="BF256" s="841"/>
      <c r="BG256" s="841"/>
      <c r="BH256" s="841"/>
      <c r="BI256" s="841"/>
      <c r="BJ256" s="821" t="s">
        <v>4347</v>
      </c>
      <c r="BK256" s="841"/>
      <c r="BL256" s="841"/>
      <c r="BM256" s="841"/>
      <c r="BN256" s="841"/>
      <c r="BO256" s="841"/>
      <c r="BP256" s="841"/>
      <c r="BQ256" s="841"/>
      <c r="BR256" s="841"/>
      <c r="BS256" s="841"/>
      <c r="BT256" s="841"/>
      <c r="BU256" s="841"/>
      <c r="BV256" s="841"/>
      <c r="BW256" s="840"/>
      <c r="BX256" s="840"/>
      <c r="BY256" s="840"/>
      <c r="BZ256" s="842"/>
      <c r="CA256" s="842"/>
      <c r="CB256" s="842"/>
      <c r="CC256" s="842"/>
      <c r="CD256" s="842"/>
      <c r="CE256" s="842"/>
      <c r="CF256" s="842"/>
      <c r="CG256" s="842"/>
      <c r="CH256" s="842"/>
      <c r="CI256" s="842"/>
      <c r="CJ256" s="842"/>
      <c r="CK256" s="842"/>
      <c r="CL256" s="842"/>
      <c r="CM256" s="842"/>
      <c r="CN256" s="842"/>
      <c r="CO256" s="842"/>
      <c r="CP256" s="842"/>
      <c r="CQ256" s="842"/>
      <c r="CR256" s="842"/>
      <c r="CS256" s="832" t="s">
        <v>4348</v>
      </c>
      <c r="CT256" s="842"/>
      <c r="CU256" s="842"/>
      <c r="CV256" s="842"/>
      <c r="CW256" s="842"/>
      <c r="CX256" s="842"/>
      <c r="CY256" s="842"/>
      <c r="CZ256" s="842"/>
      <c r="DA256" s="842"/>
      <c r="DB256" s="842"/>
      <c r="DC256" s="842"/>
      <c r="DD256" s="842"/>
      <c r="DE256" s="842"/>
    </row>
    <row r="257" spans="34:109" ht="0" hidden="1" customHeight="1">
      <c r="AH257" s="840"/>
      <c r="AI257" s="840"/>
      <c r="AJ257" s="840"/>
      <c r="AK257" s="840"/>
      <c r="AL257" s="822" t="str">
        <f t="shared" si="9"/>
        <v/>
      </c>
      <c r="AM257" s="822" t="str">
        <f t="shared" si="10"/>
        <v/>
      </c>
      <c r="AN257" s="828" t="str">
        <f t="shared" si="11"/>
        <v/>
      </c>
      <c r="AO257" s="840"/>
      <c r="AP257" s="826">
        <v>255</v>
      </c>
      <c r="AQ257" s="841"/>
      <c r="AR257" s="841"/>
      <c r="AS257" s="841"/>
      <c r="AT257" s="841"/>
      <c r="AU257" s="841"/>
      <c r="AV257" s="841"/>
      <c r="AW257" s="841"/>
      <c r="AX257" s="841"/>
      <c r="AY257" s="841"/>
      <c r="AZ257" s="841"/>
      <c r="BA257" s="841"/>
      <c r="BB257" s="841"/>
      <c r="BC257" s="841"/>
      <c r="BD257" s="841"/>
      <c r="BE257" s="841"/>
      <c r="BF257" s="841"/>
      <c r="BG257" s="841"/>
      <c r="BH257" s="841"/>
      <c r="BI257" s="841"/>
      <c r="BJ257" s="821" t="s">
        <v>4349</v>
      </c>
      <c r="BK257" s="841"/>
      <c r="BL257" s="841"/>
      <c r="BM257" s="841"/>
      <c r="BN257" s="841"/>
      <c r="BO257" s="841"/>
      <c r="BP257" s="841"/>
      <c r="BQ257" s="841"/>
      <c r="BR257" s="841"/>
      <c r="BS257" s="841"/>
      <c r="BT257" s="841"/>
      <c r="BU257" s="841"/>
      <c r="BV257" s="841"/>
      <c r="BW257" s="840"/>
      <c r="BX257" s="840"/>
      <c r="BY257" s="840"/>
      <c r="BZ257" s="842"/>
      <c r="CA257" s="842"/>
      <c r="CB257" s="842"/>
      <c r="CC257" s="842"/>
      <c r="CD257" s="842"/>
      <c r="CE257" s="842"/>
      <c r="CF257" s="842"/>
      <c r="CG257" s="842"/>
      <c r="CH257" s="842"/>
      <c r="CI257" s="842"/>
      <c r="CJ257" s="842"/>
      <c r="CK257" s="842"/>
      <c r="CL257" s="842"/>
      <c r="CM257" s="842"/>
      <c r="CN257" s="842"/>
      <c r="CO257" s="842"/>
      <c r="CP257" s="842"/>
      <c r="CQ257" s="842"/>
      <c r="CR257" s="842"/>
      <c r="CS257" s="832" t="s">
        <v>4350</v>
      </c>
      <c r="CT257" s="842"/>
      <c r="CU257" s="842"/>
      <c r="CV257" s="842"/>
      <c r="CW257" s="842"/>
      <c r="CX257" s="842"/>
      <c r="CY257" s="842"/>
      <c r="CZ257" s="842"/>
      <c r="DA257" s="842"/>
      <c r="DB257" s="842"/>
      <c r="DC257" s="842"/>
      <c r="DD257" s="842"/>
      <c r="DE257" s="842"/>
    </row>
    <row r="258" spans="34:109" ht="0" hidden="1" customHeight="1">
      <c r="AH258" s="840"/>
      <c r="AI258" s="840"/>
      <c r="AJ258" s="840"/>
      <c r="AK258" s="840"/>
      <c r="AL258" s="822" t="str">
        <f t="shared" si="9"/>
        <v/>
      </c>
      <c r="AM258" s="822" t="str">
        <f t="shared" si="10"/>
        <v/>
      </c>
      <c r="AN258" s="828" t="str">
        <f t="shared" si="11"/>
        <v/>
      </c>
      <c r="AO258" s="840"/>
      <c r="AP258" s="826">
        <v>256</v>
      </c>
      <c r="AQ258" s="841"/>
      <c r="AR258" s="841"/>
      <c r="AS258" s="841"/>
      <c r="AT258" s="841"/>
      <c r="AU258" s="841"/>
      <c r="AV258" s="841"/>
      <c r="AW258" s="841"/>
      <c r="AX258" s="841"/>
      <c r="AY258" s="841"/>
      <c r="AZ258" s="841"/>
      <c r="BA258" s="841"/>
      <c r="BB258" s="841"/>
      <c r="BC258" s="841"/>
      <c r="BD258" s="841"/>
      <c r="BE258" s="841"/>
      <c r="BF258" s="841"/>
      <c r="BG258" s="841"/>
      <c r="BH258" s="841"/>
      <c r="BI258" s="841"/>
      <c r="BJ258" s="821" t="s">
        <v>4351</v>
      </c>
      <c r="BK258" s="841"/>
      <c r="BL258" s="841"/>
      <c r="BM258" s="841"/>
      <c r="BN258" s="841"/>
      <c r="BO258" s="841"/>
      <c r="BP258" s="841"/>
      <c r="BQ258" s="841"/>
      <c r="BR258" s="841"/>
      <c r="BS258" s="841"/>
      <c r="BT258" s="841"/>
      <c r="BU258" s="841"/>
      <c r="BV258" s="841"/>
      <c r="BW258" s="840"/>
      <c r="BX258" s="840"/>
      <c r="BY258" s="840"/>
      <c r="BZ258" s="842"/>
      <c r="CA258" s="842"/>
      <c r="CB258" s="842"/>
      <c r="CC258" s="842"/>
      <c r="CD258" s="842"/>
      <c r="CE258" s="842"/>
      <c r="CF258" s="842"/>
      <c r="CG258" s="842"/>
      <c r="CH258" s="842"/>
      <c r="CI258" s="842"/>
      <c r="CJ258" s="842"/>
      <c r="CK258" s="842"/>
      <c r="CL258" s="842"/>
      <c r="CM258" s="842"/>
      <c r="CN258" s="842"/>
      <c r="CO258" s="842"/>
      <c r="CP258" s="842"/>
      <c r="CQ258" s="842"/>
      <c r="CR258" s="842"/>
      <c r="CS258" s="832" t="s">
        <v>4352</v>
      </c>
      <c r="CT258" s="842"/>
      <c r="CU258" s="842"/>
      <c r="CV258" s="842"/>
      <c r="CW258" s="842"/>
      <c r="CX258" s="842"/>
      <c r="CY258" s="842"/>
      <c r="CZ258" s="842"/>
      <c r="DA258" s="842"/>
      <c r="DB258" s="842"/>
      <c r="DC258" s="842"/>
      <c r="DD258" s="842"/>
      <c r="DE258" s="842"/>
    </row>
    <row r="259" spans="34:109" ht="0" hidden="1" customHeight="1">
      <c r="AH259" s="840"/>
      <c r="AI259" s="840"/>
      <c r="AJ259" s="840"/>
      <c r="AK259" s="840"/>
      <c r="AL259" s="822" t="str">
        <f t="shared" si="9"/>
        <v/>
      </c>
      <c r="AM259" s="822" t="str">
        <f t="shared" si="10"/>
        <v/>
      </c>
      <c r="AN259" s="828" t="str">
        <f t="shared" si="11"/>
        <v/>
      </c>
      <c r="AO259" s="840"/>
      <c r="AP259" s="826">
        <v>257</v>
      </c>
      <c r="AQ259" s="841"/>
      <c r="AR259" s="841"/>
      <c r="AS259" s="841"/>
      <c r="AT259" s="841"/>
      <c r="AU259" s="841"/>
      <c r="AV259" s="841"/>
      <c r="AW259" s="841"/>
      <c r="AX259" s="841"/>
      <c r="AY259" s="841"/>
      <c r="AZ259" s="841"/>
      <c r="BA259" s="841"/>
      <c r="BB259" s="841"/>
      <c r="BC259" s="841"/>
      <c r="BD259" s="841"/>
      <c r="BE259" s="841"/>
      <c r="BF259" s="841"/>
      <c r="BG259" s="841"/>
      <c r="BH259" s="841"/>
      <c r="BI259" s="841"/>
      <c r="BJ259" s="821" t="s">
        <v>4353</v>
      </c>
      <c r="BK259" s="841"/>
      <c r="BL259" s="841"/>
      <c r="BM259" s="841"/>
      <c r="BN259" s="841"/>
      <c r="BO259" s="841"/>
      <c r="BP259" s="841"/>
      <c r="BQ259" s="841"/>
      <c r="BR259" s="841"/>
      <c r="BS259" s="841"/>
      <c r="BT259" s="841"/>
      <c r="BU259" s="841"/>
      <c r="BV259" s="841"/>
      <c r="BW259" s="840"/>
      <c r="BX259" s="840"/>
      <c r="BY259" s="840"/>
      <c r="BZ259" s="842"/>
      <c r="CA259" s="842"/>
      <c r="CB259" s="842"/>
      <c r="CC259" s="842"/>
      <c r="CD259" s="842"/>
      <c r="CE259" s="842"/>
      <c r="CF259" s="842"/>
      <c r="CG259" s="842"/>
      <c r="CH259" s="842"/>
      <c r="CI259" s="842"/>
      <c r="CJ259" s="842"/>
      <c r="CK259" s="842"/>
      <c r="CL259" s="842"/>
      <c r="CM259" s="842"/>
      <c r="CN259" s="842"/>
      <c r="CO259" s="842"/>
      <c r="CP259" s="842"/>
      <c r="CQ259" s="842"/>
      <c r="CR259" s="842"/>
      <c r="CS259" s="832" t="s">
        <v>4354</v>
      </c>
      <c r="CT259" s="842"/>
      <c r="CU259" s="842"/>
      <c r="CV259" s="842"/>
      <c r="CW259" s="842"/>
      <c r="CX259" s="842"/>
      <c r="CY259" s="842"/>
      <c r="CZ259" s="842"/>
      <c r="DA259" s="842"/>
      <c r="DB259" s="842"/>
      <c r="DC259" s="842"/>
      <c r="DD259" s="842"/>
      <c r="DE259" s="842"/>
    </row>
    <row r="260" spans="34:109" ht="0" hidden="1" customHeight="1">
      <c r="AH260" s="840"/>
      <c r="AI260" s="840"/>
      <c r="AJ260" s="840"/>
      <c r="AK260" s="840"/>
      <c r="AL260" s="822" t="str">
        <f t="shared" si="9"/>
        <v/>
      </c>
      <c r="AM260" s="822" t="str">
        <f t="shared" si="10"/>
        <v/>
      </c>
      <c r="AN260" s="828" t="str">
        <f t="shared" si="11"/>
        <v/>
      </c>
      <c r="AO260" s="840"/>
      <c r="AP260" s="826">
        <v>258</v>
      </c>
      <c r="AQ260" s="841"/>
      <c r="AR260" s="841"/>
      <c r="AS260" s="841"/>
      <c r="AT260" s="841"/>
      <c r="AU260" s="841"/>
      <c r="AV260" s="841"/>
      <c r="AW260" s="841"/>
      <c r="AX260" s="841"/>
      <c r="AY260" s="841"/>
      <c r="AZ260" s="841"/>
      <c r="BA260" s="841"/>
      <c r="BB260" s="841"/>
      <c r="BC260" s="841"/>
      <c r="BD260" s="841"/>
      <c r="BE260" s="841"/>
      <c r="BF260" s="841"/>
      <c r="BG260" s="841"/>
      <c r="BH260" s="841"/>
      <c r="BI260" s="841"/>
      <c r="BJ260" s="821" t="s">
        <v>4355</v>
      </c>
      <c r="BK260" s="841"/>
      <c r="BL260" s="841"/>
      <c r="BM260" s="841"/>
      <c r="BN260" s="841"/>
      <c r="BO260" s="841"/>
      <c r="BP260" s="841"/>
      <c r="BQ260" s="841"/>
      <c r="BR260" s="841"/>
      <c r="BS260" s="841"/>
      <c r="BT260" s="841"/>
      <c r="BU260" s="841"/>
      <c r="BV260" s="841"/>
      <c r="BW260" s="840"/>
      <c r="BX260" s="840"/>
      <c r="BY260" s="840"/>
      <c r="BZ260" s="842"/>
      <c r="CA260" s="842"/>
      <c r="CB260" s="842"/>
      <c r="CC260" s="842"/>
      <c r="CD260" s="842"/>
      <c r="CE260" s="842"/>
      <c r="CF260" s="842"/>
      <c r="CG260" s="842"/>
      <c r="CH260" s="842"/>
      <c r="CI260" s="842"/>
      <c r="CJ260" s="842"/>
      <c r="CK260" s="842"/>
      <c r="CL260" s="842"/>
      <c r="CM260" s="842"/>
      <c r="CN260" s="842"/>
      <c r="CO260" s="842"/>
      <c r="CP260" s="842"/>
      <c r="CQ260" s="842"/>
      <c r="CR260" s="842"/>
      <c r="CS260" s="832" t="s">
        <v>4356</v>
      </c>
      <c r="CT260" s="842"/>
      <c r="CU260" s="842"/>
      <c r="CV260" s="842"/>
      <c r="CW260" s="842"/>
      <c r="CX260" s="842"/>
      <c r="CY260" s="842"/>
      <c r="CZ260" s="842"/>
      <c r="DA260" s="842"/>
      <c r="DB260" s="842"/>
      <c r="DC260" s="842"/>
      <c r="DD260" s="842"/>
      <c r="DE260" s="842"/>
    </row>
    <row r="261" spans="34:109" ht="0" hidden="1" customHeight="1">
      <c r="AH261" s="840"/>
      <c r="AI261" s="840"/>
      <c r="AJ261" s="840"/>
      <c r="AK261" s="840"/>
      <c r="AL261" s="822" t="str">
        <f t="shared" ref="AL261:AL324" si="12">IFERROR(IF(HLOOKUP($N$10, $BZ$3:$DE$574, $AP261, FALSE )="", "", HLOOKUP($N$10, $BZ$3:$DE$574, $AP261, FALSE)), "")</f>
        <v/>
      </c>
      <c r="AM261" s="822" t="str">
        <f t="shared" ref="AM261:AM324" si="13">IFERROR(IF(AL261="", "", HLOOKUP($N$10, $AQ$3:$BV$574, AP261, FALSE)), "")</f>
        <v/>
      </c>
      <c r="AN261" s="828" t="str">
        <f t="shared" ref="AN261:AN324" si="14">MID(AM261, 3, 3)</f>
        <v/>
      </c>
      <c r="AO261" s="840"/>
      <c r="AP261" s="826">
        <v>259</v>
      </c>
      <c r="AQ261" s="841"/>
      <c r="AR261" s="841"/>
      <c r="AS261" s="841"/>
      <c r="AT261" s="841"/>
      <c r="AU261" s="841"/>
      <c r="AV261" s="841"/>
      <c r="AW261" s="841"/>
      <c r="AX261" s="841"/>
      <c r="AY261" s="841"/>
      <c r="AZ261" s="841"/>
      <c r="BA261" s="841"/>
      <c r="BB261" s="841"/>
      <c r="BC261" s="841"/>
      <c r="BD261" s="841"/>
      <c r="BE261" s="841"/>
      <c r="BF261" s="841"/>
      <c r="BG261" s="841"/>
      <c r="BH261" s="841"/>
      <c r="BI261" s="841"/>
      <c r="BJ261" s="821" t="s">
        <v>4357</v>
      </c>
      <c r="BK261" s="841"/>
      <c r="BL261" s="841"/>
      <c r="BM261" s="841"/>
      <c r="BN261" s="841"/>
      <c r="BO261" s="841"/>
      <c r="BP261" s="841"/>
      <c r="BQ261" s="841"/>
      <c r="BR261" s="841"/>
      <c r="BS261" s="841"/>
      <c r="BT261" s="841"/>
      <c r="BU261" s="841"/>
      <c r="BV261" s="841"/>
      <c r="BW261" s="840"/>
      <c r="BX261" s="840"/>
      <c r="BY261" s="840"/>
      <c r="BZ261" s="842"/>
      <c r="CA261" s="842"/>
      <c r="CB261" s="842"/>
      <c r="CC261" s="842"/>
      <c r="CD261" s="842"/>
      <c r="CE261" s="842"/>
      <c r="CF261" s="842"/>
      <c r="CG261" s="842"/>
      <c r="CH261" s="842"/>
      <c r="CI261" s="842"/>
      <c r="CJ261" s="842"/>
      <c r="CK261" s="842"/>
      <c r="CL261" s="842"/>
      <c r="CM261" s="842"/>
      <c r="CN261" s="842"/>
      <c r="CO261" s="842"/>
      <c r="CP261" s="842"/>
      <c r="CQ261" s="842"/>
      <c r="CR261" s="842"/>
      <c r="CS261" s="832" t="s">
        <v>4358</v>
      </c>
      <c r="CT261" s="842"/>
      <c r="CU261" s="842"/>
      <c r="CV261" s="842"/>
      <c r="CW261" s="842"/>
      <c r="CX261" s="842"/>
      <c r="CY261" s="842"/>
      <c r="CZ261" s="842"/>
      <c r="DA261" s="842"/>
      <c r="DB261" s="842"/>
      <c r="DC261" s="842"/>
      <c r="DD261" s="842"/>
      <c r="DE261" s="842"/>
    </row>
    <row r="262" spans="34:109" ht="0" hidden="1" customHeight="1">
      <c r="AH262" s="840"/>
      <c r="AI262" s="840"/>
      <c r="AJ262" s="840"/>
      <c r="AK262" s="840"/>
      <c r="AL262" s="822" t="str">
        <f t="shared" si="12"/>
        <v/>
      </c>
      <c r="AM262" s="822" t="str">
        <f t="shared" si="13"/>
        <v/>
      </c>
      <c r="AN262" s="828" t="str">
        <f t="shared" si="14"/>
        <v/>
      </c>
      <c r="AO262" s="840"/>
      <c r="AP262" s="826">
        <v>260</v>
      </c>
      <c r="AQ262" s="841"/>
      <c r="AR262" s="841"/>
      <c r="AS262" s="841"/>
      <c r="AT262" s="841"/>
      <c r="AU262" s="841"/>
      <c r="AV262" s="841"/>
      <c r="AW262" s="841"/>
      <c r="AX262" s="841"/>
      <c r="AY262" s="841"/>
      <c r="AZ262" s="841"/>
      <c r="BA262" s="841"/>
      <c r="BB262" s="841"/>
      <c r="BC262" s="841"/>
      <c r="BD262" s="841"/>
      <c r="BE262" s="841"/>
      <c r="BF262" s="841"/>
      <c r="BG262" s="841"/>
      <c r="BH262" s="841"/>
      <c r="BI262" s="841"/>
      <c r="BJ262" s="821" t="s">
        <v>4359</v>
      </c>
      <c r="BK262" s="841"/>
      <c r="BL262" s="841"/>
      <c r="BM262" s="841"/>
      <c r="BN262" s="841"/>
      <c r="BO262" s="841"/>
      <c r="BP262" s="841"/>
      <c r="BQ262" s="841"/>
      <c r="BR262" s="841"/>
      <c r="BS262" s="841"/>
      <c r="BT262" s="841"/>
      <c r="BU262" s="841"/>
      <c r="BV262" s="841"/>
      <c r="BW262" s="840"/>
      <c r="BX262" s="840"/>
      <c r="BY262" s="840"/>
      <c r="BZ262" s="842"/>
      <c r="CA262" s="842"/>
      <c r="CB262" s="842"/>
      <c r="CC262" s="842"/>
      <c r="CD262" s="842"/>
      <c r="CE262" s="842"/>
      <c r="CF262" s="842"/>
      <c r="CG262" s="842"/>
      <c r="CH262" s="842"/>
      <c r="CI262" s="842"/>
      <c r="CJ262" s="842"/>
      <c r="CK262" s="842"/>
      <c r="CL262" s="842"/>
      <c r="CM262" s="842"/>
      <c r="CN262" s="842"/>
      <c r="CO262" s="842"/>
      <c r="CP262" s="842"/>
      <c r="CQ262" s="842"/>
      <c r="CR262" s="842"/>
      <c r="CS262" s="832" t="s">
        <v>4360</v>
      </c>
      <c r="CT262" s="842"/>
      <c r="CU262" s="842"/>
      <c r="CV262" s="842"/>
      <c r="CW262" s="842"/>
      <c r="CX262" s="842"/>
      <c r="CY262" s="842"/>
      <c r="CZ262" s="842"/>
      <c r="DA262" s="842"/>
      <c r="DB262" s="842"/>
      <c r="DC262" s="842"/>
      <c r="DD262" s="842"/>
      <c r="DE262" s="842"/>
    </row>
    <row r="263" spans="34:109" ht="0" hidden="1" customHeight="1">
      <c r="AH263" s="840"/>
      <c r="AI263" s="840"/>
      <c r="AJ263" s="840"/>
      <c r="AK263" s="840"/>
      <c r="AL263" s="822" t="str">
        <f t="shared" si="12"/>
        <v/>
      </c>
      <c r="AM263" s="822" t="str">
        <f t="shared" si="13"/>
        <v/>
      </c>
      <c r="AN263" s="828" t="str">
        <f t="shared" si="14"/>
        <v/>
      </c>
      <c r="AO263" s="840"/>
      <c r="AP263" s="826">
        <v>261</v>
      </c>
      <c r="AQ263" s="841"/>
      <c r="AR263" s="841"/>
      <c r="AS263" s="841"/>
      <c r="AT263" s="841"/>
      <c r="AU263" s="841"/>
      <c r="AV263" s="841"/>
      <c r="AW263" s="841"/>
      <c r="AX263" s="841"/>
      <c r="AY263" s="841"/>
      <c r="AZ263" s="841"/>
      <c r="BA263" s="841"/>
      <c r="BB263" s="841"/>
      <c r="BC263" s="841"/>
      <c r="BD263" s="841"/>
      <c r="BE263" s="841"/>
      <c r="BF263" s="841"/>
      <c r="BG263" s="841"/>
      <c r="BH263" s="841"/>
      <c r="BI263" s="841"/>
      <c r="BJ263" s="821" t="s">
        <v>4361</v>
      </c>
      <c r="BK263" s="841"/>
      <c r="BL263" s="841"/>
      <c r="BM263" s="841"/>
      <c r="BN263" s="841"/>
      <c r="BO263" s="841"/>
      <c r="BP263" s="841"/>
      <c r="BQ263" s="841"/>
      <c r="BR263" s="841"/>
      <c r="BS263" s="841"/>
      <c r="BT263" s="841"/>
      <c r="BU263" s="841"/>
      <c r="BV263" s="841"/>
      <c r="BW263" s="840"/>
      <c r="BX263" s="840"/>
      <c r="BY263" s="840"/>
      <c r="BZ263" s="842"/>
      <c r="CA263" s="842"/>
      <c r="CB263" s="842"/>
      <c r="CC263" s="842"/>
      <c r="CD263" s="842"/>
      <c r="CE263" s="842"/>
      <c r="CF263" s="842"/>
      <c r="CG263" s="842"/>
      <c r="CH263" s="842"/>
      <c r="CI263" s="842"/>
      <c r="CJ263" s="842"/>
      <c r="CK263" s="842"/>
      <c r="CL263" s="842"/>
      <c r="CM263" s="842"/>
      <c r="CN263" s="842"/>
      <c r="CO263" s="842"/>
      <c r="CP263" s="842"/>
      <c r="CQ263" s="842"/>
      <c r="CR263" s="842"/>
      <c r="CS263" s="832" t="s">
        <v>4362</v>
      </c>
      <c r="CT263" s="842"/>
      <c r="CU263" s="842"/>
      <c r="CV263" s="842"/>
      <c r="CW263" s="842"/>
      <c r="CX263" s="842"/>
      <c r="CY263" s="842"/>
      <c r="CZ263" s="842"/>
      <c r="DA263" s="842"/>
      <c r="DB263" s="842"/>
      <c r="DC263" s="842"/>
      <c r="DD263" s="842"/>
      <c r="DE263" s="842"/>
    </row>
    <row r="264" spans="34:109" ht="0" hidden="1" customHeight="1">
      <c r="AH264" s="840"/>
      <c r="AI264" s="840"/>
      <c r="AJ264" s="840"/>
      <c r="AK264" s="840"/>
      <c r="AL264" s="822" t="str">
        <f t="shared" si="12"/>
        <v/>
      </c>
      <c r="AM264" s="822" t="str">
        <f t="shared" si="13"/>
        <v/>
      </c>
      <c r="AN264" s="828" t="str">
        <f t="shared" si="14"/>
        <v/>
      </c>
      <c r="AO264" s="840"/>
      <c r="AP264" s="826">
        <v>262</v>
      </c>
      <c r="AQ264" s="841"/>
      <c r="AR264" s="841"/>
      <c r="AS264" s="841"/>
      <c r="AT264" s="841"/>
      <c r="AU264" s="841"/>
      <c r="AV264" s="841"/>
      <c r="AW264" s="841"/>
      <c r="AX264" s="841"/>
      <c r="AY264" s="841"/>
      <c r="AZ264" s="841"/>
      <c r="BA264" s="841"/>
      <c r="BB264" s="841"/>
      <c r="BC264" s="841"/>
      <c r="BD264" s="841"/>
      <c r="BE264" s="841"/>
      <c r="BF264" s="841"/>
      <c r="BG264" s="841"/>
      <c r="BH264" s="841"/>
      <c r="BI264" s="841"/>
      <c r="BJ264" s="821" t="s">
        <v>4363</v>
      </c>
      <c r="BK264" s="841"/>
      <c r="BL264" s="841"/>
      <c r="BM264" s="841"/>
      <c r="BN264" s="841"/>
      <c r="BO264" s="841"/>
      <c r="BP264" s="841"/>
      <c r="BQ264" s="841"/>
      <c r="BR264" s="841"/>
      <c r="BS264" s="841"/>
      <c r="BT264" s="841"/>
      <c r="BU264" s="841"/>
      <c r="BV264" s="841"/>
      <c r="BW264" s="840"/>
      <c r="BX264" s="840"/>
      <c r="BY264" s="840"/>
      <c r="BZ264" s="842"/>
      <c r="CA264" s="842"/>
      <c r="CB264" s="842"/>
      <c r="CC264" s="842"/>
      <c r="CD264" s="842"/>
      <c r="CE264" s="842"/>
      <c r="CF264" s="842"/>
      <c r="CG264" s="842"/>
      <c r="CH264" s="842"/>
      <c r="CI264" s="842"/>
      <c r="CJ264" s="842"/>
      <c r="CK264" s="842"/>
      <c r="CL264" s="842"/>
      <c r="CM264" s="842"/>
      <c r="CN264" s="842"/>
      <c r="CO264" s="842"/>
      <c r="CP264" s="842"/>
      <c r="CQ264" s="842"/>
      <c r="CR264" s="842"/>
      <c r="CS264" s="832" t="s">
        <v>4364</v>
      </c>
      <c r="CT264" s="842"/>
      <c r="CU264" s="842"/>
      <c r="CV264" s="842"/>
      <c r="CW264" s="842"/>
      <c r="CX264" s="842"/>
      <c r="CY264" s="842"/>
      <c r="CZ264" s="842"/>
      <c r="DA264" s="842"/>
      <c r="DB264" s="842"/>
      <c r="DC264" s="842"/>
      <c r="DD264" s="842"/>
      <c r="DE264" s="842"/>
    </row>
    <row r="265" spans="34:109" ht="0" hidden="1" customHeight="1">
      <c r="AH265" s="840"/>
      <c r="AI265" s="840"/>
      <c r="AJ265" s="840"/>
      <c r="AK265" s="840"/>
      <c r="AL265" s="822" t="str">
        <f t="shared" si="12"/>
        <v/>
      </c>
      <c r="AM265" s="822" t="str">
        <f t="shared" si="13"/>
        <v/>
      </c>
      <c r="AN265" s="828" t="str">
        <f t="shared" si="14"/>
        <v/>
      </c>
      <c r="AO265" s="840"/>
      <c r="AP265" s="826">
        <v>263</v>
      </c>
      <c r="AQ265" s="841"/>
      <c r="AR265" s="841"/>
      <c r="AS265" s="841"/>
      <c r="AT265" s="841"/>
      <c r="AU265" s="841"/>
      <c r="AV265" s="841"/>
      <c r="AW265" s="841"/>
      <c r="AX265" s="841"/>
      <c r="AY265" s="841"/>
      <c r="AZ265" s="841"/>
      <c r="BA265" s="841"/>
      <c r="BB265" s="841"/>
      <c r="BC265" s="841"/>
      <c r="BD265" s="841"/>
      <c r="BE265" s="841"/>
      <c r="BF265" s="841"/>
      <c r="BG265" s="841"/>
      <c r="BH265" s="841"/>
      <c r="BI265" s="841"/>
      <c r="BJ265" s="821" t="s">
        <v>4365</v>
      </c>
      <c r="BK265" s="841"/>
      <c r="BL265" s="841"/>
      <c r="BM265" s="841"/>
      <c r="BN265" s="841"/>
      <c r="BO265" s="841"/>
      <c r="BP265" s="841"/>
      <c r="BQ265" s="841"/>
      <c r="BR265" s="841"/>
      <c r="BS265" s="841"/>
      <c r="BT265" s="841"/>
      <c r="BU265" s="841"/>
      <c r="BV265" s="841"/>
      <c r="BW265" s="840"/>
      <c r="BX265" s="840"/>
      <c r="BY265" s="840"/>
      <c r="BZ265" s="842"/>
      <c r="CA265" s="842"/>
      <c r="CB265" s="842"/>
      <c r="CC265" s="842"/>
      <c r="CD265" s="842"/>
      <c r="CE265" s="842"/>
      <c r="CF265" s="842"/>
      <c r="CG265" s="842"/>
      <c r="CH265" s="842"/>
      <c r="CI265" s="842"/>
      <c r="CJ265" s="842"/>
      <c r="CK265" s="842"/>
      <c r="CL265" s="842"/>
      <c r="CM265" s="842"/>
      <c r="CN265" s="842"/>
      <c r="CO265" s="842"/>
      <c r="CP265" s="842"/>
      <c r="CQ265" s="842"/>
      <c r="CR265" s="842"/>
      <c r="CS265" s="832" t="s">
        <v>4366</v>
      </c>
      <c r="CT265" s="842"/>
      <c r="CU265" s="842"/>
      <c r="CV265" s="842"/>
      <c r="CW265" s="842"/>
      <c r="CX265" s="842"/>
      <c r="CY265" s="842"/>
      <c r="CZ265" s="842"/>
      <c r="DA265" s="842"/>
      <c r="DB265" s="842"/>
      <c r="DC265" s="842"/>
      <c r="DD265" s="842"/>
      <c r="DE265" s="842"/>
    </row>
    <row r="266" spans="34:109" ht="0" hidden="1" customHeight="1">
      <c r="AH266" s="840"/>
      <c r="AI266" s="840"/>
      <c r="AJ266" s="840"/>
      <c r="AK266" s="840"/>
      <c r="AL266" s="822" t="str">
        <f t="shared" si="12"/>
        <v/>
      </c>
      <c r="AM266" s="822" t="str">
        <f t="shared" si="13"/>
        <v/>
      </c>
      <c r="AN266" s="828" t="str">
        <f t="shared" si="14"/>
        <v/>
      </c>
      <c r="AO266" s="840"/>
      <c r="AP266" s="826">
        <v>264</v>
      </c>
      <c r="AQ266" s="841"/>
      <c r="AR266" s="841"/>
      <c r="AS266" s="841"/>
      <c r="AT266" s="841"/>
      <c r="AU266" s="841"/>
      <c r="AV266" s="841"/>
      <c r="AW266" s="841"/>
      <c r="AX266" s="841"/>
      <c r="AY266" s="841"/>
      <c r="AZ266" s="841"/>
      <c r="BA266" s="841"/>
      <c r="BB266" s="841"/>
      <c r="BC266" s="841"/>
      <c r="BD266" s="841"/>
      <c r="BE266" s="841"/>
      <c r="BF266" s="841"/>
      <c r="BG266" s="841"/>
      <c r="BH266" s="841"/>
      <c r="BI266" s="841"/>
      <c r="BJ266" s="821" t="s">
        <v>4367</v>
      </c>
      <c r="BK266" s="841"/>
      <c r="BL266" s="841"/>
      <c r="BM266" s="841"/>
      <c r="BN266" s="841"/>
      <c r="BO266" s="841"/>
      <c r="BP266" s="841"/>
      <c r="BQ266" s="841"/>
      <c r="BR266" s="841"/>
      <c r="BS266" s="841"/>
      <c r="BT266" s="841"/>
      <c r="BU266" s="841"/>
      <c r="BV266" s="841"/>
      <c r="BW266" s="840"/>
      <c r="BX266" s="840"/>
      <c r="BY266" s="840"/>
      <c r="BZ266" s="842"/>
      <c r="CA266" s="842"/>
      <c r="CB266" s="842"/>
      <c r="CC266" s="842"/>
      <c r="CD266" s="842"/>
      <c r="CE266" s="842"/>
      <c r="CF266" s="842"/>
      <c r="CG266" s="842"/>
      <c r="CH266" s="842"/>
      <c r="CI266" s="842"/>
      <c r="CJ266" s="842"/>
      <c r="CK266" s="842"/>
      <c r="CL266" s="842"/>
      <c r="CM266" s="842"/>
      <c r="CN266" s="842"/>
      <c r="CO266" s="842"/>
      <c r="CP266" s="842"/>
      <c r="CQ266" s="842"/>
      <c r="CR266" s="842"/>
      <c r="CS266" s="832" t="s">
        <v>4368</v>
      </c>
      <c r="CT266" s="842"/>
      <c r="CU266" s="842"/>
      <c r="CV266" s="842"/>
      <c r="CW266" s="842"/>
      <c r="CX266" s="842"/>
      <c r="CY266" s="842"/>
      <c r="CZ266" s="842"/>
      <c r="DA266" s="842"/>
      <c r="DB266" s="842"/>
      <c r="DC266" s="842"/>
      <c r="DD266" s="842"/>
      <c r="DE266" s="842"/>
    </row>
    <row r="267" spans="34:109" ht="0" hidden="1" customHeight="1">
      <c r="AH267" s="840"/>
      <c r="AI267" s="840"/>
      <c r="AJ267" s="840"/>
      <c r="AK267" s="840"/>
      <c r="AL267" s="822" t="str">
        <f t="shared" si="12"/>
        <v/>
      </c>
      <c r="AM267" s="822" t="str">
        <f t="shared" si="13"/>
        <v/>
      </c>
      <c r="AN267" s="828" t="str">
        <f t="shared" si="14"/>
        <v/>
      </c>
      <c r="AO267" s="840"/>
      <c r="AP267" s="826">
        <v>265</v>
      </c>
      <c r="AQ267" s="841"/>
      <c r="AR267" s="841"/>
      <c r="AS267" s="841"/>
      <c r="AT267" s="841"/>
      <c r="AU267" s="841"/>
      <c r="AV267" s="841"/>
      <c r="AW267" s="841"/>
      <c r="AX267" s="841"/>
      <c r="AY267" s="841"/>
      <c r="AZ267" s="841"/>
      <c r="BA267" s="841"/>
      <c r="BB267" s="841"/>
      <c r="BC267" s="841"/>
      <c r="BD267" s="841"/>
      <c r="BE267" s="841"/>
      <c r="BF267" s="841"/>
      <c r="BG267" s="841"/>
      <c r="BH267" s="841"/>
      <c r="BI267" s="841"/>
      <c r="BJ267" s="821" t="s">
        <v>4369</v>
      </c>
      <c r="BK267" s="841"/>
      <c r="BL267" s="841"/>
      <c r="BM267" s="841"/>
      <c r="BN267" s="841"/>
      <c r="BO267" s="841"/>
      <c r="BP267" s="841"/>
      <c r="BQ267" s="841"/>
      <c r="BR267" s="841"/>
      <c r="BS267" s="841"/>
      <c r="BT267" s="841"/>
      <c r="BU267" s="841"/>
      <c r="BV267" s="841"/>
      <c r="BW267" s="840"/>
      <c r="BX267" s="840"/>
      <c r="BY267" s="840"/>
      <c r="BZ267" s="842"/>
      <c r="CA267" s="842"/>
      <c r="CB267" s="842"/>
      <c r="CC267" s="842"/>
      <c r="CD267" s="842"/>
      <c r="CE267" s="842"/>
      <c r="CF267" s="842"/>
      <c r="CG267" s="842"/>
      <c r="CH267" s="842"/>
      <c r="CI267" s="842"/>
      <c r="CJ267" s="842"/>
      <c r="CK267" s="842"/>
      <c r="CL267" s="842"/>
      <c r="CM267" s="842"/>
      <c r="CN267" s="842"/>
      <c r="CO267" s="842"/>
      <c r="CP267" s="842"/>
      <c r="CQ267" s="842"/>
      <c r="CR267" s="842"/>
      <c r="CS267" s="832" t="s">
        <v>4370</v>
      </c>
      <c r="CT267" s="842"/>
      <c r="CU267" s="842"/>
      <c r="CV267" s="842"/>
      <c r="CW267" s="842"/>
      <c r="CX267" s="842"/>
      <c r="CY267" s="842"/>
      <c r="CZ267" s="842"/>
      <c r="DA267" s="842"/>
      <c r="DB267" s="842"/>
      <c r="DC267" s="842"/>
      <c r="DD267" s="842"/>
      <c r="DE267" s="842"/>
    </row>
    <row r="268" spans="34:109" ht="0" hidden="1" customHeight="1">
      <c r="AH268" s="840"/>
      <c r="AI268" s="840"/>
      <c r="AJ268" s="840"/>
      <c r="AK268" s="840"/>
      <c r="AL268" s="822" t="str">
        <f t="shared" si="12"/>
        <v/>
      </c>
      <c r="AM268" s="822" t="str">
        <f t="shared" si="13"/>
        <v/>
      </c>
      <c r="AN268" s="828" t="str">
        <f t="shared" si="14"/>
        <v/>
      </c>
      <c r="AO268" s="840"/>
      <c r="AP268" s="826">
        <v>266</v>
      </c>
      <c r="AQ268" s="841"/>
      <c r="AR268" s="841"/>
      <c r="AS268" s="841"/>
      <c r="AT268" s="841"/>
      <c r="AU268" s="841"/>
      <c r="AV268" s="841"/>
      <c r="AW268" s="841"/>
      <c r="AX268" s="841"/>
      <c r="AY268" s="841"/>
      <c r="AZ268" s="841"/>
      <c r="BA268" s="841"/>
      <c r="BB268" s="841"/>
      <c r="BC268" s="841"/>
      <c r="BD268" s="841"/>
      <c r="BE268" s="841"/>
      <c r="BF268" s="841"/>
      <c r="BG268" s="841"/>
      <c r="BH268" s="841"/>
      <c r="BI268" s="841"/>
      <c r="BJ268" s="821" t="s">
        <v>4371</v>
      </c>
      <c r="BK268" s="841"/>
      <c r="BL268" s="841"/>
      <c r="BM268" s="841"/>
      <c r="BN268" s="841"/>
      <c r="BO268" s="841"/>
      <c r="BP268" s="841"/>
      <c r="BQ268" s="841"/>
      <c r="BR268" s="841"/>
      <c r="BS268" s="841"/>
      <c r="BT268" s="841"/>
      <c r="BU268" s="841"/>
      <c r="BV268" s="841"/>
      <c r="BW268" s="840"/>
      <c r="BX268" s="840"/>
      <c r="BY268" s="840"/>
      <c r="BZ268" s="842"/>
      <c r="CA268" s="842"/>
      <c r="CB268" s="842"/>
      <c r="CC268" s="842"/>
      <c r="CD268" s="842"/>
      <c r="CE268" s="842"/>
      <c r="CF268" s="842"/>
      <c r="CG268" s="842"/>
      <c r="CH268" s="842"/>
      <c r="CI268" s="842"/>
      <c r="CJ268" s="842"/>
      <c r="CK268" s="842"/>
      <c r="CL268" s="842"/>
      <c r="CM268" s="842"/>
      <c r="CN268" s="842"/>
      <c r="CO268" s="842"/>
      <c r="CP268" s="842"/>
      <c r="CQ268" s="842"/>
      <c r="CR268" s="842"/>
      <c r="CS268" s="832" t="s">
        <v>4372</v>
      </c>
      <c r="CT268" s="842"/>
      <c r="CU268" s="842"/>
      <c r="CV268" s="842"/>
      <c r="CW268" s="842"/>
      <c r="CX268" s="842"/>
      <c r="CY268" s="842"/>
      <c r="CZ268" s="842"/>
      <c r="DA268" s="842"/>
      <c r="DB268" s="842"/>
      <c r="DC268" s="842"/>
      <c r="DD268" s="842"/>
      <c r="DE268" s="842"/>
    </row>
    <row r="269" spans="34:109" ht="0" hidden="1" customHeight="1">
      <c r="AH269" s="840"/>
      <c r="AI269" s="840"/>
      <c r="AJ269" s="840"/>
      <c r="AK269" s="840"/>
      <c r="AL269" s="822" t="str">
        <f t="shared" si="12"/>
        <v/>
      </c>
      <c r="AM269" s="822" t="str">
        <f t="shared" si="13"/>
        <v/>
      </c>
      <c r="AN269" s="828" t="str">
        <f t="shared" si="14"/>
        <v/>
      </c>
      <c r="AO269" s="840"/>
      <c r="AP269" s="826">
        <v>267</v>
      </c>
      <c r="AQ269" s="841"/>
      <c r="AR269" s="841"/>
      <c r="AS269" s="841"/>
      <c r="AT269" s="841"/>
      <c r="AU269" s="841"/>
      <c r="AV269" s="841"/>
      <c r="AW269" s="841"/>
      <c r="AX269" s="841"/>
      <c r="AY269" s="841"/>
      <c r="AZ269" s="841"/>
      <c r="BA269" s="841"/>
      <c r="BB269" s="841"/>
      <c r="BC269" s="841"/>
      <c r="BD269" s="841"/>
      <c r="BE269" s="841"/>
      <c r="BF269" s="841"/>
      <c r="BG269" s="841"/>
      <c r="BH269" s="841"/>
      <c r="BI269" s="841"/>
      <c r="BJ269" s="821" t="s">
        <v>4373</v>
      </c>
      <c r="BK269" s="841"/>
      <c r="BL269" s="841"/>
      <c r="BM269" s="841"/>
      <c r="BN269" s="841"/>
      <c r="BO269" s="841"/>
      <c r="BP269" s="841"/>
      <c r="BQ269" s="841"/>
      <c r="BR269" s="841"/>
      <c r="BS269" s="841"/>
      <c r="BT269" s="841"/>
      <c r="BU269" s="841"/>
      <c r="BV269" s="841"/>
      <c r="BW269" s="840"/>
      <c r="BX269" s="840"/>
      <c r="BY269" s="840"/>
      <c r="BZ269" s="842"/>
      <c r="CA269" s="842"/>
      <c r="CB269" s="842"/>
      <c r="CC269" s="842"/>
      <c r="CD269" s="842"/>
      <c r="CE269" s="842"/>
      <c r="CF269" s="842"/>
      <c r="CG269" s="842"/>
      <c r="CH269" s="842"/>
      <c r="CI269" s="842"/>
      <c r="CJ269" s="842"/>
      <c r="CK269" s="842"/>
      <c r="CL269" s="842"/>
      <c r="CM269" s="842"/>
      <c r="CN269" s="842"/>
      <c r="CO269" s="842"/>
      <c r="CP269" s="842"/>
      <c r="CQ269" s="842"/>
      <c r="CR269" s="842"/>
      <c r="CS269" s="832" t="s">
        <v>4374</v>
      </c>
      <c r="CT269" s="842"/>
      <c r="CU269" s="842"/>
      <c r="CV269" s="842"/>
      <c r="CW269" s="842"/>
      <c r="CX269" s="842"/>
      <c r="CY269" s="842"/>
      <c r="CZ269" s="842"/>
      <c r="DA269" s="842"/>
      <c r="DB269" s="842"/>
      <c r="DC269" s="842"/>
      <c r="DD269" s="842"/>
      <c r="DE269" s="842"/>
    </row>
    <row r="270" spans="34:109" ht="0" hidden="1" customHeight="1">
      <c r="AH270" s="840"/>
      <c r="AI270" s="840"/>
      <c r="AJ270" s="840"/>
      <c r="AK270" s="840"/>
      <c r="AL270" s="822" t="str">
        <f t="shared" si="12"/>
        <v/>
      </c>
      <c r="AM270" s="822" t="str">
        <f t="shared" si="13"/>
        <v/>
      </c>
      <c r="AN270" s="828" t="str">
        <f t="shared" si="14"/>
        <v/>
      </c>
      <c r="AO270" s="840"/>
      <c r="AP270" s="826">
        <v>268</v>
      </c>
      <c r="AQ270" s="841"/>
      <c r="AR270" s="841"/>
      <c r="AS270" s="841"/>
      <c r="AT270" s="841"/>
      <c r="AU270" s="841"/>
      <c r="AV270" s="841"/>
      <c r="AW270" s="841"/>
      <c r="AX270" s="841"/>
      <c r="AY270" s="841"/>
      <c r="AZ270" s="841"/>
      <c r="BA270" s="841"/>
      <c r="BB270" s="841"/>
      <c r="BC270" s="841"/>
      <c r="BD270" s="841"/>
      <c r="BE270" s="841"/>
      <c r="BF270" s="841"/>
      <c r="BG270" s="841"/>
      <c r="BH270" s="841"/>
      <c r="BI270" s="841"/>
      <c r="BJ270" s="821" t="s">
        <v>4375</v>
      </c>
      <c r="BK270" s="841"/>
      <c r="BL270" s="841"/>
      <c r="BM270" s="841"/>
      <c r="BN270" s="841"/>
      <c r="BO270" s="841"/>
      <c r="BP270" s="841"/>
      <c r="BQ270" s="841"/>
      <c r="BR270" s="841"/>
      <c r="BS270" s="841"/>
      <c r="BT270" s="841"/>
      <c r="BU270" s="841"/>
      <c r="BV270" s="841"/>
      <c r="BW270" s="840"/>
      <c r="BX270" s="840"/>
      <c r="BY270" s="840"/>
      <c r="BZ270" s="842"/>
      <c r="CA270" s="842"/>
      <c r="CB270" s="842"/>
      <c r="CC270" s="842"/>
      <c r="CD270" s="842"/>
      <c r="CE270" s="842"/>
      <c r="CF270" s="842"/>
      <c r="CG270" s="842"/>
      <c r="CH270" s="842"/>
      <c r="CI270" s="842"/>
      <c r="CJ270" s="842"/>
      <c r="CK270" s="842"/>
      <c r="CL270" s="842"/>
      <c r="CM270" s="842"/>
      <c r="CN270" s="842"/>
      <c r="CO270" s="842"/>
      <c r="CP270" s="842"/>
      <c r="CQ270" s="842"/>
      <c r="CR270" s="842"/>
      <c r="CS270" s="832" t="s">
        <v>4376</v>
      </c>
      <c r="CT270" s="842"/>
      <c r="CU270" s="842"/>
      <c r="CV270" s="842"/>
      <c r="CW270" s="842"/>
      <c r="CX270" s="842"/>
      <c r="CY270" s="842"/>
      <c r="CZ270" s="842"/>
      <c r="DA270" s="842"/>
      <c r="DB270" s="842"/>
      <c r="DC270" s="842"/>
      <c r="DD270" s="842"/>
      <c r="DE270" s="842"/>
    </row>
    <row r="271" spans="34:109" ht="0" hidden="1" customHeight="1">
      <c r="AH271" s="840"/>
      <c r="AI271" s="840"/>
      <c r="AJ271" s="840"/>
      <c r="AK271" s="840"/>
      <c r="AL271" s="822" t="str">
        <f t="shared" si="12"/>
        <v/>
      </c>
      <c r="AM271" s="822" t="str">
        <f t="shared" si="13"/>
        <v/>
      </c>
      <c r="AN271" s="828" t="str">
        <f t="shared" si="14"/>
        <v/>
      </c>
      <c r="AO271" s="840"/>
      <c r="AP271" s="826">
        <v>269</v>
      </c>
      <c r="AQ271" s="841"/>
      <c r="AR271" s="841"/>
      <c r="AS271" s="841"/>
      <c r="AT271" s="841"/>
      <c r="AU271" s="841"/>
      <c r="AV271" s="841"/>
      <c r="AW271" s="841"/>
      <c r="AX271" s="841"/>
      <c r="AY271" s="841"/>
      <c r="AZ271" s="841"/>
      <c r="BA271" s="841"/>
      <c r="BB271" s="841"/>
      <c r="BC271" s="841"/>
      <c r="BD271" s="841"/>
      <c r="BE271" s="841"/>
      <c r="BF271" s="841"/>
      <c r="BG271" s="841"/>
      <c r="BH271" s="841"/>
      <c r="BI271" s="841"/>
      <c r="BJ271" s="821" t="s">
        <v>4377</v>
      </c>
      <c r="BK271" s="841"/>
      <c r="BL271" s="841"/>
      <c r="BM271" s="841"/>
      <c r="BN271" s="841"/>
      <c r="BO271" s="841"/>
      <c r="BP271" s="841"/>
      <c r="BQ271" s="841"/>
      <c r="BR271" s="841"/>
      <c r="BS271" s="841"/>
      <c r="BT271" s="841"/>
      <c r="BU271" s="841"/>
      <c r="BV271" s="841"/>
      <c r="BW271" s="840"/>
      <c r="BX271" s="840"/>
      <c r="BY271" s="840"/>
      <c r="BZ271" s="842"/>
      <c r="CA271" s="842"/>
      <c r="CB271" s="842"/>
      <c r="CC271" s="842"/>
      <c r="CD271" s="842"/>
      <c r="CE271" s="842"/>
      <c r="CF271" s="842"/>
      <c r="CG271" s="842"/>
      <c r="CH271" s="842"/>
      <c r="CI271" s="842"/>
      <c r="CJ271" s="842"/>
      <c r="CK271" s="842"/>
      <c r="CL271" s="842"/>
      <c r="CM271" s="842"/>
      <c r="CN271" s="842"/>
      <c r="CO271" s="842"/>
      <c r="CP271" s="842"/>
      <c r="CQ271" s="842"/>
      <c r="CR271" s="842"/>
      <c r="CS271" s="832" t="s">
        <v>4378</v>
      </c>
      <c r="CT271" s="842"/>
      <c r="CU271" s="842"/>
      <c r="CV271" s="842"/>
      <c r="CW271" s="842"/>
      <c r="CX271" s="842"/>
      <c r="CY271" s="842"/>
      <c r="CZ271" s="842"/>
      <c r="DA271" s="842"/>
      <c r="DB271" s="842"/>
      <c r="DC271" s="842"/>
      <c r="DD271" s="842"/>
      <c r="DE271" s="842"/>
    </row>
    <row r="272" spans="34:109" ht="0" hidden="1" customHeight="1">
      <c r="AH272" s="840"/>
      <c r="AI272" s="840"/>
      <c r="AJ272" s="840"/>
      <c r="AK272" s="840"/>
      <c r="AL272" s="822" t="str">
        <f t="shared" si="12"/>
        <v/>
      </c>
      <c r="AM272" s="822" t="str">
        <f t="shared" si="13"/>
        <v/>
      </c>
      <c r="AN272" s="828" t="str">
        <f t="shared" si="14"/>
        <v/>
      </c>
      <c r="AO272" s="840"/>
      <c r="AP272" s="826">
        <v>270</v>
      </c>
      <c r="AQ272" s="841"/>
      <c r="AR272" s="841"/>
      <c r="AS272" s="841"/>
      <c r="AT272" s="841"/>
      <c r="AU272" s="841"/>
      <c r="AV272" s="841"/>
      <c r="AW272" s="841"/>
      <c r="AX272" s="841"/>
      <c r="AY272" s="841"/>
      <c r="AZ272" s="841"/>
      <c r="BA272" s="841"/>
      <c r="BB272" s="841"/>
      <c r="BC272" s="841"/>
      <c r="BD272" s="841"/>
      <c r="BE272" s="841"/>
      <c r="BF272" s="841"/>
      <c r="BG272" s="841"/>
      <c r="BH272" s="841"/>
      <c r="BI272" s="841"/>
      <c r="BJ272" s="821" t="s">
        <v>4379</v>
      </c>
      <c r="BK272" s="841"/>
      <c r="BL272" s="841"/>
      <c r="BM272" s="841"/>
      <c r="BN272" s="841"/>
      <c r="BO272" s="841"/>
      <c r="BP272" s="841"/>
      <c r="BQ272" s="841"/>
      <c r="BR272" s="841"/>
      <c r="BS272" s="841"/>
      <c r="BT272" s="841"/>
      <c r="BU272" s="841"/>
      <c r="BV272" s="841"/>
      <c r="BW272" s="840"/>
      <c r="BX272" s="840"/>
      <c r="BY272" s="840"/>
      <c r="BZ272" s="842"/>
      <c r="CA272" s="842"/>
      <c r="CB272" s="842"/>
      <c r="CC272" s="842"/>
      <c r="CD272" s="842"/>
      <c r="CE272" s="842"/>
      <c r="CF272" s="842"/>
      <c r="CG272" s="842"/>
      <c r="CH272" s="842"/>
      <c r="CI272" s="842"/>
      <c r="CJ272" s="842"/>
      <c r="CK272" s="842"/>
      <c r="CL272" s="842"/>
      <c r="CM272" s="842"/>
      <c r="CN272" s="842"/>
      <c r="CO272" s="842"/>
      <c r="CP272" s="842"/>
      <c r="CQ272" s="842"/>
      <c r="CR272" s="842"/>
      <c r="CS272" s="832" t="s">
        <v>4380</v>
      </c>
      <c r="CT272" s="842"/>
      <c r="CU272" s="842"/>
      <c r="CV272" s="842"/>
      <c r="CW272" s="842"/>
      <c r="CX272" s="842"/>
      <c r="CY272" s="842"/>
      <c r="CZ272" s="842"/>
      <c r="DA272" s="842"/>
      <c r="DB272" s="842"/>
      <c r="DC272" s="842"/>
      <c r="DD272" s="842"/>
      <c r="DE272" s="842"/>
    </row>
    <row r="273" spans="34:109" ht="0" hidden="1" customHeight="1">
      <c r="AH273" s="840"/>
      <c r="AI273" s="840"/>
      <c r="AJ273" s="840"/>
      <c r="AK273" s="840"/>
      <c r="AL273" s="822" t="str">
        <f t="shared" si="12"/>
        <v/>
      </c>
      <c r="AM273" s="822" t="str">
        <f t="shared" si="13"/>
        <v/>
      </c>
      <c r="AN273" s="828" t="str">
        <f t="shared" si="14"/>
        <v/>
      </c>
      <c r="AO273" s="840"/>
      <c r="AP273" s="826">
        <v>271</v>
      </c>
      <c r="AQ273" s="841"/>
      <c r="AR273" s="841"/>
      <c r="AS273" s="841"/>
      <c r="AT273" s="841"/>
      <c r="AU273" s="841"/>
      <c r="AV273" s="841"/>
      <c r="AW273" s="841"/>
      <c r="AX273" s="841"/>
      <c r="AY273" s="841"/>
      <c r="AZ273" s="841"/>
      <c r="BA273" s="841"/>
      <c r="BB273" s="841"/>
      <c r="BC273" s="841"/>
      <c r="BD273" s="841"/>
      <c r="BE273" s="841"/>
      <c r="BF273" s="841"/>
      <c r="BG273" s="841"/>
      <c r="BH273" s="841"/>
      <c r="BI273" s="841"/>
      <c r="BJ273" s="821" t="s">
        <v>4381</v>
      </c>
      <c r="BK273" s="841"/>
      <c r="BL273" s="841"/>
      <c r="BM273" s="841"/>
      <c r="BN273" s="841"/>
      <c r="BO273" s="841"/>
      <c r="BP273" s="841"/>
      <c r="BQ273" s="841"/>
      <c r="BR273" s="841"/>
      <c r="BS273" s="841"/>
      <c r="BT273" s="841"/>
      <c r="BU273" s="841"/>
      <c r="BV273" s="841"/>
      <c r="BW273" s="840"/>
      <c r="BX273" s="840"/>
      <c r="BY273" s="840"/>
      <c r="BZ273" s="842"/>
      <c r="CA273" s="842"/>
      <c r="CB273" s="842"/>
      <c r="CC273" s="842"/>
      <c r="CD273" s="842"/>
      <c r="CE273" s="842"/>
      <c r="CF273" s="842"/>
      <c r="CG273" s="842"/>
      <c r="CH273" s="842"/>
      <c r="CI273" s="842"/>
      <c r="CJ273" s="842"/>
      <c r="CK273" s="842"/>
      <c r="CL273" s="842"/>
      <c r="CM273" s="842"/>
      <c r="CN273" s="842"/>
      <c r="CO273" s="842"/>
      <c r="CP273" s="842"/>
      <c r="CQ273" s="842"/>
      <c r="CR273" s="842"/>
      <c r="CS273" s="832" t="s">
        <v>4382</v>
      </c>
      <c r="CT273" s="842"/>
      <c r="CU273" s="842"/>
      <c r="CV273" s="842"/>
      <c r="CW273" s="842"/>
      <c r="CX273" s="842"/>
      <c r="CY273" s="842"/>
      <c r="CZ273" s="842"/>
      <c r="DA273" s="842"/>
      <c r="DB273" s="842"/>
      <c r="DC273" s="842"/>
      <c r="DD273" s="842"/>
      <c r="DE273" s="842"/>
    </row>
    <row r="274" spans="34:109" ht="0" hidden="1" customHeight="1">
      <c r="AH274" s="840"/>
      <c r="AI274" s="840"/>
      <c r="AJ274" s="840"/>
      <c r="AK274" s="840"/>
      <c r="AL274" s="822" t="str">
        <f t="shared" si="12"/>
        <v/>
      </c>
      <c r="AM274" s="822" t="str">
        <f t="shared" si="13"/>
        <v/>
      </c>
      <c r="AN274" s="828" t="str">
        <f t="shared" si="14"/>
        <v/>
      </c>
      <c r="AO274" s="840"/>
      <c r="AP274" s="826">
        <v>272</v>
      </c>
      <c r="AQ274" s="841"/>
      <c r="AR274" s="841"/>
      <c r="AS274" s="841"/>
      <c r="AT274" s="841"/>
      <c r="AU274" s="841"/>
      <c r="AV274" s="841"/>
      <c r="AW274" s="841"/>
      <c r="AX274" s="841"/>
      <c r="AY274" s="841"/>
      <c r="AZ274" s="841"/>
      <c r="BA274" s="841"/>
      <c r="BB274" s="841"/>
      <c r="BC274" s="841"/>
      <c r="BD274" s="841"/>
      <c r="BE274" s="841"/>
      <c r="BF274" s="841"/>
      <c r="BG274" s="841"/>
      <c r="BH274" s="841"/>
      <c r="BI274" s="841"/>
      <c r="BJ274" s="821" t="s">
        <v>4383</v>
      </c>
      <c r="BK274" s="841"/>
      <c r="BL274" s="841"/>
      <c r="BM274" s="841"/>
      <c r="BN274" s="841"/>
      <c r="BO274" s="841"/>
      <c r="BP274" s="841"/>
      <c r="BQ274" s="841"/>
      <c r="BR274" s="841"/>
      <c r="BS274" s="841"/>
      <c r="BT274" s="841"/>
      <c r="BU274" s="841"/>
      <c r="BV274" s="841"/>
      <c r="BW274" s="840"/>
      <c r="BX274" s="840"/>
      <c r="BY274" s="840"/>
      <c r="BZ274" s="842"/>
      <c r="CA274" s="842"/>
      <c r="CB274" s="842"/>
      <c r="CC274" s="842"/>
      <c r="CD274" s="842"/>
      <c r="CE274" s="842"/>
      <c r="CF274" s="842"/>
      <c r="CG274" s="842"/>
      <c r="CH274" s="842"/>
      <c r="CI274" s="842"/>
      <c r="CJ274" s="842"/>
      <c r="CK274" s="842"/>
      <c r="CL274" s="842"/>
      <c r="CM274" s="842"/>
      <c r="CN274" s="842"/>
      <c r="CO274" s="842"/>
      <c r="CP274" s="842"/>
      <c r="CQ274" s="842"/>
      <c r="CR274" s="842"/>
      <c r="CS274" s="832" t="s">
        <v>4384</v>
      </c>
      <c r="CT274" s="842"/>
      <c r="CU274" s="842"/>
      <c r="CV274" s="842"/>
      <c r="CW274" s="842"/>
      <c r="CX274" s="842"/>
      <c r="CY274" s="842"/>
      <c r="CZ274" s="842"/>
      <c r="DA274" s="842"/>
      <c r="DB274" s="842"/>
      <c r="DC274" s="842"/>
      <c r="DD274" s="842"/>
      <c r="DE274" s="842"/>
    </row>
    <row r="275" spans="34:109" ht="0" hidden="1" customHeight="1">
      <c r="AH275" s="840"/>
      <c r="AI275" s="840"/>
      <c r="AJ275" s="840"/>
      <c r="AK275" s="840"/>
      <c r="AL275" s="822" t="str">
        <f t="shared" si="12"/>
        <v/>
      </c>
      <c r="AM275" s="822" t="str">
        <f t="shared" si="13"/>
        <v/>
      </c>
      <c r="AN275" s="828" t="str">
        <f t="shared" si="14"/>
        <v/>
      </c>
      <c r="AO275" s="840"/>
      <c r="AP275" s="826">
        <v>273</v>
      </c>
      <c r="AQ275" s="841"/>
      <c r="AR275" s="841"/>
      <c r="AS275" s="841"/>
      <c r="AT275" s="841"/>
      <c r="AU275" s="841"/>
      <c r="AV275" s="841"/>
      <c r="AW275" s="841"/>
      <c r="AX275" s="841"/>
      <c r="AY275" s="841"/>
      <c r="AZ275" s="841"/>
      <c r="BA275" s="841"/>
      <c r="BB275" s="841"/>
      <c r="BC275" s="841"/>
      <c r="BD275" s="841"/>
      <c r="BE275" s="841"/>
      <c r="BF275" s="841"/>
      <c r="BG275" s="841"/>
      <c r="BH275" s="841"/>
      <c r="BI275" s="841"/>
      <c r="BJ275" s="821" t="s">
        <v>4385</v>
      </c>
      <c r="BK275" s="841"/>
      <c r="BL275" s="841"/>
      <c r="BM275" s="841"/>
      <c r="BN275" s="841"/>
      <c r="BO275" s="841"/>
      <c r="BP275" s="841"/>
      <c r="BQ275" s="841"/>
      <c r="BR275" s="841"/>
      <c r="BS275" s="841"/>
      <c r="BT275" s="841"/>
      <c r="BU275" s="841"/>
      <c r="BV275" s="841"/>
      <c r="BW275" s="840"/>
      <c r="BX275" s="840"/>
      <c r="BY275" s="840"/>
      <c r="BZ275" s="842"/>
      <c r="CA275" s="842"/>
      <c r="CB275" s="842"/>
      <c r="CC275" s="842"/>
      <c r="CD275" s="842"/>
      <c r="CE275" s="842"/>
      <c r="CF275" s="842"/>
      <c r="CG275" s="842"/>
      <c r="CH275" s="842"/>
      <c r="CI275" s="842"/>
      <c r="CJ275" s="842"/>
      <c r="CK275" s="842"/>
      <c r="CL275" s="842"/>
      <c r="CM275" s="842"/>
      <c r="CN275" s="842"/>
      <c r="CO275" s="842"/>
      <c r="CP275" s="842"/>
      <c r="CQ275" s="842"/>
      <c r="CR275" s="842"/>
      <c r="CS275" s="832" t="s">
        <v>4386</v>
      </c>
      <c r="CT275" s="842"/>
      <c r="CU275" s="842"/>
      <c r="CV275" s="842"/>
      <c r="CW275" s="842"/>
      <c r="CX275" s="842"/>
      <c r="CY275" s="842"/>
      <c r="CZ275" s="842"/>
      <c r="DA275" s="842"/>
      <c r="DB275" s="842"/>
      <c r="DC275" s="842"/>
      <c r="DD275" s="842"/>
      <c r="DE275" s="842"/>
    </row>
    <row r="276" spans="34:109" ht="0" hidden="1" customHeight="1">
      <c r="AH276" s="840"/>
      <c r="AI276" s="840"/>
      <c r="AJ276" s="840"/>
      <c r="AK276" s="840"/>
      <c r="AL276" s="822" t="str">
        <f t="shared" si="12"/>
        <v/>
      </c>
      <c r="AM276" s="822" t="str">
        <f t="shared" si="13"/>
        <v/>
      </c>
      <c r="AN276" s="828" t="str">
        <f t="shared" si="14"/>
        <v/>
      </c>
      <c r="AO276" s="840"/>
      <c r="AP276" s="826">
        <v>274</v>
      </c>
      <c r="AQ276" s="841"/>
      <c r="AR276" s="841"/>
      <c r="AS276" s="841"/>
      <c r="AT276" s="841"/>
      <c r="AU276" s="841"/>
      <c r="AV276" s="841"/>
      <c r="AW276" s="841"/>
      <c r="AX276" s="841"/>
      <c r="AY276" s="841"/>
      <c r="AZ276" s="841"/>
      <c r="BA276" s="841"/>
      <c r="BB276" s="841"/>
      <c r="BC276" s="841"/>
      <c r="BD276" s="841"/>
      <c r="BE276" s="841"/>
      <c r="BF276" s="841"/>
      <c r="BG276" s="841"/>
      <c r="BH276" s="841"/>
      <c r="BI276" s="841"/>
      <c r="BJ276" s="821" t="s">
        <v>4387</v>
      </c>
      <c r="BK276" s="841"/>
      <c r="BL276" s="841"/>
      <c r="BM276" s="841"/>
      <c r="BN276" s="841"/>
      <c r="BO276" s="841"/>
      <c r="BP276" s="841"/>
      <c r="BQ276" s="841"/>
      <c r="BR276" s="841"/>
      <c r="BS276" s="841"/>
      <c r="BT276" s="841"/>
      <c r="BU276" s="841"/>
      <c r="BV276" s="841"/>
      <c r="BW276" s="840"/>
      <c r="BX276" s="840"/>
      <c r="BY276" s="840"/>
      <c r="BZ276" s="842"/>
      <c r="CA276" s="842"/>
      <c r="CB276" s="842"/>
      <c r="CC276" s="842"/>
      <c r="CD276" s="842"/>
      <c r="CE276" s="842"/>
      <c r="CF276" s="842"/>
      <c r="CG276" s="842"/>
      <c r="CH276" s="842"/>
      <c r="CI276" s="842"/>
      <c r="CJ276" s="842"/>
      <c r="CK276" s="842"/>
      <c r="CL276" s="842"/>
      <c r="CM276" s="842"/>
      <c r="CN276" s="842"/>
      <c r="CO276" s="842"/>
      <c r="CP276" s="842"/>
      <c r="CQ276" s="842"/>
      <c r="CR276" s="842"/>
      <c r="CS276" s="832" t="s">
        <v>4388</v>
      </c>
      <c r="CT276" s="842"/>
      <c r="CU276" s="842"/>
      <c r="CV276" s="842"/>
      <c r="CW276" s="842"/>
      <c r="CX276" s="842"/>
      <c r="CY276" s="842"/>
      <c r="CZ276" s="842"/>
      <c r="DA276" s="842"/>
      <c r="DB276" s="842"/>
      <c r="DC276" s="842"/>
      <c r="DD276" s="842"/>
      <c r="DE276" s="842"/>
    </row>
    <row r="277" spans="34:109" ht="0" hidden="1" customHeight="1">
      <c r="AH277" s="840"/>
      <c r="AI277" s="840"/>
      <c r="AJ277" s="840"/>
      <c r="AK277" s="840"/>
      <c r="AL277" s="822" t="str">
        <f t="shared" si="12"/>
        <v/>
      </c>
      <c r="AM277" s="822" t="str">
        <f t="shared" si="13"/>
        <v/>
      </c>
      <c r="AN277" s="828" t="str">
        <f t="shared" si="14"/>
        <v/>
      </c>
      <c r="AO277" s="840"/>
      <c r="AP277" s="826">
        <v>275</v>
      </c>
      <c r="AQ277" s="841"/>
      <c r="AR277" s="841"/>
      <c r="AS277" s="841"/>
      <c r="AT277" s="841"/>
      <c r="AU277" s="841"/>
      <c r="AV277" s="841"/>
      <c r="AW277" s="841"/>
      <c r="AX277" s="841"/>
      <c r="AY277" s="841"/>
      <c r="AZ277" s="841"/>
      <c r="BA277" s="841"/>
      <c r="BB277" s="841"/>
      <c r="BC277" s="841"/>
      <c r="BD277" s="841"/>
      <c r="BE277" s="841"/>
      <c r="BF277" s="841"/>
      <c r="BG277" s="841"/>
      <c r="BH277" s="841"/>
      <c r="BI277" s="841"/>
      <c r="BJ277" s="821" t="s">
        <v>4389</v>
      </c>
      <c r="BK277" s="841"/>
      <c r="BL277" s="841"/>
      <c r="BM277" s="841"/>
      <c r="BN277" s="841"/>
      <c r="BO277" s="841"/>
      <c r="BP277" s="841"/>
      <c r="BQ277" s="841"/>
      <c r="BR277" s="841"/>
      <c r="BS277" s="841"/>
      <c r="BT277" s="841"/>
      <c r="BU277" s="841"/>
      <c r="BV277" s="841"/>
      <c r="BW277" s="840"/>
      <c r="BX277" s="840"/>
      <c r="BY277" s="840"/>
      <c r="BZ277" s="842"/>
      <c r="CA277" s="842"/>
      <c r="CB277" s="842"/>
      <c r="CC277" s="842"/>
      <c r="CD277" s="842"/>
      <c r="CE277" s="842"/>
      <c r="CF277" s="842"/>
      <c r="CG277" s="842"/>
      <c r="CH277" s="842"/>
      <c r="CI277" s="842"/>
      <c r="CJ277" s="842"/>
      <c r="CK277" s="842"/>
      <c r="CL277" s="842"/>
      <c r="CM277" s="842"/>
      <c r="CN277" s="842"/>
      <c r="CO277" s="842"/>
      <c r="CP277" s="842"/>
      <c r="CQ277" s="842"/>
      <c r="CR277" s="842"/>
      <c r="CS277" s="832" t="s">
        <v>4390</v>
      </c>
      <c r="CT277" s="842"/>
      <c r="CU277" s="842"/>
      <c r="CV277" s="842"/>
      <c r="CW277" s="842"/>
      <c r="CX277" s="842"/>
      <c r="CY277" s="842"/>
      <c r="CZ277" s="842"/>
      <c r="DA277" s="842"/>
      <c r="DB277" s="842"/>
      <c r="DC277" s="842"/>
      <c r="DD277" s="842"/>
      <c r="DE277" s="842"/>
    </row>
    <row r="278" spans="34:109" ht="0" hidden="1" customHeight="1">
      <c r="AH278" s="840"/>
      <c r="AI278" s="840"/>
      <c r="AJ278" s="840"/>
      <c r="AK278" s="840"/>
      <c r="AL278" s="822" t="str">
        <f t="shared" si="12"/>
        <v/>
      </c>
      <c r="AM278" s="822" t="str">
        <f t="shared" si="13"/>
        <v/>
      </c>
      <c r="AN278" s="828" t="str">
        <f t="shared" si="14"/>
        <v/>
      </c>
      <c r="AO278" s="840"/>
      <c r="AP278" s="826">
        <v>276</v>
      </c>
      <c r="AQ278" s="841"/>
      <c r="AR278" s="841"/>
      <c r="AS278" s="841"/>
      <c r="AT278" s="841"/>
      <c r="AU278" s="841"/>
      <c r="AV278" s="841"/>
      <c r="AW278" s="841"/>
      <c r="AX278" s="841"/>
      <c r="AY278" s="841"/>
      <c r="AZ278" s="841"/>
      <c r="BA278" s="841"/>
      <c r="BB278" s="841"/>
      <c r="BC278" s="841"/>
      <c r="BD278" s="841"/>
      <c r="BE278" s="841"/>
      <c r="BF278" s="841"/>
      <c r="BG278" s="841"/>
      <c r="BH278" s="841"/>
      <c r="BI278" s="841"/>
      <c r="BJ278" s="821" t="s">
        <v>4391</v>
      </c>
      <c r="BK278" s="841"/>
      <c r="BL278" s="841"/>
      <c r="BM278" s="841"/>
      <c r="BN278" s="841"/>
      <c r="BO278" s="841"/>
      <c r="BP278" s="841"/>
      <c r="BQ278" s="841"/>
      <c r="BR278" s="841"/>
      <c r="BS278" s="841"/>
      <c r="BT278" s="841"/>
      <c r="BU278" s="841"/>
      <c r="BV278" s="841"/>
      <c r="BW278" s="840"/>
      <c r="BX278" s="840"/>
      <c r="BY278" s="840"/>
      <c r="BZ278" s="842"/>
      <c r="CA278" s="842"/>
      <c r="CB278" s="842"/>
      <c r="CC278" s="842"/>
      <c r="CD278" s="842"/>
      <c r="CE278" s="842"/>
      <c r="CF278" s="842"/>
      <c r="CG278" s="842"/>
      <c r="CH278" s="842"/>
      <c r="CI278" s="842"/>
      <c r="CJ278" s="842"/>
      <c r="CK278" s="842"/>
      <c r="CL278" s="842"/>
      <c r="CM278" s="842"/>
      <c r="CN278" s="842"/>
      <c r="CO278" s="842"/>
      <c r="CP278" s="842"/>
      <c r="CQ278" s="842"/>
      <c r="CR278" s="842"/>
      <c r="CS278" s="832" t="s">
        <v>4392</v>
      </c>
      <c r="CT278" s="842"/>
      <c r="CU278" s="842"/>
      <c r="CV278" s="842"/>
      <c r="CW278" s="842"/>
      <c r="CX278" s="842"/>
      <c r="CY278" s="842"/>
      <c r="CZ278" s="842"/>
      <c r="DA278" s="842"/>
      <c r="DB278" s="842"/>
      <c r="DC278" s="842"/>
      <c r="DD278" s="842"/>
      <c r="DE278" s="842"/>
    </row>
    <row r="279" spans="34:109" ht="0" hidden="1" customHeight="1">
      <c r="AH279" s="840"/>
      <c r="AI279" s="840"/>
      <c r="AJ279" s="840"/>
      <c r="AK279" s="840"/>
      <c r="AL279" s="822" t="str">
        <f t="shared" si="12"/>
        <v/>
      </c>
      <c r="AM279" s="822" t="str">
        <f t="shared" si="13"/>
        <v/>
      </c>
      <c r="AN279" s="828" t="str">
        <f t="shared" si="14"/>
        <v/>
      </c>
      <c r="AO279" s="840"/>
      <c r="AP279" s="826">
        <v>277</v>
      </c>
      <c r="AQ279" s="841"/>
      <c r="AR279" s="841"/>
      <c r="AS279" s="841"/>
      <c r="AT279" s="841"/>
      <c r="AU279" s="841"/>
      <c r="AV279" s="841"/>
      <c r="AW279" s="841"/>
      <c r="AX279" s="841"/>
      <c r="AY279" s="841"/>
      <c r="AZ279" s="841"/>
      <c r="BA279" s="841"/>
      <c r="BB279" s="841"/>
      <c r="BC279" s="841"/>
      <c r="BD279" s="841"/>
      <c r="BE279" s="841"/>
      <c r="BF279" s="841"/>
      <c r="BG279" s="841"/>
      <c r="BH279" s="841"/>
      <c r="BI279" s="841"/>
      <c r="BJ279" s="821" t="s">
        <v>4393</v>
      </c>
      <c r="BK279" s="841"/>
      <c r="BL279" s="841"/>
      <c r="BM279" s="841"/>
      <c r="BN279" s="841"/>
      <c r="BO279" s="841"/>
      <c r="BP279" s="841"/>
      <c r="BQ279" s="841"/>
      <c r="BR279" s="841"/>
      <c r="BS279" s="841"/>
      <c r="BT279" s="841"/>
      <c r="BU279" s="841"/>
      <c r="BV279" s="841"/>
      <c r="BW279" s="840"/>
      <c r="BX279" s="840"/>
      <c r="BY279" s="840"/>
      <c r="BZ279" s="842"/>
      <c r="CA279" s="842"/>
      <c r="CB279" s="842"/>
      <c r="CC279" s="842"/>
      <c r="CD279" s="842"/>
      <c r="CE279" s="842"/>
      <c r="CF279" s="842"/>
      <c r="CG279" s="842"/>
      <c r="CH279" s="842"/>
      <c r="CI279" s="842"/>
      <c r="CJ279" s="842"/>
      <c r="CK279" s="842"/>
      <c r="CL279" s="842"/>
      <c r="CM279" s="842"/>
      <c r="CN279" s="842"/>
      <c r="CO279" s="842"/>
      <c r="CP279" s="842"/>
      <c r="CQ279" s="842"/>
      <c r="CR279" s="842"/>
      <c r="CS279" s="832" t="s">
        <v>4394</v>
      </c>
      <c r="CT279" s="842"/>
      <c r="CU279" s="842"/>
      <c r="CV279" s="842"/>
      <c r="CW279" s="842"/>
      <c r="CX279" s="842"/>
      <c r="CY279" s="842"/>
      <c r="CZ279" s="842"/>
      <c r="DA279" s="842"/>
      <c r="DB279" s="842"/>
      <c r="DC279" s="842"/>
      <c r="DD279" s="842"/>
      <c r="DE279" s="842"/>
    </row>
    <row r="280" spans="34:109" ht="0" hidden="1" customHeight="1">
      <c r="AH280" s="840"/>
      <c r="AI280" s="840"/>
      <c r="AJ280" s="840"/>
      <c r="AK280" s="840"/>
      <c r="AL280" s="822" t="str">
        <f t="shared" si="12"/>
        <v/>
      </c>
      <c r="AM280" s="822" t="str">
        <f t="shared" si="13"/>
        <v/>
      </c>
      <c r="AN280" s="828" t="str">
        <f t="shared" si="14"/>
        <v/>
      </c>
      <c r="AO280" s="840"/>
      <c r="AP280" s="826">
        <v>278</v>
      </c>
      <c r="AQ280" s="841"/>
      <c r="AR280" s="841"/>
      <c r="AS280" s="841"/>
      <c r="AT280" s="841"/>
      <c r="AU280" s="841"/>
      <c r="AV280" s="841"/>
      <c r="AW280" s="841"/>
      <c r="AX280" s="841"/>
      <c r="AY280" s="841"/>
      <c r="AZ280" s="841"/>
      <c r="BA280" s="841"/>
      <c r="BB280" s="841"/>
      <c r="BC280" s="841"/>
      <c r="BD280" s="841"/>
      <c r="BE280" s="841"/>
      <c r="BF280" s="841"/>
      <c r="BG280" s="841"/>
      <c r="BH280" s="841"/>
      <c r="BI280" s="841"/>
      <c r="BJ280" s="821" t="s">
        <v>4395</v>
      </c>
      <c r="BK280" s="841"/>
      <c r="BL280" s="841"/>
      <c r="BM280" s="841"/>
      <c r="BN280" s="841"/>
      <c r="BO280" s="841"/>
      <c r="BP280" s="841"/>
      <c r="BQ280" s="841"/>
      <c r="BR280" s="841"/>
      <c r="BS280" s="841"/>
      <c r="BT280" s="841"/>
      <c r="BU280" s="841"/>
      <c r="BV280" s="841"/>
      <c r="BW280" s="840"/>
      <c r="BX280" s="840"/>
      <c r="BY280" s="840"/>
      <c r="BZ280" s="842"/>
      <c r="CA280" s="842"/>
      <c r="CB280" s="842"/>
      <c r="CC280" s="842"/>
      <c r="CD280" s="842"/>
      <c r="CE280" s="842"/>
      <c r="CF280" s="842"/>
      <c r="CG280" s="842"/>
      <c r="CH280" s="842"/>
      <c r="CI280" s="842"/>
      <c r="CJ280" s="842"/>
      <c r="CK280" s="842"/>
      <c r="CL280" s="842"/>
      <c r="CM280" s="842"/>
      <c r="CN280" s="842"/>
      <c r="CO280" s="842"/>
      <c r="CP280" s="842"/>
      <c r="CQ280" s="842"/>
      <c r="CR280" s="842"/>
      <c r="CS280" s="832" t="s">
        <v>4396</v>
      </c>
      <c r="CT280" s="842"/>
      <c r="CU280" s="842"/>
      <c r="CV280" s="842"/>
      <c r="CW280" s="842"/>
      <c r="CX280" s="842"/>
      <c r="CY280" s="842"/>
      <c r="CZ280" s="842"/>
      <c r="DA280" s="842"/>
      <c r="DB280" s="842"/>
      <c r="DC280" s="842"/>
      <c r="DD280" s="842"/>
      <c r="DE280" s="842"/>
    </row>
    <row r="281" spans="34:109" ht="0" hidden="1" customHeight="1">
      <c r="AH281" s="840"/>
      <c r="AI281" s="840"/>
      <c r="AJ281" s="840"/>
      <c r="AK281" s="840"/>
      <c r="AL281" s="822" t="str">
        <f t="shared" si="12"/>
        <v/>
      </c>
      <c r="AM281" s="822" t="str">
        <f t="shared" si="13"/>
        <v/>
      </c>
      <c r="AN281" s="828" t="str">
        <f t="shared" si="14"/>
        <v/>
      </c>
      <c r="AO281" s="840"/>
      <c r="AP281" s="826">
        <v>279</v>
      </c>
      <c r="AQ281" s="841"/>
      <c r="AR281" s="841"/>
      <c r="AS281" s="841"/>
      <c r="AT281" s="841"/>
      <c r="AU281" s="841"/>
      <c r="AV281" s="841"/>
      <c r="AW281" s="841"/>
      <c r="AX281" s="841"/>
      <c r="AY281" s="841"/>
      <c r="AZ281" s="841"/>
      <c r="BA281" s="841"/>
      <c r="BB281" s="841"/>
      <c r="BC281" s="841"/>
      <c r="BD281" s="841"/>
      <c r="BE281" s="841"/>
      <c r="BF281" s="841"/>
      <c r="BG281" s="841"/>
      <c r="BH281" s="841"/>
      <c r="BI281" s="841"/>
      <c r="BJ281" s="821" t="s">
        <v>4397</v>
      </c>
      <c r="BK281" s="841"/>
      <c r="BL281" s="841"/>
      <c r="BM281" s="841"/>
      <c r="BN281" s="841"/>
      <c r="BO281" s="841"/>
      <c r="BP281" s="841"/>
      <c r="BQ281" s="841"/>
      <c r="BR281" s="841"/>
      <c r="BS281" s="841"/>
      <c r="BT281" s="841"/>
      <c r="BU281" s="841"/>
      <c r="BV281" s="841"/>
      <c r="BW281" s="840"/>
      <c r="BX281" s="840"/>
      <c r="BY281" s="840"/>
      <c r="BZ281" s="842"/>
      <c r="CA281" s="842"/>
      <c r="CB281" s="842"/>
      <c r="CC281" s="842"/>
      <c r="CD281" s="842"/>
      <c r="CE281" s="842"/>
      <c r="CF281" s="842"/>
      <c r="CG281" s="842"/>
      <c r="CH281" s="842"/>
      <c r="CI281" s="842"/>
      <c r="CJ281" s="842"/>
      <c r="CK281" s="842"/>
      <c r="CL281" s="842"/>
      <c r="CM281" s="842"/>
      <c r="CN281" s="842"/>
      <c r="CO281" s="842"/>
      <c r="CP281" s="842"/>
      <c r="CQ281" s="842"/>
      <c r="CR281" s="842"/>
      <c r="CS281" s="832" t="s">
        <v>4398</v>
      </c>
      <c r="CT281" s="842"/>
      <c r="CU281" s="842"/>
      <c r="CV281" s="842"/>
      <c r="CW281" s="842"/>
      <c r="CX281" s="842"/>
      <c r="CY281" s="842"/>
      <c r="CZ281" s="842"/>
      <c r="DA281" s="842"/>
      <c r="DB281" s="842"/>
      <c r="DC281" s="842"/>
      <c r="DD281" s="842"/>
      <c r="DE281" s="842"/>
    </row>
    <row r="282" spans="34:109" ht="0" hidden="1" customHeight="1">
      <c r="AH282" s="840"/>
      <c r="AI282" s="840"/>
      <c r="AJ282" s="840"/>
      <c r="AK282" s="840"/>
      <c r="AL282" s="822" t="str">
        <f t="shared" si="12"/>
        <v/>
      </c>
      <c r="AM282" s="822" t="str">
        <f t="shared" si="13"/>
        <v/>
      </c>
      <c r="AN282" s="828" t="str">
        <f t="shared" si="14"/>
        <v/>
      </c>
      <c r="AO282" s="840"/>
      <c r="AP282" s="826">
        <v>280</v>
      </c>
      <c r="AQ282" s="841"/>
      <c r="AR282" s="841"/>
      <c r="AS282" s="841"/>
      <c r="AT282" s="841"/>
      <c r="AU282" s="841"/>
      <c r="AV282" s="841"/>
      <c r="AW282" s="841"/>
      <c r="AX282" s="841"/>
      <c r="AY282" s="841"/>
      <c r="AZ282" s="841"/>
      <c r="BA282" s="841"/>
      <c r="BB282" s="841"/>
      <c r="BC282" s="841"/>
      <c r="BD282" s="841"/>
      <c r="BE282" s="841"/>
      <c r="BF282" s="841"/>
      <c r="BG282" s="841"/>
      <c r="BH282" s="841"/>
      <c r="BI282" s="841"/>
      <c r="BJ282" s="821" t="s">
        <v>4399</v>
      </c>
      <c r="BK282" s="841"/>
      <c r="BL282" s="841"/>
      <c r="BM282" s="841"/>
      <c r="BN282" s="841"/>
      <c r="BO282" s="841"/>
      <c r="BP282" s="841"/>
      <c r="BQ282" s="841"/>
      <c r="BR282" s="841"/>
      <c r="BS282" s="841"/>
      <c r="BT282" s="841"/>
      <c r="BU282" s="841"/>
      <c r="BV282" s="841"/>
      <c r="BW282" s="840"/>
      <c r="BX282" s="840"/>
      <c r="BY282" s="840"/>
      <c r="BZ282" s="842"/>
      <c r="CA282" s="842"/>
      <c r="CB282" s="842"/>
      <c r="CC282" s="842"/>
      <c r="CD282" s="842"/>
      <c r="CE282" s="842"/>
      <c r="CF282" s="842"/>
      <c r="CG282" s="842"/>
      <c r="CH282" s="842"/>
      <c r="CI282" s="842"/>
      <c r="CJ282" s="842"/>
      <c r="CK282" s="842"/>
      <c r="CL282" s="842"/>
      <c r="CM282" s="842"/>
      <c r="CN282" s="842"/>
      <c r="CO282" s="842"/>
      <c r="CP282" s="842"/>
      <c r="CQ282" s="842"/>
      <c r="CR282" s="842"/>
      <c r="CS282" s="832" t="s">
        <v>4400</v>
      </c>
      <c r="CT282" s="842"/>
      <c r="CU282" s="842"/>
      <c r="CV282" s="842"/>
      <c r="CW282" s="842"/>
      <c r="CX282" s="842"/>
      <c r="CY282" s="842"/>
      <c r="CZ282" s="842"/>
      <c r="DA282" s="842"/>
      <c r="DB282" s="842"/>
      <c r="DC282" s="842"/>
      <c r="DD282" s="842"/>
      <c r="DE282" s="842"/>
    </row>
    <row r="283" spans="34:109" ht="0" hidden="1" customHeight="1">
      <c r="AH283" s="840"/>
      <c r="AI283" s="840"/>
      <c r="AJ283" s="840"/>
      <c r="AK283" s="840"/>
      <c r="AL283" s="822" t="str">
        <f t="shared" si="12"/>
        <v/>
      </c>
      <c r="AM283" s="822" t="str">
        <f t="shared" si="13"/>
        <v/>
      </c>
      <c r="AN283" s="828" t="str">
        <f t="shared" si="14"/>
        <v/>
      </c>
      <c r="AO283" s="840"/>
      <c r="AP283" s="826">
        <v>281</v>
      </c>
      <c r="AQ283" s="841"/>
      <c r="AR283" s="841"/>
      <c r="AS283" s="841"/>
      <c r="AT283" s="841"/>
      <c r="AU283" s="841"/>
      <c r="AV283" s="841"/>
      <c r="AW283" s="841"/>
      <c r="AX283" s="841"/>
      <c r="AY283" s="841"/>
      <c r="AZ283" s="841"/>
      <c r="BA283" s="841"/>
      <c r="BB283" s="841"/>
      <c r="BC283" s="841"/>
      <c r="BD283" s="841"/>
      <c r="BE283" s="841"/>
      <c r="BF283" s="841"/>
      <c r="BG283" s="841"/>
      <c r="BH283" s="841"/>
      <c r="BI283" s="841"/>
      <c r="BJ283" s="821" t="s">
        <v>4401</v>
      </c>
      <c r="BK283" s="841"/>
      <c r="BL283" s="841"/>
      <c r="BM283" s="841"/>
      <c r="BN283" s="841"/>
      <c r="BO283" s="841"/>
      <c r="BP283" s="841"/>
      <c r="BQ283" s="841"/>
      <c r="BR283" s="841"/>
      <c r="BS283" s="841"/>
      <c r="BT283" s="841"/>
      <c r="BU283" s="841"/>
      <c r="BV283" s="841"/>
      <c r="BW283" s="840"/>
      <c r="BX283" s="840"/>
      <c r="BY283" s="840"/>
      <c r="BZ283" s="842"/>
      <c r="CA283" s="842"/>
      <c r="CB283" s="842"/>
      <c r="CC283" s="842"/>
      <c r="CD283" s="842"/>
      <c r="CE283" s="842"/>
      <c r="CF283" s="842"/>
      <c r="CG283" s="842"/>
      <c r="CH283" s="842"/>
      <c r="CI283" s="842"/>
      <c r="CJ283" s="842"/>
      <c r="CK283" s="842"/>
      <c r="CL283" s="842"/>
      <c r="CM283" s="842"/>
      <c r="CN283" s="842"/>
      <c r="CO283" s="842"/>
      <c r="CP283" s="842"/>
      <c r="CQ283" s="842"/>
      <c r="CR283" s="842"/>
      <c r="CS283" s="832" t="s">
        <v>4402</v>
      </c>
      <c r="CT283" s="842"/>
      <c r="CU283" s="842"/>
      <c r="CV283" s="842"/>
      <c r="CW283" s="842"/>
      <c r="CX283" s="842"/>
      <c r="CY283" s="842"/>
      <c r="CZ283" s="842"/>
      <c r="DA283" s="842"/>
      <c r="DB283" s="842"/>
      <c r="DC283" s="842"/>
      <c r="DD283" s="842"/>
      <c r="DE283" s="842"/>
    </row>
    <row r="284" spans="34:109" ht="0" hidden="1" customHeight="1">
      <c r="AH284" s="840"/>
      <c r="AI284" s="840"/>
      <c r="AJ284" s="840"/>
      <c r="AK284" s="840"/>
      <c r="AL284" s="822" t="str">
        <f t="shared" si="12"/>
        <v/>
      </c>
      <c r="AM284" s="822" t="str">
        <f t="shared" si="13"/>
        <v/>
      </c>
      <c r="AN284" s="828" t="str">
        <f t="shared" si="14"/>
        <v/>
      </c>
      <c r="AO284" s="840"/>
      <c r="AP284" s="826">
        <v>282</v>
      </c>
      <c r="AQ284" s="841"/>
      <c r="AR284" s="841"/>
      <c r="AS284" s="841"/>
      <c r="AT284" s="841"/>
      <c r="AU284" s="841"/>
      <c r="AV284" s="841"/>
      <c r="AW284" s="841"/>
      <c r="AX284" s="841"/>
      <c r="AY284" s="841"/>
      <c r="AZ284" s="841"/>
      <c r="BA284" s="841"/>
      <c r="BB284" s="841"/>
      <c r="BC284" s="841"/>
      <c r="BD284" s="841"/>
      <c r="BE284" s="841"/>
      <c r="BF284" s="841"/>
      <c r="BG284" s="841"/>
      <c r="BH284" s="841"/>
      <c r="BI284" s="841"/>
      <c r="BJ284" s="821" t="s">
        <v>4403</v>
      </c>
      <c r="BK284" s="841"/>
      <c r="BL284" s="841"/>
      <c r="BM284" s="841"/>
      <c r="BN284" s="841"/>
      <c r="BO284" s="841"/>
      <c r="BP284" s="841"/>
      <c r="BQ284" s="841"/>
      <c r="BR284" s="841"/>
      <c r="BS284" s="841"/>
      <c r="BT284" s="841"/>
      <c r="BU284" s="841"/>
      <c r="BV284" s="841"/>
      <c r="BW284" s="840"/>
      <c r="BX284" s="840"/>
      <c r="BY284" s="840"/>
      <c r="BZ284" s="842"/>
      <c r="CA284" s="842"/>
      <c r="CB284" s="842"/>
      <c r="CC284" s="842"/>
      <c r="CD284" s="842"/>
      <c r="CE284" s="842"/>
      <c r="CF284" s="842"/>
      <c r="CG284" s="842"/>
      <c r="CH284" s="842"/>
      <c r="CI284" s="842"/>
      <c r="CJ284" s="842"/>
      <c r="CK284" s="842"/>
      <c r="CL284" s="842"/>
      <c r="CM284" s="842"/>
      <c r="CN284" s="842"/>
      <c r="CO284" s="842"/>
      <c r="CP284" s="842"/>
      <c r="CQ284" s="842"/>
      <c r="CR284" s="842"/>
      <c r="CS284" s="832" t="s">
        <v>4404</v>
      </c>
      <c r="CT284" s="842"/>
      <c r="CU284" s="842"/>
      <c r="CV284" s="842"/>
      <c r="CW284" s="842"/>
      <c r="CX284" s="842"/>
      <c r="CY284" s="842"/>
      <c r="CZ284" s="842"/>
      <c r="DA284" s="842"/>
      <c r="DB284" s="842"/>
      <c r="DC284" s="842"/>
      <c r="DD284" s="842"/>
      <c r="DE284" s="842"/>
    </row>
    <row r="285" spans="34:109" ht="0" hidden="1" customHeight="1">
      <c r="AH285" s="840"/>
      <c r="AI285" s="840"/>
      <c r="AJ285" s="840"/>
      <c r="AK285" s="840"/>
      <c r="AL285" s="822" t="str">
        <f t="shared" si="12"/>
        <v/>
      </c>
      <c r="AM285" s="822" t="str">
        <f t="shared" si="13"/>
        <v/>
      </c>
      <c r="AN285" s="828" t="str">
        <f t="shared" si="14"/>
        <v/>
      </c>
      <c r="AO285" s="840"/>
      <c r="AP285" s="826">
        <v>283</v>
      </c>
      <c r="AQ285" s="841"/>
      <c r="AR285" s="841"/>
      <c r="AS285" s="841"/>
      <c r="AT285" s="841"/>
      <c r="AU285" s="841"/>
      <c r="AV285" s="841"/>
      <c r="AW285" s="841"/>
      <c r="AX285" s="841"/>
      <c r="AY285" s="841"/>
      <c r="AZ285" s="841"/>
      <c r="BA285" s="841"/>
      <c r="BB285" s="841"/>
      <c r="BC285" s="841"/>
      <c r="BD285" s="841"/>
      <c r="BE285" s="841"/>
      <c r="BF285" s="841"/>
      <c r="BG285" s="841"/>
      <c r="BH285" s="841"/>
      <c r="BI285" s="841"/>
      <c r="BJ285" s="821" t="s">
        <v>4405</v>
      </c>
      <c r="BK285" s="841"/>
      <c r="BL285" s="841"/>
      <c r="BM285" s="841"/>
      <c r="BN285" s="841"/>
      <c r="BO285" s="841"/>
      <c r="BP285" s="841"/>
      <c r="BQ285" s="841"/>
      <c r="BR285" s="841"/>
      <c r="BS285" s="841"/>
      <c r="BT285" s="841"/>
      <c r="BU285" s="841"/>
      <c r="BV285" s="841"/>
      <c r="BW285" s="840"/>
      <c r="BX285" s="840"/>
      <c r="BY285" s="840"/>
      <c r="BZ285" s="842"/>
      <c r="CA285" s="842"/>
      <c r="CB285" s="842"/>
      <c r="CC285" s="842"/>
      <c r="CD285" s="842"/>
      <c r="CE285" s="842"/>
      <c r="CF285" s="842"/>
      <c r="CG285" s="842"/>
      <c r="CH285" s="842"/>
      <c r="CI285" s="842"/>
      <c r="CJ285" s="842"/>
      <c r="CK285" s="842"/>
      <c r="CL285" s="842"/>
      <c r="CM285" s="842"/>
      <c r="CN285" s="842"/>
      <c r="CO285" s="842"/>
      <c r="CP285" s="842"/>
      <c r="CQ285" s="842"/>
      <c r="CR285" s="842"/>
      <c r="CS285" s="832" t="s">
        <v>4406</v>
      </c>
      <c r="CT285" s="842"/>
      <c r="CU285" s="842"/>
      <c r="CV285" s="842"/>
      <c r="CW285" s="842"/>
      <c r="CX285" s="842"/>
      <c r="CY285" s="842"/>
      <c r="CZ285" s="842"/>
      <c r="DA285" s="842"/>
      <c r="DB285" s="842"/>
      <c r="DC285" s="842"/>
      <c r="DD285" s="842"/>
      <c r="DE285" s="842"/>
    </row>
    <row r="286" spans="34:109" ht="0" hidden="1" customHeight="1">
      <c r="AH286" s="840"/>
      <c r="AI286" s="840"/>
      <c r="AJ286" s="840"/>
      <c r="AK286" s="840"/>
      <c r="AL286" s="822" t="str">
        <f t="shared" si="12"/>
        <v/>
      </c>
      <c r="AM286" s="822" t="str">
        <f t="shared" si="13"/>
        <v/>
      </c>
      <c r="AN286" s="828" t="str">
        <f t="shared" si="14"/>
        <v/>
      </c>
      <c r="AO286" s="840"/>
      <c r="AP286" s="826">
        <v>284</v>
      </c>
      <c r="AQ286" s="841"/>
      <c r="AR286" s="841"/>
      <c r="AS286" s="841"/>
      <c r="AT286" s="841"/>
      <c r="AU286" s="841"/>
      <c r="AV286" s="841"/>
      <c r="AW286" s="841"/>
      <c r="AX286" s="841"/>
      <c r="AY286" s="841"/>
      <c r="AZ286" s="841"/>
      <c r="BA286" s="841"/>
      <c r="BB286" s="841"/>
      <c r="BC286" s="841"/>
      <c r="BD286" s="841"/>
      <c r="BE286" s="841"/>
      <c r="BF286" s="841"/>
      <c r="BG286" s="841"/>
      <c r="BH286" s="841"/>
      <c r="BI286" s="841"/>
      <c r="BJ286" s="821" t="s">
        <v>4407</v>
      </c>
      <c r="BK286" s="841"/>
      <c r="BL286" s="841"/>
      <c r="BM286" s="841"/>
      <c r="BN286" s="841"/>
      <c r="BO286" s="841"/>
      <c r="BP286" s="841"/>
      <c r="BQ286" s="841"/>
      <c r="BR286" s="841"/>
      <c r="BS286" s="841"/>
      <c r="BT286" s="841"/>
      <c r="BU286" s="841"/>
      <c r="BV286" s="841"/>
      <c r="BW286" s="840"/>
      <c r="BX286" s="840"/>
      <c r="BY286" s="840"/>
      <c r="BZ286" s="842"/>
      <c r="CA286" s="842"/>
      <c r="CB286" s="842"/>
      <c r="CC286" s="842"/>
      <c r="CD286" s="842"/>
      <c r="CE286" s="842"/>
      <c r="CF286" s="842"/>
      <c r="CG286" s="842"/>
      <c r="CH286" s="842"/>
      <c r="CI286" s="842"/>
      <c r="CJ286" s="842"/>
      <c r="CK286" s="842"/>
      <c r="CL286" s="842"/>
      <c r="CM286" s="842"/>
      <c r="CN286" s="842"/>
      <c r="CO286" s="842"/>
      <c r="CP286" s="842"/>
      <c r="CQ286" s="842"/>
      <c r="CR286" s="842"/>
      <c r="CS286" s="832" t="s">
        <v>4408</v>
      </c>
      <c r="CT286" s="842"/>
      <c r="CU286" s="842"/>
      <c r="CV286" s="842"/>
      <c r="CW286" s="842"/>
      <c r="CX286" s="842"/>
      <c r="CY286" s="842"/>
      <c r="CZ286" s="842"/>
      <c r="DA286" s="842"/>
      <c r="DB286" s="842"/>
      <c r="DC286" s="842"/>
      <c r="DD286" s="842"/>
      <c r="DE286" s="842"/>
    </row>
    <row r="287" spans="34:109" ht="0" hidden="1" customHeight="1">
      <c r="AH287" s="840"/>
      <c r="AI287" s="840"/>
      <c r="AJ287" s="840"/>
      <c r="AK287" s="840"/>
      <c r="AL287" s="822" t="str">
        <f t="shared" si="12"/>
        <v/>
      </c>
      <c r="AM287" s="822" t="str">
        <f t="shared" si="13"/>
        <v/>
      </c>
      <c r="AN287" s="828" t="str">
        <f t="shared" si="14"/>
        <v/>
      </c>
      <c r="AO287" s="840"/>
      <c r="AP287" s="826">
        <v>285</v>
      </c>
      <c r="AQ287" s="841"/>
      <c r="AR287" s="841"/>
      <c r="AS287" s="841"/>
      <c r="AT287" s="841"/>
      <c r="AU287" s="841"/>
      <c r="AV287" s="841"/>
      <c r="AW287" s="841"/>
      <c r="AX287" s="841"/>
      <c r="AY287" s="841"/>
      <c r="AZ287" s="841"/>
      <c r="BA287" s="841"/>
      <c r="BB287" s="841"/>
      <c r="BC287" s="841"/>
      <c r="BD287" s="841"/>
      <c r="BE287" s="841"/>
      <c r="BF287" s="841"/>
      <c r="BG287" s="841"/>
      <c r="BH287" s="841"/>
      <c r="BI287" s="841"/>
      <c r="BJ287" s="821" t="s">
        <v>4409</v>
      </c>
      <c r="BK287" s="841"/>
      <c r="BL287" s="841"/>
      <c r="BM287" s="841"/>
      <c r="BN287" s="841"/>
      <c r="BO287" s="841"/>
      <c r="BP287" s="841"/>
      <c r="BQ287" s="841"/>
      <c r="BR287" s="841"/>
      <c r="BS287" s="841"/>
      <c r="BT287" s="841"/>
      <c r="BU287" s="841"/>
      <c r="BV287" s="841"/>
      <c r="BW287" s="840"/>
      <c r="BX287" s="840"/>
      <c r="BY287" s="840"/>
      <c r="BZ287" s="842"/>
      <c r="CA287" s="842"/>
      <c r="CB287" s="842"/>
      <c r="CC287" s="842"/>
      <c r="CD287" s="842"/>
      <c r="CE287" s="842"/>
      <c r="CF287" s="842"/>
      <c r="CG287" s="842"/>
      <c r="CH287" s="842"/>
      <c r="CI287" s="842"/>
      <c r="CJ287" s="842"/>
      <c r="CK287" s="842"/>
      <c r="CL287" s="842"/>
      <c r="CM287" s="842"/>
      <c r="CN287" s="842"/>
      <c r="CO287" s="842"/>
      <c r="CP287" s="842"/>
      <c r="CQ287" s="842"/>
      <c r="CR287" s="842"/>
      <c r="CS287" s="832" t="s">
        <v>4410</v>
      </c>
      <c r="CT287" s="842"/>
      <c r="CU287" s="842"/>
      <c r="CV287" s="842"/>
      <c r="CW287" s="842"/>
      <c r="CX287" s="842"/>
      <c r="CY287" s="842"/>
      <c r="CZ287" s="842"/>
      <c r="DA287" s="842"/>
      <c r="DB287" s="842"/>
      <c r="DC287" s="842"/>
      <c r="DD287" s="842"/>
      <c r="DE287" s="842"/>
    </row>
    <row r="288" spans="34:109" ht="0" hidden="1" customHeight="1">
      <c r="AH288" s="840"/>
      <c r="AI288" s="840"/>
      <c r="AJ288" s="840"/>
      <c r="AK288" s="840"/>
      <c r="AL288" s="822" t="str">
        <f t="shared" si="12"/>
        <v/>
      </c>
      <c r="AM288" s="822" t="str">
        <f t="shared" si="13"/>
        <v/>
      </c>
      <c r="AN288" s="828" t="str">
        <f t="shared" si="14"/>
        <v/>
      </c>
      <c r="AO288" s="840"/>
      <c r="AP288" s="826">
        <v>286</v>
      </c>
      <c r="AQ288" s="841"/>
      <c r="AR288" s="841"/>
      <c r="AS288" s="841"/>
      <c r="AT288" s="841"/>
      <c r="AU288" s="841"/>
      <c r="AV288" s="841"/>
      <c r="AW288" s="841"/>
      <c r="AX288" s="841"/>
      <c r="AY288" s="841"/>
      <c r="AZ288" s="841"/>
      <c r="BA288" s="841"/>
      <c r="BB288" s="841"/>
      <c r="BC288" s="841"/>
      <c r="BD288" s="841"/>
      <c r="BE288" s="841"/>
      <c r="BF288" s="841"/>
      <c r="BG288" s="841"/>
      <c r="BH288" s="841"/>
      <c r="BI288" s="841"/>
      <c r="BJ288" s="821" t="s">
        <v>4411</v>
      </c>
      <c r="BK288" s="841"/>
      <c r="BL288" s="841"/>
      <c r="BM288" s="841"/>
      <c r="BN288" s="841"/>
      <c r="BO288" s="841"/>
      <c r="BP288" s="841"/>
      <c r="BQ288" s="841"/>
      <c r="BR288" s="841"/>
      <c r="BS288" s="841"/>
      <c r="BT288" s="841"/>
      <c r="BU288" s="841"/>
      <c r="BV288" s="841"/>
      <c r="BW288" s="840"/>
      <c r="BX288" s="840"/>
      <c r="BY288" s="840"/>
      <c r="BZ288" s="842"/>
      <c r="CA288" s="842"/>
      <c r="CB288" s="842"/>
      <c r="CC288" s="842"/>
      <c r="CD288" s="842"/>
      <c r="CE288" s="842"/>
      <c r="CF288" s="842"/>
      <c r="CG288" s="842"/>
      <c r="CH288" s="842"/>
      <c r="CI288" s="842"/>
      <c r="CJ288" s="842"/>
      <c r="CK288" s="842"/>
      <c r="CL288" s="842"/>
      <c r="CM288" s="842"/>
      <c r="CN288" s="842"/>
      <c r="CO288" s="842"/>
      <c r="CP288" s="842"/>
      <c r="CQ288" s="842"/>
      <c r="CR288" s="842"/>
      <c r="CS288" s="832" t="s">
        <v>4412</v>
      </c>
      <c r="CT288" s="842"/>
      <c r="CU288" s="842"/>
      <c r="CV288" s="842"/>
      <c r="CW288" s="842"/>
      <c r="CX288" s="842"/>
      <c r="CY288" s="842"/>
      <c r="CZ288" s="842"/>
      <c r="DA288" s="842"/>
      <c r="DB288" s="842"/>
      <c r="DC288" s="842"/>
      <c r="DD288" s="842"/>
      <c r="DE288" s="842"/>
    </row>
    <row r="289" spans="34:109" ht="0" hidden="1" customHeight="1">
      <c r="AH289" s="840"/>
      <c r="AI289" s="840"/>
      <c r="AJ289" s="840"/>
      <c r="AK289" s="840"/>
      <c r="AL289" s="822" t="str">
        <f t="shared" si="12"/>
        <v/>
      </c>
      <c r="AM289" s="822" t="str">
        <f t="shared" si="13"/>
        <v/>
      </c>
      <c r="AN289" s="828" t="str">
        <f t="shared" si="14"/>
        <v/>
      </c>
      <c r="AO289" s="840"/>
      <c r="AP289" s="826">
        <v>287</v>
      </c>
      <c r="AQ289" s="841"/>
      <c r="AR289" s="841"/>
      <c r="AS289" s="841"/>
      <c r="AT289" s="841"/>
      <c r="AU289" s="841"/>
      <c r="AV289" s="841"/>
      <c r="AW289" s="841"/>
      <c r="AX289" s="841"/>
      <c r="AY289" s="841"/>
      <c r="AZ289" s="841"/>
      <c r="BA289" s="841"/>
      <c r="BB289" s="841"/>
      <c r="BC289" s="841"/>
      <c r="BD289" s="841"/>
      <c r="BE289" s="841"/>
      <c r="BF289" s="841"/>
      <c r="BG289" s="841"/>
      <c r="BH289" s="841"/>
      <c r="BI289" s="841"/>
      <c r="BJ289" s="821" t="s">
        <v>4413</v>
      </c>
      <c r="BK289" s="841"/>
      <c r="BL289" s="841"/>
      <c r="BM289" s="841"/>
      <c r="BN289" s="841"/>
      <c r="BO289" s="841"/>
      <c r="BP289" s="841"/>
      <c r="BQ289" s="841"/>
      <c r="BR289" s="841"/>
      <c r="BS289" s="841"/>
      <c r="BT289" s="841"/>
      <c r="BU289" s="841"/>
      <c r="BV289" s="841"/>
      <c r="BW289" s="840"/>
      <c r="BX289" s="840"/>
      <c r="BY289" s="840"/>
      <c r="BZ289" s="842"/>
      <c r="CA289" s="842"/>
      <c r="CB289" s="842"/>
      <c r="CC289" s="842"/>
      <c r="CD289" s="842"/>
      <c r="CE289" s="842"/>
      <c r="CF289" s="842"/>
      <c r="CG289" s="842"/>
      <c r="CH289" s="842"/>
      <c r="CI289" s="842"/>
      <c r="CJ289" s="842"/>
      <c r="CK289" s="842"/>
      <c r="CL289" s="842"/>
      <c r="CM289" s="842"/>
      <c r="CN289" s="842"/>
      <c r="CO289" s="842"/>
      <c r="CP289" s="842"/>
      <c r="CQ289" s="842"/>
      <c r="CR289" s="842"/>
      <c r="CS289" s="832" t="s">
        <v>4414</v>
      </c>
      <c r="CT289" s="842"/>
      <c r="CU289" s="842"/>
      <c r="CV289" s="842"/>
      <c r="CW289" s="842"/>
      <c r="CX289" s="842"/>
      <c r="CY289" s="842"/>
      <c r="CZ289" s="842"/>
      <c r="DA289" s="842"/>
      <c r="DB289" s="842"/>
      <c r="DC289" s="842"/>
      <c r="DD289" s="842"/>
      <c r="DE289" s="842"/>
    </row>
    <row r="290" spans="34:109" ht="0" hidden="1" customHeight="1">
      <c r="AH290" s="840"/>
      <c r="AI290" s="840"/>
      <c r="AJ290" s="840"/>
      <c r="AK290" s="840"/>
      <c r="AL290" s="822" t="str">
        <f t="shared" si="12"/>
        <v/>
      </c>
      <c r="AM290" s="822" t="str">
        <f t="shared" si="13"/>
        <v/>
      </c>
      <c r="AN290" s="828" t="str">
        <f t="shared" si="14"/>
        <v/>
      </c>
      <c r="AO290" s="840"/>
      <c r="AP290" s="826">
        <v>288</v>
      </c>
      <c r="AQ290" s="841"/>
      <c r="AR290" s="841"/>
      <c r="AS290" s="841"/>
      <c r="AT290" s="841"/>
      <c r="AU290" s="841"/>
      <c r="AV290" s="841"/>
      <c r="AW290" s="841"/>
      <c r="AX290" s="841"/>
      <c r="AY290" s="841"/>
      <c r="AZ290" s="841"/>
      <c r="BA290" s="841"/>
      <c r="BB290" s="841"/>
      <c r="BC290" s="841"/>
      <c r="BD290" s="841"/>
      <c r="BE290" s="841"/>
      <c r="BF290" s="841"/>
      <c r="BG290" s="841"/>
      <c r="BH290" s="841"/>
      <c r="BI290" s="841"/>
      <c r="BJ290" s="821" t="s">
        <v>4415</v>
      </c>
      <c r="BK290" s="841"/>
      <c r="BL290" s="841"/>
      <c r="BM290" s="841"/>
      <c r="BN290" s="841"/>
      <c r="BO290" s="841"/>
      <c r="BP290" s="841"/>
      <c r="BQ290" s="841"/>
      <c r="BR290" s="841"/>
      <c r="BS290" s="841"/>
      <c r="BT290" s="841"/>
      <c r="BU290" s="841"/>
      <c r="BV290" s="841"/>
      <c r="BW290" s="840"/>
      <c r="BX290" s="840"/>
      <c r="BY290" s="840"/>
      <c r="BZ290" s="842"/>
      <c r="CA290" s="842"/>
      <c r="CB290" s="842"/>
      <c r="CC290" s="842"/>
      <c r="CD290" s="842"/>
      <c r="CE290" s="842"/>
      <c r="CF290" s="842"/>
      <c r="CG290" s="842"/>
      <c r="CH290" s="842"/>
      <c r="CI290" s="842"/>
      <c r="CJ290" s="842"/>
      <c r="CK290" s="842"/>
      <c r="CL290" s="842"/>
      <c r="CM290" s="842"/>
      <c r="CN290" s="842"/>
      <c r="CO290" s="842"/>
      <c r="CP290" s="842"/>
      <c r="CQ290" s="842"/>
      <c r="CR290" s="842"/>
      <c r="CS290" s="832" t="s">
        <v>4416</v>
      </c>
      <c r="CT290" s="842"/>
      <c r="CU290" s="842"/>
      <c r="CV290" s="842"/>
      <c r="CW290" s="842"/>
      <c r="CX290" s="842"/>
      <c r="CY290" s="842"/>
      <c r="CZ290" s="842"/>
      <c r="DA290" s="842"/>
      <c r="DB290" s="842"/>
      <c r="DC290" s="842"/>
      <c r="DD290" s="842"/>
      <c r="DE290" s="842"/>
    </row>
    <row r="291" spans="34:109" ht="0" hidden="1" customHeight="1">
      <c r="AH291" s="840"/>
      <c r="AI291" s="840"/>
      <c r="AJ291" s="840"/>
      <c r="AK291" s="840"/>
      <c r="AL291" s="822" t="str">
        <f t="shared" si="12"/>
        <v/>
      </c>
      <c r="AM291" s="822" t="str">
        <f t="shared" si="13"/>
        <v/>
      </c>
      <c r="AN291" s="828" t="str">
        <f t="shared" si="14"/>
        <v/>
      </c>
      <c r="AO291" s="840"/>
      <c r="AP291" s="826">
        <v>289</v>
      </c>
      <c r="AQ291" s="841"/>
      <c r="AR291" s="841"/>
      <c r="AS291" s="841"/>
      <c r="AT291" s="841"/>
      <c r="AU291" s="841"/>
      <c r="AV291" s="841"/>
      <c r="AW291" s="841"/>
      <c r="AX291" s="841"/>
      <c r="AY291" s="841"/>
      <c r="AZ291" s="841"/>
      <c r="BA291" s="841"/>
      <c r="BB291" s="841"/>
      <c r="BC291" s="841"/>
      <c r="BD291" s="841"/>
      <c r="BE291" s="841"/>
      <c r="BF291" s="841"/>
      <c r="BG291" s="841"/>
      <c r="BH291" s="841"/>
      <c r="BI291" s="841"/>
      <c r="BJ291" s="821" t="s">
        <v>4417</v>
      </c>
      <c r="BK291" s="841"/>
      <c r="BL291" s="841"/>
      <c r="BM291" s="841"/>
      <c r="BN291" s="841"/>
      <c r="BO291" s="841"/>
      <c r="BP291" s="841"/>
      <c r="BQ291" s="841"/>
      <c r="BR291" s="841"/>
      <c r="BS291" s="841"/>
      <c r="BT291" s="841"/>
      <c r="BU291" s="841"/>
      <c r="BV291" s="841"/>
      <c r="BW291" s="840"/>
      <c r="BX291" s="840"/>
      <c r="BY291" s="840"/>
      <c r="BZ291" s="842"/>
      <c r="CA291" s="842"/>
      <c r="CB291" s="842"/>
      <c r="CC291" s="842"/>
      <c r="CD291" s="842"/>
      <c r="CE291" s="842"/>
      <c r="CF291" s="842"/>
      <c r="CG291" s="842"/>
      <c r="CH291" s="842"/>
      <c r="CI291" s="842"/>
      <c r="CJ291" s="842"/>
      <c r="CK291" s="842"/>
      <c r="CL291" s="842"/>
      <c r="CM291" s="842"/>
      <c r="CN291" s="842"/>
      <c r="CO291" s="842"/>
      <c r="CP291" s="842"/>
      <c r="CQ291" s="842"/>
      <c r="CR291" s="842"/>
      <c r="CS291" s="832" t="s">
        <v>4418</v>
      </c>
      <c r="CT291" s="842"/>
      <c r="CU291" s="842"/>
      <c r="CV291" s="842"/>
      <c r="CW291" s="842"/>
      <c r="CX291" s="842"/>
      <c r="CY291" s="842"/>
      <c r="CZ291" s="842"/>
      <c r="DA291" s="842"/>
      <c r="DB291" s="842"/>
      <c r="DC291" s="842"/>
      <c r="DD291" s="842"/>
      <c r="DE291" s="842"/>
    </row>
    <row r="292" spans="34:109" ht="0" hidden="1" customHeight="1">
      <c r="AH292" s="840"/>
      <c r="AI292" s="840"/>
      <c r="AJ292" s="840"/>
      <c r="AK292" s="840"/>
      <c r="AL292" s="822" t="str">
        <f t="shared" si="12"/>
        <v/>
      </c>
      <c r="AM292" s="822" t="str">
        <f t="shared" si="13"/>
        <v/>
      </c>
      <c r="AN292" s="828" t="str">
        <f t="shared" si="14"/>
        <v/>
      </c>
      <c r="AO292" s="840"/>
      <c r="AP292" s="826">
        <v>290</v>
      </c>
      <c r="AQ292" s="841"/>
      <c r="AR292" s="841"/>
      <c r="AS292" s="841"/>
      <c r="AT292" s="841"/>
      <c r="AU292" s="841"/>
      <c r="AV292" s="841"/>
      <c r="AW292" s="841"/>
      <c r="AX292" s="841"/>
      <c r="AY292" s="841"/>
      <c r="AZ292" s="841"/>
      <c r="BA292" s="841"/>
      <c r="BB292" s="841"/>
      <c r="BC292" s="841"/>
      <c r="BD292" s="841"/>
      <c r="BE292" s="841"/>
      <c r="BF292" s="841"/>
      <c r="BG292" s="841"/>
      <c r="BH292" s="841"/>
      <c r="BI292" s="841"/>
      <c r="BJ292" s="821" t="s">
        <v>4419</v>
      </c>
      <c r="BK292" s="841"/>
      <c r="BL292" s="841"/>
      <c r="BM292" s="841"/>
      <c r="BN292" s="841"/>
      <c r="BO292" s="841"/>
      <c r="BP292" s="841"/>
      <c r="BQ292" s="841"/>
      <c r="BR292" s="841"/>
      <c r="BS292" s="841"/>
      <c r="BT292" s="841"/>
      <c r="BU292" s="841"/>
      <c r="BV292" s="841"/>
      <c r="BW292" s="840"/>
      <c r="BX292" s="840"/>
      <c r="BY292" s="840"/>
      <c r="BZ292" s="842"/>
      <c r="CA292" s="842"/>
      <c r="CB292" s="842"/>
      <c r="CC292" s="842"/>
      <c r="CD292" s="842"/>
      <c r="CE292" s="842"/>
      <c r="CF292" s="842"/>
      <c r="CG292" s="842"/>
      <c r="CH292" s="842"/>
      <c r="CI292" s="842"/>
      <c r="CJ292" s="842"/>
      <c r="CK292" s="842"/>
      <c r="CL292" s="842"/>
      <c r="CM292" s="842"/>
      <c r="CN292" s="842"/>
      <c r="CO292" s="842"/>
      <c r="CP292" s="842"/>
      <c r="CQ292" s="842"/>
      <c r="CR292" s="842"/>
      <c r="CS292" s="832" t="s">
        <v>1869</v>
      </c>
      <c r="CT292" s="842"/>
      <c r="CU292" s="842"/>
      <c r="CV292" s="842"/>
      <c r="CW292" s="842"/>
      <c r="CX292" s="842"/>
      <c r="CY292" s="842"/>
      <c r="CZ292" s="842"/>
      <c r="DA292" s="842"/>
      <c r="DB292" s="842"/>
      <c r="DC292" s="842"/>
      <c r="DD292" s="842"/>
      <c r="DE292" s="842"/>
    </row>
    <row r="293" spans="34:109" ht="0" hidden="1" customHeight="1">
      <c r="AH293" s="840"/>
      <c r="AI293" s="840"/>
      <c r="AJ293" s="840"/>
      <c r="AK293" s="840"/>
      <c r="AL293" s="822" t="str">
        <f t="shared" si="12"/>
        <v/>
      </c>
      <c r="AM293" s="822" t="str">
        <f t="shared" si="13"/>
        <v/>
      </c>
      <c r="AN293" s="828" t="str">
        <f t="shared" si="14"/>
        <v/>
      </c>
      <c r="AO293" s="840"/>
      <c r="AP293" s="826">
        <v>291</v>
      </c>
      <c r="AQ293" s="841"/>
      <c r="AR293" s="841"/>
      <c r="AS293" s="841"/>
      <c r="AT293" s="841"/>
      <c r="AU293" s="841"/>
      <c r="AV293" s="841"/>
      <c r="AW293" s="841"/>
      <c r="AX293" s="841"/>
      <c r="AY293" s="841"/>
      <c r="AZ293" s="841"/>
      <c r="BA293" s="841"/>
      <c r="BB293" s="841"/>
      <c r="BC293" s="841"/>
      <c r="BD293" s="841"/>
      <c r="BE293" s="841"/>
      <c r="BF293" s="841"/>
      <c r="BG293" s="841"/>
      <c r="BH293" s="841"/>
      <c r="BI293" s="841"/>
      <c r="BJ293" s="821" t="s">
        <v>4420</v>
      </c>
      <c r="BK293" s="841"/>
      <c r="BL293" s="841"/>
      <c r="BM293" s="841"/>
      <c r="BN293" s="841"/>
      <c r="BO293" s="841"/>
      <c r="BP293" s="841"/>
      <c r="BQ293" s="841"/>
      <c r="BR293" s="841"/>
      <c r="BS293" s="841"/>
      <c r="BT293" s="841"/>
      <c r="BU293" s="841"/>
      <c r="BV293" s="841"/>
      <c r="BW293" s="840"/>
      <c r="BX293" s="840"/>
      <c r="BY293" s="840"/>
      <c r="BZ293" s="842"/>
      <c r="CA293" s="842"/>
      <c r="CB293" s="842"/>
      <c r="CC293" s="842"/>
      <c r="CD293" s="842"/>
      <c r="CE293" s="842"/>
      <c r="CF293" s="842"/>
      <c r="CG293" s="842"/>
      <c r="CH293" s="842"/>
      <c r="CI293" s="842"/>
      <c r="CJ293" s="842"/>
      <c r="CK293" s="842"/>
      <c r="CL293" s="842"/>
      <c r="CM293" s="842"/>
      <c r="CN293" s="842"/>
      <c r="CO293" s="842"/>
      <c r="CP293" s="842"/>
      <c r="CQ293" s="842"/>
      <c r="CR293" s="842"/>
      <c r="CS293" s="832" t="s">
        <v>4421</v>
      </c>
      <c r="CT293" s="842"/>
      <c r="CU293" s="842"/>
      <c r="CV293" s="842"/>
      <c r="CW293" s="842"/>
      <c r="CX293" s="842"/>
      <c r="CY293" s="842"/>
      <c r="CZ293" s="842"/>
      <c r="DA293" s="842"/>
      <c r="DB293" s="842"/>
      <c r="DC293" s="842"/>
      <c r="DD293" s="842"/>
      <c r="DE293" s="842"/>
    </row>
    <row r="294" spans="34:109" ht="0" hidden="1" customHeight="1">
      <c r="AH294" s="840"/>
      <c r="AI294" s="840"/>
      <c r="AJ294" s="840"/>
      <c r="AK294" s="840"/>
      <c r="AL294" s="822" t="str">
        <f t="shared" si="12"/>
        <v/>
      </c>
      <c r="AM294" s="822" t="str">
        <f t="shared" si="13"/>
        <v/>
      </c>
      <c r="AN294" s="828" t="str">
        <f t="shared" si="14"/>
        <v/>
      </c>
      <c r="AO294" s="840"/>
      <c r="AP294" s="826">
        <v>292</v>
      </c>
      <c r="AQ294" s="841"/>
      <c r="AR294" s="841"/>
      <c r="AS294" s="841"/>
      <c r="AT294" s="841"/>
      <c r="AU294" s="841"/>
      <c r="AV294" s="841"/>
      <c r="AW294" s="841"/>
      <c r="AX294" s="841"/>
      <c r="AY294" s="841"/>
      <c r="AZ294" s="841"/>
      <c r="BA294" s="841"/>
      <c r="BB294" s="841"/>
      <c r="BC294" s="841"/>
      <c r="BD294" s="841"/>
      <c r="BE294" s="841"/>
      <c r="BF294" s="841"/>
      <c r="BG294" s="841"/>
      <c r="BH294" s="841"/>
      <c r="BI294" s="841"/>
      <c r="BJ294" s="821" t="s">
        <v>4422</v>
      </c>
      <c r="BK294" s="841"/>
      <c r="BL294" s="841"/>
      <c r="BM294" s="841"/>
      <c r="BN294" s="841"/>
      <c r="BO294" s="841"/>
      <c r="BP294" s="841"/>
      <c r="BQ294" s="841"/>
      <c r="BR294" s="841"/>
      <c r="BS294" s="841"/>
      <c r="BT294" s="841"/>
      <c r="BU294" s="841"/>
      <c r="BV294" s="841"/>
      <c r="BW294" s="840"/>
      <c r="BX294" s="840"/>
      <c r="BY294" s="840"/>
      <c r="BZ294" s="842"/>
      <c r="CA294" s="842"/>
      <c r="CB294" s="842"/>
      <c r="CC294" s="842"/>
      <c r="CD294" s="842"/>
      <c r="CE294" s="842"/>
      <c r="CF294" s="842"/>
      <c r="CG294" s="842"/>
      <c r="CH294" s="842"/>
      <c r="CI294" s="842"/>
      <c r="CJ294" s="842"/>
      <c r="CK294" s="842"/>
      <c r="CL294" s="842"/>
      <c r="CM294" s="842"/>
      <c r="CN294" s="842"/>
      <c r="CO294" s="842"/>
      <c r="CP294" s="842"/>
      <c r="CQ294" s="842"/>
      <c r="CR294" s="842"/>
      <c r="CS294" s="832" t="s">
        <v>4423</v>
      </c>
      <c r="CT294" s="842"/>
      <c r="CU294" s="842"/>
      <c r="CV294" s="842"/>
      <c r="CW294" s="842"/>
      <c r="CX294" s="842"/>
      <c r="CY294" s="842"/>
      <c r="CZ294" s="842"/>
      <c r="DA294" s="842"/>
      <c r="DB294" s="842"/>
      <c r="DC294" s="842"/>
      <c r="DD294" s="842"/>
      <c r="DE294" s="842"/>
    </row>
    <row r="295" spans="34:109" ht="0" hidden="1" customHeight="1">
      <c r="AH295" s="840"/>
      <c r="AI295" s="840"/>
      <c r="AJ295" s="840"/>
      <c r="AK295" s="840"/>
      <c r="AL295" s="822" t="str">
        <f t="shared" si="12"/>
        <v/>
      </c>
      <c r="AM295" s="822" t="str">
        <f t="shared" si="13"/>
        <v/>
      </c>
      <c r="AN295" s="828" t="str">
        <f t="shared" si="14"/>
        <v/>
      </c>
      <c r="AO295" s="840"/>
      <c r="AP295" s="826">
        <v>293</v>
      </c>
      <c r="AQ295" s="841"/>
      <c r="AR295" s="841"/>
      <c r="AS295" s="841"/>
      <c r="AT295" s="841"/>
      <c r="AU295" s="841"/>
      <c r="AV295" s="841"/>
      <c r="AW295" s="841"/>
      <c r="AX295" s="841"/>
      <c r="AY295" s="841"/>
      <c r="AZ295" s="841"/>
      <c r="BA295" s="841"/>
      <c r="BB295" s="841"/>
      <c r="BC295" s="841"/>
      <c r="BD295" s="841"/>
      <c r="BE295" s="841"/>
      <c r="BF295" s="841"/>
      <c r="BG295" s="841"/>
      <c r="BH295" s="841"/>
      <c r="BI295" s="841"/>
      <c r="BJ295" s="821" t="s">
        <v>4424</v>
      </c>
      <c r="BK295" s="841"/>
      <c r="BL295" s="841"/>
      <c r="BM295" s="841"/>
      <c r="BN295" s="841"/>
      <c r="BO295" s="841"/>
      <c r="BP295" s="841"/>
      <c r="BQ295" s="841"/>
      <c r="BR295" s="841"/>
      <c r="BS295" s="841"/>
      <c r="BT295" s="841"/>
      <c r="BU295" s="841"/>
      <c r="BV295" s="841"/>
      <c r="BW295" s="840"/>
      <c r="BX295" s="840"/>
      <c r="BY295" s="840"/>
      <c r="BZ295" s="842"/>
      <c r="CA295" s="842"/>
      <c r="CB295" s="842"/>
      <c r="CC295" s="842"/>
      <c r="CD295" s="842"/>
      <c r="CE295" s="842"/>
      <c r="CF295" s="842"/>
      <c r="CG295" s="842"/>
      <c r="CH295" s="842"/>
      <c r="CI295" s="842"/>
      <c r="CJ295" s="842"/>
      <c r="CK295" s="842"/>
      <c r="CL295" s="842"/>
      <c r="CM295" s="842"/>
      <c r="CN295" s="842"/>
      <c r="CO295" s="842"/>
      <c r="CP295" s="842"/>
      <c r="CQ295" s="842"/>
      <c r="CR295" s="842"/>
      <c r="CS295" s="832" t="s">
        <v>4425</v>
      </c>
      <c r="CT295" s="842"/>
      <c r="CU295" s="842"/>
      <c r="CV295" s="842"/>
      <c r="CW295" s="842"/>
      <c r="CX295" s="842"/>
      <c r="CY295" s="842"/>
      <c r="CZ295" s="842"/>
      <c r="DA295" s="842"/>
      <c r="DB295" s="842"/>
      <c r="DC295" s="842"/>
      <c r="DD295" s="842"/>
      <c r="DE295" s="842"/>
    </row>
    <row r="296" spans="34:109" ht="0" hidden="1" customHeight="1">
      <c r="AH296" s="840"/>
      <c r="AI296" s="840"/>
      <c r="AJ296" s="840"/>
      <c r="AK296" s="840"/>
      <c r="AL296" s="822" t="str">
        <f t="shared" si="12"/>
        <v/>
      </c>
      <c r="AM296" s="822" t="str">
        <f t="shared" si="13"/>
        <v/>
      </c>
      <c r="AN296" s="828" t="str">
        <f t="shared" si="14"/>
        <v/>
      </c>
      <c r="AO296" s="840"/>
      <c r="AP296" s="826">
        <v>294</v>
      </c>
      <c r="AQ296" s="841"/>
      <c r="AR296" s="841"/>
      <c r="AS296" s="841"/>
      <c r="AT296" s="841"/>
      <c r="AU296" s="841"/>
      <c r="AV296" s="841"/>
      <c r="AW296" s="841"/>
      <c r="AX296" s="841"/>
      <c r="AY296" s="841"/>
      <c r="AZ296" s="841"/>
      <c r="BA296" s="841"/>
      <c r="BB296" s="841"/>
      <c r="BC296" s="841"/>
      <c r="BD296" s="841"/>
      <c r="BE296" s="841"/>
      <c r="BF296" s="841"/>
      <c r="BG296" s="841"/>
      <c r="BH296" s="841"/>
      <c r="BI296" s="841"/>
      <c r="BJ296" s="821" t="s">
        <v>4426</v>
      </c>
      <c r="BK296" s="841"/>
      <c r="BL296" s="841"/>
      <c r="BM296" s="841"/>
      <c r="BN296" s="841"/>
      <c r="BO296" s="841"/>
      <c r="BP296" s="841"/>
      <c r="BQ296" s="841"/>
      <c r="BR296" s="841"/>
      <c r="BS296" s="841"/>
      <c r="BT296" s="841"/>
      <c r="BU296" s="841"/>
      <c r="BV296" s="841"/>
      <c r="BW296" s="840"/>
      <c r="BX296" s="840"/>
      <c r="BY296" s="840"/>
      <c r="BZ296" s="842"/>
      <c r="CA296" s="842"/>
      <c r="CB296" s="842"/>
      <c r="CC296" s="842"/>
      <c r="CD296" s="842"/>
      <c r="CE296" s="842"/>
      <c r="CF296" s="842"/>
      <c r="CG296" s="842"/>
      <c r="CH296" s="842"/>
      <c r="CI296" s="842"/>
      <c r="CJ296" s="842"/>
      <c r="CK296" s="842"/>
      <c r="CL296" s="842"/>
      <c r="CM296" s="842"/>
      <c r="CN296" s="842"/>
      <c r="CO296" s="842"/>
      <c r="CP296" s="842"/>
      <c r="CQ296" s="842"/>
      <c r="CR296" s="842"/>
      <c r="CS296" s="832" t="s">
        <v>4427</v>
      </c>
      <c r="CT296" s="842"/>
      <c r="CU296" s="842"/>
      <c r="CV296" s="842"/>
      <c r="CW296" s="842"/>
      <c r="CX296" s="842"/>
      <c r="CY296" s="842"/>
      <c r="CZ296" s="842"/>
      <c r="DA296" s="842"/>
      <c r="DB296" s="842"/>
      <c r="DC296" s="842"/>
      <c r="DD296" s="842"/>
      <c r="DE296" s="842"/>
    </row>
    <row r="297" spans="34:109" ht="0" hidden="1" customHeight="1">
      <c r="AH297" s="840"/>
      <c r="AI297" s="840"/>
      <c r="AJ297" s="840"/>
      <c r="AK297" s="840"/>
      <c r="AL297" s="822" t="str">
        <f t="shared" si="12"/>
        <v/>
      </c>
      <c r="AM297" s="822" t="str">
        <f t="shared" si="13"/>
        <v/>
      </c>
      <c r="AN297" s="828" t="str">
        <f t="shared" si="14"/>
        <v/>
      </c>
      <c r="AO297" s="840"/>
      <c r="AP297" s="826">
        <v>295</v>
      </c>
      <c r="AQ297" s="841"/>
      <c r="AR297" s="841"/>
      <c r="AS297" s="841"/>
      <c r="AT297" s="841"/>
      <c r="AU297" s="841"/>
      <c r="AV297" s="841"/>
      <c r="AW297" s="841"/>
      <c r="AX297" s="841"/>
      <c r="AY297" s="841"/>
      <c r="AZ297" s="841"/>
      <c r="BA297" s="841"/>
      <c r="BB297" s="841"/>
      <c r="BC297" s="841"/>
      <c r="BD297" s="841"/>
      <c r="BE297" s="841"/>
      <c r="BF297" s="841"/>
      <c r="BG297" s="841"/>
      <c r="BH297" s="841"/>
      <c r="BI297" s="841"/>
      <c r="BJ297" s="821" t="s">
        <v>4428</v>
      </c>
      <c r="BK297" s="841"/>
      <c r="BL297" s="841"/>
      <c r="BM297" s="841"/>
      <c r="BN297" s="841"/>
      <c r="BO297" s="841"/>
      <c r="BP297" s="841"/>
      <c r="BQ297" s="841"/>
      <c r="BR297" s="841"/>
      <c r="BS297" s="841"/>
      <c r="BT297" s="841"/>
      <c r="BU297" s="841"/>
      <c r="BV297" s="841"/>
      <c r="BW297" s="840"/>
      <c r="BX297" s="840"/>
      <c r="BY297" s="840"/>
      <c r="BZ297" s="842"/>
      <c r="CA297" s="842"/>
      <c r="CB297" s="842"/>
      <c r="CC297" s="842"/>
      <c r="CD297" s="842"/>
      <c r="CE297" s="842"/>
      <c r="CF297" s="842"/>
      <c r="CG297" s="842"/>
      <c r="CH297" s="842"/>
      <c r="CI297" s="842"/>
      <c r="CJ297" s="842"/>
      <c r="CK297" s="842"/>
      <c r="CL297" s="842"/>
      <c r="CM297" s="842"/>
      <c r="CN297" s="842"/>
      <c r="CO297" s="842"/>
      <c r="CP297" s="842"/>
      <c r="CQ297" s="842"/>
      <c r="CR297" s="842"/>
      <c r="CS297" s="832" t="s">
        <v>4429</v>
      </c>
      <c r="CT297" s="842"/>
      <c r="CU297" s="842"/>
      <c r="CV297" s="842"/>
      <c r="CW297" s="842"/>
      <c r="CX297" s="842"/>
      <c r="CY297" s="842"/>
      <c r="CZ297" s="842"/>
      <c r="DA297" s="842"/>
      <c r="DB297" s="842"/>
      <c r="DC297" s="842"/>
      <c r="DD297" s="842"/>
      <c r="DE297" s="842"/>
    </row>
    <row r="298" spans="34:109" ht="0" hidden="1" customHeight="1">
      <c r="AH298" s="840"/>
      <c r="AI298" s="840"/>
      <c r="AJ298" s="840"/>
      <c r="AK298" s="840"/>
      <c r="AL298" s="822" t="str">
        <f t="shared" si="12"/>
        <v/>
      </c>
      <c r="AM298" s="822" t="str">
        <f t="shared" si="13"/>
        <v/>
      </c>
      <c r="AN298" s="828" t="str">
        <f t="shared" si="14"/>
        <v/>
      </c>
      <c r="AO298" s="840"/>
      <c r="AP298" s="826">
        <v>296</v>
      </c>
      <c r="AQ298" s="841"/>
      <c r="AR298" s="841"/>
      <c r="AS298" s="841"/>
      <c r="AT298" s="841"/>
      <c r="AU298" s="841"/>
      <c r="AV298" s="841"/>
      <c r="AW298" s="841"/>
      <c r="AX298" s="841"/>
      <c r="AY298" s="841"/>
      <c r="AZ298" s="841"/>
      <c r="BA298" s="841"/>
      <c r="BB298" s="841"/>
      <c r="BC298" s="841"/>
      <c r="BD298" s="841"/>
      <c r="BE298" s="841"/>
      <c r="BF298" s="841"/>
      <c r="BG298" s="841"/>
      <c r="BH298" s="841"/>
      <c r="BI298" s="841"/>
      <c r="BJ298" s="821" t="s">
        <v>4430</v>
      </c>
      <c r="BK298" s="841"/>
      <c r="BL298" s="841"/>
      <c r="BM298" s="841"/>
      <c r="BN298" s="841"/>
      <c r="BO298" s="841"/>
      <c r="BP298" s="841"/>
      <c r="BQ298" s="841"/>
      <c r="BR298" s="841"/>
      <c r="BS298" s="841"/>
      <c r="BT298" s="841"/>
      <c r="BU298" s="841"/>
      <c r="BV298" s="841"/>
      <c r="BW298" s="840"/>
      <c r="BX298" s="840"/>
      <c r="BY298" s="840"/>
      <c r="BZ298" s="842"/>
      <c r="CA298" s="842"/>
      <c r="CB298" s="842"/>
      <c r="CC298" s="842"/>
      <c r="CD298" s="842"/>
      <c r="CE298" s="842"/>
      <c r="CF298" s="842"/>
      <c r="CG298" s="842"/>
      <c r="CH298" s="842"/>
      <c r="CI298" s="842"/>
      <c r="CJ298" s="842"/>
      <c r="CK298" s="842"/>
      <c r="CL298" s="842"/>
      <c r="CM298" s="842"/>
      <c r="CN298" s="842"/>
      <c r="CO298" s="842"/>
      <c r="CP298" s="842"/>
      <c r="CQ298" s="842"/>
      <c r="CR298" s="842"/>
      <c r="CS298" s="832" t="s">
        <v>4431</v>
      </c>
      <c r="CT298" s="842"/>
      <c r="CU298" s="842"/>
      <c r="CV298" s="842"/>
      <c r="CW298" s="842"/>
      <c r="CX298" s="842"/>
      <c r="CY298" s="842"/>
      <c r="CZ298" s="842"/>
      <c r="DA298" s="842"/>
      <c r="DB298" s="842"/>
      <c r="DC298" s="842"/>
      <c r="DD298" s="842"/>
      <c r="DE298" s="842"/>
    </row>
    <row r="299" spans="34:109" ht="0" hidden="1" customHeight="1">
      <c r="AH299" s="840"/>
      <c r="AI299" s="840"/>
      <c r="AJ299" s="840"/>
      <c r="AK299" s="840"/>
      <c r="AL299" s="822" t="str">
        <f t="shared" si="12"/>
        <v/>
      </c>
      <c r="AM299" s="822" t="str">
        <f t="shared" si="13"/>
        <v/>
      </c>
      <c r="AN299" s="828" t="str">
        <f t="shared" si="14"/>
        <v/>
      </c>
      <c r="AO299" s="840"/>
      <c r="AP299" s="826">
        <v>297</v>
      </c>
      <c r="AQ299" s="841"/>
      <c r="AR299" s="841"/>
      <c r="AS299" s="841"/>
      <c r="AT299" s="841"/>
      <c r="AU299" s="841"/>
      <c r="AV299" s="841"/>
      <c r="AW299" s="841"/>
      <c r="AX299" s="841"/>
      <c r="AY299" s="841"/>
      <c r="AZ299" s="841"/>
      <c r="BA299" s="841"/>
      <c r="BB299" s="841"/>
      <c r="BC299" s="841"/>
      <c r="BD299" s="841"/>
      <c r="BE299" s="841"/>
      <c r="BF299" s="841"/>
      <c r="BG299" s="841"/>
      <c r="BH299" s="841"/>
      <c r="BI299" s="841"/>
      <c r="BJ299" s="821" t="s">
        <v>4432</v>
      </c>
      <c r="BK299" s="841"/>
      <c r="BL299" s="841"/>
      <c r="BM299" s="841"/>
      <c r="BN299" s="841"/>
      <c r="BO299" s="841"/>
      <c r="BP299" s="841"/>
      <c r="BQ299" s="841"/>
      <c r="BR299" s="841"/>
      <c r="BS299" s="841"/>
      <c r="BT299" s="841"/>
      <c r="BU299" s="841"/>
      <c r="BV299" s="841"/>
      <c r="BW299" s="840"/>
      <c r="BX299" s="840"/>
      <c r="BY299" s="840"/>
      <c r="BZ299" s="842"/>
      <c r="CA299" s="842"/>
      <c r="CB299" s="842"/>
      <c r="CC299" s="842"/>
      <c r="CD299" s="842"/>
      <c r="CE299" s="842"/>
      <c r="CF299" s="842"/>
      <c r="CG299" s="842"/>
      <c r="CH299" s="842"/>
      <c r="CI299" s="842"/>
      <c r="CJ299" s="842"/>
      <c r="CK299" s="842"/>
      <c r="CL299" s="842"/>
      <c r="CM299" s="842"/>
      <c r="CN299" s="842"/>
      <c r="CO299" s="842"/>
      <c r="CP299" s="842"/>
      <c r="CQ299" s="842"/>
      <c r="CR299" s="842"/>
      <c r="CS299" s="832" t="s">
        <v>4433</v>
      </c>
      <c r="CT299" s="842"/>
      <c r="CU299" s="842"/>
      <c r="CV299" s="842"/>
      <c r="CW299" s="842"/>
      <c r="CX299" s="842"/>
      <c r="CY299" s="842"/>
      <c r="CZ299" s="842"/>
      <c r="DA299" s="842"/>
      <c r="DB299" s="842"/>
      <c r="DC299" s="842"/>
      <c r="DD299" s="842"/>
      <c r="DE299" s="842"/>
    </row>
    <row r="300" spans="34:109" ht="0" hidden="1" customHeight="1">
      <c r="AH300" s="840"/>
      <c r="AI300" s="840"/>
      <c r="AJ300" s="840"/>
      <c r="AK300" s="840"/>
      <c r="AL300" s="822" t="str">
        <f t="shared" si="12"/>
        <v/>
      </c>
      <c r="AM300" s="822" t="str">
        <f t="shared" si="13"/>
        <v/>
      </c>
      <c r="AN300" s="828" t="str">
        <f t="shared" si="14"/>
        <v/>
      </c>
      <c r="AO300" s="840"/>
      <c r="AP300" s="826">
        <v>298</v>
      </c>
      <c r="AQ300" s="841"/>
      <c r="AR300" s="841"/>
      <c r="AS300" s="841"/>
      <c r="AT300" s="841"/>
      <c r="AU300" s="841"/>
      <c r="AV300" s="841"/>
      <c r="AW300" s="841"/>
      <c r="AX300" s="841"/>
      <c r="AY300" s="841"/>
      <c r="AZ300" s="841"/>
      <c r="BA300" s="841"/>
      <c r="BB300" s="841"/>
      <c r="BC300" s="841"/>
      <c r="BD300" s="841"/>
      <c r="BE300" s="841"/>
      <c r="BF300" s="841"/>
      <c r="BG300" s="841"/>
      <c r="BH300" s="841"/>
      <c r="BI300" s="841"/>
      <c r="BJ300" s="821" t="s">
        <v>4434</v>
      </c>
      <c r="BK300" s="841"/>
      <c r="BL300" s="841"/>
      <c r="BM300" s="841"/>
      <c r="BN300" s="841"/>
      <c r="BO300" s="841"/>
      <c r="BP300" s="841"/>
      <c r="BQ300" s="841"/>
      <c r="BR300" s="841"/>
      <c r="BS300" s="841"/>
      <c r="BT300" s="841"/>
      <c r="BU300" s="841"/>
      <c r="BV300" s="841"/>
      <c r="BW300" s="840"/>
      <c r="BX300" s="840"/>
      <c r="BY300" s="840"/>
      <c r="BZ300" s="842"/>
      <c r="CA300" s="842"/>
      <c r="CB300" s="842"/>
      <c r="CC300" s="842"/>
      <c r="CD300" s="842"/>
      <c r="CE300" s="842"/>
      <c r="CF300" s="842"/>
      <c r="CG300" s="842"/>
      <c r="CH300" s="842"/>
      <c r="CI300" s="842"/>
      <c r="CJ300" s="842"/>
      <c r="CK300" s="842"/>
      <c r="CL300" s="842"/>
      <c r="CM300" s="842"/>
      <c r="CN300" s="842"/>
      <c r="CO300" s="842"/>
      <c r="CP300" s="842"/>
      <c r="CQ300" s="842"/>
      <c r="CR300" s="842"/>
      <c r="CS300" s="832" t="s">
        <v>4435</v>
      </c>
      <c r="CT300" s="842"/>
      <c r="CU300" s="842"/>
      <c r="CV300" s="842"/>
      <c r="CW300" s="842"/>
      <c r="CX300" s="842"/>
      <c r="CY300" s="842"/>
      <c r="CZ300" s="842"/>
      <c r="DA300" s="842"/>
      <c r="DB300" s="842"/>
      <c r="DC300" s="842"/>
      <c r="DD300" s="842"/>
      <c r="DE300" s="842"/>
    </row>
    <row r="301" spans="34:109" ht="0" hidden="1" customHeight="1">
      <c r="AH301" s="840"/>
      <c r="AI301" s="840"/>
      <c r="AJ301" s="840"/>
      <c r="AK301" s="840"/>
      <c r="AL301" s="822" t="str">
        <f t="shared" si="12"/>
        <v/>
      </c>
      <c r="AM301" s="822" t="str">
        <f t="shared" si="13"/>
        <v/>
      </c>
      <c r="AN301" s="828" t="str">
        <f t="shared" si="14"/>
        <v/>
      </c>
      <c r="AO301" s="840"/>
      <c r="AP301" s="826">
        <v>299</v>
      </c>
      <c r="AQ301" s="841"/>
      <c r="AR301" s="841"/>
      <c r="AS301" s="841"/>
      <c r="AT301" s="841"/>
      <c r="AU301" s="841"/>
      <c r="AV301" s="841"/>
      <c r="AW301" s="841"/>
      <c r="AX301" s="841"/>
      <c r="AY301" s="841"/>
      <c r="AZ301" s="841"/>
      <c r="BA301" s="841"/>
      <c r="BB301" s="841"/>
      <c r="BC301" s="841"/>
      <c r="BD301" s="841"/>
      <c r="BE301" s="841"/>
      <c r="BF301" s="841"/>
      <c r="BG301" s="841"/>
      <c r="BH301" s="841"/>
      <c r="BI301" s="841"/>
      <c r="BJ301" s="821" t="s">
        <v>4436</v>
      </c>
      <c r="BK301" s="841"/>
      <c r="BL301" s="841"/>
      <c r="BM301" s="841"/>
      <c r="BN301" s="841"/>
      <c r="BO301" s="841"/>
      <c r="BP301" s="841"/>
      <c r="BQ301" s="841"/>
      <c r="BR301" s="841"/>
      <c r="BS301" s="841"/>
      <c r="BT301" s="841"/>
      <c r="BU301" s="841"/>
      <c r="BV301" s="841"/>
      <c r="BW301" s="840"/>
      <c r="BX301" s="840"/>
      <c r="BY301" s="840"/>
      <c r="BZ301" s="842"/>
      <c r="CA301" s="842"/>
      <c r="CB301" s="842"/>
      <c r="CC301" s="842"/>
      <c r="CD301" s="842"/>
      <c r="CE301" s="842"/>
      <c r="CF301" s="842"/>
      <c r="CG301" s="842"/>
      <c r="CH301" s="842"/>
      <c r="CI301" s="842"/>
      <c r="CJ301" s="842"/>
      <c r="CK301" s="842"/>
      <c r="CL301" s="842"/>
      <c r="CM301" s="842"/>
      <c r="CN301" s="842"/>
      <c r="CO301" s="842"/>
      <c r="CP301" s="842"/>
      <c r="CQ301" s="842"/>
      <c r="CR301" s="842"/>
      <c r="CS301" s="832" t="s">
        <v>4437</v>
      </c>
      <c r="CT301" s="842"/>
      <c r="CU301" s="842"/>
      <c r="CV301" s="842"/>
      <c r="CW301" s="842"/>
      <c r="CX301" s="842"/>
      <c r="CY301" s="842"/>
      <c r="CZ301" s="842"/>
      <c r="DA301" s="842"/>
      <c r="DB301" s="842"/>
      <c r="DC301" s="842"/>
      <c r="DD301" s="842"/>
      <c r="DE301" s="842"/>
    </row>
    <row r="302" spans="34:109" ht="0" hidden="1" customHeight="1">
      <c r="AH302" s="840"/>
      <c r="AI302" s="840"/>
      <c r="AJ302" s="840"/>
      <c r="AK302" s="840"/>
      <c r="AL302" s="822" t="str">
        <f t="shared" si="12"/>
        <v/>
      </c>
      <c r="AM302" s="822" t="str">
        <f t="shared" si="13"/>
        <v/>
      </c>
      <c r="AN302" s="828" t="str">
        <f t="shared" si="14"/>
        <v/>
      </c>
      <c r="AO302" s="840"/>
      <c r="AP302" s="826">
        <v>300</v>
      </c>
      <c r="AQ302" s="841"/>
      <c r="AR302" s="841"/>
      <c r="AS302" s="841"/>
      <c r="AT302" s="841"/>
      <c r="AU302" s="841"/>
      <c r="AV302" s="841"/>
      <c r="AW302" s="841"/>
      <c r="AX302" s="841"/>
      <c r="AY302" s="841"/>
      <c r="AZ302" s="841"/>
      <c r="BA302" s="841"/>
      <c r="BB302" s="841"/>
      <c r="BC302" s="841"/>
      <c r="BD302" s="841"/>
      <c r="BE302" s="841"/>
      <c r="BF302" s="841"/>
      <c r="BG302" s="841"/>
      <c r="BH302" s="841"/>
      <c r="BI302" s="841"/>
      <c r="BJ302" s="821" t="s">
        <v>4438</v>
      </c>
      <c r="BK302" s="841"/>
      <c r="BL302" s="841"/>
      <c r="BM302" s="841"/>
      <c r="BN302" s="841"/>
      <c r="BO302" s="841"/>
      <c r="BP302" s="841"/>
      <c r="BQ302" s="841"/>
      <c r="BR302" s="841"/>
      <c r="BS302" s="841"/>
      <c r="BT302" s="841"/>
      <c r="BU302" s="841"/>
      <c r="BV302" s="841"/>
      <c r="BW302" s="840"/>
      <c r="BX302" s="840"/>
      <c r="BY302" s="840"/>
      <c r="BZ302" s="842"/>
      <c r="CA302" s="842"/>
      <c r="CB302" s="842"/>
      <c r="CC302" s="842"/>
      <c r="CD302" s="842"/>
      <c r="CE302" s="842"/>
      <c r="CF302" s="842"/>
      <c r="CG302" s="842"/>
      <c r="CH302" s="842"/>
      <c r="CI302" s="842"/>
      <c r="CJ302" s="842"/>
      <c r="CK302" s="842"/>
      <c r="CL302" s="842"/>
      <c r="CM302" s="842"/>
      <c r="CN302" s="842"/>
      <c r="CO302" s="842"/>
      <c r="CP302" s="842"/>
      <c r="CQ302" s="842"/>
      <c r="CR302" s="842"/>
      <c r="CS302" s="832" t="s">
        <v>4439</v>
      </c>
      <c r="CT302" s="842"/>
      <c r="CU302" s="842"/>
      <c r="CV302" s="842"/>
      <c r="CW302" s="842"/>
      <c r="CX302" s="842"/>
      <c r="CY302" s="842"/>
      <c r="CZ302" s="842"/>
      <c r="DA302" s="842"/>
      <c r="DB302" s="842"/>
      <c r="DC302" s="842"/>
      <c r="DD302" s="842"/>
      <c r="DE302" s="842"/>
    </row>
    <row r="303" spans="34:109" ht="0" hidden="1" customHeight="1">
      <c r="AH303" s="840"/>
      <c r="AI303" s="840"/>
      <c r="AJ303" s="840"/>
      <c r="AK303" s="840"/>
      <c r="AL303" s="822" t="str">
        <f t="shared" si="12"/>
        <v/>
      </c>
      <c r="AM303" s="822" t="str">
        <f t="shared" si="13"/>
        <v/>
      </c>
      <c r="AN303" s="828" t="str">
        <f t="shared" si="14"/>
        <v/>
      </c>
      <c r="AO303" s="840"/>
      <c r="AP303" s="826">
        <v>301</v>
      </c>
      <c r="AQ303" s="841"/>
      <c r="AR303" s="841"/>
      <c r="AS303" s="841"/>
      <c r="AT303" s="841"/>
      <c r="AU303" s="841"/>
      <c r="AV303" s="841"/>
      <c r="AW303" s="841"/>
      <c r="AX303" s="841"/>
      <c r="AY303" s="841"/>
      <c r="AZ303" s="841"/>
      <c r="BA303" s="841"/>
      <c r="BB303" s="841"/>
      <c r="BC303" s="841"/>
      <c r="BD303" s="841"/>
      <c r="BE303" s="841"/>
      <c r="BF303" s="841"/>
      <c r="BG303" s="841"/>
      <c r="BH303" s="841"/>
      <c r="BI303" s="841"/>
      <c r="BJ303" s="821" t="s">
        <v>4440</v>
      </c>
      <c r="BK303" s="841"/>
      <c r="BL303" s="841"/>
      <c r="BM303" s="841"/>
      <c r="BN303" s="841"/>
      <c r="BO303" s="841"/>
      <c r="BP303" s="841"/>
      <c r="BQ303" s="841"/>
      <c r="BR303" s="841"/>
      <c r="BS303" s="841"/>
      <c r="BT303" s="841"/>
      <c r="BU303" s="841"/>
      <c r="BV303" s="841"/>
      <c r="BW303" s="840"/>
      <c r="BX303" s="840"/>
      <c r="BY303" s="840"/>
      <c r="BZ303" s="842"/>
      <c r="CA303" s="842"/>
      <c r="CB303" s="842"/>
      <c r="CC303" s="842"/>
      <c r="CD303" s="842"/>
      <c r="CE303" s="842"/>
      <c r="CF303" s="842"/>
      <c r="CG303" s="842"/>
      <c r="CH303" s="842"/>
      <c r="CI303" s="842"/>
      <c r="CJ303" s="842"/>
      <c r="CK303" s="842"/>
      <c r="CL303" s="842"/>
      <c r="CM303" s="842"/>
      <c r="CN303" s="842"/>
      <c r="CO303" s="842"/>
      <c r="CP303" s="842"/>
      <c r="CQ303" s="842"/>
      <c r="CR303" s="842"/>
      <c r="CS303" s="832" t="s">
        <v>4441</v>
      </c>
      <c r="CT303" s="842"/>
      <c r="CU303" s="842"/>
      <c r="CV303" s="842"/>
      <c r="CW303" s="842"/>
      <c r="CX303" s="842"/>
      <c r="CY303" s="842"/>
      <c r="CZ303" s="842"/>
      <c r="DA303" s="842"/>
      <c r="DB303" s="842"/>
      <c r="DC303" s="842"/>
      <c r="DD303" s="842"/>
      <c r="DE303" s="842"/>
    </row>
    <row r="304" spans="34:109" ht="0" hidden="1" customHeight="1">
      <c r="AH304" s="840"/>
      <c r="AI304" s="840"/>
      <c r="AJ304" s="840"/>
      <c r="AK304" s="840"/>
      <c r="AL304" s="822" t="str">
        <f t="shared" si="12"/>
        <v/>
      </c>
      <c r="AM304" s="822" t="str">
        <f t="shared" si="13"/>
        <v/>
      </c>
      <c r="AN304" s="828" t="str">
        <f t="shared" si="14"/>
        <v/>
      </c>
      <c r="AO304" s="840"/>
      <c r="AP304" s="826">
        <v>302</v>
      </c>
      <c r="AQ304" s="841"/>
      <c r="AR304" s="841"/>
      <c r="AS304" s="841"/>
      <c r="AT304" s="841"/>
      <c r="AU304" s="841"/>
      <c r="AV304" s="841"/>
      <c r="AW304" s="841"/>
      <c r="AX304" s="841"/>
      <c r="AY304" s="841"/>
      <c r="AZ304" s="841"/>
      <c r="BA304" s="841"/>
      <c r="BB304" s="841"/>
      <c r="BC304" s="841"/>
      <c r="BD304" s="841"/>
      <c r="BE304" s="841"/>
      <c r="BF304" s="841"/>
      <c r="BG304" s="841"/>
      <c r="BH304" s="841"/>
      <c r="BI304" s="841"/>
      <c r="BJ304" s="821" t="s">
        <v>4442</v>
      </c>
      <c r="BK304" s="841"/>
      <c r="BL304" s="841"/>
      <c r="BM304" s="841"/>
      <c r="BN304" s="841"/>
      <c r="BO304" s="841"/>
      <c r="BP304" s="841"/>
      <c r="BQ304" s="841"/>
      <c r="BR304" s="841"/>
      <c r="BS304" s="841"/>
      <c r="BT304" s="841"/>
      <c r="BU304" s="841"/>
      <c r="BV304" s="841"/>
      <c r="BW304" s="840"/>
      <c r="BX304" s="840"/>
      <c r="BY304" s="840"/>
      <c r="BZ304" s="842"/>
      <c r="CA304" s="842"/>
      <c r="CB304" s="842"/>
      <c r="CC304" s="842"/>
      <c r="CD304" s="842"/>
      <c r="CE304" s="842"/>
      <c r="CF304" s="842"/>
      <c r="CG304" s="842"/>
      <c r="CH304" s="842"/>
      <c r="CI304" s="842"/>
      <c r="CJ304" s="842"/>
      <c r="CK304" s="842"/>
      <c r="CL304" s="842"/>
      <c r="CM304" s="842"/>
      <c r="CN304" s="842"/>
      <c r="CO304" s="842"/>
      <c r="CP304" s="842"/>
      <c r="CQ304" s="842"/>
      <c r="CR304" s="842"/>
      <c r="CS304" s="832" t="s">
        <v>4443</v>
      </c>
      <c r="CT304" s="842"/>
      <c r="CU304" s="842"/>
      <c r="CV304" s="842"/>
      <c r="CW304" s="842"/>
      <c r="CX304" s="842"/>
      <c r="CY304" s="842"/>
      <c r="CZ304" s="842"/>
      <c r="DA304" s="842"/>
      <c r="DB304" s="842"/>
      <c r="DC304" s="842"/>
      <c r="DD304" s="842"/>
      <c r="DE304" s="842"/>
    </row>
    <row r="305" spans="34:109" ht="0" hidden="1" customHeight="1">
      <c r="AH305" s="840"/>
      <c r="AI305" s="840"/>
      <c r="AJ305" s="840"/>
      <c r="AK305" s="840"/>
      <c r="AL305" s="822" t="str">
        <f t="shared" si="12"/>
        <v/>
      </c>
      <c r="AM305" s="822" t="str">
        <f t="shared" si="13"/>
        <v/>
      </c>
      <c r="AN305" s="828" t="str">
        <f t="shared" si="14"/>
        <v/>
      </c>
      <c r="AO305" s="840"/>
      <c r="AP305" s="826">
        <v>303</v>
      </c>
      <c r="AQ305" s="841"/>
      <c r="AR305" s="841"/>
      <c r="AS305" s="841"/>
      <c r="AT305" s="841"/>
      <c r="AU305" s="841"/>
      <c r="AV305" s="841"/>
      <c r="AW305" s="841"/>
      <c r="AX305" s="841"/>
      <c r="AY305" s="841"/>
      <c r="AZ305" s="841"/>
      <c r="BA305" s="841"/>
      <c r="BB305" s="841"/>
      <c r="BC305" s="841"/>
      <c r="BD305" s="841"/>
      <c r="BE305" s="841"/>
      <c r="BF305" s="841"/>
      <c r="BG305" s="841"/>
      <c r="BH305" s="841"/>
      <c r="BI305" s="841"/>
      <c r="BJ305" s="821" t="s">
        <v>4444</v>
      </c>
      <c r="BK305" s="841"/>
      <c r="BL305" s="841"/>
      <c r="BM305" s="841"/>
      <c r="BN305" s="841"/>
      <c r="BO305" s="841"/>
      <c r="BP305" s="841"/>
      <c r="BQ305" s="841"/>
      <c r="BR305" s="841"/>
      <c r="BS305" s="841"/>
      <c r="BT305" s="841"/>
      <c r="BU305" s="841"/>
      <c r="BV305" s="841"/>
      <c r="BW305" s="840"/>
      <c r="BX305" s="840"/>
      <c r="BY305" s="840"/>
      <c r="BZ305" s="842"/>
      <c r="CA305" s="842"/>
      <c r="CB305" s="842"/>
      <c r="CC305" s="842"/>
      <c r="CD305" s="842"/>
      <c r="CE305" s="842"/>
      <c r="CF305" s="842"/>
      <c r="CG305" s="842"/>
      <c r="CH305" s="842"/>
      <c r="CI305" s="842"/>
      <c r="CJ305" s="842"/>
      <c r="CK305" s="842"/>
      <c r="CL305" s="842"/>
      <c r="CM305" s="842"/>
      <c r="CN305" s="842"/>
      <c r="CO305" s="842"/>
      <c r="CP305" s="842"/>
      <c r="CQ305" s="842"/>
      <c r="CR305" s="842"/>
      <c r="CS305" s="832" t="s">
        <v>4445</v>
      </c>
      <c r="CT305" s="842"/>
      <c r="CU305" s="842"/>
      <c r="CV305" s="842"/>
      <c r="CW305" s="842"/>
      <c r="CX305" s="842"/>
      <c r="CY305" s="842"/>
      <c r="CZ305" s="842"/>
      <c r="DA305" s="842"/>
      <c r="DB305" s="842"/>
      <c r="DC305" s="842"/>
      <c r="DD305" s="842"/>
      <c r="DE305" s="842"/>
    </row>
    <row r="306" spans="34:109" ht="0" hidden="1" customHeight="1">
      <c r="AH306" s="840"/>
      <c r="AI306" s="840"/>
      <c r="AJ306" s="840"/>
      <c r="AK306" s="840"/>
      <c r="AL306" s="822" t="str">
        <f t="shared" si="12"/>
        <v/>
      </c>
      <c r="AM306" s="822" t="str">
        <f t="shared" si="13"/>
        <v/>
      </c>
      <c r="AN306" s="828" t="str">
        <f t="shared" si="14"/>
        <v/>
      </c>
      <c r="AO306" s="840"/>
      <c r="AP306" s="826">
        <v>304</v>
      </c>
      <c r="AQ306" s="841"/>
      <c r="AR306" s="841"/>
      <c r="AS306" s="841"/>
      <c r="AT306" s="841"/>
      <c r="AU306" s="841"/>
      <c r="AV306" s="841"/>
      <c r="AW306" s="841"/>
      <c r="AX306" s="841"/>
      <c r="AY306" s="841"/>
      <c r="AZ306" s="841"/>
      <c r="BA306" s="841"/>
      <c r="BB306" s="841"/>
      <c r="BC306" s="841"/>
      <c r="BD306" s="841"/>
      <c r="BE306" s="841"/>
      <c r="BF306" s="841"/>
      <c r="BG306" s="841"/>
      <c r="BH306" s="841"/>
      <c r="BI306" s="841"/>
      <c r="BJ306" s="821" t="s">
        <v>4446</v>
      </c>
      <c r="BK306" s="841"/>
      <c r="BL306" s="841"/>
      <c r="BM306" s="841"/>
      <c r="BN306" s="841"/>
      <c r="BO306" s="841"/>
      <c r="BP306" s="841"/>
      <c r="BQ306" s="841"/>
      <c r="BR306" s="841"/>
      <c r="BS306" s="841"/>
      <c r="BT306" s="841"/>
      <c r="BU306" s="841"/>
      <c r="BV306" s="841"/>
      <c r="BW306" s="840"/>
      <c r="BX306" s="840"/>
      <c r="BY306" s="840"/>
      <c r="BZ306" s="842"/>
      <c r="CA306" s="842"/>
      <c r="CB306" s="842"/>
      <c r="CC306" s="842"/>
      <c r="CD306" s="842"/>
      <c r="CE306" s="842"/>
      <c r="CF306" s="842"/>
      <c r="CG306" s="842"/>
      <c r="CH306" s="842"/>
      <c r="CI306" s="842"/>
      <c r="CJ306" s="842"/>
      <c r="CK306" s="842"/>
      <c r="CL306" s="842"/>
      <c r="CM306" s="842"/>
      <c r="CN306" s="842"/>
      <c r="CO306" s="842"/>
      <c r="CP306" s="842"/>
      <c r="CQ306" s="842"/>
      <c r="CR306" s="842"/>
      <c r="CS306" s="832" t="s">
        <v>4447</v>
      </c>
      <c r="CT306" s="842"/>
      <c r="CU306" s="842"/>
      <c r="CV306" s="842"/>
      <c r="CW306" s="842"/>
      <c r="CX306" s="842"/>
      <c r="CY306" s="842"/>
      <c r="CZ306" s="842"/>
      <c r="DA306" s="842"/>
      <c r="DB306" s="842"/>
      <c r="DC306" s="842"/>
      <c r="DD306" s="842"/>
      <c r="DE306" s="842"/>
    </row>
    <row r="307" spans="34:109" ht="0" hidden="1" customHeight="1">
      <c r="AH307" s="840"/>
      <c r="AI307" s="840"/>
      <c r="AJ307" s="840"/>
      <c r="AK307" s="840"/>
      <c r="AL307" s="822" t="str">
        <f t="shared" si="12"/>
        <v/>
      </c>
      <c r="AM307" s="822" t="str">
        <f t="shared" si="13"/>
        <v/>
      </c>
      <c r="AN307" s="828" t="str">
        <f t="shared" si="14"/>
        <v/>
      </c>
      <c r="AO307" s="840"/>
      <c r="AP307" s="826">
        <v>305</v>
      </c>
      <c r="AQ307" s="841"/>
      <c r="AR307" s="841"/>
      <c r="AS307" s="841"/>
      <c r="AT307" s="841"/>
      <c r="AU307" s="841"/>
      <c r="AV307" s="841"/>
      <c r="AW307" s="841"/>
      <c r="AX307" s="841"/>
      <c r="AY307" s="841"/>
      <c r="AZ307" s="841"/>
      <c r="BA307" s="841"/>
      <c r="BB307" s="841"/>
      <c r="BC307" s="841"/>
      <c r="BD307" s="841"/>
      <c r="BE307" s="841"/>
      <c r="BF307" s="841"/>
      <c r="BG307" s="841"/>
      <c r="BH307" s="841"/>
      <c r="BI307" s="841"/>
      <c r="BJ307" s="821" t="s">
        <v>4448</v>
      </c>
      <c r="BK307" s="841"/>
      <c r="BL307" s="841"/>
      <c r="BM307" s="841"/>
      <c r="BN307" s="841"/>
      <c r="BO307" s="841"/>
      <c r="BP307" s="841"/>
      <c r="BQ307" s="841"/>
      <c r="BR307" s="841"/>
      <c r="BS307" s="841"/>
      <c r="BT307" s="841"/>
      <c r="BU307" s="841"/>
      <c r="BV307" s="841"/>
      <c r="BW307" s="840"/>
      <c r="BX307" s="840"/>
      <c r="BY307" s="840"/>
      <c r="BZ307" s="842"/>
      <c r="CA307" s="842"/>
      <c r="CB307" s="842"/>
      <c r="CC307" s="842"/>
      <c r="CD307" s="842"/>
      <c r="CE307" s="842"/>
      <c r="CF307" s="842"/>
      <c r="CG307" s="842"/>
      <c r="CH307" s="842"/>
      <c r="CI307" s="842"/>
      <c r="CJ307" s="842"/>
      <c r="CK307" s="842"/>
      <c r="CL307" s="842"/>
      <c r="CM307" s="842"/>
      <c r="CN307" s="842"/>
      <c r="CO307" s="842"/>
      <c r="CP307" s="842"/>
      <c r="CQ307" s="842"/>
      <c r="CR307" s="842"/>
      <c r="CS307" s="832" t="s">
        <v>4449</v>
      </c>
      <c r="CT307" s="842"/>
      <c r="CU307" s="842"/>
      <c r="CV307" s="842"/>
      <c r="CW307" s="842"/>
      <c r="CX307" s="842"/>
      <c r="CY307" s="842"/>
      <c r="CZ307" s="842"/>
      <c r="DA307" s="842"/>
      <c r="DB307" s="842"/>
      <c r="DC307" s="842"/>
      <c r="DD307" s="842"/>
      <c r="DE307" s="842"/>
    </row>
    <row r="308" spans="34:109" ht="0" hidden="1" customHeight="1">
      <c r="AH308" s="840"/>
      <c r="AI308" s="840"/>
      <c r="AJ308" s="840"/>
      <c r="AK308" s="840"/>
      <c r="AL308" s="822" t="str">
        <f t="shared" si="12"/>
        <v/>
      </c>
      <c r="AM308" s="822" t="str">
        <f t="shared" si="13"/>
        <v/>
      </c>
      <c r="AN308" s="828" t="str">
        <f t="shared" si="14"/>
        <v/>
      </c>
      <c r="AO308" s="840"/>
      <c r="AP308" s="826">
        <v>306</v>
      </c>
      <c r="AQ308" s="841"/>
      <c r="AR308" s="841"/>
      <c r="AS308" s="841"/>
      <c r="AT308" s="841"/>
      <c r="AU308" s="841"/>
      <c r="AV308" s="841"/>
      <c r="AW308" s="841"/>
      <c r="AX308" s="841"/>
      <c r="AY308" s="841"/>
      <c r="AZ308" s="841"/>
      <c r="BA308" s="841"/>
      <c r="BB308" s="841"/>
      <c r="BC308" s="841"/>
      <c r="BD308" s="841"/>
      <c r="BE308" s="841"/>
      <c r="BF308" s="841"/>
      <c r="BG308" s="841"/>
      <c r="BH308" s="841"/>
      <c r="BI308" s="841"/>
      <c r="BJ308" s="821" t="s">
        <v>4450</v>
      </c>
      <c r="BK308" s="841"/>
      <c r="BL308" s="841"/>
      <c r="BM308" s="841"/>
      <c r="BN308" s="841"/>
      <c r="BO308" s="841"/>
      <c r="BP308" s="841"/>
      <c r="BQ308" s="841"/>
      <c r="BR308" s="841"/>
      <c r="BS308" s="841"/>
      <c r="BT308" s="841"/>
      <c r="BU308" s="841"/>
      <c r="BV308" s="841"/>
      <c r="BW308" s="840"/>
      <c r="BX308" s="840"/>
      <c r="BY308" s="840"/>
      <c r="BZ308" s="842"/>
      <c r="CA308" s="842"/>
      <c r="CB308" s="842"/>
      <c r="CC308" s="842"/>
      <c r="CD308" s="842"/>
      <c r="CE308" s="842"/>
      <c r="CF308" s="842"/>
      <c r="CG308" s="842"/>
      <c r="CH308" s="842"/>
      <c r="CI308" s="842"/>
      <c r="CJ308" s="842"/>
      <c r="CK308" s="842"/>
      <c r="CL308" s="842"/>
      <c r="CM308" s="842"/>
      <c r="CN308" s="842"/>
      <c r="CO308" s="842"/>
      <c r="CP308" s="842"/>
      <c r="CQ308" s="842"/>
      <c r="CR308" s="842"/>
      <c r="CS308" s="832" t="s">
        <v>4451</v>
      </c>
      <c r="CT308" s="842"/>
      <c r="CU308" s="842"/>
      <c r="CV308" s="842"/>
      <c r="CW308" s="842"/>
      <c r="CX308" s="842"/>
      <c r="CY308" s="842"/>
      <c r="CZ308" s="842"/>
      <c r="DA308" s="842"/>
      <c r="DB308" s="842"/>
      <c r="DC308" s="842"/>
      <c r="DD308" s="842"/>
      <c r="DE308" s="842"/>
    </row>
    <row r="309" spans="34:109" ht="0" hidden="1" customHeight="1">
      <c r="AH309" s="840"/>
      <c r="AI309" s="840"/>
      <c r="AJ309" s="840"/>
      <c r="AK309" s="840"/>
      <c r="AL309" s="822" t="str">
        <f t="shared" si="12"/>
        <v/>
      </c>
      <c r="AM309" s="822" t="str">
        <f t="shared" si="13"/>
        <v/>
      </c>
      <c r="AN309" s="828" t="str">
        <f t="shared" si="14"/>
        <v/>
      </c>
      <c r="AO309" s="840"/>
      <c r="AP309" s="826">
        <v>307</v>
      </c>
      <c r="AQ309" s="841"/>
      <c r="AR309" s="841"/>
      <c r="AS309" s="841"/>
      <c r="AT309" s="841"/>
      <c r="AU309" s="841"/>
      <c r="AV309" s="841"/>
      <c r="AW309" s="841"/>
      <c r="AX309" s="841"/>
      <c r="AY309" s="841"/>
      <c r="AZ309" s="841"/>
      <c r="BA309" s="841"/>
      <c r="BB309" s="841"/>
      <c r="BC309" s="841"/>
      <c r="BD309" s="841"/>
      <c r="BE309" s="841"/>
      <c r="BF309" s="841"/>
      <c r="BG309" s="841"/>
      <c r="BH309" s="841"/>
      <c r="BI309" s="841"/>
      <c r="BJ309" s="821" t="s">
        <v>4452</v>
      </c>
      <c r="BK309" s="841"/>
      <c r="BL309" s="841"/>
      <c r="BM309" s="841"/>
      <c r="BN309" s="841"/>
      <c r="BO309" s="841"/>
      <c r="BP309" s="841"/>
      <c r="BQ309" s="841"/>
      <c r="BR309" s="841"/>
      <c r="BS309" s="841"/>
      <c r="BT309" s="841"/>
      <c r="BU309" s="841"/>
      <c r="BV309" s="841"/>
      <c r="BW309" s="840"/>
      <c r="BX309" s="840"/>
      <c r="BY309" s="840"/>
      <c r="BZ309" s="842"/>
      <c r="CA309" s="842"/>
      <c r="CB309" s="842"/>
      <c r="CC309" s="842"/>
      <c r="CD309" s="842"/>
      <c r="CE309" s="842"/>
      <c r="CF309" s="842"/>
      <c r="CG309" s="842"/>
      <c r="CH309" s="842"/>
      <c r="CI309" s="842"/>
      <c r="CJ309" s="842"/>
      <c r="CK309" s="842"/>
      <c r="CL309" s="842"/>
      <c r="CM309" s="842"/>
      <c r="CN309" s="842"/>
      <c r="CO309" s="842"/>
      <c r="CP309" s="842"/>
      <c r="CQ309" s="842"/>
      <c r="CR309" s="842"/>
      <c r="CS309" s="832" t="s">
        <v>4453</v>
      </c>
      <c r="CT309" s="842"/>
      <c r="CU309" s="842"/>
      <c r="CV309" s="842"/>
      <c r="CW309" s="842"/>
      <c r="CX309" s="842"/>
      <c r="CY309" s="842"/>
      <c r="CZ309" s="842"/>
      <c r="DA309" s="842"/>
      <c r="DB309" s="842"/>
      <c r="DC309" s="842"/>
      <c r="DD309" s="842"/>
      <c r="DE309" s="842"/>
    </row>
    <row r="310" spans="34:109" ht="0" hidden="1" customHeight="1">
      <c r="AH310" s="840"/>
      <c r="AI310" s="840"/>
      <c r="AJ310" s="840"/>
      <c r="AK310" s="840"/>
      <c r="AL310" s="822" t="str">
        <f t="shared" si="12"/>
        <v/>
      </c>
      <c r="AM310" s="822" t="str">
        <f t="shared" si="13"/>
        <v/>
      </c>
      <c r="AN310" s="828" t="str">
        <f t="shared" si="14"/>
        <v/>
      </c>
      <c r="AO310" s="840"/>
      <c r="AP310" s="826">
        <v>308</v>
      </c>
      <c r="AQ310" s="841"/>
      <c r="AR310" s="841"/>
      <c r="AS310" s="841"/>
      <c r="AT310" s="841"/>
      <c r="AU310" s="841"/>
      <c r="AV310" s="841"/>
      <c r="AW310" s="841"/>
      <c r="AX310" s="841"/>
      <c r="AY310" s="841"/>
      <c r="AZ310" s="841"/>
      <c r="BA310" s="841"/>
      <c r="BB310" s="841"/>
      <c r="BC310" s="841"/>
      <c r="BD310" s="841"/>
      <c r="BE310" s="841"/>
      <c r="BF310" s="841"/>
      <c r="BG310" s="841"/>
      <c r="BH310" s="841"/>
      <c r="BI310" s="841"/>
      <c r="BJ310" s="821" t="s">
        <v>4454</v>
      </c>
      <c r="BK310" s="841"/>
      <c r="BL310" s="841"/>
      <c r="BM310" s="841"/>
      <c r="BN310" s="841"/>
      <c r="BO310" s="841"/>
      <c r="BP310" s="841"/>
      <c r="BQ310" s="841"/>
      <c r="BR310" s="841"/>
      <c r="BS310" s="841"/>
      <c r="BT310" s="841"/>
      <c r="BU310" s="841"/>
      <c r="BV310" s="841"/>
      <c r="BW310" s="840"/>
      <c r="BX310" s="840"/>
      <c r="BY310" s="840"/>
      <c r="BZ310" s="842"/>
      <c r="CA310" s="842"/>
      <c r="CB310" s="842"/>
      <c r="CC310" s="842"/>
      <c r="CD310" s="842"/>
      <c r="CE310" s="842"/>
      <c r="CF310" s="842"/>
      <c r="CG310" s="842"/>
      <c r="CH310" s="842"/>
      <c r="CI310" s="842"/>
      <c r="CJ310" s="842"/>
      <c r="CK310" s="842"/>
      <c r="CL310" s="842"/>
      <c r="CM310" s="842"/>
      <c r="CN310" s="842"/>
      <c r="CO310" s="842"/>
      <c r="CP310" s="842"/>
      <c r="CQ310" s="842"/>
      <c r="CR310" s="842"/>
      <c r="CS310" s="832" t="s">
        <v>4455</v>
      </c>
      <c r="CT310" s="842"/>
      <c r="CU310" s="842"/>
      <c r="CV310" s="842"/>
      <c r="CW310" s="842"/>
      <c r="CX310" s="842"/>
      <c r="CY310" s="842"/>
      <c r="CZ310" s="842"/>
      <c r="DA310" s="842"/>
      <c r="DB310" s="842"/>
      <c r="DC310" s="842"/>
      <c r="DD310" s="842"/>
      <c r="DE310" s="842"/>
    </row>
    <row r="311" spans="34:109" ht="0" hidden="1" customHeight="1">
      <c r="AH311" s="840"/>
      <c r="AI311" s="840"/>
      <c r="AJ311" s="840"/>
      <c r="AK311" s="840"/>
      <c r="AL311" s="822" t="str">
        <f t="shared" si="12"/>
        <v/>
      </c>
      <c r="AM311" s="822" t="str">
        <f t="shared" si="13"/>
        <v/>
      </c>
      <c r="AN311" s="828" t="str">
        <f t="shared" si="14"/>
        <v/>
      </c>
      <c r="AO311" s="840"/>
      <c r="AP311" s="826">
        <v>309</v>
      </c>
      <c r="AQ311" s="841"/>
      <c r="AR311" s="841"/>
      <c r="AS311" s="841"/>
      <c r="AT311" s="841"/>
      <c r="AU311" s="841"/>
      <c r="AV311" s="841"/>
      <c r="AW311" s="841"/>
      <c r="AX311" s="841"/>
      <c r="AY311" s="841"/>
      <c r="AZ311" s="841"/>
      <c r="BA311" s="841"/>
      <c r="BB311" s="841"/>
      <c r="BC311" s="841"/>
      <c r="BD311" s="841"/>
      <c r="BE311" s="841"/>
      <c r="BF311" s="841"/>
      <c r="BG311" s="841"/>
      <c r="BH311" s="841"/>
      <c r="BI311" s="841"/>
      <c r="BJ311" s="821" t="s">
        <v>4456</v>
      </c>
      <c r="BK311" s="841"/>
      <c r="BL311" s="841"/>
      <c r="BM311" s="841"/>
      <c r="BN311" s="841"/>
      <c r="BO311" s="841"/>
      <c r="BP311" s="841"/>
      <c r="BQ311" s="841"/>
      <c r="BR311" s="841"/>
      <c r="BS311" s="841"/>
      <c r="BT311" s="841"/>
      <c r="BU311" s="841"/>
      <c r="BV311" s="841"/>
      <c r="BW311" s="840"/>
      <c r="BX311" s="840"/>
      <c r="BY311" s="840"/>
      <c r="BZ311" s="842"/>
      <c r="CA311" s="842"/>
      <c r="CB311" s="842"/>
      <c r="CC311" s="842"/>
      <c r="CD311" s="842"/>
      <c r="CE311" s="842"/>
      <c r="CF311" s="842"/>
      <c r="CG311" s="842"/>
      <c r="CH311" s="842"/>
      <c r="CI311" s="842"/>
      <c r="CJ311" s="842"/>
      <c r="CK311" s="842"/>
      <c r="CL311" s="842"/>
      <c r="CM311" s="842"/>
      <c r="CN311" s="842"/>
      <c r="CO311" s="842"/>
      <c r="CP311" s="842"/>
      <c r="CQ311" s="842"/>
      <c r="CR311" s="842"/>
      <c r="CS311" s="832" t="s">
        <v>4457</v>
      </c>
      <c r="CT311" s="842"/>
      <c r="CU311" s="842"/>
      <c r="CV311" s="842"/>
      <c r="CW311" s="842"/>
      <c r="CX311" s="842"/>
      <c r="CY311" s="842"/>
      <c r="CZ311" s="842"/>
      <c r="DA311" s="842"/>
      <c r="DB311" s="842"/>
      <c r="DC311" s="842"/>
      <c r="DD311" s="842"/>
      <c r="DE311" s="842"/>
    </row>
    <row r="312" spans="34:109" ht="0" hidden="1" customHeight="1">
      <c r="AH312" s="840"/>
      <c r="AI312" s="840"/>
      <c r="AJ312" s="840"/>
      <c r="AK312" s="840"/>
      <c r="AL312" s="822" t="str">
        <f t="shared" si="12"/>
        <v/>
      </c>
      <c r="AM312" s="822" t="str">
        <f t="shared" si="13"/>
        <v/>
      </c>
      <c r="AN312" s="828" t="str">
        <f t="shared" si="14"/>
        <v/>
      </c>
      <c r="AO312" s="840"/>
      <c r="AP312" s="826">
        <v>310</v>
      </c>
      <c r="AQ312" s="841"/>
      <c r="AR312" s="841"/>
      <c r="AS312" s="841"/>
      <c r="AT312" s="841"/>
      <c r="AU312" s="841"/>
      <c r="AV312" s="841"/>
      <c r="AW312" s="841"/>
      <c r="AX312" s="841"/>
      <c r="AY312" s="841"/>
      <c r="AZ312" s="841"/>
      <c r="BA312" s="841"/>
      <c r="BB312" s="841"/>
      <c r="BC312" s="841"/>
      <c r="BD312" s="841"/>
      <c r="BE312" s="841"/>
      <c r="BF312" s="841"/>
      <c r="BG312" s="841"/>
      <c r="BH312" s="841"/>
      <c r="BI312" s="841"/>
      <c r="BJ312" s="821" t="s">
        <v>4458</v>
      </c>
      <c r="BK312" s="841"/>
      <c r="BL312" s="841"/>
      <c r="BM312" s="841"/>
      <c r="BN312" s="841"/>
      <c r="BO312" s="841"/>
      <c r="BP312" s="841"/>
      <c r="BQ312" s="841"/>
      <c r="BR312" s="841"/>
      <c r="BS312" s="841"/>
      <c r="BT312" s="841"/>
      <c r="BU312" s="841"/>
      <c r="BV312" s="841"/>
      <c r="BW312" s="840"/>
      <c r="BX312" s="840"/>
      <c r="BY312" s="840"/>
      <c r="BZ312" s="842"/>
      <c r="CA312" s="842"/>
      <c r="CB312" s="842"/>
      <c r="CC312" s="842"/>
      <c r="CD312" s="842"/>
      <c r="CE312" s="842"/>
      <c r="CF312" s="842"/>
      <c r="CG312" s="842"/>
      <c r="CH312" s="842"/>
      <c r="CI312" s="842"/>
      <c r="CJ312" s="842"/>
      <c r="CK312" s="842"/>
      <c r="CL312" s="842"/>
      <c r="CM312" s="842"/>
      <c r="CN312" s="842"/>
      <c r="CO312" s="842"/>
      <c r="CP312" s="842"/>
      <c r="CQ312" s="842"/>
      <c r="CR312" s="842"/>
      <c r="CS312" s="832" t="s">
        <v>4459</v>
      </c>
      <c r="CT312" s="842"/>
      <c r="CU312" s="842"/>
      <c r="CV312" s="842"/>
      <c r="CW312" s="842"/>
      <c r="CX312" s="842"/>
      <c r="CY312" s="842"/>
      <c r="CZ312" s="842"/>
      <c r="DA312" s="842"/>
      <c r="DB312" s="842"/>
      <c r="DC312" s="842"/>
      <c r="DD312" s="842"/>
      <c r="DE312" s="842"/>
    </row>
    <row r="313" spans="34:109" ht="0" hidden="1" customHeight="1">
      <c r="AH313" s="840"/>
      <c r="AI313" s="840"/>
      <c r="AJ313" s="840"/>
      <c r="AK313" s="840"/>
      <c r="AL313" s="822" t="str">
        <f t="shared" si="12"/>
        <v/>
      </c>
      <c r="AM313" s="822" t="str">
        <f t="shared" si="13"/>
        <v/>
      </c>
      <c r="AN313" s="828" t="str">
        <f t="shared" si="14"/>
        <v/>
      </c>
      <c r="AO313" s="840"/>
      <c r="AP313" s="826">
        <v>311</v>
      </c>
      <c r="AQ313" s="841"/>
      <c r="AR313" s="841"/>
      <c r="AS313" s="841"/>
      <c r="AT313" s="841"/>
      <c r="AU313" s="841"/>
      <c r="AV313" s="841"/>
      <c r="AW313" s="841"/>
      <c r="AX313" s="841"/>
      <c r="AY313" s="841"/>
      <c r="AZ313" s="841"/>
      <c r="BA313" s="841"/>
      <c r="BB313" s="841"/>
      <c r="BC313" s="841"/>
      <c r="BD313" s="841"/>
      <c r="BE313" s="841"/>
      <c r="BF313" s="841"/>
      <c r="BG313" s="841"/>
      <c r="BH313" s="841"/>
      <c r="BI313" s="841"/>
      <c r="BJ313" s="821" t="s">
        <v>4460</v>
      </c>
      <c r="BK313" s="841"/>
      <c r="BL313" s="841"/>
      <c r="BM313" s="841"/>
      <c r="BN313" s="841"/>
      <c r="BO313" s="841"/>
      <c r="BP313" s="841"/>
      <c r="BQ313" s="841"/>
      <c r="BR313" s="841"/>
      <c r="BS313" s="841"/>
      <c r="BT313" s="841"/>
      <c r="BU313" s="841"/>
      <c r="BV313" s="841"/>
      <c r="BW313" s="840"/>
      <c r="BX313" s="840"/>
      <c r="BY313" s="840"/>
      <c r="BZ313" s="842"/>
      <c r="CA313" s="842"/>
      <c r="CB313" s="842"/>
      <c r="CC313" s="842"/>
      <c r="CD313" s="842"/>
      <c r="CE313" s="842"/>
      <c r="CF313" s="842"/>
      <c r="CG313" s="842"/>
      <c r="CH313" s="842"/>
      <c r="CI313" s="842"/>
      <c r="CJ313" s="842"/>
      <c r="CK313" s="842"/>
      <c r="CL313" s="842"/>
      <c r="CM313" s="842"/>
      <c r="CN313" s="842"/>
      <c r="CO313" s="842"/>
      <c r="CP313" s="842"/>
      <c r="CQ313" s="842"/>
      <c r="CR313" s="842"/>
      <c r="CS313" s="832" t="s">
        <v>4461</v>
      </c>
      <c r="CT313" s="842"/>
      <c r="CU313" s="842"/>
      <c r="CV313" s="842"/>
      <c r="CW313" s="842"/>
      <c r="CX313" s="842"/>
      <c r="CY313" s="842"/>
      <c r="CZ313" s="842"/>
      <c r="DA313" s="842"/>
      <c r="DB313" s="842"/>
      <c r="DC313" s="842"/>
      <c r="DD313" s="842"/>
      <c r="DE313" s="842"/>
    </row>
    <row r="314" spans="34:109" ht="0" hidden="1" customHeight="1">
      <c r="AH314" s="840"/>
      <c r="AI314" s="840"/>
      <c r="AJ314" s="840"/>
      <c r="AK314" s="840"/>
      <c r="AL314" s="822" t="str">
        <f t="shared" si="12"/>
        <v/>
      </c>
      <c r="AM314" s="822" t="str">
        <f t="shared" si="13"/>
        <v/>
      </c>
      <c r="AN314" s="828" t="str">
        <f t="shared" si="14"/>
        <v/>
      </c>
      <c r="AO314" s="840"/>
      <c r="AP314" s="826">
        <v>312</v>
      </c>
      <c r="AQ314" s="841"/>
      <c r="AR314" s="841"/>
      <c r="AS314" s="841"/>
      <c r="AT314" s="841"/>
      <c r="AU314" s="841"/>
      <c r="AV314" s="841"/>
      <c r="AW314" s="841"/>
      <c r="AX314" s="841"/>
      <c r="AY314" s="841"/>
      <c r="AZ314" s="841"/>
      <c r="BA314" s="841"/>
      <c r="BB314" s="841"/>
      <c r="BC314" s="841"/>
      <c r="BD314" s="841"/>
      <c r="BE314" s="841"/>
      <c r="BF314" s="841"/>
      <c r="BG314" s="841"/>
      <c r="BH314" s="841"/>
      <c r="BI314" s="841"/>
      <c r="BJ314" s="821" t="s">
        <v>4462</v>
      </c>
      <c r="BK314" s="841"/>
      <c r="BL314" s="841"/>
      <c r="BM314" s="841"/>
      <c r="BN314" s="841"/>
      <c r="BO314" s="841"/>
      <c r="BP314" s="841"/>
      <c r="BQ314" s="841"/>
      <c r="BR314" s="841"/>
      <c r="BS314" s="841"/>
      <c r="BT314" s="841"/>
      <c r="BU314" s="841"/>
      <c r="BV314" s="841"/>
      <c r="BW314" s="840"/>
      <c r="BX314" s="840"/>
      <c r="BY314" s="840"/>
      <c r="BZ314" s="842"/>
      <c r="CA314" s="842"/>
      <c r="CB314" s="842"/>
      <c r="CC314" s="842"/>
      <c r="CD314" s="842"/>
      <c r="CE314" s="842"/>
      <c r="CF314" s="842"/>
      <c r="CG314" s="842"/>
      <c r="CH314" s="842"/>
      <c r="CI314" s="842"/>
      <c r="CJ314" s="842"/>
      <c r="CK314" s="842"/>
      <c r="CL314" s="842"/>
      <c r="CM314" s="842"/>
      <c r="CN314" s="842"/>
      <c r="CO314" s="842"/>
      <c r="CP314" s="842"/>
      <c r="CQ314" s="842"/>
      <c r="CR314" s="842"/>
      <c r="CS314" s="832" t="s">
        <v>4463</v>
      </c>
      <c r="CT314" s="842"/>
      <c r="CU314" s="842"/>
      <c r="CV314" s="842"/>
      <c r="CW314" s="842"/>
      <c r="CX314" s="842"/>
      <c r="CY314" s="842"/>
      <c r="CZ314" s="842"/>
      <c r="DA314" s="842"/>
      <c r="DB314" s="842"/>
      <c r="DC314" s="842"/>
      <c r="DD314" s="842"/>
      <c r="DE314" s="842"/>
    </row>
    <row r="315" spans="34:109" ht="0" hidden="1" customHeight="1">
      <c r="AH315" s="840"/>
      <c r="AI315" s="840"/>
      <c r="AJ315" s="840"/>
      <c r="AK315" s="840"/>
      <c r="AL315" s="822" t="str">
        <f t="shared" si="12"/>
        <v/>
      </c>
      <c r="AM315" s="822" t="str">
        <f t="shared" si="13"/>
        <v/>
      </c>
      <c r="AN315" s="828" t="str">
        <f t="shared" si="14"/>
        <v/>
      </c>
      <c r="AO315" s="840"/>
      <c r="AP315" s="826">
        <v>313</v>
      </c>
      <c r="AQ315" s="841"/>
      <c r="AR315" s="841"/>
      <c r="AS315" s="841"/>
      <c r="AT315" s="841"/>
      <c r="AU315" s="841"/>
      <c r="AV315" s="841"/>
      <c r="AW315" s="841"/>
      <c r="AX315" s="841"/>
      <c r="AY315" s="841"/>
      <c r="AZ315" s="841"/>
      <c r="BA315" s="841"/>
      <c r="BB315" s="841"/>
      <c r="BC315" s="841"/>
      <c r="BD315" s="841"/>
      <c r="BE315" s="841"/>
      <c r="BF315" s="841"/>
      <c r="BG315" s="841"/>
      <c r="BH315" s="841"/>
      <c r="BI315" s="841"/>
      <c r="BJ315" s="821" t="s">
        <v>4464</v>
      </c>
      <c r="BK315" s="841"/>
      <c r="BL315" s="841"/>
      <c r="BM315" s="841"/>
      <c r="BN315" s="841"/>
      <c r="BO315" s="841"/>
      <c r="BP315" s="841"/>
      <c r="BQ315" s="841"/>
      <c r="BR315" s="841"/>
      <c r="BS315" s="841"/>
      <c r="BT315" s="841"/>
      <c r="BU315" s="841"/>
      <c r="BV315" s="841"/>
      <c r="BW315" s="840"/>
      <c r="BX315" s="840"/>
      <c r="BY315" s="840"/>
      <c r="BZ315" s="842"/>
      <c r="CA315" s="842"/>
      <c r="CB315" s="842"/>
      <c r="CC315" s="842"/>
      <c r="CD315" s="842"/>
      <c r="CE315" s="842"/>
      <c r="CF315" s="842"/>
      <c r="CG315" s="842"/>
      <c r="CH315" s="842"/>
      <c r="CI315" s="842"/>
      <c r="CJ315" s="842"/>
      <c r="CK315" s="842"/>
      <c r="CL315" s="842"/>
      <c r="CM315" s="842"/>
      <c r="CN315" s="842"/>
      <c r="CO315" s="842"/>
      <c r="CP315" s="842"/>
      <c r="CQ315" s="842"/>
      <c r="CR315" s="842"/>
      <c r="CS315" s="832" t="s">
        <v>4465</v>
      </c>
      <c r="CT315" s="842"/>
      <c r="CU315" s="842"/>
      <c r="CV315" s="842"/>
      <c r="CW315" s="842"/>
      <c r="CX315" s="842"/>
      <c r="CY315" s="842"/>
      <c r="CZ315" s="842"/>
      <c r="DA315" s="842"/>
      <c r="DB315" s="842"/>
      <c r="DC315" s="842"/>
      <c r="DD315" s="842"/>
      <c r="DE315" s="842"/>
    </row>
    <row r="316" spans="34:109" ht="0" hidden="1" customHeight="1">
      <c r="AH316" s="840"/>
      <c r="AI316" s="840"/>
      <c r="AJ316" s="840"/>
      <c r="AK316" s="840"/>
      <c r="AL316" s="822" t="str">
        <f t="shared" si="12"/>
        <v/>
      </c>
      <c r="AM316" s="822" t="str">
        <f t="shared" si="13"/>
        <v/>
      </c>
      <c r="AN316" s="828" t="str">
        <f t="shared" si="14"/>
        <v/>
      </c>
      <c r="AO316" s="840"/>
      <c r="AP316" s="826">
        <v>314</v>
      </c>
      <c r="AQ316" s="841"/>
      <c r="AR316" s="841"/>
      <c r="AS316" s="841"/>
      <c r="AT316" s="841"/>
      <c r="AU316" s="841"/>
      <c r="AV316" s="841"/>
      <c r="AW316" s="841"/>
      <c r="AX316" s="841"/>
      <c r="AY316" s="841"/>
      <c r="AZ316" s="841"/>
      <c r="BA316" s="841"/>
      <c r="BB316" s="841"/>
      <c r="BC316" s="841"/>
      <c r="BD316" s="841"/>
      <c r="BE316" s="841"/>
      <c r="BF316" s="841"/>
      <c r="BG316" s="841"/>
      <c r="BH316" s="841"/>
      <c r="BI316" s="841"/>
      <c r="BJ316" s="821" t="s">
        <v>4466</v>
      </c>
      <c r="BK316" s="841"/>
      <c r="BL316" s="841"/>
      <c r="BM316" s="841"/>
      <c r="BN316" s="841"/>
      <c r="BO316" s="841"/>
      <c r="BP316" s="841"/>
      <c r="BQ316" s="841"/>
      <c r="BR316" s="841"/>
      <c r="BS316" s="841"/>
      <c r="BT316" s="841"/>
      <c r="BU316" s="841"/>
      <c r="BV316" s="841"/>
      <c r="BW316" s="840"/>
      <c r="BX316" s="840"/>
      <c r="BY316" s="840"/>
      <c r="BZ316" s="842"/>
      <c r="CA316" s="842"/>
      <c r="CB316" s="842"/>
      <c r="CC316" s="842"/>
      <c r="CD316" s="842"/>
      <c r="CE316" s="842"/>
      <c r="CF316" s="842"/>
      <c r="CG316" s="842"/>
      <c r="CH316" s="842"/>
      <c r="CI316" s="842"/>
      <c r="CJ316" s="842"/>
      <c r="CK316" s="842"/>
      <c r="CL316" s="842"/>
      <c r="CM316" s="842"/>
      <c r="CN316" s="842"/>
      <c r="CO316" s="842"/>
      <c r="CP316" s="842"/>
      <c r="CQ316" s="842"/>
      <c r="CR316" s="842"/>
      <c r="CS316" s="832" t="s">
        <v>4467</v>
      </c>
      <c r="CT316" s="842"/>
      <c r="CU316" s="842"/>
      <c r="CV316" s="842"/>
      <c r="CW316" s="842"/>
      <c r="CX316" s="842"/>
      <c r="CY316" s="842"/>
      <c r="CZ316" s="842"/>
      <c r="DA316" s="842"/>
      <c r="DB316" s="842"/>
      <c r="DC316" s="842"/>
      <c r="DD316" s="842"/>
      <c r="DE316" s="842"/>
    </row>
    <row r="317" spans="34:109" ht="0" hidden="1" customHeight="1">
      <c r="AH317" s="840"/>
      <c r="AI317" s="840"/>
      <c r="AJ317" s="840"/>
      <c r="AK317" s="840"/>
      <c r="AL317" s="822" t="str">
        <f t="shared" si="12"/>
        <v/>
      </c>
      <c r="AM317" s="822" t="str">
        <f t="shared" si="13"/>
        <v/>
      </c>
      <c r="AN317" s="828" t="str">
        <f t="shared" si="14"/>
        <v/>
      </c>
      <c r="AO317" s="840"/>
      <c r="AP317" s="826">
        <v>315</v>
      </c>
      <c r="AQ317" s="841"/>
      <c r="AR317" s="841"/>
      <c r="AS317" s="841"/>
      <c r="AT317" s="841"/>
      <c r="AU317" s="841"/>
      <c r="AV317" s="841"/>
      <c r="AW317" s="841"/>
      <c r="AX317" s="841"/>
      <c r="AY317" s="841"/>
      <c r="AZ317" s="841"/>
      <c r="BA317" s="841"/>
      <c r="BB317" s="841"/>
      <c r="BC317" s="841"/>
      <c r="BD317" s="841"/>
      <c r="BE317" s="841"/>
      <c r="BF317" s="841"/>
      <c r="BG317" s="841"/>
      <c r="BH317" s="841"/>
      <c r="BI317" s="841"/>
      <c r="BJ317" s="821" t="s">
        <v>4468</v>
      </c>
      <c r="BK317" s="841"/>
      <c r="BL317" s="841"/>
      <c r="BM317" s="841"/>
      <c r="BN317" s="841"/>
      <c r="BO317" s="841"/>
      <c r="BP317" s="841"/>
      <c r="BQ317" s="841"/>
      <c r="BR317" s="841"/>
      <c r="BS317" s="841"/>
      <c r="BT317" s="841"/>
      <c r="BU317" s="841"/>
      <c r="BV317" s="841"/>
      <c r="BW317" s="840"/>
      <c r="BX317" s="840"/>
      <c r="BY317" s="840"/>
      <c r="BZ317" s="842"/>
      <c r="CA317" s="842"/>
      <c r="CB317" s="842"/>
      <c r="CC317" s="842"/>
      <c r="CD317" s="842"/>
      <c r="CE317" s="842"/>
      <c r="CF317" s="842"/>
      <c r="CG317" s="842"/>
      <c r="CH317" s="842"/>
      <c r="CI317" s="842"/>
      <c r="CJ317" s="842"/>
      <c r="CK317" s="842"/>
      <c r="CL317" s="842"/>
      <c r="CM317" s="842"/>
      <c r="CN317" s="842"/>
      <c r="CO317" s="842"/>
      <c r="CP317" s="842"/>
      <c r="CQ317" s="842"/>
      <c r="CR317" s="842"/>
      <c r="CS317" s="832" t="s">
        <v>4469</v>
      </c>
      <c r="CT317" s="842"/>
      <c r="CU317" s="842"/>
      <c r="CV317" s="842"/>
      <c r="CW317" s="842"/>
      <c r="CX317" s="842"/>
      <c r="CY317" s="842"/>
      <c r="CZ317" s="842"/>
      <c r="DA317" s="842"/>
      <c r="DB317" s="842"/>
      <c r="DC317" s="842"/>
      <c r="DD317" s="842"/>
      <c r="DE317" s="842"/>
    </row>
    <row r="318" spans="34:109" ht="0" hidden="1" customHeight="1">
      <c r="AH318" s="840"/>
      <c r="AI318" s="840"/>
      <c r="AJ318" s="840"/>
      <c r="AK318" s="840"/>
      <c r="AL318" s="822" t="str">
        <f t="shared" si="12"/>
        <v/>
      </c>
      <c r="AM318" s="822" t="str">
        <f t="shared" si="13"/>
        <v/>
      </c>
      <c r="AN318" s="828" t="str">
        <f t="shared" si="14"/>
        <v/>
      </c>
      <c r="AO318" s="840"/>
      <c r="AP318" s="826">
        <v>316</v>
      </c>
      <c r="AQ318" s="841"/>
      <c r="AR318" s="841"/>
      <c r="AS318" s="841"/>
      <c r="AT318" s="841"/>
      <c r="AU318" s="841"/>
      <c r="AV318" s="841"/>
      <c r="AW318" s="841"/>
      <c r="AX318" s="841"/>
      <c r="AY318" s="841"/>
      <c r="AZ318" s="841"/>
      <c r="BA318" s="841"/>
      <c r="BB318" s="841"/>
      <c r="BC318" s="841"/>
      <c r="BD318" s="841"/>
      <c r="BE318" s="841"/>
      <c r="BF318" s="841"/>
      <c r="BG318" s="841"/>
      <c r="BH318" s="841"/>
      <c r="BI318" s="841"/>
      <c r="BJ318" s="821" t="s">
        <v>4470</v>
      </c>
      <c r="BK318" s="841"/>
      <c r="BL318" s="841"/>
      <c r="BM318" s="841"/>
      <c r="BN318" s="841"/>
      <c r="BO318" s="841"/>
      <c r="BP318" s="841"/>
      <c r="BQ318" s="841"/>
      <c r="BR318" s="841"/>
      <c r="BS318" s="841"/>
      <c r="BT318" s="841"/>
      <c r="BU318" s="841"/>
      <c r="BV318" s="841"/>
      <c r="BW318" s="840"/>
      <c r="BX318" s="840"/>
      <c r="BY318" s="840"/>
      <c r="BZ318" s="842"/>
      <c r="CA318" s="842"/>
      <c r="CB318" s="842"/>
      <c r="CC318" s="842"/>
      <c r="CD318" s="842"/>
      <c r="CE318" s="842"/>
      <c r="CF318" s="842"/>
      <c r="CG318" s="842"/>
      <c r="CH318" s="842"/>
      <c r="CI318" s="842"/>
      <c r="CJ318" s="842"/>
      <c r="CK318" s="842"/>
      <c r="CL318" s="842"/>
      <c r="CM318" s="842"/>
      <c r="CN318" s="842"/>
      <c r="CO318" s="842"/>
      <c r="CP318" s="842"/>
      <c r="CQ318" s="842"/>
      <c r="CR318" s="842"/>
      <c r="CS318" s="832" t="s">
        <v>4471</v>
      </c>
      <c r="CT318" s="842"/>
      <c r="CU318" s="842"/>
      <c r="CV318" s="842"/>
      <c r="CW318" s="842"/>
      <c r="CX318" s="842"/>
      <c r="CY318" s="842"/>
      <c r="CZ318" s="842"/>
      <c r="DA318" s="842"/>
      <c r="DB318" s="842"/>
      <c r="DC318" s="842"/>
      <c r="DD318" s="842"/>
      <c r="DE318" s="842"/>
    </row>
    <row r="319" spans="34:109" ht="0" hidden="1" customHeight="1">
      <c r="AH319" s="840"/>
      <c r="AI319" s="840"/>
      <c r="AJ319" s="840"/>
      <c r="AK319" s="840"/>
      <c r="AL319" s="822" t="str">
        <f t="shared" si="12"/>
        <v/>
      </c>
      <c r="AM319" s="822" t="str">
        <f t="shared" si="13"/>
        <v/>
      </c>
      <c r="AN319" s="828" t="str">
        <f t="shared" si="14"/>
        <v/>
      </c>
      <c r="AO319" s="840"/>
      <c r="AP319" s="826">
        <v>317</v>
      </c>
      <c r="AQ319" s="841"/>
      <c r="AR319" s="841"/>
      <c r="AS319" s="841"/>
      <c r="AT319" s="841"/>
      <c r="AU319" s="841"/>
      <c r="AV319" s="841"/>
      <c r="AW319" s="841"/>
      <c r="AX319" s="841"/>
      <c r="AY319" s="841"/>
      <c r="AZ319" s="841"/>
      <c r="BA319" s="841"/>
      <c r="BB319" s="841"/>
      <c r="BC319" s="841"/>
      <c r="BD319" s="841"/>
      <c r="BE319" s="841"/>
      <c r="BF319" s="841"/>
      <c r="BG319" s="841"/>
      <c r="BH319" s="841"/>
      <c r="BI319" s="841"/>
      <c r="BJ319" s="821" t="s">
        <v>4472</v>
      </c>
      <c r="BK319" s="841"/>
      <c r="BL319" s="841"/>
      <c r="BM319" s="841"/>
      <c r="BN319" s="841"/>
      <c r="BO319" s="841"/>
      <c r="BP319" s="841"/>
      <c r="BQ319" s="841"/>
      <c r="BR319" s="841"/>
      <c r="BS319" s="841"/>
      <c r="BT319" s="841"/>
      <c r="BU319" s="841"/>
      <c r="BV319" s="841"/>
      <c r="BW319" s="840"/>
      <c r="BX319" s="840"/>
      <c r="BY319" s="840"/>
      <c r="BZ319" s="842"/>
      <c r="CA319" s="842"/>
      <c r="CB319" s="842"/>
      <c r="CC319" s="842"/>
      <c r="CD319" s="842"/>
      <c r="CE319" s="842"/>
      <c r="CF319" s="842"/>
      <c r="CG319" s="842"/>
      <c r="CH319" s="842"/>
      <c r="CI319" s="842"/>
      <c r="CJ319" s="842"/>
      <c r="CK319" s="842"/>
      <c r="CL319" s="842"/>
      <c r="CM319" s="842"/>
      <c r="CN319" s="842"/>
      <c r="CO319" s="842"/>
      <c r="CP319" s="842"/>
      <c r="CQ319" s="842"/>
      <c r="CR319" s="842"/>
      <c r="CS319" s="832" t="s">
        <v>4473</v>
      </c>
      <c r="CT319" s="842"/>
      <c r="CU319" s="842"/>
      <c r="CV319" s="842"/>
      <c r="CW319" s="842"/>
      <c r="CX319" s="842"/>
      <c r="CY319" s="842"/>
      <c r="CZ319" s="842"/>
      <c r="DA319" s="842"/>
      <c r="DB319" s="842"/>
      <c r="DC319" s="842"/>
      <c r="DD319" s="842"/>
      <c r="DE319" s="842"/>
    </row>
    <row r="320" spans="34:109" ht="0" hidden="1" customHeight="1">
      <c r="AH320" s="840"/>
      <c r="AI320" s="840"/>
      <c r="AJ320" s="840"/>
      <c r="AK320" s="840"/>
      <c r="AL320" s="822" t="str">
        <f t="shared" si="12"/>
        <v/>
      </c>
      <c r="AM320" s="822" t="str">
        <f t="shared" si="13"/>
        <v/>
      </c>
      <c r="AN320" s="828" t="str">
        <f t="shared" si="14"/>
        <v/>
      </c>
      <c r="AO320" s="840"/>
      <c r="AP320" s="826">
        <v>318</v>
      </c>
      <c r="AQ320" s="841"/>
      <c r="AR320" s="841"/>
      <c r="AS320" s="841"/>
      <c r="AT320" s="841"/>
      <c r="AU320" s="841"/>
      <c r="AV320" s="841"/>
      <c r="AW320" s="841"/>
      <c r="AX320" s="841"/>
      <c r="AY320" s="841"/>
      <c r="AZ320" s="841"/>
      <c r="BA320" s="841"/>
      <c r="BB320" s="841"/>
      <c r="BC320" s="841"/>
      <c r="BD320" s="841"/>
      <c r="BE320" s="841"/>
      <c r="BF320" s="841"/>
      <c r="BG320" s="841"/>
      <c r="BH320" s="841"/>
      <c r="BI320" s="841"/>
      <c r="BJ320" s="821" t="s">
        <v>4474</v>
      </c>
      <c r="BK320" s="841"/>
      <c r="BL320" s="841"/>
      <c r="BM320" s="841"/>
      <c r="BN320" s="841"/>
      <c r="BO320" s="841"/>
      <c r="BP320" s="841"/>
      <c r="BQ320" s="841"/>
      <c r="BR320" s="841"/>
      <c r="BS320" s="841"/>
      <c r="BT320" s="841"/>
      <c r="BU320" s="841"/>
      <c r="BV320" s="841"/>
      <c r="BW320" s="840"/>
      <c r="BX320" s="840"/>
      <c r="BY320" s="840"/>
      <c r="BZ320" s="842"/>
      <c r="CA320" s="842"/>
      <c r="CB320" s="842"/>
      <c r="CC320" s="842"/>
      <c r="CD320" s="842"/>
      <c r="CE320" s="842"/>
      <c r="CF320" s="842"/>
      <c r="CG320" s="842"/>
      <c r="CH320" s="842"/>
      <c r="CI320" s="842"/>
      <c r="CJ320" s="842"/>
      <c r="CK320" s="842"/>
      <c r="CL320" s="842"/>
      <c r="CM320" s="842"/>
      <c r="CN320" s="842"/>
      <c r="CO320" s="842"/>
      <c r="CP320" s="842"/>
      <c r="CQ320" s="842"/>
      <c r="CR320" s="842"/>
      <c r="CS320" s="832" t="s">
        <v>4475</v>
      </c>
      <c r="CT320" s="842"/>
      <c r="CU320" s="842"/>
      <c r="CV320" s="842"/>
      <c r="CW320" s="842"/>
      <c r="CX320" s="842"/>
      <c r="CY320" s="842"/>
      <c r="CZ320" s="842"/>
      <c r="DA320" s="842"/>
      <c r="DB320" s="842"/>
      <c r="DC320" s="842"/>
      <c r="DD320" s="842"/>
      <c r="DE320" s="842"/>
    </row>
    <row r="321" spans="34:109" ht="0" hidden="1" customHeight="1">
      <c r="AH321" s="840"/>
      <c r="AI321" s="840"/>
      <c r="AJ321" s="840"/>
      <c r="AK321" s="840"/>
      <c r="AL321" s="822" t="str">
        <f t="shared" si="12"/>
        <v/>
      </c>
      <c r="AM321" s="822" t="str">
        <f t="shared" si="13"/>
        <v/>
      </c>
      <c r="AN321" s="828" t="str">
        <f t="shared" si="14"/>
        <v/>
      </c>
      <c r="AO321" s="840"/>
      <c r="AP321" s="826">
        <v>319</v>
      </c>
      <c r="AQ321" s="841"/>
      <c r="AR321" s="841"/>
      <c r="AS321" s="841"/>
      <c r="AT321" s="841"/>
      <c r="AU321" s="841"/>
      <c r="AV321" s="841"/>
      <c r="AW321" s="841"/>
      <c r="AX321" s="841"/>
      <c r="AY321" s="841"/>
      <c r="AZ321" s="841"/>
      <c r="BA321" s="841"/>
      <c r="BB321" s="841"/>
      <c r="BC321" s="841"/>
      <c r="BD321" s="841"/>
      <c r="BE321" s="841"/>
      <c r="BF321" s="841"/>
      <c r="BG321" s="841"/>
      <c r="BH321" s="841"/>
      <c r="BI321" s="841"/>
      <c r="BJ321" s="821" t="s">
        <v>4476</v>
      </c>
      <c r="BK321" s="841"/>
      <c r="BL321" s="841"/>
      <c r="BM321" s="841"/>
      <c r="BN321" s="841"/>
      <c r="BO321" s="841"/>
      <c r="BP321" s="841"/>
      <c r="BQ321" s="841"/>
      <c r="BR321" s="841"/>
      <c r="BS321" s="841"/>
      <c r="BT321" s="841"/>
      <c r="BU321" s="841"/>
      <c r="BV321" s="841"/>
      <c r="BW321" s="840"/>
      <c r="BX321" s="840"/>
      <c r="BY321" s="840"/>
      <c r="BZ321" s="842"/>
      <c r="CA321" s="842"/>
      <c r="CB321" s="842"/>
      <c r="CC321" s="842"/>
      <c r="CD321" s="842"/>
      <c r="CE321" s="842"/>
      <c r="CF321" s="842"/>
      <c r="CG321" s="842"/>
      <c r="CH321" s="842"/>
      <c r="CI321" s="842"/>
      <c r="CJ321" s="842"/>
      <c r="CK321" s="842"/>
      <c r="CL321" s="842"/>
      <c r="CM321" s="842"/>
      <c r="CN321" s="842"/>
      <c r="CO321" s="842"/>
      <c r="CP321" s="842"/>
      <c r="CQ321" s="842"/>
      <c r="CR321" s="842"/>
      <c r="CS321" s="832" t="s">
        <v>4477</v>
      </c>
      <c r="CT321" s="842"/>
      <c r="CU321" s="842"/>
      <c r="CV321" s="842"/>
      <c r="CW321" s="842"/>
      <c r="CX321" s="842"/>
      <c r="CY321" s="842"/>
      <c r="CZ321" s="842"/>
      <c r="DA321" s="842"/>
      <c r="DB321" s="842"/>
      <c r="DC321" s="842"/>
      <c r="DD321" s="842"/>
      <c r="DE321" s="842"/>
    </row>
    <row r="322" spans="34:109" ht="0" hidden="1" customHeight="1">
      <c r="AH322" s="840"/>
      <c r="AI322" s="840"/>
      <c r="AJ322" s="840"/>
      <c r="AK322" s="840"/>
      <c r="AL322" s="822" t="str">
        <f t="shared" si="12"/>
        <v/>
      </c>
      <c r="AM322" s="822" t="str">
        <f t="shared" si="13"/>
        <v/>
      </c>
      <c r="AN322" s="828" t="str">
        <f t="shared" si="14"/>
        <v/>
      </c>
      <c r="AO322" s="840"/>
      <c r="AP322" s="826">
        <v>320</v>
      </c>
      <c r="AQ322" s="841"/>
      <c r="AR322" s="841"/>
      <c r="AS322" s="841"/>
      <c r="AT322" s="841"/>
      <c r="AU322" s="841"/>
      <c r="AV322" s="841"/>
      <c r="AW322" s="841"/>
      <c r="AX322" s="841"/>
      <c r="AY322" s="841"/>
      <c r="AZ322" s="841"/>
      <c r="BA322" s="841"/>
      <c r="BB322" s="841"/>
      <c r="BC322" s="841"/>
      <c r="BD322" s="841"/>
      <c r="BE322" s="841"/>
      <c r="BF322" s="841"/>
      <c r="BG322" s="841"/>
      <c r="BH322" s="841"/>
      <c r="BI322" s="841"/>
      <c r="BJ322" s="821" t="s">
        <v>4478</v>
      </c>
      <c r="BK322" s="841"/>
      <c r="BL322" s="841"/>
      <c r="BM322" s="841"/>
      <c r="BN322" s="841"/>
      <c r="BO322" s="841"/>
      <c r="BP322" s="841"/>
      <c r="BQ322" s="841"/>
      <c r="BR322" s="841"/>
      <c r="BS322" s="841"/>
      <c r="BT322" s="841"/>
      <c r="BU322" s="841"/>
      <c r="BV322" s="841"/>
      <c r="BW322" s="840"/>
      <c r="BX322" s="840"/>
      <c r="BY322" s="840"/>
      <c r="BZ322" s="842"/>
      <c r="CA322" s="842"/>
      <c r="CB322" s="842"/>
      <c r="CC322" s="842"/>
      <c r="CD322" s="842"/>
      <c r="CE322" s="842"/>
      <c r="CF322" s="842"/>
      <c r="CG322" s="842"/>
      <c r="CH322" s="842"/>
      <c r="CI322" s="842"/>
      <c r="CJ322" s="842"/>
      <c r="CK322" s="842"/>
      <c r="CL322" s="842"/>
      <c r="CM322" s="842"/>
      <c r="CN322" s="842"/>
      <c r="CO322" s="842"/>
      <c r="CP322" s="842"/>
      <c r="CQ322" s="842"/>
      <c r="CR322" s="842"/>
      <c r="CS322" s="832" t="s">
        <v>4479</v>
      </c>
      <c r="CT322" s="842"/>
      <c r="CU322" s="842"/>
      <c r="CV322" s="842"/>
      <c r="CW322" s="842"/>
      <c r="CX322" s="842"/>
      <c r="CY322" s="842"/>
      <c r="CZ322" s="842"/>
      <c r="DA322" s="842"/>
      <c r="DB322" s="842"/>
      <c r="DC322" s="842"/>
      <c r="DD322" s="842"/>
      <c r="DE322" s="842"/>
    </row>
    <row r="323" spans="34:109" ht="0" hidden="1" customHeight="1">
      <c r="AH323" s="840"/>
      <c r="AI323" s="840"/>
      <c r="AJ323" s="840"/>
      <c r="AK323" s="840"/>
      <c r="AL323" s="822" t="str">
        <f t="shared" si="12"/>
        <v/>
      </c>
      <c r="AM323" s="822" t="str">
        <f t="shared" si="13"/>
        <v/>
      </c>
      <c r="AN323" s="828" t="str">
        <f t="shared" si="14"/>
        <v/>
      </c>
      <c r="AO323" s="840"/>
      <c r="AP323" s="826">
        <v>321</v>
      </c>
      <c r="AQ323" s="841"/>
      <c r="AR323" s="841"/>
      <c r="AS323" s="841"/>
      <c r="AT323" s="841"/>
      <c r="AU323" s="841"/>
      <c r="AV323" s="841"/>
      <c r="AW323" s="841"/>
      <c r="AX323" s="841"/>
      <c r="AY323" s="841"/>
      <c r="AZ323" s="841"/>
      <c r="BA323" s="841"/>
      <c r="BB323" s="841"/>
      <c r="BC323" s="841"/>
      <c r="BD323" s="841"/>
      <c r="BE323" s="841"/>
      <c r="BF323" s="841"/>
      <c r="BG323" s="841"/>
      <c r="BH323" s="841"/>
      <c r="BI323" s="841"/>
      <c r="BJ323" s="821" t="s">
        <v>4480</v>
      </c>
      <c r="BK323" s="841"/>
      <c r="BL323" s="841"/>
      <c r="BM323" s="841"/>
      <c r="BN323" s="841"/>
      <c r="BO323" s="841"/>
      <c r="BP323" s="841"/>
      <c r="BQ323" s="841"/>
      <c r="BR323" s="841"/>
      <c r="BS323" s="841"/>
      <c r="BT323" s="841"/>
      <c r="BU323" s="841"/>
      <c r="BV323" s="841"/>
      <c r="BW323" s="840"/>
      <c r="BX323" s="840"/>
      <c r="BY323" s="840"/>
      <c r="BZ323" s="842"/>
      <c r="CA323" s="842"/>
      <c r="CB323" s="842"/>
      <c r="CC323" s="842"/>
      <c r="CD323" s="842"/>
      <c r="CE323" s="842"/>
      <c r="CF323" s="842"/>
      <c r="CG323" s="842"/>
      <c r="CH323" s="842"/>
      <c r="CI323" s="842"/>
      <c r="CJ323" s="842"/>
      <c r="CK323" s="842"/>
      <c r="CL323" s="842"/>
      <c r="CM323" s="842"/>
      <c r="CN323" s="842"/>
      <c r="CO323" s="842"/>
      <c r="CP323" s="842"/>
      <c r="CQ323" s="842"/>
      <c r="CR323" s="842"/>
      <c r="CS323" s="832" t="s">
        <v>4481</v>
      </c>
      <c r="CT323" s="842"/>
      <c r="CU323" s="842"/>
      <c r="CV323" s="842"/>
      <c r="CW323" s="842"/>
      <c r="CX323" s="842"/>
      <c r="CY323" s="842"/>
      <c r="CZ323" s="842"/>
      <c r="DA323" s="842"/>
      <c r="DB323" s="842"/>
      <c r="DC323" s="842"/>
      <c r="DD323" s="842"/>
      <c r="DE323" s="842"/>
    </row>
    <row r="324" spans="34:109" ht="0" hidden="1" customHeight="1">
      <c r="AH324" s="840"/>
      <c r="AI324" s="840"/>
      <c r="AJ324" s="840"/>
      <c r="AK324" s="840"/>
      <c r="AL324" s="822" t="str">
        <f t="shared" si="12"/>
        <v/>
      </c>
      <c r="AM324" s="822" t="str">
        <f t="shared" si="13"/>
        <v/>
      </c>
      <c r="AN324" s="828" t="str">
        <f t="shared" si="14"/>
        <v/>
      </c>
      <c r="AO324" s="840"/>
      <c r="AP324" s="826">
        <v>322</v>
      </c>
      <c r="AQ324" s="841"/>
      <c r="AR324" s="841"/>
      <c r="AS324" s="841"/>
      <c r="AT324" s="841"/>
      <c r="AU324" s="841"/>
      <c r="AV324" s="841"/>
      <c r="AW324" s="841"/>
      <c r="AX324" s="841"/>
      <c r="AY324" s="841"/>
      <c r="AZ324" s="841"/>
      <c r="BA324" s="841"/>
      <c r="BB324" s="841"/>
      <c r="BC324" s="841"/>
      <c r="BD324" s="841"/>
      <c r="BE324" s="841"/>
      <c r="BF324" s="841"/>
      <c r="BG324" s="841"/>
      <c r="BH324" s="841"/>
      <c r="BI324" s="841"/>
      <c r="BJ324" s="821" t="s">
        <v>4482</v>
      </c>
      <c r="BK324" s="841"/>
      <c r="BL324" s="841"/>
      <c r="BM324" s="841"/>
      <c r="BN324" s="841"/>
      <c r="BO324" s="841"/>
      <c r="BP324" s="841"/>
      <c r="BQ324" s="841"/>
      <c r="BR324" s="841"/>
      <c r="BS324" s="841"/>
      <c r="BT324" s="841"/>
      <c r="BU324" s="841"/>
      <c r="BV324" s="841"/>
      <c r="BW324" s="840"/>
      <c r="BX324" s="840"/>
      <c r="BY324" s="840"/>
      <c r="BZ324" s="842"/>
      <c r="CA324" s="842"/>
      <c r="CB324" s="842"/>
      <c r="CC324" s="842"/>
      <c r="CD324" s="842"/>
      <c r="CE324" s="842"/>
      <c r="CF324" s="842"/>
      <c r="CG324" s="842"/>
      <c r="CH324" s="842"/>
      <c r="CI324" s="842"/>
      <c r="CJ324" s="842"/>
      <c r="CK324" s="842"/>
      <c r="CL324" s="842"/>
      <c r="CM324" s="842"/>
      <c r="CN324" s="842"/>
      <c r="CO324" s="842"/>
      <c r="CP324" s="842"/>
      <c r="CQ324" s="842"/>
      <c r="CR324" s="842"/>
      <c r="CS324" s="832" t="s">
        <v>4483</v>
      </c>
      <c r="CT324" s="842"/>
      <c r="CU324" s="842"/>
      <c r="CV324" s="842"/>
      <c r="CW324" s="842"/>
      <c r="CX324" s="842"/>
      <c r="CY324" s="842"/>
      <c r="CZ324" s="842"/>
      <c r="DA324" s="842"/>
      <c r="DB324" s="842"/>
      <c r="DC324" s="842"/>
      <c r="DD324" s="842"/>
      <c r="DE324" s="842"/>
    </row>
    <row r="325" spans="34:109" ht="0" hidden="1" customHeight="1">
      <c r="AH325" s="852"/>
      <c r="AI325" s="852"/>
      <c r="AJ325" s="852"/>
      <c r="AK325" s="852"/>
      <c r="AL325" s="822" t="str">
        <f t="shared" ref="AL325:AL388" si="15">IFERROR(IF(HLOOKUP($N$10, $BZ$3:$DE$574, $AP325, FALSE )="", "", HLOOKUP($N$10, $BZ$3:$DE$574, $AP325, FALSE)), "")</f>
        <v/>
      </c>
      <c r="AM325" s="822" t="str">
        <f t="shared" ref="AM325:AM388" si="16">IFERROR(IF(AL325="", "", HLOOKUP($N$10, $AQ$3:$BV$574, AP325, FALSE)), "")</f>
        <v/>
      </c>
      <c r="AN325" s="828" t="str">
        <f t="shared" ref="AN325:AN388" si="17">MID(AM325, 3, 3)</f>
        <v/>
      </c>
      <c r="AO325" s="852"/>
      <c r="AP325" s="826">
        <v>323</v>
      </c>
      <c r="AQ325" s="853"/>
      <c r="AR325" s="853"/>
      <c r="AS325" s="853"/>
      <c r="AT325" s="853"/>
      <c r="AU325" s="853"/>
      <c r="AV325" s="853"/>
      <c r="AW325" s="853"/>
      <c r="AX325" s="853"/>
      <c r="AY325" s="853"/>
      <c r="AZ325" s="853"/>
      <c r="BA325" s="853"/>
      <c r="BB325" s="853"/>
      <c r="BC325" s="853"/>
      <c r="BD325" s="853"/>
      <c r="BE325" s="853"/>
      <c r="BF325" s="853"/>
      <c r="BG325" s="853"/>
      <c r="BH325" s="853"/>
      <c r="BI325" s="853"/>
      <c r="BJ325" s="821" t="s">
        <v>4484</v>
      </c>
      <c r="BK325" s="853"/>
      <c r="BL325" s="853"/>
      <c r="BM325" s="853"/>
      <c r="BN325" s="853"/>
      <c r="BO325" s="853"/>
      <c r="BP325" s="853"/>
      <c r="BQ325" s="853"/>
      <c r="BR325" s="853"/>
      <c r="BS325" s="853"/>
      <c r="BT325" s="853"/>
      <c r="BU325" s="853"/>
      <c r="BV325" s="853"/>
      <c r="BW325" s="852"/>
      <c r="BX325" s="852"/>
      <c r="BY325" s="852"/>
      <c r="BZ325" s="854"/>
      <c r="CA325" s="854"/>
      <c r="CB325" s="854"/>
      <c r="CC325" s="854"/>
      <c r="CD325" s="854"/>
      <c r="CE325" s="854"/>
      <c r="CF325" s="854"/>
      <c r="CG325" s="854"/>
      <c r="CH325" s="854"/>
      <c r="CI325" s="854"/>
      <c r="CJ325" s="854"/>
      <c r="CK325" s="854"/>
      <c r="CL325" s="854"/>
      <c r="CM325" s="854"/>
      <c r="CN325" s="854"/>
      <c r="CO325" s="854"/>
      <c r="CP325" s="854"/>
      <c r="CQ325" s="854"/>
      <c r="CR325" s="854"/>
      <c r="CS325" s="832" t="s">
        <v>4485</v>
      </c>
      <c r="CT325" s="854"/>
      <c r="CU325" s="854"/>
      <c r="CV325" s="854"/>
      <c r="CW325" s="854"/>
      <c r="CX325" s="854"/>
      <c r="CY325" s="854"/>
      <c r="CZ325" s="854"/>
      <c r="DA325" s="854"/>
      <c r="DB325" s="854"/>
      <c r="DC325" s="854"/>
      <c r="DD325" s="854"/>
      <c r="DE325" s="854"/>
    </row>
    <row r="326" spans="34:109" ht="0" hidden="1" customHeight="1">
      <c r="AH326" s="852"/>
      <c r="AI326" s="852"/>
      <c r="AJ326" s="852"/>
      <c r="AK326" s="852"/>
      <c r="AL326" s="822" t="str">
        <f t="shared" si="15"/>
        <v/>
      </c>
      <c r="AM326" s="822" t="str">
        <f t="shared" si="16"/>
        <v/>
      </c>
      <c r="AN326" s="828" t="str">
        <f t="shared" si="17"/>
        <v/>
      </c>
      <c r="AO326" s="852"/>
      <c r="AP326" s="826">
        <v>324</v>
      </c>
      <c r="AQ326" s="853"/>
      <c r="AR326" s="853"/>
      <c r="AS326" s="853"/>
      <c r="AT326" s="853"/>
      <c r="AU326" s="853"/>
      <c r="AV326" s="853"/>
      <c r="AW326" s="853"/>
      <c r="AX326" s="853"/>
      <c r="AY326" s="853"/>
      <c r="AZ326" s="853"/>
      <c r="BA326" s="853"/>
      <c r="BB326" s="853"/>
      <c r="BC326" s="853"/>
      <c r="BD326" s="853"/>
      <c r="BE326" s="853"/>
      <c r="BF326" s="853"/>
      <c r="BG326" s="853"/>
      <c r="BH326" s="853"/>
      <c r="BI326" s="853"/>
      <c r="BJ326" s="821" t="s">
        <v>4486</v>
      </c>
      <c r="BK326" s="853"/>
      <c r="BL326" s="853"/>
      <c r="BM326" s="853"/>
      <c r="BN326" s="853"/>
      <c r="BO326" s="853"/>
      <c r="BP326" s="853"/>
      <c r="BQ326" s="853"/>
      <c r="BR326" s="853"/>
      <c r="BS326" s="853"/>
      <c r="BT326" s="853"/>
      <c r="BU326" s="853"/>
      <c r="BV326" s="853"/>
      <c r="BW326" s="852"/>
      <c r="BX326" s="852"/>
      <c r="BY326" s="852"/>
      <c r="BZ326" s="854"/>
      <c r="CA326" s="854"/>
      <c r="CB326" s="854"/>
      <c r="CC326" s="854"/>
      <c r="CD326" s="854"/>
      <c r="CE326" s="854"/>
      <c r="CF326" s="854"/>
      <c r="CG326" s="854"/>
      <c r="CH326" s="854"/>
      <c r="CI326" s="854"/>
      <c r="CJ326" s="854"/>
      <c r="CK326" s="854"/>
      <c r="CL326" s="854"/>
      <c r="CM326" s="854"/>
      <c r="CN326" s="854"/>
      <c r="CO326" s="854"/>
      <c r="CP326" s="854"/>
      <c r="CQ326" s="854"/>
      <c r="CR326" s="854"/>
      <c r="CS326" s="832" t="s">
        <v>4487</v>
      </c>
      <c r="CT326" s="854"/>
      <c r="CU326" s="854"/>
      <c r="CV326" s="854"/>
      <c r="CW326" s="854"/>
      <c r="CX326" s="854"/>
      <c r="CY326" s="854"/>
      <c r="CZ326" s="854"/>
      <c r="DA326" s="854"/>
      <c r="DB326" s="854"/>
      <c r="DC326" s="854"/>
      <c r="DD326" s="854"/>
      <c r="DE326" s="854"/>
    </row>
    <row r="327" spans="34:109" ht="0" hidden="1" customHeight="1">
      <c r="AH327" s="840"/>
      <c r="AI327" s="840"/>
      <c r="AJ327" s="840"/>
      <c r="AK327" s="840"/>
      <c r="AL327" s="822" t="str">
        <f t="shared" si="15"/>
        <v/>
      </c>
      <c r="AM327" s="822" t="str">
        <f t="shared" si="16"/>
        <v/>
      </c>
      <c r="AN327" s="828" t="str">
        <f t="shared" si="17"/>
        <v/>
      </c>
      <c r="AO327" s="840"/>
      <c r="AP327" s="826">
        <v>325</v>
      </c>
      <c r="AQ327" s="841"/>
      <c r="AR327" s="841"/>
      <c r="AS327" s="841"/>
      <c r="AT327" s="841"/>
      <c r="AU327" s="841"/>
      <c r="AV327" s="841"/>
      <c r="AW327" s="841"/>
      <c r="AX327" s="841"/>
      <c r="AY327" s="841"/>
      <c r="AZ327" s="841"/>
      <c r="BA327" s="841"/>
      <c r="BB327" s="841"/>
      <c r="BC327" s="841"/>
      <c r="BD327" s="841"/>
      <c r="BE327" s="841"/>
      <c r="BF327" s="841"/>
      <c r="BG327" s="841"/>
      <c r="BH327" s="841"/>
      <c r="BI327" s="841"/>
      <c r="BJ327" s="821" t="s">
        <v>4488</v>
      </c>
      <c r="BK327" s="841"/>
      <c r="BL327" s="841"/>
      <c r="BM327" s="841"/>
      <c r="BN327" s="841"/>
      <c r="BO327" s="841"/>
      <c r="BP327" s="841"/>
      <c r="BQ327" s="841"/>
      <c r="BR327" s="841"/>
      <c r="BS327" s="841"/>
      <c r="BT327" s="841"/>
      <c r="BU327" s="841"/>
      <c r="BV327" s="841"/>
      <c r="BW327" s="840"/>
      <c r="BX327" s="840"/>
      <c r="BY327" s="840"/>
      <c r="BZ327" s="842"/>
      <c r="CA327" s="842"/>
      <c r="CB327" s="842"/>
      <c r="CC327" s="842"/>
      <c r="CD327" s="842"/>
      <c r="CE327" s="842"/>
      <c r="CF327" s="842"/>
      <c r="CG327" s="842"/>
      <c r="CH327" s="842"/>
      <c r="CI327" s="842"/>
      <c r="CJ327" s="842"/>
      <c r="CK327" s="842"/>
      <c r="CL327" s="842"/>
      <c r="CM327" s="842"/>
      <c r="CN327" s="842"/>
      <c r="CO327" s="842"/>
      <c r="CP327" s="842"/>
      <c r="CQ327" s="842"/>
      <c r="CR327" s="842"/>
      <c r="CS327" s="832" t="s">
        <v>4489</v>
      </c>
      <c r="CT327" s="842"/>
      <c r="CU327" s="842"/>
      <c r="CV327" s="842"/>
      <c r="CW327" s="842"/>
      <c r="CX327" s="842"/>
      <c r="CY327" s="842"/>
      <c r="CZ327" s="842"/>
      <c r="DA327" s="842"/>
      <c r="DB327" s="842"/>
      <c r="DC327" s="842"/>
      <c r="DD327" s="842"/>
      <c r="DE327" s="842"/>
    </row>
    <row r="328" spans="34:109" ht="0" hidden="1" customHeight="1">
      <c r="AH328" s="840"/>
      <c r="AI328" s="840"/>
      <c r="AJ328" s="840"/>
      <c r="AK328" s="840"/>
      <c r="AL328" s="822" t="str">
        <f t="shared" si="15"/>
        <v/>
      </c>
      <c r="AM328" s="822" t="str">
        <f t="shared" si="16"/>
        <v/>
      </c>
      <c r="AN328" s="828" t="str">
        <f t="shared" si="17"/>
        <v/>
      </c>
      <c r="AO328" s="840"/>
      <c r="AP328" s="826">
        <v>326</v>
      </c>
      <c r="AQ328" s="841"/>
      <c r="AR328" s="841"/>
      <c r="AS328" s="841"/>
      <c r="AT328" s="841"/>
      <c r="AU328" s="841"/>
      <c r="AV328" s="841"/>
      <c r="AW328" s="841"/>
      <c r="AX328" s="841"/>
      <c r="AY328" s="841"/>
      <c r="AZ328" s="841"/>
      <c r="BA328" s="841"/>
      <c r="BB328" s="841"/>
      <c r="BC328" s="841"/>
      <c r="BD328" s="841"/>
      <c r="BE328" s="841"/>
      <c r="BF328" s="841"/>
      <c r="BG328" s="841"/>
      <c r="BH328" s="841"/>
      <c r="BI328" s="841"/>
      <c r="BJ328" s="821" t="s">
        <v>4490</v>
      </c>
      <c r="BK328" s="841"/>
      <c r="BL328" s="841"/>
      <c r="BM328" s="841"/>
      <c r="BN328" s="841"/>
      <c r="BO328" s="841"/>
      <c r="BP328" s="841"/>
      <c r="BQ328" s="841"/>
      <c r="BR328" s="841"/>
      <c r="BS328" s="841"/>
      <c r="BT328" s="841"/>
      <c r="BU328" s="841"/>
      <c r="BV328" s="841"/>
      <c r="BW328" s="840"/>
      <c r="BX328" s="840"/>
      <c r="BY328" s="840"/>
      <c r="BZ328" s="842"/>
      <c r="CA328" s="842"/>
      <c r="CB328" s="842"/>
      <c r="CC328" s="842"/>
      <c r="CD328" s="842"/>
      <c r="CE328" s="842"/>
      <c r="CF328" s="842"/>
      <c r="CG328" s="842"/>
      <c r="CH328" s="842"/>
      <c r="CI328" s="842"/>
      <c r="CJ328" s="842"/>
      <c r="CK328" s="842"/>
      <c r="CL328" s="842"/>
      <c r="CM328" s="842"/>
      <c r="CN328" s="842"/>
      <c r="CO328" s="842"/>
      <c r="CP328" s="842"/>
      <c r="CQ328" s="842"/>
      <c r="CR328" s="842"/>
      <c r="CS328" s="832" t="s">
        <v>4491</v>
      </c>
      <c r="CT328" s="842"/>
      <c r="CU328" s="842"/>
      <c r="CV328" s="842"/>
      <c r="CW328" s="842"/>
      <c r="CX328" s="842"/>
      <c r="CY328" s="842"/>
      <c r="CZ328" s="842"/>
      <c r="DA328" s="842"/>
      <c r="DB328" s="842"/>
      <c r="DC328" s="842"/>
      <c r="DD328" s="842"/>
      <c r="DE328" s="842"/>
    </row>
    <row r="329" spans="34:109" ht="0" hidden="1" customHeight="1">
      <c r="AH329" s="840"/>
      <c r="AI329" s="840"/>
      <c r="AJ329" s="840"/>
      <c r="AK329" s="840"/>
      <c r="AL329" s="822" t="str">
        <f t="shared" si="15"/>
        <v/>
      </c>
      <c r="AM329" s="822" t="str">
        <f t="shared" si="16"/>
        <v/>
      </c>
      <c r="AN329" s="828" t="str">
        <f t="shared" si="17"/>
        <v/>
      </c>
      <c r="AO329" s="840"/>
      <c r="AP329" s="826">
        <v>327</v>
      </c>
      <c r="AQ329" s="841"/>
      <c r="AR329" s="841"/>
      <c r="AS329" s="841"/>
      <c r="AT329" s="841"/>
      <c r="AU329" s="841"/>
      <c r="AV329" s="841"/>
      <c r="AW329" s="841"/>
      <c r="AX329" s="841"/>
      <c r="AY329" s="841"/>
      <c r="AZ329" s="841"/>
      <c r="BA329" s="841"/>
      <c r="BB329" s="841"/>
      <c r="BC329" s="841"/>
      <c r="BD329" s="841"/>
      <c r="BE329" s="841"/>
      <c r="BF329" s="841"/>
      <c r="BG329" s="841"/>
      <c r="BH329" s="841"/>
      <c r="BI329" s="841"/>
      <c r="BJ329" s="821" t="s">
        <v>4492</v>
      </c>
      <c r="BK329" s="841"/>
      <c r="BL329" s="841"/>
      <c r="BM329" s="841"/>
      <c r="BN329" s="841"/>
      <c r="BO329" s="841"/>
      <c r="BP329" s="841"/>
      <c r="BQ329" s="841"/>
      <c r="BR329" s="841"/>
      <c r="BS329" s="841"/>
      <c r="BT329" s="841"/>
      <c r="BU329" s="841"/>
      <c r="BV329" s="841"/>
      <c r="BW329" s="840"/>
      <c r="BX329" s="840"/>
      <c r="BY329" s="840"/>
      <c r="BZ329" s="842"/>
      <c r="CA329" s="842"/>
      <c r="CB329" s="842"/>
      <c r="CC329" s="842"/>
      <c r="CD329" s="842"/>
      <c r="CE329" s="842"/>
      <c r="CF329" s="842"/>
      <c r="CG329" s="842"/>
      <c r="CH329" s="842"/>
      <c r="CI329" s="842"/>
      <c r="CJ329" s="842"/>
      <c r="CK329" s="842"/>
      <c r="CL329" s="842"/>
      <c r="CM329" s="842"/>
      <c r="CN329" s="842"/>
      <c r="CO329" s="842"/>
      <c r="CP329" s="842"/>
      <c r="CQ329" s="842"/>
      <c r="CR329" s="842"/>
      <c r="CS329" s="832" t="s">
        <v>4493</v>
      </c>
      <c r="CT329" s="842"/>
      <c r="CU329" s="842"/>
      <c r="CV329" s="842"/>
      <c r="CW329" s="842"/>
      <c r="CX329" s="842"/>
      <c r="CY329" s="842"/>
      <c r="CZ329" s="842"/>
      <c r="DA329" s="842"/>
      <c r="DB329" s="842"/>
      <c r="DC329" s="842"/>
      <c r="DD329" s="842"/>
      <c r="DE329" s="842"/>
    </row>
    <row r="330" spans="34:109" ht="0" hidden="1" customHeight="1">
      <c r="AH330" s="840"/>
      <c r="AI330" s="840"/>
      <c r="AJ330" s="840"/>
      <c r="AK330" s="840"/>
      <c r="AL330" s="822" t="str">
        <f t="shared" si="15"/>
        <v/>
      </c>
      <c r="AM330" s="822" t="str">
        <f t="shared" si="16"/>
        <v/>
      </c>
      <c r="AN330" s="828" t="str">
        <f t="shared" si="17"/>
        <v/>
      </c>
      <c r="AO330" s="840"/>
      <c r="AP330" s="826">
        <v>328</v>
      </c>
      <c r="AQ330" s="841"/>
      <c r="AR330" s="841"/>
      <c r="AS330" s="841"/>
      <c r="AT330" s="841"/>
      <c r="AU330" s="841"/>
      <c r="AV330" s="841"/>
      <c r="AW330" s="841"/>
      <c r="AX330" s="841"/>
      <c r="AY330" s="841"/>
      <c r="AZ330" s="841"/>
      <c r="BA330" s="841"/>
      <c r="BB330" s="841"/>
      <c r="BC330" s="841"/>
      <c r="BD330" s="841"/>
      <c r="BE330" s="841"/>
      <c r="BF330" s="841"/>
      <c r="BG330" s="841"/>
      <c r="BH330" s="841"/>
      <c r="BI330" s="841"/>
      <c r="BJ330" s="821" t="s">
        <v>4494</v>
      </c>
      <c r="BK330" s="841"/>
      <c r="BL330" s="841"/>
      <c r="BM330" s="841"/>
      <c r="BN330" s="841"/>
      <c r="BO330" s="841"/>
      <c r="BP330" s="841"/>
      <c r="BQ330" s="841"/>
      <c r="BR330" s="841"/>
      <c r="BS330" s="841"/>
      <c r="BT330" s="841"/>
      <c r="BU330" s="841"/>
      <c r="BV330" s="841"/>
      <c r="BW330" s="840"/>
      <c r="BX330" s="840"/>
      <c r="BY330" s="840"/>
      <c r="BZ330" s="842"/>
      <c r="CA330" s="842"/>
      <c r="CB330" s="842"/>
      <c r="CC330" s="842"/>
      <c r="CD330" s="842"/>
      <c r="CE330" s="842"/>
      <c r="CF330" s="842"/>
      <c r="CG330" s="842"/>
      <c r="CH330" s="842"/>
      <c r="CI330" s="842"/>
      <c r="CJ330" s="842"/>
      <c r="CK330" s="842"/>
      <c r="CL330" s="842"/>
      <c r="CM330" s="842"/>
      <c r="CN330" s="842"/>
      <c r="CO330" s="842"/>
      <c r="CP330" s="842"/>
      <c r="CQ330" s="842"/>
      <c r="CR330" s="842"/>
      <c r="CS330" s="832" t="s">
        <v>4495</v>
      </c>
      <c r="CT330" s="842"/>
      <c r="CU330" s="842"/>
      <c r="CV330" s="842"/>
      <c r="CW330" s="842"/>
      <c r="CX330" s="842"/>
      <c r="CY330" s="842"/>
      <c r="CZ330" s="842"/>
      <c r="DA330" s="842"/>
      <c r="DB330" s="842"/>
      <c r="DC330" s="842"/>
      <c r="DD330" s="842"/>
      <c r="DE330" s="842"/>
    </row>
    <row r="331" spans="34:109" ht="0" hidden="1" customHeight="1">
      <c r="AH331" s="840"/>
      <c r="AI331" s="840"/>
      <c r="AJ331" s="840"/>
      <c r="AK331" s="840"/>
      <c r="AL331" s="822" t="str">
        <f t="shared" si="15"/>
        <v/>
      </c>
      <c r="AM331" s="822" t="str">
        <f t="shared" si="16"/>
        <v/>
      </c>
      <c r="AN331" s="828" t="str">
        <f t="shared" si="17"/>
        <v/>
      </c>
      <c r="AO331" s="840"/>
      <c r="AP331" s="826">
        <v>329</v>
      </c>
      <c r="AQ331" s="841"/>
      <c r="AR331" s="841"/>
      <c r="AS331" s="841"/>
      <c r="AT331" s="841"/>
      <c r="AU331" s="841"/>
      <c r="AV331" s="841"/>
      <c r="AW331" s="841"/>
      <c r="AX331" s="841"/>
      <c r="AY331" s="841"/>
      <c r="AZ331" s="841"/>
      <c r="BA331" s="841"/>
      <c r="BB331" s="841"/>
      <c r="BC331" s="841"/>
      <c r="BD331" s="841"/>
      <c r="BE331" s="841"/>
      <c r="BF331" s="841"/>
      <c r="BG331" s="841"/>
      <c r="BH331" s="841"/>
      <c r="BI331" s="841"/>
      <c r="BJ331" s="821" t="s">
        <v>4496</v>
      </c>
      <c r="BK331" s="841"/>
      <c r="BL331" s="841"/>
      <c r="BM331" s="841"/>
      <c r="BN331" s="841"/>
      <c r="BO331" s="841"/>
      <c r="BP331" s="841"/>
      <c r="BQ331" s="841"/>
      <c r="BR331" s="841"/>
      <c r="BS331" s="841"/>
      <c r="BT331" s="841"/>
      <c r="BU331" s="841"/>
      <c r="BV331" s="841"/>
      <c r="BW331" s="840"/>
      <c r="BX331" s="840"/>
      <c r="BY331" s="840"/>
      <c r="BZ331" s="842"/>
      <c r="CA331" s="842"/>
      <c r="CB331" s="842"/>
      <c r="CC331" s="842"/>
      <c r="CD331" s="842"/>
      <c r="CE331" s="842"/>
      <c r="CF331" s="842"/>
      <c r="CG331" s="842"/>
      <c r="CH331" s="842"/>
      <c r="CI331" s="842"/>
      <c r="CJ331" s="842"/>
      <c r="CK331" s="842"/>
      <c r="CL331" s="842"/>
      <c r="CM331" s="842"/>
      <c r="CN331" s="842"/>
      <c r="CO331" s="842"/>
      <c r="CP331" s="842"/>
      <c r="CQ331" s="842"/>
      <c r="CR331" s="842"/>
      <c r="CS331" s="832" t="s">
        <v>4497</v>
      </c>
      <c r="CT331" s="842"/>
      <c r="CU331" s="842"/>
      <c r="CV331" s="842"/>
      <c r="CW331" s="842"/>
      <c r="CX331" s="842"/>
      <c r="CY331" s="842"/>
      <c r="CZ331" s="842"/>
      <c r="DA331" s="842"/>
      <c r="DB331" s="842"/>
      <c r="DC331" s="842"/>
      <c r="DD331" s="842"/>
      <c r="DE331" s="842"/>
    </row>
    <row r="332" spans="34:109" ht="0" hidden="1" customHeight="1">
      <c r="AH332" s="840"/>
      <c r="AI332" s="840"/>
      <c r="AJ332" s="840"/>
      <c r="AK332" s="840"/>
      <c r="AL332" s="822" t="str">
        <f t="shared" si="15"/>
        <v/>
      </c>
      <c r="AM332" s="822" t="str">
        <f t="shared" si="16"/>
        <v/>
      </c>
      <c r="AN332" s="828" t="str">
        <f t="shared" si="17"/>
        <v/>
      </c>
      <c r="AO332" s="840"/>
      <c r="AP332" s="826">
        <v>330</v>
      </c>
      <c r="AQ332" s="841"/>
      <c r="AR332" s="841"/>
      <c r="AS332" s="841"/>
      <c r="AT332" s="841"/>
      <c r="AU332" s="841"/>
      <c r="AV332" s="841"/>
      <c r="AW332" s="841"/>
      <c r="AX332" s="841"/>
      <c r="AY332" s="841"/>
      <c r="AZ332" s="841"/>
      <c r="BA332" s="841"/>
      <c r="BB332" s="841"/>
      <c r="BC332" s="841"/>
      <c r="BD332" s="841"/>
      <c r="BE332" s="841"/>
      <c r="BF332" s="841"/>
      <c r="BG332" s="841"/>
      <c r="BH332" s="841"/>
      <c r="BI332" s="841"/>
      <c r="BJ332" s="821" t="s">
        <v>4498</v>
      </c>
      <c r="BK332" s="841"/>
      <c r="BL332" s="841"/>
      <c r="BM332" s="841"/>
      <c r="BN332" s="841"/>
      <c r="BO332" s="841"/>
      <c r="BP332" s="841"/>
      <c r="BQ332" s="841"/>
      <c r="BR332" s="841"/>
      <c r="BS332" s="841"/>
      <c r="BT332" s="841"/>
      <c r="BU332" s="841"/>
      <c r="BV332" s="841"/>
      <c r="BW332" s="840"/>
      <c r="BX332" s="840"/>
      <c r="BY332" s="840"/>
      <c r="BZ332" s="842"/>
      <c r="CA332" s="842"/>
      <c r="CB332" s="842"/>
      <c r="CC332" s="842"/>
      <c r="CD332" s="842"/>
      <c r="CE332" s="842"/>
      <c r="CF332" s="842"/>
      <c r="CG332" s="842"/>
      <c r="CH332" s="842"/>
      <c r="CI332" s="842"/>
      <c r="CJ332" s="842"/>
      <c r="CK332" s="842"/>
      <c r="CL332" s="842"/>
      <c r="CM332" s="842"/>
      <c r="CN332" s="842"/>
      <c r="CO332" s="842"/>
      <c r="CP332" s="842"/>
      <c r="CQ332" s="842"/>
      <c r="CR332" s="842"/>
      <c r="CS332" s="832" t="s">
        <v>4499</v>
      </c>
      <c r="CT332" s="842"/>
      <c r="CU332" s="842"/>
      <c r="CV332" s="842"/>
      <c r="CW332" s="842"/>
      <c r="CX332" s="842"/>
      <c r="CY332" s="842"/>
      <c r="CZ332" s="842"/>
      <c r="DA332" s="842"/>
      <c r="DB332" s="842"/>
      <c r="DC332" s="842"/>
      <c r="DD332" s="842"/>
      <c r="DE332" s="842"/>
    </row>
    <row r="333" spans="34:109" ht="0" hidden="1" customHeight="1">
      <c r="AH333" s="840"/>
      <c r="AI333" s="840"/>
      <c r="AJ333" s="840"/>
      <c r="AK333" s="840"/>
      <c r="AL333" s="822" t="str">
        <f t="shared" si="15"/>
        <v/>
      </c>
      <c r="AM333" s="822" t="str">
        <f t="shared" si="16"/>
        <v/>
      </c>
      <c r="AN333" s="828" t="str">
        <f t="shared" si="17"/>
        <v/>
      </c>
      <c r="AO333" s="840"/>
      <c r="AP333" s="826">
        <v>331</v>
      </c>
      <c r="AQ333" s="841"/>
      <c r="AR333" s="841"/>
      <c r="AS333" s="841"/>
      <c r="AT333" s="841"/>
      <c r="AU333" s="841"/>
      <c r="AV333" s="841"/>
      <c r="AW333" s="841"/>
      <c r="AX333" s="841"/>
      <c r="AY333" s="841"/>
      <c r="AZ333" s="841"/>
      <c r="BA333" s="841"/>
      <c r="BB333" s="841"/>
      <c r="BC333" s="841"/>
      <c r="BD333" s="841"/>
      <c r="BE333" s="841"/>
      <c r="BF333" s="841"/>
      <c r="BG333" s="841"/>
      <c r="BH333" s="841"/>
      <c r="BI333" s="841"/>
      <c r="BJ333" s="821" t="s">
        <v>4500</v>
      </c>
      <c r="BK333" s="841"/>
      <c r="BL333" s="841"/>
      <c r="BM333" s="841"/>
      <c r="BN333" s="841"/>
      <c r="BO333" s="841"/>
      <c r="BP333" s="841"/>
      <c r="BQ333" s="841"/>
      <c r="BR333" s="841"/>
      <c r="BS333" s="841"/>
      <c r="BT333" s="841"/>
      <c r="BU333" s="841"/>
      <c r="BV333" s="841"/>
      <c r="BW333" s="840"/>
      <c r="BX333" s="840"/>
      <c r="BY333" s="840"/>
      <c r="BZ333" s="842"/>
      <c r="CA333" s="842"/>
      <c r="CB333" s="842"/>
      <c r="CC333" s="842"/>
      <c r="CD333" s="842"/>
      <c r="CE333" s="842"/>
      <c r="CF333" s="842"/>
      <c r="CG333" s="842"/>
      <c r="CH333" s="842"/>
      <c r="CI333" s="842"/>
      <c r="CJ333" s="842"/>
      <c r="CK333" s="842"/>
      <c r="CL333" s="842"/>
      <c r="CM333" s="842"/>
      <c r="CN333" s="842"/>
      <c r="CO333" s="842"/>
      <c r="CP333" s="842"/>
      <c r="CQ333" s="842"/>
      <c r="CR333" s="842"/>
      <c r="CS333" s="832" t="s">
        <v>4501</v>
      </c>
      <c r="CT333" s="842"/>
      <c r="CU333" s="842"/>
      <c r="CV333" s="842"/>
      <c r="CW333" s="842"/>
      <c r="CX333" s="842"/>
      <c r="CY333" s="842"/>
      <c r="CZ333" s="842"/>
      <c r="DA333" s="842"/>
      <c r="DB333" s="842"/>
      <c r="DC333" s="842"/>
      <c r="DD333" s="842"/>
      <c r="DE333" s="842"/>
    </row>
    <row r="334" spans="34:109" ht="0" hidden="1" customHeight="1">
      <c r="AH334" s="840"/>
      <c r="AI334" s="840"/>
      <c r="AJ334" s="840"/>
      <c r="AK334" s="840"/>
      <c r="AL334" s="822" t="str">
        <f t="shared" si="15"/>
        <v/>
      </c>
      <c r="AM334" s="822" t="str">
        <f t="shared" si="16"/>
        <v/>
      </c>
      <c r="AN334" s="828" t="str">
        <f t="shared" si="17"/>
        <v/>
      </c>
      <c r="AO334" s="840"/>
      <c r="AP334" s="826">
        <v>332</v>
      </c>
      <c r="AQ334" s="841"/>
      <c r="AR334" s="841"/>
      <c r="AS334" s="841"/>
      <c r="AT334" s="841"/>
      <c r="AU334" s="841"/>
      <c r="AV334" s="841"/>
      <c r="AW334" s="841"/>
      <c r="AX334" s="841"/>
      <c r="AY334" s="841"/>
      <c r="AZ334" s="841"/>
      <c r="BA334" s="841"/>
      <c r="BB334" s="841"/>
      <c r="BC334" s="841"/>
      <c r="BD334" s="841"/>
      <c r="BE334" s="841"/>
      <c r="BF334" s="841"/>
      <c r="BG334" s="841"/>
      <c r="BH334" s="841"/>
      <c r="BI334" s="841"/>
      <c r="BJ334" s="821" t="s">
        <v>4502</v>
      </c>
      <c r="BK334" s="841"/>
      <c r="BL334" s="841"/>
      <c r="BM334" s="841"/>
      <c r="BN334" s="841"/>
      <c r="BO334" s="841"/>
      <c r="BP334" s="841"/>
      <c r="BQ334" s="841"/>
      <c r="BR334" s="841"/>
      <c r="BS334" s="841"/>
      <c r="BT334" s="841"/>
      <c r="BU334" s="841"/>
      <c r="BV334" s="841"/>
      <c r="BW334" s="840"/>
      <c r="BX334" s="840"/>
      <c r="BY334" s="840"/>
      <c r="BZ334" s="842"/>
      <c r="CA334" s="842"/>
      <c r="CB334" s="842"/>
      <c r="CC334" s="842"/>
      <c r="CD334" s="842"/>
      <c r="CE334" s="842"/>
      <c r="CF334" s="842"/>
      <c r="CG334" s="842"/>
      <c r="CH334" s="842"/>
      <c r="CI334" s="842"/>
      <c r="CJ334" s="842"/>
      <c r="CK334" s="842"/>
      <c r="CL334" s="842"/>
      <c r="CM334" s="842"/>
      <c r="CN334" s="842"/>
      <c r="CO334" s="842"/>
      <c r="CP334" s="842"/>
      <c r="CQ334" s="842"/>
      <c r="CR334" s="842"/>
      <c r="CS334" s="832" t="s">
        <v>4503</v>
      </c>
      <c r="CT334" s="842"/>
      <c r="CU334" s="842"/>
      <c r="CV334" s="842"/>
      <c r="CW334" s="842"/>
      <c r="CX334" s="842"/>
      <c r="CY334" s="842"/>
      <c r="CZ334" s="842"/>
      <c r="DA334" s="842"/>
      <c r="DB334" s="842"/>
      <c r="DC334" s="842"/>
      <c r="DD334" s="842"/>
      <c r="DE334" s="842"/>
    </row>
    <row r="335" spans="34:109" ht="0" hidden="1" customHeight="1">
      <c r="AH335" s="840"/>
      <c r="AI335" s="840"/>
      <c r="AJ335" s="840"/>
      <c r="AK335" s="840"/>
      <c r="AL335" s="822" t="str">
        <f t="shared" si="15"/>
        <v/>
      </c>
      <c r="AM335" s="822" t="str">
        <f t="shared" si="16"/>
        <v/>
      </c>
      <c r="AN335" s="828" t="str">
        <f t="shared" si="17"/>
        <v/>
      </c>
      <c r="AO335" s="840"/>
      <c r="AP335" s="826">
        <v>333</v>
      </c>
      <c r="AQ335" s="841"/>
      <c r="AR335" s="841"/>
      <c r="AS335" s="841"/>
      <c r="AT335" s="841"/>
      <c r="AU335" s="841"/>
      <c r="AV335" s="841"/>
      <c r="AW335" s="841"/>
      <c r="AX335" s="841"/>
      <c r="AY335" s="841"/>
      <c r="AZ335" s="841"/>
      <c r="BA335" s="841"/>
      <c r="BB335" s="841"/>
      <c r="BC335" s="841"/>
      <c r="BD335" s="841"/>
      <c r="BE335" s="841"/>
      <c r="BF335" s="841"/>
      <c r="BG335" s="841"/>
      <c r="BH335" s="841"/>
      <c r="BI335" s="841"/>
      <c r="BJ335" s="821" t="s">
        <v>4504</v>
      </c>
      <c r="BK335" s="841"/>
      <c r="BL335" s="841"/>
      <c r="BM335" s="841"/>
      <c r="BN335" s="841"/>
      <c r="BO335" s="841"/>
      <c r="BP335" s="841"/>
      <c r="BQ335" s="841"/>
      <c r="BR335" s="841"/>
      <c r="BS335" s="841"/>
      <c r="BT335" s="841"/>
      <c r="BU335" s="841"/>
      <c r="BV335" s="841"/>
      <c r="BW335" s="840"/>
      <c r="BX335" s="840"/>
      <c r="BY335" s="840"/>
      <c r="BZ335" s="842"/>
      <c r="CA335" s="842"/>
      <c r="CB335" s="842"/>
      <c r="CC335" s="842"/>
      <c r="CD335" s="842"/>
      <c r="CE335" s="842"/>
      <c r="CF335" s="842"/>
      <c r="CG335" s="842"/>
      <c r="CH335" s="842"/>
      <c r="CI335" s="842"/>
      <c r="CJ335" s="842"/>
      <c r="CK335" s="842"/>
      <c r="CL335" s="842"/>
      <c r="CM335" s="842"/>
      <c r="CN335" s="842"/>
      <c r="CO335" s="842"/>
      <c r="CP335" s="842"/>
      <c r="CQ335" s="842"/>
      <c r="CR335" s="842"/>
      <c r="CS335" s="832" t="s">
        <v>4505</v>
      </c>
      <c r="CT335" s="842"/>
      <c r="CU335" s="842"/>
      <c r="CV335" s="842"/>
      <c r="CW335" s="842"/>
      <c r="CX335" s="842"/>
      <c r="CY335" s="842"/>
      <c r="CZ335" s="842"/>
      <c r="DA335" s="842"/>
      <c r="DB335" s="842"/>
      <c r="DC335" s="842"/>
      <c r="DD335" s="842"/>
      <c r="DE335" s="842"/>
    </row>
    <row r="336" spans="34:109" ht="0" hidden="1" customHeight="1">
      <c r="AH336" s="840"/>
      <c r="AI336" s="840"/>
      <c r="AJ336" s="840"/>
      <c r="AK336" s="840"/>
      <c r="AL336" s="822" t="str">
        <f t="shared" si="15"/>
        <v/>
      </c>
      <c r="AM336" s="822" t="str">
        <f t="shared" si="16"/>
        <v/>
      </c>
      <c r="AN336" s="828" t="str">
        <f t="shared" si="17"/>
        <v/>
      </c>
      <c r="AO336" s="840"/>
      <c r="AP336" s="826">
        <v>334</v>
      </c>
      <c r="AQ336" s="841"/>
      <c r="AR336" s="841"/>
      <c r="AS336" s="841"/>
      <c r="AT336" s="841"/>
      <c r="AU336" s="841"/>
      <c r="AV336" s="841"/>
      <c r="AW336" s="841"/>
      <c r="AX336" s="841"/>
      <c r="AY336" s="841"/>
      <c r="AZ336" s="841"/>
      <c r="BA336" s="841"/>
      <c r="BB336" s="841"/>
      <c r="BC336" s="841"/>
      <c r="BD336" s="841"/>
      <c r="BE336" s="841"/>
      <c r="BF336" s="841"/>
      <c r="BG336" s="841"/>
      <c r="BH336" s="841"/>
      <c r="BI336" s="841"/>
      <c r="BJ336" s="821" t="s">
        <v>4506</v>
      </c>
      <c r="BK336" s="841"/>
      <c r="BL336" s="841"/>
      <c r="BM336" s="841"/>
      <c r="BN336" s="841"/>
      <c r="BO336" s="841"/>
      <c r="BP336" s="841"/>
      <c r="BQ336" s="841"/>
      <c r="BR336" s="841"/>
      <c r="BS336" s="841"/>
      <c r="BT336" s="841"/>
      <c r="BU336" s="841"/>
      <c r="BV336" s="841"/>
      <c r="BW336" s="840"/>
      <c r="BX336" s="840"/>
      <c r="BY336" s="840"/>
      <c r="BZ336" s="842"/>
      <c r="CA336" s="842"/>
      <c r="CB336" s="842"/>
      <c r="CC336" s="842"/>
      <c r="CD336" s="842"/>
      <c r="CE336" s="842"/>
      <c r="CF336" s="842"/>
      <c r="CG336" s="842"/>
      <c r="CH336" s="842"/>
      <c r="CI336" s="842"/>
      <c r="CJ336" s="842"/>
      <c r="CK336" s="842"/>
      <c r="CL336" s="842"/>
      <c r="CM336" s="842"/>
      <c r="CN336" s="842"/>
      <c r="CO336" s="842"/>
      <c r="CP336" s="842"/>
      <c r="CQ336" s="842"/>
      <c r="CR336" s="842"/>
      <c r="CS336" s="832" t="s">
        <v>4507</v>
      </c>
      <c r="CT336" s="842"/>
      <c r="CU336" s="842"/>
      <c r="CV336" s="842"/>
      <c r="CW336" s="842"/>
      <c r="CX336" s="842"/>
      <c r="CY336" s="842"/>
      <c r="CZ336" s="842"/>
      <c r="DA336" s="842"/>
      <c r="DB336" s="842"/>
      <c r="DC336" s="842"/>
      <c r="DD336" s="842"/>
      <c r="DE336" s="842"/>
    </row>
    <row r="337" spans="34:109" ht="0" hidden="1" customHeight="1">
      <c r="AH337" s="840"/>
      <c r="AI337" s="840"/>
      <c r="AJ337" s="840"/>
      <c r="AK337" s="840"/>
      <c r="AL337" s="822" t="str">
        <f t="shared" si="15"/>
        <v/>
      </c>
      <c r="AM337" s="822" t="str">
        <f t="shared" si="16"/>
        <v/>
      </c>
      <c r="AN337" s="828" t="str">
        <f t="shared" si="17"/>
        <v/>
      </c>
      <c r="AO337" s="840"/>
      <c r="AP337" s="826">
        <v>335</v>
      </c>
      <c r="AQ337" s="841"/>
      <c r="AR337" s="841"/>
      <c r="AS337" s="841"/>
      <c r="AT337" s="841"/>
      <c r="AU337" s="841"/>
      <c r="AV337" s="841"/>
      <c r="AW337" s="841"/>
      <c r="AX337" s="841"/>
      <c r="AY337" s="841"/>
      <c r="AZ337" s="841"/>
      <c r="BA337" s="841"/>
      <c r="BB337" s="841"/>
      <c r="BC337" s="841"/>
      <c r="BD337" s="841"/>
      <c r="BE337" s="841"/>
      <c r="BF337" s="841"/>
      <c r="BG337" s="841"/>
      <c r="BH337" s="841"/>
      <c r="BI337" s="841"/>
      <c r="BJ337" s="821" t="s">
        <v>4508</v>
      </c>
      <c r="BK337" s="841"/>
      <c r="BL337" s="841"/>
      <c r="BM337" s="841"/>
      <c r="BN337" s="841"/>
      <c r="BO337" s="841"/>
      <c r="BP337" s="841"/>
      <c r="BQ337" s="841"/>
      <c r="BR337" s="841"/>
      <c r="BS337" s="841"/>
      <c r="BT337" s="841"/>
      <c r="BU337" s="841"/>
      <c r="BV337" s="841"/>
      <c r="BW337" s="840"/>
      <c r="BX337" s="840"/>
      <c r="BY337" s="840"/>
      <c r="BZ337" s="842"/>
      <c r="CA337" s="842"/>
      <c r="CB337" s="842"/>
      <c r="CC337" s="842"/>
      <c r="CD337" s="842"/>
      <c r="CE337" s="842"/>
      <c r="CF337" s="842"/>
      <c r="CG337" s="842"/>
      <c r="CH337" s="842"/>
      <c r="CI337" s="842"/>
      <c r="CJ337" s="842"/>
      <c r="CK337" s="842"/>
      <c r="CL337" s="842"/>
      <c r="CM337" s="842"/>
      <c r="CN337" s="842"/>
      <c r="CO337" s="842"/>
      <c r="CP337" s="842"/>
      <c r="CQ337" s="842"/>
      <c r="CR337" s="842"/>
      <c r="CS337" s="832" t="s">
        <v>4509</v>
      </c>
      <c r="CT337" s="842"/>
      <c r="CU337" s="842"/>
      <c r="CV337" s="842"/>
      <c r="CW337" s="842"/>
      <c r="CX337" s="842"/>
      <c r="CY337" s="842"/>
      <c r="CZ337" s="842"/>
      <c r="DA337" s="842"/>
      <c r="DB337" s="842"/>
      <c r="DC337" s="842"/>
      <c r="DD337" s="842"/>
      <c r="DE337" s="842"/>
    </row>
    <row r="338" spans="34:109" ht="0" hidden="1" customHeight="1">
      <c r="AH338" s="840"/>
      <c r="AI338" s="840"/>
      <c r="AJ338" s="840"/>
      <c r="AK338" s="840"/>
      <c r="AL338" s="822" t="str">
        <f t="shared" si="15"/>
        <v/>
      </c>
      <c r="AM338" s="822" t="str">
        <f t="shared" si="16"/>
        <v/>
      </c>
      <c r="AN338" s="828" t="str">
        <f t="shared" si="17"/>
        <v/>
      </c>
      <c r="AO338" s="840"/>
      <c r="AP338" s="826">
        <v>336</v>
      </c>
      <c r="AQ338" s="841"/>
      <c r="AR338" s="841"/>
      <c r="AS338" s="841"/>
      <c r="AT338" s="841"/>
      <c r="AU338" s="841"/>
      <c r="AV338" s="841"/>
      <c r="AW338" s="841"/>
      <c r="AX338" s="841"/>
      <c r="AY338" s="841"/>
      <c r="AZ338" s="841"/>
      <c r="BA338" s="841"/>
      <c r="BB338" s="841"/>
      <c r="BC338" s="841"/>
      <c r="BD338" s="841"/>
      <c r="BE338" s="841"/>
      <c r="BF338" s="841"/>
      <c r="BG338" s="841"/>
      <c r="BH338" s="841"/>
      <c r="BI338" s="841"/>
      <c r="BJ338" s="821" t="s">
        <v>4510</v>
      </c>
      <c r="BK338" s="841"/>
      <c r="BL338" s="841"/>
      <c r="BM338" s="841"/>
      <c r="BN338" s="841"/>
      <c r="BO338" s="841"/>
      <c r="BP338" s="841"/>
      <c r="BQ338" s="841"/>
      <c r="BR338" s="841"/>
      <c r="BS338" s="841"/>
      <c r="BT338" s="841"/>
      <c r="BU338" s="841"/>
      <c r="BV338" s="841"/>
      <c r="BW338" s="840"/>
      <c r="BX338" s="840"/>
      <c r="BY338" s="840"/>
      <c r="BZ338" s="842"/>
      <c r="CA338" s="842"/>
      <c r="CB338" s="842"/>
      <c r="CC338" s="842"/>
      <c r="CD338" s="842"/>
      <c r="CE338" s="842"/>
      <c r="CF338" s="842"/>
      <c r="CG338" s="842"/>
      <c r="CH338" s="842"/>
      <c r="CI338" s="842"/>
      <c r="CJ338" s="842"/>
      <c r="CK338" s="842"/>
      <c r="CL338" s="842"/>
      <c r="CM338" s="842"/>
      <c r="CN338" s="842"/>
      <c r="CO338" s="842"/>
      <c r="CP338" s="842"/>
      <c r="CQ338" s="842"/>
      <c r="CR338" s="842"/>
      <c r="CS338" s="832" t="s">
        <v>4511</v>
      </c>
      <c r="CT338" s="842"/>
      <c r="CU338" s="842"/>
      <c r="CV338" s="842"/>
      <c r="CW338" s="842"/>
      <c r="CX338" s="842"/>
      <c r="CY338" s="842"/>
      <c r="CZ338" s="842"/>
      <c r="DA338" s="842"/>
      <c r="DB338" s="842"/>
      <c r="DC338" s="842"/>
      <c r="DD338" s="842"/>
      <c r="DE338" s="842"/>
    </row>
    <row r="339" spans="34:109" ht="0" hidden="1" customHeight="1">
      <c r="AH339" s="840"/>
      <c r="AI339" s="840"/>
      <c r="AJ339" s="840"/>
      <c r="AK339" s="840"/>
      <c r="AL339" s="822" t="str">
        <f t="shared" si="15"/>
        <v/>
      </c>
      <c r="AM339" s="822" t="str">
        <f t="shared" si="16"/>
        <v/>
      </c>
      <c r="AN339" s="828" t="str">
        <f t="shared" si="17"/>
        <v/>
      </c>
      <c r="AO339" s="840"/>
      <c r="AP339" s="826">
        <v>337</v>
      </c>
      <c r="AQ339" s="841"/>
      <c r="AR339" s="841"/>
      <c r="AS339" s="841"/>
      <c r="AT339" s="841"/>
      <c r="AU339" s="841"/>
      <c r="AV339" s="841"/>
      <c r="AW339" s="841"/>
      <c r="AX339" s="841"/>
      <c r="AY339" s="841"/>
      <c r="AZ339" s="841"/>
      <c r="BA339" s="841"/>
      <c r="BB339" s="841"/>
      <c r="BC339" s="841"/>
      <c r="BD339" s="841"/>
      <c r="BE339" s="841"/>
      <c r="BF339" s="841"/>
      <c r="BG339" s="841"/>
      <c r="BH339" s="841"/>
      <c r="BI339" s="841"/>
      <c r="BJ339" s="821" t="s">
        <v>4512</v>
      </c>
      <c r="BK339" s="841"/>
      <c r="BL339" s="841"/>
      <c r="BM339" s="841"/>
      <c r="BN339" s="841"/>
      <c r="BO339" s="841"/>
      <c r="BP339" s="841"/>
      <c r="BQ339" s="841"/>
      <c r="BR339" s="841"/>
      <c r="BS339" s="841"/>
      <c r="BT339" s="841"/>
      <c r="BU339" s="841"/>
      <c r="BV339" s="841"/>
      <c r="BW339" s="840"/>
      <c r="BX339" s="840"/>
      <c r="BY339" s="840"/>
      <c r="BZ339" s="842"/>
      <c r="CA339" s="842"/>
      <c r="CB339" s="842"/>
      <c r="CC339" s="842"/>
      <c r="CD339" s="842"/>
      <c r="CE339" s="842"/>
      <c r="CF339" s="842"/>
      <c r="CG339" s="842"/>
      <c r="CH339" s="842"/>
      <c r="CI339" s="842"/>
      <c r="CJ339" s="842"/>
      <c r="CK339" s="842"/>
      <c r="CL339" s="842"/>
      <c r="CM339" s="842"/>
      <c r="CN339" s="842"/>
      <c r="CO339" s="842"/>
      <c r="CP339" s="842"/>
      <c r="CQ339" s="842"/>
      <c r="CR339" s="842"/>
      <c r="CS339" s="832" t="s">
        <v>4513</v>
      </c>
      <c r="CT339" s="842"/>
      <c r="CU339" s="842"/>
      <c r="CV339" s="842"/>
      <c r="CW339" s="842"/>
      <c r="CX339" s="842"/>
      <c r="CY339" s="842"/>
      <c r="CZ339" s="842"/>
      <c r="DA339" s="842"/>
      <c r="DB339" s="842"/>
      <c r="DC339" s="842"/>
      <c r="DD339" s="842"/>
      <c r="DE339" s="842"/>
    </row>
    <row r="340" spans="34:109" ht="0" hidden="1" customHeight="1">
      <c r="AH340" s="840"/>
      <c r="AI340" s="840"/>
      <c r="AJ340" s="840"/>
      <c r="AK340" s="840"/>
      <c r="AL340" s="822" t="str">
        <f t="shared" si="15"/>
        <v/>
      </c>
      <c r="AM340" s="822" t="str">
        <f t="shared" si="16"/>
        <v/>
      </c>
      <c r="AN340" s="828" t="str">
        <f t="shared" si="17"/>
        <v/>
      </c>
      <c r="AO340" s="840"/>
      <c r="AP340" s="826">
        <v>338</v>
      </c>
      <c r="AQ340" s="841"/>
      <c r="AR340" s="841"/>
      <c r="AS340" s="841"/>
      <c r="AT340" s="841"/>
      <c r="AU340" s="841"/>
      <c r="AV340" s="841"/>
      <c r="AW340" s="841"/>
      <c r="AX340" s="841"/>
      <c r="AY340" s="841"/>
      <c r="AZ340" s="841"/>
      <c r="BA340" s="841"/>
      <c r="BB340" s="841"/>
      <c r="BC340" s="841"/>
      <c r="BD340" s="841"/>
      <c r="BE340" s="841"/>
      <c r="BF340" s="841"/>
      <c r="BG340" s="841"/>
      <c r="BH340" s="841"/>
      <c r="BI340" s="841"/>
      <c r="BJ340" s="821" t="s">
        <v>4514</v>
      </c>
      <c r="BK340" s="841"/>
      <c r="BL340" s="841"/>
      <c r="BM340" s="841"/>
      <c r="BN340" s="841"/>
      <c r="BO340" s="841"/>
      <c r="BP340" s="841"/>
      <c r="BQ340" s="841"/>
      <c r="BR340" s="841"/>
      <c r="BS340" s="841"/>
      <c r="BT340" s="841"/>
      <c r="BU340" s="841"/>
      <c r="BV340" s="841"/>
      <c r="BW340" s="840"/>
      <c r="BX340" s="840"/>
      <c r="BY340" s="840"/>
      <c r="BZ340" s="842"/>
      <c r="CA340" s="842"/>
      <c r="CB340" s="842"/>
      <c r="CC340" s="842"/>
      <c r="CD340" s="842"/>
      <c r="CE340" s="842"/>
      <c r="CF340" s="842"/>
      <c r="CG340" s="842"/>
      <c r="CH340" s="842"/>
      <c r="CI340" s="842"/>
      <c r="CJ340" s="842"/>
      <c r="CK340" s="842"/>
      <c r="CL340" s="842"/>
      <c r="CM340" s="842"/>
      <c r="CN340" s="842"/>
      <c r="CO340" s="842"/>
      <c r="CP340" s="842"/>
      <c r="CQ340" s="842"/>
      <c r="CR340" s="842"/>
      <c r="CS340" s="832" t="s">
        <v>4515</v>
      </c>
      <c r="CT340" s="842"/>
      <c r="CU340" s="842"/>
      <c r="CV340" s="842"/>
      <c r="CW340" s="842"/>
      <c r="CX340" s="842"/>
      <c r="CY340" s="842"/>
      <c r="CZ340" s="842"/>
      <c r="DA340" s="842"/>
      <c r="DB340" s="842"/>
      <c r="DC340" s="842"/>
      <c r="DD340" s="842"/>
      <c r="DE340" s="842"/>
    </row>
    <row r="341" spans="34:109" ht="0" hidden="1" customHeight="1">
      <c r="AH341" s="840"/>
      <c r="AI341" s="840"/>
      <c r="AJ341" s="840"/>
      <c r="AK341" s="840"/>
      <c r="AL341" s="822" t="str">
        <f t="shared" si="15"/>
        <v/>
      </c>
      <c r="AM341" s="822" t="str">
        <f t="shared" si="16"/>
        <v/>
      </c>
      <c r="AN341" s="828" t="str">
        <f t="shared" si="17"/>
        <v/>
      </c>
      <c r="AO341" s="840"/>
      <c r="AP341" s="826">
        <v>339</v>
      </c>
      <c r="AQ341" s="841"/>
      <c r="AR341" s="841"/>
      <c r="AS341" s="841"/>
      <c r="AT341" s="841"/>
      <c r="AU341" s="841"/>
      <c r="AV341" s="841"/>
      <c r="AW341" s="841"/>
      <c r="AX341" s="841"/>
      <c r="AY341" s="841"/>
      <c r="AZ341" s="841"/>
      <c r="BA341" s="841"/>
      <c r="BB341" s="841"/>
      <c r="BC341" s="841"/>
      <c r="BD341" s="841"/>
      <c r="BE341" s="841"/>
      <c r="BF341" s="841"/>
      <c r="BG341" s="841"/>
      <c r="BH341" s="841"/>
      <c r="BI341" s="841"/>
      <c r="BJ341" s="821" t="s">
        <v>4516</v>
      </c>
      <c r="BK341" s="841"/>
      <c r="BL341" s="841"/>
      <c r="BM341" s="841"/>
      <c r="BN341" s="841"/>
      <c r="BO341" s="841"/>
      <c r="BP341" s="841"/>
      <c r="BQ341" s="841"/>
      <c r="BR341" s="841"/>
      <c r="BS341" s="841"/>
      <c r="BT341" s="841"/>
      <c r="BU341" s="841"/>
      <c r="BV341" s="841"/>
      <c r="BW341" s="840"/>
      <c r="BX341" s="840"/>
      <c r="BY341" s="840"/>
      <c r="BZ341" s="842"/>
      <c r="CA341" s="842"/>
      <c r="CB341" s="842"/>
      <c r="CC341" s="842"/>
      <c r="CD341" s="842"/>
      <c r="CE341" s="842"/>
      <c r="CF341" s="842"/>
      <c r="CG341" s="842"/>
      <c r="CH341" s="842"/>
      <c r="CI341" s="842"/>
      <c r="CJ341" s="842"/>
      <c r="CK341" s="842"/>
      <c r="CL341" s="842"/>
      <c r="CM341" s="842"/>
      <c r="CN341" s="842"/>
      <c r="CO341" s="842"/>
      <c r="CP341" s="842"/>
      <c r="CQ341" s="842"/>
      <c r="CR341" s="842"/>
      <c r="CS341" s="832" t="s">
        <v>4517</v>
      </c>
      <c r="CT341" s="842"/>
      <c r="CU341" s="842"/>
      <c r="CV341" s="842"/>
      <c r="CW341" s="842"/>
      <c r="CX341" s="842"/>
      <c r="CY341" s="842"/>
      <c r="CZ341" s="842"/>
      <c r="DA341" s="842"/>
      <c r="DB341" s="842"/>
      <c r="DC341" s="842"/>
      <c r="DD341" s="842"/>
      <c r="DE341" s="842"/>
    </row>
    <row r="342" spans="34:109" ht="0" hidden="1" customHeight="1">
      <c r="AH342" s="840"/>
      <c r="AI342" s="840"/>
      <c r="AJ342" s="840"/>
      <c r="AK342" s="840"/>
      <c r="AL342" s="822" t="str">
        <f t="shared" si="15"/>
        <v/>
      </c>
      <c r="AM342" s="822" t="str">
        <f t="shared" si="16"/>
        <v/>
      </c>
      <c r="AN342" s="828" t="str">
        <f t="shared" si="17"/>
        <v/>
      </c>
      <c r="AO342" s="840"/>
      <c r="AP342" s="826">
        <v>340</v>
      </c>
      <c r="AQ342" s="841"/>
      <c r="AR342" s="841"/>
      <c r="AS342" s="841"/>
      <c r="AT342" s="841"/>
      <c r="AU342" s="841"/>
      <c r="AV342" s="841"/>
      <c r="AW342" s="841"/>
      <c r="AX342" s="841"/>
      <c r="AY342" s="841"/>
      <c r="AZ342" s="841"/>
      <c r="BA342" s="841"/>
      <c r="BB342" s="841"/>
      <c r="BC342" s="841"/>
      <c r="BD342" s="841"/>
      <c r="BE342" s="841"/>
      <c r="BF342" s="841"/>
      <c r="BG342" s="841"/>
      <c r="BH342" s="841"/>
      <c r="BI342" s="841"/>
      <c r="BJ342" s="821" t="s">
        <v>4518</v>
      </c>
      <c r="BK342" s="841"/>
      <c r="BL342" s="841"/>
      <c r="BM342" s="841"/>
      <c r="BN342" s="841"/>
      <c r="BO342" s="841"/>
      <c r="BP342" s="841"/>
      <c r="BQ342" s="841"/>
      <c r="BR342" s="841"/>
      <c r="BS342" s="841"/>
      <c r="BT342" s="841"/>
      <c r="BU342" s="841"/>
      <c r="BV342" s="841"/>
      <c r="BW342" s="840"/>
      <c r="BX342" s="840"/>
      <c r="BY342" s="840"/>
      <c r="BZ342" s="842"/>
      <c r="CA342" s="842"/>
      <c r="CB342" s="842"/>
      <c r="CC342" s="842"/>
      <c r="CD342" s="842"/>
      <c r="CE342" s="842"/>
      <c r="CF342" s="842"/>
      <c r="CG342" s="842"/>
      <c r="CH342" s="842"/>
      <c r="CI342" s="842"/>
      <c r="CJ342" s="842"/>
      <c r="CK342" s="842"/>
      <c r="CL342" s="842"/>
      <c r="CM342" s="842"/>
      <c r="CN342" s="842"/>
      <c r="CO342" s="842"/>
      <c r="CP342" s="842"/>
      <c r="CQ342" s="842"/>
      <c r="CR342" s="842"/>
      <c r="CS342" s="832" t="s">
        <v>4519</v>
      </c>
      <c r="CT342" s="842"/>
      <c r="CU342" s="842"/>
      <c r="CV342" s="842"/>
      <c r="CW342" s="842"/>
      <c r="CX342" s="842"/>
      <c r="CY342" s="842"/>
      <c r="CZ342" s="842"/>
      <c r="DA342" s="842"/>
      <c r="DB342" s="842"/>
      <c r="DC342" s="842"/>
      <c r="DD342" s="842"/>
      <c r="DE342" s="842"/>
    </row>
    <row r="343" spans="34:109" ht="0" hidden="1" customHeight="1">
      <c r="AH343" s="840"/>
      <c r="AI343" s="840"/>
      <c r="AJ343" s="840"/>
      <c r="AK343" s="840"/>
      <c r="AL343" s="822" t="str">
        <f t="shared" si="15"/>
        <v/>
      </c>
      <c r="AM343" s="822" t="str">
        <f t="shared" si="16"/>
        <v/>
      </c>
      <c r="AN343" s="828" t="str">
        <f t="shared" si="17"/>
        <v/>
      </c>
      <c r="AO343" s="840"/>
      <c r="AP343" s="826">
        <v>341</v>
      </c>
      <c r="AQ343" s="841"/>
      <c r="AR343" s="841"/>
      <c r="AS343" s="841"/>
      <c r="AT343" s="841"/>
      <c r="AU343" s="841"/>
      <c r="AV343" s="841"/>
      <c r="AW343" s="841"/>
      <c r="AX343" s="841"/>
      <c r="AY343" s="841"/>
      <c r="AZ343" s="841"/>
      <c r="BA343" s="841"/>
      <c r="BB343" s="841"/>
      <c r="BC343" s="841"/>
      <c r="BD343" s="841"/>
      <c r="BE343" s="841"/>
      <c r="BF343" s="841"/>
      <c r="BG343" s="841"/>
      <c r="BH343" s="841"/>
      <c r="BI343" s="841"/>
      <c r="BJ343" s="821" t="s">
        <v>4520</v>
      </c>
      <c r="BK343" s="841"/>
      <c r="BL343" s="841"/>
      <c r="BM343" s="841"/>
      <c r="BN343" s="841"/>
      <c r="BO343" s="841"/>
      <c r="BP343" s="841"/>
      <c r="BQ343" s="841"/>
      <c r="BR343" s="841"/>
      <c r="BS343" s="841"/>
      <c r="BT343" s="841"/>
      <c r="BU343" s="841"/>
      <c r="BV343" s="841"/>
      <c r="BW343" s="840"/>
      <c r="BX343" s="840"/>
      <c r="BY343" s="840"/>
      <c r="BZ343" s="842"/>
      <c r="CA343" s="842"/>
      <c r="CB343" s="842"/>
      <c r="CC343" s="842"/>
      <c r="CD343" s="842"/>
      <c r="CE343" s="842"/>
      <c r="CF343" s="842"/>
      <c r="CG343" s="842"/>
      <c r="CH343" s="842"/>
      <c r="CI343" s="842"/>
      <c r="CJ343" s="842"/>
      <c r="CK343" s="842"/>
      <c r="CL343" s="842"/>
      <c r="CM343" s="842"/>
      <c r="CN343" s="842"/>
      <c r="CO343" s="842"/>
      <c r="CP343" s="842"/>
      <c r="CQ343" s="842"/>
      <c r="CR343" s="842"/>
      <c r="CS343" s="832" t="s">
        <v>4521</v>
      </c>
      <c r="CT343" s="842"/>
      <c r="CU343" s="842"/>
      <c r="CV343" s="842"/>
      <c r="CW343" s="842"/>
      <c r="CX343" s="842"/>
      <c r="CY343" s="842"/>
      <c r="CZ343" s="842"/>
      <c r="DA343" s="842"/>
      <c r="DB343" s="842"/>
      <c r="DC343" s="842"/>
      <c r="DD343" s="842"/>
      <c r="DE343" s="842"/>
    </row>
    <row r="344" spans="34:109" ht="0" hidden="1" customHeight="1">
      <c r="AH344" s="840"/>
      <c r="AI344" s="840"/>
      <c r="AJ344" s="840"/>
      <c r="AK344" s="840"/>
      <c r="AL344" s="822" t="str">
        <f t="shared" si="15"/>
        <v/>
      </c>
      <c r="AM344" s="822" t="str">
        <f t="shared" si="16"/>
        <v/>
      </c>
      <c r="AN344" s="828" t="str">
        <f t="shared" si="17"/>
        <v/>
      </c>
      <c r="AO344" s="840"/>
      <c r="AP344" s="826">
        <v>342</v>
      </c>
      <c r="AQ344" s="841"/>
      <c r="AR344" s="841"/>
      <c r="AS344" s="841"/>
      <c r="AT344" s="841"/>
      <c r="AU344" s="841"/>
      <c r="AV344" s="841"/>
      <c r="AW344" s="841"/>
      <c r="AX344" s="841"/>
      <c r="AY344" s="841"/>
      <c r="AZ344" s="841"/>
      <c r="BA344" s="841"/>
      <c r="BB344" s="841"/>
      <c r="BC344" s="841"/>
      <c r="BD344" s="841"/>
      <c r="BE344" s="841"/>
      <c r="BF344" s="841"/>
      <c r="BG344" s="841"/>
      <c r="BH344" s="841"/>
      <c r="BI344" s="841"/>
      <c r="BJ344" s="821" t="s">
        <v>4522</v>
      </c>
      <c r="BK344" s="841"/>
      <c r="BL344" s="841"/>
      <c r="BM344" s="841"/>
      <c r="BN344" s="841"/>
      <c r="BO344" s="841"/>
      <c r="BP344" s="841"/>
      <c r="BQ344" s="841"/>
      <c r="BR344" s="841"/>
      <c r="BS344" s="841"/>
      <c r="BT344" s="841"/>
      <c r="BU344" s="841"/>
      <c r="BV344" s="841"/>
      <c r="BW344" s="840"/>
      <c r="BX344" s="840"/>
      <c r="BY344" s="840"/>
      <c r="BZ344" s="842"/>
      <c r="CA344" s="842"/>
      <c r="CB344" s="842"/>
      <c r="CC344" s="842"/>
      <c r="CD344" s="842"/>
      <c r="CE344" s="842"/>
      <c r="CF344" s="842"/>
      <c r="CG344" s="842"/>
      <c r="CH344" s="842"/>
      <c r="CI344" s="842"/>
      <c r="CJ344" s="842"/>
      <c r="CK344" s="842"/>
      <c r="CL344" s="842"/>
      <c r="CM344" s="842"/>
      <c r="CN344" s="842"/>
      <c r="CO344" s="842"/>
      <c r="CP344" s="842"/>
      <c r="CQ344" s="842"/>
      <c r="CR344" s="842"/>
      <c r="CS344" s="832" t="s">
        <v>4523</v>
      </c>
      <c r="CT344" s="842"/>
      <c r="CU344" s="842"/>
      <c r="CV344" s="842"/>
      <c r="CW344" s="842"/>
      <c r="CX344" s="842"/>
      <c r="CY344" s="842"/>
      <c r="CZ344" s="842"/>
      <c r="DA344" s="842"/>
      <c r="DB344" s="842"/>
      <c r="DC344" s="842"/>
      <c r="DD344" s="842"/>
      <c r="DE344" s="842"/>
    </row>
    <row r="345" spans="34:109" ht="0" hidden="1" customHeight="1">
      <c r="AH345" s="840"/>
      <c r="AI345" s="840"/>
      <c r="AJ345" s="840"/>
      <c r="AK345" s="840"/>
      <c r="AL345" s="822" t="str">
        <f t="shared" si="15"/>
        <v/>
      </c>
      <c r="AM345" s="822" t="str">
        <f t="shared" si="16"/>
        <v/>
      </c>
      <c r="AN345" s="828" t="str">
        <f t="shared" si="17"/>
        <v/>
      </c>
      <c r="AO345" s="840"/>
      <c r="AP345" s="826">
        <v>343</v>
      </c>
      <c r="AQ345" s="841"/>
      <c r="AR345" s="841"/>
      <c r="AS345" s="841"/>
      <c r="AT345" s="841"/>
      <c r="AU345" s="841"/>
      <c r="AV345" s="841"/>
      <c r="AW345" s="841"/>
      <c r="AX345" s="841"/>
      <c r="AY345" s="841"/>
      <c r="AZ345" s="841"/>
      <c r="BA345" s="841"/>
      <c r="BB345" s="841"/>
      <c r="BC345" s="841"/>
      <c r="BD345" s="841"/>
      <c r="BE345" s="841"/>
      <c r="BF345" s="841"/>
      <c r="BG345" s="841"/>
      <c r="BH345" s="841"/>
      <c r="BI345" s="841"/>
      <c r="BJ345" s="821" t="s">
        <v>4524</v>
      </c>
      <c r="BK345" s="841"/>
      <c r="BL345" s="841"/>
      <c r="BM345" s="841"/>
      <c r="BN345" s="841"/>
      <c r="BO345" s="841"/>
      <c r="BP345" s="841"/>
      <c r="BQ345" s="841"/>
      <c r="BR345" s="841"/>
      <c r="BS345" s="841"/>
      <c r="BT345" s="841"/>
      <c r="BU345" s="841"/>
      <c r="BV345" s="841"/>
      <c r="BW345" s="840"/>
      <c r="BX345" s="840"/>
      <c r="BY345" s="840"/>
      <c r="BZ345" s="842"/>
      <c r="CA345" s="842"/>
      <c r="CB345" s="842"/>
      <c r="CC345" s="842"/>
      <c r="CD345" s="842"/>
      <c r="CE345" s="842"/>
      <c r="CF345" s="842"/>
      <c r="CG345" s="842"/>
      <c r="CH345" s="842"/>
      <c r="CI345" s="842"/>
      <c r="CJ345" s="842"/>
      <c r="CK345" s="842"/>
      <c r="CL345" s="842"/>
      <c r="CM345" s="842"/>
      <c r="CN345" s="842"/>
      <c r="CO345" s="842"/>
      <c r="CP345" s="842"/>
      <c r="CQ345" s="842"/>
      <c r="CR345" s="842"/>
      <c r="CS345" s="832" t="s">
        <v>4525</v>
      </c>
      <c r="CT345" s="842"/>
      <c r="CU345" s="842"/>
      <c r="CV345" s="842"/>
      <c r="CW345" s="842"/>
      <c r="CX345" s="842"/>
      <c r="CY345" s="842"/>
      <c r="CZ345" s="842"/>
      <c r="DA345" s="842"/>
      <c r="DB345" s="842"/>
      <c r="DC345" s="842"/>
      <c r="DD345" s="842"/>
      <c r="DE345" s="842"/>
    </row>
    <row r="346" spans="34:109" ht="0" hidden="1" customHeight="1">
      <c r="AH346" s="840"/>
      <c r="AI346" s="840"/>
      <c r="AJ346" s="840"/>
      <c r="AK346" s="840"/>
      <c r="AL346" s="822" t="str">
        <f t="shared" si="15"/>
        <v/>
      </c>
      <c r="AM346" s="822" t="str">
        <f t="shared" si="16"/>
        <v/>
      </c>
      <c r="AN346" s="828" t="str">
        <f t="shared" si="17"/>
        <v/>
      </c>
      <c r="AO346" s="840"/>
      <c r="AP346" s="826">
        <v>344</v>
      </c>
      <c r="AQ346" s="841"/>
      <c r="AR346" s="841"/>
      <c r="AS346" s="841"/>
      <c r="AT346" s="841"/>
      <c r="AU346" s="841"/>
      <c r="AV346" s="841"/>
      <c r="AW346" s="841"/>
      <c r="AX346" s="841"/>
      <c r="AY346" s="841"/>
      <c r="AZ346" s="841"/>
      <c r="BA346" s="841"/>
      <c r="BB346" s="841"/>
      <c r="BC346" s="841"/>
      <c r="BD346" s="841"/>
      <c r="BE346" s="841"/>
      <c r="BF346" s="841"/>
      <c r="BG346" s="841"/>
      <c r="BH346" s="841"/>
      <c r="BI346" s="841"/>
      <c r="BJ346" s="821" t="s">
        <v>4526</v>
      </c>
      <c r="BK346" s="841"/>
      <c r="BL346" s="841"/>
      <c r="BM346" s="841"/>
      <c r="BN346" s="841"/>
      <c r="BO346" s="841"/>
      <c r="BP346" s="841"/>
      <c r="BQ346" s="841"/>
      <c r="BR346" s="841"/>
      <c r="BS346" s="841"/>
      <c r="BT346" s="841"/>
      <c r="BU346" s="841"/>
      <c r="BV346" s="841"/>
      <c r="BW346" s="840"/>
      <c r="BX346" s="840"/>
      <c r="BY346" s="840"/>
      <c r="BZ346" s="842"/>
      <c r="CA346" s="842"/>
      <c r="CB346" s="842"/>
      <c r="CC346" s="842"/>
      <c r="CD346" s="842"/>
      <c r="CE346" s="842"/>
      <c r="CF346" s="842"/>
      <c r="CG346" s="842"/>
      <c r="CH346" s="842"/>
      <c r="CI346" s="842"/>
      <c r="CJ346" s="842"/>
      <c r="CK346" s="842"/>
      <c r="CL346" s="842"/>
      <c r="CM346" s="842"/>
      <c r="CN346" s="842"/>
      <c r="CO346" s="842"/>
      <c r="CP346" s="842"/>
      <c r="CQ346" s="842"/>
      <c r="CR346" s="842"/>
      <c r="CS346" s="832" t="s">
        <v>4527</v>
      </c>
      <c r="CT346" s="842"/>
      <c r="CU346" s="842"/>
      <c r="CV346" s="842"/>
      <c r="CW346" s="842"/>
      <c r="CX346" s="842"/>
      <c r="CY346" s="842"/>
      <c r="CZ346" s="842"/>
      <c r="DA346" s="842"/>
      <c r="DB346" s="842"/>
      <c r="DC346" s="842"/>
      <c r="DD346" s="842"/>
      <c r="DE346" s="842"/>
    </row>
    <row r="347" spans="34:109" ht="0" hidden="1" customHeight="1">
      <c r="AH347" s="840"/>
      <c r="AI347" s="840"/>
      <c r="AJ347" s="840"/>
      <c r="AK347" s="840"/>
      <c r="AL347" s="822" t="str">
        <f t="shared" si="15"/>
        <v/>
      </c>
      <c r="AM347" s="822" t="str">
        <f t="shared" si="16"/>
        <v/>
      </c>
      <c r="AN347" s="828" t="str">
        <f t="shared" si="17"/>
        <v/>
      </c>
      <c r="AO347" s="840"/>
      <c r="AP347" s="826">
        <v>345</v>
      </c>
      <c r="AQ347" s="841"/>
      <c r="AR347" s="841"/>
      <c r="AS347" s="841"/>
      <c r="AT347" s="841"/>
      <c r="AU347" s="841"/>
      <c r="AV347" s="841"/>
      <c r="AW347" s="841"/>
      <c r="AX347" s="841"/>
      <c r="AY347" s="841"/>
      <c r="AZ347" s="841"/>
      <c r="BA347" s="841"/>
      <c r="BB347" s="841"/>
      <c r="BC347" s="841"/>
      <c r="BD347" s="841"/>
      <c r="BE347" s="841"/>
      <c r="BF347" s="841"/>
      <c r="BG347" s="841"/>
      <c r="BH347" s="841"/>
      <c r="BI347" s="841"/>
      <c r="BJ347" s="821" t="s">
        <v>4528</v>
      </c>
      <c r="BK347" s="841"/>
      <c r="BL347" s="841"/>
      <c r="BM347" s="841"/>
      <c r="BN347" s="841"/>
      <c r="BO347" s="841"/>
      <c r="BP347" s="841"/>
      <c r="BQ347" s="841"/>
      <c r="BR347" s="841"/>
      <c r="BS347" s="841"/>
      <c r="BT347" s="841"/>
      <c r="BU347" s="841"/>
      <c r="BV347" s="841"/>
      <c r="BW347" s="840"/>
      <c r="BX347" s="840"/>
      <c r="BY347" s="840"/>
      <c r="BZ347" s="842"/>
      <c r="CA347" s="842"/>
      <c r="CB347" s="842"/>
      <c r="CC347" s="842"/>
      <c r="CD347" s="842"/>
      <c r="CE347" s="842"/>
      <c r="CF347" s="842"/>
      <c r="CG347" s="842"/>
      <c r="CH347" s="842"/>
      <c r="CI347" s="842"/>
      <c r="CJ347" s="842"/>
      <c r="CK347" s="842"/>
      <c r="CL347" s="842"/>
      <c r="CM347" s="842"/>
      <c r="CN347" s="842"/>
      <c r="CO347" s="842"/>
      <c r="CP347" s="842"/>
      <c r="CQ347" s="842"/>
      <c r="CR347" s="842"/>
      <c r="CS347" s="832" t="s">
        <v>4529</v>
      </c>
      <c r="CT347" s="842"/>
      <c r="CU347" s="842"/>
      <c r="CV347" s="842"/>
      <c r="CW347" s="842"/>
      <c r="CX347" s="842"/>
      <c r="CY347" s="842"/>
      <c r="CZ347" s="842"/>
      <c r="DA347" s="842"/>
      <c r="DB347" s="842"/>
      <c r="DC347" s="842"/>
      <c r="DD347" s="842"/>
      <c r="DE347" s="842"/>
    </row>
    <row r="348" spans="34:109" ht="0" hidden="1" customHeight="1">
      <c r="AH348" s="840"/>
      <c r="AI348" s="840"/>
      <c r="AJ348" s="840"/>
      <c r="AK348" s="840"/>
      <c r="AL348" s="822" t="str">
        <f t="shared" si="15"/>
        <v/>
      </c>
      <c r="AM348" s="822" t="str">
        <f t="shared" si="16"/>
        <v/>
      </c>
      <c r="AN348" s="828" t="str">
        <f t="shared" si="17"/>
        <v/>
      </c>
      <c r="AO348" s="840"/>
      <c r="AP348" s="826">
        <v>346</v>
      </c>
      <c r="AQ348" s="841"/>
      <c r="AR348" s="841"/>
      <c r="AS348" s="841"/>
      <c r="AT348" s="841"/>
      <c r="AU348" s="841"/>
      <c r="AV348" s="841"/>
      <c r="AW348" s="841"/>
      <c r="AX348" s="841"/>
      <c r="AY348" s="841"/>
      <c r="AZ348" s="841"/>
      <c r="BA348" s="841"/>
      <c r="BB348" s="841"/>
      <c r="BC348" s="841"/>
      <c r="BD348" s="841"/>
      <c r="BE348" s="841"/>
      <c r="BF348" s="841"/>
      <c r="BG348" s="841"/>
      <c r="BH348" s="841"/>
      <c r="BI348" s="841"/>
      <c r="BJ348" s="821" t="s">
        <v>4530</v>
      </c>
      <c r="BK348" s="841"/>
      <c r="BL348" s="841"/>
      <c r="BM348" s="841"/>
      <c r="BN348" s="841"/>
      <c r="BO348" s="841"/>
      <c r="BP348" s="841"/>
      <c r="BQ348" s="841"/>
      <c r="BR348" s="841"/>
      <c r="BS348" s="841"/>
      <c r="BT348" s="841"/>
      <c r="BU348" s="841"/>
      <c r="BV348" s="841"/>
      <c r="BW348" s="840"/>
      <c r="BX348" s="840"/>
      <c r="BY348" s="840"/>
      <c r="BZ348" s="842"/>
      <c r="CA348" s="842"/>
      <c r="CB348" s="842"/>
      <c r="CC348" s="842"/>
      <c r="CD348" s="842"/>
      <c r="CE348" s="842"/>
      <c r="CF348" s="842"/>
      <c r="CG348" s="842"/>
      <c r="CH348" s="842"/>
      <c r="CI348" s="842"/>
      <c r="CJ348" s="842"/>
      <c r="CK348" s="842"/>
      <c r="CL348" s="842"/>
      <c r="CM348" s="842"/>
      <c r="CN348" s="842"/>
      <c r="CO348" s="842"/>
      <c r="CP348" s="842"/>
      <c r="CQ348" s="842"/>
      <c r="CR348" s="842"/>
      <c r="CS348" s="832" t="s">
        <v>4531</v>
      </c>
      <c r="CT348" s="842"/>
      <c r="CU348" s="842"/>
      <c r="CV348" s="842"/>
      <c r="CW348" s="842"/>
      <c r="CX348" s="842"/>
      <c r="CY348" s="842"/>
      <c r="CZ348" s="842"/>
      <c r="DA348" s="842"/>
      <c r="DB348" s="842"/>
      <c r="DC348" s="842"/>
      <c r="DD348" s="842"/>
      <c r="DE348" s="842"/>
    </row>
    <row r="349" spans="34:109" ht="0" hidden="1" customHeight="1">
      <c r="AH349" s="840"/>
      <c r="AI349" s="840"/>
      <c r="AJ349" s="840"/>
      <c r="AK349" s="840"/>
      <c r="AL349" s="822" t="str">
        <f t="shared" si="15"/>
        <v/>
      </c>
      <c r="AM349" s="822" t="str">
        <f t="shared" si="16"/>
        <v/>
      </c>
      <c r="AN349" s="828" t="str">
        <f t="shared" si="17"/>
        <v/>
      </c>
      <c r="AO349" s="840"/>
      <c r="AP349" s="826">
        <v>347</v>
      </c>
      <c r="AQ349" s="841"/>
      <c r="AR349" s="841"/>
      <c r="AS349" s="841"/>
      <c r="AT349" s="841"/>
      <c r="AU349" s="841"/>
      <c r="AV349" s="841"/>
      <c r="AW349" s="841"/>
      <c r="AX349" s="841"/>
      <c r="AY349" s="841"/>
      <c r="AZ349" s="841"/>
      <c r="BA349" s="841"/>
      <c r="BB349" s="841"/>
      <c r="BC349" s="841"/>
      <c r="BD349" s="841"/>
      <c r="BE349" s="841"/>
      <c r="BF349" s="841"/>
      <c r="BG349" s="841"/>
      <c r="BH349" s="841"/>
      <c r="BI349" s="841"/>
      <c r="BJ349" s="821" t="s">
        <v>4532</v>
      </c>
      <c r="BK349" s="841"/>
      <c r="BL349" s="841"/>
      <c r="BM349" s="841"/>
      <c r="BN349" s="841"/>
      <c r="BO349" s="841"/>
      <c r="BP349" s="841"/>
      <c r="BQ349" s="841"/>
      <c r="BR349" s="841"/>
      <c r="BS349" s="841"/>
      <c r="BT349" s="841"/>
      <c r="BU349" s="841"/>
      <c r="BV349" s="841"/>
      <c r="BW349" s="840"/>
      <c r="BX349" s="840"/>
      <c r="BY349" s="840"/>
      <c r="BZ349" s="842"/>
      <c r="CA349" s="842"/>
      <c r="CB349" s="842"/>
      <c r="CC349" s="842"/>
      <c r="CD349" s="842"/>
      <c r="CE349" s="842"/>
      <c r="CF349" s="842"/>
      <c r="CG349" s="842"/>
      <c r="CH349" s="842"/>
      <c r="CI349" s="842"/>
      <c r="CJ349" s="842"/>
      <c r="CK349" s="842"/>
      <c r="CL349" s="842"/>
      <c r="CM349" s="842"/>
      <c r="CN349" s="842"/>
      <c r="CO349" s="842"/>
      <c r="CP349" s="842"/>
      <c r="CQ349" s="842"/>
      <c r="CR349" s="842"/>
      <c r="CS349" s="832" t="s">
        <v>4533</v>
      </c>
      <c r="CT349" s="842"/>
      <c r="CU349" s="842"/>
      <c r="CV349" s="842"/>
      <c r="CW349" s="842"/>
      <c r="CX349" s="842"/>
      <c r="CY349" s="842"/>
      <c r="CZ349" s="842"/>
      <c r="DA349" s="842"/>
      <c r="DB349" s="842"/>
      <c r="DC349" s="842"/>
      <c r="DD349" s="842"/>
      <c r="DE349" s="842"/>
    </row>
    <row r="350" spans="34:109" ht="0" hidden="1" customHeight="1">
      <c r="AH350" s="840"/>
      <c r="AI350" s="840"/>
      <c r="AJ350" s="840"/>
      <c r="AK350" s="840"/>
      <c r="AL350" s="822" t="str">
        <f t="shared" si="15"/>
        <v/>
      </c>
      <c r="AM350" s="822" t="str">
        <f t="shared" si="16"/>
        <v/>
      </c>
      <c r="AN350" s="828" t="str">
        <f t="shared" si="17"/>
        <v/>
      </c>
      <c r="AO350" s="840"/>
      <c r="AP350" s="826">
        <v>348</v>
      </c>
      <c r="AQ350" s="841"/>
      <c r="AR350" s="841"/>
      <c r="AS350" s="841"/>
      <c r="AT350" s="841"/>
      <c r="AU350" s="841"/>
      <c r="AV350" s="841"/>
      <c r="AW350" s="841"/>
      <c r="AX350" s="841"/>
      <c r="AY350" s="841"/>
      <c r="AZ350" s="841"/>
      <c r="BA350" s="841"/>
      <c r="BB350" s="841"/>
      <c r="BC350" s="841"/>
      <c r="BD350" s="841"/>
      <c r="BE350" s="841"/>
      <c r="BF350" s="841"/>
      <c r="BG350" s="841"/>
      <c r="BH350" s="841"/>
      <c r="BI350" s="841"/>
      <c r="BJ350" s="821" t="s">
        <v>4534</v>
      </c>
      <c r="BK350" s="841"/>
      <c r="BL350" s="841"/>
      <c r="BM350" s="841"/>
      <c r="BN350" s="841"/>
      <c r="BO350" s="841"/>
      <c r="BP350" s="841"/>
      <c r="BQ350" s="841"/>
      <c r="BR350" s="841"/>
      <c r="BS350" s="841"/>
      <c r="BT350" s="841"/>
      <c r="BU350" s="841"/>
      <c r="BV350" s="841"/>
      <c r="BW350" s="840"/>
      <c r="BX350" s="840"/>
      <c r="BY350" s="840"/>
      <c r="BZ350" s="842"/>
      <c r="CA350" s="842"/>
      <c r="CB350" s="842"/>
      <c r="CC350" s="842"/>
      <c r="CD350" s="842"/>
      <c r="CE350" s="842"/>
      <c r="CF350" s="842"/>
      <c r="CG350" s="842"/>
      <c r="CH350" s="842"/>
      <c r="CI350" s="842"/>
      <c r="CJ350" s="842"/>
      <c r="CK350" s="842"/>
      <c r="CL350" s="842"/>
      <c r="CM350" s="842"/>
      <c r="CN350" s="842"/>
      <c r="CO350" s="842"/>
      <c r="CP350" s="842"/>
      <c r="CQ350" s="842"/>
      <c r="CR350" s="842"/>
      <c r="CS350" s="832" t="s">
        <v>4535</v>
      </c>
      <c r="CT350" s="842"/>
      <c r="CU350" s="842"/>
      <c r="CV350" s="842"/>
      <c r="CW350" s="842"/>
      <c r="CX350" s="842"/>
      <c r="CY350" s="842"/>
      <c r="CZ350" s="842"/>
      <c r="DA350" s="842"/>
      <c r="DB350" s="842"/>
      <c r="DC350" s="842"/>
      <c r="DD350" s="842"/>
      <c r="DE350" s="842"/>
    </row>
    <row r="351" spans="34:109" ht="0" hidden="1" customHeight="1">
      <c r="AH351" s="840"/>
      <c r="AI351" s="840"/>
      <c r="AJ351" s="840"/>
      <c r="AK351" s="840"/>
      <c r="AL351" s="822" t="str">
        <f t="shared" si="15"/>
        <v/>
      </c>
      <c r="AM351" s="822" t="str">
        <f t="shared" si="16"/>
        <v/>
      </c>
      <c r="AN351" s="828" t="str">
        <f t="shared" si="17"/>
        <v/>
      </c>
      <c r="AO351" s="840"/>
      <c r="AP351" s="826">
        <v>349</v>
      </c>
      <c r="AQ351" s="841"/>
      <c r="AR351" s="841"/>
      <c r="AS351" s="841"/>
      <c r="AT351" s="841"/>
      <c r="AU351" s="841"/>
      <c r="AV351" s="841"/>
      <c r="AW351" s="841"/>
      <c r="AX351" s="841"/>
      <c r="AY351" s="841"/>
      <c r="AZ351" s="841"/>
      <c r="BA351" s="841"/>
      <c r="BB351" s="841"/>
      <c r="BC351" s="841"/>
      <c r="BD351" s="841"/>
      <c r="BE351" s="841"/>
      <c r="BF351" s="841"/>
      <c r="BG351" s="841"/>
      <c r="BH351" s="841"/>
      <c r="BI351" s="841"/>
      <c r="BJ351" s="821" t="s">
        <v>4536</v>
      </c>
      <c r="BK351" s="841"/>
      <c r="BL351" s="841"/>
      <c r="BM351" s="841"/>
      <c r="BN351" s="841"/>
      <c r="BO351" s="841"/>
      <c r="BP351" s="841"/>
      <c r="BQ351" s="841"/>
      <c r="BR351" s="841"/>
      <c r="BS351" s="841"/>
      <c r="BT351" s="841"/>
      <c r="BU351" s="841"/>
      <c r="BV351" s="841"/>
      <c r="BW351" s="840"/>
      <c r="BX351" s="840"/>
      <c r="BY351" s="840"/>
      <c r="BZ351" s="842"/>
      <c r="CA351" s="842"/>
      <c r="CB351" s="842"/>
      <c r="CC351" s="842"/>
      <c r="CD351" s="842"/>
      <c r="CE351" s="842"/>
      <c r="CF351" s="842"/>
      <c r="CG351" s="842"/>
      <c r="CH351" s="842"/>
      <c r="CI351" s="842"/>
      <c r="CJ351" s="842"/>
      <c r="CK351" s="842"/>
      <c r="CL351" s="842"/>
      <c r="CM351" s="842"/>
      <c r="CN351" s="842"/>
      <c r="CO351" s="842"/>
      <c r="CP351" s="842"/>
      <c r="CQ351" s="842"/>
      <c r="CR351" s="842"/>
      <c r="CS351" s="832" t="s">
        <v>4537</v>
      </c>
      <c r="CT351" s="842"/>
      <c r="CU351" s="842"/>
      <c r="CV351" s="842"/>
      <c r="CW351" s="842"/>
      <c r="CX351" s="842"/>
      <c r="CY351" s="842"/>
      <c r="CZ351" s="842"/>
      <c r="DA351" s="842"/>
      <c r="DB351" s="842"/>
      <c r="DC351" s="842"/>
      <c r="DD351" s="842"/>
      <c r="DE351" s="842"/>
    </row>
    <row r="352" spans="34:109" ht="0" hidden="1" customHeight="1">
      <c r="AH352" s="840"/>
      <c r="AI352" s="840"/>
      <c r="AJ352" s="840"/>
      <c r="AK352" s="840"/>
      <c r="AL352" s="822" t="str">
        <f t="shared" si="15"/>
        <v/>
      </c>
      <c r="AM352" s="822" t="str">
        <f t="shared" si="16"/>
        <v/>
      </c>
      <c r="AN352" s="828" t="str">
        <f t="shared" si="17"/>
        <v/>
      </c>
      <c r="AO352" s="840"/>
      <c r="AP352" s="826">
        <v>350</v>
      </c>
      <c r="AQ352" s="841"/>
      <c r="AR352" s="841"/>
      <c r="AS352" s="841"/>
      <c r="AT352" s="841"/>
      <c r="AU352" s="841"/>
      <c r="AV352" s="841"/>
      <c r="AW352" s="841"/>
      <c r="AX352" s="841"/>
      <c r="AY352" s="841"/>
      <c r="AZ352" s="841"/>
      <c r="BA352" s="841"/>
      <c r="BB352" s="841"/>
      <c r="BC352" s="841"/>
      <c r="BD352" s="841"/>
      <c r="BE352" s="841"/>
      <c r="BF352" s="841"/>
      <c r="BG352" s="841"/>
      <c r="BH352" s="841"/>
      <c r="BI352" s="841"/>
      <c r="BJ352" s="821" t="s">
        <v>4538</v>
      </c>
      <c r="BK352" s="841"/>
      <c r="BL352" s="841"/>
      <c r="BM352" s="841"/>
      <c r="BN352" s="841"/>
      <c r="BO352" s="841"/>
      <c r="BP352" s="841"/>
      <c r="BQ352" s="841"/>
      <c r="BR352" s="841"/>
      <c r="BS352" s="841"/>
      <c r="BT352" s="841"/>
      <c r="BU352" s="841"/>
      <c r="BV352" s="841"/>
      <c r="BW352" s="840"/>
      <c r="BX352" s="840"/>
      <c r="BY352" s="840"/>
      <c r="BZ352" s="842"/>
      <c r="CA352" s="842"/>
      <c r="CB352" s="842"/>
      <c r="CC352" s="842"/>
      <c r="CD352" s="842"/>
      <c r="CE352" s="842"/>
      <c r="CF352" s="842"/>
      <c r="CG352" s="842"/>
      <c r="CH352" s="842"/>
      <c r="CI352" s="842"/>
      <c r="CJ352" s="842"/>
      <c r="CK352" s="842"/>
      <c r="CL352" s="842"/>
      <c r="CM352" s="842"/>
      <c r="CN352" s="842"/>
      <c r="CO352" s="842"/>
      <c r="CP352" s="842"/>
      <c r="CQ352" s="842"/>
      <c r="CR352" s="842"/>
      <c r="CS352" s="832" t="s">
        <v>4539</v>
      </c>
      <c r="CT352" s="842"/>
      <c r="CU352" s="842"/>
      <c r="CV352" s="842"/>
      <c r="CW352" s="842"/>
      <c r="CX352" s="842"/>
      <c r="CY352" s="842"/>
      <c r="CZ352" s="842"/>
      <c r="DA352" s="842"/>
      <c r="DB352" s="842"/>
      <c r="DC352" s="842"/>
      <c r="DD352" s="842"/>
      <c r="DE352" s="842"/>
    </row>
    <row r="353" spans="34:109" ht="0" hidden="1" customHeight="1">
      <c r="AH353" s="826"/>
      <c r="AI353" s="826"/>
      <c r="AJ353" s="826"/>
      <c r="AK353" s="826"/>
      <c r="AL353" s="822" t="str">
        <f t="shared" si="15"/>
        <v/>
      </c>
      <c r="AM353" s="822" t="str">
        <f t="shared" si="16"/>
        <v/>
      </c>
      <c r="AN353" s="828" t="str">
        <f t="shared" si="17"/>
        <v/>
      </c>
      <c r="AO353" s="826"/>
      <c r="AP353" s="826">
        <v>351</v>
      </c>
      <c r="AQ353" s="821"/>
      <c r="AR353" s="821"/>
      <c r="AS353" s="821"/>
      <c r="AT353" s="821"/>
      <c r="AU353" s="821"/>
      <c r="AV353" s="821"/>
      <c r="AW353" s="821"/>
      <c r="AX353" s="821"/>
      <c r="AY353" s="821"/>
      <c r="AZ353" s="821"/>
      <c r="BA353" s="821"/>
      <c r="BB353" s="821"/>
      <c r="BC353" s="821"/>
      <c r="BD353" s="821"/>
      <c r="BE353" s="821"/>
      <c r="BF353" s="821"/>
      <c r="BG353" s="821"/>
      <c r="BH353" s="821"/>
      <c r="BI353" s="821"/>
      <c r="BJ353" s="821" t="s">
        <v>4540</v>
      </c>
      <c r="BK353" s="821"/>
      <c r="BL353" s="821"/>
      <c r="BM353" s="821"/>
      <c r="BN353" s="821"/>
      <c r="BO353" s="821"/>
      <c r="BP353" s="821"/>
      <c r="BQ353" s="821"/>
      <c r="BR353" s="821"/>
      <c r="BS353" s="821"/>
      <c r="BT353" s="821"/>
      <c r="BU353" s="821"/>
      <c r="BV353" s="821"/>
      <c r="BW353" s="826"/>
      <c r="BX353" s="826"/>
      <c r="BY353" s="826"/>
      <c r="BZ353" s="832"/>
      <c r="CA353" s="832"/>
      <c r="CB353" s="832"/>
      <c r="CC353" s="832"/>
      <c r="CD353" s="832"/>
      <c r="CE353" s="832"/>
      <c r="CF353" s="832"/>
      <c r="CG353" s="832"/>
      <c r="CH353" s="832"/>
      <c r="CI353" s="832"/>
      <c r="CJ353" s="832"/>
      <c r="CK353" s="832"/>
      <c r="CL353" s="832"/>
      <c r="CM353" s="832"/>
      <c r="CN353" s="832"/>
      <c r="CO353" s="832"/>
      <c r="CP353" s="832"/>
      <c r="CQ353" s="832"/>
      <c r="CR353" s="832"/>
      <c r="CS353" s="832" t="s">
        <v>4541</v>
      </c>
      <c r="CT353" s="832"/>
      <c r="CU353" s="832"/>
      <c r="CV353" s="832"/>
      <c r="CW353" s="832"/>
      <c r="CX353" s="832"/>
      <c r="CY353" s="832"/>
      <c r="CZ353" s="832"/>
      <c r="DA353" s="832"/>
      <c r="DB353" s="832"/>
      <c r="DC353" s="832"/>
      <c r="DD353" s="832"/>
      <c r="DE353" s="832"/>
    </row>
    <row r="354" spans="34:109" ht="0" hidden="1" customHeight="1">
      <c r="AH354" s="826"/>
      <c r="AI354" s="826"/>
      <c r="AJ354" s="826"/>
      <c r="AK354" s="826"/>
      <c r="AL354" s="822" t="str">
        <f t="shared" si="15"/>
        <v/>
      </c>
      <c r="AM354" s="822" t="str">
        <f t="shared" si="16"/>
        <v/>
      </c>
      <c r="AN354" s="828" t="str">
        <f t="shared" si="17"/>
        <v/>
      </c>
      <c r="AO354" s="826"/>
      <c r="AP354" s="826">
        <v>352</v>
      </c>
      <c r="AQ354" s="821"/>
      <c r="AR354" s="821"/>
      <c r="AS354" s="821"/>
      <c r="AT354" s="821"/>
      <c r="AU354" s="821"/>
      <c r="AV354" s="821"/>
      <c r="AW354" s="821"/>
      <c r="AX354" s="821"/>
      <c r="AY354" s="821"/>
      <c r="AZ354" s="821"/>
      <c r="BA354" s="821"/>
      <c r="BB354" s="821"/>
      <c r="BC354" s="821"/>
      <c r="BD354" s="821"/>
      <c r="BE354" s="821"/>
      <c r="BF354" s="821"/>
      <c r="BG354" s="821"/>
      <c r="BH354" s="821"/>
      <c r="BI354" s="821"/>
      <c r="BJ354" s="821" t="s">
        <v>4542</v>
      </c>
      <c r="BK354" s="821"/>
      <c r="BL354" s="821"/>
      <c r="BM354" s="821"/>
      <c r="BN354" s="821"/>
      <c r="BO354" s="821"/>
      <c r="BP354" s="821"/>
      <c r="BQ354" s="821"/>
      <c r="BR354" s="821"/>
      <c r="BS354" s="821"/>
      <c r="BT354" s="821"/>
      <c r="BU354" s="821"/>
      <c r="BV354" s="821"/>
      <c r="BW354" s="826"/>
      <c r="BX354" s="826"/>
      <c r="BY354" s="826"/>
      <c r="BZ354" s="832"/>
      <c r="CA354" s="832"/>
      <c r="CB354" s="832"/>
      <c r="CC354" s="832"/>
      <c r="CD354" s="832"/>
      <c r="CE354" s="832"/>
      <c r="CF354" s="832"/>
      <c r="CG354" s="832"/>
      <c r="CH354" s="832"/>
      <c r="CI354" s="832"/>
      <c r="CJ354" s="832"/>
      <c r="CK354" s="832"/>
      <c r="CL354" s="832"/>
      <c r="CM354" s="832"/>
      <c r="CN354" s="832"/>
      <c r="CO354" s="832"/>
      <c r="CP354" s="832"/>
      <c r="CQ354" s="832"/>
      <c r="CR354" s="832"/>
      <c r="CS354" s="832" t="s">
        <v>4543</v>
      </c>
      <c r="CT354" s="832"/>
      <c r="CU354" s="832"/>
      <c r="CV354" s="832"/>
      <c r="CW354" s="832"/>
      <c r="CX354" s="832"/>
      <c r="CY354" s="832"/>
      <c r="CZ354" s="832"/>
      <c r="DA354" s="832"/>
      <c r="DB354" s="832"/>
      <c r="DC354" s="832"/>
      <c r="DD354" s="832"/>
      <c r="DE354" s="832"/>
    </row>
    <row r="355" spans="34:109" ht="0" hidden="1" customHeight="1">
      <c r="AH355" s="826"/>
      <c r="AI355" s="826"/>
      <c r="AJ355" s="826"/>
      <c r="AK355" s="826"/>
      <c r="AL355" s="822" t="str">
        <f t="shared" si="15"/>
        <v/>
      </c>
      <c r="AM355" s="822" t="str">
        <f t="shared" si="16"/>
        <v/>
      </c>
      <c r="AN355" s="828" t="str">
        <f t="shared" si="17"/>
        <v/>
      </c>
      <c r="AO355" s="826"/>
      <c r="AP355" s="826">
        <v>353</v>
      </c>
      <c r="AQ355" s="821"/>
      <c r="AR355" s="821"/>
      <c r="AS355" s="821"/>
      <c r="AT355" s="821"/>
      <c r="AU355" s="821"/>
      <c r="AV355" s="821"/>
      <c r="AW355" s="821"/>
      <c r="AX355" s="821"/>
      <c r="AY355" s="821"/>
      <c r="AZ355" s="821"/>
      <c r="BA355" s="821"/>
      <c r="BB355" s="821"/>
      <c r="BC355" s="821"/>
      <c r="BD355" s="821"/>
      <c r="BE355" s="821"/>
      <c r="BF355" s="821"/>
      <c r="BG355" s="821"/>
      <c r="BH355" s="821"/>
      <c r="BI355" s="821"/>
      <c r="BJ355" s="821" t="s">
        <v>4544</v>
      </c>
      <c r="BK355" s="821"/>
      <c r="BL355" s="821"/>
      <c r="BM355" s="821"/>
      <c r="BN355" s="821"/>
      <c r="BO355" s="821"/>
      <c r="BP355" s="821"/>
      <c r="BQ355" s="821"/>
      <c r="BR355" s="821"/>
      <c r="BS355" s="821"/>
      <c r="BT355" s="821"/>
      <c r="BU355" s="821"/>
      <c r="BV355" s="821"/>
      <c r="BW355" s="826"/>
      <c r="BX355" s="826"/>
      <c r="BY355" s="826"/>
      <c r="BZ355" s="832"/>
      <c r="CA355" s="832"/>
      <c r="CB355" s="832"/>
      <c r="CC355" s="832"/>
      <c r="CD355" s="832"/>
      <c r="CE355" s="832"/>
      <c r="CF355" s="832"/>
      <c r="CG355" s="832"/>
      <c r="CH355" s="832"/>
      <c r="CI355" s="832"/>
      <c r="CJ355" s="832"/>
      <c r="CK355" s="832"/>
      <c r="CL355" s="832"/>
      <c r="CM355" s="832"/>
      <c r="CN355" s="832"/>
      <c r="CO355" s="832"/>
      <c r="CP355" s="832"/>
      <c r="CQ355" s="832"/>
      <c r="CR355" s="832"/>
      <c r="CS355" s="832" t="s">
        <v>4545</v>
      </c>
      <c r="CT355" s="832"/>
      <c r="CU355" s="832"/>
      <c r="CV355" s="832"/>
      <c r="CW355" s="832"/>
      <c r="CX355" s="832"/>
      <c r="CY355" s="832"/>
      <c r="CZ355" s="832"/>
      <c r="DA355" s="832"/>
      <c r="DB355" s="832"/>
      <c r="DC355" s="832"/>
      <c r="DD355" s="832"/>
      <c r="DE355" s="832"/>
    </row>
    <row r="356" spans="34:109" ht="0" hidden="1" customHeight="1">
      <c r="AH356" s="840"/>
      <c r="AI356" s="840"/>
      <c r="AJ356" s="840"/>
      <c r="AK356" s="840"/>
      <c r="AL356" s="822" t="str">
        <f t="shared" si="15"/>
        <v/>
      </c>
      <c r="AM356" s="822" t="str">
        <f t="shared" si="16"/>
        <v/>
      </c>
      <c r="AN356" s="828" t="str">
        <f t="shared" si="17"/>
        <v/>
      </c>
      <c r="AO356" s="840"/>
      <c r="AP356" s="826">
        <v>354</v>
      </c>
      <c r="AQ356" s="841"/>
      <c r="AR356" s="841"/>
      <c r="AS356" s="841"/>
      <c r="AT356" s="841"/>
      <c r="AU356" s="841"/>
      <c r="AV356" s="841"/>
      <c r="AW356" s="841"/>
      <c r="AX356" s="841"/>
      <c r="AY356" s="841"/>
      <c r="AZ356" s="841"/>
      <c r="BA356" s="841"/>
      <c r="BB356" s="841"/>
      <c r="BC356" s="841"/>
      <c r="BD356" s="841"/>
      <c r="BE356" s="841"/>
      <c r="BF356" s="841"/>
      <c r="BG356" s="841"/>
      <c r="BH356" s="841"/>
      <c r="BI356" s="841"/>
      <c r="BJ356" s="821" t="s">
        <v>4546</v>
      </c>
      <c r="BK356" s="841"/>
      <c r="BL356" s="841"/>
      <c r="BM356" s="841"/>
      <c r="BN356" s="841"/>
      <c r="BO356" s="841"/>
      <c r="BP356" s="841"/>
      <c r="BQ356" s="841"/>
      <c r="BR356" s="841"/>
      <c r="BS356" s="841"/>
      <c r="BT356" s="841"/>
      <c r="BU356" s="841"/>
      <c r="BV356" s="841"/>
      <c r="BW356" s="840"/>
      <c r="BX356" s="840"/>
      <c r="BY356" s="840"/>
      <c r="BZ356" s="842"/>
      <c r="CA356" s="842"/>
      <c r="CB356" s="842"/>
      <c r="CC356" s="842"/>
      <c r="CD356" s="842"/>
      <c r="CE356" s="842"/>
      <c r="CF356" s="842"/>
      <c r="CG356" s="842"/>
      <c r="CH356" s="842"/>
      <c r="CI356" s="842"/>
      <c r="CJ356" s="842"/>
      <c r="CK356" s="842"/>
      <c r="CL356" s="842"/>
      <c r="CM356" s="842"/>
      <c r="CN356" s="842"/>
      <c r="CO356" s="842"/>
      <c r="CP356" s="842"/>
      <c r="CQ356" s="842"/>
      <c r="CR356" s="842"/>
      <c r="CS356" s="832" t="s">
        <v>2581</v>
      </c>
      <c r="CT356" s="842"/>
      <c r="CU356" s="842"/>
      <c r="CV356" s="842"/>
      <c r="CW356" s="842"/>
      <c r="CX356" s="842"/>
      <c r="CY356" s="842"/>
      <c r="CZ356" s="842"/>
      <c r="DA356" s="842"/>
      <c r="DB356" s="842"/>
      <c r="DC356" s="842"/>
      <c r="DD356" s="842"/>
      <c r="DE356" s="842"/>
    </row>
    <row r="357" spans="34:109" ht="0" hidden="1" customHeight="1">
      <c r="AH357" s="840"/>
      <c r="AI357" s="840"/>
      <c r="AJ357" s="840"/>
      <c r="AK357" s="840"/>
      <c r="AL357" s="822" t="str">
        <f t="shared" si="15"/>
        <v/>
      </c>
      <c r="AM357" s="822" t="str">
        <f t="shared" si="16"/>
        <v/>
      </c>
      <c r="AN357" s="828" t="str">
        <f t="shared" si="17"/>
        <v/>
      </c>
      <c r="AO357" s="840"/>
      <c r="AP357" s="826">
        <v>355</v>
      </c>
      <c r="AQ357" s="841"/>
      <c r="AR357" s="841"/>
      <c r="AS357" s="841"/>
      <c r="AT357" s="841"/>
      <c r="AU357" s="841"/>
      <c r="AV357" s="841"/>
      <c r="AW357" s="841"/>
      <c r="AX357" s="841"/>
      <c r="AY357" s="841"/>
      <c r="AZ357" s="841"/>
      <c r="BA357" s="841"/>
      <c r="BB357" s="841"/>
      <c r="BC357" s="841"/>
      <c r="BD357" s="841"/>
      <c r="BE357" s="841"/>
      <c r="BF357" s="841"/>
      <c r="BG357" s="841"/>
      <c r="BH357" s="841"/>
      <c r="BI357" s="841"/>
      <c r="BJ357" s="821" t="s">
        <v>4547</v>
      </c>
      <c r="BK357" s="841"/>
      <c r="BL357" s="841"/>
      <c r="BM357" s="841"/>
      <c r="BN357" s="841"/>
      <c r="BO357" s="841"/>
      <c r="BP357" s="841"/>
      <c r="BQ357" s="841"/>
      <c r="BR357" s="841"/>
      <c r="BS357" s="841"/>
      <c r="BT357" s="841"/>
      <c r="BU357" s="841"/>
      <c r="BV357" s="841"/>
      <c r="BW357" s="840"/>
      <c r="BX357" s="840"/>
      <c r="BY357" s="840"/>
      <c r="BZ357" s="842"/>
      <c r="CA357" s="842"/>
      <c r="CB357" s="842"/>
      <c r="CC357" s="842"/>
      <c r="CD357" s="842"/>
      <c r="CE357" s="842"/>
      <c r="CF357" s="842"/>
      <c r="CG357" s="842"/>
      <c r="CH357" s="842"/>
      <c r="CI357" s="842"/>
      <c r="CJ357" s="842"/>
      <c r="CK357" s="842"/>
      <c r="CL357" s="842"/>
      <c r="CM357" s="842"/>
      <c r="CN357" s="842"/>
      <c r="CO357" s="842"/>
      <c r="CP357" s="842"/>
      <c r="CQ357" s="842"/>
      <c r="CR357" s="842"/>
      <c r="CS357" s="832" t="s">
        <v>4548</v>
      </c>
      <c r="CT357" s="842"/>
      <c r="CU357" s="842"/>
      <c r="CV357" s="842"/>
      <c r="CW357" s="842"/>
      <c r="CX357" s="842"/>
      <c r="CY357" s="842"/>
      <c r="CZ357" s="842"/>
      <c r="DA357" s="842"/>
      <c r="DB357" s="842"/>
      <c r="DC357" s="842"/>
      <c r="DD357" s="842"/>
      <c r="DE357" s="842"/>
    </row>
    <row r="358" spans="34:109" ht="0" hidden="1" customHeight="1">
      <c r="AH358" s="840"/>
      <c r="AI358" s="840"/>
      <c r="AJ358" s="840"/>
      <c r="AK358" s="840"/>
      <c r="AL358" s="822" t="str">
        <f t="shared" si="15"/>
        <v/>
      </c>
      <c r="AM358" s="822" t="str">
        <f t="shared" si="16"/>
        <v/>
      </c>
      <c r="AN358" s="828" t="str">
        <f t="shared" si="17"/>
        <v/>
      </c>
      <c r="AO358" s="840"/>
      <c r="AP358" s="826">
        <v>356</v>
      </c>
      <c r="AQ358" s="841"/>
      <c r="AR358" s="841"/>
      <c r="AS358" s="841"/>
      <c r="AT358" s="841"/>
      <c r="AU358" s="841"/>
      <c r="AV358" s="841"/>
      <c r="AW358" s="841"/>
      <c r="AX358" s="841"/>
      <c r="AY358" s="841"/>
      <c r="AZ358" s="841"/>
      <c r="BA358" s="841"/>
      <c r="BB358" s="841"/>
      <c r="BC358" s="841"/>
      <c r="BD358" s="841"/>
      <c r="BE358" s="841"/>
      <c r="BF358" s="841"/>
      <c r="BG358" s="841"/>
      <c r="BH358" s="841"/>
      <c r="BI358" s="841"/>
      <c r="BJ358" s="821" t="s">
        <v>4549</v>
      </c>
      <c r="BK358" s="841"/>
      <c r="BL358" s="841"/>
      <c r="BM358" s="841"/>
      <c r="BN358" s="841"/>
      <c r="BO358" s="841"/>
      <c r="BP358" s="841"/>
      <c r="BQ358" s="841"/>
      <c r="BR358" s="841"/>
      <c r="BS358" s="841"/>
      <c r="BT358" s="841"/>
      <c r="BU358" s="841"/>
      <c r="BV358" s="841"/>
      <c r="BW358" s="840"/>
      <c r="BX358" s="840"/>
      <c r="BY358" s="840"/>
      <c r="BZ358" s="842"/>
      <c r="CA358" s="842"/>
      <c r="CB358" s="842"/>
      <c r="CC358" s="842"/>
      <c r="CD358" s="842"/>
      <c r="CE358" s="842"/>
      <c r="CF358" s="842"/>
      <c r="CG358" s="842"/>
      <c r="CH358" s="842"/>
      <c r="CI358" s="842"/>
      <c r="CJ358" s="842"/>
      <c r="CK358" s="842"/>
      <c r="CL358" s="842"/>
      <c r="CM358" s="842"/>
      <c r="CN358" s="842"/>
      <c r="CO358" s="842"/>
      <c r="CP358" s="842"/>
      <c r="CQ358" s="842"/>
      <c r="CR358" s="842"/>
      <c r="CS358" s="832" t="s">
        <v>4550</v>
      </c>
      <c r="CT358" s="842"/>
      <c r="CU358" s="842"/>
      <c r="CV358" s="842"/>
      <c r="CW358" s="842"/>
      <c r="CX358" s="842"/>
      <c r="CY358" s="842"/>
      <c r="CZ358" s="842"/>
      <c r="DA358" s="842"/>
      <c r="DB358" s="842"/>
      <c r="DC358" s="842"/>
      <c r="DD358" s="842"/>
      <c r="DE358" s="842"/>
    </row>
    <row r="359" spans="34:109" ht="0" hidden="1" customHeight="1">
      <c r="AH359" s="840"/>
      <c r="AI359" s="840"/>
      <c r="AJ359" s="840"/>
      <c r="AK359" s="840"/>
      <c r="AL359" s="822" t="str">
        <f t="shared" si="15"/>
        <v/>
      </c>
      <c r="AM359" s="822" t="str">
        <f t="shared" si="16"/>
        <v/>
      </c>
      <c r="AN359" s="828" t="str">
        <f t="shared" si="17"/>
        <v/>
      </c>
      <c r="AO359" s="840"/>
      <c r="AP359" s="826">
        <v>357</v>
      </c>
      <c r="AQ359" s="841"/>
      <c r="AR359" s="841"/>
      <c r="AS359" s="841"/>
      <c r="AT359" s="841"/>
      <c r="AU359" s="841"/>
      <c r="AV359" s="841"/>
      <c r="AW359" s="841"/>
      <c r="AX359" s="841"/>
      <c r="AY359" s="841"/>
      <c r="AZ359" s="841"/>
      <c r="BA359" s="841"/>
      <c r="BB359" s="841"/>
      <c r="BC359" s="841"/>
      <c r="BD359" s="841"/>
      <c r="BE359" s="841"/>
      <c r="BF359" s="841"/>
      <c r="BG359" s="841"/>
      <c r="BH359" s="841"/>
      <c r="BI359" s="841"/>
      <c r="BJ359" s="821" t="s">
        <v>4551</v>
      </c>
      <c r="BK359" s="841"/>
      <c r="BL359" s="841"/>
      <c r="BM359" s="841"/>
      <c r="BN359" s="841"/>
      <c r="BO359" s="841"/>
      <c r="BP359" s="841"/>
      <c r="BQ359" s="841"/>
      <c r="BR359" s="841"/>
      <c r="BS359" s="841"/>
      <c r="BT359" s="841"/>
      <c r="BU359" s="841"/>
      <c r="BV359" s="841"/>
      <c r="BW359" s="840"/>
      <c r="BX359" s="840"/>
      <c r="BY359" s="840"/>
      <c r="BZ359" s="842"/>
      <c r="CA359" s="842"/>
      <c r="CB359" s="842"/>
      <c r="CC359" s="842"/>
      <c r="CD359" s="842"/>
      <c r="CE359" s="842"/>
      <c r="CF359" s="842"/>
      <c r="CG359" s="842"/>
      <c r="CH359" s="842"/>
      <c r="CI359" s="842"/>
      <c r="CJ359" s="842"/>
      <c r="CK359" s="842"/>
      <c r="CL359" s="842"/>
      <c r="CM359" s="842"/>
      <c r="CN359" s="842"/>
      <c r="CO359" s="842"/>
      <c r="CP359" s="842"/>
      <c r="CQ359" s="842"/>
      <c r="CR359" s="842"/>
      <c r="CS359" s="832" t="s">
        <v>4552</v>
      </c>
      <c r="CT359" s="842"/>
      <c r="CU359" s="842"/>
      <c r="CV359" s="842"/>
      <c r="CW359" s="842"/>
      <c r="CX359" s="842"/>
      <c r="CY359" s="842"/>
      <c r="CZ359" s="842"/>
      <c r="DA359" s="842"/>
      <c r="DB359" s="842"/>
      <c r="DC359" s="842"/>
      <c r="DD359" s="842"/>
      <c r="DE359" s="842"/>
    </row>
    <row r="360" spans="34:109" ht="0" hidden="1" customHeight="1">
      <c r="AH360" s="840"/>
      <c r="AI360" s="840"/>
      <c r="AJ360" s="840"/>
      <c r="AK360" s="840"/>
      <c r="AL360" s="822" t="str">
        <f t="shared" si="15"/>
        <v/>
      </c>
      <c r="AM360" s="822" t="str">
        <f t="shared" si="16"/>
        <v/>
      </c>
      <c r="AN360" s="828" t="str">
        <f t="shared" si="17"/>
        <v/>
      </c>
      <c r="AO360" s="840"/>
      <c r="AP360" s="826">
        <v>358</v>
      </c>
      <c r="AQ360" s="841"/>
      <c r="AR360" s="841"/>
      <c r="AS360" s="841"/>
      <c r="AT360" s="841"/>
      <c r="AU360" s="841"/>
      <c r="AV360" s="841"/>
      <c r="AW360" s="841"/>
      <c r="AX360" s="841"/>
      <c r="AY360" s="841"/>
      <c r="AZ360" s="841"/>
      <c r="BA360" s="841"/>
      <c r="BB360" s="841"/>
      <c r="BC360" s="841"/>
      <c r="BD360" s="841"/>
      <c r="BE360" s="841"/>
      <c r="BF360" s="841"/>
      <c r="BG360" s="841"/>
      <c r="BH360" s="841"/>
      <c r="BI360" s="841"/>
      <c r="BJ360" s="821" t="s">
        <v>4553</v>
      </c>
      <c r="BK360" s="841"/>
      <c r="BL360" s="841"/>
      <c r="BM360" s="841"/>
      <c r="BN360" s="841"/>
      <c r="BO360" s="841"/>
      <c r="BP360" s="841"/>
      <c r="BQ360" s="841"/>
      <c r="BR360" s="841"/>
      <c r="BS360" s="841"/>
      <c r="BT360" s="841"/>
      <c r="BU360" s="841"/>
      <c r="BV360" s="841"/>
      <c r="BW360" s="840"/>
      <c r="BX360" s="840"/>
      <c r="BY360" s="840"/>
      <c r="BZ360" s="842"/>
      <c r="CA360" s="842"/>
      <c r="CB360" s="842"/>
      <c r="CC360" s="842"/>
      <c r="CD360" s="842"/>
      <c r="CE360" s="842"/>
      <c r="CF360" s="842"/>
      <c r="CG360" s="842"/>
      <c r="CH360" s="842"/>
      <c r="CI360" s="842"/>
      <c r="CJ360" s="842"/>
      <c r="CK360" s="842"/>
      <c r="CL360" s="842"/>
      <c r="CM360" s="842"/>
      <c r="CN360" s="842"/>
      <c r="CO360" s="842"/>
      <c r="CP360" s="842"/>
      <c r="CQ360" s="842"/>
      <c r="CR360" s="842"/>
      <c r="CS360" s="832" t="s">
        <v>4554</v>
      </c>
      <c r="CT360" s="842"/>
      <c r="CU360" s="842"/>
      <c r="CV360" s="842"/>
      <c r="CW360" s="842"/>
      <c r="CX360" s="842"/>
      <c r="CY360" s="842"/>
      <c r="CZ360" s="842"/>
      <c r="DA360" s="842"/>
      <c r="DB360" s="842"/>
      <c r="DC360" s="842"/>
      <c r="DD360" s="842"/>
      <c r="DE360" s="842"/>
    </row>
    <row r="361" spans="34:109" ht="0" hidden="1" customHeight="1">
      <c r="AH361" s="840"/>
      <c r="AI361" s="840"/>
      <c r="AJ361" s="840"/>
      <c r="AK361" s="840"/>
      <c r="AL361" s="822" t="str">
        <f t="shared" si="15"/>
        <v/>
      </c>
      <c r="AM361" s="822" t="str">
        <f t="shared" si="16"/>
        <v/>
      </c>
      <c r="AN361" s="828" t="str">
        <f t="shared" si="17"/>
        <v/>
      </c>
      <c r="AO361" s="840"/>
      <c r="AP361" s="826">
        <v>359</v>
      </c>
      <c r="AQ361" s="841"/>
      <c r="AR361" s="841"/>
      <c r="AS361" s="841"/>
      <c r="AT361" s="841"/>
      <c r="AU361" s="841"/>
      <c r="AV361" s="841"/>
      <c r="AW361" s="841"/>
      <c r="AX361" s="841"/>
      <c r="AY361" s="841"/>
      <c r="AZ361" s="841"/>
      <c r="BA361" s="841"/>
      <c r="BB361" s="841"/>
      <c r="BC361" s="841"/>
      <c r="BD361" s="841"/>
      <c r="BE361" s="841"/>
      <c r="BF361" s="841"/>
      <c r="BG361" s="841"/>
      <c r="BH361" s="841"/>
      <c r="BI361" s="841"/>
      <c r="BJ361" s="821" t="s">
        <v>4555</v>
      </c>
      <c r="BK361" s="841"/>
      <c r="BL361" s="841"/>
      <c r="BM361" s="841"/>
      <c r="BN361" s="841"/>
      <c r="BO361" s="841"/>
      <c r="BP361" s="841"/>
      <c r="BQ361" s="841"/>
      <c r="BR361" s="841"/>
      <c r="BS361" s="841"/>
      <c r="BT361" s="841"/>
      <c r="BU361" s="841"/>
      <c r="BV361" s="841"/>
      <c r="BW361" s="840"/>
      <c r="BX361" s="840"/>
      <c r="BY361" s="840"/>
      <c r="BZ361" s="842"/>
      <c r="CA361" s="842"/>
      <c r="CB361" s="842"/>
      <c r="CC361" s="842"/>
      <c r="CD361" s="842"/>
      <c r="CE361" s="842"/>
      <c r="CF361" s="842"/>
      <c r="CG361" s="842"/>
      <c r="CH361" s="842"/>
      <c r="CI361" s="842"/>
      <c r="CJ361" s="842"/>
      <c r="CK361" s="842"/>
      <c r="CL361" s="842"/>
      <c r="CM361" s="842"/>
      <c r="CN361" s="842"/>
      <c r="CO361" s="842"/>
      <c r="CP361" s="842"/>
      <c r="CQ361" s="842"/>
      <c r="CR361" s="842"/>
      <c r="CS361" s="832" t="s">
        <v>4556</v>
      </c>
      <c r="CT361" s="842"/>
      <c r="CU361" s="842"/>
      <c r="CV361" s="842"/>
      <c r="CW361" s="842"/>
      <c r="CX361" s="842"/>
      <c r="CY361" s="842"/>
      <c r="CZ361" s="842"/>
      <c r="DA361" s="842"/>
      <c r="DB361" s="842"/>
      <c r="DC361" s="842"/>
      <c r="DD361" s="842"/>
      <c r="DE361" s="842"/>
    </row>
    <row r="362" spans="34:109" ht="0" hidden="1" customHeight="1">
      <c r="AH362" s="840"/>
      <c r="AI362" s="840"/>
      <c r="AJ362" s="840"/>
      <c r="AK362" s="840"/>
      <c r="AL362" s="822" t="str">
        <f t="shared" si="15"/>
        <v/>
      </c>
      <c r="AM362" s="822" t="str">
        <f t="shared" si="16"/>
        <v/>
      </c>
      <c r="AN362" s="828" t="str">
        <f t="shared" si="17"/>
        <v/>
      </c>
      <c r="AO362" s="840"/>
      <c r="AP362" s="826">
        <v>360</v>
      </c>
      <c r="AQ362" s="841"/>
      <c r="AR362" s="841"/>
      <c r="AS362" s="841"/>
      <c r="AT362" s="841"/>
      <c r="AU362" s="841"/>
      <c r="AV362" s="841"/>
      <c r="AW362" s="841"/>
      <c r="AX362" s="841"/>
      <c r="AY362" s="841"/>
      <c r="AZ362" s="841"/>
      <c r="BA362" s="841"/>
      <c r="BB362" s="841"/>
      <c r="BC362" s="841"/>
      <c r="BD362" s="841"/>
      <c r="BE362" s="841"/>
      <c r="BF362" s="841"/>
      <c r="BG362" s="841"/>
      <c r="BH362" s="841"/>
      <c r="BI362" s="841"/>
      <c r="BJ362" s="821" t="s">
        <v>4557</v>
      </c>
      <c r="BK362" s="841"/>
      <c r="BL362" s="841"/>
      <c r="BM362" s="841"/>
      <c r="BN362" s="841"/>
      <c r="BO362" s="841"/>
      <c r="BP362" s="841"/>
      <c r="BQ362" s="841"/>
      <c r="BR362" s="841"/>
      <c r="BS362" s="841"/>
      <c r="BT362" s="841"/>
      <c r="BU362" s="841"/>
      <c r="BV362" s="841"/>
      <c r="BW362" s="840"/>
      <c r="BX362" s="840"/>
      <c r="BY362" s="840"/>
      <c r="BZ362" s="842"/>
      <c r="CA362" s="842"/>
      <c r="CB362" s="842"/>
      <c r="CC362" s="842"/>
      <c r="CD362" s="842"/>
      <c r="CE362" s="842"/>
      <c r="CF362" s="842"/>
      <c r="CG362" s="842"/>
      <c r="CH362" s="842"/>
      <c r="CI362" s="842"/>
      <c r="CJ362" s="842"/>
      <c r="CK362" s="842"/>
      <c r="CL362" s="842"/>
      <c r="CM362" s="842"/>
      <c r="CN362" s="842"/>
      <c r="CO362" s="842"/>
      <c r="CP362" s="842"/>
      <c r="CQ362" s="842"/>
      <c r="CR362" s="842"/>
      <c r="CS362" s="832" t="s">
        <v>4558</v>
      </c>
      <c r="CT362" s="842"/>
      <c r="CU362" s="842"/>
      <c r="CV362" s="842"/>
      <c r="CW362" s="842"/>
      <c r="CX362" s="842"/>
      <c r="CY362" s="842"/>
      <c r="CZ362" s="842"/>
      <c r="DA362" s="842"/>
      <c r="DB362" s="842"/>
      <c r="DC362" s="842"/>
      <c r="DD362" s="842"/>
      <c r="DE362" s="842"/>
    </row>
    <row r="363" spans="34:109" ht="0" hidden="1" customHeight="1">
      <c r="AH363" s="840"/>
      <c r="AI363" s="840"/>
      <c r="AJ363" s="840"/>
      <c r="AK363" s="840"/>
      <c r="AL363" s="822" t="str">
        <f t="shared" si="15"/>
        <v/>
      </c>
      <c r="AM363" s="822" t="str">
        <f t="shared" si="16"/>
        <v/>
      </c>
      <c r="AN363" s="828" t="str">
        <f t="shared" si="17"/>
        <v/>
      </c>
      <c r="AO363" s="840"/>
      <c r="AP363" s="826">
        <v>361</v>
      </c>
      <c r="AQ363" s="841"/>
      <c r="AR363" s="841"/>
      <c r="AS363" s="841"/>
      <c r="AT363" s="841"/>
      <c r="AU363" s="841"/>
      <c r="AV363" s="841"/>
      <c r="AW363" s="841"/>
      <c r="AX363" s="841"/>
      <c r="AY363" s="841"/>
      <c r="AZ363" s="841"/>
      <c r="BA363" s="841"/>
      <c r="BB363" s="841"/>
      <c r="BC363" s="841"/>
      <c r="BD363" s="841"/>
      <c r="BE363" s="841"/>
      <c r="BF363" s="841"/>
      <c r="BG363" s="841"/>
      <c r="BH363" s="841"/>
      <c r="BI363" s="841"/>
      <c r="BJ363" s="821" t="s">
        <v>4559</v>
      </c>
      <c r="BK363" s="841"/>
      <c r="BL363" s="841"/>
      <c r="BM363" s="841"/>
      <c r="BN363" s="841"/>
      <c r="BO363" s="841"/>
      <c r="BP363" s="841"/>
      <c r="BQ363" s="841"/>
      <c r="BR363" s="841"/>
      <c r="BS363" s="841"/>
      <c r="BT363" s="841"/>
      <c r="BU363" s="841"/>
      <c r="BV363" s="841"/>
      <c r="BW363" s="840"/>
      <c r="BX363" s="840"/>
      <c r="BY363" s="840"/>
      <c r="BZ363" s="842"/>
      <c r="CA363" s="842"/>
      <c r="CB363" s="842"/>
      <c r="CC363" s="842"/>
      <c r="CD363" s="842"/>
      <c r="CE363" s="842"/>
      <c r="CF363" s="842"/>
      <c r="CG363" s="842"/>
      <c r="CH363" s="842"/>
      <c r="CI363" s="842"/>
      <c r="CJ363" s="842"/>
      <c r="CK363" s="842"/>
      <c r="CL363" s="842"/>
      <c r="CM363" s="842"/>
      <c r="CN363" s="842"/>
      <c r="CO363" s="842"/>
      <c r="CP363" s="842"/>
      <c r="CQ363" s="842"/>
      <c r="CR363" s="842"/>
      <c r="CS363" s="832" t="s">
        <v>4560</v>
      </c>
      <c r="CT363" s="842"/>
      <c r="CU363" s="842"/>
      <c r="CV363" s="842"/>
      <c r="CW363" s="842"/>
      <c r="CX363" s="842"/>
      <c r="CY363" s="842"/>
      <c r="CZ363" s="842"/>
      <c r="DA363" s="842"/>
      <c r="DB363" s="842"/>
      <c r="DC363" s="842"/>
      <c r="DD363" s="842"/>
      <c r="DE363" s="842"/>
    </row>
    <row r="364" spans="34:109" ht="0" hidden="1" customHeight="1">
      <c r="AH364" s="840"/>
      <c r="AI364" s="840"/>
      <c r="AJ364" s="840"/>
      <c r="AK364" s="840"/>
      <c r="AL364" s="822" t="str">
        <f t="shared" si="15"/>
        <v/>
      </c>
      <c r="AM364" s="822" t="str">
        <f t="shared" si="16"/>
        <v/>
      </c>
      <c r="AN364" s="828" t="str">
        <f t="shared" si="17"/>
        <v/>
      </c>
      <c r="AO364" s="840"/>
      <c r="AP364" s="826">
        <v>362</v>
      </c>
      <c r="AQ364" s="841"/>
      <c r="AR364" s="841"/>
      <c r="AS364" s="841"/>
      <c r="AT364" s="841"/>
      <c r="AU364" s="841"/>
      <c r="AV364" s="841"/>
      <c r="AW364" s="841"/>
      <c r="AX364" s="841"/>
      <c r="AY364" s="841"/>
      <c r="AZ364" s="841"/>
      <c r="BA364" s="841"/>
      <c r="BB364" s="841"/>
      <c r="BC364" s="841"/>
      <c r="BD364" s="841"/>
      <c r="BE364" s="841"/>
      <c r="BF364" s="841"/>
      <c r="BG364" s="841"/>
      <c r="BH364" s="841"/>
      <c r="BI364" s="841"/>
      <c r="BJ364" s="821" t="s">
        <v>4561</v>
      </c>
      <c r="BK364" s="841"/>
      <c r="BL364" s="841"/>
      <c r="BM364" s="841"/>
      <c r="BN364" s="841"/>
      <c r="BO364" s="841"/>
      <c r="BP364" s="841"/>
      <c r="BQ364" s="841"/>
      <c r="BR364" s="841"/>
      <c r="BS364" s="841"/>
      <c r="BT364" s="841"/>
      <c r="BU364" s="841"/>
      <c r="BV364" s="841"/>
      <c r="BW364" s="840"/>
      <c r="BX364" s="840"/>
      <c r="BY364" s="840"/>
      <c r="BZ364" s="842"/>
      <c r="CA364" s="842"/>
      <c r="CB364" s="842"/>
      <c r="CC364" s="842"/>
      <c r="CD364" s="842"/>
      <c r="CE364" s="842"/>
      <c r="CF364" s="842"/>
      <c r="CG364" s="842"/>
      <c r="CH364" s="842"/>
      <c r="CI364" s="842"/>
      <c r="CJ364" s="842"/>
      <c r="CK364" s="842"/>
      <c r="CL364" s="842"/>
      <c r="CM364" s="842"/>
      <c r="CN364" s="842"/>
      <c r="CO364" s="842"/>
      <c r="CP364" s="842"/>
      <c r="CQ364" s="842"/>
      <c r="CR364" s="842"/>
      <c r="CS364" s="832" t="s">
        <v>4562</v>
      </c>
      <c r="CT364" s="842"/>
      <c r="CU364" s="842"/>
      <c r="CV364" s="842"/>
      <c r="CW364" s="842"/>
      <c r="CX364" s="842"/>
      <c r="CY364" s="842"/>
      <c r="CZ364" s="842"/>
      <c r="DA364" s="842"/>
      <c r="DB364" s="842"/>
      <c r="DC364" s="842"/>
      <c r="DD364" s="842"/>
      <c r="DE364" s="842"/>
    </row>
    <row r="365" spans="34:109" ht="0" hidden="1" customHeight="1">
      <c r="AH365" s="840"/>
      <c r="AI365" s="840"/>
      <c r="AJ365" s="840"/>
      <c r="AK365" s="840"/>
      <c r="AL365" s="822" t="str">
        <f t="shared" si="15"/>
        <v/>
      </c>
      <c r="AM365" s="822" t="str">
        <f t="shared" si="16"/>
        <v/>
      </c>
      <c r="AN365" s="828" t="str">
        <f t="shared" si="17"/>
        <v/>
      </c>
      <c r="AO365" s="840"/>
      <c r="AP365" s="826">
        <v>363</v>
      </c>
      <c r="AQ365" s="841"/>
      <c r="AR365" s="841"/>
      <c r="AS365" s="841"/>
      <c r="AT365" s="841"/>
      <c r="AU365" s="841"/>
      <c r="AV365" s="841"/>
      <c r="AW365" s="841"/>
      <c r="AX365" s="841"/>
      <c r="AY365" s="841"/>
      <c r="AZ365" s="841"/>
      <c r="BA365" s="841"/>
      <c r="BB365" s="841"/>
      <c r="BC365" s="841"/>
      <c r="BD365" s="841"/>
      <c r="BE365" s="841"/>
      <c r="BF365" s="841"/>
      <c r="BG365" s="841"/>
      <c r="BH365" s="841"/>
      <c r="BI365" s="841"/>
      <c r="BJ365" s="821" t="s">
        <v>4563</v>
      </c>
      <c r="BK365" s="841"/>
      <c r="BL365" s="841"/>
      <c r="BM365" s="841"/>
      <c r="BN365" s="841"/>
      <c r="BO365" s="841"/>
      <c r="BP365" s="841"/>
      <c r="BQ365" s="841"/>
      <c r="BR365" s="841"/>
      <c r="BS365" s="841"/>
      <c r="BT365" s="841"/>
      <c r="BU365" s="841"/>
      <c r="BV365" s="841"/>
      <c r="BW365" s="840"/>
      <c r="BX365" s="840"/>
      <c r="BY365" s="840"/>
      <c r="BZ365" s="842"/>
      <c r="CA365" s="842"/>
      <c r="CB365" s="842"/>
      <c r="CC365" s="842"/>
      <c r="CD365" s="842"/>
      <c r="CE365" s="842"/>
      <c r="CF365" s="842"/>
      <c r="CG365" s="842"/>
      <c r="CH365" s="842"/>
      <c r="CI365" s="842"/>
      <c r="CJ365" s="842"/>
      <c r="CK365" s="842"/>
      <c r="CL365" s="842"/>
      <c r="CM365" s="842"/>
      <c r="CN365" s="842"/>
      <c r="CO365" s="842"/>
      <c r="CP365" s="842"/>
      <c r="CQ365" s="842"/>
      <c r="CR365" s="842"/>
      <c r="CS365" s="832" t="s">
        <v>4564</v>
      </c>
      <c r="CT365" s="842"/>
      <c r="CU365" s="842"/>
      <c r="CV365" s="842"/>
      <c r="CW365" s="842"/>
      <c r="CX365" s="842"/>
      <c r="CY365" s="842"/>
      <c r="CZ365" s="842"/>
      <c r="DA365" s="842"/>
      <c r="DB365" s="842"/>
      <c r="DC365" s="842"/>
      <c r="DD365" s="842"/>
      <c r="DE365" s="842"/>
    </row>
    <row r="366" spans="34:109" ht="0" hidden="1" customHeight="1">
      <c r="AH366" s="840"/>
      <c r="AI366" s="840"/>
      <c r="AJ366" s="840"/>
      <c r="AK366" s="840"/>
      <c r="AL366" s="822" t="str">
        <f t="shared" si="15"/>
        <v/>
      </c>
      <c r="AM366" s="822" t="str">
        <f t="shared" si="16"/>
        <v/>
      </c>
      <c r="AN366" s="828" t="str">
        <f t="shared" si="17"/>
        <v/>
      </c>
      <c r="AO366" s="840"/>
      <c r="AP366" s="826">
        <v>364</v>
      </c>
      <c r="AQ366" s="841"/>
      <c r="AR366" s="841"/>
      <c r="AS366" s="841"/>
      <c r="AT366" s="841"/>
      <c r="AU366" s="841"/>
      <c r="AV366" s="841"/>
      <c r="AW366" s="841"/>
      <c r="AX366" s="841"/>
      <c r="AY366" s="841"/>
      <c r="AZ366" s="841"/>
      <c r="BA366" s="841"/>
      <c r="BB366" s="841"/>
      <c r="BC366" s="841"/>
      <c r="BD366" s="841"/>
      <c r="BE366" s="841"/>
      <c r="BF366" s="841"/>
      <c r="BG366" s="841"/>
      <c r="BH366" s="841"/>
      <c r="BI366" s="841"/>
      <c r="BJ366" s="821" t="s">
        <v>4565</v>
      </c>
      <c r="BK366" s="841"/>
      <c r="BL366" s="841"/>
      <c r="BM366" s="841"/>
      <c r="BN366" s="841"/>
      <c r="BO366" s="841"/>
      <c r="BP366" s="841"/>
      <c r="BQ366" s="841"/>
      <c r="BR366" s="841"/>
      <c r="BS366" s="841"/>
      <c r="BT366" s="841"/>
      <c r="BU366" s="841"/>
      <c r="BV366" s="841"/>
      <c r="BW366" s="840"/>
      <c r="BX366" s="840"/>
      <c r="BY366" s="840"/>
      <c r="BZ366" s="842"/>
      <c r="CA366" s="842"/>
      <c r="CB366" s="842"/>
      <c r="CC366" s="842"/>
      <c r="CD366" s="842"/>
      <c r="CE366" s="842"/>
      <c r="CF366" s="842"/>
      <c r="CG366" s="842"/>
      <c r="CH366" s="842"/>
      <c r="CI366" s="842"/>
      <c r="CJ366" s="842"/>
      <c r="CK366" s="842"/>
      <c r="CL366" s="842"/>
      <c r="CM366" s="842"/>
      <c r="CN366" s="842"/>
      <c r="CO366" s="842"/>
      <c r="CP366" s="842"/>
      <c r="CQ366" s="842"/>
      <c r="CR366" s="842"/>
      <c r="CS366" s="832" t="s">
        <v>4566</v>
      </c>
      <c r="CT366" s="842"/>
      <c r="CU366" s="842"/>
      <c r="CV366" s="842"/>
      <c r="CW366" s="842"/>
      <c r="CX366" s="842"/>
      <c r="CY366" s="842"/>
      <c r="CZ366" s="842"/>
      <c r="DA366" s="842"/>
      <c r="DB366" s="842"/>
      <c r="DC366" s="842"/>
      <c r="DD366" s="842"/>
      <c r="DE366" s="842"/>
    </row>
    <row r="367" spans="34:109" ht="0" hidden="1" customHeight="1">
      <c r="AH367" s="840"/>
      <c r="AI367" s="840"/>
      <c r="AJ367" s="840"/>
      <c r="AK367" s="840"/>
      <c r="AL367" s="822" t="str">
        <f t="shared" si="15"/>
        <v/>
      </c>
      <c r="AM367" s="822" t="str">
        <f t="shared" si="16"/>
        <v/>
      </c>
      <c r="AN367" s="828" t="str">
        <f t="shared" si="17"/>
        <v/>
      </c>
      <c r="AO367" s="840"/>
      <c r="AP367" s="826">
        <v>365</v>
      </c>
      <c r="AQ367" s="841"/>
      <c r="AR367" s="841"/>
      <c r="AS367" s="841"/>
      <c r="AT367" s="841"/>
      <c r="AU367" s="841"/>
      <c r="AV367" s="841"/>
      <c r="AW367" s="841"/>
      <c r="AX367" s="841"/>
      <c r="AY367" s="841"/>
      <c r="AZ367" s="841"/>
      <c r="BA367" s="841"/>
      <c r="BB367" s="841"/>
      <c r="BC367" s="841"/>
      <c r="BD367" s="841"/>
      <c r="BE367" s="841"/>
      <c r="BF367" s="841"/>
      <c r="BG367" s="841"/>
      <c r="BH367" s="841"/>
      <c r="BI367" s="841"/>
      <c r="BJ367" s="821" t="s">
        <v>4567</v>
      </c>
      <c r="BK367" s="841"/>
      <c r="BL367" s="841"/>
      <c r="BM367" s="841"/>
      <c r="BN367" s="841"/>
      <c r="BO367" s="841"/>
      <c r="BP367" s="841"/>
      <c r="BQ367" s="841"/>
      <c r="BR367" s="841"/>
      <c r="BS367" s="841"/>
      <c r="BT367" s="841"/>
      <c r="BU367" s="841"/>
      <c r="BV367" s="841"/>
      <c r="BW367" s="840"/>
      <c r="BX367" s="840"/>
      <c r="BY367" s="840"/>
      <c r="BZ367" s="842"/>
      <c r="CA367" s="842"/>
      <c r="CB367" s="842"/>
      <c r="CC367" s="842"/>
      <c r="CD367" s="842"/>
      <c r="CE367" s="842"/>
      <c r="CF367" s="842"/>
      <c r="CG367" s="842"/>
      <c r="CH367" s="842"/>
      <c r="CI367" s="842"/>
      <c r="CJ367" s="842"/>
      <c r="CK367" s="842"/>
      <c r="CL367" s="842"/>
      <c r="CM367" s="842"/>
      <c r="CN367" s="842"/>
      <c r="CO367" s="842"/>
      <c r="CP367" s="842"/>
      <c r="CQ367" s="842"/>
      <c r="CR367" s="842"/>
      <c r="CS367" s="832" t="s">
        <v>4568</v>
      </c>
      <c r="CT367" s="842"/>
      <c r="CU367" s="842"/>
      <c r="CV367" s="842"/>
      <c r="CW367" s="842"/>
      <c r="CX367" s="842"/>
      <c r="CY367" s="842"/>
      <c r="CZ367" s="842"/>
      <c r="DA367" s="842"/>
      <c r="DB367" s="842"/>
      <c r="DC367" s="842"/>
      <c r="DD367" s="842"/>
      <c r="DE367" s="842"/>
    </row>
    <row r="368" spans="34:109" ht="0" hidden="1" customHeight="1">
      <c r="AH368" s="840"/>
      <c r="AI368" s="840"/>
      <c r="AJ368" s="840"/>
      <c r="AK368" s="840"/>
      <c r="AL368" s="822" t="str">
        <f t="shared" si="15"/>
        <v/>
      </c>
      <c r="AM368" s="822" t="str">
        <f t="shared" si="16"/>
        <v/>
      </c>
      <c r="AN368" s="828" t="str">
        <f t="shared" si="17"/>
        <v/>
      </c>
      <c r="AO368" s="840"/>
      <c r="AP368" s="826">
        <v>366</v>
      </c>
      <c r="AQ368" s="841"/>
      <c r="AR368" s="841"/>
      <c r="AS368" s="841"/>
      <c r="AT368" s="841"/>
      <c r="AU368" s="841"/>
      <c r="AV368" s="841"/>
      <c r="AW368" s="841"/>
      <c r="AX368" s="841"/>
      <c r="AY368" s="841"/>
      <c r="AZ368" s="841"/>
      <c r="BA368" s="841"/>
      <c r="BB368" s="841"/>
      <c r="BC368" s="841"/>
      <c r="BD368" s="841"/>
      <c r="BE368" s="841"/>
      <c r="BF368" s="841"/>
      <c r="BG368" s="841"/>
      <c r="BH368" s="841"/>
      <c r="BI368" s="841"/>
      <c r="BJ368" s="821" t="s">
        <v>4569</v>
      </c>
      <c r="BK368" s="841"/>
      <c r="BL368" s="841"/>
      <c r="BM368" s="841"/>
      <c r="BN368" s="841"/>
      <c r="BO368" s="841"/>
      <c r="BP368" s="841"/>
      <c r="BQ368" s="841"/>
      <c r="BR368" s="841"/>
      <c r="BS368" s="841"/>
      <c r="BT368" s="841"/>
      <c r="BU368" s="841"/>
      <c r="BV368" s="841"/>
      <c r="BW368" s="840"/>
      <c r="BX368" s="840"/>
      <c r="BY368" s="840"/>
      <c r="BZ368" s="842"/>
      <c r="CA368" s="842"/>
      <c r="CB368" s="842"/>
      <c r="CC368" s="842"/>
      <c r="CD368" s="842"/>
      <c r="CE368" s="842"/>
      <c r="CF368" s="842"/>
      <c r="CG368" s="842"/>
      <c r="CH368" s="842"/>
      <c r="CI368" s="842"/>
      <c r="CJ368" s="842"/>
      <c r="CK368" s="842"/>
      <c r="CL368" s="842"/>
      <c r="CM368" s="842"/>
      <c r="CN368" s="842"/>
      <c r="CO368" s="842"/>
      <c r="CP368" s="842"/>
      <c r="CQ368" s="842"/>
      <c r="CR368" s="842"/>
      <c r="CS368" s="832" t="s">
        <v>4570</v>
      </c>
      <c r="CT368" s="842"/>
      <c r="CU368" s="842"/>
      <c r="CV368" s="842"/>
      <c r="CW368" s="842"/>
      <c r="CX368" s="842"/>
      <c r="CY368" s="842"/>
      <c r="CZ368" s="842"/>
      <c r="DA368" s="842"/>
      <c r="DB368" s="842"/>
      <c r="DC368" s="842"/>
      <c r="DD368" s="842"/>
      <c r="DE368" s="842"/>
    </row>
    <row r="369" spans="34:109" ht="0" hidden="1" customHeight="1">
      <c r="AH369" s="840"/>
      <c r="AI369" s="840"/>
      <c r="AJ369" s="840"/>
      <c r="AK369" s="840"/>
      <c r="AL369" s="822" t="str">
        <f t="shared" si="15"/>
        <v/>
      </c>
      <c r="AM369" s="822" t="str">
        <f t="shared" si="16"/>
        <v/>
      </c>
      <c r="AN369" s="828" t="str">
        <f t="shared" si="17"/>
        <v/>
      </c>
      <c r="AO369" s="840"/>
      <c r="AP369" s="826">
        <v>367</v>
      </c>
      <c r="AQ369" s="841"/>
      <c r="AR369" s="841"/>
      <c r="AS369" s="841"/>
      <c r="AT369" s="841"/>
      <c r="AU369" s="841"/>
      <c r="AV369" s="841"/>
      <c r="AW369" s="841"/>
      <c r="AX369" s="841"/>
      <c r="AY369" s="841"/>
      <c r="AZ369" s="841"/>
      <c r="BA369" s="841"/>
      <c r="BB369" s="841"/>
      <c r="BC369" s="841"/>
      <c r="BD369" s="841"/>
      <c r="BE369" s="841"/>
      <c r="BF369" s="841"/>
      <c r="BG369" s="841"/>
      <c r="BH369" s="841"/>
      <c r="BI369" s="841"/>
      <c r="BJ369" s="821" t="s">
        <v>4571</v>
      </c>
      <c r="BK369" s="841"/>
      <c r="BL369" s="841"/>
      <c r="BM369" s="841"/>
      <c r="BN369" s="841"/>
      <c r="BO369" s="841"/>
      <c r="BP369" s="841"/>
      <c r="BQ369" s="841"/>
      <c r="BR369" s="841"/>
      <c r="BS369" s="841"/>
      <c r="BT369" s="841"/>
      <c r="BU369" s="841"/>
      <c r="BV369" s="841"/>
      <c r="BW369" s="840"/>
      <c r="BX369" s="840"/>
      <c r="BY369" s="840"/>
      <c r="BZ369" s="842"/>
      <c r="CA369" s="842"/>
      <c r="CB369" s="842"/>
      <c r="CC369" s="842"/>
      <c r="CD369" s="842"/>
      <c r="CE369" s="842"/>
      <c r="CF369" s="842"/>
      <c r="CG369" s="842"/>
      <c r="CH369" s="842"/>
      <c r="CI369" s="842"/>
      <c r="CJ369" s="842"/>
      <c r="CK369" s="842"/>
      <c r="CL369" s="842"/>
      <c r="CM369" s="842"/>
      <c r="CN369" s="842"/>
      <c r="CO369" s="842"/>
      <c r="CP369" s="842"/>
      <c r="CQ369" s="842"/>
      <c r="CR369" s="842"/>
      <c r="CS369" s="832" t="s">
        <v>4572</v>
      </c>
      <c r="CT369" s="842"/>
      <c r="CU369" s="842"/>
      <c r="CV369" s="842"/>
      <c r="CW369" s="842"/>
      <c r="CX369" s="842"/>
      <c r="CY369" s="842"/>
      <c r="CZ369" s="842"/>
      <c r="DA369" s="842"/>
      <c r="DB369" s="842"/>
      <c r="DC369" s="842"/>
      <c r="DD369" s="842"/>
      <c r="DE369" s="842"/>
    </row>
    <row r="370" spans="34:109" ht="0" hidden="1" customHeight="1">
      <c r="AH370" s="840"/>
      <c r="AI370" s="840"/>
      <c r="AJ370" s="840"/>
      <c r="AK370" s="840"/>
      <c r="AL370" s="822" t="str">
        <f t="shared" si="15"/>
        <v/>
      </c>
      <c r="AM370" s="822" t="str">
        <f t="shared" si="16"/>
        <v/>
      </c>
      <c r="AN370" s="828" t="str">
        <f t="shared" si="17"/>
        <v/>
      </c>
      <c r="AO370" s="840"/>
      <c r="AP370" s="826">
        <v>368</v>
      </c>
      <c r="AQ370" s="841"/>
      <c r="AR370" s="841"/>
      <c r="AS370" s="841"/>
      <c r="AT370" s="841"/>
      <c r="AU370" s="841"/>
      <c r="AV370" s="841"/>
      <c r="AW370" s="841"/>
      <c r="AX370" s="841"/>
      <c r="AY370" s="841"/>
      <c r="AZ370" s="841"/>
      <c r="BA370" s="841"/>
      <c r="BB370" s="841"/>
      <c r="BC370" s="841"/>
      <c r="BD370" s="841"/>
      <c r="BE370" s="841"/>
      <c r="BF370" s="841"/>
      <c r="BG370" s="841"/>
      <c r="BH370" s="841"/>
      <c r="BI370" s="841"/>
      <c r="BJ370" s="821" t="s">
        <v>4573</v>
      </c>
      <c r="BK370" s="841"/>
      <c r="BL370" s="841"/>
      <c r="BM370" s="841"/>
      <c r="BN370" s="841"/>
      <c r="BO370" s="841"/>
      <c r="BP370" s="841"/>
      <c r="BQ370" s="841"/>
      <c r="BR370" s="841"/>
      <c r="BS370" s="841"/>
      <c r="BT370" s="841"/>
      <c r="BU370" s="841"/>
      <c r="BV370" s="841"/>
      <c r="BW370" s="840"/>
      <c r="BX370" s="840"/>
      <c r="BY370" s="840"/>
      <c r="BZ370" s="842"/>
      <c r="CA370" s="842"/>
      <c r="CB370" s="842"/>
      <c r="CC370" s="842"/>
      <c r="CD370" s="842"/>
      <c r="CE370" s="842"/>
      <c r="CF370" s="842"/>
      <c r="CG370" s="842"/>
      <c r="CH370" s="842"/>
      <c r="CI370" s="842"/>
      <c r="CJ370" s="842"/>
      <c r="CK370" s="842"/>
      <c r="CL370" s="842"/>
      <c r="CM370" s="842"/>
      <c r="CN370" s="842"/>
      <c r="CO370" s="842"/>
      <c r="CP370" s="842"/>
      <c r="CQ370" s="842"/>
      <c r="CR370" s="842"/>
      <c r="CS370" s="832" t="s">
        <v>4574</v>
      </c>
      <c r="CT370" s="842"/>
      <c r="CU370" s="842"/>
      <c r="CV370" s="842"/>
      <c r="CW370" s="842"/>
      <c r="CX370" s="842"/>
      <c r="CY370" s="842"/>
      <c r="CZ370" s="842"/>
      <c r="DA370" s="842"/>
      <c r="DB370" s="842"/>
      <c r="DC370" s="842"/>
      <c r="DD370" s="842"/>
      <c r="DE370" s="842"/>
    </row>
    <row r="371" spans="34:109" ht="0" hidden="1" customHeight="1">
      <c r="AH371" s="840"/>
      <c r="AI371" s="840"/>
      <c r="AJ371" s="840"/>
      <c r="AK371" s="840"/>
      <c r="AL371" s="822" t="str">
        <f t="shared" si="15"/>
        <v/>
      </c>
      <c r="AM371" s="822" t="str">
        <f t="shared" si="16"/>
        <v/>
      </c>
      <c r="AN371" s="828" t="str">
        <f t="shared" si="17"/>
        <v/>
      </c>
      <c r="AO371" s="840"/>
      <c r="AP371" s="826">
        <v>369</v>
      </c>
      <c r="AQ371" s="841"/>
      <c r="AR371" s="841"/>
      <c r="AS371" s="841"/>
      <c r="AT371" s="841"/>
      <c r="AU371" s="841"/>
      <c r="AV371" s="841"/>
      <c r="AW371" s="841"/>
      <c r="AX371" s="841"/>
      <c r="AY371" s="841"/>
      <c r="AZ371" s="841"/>
      <c r="BA371" s="841"/>
      <c r="BB371" s="841"/>
      <c r="BC371" s="841"/>
      <c r="BD371" s="841"/>
      <c r="BE371" s="841"/>
      <c r="BF371" s="841"/>
      <c r="BG371" s="841"/>
      <c r="BH371" s="841"/>
      <c r="BI371" s="841"/>
      <c r="BJ371" s="821" t="s">
        <v>4575</v>
      </c>
      <c r="BK371" s="841"/>
      <c r="BL371" s="841"/>
      <c r="BM371" s="841"/>
      <c r="BN371" s="841"/>
      <c r="BO371" s="841"/>
      <c r="BP371" s="841"/>
      <c r="BQ371" s="841"/>
      <c r="BR371" s="841"/>
      <c r="BS371" s="841"/>
      <c r="BT371" s="841"/>
      <c r="BU371" s="841"/>
      <c r="BV371" s="841"/>
      <c r="BW371" s="840"/>
      <c r="BX371" s="840"/>
      <c r="BY371" s="840"/>
      <c r="BZ371" s="842"/>
      <c r="CA371" s="842"/>
      <c r="CB371" s="842"/>
      <c r="CC371" s="842"/>
      <c r="CD371" s="842"/>
      <c r="CE371" s="842"/>
      <c r="CF371" s="842"/>
      <c r="CG371" s="842"/>
      <c r="CH371" s="842"/>
      <c r="CI371" s="842"/>
      <c r="CJ371" s="842"/>
      <c r="CK371" s="842"/>
      <c r="CL371" s="842"/>
      <c r="CM371" s="842"/>
      <c r="CN371" s="842"/>
      <c r="CO371" s="842"/>
      <c r="CP371" s="842"/>
      <c r="CQ371" s="842"/>
      <c r="CR371" s="842"/>
      <c r="CS371" s="832" t="s">
        <v>4576</v>
      </c>
      <c r="CT371" s="842"/>
      <c r="CU371" s="842"/>
      <c r="CV371" s="842"/>
      <c r="CW371" s="842"/>
      <c r="CX371" s="842"/>
      <c r="CY371" s="842"/>
      <c r="CZ371" s="842"/>
      <c r="DA371" s="842"/>
      <c r="DB371" s="842"/>
      <c r="DC371" s="842"/>
      <c r="DD371" s="842"/>
      <c r="DE371" s="842"/>
    </row>
    <row r="372" spans="34:109" ht="0" hidden="1" customHeight="1">
      <c r="AH372" s="840"/>
      <c r="AI372" s="840"/>
      <c r="AJ372" s="840"/>
      <c r="AK372" s="840"/>
      <c r="AL372" s="822" t="str">
        <f t="shared" si="15"/>
        <v/>
      </c>
      <c r="AM372" s="822" t="str">
        <f t="shared" si="16"/>
        <v/>
      </c>
      <c r="AN372" s="828" t="str">
        <f t="shared" si="17"/>
        <v/>
      </c>
      <c r="AO372" s="840"/>
      <c r="AP372" s="826">
        <v>370</v>
      </c>
      <c r="AQ372" s="841"/>
      <c r="AR372" s="841"/>
      <c r="AS372" s="841"/>
      <c r="AT372" s="841"/>
      <c r="AU372" s="841"/>
      <c r="AV372" s="841"/>
      <c r="AW372" s="841"/>
      <c r="AX372" s="841"/>
      <c r="AY372" s="841"/>
      <c r="AZ372" s="841"/>
      <c r="BA372" s="841"/>
      <c r="BB372" s="841"/>
      <c r="BC372" s="841"/>
      <c r="BD372" s="841"/>
      <c r="BE372" s="841"/>
      <c r="BF372" s="841"/>
      <c r="BG372" s="841"/>
      <c r="BH372" s="841"/>
      <c r="BI372" s="841"/>
      <c r="BJ372" s="821" t="s">
        <v>4577</v>
      </c>
      <c r="BK372" s="841"/>
      <c r="BL372" s="841"/>
      <c r="BM372" s="841"/>
      <c r="BN372" s="841"/>
      <c r="BO372" s="841"/>
      <c r="BP372" s="841"/>
      <c r="BQ372" s="841"/>
      <c r="BR372" s="841"/>
      <c r="BS372" s="841"/>
      <c r="BT372" s="841"/>
      <c r="BU372" s="841"/>
      <c r="BV372" s="841"/>
      <c r="BW372" s="840"/>
      <c r="BX372" s="840"/>
      <c r="BY372" s="840"/>
      <c r="BZ372" s="842"/>
      <c r="CA372" s="842"/>
      <c r="CB372" s="842"/>
      <c r="CC372" s="842"/>
      <c r="CD372" s="842"/>
      <c r="CE372" s="842"/>
      <c r="CF372" s="842"/>
      <c r="CG372" s="842"/>
      <c r="CH372" s="842"/>
      <c r="CI372" s="842"/>
      <c r="CJ372" s="842"/>
      <c r="CK372" s="842"/>
      <c r="CL372" s="842"/>
      <c r="CM372" s="842"/>
      <c r="CN372" s="842"/>
      <c r="CO372" s="842"/>
      <c r="CP372" s="842"/>
      <c r="CQ372" s="842"/>
      <c r="CR372" s="842"/>
      <c r="CS372" s="832" t="s">
        <v>4578</v>
      </c>
      <c r="CT372" s="842"/>
      <c r="CU372" s="842"/>
      <c r="CV372" s="842"/>
      <c r="CW372" s="842"/>
      <c r="CX372" s="842"/>
      <c r="CY372" s="842"/>
      <c r="CZ372" s="842"/>
      <c r="DA372" s="842"/>
      <c r="DB372" s="842"/>
      <c r="DC372" s="842"/>
      <c r="DD372" s="842"/>
      <c r="DE372" s="842"/>
    </row>
    <row r="373" spans="34:109" ht="0" hidden="1" customHeight="1">
      <c r="AH373" s="840"/>
      <c r="AI373" s="840"/>
      <c r="AJ373" s="840"/>
      <c r="AK373" s="840"/>
      <c r="AL373" s="822" t="str">
        <f t="shared" si="15"/>
        <v/>
      </c>
      <c r="AM373" s="822" t="str">
        <f t="shared" si="16"/>
        <v/>
      </c>
      <c r="AN373" s="828" t="str">
        <f t="shared" si="17"/>
        <v/>
      </c>
      <c r="AO373" s="840"/>
      <c r="AP373" s="826">
        <v>371</v>
      </c>
      <c r="AQ373" s="841"/>
      <c r="AR373" s="841"/>
      <c r="AS373" s="841"/>
      <c r="AT373" s="841"/>
      <c r="AU373" s="841"/>
      <c r="AV373" s="841"/>
      <c r="AW373" s="841"/>
      <c r="AX373" s="841"/>
      <c r="AY373" s="841"/>
      <c r="AZ373" s="841"/>
      <c r="BA373" s="841"/>
      <c r="BB373" s="841"/>
      <c r="BC373" s="841"/>
      <c r="BD373" s="841"/>
      <c r="BE373" s="841"/>
      <c r="BF373" s="841"/>
      <c r="BG373" s="841"/>
      <c r="BH373" s="841"/>
      <c r="BI373" s="841"/>
      <c r="BJ373" s="821" t="s">
        <v>4579</v>
      </c>
      <c r="BK373" s="841"/>
      <c r="BL373" s="841"/>
      <c r="BM373" s="841"/>
      <c r="BN373" s="841"/>
      <c r="BO373" s="841"/>
      <c r="BP373" s="841"/>
      <c r="BQ373" s="841"/>
      <c r="BR373" s="841"/>
      <c r="BS373" s="841"/>
      <c r="BT373" s="841"/>
      <c r="BU373" s="841"/>
      <c r="BV373" s="841"/>
      <c r="BW373" s="840"/>
      <c r="BX373" s="840"/>
      <c r="BY373" s="840"/>
      <c r="BZ373" s="842"/>
      <c r="CA373" s="842"/>
      <c r="CB373" s="842"/>
      <c r="CC373" s="842"/>
      <c r="CD373" s="842"/>
      <c r="CE373" s="842"/>
      <c r="CF373" s="842"/>
      <c r="CG373" s="842"/>
      <c r="CH373" s="842"/>
      <c r="CI373" s="842"/>
      <c r="CJ373" s="842"/>
      <c r="CK373" s="842"/>
      <c r="CL373" s="842"/>
      <c r="CM373" s="842"/>
      <c r="CN373" s="842"/>
      <c r="CO373" s="842"/>
      <c r="CP373" s="842"/>
      <c r="CQ373" s="842"/>
      <c r="CR373" s="842"/>
      <c r="CS373" s="832" t="s">
        <v>4580</v>
      </c>
      <c r="CT373" s="842"/>
      <c r="CU373" s="842"/>
      <c r="CV373" s="842"/>
      <c r="CW373" s="842"/>
      <c r="CX373" s="842"/>
      <c r="CY373" s="842"/>
      <c r="CZ373" s="842"/>
      <c r="DA373" s="842"/>
      <c r="DB373" s="842"/>
      <c r="DC373" s="842"/>
      <c r="DD373" s="842"/>
      <c r="DE373" s="842"/>
    </row>
    <row r="374" spans="34:109" ht="0" hidden="1" customHeight="1">
      <c r="AH374" s="840"/>
      <c r="AI374" s="840"/>
      <c r="AJ374" s="840"/>
      <c r="AK374" s="840"/>
      <c r="AL374" s="822" t="str">
        <f t="shared" si="15"/>
        <v/>
      </c>
      <c r="AM374" s="822" t="str">
        <f t="shared" si="16"/>
        <v/>
      </c>
      <c r="AN374" s="828" t="str">
        <f t="shared" si="17"/>
        <v/>
      </c>
      <c r="AO374" s="840"/>
      <c r="AP374" s="826">
        <v>372</v>
      </c>
      <c r="AQ374" s="841"/>
      <c r="AR374" s="841"/>
      <c r="AS374" s="841"/>
      <c r="AT374" s="841"/>
      <c r="AU374" s="841"/>
      <c r="AV374" s="841"/>
      <c r="AW374" s="841"/>
      <c r="AX374" s="841"/>
      <c r="AY374" s="841"/>
      <c r="AZ374" s="841"/>
      <c r="BA374" s="841"/>
      <c r="BB374" s="841"/>
      <c r="BC374" s="841"/>
      <c r="BD374" s="841"/>
      <c r="BE374" s="841"/>
      <c r="BF374" s="841"/>
      <c r="BG374" s="841"/>
      <c r="BH374" s="841"/>
      <c r="BI374" s="841"/>
      <c r="BJ374" s="821" t="s">
        <v>4581</v>
      </c>
      <c r="BK374" s="841"/>
      <c r="BL374" s="841"/>
      <c r="BM374" s="841"/>
      <c r="BN374" s="841"/>
      <c r="BO374" s="841"/>
      <c r="BP374" s="841"/>
      <c r="BQ374" s="841"/>
      <c r="BR374" s="841"/>
      <c r="BS374" s="841"/>
      <c r="BT374" s="841"/>
      <c r="BU374" s="841"/>
      <c r="BV374" s="841"/>
      <c r="BW374" s="840"/>
      <c r="BX374" s="840"/>
      <c r="BY374" s="840"/>
      <c r="BZ374" s="842"/>
      <c r="CA374" s="842"/>
      <c r="CB374" s="842"/>
      <c r="CC374" s="842"/>
      <c r="CD374" s="842"/>
      <c r="CE374" s="842"/>
      <c r="CF374" s="842"/>
      <c r="CG374" s="842"/>
      <c r="CH374" s="842"/>
      <c r="CI374" s="842"/>
      <c r="CJ374" s="842"/>
      <c r="CK374" s="842"/>
      <c r="CL374" s="842"/>
      <c r="CM374" s="842"/>
      <c r="CN374" s="842"/>
      <c r="CO374" s="842"/>
      <c r="CP374" s="842"/>
      <c r="CQ374" s="842"/>
      <c r="CR374" s="842"/>
      <c r="CS374" s="832" t="s">
        <v>4582</v>
      </c>
      <c r="CT374" s="842"/>
      <c r="CU374" s="842"/>
      <c r="CV374" s="842"/>
      <c r="CW374" s="842"/>
      <c r="CX374" s="842"/>
      <c r="CY374" s="842"/>
      <c r="CZ374" s="842"/>
      <c r="DA374" s="842"/>
      <c r="DB374" s="842"/>
      <c r="DC374" s="842"/>
      <c r="DD374" s="842"/>
      <c r="DE374" s="842"/>
    </row>
    <row r="375" spans="34:109" ht="0" hidden="1" customHeight="1">
      <c r="AH375" s="826"/>
      <c r="AI375" s="826"/>
      <c r="AJ375" s="826"/>
      <c r="AK375" s="826"/>
      <c r="AL375" s="822" t="str">
        <f t="shared" si="15"/>
        <v/>
      </c>
      <c r="AM375" s="822" t="str">
        <f t="shared" si="16"/>
        <v/>
      </c>
      <c r="AN375" s="828" t="str">
        <f t="shared" si="17"/>
        <v/>
      </c>
      <c r="AO375" s="826"/>
      <c r="AP375" s="826">
        <v>373</v>
      </c>
      <c r="AQ375" s="821"/>
      <c r="AR375" s="821"/>
      <c r="AS375" s="821"/>
      <c r="AT375" s="821"/>
      <c r="AU375" s="821"/>
      <c r="AV375" s="821"/>
      <c r="AW375" s="821"/>
      <c r="AX375" s="821"/>
      <c r="AY375" s="821"/>
      <c r="AZ375" s="821"/>
      <c r="BA375" s="821"/>
      <c r="BB375" s="821"/>
      <c r="BC375" s="821"/>
      <c r="BD375" s="821"/>
      <c r="BE375" s="821"/>
      <c r="BF375" s="821"/>
      <c r="BG375" s="821"/>
      <c r="BH375" s="821"/>
      <c r="BI375" s="821"/>
      <c r="BJ375" s="821" t="s">
        <v>4583</v>
      </c>
      <c r="BK375" s="821"/>
      <c r="BL375" s="821"/>
      <c r="BM375" s="821"/>
      <c r="BN375" s="821"/>
      <c r="BO375" s="821"/>
      <c r="BP375" s="821"/>
      <c r="BQ375" s="821"/>
      <c r="BR375" s="821"/>
      <c r="BS375" s="821"/>
      <c r="BT375" s="821"/>
      <c r="BU375" s="821"/>
      <c r="BV375" s="821"/>
      <c r="BW375" s="826"/>
      <c r="BX375" s="826"/>
      <c r="BY375" s="826"/>
      <c r="BZ375" s="832"/>
      <c r="CA375" s="832"/>
      <c r="CB375" s="832"/>
      <c r="CC375" s="832"/>
      <c r="CD375" s="832"/>
      <c r="CE375" s="832"/>
      <c r="CF375" s="832"/>
      <c r="CG375" s="832"/>
      <c r="CH375" s="832"/>
      <c r="CI375" s="832"/>
      <c r="CJ375" s="832"/>
      <c r="CK375" s="832"/>
      <c r="CL375" s="832"/>
      <c r="CM375" s="832"/>
      <c r="CN375" s="832"/>
      <c r="CO375" s="832"/>
      <c r="CP375" s="832"/>
      <c r="CQ375" s="832"/>
      <c r="CR375" s="832"/>
      <c r="CS375" s="832" t="s">
        <v>4584</v>
      </c>
      <c r="CT375" s="832"/>
      <c r="CU375" s="832"/>
      <c r="CV375" s="832"/>
      <c r="CW375" s="832"/>
      <c r="CX375" s="832"/>
      <c r="CY375" s="832"/>
      <c r="CZ375" s="832"/>
      <c r="DA375" s="832"/>
      <c r="DB375" s="832"/>
      <c r="DC375" s="832"/>
      <c r="DD375" s="832"/>
      <c r="DE375" s="832"/>
    </row>
    <row r="376" spans="34:109" ht="0" hidden="1" customHeight="1">
      <c r="AH376" s="826"/>
      <c r="AI376" s="826"/>
      <c r="AJ376" s="826"/>
      <c r="AK376" s="826"/>
      <c r="AL376" s="822" t="str">
        <f t="shared" si="15"/>
        <v/>
      </c>
      <c r="AM376" s="822" t="str">
        <f t="shared" si="16"/>
        <v/>
      </c>
      <c r="AN376" s="828" t="str">
        <f t="shared" si="17"/>
        <v/>
      </c>
      <c r="AO376" s="826"/>
      <c r="AP376" s="826">
        <v>374</v>
      </c>
      <c r="AQ376" s="821"/>
      <c r="AR376" s="821"/>
      <c r="AS376" s="821"/>
      <c r="AT376" s="821"/>
      <c r="AU376" s="821"/>
      <c r="AV376" s="821"/>
      <c r="AW376" s="821"/>
      <c r="AX376" s="821"/>
      <c r="AY376" s="821"/>
      <c r="AZ376" s="821"/>
      <c r="BA376" s="821"/>
      <c r="BB376" s="821"/>
      <c r="BC376" s="821"/>
      <c r="BD376" s="821"/>
      <c r="BE376" s="821"/>
      <c r="BF376" s="821"/>
      <c r="BG376" s="821"/>
      <c r="BH376" s="821"/>
      <c r="BI376" s="821"/>
      <c r="BJ376" s="821" t="s">
        <v>4585</v>
      </c>
      <c r="BK376" s="821"/>
      <c r="BL376" s="821"/>
      <c r="BM376" s="821"/>
      <c r="BN376" s="821"/>
      <c r="BO376" s="821"/>
      <c r="BP376" s="821"/>
      <c r="BQ376" s="821"/>
      <c r="BR376" s="821"/>
      <c r="BS376" s="821"/>
      <c r="BT376" s="821"/>
      <c r="BU376" s="821"/>
      <c r="BV376" s="821"/>
      <c r="BW376" s="826"/>
      <c r="BX376" s="826"/>
      <c r="BY376" s="826"/>
      <c r="BZ376" s="832"/>
      <c r="CA376" s="832"/>
      <c r="CB376" s="832"/>
      <c r="CC376" s="832"/>
      <c r="CD376" s="832"/>
      <c r="CE376" s="832"/>
      <c r="CF376" s="832"/>
      <c r="CG376" s="832"/>
      <c r="CH376" s="832"/>
      <c r="CI376" s="832"/>
      <c r="CJ376" s="832"/>
      <c r="CK376" s="832"/>
      <c r="CL376" s="832"/>
      <c r="CM376" s="832"/>
      <c r="CN376" s="832"/>
      <c r="CO376" s="832"/>
      <c r="CP376" s="832"/>
      <c r="CQ376" s="832"/>
      <c r="CR376" s="832"/>
      <c r="CS376" s="832" t="s">
        <v>4586</v>
      </c>
      <c r="CT376" s="832"/>
      <c r="CU376" s="832"/>
      <c r="CV376" s="832"/>
      <c r="CW376" s="832"/>
      <c r="CX376" s="832"/>
      <c r="CY376" s="832"/>
      <c r="CZ376" s="832"/>
      <c r="DA376" s="832"/>
      <c r="DB376" s="832"/>
      <c r="DC376" s="832"/>
      <c r="DD376" s="832"/>
      <c r="DE376" s="832"/>
    </row>
    <row r="377" spans="34:109" ht="0" hidden="1" customHeight="1">
      <c r="AH377" s="840"/>
      <c r="AI377" s="840"/>
      <c r="AJ377" s="840"/>
      <c r="AK377" s="840"/>
      <c r="AL377" s="822" t="str">
        <f t="shared" si="15"/>
        <v/>
      </c>
      <c r="AM377" s="822" t="str">
        <f t="shared" si="16"/>
        <v/>
      </c>
      <c r="AN377" s="828" t="str">
        <f t="shared" si="17"/>
        <v/>
      </c>
      <c r="AO377" s="840"/>
      <c r="AP377" s="826">
        <v>375</v>
      </c>
      <c r="AQ377" s="841"/>
      <c r="AR377" s="841"/>
      <c r="AS377" s="841"/>
      <c r="AT377" s="841"/>
      <c r="AU377" s="841"/>
      <c r="AV377" s="841"/>
      <c r="AW377" s="841"/>
      <c r="AX377" s="841"/>
      <c r="AY377" s="841"/>
      <c r="AZ377" s="841"/>
      <c r="BA377" s="841"/>
      <c r="BB377" s="841"/>
      <c r="BC377" s="841"/>
      <c r="BD377" s="841"/>
      <c r="BE377" s="841"/>
      <c r="BF377" s="841"/>
      <c r="BG377" s="841"/>
      <c r="BH377" s="841"/>
      <c r="BI377" s="841"/>
      <c r="BJ377" s="821" t="s">
        <v>4587</v>
      </c>
      <c r="BK377" s="841"/>
      <c r="BL377" s="841"/>
      <c r="BM377" s="841"/>
      <c r="BN377" s="841"/>
      <c r="BO377" s="841"/>
      <c r="BP377" s="841"/>
      <c r="BQ377" s="841"/>
      <c r="BR377" s="841"/>
      <c r="BS377" s="841"/>
      <c r="BT377" s="841"/>
      <c r="BU377" s="841"/>
      <c r="BV377" s="841"/>
      <c r="BW377" s="840"/>
      <c r="BX377" s="840"/>
      <c r="BY377" s="840"/>
      <c r="BZ377" s="842"/>
      <c r="CA377" s="842"/>
      <c r="CB377" s="842"/>
      <c r="CC377" s="842"/>
      <c r="CD377" s="842"/>
      <c r="CE377" s="842"/>
      <c r="CF377" s="842"/>
      <c r="CG377" s="842"/>
      <c r="CH377" s="842"/>
      <c r="CI377" s="842"/>
      <c r="CJ377" s="842"/>
      <c r="CK377" s="842"/>
      <c r="CL377" s="842"/>
      <c r="CM377" s="842"/>
      <c r="CN377" s="842"/>
      <c r="CO377" s="842"/>
      <c r="CP377" s="842"/>
      <c r="CQ377" s="842"/>
      <c r="CR377" s="842"/>
      <c r="CS377" s="832" t="s">
        <v>4588</v>
      </c>
      <c r="CT377" s="842"/>
      <c r="CU377" s="842"/>
      <c r="CV377" s="842"/>
      <c r="CW377" s="842"/>
      <c r="CX377" s="842"/>
      <c r="CY377" s="842"/>
      <c r="CZ377" s="842"/>
      <c r="DA377" s="842"/>
      <c r="DB377" s="842"/>
      <c r="DC377" s="842"/>
      <c r="DD377" s="842"/>
      <c r="DE377" s="842"/>
    </row>
    <row r="378" spans="34:109" ht="0" hidden="1" customHeight="1">
      <c r="AH378" s="840"/>
      <c r="AI378" s="840"/>
      <c r="AJ378" s="840"/>
      <c r="AK378" s="840"/>
      <c r="AL378" s="822" t="str">
        <f t="shared" si="15"/>
        <v/>
      </c>
      <c r="AM378" s="822" t="str">
        <f t="shared" si="16"/>
        <v/>
      </c>
      <c r="AN378" s="828" t="str">
        <f t="shared" si="17"/>
        <v/>
      </c>
      <c r="AO378" s="840"/>
      <c r="AP378" s="826">
        <v>376</v>
      </c>
      <c r="AQ378" s="841"/>
      <c r="AR378" s="841"/>
      <c r="AS378" s="841"/>
      <c r="AT378" s="841"/>
      <c r="AU378" s="841"/>
      <c r="AV378" s="841"/>
      <c r="AW378" s="841"/>
      <c r="AX378" s="841"/>
      <c r="AY378" s="841"/>
      <c r="AZ378" s="841"/>
      <c r="BA378" s="841"/>
      <c r="BB378" s="841"/>
      <c r="BC378" s="841"/>
      <c r="BD378" s="841"/>
      <c r="BE378" s="841"/>
      <c r="BF378" s="841"/>
      <c r="BG378" s="841"/>
      <c r="BH378" s="841"/>
      <c r="BI378" s="841"/>
      <c r="BJ378" s="821" t="s">
        <v>4589</v>
      </c>
      <c r="BK378" s="841"/>
      <c r="BL378" s="841"/>
      <c r="BM378" s="841"/>
      <c r="BN378" s="841"/>
      <c r="BO378" s="841"/>
      <c r="BP378" s="841"/>
      <c r="BQ378" s="841"/>
      <c r="BR378" s="841"/>
      <c r="BS378" s="841"/>
      <c r="BT378" s="841"/>
      <c r="BU378" s="841"/>
      <c r="BV378" s="841"/>
      <c r="BW378" s="840"/>
      <c r="BX378" s="840"/>
      <c r="BY378" s="840"/>
      <c r="BZ378" s="842"/>
      <c r="CA378" s="842"/>
      <c r="CB378" s="842"/>
      <c r="CC378" s="842"/>
      <c r="CD378" s="842"/>
      <c r="CE378" s="842"/>
      <c r="CF378" s="842"/>
      <c r="CG378" s="842"/>
      <c r="CH378" s="842"/>
      <c r="CI378" s="842"/>
      <c r="CJ378" s="842"/>
      <c r="CK378" s="842"/>
      <c r="CL378" s="842"/>
      <c r="CM378" s="842"/>
      <c r="CN378" s="842"/>
      <c r="CO378" s="842"/>
      <c r="CP378" s="842"/>
      <c r="CQ378" s="842"/>
      <c r="CR378" s="842"/>
      <c r="CS378" s="832" t="s">
        <v>4590</v>
      </c>
      <c r="CT378" s="842"/>
      <c r="CU378" s="842"/>
      <c r="CV378" s="842"/>
      <c r="CW378" s="842"/>
      <c r="CX378" s="842"/>
      <c r="CY378" s="842"/>
      <c r="CZ378" s="842"/>
      <c r="DA378" s="842"/>
      <c r="DB378" s="842"/>
      <c r="DC378" s="842"/>
      <c r="DD378" s="842"/>
      <c r="DE378" s="842"/>
    </row>
    <row r="379" spans="34:109" ht="0" hidden="1" customHeight="1">
      <c r="AH379" s="840"/>
      <c r="AI379" s="840"/>
      <c r="AJ379" s="840"/>
      <c r="AK379" s="840"/>
      <c r="AL379" s="822" t="str">
        <f t="shared" si="15"/>
        <v/>
      </c>
      <c r="AM379" s="822" t="str">
        <f t="shared" si="16"/>
        <v/>
      </c>
      <c r="AN379" s="828" t="str">
        <f t="shared" si="17"/>
        <v/>
      </c>
      <c r="AO379" s="840"/>
      <c r="AP379" s="826">
        <v>377</v>
      </c>
      <c r="AQ379" s="841"/>
      <c r="AR379" s="841"/>
      <c r="AS379" s="841"/>
      <c r="AT379" s="841"/>
      <c r="AU379" s="841"/>
      <c r="AV379" s="841"/>
      <c r="AW379" s="841"/>
      <c r="AX379" s="841"/>
      <c r="AY379" s="841"/>
      <c r="AZ379" s="841"/>
      <c r="BA379" s="841"/>
      <c r="BB379" s="841"/>
      <c r="BC379" s="841"/>
      <c r="BD379" s="841"/>
      <c r="BE379" s="841"/>
      <c r="BF379" s="841"/>
      <c r="BG379" s="841"/>
      <c r="BH379" s="841"/>
      <c r="BI379" s="841"/>
      <c r="BJ379" s="821" t="s">
        <v>4591</v>
      </c>
      <c r="BK379" s="841"/>
      <c r="BL379" s="841"/>
      <c r="BM379" s="841"/>
      <c r="BN379" s="841"/>
      <c r="BO379" s="841"/>
      <c r="BP379" s="841"/>
      <c r="BQ379" s="841"/>
      <c r="BR379" s="841"/>
      <c r="BS379" s="841"/>
      <c r="BT379" s="841"/>
      <c r="BU379" s="841"/>
      <c r="BV379" s="841"/>
      <c r="BW379" s="840"/>
      <c r="BX379" s="840"/>
      <c r="BY379" s="840"/>
      <c r="BZ379" s="842"/>
      <c r="CA379" s="842"/>
      <c r="CB379" s="842"/>
      <c r="CC379" s="842"/>
      <c r="CD379" s="842"/>
      <c r="CE379" s="842"/>
      <c r="CF379" s="842"/>
      <c r="CG379" s="842"/>
      <c r="CH379" s="842"/>
      <c r="CI379" s="842"/>
      <c r="CJ379" s="842"/>
      <c r="CK379" s="842"/>
      <c r="CL379" s="842"/>
      <c r="CM379" s="842"/>
      <c r="CN379" s="842"/>
      <c r="CO379" s="842"/>
      <c r="CP379" s="842"/>
      <c r="CQ379" s="842"/>
      <c r="CR379" s="842"/>
      <c r="CS379" s="832" t="s">
        <v>4592</v>
      </c>
      <c r="CT379" s="842"/>
      <c r="CU379" s="842"/>
      <c r="CV379" s="842"/>
      <c r="CW379" s="842"/>
      <c r="CX379" s="842"/>
      <c r="CY379" s="842"/>
      <c r="CZ379" s="842"/>
      <c r="DA379" s="842"/>
      <c r="DB379" s="842"/>
      <c r="DC379" s="842"/>
      <c r="DD379" s="842"/>
      <c r="DE379" s="842"/>
    </row>
    <row r="380" spans="34:109" ht="0" hidden="1" customHeight="1">
      <c r="AH380" s="840"/>
      <c r="AI380" s="840"/>
      <c r="AJ380" s="840"/>
      <c r="AK380" s="840"/>
      <c r="AL380" s="822" t="str">
        <f t="shared" si="15"/>
        <v/>
      </c>
      <c r="AM380" s="822" t="str">
        <f t="shared" si="16"/>
        <v/>
      </c>
      <c r="AN380" s="828" t="str">
        <f t="shared" si="17"/>
        <v/>
      </c>
      <c r="AO380" s="840"/>
      <c r="AP380" s="826">
        <v>378</v>
      </c>
      <c r="AQ380" s="841"/>
      <c r="AR380" s="841"/>
      <c r="AS380" s="841"/>
      <c r="AT380" s="841"/>
      <c r="AU380" s="841"/>
      <c r="AV380" s="841"/>
      <c r="AW380" s="841"/>
      <c r="AX380" s="841"/>
      <c r="AY380" s="841"/>
      <c r="AZ380" s="841"/>
      <c r="BA380" s="841"/>
      <c r="BB380" s="841"/>
      <c r="BC380" s="841"/>
      <c r="BD380" s="841"/>
      <c r="BE380" s="841"/>
      <c r="BF380" s="841"/>
      <c r="BG380" s="841"/>
      <c r="BH380" s="841"/>
      <c r="BI380" s="841"/>
      <c r="BJ380" s="821" t="s">
        <v>4593</v>
      </c>
      <c r="BK380" s="841"/>
      <c r="BL380" s="841"/>
      <c r="BM380" s="841"/>
      <c r="BN380" s="841"/>
      <c r="BO380" s="841"/>
      <c r="BP380" s="841"/>
      <c r="BQ380" s="841"/>
      <c r="BR380" s="841"/>
      <c r="BS380" s="841"/>
      <c r="BT380" s="841"/>
      <c r="BU380" s="841"/>
      <c r="BV380" s="841"/>
      <c r="BW380" s="840"/>
      <c r="BX380" s="840"/>
      <c r="BY380" s="840"/>
      <c r="BZ380" s="842"/>
      <c r="CA380" s="842"/>
      <c r="CB380" s="842"/>
      <c r="CC380" s="842"/>
      <c r="CD380" s="842"/>
      <c r="CE380" s="842"/>
      <c r="CF380" s="842"/>
      <c r="CG380" s="842"/>
      <c r="CH380" s="842"/>
      <c r="CI380" s="842"/>
      <c r="CJ380" s="842"/>
      <c r="CK380" s="842"/>
      <c r="CL380" s="842"/>
      <c r="CM380" s="842"/>
      <c r="CN380" s="842"/>
      <c r="CO380" s="842"/>
      <c r="CP380" s="842"/>
      <c r="CQ380" s="842"/>
      <c r="CR380" s="842"/>
      <c r="CS380" s="832" t="s">
        <v>4594</v>
      </c>
      <c r="CT380" s="842"/>
      <c r="CU380" s="842"/>
      <c r="CV380" s="842"/>
      <c r="CW380" s="842"/>
      <c r="CX380" s="842"/>
      <c r="CY380" s="842"/>
      <c r="CZ380" s="842"/>
      <c r="DA380" s="842"/>
      <c r="DB380" s="842"/>
      <c r="DC380" s="842"/>
      <c r="DD380" s="842"/>
      <c r="DE380" s="842"/>
    </row>
    <row r="381" spans="34:109" ht="0" hidden="1" customHeight="1">
      <c r="AH381" s="840"/>
      <c r="AI381" s="840"/>
      <c r="AJ381" s="840"/>
      <c r="AK381" s="840"/>
      <c r="AL381" s="822" t="str">
        <f t="shared" si="15"/>
        <v/>
      </c>
      <c r="AM381" s="822" t="str">
        <f t="shared" si="16"/>
        <v/>
      </c>
      <c r="AN381" s="828" t="str">
        <f t="shared" si="17"/>
        <v/>
      </c>
      <c r="AO381" s="840"/>
      <c r="AP381" s="826">
        <v>379</v>
      </c>
      <c r="AQ381" s="841"/>
      <c r="AR381" s="841"/>
      <c r="AS381" s="841"/>
      <c r="AT381" s="841"/>
      <c r="AU381" s="841"/>
      <c r="AV381" s="841"/>
      <c r="AW381" s="841"/>
      <c r="AX381" s="841"/>
      <c r="AY381" s="841"/>
      <c r="AZ381" s="841"/>
      <c r="BA381" s="841"/>
      <c r="BB381" s="841"/>
      <c r="BC381" s="841"/>
      <c r="BD381" s="841"/>
      <c r="BE381" s="841"/>
      <c r="BF381" s="841"/>
      <c r="BG381" s="841"/>
      <c r="BH381" s="841"/>
      <c r="BI381" s="841"/>
      <c r="BJ381" s="821" t="s">
        <v>4595</v>
      </c>
      <c r="BK381" s="841"/>
      <c r="BL381" s="841"/>
      <c r="BM381" s="841"/>
      <c r="BN381" s="841"/>
      <c r="BO381" s="841"/>
      <c r="BP381" s="841"/>
      <c r="BQ381" s="841"/>
      <c r="BR381" s="841"/>
      <c r="BS381" s="841"/>
      <c r="BT381" s="841"/>
      <c r="BU381" s="841"/>
      <c r="BV381" s="841"/>
      <c r="BW381" s="840"/>
      <c r="BX381" s="840"/>
      <c r="BY381" s="840"/>
      <c r="BZ381" s="842"/>
      <c r="CA381" s="842"/>
      <c r="CB381" s="842"/>
      <c r="CC381" s="842"/>
      <c r="CD381" s="842"/>
      <c r="CE381" s="842"/>
      <c r="CF381" s="842"/>
      <c r="CG381" s="842"/>
      <c r="CH381" s="842"/>
      <c r="CI381" s="842"/>
      <c r="CJ381" s="842"/>
      <c r="CK381" s="842"/>
      <c r="CL381" s="842"/>
      <c r="CM381" s="842"/>
      <c r="CN381" s="842"/>
      <c r="CO381" s="842"/>
      <c r="CP381" s="842"/>
      <c r="CQ381" s="842"/>
      <c r="CR381" s="842"/>
      <c r="CS381" s="832" t="s">
        <v>4596</v>
      </c>
      <c r="CT381" s="842"/>
      <c r="CU381" s="842"/>
      <c r="CV381" s="842"/>
      <c r="CW381" s="842"/>
      <c r="CX381" s="842"/>
      <c r="CY381" s="842"/>
      <c r="CZ381" s="842"/>
      <c r="DA381" s="842"/>
      <c r="DB381" s="842"/>
      <c r="DC381" s="842"/>
      <c r="DD381" s="842"/>
      <c r="DE381" s="842"/>
    </row>
    <row r="382" spans="34:109" ht="0" hidden="1" customHeight="1">
      <c r="AH382" s="840"/>
      <c r="AI382" s="840"/>
      <c r="AJ382" s="840"/>
      <c r="AK382" s="840"/>
      <c r="AL382" s="822" t="str">
        <f t="shared" si="15"/>
        <v/>
      </c>
      <c r="AM382" s="822" t="str">
        <f t="shared" si="16"/>
        <v/>
      </c>
      <c r="AN382" s="828" t="str">
        <f t="shared" si="17"/>
        <v/>
      </c>
      <c r="AO382" s="840"/>
      <c r="AP382" s="826">
        <v>380</v>
      </c>
      <c r="AQ382" s="841"/>
      <c r="AR382" s="841"/>
      <c r="AS382" s="841"/>
      <c r="AT382" s="841"/>
      <c r="AU382" s="841"/>
      <c r="AV382" s="841"/>
      <c r="AW382" s="841"/>
      <c r="AX382" s="841"/>
      <c r="AY382" s="841"/>
      <c r="AZ382" s="841"/>
      <c r="BA382" s="841"/>
      <c r="BB382" s="841"/>
      <c r="BC382" s="841"/>
      <c r="BD382" s="841"/>
      <c r="BE382" s="841"/>
      <c r="BF382" s="841"/>
      <c r="BG382" s="841"/>
      <c r="BH382" s="841"/>
      <c r="BI382" s="841"/>
      <c r="BJ382" s="821" t="s">
        <v>4597</v>
      </c>
      <c r="BK382" s="841"/>
      <c r="BL382" s="841"/>
      <c r="BM382" s="841"/>
      <c r="BN382" s="841"/>
      <c r="BO382" s="841"/>
      <c r="BP382" s="841"/>
      <c r="BQ382" s="841"/>
      <c r="BR382" s="841"/>
      <c r="BS382" s="841"/>
      <c r="BT382" s="841"/>
      <c r="BU382" s="841"/>
      <c r="BV382" s="841"/>
      <c r="BW382" s="840"/>
      <c r="BX382" s="840"/>
      <c r="BY382" s="840"/>
      <c r="BZ382" s="842"/>
      <c r="CA382" s="842"/>
      <c r="CB382" s="842"/>
      <c r="CC382" s="842"/>
      <c r="CD382" s="842"/>
      <c r="CE382" s="842"/>
      <c r="CF382" s="842"/>
      <c r="CG382" s="842"/>
      <c r="CH382" s="842"/>
      <c r="CI382" s="842"/>
      <c r="CJ382" s="842"/>
      <c r="CK382" s="842"/>
      <c r="CL382" s="842"/>
      <c r="CM382" s="842"/>
      <c r="CN382" s="842"/>
      <c r="CO382" s="842"/>
      <c r="CP382" s="842"/>
      <c r="CQ382" s="842"/>
      <c r="CR382" s="842"/>
      <c r="CS382" s="832" t="s">
        <v>4598</v>
      </c>
      <c r="CT382" s="842"/>
      <c r="CU382" s="842"/>
      <c r="CV382" s="842"/>
      <c r="CW382" s="842"/>
      <c r="CX382" s="842"/>
      <c r="CY382" s="842"/>
      <c r="CZ382" s="842"/>
      <c r="DA382" s="842"/>
      <c r="DB382" s="842"/>
      <c r="DC382" s="842"/>
      <c r="DD382" s="842"/>
      <c r="DE382" s="842"/>
    </row>
    <row r="383" spans="34:109" ht="0" hidden="1" customHeight="1">
      <c r="AH383" s="840"/>
      <c r="AI383" s="840"/>
      <c r="AJ383" s="840"/>
      <c r="AK383" s="840"/>
      <c r="AL383" s="822" t="str">
        <f t="shared" si="15"/>
        <v/>
      </c>
      <c r="AM383" s="822" t="str">
        <f t="shared" si="16"/>
        <v/>
      </c>
      <c r="AN383" s="828" t="str">
        <f t="shared" si="17"/>
        <v/>
      </c>
      <c r="AO383" s="840"/>
      <c r="AP383" s="826">
        <v>381</v>
      </c>
      <c r="AQ383" s="841"/>
      <c r="AR383" s="841"/>
      <c r="AS383" s="841"/>
      <c r="AT383" s="841"/>
      <c r="AU383" s="841"/>
      <c r="AV383" s="841"/>
      <c r="AW383" s="841"/>
      <c r="AX383" s="841"/>
      <c r="AY383" s="841"/>
      <c r="AZ383" s="841"/>
      <c r="BA383" s="841"/>
      <c r="BB383" s="841"/>
      <c r="BC383" s="841"/>
      <c r="BD383" s="841"/>
      <c r="BE383" s="841"/>
      <c r="BF383" s="841"/>
      <c r="BG383" s="841"/>
      <c r="BH383" s="841"/>
      <c r="BI383" s="841"/>
      <c r="BJ383" s="821" t="s">
        <v>4599</v>
      </c>
      <c r="BK383" s="841"/>
      <c r="BL383" s="841"/>
      <c r="BM383" s="841"/>
      <c r="BN383" s="841"/>
      <c r="BO383" s="841"/>
      <c r="BP383" s="841"/>
      <c r="BQ383" s="841"/>
      <c r="BR383" s="841"/>
      <c r="BS383" s="841"/>
      <c r="BT383" s="841"/>
      <c r="BU383" s="841"/>
      <c r="BV383" s="841"/>
      <c r="BW383" s="840"/>
      <c r="BX383" s="840"/>
      <c r="BY383" s="840"/>
      <c r="BZ383" s="842"/>
      <c r="CA383" s="842"/>
      <c r="CB383" s="842"/>
      <c r="CC383" s="842"/>
      <c r="CD383" s="842"/>
      <c r="CE383" s="842"/>
      <c r="CF383" s="842"/>
      <c r="CG383" s="842"/>
      <c r="CH383" s="842"/>
      <c r="CI383" s="842"/>
      <c r="CJ383" s="842"/>
      <c r="CK383" s="842"/>
      <c r="CL383" s="842"/>
      <c r="CM383" s="842"/>
      <c r="CN383" s="842"/>
      <c r="CO383" s="842"/>
      <c r="CP383" s="842"/>
      <c r="CQ383" s="842"/>
      <c r="CR383" s="842"/>
      <c r="CS383" s="832" t="s">
        <v>4600</v>
      </c>
      <c r="CT383" s="842"/>
      <c r="CU383" s="842"/>
      <c r="CV383" s="842"/>
      <c r="CW383" s="842"/>
      <c r="CX383" s="842"/>
      <c r="CY383" s="842"/>
      <c r="CZ383" s="842"/>
      <c r="DA383" s="842"/>
      <c r="DB383" s="842"/>
      <c r="DC383" s="842"/>
      <c r="DD383" s="842"/>
      <c r="DE383" s="842"/>
    </row>
    <row r="384" spans="34:109" ht="0" hidden="1" customHeight="1">
      <c r="AH384" s="840"/>
      <c r="AI384" s="840"/>
      <c r="AJ384" s="840"/>
      <c r="AK384" s="840"/>
      <c r="AL384" s="822" t="str">
        <f t="shared" si="15"/>
        <v/>
      </c>
      <c r="AM384" s="822" t="str">
        <f t="shared" si="16"/>
        <v/>
      </c>
      <c r="AN384" s="828" t="str">
        <f t="shared" si="17"/>
        <v/>
      </c>
      <c r="AO384" s="840"/>
      <c r="AP384" s="826">
        <v>382</v>
      </c>
      <c r="AQ384" s="841"/>
      <c r="AR384" s="841"/>
      <c r="AS384" s="841"/>
      <c r="AT384" s="841"/>
      <c r="AU384" s="841"/>
      <c r="AV384" s="841"/>
      <c r="AW384" s="841"/>
      <c r="AX384" s="841"/>
      <c r="AY384" s="841"/>
      <c r="AZ384" s="841"/>
      <c r="BA384" s="841"/>
      <c r="BB384" s="841"/>
      <c r="BC384" s="841"/>
      <c r="BD384" s="841"/>
      <c r="BE384" s="841"/>
      <c r="BF384" s="841"/>
      <c r="BG384" s="841"/>
      <c r="BH384" s="841"/>
      <c r="BI384" s="841"/>
      <c r="BJ384" s="821" t="s">
        <v>4601</v>
      </c>
      <c r="BK384" s="841"/>
      <c r="BL384" s="841"/>
      <c r="BM384" s="841"/>
      <c r="BN384" s="841"/>
      <c r="BO384" s="841"/>
      <c r="BP384" s="841"/>
      <c r="BQ384" s="841"/>
      <c r="BR384" s="841"/>
      <c r="BS384" s="841"/>
      <c r="BT384" s="841"/>
      <c r="BU384" s="841"/>
      <c r="BV384" s="841"/>
      <c r="BW384" s="840"/>
      <c r="BX384" s="840"/>
      <c r="BY384" s="840"/>
      <c r="BZ384" s="842"/>
      <c r="CA384" s="842"/>
      <c r="CB384" s="842"/>
      <c r="CC384" s="842"/>
      <c r="CD384" s="842"/>
      <c r="CE384" s="842"/>
      <c r="CF384" s="842"/>
      <c r="CG384" s="842"/>
      <c r="CH384" s="842"/>
      <c r="CI384" s="842"/>
      <c r="CJ384" s="842"/>
      <c r="CK384" s="842"/>
      <c r="CL384" s="842"/>
      <c r="CM384" s="842"/>
      <c r="CN384" s="842"/>
      <c r="CO384" s="842"/>
      <c r="CP384" s="842"/>
      <c r="CQ384" s="842"/>
      <c r="CR384" s="842"/>
      <c r="CS384" s="832" t="s">
        <v>4602</v>
      </c>
      <c r="CT384" s="842"/>
      <c r="CU384" s="842"/>
      <c r="CV384" s="842"/>
      <c r="CW384" s="842"/>
      <c r="CX384" s="842"/>
      <c r="CY384" s="842"/>
      <c r="CZ384" s="842"/>
      <c r="DA384" s="842"/>
      <c r="DB384" s="842"/>
      <c r="DC384" s="842"/>
      <c r="DD384" s="842"/>
      <c r="DE384" s="842"/>
    </row>
    <row r="385" spans="34:109" ht="0" hidden="1" customHeight="1">
      <c r="AH385" s="840"/>
      <c r="AI385" s="840"/>
      <c r="AJ385" s="840"/>
      <c r="AK385" s="840"/>
      <c r="AL385" s="822" t="str">
        <f t="shared" si="15"/>
        <v/>
      </c>
      <c r="AM385" s="822" t="str">
        <f t="shared" si="16"/>
        <v/>
      </c>
      <c r="AN385" s="828" t="str">
        <f t="shared" si="17"/>
        <v/>
      </c>
      <c r="AO385" s="840"/>
      <c r="AP385" s="826">
        <v>383</v>
      </c>
      <c r="AQ385" s="841"/>
      <c r="AR385" s="841"/>
      <c r="AS385" s="841"/>
      <c r="AT385" s="841"/>
      <c r="AU385" s="841"/>
      <c r="AV385" s="841"/>
      <c r="AW385" s="841"/>
      <c r="AX385" s="841"/>
      <c r="AY385" s="841"/>
      <c r="AZ385" s="841"/>
      <c r="BA385" s="841"/>
      <c r="BB385" s="841"/>
      <c r="BC385" s="841"/>
      <c r="BD385" s="841"/>
      <c r="BE385" s="841"/>
      <c r="BF385" s="841"/>
      <c r="BG385" s="841"/>
      <c r="BH385" s="841"/>
      <c r="BI385" s="841"/>
      <c r="BJ385" s="821" t="s">
        <v>4603</v>
      </c>
      <c r="BK385" s="841"/>
      <c r="BL385" s="841"/>
      <c r="BM385" s="841"/>
      <c r="BN385" s="841"/>
      <c r="BO385" s="841"/>
      <c r="BP385" s="841"/>
      <c r="BQ385" s="841"/>
      <c r="BR385" s="841"/>
      <c r="BS385" s="841"/>
      <c r="BT385" s="841"/>
      <c r="BU385" s="841"/>
      <c r="BV385" s="841"/>
      <c r="BW385" s="840"/>
      <c r="BX385" s="840"/>
      <c r="BY385" s="840"/>
      <c r="BZ385" s="842"/>
      <c r="CA385" s="842"/>
      <c r="CB385" s="842"/>
      <c r="CC385" s="842"/>
      <c r="CD385" s="842"/>
      <c r="CE385" s="842"/>
      <c r="CF385" s="842"/>
      <c r="CG385" s="842"/>
      <c r="CH385" s="842"/>
      <c r="CI385" s="842"/>
      <c r="CJ385" s="842"/>
      <c r="CK385" s="842"/>
      <c r="CL385" s="842"/>
      <c r="CM385" s="842"/>
      <c r="CN385" s="842"/>
      <c r="CO385" s="842"/>
      <c r="CP385" s="842"/>
      <c r="CQ385" s="842"/>
      <c r="CR385" s="842"/>
      <c r="CS385" s="832" t="s">
        <v>4604</v>
      </c>
      <c r="CT385" s="842"/>
      <c r="CU385" s="842"/>
      <c r="CV385" s="842"/>
      <c r="CW385" s="842"/>
      <c r="CX385" s="842"/>
      <c r="CY385" s="842"/>
      <c r="CZ385" s="842"/>
      <c r="DA385" s="842"/>
      <c r="DB385" s="842"/>
      <c r="DC385" s="842"/>
      <c r="DD385" s="842"/>
      <c r="DE385" s="842"/>
    </row>
    <row r="386" spans="34:109" ht="0" hidden="1" customHeight="1">
      <c r="AH386" s="840"/>
      <c r="AI386" s="840"/>
      <c r="AJ386" s="840"/>
      <c r="AK386" s="840"/>
      <c r="AL386" s="822" t="str">
        <f t="shared" si="15"/>
        <v/>
      </c>
      <c r="AM386" s="822" t="str">
        <f t="shared" si="16"/>
        <v/>
      </c>
      <c r="AN386" s="828" t="str">
        <f t="shared" si="17"/>
        <v/>
      </c>
      <c r="AO386" s="840"/>
      <c r="AP386" s="826">
        <v>384</v>
      </c>
      <c r="AQ386" s="841"/>
      <c r="AR386" s="841"/>
      <c r="AS386" s="841"/>
      <c r="AT386" s="841"/>
      <c r="AU386" s="841"/>
      <c r="AV386" s="841"/>
      <c r="AW386" s="841"/>
      <c r="AX386" s="841"/>
      <c r="AY386" s="841"/>
      <c r="AZ386" s="841"/>
      <c r="BA386" s="841"/>
      <c r="BB386" s="841"/>
      <c r="BC386" s="841"/>
      <c r="BD386" s="841"/>
      <c r="BE386" s="841"/>
      <c r="BF386" s="841"/>
      <c r="BG386" s="841"/>
      <c r="BH386" s="841"/>
      <c r="BI386" s="841"/>
      <c r="BJ386" s="821" t="s">
        <v>4605</v>
      </c>
      <c r="BK386" s="841"/>
      <c r="BL386" s="841"/>
      <c r="BM386" s="841"/>
      <c r="BN386" s="841"/>
      <c r="BO386" s="841"/>
      <c r="BP386" s="841"/>
      <c r="BQ386" s="841"/>
      <c r="BR386" s="841"/>
      <c r="BS386" s="841"/>
      <c r="BT386" s="841"/>
      <c r="BU386" s="841"/>
      <c r="BV386" s="841"/>
      <c r="BW386" s="840"/>
      <c r="BX386" s="840"/>
      <c r="BY386" s="840"/>
      <c r="BZ386" s="842"/>
      <c r="CA386" s="842"/>
      <c r="CB386" s="842"/>
      <c r="CC386" s="842"/>
      <c r="CD386" s="842"/>
      <c r="CE386" s="842"/>
      <c r="CF386" s="842"/>
      <c r="CG386" s="842"/>
      <c r="CH386" s="842"/>
      <c r="CI386" s="842"/>
      <c r="CJ386" s="842"/>
      <c r="CK386" s="842"/>
      <c r="CL386" s="842"/>
      <c r="CM386" s="842"/>
      <c r="CN386" s="842"/>
      <c r="CO386" s="842"/>
      <c r="CP386" s="842"/>
      <c r="CQ386" s="842"/>
      <c r="CR386" s="842"/>
      <c r="CS386" s="832" t="s">
        <v>4606</v>
      </c>
      <c r="CT386" s="842"/>
      <c r="CU386" s="842"/>
      <c r="CV386" s="842"/>
      <c r="CW386" s="842"/>
      <c r="CX386" s="842"/>
      <c r="CY386" s="842"/>
      <c r="CZ386" s="842"/>
      <c r="DA386" s="842"/>
      <c r="DB386" s="842"/>
      <c r="DC386" s="842"/>
      <c r="DD386" s="842"/>
      <c r="DE386" s="842"/>
    </row>
    <row r="387" spans="34:109" ht="0" hidden="1" customHeight="1">
      <c r="AH387" s="840"/>
      <c r="AI387" s="840"/>
      <c r="AJ387" s="840"/>
      <c r="AK387" s="840"/>
      <c r="AL387" s="822" t="str">
        <f t="shared" si="15"/>
        <v/>
      </c>
      <c r="AM387" s="822" t="str">
        <f t="shared" si="16"/>
        <v/>
      </c>
      <c r="AN387" s="828" t="str">
        <f t="shared" si="17"/>
        <v/>
      </c>
      <c r="AO387" s="840"/>
      <c r="AP387" s="826">
        <v>385</v>
      </c>
      <c r="AQ387" s="841"/>
      <c r="AR387" s="841"/>
      <c r="AS387" s="841"/>
      <c r="AT387" s="841"/>
      <c r="AU387" s="841"/>
      <c r="AV387" s="841"/>
      <c r="AW387" s="841"/>
      <c r="AX387" s="841"/>
      <c r="AY387" s="841"/>
      <c r="AZ387" s="841"/>
      <c r="BA387" s="841"/>
      <c r="BB387" s="841"/>
      <c r="BC387" s="841"/>
      <c r="BD387" s="841"/>
      <c r="BE387" s="841"/>
      <c r="BF387" s="841"/>
      <c r="BG387" s="841"/>
      <c r="BH387" s="841"/>
      <c r="BI387" s="841"/>
      <c r="BJ387" s="821" t="s">
        <v>4607</v>
      </c>
      <c r="BK387" s="841"/>
      <c r="BL387" s="841"/>
      <c r="BM387" s="841"/>
      <c r="BN387" s="841"/>
      <c r="BO387" s="841"/>
      <c r="BP387" s="841"/>
      <c r="BQ387" s="841"/>
      <c r="BR387" s="841"/>
      <c r="BS387" s="841"/>
      <c r="BT387" s="841"/>
      <c r="BU387" s="841"/>
      <c r="BV387" s="841"/>
      <c r="BW387" s="840"/>
      <c r="BX387" s="840"/>
      <c r="BY387" s="840"/>
      <c r="BZ387" s="842"/>
      <c r="CA387" s="842"/>
      <c r="CB387" s="842"/>
      <c r="CC387" s="842"/>
      <c r="CD387" s="842"/>
      <c r="CE387" s="842"/>
      <c r="CF387" s="842"/>
      <c r="CG387" s="842"/>
      <c r="CH387" s="842"/>
      <c r="CI387" s="842"/>
      <c r="CJ387" s="842"/>
      <c r="CK387" s="842"/>
      <c r="CL387" s="842"/>
      <c r="CM387" s="842"/>
      <c r="CN387" s="842"/>
      <c r="CO387" s="842"/>
      <c r="CP387" s="842"/>
      <c r="CQ387" s="842"/>
      <c r="CR387" s="842"/>
      <c r="CS387" s="832" t="s">
        <v>4608</v>
      </c>
      <c r="CT387" s="842"/>
      <c r="CU387" s="842"/>
      <c r="CV387" s="842"/>
      <c r="CW387" s="842"/>
      <c r="CX387" s="842"/>
      <c r="CY387" s="842"/>
      <c r="CZ387" s="842"/>
      <c r="DA387" s="842"/>
      <c r="DB387" s="842"/>
      <c r="DC387" s="842"/>
      <c r="DD387" s="842"/>
      <c r="DE387" s="842"/>
    </row>
    <row r="388" spans="34:109" ht="0" hidden="1" customHeight="1">
      <c r="AH388" s="840"/>
      <c r="AI388" s="840"/>
      <c r="AJ388" s="840"/>
      <c r="AK388" s="840"/>
      <c r="AL388" s="822" t="str">
        <f t="shared" si="15"/>
        <v/>
      </c>
      <c r="AM388" s="822" t="str">
        <f t="shared" si="16"/>
        <v/>
      </c>
      <c r="AN388" s="828" t="str">
        <f t="shared" si="17"/>
        <v/>
      </c>
      <c r="AO388" s="840"/>
      <c r="AP388" s="826">
        <v>386</v>
      </c>
      <c r="AQ388" s="841"/>
      <c r="AR388" s="841"/>
      <c r="AS388" s="841"/>
      <c r="AT388" s="841"/>
      <c r="AU388" s="841"/>
      <c r="AV388" s="841"/>
      <c r="AW388" s="841"/>
      <c r="AX388" s="841"/>
      <c r="AY388" s="841"/>
      <c r="AZ388" s="841"/>
      <c r="BA388" s="841"/>
      <c r="BB388" s="841"/>
      <c r="BC388" s="841"/>
      <c r="BD388" s="841"/>
      <c r="BE388" s="841"/>
      <c r="BF388" s="841"/>
      <c r="BG388" s="841"/>
      <c r="BH388" s="841"/>
      <c r="BI388" s="841"/>
      <c r="BJ388" s="821" t="s">
        <v>4609</v>
      </c>
      <c r="BK388" s="841"/>
      <c r="BL388" s="841"/>
      <c r="BM388" s="841"/>
      <c r="BN388" s="841"/>
      <c r="BO388" s="841"/>
      <c r="BP388" s="841"/>
      <c r="BQ388" s="841"/>
      <c r="BR388" s="841"/>
      <c r="BS388" s="841"/>
      <c r="BT388" s="841"/>
      <c r="BU388" s="841"/>
      <c r="BV388" s="841"/>
      <c r="BW388" s="840"/>
      <c r="BX388" s="840"/>
      <c r="BY388" s="840"/>
      <c r="BZ388" s="842"/>
      <c r="CA388" s="842"/>
      <c r="CB388" s="842"/>
      <c r="CC388" s="842"/>
      <c r="CD388" s="842"/>
      <c r="CE388" s="842"/>
      <c r="CF388" s="842"/>
      <c r="CG388" s="842"/>
      <c r="CH388" s="842"/>
      <c r="CI388" s="842"/>
      <c r="CJ388" s="842"/>
      <c r="CK388" s="842"/>
      <c r="CL388" s="842"/>
      <c r="CM388" s="842"/>
      <c r="CN388" s="842"/>
      <c r="CO388" s="842"/>
      <c r="CP388" s="842"/>
      <c r="CQ388" s="842"/>
      <c r="CR388" s="842"/>
      <c r="CS388" s="832" t="s">
        <v>4610</v>
      </c>
      <c r="CT388" s="842"/>
      <c r="CU388" s="842"/>
      <c r="CV388" s="842"/>
      <c r="CW388" s="842"/>
      <c r="CX388" s="842"/>
      <c r="CY388" s="842"/>
      <c r="CZ388" s="842"/>
      <c r="DA388" s="842"/>
      <c r="DB388" s="842"/>
      <c r="DC388" s="842"/>
      <c r="DD388" s="842"/>
      <c r="DE388" s="842"/>
    </row>
    <row r="389" spans="34:109" ht="0" hidden="1" customHeight="1">
      <c r="AH389" s="840"/>
      <c r="AI389" s="840"/>
      <c r="AJ389" s="840"/>
      <c r="AK389" s="840"/>
      <c r="AL389" s="822" t="str">
        <f t="shared" ref="AL389:AL452" si="18">IFERROR(IF(HLOOKUP($N$10, $BZ$3:$DE$574, $AP389, FALSE )="", "", HLOOKUP($N$10, $BZ$3:$DE$574, $AP389, FALSE)), "")</f>
        <v/>
      </c>
      <c r="AM389" s="822" t="str">
        <f t="shared" ref="AM389:AM452" si="19">IFERROR(IF(AL389="", "", HLOOKUP($N$10, $AQ$3:$BV$574, AP389, FALSE)), "")</f>
        <v/>
      </c>
      <c r="AN389" s="828" t="str">
        <f t="shared" ref="AN389:AN452" si="20">MID(AM389, 3, 3)</f>
        <v/>
      </c>
      <c r="AO389" s="840"/>
      <c r="AP389" s="826">
        <v>387</v>
      </c>
      <c r="AQ389" s="841"/>
      <c r="AR389" s="841"/>
      <c r="AS389" s="841"/>
      <c r="AT389" s="841"/>
      <c r="AU389" s="841"/>
      <c r="AV389" s="841"/>
      <c r="AW389" s="841"/>
      <c r="AX389" s="841"/>
      <c r="AY389" s="841"/>
      <c r="AZ389" s="841"/>
      <c r="BA389" s="841"/>
      <c r="BB389" s="841"/>
      <c r="BC389" s="841"/>
      <c r="BD389" s="841"/>
      <c r="BE389" s="841"/>
      <c r="BF389" s="841"/>
      <c r="BG389" s="841"/>
      <c r="BH389" s="841"/>
      <c r="BI389" s="841"/>
      <c r="BJ389" s="821" t="s">
        <v>4611</v>
      </c>
      <c r="BK389" s="841"/>
      <c r="BL389" s="841"/>
      <c r="BM389" s="841"/>
      <c r="BN389" s="841"/>
      <c r="BO389" s="841"/>
      <c r="BP389" s="841"/>
      <c r="BQ389" s="841"/>
      <c r="BR389" s="841"/>
      <c r="BS389" s="841"/>
      <c r="BT389" s="841"/>
      <c r="BU389" s="841"/>
      <c r="BV389" s="841"/>
      <c r="BW389" s="840"/>
      <c r="BX389" s="840"/>
      <c r="BY389" s="840"/>
      <c r="BZ389" s="842"/>
      <c r="CA389" s="842"/>
      <c r="CB389" s="842"/>
      <c r="CC389" s="842"/>
      <c r="CD389" s="842"/>
      <c r="CE389" s="842"/>
      <c r="CF389" s="842"/>
      <c r="CG389" s="842"/>
      <c r="CH389" s="842"/>
      <c r="CI389" s="842"/>
      <c r="CJ389" s="842"/>
      <c r="CK389" s="842"/>
      <c r="CL389" s="842"/>
      <c r="CM389" s="842"/>
      <c r="CN389" s="842"/>
      <c r="CO389" s="842"/>
      <c r="CP389" s="842"/>
      <c r="CQ389" s="842"/>
      <c r="CR389" s="842"/>
      <c r="CS389" s="832" t="s">
        <v>4612</v>
      </c>
      <c r="CT389" s="842"/>
      <c r="CU389" s="842"/>
      <c r="CV389" s="842"/>
      <c r="CW389" s="842"/>
      <c r="CX389" s="842"/>
      <c r="CY389" s="842"/>
      <c r="CZ389" s="842"/>
      <c r="DA389" s="842"/>
      <c r="DB389" s="842"/>
      <c r="DC389" s="842"/>
      <c r="DD389" s="842"/>
      <c r="DE389" s="842"/>
    </row>
    <row r="390" spans="34:109" ht="0" hidden="1" customHeight="1">
      <c r="AH390" s="840"/>
      <c r="AI390" s="840"/>
      <c r="AJ390" s="840"/>
      <c r="AK390" s="840"/>
      <c r="AL390" s="822" t="str">
        <f t="shared" si="18"/>
        <v/>
      </c>
      <c r="AM390" s="822" t="str">
        <f t="shared" si="19"/>
        <v/>
      </c>
      <c r="AN390" s="828" t="str">
        <f t="shared" si="20"/>
        <v/>
      </c>
      <c r="AO390" s="840"/>
      <c r="AP390" s="826">
        <v>388</v>
      </c>
      <c r="AQ390" s="841"/>
      <c r="AR390" s="841"/>
      <c r="AS390" s="841"/>
      <c r="AT390" s="841"/>
      <c r="AU390" s="841"/>
      <c r="AV390" s="841"/>
      <c r="AW390" s="841"/>
      <c r="AX390" s="841"/>
      <c r="AY390" s="841"/>
      <c r="AZ390" s="841"/>
      <c r="BA390" s="841"/>
      <c r="BB390" s="841"/>
      <c r="BC390" s="841"/>
      <c r="BD390" s="841"/>
      <c r="BE390" s="841"/>
      <c r="BF390" s="841"/>
      <c r="BG390" s="841"/>
      <c r="BH390" s="841"/>
      <c r="BI390" s="841"/>
      <c r="BJ390" s="821" t="s">
        <v>4613</v>
      </c>
      <c r="BK390" s="841"/>
      <c r="BL390" s="841"/>
      <c r="BM390" s="841"/>
      <c r="BN390" s="841"/>
      <c r="BO390" s="841"/>
      <c r="BP390" s="841"/>
      <c r="BQ390" s="841"/>
      <c r="BR390" s="841"/>
      <c r="BS390" s="841"/>
      <c r="BT390" s="841"/>
      <c r="BU390" s="841"/>
      <c r="BV390" s="841"/>
      <c r="BW390" s="840"/>
      <c r="BX390" s="840"/>
      <c r="BY390" s="840"/>
      <c r="BZ390" s="842"/>
      <c r="CA390" s="842"/>
      <c r="CB390" s="842"/>
      <c r="CC390" s="842"/>
      <c r="CD390" s="842"/>
      <c r="CE390" s="842"/>
      <c r="CF390" s="842"/>
      <c r="CG390" s="842"/>
      <c r="CH390" s="842"/>
      <c r="CI390" s="842"/>
      <c r="CJ390" s="842"/>
      <c r="CK390" s="842"/>
      <c r="CL390" s="842"/>
      <c r="CM390" s="842"/>
      <c r="CN390" s="842"/>
      <c r="CO390" s="842"/>
      <c r="CP390" s="842"/>
      <c r="CQ390" s="842"/>
      <c r="CR390" s="842"/>
      <c r="CS390" s="832" t="s">
        <v>4614</v>
      </c>
      <c r="CT390" s="842"/>
      <c r="CU390" s="842"/>
      <c r="CV390" s="842"/>
      <c r="CW390" s="842"/>
      <c r="CX390" s="842"/>
      <c r="CY390" s="842"/>
      <c r="CZ390" s="842"/>
      <c r="DA390" s="842"/>
      <c r="DB390" s="842"/>
      <c r="DC390" s="842"/>
      <c r="DD390" s="842"/>
      <c r="DE390" s="842"/>
    </row>
    <row r="391" spans="34:109" ht="0" hidden="1" customHeight="1">
      <c r="AH391" s="840"/>
      <c r="AI391" s="840"/>
      <c r="AJ391" s="840"/>
      <c r="AK391" s="840"/>
      <c r="AL391" s="822" t="str">
        <f t="shared" si="18"/>
        <v/>
      </c>
      <c r="AM391" s="822" t="str">
        <f t="shared" si="19"/>
        <v/>
      </c>
      <c r="AN391" s="828" t="str">
        <f t="shared" si="20"/>
        <v/>
      </c>
      <c r="AO391" s="840"/>
      <c r="AP391" s="826">
        <v>389</v>
      </c>
      <c r="AQ391" s="841"/>
      <c r="AR391" s="841"/>
      <c r="AS391" s="841"/>
      <c r="AT391" s="841"/>
      <c r="AU391" s="841"/>
      <c r="AV391" s="841"/>
      <c r="AW391" s="841"/>
      <c r="AX391" s="841"/>
      <c r="AY391" s="841"/>
      <c r="AZ391" s="841"/>
      <c r="BA391" s="841"/>
      <c r="BB391" s="841"/>
      <c r="BC391" s="841"/>
      <c r="BD391" s="841"/>
      <c r="BE391" s="841"/>
      <c r="BF391" s="841"/>
      <c r="BG391" s="841"/>
      <c r="BH391" s="841"/>
      <c r="BI391" s="841"/>
      <c r="BJ391" s="821" t="s">
        <v>4615</v>
      </c>
      <c r="BK391" s="841"/>
      <c r="BL391" s="841"/>
      <c r="BM391" s="841"/>
      <c r="BN391" s="841"/>
      <c r="BO391" s="841"/>
      <c r="BP391" s="841"/>
      <c r="BQ391" s="841"/>
      <c r="BR391" s="841"/>
      <c r="BS391" s="841"/>
      <c r="BT391" s="841"/>
      <c r="BU391" s="841"/>
      <c r="BV391" s="841"/>
      <c r="BW391" s="840"/>
      <c r="BX391" s="840"/>
      <c r="BY391" s="840"/>
      <c r="BZ391" s="842"/>
      <c r="CA391" s="842"/>
      <c r="CB391" s="842"/>
      <c r="CC391" s="842"/>
      <c r="CD391" s="842"/>
      <c r="CE391" s="842"/>
      <c r="CF391" s="842"/>
      <c r="CG391" s="842"/>
      <c r="CH391" s="842"/>
      <c r="CI391" s="842"/>
      <c r="CJ391" s="842"/>
      <c r="CK391" s="842"/>
      <c r="CL391" s="842"/>
      <c r="CM391" s="842"/>
      <c r="CN391" s="842"/>
      <c r="CO391" s="842"/>
      <c r="CP391" s="842"/>
      <c r="CQ391" s="842"/>
      <c r="CR391" s="842"/>
      <c r="CS391" s="832" t="s">
        <v>4616</v>
      </c>
      <c r="CT391" s="842"/>
      <c r="CU391" s="842"/>
      <c r="CV391" s="842"/>
      <c r="CW391" s="842"/>
      <c r="CX391" s="842"/>
      <c r="CY391" s="842"/>
      <c r="CZ391" s="842"/>
      <c r="DA391" s="842"/>
      <c r="DB391" s="842"/>
      <c r="DC391" s="842"/>
      <c r="DD391" s="842"/>
      <c r="DE391" s="842"/>
    </row>
    <row r="392" spans="34:109" ht="0" hidden="1" customHeight="1">
      <c r="AH392" s="840"/>
      <c r="AI392" s="840"/>
      <c r="AJ392" s="840"/>
      <c r="AK392" s="840"/>
      <c r="AL392" s="822" t="str">
        <f t="shared" si="18"/>
        <v/>
      </c>
      <c r="AM392" s="822" t="str">
        <f t="shared" si="19"/>
        <v/>
      </c>
      <c r="AN392" s="828" t="str">
        <f t="shared" si="20"/>
        <v/>
      </c>
      <c r="AO392" s="840"/>
      <c r="AP392" s="826">
        <v>390</v>
      </c>
      <c r="AQ392" s="841"/>
      <c r="AR392" s="841"/>
      <c r="AS392" s="841"/>
      <c r="AT392" s="841"/>
      <c r="AU392" s="841"/>
      <c r="AV392" s="841"/>
      <c r="AW392" s="841"/>
      <c r="AX392" s="841"/>
      <c r="AY392" s="841"/>
      <c r="AZ392" s="841"/>
      <c r="BA392" s="841"/>
      <c r="BB392" s="841"/>
      <c r="BC392" s="841"/>
      <c r="BD392" s="841"/>
      <c r="BE392" s="841"/>
      <c r="BF392" s="841"/>
      <c r="BG392" s="841"/>
      <c r="BH392" s="841"/>
      <c r="BI392" s="841"/>
      <c r="BJ392" s="821" t="s">
        <v>4617</v>
      </c>
      <c r="BK392" s="841"/>
      <c r="BL392" s="841"/>
      <c r="BM392" s="841"/>
      <c r="BN392" s="841"/>
      <c r="BO392" s="841"/>
      <c r="BP392" s="841"/>
      <c r="BQ392" s="841"/>
      <c r="BR392" s="841"/>
      <c r="BS392" s="841"/>
      <c r="BT392" s="841"/>
      <c r="BU392" s="841"/>
      <c r="BV392" s="841"/>
      <c r="BW392" s="840"/>
      <c r="BX392" s="840"/>
      <c r="BY392" s="840"/>
      <c r="BZ392" s="842"/>
      <c r="CA392" s="842"/>
      <c r="CB392" s="842"/>
      <c r="CC392" s="842"/>
      <c r="CD392" s="842"/>
      <c r="CE392" s="842"/>
      <c r="CF392" s="842"/>
      <c r="CG392" s="842"/>
      <c r="CH392" s="842"/>
      <c r="CI392" s="842"/>
      <c r="CJ392" s="842"/>
      <c r="CK392" s="842"/>
      <c r="CL392" s="842"/>
      <c r="CM392" s="842"/>
      <c r="CN392" s="842"/>
      <c r="CO392" s="842"/>
      <c r="CP392" s="842"/>
      <c r="CQ392" s="842"/>
      <c r="CR392" s="842"/>
      <c r="CS392" s="832" t="s">
        <v>4618</v>
      </c>
      <c r="CT392" s="842"/>
      <c r="CU392" s="842"/>
      <c r="CV392" s="842"/>
      <c r="CW392" s="842"/>
      <c r="CX392" s="842"/>
      <c r="CY392" s="842"/>
      <c r="CZ392" s="842"/>
      <c r="DA392" s="842"/>
      <c r="DB392" s="842"/>
      <c r="DC392" s="842"/>
      <c r="DD392" s="842"/>
      <c r="DE392" s="842"/>
    </row>
    <row r="393" spans="34:109" ht="0" hidden="1" customHeight="1">
      <c r="AH393" s="840"/>
      <c r="AI393" s="840"/>
      <c r="AJ393" s="840"/>
      <c r="AK393" s="840"/>
      <c r="AL393" s="822" t="str">
        <f t="shared" si="18"/>
        <v/>
      </c>
      <c r="AM393" s="822" t="str">
        <f t="shared" si="19"/>
        <v/>
      </c>
      <c r="AN393" s="828" t="str">
        <f t="shared" si="20"/>
        <v/>
      </c>
      <c r="AO393" s="840"/>
      <c r="AP393" s="826">
        <v>391</v>
      </c>
      <c r="AQ393" s="841"/>
      <c r="AR393" s="841"/>
      <c r="AS393" s="841"/>
      <c r="AT393" s="841"/>
      <c r="AU393" s="841"/>
      <c r="AV393" s="841"/>
      <c r="AW393" s="841"/>
      <c r="AX393" s="841"/>
      <c r="AY393" s="841"/>
      <c r="AZ393" s="841"/>
      <c r="BA393" s="841"/>
      <c r="BB393" s="841"/>
      <c r="BC393" s="841"/>
      <c r="BD393" s="841"/>
      <c r="BE393" s="841"/>
      <c r="BF393" s="841"/>
      <c r="BG393" s="841"/>
      <c r="BH393" s="841"/>
      <c r="BI393" s="841"/>
      <c r="BJ393" s="821" t="s">
        <v>4619</v>
      </c>
      <c r="BK393" s="841"/>
      <c r="BL393" s="841"/>
      <c r="BM393" s="841"/>
      <c r="BN393" s="841"/>
      <c r="BO393" s="841"/>
      <c r="BP393" s="841"/>
      <c r="BQ393" s="841"/>
      <c r="BR393" s="841"/>
      <c r="BS393" s="841"/>
      <c r="BT393" s="841"/>
      <c r="BU393" s="841"/>
      <c r="BV393" s="841"/>
      <c r="BW393" s="840"/>
      <c r="BX393" s="840"/>
      <c r="BY393" s="840"/>
      <c r="BZ393" s="842"/>
      <c r="CA393" s="842"/>
      <c r="CB393" s="842"/>
      <c r="CC393" s="842"/>
      <c r="CD393" s="842"/>
      <c r="CE393" s="842"/>
      <c r="CF393" s="842"/>
      <c r="CG393" s="842"/>
      <c r="CH393" s="842"/>
      <c r="CI393" s="842"/>
      <c r="CJ393" s="842"/>
      <c r="CK393" s="842"/>
      <c r="CL393" s="842"/>
      <c r="CM393" s="842"/>
      <c r="CN393" s="842"/>
      <c r="CO393" s="842"/>
      <c r="CP393" s="842"/>
      <c r="CQ393" s="842"/>
      <c r="CR393" s="842"/>
      <c r="CS393" s="832" t="s">
        <v>4620</v>
      </c>
      <c r="CT393" s="842"/>
      <c r="CU393" s="842"/>
      <c r="CV393" s="842"/>
      <c r="CW393" s="842"/>
      <c r="CX393" s="842"/>
      <c r="CY393" s="842"/>
      <c r="CZ393" s="842"/>
      <c r="DA393" s="842"/>
      <c r="DB393" s="842"/>
      <c r="DC393" s="842"/>
      <c r="DD393" s="842"/>
      <c r="DE393" s="842"/>
    </row>
    <row r="394" spans="34:109" ht="0" hidden="1" customHeight="1">
      <c r="AH394" s="840"/>
      <c r="AI394" s="840"/>
      <c r="AJ394" s="840"/>
      <c r="AK394" s="840"/>
      <c r="AL394" s="822" t="str">
        <f t="shared" si="18"/>
        <v/>
      </c>
      <c r="AM394" s="822" t="str">
        <f t="shared" si="19"/>
        <v/>
      </c>
      <c r="AN394" s="828" t="str">
        <f t="shared" si="20"/>
        <v/>
      </c>
      <c r="AO394" s="840"/>
      <c r="AP394" s="826">
        <v>392</v>
      </c>
      <c r="AQ394" s="841"/>
      <c r="AR394" s="841"/>
      <c r="AS394" s="841"/>
      <c r="AT394" s="841"/>
      <c r="AU394" s="841"/>
      <c r="AV394" s="841"/>
      <c r="AW394" s="841"/>
      <c r="AX394" s="841"/>
      <c r="AY394" s="841"/>
      <c r="AZ394" s="841"/>
      <c r="BA394" s="841"/>
      <c r="BB394" s="841"/>
      <c r="BC394" s="841"/>
      <c r="BD394" s="841"/>
      <c r="BE394" s="841"/>
      <c r="BF394" s="841"/>
      <c r="BG394" s="841"/>
      <c r="BH394" s="841"/>
      <c r="BI394" s="841"/>
      <c r="BJ394" s="821" t="s">
        <v>4621</v>
      </c>
      <c r="BK394" s="841"/>
      <c r="BL394" s="841"/>
      <c r="BM394" s="841"/>
      <c r="BN394" s="841"/>
      <c r="BO394" s="841"/>
      <c r="BP394" s="841"/>
      <c r="BQ394" s="841"/>
      <c r="BR394" s="841"/>
      <c r="BS394" s="841"/>
      <c r="BT394" s="841"/>
      <c r="BU394" s="841"/>
      <c r="BV394" s="841"/>
      <c r="BW394" s="840"/>
      <c r="BX394" s="840"/>
      <c r="BY394" s="840"/>
      <c r="BZ394" s="842"/>
      <c r="CA394" s="842"/>
      <c r="CB394" s="842"/>
      <c r="CC394" s="842"/>
      <c r="CD394" s="842"/>
      <c r="CE394" s="842"/>
      <c r="CF394" s="842"/>
      <c r="CG394" s="842"/>
      <c r="CH394" s="842"/>
      <c r="CI394" s="842"/>
      <c r="CJ394" s="842"/>
      <c r="CK394" s="842"/>
      <c r="CL394" s="842"/>
      <c r="CM394" s="842"/>
      <c r="CN394" s="842"/>
      <c r="CO394" s="842"/>
      <c r="CP394" s="842"/>
      <c r="CQ394" s="842"/>
      <c r="CR394" s="842"/>
      <c r="CS394" s="832" t="s">
        <v>4622</v>
      </c>
      <c r="CT394" s="842"/>
      <c r="CU394" s="842"/>
      <c r="CV394" s="842"/>
      <c r="CW394" s="842"/>
      <c r="CX394" s="842"/>
      <c r="CY394" s="842"/>
      <c r="CZ394" s="842"/>
      <c r="DA394" s="842"/>
      <c r="DB394" s="842"/>
      <c r="DC394" s="842"/>
      <c r="DD394" s="842"/>
      <c r="DE394" s="842"/>
    </row>
    <row r="395" spans="34:109" ht="0" hidden="1" customHeight="1">
      <c r="AH395" s="840"/>
      <c r="AI395" s="840"/>
      <c r="AJ395" s="840"/>
      <c r="AK395" s="840"/>
      <c r="AL395" s="822" t="str">
        <f t="shared" si="18"/>
        <v/>
      </c>
      <c r="AM395" s="822" t="str">
        <f t="shared" si="19"/>
        <v/>
      </c>
      <c r="AN395" s="828" t="str">
        <f t="shared" si="20"/>
        <v/>
      </c>
      <c r="AO395" s="840"/>
      <c r="AP395" s="826">
        <v>393</v>
      </c>
      <c r="AQ395" s="841"/>
      <c r="AR395" s="841"/>
      <c r="AS395" s="841"/>
      <c r="AT395" s="841"/>
      <c r="AU395" s="841"/>
      <c r="AV395" s="841"/>
      <c r="AW395" s="841"/>
      <c r="AX395" s="841"/>
      <c r="AY395" s="841"/>
      <c r="AZ395" s="841"/>
      <c r="BA395" s="841"/>
      <c r="BB395" s="841"/>
      <c r="BC395" s="841"/>
      <c r="BD395" s="841"/>
      <c r="BE395" s="841"/>
      <c r="BF395" s="841"/>
      <c r="BG395" s="841"/>
      <c r="BH395" s="841"/>
      <c r="BI395" s="841"/>
      <c r="BJ395" s="821" t="s">
        <v>4623</v>
      </c>
      <c r="BK395" s="841"/>
      <c r="BL395" s="841"/>
      <c r="BM395" s="841"/>
      <c r="BN395" s="841"/>
      <c r="BO395" s="841"/>
      <c r="BP395" s="841"/>
      <c r="BQ395" s="841"/>
      <c r="BR395" s="841"/>
      <c r="BS395" s="841"/>
      <c r="BT395" s="841"/>
      <c r="BU395" s="841"/>
      <c r="BV395" s="841"/>
      <c r="BW395" s="840"/>
      <c r="BX395" s="840"/>
      <c r="BY395" s="840"/>
      <c r="BZ395" s="842"/>
      <c r="CA395" s="842"/>
      <c r="CB395" s="842"/>
      <c r="CC395" s="842"/>
      <c r="CD395" s="842"/>
      <c r="CE395" s="842"/>
      <c r="CF395" s="842"/>
      <c r="CG395" s="842"/>
      <c r="CH395" s="842"/>
      <c r="CI395" s="842"/>
      <c r="CJ395" s="842"/>
      <c r="CK395" s="842"/>
      <c r="CL395" s="842"/>
      <c r="CM395" s="842"/>
      <c r="CN395" s="842"/>
      <c r="CO395" s="842"/>
      <c r="CP395" s="842"/>
      <c r="CQ395" s="842"/>
      <c r="CR395" s="842"/>
      <c r="CS395" s="832" t="s">
        <v>4624</v>
      </c>
      <c r="CT395" s="842"/>
      <c r="CU395" s="842"/>
      <c r="CV395" s="842"/>
      <c r="CW395" s="842"/>
      <c r="CX395" s="842"/>
      <c r="CY395" s="842"/>
      <c r="CZ395" s="842"/>
      <c r="DA395" s="842"/>
      <c r="DB395" s="842"/>
      <c r="DC395" s="842"/>
      <c r="DD395" s="842"/>
      <c r="DE395" s="842"/>
    </row>
    <row r="396" spans="34:109" ht="0" hidden="1" customHeight="1">
      <c r="AH396" s="840"/>
      <c r="AI396" s="840"/>
      <c r="AJ396" s="840"/>
      <c r="AK396" s="840"/>
      <c r="AL396" s="822" t="str">
        <f t="shared" si="18"/>
        <v/>
      </c>
      <c r="AM396" s="822" t="str">
        <f t="shared" si="19"/>
        <v/>
      </c>
      <c r="AN396" s="828" t="str">
        <f t="shared" si="20"/>
        <v/>
      </c>
      <c r="AO396" s="840"/>
      <c r="AP396" s="826">
        <v>394</v>
      </c>
      <c r="AQ396" s="841"/>
      <c r="AR396" s="841"/>
      <c r="AS396" s="841"/>
      <c r="AT396" s="841"/>
      <c r="AU396" s="841"/>
      <c r="AV396" s="841"/>
      <c r="AW396" s="841"/>
      <c r="AX396" s="841"/>
      <c r="AY396" s="841"/>
      <c r="AZ396" s="841"/>
      <c r="BA396" s="841"/>
      <c r="BB396" s="841"/>
      <c r="BC396" s="841"/>
      <c r="BD396" s="841"/>
      <c r="BE396" s="841"/>
      <c r="BF396" s="841"/>
      <c r="BG396" s="841"/>
      <c r="BH396" s="841"/>
      <c r="BI396" s="841"/>
      <c r="BJ396" s="821" t="s">
        <v>4625</v>
      </c>
      <c r="BK396" s="841"/>
      <c r="BL396" s="841"/>
      <c r="BM396" s="841"/>
      <c r="BN396" s="841"/>
      <c r="BO396" s="841"/>
      <c r="BP396" s="841"/>
      <c r="BQ396" s="841"/>
      <c r="BR396" s="841"/>
      <c r="BS396" s="841"/>
      <c r="BT396" s="841"/>
      <c r="BU396" s="841"/>
      <c r="BV396" s="841"/>
      <c r="BW396" s="840"/>
      <c r="BX396" s="840"/>
      <c r="BY396" s="840"/>
      <c r="BZ396" s="842"/>
      <c r="CA396" s="842"/>
      <c r="CB396" s="842"/>
      <c r="CC396" s="842"/>
      <c r="CD396" s="842"/>
      <c r="CE396" s="842"/>
      <c r="CF396" s="842"/>
      <c r="CG396" s="842"/>
      <c r="CH396" s="842"/>
      <c r="CI396" s="842"/>
      <c r="CJ396" s="842"/>
      <c r="CK396" s="842"/>
      <c r="CL396" s="842"/>
      <c r="CM396" s="842"/>
      <c r="CN396" s="842"/>
      <c r="CO396" s="842"/>
      <c r="CP396" s="842"/>
      <c r="CQ396" s="842"/>
      <c r="CR396" s="842"/>
      <c r="CS396" s="832" t="s">
        <v>4626</v>
      </c>
      <c r="CT396" s="842"/>
      <c r="CU396" s="842"/>
      <c r="CV396" s="842"/>
      <c r="CW396" s="842"/>
      <c r="CX396" s="842"/>
      <c r="CY396" s="842"/>
      <c r="CZ396" s="842"/>
      <c r="DA396" s="842"/>
      <c r="DB396" s="842"/>
      <c r="DC396" s="842"/>
      <c r="DD396" s="842"/>
      <c r="DE396" s="842"/>
    </row>
    <row r="397" spans="34:109" ht="0" hidden="1" customHeight="1">
      <c r="AH397" s="840"/>
      <c r="AI397" s="840"/>
      <c r="AJ397" s="840"/>
      <c r="AK397" s="840"/>
      <c r="AL397" s="822" t="str">
        <f t="shared" si="18"/>
        <v/>
      </c>
      <c r="AM397" s="822" t="str">
        <f t="shared" si="19"/>
        <v/>
      </c>
      <c r="AN397" s="828" t="str">
        <f t="shared" si="20"/>
        <v/>
      </c>
      <c r="AO397" s="840"/>
      <c r="AP397" s="826">
        <v>395</v>
      </c>
      <c r="AQ397" s="841"/>
      <c r="AR397" s="841"/>
      <c r="AS397" s="841"/>
      <c r="AT397" s="841"/>
      <c r="AU397" s="841"/>
      <c r="AV397" s="841"/>
      <c r="AW397" s="841"/>
      <c r="AX397" s="841"/>
      <c r="AY397" s="841"/>
      <c r="AZ397" s="841"/>
      <c r="BA397" s="841"/>
      <c r="BB397" s="841"/>
      <c r="BC397" s="841"/>
      <c r="BD397" s="841"/>
      <c r="BE397" s="841"/>
      <c r="BF397" s="841"/>
      <c r="BG397" s="841"/>
      <c r="BH397" s="841"/>
      <c r="BI397" s="841"/>
      <c r="BJ397" s="821" t="s">
        <v>4627</v>
      </c>
      <c r="BK397" s="841"/>
      <c r="BL397" s="841"/>
      <c r="BM397" s="841"/>
      <c r="BN397" s="841"/>
      <c r="BO397" s="841"/>
      <c r="BP397" s="841"/>
      <c r="BQ397" s="841"/>
      <c r="BR397" s="841"/>
      <c r="BS397" s="841"/>
      <c r="BT397" s="841"/>
      <c r="BU397" s="841"/>
      <c r="BV397" s="841"/>
      <c r="BW397" s="840"/>
      <c r="BX397" s="840"/>
      <c r="BY397" s="840"/>
      <c r="BZ397" s="842"/>
      <c r="CA397" s="842"/>
      <c r="CB397" s="842"/>
      <c r="CC397" s="842"/>
      <c r="CD397" s="842"/>
      <c r="CE397" s="842"/>
      <c r="CF397" s="842"/>
      <c r="CG397" s="842"/>
      <c r="CH397" s="842"/>
      <c r="CI397" s="842"/>
      <c r="CJ397" s="842"/>
      <c r="CK397" s="842"/>
      <c r="CL397" s="842"/>
      <c r="CM397" s="842"/>
      <c r="CN397" s="842"/>
      <c r="CO397" s="842"/>
      <c r="CP397" s="842"/>
      <c r="CQ397" s="842"/>
      <c r="CR397" s="842"/>
      <c r="CS397" s="832" t="s">
        <v>4628</v>
      </c>
      <c r="CT397" s="842"/>
      <c r="CU397" s="842"/>
      <c r="CV397" s="842"/>
      <c r="CW397" s="842"/>
      <c r="CX397" s="842"/>
      <c r="CY397" s="842"/>
      <c r="CZ397" s="842"/>
      <c r="DA397" s="842"/>
      <c r="DB397" s="842"/>
      <c r="DC397" s="842"/>
      <c r="DD397" s="842"/>
      <c r="DE397" s="842"/>
    </row>
    <row r="398" spans="34:109" ht="0" hidden="1" customHeight="1">
      <c r="AH398" s="840"/>
      <c r="AI398" s="840"/>
      <c r="AJ398" s="840"/>
      <c r="AK398" s="840"/>
      <c r="AL398" s="822" t="str">
        <f t="shared" si="18"/>
        <v/>
      </c>
      <c r="AM398" s="822" t="str">
        <f t="shared" si="19"/>
        <v/>
      </c>
      <c r="AN398" s="828" t="str">
        <f t="shared" si="20"/>
        <v/>
      </c>
      <c r="AO398" s="840"/>
      <c r="AP398" s="826">
        <v>396</v>
      </c>
      <c r="AQ398" s="841"/>
      <c r="AR398" s="841"/>
      <c r="AS398" s="841"/>
      <c r="AT398" s="841"/>
      <c r="AU398" s="841"/>
      <c r="AV398" s="841"/>
      <c r="AW398" s="841"/>
      <c r="AX398" s="841"/>
      <c r="AY398" s="841"/>
      <c r="AZ398" s="841"/>
      <c r="BA398" s="841"/>
      <c r="BB398" s="841"/>
      <c r="BC398" s="841"/>
      <c r="BD398" s="841"/>
      <c r="BE398" s="841"/>
      <c r="BF398" s="841"/>
      <c r="BG398" s="841"/>
      <c r="BH398" s="841"/>
      <c r="BI398" s="841"/>
      <c r="BJ398" s="821" t="s">
        <v>4629</v>
      </c>
      <c r="BK398" s="841"/>
      <c r="BL398" s="841"/>
      <c r="BM398" s="841"/>
      <c r="BN398" s="841"/>
      <c r="BO398" s="841"/>
      <c r="BP398" s="841"/>
      <c r="BQ398" s="841"/>
      <c r="BR398" s="841"/>
      <c r="BS398" s="841"/>
      <c r="BT398" s="841"/>
      <c r="BU398" s="841"/>
      <c r="BV398" s="841"/>
      <c r="BW398" s="840"/>
      <c r="BX398" s="840"/>
      <c r="BY398" s="840"/>
      <c r="BZ398" s="842"/>
      <c r="CA398" s="842"/>
      <c r="CB398" s="842"/>
      <c r="CC398" s="842"/>
      <c r="CD398" s="842"/>
      <c r="CE398" s="842"/>
      <c r="CF398" s="842"/>
      <c r="CG398" s="842"/>
      <c r="CH398" s="842"/>
      <c r="CI398" s="842"/>
      <c r="CJ398" s="842"/>
      <c r="CK398" s="842"/>
      <c r="CL398" s="842"/>
      <c r="CM398" s="842"/>
      <c r="CN398" s="842"/>
      <c r="CO398" s="842"/>
      <c r="CP398" s="842"/>
      <c r="CQ398" s="842"/>
      <c r="CR398" s="842"/>
      <c r="CS398" s="832" t="s">
        <v>4630</v>
      </c>
      <c r="CT398" s="842"/>
      <c r="CU398" s="842"/>
      <c r="CV398" s="842"/>
      <c r="CW398" s="842"/>
      <c r="CX398" s="842"/>
      <c r="CY398" s="842"/>
      <c r="CZ398" s="842"/>
      <c r="DA398" s="842"/>
      <c r="DB398" s="842"/>
      <c r="DC398" s="842"/>
      <c r="DD398" s="842"/>
      <c r="DE398" s="842"/>
    </row>
    <row r="399" spans="34:109" ht="0" hidden="1" customHeight="1">
      <c r="AH399" s="840"/>
      <c r="AI399" s="840"/>
      <c r="AJ399" s="840"/>
      <c r="AK399" s="840"/>
      <c r="AL399" s="822" t="str">
        <f t="shared" si="18"/>
        <v/>
      </c>
      <c r="AM399" s="822" t="str">
        <f t="shared" si="19"/>
        <v/>
      </c>
      <c r="AN399" s="828" t="str">
        <f t="shared" si="20"/>
        <v/>
      </c>
      <c r="AO399" s="840"/>
      <c r="AP399" s="826">
        <v>397</v>
      </c>
      <c r="AQ399" s="841"/>
      <c r="AR399" s="841"/>
      <c r="AS399" s="841"/>
      <c r="AT399" s="841"/>
      <c r="AU399" s="841"/>
      <c r="AV399" s="841"/>
      <c r="AW399" s="841"/>
      <c r="AX399" s="841"/>
      <c r="AY399" s="841"/>
      <c r="AZ399" s="841"/>
      <c r="BA399" s="841"/>
      <c r="BB399" s="841"/>
      <c r="BC399" s="841"/>
      <c r="BD399" s="841"/>
      <c r="BE399" s="841"/>
      <c r="BF399" s="841"/>
      <c r="BG399" s="841"/>
      <c r="BH399" s="841"/>
      <c r="BI399" s="841"/>
      <c r="BJ399" s="821" t="s">
        <v>4631</v>
      </c>
      <c r="BK399" s="841"/>
      <c r="BL399" s="841"/>
      <c r="BM399" s="841"/>
      <c r="BN399" s="841"/>
      <c r="BO399" s="841"/>
      <c r="BP399" s="841"/>
      <c r="BQ399" s="841"/>
      <c r="BR399" s="841"/>
      <c r="BS399" s="841"/>
      <c r="BT399" s="841"/>
      <c r="BU399" s="841"/>
      <c r="BV399" s="841"/>
      <c r="BW399" s="840"/>
      <c r="BX399" s="840"/>
      <c r="BY399" s="840"/>
      <c r="BZ399" s="842"/>
      <c r="CA399" s="842"/>
      <c r="CB399" s="842"/>
      <c r="CC399" s="842"/>
      <c r="CD399" s="842"/>
      <c r="CE399" s="842"/>
      <c r="CF399" s="842"/>
      <c r="CG399" s="842"/>
      <c r="CH399" s="842"/>
      <c r="CI399" s="842"/>
      <c r="CJ399" s="842"/>
      <c r="CK399" s="842"/>
      <c r="CL399" s="842"/>
      <c r="CM399" s="842"/>
      <c r="CN399" s="842"/>
      <c r="CO399" s="842"/>
      <c r="CP399" s="842"/>
      <c r="CQ399" s="842"/>
      <c r="CR399" s="842"/>
      <c r="CS399" s="832" t="s">
        <v>4632</v>
      </c>
      <c r="CT399" s="842"/>
      <c r="CU399" s="842"/>
      <c r="CV399" s="842"/>
      <c r="CW399" s="842"/>
      <c r="CX399" s="842"/>
      <c r="CY399" s="842"/>
      <c r="CZ399" s="842"/>
      <c r="DA399" s="842"/>
      <c r="DB399" s="842"/>
      <c r="DC399" s="842"/>
      <c r="DD399" s="842"/>
      <c r="DE399" s="842"/>
    </row>
    <row r="400" spans="34:109" ht="0" hidden="1" customHeight="1">
      <c r="AH400" s="840"/>
      <c r="AI400" s="840"/>
      <c r="AJ400" s="840"/>
      <c r="AK400" s="840"/>
      <c r="AL400" s="822" t="str">
        <f t="shared" si="18"/>
        <v/>
      </c>
      <c r="AM400" s="822" t="str">
        <f t="shared" si="19"/>
        <v/>
      </c>
      <c r="AN400" s="828" t="str">
        <f t="shared" si="20"/>
        <v/>
      </c>
      <c r="AO400" s="840"/>
      <c r="AP400" s="826">
        <v>398</v>
      </c>
      <c r="AQ400" s="841"/>
      <c r="AR400" s="841"/>
      <c r="AS400" s="841"/>
      <c r="AT400" s="841"/>
      <c r="AU400" s="841"/>
      <c r="AV400" s="841"/>
      <c r="AW400" s="841"/>
      <c r="AX400" s="841"/>
      <c r="AY400" s="841"/>
      <c r="AZ400" s="841"/>
      <c r="BA400" s="841"/>
      <c r="BB400" s="841"/>
      <c r="BC400" s="841"/>
      <c r="BD400" s="841"/>
      <c r="BE400" s="841"/>
      <c r="BF400" s="841"/>
      <c r="BG400" s="841"/>
      <c r="BH400" s="841"/>
      <c r="BI400" s="841"/>
      <c r="BJ400" s="821" t="s">
        <v>4633</v>
      </c>
      <c r="BK400" s="841"/>
      <c r="BL400" s="841"/>
      <c r="BM400" s="841"/>
      <c r="BN400" s="841"/>
      <c r="BO400" s="841"/>
      <c r="BP400" s="841"/>
      <c r="BQ400" s="841"/>
      <c r="BR400" s="841"/>
      <c r="BS400" s="841"/>
      <c r="BT400" s="841"/>
      <c r="BU400" s="841"/>
      <c r="BV400" s="841"/>
      <c r="BW400" s="840"/>
      <c r="BX400" s="840"/>
      <c r="BY400" s="840"/>
      <c r="BZ400" s="842"/>
      <c r="CA400" s="842"/>
      <c r="CB400" s="842"/>
      <c r="CC400" s="842"/>
      <c r="CD400" s="842"/>
      <c r="CE400" s="842"/>
      <c r="CF400" s="842"/>
      <c r="CG400" s="842"/>
      <c r="CH400" s="842"/>
      <c r="CI400" s="842"/>
      <c r="CJ400" s="842"/>
      <c r="CK400" s="842"/>
      <c r="CL400" s="842"/>
      <c r="CM400" s="842"/>
      <c r="CN400" s="842"/>
      <c r="CO400" s="842"/>
      <c r="CP400" s="842"/>
      <c r="CQ400" s="842"/>
      <c r="CR400" s="842"/>
      <c r="CS400" s="832" t="s">
        <v>4634</v>
      </c>
      <c r="CT400" s="842"/>
      <c r="CU400" s="842"/>
      <c r="CV400" s="842"/>
      <c r="CW400" s="842"/>
      <c r="CX400" s="842"/>
      <c r="CY400" s="842"/>
      <c r="CZ400" s="842"/>
      <c r="DA400" s="842"/>
      <c r="DB400" s="842"/>
      <c r="DC400" s="842"/>
      <c r="DD400" s="842"/>
      <c r="DE400" s="842"/>
    </row>
    <row r="401" spans="34:109" ht="0" hidden="1" customHeight="1">
      <c r="AH401" s="840"/>
      <c r="AI401" s="840"/>
      <c r="AJ401" s="840"/>
      <c r="AK401" s="840"/>
      <c r="AL401" s="822" t="str">
        <f t="shared" si="18"/>
        <v/>
      </c>
      <c r="AM401" s="822" t="str">
        <f t="shared" si="19"/>
        <v/>
      </c>
      <c r="AN401" s="828" t="str">
        <f t="shared" si="20"/>
        <v/>
      </c>
      <c r="AO401" s="840"/>
      <c r="AP401" s="826">
        <v>399</v>
      </c>
      <c r="AQ401" s="841"/>
      <c r="AR401" s="841"/>
      <c r="AS401" s="841"/>
      <c r="AT401" s="841"/>
      <c r="AU401" s="841"/>
      <c r="AV401" s="841"/>
      <c r="AW401" s="841"/>
      <c r="AX401" s="841"/>
      <c r="AY401" s="841"/>
      <c r="AZ401" s="841"/>
      <c r="BA401" s="841"/>
      <c r="BB401" s="841"/>
      <c r="BC401" s="841"/>
      <c r="BD401" s="841"/>
      <c r="BE401" s="841"/>
      <c r="BF401" s="841"/>
      <c r="BG401" s="841"/>
      <c r="BH401" s="841"/>
      <c r="BI401" s="841"/>
      <c r="BJ401" s="821" t="s">
        <v>4635</v>
      </c>
      <c r="BK401" s="841"/>
      <c r="BL401" s="841"/>
      <c r="BM401" s="841"/>
      <c r="BN401" s="841"/>
      <c r="BO401" s="841"/>
      <c r="BP401" s="841"/>
      <c r="BQ401" s="841"/>
      <c r="BR401" s="841"/>
      <c r="BS401" s="841"/>
      <c r="BT401" s="841"/>
      <c r="BU401" s="841"/>
      <c r="BV401" s="841"/>
      <c r="BW401" s="840"/>
      <c r="BX401" s="840"/>
      <c r="BY401" s="840"/>
      <c r="BZ401" s="842"/>
      <c r="CA401" s="842"/>
      <c r="CB401" s="842"/>
      <c r="CC401" s="842"/>
      <c r="CD401" s="842"/>
      <c r="CE401" s="842"/>
      <c r="CF401" s="842"/>
      <c r="CG401" s="842"/>
      <c r="CH401" s="842"/>
      <c r="CI401" s="842"/>
      <c r="CJ401" s="842"/>
      <c r="CK401" s="842"/>
      <c r="CL401" s="842"/>
      <c r="CM401" s="842"/>
      <c r="CN401" s="842"/>
      <c r="CO401" s="842"/>
      <c r="CP401" s="842"/>
      <c r="CQ401" s="842"/>
      <c r="CR401" s="842"/>
      <c r="CS401" s="832" t="s">
        <v>4636</v>
      </c>
      <c r="CT401" s="842"/>
      <c r="CU401" s="842"/>
      <c r="CV401" s="842"/>
      <c r="CW401" s="842"/>
      <c r="CX401" s="842"/>
      <c r="CY401" s="842"/>
      <c r="CZ401" s="842"/>
      <c r="DA401" s="842"/>
      <c r="DB401" s="842"/>
      <c r="DC401" s="842"/>
      <c r="DD401" s="842"/>
      <c r="DE401" s="842"/>
    </row>
    <row r="402" spans="34:109" ht="0" hidden="1" customHeight="1">
      <c r="AH402" s="840"/>
      <c r="AI402" s="840"/>
      <c r="AJ402" s="840"/>
      <c r="AK402" s="840"/>
      <c r="AL402" s="822" t="str">
        <f t="shared" si="18"/>
        <v/>
      </c>
      <c r="AM402" s="822" t="str">
        <f t="shared" si="19"/>
        <v/>
      </c>
      <c r="AN402" s="828" t="str">
        <f t="shared" si="20"/>
        <v/>
      </c>
      <c r="AO402" s="840"/>
      <c r="AP402" s="826">
        <v>400</v>
      </c>
      <c r="AQ402" s="841"/>
      <c r="AR402" s="841"/>
      <c r="AS402" s="841"/>
      <c r="AT402" s="841"/>
      <c r="AU402" s="841"/>
      <c r="AV402" s="841"/>
      <c r="AW402" s="841"/>
      <c r="AX402" s="841"/>
      <c r="AY402" s="841"/>
      <c r="AZ402" s="841"/>
      <c r="BA402" s="841"/>
      <c r="BB402" s="841"/>
      <c r="BC402" s="841"/>
      <c r="BD402" s="841"/>
      <c r="BE402" s="841"/>
      <c r="BF402" s="841"/>
      <c r="BG402" s="841"/>
      <c r="BH402" s="841"/>
      <c r="BI402" s="841"/>
      <c r="BJ402" s="821" t="s">
        <v>4637</v>
      </c>
      <c r="BK402" s="841"/>
      <c r="BL402" s="841"/>
      <c r="BM402" s="841"/>
      <c r="BN402" s="841"/>
      <c r="BO402" s="841"/>
      <c r="BP402" s="841"/>
      <c r="BQ402" s="841"/>
      <c r="BR402" s="841"/>
      <c r="BS402" s="841"/>
      <c r="BT402" s="841"/>
      <c r="BU402" s="841"/>
      <c r="BV402" s="841"/>
      <c r="BW402" s="840"/>
      <c r="BX402" s="840"/>
      <c r="BY402" s="840"/>
      <c r="BZ402" s="842"/>
      <c r="CA402" s="842"/>
      <c r="CB402" s="842"/>
      <c r="CC402" s="842"/>
      <c r="CD402" s="842"/>
      <c r="CE402" s="842"/>
      <c r="CF402" s="842"/>
      <c r="CG402" s="842"/>
      <c r="CH402" s="842"/>
      <c r="CI402" s="842"/>
      <c r="CJ402" s="842"/>
      <c r="CK402" s="842"/>
      <c r="CL402" s="842"/>
      <c r="CM402" s="842"/>
      <c r="CN402" s="842"/>
      <c r="CO402" s="842"/>
      <c r="CP402" s="842"/>
      <c r="CQ402" s="842"/>
      <c r="CR402" s="842"/>
      <c r="CS402" s="832" t="s">
        <v>4638</v>
      </c>
      <c r="CT402" s="842"/>
      <c r="CU402" s="842"/>
      <c r="CV402" s="842"/>
      <c r="CW402" s="842"/>
      <c r="CX402" s="842"/>
      <c r="CY402" s="842"/>
      <c r="CZ402" s="842"/>
      <c r="DA402" s="842"/>
      <c r="DB402" s="842"/>
      <c r="DC402" s="842"/>
      <c r="DD402" s="842"/>
      <c r="DE402" s="842"/>
    </row>
    <row r="403" spans="34:109" ht="0" hidden="1" customHeight="1">
      <c r="AH403" s="840"/>
      <c r="AI403" s="840"/>
      <c r="AJ403" s="840"/>
      <c r="AK403" s="840"/>
      <c r="AL403" s="822" t="str">
        <f t="shared" si="18"/>
        <v/>
      </c>
      <c r="AM403" s="822" t="str">
        <f t="shared" si="19"/>
        <v/>
      </c>
      <c r="AN403" s="828" t="str">
        <f t="shared" si="20"/>
        <v/>
      </c>
      <c r="AO403" s="840"/>
      <c r="AP403" s="826">
        <v>401</v>
      </c>
      <c r="AQ403" s="841"/>
      <c r="AR403" s="841"/>
      <c r="AS403" s="841"/>
      <c r="AT403" s="841"/>
      <c r="AU403" s="841"/>
      <c r="AV403" s="841"/>
      <c r="AW403" s="841"/>
      <c r="AX403" s="841"/>
      <c r="AY403" s="841"/>
      <c r="AZ403" s="841"/>
      <c r="BA403" s="841"/>
      <c r="BB403" s="841"/>
      <c r="BC403" s="841"/>
      <c r="BD403" s="841"/>
      <c r="BE403" s="841"/>
      <c r="BF403" s="841"/>
      <c r="BG403" s="841"/>
      <c r="BH403" s="841"/>
      <c r="BI403" s="841"/>
      <c r="BJ403" s="821" t="s">
        <v>4639</v>
      </c>
      <c r="BK403" s="841"/>
      <c r="BL403" s="841"/>
      <c r="BM403" s="841"/>
      <c r="BN403" s="841"/>
      <c r="BO403" s="841"/>
      <c r="BP403" s="841"/>
      <c r="BQ403" s="841"/>
      <c r="BR403" s="841"/>
      <c r="BS403" s="841"/>
      <c r="BT403" s="841"/>
      <c r="BU403" s="841"/>
      <c r="BV403" s="841"/>
      <c r="BW403" s="840"/>
      <c r="BX403" s="840"/>
      <c r="BY403" s="840"/>
      <c r="BZ403" s="842"/>
      <c r="CA403" s="842"/>
      <c r="CB403" s="842"/>
      <c r="CC403" s="842"/>
      <c r="CD403" s="842"/>
      <c r="CE403" s="842"/>
      <c r="CF403" s="842"/>
      <c r="CG403" s="842"/>
      <c r="CH403" s="842"/>
      <c r="CI403" s="842"/>
      <c r="CJ403" s="842"/>
      <c r="CK403" s="842"/>
      <c r="CL403" s="842"/>
      <c r="CM403" s="842"/>
      <c r="CN403" s="842"/>
      <c r="CO403" s="842"/>
      <c r="CP403" s="842"/>
      <c r="CQ403" s="842"/>
      <c r="CR403" s="842"/>
      <c r="CS403" s="832" t="s">
        <v>4640</v>
      </c>
      <c r="CT403" s="842"/>
      <c r="CU403" s="842"/>
      <c r="CV403" s="842"/>
      <c r="CW403" s="842"/>
      <c r="CX403" s="842"/>
      <c r="CY403" s="842"/>
      <c r="CZ403" s="842"/>
      <c r="DA403" s="842"/>
      <c r="DB403" s="842"/>
      <c r="DC403" s="842"/>
      <c r="DD403" s="842"/>
      <c r="DE403" s="842"/>
    </row>
    <row r="404" spans="34:109" ht="0" hidden="1" customHeight="1">
      <c r="AH404" s="840"/>
      <c r="AI404" s="840"/>
      <c r="AJ404" s="840"/>
      <c r="AK404" s="840"/>
      <c r="AL404" s="822" t="str">
        <f t="shared" si="18"/>
        <v/>
      </c>
      <c r="AM404" s="822" t="str">
        <f t="shared" si="19"/>
        <v/>
      </c>
      <c r="AN404" s="828" t="str">
        <f t="shared" si="20"/>
        <v/>
      </c>
      <c r="AO404" s="840"/>
      <c r="AP404" s="826">
        <v>402</v>
      </c>
      <c r="AQ404" s="841"/>
      <c r="AR404" s="841"/>
      <c r="AS404" s="841"/>
      <c r="AT404" s="841"/>
      <c r="AU404" s="841"/>
      <c r="AV404" s="841"/>
      <c r="AW404" s="841"/>
      <c r="AX404" s="841"/>
      <c r="AY404" s="841"/>
      <c r="AZ404" s="841"/>
      <c r="BA404" s="841"/>
      <c r="BB404" s="841"/>
      <c r="BC404" s="841"/>
      <c r="BD404" s="841"/>
      <c r="BE404" s="841"/>
      <c r="BF404" s="841"/>
      <c r="BG404" s="841"/>
      <c r="BH404" s="841"/>
      <c r="BI404" s="841"/>
      <c r="BJ404" s="821" t="s">
        <v>4641</v>
      </c>
      <c r="BK404" s="841"/>
      <c r="BL404" s="841"/>
      <c r="BM404" s="841"/>
      <c r="BN404" s="841"/>
      <c r="BO404" s="841"/>
      <c r="BP404" s="841"/>
      <c r="BQ404" s="841"/>
      <c r="BR404" s="841"/>
      <c r="BS404" s="841"/>
      <c r="BT404" s="841"/>
      <c r="BU404" s="841"/>
      <c r="BV404" s="841"/>
      <c r="BW404" s="840"/>
      <c r="BX404" s="840"/>
      <c r="BY404" s="840"/>
      <c r="BZ404" s="842"/>
      <c r="CA404" s="842"/>
      <c r="CB404" s="842"/>
      <c r="CC404" s="842"/>
      <c r="CD404" s="842"/>
      <c r="CE404" s="842"/>
      <c r="CF404" s="842"/>
      <c r="CG404" s="842"/>
      <c r="CH404" s="842"/>
      <c r="CI404" s="842"/>
      <c r="CJ404" s="842"/>
      <c r="CK404" s="842"/>
      <c r="CL404" s="842"/>
      <c r="CM404" s="842"/>
      <c r="CN404" s="842"/>
      <c r="CO404" s="842"/>
      <c r="CP404" s="842"/>
      <c r="CQ404" s="842"/>
      <c r="CR404" s="842"/>
      <c r="CS404" s="832" t="s">
        <v>4642</v>
      </c>
      <c r="CT404" s="842"/>
      <c r="CU404" s="842"/>
      <c r="CV404" s="842"/>
      <c r="CW404" s="842"/>
      <c r="CX404" s="842"/>
      <c r="CY404" s="842"/>
      <c r="CZ404" s="842"/>
      <c r="DA404" s="842"/>
      <c r="DB404" s="842"/>
      <c r="DC404" s="842"/>
      <c r="DD404" s="842"/>
      <c r="DE404" s="842"/>
    </row>
    <row r="405" spans="34:109" ht="0" hidden="1" customHeight="1">
      <c r="AH405" s="840"/>
      <c r="AI405" s="840"/>
      <c r="AJ405" s="840"/>
      <c r="AK405" s="840"/>
      <c r="AL405" s="822" t="str">
        <f t="shared" si="18"/>
        <v/>
      </c>
      <c r="AM405" s="822" t="str">
        <f t="shared" si="19"/>
        <v/>
      </c>
      <c r="AN405" s="828" t="str">
        <f t="shared" si="20"/>
        <v/>
      </c>
      <c r="AO405" s="840"/>
      <c r="AP405" s="826">
        <v>403</v>
      </c>
      <c r="AQ405" s="841"/>
      <c r="AR405" s="841"/>
      <c r="AS405" s="841"/>
      <c r="AT405" s="841"/>
      <c r="AU405" s="841"/>
      <c r="AV405" s="841"/>
      <c r="AW405" s="841"/>
      <c r="AX405" s="841"/>
      <c r="AY405" s="841"/>
      <c r="AZ405" s="841"/>
      <c r="BA405" s="841"/>
      <c r="BB405" s="841"/>
      <c r="BC405" s="841"/>
      <c r="BD405" s="841"/>
      <c r="BE405" s="841"/>
      <c r="BF405" s="841"/>
      <c r="BG405" s="841"/>
      <c r="BH405" s="841"/>
      <c r="BI405" s="841"/>
      <c r="BJ405" s="821" t="s">
        <v>4643</v>
      </c>
      <c r="BK405" s="841"/>
      <c r="BL405" s="841"/>
      <c r="BM405" s="841"/>
      <c r="BN405" s="841"/>
      <c r="BO405" s="841"/>
      <c r="BP405" s="841"/>
      <c r="BQ405" s="841"/>
      <c r="BR405" s="841"/>
      <c r="BS405" s="841"/>
      <c r="BT405" s="841"/>
      <c r="BU405" s="841"/>
      <c r="BV405" s="841"/>
      <c r="BW405" s="840"/>
      <c r="BX405" s="840"/>
      <c r="BY405" s="840"/>
      <c r="BZ405" s="842"/>
      <c r="CA405" s="842"/>
      <c r="CB405" s="842"/>
      <c r="CC405" s="842"/>
      <c r="CD405" s="842"/>
      <c r="CE405" s="842"/>
      <c r="CF405" s="842"/>
      <c r="CG405" s="842"/>
      <c r="CH405" s="842"/>
      <c r="CI405" s="842"/>
      <c r="CJ405" s="842"/>
      <c r="CK405" s="842"/>
      <c r="CL405" s="842"/>
      <c r="CM405" s="842"/>
      <c r="CN405" s="842"/>
      <c r="CO405" s="842"/>
      <c r="CP405" s="842"/>
      <c r="CQ405" s="842"/>
      <c r="CR405" s="842"/>
      <c r="CS405" s="832" t="s">
        <v>4644</v>
      </c>
      <c r="CT405" s="842"/>
      <c r="CU405" s="842"/>
      <c r="CV405" s="842"/>
      <c r="CW405" s="842"/>
      <c r="CX405" s="842"/>
      <c r="CY405" s="842"/>
      <c r="CZ405" s="842"/>
      <c r="DA405" s="842"/>
      <c r="DB405" s="842"/>
      <c r="DC405" s="842"/>
      <c r="DD405" s="842"/>
      <c r="DE405" s="842"/>
    </row>
    <row r="406" spans="34:109" ht="0" hidden="1" customHeight="1">
      <c r="AH406" s="840"/>
      <c r="AI406" s="840"/>
      <c r="AJ406" s="840"/>
      <c r="AK406" s="840"/>
      <c r="AL406" s="822" t="str">
        <f t="shared" si="18"/>
        <v/>
      </c>
      <c r="AM406" s="822" t="str">
        <f t="shared" si="19"/>
        <v/>
      </c>
      <c r="AN406" s="828" t="str">
        <f t="shared" si="20"/>
        <v/>
      </c>
      <c r="AO406" s="840"/>
      <c r="AP406" s="826">
        <v>404</v>
      </c>
      <c r="AQ406" s="841"/>
      <c r="AR406" s="841"/>
      <c r="AS406" s="841"/>
      <c r="AT406" s="841"/>
      <c r="AU406" s="841"/>
      <c r="AV406" s="841"/>
      <c r="AW406" s="841"/>
      <c r="AX406" s="841"/>
      <c r="AY406" s="841"/>
      <c r="AZ406" s="841"/>
      <c r="BA406" s="841"/>
      <c r="BB406" s="841"/>
      <c r="BC406" s="841"/>
      <c r="BD406" s="841"/>
      <c r="BE406" s="841"/>
      <c r="BF406" s="841"/>
      <c r="BG406" s="841"/>
      <c r="BH406" s="841"/>
      <c r="BI406" s="841"/>
      <c r="BJ406" s="821" t="s">
        <v>4645</v>
      </c>
      <c r="BK406" s="841"/>
      <c r="BL406" s="841"/>
      <c r="BM406" s="841"/>
      <c r="BN406" s="841"/>
      <c r="BO406" s="841"/>
      <c r="BP406" s="841"/>
      <c r="BQ406" s="841"/>
      <c r="BR406" s="841"/>
      <c r="BS406" s="841"/>
      <c r="BT406" s="841"/>
      <c r="BU406" s="841"/>
      <c r="BV406" s="841"/>
      <c r="BW406" s="840"/>
      <c r="BX406" s="840"/>
      <c r="BY406" s="840"/>
      <c r="BZ406" s="842"/>
      <c r="CA406" s="842"/>
      <c r="CB406" s="842"/>
      <c r="CC406" s="842"/>
      <c r="CD406" s="842"/>
      <c r="CE406" s="842"/>
      <c r="CF406" s="842"/>
      <c r="CG406" s="842"/>
      <c r="CH406" s="842"/>
      <c r="CI406" s="842"/>
      <c r="CJ406" s="842"/>
      <c r="CK406" s="842"/>
      <c r="CL406" s="842"/>
      <c r="CM406" s="842"/>
      <c r="CN406" s="842"/>
      <c r="CO406" s="842"/>
      <c r="CP406" s="842"/>
      <c r="CQ406" s="842"/>
      <c r="CR406" s="842"/>
      <c r="CS406" s="832" t="s">
        <v>4646</v>
      </c>
      <c r="CT406" s="842"/>
      <c r="CU406" s="842"/>
      <c r="CV406" s="842"/>
      <c r="CW406" s="842"/>
      <c r="CX406" s="842"/>
      <c r="CY406" s="842"/>
      <c r="CZ406" s="842"/>
      <c r="DA406" s="842"/>
      <c r="DB406" s="842"/>
      <c r="DC406" s="842"/>
      <c r="DD406" s="842"/>
      <c r="DE406" s="842"/>
    </row>
    <row r="407" spans="34:109" ht="0" hidden="1" customHeight="1">
      <c r="AH407" s="840"/>
      <c r="AI407" s="840"/>
      <c r="AJ407" s="840"/>
      <c r="AK407" s="840"/>
      <c r="AL407" s="822" t="str">
        <f t="shared" si="18"/>
        <v/>
      </c>
      <c r="AM407" s="822" t="str">
        <f t="shared" si="19"/>
        <v/>
      </c>
      <c r="AN407" s="828" t="str">
        <f t="shared" si="20"/>
        <v/>
      </c>
      <c r="AO407" s="840"/>
      <c r="AP407" s="826">
        <v>405</v>
      </c>
      <c r="AQ407" s="841"/>
      <c r="AR407" s="841"/>
      <c r="AS407" s="841"/>
      <c r="AT407" s="841"/>
      <c r="AU407" s="841"/>
      <c r="AV407" s="841"/>
      <c r="AW407" s="841"/>
      <c r="AX407" s="841"/>
      <c r="AY407" s="841"/>
      <c r="AZ407" s="841"/>
      <c r="BA407" s="841"/>
      <c r="BB407" s="841"/>
      <c r="BC407" s="841"/>
      <c r="BD407" s="841"/>
      <c r="BE407" s="841"/>
      <c r="BF407" s="841"/>
      <c r="BG407" s="841"/>
      <c r="BH407" s="841"/>
      <c r="BI407" s="841"/>
      <c r="BJ407" s="821" t="s">
        <v>4647</v>
      </c>
      <c r="BK407" s="841"/>
      <c r="BL407" s="841"/>
      <c r="BM407" s="841"/>
      <c r="BN407" s="841"/>
      <c r="BO407" s="841"/>
      <c r="BP407" s="841"/>
      <c r="BQ407" s="841"/>
      <c r="BR407" s="841"/>
      <c r="BS407" s="841"/>
      <c r="BT407" s="841"/>
      <c r="BU407" s="841"/>
      <c r="BV407" s="841"/>
      <c r="BW407" s="840"/>
      <c r="BX407" s="840"/>
      <c r="BY407" s="840"/>
      <c r="BZ407" s="842"/>
      <c r="CA407" s="842"/>
      <c r="CB407" s="842"/>
      <c r="CC407" s="842"/>
      <c r="CD407" s="842"/>
      <c r="CE407" s="842"/>
      <c r="CF407" s="842"/>
      <c r="CG407" s="842"/>
      <c r="CH407" s="842"/>
      <c r="CI407" s="842"/>
      <c r="CJ407" s="842"/>
      <c r="CK407" s="842"/>
      <c r="CL407" s="842"/>
      <c r="CM407" s="842"/>
      <c r="CN407" s="842"/>
      <c r="CO407" s="842"/>
      <c r="CP407" s="842"/>
      <c r="CQ407" s="842"/>
      <c r="CR407" s="842"/>
      <c r="CS407" s="832" t="s">
        <v>4648</v>
      </c>
      <c r="CT407" s="842"/>
      <c r="CU407" s="842"/>
      <c r="CV407" s="842"/>
      <c r="CW407" s="842"/>
      <c r="CX407" s="842"/>
      <c r="CY407" s="842"/>
      <c r="CZ407" s="842"/>
      <c r="DA407" s="842"/>
      <c r="DB407" s="842"/>
      <c r="DC407" s="842"/>
      <c r="DD407" s="842"/>
      <c r="DE407" s="842"/>
    </row>
    <row r="408" spans="34:109" ht="0" hidden="1" customHeight="1">
      <c r="AH408" s="840"/>
      <c r="AI408" s="840"/>
      <c r="AJ408" s="840"/>
      <c r="AK408" s="840"/>
      <c r="AL408" s="822" t="str">
        <f t="shared" si="18"/>
        <v/>
      </c>
      <c r="AM408" s="822" t="str">
        <f t="shared" si="19"/>
        <v/>
      </c>
      <c r="AN408" s="828" t="str">
        <f t="shared" si="20"/>
        <v/>
      </c>
      <c r="AO408" s="840"/>
      <c r="AP408" s="826">
        <v>406</v>
      </c>
      <c r="AQ408" s="841"/>
      <c r="AR408" s="841"/>
      <c r="AS408" s="841"/>
      <c r="AT408" s="841"/>
      <c r="AU408" s="841"/>
      <c r="AV408" s="841"/>
      <c r="AW408" s="841"/>
      <c r="AX408" s="841"/>
      <c r="AY408" s="841"/>
      <c r="AZ408" s="841"/>
      <c r="BA408" s="841"/>
      <c r="BB408" s="841"/>
      <c r="BC408" s="841"/>
      <c r="BD408" s="841"/>
      <c r="BE408" s="841"/>
      <c r="BF408" s="841"/>
      <c r="BG408" s="841"/>
      <c r="BH408" s="841"/>
      <c r="BI408" s="841"/>
      <c r="BJ408" s="821" t="s">
        <v>4649</v>
      </c>
      <c r="BK408" s="841"/>
      <c r="BL408" s="841"/>
      <c r="BM408" s="841"/>
      <c r="BN408" s="841"/>
      <c r="BO408" s="841"/>
      <c r="BP408" s="841"/>
      <c r="BQ408" s="841"/>
      <c r="BR408" s="841"/>
      <c r="BS408" s="841"/>
      <c r="BT408" s="841"/>
      <c r="BU408" s="841"/>
      <c r="BV408" s="841"/>
      <c r="BW408" s="840"/>
      <c r="BX408" s="840"/>
      <c r="BY408" s="840"/>
      <c r="BZ408" s="842"/>
      <c r="CA408" s="842"/>
      <c r="CB408" s="842"/>
      <c r="CC408" s="842"/>
      <c r="CD408" s="842"/>
      <c r="CE408" s="842"/>
      <c r="CF408" s="842"/>
      <c r="CG408" s="842"/>
      <c r="CH408" s="842"/>
      <c r="CI408" s="842"/>
      <c r="CJ408" s="842"/>
      <c r="CK408" s="842"/>
      <c r="CL408" s="842"/>
      <c r="CM408" s="842"/>
      <c r="CN408" s="842"/>
      <c r="CO408" s="842"/>
      <c r="CP408" s="842"/>
      <c r="CQ408" s="842"/>
      <c r="CR408" s="842"/>
      <c r="CS408" s="832" t="s">
        <v>4650</v>
      </c>
      <c r="CT408" s="842"/>
      <c r="CU408" s="842"/>
      <c r="CV408" s="842"/>
      <c r="CW408" s="842"/>
      <c r="CX408" s="842"/>
      <c r="CY408" s="842"/>
      <c r="CZ408" s="842"/>
      <c r="DA408" s="842"/>
      <c r="DB408" s="842"/>
      <c r="DC408" s="842"/>
      <c r="DD408" s="842"/>
      <c r="DE408" s="842"/>
    </row>
    <row r="409" spans="34:109" ht="0" hidden="1" customHeight="1">
      <c r="AH409" s="840"/>
      <c r="AI409" s="840"/>
      <c r="AJ409" s="840"/>
      <c r="AK409" s="840"/>
      <c r="AL409" s="822" t="str">
        <f t="shared" si="18"/>
        <v/>
      </c>
      <c r="AM409" s="822" t="str">
        <f t="shared" si="19"/>
        <v/>
      </c>
      <c r="AN409" s="828" t="str">
        <f t="shared" si="20"/>
        <v/>
      </c>
      <c r="AO409" s="840"/>
      <c r="AP409" s="826">
        <v>407</v>
      </c>
      <c r="AQ409" s="841"/>
      <c r="AR409" s="841"/>
      <c r="AS409" s="841"/>
      <c r="AT409" s="841"/>
      <c r="AU409" s="841"/>
      <c r="AV409" s="841"/>
      <c r="AW409" s="841"/>
      <c r="AX409" s="841"/>
      <c r="AY409" s="841"/>
      <c r="AZ409" s="841"/>
      <c r="BA409" s="841"/>
      <c r="BB409" s="841"/>
      <c r="BC409" s="841"/>
      <c r="BD409" s="841"/>
      <c r="BE409" s="841"/>
      <c r="BF409" s="841"/>
      <c r="BG409" s="841"/>
      <c r="BH409" s="841"/>
      <c r="BI409" s="841"/>
      <c r="BJ409" s="821" t="s">
        <v>4651</v>
      </c>
      <c r="BK409" s="841"/>
      <c r="BL409" s="841"/>
      <c r="BM409" s="841"/>
      <c r="BN409" s="841"/>
      <c r="BO409" s="841"/>
      <c r="BP409" s="841"/>
      <c r="BQ409" s="841"/>
      <c r="BR409" s="841"/>
      <c r="BS409" s="841"/>
      <c r="BT409" s="841"/>
      <c r="BU409" s="841"/>
      <c r="BV409" s="841"/>
      <c r="BW409" s="840"/>
      <c r="BX409" s="840"/>
      <c r="BY409" s="840"/>
      <c r="BZ409" s="842"/>
      <c r="CA409" s="842"/>
      <c r="CB409" s="842"/>
      <c r="CC409" s="842"/>
      <c r="CD409" s="842"/>
      <c r="CE409" s="842"/>
      <c r="CF409" s="842"/>
      <c r="CG409" s="842"/>
      <c r="CH409" s="842"/>
      <c r="CI409" s="842"/>
      <c r="CJ409" s="842"/>
      <c r="CK409" s="842"/>
      <c r="CL409" s="842"/>
      <c r="CM409" s="842"/>
      <c r="CN409" s="842"/>
      <c r="CO409" s="842"/>
      <c r="CP409" s="842"/>
      <c r="CQ409" s="842"/>
      <c r="CR409" s="842"/>
      <c r="CS409" s="832" t="s">
        <v>4652</v>
      </c>
      <c r="CT409" s="842"/>
      <c r="CU409" s="842"/>
      <c r="CV409" s="842"/>
      <c r="CW409" s="842"/>
      <c r="CX409" s="842"/>
      <c r="CY409" s="842"/>
      <c r="CZ409" s="842"/>
      <c r="DA409" s="842"/>
      <c r="DB409" s="842"/>
      <c r="DC409" s="842"/>
      <c r="DD409" s="842"/>
      <c r="DE409" s="842"/>
    </row>
    <row r="410" spans="34:109" ht="0" hidden="1" customHeight="1">
      <c r="AH410" s="840"/>
      <c r="AI410" s="840"/>
      <c r="AJ410" s="840"/>
      <c r="AK410" s="840"/>
      <c r="AL410" s="822" t="str">
        <f t="shared" si="18"/>
        <v/>
      </c>
      <c r="AM410" s="822" t="str">
        <f t="shared" si="19"/>
        <v/>
      </c>
      <c r="AN410" s="828" t="str">
        <f t="shared" si="20"/>
        <v/>
      </c>
      <c r="AO410" s="840"/>
      <c r="AP410" s="826">
        <v>408</v>
      </c>
      <c r="AQ410" s="841"/>
      <c r="AR410" s="841"/>
      <c r="AS410" s="841"/>
      <c r="AT410" s="841"/>
      <c r="AU410" s="841"/>
      <c r="AV410" s="841"/>
      <c r="AW410" s="841"/>
      <c r="AX410" s="841"/>
      <c r="AY410" s="841"/>
      <c r="AZ410" s="841"/>
      <c r="BA410" s="841"/>
      <c r="BB410" s="841"/>
      <c r="BC410" s="841"/>
      <c r="BD410" s="841"/>
      <c r="BE410" s="841"/>
      <c r="BF410" s="841"/>
      <c r="BG410" s="841"/>
      <c r="BH410" s="841"/>
      <c r="BI410" s="841"/>
      <c r="BJ410" s="821" t="s">
        <v>4653</v>
      </c>
      <c r="BK410" s="841"/>
      <c r="BL410" s="841"/>
      <c r="BM410" s="841"/>
      <c r="BN410" s="841"/>
      <c r="BO410" s="841"/>
      <c r="BP410" s="841"/>
      <c r="BQ410" s="841"/>
      <c r="BR410" s="841"/>
      <c r="BS410" s="841"/>
      <c r="BT410" s="841"/>
      <c r="BU410" s="841"/>
      <c r="BV410" s="841"/>
      <c r="BW410" s="840"/>
      <c r="BX410" s="840"/>
      <c r="BY410" s="840"/>
      <c r="BZ410" s="842"/>
      <c r="CA410" s="842"/>
      <c r="CB410" s="842"/>
      <c r="CC410" s="842"/>
      <c r="CD410" s="842"/>
      <c r="CE410" s="842"/>
      <c r="CF410" s="842"/>
      <c r="CG410" s="842"/>
      <c r="CH410" s="842"/>
      <c r="CI410" s="842"/>
      <c r="CJ410" s="842"/>
      <c r="CK410" s="842"/>
      <c r="CL410" s="842"/>
      <c r="CM410" s="842"/>
      <c r="CN410" s="842"/>
      <c r="CO410" s="842"/>
      <c r="CP410" s="842"/>
      <c r="CQ410" s="842"/>
      <c r="CR410" s="842"/>
      <c r="CS410" s="832" t="s">
        <v>4654</v>
      </c>
      <c r="CT410" s="842"/>
      <c r="CU410" s="842"/>
      <c r="CV410" s="842"/>
      <c r="CW410" s="842"/>
      <c r="CX410" s="842"/>
      <c r="CY410" s="842"/>
      <c r="CZ410" s="842"/>
      <c r="DA410" s="842"/>
      <c r="DB410" s="842"/>
      <c r="DC410" s="842"/>
      <c r="DD410" s="842"/>
      <c r="DE410" s="842"/>
    </row>
    <row r="411" spans="34:109" ht="0" hidden="1" customHeight="1">
      <c r="AH411" s="840"/>
      <c r="AI411" s="840"/>
      <c r="AJ411" s="840"/>
      <c r="AK411" s="840"/>
      <c r="AL411" s="822" t="str">
        <f t="shared" si="18"/>
        <v/>
      </c>
      <c r="AM411" s="822" t="str">
        <f t="shared" si="19"/>
        <v/>
      </c>
      <c r="AN411" s="828" t="str">
        <f t="shared" si="20"/>
        <v/>
      </c>
      <c r="AO411" s="840"/>
      <c r="AP411" s="826">
        <v>409</v>
      </c>
      <c r="AQ411" s="841"/>
      <c r="AR411" s="841"/>
      <c r="AS411" s="841"/>
      <c r="AT411" s="841"/>
      <c r="AU411" s="841"/>
      <c r="AV411" s="841"/>
      <c r="AW411" s="841"/>
      <c r="AX411" s="841"/>
      <c r="AY411" s="841"/>
      <c r="AZ411" s="841"/>
      <c r="BA411" s="841"/>
      <c r="BB411" s="841"/>
      <c r="BC411" s="841"/>
      <c r="BD411" s="841"/>
      <c r="BE411" s="841"/>
      <c r="BF411" s="841"/>
      <c r="BG411" s="841"/>
      <c r="BH411" s="841"/>
      <c r="BI411" s="841"/>
      <c r="BJ411" s="821" t="s">
        <v>4655</v>
      </c>
      <c r="BK411" s="841"/>
      <c r="BL411" s="841"/>
      <c r="BM411" s="841"/>
      <c r="BN411" s="841"/>
      <c r="BO411" s="841"/>
      <c r="BP411" s="841"/>
      <c r="BQ411" s="841"/>
      <c r="BR411" s="841"/>
      <c r="BS411" s="841"/>
      <c r="BT411" s="841"/>
      <c r="BU411" s="841"/>
      <c r="BV411" s="841"/>
      <c r="BW411" s="840"/>
      <c r="BX411" s="840"/>
      <c r="BY411" s="840"/>
      <c r="BZ411" s="842"/>
      <c r="CA411" s="842"/>
      <c r="CB411" s="842"/>
      <c r="CC411" s="842"/>
      <c r="CD411" s="842"/>
      <c r="CE411" s="842"/>
      <c r="CF411" s="842"/>
      <c r="CG411" s="842"/>
      <c r="CH411" s="842"/>
      <c r="CI411" s="842"/>
      <c r="CJ411" s="842"/>
      <c r="CK411" s="842"/>
      <c r="CL411" s="842"/>
      <c r="CM411" s="842"/>
      <c r="CN411" s="842"/>
      <c r="CO411" s="842"/>
      <c r="CP411" s="842"/>
      <c r="CQ411" s="842"/>
      <c r="CR411" s="842"/>
      <c r="CS411" s="832" t="s">
        <v>4656</v>
      </c>
      <c r="CT411" s="842"/>
      <c r="CU411" s="842"/>
      <c r="CV411" s="842"/>
      <c r="CW411" s="842"/>
      <c r="CX411" s="842"/>
      <c r="CY411" s="842"/>
      <c r="CZ411" s="842"/>
      <c r="DA411" s="842"/>
      <c r="DB411" s="842"/>
      <c r="DC411" s="842"/>
      <c r="DD411" s="842"/>
      <c r="DE411" s="842"/>
    </row>
    <row r="412" spans="34:109" ht="0" hidden="1" customHeight="1">
      <c r="AH412" s="840"/>
      <c r="AI412" s="840"/>
      <c r="AJ412" s="840"/>
      <c r="AK412" s="840"/>
      <c r="AL412" s="822" t="str">
        <f t="shared" si="18"/>
        <v/>
      </c>
      <c r="AM412" s="822" t="str">
        <f t="shared" si="19"/>
        <v/>
      </c>
      <c r="AN412" s="828" t="str">
        <f t="shared" si="20"/>
        <v/>
      </c>
      <c r="AO412" s="840"/>
      <c r="AP412" s="826">
        <v>410</v>
      </c>
      <c r="AQ412" s="841"/>
      <c r="AR412" s="841"/>
      <c r="AS412" s="841"/>
      <c r="AT412" s="841"/>
      <c r="AU412" s="841"/>
      <c r="AV412" s="841"/>
      <c r="AW412" s="841"/>
      <c r="AX412" s="841"/>
      <c r="AY412" s="841"/>
      <c r="AZ412" s="841"/>
      <c r="BA412" s="841"/>
      <c r="BB412" s="841"/>
      <c r="BC412" s="841"/>
      <c r="BD412" s="841"/>
      <c r="BE412" s="841"/>
      <c r="BF412" s="841"/>
      <c r="BG412" s="841"/>
      <c r="BH412" s="841"/>
      <c r="BI412" s="841"/>
      <c r="BJ412" s="821" t="s">
        <v>4657</v>
      </c>
      <c r="BK412" s="841"/>
      <c r="BL412" s="841"/>
      <c r="BM412" s="841"/>
      <c r="BN412" s="841"/>
      <c r="BO412" s="841"/>
      <c r="BP412" s="841"/>
      <c r="BQ412" s="841"/>
      <c r="BR412" s="841"/>
      <c r="BS412" s="841"/>
      <c r="BT412" s="841"/>
      <c r="BU412" s="841"/>
      <c r="BV412" s="841"/>
      <c r="BW412" s="840"/>
      <c r="BX412" s="840"/>
      <c r="BY412" s="840"/>
      <c r="BZ412" s="842"/>
      <c r="CA412" s="842"/>
      <c r="CB412" s="842"/>
      <c r="CC412" s="842"/>
      <c r="CD412" s="842"/>
      <c r="CE412" s="842"/>
      <c r="CF412" s="842"/>
      <c r="CG412" s="842"/>
      <c r="CH412" s="842"/>
      <c r="CI412" s="842"/>
      <c r="CJ412" s="842"/>
      <c r="CK412" s="842"/>
      <c r="CL412" s="842"/>
      <c r="CM412" s="842"/>
      <c r="CN412" s="842"/>
      <c r="CO412" s="842"/>
      <c r="CP412" s="842"/>
      <c r="CQ412" s="842"/>
      <c r="CR412" s="842"/>
      <c r="CS412" s="832" t="s">
        <v>4658</v>
      </c>
      <c r="CT412" s="842"/>
      <c r="CU412" s="842"/>
      <c r="CV412" s="842"/>
      <c r="CW412" s="842"/>
      <c r="CX412" s="842"/>
      <c r="CY412" s="842"/>
      <c r="CZ412" s="842"/>
      <c r="DA412" s="842"/>
      <c r="DB412" s="842"/>
      <c r="DC412" s="842"/>
      <c r="DD412" s="842"/>
      <c r="DE412" s="842"/>
    </row>
    <row r="413" spans="34:109" ht="0" hidden="1" customHeight="1">
      <c r="AH413" s="840"/>
      <c r="AI413" s="840"/>
      <c r="AJ413" s="840"/>
      <c r="AK413" s="840"/>
      <c r="AL413" s="822" t="str">
        <f t="shared" si="18"/>
        <v/>
      </c>
      <c r="AM413" s="822" t="str">
        <f t="shared" si="19"/>
        <v/>
      </c>
      <c r="AN413" s="828" t="str">
        <f t="shared" si="20"/>
        <v/>
      </c>
      <c r="AO413" s="840"/>
      <c r="AP413" s="826">
        <v>411</v>
      </c>
      <c r="AQ413" s="841"/>
      <c r="AR413" s="841"/>
      <c r="AS413" s="841"/>
      <c r="AT413" s="841"/>
      <c r="AU413" s="841"/>
      <c r="AV413" s="841"/>
      <c r="AW413" s="841"/>
      <c r="AX413" s="841"/>
      <c r="AY413" s="841"/>
      <c r="AZ413" s="841"/>
      <c r="BA413" s="841"/>
      <c r="BB413" s="841"/>
      <c r="BC413" s="841"/>
      <c r="BD413" s="841"/>
      <c r="BE413" s="841"/>
      <c r="BF413" s="841"/>
      <c r="BG413" s="841"/>
      <c r="BH413" s="841"/>
      <c r="BI413" s="841"/>
      <c r="BJ413" s="821" t="s">
        <v>4659</v>
      </c>
      <c r="BK413" s="841"/>
      <c r="BL413" s="841"/>
      <c r="BM413" s="841"/>
      <c r="BN413" s="841"/>
      <c r="BO413" s="841"/>
      <c r="BP413" s="841"/>
      <c r="BQ413" s="841"/>
      <c r="BR413" s="841"/>
      <c r="BS413" s="841"/>
      <c r="BT413" s="841"/>
      <c r="BU413" s="841"/>
      <c r="BV413" s="841"/>
      <c r="BW413" s="840"/>
      <c r="BX413" s="840"/>
      <c r="BY413" s="840"/>
      <c r="BZ413" s="842"/>
      <c r="CA413" s="842"/>
      <c r="CB413" s="842"/>
      <c r="CC413" s="842"/>
      <c r="CD413" s="842"/>
      <c r="CE413" s="842"/>
      <c r="CF413" s="842"/>
      <c r="CG413" s="842"/>
      <c r="CH413" s="842"/>
      <c r="CI413" s="842"/>
      <c r="CJ413" s="842"/>
      <c r="CK413" s="842"/>
      <c r="CL413" s="842"/>
      <c r="CM413" s="842"/>
      <c r="CN413" s="842"/>
      <c r="CO413" s="842"/>
      <c r="CP413" s="842"/>
      <c r="CQ413" s="842"/>
      <c r="CR413" s="842"/>
      <c r="CS413" s="832" t="s">
        <v>4660</v>
      </c>
      <c r="CT413" s="842"/>
      <c r="CU413" s="842"/>
      <c r="CV413" s="842"/>
      <c r="CW413" s="842"/>
      <c r="CX413" s="842"/>
      <c r="CY413" s="842"/>
      <c r="CZ413" s="842"/>
      <c r="DA413" s="842"/>
      <c r="DB413" s="842"/>
      <c r="DC413" s="842"/>
      <c r="DD413" s="842"/>
      <c r="DE413" s="842"/>
    </row>
    <row r="414" spans="34:109" ht="0" hidden="1" customHeight="1">
      <c r="AH414" s="840"/>
      <c r="AI414" s="840"/>
      <c r="AJ414" s="840"/>
      <c r="AK414" s="840"/>
      <c r="AL414" s="822" t="str">
        <f t="shared" si="18"/>
        <v/>
      </c>
      <c r="AM414" s="822" t="str">
        <f t="shared" si="19"/>
        <v/>
      </c>
      <c r="AN414" s="828" t="str">
        <f t="shared" si="20"/>
        <v/>
      </c>
      <c r="AO414" s="840"/>
      <c r="AP414" s="826">
        <v>412</v>
      </c>
      <c r="AQ414" s="841"/>
      <c r="AR414" s="841"/>
      <c r="AS414" s="841"/>
      <c r="AT414" s="841"/>
      <c r="AU414" s="841"/>
      <c r="AV414" s="841"/>
      <c r="AW414" s="841"/>
      <c r="AX414" s="841"/>
      <c r="AY414" s="841"/>
      <c r="AZ414" s="841"/>
      <c r="BA414" s="841"/>
      <c r="BB414" s="841"/>
      <c r="BC414" s="841"/>
      <c r="BD414" s="841"/>
      <c r="BE414" s="841"/>
      <c r="BF414" s="841"/>
      <c r="BG414" s="841"/>
      <c r="BH414" s="841"/>
      <c r="BI414" s="841"/>
      <c r="BJ414" s="821" t="s">
        <v>4661</v>
      </c>
      <c r="BK414" s="841"/>
      <c r="BL414" s="841"/>
      <c r="BM414" s="841"/>
      <c r="BN414" s="841"/>
      <c r="BO414" s="841"/>
      <c r="BP414" s="841"/>
      <c r="BQ414" s="841"/>
      <c r="BR414" s="841"/>
      <c r="BS414" s="841"/>
      <c r="BT414" s="841"/>
      <c r="BU414" s="841"/>
      <c r="BV414" s="841"/>
      <c r="BW414" s="840"/>
      <c r="BX414" s="840"/>
      <c r="BY414" s="840"/>
      <c r="BZ414" s="842"/>
      <c r="CA414" s="842"/>
      <c r="CB414" s="842"/>
      <c r="CC414" s="842"/>
      <c r="CD414" s="842"/>
      <c r="CE414" s="842"/>
      <c r="CF414" s="842"/>
      <c r="CG414" s="842"/>
      <c r="CH414" s="842"/>
      <c r="CI414" s="842"/>
      <c r="CJ414" s="842"/>
      <c r="CK414" s="842"/>
      <c r="CL414" s="842"/>
      <c r="CM414" s="842"/>
      <c r="CN414" s="842"/>
      <c r="CO414" s="842"/>
      <c r="CP414" s="842"/>
      <c r="CQ414" s="842"/>
      <c r="CR414" s="842"/>
      <c r="CS414" s="832" t="s">
        <v>4662</v>
      </c>
      <c r="CT414" s="842"/>
      <c r="CU414" s="842"/>
      <c r="CV414" s="842"/>
      <c r="CW414" s="842"/>
      <c r="CX414" s="842"/>
      <c r="CY414" s="842"/>
      <c r="CZ414" s="842"/>
      <c r="DA414" s="842"/>
      <c r="DB414" s="842"/>
      <c r="DC414" s="842"/>
      <c r="DD414" s="842"/>
      <c r="DE414" s="842"/>
    </row>
    <row r="415" spans="34:109" ht="0" hidden="1" customHeight="1">
      <c r="AH415" s="840"/>
      <c r="AI415" s="840"/>
      <c r="AJ415" s="840"/>
      <c r="AK415" s="840"/>
      <c r="AL415" s="822" t="str">
        <f t="shared" si="18"/>
        <v/>
      </c>
      <c r="AM415" s="822" t="str">
        <f t="shared" si="19"/>
        <v/>
      </c>
      <c r="AN415" s="828" t="str">
        <f t="shared" si="20"/>
        <v/>
      </c>
      <c r="AO415" s="840"/>
      <c r="AP415" s="826">
        <v>413</v>
      </c>
      <c r="AQ415" s="841"/>
      <c r="AR415" s="841"/>
      <c r="AS415" s="841"/>
      <c r="AT415" s="841"/>
      <c r="AU415" s="841"/>
      <c r="AV415" s="841"/>
      <c r="AW415" s="841"/>
      <c r="AX415" s="841"/>
      <c r="AY415" s="841"/>
      <c r="AZ415" s="841"/>
      <c r="BA415" s="841"/>
      <c r="BB415" s="841"/>
      <c r="BC415" s="841"/>
      <c r="BD415" s="841"/>
      <c r="BE415" s="841"/>
      <c r="BF415" s="841"/>
      <c r="BG415" s="841"/>
      <c r="BH415" s="841"/>
      <c r="BI415" s="841"/>
      <c r="BJ415" s="821" t="s">
        <v>4663</v>
      </c>
      <c r="BK415" s="841"/>
      <c r="BL415" s="841"/>
      <c r="BM415" s="841"/>
      <c r="BN415" s="841"/>
      <c r="BO415" s="841"/>
      <c r="BP415" s="841"/>
      <c r="BQ415" s="841"/>
      <c r="BR415" s="841"/>
      <c r="BS415" s="841"/>
      <c r="BT415" s="841"/>
      <c r="BU415" s="841"/>
      <c r="BV415" s="841"/>
      <c r="BW415" s="840"/>
      <c r="BX415" s="840"/>
      <c r="BY415" s="840"/>
      <c r="BZ415" s="842"/>
      <c r="CA415" s="842"/>
      <c r="CB415" s="842"/>
      <c r="CC415" s="842"/>
      <c r="CD415" s="842"/>
      <c r="CE415" s="842"/>
      <c r="CF415" s="842"/>
      <c r="CG415" s="842"/>
      <c r="CH415" s="842"/>
      <c r="CI415" s="842"/>
      <c r="CJ415" s="842"/>
      <c r="CK415" s="842"/>
      <c r="CL415" s="842"/>
      <c r="CM415" s="842"/>
      <c r="CN415" s="842"/>
      <c r="CO415" s="842"/>
      <c r="CP415" s="842"/>
      <c r="CQ415" s="842"/>
      <c r="CR415" s="842"/>
      <c r="CS415" s="832" t="s">
        <v>4664</v>
      </c>
      <c r="CT415" s="842"/>
      <c r="CU415" s="842"/>
      <c r="CV415" s="842"/>
      <c r="CW415" s="842"/>
      <c r="CX415" s="842"/>
      <c r="CY415" s="842"/>
      <c r="CZ415" s="842"/>
      <c r="DA415" s="842"/>
      <c r="DB415" s="842"/>
      <c r="DC415" s="842"/>
      <c r="DD415" s="842"/>
      <c r="DE415" s="842"/>
    </row>
    <row r="416" spans="34:109" ht="0" hidden="1" customHeight="1">
      <c r="AH416" s="840"/>
      <c r="AI416" s="840"/>
      <c r="AJ416" s="840"/>
      <c r="AK416" s="840"/>
      <c r="AL416" s="822" t="str">
        <f t="shared" si="18"/>
        <v/>
      </c>
      <c r="AM416" s="822" t="str">
        <f t="shared" si="19"/>
        <v/>
      </c>
      <c r="AN416" s="828" t="str">
        <f t="shared" si="20"/>
        <v/>
      </c>
      <c r="AO416" s="840"/>
      <c r="AP416" s="826">
        <v>414</v>
      </c>
      <c r="AQ416" s="841"/>
      <c r="AR416" s="841"/>
      <c r="AS416" s="841"/>
      <c r="AT416" s="841"/>
      <c r="AU416" s="841"/>
      <c r="AV416" s="841"/>
      <c r="AW416" s="841"/>
      <c r="AX416" s="841"/>
      <c r="AY416" s="841"/>
      <c r="AZ416" s="841"/>
      <c r="BA416" s="841"/>
      <c r="BB416" s="841"/>
      <c r="BC416" s="841"/>
      <c r="BD416" s="841"/>
      <c r="BE416" s="841"/>
      <c r="BF416" s="841"/>
      <c r="BG416" s="841"/>
      <c r="BH416" s="841"/>
      <c r="BI416" s="841"/>
      <c r="BJ416" s="821" t="s">
        <v>4665</v>
      </c>
      <c r="BK416" s="841"/>
      <c r="BL416" s="841"/>
      <c r="BM416" s="841"/>
      <c r="BN416" s="841"/>
      <c r="BO416" s="841"/>
      <c r="BP416" s="841"/>
      <c r="BQ416" s="841"/>
      <c r="BR416" s="841"/>
      <c r="BS416" s="841"/>
      <c r="BT416" s="841"/>
      <c r="BU416" s="841"/>
      <c r="BV416" s="841"/>
      <c r="BW416" s="840"/>
      <c r="BX416" s="840"/>
      <c r="BY416" s="840"/>
      <c r="BZ416" s="842"/>
      <c r="CA416" s="842"/>
      <c r="CB416" s="842"/>
      <c r="CC416" s="842"/>
      <c r="CD416" s="842"/>
      <c r="CE416" s="842"/>
      <c r="CF416" s="842"/>
      <c r="CG416" s="842"/>
      <c r="CH416" s="842"/>
      <c r="CI416" s="842"/>
      <c r="CJ416" s="842"/>
      <c r="CK416" s="842"/>
      <c r="CL416" s="842"/>
      <c r="CM416" s="842"/>
      <c r="CN416" s="842"/>
      <c r="CO416" s="842"/>
      <c r="CP416" s="842"/>
      <c r="CQ416" s="842"/>
      <c r="CR416" s="842"/>
      <c r="CS416" s="832" t="s">
        <v>4666</v>
      </c>
      <c r="CT416" s="842"/>
      <c r="CU416" s="842"/>
      <c r="CV416" s="842"/>
      <c r="CW416" s="842"/>
      <c r="CX416" s="842"/>
      <c r="CY416" s="842"/>
      <c r="CZ416" s="842"/>
      <c r="DA416" s="842"/>
      <c r="DB416" s="842"/>
      <c r="DC416" s="842"/>
      <c r="DD416" s="842"/>
      <c r="DE416" s="842"/>
    </row>
    <row r="417" spans="34:109" ht="0" hidden="1" customHeight="1">
      <c r="AH417" s="840"/>
      <c r="AI417" s="840"/>
      <c r="AJ417" s="840"/>
      <c r="AK417" s="840"/>
      <c r="AL417" s="822" t="str">
        <f t="shared" si="18"/>
        <v/>
      </c>
      <c r="AM417" s="822" t="str">
        <f t="shared" si="19"/>
        <v/>
      </c>
      <c r="AN417" s="828" t="str">
        <f t="shared" si="20"/>
        <v/>
      </c>
      <c r="AO417" s="840"/>
      <c r="AP417" s="826">
        <v>415</v>
      </c>
      <c r="AQ417" s="841"/>
      <c r="AR417" s="841"/>
      <c r="AS417" s="841"/>
      <c r="AT417" s="841"/>
      <c r="AU417" s="841"/>
      <c r="AV417" s="841"/>
      <c r="AW417" s="841"/>
      <c r="AX417" s="841"/>
      <c r="AY417" s="841"/>
      <c r="AZ417" s="841"/>
      <c r="BA417" s="841"/>
      <c r="BB417" s="841"/>
      <c r="BC417" s="841"/>
      <c r="BD417" s="841"/>
      <c r="BE417" s="841"/>
      <c r="BF417" s="841"/>
      <c r="BG417" s="841"/>
      <c r="BH417" s="841"/>
      <c r="BI417" s="841"/>
      <c r="BJ417" s="821" t="s">
        <v>4667</v>
      </c>
      <c r="BK417" s="841"/>
      <c r="BL417" s="841"/>
      <c r="BM417" s="841"/>
      <c r="BN417" s="841"/>
      <c r="BO417" s="841"/>
      <c r="BP417" s="841"/>
      <c r="BQ417" s="841"/>
      <c r="BR417" s="841"/>
      <c r="BS417" s="841"/>
      <c r="BT417" s="841"/>
      <c r="BU417" s="841"/>
      <c r="BV417" s="841"/>
      <c r="BW417" s="840"/>
      <c r="BX417" s="840"/>
      <c r="BY417" s="840"/>
      <c r="BZ417" s="842"/>
      <c r="CA417" s="842"/>
      <c r="CB417" s="842"/>
      <c r="CC417" s="842"/>
      <c r="CD417" s="842"/>
      <c r="CE417" s="842"/>
      <c r="CF417" s="842"/>
      <c r="CG417" s="842"/>
      <c r="CH417" s="842"/>
      <c r="CI417" s="842"/>
      <c r="CJ417" s="842"/>
      <c r="CK417" s="842"/>
      <c r="CL417" s="842"/>
      <c r="CM417" s="842"/>
      <c r="CN417" s="842"/>
      <c r="CO417" s="842"/>
      <c r="CP417" s="842"/>
      <c r="CQ417" s="842"/>
      <c r="CR417" s="842"/>
      <c r="CS417" s="832" t="s">
        <v>4668</v>
      </c>
      <c r="CT417" s="842"/>
      <c r="CU417" s="842"/>
      <c r="CV417" s="842"/>
      <c r="CW417" s="842"/>
      <c r="CX417" s="842"/>
      <c r="CY417" s="842"/>
      <c r="CZ417" s="842"/>
      <c r="DA417" s="842"/>
      <c r="DB417" s="842"/>
      <c r="DC417" s="842"/>
      <c r="DD417" s="842"/>
      <c r="DE417" s="842"/>
    </row>
    <row r="418" spans="34:109" ht="0" hidden="1" customHeight="1">
      <c r="AH418" s="840"/>
      <c r="AI418" s="840"/>
      <c r="AJ418" s="840"/>
      <c r="AK418" s="840"/>
      <c r="AL418" s="822" t="str">
        <f t="shared" si="18"/>
        <v/>
      </c>
      <c r="AM418" s="822" t="str">
        <f t="shared" si="19"/>
        <v/>
      </c>
      <c r="AN418" s="828" t="str">
        <f t="shared" si="20"/>
        <v/>
      </c>
      <c r="AO418" s="840"/>
      <c r="AP418" s="826">
        <v>416</v>
      </c>
      <c r="AQ418" s="841"/>
      <c r="AR418" s="841"/>
      <c r="AS418" s="841"/>
      <c r="AT418" s="841"/>
      <c r="AU418" s="841"/>
      <c r="AV418" s="841"/>
      <c r="AW418" s="841"/>
      <c r="AX418" s="841"/>
      <c r="AY418" s="841"/>
      <c r="AZ418" s="841"/>
      <c r="BA418" s="841"/>
      <c r="BB418" s="841"/>
      <c r="BC418" s="841"/>
      <c r="BD418" s="841"/>
      <c r="BE418" s="841"/>
      <c r="BF418" s="841"/>
      <c r="BG418" s="841"/>
      <c r="BH418" s="841"/>
      <c r="BI418" s="841"/>
      <c r="BJ418" s="821" t="s">
        <v>4669</v>
      </c>
      <c r="BK418" s="841"/>
      <c r="BL418" s="841"/>
      <c r="BM418" s="841"/>
      <c r="BN418" s="841"/>
      <c r="BO418" s="841"/>
      <c r="BP418" s="841"/>
      <c r="BQ418" s="841"/>
      <c r="BR418" s="841"/>
      <c r="BS418" s="841"/>
      <c r="BT418" s="841"/>
      <c r="BU418" s="841"/>
      <c r="BV418" s="841"/>
      <c r="BW418" s="840"/>
      <c r="BX418" s="840"/>
      <c r="BY418" s="840"/>
      <c r="BZ418" s="842"/>
      <c r="CA418" s="842"/>
      <c r="CB418" s="842"/>
      <c r="CC418" s="842"/>
      <c r="CD418" s="842"/>
      <c r="CE418" s="842"/>
      <c r="CF418" s="842"/>
      <c r="CG418" s="842"/>
      <c r="CH418" s="842"/>
      <c r="CI418" s="842"/>
      <c r="CJ418" s="842"/>
      <c r="CK418" s="842"/>
      <c r="CL418" s="842"/>
      <c r="CM418" s="842"/>
      <c r="CN418" s="842"/>
      <c r="CO418" s="842"/>
      <c r="CP418" s="842"/>
      <c r="CQ418" s="842"/>
      <c r="CR418" s="842"/>
      <c r="CS418" s="832" t="s">
        <v>4670</v>
      </c>
      <c r="CT418" s="842"/>
      <c r="CU418" s="842"/>
      <c r="CV418" s="842"/>
      <c r="CW418" s="842"/>
      <c r="CX418" s="842"/>
      <c r="CY418" s="842"/>
      <c r="CZ418" s="842"/>
      <c r="DA418" s="842"/>
      <c r="DB418" s="842"/>
      <c r="DC418" s="842"/>
      <c r="DD418" s="842"/>
      <c r="DE418" s="842"/>
    </row>
    <row r="419" spans="34:109" ht="0" hidden="1" customHeight="1">
      <c r="AH419" s="840"/>
      <c r="AI419" s="840"/>
      <c r="AJ419" s="840"/>
      <c r="AK419" s="840"/>
      <c r="AL419" s="822" t="str">
        <f t="shared" si="18"/>
        <v/>
      </c>
      <c r="AM419" s="822" t="str">
        <f t="shared" si="19"/>
        <v/>
      </c>
      <c r="AN419" s="828" t="str">
        <f t="shared" si="20"/>
        <v/>
      </c>
      <c r="AO419" s="840"/>
      <c r="AP419" s="826">
        <v>417</v>
      </c>
      <c r="AQ419" s="841"/>
      <c r="AR419" s="841"/>
      <c r="AS419" s="841"/>
      <c r="AT419" s="841"/>
      <c r="AU419" s="841"/>
      <c r="AV419" s="841"/>
      <c r="AW419" s="841"/>
      <c r="AX419" s="841"/>
      <c r="AY419" s="841"/>
      <c r="AZ419" s="841"/>
      <c r="BA419" s="841"/>
      <c r="BB419" s="841"/>
      <c r="BC419" s="841"/>
      <c r="BD419" s="841"/>
      <c r="BE419" s="841"/>
      <c r="BF419" s="841"/>
      <c r="BG419" s="841"/>
      <c r="BH419" s="841"/>
      <c r="BI419" s="841"/>
      <c r="BJ419" s="821" t="s">
        <v>4671</v>
      </c>
      <c r="BK419" s="841"/>
      <c r="BL419" s="841"/>
      <c r="BM419" s="841"/>
      <c r="BN419" s="841"/>
      <c r="BO419" s="841"/>
      <c r="BP419" s="841"/>
      <c r="BQ419" s="841"/>
      <c r="BR419" s="841"/>
      <c r="BS419" s="841"/>
      <c r="BT419" s="841"/>
      <c r="BU419" s="841"/>
      <c r="BV419" s="841"/>
      <c r="BW419" s="840"/>
      <c r="BX419" s="840"/>
      <c r="BY419" s="840"/>
      <c r="BZ419" s="842"/>
      <c r="CA419" s="842"/>
      <c r="CB419" s="842"/>
      <c r="CC419" s="842"/>
      <c r="CD419" s="842"/>
      <c r="CE419" s="842"/>
      <c r="CF419" s="842"/>
      <c r="CG419" s="842"/>
      <c r="CH419" s="842"/>
      <c r="CI419" s="842"/>
      <c r="CJ419" s="842"/>
      <c r="CK419" s="842"/>
      <c r="CL419" s="842"/>
      <c r="CM419" s="842"/>
      <c r="CN419" s="842"/>
      <c r="CO419" s="842"/>
      <c r="CP419" s="842"/>
      <c r="CQ419" s="842"/>
      <c r="CR419" s="842"/>
      <c r="CS419" s="832" t="s">
        <v>4672</v>
      </c>
      <c r="CT419" s="842"/>
      <c r="CU419" s="842"/>
      <c r="CV419" s="842"/>
      <c r="CW419" s="842"/>
      <c r="CX419" s="842"/>
      <c r="CY419" s="842"/>
      <c r="CZ419" s="842"/>
      <c r="DA419" s="842"/>
      <c r="DB419" s="842"/>
      <c r="DC419" s="842"/>
      <c r="DD419" s="842"/>
      <c r="DE419" s="842"/>
    </row>
    <row r="420" spans="34:109" ht="0" hidden="1" customHeight="1">
      <c r="AH420" s="840"/>
      <c r="AI420" s="840"/>
      <c r="AJ420" s="840"/>
      <c r="AK420" s="840"/>
      <c r="AL420" s="822" t="str">
        <f t="shared" si="18"/>
        <v/>
      </c>
      <c r="AM420" s="822" t="str">
        <f t="shared" si="19"/>
        <v/>
      </c>
      <c r="AN420" s="828" t="str">
        <f t="shared" si="20"/>
        <v/>
      </c>
      <c r="AO420" s="840"/>
      <c r="AP420" s="826">
        <v>418</v>
      </c>
      <c r="AQ420" s="841"/>
      <c r="AR420" s="841"/>
      <c r="AS420" s="841"/>
      <c r="AT420" s="841"/>
      <c r="AU420" s="841"/>
      <c r="AV420" s="841"/>
      <c r="AW420" s="841"/>
      <c r="AX420" s="841"/>
      <c r="AY420" s="841"/>
      <c r="AZ420" s="841"/>
      <c r="BA420" s="841"/>
      <c r="BB420" s="841"/>
      <c r="BC420" s="841"/>
      <c r="BD420" s="841"/>
      <c r="BE420" s="841"/>
      <c r="BF420" s="841"/>
      <c r="BG420" s="841"/>
      <c r="BH420" s="841"/>
      <c r="BI420" s="841"/>
      <c r="BJ420" s="821" t="s">
        <v>4673</v>
      </c>
      <c r="BK420" s="841"/>
      <c r="BL420" s="841"/>
      <c r="BM420" s="841"/>
      <c r="BN420" s="841"/>
      <c r="BO420" s="841"/>
      <c r="BP420" s="841"/>
      <c r="BQ420" s="841"/>
      <c r="BR420" s="841"/>
      <c r="BS420" s="841"/>
      <c r="BT420" s="841"/>
      <c r="BU420" s="841"/>
      <c r="BV420" s="841"/>
      <c r="BW420" s="840"/>
      <c r="BX420" s="840"/>
      <c r="BY420" s="840"/>
      <c r="BZ420" s="842"/>
      <c r="CA420" s="842"/>
      <c r="CB420" s="842"/>
      <c r="CC420" s="842"/>
      <c r="CD420" s="842"/>
      <c r="CE420" s="842"/>
      <c r="CF420" s="842"/>
      <c r="CG420" s="842"/>
      <c r="CH420" s="842"/>
      <c r="CI420" s="842"/>
      <c r="CJ420" s="842"/>
      <c r="CK420" s="842"/>
      <c r="CL420" s="842"/>
      <c r="CM420" s="842"/>
      <c r="CN420" s="842"/>
      <c r="CO420" s="842"/>
      <c r="CP420" s="842"/>
      <c r="CQ420" s="842"/>
      <c r="CR420" s="842"/>
      <c r="CS420" s="832" t="s">
        <v>4674</v>
      </c>
      <c r="CT420" s="842"/>
      <c r="CU420" s="842"/>
      <c r="CV420" s="842"/>
      <c r="CW420" s="842"/>
      <c r="CX420" s="842"/>
      <c r="CY420" s="842"/>
      <c r="CZ420" s="842"/>
      <c r="DA420" s="842"/>
      <c r="DB420" s="842"/>
      <c r="DC420" s="842"/>
      <c r="DD420" s="842"/>
      <c r="DE420" s="842"/>
    </row>
    <row r="421" spans="34:109" ht="0" hidden="1" customHeight="1">
      <c r="AH421" s="840"/>
      <c r="AI421" s="840"/>
      <c r="AJ421" s="840"/>
      <c r="AK421" s="840"/>
      <c r="AL421" s="822" t="str">
        <f t="shared" si="18"/>
        <v/>
      </c>
      <c r="AM421" s="822" t="str">
        <f t="shared" si="19"/>
        <v/>
      </c>
      <c r="AN421" s="828" t="str">
        <f t="shared" si="20"/>
        <v/>
      </c>
      <c r="AO421" s="840"/>
      <c r="AP421" s="826">
        <v>419</v>
      </c>
      <c r="AQ421" s="841"/>
      <c r="AR421" s="841"/>
      <c r="AS421" s="841"/>
      <c r="AT421" s="841"/>
      <c r="AU421" s="841"/>
      <c r="AV421" s="841"/>
      <c r="AW421" s="841"/>
      <c r="AX421" s="841"/>
      <c r="AY421" s="841"/>
      <c r="AZ421" s="841"/>
      <c r="BA421" s="841"/>
      <c r="BB421" s="841"/>
      <c r="BC421" s="841"/>
      <c r="BD421" s="841"/>
      <c r="BE421" s="841"/>
      <c r="BF421" s="841"/>
      <c r="BG421" s="841"/>
      <c r="BH421" s="841"/>
      <c r="BI421" s="841"/>
      <c r="BJ421" s="821" t="s">
        <v>4675</v>
      </c>
      <c r="BK421" s="841"/>
      <c r="BL421" s="841"/>
      <c r="BM421" s="841"/>
      <c r="BN421" s="841"/>
      <c r="BO421" s="841"/>
      <c r="BP421" s="841"/>
      <c r="BQ421" s="841"/>
      <c r="BR421" s="841"/>
      <c r="BS421" s="841"/>
      <c r="BT421" s="841"/>
      <c r="BU421" s="841"/>
      <c r="BV421" s="841"/>
      <c r="BW421" s="840"/>
      <c r="BX421" s="840"/>
      <c r="BY421" s="840"/>
      <c r="BZ421" s="842"/>
      <c r="CA421" s="842"/>
      <c r="CB421" s="842"/>
      <c r="CC421" s="842"/>
      <c r="CD421" s="842"/>
      <c r="CE421" s="842"/>
      <c r="CF421" s="842"/>
      <c r="CG421" s="842"/>
      <c r="CH421" s="842"/>
      <c r="CI421" s="842"/>
      <c r="CJ421" s="842"/>
      <c r="CK421" s="842"/>
      <c r="CL421" s="842"/>
      <c r="CM421" s="842"/>
      <c r="CN421" s="842"/>
      <c r="CO421" s="842"/>
      <c r="CP421" s="842"/>
      <c r="CQ421" s="842"/>
      <c r="CR421" s="842"/>
      <c r="CS421" s="832" t="s">
        <v>4676</v>
      </c>
      <c r="CT421" s="842"/>
      <c r="CU421" s="842"/>
      <c r="CV421" s="842"/>
      <c r="CW421" s="842"/>
      <c r="CX421" s="842"/>
      <c r="CY421" s="842"/>
      <c r="CZ421" s="842"/>
      <c r="DA421" s="842"/>
      <c r="DB421" s="842"/>
      <c r="DC421" s="842"/>
      <c r="DD421" s="842"/>
      <c r="DE421" s="842"/>
    </row>
    <row r="422" spans="34:109" ht="0" hidden="1" customHeight="1">
      <c r="AH422" s="840"/>
      <c r="AI422" s="840"/>
      <c r="AJ422" s="840"/>
      <c r="AK422" s="840"/>
      <c r="AL422" s="822" t="str">
        <f t="shared" si="18"/>
        <v/>
      </c>
      <c r="AM422" s="822" t="str">
        <f t="shared" si="19"/>
        <v/>
      </c>
      <c r="AN422" s="828" t="str">
        <f t="shared" si="20"/>
        <v/>
      </c>
      <c r="AO422" s="840"/>
      <c r="AP422" s="826">
        <v>420</v>
      </c>
      <c r="AQ422" s="841"/>
      <c r="AR422" s="841"/>
      <c r="AS422" s="841"/>
      <c r="AT422" s="841"/>
      <c r="AU422" s="841"/>
      <c r="AV422" s="841"/>
      <c r="AW422" s="841"/>
      <c r="AX422" s="841"/>
      <c r="AY422" s="841"/>
      <c r="AZ422" s="841"/>
      <c r="BA422" s="841"/>
      <c r="BB422" s="841"/>
      <c r="BC422" s="841"/>
      <c r="BD422" s="841"/>
      <c r="BE422" s="841"/>
      <c r="BF422" s="841"/>
      <c r="BG422" s="841"/>
      <c r="BH422" s="841"/>
      <c r="BI422" s="841"/>
      <c r="BJ422" s="821" t="s">
        <v>4677</v>
      </c>
      <c r="BK422" s="841"/>
      <c r="BL422" s="841"/>
      <c r="BM422" s="841"/>
      <c r="BN422" s="841"/>
      <c r="BO422" s="841"/>
      <c r="BP422" s="841"/>
      <c r="BQ422" s="841"/>
      <c r="BR422" s="841"/>
      <c r="BS422" s="841"/>
      <c r="BT422" s="841"/>
      <c r="BU422" s="841"/>
      <c r="BV422" s="841"/>
      <c r="BW422" s="840"/>
      <c r="BX422" s="840"/>
      <c r="BY422" s="840"/>
      <c r="BZ422" s="842"/>
      <c r="CA422" s="842"/>
      <c r="CB422" s="842"/>
      <c r="CC422" s="842"/>
      <c r="CD422" s="842"/>
      <c r="CE422" s="842"/>
      <c r="CF422" s="842"/>
      <c r="CG422" s="842"/>
      <c r="CH422" s="842"/>
      <c r="CI422" s="842"/>
      <c r="CJ422" s="842"/>
      <c r="CK422" s="842"/>
      <c r="CL422" s="842"/>
      <c r="CM422" s="842"/>
      <c r="CN422" s="842"/>
      <c r="CO422" s="842"/>
      <c r="CP422" s="842"/>
      <c r="CQ422" s="842"/>
      <c r="CR422" s="842"/>
      <c r="CS422" s="832" t="s">
        <v>4678</v>
      </c>
      <c r="CT422" s="842"/>
      <c r="CU422" s="842"/>
      <c r="CV422" s="842"/>
      <c r="CW422" s="842"/>
      <c r="CX422" s="842"/>
      <c r="CY422" s="842"/>
      <c r="CZ422" s="842"/>
      <c r="DA422" s="842"/>
      <c r="DB422" s="842"/>
      <c r="DC422" s="842"/>
      <c r="DD422" s="842"/>
      <c r="DE422" s="842"/>
    </row>
    <row r="423" spans="34:109" ht="0" hidden="1" customHeight="1">
      <c r="AH423" s="840"/>
      <c r="AI423" s="840"/>
      <c r="AJ423" s="840"/>
      <c r="AK423" s="840"/>
      <c r="AL423" s="822" t="str">
        <f t="shared" si="18"/>
        <v/>
      </c>
      <c r="AM423" s="822" t="str">
        <f t="shared" si="19"/>
        <v/>
      </c>
      <c r="AN423" s="828" t="str">
        <f t="shared" si="20"/>
        <v/>
      </c>
      <c r="AO423" s="840"/>
      <c r="AP423" s="826">
        <v>421</v>
      </c>
      <c r="AQ423" s="841"/>
      <c r="AR423" s="841"/>
      <c r="AS423" s="841"/>
      <c r="AT423" s="841"/>
      <c r="AU423" s="841"/>
      <c r="AV423" s="841"/>
      <c r="AW423" s="841"/>
      <c r="AX423" s="841"/>
      <c r="AY423" s="841"/>
      <c r="AZ423" s="841"/>
      <c r="BA423" s="841"/>
      <c r="BB423" s="841"/>
      <c r="BC423" s="841"/>
      <c r="BD423" s="841"/>
      <c r="BE423" s="841"/>
      <c r="BF423" s="841"/>
      <c r="BG423" s="841"/>
      <c r="BH423" s="841"/>
      <c r="BI423" s="841"/>
      <c r="BJ423" s="821" t="s">
        <v>4679</v>
      </c>
      <c r="BK423" s="841"/>
      <c r="BL423" s="841"/>
      <c r="BM423" s="841"/>
      <c r="BN423" s="841"/>
      <c r="BO423" s="841"/>
      <c r="BP423" s="841"/>
      <c r="BQ423" s="841"/>
      <c r="BR423" s="841"/>
      <c r="BS423" s="841"/>
      <c r="BT423" s="841"/>
      <c r="BU423" s="841"/>
      <c r="BV423" s="841"/>
      <c r="BW423" s="840"/>
      <c r="BX423" s="840"/>
      <c r="BY423" s="840"/>
      <c r="BZ423" s="842"/>
      <c r="CA423" s="842"/>
      <c r="CB423" s="842"/>
      <c r="CC423" s="842"/>
      <c r="CD423" s="842"/>
      <c r="CE423" s="842"/>
      <c r="CF423" s="842"/>
      <c r="CG423" s="842"/>
      <c r="CH423" s="842"/>
      <c r="CI423" s="842"/>
      <c r="CJ423" s="842"/>
      <c r="CK423" s="842"/>
      <c r="CL423" s="842"/>
      <c r="CM423" s="842"/>
      <c r="CN423" s="842"/>
      <c r="CO423" s="842"/>
      <c r="CP423" s="842"/>
      <c r="CQ423" s="842"/>
      <c r="CR423" s="842"/>
      <c r="CS423" s="832" t="s">
        <v>4680</v>
      </c>
      <c r="CT423" s="842"/>
      <c r="CU423" s="842"/>
      <c r="CV423" s="842"/>
      <c r="CW423" s="842"/>
      <c r="CX423" s="842"/>
      <c r="CY423" s="842"/>
      <c r="CZ423" s="842"/>
      <c r="DA423" s="842"/>
      <c r="DB423" s="842"/>
      <c r="DC423" s="842"/>
      <c r="DD423" s="842"/>
      <c r="DE423" s="842"/>
    </row>
    <row r="424" spans="34:109" ht="0" hidden="1" customHeight="1">
      <c r="AH424" s="840"/>
      <c r="AI424" s="840"/>
      <c r="AJ424" s="840"/>
      <c r="AK424" s="840"/>
      <c r="AL424" s="822" t="str">
        <f t="shared" si="18"/>
        <v/>
      </c>
      <c r="AM424" s="822" t="str">
        <f t="shared" si="19"/>
        <v/>
      </c>
      <c r="AN424" s="828" t="str">
        <f t="shared" si="20"/>
        <v/>
      </c>
      <c r="AO424" s="840"/>
      <c r="AP424" s="826">
        <v>422</v>
      </c>
      <c r="AQ424" s="841"/>
      <c r="AR424" s="841"/>
      <c r="AS424" s="841"/>
      <c r="AT424" s="841"/>
      <c r="AU424" s="841"/>
      <c r="AV424" s="841"/>
      <c r="AW424" s="841"/>
      <c r="AX424" s="841"/>
      <c r="AY424" s="841"/>
      <c r="AZ424" s="841"/>
      <c r="BA424" s="841"/>
      <c r="BB424" s="841"/>
      <c r="BC424" s="841"/>
      <c r="BD424" s="841"/>
      <c r="BE424" s="841"/>
      <c r="BF424" s="841"/>
      <c r="BG424" s="841"/>
      <c r="BH424" s="841"/>
      <c r="BI424" s="841"/>
      <c r="BJ424" s="821" t="s">
        <v>4681</v>
      </c>
      <c r="BK424" s="841"/>
      <c r="BL424" s="841"/>
      <c r="BM424" s="841"/>
      <c r="BN424" s="841"/>
      <c r="BO424" s="841"/>
      <c r="BP424" s="841"/>
      <c r="BQ424" s="841"/>
      <c r="BR424" s="841"/>
      <c r="BS424" s="841"/>
      <c r="BT424" s="841"/>
      <c r="BU424" s="841"/>
      <c r="BV424" s="841"/>
      <c r="BW424" s="840"/>
      <c r="BX424" s="840"/>
      <c r="BY424" s="840"/>
      <c r="BZ424" s="842"/>
      <c r="CA424" s="842"/>
      <c r="CB424" s="842"/>
      <c r="CC424" s="842"/>
      <c r="CD424" s="842"/>
      <c r="CE424" s="842"/>
      <c r="CF424" s="842"/>
      <c r="CG424" s="842"/>
      <c r="CH424" s="842"/>
      <c r="CI424" s="842"/>
      <c r="CJ424" s="842"/>
      <c r="CK424" s="842"/>
      <c r="CL424" s="842"/>
      <c r="CM424" s="842"/>
      <c r="CN424" s="842"/>
      <c r="CO424" s="842"/>
      <c r="CP424" s="842"/>
      <c r="CQ424" s="842"/>
      <c r="CR424" s="842"/>
      <c r="CS424" s="832" t="s">
        <v>4682</v>
      </c>
      <c r="CT424" s="842"/>
      <c r="CU424" s="842"/>
      <c r="CV424" s="842"/>
      <c r="CW424" s="842"/>
      <c r="CX424" s="842"/>
      <c r="CY424" s="842"/>
      <c r="CZ424" s="842"/>
      <c r="DA424" s="842"/>
      <c r="DB424" s="842"/>
      <c r="DC424" s="842"/>
      <c r="DD424" s="842"/>
      <c r="DE424" s="842"/>
    </row>
    <row r="425" spans="34:109" ht="0" hidden="1" customHeight="1">
      <c r="AH425" s="840"/>
      <c r="AI425" s="840"/>
      <c r="AJ425" s="840"/>
      <c r="AK425" s="840"/>
      <c r="AL425" s="822" t="str">
        <f t="shared" si="18"/>
        <v/>
      </c>
      <c r="AM425" s="822" t="str">
        <f t="shared" si="19"/>
        <v/>
      </c>
      <c r="AN425" s="828" t="str">
        <f t="shared" si="20"/>
        <v/>
      </c>
      <c r="AO425" s="840"/>
      <c r="AP425" s="826">
        <v>423</v>
      </c>
      <c r="AQ425" s="841"/>
      <c r="AR425" s="841"/>
      <c r="AS425" s="841"/>
      <c r="AT425" s="841"/>
      <c r="AU425" s="841"/>
      <c r="AV425" s="841"/>
      <c r="AW425" s="841"/>
      <c r="AX425" s="841"/>
      <c r="AY425" s="841"/>
      <c r="AZ425" s="841"/>
      <c r="BA425" s="841"/>
      <c r="BB425" s="841"/>
      <c r="BC425" s="841"/>
      <c r="BD425" s="841"/>
      <c r="BE425" s="841"/>
      <c r="BF425" s="841"/>
      <c r="BG425" s="841"/>
      <c r="BH425" s="841"/>
      <c r="BI425" s="841"/>
      <c r="BJ425" s="821" t="s">
        <v>4683</v>
      </c>
      <c r="BK425" s="841"/>
      <c r="BL425" s="841"/>
      <c r="BM425" s="841"/>
      <c r="BN425" s="841"/>
      <c r="BO425" s="841"/>
      <c r="BP425" s="841"/>
      <c r="BQ425" s="841"/>
      <c r="BR425" s="841"/>
      <c r="BS425" s="841"/>
      <c r="BT425" s="841"/>
      <c r="BU425" s="841"/>
      <c r="BV425" s="841"/>
      <c r="BW425" s="840"/>
      <c r="BX425" s="840"/>
      <c r="BY425" s="840"/>
      <c r="BZ425" s="842"/>
      <c r="CA425" s="842"/>
      <c r="CB425" s="842"/>
      <c r="CC425" s="842"/>
      <c r="CD425" s="842"/>
      <c r="CE425" s="842"/>
      <c r="CF425" s="842"/>
      <c r="CG425" s="842"/>
      <c r="CH425" s="842"/>
      <c r="CI425" s="842"/>
      <c r="CJ425" s="842"/>
      <c r="CK425" s="842"/>
      <c r="CL425" s="842"/>
      <c r="CM425" s="842"/>
      <c r="CN425" s="842"/>
      <c r="CO425" s="842"/>
      <c r="CP425" s="842"/>
      <c r="CQ425" s="842"/>
      <c r="CR425" s="842"/>
      <c r="CS425" s="832" t="s">
        <v>4684</v>
      </c>
      <c r="CT425" s="842"/>
      <c r="CU425" s="842"/>
      <c r="CV425" s="842"/>
      <c r="CW425" s="842"/>
      <c r="CX425" s="842"/>
      <c r="CY425" s="842"/>
      <c r="CZ425" s="842"/>
      <c r="DA425" s="842"/>
      <c r="DB425" s="842"/>
      <c r="DC425" s="842"/>
      <c r="DD425" s="842"/>
      <c r="DE425" s="842"/>
    </row>
    <row r="426" spans="34:109" ht="0" hidden="1" customHeight="1">
      <c r="AH426" s="840"/>
      <c r="AI426" s="840"/>
      <c r="AJ426" s="840"/>
      <c r="AK426" s="840"/>
      <c r="AL426" s="822" t="str">
        <f t="shared" si="18"/>
        <v/>
      </c>
      <c r="AM426" s="822" t="str">
        <f t="shared" si="19"/>
        <v/>
      </c>
      <c r="AN426" s="828" t="str">
        <f t="shared" si="20"/>
        <v/>
      </c>
      <c r="AO426" s="840"/>
      <c r="AP426" s="826">
        <v>424</v>
      </c>
      <c r="AQ426" s="841"/>
      <c r="AR426" s="841"/>
      <c r="AS426" s="841"/>
      <c r="AT426" s="841"/>
      <c r="AU426" s="841"/>
      <c r="AV426" s="841"/>
      <c r="AW426" s="841"/>
      <c r="AX426" s="841"/>
      <c r="AY426" s="841"/>
      <c r="AZ426" s="841"/>
      <c r="BA426" s="841"/>
      <c r="BB426" s="841"/>
      <c r="BC426" s="841"/>
      <c r="BD426" s="841"/>
      <c r="BE426" s="841"/>
      <c r="BF426" s="841"/>
      <c r="BG426" s="841"/>
      <c r="BH426" s="841"/>
      <c r="BI426" s="841"/>
      <c r="BJ426" s="821" t="s">
        <v>4685</v>
      </c>
      <c r="BK426" s="841"/>
      <c r="BL426" s="841"/>
      <c r="BM426" s="841"/>
      <c r="BN426" s="841"/>
      <c r="BO426" s="841"/>
      <c r="BP426" s="841"/>
      <c r="BQ426" s="841"/>
      <c r="BR426" s="841"/>
      <c r="BS426" s="841"/>
      <c r="BT426" s="841"/>
      <c r="BU426" s="841"/>
      <c r="BV426" s="841"/>
      <c r="BW426" s="840"/>
      <c r="BX426" s="840"/>
      <c r="BY426" s="840"/>
      <c r="BZ426" s="842"/>
      <c r="CA426" s="842"/>
      <c r="CB426" s="842"/>
      <c r="CC426" s="842"/>
      <c r="CD426" s="842"/>
      <c r="CE426" s="842"/>
      <c r="CF426" s="842"/>
      <c r="CG426" s="842"/>
      <c r="CH426" s="842"/>
      <c r="CI426" s="842"/>
      <c r="CJ426" s="842"/>
      <c r="CK426" s="842"/>
      <c r="CL426" s="842"/>
      <c r="CM426" s="842"/>
      <c r="CN426" s="842"/>
      <c r="CO426" s="842"/>
      <c r="CP426" s="842"/>
      <c r="CQ426" s="842"/>
      <c r="CR426" s="842"/>
      <c r="CS426" s="832" t="s">
        <v>4686</v>
      </c>
      <c r="CT426" s="842"/>
      <c r="CU426" s="842"/>
      <c r="CV426" s="842"/>
      <c r="CW426" s="842"/>
      <c r="CX426" s="842"/>
      <c r="CY426" s="842"/>
      <c r="CZ426" s="842"/>
      <c r="DA426" s="842"/>
      <c r="DB426" s="842"/>
      <c r="DC426" s="842"/>
      <c r="DD426" s="842"/>
      <c r="DE426" s="842"/>
    </row>
    <row r="427" spans="34:109" ht="0" hidden="1" customHeight="1">
      <c r="AH427" s="840"/>
      <c r="AI427" s="840"/>
      <c r="AJ427" s="840"/>
      <c r="AK427" s="840"/>
      <c r="AL427" s="822" t="str">
        <f t="shared" si="18"/>
        <v/>
      </c>
      <c r="AM427" s="822" t="str">
        <f t="shared" si="19"/>
        <v/>
      </c>
      <c r="AN427" s="828" t="str">
        <f t="shared" si="20"/>
        <v/>
      </c>
      <c r="AO427" s="840"/>
      <c r="AP427" s="826">
        <v>425</v>
      </c>
      <c r="AQ427" s="841"/>
      <c r="AR427" s="841"/>
      <c r="AS427" s="841"/>
      <c r="AT427" s="841"/>
      <c r="AU427" s="841"/>
      <c r="AV427" s="841"/>
      <c r="AW427" s="841"/>
      <c r="AX427" s="841"/>
      <c r="AY427" s="841"/>
      <c r="AZ427" s="841"/>
      <c r="BA427" s="841"/>
      <c r="BB427" s="841"/>
      <c r="BC427" s="841"/>
      <c r="BD427" s="841"/>
      <c r="BE427" s="841"/>
      <c r="BF427" s="841"/>
      <c r="BG427" s="841"/>
      <c r="BH427" s="841"/>
      <c r="BI427" s="841"/>
      <c r="BJ427" s="821" t="s">
        <v>4687</v>
      </c>
      <c r="BK427" s="841"/>
      <c r="BL427" s="841"/>
      <c r="BM427" s="841"/>
      <c r="BN427" s="841"/>
      <c r="BO427" s="841"/>
      <c r="BP427" s="841"/>
      <c r="BQ427" s="841"/>
      <c r="BR427" s="841"/>
      <c r="BS427" s="841"/>
      <c r="BT427" s="841"/>
      <c r="BU427" s="841"/>
      <c r="BV427" s="841"/>
      <c r="BW427" s="840"/>
      <c r="BX427" s="840"/>
      <c r="BY427" s="840"/>
      <c r="BZ427" s="842"/>
      <c r="CA427" s="842"/>
      <c r="CB427" s="842"/>
      <c r="CC427" s="842"/>
      <c r="CD427" s="842"/>
      <c r="CE427" s="842"/>
      <c r="CF427" s="842"/>
      <c r="CG427" s="842"/>
      <c r="CH427" s="842"/>
      <c r="CI427" s="842"/>
      <c r="CJ427" s="842"/>
      <c r="CK427" s="842"/>
      <c r="CL427" s="842"/>
      <c r="CM427" s="842"/>
      <c r="CN427" s="842"/>
      <c r="CO427" s="842"/>
      <c r="CP427" s="842"/>
      <c r="CQ427" s="842"/>
      <c r="CR427" s="842"/>
      <c r="CS427" s="832" t="s">
        <v>4688</v>
      </c>
      <c r="CT427" s="842"/>
      <c r="CU427" s="842"/>
      <c r="CV427" s="842"/>
      <c r="CW427" s="842"/>
      <c r="CX427" s="842"/>
      <c r="CY427" s="842"/>
      <c r="CZ427" s="842"/>
      <c r="DA427" s="842"/>
      <c r="DB427" s="842"/>
      <c r="DC427" s="842"/>
      <c r="DD427" s="842"/>
      <c r="DE427" s="842"/>
    </row>
    <row r="428" spans="34:109" ht="0" hidden="1" customHeight="1">
      <c r="AH428" s="840"/>
      <c r="AI428" s="840"/>
      <c r="AJ428" s="840"/>
      <c r="AK428" s="840"/>
      <c r="AL428" s="822" t="str">
        <f t="shared" si="18"/>
        <v/>
      </c>
      <c r="AM428" s="822" t="str">
        <f t="shared" si="19"/>
        <v/>
      </c>
      <c r="AN428" s="828" t="str">
        <f t="shared" si="20"/>
        <v/>
      </c>
      <c r="AO428" s="840"/>
      <c r="AP428" s="826">
        <v>426</v>
      </c>
      <c r="AQ428" s="841"/>
      <c r="AR428" s="841"/>
      <c r="AS428" s="841"/>
      <c r="AT428" s="841"/>
      <c r="AU428" s="841"/>
      <c r="AV428" s="841"/>
      <c r="AW428" s="841"/>
      <c r="AX428" s="841"/>
      <c r="AY428" s="841"/>
      <c r="AZ428" s="841"/>
      <c r="BA428" s="841"/>
      <c r="BB428" s="841"/>
      <c r="BC428" s="841"/>
      <c r="BD428" s="841"/>
      <c r="BE428" s="841"/>
      <c r="BF428" s="841"/>
      <c r="BG428" s="841"/>
      <c r="BH428" s="841"/>
      <c r="BI428" s="841"/>
      <c r="BJ428" s="821" t="s">
        <v>4689</v>
      </c>
      <c r="BK428" s="841"/>
      <c r="BL428" s="841"/>
      <c r="BM428" s="841"/>
      <c r="BN428" s="841"/>
      <c r="BO428" s="841"/>
      <c r="BP428" s="841"/>
      <c r="BQ428" s="841"/>
      <c r="BR428" s="841"/>
      <c r="BS428" s="841"/>
      <c r="BT428" s="841"/>
      <c r="BU428" s="841"/>
      <c r="BV428" s="841"/>
      <c r="BW428" s="840"/>
      <c r="BX428" s="840"/>
      <c r="BY428" s="840"/>
      <c r="BZ428" s="842"/>
      <c r="CA428" s="842"/>
      <c r="CB428" s="842"/>
      <c r="CC428" s="842"/>
      <c r="CD428" s="842"/>
      <c r="CE428" s="842"/>
      <c r="CF428" s="842"/>
      <c r="CG428" s="842"/>
      <c r="CH428" s="842"/>
      <c r="CI428" s="842"/>
      <c r="CJ428" s="842"/>
      <c r="CK428" s="842"/>
      <c r="CL428" s="842"/>
      <c r="CM428" s="842"/>
      <c r="CN428" s="842"/>
      <c r="CO428" s="842"/>
      <c r="CP428" s="842"/>
      <c r="CQ428" s="842"/>
      <c r="CR428" s="842"/>
      <c r="CS428" s="832" t="s">
        <v>4690</v>
      </c>
      <c r="CT428" s="842"/>
      <c r="CU428" s="842"/>
      <c r="CV428" s="842"/>
      <c r="CW428" s="842"/>
      <c r="CX428" s="842"/>
      <c r="CY428" s="842"/>
      <c r="CZ428" s="842"/>
      <c r="DA428" s="842"/>
      <c r="DB428" s="842"/>
      <c r="DC428" s="842"/>
      <c r="DD428" s="842"/>
      <c r="DE428" s="842"/>
    </row>
    <row r="429" spans="34:109" ht="0" hidden="1" customHeight="1">
      <c r="AH429" s="840"/>
      <c r="AI429" s="840"/>
      <c r="AJ429" s="840"/>
      <c r="AK429" s="840"/>
      <c r="AL429" s="822" t="str">
        <f t="shared" si="18"/>
        <v/>
      </c>
      <c r="AM429" s="822" t="str">
        <f t="shared" si="19"/>
        <v/>
      </c>
      <c r="AN429" s="828" t="str">
        <f t="shared" si="20"/>
        <v/>
      </c>
      <c r="AO429" s="840"/>
      <c r="AP429" s="826">
        <v>427</v>
      </c>
      <c r="AQ429" s="841"/>
      <c r="AR429" s="841"/>
      <c r="AS429" s="841"/>
      <c r="AT429" s="841"/>
      <c r="AU429" s="841"/>
      <c r="AV429" s="841"/>
      <c r="AW429" s="841"/>
      <c r="AX429" s="841"/>
      <c r="AY429" s="841"/>
      <c r="AZ429" s="841"/>
      <c r="BA429" s="841"/>
      <c r="BB429" s="841"/>
      <c r="BC429" s="841"/>
      <c r="BD429" s="841"/>
      <c r="BE429" s="841"/>
      <c r="BF429" s="841"/>
      <c r="BG429" s="841"/>
      <c r="BH429" s="841"/>
      <c r="BI429" s="841"/>
      <c r="BJ429" s="821" t="s">
        <v>4691</v>
      </c>
      <c r="BK429" s="841"/>
      <c r="BL429" s="841"/>
      <c r="BM429" s="841"/>
      <c r="BN429" s="841"/>
      <c r="BO429" s="841"/>
      <c r="BP429" s="841"/>
      <c r="BQ429" s="841"/>
      <c r="BR429" s="841"/>
      <c r="BS429" s="841"/>
      <c r="BT429" s="841"/>
      <c r="BU429" s="841"/>
      <c r="BV429" s="841"/>
      <c r="BW429" s="840"/>
      <c r="BX429" s="840"/>
      <c r="BY429" s="840"/>
      <c r="BZ429" s="842"/>
      <c r="CA429" s="842"/>
      <c r="CB429" s="842"/>
      <c r="CC429" s="842"/>
      <c r="CD429" s="842"/>
      <c r="CE429" s="842"/>
      <c r="CF429" s="842"/>
      <c r="CG429" s="842"/>
      <c r="CH429" s="842"/>
      <c r="CI429" s="842"/>
      <c r="CJ429" s="842"/>
      <c r="CK429" s="842"/>
      <c r="CL429" s="842"/>
      <c r="CM429" s="842"/>
      <c r="CN429" s="842"/>
      <c r="CO429" s="842"/>
      <c r="CP429" s="842"/>
      <c r="CQ429" s="842"/>
      <c r="CR429" s="842"/>
      <c r="CS429" s="832" t="s">
        <v>4692</v>
      </c>
      <c r="CT429" s="842"/>
      <c r="CU429" s="842"/>
      <c r="CV429" s="842"/>
      <c r="CW429" s="842"/>
      <c r="CX429" s="842"/>
      <c r="CY429" s="842"/>
      <c r="CZ429" s="842"/>
      <c r="DA429" s="842"/>
      <c r="DB429" s="842"/>
      <c r="DC429" s="842"/>
      <c r="DD429" s="842"/>
      <c r="DE429" s="842"/>
    </row>
    <row r="430" spans="34:109" ht="0" hidden="1" customHeight="1">
      <c r="AH430" s="840"/>
      <c r="AI430" s="840"/>
      <c r="AJ430" s="840"/>
      <c r="AK430" s="840"/>
      <c r="AL430" s="822" t="str">
        <f t="shared" si="18"/>
        <v/>
      </c>
      <c r="AM430" s="822" t="str">
        <f t="shared" si="19"/>
        <v/>
      </c>
      <c r="AN430" s="828" t="str">
        <f t="shared" si="20"/>
        <v/>
      </c>
      <c r="AO430" s="840"/>
      <c r="AP430" s="826">
        <v>428</v>
      </c>
      <c r="AQ430" s="841"/>
      <c r="AR430" s="841"/>
      <c r="AS430" s="841"/>
      <c r="AT430" s="841"/>
      <c r="AU430" s="841"/>
      <c r="AV430" s="841"/>
      <c r="AW430" s="841"/>
      <c r="AX430" s="841"/>
      <c r="AY430" s="841"/>
      <c r="AZ430" s="841"/>
      <c r="BA430" s="841"/>
      <c r="BB430" s="841"/>
      <c r="BC430" s="841"/>
      <c r="BD430" s="841"/>
      <c r="BE430" s="841"/>
      <c r="BF430" s="841"/>
      <c r="BG430" s="841"/>
      <c r="BH430" s="841"/>
      <c r="BI430" s="841"/>
      <c r="BJ430" s="821" t="s">
        <v>4693</v>
      </c>
      <c r="BK430" s="841"/>
      <c r="BL430" s="841"/>
      <c r="BM430" s="841"/>
      <c r="BN430" s="841"/>
      <c r="BO430" s="841"/>
      <c r="BP430" s="841"/>
      <c r="BQ430" s="841"/>
      <c r="BR430" s="841"/>
      <c r="BS430" s="841"/>
      <c r="BT430" s="841"/>
      <c r="BU430" s="841"/>
      <c r="BV430" s="841"/>
      <c r="BW430" s="840"/>
      <c r="BX430" s="840"/>
      <c r="BY430" s="840"/>
      <c r="BZ430" s="842"/>
      <c r="CA430" s="842"/>
      <c r="CB430" s="842"/>
      <c r="CC430" s="842"/>
      <c r="CD430" s="842"/>
      <c r="CE430" s="842"/>
      <c r="CF430" s="842"/>
      <c r="CG430" s="842"/>
      <c r="CH430" s="842"/>
      <c r="CI430" s="842"/>
      <c r="CJ430" s="842"/>
      <c r="CK430" s="842"/>
      <c r="CL430" s="842"/>
      <c r="CM430" s="842"/>
      <c r="CN430" s="842"/>
      <c r="CO430" s="842"/>
      <c r="CP430" s="842"/>
      <c r="CQ430" s="842"/>
      <c r="CR430" s="842"/>
      <c r="CS430" s="832" t="s">
        <v>4694</v>
      </c>
      <c r="CT430" s="842"/>
      <c r="CU430" s="842"/>
      <c r="CV430" s="842"/>
      <c r="CW430" s="842"/>
      <c r="CX430" s="842"/>
      <c r="CY430" s="842"/>
      <c r="CZ430" s="842"/>
      <c r="DA430" s="842"/>
      <c r="DB430" s="842"/>
      <c r="DC430" s="842"/>
      <c r="DD430" s="842"/>
      <c r="DE430" s="842"/>
    </row>
    <row r="431" spans="34:109" ht="0" hidden="1" customHeight="1">
      <c r="AH431" s="840"/>
      <c r="AI431" s="840"/>
      <c r="AJ431" s="840"/>
      <c r="AK431" s="840"/>
      <c r="AL431" s="822" t="str">
        <f t="shared" si="18"/>
        <v/>
      </c>
      <c r="AM431" s="822" t="str">
        <f t="shared" si="19"/>
        <v/>
      </c>
      <c r="AN431" s="828" t="str">
        <f t="shared" si="20"/>
        <v/>
      </c>
      <c r="AO431" s="840"/>
      <c r="AP431" s="826">
        <v>429</v>
      </c>
      <c r="AQ431" s="841"/>
      <c r="AR431" s="841"/>
      <c r="AS431" s="841"/>
      <c r="AT431" s="841"/>
      <c r="AU431" s="841"/>
      <c r="AV431" s="841"/>
      <c r="AW431" s="841"/>
      <c r="AX431" s="841"/>
      <c r="AY431" s="841"/>
      <c r="AZ431" s="841"/>
      <c r="BA431" s="841"/>
      <c r="BB431" s="841"/>
      <c r="BC431" s="841"/>
      <c r="BD431" s="841"/>
      <c r="BE431" s="841"/>
      <c r="BF431" s="841"/>
      <c r="BG431" s="841"/>
      <c r="BH431" s="841"/>
      <c r="BI431" s="841"/>
      <c r="BJ431" s="821" t="s">
        <v>4695</v>
      </c>
      <c r="BK431" s="841"/>
      <c r="BL431" s="841"/>
      <c r="BM431" s="841"/>
      <c r="BN431" s="841"/>
      <c r="BO431" s="841"/>
      <c r="BP431" s="841"/>
      <c r="BQ431" s="841"/>
      <c r="BR431" s="841"/>
      <c r="BS431" s="841"/>
      <c r="BT431" s="841"/>
      <c r="BU431" s="841"/>
      <c r="BV431" s="841"/>
      <c r="BW431" s="840"/>
      <c r="BX431" s="840"/>
      <c r="BY431" s="840"/>
      <c r="BZ431" s="842"/>
      <c r="CA431" s="842"/>
      <c r="CB431" s="842"/>
      <c r="CC431" s="842"/>
      <c r="CD431" s="842"/>
      <c r="CE431" s="842"/>
      <c r="CF431" s="842"/>
      <c r="CG431" s="842"/>
      <c r="CH431" s="842"/>
      <c r="CI431" s="842"/>
      <c r="CJ431" s="842"/>
      <c r="CK431" s="842"/>
      <c r="CL431" s="842"/>
      <c r="CM431" s="842"/>
      <c r="CN431" s="842"/>
      <c r="CO431" s="842"/>
      <c r="CP431" s="842"/>
      <c r="CQ431" s="842"/>
      <c r="CR431" s="842"/>
      <c r="CS431" s="832" t="s">
        <v>4696</v>
      </c>
      <c r="CT431" s="842"/>
      <c r="CU431" s="842"/>
      <c r="CV431" s="842"/>
      <c r="CW431" s="842"/>
      <c r="CX431" s="842"/>
      <c r="CY431" s="842"/>
      <c r="CZ431" s="842"/>
      <c r="DA431" s="842"/>
      <c r="DB431" s="842"/>
      <c r="DC431" s="842"/>
      <c r="DD431" s="842"/>
      <c r="DE431" s="842"/>
    </row>
    <row r="432" spans="34:109" ht="0" hidden="1" customHeight="1">
      <c r="AH432" s="840"/>
      <c r="AI432" s="840"/>
      <c r="AJ432" s="840"/>
      <c r="AK432" s="840"/>
      <c r="AL432" s="822" t="str">
        <f t="shared" si="18"/>
        <v/>
      </c>
      <c r="AM432" s="822" t="str">
        <f t="shared" si="19"/>
        <v/>
      </c>
      <c r="AN432" s="828" t="str">
        <f t="shared" si="20"/>
        <v/>
      </c>
      <c r="AO432" s="840"/>
      <c r="AP432" s="826">
        <v>430</v>
      </c>
      <c r="AQ432" s="841"/>
      <c r="AR432" s="841"/>
      <c r="AS432" s="841"/>
      <c r="AT432" s="841"/>
      <c r="AU432" s="841"/>
      <c r="AV432" s="841"/>
      <c r="AW432" s="841"/>
      <c r="AX432" s="841"/>
      <c r="AY432" s="841"/>
      <c r="AZ432" s="841"/>
      <c r="BA432" s="841"/>
      <c r="BB432" s="841"/>
      <c r="BC432" s="841"/>
      <c r="BD432" s="841"/>
      <c r="BE432" s="841"/>
      <c r="BF432" s="841"/>
      <c r="BG432" s="841"/>
      <c r="BH432" s="841"/>
      <c r="BI432" s="841"/>
      <c r="BJ432" s="821" t="s">
        <v>4697</v>
      </c>
      <c r="BK432" s="841"/>
      <c r="BL432" s="841"/>
      <c r="BM432" s="841"/>
      <c r="BN432" s="841"/>
      <c r="BO432" s="841"/>
      <c r="BP432" s="841"/>
      <c r="BQ432" s="841"/>
      <c r="BR432" s="841"/>
      <c r="BS432" s="841"/>
      <c r="BT432" s="841"/>
      <c r="BU432" s="841"/>
      <c r="BV432" s="841"/>
      <c r="BW432" s="840"/>
      <c r="BX432" s="840"/>
      <c r="BY432" s="840"/>
      <c r="BZ432" s="842"/>
      <c r="CA432" s="842"/>
      <c r="CB432" s="842"/>
      <c r="CC432" s="842"/>
      <c r="CD432" s="842"/>
      <c r="CE432" s="842"/>
      <c r="CF432" s="842"/>
      <c r="CG432" s="842"/>
      <c r="CH432" s="842"/>
      <c r="CI432" s="842"/>
      <c r="CJ432" s="842"/>
      <c r="CK432" s="842"/>
      <c r="CL432" s="842"/>
      <c r="CM432" s="842"/>
      <c r="CN432" s="842"/>
      <c r="CO432" s="842"/>
      <c r="CP432" s="842"/>
      <c r="CQ432" s="842"/>
      <c r="CR432" s="842"/>
      <c r="CS432" s="832" t="s">
        <v>4698</v>
      </c>
      <c r="CT432" s="842"/>
      <c r="CU432" s="842"/>
      <c r="CV432" s="842"/>
      <c r="CW432" s="842"/>
      <c r="CX432" s="842"/>
      <c r="CY432" s="842"/>
      <c r="CZ432" s="842"/>
      <c r="DA432" s="842"/>
      <c r="DB432" s="842"/>
      <c r="DC432" s="842"/>
      <c r="DD432" s="842"/>
      <c r="DE432" s="842"/>
    </row>
    <row r="433" spans="34:109" ht="0" hidden="1" customHeight="1">
      <c r="AH433" s="840"/>
      <c r="AI433" s="840"/>
      <c r="AJ433" s="840"/>
      <c r="AK433" s="840"/>
      <c r="AL433" s="822" t="str">
        <f t="shared" si="18"/>
        <v/>
      </c>
      <c r="AM433" s="822" t="str">
        <f t="shared" si="19"/>
        <v/>
      </c>
      <c r="AN433" s="828" t="str">
        <f t="shared" si="20"/>
        <v/>
      </c>
      <c r="AO433" s="840"/>
      <c r="AP433" s="826">
        <v>431</v>
      </c>
      <c r="AQ433" s="841"/>
      <c r="AR433" s="841"/>
      <c r="AS433" s="841"/>
      <c r="AT433" s="841"/>
      <c r="AU433" s="841"/>
      <c r="AV433" s="841"/>
      <c r="AW433" s="841"/>
      <c r="AX433" s="841"/>
      <c r="AY433" s="841"/>
      <c r="AZ433" s="841"/>
      <c r="BA433" s="841"/>
      <c r="BB433" s="841"/>
      <c r="BC433" s="841"/>
      <c r="BD433" s="841"/>
      <c r="BE433" s="841"/>
      <c r="BF433" s="841"/>
      <c r="BG433" s="841"/>
      <c r="BH433" s="841"/>
      <c r="BI433" s="841"/>
      <c r="BJ433" s="821" t="s">
        <v>4699</v>
      </c>
      <c r="BK433" s="841"/>
      <c r="BL433" s="841"/>
      <c r="BM433" s="841"/>
      <c r="BN433" s="841"/>
      <c r="BO433" s="841"/>
      <c r="BP433" s="841"/>
      <c r="BQ433" s="841"/>
      <c r="BR433" s="841"/>
      <c r="BS433" s="841"/>
      <c r="BT433" s="841"/>
      <c r="BU433" s="841"/>
      <c r="BV433" s="841"/>
      <c r="BW433" s="840"/>
      <c r="BX433" s="840"/>
      <c r="BY433" s="840"/>
      <c r="BZ433" s="842"/>
      <c r="CA433" s="842"/>
      <c r="CB433" s="842"/>
      <c r="CC433" s="842"/>
      <c r="CD433" s="842"/>
      <c r="CE433" s="842"/>
      <c r="CF433" s="842"/>
      <c r="CG433" s="842"/>
      <c r="CH433" s="842"/>
      <c r="CI433" s="842"/>
      <c r="CJ433" s="842"/>
      <c r="CK433" s="842"/>
      <c r="CL433" s="842"/>
      <c r="CM433" s="842"/>
      <c r="CN433" s="842"/>
      <c r="CO433" s="842"/>
      <c r="CP433" s="842"/>
      <c r="CQ433" s="842"/>
      <c r="CR433" s="842"/>
      <c r="CS433" s="832" t="s">
        <v>4700</v>
      </c>
      <c r="CT433" s="842"/>
      <c r="CU433" s="842"/>
      <c r="CV433" s="842"/>
      <c r="CW433" s="842"/>
      <c r="CX433" s="842"/>
      <c r="CY433" s="842"/>
      <c r="CZ433" s="842"/>
      <c r="DA433" s="842"/>
      <c r="DB433" s="842"/>
      <c r="DC433" s="842"/>
      <c r="DD433" s="842"/>
      <c r="DE433" s="842"/>
    </row>
    <row r="434" spans="34:109" ht="0" hidden="1" customHeight="1">
      <c r="AH434" s="840"/>
      <c r="AI434" s="840"/>
      <c r="AJ434" s="840"/>
      <c r="AK434" s="840"/>
      <c r="AL434" s="822" t="str">
        <f t="shared" si="18"/>
        <v/>
      </c>
      <c r="AM434" s="822" t="str">
        <f t="shared" si="19"/>
        <v/>
      </c>
      <c r="AN434" s="828" t="str">
        <f t="shared" si="20"/>
        <v/>
      </c>
      <c r="AO434" s="840"/>
      <c r="AP434" s="826">
        <v>432</v>
      </c>
      <c r="AQ434" s="841"/>
      <c r="AR434" s="841"/>
      <c r="AS434" s="841"/>
      <c r="AT434" s="841"/>
      <c r="AU434" s="841"/>
      <c r="AV434" s="841"/>
      <c r="AW434" s="841"/>
      <c r="AX434" s="841"/>
      <c r="AY434" s="841"/>
      <c r="AZ434" s="841"/>
      <c r="BA434" s="841"/>
      <c r="BB434" s="841"/>
      <c r="BC434" s="841"/>
      <c r="BD434" s="841"/>
      <c r="BE434" s="841"/>
      <c r="BF434" s="841"/>
      <c r="BG434" s="841"/>
      <c r="BH434" s="841"/>
      <c r="BI434" s="841"/>
      <c r="BJ434" s="821" t="s">
        <v>4701</v>
      </c>
      <c r="BK434" s="841"/>
      <c r="BL434" s="841"/>
      <c r="BM434" s="841"/>
      <c r="BN434" s="841"/>
      <c r="BO434" s="841"/>
      <c r="BP434" s="841"/>
      <c r="BQ434" s="841"/>
      <c r="BR434" s="841"/>
      <c r="BS434" s="841"/>
      <c r="BT434" s="841"/>
      <c r="BU434" s="841"/>
      <c r="BV434" s="841"/>
      <c r="BW434" s="840"/>
      <c r="BX434" s="840"/>
      <c r="BY434" s="840"/>
      <c r="BZ434" s="842"/>
      <c r="CA434" s="842"/>
      <c r="CB434" s="842"/>
      <c r="CC434" s="842"/>
      <c r="CD434" s="842"/>
      <c r="CE434" s="842"/>
      <c r="CF434" s="842"/>
      <c r="CG434" s="842"/>
      <c r="CH434" s="842"/>
      <c r="CI434" s="842"/>
      <c r="CJ434" s="842"/>
      <c r="CK434" s="842"/>
      <c r="CL434" s="842"/>
      <c r="CM434" s="842"/>
      <c r="CN434" s="842"/>
      <c r="CO434" s="842"/>
      <c r="CP434" s="842"/>
      <c r="CQ434" s="842"/>
      <c r="CR434" s="842"/>
      <c r="CS434" s="832" t="s">
        <v>4702</v>
      </c>
      <c r="CT434" s="842"/>
      <c r="CU434" s="842"/>
      <c r="CV434" s="842"/>
      <c r="CW434" s="842"/>
      <c r="CX434" s="842"/>
      <c r="CY434" s="842"/>
      <c r="CZ434" s="842"/>
      <c r="DA434" s="842"/>
      <c r="DB434" s="842"/>
      <c r="DC434" s="842"/>
      <c r="DD434" s="842"/>
      <c r="DE434" s="842"/>
    </row>
    <row r="435" spans="34:109" ht="0" hidden="1" customHeight="1">
      <c r="AH435" s="840"/>
      <c r="AI435" s="840"/>
      <c r="AJ435" s="840"/>
      <c r="AK435" s="840"/>
      <c r="AL435" s="822" t="str">
        <f t="shared" si="18"/>
        <v/>
      </c>
      <c r="AM435" s="822" t="str">
        <f t="shared" si="19"/>
        <v/>
      </c>
      <c r="AN435" s="828" t="str">
        <f t="shared" si="20"/>
        <v/>
      </c>
      <c r="AO435" s="840"/>
      <c r="AP435" s="826">
        <v>433</v>
      </c>
      <c r="AQ435" s="841"/>
      <c r="AR435" s="841"/>
      <c r="AS435" s="841"/>
      <c r="AT435" s="841"/>
      <c r="AU435" s="841"/>
      <c r="AV435" s="841"/>
      <c r="AW435" s="841"/>
      <c r="AX435" s="841"/>
      <c r="AY435" s="841"/>
      <c r="AZ435" s="841"/>
      <c r="BA435" s="841"/>
      <c r="BB435" s="841"/>
      <c r="BC435" s="841"/>
      <c r="BD435" s="841"/>
      <c r="BE435" s="841"/>
      <c r="BF435" s="841"/>
      <c r="BG435" s="841"/>
      <c r="BH435" s="841"/>
      <c r="BI435" s="841"/>
      <c r="BJ435" s="821" t="s">
        <v>4703</v>
      </c>
      <c r="BK435" s="841"/>
      <c r="BL435" s="841"/>
      <c r="BM435" s="841"/>
      <c r="BN435" s="841"/>
      <c r="BO435" s="841"/>
      <c r="BP435" s="841"/>
      <c r="BQ435" s="841"/>
      <c r="BR435" s="841"/>
      <c r="BS435" s="841"/>
      <c r="BT435" s="841"/>
      <c r="BU435" s="841"/>
      <c r="BV435" s="841"/>
      <c r="BW435" s="840"/>
      <c r="BX435" s="840"/>
      <c r="BY435" s="840"/>
      <c r="BZ435" s="842"/>
      <c r="CA435" s="842"/>
      <c r="CB435" s="842"/>
      <c r="CC435" s="842"/>
      <c r="CD435" s="842"/>
      <c r="CE435" s="842"/>
      <c r="CF435" s="842"/>
      <c r="CG435" s="842"/>
      <c r="CH435" s="842"/>
      <c r="CI435" s="842"/>
      <c r="CJ435" s="842"/>
      <c r="CK435" s="842"/>
      <c r="CL435" s="842"/>
      <c r="CM435" s="842"/>
      <c r="CN435" s="842"/>
      <c r="CO435" s="842"/>
      <c r="CP435" s="842"/>
      <c r="CQ435" s="842"/>
      <c r="CR435" s="842"/>
      <c r="CS435" s="832" t="s">
        <v>4704</v>
      </c>
      <c r="CT435" s="842"/>
      <c r="CU435" s="842"/>
      <c r="CV435" s="842"/>
      <c r="CW435" s="842"/>
      <c r="CX435" s="842"/>
      <c r="CY435" s="842"/>
      <c r="CZ435" s="842"/>
      <c r="DA435" s="842"/>
      <c r="DB435" s="842"/>
      <c r="DC435" s="842"/>
      <c r="DD435" s="842"/>
      <c r="DE435" s="842"/>
    </row>
    <row r="436" spans="34:109" ht="0" hidden="1" customHeight="1">
      <c r="AH436" s="840"/>
      <c r="AI436" s="840"/>
      <c r="AJ436" s="840"/>
      <c r="AK436" s="840"/>
      <c r="AL436" s="822" t="str">
        <f t="shared" si="18"/>
        <v/>
      </c>
      <c r="AM436" s="822" t="str">
        <f t="shared" si="19"/>
        <v/>
      </c>
      <c r="AN436" s="828" t="str">
        <f t="shared" si="20"/>
        <v/>
      </c>
      <c r="AO436" s="840"/>
      <c r="AP436" s="826">
        <v>434</v>
      </c>
      <c r="AQ436" s="841"/>
      <c r="AR436" s="841"/>
      <c r="AS436" s="841"/>
      <c r="AT436" s="841"/>
      <c r="AU436" s="841"/>
      <c r="AV436" s="841"/>
      <c r="AW436" s="841"/>
      <c r="AX436" s="841"/>
      <c r="AY436" s="841"/>
      <c r="AZ436" s="841"/>
      <c r="BA436" s="841"/>
      <c r="BB436" s="841"/>
      <c r="BC436" s="841"/>
      <c r="BD436" s="841"/>
      <c r="BE436" s="841"/>
      <c r="BF436" s="841"/>
      <c r="BG436" s="841"/>
      <c r="BH436" s="841"/>
      <c r="BI436" s="841"/>
      <c r="BJ436" s="821" t="s">
        <v>4705</v>
      </c>
      <c r="BK436" s="841"/>
      <c r="BL436" s="841"/>
      <c r="BM436" s="841"/>
      <c r="BN436" s="841"/>
      <c r="BO436" s="841"/>
      <c r="BP436" s="841"/>
      <c r="BQ436" s="841"/>
      <c r="BR436" s="841"/>
      <c r="BS436" s="841"/>
      <c r="BT436" s="841"/>
      <c r="BU436" s="841"/>
      <c r="BV436" s="841"/>
      <c r="BW436" s="840"/>
      <c r="BX436" s="840"/>
      <c r="BY436" s="840"/>
      <c r="BZ436" s="842"/>
      <c r="CA436" s="842"/>
      <c r="CB436" s="842"/>
      <c r="CC436" s="842"/>
      <c r="CD436" s="842"/>
      <c r="CE436" s="842"/>
      <c r="CF436" s="842"/>
      <c r="CG436" s="842"/>
      <c r="CH436" s="842"/>
      <c r="CI436" s="842"/>
      <c r="CJ436" s="842"/>
      <c r="CK436" s="842"/>
      <c r="CL436" s="842"/>
      <c r="CM436" s="842"/>
      <c r="CN436" s="842"/>
      <c r="CO436" s="842"/>
      <c r="CP436" s="842"/>
      <c r="CQ436" s="842"/>
      <c r="CR436" s="842"/>
      <c r="CS436" s="832" t="s">
        <v>4706</v>
      </c>
      <c r="CT436" s="842"/>
      <c r="CU436" s="842"/>
      <c r="CV436" s="842"/>
      <c r="CW436" s="842"/>
      <c r="CX436" s="842"/>
      <c r="CY436" s="842"/>
      <c r="CZ436" s="842"/>
      <c r="DA436" s="842"/>
      <c r="DB436" s="842"/>
      <c r="DC436" s="842"/>
      <c r="DD436" s="842"/>
      <c r="DE436" s="842"/>
    </row>
    <row r="437" spans="34:109" ht="0" hidden="1" customHeight="1">
      <c r="AH437" s="840"/>
      <c r="AI437" s="840"/>
      <c r="AJ437" s="840"/>
      <c r="AK437" s="840"/>
      <c r="AL437" s="822" t="str">
        <f t="shared" si="18"/>
        <v/>
      </c>
      <c r="AM437" s="822" t="str">
        <f t="shared" si="19"/>
        <v/>
      </c>
      <c r="AN437" s="828" t="str">
        <f t="shared" si="20"/>
        <v/>
      </c>
      <c r="AO437" s="840"/>
      <c r="AP437" s="826">
        <v>435</v>
      </c>
      <c r="AQ437" s="841"/>
      <c r="AR437" s="841"/>
      <c r="AS437" s="841"/>
      <c r="AT437" s="841"/>
      <c r="AU437" s="841"/>
      <c r="AV437" s="841"/>
      <c r="AW437" s="841"/>
      <c r="AX437" s="841"/>
      <c r="AY437" s="841"/>
      <c r="AZ437" s="841"/>
      <c r="BA437" s="841"/>
      <c r="BB437" s="841"/>
      <c r="BC437" s="841"/>
      <c r="BD437" s="841"/>
      <c r="BE437" s="841"/>
      <c r="BF437" s="841"/>
      <c r="BG437" s="841"/>
      <c r="BH437" s="841"/>
      <c r="BI437" s="841"/>
      <c r="BJ437" s="821" t="s">
        <v>4707</v>
      </c>
      <c r="BK437" s="841"/>
      <c r="BL437" s="841"/>
      <c r="BM437" s="841"/>
      <c r="BN437" s="841"/>
      <c r="BO437" s="841"/>
      <c r="BP437" s="841"/>
      <c r="BQ437" s="841"/>
      <c r="BR437" s="841"/>
      <c r="BS437" s="841"/>
      <c r="BT437" s="841"/>
      <c r="BU437" s="841"/>
      <c r="BV437" s="841"/>
      <c r="BW437" s="840"/>
      <c r="BX437" s="840"/>
      <c r="BY437" s="840"/>
      <c r="BZ437" s="842"/>
      <c r="CA437" s="842"/>
      <c r="CB437" s="842"/>
      <c r="CC437" s="842"/>
      <c r="CD437" s="842"/>
      <c r="CE437" s="842"/>
      <c r="CF437" s="842"/>
      <c r="CG437" s="842"/>
      <c r="CH437" s="842"/>
      <c r="CI437" s="842"/>
      <c r="CJ437" s="842"/>
      <c r="CK437" s="842"/>
      <c r="CL437" s="842"/>
      <c r="CM437" s="842"/>
      <c r="CN437" s="842"/>
      <c r="CO437" s="842"/>
      <c r="CP437" s="842"/>
      <c r="CQ437" s="842"/>
      <c r="CR437" s="842"/>
      <c r="CS437" s="832" t="s">
        <v>4708</v>
      </c>
      <c r="CT437" s="842"/>
      <c r="CU437" s="842"/>
      <c r="CV437" s="842"/>
      <c r="CW437" s="842"/>
      <c r="CX437" s="842"/>
      <c r="CY437" s="842"/>
      <c r="CZ437" s="842"/>
      <c r="DA437" s="842"/>
      <c r="DB437" s="842"/>
      <c r="DC437" s="842"/>
      <c r="DD437" s="842"/>
      <c r="DE437" s="842"/>
    </row>
    <row r="438" spans="34:109" ht="0" hidden="1" customHeight="1">
      <c r="AH438" s="840"/>
      <c r="AI438" s="840"/>
      <c r="AJ438" s="840"/>
      <c r="AK438" s="840"/>
      <c r="AL438" s="822" t="str">
        <f t="shared" si="18"/>
        <v/>
      </c>
      <c r="AM438" s="822" t="str">
        <f t="shared" si="19"/>
        <v/>
      </c>
      <c r="AN438" s="828" t="str">
        <f t="shared" si="20"/>
        <v/>
      </c>
      <c r="AO438" s="840"/>
      <c r="AP438" s="826">
        <v>436</v>
      </c>
      <c r="AQ438" s="841"/>
      <c r="AR438" s="841"/>
      <c r="AS438" s="841"/>
      <c r="AT438" s="841"/>
      <c r="AU438" s="841"/>
      <c r="AV438" s="841"/>
      <c r="AW438" s="841"/>
      <c r="AX438" s="841"/>
      <c r="AY438" s="841"/>
      <c r="AZ438" s="841"/>
      <c r="BA438" s="841"/>
      <c r="BB438" s="841"/>
      <c r="BC438" s="841"/>
      <c r="BD438" s="841"/>
      <c r="BE438" s="841"/>
      <c r="BF438" s="841"/>
      <c r="BG438" s="841"/>
      <c r="BH438" s="841"/>
      <c r="BI438" s="841"/>
      <c r="BJ438" s="821" t="s">
        <v>4709</v>
      </c>
      <c r="BK438" s="841"/>
      <c r="BL438" s="841"/>
      <c r="BM438" s="841"/>
      <c r="BN438" s="841"/>
      <c r="BO438" s="841"/>
      <c r="BP438" s="841"/>
      <c r="BQ438" s="841"/>
      <c r="BR438" s="841"/>
      <c r="BS438" s="841"/>
      <c r="BT438" s="841"/>
      <c r="BU438" s="841"/>
      <c r="BV438" s="841"/>
      <c r="BW438" s="840"/>
      <c r="BX438" s="840"/>
      <c r="BY438" s="840"/>
      <c r="BZ438" s="842"/>
      <c r="CA438" s="842"/>
      <c r="CB438" s="842"/>
      <c r="CC438" s="842"/>
      <c r="CD438" s="842"/>
      <c r="CE438" s="842"/>
      <c r="CF438" s="842"/>
      <c r="CG438" s="842"/>
      <c r="CH438" s="842"/>
      <c r="CI438" s="842"/>
      <c r="CJ438" s="842"/>
      <c r="CK438" s="842"/>
      <c r="CL438" s="842"/>
      <c r="CM438" s="842"/>
      <c r="CN438" s="842"/>
      <c r="CO438" s="842"/>
      <c r="CP438" s="842"/>
      <c r="CQ438" s="842"/>
      <c r="CR438" s="842"/>
      <c r="CS438" s="832" t="s">
        <v>4710</v>
      </c>
      <c r="CT438" s="842"/>
      <c r="CU438" s="842"/>
      <c r="CV438" s="842"/>
      <c r="CW438" s="842"/>
      <c r="CX438" s="842"/>
      <c r="CY438" s="842"/>
      <c r="CZ438" s="842"/>
      <c r="DA438" s="842"/>
      <c r="DB438" s="842"/>
      <c r="DC438" s="842"/>
      <c r="DD438" s="842"/>
      <c r="DE438" s="842"/>
    </row>
    <row r="439" spans="34:109" ht="0" hidden="1" customHeight="1">
      <c r="AH439" s="826"/>
      <c r="AI439" s="826"/>
      <c r="AJ439" s="826"/>
      <c r="AK439" s="826"/>
      <c r="AL439" s="822" t="str">
        <f t="shared" si="18"/>
        <v/>
      </c>
      <c r="AM439" s="822" t="str">
        <f t="shared" si="19"/>
        <v/>
      </c>
      <c r="AN439" s="828" t="str">
        <f t="shared" si="20"/>
        <v/>
      </c>
      <c r="AO439" s="826"/>
      <c r="AP439" s="826">
        <v>437</v>
      </c>
      <c r="AQ439" s="821"/>
      <c r="AR439" s="821"/>
      <c r="AS439" s="821"/>
      <c r="AT439" s="821"/>
      <c r="AU439" s="821"/>
      <c r="AV439" s="821"/>
      <c r="AW439" s="821"/>
      <c r="AX439" s="821"/>
      <c r="AY439" s="821"/>
      <c r="AZ439" s="821"/>
      <c r="BA439" s="821"/>
      <c r="BB439" s="821"/>
      <c r="BC439" s="821"/>
      <c r="BD439" s="821"/>
      <c r="BE439" s="821"/>
      <c r="BF439" s="821"/>
      <c r="BG439" s="821"/>
      <c r="BH439" s="821"/>
      <c r="BI439" s="821"/>
      <c r="BJ439" s="821" t="s">
        <v>4711</v>
      </c>
      <c r="BK439" s="821"/>
      <c r="BL439" s="821"/>
      <c r="BM439" s="821"/>
      <c r="BN439" s="821"/>
      <c r="BO439" s="821"/>
      <c r="BP439" s="821"/>
      <c r="BQ439" s="821"/>
      <c r="BR439" s="821"/>
      <c r="BS439" s="821"/>
      <c r="BT439" s="821"/>
      <c r="BU439" s="821"/>
      <c r="BV439" s="821"/>
      <c r="BW439" s="826"/>
      <c r="BX439" s="826"/>
      <c r="BY439" s="826"/>
      <c r="BZ439" s="832"/>
      <c r="CA439" s="832"/>
      <c r="CB439" s="832"/>
      <c r="CC439" s="832"/>
      <c r="CD439" s="832"/>
      <c r="CE439" s="832"/>
      <c r="CF439" s="832"/>
      <c r="CG439" s="832"/>
      <c r="CH439" s="832"/>
      <c r="CI439" s="832"/>
      <c r="CJ439" s="832"/>
      <c r="CK439" s="832"/>
      <c r="CL439" s="832"/>
      <c r="CM439" s="832"/>
      <c r="CN439" s="832"/>
      <c r="CO439" s="832"/>
      <c r="CP439" s="832"/>
      <c r="CQ439" s="832"/>
      <c r="CR439" s="832"/>
      <c r="CS439" s="832" t="s">
        <v>4712</v>
      </c>
      <c r="CT439" s="832"/>
      <c r="CU439" s="832"/>
      <c r="CV439" s="832"/>
      <c r="CW439" s="832"/>
      <c r="CX439" s="832"/>
      <c r="CY439" s="832"/>
      <c r="CZ439" s="832"/>
      <c r="DA439" s="832"/>
      <c r="DB439" s="832"/>
      <c r="DC439" s="832"/>
      <c r="DD439" s="832"/>
      <c r="DE439" s="832"/>
    </row>
    <row r="440" spans="34:109" ht="0" hidden="1" customHeight="1">
      <c r="AH440" s="840"/>
      <c r="AI440" s="840"/>
      <c r="AJ440" s="840"/>
      <c r="AK440" s="840"/>
      <c r="AL440" s="822" t="str">
        <f t="shared" si="18"/>
        <v/>
      </c>
      <c r="AM440" s="822" t="str">
        <f t="shared" si="19"/>
        <v/>
      </c>
      <c r="AN440" s="828" t="str">
        <f t="shared" si="20"/>
        <v/>
      </c>
      <c r="AO440" s="840"/>
      <c r="AP440" s="826">
        <v>438</v>
      </c>
      <c r="AQ440" s="841"/>
      <c r="AR440" s="841"/>
      <c r="AS440" s="841"/>
      <c r="AT440" s="841"/>
      <c r="AU440" s="841"/>
      <c r="AV440" s="841"/>
      <c r="AW440" s="841"/>
      <c r="AX440" s="841"/>
      <c r="AY440" s="841"/>
      <c r="AZ440" s="841"/>
      <c r="BA440" s="841"/>
      <c r="BB440" s="841"/>
      <c r="BC440" s="841"/>
      <c r="BD440" s="841"/>
      <c r="BE440" s="841"/>
      <c r="BF440" s="841"/>
      <c r="BG440" s="841"/>
      <c r="BH440" s="841"/>
      <c r="BI440" s="841"/>
      <c r="BJ440" s="821" t="s">
        <v>4713</v>
      </c>
      <c r="BK440" s="841"/>
      <c r="BL440" s="841"/>
      <c r="BM440" s="841"/>
      <c r="BN440" s="841"/>
      <c r="BO440" s="841"/>
      <c r="BP440" s="841"/>
      <c r="BQ440" s="841"/>
      <c r="BR440" s="841"/>
      <c r="BS440" s="841"/>
      <c r="BT440" s="841"/>
      <c r="BU440" s="841"/>
      <c r="BV440" s="841"/>
      <c r="BW440" s="840"/>
      <c r="BX440" s="840"/>
      <c r="BY440" s="840"/>
      <c r="BZ440" s="842"/>
      <c r="CA440" s="842"/>
      <c r="CB440" s="842"/>
      <c r="CC440" s="842"/>
      <c r="CD440" s="842"/>
      <c r="CE440" s="842"/>
      <c r="CF440" s="842"/>
      <c r="CG440" s="842"/>
      <c r="CH440" s="842"/>
      <c r="CI440" s="842"/>
      <c r="CJ440" s="842"/>
      <c r="CK440" s="842"/>
      <c r="CL440" s="842"/>
      <c r="CM440" s="842"/>
      <c r="CN440" s="842"/>
      <c r="CO440" s="842"/>
      <c r="CP440" s="842"/>
      <c r="CQ440" s="842"/>
      <c r="CR440" s="842"/>
      <c r="CS440" s="832" t="s">
        <v>4714</v>
      </c>
      <c r="CT440" s="842"/>
      <c r="CU440" s="842"/>
      <c r="CV440" s="842"/>
      <c r="CW440" s="842"/>
      <c r="CX440" s="842"/>
      <c r="CY440" s="842"/>
      <c r="CZ440" s="842"/>
      <c r="DA440" s="842"/>
      <c r="DB440" s="842"/>
      <c r="DC440" s="842"/>
      <c r="DD440" s="842"/>
      <c r="DE440" s="842"/>
    </row>
    <row r="441" spans="34:109" ht="0" hidden="1" customHeight="1">
      <c r="AH441" s="840"/>
      <c r="AI441" s="840"/>
      <c r="AJ441" s="840"/>
      <c r="AK441" s="840"/>
      <c r="AL441" s="822" t="str">
        <f t="shared" si="18"/>
        <v/>
      </c>
      <c r="AM441" s="822" t="str">
        <f t="shared" si="19"/>
        <v/>
      </c>
      <c r="AN441" s="828" t="str">
        <f t="shared" si="20"/>
        <v/>
      </c>
      <c r="AO441" s="840"/>
      <c r="AP441" s="826">
        <v>439</v>
      </c>
      <c r="AQ441" s="841"/>
      <c r="AR441" s="841"/>
      <c r="AS441" s="841"/>
      <c r="AT441" s="841"/>
      <c r="AU441" s="841"/>
      <c r="AV441" s="841"/>
      <c r="AW441" s="841"/>
      <c r="AX441" s="841"/>
      <c r="AY441" s="841"/>
      <c r="AZ441" s="841"/>
      <c r="BA441" s="841"/>
      <c r="BB441" s="841"/>
      <c r="BC441" s="841"/>
      <c r="BD441" s="841"/>
      <c r="BE441" s="841"/>
      <c r="BF441" s="841"/>
      <c r="BG441" s="841"/>
      <c r="BH441" s="841"/>
      <c r="BI441" s="841"/>
      <c r="BJ441" s="821" t="s">
        <v>4715</v>
      </c>
      <c r="BK441" s="841"/>
      <c r="BL441" s="841"/>
      <c r="BM441" s="841"/>
      <c r="BN441" s="841"/>
      <c r="BO441" s="841"/>
      <c r="BP441" s="841"/>
      <c r="BQ441" s="841"/>
      <c r="BR441" s="841"/>
      <c r="BS441" s="841"/>
      <c r="BT441" s="841"/>
      <c r="BU441" s="841"/>
      <c r="BV441" s="841"/>
      <c r="BW441" s="840"/>
      <c r="BX441" s="840"/>
      <c r="BY441" s="840"/>
      <c r="BZ441" s="842"/>
      <c r="CA441" s="842"/>
      <c r="CB441" s="842"/>
      <c r="CC441" s="842"/>
      <c r="CD441" s="842"/>
      <c r="CE441" s="842"/>
      <c r="CF441" s="842"/>
      <c r="CG441" s="842"/>
      <c r="CH441" s="842"/>
      <c r="CI441" s="842"/>
      <c r="CJ441" s="842"/>
      <c r="CK441" s="842"/>
      <c r="CL441" s="842"/>
      <c r="CM441" s="842"/>
      <c r="CN441" s="842"/>
      <c r="CO441" s="842"/>
      <c r="CP441" s="842"/>
      <c r="CQ441" s="842"/>
      <c r="CR441" s="842"/>
      <c r="CS441" s="832" t="s">
        <v>4716</v>
      </c>
      <c r="CT441" s="842"/>
      <c r="CU441" s="842"/>
      <c r="CV441" s="842"/>
      <c r="CW441" s="842"/>
      <c r="CX441" s="842"/>
      <c r="CY441" s="842"/>
      <c r="CZ441" s="842"/>
      <c r="DA441" s="842"/>
      <c r="DB441" s="842"/>
      <c r="DC441" s="842"/>
      <c r="DD441" s="842"/>
      <c r="DE441" s="842"/>
    </row>
    <row r="442" spans="34:109" ht="0" hidden="1" customHeight="1">
      <c r="AH442" s="840"/>
      <c r="AI442" s="840"/>
      <c r="AJ442" s="840"/>
      <c r="AK442" s="840"/>
      <c r="AL442" s="822" t="str">
        <f t="shared" si="18"/>
        <v/>
      </c>
      <c r="AM442" s="822" t="str">
        <f t="shared" si="19"/>
        <v/>
      </c>
      <c r="AN442" s="828" t="str">
        <f t="shared" si="20"/>
        <v/>
      </c>
      <c r="AO442" s="840"/>
      <c r="AP442" s="826">
        <v>440</v>
      </c>
      <c r="AQ442" s="841"/>
      <c r="AR442" s="841"/>
      <c r="AS442" s="841"/>
      <c r="AT442" s="841"/>
      <c r="AU442" s="841"/>
      <c r="AV442" s="841"/>
      <c r="AW442" s="841"/>
      <c r="AX442" s="841"/>
      <c r="AY442" s="841"/>
      <c r="AZ442" s="841"/>
      <c r="BA442" s="841"/>
      <c r="BB442" s="841"/>
      <c r="BC442" s="841"/>
      <c r="BD442" s="841"/>
      <c r="BE442" s="841"/>
      <c r="BF442" s="841"/>
      <c r="BG442" s="841"/>
      <c r="BH442" s="841"/>
      <c r="BI442" s="841"/>
      <c r="BJ442" s="821" t="s">
        <v>4717</v>
      </c>
      <c r="BK442" s="841"/>
      <c r="BL442" s="841"/>
      <c r="BM442" s="841"/>
      <c r="BN442" s="841"/>
      <c r="BO442" s="841"/>
      <c r="BP442" s="841"/>
      <c r="BQ442" s="841"/>
      <c r="BR442" s="841"/>
      <c r="BS442" s="841"/>
      <c r="BT442" s="841"/>
      <c r="BU442" s="841"/>
      <c r="BV442" s="841"/>
      <c r="BW442" s="840"/>
      <c r="BX442" s="840"/>
      <c r="BY442" s="840"/>
      <c r="BZ442" s="842"/>
      <c r="CA442" s="842"/>
      <c r="CB442" s="842"/>
      <c r="CC442" s="842"/>
      <c r="CD442" s="842"/>
      <c r="CE442" s="842"/>
      <c r="CF442" s="842"/>
      <c r="CG442" s="842"/>
      <c r="CH442" s="842"/>
      <c r="CI442" s="842"/>
      <c r="CJ442" s="842"/>
      <c r="CK442" s="842"/>
      <c r="CL442" s="842"/>
      <c r="CM442" s="842"/>
      <c r="CN442" s="842"/>
      <c r="CO442" s="842"/>
      <c r="CP442" s="842"/>
      <c r="CQ442" s="842"/>
      <c r="CR442" s="842"/>
      <c r="CS442" s="832" t="s">
        <v>4718</v>
      </c>
      <c r="CT442" s="842"/>
      <c r="CU442" s="842"/>
      <c r="CV442" s="842"/>
      <c r="CW442" s="842"/>
      <c r="CX442" s="842"/>
      <c r="CY442" s="842"/>
      <c r="CZ442" s="842"/>
      <c r="DA442" s="842"/>
      <c r="DB442" s="842"/>
      <c r="DC442" s="842"/>
      <c r="DD442" s="842"/>
      <c r="DE442" s="842"/>
    </row>
    <row r="443" spans="34:109" ht="0" hidden="1" customHeight="1">
      <c r="AH443" s="840"/>
      <c r="AI443" s="840"/>
      <c r="AJ443" s="840"/>
      <c r="AK443" s="840"/>
      <c r="AL443" s="822" t="str">
        <f t="shared" si="18"/>
        <v/>
      </c>
      <c r="AM443" s="822" t="str">
        <f t="shared" si="19"/>
        <v/>
      </c>
      <c r="AN443" s="828" t="str">
        <f t="shared" si="20"/>
        <v/>
      </c>
      <c r="AO443" s="840"/>
      <c r="AP443" s="826">
        <v>441</v>
      </c>
      <c r="AQ443" s="841"/>
      <c r="AR443" s="841"/>
      <c r="AS443" s="841"/>
      <c r="AT443" s="841"/>
      <c r="AU443" s="841"/>
      <c r="AV443" s="841"/>
      <c r="AW443" s="841"/>
      <c r="AX443" s="841"/>
      <c r="AY443" s="841"/>
      <c r="AZ443" s="841"/>
      <c r="BA443" s="841"/>
      <c r="BB443" s="841"/>
      <c r="BC443" s="841"/>
      <c r="BD443" s="841"/>
      <c r="BE443" s="841"/>
      <c r="BF443" s="841"/>
      <c r="BG443" s="841"/>
      <c r="BH443" s="841"/>
      <c r="BI443" s="841"/>
      <c r="BJ443" s="821" t="s">
        <v>4719</v>
      </c>
      <c r="BK443" s="841"/>
      <c r="BL443" s="841"/>
      <c r="BM443" s="841"/>
      <c r="BN443" s="841"/>
      <c r="BO443" s="841"/>
      <c r="BP443" s="841"/>
      <c r="BQ443" s="841"/>
      <c r="BR443" s="841"/>
      <c r="BS443" s="841"/>
      <c r="BT443" s="841"/>
      <c r="BU443" s="841"/>
      <c r="BV443" s="841"/>
      <c r="BW443" s="840"/>
      <c r="BX443" s="840"/>
      <c r="BY443" s="840"/>
      <c r="BZ443" s="842"/>
      <c r="CA443" s="842"/>
      <c r="CB443" s="842"/>
      <c r="CC443" s="842"/>
      <c r="CD443" s="842"/>
      <c r="CE443" s="842"/>
      <c r="CF443" s="842"/>
      <c r="CG443" s="842"/>
      <c r="CH443" s="842"/>
      <c r="CI443" s="842"/>
      <c r="CJ443" s="842"/>
      <c r="CK443" s="842"/>
      <c r="CL443" s="842"/>
      <c r="CM443" s="842"/>
      <c r="CN443" s="842"/>
      <c r="CO443" s="842"/>
      <c r="CP443" s="842"/>
      <c r="CQ443" s="842"/>
      <c r="CR443" s="842"/>
      <c r="CS443" s="832" t="s">
        <v>4720</v>
      </c>
      <c r="CT443" s="842"/>
      <c r="CU443" s="842"/>
      <c r="CV443" s="842"/>
      <c r="CW443" s="842"/>
      <c r="CX443" s="842"/>
      <c r="CY443" s="842"/>
      <c r="CZ443" s="842"/>
      <c r="DA443" s="842"/>
      <c r="DB443" s="842"/>
      <c r="DC443" s="842"/>
      <c r="DD443" s="842"/>
      <c r="DE443" s="842"/>
    </row>
    <row r="444" spans="34:109" ht="0" hidden="1" customHeight="1">
      <c r="AH444" s="840"/>
      <c r="AI444" s="840"/>
      <c r="AJ444" s="840"/>
      <c r="AK444" s="840"/>
      <c r="AL444" s="822" t="str">
        <f t="shared" si="18"/>
        <v/>
      </c>
      <c r="AM444" s="822" t="str">
        <f t="shared" si="19"/>
        <v/>
      </c>
      <c r="AN444" s="828" t="str">
        <f t="shared" si="20"/>
        <v/>
      </c>
      <c r="AO444" s="840"/>
      <c r="AP444" s="826">
        <v>442</v>
      </c>
      <c r="AQ444" s="841"/>
      <c r="AR444" s="841"/>
      <c r="AS444" s="841"/>
      <c r="AT444" s="841"/>
      <c r="AU444" s="841"/>
      <c r="AV444" s="841"/>
      <c r="AW444" s="841"/>
      <c r="AX444" s="841"/>
      <c r="AY444" s="841"/>
      <c r="AZ444" s="841"/>
      <c r="BA444" s="841"/>
      <c r="BB444" s="841"/>
      <c r="BC444" s="841"/>
      <c r="BD444" s="841"/>
      <c r="BE444" s="841"/>
      <c r="BF444" s="841"/>
      <c r="BG444" s="841"/>
      <c r="BH444" s="841"/>
      <c r="BI444" s="841"/>
      <c r="BJ444" s="821" t="s">
        <v>4721</v>
      </c>
      <c r="BK444" s="841"/>
      <c r="BL444" s="841"/>
      <c r="BM444" s="841"/>
      <c r="BN444" s="841"/>
      <c r="BO444" s="841"/>
      <c r="BP444" s="841"/>
      <c r="BQ444" s="841"/>
      <c r="BR444" s="841"/>
      <c r="BS444" s="841"/>
      <c r="BT444" s="841"/>
      <c r="BU444" s="841"/>
      <c r="BV444" s="841"/>
      <c r="BW444" s="840"/>
      <c r="BX444" s="840"/>
      <c r="BY444" s="840"/>
      <c r="BZ444" s="842"/>
      <c r="CA444" s="842"/>
      <c r="CB444" s="842"/>
      <c r="CC444" s="842"/>
      <c r="CD444" s="842"/>
      <c r="CE444" s="842"/>
      <c r="CF444" s="842"/>
      <c r="CG444" s="842"/>
      <c r="CH444" s="842"/>
      <c r="CI444" s="842"/>
      <c r="CJ444" s="842"/>
      <c r="CK444" s="842"/>
      <c r="CL444" s="842"/>
      <c r="CM444" s="842"/>
      <c r="CN444" s="842"/>
      <c r="CO444" s="842"/>
      <c r="CP444" s="842"/>
      <c r="CQ444" s="842"/>
      <c r="CR444" s="842"/>
      <c r="CS444" s="832" t="s">
        <v>4722</v>
      </c>
      <c r="CT444" s="842"/>
      <c r="CU444" s="842"/>
      <c r="CV444" s="842"/>
      <c r="CW444" s="842"/>
      <c r="CX444" s="842"/>
      <c r="CY444" s="842"/>
      <c r="CZ444" s="842"/>
      <c r="DA444" s="842"/>
      <c r="DB444" s="842"/>
      <c r="DC444" s="842"/>
      <c r="DD444" s="842"/>
      <c r="DE444" s="842"/>
    </row>
    <row r="445" spans="34:109" ht="0" hidden="1" customHeight="1">
      <c r="AH445" s="840"/>
      <c r="AI445" s="840"/>
      <c r="AJ445" s="840"/>
      <c r="AK445" s="840"/>
      <c r="AL445" s="822" t="str">
        <f t="shared" si="18"/>
        <v/>
      </c>
      <c r="AM445" s="822" t="str">
        <f t="shared" si="19"/>
        <v/>
      </c>
      <c r="AN445" s="828" t="str">
        <f t="shared" si="20"/>
        <v/>
      </c>
      <c r="AO445" s="840"/>
      <c r="AP445" s="826">
        <v>443</v>
      </c>
      <c r="AQ445" s="841"/>
      <c r="AR445" s="841"/>
      <c r="AS445" s="841"/>
      <c r="AT445" s="841"/>
      <c r="AU445" s="841"/>
      <c r="AV445" s="841"/>
      <c r="AW445" s="841"/>
      <c r="AX445" s="841"/>
      <c r="AY445" s="841"/>
      <c r="AZ445" s="841"/>
      <c r="BA445" s="841"/>
      <c r="BB445" s="841"/>
      <c r="BC445" s="841"/>
      <c r="BD445" s="841"/>
      <c r="BE445" s="841"/>
      <c r="BF445" s="841"/>
      <c r="BG445" s="841"/>
      <c r="BH445" s="841"/>
      <c r="BI445" s="841"/>
      <c r="BJ445" s="821" t="s">
        <v>4723</v>
      </c>
      <c r="BK445" s="841"/>
      <c r="BL445" s="841"/>
      <c r="BM445" s="841"/>
      <c r="BN445" s="841"/>
      <c r="BO445" s="841"/>
      <c r="BP445" s="841"/>
      <c r="BQ445" s="841"/>
      <c r="BR445" s="841"/>
      <c r="BS445" s="841"/>
      <c r="BT445" s="841"/>
      <c r="BU445" s="841"/>
      <c r="BV445" s="841"/>
      <c r="BW445" s="840"/>
      <c r="BX445" s="840"/>
      <c r="BY445" s="840"/>
      <c r="BZ445" s="842"/>
      <c r="CA445" s="842"/>
      <c r="CB445" s="842"/>
      <c r="CC445" s="842"/>
      <c r="CD445" s="842"/>
      <c r="CE445" s="842"/>
      <c r="CF445" s="842"/>
      <c r="CG445" s="842"/>
      <c r="CH445" s="842"/>
      <c r="CI445" s="842"/>
      <c r="CJ445" s="842"/>
      <c r="CK445" s="842"/>
      <c r="CL445" s="842"/>
      <c r="CM445" s="842"/>
      <c r="CN445" s="842"/>
      <c r="CO445" s="842"/>
      <c r="CP445" s="842"/>
      <c r="CQ445" s="842"/>
      <c r="CR445" s="842"/>
      <c r="CS445" s="832" t="s">
        <v>4724</v>
      </c>
      <c r="CT445" s="842"/>
      <c r="CU445" s="842"/>
      <c r="CV445" s="842"/>
      <c r="CW445" s="842"/>
      <c r="CX445" s="842"/>
      <c r="CY445" s="842"/>
      <c r="CZ445" s="842"/>
      <c r="DA445" s="842"/>
      <c r="DB445" s="842"/>
      <c r="DC445" s="842"/>
      <c r="DD445" s="842"/>
      <c r="DE445" s="842"/>
    </row>
    <row r="446" spans="34:109" ht="0" hidden="1" customHeight="1">
      <c r="AH446" s="840"/>
      <c r="AI446" s="840"/>
      <c r="AJ446" s="840"/>
      <c r="AK446" s="840"/>
      <c r="AL446" s="822" t="str">
        <f t="shared" si="18"/>
        <v/>
      </c>
      <c r="AM446" s="822" t="str">
        <f t="shared" si="19"/>
        <v/>
      </c>
      <c r="AN446" s="828" t="str">
        <f t="shared" si="20"/>
        <v/>
      </c>
      <c r="AO446" s="840"/>
      <c r="AP446" s="826">
        <v>444</v>
      </c>
      <c r="AQ446" s="841"/>
      <c r="AR446" s="841"/>
      <c r="AS446" s="841"/>
      <c r="AT446" s="841"/>
      <c r="AU446" s="841"/>
      <c r="AV446" s="841"/>
      <c r="AW446" s="841"/>
      <c r="AX446" s="841"/>
      <c r="AY446" s="841"/>
      <c r="AZ446" s="841"/>
      <c r="BA446" s="841"/>
      <c r="BB446" s="841"/>
      <c r="BC446" s="841"/>
      <c r="BD446" s="841"/>
      <c r="BE446" s="841"/>
      <c r="BF446" s="841"/>
      <c r="BG446" s="841"/>
      <c r="BH446" s="841"/>
      <c r="BI446" s="841"/>
      <c r="BJ446" s="821" t="s">
        <v>4725</v>
      </c>
      <c r="BK446" s="841"/>
      <c r="BL446" s="841"/>
      <c r="BM446" s="841"/>
      <c r="BN446" s="841"/>
      <c r="BO446" s="841"/>
      <c r="BP446" s="841"/>
      <c r="BQ446" s="841"/>
      <c r="BR446" s="841"/>
      <c r="BS446" s="841"/>
      <c r="BT446" s="841"/>
      <c r="BU446" s="841"/>
      <c r="BV446" s="841"/>
      <c r="BW446" s="840"/>
      <c r="BX446" s="840"/>
      <c r="BY446" s="840"/>
      <c r="BZ446" s="842"/>
      <c r="CA446" s="842"/>
      <c r="CB446" s="842"/>
      <c r="CC446" s="842"/>
      <c r="CD446" s="842"/>
      <c r="CE446" s="842"/>
      <c r="CF446" s="842"/>
      <c r="CG446" s="842"/>
      <c r="CH446" s="842"/>
      <c r="CI446" s="842"/>
      <c r="CJ446" s="842"/>
      <c r="CK446" s="842"/>
      <c r="CL446" s="842"/>
      <c r="CM446" s="842"/>
      <c r="CN446" s="842"/>
      <c r="CO446" s="842"/>
      <c r="CP446" s="842"/>
      <c r="CQ446" s="842"/>
      <c r="CR446" s="842"/>
      <c r="CS446" s="832" t="s">
        <v>4726</v>
      </c>
      <c r="CT446" s="842"/>
      <c r="CU446" s="842"/>
      <c r="CV446" s="842"/>
      <c r="CW446" s="842"/>
      <c r="CX446" s="842"/>
      <c r="CY446" s="842"/>
      <c r="CZ446" s="842"/>
      <c r="DA446" s="842"/>
      <c r="DB446" s="842"/>
      <c r="DC446" s="842"/>
      <c r="DD446" s="842"/>
      <c r="DE446" s="842"/>
    </row>
    <row r="447" spans="34:109" ht="0" hidden="1" customHeight="1">
      <c r="AH447" s="840"/>
      <c r="AI447" s="840"/>
      <c r="AJ447" s="840"/>
      <c r="AK447" s="840"/>
      <c r="AL447" s="822" t="str">
        <f t="shared" si="18"/>
        <v/>
      </c>
      <c r="AM447" s="822" t="str">
        <f t="shared" si="19"/>
        <v/>
      </c>
      <c r="AN447" s="828" t="str">
        <f t="shared" si="20"/>
        <v/>
      </c>
      <c r="AO447" s="840"/>
      <c r="AP447" s="826">
        <v>445</v>
      </c>
      <c r="AQ447" s="841"/>
      <c r="AR447" s="841"/>
      <c r="AS447" s="841"/>
      <c r="AT447" s="841"/>
      <c r="AU447" s="841"/>
      <c r="AV447" s="841"/>
      <c r="AW447" s="841"/>
      <c r="AX447" s="841"/>
      <c r="AY447" s="841"/>
      <c r="AZ447" s="841"/>
      <c r="BA447" s="841"/>
      <c r="BB447" s="841"/>
      <c r="BC447" s="841"/>
      <c r="BD447" s="841"/>
      <c r="BE447" s="841"/>
      <c r="BF447" s="841"/>
      <c r="BG447" s="841"/>
      <c r="BH447" s="841"/>
      <c r="BI447" s="841"/>
      <c r="BJ447" s="821" t="s">
        <v>4727</v>
      </c>
      <c r="BK447" s="841"/>
      <c r="BL447" s="841"/>
      <c r="BM447" s="841"/>
      <c r="BN447" s="841"/>
      <c r="BO447" s="841"/>
      <c r="BP447" s="841"/>
      <c r="BQ447" s="841"/>
      <c r="BR447" s="841"/>
      <c r="BS447" s="841"/>
      <c r="BT447" s="841"/>
      <c r="BU447" s="841"/>
      <c r="BV447" s="841"/>
      <c r="BW447" s="840"/>
      <c r="BX447" s="840"/>
      <c r="BY447" s="840"/>
      <c r="BZ447" s="842"/>
      <c r="CA447" s="842"/>
      <c r="CB447" s="842"/>
      <c r="CC447" s="842"/>
      <c r="CD447" s="842"/>
      <c r="CE447" s="842"/>
      <c r="CF447" s="842"/>
      <c r="CG447" s="842"/>
      <c r="CH447" s="842"/>
      <c r="CI447" s="842"/>
      <c r="CJ447" s="842"/>
      <c r="CK447" s="842"/>
      <c r="CL447" s="842"/>
      <c r="CM447" s="842"/>
      <c r="CN447" s="842"/>
      <c r="CO447" s="842"/>
      <c r="CP447" s="842"/>
      <c r="CQ447" s="842"/>
      <c r="CR447" s="842"/>
      <c r="CS447" s="832" t="s">
        <v>4728</v>
      </c>
      <c r="CT447" s="842"/>
      <c r="CU447" s="842"/>
      <c r="CV447" s="842"/>
      <c r="CW447" s="842"/>
      <c r="CX447" s="842"/>
      <c r="CY447" s="842"/>
      <c r="CZ447" s="842"/>
      <c r="DA447" s="842"/>
      <c r="DB447" s="842"/>
      <c r="DC447" s="842"/>
      <c r="DD447" s="842"/>
      <c r="DE447" s="842"/>
    </row>
    <row r="448" spans="34:109" ht="0" hidden="1" customHeight="1">
      <c r="AH448" s="840"/>
      <c r="AI448" s="840"/>
      <c r="AJ448" s="840"/>
      <c r="AK448" s="840"/>
      <c r="AL448" s="822" t="str">
        <f t="shared" si="18"/>
        <v/>
      </c>
      <c r="AM448" s="822" t="str">
        <f t="shared" si="19"/>
        <v/>
      </c>
      <c r="AN448" s="828" t="str">
        <f t="shared" si="20"/>
        <v/>
      </c>
      <c r="AO448" s="840"/>
      <c r="AP448" s="826">
        <v>446</v>
      </c>
      <c r="AQ448" s="841"/>
      <c r="AR448" s="841"/>
      <c r="AS448" s="841"/>
      <c r="AT448" s="841"/>
      <c r="AU448" s="841"/>
      <c r="AV448" s="841"/>
      <c r="AW448" s="841"/>
      <c r="AX448" s="841"/>
      <c r="AY448" s="841"/>
      <c r="AZ448" s="841"/>
      <c r="BA448" s="841"/>
      <c r="BB448" s="841"/>
      <c r="BC448" s="841"/>
      <c r="BD448" s="841"/>
      <c r="BE448" s="841"/>
      <c r="BF448" s="841"/>
      <c r="BG448" s="841"/>
      <c r="BH448" s="841"/>
      <c r="BI448" s="841"/>
      <c r="BJ448" s="821" t="s">
        <v>4729</v>
      </c>
      <c r="BK448" s="841"/>
      <c r="BL448" s="841"/>
      <c r="BM448" s="841"/>
      <c r="BN448" s="841"/>
      <c r="BO448" s="841"/>
      <c r="BP448" s="841"/>
      <c r="BQ448" s="841"/>
      <c r="BR448" s="841"/>
      <c r="BS448" s="841"/>
      <c r="BT448" s="841"/>
      <c r="BU448" s="841"/>
      <c r="BV448" s="841"/>
      <c r="BW448" s="840"/>
      <c r="BX448" s="840"/>
      <c r="BY448" s="840"/>
      <c r="BZ448" s="842"/>
      <c r="CA448" s="842"/>
      <c r="CB448" s="842"/>
      <c r="CC448" s="842"/>
      <c r="CD448" s="842"/>
      <c r="CE448" s="842"/>
      <c r="CF448" s="842"/>
      <c r="CG448" s="842"/>
      <c r="CH448" s="842"/>
      <c r="CI448" s="842"/>
      <c r="CJ448" s="842"/>
      <c r="CK448" s="842"/>
      <c r="CL448" s="842"/>
      <c r="CM448" s="842"/>
      <c r="CN448" s="842"/>
      <c r="CO448" s="842"/>
      <c r="CP448" s="842"/>
      <c r="CQ448" s="842"/>
      <c r="CR448" s="842"/>
      <c r="CS448" s="832" t="s">
        <v>4730</v>
      </c>
      <c r="CT448" s="842"/>
      <c r="CU448" s="842"/>
      <c r="CV448" s="842"/>
      <c r="CW448" s="842"/>
      <c r="CX448" s="842"/>
      <c r="CY448" s="842"/>
      <c r="CZ448" s="842"/>
      <c r="DA448" s="842"/>
      <c r="DB448" s="842"/>
      <c r="DC448" s="842"/>
      <c r="DD448" s="842"/>
      <c r="DE448" s="842"/>
    </row>
    <row r="449" spans="34:109" ht="0" hidden="1" customHeight="1">
      <c r="AH449" s="840"/>
      <c r="AI449" s="840"/>
      <c r="AJ449" s="840"/>
      <c r="AK449" s="840"/>
      <c r="AL449" s="822" t="str">
        <f t="shared" si="18"/>
        <v/>
      </c>
      <c r="AM449" s="822" t="str">
        <f t="shared" si="19"/>
        <v/>
      </c>
      <c r="AN449" s="828" t="str">
        <f t="shared" si="20"/>
        <v/>
      </c>
      <c r="AO449" s="840"/>
      <c r="AP449" s="826">
        <v>447</v>
      </c>
      <c r="AQ449" s="841"/>
      <c r="AR449" s="841"/>
      <c r="AS449" s="841"/>
      <c r="AT449" s="841"/>
      <c r="AU449" s="841"/>
      <c r="AV449" s="841"/>
      <c r="AW449" s="841"/>
      <c r="AX449" s="841"/>
      <c r="AY449" s="841"/>
      <c r="AZ449" s="841"/>
      <c r="BA449" s="841"/>
      <c r="BB449" s="841"/>
      <c r="BC449" s="841"/>
      <c r="BD449" s="841"/>
      <c r="BE449" s="841"/>
      <c r="BF449" s="841"/>
      <c r="BG449" s="841"/>
      <c r="BH449" s="841"/>
      <c r="BI449" s="841"/>
      <c r="BJ449" s="821" t="s">
        <v>4731</v>
      </c>
      <c r="BK449" s="841"/>
      <c r="BL449" s="841"/>
      <c r="BM449" s="841"/>
      <c r="BN449" s="841"/>
      <c r="BO449" s="841"/>
      <c r="BP449" s="841"/>
      <c r="BQ449" s="841"/>
      <c r="BR449" s="841"/>
      <c r="BS449" s="841"/>
      <c r="BT449" s="841"/>
      <c r="BU449" s="841"/>
      <c r="BV449" s="841"/>
      <c r="BW449" s="840"/>
      <c r="BX449" s="840"/>
      <c r="BY449" s="840"/>
      <c r="BZ449" s="842"/>
      <c r="CA449" s="842"/>
      <c r="CB449" s="842"/>
      <c r="CC449" s="842"/>
      <c r="CD449" s="842"/>
      <c r="CE449" s="842"/>
      <c r="CF449" s="842"/>
      <c r="CG449" s="842"/>
      <c r="CH449" s="842"/>
      <c r="CI449" s="842"/>
      <c r="CJ449" s="842"/>
      <c r="CK449" s="842"/>
      <c r="CL449" s="842"/>
      <c r="CM449" s="842"/>
      <c r="CN449" s="842"/>
      <c r="CO449" s="842"/>
      <c r="CP449" s="842"/>
      <c r="CQ449" s="842"/>
      <c r="CR449" s="842"/>
      <c r="CS449" s="832" t="s">
        <v>4732</v>
      </c>
      <c r="CT449" s="842"/>
      <c r="CU449" s="842"/>
      <c r="CV449" s="842"/>
      <c r="CW449" s="842"/>
      <c r="CX449" s="842"/>
      <c r="CY449" s="842"/>
      <c r="CZ449" s="842"/>
      <c r="DA449" s="842"/>
      <c r="DB449" s="842"/>
      <c r="DC449" s="842"/>
      <c r="DD449" s="842"/>
      <c r="DE449" s="842"/>
    </row>
    <row r="450" spans="34:109" ht="0" hidden="1" customHeight="1">
      <c r="AH450" s="840"/>
      <c r="AI450" s="840"/>
      <c r="AJ450" s="840"/>
      <c r="AK450" s="840"/>
      <c r="AL450" s="822" t="str">
        <f t="shared" si="18"/>
        <v/>
      </c>
      <c r="AM450" s="822" t="str">
        <f t="shared" si="19"/>
        <v/>
      </c>
      <c r="AN450" s="828" t="str">
        <f t="shared" si="20"/>
        <v/>
      </c>
      <c r="AO450" s="840"/>
      <c r="AP450" s="826">
        <v>448</v>
      </c>
      <c r="AQ450" s="841"/>
      <c r="AR450" s="841"/>
      <c r="AS450" s="841"/>
      <c r="AT450" s="841"/>
      <c r="AU450" s="841"/>
      <c r="AV450" s="841"/>
      <c r="AW450" s="841"/>
      <c r="AX450" s="841"/>
      <c r="AY450" s="841"/>
      <c r="AZ450" s="841"/>
      <c r="BA450" s="841"/>
      <c r="BB450" s="841"/>
      <c r="BC450" s="841"/>
      <c r="BD450" s="841"/>
      <c r="BE450" s="841"/>
      <c r="BF450" s="841"/>
      <c r="BG450" s="841"/>
      <c r="BH450" s="841"/>
      <c r="BI450" s="841"/>
      <c r="BJ450" s="821" t="s">
        <v>4733</v>
      </c>
      <c r="BK450" s="841"/>
      <c r="BL450" s="841"/>
      <c r="BM450" s="841"/>
      <c r="BN450" s="841"/>
      <c r="BO450" s="841"/>
      <c r="BP450" s="841"/>
      <c r="BQ450" s="841"/>
      <c r="BR450" s="841"/>
      <c r="BS450" s="841"/>
      <c r="BT450" s="841"/>
      <c r="BU450" s="841"/>
      <c r="BV450" s="841"/>
      <c r="BW450" s="840"/>
      <c r="BX450" s="840"/>
      <c r="BY450" s="840"/>
      <c r="BZ450" s="842"/>
      <c r="CA450" s="842"/>
      <c r="CB450" s="842"/>
      <c r="CC450" s="842"/>
      <c r="CD450" s="842"/>
      <c r="CE450" s="842"/>
      <c r="CF450" s="842"/>
      <c r="CG450" s="842"/>
      <c r="CH450" s="842"/>
      <c r="CI450" s="842"/>
      <c r="CJ450" s="842"/>
      <c r="CK450" s="842"/>
      <c r="CL450" s="842"/>
      <c r="CM450" s="842"/>
      <c r="CN450" s="842"/>
      <c r="CO450" s="842"/>
      <c r="CP450" s="842"/>
      <c r="CQ450" s="842"/>
      <c r="CR450" s="842"/>
      <c r="CS450" s="832" t="s">
        <v>4734</v>
      </c>
      <c r="CT450" s="842"/>
      <c r="CU450" s="842"/>
      <c r="CV450" s="842"/>
      <c r="CW450" s="842"/>
      <c r="CX450" s="842"/>
      <c r="CY450" s="842"/>
      <c r="CZ450" s="842"/>
      <c r="DA450" s="842"/>
      <c r="DB450" s="842"/>
      <c r="DC450" s="842"/>
      <c r="DD450" s="842"/>
      <c r="DE450" s="842"/>
    </row>
    <row r="451" spans="34:109" ht="0" hidden="1" customHeight="1">
      <c r="AH451" s="840"/>
      <c r="AI451" s="840"/>
      <c r="AJ451" s="840"/>
      <c r="AK451" s="840"/>
      <c r="AL451" s="822" t="str">
        <f t="shared" si="18"/>
        <v/>
      </c>
      <c r="AM451" s="822" t="str">
        <f t="shared" si="19"/>
        <v/>
      </c>
      <c r="AN451" s="828" t="str">
        <f t="shared" si="20"/>
        <v/>
      </c>
      <c r="AO451" s="840"/>
      <c r="AP451" s="826">
        <v>449</v>
      </c>
      <c r="AQ451" s="841"/>
      <c r="AR451" s="841"/>
      <c r="AS451" s="841"/>
      <c r="AT451" s="841"/>
      <c r="AU451" s="841"/>
      <c r="AV451" s="841"/>
      <c r="AW451" s="841"/>
      <c r="AX451" s="841"/>
      <c r="AY451" s="841"/>
      <c r="AZ451" s="841"/>
      <c r="BA451" s="841"/>
      <c r="BB451" s="841"/>
      <c r="BC451" s="841"/>
      <c r="BD451" s="841"/>
      <c r="BE451" s="841"/>
      <c r="BF451" s="841"/>
      <c r="BG451" s="841"/>
      <c r="BH451" s="841"/>
      <c r="BI451" s="841"/>
      <c r="BJ451" s="821" t="s">
        <v>4735</v>
      </c>
      <c r="BK451" s="841"/>
      <c r="BL451" s="841"/>
      <c r="BM451" s="841"/>
      <c r="BN451" s="841"/>
      <c r="BO451" s="841"/>
      <c r="BP451" s="841"/>
      <c r="BQ451" s="841"/>
      <c r="BR451" s="841"/>
      <c r="BS451" s="841"/>
      <c r="BT451" s="841"/>
      <c r="BU451" s="841"/>
      <c r="BV451" s="841"/>
      <c r="BW451" s="840"/>
      <c r="BX451" s="840"/>
      <c r="BY451" s="840"/>
      <c r="BZ451" s="842"/>
      <c r="CA451" s="842"/>
      <c r="CB451" s="842"/>
      <c r="CC451" s="842"/>
      <c r="CD451" s="842"/>
      <c r="CE451" s="842"/>
      <c r="CF451" s="842"/>
      <c r="CG451" s="842"/>
      <c r="CH451" s="842"/>
      <c r="CI451" s="842"/>
      <c r="CJ451" s="842"/>
      <c r="CK451" s="842"/>
      <c r="CL451" s="842"/>
      <c r="CM451" s="842"/>
      <c r="CN451" s="842"/>
      <c r="CO451" s="842"/>
      <c r="CP451" s="842"/>
      <c r="CQ451" s="842"/>
      <c r="CR451" s="842"/>
      <c r="CS451" s="832" t="s">
        <v>4736</v>
      </c>
      <c r="CT451" s="842"/>
      <c r="CU451" s="842"/>
      <c r="CV451" s="842"/>
      <c r="CW451" s="842"/>
      <c r="CX451" s="842"/>
      <c r="CY451" s="842"/>
      <c r="CZ451" s="842"/>
      <c r="DA451" s="842"/>
      <c r="DB451" s="842"/>
      <c r="DC451" s="842"/>
      <c r="DD451" s="842"/>
      <c r="DE451" s="842"/>
    </row>
    <row r="452" spans="34:109" ht="0" hidden="1" customHeight="1">
      <c r="AH452" s="840"/>
      <c r="AI452" s="840"/>
      <c r="AJ452" s="840"/>
      <c r="AK452" s="840"/>
      <c r="AL452" s="822" t="str">
        <f t="shared" si="18"/>
        <v/>
      </c>
      <c r="AM452" s="822" t="str">
        <f t="shared" si="19"/>
        <v/>
      </c>
      <c r="AN452" s="828" t="str">
        <f t="shared" si="20"/>
        <v/>
      </c>
      <c r="AO452" s="840"/>
      <c r="AP452" s="826">
        <v>450</v>
      </c>
      <c r="AQ452" s="841"/>
      <c r="AR452" s="841"/>
      <c r="AS452" s="841"/>
      <c r="AT452" s="841"/>
      <c r="AU452" s="841"/>
      <c r="AV452" s="841"/>
      <c r="AW452" s="841"/>
      <c r="AX452" s="841"/>
      <c r="AY452" s="841"/>
      <c r="AZ452" s="841"/>
      <c r="BA452" s="841"/>
      <c r="BB452" s="841"/>
      <c r="BC452" s="841"/>
      <c r="BD452" s="841"/>
      <c r="BE452" s="841"/>
      <c r="BF452" s="841"/>
      <c r="BG452" s="841"/>
      <c r="BH452" s="841"/>
      <c r="BI452" s="841"/>
      <c r="BJ452" s="821" t="s">
        <v>4737</v>
      </c>
      <c r="BK452" s="841"/>
      <c r="BL452" s="841"/>
      <c r="BM452" s="841"/>
      <c r="BN452" s="841"/>
      <c r="BO452" s="841"/>
      <c r="BP452" s="841"/>
      <c r="BQ452" s="841"/>
      <c r="BR452" s="841"/>
      <c r="BS452" s="841"/>
      <c r="BT452" s="841"/>
      <c r="BU452" s="841"/>
      <c r="BV452" s="841"/>
      <c r="BW452" s="840"/>
      <c r="BX452" s="840"/>
      <c r="BY452" s="840"/>
      <c r="BZ452" s="842"/>
      <c r="CA452" s="842"/>
      <c r="CB452" s="842"/>
      <c r="CC452" s="842"/>
      <c r="CD452" s="842"/>
      <c r="CE452" s="842"/>
      <c r="CF452" s="842"/>
      <c r="CG452" s="842"/>
      <c r="CH452" s="842"/>
      <c r="CI452" s="842"/>
      <c r="CJ452" s="842"/>
      <c r="CK452" s="842"/>
      <c r="CL452" s="842"/>
      <c r="CM452" s="842"/>
      <c r="CN452" s="842"/>
      <c r="CO452" s="842"/>
      <c r="CP452" s="842"/>
      <c r="CQ452" s="842"/>
      <c r="CR452" s="842"/>
      <c r="CS452" s="832" t="s">
        <v>4738</v>
      </c>
      <c r="CT452" s="842"/>
      <c r="CU452" s="842"/>
      <c r="CV452" s="842"/>
      <c r="CW452" s="842"/>
      <c r="CX452" s="842"/>
      <c r="CY452" s="842"/>
      <c r="CZ452" s="842"/>
      <c r="DA452" s="842"/>
      <c r="DB452" s="842"/>
      <c r="DC452" s="842"/>
      <c r="DD452" s="842"/>
      <c r="DE452" s="842"/>
    </row>
    <row r="453" spans="34:109" ht="0" hidden="1" customHeight="1">
      <c r="AH453" s="840"/>
      <c r="AI453" s="840"/>
      <c r="AJ453" s="840"/>
      <c r="AK453" s="840"/>
      <c r="AL453" s="822" t="str">
        <f t="shared" ref="AL453:AL516" si="21">IFERROR(IF(HLOOKUP($N$10, $BZ$3:$DE$574, $AP453, FALSE )="", "", HLOOKUP($N$10, $BZ$3:$DE$574, $AP453, FALSE)), "")</f>
        <v/>
      </c>
      <c r="AM453" s="822" t="str">
        <f t="shared" ref="AM453:AM516" si="22">IFERROR(IF(AL453="", "", HLOOKUP($N$10, $AQ$3:$BV$574, AP453, FALSE)), "")</f>
        <v/>
      </c>
      <c r="AN453" s="828" t="str">
        <f t="shared" ref="AN453:AN516" si="23">MID(AM453, 3, 3)</f>
        <v/>
      </c>
      <c r="AO453" s="840"/>
      <c r="AP453" s="826">
        <v>451</v>
      </c>
      <c r="AQ453" s="841"/>
      <c r="AR453" s="841"/>
      <c r="AS453" s="841"/>
      <c r="AT453" s="841"/>
      <c r="AU453" s="841"/>
      <c r="AV453" s="841"/>
      <c r="AW453" s="841"/>
      <c r="AX453" s="841"/>
      <c r="AY453" s="841"/>
      <c r="AZ453" s="841"/>
      <c r="BA453" s="841"/>
      <c r="BB453" s="841"/>
      <c r="BC453" s="841"/>
      <c r="BD453" s="841"/>
      <c r="BE453" s="841"/>
      <c r="BF453" s="841"/>
      <c r="BG453" s="841"/>
      <c r="BH453" s="841"/>
      <c r="BI453" s="841"/>
      <c r="BJ453" s="821" t="s">
        <v>4739</v>
      </c>
      <c r="BK453" s="841"/>
      <c r="BL453" s="841"/>
      <c r="BM453" s="841"/>
      <c r="BN453" s="841"/>
      <c r="BO453" s="841"/>
      <c r="BP453" s="841"/>
      <c r="BQ453" s="841"/>
      <c r="BR453" s="841"/>
      <c r="BS453" s="841"/>
      <c r="BT453" s="841"/>
      <c r="BU453" s="841"/>
      <c r="BV453" s="841"/>
      <c r="BW453" s="840"/>
      <c r="BX453" s="840"/>
      <c r="BY453" s="840"/>
      <c r="BZ453" s="842"/>
      <c r="CA453" s="842"/>
      <c r="CB453" s="842"/>
      <c r="CC453" s="842"/>
      <c r="CD453" s="842"/>
      <c r="CE453" s="842"/>
      <c r="CF453" s="842"/>
      <c r="CG453" s="842"/>
      <c r="CH453" s="842"/>
      <c r="CI453" s="842"/>
      <c r="CJ453" s="842"/>
      <c r="CK453" s="842"/>
      <c r="CL453" s="842"/>
      <c r="CM453" s="842"/>
      <c r="CN453" s="842"/>
      <c r="CO453" s="842"/>
      <c r="CP453" s="842"/>
      <c r="CQ453" s="842"/>
      <c r="CR453" s="842"/>
      <c r="CS453" s="832" t="s">
        <v>4740</v>
      </c>
      <c r="CT453" s="842"/>
      <c r="CU453" s="842"/>
      <c r="CV453" s="842"/>
      <c r="CW453" s="842"/>
      <c r="CX453" s="842"/>
      <c r="CY453" s="842"/>
      <c r="CZ453" s="842"/>
      <c r="DA453" s="842"/>
      <c r="DB453" s="842"/>
      <c r="DC453" s="842"/>
      <c r="DD453" s="842"/>
      <c r="DE453" s="842"/>
    </row>
    <row r="454" spans="34:109" ht="0" hidden="1" customHeight="1">
      <c r="AH454" s="840"/>
      <c r="AI454" s="840"/>
      <c r="AJ454" s="840"/>
      <c r="AK454" s="840"/>
      <c r="AL454" s="822" t="str">
        <f t="shared" si="21"/>
        <v/>
      </c>
      <c r="AM454" s="822" t="str">
        <f t="shared" si="22"/>
        <v/>
      </c>
      <c r="AN454" s="828" t="str">
        <f t="shared" si="23"/>
        <v/>
      </c>
      <c r="AO454" s="840"/>
      <c r="AP454" s="826">
        <v>452</v>
      </c>
      <c r="AQ454" s="841"/>
      <c r="AR454" s="841"/>
      <c r="AS454" s="841"/>
      <c r="AT454" s="841"/>
      <c r="AU454" s="841"/>
      <c r="AV454" s="841"/>
      <c r="AW454" s="841"/>
      <c r="AX454" s="841"/>
      <c r="AY454" s="841"/>
      <c r="AZ454" s="841"/>
      <c r="BA454" s="841"/>
      <c r="BB454" s="841"/>
      <c r="BC454" s="841"/>
      <c r="BD454" s="841"/>
      <c r="BE454" s="841"/>
      <c r="BF454" s="841"/>
      <c r="BG454" s="841"/>
      <c r="BH454" s="841"/>
      <c r="BI454" s="841"/>
      <c r="BJ454" s="821" t="s">
        <v>4741</v>
      </c>
      <c r="BK454" s="841"/>
      <c r="BL454" s="841"/>
      <c r="BM454" s="841"/>
      <c r="BN454" s="841"/>
      <c r="BO454" s="841"/>
      <c r="BP454" s="841"/>
      <c r="BQ454" s="841"/>
      <c r="BR454" s="841"/>
      <c r="BS454" s="841"/>
      <c r="BT454" s="841"/>
      <c r="BU454" s="841"/>
      <c r="BV454" s="841"/>
      <c r="BW454" s="840"/>
      <c r="BX454" s="840"/>
      <c r="BY454" s="840"/>
      <c r="BZ454" s="842"/>
      <c r="CA454" s="842"/>
      <c r="CB454" s="842"/>
      <c r="CC454" s="842"/>
      <c r="CD454" s="842"/>
      <c r="CE454" s="842"/>
      <c r="CF454" s="842"/>
      <c r="CG454" s="842"/>
      <c r="CH454" s="842"/>
      <c r="CI454" s="842"/>
      <c r="CJ454" s="842"/>
      <c r="CK454" s="842"/>
      <c r="CL454" s="842"/>
      <c r="CM454" s="842"/>
      <c r="CN454" s="842"/>
      <c r="CO454" s="842"/>
      <c r="CP454" s="842"/>
      <c r="CQ454" s="842"/>
      <c r="CR454" s="842"/>
      <c r="CS454" s="832" t="s">
        <v>4742</v>
      </c>
      <c r="CT454" s="842"/>
      <c r="CU454" s="842"/>
      <c r="CV454" s="842"/>
      <c r="CW454" s="842"/>
      <c r="CX454" s="842"/>
      <c r="CY454" s="842"/>
      <c r="CZ454" s="842"/>
      <c r="DA454" s="842"/>
      <c r="DB454" s="842"/>
      <c r="DC454" s="842"/>
      <c r="DD454" s="842"/>
      <c r="DE454" s="842"/>
    </row>
    <row r="455" spans="34:109" ht="0" hidden="1" customHeight="1">
      <c r="AH455" s="840"/>
      <c r="AI455" s="840"/>
      <c r="AJ455" s="840"/>
      <c r="AK455" s="840"/>
      <c r="AL455" s="822" t="str">
        <f t="shared" si="21"/>
        <v/>
      </c>
      <c r="AM455" s="822" t="str">
        <f t="shared" si="22"/>
        <v/>
      </c>
      <c r="AN455" s="828" t="str">
        <f t="shared" si="23"/>
        <v/>
      </c>
      <c r="AO455" s="840"/>
      <c r="AP455" s="826">
        <v>453</v>
      </c>
      <c r="AQ455" s="841"/>
      <c r="AR455" s="841"/>
      <c r="AS455" s="841"/>
      <c r="AT455" s="841"/>
      <c r="AU455" s="841"/>
      <c r="AV455" s="841"/>
      <c r="AW455" s="841"/>
      <c r="AX455" s="841"/>
      <c r="AY455" s="841"/>
      <c r="AZ455" s="841"/>
      <c r="BA455" s="841"/>
      <c r="BB455" s="841"/>
      <c r="BC455" s="841"/>
      <c r="BD455" s="841"/>
      <c r="BE455" s="841"/>
      <c r="BF455" s="841"/>
      <c r="BG455" s="841"/>
      <c r="BH455" s="841"/>
      <c r="BI455" s="841"/>
      <c r="BJ455" s="821" t="s">
        <v>4743</v>
      </c>
      <c r="BK455" s="841"/>
      <c r="BL455" s="841"/>
      <c r="BM455" s="841"/>
      <c r="BN455" s="841"/>
      <c r="BO455" s="841"/>
      <c r="BP455" s="841"/>
      <c r="BQ455" s="841"/>
      <c r="BR455" s="841"/>
      <c r="BS455" s="841"/>
      <c r="BT455" s="841"/>
      <c r="BU455" s="841"/>
      <c r="BV455" s="841"/>
      <c r="BW455" s="840"/>
      <c r="BX455" s="840"/>
      <c r="BY455" s="840"/>
      <c r="BZ455" s="842"/>
      <c r="CA455" s="842"/>
      <c r="CB455" s="842"/>
      <c r="CC455" s="842"/>
      <c r="CD455" s="842"/>
      <c r="CE455" s="842"/>
      <c r="CF455" s="842"/>
      <c r="CG455" s="842"/>
      <c r="CH455" s="842"/>
      <c r="CI455" s="842"/>
      <c r="CJ455" s="842"/>
      <c r="CK455" s="842"/>
      <c r="CL455" s="842"/>
      <c r="CM455" s="842"/>
      <c r="CN455" s="842"/>
      <c r="CO455" s="842"/>
      <c r="CP455" s="842"/>
      <c r="CQ455" s="842"/>
      <c r="CR455" s="842"/>
      <c r="CS455" s="832" t="s">
        <v>4744</v>
      </c>
      <c r="CT455" s="842"/>
      <c r="CU455" s="842"/>
      <c r="CV455" s="842"/>
      <c r="CW455" s="842"/>
      <c r="CX455" s="842"/>
      <c r="CY455" s="842"/>
      <c r="CZ455" s="842"/>
      <c r="DA455" s="842"/>
      <c r="DB455" s="842"/>
      <c r="DC455" s="842"/>
      <c r="DD455" s="842"/>
      <c r="DE455" s="842"/>
    </row>
    <row r="456" spans="34:109" ht="0" hidden="1" customHeight="1">
      <c r="AH456" s="840"/>
      <c r="AI456" s="840"/>
      <c r="AJ456" s="840"/>
      <c r="AK456" s="840"/>
      <c r="AL456" s="822" t="str">
        <f t="shared" si="21"/>
        <v/>
      </c>
      <c r="AM456" s="822" t="str">
        <f t="shared" si="22"/>
        <v/>
      </c>
      <c r="AN456" s="828" t="str">
        <f t="shared" si="23"/>
        <v/>
      </c>
      <c r="AO456" s="840"/>
      <c r="AP456" s="826">
        <v>454</v>
      </c>
      <c r="AQ456" s="841"/>
      <c r="AR456" s="841"/>
      <c r="AS456" s="841"/>
      <c r="AT456" s="841"/>
      <c r="AU456" s="841"/>
      <c r="AV456" s="841"/>
      <c r="AW456" s="841"/>
      <c r="AX456" s="841"/>
      <c r="AY456" s="841"/>
      <c r="AZ456" s="841"/>
      <c r="BA456" s="841"/>
      <c r="BB456" s="841"/>
      <c r="BC456" s="841"/>
      <c r="BD456" s="841"/>
      <c r="BE456" s="841"/>
      <c r="BF456" s="841"/>
      <c r="BG456" s="841"/>
      <c r="BH456" s="841"/>
      <c r="BI456" s="841"/>
      <c r="BJ456" s="821" t="s">
        <v>4745</v>
      </c>
      <c r="BK456" s="841"/>
      <c r="BL456" s="841"/>
      <c r="BM456" s="841"/>
      <c r="BN456" s="841"/>
      <c r="BO456" s="841"/>
      <c r="BP456" s="841"/>
      <c r="BQ456" s="841"/>
      <c r="BR456" s="841"/>
      <c r="BS456" s="841"/>
      <c r="BT456" s="841"/>
      <c r="BU456" s="841"/>
      <c r="BV456" s="841"/>
      <c r="BW456" s="840"/>
      <c r="BX456" s="840"/>
      <c r="BY456" s="840"/>
      <c r="BZ456" s="842"/>
      <c r="CA456" s="842"/>
      <c r="CB456" s="842"/>
      <c r="CC456" s="842"/>
      <c r="CD456" s="842"/>
      <c r="CE456" s="842"/>
      <c r="CF456" s="842"/>
      <c r="CG456" s="842"/>
      <c r="CH456" s="842"/>
      <c r="CI456" s="842"/>
      <c r="CJ456" s="842"/>
      <c r="CK456" s="842"/>
      <c r="CL456" s="842"/>
      <c r="CM456" s="842"/>
      <c r="CN456" s="842"/>
      <c r="CO456" s="842"/>
      <c r="CP456" s="842"/>
      <c r="CQ456" s="842"/>
      <c r="CR456" s="842"/>
      <c r="CS456" s="832" t="s">
        <v>4746</v>
      </c>
      <c r="CT456" s="842"/>
      <c r="CU456" s="842"/>
      <c r="CV456" s="842"/>
      <c r="CW456" s="842"/>
      <c r="CX456" s="842"/>
      <c r="CY456" s="842"/>
      <c r="CZ456" s="842"/>
      <c r="DA456" s="842"/>
      <c r="DB456" s="842"/>
      <c r="DC456" s="842"/>
      <c r="DD456" s="842"/>
      <c r="DE456" s="842"/>
    </row>
    <row r="457" spans="34:109" ht="0" hidden="1" customHeight="1">
      <c r="AH457" s="840"/>
      <c r="AI457" s="840"/>
      <c r="AJ457" s="840"/>
      <c r="AK457" s="840"/>
      <c r="AL457" s="822" t="str">
        <f t="shared" si="21"/>
        <v/>
      </c>
      <c r="AM457" s="822" t="str">
        <f t="shared" si="22"/>
        <v/>
      </c>
      <c r="AN457" s="828" t="str">
        <f t="shared" si="23"/>
        <v/>
      </c>
      <c r="AO457" s="840"/>
      <c r="AP457" s="826">
        <v>455</v>
      </c>
      <c r="AQ457" s="841"/>
      <c r="AR457" s="841"/>
      <c r="AS457" s="841"/>
      <c r="AT457" s="841"/>
      <c r="AU457" s="841"/>
      <c r="AV457" s="841"/>
      <c r="AW457" s="841"/>
      <c r="AX457" s="841"/>
      <c r="AY457" s="841"/>
      <c r="AZ457" s="841"/>
      <c r="BA457" s="841"/>
      <c r="BB457" s="841"/>
      <c r="BC457" s="841"/>
      <c r="BD457" s="841"/>
      <c r="BE457" s="841"/>
      <c r="BF457" s="841"/>
      <c r="BG457" s="841"/>
      <c r="BH457" s="841"/>
      <c r="BI457" s="841"/>
      <c r="BJ457" s="821" t="s">
        <v>4747</v>
      </c>
      <c r="BK457" s="841"/>
      <c r="BL457" s="841"/>
      <c r="BM457" s="841"/>
      <c r="BN457" s="841"/>
      <c r="BO457" s="841"/>
      <c r="BP457" s="841"/>
      <c r="BQ457" s="841"/>
      <c r="BR457" s="841"/>
      <c r="BS457" s="841"/>
      <c r="BT457" s="841"/>
      <c r="BU457" s="841"/>
      <c r="BV457" s="841"/>
      <c r="BW457" s="840"/>
      <c r="BX457" s="840"/>
      <c r="BY457" s="840"/>
      <c r="BZ457" s="842"/>
      <c r="CA457" s="842"/>
      <c r="CB457" s="842"/>
      <c r="CC457" s="842"/>
      <c r="CD457" s="842"/>
      <c r="CE457" s="842"/>
      <c r="CF457" s="842"/>
      <c r="CG457" s="842"/>
      <c r="CH457" s="842"/>
      <c r="CI457" s="842"/>
      <c r="CJ457" s="842"/>
      <c r="CK457" s="842"/>
      <c r="CL457" s="842"/>
      <c r="CM457" s="842"/>
      <c r="CN457" s="842"/>
      <c r="CO457" s="842"/>
      <c r="CP457" s="842"/>
      <c r="CQ457" s="842"/>
      <c r="CR457" s="842"/>
      <c r="CS457" s="832" t="s">
        <v>4748</v>
      </c>
      <c r="CT457" s="842"/>
      <c r="CU457" s="842"/>
      <c r="CV457" s="842"/>
      <c r="CW457" s="842"/>
      <c r="CX457" s="842"/>
      <c r="CY457" s="842"/>
      <c r="CZ457" s="842"/>
      <c r="DA457" s="842"/>
      <c r="DB457" s="842"/>
      <c r="DC457" s="842"/>
      <c r="DD457" s="842"/>
      <c r="DE457" s="842"/>
    </row>
    <row r="458" spans="34:109" ht="0" hidden="1" customHeight="1">
      <c r="AH458" s="840"/>
      <c r="AI458" s="840"/>
      <c r="AJ458" s="840"/>
      <c r="AK458" s="840"/>
      <c r="AL458" s="822" t="str">
        <f t="shared" si="21"/>
        <v/>
      </c>
      <c r="AM458" s="822" t="str">
        <f t="shared" si="22"/>
        <v/>
      </c>
      <c r="AN458" s="828" t="str">
        <f t="shared" si="23"/>
        <v/>
      </c>
      <c r="AO458" s="840"/>
      <c r="AP458" s="826">
        <v>456</v>
      </c>
      <c r="AQ458" s="841"/>
      <c r="AR458" s="841"/>
      <c r="AS458" s="841"/>
      <c r="AT458" s="841"/>
      <c r="AU458" s="841"/>
      <c r="AV458" s="841"/>
      <c r="AW458" s="841"/>
      <c r="AX458" s="841"/>
      <c r="AY458" s="841"/>
      <c r="AZ458" s="841"/>
      <c r="BA458" s="841"/>
      <c r="BB458" s="841"/>
      <c r="BC458" s="841"/>
      <c r="BD458" s="841"/>
      <c r="BE458" s="841"/>
      <c r="BF458" s="841"/>
      <c r="BG458" s="841"/>
      <c r="BH458" s="841"/>
      <c r="BI458" s="841"/>
      <c r="BJ458" s="821" t="s">
        <v>4749</v>
      </c>
      <c r="BK458" s="841"/>
      <c r="BL458" s="841"/>
      <c r="BM458" s="841"/>
      <c r="BN458" s="841"/>
      <c r="BO458" s="841"/>
      <c r="BP458" s="841"/>
      <c r="BQ458" s="841"/>
      <c r="BR458" s="841"/>
      <c r="BS458" s="841"/>
      <c r="BT458" s="841"/>
      <c r="BU458" s="841"/>
      <c r="BV458" s="841"/>
      <c r="BW458" s="840"/>
      <c r="BX458" s="840"/>
      <c r="BY458" s="840"/>
      <c r="BZ458" s="842"/>
      <c r="CA458" s="842"/>
      <c r="CB458" s="842"/>
      <c r="CC458" s="842"/>
      <c r="CD458" s="842"/>
      <c r="CE458" s="842"/>
      <c r="CF458" s="842"/>
      <c r="CG458" s="842"/>
      <c r="CH458" s="842"/>
      <c r="CI458" s="842"/>
      <c r="CJ458" s="842"/>
      <c r="CK458" s="842"/>
      <c r="CL458" s="842"/>
      <c r="CM458" s="842"/>
      <c r="CN458" s="842"/>
      <c r="CO458" s="842"/>
      <c r="CP458" s="842"/>
      <c r="CQ458" s="842"/>
      <c r="CR458" s="842"/>
      <c r="CS458" s="832" t="s">
        <v>4750</v>
      </c>
      <c r="CT458" s="842"/>
      <c r="CU458" s="842"/>
      <c r="CV458" s="842"/>
      <c r="CW458" s="842"/>
      <c r="CX458" s="842"/>
      <c r="CY458" s="842"/>
      <c r="CZ458" s="842"/>
      <c r="DA458" s="842"/>
      <c r="DB458" s="842"/>
      <c r="DC458" s="842"/>
      <c r="DD458" s="842"/>
      <c r="DE458" s="842"/>
    </row>
    <row r="459" spans="34:109" ht="0" hidden="1" customHeight="1">
      <c r="AH459" s="840"/>
      <c r="AI459" s="840"/>
      <c r="AJ459" s="840"/>
      <c r="AK459" s="840"/>
      <c r="AL459" s="822" t="str">
        <f t="shared" si="21"/>
        <v/>
      </c>
      <c r="AM459" s="822" t="str">
        <f t="shared" si="22"/>
        <v/>
      </c>
      <c r="AN459" s="828" t="str">
        <f t="shared" si="23"/>
        <v/>
      </c>
      <c r="AO459" s="840"/>
      <c r="AP459" s="826">
        <v>457</v>
      </c>
      <c r="AQ459" s="841"/>
      <c r="AR459" s="841"/>
      <c r="AS459" s="841"/>
      <c r="AT459" s="841"/>
      <c r="AU459" s="841"/>
      <c r="AV459" s="841"/>
      <c r="AW459" s="841"/>
      <c r="AX459" s="841"/>
      <c r="AY459" s="841"/>
      <c r="AZ459" s="841"/>
      <c r="BA459" s="841"/>
      <c r="BB459" s="841"/>
      <c r="BC459" s="841"/>
      <c r="BD459" s="841"/>
      <c r="BE459" s="841"/>
      <c r="BF459" s="841"/>
      <c r="BG459" s="841"/>
      <c r="BH459" s="841"/>
      <c r="BI459" s="841"/>
      <c r="BJ459" s="821" t="s">
        <v>4751</v>
      </c>
      <c r="BK459" s="841"/>
      <c r="BL459" s="841"/>
      <c r="BM459" s="841"/>
      <c r="BN459" s="841"/>
      <c r="BO459" s="841"/>
      <c r="BP459" s="841"/>
      <c r="BQ459" s="841"/>
      <c r="BR459" s="841"/>
      <c r="BS459" s="841"/>
      <c r="BT459" s="841"/>
      <c r="BU459" s="841"/>
      <c r="BV459" s="841"/>
      <c r="BW459" s="840"/>
      <c r="BX459" s="840"/>
      <c r="BY459" s="840"/>
      <c r="BZ459" s="842"/>
      <c r="CA459" s="842"/>
      <c r="CB459" s="842"/>
      <c r="CC459" s="842"/>
      <c r="CD459" s="842"/>
      <c r="CE459" s="842"/>
      <c r="CF459" s="842"/>
      <c r="CG459" s="842"/>
      <c r="CH459" s="842"/>
      <c r="CI459" s="842"/>
      <c r="CJ459" s="842"/>
      <c r="CK459" s="842"/>
      <c r="CL459" s="842"/>
      <c r="CM459" s="842"/>
      <c r="CN459" s="842"/>
      <c r="CO459" s="842"/>
      <c r="CP459" s="842"/>
      <c r="CQ459" s="842"/>
      <c r="CR459" s="842"/>
      <c r="CS459" s="832" t="s">
        <v>4752</v>
      </c>
      <c r="CT459" s="842"/>
      <c r="CU459" s="842"/>
      <c r="CV459" s="842"/>
      <c r="CW459" s="842"/>
      <c r="CX459" s="842"/>
      <c r="CY459" s="842"/>
      <c r="CZ459" s="842"/>
      <c r="DA459" s="842"/>
      <c r="DB459" s="842"/>
      <c r="DC459" s="842"/>
      <c r="DD459" s="842"/>
      <c r="DE459" s="842"/>
    </row>
    <row r="460" spans="34:109" ht="0" hidden="1" customHeight="1">
      <c r="AH460" s="840"/>
      <c r="AI460" s="840"/>
      <c r="AJ460" s="840"/>
      <c r="AK460" s="840"/>
      <c r="AL460" s="822" t="str">
        <f t="shared" si="21"/>
        <v/>
      </c>
      <c r="AM460" s="822" t="str">
        <f t="shared" si="22"/>
        <v/>
      </c>
      <c r="AN460" s="828" t="str">
        <f t="shared" si="23"/>
        <v/>
      </c>
      <c r="AO460" s="840"/>
      <c r="AP460" s="826">
        <v>458</v>
      </c>
      <c r="AQ460" s="841"/>
      <c r="AR460" s="841"/>
      <c r="AS460" s="841"/>
      <c r="AT460" s="841"/>
      <c r="AU460" s="841"/>
      <c r="AV460" s="841"/>
      <c r="AW460" s="841"/>
      <c r="AX460" s="841"/>
      <c r="AY460" s="841"/>
      <c r="AZ460" s="841"/>
      <c r="BA460" s="841"/>
      <c r="BB460" s="841"/>
      <c r="BC460" s="841"/>
      <c r="BD460" s="841"/>
      <c r="BE460" s="841"/>
      <c r="BF460" s="841"/>
      <c r="BG460" s="841"/>
      <c r="BH460" s="841"/>
      <c r="BI460" s="841"/>
      <c r="BJ460" s="821" t="s">
        <v>4753</v>
      </c>
      <c r="BK460" s="841"/>
      <c r="BL460" s="841"/>
      <c r="BM460" s="841"/>
      <c r="BN460" s="841"/>
      <c r="BO460" s="841"/>
      <c r="BP460" s="841"/>
      <c r="BQ460" s="841"/>
      <c r="BR460" s="841"/>
      <c r="BS460" s="841"/>
      <c r="BT460" s="841"/>
      <c r="BU460" s="841"/>
      <c r="BV460" s="841"/>
      <c r="BW460" s="840"/>
      <c r="BX460" s="840"/>
      <c r="BY460" s="840"/>
      <c r="BZ460" s="842"/>
      <c r="CA460" s="842"/>
      <c r="CB460" s="842"/>
      <c r="CC460" s="842"/>
      <c r="CD460" s="842"/>
      <c r="CE460" s="842"/>
      <c r="CF460" s="842"/>
      <c r="CG460" s="842"/>
      <c r="CH460" s="842"/>
      <c r="CI460" s="842"/>
      <c r="CJ460" s="842"/>
      <c r="CK460" s="842"/>
      <c r="CL460" s="842"/>
      <c r="CM460" s="842"/>
      <c r="CN460" s="842"/>
      <c r="CO460" s="842"/>
      <c r="CP460" s="842"/>
      <c r="CQ460" s="842"/>
      <c r="CR460" s="842"/>
      <c r="CS460" s="832" t="s">
        <v>4754</v>
      </c>
      <c r="CT460" s="842"/>
      <c r="CU460" s="842"/>
      <c r="CV460" s="842"/>
      <c r="CW460" s="842"/>
      <c r="CX460" s="842"/>
      <c r="CY460" s="842"/>
      <c r="CZ460" s="842"/>
      <c r="DA460" s="842"/>
      <c r="DB460" s="842"/>
      <c r="DC460" s="842"/>
      <c r="DD460" s="842"/>
      <c r="DE460" s="842"/>
    </row>
    <row r="461" spans="34:109" ht="0" hidden="1" customHeight="1">
      <c r="AH461" s="840"/>
      <c r="AI461" s="840"/>
      <c r="AJ461" s="840"/>
      <c r="AK461" s="840"/>
      <c r="AL461" s="822" t="str">
        <f t="shared" si="21"/>
        <v/>
      </c>
      <c r="AM461" s="822" t="str">
        <f t="shared" si="22"/>
        <v/>
      </c>
      <c r="AN461" s="828" t="str">
        <f t="shared" si="23"/>
        <v/>
      </c>
      <c r="AO461" s="840"/>
      <c r="AP461" s="826">
        <v>459</v>
      </c>
      <c r="AQ461" s="841"/>
      <c r="AR461" s="841"/>
      <c r="AS461" s="841"/>
      <c r="AT461" s="841"/>
      <c r="AU461" s="841"/>
      <c r="AV461" s="841"/>
      <c r="AW461" s="841"/>
      <c r="AX461" s="841"/>
      <c r="AY461" s="841"/>
      <c r="AZ461" s="841"/>
      <c r="BA461" s="841"/>
      <c r="BB461" s="841"/>
      <c r="BC461" s="841"/>
      <c r="BD461" s="841"/>
      <c r="BE461" s="841"/>
      <c r="BF461" s="841"/>
      <c r="BG461" s="841"/>
      <c r="BH461" s="841"/>
      <c r="BI461" s="841"/>
      <c r="BJ461" s="821" t="s">
        <v>4755</v>
      </c>
      <c r="BK461" s="841"/>
      <c r="BL461" s="841"/>
      <c r="BM461" s="841"/>
      <c r="BN461" s="841"/>
      <c r="BO461" s="841"/>
      <c r="BP461" s="841"/>
      <c r="BQ461" s="841"/>
      <c r="BR461" s="841"/>
      <c r="BS461" s="841"/>
      <c r="BT461" s="841"/>
      <c r="BU461" s="841"/>
      <c r="BV461" s="841"/>
      <c r="BW461" s="840"/>
      <c r="BX461" s="840"/>
      <c r="BY461" s="840"/>
      <c r="BZ461" s="842"/>
      <c r="CA461" s="842"/>
      <c r="CB461" s="842"/>
      <c r="CC461" s="842"/>
      <c r="CD461" s="842"/>
      <c r="CE461" s="842"/>
      <c r="CF461" s="842"/>
      <c r="CG461" s="842"/>
      <c r="CH461" s="842"/>
      <c r="CI461" s="842"/>
      <c r="CJ461" s="842"/>
      <c r="CK461" s="842"/>
      <c r="CL461" s="842"/>
      <c r="CM461" s="842"/>
      <c r="CN461" s="842"/>
      <c r="CO461" s="842"/>
      <c r="CP461" s="842"/>
      <c r="CQ461" s="842"/>
      <c r="CR461" s="842"/>
      <c r="CS461" s="832" t="s">
        <v>4756</v>
      </c>
      <c r="CT461" s="842"/>
      <c r="CU461" s="842"/>
      <c r="CV461" s="842"/>
      <c r="CW461" s="842"/>
      <c r="CX461" s="842"/>
      <c r="CY461" s="842"/>
      <c r="CZ461" s="842"/>
      <c r="DA461" s="842"/>
      <c r="DB461" s="842"/>
      <c r="DC461" s="842"/>
      <c r="DD461" s="842"/>
      <c r="DE461" s="842"/>
    </row>
    <row r="462" spans="34:109" ht="0" hidden="1" customHeight="1">
      <c r="AH462" s="840"/>
      <c r="AI462" s="840"/>
      <c r="AJ462" s="840"/>
      <c r="AK462" s="840"/>
      <c r="AL462" s="822" t="str">
        <f t="shared" si="21"/>
        <v/>
      </c>
      <c r="AM462" s="822" t="str">
        <f t="shared" si="22"/>
        <v/>
      </c>
      <c r="AN462" s="828" t="str">
        <f t="shared" si="23"/>
        <v/>
      </c>
      <c r="AO462" s="840"/>
      <c r="AP462" s="826">
        <v>460</v>
      </c>
      <c r="AQ462" s="841"/>
      <c r="AR462" s="841"/>
      <c r="AS462" s="841"/>
      <c r="AT462" s="841"/>
      <c r="AU462" s="841"/>
      <c r="AV462" s="841"/>
      <c r="AW462" s="841"/>
      <c r="AX462" s="841"/>
      <c r="AY462" s="841"/>
      <c r="AZ462" s="841"/>
      <c r="BA462" s="841"/>
      <c r="BB462" s="841"/>
      <c r="BC462" s="841"/>
      <c r="BD462" s="841"/>
      <c r="BE462" s="841"/>
      <c r="BF462" s="841"/>
      <c r="BG462" s="841"/>
      <c r="BH462" s="841"/>
      <c r="BI462" s="841"/>
      <c r="BJ462" s="821" t="s">
        <v>4757</v>
      </c>
      <c r="BK462" s="841"/>
      <c r="BL462" s="841"/>
      <c r="BM462" s="841"/>
      <c r="BN462" s="841"/>
      <c r="BO462" s="841"/>
      <c r="BP462" s="841"/>
      <c r="BQ462" s="841"/>
      <c r="BR462" s="841"/>
      <c r="BS462" s="841"/>
      <c r="BT462" s="841"/>
      <c r="BU462" s="841"/>
      <c r="BV462" s="841"/>
      <c r="BW462" s="840"/>
      <c r="BX462" s="840"/>
      <c r="BY462" s="840"/>
      <c r="BZ462" s="842"/>
      <c r="CA462" s="842"/>
      <c r="CB462" s="842"/>
      <c r="CC462" s="842"/>
      <c r="CD462" s="842"/>
      <c r="CE462" s="842"/>
      <c r="CF462" s="842"/>
      <c r="CG462" s="842"/>
      <c r="CH462" s="842"/>
      <c r="CI462" s="842"/>
      <c r="CJ462" s="842"/>
      <c r="CK462" s="842"/>
      <c r="CL462" s="842"/>
      <c r="CM462" s="842"/>
      <c r="CN462" s="842"/>
      <c r="CO462" s="842"/>
      <c r="CP462" s="842"/>
      <c r="CQ462" s="842"/>
      <c r="CR462" s="842"/>
      <c r="CS462" s="832" t="s">
        <v>4758</v>
      </c>
      <c r="CT462" s="842"/>
      <c r="CU462" s="842"/>
      <c r="CV462" s="842"/>
      <c r="CW462" s="842"/>
      <c r="CX462" s="842"/>
      <c r="CY462" s="842"/>
      <c r="CZ462" s="842"/>
      <c r="DA462" s="842"/>
      <c r="DB462" s="842"/>
      <c r="DC462" s="842"/>
      <c r="DD462" s="842"/>
      <c r="DE462" s="842"/>
    </row>
    <row r="463" spans="34:109" ht="0" hidden="1" customHeight="1">
      <c r="AH463" s="840"/>
      <c r="AI463" s="840"/>
      <c r="AJ463" s="840"/>
      <c r="AK463" s="840"/>
      <c r="AL463" s="822" t="str">
        <f t="shared" si="21"/>
        <v/>
      </c>
      <c r="AM463" s="822" t="str">
        <f t="shared" si="22"/>
        <v/>
      </c>
      <c r="AN463" s="828" t="str">
        <f t="shared" si="23"/>
        <v/>
      </c>
      <c r="AO463" s="840"/>
      <c r="AP463" s="826">
        <v>461</v>
      </c>
      <c r="AQ463" s="841"/>
      <c r="AR463" s="841"/>
      <c r="AS463" s="841"/>
      <c r="AT463" s="841"/>
      <c r="AU463" s="841"/>
      <c r="AV463" s="841"/>
      <c r="AW463" s="841"/>
      <c r="AX463" s="841"/>
      <c r="AY463" s="841"/>
      <c r="AZ463" s="841"/>
      <c r="BA463" s="841"/>
      <c r="BB463" s="841"/>
      <c r="BC463" s="841"/>
      <c r="BD463" s="841"/>
      <c r="BE463" s="841"/>
      <c r="BF463" s="841"/>
      <c r="BG463" s="841"/>
      <c r="BH463" s="841"/>
      <c r="BI463" s="841"/>
      <c r="BJ463" s="821" t="s">
        <v>4759</v>
      </c>
      <c r="BK463" s="841"/>
      <c r="BL463" s="841"/>
      <c r="BM463" s="841"/>
      <c r="BN463" s="841"/>
      <c r="BO463" s="841"/>
      <c r="BP463" s="841"/>
      <c r="BQ463" s="841"/>
      <c r="BR463" s="841"/>
      <c r="BS463" s="841"/>
      <c r="BT463" s="841"/>
      <c r="BU463" s="841"/>
      <c r="BV463" s="841"/>
      <c r="BW463" s="840"/>
      <c r="BX463" s="840"/>
      <c r="BY463" s="840"/>
      <c r="BZ463" s="842"/>
      <c r="CA463" s="842"/>
      <c r="CB463" s="842"/>
      <c r="CC463" s="842"/>
      <c r="CD463" s="842"/>
      <c r="CE463" s="842"/>
      <c r="CF463" s="842"/>
      <c r="CG463" s="842"/>
      <c r="CH463" s="842"/>
      <c r="CI463" s="842"/>
      <c r="CJ463" s="842"/>
      <c r="CK463" s="842"/>
      <c r="CL463" s="842"/>
      <c r="CM463" s="842"/>
      <c r="CN463" s="842"/>
      <c r="CO463" s="842"/>
      <c r="CP463" s="842"/>
      <c r="CQ463" s="842"/>
      <c r="CR463" s="842"/>
      <c r="CS463" s="832" t="s">
        <v>4760</v>
      </c>
      <c r="CT463" s="842"/>
      <c r="CU463" s="842"/>
      <c r="CV463" s="842"/>
      <c r="CW463" s="842"/>
      <c r="CX463" s="842"/>
      <c r="CY463" s="842"/>
      <c r="CZ463" s="842"/>
      <c r="DA463" s="842"/>
      <c r="DB463" s="842"/>
      <c r="DC463" s="842"/>
      <c r="DD463" s="842"/>
      <c r="DE463" s="842"/>
    </row>
    <row r="464" spans="34:109" ht="0" hidden="1" customHeight="1">
      <c r="AH464" s="840"/>
      <c r="AI464" s="840"/>
      <c r="AJ464" s="840"/>
      <c r="AK464" s="840"/>
      <c r="AL464" s="822" t="str">
        <f t="shared" si="21"/>
        <v/>
      </c>
      <c r="AM464" s="822" t="str">
        <f t="shared" si="22"/>
        <v/>
      </c>
      <c r="AN464" s="828" t="str">
        <f t="shared" si="23"/>
        <v/>
      </c>
      <c r="AO464" s="840"/>
      <c r="AP464" s="826">
        <v>462</v>
      </c>
      <c r="AQ464" s="841"/>
      <c r="AR464" s="841"/>
      <c r="AS464" s="841"/>
      <c r="AT464" s="841"/>
      <c r="AU464" s="841"/>
      <c r="AV464" s="841"/>
      <c r="AW464" s="841"/>
      <c r="AX464" s="841"/>
      <c r="AY464" s="841"/>
      <c r="AZ464" s="841"/>
      <c r="BA464" s="841"/>
      <c r="BB464" s="841"/>
      <c r="BC464" s="841"/>
      <c r="BD464" s="841"/>
      <c r="BE464" s="841"/>
      <c r="BF464" s="841"/>
      <c r="BG464" s="841"/>
      <c r="BH464" s="841"/>
      <c r="BI464" s="841"/>
      <c r="BJ464" s="821" t="s">
        <v>4761</v>
      </c>
      <c r="BK464" s="841"/>
      <c r="BL464" s="841"/>
      <c r="BM464" s="841"/>
      <c r="BN464" s="841"/>
      <c r="BO464" s="841"/>
      <c r="BP464" s="841"/>
      <c r="BQ464" s="841"/>
      <c r="BR464" s="841"/>
      <c r="BS464" s="841"/>
      <c r="BT464" s="841"/>
      <c r="BU464" s="841"/>
      <c r="BV464" s="841"/>
      <c r="BW464" s="840"/>
      <c r="BX464" s="840"/>
      <c r="BY464" s="840"/>
      <c r="BZ464" s="842"/>
      <c r="CA464" s="842"/>
      <c r="CB464" s="842"/>
      <c r="CC464" s="842"/>
      <c r="CD464" s="842"/>
      <c r="CE464" s="842"/>
      <c r="CF464" s="842"/>
      <c r="CG464" s="842"/>
      <c r="CH464" s="842"/>
      <c r="CI464" s="842"/>
      <c r="CJ464" s="842"/>
      <c r="CK464" s="842"/>
      <c r="CL464" s="842"/>
      <c r="CM464" s="842"/>
      <c r="CN464" s="842"/>
      <c r="CO464" s="842"/>
      <c r="CP464" s="842"/>
      <c r="CQ464" s="842"/>
      <c r="CR464" s="842"/>
      <c r="CS464" s="832" t="s">
        <v>4762</v>
      </c>
      <c r="CT464" s="842"/>
      <c r="CU464" s="842"/>
      <c r="CV464" s="842"/>
      <c r="CW464" s="842"/>
      <c r="CX464" s="842"/>
      <c r="CY464" s="842"/>
      <c r="CZ464" s="842"/>
      <c r="DA464" s="842"/>
      <c r="DB464" s="842"/>
      <c r="DC464" s="842"/>
      <c r="DD464" s="842"/>
      <c r="DE464" s="842"/>
    </row>
    <row r="465" spans="34:109" ht="0" hidden="1" customHeight="1">
      <c r="AH465" s="840"/>
      <c r="AI465" s="840"/>
      <c r="AJ465" s="840"/>
      <c r="AK465" s="840"/>
      <c r="AL465" s="822" t="str">
        <f t="shared" si="21"/>
        <v/>
      </c>
      <c r="AM465" s="822" t="str">
        <f t="shared" si="22"/>
        <v/>
      </c>
      <c r="AN465" s="828" t="str">
        <f t="shared" si="23"/>
        <v/>
      </c>
      <c r="AO465" s="840"/>
      <c r="AP465" s="826">
        <v>463</v>
      </c>
      <c r="AQ465" s="841"/>
      <c r="AR465" s="841"/>
      <c r="AS465" s="841"/>
      <c r="AT465" s="841"/>
      <c r="AU465" s="841"/>
      <c r="AV465" s="841"/>
      <c r="AW465" s="841"/>
      <c r="AX465" s="841"/>
      <c r="AY465" s="841"/>
      <c r="AZ465" s="841"/>
      <c r="BA465" s="841"/>
      <c r="BB465" s="841"/>
      <c r="BC465" s="841"/>
      <c r="BD465" s="841"/>
      <c r="BE465" s="841"/>
      <c r="BF465" s="841"/>
      <c r="BG465" s="841"/>
      <c r="BH465" s="841"/>
      <c r="BI465" s="841"/>
      <c r="BJ465" s="821" t="s">
        <v>4763</v>
      </c>
      <c r="BK465" s="841"/>
      <c r="BL465" s="841"/>
      <c r="BM465" s="841"/>
      <c r="BN465" s="841"/>
      <c r="BO465" s="841"/>
      <c r="BP465" s="841"/>
      <c r="BQ465" s="841"/>
      <c r="BR465" s="841"/>
      <c r="BS465" s="841"/>
      <c r="BT465" s="841"/>
      <c r="BU465" s="841"/>
      <c r="BV465" s="841"/>
      <c r="BW465" s="840"/>
      <c r="BX465" s="840"/>
      <c r="BY465" s="840"/>
      <c r="BZ465" s="842"/>
      <c r="CA465" s="842"/>
      <c r="CB465" s="842"/>
      <c r="CC465" s="842"/>
      <c r="CD465" s="842"/>
      <c r="CE465" s="842"/>
      <c r="CF465" s="842"/>
      <c r="CG465" s="842"/>
      <c r="CH465" s="842"/>
      <c r="CI465" s="842"/>
      <c r="CJ465" s="842"/>
      <c r="CK465" s="842"/>
      <c r="CL465" s="842"/>
      <c r="CM465" s="842"/>
      <c r="CN465" s="842"/>
      <c r="CO465" s="842"/>
      <c r="CP465" s="842"/>
      <c r="CQ465" s="842"/>
      <c r="CR465" s="842"/>
      <c r="CS465" s="832" t="s">
        <v>4764</v>
      </c>
      <c r="CT465" s="842"/>
      <c r="CU465" s="842"/>
      <c r="CV465" s="842"/>
      <c r="CW465" s="842"/>
      <c r="CX465" s="842"/>
      <c r="CY465" s="842"/>
      <c r="CZ465" s="842"/>
      <c r="DA465" s="842"/>
      <c r="DB465" s="842"/>
      <c r="DC465" s="842"/>
      <c r="DD465" s="842"/>
      <c r="DE465" s="842"/>
    </row>
    <row r="466" spans="34:109" ht="0" hidden="1" customHeight="1">
      <c r="AH466" s="840"/>
      <c r="AI466" s="840"/>
      <c r="AJ466" s="840"/>
      <c r="AK466" s="840"/>
      <c r="AL466" s="822" t="str">
        <f t="shared" si="21"/>
        <v/>
      </c>
      <c r="AM466" s="822" t="str">
        <f t="shared" si="22"/>
        <v/>
      </c>
      <c r="AN466" s="828" t="str">
        <f t="shared" si="23"/>
        <v/>
      </c>
      <c r="AO466" s="840"/>
      <c r="AP466" s="826">
        <v>464</v>
      </c>
      <c r="AQ466" s="841"/>
      <c r="AR466" s="841"/>
      <c r="AS466" s="841"/>
      <c r="AT466" s="841"/>
      <c r="AU466" s="841"/>
      <c r="AV466" s="841"/>
      <c r="AW466" s="841"/>
      <c r="AX466" s="841"/>
      <c r="AY466" s="841"/>
      <c r="AZ466" s="841"/>
      <c r="BA466" s="841"/>
      <c r="BB466" s="841"/>
      <c r="BC466" s="841"/>
      <c r="BD466" s="841"/>
      <c r="BE466" s="841"/>
      <c r="BF466" s="841"/>
      <c r="BG466" s="841"/>
      <c r="BH466" s="841"/>
      <c r="BI466" s="841"/>
      <c r="BJ466" s="821" t="s">
        <v>4765</v>
      </c>
      <c r="BK466" s="841"/>
      <c r="BL466" s="841"/>
      <c r="BM466" s="841"/>
      <c r="BN466" s="841"/>
      <c r="BO466" s="841"/>
      <c r="BP466" s="841"/>
      <c r="BQ466" s="841"/>
      <c r="BR466" s="841"/>
      <c r="BS466" s="841"/>
      <c r="BT466" s="841"/>
      <c r="BU466" s="841"/>
      <c r="BV466" s="841"/>
      <c r="BW466" s="840"/>
      <c r="BX466" s="840"/>
      <c r="BY466" s="840"/>
      <c r="BZ466" s="842"/>
      <c r="CA466" s="842"/>
      <c r="CB466" s="842"/>
      <c r="CC466" s="842"/>
      <c r="CD466" s="842"/>
      <c r="CE466" s="842"/>
      <c r="CF466" s="842"/>
      <c r="CG466" s="842"/>
      <c r="CH466" s="842"/>
      <c r="CI466" s="842"/>
      <c r="CJ466" s="842"/>
      <c r="CK466" s="842"/>
      <c r="CL466" s="842"/>
      <c r="CM466" s="842"/>
      <c r="CN466" s="842"/>
      <c r="CO466" s="842"/>
      <c r="CP466" s="842"/>
      <c r="CQ466" s="842"/>
      <c r="CR466" s="842"/>
      <c r="CS466" s="832" t="s">
        <v>4766</v>
      </c>
      <c r="CT466" s="842"/>
      <c r="CU466" s="842"/>
      <c r="CV466" s="842"/>
      <c r="CW466" s="842"/>
      <c r="CX466" s="842"/>
      <c r="CY466" s="842"/>
      <c r="CZ466" s="842"/>
      <c r="DA466" s="842"/>
      <c r="DB466" s="842"/>
      <c r="DC466" s="842"/>
      <c r="DD466" s="842"/>
      <c r="DE466" s="842"/>
    </row>
    <row r="467" spans="34:109" ht="0" hidden="1" customHeight="1">
      <c r="AH467" s="840"/>
      <c r="AI467" s="840"/>
      <c r="AJ467" s="840"/>
      <c r="AK467" s="840"/>
      <c r="AL467" s="822" t="str">
        <f t="shared" si="21"/>
        <v/>
      </c>
      <c r="AM467" s="822" t="str">
        <f t="shared" si="22"/>
        <v/>
      </c>
      <c r="AN467" s="828" t="str">
        <f t="shared" si="23"/>
        <v/>
      </c>
      <c r="AO467" s="840"/>
      <c r="AP467" s="826">
        <v>465</v>
      </c>
      <c r="AQ467" s="841"/>
      <c r="AR467" s="841"/>
      <c r="AS467" s="841"/>
      <c r="AT467" s="841"/>
      <c r="AU467" s="841"/>
      <c r="AV467" s="841"/>
      <c r="AW467" s="841"/>
      <c r="AX467" s="841"/>
      <c r="AY467" s="841"/>
      <c r="AZ467" s="841"/>
      <c r="BA467" s="841"/>
      <c r="BB467" s="841"/>
      <c r="BC467" s="841"/>
      <c r="BD467" s="841"/>
      <c r="BE467" s="841"/>
      <c r="BF467" s="841"/>
      <c r="BG467" s="841"/>
      <c r="BH467" s="841"/>
      <c r="BI467" s="841"/>
      <c r="BJ467" s="821" t="s">
        <v>4767</v>
      </c>
      <c r="BK467" s="841"/>
      <c r="BL467" s="841"/>
      <c r="BM467" s="841"/>
      <c r="BN467" s="841"/>
      <c r="BO467" s="841"/>
      <c r="BP467" s="841"/>
      <c r="BQ467" s="841"/>
      <c r="BR467" s="841"/>
      <c r="BS467" s="841"/>
      <c r="BT467" s="841"/>
      <c r="BU467" s="841"/>
      <c r="BV467" s="841"/>
      <c r="BW467" s="840"/>
      <c r="BX467" s="840"/>
      <c r="BY467" s="840"/>
      <c r="BZ467" s="842"/>
      <c r="CA467" s="842"/>
      <c r="CB467" s="842"/>
      <c r="CC467" s="842"/>
      <c r="CD467" s="842"/>
      <c r="CE467" s="842"/>
      <c r="CF467" s="842"/>
      <c r="CG467" s="842"/>
      <c r="CH467" s="842"/>
      <c r="CI467" s="842"/>
      <c r="CJ467" s="842"/>
      <c r="CK467" s="842"/>
      <c r="CL467" s="842"/>
      <c r="CM467" s="842"/>
      <c r="CN467" s="842"/>
      <c r="CO467" s="842"/>
      <c r="CP467" s="842"/>
      <c r="CQ467" s="842"/>
      <c r="CR467" s="842"/>
      <c r="CS467" s="832" t="s">
        <v>4768</v>
      </c>
      <c r="CT467" s="842"/>
      <c r="CU467" s="842"/>
      <c r="CV467" s="842"/>
      <c r="CW467" s="842"/>
      <c r="CX467" s="842"/>
      <c r="CY467" s="842"/>
      <c r="CZ467" s="842"/>
      <c r="DA467" s="842"/>
      <c r="DB467" s="842"/>
      <c r="DC467" s="842"/>
      <c r="DD467" s="842"/>
      <c r="DE467" s="842"/>
    </row>
    <row r="468" spans="34:109" ht="0" hidden="1" customHeight="1">
      <c r="AH468" s="840"/>
      <c r="AI468" s="840"/>
      <c r="AJ468" s="840"/>
      <c r="AK468" s="840"/>
      <c r="AL468" s="822" t="str">
        <f t="shared" si="21"/>
        <v/>
      </c>
      <c r="AM468" s="822" t="str">
        <f t="shared" si="22"/>
        <v/>
      </c>
      <c r="AN468" s="828" t="str">
        <f t="shared" si="23"/>
        <v/>
      </c>
      <c r="AO468" s="840"/>
      <c r="AP468" s="826">
        <v>466</v>
      </c>
      <c r="AQ468" s="841"/>
      <c r="AR468" s="841"/>
      <c r="AS468" s="841"/>
      <c r="AT468" s="841"/>
      <c r="AU468" s="841"/>
      <c r="AV468" s="841"/>
      <c r="AW468" s="841"/>
      <c r="AX468" s="841"/>
      <c r="AY468" s="841"/>
      <c r="AZ468" s="841"/>
      <c r="BA468" s="841"/>
      <c r="BB468" s="841"/>
      <c r="BC468" s="841"/>
      <c r="BD468" s="841"/>
      <c r="BE468" s="841"/>
      <c r="BF468" s="841"/>
      <c r="BG468" s="841"/>
      <c r="BH468" s="841"/>
      <c r="BI468" s="841"/>
      <c r="BJ468" s="821" t="s">
        <v>4769</v>
      </c>
      <c r="BK468" s="841"/>
      <c r="BL468" s="841"/>
      <c r="BM468" s="841"/>
      <c r="BN468" s="841"/>
      <c r="BO468" s="841"/>
      <c r="BP468" s="841"/>
      <c r="BQ468" s="841"/>
      <c r="BR468" s="841"/>
      <c r="BS468" s="841"/>
      <c r="BT468" s="841"/>
      <c r="BU468" s="841"/>
      <c r="BV468" s="841"/>
      <c r="BW468" s="840"/>
      <c r="BX468" s="840"/>
      <c r="BY468" s="840"/>
      <c r="BZ468" s="842"/>
      <c r="CA468" s="842"/>
      <c r="CB468" s="842"/>
      <c r="CC468" s="842"/>
      <c r="CD468" s="842"/>
      <c r="CE468" s="842"/>
      <c r="CF468" s="842"/>
      <c r="CG468" s="842"/>
      <c r="CH468" s="842"/>
      <c r="CI468" s="842"/>
      <c r="CJ468" s="842"/>
      <c r="CK468" s="842"/>
      <c r="CL468" s="842"/>
      <c r="CM468" s="842"/>
      <c r="CN468" s="842"/>
      <c r="CO468" s="842"/>
      <c r="CP468" s="842"/>
      <c r="CQ468" s="842"/>
      <c r="CR468" s="842"/>
      <c r="CS468" s="832" t="s">
        <v>4770</v>
      </c>
      <c r="CT468" s="842"/>
      <c r="CU468" s="842"/>
      <c r="CV468" s="842"/>
      <c r="CW468" s="842"/>
      <c r="CX468" s="842"/>
      <c r="CY468" s="842"/>
      <c r="CZ468" s="842"/>
      <c r="DA468" s="842"/>
      <c r="DB468" s="842"/>
      <c r="DC468" s="842"/>
      <c r="DD468" s="842"/>
      <c r="DE468" s="842"/>
    </row>
    <row r="469" spans="34:109" ht="0" hidden="1" customHeight="1">
      <c r="AH469" s="826"/>
      <c r="AI469" s="826"/>
      <c r="AJ469" s="826"/>
      <c r="AK469" s="826"/>
      <c r="AL469" s="822" t="str">
        <f t="shared" si="21"/>
        <v/>
      </c>
      <c r="AM469" s="822" t="str">
        <f t="shared" si="22"/>
        <v/>
      </c>
      <c r="AN469" s="828" t="str">
        <f t="shared" si="23"/>
        <v/>
      </c>
      <c r="AO469" s="826"/>
      <c r="AP469" s="826">
        <v>467</v>
      </c>
      <c r="AQ469" s="821"/>
      <c r="AR469" s="821"/>
      <c r="AS469" s="821"/>
      <c r="AT469" s="821"/>
      <c r="AU469" s="821"/>
      <c r="AV469" s="821"/>
      <c r="AW469" s="821"/>
      <c r="AX469" s="821"/>
      <c r="AY469" s="821"/>
      <c r="AZ469" s="821"/>
      <c r="BA469" s="821"/>
      <c r="BB469" s="821"/>
      <c r="BC469" s="821"/>
      <c r="BD469" s="821"/>
      <c r="BE469" s="821"/>
      <c r="BF469" s="821"/>
      <c r="BG469" s="821"/>
      <c r="BH469" s="821"/>
      <c r="BI469" s="821"/>
      <c r="BJ469" s="821" t="s">
        <v>4771</v>
      </c>
      <c r="BK469" s="821"/>
      <c r="BL469" s="821"/>
      <c r="BM469" s="821"/>
      <c r="BN469" s="821"/>
      <c r="BO469" s="821"/>
      <c r="BP469" s="821"/>
      <c r="BQ469" s="821"/>
      <c r="BR469" s="821"/>
      <c r="BS469" s="821"/>
      <c r="BT469" s="821"/>
      <c r="BU469" s="821"/>
      <c r="BV469" s="821"/>
      <c r="BW469" s="826"/>
      <c r="BX469" s="826"/>
      <c r="BY469" s="826"/>
      <c r="BZ469" s="832"/>
      <c r="CA469" s="832"/>
      <c r="CB469" s="832"/>
      <c r="CC469" s="832"/>
      <c r="CD469" s="832"/>
      <c r="CE469" s="832"/>
      <c r="CF469" s="832"/>
      <c r="CG469" s="832"/>
      <c r="CH469" s="832"/>
      <c r="CI469" s="832"/>
      <c r="CJ469" s="832"/>
      <c r="CK469" s="832"/>
      <c r="CL469" s="832"/>
      <c r="CM469" s="832"/>
      <c r="CN469" s="832"/>
      <c r="CO469" s="832"/>
      <c r="CP469" s="832"/>
      <c r="CQ469" s="832"/>
      <c r="CR469" s="832"/>
      <c r="CS469" s="832" t="s">
        <v>4772</v>
      </c>
      <c r="CT469" s="832"/>
      <c r="CU469" s="832"/>
      <c r="CV469" s="832"/>
      <c r="CW469" s="832"/>
      <c r="CX469" s="832"/>
      <c r="CY469" s="832"/>
      <c r="CZ469" s="832"/>
      <c r="DA469" s="832"/>
      <c r="DB469" s="832"/>
      <c r="DC469" s="832"/>
      <c r="DD469" s="832"/>
      <c r="DE469" s="832"/>
    </row>
    <row r="470" spans="34:109" ht="0" hidden="1" customHeight="1">
      <c r="AH470" s="840"/>
      <c r="AI470" s="840"/>
      <c r="AJ470" s="840"/>
      <c r="AK470" s="840"/>
      <c r="AL470" s="822" t="str">
        <f t="shared" si="21"/>
        <v/>
      </c>
      <c r="AM470" s="822" t="str">
        <f t="shared" si="22"/>
        <v/>
      </c>
      <c r="AN470" s="828" t="str">
        <f t="shared" si="23"/>
        <v/>
      </c>
      <c r="AO470" s="840"/>
      <c r="AP470" s="826">
        <v>468</v>
      </c>
      <c r="AQ470" s="841"/>
      <c r="AR470" s="841"/>
      <c r="AS470" s="841"/>
      <c r="AT470" s="841"/>
      <c r="AU470" s="841"/>
      <c r="AV470" s="841"/>
      <c r="AW470" s="841"/>
      <c r="AX470" s="841"/>
      <c r="AY470" s="841"/>
      <c r="AZ470" s="841"/>
      <c r="BA470" s="841"/>
      <c r="BB470" s="841"/>
      <c r="BC470" s="841"/>
      <c r="BD470" s="841"/>
      <c r="BE470" s="841"/>
      <c r="BF470" s="841"/>
      <c r="BG470" s="841"/>
      <c r="BH470" s="841"/>
      <c r="BI470" s="841"/>
      <c r="BJ470" s="821" t="s">
        <v>4773</v>
      </c>
      <c r="BK470" s="841"/>
      <c r="BL470" s="841"/>
      <c r="BM470" s="841"/>
      <c r="BN470" s="841"/>
      <c r="BO470" s="841"/>
      <c r="BP470" s="841"/>
      <c r="BQ470" s="841"/>
      <c r="BR470" s="841"/>
      <c r="BS470" s="841"/>
      <c r="BT470" s="841"/>
      <c r="BU470" s="841"/>
      <c r="BV470" s="841"/>
      <c r="BW470" s="840"/>
      <c r="BX470" s="840"/>
      <c r="BY470" s="840"/>
      <c r="BZ470" s="842"/>
      <c r="CA470" s="842"/>
      <c r="CB470" s="842"/>
      <c r="CC470" s="842"/>
      <c r="CD470" s="842"/>
      <c r="CE470" s="842"/>
      <c r="CF470" s="842"/>
      <c r="CG470" s="842"/>
      <c r="CH470" s="842"/>
      <c r="CI470" s="842"/>
      <c r="CJ470" s="842"/>
      <c r="CK470" s="842"/>
      <c r="CL470" s="842"/>
      <c r="CM470" s="842"/>
      <c r="CN470" s="842"/>
      <c r="CO470" s="842"/>
      <c r="CP470" s="842"/>
      <c r="CQ470" s="842"/>
      <c r="CR470" s="842"/>
      <c r="CS470" s="832" t="s">
        <v>4774</v>
      </c>
      <c r="CT470" s="842"/>
      <c r="CU470" s="842"/>
      <c r="CV470" s="842"/>
      <c r="CW470" s="842"/>
      <c r="CX470" s="842"/>
      <c r="CY470" s="842"/>
      <c r="CZ470" s="842"/>
      <c r="DA470" s="842"/>
      <c r="DB470" s="842"/>
      <c r="DC470" s="842"/>
      <c r="DD470" s="842"/>
      <c r="DE470" s="842"/>
    </row>
    <row r="471" spans="34:109" ht="0" hidden="1" customHeight="1">
      <c r="AH471" s="840"/>
      <c r="AI471" s="840"/>
      <c r="AJ471" s="840"/>
      <c r="AK471" s="840"/>
      <c r="AL471" s="822" t="str">
        <f t="shared" si="21"/>
        <v/>
      </c>
      <c r="AM471" s="822" t="str">
        <f t="shared" si="22"/>
        <v/>
      </c>
      <c r="AN471" s="828" t="str">
        <f t="shared" si="23"/>
        <v/>
      </c>
      <c r="AO471" s="840"/>
      <c r="AP471" s="826">
        <v>469</v>
      </c>
      <c r="AQ471" s="841"/>
      <c r="AR471" s="841"/>
      <c r="AS471" s="841"/>
      <c r="AT471" s="841"/>
      <c r="AU471" s="841"/>
      <c r="AV471" s="841"/>
      <c r="AW471" s="841"/>
      <c r="AX471" s="841"/>
      <c r="AY471" s="841"/>
      <c r="AZ471" s="841"/>
      <c r="BA471" s="841"/>
      <c r="BB471" s="841"/>
      <c r="BC471" s="841"/>
      <c r="BD471" s="841"/>
      <c r="BE471" s="841"/>
      <c r="BF471" s="841"/>
      <c r="BG471" s="841"/>
      <c r="BH471" s="841"/>
      <c r="BI471" s="841"/>
      <c r="BJ471" s="821" t="s">
        <v>4775</v>
      </c>
      <c r="BK471" s="841"/>
      <c r="BL471" s="841"/>
      <c r="BM471" s="841"/>
      <c r="BN471" s="841"/>
      <c r="BO471" s="841"/>
      <c r="BP471" s="841"/>
      <c r="BQ471" s="841"/>
      <c r="BR471" s="841"/>
      <c r="BS471" s="841"/>
      <c r="BT471" s="841"/>
      <c r="BU471" s="841"/>
      <c r="BV471" s="841"/>
      <c r="BW471" s="840"/>
      <c r="BX471" s="840"/>
      <c r="BY471" s="840"/>
      <c r="BZ471" s="842"/>
      <c r="CA471" s="842"/>
      <c r="CB471" s="842"/>
      <c r="CC471" s="842"/>
      <c r="CD471" s="842"/>
      <c r="CE471" s="842"/>
      <c r="CF471" s="842"/>
      <c r="CG471" s="842"/>
      <c r="CH471" s="842"/>
      <c r="CI471" s="842"/>
      <c r="CJ471" s="842"/>
      <c r="CK471" s="842"/>
      <c r="CL471" s="842"/>
      <c r="CM471" s="842"/>
      <c r="CN471" s="842"/>
      <c r="CO471" s="842"/>
      <c r="CP471" s="842"/>
      <c r="CQ471" s="842"/>
      <c r="CR471" s="842"/>
      <c r="CS471" s="832" t="s">
        <v>4776</v>
      </c>
      <c r="CT471" s="842"/>
      <c r="CU471" s="842"/>
      <c r="CV471" s="842"/>
      <c r="CW471" s="842"/>
      <c r="CX471" s="842"/>
      <c r="CY471" s="842"/>
      <c r="CZ471" s="842"/>
      <c r="DA471" s="842"/>
      <c r="DB471" s="842"/>
      <c r="DC471" s="842"/>
      <c r="DD471" s="842"/>
      <c r="DE471" s="842"/>
    </row>
    <row r="472" spans="34:109" ht="0" hidden="1" customHeight="1">
      <c r="AH472" s="840"/>
      <c r="AI472" s="840"/>
      <c r="AJ472" s="840"/>
      <c r="AK472" s="840"/>
      <c r="AL472" s="822" t="str">
        <f t="shared" si="21"/>
        <v/>
      </c>
      <c r="AM472" s="822" t="str">
        <f t="shared" si="22"/>
        <v/>
      </c>
      <c r="AN472" s="828" t="str">
        <f t="shared" si="23"/>
        <v/>
      </c>
      <c r="AO472" s="840"/>
      <c r="AP472" s="826">
        <v>470</v>
      </c>
      <c r="AQ472" s="841"/>
      <c r="AR472" s="841"/>
      <c r="AS472" s="841"/>
      <c r="AT472" s="841"/>
      <c r="AU472" s="841"/>
      <c r="AV472" s="841"/>
      <c r="AW472" s="841"/>
      <c r="AX472" s="841"/>
      <c r="AY472" s="841"/>
      <c r="AZ472" s="841"/>
      <c r="BA472" s="841"/>
      <c r="BB472" s="841"/>
      <c r="BC472" s="841"/>
      <c r="BD472" s="841"/>
      <c r="BE472" s="841"/>
      <c r="BF472" s="841"/>
      <c r="BG472" s="841"/>
      <c r="BH472" s="841"/>
      <c r="BI472" s="841"/>
      <c r="BJ472" s="821" t="s">
        <v>4777</v>
      </c>
      <c r="BK472" s="841"/>
      <c r="BL472" s="841"/>
      <c r="BM472" s="841"/>
      <c r="BN472" s="841"/>
      <c r="BO472" s="841"/>
      <c r="BP472" s="841"/>
      <c r="BQ472" s="841"/>
      <c r="BR472" s="841"/>
      <c r="BS472" s="841"/>
      <c r="BT472" s="841"/>
      <c r="BU472" s="841"/>
      <c r="BV472" s="841"/>
      <c r="BW472" s="840"/>
      <c r="BX472" s="840"/>
      <c r="BY472" s="840"/>
      <c r="BZ472" s="842"/>
      <c r="CA472" s="842"/>
      <c r="CB472" s="842"/>
      <c r="CC472" s="842"/>
      <c r="CD472" s="842"/>
      <c r="CE472" s="842"/>
      <c r="CF472" s="842"/>
      <c r="CG472" s="842"/>
      <c r="CH472" s="842"/>
      <c r="CI472" s="842"/>
      <c r="CJ472" s="842"/>
      <c r="CK472" s="842"/>
      <c r="CL472" s="842"/>
      <c r="CM472" s="842"/>
      <c r="CN472" s="842"/>
      <c r="CO472" s="842"/>
      <c r="CP472" s="842"/>
      <c r="CQ472" s="842"/>
      <c r="CR472" s="842"/>
      <c r="CS472" s="832" t="s">
        <v>4778</v>
      </c>
      <c r="CT472" s="842"/>
      <c r="CU472" s="842"/>
      <c r="CV472" s="842"/>
      <c r="CW472" s="842"/>
      <c r="CX472" s="842"/>
      <c r="CY472" s="842"/>
      <c r="CZ472" s="842"/>
      <c r="DA472" s="842"/>
      <c r="DB472" s="842"/>
      <c r="DC472" s="842"/>
      <c r="DD472" s="842"/>
      <c r="DE472" s="842"/>
    </row>
    <row r="473" spans="34:109" ht="0" hidden="1" customHeight="1">
      <c r="AH473" s="840"/>
      <c r="AI473" s="840"/>
      <c r="AJ473" s="840"/>
      <c r="AK473" s="840"/>
      <c r="AL473" s="822" t="str">
        <f t="shared" si="21"/>
        <v/>
      </c>
      <c r="AM473" s="822" t="str">
        <f t="shared" si="22"/>
        <v/>
      </c>
      <c r="AN473" s="828" t="str">
        <f t="shared" si="23"/>
        <v/>
      </c>
      <c r="AO473" s="840"/>
      <c r="AP473" s="826">
        <v>471</v>
      </c>
      <c r="AQ473" s="841"/>
      <c r="AR473" s="841"/>
      <c r="AS473" s="841"/>
      <c r="AT473" s="841"/>
      <c r="AU473" s="841"/>
      <c r="AV473" s="841"/>
      <c r="AW473" s="841"/>
      <c r="AX473" s="841"/>
      <c r="AY473" s="841"/>
      <c r="AZ473" s="841"/>
      <c r="BA473" s="841"/>
      <c r="BB473" s="841"/>
      <c r="BC473" s="841"/>
      <c r="BD473" s="841"/>
      <c r="BE473" s="841"/>
      <c r="BF473" s="841"/>
      <c r="BG473" s="841"/>
      <c r="BH473" s="841"/>
      <c r="BI473" s="841"/>
      <c r="BJ473" s="821" t="s">
        <v>4779</v>
      </c>
      <c r="BK473" s="841"/>
      <c r="BL473" s="841"/>
      <c r="BM473" s="841"/>
      <c r="BN473" s="841"/>
      <c r="BO473" s="841"/>
      <c r="BP473" s="841"/>
      <c r="BQ473" s="841"/>
      <c r="BR473" s="841"/>
      <c r="BS473" s="841"/>
      <c r="BT473" s="841"/>
      <c r="BU473" s="841"/>
      <c r="BV473" s="841"/>
      <c r="BW473" s="840"/>
      <c r="BX473" s="840"/>
      <c r="BY473" s="840"/>
      <c r="BZ473" s="842"/>
      <c r="CA473" s="842"/>
      <c r="CB473" s="842"/>
      <c r="CC473" s="842"/>
      <c r="CD473" s="842"/>
      <c r="CE473" s="842"/>
      <c r="CF473" s="842"/>
      <c r="CG473" s="842"/>
      <c r="CH473" s="842"/>
      <c r="CI473" s="842"/>
      <c r="CJ473" s="842"/>
      <c r="CK473" s="842"/>
      <c r="CL473" s="842"/>
      <c r="CM473" s="842"/>
      <c r="CN473" s="842"/>
      <c r="CO473" s="842"/>
      <c r="CP473" s="842"/>
      <c r="CQ473" s="842"/>
      <c r="CR473" s="842"/>
      <c r="CS473" s="832" t="s">
        <v>4780</v>
      </c>
      <c r="CT473" s="842"/>
      <c r="CU473" s="842"/>
      <c r="CV473" s="842"/>
      <c r="CW473" s="842"/>
      <c r="CX473" s="842"/>
      <c r="CY473" s="842"/>
      <c r="CZ473" s="842"/>
      <c r="DA473" s="842"/>
      <c r="DB473" s="842"/>
      <c r="DC473" s="842"/>
      <c r="DD473" s="842"/>
      <c r="DE473" s="842"/>
    </row>
    <row r="474" spans="34:109" ht="0" hidden="1" customHeight="1">
      <c r="AH474" s="840"/>
      <c r="AI474" s="840"/>
      <c r="AJ474" s="840"/>
      <c r="AK474" s="840"/>
      <c r="AL474" s="822" t="str">
        <f t="shared" si="21"/>
        <v/>
      </c>
      <c r="AM474" s="822" t="str">
        <f t="shared" si="22"/>
        <v/>
      </c>
      <c r="AN474" s="828" t="str">
        <f t="shared" si="23"/>
        <v/>
      </c>
      <c r="AO474" s="840"/>
      <c r="AP474" s="826">
        <v>472</v>
      </c>
      <c r="AQ474" s="841"/>
      <c r="AR474" s="841"/>
      <c r="AS474" s="841"/>
      <c r="AT474" s="841"/>
      <c r="AU474" s="841"/>
      <c r="AV474" s="841"/>
      <c r="AW474" s="841"/>
      <c r="AX474" s="841"/>
      <c r="AY474" s="841"/>
      <c r="AZ474" s="841"/>
      <c r="BA474" s="841"/>
      <c r="BB474" s="841"/>
      <c r="BC474" s="841"/>
      <c r="BD474" s="841"/>
      <c r="BE474" s="841"/>
      <c r="BF474" s="841"/>
      <c r="BG474" s="841"/>
      <c r="BH474" s="841"/>
      <c r="BI474" s="841"/>
      <c r="BJ474" s="821" t="s">
        <v>4781</v>
      </c>
      <c r="BK474" s="841"/>
      <c r="BL474" s="841"/>
      <c r="BM474" s="841"/>
      <c r="BN474" s="841"/>
      <c r="BO474" s="841"/>
      <c r="BP474" s="841"/>
      <c r="BQ474" s="841"/>
      <c r="BR474" s="841"/>
      <c r="BS474" s="841"/>
      <c r="BT474" s="841"/>
      <c r="BU474" s="841"/>
      <c r="BV474" s="841"/>
      <c r="BW474" s="840"/>
      <c r="BX474" s="840"/>
      <c r="BY474" s="840"/>
      <c r="BZ474" s="842"/>
      <c r="CA474" s="842"/>
      <c r="CB474" s="842"/>
      <c r="CC474" s="842"/>
      <c r="CD474" s="842"/>
      <c r="CE474" s="842"/>
      <c r="CF474" s="842"/>
      <c r="CG474" s="842"/>
      <c r="CH474" s="842"/>
      <c r="CI474" s="842"/>
      <c r="CJ474" s="842"/>
      <c r="CK474" s="842"/>
      <c r="CL474" s="842"/>
      <c r="CM474" s="842"/>
      <c r="CN474" s="842"/>
      <c r="CO474" s="842"/>
      <c r="CP474" s="842"/>
      <c r="CQ474" s="842"/>
      <c r="CR474" s="842"/>
      <c r="CS474" s="832" t="s">
        <v>4782</v>
      </c>
      <c r="CT474" s="842"/>
      <c r="CU474" s="842"/>
      <c r="CV474" s="842"/>
      <c r="CW474" s="842"/>
      <c r="CX474" s="842"/>
      <c r="CY474" s="842"/>
      <c r="CZ474" s="842"/>
      <c r="DA474" s="842"/>
      <c r="DB474" s="842"/>
      <c r="DC474" s="842"/>
      <c r="DD474" s="842"/>
      <c r="DE474" s="842"/>
    </row>
    <row r="475" spans="34:109" ht="0" hidden="1" customHeight="1">
      <c r="AH475" s="840"/>
      <c r="AI475" s="840"/>
      <c r="AJ475" s="840"/>
      <c r="AK475" s="840"/>
      <c r="AL475" s="822" t="str">
        <f t="shared" si="21"/>
        <v/>
      </c>
      <c r="AM475" s="822" t="str">
        <f t="shared" si="22"/>
        <v/>
      </c>
      <c r="AN475" s="828" t="str">
        <f t="shared" si="23"/>
        <v/>
      </c>
      <c r="AO475" s="840"/>
      <c r="AP475" s="826">
        <v>473</v>
      </c>
      <c r="AQ475" s="841"/>
      <c r="AR475" s="841"/>
      <c r="AS475" s="841"/>
      <c r="AT475" s="841"/>
      <c r="AU475" s="841"/>
      <c r="AV475" s="841"/>
      <c r="AW475" s="841"/>
      <c r="AX475" s="841"/>
      <c r="AY475" s="841"/>
      <c r="AZ475" s="841"/>
      <c r="BA475" s="841"/>
      <c r="BB475" s="841"/>
      <c r="BC475" s="841"/>
      <c r="BD475" s="841"/>
      <c r="BE475" s="841"/>
      <c r="BF475" s="841"/>
      <c r="BG475" s="841"/>
      <c r="BH475" s="841"/>
      <c r="BI475" s="841"/>
      <c r="BJ475" s="821" t="s">
        <v>4783</v>
      </c>
      <c r="BK475" s="841"/>
      <c r="BL475" s="841"/>
      <c r="BM475" s="841"/>
      <c r="BN475" s="841"/>
      <c r="BO475" s="841"/>
      <c r="BP475" s="841"/>
      <c r="BQ475" s="841"/>
      <c r="BR475" s="841"/>
      <c r="BS475" s="841"/>
      <c r="BT475" s="841"/>
      <c r="BU475" s="841"/>
      <c r="BV475" s="841"/>
      <c r="BW475" s="840"/>
      <c r="BX475" s="840"/>
      <c r="BY475" s="840"/>
      <c r="BZ475" s="842"/>
      <c r="CA475" s="842"/>
      <c r="CB475" s="842"/>
      <c r="CC475" s="842"/>
      <c r="CD475" s="842"/>
      <c r="CE475" s="842"/>
      <c r="CF475" s="842"/>
      <c r="CG475" s="842"/>
      <c r="CH475" s="842"/>
      <c r="CI475" s="842"/>
      <c r="CJ475" s="842"/>
      <c r="CK475" s="842"/>
      <c r="CL475" s="842"/>
      <c r="CM475" s="842"/>
      <c r="CN475" s="842"/>
      <c r="CO475" s="842"/>
      <c r="CP475" s="842"/>
      <c r="CQ475" s="842"/>
      <c r="CR475" s="842"/>
      <c r="CS475" s="832" t="s">
        <v>4784</v>
      </c>
      <c r="CT475" s="842"/>
      <c r="CU475" s="842"/>
      <c r="CV475" s="842"/>
      <c r="CW475" s="842"/>
      <c r="CX475" s="842"/>
      <c r="CY475" s="842"/>
      <c r="CZ475" s="842"/>
      <c r="DA475" s="842"/>
      <c r="DB475" s="842"/>
      <c r="DC475" s="842"/>
      <c r="DD475" s="842"/>
      <c r="DE475" s="842"/>
    </row>
    <row r="476" spans="34:109" ht="0" hidden="1" customHeight="1">
      <c r="AH476" s="840"/>
      <c r="AI476" s="840"/>
      <c r="AJ476" s="840"/>
      <c r="AK476" s="840"/>
      <c r="AL476" s="822" t="str">
        <f t="shared" si="21"/>
        <v/>
      </c>
      <c r="AM476" s="822" t="str">
        <f t="shared" si="22"/>
        <v/>
      </c>
      <c r="AN476" s="828" t="str">
        <f t="shared" si="23"/>
        <v/>
      </c>
      <c r="AO476" s="840"/>
      <c r="AP476" s="826">
        <v>474</v>
      </c>
      <c r="AQ476" s="841"/>
      <c r="AR476" s="841"/>
      <c r="AS476" s="841"/>
      <c r="AT476" s="841"/>
      <c r="AU476" s="841"/>
      <c r="AV476" s="841"/>
      <c r="AW476" s="841"/>
      <c r="AX476" s="841"/>
      <c r="AY476" s="841"/>
      <c r="AZ476" s="841"/>
      <c r="BA476" s="841"/>
      <c r="BB476" s="841"/>
      <c r="BC476" s="841"/>
      <c r="BD476" s="841"/>
      <c r="BE476" s="841"/>
      <c r="BF476" s="841"/>
      <c r="BG476" s="841"/>
      <c r="BH476" s="841"/>
      <c r="BI476" s="841"/>
      <c r="BJ476" s="821" t="s">
        <v>4785</v>
      </c>
      <c r="BK476" s="841"/>
      <c r="BL476" s="841"/>
      <c r="BM476" s="841"/>
      <c r="BN476" s="841"/>
      <c r="BO476" s="841"/>
      <c r="BP476" s="841"/>
      <c r="BQ476" s="841"/>
      <c r="BR476" s="841"/>
      <c r="BS476" s="841"/>
      <c r="BT476" s="841"/>
      <c r="BU476" s="841"/>
      <c r="BV476" s="841"/>
      <c r="BW476" s="840"/>
      <c r="BX476" s="840"/>
      <c r="BY476" s="840"/>
      <c r="BZ476" s="842"/>
      <c r="CA476" s="842"/>
      <c r="CB476" s="842"/>
      <c r="CC476" s="842"/>
      <c r="CD476" s="842"/>
      <c r="CE476" s="842"/>
      <c r="CF476" s="842"/>
      <c r="CG476" s="842"/>
      <c r="CH476" s="842"/>
      <c r="CI476" s="842"/>
      <c r="CJ476" s="842"/>
      <c r="CK476" s="842"/>
      <c r="CL476" s="842"/>
      <c r="CM476" s="842"/>
      <c r="CN476" s="842"/>
      <c r="CO476" s="842"/>
      <c r="CP476" s="842"/>
      <c r="CQ476" s="842"/>
      <c r="CR476" s="842"/>
      <c r="CS476" s="832" t="s">
        <v>4786</v>
      </c>
      <c r="CT476" s="842"/>
      <c r="CU476" s="842"/>
      <c r="CV476" s="842"/>
      <c r="CW476" s="842"/>
      <c r="CX476" s="842"/>
      <c r="CY476" s="842"/>
      <c r="CZ476" s="842"/>
      <c r="DA476" s="842"/>
      <c r="DB476" s="842"/>
      <c r="DC476" s="842"/>
      <c r="DD476" s="842"/>
      <c r="DE476" s="842"/>
    </row>
    <row r="477" spans="34:109" ht="0" hidden="1" customHeight="1">
      <c r="AH477" s="840"/>
      <c r="AI477" s="840"/>
      <c r="AJ477" s="840"/>
      <c r="AK477" s="840"/>
      <c r="AL477" s="822" t="str">
        <f t="shared" si="21"/>
        <v/>
      </c>
      <c r="AM477" s="822" t="str">
        <f t="shared" si="22"/>
        <v/>
      </c>
      <c r="AN477" s="828" t="str">
        <f t="shared" si="23"/>
        <v/>
      </c>
      <c r="AO477" s="840"/>
      <c r="AP477" s="826">
        <v>475</v>
      </c>
      <c r="AQ477" s="841"/>
      <c r="AR477" s="841"/>
      <c r="AS477" s="841"/>
      <c r="AT477" s="841"/>
      <c r="AU477" s="841"/>
      <c r="AV477" s="841"/>
      <c r="AW477" s="841"/>
      <c r="AX477" s="841"/>
      <c r="AY477" s="841"/>
      <c r="AZ477" s="841"/>
      <c r="BA477" s="841"/>
      <c r="BB477" s="841"/>
      <c r="BC477" s="841"/>
      <c r="BD477" s="841"/>
      <c r="BE477" s="841"/>
      <c r="BF477" s="841"/>
      <c r="BG477" s="841"/>
      <c r="BH477" s="841"/>
      <c r="BI477" s="841"/>
      <c r="BJ477" s="821" t="s">
        <v>4787</v>
      </c>
      <c r="BK477" s="841"/>
      <c r="BL477" s="841"/>
      <c r="BM477" s="841"/>
      <c r="BN477" s="841"/>
      <c r="BO477" s="841"/>
      <c r="BP477" s="841"/>
      <c r="BQ477" s="841"/>
      <c r="BR477" s="841"/>
      <c r="BS477" s="841"/>
      <c r="BT477" s="841"/>
      <c r="BU477" s="841"/>
      <c r="BV477" s="841"/>
      <c r="BW477" s="840"/>
      <c r="BX477" s="840"/>
      <c r="BY477" s="840"/>
      <c r="BZ477" s="842"/>
      <c r="CA477" s="842"/>
      <c r="CB477" s="842"/>
      <c r="CC477" s="842"/>
      <c r="CD477" s="842"/>
      <c r="CE477" s="842"/>
      <c r="CF477" s="842"/>
      <c r="CG477" s="842"/>
      <c r="CH477" s="842"/>
      <c r="CI477" s="842"/>
      <c r="CJ477" s="842"/>
      <c r="CK477" s="842"/>
      <c r="CL477" s="842"/>
      <c r="CM477" s="842"/>
      <c r="CN477" s="842"/>
      <c r="CO477" s="842"/>
      <c r="CP477" s="842"/>
      <c r="CQ477" s="842"/>
      <c r="CR477" s="842"/>
      <c r="CS477" s="832" t="s">
        <v>4788</v>
      </c>
      <c r="CT477" s="842"/>
      <c r="CU477" s="842"/>
      <c r="CV477" s="842"/>
      <c r="CW477" s="842"/>
      <c r="CX477" s="842"/>
      <c r="CY477" s="842"/>
      <c r="CZ477" s="842"/>
      <c r="DA477" s="842"/>
      <c r="DB477" s="842"/>
      <c r="DC477" s="842"/>
      <c r="DD477" s="842"/>
      <c r="DE477" s="842"/>
    </row>
    <row r="478" spans="34:109" ht="0" hidden="1" customHeight="1">
      <c r="AH478" s="840"/>
      <c r="AI478" s="840"/>
      <c r="AJ478" s="840"/>
      <c r="AK478" s="840"/>
      <c r="AL478" s="822" t="str">
        <f t="shared" si="21"/>
        <v/>
      </c>
      <c r="AM478" s="822" t="str">
        <f t="shared" si="22"/>
        <v/>
      </c>
      <c r="AN478" s="828" t="str">
        <f t="shared" si="23"/>
        <v/>
      </c>
      <c r="AO478" s="840"/>
      <c r="AP478" s="826">
        <v>476</v>
      </c>
      <c r="AQ478" s="841"/>
      <c r="AR478" s="841"/>
      <c r="AS478" s="841"/>
      <c r="AT478" s="841"/>
      <c r="AU478" s="841"/>
      <c r="AV478" s="841"/>
      <c r="AW478" s="841"/>
      <c r="AX478" s="841"/>
      <c r="AY478" s="841"/>
      <c r="AZ478" s="841"/>
      <c r="BA478" s="841"/>
      <c r="BB478" s="841"/>
      <c r="BC478" s="841"/>
      <c r="BD478" s="841"/>
      <c r="BE478" s="841"/>
      <c r="BF478" s="841"/>
      <c r="BG478" s="841"/>
      <c r="BH478" s="841"/>
      <c r="BI478" s="841"/>
      <c r="BJ478" s="821" t="s">
        <v>4789</v>
      </c>
      <c r="BK478" s="841"/>
      <c r="BL478" s="841"/>
      <c r="BM478" s="841"/>
      <c r="BN478" s="841"/>
      <c r="BO478" s="841"/>
      <c r="BP478" s="841"/>
      <c r="BQ478" s="841"/>
      <c r="BR478" s="841"/>
      <c r="BS478" s="841"/>
      <c r="BT478" s="841"/>
      <c r="BU478" s="841"/>
      <c r="BV478" s="841"/>
      <c r="BW478" s="840"/>
      <c r="BX478" s="840"/>
      <c r="BY478" s="840"/>
      <c r="BZ478" s="842"/>
      <c r="CA478" s="842"/>
      <c r="CB478" s="842"/>
      <c r="CC478" s="842"/>
      <c r="CD478" s="842"/>
      <c r="CE478" s="842"/>
      <c r="CF478" s="842"/>
      <c r="CG478" s="842"/>
      <c r="CH478" s="842"/>
      <c r="CI478" s="842"/>
      <c r="CJ478" s="842"/>
      <c r="CK478" s="842"/>
      <c r="CL478" s="842"/>
      <c r="CM478" s="842"/>
      <c r="CN478" s="842"/>
      <c r="CO478" s="842"/>
      <c r="CP478" s="842"/>
      <c r="CQ478" s="842"/>
      <c r="CR478" s="842"/>
      <c r="CS478" s="832" t="s">
        <v>4790</v>
      </c>
      <c r="CT478" s="842"/>
      <c r="CU478" s="842"/>
      <c r="CV478" s="842"/>
      <c r="CW478" s="842"/>
      <c r="CX478" s="842"/>
      <c r="CY478" s="842"/>
      <c r="CZ478" s="842"/>
      <c r="DA478" s="842"/>
      <c r="DB478" s="842"/>
      <c r="DC478" s="842"/>
      <c r="DD478" s="842"/>
      <c r="DE478" s="842"/>
    </row>
    <row r="479" spans="34:109" ht="0" hidden="1" customHeight="1">
      <c r="AH479" s="840"/>
      <c r="AI479" s="840"/>
      <c r="AJ479" s="840"/>
      <c r="AK479" s="840"/>
      <c r="AL479" s="822" t="str">
        <f t="shared" si="21"/>
        <v/>
      </c>
      <c r="AM479" s="822" t="str">
        <f t="shared" si="22"/>
        <v/>
      </c>
      <c r="AN479" s="828" t="str">
        <f t="shared" si="23"/>
        <v/>
      </c>
      <c r="AO479" s="840"/>
      <c r="AP479" s="826">
        <v>477</v>
      </c>
      <c r="AQ479" s="841"/>
      <c r="AR479" s="841"/>
      <c r="AS479" s="841"/>
      <c r="AT479" s="841"/>
      <c r="AU479" s="841"/>
      <c r="AV479" s="841"/>
      <c r="AW479" s="841"/>
      <c r="AX479" s="841"/>
      <c r="AY479" s="841"/>
      <c r="AZ479" s="841"/>
      <c r="BA479" s="841"/>
      <c r="BB479" s="841"/>
      <c r="BC479" s="841"/>
      <c r="BD479" s="841"/>
      <c r="BE479" s="841"/>
      <c r="BF479" s="841"/>
      <c r="BG479" s="841"/>
      <c r="BH479" s="841"/>
      <c r="BI479" s="841"/>
      <c r="BJ479" s="821" t="s">
        <v>4791</v>
      </c>
      <c r="BK479" s="841"/>
      <c r="BL479" s="841"/>
      <c r="BM479" s="841"/>
      <c r="BN479" s="841"/>
      <c r="BO479" s="841"/>
      <c r="BP479" s="841"/>
      <c r="BQ479" s="841"/>
      <c r="BR479" s="841"/>
      <c r="BS479" s="841"/>
      <c r="BT479" s="841"/>
      <c r="BU479" s="841"/>
      <c r="BV479" s="841"/>
      <c r="BW479" s="840"/>
      <c r="BX479" s="840"/>
      <c r="BY479" s="840"/>
      <c r="BZ479" s="842"/>
      <c r="CA479" s="842"/>
      <c r="CB479" s="842"/>
      <c r="CC479" s="842"/>
      <c r="CD479" s="842"/>
      <c r="CE479" s="842"/>
      <c r="CF479" s="842"/>
      <c r="CG479" s="842"/>
      <c r="CH479" s="842"/>
      <c r="CI479" s="842"/>
      <c r="CJ479" s="842"/>
      <c r="CK479" s="842"/>
      <c r="CL479" s="842"/>
      <c r="CM479" s="842"/>
      <c r="CN479" s="842"/>
      <c r="CO479" s="842"/>
      <c r="CP479" s="842"/>
      <c r="CQ479" s="842"/>
      <c r="CR479" s="842"/>
      <c r="CS479" s="832" t="s">
        <v>4792</v>
      </c>
      <c r="CT479" s="842"/>
      <c r="CU479" s="842"/>
      <c r="CV479" s="842"/>
      <c r="CW479" s="842"/>
      <c r="CX479" s="842"/>
      <c r="CY479" s="842"/>
      <c r="CZ479" s="842"/>
      <c r="DA479" s="842"/>
      <c r="DB479" s="842"/>
      <c r="DC479" s="842"/>
      <c r="DD479" s="842"/>
      <c r="DE479" s="842"/>
    </row>
    <row r="480" spans="34:109" ht="0" hidden="1" customHeight="1">
      <c r="AH480" s="840"/>
      <c r="AI480" s="840"/>
      <c r="AJ480" s="840"/>
      <c r="AK480" s="840"/>
      <c r="AL480" s="822" t="str">
        <f t="shared" si="21"/>
        <v/>
      </c>
      <c r="AM480" s="822" t="str">
        <f t="shared" si="22"/>
        <v/>
      </c>
      <c r="AN480" s="828" t="str">
        <f t="shared" si="23"/>
        <v/>
      </c>
      <c r="AO480" s="840"/>
      <c r="AP480" s="826">
        <v>478</v>
      </c>
      <c r="AQ480" s="841"/>
      <c r="AR480" s="841"/>
      <c r="AS480" s="841"/>
      <c r="AT480" s="841"/>
      <c r="AU480" s="841"/>
      <c r="AV480" s="841"/>
      <c r="AW480" s="841"/>
      <c r="AX480" s="841"/>
      <c r="AY480" s="841"/>
      <c r="AZ480" s="841"/>
      <c r="BA480" s="841"/>
      <c r="BB480" s="841"/>
      <c r="BC480" s="841"/>
      <c r="BD480" s="841"/>
      <c r="BE480" s="841"/>
      <c r="BF480" s="841"/>
      <c r="BG480" s="841"/>
      <c r="BH480" s="841"/>
      <c r="BI480" s="841"/>
      <c r="BJ480" s="821" t="s">
        <v>4793</v>
      </c>
      <c r="BK480" s="841"/>
      <c r="BL480" s="841"/>
      <c r="BM480" s="841"/>
      <c r="BN480" s="841"/>
      <c r="BO480" s="841"/>
      <c r="BP480" s="841"/>
      <c r="BQ480" s="841"/>
      <c r="BR480" s="841"/>
      <c r="BS480" s="841"/>
      <c r="BT480" s="841"/>
      <c r="BU480" s="841"/>
      <c r="BV480" s="841"/>
      <c r="BW480" s="840"/>
      <c r="BX480" s="840"/>
      <c r="BY480" s="840"/>
      <c r="BZ480" s="842"/>
      <c r="CA480" s="842"/>
      <c r="CB480" s="842"/>
      <c r="CC480" s="842"/>
      <c r="CD480" s="842"/>
      <c r="CE480" s="842"/>
      <c r="CF480" s="842"/>
      <c r="CG480" s="842"/>
      <c r="CH480" s="842"/>
      <c r="CI480" s="842"/>
      <c r="CJ480" s="842"/>
      <c r="CK480" s="842"/>
      <c r="CL480" s="842"/>
      <c r="CM480" s="842"/>
      <c r="CN480" s="842"/>
      <c r="CO480" s="842"/>
      <c r="CP480" s="842"/>
      <c r="CQ480" s="842"/>
      <c r="CR480" s="842"/>
      <c r="CS480" s="832" t="s">
        <v>4794</v>
      </c>
      <c r="CT480" s="842"/>
      <c r="CU480" s="842"/>
      <c r="CV480" s="842"/>
      <c r="CW480" s="842"/>
      <c r="CX480" s="842"/>
      <c r="CY480" s="842"/>
      <c r="CZ480" s="842"/>
      <c r="DA480" s="842"/>
      <c r="DB480" s="842"/>
      <c r="DC480" s="842"/>
      <c r="DD480" s="842"/>
      <c r="DE480" s="842"/>
    </row>
    <row r="481" spans="34:109" ht="0" hidden="1" customHeight="1">
      <c r="AH481" s="840"/>
      <c r="AI481" s="840"/>
      <c r="AJ481" s="840"/>
      <c r="AK481" s="840"/>
      <c r="AL481" s="822" t="str">
        <f t="shared" si="21"/>
        <v/>
      </c>
      <c r="AM481" s="822" t="str">
        <f t="shared" si="22"/>
        <v/>
      </c>
      <c r="AN481" s="828" t="str">
        <f t="shared" si="23"/>
        <v/>
      </c>
      <c r="AO481" s="840"/>
      <c r="AP481" s="826">
        <v>479</v>
      </c>
      <c r="AQ481" s="841"/>
      <c r="AR481" s="841"/>
      <c r="AS481" s="841"/>
      <c r="AT481" s="841"/>
      <c r="AU481" s="841"/>
      <c r="AV481" s="841"/>
      <c r="AW481" s="841"/>
      <c r="AX481" s="841"/>
      <c r="AY481" s="841"/>
      <c r="AZ481" s="841"/>
      <c r="BA481" s="841"/>
      <c r="BB481" s="841"/>
      <c r="BC481" s="841"/>
      <c r="BD481" s="841"/>
      <c r="BE481" s="841"/>
      <c r="BF481" s="841"/>
      <c r="BG481" s="841"/>
      <c r="BH481" s="841"/>
      <c r="BI481" s="841"/>
      <c r="BJ481" s="821" t="s">
        <v>4795</v>
      </c>
      <c r="BK481" s="841"/>
      <c r="BL481" s="841"/>
      <c r="BM481" s="841"/>
      <c r="BN481" s="841"/>
      <c r="BO481" s="841"/>
      <c r="BP481" s="841"/>
      <c r="BQ481" s="841"/>
      <c r="BR481" s="841"/>
      <c r="BS481" s="841"/>
      <c r="BT481" s="841"/>
      <c r="BU481" s="841"/>
      <c r="BV481" s="841"/>
      <c r="BW481" s="840"/>
      <c r="BX481" s="840"/>
      <c r="BY481" s="840"/>
      <c r="BZ481" s="842"/>
      <c r="CA481" s="842"/>
      <c r="CB481" s="842"/>
      <c r="CC481" s="842"/>
      <c r="CD481" s="842"/>
      <c r="CE481" s="842"/>
      <c r="CF481" s="842"/>
      <c r="CG481" s="842"/>
      <c r="CH481" s="842"/>
      <c r="CI481" s="842"/>
      <c r="CJ481" s="842"/>
      <c r="CK481" s="842"/>
      <c r="CL481" s="842"/>
      <c r="CM481" s="842"/>
      <c r="CN481" s="842"/>
      <c r="CO481" s="842"/>
      <c r="CP481" s="842"/>
      <c r="CQ481" s="842"/>
      <c r="CR481" s="842"/>
      <c r="CS481" s="832" t="s">
        <v>4796</v>
      </c>
      <c r="CT481" s="842"/>
      <c r="CU481" s="842"/>
      <c r="CV481" s="842"/>
      <c r="CW481" s="842"/>
      <c r="CX481" s="842"/>
      <c r="CY481" s="842"/>
      <c r="CZ481" s="842"/>
      <c r="DA481" s="842"/>
      <c r="DB481" s="842"/>
      <c r="DC481" s="842"/>
      <c r="DD481" s="842"/>
      <c r="DE481" s="842"/>
    </row>
    <row r="482" spans="34:109" ht="0" hidden="1" customHeight="1">
      <c r="AH482" s="840"/>
      <c r="AI482" s="840"/>
      <c r="AJ482" s="840"/>
      <c r="AK482" s="840"/>
      <c r="AL482" s="822" t="str">
        <f t="shared" si="21"/>
        <v/>
      </c>
      <c r="AM482" s="822" t="str">
        <f t="shared" si="22"/>
        <v/>
      </c>
      <c r="AN482" s="828" t="str">
        <f t="shared" si="23"/>
        <v/>
      </c>
      <c r="AO482" s="840"/>
      <c r="AP482" s="826">
        <v>480</v>
      </c>
      <c r="AQ482" s="841"/>
      <c r="AR482" s="841"/>
      <c r="AS482" s="841"/>
      <c r="AT482" s="841"/>
      <c r="AU482" s="841"/>
      <c r="AV482" s="841"/>
      <c r="AW482" s="841"/>
      <c r="AX482" s="841"/>
      <c r="AY482" s="841"/>
      <c r="AZ482" s="841"/>
      <c r="BA482" s="841"/>
      <c r="BB482" s="841"/>
      <c r="BC482" s="841"/>
      <c r="BD482" s="841"/>
      <c r="BE482" s="841"/>
      <c r="BF482" s="841"/>
      <c r="BG482" s="841"/>
      <c r="BH482" s="841"/>
      <c r="BI482" s="841"/>
      <c r="BJ482" s="821" t="s">
        <v>4797</v>
      </c>
      <c r="BK482" s="841"/>
      <c r="BL482" s="841"/>
      <c r="BM482" s="841"/>
      <c r="BN482" s="841"/>
      <c r="BO482" s="841"/>
      <c r="BP482" s="841"/>
      <c r="BQ482" s="841"/>
      <c r="BR482" s="841"/>
      <c r="BS482" s="841"/>
      <c r="BT482" s="841"/>
      <c r="BU482" s="841"/>
      <c r="BV482" s="841"/>
      <c r="BW482" s="840"/>
      <c r="BX482" s="840"/>
      <c r="BY482" s="840"/>
      <c r="BZ482" s="842"/>
      <c r="CA482" s="842"/>
      <c r="CB482" s="842"/>
      <c r="CC482" s="842"/>
      <c r="CD482" s="842"/>
      <c r="CE482" s="842"/>
      <c r="CF482" s="842"/>
      <c r="CG482" s="842"/>
      <c r="CH482" s="842"/>
      <c r="CI482" s="842"/>
      <c r="CJ482" s="842"/>
      <c r="CK482" s="842"/>
      <c r="CL482" s="842"/>
      <c r="CM482" s="842"/>
      <c r="CN482" s="842"/>
      <c r="CO482" s="842"/>
      <c r="CP482" s="842"/>
      <c r="CQ482" s="842"/>
      <c r="CR482" s="842"/>
      <c r="CS482" s="832" t="s">
        <v>4798</v>
      </c>
      <c r="CT482" s="842"/>
      <c r="CU482" s="842"/>
      <c r="CV482" s="842"/>
      <c r="CW482" s="842"/>
      <c r="CX482" s="842"/>
      <c r="CY482" s="842"/>
      <c r="CZ482" s="842"/>
      <c r="DA482" s="842"/>
      <c r="DB482" s="842"/>
      <c r="DC482" s="842"/>
      <c r="DD482" s="842"/>
      <c r="DE482" s="842"/>
    </row>
    <row r="483" spans="34:109" ht="0" hidden="1" customHeight="1">
      <c r="AH483" s="840"/>
      <c r="AI483" s="840"/>
      <c r="AJ483" s="840"/>
      <c r="AK483" s="840"/>
      <c r="AL483" s="822" t="str">
        <f t="shared" si="21"/>
        <v/>
      </c>
      <c r="AM483" s="822" t="str">
        <f t="shared" si="22"/>
        <v/>
      </c>
      <c r="AN483" s="828" t="str">
        <f t="shared" si="23"/>
        <v/>
      </c>
      <c r="AO483" s="840"/>
      <c r="AP483" s="826">
        <v>481</v>
      </c>
      <c r="AQ483" s="841"/>
      <c r="AR483" s="841"/>
      <c r="AS483" s="841"/>
      <c r="AT483" s="841"/>
      <c r="AU483" s="841"/>
      <c r="AV483" s="841"/>
      <c r="AW483" s="841"/>
      <c r="AX483" s="841"/>
      <c r="AY483" s="841"/>
      <c r="AZ483" s="841"/>
      <c r="BA483" s="841"/>
      <c r="BB483" s="841"/>
      <c r="BC483" s="841"/>
      <c r="BD483" s="841"/>
      <c r="BE483" s="841"/>
      <c r="BF483" s="841"/>
      <c r="BG483" s="841"/>
      <c r="BH483" s="841"/>
      <c r="BI483" s="841"/>
      <c r="BJ483" s="821" t="s">
        <v>4799</v>
      </c>
      <c r="BK483" s="841"/>
      <c r="BL483" s="841"/>
      <c r="BM483" s="841"/>
      <c r="BN483" s="841"/>
      <c r="BO483" s="841"/>
      <c r="BP483" s="841"/>
      <c r="BQ483" s="841"/>
      <c r="BR483" s="841"/>
      <c r="BS483" s="841"/>
      <c r="BT483" s="841"/>
      <c r="BU483" s="841"/>
      <c r="BV483" s="841"/>
      <c r="BW483" s="840"/>
      <c r="BX483" s="840"/>
      <c r="BY483" s="840"/>
      <c r="BZ483" s="842"/>
      <c r="CA483" s="842"/>
      <c r="CB483" s="842"/>
      <c r="CC483" s="842"/>
      <c r="CD483" s="842"/>
      <c r="CE483" s="842"/>
      <c r="CF483" s="842"/>
      <c r="CG483" s="842"/>
      <c r="CH483" s="842"/>
      <c r="CI483" s="842"/>
      <c r="CJ483" s="842"/>
      <c r="CK483" s="842"/>
      <c r="CL483" s="842"/>
      <c r="CM483" s="842"/>
      <c r="CN483" s="842"/>
      <c r="CO483" s="842"/>
      <c r="CP483" s="842"/>
      <c r="CQ483" s="842"/>
      <c r="CR483" s="842"/>
      <c r="CS483" s="832" t="s">
        <v>4800</v>
      </c>
      <c r="CT483" s="842"/>
      <c r="CU483" s="842"/>
      <c r="CV483" s="842"/>
      <c r="CW483" s="842"/>
      <c r="CX483" s="842"/>
      <c r="CY483" s="842"/>
      <c r="CZ483" s="842"/>
      <c r="DA483" s="842"/>
      <c r="DB483" s="842"/>
      <c r="DC483" s="842"/>
      <c r="DD483" s="842"/>
      <c r="DE483" s="842"/>
    </row>
    <row r="484" spans="34:109" ht="0" hidden="1" customHeight="1">
      <c r="AH484" s="840"/>
      <c r="AI484" s="840"/>
      <c r="AJ484" s="840"/>
      <c r="AK484" s="840"/>
      <c r="AL484" s="822" t="str">
        <f t="shared" si="21"/>
        <v/>
      </c>
      <c r="AM484" s="822" t="str">
        <f t="shared" si="22"/>
        <v/>
      </c>
      <c r="AN484" s="828" t="str">
        <f t="shared" si="23"/>
        <v/>
      </c>
      <c r="AO484" s="840"/>
      <c r="AP484" s="826">
        <v>482</v>
      </c>
      <c r="AQ484" s="841"/>
      <c r="AR484" s="841"/>
      <c r="AS484" s="841"/>
      <c r="AT484" s="841"/>
      <c r="AU484" s="841"/>
      <c r="AV484" s="841"/>
      <c r="AW484" s="841"/>
      <c r="AX484" s="841"/>
      <c r="AY484" s="841"/>
      <c r="AZ484" s="841"/>
      <c r="BA484" s="841"/>
      <c r="BB484" s="841"/>
      <c r="BC484" s="841"/>
      <c r="BD484" s="841"/>
      <c r="BE484" s="841"/>
      <c r="BF484" s="841"/>
      <c r="BG484" s="841"/>
      <c r="BH484" s="841"/>
      <c r="BI484" s="841"/>
      <c r="BJ484" s="821" t="s">
        <v>4801</v>
      </c>
      <c r="BK484" s="841"/>
      <c r="BL484" s="841"/>
      <c r="BM484" s="841"/>
      <c r="BN484" s="841"/>
      <c r="BO484" s="841"/>
      <c r="BP484" s="841"/>
      <c r="BQ484" s="841"/>
      <c r="BR484" s="841"/>
      <c r="BS484" s="841"/>
      <c r="BT484" s="841"/>
      <c r="BU484" s="841"/>
      <c r="BV484" s="841"/>
      <c r="BW484" s="840"/>
      <c r="BX484" s="840"/>
      <c r="BY484" s="840"/>
      <c r="BZ484" s="842"/>
      <c r="CA484" s="842"/>
      <c r="CB484" s="842"/>
      <c r="CC484" s="842"/>
      <c r="CD484" s="842"/>
      <c r="CE484" s="842"/>
      <c r="CF484" s="842"/>
      <c r="CG484" s="842"/>
      <c r="CH484" s="842"/>
      <c r="CI484" s="842"/>
      <c r="CJ484" s="842"/>
      <c r="CK484" s="842"/>
      <c r="CL484" s="842"/>
      <c r="CM484" s="842"/>
      <c r="CN484" s="842"/>
      <c r="CO484" s="842"/>
      <c r="CP484" s="842"/>
      <c r="CQ484" s="842"/>
      <c r="CR484" s="842"/>
      <c r="CS484" s="832" t="s">
        <v>4802</v>
      </c>
      <c r="CT484" s="842"/>
      <c r="CU484" s="842"/>
      <c r="CV484" s="842"/>
      <c r="CW484" s="842"/>
      <c r="CX484" s="842"/>
      <c r="CY484" s="842"/>
      <c r="CZ484" s="842"/>
      <c r="DA484" s="842"/>
      <c r="DB484" s="842"/>
      <c r="DC484" s="842"/>
      <c r="DD484" s="842"/>
      <c r="DE484" s="842"/>
    </row>
    <row r="485" spans="34:109" ht="0" hidden="1" customHeight="1">
      <c r="AH485" s="840"/>
      <c r="AI485" s="840"/>
      <c r="AJ485" s="840"/>
      <c r="AK485" s="840"/>
      <c r="AL485" s="822" t="str">
        <f t="shared" si="21"/>
        <v/>
      </c>
      <c r="AM485" s="822" t="str">
        <f t="shared" si="22"/>
        <v/>
      </c>
      <c r="AN485" s="828" t="str">
        <f t="shared" si="23"/>
        <v/>
      </c>
      <c r="AO485" s="840"/>
      <c r="AP485" s="826">
        <v>483</v>
      </c>
      <c r="AQ485" s="841"/>
      <c r="AR485" s="841"/>
      <c r="AS485" s="841"/>
      <c r="AT485" s="841"/>
      <c r="AU485" s="841"/>
      <c r="AV485" s="841"/>
      <c r="AW485" s="841"/>
      <c r="AX485" s="841"/>
      <c r="AY485" s="841"/>
      <c r="AZ485" s="841"/>
      <c r="BA485" s="841"/>
      <c r="BB485" s="841"/>
      <c r="BC485" s="841"/>
      <c r="BD485" s="841"/>
      <c r="BE485" s="841"/>
      <c r="BF485" s="841"/>
      <c r="BG485" s="841"/>
      <c r="BH485" s="841"/>
      <c r="BI485" s="841"/>
      <c r="BJ485" s="821" t="s">
        <v>4803</v>
      </c>
      <c r="BK485" s="841"/>
      <c r="BL485" s="841"/>
      <c r="BM485" s="841"/>
      <c r="BN485" s="841"/>
      <c r="BO485" s="841"/>
      <c r="BP485" s="841"/>
      <c r="BQ485" s="841"/>
      <c r="BR485" s="841"/>
      <c r="BS485" s="841"/>
      <c r="BT485" s="841"/>
      <c r="BU485" s="841"/>
      <c r="BV485" s="841"/>
      <c r="BW485" s="840"/>
      <c r="BX485" s="840"/>
      <c r="BY485" s="840"/>
      <c r="BZ485" s="842"/>
      <c r="CA485" s="842"/>
      <c r="CB485" s="842"/>
      <c r="CC485" s="842"/>
      <c r="CD485" s="842"/>
      <c r="CE485" s="842"/>
      <c r="CF485" s="842"/>
      <c r="CG485" s="842"/>
      <c r="CH485" s="842"/>
      <c r="CI485" s="842"/>
      <c r="CJ485" s="842"/>
      <c r="CK485" s="842"/>
      <c r="CL485" s="842"/>
      <c r="CM485" s="842"/>
      <c r="CN485" s="842"/>
      <c r="CO485" s="842"/>
      <c r="CP485" s="842"/>
      <c r="CQ485" s="842"/>
      <c r="CR485" s="842"/>
      <c r="CS485" s="832" t="s">
        <v>4804</v>
      </c>
      <c r="CT485" s="842"/>
      <c r="CU485" s="842"/>
      <c r="CV485" s="842"/>
      <c r="CW485" s="842"/>
      <c r="CX485" s="842"/>
      <c r="CY485" s="842"/>
      <c r="CZ485" s="842"/>
      <c r="DA485" s="842"/>
      <c r="DB485" s="842"/>
      <c r="DC485" s="842"/>
      <c r="DD485" s="842"/>
      <c r="DE485" s="842"/>
    </row>
    <row r="486" spans="34:109" ht="0" hidden="1" customHeight="1">
      <c r="AH486" s="840"/>
      <c r="AI486" s="840"/>
      <c r="AJ486" s="840"/>
      <c r="AK486" s="840"/>
      <c r="AL486" s="822" t="str">
        <f t="shared" si="21"/>
        <v/>
      </c>
      <c r="AM486" s="822" t="str">
        <f t="shared" si="22"/>
        <v/>
      </c>
      <c r="AN486" s="828" t="str">
        <f t="shared" si="23"/>
        <v/>
      </c>
      <c r="AO486" s="840"/>
      <c r="AP486" s="826">
        <v>484</v>
      </c>
      <c r="AQ486" s="841"/>
      <c r="AR486" s="841"/>
      <c r="AS486" s="841"/>
      <c r="AT486" s="841"/>
      <c r="AU486" s="841"/>
      <c r="AV486" s="841"/>
      <c r="AW486" s="841"/>
      <c r="AX486" s="841"/>
      <c r="AY486" s="841"/>
      <c r="AZ486" s="841"/>
      <c r="BA486" s="841"/>
      <c r="BB486" s="841"/>
      <c r="BC486" s="841"/>
      <c r="BD486" s="841"/>
      <c r="BE486" s="841"/>
      <c r="BF486" s="841"/>
      <c r="BG486" s="841"/>
      <c r="BH486" s="841"/>
      <c r="BI486" s="841"/>
      <c r="BJ486" s="821" t="s">
        <v>4805</v>
      </c>
      <c r="BK486" s="841"/>
      <c r="BL486" s="841"/>
      <c r="BM486" s="841"/>
      <c r="BN486" s="841"/>
      <c r="BO486" s="841"/>
      <c r="BP486" s="841"/>
      <c r="BQ486" s="841"/>
      <c r="BR486" s="841"/>
      <c r="BS486" s="841"/>
      <c r="BT486" s="841"/>
      <c r="BU486" s="841"/>
      <c r="BV486" s="841"/>
      <c r="BW486" s="840"/>
      <c r="BX486" s="840"/>
      <c r="BY486" s="840"/>
      <c r="BZ486" s="842"/>
      <c r="CA486" s="842"/>
      <c r="CB486" s="842"/>
      <c r="CC486" s="842"/>
      <c r="CD486" s="842"/>
      <c r="CE486" s="842"/>
      <c r="CF486" s="842"/>
      <c r="CG486" s="842"/>
      <c r="CH486" s="842"/>
      <c r="CI486" s="842"/>
      <c r="CJ486" s="842"/>
      <c r="CK486" s="842"/>
      <c r="CL486" s="842"/>
      <c r="CM486" s="842"/>
      <c r="CN486" s="842"/>
      <c r="CO486" s="842"/>
      <c r="CP486" s="842"/>
      <c r="CQ486" s="842"/>
      <c r="CR486" s="842"/>
      <c r="CS486" s="832" t="s">
        <v>4806</v>
      </c>
      <c r="CT486" s="842"/>
      <c r="CU486" s="842"/>
      <c r="CV486" s="842"/>
      <c r="CW486" s="842"/>
      <c r="CX486" s="842"/>
      <c r="CY486" s="842"/>
      <c r="CZ486" s="842"/>
      <c r="DA486" s="842"/>
      <c r="DB486" s="842"/>
      <c r="DC486" s="842"/>
      <c r="DD486" s="842"/>
      <c r="DE486" s="842"/>
    </row>
    <row r="487" spans="34:109" ht="0" hidden="1" customHeight="1">
      <c r="AH487" s="840"/>
      <c r="AI487" s="840"/>
      <c r="AJ487" s="840"/>
      <c r="AK487" s="840"/>
      <c r="AL487" s="822" t="str">
        <f t="shared" si="21"/>
        <v/>
      </c>
      <c r="AM487" s="822" t="str">
        <f t="shared" si="22"/>
        <v/>
      </c>
      <c r="AN487" s="828" t="str">
        <f t="shared" si="23"/>
        <v/>
      </c>
      <c r="AO487" s="840"/>
      <c r="AP487" s="826">
        <v>485</v>
      </c>
      <c r="AQ487" s="841"/>
      <c r="AR487" s="841"/>
      <c r="AS487" s="841"/>
      <c r="AT487" s="841"/>
      <c r="AU487" s="841"/>
      <c r="AV487" s="841"/>
      <c r="AW487" s="841"/>
      <c r="AX487" s="841"/>
      <c r="AY487" s="841"/>
      <c r="AZ487" s="841"/>
      <c r="BA487" s="841"/>
      <c r="BB487" s="841"/>
      <c r="BC487" s="841"/>
      <c r="BD487" s="841"/>
      <c r="BE487" s="841"/>
      <c r="BF487" s="841"/>
      <c r="BG487" s="841"/>
      <c r="BH487" s="841"/>
      <c r="BI487" s="841"/>
      <c r="BJ487" s="821" t="s">
        <v>4807</v>
      </c>
      <c r="BK487" s="841"/>
      <c r="BL487" s="841"/>
      <c r="BM487" s="841"/>
      <c r="BN487" s="841"/>
      <c r="BO487" s="841"/>
      <c r="BP487" s="841"/>
      <c r="BQ487" s="841"/>
      <c r="BR487" s="841"/>
      <c r="BS487" s="841"/>
      <c r="BT487" s="841"/>
      <c r="BU487" s="841"/>
      <c r="BV487" s="841"/>
      <c r="BW487" s="840"/>
      <c r="BX487" s="840"/>
      <c r="BY487" s="840"/>
      <c r="BZ487" s="842"/>
      <c r="CA487" s="842"/>
      <c r="CB487" s="842"/>
      <c r="CC487" s="842"/>
      <c r="CD487" s="842"/>
      <c r="CE487" s="842"/>
      <c r="CF487" s="842"/>
      <c r="CG487" s="842"/>
      <c r="CH487" s="842"/>
      <c r="CI487" s="842"/>
      <c r="CJ487" s="842"/>
      <c r="CK487" s="842"/>
      <c r="CL487" s="842"/>
      <c r="CM487" s="842"/>
      <c r="CN487" s="842"/>
      <c r="CO487" s="842"/>
      <c r="CP487" s="842"/>
      <c r="CQ487" s="842"/>
      <c r="CR487" s="842"/>
      <c r="CS487" s="832" t="s">
        <v>4808</v>
      </c>
      <c r="CT487" s="842"/>
      <c r="CU487" s="842"/>
      <c r="CV487" s="842"/>
      <c r="CW487" s="842"/>
      <c r="CX487" s="842"/>
      <c r="CY487" s="842"/>
      <c r="CZ487" s="842"/>
      <c r="DA487" s="842"/>
      <c r="DB487" s="842"/>
      <c r="DC487" s="842"/>
      <c r="DD487" s="842"/>
      <c r="DE487" s="842"/>
    </row>
    <row r="488" spans="34:109" ht="0" hidden="1" customHeight="1">
      <c r="AH488" s="840"/>
      <c r="AI488" s="840"/>
      <c r="AJ488" s="840"/>
      <c r="AK488" s="840"/>
      <c r="AL488" s="822" t="str">
        <f t="shared" si="21"/>
        <v/>
      </c>
      <c r="AM488" s="822" t="str">
        <f t="shared" si="22"/>
        <v/>
      </c>
      <c r="AN488" s="828" t="str">
        <f t="shared" si="23"/>
        <v/>
      </c>
      <c r="AO488" s="840"/>
      <c r="AP488" s="826">
        <v>486</v>
      </c>
      <c r="AQ488" s="841"/>
      <c r="AR488" s="841"/>
      <c r="AS488" s="841"/>
      <c r="AT488" s="841"/>
      <c r="AU488" s="841"/>
      <c r="AV488" s="841"/>
      <c r="AW488" s="841"/>
      <c r="AX488" s="841"/>
      <c r="AY488" s="841"/>
      <c r="AZ488" s="841"/>
      <c r="BA488" s="841"/>
      <c r="BB488" s="841"/>
      <c r="BC488" s="841"/>
      <c r="BD488" s="841"/>
      <c r="BE488" s="841"/>
      <c r="BF488" s="841"/>
      <c r="BG488" s="841"/>
      <c r="BH488" s="841"/>
      <c r="BI488" s="841"/>
      <c r="BJ488" s="821" t="s">
        <v>4809</v>
      </c>
      <c r="BK488" s="841"/>
      <c r="BL488" s="841"/>
      <c r="BM488" s="841"/>
      <c r="BN488" s="841"/>
      <c r="BO488" s="841"/>
      <c r="BP488" s="841"/>
      <c r="BQ488" s="841"/>
      <c r="BR488" s="841"/>
      <c r="BS488" s="841"/>
      <c r="BT488" s="841"/>
      <c r="BU488" s="841"/>
      <c r="BV488" s="841"/>
      <c r="BW488" s="840"/>
      <c r="BX488" s="840"/>
      <c r="BY488" s="840"/>
      <c r="BZ488" s="842"/>
      <c r="CA488" s="842"/>
      <c r="CB488" s="842"/>
      <c r="CC488" s="842"/>
      <c r="CD488" s="842"/>
      <c r="CE488" s="842"/>
      <c r="CF488" s="842"/>
      <c r="CG488" s="842"/>
      <c r="CH488" s="842"/>
      <c r="CI488" s="842"/>
      <c r="CJ488" s="842"/>
      <c r="CK488" s="842"/>
      <c r="CL488" s="842"/>
      <c r="CM488" s="842"/>
      <c r="CN488" s="842"/>
      <c r="CO488" s="842"/>
      <c r="CP488" s="842"/>
      <c r="CQ488" s="842"/>
      <c r="CR488" s="842"/>
      <c r="CS488" s="832" t="s">
        <v>4810</v>
      </c>
      <c r="CT488" s="842"/>
      <c r="CU488" s="842"/>
      <c r="CV488" s="842"/>
      <c r="CW488" s="842"/>
      <c r="CX488" s="842"/>
      <c r="CY488" s="842"/>
      <c r="CZ488" s="842"/>
      <c r="DA488" s="842"/>
      <c r="DB488" s="842"/>
      <c r="DC488" s="842"/>
      <c r="DD488" s="842"/>
      <c r="DE488" s="842"/>
    </row>
    <row r="489" spans="34:109" ht="0" hidden="1" customHeight="1">
      <c r="AH489" s="840"/>
      <c r="AI489" s="840"/>
      <c r="AJ489" s="840"/>
      <c r="AK489" s="840"/>
      <c r="AL489" s="822" t="str">
        <f t="shared" si="21"/>
        <v/>
      </c>
      <c r="AM489" s="822" t="str">
        <f t="shared" si="22"/>
        <v/>
      </c>
      <c r="AN489" s="828" t="str">
        <f t="shared" si="23"/>
        <v/>
      </c>
      <c r="AO489" s="840"/>
      <c r="AP489" s="826">
        <v>487</v>
      </c>
      <c r="AQ489" s="841"/>
      <c r="AR489" s="841"/>
      <c r="AS489" s="841"/>
      <c r="AT489" s="841"/>
      <c r="AU489" s="841"/>
      <c r="AV489" s="841"/>
      <c r="AW489" s="841"/>
      <c r="AX489" s="841"/>
      <c r="AY489" s="841"/>
      <c r="AZ489" s="841"/>
      <c r="BA489" s="841"/>
      <c r="BB489" s="841"/>
      <c r="BC489" s="841"/>
      <c r="BD489" s="841"/>
      <c r="BE489" s="841"/>
      <c r="BF489" s="841"/>
      <c r="BG489" s="841"/>
      <c r="BH489" s="841"/>
      <c r="BI489" s="841"/>
      <c r="BJ489" s="821" t="s">
        <v>4811</v>
      </c>
      <c r="BK489" s="841"/>
      <c r="BL489" s="841"/>
      <c r="BM489" s="841"/>
      <c r="BN489" s="841"/>
      <c r="BO489" s="841"/>
      <c r="BP489" s="841"/>
      <c r="BQ489" s="841"/>
      <c r="BR489" s="841"/>
      <c r="BS489" s="841"/>
      <c r="BT489" s="841"/>
      <c r="BU489" s="841"/>
      <c r="BV489" s="841"/>
      <c r="BW489" s="840"/>
      <c r="BX489" s="840"/>
      <c r="BY489" s="840"/>
      <c r="BZ489" s="842"/>
      <c r="CA489" s="842"/>
      <c r="CB489" s="842"/>
      <c r="CC489" s="842"/>
      <c r="CD489" s="842"/>
      <c r="CE489" s="842"/>
      <c r="CF489" s="842"/>
      <c r="CG489" s="842"/>
      <c r="CH489" s="842"/>
      <c r="CI489" s="842"/>
      <c r="CJ489" s="842"/>
      <c r="CK489" s="842"/>
      <c r="CL489" s="842"/>
      <c r="CM489" s="842"/>
      <c r="CN489" s="842"/>
      <c r="CO489" s="842"/>
      <c r="CP489" s="842"/>
      <c r="CQ489" s="842"/>
      <c r="CR489" s="842"/>
      <c r="CS489" s="832" t="s">
        <v>4812</v>
      </c>
      <c r="CT489" s="842"/>
      <c r="CU489" s="842"/>
      <c r="CV489" s="842"/>
      <c r="CW489" s="842"/>
      <c r="CX489" s="842"/>
      <c r="CY489" s="842"/>
      <c r="CZ489" s="842"/>
      <c r="DA489" s="842"/>
      <c r="DB489" s="842"/>
      <c r="DC489" s="842"/>
      <c r="DD489" s="842"/>
      <c r="DE489" s="842"/>
    </row>
    <row r="490" spans="34:109" ht="0" hidden="1" customHeight="1">
      <c r="AH490" s="840"/>
      <c r="AI490" s="840"/>
      <c r="AJ490" s="840"/>
      <c r="AK490" s="840"/>
      <c r="AL490" s="822" t="str">
        <f t="shared" si="21"/>
        <v/>
      </c>
      <c r="AM490" s="822" t="str">
        <f t="shared" si="22"/>
        <v/>
      </c>
      <c r="AN490" s="828" t="str">
        <f t="shared" si="23"/>
        <v/>
      </c>
      <c r="AO490" s="840"/>
      <c r="AP490" s="826">
        <v>488</v>
      </c>
      <c r="AQ490" s="841"/>
      <c r="AR490" s="841"/>
      <c r="AS490" s="841"/>
      <c r="AT490" s="841"/>
      <c r="AU490" s="841"/>
      <c r="AV490" s="841"/>
      <c r="AW490" s="841"/>
      <c r="AX490" s="841"/>
      <c r="AY490" s="841"/>
      <c r="AZ490" s="841"/>
      <c r="BA490" s="841"/>
      <c r="BB490" s="841"/>
      <c r="BC490" s="841"/>
      <c r="BD490" s="841"/>
      <c r="BE490" s="841"/>
      <c r="BF490" s="841"/>
      <c r="BG490" s="841"/>
      <c r="BH490" s="841"/>
      <c r="BI490" s="841"/>
      <c r="BJ490" s="821" t="s">
        <v>4813</v>
      </c>
      <c r="BK490" s="841"/>
      <c r="BL490" s="841"/>
      <c r="BM490" s="841"/>
      <c r="BN490" s="841"/>
      <c r="BO490" s="841"/>
      <c r="BP490" s="841"/>
      <c r="BQ490" s="841"/>
      <c r="BR490" s="841"/>
      <c r="BS490" s="841"/>
      <c r="BT490" s="841"/>
      <c r="BU490" s="841"/>
      <c r="BV490" s="841"/>
      <c r="BW490" s="840"/>
      <c r="BX490" s="840"/>
      <c r="BY490" s="840"/>
      <c r="BZ490" s="842"/>
      <c r="CA490" s="842"/>
      <c r="CB490" s="842"/>
      <c r="CC490" s="842"/>
      <c r="CD490" s="842"/>
      <c r="CE490" s="842"/>
      <c r="CF490" s="842"/>
      <c r="CG490" s="842"/>
      <c r="CH490" s="842"/>
      <c r="CI490" s="842"/>
      <c r="CJ490" s="842"/>
      <c r="CK490" s="842"/>
      <c r="CL490" s="842"/>
      <c r="CM490" s="842"/>
      <c r="CN490" s="842"/>
      <c r="CO490" s="842"/>
      <c r="CP490" s="842"/>
      <c r="CQ490" s="842"/>
      <c r="CR490" s="842"/>
      <c r="CS490" s="832" t="s">
        <v>4814</v>
      </c>
      <c r="CT490" s="842"/>
      <c r="CU490" s="842"/>
      <c r="CV490" s="842"/>
      <c r="CW490" s="842"/>
      <c r="CX490" s="842"/>
      <c r="CY490" s="842"/>
      <c r="CZ490" s="842"/>
      <c r="DA490" s="842"/>
      <c r="DB490" s="842"/>
      <c r="DC490" s="842"/>
      <c r="DD490" s="842"/>
      <c r="DE490" s="842"/>
    </row>
    <row r="491" spans="34:109" ht="0" hidden="1" customHeight="1">
      <c r="AH491" s="840"/>
      <c r="AI491" s="840"/>
      <c r="AJ491" s="840"/>
      <c r="AK491" s="840"/>
      <c r="AL491" s="822" t="str">
        <f t="shared" si="21"/>
        <v/>
      </c>
      <c r="AM491" s="822" t="str">
        <f t="shared" si="22"/>
        <v/>
      </c>
      <c r="AN491" s="828" t="str">
        <f t="shared" si="23"/>
        <v/>
      </c>
      <c r="AO491" s="840"/>
      <c r="AP491" s="826">
        <v>489</v>
      </c>
      <c r="AQ491" s="841"/>
      <c r="AR491" s="841"/>
      <c r="AS491" s="841"/>
      <c r="AT491" s="841"/>
      <c r="AU491" s="841"/>
      <c r="AV491" s="841"/>
      <c r="AW491" s="841"/>
      <c r="AX491" s="841"/>
      <c r="AY491" s="841"/>
      <c r="AZ491" s="841"/>
      <c r="BA491" s="841"/>
      <c r="BB491" s="841"/>
      <c r="BC491" s="841"/>
      <c r="BD491" s="841"/>
      <c r="BE491" s="841"/>
      <c r="BF491" s="841"/>
      <c r="BG491" s="841"/>
      <c r="BH491" s="841"/>
      <c r="BI491" s="841"/>
      <c r="BJ491" s="821" t="s">
        <v>4815</v>
      </c>
      <c r="BK491" s="841"/>
      <c r="BL491" s="841"/>
      <c r="BM491" s="841"/>
      <c r="BN491" s="841"/>
      <c r="BO491" s="841"/>
      <c r="BP491" s="841"/>
      <c r="BQ491" s="841"/>
      <c r="BR491" s="841"/>
      <c r="BS491" s="841"/>
      <c r="BT491" s="841"/>
      <c r="BU491" s="841"/>
      <c r="BV491" s="841"/>
      <c r="BW491" s="840"/>
      <c r="BX491" s="840"/>
      <c r="BY491" s="840"/>
      <c r="BZ491" s="842"/>
      <c r="CA491" s="842"/>
      <c r="CB491" s="842"/>
      <c r="CC491" s="842"/>
      <c r="CD491" s="842"/>
      <c r="CE491" s="842"/>
      <c r="CF491" s="842"/>
      <c r="CG491" s="842"/>
      <c r="CH491" s="842"/>
      <c r="CI491" s="842"/>
      <c r="CJ491" s="842"/>
      <c r="CK491" s="842"/>
      <c r="CL491" s="842"/>
      <c r="CM491" s="842"/>
      <c r="CN491" s="842"/>
      <c r="CO491" s="842"/>
      <c r="CP491" s="842"/>
      <c r="CQ491" s="842"/>
      <c r="CR491" s="842"/>
      <c r="CS491" s="832" t="s">
        <v>4816</v>
      </c>
      <c r="CT491" s="842"/>
      <c r="CU491" s="842"/>
      <c r="CV491" s="842"/>
      <c r="CW491" s="842"/>
      <c r="CX491" s="842"/>
      <c r="CY491" s="842"/>
      <c r="CZ491" s="842"/>
      <c r="DA491" s="842"/>
      <c r="DB491" s="842"/>
      <c r="DC491" s="842"/>
      <c r="DD491" s="842"/>
      <c r="DE491" s="842"/>
    </row>
    <row r="492" spans="34:109" ht="0" hidden="1" customHeight="1">
      <c r="AH492" s="840"/>
      <c r="AI492" s="840"/>
      <c r="AJ492" s="840"/>
      <c r="AK492" s="840"/>
      <c r="AL492" s="822" t="str">
        <f t="shared" si="21"/>
        <v/>
      </c>
      <c r="AM492" s="822" t="str">
        <f t="shared" si="22"/>
        <v/>
      </c>
      <c r="AN492" s="828" t="str">
        <f t="shared" si="23"/>
        <v/>
      </c>
      <c r="AO492" s="840"/>
      <c r="AP492" s="826">
        <v>490</v>
      </c>
      <c r="AQ492" s="841"/>
      <c r="AR492" s="841"/>
      <c r="AS492" s="841"/>
      <c r="AT492" s="841"/>
      <c r="AU492" s="841"/>
      <c r="AV492" s="841"/>
      <c r="AW492" s="841"/>
      <c r="AX492" s="841"/>
      <c r="AY492" s="841"/>
      <c r="AZ492" s="841"/>
      <c r="BA492" s="841"/>
      <c r="BB492" s="841"/>
      <c r="BC492" s="841"/>
      <c r="BD492" s="841"/>
      <c r="BE492" s="841"/>
      <c r="BF492" s="841"/>
      <c r="BG492" s="841"/>
      <c r="BH492" s="841"/>
      <c r="BI492" s="841"/>
      <c r="BJ492" s="821" t="s">
        <v>4817</v>
      </c>
      <c r="BK492" s="841"/>
      <c r="BL492" s="841"/>
      <c r="BM492" s="841"/>
      <c r="BN492" s="841"/>
      <c r="BO492" s="841"/>
      <c r="BP492" s="841"/>
      <c r="BQ492" s="841"/>
      <c r="BR492" s="841"/>
      <c r="BS492" s="841"/>
      <c r="BT492" s="841"/>
      <c r="BU492" s="841"/>
      <c r="BV492" s="841"/>
      <c r="BW492" s="840"/>
      <c r="BX492" s="840"/>
      <c r="BY492" s="840"/>
      <c r="BZ492" s="842"/>
      <c r="CA492" s="842"/>
      <c r="CB492" s="842"/>
      <c r="CC492" s="842"/>
      <c r="CD492" s="842"/>
      <c r="CE492" s="842"/>
      <c r="CF492" s="842"/>
      <c r="CG492" s="842"/>
      <c r="CH492" s="842"/>
      <c r="CI492" s="842"/>
      <c r="CJ492" s="842"/>
      <c r="CK492" s="842"/>
      <c r="CL492" s="842"/>
      <c r="CM492" s="842"/>
      <c r="CN492" s="842"/>
      <c r="CO492" s="842"/>
      <c r="CP492" s="842"/>
      <c r="CQ492" s="842"/>
      <c r="CR492" s="842"/>
      <c r="CS492" s="832" t="s">
        <v>4818</v>
      </c>
      <c r="CT492" s="842"/>
      <c r="CU492" s="842"/>
      <c r="CV492" s="842"/>
      <c r="CW492" s="842"/>
      <c r="CX492" s="842"/>
      <c r="CY492" s="842"/>
      <c r="CZ492" s="842"/>
      <c r="DA492" s="842"/>
      <c r="DB492" s="842"/>
      <c r="DC492" s="842"/>
      <c r="DD492" s="842"/>
      <c r="DE492" s="842"/>
    </row>
    <row r="493" spans="34:109" ht="0" hidden="1" customHeight="1">
      <c r="AH493" s="826"/>
      <c r="AI493" s="826"/>
      <c r="AJ493" s="826"/>
      <c r="AK493" s="826"/>
      <c r="AL493" s="822" t="str">
        <f t="shared" si="21"/>
        <v/>
      </c>
      <c r="AM493" s="822" t="str">
        <f t="shared" si="22"/>
        <v/>
      </c>
      <c r="AN493" s="828" t="str">
        <f t="shared" si="23"/>
        <v/>
      </c>
      <c r="AO493" s="826"/>
      <c r="AP493" s="826">
        <v>491</v>
      </c>
      <c r="AQ493" s="821"/>
      <c r="AR493" s="821"/>
      <c r="AS493" s="821"/>
      <c r="AT493" s="821"/>
      <c r="AU493" s="821"/>
      <c r="AV493" s="821"/>
      <c r="AW493" s="821"/>
      <c r="AX493" s="821"/>
      <c r="AY493" s="821"/>
      <c r="AZ493" s="821"/>
      <c r="BA493" s="821"/>
      <c r="BB493" s="821"/>
      <c r="BC493" s="821"/>
      <c r="BD493" s="821"/>
      <c r="BE493" s="821"/>
      <c r="BF493" s="821"/>
      <c r="BG493" s="821"/>
      <c r="BH493" s="821"/>
      <c r="BI493" s="821"/>
      <c r="BJ493" s="821" t="s">
        <v>4819</v>
      </c>
      <c r="BK493" s="821"/>
      <c r="BL493" s="821"/>
      <c r="BM493" s="821"/>
      <c r="BN493" s="821"/>
      <c r="BO493" s="821"/>
      <c r="BP493" s="821"/>
      <c r="BQ493" s="821"/>
      <c r="BR493" s="821"/>
      <c r="BS493" s="821"/>
      <c r="BT493" s="821"/>
      <c r="BU493" s="821"/>
      <c r="BV493" s="821"/>
      <c r="BW493" s="826"/>
      <c r="BX493" s="826"/>
      <c r="BY493" s="826"/>
      <c r="BZ493" s="832"/>
      <c r="CA493" s="832"/>
      <c r="CB493" s="832"/>
      <c r="CC493" s="832"/>
      <c r="CD493" s="832"/>
      <c r="CE493" s="832"/>
      <c r="CF493" s="832"/>
      <c r="CG493" s="832"/>
      <c r="CH493" s="832"/>
      <c r="CI493" s="832"/>
      <c r="CJ493" s="832"/>
      <c r="CK493" s="832"/>
      <c r="CL493" s="832"/>
      <c r="CM493" s="832"/>
      <c r="CN493" s="832"/>
      <c r="CO493" s="832"/>
      <c r="CP493" s="832"/>
      <c r="CQ493" s="832"/>
      <c r="CR493" s="832"/>
      <c r="CS493" s="832" t="s">
        <v>4820</v>
      </c>
      <c r="CT493" s="832"/>
      <c r="CU493" s="832"/>
      <c r="CV493" s="832"/>
      <c r="CW493" s="832"/>
      <c r="CX493" s="832"/>
      <c r="CY493" s="832"/>
      <c r="CZ493" s="832"/>
      <c r="DA493" s="832"/>
      <c r="DB493" s="832"/>
      <c r="DC493" s="832"/>
      <c r="DD493" s="832"/>
      <c r="DE493" s="832"/>
    </row>
    <row r="494" spans="34:109" ht="0" hidden="1" customHeight="1">
      <c r="AH494" s="840"/>
      <c r="AI494" s="840"/>
      <c r="AJ494" s="840"/>
      <c r="AK494" s="840"/>
      <c r="AL494" s="822" t="str">
        <f t="shared" si="21"/>
        <v/>
      </c>
      <c r="AM494" s="822" t="str">
        <f t="shared" si="22"/>
        <v/>
      </c>
      <c r="AN494" s="828" t="str">
        <f t="shared" si="23"/>
        <v/>
      </c>
      <c r="AO494" s="840"/>
      <c r="AP494" s="826">
        <v>492</v>
      </c>
      <c r="AQ494" s="841"/>
      <c r="AR494" s="841"/>
      <c r="AS494" s="841"/>
      <c r="AT494" s="841"/>
      <c r="AU494" s="841"/>
      <c r="AV494" s="841"/>
      <c r="AW494" s="841"/>
      <c r="AX494" s="841"/>
      <c r="AY494" s="841"/>
      <c r="AZ494" s="841"/>
      <c r="BA494" s="841"/>
      <c r="BB494" s="841"/>
      <c r="BC494" s="841"/>
      <c r="BD494" s="841"/>
      <c r="BE494" s="841"/>
      <c r="BF494" s="841"/>
      <c r="BG494" s="841"/>
      <c r="BH494" s="841"/>
      <c r="BI494" s="841"/>
      <c r="BJ494" s="821" t="s">
        <v>4821</v>
      </c>
      <c r="BK494" s="841"/>
      <c r="BL494" s="841"/>
      <c r="BM494" s="841"/>
      <c r="BN494" s="841"/>
      <c r="BO494" s="841"/>
      <c r="BP494" s="841"/>
      <c r="BQ494" s="841"/>
      <c r="BR494" s="841"/>
      <c r="BS494" s="841"/>
      <c r="BT494" s="841"/>
      <c r="BU494" s="841"/>
      <c r="BV494" s="841"/>
      <c r="BW494" s="840"/>
      <c r="BX494" s="840"/>
      <c r="BY494" s="840"/>
      <c r="BZ494" s="842"/>
      <c r="CA494" s="842"/>
      <c r="CB494" s="842"/>
      <c r="CC494" s="842"/>
      <c r="CD494" s="842"/>
      <c r="CE494" s="842"/>
      <c r="CF494" s="842"/>
      <c r="CG494" s="842"/>
      <c r="CH494" s="842"/>
      <c r="CI494" s="842"/>
      <c r="CJ494" s="842"/>
      <c r="CK494" s="842"/>
      <c r="CL494" s="842"/>
      <c r="CM494" s="842"/>
      <c r="CN494" s="842"/>
      <c r="CO494" s="842"/>
      <c r="CP494" s="842"/>
      <c r="CQ494" s="842"/>
      <c r="CR494" s="842"/>
      <c r="CS494" s="832" t="s">
        <v>4822</v>
      </c>
      <c r="CT494" s="842"/>
      <c r="CU494" s="842"/>
      <c r="CV494" s="842"/>
      <c r="CW494" s="842"/>
      <c r="CX494" s="842"/>
      <c r="CY494" s="842"/>
      <c r="CZ494" s="842"/>
      <c r="DA494" s="842"/>
      <c r="DB494" s="842"/>
      <c r="DC494" s="842"/>
      <c r="DD494" s="842"/>
      <c r="DE494" s="842"/>
    </row>
    <row r="495" spans="34:109" ht="0" hidden="1" customHeight="1">
      <c r="AH495" s="840"/>
      <c r="AI495" s="840"/>
      <c r="AJ495" s="840"/>
      <c r="AK495" s="840"/>
      <c r="AL495" s="822" t="str">
        <f t="shared" si="21"/>
        <v/>
      </c>
      <c r="AM495" s="822" t="str">
        <f t="shared" si="22"/>
        <v/>
      </c>
      <c r="AN495" s="828" t="str">
        <f t="shared" si="23"/>
        <v/>
      </c>
      <c r="AO495" s="840"/>
      <c r="AP495" s="826">
        <v>493</v>
      </c>
      <c r="AQ495" s="841"/>
      <c r="AR495" s="841"/>
      <c r="AS495" s="841"/>
      <c r="AT495" s="841"/>
      <c r="AU495" s="841"/>
      <c r="AV495" s="841"/>
      <c r="AW495" s="841"/>
      <c r="AX495" s="841"/>
      <c r="AY495" s="841"/>
      <c r="AZ495" s="841"/>
      <c r="BA495" s="841"/>
      <c r="BB495" s="841"/>
      <c r="BC495" s="841"/>
      <c r="BD495" s="841"/>
      <c r="BE495" s="841"/>
      <c r="BF495" s="841"/>
      <c r="BG495" s="841"/>
      <c r="BH495" s="841"/>
      <c r="BI495" s="841"/>
      <c r="BJ495" s="821" t="s">
        <v>4823</v>
      </c>
      <c r="BK495" s="841"/>
      <c r="BL495" s="841"/>
      <c r="BM495" s="841"/>
      <c r="BN495" s="841"/>
      <c r="BO495" s="841"/>
      <c r="BP495" s="841"/>
      <c r="BQ495" s="841"/>
      <c r="BR495" s="841"/>
      <c r="BS495" s="841"/>
      <c r="BT495" s="841"/>
      <c r="BU495" s="841"/>
      <c r="BV495" s="841"/>
      <c r="BW495" s="840"/>
      <c r="BX495" s="840"/>
      <c r="BY495" s="840"/>
      <c r="BZ495" s="842"/>
      <c r="CA495" s="842"/>
      <c r="CB495" s="842"/>
      <c r="CC495" s="842"/>
      <c r="CD495" s="842"/>
      <c r="CE495" s="842"/>
      <c r="CF495" s="842"/>
      <c r="CG495" s="842"/>
      <c r="CH495" s="842"/>
      <c r="CI495" s="842"/>
      <c r="CJ495" s="842"/>
      <c r="CK495" s="842"/>
      <c r="CL495" s="842"/>
      <c r="CM495" s="842"/>
      <c r="CN495" s="842"/>
      <c r="CO495" s="842"/>
      <c r="CP495" s="842"/>
      <c r="CQ495" s="842"/>
      <c r="CR495" s="842"/>
      <c r="CS495" s="832" t="s">
        <v>4824</v>
      </c>
      <c r="CT495" s="842"/>
      <c r="CU495" s="842"/>
      <c r="CV495" s="842"/>
      <c r="CW495" s="842"/>
      <c r="CX495" s="842"/>
      <c r="CY495" s="842"/>
      <c r="CZ495" s="842"/>
      <c r="DA495" s="842"/>
      <c r="DB495" s="842"/>
      <c r="DC495" s="842"/>
      <c r="DD495" s="842"/>
      <c r="DE495" s="842"/>
    </row>
    <row r="496" spans="34:109" ht="0" hidden="1" customHeight="1">
      <c r="AH496" s="840"/>
      <c r="AI496" s="840"/>
      <c r="AJ496" s="840"/>
      <c r="AK496" s="840"/>
      <c r="AL496" s="822" t="str">
        <f t="shared" si="21"/>
        <v/>
      </c>
      <c r="AM496" s="822" t="str">
        <f t="shared" si="22"/>
        <v/>
      </c>
      <c r="AN496" s="828" t="str">
        <f t="shared" si="23"/>
        <v/>
      </c>
      <c r="AO496" s="840"/>
      <c r="AP496" s="826">
        <v>494</v>
      </c>
      <c r="AQ496" s="841"/>
      <c r="AR496" s="841"/>
      <c r="AS496" s="841"/>
      <c r="AT496" s="841"/>
      <c r="AU496" s="841"/>
      <c r="AV496" s="841"/>
      <c r="AW496" s="841"/>
      <c r="AX496" s="841"/>
      <c r="AY496" s="841"/>
      <c r="AZ496" s="841"/>
      <c r="BA496" s="841"/>
      <c r="BB496" s="841"/>
      <c r="BC496" s="841"/>
      <c r="BD496" s="841"/>
      <c r="BE496" s="841"/>
      <c r="BF496" s="841"/>
      <c r="BG496" s="841"/>
      <c r="BH496" s="841"/>
      <c r="BI496" s="841"/>
      <c r="BJ496" s="821" t="s">
        <v>4825</v>
      </c>
      <c r="BK496" s="841"/>
      <c r="BL496" s="841"/>
      <c r="BM496" s="841"/>
      <c r="BN496" s="841"/>
      <c r="BO496" s="841"/>
      <c r="BP496" s="841"/>
      <c r="BQ496" s="841"/>
      <c r="BR496" s="841"/>
      <c r="BS496" s="841"/>
      <c r="BT496" s="841"/>
      <c r="BU496" s="841"/>
      <c r="BV496" s="841"/>
      <c r="BW496" s="840"/>
      <c r="BX496" s="840"/>
      <c r="BY496" s="840"/>
      <c r="BZ496" s="842"/>
      <c r="CA496" s="842"/>
      <c r="CB496" s="842"/>
      <c r="CC496" s="842"/>
      <c r="CD496" s="842"/>
      <c r="CE496" s="842"/>
      <c r="CF496" s="842"/>
      <c r="CG496" s="842"/>
      <c r="CH496" s="842"/>
      <c r="CI496" s="842"/>
      <c r="CJ496" s="842"/>
      <c r="CK496" s="842"/>
      <c r="CL496" s="842"/>
      <c r="CM496" s="842"/>
      <c r="CN496" s="842"/>
      <c r="CO496" s="842"/>
      <c r="CP496" s="842"/>
      <c r="CQ496" s="842"/>
      <c r="CR496" s="842"/>
      <c r="CS496" s="832" t="s">
        <v>4826</v>
      </c>
      <c r="CT496" s="842"/>
      <c r="CU496" s="842"/>
      <c r="CV496" s="842"/>
      <c r="CW496" s="842"/>
      <c r="CX496" s="842"/>
      <c r="CY496" s="842"/>
      <c r="CZ496" s="842"/>
      <c r="DA496" s="842"/>
      <c r="DB496" s="842"/>
      <c r="DC496" s="842"/>
      <c r="DD496" s="842"/>
      <c r="DE496" s="842"/>
    </row>
    <row r="497" spans="34:109" ht="0" hidden="1" customHeight="1">
      <c r="AH497" s="840"/>
      <c r="AI497" s="840"/>
      <c r="AJ497" s="840"/>
      <c r="AK497" s="840"/>
      <c r="AL497" s="822" t="str">
        <f t="shared" si="21"/>
        <v/>
      </c>
      <c r="AM497" s="822" t="str">
        <f t="shared" si="22"/>
        <v/>
      </c>
      <c r="AN497" s="828" t="str">
        <f t="shared" si="23"/>
        <v/>
      </c>
      <c r="AO497" s="840"/>
      <c r="AP497" s="826">
        <v>495</v>
      </c>
      <c r="AQ497" s="841"/>
      <c r="AR497" s="841"/>
      <c r="AS497" s="841"/>
      <c r="AT497" s="841"/>
      <c r="AU497" s="841"/>
      <c r="AV497" s="841"/>
      <c r="AW497" s="841"/>
      <c r="AX497" s="841"/>
      <c r="AY497" s="841"/>
      <c r="AZ497" s="841"/>
      <c r="BA497" s="841"/>
      <c r="BB497" s="841"/>
      <c r="BC497" s="841"/>
      <c r="BD497" s="841"/>
      <c r="BE497" s="841"/>
      <c r="BF497" s="841"/>
      <c r="BG497" s="841"/>
      <c r="BH497" s="841"/>
      <c r="BI497" s="841"/>
      <c r="BJ497" s="821" t="s">
        <v>4827</v>
      </c>
      <c r="BK497" s="841"/>
      <c r="BL497" s="841"/>
      <c r="BM497" s="841"/>
      <c r="BN497" s="841"/>
      <c r="BO497" s="841"/>
      <c r="BP497" s="841"/>
      <c r="BQ497" s="841"/>
      <c r="BR497" s="841"/>
      <c r="BS497" s="841"/>
      <c r="BT497" s="841"/>
      <c r="BU497" s="841"/>
      <c r="BV497" s="841"/>
      <c r="BW497" s="840"/>
      <c r="BX497" s="840"/>
      <c r="BY497" s="840"/>
      <c r="BZ497" s="842"/>
      <c r="CA497" s="842"/>
      <c r="CB497" s="842"/>
      <c r="CC497" s="842"/>
      <c r="CD497" s="842"/>
      <c r="CE497" s="842"/>
      <c r="CF497" s="842"/>
      <c r="CG497" s="842"/>
      <c r="CH497" s="842"/>
      <c r="CI497" s="842"/>
      <c r="CJ497" s="842"/>
      <c r="CK497" s="842"/>
      <c r="CL497" s="842"/>
      <c r="CM497" s="842"/>
      <c r="CN497" s="842"/>
      <c r="CO497" s="842"/>
      <c r="CP497" s="842"/>
      <c r="CQ497" s="842"/>
      <c r="CR497" s="842"/>
      <c r="CS497" s="832" t="s">
        <v>4828</v>
      </c>
      <c r="CT497" s="842"/>
      <c r="CU497" s="842"/>
      <c r="CV497" s="842"/>
      <c r="CW497" s="842"/>
      <c r="CX497" s="842"/>
      <c r="CY497" s="842"/>
      <c r="CZ497" s="842"/>
      <c r="DA497" s="842"/>
      <c r="DB497" s="842"/>
      <c r="DC497" s="842"/>
      <c r="DD497" s="842"/>
      <c r="DE497" s="842"/>
    </row>
    <row r="498" spans="34:109" ht="0" hidden="1" customHeight="1">
      <c r="AH498" s="840"/>
      <c r="AI498" s="840"/>
      <c r="AJ498" s="840"/>
      <c r="AK498" s="840"/>
      <c r="AL498" s="822" t="str">
        <f t="shared" si="21"/>
        <v/>
      </c>
      <c r="AM498" s="822" t="str">
        <f t="shared" si="22"/>
        <v/>
      </c>
      <c r="AN498" s="828" t="str">
        <f t="shared" si="23"/>
        <v/>
      </c>
      <c r="AO498" s="840"/>
      <c r="AP498" s="826">
        <v>496</v>
      </c>
      <c r="AQ498" s="841"/>
      <c r="AR498" s="841"/>
      <c r="AS498" s="841"/>
      <c r="AT498" s="841"/>
      <c r="AU498" s="841"/>
      <c r="AV498" s="841"/>
      <c r="AW498" s="841"/>
      <c r="AX498" s="841"/>
      <c r="AY498" s="841"/>
      <c r="AZ498" s="841"/>
      <c r="BA498" s="841"/>
      <c r="BB498" s="841"/>
      <c r="BC498" s="841"/>
      <c r="BD498" s="841"/>
      <c r="BE498" s="841"/>
      <c r="BF498" s="841"/>
      <c r="BG498" s="841"/>
      <c r="BH498" s="841"/>
      <c r="BI498" s="841"/>
      <c r="BJ498" s="821" t="s">
        <v>4829</v>
      </c>
      <c r="BK498" s="841"/>
      <c r="BL498" s="841"/>
      <c r="BM498" s="841"/>
      <c r="BN498" s="841"/>
      <c r="BO498" s="841"/>
      <c r="BP498" s="841"/>
      <c r="BQ498" s="841"/>
      <c r="BR498" s="841"/>
      <c r="BS498" s="841"/>
      <c r="BT498" s="841"/>
      <c r="BU498" s="841"/>
      <c r="BV498" s="841"/>
      <c r="BW498" s="840"/>
      <c r="BX498" s="840"/>
      <c r="BY498" s="840"/>
      <c r="BZ498" s="842"/>
      <c r="CA498" s="842"/>
      <c r="CB498" s="842"/>
      <c r="CC498" s="842"/>
      <c r="CD498" s="842"/>
      <c r="CE498" s="842"/>
      <c r="CF498" s="842"/>
      <c r="CG498" s="842"/>
      <c r="CH498" s="842"/>
      <c r="CI498" s="842"/>
      <c r="CJ498" s="842"/>
      <c r="CK498" s="842"/>
      <c r="CL498" s="842"/>
      <c r="CM498" s="842"/>
      <c r="CN498" s="842"/>
      <c r="CO498" s="842"/>
      <c r="CP498" s="842"/>
      <c r="CQ498" s="842"/>
      <c r="CR498" s="842"/>
      <c r="CS498" s="832" t="s">
        <v>4830</v>
      </c>
      <c r="CT498" s="842"/>
      <c r="CU498" s="842"/>
      <c r="CV498" s="842"/>
      <c r="CW498" s="842"/>
      <c r="CX498" s="842"/>
      <c r="CY498" s="842"/>
      <c r="CZ498" s="842"/>
      <c r="DA498" s="842"/>
      <c r="DB498" s="842"/>
      <c r="DC498" s="842"/>
      <c r="DD498" s="842"/>
      <c r="DE498" s="842"/>
    </row>
    <row r="499" spans="34:109" ht="0" hidden="1" customHeight="1">
      <c r="AH499" s="840"/>
      <c r="AI499" s="840"/>
      <c r="AJ499" s="840"/>
      <c r="AK499" s="840"/>
      <c r="AL499" s="822" t="str">
        <f t="shared" si="21"/>
        <v/>
      </c>
      <c r="AM499" s="822" t="str">
        <f t="shared" si="22"/>
        <v/>
      </c>
      <c r="AN499" s="828" t="str">
        <f t="shared" si="23"/>
        <v/>
      </c>
      <c r="AO499" s="840"/>
      <c r="AP499" s="826">
        <v>497</v>
      </c>
      <c r="AQ499" s="841"/>
      <c r="AR499" s="841"/>
      <c r="AS499" s="841"/>
      <c r="AT499" s="841"/>
      <c r="AU499" s="841"/>
      <c r="AV499" s="841"/>
      <c r="AW499" s="841"/>
      <c r="AX499" s="841"/>
      <c r="AY499" s="841"/>
      <c r="AZ499" s="841"/>
      <c r="BA499" s="841"/>
      <c r="BB499" s="841"/>
      <c r="BC499" s="841"/>
      <c r="BD499" s="841"/>
      <c r="BE499" s="841"/>
      <c r="BF499" s="841"/>
      <c r="BG499" s="841"/>
      <c r="BH499" s="841"/>
      <c r="BI499" s="841"/>
      <c r="BJ499" s="821" t="s">
        <v>4831</v>
      </c>
      <c r="BK499" s="841"/>
      <c r="BL499" s="841"/>
      <c r="BM499" s="841"/>
      <c r="BN499" s="841"/>
      <c r="BO499" s="841"/>
      <c r="BP499" s="841"/>
      <c r="BQ499" s="841"/>
      <c r="BR499" s="841"/>
      <c r="BS499" s="841"/>
      <c r="BT499" s="841"/>
      <c r="BU499" s="841"/>
      <c r="BV499" s="841"/>
      <c r="BW499" s="840"/>
      <c r="BX499" s="840"/>
      <c r="BY499" s="840"/>
      <c r="BZ499" s="842"/>
      <c r="CA499" s="842"/>
      <c r="CB499" s="842"/>
      <c r="CC499" s="842"/>
      <c r="CD499" s="842"/>
      <c r="CE499" s="842"/>
      <c r="CF499" s="842"/>
      <c r="CG499" s="842"/>
      <c r="CH499" s="842"/>
      <c r="CI499" s="842"/>
      <c r="CJ499" s="842"/>
      <c r="CK499" s="842"/>
      <c r="CL499" s="842"/>
      <c r="CM499" s="842"/>
      <c r="CN499" s="842"/>
      <c r="CO499" s="842"/>
      <c r="CP499" s="842"/>
      <c r="CQ499" s="842"/>
      <c r="CR499" s="842"/>
      <c r="CS499" s="832" t="s">
        <v>4832</v>
      </c>
      <c r="CT499" s="842"/>
      <c r="CU499" s="842"/>
      <c r="CV499" s="842"/>
      <c r="CW499" s="842"/>
      <c r="CX499" s="842"/>
      <c r="CY499" s="842"/>
      <c r="CZ499" s="842"/>
      <c r="DA499" s="842"/>
      <c r="DB499" s="842"/>
      <c r="DC499" s="842"/>
      <c r="DD499" s="842"/>
      <c r="DE499" s="842"/>
    </row>
    <row r="500" spans="34:109" ht="0" hidden="1" customHeight="1">
      <c r="AH500" s="840"/>
      <c r="AI500" s="840"/>
      <c r="AJ500" s="840"/>
      <c r="AK500" s="840"/>
      <c r="AL500" s="822" t="str">
        <f t="shared" si="21"/>
        <v/>
      </c>
      <c r="AM500" s="822" t="str">
        <f t="shared" si="22"/>
        <v/>
      </c>
      <c r="AN500" s="828" t="str">
        <f t="shared" si="23"/>
        <v/>
      </c>
      <c r="AO500" s="840"/>
      <c r="AP500" s="826">
        <v>498</v>
      </c>
      <c r="AQ500" s="841"/>
      <c r="AR500" s="841"/>
      <c r="AS500" s="841"/>
      <c r="AT500" s="841"/>
      <c r="AU500" s="841"/>
      <c r="AV500" s="841"/>
      <c r="AW500" s="841"/>
      <c r="AX500" s="841"/>
      <c r="AY500" s="841"/>
      <c r="AZ500" s="841"/>
      <c r="BA500" s="841"/>
      <c r="BB500" s="841"/>
      <c r="BC500" s="841"/>
      <c r="BD500" s="841"/>
      <c r="BE500" s="841"/>
      <c r="BF500" s="841"/>
      <c r="BG500" s="841"/>
      <c r="BH500" s="841"/>
      <c r="BI500" s="841"/>
      <c r="BJ500" s="821" t="s">
        <v>4833</v>
      </c>
      <c r="BK500" s="841"/>
      <c r="BL500" s="841"/>
      <c r="BM500" s="841"/>
      <c r="BN500" s="841"/>
      <c r="BO500" s="841"/>
      <c r="BP500" s="841"/>
      <c r="BQ500" s="841"/>
      <c r="BR500" s="841"/>
      <c r="BS500" s="841"/>
      <c r="BT500" s="841"/>
      <c r="BU500" s="841"/>
      <c r="BV500" s="841"/>
      <c r="BW500" s="840"/>
      <c r="BX500" s="840"/>
      <c r="BY500" s="840"/>
      <c r="BZ500" s="842"/>
      <c r="CA500" s="842"/>
      <c r="CB500" s="842"/>
      <c r="CC500" s="842"/>
      <c r="CD500" s="842"/>
      <c r="CE500" s="842"/>
      <c r="CF500" s="842"/>
      <c r="CG500" s="842"/>
      <c r="CH500" s="842"/>
      <c r="CI500" s="842"/>
      <c r="CJ500" s="842"/>
      <c r="CK500" s="842"/>
      <c r="CL500" s="842"/>
      <c r="CM500" s="842"/>
      <c r="CN500" s="842"/>
      <c r="CO500" s="842"/>
      <c r="CP500" s="842"/>
      <c r="CQ500" s="842"/>
      <c r="CR500" s="842"/>
      <c r="CS500" s="832" t="s">
        <v>4834</v>
      </c>
      <c r="CT500" s="842"/>
      <c r="CU500" s="842"/>
      <c r="CV500" s="842"/>
      <c r="CW500" s="842"/>
      <c r="CX500" s="842"/>
      <c r="CY500" s="842"/>
      <c r="CZ500" s="842"/>
      <c r="DA500" s="842"/>
      <c r="DB500" s="842"/>
      <c r="DC500" s="842"/>
      <c r="DD500" s="842"/>
      <c r="DE500" s="842"/>
    </row>
    <row r="501" spans="34:109" ht="0" hidden="1" customHeight="1">
      <c r="AH501" s="840"/>
      <c r="AI501" s="840"/>
      <c r="AJ501" s="840"/>
      <c r="AK501" s="840"/>
      <c r="AL501" s="822" t="str">
        <f t="shared" si="21"/>
        <v/>
      </c>
      <c r="AM501" s="822" t="str">
        <f t="shared" si="22"/>
        <v/>
      </c>
      <c r="AN501" s="828" t="str">
        <f t="shared" si="23"/>
        <v/>
      </c>
      <c r="AO501" s="840"/>
      <c r="AP501" s="826">
        <v>499</v>
      </c>
      <c r="AQ501" s="841"/>
      <c r="AR501" s="841"/>
      <c r="AS501" s="841"/>
      <c r="AT501" s="841"/>
      <c r="AU501" s="841"/>
      <c r="AV501" s="841"/>
      <c r="AW501" s="841"/>
      <c r="AX501" s="841"/>
      <c r="AY501" s="841"/>
      <c r="AZ501" s="841"/>
      <c r="BA501" s="841"/>
      <c r="BB501" s="841"/>
      <c r="BC501" s="841"/>
      <c r="BD501" s="841"/>
      <c r="BE501" s="841"/>
      <c r="BF501" s="841"/>
      <c r="BG501" s="841"/>
      <c r="BH501" s="841"/>
      <c r="BI501" s="841"/>
      <c r="BJ501" s="821" t="s">
        <v>4835</v>
      </c>
      <c r="BK501" s="841"/>
      <c r="BL501" s="841"/>
      <c r="BM501" s="841"/>
      <c r="BN501" s="841"/>
      <c r="BO501" s="841"/>
      <c r="BP501" s="841"/>
      <c r="BQ501" s="841"/>
      <c r="BR501" s="841"/>
      <c r="BS501" s="841"/>
      <c r="BT501" s="841"/>
      <c r="BU501" s="841"/>
      <c r="BV501" s="841"/>
      <c r="BW501" s="840"/>
      <c r="BX501" s="840"/>
      <c r="BY501" s="840"/>
      <c r="BZ501" s="842"/>
      <c r="CA501" s="842"/>
      <c r="CB501" s="842"/>
      <c r="CC501" s="842"/>
      <c r="CD501" s="842"/>
      <c r="CE501" s="842"/>
      <c r="CF501" s="842"/>
      <c r="CG501" s="842"/>
      <c r="CH501" s="842"/>
      <c r="CI501" s="842"/>
      <c r="CJ501" s="842"/>
      <c r="CK501" s="842"/>
      <c r="CL501" s="842"/>
      <c r="CM501" s="842"/>
      <c r="CN501" s="842"/>
      <c r="CO501" s="842"/>
      <c r="CP501" s="842"/>
      <c r="CQ501" s="842"/>
      <c r="CR501" s="842"/>
      <c r="CS501" s="832" t="s">
        <v>4836</v>
      </c>
      <c r="CT501" s="842"/>
      <c r="CU501" s="842"/>
      <c r="CV501" s="842"/>
      <c r="CW501" s="842"/>
      <c r="CX501" s="842"/>
      <c r="CY501" s="842"/>
      <c r="CZ501" s="842"/>
      <c r="DA501" s="842"/>
      <c r="DB501" s="842"/>
      <c r="DC501" s="842"/>
      <c r="DD501" s="842"/>
      <c r="DE501" s="842"/>
    </row>
    <row r="502" spans="34:109" ht="0" hidden="1" customHeight="1">
      <c r="AH502" s="840"/>
      <c r="AI502" s="840"/>
      <c r="AJ502" s="840"/>
      <c r="AK502" s="840"/>
      <c r="AL502" s="822" t="str">
        <f t="shared" si="21"/>
        <v/>
      </c>
      <c r="AM502" s="822" t="str">
        <f t="shared" si="22"/>
        <v/>
      </c>
      <c r="AN502" s="828" t="str">
        <f t="shared" si="23"/>
        <v/>
      </c>
      <c r="AO502" s="840"/>
      <c r="AP502" s="826">
        <v>500</v>
      </c>
      <c r="AQ502" s="841"/>
      <c r="AR502" s="841"/>
      <c r="AS502" s="841"/>
      <c r="AT502" s="841"/>
      <c r="AU502" s="841"/>
      <c r="AV502" s="841"/>
      <c r="AW502" s="841"/>
      <c r="AX502" s="841"/>
      <c r="AY502" s="841"/>
      <c r="AZ502" s="841"/>
      <c r="BA502" s="841"/>
      <c r="BB502" s="841"/>
      <c r="BC502" s="841"/>
      <c r="BD502" s="841"/>
      <c r="BE502" s="841"/>
      <c r="BF502" s="841"/>
      <c r="BG502" s="841"/>
      <c r="BH502" s="841"/>
      <c r="BI502" s="841"/>
      <c r="BJ502" s="821" t="s">
        <v>4837</v>
      </c>
      <c r="BK502" s="841"/>
      <c r="BL502" s="841"/>
      <c r="BM502" s="841"/>
      <c r="BN502" s="841"/>
      <c r="BO502" s="841"/>
      <c r="BP502" s="841"/>
      <c r="BQ502" s="841"/>
      <c r="BR502" s="841"/>
      <c r="BS502" s="841"/>
      <c r="BT502" s="841"/>
      <c r="BU502" s="841"/>
      <c r="BV502" s="841"/>
      <c r="BW502" s="840"/>
      <c r="BX502" s="840"/>
      <c r="BY502" s="840"/>
      <c r="BZ502" s="842"/>
      <c r="CA502" s="842"/>
      <c r="CB502" s="842"/>
      <c r="CC502" s="842"/>
      <c r="CD502" s="842"/>
      <c r="CE502" s="842"/>
      <c r="CF502" s="842"/>
      <c r="CG502" s="842"/>
      <c r="CH502" s="842"/>
      <c r="CI502" s="842"/>
      <c r="CJ502" s="842"/>
      <c r="CK502" s="842"/>
      <c r="CL502" s="842"/>
      <c r="CM502" s="842"/>
      <c r="CN502" s="842"/>
      <c r="CO502" s="842"/>
      <c r="CP502" s="842"/>
      <c r="CQ502" s="842"/>
      <c r="CR502" s="842"/>
      <c r="CS502" s="832" t="s">
        <v>4838</v>
      </c>
      <c r="CT502" s="842"/>
      <c r="CU502" s="842"/>
      <c r="CV502" s="842"/>
      <c r="CW502" s="842"/>
      <c r="CX502" s="842"/>
      <c r="CY502" s="842"/>
      <c r="CZ502" s="842"/>
      <c r="DA502" s="842"/>
      <c r="DB502" s="842"/>
      <c r="DC502" s="842"/>
      <c r="DD502" s="842"/>
      <c r="DE502" s="842"/>
    </row>
    <row r="503" spans="34:109" ht="0" hidden="1" customHeight="1">
      <c r="AH503" s="840"/>
      <c r="AI503" s="840"/>
      <c r="AJ503" s="840"/>
      <c r="AK503" s="840"/>
      <c r="AL503" s="822" t="str">
        <f t="shared" si="21"/>
        <v/>
      </c>
      <c r="AM503" s="822" t="str">
        <f t="shared" si="22"/>
        <v/>
      </c>
      <c r="AN503" s="828" t="str">
        <f t="shared" si="23"/>
        <v/>
      </c>
      <c r="AO503" s="840"/>
      <c r="AP503" s="826">
        <v>501</v>
      </c>
      <c r="AQ503" s="841"/>
      <c r="AR503" s="841"/>
      <c r="AS503" s="841"/>
      <c r="AT503" s="841"/>
      <c r="AU503" s="841"/>
      <c r="AV503" s="841"/>
      <c r="AW503" s="841"/>
      <c r="AX503" s="841"/>
      <c r="AY503" s="841"/>
      <c r="AZ503" s="841"/>
      <c r="BA503" s="841"/>
      <c r="BB503" s="841"/>
      <c r="BC503" s="841"/>
      <c r="BD503" s="841"/>
      <c r="BE503" s="841"/>
      <c r="BF503" s="841"/>
      <c r="BG503" s="841"/>
      <c r="BH503" s="841"/>
      <c r="BI503" s="841"/>
      <c r="BJ503" s="821" t="s">
        <v>4839</v>
      </c>
      <c r="BK503" s="841"/>
      <c r="BL503" s="841"/>
      <c r="BM503" s="841"/>
      <c r="BN503" s="841"/>
      <c r="BO503" s="841"/>
      <c r="BP503" s="841"/>
      <c r="BQ503" s="841"/>
      <c r="BR503" s="841"/>
      <c r="BS503" s="841"/>
      <c r="BT503" s="841"/>
      <c r="BU503" s="841"/>
      <c r="BV503" s="841"/>
      <c r="BW503" s="840"/>
      <c r="BX503" s="840"/>
      <c r="BY503" s="840"/>
      <c r="BZ503" s="842"/>
      <c r="CA503" s="842"/>
      <c r="CB503" s="842"/>
      <c r="CC503" s="842"/>
      <c r="CD503" s="842"/>
      <c r="CE503" s="842"/>
      <c r="CF503" s="842"/>
      <c r="CG503" s="842"/>
      <c r="CH503" s="842"/>
      <c r="CI503" s="842"/>
      <c r="CJ503" s="842"/>
      <c r="CK503" s="842"/>
      <c r="CL503" s="842"/>
      <c r="CM503" s="842"/>
      <c r="CN503" s="842"/>
      <c r="CO503" s="842"/>
      <c r="CP503" s="842"/>
      <c r="CQ503" s="842"/>
      <c r="CR503" s="842"/>
      <c r="CS503" s="832" t="s">
        <v>4840</v>
      </c>
      <c r="CT503" s="842"/>
      <c r="CU503" s="842"/>
      <c r="CV503" s="842"/>
      <c r="CW503" s="842"/>
      <c r="CX503" s="842"/>
      <c r="CY503" s="842"/>
      <c r="CZ503" s="842"/>
      <c r="DA503" s="842"/>
      <c r="DB503" s="842"/>
      <c r="DC503" s="842"/>
      <c r="DD503" s="842"/>
      <c r="DE503" s="842"/>
    </row>
    <row r="504" spans="34:109" ht="0" hidden="1" customHeight="1">
      <c r="AH504" s="840"/>
      <c r="AI504" s="840"/>
      <c r="AJ504" s="840"/>
      <c r="AK504" s="840"/>
      <c r="AL504" s="822" t="str">
        <f t="shared" si="21"/>
        <v/>
      </c>
      <c r="AM504" s="822" t="str">
        <f t="shared" si="22"/>
        <v/>
      </c>
      <c r="AN504" s="828" t="str">
        <f t="shared" si="23"/>
        <v/>
      </c>
      <c r="AO504" s="840"/>
      <c r="AP504" s="826">
        <v>502</v>
      </c>
      <c r="AQ504" s="841"/>
      <c r="AR504" s="841"/>
      <c r="AS504" s="841"/>
      <c r="AT504" s="841"/>
      <c r="AU504" s="841"/>
      <c r="AV504" s="841"/>
      <c r="AW504" s="841"/>
      <c r="AX504" s="841"/>
      <c r="AY504" s="841"/>
      <c r="AZ504" s="841"/>
      <c r="BA504" s="841"/>
      <c r="BB504" s="841"/>
      <c r="BC504" s="841"/>
      <c r="BD504" s="841"/>
      <c r="BE504" s="841"/>
      <c r="BF504" s="841"/>
      <c r="BG504" s="841"/>
      <c r="BH504" s="841"/>
      <c r="BI504" s="841"/>
      <c r="BJ504" s="821" t="s">
        <v>4841</v>
      </c>
      <c r="BK504" s="841"/>
      <c r="BL504" s="841"/>
      <c r="BM504" s="841"/>
      <c r="BN504" s="841"/>
      <c r="BO504" s="841"/>
      <c r="BP504" s="841"/>
      <c r="BQ504" s="841"/>
      <c r="BR504" s="841"/>
      <c r="BS504" s="841"/>
      <c r="BT504" s="841"/>
      <c r="BU504" s="841"/>
      <c r="BV504" s="841"/>
      <c r="BW504" s="840"/>
      <c r="BX504" s="840"/>
      <c r="BY504" s="840"/>
      <c r="BZ504" s="842"/>
      <c r="CA504" s="842"/>
      <c r="CB504" s="842"/>
      <c r="CC504" s="842"/>
      <c r="CD504" s="842"/>
      <c r="CE504" s="842"/>
      <c r="CF504" s="842"/>
      <c r="CG504" s="842"/>
      <c r="CH504" s="842"/>
      <c r="CI504" s="842"/>
      <c r="CJ504" s="842"/>
      <c r="CK504" s="842"/>
      <c r="CL504" s="842"/>
      <c r="CM504" s="842"/>
      <c r="CN504" s="842"/>
      <c r="CO504" s="842"/>
      <c r="CP504" s="842"/>
      <c r="CQ504" s="842"/>
      <c r="CR504" s="842"/>
      <c r="CS504" s="832" t="s">
        <v>4842</v>
      </c>
      <c r="CT504" s="842"/>
      <c r="CU504" s="842"/>
      <c r="CV504" s="842"/>
      <c r="CW504" s="842"/>
      <c r="CX504" s="842"/>
      <c r="CY504" s="842"/>
      <c r="CZ504" s="842"/>
      <c r="DA504" s="842"/>
      <c r="DB504" s="842"/>
      <c r="DC504" s="842"/>
      <c r="DD504" s="842"/>
      <c r="DE504" s="842"/>
    </row>
    <row r="505" spans="34:109" ht="0" hidden="1" customHeight="1">
      <c r="AH505" s="840"/>
      <c r="AI505" s="840"/>
      <c r="AJ505" s="840"/>
      <c r="AK505" s="840"/>
      <c r="AL505" s="822" t="str">
        <f t="shared" si="21"/>
        <v/>
      </c>
      <c r="AM505" s="822" t="str">
        <f t="shared" si="22"/>
        <v/>
      </c>
      <c r="AN505" s="828" t="str">
        <f t="shared" si="23"/>
        <v/>
      </c>
      <c r="AO505" s="840"/>
      <c r="AP505" s="826">
        <v>503</v>
      </c>
      <c r="AQ505" s="841"/>
      <c r="AR505" s="841"/>
      <c r="AS505" s="841"/>
      <c r="AT505" s="841"/>
      <c r="AU505" s="841"/>
      <c r="AV505" s="841"/>
      <c r="AW505" s="841"/>
      <c r="AX505" s="841"/>
      <c r="AY505" s="841"/>
      <c r="AZ505" s="841"/>
      <c r="BA505" s="841"/>
      <c r="BB505" s="841"/>
      <c r="BC505" s="841"/>
      <c r="BD505" s="841"/>
      <c r="BE505" s="841"/>
      <c r="BF505" s="841"/>
      <c r="BG505" s="841"/>
      <c r="BH505" s="841"/>
      <c r="BI505" s="841"/>
      <c r="BJ505" s="821" t="s">
        <v>4843</v>
      </c>
      <c r="BK505" s="841"/>
      <c r="BL505" s="841"/>
      <c r="BM505" s="841"/>
      <c r="BN505" s="841"/>
      <c r="BO505" s="841"/>
      <c r="BP505" s="841"/>
      <c r="BQ505" s="841"/>
      <c r="BR505" s="841"/>
      <c r="BS505" s="841"/>
      <c r="BT505" s="841"/>
      <c r="BU505" s="841"/>
      <c r="BV505" s="841"/>
      <c r="BW505" s="840"/>
      <c r="BX505" s="840"/>
      <c r="BY505" s="840"/>
      <c r="BZ505" s="842"/>
      <c r="CA505" s="842"/>
      <c r="CB505" s="842"/>
      <c r="CC505" s="842"/>
      <c r="CD505" s="842"/>
      <c r="CE505" s="842"/>
      <c r="CF505" s="842"/>
      <c r="CG505" s="842"/>
      <c r="CH505" s="842"/>
      <c r="CI505" s="842"/>
      <c r="CJ505" s="842"/>
      <c r="CK505" s="842"/>
      <c r="CL505" s="842"/>
      <c r="CM505" s="842"/>
      <c r="CN505" s="842"/>
      <c r="CO505" s="842"/>
      <c r="CP505" s="842"/>
      <c r="CQ505" s="842"/>
      <c r="CR505" s="842"/>
      <c r="CS505" s="832" t="s">
        <v>4844</v>
      </c>
      <c r="CT505" s="842"/>
      <c r="CU505" s="842"/>
      <c r="CV505" s="842"/>
      <c r="CW505" s="842"/>
      <c r="CX505" s="842"/>
      <c r="CY505" s="842"/>
      <c r="CZ505" s="842"/>
      <c r="DA505" s="842"/>
      <c r="DB505" s="842"/>
      <c r="DC505" s="842"/>
      <c r="DD505" s="842"/>
      <c r="DE505" s="842"/>
    </row>
    <row r="506" spans="34:109" ht="0" hidden="1" customHeight="1">
      <c r="AH506" s="840"/>
      <c r="AI506" s="840"/>
      <c r="AJ506" s="840"/>
      <c r="AK506" s="840"/>
      <c r="AL506" s="822" t="str">
        <f t="shared" si="21"/>
        <v/>
      </c>
      <c r="AM506" s="822" t="str">
        <f t="shared" si="22"/>
        <v/>
      </c>
      <c r="AN506" s="828" t="str">
        <f t="shared" si="23"/>
        <v/>
      </c>
      <c r="AO506" s="840"/>
      <c r="AP506" s="826">
        <v>504</v>
      </c>
      <c r="AQ506" s="841"/>
      <c r="AR506" s="841"/>
      <c r="AS506" s="841"/>
      <c r="AT506" s="841"/>
      <c r="AU506" s="841"/>
      <c r="AV506" s="841"/>
      <c r="AW506" s="841"/>
      <c r="AX506" s="841"/>
      <c r="AY506" s="841"/>
      <c r="AZ506" s="841"/>
      <c r="BA506" s="841"/>
      <c r="BB506" s="841"/>
      <c r="BC506" s="841"/>
      <c r="BD506" s="841"/>
      <c r="BE506" s="841"/>
      <c r="BF506" s="841"/>
      <c r="BG506" s="841"/>
      <c r="BH506" s="841"/>
      <c r="BI506" s="841"/>
      <c r="BJ506" s="821" t="s">
        <v>4845</v>
      </c>
      <c r="BK506" s="841"/>
      <c r="BL506" s="841"/>
      <c r="BM506" s="841"/>
      <c r="BN506" s="841"/>
      <c r="BO506" s="841"/>
      <c r="BP506" s="841"/>
      <c r="BQ506" s="841"/>
      <c r="BR506" s="841"/>
      <c r="BS506" s="841"/>
      <c r="BT506" s="841"/>
      <c r="BU506" s="841"/>
      <c r="BV506" s="841"/>
      <c r="BW506" s="840"/>
      <c r="BX506" s="840"/>
      <c r="BY506" s="840"/>
      <c r="BZ506" s="842"/>
      <c r="CA506" s="842"/>
      <c r="CB506" s="842"/>
      <c r="CC506" s="842"/>
      <c r="CD506" s="842"/>
      <c r="CE506" s="842"/>
      <c r="CF506" s="842"/>
      <c r="CG506" s="842"/>
      <c r="CH506" s="842"/>
      <c r="CI506" s="842"/>
      <c r="CJ506" s="842"/>
      <c r="CK506" s="842"/>
      <c r="CL506" s="842"/>
      <c r="CM506" s="842"/>
      <c r="CN506" s="842"/>
      <c r="CO506" s="842"/>
      <c r="CP506" s="842"/>
      <c r="CQ506" s="842"/>
      <c r="CR506" s="842"/>
      <c r="CS506" s="832" t="s">
        <v>4846</v>
      </c>
      <c r="CT506" s="842"/>
      <c r="CU506" s="842"/>
      <c r="CV506" s="842"/>
      <c r="CW506" s="842"/>
      <c r="CX506" s="842"/>
      <c r="CY506" s="842"/>
      <c r="CZ506" s="842"/>
      <c r="DA506" s="842"/>
      <c r="DB506" s="842"/>
      <c r="DC506" s="842"/>
      <c r="DD506" s="842"/>
      <c r="DE506" s="842"/>
    </row>
    <row r="507" spans="34:109" ht="0" hidden="1" customHeight="1">
      <c r="AH507" s="840"/>
      <c r="AI507" s="840"/>
      <c r="AJ507" s="840"/>
      <c r="AK507" s="840"/>
      <c r="AL507" s="822" t="str">
        <f t="shared" si="21"/>
        <v/>
      </c>
      <c r="AM507" s="822" t="str">
        <f t="shared" si="22"/>
        <v/>
      </c>
      <c r="AN507" s="828" t="str">
        <f t="shared" si="23"/>
        <v/>
      </c>
      <c r="AO507" s="840"/>
      <c r="AP507" s="826">
        <v>505</v>
      </c>
      <c r="AQ507" s="841"/>
      <c r="AR507" s="841"/>
      <c r="AS507" s="841"/>
      <c r="AT507" s="841"/>
      <c r="AU507" s="841"/>
      <c r="AV507" s="841"/>
      <c r="AW507" s="841"/>
      <c r="AX507" s="841"/>
      <c r="AY507" s="841"/>
      <c r="AZ507" s="841"/>
      <c r="BA507" s="841"/>
      <c r="BB507" s="841"/>
      <c r="BC507" s="841"/>
      <c r="BD507" s="841"/>
      <c r="BE507" s="841"/>
      <c r="BF507" s="841"/>
      <c r="BG507" s="841"/>
      <c r="BH507" s="841"/>
      <c r="BI507" s="841"/>
      <c r="BJ507" s="821" t="s">
        <v>4847</v>
      </c>
      <c r="BK507" s="841"/>
      <c r="BL507" s="841"/>
      <c r="BM507" s="841"/>
      <c r="BN507" s="841"/>
      <c r="BO507" s="841"/>
      <c r="BP507" s="841"/>
      <c r="BQ507" s="841"/>
      <c r="BR507" s="841"/>
      <c r="BS507" s="841"/>
      <c r="BT507" s="841"/>
      <c r="BU507" s="841"/>
      <c r="BV507" s="841"/>
      <c r="BW507" s="840"/>
      <c r="BX507" s="840"/>
      <c r="BY507" s="840"/>
      <c r="BZ507" s="842"/>
      <c r="CA507" s="842"/>
      <c r="CB507" s="842"/>
      <c r="CC507" s="842"/>
      <c r="CD507" s="842"/>
      <c r="CE507" s="842"/>
      <c r="CF507" s="842"/>
      <c r="CG507" s="842"/>
      <c r="CH507" s="842"/>
      <c r="CI507" s="842"/>
      <c r="CJ507" s="842"/>
      <c r="CK507" s="842"/>
      <c r="CL507" s="842"/>
      <c r="CM507" s="842"/>
      <c r="CN507" s="842"/>
      <c r="CO507" s="842"/>
      <c r="CP507" s="842"/>
      <c r="CQ507" s="842"/>
      <c r="CR507" s="842"/>
      <c r="CS507" s="832" t="s">
        <v>4848</v>
      </c>
      <c r="CT507" s="842"/>
      <c r="CU507" s="842"/>
      <c r="CV507" s="842"/>
      <c r="CW507" s="842"/>
      <c r="CX507" s="842"/>
      <c r="CY507" s="842"/>
      <c r="CZ507" s="842"/>
      <c r="DA507" s="842"/>
      <c r="DB507" s="842"/>
      <c r="DC507" s="842"/>
      <c r="DD507" s="842"/>
      <c r="DE507" s="842"/>
    </row>
    <row r="508" spans="34:109" ht="0" hidden="1" customHeight="1">
      <c r="AH508" s="840"/>
      <c r="AI508" s="840"/>
      <c r="AJ508" s="840"/>
      <c r="AK508" s="840"/>
      <c r="AL508" s="822" t="str">
        <f t="shared" si="21"/>
        <v/>
      </c>
      <c r="AM508" s="822" t="str">
        <f t="shared" si="22"/>
        <v/>
      </c>
      <c r="AN508" s="828" t="str">
        <f t="shared" si="23"/>
        <v/>
      </c>
      <c r="AO508" s="840"/>
      <c r="AP508" s="826">
        <v>506</v>
      </c>
      <c r="AQ508" s="841"/>
      <c r="AR508" s="841"/>
      <c r="AS508" s="841"/>
      <c r="AT508" s="841"/>
      <c r="AU508" s="841"/>
      <c r="AV508" s="841"/>
      <c r="AW508" s="841"/>
      <c r="AX508" s="841"/>
      <c r="AY508" s="841"/>
      <c r="AZ508" s="841"/>
      <c r="BA508" s="841"/>
      <c r="BB508" s="841"/>
      <c r="BC508" s="841"/>
      <c r="BD508" s="841"/>
      <c r="BE508" s="841"/>
      <c r="BF508" s="841"/>
      <c r="BG508" s="841"/>
      <c r="BH508" s="841"/>
      <c r="BI508" s="841"/>
      <c r="BJ508" s="821" t="s">
        <v>4849</v>
      </c>
      <c r="BK508" s="841"/>
      <c r="BL508" s="841"/>
      <c r="BM508" s="841"/>
      <c r="BN508" s="841"/>
      <c r="BO508" s="841"/>
      <c r="BP508" s="841"/>
      <c r="BQ508" s="841"/>
      <c r="BR508" s="841"/>
      <c r="BS508" s="841"/>
      <c r="BT508" s="841"/>
      <c r="BU508" s="841"/>
      <c r="BV508" s="841"/>
      <c r="BW508" s="840"/>
      <c r="BX508" s="840"/>
      <c r="BY508" s="840"/>
      <c r="BZ508" s="842"/>
      <c r="CA508" s="842"/>
      <c r="CB508" s="842"/>
      <c r="CC508" s="842"/>
      <c r="CD508" s="842"/>
      <c r="CE508" s="842"/>
      <c r="CF508" s="842"/>
      <c r="CG508" s="842"/>
      <c r="CH508" s="842"/>
      <c r="CI508" s="842"/>
      <c r="CJ508" s="842"/>
      <c r="CK508" s="842"/>
      <c r="CL508" s="842"/>
      <c r="CM508" s="842"/>
      <c r="CN508" s="842"/>
      <c r="CO508" s="842"/>
      <c r="CP508" s="842"/>
      <c r="CQ508" s="842"/>
      <c r="CR508" s="842"/>
      <c r="CS508" s="832" t="s">
        <v>4850</v>
      </c>
      <c r="CT508" s="842"/>
      <c r="CU508" s="842"/>
      <c r="CV508" s="842"/>
      <c r="CW508" s="842"/>
      <c r="CX508" s="842"/>
      <c r="CY508" s="842"/>
      <c r="CZ508" s="842"/>
      <c r="DA508" s="842"/>
      <c r="DB508" s="842"/>
      <c r="DC508" s="842"/>
      <c r="DD508" s="842"/>
      <c r="DE508" s="842"/>
    </row>
    <row r="509" spans="34:109" ht="0" hidden="1" customHeight="1">
      <c r="AH509" s="840"/>
      <c r="AI509" s="840"/>
      <c r="AJ509" s="840"/>
      <c r="AK509" s="840"/>
      <c r="AL509" s="822" t="str">
        <f t="shared" si="21"/>
        <v/>
      </c>
      <c r="AM509" s="822" t="str">
        <f t="shared" si="22"/>
        <v/>
      </c>
      <c r="AN509" s="828" t="str">
        <f t="shared" si="23"/>
        <v/>
      </c>
      <c r="AO509" s="840"/>
      <c r="AP509" s="826">
        <v>507</v>
      </c>
      <c r="AQ509" s="841"/>
      <c r="AR509" s="841"/>
      <c r="AS509" s="841"/>
      <c r="AT509" s="841"/>
      <c r="AU509" s="841"/>
      <c r="AV509" s="841"/>
      <c r="AW509" s="841"/>
      <c r="AX509" s="841"/>
      <c r="AY509" s="841"/>
      <c r="AZ509" s="841"/>
      <c r="BA509" s="841"/>
      <c r="BB509" s="841"/>
      <c r="BC509" s="841"/>
      <c r="BD509" s="841"/>
      <c r="BE509" s="841"/>
      <c r="BF509" s="841"/>
      <c r="BG509" s="841"/>
      <c r="BH509" s="841"/>
      <c r="BI509" s="841"/>
      <c r="BJ509" s="821" t="s">
        <v>4851</v>
      </c>
      <c r="BK509" s="841"/>
      <c r="BL509" s="841"/>
      <c r="BM509" s="841"/>
      <c r="BN509" s="841"/>
      <c r="BO509" s="841"/>
      <c r="BP509" s="841"/>
      <c r="BQ509" s="841"/>
      <c r="BR509" s="841"/>
      <c r="BS509" s="841"/>
      <c r="BT509" s="841"/>
      <c r="BU509" s="841"/>
      <c r="BV509" s="841"/>
      <c r="BW509" s="840"/>
      <c r="BX509" s="840"/>
      <c r="BY509" s="840"/>
      <c r="BZ509" s="842"/>
      <c r="CA509" s="842"/>
      <c r="CB509" s="842"/>
      <c r="CC509" s="842"/>
      <c r="CD509" s="842"/>
      <c r="CE509" s="842"/>
      <c r="CF509" s="842"/>
      <c r="CG509" s="842"/>
      <c r="CH509" s="842"/>
      <c r="CI509" s="842"/>
      <c r="CJ509" s="842"/>
      <c r="CK509" s="842"/>
      <c r="CL509" s="842"/>
      <c r="CM509" s="842"/>
      <c r="CN509" s="842"/>
      <c r="CO509" s="842"/>
      <c r="CP509" s="842"/>
      <c r="CQ509" s="842"/>
      <c r="CR509" s="842"/>
      <c r="CS509" s="832" t="s">
        <v>4852</v>
      </c>
      <c r="CT509" s="842"/>
      <c r="CU509" s="842"/>
      <c r="CV509" s="842"/>
      <c r="CW509" s="842"/>
      <c r="CX509" s="842"/>
      <c r="CY509" s="842"/>
      <c r="CZ509" s="842"/>
      <c r="DA509" s="842"/>
      <c r="DB509" s="842"/>
      <c r="DC509" s="842"/>
      <c r="DD509" s="842"/>
      <c r="DE509" s="842"/>
    </row>
    <row r="510" spans="34:109" ht="0" hidden="1" customHeight="1">
      <c r="AH510" s="840"/>
      <c r="AI510" s="840"/>
      <c r="AJ510" s="840"/>
      <c r="AK510" s="840"/>
      <c r="AL510" s="822" t="str">
        <f t="shared" si="21"/>
        <v/>
      </c>
      <c r="AM510" s="822" t="str">
        <f t="shared" si="22"/>
        <v/>
      </c>
      <c r="AN510" s="828" t="str">
        <f t="shared" si="23"/>
        <v/>
      </c>
      <c r="AO510" s="840"/>
      <c r="AP510" s="826">
        <v>508</v>
      </c>
      <c r="AQ510" s="841"/>
      <c r="AR510" s="841"/>
      <c r="AS510" s="841"/>
      <c r="AT510" s="841"/>
      <c r="AU510" s="841"/>
      <c r="AV510" s="841"/>
      <c r="AW510" s="841"/>
      <c r="AX510" s="841"/>
      <c r="AY510" s="841"/>
      <c r="AZ510" s="841"/>
      <c r="BA510" s="841"/>
      <c r="BB510" s="841"/>
      <c r="BC510" s="841"/>
      <c r="BD510" s="841"/>
      <c r="BE510" s="841"/>
      <c r="BF510" s="841"/>
      <c r="BG510" s="841"/>
      <c r="BH510" s="841"/>
      <c r="BI510" s="841"/>
      <c r="BJ510" s="821" t="s">
        <v>4853</v>
      </c>
      <c r="BK510" s="841"/>
      <c r="BL510" s="841"/>
      <c r="BM510" s="841"/>
      <c r="BN510" s="841"/>
      <c r="BO510" s="841"/>
      <c r="BP510" s="841"/>
      <c r="BQ510" s="841"/>
      <c r="BR510" s="841"/>
      <c r="BS510" s="841"/>
      <c r="BT510" s="841"/>
      <c r="BU510" s="841"/>
      <c r="BV510" s="841"/>
      <c r="BW510" s="840"/>
      <c r="BX510" s="840"/>
      <c r="BY510" s="840"/>
      <c r="BZ510" s="842"/>
      <c r="CA510" s="842"/>
      <c r="CB510" s="842"/>
      <c r="CC510" s="842"/>
      <c r="CD510" s="842"/>
      <c r="CE510" s="842"/>
      <c r="CF510" s="842"/>
      <c r="CG510" s="842"/>
      <c r="CH510" s="842"/>
      <c r="CI510" s="842"/>
      <c r="CJ510" s="842"/>
      <c r="CK510" s="842"/>
      <c r="CL510" s="842"/>
      <c r="CM510" s="842"/>
      <c r="CN510" s="842"/>
      <c r="CO510" s="842"/>
      <c r="CP510" s="842"/>
      <c r="CQ510" s="842"/>
      <c r="CR510" s="842"/>
      <c r="CS510" s="832" t="s">
        <v>4854</v>
      </c>
      <c r="CT510" s="842"/>
      <c r="CU510" s="842"/>
      <c r="CV510" s="842"/>
      <c r="CW510" s="842"/>
      <c r="CX510" s="842"/>
      <c r="CY510" s="842"/>
      <c r="CZ510" s="842"/>
      <c r="DA510" s="842"/>
      <c r="DB510" s="842"/>
      <c r="DC510" s="842"/>
      <c r="DD510" s="842"/>
      <c r="DE510" s="842"/>
    </row>
    <row r="511" spans="34:109" ht="0" hidden="1" customHeight="1">
      <c r="AH511" s="840"/>
      <c r="AI511" s="840"/>
      <c r="AJ511" s="840"/>
      <c r="AK511" s="840"/>
      <c r="AL511" s="822" t="str">
        <f t="shared" si="21"/>
        <v/>
      </c>
      <c r="AM511" s="822" t="str">
        <f t="shared" si="22"/>
        <v/>
      </c>
      <c r="AN511" s="828" t="str">
        <f t="shared" si="23"/>
        <v/>
      </c>
      <c r="AO511" s="840"/>
      <c r="AP511" s="826">
        <v>509</v>
      </c>
      <c r="AQ511" s="841"/>
      <c r="AR511" s="841"/>
      <c r="AS511" s="841"/>
      <c r="AT511" s="841"/>
      <c r="AU511" s="841"/>
      <c r="AV511" s="841"/>
      <c r="AW511" s="841"/>
      <c r="AX511" s="841"/>
      <c r="AY511" s="841"/>
      <c r="AZ511" s="841"/>
      <c r="BA511" s="841"/>
      <c r="BB511" s="841"/>
      <c r="BC511" s="841"/>
      <c r="BD511" s="841"/>
      <c r="BE511" s="841"/>
      <c r="BF511" s="841"/>
      <c r="BG511" s="841"/>
      <c r="BH511" s="841"/>
      <c r="BI511" s="841"/>
      <c r="BJ511" s="821" t="s">
        <v>4855</v>
      </c>
      <c r="BK511" s="841"/>
      <c r="BL511" s="841"/>
      <c r="BM511" s="841"/>
      <c r="BN511" s="841"/>
      <c r="BO511" s="841"/>
      <c r="BP511" s="841"/>
      <c r="BQ511" s="841"/>
      <c r="BR511" s="841"/>
      <c r="BS511" s="841"/>
      <c r="BT511" s="841"/>
      <c r="BU511" s="841"/>
      <c r="BV511" s="841"/>
      <c r="BW511" s="840"/>
      <c r="BX511" s="840"/>
      <c r="BY511" s="840"/>
      <c r="BZ511" s="842"/>
      <c r="CA511" s="842"/>
      <c r="CB511" s="842"/>
      <c r="CC511" s="842"/>
      <c r="CD511" s="842"/>
      <c r="CE511" s="842"/>
      <c r="CF511" s="842"/>
      <c r="CG511" s="842"/>
      <c r="CH511" s="842"/>
      <c r="CI511" s="842"/>
      <c r="CJ511" s="842"/>
      <c r="CK511" s="842"/>
      <c r="CL511" s="842"/>
      <c r="CM511" s="842"/>
      <c r="CN511" s="842"/>
      <c r="CO511" s="842"/>
      <c r="CP511" s="842"/>
      <c r="CQ511" s="842"/>
      <c r="CR511" s="842"/>
      <c r="CS511" s="832" t="s">
        <v>4856</v>
      </c>
      <c r="CT511" s="842"/>
      <c r="CU511" s="842"/>
      <c r="CV511" s="842"/>
      <c r="CW511" s="842"/>
      <c r="CX511" s="842"/>
      <c r="CY511" s="842"/>
      <c r="CZ511" s="842"/>
      <c r="DA511" s="842"/>
      <c r="DB511" s="842"/>
      <c r="DC511" s="842"/>
      <c r="DD511" s="842"/>
      <c r="DE511" s="842"/>
    </row>
    <row r="512" spans="34:109" ht="0" hidden="1" customHeight="1">
      <c r="AH512" s="840"/>
      <c r="AI512" s="840"/>
      <c r="AJ512" s="840"/>
      <c r="AK512" s="840"/>
      <c r="AL512" s="822" t="str">
        <f t="shared" si="21"/>
        <v/>
      </c>
      <c r="AM512" s="822" t="str">
        <f t="shared" si="22"/>
        <v/>
      </c>
      <c r="AN512" s="828" t="str">
        <f t="shared" si="23"/>
        <v/>
      </c>
      <c r="AO512" s="840"/>
      <c r="AP512" s="826">
        <v>510</v>
      </c>
      <c r="AQ512" s="841"/>
      <c r="AR512" s="841"/>
      <c r="AS512" s="841"/>
      <c r="AT512" s="841"/>
      <c r="AU512" s="841"/>
      <c r="AV512" s="841"/>
      <c r="AW512" s="841"/>
      <c r="AX512" s="841"/>
      <c r="AY512" s="841"/>
      <c r="AZ512" s="841"/>
      <c r="BA512" s="841"/>
      <c r="BB512" s="841"/>
      <c r="BC512" s="841"/>
      <c r="BD512" s="841"/>
      <c r="BE512" s="841"/>
      <c r="BF512" s="841"/>
      <c r="BG512" s="841"/>
      <c r="BH512" s="841"/>
      <c r="BI512" s="841"/>
      <c r="BJ512" s="821" t="s">
        <v>4857</v>
      </c>
      <c r="BK512" s="841"/>
      <c r="BL512" s="841"/>
      <c r="BM512" s="841"/>
      <c r="BN512" s="841"/>
      <c r="BO512" s="841"/>
      <c r="BP512" s="841"/>
      <c r="BQ512" s="841"/>
      <c r="BR512" s="841"/>
      <c r="BS512" s="841"/>
      <c r="BT512" s="841"/>
      <c r="BU512" s="841"/>
      <c r="BV512" s="841"/>
      <c r="BW512" s="840"/>
      <c r="BX512" s="840"/>
      <c r="BY512" s="840"/>
      <c r="BZ512" s="842"/>
      <c r="CA512" s="842"/>
      <c r="CB512" s="842"/>
      <c r="CC512" s="842"/>
      <c r="CD512" s="842"/>
      <c r="CE512" s="842"/>
      <c r="CF512" s="842"/>
      <c r="CG512" s="842"/>
      <c r="CH512" s="842"/>
      <c r="CI512" s="842"/>
      <c r="CJ512" s="842"/>
      <c r="CK512" s="842"/>
      <c r="CL512" s="842"/>
      <c r="CM512" s="842"/>
      <c r="CN512" s="842"/>
      <c r="CO512" s="842"/>
      <c r="CP512" s="842"/>
      <c r="CQ512" s="842"/>
      <c r="CR512" s="842"/>
      <c r="CS512" s="832" t="s">
        <v>4858</v>
      </c>
      <c r="CT512" s="842"/>
      <c r="CU512" s="842"/>
      <c r="CV512" s="842"/>
      <c r="CW512" s="842"/>
      <c r="CX512" s="842"/>
      <c r="CY512" s="842"/>
      <c r="CZ512" s="842"/>
      <c r="DA512" s="842"/>
      <c r="DB512" s="842"/>
      <c r="DC512" s="842"/>
      <c r="DD512" s="842"/>
      <c r="DE512" s="842"/>
    </row>
    <row r="513" spans="34:109" ht="0" hidden="1" customHeight="1">
      <c r="AH513" s="840"/>
      <c r="AI513" s="840"/>
      <c r="AJ513" s="840"/>
      <c r="AK513" s="840"/>
      <c r="AL513" s="822" t="str">
        <f t="shared" si="21"/>
        <v/>
      </c>
      <c r="AM513" s="822" t="str">
        <f t="shared" si="22"/>
        <v/>
      </c>
      <c r="AN513" s="828" t="str">
        <f t="shared" si="23"/>
        <v/>
      </c>
      <c r="AO513" s="840"/>
      <c r="AP513" s="826">
        <v>511</v>
      </c>
      <c r="AQ513" s="841"/>
      <c r="AR513" s="841"/>
      <c r="AS513" s="841"/>
      <c r="AT513" s="841"/>
      <c r="AU513" s="841"/>
      <c r="AV513" s="841"/>
      <c r="AW513" s="841"/>
      <c r="AX513" s="841"/>
      <c r="AY513" s="841"/>
      <c r="AZ513" s="841"/>
      <c r="BA513" s="841"/>
      <c r="BB513" s="841"/>
      <c r="BC513" s="841"/>
      <c r="BD513" s="841"/>
      <c r="BE513" s="841"/>
      <c r="BF513" s="841"/>
      <c r="BG513" s="841"/>
      <c r="BH513" s="841"/>
      <c r="BI513" s="841"/>
      <c r="BJ513" s="821" t="s">
        <v>4859</v>
      </c>
      <c r="BK513" s="841"/>
      <c r="BL513" s="841"/>
      <c r="BM513" s="841"/>
      <c r="BN513" s="841"/>
      <c r="BO513" s="841"/>
      <c r="BP513" s="841"/>
      <c r="BQ513" s="841"/>
      <c r="BR513" s="841"/>
      <c r="BS513" s="841"/>
      <c r="BT513" s="841"/>
      <c r="BU513" s="841"/>
      <c r="BV513" s="841"/>
      <c r="BW513" s="840"/>
      <c r="BX513" s="840"/>
      <c r="BY513" s="840"/>
      <c r="BZ513" s="842"/>
      <c r="CA513" s="842"/>
      <c r="CB513" s="842"/>
      <c r="CC513" s="842"/>
      <c r="CD513" s="842"/>
      <c r="CE513" s="842"/>
      <c r="CF513" s="842"/>
      <c r="CG513" s="842"/>
      <c r="CH513" s="842"/>
      <c r="CI513" s="842"/>
      <c r="CJ513" s="842"/>
      <c r="CK513" s="842"/>
      <c r="CL513" s="842"/>
      <c r="CM513" s="842"/>
      <c r="CN513" s="842"/>
      <c r="CO513" s="842"/>
      <c r="CP513" s="842"/>
      <c r="CQ513" s="842"/>
      <c r="CR513" s="842"/>
      <c r="CS513" s="832" t="s">
        <v>4860</v>
      </c>
      <c r="CT513" s="842"/>
      <c r="CU513" s="842"/>
      <c r="CV513" s="842"/>
      <c r="CW513" s="842"/>
      <c r="CX513" s="842"/>
      <c r="CY513" s="842"/>
      <c r="CZ513" s="842"/>
      <c r="DA513" s="842"/>
      <c r="DB513" s="842"/>
      <c r="DC513" s="842"/>
      <c r="DD513" s="842"/>
      <c r="DE513" s="842"/>
    </row>
    <row r="514" spans="34:109" ht="0" hidden="1" customHeight="1">
      <c r="AH514" s="840"/>
      <c r="AI514" s="840"/>
      <c r="AJ514" s="840"/>
      <c r="AK514" s="840"/>
      <c r="AL514" s="822" t="str">
        <f t="shared" si="21"/>
        <v/>
      </c>
      <c r="AM514" s="822" t="str">
        <f t="shared" si="22"/>
        <v/>
      </c>
      <c r="AN514" s="828" t="str">
        <f t="shared" si="23"/>
        <v/>
      </c>
      <c r="AO514" s="840"/>
      <c r="AP514" s="826">
        <v>512</v>
      </c>
      <c r="AQ514" s="841"/>
      <c r="AR514" s="841"/>
      <c r="AS514" s="841"/>
      <c r="AT514" s="841"/>
      <c r="AU514" s="841"/>
      <c r="AV514" s="841"/>
      <c r="AW514" s="841"/>
      <c r="AX514" s="841"/>
      <c r="AY514" s="841"/>
      <c r="AZ514" s="841"/>
      <c r="BA514" s="841"/>
      <c r="BB514" s="841"/>
      <c r="BC514" s="841"/>
      <c r="BD514" s="841"/>
      <c r="BE514" s="841"/>
      <c r="BF514" s="841"/>
      <c r="BG514" s="841"/>
      <c r="BH514" s="841"/>
      <c r="BI514" s="841"/>
      <c r="BJ514" s="821" t="s">
        <v>4861</v>
      </c>
      <c r="BK514" s="841"/>
      <c r="BL514" s="841"/>
      <c r="BM514" s="841"/>
      <c r="BN514" s="841"/>
      <c r="BO514" s="841"/>
      <c r="BP514" s="841"/>
      <c r="BQ514" s="841"/>
      <c r="BR514" s="841"/>
      <c r="BS514" s="841"/>
      <c r="BT514" s="841"/>
      <c r="BU514" s="841"/>
      <c r="BV514" s="841"/>
      <c r="BW514" s="840"/>
      <c r="BX514" s="840"/>
      <c r="BY514" s="840"/>
      <c r="BZ514" s="842"/>
      <c r="CA514" s="842"/>
      <c r="CB514" s="842"/>
      <c r="CC514" s="842"/>
      <c r="CD514" s="842"/>
      <c r="CE514" s="842"/>
      <c r="CF514" s="842"/>
      <c r="CG514" s="842"/>
      <c r="CH514" s="842"/>
      <c r="CI514" s="842"/>
      <c r="CJ514" s="842"/>
      <c r="CK514" s="842"/>
      <c r="CL514" s="842"/>
      <c r="CM514" s="842"/>
      <c r="CN514" s="842"/>
      <c r="CO514" s="842"/>
      <c r="CP514" s="842"/>
      <c r="CQ514" s="842"/>
      <c r="CR514" s="842"/>
      <c r="CS514" s="832" t="s">
        <v>4862</v>
      </c>
      <c r="CT514" s="842"/>
      <c r="CU514" s="842"/>
      <c r="CV514" s="842"/>
      <c r="CW514" s="842"/>
      <c r="CX514" s="842"/>
      <c r="CY514" s="842"/>
      <c r="CZ514" s="842"/>
      <c r="DA514" s="842"/>
      <c r="DB514" s="842"/>
      <c r="DC514" s="842"/>
      <c r="DD514" s="842"/>
      <c r="DE514" s="842"/>
    </row>
    <row r="515" spans="34:109" ht="0" hidden="1" customHeight="1">
      <c r="AH515" s="840"/>
      <c r="AI515" s="840"/>
      <c r="AJ515" s="840"/>
      <c r="AK515" s="840"/>
      <c r="AL515" s="822" t="str">
        <f t="shared" si="21"/>
        <v/>
      </c>
      <c r="AM515" s="822" t="str">
        <f t="shared" si="22"/>
        <v/>
      </c>
      <c r="AN515" s="828" t="str">
        <f t="shared" si="23"/>
        <v/>
      </c>
      <c r="AO515" s="840"/>
      <c r="AP515" s="826">
        <v>513</v>
      </c>
      <c r="AQ515" s="841"/>
      <c r="AR515" s="841"/>
      <c r="AS515" s="841"/>
      <c r="AT515" s="841"/>
      <c r="AU515" s="841"/>
      <c r="AV515" s="841"/>
      <c r="AW515" s="841"/>
      <c r="AX515" s="841"/>
      <c r="AY515" s="841"/>
      <c r="AZ515" s="841"/>
      <c r="BA515" s="841"/>
      <c r="BB515" s="841"/>
      <c r="BC515" s="841"/>
      <c r="BD515" s="841"/>
      <c r="BE515" s="841"/>
      <c r="BF515" s="841"/>
      <c r="BG515" s="841"/>
      <c r="BH515" s="841"/>
      <c r="BI515" s="841"/>
      <c r="BJ515" s="821" t="s">
        <v>4863</v>
      </c>
      <c r="BK515" s="841"/>
      <c r="BL515" s="841"/>
      <c r="BM515" s="841"/>
      <c r="BN515" s="841"/>
      <c r="BO515" s="841"/>
      <c r="BP515" s="841"/>
      <c r="BQ515" s="841"/>
      <c r="BR515" s="841"/>
      <c r="BS515" s="841"/>
      <c r="BT515" s="841"/>
      <c r="BU515" s="841"/>
      <c r="BV515" s="841"/>
      <c r="BW515" s="840"/>
      <c r="BX515" s="840"/>
      <c r="BY515" s="840"/>
      <c r="BZ515" s="842"/>
      <c r="CA515" s="842"/>
      <c r="CB515" s="842"/>
      <c r="CC515" s="842"/>
      <c r="CD515" s="842"/>
      <c r="CE515" s="842"/>
      <c r="CF515" s="842"/>
      <c r="CG515" s="842"/>
      <c r="CH515" s="842"/>
      <c r="CI515" s="842"/>
      <c r="CJ515" s="842"/>
      <c r="CK515" s="842"/>
      <c r="CL515" s="842"/>
      <c r="CM515" s="842"/>
      <c r="CN515" s="842"/>
      <c r="CO515" s="842"/>
      <c r="CP515" s="842"/>
      <c r="CQ515" s="842"/>
      <c r="CR515" s="842"/>
      <c r="CS515" s="832" t="s">
        <v>4864</v>
      </c>
      <c r="CT515" s="842"/>
      <c r="CU515" s="842"/>
      <c r="CV515" s="842"/>
      <c r="CW515" s="842"/>
      <c r="CX515" s="842"/>
      <c r="CY515" s="842"/>
      <c r="CZ515" s="842"/>
      <c r="DA515" s="842"/>
      <c r="DB515" s="842"/>
      <c r="DC515" s="842"/>
      <c r="DD515" s="842"/>
      <c r="DE515" s="842"/>
    </row>
    <row r="516" spans="34:109" ht="0" hidden="1" customHeight="1">
      <c r="AH516" s="840"/>
      <c r="AI516" s="840"/>
      <c r="AJ516" s="840"/>
      <c r="AK516" s="840"/>
      <c r="AL516" s="822" t="str">
        <f t="shared" si="21"/>
        <v/>
      </c>
      <c r="AM516" s="822" t="str">
        <f t="shared" si="22"/>
        <v/>
      </c>
      <c r="AN516" s="828" t="str">
        <f t="shared" si="23"/>
        <v/>
      </c>
      <c r="AO516" s="840"/>
      <c r="AP516" s="826">
        <v>514</v>
      </c>
      <c r="AQ516" s="841"/>
      <c r="AR516" s="841"/>
      <c r="AS516" s="841"/>
      <c r="AT516" s="841"/>
      <c r="AU516" s="841"/>
      <c r="AV516" s="841"/>
      <c r="AW516" s="841"/>
      <c r="AX516" s="841"/>
      <c r="AY516" s="841"/>
      <c r="AZ516" s="841"/>
      <c r="BA516" s="841"/>
      <c r="BB516" s="841"/>
      <c r="BC516" s="841"/>
      <c r="BD516" s="841"/>
      <c r="BE516" s="841"/>
      <c r="BF516" s="841"/>
      <c r="BG516" s="841"/>
      <c r="BH516" s="841"/>
      <c r="BI516" s="841"/>
      <c r="BJ516" s="821" t="s">
        <v>4865</v>
      </c>
      <c r="BK516" s="841"/>
      <c r="BL516" s="841"/>
      <c r="BM516" s="841"/>
      <c r="BN516" s="841"/>
      <c r="BO516" s="841"/>
      <c r="BP516" s="841"/>
      <c r="BQ516" s="841"/>
      <c r="BR516" s="841"/>
      <c r="BS516" s="841"/>
      <c r="BT516" s="841"/>
      <c r="BU516" s="841"/>
      <c r="BV516" s="841"/>
      <c r="BW516" s="840"/>
      <c r="BX516" s="840"/>
      <c r="BY516" s="840"/>
      <c r="BZ516" s="842"/>
      <c r="CA516" s="842"/>
      <c r="CB516" s="842"/>
      <c r="CC516" s="842"/>
      <c r="CD516" s="842"/>
      <c r="CE516" s="842"/>
      <c r="CF516" s="842"/>
      <c r="CG516" s="842"/>
      <c r="CH516" s="842"/>
      <c r="CI516" s="842"/>
      <c r="CJ516" s="842"/>
      <c r="CK516" s="842"/>
      <c r="CL516" s="842"/>
      <c r="CM516" s="842"/>
      <c r="CN516" s="842"/>
      <c r="CO516" s="842"/>
      <c r="CP516" s="842"/>
      <c r="CQ516" s="842"/>
      <c r="CR516" s="842"/>
      <c r="CS516" s="832" t="s">
        <v>4866</v>
      </c>
      <c r="CT516" s="842"/>
      <c r="CU516" s="842"/>
      <c r="CV516" s="842"/>
      <c r="CW516" s="842"/>
      <c r="CX516" s="842"/>
      <c r="CY516" s="842"/>
      <c r="CZ516" s="842"/>
      <c r="DA516" s="842"/>
      <c r="DB516" s="842"/>
      <c r="DC516" s="842"/>
      <c r="DD516" s="842"/>
      <c r="DE516" s="842"/>
    </row>
    <row r="517" spans="34:109" ht="0" hidden="1" customHeight="1">
      <c r="AH517" s="840"/>
      <c r="AI517" s="840"/>
      <c r="AJ517" s="840"/>
      <c r="AK517" s="840"/>
      <c r="AL517" s="822" t="str">
        <f t="shared" ref="AL517:AL574" si="24">IFERROR(IF(HLOOKUP($N$10, $BZ$3:$DE$574, $AP517, FALSE )="", "", HLOOKUP($N$10, $BZ$3:$DE$574, $AP517, FALSE)), "")</f>
        <v/>
      </c>
      <c r="AM517" s="822" t="str">
        <f t="shared" ref="AM517:AM574" si="25">IFERROR(IF(AL517="", "", HLOOKUP($N$10, $AQ$3:$BV$574, AP517, FALSE)), "")</f>
        <v/>
      </c>
      <c r="AN517" s="828" t="str">
        <f t="shared" ref="AN517:AN574" si="26">MID(AM517, 3, 3)</f>
        <v/>
      </c>
      <c r="AO517" s="840"/>
      <c r="AP517" s="826">
        <v>515</v>
      </c>
      <c r="AQ517" s="841"/>
      <c r="AR517" s="841"/>
      <c r="AS517" s="841"/>
      <c r="AT517" s="841"/>
      <c r="AU517" s="841"/>
      <c r="AV517" s="841"/>
      <c r="AW517" s="841"/>
      <c r="AX517" s="841"/>
      <c r="AY517" s="841"/>
      <c r="AZ517" s="841"/>
      <c r="BA517" s="841"/>
      <c r="BB517" s="841"/>
      <c r="BC517" s="841"/>
      <c r="BD517" s="841"/>
      <c r="BE517" s="841"/>
      <c r="BF517" s="841"/>
      <c r="BG517" s="841"/>
      <c r="BH517" s="841"/>
      <c r="BI517" s="841"/>
      <c r="BJ517" s="821" t="s">
        <v>4867</v>
      </c>
      <c r="BK517" s="841"/>
      <c r="BL517" s="841"/>
      <c r="BM517" s="841"/>
      <c r="BN517" s="841"/>
      <c r="BO517" s="841"/>
      <c r="BP517" s="841"/>
      <c r="BQ517" s="841"/>
      <c r="BR517" s="841"/>
      <c r="BS517" s="841"/>
      <c r="BT517" s="841"/>
      <c r="BU517" s="841"/>
      <c r="BV517" s="841"/>
      <c r="BW517" s="840"/>
      <c r="BX517" s="840"/>
      <c r="BY517" s="840"/>
      <c r="BZ517" s="842"/>
      <c r="CA517" s="842"/>
      <c r="CB517" s="842"/>
      <c r="CC517" s="842"/>
      <c r="CD517" s="842"/>
      <c r="CE517" s="842"/>
      <c r="CF517" s="842"/>
      <c r="CG517" s="842"/>
      <c r="CH517" s="842"/>
      <c r="CI517" s="842"/>
      <c r="CJ517" s="842"/>
      <c r="CK517" s="842"/>
      <c r="CL517" s="842"/>
      <c r="CM517" s="842"/>
      <c r="CN517" s="842"/>
      <c r="CO517" s="842"/>
      <c r="CP517" s="842"/>
      <c r="CQ517" s="842"/>
      <c r="CR517" s="842"/>
      <c r="CS517" s="832" t="s">
        <v>4868</v>
      </c>
      <c r="CT517" s="842"/>
      <c r="CU517" s="842"/>
      <c r="CV517" s="842"/>
      <c r="CW517" s="842"/>
      <c r="CX517" s="842"/>
      <c r="CY517" s="842"/>
      <c r="CZ517" s="842"/>
      <c r="DA517" s="842"/>
      <c r="DB517" s="842"/>
      <c r="DC517" s="842"/>
      <c r="DD517" s="842"/>
      <c r="DE517" s="842"/>
    </row>
    <row r="518" spans="34:109" ht="0" hidden="1" customHeight="1">
      <c r="AH518" s="840"/>
      <c r="AI518" s="840"/>
      <c r="AJ518" s="840"/>
      <c r="AK518" s="840"/>
      <c r="AL518" s="822" t="str">
        <f t="shared" si="24"/>
        <v/>
      </c>
      <c r="AM518" s="822" t="str">
        <f t="shared" si="25"/>
        <v/>
      </c>
      <c r="AN518" s="828" t="str">
        <f t="shared" si="26"/>
        <v/>
      </c>
      <c r="AO518" s="840"/>
      <c r="AP518" s="826">
        <v>516</v>
      </c>
      <c r="AQ518" s="841"/>
      <c r="AR518" s="841"/>
      <c r="AS518" s="841"/>
      <c r="AT518" s="841"/>
      <c r="AU518" s="841"/>
      <c r="AV518" s="841"/>
      <c r="AW518" s="841"/>
      <c r="AX518" s="841"/>
      <c r="AY518" s="841"/>
      <c r="AZ518" s="841"/>
      <c r="BA518" s="841"/>
      <c r="BB518" s="841"/>
      <c r="BC518" s="841"/>
      <c r="BD518" s="841"/>
      <c r="BE518" s="841"/>
      <c r="BF518" s="841"/>
      <c r="BG518" s="841"/>
      <c r="BH518" s="841"/>
      <c r="BI518" s="841"/>
      <c r="BJ518" s="821" t="s">
        <v>4869</v>
      </c>
      <c r="BK518" s="841"/>
      <c r="BL518" s="841"/>
      <c r="BM518" s="841"/>
      <c r="BN518" s="841"/>
      <c r="BO518" s="841"/>
      <c r="BP518" s="841"/>
      <c r="BQ518" s="841"/>
      <c r="BR518" s="841"/>
      <c r="BS518" s="841"/>
      <c r="BT518" s="841"/>
      <c r="BU518" s="841"/>
      <c r="BV518" s="841"/>
      <c r="BW518" s="840"/>
      <c r="BX518" s="840"/>
      <c r="BY518" s="840"/>
      <c r="BZ518" s="842"/>
      <c r="CA518" s="842"/>
      <c r="CB518" s="842"/>
      <c r="CC518" s="842"/>
      <c r="CD518" s="842"/>
      <c r="CE518" s="842"/>
      <c r="CF518" s="842"/>
      <c r="CG518" s="842"/>
      <c r="CH518" s="842"/>
      <c r="CI518" s="842"/>
      <c r="CJ518" s="842"/>
      <c r="CK518" s="842"/>
      <c r="CL518" s="842"/>
      <c r="CM518" s="842"/>
      <c r="CN518" s="842"/>
      <c r="CO518" s="842"/>
      <c r="CP518" s="842"/>
      <c r="CQ518" s="842"/>
      <c r="CR518" s="842"/>
      <c r="CS518" s="832" t="s">
        <v>4870</v>
      </c>
      <c r="CT518" s="842"/>
      <c r="CU518" s="842"/>
      <c r="CV518" s="842"/>
      <c r="CW518" s="842"/>
      <c r="CX518" s="842"/>
      <c r="CY518" s="842"/>
      <c r="CZ518" s="842"/>
      <c r="DA518" s="842"/>
      <c r="DB518" s="842"/>
      <c r="DC518" s="842"/>
      <c r="DD518" s="842"/>
      <c r="DE518" s="842"/>
    </row>
    <row r="519" spans="34:109" ht="0" hidden="1" customHeight="1">
      <c r="AH519" s="840"/>
      <c r="AI519" s="840"/>
      <c r="AJ519" s="840"/>
      <c r="AK519" s="840"/>
      <c r="AL519" s="822" t="str">
        <f t="shared" si="24"/>
        <v/>
      </c>
      <c r="AM519" s="822" t="str">
        <f t="shared" si="25"/>
        <v/>
      </c>
      <c r="AN519" s="828" t="str">
        <f t="shared" si="26"/>
        <v/>
      </c>
      <c r="AO519" s="840"/>
      <c r="AP519" s="826">
        <v>517</v>
      </c>
      <c r="AQ519" s="841"/>
      <c r="AR519" s="841"/>
      <c r="AS519" s="841"/>
      <c r="AT519" s="841"/>
      <c r="AU519" s="841"/>
      <c r="AV519" s="841"/>
      <c r="AW519" s="841"/>
      <c r="AX519" s="841"/>
      <c r="AY519" s="841"/>
      <c r="AZ519" s="841"/>
      <c r="BA519" s="841"/>
      <c r="BB519" s="841"/>
      <c r="BC519" s="841"/>
      <c r="BD519" s="841"/>
      <c r="BE519" s="841"/>
      <c r="BF519" s="841"/>
      <c r="BG519" s="841"/>
      <c r="BH519" s="841"/>
      <c r="BI519" s="841"/>
      <c r="BJ519" s="821" t="s">
        <v>4871</v>
      </c>
      <c r="BK519" s="841"/>
      <c r="BL519" s="841"/>
      <c r="BM519" s="841"/>
      <c r="BN519" s="841"/>
      <c r="BO519" s="841"/>
      <c r="BP519" s="841"/>
      <c r="BQ519" s="841"/>
      <c r="BR519" s="841"/>
      <c r="BS519" s="841"/>
      <c r="BT519" s="841"/>
      <c r="BU519" s="841"/>
      <c r="BV519" s="841"/>
      <c r="BW519" s="840"/>
      <c r="BX519" s="840"/>
      <c r="BY519" s="840"/>
      <c r="BZ519" s="842"/>
      <c r="CA519" s="842"/>
      <c r="CB519" s="842"/>
      <c r="CC519" s="842"/>
      <c r="CD519" s="842"/>
      <c r="CE519" s="842"/>
      <c r="CF519" s="842"/>
      <c r="CG519" s="842"/>
      <c r="CH519" s="842"/>
      <c r="CI519" s="842"/>
      <c r="CJ519" s="842"/>
      <c r="CK519" s="842"/>
      <c r="CL519" s="842"/>
      <c r="CM519" s="842"/>
      <c r="CN519" s="842"/>
      <c r="CO519" s="842"/>
      <c r="CP519" s="842"/>
      <c r="CQ519" s="842"/>
      <c r="CR519" s="842"/>
      <c r="CS519" s="832" t="s">
        <v>4872</v>
      </c>
      <c r="CT519" s="842"/>
      <c r="CU519" s="842"/>
      <c r="CV519" s="842"/>
      <c r="CW519" s="842"/>
      <c r="CX519" s="842"/>
      <c r="CY519" s="842"/>
      <c r="CZ519" s="842"/>
      <c r="DA519" s="842"/>
      <c r="DB519" s="842"/>
      <c r="DC519" s="842"/>
      <c r="DD519" s="842"/>
      <c r="DE519" s="842"/>
    </row>
    <row r="520" spans="34:109" ht="0" hidden="1" customHeight="1">
      <c r="AH520" s="840"/>
      <c r="AI520" s="840"/>
      <c r="AJ520" s="840"/>
      <c r="AK520" s="840"/>
      <c r="AL520" s="822" t="str">
        <f t="shared" si="24"/>
        <v/>
      </c>
      <c r="AM520" s="822" t="str">
        <f t="shared" si="25"/>
        <v/>
      </c>
      <c r="AN520" s="828" t="str">
        <f t="shared" si="26"/>
        <v/>
      </c>
      <c r="AO520" s="840"/>
      <c r="AP520" s="826">
        <v>518</v>
      </c>
      <c r="AQ520" s="841"/>
      <c r="AR520" s="841"/>
      <c r="AS520" s="841"/>
      <c r="AT520" s="841"/>
      <c r="AU520" s="841"/>
      <c r="AV520" s="841"/>
      <c r="AW520" s="841"/>
      <c r="AX520" s="841"/>
      <c r="AY520" s="841"/>
      <c r="AZ520" s="841"/>
      <c r="BA520" s="841"/>
      <c r="BB520" s="841"/>
      <c r="BC520" s="841"/>
      <c r="BD520" s="841"/>
      <c r="BE520" s="841"/>
      <c r="BF520" s="841"/>
      <c r="BG520" s="841"/>
      <c r="BH520" s="841"/>
      <c r="BI520" s="841"/>
      <c r="BJ520" s="821" t="s">
        <v>4873</v>
      </c>
      <c r="BK520" s="841"/>
      <c r="BL520" s="841"/>
      <c r="BM520" s="841"/>
      <c r="BN520" s="841"/>
      <c r="BO520" s="841"/>
      <c r="BP520" s="841"/>
      <c r="BQ520" s="841"/>
      <c r="BR520" s="841"/>
      <c r="BS520" s="841"/>
      <c r="BT520" s="841"/>
      <c r="BU520" s="841"/>
      <c r="BV520" s="841"/>
      <c r="BW520" s="840"/>
      <c r="BX520" s="840"/>
      <c r="BY520" s="840"/>
      <c r="BZ520" s="842"/>
      <c r="CA520" s="842"/>
      <c r="CB520" s="842"/>
      <c r="CC520" s="842"/>
      <c r="CD520" s="842"/>
      <c r="CE520" s="842"/>
      <c r="CF520" s="842"/>
      <c r="CG520" s="842"/>
      <c r="CH520" s="842"/>
      <c r="CI520" s="842"/>
      <c r="CJ520" s="842"/>
      <c r="CK520" s="842"/>
      <c r="CL520" s="842"/>
      <c r="CM520" s="842"/>
      <c r="CN520" s="842"/>
      <c r="CO520" s="842"/>
      <c r="CP520" s="842"/>
      <c r="CQ520" s="842"/>
      <c r="CR520" s="842"/>
      <c r="CS520" s="832" t="s">
        <v>4874</v>
      </c>
      <c r="CT520" s="842"/>
      <c r="CU520" s="842"/>
      <c r="CV520" s="842"/>
      <c r="CW520" s="842"/>
      <c r="CX520" s="842"/>
      <c r="CY520" s="842"/>
      <c r="CZ520" s="842"/>
      <c r="DA520" s="842"/>
      <c r="DB520" s="842"/>
      <c r="DC520" s="842"/>
      <c r="DD520" s="842"/>
      <c r="DE520" s="842"/>
    </row>
    <row r="521" spans="34:109" ht="0" hidden="1" customHeight="1">
      <c r="AH521" s="840"/>
      <c r="AI521" s="840"/>
      <c r="AJ521" s="840"/>
      <c r="AK521" s="840"/>
      <c r="AL521" s="822" t="str">
        <f t="shared" si="24"/>
        <v/>
      </c>
      <c r="AM521" s="822" t="str">
        <f t="shared" si="25"/>
        <v/>
      </c>
      <c r="AN521" s="828" t="str">
        <f t="shared" si="26"/>
        <v/>
      </c>
      <c r="AO521" s="840"/>
      <c r="AP521" s="826">
        <v>519</v>
      </c>
      <c r="AQ521" s="841"/>
      <c r="AR521" s="841"/>
      <c r="AS521" s="841"/>
      <c r="AT521" s="841"/>
      <c r="AU521" s="841"/>
      <c r="AV521" s="841"/>
      <c r="AW521" s="841"/>
      <c r="AX521" s="841"/>
      <c r="AY521" s="841"/>
      <c r="AZ521" s="841"/>
      <c r="BA521" s="841"/>
      <c r="BB521" s="841"/>
      <c r="BC521" s="841"/>
      <c r="BD521" s="841"/>
      <c r="BE521" s="841"/>
      <c r="BF521" s="841"/>
      <c r="BG521" s="841"/>
      <c r="BH521" s="841"/>
      <c r="BI521" s="841"/>
      <c r="BJ521" s="821" t="s">
        <v>4875</v>
      </c>
      <c r="BK521" s="841"/>
      <c r="BL521" s="841"/>
      <c r="BM521" s="841"/>
      <c r="BN521" s="841"/>
      <c r="BO521" s="841"/>
      <c r="BP521" s="841"/>
      <c r="BQ521" s="841"/>
      <c r="BR521" s="841"/>
      <c r="BS521" s="841"/>
      <c r="BT521" s="841"/>
      <c r="BU521" s="841"/>
      <c r="BV521" s="841"/>
      <c r="BW521" s="840"/>
      <c r="BX521" s="840"/>
      <c r="BY521" s="840"/>
      <c r="BZ521" s="842"/>
      <c r="CA521" s="842"/>
      <c r="CB521" s="842"/>
      <c r="CC521" s="842"/>
      <c r="CD521" s="842"/>
      <c r="CE521" s="842"/>
      <c r="CF521" s="842"/>
      <c r="CG521" s="842"/>
      <c r="CH521" s="842"/>
      <c r="CI521" s="842"/>
      <c r="CJ521" s="842"/>
      <c r="CK521" s="842"/>
      <c r="CL521" s="842"/>
      <c r="CM521" s="842"/>
      <c r="CN521" s="842"/>
      <c r="CO521" s="842"/>
      <c r="CP521" s="842"/>
      <c r="CQ521" s="842"/>
      <c r="CR521" s="842"/>
      <c r="CS521" s="832" t="s">
        <v>4876</v>
      </c>
      <c r="CT521" s="842"/>
      <c r="CU521" s="842"/>
      <c r="CV521" s="842"/>
      <c r="CW521" s="842"/>
      <c r="CX521" s="842"/>
      <c r="CY521" s="842"/>
      <c r="CZ521" s="842"/>
      <c r="DA521" s="842"/>
      <c r="DB521" s="842"/>
      <c r="DC521" s="842"/>
      <c r="DD521" s="842"/>
      <c r="DE521" s="842"/>
    </row>
    <row r="522" spans="34:109" ht="0" hidden="1" customHeight="1">
      <c r="AH522" s="840"/>
      <c r="AI522" s="840"/>
      <c r="AJ522" s="840"/>
      <c r="AK522" s="840"/>
      <c r="AL522" s="822" t="str">
        <f t="shared" si="24"/>
        <v/>
      </c>
      <c r="AM522" s="822" t="str">
        <f t="shared" si="25"/>
        <v/>
      </c>
      <c r="AN522" s="828" t="str">
        <f t="shared" si="26"/>
        <v/>
      </c>
      <c r="AO522" s="840"/>
      <c r="AP522" s="826">
        <v>520</v>
      </c>
      <c r="AQ522" s="841"/>
      <c r="AR522" s="841"/>
      <c r="AS522" s="841"/>
      <c r="AT522" s="841"/>
      <c r="AU522" s="841"/>
      <c r="AV522" s="841"/>
      <c r="AW522" s="841"/>
      <c r="AX522" s="841"/>
      <c r="AY522" s="841"/>
      <c r="AZ522" s="841"/>
      <c r="BA522" s="841"/>
      <c r="BB522" s="841"/>
      <c r="BC522" s="841"/>
      <c r="BD522" s="841"/>
      <c r="BE522" s="841"/>
      <c r="BF522" s="841"/>
      <c r="BG522" s="841"/>
      <c r="BH522" s="841"/>
      <c r="BI522" s="841"/>
      <c r="BJ522" s="821" t="s">
        <v>4877</v>
      </c>
      <c r="BK522" s="841"/>
      <c r="BL522" s="841"/>
      <c r="BM522" s="841"/>
      <c r="BN522" s="841"/>
      <c r="BO522" s="841"/>
      <c r="BP522" s="841"/>
      <c r="BQ522" s="841"/>
      <c r="BR522" s="841"/>
      <c r="BS522" s="841"/>
      <c r="BT522" s="841"/>
      <c r="BU522" s="841"/>
      <c r="BV522" s="841"/>
      <c r="BW522" s="840"/>
      <c r="BX522" s="840"/>
      <c r="BY522" s="840"/>
      <c r="BZ522" s="842"/>
      <c r="CA522" s="842"/>
      <c r="CB522" s="842"/>
      <c r="CC522" s="842"/>
      <c r="CD522" s="842"/>
      <c r="CE522" s="842"/>
      <c r="CF522" s="842"/>
      <c r="CG522" s="842"/>
      <c r="CH522" s="842"/>
      <c r="CI522" s="842"/>
      <c r="CJ522" s="842"/>
      <c r="CK522" s="842"/>
      <c r="CL522" s="842"/>
      <c r="CM522" s="842"/>
      <c r="CN522" s="842"/>
      <c r="CO522" s="842"/>
      <c r="CP522" s="842"/>
      <c r="CQ522" s="842"/>
      <c r="CR522" s="842"/>
      <c r="CS522" s="832" t="s">
        <v>4878</v>
      </c>
      <c r="CT522" s="842"/>
      <c r="CU522" s="842"/>
      <c r="CV522" s="842"/>
      <c r="CW522" s="842"/>
      <c r="CX522" s="842"/>
      <c r="CY522" s="842"/>
      <c r="CZ522" s="842"/>
      <c r="DA522" s="842"/>
      <c r="DB522" s="842"/>
      <c r="DC522" s="842"/>
      <c r="DD522" s="842"/>
      <c r="DE522" s="842"/>
    </row>
    <row r="523" spans="34:109" ht="0" hidden="1" customHeight="1">
      <c r="AH523" s="840"/>
      <c r="AI523" s="840"/>
      <c r="AJ523" s="840"/>
      <c r="AK523" s="840"/>
      <c r="AL523" s="822" t="str">
        <f t="shared" si="24"/>
        <v/>
      </c>
      <c r="AM523" s="822" t="str">
        <f t="shared" si="25"/>
        <v/>
      </c>
      <c r="AN523" s="828" t="str">
        <f t="shared" si="26"/>
        <v/>
      </c>
      <c r="AO523" s="840"/>
      <c r="AP523" s="826">
        <v>521</v>
      </c>
      <c r="AQ523" s="841"/>
      <c r="AR523" s="841"/>
      <c r="AS523" s="841"/>
      <c r="AT523" s="841"/>
      <c r="AU523" s="841"/>
      <c r="AV523" s="841"/>
      <c r="AW523" s="841"/>
      <c r="AX523" s="841"/>
      <c r="AY523" s="841"/>
      <c r="AZ523" s="841"/>
      <c r="BA523" s="841"/>
      <c r="BB523" s="841"/>
      <c r="BC523" s="841"/>
      <c r="BD523" s="841"/>
      <c r="BE523" s="841"/>
      <c r="BF523" s="841"/>
      <c r="BG523" s="841"/>
      <c r="BH523" s="841"/>
      <c r="BI523" s="841"/>
      <c r="BJ523" s="821" t="s">
        <v>4879</v>
      </c>
      <c r="BK523" s="841"/>
      <c r="BL523" s="841"/>
      <c r="BM523" s="841"/>
      <c r="BN523" s="841"/>
      <c r="BO523" s="841"/>
      <c r="BP523" s="841"/>
      <c r="BQ523" s="841"/>
      <c r="BR523" s="841"/>
      <c r="BS523" s="841"/>
      <c r="BT523" s="841"/>
      <c r="BU523" s="841"/>
      <c r="BV523" s="841"/>
      <c r="BW523" s="840"/>
      <c r="BX523" s="840"/>
      <c r="BY523" s="840"/>
      <c r="BZ523" s="842"/>
      <c r="CA523" s="842"/>
      <c r="CB523" s="842"/>
      <c r="CC523" s="842"/>
      <c r="CD523" s="842"/>
      <c r="CE523" s="842"/>
      <c r="CF523" s="842"/>
      <c r="CG523" s="842"/>
      <c r="CH523" s="842"/>
      <c r="CI523" s="842"/>
      <c r="CJ523" s="842"/>
      <c r="CK523" s="842"/>
      <c r="CL523" s="842"/>
      <c r="CM523" s="842"/>
      <c r="CN523" s="842"/>
      <c r="CO523" s="842"/>
      <c r="CP523" s="842"/>
      <c r="CQ523" s="842"/>
      <c r="CR523" s="842"/>
      <c r="CS523" s="832" t="s">
        <v>4880</v>
      </c>
      <c r="CT523" s="842"/>
      <c r="CU523" s="842"/>
      <c r="CV523" s="842"/>
      <c r="CW523" s="842"/>
      <c r="CX523" s="842"/>
      <c r="CY523" s="842"/>
      <c r="CZ523" s="842"/>
      <c r="DA523" s="842"/>
      <c r="DB523" s="842"/>
      <c r="DC523" s="842"/>
      <c r="DD523" s="842"/>
      <c r="DE523" s="842"/>
    </row>
    <row r="524" spans="34:109" ht="0" hidden="1" customHeight="1">
      <c r="AH524" s="840"/>
      <c r="AI524" s="840"/>
      <c r="AJ524" s="840"/>
      <c r="AK524" s="840"/>
      <c r="AL524" s="822" t="str">
        <f t="shared" si="24"/>
        <v/>
      </c>
      <c r="AM524" s="822" t="str">
        <f t="shared" si="25"/>
        <v/>
      </c>
      <c r="AN524" s="828" t="str">
        <f t="shared" si="26"/>
        <v/>
      </c>
      <c r="AO524" s="840"/>
      <c r="AP524" s="826">
        <v>522</v>
      </c>
      <c r="AQ524" s="841"/>
      <c r="AR524" s="841"/>
      <c r="AS524" s="841"/>
      <c r="AT524" s="841"/>
      <c r="AU524" s="841"/>
      <c r="AV524" s="841"/>
      <c r="AW524" s="841"/>
      <c r="AX524" s="841"/>
      <c r="AY524" s="841"/>
      <c r="AZ524" s="841"/>
      <c r="BA524" s="841"/>
      <c r="BB524" s="841"/>
      <c r="BC524" s="841"/>
      <c r="BD524" s="841"/>
      <c r="BE524" s="841"/>
      <c r="BF524" s="841"/>
      <c r="BG524" s="841"/>
      <c r="BH524" s="841"/>
      <c r="BI524" s="841"/>
      <c r="BJ524" s="821" t="s">
        <v>4881</v>
      </c>
      <c r="BK524" s="841"/>
      <c r="BL524" s="841"/>
      <c r="BM524" s="841"/>
      <c r="BN524" s="841"/>
      <c r="BO524" s="841"/>
      <c r="BP524" s="841"/>
      <c r="BQ524" s="841"/>
      <c r="BR524" s="841"/>
      <c r="BS524" s="841"/>
      <c r="BT524" s="841"/>
      <c r="BU524" s="841"/>
      <c r="BV524" s="841"/>
      <c r="BW524" s="840"/>
      <c r="BX524" s="840"/>
      <c r="BY524" s="840"/>
      <c r="BZ524" s="842"/>
      <c r="CA524" s="842"/>
      <c r="CB524" s="842"/>
      <c r="CC524" s="842"/>
      <c r="CD524" s="842"/>
      <c r="CE524" s="842"/>
      <c r="CF524" s="842"/>
      <c r="CG524" s="842"/>
      <c r="CH524" s="842"/>
      <c r="CI524" s="842"/>
      <c r="CJ524" s="842"/>
      <c r="CK524" s="842"/>
      <c r="CL524" s="842"/>
      <c r="CM524" s="842"/>
      <c r="CN524" s="842"/>
      <c r="CO524" s="842"/>
      <c r="CP524" s="842"/>
      <c r="CQ524" s="842"/>
      <c r="CR524" s="842"/>
      <c r="CS524" s="832" t="s">
        <v>4882</v>
      </c>
      <c r="CT524" s="842"/>
      <c r="CU524" s="842"/>
      <c r="CV524" s="842"/>
      <c r="CW524" s="842"/>
      <c r="CX524" s="842"/>
      <c r="CY524" s="842"/>
      <c r="CZ524" s="842"/>
      <c r="DA524" s="842"/>
      <c r="DB524" s="842"/>
      <c r="DC524" s="842"/>
      <c r="DD524" s="842"/>
      <c r="DE524" s="842"/>
    </row>
    <row r="525" spans="34:109" ht="0" hidden="1" customHeight="1">
      <c r="AH525" s="840"/>
      <c r="AI525" s="840"/>
      <c r="AJ525" s="840"/>
      <c r="AK525" s="840"/>
      <c r="AL525" s="822" t="str">
        <f t="shared" si="24"/>
        <v/>
      </c>
      <c r="AM525" s="822" t="str">
        <f t="shared" si="25"/>
        <v/>
      </c>
      <c r="AN525" s="828" t="str">
        <f t="shared" si="26"/>
        <v/>
      </c>
      <c r="AO525" s="840"/>
      <c r="AP525" s="826">
        <v>523</v>
      </c>
      <c r="AQ525" s="841"/>
      <c r="AR525" s="841"/>
      <c r="AS525" s="841"/>
      <c r="AT525" s="841"/>
      <c r="AU525" s="841"/>
      <c r="AV525" s="841"/>
      <c r="AW525" s="841"/>
      <c r="AX525" s="841"/>
      <c r="AY525" s="841"/>
      <c r="AZ525" s="841"/>
      <c r="BA525" s="841"/>
      <c r="BB525" s="841"/>
      <c r="BC525" s="841"/>
      <c r="BD525" s="841"/>
      <c r="BE525" s="841"/>
      <c r="BF525" s="841"/>
      <c r="BG525" s="841"/>
      <c r="BH525" s="841"/>
      <c r="BI525" s="841"/>
      <c r="BJ525" s="821" t="s">
        <v>4883</v>
      </c>
      <c r="BK525" s="841"/>
      <c r="BL525" s="841"/>
      <c r="BM525" s="841"/>
      <c r="BN525" s="841"/>
      <c r="BO525" s="841"/>
      <c r="BP525" s="841"/>
      <c r="BQ525" s="841"/>
      <c r="BR525" s="841"/>
      <c r="BS525" s="841"/>
      <c r="BT525" s="841"/>
      <c r="BU525" s="841"/>
      <c r="BV525" s="841"/>
      <c r="BW525" s="840"/>
      <c r="BX525" s="840"/>
      <c r="BY525" s="840"/>
      <c r="BZ525" s="842"/>
      <c r="CA525" s="842"/>
      <c r="CB525" s="842"/>
      <c r="CC525" s="842"/>
      <c r="CD525" s="842"/>
      <c r="CE525" s="842"/>
      <c r="CF525" s="842"/>
      <c r="CG525" s="842"/>
      <c r="CH525" s="842"/>
      <c r="CI525" s="842"/>
      <c r="CJ525" s="842"/>
      <c r="CK525" s="842"/>
      <c r="CL525" s="842"/>
      <c r="CM525" s="842"/>
      <c r="CN525" s="842"/>
      <c r="CO525" s="842"/>
      <c r="CP525" s="842"/>
      <c r="CQ525" s="842"/>
      <c r="CR525" s="842"/>
      <c r="CS525" s="832" t="s">
        <v>4884</v>
      </c>
      <c r="CT525" s="842"/>
      <c r="CU525" s="842"/>
      <c r="CV525" s="842"/>
      <c r="CW525" s="842"/>
      <c r="CX525" s="842"/>
      <c r="CY525" s="842"/>
      <c r="CZ525" s="842"/>
      <c r="DA525" s="842"/>
      <c r="DB525" s="842"/>
      <c r="DC525" s="842"/>
      <c r="DD525" s="842"/>
      <c r="DE525" s="842"/>
    </row>
    <row r="526" spans="34:109" ht="0" hidden="1" customHeight="1">
      <c r="AH526" s="840"/>
      <c r="AI526" s="840"/>
      <c r="AJ526" s="840"/>
      <c r="AK526" s="840"/>
      <c r="AL526" s="822" t="str">
        <f t="shared" si="24"/>
        <v/>
      </c>
      <c r="AM526" s="822" t="str">
        <f t="shared" si="25"/>
        <v/>
      </c>
      <c r="AN526" s="828" t="str">
        <f t="shared" si="26"/>
        <v/>
      </c>
      <c r="AO526" s="840"/>
      <c r="AP526" s="826">
        <v>524</v>
      </c>
      <c r="AQ526" s="841"/>
      <c r="AR526" s="841"/>
      <c r="AS526" s="841"/>
      <c r="AT526" s="841"/>
      <c r="AU526" s="841"/>
      <c r="AV526" s="841"/>
      <c r="AW526" s="841"/>
      <c r="AX526" s="841"/>
      <c r="AY526" s="841"/>
      <c r="AZ526" s="841"/>
      <c r="BA526" s="841"/>
      <c r="BB526" s="841"/>
      <c r="BC526" s="841"/>
      <c r="BD526" s="841"/>
      <c r="BE526" s="841"/>
      <c r="BF526" s="841"/>
      <c r="BG526" s="841"/>
      <c r="BH526" s="841"/>
      <c r="BI526" s="841"/>
      <c r="BJ526" s="821" t="s">
        <v>4885</v>
      </c>
      <c r="BK526" s="841"/>
      <c r="BL526" s="841"/>
      <c r="BM526" s="841"/>
      <c r="BN526" s="841"/>
      <c r="BO526" s="841"/>
      <c r="BP526" s="841"/>
      <c r="BQ526" s="841"/>
      <c r="BR526" s="841"/>
      <c r="BS526" s="841"/>
      <c r="BT526" s="841"/>
      <c r="BU526" s="841"/>
      <c r="BV526" s="841"/>
      <c r="BW526" s="840"/>
      <c r="BX526" s="840"/>
      <c r="BY526" s="840"/>
      <c r="BZ526" s="842"/>
      <c r="CA526" s="842"/>
      <c r="CB526" s="842"/>
      <c r="CC526" s="842"/>
      <c r="CD526" s="842"/>
      <c r="CE526" s="842"/>
      <c r="CF526" s="842"/>
      <c r="CG526" s="842"/>
      <c r="CH526" s="842"/>
      <c r="CI526" s="842"/>
      <c r="CJ526" s="842"/>
      <c r="CK526" s="842"/>
      <c r="CL526" s="842"/>
      <c r="CM526" s="842"/>
      <c r="CN526" s="842"/>
      <c r="CO526" s="842"/>
      <c r="CP526" s="842"/>
      <c r="CQ526" s="842"/>
      <c r="CR526" s="842"/>
      <c r="CS526" s="832" t="s">
        <v>4886</v>
      </c>
      <c r="CT526" s="842"/>
      <c r="CU526" s="842"/>
      <c r="CV526" s="842"/>
      <c r="CW526" s="842"/>
      <c r="CX526" s="842"/>
      <c r="CY526" s="842"/>
      <c r="CZ526" s="842"/>
      <c r="DA526" s="842"/>
      <c r="DB526" s="842"/>
      <c r="DC526" s="842"/>
      <c r="DD526" s="842"/>
      <c r="DE526" s="842"/>
    </row>
    <row r="527" spans="34:109" ht="0" hidden="1" customHeight="1">
      <c r="AH527" s="840"/>
      <c r="AI527" s="840"/>
      <c r="AJ527" s="840"/>
      <c r="AK527" s="840"/>
      <c r="AL527" s="822" t="str">
        <f t="shared" si="24"/>
        <v/>
      </c>
      <c r="AM527" s="822" t="str">
        <f t="shared" si="25"/>
        <v/>
      </c>
      <c r="AN527" s="828" t="str">
        <f t="shared" si="26"/>
        <v/>
      </c>
      <c r="AO527" s="840"/>
      <c r="AP527" s="826">
        <v>525</v>
      </c>
      <c r="AQ527" s="841"/>
      <c r="AR527" s="841"/>
      <c r="AS527" s="841"/>
      <c r="AT527" s="841"/>
      <c r="AU527" s="841"/>
      <c r="AV527" s="841"/>
      <c r="AW527" s="841"/>
      <c r="AX527" s="841"/>
      <c r="AY527" s="841"/>
      <c r="AZ527" s="841"/>
      <c r="BA527" s="841"/>
      <c r="BB527" s="841"/>
      <c r="BC527" s="841"/>
      <c r="BD527" s="841"/>
      <c r="BE527" s="841"/>
      <c r="BF527" s="841"/>
      <c r="BG527" s="841"/>
      <c r="BH527" s="841"/>
      <c r="BI527" s="841"/>
      <c r="BJ527" s="821" t="s">
        <v>4887</v>
      </c>
      <c r="BK527" s="841"/>
      <c r="BL527" s="841"/>
      <c r="BM527" s="841"/>
      <c r="BN527" s="841"/>
      <c r="BO527" s="841"/>
      <c r="BP527" s="841"/>
      <c r="BQ527" s="841"/>
      <c r="BR527" s="841"/>
      <c r="BS527" s="841"/>
      <c r="BT527" s="841"/>
      <c r="BU527" s="841"/>
      <c r="BV527" s="841"/>
      <c r="BW527" s="840"/>
      <c r="BX527" s="840"/>
      <c r="BY527" s="840"/>
      <c r="BZ527" s="842"/>
      <c r="CA527" s="842"/>
      <c r="CB527" s="842"/>
      <c r="CC527" s="842"/>
      <c r="CD527" s="842"/>
      <c r="CE527" s="842"/>
      <c r="CF527" s="842"/>
      <c r="CG527" s="842"/>
      <c r="CH527" s="842"/>
      <c r="CI527" s="842"/>
      <c r="CJ527" s="842"/>
      <c r="CK527" s="842"/>
      <c r="CL527" s="842"/>
      <c r="CM527" s="842"/>
      <c r="CN527" s="842"/>
      <c r="CO527" s="842"/>
      <c r="CP527" s="842"/>
      <c r="CQ527" s="842"/>
      <c r="CR527" s="842"/>
      <c r="CS527" s="832" t="s">
        <v>4888</v>
      </c>
      <c r="CT527" s="842"/>
      <c r="CU527" s="842"/>
      <c r="CV527" s="842"/>
      <c r="CW527" s="842"/>
      <c r="CX527" s="842"/>
      <c r="CY527" s="842"/>
      <c r="CZ527" s="842"/>
      <c r="DA527" s="842"/>
      <c r="DB527" s="842"/>
      <c r="DC527" s="842"/>
      <c r="DD527" s="842"/>
      <c r="DE527" s="842"/>
    </row>
    <row r="528" spans="34:109" ht="0" hidden="1" customHeight="1">
      <c r="AH528" s="840"/>
      <c r="AI528" s="840"/>
      <c r="AJ528" s="840"/>
      <c r="AK528" s="840"/>
      <c r="AL528" s="822" t="str">
        <f t="shared" si="24"/>
        <v/>
      </c>
      <c r="AM528" s="822" t="str">
        <f t="shared" si="25"/>
        <v/>
      </c>
      <c r="AN528" s="828" t="str">
        <f t="shared" si="26"/>
        <v/>
      </c>
      <c r="AO528" s="840"/>
      <c r="AP528" s="826">
        <v>526</v>
      </c>
      <c r="AQ528" s="841"/>
      <c r="AR528" s="841"/>
      <c r="AS528" s="841"/>
      <c r="AT528" s="841"/>
      <c r="AU528" s="841"/>
      <c r="AV528" s="841"/>
      <c r="AW528" s="841"/>
      <c r="AX528" s="841"/>
      <c r="AY528" s="841"/>
      <c r="AZ528" s="841"/>
      <c r="BA528" s="841"/>
      <c r="BB528" s="841"/>
      <c r="BC528" s="841"/>
      <c r="BD528" s="841"/>
      <c r="BE528" s="841"/>
      <c r="BF528" s="841"/>
      <c r="BG528" s="841"/>
      <c r="BH528" s="841"/>
      <c r="BI528" s="841"/>
      <c r="BJ528" s="821" t="s">
        <v>4889</v>
      </c>
      <c r="BK528" s="841"/>
      <c r="BL528" s="841"/>
      <c r="BM528" s="841"/>
      <c r="BN528" s="841"/>
      <c r="BO528" s="841"/>
      <c r="BP528" s="841"/>
      <c r="BQ528" s="841"/>
      <c r="BR528" s="841"/>
      <c r="BS528" s="841"/>
      <c r="BT528" s="841"/>
      <c r="BU528" s="841"/>
      <c r="BV528" s="841"/>
      <c r="BW528" s="840"/>
      <c r="BX528" s="840"/>
      <c r="BY528" s="840"/>
      <c r="BZ528" s="842"/>
      <c r="CA528" s="842"/>
      <c r="CB528" s="842"/>
      <c r="CC528" s="842"/>
      <c r="CD528" s="842"/>
      <c r="CE528" s="842"/>
      <c r="CF528" s="842"/>
      <c r="CG528" s="842"/>
      <c r="CH528" s="842"/>
      <c r="CI528" s="842"/>
      <c r="CJ528" s="842"/>
      <c r="CK528" s="842"/>
      <c r="CL528" s="842"/>
      <c r="CM528" s="842"/>
      <c r="CN528" s="842"/>
      <c r="CO528" s="842"/>
      <c r="CP528" s="842"/>
      <c r="CQ528" s="842"/>
      <c r="CR528" s="842"/>
      <c r="CS528" s="832" t="s">
        <v>4890</v>
      </c>
      <c r="CT528" s="842"/>
      <c r="CU528" s="842"/>
      <c r="CV528" s="842"/>
      <c r="CW528" s="842"/>
      <c r="CX528" s="842"/>
      <c r="CY528" s="842"/>
      <c r="CZ528" s="842"/>
      <c r="DA528" s="842"/>
      <c r="DB528" s="842"/>
      <c r="DC528" s="842"/>
      <c r="DD528" s="842"/>
      <c r="DE528" s="842"/>
    </row>
    <row r="529" spans="34:109" ht="0" hidden="1" customHeight="1">
      <c r="AH529" s="840"/>
      <c r="AI529" s="840"/>
      <c r="AJ529" s="840"/>
      <c r="AK529" s="840"/>
      <c r="AL529" s="822" t="str">
        <f t="shared" si="24"/>
        <v/>
      </c>
      <c r="AM529" s="822" t="str">
        <f t="shared" si="25"/>
        <v/>
      </c>
      <c r="AN529" s="828" t="str">
        <f t="shared" si="26"/>
        <v/>
      </c>
      <c r="AO529" s="840"/>
      <c r="AP529" s="826">
        <v>527</v>
      </c>
      <c r="AQ529" s="841"/>
      <c r="AR529" s="841"/>
      <c r="AS529" s="841"/>
      <c r="AT529" s="841"/>
      <c r="AU529" s="841"/>
      <c r="AV529" s="841"/>
      <c r="AW529" s="841"/>
      <c r="AX529" s="841"/>
      <c r="AY529" s="841"/>
      <c r="AZ529" s="841"/>
      <c r="BA529" s="841"/>
      <c r="BB529" s="841"/>
      <c r="BC529" s="841"/>
      <c r="BD529" s="841"/>
      <c r="BE529" s="841"/>
      <c r="BF529" s="841"/>
      <c r="BG529" s="841"/>
      <c r="BH529" s="841"/>
      <c r="BI529" s="841"/>
      <c r="BJ529" s="821" t="s">
        <v>4891</v>
      </c>
      <c r="BK529" s="841"/>
      <c r="BL529" s="841"/>
      <c r="BM529" s="841"/>
      <c r="BN529" s="841"/>
      <c r="BO529" s="841"/>
      <c r="BP529" s="841"/>
      <c r="BQ529" s="841"/>
      <c r="BR529" s="841"/>
      <c r="BS529" s="841"/>
      <c r="BT529" s="841"/>
      <c r="BU529" s="841"/>
      <c r="BV529" s="841"/>
      <c r="BW529" s="840"/>
      <c r="BX529" s="840"/>
      <c r="BY529" s="840"/>
      <c r="BZ529" s="842"/>
      <c r="CA529" s="842"/>
      <c r="CB529" s="842"/>
      <c r="CC529" s="842"/>
      <c r="CD529" s="842"/>
      <c r="CE529" s="842"/>
      <c r="CF529" s="842"/>
      <c r="CG529" s="842"/>
      <c r="CH529" s="842"/>
      <c r="CI529" s="842"/>
      <c r="CJ529" s="842"/>
      <c r="CK529" s="842"/>
      <c r="CL529" s="842"/>
      <c r="CM529" s="842"/>
      <c r="CN529" s="842"/>
      <c r="CO529" s="842"/>
      <c r="CP529" s="842"/>
      <c r="CQ529" s="842"/>
      <c r="CR529" s="842"/>
      <c r="CS529" s="832" t="s">
        <v>4892</v>
      </c>
      <c r="CT529" s="842"/>
      <c r="CU529" s="842"/>
      <c r="CV529" s="842"/>
      <c r="CW529" s="842"/>
      <c r="CX529" s="842"/>
      <c r="CY529" s="842"/>
      <c r="CZ529" s="842"/>
      <c r="DA529" s="842"/>
      <c r="DB529" s="842"/>
      <c r="DC529" s="842"/>
      <c r="DD529" s="842"/>
      <c r="DE529" s="842"/>
    </row>
    <row r="530" spans="34:109" ht="0" hidden="1" customHeight="1">
      <c r="AH530" s="840"/>
      <c r="AI530" s="840"/>
      <c r="AJ530" s="840"/>
      <c r="AK530" s="840"/>
      <c r="AL530" s="822" t="str">
        <f t="shared" si="24"/>
        <v/>
      </c>
      <c r="AM530" s="822" t="str">
        <f t="shared" si="25"/>
        <v/>
      </c>
      <c r="AN530" s="828" t="str">
        <f t="shared" si="26"/>
        <v/>
      </c>
      <c r="AO530" s="840"/>
      <c r="AP530" s="826">
        <v>528</v>
      </c>
      <c r="AQ530" s="841"/>
      <c r="AR530" s="841"/>
      <c r="AS530" s="841"/>
      <c r="AT530" s="841"/>
      <c r="AU530" s="841"/>
      <c r="AV530" s="841"/>
      <c r="AW530" s="841"/>
      <c r="AX530" s="841"/>
      <c r="AY530" s="841"/>
      <c r="AZ530" s="841"/>
      <c r="BA530" s="841"/>
      <c r="BB530" s="841"/>
      <c r="BC530" s="841"/>
      <c r="BD530" s="841"/>
      <c r="BE530" s="841"/>
      <c r="BF530" s="841"/>
      <c r="BG530" s="841"/>
      <c r="BH530" s="841"/>
      <c r="BI530" s="841"/>
      <c r="BJ530" s="821" t="s">
        <v>4893</v>
      </c>
      <c r="BK530" s="841"/>
      <c r="BL530" s="841"/>
      <c r="BM530" s="841"/>
      <c r="BN530" s="841"/>
      <c r="BO530" s="841"/>
      <c r="BP530" s="841"/>
      <c r="BQ530" s="841"/>
      <c r="BR530" s="841"/>
      <c r="BS530" s="841"/>
      <c r="BT530" s="841"/>
      <c r="BU530" s="841"/>
      <c r="BV530" s="841"/>
      <c r="BW530" s="840"/>
      <c r="BX530" s="840"/>
      <c r="BY530" s="840"/>
      <c r="BZ530" s="842"/>
      <c r="CA530" s="842"/>
      <c r="CB530" s="842"/>
      <c r="CC530" s="842"/>
      <c r="CD530" s="842"/>
      <c r="CE530" s="842"/>
      <c r="CF530" s="842"/>
      <c r="CG530" s="842"/>
      <c r="CH530" s="842"/>
      <c r="CI530" s="842"/>
      <c r="CJ530" s="842"/>
      <c r="CK530" s="842"/>
      <c r="CL530" s="842"/>
      <c r="CM530" s="842"/>
      <c r="CN530" s="842"/>
      <c r="CO530" s="842"/>
      <c r="CP530" s="842"/>
      <c r="CQ530" s="842"/>
      <c r="CR530" s="842"/>
      <c r="CS530" s="832" t="s">
        <v>4894</v>
      </c>
      <c r="CT530" s="842"/>
      <c r="CU530" s="842"/>
      <c r="CV530" s="842"/>
      <c r="CW530" s="842"/>
      <c r="CX530" s="842"/>
      <c r="CY530" s="842"/>
      <c r="CZ530" s="842"/>
      <c r="DA530" s="842"/>
      <c r="DB530" s="842"/>
      <c r="DC530" s="842"/>
      <c r="DD530" s="842"/>
      <c r="DE530" s="842"/>
    </row>
    <row r="531" spans="34:109" ht="0" hidden="1" customHeight="1">
      <c r="AH531" s="840"/>
      <c r="AI531" s="840"/>
      <c r="AJ531" s="840"/>
      <c r="AK531" s="840"/>
      <c r="AL531" s="822" t="str">
        <f t="shared" si="24"/>
        <v/>
      </c>
      <c r="AM531" s="822" t="str">
        <f t="shared" si="25"/>
        <v/>
      </c>
      <c r="AN531" s="828" t="str">
        <f t="shared" si="26"/>
        <v/>
      </c>
      <c r="AO531" s="840"/>
      <c r="AP531" s="826">
        <v>529</v>
      </c>
      <c r="AQ531" s="841"/>
      <c r="AR531" s="841"/>
      <c r="AS531" s="841"/>
      <c r="AT531" s="841"/>
      <c r="AU531" s="841"/>
      <c r="AV531" s="841"/>
      <c r="AW531" s="841"/>
      <c r="AX531" s="841"/>
      <c r="AY531" s="841"/>
      <c r="AZ531" s="841"/>
      <c r="BA531" s="841"/>
      <c r="BB531" s="841"/>
      <c r="BC531" s="841"/>
      <c r="BD531" s="841"/>
      <c r="BE531" s="841"/>
      <c r="BF531" s="841"/>
      <c r="BG531" s="841"/>
      <c r="BH531" s="841"/>
      <c r="BI531" s="841"/>
      <c r="BJ531" s="821" t="s">
        <v>4895</v>
      </c>
      <c r="BK531" s="841"/>
      <c r="BL531" s="841"/>
      <c r="BM531" s="841"/>
      <c r="BN531" s="841"/>
      <c r="BO531" s="841"/>
      <c r="BP531" s="841"/>
      <c r="BQ531" s="841"/>
      <c r="BR531" s="841"/>
      <c r="BS531" s="841"/>
      <c r="BT531" s="841"/>
      <c r="BU531" s="841"/>
      <c r="BV531" s="841"/>
      <c r="BW531" s="840"/>
      <c r="BX531" s="840"/>
      <c r="BY531" s="840"/>
      <c r="BZ531" s="842"/>
      <c r="CA531" s="842"/>
      <c r="CB531" s="842"/>
      <c r="CC531" s="842"/>
      <c r="CD531" s="842"/>
      <c r="CE531" s="842"/>
      <c r="CF531" s="842"/>
      <c r="CG531" s="842"/>
      <c r="CH531" s="842"/>
      <c r="CI531" s="842"/>
      <c r="CJ531" s="842"/>
      <c r="CK531" s="842"/>
      <c r="CL531" s="842"/>
      <c r="CM531" s="842"/>
      <c r="CN531" s="842"/>
      <c r="CO531" s="842"/>
      <c r="CP531" s="842"/>
      <c r="CQ531" s="842"/>
      <c r="CR531" s="842"/>
      <c r="CS531" s="832" t="s">
        <v>4896</v>
      </c>
      <c r="CT531" s="842"/>
      <c r="CU531" s="842"/>
      <c r="CV531" s="842"/>
      <c r="CW531" s="842"/>
      <c r="CX531" s="842"/>
      <c r="CY531" s="842"/>
      <c r="CZ531" s="842"/>
      <c r="DA531" s="842"/>
      <c r="DB531" s="842"/>
      <c r="DC531" s="842"/>
      <c r="DD531" s="842"/>
      <c r="DE531" s="842"/>
    </row>
    <row r="532" spans="34:109" ht="0" hidden="1" customHeight="1">
      <c r="AH532" s="840"/>
      <c r="AI532" s="840"/>
      <c r="AJ532" s="840"/>
      <c r="AK532" s="840"/>
      <c r="AL532" s="822" t="str">
        <f t="shared" si="24"/>
        <v/>
      </c>
      <c r="AM532" s="822" t="str">
        <f t="shared" si="25"/>
        <v/>
      </c>
      <c r="AN532" s="828" t="str">
        <f t="shared" si="26"/>
        <v/>
      </c>
      <c r="AO532" s="840"/>
      <c r="AP532" s="826">
        <v>530</v>
      </c>
      <c r="AQ532" s="841"/>
      <c r="AR532" s="841"/>
      <c r="AS532" s="841"/>
      <c r="AT532" s="841"/>
      <c r="AU532" s="841"/>
      <c r="AV532" s="841"/>
      <c r="AW532" s="841"/>
      <c r="AX532" s="841"/>
      <c r="AY532" s="841"/>
      <c r="AZ532" s="841"/>
      <c r="BA532" s="841"/>
      <c r="BB532" s="841"/>
      <c r="BC532" s="841"/>
      <c r="BD532" s="841"/>
      <c r="BE532" s="841"/>
      <c r="BF532" s="841"/>
      <c r="BG532" s="841"/>
      <c r="BH532" s="841"/>
      <c r="BI532" s="841"/>
      <c r="BJ532" s="821" t="s">
        <v>4897</v>
      </c>
      <c r="BK532" s="841"/>
      <c r="BL532" s="841"/>
      <c r="BM532" s="841"/>
      <c r="BN532" s="841"/>
      <c r="BO532" s="841"/>
      <c r="BP532" s="841"/>
      <c r="BQ532" s="841"/>
      <c r="BR532" s="841"/>
      <c r="BS532" s="841"/>
      <c r="BT532" s="841"/>
      <c r="BU532" s="841"/>
      <c r="BV532" s="841"/>
      <c r="BW532" s="840"/>
      <c r="BX532" s="840"/>
      <c r="BY532" s="840"/>
      <c r="BZ532" s="842"/>
      <c r="CA532" s="842"/>
      <c r="CB532" s="842"/>
      <c r="CC532" s="842"/>
      <c r="CD532" s="842"/>
      <c r="CE532" s="842"/>
      <c r="CF532" s="842"/>
      <c r="CG532" s="842"/>
      <c r="CH532" s="842"/>
      <c r="CI532" s="842"/>
      <c r="CJ532" s="842"/>
      <c r="CK532" s="842"/>
      <c r="CL532" s="842"/>
      <c r="CM532" s="842"/>
      <c r="CN532" s="842"/>
      <c r="CO532" s="842"/>
      <c r="CP532" s="842"/>
      <c r="CQ532" s="842"/>
      <c r="CR532" s="842"/>
      <c r="CS532" s="832" t="s">
        <v>4898</v>
      </c>
      <c r="CT532" s="842"/>
      <c r="CU532" s="842"/>
      <c r="CV532" s="842"/>
      <c r="CW532" s="842"/>
      <c r="CX532" s="842"/>
      <c r="CY532" s="842"/>
      <c r="CZ532" s="842"/>
      <c r="DA532" s="842"/>
      <c r="DB532" s="842"/>
      <c r="DC532" s="842"/>
      <c r="DD532" s="842"/>
      <c r="DE532" s="842"/>
    </row>
    <row r="533" spans="34:109" ht="0" hidden="1" customHeight="1">
      <c r="AH533" s="840"/>
      <c r="AI533" s="840"/>
      <c r="AJ533" s="840"/>
      <c r="AK533" s="840"/>
      <c r="AL533" s="822" t="str">
        <f t="shared" si="24"/>
        <v/>
      </c>
      <c r="AM533" s="822" t="str">
        <f t="shared" si="25"/>
        <v/>
      </c>
      <c r="AN533" s="828" t="str">
        <f t="shared" si="26"/>
        <v/>
      </c>
      <c r="AO533" s="840"/>
      <c r="AP533" s="826">
        <v>531</v>
      </c>
      <c r="AQ533" s="841"/>
      <c r="AR533" s="841"/>
      <c r="AS533" s="841"/>
      <c r="AT533" s="841"/>
      <c r="AU533" s="841"/>
      <c r="AV533" s="841"/>
      <c r="AW533" s="841"/>
      <c r="AX533" s="841"/>
      <c r="AY533" s="841"/>
      <c r="AZ533" s="841"/>
      <c r="BA533" s="841"/>
      <c r="BB533" s="841"/>
      <c r="BC533" s="841"/>
      <c r="BD533" s="841"/>
      <c r="BE533" s="841"/>
      <c r="BF533" s="841"/>
      <c r="BG533" s="841"/>
      <c r="BH533" s="841"/>
      <c r="BI533" s="841"/>
      <c r="BJ533" s="821" t="s">
        <v>4899</v>
      </c>
      <c r="BK533" s="841"/>
      <c r="BL533" s="841"/>
      <c r="BM533" s="841"/>
      <c r="BN533" s="841"/>
      <c r="BO533" s="841"/>
      <c r="BP533" s="841"/>
      <c r="BQ533" s="841"/>
      <c r="BR533" s="841"/>
      <c r="BS533" s="841"/>
      <c r="BT533" s="841"/>
      <c r="BU533" s="841"/>
      <c r="BV533" s="841"/>
      <c r="BW533" s="840"/>
      <c r="BX533" s="840"/>
      <c r="BY533" s="840"/>
      <c r="BZ533" s="842"/>
      <c r="CA533" s="842"/>
      <c r="CB533" s="842"/>
      <c r="CC533" s="842"/>
      <c r="CD533" s="842"/>
      <c r="CE533" s="842"/>
      <c r="CF533" s="842"/>
      <c r="CG533" s="842"/>
      <c r="CH533" s="842"/>
      <c r="CI533" s="842"/>
      <c r="CJ533" s="842"/>
      <c r="CK533" s="842"/>
      <c r="CL533" s="842"/>
      <c r="CM533" s="842"/>
      <c r="CN533" s="842"/>
      <c r="CO533" s="842"/>
      <c r="CP533" s="842"/>
      <c r="CQ533" s="842"/>
      <c r="CR533" s="842"/>
      <c r="CS533" s="832" t="s">
        <v>4900</v>
      </c>
      <c r="CT533" s="842"/>
      <c r="CU533" s="842"/>
      <c r="CV533" s="842"/>
      <c r="CW533" s="842"/>
      <c r="CX533" s="842"/>
      <c r="CY533" s="842"/>
      <c r="CZ533" s="842"/>
      <c r="DA533" s="842"/>
      <c r="DB533" s="842"/>
      <c r="DC533" s="842"/>
      <c r="DD533" s="842"/>
      <c r="DE533" s="842"/>
    </row>
    <row r="534" spans="34:109" ht="0" hidden="1" customHeight="1">
      <c r="AH534" s="840"/>
      <c r="AI534" s="840"/>
      <c r="AJ534" s="840"/>
      <c r="AK534" s="840"/>
      <c r="AL534" s="822" t="str">
        <f t="shared" si="24"/>
        <v/>
      </c>
      <c r="AM534" s="822" t="str">
        <f t="shared" si="25"/>
        <v/>
      </c>
      <c r="AN534" s="828" t="str">
        <f t="shared" si="26"/>
        <v/>
      </c>
      <c r="AO534" s="840"/>
      <c r="AP534" s="826">
        <v>532</v>
      </c>
      <c r="AQ534" s="841"/>
      <c r="AR534" s="841"/>
      <c r="AS534" s="841"/>
      <c r="AT534" s="841"/>
      <c r="AU534" s="841"/>
      <c r="AV534" s="841"/>
      <c r="AW534" s="841"/>
      <c r="AX534" s="841"/>
      <c r="AY534" s="841"/>
      <c r="AZ534" s="841"/>
      <c r="BA534" s="841"/>
      <c r="BB534" s="841"/>
      <c r="BC534" s="841"/>
      <c r="BD534" s="841"/>
      <c r="BE534" s="841"/>
      <c r="BF534" s="841"/>
      <c r="BG534" s="841"/>
      <c r="BH534" s="841"/>
      <c r="BI534" s="841"/>
      <c r="BJ534" s="821" t="s">
        <v>4901</v>
      </c>
      <c r="BK534" s="841"/>
      <c r="BL534" s="841"/>
      <c r="BM534" s="841"/>
      <c r="BN534" s="841"/>
      <c r="BO534" s="841"/>
      <c r="BP534" s="841"/>
      <c r="BQ534" s="841"/>
      <c r="BR534" s="841"/>
      <c r="BS534" s="841"/>
      <c r="BT534" s="841"/>
      <c r="BU534" s="841"/>
      <c r="BV534" s="841"/>
      <c r="BW534" s="840"/>
      <c r="BX534" s="840"/>
      <c r="BY534" s="840"/>
      <c r="BZ534" s="842"/>
      <c r="CA534" s="842"/>
      <c r="CB534" s="842"/>
      <c r="CC534" s="842"/>
      <c r="CD534" s="842"/>
      <c r="CE534" s="842"/>
      <c r="CF534" s="842"/>
      <c r="CG534" s="842"/>
      <c r="CH534" s="842"/>
      <c r="CI534" s="842"/>
      <c r="CJ534" s="842"/>
      <c r="CK534" s="842"/>
      <c r="CL534" s="842"/>
      <c r="CM534" s="842"/>
      <c r="CN534" s="842"/>
      <c r="CO534" s="842"/>
      <c r="CP534" s="842"/>
      <c r="CQ534" s="842"/>
      <c r="CR534" s="842"/>
      <c r="CS534" s="832" t="s">
        <v>4902</v>
      </c>
      <c r="CT534" s="842"/>
      <c r="CU534" s="842"/>
      <c r="CV534" s="842"/>
      <c r="CW534" s="842"/>
      <c r="CX534" s="842"/>
      <c r="CY534" s="842"/>
      <c r="CZ534" s="842"/>
      <c r="DA534" s="842"/>
      <c r="DB534" s="842"/>
      <c r="DC534" s="842"/>
      <c r="DD534" s="842"/>
      <c r="DE534" s="842"/>
    </row>
    <row r="535" spans="34:109" ht="0" hidden="1" customHeight="1">
      <c r="AH535" s="840"/>
      <c r="AI535" s="840"/>
      <c r="AJ535" s="840"/>
      <c r="AK535" s="840"/>
      <c r="AL535" s="822" t="str">
        <f t="shared" si="24"/>
        <v/>
      </c>
      <c r="AM535" s="822" t="str">
        <f t="shared" si="25"/>
        <v/>
      </c>
      <c r="AN535" s="828" t="str">
        <f t="shared" si="26"/>
        <v/>
      </c>
      <c r="AO535" s="840"/>
      <c r="AP535" s="826">
        <v>533</v>
      </c>
      <c r="AQ535" s="841"/>
      <c r="AR535" s="841"/>
      <c r="AS535" s="841"/>
      <c r="AT535" s="841"/>
      <c r="AU535" s="841"/>
      <c r="AV535" s="841"/>
      <c r="AW535" s="841"/>
      <c r="AX535" s="841"/>
      <c r="AY535" s="841"/>
      <c r="AZ535" s="841"/>
      <c r="BA535" s="841"/>
      <c r="BB535" s="841"/>
      <c r="BC535" s="841"/>
      <c r="BD535" s="841"/>
      <c r="BE535" s="841"/>
      <c r="BF535" s="841"/>
      <c r="BG535" s="841"/>
      <c r="BH535" s="841"/>
      <c r="BI535" s="841"/>
      <c r="BJ535" s="821" t="s">
        <v>4903</v>
      </c>
      <c r="BK535" s="841"/>
      <c r="BL535" s="841"/>
      <c r="BM535" s="841"/>
      <c r="BN535" s="841"/>
      <c r="BO535" s="841"/>
      <c r="BP535" s="841"/>
      <c r="BQ535" s="841"/>
      <c r="BR535" s="841"/>
      <c r="BS535" s="841"/>
      <c r="BT535" s="841"/>
      <c r="BU535" s="841"/>
      <c r="BV535" s="841"/>
      <c r="BW535" s="840"/>
      <c r="BX535" s="840"/>
      <c r="BY535" s="840"/>
      <c r="BZ535" s="842"/>
      <c r="CA535" s="842"/>
      <c r="CB535" s="842"/>
      <c r="CC535" s="842"/>
      <c r="CD535" s="842"/>
      <c r="CE535" s="842"/>
      <c r="CF535" s="842"/>
      <c r="CG535" s="842"/>
      <c r="CH535" s="842"/>
      <c r="CI535" s="842"/>
      <c r="CJ535" s="842"/>
      <c r="CK535" s="842"/>
      <c r="CL535" s="842"/>
      <c r="CM535" s="842"/>
      <c r="CN535" s="842"/>
      <c r="CO535" s="842"/>
      <c r="CP535" s="842"/>
      <c r="CQ535" s="842"/>
      <c r="CR535" s="842"/>
      <c r="CS535" s="832" t="s">
        <v>4904</v>
      </c>
      <c r="CT535" s="842"/>
      <c r="CU535" s="842"/>
      <c r="CV535" s="842"/>
      <c r="CW535" s="842"/>
      <c r="CX535" s="842"/>
      <c r="CY535" s="842"/>
      <c r="CZ535" s="842"/>
      <c r="DA535" s="842"/>
      <c r="DB535" s="842"/>
      <c r="DC535" s="842"/>
      <c r="DD535" s="842"/>
      <c r="DE535" s="842"/>
    </row>
    <row r="536" spans="34:109" ht="0" hidden="1" customHeight="1">
      <c r="AH536" s="840"/>
      <c r="AI536" s="840"/>
      <c r="AJ536" s="840"/>
      <c r="AK536" s="840"/>
      <c r="AL536" s="822" t="str">
        <f t="shared" si="24"/>
        <v/>
      </c>
      <c r="AM536" s="822" t="str">
        <f t="shared" si="25"/>
        <v/>
      </c>
      <c r="AN536" s="828" t="str">
        <f t="shared" si="26"/>
        <v/>
      </c>
      <c r="AO536" s="840"/>
      <c r="AP536" s="826">
        <v>534</v>
      </c>
      <c r="AQ536" s="841"/>
      <c r="AR536" s="841"/>
      <c r="AS536" s="841"/>
      <c r="AT536" s="841"/>
      <c r="AU536" s="841"/>
      <c r="AV536" s="841"/>
      <c r="AW536" s="841"/>
      <c r="AX536" s="841"/>
      <c r="AY536" s="841"/>
      <c r="AZ536" s="841"/>
      <c r="BA536" s="841"/>
      <c r="BB536" s="841"/>
      <c r="BC536" s="841"/>
      <c r="BD536" s="841"/>
      <c r="BE536" s="841"/>
      <c r="BF536" s="841"/>
      <c r="BG536" s="841"/>
      <c r="BH536" s="841"/>
      <c r="BI536" s="841"/>
      <c r="BJ536" s="821" t="s">
        <v>4905</v>
      </c>
      <c r="BK536" s="841"/>
      <c r="BL536" s="841"/>
      <c r="BM536" s="841"/>
      <c r="BN536" s="841"/>
      <c r="BO536" s="841"/>
      <c r="BP536" s="841"/>
      <c r="BQ536" s="841"/>
      <c r="BR536" s="841"/>
      <c r="BS536" s="841"/>
      <c r="BT536" s="841"/>
      <c r="BU536" s="841"/>
      <c r="BV536" s="841"/>
      <c r="BW536" s="840"/>
      <c r="BX536" s="840"/>
      <c r="BY536" s="840"/>
      <c r="BZ536" s="842"/>
      <c r="CA536" s="842"/>
      <c r="CB536" s="842"/>
      <c r="CC536" s="842"/>
      <c r="CD536" s="842"/>
      <c r="CE536" s="842"/>
      <c r="CF536" s="842"/>
      <c r="CG536" s="842"/>
      <c r="CH536" s="842"/>
      <c r="CI536" s="842"/>
      <c r="CJ536" s="842"/>
      <c r="CK536" s="842"/>
      <c r="CL536" s="842"/>
      <c r="CM536" s="842"/>
      <c r="CN536" s="842"/>
      <c r="CO536" s="842"/>
      <c r="CP536" s="842"/>
      <c r="CQ536" s="842"/>
      <c r="CR536" s="842"/>
      <c r="CS536" s="832" t="s">
        <v>4906</v>
      </c>
      <c r="CT536" s="842"/>
      <c r="CU536" s="842"/>
      <c r="CV536" s="842"/>
      <c r="CW536" s="842"/>
      <c r="CX536" s="842"/>
      <c r="CY536" s="842"/>
      <c r="CZ536" s="842"/>
      <c r="DA536" s="842"/>
      <c r="DB536" s="842"/>
      <c r="DC536" s="842"/>
      <c r="DD536" s="842"/>
      <c r="DE536" s="842"/>
    </row>
    <row r="537" spans="34:109" ht="0" hidden="1" customHeight="1">
      <c r="AH537" s="840"/>
      <c r="AI537" s="840"/>
      <c r="AJ537" s="840"/>
      <c r="AK537" s="840"/>
      <c r="AL537" s="822" t="str">
        <f t="shared" si="24"/>
        <v/>
      </c>
      <c r="AM537" s="822" t="str">
        <f t="shared" si="25"/>
        <v/>
      </c>
      <c r="AN537" s="828" t="str">
        <f t="shared" si="26"/>
        <v/>
      </c>
      <c r="AO537" s="840"/>
      <c r="AP537" s="826">
        <v>535</v>
      </c>
      <c r="AQ537" s="841"/>
      <c r="AR537" s="841"/>
      <c r="AS537" s="841"/>
      <c r="AT537" s="841"/>
      <c r="AU537" s="841"/>
      <c r="AV537" s="841"/>
      <c r="AW537" s="841"/>
      <c r="AX537" s="841"/>
      <c r="AY537" s="841"/>
      <c r="AZ537" s="841"/>
      <c r="BA537" s="841"/>
      <c r="BB537" s="841"/>
      <c r="BC537" s="841"/>
      <c r="BD537" s="841"/>
      <c r="BE537" s="841"/>
      <c r="BF537" s="841"/>
      <c r="BG537" s="841"/>
      <c r="BH537" s="841"/>
      <c r="BI537" s="841"/>
      <c r="BJ537" s="821" t="s">
        <v>4907</v>
      </c>
      <c r="BK537" s="841"/>
      <c r="BL537" s="841"/>
      <c r="BM537" s="841"/>
      <c r="BN537" s="841"/>
      <c r="BO537" s="841"/>
      <c r="BP537" s="841"/>
      <c r="BQ537" s="841"/>
      <c r="BR537" s="841"/>
      <c r="BS537" s="841"/>
      <c r="BT537" s="841"/>
      <c r="BU537" s="841"/>
      <c r="BV537" s="841"/>
      <c r="BW537" s="840"/>
      <c r="BX537" s="840"/>
      <c r="BY537" s="840"/>
      <c r="BZ537" s="842"/>
      <c r="CA537" s="842"/>
      <c r="CB537" s="842"/>
      <c r="CC537" s="842"/>
      <c r="CD537" s="842"/>
      <c r="CE537" s="842"/>
      <c r="CF537" s="842"/>
      <c r="CG537" s="842"/>
      <c r="CH537" s="842"/>
      <c r="CI537" s="842"/>
      <c r="CJ537" s="842"/>
      <c r="CK537" s="842"/>
      <c r="CL537" s="842"/>
      <c r="CM537" s="842"/>
      <c r="CN537" s="842"/>
      <c r="CO537" s="842"/>
      <c r="CP537" s="842"/>
      <c r="CQ537" s="842"/>
      <c r="CR537" s="842"/>
      <c r="CS537" s="832" t="s">
        <v>4908</v>
      </c>
      <c r="CT537" s="842"/>
      <c r="CU537" s="842"/>
      <c r="CV537" s="842"/>
      <c r="CW537" s="842"/>
      <c r="CX537" s="842"/>
      <c r="CY537" s="842"/>
      <c r="CZ537" s="842"/>
      <c r="DA537" s="842"/>
      <c r="DB537" s="842"/>
      <c r="DC537" s="842"/>
      <c r="DD537" s="842"/>
      <c r="DE537" s="842"/>
    </row>
    <row r="538" spans="34:109" ht="0" hidden="1" customHeight="1">
      <c r="AH538" s="840"/>
      <c r="AI538" s="840"/>
      <c r="AJ538" s="840"/>
      <c r="AK538" s="840"/>
      <c r="AL538" s="822" t="str">
        <f t="shared" si="24"/>
        <v/>
      </c>
      <c r="AM538" s="822" t="str">
        <f t="shared" si="25"/>
        <v/>
      </c>
      <c r="AN538" s="828" t="str">
        <f t="shared" si="26"/>
        <v/>
      </c>
      <c r="AO538" s="840"/>
      <c r="AP538" s="826">
        <v>536</v>
      </c>
      <c r="AQ538" s="841"/>
      <c r="AR538" s="841"/>
      <c r="AS538" s="841"/>
      <c r="AT538" s="841"/>
      <c r="AU538" s="841"/>
      <c r="AV538" s="841"/>
      <c r="AW538" s="841"/>
      <c r="AX538" s="841"/>
      <c r="AY538" s="841"/>
      <c r="AZ538" s="841"/>
      <c r="BA538" s="841"/>
      <c r="BB538" s="841"/>
      <c r="BC538" s="841"/>
      <c r="BD538" s="841"/>
      <c r="BE538" s="841"/>
      <c r="BF538" s="841"/>
      <c r="BG538" s="841"/>
      <c r="BH538" s="841"/>
      <c r="BI538" s="841"/>
      <c r="BJ538" s="821" t="s">
        <v>4909</v>
      </c>
      <c r="BK538" s="841"/>
      <c r="BL538" s="841"/>
      <c r="BM538" s="841"/>
      <c r="BN538" s="841"/>
      <c r="BO538" s="841"/>
      <c r="BP538" s="841"/>
      <c r="BQ538" s="841"/>
      <c r="BR538" s="841"/>
      <c r="BS538" s="841"/>
      <c r="BT538" s="841"/>
      <c r="BU538" s="841"/>
      <c r="BV538" s="841"/>
      <c r="BW538" s="840"/>
      <c r="BX538" s="840"/>
      <c r="BY538" s="840"/>
      <c r="BZ538" s="842"/>
      <c r="CA538" s="842"/>
      <c r="CB538" s="842"/>
      <c r="CC538" s="842"/>
      <c r="CD538" s="842"/>
      <c r="CE538" s="842"/>
      <c r="CF538" s="842"/>
      <c r="CG538" s="842"/>
      <c r="CH538" s="842"/>
      <c r="CI538" s="842"/>
      <c r="CJ538" s="842"/>
      <c r="CK538" s="842"/>
      <c r="CL538" s="842"/>
      <c r="CM538" s="842"/>
      <c r="CN538" s="842"/>
      <c r="CO538" s="842"/>
      <c r="CP538" s="842"/>
      <c r="CQ538" s="842"/>
      <c r="CR538" s="842"/>
      <c r="CS538" s="832" t="s">
        <v>4910</v>
      </c>
      <c r="CT538" s="842"/>
      <c r="CU538" s="842"/>
      <c r="CV538" s="842"/>
      <c r="CW538" s="842"/>
      <c r="CX538" s="842"/>
      <c r="CY538" s="842"/>
      <c r="CZ538" s="842"/>
      <c r="DA538" s="842"/>
      <c r="DB538" s="842"/>
      <c r="DC538" s="842"/>
      <c r="DD538" s="842"/>
      <c r="DE538" s="842"/>
    </row>
    <row r="539" spans="34:109" ht="0" hidden="1" customHeight="1">
      <c r="AH539" s="840"/>
      <c r="AI539" s="840"/>
      <c r="AJ539" s="840"/>
      <c r="AK539" s="840"/>
      <c r="AL539" s="822" t="str">
        <f t="shared" si="24"/>
        <v/>
      </c>
      <c r="AM539" s="822" t="str">
        <f t="shared" si="25"/>
        <v/>
      </c>
      <c r="AN539" s="828" t="str">
        <f t="shared" si="26"/>
        <v/>
      </c>
      <c r="AO539" s="840"/>
      <c r="AP539" s="826">
        <v>537</v>
      </c>
      <c r="AQ539" s="841"/>
      <c r="AR539" s="841"/>
      <c r="AS539" s="841"/>
      <c r="AT539" s="841"/>
      <c r="AU539" s="841"/>
      <c r="AV539" s="841"/>
      <c r="AW539" s="841"/>
      <c r="AX539" s="841"/>
      <c r="AY539" s="841"/>
      <c r="AZ539" s="841"/>
      <c r="BA539" s="841"/>
      <c r="BB539" s="841"/>
      <c r="BC539" s="841"/>
      <c r="BD539" s="841"/>
      <c r="BE539" s="841"/>
      <c r="BF539" s="841"/>
      <c r="BG539" s="841"/>
      <c r="BH539" s="841"/>
      <c r="BI539" s="841"/>
      <c r="BJ539" s="821" t="s">
        <v>4911</v>
      </c>
      <c r="BK539" s="841"/>
      <c r="BL539" s="841"/>
      <c r="BM539" s="841"/>
      <c r="BN539" s="841"/>
      <c r="BO539" s="841"/>
      <c r="BP539" s="841"/>
      <c r="BQ539" s="841"/>
      <c r="BR539" s="841"/>
      <c r="BS539" s="841"/>
      <c r="BT539" s="841"/>
      <c r="BU539" s="841"/>
      <c r="BV539" s="841"/>
      <c r="BW539" s="840"/>
      <c r="BX539" s="840"/>
      <c r="BY539" s="840"/>
      <c r="BZ539" s="842"/>
      <c r="CA539" s="842"/>
      <c r="CB539" s="842"/>
      <c r="CC539" s="842"/>
      <c r="CD539" s="842"/>
      <c r="CE539" s="842"/>
      <c r="CF539" s="842"/>
      <c r="CG539" s="842"/>
      <c r="CH539" s="842"/>
      <c r="CI539" s="842"/>
      <c r="CJ539" s="842"/>
      <c r="CK539" s="842"/>
      <c r="CL539" s="842"/>
      <c r="CM539" s="842"/>
      <c r="CN539" s="842"/>
      <c r="CO539" s="842"/>
      <c r="CP539" s="842"/>
      <c r="CQ539" s="842"/>
      <c r="CR539" s="842"/>
      <c r="CS539" s="832" t="s">
        <v>4912</v>
      </c>
      <c r="CT539" s="842"/>
      <c r="CU539" s="842"/>
      <c r="CV539" s="842"/>
      <c r="CW539" s="842"/>
      <c r="CX539" s="842"/>
      <c r="CY539" s="842"/>
      <c r="CZ539" s="842"/>
      <c r="DA539" s="842"/>
      <c r="DB539" s="842"/>
      <c r="DC539" s="842"/>
      <c r="DD539" s="842"/>
      <c r="DE539" s="842"/>
    </row>
    <row r="540" spans="34:109" ht="0" hidden="1" customHeight="1">
      <c r="AH540" s="840"/>
      <c r="AI540" s="840"/>
      <c r="AJ540" s="840"/>
      <c r="AK540" s="840"/>
      <c r="AL540" s="822" t="str">
        <f t="shared" si="24"/>
        <v/>
      </c>
      <c r="AM540" s="822" t="str">
        <f t="shared" si="25"/>
        <v/>
      </c>
      <c r="AN540" s="828" t="str">
        <f t="shared" si="26"/>
        <v/>
      </c>
      <c r="AO540" s="840"/>
      <c r="AP540" s="826">
        <v>538</v>
      </c>
      <c r="AQ540" s="841"/>
      <c r="AR540" s="841"/>
      <c r="AS540" s="841"/>
      <c r="AT540" s="841"/>
      <c r="AU540" s="841"/>
      <c r="AV540" s="841"/>
      <c r="AW540" s="841"/>
      <c r="AX540" s="841"/>
      <c r="AY540" s="841"/>
      <c r="AZ540" s="841"/>
      <c r="BA540" s="841"/>
      <c r="BB540" s="841"/>
      <c r="BC540" s="841"/>
      <c r="BD540" s="841"/>
      <c r="BE540" s="841"/>
      <c r="BF540" s="841"/>
      <c r="BG540" s="841"/>
      <c r="BH540" s="841"/>
      <c r="BI540" s="841"/>
      <c r="BJ540" s="821" t="s">
        <v>4913</v>
      </c>
      <c r="BK540" s="841"/>
      <c r="BL540" s="841"/>
      <c r="BM540" s="841"/>
      <c r="BN540" s="841"/>
      <c r="BO540" s="841"/>
      <c r="BP540" s="841"/>
      <c r="BQ540" s="841"/>
      <c r="BR540" s="841"/>
      <c r="BS540" s="841"/>
      <c r="BT540" s="841"/>
      <c r="BU540" s="841"/>
      <c r="BV540" s="841"/>
      <c r="BW540" s="840"/>
      <c r="BX540" s="840"/>
      <c r="BY540" s="840"/>
      <c r="BZ540" s="842"/>
      <c r="CA540" s="842"/>
      <c r="CB540" s="842"/>
      <c r="CC540" s="842"/>
      <c r="CD540" s="842"/>
      <c r="CE540" s="842"/>
      <c r="CF540" s="842"/>
      <c r="CG540" s="842"/>
      <c r="CH540" s="842"/>
      <c r="CI540" s="842"/>
      <c r="CJ540" s="842"/>
      <c r="CK540" s="842"/>
      <c r="CL540" s="842"/>
      <c r="CM540" s="842"/>
      <c r="CN540" s="842"/>
      <c r="CO540" s="842"/>
      <c r="CP540" s="842"/>
      <c r="CQ540" s="842"/>
      <c r="CR540" s="842"/>
      <c r="CS540" s="832" t="s">
        <v>4914</v>
      </c>
      <c r="CT540" s="842"/>
      <c r="CU540" s="842"/>
      <c r="CV540" s="842"/>
      <c r="CW540" s="842"/>
      <c r="CX540" s="842"/>
      <c r="CY540" s="842"/>
      <c r="CZ540" s="842"/>
      <c r="DA540" s="842"/>
      <c r="DB540" s="842"/>
      <c r="DC540" s="842"/>
      <c r="DD540" s="842"/>
      <c r="DE540" s="842"/>
    </row>
    <row r="541" spans="34:109" ht="0" hidden="1" customHeight="1">
      <c r="AH541" s="840"/>
      <c r="AI541" s="840"/>
      <c r="AJ541" s="840"/>
      <c r="AK541" s="840"/>
      <c r="AL541" s="822" t="str">
        <f t="shared" si="24"/>
        <v/>
      </c>
      <c r="AM541" s="822" t="str">
        <f t="shared" si="25"/>
        <v/>
      </c>
      <c r="AN541" s="828" t="str">
        <f t="shared" si="26"/>
        <v/>
      </c>
      <c r="AO541" s="840"/>
      <c r="AP541" s="826">
        <v>539</v>
      </c>
      <c r="AQ541" s="841"/>
      <c r="AR541" s="841"/>
      <c r="AS541" s="841"/>
      <c r="AT541" s="841"/>
      <c r="AU541" s="841"/>
      <c r="AV541" s="841"/>
      <c r="AW541" s="841"/>
      <c r="AX541" s="841"/>
      <c r="AY541" s="841"/>
      <c r="AZ541" s="841"/>
      <c r="BA541" s="841"/>
      <c r="BB541" s="841"/>
      <c r="BC541" s="841"/>
      <c r="BD541" s="841"/>
      <c r="BE541" s="841"/>
      <c r="BF541" s="841"/>
      <c r="BG541" s="841"/>
      <c r="BH541" s="841"/>
      <c r="BI541" s="841"/>
      <c r="BJ541" s="821" t="s">
        <v>4915</v>
      </c>
      <c r="BK541" s="841"/>
      <c r="BL541" s="841"/>
      <c r="BM541" s="841"/>
      <c r="BN541" s="841"/>
      <c r="BO541" s="841"/>
      <c r="BP541" s="841"/>
      <c r="BQ541" s="841"/>
      <c r="BR541" s="841"/>
      <c r="BS541" s="841"/>
      <c r="BT541" s="841"/>
      <c r="BU541" s="841"/>
      <c r="BV541" s="841"/>
      <c r="BW541" s="840"/>
      <c r="BX541" s="840"/>
      <c r="BY541" s="840"/>
      <c r="BZ541" s="842"/>
      <c r="CA541" s="842"/>
      <c r="CB541" s="842"/>
      <c r="CC541" s="842"/>
      <c r="CD541" s="842"/>
      <c r="CE541" s="842"/>
      <c r="CF541" s="842"/>
      <c r="CG541" s="842"/>
      <c r="CH541" s="842"/>
      <c r="CI541" s="842"/>
      <c r="CJ541" s="842"/>
      <c r="CK541" s="842"/>
      <c r="CL541" s="842"/>
      <c r="CM541" s="842"/>
      <c r="CN541" s="842"/>
      <c r="CO541" s="842"/>
      <c r="CP541" s="842"/>
      <c r="CQ541" s="842"/>
      <c r="CR541" s="842"/>
      <c r="CS541" s="832" t="s">
        <v>4916</v>
      </c>
      <c r="CT541" s="842"/>
      <c r="CU541" s="842"/>
      <c r="CV541" s="842"/>
      <c r="CW541" s="842"/>
      <c r="CX541" s="842"/>
      <c r="CY541" s="842"/>
      <c r="CZ541" s="842"/>
      <c r="DA541" s="842"/>
      <c r="DB541" s="842"/>
      <c r="DC541" s="842"/>
      <c r="DD541" s="842"/>
      <c r="DE541" s="842"/>
    </row>
    <row r="542" spans="34:109" ht="0" hidden="1" customHeight="1">
      <c r="AH542" s="840"/>
      <c r="AI542" s="840"/>
      <c r="AJ542" s="840"/>
      <c r="AK542" s="840"/>
      <c r="AL542" s="822" t="str">
        <f t="shared" si="24"/>
        <v/>
      </c>
      <c r="AM542" s="822" t="str">
        <f t="shared" si="25"/>
        <v/>
      </c>
      <c r="AN542" s="828" t="str">
        <f t="shared" si="26"/>
        <v/>
      </c>
      <c r="AO542" s="840"/>
      <c r="AP542" s="826">
        <v>540</v>
      </c>
      <c r="AQ542" s="841"/>
      <c r="AR542" s="841"/>
      <c r="AS542" s="841"/>
      <c r="AT542" s="841"/>
      <c r="AU542" s="841"/>
      <c r="AV542" s="841"/>
      <c r="AW542" s="841"/>
      <c r="AX542" s="841"/>
      <c r="AY542" s="841"/>
      <c r="AZ542" s="841"/>
      <c r="BA542" s="841"/>
      <c r="BB542" s="841"/>
      <c r="BC542" s="841"/>
      <c r="BD542" s="841"/>
      <c r="BE542" s="841"/>
      <c r="BF542" s="841"/>
      <c r="BG542" s="841"/>
      <c r="BH542" s="841"/>
      <c r="BI542" s="841"/>
      <c r="BJ542" s="821" t="s">
        <v>4917</v>
      </c>
      <c r="BK542" s="841"/>
      <c r="BL542" s="841"/>
      <c r="BM542" s="841"/>
      <c r="BN542" s="841"/>
      <c r="BO542" s="841"/>
      <c r="BP542" s="841"/>
      <c r="BQ542" s="841"/>
      <c r="BR542" s="841"/>
      <c r="BS542" s="841"/>
      <c r="BT542" s="841"/>
      <c r="BU542" s="841"/>
      <c r="BV542" s="841"/>
      <c r="BW542" s="840"/>
      <c r="BX542" s="840"/>
      <c r="BY542" s="840"/>
      <c r="BZ542" s="842"/>
      <c r="CA542" s="842"/>
      <c r="CB542" s="842"/>
      <c r="CC542" s="842"/>
      <c r="CD542" s="842"/>
      <c r="CE542" s="842"/>
      <c r="CF542" s="842"/>
      <c r="CG542" s="842"/>
      <c r="CH542" s="842"/>
      <c r="CI542" s="842"/>
      <c r="CJ542" s="842"/>
      <c r="CK542" s="842"/>
      <c r="CL542" s="842"/>
      <c r="CM542" s="842"/>
      <c r="CN542" s="842"/>
      <c r="CO542" s="842"/>
      <c r="CP542" s="842"/>
      <c r="CQ542" s="842"/>
      <c r="CR542" s="842"/>
      <c r="CS542" s="832" t="s">
        <v>4918</v>
      </c>
      <c r="CT542" s="842"/>
      <c r="CU542" s="842"/>
      <c r="CV542" s="842"/>
      <c r="CW542" s="842"/>
      <c r="CX542" s="842"/>
      <c r="CY542" s="842"/>
      <c r="CZ542" s="842"/>
      <c r="DA542" s="842"/>
      <c r="DB542" s="842"/>
      <c r="DC542" s="842"/>
      <c r="DD542" s="842"/>
      <c r="DE542" s="842"/>
    </row>
    <row r="543" spans="34:109" ht="0" hidden="1" customHeight="1">
      <c r="AH543" s="840"/>
      <c r="AI543" s="840"/>
      <c r="AJ543" s="840"/>
      <c r="AK543" s="840"/>
      <c r="AL543" s="822" t="str">
        <f t="shared" si="24"/>
        <v/>
      </c>
      <c r="AM543" s="822" t="str">
        <f t="shared" si="25"/>
        <v/>
      </c>
      <c r="AN543" s="828" t="str">
        <f t="shared" si="26"/>
        <v/>
      </c>
      <c r="AO543" s="840"/>
      <c r="AP543" s="826">
        <v>541</v>
      </c>
      <c r="AQ543" s="841"/>
      <c r="AR543" s="841"/>
      <c r="AS543" s="841"/>
      <c r="AT543" s="841"/>
      <c r="AU543" s="841"/>
      <c r="AV543" s="841"/>
      <c r="AW543" s="841"/>
      <c r="AX543" s="841"/>
      <c r="AY543" s="841"/>
      <c r="AZ543" s="841"/>
      <c r="BA543" s="841"/>
      <c r="BB543" s="841"/>
      <c r="BC543" s="841"/>
      <c r="BD543" s="841"/>
      <c r="BE543" s="841"/>
      <c r="BF543" s="841"/>
      <c r="BG543" s="841"/>
      <c r="BH543" s="841"/>
      <c r="BI543" s="841"/>
      <c r="BJ543" s="821" t="s">
        <v>4919</v>
      </c>
      <c r="BK543" s="841"/>
      <c r="BL543" s="841"/>
      <c r="BM543" s="841"/>
      <c r="BN543" s="841"/>
      <c r="BO543" s="841"/>
      <c r="BP543" s="841"/>
      <c r="BQ543" s="841"/>
      <c r="BR543" s="841"/>
      <c r="BS543" s="841"/>
      <c r="BT543" s="841"/>
      <c r="BU543" s="841"/>
      <c r="BV543" s="841"/>
      <c r="BW543" s="840"/>
      <c r="BX543" s="840"/>
      <c r="BY543" s="840"/>
      <c r="BZ543" s="842"/>
      <c r="CA543" s="842"/>
      <c r="CB543" s="842"/>
      <c r="CC543" s="842"/>
      <c r="CD543" s="842"/>
      <c r="CE543" s="842"/>
      <c r="CF543" s="842"/>
      <c r="CG543" s="842"/>
      <c r="CH543" s="842"/>
      <c r="CI543" s="842"/>
      <c r="CJ543" s="842"/>
      <c r="CK543" s="842"/>
      <c r="CL543" s="842"/>
      <c r="CM543" s="842"/>
      <c r="CN543" s="842"/>
      <c r="CO543" s="842"/>
      <c r="CP543" s="842"/>
      <c r="CQ543" s="842"/>
      <c r="CR543" s="842"/>
      <c r="CS543" s="832" t="s">
        <v>4920</v>
      </c>
      <c r="CT543" s="842"/>
      <c r="CU543" s="842"/>
      <c r="CV543" s="842"/>
      <c r="CW543" s="842"/>
      <c r="CX543" s="842"/>
      <c r="CY543" s="842"/>
      <c r="CZ543" s="842"/>
      <c r="DA543" s="842"/>
      <c r="DB543" s="842"/>
      <c r="DC543" s="842"/>
      <c r="DD543" s="842"/>
      <c r="DE543" s="842"/>
    </row>
    <row r="544" spans="34:109" ht="0" hidden="1" customHeight="1">
      <c r="AH544" s="840"/>
      <c r="AI544" s="840"/>
      <c r="AJ544" s="840"/>
      <c r="AK544" s="840"/>
      <c r="AL544" s="822" t="str">
        <f t="shared" si="24"/>
        <v/>
      </c>
      <c r="AM544" s="822" t="str">
        <f t="shared" si="25"/>
        <v/>
      </c>
      <c r="AN544" s="828" t="str">
        <f t="shared" si="26"/>
        <v/>
      </c>
      <c r="AO544" s="840"/>
      <c r="AP544" s="826">
        <v>542</v>
      </c>
      <c r="AQ544" s="841"/>
      <c r="AR544" s="841"/>
      <c r="AS544" s="841"/>
      <c r="AT544" s="841"/>
      <c r="AU544" s="841"/>
      <c r="AV544" s="841"/>
      <c r="AW544" s="841"/>
      <c r="AX544" s="841"/>
      <c r="AY544" s="841"/>
      <c r="AZ544" s="841"/>
      <c r="BA544" s="841"/>
      <c r="BB544" s="841"/>
      <c r="BC544" s="841"/>
      <c r="BD544" s="841"/>
      <c r="BE544" s="841"/>
      <c r="BF544" s="841"/>
      <c r="BG544" s="841"/>
      <c r="BH544" s="841"/>
      <c r="BI544" s="841"/>
      <c r="BJ544" s="821" t="s">
        <v>4921</v>
      </c>
      <c r="BK544" s="841"/>
      <c r="BL544" s="841"/>
      <c r="BM544" s="841"/>
      <c r="BN544" s="841"/>
      <c r="BO544" s="841"/>
      <c r="BP544" s="841"/>
      <c r="BQ544" s="841"/>
      <c r="BR544" s="841"/>
      <c r="BS544" s="841"/>
      <c r="BT544" s="841"/>
      <c r="BU544" s="841"/>
      <c r="BV544" s="841"/>
      <c r="BW544" s="840"/>
      <c r="BX544" s="840"/>
      <c r="BY544" s="840"/>
      <c r="BZ544" s="842"/>
      <c r="CA544" s="842"/>
      <c r="CB544" s="842"/>
      <c r="CC544" s="842"/>
      <c r="CD544" s="842"/>
      <c r="CE544" s="842"/>
      <c r="CF544" s="842"/>
      <c r="CG544" s="842"/>
      <c r="CH544" s="842"/>
      <c r="CI544" s="842"/>
      <c r="CJ544" s="842"/>
      <c r="CK544" s="842"/>
      <c r="CL544" s="842"/>
      <c r="CM544" s="842"/>
      <c r="CN544" s="842"/>
      <c r="CO544" s="842"/>
      <c r="CP544" s="842"/>
      <c r="CQ544" s="842"/>
      <c r="CR544" s="842"/>
      <c r="CS544" s="832" t="s">
        <v>4922</v>
      </c>
      <c r="CT544" s="842"/>
      <c r="CU544" s="842"/>
      <c r="CV544" s="842"/>
      <c r="CW544" s="842"/>
      <c r="CX544" s="842"/>
      <c r="CY544" s="842"/>
      <c r="CZ544" s="842"/>
      <c r="DA544" s="842"/>
      <c r="DB544" s="842"/>
      <c r="DC544" s="842"/>
      <c r="DD544" s="842"/>
      <c r="DE544" s="842"/>
    </row>
    <row r="545" spans="34:109" ht="0" hidden="1" customHeight="1">
      <c r="AH545" s="840"/>
      <c r="AI545" s="840"/>
      <c r="AJ545" s="840"/>
      <c r="AK545" s="840"/>
      <c r="AL545" s="822" t="str">
        <f t="shared" si="24"/>
        <v/>
      </c>
      <c r="AM545" s="822" t="str">
        <f t="shared" si="25"/>
        <v/>
      </c>
      <c r="AN545" s="828" t="str">
        <f t="shared" si="26"/>
        <v/>
      </c>
      <c r="AO545" s="840"/>
      <c r="AP545" s="826">
        <v>543</v>
      </c>
      <c r="AQ545" s="841"/>
      <c r="AR545" s="841"/>
      <c r="AS545" s="841"/>
      <c r="AT545" s="841"/>
      <c r="AU545" s="841"/>
      <c r="AV545" s="841"/>
      <c r="AW545" s="841"/>
      <c r="AX545" s="841"/>
      <c r="AY545" s="841"/>
      <c r="AZ545" s="841"/>
      <c r="BA545" s="841"/>
      <c r="BB545" s="841"/>
      <c r="BC545" s="841"/>
      <c r="BD545" s="841"/>
      <c r="BE545" s="841"/>
      <c r="BF545" s="841"/>
      <c r="BG545" s="841"/>
      <c r="BH545" s="841"/>
      <c r="BI545" s="841"/>
      <c r="BJ545" s="821" t="s">
        <v>4923</v>
      </c>
      <c r="BK545" s="841"/>
      <c r="BL545" s="841"/>
      <c r="BM545" s="841"/>
      <c r="BN545" s="841"/>
      <c r="BO545" s="841"/>
      <c r="BP545" s="841"/>
      <c r="BQ545" s="841"/>
      <c r="BR545" s="841"/>
      <c r="BS545" s="841"/>
      <c r="BT545" s="841"/>
      <c r="BU545" s="841"/>
      <c r="BV545" s="841"/>
      <c r="BW545" s="840"/>
      <c r="BX545" s="840"/>
      <c r="BY545" s="840"/>
      <c r="BZ545" s="842"/>
      <c r="CA545" s="842"/>
      <c r="CB545" s="842"/>
      <c r="CC545" s="842"/>
      <c r="CD545" s="842"/>
      <c r="CE545" s="842"/>
      <c r="CF545" s="842"/>
      <c r="CG545" s="842"/>
      <c r="CH545" s="842"/>
      <c r="CI545" s="842"/>
      <c r="CJ545" s="842"/>
      <c r="CK545" s="842"/>
      <c r="CL545" s="842"/>
      <c r="CM545" s="842"/>
      <c r="CN545" s="842"/>
      <c r="CO545" s="842"/>
      <c r="CP545" s="842"/>
      <c r="CQ545" s="842"/>
      <c r="CR545" s="842"/>
      <c r="CS545" s="832" t="s">
        <v>4924</v>
      </c>
      <c r="CT545" s="842"/>
      <c r="CU545" s="842"/>
      <c r="CV545" s="842"/>
      <c r="CW545" s="842"/>
      <c r="CX545" s="842"/>
      <c r="CY545" s="842"/>
      <c r="CZ545" s="842"/>
      <c r="DA545" s="842"/>
      <c r="DB545" s="842"/>
      <c r="DC545" s="842"/>
      <c r="DD545" s="842"/>
      <c r="DE545" s="842"/>
    </row>
    <row r="546" spans="34:109" ht="0" hidden="1" customHeight="1">
      <c r="AH546" s="840"/>
      <c r="AI546" s="840"/>
      <c r="AJ546" s="840"/>
      <c r="AK546" s="840"/>
      <c r="AL546" s="822" t="str">
        <f t="shared" si="24"/>
        <v/>
      </c>
      <c r="AM546" s="822" t="str">
        <f t="shared" si="25"/>
        <v/>
      </c>
      <c r="AN546" s="828" t="str">
        <f t="shared" si="26"/>
        <v/>
      </c>
      <c r="AO546" s="840"/>
      <c r="AP546" s="826">
        <v>544</v>
      </c>
      <c r="AQ546" s="841"/>
      <c r="AR546" s="841"/>
      <c r="AS546" s="841"/>
      <c r="AT546" s="841"/>
      <c r="AU546" s="841"/>
      <c r="AV546" s="841"/>
      <c r="AW546" s="841"/>
      <c r="AX546" s="841"/>
      <c r="AY546" s="841"/>
      <c r="AZ546" s="841"/>
      <c r="BA546" s="841"/>
      <c r="BB546" s="841"/>
      <c r="BC546" s="841"/>
      <c r="BD546" s="841"/>
      <c r="BE546" s="841"/>
      <c r="BF546" s="841"/>
      <c r="BG546" s="841"/>
      <c r="BH546" s="841"/>
      <c r="BI546" s="841"/>
      <c r="BJ546" s="821" t="s">
        <v>4925</v>
      </c>
      <c r="BK546" s="841"/>
      <c r="BL546" s="841"/>
      <c r="BM546" s="841"/>
      <c r="BN546" s="841"/>
      <c r="BO546" s="841"/>
      <c r="BP546" s="841"/>
      <c r="BQ546" s="841"/>
      <c r="BR546" s="841"/>
      <c r="BS546" s="841"/>
      <c r="BT546" s="841"/>
      <c r="BU546" s="841"/>
      <c r="BV546" s="841"/>
      <c r="BW546" s="840"/>
      <c r="BX546" s="840"/>
      <c r="BY546" s="840"/>
      <c r="BZ546" s="842"/>
      <c r="CA546" s="842"/>
      <c r="CB546" s="842"/>
      <c r="CC546" s="842"/>
      <c r="CD546" s="842"/>
      <c r="CE546" s="842"/>
      <c r="CF546" s="842"/>
      <c r="CG546" s="842"/>
      <c r="CH546" s="842"/>
      <c r="CI546" s="842"/>
      <c r="CJ546" s="842"/>
      <c r="CK546" s="842"/>
      <c r="CL546" s="842"/>
      <c r="CM546" s="842"/>
      <c r="CN546" s="842"/>
      <c r="CO546" s="842"/>
      <c r="CP546" s="842"/>
      <c r="CQ546" s="842"/>
      <c r="CR546" s="842"/>
      <c r="CS546" s="832" t="s">
        <v>4926</v>
      </c>
      <c r="CT546" s="842"/>
      <c r="CU546" s="842"/>
      <c r="CV546" s="842"/>
      <c r="CW546" s="842"/>
      <c r="CX546" s="842"/>
      <c r="CY546" s="842"/>
      <c r="CZ546" s="842"/>
      <c r="DA546" s="842"/>
      <c r="DB546" s="842"/>
      <c r="DC546" s="842"/>
      <c r="DD546" s="842"/>
      <c r="DE546" s="842"/>
    </row>
    <row r="547" spans="34:109" ht="0" hidden="1" customHeight="1">
      <c r="AH547" s="840"/>
      <c r="AI547" s="840"/>
      <c r="AJ547" s="840"/>
      <c r="AK547" s="840"/>
      <c r="AL547" s="822" t="str">
        <f t="shared" si="24"/>
        <v/>
      </c>
      <c r="AM547" s="822" t="str">
        <f t="shared" si="25"/>
        <v/>
      </c>
      <c r="AN547" s="828" t="str">
        <f t="shared" si="26"/>
        <v/>
      </c>
      <c r="AO547" s="840"/>
      <c r="AP547" s="826">
        <v>545</v>
      </c>
      <c r="AQ547" s="841"/>
      <c r="AR547" s="841"/>
      <c r="AS547" s="841"/>
      <c r="AT547" s="841"/>
      <c r="AU547" s="841"/>
      <c r="AV547" s="841"/>
      <c r="AW547" s="841"/>
      <c r="AX547" s="841"/>
      <c r="AY547" s="841"/>
      <c r="AZ547" s="841"/>
      <c r="BA547" s="841"/>
      <c r="BB547" s="841"/>
      <c r="BC547" s="841"/>
      <c r="BD547" s="841"/>
      <c r="BE547" s="841"/>
      <c r="BF547" s="841"/>
      <c r="BG547" s="841"/>
      <c r="BH547" s="841"/>
      <c r="BI547" s="841"/>
      <c r="BJ547" s="821" t="s">
        <v>4927</v>
      </c>
      <c r="BK547" s="841"/>
      <c r="BL547" s="841"/>
      <c r="BM547" s="841"/>
      <c r="BN547" s="841"/>
      <c r="BO547" s="841"/>
      <c r="BP547" s="841"/>
      <c r="BQ547" s="841"/>
      <c r="BR547" s="841"/>
      <c r="BS547" s="841"/>
      <c r="BT547" s="841"/>
      <c r="BU547" s="841"/>
      <c r="BV547" s="841"/>
      <c r="BW547" s="840"/>
      <c r="BX547" s="840"/>
      <c r="BY547" s="840"/>
      <c r="BZ547" s="842"/>
      <c r="CA547" s="842"/>
      <c r="CB547" s="842"/>
      <c r="CC547" s="842"/>
      <c r="CD547" s="842"/>
      <c r="CE547" s="842"/>
      <c r="CF547" s="842"/>
      <c r="CG547" s="842"/>
      <c r="CH547" s="842"/>
      <c r="CI547" s="842"/>
      <c r="CJ547" s="842"/>
      <c r="CK547" s="842"/>
      <c r="CL547" s="842"/>
      <c r="CM547" s="842"/>
      <c r="CN547" s="842"/>
      <c r="CO547" s="842"/>
      <c r="CP547" s="842"/>
      <c r="CQ547" s="842"/>
      <c r="CR547" s="842"/>
      <c r="CS547" s="832" t="s">
        <v>4928</v>
      </c>
      <c r="CT547" s="842"/>
      <c r="CU547" s="842"/>
      <c r="CV547" s="842"/>
      <c r="CW547" s="842"/>
      <c r="CX547" s="842"/>
      <c r="CY547" s="842"/>
      <c r="CZ547" s="842"/>
      <c r="DA547" s="842"/>
      <c r="DB547" s="842"/>
      <c r="DC547" s="842"/>
      <c r="DD547" s="842"/>
      <c r="DE547" s="842"/>
    </row>
    <row r="548" spans="34:109" ht="0" hidden="1" customHeight="1">
      <c r="AH548" s="840"/>
      <c r="AI548" s="840"/>
      <c r="AJ548" s="840"/>
      <c r="AK548" s="840"/>
      <c r="AL548" s="822" t="str">
        <f t="shared" si="24"/>
        <v/>
      </c>
      <c r="AM548" s="822" t="str">
        <f t="shared" si="25"/>
        <v/>
      </c>
      <c r="AN548" s="828" t="str">
        <f t="shared" si="26"/>
        <v/>
      </c>
      <c r="AO548" s="840"/>
      <c r="AP548" s="826">
        <v>546</v>
      </c>
      <c r="AQ548" s="841"/>
      <c r="AR548" s="841"/>
      <c r="AS548" s="841"/>
      <c r="AT548" s="841"/>
      <c r="AU548" s="841"/>
      <c r="AV548" s="841"/>
      <c r="AW548" s="841"/>
      <c r="AX548" s="841"/>
      <c r="AY548" s="841"/>
      <c r="AZ548" s="841"/>
      <c r="BA548" s="841"/>
      <c r="BB548" s="841"/>
      <c r="BC548" s="841"/>
      <c r="BD548" s="841"/>
      <c r="BE548" s="841"/>
      <c r="BF548" s="841"/>
      <c r="BG548" s="841"/>
      <c r="BH548" s="841"/>
      <c r="BI548" s="841"/>
      <c r="BJ548" s="821" t="s">
        <v>4929</v>
      </c>
      <c r="BK548" s="841"/>
      <c r="BL548" s="841"/>
      <c r="BM548" s="841"/>
      <c r="BN548" s="841"/>
      <c r="BO548" s="841"/>
      <c r="BP548" s="841"/>
      <c r="BQ548" s="841"/>
      <c r="BR548" s="841"/>
      <c r="BS548" s="841"/>
      <c r="BT548" s="841"/>
      <c r="BU548" s="841"/>
      <c r="BV548" s="841"/>
      <c r="BW548" s="840"/>
      <c r="BX548" s="840"/>
      <c r="BY548" s="840"/>
      <c r="BZ548" s="842"/>
      <c r="CA548" s="842"/>
      <c r="CB548" s="842"/>
      <c r="CC548" s="842"/>
      <c r="CD548" s="842"/>
      <c r="CE548" s="842"/>
      <c r="CF548" s="842"/>
      <c r="CG548" s="842"/>
      <c r="CH548" s="842"/>
      <c r="CI548" s="842"/>
      <c r="CJ548" s="842"/>
      <c r="CK548" s="842"/>
      <c r="CL548" s="842"/>
      <c r="CM548" s="842"/>
      <c r="CN548" s="842"/>
      <c r="CO548" s="842"/>
      <c r="CP548" s="842"/>
      <c r="CQ548" s="842"/>
      <c r="CR548" s="842"/>
      <c r="CS548" s="832" t="s">
        <v>4930</v>
      </c>
      <c r="CT548" s="842"/>
      <c r="CU548" s="842"/>
      <c r="CV548" s="842"/>
      <c r="CW548" s="842"/>
      <c r="CX548" s="842"/>
      <c r="CY548" s="842"/>
      <c r="CZ548" s="842"/>
      <c r="DA548" s="842"/>
      <c r="DB548" s="842"/>
      <c r="DC548" s="842"/>
      <c r="DD548" s="842"/>
      <c r="DE548" s="842"/>
    </row>
    <row r="549" spans="34:109" ht="0" hidden="1" customHeight="1">
      <c r="AH549" s="840"/>
      <c r="AI549" s="840"/>
      <c r="AJ549" s="840"/>
      <c r="AK549" s="840"/>
      <c r="AL549" s="822" t="str">
        <f t="shared" si="24"/>
        <v/>
      </c>
      <c r="AM549" s="822" t="str">
        <f t="shared" si="25"/>
        <v/>
      </c>
      <c r="AN549" s="828" t="str">
        <f t="shared" si="26"/>
        <v/>
      </c>
      <c r="AO549" s="840"/>
      <c r="AP549" s="826">
        <v>547</v>
      </c>
      <c r="AQ549" s="841"/>
      <c r="AR549" s="841"/>
      <c r="AS549" s="841"/>
      <c r="AT549" s="841"/>
      <c r="AU549" s="841"/>
      <c r="AV549" s="841"/>
      <c r="AW549" s="841"/>
      <c r="AX549" s="841"/>
      <c r="AY549" s="841"/>
      <c r="AZ549" s="841"/>
      <c r="BA549" s="841"/>
      <c r="BB549" s="841"/>
      <c r="BC549" s="841"/>
      <c r="BD549" s="841"/>
      <c r="BE549" s="841"/>
      <c r="BF549" s="841"/>
      <c r="BG549" s="841"/>
      <c r="BH549" s="841"/>
      <c r="BI549" s="841"/>
      <c r="BJ549" s="821" t="s">
        <v>4931</v>
      </c>
      <c r="BK549" s="841"/>
      <c r="BL549" s="841"/>
      <c r="BM549" s="841"/>
      <c r="BN549" s="841"/>
      <c r="BO549" s="841"/>
      <c r="BP549" s="841"/>
      <c r="BQ549" s="841"/>
      <c r="BR549" s="841"/>
      <c r="BS549" s="841"/>
      <c r="BT549" s="841"/>
      <c r="BU549" s="841"/>
      <c r="BV549" s="841"/>
      <c r="BW549" s="840"/>
      <c r="BX549" s="840"/>
      <c r="BY549" s="840"/>
      <c r="BZ549" s="842"/>
      <c r="CA549" s="842"/>
      <c r="CB549" s="842"/>
      <c r="CC549" s="842"/>
      <c r="CD549" s="842"/>
      <c r="CE549" s="842"/>
      <c r="CF549" s="842"/>
      <c r="CG549" s="842"/>
      <c r="CH549" s="842"/>
      <c r="CI549" s="842"/>
      <c r="CJ549" s="842"/>
      <c r="CK549" s="842"/>
      <c r="CL549" s="842"/>
      <c r="CM549" s="842"/>
      <c r="CN549" s="842"/>
      <c r="CO549" s="842"/>
      <c r="CP549" s="842"/>
      <c r="CQ549" s="842"/>
      <c r="CR549" s="842"/>
      <c r="CS549" s="832" t="s">
        <v>4932</v>
      </c>
      <c r="CT549" s="842"/>
      <c r="CU549" s="842"/>
      <c r="CV549" s="842"/>
      <c r="CW549" s="842"/>
      <c r="CX549" s="842"/>
      <c r="CY549" s="842"/>
      <c r="CZ549" s="842"/>
      <c r="DA549" s="842"/>
      <c r="DB549" s="842"/>
      <c r="DC549" s="842"/>
      <c r="DD549" s="842"/>
      <c r="DE549" s="842"/>
    </row>
    <row r="550" spans="34:109" ht="0" hidden="1" customHeight="1">
      <c r="AH550" s="840"/>
      <c r="AI550" s="840"/>
      <c r="AJ550" s="840"/>
      <c r="AK550" s="840"/>
      <c r="AL550" s="822" t="str">
        <f t="shared" si="24"/>
        <v/>
      </c>
      <c r="AM550" s="822" t="str">
        <f t="shared" si="25"/>
        <v/>
      </c>
      <c r="AN550" s="828" t="str">
        <f t="shared" si="26"/>
        <v/>
      </c>
      <c r="AO550" s="840"/>
      <c r="AP550" s="826">
        <v>548</v>
      </c>
      <c r="AQ550" s="841"/>
      <c r="AR550" s="841"/>
      <c r="AS550" s="841"/>
      <c r="AT550" s="841"/>
      <c r="AU550" s="841"/>
      <c r="AV550" s="841"/>
      <c r="AW550" s="841"/>
      <c r="AX550" s="841"/>
      <c r="AY550" s="841"/>
      <c r="AZ550" s="841"/>
      <c r="BA550" s="841"/>
      <c r="BB550" s="841"/>
      <c r="BC550" s="841"/>
      <c r="BD550" s="841"/>
      <c r="BE550" s="841"/>
      <c r="BF550" s="841"/>
      <c r="BG550" s="841"/>
      <c r="BH550" s="841"/>
      <c r="BI550" s="841"/>
      <c r="BJ550" s="821" t="s">
        <v>4933</v>
      </c>
      <c r="BK550" s="841"/>
      <c r="BL550" s="841"/>
      <c r="BM550" s="841"/>
      <c r="BN550" s="841"/>
      <c r="BO550" s="841"/>
      <c r="BP550" s="841"/>
      <c r="BQ550" s="841"/>
      <c r="BR550" s="841"/>
      <c r="BS550" s="841"/>
      <c r="BT550" s="841"/>
      <c r="BU550" s="841"/>
      <c r="BV550" s="841"/>
      <c r="BW550" s="840"/>
      <c r="BX550" s="840"/>
      <c r="BY550" s="840"/>
      <c r="BZ550" s="842"/>
      <c r="CA550" s="842"/>
      <c r="CB550" s="842"/>
      <c r="CC550" s="842"/>
      <c r="CD550" s="842"/>
      <c r="CE550" s="842"/>
      <c r="CF550" s="842"/>
      <c r="CG550" s="842"/>
      <c r="CH550" s="842"/>
      <c r="CI550" s="842"/>
      <c r="CJ550" s="842"/>
      <c r="CK550" s="842"/>
      <c r="CL550" s="842"/>
      <c r="CM550" s="842"/>
      <c r="CN550" s="842"/>
      <c r="CO550" s="842"/>
      <c r="CP550" s="842"/>
      <c r="CQ550" s="842"/>
      <c r="CR550" s="842"/>
      <c r="CS550" s="832" t="s">
        <v>4934</v>
      </c>
      <c r="CT550" s="842"/>
      <c r="CU550" s="842"/>
      <c r="CV550" s="842"/>
      <c r="CW550" s="842"/>
      <c r="CX550" s="842"/>
      <c r="CY550" s="842"/>
      <c r="CZ550" s="842"/>
      <c r="DA550" s="842"/>
      <c r="DB550" s="842"/>
      <c r="DC550" s="842"/>
      <c r="DD550" s="842"/>
      <c r="DE550" s="842"/>
    </row>
    <row r="551" spans="34:109" ht="0" hidden="1" customHeight="1">
      <c r="AH551" s="840"/>
      <c r="AI551" s="840"/>
      <c r="AJ551" s="840"/>
      <c r="AK551" s="840"/>
      <c r="AL551" s="822" t="str">
        <f t="shared" si="24"/>
        <v/>
      </c>
      <c r="AM551" s="822" t="str">
        <f t="shared" si="25"/>
        <v/>
      </c>
      <c r="AN551" s="828" t="str">
        <f t="shared" si="26"/>
        <v/>
      </c>
      <c r="AO551" s="840"/>
      <c r="AP551" s="826">
        <v>549</v>
      </c>
      <c r="AQ551" s="841"/>
      <c r="AR551" s="841"/>
      <c r="AS551" s="841"/>
      <c r="AT551" s="841"/>
      <c r="AU551" s="841"/>
      <c r="AV551" s="841"/>
      <c r="AW551" s="841"/>
      <c r="AX551" s="841"/>
      <c r="AY551" s="841"/>
      <c r="AZ551" s="841"/>
      <c r="BA551" s="841"/>
      <c r="BB551" s="841"/>
      <c r="BC551" s="841"/>
      <c r="BD551" s="841"/>
      <c r="BE551" s="841"/>
      <c r="BF551" s="841"/>
      <c r="BG551" s="841"/>
      <c r="BH551" s="841"/>
      <c r="BI551" s="841"/>
      <c r="BJ551" s="821" t="s">
        <v>4935</v>
      </c>
      <c r="BK551" s="841"/>
      <c r="BL551" s="841"/>
      <c r="BM551" s="841"/>
      <c r="BN551" s="841"/>
      <c r="BO551" s="841"/>
      <c r="BP551" s="841"/>
      <c r="BQ551" s="841"/>
      <c r="BR551" s="841"/>
      <c r="BS551" s="841"/>
      <c r="BT551" s="841"/>
      <c r="BU551" s="841"/>
      <c r="BV551" s="841"/>
      <c r="BW551" s="840"/>
      <c r="BX551" s="840"/>
      <c r="BY551" s="840"/>
      <c r="BZ551" s="842"/>
      <c r="CA551" s="842"/>
      <c r="CB551" s="842"/>
      <c r="CC551" s="842"/>
      <c r="CD551" s="842"/>
      <c r="CE551" s="842"/>
      <c r="CF551" s="842"/>
      <c r="CG551" s="842"/>
      <c r="CH551" s="842"/>
      <c r="CI551" s="842"/>
      <c r="CJ551" s="842"/>
      <c r="CK551" s="842"/>
      <c r="CL551" s="842"/>
      <c r="CM551" s="842"/>
      <c r="CN551" s="842"/>
      <c r="CO551" s="842"/>
      <c r="CP551" s="842"/>
      <c r="CQ551" s="842"/>
      <c r="CR551" s="842"/>
      <c r="CS551" s="832" t="s">
        <v>4936</v>
      </c>
      <c r="CT551" s="842"/>
      <c r="CU551" s="842"/>
      <c r="CV551" s="842"/>
      <c r="CW551" s="842"/>
      <c r="CX551" s="842"/>
      <c r="CY551" s="842"/>
      <c r="CZ551" s="842"/>
      <c r="DA551" s="842"/>
      <c r="DB551" s="842"/>
      <c r="DC551" s="842"/>
      <c r="DD551" s="842"/>
      <c r="DE551" s="842"/>
    </row>
    <row r="552" spans="34:109" ht="0" hidden="1" customHeight="1">
      <c r="AH552" s="840"/>
      <c r="AI552" s="840"/>
      <c r="AJ552" s="840"/>
      <c r="AK552" s="840"/>
      <c r="AL552" s="822" t="str">
        <f t="shared" si="24"/>
        <v/>
      </c>
      <c r="AM552" s="822" t="str">
        <f t="shared" si="25"/>
        <v/>
      </c>
      <c r="AN552" s="828" t="str">
        <f t="shared" si="26"/>
        <v/>
      </c>
      <c r="AO552" s="840"/>
      <c r="AP552" s="826">
        <v>550</v>
      </c>
      <c r="AQ552" s="841"/>
      <c r="AR552" s="841"/>
      <c r="AS552" s="841"/>
      <c r="AT552" s="841"/>
      <c r="AU552" s="841"/>
      <c r="AV552" s="841"/>
      <c r="AW552" s="841"/>
      <c r="AX552" s="841"/>
      <c r="AY552" s="841"/>
      <c r="AZ552" s="841"/>
      <c r="BA552" s="841"/>
      <c r="BB552" s="841"/>
      <c r="BC552" s="841"/>
      <c r="BD552" s="841"/>
      <c r="BE552" s="841"/>
      <c r="BF552" s="841"/>
      <c r="BG552" s="841"/>
      <c r="BH552" s="841"/>
      <c r="BI552" s="841"/>
      <c r="BJ552" s="821" t="s">
        <v>4937</v>
      </c>
      <c r="BK552" s="841"/>
      <c r="BL552" s="841"/>
      <c r="BM552" s="841"/>
      <c r="BN552" s="841"/>
      <c r="BO552" s="841"/>
      <c r="BP552" s="841"/>
      <c r="BQ552" s="841"/>
      <c r="BR552" s="841"/>
      <c r="BS552" s="841"/>
      <c r="BT552" s="841"/>
      <c r="BU552" s="841"/>
      <c r="BV552" s="841"/>
      <c r="BW552" s="840"/>
      <c r="BX552" s="840"/>
      <c r="BY552" s="840"/>
      <c r="BZ552" s="842"/>
      <c r="CA552" s="842"/>
      <c r="CB552" s="842"/>
      <c r="CC552" s="842"/>
      <c r="CD552" s="842"/>
      <c r="CE552" s="842"/>
      <c r="CF552" s="842"/>
      <c r="CG552" s="842"/>
      <c r="CH552" s="842"/>
      <c r="CI552" s="842"/>
      <c r="CJ552" s="842"/>
      <c r="CK552" s="842"/>
      <c r="CL552" s="842"/>
      <c r="CM552" s="842"/>
      <c r="CN552" s="842"/>
      <c r="CO552" s="842"/>
      <c r="CP552" s="842"/>
      <c r="CQ552" s="842"/>
      <c r="CR552" s="842"/>
      <c r="CS552" s="832" t="s">
        <v>4938</v>
      </c>
      <c r="CT552" s="842"/>
      <c r="CU552" s="842"/>
      <c r="CV552" s="842"/>
      <c r="CW552" s="842"/>
      <c r="CX552" s="842"/>
      <c r="CY552" s="842"/>
      <c r="CZ552" s="842"/>
      <c r="DA552" s="842"/>
      <c r="DB552" s="842"/>
      <c r="DC552" s="842"/>
      <c r="DD552" s="842"/>
      <c r="DE552" s="842"/>
    </row>
    <row r="553" spans="34:109" ht="0" hidden="1" customHeight="1">
      <c r="AH553" s="840"/>
      <c r="AI553" s="840"/>
      <c r="AJ553" s="840"/>
      <c r="AK553" s="840"/>
      <c r="AL553" s="822" t="str">
        <f t="shared" si="24"/>
        <v/>
      </c>
      <c r="AM553" s="822" t="str">
        <f t="shared" si="25"/>
        <v/>
      </c>
      <c r="AN553" s="828" t="str">
        <f t="shared" si="26"/>
        <v/>
      </c>
      <c r="AO553" s="840"/>
      <c r="AP553" s="826">
        <v>551</v>
      </c>
      <c r="AQ553" s="841"/>
      <c r="AR553" s="841"/>
      <c r="AS553" s="841"/>
      <c r="AT553" s="841"/>
      <c r="AU553" s="841"/>
      <c r="AV553" s="841"/>
      <c r="AW553" s="841"/>
      <c r="AX553" s="841"/>
      <c r="AY553" s="841"/>
      <c r="AZ553" s="841"/>
      <c r="BA553" s="841"/>
      <c r="BB553" s="841"/>
      <c r="BC553" s="841"/>
      <c r="BD553" s="841"/>
      <c r="BE553" s="841"/>
      <c r="BF553" s="841"/>
      <c r="BG553" s="841"/>
      <c r="BH553" s="841"/>
      <c r="BI553" s="841"/>
      <c r="BJ553" s="821" t="s">
        <v>4939</v>
      </c>
      <c r="BK553" s="841"/>
      <c r="BL553" s="841"/>
      <c r="BM553" s="841"/>
      <c r="BN553" s="841"/>
      <c r="BO553" s="841"/>
      <c r="BP553" s="841"/>
      <c r="BQ553" s="841"/>
      <c r="BR553" s="841"/>
      <c r="BS553" s="841"/>
      <c r="BT553" s="841"/>
      <c r="BU553" s="841"/>
      <c r="BV553" s="841"/>
      <c r="BW553" s="840"/>
      <c r="BX553" s="840"/>
      <c r="BY553" s="840"/>
      <c r="BZ553" s="842"/>
      <c r="CA553" s="842"/>
      <c r="CB553" s="842"/>
      <c r="CC553" s="842"/>
      <c r="CD553" s="842"/>
      <c r="CE553" s="842"/>
      <c r="CF553" s="842"/>
      <c r="CG553" s="842"/>
      <c r="CH553" s="842"/>
      <c r="CI553" s="842"/>
      <c r="CJ553" s="842"/>
      <c r="CK553" s="842"/>
      <c r="CL553" s="842"/>
      <c r="CM553" s="842"/>
      <c r="CN553" s="842"/>
      <c r="CO553" s="842"/>
      <c r="CP553" s="842"/>
      <c r="CQ553" s="842"/>
      <c r="CR553" s="842"/>
      <c r="CS553" s="832" t="s">
        <v>4940</v>
      </c>
      <c r="CT553" s="842"/>
      <c r="CU553" s="842"/>
      <c r="CV553" s="842"/>
      <c r="CW553" s="842"/>
      <c r="CX553" s="842"/>
      <c r="CY553" s="842"/>
      <c r="CZ553" s="842"/>
      <c r="DA553" s="842"/>
      <c r="DB553" s="842"/>
      <c r="DC553" s="842"/>
      <c r="DD553" s="842"/>
      <c r="DE553" s="842"/>
    </row>
    <row r="554" spans="34:109" ht="0" hidden="1" customHeight="1">
      <c r="AH554" s="840"/>
      <c r="AI554" s="840"/>
      <c r="AJ554" s="840"/>
      <c r="AK554" s="840"/>
      <c r="AL554" s="822" t="str">
        <f t="shared" si="24"/>
        <v/>
      </c>
      <c r="AM554" s="822" t="str">
        <f t="shared" si="25"/>
        <v/>
      </c>
      <c r="AN554" s="828" t="str">
        <f t="shared" si="26"/>
        <v/>
      </c>
      <c r="AO554" s="840"/>
      <c r="AP554" s="826">
        <v>552</v>
      </c>
      <c r="AQ554" s="841"/>
      <c r="AR554" s="841"/>
      <c r="AS554" s="841"/>
      <c r="AT554" s="841"/>
      <c r="AU554" s="841"/>
      <c r="AV554" s="841"/>
      <c r="AW554" s="841"/>
      <c r="AX554" s="841"/>
      <c r="AY554" s="841"/>
      <c r="AZ554" s="841"/>
      <c r="BA554" s="841"/>
      <c r="BB554" s="841"/>
      <c r="BC554" s="841"/>
      <c r="BD554" s="841"/>
      <c r="BE554" s="841"/>
      <c r="BF554" s="841"/>
      <c r="BG554" s="841"/>
      <c r="BH554" s="841"/>
      <c r="BI554" s="841"/>
      <c r="BJ554" s="821" t="s">
        <v>4941</v>
      </c>
      <c r="BK554" s="841"/>
      <c r="BL554" s="841"/>
      <c r="BM554" s="841"/>
      <c r="BN554" s="841"/>
      <c r="BO554" s="841"/>
      <c r="BP554" s="841"/>
      <c r="BQ554" s="841"/>
      <c r="BR554" s="841"/>
      <c r="BS554" s="841"/>
      <c r="BT554" s="841"/>
      <c r="BU554" s="841"/>
      <c r="BV554" s="841"/>
      <c r="BW554" s="840"/>
      <c r="BX554" s="840"/>
      <c r="BY554" s="840"/>
      <c r="BZ554" s="842"/>
      <c r="CA554" s="842"/>
      <c r="CB554" s="842"/>
      <c r="CC554" s="842"/>
      <c r="CD554" s="842"/>
      <c r="CE554" s="842"/>
      <c r="CF554" s="842"/>
      <c r="CG554" s="842"/>
      <c r="CH554" s="842"/>
      <c r="CI554" s="842"/>
      <c r="CJ554" s="842"/>
      <c r="CK554" s="842"/>
      <c r="CL554" s="842"/>
      <c r="CM554" s="842"/>
      <c r="CN554" s="842"/>
      <c r="CO554" s="842"/>
      <c r="CP554" s="842"/>
      <c r="CQ554" s="842"/>
      <c r="CR554" s="842"/>
      <c r="CS554" s="832" t="s">
        <v>4942</v>
      </c>
      <c r="CT554" s="842"/>
      <c r="CU554" s="842"/>
      <c r="CV554" s="842"/>
      <c r="CW554" s="842"/>
      <c r="CX554" s="842"/>
      <c r="CY554" s="842"/>
      <c r="CZ554" s="842"/>
      <c r="DA554" s="842"/>
      <c r="DB554" s="842"/>
      <c r="DC554" s="842"/>
      <c r="DD554" s="842"/>
      <c r="DE554" s="842"/>
    </row>
    <row r="555" spans="34:109" ht="0" hidden="1" customHeight="1">
      <c r="AH555" s="840"/>
      <c r="AI555" s="840"/>
      <c r="AJ555" s="840"/>
      <c r="AK555" s="840"/>
      <c r="AL555" s="822" t="str">
        <f t="shared" si="24"/>
        <v/>
      </c>
      <c r="AM555" s="822" t="str">
        <f t="shared" si="25"/>
        <v/>
      </c>
      <c r="AN555" s="828" t="str">
        <f t="shared" si="26"/>
        <v/>
      </c>
      <c r="AO555" s="840"/>
      <c r="AP555" s="826">
        <v>553</v>
      </c>
      <c r="AQ555" s="841"/>
      <c r="AR555" s="841"/>
      <c r="AS555" s="841"/>
      <c r="AT555" s="841"/>
      <c r="AU555" s="841"/>
      <c r="AV555" s="841"/>
      <c r="AW555" s="841"/>
      <c r="AX555" s="841"/>
      <c r="AY555" s="841"/>
      <c r="AZ555" s="841"/>
      <c r="BA555" s="841"/>
      <c r="BB555" s="841"/>
      <c r="BC555" s="841"/>
      <c r="BD555" s="841"/>
      <c r="BE555" s="841"/>
      <c r="BF555" s="841"/>
      <c r="BG555" s="841"/>
      <c r="BH555" s="841"/>
      <c r="BI555" s="841"/>
      <c r="BJ555" s="821" t="s">
        <v>4943</v>
      </c>
      <c r="BK555" s="841"/>
      <c r="BL555" s="841"/>
      <c r="BM555" s="841"/>
      <c r="BN555" s="841"/>
      <c r="BO555" s="841"/>
      <c r="BP555" s="841"/>
      <c r="BQ555" s="841"/>
      <c r="BR555" s="841"/>
      <c r="BS555" s="841"/>
      <c r="BT555" s="841"/>
      <c r="BU555" s="841"/>
      <c r="BV555" s="841"/>
      <c r="BW555" s="840"/>
      <c r="BX555" s="840"/>
      <c r="BY555" s="840"/>
      <c r="BZ555" s="842"/>
      <c r="CA555" s="842"/>
      <c r="CB555" s="842"/>
      <c r="CC555" s="842"/>
      <c r="CD555" s="842"/>
      <c r="CE555" s="842"/>
      <c r="CF555" s="842"/>
      <c r="CG555" s="842"/>
      <c r="CH555" s="842"/>
      <c r="CI555" s="842"/>
      <c r="CJ555" s="842"/>
      <c r="CK555" s="842"/>
      <c r="CL555" s="842"/>
      <c r="CM555" s="842"/>
      <c r="CN555" s="842"/>
      <c r="CO555" s="842"/>
      <c r="CP555" s="842"/>
      <c r="CQ555" s="842"/>
      <c r="CR555" s="842"/>
      <c r="CS555" s="832" t="s">
        <v>4944</v>
      </c>
      <c r="CT555" s="842"/>
      <c r="CU555" s="842"/>
      <c r="CV555" s="842"/>
      <c r="CW555" s="842"/>
      <c r="CX555" s="842"/>
      <c r="CY555" s="842"/>
      <c r="CZ555" s="842"/>
      <c r="DA555" s="842"/>
      <c r="DB555" s="842"/>
      <c r="DC555" s="842"/>
      <c r="DD555" s="842"/>
      <c r="DE555" s="842"/>
    </row>
    <row r="556" spans="34:109" ht="0" hidden="1" customHeight="1">
      <c r="AH556" s="840"/>
      <c r="AI556" s="840"/>
      <c r="AJ556" s="840"/>
      <c r="AK556" s="840"/>
      <c r="AL556" s="822" t="str">
        <f t="shared" si="24"/>
        <v/>
      </c>
      <c r="AM556" s="822" t="str">
        <f t="shared" si="25"/>
        <v/>
      </c>
      <c r="AN556" s="828" t="str">
        <f t="shared" si="26"/>
        <v/>
      </c>
      <c r="AO556" s="840"/>
      <c r="AP556" s="826">
        <v>554</v>
      </c>
      <c r="AQ556" s="841"/>
      <c r="AR556" s="841"/>
      <c r="AS556" s="841"/>
      <c r="AT556" s="841"/>
      <c r="AU556" s="841"/>
      <c r="AV556" s="841"/>
      <c r="AW556" s="841"/>
      <c r="AX556" s="841"/>
      <c r="AY556" s="841"/>
      <c r="AZ556" s="841"/>
      <c r="BA556" s="841"/>
      <c r="BB556" s="841"/>
      <c r="BC556" s="841"/>
      <c r="BD556" s="841"/>
      <c r="BE556" s="841"/>
      <c r="BF556" s="841"/>
      <c r="BG556" s="841"/>
      <c r="BH556" s="841"/>
      <c r="BI556" s="841"/>
      <c r="BJ556" s="821" t="s">
        <v>4945</v>
      </c>
      <c r="BK556" s="841"/>
      <c r="BL556" s="841"/>
      <c r="BM556" s="841"/>
      <c r="BN556" s="841"/>
      <c r="BO556" s="841"/>
      <c r="BP556" s="841"/>
      <c r="BQ556" s="841"/>
      <c r="BR556" s="841"/>
      <c r="BS556" s="841"/>
      <c r="BT556" s="841"/>
      <c r="BU556" s="841"/>
      <c r="BV556" s="841"/>
      <c r="BW556" s="840"/>
      <c r="BX556" s="840"/>
      <c r="BY556" s="840"/>
      <c r="BZ556" s="842"/>
      <c r="CA556" s="842"/>
      <c r="CB556" s="842"/>
      <c r="CC556" s="842"/>
      <c r="CD556" s="842"/>
      <c r="CE556" s="842"/>
      <c r="CF556" s="842"/>
      <c r="CG556" s="842"/>
      <c r="CH556" s="842"/>
      <c r="CI556" s="842"/>
      <c r="CJ556" s="842"/>
      <c r="CK556" s="842"/>
      <c r="CL556" s="842"/>
      <c r="CM556" s="842"/>
      <c r="CN556" s="842"/>
      <c r="CO556" s="842"/>
      <c r="CP556" s="842"/>
      <c r="CQ556" s="842"/>
      <c r="CR556" s="842"/>
      <c r="CS556" s="832" t="s">
        <v>4946</v>
      </c>
      <c r="CT556" s="842"/>
      <c r="CU556" s="842"/>
      <c r="CV556" s="842"/>
      <c r="CW556" s="842"/>
      <c r="CX556" s="842"/>
      <c r="CY556" s="842"/>
      <c r="CZ556" s="842"/>
      <c r="DA556" s="842"/>
      <c r="DB556" s="842"/>
      <c r="DC556" s="842"/>
      <c r="DD556" s="842"/>
      <c r="DE556" s="842"/>
    </row>
    <row r="557" spans="34:109" ht="0" hidden="1" customHeight="1">
      <c r="AH557" s="840"/>
      <c r="AI557" s="840"/>
      <c r="AJ557" s="840"/>
      <c r="AK557" s="840"/>
      <c r="AL557" s="822" t="str">
        <f t="shared" si="24"/>
        <v/>
      </c>
      <c r="AM557" s="822" t="str">
        <f t="shared" si="25"/>
        <v/>
      </c>
      <c r="AN557" s="828" t="str">
        <f t="shared" si="26"/>
        <v/>
      </c>
      <c r="AO557" s="840"/>
      <c r="AP557" s="826">
        <v>555</v>
      </c>
      <c r="AQ557" s="841"/>
      <c r="AR557" s="841"/>
      <c r="AS557" s="841"/>
      <c r="AT557" s="841"/>
      <c r="AU557" s="841"/>
      <c r="AV557" s="841"/>
      <c r="AW557" s="841"/>
      <c r="AX557" s="841"/>
      <c r="AY557" s="841"/>
      <c r="AZ557" s="841"/>
      <c r="BA557" s="841"/>
      <c r="BB557" s="841"/>
      <c r="BC557" s="841"/>
      <c r="BD557" s="841"/>
      <c r="BE557" s="841"/>
      <c r="BF557" s="841"/>
      <c r="BG557" s="841"/>
      <c r="BH557" s="841"/>
      <c r="BI557" s="841"/>
      <c r="BJ557" s="821" t="s">
        <v>4947</v>
      </c>
      <c r="BK557" s="841"/>
      <c r="BL557" s="841"/>
      <c r="BM557" s="841"/>
      <c r="BN557" s="841"/>
      <c r="BO557" s="841"/>
      <c r="BP557" s="841"/>
      <c r="BQ557" s="841"/>
      <c r="BR557" s="841"/>
      <c r="BS557" s="841"/>
      <c r="BT557" s="841"/>
      <c r="BU557" s="841"/>
      <c r="BV557" s="841"/>
      <c r="BW557" s="840"/>
      <c r="BX557" s="840"/>
      <c r="BY557" s="840"/>
      <c r="BZ557" s="842"/>
      <c r="CA557" s="842"/>
      <c r="CB557" s="842"/>
      <c r="CC557" s="842"/>
      <c r="CD557" s="842"/>
      <c r="CE557" s="842"/>
      <c r="CF557" s="842"/>
      <c r="CG557" s="842"/>
      <c r="CH557" s="842"/>
      <c r="CI557" s="842"/>
      <c r="CJ557" s="842"/>
      <c r="CK557" s="842"/>
      <c r="CL557" s="842"/>
      <c r="CM557" s="842"/>
      <c r="CN557" s="842"/>
      <c r="CO557" s="842"/>
      <c r="CP557" s="842"/>
      <c r="CQ557" s="842"/>
      <c r="CR557" s="842"/>
      <c r="CS557" s="832" t="s">
        <v>4948</v>
      </c>
      <c r="CT557" s="842"/>
      <c r="CU557" s="842"/>
      <c r="CV557" s="842"/>
      <c r="CW557" s="842"/>
      <c r="CX557" s="842"/>
      <c r="CY557" s="842"/>
      <c r="CZ557" s="842"/>
      <c r="DA557" s="842"/>
      <c r="DB557" s="842"/>
      <c r="DC557" s="842"/>
      <c r="DD557" s="842"/>
      <c r="DE557" s="842"/>
    </row>
    <row r="558" spans="34:109" ht="0" hidden="1" customHeight="1">
      <c r="AH558" s="840"/>
      <c r="AI558" s="840"/>
      <c r="AJ558" s="840"/>
      <c r="AK558" s="840"/>
      <c r="AL558" s="822" t="str">
        <f t="shared" si="24"/>
        <v/>
      </c>
      <c r="AM558" s="822" t="str">
        <f t="shared" si="25"/>
        <v/>
      </c>
      <c r="AN558" s="828" t="str">
        <f t="shared" si="26"/>
        <v/>
      </c>
      <c r="AO558" s="840"/>
      <c r="AP558" s="826">
        <v>556</v>
      </c>
      <c r="AQ558" s="841"/>
      <c r="AR558" s="841"/>
      <c r="AS558" s="841"/>
      <c r="AT558" s="841"/>
      <c r="AU558" s="841"/>
      <c r="AV558" s="841"/>
      <c r="AW558" s="841"/>
      <c r="AX558" s="841"/>
      <c r="AY558" s="841"/>
      <c r="AZ558" s="841"/>
      <c r="BA558" s="841"/>
      <c r="BB558" s="841"/>
      <c r="BC558" s="841"/>
      <c r="BD558" s="841"/>
      <c r="BE558" s="841"/>
      <c r="BF558" s="841"/>
      <c r="BG558" s="841"/>
      <c r="BH558" s="841"/>
      <c r="BI558" s="841"/>
      <c r="BJ558" s="821" t="s">
        <v>4949</v>
      </c>
      <c r="BK558" s="841"/>
      <c r="BL558" s="841"/>
      <c r="BM558" s="841"/>
      <c r="BN558" s="841"/>
      <c r="BO558" s="841"/>
      <c r="BP558" s="841"/>
      <c r="BQ558" s="841"/>
      <c r="BR558" s="841"/>
      <c r="BS558" s="841"/>
      <c r="BT558" s="841"/>
      <c r="BU558" s="841"/>
      <c r="BV558" s="841"/>
      <c r="BW558" s="840"/>
      <c r="BX558" s="840"/>
      <c r="BY558" s="840"/>
      <c r="BZ558" s="842"/>
      <c r="CA558" s="842"/>
      <c r="CB558" s="842"/>
      <c r="CC558" s="842"/>
      <c r="CD558" s="842"/>
      <c r="CE558" s="842"/>
      <c r="CF558" s="842"/>
      <c r="CG558" s="842"/>
      <c r="CH558" s="842"/>
      <c r="CI558" s="842"/>
      <c r="CJ558" s="842"/>
      <c r="CK558" s="842"/>
      <c r="CL558" s="842"/>
      <c r="CM558" s="842"/>
      <c r="CN558" s="842"/>
      <c r="CO558" s="842"/>
      <c r="CP558" s="842"/>
      <c r="CQ558" s="842"/>
      <c r="CR558" s="842"/>
      <c r="CS558" s="832" t="s">
        <v>4950</v>
      </c>
      <c r="CT558" s="842"/>
      <c r="CU558" s="842"/>
      <c r="CV558" s="842"/>
      <c r="CW558" s="842"/>
      <c r="CX558" s="842"/>
      <c r="CY558" s="842"/>
      <c r="CZ558" s="842"/>
      <c r="DA558" s="842"/>
      <c r="DB558" s="842"/>
      <c r="DC558" s="842"/>
      <c r="DD558" s="842"/>
      <c r="DE558" s="842"/>
    </row>
    <row r="559" spans="34:109" ht="0" hidden="1" customHeight="1">
      <c r="AH559" s="840"/>
      <c r="AI559" s="840"/>
      <c r="AJ559" s="840"/>
      <c r="AK559" s="840"/>
      <c r="AL559" s="822" t="str">
        <f t="shared" si="24"/>
        <v/>
      </c>
      <c r="AM559" s="822" t="str">
        <f t="shared" si="25"/>
        <v/>
      </c>
      <c r="AN559" s="828" t="str">
        <f t="shared" si="26"/>
        <v/>
      </c>
      <c r="AO559" s="840"/>
      <c r="AP559" s="826">
        <v>557</v>
      </c>
      <c r="AQ559" s="841"/>
      <c r="AR559" s="841"/>
      <c r="AS559" s="841"/>
      <c r="AT559" s="841"/>
      <c r="AU559" s="841"/>
      <c r="AV559" s="841"/>
      <c r="AW559" s="841"/>
      <c r="AX559" s="841"/>
      <c r="AY559" s="841"/>
      <c r="AZ559" s="841"/>
      <c r="BA559" s="841"/>
      <c r="BB559" s="841"/>
      <c r="BC559" s="841"/>
      <c r="BD559" s="841"/>
      <c r="BE559" s="841"/>
      <c r="BF559" s="841"/>
      <c r="BG559" s="841"/>
      <c r="BH559" s="841"/>
      <c r="BI559" s="841"/>
      <c r="BJ559" s="821" t="s">
        <v>4951</v>
      </c>
      <c r="BK559" s="841"/>
      <c r="BL559" s="841"/>
      <c r="BM559" s="841"/>
      <c r="BN559" s="841"/>
      <c r="BO559" s="841"/>
      <c r="BP559" s="841"/>
      <c r="BQ559" s="841"/>
      <c r="BR559" s="841"/>
      <c r="BS559" s="841"/>
      <c r="BT559" s="841"/>
      <c r="BU559" s="841"/>
      <c r="BV559" s="841"/>
      <c r="BW559" s="840"/>
      <c r="BX559" s="840"/>
      <c r="BY559" s="840"/>
      <c r="BZ559" s="842"/>
      <c r="CA559" s="842"/>
      <c r="CB559" s="842"/>
      <c r="CC559" s="842"/>
      <c r="CD559" s="842"/>
      <c r="CE559" s="842"/>
      <c r="CF559" s="842"/>
      <c r="CG559" s="842"/>
      <c r="CH559" s="842"/>
      <c r="CI559" s="842"/>
      <c r="CJ559" s="842"/>
      <c r="CK559" s="842"/>
      <c r="CL559" s="842"/>
      <c r="CM559" s="842"/>
      <c r="CN559" s="842"/>
      <c r="CO559" s="842"/>
      <c r="CP559" s="842"/>
      <c r="CQ559" s="842"/>
      <c r="CR559" s="842"/>
      <c r="CS559" s="832" t="s">
        <v>4952</v>
      </c>
      <c r="CT559" s="842"/>
      <c r="CU559" s="842"/>
      <c r="CV559" s="842"/>
      <c r="CW559" s="842"/>
      <c r="CX559" s="842"/>
      <c r="CY559" s="842"/>
      <c r="CZ559" s="842"/>
      <c r="DA559" s="842"/>
      <c r="DB559" s="842"/>
      <c r="DC559" s="842"/>
      <c r="DD559" s="842"/>
      <c r="DE559" s="842"/>
    </row>
    <row r="560" spans="34:109" ht="0" hidden="1" customHeight="1">
      <c r="AH560" s="840"/>
      <c r="AI560" s="840"/>
      <c r="AJ560" s="840"/>
      <c r="AK560" s="840"/>
      <c r="AL560" s="822" t="str">
        <f t="shared" si="24"/>
        <v/>
      </c>
      <c r="AM560" s="822" t="str">
        <f t="shared" si="25"/>
        <v/>
      </c>
      <c r="AN560" s="828" t="str">
        <f t="shared" si="26"/>
        <v/>
      </c>
      <c r="AO560" s="840"/>
      <c r="AP560" s="826">
        <v>558</v>
      </c>
      <c r="AQ560" s="841"/>
      <c r="AR560" s="841"/>
      <c r="AS560" s="841"/>
      <c r="AT560" s="841"/>
      <c r="AU560" s="841"/>
      <c r="AV560" s="841"/>
      <c r="AW560" s="841"/>
      <c r="AX560" s="841"/>
      <c r="AY560" s="841"/>
      <c r="AZ560" s="841"/>
      <c r="BA560" s="841"/>
      <c r="BB560" s="841"/>
      <c r="BC560" s="841"/>
      <c r="BD560" s="841"/>
      <c r="BE560" s="841"/>
      <c r="BF560" s="841"/>
      <c r="BG560" s="841"/>
      <c r="BH560" s="841"/>
      <c r="BI560" s="841"/>
      <c r="BJ560" s="821" t="s">
        <v>4953</v>
      </c>
      <c r="BK560" s="841"/>
      <c r="BL560" s="841"/>
      <c r="BM560" s="841"/>
      <c r="BN560" s="841"/>
      <c r="BO560" s="841"/>
      <c r="BP560" s="841"/>
      <c r="BQ560" s="841"/>
      <c r="BR560" s="841"/>
      <c r="BS560" s="841"/>
      <c r="BT560" s="841"/>
      <c r="BU560" s="841"/>
      <c r="BV560" s="841"/>
      <c r="BW560" s="840"/>
      <c r="BX560" s="840"/>
      <c r="BY560" s="840"/>
      <c r="BZ560" s="842"/>
      <c r="CA560" s="842"/>
      <c r="CB560" s="842"/>
      <c r="CC560" s="842"/>
      <c r="CD560" s="842"/>
      <c r="CE560" s="842"/>
      <c r="CF560" s="842"/>
      <c r="CG560" s="842"/>
      <c r="CH560" s="842"/>
      <c r="CI560" s="842"/>
      <c r="CJ560" s="842"/>
      <c r="CK560" s="842"/>
      <c r="CL560" s="842"/>
      <c r="CM560" s="842"/>
      <c r="CN560" s="842"/>
      <c r="CO560" s="842"/>
      <c r="CP560" s="842"/>
      <c r="CQ560" s="842"/>
      <c r="CR560" s="842"/>
      <c r="CS560" s="832" t="s">
        <v>4954</v>
      </c>
      <c r="CT560" s="842"/>
      <c r="CU560" s="842"/>
      <c r="CV560" s="842"/>
      <c r="CW560" s="842"/>
      <c r="CX560" s="842"/>
      <c r="CY560" s="842"/>
      <c r="CZ560" s="842"/>
      <c r="DA560" s="842"/>
      <c r="DB560" s="842"/>
      <c r="DC560" s="842"/>
      <c r="DD560" s="842"/>
      <c r="DE560" s="842"/>
    </row>
    <row r="561" spans="34:109" ht="0" hidden="1" customHeight="1">
      <c r="AH561" s="840"/>
      <c r="AI561" s="840"/>
      <c r="AJ561" s="840"/>
      <c r="AK561" s="840"/>
      <c r="AL561" s="822" t="str">
        <f t="shared" si="24"/>
        <v/>
      </c>
      <c r="AM561" s="822" t="str">
        <f t="shared" si="25"/>
        <v/>
      </c>
      <c r="AN561" s="828" t="str">
        <f t="shared" si="26"/>
        <v/>
      </c>
      <c r="AO561" s="840"/>
      <c r="AP561" s="826">
        <v>559</v>
      </c>
      <c r="AQ561" s="841"/>
      <c r="AR561" s="841"/>
      <c r="AS561" s="841"/>
      <c r="AT561" s="841"/>
      <c r="AU561" s="841"/>
      <c r="AV561" s="841"/>
      <c r="AW561" s="841"/>
      <c r="AX561" s="841"/>
      <c r="AY561" s="841"/>
      <c r="AZ561" s="841"/>
      <c r="BA561" s="841"/>
      <c r="BB561" s="841"/>
      <c r="BC561" s="841"/>
      <c r="BD561" s="841"/>
      <c r="BE561" s="841"/>
      <c r="BF561" s="841"/>
      <c r="BG561" s="841"/>
      <c r="BH561" s="841"/>
      <c r="BI561" s="841"/>
      <c r="BJ561" s="821" t="s">
        <v>4955</v>
      </c>
      <c r="BK561" s="841"/>
      <c r="BL561" s="841"/>
      <c r="BM561" s="841"/>
      <c r="BN561" s="841"/>
      <c r="BO561" s="841"/>
      <c r="BP561" s="841"/>
      <c r="BQ561" s="841"/>
      <c r="BR561" s="841"/>
      <c r="BS561" s="841"/>
      <c r="BT561" s="841"/>
      <c r="BU561" s="841"/>
      <c r="BV561" s="841"/>
      <c r="BW561" s="840"/>
      <c r="BX561" s="840"/>
      <c r="BY561" s="840"/>
      <c r="BZ561" s="842"/>
      <c r="CA561" s="842"/>
      <c r="CB561" s="842"/>
      <c r="CC561" s="842"/>
      <c r="CD561" s="842"/>
      <c r="CE561" s="842"/>
      <c r="CF561" s="842"/>
      <c r="CG561" s="842"/>
      <c r="CH561" s="842"/>
      <c r="CI561" s="842"/>
      <c r="CJ561" s="842"/>
      <c r="CK561" s="842"/>
      <c r="CL561" s="842"/>
      <c r="CM561" s="842"/>
      <c r="CN561" s="842"/>
      <c r="CO561" s="842"/>
      <c r="CP561" s="842"/>
      <c r="CQ561" s="842"/>
      <c r="CR561" s="842"/>
      <c r="CS561" s="832" t="s">
        <v>4956</v>
      </c>
      <c r="CT561" s="842"/>
      <c r="CU561" s="842"/>
      <c r="CV561" s="842"/>
      <c r="CW561" s="842"/>
      <c r="CX561" s="842"/>
      <c r="CY561" s="842"/>
      <c r="CZ561" s="842"/>
      <c r="DA561" s="842"/>
      <c r="DB561" s="842"/>
      <c r="DC561" s="842"/>
      <c r="DD561" s="842"/>
      <c r="DE561" s="842"/>
    </row>
    <row r="562" spans="34:109" ht="0" hidden="1" customHeight="1">
      <c r="AH562" s="840"/>
      <c r="AI562" s="840"/>
      <c r="AJ562" s="840"/>
      <c r="AK562" s="840"/>
      <c r="AL562" s="822" t="str">
        <f t="shared" si="24"/>
        <v/>
      </c>
      <c r="AM562" s="822" t="str">
        <f t="shared" si="25"/>
        <v/>
      </c>
      <c r="AN562" s="828" t="str">
        <f t="shared" si="26"/>
        <v/>
      </c>
      <c r="AO562" s="840"/>
      <c r="AP562" s="826">
        <v>560</v>
      </c>
      <c r="AQ562" s="841"/>
      <c r="AR562" s="841"/>
      <c r="AS562" s="841"/>
      <c r="AT562" s="841"/>
      <c r="AU562" s="841"/>
      <c r="AV562" s="841"/>
      <c r="AW562" s="841"/>
      <c r="AX562" s="841"/>
      <c r="AY562" s="841"/>
      <c r="AZ562" s="841"/>
      <c r="BA562" s="841"/>
      <c r="BB562" s="841"/>
      <c r="BC562" s="841"/>
      <c r="BD562" s="841"/>
      <c r="BE562" s="841"/>
      <c r="BF562" s="841"/>
      <c r="BG562" s="841"/>
      <c r="BH562" s="841"/>
      <c r="BI562" s="841"/>
      <c r="BJ562" s="821" t="s">
        <v>4957</v>
      </c>
      <c r="BK562" s="841"/>
      <c r="BL562" s="841"/>
      <c r="BM562" s="841"/>
      <c r="BN562" s="841"/>
      <c r="BO562" s="841"/>
      <c r="BP562" s="841"/>
      <c r="BQ562" s="841"/>
      <c r="BR562" s="841"/>
      <c r="BS562" s="841"/>
      <c r="BT562" s="841"/>
      <c r="BU562" s="841"/>
      <c r="BV562" s="841"/>
      <c r="BW562" s="840"/>
      <c r="BX562" s="840"/>
      <c r="BY562" s="840"/>
      <c r="BZ562" s="842"/>
      <c r="CA562" s="842"/>
      <c r="CB562" s="842"/>
      <c r="CC562" s="842"/>
      <c r="CD562" s="842"/>
      <c r="CE562" s="842"/>
      <c r="CF562" s="842"/>
      <c r="CG562" s="842"/>
      <c r="CH562" s="842"/>
      <c r="CI562" s="842"/>
      <c r="CJ562" s="842"/>
      <c r="CK562" s="842"/>
      <c r="CL562" s="842"/>
      <c r="CM562" s="842"/>
      <c r="CN562" s="842"/>
      <c r="CO562" s="842"/>
      <c r="CP562" s="842"/>
      <c r="CQ562" s="842"/>
      <c r="CR562" s="842"/>
      <c r="CS562" s="832" t="s">
        <v>4958</v>
      </c>
      <c r="CT562" s="842"/>
      <c r="CU562" s="842"/>
      <c r="CV562" s="842"/>
      <c r="CW562" s="842"/>
      <c r="CX562" s="842"/>
      <c r="CY562" s="842"/>
      <c r="CZ562" s="842"/>
      <c r="DA562" s="842"/>
      <c r="DB562" s="842"/>
      <c r="DC562" s="842"/>
      <c r="DD562" s="842"/>
      <c r="DE562" s="842"/>
    </row>
    <row r="563" spans="34:109" ht="0" hidden="1" customHeight="1">
      <c r="AH563" s="840"/>
      <c r="AI563" s="840"/>
      <c r="AJ563" s="840"/>
      <c r="AK563" s="840"/>
      <c r="AL563" s="822" t="str">
        <f t="shared" si="24"/>
        <v/>
      </c>
      <c r="AM563" s="822" t="str">
        <f t="shared" si="25"/>
        <v/>
      </c>
      <c r="AN563" s="828" t="str">
        <f t="shared" si="26"/>
        <v/>
      </c>
      <c r="AO563" s="840"/>
      <c r="AP563" s="826">
        <v>561</v>
      </c>
      <c r="AQ563" s="841"/>
      <c r="AR563" s="841"/>
      <c r="AS563" s="841"/>
      <c r="AT563" s="841"/>
      <c r="AU563" s="841"/>
      <c r="AV563" s="841"/>
      <c r="AW563" s="841"/>
      <c r="AX563" s="841"/>
      <c r="AY563" s="841"/>
      <c r="AZ563" s="841"/>
      <c r="BA563" s="841"/>
      <c r="BB563" s="841"/>
      <c r="BC563" s="841"/>
      <c r="BD563" s="841"/>
      <c r="BE563" s="841"/>
      <c r="BF563" s="841"/>
      <c r="BG563" s="841"/>
      <c r="BH563" s="841"/>
      <c r="BI563" s="841"/>
      <c r="BJ563" s="821" t="s">
        <v>4959</v>
      </c>
      <c r="BK563" s="841"/>
      <c r="BL563" s="841"/>
      <c r="BM563" s="841"/>
      <c r="BN563" s="841"/>
      <c r="BO563" s="841"/>
      <c r="BP563" s="841"/>
      <c r="BQ563" s="841"/>
      <c r="BR563" s="841"/>
      <c r="BS563" s="841"/>
      <c r="BT563" s="841"/>
      <c r="BU563" s="841"/>
      <c r="BV563" s="841"/>
      <c r="BW563" s="840"/>
      <c r="BX563" s="840"/>
      <c r="BY563" s="840"/>
      <c r="BZ563" s="842"/>
      <c r="CA563" s="842"/>
      <c r="CB563" s="842"/>
      <c r="CC563" s="842"/>
      <c r="CD563" s="842"/>
      <c r="CE563" s="842"/>
      <c r="CF563" s="842"/>
      <c r="CG563" s="842"/>
      <c r="CH563" s="842"/>
      <c r="CI563" s="842"/>
      <c r="CJ563" s="842"/>
      <c r="CK563" s="842"/>
      <c r="CL563" s="842"/>
      <c r="CM563" s="842"/>
      <c r="CN563" s="842"/>
      <c r="CO563" s="842"/>
      <c r="CP563" s="842"/>
      <c r="CQ563" s="842"/>
      <c r="CR563" s="842"/>
      <c r="CS563" s="832" t="s">
        <v>4960</v>
      </c>
      <c r="CT563" s="842"/>
      <c r="CU563" s="842"/>
      <c r="CV563" s="842"/>
      <c r="CW563" s="842"/>
      <c r="CX563" s="842"/>
      <c r="CY563" s="842"/>
      <c r="CZ563" s="842"/>
      <c r="DA563" s="842"/>
      <c r="DB563" s="842"/>
      <c r="DC563" s="842"/>
      <c r="DD563" s="842"/>
      <c r="DE563" s="842"/>
    </row>
    <row r="564" spans="34:109" ht="0" hidden="1" customHeight="1">
      <c r="AH564" s="840"/>
      <c r="AI564" s="840"/>
      <c r="AJ564" s="840"/>
      <c r="AK564" s="840"/>
      <c r="AL564" s="822" t="str">
        <f t="shared" si="24"/>
        <v/>
      </c>
      <c r="AM564" s="822" t="str">
        <f t="shared" si="25"/>
        <v/>
      </c>
      <c r="AN564" s="828" t="str">
        <f t="shared" si="26"/>
        <v/>
      </c>
      <c r="AO564" s="840"/>
      <c r="AP564" s="826">
        <v>562</v>
      </c>
      <c r="AQ564" s="841"/>
      <c r="AR564" s="841"/>
      <c r="AS564" s="841"/>
      <c r="AT564" s="841"/>
      <c r="AU564" s="841"/>
      <c r="AV564" s="841"/>
      <c r="AW564" s="841"/>
      <c r="AX564" s="841"/>
      <c r="AY564" s="841"/>
      <c r="AZ564" s="841"/>
      <c r="BA564" s="841"/>
      <c r="BB564" s="841"/>
      <c r="BC564" s="841"/>
      <c r="BD564" s="841"/>
      <c r="BE564" s="841"/>
      <c r="BF564" s="841"/>
      <c r="BG564" s="841"/>
      <c r="BH564" s="841"/>
      <c r="BI564" s="841"/>
      <c r="BJ564" s="821" t="s">
        <v>4961</v>
      </c>
      <c r="BK564" s="841"/>
      <c r="BL564" s="841"/>
      <c r="BM564" s="841"/>
      <c r="BN564" s="841"/>
      <c r="BO564" s="841"/>
      <c r="BP564" s="841"/>
      <c r="BQ564" s="841"/>
      <c r="BR564" s="841"/>
      <c r="BS564" s="841"/>
      <c r="BT564" s="841"/>
      <c r="BU564" s="841"/>
      <c r="BV564" s="841"/>
      <c r="BW564" s="840"/>
      <c r="BX564" s="840"/>
      <c r="BY564" s="840"/>
      <c r="BZ564" s="842"/>
      <c r="CA564" s="842"/>
      <c r="CB564" s="842"/>
      <c r="CC564" s="842"/>
      <c r="CD564" s="842"/>
      <c r="CE564" s="842"/>
      <c r="CF564" s="842"/>
      <c r="CG564" s="842"/>
      <c r="CH564" s="842"/>
      <c r="CI564" s="842"/>
      <c r="CJ564" s="842"/>
      <c r="CK564" s="842"/>
      <c r="CL564" s="842"/>
      <c r="CM564" s="842"/>
      <c r="CN564" s="842"/>
      <c r="CO564" s="842"/>
      <c r="CP564" s="842"/>
      <c r="CQ564" s="842"/>
      <c r="CR564" s="842"/>
      <c r="CS564" s="832" t="s">
        <v>4962</v>
      </c>
      <c r="CT564" s="842"/>
      <c r="CU564" s="842"/>
      <c r="CV564" s="842"/>
      <c r="CW564" s="842"/>
      <c r="CX564" s="842"/>
      <c r="CY564" s="842"/>
      <c r="CZ564" s="842"/>
      <c r="DA564" s="842"/>
      <c r="DB564" s="842"/>
      <c r="DC564" s="842"/>
      <c r="DD564" s="842"/>
      <c r="DE564" s="842"/>
    </row>
    <row r="565" spans="34:109" ht="0" hidden="1" customHeight="1">
      <c r="AH565" s="840"/>
      <c r="AI565" s="840"/>
      <c r="AJ565" s="840"/>
      <c r="AK565" s="840"/>
      <c r="AL565" s="822" t="str">
        <f t="shared" si="24"/>
        <v/>
      </c>
      <c r="AM565" s="822" t="str">
        <f t="shared" si="25"/>
        <v/>
      </c>
      <c r="AN565" s="828" t="str">
        <f t="shared" si="26"/>
        <v/>
      </c>
      <c r="AO565" s="840"/>
      <c r="AP565" s="826">
        <v>563</v>
      </c>
      <c r="AQ565" s="841"/>
      <c r="AR565" s="841"/>
      <c r="AS565" s="841"/>
      <c r="AT565" s="841"/>
      <c r="AU565" s="841"/>
      <c r="AV565" s="841"/>
      <c r="AW565" s="841"/>
      <c r="AX565" s="841"/>
      <c r="AY565" s="841"/>
      <c r="AZ565" s="841"/>
      <c r="BA565" s="841"/>
      <c r="BB565" s="841"/>
      <c r="BC565" s="841"/>
      <c r="BD565" s="841"/>
      <c r="BE565" s="841"/>
      <c r="BF565" s="841"/>
      <c r="BG565" s="841"/>
      <c r="BH565" s="841"/>
      <c r="BI565" s="841"/>
      <c r="BJ565" s="821" t="s">
        <v>4963</v>
      </c>
      <c r="BK565" s="841"/>
      <c r="BL565" s="841"/>
      <c r="BM565" s="841"/>
      <c r="BN565" s="841"/>
      <c r="BO565" s="841"/>
      <c r="BP565" s="841"/>
      <c r="BQ565" s="841"/>
      <c r="BR565" s="841"/>
      <c r="BS565" s="841"/>
      <c r="BT565" s="841"/>
      <c r="BU565" s="841"/>
      <c r="BV565" s="841"/>
      <c r="BW565" s="840"/>
      <c r="BX565" s="840"/>
      <c r="BY565" s="840"/>
      <c r="BZ565" s="842"/>
      <c r="CA565" s="842"/>
      <c r="CB565" s="842"/>
      <c r="CC565" s="842"/>
      <c r="CD565" s="842"/>
      <c r="CE565" s="842"/>
      <c r="CF565" s="842"/>
      <c r="CG565" s="842"/>
      <c r="CH565" s="842"/>
      <c r="CI565" s="842"/>
      <c r="CJ565" s="842"/>
      <c r="CK565" s="842"/>
      <c r="CL565" s="842"/>
      <c r="CM565" s="842"/>
      <c r="CN565" s="842"/>
      <c r="CO565" s="842"/>
      <c r="CP565" s="842"/>
      <c r="CQ565" s="842"/>
      <c r="CR565" s="842"/>
      <c r="CS565" s="832" t="s">
        <v>4964</v>
      </c>
      <c r="CT565" s="842"/>
      <c r="CU565" s="842"/>
      <c r="CV565" s="842"/>
      <c r="CW565" s="842"/>
      <c r="CX565" s="842"/>
      <c r="CY565" s="842"/>
      <c r="CZ565" s="842"/>
      <c r="DA565" s="842"/>
      <c r="DB565" s="842"/>
      <c r="DC565" s="842"/>
      <c r="DD565" s="842"/>
      <c r="DE565" s="842"/>
    </row>
    <row r="566" spans="34:109" ht="0" hidden="1" customHeight="1">
      <c r="AH566" s="840"/>
      <c r="AI566" s="840"/>
      <c r="AJ566" s="840"/>
      <c r="AK566" s="840"/>
      <c r="AL566" s="822" t="str">
        <f t="shared" si="24"/>
        <v/>
      </c>
      <c r="AM566" s="822" t="str">
        <f t="shared" si="25"/>
        <v/>
      </c>
      <c r="AN566" s="828" t="str">
        <f t="shared" si="26"/>
        <v/>
      </c>
      <c r="AO566" s="840"/>
      <c r="AP566" s="826">
        <v>564</v>
      </c>
      <c r="AQ566" s="841"/>
      <c r="AR566" s="841"/>
      <c r="AS566" s="841"/>
      <c r="AT566" s="841"/>
      <c r="AU566" s="841"/>
      <c r="AV566" s="841"/>
      <c r="AW566" s="841"/>
      <c r="AX566" s="841"/>
      <c r="AY566" s="841"/>
      <c r="AZ566" s="841"/>
      <c r="BA566" s="841"/>
      <c r="BB566" s="841"/>
      <c r="BC566" s="841"/>
      <c r="BD566" s="841"/>
      <c r="BE566" s="841"/>
      <c r="BF566" s="841"/>
      <c r="BG566" s="841"/>
      <c r="BH566" s="841"/>
      <c r="BI566" s="841"/>
      <c r="BJ566" s="821" t="s">
        <v>4965</v>
      </c>
      <c r="BK566" s="841"/>
      <c r="BL566" s="841"/>
      <c r="BM566" s="841"/>
      <c r="BN566" s="841"/>
      <c r="BO566" s="841"/>
      <c r="BP566" s="841"/>
      <c r="BQ566" s="841"/>
      <c r="BR566" s="841"/>
      <c r="BS566" s="841"/>
      <c r="BT566" s="841"/>
      <c r="BU566" s="841"/>
      <c r="BV566" s="841"/>
      <c r="BW566" s="840"/>
      <c r="BX566" s="840"/>
      <c r="BY566" s="840"/>
      <c r="BZ566" s="842"/>
      <c r="CA566" s="842"/>
      <c r="CB566" s="842"/>
      <c r="CC566" s="842"/>
      <c r="CD566" s="842"/>
      <c r="CE566" s="842"/>
      <c r="CF566" s="842"/>
      <c r="CG566" s="842"/>
      <c r="CH566" s="842"/>
      <c r="CI566" s="842"/>
      <c r="CJ566" s="842"/>
      <c r="CK566" s="842"/>
      <c r="CL566" s="842"/>
      <c r="CM566" s="842"/>
      <c r="CN566" s="842"/>
      <c r="CO566" s="842"/>
      <c r="CP566" s="842"/>
      <c r="CQ566" s="842"/>
      <c r="CR566" s="842"/>
      <c r="CS566" s="832" t="s">
        <v>4966</v>
      </c>
      <c r="CT566" s="842"/>
      <c r="CU566" s="842"/>
      <c r="CV566" s="842"/>
      <c r="CW566" s="842"/>
      <c r="CX566" s="842"/>
      <c r="CY566" s="842"/>
      <c r="CZ566" s="842"/>
      <c r="DA566" s="842"/>
      <c r="DB566" s="842"/>
      <c r="DC566" s="842"/>
      <c r="DD566" s="842"/>
      <c r="DE566" s="842"/>
    </row>
    <row r="567" spans="34:109" ht="0" hidden="1" customHeight="1">
      <c r="AH567" s="840"/>
      <c r="AI567" s="840"/>
      <c r="AJ567" s="840"/>
      <c r="AK567" s="840"/>
      <c r="AL567" s="822" t="str">
        <f t="shared" si="24"/>
        <v/>
      </c>
      <c r="AM567" s="822" t="str">
        <f t="shared" si="25"/>
        <v/>
      </c>
      <c r="AN567" s="828" t="str">
        <f t="shared" si="26"/>
        <v/>
      </c>
      <c r="AO567" s="840"/>
      <c r="AP567" s="826">
        <v>565</v>
      </c>
      <c r="AQ567" s="841"/>
      <c r="AR567" s="841"/>
      <c r="AS567" s="841"/>
      <c r="AT567" s="841"/>
      <c r="AU567" s="841"/>
      <c r="AV567" s="841"/>
      <c r="AW567" s="841"/>
      <c r="AX567" s="841"/>
      <c r="AY567" s="841"/>
      <c r="AZ567" s="841"/>
      <c r="BA567" s="841"/>
      <c r="BB567" s="841"/>
      <c r="BC567" s="841"/>
      <c r="BD567" s="841"/>
      <c r="BE567" s="841"/>
      <c r="BF567" s="841"/>
      <c r="BG567" s="841"/>
      <c r="BH567" s="841"/>
      <c r="BI567" s="841"/>
      <c r="BJ567" s="821" t="s">
        <v>4967</v>
      </c>
      <c r="BK567" s="841"/>
      <c r="BL567" s="841"/>
      <c r="BM567" s="841"/>
      <c r="BN567" s="841"/>
      <c r="BO567" s="841"/>
      <c r="BP567" s="841"/>
      <c r="BQ567" s="841"/>
      <c r="BR567" s="841"/>
      <c r="BS567" s="841"/>
      <c r="BT567" s="841"/>
      <c r="BU567" s="841"/>
      <c r="BV567" s="841"/>
      <c r="BW567" s="840"/>
      <c r="BX567" s="840"/>
      <c r="BY567" s="840"/>
      <c r="BZ567" s="842"/>
      <c r="CA567" s="842"/>
      <c r="CB567" s="842"/>
      <c r="CC567" s="842"/>
      <c r="CD567" s="842"/>
      <c r="CE567" s="842"/>
      <c r="CF567" s="842"/>
      <c r="CG567" s="842"/>
      <c r="CH567" s="842"/>
      <c r="CI567" s="842"/>
      <c r="CJ567" s="842"/>
      <c r="CK567" s="842"/>
      <c r="CL567" s="842"/>
      <c r="CM567" s="842"/>
      <c r="CN567" s="842"/>
      <c r="CO567" s="842"/>
      <c r="CP567" s="842"/>
      <c r="CQ567" s="842"/>
      <c r="CR567" s="842"/>
      <c r="CS567" s="832" t="s">
        <v>4968</v>
      </c>
      <c r="CT567" s="842"/>
      <c r="CU567" s="842"/>
      <c r="CV567" s="842"/>
      <c r="CW567" s="842"/>
      <c r="CX567" s="842"/>
      <c r="CY567" s="842"/>
      <c r="CZ567" s="842"/>
      <c r="DA567" s="842"/>
      <c r="DB567" s="842"/>
      <c r="DC567" s="842"/>
      <c r="DD567" s="842"/>
      <c r="DE567" s="842"/>
    </row>
    <row r="568" spans="34:109" ht="0" hidden="1" customHeight="1">
      <c r="AH568" s="840"/>
      <c r="AI568" s="840"/>
      <c r="AJ568" s="840"/>
      <c r="AK568" s="840"/>
      <c r="AL568" s="822" t="str">
        <f t="shared" si="24"/>
        <v/>
      </c>
      <c r="AM568" s="822" t="str">
        <f t="shared" si="25"/>
        <v/>
      </c>
      <c r="AN568" s="828" t="str">
        <f t="shared" si="26"/>
        <v/>
      </c>
      <c r="AO568" s="840"/>
      <c r="AP568" s="826">
        <v>566</v>
      </c>
      <c r="AQ568" s="841"/>
      <c r="AR568" s="841"/>
      <c r="AS568" s="841"/>
      <c r="AT568" s="841"/>
      <c r="AU568" s="841"/>
      <c r="AV568" s="841"/>
      <c r="AW568" s="841"/>
      <c r="AX568" s="841"/>
      <c r="AY568" s="841"/>
      <c r="AZ568" s="841"/>
      <c r="BA568" s="841"/>
      <c r="BB568" s="841"/>
      <c r="BC568" s="841"/>
      <c r="BD568" s="841"/>
      <c r="BE568" s="841"/>
      <c r="BF568" s="841"/>
      <c r="BG568" s="841"/>
      <c r="BH568" s="841"/>
      <c r="BI568" s="841"/>
      <c r="BJ568" s="821" t="s">
        <v>4969</v>
      </c>
      <c r="BK568" s="841"/>
      <c r="BL568" s="841"/>
      <c r="BM568" s="841"/>
      <c r="BN568" s="841"/>
      <c r="BO568" s="841"/>
      <c r="BP568" s="841"/>
      <c r="BQ568" s="841"/>
      <c r="BR568" s="841"/>
      <c r="BS568" s="841"/>
      <c r="BT568" s="841"/>
      <c r="BU568" s="841"/>
      <c r="BV568" s="841"/>
      <c r="BW568" s="840"/>
      <c r="BX568" s="840"/>
      <c r="BY568" s="840"/>
      <c r="BZ568" s="842"/>
      <c r="CA568" s="842"/>
      <c r="CB568" s="842"/>
      <c r="CC568" s="842"/>
      <c r="CD568" s="842"/>
      <c r="CE568" s="842"/>
      <c r="CF568" s="842"/>
      <c r="CG568" s="842"/>
      <c r="CH568" s="842"/>
      <c r="CI568" s="842"/>
      <c r="CJ568" s="842"/>
      <c r="CK568" s="842"/>
      <c r="CL568" s="842"/>
      <c r="CM568" s="842"/>
      <c r="CN568" s="842"/>
      <c r="CO568" s="842"/>
      <c r="CP568" s="842"/>
      <c r="CQ568" s="842"/>
      <c r="CR568" s="842"/>
      <c r="CS568" s="832" t="s">
        <v>4970</v>
      </c>
      <c r="CT568" s="842"/>
      <c r="CU568" s="842"/>
      <c r="CV568" s="842"/>
      <c r="CW568" s="842"/>
      <c r="CX568" s="842"/>
      <c r="CY568" s="842"/>
      <c r="CZ568" s="842"/>
      <c r="DA568" s="842"/>
      <c r="DB568" s="842"/>
      <c r="DC568" s="842"/>
      <c r="DD568" s="842"/>
      <c r="DE568" s="842"/>
    </row>
    <row r="569" spans="34:109" ht="0" hidden="1" customHeight="1">
      <c r="AH569" s="840"/>
      <c r="AI569" s="840"/>
      <c r="AJ569" s="840"/>
      <c r="AK569" s="840"/>
      <c r="AL569" s="822" t="str">
        <f t="shared" si="24"/>
        <v/>
      </c>
      <c r="AM569" s="822" t="str">
        <f t="shared" si="25"/>
        <v/>
      </c>
      <c r="AN569" s="828" t="str">
        <f t="shared" si="26"/>
        <v/>
      </c>
      <c r="AO569" s="840"/>
      <c r="AP569" s="826">
        <v>567</v>
      </c>
      <c r="AQ569" s="841"/>
      <c r="AR569" s="841"/>
      <c r="AS569" s="841"/>
      <c r="AT569" s="841"/>
      <c r="AU569" s="841"/>
      <c r="AV569" s="841"/>
      <c r="AW569" s="841"/>
      <c r="AX569" s="841"/>
      <c r="AY569" s="841"/>
      <c r="AZ569" s="841"/>
      <c r="BA569" s="841"/>
      <c r="BB569" s="841"/>
      <c r="BC569" s="841"/>
      <c r="BD569" s="841"/>
      <c r="BE569" s="841"/>
      <c r="BF569" s="841"/>
      <c r="BG569" s="841"/>
      <c r="BH569" s="841"/>
      <c r="BI569" s="841"/>
      <c r="BJ569" s="821" t="s">
        <v>4971</v>
      </c>
      <c r="BK569" s="841"/>
      <c r="BL569" s="841"/>
      <c r="BM569" s="841"/>
      <c r="BN569" s="841"/>
      <c r="BO569" s="841"/>
      <c r="BP569" s="841"/>
      <c r="BQ569" s="841"/>
      <c r="BR569" s="841"/>
      <c r="BS569" s="841"/>
      <c r="BT569" s="841"/>
      <c r="BU569" s="841"/>
      <c r="BV569" s="841"/>
      <c r="BW569" s="840"/>
      <c r="BX569" s="840"/>
      <c r="BY569" s="840"/>
      <c r="BZ569" s="842"/>
      <c r="CA569" s="842"/>
      <c r="CB569" s="842"/>
      <c r="CC569" s="842"/>
      <c r="CD569" s="842"/>
      <c r="CE569" s="842"/>
      <c r="CF569" s="842"/>
      <c r="CG569" s="842"/>
      <c r="CH569" s="842"/>
      <c r="CI569" s="842"/>
      <c r="CJ569" s="842"/>
      <c r="CK569" s="842"/>
      <c r="CL569" s="842"/>
      <c r="CM569" s="842"/>
      <c r="CN569" s="842"/>
      <c r="CO569" s="842"/>
      <c r="CP569" s="842"/>
      <c r="CQ569" s="842"/>
      <c r="CR569" s="842"/>
      <c r="CS569" s="832" t="s">
        <v>4972</v>
      </c>
      <c r="CT569" s="842"/>
      <c r="CU569" s="842"/>
      <c r="CV569" s="842"/>
      <c r="CW569" s="842"/>
      <c r="CX569" s="842"/>
      <c r="CY569" s="842"/>
      <c r="CZ569" s="842"/>
      <c r="DA569" s="842"/>
      <c r="DB569" s="842"/>
      <c r="DC569" s="842"/>
      <c r="DD569" s="842"/>
      <c r="DE569" s="842"/>
    </row>
    <row r="570" spans="34:109" ht="0" hidden="1" customHeight="1">
      <c r="AH570" s="840"/>
      <c r="AI570" s="840"/>
      <c r="AJ570" s="840"/>
      <c r="AK570" s="840"/>
      <c r="AL570" s="822" t="str">
        <f t="shared" si="24"/>
        <v/>
      </c>
      <c r="AM570" s="822" t="str">
        <f t="shared" si="25"/>
        <v/>
      </c>
      <c r="AN570" s="828" t="str">
        <f t="shared" si="26"/>
        <v/>
      </c>
      <c r="AO570" s="840"/>
      <c r="AP570" s="826">
        <v>568</v>
      </c>
      <c r="AQ570" s="841"/>
      <c r="AR570" s="841"/>
      <c r="AS570" s="841"/>
      <c r="AT570" s="841"/>
      <c r="AU570" s="841"/>
      <c r="AV570" s="841"/>
      <c r="AW570" s="841"/>
      <c r="AX570" s="841"/>
      <c r="AY570" s="841"/>
      <c r="AZ570" s="841"/>
      <c r="BA570" s="841"/>
      <c r="BB570" s="841"/>
      <c r="BC570" s="841"/>
      <c r="BD570" s="841"/>
      <c r="BE570" s="841"/>
      <c r="BF570" s="841"/>
      <c r="BG570" s="841"/>
      <c r="BH570" s="841"/>
      <c r="BI570" s="841"/>
      <c r="BJ570" s="821" t="s">
        <v>4973</v>
      </c>
      <c r="BK570" s="841"/>
      <c r="BL570" s="841"/>
      <c r="BM570" s="841"/>
      <c r="BN570" s="841"/>
      <c r="BO570" s="841"/>
      <c r="BP570" s="841"/>
      <c r="BQ570" s="841"/>
      <c r="BR570" s="841"/>
      <c r="BS570" s="841"/>
      <c r="BT570" s="841"/>
      <c r="BU570" s="841"/>
      <c r="BV570" s="841"/>
      <c r="BW570" s="840"/>
      <c r="BX570" s="840"/>
      <c r="BY570" s="840"/>
      <c r="BZ570" s="842"/>
      <c r="CA570" s="842"/>
      <c r="CB570" s="842"/>
      <c r="CC570" s="842"/>
      <c r="CD570" s="842"/>
      <c r="CE570" s="842"/>
      <c r="CF570" s="842"/>
      <c r="CG570" s="842"/>
      <c r="CH570" s="842"/>
      <c r="CI570" s="842"/>
      <c r="CJ570" s="842"/>
      <c r="CK570" s="842"/>
      <c r="CL570" s="842"/>
      <c r="CM570" s="842"/>
      <c r="CN570" s="842"/>
      <c r="CO570" s="842"/>
      <c r="CP570" s="842"/>
      <c r="CQ570" s="842"/>
      <c r="CR570" s="842"/>
      <c r="CS570" s="832" t="s">
        <v>4974</v>
      </c>
      <c r="CT570" s="842"/>
      <c r="CU570" s="842"/>
      <c r="CV570" s="842"/>
      <c r="CW570" s="842"/>
      <c r="CX570" s="842"/>
      <c r="CY570" s="842"/>
      <c r="CZ570" s="842"/>
      <c r="DA570" s="842"/>
      <c r="DB570" s="842"/>
      <c r="DC570" s="842"/>
      <c r="DD570" s="842"/>
      <c r="DE570" s="842"/>
    </row>
    <row r="571" spans="34:109" ht="0" hidden="1" customHeight="1">
      <c r="AH571" s="826"/>
      <c r="AI571" s="826"/>
      <c r="AJ571" s="826"/>
      <c r="AK571" s="826"/>
      <c r="AL571" s="822" t="str">
        <f t="shared" si="24"/>
        <v/>
      </c>
      <c r="AM571" s="822" t="str">
        <f t="shared" si="25"/>
        <v/>
      </c>
      <c r="AN571" s="828" t="str">
        <f t="shared" si="26"/>
        <v/>
      </c>
      <c r="AO571" s="840"/>
      <c r="AP571" s="826">
        <v>569</v>
      </c>
      <c r="AQ571" s="841"/>
      <c r="AR571" s="841"/>
      <c r="AS571" s="841"/>
      <c r="AT571" s="841"/>
      <c r="AU571" s="841"/>
      <c r="AV571" s="841"/>
      <c r="AW571" s="841"/>
      <c r="AX571" s="841"/>
      <c r="AY571" s="841"/>
      <c r="AZ571" s="841"/>
      <c r="BA571" s="841"/>
      <c r="BB571" s="841"/>
      <c r="BC571" s="841"/>
      <c r="BD571" s="841"/>
      <c r="BE571" s="841"/>
      <c r="BF571" s="841"/>
      <c r="BG571" s="841"/>
      <c r="BH571" s="841"/>
      <c r="BI571" s="841"/>
      <c r="BJ571" s="821" t="s">
        <v>4975</v>
      </c>
      <c r="BK571" s="841"/>
      <c r="BL571" s="841"/>
      <c r="BM571" s="841"/>
      <c r="BN571" s="841"/>
      <c r="BO571" s="841"/>
      <c r="BP571" s="841"/>
      <c r="BQ571" s="841"/>
      <c r="BR571" s="841"/>
      <c r="BS571" s="841"/>
      <c r="BT571" s="841"/>
      <c r="BU571" s="841"/>
      <c r="BV571" s="841"/>
      <c r="BW571" s="840"/>
      <c r="BX571" s="840"/>
      <c r="BY571" s="840"/>
      <c r="BZ571" s="842"/>
      <c r="CA571" s="842"/>
      <c r="CB571" s="842"/>
      <c r="CC571" s="842"/>
      <c r="CD571" s="842"/>
      <c r="CE571" s="842"/>
      <c r="CF571" s="842"/>
      <c r="CG571" s="842"/>
      <c r="CH571" s="842"/>
      <c r="CI571" s="842"/>
      <c r="CJ571" s="842"/>
      <c r="CK571" s="842"/>
      <c r="CL571" s="842"/>
      <c r="CM571" s="842"/>
      <c r="CN571" s="842"/>
      <c r="CO571" s="842"/>
      <c r="CP571" s="842"/>
      <c r="CQ571" s="842"/>
      <c r="CR571" s="842"/>
      <c r="CS571" s="832" t="s">
        <v>4976</v>
      </c>
      <c r="CT571" s="842"/>
      <c r="CU571" s="842"/>
      <c r="CV571" s="842"/>
      <c r="CW571" s="842"/>
      <c r="CX571" s="842"/>
      <c r="CY571" s="842"/>
      <c r="CZ571" s="842"/>
      <c r="DA571" s="842"/>
      <c r="DB571" s="842"/>
      <c r="DC571" s="842"/>
      <c r="DD571" s="842"/>
      <c r="DE571" s="842"/>
    </row>
    <row r="572" spans="34:109" ht="0" hidden="1" customHeight="1">
      <c r="AH572" s="826"/>
      <c r="AI572" s="826"/>
      <c r="AJ572" s="826"/>
      <c r="AK572" s="826"/>
      <c r="AL572" s="822" t="str">
        <f t="shared" si="24"/>
        <v/>
      </c>
      <c r="AM572" s="822" t="str">
        <f t="shared" si="25"/>
        <v/>
      </c>
      <c r="AN572" s="828" t="str">
        <f t="shared" si="26"/>
        <v/>
      </c>
      <c r="AO572" s="840"/>
      <c r="AP572" s="826">
        <v>570</v>
      </c>
      <c r="AQ572" s="841"/>
      <c r="AR572" s="841"/>
      <c r="AS572" s="841"/>
      <c r="AT572" s="841"/>
      <c r="AU572" s="841"/>
      <c r="AV572" s="841"/>
      <c r="AW572" s="841"/>
      <c r="AX572" s="841"/>
      <c r="AY572" s="841"/>
      <c r="AZ572" s="841"/>
      <c r="BA572" s="841"/>
      <c r="BB572" s="841"/>
      <c r="BC572" s="841"/>
      <c r="BD572" s="841"/>
      <c r="BE572" s="841"/>
      <c r="BF572" s="841"/>
      <c r="BG572" s="841"/>
      <c r="BH572" s="841"/>
      <c r="BI572" s="841"/>
      <c r="BJ572" s="821" t="s">
        <v>4977</v>
      </c>
      <c r="BK572" s="841"/>
      <c r="BL572" s="841"/>
      <c r="BM572" s="841"/>
      <c r="BN572" s="841"/>
      <c r="BO572" s="841"/>
      <c r="BP572" s="841"/>
      <c r="BQ572" s="841"/>
      <c r="BR572" s="841"/>
      <c r="BS572" s="841"/>
      <c r="BT572" s="841"/>
      <c r="BU572" s="841"/>
      <c r="BV572" s="841"/>
      <c r="BW572" s="840"/>
      <c r="BX572" s="840"/>
      <c r="BY572" s="840"/>
      <c r="BZ572" s="842"/>
      <c r="CA572" s="842"/>
      <c r="CB572" s="842"/>
      <c r="CC572" s="842"/>
      <c r="CD572" s="842"/>
      <c r="CE572" s="842"/>
      <c r="CF572" s="842"/>
      <c r="CG572" s="842"/>
      <c r="CH572" s="842"/>
      <c r="CI572" s="842"/>
      <c r="CJ572" s="842"/>
      <c r="CK572" s="842"/>
      <c r="CL572" s="842"/>
      <c r="CM572" s="842"/>
      <c r="CN572" s="842"/>
      <c r="CO572" s="842"/>
      <c r="CP572" s="842"/>
      <c r="CQ572" s="842"/>
      <c r="CR572" s="842"/>
      <c r="CS572" s="832" t="s">
        <v>4978</v>
      </c>
      <c r="CT572" s="842"/>
      <c r="CU572" s="842"/>
      <c r="CV572" s="842"/>
      <c r="CW572" s="842"/>
      <c r="CX572" s="842"/>
      <c r="CY572" s="842"/>
      <c r="CZ572" s="842"/>
      <c r="DA572" s="842"/>
      <c r="DB572" s="842"/>
      <c r="DC572" s="842"/>
      <c r="DD572" s="842"/>
      <c r="DE572" s="842"/>
    </row>
    <row r="573" spans="34:109" ht="0" hidden="1" customHeight="1">
      <c r="AL573" s="822" t="str">
        <f t="shared" si="24"/>
        <v/>
      </c>
      <c r="AM573" s="822" t="str">
        <f t="shared" si="25"/>
        <v/>
      </c>
      <c r="AN573" s="828" t="str">
        <f t="shared" si="26"/>
        <v/>
      </c>
      <c r="AO573" s="840"/>
      <c r="AP573" s="826">
        <v>571</v>
      </c>
      <c r="AQ573" s="841"/>
      <c r="AR573" s="841"/>
      <c r="AS573" s="841"/>
      <c r="AT573" s="841"/>
      <c r="AU573" s="841"/>
      <c r="AV573" s="841"/>
      <c r="AW573" s="841"/>
      <c r="AX573" s="841"/>
      <c r="AY573" s="841"/>
      <c r="AZ573" s="841"/>
      <c r="BA573" s="841"/>
      <c r="BB573" s="841"/>
      <c r="BC573" s="841"/>
      <c r="BD573" s="841"/>
      <c r="BE573" s="841"/>
      <c r="BF573" s="841"/>
      <c r="BG573" s="841"/>
      <c r="BH573" s="841"/>
      <c r="BI573" s="841"/>
      <c r="BJ573" s="821" t="s">
        <v>4979</v>
      </c>
      <c r="BK573" s="841"/>
      <c r="BL573" s="841"/>
      <c r="BM573" s="841"/>
      <c r="BN573" s="841"/>
      <c r="BO573" s="841"/>
      <c r="BP573" s="841"/>
      <c r="BQ573" s="841"/>
      <c r="BR573" s="841"/>
      <c r="BS573" s="841"/>
      <c r="BT573" s="841"/>
      <c r="BU573" s="841"/>
      <c r="BV573" s="841"/>
      <c r="BW573" s="840"/>
      <c r="BX573" s="840"/>
      <c r="BY573" s="840"/>
      <c r="BZ573" s="842"/>
      <c r="CA573" s="842"/>
      <c r="CB573" s="842"/>
      <c r="CC573" s="842"/>
      <c r="CD573" s="842"/>
      <c r="CE573" s="842"/>
      <c r="CF573" s="842"/>
      <c r="CG573" s="842"/>
      <c r="CH573" s="842"/>
      <c r="CI573" s="842"/>
      <c r="CJ573" s="842"/>
      <c r="CK573" s="842"/>
      <c r="CL573" s="842"/>
      <c r="CM573" s="842"/>
      <c r="CN573" s="842"/>
      <c r="CO573" s="842"/>
      <c r="CP573" s="842"/>
      <c r="CQ573" s="842"/>
      <c r="CR573" s="842"/>
      <c r="CS573" s="832" t="s">
        <v>4980</v>
      </c>
      <c r="CT573" s="842"/>
      <c r="CU573" s="842"/>
      <c r="CV573" s="842"/>
      <c r="CW573" s="842"/>
      <c r="CX573" s="842"/>
      <c r="CY573" s="842"/>
      <c r="CZ573" s="842"/>
      <c r="DA573" s="842"/>
      <c r="DB573" s="842"/>
      <c r="DC573" s="842"/>
      <c r="DD573" s="842"/>
      <c r="DE573" s="842"/>
    </row>
    <row r="574" spans="34:109" ht="0" hidden="1" customHeight="1">
      <c r="AL574" s="822" t="str">
        <f t="shared" si="24"/>
        <v/>
      </c>
      <c r="AM574" s="822" t="str">
        <f t="shared" si="25"/>
        <v/>
      </c>
      <c r="AN574" s="844" t="str">
        <f t="shared" si="26"/>
        <v/>
      </c>
      <c r="AO574" s="840"/>
      <c r="AP574" s="826">
        <v>572</v>
      </c>
      <c r="AQ574" s="841"/>
      <c r="AR574" s="841"/>
      <c r="AS574" s="841"/>
      <c r="AT574" s="841"/>
      <c r="AU574" s="841"/>
      <c r="AV574" s="841"/>
      <c r="AW574" s="841"/>
      <c r="AX574" s="841"/>
      <c r="AY574" s="841"/>
      <c r="AZ574" s="841"/>
      <c r="BA574" s="841"/>
      <c r="BB574" s="841"/>
      <c r="BC574" s="841"/>
      <c r="BD574" s="841"/>
      <c r="BE574" s="841"/>
      <c r="BF574" s="841"/>
      <c r="BG574" s="841"/>
      <c r="BH574" s="841"/>
      <c r="BI574" s="841"/>
      <c r="BJ574" s="848">
        <v>20998</v>
      </c>
      <c r="BK574" s="841"/>
      <c r="BL574" s="841"/>
      <c r="BM574" s="841"/>
      <c r="BN574" s="841"/>
      <c r="BO574" s="841"/>
      <c r="BP574" s="841"/>
      <c r="BQ574" s="841"/>
      <c r="BR574" s="841"/>
      <c r="BS574" s="841"/>
      <c r="BT574" s="841"/>
      <c r="BU574" s="841"/>
      <c r="BV574" s="841"/>
      <c r="BW574" s="840"/>
      <c r="BX574" s="840"/>
      <c r="BY574" s="840"/>
      <c r="BZ574" s="842"/>
      <c r="CA574" s="842"/>
      <c r="CB574" s="842"/>
      <c r="CC574" s="842"/>
      <c r="CD574" s="842"/>
      <c r="CE574" s="842"/>
      <c r="CF574" s="842"/>
      <c r="CG574" s="842"/>
      <c r="CH574" s="842"/>
      <c r="CI574" s="842"/>
      <c r="CJ574" s="842"/>
      <c r="CK574" s="842"/>
      <c r="CL574" s="842"/>
      <c r="CM574" s="842"/>
      <c r="CN574" s="842"/>
      <c r="CO574" s="842"/>
      <c r="CP574" s="842"/>
      <c r="CQ574" s="842"/>
      <c r="CR574" s="842"/>
      <c r="CS574" s="834" t="s">
        <v>419</v>
      </c>
      <c r="CT574" s="832"/>
      <c r="CU574" s="842"/>
      <c r="CV574" s="842"/>
      <c r="CW574" s="842"/>
      <c r="CX574" s="842"/>
      <c r="CY574" s="842"/>
      <c r="CZ574" s="842"/>
      <c r="DA574" s="842"/>
      <c r="DB574" s="842"/>
      <c r="DC574" s="842"/>
      <c r="DD574" s="842"/>
      <c r="DE574" s="842"/>
    </row>
    <row r="575" spans="34:109" ht="0" hidden="1" customHeight="1">
      <c r="AP575" s="826">
        <v>573</v>
      </c>
      <c r="AQ575" s="841"/>
      <c r="AR575" s="841"/>
      <c r="AS575" s="841"/>
      <c r="AT575" s="841"/>
      <c r="AU575" s="841"/>
      <c r="AV575" s="841"/>
      <c r="AW575" s="841"/>
      <c r="AX575" s="841"/>
      <c r="AY575" s="841"/>
      <c r="AZ575" s="841"/>
      <c r="BA575" s="841"/>
      <c r="BB575" s="841"/>
      <c r="BC575" s="841"/>
      <c r="BD575" s="841"/>
      <c r="BE575" s="841"/>
      <c r="BF575" s="841"/>
      <c r="BG575" s="841"/>
      <c r="BH575" s="841"/>
      <c r="BI575" s="841"/>
      <c r="BJ575" s="841">
        <v>20999</v>
      </c>
      <c r="BK575" s="841"/>
      <c r="BL575" s="841"/>
      <c r="BM575" s="841"/>
      <c r="BN575" s="841"/>
      <c r="BO575" s="841"/>
      <c r="BP575" s="841"/>
      <c r="BQ575" s="841"/>
      <c r="BR575" s="841"/>
      <c r="BS575" s="841"/>
      <c r="BT575" s="841"/>
      <c r="BU575" s="841"/>
      <c r="BV575" s="841"/>
      <c r="BZ575" s="842"/>
      <c r="CA575" s="842"/>
      <c r="CB575" s="842"/>
      <c r="CC575" s="842"/>
      <c r="CD575" s="842"/>
      <c r="CE575" s="842"/>
      <c r="CF575" s="842"/>
      <c r="CG575" s="842"/>
      <c r="CH575" s="842"/>
      <c r="CI575" s="842"/>
      <c r="CJ575" s="842"/>
      <c r="CK575" s="842"/>
      <c r="CL575" s="842"/>
      <c r="CM575" s="842"/>
      <c r="CN575" s="842"/>
      <c r="CO575" s="842"/>
      <c r="CP575" s="842"/>
      <c r="CQ575" s="842"/>
      <c r="CR575" s="842"/>
      <c r="CS575" s="832" t="s">
        <v>483</v>
      </c>
      <c r="CT575" s="823"/>
      <c r="CU575" s="842"/>
      <c r="CV575" s="842"/>
      <c r="CW575" s="842"/>
      <c r="CX575" s="842"/>
      <c r="CY575" s="842"/>
      <c r="CZ575" s="842"/>
      <c r="DA575" s="842"/>
      <c r="DB575" s="842"/>
      <c r="DC575" s="842"/>
      <c r="DD575" s="842"/>
      <c r="DE575" s="842"/>
    </row>
  </sheetData>
  <sheetProtection algorithmName="SHA-512" hashValue="/1es+qk/cQu+uEphKjIou6MXKTWRmFLFNkb3Gx23G2W8HgBSaPON4kw+0C9QoMye2uO3uTe8Xwy+s+kZWQYpxA==" saltValue="EipKmbUeuPmiM+gWIUR8xA==" spinCount="100000" sheet="1" objects="1" scenarios="1"/>
  <mergeCells count="69">
    <mergeCell ref="B1:AD1"/>
    <mergeCell ref="D70:AC70"/>
    <mergeCell ref="AA9:AD9"/>
    <mergeCell ref="D48:AC48"/>
    <mergeCell ref="D66:AC66"/>
    <mergeCell ref="N10:O10"/>
    <mergeCell ref="C38:AC38"/>
    <mergeCell ref="C32:AC32"/>
    <mergeCell ref="B10:L10"/>
    <mergeCell ref="C28:AC28"/>
    <mergeCell ref="C13:AC13"/>
    <mergeCell ref="C18:AC18"/>
    <mergeCell ref="D62:AC62"/>
    <mergeCell ref="D58:AC58"/>
    <mergeCell ref="C30:AC30"/>
    <mergeCell ref="D68:AC68"/>
    <mergeCell ref="B3:AD3"/>
    <mergeCell ref="C40:AC40"/>
    <mergeCell ref="B5:AD5"/>
    <mergeCell ref="C20:AC20"/>
    <mergeCell ref="C82:AC82"/>
    <mergeCell ref="C72:AC72"/>
    <mergeCell ref="C74:AC74"/>
    <mergeCell ref="D64:AC64"/>
    <mergeCell ref="B7:AD7"/>
    <mergeCell ref="D34:AC34"/>
    <mergeCell ref="C42:AC42"/>
    <mergeCell ref="C46:AC46"/>
    <mergeCell ref="C36:AC36"/>
    <mergeCell ref="C52:AC52"/>
    <mergeCell ref="C44:AC44"/>
    <mergeCell ref="K123:AC123"/>
    <mergeCell ref="F102:J102"/>
    <mergeCell ref="D78:AC78"/>
    <mergeCell ref="G124:AC124"/>
    <mergeCell ref="H114:AC114"/>
    <mergeCell ref="D112:AC112"/>
    <mergeCell ref="K100:Z100"/>
    <mergeCell ref="C96:AC96"/>
    <mergeCell ref="C88:AC88"/>
    <mergeCell ref="K98:Z98"/>
    <mergeCell ref="F98:J98"/>
    <mergeCell ref="K102:Z102"/>
    <mergeCell ref="C104:AC104"/>
    <mergeCell ref="F99:J99"/>
    <mergeCell ref="C92:AC92"/>
    <mergeCell ref="K99:Z99"/>
    <mergeCell ref="C94:AC94"/>
    <mergeCell ref="C25:AC25"/>
    <mergeCell ref="C16:AC16"/>
    <mergeCell ref="C54:AC54"/>
    <mergeCell ref="C50:AC50"/>
    <mergeCell ref="C22:AC22"/>
    <mergeCell ref="G126:Q126"/>
    <mergeCell ref="C56:AC56"/>
    <mergeCell ref="C90:AC90"/>
    <mergeCell ref="H116:AC116"/>
    <mergeCell ref="G122:AC122"/>
    <mergeCell ref="C60:AC60"/>
    <mergeCell ref="D108:AC108"/>
    <mergeCell ref="C76:AC76"/>
    <mergeCell ref="C120:AC120"/>
    <mergeCell ref="F101:J101"/>
    <mergeCell ref="F100:J100"/>
    <mergeCell ref="U126:AC126"/>
    <mergeCell ref="C84:AC84"/>
    <mergeCell ref="C80:AC80"/>
    <mergeCell ref="K101:Z101"/>
    <mergeCell ref="I125:AC125"/>
  </mergeCells>
  <dataValidations count="2">
    <dataValidation showDropDown="1" showInputMessage="1" showErrorMessage="1" sqref="A5:AF6"/>
    <dataValidation type="list" allowBlank="1" showInputMessage="1" showErrorMessage="1" sqref="B10:L10">
      <formula1>$AH$3:$AH$35</formula1>
    </dataValidation>
  </dataValidations>
  <hyperlinks>
    <hyperlink ref="AA9" location="Índice!B11" display="Índice"/>
  </hyperlinks>
  <printOptions horizontalCentered="1" verticalCentered="1"/>
  <pageMargins left="0.70866141732283472" right="0.70866141732283472" top="0.74803149606299213" bottom="0.74803149606299213" header="0.31496062992125984" footer="0.31496062992125984"/>
  <pageSetup scale="69" fitToHeight="4" orientation="portrait" r:id="rId1"/>
  <headerFooter>
    <oddHeader>&amp;CMódulo 1 Sección V
Presentación</oddHeader>
    <oddFooter>&amp;LCenso Nacional de Gobiernos Estatales 2025&amp;R&amp;P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155"/>
  <sheetViews>
    <sheetView showGridLines="0" view="pageBreakPreview" zoomScale="120" zoomScaleNormal="100" zoomScaleSheetLayoutView="12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13" width="13.75" hidden="1" customWidth="1"/>
    <col min="114" max="16384" width="3.75" hidden="1"/>
  </cols>
  <sheetData>
    <row r="1" spans="1:30" ht="173.25" customHeight="1">
      <c r="B1" s="870" t="s">
        <v>0</v>
      </c>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row>
    <row r="2" spans="1:30" ht="14.25"/>
    <row r="3" spans="1:30" ht="45" customHeight="1">
      <c r="B3" s="869" t="s">
        <v>1</v>
      </c>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row>
    <row r="4" spans="1:30" ht="14.25"/>
    <row r="5" spans="1:30" ht="45" customHeight="1">
      <c r="B5" s="869" t="s">
        <v>2</v>
      </c>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row>
    <row r="6" spans="1:30" ht="14.25"/>
    <row r="7" spans="1:30" ht="60" customHeight="1">
      <c r="B7" s="869" t="s">
        <v>35</v>
      </c>
      <c r="C7" s="866"/>
      <c r="D7" s="866"/>
      <c r="E7" s="866"/>
      <c r="F7" s="866"/>
      <c r="G7" s="866"/>
      <c r="H7" s="866"/>
      <c r="I7" s="866"/>
      <c r="J7" s="866"/>
      <c r="K7" s="866"/>
      <c r="L7" s="866"/>
      <c r="M7" s="866"/>
      <c r="N7" s="866"/>
      <c r="O7" s="866"/>
      <c r="P7" s="866"/>
      <c r="Q7" s="866"/>
      <c r="R7" s="866"/>
      <c r="S7" s="866"/>
      <c r="T7" s="866"/>
      <c r="U7" s="866"/>
      <c r="V7" s="866"/>
      <c r="W7" s="866"/>
      <c r="X7" s="866"/>
      <c r="Y7" s="866"/>
      <c r="Z7" s="866"/>
      <c r="AA7" s="866"/>
      <c r="AB7" s="866"/>
      <c r="AC7" s="866"/>
      <c r="AD7" s="866"/>
    </row>
    <row r="8" spans="1:30" ht="15" customHeight="1">
      <c r="B8" s="3"/>
      <c r="C8" s="3"/>
      <c r="D8" s="3"/>
      <c r="E8" s="3"/>
      <c r="F8" s="3"/>
      <c r="G8" s="3"/>
      <c r="H8" s="3"/>
      <c r="I8" s="3"/>
      <c r="J8" s="3"/>
      <c r="K8" s="3"/>
      <c r="L8" s="3"/>
      <c r="M8" s="3"/>
      <c r="N8" s="3"/>
      <c r="O8" s="3"/>
      <c r="P8" s="3"/>
      <c r="Q8" s="3"/>
      <c r="R8" s="3"/>
      <c r="S8" s="3"/>
      <c r="T8" s="3"/>
      <c r="U8" s="3"/>
      <c r="V8" s="3"/>
      <c r="W8" s="3"/>
      <c r="X8" s="3"/>
      <c r="Y8" s="3"/>
      <c r="Z8" s="3"/>
      <c r="AA8" s="3"/>
      <c r="AB8" s="3"/>
      <c r="AC8" s="3"/>
      <c r="AD8" s="3"/>
    </row>
    <row r="9" spans="1:30" ht="15" customHeight="1" thickBot="1">
      <c r="B9" s="5" t="s">
        <v>4</v>
      </c>
      <c r="C9" s="116"/>
      <c r="D9" s="116"/>
      <c r="E9" s="116"/>
      <c r="F9" s="116"/>
      <c r="G9" s="116"/>
      <c r="H9" s="116"/>
      <c r="I9" s="116"/>
      <c r="J9" s="116"/>
      <c r="K9" s="116"/>
      <c r="L9" s="116"/>
      <c r="M9" s="116"/>
      <c r="N9" s="5" t="s">
        <v>5</v>
      </c>
      <c r="O9" s="116"/>
      <c r="P9" s="116"/>
      <c r="Q9" s="116"/>
      <c r="R9" s="116"/>
      <c r="S9" s="116"/>
      <c r="T9" s="116"/>
      <c r="U9" s="116"/>
      <c r="V9" s="116"/>
      <c r="W9" s="116"/>
      <c r="X9" s="116"/>
      <c r="Y9" s="116"/>
      <c r="Z9" s="116"/>
      <c r="AA9" s="899" t="s">
        <v>3</v>
      </c>
      <c r="AB9" s="866"/>
      <c r="AC9" s="866"/>
      <c r="AD9" s="866"/>
    </row>
    <row r="10" spans="1:30" ht="15" customHeight="1" thickBot="1">
      <c r="B10" s="871" t="str">
        <f>IF(Presentación!B10="","",Presentación!B10)</f>
        <v>Veracruz de Ignacio de la Llave</v>
      </c>
      <c r="C10" s="872"/>
      <c r="D10" s="872"/>
      <c r="E10" s="872"/>
      <c r="F10" s="872"/>
      <c r="G10" s="872"/>
      <c r="H10" s="872"/>
      <c r="I10" s="872"/>
      <c r="J10" s="872"/>
      <c r="K10" s="872"/>
      <c r="L10" s="873"/>
      <c r="M10" s="116"/>
      <c r="N10" s="871" t="str">
        <f>IF(Presentación!N10="","",Presentación!N10)</f>
        <v>230</v>
      </c>
      <c r="O10" s="873"/>
      <c r="P10" s="43"/>
      <c r="Q10" s="43"/>
      <c r="R10" s="43"/>
      <c r="S10" s="43"/>
      <c r="T10" s="43"/>
      <c r="U10" s="43"/>
      <c r="V10" s="43"/>
      <c r="W10" s="43"/>
      <c r="X10" s="43"/>
      <c r="Y10" s="43"/>
      <c r="Z10" s="43"/>
      <c r="AA10" s="43"/>
      <c r="AB10" s="43"/>
      <c r="AC10" s="43"/>
      <c r="AD10" s="43"/>
    </row>
    <row r="11" spans="1:30" ht="15" customHeight="1">
      <c r="B11" s="1"/>
      <c r="C11" s="1"/>
      <c r="D11" s="1"/>
      <c r="E11" s="1"/>
      <c r="F11" s="1"/>
      <c r="G11" s="1"/>
      <c r="H11" s="1"/>
      <c r="I11" s="1"/>
      <c r="J11" s="1"/>
      <c r="K11" s="1"/>
      <c r="L11" s="1"/>
      <c r="M11" s="14"/>
      <c r="N11" s="1"/>
      <c r="O11" s="1"/>
      <c r="P11" s="14"/>
      <c r="Q11" s="14"/>
      <c r="R11" s="14"/>
      <c r="S11" s="14"/>
      <c r="T11" s="14"/>
      <c r="U11" s="14"/>
      <c r="V11" s="14"/>
      <c r="W11" s="14"/>
      <c r="X11" s="14"/>
      <c r="Y11" s="14"/>
      <c r="Z11" s="14"/>
      <c r="AA11" s="14"/>
      <c r="AB11" s="14"/>
      <c r="AC11" s="14"/>
      <c r="AD11" s="14"/>
    </row>
    <row r="12" spans="1:30" ht="15" customHeight="1">
      <c r="B12" s="1"/>
      <c r="C12" s="1"/>
      <c r="D12" s="1"/>
      <c r="E12" s="1"/>
      <c r="F12" s="1"/>
      <c r="G12" s="1"/>
      <c r="H12" s="1"/>
      <c r="I12" s="1"/>
      <c r="J12" s="1"/>
      <c r="K12" s="1"/>
      <c r="L12" s="1"/>
      <c r="M12" s="14"/>
      <c r="N12" s="1"/>
      <c r="O12" s="1"/>
      <c r="P12" s="14"/>
      <c r="Q12" s="14"/>
      <c r="R12" s="14"/>
      <c r="S12" s="14"/>
      <c r="T12" s="14"/>
      <c r="U12" s="14"/>
      <c r="V12" s="14"/>
      <c r="W12" s="14"/>
      <c r="X12" s="14"/>
      <c r="Y12" s="14"/>
      <c r="Z12" s="14"/>
      <c r="AA12" s="1222" t="s">
        <v>9149</v>
      </c>
      <c r="AB12" s="866"/>
      <c r="AC12" s="866"/>
      <c r="AD12" s="866"/>
    </row>
    <row r="13" spans="1:30" ht="15" customHeight="1">
      <c r="B13" s="1"/>
      <c r="C13" s="1"/>
      <c r="D13" s="1"/>
      <c r="E13" s="1"/>
      <c r="F13" s="1"/>
      <c r="G13" s="1"/>
      <c r="H13" s="1"/>
      <c r="I13" s="1"/>
      <c r="J13" s="1"/>
      <c r="K13" s="1"/>
      <c r="L13" s="1"/>
      <c r="M13" s="14"/>
      <c r="N13" s="1"/>
      <c r="O13" s="1"/>
      <c r="P13" s="14"/>
      <c r="Q13" s="14"/>
      <c r="R13" s="14"/>
      <c r="S13" s="14"/>
      <c r="T13" s="14"/>
      <c r="U13" s="14"/>
      <c r="V13" s="14"/>
      <c r="W13" s="14"/>
      <c r="X13" s="14"/>
      <c r="Y13" s="14"/>
      <c r="Z13" s="14"/>
      <c r="AA13" s="14"/>
      <c r="AB13" s="14"/>
      <c r="AC13" s="14"/>
      <c r="AD13" s="14"/>
    </row>
    <row r="14" spans="1:30" ht="15" customHeight="1">
      <c r="A14" s="11"/>
      <c r="B14" s="1223" t="s">
        <v>8978</v>
      </c>
      <c r="C14" s="1009"/>
      <c r="D14" s="1009"/>
      <c r="E14" s="1009"/>
      <c r="F14" s="1009"/>
      <c r="G14" s="1009"/>
      <c r="H14" s="1009"/>
      <c r="I14" s="1009"/>
      <c r="J14" s="1009"/>
      <c r="K14" s="1009"/>
      <c r="L14" s="1009"/>
      <c r="M14" s="1009"/>
      <c r="N14" s="1009"/>
      <c r="O14" s="1009"/>
      <c r="P14" s="1009"/>
      <c r="Q14" s="1009"/>
      <c r="R14" s="1009"/>
      <c r="S14" s="1009"/>
      <c r="T14" s="1009"/>
      <c r="U14" s="1009"/>
      <c r="V14" s="1009"/>
      <c r="W14" s="1009"/>
      <c r="X14" s="1009"/>
      <c r="Y14" s="1009"/>
      <c r="Z14" s="1009"/>
      <c r="AA14" s="1009"/>
      <c r="AB14" s="1009"/>
      <c r="AC14" s="1009"/>
      <c r="AD14" s="1010"/>
    </row>
    <row r="15" spans="1:30" ht="24" customHeight="1">
      <c r="A15" s="11"/>
      <c r="B15" s="97"/>
      <c r="C15" s="1004" t="s">
        <v>9150</v>
      </c>
      <c r="D15" s="866"/>
      <c r="E15" s="866"/>
      <c r="F15" s="866"/>
      <c r="G15" s="866"/>
      <c r="H15" s="866"/>
      <c r="I15" s="866"/>
      <c r="J15" s="866"/>
      <c r="K15" s="866"/>
      <c r="L15" s="866"/>
      <c r="M15" s="866"/>
      <c r="N15" s="866"/>
      <c r="O15" s="866"/>
      <c r="P15" s="866"/>
      <c r="Q15" s="866"/>
      <c r="R15" s="866"/>
      <c r="S15" s="866"/>
      <c r="T15" s="866"/>
      <c r="U15" s="866"/>
      <c r="V15" s="866"/>
      <c r="W15" s="866"/>
      <c r="X15" s="866"/>
      <c r="Y15" s="866"/>
      <c r="Z15" s="866"/>
      <c r="AA15" s="866"/>
      <c r="AB15" s="866"/>
      <c r="AC15" s="866"/>
      <c r="AD15" s="952"/>
    </row>
    <row r="16" spans="1:30" ht="24" customHeight="1">
      <c r="A16" s="144"/>
      <c r="B16" s="45"/>
      <c r="C16" s="1004" t="s">
        <v>9151</v>
      </c>
      <c r="D16" s="866"/>
      <c r="E16" s="866"/>
      <c r="F16" s="866"/>
      <c r="G16" s="866"/>
      <c r="H16" s="866"/>
      <c r="I16" s="866"/>
      <c r="J16" s="866"/>
      <c r="K16" s="866"/>
      <c r="L16" s="866"/>
      <c r="M16" s="866"/>
      <c r="N16" s="866"/>
      <c r="O16" s="866"/>
      <c r="P16" s="866"/>
      <c r="Q16" s="866"/>
      <c r="R16" s="866"/>
      <c r="S16" s="866"/>
      <c r="T16" s="866"/>
      <c r="U16" s="866"/>
      <c r="V16" s="866"/>
      <c r="W16" s="866"/>
      <c r="X16" s="866"/>
      <c r="Y16" s="866"/>
      <c r="Z16" s="866"/>
      <c r="AA16" s="866"/>
      <c r="AB16" s="866"/>
      <c r="AC16" s="866"/>
      <c r="AD16" s="952"/>
    </row>
    <row r="17" spans="1:52" ht="24" customHeight="1">
      <c r="A17" s="11"/>
      <c r="B17" s="131"/>
      <c r="C17" s="1013" t="s">
        <v>9152</v>
      </c>
      <c r="D17" s="866"/>
      <c r="E17" s="866"/>
      <c r="F17" s="866"/>
      <c r="G17" s="866"/>
      <c r="H17" s="866"/>
      <c r="I17" s="866"/>
      <c r="J17" s="866"/>
      <c r="K17" s="866"/>
      <c r="L17" s="866"/>
      <c r="M17" s="866"/>
      <c r="N17" s="866"/>
      <c r="O17" s="866"/>
      <c r="P17" s="866"/>
      <c r="Q17" s="866"/>
      <c r="R17" s="866"/>
      <c r="S17" s="866"/>
      <c r="T17" s="866"/>
      <c r="U17" s="866"/>
      <c r="V17" s="866"/>
      <c r="W17" s="866"/>
      <c r="X17" s="866"/>
      <c r="Y17" s="866"/>
      <c r="Z17" s="866"/>
      <c r="AA17" s="866"/>
      <c r="AB17" s="866"/>
      <c r="AC17" s="866"/>
      <c r="AD17" s="1003"/>
    </row>
    <row r="18" spans="1:52" ht="24" customHeight="1">
      <c r="A18" s="11"/>
      <c r="B18" s="131"/>
      <c r="C18" s="998" t="s">
        <v>6035</v>
      </c>
      <c r="D18" s="866"/>
      <c r="E18" s="866"/>
      <c r="F18" s="866"/>
      <c r="G18" s="866"/>
      <c r="H18" s="866"/>
      <c r="I18" s="866"/>
      <c r="J18" s="866"/>
      <c r="K18" s="866"/>
      <c r="L18" s="866"/>
      <c r="M18" s="866"/>
      <c r="N18" s="866"/>
      <c r="O18" s="866"/>
      <c r="P18" s="866"/>
      <c r="Q18" s="866"/>
      <c r="R18" s="866"/>
      <c r="S18" s="866"/>
      <c r="T18" s="866"/>
      <c r="U18" s="866"/>
      <c r="V18" s="866"/>
      <c r="W18" s="866"/>
      <c r="X18" s="866"/>
      <c r="Y18" s="866"/>
      <c r="Z18" s="866"/>
      <c r="AA18" s="866"/>
      <c r="AB18" s="866"/>
      <c r="AC18" s="866"/>
      <c r="AD18" s="952"/>
    </row>
    <row r="19" spans="1:52" ht="24" customHeight="1">
      <c r="A19" s="144"/>
      <c r="B19" s="131"/>
      <c r="C19" s="998" t="s">
        <v>9153</v>
      </c>
      <c r="D19" s="866"/>
      <c r="E19" s="866"/>
      <c r="F19" s="866"/>
      <c r="G19" s="866"/>
      <c r="H19" s="866"/>
      <c r="I19" s="866"/>
      <c r="J19" s="866"/>
      <c r="K19" s="866"/>
      <c r="L19" s="866"/>
      <c r="M19" s="866"/>
      <c r="N19" s="866"/>
      <c r="O19" s="866"/>
      <c r="P19" s="866"/>
      <c r="Q19" s="866"/>
      <c r="R19" s="866"/>
      <c r="S19" s="866"/>
      <c r="T19" s="866"/>
      <c r="U19" s="866"/>
      <c r="V19" s="866"/>
      <c r="W19" s="866"/>
      <c r="X19" s="866"/>
      <c r="Y19" s="866"/>
      <c r="Z19" s="866"/>
      <c r="AA19" s="866"/>
      <c r="AB19" s="866"/>
      <c r="AC19" s="866"/>
      <c r="AD19" s="952"/>
    </row>
    <row r="20" spans="1:52" ht="24" customHeight="1">
      <c r="A20" s="11"/>
      <c r="B20" s="131"/>
      <c r="C20" s="998" t="s">
        <v>9154</v>
      </c>
      <c r="D20" s="866"/>
      <c r="E20" s="866"/>
      <c r="F20" s="866"/>
      <c r="G20" s="866"/>
      <c r="H20" s="866"/>
      <c r="I20" s="866"/>
      <c r="J20" s="866"/>
      <c r="K20" s="866"/>
      <c r="L20" s="866"/>
      <c r="M20" s="866"/>
      <c r="N20" s="866"/>
      <c r="O20" s="866"/>
      <c r="P20" s="866"/>
      <c r="Q20" s="866"/>
      <c r="R20" s="866"/>
      <c r="S20" s="866"/>
      <c r="T20" s="866"/>
      <c r="U20" s="866"/>
      <c r="V20" s="866"/>
      <c r="W20" s="866"/>
      <c r="X20" s="866"/>
      <c r="Y20" s="866"/>
      <c r="Z20" s="866"/>
      <c r="AA20" s="866"/>
      <c r="AB20" s="866"/>
      <c r="AC20" s="866"/>
      <c r="AD20" s="952"/>
    </row>
    <row r="21" spans="1:52" ht="36" customHeight="1">
      <c r="A21" s="11"/>
      <c r="B21" s="132"/>
      <c r="C21" s="1011" t="s">
        <v>9155</v>
      </c>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5"/>
    </row>
    <row r="22" spans="1:52" ht="14.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G22" s="761" t="s">
        <v>5379</v>
      </c>
      <c r="AH22" s="766" t="s">
        <v>5352</v>
      </c>
      <c r="AM22" s="1254" t="s">
        <v>5444</v>
      </c>
      <c r="AN22" s="1254"/>
      <c r="AO22" s="1254"/>
      <c r="AP22" s="1254"/>
      <c r="AQ22" s="1254"/>
      <c r="AR22" s="1254"/>
      <c r="AS22" s="1254"/>
    </row>
    <row r="23" spans="1:52" ht="14.25">
      <c r="A23" s="11"/>
      <c r="B23" s="11"/>
      <c r="C23" s="1006" t="s">
        <v>5109</v>
      </c>
      <c r="D23" s="1009"/>
      <c r="E23" s="1009"/>
      <c r="F23" s="1009"/>
      <c r="G23" s="1010"/>
      <c r="H23" s="1047" t="s">
        <v>9071</v>
      </c>
      <c r="I23" s="1010"/>
      <c r="J23" s="995" t="s">
        <v>5581</v>
      </c>
      <c r="K23" s="889"/>
      <c r="L23" s="889"/>
      <c r="M23" s="889"/>
      <c r="N23" s="889"/>
      <c r="O23" s="889"/>
      <c r="P23" s="889"/>
      <c r="Q23" s="889"/>
      <c r="R23" s="889"/>
      <c r="S23" s="889"/>
      <c r="T23" s="889"/>
      <c r="U23" s="889"/>
      <c r="V23" s="889"/>
      <c r="W23" s="889"/>
      <c r="X23" s="889"/>
      <c r="Y23" s="889"/>
      <c r="Z23" s="889"/>
      <c r="AA23" s="889"/>
      <c r="AB23" s="889"/>
      <c r="AC23" s="889"/>
      <c r="AD23" s="890"/>
      <c r="AG23" s="1239" t="s">
        <v>9156</v>
      </c>
      <c r="AH23" s="1240" t="s">
        <v>9157</v>
      </c>
      <c r="AJ23" s="986" t="s">
        <v>5108</v>
      </c>
      <c r="AK23" s="987"/>
      <c r="AL23" s="987"/>
      <c r="AM23" s="1241" t="s">
        <v>5407</v>
      </c>
      <c r="AN23" s="1243" t="s">
        <v>9158</v>
      </c>
      <c r="AO23" s="1245" t="s">
        <v>9159</v>
      </c>
      <c r="AP23" s="1252" t="s">
        <v>9160</v>
      </c>
      <c r="AQ23" s="1247" t="s">
        <v>9161</v>
      </c>
      <c r="AR23" s="1249" t="s">
        <v>5590</v>
      </c>
      <c r="AS23" s="1251" t="s">
        <v>5494</v>
      </c>
      <c r="AX23" s="1037" t="s">
        <v>5445</v>
      </c>
      <c r="AY23" s="1038"/>
      <c r="AZ23" s="1038"/>
    </row>
    <row r="24" spans="1:52" ht="84" customHeight="1">
      <c r="A24" s="11"/>
      <c r="B24" s="145"/>
      <c r="C24" s="1022"/>
      <c r="D24" s="974"/>
      <c r="E24" s="974"/>
      <c r="F24" s="974"/>
      <c r="G24" s="975"/>
      <c r="H24" s="1022"/>
      <c r="I24" s="975"/>
      <c r="J24" s="995" t="s">
        <v>5400</v>
      </c>
      <c r="K24" s="889"/>
      <c r="L24" s="890"/>
      <c r="M24" s="1023" t="s">
        <v>5582</v>
      </c>
      <c r="N24" s="889"/>
      <c r="O24" s="890"/>
      <c r="P24" s="1023" t="s">
        <v>5583</v>
      </c>
      <c r="Q24" s="889"/>
      <c r="R24" s="890"/>
      <c r="S24" s="1023" t="s">
        <v>5584</v>
      </c>
      <c r="T24" s="889"/>
      <c r="U24" s="890"/>
      <c r="V24" s="1023" t="s">
        <v>5585</v>
      </c>
      <c r="W24" s="889"/>
      <c r="X24" s="890"/>
      <c r="Y24" s="1023" t="s">
        <v>9162</v>
      </c>
      <c r="Z24" s="889"/>
      <c r="AA24" s="890"/>
      <c r="AB24" s="1023" t="s">
        <v>483</v>
      </c>
      <c r="AC24" s="889"/>
      <c r="AD24" s="890"/>
      <c r="AG24" s="1239"/>
      <c r="AH24" s="1240"/>
      <c r="AI24" s="722" t="s">
        <v>5116</v>
      </c>
      <c r="AJ24" s="291" t="s">
        <v>5117</v>
      </c>
      <c r="AK24" s="298" t="s">
        <v>5118</v>
      </c>
      <c r="AL24" s="295" t="s">
        <v>5119</v>
      </c>
      <c r="AM24" s="1242"/>
      <c r="AN24" s="1244"/>
      <c r="AO24" s="1246"/>
      <c r="AP24" s="1253"/>
      <c r="AQ24" s="1248"/>
      <c r="AR24" s="1250"/>
      <c r="AS24" s="1251"/>
      <c r="AT24" t="s">
        <v>5458</v>
      </c>
      <c r="AU24" t="s">
        <v>5459</v>
      </c>
      <c r="AV24" t="s">
        <v>5460</v>
      </c>
      <c r="AW24" t="s">
        <v>5461</v>
      </c>
      <c r="AX24" s="291" t="s">
        <v>5482</v>
      </c>
      <c r="AY24" s="292" t="s">
        <v>5118</v>
      </c>
      <c r="AZ24" s="295" t="s">
        <v>5119</v>
      </c>
    </row>
    <row r="25" spans="1:52" ht="24" customHeight="1">
      <c r="A25" s="11"/>
      <c r="B25" s="145"/>
      <c r="C25" s="267" t="s">
        <v>5743</v>
      </c>
      <c r="D25" s="1020" t="s">
        <v>5761</v>
      </c>
      <c r="E25" s="889"/>
      <c r="F25" s="889"/>
      <c r="G25" s="890"/>
      <c r="H25" s="992"/>
      <c r="I25" s="885"/>
      <c r="J25" s="1041"/>
      <c r="K25" s="1042"/>
      <c r="L25" s="1043"/>
      <c r="M25" s="1041"/>
      <c r="N25" s="1042"/>
      <c r="O25" s="1043"/>
      <c r="P25" s="1041"/>
      <c r="Q25" s="1042"/>
      <c r="R25" s="1043"/>
      <c r="S25" s="1041"/>
      <c r="T25" s="1042"/>
      <c r="U25" s="1043"/>
      <c r="V25" s="1041"/>
      <c r="W25" s="1042"/>
      <c r="X25" s="1043"/>
      <c r="Y25" s="1041"/>
      <c r="Z25" s="1042"/>
      <c r="AA25" s="1043"/>
      <c r="AB25" s="1041"/>
      <c r="AC25" s="1042"/>
      <c r="AD25" s="1043"/>
      <c r="AG25" s="763">
        <f>IF(AND(SUM(CNGE_2025_M1_Secc5_Sub4!$J$104)=0,COUNTA(H25:AD145)&gt;0),1,0)</f>
        <v>0</v>
      </c>
      <c r="AH25" s="767">
        <f>IF(AND($H25="X",COUNTA(J25:AD25)&gt;0),1,0)</f>
        <v>0</v>
      </c>
      <c r="AI25" s="723">
        <f>IF(AND(COUNTBLANK(D25)=0,H25="",COUNTA(J25:AD25)=7),0,IF(AND(COUNTBLANK(D25)=0,H25="X",COUNTA(J25:AD25)=0),0,IF(AND(COUNTBLANK(D25)=0,COUNTA(H25:AD25)=0),0,1)))</f>
        <v>0</v>
      </c>
      <c r="AJ25" s="293">
        <f>IF(AI25=0,0,1)</f>
        <v>0</v>
      </c>
      <c r="AK25" s="294" t="str">
        <f>IF(AJ25=0,"",
IF(SUM(AJ25:AJ25)=1,AL25,
IF(AJ146&gt;SUM(AJ25:AJ25),_xlfn.CONCAT(", ",AL25),
IF(AJ146=SUM(AJ25:AJ25),_xlfn.CONCAT(" y ",AL25)))))</f>
        <v/>
      </c>
      <c r="AL25" s="89" t="s">
        <v>5745</v>
      </c>
      <c r="AM25" s="735">
        <f>IF(AND(J146="NS",CNGE_2025_M1_Secc5_Sub4!J104="NS"),0,IF(AND(J146="NA",CNGE_2025_M1_Secc5_Sub4!J104="NA"),0,IF(J146=CNGE_2025_M1_Secc5_Sub4!J104,0,1)))</f>
        <v>0</v>
      </c>
      <c r="AN25" s="768">
        <f>IF(AND(M146="NS",CNGE_2025_M1_Secc5_Sub4!M104="NS"),0,IF(AND(M146="NA",CNGE_2025_M1_Secc5_Sub4!M104="NA"),0,IF(M146=CNGE_2025_M1_Secc5_Sub4!M104,0,1)))</f>
        <v>0</v>
      </c>
      <c r="AO25" s="769">
        <f>IF(AND(P146="NS",CNGE_2025_M1_Secc5_Sub4!P104="NS"),0,IF(AND(P146="NA",CNGE_2025_M1_Secc5_Sub4!P104="NA"),0,IF(P146=CNGE_2025_M1_Secc5_Sub4!P104,0,1)))</f>
        <v>0</v>
      </c>
      <c r="AP25" s="782">
        <f>IF(AND(S146="NS",CNGE_2025_M1_Secc5_Sub4!S104="NS"),0,IF(AND(S146="NA",CNGE_2025_M1_Secc5_Sub4!S104="NA"),0,IF(S146=CNGE_2025_M1_Secc5_Sub4!S104,0,1)))</f>
        <v>0</v>
      </c>
      <c r="AQ25" s="781">
        <f>IF(AND(V146="NS",CNGE_2025_M1_Secc5_Sub4!V104="NS"),0,IF(AND(V146="NA",CNGE_2025_M1_Secc5_Sub4!V104="NA"),0,IF(V146=CNGE_2025_M1_Secc5_Sub4!V104,0,1)))</f>
        <v>0</v>
      </c>
      <c r="AR25" s="783">
        <f>IF(AND(Y146="NS",CNGE_2025_M1_Secc5_Sub4!Y104="NS"),0,IF(AND(Y146="NA",CNGE_2025_M1_Secc5_Sub4!Y104="NA"),0,IF(Y146=CNGE_2025_M1_Secc5_Sub4!Y104,0,1)))</f>
        <v>0</v>
      </c>
      <c r="AS25" s="785">
        <f>IF(AND(AB146="NS",CNGE_2025_M1_Secc5_Sub4!AB104="NS"),0,IF(AND(AB146="NA",CNGE_2025_M1_Secc5_Sub4!AB104="NA"),0,IF(AB146=CNGE_2025_M1_Secc5_Sub4!AB104,0,1)))</f>
        <v>0</v>
      </c>
      <c r="AT25">
        <f t="shared" ref="AT25:AT56" si="0">J25</f>
        <v>0</v>
      </c>
      <c r="AU25">
        <f t="shared" ref="AU25:AU56" si="1">COUNTIF(M25:AD25,"NS")</f>
        <v>0</v>
      </c>
      <c r="AV25">
        <f t="shared" ref="AV25:AV56" si="2">SUM(M25:AD25)</f>
        <v>0</v>
      </c>
      <c r="AW25">
        <f t="shared" ref="AW25:AW56" si="3">IF(COUNTIF(J25:AD25,"NA")=7,0,IF(OR(AND(AT25=0,AU25&gt;0),AND(AT25="NS",AV25&gt;0), AND(AT25="NS", AU25=0,AV25=0)), 1, IF(OR(AND(AT25&gt;0,AU25&gt;1,AT25&gt;AV25), AND(AT25="NS",AU25=2), AND(AT25="NS",AV25=0,AU25&gt;0),AT25=AV25), 0, 1)))</f>
        <v>0</v>
      </c>
      <c r="AX25" s="293">
        <f>IF(SUM(AW25)=0,0,1)</f>
        <v>0</v>
      </c>
      <c r="AY25" s="504" t="str">
        <f>IF(AX25=0,"",
IF(SUM($AX$25:AX25)=1,AZ25,
IF($AX$146&gt;SUM($AX$25:AX25),_xlfn.CONCAT(", ",AZ25),
IF($AX$146=SUM($AX$25:AX25),_xlfn.CONCAT(" y ",AZ25)))))</f>
        <v/>
      </c>
      <c r="AZ25" s="505" t="s">
        <v>5745</v>
      </c>
    </row>
    <row r="26" spans="1:52" ht="14.25">
      <c r="A26" s="11"/>
      <c r="C26" s="38" t="s">
        <v>5043</v>
      </c>
      <c r="D26" s="1020" t="str">
        <f>IF(CNGE_2025_M1_Secc5_Sub1!$D31="","",CNGE_2025_M1_Secc5_Sub1!$D31)</f>
        <v/>
      </c>
      <c r="E26" s="889"/>
      <c r="F26" s="889"/>
      <c r="G26" s="890"/>
      <c r="H26" s="992"/>
      <c r="I26" s="885"/>
      <c r="J26" s="1041"/>
      <c r="K26" s="1042"/>
      <c r="L26" s="1043"/>
      <c r="M26" s="1041"/>
      <c r="N26" s="1042"/>
      <c r="O26" s="1043"/>
      <c r="P26" s="1041"/>
      <c r="Q26" s="1042"/>
      <c r="R26" s="1043"/>
      <c r="S26" s="1041"/>
      <c r="T26" s="1042"/>
      <c r="U26" s="1043"/>
      <c r="V26" s="1041"/>
      <c r="W26" s="1042"/>
      <c r="X26" s="1043"/>
      <c r="Y26" s="1041"/>
      <c r="Z26" s="1042"/>
      <c r="AA26" s="1043"/>
      <c r="AB26" s="1041"/>
      <c r="AC26" s="1042"/>
      <c r="AD26" s="1043"/>
      <c r="AH26" s="767">
        <f t="shared" ref="AH26:AH89" si="4">IF(AND($H26="X",COUNTA(J26:AD26)&gt;0),1,0)</f>
        <v>0</v>
      </c>
      <c r="AI26" s="723">
        <f>IF(AND(COUNTBLANK(D26)=0,H26="",COUNTA(J26:AD26)=7),0,IF(AND(COUNTBLANK(D26)=0,H26="X",COUNTA(J26:AD26)=0),0,IF(AND(COUNTBLANK(D26)=1,COUNTA(H26:AD26)=0),0,1)))</f>
        <v>0</v>
      </c>
      <c r="AJ26" s="293">
        <f t="shared" ref="AJ26:AJ89" si="5">IF(AI26=0,0,1)</f>
        <v>0</v>
      </c>
      <c r="AK26" s="294" t="str">
        <f>IF(AJ26=0,"",
IF(SUM($AJ$25:AJ26)=1,AL26,
IF($AJ$146&gt;SUM($AJ$25:AJ26),_xlfn.CONCAT(", ",AL26),
IF($AJ$146=SUM($AJ$25:AJ26),_xlfn.CONCAT(" y ",AL26)))))</f>
        <v/>
      </c>
      <c r="AL26" s="89" t="s">
        <v>5120</v>
      </c>
      <c r="AS26" s="784">
        <f>SUM(AM25:AS25)</f>
        <v>0</v>
      </c>
      <c r="AT26">
        <f t="shared" si="0"/>
        <v>0</v>
      </c>
      <c r="AU26">
        <f t="shared" si="1"/>
        <v>0</v>
      </c>
      <c r="AV26">
        <f t="shared" si="2"/>
        <v>0</v>
      </c>
      <c r="AW26">
        <f t="shared" si="3"/>
        <v>0</v>
      </c>
      <c r="AX26" s="293">
        <f t="shared" ref="AX26:AX89" si="6">IF(SUM(AW26)=0,0,1)</f>
        <v>0</v>
      </c>
      <c r="AY26" s="504" t="str">
        <f>IF(AX26=0,"",
IF(SUM($AX$25:AX26)=1,AZ26,
IF($AX$146&gt;SUM($AX$25:AX26),_xlfn.CONCAT(", ",AZ26),
IF($AX$146=SUM($AX$25:AX26),_xlfn.CONCAT(" y ",AZ26)))))</f>
        <v/>
      </c>
      <c r="AZ26" s="505" t="s">
        <v>5120</v>
      </c>
    </row>
    <row r="27" spans="1:52" ht="15" customHeight="1">
      <c r="A27" s="11"/>
      <c r="C27" s="38" t="s">
        <v>5045</v>
      </c>
      <c r="D27" s="1020" t="str">
        <f>IF(CNGE_2025_M1_Secc5_Sub1!$D32="","",CNGE_2025_M1_Secc5_Sub1!$D32)</f>
        <v/>
      </c>
      <c r="E27" s="889"/>
      <c r="F27" s="889"/>
      <c r="G27" s="890"/>
      <c r="H27" s="992"/>
      <c r="I27" s="885"/>
      <c r="J27" s="1041"/>
      <c r="K27" s="1042"/>
      <c r="L27" s="1043"/>
      <c r="M27" s="1041"/>
      <c r="N27" s="1042"/>
      <c r="O27" s="1043"/>
      <c r="P27" s="1041"/>
      <c r="Q27" s="1042"/>
      <c r="R27" s="1043"/>
      <c r="S27" s="1041"/>
      <c r="T27" s="1042"/>
      <c r="U27" s="1043"/>
      <c r="V27" s="1041"/>
      <c r="W27" s="1042"/>
      <c r="X27" s="1043"/>
      <c r="Y27" s="1041"/>
      <c r="Z27" s="1042"/>
      <c r="AA27" s="1043"/>
      <c r="AB27" s="1041"/>
      <c r="AC27" s="1042"/>
      <c r="AD27" s="1043"/>
      <c r="AH27" s="767">
        <f t="shared" si="4"/>
        <v>0</v>
      </c>
      <c r="AI27" s="723">
        <f t="shared" ref="AI27:AI90" si="7">IF(AND(COUNTBLANK(D27)=0,H27="",COUNTA(J27:AD27)=7),0,IF(AND(COUNTBLANK(D27)=0,H27="X",COUNTA(J27:AD27)=0),0,IF(AND(COUNTBLANK(D27)=1,COUNTA(H27:AD27)=0),0,1)))</f>
        <v>0</v>
      </c>
      <c r="AJ27" s="293">
        <f t="shared" si="5"/>
        <v>0</v>
      </c>
      <c r="AK27" s="294" t="str">
        <f>IF(AJ27=0,"",
IF(SUM($AJ$25:AJ27)=1,AL27,
IF($AJ$146&gt;SUM($AJ$25:AJ27),_xlfn.CONCAT(", ",AL27),
IF($AJ$146=SUM($AJ$25:AJ27),_xlfn.CONCAT(" y ",AL27)))))</f>
        <v/>
      </c>
      <c r="AL27" s="89" t="s">
        <v>5121</v>
      </c>
      <c r="AT27">
        <f t="shared" si="0"/>
        <v>0</v>
      </c>
      <c r="AU27">
        <f t="shared" si="1"/>
        <v>0</v>
      </c>
      <c r="AV27">
        <f t="shared" si="2"/>
        <v>0</v>
      </c>
      <c r="AW27">
        <f t="shared" si="3"/>
        <v>0</v>
      </c>
      <c r="AX27" s="293">
        <f t="shared" si="6"/>
        <v>0</v>
      </c>
      <c r="AY27" s="504" t="str">
        <f>IF(AX27=0,"",
IF(SUM($AX$25:AX27)=1,AZ27,
IF($AX$146&gt;SUM($AX$25:AX27),_xlfn.CONCAT(", ",AZ27),
IF($AX$146=SUM($AX$25:AX27),_xlfn.CONCAT(" y ",AZ27)))))</f>
        <v/>
      </c>
      <c r="AZ27" s="505" t="s">
        <v>5121</v>
      </c>
    </row>
    <row r="28" spans="1:52" ht="15" customHeight="1">
      <c r="A28" s="11"/>
      <c r="C28" s="38" t="s">
        <v>5047</v>
      </c>
      <c r="D28" s="1020" t="str">
        <f>IF(CNGE_2025_M1_Secc5_Sub1!$D33="","",CNGE_2025_M1_Secc5_Sub1!$D33)</f>
        <v/>
      </c>
      <c r="E28" s="889"/>
      <c r="F28" s="889"/>
      <c r="G28" s="890"/>
      <c r="H28" s="992"/>
      <c r="I28" s="885"/>
      <c r="J28" s="1041"/>
      <c r="K28" s="1042"/>
      <c r="L28" s="1043"/>
      <c r="M28" s="1041"/>
      <c r="N28" s="1042"/>
      <c r="O28" s="1043"/>
      <c r="P28" s="1041"/>
      <c r="Q28" s="1042"/>
      <c r="R28" s="1043"/>
      <c r="S28" s="1041"/>
      <c r="T28" s="1042"/>
      <c r="U28" s="1043"/>
      <c r="V28" s="1041"/>
      <c r="W28" s="1042"/>
      <c r="X28" s="1043"/>
      <c r="Y28" s="1041"/>
      <c r="Z28" s="1042"/>
      <c r="AA28" s="1043"/>
      <c r="AB28" s="1041"/>
      <c r="AC28" s="1042"/>
      <c r="AD28" s="1043"/>
      <c r="AH28" s="767">
        <f t="shared" si="4"/>
        <v>0</v>
      </c>
      <c r="AI28" s="723">
        <f t="shared" si="7"/>
        <v>0</v>
      </c>
      <c r="AJ28" s="293">
        <f t="shared" si="5"/>
        <v>0</v>
      </c>
      <c r="AK28" s="294" t="str">
        <f>IF(AJ28=0,"",
IF(SUM($AJ$25:AJ28)=1,AL28,
IF($AJ$146&gt;SUM($AJ$25:AJ28),_xlfn.CONCAT(", ",AL28),
IF($AJ$146=SUM($AJ$25:AJ28),_xlfn.CONCAT(" y ",AL28)))))</f>
        <v/>
      </c>
      <c r="AL28" s="89" t="s">
        <v>5122</v>
      </c>
      <c r="AT28">
        <f t="shared" si="0"/>
        <v>0</v>
      </c>
      <c r="AU28">
        <f t="shared" si="1"/>
        <v>0</v>
      </c>
      <c r="AV28">
        <f t="shared" si="2"/>
        <v>0</v>
      </c>
      <c r="AW28">
        <f t="shared" si="3"/>
        <v>0</v>
      </c>
      <c r="AX28" s="293">
        <f t="shared" si="6"/>
        <v>0</v>
      </c>
      <c r="AY28" s="504" t="str">
        <f>IF(AX28=0,"",
IF(SUM($AX$25:AX28)=1,AZ28,
IF($AX$146&gt;SUM($AX$25:AX28),_xlfn.CONCAT(", ",AZ28),
IF($AX$146=SUM($AX$25:AX28),_xlfn.CONCAT(" y ",AZ28)))))</f>
        <v/>
      </c>
      <c r="AZ28" s="505" t="s">
        <v>5122</v>
      </c>
    </row>
    <row r="29" spans="1:52" ht="15" customHeight="1">
      <c r="A29" s="11"/>
      <c r="C29" s="38" t="s">
        <v>5049</v>
      </c>
      <c r="D29" s="1020" t="str">
        <f>IF(CNGE_2025_M1_Secc5_Sub1!$D34="","",CNGE_2025_M1_Secc5_Sub1!$D34)</f>
        <v/>
      </c>
      <c r="E29" s="889"/>
      <c r="F29" s="889"/>
      <c r="G29" s="890"/>
      <c r="H29" s="992"/>
      <c r="I29" s="885"/>
      <c r="J29" s="1041"/>
      <c r="K29" s="1042"/>
      <c r="L29" s="1043"/>
      <c r="M29" s="1041"/>
      <c r="N29" s="1042"/>
      <c r="O29" s="1043"/>
      <c r="P29" s="1041"/>
      <c r="Q29" s="1042"/>
      <c r="R29" s="1043"/>
      <c r="S29" s="1041"/>
      <c r="T29" s="1042"/>
      <c r="U29" s="1043"/>
      <c r="V29" s="1041"/>
      <c r="W29" s="1042"/>
      <c r="X29" s="1043"/>
      <c r="Y29" s="1041"/>
      <c r="Z29" s="1042"/>
      <c r="AA29" s="1043"/>
      <c r="AB29" s="1041"/>
      <c r="AC29" s="1042"/>
      <c r="AD29" s="1043"/>
      <c r="AH29" s="767">
        <f t="shared" si="4"/>
        <v>0</v>
      </c>
      <c r="AI29" s="723">
        <f t="shared" si="7"/>
        <v>0</v>
      </c>
      <c r="AJ29" s="293">
        <f t="shared" si="5"/>
        <v>0</v>
      </c>
      <c r="AK29" s="294" t="str">
        <f>IF(AJ29=0,"",
IF(SUM($AJ$25:AJ29)=1,AL29,
IF($AJ$146&gt;SUM($AJ$25:AJ29),_xlfn.CONCAT(", ",AL29),
IF($AJ$146=SUM($AJ$25:AJ29),_xlfn.CONCAT(" y ",AL29)))))</f>
        <v/>
      </c>
      <c r="AL29" s="89" t="s">
        <v>5123</v>
      </c>
      <c r="AT29">
        <f t="shared" si="0"/>
        <v>0</v>
      </c>
      <c r="AU29">
        <f t="shared" si="1"/>
        <v>0</v>
      </c>
      <c r="AV29">
        <f t="shared" si="2"/>
        <v>0</v>
      </c>
      <c r="AW29">
        <f t="shared" si="3"/>
        <v>0</v>
      </c>
      <c r="AX29" s="293">
        <f t="shared" si="6"/>
        <v>0</v>
      </c>
      <c r="AY29" s="504" t="str">
        <f>IF(AX29=0,"",
IF(SUM($AX$25:AX29)=1,AZ29,
IF($AX$146&gt;SUM($AX$25:AX29),_xlfn.CONCAT(", ",AZ29),
IF($AX$146=SUM($AX$25:AX29),_xlfn.CONCAT(" y ",AZ29)))))</f>
        <v/>
      </c>
      <c r="AZ29" s="505" t="s">
        <v>5123</v>
      </c>
    </row>
    <row r="30" spans="1:52" ht="15" customHeight="1">
      <c r="A30" s="11"/>
      <c r="C30" s="38" t="s">
        <v>5051</v>
      </c>
      <c r="D30" s="1020" t="str">
        <f>IF(CNGE_2025_M1_Secc5_Sub1!$D35="","",CNGE_2025_M1_Secc5_Sub1!$D35)</f>
        <v/>
      </c>
      <c r="E30" s="889"/>
      <c r="F30" s="889"/>
      <c r="G30" s="890"/>
      <c r="H30" s="992"/>
      <c r="I30" s="885"/>
      <c r="J30" s="1041"/>
      <c r="K30" s="1042"/>
      <c r="L30" s="1043"/>
      <c r="M30" s="1041"/>
      <c r="N30" s="1042"/>
      <c r="O30" s="1043"/>
      <c r="P30" s="1041"/>
      <c r="Q30" s="1042"/>
      <c r="R30" s="1043"/>
      <c r="S30" s="1041"/>
      <c r="T30" s="1042"/>
      <c r="U30" s="1043"/>
      <c r="V30" s="1041"/>
      <c r="W30" s="1042"/>
      <c r="X30" s="1043"/>
      <c r="Y30" s="1041"/>
      <c r="Z30" s="1042"/>
      <c r="AA30" s="1043"/>
      <c r="AB30" s="1041"/>
      <c r="AC30" s="1042"/>
      <c r="AD30" s="1043"/>
      <c r="AH30" s="767">
        <f t="shared" si="4"/>
        <v>0</v>
      </c>
      <c r="AI30" s="723">
        <f t="shared" si="7"/>
        <v>0</v>
      </c>
      <c r="AJ30" s="293">
        <f t="shared" si="5"/>
        <v>0</v>
      </c>
      <c r="AK30" s="294" t="str">
        <f>IF(AJ30=0,"",
IF(SUM($AJ$25:AJ30)=1,AL30,
IF($AJ$146&gt;SUM($AJ$25:AJ30),_xlfn.CONCAT(", ",AL30),
IF($AJ$146=SUM($AJ$25:AJ30),_xlfn.CONCAT(" y ",AL30)))))</f>
        <v/>
      </c>
      <c r="AL30" s="89" t="s">
        <v>5124</v>
      </c>
      <c r="AT30">
        <f t="shared" si="0"/>
        <v>0</v>
      </c>
      <c r="AU30">
        <f t="shared" si="1"/>
        <v>0</v>
      </c>
      <c r="AV30">
        <f t="shared" si="2"/>
        <v>0</v>
      </c>
      <c r="AW30">
        <f t="shared" si="3"/>
        <v>0</v>
      </c>
      <c r="AX30" s="293">
        <f t="shared" si="6"/>
        <v>0</v>
      </c>
      <c r="AY30" s="504" t="str">
        <f>IF(AX30=0,"",
IF(SUM($AX$25:AX30)=1,AZ30,
IF($AX$146&gt;SUM($AX$25:AX30),_xlfn.CONCAT(", ",AZ30),
IF($AX$146=SUM($AX$25:AX30),_xlfn.CONCAT(" y ",AZ30)))))</f>
        <v/>
      </c>
      <c r="AZ30" s="505" t="s">
        <v>5124</v>
      </c>
    </row>
    <row r="31" spans="1:52" ht="15" customHeight="1">
      <c r="A31" s="11"/>
      <c r="C31" s="38" t="s">
        <v>5053</v>
      </c>
      <c r="D31" s="1020" t="str">
        <f>IF(CNGE_2025_M1_Secc5_Sub1!$D36="","",CNGE_2025_M1_Secc5_Sub1!$D36)</f>
        <v/>
      </c>
      <c r="E31" s="889"/>
      <c r="F31" s="889"/>
      <c r="G31" s="890"/>
      <c r="H31" s="992"/>
      <c r="I31" s="885"/>
      <c r="J31" s="1041"/>
      <c r="K31" s="1042"/>
      <c r="L31" s="1043"/>
      <c r="M31" s="1041"/>
      <c r="N31" s="1042"/>
      <c r="O31" s="1043"/>
      <c r="P31" s="1041"/>
      <c r="Q31" s="1042"/>
      <c r="R31" s="1043"/>
      <c r="S31" s="1041"/>
      <c r="T31" s="1042"/>
      <c r="U31" s="1043"/>
      <c r="V31" s="1041"/>
      <c r="W31" s="1042"/>
      <c r="X31" s="1043"/>
      <c r="Y31" s="1041"/>
      <c r="Z31" s="1042"/>
      <c r="AA31" s="1043"/>
      <c r="AB31" s="1041"/>
      <c r="AC31" s="1042"/>
      <c r="AD31" s="1043"/>
      <c r="AH31" s="767">
        <f t="shared" si="4"/>
        <v>0</v>
      </c>
      <c r="AI31" s="723">
        <f t="shared" si="7"/>
        <v>0</v>
      </c>
      <c r="AJ31" s="293">
        <f t="shared" si="5"/>
        <v>0</v>
      </c>
      <c r="AK31" s="294" t="str">
        <f>IF(AJ31=0,"",
IF(SUM($AJ$25:AJ31)=1,AL31,
IF($AJ$146&gt;SUM($AJ$25:AJ31),_xlfn.CONCAT(", ",AL31),
IF($AJ$146=SUM($AJ$25:AJ31),_xlfn.CONCAT(" y ",AL31)))))</f>
        <v/>
      </c>
      <c r="AL31" s="89" t="s">
        <v>5125</v>
      </c>
      <c r="AT31">
        <f t="shared" si="0"/>
        <v>0</v>
      </c>
      <c r="AU31">
        <f t="shared" si="1"/>
        <v>0</v>
      </c>
      <c r="AV31">
        <f t="shared" si="2"/>
        <v>0</v>
      </c>
      <c r="AW31">
        <f t="shared" si="3"/>
        <v>0</v>
      </c>
      <c r="AX31" s="293">
        <f t="shared" si="6"/>
        <v>0</v>
      </c>
      <c r="AY31" s="504" t="str">
        <f>IF(AX31=0,"",
IF(SUM($AX$25:AX31)=1,AZ31,
IF($AX$146&gt;SUM($AX$25:AX31),_xlfn.CONCAT(", ",AZ31),
IF($AX$146=SUM($AX$25:AX31),_xlfn.CONCAT(" y ",AZ31)))))</f>
        <v/>
      </c>
      <c r="AZ31" s="505" t="s">
        <v>5125</v>
      </c>
    </row>
    <row r="32" spans="1:52" ht="15" customHeight="1">
      <c r="A32" s="11"/>
      <c r="C32" s="38" t="s">
        <v>5055</v>
      </c>
      <c r="D32" s="1020" t="str">
        <f>IF(CNGE_2025_M1_Secc5_Sub1!$D37="","",CNGE_2025_M1_Secc5_Sub1!$D37)</f>
        <v/>
      </c>
      <c r="E32" s="889"/>
      <c r="F32" s="889"/>
      <c r="G32" s="890"/>
      <c r="H32" s="992"/>
      <c r="I32" s="885"/>
      <c r="J32" s="1041"/>
      <c r="K32" s="1042"/>
      <c r="L32" s="1043"/>
      <c r="M32" s="1041"/>
      <c r="N32" s="1042"/>
      <c r="O32" s="1043"/>
      <c r="P32" s="1041"/>
      <c r="Q32" s="1042"/>
      <c r="R32" s="1043"/>
      <c r="S32" s="1041"/>
      <c r="T32" s="1042"/>
      <c r="U32" s="1043"/>
      <c r="V32" s="1041"/>
      <c r="W32" s="1042"/>
      <c r="X32" s="1043"/>
      <c r="Y32" s="1041"/>
      <c r="Z32" s="1042"/>
      <c r="AA32" s="1043"/>
      <c r="AB32" s="1041"/>
      <c r="AC32" s="1042"/>
      <c r="AD32" s="1043"/>
      <c r="AH32" s="767">
        <f t="shared" si="4"/>
        <v>0</v>
      </c>
      <c r="AI32" s="723">
        <f t="shared" si="7"/>
        <v>0</v>
      </c>
      <c r="AJ32" s="293">
        <f t="shared" si="5"/>
        <v>0</v>
      </c>
      <c r="AK32" s="294" t="str">
        <f>IF(AJ32=0,"",
IF(SUM($AJ$25:AJ32)=1,AL32,
IF($AJ$146&gt;SUM($AJ$25:AJ32),_xlfn.CONCAT(", ",AL32),
IF($AJ$146=SUM($AJ$25:AJ32),_xlfn.CONCAT(" y ",AL32)))))</f>
        <v/>
      </c>
      <c r="AL32" s="89" t="s">
        <v>5126</v>
      </c>
      <c r="AT32">
        <f t="shared" si="0"/>
        <v>0</v>
      </c>
      <c r="AU32">
        <f t="shared" si="1"/>
        <v>0</v>
      </c>
      <c r="AV32">
        <f t="shared" si="2"/>
        <v>0</v>
      </c>
      <c r="AW32">
        <f t="shared" si="3"/>
        <v>0</v>
      </c>
      <c r="AX32" s="293">
        <f t="shared" si="6"/>
        <v>0</v>
      </c>
      <c r="AY32" s="504" t="str">
        <f>IF(AX32=0,"",
IF(SUM($AX$25:AX32)=1,AZ32,
IF($AX$146&gt;SUM($AX$25:AX32),_xlfn.CONCAT(", ",AZ32),
IF($AX$146=SUM($AX$25:AX32),_xlfn.CONCAT(" y ",AZ32)))))</f>
        <v/>
      </c>
      <c r="AZ32" s="505" t="s">
        <v>5126</v>
      </c>
    </row>
    <row r="33" spans="1:52" ht="15" customHeight="1">
      <c r="A33" s="11"/>
      <c r="C33" s="38" t="s">
        <v>5057</v>
      </c>
      <c r="D33" s="1020" t="str">
        <f>IF(CNGE_2025_M1_Secc5_Sub1!$D38="","",CNGE_2025_M1_Secc5_Sub1!$D38)</f>
        <v/>
      </c>
      <c r="E33" s="889"/>
      <c r="F33" s="889"/>
      <c r="G33" s="890"/>
      <c r="H33" s="992"/>
      <c r="I33" s="885"/>
      <c r="J33" s="1041"/>
      <c r="K33" s="1042"/>
      <c r="L33" s="1043"/>
      <c r="M33" s="1041"/>
      <c r="N33" s="1042"/>
      <c r="O33" s="1043"/>
      <c r="P33" s="1041"/>
      <c r="Q33" s="1042"/>
      <c r="R33" s="1043"/>
      <c r="S33" s="1041"/>
      <c r="T33" s="1042"/>
      <c r="U33" s="1043"/>
      <c r="V33" s="1041"/>
      <c r="W33" s="1042"/>
      <c r="X33" s="1043"/>
      <c r="Y33" s="1041"/>
      <c r="Z33" s="1042"/>
      <c r="AA33" s="1043"/>
      <c r="AB33" s="1041"/>
      <c r="AC33" s="1042"/>
      <c r="AD33" s="1043"/>
      <c r="AH33" s="767">
        <f t="shared" si="4"/>
        <v>0</v>
      </c>
      <c r="AI33" s="723">
        <f t="shared" si="7"/>
        <v>0</v>
      </c>
      <c r="AJ33" s="293">
        <f t="shared" si="5"/>
        <v>0</v>
      </c>
      <c r="AK33" s="294" t="str">
        <f>IF(AJ33=0,"",
IF(SUM($AJ$25:AJ33)=1,AL33,
IF($AJ$146&gt;SUM($AJ$25:AJ33),_xlfn.CONCAT(", ",AL33),
IF($AJ$146=SUM($AJ$25:AJ33),_xlfn.CONCAT(" y ",AL33)))))</f>
        <v/>
      </c>
      <c r="AL33" s="89" t="s">
        <v>5127</v>
      </c>
      <c r="AT33">
        <f t="shared" si="0"/>
        <v>0</v>
      </c>
      <c r="AU33">
        <f t="shared" si="1"/>
        <v>0</v>
      </c>
      <c r="AV33">
        <f t="shared" si="2"/>
        <v>0</v>
      </c>
      <c r="AW33">
        <f t="shared" si="3"/>
        <v>0</v>
      </c>
      <c r="AX33" s="293">
        <f t="shared" si="6"/>
        <v>0</v>
      </c>
      <c r="AY33" s="504" t="str">
        <f>IF(AX33=0,"",
IF(SUM($AX$25:AX33)=1,AZ33,
IF($AX$146&gt;SUM($AX$25:AX33),_xlfn.CONCAT(", ",AZ33),
IF($AX$146=SUM($AX$25:AX33),_xlfn.CONCAT(" y ",AZ33)))))</f>
        <v/>
      </c>
      <c r="AZ33" s="505" t="s">
        <v>5127</v>
      </c>
    </row>
    <row r="34" spans="1:52" ht="15" customHeight="1">
      <c r="A34" s="11"/>
      <c r="C34" s="38" t="s">
        <v>5059</v>
      </c>
      <c r="D34" s="1020" t="str">
        <f>IF(CNGE_2025_M1_Secc5_Sub1!$D39="","",CNGE_2025_M1_Secc5_Sub1!$D39)</f>
        <v/>
      </c>
      <c r="E34" s="889"/>
      <c r="F34" s="889"/>
      <c r="G34" s="890"/>
      <c r="H34" s="992"/>
      <c r="I34" s="885"/>
      <c r="J34" s="1041"/>
      <c r="K34" s="1042"/>
      <c r="L34" s="1043"/>
      <c r="M34" s="1041"/>
      <c r="N34" s="1042"/>
      <c r="O34" s="1043"/>
      <c r="P34" s="1041"/>
      <c r="Q34" s="1042"/>
      <c r="R34" s="1043"/>
      <c r="S34" s="1041"/>
      <c r="T34" s="1042"/>
      <c r="U34" s="1043"/>
      <c r="V34" s="1041"/>
      <c r="W34" s="1042"/>
      <c r="X34" s="1043"/>
      <c r="Y34" s="1041"/>
      <c r="Z34" s="1042"/>
      <c r="AA34" s="1043"/>
      <c r="AB34" s="1041"/>
      <c r="AC34" s="1042"/>
      <c r="AD34" s="1043"/>
      <c r="AH34" s="767">
        <f t="shared" si="4"/>
        <v>0</v>
      </c>
      <c r="AI34" s="723">
        <f t="shared" si="7"/>
        <v>0</v>
      </c>
      <c r="AJ34" s="293">
        <f t="shared" si="5"/>
        <v>0</v>
      </c>
      <c r="AK34" s="294" t="str">
        <f>IF(AJ34=0,"",
IF(SUM($AJ$25:AJ34)=1,AL34,
IF($AJ$146&gt;SUM($AJ$25:AJ34),_xlfn.CONCAT(", ",AL34),
IF($AJ$146=SUM($AJ$25:AJ34),_xlfn.CONCAT(" y ",AL34)))))</f>
        <v/>
      </c>
      <c r="AL34" s="89" t="s">
        <v>5128</v>
      </c>
      <c r="AT34">
        <f t="shared" si="0"/>
        <v>0</v>
      </c>
      <c r="AU34">
        <f t="shared" si="1"/>
        <v>0</v>
      </c>
      <c r="AV34">
        <f t="shared" si="2"/>
        <v>0</v>
      </c>
      <c r="AW34">
        <f t="shared" si="3"/>
        <v>0</v>
      </c>
      <c r="AX34" s="293">
        <f t="shared" si="6"/>
        <v>0</v>
      </c>
      <c r="AY34" s="504" t="str">
        <f>IF(AX34=0,"",
IF(SUM($AX$25:AX34)=1,AZ34,
IF($AX$146&gt;SUM($AX$25:AX34),_xlfn.CONCAT(", ",AZ34),
IF($AX$146=SUM($AX$25:AX34),_xlfn.CONCAT(" y ",AZ34)))))</f>
        <v/>
      </c>
      <c r="AZ34" s="505" t="s">
        <v>5128</v>
      </c>
    </row>
    <row r="35" spans="1:52" ht="15" customHeight="1">
      <c r="A35" s="11"/>
      <c r="C35" s="38" t="s">
        <v>5060</v>
      </c>
      <c r="D35" s="1020" t="str">
        <f>IF(CNGE_2025_M1_Secc5_Sub1!$D40="","",CNGE_2025_M1_Secc5_Sub1!$D40)</f>
        <v/>
      </c>
      <c r="E35" s="889"/>
      <c r="F35" s="889"/>
      <c r="G35" s="890"/>
      <c r="H35" s="992"/>
      <c r="I35" s="885"/>
      <c r="J35" s="1041"/>
      <c r="K35" s="1042"/>
      <c r="L35" s="1043"/>
      <c r="M35" s="1041"/>
      <c r="N35" s="1042"/>
      <c r="O35" s="1043"/>
      <c r="P35" s="1041"/>
      <c r="Q35" s="1042"/>
      <c r="R35" s="1043"/>
      <c r="S35" s="1041"/>
      <c r="T35" s="1042"/>
      <c r="U35" s="1043"/>
      <c r="V35" s="1041"/>
      <c r="W35" s="1042"/>
      <c r="X35" s="1043"/>
      <c r="Y35" s="1041"/>
      <c r="Z35" s="1042"/>
      <c r="AA35" s="1043"/>
      <c r="AB35" s="1041"/>
      <c r="AC35" s="1042"/>
      <c r="AD35" s="1043"/>
      <c r="AH35" s="767">
        <f t="shared" si="4"/>
        <v>0</v>
      </c>
      <c r="AI35" s="723">
        <f t="shared" si="7"/>
        <v>0</v>
      </c>
      <c r="AJ35" s="293">
        <f t="shared" si="5"/>
        <v>0</v>
      </c>
      <c r="AK35" s="294" t="str">
        <f>IF(AJ35=0,"",
IF(SUM($AJ$25:AJ35)=1,AL35,
IF($AJ$146&gt;SUM($AJ$25:AJ35),_xlfn.CONCAT(", ",AL35),
IF($AJ$146=SUM($AJ$25:AJ35),_xlfn.CONCAT(" y ",AL35)))))</f>
        <v/>
      </c>
      <c r="AL35" s="89" t="s">
        <v>5129</v>
      </c>
      <c r="AT35">
        <f t="shared" si="0"/>
        <v>0</v>
      </c>
      <c r="AU35">
        <f t="shared" si="1"/>
        <v>0</v>
      </c>
      <c r="AV35">
        <f t="shared" si="2"/>
        <v>0</v>
      </c>
      <c r="AW35">
        <f t="shared" si="3"/>
        <v>0</v>
      </c>
      <c r="AX35" s="293">
        <f t="shared" si="6"/>
        <v>0</v>
      </c>
      <c r="AY35" s="504" t="str">
        <f>IF(AX35=0,"",
IF(SUM($AX$25:AX35)=1,AZ35,
IF($AX$146&gt;SUM($AX$25:AX35),_xlfn.CONCAT(", ",AZ35),
IF($AX$146=SUM($AX$25:AX35),_xlfn.CONCAT(" y ",AZ35)))))</f>
        <v/>
      </c>
      <c r="AZ35" s="505" t="s">
        <v>5129</v>
      </c>
    </row>
    <row r="36" spans="1:52" ht="15" customHeight="1">
      <c r="A36" s="11"/>
      <c r="C36" s="38" t="s">
        <v>5062</v>
      </c>
      <c r="D36" s="1020" t="str">
        <f>IF(CNGE_2025_M1_Secc5_Sub1!$D41="","",CNGE_2025_M1_Secc5_Sub1!$D41)</f>
        <v/>
      </c>
      <c r="E36" s="889"/>
      <c r="F36" s="889"/>
      <c r="G36" s="890"/>
      <c r="H36" s="992"/>
      <c r="I36" s="885"/>
      <c r="J36" s="1041"/>
      <c r="K36" s="1042"/>
      <c r="L36" s="1043"/>
      <c r="M36" s="1041"/>
      <c r="N36" s="1042"/>
      <c r="O36" s="1043"/>
      <c r="P36" s="1041"/>
      <c r="Q36" s="1042"/>
      <c r="R36" s="1043"/>
      <c r="S36" s="1041"/>
      <c r="T36" s="1042"/>
      <c r="U36" s="1043"/>
      <c r="V36" s="1041"/>
      <c r="W36" s="1042"/>
      <c r="X36" s="1043"/>
      <c r="Y36" s="1041"/>
      <c r="Z36" s="1042"/>
      <c r="AA36" s="1043"/>
      <c r="AB36" s="1041"/>
      <c r="AC36" s="1042"/>
      <c r="AD36" s="1043"/>
      <c r="AH36" s="767">
        <f t="shared" si="4"/>
        <v>0</v>
      </c>
      <c r="AI36" s="723">
        <f t="shared" si="7"/>
        <v>0</v>
      </c>
      <c r="AJ36" s="293">
        <f t="shared" si="5"/>
        <v>0</v>
      </c>
      <c r="AK36" s="294" t="str">
        <f>IF(AJ36=0,"",
IF(SUM($AJ$25:AJ36)=1,AL36,
IF($AJ$146&gt;SUM($AJ$25:AJ36),_xlfn.CONCAT(", ",AL36),
IF($AJ$146=SUM($AJ$25:AJ36),_xlfn.CONCAT(" y ",AL36)))))</f>
        <v/>
      </c>
      <c r="AL36" s="89" t="s">
        <v>5130</v>
      </c>
      <c r="AT36">
        <f t="shared" si="0"/>
        <v>0</v>
      </c>
      <c r="AU36">
        <f t="shared" si="1"/>
        <v>0</v>
      </c>
      <c r="AV36">
        <f t="shared" si="2"/>
        <v>0</v>
      </c>
      <c r="AW36">
        <f t="shared" si="3"/>
        <v>0</v>
      </c>
      <c r="AX36" s="293">
        <f t="shared" si="6"/>
        <v>0</v>
      </c>
      <c r="AY36" s="504" t="str">
        <f>IF(AX36=0,"",
IF(SUM($AX$25:AX36)=1,AZ36,
IF($AX$146&gt;SUM($AX$25:AX36),_xlfn.CONCAT(", ",AZ36),
IF($AX$146=SUM($AX$25:AX36),_xlfn.CONCAT(" y ",AZ36)))))</f>
        <v/>
      </c>
      <c r="AZ36" s="505" t="s">
        <v>5130</v>
      </c>
    </row>
    <row r="37" spans="1:52" ht="15" customHeight="1">
      <c r="A37" s="11"/>
      <c r="C37" s="38" t="s">
        <v>5063</v>
      </c>
      <c r="D37" s="1020" t="str">
        <f>IF(CNGE_2025_M1_Secc5_Sub1!$D42="","",CNGE_2025_M1_Secc5_Sub1!$D42)</f>
        <v/>
      </c>
      <c r="E37" s="889"/>
      <c r="F37" s="889"/>
      <c r="G37" s="890"/>
      <c r="H37" s="992"/>
      <c r="I37" s="885"/>
      <c r="J37" s="1041"/>
      <c r="K37" s="1042"/>
      <c r="L37" s="1043"/>
      <c r="M37" s="1041"/>
      <c r="N37" s="1042"/>
      <c r="O37" s="1043"/>
      <c r="P37" s="1041"/>
      <c r="Q37" s="1042"/>
      <c r="R37" s="1043"/>
      <c r="S37" s="1041"/>
      <c r="T37" s="1042"/>
      <c r="U37" s="1043"/>
      <c r="V37" s="1041"/>
      <c r="W37" s="1042"/>
      <c r="X37" s="1043"/>
      <c r="Y37" s="1041"/>
      <c r="Z37" s="1042"/>
      <c r="AA37" s="1043"/>
      <c r="AB37" s="1041"/>
      <c r="AC37" s="1042"/>
      <c r="AD37" s="1043"/>
      <c r="AH37" s="767">
        <f t="shared" si="4"/>
        <v>0</v>
      </c>
      <c r="AI37" s="723">
        <f t="shared" si="7"/>
        <v>0</v>
      </c>
      <c r="AJ37" s="293">
        <f t="shared" si="5"/>
        <v>0</v>
      </c>
      <c r="AK37" s="294" t="str">
        <f>IF(AJ37=0,"",
IF(SUM($AJ$25:AJ37)=1,AL37,
IF($AJ$146&gt;SUM($AJ$25:AJ37),_xlfn.CONCAT(", ",AL37),
IF($AJ$146=SUM($AJ$25:AJ37),_xlfn.CONCAT(" y ",AL37)))))</f>
        <v/>
      </c>
      <c r="AL37" s="89" t="s">
        <v>5131</v>
      </c>
      <c r="AT37">
        <f t="shared" si="0"/>
        <v>0</v>
      </c>
      <c r="AU37">
        <f t="shared" si="1"/>
        <v>0</v>
      </c>
      <c r="AV37">
        <f t="shared" si="2"/>
        <v>0</v>
      </c>
      <c r="AW37">
        <f t="shared" si="3"/>
        <v>0</v>
      </c>
      <c r="AX37" s="293">
        <f t="shared" si="6"/>
        <v>0</v>
      </c>
      <c r="AY37" s="504" t="str">
        <f>IF(AX37=0,"",
IF(SUM($AX$25:AX37)=1,AZ37,
IF($AX$146&gt;SUM($AX$25:AX37),_xlfn.CONCAT(", ",AZ37),
IF($AX$146=SUM($AX$25:AX37),_xlfn.CONCAT(" y ",AZ37)))))</f>
        <v/>
      </c>
      <c r="AZ37" s="505" t="s">
        <v>5131</v>
      </c>
    </row>
    <row r="38" spans="1:52" ht="15" customHeight="1">
      <c r="A38" s="11"/>
      <c r="C38" s="38" t="s">
        <v>5064</v>
      </c>
      <c r="D38" s="1020" t="str">
        <f>IF(CNGE_2025_M1_Secc5_Sub1!$D43="","",CNGE_2025_M1_Secc5_Sub1!$D43)</f>
        <v/>
      </c>
      <c r="E38" s="889"/>
      <c r="F38" s="889"/>
      <c r="G38" s="890"/>
      <c r="H38" s="992"/>
      <c r="I38" s="885"/>
      <c r="J38" s="1041"/>
      <c r="K38" s="1042"/>
      <c r="L38" s="1043"/>
      <c r="M38" s="1041"/>
      <c r="N38" s="1042"/>
      <c r="O38" s="1043"/>
      <c r="P38" s="1041"/>
      <c r="Q38" s="1042"/>
      <c r="R38" s="1043"/>
      <c r="S38" s="1041"/>
      <c r="T38" s="1042"/>
      <c r="U38" s="1043"/>
      <c r="V38" s="1041"/>
      <c r="W38" s="1042"/>
      <c r="X38" s="1043"/>
      <c r="Y38" s="1041"/>
      <c r="Z38" s="1042"/>
      <c r="AA38" s="1043"/>
      <c r="AB38" s="1041"/>
      <c r="AC38" s="1042"/>
      <c r="AD38" s="1043"/>
      <c r="AH38" s="767">
        <f t="shared" si="4"/>
        <v>0</v>
      </c>
      <c r="AI38" s="723">
        <f t="shared" si="7"/>
        <v>0</v>
      </c>
      <c r="AJ38" s="293">
        <f t="shared" si="5"/>
        <v>0</v>
      </c>
      <c r="AK38" s="294" t="str">
        <f>IF(AJ38=0,"",
IF(SUM($AJ$25:AJ38)=1,AL38,
IF($AJ$146&gt;SUM($AJ$25:AJ38),_xlfn.CONCAT(", ",AL38),
IF($AJ$146=SUM($AJ$25:AJ38),_xlfn.CONCAT(" y ",AL38)))))</f>
        <v/>
      </c>
      <c r="AL38" s="89" t="s">
        <v>5132</v>
      </c>
      <c r="AT38">
        <f t="shared" si="0"/>
        <v>0</v>
      </c>
      <c r="AU38">
        <f t="shared" si="1"/>
        <v>0</v>
      </c>
      <c r="AV38">
        <f t="shared" si="2"/>
        <v>0</v>
      </c>
      <c r="AW38">
        <f t="shared" si="3"/>
        <v>0</v>
      </c>
      <c r="AX38" s="293">
        <f t="shared" si="6"/>
        <v>0</v>
      </c>
      <c r="AY38" s="504" t="str">
        <f>IF(AX38=0,"",
IF(SUM($AX$25:AX38)=1,AZ38,
IF($AX$146&gt;SUM($AX$25:AX38),_xlfn.CONCAT(", ",AZ38),
IF($AX$146=SUM($AX$25:AX38),_xlfn.CONCAT(" y ",AZ38)))))</f>
        <v/>
      </c>
      <c r="AZ38" s="505" t="s">
        <v>5132</v>
      </c>
    </row>
    <row r="39" spans="1:52" ht="15" customHeight="1">
      <c r="A39" s="11"/>
      <c r="C39" s="38" t="s">
        <v>5065</v>
      </c>
      <c r="D39" s="1020" t="str">
        <f>IF(CNGE_2025_M1_Secc5_Sub1!$D44="","",CNGE_2025_M1_Secc5_Sub1!$D44)</f>
        <v/>
      </c>
      <c r="E39" s="889"/>
      <c r="F39" s="889"/>
      <c r="G39" s="890"/>
      <c r="H39" s="992"/>
      <c r="I39" s="885"/>
      <c r="J39" s="1041"/>
      <c r="K39" s="1042"/>
      <c r="L39" s="1043"/>
      <c r="M39" s="1041"/>
      <c r="N39" s="1042"/>
      <c r="O39" s="1043"/>
      <c r="P39" s="1041"/>
      <c r="Q39" s="1042"/>
      <c r="R39" s="1043"/>
      <c r="S39" s="1041"/>
      <c r="T39" s="1042"/>
      <c r="U39" s="1043"/>
      <c r="V39" s="1041"/>
      <c r="W39" s="1042"/>
      <c r="X39" s="1043"/>
      <c r="Y39" s="1041"/>
      <c r="Z39" s="1042"/>
      <c r="AA39" s="1043"/>
      <c r="AB39" s="1041"/>
      <c r="AC39" s="1042"/>
      <c r="AD39" s="1043"/>
      <c r="AH39" s="767">
        <f t="shared" si="4"/>
        <v>0</v>
      </c>
      <c r="AI39" s="723">
        <f t="shared" si="7"/>
        <v>0</v>
      </c>
      <c r="AJ39" s="293">
        <f t="shared" si="5"/>
        <v>0</v>
      </c>
      <c r="AK39" s="294" t="str">
        <f>IF(AJ39=0,"",
IF(SUM($AJ$25:AJ39)=1,AL39,
IF($AJ$146&gt;SUM($AJ$25:AJ39),_xlfn.CONCAT(", ",AL39),
IF($AJ$146=SUM($AJ$25:AJ39),_xlfn.CONCAT(" y ",AL39)))))</f>
        <v/>
      </c>
      <c r="AL39" s="89" t="s">
        <v>5133</v>
      </c>
      <c r="AT39">
        <f t="shared" si="0"/>
        <v>0</v>
      </c>
      <c r="AU39">
        <f t="shared" si="1"/>
        <v>0</v>
      </c>
      <c r="AV39">
        <f t="shared" si="2"/>
        <v>0</v>
      </c>
      <c r="AW39">
        <f t="shared" si="3"/>
        <v>0</v>
      </c>
      <c r="AX39" s="293">
        <f t="shared" si="6"/>
        <v>0</v>
      </c>
      <c r="AY39" s="504" t="str">
        <f>IF(AX39=0,"",
IF(SUM($AX$25:AX39)=1,AZ39,
IF($AX$146&gt;SUM($AX$25:AX39),_xlfn.CONCAT(", ",AZ39),
IF($AX$146=SUM($AX$25:AX39),_xlfn.CONCAT(" y ",AZ39)))))</f>
        <v/>
      </c>
      <c r="AZ39" s="505" t="s">
        <v>5133</v>
      </c>
    </row>
    <row r="40" spans="1:52" ht="15" customHeight="1">
      <c r="A40" s="11"/>
      <c r="C40" s="38" t="s">
        <v>5066</v>
      </c>
      <c r="D40" s="1020" t="str">
        <f>IF(CNGE_2025_M1_Secc5_Sub1!$D45="","",CNGE_2025_M1_Secc5_Sub1!$D45)</f>
        <v/>
      </c>
      <c r="E40" s="889"/>
      <c r="F40" s="889"/>
      <c r="G40" s="890"/>
      <c r="H40" s="992"/>
      <c r="I40" s="885"/>
      <c r="J40" s="1041"/>
      <c r="K40" s="1042"/>
      <c r="L40" s="1043"/>
      <c r="M40" s="1041"/>
      <c r="N40" s="1042"/>
      <c r="O40" s="1043"/>
      <c r="P40" s="1041"/>
      <c r="Q40" s="1042"/>
      <c r="R40" s="1043"/>
      <c r="S40" s="1041"/>
      <c r="T40" s="1042"/>
      <c r="U40" s="1043"/>
      <c r="V40" s="1041"/>
      <c r="W40" s="1042"/>
      <c r="X40" s="1043"/>
      <c r="Y40" s="1041"/>
      <c r="Z40" s="1042"/>
      <c r="AA40" s="1043"/>
      <c r="AB40" s="1041"/>
      <c r="AC40" s="1042"/>
      <c r="AD40" s="1043"/>
      <c r="AH40" s="767">
        <f t="shared" si="4"/>
        <v>0</v>
      </c>
      <c r="AI40" s="723">
        <f t="shared" si="7"/>
        <v>0</v>
      </c>
      <c r="AJ40" s="293">
        <f t="shared" si="5"/>
        <v>0</v>
      </c>
      <c r="AK40" s="294" t="str">
        <f>IF(AJ40=0,"",
IF(SUM($AJ$25:AJ40)=1,AL40,
IF($AJ$146&gt;SUM($AJ$25:AJ40),_xlfn.CONCAT(", ",AL40),
IF($AJ$146=SUM($AJ$25:AJ40),_xlfn.CONCAT(" y ",AL40)))))</f>
        <v/>
      </c>
      <c r="AL40" s="89" t="s">
        <v>5134</v>
      </c>
      <c r="AT40">
        <f t="shared" si="0"/>
        <v>0</v>
      </c>
      <c r="AU40">
        <f t="shared" si="1"/>
        <v>0</v>
      </c>
      <c r="AV40">
        <f t="shared" si="2"/>
        <v>0</v>
      </c>
      <c r="AW40">
        <f t="shared" si="3"/>
        <v>0</v>
      </c>
      <c r="AX40" s="293">
        <f t="shared" si="6"/>
        <v>0</v>
      </c>
      <c r="AY40" s="504" t="str">
        <f>IF(AX40=0,"",
IF(SUM($AX$25:AX40)=1,AZ40,
IF($AX$146&gt;SUM($AX$25:AX40),_xlfn.CONCAT(", ",AZ40),
IF($AX$146=SUM($AX$25:AX40),_xlfn.CONCAT(" y ",AZ40)))))</f>
        <v/>
      </c>
      <c r="AZ40" s="505" t="s">
        <v>5134</v>
      </c>
    </row>
    <row r="41" spans="1:52" ht="15" customHeight="1">
      <c r="A41" s="11"/>
      <c r="C41" s="38" t="s">
        <v>5067</v>
      </c>
      <c r="D41" s="1020" t="str">
        <f>IF(CNGE_2025_M1_Secc5_Sub1!$D46="","",CNGE_2025_M1_Secc5_Sub1!$D46)</f>
        <v/>
      </c>
      <c r="E41" s="889"/>
      <c r="F41" s="889"/>
      <c r="G41" s="890"/>
      <c r="H41" s="992"/>
      <c r="I41" s="885"/>
      <c r="J41" s="1041"/>
      <c r="K41" s="1042"/>
      <c r="L41" s="1043"/>
      <c r="M41" s="1041"/>
      <c r="N41" s="1042"/>
      <c r="O41" s="1043"/>
      <c r="P41" s="1041"/>
      <c r="Q41" s="1042"/>
      <c r="R41" s="1043"/>
      <c r="S41" s="1041"/>
      <c r="T41" s="1042"/>
      <c r="U41" s="1043"/>
      <c r="V41" s="1041"/>
      <c r="W41" s="1042"/>
      <c r="X41" s="1043"/>
      <c r="Y41" s="1041"/>
      <c r="Z41" s="1042"/>
      <c r="AA41" s="1043"/>
      <c r="AB41" s="1041"/>
      <c r="AC41" s="1042"/>
      <c r="AD41" s="1043"/>
      <c r="AH41" s="767">
        <f t="shared" si="4"/>
        <v>0</v>
      </c>
      <c r="AI41" s="723">
        <f t="shared" si="7"/>
        <v>0</v>
      </c>
      <c r="AJ41" s="293">
        <f t="shared" si="5"/>
        <v>0</v>
      </c>
      <c r="AK41" s="294" t="str">
        <f>IF(AJ41=0,"",
IF(SUM($AJ$25:AJ41)=1,AL41,
IF($AJ$146&gt;SUM($AJ$25:AJ41),_xlfn.CONCAT(", ",AL41),
IF($AJ$146=SUM($AJ$25:AJ41),_xlfn.CONCAT(" y ",AL41)))))</f>
        <v/>
      </c>
      <c r="AL41" s="89" t="s">
        <v>5135</v>
      </c>
      <c r="AT41">
        <f t="shared" si="0"/>
        <v>0</v>
      </c>
      <c r="AU41">
        <f t="shared" si="1"/>
        <v>0</v>
      </c>
      <c r="AV41">
        <f t="shared" si="2"/>
        <v>0</v>
      </c>
      <c r="AW41">
        <f t="shared" si="3"/>
        <v>0</v>
      </c>
      <c r="AX41" s="293">
        <f t="shared" si="6"/>
        <v>0</v>
      </c>
      <c r="AY41" s="504" t="str">
        <f>IF(AX41=0,"",
IF(SUM($AX$25:AX41)=1,AZ41,
IF($AX$146&gt;SUM($AX$25:AX41),_xlfn.CONCAT(", ",AZ41),
IF($AX$146=SUM($AX$25:AX41),_xlfn.CONCAT(" y ",AZ41)))))</f>
        <v/>
      </c>
      <c r="AZ41" s="505" t="s">
        <v>5135</v>
      </c>
    </row>
    <row r="42" spans="1:52" ht="15" customHeight="1">
      <c r="A42" s="11"/>
      <c r="C42" s="38" t="s">
        <v>5068</v>
      </c>
      <c r="D42" s="1020" t="str">
        <f>IF(CNGE_2025_M1_Secc5_Sub1!$D47="","",CNGE_2025_M1_Secc5_Sub1!$D47)</f>
        <v/>
      </c>
      <c r="E42" s="889"/>
      <c r="F42" s="889"/>
      <c r="G42" s="890"/>
      <c r="H42" s="992"/>
      <c r="I42" s="885"/>
      <c r="J42" s="1041"/>
      <c r="K42" s="1042"/>
      <c r="L42" s="1043"/>
      <c r="M42" s="1041"/>
      <c r="N42" s="1042"/>
      <c r="O42" s="1043"/>
      <c r="P42" s="1041"/>
      <c r="Q42" s="1042"/>
      <c r="R42" s="1043"/>
      <c r="S42" s="1041"/>
      <c r="T42" s="1042"/>
      <c r="U42" s="1043"/>
      <c r="V42" s="1041"/>
      <c r="W42" s="1042"/>
      <c r="X42" s="1043"/>
      <c r="Y42" s="1041"/>
      <c r="Z42" s="1042"/>
      <c r="AA42" s="1043"/>
      <c r="AB42" s="1041"/>
      <c r="AC42" s="1042"/>
      <c r="AD42" s="1043"/>
      <c r="AH42" s="767">
        <f t="shared" si="4"/>
        <v>0</v>
      </c>
      <c r="AI42" s="723">
        <f t="shared" si="7"/>
        <v>0</v>
      </c>
      <c r="AJ42" s="293">
        <f t="shared" si="5"/>
        <v>0</v>
      </c>
      <c r="AK42" s="294" t="str">
        <f>IF(AJ42=0,"",
IF(SUM($AJ$25:AJ42)=1,AL42,
IF($AJ$146&gt;SUM($AJ$25:AJ42),_xlfn.CONCAT(", ",AL42),
IF($AJ$146=SUM($AJ$25:AJ42),_xlfn.CONCAT(" y ",AL42)))))</f>
        <v/>
      </c>
      <c r="AL42" s="89" t="s">
        <v>5136</v>
      </c>
      <c r="AT42">
        <f t="shared" si="0"/>
        <v>0</v>
      </c>
      <c r="AU42">
        <f t="shared" si="1"/>
        <v>0</v>
      </c>
      <c r="AV42">
        <f t="shared" si="2"/>
        <v>0</v>
      </c>
      <c r="AW42">
        <f t="shared" si="3"/>
        <v>0</v>
      </c>
      <c r="AX42" s="293">
        <f t="shared" si="6"/>
        <v>0</v>
      </c>
      <c r="AY42" s="504" t="str">
        <f>IF(AX42=0,"",
IF(SUM($AX$25:AX42)=1,AZ42,
IF($AX$146&gt;SUM($AX$25:AX42),_xlfn.CONCAT(", ",AZ42),
IF($AX$146=SUM($AX$25:AX42),_xlfn.CONCAT(" y ",AZ42)))))</f>
        <v/>
      </c>
      <c r="AZ42" s="505" t="s">
        <v>5136</v>
      </c>
    </row>
    <row r="43" spans="1:52" ht="15" customHeight="1">
      <c r="A43" s="11"/>
      <c r="C43" s="38" t="s">
        <v>5069</v>
      </c>
      <c r="D43" s="1020" t="str">
        <f>IF(CNGE_2025_M1_Secc5_Sub1!$D48="","",CNGE_2025_M1_Secc5_Sub1!$D48)</f>
        <v/>
      </c>
      <c r="E43" s="889"/>
      <c r="F43" s="889"/>
      <c r="G43" s="890"/>
      <c r="H43" s="992"/>
      <c r="I43" s="885"/>
      <c r="J43" s="1041"/>
      <c r="K43" s="1042"/>
      <c r="L43" s="1043"/>
      <c r="M43" s="1041"/>
      <c r="N43" s="1042"/>
      <c r="O43" s="1043"/>
      <c r="P43" s="1041"/>
      <c r="Q43" s="1042"/>
      <c r="R43" s="1043"/>
      <c r="S43" s="1041"/>
      <c r="T43" s="1042"/>
      <c r="U43" s="1043"/>
      <c r="V43" s="1041"/>
      <c r="W43" s="1042"/>
      <c r="X43" s="1043"/>
      <c r="Y43" s="1041"/>
      <c r="Z43" s="1042"/>
      <c r="AA43" s="1043"/>
      <c r="AB43" s="1041"/>
      <c r="AC43" s="1042"/>
      <c r="AD43" s="1043"/>
      <c r="AH43" s="767">
        <f t="shared" si="4"/>
        <v>0</v>
      </c>
      <c r="AI43" s="723">
        <f t="shared" si="7"/>
        <v>0</v>
      </c>
      <c r="AJ43" s="293">
        <f t="shared" si="5"/>
        <v>0</v>
      </c>
      <c r="AK43" s="294" t="str">
        <f>IF(AJ43=0,"",
IF(SUM($AJ$25:AJ43)=1,AL43,
IF($AJ$146&gt;SUM($AJ$25:AJ43),_xlfn.CONCAT(", ",AL43),
IF($AJ$146=SUM($AJ$25:AJ43),_xlfn.CONCAT(" y ",AL43)))))</f>
        <v/>
      </c>
      <c r="AL43" s="89" t="s">
        <v>5137</v>
      </c>
      <c r="AT43">
        <f t="shared" si="0"/>
        <v>0</v>
      </c>
      <c r="AU43">
        <f t="shared" si="1"/>
        <v>0</v>
      </c>
      <c r="AV43">
        <f t="shared" si="2"/>
        <v>0</v>
      </c>
      <c r="AW43">
        <f t="shared" si="3"/>
        <v>0</v>
      </c>
      <c r="AX43" s="293">
        <f t="shared" si="6"/>
        <v>0</v>
      </c>
      <c r="AY43" s="504" t="str">
        <f>IF(AX43=0,"",
IF(SUM($AX$25:AX43)=1,AZ43,
IF($AX$146&gt;SUM($AX$25:AX43),_xlfn.CONCAT(", ",AZ43),
IF($AX$146=SUM($AX$25:AX43),_xlfn.CONCAT(" y ",AZ43)))))</f>
        <v/>
      </c>
      <c r="AZ43" s="505" t="s">
        <v>5137</v>
      </c>
    </row>
    <row r="44" spans="1:52" ht="15" customHeight="1">
      <c r="A44" s="11"/>
      <c r="C44" s="38" t="s">
        <v>5070</v>
      </c>
      <c r="D44" s="1020" t="str">
        <f>IF(CNGE_2025_M1_Secc5_Sub1!$D49="","",CNGE_2025_M1_Secc5_Sub1!$D49)</f>
        <v/>
      </c>
      <c r="E44" s="889"/>
      <c r="F44" s="889"/>
      <c r="G44" s="890"/>
      <c r="H44" s="992"/>
      <c r="I44" s="885"/>
      <c r="J44" s="1041"/>
      <c r="K44" s="1042"/>
      <c r="L44" s="1043"/>
      <c r="M44" s="1041"/>
      <c r="N44" s="1042"/>
      <c r="O44" s="1043"/>
      <c r="P44" s="1041"/>
      <c r="Q44" s="1042"/>
      <c r="R44" s="1043"/>
      <c r="S44" s="1041"/>
      <c r="T44" s="1042"/>
      <c r="U44" s="1043"/>
      <c r="V44" s="1041"/>
      <c r="W44" s="1042"/>
      <c r="X44" s="1043"/>
      <c r="Y44" s="1041"/>
      <c r="Z44" s="1042"/>
      <c r="AA44" s="1043"/>
      <c r="AB44" s="1041"/>
      <c r="AC44" s="1042"/>
      <c r="AD44" s="1043"/>
      <c r="AH44" s="767">
        <f t="shared" si="4"/>
        <v>0</v>
      </c>
      <c r="AI44" s="723">
        <f t="shared" si="7"/>
        <v>0</v>
      </c>
      <c r="AJ44" s="293">
        <f t="shared" si="5"/>
        <v>0</v>
      </c>
      <c r="AK44" s="294" t="str">
        <f>IF(AJ44=0,"",
IF(SUM($AJ$25:AJ44)=1,AL44,
IF($AJ$146&gt;SUM($AJ$25:AJ44),_xlfn.CONCAT(", ",AL44),
IF($AJ$146=SUM($AJ$25:AJ44),_xlfn.CONCAT(" y ",AL44)))))</f>
        <v/>
      </c>
      <c r="AL44" s="89" t="s">
        <v>5138</v>
      </c>
      <c r="AT44">
        <f t="shared" si="0"/>
        <v>0</v>
      </c>
      <c r="AU44">
        <f t="shared" si="1"/>
        <v>0</v>
      </c>
      <c r="AV44">
        <f t="shared" si="2"/>
        <v>0</v>
      </c>
      <c r="AW44">
        <f t="shared" si="3"/>
        <v>0</v>
      </c>
      <c r="AX44" s="293">
        <f t="shared" si="6"/>
        <v>0</v>
      </c>
      <c r="AY44" s="504" t="str">
        <f>IF(AX44=0,"",
IF(SUM($AX$25:AX44)=1,AZ44,
IF($AX$146&gt;SUM($AX$25:AX44),_xlfn.CONCAT(", ",AZ44),
IF($AX$146=SUM($AX$25:AX44),_xlfn.CONCAT(" y ",AZ44)))))</f>
        <v/>
      </c>
      <c r="AZ44" s="505" t="s">
        <v>5138</v>
      </c>
    </row>
    <row r="45" spans="1:52" ht="15" customHeight="1">
      <c r="A45" s="11"/>
      <c r="C45" s="38" t="s">
        <v>5071</v>
      </c>
      <c r="D45" s="1020" t="str">
        <f>IF(CNGE_2025_M1_Secc5_Sub1!$D50="","",CNGE_2025_M1_Secc5_Sub1!$D50)</f>
        <v/>
      </c>
      <c r="E45" s="889"/>
      <c r="F45" s="889"/>
      <c r="G45" s="890"/>
      <c r="H45" s="992"/>
      <c r="I45" s="885"/>
      <c r="J45" s="1041"/>
      <c r="K45" s="1042"/>
      <c r="L45" s="1043"/>
      <c r="M45" s="1041"/>
      <c r="N45" s="1042"/>
      <c r="O45" s="1043"/>
      <c r="P45" s="1041"/>
      <c r="Q45" s="1042"/>
      <c r="R45" s="1043"/>
      <c r="S45" s="1041"/>
      <c r="T45" s="1042"/>
      <c r="U45" s="1043"/>
      <c r="V45" s="1041"/>
      <c r="W45" s="1042"/>
      <c r="X45" s="1043"/>
      <c r="Y45" s="1041"/>
      <c r="Z45" s="1042"/>
      <c r="AA45" s="1043"/>
      <c r="AB45" s="1041"/>
      <c r="AC45" s="1042"/>
      <c r="AD45" s="1043"/>
      <c r="AH45" s="767">
        <f t="shared" si="4"/>
        <v>0</v>
      </c>
      <c r="AI45" s="723">
        <f t="shared" si="7"/>
        <v>0</v>
      </c>
      <c r="AJ45" s="293">
        <f t="shared" si="5"/>
        <v>0</v>
      </c>
      <c r="AK45" s="294" t="str">
        <f>IF(AJ45=0,"",
IF(SUM($AJ$25:AJ45)=1,AL45,
IF($AJ$146&gt;SUM($AJ$25:AJ45),_xlfn.CONCAT(", ",AL45),
IF($AJ$146=SUM($AJ$25:AJ45),_xlfn.CONCAT(" y ",AL45)))))</f>
        <v/>
      </c>
      <c r="AL45" s="89" t="s">
        <v>5139</v>
      </c>
      <c r="AT45">
        <f t="shared" si="0"/>
        <v>0</v>
      </c>
      <c r="AU45">
        <f t="shared" si="1"/>
        <v>0</v>
      </c>
      <c r="AV45">
        <f t="shared" si="2"/>
        <v>0</v>
      </c>
      <c r="AW45">
        <f t="shared" si="3"/>
        <v>0</v>
      </c>
      <c r="AX45" s="293">
        <f t="shared" si="6"/>
        <v>0</v>
      </c>
      <c r="AY45" s="504" t="str">
        <f>IF(AX45=0,"",
IF(SUM($AX$25:AX45)=1,AZ45,
IF($AX$146&gt;SUM($AX$25:AX45),_xlfn.CONCAT(", ",AZ45),
IF($AX$146=SUM($AX$25:AX45),_xlfn.CONCAT(" y ",AZ45)))))</f>
        <v/>
      </c>
      <c r="AZ45" s="505" t="s">
        <v>5139</v>
      </c>
    </row>
    <row r="46" spans="1:52" ht="15" customHeight="1">
      <c r="A46" s="11"/>
      <c r="C46" s="38" t="s">
        <v>5072</v>
      </c>
      <c r="D46" s="1020" t="str">
        <f>IF(CNGE_2025_M1_Secc5_Sub1!$D51="","",CNGE_2025_M1_Secc5_Sub1!$D51)</f>
        <v/>
      </c>
      <c r="E46" s="889"/>
      <c r="F46" s="889"/>
      <c r="G46" s="890"/>
      <c r="H46" s="992"/>
      <c r="I46" s="885"/>
      <c r="J46" s="1041"/>
      <c r="K46" s="1042"/>
      <c r="L46" s="1043"/>
      <c r="M46" s="1041"/>
      <c r="N46" s="1042"/>
      <c r="O46" s="1043"/>
      <c r="P46" s="1041"/>
      <c r="Q46" s="1042"/>
      <c r="R46" s="1043"/>
      <c r="S46" s="1041"/>
      <c r="T46" s="1042"/>
      <c r="U46" s="1043"/>
      <c r="V46" s="1041"/>
      <c r="W46" s="1042"/>
      <c r="X46" s="1043"/>
      <c r="Y46" s="1041"/>
      <c r="Z46" s="1042"/>
      <c r="AA46" s="1043"/>
      <c r="AB46" s="1041"/>
      <c r="AC46" s="1042"/>
      <c r="AD46" s="1043"/>
      <c r="AH46" s="767">
        <f t="shared" si="4"/>
        <v>0</v>
      </c>
      <c r="AI46" s="723">
        <f t="shared" si="7"/>
        <v>0</v>
      </c>
      <c r="AJ46" s="293">
        <f t="shared" si="5"/>
        <v>0</v>
      </c>
      <c r="AK46" s="294" t="str">
        <f>IF(AJ46=0,"",
IF(SUM($AJ$25:AJ46)=1,AL46,
IF($AJ$146&gt;SUM($AJ$25:AJ46),_xlfn.CONCAT(", ",AL46),
IF($AJ$146=SUM($AJ$25:AJ46),_xlfn.CONCAT(" y ",AL46)))))</f>
        <v/>
      </c>
      <c r="AL46" s="89" t="s">
        <v>5140</v>
      </c>
      <c r="AT46">
        <f t="shared" si="0"/>
        <v>0</v>
      </c>
      <c r="AU46">
        <f t="shared" si="1"/>
        <v>0</v>
      </c>
      <c r="AV46">
        <f t="shared" si="2"/>
        <v>0</v>
      </c>
      <c r="AW46">
        <f t="shared" si="3"/>
        <v>0</v>
      </c>
      <c r="AX46" s="293">
        <f t="shared" si="6"/>
        <v>0</v>
      </c>
      <c r="AY46" s="504" t="str">
        <f>IF(AX46=0,"",
IF(SUM($AX$25:AX46)=1,AZ46,
IF($AX$146&gt;SUM($AX$25:AX46),_xlfn.CONCAT(", ",AZ46),
IF($AX$146=SUM($AX$25:AX46),_xlfn.CONCAT(" y ",AZ46)))))</f>
        <v/>
      </c>
      <c r="AZ46" s="505" t="s">
        <v>5140</v>
      </c>
    </row>
    <row r="47" spans="1:52" ht="15" customHeight="1">
      <c r="A47" s="11"/>
      <c r="C47" s="38" t="s">
        <v>5073</v>
      </c>
      <c r="D47" s="1020" t="str">
        <f>IF(CNGE_2025_M1_Secc5_Sub1!$D52="","",CNGE_2025_M1_Secc5_Sub1!$D52)</f>
        <v/>
      </c>
      <c r="E47" s="889"/>
      <c r="F47" s="889"/>
      <c r="G47" s="890"/>
      <c r="H47" s="992"/>
      <c r="I47" s="885"/>
      <c r="J47" s="1041"/>
      <c r="K47" s="1042"/>
      <c r="L47" s="1043"/>
      <c r="M47" s="1041"/>
      <c r="N47" s="1042"/>
      <c r="O47" s="1043"/>
      <c r="P47" s="1041"/>
      <c r="Q47" s="1042"/>
      <c r="R47" s="1043"/>
      <c r="S47" s="1041"/>
      <c r="T47" s="1042"/>
      <c r="U47" s="1043"/>
      <c r="V47" s="1041"/>
      <c r="W47" s="1042"/>
      <c r="X47" s="1043"/>
      <c r="Y47" s="1041"/>
      <c r="Z47" s="1042"/>
      <c r="AA47" s="1043"/>
      <c r="AB47" s="1041"/>
      <c r="AC47" s="1042"/>
      <c r="AD47" s="1043"/>
      <c r="AH47" s="767">
        <f t="shared" si="4"/>
        <v>0</v>
      </c>
      <c r="AI47" s="723">
        <f t="shared" si="7"/>
        <v>0</v>
      </c>
      <c r="AJ47" s="293">
        <f t="shared" si="5"/>
        <v>0</v>
      </c>
      <c r="AK47" s="294" t="str">
        <f>IF(AJ47=0,"",
IF(SUM($AJ$25:AJ47)=1,AL47,
IF($AJ$146&gt;SUM($AJ$25:AJ47),_xlfn.CONCAT(", ",AL47),
IF($AJ$146=SUM($AJ$25:AJ47),_xlfn.CONCAT(" y ",AL47)))))</f>
        <v/>
      </c>
      <c r="AL47" s="89" t="s">
        <v>5141</v>
      </c>
      <c r="AT47">
        <f t="shared" si="0"/>
        <v>0</v>
      </c>
      <c r="AU47">
        <f t="shared" si="1"/>
        <v>0</v>
      </c>
      <c r="AV47">
        <f t="shared" si="2"/>
        <v>0</v>
      </c>
      <c r="AW47">
        <f t="shared" si="3"/>
        <v>0</v>
      </c>
      <c r="AX47" s="293">
        <f t="shared" si="6"/>
        <v>0</v>
      </c>
      <c r="AY47" s="504" t="str">
        <f>IF(AX47=0,"",
IF(SUM($AX$25:AX47)=1,AZ47,
IF($AX$146&gt;SUM($AX$25:AX47),_xlfn.CONCAT(", ",AZ47),
IF($AX$146=SUM($AX$25:AX47),_xlfn.CONCAT(" y ",AZ47)))))</f>
        <v/>
      </c>
      <c r="AZ47" s="505" t="s">
        <v>5141</v>
      </c>
    </row>
    <row r="48" spans="1:52" ht="15" customHeight="1">
      <c r="A48" s="11"/>
      <c r="C48" s="38" t="s">
        <v>5074</v>
      </c>
      <c r="D48" s="1020" t="str">
        <f>IF(CNGE_2025_M1_Secc5_Sub1!$D53="","",CNGE_2025_M1_Secc5_Sub1!$D53)</f>
        <v/>
      </c>
      <c r="E48" s="889"/>
      <c r="F48" s="889"/>
      <c r="G48" s="890"/>
      <c r="H48" s="992"/>
      <c r="I48" s="885"/>
      <c r="J48" s="1041"/>
      <c r="K48" s="1042"/>
      <c r="L48" s="1043"/>
      <c r="M48" s="1041"/>
      <c r="N48" s="1042"/>
      <c r="O48" s="1043"/>
      <c r="P48" s="1041"/>
      <c r="Q48" s="1042"/>
      <c r="R48" s="1043"/>
      <c r="S48" s="1041"/>
      <c r="T48" s="1042"/>
      <c r="U48" s="1043"/>
      <c r="V48" s="1041"/>
      <c r="W48" s="1042"/>
      <c r="X48" s="1043"/>
      <c r="Y48" s="1041"/>
      <c r="Z48" s="1042"/>
      <c r="AA48" s="1043"/>
      <c r="AB48" s="1041"/>
      <c r="AC48" s="1042"/>
      <c r="AD48" s="1043"/>
      <c r="AH48" s="767">
        <f t="shared" si="4"/>
        <v>0</v>
      </c>
      <c r="AI48" s="723">
        <f t="shared" si="7"/>
        <v>0</v>
      </c>
      <c r="AJ48" s="293">
        <f t="shared" si="5"/>
        <v>0</v>
      </c>
      <c r="AK48" s="294" t="str">
        <f>IF(AJ48=0,"",
IF(SUM($AJ$25:AJ48)=1,AL48,
IF($AJ$146&gt;SUM($AJ$25:AJ48),_xlfn.CONCAT(", ",AL48),
IF($AJ$146=SUM($AJ$25:AJ48),_xlfn.CONCAT(" y ",AL48)))))</f>
        <v/>
      </c>
      <c r="AL48" s="89" t="s">
        <v>5142</v>
      </c>
      <c r="AT48">
        <f t="shared" si="0"/>
        <v>0</v>
      </c>
      <c r="AU48">
        <f t="shared" si="1"/>
        <v>0</v>
      </c>
      <c r="AV48">
        <f t="shared" si="2"/>
        <v>0</v>
      </c>
      <c r="AW48">
        <f t="shared" si="3"/>
        <v>0</v>
      </c>
      <c r="AX48" s="293">
        <f t="shared" si="6"/>
        <v>0</v>
      </c>
      <c r="AY48" s="504" t="str">
        <f>IF(AX48=0,"",
IF(SUM($AX$25:AX48)=1,AZ48,
IF($AX$146&gt;SUM($AX$25:AX48),_xlfn.CONCAT(", ",AZ48),
IF($AX$146=SUM($AX$25:AX48),_xlfn.CONCAT(" y ",AZ48)))))</f>
        <v/>
      </c>
      <c r="AZ48" s="505" t="s">
        <v>5142</v>
      </c>
    </row>
    <row r="49" spans="1:52" ht="15" customHeight="1">
      <c r="A49" s="11"/>
      <c r="C49" s="38" t="s">
        <v>5075</v>
      </c>
      <c r="D49" s="1020" t="str">
        <f>IF(CNGE_2025_M1_Secc5_Sub1!$D54="","",CNGE_2025_M1_Secc5_Sub1!$D54)</f>
        <v/>
      </c>
      <c r="E49" s="889"/>
      <c r="F49" s="889"/>
      <c r="G49" s="890"/>
      <c r="H49" s="992"/>
      <c r="I49" s="885"/>
      <c r="J49" s="1041"/>
      <c r="K49" s="1042"/>
      <c r="L49" s="1043"/>
      <c r="M49" s="1041"/>
      <c r="N49" s="1042"/>
      <c r="O49" s="1043"/>
      <c r="P49" s="1041"/>
      <c r="Q49" s="1042"/>
      <c r="R49" s="1043"/>
      <c r="S49" s="1041"/>
      <c r="T49" s="1042"/>
      <c r="U49" s="1043"/>
      <c r="V49" s="1041"/>
      <c r="W49" s="1042"/>
      <c r="X49" s="1043"/>
      <c r="Y49" s="1041"/>
      <c r="Z49" s="1042"/>
      <c r="AA49" s="1043"/>
      <c r="AB49" s="1041"/>
      <c r="AC49" s="1042"/>
      <c r="AD49" s="1043"/>
      <c r="AH49" s="767">
        <f t="shared" si="4"/>
        <v>0</v>
      </c>
      <c r="AI49" s="723">
        <f t="shared" si="7"/>
        <v>0</v>
      </c>
      <c r="AJ49" s="293">
        <f t="shared" si="5"/>
        <v>0</v>
      </c>
      <c r="AK49" s="294" t="str">
        <f>IF(AJ49=0,"",
IF(SUM($AJ$25:AJ49)=1,AL49,
IF($AJ$146&gt;SUM($AJ$25:AJ49),_xlfn.CONCAT(", ",AL49),
IF($AJ$146=SUM($AJ$25:AJ49),_xlfn.CONCAT(" y ",AL49)))))</f>
        <v/>
      </c>
      <c r="AL49" s="89" t="s">
        <v>5143</v>
      </c>
      <c r="AT49">
        <f t="shared" si="0"/>
        <v>0</v>
      </c>
      <c r="AU49">
        <f t="shared" si="1"/>
        <v>0</v>
      </c>
      <c r="AV49">
        <f t="shared" si="2"/>
        <v>0</v>
      </c>
      <c r="AW49">
        <f t="shared" si="3"/>
        <v>0</v>
      </c>
      <c r="AX49" s="293">
        <f t="shared" si="6"/>
        <v>0</v>
      </c>
      <c r="AY49" s="504" t="str">
        <f>IF(AX49=0,"",
IF(SUM($AX$25:AX49)=1,AZ49,
IF($AX$146&gt;SUM($AX$25:AX49),_xlfn.CONCAT(", ",AZ49),
IF($AX$146=SUM($AX$25:AX49),_xlfn.CONCAT(" y ",AZ49)))))</f>
        <v/>
      </c>
      <c r="AZ49" s="505" t="s">
        <v>5143</v>
      </c>
    </row>
    <row r="50" spans="1:52" ht="15" customHeight="1">
      <c r="A50" s="11"/>
      <c r="C50" s="38" t="s">
        <v>5076</v>
      </c>
      <c r="D50" s="1020" t="str">
        <f>IF(CNGE_2025_M1_Secc5_Sub1!$D55="","",CNGE_2025_M1_Secc5_Sub1!$D55)</f>
        <v/>
      </c>
      <c r="E50" s="889"/>
      <c r="F50" s="889"/>
      <c r="G50" s="890"/>
      <c r="H50" s="992"/>
      <c r="I50" s="885"/>
      <c r="J50" s="1041"/>
      <c r="K50" s="1042"/>
      <c r="L50" s="1043"/>
      <c r="M50" s="1041"/>
      <c r="N50" s="1042"/>
      <c r="O50" s="1043"/>
      <c r="P50" s="1041"/>
      <c r="Q50" s="1042"/>
      <c r="R50" s="1043"/>
      <c r="S50" s="1041"/>
      <c r="T50" s="1042"/>
      <c r="U50" s="1043"/>
      <c r="V50" s="1041"/>
      <c r="W50" s="1042"/>
      <c r="X50" s="1043"/>
      <c r="Y50" s="1041"/>
      <c r="Z50" s="1042"/>
      <c r="AA50" s="1043"/>
      <c r="AB50" s="1041"/>
      <c r="AC50" s="1042"/>
      <c r="AD50" s="1043"/>
      <c r="AH50" s="767">
        <f t="shared" si="4"/>
        <v>0</v>
      </c>
      <c r="AI50" s="723">
        <f t="shared" si="7"/>
        <v>0</v>
      </c>
      <c r="AJ50" s="293">
        <f t="shared" si="5"/>
        <v>0</v>
      </c>
      <c r="AK50" s="294" t="str">
        <f>IF(AJ50=0,"",
IF(SUM($AJ$25:AJ50)=1,AL50,
IF($AJ$146&gt;SUM($AJ$25:AJ50),_xlfn.CONCAT(", ",AL50),
IF($AJ$146=SUM($AJ$25:AJ50),_xlfn.CONCAT(" y ",AL50)))))</f>
        <v/>
      </c>
      <c r="AL50" s="89" t="s">
        <v>5144</v>
      </c>
      <c r="AT50">
        <f t="shared" si="0"/>
        <v>0</v>
      </c>
      <c r="AU50">
        <f t="shared" si="1"/>
        <v>0</v>
      </c>
      <c r="AV50">
        <f t="shared" si="2"/>
        <v>0</v>
      </c>
      <c r="AW50">
        <f t="shared" si="3"/>
        <v>0</v>
      </c>
      <c r="AX50" s="293">
        <f t="shared" si="6"/>
        <v>0</v>
      </c>
      <c r="AY50" s="504" t="str">
        <f>IF(AX50=0,"",
IF(SUM($AX$25:AX50)=1,AZ50,
IF($AX$146&gt;SUM($AX$25:AX50),_xlfn.CONCAT(", ",AZ50),
IF($AX$146=SUM($AX$25:AX50),_xlfn.CONCAT(" y ",AZ50)))))</f>
        <v/>
      </c>
      <c r="AZ50" s="505" t="s">
        <v>5144</v>
      </c>
    </row>
    <row r="51" spans="1:52" ht="15" customHeight="1">
      <c r="A51" s="11"/>
      <c r="C51" s="38" t="s">
        <v>5077</v>
      </c>
      <c r="D51" s="1020" t="str">
        <f>IF(CNGE_2025_M1_Secc5_Sub1!$D56="","",CNGE_2025_M1_Secc5_Sub1!$D56)</f>
        <v/>
      </c>
      <c r="E51" s="889"/>
      <c r="F51" s="889"/>
      <c r="G51" s="890"/>
      <c r="H51" s="992"/>
      <c r="I51" s="885"/>
      <c r="J51" s="1041"/>
      <c r="K51" s="1042"/>
      <c r="L51" s="1043"/>
      <c r="M51" s="1041"/>
      <c r="N51" s="1042"/>
      <c r="O51" s="1043"/>
      <c r="P51" s="1041"/>
      <c r="Q51" s="1042"/>
      <c r="R51" s="1043"/>
      <c r="S51" s="1041"/>
      <c r="T51" s="1042"/>
      <c r="U51" s="1043"/>
      <c r="V51" s="1041"/>
      <c r="W51" s="1042"/>
      <c r="X51" s="1043"/>
      <c r="Y51" s="1041"/>
      <c r="Z51" s="1042"/>
      <c r="AA51" s="1043"/>
      <c r="AB51" s="1041"/>
      <c r="AC51" s="1042"/>
      <c r="AD51" s="1043"/>
      <c r="AH51" s="767">
        <f t="shared" si="4"/>
        <v>0</v>
      </c>
      <c r="AI51" s="723">
        <f t="shared" si="7"/>
        <v>0</v>
      </c>
      <c r="AJ51" s="293">
        <f t="shared" si="5"/>
        <v>0</v>
      </c>
      <c r="AK51" s="294" t="str">
        <f>IF(AJ51=0,"",
IF(SUM($AJ$25:AJ51)=1,AL51,
IF($AJ$146&gt;SUM($AJ$25:AJ51),_xlfn.CONCAT(", ",AL51),
IF($AJ$146=SUM($AJ$25:AJ51),_xlfn.CONCAT(" y ",AL51)))))</f>
        <v/>
      </c>
      <c r="AL51" s="89" t="s">
        <v>5145</v>
      </c>
      <c r="AT51">
        <f t="shared" si="0"/>
        <v>0</v>
      </c>
      <c r="AU51">
        <f t="shared" si="1"/>
        <v>0</v>
      </c>
      <c r="AV51">
        <f t="shared" si="2"/>
        <v>0</v>
      </c>
      <c r="AW51">
        <f t="shared" si="3"/>
        <v>0</v>
      </c>
      <c r="AX51" s="293">
        <f t="shared" si="6"/>
        <v>0</v>
      </c>
      <c r="AY51" s="504" t="str">
        <f>IF(AX51=0,"",
IF(SUM($AX$25:AX51)=1,AZ51,
IF($AX$146&gt;SUM($AX$25:AX51),_xlfn.CONCAT(", ",AZ51),
IF($AX$146=SUM($AX$25:AX51),_xlfn.CONCAT(" y ",AZ51)))))</f>
        <v/>
      </c>
      <c r="AZ51" s="505" t="s">
        <v>5145</v>
      </c>
    </row>
    <row r="52" spans="1:52" ht="15" customHeight="1">
      <c r="A52" s="11"/>
      <c r="C52" s="38" t="s">
        <v>5078</v>
      </c>
      <c r="D52" s="1020" t="str">
        <f>IF(CNGE_2025_M1_Secc5_Sub1!$D57="","",CNGE_2025_M1_Secc5_Sub1!$D57)</f>
        <v/>
      </c>
      <c r="E52" s="889"/>
      <c r="F52" s="889"/>
      <c r="G52" s="890"/>
      <c r="H52" s="992"/>
      <c r="I52" s="885"/>
      <c r="J52" s="1041"/>
      <c r="K52" s="1042"/>
      <c r="L52" s="1043"/>
      <c r="M52" s="1041"/>
      <c r="N52" s="1042"/>
      <c r="O52" s="1043"/>
      <c r="P52" s="1041"/>
      <c r="Q52" s="1042"/>
      <c r="R52" s="1043"/>
      <c r="S52" s="1041"/>
      <c r="T52" s="1042"/>
      <c r="U52" s="1043"/>
      <c r="V52" s="1041"/>
      <c r="W52" s="1042"/>
      <c r="X52" s="1043"/>
      <c r="Y52" s="1041"/>
      <c r="Z52" s="1042"/>
      <c r="AA52" s="1043"/>
      <c r="AB52" s="1041"/>
      <c r="AC52" s="1042"/>
      <c r="AD52" s="1043"/>
      <c r="AH52" s="767">
        <f t="shared" si="4"/>
        <v>0</v>
      </c>
      <c r="AI52" s="723">
        <f t="shared" si="7"/>
        <v>0</v>
      </c>
      <c r="AJ52" s="293">
        <f t="shared" si="5"/>
        <v>0</v>
      </c>
      <c r="AK52" s="294" t="str">
        <f>IF(AJ52=0,"",
IF(SUM($AJ$25:AJ52)=1,AL52,
IF($AJ$146&gt;SUM($AJ$25:AJ52),_xlfn.CONCAT(", ",AL52),
IF($AJ$146=SUM($AJ$25:AJ52),_xlfn.CONCAT(" y ",AL52)))))</f>
        <v/>
      </c>
      <c r="AL52" s="89" t="s">
        <v>5146</v>
      </c>
      <c r="AT52">
        <f t="shared" si="0"/>
        <v>0</v>
      </c>
      <c r="AU52">
        <f t="shared" si="1"/>
        <v>0</v>
      </c>
      <c r="AV52">
        <f t="shared" si="2"/>
        <v>0</v>
      </c>
      <c r="AW52">
        <f t="shared" si="3"/>
        <v>0</v>
      </c>
      <c r="AX52" s="293">
        <f t="shared" si="6"/>
        <v>0</v>
      </c>
      <c r="AY52" s="504" t="str">
        <f>IF(AX52=0,"",
IF(SUM($AX$25:AX52)=1,AZ52,
IF($AX$146&gt;SUM($AX$25:AX52),_xlfn.CONCAT(", ",AZ52),
IF($AX$146=SUM($AX$25:AX52),_xlfn.CONCAT(" y ",AZ52)))))</f>
        <v/>
      </c>
      <c r="AZ52" s="505" t="s">
        <v>5146</v>
      </c>
    </row>
    <row r="53" spans="1:52" ht="15" customHeight="1">
      <c r="A53" s="11"/>
      <c r="C53" s="38" t="s">
        <v>5079</v>
      </c>
      <c r="D53" s="1020" t="str">
        <f>IF(CNGE_2025_M1_Secc5_Sub1!$D58="","",CNGE_2025_M1_Secc5_Sub1!$D58)</f>
        <v/>
      </c>
      <c r="E53" s="889"/>
      <c r="F53" s="889"/>
      <c r="G53" s="890"/>
      <c r="H53" s="992"/>
      <c r="I53" s="885"/>
      <c r="J53" s="1041"/>
      <c r="K53" s="1042"/>
      <c r="L53" s="1043"/>
      <c r="M53" s="1041"/>
      <c r="N53" s="1042"/>
      <c r="O53" s="1043"/>
      <c r="P53" s="1041"/>
      <c r="Q53" s="1042"/>
      <c r="R53" s="1043"/>
      <c r="S53" s="1041"/>
      <c r="T53" s="1042"/>
      <c r="U53" s="1043"/>
      <c r="V53" s="1041"/>
      <c r="W53" s="1042"/>
      <c r="X53" s="1043"/>
      <c r="Y53" s="1041"/>
      <c r="Z53" s="1042"/>
      <c r="AA53" s="1043"/>
      <c r="AB53" s="1041"/>
      <c r="AC53" s="1042"/>
      <c r="AD53" s="1043"/>
      <c r="AH53" s="767">
        <f t="shared" si="4"/>
        <v>0</v>
      </c>
      <c r="AI53" s="723">
        <f t="shared" si="7"/>
        <v>0</v>
      </c>
      <c r="AJ53" s="293">
        <f t="shared" si="5"/>
        <v>0</v>
      </c>
      <c r="AK53" s="294" t="str">
        <f>IF(AJ53=0,"",
IF(SUM($AJ$25:AJ53)=1,AL53,
IF($AJ$146&gt;SUM($AJ$25:AJ53),_xlfn.CONCAT(", ",AL53),
IF($AJ$146=SUM($AJ$25:AJ53),_xlfn.CONCAT(" y ",AL53)))))</f>
        <v/>
      </c>
      <c r="AL53" s="89" t="s">
        <v>5147</v>
      </c>
      <c r="AT53">
        <f t="shared" si="0"/>
        <v>0</v>
      </c>
      <c r="AU53">
        <f t="shared" si="1"/>
        <v>0</v>
      </c>
      <c r="AV53">
        <f t="shared" si="2"/>
        <v>0</v>
      </c>
      <c r="AW53">
        <f t="shared" si="3"/>
        <v>0</v>
      </c>
      <c r="AX53" s="293">
        <f t="shared" si="6"/>
        <v>0</v>
      </c>
      <c r="AY53" s="504" t="str">
        <f>IF(AX53=0,"",
IF(SUM($AX$25:AX53)=1,AZ53,
IF($AX$146&gt;SUM($AX$25:AX53),_xlfn.CONCAT(", ",AZ53),
IF($AX$146=SUM($AX$25:AX53),_xlfn.CONCAT(" y ",AZ53)))))</f>
        <v/>
      </c>
      <c r="AZ53" s="505" t="s">
        <v>5147</v>
      </c>
    </row>
    <row r="54" spans="1:52" ht="15" customHeight="1">
      <c r="A54" s="11"/>
      <c r="C54" s="38" t="s">
        <v>5080</v>
      </c>
      <c r="D54" s="1020" t="str">
        <f>IF(CNGE_2025_M1_Secc5_Sub1!$D59="","",CNGE_2025_M1_Secc5_Sub1!$D59)</f>
        <v/>
      </c>
      <c r="E54" s="889"/>
      <c r="F54" s="889"/>
      <c r="G54" s="890"/>
      <c r="H54" s="992"/>
      <c r="I54" s="885"/>
      <c r="J54" s="1041"/>
      <c r="K54" s="1042"/>
      <c r="L54" s="1043"/>
      <c r="M54" s="1041"/>
      <c r="N54" s="1042"/>
      <c r="O54" s="1043"/>
      <c r="P54" s="1041"/>
      <c r="Q54" s="1042"/>
      <c r="R54" s="1043"/>
      <c r="S54" s="1041"/>
      <c r="T54" s="1042"/>
      <c r="U54" s="1043"/>
      <c r="V54" s="1041"/>
      <c r="W54" s="1042"/>
      <c r="X54" s="1043"/>
      <c r="Y54" s="1041"/>
      <c r="Z54" s="1042"/>
      <c r="AA54" s="1043"/>
      <c r="AB54" s="1041"/>
      <c r="AC54" s="1042"/>
      <c r="AD54" s="1043"/>
      <c r="AH54" s="767">
        <f t="shared" si="4"/>
        <v>0</v>
      </c>
      <c r="AI54" s="723">
        <f t="shared" si="7"/>
        <v>0</v>
      </c>
      <c r="AJ54" s="293">
        <f t="shared" si="5"/>
        <v>0</v>
      </c>
      <c r="AK54" s="294" t="str">
        <f>IF(AJ54=0,"",
IF(SUM($AJ$25:AJ54)=1,AL54,
IF($AJ$146&gt;SUM($AJ$25:AJ54),_xlfn.CONCAT(", ",AL54),
IF($AJ$146=SUM($AJ$25:AJ54),_xlfn.CONCAT(" y ",AL54)))))</f>
        <v/>
      </c>
      <c r="AL54" s="89" t="s">
        <v>5148</v>
      </c>
      <c r="AT54">
        <f t="shared" si="0"/>
        <v>0</v>
      </c>
      <c r="AU54">
        <f t="shared" si="1"/>
        <v>0</v>
      </c>
      <c r="AV54">
        <f t="shared" si="2"/>
        <v>0</v>
      </c>
      <c r="AW54">
        <f t="shared" si="3"/>
        <v>0</v>
      </c>
      <c r="AX54" s="293">
        <f t="shared" si="6"/>
        <v>0</v>
      </c>
      <c r="AY54" s="504" t="str">
        <f>IF(AX54=0,"",
IF(SUM($AX$25:AX54)=1,AZ54,
IF($AX$146&gt;SUM($AX$25:AX54),_xlfn.CONCAT(", ",AZ54),
IF($AX$146=SUM($AX$25:AX54),_xlfn.CONCAT(" y ",AZ54)))))</f>
        <v/>
      </c>
      <c r="AZ54" s="505" t="s">
        <v>5148</v>
      </c>
    </row>
    <row r="55" spans="1:52" ht="15" customHeight="1">
      <c r="A55" s="11"/>
      <c r="C55" s="38" t="s">
        <v>5081</v>
      </c>
      <c r="D55" s="1020" t="str">
        <f>IF(CNGE_2025_M1_Secc5_Sub1!$D60="","",CNGE_2025_M1_Secc5_Sub1!$D60)</f>
        <v/>
      </c>
      <c r="E55" s="889"/>
      <c r="F55" s="889"/>
      <c r="G55" s="890"/>
      <c r="H55" s="992"/>
      <c r="I55" s="885"/>
      <c r="J55" s="1041"/>
      <c r="K55" s="1042"/>
      <c r="L55" s="1043"/>
      <c r="M55" s="1041"/>
      <c r="N55" s="1042"/>
      <c r="O55" s="1043"/>
      <c r="P55" s="1041"/>
      <c r="Q55" s="1042"/>
      <c r="R55" s="1043"/>
      <c r="S55" s="1041"/>
      <c r="T55" s="1042"/>
      <c r="U55" s="1043"/>
      <c r="V55" s="1041"/>
      <c r="W55" s="1042"/>
      <c r="X55" s="1043"/>
      <c r="Y55" s="1041"/>
      <c r="Z55" s="1042"/>
      <c r="AA55" s="1043"/>
      <c r="AB55" s="1041"/>
      <c r="AC55" s="1042"/>
      <c r="AD55" s="1043"/>
      <c r="AH55" s="767">
        <f t="shared" si="4"/>
        <v>0</v>
      </c>
      <c r="AI55" s="723">
        <f t="shared" si="7"/>
        <v>0</v>
      </c>
      <c r="AJ55" s="293">
        <f t="shared" si="5"/>
        <v>0</v>
      </c>
      <c r="AK55" s="294" t="str">
        <f>IF(AJ55=0,"",
IF(SUM($AJ$25:AJ55)=1,AL55,
IF($AJ$146&gt;SUM($AJ$25:AJ55),_xlfn.CONCAT(", ",AL55),
IF($AJ$146=SUM($AJ$25:AJ55),_xlfn.CONCAT(" y ",AL55)))))</f>
        <v/>
      </c>
      <c r="AL55" s="89" t="s">
        <v>5149</v>
      </c>
      <c r="AT55">
        <f t="shared" si="0"/>
        <v>0</v>
      </c>
      <c r="AU55">
        <f t="shared" si="1"/>
        <v>0</v>
      </c>
      <c r="AV55">
        <f t="shared" si="2"/>
        <v>0</v>
      </c>
      <c r="AW55">
        <f t="shared" si="3"/>
        <v>0</v>
      </c>
      <c r="AX55" s="293">
        <f t="shared" si="6"/>
        <v>0</v>
      </c>
      <c r="AY55" s="504" t="str">
        <f>IF(AX55=0,"",
IF(SUM($AX$25:AX55)=1,AZ55,
IF($AX$146&gt;SUM($AX$25:AX55),_xlfn.CONCAT(", ",AZ55),
IF($AX$146=SUM($AX$25:AX55),_xlfn.CONCAT(" y ",AZ55)))))</f>
        <v/>
      </c>
      <c r="AZ55" s="505" t="s">
        <v>5149</v>
      </c>
    </row>
    <row r="56" spans="1:52" ht="15" customHeight="1">
      <c r="A56" s="11"/>
      <c r="C56" s="38" t="s">
        <v>5082</v>
      </c>
      <c r="D56" s="1020" t="str">
        <f>IF(CNGE_2025_M1_Secc5_Sub1!$D61="","",CNGE_2025_M1_Secc5_Sub1!$D61)</f>
        <v/>
      </c>
      <c r="E56" s="889"/>
      <c r="F56" s="889"/>
      <c r="G56" s="890"/>
      <c r="H56" s="992"/>
      <c r="I56" s="885"/>
      <c r="J56" s="1041"/>
      <c r="K56" s="1042"/>
      <c r="L56" s="1043"/>
      <c r="M56" s="1041"/>
      <c r="N56" s="1042"/>
      <c r="O56" s="1043"/>
      <c r="P56" s="1041"/>
      <c r="Q56" s="1042"/>
      <c r="R56" s="1043"/>
      <c r="S56" s="1041"/>
      <c r="T56" s="1042"/>
      <c r="U56" s="1043"/>
      <c r="V56" s="1041"/>
      <c r="W56" s="1042"/>
      <c r="X56" s="1043"/>
      <c r="Y56" s="1041"/>
      <c r="Z56" s="1042"/>
      <c r="AA56" s="1043"/>
      <c r="AB56" s="1041"/>
      <c r="AC56" s="1042"/>
      <c r="AD56" s="1043"/>
      <c r="AH56" s="767">
        <f t="shared" si="4"/>
        <v>0</v>
      </c>
      <c r="AI56" s="723">
        <f t="shared" si="7"/>
        <v>0</v>
      </c>
      <c r="AJ56" s="293">
        <f t="shared" si="5"/>
        <v>0</v>
      </c>
      <c r="AK56" s="294" t="str">
        <f>IF(AJ56=0,"",
IF(SUM($AJ$25:AJ56)=1,AL56,
IF($AJ$146&gt;SUM($AJ$25:AJ56),_xlfn.CONCAT(", ",AL56),
IF($AJ$146=SUM($AJ$25:AJ56),_xlfn.CONCAT(" y ",AL56)))))</f>
        <v/>
      </c>
      <c r="AL56" s="89" t="s">
        <v>5150</v>
      </c>
      <c r="AT56">
        <f t="shared" si="0"/>
        <v>0</v>
      </c>
      <c r="AU56">
        <f t="shared" si="1"/>
        <v>0</v>
      </c>
      <c r="AV56">
        <f t="shared" si="2"/>
        <v>0</v>
      </c>
      <c r="AW56">
        <f t="shared" si="3"/>
        <v>0</v>
      </c>
      <c r="AX56" s="293">
        <f t="shared" si="6"/>
        <v>0</v>
      </c>
      <c r="AY56" s="504" t="str">
        <f>IF(AX56=0,"",
IF(SUM($AX$25:AX56)=1,AZ56,
IF($AX$146&gt;SUM($AX$25:AX56),_xlfn.CONCAT(", ",AZ56),
IF($AX$146=SUM($AX$25:AX56),_xlfn.CONCAT(" y ",AZ56)))))</f>
        <v/>
      </c>
      <c r="AZ56" s="505" t="s">
        <v>5150</v>
      </c>
    </row>
    <row r="57" spans="1:52" ht="15" customHeight="1">
      <c r="A57" s="11"/>
      <c r="C57" s="38" t="s">
        <v>5083</v>
      </c>
      <c r="D57" s="1020" t="str">
        <f>IF(CNGE_2025_M1_Secc5_Sub1!$D62="","",CNGE_2025_M1_Secc5_Sub1!$D62)</f>
        <v/>
      </c>
      <c r="E57" s="889"/>
      <c r="F57" s="889"/>
      <c r="G57" s="890"/>
      <c r="H57" s="992"/>
      <c r="I57" s="885"/>
      <c r="J57" s="1041"/>
      <c r="K57" s="1042"/>
      <c r="L57" s="1043"/>
      <c r="M57" s="1041"/>
      <c r="N57" s="1042"/>
      <c r="O57" s="1043"/>
      <c r="P57" s="1041"/>
      <c r="Q57" s="1042"/>
      <c r="R57" s="1043"/>
      <c r="S57" s="1041"/>
      <c r="T57" s="1042"/>
      <c r="U57" s="1043"/>
      <c r="V57" s="1041"/>
      <c r="W57" s="1042"/>
      <c r="X57" s="1043"/>
      <c r="Y57" s="1041"/>
      <c r="Z57" s="1042"/>
      <c r="AA57" s="1043"/>
      <c r="AB57" s="1041"/>
      <c r="AC57" s="1042"/>
      <c r="AD57" s="1043"/>
      <c r="AH57" s="767">
        <f t="shared" si="4"/>
        <v>0</v>
      </c>
      <c r="AI57" s="723">
        <f t="shared" si="7"/>
        <v>0</v>
      </c>
      <c r="AJ57" s="293">
        <f t="shared" si="5"/>
        <v>0</v>
      </c>
      <c r="AK57" s="294" t="str">
        <f>IF(AJ57=0,"",
IF(SUM($AJ$25:AJ57)=1,AL57,
IF($AJ$146&gt;SUM($AJ$25:AJ57),_xlfn.CONCAT(", ",AL57),
IF($AJ$146=SUM($AJ$25:AJ57),_xlfn.CONCAT(" y ",AL57)))))</f>
        <v/>
      </c>
      <c r="AL57" s="89" t="s">
        <v>5151</v>
      </c>
      <c r="AT57">
        <f t="shared" ref="AT57:AT88" si="8">J57</f>
        <v>0</v>
      </c>
      <c r="AU57">
        <f t="shared" ref="AU57:AU88" si="9">COUNTIF(M57:AD57,"NS")</f>
        <v>0</v>
      </c>
      <c r="AV57">
        <f t="shared" ref="AV57:AV88" si="10">SUM(M57:AD57)</f>
        <v>0</v>
      </c>
      <c r="AW57">
        <f t="shared" ref="AW57:AW88" si="11">IF(COUNTIF(J57:AD57,"NA")=7,0,IF(OR(AND(AT57=0,AU57&gt;0),AND(AT57="NS",AV57&gt;0), AND(AT57="NS", AU57=0,AV57=0)), 1, IF(OR(AND(AT57&gt;0,AU57&gt;1,AT57&gt;AV57), AND(AT57="NS",AU57=2), AND(AT57="NS",AV57=0,AU57&gt;0),AT57=AV57), 0, 1)))</f>
        <v>0</v>
      </c>
      <c r="AX57" s="293">
        <f t="shared" si="6"/>
        <v>0</v>
      </c>
      <c r="AY57" s="504" t="str">
        <f>IF(AX57=0,"",
IF(SUM($AX$25:AX57)=1,AZ57,
IF($AX$146&gt;SUM($AX$25:AX57),_xlfn.CONCAT(", ",AZ57),
IF($AX$146=SUM($AX$25:AX57),_xlfn.CONCAT(" y ",AZ57)))))</f>
        <v/>
      </c>
      <c r="AZ57" s="505" t="s">
        <v>5151</v>
      </c>
    </row>
    <row r="58" spans="1:52" ht="15" customHeight="1">
      <c r="A58" s="11"/>
      <c r="C58" s="38" t="s">
        <v>5084</v>
      </c>
      <c r="D58" s="1020" t="str">
        <f>IF(CNGE_2025_M1_Secc5_Sub1!$D63="","",CNGE_2025_M1_Secc5_Sub1!$D63)</f>
        <v/>
      </c>
      <c r="E58" s="889"/>
      <c r="F58" s="889"/>
      <c r="G58" s="890"/>
      <c r="H58" s="992"/>
      <c r="I58" s="885"/>
      <c r="J58" s="1041"/>
      <c r="K58" s="1042"/>
      <c r="L58" s="1043"/>
      <c r="M58" s="1041"/>
      <c r="N58" s="1042"/>
      <c r="O58" s="1043"/>
      <c r="P58" s="1041"/>
      <c r="Q58" s="1042"/>
      <c r="R58" s="1043"/>
      <c r="S58" s="1041"/>
      <c r="T58" s="1042"/>
      <c r="U58" s="1043"/>
      <c r="V58" s="1041"/>
      <c r="W58" s="1042"/>
      <c r="X58" s="1043"/>
      <c r="Y58" s="1041"/>
      <c r="Z58" s="1042"/>
      <c r="AA58" s="1043"/>
      <c r="AB58" s="1041"/>
      <c r="AC58" s="1042"/>
      <c r="AD58" s="1043"/>
      <c r="AH58" s="767">
        <f t="shared" si="4"/>
        <v>0</v>
      </c>
      <c r="AI58" s="723">
        <f t="shared" si="7"/>
        <v>0</v>
      </c>
      <c r="AJ58" s="293">
        <f t="shared" si="5"/>
        <v>0</v>
      </c>
      <c r="AK58" s="294" t="str">
        <f>IF(AJ58=0,"",
IF(SUM($AJ$25:AJ58)=1,AL58,
IF($AJ$146&gt;SUM($AJ$25:AJ58),_xlfn.CONCAT(", ",AL58),
IF($AJ$146=SUM($AJ$25:AJ58),_xlfn.CONCAT(" y ",AL58)))))</f>
        <v/>
      </c>
      <c r="AL58" s="89" t="s">
        <v>5152</v>
      </c>
      <c r="AT58">
        <f t="shared" si="8"/>
        <v>0</v>
      </c>
      <c r="AU58">
        <f t="shared" si="9"/>
        <v>0</v>
      </c>
      <c r="AV58">
        <f t="shared" si="10"/>
        <v>0</v>
      </c>
      <c r="AW58">
        <f t="shared" si="11"/>
        <v>0</v>
      </c>
      <c r="AX58" s="293">
        <f t="shared" si="6"/>
        <v>0</v>
      </c>
      <c r="AY58" s="504" t="str">
        <f>IF(AX58=0,"",
IF(SUM($AX$25:AX58)=1,AZ58,
IF($AX$146&gt;SUM($AX$25:AX58),_xlfn.CONCAT(", ",AZ58),
IF($AX$146=SUM($AX$25:AX58),_xlfn.CONCAT(" y ",AZ58)))))</f>
        <v/>
      </c>
      <c r="AZ58" s="505" t="s">
        <v>5152</v>
      </c>
    </row>
    <row r="59" spans="1:52" ht="15" customHeight="1">
      <c r="A59" s="11"/>
      <c r="C59" s="38" t="s">
        <v>5085</v>
      </c>
      <c r="D59" s="1020" t="str">
        <f>IF(CNGE_2025_M1_Secc5_Sub1!$D64="","",CNGE_2025_M1_Secc5_Sub1!$D64)</f>
        <v/>
      </c>
      <c r="E59" s="889"/>
      <c r="F59" s="889"/>
      <c r="G59" s="890"/>
      <c r="H59" s="992"/>
      <c r="I59" s="885"/>
      <c r="J59" s="1041"/>
      <c r="K59" s="1042"/>
      <c r="L59" s="1043"/>
      <c r="M59" s="1041"/>
      <c r="N59" s="1042"/>
      <c r="O59" s="1043"/>
      <c r="P59" s="1041"/>
      <c r="Q59" s="1042"/>
      <c r="R59" s="1043"/>
      <c r="S59" s="1041"/>
      <c r="T59" s="1042"/>
      <c r="U59" s="1043"/>
      <c r="V59" s="1041"/>
      <c r="W59" s="1042"/>
      <c r="X59" s="1043"/>
      <c r="Y59" s="1041"/>
      <c r="Z59" s="1042"/>
      <c r="AA59" s="1043"/>
      <c r="AB59" s="1041"/>
      <c r="AC59" s="1042"/>
      <c r="AD59" s="1043"/>
      <c r="AH59" s="767">
        <f t="shared" si="4"/>
        <v>0</v>
      </c>
      <c r="AI59" s="723">
        <f t="shared" si="7"/>
        <v>0</v>
      </c>
      <c r="AJ59" s="293">
        <f t="shared" si="5"/>
        <v>0</v>
      </c>
      <c r="AK59" s="294" t="str">
        <f>IF(AJ59=0,"",
IF(SUM($AJ$25:AJ59)=1,AL59,
IF($AJ$146&gt;SUM($AJ$25:AJ59),_xlfn.CONCAT(", ",AL59),
IF($AJ$146=SUM($AJ$25:AJ59),_xlfn.CONCAT(" y ",AL59)))))</f>
        <v/>
      </c>
      <c r="AL59" s="89" t="s">
        <v>5153</v>
      </c>
      <c r="AT59">
        <f t="shared" si="8"/>
        <v>0</v>
      </c>
      <c r="AU59">
        <f t="shared" si="9"/>
        <v>0</v>
      </c>
      <c r="AV59">
        <f t="shared" si="10"/>
        <v>0</v>
      </c>
      <c r="AW59">
        <f t="shared" si="11"/>
        <v>0</v>
      </c>
      <c r="AX59" s="293">
        <f t="shared" si="6"/>
        <v>0</v>
      </c>
      <c r="AY59" s="504" t="str">
        <f>IF(AX59=0,"",
IF(SUM($AX$25:AX59)=1,AZ59,
IF($AX$146&gt;SUM($AX$25:AX59),_xlfn.CONCAT(", ",AZ59),
IF($AX$146=SUM($AX$25:AX59),_xlfn.CONCAT(" y ",AZ59)))))</f>
        <v/>
      </c>
      <c r="AZ59" s="505" t="s">
        <v>5153</v>
      </c>
    </row>
    <row r="60" spans="1:52" ht="15" customHeight="1">
      <c r="A60" s="11"/>
      <c r="C60" s="38" t="s">
        <v>5086</v>
      </c>
      <c r="D60" s="1020" t="str">
        <f>IF(CNGE_2025_M1_Secc5_Sub1!$D65="","",CNGE_2025_M1_Secc5_Sub1!$D65)</f>
        <v/>
      </c>
      <c r="E60" s="889"/>
      <c r="F60" s="889"/>
      <c r="G60" s="890"/>
      <c r="H60" s="992"/>
      <c r="I60" s="885"/>
      <c r="J60" s="1041"/>
      <c r="K60" s="1042"/>
      <c r="L60" s="1043"/>
      <c r="M60" s="1041"/>
      <c r="N60" s="1042"/>
      <c r="O60" s="1043"/>
      <c r="P60" s="1041"/>
      <c r="Q60" s="1042"/>
      <c r="R60" s="1043"/>
      <c r="S60" s="1041"/>
      <c r="T60" s="1042"/>
      <c r="U60" s="1043"/>
      <c r="V60" s="1041"/>
      <c r="W60" s="1042"/>
      <c r="X60" s="1043"/>
      <c r="Y60" s="1041"/>
      <c r="Z60" s="1042"/>
      <c r="AA60" s="1043"/>
      <c r="AB60" s="1041"/>
      <c r="AC60" s="1042"/>
      <c r="AD60" s="1043"/>
      <c r="AH60" s="767">
        <f t="shared" si="4"/>
        <v>0</v>
      </c>
      <c r="AI60" s="723">
        <f t="shared" si="7"/>
        <v>0</v>
      </c>
      <c r="AJ60" s="293">
        <f t="shared" si="5"/>
        <v>0</v>
      </c>
      <c r="AK60" s="294" t="str">
        <f>IF(AJ60=0,"",
IF(SUM($AJ$25:AJ60)=1,AL60,
IF($AJ$146&gt;SUM($AJ$25:AJ60),_xlfn.CONCAT(", ",AL60),
IF($AJ$146=SUM($AJ$25:AJ60),_xlfn.CONCAT(" y ",AL60)))))</f>
        <v/>
      </c>
      <c r="AL60" s="89" t="s">
        <v>5154</v>
      </c>
      <c r="AT60">
        <f t="shared" si="8"/>
        <v>0</v>
      </c>
      <c r="AU60">
        <f t="shared" si="9"/>
        <v>0</v>
      </c>
      <c r="AV60">
        <f t="shared" si="10"/>
        <v>0</v>
      </c>
      <c r="AW60">
        <f t="shared" si="11"/>
        <v>0</v>
      </c>
      <c r="AX60" s="293">
        <f t="shared" si="6"/>
        <v>0</v>
      </c>
      <c r="AY60" s="504" t="str">
        <f>IF(AX60=0,"",
IF(SUM($AX$25:AX60)=1,AZ60,
IF($AX$146&gt;SUM($AX$25:AX60),_xlfn.CONCAT(", ",AZ60),
IF($AX$146=SUM($AX$25:AX60),_xlfn.CONCAT(" y ",AZ60)))))</f>
        <v/>
      </c>
      <c r="AZ60" s="505" t="s">
        <v>5154</v>
      </c>
    </row>
    <row r="61" spans="1:52" ht="15" customHeight="1">
      <c r="A61" s="11"/>
      <c r="C61" s="38" t="s">
        <v>5155</v>
      </c>
      <c r="D61" s="1020" t="str">
        <f>IF(CNGE_2025_M1_Secc5_Sub1!$D66="","",CNGE_2025_M1_Secc5_Sub1!$D66)</f>
        <v/>
      </c>
      <c r="E61" s="889"/>
      <c r="F61" s="889"/>
      <c r="G61" s="890"/>
      <c r="H61" s="992"/>
      <c r="I61" s="885"/>
      <c r="J61" s="1041"/>
      <c r="K61" s="1042"/>
      <c r="L61" s="1043"/>
      <c r="M61" s="1041"/>
      <c r="N61" s="1042"/>
      <c r="O61" s="1043"/>
      <c r="P61" s="1041"/>
      <c r="Q61" s="1042"/>
      <c r="R61" s="1043"/>
      <c r="S61" s="1041"/>
      <c r="T61" s="1042"/>
      <c r="U61" s="1043"/>
      <c r="V61" s="1041"/>
      <c r="W61" s="1042"/>
      <c r="X61" s="1043"/>
      <c r="Y61" s="1041"/>
      <c r="Z61" s="1042"/>
      <c r="AA61" s="1043"/>
      <c r="AB61" s="1041"/>
      <c r="AC61" s="1042"/>
      <c r="AD61" s="1043"/>
      <c r="AH61" s="767">
        <f t="shared" si="4"/>
        <v>0</v>
      </c>
      <c r="AI61" s="723">
        <f t="shared" si="7"/>
        <v>0</v>
      </c>
      <c r="AJ61" s="293">
        <f t="shared" si="5"/>
        <v>0</v>
      </c>
      <c r="AK61" s="294" t="str">
        <f>IF(AJ61=0,"",
IF(SUM($AJ$25:AJ61)=1,AL61,
IF($AJ$146&gt;SUM($AJ$25:AJ61),_xlfn.CONCAT(", ",AL61),
IF($AJ$146=SUM($AJ$25:AJ61),_xlfn.CONCAT(" y ",AL61)))))</f>
        <v/>
      </c>
      <c r="AL61" s="89" t="s">
        <v>5156</v>
      </c>
      <c r="AT61">
        <f t="shared" si="8"/>
        <v>0</v>
      </c>
      <c r="AU61">
        <f t="shared" si="9"/>
        <v>0</v>
      </c>
      <c r="AV61">
        <f t="shared" si="10"/>
        <v>0</v>
      </c>
      <c r="AW61">
        <f t="shared" si="11"/>
        <v>0</v>
      </c>
      <c r="AX61" s="293">
        <f t="shared" si="6"/>
        <v>0</v>
      </c>
      <c r="AY61" s="504" t="str">
        <f>IF(AX61=0,"",
IF(SUM($AX$25:AX61)=1,AZ61,
IF($AX$146&gt;SUM($AX$25:AX61),_xlfn.CONCAT(", ",AZ61),
IF($AX$146=SUM($AX$25:AX61),_xlfn.CONCAT(" y ",AZ61)))))</f>
        <v/>
      </c>
      <c r="AZ61" s="505" t="s">
        <v>5156</v>
      </c>
    </row>
    <row r="62" spans="1:52" ht="15" customHeight="1">
      <c r="A62" s="11"/>
      <c r="C62" s="38" t="s">
        <v>5157</v>
      </c>
      <c r="D62" s="1020" t="str">
        <f>IF(CNGE_2025_M1_Secc5_Sub1!$D67="","",CNGE_2025_M1_Secc5_Sub1!$D67)</f>
        <v/>
      </c>
      <c r="E62" s="889"/>
      <c r="F62" s="889"/>
      <c r="G62" s="890"/>
      <c r="H62" s="992"/>
      <c r="I62" s="885"/>
      <c r="J62" s="1041"/>
      <c r="K62" s="1042"/>
      <c r="L62" s="1043"/>
      <c r="M62" s="1041"/>
      <c r="N62" s="1042"/>
      <c r="O62" s="1043"/>
      <c r="P62" s="1041"/>
      <c r="Q62" s="1042"/>
      <c r="R62" s="1043"/>
      <c r="S62" s="1041"/>
      <c r="T62" s="1042"/>
      <c r="U62" s="1043"/>
      <c r="V62" s="1041"/>
      <c r="W62" s="1042"/>
      <c r="X62" s="1043"/>
      <c r="Y62" s="1041"/>
      <c r="Z62" s="1042"/>
      <c r="AA62" s="1043"/>
      <c r="AB62" s="1041"/>
      <c r="AC62" s="1042"/>
      <c r="AD62" s="1043"/>
      <c r="AH62" s="767">
        <f t="shared" si="4"/>
        <v>0</v>
      </c>
      <c r="AI62" s="723">
        <f t="shared" si="7"/>
        <v>0</v>
      </c>
      <c r="AJ62" s="293">
        <f t="shared" si="5"/>
        <v>0</v>
      </c>
      <c r="AK62" s="294" t="str">
        <f>IF(AJ62=0,"",
IF(SUM($AJ$25:AJ62)=1,AL62,
IF($AJ$146&gt;SUM($AJ$25:AJ62),_xlfn.CONCAT(", ",AL62),
IF($AJ$146=SUM($AJ$25:AJ62),_xlfn.CONCAT(" y ",AL62)))))</f>
        <v/>
      </c>
      <c r="AL62" s="89" t="s">
        <v>5158</v>
      </c>
      <c r="AT62">
        <f t="shared" si="8"/>
        <v>0</v>
      </c>
      <c r="AU62">
        <f t="shared" si="9"/>
        <v>0</v>
      </c>
      <c r="AV62">
        <f t="shared" si="10"/>
        <v>0</v>
      </c>
      <c r="AW62">
        <f t="shared" si="11"/>
        <v>0</v>
      </c>
      <c r="AX62" s="293">
        <f t="shared" si="6"/>
        <v>0</v>
      </c>
      <c r="AY62" s="504" t="str">
        <f>IF(AX62=0,"",
IF(SUM($AX$25:AX62)=1,AZ62,
IF($AX$146&gt;SUM($AX$25:AX62),_xlfn.CONCAT(", ",AZ62),
IF($AX$146=SUM($AX$25:AX62),_xlfn.CONCAT(" y ",AZ62)))))</f>
        <v/>
      </c>
      <c r="AZ62" s="505" t="s">
        <v>5158</v>
      </c>
    </row>
    <row r="63" spans="1:52" ht="15" customHeight="1">
      <c r="A63" s="133"/>
      <c r="C63" s="38" t="s">
        <v>5159</v>
      </c>
      <c r="D63" s="1020" t="str">
        <f>IF(CNGE_2025_M1_Secc5_Sub1!$D68="","",CNGE_2025_M1_Secc5_Sub1!$D68)</f>
        <v/>
      </c>
      <c r="E63" s="889"/>
      <c r="F63" s="889"/>
      <c r="G63" s="890"/>
      <c r="H63" s="992"/>
      <c r="I63" s="885"/>
      <c r="J63" s="1041"/>
      <c r="K63" s="1042"/>
      <c r="L63" s="1043"/>
      <c r="M63" s="1041"/>
      <c r="N63" s="1042"/>
      <c r="O63" s="1043"/>
      <c r="P63" s="1041"/>
      <c r="Q63" s="1042"/>
      <c r="R63" s="1043"/>
      <c r="S63" s="1041"/>
      <c r="T63" s="1042"/>
      <c r="U63" s="1043"/>
      <c r="V63" s="1041"/>
      <c r="W63" s="1042"/>
      <c r="X63" s="1043"/>
      <c r="Y63" s="1041"/>
      <c r="Z63" s="1042"/>
      <c r="AA63" s="1043"/>
      <c r="AB63" s="1041"/>
      <c r="AC63" s="1042"/>
      <c r="AD63" s="1043"/>
      <c r="AE63" s="27"/>
      <c r="AH63" s="767">
        <f t="shared" si="4"/>
        <v>0</v>
      </c>
      <c r="AI63" s="723">
        <f t="shared" si="7"/>
        <v>0</v>
      </c>
      <c r="AJ63" s="293">
        <f t="shared" si="5"/>
        <v>0</v>
      </c>
      <c r="AK63" s="294" t="str">
        <f>IF(AJ63=0,"",
IF(SUM($AJ$25:AJ63)=1,AL63,
IF($AJ$146&gt;SUM($AJ$25:AJ63),_xlfn.CONCAT(", ",AL63),
IF($AJ$146=SUM($AJ$25:AJ63),_xlfn.CONCAT(" y ",AL63)))))</f>
        <v/>
      </c>
      <c r="AL63" s="89" t="s">
        <v>5160</v>
      </c>
      <c r="AT63">
        <f t="shared" si="8"/>
        <v>0</v>
      </c>
      <c r="AU63">
        <f t="shared" si="9"/>
        <v>0</v>
      </c>
      <c r="AV63">
        <f t="shared" si="10"/>
        <v>0</v>
      </c>
      <c r="AW63">
        <f t="shared" si="11"/>
        <v>0</v>
      </c>
      <c r="AX63" s="293">
        <f t="shared" si="6"/>
        <v>0</v>
      </c>
      <c r="AY63" s="504" t="str">
        <f>IF(AX63=0,"",
IF(SUM($AX$25:AX63)=1,AZ63,
IF($AX$146&gt;SUM($AX$25:AX63),_xlfn.CONCAT(", ",AZ63),
IF($AX$146=SUM($AX$25:AX63),_xlfn.CONCAT(" y ",AZ63)))))</f>
        <v/>
      </c>
      <c r="AZ63" s="505" t="s">
        <v>5160</v>
      </c>
    </row>
    <row r="64" spans="1:52" ht="15" customHeight="1">
      <c r="A64" s="133"/>
      <c r="C64" s="38" t="s">
        <v>5161</v>
      </c>
      <c r="D64" s="1020" t="str">
        <f>IF(CNGE_2025_M1_Secc5_Sub1!$D69="","",CNGE_2025_M1_Secc5_Sub1!$D69)</f>
        <v/>
      </c>
      <c r="E64" s="889"/>
      <c r="F64" s="889"/>
      <c r="G64" s="890"/>
      <c r="H64" s="992"/>
      <c r="I64" s="885"/>
      <c r="J64" s="1041"/>
      <c r="K64" s="1042"/>
      <c r="L64" s="1043"/>
      <c r="M64" s="1041"/>
      <c r="N64" s="1042"/>
      <c r="O64" s="1043"/>
      <c r="P64" s="1041"/>
      <c r="Q64" s="1042"/>
      <c r="R64" s="1043"/>
      <c r="S64" s="1041"/>
      <c r="T64" s="1042"/>
      <c r="U64" s="1043"/>
      <c r="V64" s="1041"/>
      <c r="W64" s="1042"/>
      <c r="X64" s="1043"/>
      <c r="Y64" s="1041"/>
      <c r="Z64" s="1042"/>
      <c r="AA64" s="1043"/>
      <c r="AB64" s="1041"/>
      <c r="AC64" s="1042"/>
      <c r="AD64" s="1043"/>
      <c r="AE64" s="27"/>
      <c r="AH64" s="767">
        <f t="shared" si="4"/>
        <v>0</v>
      </c>
      <c r="AI64" s="723">
        <f t="shared" si="7"/>
        <v>0</v>
      </c>
      <c r="AJ64" s="293">
        <f t="shared" si="5"/>
        <v>0</v>
      </c>
      <c r="AK64" s="294" t="str">
        <f>IF(AJ64=0,"",
IF(SUM($AJ$25:AJ64)=1,AL64,
IF($AJ$146&gt;SUM($AJ$25:AJ64),_xlfn.CONCAT(", ",AL64),
IF($AJ$146=SUM($AJ$25:AJ64),_xlfn.CONCAT(" y ",AL64)))))</f>
        <v/>
      </c>
      <c r="AL64" s="89" t="s">
        <v>5162</v>
      </c>
      <c r="AT64">
        <f t="shared" si="8"/>
        <v>0</v>
      </c>
      <c r="AU64">
        <f t="shared" si="9"/>
        <v>0</v>
      </c>
      <c r="AV64">
        <f t="shared" si="10"/>
        <v>0</v>
      </c>
      <c r="AW64">
        <f t="shared" si="11"/>
        <v>0</v>
      </c>
      <c r="AX64" s="293">
        <f t="shared" si="6"/>
        <v>0</v>
      </c>
      <c r="AY64" s="504" t="str">
        <f>IF(AX64=0,"",
IF(SUM($AX$25:AX64)=1,AZ64,
IF($AX$146&gt;SUM($AX$25:AX64),_xlfn.CONCAT(", ",AZ64),
IF($AX$146=SUM($AX$25:AX64),_xlfn.CONCAT(" y ",AZ64)))))</f>
        <v/>
      </c>
      <c r="AZ64" s="505" t="s">
        <v>5162</v>
      </c>
    </row>
    <row r="65" spans="1:52" ht="15" customHeight="1">
      <c r="A65" s="133"/>
      <c r="C65" s="38" t="s">
        <v>5163</v>
      </c>
      <c r="D65" s="1020" t="str">
        <f>IF(CNGE_2025_M1_Secc5_Sub1!$D70="","",CNGE_2025_M1_Secc5_Sub1!$D70)</f>
        <v/>
      </c>
      <c r="E65" s="889"/>
      <c r="F65" s="889"/>
      <c r="G65" s="890"/>
      <c r="H65" s="992"/>
      <c r="I65" s="885"/>
      <c r="J65" s="1041"/>
      <c r="K65" s="1042"/>
      <c r="L65" s="1043"/>
      <c r="M65" s="1041"/>
      <c r="N65" s="1042"/>
      <c r="O65" s="1043"/>
      <c r="P65" s="1041"/>
      <c r="Q65" s="1042"/>
      <c r="R65" s="1043"/>
      <c r="S65" s="1041"/>
      <c r="T65" s="1042"/>
      <c r="U65" s="1043"/>
      <c r="V65" s="1041"/>
      <c r="W65" s="1042"/>
      <c r="X65" s="1043"/>
      <c r="Y65" s="1041"/>
      <c r="Z65" s="1042"/>
      <c r="AA65" s="1043"/>
      <c r="AB65" s="1041"/>
      <c r="AC65" s="1042"/>
      <c r="AD65" s="1043"/>
      <c r="AE65" s="27"/>
      <c r="AH65" s="767">
        <f t="shared" si="4"/>
        <v>0</v>
      </c>
      <c r="AI65" s="723">
        <f t="shared" si="7"/>
        <v>0</v>
      </c>
      <c r="AJ65" s="293">
        <f t="shared" si="5"/>
        <v>0</v>
      </c>
      <c r="AK65" s="294" t="str">
        <f>IF(AJ65=0,"",
IF(SUM($AJ$25:AJ65)=1,AL65,
IF($AJ$146&gt;SUM($AJ$25:AJ65),_xlfn.CONCAT(", ",AL65),
IF($AJ$146=SUM($AJ$25:AJ65),_xlfn.CONCAT(" y ",AL65)))))</f>
        <v/>
      </c>
      <c r="AL65" s="89" t="s">
        <v>5164</v>
      </c>
      <c r="AT65">
        <f t="shared" si="8"/>
        <v>0</v>
      </c>
      <c r="AU65">
        <f t="shared" si="9"/>
        <v>0</v>
      </c>
      <c r="AV65">
        <f t="shared" si="10"/>
        <v>0</v>
      </c>
      <c r="AW65">
        <f t="shared" si="11"/>
        <v>0</v>
      </c>
      <c r="AX65" s="293">
        <f t="shared" si="6"/>
        <v>0</v>
      </c>
      <c r="AY65" s="504" t="str">
        <f>IF(AX65=0,"",
IF(SUM($AX$25:AX65)=1,AZ65,
IF($AX$146&gt;SUM($AX$25:AX65),_xlfn.CONCAT(", ",AZ65),
IF($AX$146=SUM($AX$25:AX65),_xlfn.CONCAT(" y ",AZ65)))))</f>
        <v/>
      </c>
      <c r="AZ65" s="505" t="s">
        <v>5164</v>
      </c>
    </row>
    <row r="66" spans="1:52" ht="15" customHeight="1">
      <c r="A66" s="133"/>
      <c r="C66" s="38" t="s">
        <v>5165</v>
      </c>
      <c r="D66" s="1020" t="str">
        <f>IF(CNGE_2025_M1_Secc5_Sub1!$D71="","",CNGE_2025_M1_Secc5_Sub1!$D71)</f>
        <v/>
      </c>
      <c r="E66" s="889"/>
      <c r="F66" s="889"/>
      <c r="G66" s="890"/>
      <c r="H66" s="992"/>
      <c r="I66" s="885"/>
      <c r="J66" s="1041"/>
      <c r="K66" s="1042"/>
      <c r="L66" s="1043"/>
      <c r="M66" s="1041"/>
      <c r="N66" s="1042"/>
      <c r="O66" s="1043"/>
      <c r="P66" s="1041"/>
      <c r="Q66" s="1042"/>
      <c r="R66" s="1043"/>
      <c r="S66" s="1041"/>
      <c r="T66" s="1042"/>
      <c r="U66" s="1043"/>
      <c r="V66" s="1041"/>
      <c r="W66" s="1042"/>
      <c r="X66" s="1043"/>
      <c r="Y66" s="1041"/>
      <c r="Z66" s="1042"/>
      <c r="AA66" s="1043"/>
      <c r="AB66" s="1041"/>
      <c r="AC66" s="1042"/>
      <c r="AD66" s="1043"/>
      <c r="AE66" s="27"/>
      <c r="AH66" s="767">
        <f t="shared" si="4"/>
        <v>0</v>
      </c>
      <c r="AI66" s="723">
        <f t="shared" si="7"/>
        <v>0</v>
      </c>
      <c r="AJ66" s="293">
        <f t="shared" si="5"/>
        <v>0</v>
      </c>
      <c r="AK66" s="294" t="str">
        <f>IF(AJ66=0,"",
IF(SUM($AJ$25:AJ66)=1,AL66,
IF($AJ$146&gt;SUM($AJ$25:AJ66),_xlfn.CONCAT(", ",AL66),
IF($AJ$146=SUM($AJ$25:AJ66),_xlfn.CONCAT(" y ",AL66)))))</f>
        <v/>
      </c>
      <c r="AL66" s="89" t="s">
        <v>5166</v>
      </c>
      <c r="AT66">
        <f t="shared" si="8"/>
        <v>0</v>
      </c>
      <c r="AU66">
        <f t="shared" si="9"/>
        <v>0</v>
      </c>
      <c r="AV66">
        <f t="shared" si="10"/>
        <v>0</v>
      </c>
      <c r="AW66">
        <f t="shared" si="11"/>
        <v>0</v>
      </c>
      <c r="AX66" s="293">
        <f t="shared" si="6"/>
        <v>0</v>
      </c>
      <c r="AY66" s="504" t="str">
        <f>IF(AX66=0,"",
IF(SUM($AX$25:AX66)=1,AZ66,
IF($AX$146&gt;SUM($AX$25:AX66),_xlfn.CONCAT(", ",AZ66),
IF($AX$146=SUM($AX$25:AX66),_xlfn.CONCAT(" y ",AZ66)))))</f>
        <v/>
      </c>
      <c r="AZ66" s="505" t="s">
        <v>5166</v>
      </c>
    </row>
    <row r="67" spans="1:52" ht="15" customHeight="1">
      <c r="A67" s="133"/>
      <c r="C67" s="38" t="s">
        <v>5167</v>
      </c>
      <c r="D67" s="1020" t="str">
        <f>IF(CNGE_2025_M1_Secc5_Sub1!$D72="","",CNGE_2025_M1_Secc5_Sub1!$D72)</f>
        <v/>
      </c>
      <c r="E67" s="889"/>
      <c r="F67" s="889"/>
      <c r="G67" s="890"/>
      <c r="H67" s="992"/>
      <c r="I67" s="885"/>
      <c r="J67" s="1041"/>
      <c r="K67" s="1042"/>
      <c r="L67" s="1043"/>
      <c r="M67" s="1041"/>
      <c r="N67" s="1042"/>
      <c r="O67" s="1043"/>
      <c r="P67" s="1041"/>
      <c r="Q67" s="1042"/>
      <c r="R67" s="1043"/>
      <c r="S67" s="1041"/>
      <c r="T67" s="1042"/>
      <c r="U67" s="1043"/>
      <c r="V67" s="1041"/>
      <c r="W67" s="1042"/>
      <c r="X67" s="1043"/>
      <c r="Y67" s="1041"/>
      <c r="Z67" s="1042"/>
      <c r="AA67" s="1043"/>
      <c r="AB67" s="1041"/>
      <c r="AC67" s="1042"/>
      <c r="AD67" s="1043"/>
      <c r="AE67" s="27"/>
      <c r="AH67" s="767">
        <f t="shared" si="4"/>
        <v>0</v>
      </c>
      <c r="AI67" s="723">
        <f t="shared" si="7"/>
        <v>0</v>
      </c>
      <c r="AJ67" s="293">
        <f t="shared" si="5"/>
        <v>0</v>
      </c>
      <c r="AK67" s="294" t="str">
        <f>IF(AJ67=0,"",
IF(SUM($AJ$25:AJ67)=1,AL67,
IF($AJ$146&gt;SUM($AJ$25:AJ67),_xlfn.CONCAT(", ",AL67),
IF($AJ$146=SUM($AJ$25:AJ67),_xlfn.CONCAT(" y ",AL67)))))</f>
        <v/>
      </c>
      <c r="AL67" s="89" t="s">
        <v>5168</v>
      </c>
      <c r="AT67">
        <f t="shared" si="8"/>
        <v>0</v>
      </c>
      <c r="AU67">
        <f t="shared" si="9"/>
        <v>0</v>
      </c>
      <c r="AV67">
        <f t="shared" si="10"/>
        <v>0</v>
      </c>
      <c r="AW67">
        <f t="shared" si="11"/>
        <v>0</v>
      </c>
      <c r="AX67" s="293">
        <f t="shared" si="6"/>
        <v>0</v>
      </c>
      <c r="AY67" s="504" t="str">
        <f>IF(AX67=0,"",
IF(SUM($AX$25:AX67)=1,AZ67,
IF($AX$146&gt;SUM($AX$25:AX67),_xlfn.CONCAT(", ",AZ67),
IF($AX$146=SUM($AX$25:AX67),_xlfn.CONCAT(" y ",AZ67)))))</f>
        <v/>
      </c>
      <c r="AZ67" s="505" t="s">
        <v>5168</v>
      </c>
    </row>
    <row r="68" spans="1:52" ht="15" customHeight="1">
      <c r="A68" s="133"/>
      <c r="C68" s="38" t="s">
        <v>5169</v>
      </c>
      <c r="D68" s="1020" t="str">
        <f>IF(CNGE_2025_M1_Secc5_Sub1!$D73="","",CNGE_2025_M1_Secc5_Sub1!$D73)</f>
        <v/>
      </c>
      <c r="E68" s="889"/>
      <c r="F68" s="889"/>
      <c r="G68" s="890"/>
      <c r="H68" s="992"/>
      <c r="I68" s="885"/>
      <c r="J68" s="1041"/>
      <c r="K68" s="1042"/>
      <c r="L68" s="1043"/>
      <c r="M68" s="1041"/>
      <c r="N68" s="1042"/>
      <c r="O68" s="1043"/>
      <c r="P68" s="1041"/>
      <c r="Q68" s="1042"/>
      <c r="R68" s="1043"/>
      <c r="S68" s="1041"/>
      <c r="T68" s="1042"/>
      <c r="U68" s="1043"/>
      <c r="V68" s="1041"/>
      <c r="W68" s="1042"/>
      <c r="X68" s="1043"/>
      <c r="Y68" s="1041"/>
      <c r="Z68" s="1042"/>
      <c r="AA68" s="1043"/>
      <c r="AB68" s="1041"/>
      <c r="AC68" s="1042"/>
      <c r="AD68" s="1043"/>
      <c r="AE68" s="27"/>
      <c r="AH68" s="767">
        <f t="shared" si="4"/>
        <v>0</v>
      </c>
      <c r="AI68" s="723">
        <f t="shared" si="7"/>
        <v>0</v>
      </c>
      <c r="AJ68" s="293">
        <f t="shared" si="5"/>
        <v>0</v>
      </c>
      <c r="AK68" s="294" t="str">
        <f>IF(AJ68=0,"",
IF(SUM($AJ$25:AJ68)=1,AL68,
IF($AJ$146&gt;SUM($AJ$25:AJ68),_xlfn.CONCAT(", ",AL68),
IF($AJ$146=SUM($AJ$25:AJ68),_xlfn.CONCAT(" y ",AL68)))))</f>
        <v/>
      </c>
      <c r="AL68" s="89" t="s">
        <v>5170</v>
      </c>
      <c r="AT68">
        <f t="shared" si="8"/>
        <v>0</v>
      </c>
      <c r="AU68">
        <f t="shared" si="9"/>
        <v>0</v>
      </c>
      <c r="AV68">
        <f t="shared" si="10"/>
        <v>0</v>
      </c>
      <c r="AW68">
        <f t="shared" si="11"/>
        <v>0</v>
      </c>
      <c r="AX68" s="293">
        <f t="shared" si="6"/>
        <v>0</v>
      </c>
      <c r="AY68" s="504" t="str">
        <f>IF(AX68=0,"",
IF(SUM($AX$25:AX68)=1,AZ68,
IF($AX$146&gt;SUM($AX$25:AX68),_xlfn.CONCAT(", ",AZ68),
IF($AX$146=SUM($AX$25:AX68),_xlfn.CONCAT(" y ",AZ68)))))</f>
        <v/>
      </c>
      <c r="AZ68" s="505" t="s">
        <v>5170</v>
      </c>
    </row>
    <row r="69" spans="1:52" ht="15" customHeight="1">
      <c r="A69" s="133"/>
      <c r="C69" s="38" t="s">
        <v>5171</v>
      </c>
      <c r="D69" s="1020" t="str">
        <f>IF(CNGE_2025_M1_Secc5_Sub1!$D74="","",CNGE_2025_M1_Secc5_Sub1!$D74)</f>
        <v/>
      </c>
      <c r="E69" s="889"/>
      <c r="F69" s="889"/>
      <c r="G69" s="890"/>
      <c r="H69" s="992"/>
      <c r="I69" s="885"/>
      <c r="J69" s="1041"/>
      <c r="K69" s="1042"/>
      <c r="L69" s="1043"/>
      <c r="M69" s="1041"/>
      <c r="N69" s="1042"/>
      <c r="O69" s="1043"/>
      <c r="P69" s="1041"/>
      <c r="Q69" s="1042"/>
      <c r="R69" s="1043"/>
      <c r="S69" s="1041"/>
      <c r="T69" s="1042"/>
      <c r="U69" s="1043"/>
      <c r="V69" s="1041"/>
      <c r="W69" s="1042"/>
      <c r="X69" s="1043"/>
      <c r="Y69" s="1041"/>
      <c r="Z69" s="1042"/>
      <c r="AA69" s="1043"/>
      <c r="AB69" s="1041"/>
      <c r="AC69" s="1042"/>
      <c r="AD69" s="1043"/>
      <c r="AE69" s="27"/>
      <c r="AH69" s="767">
        <f t="shared" si="4"/>
        <v>0</v>
      </c>
      <c r="AI69" s="723">
        <f t="shared" si="7"/>
        <v>0</v>
      </c>
      <c r="AJ69" s="293">
        <f t="shared" si="5"/>
        <v>0</v>
      </c>
      <c r="AK69" s="294" t="str">
        <f>IF(AJ69=0,"",
IF(SUM($AJ$25:AJ69)=1,AL69,
IF($AJ$146&gt;SUM($AJ$25:AJ69),_xlfn.CONCAT(", ",AL69),
IF($AJ$146=SUM($AJ$25:AJ69),_xlfn.CONCAT(" y ",AL69)))))</f>
        <v/>
      </c>
      <c r="AL69" s="89" t="s">
        <v>5172</v>
      </c>
      <c r="AT69">
        <f t="shared" si="8"/>
        <v>0</v>
      </c>
      <c r="AU69">
        <f t="shared" si="9"/>
        <v>0</v>
      </c>
      <c r="AV69">
        <f t="shared" si="10"/>
        <v>0</v>
      </c>
      <c r="AW69">
        <f t="shared" si="11"/>
        <v>0</v>
      </c>
      <c r="AX69" s="293">
        <f t="shared" si="6"/>
        <v>0</v>
      </c>
      <c r="AY69" s="504" t="str">
        <f>IF(AX69=0,"",
IF(SUM($AX$25:AX69)=1,AZ69,
IF($AX$146&gt;SUM($AX$25:AX69),_xlfn.CONCAT(", ",AZ69),
IF($AX$146=SUM($AX$25:AX69),_xlfn.CONCAT(" y ",AZ69)))))</f>
        <v/>
      </c>
      <c r="AZ69" s="505" t="s">
        <v>5172</v>
      </c>
    </row>
    <row r="70" spans="1:52" ht="15" customHeight="1">
      <c r="A70" s="133"/>
      <c r="C70" s="38" t="s">
        <v>5173</v>
      </c>
      <c r="D70" s="1020" t="str">
        <f>IF(CNGE_2025_M1_Secc5_Sub1!$D75="","",CNGE_2025_M1_Secc5_Sub1!$D75)</f>
        <v/>
      </c>
      <c r="E70" s="889"/>
      <c r="F70" s="889"/>
      <c r="G70" s="890"/>
      <c r="H70" s="992"/>
      <c r="I70" s="885"/>
      <c r="J70" s="1041"/>
      <c r="K70" s="1042"/>
      <c r="L70" s="1043"/>
      <c r="M70" s="1041"/>
      <c r="N70" s="1042"/>
      <c r="O70" s="1043"/>
      <c r="P70" s="1041"/>
      <c r="Q70" s="1042"/>
      <c r="R70" s="1043"/>
      <c r="S70" s="1041"/>
      <c r="T70" s="1042"/>
      <c r="U70" s="1043"/>
      <c r="V70" s="1041"/>
      <c r="W70" s="1042"/>
      <c r="X70" s="1043"/>
      <c r="Y70" s="1041"/>
      <c r="Z70" s="1042"/>
      <c r="AA70" s="1043"/>
      <c r="AB70" s="1041"/>
      <c r="AC70" s="1042"/>
      <c r="AD70" s="1043"/>
      <c r="AE70" s="27"/>
      <c r="AH70" s="767">
        <f t="shared" si="4"/>
        <v>0</v>
      </c>
      <c r="AI70" s="723">
        <f t="shared" si="7"/>
        <v>0</v>
      </c>
      <c r="AJ70" s="293">
        <f t="shared" si="5"/>
        <v>0</v>
      </c>
      <c r="AK70" s="294" t="str">
        <f>IF(AJ70=0,"",
IF(SUM($AJ$25:AJ70)=1,AL70,
IF($AJ$146&gt;SUM($AJ$25:AJ70),_xlfn.CONCAT(", ",AL70),
IF($AJ$146=SUM($AJ$25:AJ70),_xlfn.CONCAT(" y ",AL70)))))</f>
        <v/>
      </c>
      <c r="AL70" s="89" t="s">
        <v>5174</v>
      </c>
      <c r="AT70">
        <f t="shared" si="8"/>
        <v>0</v>
      </c>
      <c r="AU70">
        <f t="shared" si="9"/>
        <v>0</v>
      </c>
      <c r="AV70">
        <f t="shared" si="10"/>
        <v>0</v>
      </c>
      <c r="AW70">
        <f t="shared" si="11"/>
        <v>0</v>
      </c>
      <c r="AX70" s="293">
        <f t="shared" si="6"/>
        <v>0</v>
      </c>
      <c r="AY70" s="504" t="str">
        <f>IF(AX70=0,"",
IF(SUM($AX$25:AX70)=1,AZ70,
IF($AX$146&gt;SUM($AX$25:AX70),_xlfn.CONCAT(", ",AZ70),
IF($AX$146=SUM($AX$25:AX70),_xlfn.CONCAT(" y ",AZ70)))))</f>
        <v/>
      </c>
      <c r="AZ70" s="505" t="s">
        <v>5174</v>
      </c>
    </row>
    <row r="71" spans="1:52" ht="15" customHeight="1">
      <c r="A71" s="133"/>
      <c r="C71" s="38" t="s">
        <v>5175</v>
      </c>
      <c r="D71" s="1020" t="str">
        <f>IF(CNGE_2025_M1_Secc5_Sub1!$D76="","",CNGE_2025_M1_Secc5_Sub1!$D76)</f>
        <v/>
      </c>
      <c r="E71" s="889"/>
      <c r="F71" s="889"/>
      <c r="G71" s="890"/>
      <c r="H71" s="992"/>
      <c r="I71" s="885"/>
      <c r="J71" s="1041"/>
      <c r="K71" s="1042"/>
      <c r="L71" s="1043"/>
      <c r="M71" s="1041"/>
      <c r="N71" s="1042"/>
      <c r="O71" s="1043"/>
      <c r="P71" s="1041"/>
      <c r="Q71" s="1042"/>
      <c r="R71" s="1043"/>
      <c r="S71" s="1041"/>
      <c r="T71" s="1042"/>
      <c r="U71" s="1043"/>
      <c r="V71" s="1041"/>
      <c r="W71" s="1042"/>
      <c r="X71" s="1043"/>
      <c r="Y71" s="1041"/>
      <c r="Z71" s="1042"/>
      <c r="AA71" s="1043"/>
      <c r="AB71" s="1041"/>
      <c r="AC71" s="1042"/>
      <c r="AD71" s="1043"/>
      <c r="AE71" s="27"/>
      <c r="AH71" s="767">
        <f t="shared" si="4"/>
        <v>0</v>
      </c>
      <c r="AI71" s="723">
        <f t="shared" si="7"/>
        <v>0</v>
      </c>
      <c r="AJ71" s="293">
        <f t="shared" si="5"/>
        <v>0</v>
      </c>
      <c r="AK71" s="294" t="str">
        <f>IF(AJ71=0,"",
IF(SUM($AJ$25:AJ71)=1,AL71,
IF($AJ$146&gt;SUM($AJ$25:AJ71),_xlfn.CONCAT(", ",AL71),
IF($AJ$146=SUM($AJ$25:AJ71),_xlfn.CONCAT(" y ",AL71)))))</f>
        <v/>
      </c>
      <c r="AL71" s="89" t="s">
        <v>5176</v>
      </c>
      <c r="AT71">
        <f t="shared" si="8"/>
        <v>0</v>
      </c>
      <c r="AU71">
        <f t="shared" si="9"/>
        <v>0</v>
      </c>
      <c r="AV71">
        <f t="shared" si="10"/>
        <v>0</v>
      </c>
      <c r="AW71">
        <f t="shared" si="11"/>
        <v>0</v>
      </c>
      <c r="AX71" s="293">
        <f t="shared" si="6"/>
        <v>0</v>
      </c>
      <c r="AY71" s="504" t="str">
        <f>IF(AX71=0,"",
IF(SUM($AX$25:AX71)=1,AZ71,
IF($AX$146&gt;SUM($AX$25:AX71),_xlfn.CONCAT(", ",AZ71),
IF($AX$146=SUM($AX$25:AX71),_xlfn.CONCAT(" y ",AZ71)))))</f>
        <v/>
      </c>
      <c r="AZ71" s="505" t="s">
        <v>5176</v>
      </c>
    </row>
    <row r="72" spans="1:52" ht="15" customHeight="1">
      <c r="A72" s="133"/>
      <c r="C72" s="38" t="s">
        <v>5177</v>
      </c>
      <c r="D72" s="1020" t="str">
        <f>IF(CNGE_2025_M1_Secc5_Sub1!$D77="","",CNGE_2025_M1_Secc5_Sub1!$D77)</f>
        <v/>
      </c>
      <c r="E72" s="889"/>
      <c r="F72" s="889"/>
      <c r="G72" s="890"/>
      <c r="H72" s="992"/>
      <c r="I72" s="885"/>
      <c r="J72" s="1041"/>
      <c r="K72" s="1042"/>
      <c r="L72" s="1043"/>
      <c r="M72" s="1041"/>
      <c r="N72" s="1042"/>
      <c r="O72" s="1043"/>
      <c r="P72" s="1041"/>
      <c r="Q72" s="1042"/>
      <c r="R72" s="1043"/>
      <c r="S72" s="1041"/>
      <c r="T72" s="1042"/>
      <c r="U72" s="1043"/>
      <c r="V72" s="1041"/>
      <c r="W72" s="1042"/>
      <c r="X72" s="1043"/>
      <c r="Y72" s="1041"/>
      <c r="Z72" s="1042"/>
      <c r="AA72" s="1043"/>
      <c r="AB72" s="1041"/>
      <c r="AC72" s="1042"/>
      <c r="AD72" s="1043"/>
      <c r="AE72" s="27"/>
      <c r="AH72" s="767">
        <f t="shared" si="4"/>
        <v>0</v>
      </c>
      <c r="AI72" s="723">
        <f t="shared" si="7"/>
        <v>0</v>
      </c>
      <c r="AJ72" s="293">
        <f t="shared" si="5"/>
        <v>0</v>
      </c>
      <c r="AK72" s="294" t="str">
        <f>IF(AJ72=0,"",
IF(SUM($AJ$25:AJ72)=1,AL72,
IF($AJ$146&gt;SUM($AJ$25:AJ72),_xlfn.CONCAT(", ",AL72),
IF($AJ$146=SUM($AJ$25:AJ72),_xlfn.CONCAT(" y ",AL72)))))</f>
        <v/>
      </c>
      <c r="AL72" s="89" t="s">
        <v>5178</v>
      </c>
      <c r="AT72">
        <f t="shared" si="8"/>
        <v>0</v>
      </c>
      <c r="AU72">
        <f t="shared" si="9"/>
        <v>0</v>
      </c>
      <c r="AV72">
        <f t="shared" si="10"/>
        <v>0</v>
      </c>
      <c r="AW72">
        <f t="shared" si="11"/>
        <v>0</v>
      </c>
      <c r="AX72" s="293">
        <f t="shared" si="6"/>
        <v>0</v>
      </c>
      <c r="AY72" s="504" t="str">
        <f>IF(AX72=0,"",
IF(SUM($AX$25:AX72)=1,AZ72,
IF($AX$146&gt;SUM($AX$25:AX72),_xlfn.CONCAT(", ",AZ72),
IF($AX$146=SUM($AX$25:AX72),_xlfn.CONCAT(" y ",AZ72)))))</f>
        <v/>
      </c>
      <c r="AZ72" s="505" t="s">
        <v>5178</v>
      </c>
    </row>
    <row r="73" spans="1:52" ht="15" customHeight="1">
      <c r="A73" s="133"/>
      <c r="C73" s="38" t="s">
        <v>5179</v>
      </c>
      <c r="D73" s="1020" t="str">
        <f>IF(CNGE_2025_M1_Secc5_Sub1!$D78="","",CNGE_2025_M1_Secc5_Sub1!$D78)</f>
        <v/>
      </c>
      <c r="E73" s="889"/>
      <c r="F73" s="889"/>
      <c r="G73" s="890"/>
      <c r="H73" s="992"/>
      <c r="I73" s="885"/>
      <c r="J73" s="1041"/>
      <c r="K73" s="1042"/>
      <c r="L73" s="1043"/>
      <c r="M73" s="1041"/>
      <c r="N73" s="1042"/>
      <c r="O73" s="1043"/>
      <c r="P73" s="1041"/>
      <c r="Q73" s="1042"/>
      <c r="R73" s="1043"/>
      <c r="S73" s="1041"/>
      <c r="T73" s="1042"/>
      <c r="U73" s="1043"/>
      <c r="V73" s="1041"/>
      <c r="W73" s="1042"/>
      <c r="X73" s="1043"/>
      <c r="Y73" s="1041"/>
      <c r="Z73" s="1042"/>
      <c r="AA73" s="1043"/>
      <c r="AB73" s="1041"/>
      <c r="AC73" s="1042"/>
      <c r="AD73" s="1043"/>
      <c r="AE73" s="27"/>
      <c r="AH73" s="767">
        <f t="shared" si="4"/>
        <v>0</v>
      </c>
      <c r="AI73" s="723">
        <f t="shared" si="7"/>
        <v>0</v>
      </c>
      <c r="AJ73" s="293">
        <f t="shared" si="5"/>
        <v>0</v>
      </c>
      <c r="AK73" s="294" t="str">
        <f>IF(AJ73=0,"",
IF(SUM($AJ$25:AJ73)=1,AL73,
IF($AJ$146&gt;SUM($AJ$25:AJ73),_xlfn.CONCAT(", ",AL73),
IF($AJ$146=SUM($AJ$25:AJ73),_xlfn.CONCAT(" y ",AL73)))))</f>
        <v/>
      </c>
      <c r="AL73" s="89" t="s">
        <v>5180</v>
      </c>
      <c r="AT73">
        <f t="shared" si="8"/>
        <v>0</v>
      </c>
      <c r="AU73">
        <f t="shared" si="9"/>
        <v>0</v>
      </c>
      <c r="AV73">
        <f t="shared" si="10"/>
        <v>0</v>
      </c>
      <c r="AW73">
        <f t="shared" si="11"/>
        <v>0</v>
      </c>
      <c r="AX73" s="293">
        <f t="shared" si="6"/>
        <v>0</v>
      </c>
      <c r="AY73" s="504" t="str">
        <f>IF(AX73=0,"",
IF(SUM($AX$25:AX73)=1,AZ73,
IF($AX$146&gt;SUM($AX$25:AX73),_xlfn.CONCAT(", ",AZ73),
IF($AX$146=SUM($AX$25:AX73),_xlfn.CONCAT(" y ",AZ73)))))</f>
        <v/>
      </c>
      <c r="AZ73" s="505" t="s">
        <v>5180</v>
      </c>
    </row>
    <row r="74" spans="1:52" ht="15" customHeight="1">
      <c r="A74" s="133"/>
      <c r="C74" s="38" t="s">
        <v>5181</v>
      </c>
      <c r="D74" s="1020" t="str">
        <f>IF(CNGE_2025_M1_Secc5_Sub1!$D79="","",CNGE_2025_M1_Secc5_Sub1!$D79)</f>
        <v/>
      </c>
      <c r="E74" s="889"/>
      <c r="F74" s="889"/>
      <c r="G74" s="890"/>
      <c r="H74" s="992"/>
      <c r="I74" s="885"/>
      <c r="J74" s="1041"/>
      <c r="K74" s="1042"/>
      <c r="L74" s="1043"/>
      <c r="M74" s="1041"/>
      <c r="N74" s="1042"/>
      <c r="O74" s="1043"/>
      <c r="P74" s="1041"/>
      <c r="Q74" s="1042"/>
      <c r="R74" s="1043"/>
      <c r="S74" s="1041"/>
      <c r="T74" s="1042"/>
      <c r="U74" s="1043"/>
      <c r="V74" s="1041"/>
      <c r="W74" s="1042"/>
      <c r="X74" s="1043"/>
      <c r="Y74" s="1041"/>
      <c r="Z74" s="1042"/>
      <c r="AA74" s="1043"/>
      <c r="AB74" s="1041"/>
      <c r="AC74" s="1042"/>
      <c r="AD74" s="1043"/>
      <c r="AE74" s="27"/>
      <c r="AH74" s="767">
        <f t="shared" si="4"/>
        <v>0</v>
      </c>
      <c r="AI74" s="723">
        <f t="shared" si="7"/>
        <v>0</v>
      </c>
      <c r="AJ74" s="293">
        <f t="shared" si="5"/>
        <v>0</v>
      </c>
      <c r="AK74" s="294" t="str">
        <f>IF(AJ74=0,"",
IF(SUM($AJ$25:AJ74)=1,AL74,
IF($AJ$146&gt;SUM($AJ$25:AJ74),_xlfn.CONCAT(", ",AL74),
IF($AJ$146=SUM($AJ$25:AJ74),_xlfn.CONCAT(" y ",AL74)))))</f>
        <v/>
      </c>
      <c r="AL74" s="89" t="s">
        <v>5182</v>
      </c>
      <c r="AT74">
        <f t="shared" si="8"/>
        <v>0</v>
      </c>
      <c r="AU74">
        <f t="shared" si="9"/>
        <v>0</v>
      </c>
      <c r="AV74">
        <f t="shared" si="10"/>
        <v>0</v>
      </c>
      <c r="AW74">
        <f t="shared" si="11"/>
        <v>0</v>
      </c>
      <c r="AX74" s="293">
        <f t="shared" si="6"/>
        <v>0</v>
      </c>
      <c r="AY74" s="504" t="str">
        <f>IF(AX74=0,"",
IF(SUM($AX$25:AX74)=1,AZ74,
IF($AX$146&gt;SUM($AX$25:AX74),_xlfn.CONCAT(", ",AZ74),
IF($AX$146=SUM($AX$25:AX74),_xlfn.CONCAT(" y ",AZ74)))))</f>
        <v/>
      </c>
      <c r="AZ74" s="505" t="s">
        <v>5182</v>
      </c>
    </row>
    <row r="75" spans="1:52" ht="15" customHeight="1">
      <c r="A75" s="133"/>
      <c r="C75" s="38" t="s">
        <v>5183</v>
      </c>
      <c r="D75" s="1020" t="str">
        <f>IF(CNGE_2025_M1_Secc5_Sub1!$D80="","",CNGE_2025_M1_Secc5_Sub1!$D80)</f>
        <v/>
      </c>
      <c r="E75" s="889"/>
      <c r="F75" s="889"/>
      <c r="G75" s="890"/>
      <c r="H75" s="992"/>
      <c r="I75" s="885"/>
      <c r="J75" s="1041"/>
      <c r="K75" s="1042"/>
      <c r="L75" s="1043"/>
      <c r="M75" s="1041"/>
      <c r="N75" s="1042"/>
      <c r="O75" s="1043"/>
      <c r="P75" s="1041"/>
      <c r="Q75" s="1042"/>
      <c r="R75" s="1043"/>
      <c r="S75" s="1041"/>
      <c r="T75" s="1042"/>
      <c r="U75" s="1043"/>
      <c r="V75" s="1041"/>
      <c r="W75" s="1042"/>
      <c r="X75" s="1043"/>
      <c r="Y75" s="1041"/>
      <c r="Z75" s="1042"/>
      <c r="AA75" s="1043"/>
      <c r="AB75" s="1041"/>
      <c r="AC75" s="1042"/>
      <c r="AD75" s="1043"/>
      <c r="AE75" s="27"/>
      <c r="AH75" s="767">
        <f t="shared" si="4"/>
        <v>0</v>
      </c>
      <c r="AI75" s="723">
        <f t="shared" si="7"/>
        <v>0</v>
      </c>
      <c r="AJ75" s="293">
        <f t="shared" si="5"/>
        <v>0</v>
      </c>
      <c r="AK75" s="294" t="str">
        <f>IF(AJ75=0,"",
IF(SUM($AJ$25:AJ75)=1,AL75,
IF($AJ$146&gt;SUM($AJ$25:AJ75),_xlfn.CONCAT(", ",AL75),
IF($AJ$146=SUM($AJ$25:AJ75),_xlfn.CONCAT(" y ",AL75)))))</f>
        <v/>
      </c>
      <c r="AL75" s="89" t="s">
        <v>5184</v>
      </c>
      <c r="AT75">
        <f t="shared" si="8"/>
        <v>0</v>
      </c>
      <c r="AU75">
        <f t="shared" si="9"/>
        <v>0</v>
      </c>
      <c r="AV75">
        <f t="shared" si="10"/>
        <v>0</v>
      </c>
      <c r="AW75">
        <f t="shared" si="11"/>
        <v>0</v>
      </c>
      <c r="AX75" s="293">
        <f t="shared" si="6"/>
        <v>0</v>
      </c>
      <c r="AY75" s="504" t="str">
        <f>IF(AX75=0,"",
IF(SUM($AX$25:AX75)=1,AZ75,
IF($AX$146&gt;SUM($AX$25:AX75),_xlfn.CONCAT(", ",AZ75),
IF($AX$146=SUM($AX$25:AX75),_xlfn.CONCAT(" y ",AZ75)))))</f>
        <v/>
      </c>
      <c r="AZ75" s="505" t="s">
        <v>5184</v>
      </c>
    </row>
    <row r="76" spans="1:52" ht="15" customHeight="1">
      <c r="A76" s="133"/>
      <c r="C76" s="38" t="s">
        <v>5185</v>
      </c>
      <c r="D76" s="1020" t="str">
        <f>IF(CNGE_2025_M1_Secc5_Sub1!$D81="","",CNGE_2025_M1_Secc5_Sub1!$D81)</f>
        <v/>
      </c>
      <c r="E76" s="889"/>
      <c r="F76" s="889"/>
      <c r="G76" s="890"/>
      <c r="H76" s="992"/>
      <c r="I76" s="885"/>
      <c r="J76" s="1041"/>
      <c r="K76" s="1042"/>
      <c r="L76" s="1043"/>
      <c r="M76" s="1041"/>
      <c r="N76" s="1042"/>
      <c r="O76" s="1043"/>
      <c r="P76" s="1041"/>
      <c r="Q76" s="1042"/>
      <c r="R76" s="1043"/>
      <c r="S76" s="1041"/>
      <c r="T76" s="1042"/>
      <c r="U76" s="1043"/>
      <c r="V76" s="1041"/>
      <c r="W76" s="1042"/>
      <c r="X76" s="1043"/>
      <c r="Y76" s="1041"/>
      <c r="Z76" s="1042"/>
      <c r="AA76" s="1043"/>
      <c r="AB76" s="1041"/>
      <c r="AC76" s="1042"/>
      <c r="AD76" s="1043"/>
      <c r="AE76" s="27"/>
      <c r="AH76" s="767">
        <f t="shared" si="4"/>
        <v>0</v>
      </c>
      <c r="AI76" s="723">
        <f t="shared" si="7"/>
        <v>0</v>
      </c>
      <c r="AJ76" s="293">
        <f t="shared" si="5"/>
        <v>0</v>
      </c>
      <c r="AK76" s="294" t="str">
        <f>IF(AJ76=0,"",
IF(SUM($AJ$25:AJ76)=1,AL76,
IF($AJ$146&gt;SUM($AJ$25:AJ76),_xlfn.CONCAT(", ",AL76),
IF($AJ$146=SUM($AJ$25:AJ76),_xlfn.CONCAT(" y ",AL76)))))</f>
        <v/>
      </c>
      <c r="AL76" s="89" t="s">
        <v>5186</v>
      </c>
      <c r="AT76">
        <f t="shared" si="8"/>
        <v>0</v>
      </c>
      <c r="AU76">
        <f t="shared" si="9"/>
        <v>0</v>
      </c>
      <c r="AV76">
        <f t="shared" si="10"/>
        <v>0</v>
      </c>
      <c r="AW76">
        <f t="shared" si="11"/>
        <v>0</v>
      </c>
      <c r="AX76" s="293">
        <f t="shared" si="6"/>
        <v>0</v>
      </c>
      <c r="AY76" s="504" t="str">
        <f>IF(AX76=0,"",
IF(SUM($AX$25:AX76)=1,AZ76,
IF($AX$146&gt;SUM($AX$25:AX76),_xlfn.CONCAT(", ",AZ76),
IF($AX$146=SUM($AX$25:AX76),_xlfn.CONCAT(" y ",AZ76)))))</f>
        <v/>
      </c>
      <c r="AZ76" s="505" t="s">
        <v>5186</v>
      </c>
    </row>
    <row r="77" spans="1:52" ht="15" customHeight="1">
      <c r="A77" s="133"/>
      <c r="C77" s="38" t="s">
        <v>5187</v>
      </c>
      <c r="D77" s="1020" t="str">
        <f>IF(CNGE_2025_M1_Secc5_Sub1!$D82="","",CNGE_2025_M1_Secc5_Sub1!$D82)</f>
        <v/>
      </c>
      <c r="E77" s="889"/>
      <c r="F77" s="889"/>
      <c r="G77" s="890"/>
      <c r="H77" s="992"/>
      <c r="I77" s="885"/>
      <c r="J77" s="1041"/>
      <c r="K77" s="1042"/>
      <c r="L77" s="1043"/>
      <c r="M77" s="1041"/>
      <c r="N77" s="1042"/>
      <c r="O77" s="1043"/>
      <c r="P77" s="1041"/>
      <c r="Q77" s="1042"/>
      <c r="R77" s="1043"/>
      <c r="S77" s="1041"/>
      <c r="T77" s="1042"/>
      <c r="U77" s="1043"/>
      <c r="V77" s="1041"/>
      <c r="W77" s="1042"/>
      <c r="X77" s="1043"/>
      <c r="Y77" s="1041"/>
      <c r="Z77" s="1042"/>
      <c r="AA77" s="1043"/>
      <c r="AB77" s="1041"/>
      <c r="AC77" s="1042"/>
      <c r="AD77" s="1043"/>
      <c r="AE77" s="27"/>
      <c r="AH77" s="767">
        <f t="shared" si="4"/>
        <v>0</v>
      </c>
      <c r="AI77" s="723">
        <f t="shared" si="7"/>
        <v>0</v>
      </c>
      <c r="AJ77" s="293">
        <f t="shared" si="5"/>
        <v>0</v>
      </c>
      <c r="AK77" s="294" t="str">
        <f>IF(AJ77=0,"",
IF(SUM($AJ$25:AJ77)=1,AL77,
IF($AJ$146&gt;SUM($AJ$25:AJ77),_xlfn.CONCAT(", ",AL77),
IF($AJ$146=SUM($AJ$25:AJ77),_xlfn.CONCAT(" y ",AL77)))))</f>
        <v/>
      </c>
      <c r="AL77" s="89" t="s">
        <v>5188</v>
      </c>
      <c r="AT77">
        <f t="shared" si="8"/>
        <v>0</v>
      </c>
      <c r="AU77">
        <f t="shared" si="9"/>
        <v>0</v>
      </c>
      <c r="AV77">
        <f t="shared" si="10"/>
        <v>0</v>
      </c>
      <c r="AW77">
        <f t="shared" si="11"/>
        <v>0</v>
      </c>
      <c r="AX77" s="293">
        <f t="shared" si="6"/>
        <v>0</v>
      </c>
      <c r="AY77" s="504" t="str">
        <f>IF(AX77=0,"",
IF(SUM($AX$25:AX77)=1,AZ77,
IF($AX$146&gt;SUM($AX$25:AX77),_xlfn.CONCAT(", ",AZ77),
IF($AX$146=SUM($AX$25:AX77),_xlfn.CONCAT(" y ",AZ77)))))</f>
        <v/>
      </c>
      <c r="AZ77" s="505" t="s">
        <v>5188</v>
      </c>
    </row>
    <row r="78" spans="1:52" ht="15" customHeight="1">
      <c r="A78" s="133"/>
      <c r="C78" s="38" t="s">
        <v>5189</v>
      </c>
      <c r="D78" s="1020" t="str">
        <f>IF(CNGE_2025_M1_Secc5_Sub1!$D83="","",CNGE_2025_M1_Secc5_Sub1!$D83)</f>
        <v/>
      </c>
      <c r="E78" s="889"/>
      <c r="F78" s="889"/>
      <c r="G78" s="890"/>
      <c r="H78" s="992"/>
      <c r="I78" s="885"/>
      <c r="J78" s="1041"/>
      <c r="K78" s="1042"/>
      <c r="L78" s="1043"/>
      <c r="M78" s="1041"/>
      <c r="N78" s="1042"/>
      <c r="O78" s="1043"/>
      <c r="P78" s="1041"/>
      <c r="Q78" s="1042"/>
      <c r="R78" s="1043"/>
      <c r="S78" s="1041"/>
      <c r="T78" s="1042"/>
      <c r="U78" s="1043"/>
      <c r="V78" s="1041"/>
      <c r="W78" s="1042"/>
      <c r="X78" s="1043"/>
      <c r="Y78" s="1041"/>
      <c r="Z78" s="1042"/>
      <c r="AA78" s="1043"/>
      <c r="AB78" s="1041"/>
      <c r="AC78" s="1042"/>
      <c r="AD78" s="1043"/>
      <c r="AE78" s="27"/>
      <c r="AH78" s="767">
        <f t="shared" si="4"/>
        <v>0</v>
      </c>
      <c r="AI78" s="723">
        <f t="shared" si="7"/>
        <v>0</v>
      </c>
      <c r="AJ78" s="293">
        <f t="shared" si="5"/>
        <v>0</v>
      </c>
      <c r="AK78" s="294" t="str">
        <f>IF(AJ78=0,"",
IF(SUM($AJ$25:AJ78)=1,AL78,
IF($AJ$146&gt;SUM($AJ$25:AJ78),_xlfn.CONCAT(", ",AL78),
IF($AJ$146=SUM($AJ$25:AJ78),_xlfn.CONCAT(" y ",AL78)))))</f>
        <v/>
      </c>
      <c r="AL78" s="89" t="s">
        <v>5190</v>
      </c>
      <c r="AT78">
        <f t="shared" si="8"/>
        <v>0</v>
      </c>
      <c r="AU78">
        <f t="shared" si="9"/>
        <v>0</v>
      </c>
      <c r="AV78">
        <f t="shared" si="10"/>
        <v>0</v>
      </c>
      <c r="AW78">
        <f t="shared" si="11"/>
        <v>0</v>
      </c>
      <c r="AX78" s="293">
        <f t="shared" si="6"/>
        <v>0</v>
      </c>
      <c r="AY78" s="504" t="str">
        <f>IF(AX78=0,"",
IF(SUM($AX$25:AX78)=1,AZ78,
IF($AX$146&gt;SUM($AX$25:AX78),_xlfn.CONCAT(", ",AZ78),
IF($AX$146=SUM($AX$25:AX78),_xlfn.CONCAT(" y ",AZ78)))))</f>
        <v/>
      </c>
      <c r="AZ78" s="505" t="s">
        <v>5190</v>
      </c>
    </row>
    <row r="79" spans="1:52" ht="15" customHeight="1">
      <c r="A79" s="133"/>
      <c r="C79" s="38" t="s">
        <v>5191</v>
      </c>
      <c r="D79" s="1020" t="str">
        <f>IF(CNGE_2025_M1_Secc5_Sub1!$D84="","",CNGE_2025_M1_Secc5_Sub1!$D84)</f>
        <v/>
      </c>
      <c r="E79" s="889"/>
      <c r="F79" s="889"/>
      <c r="G79" s="890"/>
      <c r="H79" s="992"/>
      <c r="I79" s="885"/>
      <c r="J79" s="1041"/>
      <c r="K79" s="1042"/>
      <c r="L79" s="1043"/>
      <c r="M79" s="1041"/>
      <c r="N79" s="1042"/>
      <c r="O79" s="1043"/>
      <c r="P79" s="1041"/>
      <c r="Q79" s="1042"/>
      <c r="R79" s="1043"/>
      <c r="S79" s="1041"/>
      <c r="T79" s="1042"/>
      <c r="U79" s="1043"/>
      <c r="V79" s="1041"/>
      <c r="W79" s="1042"/>
      <c r="X79" s="1043"/>
      <c r="Y79" s="1041"/>
      <c r="Z79" s="1042"/>
      <c r="AA79" s="1043"/>
      <c r="AB79" s="1041"/>
      <c r="AC79" s="1042"/>
      <c r="AD79" s="1043"/>
      <c r="AE79" s="27"/>
      <c r="AH79" s="767">
        <f t="shared" si="4"/>
        <v>0</v>
      </c>
      <c r="AI79" s="723">
        <f t="shared" si="7"/>
        <v>0</v>
      </c>
      <c r="AJ79" s="293">
        <f t="shared" si="5"/>
        <v>0</v>
      </c>
      <c r="AK79" s="294" t="str">
        <f>IF(AJ79=0,"",
IF(SUM($AJ$25:AJ79)=1,AL79,
IF($AJ$146&gt;SUM($AJ$25:AJ79),_xlfn.CONCAT(", ",AL79),
IF($AJ$146=SUM($AJ$25:AJ79),_xlfn.CONCAT(" y ",AL79)))))</f>
        <v/>
      </c>
      <c r="AL79" s="89" t="s">
        <v>5192</v>
      </c>
      <c r="AT79">
        <f t="shared" si="8"/>
        <v>0</v>
      </c>
      <c r="AU79">
        <f t="shared" si="9"/>
        <v>0</v>
      </c>
      <c r="AV79">
        <f t="shared" si="10"/>
        <v>0</v>
      </c>
      <c r="AW79">
        <f t="shared" si="11"/>
        <v>0</v>
      </c>
      <c r="AX79" s="293">
        <f t="shared" si="6"/>
        <v>0</v>
      </c>
      <c r="AY79" s="504" t="str">
        <f>IF(AX79=0,"",
IF(SUM($AX$25:AX79)=1,AZ79,
IF($AX$146&gt;SUM($AX$25:AX79),_xlfn.CONCAT(", ",AZ79),
IF($AX$146=SUM($AX$25:AX79),_xlfn.CONCAT(" y ",AZ79)))))</f>
        <v/>
      </c>
      <c r="AZ79" s="505" t="s">
        <v>5192</v>
      </c>
    </row>
    <row r="80" spans="1:52" ht="15" customHeight="1">
      <c r="A80" s="133"/>
      <c r="C80" s="38" t="s">
        <v>5193</v>
      </c>
      <c r="D80" s="1020" t="str">
        <f>IF(CNGE_2025_M1_Secc5_Sub1!$D85="","",CNGE_2025_M1_Secc5_Sub1!$D85)</f>
        <v/>
      </c>
      <c r="E80" s="889"/>
      <c r="F80" s="889"/>
      <c r="G80" s="890"/>
      <c r="H80" s="992"/>
      <c r="I80" s="885"/>
      <c r="J80" s="1041"/>
      <c r="K80" s="1042"/>
      <c r="L80" s="1043"/>
      <c r="M80" s="1041"/>
      <c r="N80" s="1042"/>
      <c r="O80" s="1043"/>
      <c r="P80" s="1041"/>
      <c r="Q80" s="1042"/>
      <c r="R80" s="1043"/>
      <c r="S80" s="1041"/>
      <c r="T80" s="1042"/>
      <c r="U80" s="1043"/>
      <c r="V80" s="1041"/>
      <c r="W80" s="1042"/>
      <c r="X80" s="1043"/>
      <c r="Y80" s="1041"/>
      <c r="Z80" s="1042"/>
      <c r="AA80" s="1043"/>
      <c r="AB80" s="1041"/>
      <c r="AC80" s="1042"/>
      <c r="AD80" s="1043"/>
      <c r="AE80" s="27"/>
      <c r="AH80" s="767">
        <f t="shared" si="4"/>
        <v>0</v>
      </c>
      <c r="AI80" s="723">
        <f t="shared" si="7"/>
        <v>0</v>
      </c>
      <c r="AJ80" s="293">
        <f t="shared" si="5"/>
        <v>0</v>
      </c>
      <c r="AK80" s="294" t="str">
        <f>IF(AJ80=0,"",
IF(SUM($AJ$25:AJ80)=1,AL80,
IF($AJ$146&gt;SUM($AJ$25:AJ80),_xlfn.CONCAT(", ",AL80),
IF($AJ$146=SUM($AJ$25:AJ80),_xlfn.CONCAT(" y ",AL80)))))</f>
        <v/>
      </c>
      <c r="AL80" s="89" t="s">
        <v>5194</v>
      </c>
      <c r="AT80">
        <f t="shared" si="8"/>
        <v>0</v>
      </c>
      <c r="AU80">
        <f t="shared" si="9"/>
        <v>0</v>
      </c>
      <c r="AV80">
        <f t="shared" si="10"/>
        <v>0</v>
      </c>
      <c r="AW80">
        <f t="shared" si="11"/>
        <v>0</v>
      </c>
      <c r="AX80" s="293">
        <f t="shared" si="6"/>
        <v>0</v>
      </c>
      <c r="AY80" s="504" t="str">
        <f>IF(AX80=0,"",
IF(SUM($AX$25:AX80)=1,AZ80,
IF($AX$146&gt;SUM($AX$25:AX80),_xlfn.CONCAT(", ",AZ80),
IF($AX$146=SUM($AX$25:AX80),_xlfn.CONCAT(" y ",AZ80)))))</f>
        <v/>
      </c>
      <c r="AZ80" s="505" t="s">
        <v>5194</v>
      </c>
    </row>
    <row r="81" spans="1:52" ht="15" customHeight="1">
      <c r="A81" s="133"/>
      <c r="C81" s="38" t="s">
        <v>5195</v>
      </c>
      <c r="D81" s="1020" t="str">
        <f>IF(CNGE_2025_M1_Secc5_Sub1!$D86="","",CNGE_2025_M1_Secc5_Sub1!$D86)</f>
        <v/>
      </c>
      <c r="E81" s="889"/>
      <c r="F81" s="889"/>
      <c r="G81" s="890"/>
      <c r="H81" s="992"/>
      <c r="I81" s="885"/>
      <c r="J81" s="1041"/>
      <c r="K81" s="1042"/>
      <c r="L81" s="1043"/>
      <c r="M81" s="1041"/>
      <c r="N81" s="1042"/>
      <c r="O81" s="1043"/>
      <c r="P81" s="1041"/>
      <c r="Q81" s="1042"/>
      <c r="R81" s="1043"/>
      <c r="S81" s="1041"/>
      <c r="T81" s="1042"/>
      <c r="U81" s="1043"/>
      <c r="V81" s="1041"/>
      <c r="W81" s="1042"/>
      <c r="X81" s="1043"/>
      <c r="Y81" s="1041"/>
      <c r="Z81" s="1042"/>
      <c r="AA81" s="1043"/>
      <c r="AB81" s="1041"/>
      <c r="AC81" s="1042"/>
      <c r="AD81" s="1043"/>
      <c r="AE81" s="27"/>
      <c r="AH81" s="767">
        <f t="shared" si="4"/>
        <v>0</v>
      </c>
      <c r="AI81" s="723">
        <f t="shared" si="7"/>
        <v>0</v>
      </c>
      <c r="AJ81" s="293">
        <f t="shared" si="5"/>
        <v>0</v>
      </c>
      <c r="AK81" s="294" t="str">
        <f>IF(AJ81=0,"",
IF(SUM($AJ$25:AJ81)=1,AL81,
IF($AJ$146&gt;SUM($AJ$25:AJ81),_xlfn.CONCAT(", ",AL81),
IF($AJ$146=SUM($AJ$25:AJ81),_xlfn.CONCAT(" y ",AL81)))))</f>
        <v/>
      </c>
      <c r="AL81" s="89" t="s">
        <v>5196</v>
      </c>
      <c r="AT81">
        <f t="shared" si="8"/>
        <v>0</v>
      </c>
      <c r="AU81">
        <f t="shared" si="9"/>
        <v>0</v>
      </c>
      <c r="AV81">
        <f t="shared" si="10"/>
        <v>0</v>
      </c>
      <c r="AW81">
        <f t="shared" si="11"/>
        <v>0</v>
      </c>
      <c r="AX81" s="293">
        <f t="shared" si="6"/>
        <v>0</v>
      </c>
      <c r="AY81" s="504" t="str">
        <f>IF(AX81=0,"",
IF(SUM($AX$25:AX81)=1,AZ81,
IF($AX$146&gt;SUM($AX$25:AX81),_xlfn.CONCAT(", ",AZ81),
IF($AX$146=SUM($AX$25:AX81),_xlfn.CONCAT(" y ",AZ81)))))</f>
        <v/>
      </c>
      <c r="AZ81" s="505" t="s">
        <v>5196</v>
      </c>
    </row>
    <row r="82" spans="1:52" ht="15" customHeight="1">
      <c r="A82" s="133"/>
      <c r="C82" s="38" t="s">
        <v>5197</v>
      </c>
      <c r="D82" s="1020" t="str">
        <f>IF(CNGE_2025_M1_Secc5_Sub1!$D87="","",CNGE_2025_M1_Secc5_Sub1!$D87)</f>
        <v/>
      </c>
      <c r="E82" s="889"/>
      <c r="F82" s="889"/>
      <c r="G82" s="890"/>
      <c r="H82" s="992"/>
      <c r="I82" s="885"/>
      <c r="J82" s="1041"/>
      <c r="K82" s="1042"/>
      <c r="L82" s="1043"/>
      <c r="M82" s="1041"/>
      <c r="N82" s="1042"/>
      <c r="O82" s="1043"/>
      <c r="P82" s="1041"/>
      <c r="Q82" s="1042"/>
      <c r="R82" s="1043"/>
      <c r="S82" s="1041"/>
      <c r="T82" s="1042"/>
      <c r="U82" s="1043"/>
      <c r="V82" s="1041"/>
      <c r="W82" s="1042"/>
      <c r="X82" s="1043"/>
      <c r="Y82" s="1041"/>
      <c r="Z82" s="1042"/>
      <c r="AA82" s="1043"/>
      <c r="AB82" s="1041"/>
      <c r="AC82" s="1042"/>
      <c r="AD82" s="1043"/>
      <c r="AE82" s="27"/>
      <c r="AH82" s="767">
        <f t="shared" si="4"/>
        <v>0</v>
      </c>
      <c r="AI82" s="723">
        <f t="shared" si="7"/>
        <v>0</v>
      </c>
      <c r="AJ82" s="293">
        <f t="shared" si="5"/>
        <v>0</v>
      </c>
      <c r="AK82" s="294" t="str">
        <f>IF(AJ82=0,"",
IF(SUM($AJ$25:AJ82)=1,AL82,
IF($AJ$146&gt;SUM($AJ$25:AJ82),_xlfn.CONCAT(", ",AL82),
IF($AJ$146=SUM($AJ$25:AJ82),_xlfn.CONCAT(" y ",AL82)))))</f>
        <v/>
      </c>
      <c r="AL82" s="89" t="s">
        <v>5198</v>
      </c>
      <c r="AT82">
        <f t="shared" si="8"/>
        <v>0</v>
      </c>
      <c r="AU82">
        <f t="shared" si="9"/>
        <v>0</v>
      </c>
      <c r="AV82">
        <f t="shared" si="10"/>
        <v>0</v>
      </c>
      <c r="AW82">
        <f t="shared" si="11"/>
        <v>0</v>
      </c>
      <c r="AX82" s="293">
        <f t="shared" si="6"/>
        <v>0</v>
      </c>
      <c r="AY82" s="504" t="str">
        <f>IF(AX82=0,"",
IF(SUM($AX$25:AX82)=1,AZ82,
IF($AX$146&gt;SUM($AX$25:AX82),_xlfn.CONCAT(", ",AZ82),
IF($AX$146=SUM($AX$25:AX82),_xlfn.CONCAT(" y ",AZ82)))))</f>
        <v/>
      </c>
      <c r="AZ82" s="505" t="s">
        <v>5198</v>
      </c>
    </row>
    <row r="83" spans="1:52" ht="15" customHeight="1">
      <c r="A83" s="133"/>
      <c r="C83" s="38" t="s">
        <v>5199</v>
      </c>
      <c r="D83" s="1020" t="str">
        <f>IF(CNGE_2025_M1_Secc5_Sub1!$D88="","",CNGE_2025_M1_Secc5_Sub1!$D88)</f>
        <v/>
      </c>
      <c r="E83" s="889"/>
      <c r="F83" s="889"/>
      <c r="G83" s="890"/>
      <c r="H83" s="992"/>
      <c r="I83" s="885"/>
      <c r="J83" s="1041"/>
      <c r="K83" s="1042"/>
      <c r="L83" s="1043"/>
      <c r="M83" s="1041"/>
      <c r="N83" s="1042"/>
      <c r="O83" s="1043"/>
      <c r="P83" s="1041"/>
      <c r="Q83" s="1042"/>
      <c r="R83" s="1043"/>
      <c r="S83" s="1041"/>
      <c r="T83" s="1042"/>
      <c r="U83" s="1043"/>
      <c r="V83" s="1041"/>
      <c r="W83" s="1042"/>
      <c r="X83" s="1043"/>
      <c r="Y83" s="1041"/>
      <c r="Z83" s="1042"/>
      <c r="AA83" s="1043"/>
      <c r="AB83" s="1041"/>
      <c r="AC83" s="1042"/>
      <c r="AD83" s="1043"/>
      <c r="AE83" s="27"/>
      <c r="AH83" s="767">
        <f t="shared" si="4"/>
        <v>0</v>
      </c>
      <c r="AI83" s="723">
        <f t="shared" si="7"/>
        <v>0</v>
      </c>
      <c r="AJ83" s="293">
        <f t="shared" si="5"/>
        <v>0</v>
      </c>
      <c r="AK83" s="294" t="str">
        <f>IF(AJ83=0,"",
IF(SUM($AJ$25:AJ83)=1,AL83,
IF($AJ$146&gt;SUM($AJ$25:AJ83),_xlfn.CONCAT(", ",AL83),
IF($AJ$146=SUM($AJ$25:AJ83),_xlfn.CONCAT(" y ",AL83)))))</f>
        <v/>
      </c>
      <c r="AL83" s="89" t="s">
        <v>5200</v>
      </c>
      <c r="AT83">
        <f t="shared" si="8"/>
        <v>0</v>
      </c>
      <c r="AU83">
        <f t="shared" si="9"/>
        <v>0</v>
      </c>
      <c r="AV83">
        <f t="shared" si="10"/>
        <v>0</v>
      </c>
      <c r="AW83">
        <f t="shared" si="11"/>
        <v>0</v>
      </c>
      <c r="AX83" s="293">
        <f t="shared" si="6"/>
        <v>0</v>
      </c>
      <c r="AY83" s="504" t="str">
        <f>IF(AX83=0,"",
IF(SUM($AX$25:AX83)=1,AZ83,
IF($AX$146&gt;SUM($AX$25:AX83),_xlfn.CONCAT(", ",AZ83),
IF($AX$146=SUM($AX$25:AX83),_xlfn.CONCAT(" y ",AZ83)))))</f>
        <v/>
      </c>
      <c r="AZ83" s="505" t="s">
        <v>5200</v>
      </c>
    </row>
    <row r="84" spans="1:52" ht="15" customHeight="1">
      <c r="A84" s="133"/>
      <c r="C84" s="38" t="s">
        <v>5201</v>
      </c>
      <c r="D84" s="1020" t="str">
        <f>IF(CNGE_2025_M1_Secc5_Sub1!$D89="","",CNGE_2025_M1_Secc5_Sub1!$D89)</f>
        <v/>
      </c>
      <c r="E84" s="889"/>
      <c r="F84" s="889"/>
      <c r="G84" s="890"/>
      <c r="H84" s="992"/>
      <c r="I84" s="885"/>
      <c r="J84" s="1041"/>
      <c r="K84" s="1042"/>
      <c r="L84" s="1043"/>
      <c r="M84" s="1041"/>
      <c r="N84" s="1042"/>
      <c r="O84" s="1043"/>
      <c r="P84" s="1041"/>
      <c r="Q84" s="1042"/>
      <c r="R84" s="1043"/>
      <c r="S84" s="1041"/>
      <c r="T84" s="1042"/>
      <c r="U84" s="1043"/>
      <c r="V84" s="1041"/>
      <c r="W84" s="1042"/>
      <c r="X84" s="1043"/>
      <c r="Y84" s="1041"/>
      <c r="Z84" s="1042"/>
      <c r="AA84" s="1043"/>
      <c r="AB84" s="1041"/>
      <c r="AC84" s="1042"/>
      <c r="AD84" s="1043"/>
      <c r="AE84" s="27"/>
      <c r="AH84" s="767">
        <f t="shared" si="4"/>
        <v>0</v>
      </c>
      <c r="AI84" s="723">
        <f t="shared" si="7"/>
        <v>0</v>
      </c>
      <c r="AJ84" s="293">
        <f t="shared" si="5"/>
        <v>0</v>
      </c>
      <c r="AK84" s="294" t="str">
        <f>IF(AJ84=0,"",
IF(SUM($AJ$25:AJ84)=1,AL84,
IF($AJ$146&gt;SUM($AJ$25:AJ84),_xlfn.CONCAT(", ",AL84),
IF($AJ$146=SUM($AJ$25:AJ84),_xlfn.CONCAT(" y ",AL84)))))</f>
        <v/>
      </c>
      <c r="AL84" s="89" t="s">
        <v>5202</v>
      </c>
      <c r="AT84">
        <f t="shared" si="8"/>
        <v>0</v>
      </c>
      <c r="AU84">
        <f t="shared" si="9"/>
        <v>0</v>
      </c>
      <c r="AV84">
        <f t="shared" si="10"/>
        <v>0</v>
      </c>
      <c r="AW84">
        <f t="shared" si="11"/>
        <v>0</v>
      </c>
      <c r="AX84" s="293">
        <f t="shared" si="6"/>
        <v>0</v>
      </c>
      <c r="AY84" s="504" t="str">
        <f>IF(AX84=0,"",
IF(SUM($AX$25:AX84)=1,AZ84,
IF($AX$146&gt;SUM($AX$25:AX84),_xlfn.CONCAT(", ",AZ84),
IF($AX$146=SUM($AX$25:AX84),_xlfn.CONCAT(" y ",AZ84)))))</f>
        <v/>
      </c>
      <c r="AZ84" s="505" t="s">
        <v>5202</v>
      </c>
    </row>
    <row r="85" spans="1:52" ht="15" customHeight="1">
      <c r="A85" s="133"/>
      <c r="C85" s="38" t="s">
        <v>5203</v>
      </c>
      <c r="D85" s="1020" t="str">
        <f>IF(CNGE_2025_M1_Secc5_Sub1!$D90="","",CNGE_2025_M1_Secc5_Sub1!$D90)</f>
        <v/>
      </c>
      <c r="E85" s="889"/>
      <c r="F85" s="889"/>
      <c r="G85" s="890"/>
      <c r="H85" s="992"/>
      <c r="I85" s="885"/>
      <c r="J85" s="1041"/>
      <c r="K85" s="1042"/>
      <c r="L85" s="1043"/>
      <c r="M85" s="1041"/>
      <c r="N85" s="1042"/>
      <c r="O85" s="1043"/>
      <c r="P85" s="1041"/>
      <c r="Q85" s="1042"/>
      <c r="R85" s="1043"/>
      <c r="S85" s="1041"/>
      <c r="T85" s="1042"/>
      <c r="U85" s="1043"/>
      <c r="V85" s="1041"/>
      <c r="W85" s="1042"/>
      <c r="X85" s="1043"/>
      <c r="Y85" s="1041"/>
      <c r="Z85" s="1042"/>
      <c r="AA85" s="1043"/>
      <c r="AB85" s="1041"/>
      <c r="AC85" s="1042"/>
      <c r="AD85" s="1043"/>
      <c r="AE85" s="27"/>
      <c r="AH85" s="767">
        <f t="shared" si="4"/>
        <v>0</v>
      </c>
      <c r="AI85" s="723">
        <f t="shared" si="7"/>
        <v>0</v>
      </c>
      <c r="AJ85" s="293">
        <f t="shared" si="5"/>
        <v>0</v>
      </c>
      <c r="AK85" s="294" t="str">
        <f>IF(AJ85=0,"",
IF(SUM($AJ$25:AJ85)=1,AL85,
IF($AJ$146&gt;SUM($AJ$25:AJ85),_xlfn.CONCAT(", ",AL85),
IF($AJ$146=SUM($AJ$25:AJ85),_xlfn.CONCAT(" y ",AL85)))))</f>
        <v/>
      </c>
      <c r="AL85" s="89" t="s">
        <v>5204</v>
      </c>
      <c r="AT85">
        <f t="shared" si="8"/>
        <v>0</v>
      </c>
      <c r="AU85">
        <f t="shared" si="9"/>
        <v>0</v>
      </c>
      <c r="AV85">
        <f t="shared" si="10"/>
        <v>0</v>
      </c>
      <c r="AW85">
        <f t="shared" si="11"/>
        <v>0</v>
      </c>
      <c r="AX85" s="293">
        <f t="shared" si="6"/>
        <v>0</v>
      </c>
      <c r="AY85" s="504" t="str">
        <f>IF(AX85=0,"",
IF(SUM($AX$25:AX85)=1,AZ85,
IF($AX$146&gt;SUM($AX$25:AX85),_xlfn.CONCAT(", ",AZ85),
IF($AX$146=SUM($AX$25:AX85),_xlfn.CONCAT(" y ",AZ85)))))</f>
        <v/>
      </c>
      <c r="AZ85" s="505" t="s">
        <v>5204</v>
      </c>
    </row>
    <row r="86" spans="1:52" ht="15" customHeight="1">
      <c r="A86" s="133"/>
      <c r="C86" s="38" t="s">
        <v>5205</v>
      </c>
      <c r="D86" s="1020" t="str">
        <f>IF(CNGE_2025_M1_Secc5_Sub1!$D91="","",CNGE_2025_M1_Secc5_Sub1!$D91)</f>
        <v/>
      </c>
      <c r="E86" s="889"/>
      <c r="F86" s="889"/>
      <c r="G86" s="890"/>
      <c r="H86" s="992"/>
      <c r="I86" s="885"/>
      <c r="J86" s="1041"/>
      <c r="K86" s="1042"/>
      <c r="L86" s="1043"/>
      <c r="M86" s="1041"/>
      <c r="N86" s="1042"/>
      <c r="O86" s="1043"/>
      <c r="P86" s="1041"/>
      <c r="Q86" s="1042"/>
      <c r="R86" s="1043"/>
      <c r="S86" s="1041"/>
      <c r="T86" s="1042"/>
      <c r="U86" s="1043"/>
      <c r="V86" s="1041"/>
      <c r="W86" s="1042"/>
      <c r="X86" s="1043"/>
      <c r="Y86" s="1041"/>
      <c r="Z86" s="1042"/>
      <c r="AA86" s="1043"/>
      <c r="AB86" s="1041"/>
      <c r="AC86" s="1042"/>
      <c r="AD86" s="1043"/>
      <c r="AE86" s="27"/>
      <c r="AH86" s="767">
        <f t="shared" si="4"/>
        <v>0</v>
      </c>
      <c r="AI86" s="723">
        <f t="shared" si="7"/>
        <v>0</v>
      </c>
      <c r="AJ86" s="293">
        <f t="shared" si="5"/>
        <v>0</v>
      </c>
      <c r="AK86" s="294" t="str">
        <f>IF(AJ86=0,"",
IF(SUM($AJ$25:AJ86)=1,AL86,
IF($AJ$146&gt;SUM($AJ$25:AJ86),_xlfn.CONCAT(", ",AL86),
IF($AJ$146=SUM($AJ$25:AJ86),_xlfn.CONCAT(" y ",AL86)))))</f>
        <v/>
      </c>
      <c r="AL86" s="89" t="s">
        <v>5206</v>
      </c>
      <c r="AT86">
        <f t="shared" si="8"/>
        <v>0</v>
      </c>
      <c r="AU86">
        <f t="shared" si="9"/>
        <v>0</v>
      </c>
      <c r="AV86">
        <f t="shared" si="10"/>
        <v>0</v>
      </c>
      <c r="AW86">
        <f t="shared" si="11"/>
        <v>0</v>
      </c>
      <c r="AX86" s="293">
        <f t="shared" si="6"/>
        <v>0</v>
      </c>
      <c r="AY86" s="504" t="str">
        <f>IF(AX86=0,"",
IF(SUM($AX$25:AX86)=1,AZ86,
IF($AX$146&gt;SUM($AX$25:AX86),_xlfn.CONCAT(", ",AZ86),
IF($AX$146=SUM($AX$25:AX86),_xlfn.CONCAT(" y ",AZ86)))))</f>
        <v/>
      </c>
      <c r="AZ86" s="505" t="s">
        <v>5206</v>
      </c>
    </row>
    <row r="87" spans="1:52" ht="15" customHeight="1">
      <c r="A87" s="133"/>
      <c r="C87" s="38" t="s">
        <v>5207</v>
      </c>
      <c r="D87" s="1020" t="str">
        <f>IF(CNGE_2025_M1_Secc5_Sub1!$D92="","",CNGE_2025_M1_Secc5_Sub1!$D92)</f>
        <v/>
      </c>
      <c r="E87" s="889"/>
      <c r="F87" s="889"/>
      <c r="G87" s="890"/>
      <c r="H87" s="992"/>
      <c r="I87" s="885"/>
      <c r="J87" s="1041"/>
      <c r="K87" s="1042"/>
      <c r="L87" s="1043"/>
      <c r="M87" s="1041"/>
      <c r="N87" s="1042"/>
      <c r="O87" s="1043"/>
      <c r="P87" s="1041"/>
      <c r="Q87" s="1042"/>
      <c r="R87" s="1043"/>
      <c r="S87" s="1041"/>
      <c r="T87" s="1042"/>
      <c r="U87" s="1043"/>
      <c r="V87" s="1041"/>
      <c r="W87" s="1042"/>
      <c r="X87" s="1043"/>
      <c r="Y87" s="1041"/>
      <c r="Z87" s="1042"/>
      <c r="AA87" s="1043"/>
      <c r="AB87" s="1041"/>
      <c r="AC87" s="1042"/>
      <c r="AD87" s="1043"/>
      <c r="AE87" s="27"/>
      <c r="AH87" s="767">
        <f t="shared" si="4"/>
        <v>0</v>
      </c>
      <c r="AI87" s="723">
        <f t="shared" si="7"/>
        <v>0</v>
      </c>
      <c r="AJ87" s="293">
        <f t="shared" si="5"/>
        <v>0</v>
      </c>
      <c r="AK87" s="294" t="str">
        <f>IF(AJ87=0,"",
IF(SUM($AJ$25:AJ87)=1,AL87,
IF($AJ$146&gt;SUM($AJ$25:AJ87),_xlfn.CONCAT(", ",AL87),
IF($AJ$146=SUM($AJ$25:AJ87),_xlfn.CONCAT(" y ",AL87)))))</f>
        <v/>
      </c>
      <c r="AL87" s="89" t="s">
        <v>5208</v>
      </c>
      <c r="AT87">
        <f t="shared" si="8"/>
        <v>0</v>
      </c>
      <c r="AU87">
        <f t="shared" si="9"/>
        <v>0</v>
      </c>
      <c r="AV87">
        <f t="shared" si="10"/>
        <v>0</v>
      </c>
      <c r="AW87">
        <f t="shared" si="11"/>
        <v>0</v>
      </c>
      <c r="AX87" s="293">
        <f t="shared" si="6"/>
        <v>0</v>
      </c>
      <c r="AY87" s="504" t="str">
        <f>IF(AX87=0,"",
IF(SUM($AX$25:AX87)=1,AZ87,
IF($AX$146&gt;SUM($AX$25:AX87),_xlfn.CONCAT(", ",AZ87),
IF($AX$146=SUM($AX$25:AX87),_xlfn.CONCAT(" y ",AZ87)))))</f>
        <v/>
      </c>
      <c r="AZ87" s="505" t="s">
        <v>5208</v>
      </c>
    </row>
    <row r="88" spans="1:52" ht="15" customHeight="1">
      <c r="A88" s="133"/>
      <c r="C88" s="38" t="s">
        <v>5209</v>
      </c>
      <c r="D88" s="1020" t="str">
        <f>IF(CNGE_2025_M1_Secc5_Sub1!$D93="","",CNGE_2025_M1_Secc5_Sub1!$D93)</f>
        <v/>
      </c>
      <c r="E88" s="889"/>
      <c r="F88" s="889"/>
      <c r="G88" s="890"/>
      <c r="H88" s="992"/>
      <c r="I88" s="885"/>
      <c r="J88" s="1041"/>
      <c r="K88" s="1042"/>
      <c r="L88" s="1043"/>
      <c r="M88" s="1041"/>
      <c r="N88" s="1042"/>
      <c r="O88" s="1043"/>
      <c r="P88" s="1041"/>
      <c r="Q88" s="1042"/>
      <c r="R88" s="1043"/>
      <c r="S88" s="1041"/>
      <c r="T88" s="1042"/>
      <c r="U88" s="1043"/>
      <c r="V88" s="1041"/>
      <c r="W88" s="1042"/>
      <c r="X88" s="1043"/>
      <c r="Y88" s="1041"/>
      <c r="Z88" s="1042"/>
      <c r="AA88" s="1043"/>
      <c r="AB88" s="1041"/>
      <c r="AC88" s="1042"/>
      <c r="AD88" s="1043"/>
      <c r="AE88" s="27"/>
      <c r="AH88" s="767">
        <f t="shared" si="4"/>
        <v>0</v>
      </c>
      <c r="AI88" s="723">
        <f t="shared" si="7"/>
        <v>0</v>
      </c>
      <c r="AJ88" s="293">
        <f t="shared" si="5"/>
        <v>0</v>
      </c>
      <c r="AK88" s="294" t="str">
        <f>IF(AJ88=0,"",
IF(SUM($AJ$25:AJ88)=1,AL88,
IF($AJ$146&gt;SUM($AJ$25:AJ88),_xlfn.CONCAT(", ",AL88),
IF($AJ$146=SUM($AJ$25:AJ88),_xlfn.CONCAT(" y ",AL88)))))</f>
        <v/>
      </c>
      <c r="AL88" s="89" t="s">
        <v>5210</v>
      </c>
      <c r="AT88">
        <f t="shared" si="8"/>
        <v>0</v>
      </c>
      <c r="AU88">
        <f t="shared" si="9"/>
        <v>0</v>
      </c>
      <c r="AV88">
        <f t="shared" si="10"/>
        <v>0</v>
      </c>
      <c r="AW88">
        <f t="shared" si="11"/>
        <v>0</v>
      </c>
      <c r="AX88" s="293">
        <f t="shared" si="6"/>
        <v>0</v>
      </c>
      <c r="AY88" s="504" t="str">
        <f>IF(AX88=0,"",
IF(SUM($AX$25:AX88)=1,AZ88,
IF($AX$146&gt;SUM($AX$25:AX88),_xlfn.CONCAT(", ",AZ88),
IF($AX$146=SUM($AX$25:AX88),_xlfn.CONCAT(" y ",AZ88)))))</f>
        <v/>
      </c>
      <c r="AZ88" s="505" t="s">
        <v>5210</v>
      </c>
    </row>
    <row r="89" spans="1:52" ht="15" customHeight="1">
      <c r="A89" s="133"/>
      <c r="C89" s="38" t="s">
        <v>5211</v>
      </c>
      <c r="D89" s="1020" t="str">
        <f>IF(CNGE_2025_M1_Secc5_Sub1!$D94="","",CNGE_2025_M1_Secc5_Sub1!$D94)</f>
        <v/>
      </c>
      <c r="E89" s="889"/>
      <c r="F89" s="889"/>
      <c r="G89" s="890"/>
      <c r="H89" s="992"/>
      <c r="I89" s="885"/>
      <c r="J89" s="1041"/>
      <c r="K89" s="1042"/>
      <c r="L89" s="1043"/>
      <c r="M89" s="1041"/>
      <c r="N89" s="1042"/>
      <c r="O89" s="1043"/>
      <c r="P89" s="1041"/>
      <c r="Q89" s="1042"/>
      <c r="R89" s="1043"/>
      <c r="S89" s="1041"/>
      <c r="T89" s="1042"/>
      <c r="U89" s="1043"/>
      <c r="V89" s="1041"/>
      <c r="W89" s="1042"/>
      <c r="X89" s="1043"/>
      <c r="Y89" s="1041"/>
      <c r="Z89" s="1042"/>
      <c r="AA89" s="1043"/>
      <c r="AB89" s="1041"/>
      <c r="AC89" s="1042"/>
      <c r="AD89" s="1043"/>
      <c r="AE89" s="27"/>
      <c r="AH89" s="767">
        <f t="shared" si="4"/>
        <v>0</v>
      </c>
      <c r="AI89" s="723">
        <f t="shared" si="7"/>
        <v>0</v>
      </c>
      <c r="AJ89" s="293">
        <f t="shared" si="5"/>
        <v>0</v>
      </c>
      <c r="AK89" s="294" t="str">
        <f>IF(AJ89=0,"",
IF(SUM($AJ$25:AJ89)=1,AL89,
IF($AJ$146&gt;SUM($AJ$25:AJ89),_xlfn.CONCAT(", ",AL89),
IF($AJ$146=SUM($AJ$25:AJ89),_xlfn.CONCAT(" y ",AL89)))))</f>
        <v/>
      </c>
      <c r="AL89" s="89" t="s">
        <v>5212</v>
      </c>
      <c r="AT89">
        <f t="shared" ref="AT89:AT120" si="12">J89</f>
        <v>0</v>
      </c>
      <c r="AU89">
        <f t="shared" ref="AU89:AU120" si="13">COUNTIF(M89:AD89,"NS")</f>
        <v>0</v>
      </c>
      <c r="AV89">
        <f t="shared" ref="AV89:AV120" si="14">SUM(M89:AD89)</f>
        <v>0</v>
      </c>
      <c r="AW89">
        <f t="shared" ref="AW89:AW120" si="15">IF(COUNTIF(J89:AD89,"NA")=7,0,IF(OR(AND(AT89=0,AU89&gt;0),AND(AT89="NS",AV89&gt;0), AND(AT89="NS", AU89=0,AV89=0)), 1, IF(OR(AND(AT89&gt;0,AU89&gt;1,AT89&gt;AV89), AND(AT89="NS",AU89=2), AND(AT89="NS",AV89=0,AU89&gt;0),AT89=AV89), 0, 1)))</f>
        <v>0</v>
      </c>
      <c r="AX89" s="293">
        <f t="shared" si="6"/>
        <v>0</v>
      </c>
      <c r="AY89" s="504" t="str">
        <f>IF(AX89=0,"",
IF(SUM($AX$25:AX89)=1,AZ89,
IF($AX$146&gt;SUM($AX$25:AX89),_xlfn.CONCAT(", ",AZ89),
IF($AX$146=SUM($AX$25:AX89),_xlfn.CONCAT(" y ",AZ89)))))</f>
        <v/>
      </c>
      <c r="AZ89" s="505" t="s">
        <v>5212</v>
      </c>
    </row>
    <row r="90" spans="1:52" ht="15" customHeight="1">
      <c r="A90" s="133"/>
      <c r="C90" s="38" t="s">
        <v>5213</v>
      </c>
      <c r="D90" s="1020" t="str">
        <f>IF(CNGE_2025_M1_Secc5_Sub1!$D95="","",CNGE_2025_M1_Secc5_Sub1!$D95)</f>
        <v/>
      </c>
      <c r="E90" s="889"/>
      <c r="F90" s="889"/>
      <c r="G90" s="890"/>
      <c r="H90" s="992"/>
      <c r="I90" s="885"/>
      <c r="J90" s="1041"/>
      <c r="K90" s="1042"/>
      <c r="L90" s="1043"/>
      <c r="M90" s="1041"/>
      <c r="N90" s="1042"/>
      <c r="O90" s="1043"/>
      <c r="P90" s="1041"/>
      <c r="Q90" s="1042"/>
      <c r="R90" s="1043"/>
      <c r="S90" s="1041"/>
      <c r="T90" s="1042"/>
      <c r="U90" s="1043"/>
      <c r="V90" s="1041"/>
      <c r="W90" s="1042"/>
      <c r="X90" s="1043"/>
      <c r="Y90" s="1041"/>
      <c r="Z90" s="1042"/>
      <c r="AA90" s="1043"/>
      <c r="AB90" s="1041"/>
      <c r="AC90" s="1042"/>
      <c r="AD90" s="1043"/>
      <c r="AE90" s="27"/>
      <c r="AH90" s="767">
        <f t="shared" ref="AH90:AH145" si="16">IF(AND($H90="X",COUNTA(J90:AD90)&gt;0),1,0)</f>
        <v>0</v>
      </c>
      <c r="AI90" s="723">
        <f t="shared" si="7"/>
        <v>0</v>
      </c>
      <c r="AJ90" s="293">
        <f t="shared" ref="AJ90:AJ144" si="17">IF(AI90=0,0,1)</f>
        <v>0</v>
      </c>
      <c r="AK90" s="294" t="str">
        <f>IF(AJ90=0,"",
IF(SUM($AJ$25:AJ90)=1,AL90,
IF($AJ$146&gt;SUM($AJ$25:AJ90),_xlfn.CONCAT(", ",AL90),
IF($AJ$146=SUM($AJ$25:AJ90),_xlfn.CONCAT(" y ",AL90)))))</f>
        <v/>
      </c>
      <c r="AL90" s="89" t="s">
        <v>5214</v>
      </c>
      <c r="AT90">
        <f t="shared" si="12"/>
        <v>0</v>
      </c>
      <c r="AU90">
        <f t="shared" si="13"/>
        <v>0</v>
      </c>
      <c r="AV90">
        <f t="shared" si="14"/>
        <v>0</v>
      </c>
      <c r="AW90">
        <f t="shared" si="15"/>
        <v>0</v>
      </c>
      <c r="AX90" s="293">
        <f t="shared" ref="AX90:AX145" si="18">IF(SUM(AW90)=0,0,1)</f>
        <v>0</v>
      </c>
      <c r="AY90" s="504" t="str">
        <f>IF(AX90=0,"",
IF(SUM($AX$25:AX90)=1,AZ90,
IF($AX$146&gt;SUM($AX$25:AX90),_xlfn.CONCAT(", ",AZ90),
IF($AX$146=SUM($AX$25:AX90),_xlfn.CONCAT(" y ",AZ90)))))</f>
        <v/>
      </c>
      <c r="AZ90" s="505" t="s">
        <v>5214</v>
      </c>
    </row>
    <row r="91" spans="1:52" ht="15" customHeight="1">
      <c r="A91" s="133"/>
      <c r="C91" s="38" t="s">
        <v>5215</v>
      </c>
      <c r="D91" s="1020" t="str">
        <f>IF(CNGE_2025_M1_Secc5_Sub1!$D96="","",CNGE_2025_M1_Secc5_Sub1!$D96)</f>
        <v/>
      </c>
      <c r="E91" s="889"/>
      <c r="F91" s="889"/>
      <c r="G91" s="890"/>
      <c r="H91" s="992"/>
      <c r="I91" s="885"/>
      <c r="J91" s="1041"/>
      <c r="K91" s="1042"/>
      <c r="L91" s="1043"/>
      <c r="M91" s="1041"/>
      <c r="N91" s="1042"/>
      <c r="O91" s="1043"/>
      <c r="P91" s="1041"/>
      <c r="Q91" s="1042"/>
      <c r="R91" s="1043"/>
      <c r="S91" s="1041"/>
      <c r="T91" s="1042"/>
      <c r="U91" s="1043"/>
      <c r="V91" s="1041"/>
      <c r="W91" s="1042"/>
      <c r="X91" s="1043"/>
      <c r="Y91" s="1041"/>
      <c r="Z91" s="1042"/>
      <c r="AA91" s="1043"/>
      <c r="AB91" s="1041"/>
      <c r="AC91" s="1042"/>
      <c r="AD91" s="1043"/>
      <c r="AE91" s="27"/>
      <c r="AH91" s="767">
        <f t="shared" si="16"/>
        <v>0</v>
      </c>
      <c r="AI91" s="723">
        <f t="shared" ref="AI91:AI145" si="19">IF(AND(COUNTBLANK(D91)=0,H91="",COUNTA(J91:AD91)=7),0,IF(AND(COUNTBLANK(D91)=0,H91="X",COUNTA(J91:AD91)=0),0,IF(AND(COUNTBLANK(D91)=1,COUNTA(H91:AD91)=0),0,1)))</f>
        <v>0</v>
      </c>
      <c r="AJ91" s="293">
        <f t="shared" si="17"/>
        <v>0</v>
      </c>
      <c r="AK91" s="294" t="str">
        <f>IF(AJ91=0,"",
IF(SUM($AJ$25:AJ91)=1,AL91,
IF($AJ$146&gt;SUM($AJ$25:AJ91),_xlfn.CONCAT(", ",AL91),
IF($AJ$146=SUM($AJ$25:AJ91),_xlfn.CONCAT(" y ",AL91)))))</f>
        <v/>
      </c>
      <c r="AL91" s="89" t="s">
        <v>5216</v>
      </c>
      <c r="AT91">
        <f t="shared" si="12"/>
        <v>0</v>
      </c>
      <c r="AU91">
        <f t="shared" si="13"/>
        <v>0</v>
      </c>
      <c r="AV91">
        <f t="shared" si="14"/>
        <v>0</v>
      </c>
      <c r="AW91">
        <f t="shared" si="15"/>
        <v>0</v>
      </c>
      <c r="AX91" s="293">
        <f t="shared" si="18"/>
        <v>0</v>
      </c>
      <c r="AY91" s="504" t="str">
        <f>IF(AX91=0,"",
IF(SUM($AX$25:AX91)=1,AZ91,
IF($AX$146&gt;SUM($AX$25:AX91),_xlfn.CONCAT(", ",AZ91),
IF($AX$146=SUM($AX$25:AX91),_xlfn.CONCAT(" y ",AZ91)))))</f>
        <v/>
      </c>
      <c r="AZ91" s="505" t="s">
        <v>5216</v>
      </c>
    </row>
    <row r="92" spans="1:52" ht="15" customHeight="1">
      <c r="A92" s="133"/>
      <c r="C92" s="38" t="s">
        <v>5217</v>
      </c>
      <c r="D92" s="1020" t="str">
        <f>IF(CNGE_2025_M1_Secc5_Sub1!$D97="","",CNGE_2025_M1_Secc5_Sub1!$D97)</f>
        <v/>
      </c>
      <c r="E92" s="889"/>
      <c r="F92" s="889"/>
      <c r="G92" s="890"/>
      <c r="H92" s="992"/>
      <c r="I92" s="885"/>
      <c r="J92" s="1041"/>
      <c r="K92" s="1042"/>
      <c r="L92" s="1043"/>
      <c r="M92" s="1041"/>
      <c r="N92" s="1042"/>
      <c r="O92" s="1043"/>
      <c r="P92" s="1041"/>
      <c r="Q92" s="1042"/>
      <c r="R92" s="1043"/>
      <c r="S92" s="1041"/>
      <c r="T92" s="1042"/>
      <c r="U92" s="1043"/>
      <c r="V92" s="1041"/>
      <c r="W92" s="1042"/>
      <c r="X92" s="1043"/>
      <c r="Y92" s="1041"/>
      <c r="Z92" s="1042"/>
      <c r="AA92" s="1043"/>
      <c r="AB92" s="1041"/>
      <c r="AC92" s="1042"/>
      <c r="AD92" s="1043"/>
      <c r="AE92" s="27"/>
      <c r="AH92" s="767">
        <f t="shared" si="16"/>
        <v>0</v>
      </c>
      <c r="AI92" s="723">
        <f t="shared" si="19"/>
        <v>0</v>
      </c>
      <c r="AJ92" s="293">
        <f t="shared" si="17"/>
        <v>0</v>
      </c>
      <c r="AK92" s="294" t="str">
        <f>IF(AJ92=0,"",
IF(SUM($AJ$25:AJ92)=1,AL92,
IF($AJ$146&gt;SUM($AJ$25:AJ92),_xlfn.CONCAT(", ",AL92),
IF($AJ$146=SUM($AJ$25:AJ92),_xlfn.CONCAT(" y ",AL92)))))</f>
        <v/>
      </c>
      <c r="AL92" s="89" t="s">
        <v>5218</v>
      </c>
      <c r="AT92">
        <f t="shared" si="12"/>
        <v>0</v>
      </c>
      <c r="AU92">
        <f t="shared" si="13"/>
        <v>0</v>
      </c>
      <c r="AV92">
        <f t="shared" si="14"/>
        <v>0</v>
      </c>
      <c r="AW92">
        <f t="shared" si="15"/>
        <v>0</v>
      </c>
      <c r="AX92" s="293">
        <f t="shared" si="18"/>
        <v>0</v>
      </c>
      <c r="AY92" s="504" t="str">
        <f>IF(AX92=0,"",
IF(SUM($AX$25:AX92)=1,AZ92,
IF($AX$146&gt;SUM($AX$25:AX92),_xlfn.CONCAT(", ",AZ92),
IF($AX$146=SUM($AX$25:AX92),_xlfn.CONCAT(" y ",AZ92)))))</f>
        <v/>
      </c>
      <c r="AZ92" s="505" t="s">
        <v>5218</v>
      </c>
    </row>
    <row r="93" spans="1:52" ht="15" customHeight="1">
      <c r="A93" s="133"/>
      <c r="C93" s="38" t="s">
        <v>5219</v>
      </c>
      <c r="D93" s="1020" t="str">
        <f>IF(CNGE_2025_M1_Secc5_Sub1!$D98="","",CNGE_2025_M1_Secc5_Sub1!$D98)</f>
        <v/>
      </c>
      <c r="E93" s="889"/>
      <c r="F93" s="889"/>
      <c r="G93" s="890"/>
      <c r="H93" s="992"/>
      <c r="I93" s="885"/>
      <c r="J93" s="1041"/>
      <c r="K93" s="1042"/>
      <c r="L93" s="1043"/>
      <c r="M93" s="1041"/>
      <c r="N93" s="1042"/>
      <c r="O93" s="1043"/>
      <c r="P93" s="1041"/>
      <c r="Q93" s="1042"/>
      <c r="R93" s="1043"/>
      <c r="S93" s="1041"/>
      <c r="T93" s="1042"/>
      <c r="U93" s="1043"/>
      <c r="V93" s="1041"/>
      <c r="W93" s="1042"/>
      <c r="X93" s="1043"/>
      <c r="Y93" s="1041"/>
      <c r="Z93" s="1042"/>
      <c r="AA93" s="1043"/>
      <c r="AB93" s="1041"/>
      <c r="AC93" s="1042"/>
      <c r="AD93" s="1043"/>
      <c r="AE93" s="27"/>
      <c r="AH93" s="767">
        <f t="shared" si="16"/>
        <v>0</v>
      </c>
      <c r="AI93" s="723">
        <f t="shared" si="19"/>
        <v>0</v>
      </c>
      <c r="AJ93" s="293">
        <f t="shared" si="17"/>
        <v>0</v>
      </c>
      <c r="AK93" s="294" t="str">
        <f>IF(AJ93=0,"",
IF(SUM($AJ$25:AJ93)=1,AL93,
IF($AJ$146&gt;SUM($AJ$25:AJ93),_xlfn.CONCAT(", ",AL93),
IF($AJ$146=SUM($AJ$25:AJ93),_xlfn.CONCAT(" y ",AL93)))))</f>
        <v/>
      </c>
      <c r="AL93" s="89" t="s">
        <v>5220</v>
      </c>
      <c r="AT93">
        <f t="shared" si="12"/>
        <v>0</v>
      </c>
      <c r="AU93">
        <f t="shared" si="13"/>
        <v>0</v>
      </c>
      <c r="AV93">
        <f t="shared" si="14"/>
        <v>0</v>
      </c>
      <c r="AW93">
        <f t="shared" si="15"/>
        <v>0</v>
      </c>
      <c r="AX93" s="293">
        <f t="shared" si="18"/>
        <v>0</v>
      </c>
      <c r="AY93" s="504" t="str">
        <f>IF(AX93=0,"",
IF(SUM($AX$25:AX93)=1,AZ93,
IF($AX$146&gt;SUM($AX$25:AX93),_xlfn.CONCAT(", ",AZ93),
IF($AX$146=SUM($AX$25:AX93),_xlfn.CONCAT(" y ",AZ93)))))</f>
        <v/>
      </c>
      <c r="AZ93" s="505" t="s">
        <v>5220</v>
      </c>
    </row>
    <row r="94" spans="1:52" ht="15" customHeight="1">
      <c r="A94" s="133"/>
      <c r="C94" s="38" t="s">
        <v>5221</v>
      </c>
      <c r="D94" s="1020" t="str">
        <f>IF(CNGE_2025_M1_Secc5_Sub1!$D99="","",CNGE_2025_M1_Secc5_Sub1!$D99)</f>
        <v/>
      </c>
      <c r="E94" s="889"/>
      <c r="F94" s="889"/>
      <c r="G94" s="890"/>
      <c r="H94" s="992"/>
      <c r="I94" s="885"/>
      <c r="J94" s="1041"/>
      <c r="K94" s="1042"/>
      <c r="L94" s="1043"/>
      <c r="M94" s="1041"/>
      <c r="N94" s="1042"/>
      <c r="O94" s="1043"/>
      <c r="P94" s="1041"/>
      <c r="Q94" s="1042"/>
      <c r="R94" s="1043"/>
      <c r="S94" s="1041"/>
      <c r="T94" s="1042"/>
      <c r="U94" s="1043"/>
      <c r="V94" s="1041"/>
      <c r="W94" s="1042"/>
      <c r="X94" s="1043"/>
      <c r="Y94" s="1041"/>
      <c r="Z94" s="1042"/>
      <c r="AA94" s="1043"/>
      <c r="AB94" s="1041"/>
      <c r="AC94" s="1042"/>
      <c r="AD94" s="1043"/>
      <c r="AE94" s="27"/>
      <c r="AH94" s="767">
        <f t="shared" si="16"/>
        <v>0</v>
      </c>
      <c r="AI94" s="723">
        <f t="shared" si="19"/>
        <v>0</v>
      </c>
      <c r="AJ94" s="293">
        <f t="shared" si="17"/>
        <v>0</v>
      </c>
      <c r="AK94" s="294" t="str">
        <f>IF(AJ94=0,"",
IF(SUM($AJ$25:AJ94)=1,AL94,
IF($AJ$146&gt;SUM($AJ$25:AJ94),_xlfn.CONCAT(", ",AL94),
IF($AJ$146=SUM($AJ$25:AJ94),_xlfn.CONCAT(" y ",AL94)))))</f>
        <v/>
      </c>
      <c r="AL94" s="89" t="s">
        <v>5222</v>
      </c>
      <c r="AT94">
        <f t="shared" si="12"/>
        <v>0</v>
      </c>
      <c r="AU94">
        <f t="shared" si="13"/>
        <v>0</v>
      </c>
      <c r="AV94">
        <f t="shared" si="14"/>
        <v>0</v>
      </c>
      <c r="AW94">
        <f t="shared" si="15"/>
        <v>0</v>
      </c>
      <c r="AX94" s="293">
        <f t="shared" si="18"/>
        <v>0</v>
      </c>
      <c r="AY94" s="504" t="str">
        <f>IF(AX94=0,"",
IF(SUM($AX$25:AX94)=1,AZ94,
IF($AX$146&gt;SUM($AX$25:AX94),_xlfn.CONCAT(", ",AZ94),
IF($AX$146=SUM($AX$25:AX94),_xlfn.CONCAT(" y ",AZ94)))))</f>
        <v/>
      </c>
      <c r="AZ94" s="505" t="s">
        <v>5222</v>
      </c>
    </row>
    <row r="95" spans="1:52" ht="15" customHeight="1">
      <c r="A95" s="133"/>
      <c r="C95" s="38" t="s">
        <v>5223</v>
      </c>
      <c r="D95" s="1020" t="str">
        <f>IF(CNGE_2025_M1_Secc5_Sub1!$D100="","",CNGE_2025_M1_Secc5_Sub1!$D100)</f>
        <v/>
      </c>
      <c r="E95" s="889"/>
      <c r="F95" s="889"/>
      <c r="G95" s="890"/>
      <c r="H95" s="992"/>
      <c r="I95" s="885"/>
      <c r="J95" s="1041"/>
      <c r="K95" s="1042"/>
      <c r="L95" s="1043"/>
      <c r="M95" s="1041"/>
      <c r="N95" s="1042"/>
      <c r="O95" s="1043"/>
      <c r="P95" s="1041"/>
      <c r="Q95" s="1042"/>
      <c r="R95" s="1043"/>
      <c r="S95" s="1041"/>
      <c r="T95" s="1042"/>
      <c r="U95" s="1043"/>
      <c r="V95" s="1041"/>
      <c r="W95" s="1042"/>
      <c r="X95" s="1043"/>
      <c r="Y95" s="1041"/>
      <c r="Z95" s="1042"/>
      <c r="AA95" s="1043"/>
      <c r="AB95" s="1041"/>
      <c r="AC95" s="1042"/>
      <c r="AD95" s="1043"/>
      <c r="AE95" s="27"/>
      <c r="AH95" s="767">
        <f t="shared" si="16"/>
        <v>0</v>
      </c>
      <c r="AI95" s="723">
        <f t="shared" si="19"/>
        <v>0</v>
      </c>
      <c r="AJ95" s="293">
        <f t="shared" si="17"/>
        <v>0</v>
      </c>
      <c r="AK95" s="294" t="str">
        <f>IF(AJ95=0,"",
IF(SUM($AJ$25:AJ95)=1,AL95,
IF($AJ$146&gt;SUM($AJ$25:AJ95),_xlfn.CONCAT(", ",AL95),
IF($AJ$146=SUM($AJ$25:AJ95),_xlfn.CONCAT(" y ",AL95)))))</f>
        <v/>
      </c>
      <c r="AL95" s="89" t="s">
        <v>5224</v>
      </c>
      <c r="AT95">
        <f t="shared" si="12"/>
        <v>0</v>
      </c>
      <c r="AU95">
        <f t="shared" si="13"/>
        <v>0</v>
      </c>
      <c r="AV95">
        <f t="shared" si="14"/>
        <v>0</v>
      </c>
      <c r="AW95">
        <f t="shared" si="15"/>
        <v>0</v>
      </c>
      <c r="AX95" s="293">
        <f t="shared" si="18"/>
        <v>0</v>
      </c>
      <c r="AY95" s="504" t="str">
        <f>IF(AX95=0,"",
IF(SUM($AX$25:AX95)=1,AZ95,
IF($AX$146&gt;SUM($AX$25:AX95),_xlfn.CONCAT(", ",AZ95),
IF($AX$146=SUM($AX$25:AX95),_xlfn.CONCAT(" y ",AZ95)))))</f>
        <v/>
      </c>
      <c r="AZ95" s="505" t="s">
        <v>5224</v>
      </c>
    </row>
    <row r="96" spans="1:52" ht="15" customHeight="1">
      <c r="A96" s="133"/>
      <c r="C96" s="38" t="s">
        <v>5225</v>
      </c>
      <c r="D96" s="1020" t="str">
        <f>IF(CNGE_2025_M1_Secc5_Sub1!$D101="","",CNGE_2025_M1_Secc5_Sub1!$D101)</f>
        <v/>
      </c>
      <c r="E96" s="889"/>
      <c r="F96" s="889"/>
      <c r="G96" s="890"/>
      <c r="H96" s="992"/>
      <c r="I96" s="885"/>
      <c r="J96" s="1041"/>
      <c r="K96" s="1042"/>
      <c r="L96" s="1043"/>
      <c r="M96" s="1041"/>
      <c r="N96" s="1042"/>
      <c r="O96" s="1043"/>
      <c r="P96" s="1041"/>
      <c r="Q96" s="1042"/>
      <c r="R96" s="1043"/>
      <c r="S96" s="1041"/>
      <c r="T96" s="1042"/>
      <c r="U96" s="1043"/>
      <c r="V96" s="1041"/>
      <c r="W96" s="1042"/>
      <c r="X96" s="1043"/>
      <c r="Y96" s="1041"/>
      <c r="Z96" s="1042"/>
      <c r="AA96" s="1043"/>
      <c r="AB96" s="1041"/>
      <c r="AC96" s="1042"/>
      <c r="AD96" s="1043"/>
      <c r="AE96" s="27"/>
      <c r="AH96" s="767">
        <f t="shared" si="16"/>
        <v>0</v>
      </c>
      <c r="AI96" s="723">
        <f t="shared" si="19"/>
        <v>0</v>
      </c>
      <c r="AJ96" s="293">
        <f t="shared" si="17"/>
        <v>0</v>
      </c>
      <c r="AK96" s="294" t="str">
        <f>IF(AJ96=0,"",
IF(SUM($AJ$25:AJ96)=1,AL96,
IF($AJ$146&gt;SUM($AJ$25:AJ96),_xlfn.CONCAT(", ",AL96),
IF($AJ$146=SUM($AJ$25:AJ96),_xlfn.CONCAT(" y ",AL96)))))</f>
        <v/>
      </c>
      <c r="AL96" s="89" t="s">
        <v>5226</v>
      </c>
      <c r="AT96">
        <f t="shared" si="12"/>
        <v>0</v>
      </c>
      <c r="AU96">
        <f t="shared" si="13"/>
        <v>0</v>
      </c>
      <c r="AV96">
        <f t="shared" si="14"/>
        <v>0</v>
      </c>
      <c r="AW96">
        <f t="shared" si="15"/>
        <v>0</v>
      </c>
      <c r="AX96" s="293">
        <f t="shared" si="18"/>
        <v>0</v>
      </c>
      <c r="AY96" s="504" t="str">
        <f>IF(AX96=0,"",
IF(SUM($AX$25:AX96)=1,AZ96,
IF($AX$146&gt;SUM($AX$25:AX96),_xlfn.CONCAT(", ",AZ96),
IF($AX$146=SUM($AX$25:AX96),_xlfn.CONCAT(" y ",AZ96)))))</f>
        <v/>
      </c>
      <c r="AZ96" s="505" t="s">
        <v>5226</v>
      </c>
    </row>
    <row r="97" spans="1:52" ht="15" customHeight="1">
      <c r="A97" s="133"/>
      <c r="C97" s="38" t="s">
        <v>5227</v>
      </c>
      <c r="D97" s="1020" t="str">
        <f>IF(CNGE_2025_M1_Secc5_Sub1!$D102="","",CNGE_2025_M1_Secc5_Sub1!$D102)</f>
        <v/>
      </c>
      <c r="E97" s="889"/>
      <c r="F97" s="889"/>
      <c r="G97" s="890"/>
      <c r="H97" s="992"/>
      <c r="I97" s="885"/>
      <c r="J97" s="1041"/>
      <c r="K97" s="1042"/>
      <c r="L97" s="1043"/>
      <c r="M97" s="1041"/>
      <c r="N97" s="1042"/>
      <c r="O97" s="1043"/>
      <c r="P97" s="1041"/>
      <c r="Q97" s="1042"/>
      <c r="R97" s="1043"/>
      <c r="S97" s="1041"/>
      <c r="T97" s="1042"/>
      <c r="U97" s="1043"/>
      <c r="V97" s="1041"/>
      <c r="W97" s="1042"/>
      <c r="X97" s="1043"/>
      <c r="Y97" s="1041"/>
      <c r="Z97" s="1042"/>
      <c r="AA97" s="1043"/>
      <c r="AB97" s="1041"/>
      <c r="AC97" s="1042"/>
      <c r="AD97" s="1043"/>
      <c r="AE97" s="27"/>
      <c r="AH97" s="767">
        <f t="shared" si="16"/>
        <v>0</v>
      </c>
      <c r="AI97" s="723">
        <f t="shared" si="19"/>
        <v>0</v>
      </c>
      <c r="AJ97" s="293">
        <f t="shared" si="17"/>
        <v>0</v>
      </c>
      <c r="AK97" s="294" t="str">
        <f>IF(AJ97=0,"",
IF(SUM($AJ$25:AJ97)=1,AL97,
IF($AJ$146&gt;SUM($AJ$25:AJ97),_xlfn.CONCAT(", ",AL97),
IF($AJ$146=SUM($AJ$25:AJ97),_xlfn.CONCAT(" y ",AL97)))))</f>
        <v/>
      </c>
      <c r="AL97" s="89" t="s">
        <v>5228</v>
      </c>
      <c r="AT97">
        <f t="shared" si="12"/>
        <v>0</v>
      </c>
      <c r="AU97">
        <f t="shared" si="13"/>
        <v>0</v>
      </c>
      <c r="AV97">
        <f t="shared" si="14"/>
        <v>0</v>
      </c>
      <c r="AW97">
        <f t="shared" si="15"/>
        <v>0</v>
      </c>
      <c r="AX97" s="293">
        <f t="shared" si="18"/>
        <v>0</v>
      </c>
      <c r="AY97" s="504" t="str">
        <f>IF(AX97=0,"",
IF(SUM($AX$25:AX97)=1,AZ97,
IF($AX$146&gt;SUM($AX$25:AX97),_xlfn.CONCAT(", ",AZ97),
IF($AX$146=SUM($AX$25:AX97),_xlfn.CONCAT(" y ",AZ97)))))</f>
        <v/>
      </c>
      <c r="AZ97" s="505" t="s">
        <v>5228</v>
      </c>
    </row>
    <row r="98" spans="1:52" ht="15" customHeight="1">
      <c r="A98" s="133"/>
      <c r="C98" s="38" t="s">
        <v>5229</v>
      </c>
      <c r="D98" s="1020" t="str">
        <f>IF(CNGE_2025_M1_Secc5_Sub1!$D103="","",CNGE_2025_M1_Secc5_Sub1!$D103)</f>
        <v/>
      </c>
      <c r="E98" s="889"/>
      <c r="F98" s="889"/>
      <c r="G98" s="890"/>
      <c r="H98" s="992"/>
      <c r="I98" s="885"/>
      <c r="J98" s="1041"/>
      <c r="K98" s="1042"/>
      <c r="L98" s="1043"/>
      <c r="M98" s="1041"/>
      <c r="N98" s="1042"/>
      <c r="O98" s="1043"/>
      <c r="P98" s="1041"/>
      <c r="Q98" s="1042"/>
      <c r="R98" s="1043"/>
      <c r="S98" s="1041"/>
      <c r="T98" s="1042"/>
      <c r="U98" s="1043"/>
      <c r="V98" s="1041"/>
      <c r="W98" s="1042"/>
      <c r="X98" s="1043"/>
      <c r="Y98" s="1041"/>
      <c r="Z98" s="1042"/>
      <c r="AA98" s="1043"/>
      <c r="AB98" s="1041"/>
      <c r="AC98" s="1042"/>
      <c r="AD98" s="1043"/>
      <c r="AE98" s="27"/>
      <c r="AH98" s="767">
        <f t="shared" si="16"/>
        <v>0</v>
      </c>
      <c r="AI98" s="723">
        <f t="shared" si="19"/>
        <v>0</v>
      </c>
      <c r="AJ98" s="293">
        <f t="shared" si="17"/>
        <v>0</v>
      </c>
      <c r="AK98" s="294" t="str">
        <f>IF(AJ98=0,"",
IF(SUM($AJ$25:AJ98)=1,AL98,
IF($AJ$146&gt;SUM($AJ$25:AJ98),_xlfn.CONCAT(", ",AL98),
IF($AJ$146=SUM($AJ$25:AJ98),_xlfn.CONCAT(" y ",AL98)))))</f>
        <v/>
      </c>
      <c r="AL98" s="89" t="s">
        <v>5230</v>
      </c>
      <c r="AT98">
        <f t="shared" si="12"/>
        <v>0</v>
      </c>
      <c r="AU98">
        <f t="shared" si="13"/>
        <v>0</v>
      </c>
      <c r="AV98">
        <f t="shared" si="14"/>
        <v>0</v>
      </c>
      <c r="AW98">
        <f t="shared" si="15"/>
        <v>0</v>
      </c>
      <c r="AX98" s="293">
        <f t="shared" si="18"/>
        <v>0</v>
      </c>
      <c r="AY98" s="504" t="str">
        <f>IF(AX98=0,"",
IF(SUM($AX$25:AX98)=1,AZ98,
IF($AX$146&gt;SUM($AX$25:AX98),_xlfn.CONCAT(", ",AZ98),
IF($AX$146=SUM($AX$25:AX98),_xlfn.CONCAT(" y ",AZ98)))))</f>
        <v/>
      </c>
      <c r="AZ98" s="505" t="s">
        <v>5230</v>
      </c>
    </row>
    <row r="99" spans="1:52" ht="15" customHeight="1">
      <c r="A99" s="133"/>
      <c r="C99" s="38" t="s">
        <v>5231</v>
      </c>
      <c r="D99" s="1020" t="str">
        <f>IF(CNGE_2025_M1_Secc5_Sub1!$D104="","",CNGE_2025_M1_Secc5_Sub1!$D104)</f>
        <v/>
      </c>
      <c r="E99" s="889"/>
      <c r="F99" s="889"/>
      <c r="G99" s="890"/>
      <c r="H99" s="992"/>
      <c r="I99" s="885"/>
      <c r="J99" s="1041"/>
      <c r="K99" s="1042"/>
      <c r="L99" s="1043"/>
      <c r="M99" s="1041"/>
      <c r="N99" s="1042"/>
      <c r="O99" s="1043"/>
      <c r="P99" s="1041"/>
      <c r="Q99" s="1042"/>
      <c r="R99" s="1043"/>
      <c r="S99" s="1041"/>
      <c r="T99" s="1042"/>
      <c r="U99" s="1043"/>
      <c r="V99" s="1041"/>
      <c r="W99" s="1042"/>
      <c r="X99" s="1043"/>
      <c r="Y99" s="1041"/>
      <c r="Z99" s="1042"/>
      <c r="AA99" s="1043"/>
      <c r="AB99" s="1041"/>
      <c r="AC99" s="1042"/>
      <c r="AD99" s="1043"/>
      <c r="AE99" s="27"/>
      <c r="AH99" s="767">
        <f t="shared" si="16"/>
        <v>0</v>
      </c>
      <c r="AI99" s="723">
        <f t="shared" si="19"/>
        <v>0</v>
      </c>
      <c r="AJ99" s="293">
        <f t="shared" si="17"/>
        <v>0</v>
      </c>
      <c r="AK99" s="294" t="str">
        <f>IF(AJ99=0,"",
IF(SUM($AJ$25:AJ99)=1,AL99,
IF($AJ$146&gt;SUM($AJ$25:AJ99),_xlfn.CONCAT(", ",AL99),
IF($AJ$146=SUM($AJ$25:AJ99),_xlfn.CONCAT(" y ",AL99)))))</f>
        <v/>
      </c>
      <c r="AL99" s="89" t="s">
        <v>5232</v>
      </c>
      <c r="AT99">
        <f t="shared" si="12"/>
        <v>0</v>
      </c>
      <c r="AU99">
        <f t="shared" si="13"/>
        <v>0</v>
      </c>
      <c r="AV99">
        <f t="shared" si="14"/>
        <v>0</v>
      </c>
      <c r="AW99">
        <f t="shared" si="15"/>
        <v>0</v>
      </c>
      <c r="AX99" s="293">
        <f t="shared" si="18"/>
        <v>0</v>
      </c>
      <c r="AY99" s="504" t="str">
        <f>IF(AX99=0,"",
IF(SUM($AX$25:AX99)=1,AZ99,
IF($AX$146&gt;SUM($AX$25:AX99),_xlfn.CONCAT(", ",AZ99),
IF($AX$146=SUM($AX$25:AX99),_xlfn.CONCAT(" y ",AZ99)))))</f>
        <v/>
      </c>
      <c r="AZ99" s="505" t="s">
        <v>5232</v>
      </c>
    </row>
    <row r="100" spans="1:52" ht="15" customHeight="1">
      <c r="A100" s="133"/>
      <c r="C100" s="38" t="s">
        <v>5233</v>
      </c>
      <c r="D100" s="1020" t="str">
        <f>IF(CNGE_2025_M1_Secc5_Sub1!$D105="","",CNGE_2025_M1_Secc5_Sub1!$D105)</f>
        <v/>
      </c>
      <c r="E100" s="889"/>
      <c r="F100" s="889"/>
      <c r="G100" s="890"/>
      <c r="H100" s="992"/>
      <c r="I100" s="885"/>
      <c r="J100" s="1041"/>
      <c r="K100" s="1042"/>
      <c r="L100" s="1043"/>
      <c r="M100" s="1041"/>
      <c r="N100" s="1042"/>
      <c r="O100" s="1043"/>
      <c r="P100" s="1041"/>
      <c r="Q100" s="1042"/>
      <c r="R100" s="1043"/>
      <c r="S100" s="1041"/>
      <c r="T100" s="1042"/>
      <c r="U100" s="1043"/>
      <c r="V100" s="1041"/>
      <c r="W100" s="1042"/>
      <c r="X100" s="1043"/>
      <c r="Y100" s="1041"/>
      <c r="Z100" s="1042"/>
      <c r="AA100" s="1043"/>
      <c r="AB100" s="1041"/>
      <c r="AC100" s="1042"/>
      <c r="AD100" s="1043"/>
      <c r="AE100" s="27"/>
      <c r="AH100" s="767">
        <f t="shared" si="16"/>
        <v>0</v>
      </c>
      <c r="AI100" s="723">
        <f t="shared" si="19"/>
        <v>0</v>
      </c>
      <c r="AJ100" s="293">
        <f t="shared" si="17"/>
        <v>0</v>
      </c>
      <c r="AK100" s="294" t="str">
        <f>IF(AJ100=0,"",
IF(SUM($AJ$25:AJ100)=1,AL100,
IF($AJ$146&gt;SUM($AJ$25:AJ100),_xlfn.CONCAT(", ",AL100),
IF($AJ$146=SUM($AJ$25:AJ100),_xlfn.CONCAT(" y ",AL100)))))</f>
        <v/>
      </c>
      <c r="AL100" s="89" t="s">
        <v>5234</v>
      </c>
      <c r="AT100">
        <f t="shared" si="12"/>
        <v>0</v>
      </c>
      <c r="AU100">
        <f t="shared" si="13"/>
        <v>0</v>
      </c>
      <c r="AV100">
        <f t="shared" si="14"/>
        <v>0</v>
      </c>
      <c r="AW100">
        <f t="shared" si="15"/>
        <v>0</v>
      </c>
      <c r="AX100" s="293">
        <f t="shared" si="18"/>
        <v>0</v>
      </c>
      <c r="AY100" s="504" t="str">
        <f>IF(AX100=0,"",
IF(SUM($AX$25:AX100)=1,AZ100,
IF($AX$146&gt;SUM($AX$25:AX100),_xlfn.CONCAT(", ",AZ100),
IF($AX$146=SUM($AX$25:AX100),_xlfn.CONCAT(" y ",AZ100)))))</f>
        <v/>
      </c>
      <c r="AZ100" s="505" t="s">
        <v>5234</v>
      </c>
    </row>
    <row r="101" spans="1:52" ht="15" customHeight="1">
      <c r="A101" s="133"/>
      <c r="C101" s="38" t="s">
        <v>5235</v>
      </c>
      <c r="D101" s="1020" t="str">
        <f>IF(CNGE_2025_M1_Secc5_Sub1!$D106="","",CNGE_2025_M1_Secc5_Sub1!$D106)</f>
        <v/>
      </c>
      <c r="E101" s="889"/>
      <c r="F101" s="889"/>
      <c r="G101" s="890"/>
      <c r="H101" s="992"/>
      <c r="I101" s="885"/>
      <c r="J101" s="1041"/>
      <c r="K101" s="1042"/>
      <c r="L101" s="1043"/>
      <c r="M101" s="1041"/>
      <c r="N101" s="1042"/>
      <c r="O101" s="1043"/>
      <c r="P101" s="1041"/>
      <c r="Q101" s="1042"/>
      <c r="R101" s="1043"/>
      <c r="S101" s="1041"/>
      <c r="T101" s="1042"/>
      <c r="U101" s="1043"/>
      <c r="V101" s="1041"/>
      <c r="W101" s="1042"/>
      <c r="X101" s="1043"/>
      <c r="Y101" s="1041"/>
      <c r="Z101" s="1042"/>
      <c r="AA101" s="1043"/>
      <c r="AB101" s="1041"/>
      <c r="AC101" s="1042"/>
      <c r="AD101" s="1043"/>
      <c r="AE101" s="27"/>
      <c r="AH101" s="767">
        <f t="shared" si="16"/>
        <v>0</v>
      </c>
      <c r="AI101" s="723">
        <f t="shared" si="19"/>
        <v>0</v>
      </c>
      <c r="AJ101" s="293">
        <f t="shared" si="17"/>
        <v>0</v>
      </c>
      <c r="AK101" s="294" t="str">
        <f>IF(AJ101=0,"",
IF(SUM($AJ$25:AJ101)=1,AL101,
IF($AJ$146&gt;SUM($AJ$25:AJ101),_xlfn.CONCAT(", ",AL101),
IF($AJ$146=SUM($AJ$25:AJ101),_xlfn.CONCAT(" y ",AL101)))))</f>
        <v/>
      </c>
      <c r="AL101" s="89" t="s">
        <v>5236</v>
      </c>
      <c r="AT101">
        <f t="shared" si="12"/>
        <v>0</v>
      </c>
      <c r="AU101">
        <f t="shared" si="13"/>
        <v>0</v>
      </c>
      <c r="AV101">
        <f t="shared" si="14"/>
        <v>0</v>
      </c>
      <c r="AW101">
        <f t="shared" si="15"/>
        <v>0</v>
      </c>
      <c r="AX101" s="293">
        <f t="shared" si="18"/>
        <v>0</v>
      </c>
      <c r="AY101" s="504" t="str">
        <f>IF(AX101=0,"",
IF(SUM($AX$25:AX101)=1,AZ101,
IF($AX$146&gt;SUM($AX$25:AX101),_xlfn.CONCAT(", ",AZ101),
IF($AX$146=SUM($AX$25:AX101),_xlfn.CONCAT(" y ",AZ101)))))</f>
        <v/>
      </c>
      <c r="AZ101" s="505" t="s">
        <v>5236</v>
      </c>
    </row>
    <row r="102" spans="1:52" ht="15" customHeight="1">
      <c r="A102" s="133"/>
      <c r="C102" s="38" t="s">
        <v>5237</v>
      </c>
      <c r="D102" s="1020" t="str">
        <f>IF(CNGE_2025_M1_Secc5_Sub1!$D107="","",CNGE_2025_M1_Secc5_Sub1!$D107)</f>
        <v/>
      </c>
      <c r="E102" s="889"/>
      <c r="F102" s="889"/>
      <c r="G102" s="890"/>
      <c r="H102" s="992"/>
      <c r="I102" s="885"/>
      <c r="J102" s="1041"/>
      <c r="K102" s="1042"/>
      <c r="L102" s="1043"/>
      <c r="M102" s="1041"/>
      <c r="N102" s="1042"/>
      <c r="O102" s="1043"/>
      <c r="P102" s="1041"/>
      <c r="Q102" s="1042"/>
      <c r="R102" s="1043"/>
      <c r="S102" s="1041"/>
      <c r="T102" s="1042"/>
      <c r="U102" s="1043"/>
      <c r="V102" s="1041"/>
      <c r="W102" s="1042"/>
      <c r="X102" s="1043"/>
      <c r="Y102" s="1041"/>
      <c r="Z102" s="1042"/>
      <c r="AA102" s="1043"/>
      <c r="AB102" s="1041"/>
      <c r="AC102" s="1042"/>
      <c r="AD102" s="1043"/>
      <c r="AE102" s="27"/>
      <c r="AH102" s="767">
        <f t="shared" si="16"/>
        <v>0</v>
      </c>
      <c r="AI102" s="723">
        <f t="shared" si="19"/>
        <v>0</v>
      </c>
      <c r="AJ102" s="293">
        <f t="shared" si="17"/>
        <v>0</v>
      </c>
      <c r="AK102" s="294" t="str">
        <f>IF(AJ102=0,"",
IF(SUM($AJ$25:AJ102)=1,AL102,
IF($AJ$146&gt;SUM($AJ$25:AJ102),_xlfn.CONCAT(", ",AL102),
IF($AJ$146=SUM($AJ$25:AJ102),_xlfn.CONCAT(" y ",AL102)))))</f>
        <v/>
      </c>
      <c r="AL102" s="89" t="s">
        <v>5238</v>
      </c>
      <c r="AT102">
        <f t="shared" si="12"/>
        <v>0</v>
      </c>
      <c r="AU102">
        <f t="shared" si="13"/>
        <v>0</v>
      </c>
      <c r="AV102">
        <f t="shared" si="14"/>
        <v>0</v>
      </c>
      <c r="AW102">
        <f t="shared" si="15"/>
        <v>0</v>
      </c>
      <c r="AX102" s="293">
        <f t="shared" si="18"/>
        <v>0</v>
      </c>
      <c r="AY102" s="504" t="str">
        <f>IF(AX102=0,"",
IF(SUM($AX$25:AX102)=1,AZ102,
IF($AX$146&gt;SUM($AX$25:AX102),_xlfn.CONCAT(", ",AZ102),
IF($AX$146=SUM($AX$25:AX102),_xlfn.CONCAT(" y ",AZ102)))))</f>
        <v/>
      </c>
      <c r="AZ102" s="505" t="s">
        <v>5238</v>
      </c>
    </row>
    <row r="103" spans="1:52" ht="15" customHeight="1">
      <c r="A103" s="133"/>
      <c r="C103" s="38" t="s">
        <v>5239</v>
      </c>
      <c r="D103" s="1020" t="str">
        <f>IF(CNGE_2025_M1_Secc5_Sub1!$D108="","",CNGE_2025_M1_Secc5_Sub1!$D108)</f>
        <v/>
      </c>
      <c r="E103" s="889"/>
      <c r="F103" s="889"/>
      <c r="G103" s="890"/>
      <c r="H103" s="992"/>
      <c r="I103" s="885"/>
      <c r="J103" s="1041"/>
      <c r="K103" s="1042"/>
      <c r="L103" s="1043"/>
      <c r="M103" s="1041"/>
      <c r="N103" s="1042"/>
      <c r="O103" s="1043"/>
      <c r="P103" s="1041"/>
      <c r="Q103" s="1042"/>
      <c r="R103" s="1043"/>
      <c r="S103" s="1041"/>
      <c r="T103" s="1042"/>
      <c r="U103" s="1043"/>
      <c r="V103" s="1041"/>
      <c r="W103" s="1042"/>
      <c r="X103" s="1043"/>
      <c r="Y103" s="1041"/>
      <c r="Z103" s="1042"/>
      <c r="AA103" s="1043"/>
      <c r="AB103" s="1041"/>
      <c r="AC103" s="1042"/>
      <c r="AD103" s="1043"/>
      <c r="AE103" s="27"/>
      <c r="AH103" s="767">
        <f t="shared" si="16"/>
        <v>0</v>
      </c>
      <c r="AI103" s="723">
        <f t="shared" si="19"/>
        <v>0</v>
      </c>
      <c r="AJ103" s="293">
        <f t="shared" si="17"/>
        <v>0</v>
      </c>
      <c r="AK103" s="294" t="str">
        <f>IF(AJ103=0,"",
IF(SUM($AJ$25:AJ103)=1,AL103,
IF($AJ$146&gt;SUM($AJ$25:AJ103),_xlfn.CONCAT(", ",AL103),
IF($AJ$146=SUM($AJ$25:AJ103),_xlfn.CONCAT(" y ",AL103)))))</f>
        <v/>
      </c>
      <c r="AL103" s="89" t="s">
        <v>5240</v>
      </c>
      <c r="AT103">
        <f t="shared" si="12"/>
        <v>0</v>
      </c>
      <c r="AU103">
        <f t="shared" si="13"/>
        <v>0</v>
      </c>
      <c r="AV103">
        <f t="shared" si="14"/>
        <v>0</v>
      </c>
      <c r="AW103">
        <f t="shared" si="15"/>
        <v>0</v>
      </c>
      <c r="AX103" s="293">
        <f t="shared" si="18"/>
        <v>0</v>
      </c>
      <c r="AY103" s="504" t="str">
        <f>IF(AX103=0,"",
IF(SUM($AX$25:AX103)=1,AZ103,
IF($AX$146&gt;SUM($AX$25:AX103),_xlfn.CONCAT(", ",AZ103),
IF($AX$146=SUM($AX$25:AX103),_xlfn.CONCAT(" y ",AZ103)))))</f>
        <v/>
      </c>
      <c r="AZ103" s="505" t="s">
        <v>5240</v>
      </c>
    </row>
    <row r="104" spans="1:52" ht="15" customHeight="1">
      <c r="A104" s="133"/>
      <c r="C104" s="38" t="s">
        <v>5241</v>
      </c>
      <c r="D104" s="1020" t="str">
        <f>IF(CNGE_2025_M1_Secc5_Sub1!$D109="","",CNGE_2025_M1_Secc5_Sub1!$D109)</f>
        <v/>
      </c>
      <c r="E104" s="889"/>
      <c r="F104" s="889"/>
      <c r="G104" s="890"/>
      <c r="H104" s="992"/>
      <c r="I104" s="885"/>
      <c r="J104" s="1041"/>
      <c r="K104" s="1042"/>
      <c r="L104" s="1043"/>
      <c r="M104" s="1041"/>
      <c r="N104" s="1042"/>
      <c r="O104" s="1043"/>
      <c r="P104" s="1041"/>
      <c r="Q104" s="1042"/>
      <c r="R104" s="1043"/>
      <c r="S104" s="1041"/>
      <c r="T104" s="1042"/>
      <c r="U104" s="1043"/>
      <c r="V104" s="1041"/>
      <c r="W104" s="1042"/>
      <c r="X104" s="1043"/>
      <c r="Y104" s="1041"/>
      <c r="Z104" s="1042"/>
      <c r="AA104" s="1043"/>
      <c r="AB104" s="1041"/>
      <c r="AC104" s="1042"/>
      <c r="AD104" s="1043"/>
      <c r="AE104" s="27"/>
      <c r="AH104" s="767">
        <f t="shared" si="16"/>
        <v>0</v>
      </c>
      <c r="AI104" s="723">
        <f t="shared" si="19"/>
        <v>0</v>
      </c>
      <c r="AJ104" s="293">
        <f t="shared" si="17"/>
        <v>0</v>
      </c>
      <c r="AK104" s="294" t="str">
        <f>IF(AJ104=0,"",
IF(SUM($AJ$25:AJ104)=1,AL104,
IF($AJ$146&gt;SUM($AJ$25:AJ104),_xlfn.CONCAT(", ",AL104),
IF($AJ$146=SUM($AJ$25:AJ104),_xlfn.CONCAT(" y ",AL104)))))</f>
        <v/>
      </c>
      <c r="AL104" s="89" t="s">
        <v>5242</v>
      </c>
      <c r="AT104">
        <f t="shared" si="12"/>
        <v>0</v>
      </c>
      <c r="AU104">
        <f t="shared" si="13"/>
        <v>0</v>
      </c>
      <c r="AV104">
        <f t="shared" si="14"/>
        <v>0</v>
      </c>
      <c r="AW104">
        <f t="shared" si="15"/>
        <v>0</v>
      </c>
      <c r="AX104" s="293">
        <f t="shared" si="18"/>
        <v>0</v>
      </c>
      <c r="AY104" s="504" t="str">
        <f>IF(AX104=0,"",
IF(SUM($AX$25:AX104)=1,AZ104,
IF($AX$146&gt;SUM($AX$25:AX104),_xlfn.CONCAT(", ",AZ104),
IF($AX$146=SUM($AX$25:AX104),_xlfn.CONCAT(" y ",AZ104)))))</f>
        <v/>
      </c>
      <c r="AZ104" s="505" t="s">
        <v>5242</v>
      </c>
    </row>
    <row r="105" spans="1:52" ht="15" customHeight="1">
      <c r="A105" s="133"/>
      <c r="C105" s="38" t="s">
        <v>5243</v>
      </c>
      <c r="D105" s="1020" t="str">
        <f>IF(CNGE_2025_M1_Secc5_Sub1!$D110="","",CNGE_2025_M1_Secc5_Sub1!$D110)</f>
        <v/>
      </c>
      <c r="E105" s="889"/>
      <c r="F105" s="889"/>
      <c r="G105" s="890"/>
      <c r="H105" s="992"/>
      <c r="I105" s="885"/>
      <c r="J105" s="1041"/>
      <c r="K105" s="1042"/>
      <c r="L105" s="1043"/>
      <c r="M105" s="1041"/>
      <c r="N105" s="1042"/>
      <c r="O105" s="1043"/>
      <c r="P105" s="1041"/>
      <c r="Q105" s="1042"/>
      <c r="R105" s="1043"/>
      <c r="S105" s="1041"/>
      <c r="T105" s="1042"/>
      <c r="U105" s="1043"/>
      <c r="V105" s="1041"/>
      <c r="W105" s="1042"/>
      <c r="X105" s="1043"/>
      <c r="Y105" s="1041"/>
      <c r="Z105" s="1042"/>
      <c r="AA105" s="1043"/>
      <c r="AB105" s="1041"/>
      <c r="AC105" s="1042"/>
      <c r="AD105" s="1043"/>
      <c r="AE105" s="27"/>
      <c r="AH105" s="767">
        <f t="shared" si="16"/>
        <v>0</v>
      </c>
      <c r="AI105" s="723">
        <f t="shared" si="19"/>
        <v>0</v>
      </c>
      <c r="AJ105" s="293">
        <f t="shared" si="17"/>
        <v>0</v>
      </c>
      <c r="AK105" s="294" t="str">
        <f>IF(AJ105=0,"",
IF(SUM($AJ$25:AJ105)=1,AL105,
IF($AJ$146&gt;SUM($AJ$25:AJ105),_xlfn.CONCAT(", ",AL105),
IF($AJ$146=SUM($AJ$25:AJ105),_xlfn.CONCAT(" y ",AL105)))))</f>
        <v/>
      </c>
      <c r="AL105" s="89" t="s">
        <v>5244</v>
      </c>
      <c r="AT105">
        <f t="shared" si="12"/>
        <v>0</v>
      </c>
      <c r="AU105">
        <f t="shared" si="13"/>
        <v>0</v>
      </c>
      <c r="AV105">
        <f t="shared" si="14"/>
        <v>0</v>
      </c>
      <c r="AW105">
        <f t="shared" si="15"/>
        <v>0</v>
      </c>
      <c r="AX105" s="293">
        <f t="shared" si="18"/>
        <v>0</v>
      </c>
      <c r="AY105" s="504" t="str">
        <f>IF(AX105=0,"",
IF(SUM($AX$25:AX105)=1,AZ105,
IF($AX$146&gt;SUM($AX$25:AX105),_xlfn.CONCAT(", ",AZ105),
IF($AX$146=SUM($AX$25:AX105),_xlfn.CONCAT(" y ",AZ105)))))</f>
        <v/>
      </c>
      <c r="AZ105" s="505" t="s">
        <v>5244</v>
      </c>
    </row>
    <row r="106" spans="1:52" ht="15" customHeight="1">
      <c r="A106" s="133"/>
      <c r="C106" s="38" t="s">
        <v>5245</v>
      </c>
      <c r="D106" s="1020" t="str">
        <f>IF(CNGE_2025_M1_Secc5_Sub1!$D111="","",CNGE_2025_M1_Secc5_Sub1!$D111)</f>
        <v/>
      </c>
      <c r="E106" s="889"/>
      <c r="F106" s="889"/>
      <c r="G106" s="890"/>
      <c r="H106" s="992"/>
      <c r="I106" s="885"/>
      <c r="J106" s="1041"/>
      <c r="K106" s="1042"/>
      <c r="L106" s="1043"/>
      <c r="M106" s="1041"/>
      <c r="N106" s="1042"/>
      <c r="O106" s="1043"/>
      <c r="P106" s="1041"/>
      <c r="Q106" s="1042"/>
      <c r="R106" s="1043"/>
      <c r="S106" s="1041"/>
      <c r="T106" s="1042"/>
      <c r="U106" s="1043"/>
      <c r="V106" s="1041"/>
      <c r="W106" s="1042"/>
      <c r="X106" s="1043"/>
      <c r="Y106" s="1041"/>
      <c r="Z106" s="1042"/>
      <c r="AA106" s="1043"/>
      <c r="AB106" s="1041"/>
      <c r="AC106" s="1042"/>
      <c r="AD106" s="1043"/>
      <c r="AE106" s="27"/>
      <c r="AH106" s="767">
        <f t="shared" si="16"/>
        <v>0</v>
      </c>
      <c r="AI106" s="723">
        <f t="shared" si="19"/>
        <v>0</v>
      </c>
      <c r="AJ106" s="293">
        <f t="shared" si="17"/>
        <v>0</v>
      </c>
      <c r="AK106" s="294" t="str">
        <f>IF(AJ106=0,"",
IF(SUM($AJ$25:AJ106)=1,AL106,
IF($AJ$146&gt;SUM($AJ$25:AJ106),_xlfn.CONCAT(", ",AL106),
IF($AJ$146=SUM($AJ$25:AJ106),_xlfn.CONCAT(" y ",AL106)))))</f>
        <v/>
      </c>
      <c r="AL106" s="89" t="s">
        <v>5246</v>
      </c>
      <c r="AT106">
        <f t="shared" si="12"/>
        <v>0</v>
      </c>
      <c r="AU106">
        <f t="shared" si="13"/>
        <v>0</v>
      </c>
      <c r="AV106">
        <f t="shared" si="14"/>
        <v>0</v>
      </c>
      <c r="AW106">
        <f t="shared" si="15"/>
        <v>0</v>
      </c>
      <c r="AX106" s="293">
        <f t="shared" si="18"/>
        <v>0</v>
      </c>
      <c r="AY106" s="504" t="str">
        <f>IF(AX106=0,"",
IF(SUM($AX$25:AX106)=1,AZ106,
IF($AX$146&gt;SUM($AX$25:AX106),_xlfn.CONCAT(", ",AZ106),
IF($AX$146=SUM($AX$25:AX106),_xlfn.CONCAT(" y ",AZ106)))))</f>
        <v/>
      </c>
      <c r="AZ106" s="505" t="s">
        <v>5246</v>
      </c>
    </row>
    <row r="107" spans="1:52" ht="15" customHeight="1">
      <c r="A107" s="133"/>
      <c r="C107" s="38" t="s">
        <v>5247</v>
      </c>
      <c r="D107" s="1020" t="str">
        <f>IF(CNGE_2025_M1_Secc5_Sub1!$D112="","",CNGE_2025_M1_Secc5_Sub1!$D112)</f>
        <v/>
      </c>
      <c r="E107" s="889"/>
      <c r="F107" s="889"/>
      <c r="G107" s="890"/>
      <c r="H107" s="992"/>
      <c r="I107" s="885"/>
      <c r="J107" s="1041"/>
      <c r="K107" s="1042"/>
      <c r="L107" s="1043"/>
      <c r="M107" s="1041"/>
      <c r="N107" s="1042"/>
      <c r="O107" s="1043"/>
      <c r="P107" s="1041"/>
      <c r="Q107" s="1042"/>
      <c r="R107" s="1043"/>
      <c r="S107" s="1041"/>
      <c r="T107" s="1042"/>
      <c r="U107" s="1043"/>
      <c r="V107" s="1041"/>
      <c r="W107" s="1042"/>
      <c r="X107" s="1043"/>
      <c r="Y107" s="1041"/>
      <c r="Z107" s="1042"/>
      <c r="AA107" s="1043"/>
      <c r="AB107" s="1041"/>
      <c r="AC107" s="1042"/>
      <c r="AD107" s="1043"/>
      <c r="AE107" s="27"/>
      <c r="AH107" s="767">
        <f t="shared" si="16"/>
        <v>0</v>
      </c>
      <c r="AI107" s="723">
        <f t="shared" si="19"/>
        <v>0</v>
      </c>
      <c r="AJ107" s="293">
        <f t="shared" si="17"/>
        <v>0</v>
      </c>
      <c r="AK107" s="294" t="str">
        <f>IF(AJ107=0,"",
IF(SUM($AJ$25:AJ107)=1,AL107,
IF($AJ$146&gt;SUM($AJ$25:AJ107),_xlfn.CONCAT(", ",AL107),
IF($AJ$146=SUM($AJ$25:AJ107),_xlfn.CONCAT(" y ",AL107)))))</f>
        <v/>
      </c>
      <c r="AL107" s="89" t="s">
        <v>5248</v>
      </c>
      <c r="AT107">
        <f t="shared" si="12"/>
        <v>0</v>
      </c>
      <c r="AU107">
        <f t="shared" si="13"/>
        <v>0</v>
      </c>
      <c r="AV107">
        <f t="shared" si="14"/>
        <v>0</v>
      </c>
      <c r="AW107">
        <f t="shared" si="15"/>
        <v>0</v>
      </c>
      <c r="AX107" s="293">
        <f t="shared" si="18"/>
        <v>0</v>
      </c>
      <c r="AY107" s="504" t="str">
        <f>IF(AX107=0,"",
IF(SUM($AX$25:AX107)=1,AZ107,
IF($AX$146&gt;SUM($AX$25:AX107),_xlfn.CONCAT(", ",AZ107),
IF($AX$146=SUM($AX$25:AX107),_xlfn.CONCAT(" y ",AZ107)))))</f>
        <v/>
      </c>
      <c r="AZ107" s="505" t="s">
        <v>5248</v>
      </c>
    </row>
    <row r="108" spans="1:52" ht="15" customHeight="1">
      <c r="A108" s="133"/>
      <c r="C108" s="38" t="s">
        <v>5249</v>
      </c>
      <c r="D108" s="1020" t="str">
        <f>IF(CNGE_2025_M1_Secc5_Sub1!$D113="","",CNGE_2025_M1_Secc5_Sub1!$D113)</f>
        <v/>
      </c>
      <c r="E108" s="889"/>
      <c r="F108" s="889"/>
      <c r="G108" s="890"/>
      <c r="H108" s="992"/>
      <c r="I108" s="885"/>
      <c r="J108" s="1041"/>
      <c r="K108" s="1042"/>
      <c r="L108" s="1043"/>
      <c r="M108" s="1041"/>
      <c r="N108" s="1042"/>
      <c r="O108" s="1043"/>
      <c r="P108" s="1041"/>
      <c r="Q108" s="1042"/>
      <c r="R108" s="1043"/>
      <c r="S108" s="1041"/>
      <c r="T108" s="1042"/>
      <c r="U108" s="1043"/>
      <c r="V108" s="1041"/>
      <c r="W108" s="1042"/>
      <c r="X108" s="1043"/>
      <c r="Y108" s="1041"/>
      <c r="Z108" s="1042"/>
      <c r="AA108" s="1043"/>
      <c r="AB108" s="1041"/>
      <c r="AC108" s="1042"/>
      <c r="AD108" s="1043"/>
      <c r="AE108" s="27"/>
      <c r="AH108" s="767">
        <f t="shared" si="16"/>
        <v>0</v>
      </c>
      <c r="AI108" s="723">
        <f t="shared" si="19"/>
        <v>0</v>
      </c>
      <c r="AJ108" s="293">
        <f t="shared" si="17"/>
        <v>0</v>
      </c>
      <c r="AK108" s="294" t="str">
        <f>IF(AJ108=0,"",
IF(SUM($AJ$25:AJ108)=1,AL108,
IF($AJ$146&gt;SUM($AJ$25:AJ108),_xlfn.CONCAT(", ",AL108),
IF($AJ$146=SUM($AJ$25:AJ108),_xlfn.CONCAT(" y ",AL108)))))</f>
        <v/>
      </c>
      <c r="AL108" s="89" t="s">
        <v>5250</v>
      </c>
      <c r="AT108">
        <f t="shared" si="12"/>
        <v>0</v>
      </c>
      <c r="AU108">
        <f t="shared" si="13"/>
        <v>0</v>
      </c>
      <c r="AV108">
        <f t="shared" si="14"/>
        <v>0</v>
      </c>
      <c r="AW108">
        <f t="shared" si="15"/>
        <v>0</v>
      </c>
      <c r="AX108" s="293">
        <f t="shared" si="18"/>
        <v>0</v>
      </c>
      <c r="AY108" s="504" t="str">
        <f>IF(AX108=0,"",
IF(SUM($AX$25:AX108)=1,AZ108,
IF($AX$146&gt;SUM($AX$25:AX108),_xlfn.CONCAT(", ",AZ108),
IF($AX$146=SUM($AX$25:AX108),_xlfn.CONCAT(" y ",AZ108)))))</f>
        <v/>
      </c>
      <c r="AZ108" s="505" t="s">
        <v>5250</v>
      </c>
    </row>
    <row r="109" spans="1:52" ht="15" customHeight="1">
      <c r="A109" s="133"/>
      <c r="C109" s="38" t="s">
        <v>5251</v>
      </c>
      <c r="D109" s="1020" t="str">
        <f>IF(CNGE_2025_M1_Secc5_Sub1!$D114="","",CNGE_2025_M1_Secc5_Sub1!$D114)</f>
        <v/>
      </c>
      <c r="E109" s="889"/>
      <c r="F109" s="889"/>
      <c r="G109" s="890"/>
      <c r="H109" s="992"/>
      <c r="I109" s="885"/>
      <c r="J109" s="1041"/>
      <c r="K109" s="1042"/>
      <c r="L109" s="1043"/>
      <c r="M109" s="1041"/>
      <c r="N109" s="1042"/>
      <c r="O109" s="1043"/>
      <c r="P109" s="1041"/>
      <c r="Q109" s="1042"/>
      <c r="R109" s="1043"/>
      <c r="S109" s="1041"/>
      <c r="T109" s="1042"/>
      <c r="U109" s="1043"/>
      <c r="V109" s="1041"/>
      <c r="W109" s="1042"/>
      <c r="X109" s="1043"/>
      <c r="Y109" s="1041"/>
      <c r="Z109" s="1042"/>
      <c r="AA109" s="1043"/>
      <c r="AB109" s="1041"/>
      <c r="AC109" s="1042"/>
      <c r="AD109" s="1043"/>
      <c r="AE109" s="27"/>
      <c r="AH109" s="767">
        <f t="shared" si="16"/>
        <v>0</v>
      </c>
      <c r="AI109" s="723">
        <f t="shared" si="19"/>
        <v>0</v>
      </c>
      <c r="AJ109" s="293">
        <f t="shared" si="17"/>
        <v>0</v>
      </c>
      <c r="AK109" s="294" t="str">
        <f>IF(AJ109=0,"",
IF(SUM($AJ$25:AJ109)=1,AL109,
IF($AJ$146&gt;SUM($AJ$25:AJ109),_xlfn.CONCAT(", ",AL109),
IF($AJ$146=SUM($AJ$25:AJ109),_xlfn.CONCAT(" y ",AL109)))))</f>
        <v/>
      </c>
      <c r="AL109" s="89" t="s">
        <v>5252</v>
      </c>
      <c r="AT109">
        <f t="shared" si="12"/>
        <v>0</v>
      </c>
      <c r="AU109">
        <f t="shared" si="13"/>
        <v>0</v>
      </c>
      <c r="AV109">
        <f t="shared" si="14"/>
        <v>0</v>
      </c>
      <c r="AW109">
        <f t="shared" si="15"/>
        <v>0</v>
      </c>
      <c r="AX109" s="293">
        <f t="shared" si="18"/>
        <v>0</v>
      </c>
      <c r="AY109" s="504" t="str">
        <f>IF(AX109=0,"",
IF(SUM($AX$25:AX109)=1,AZ109,
IF($AX$146&gt;SUM($AX$25:AX109),_xlfn.CONCAT(", ",AZ109),
IF($AX$146=SUM($AX$25:AX109),_xlfn.CONCAT(" y ",AZ109)))))</f>
        <v/>
      </c>
      <c r="AZ109" s="505" t="s">
        <v>5252</v>
      </c>
    </row>
    <row r="110" spans="1:52" ht="15" customHeight="1">
      <c r="A110" s="133"/>
      <c r="C110" s="38" t="s">
        <v>5253</v>
      </c>
      <c r="D110" s="1020" t="str">
        <f>IF(CNGE_2025_M1_Secc5_Sub1!$D115="","",CNGE_2025_M1_Secc5_Sub1!$D115)</f>
        <v/>
      </c>
      <c r="E110" s="889"/>
      <c r="F110" s="889"/>
      <c r="G110" s="890"/>
      <c r="H110" s="992"/>
      <c r="I110" s="885"/>
      <c r="J110" s="1041"/>
      <c r="K110" s="1042"/>
      <c r="L110" s="1043"/>
      <c r="M110" s="1041"/>
      <c r="N110" s="1042"/>
      <c r="O110" s="1043"/>
      <c r="P110" s="1041"/>
      <c r="Q110" s="1042"/>
      <c r="R110" s="1043"/>
      <c r="S110" s="1041"/>
      <c r="T110" s="1042"/>
      <c r="U110" s="1043"/>
      <c r="V110" s="1041"/>
      <c r="W110" s="1042"/>
      <c r="X110" s="1043"/>
      <c r="Y110" s="1041"/>
      <c r="Z110" s="1042"/>
      <c r="AA110" s="1043"/>
      <c r="AB110" s="1041"/>
      <c r="AC110" s="1042"/>
      <c r="AD110" s="1043"/>
      <c r="AE110" s="27"/>
      <c r="AH110" s="767">
        <f t="shared" si="16"/>
        <v>0</v>
      </c>
      <c r="AI110" s="723">
        <f t="shared" si="19"/>
        <v>0</v>
      </c>
      <c r="AJ110" s="293">
        <f t="shared" si="17"/>
        <v>0</v>
      </c>
      <c r="AK110" s="294" t="str">
        <f>IF(AJ110=0,"",
IF(SUM($AJ$25:AJ110)=1,AL110,
IF($AJ$146&gt;SUM($AJ$25:AJ110),_xlfn.CONCAT(", ",AL110),
IF($AJ$146=SUM($AJ$25:AJ110),_xlfn.CONCAT(" y ",AL110)))))</f>
        <v/>
      </c>
      <c r="AL110" s="89" t="s">
        <v>5254</v>
      </c>
      <c r="AT110">
        <f t="shared" si="12"/>
        <v>0</v>
      </c>
      <c r="AU110">
        <f t="shared" si="13"/>
        <v>0</v>
      </c>
      <c r="AV110">
        <f t="shared" si="14"/>
        <v>0</v>
      </c>
      <c r="AW110">
        <f t="shared" si="15"/>
        <v>0</v>
      </c>
      <c r="AX110" s="293">
        <f t="shared" si="18"/>
        <v>0</v>
      </c>
      <c r="AY110" s="504" t="str">
        <f>IF(AX110=0,"",
IF(SUM($AX$25:AX110)=1,AZ110,
IF($AX$146&gt;SUM($AX$25:AX110),_xlfn.CONCAT(", ",AZ110),
IF($AX$146=SUM($AX$25:AX110),_xlfn.CONCAT(" y ",AZ110)))))</f>
        <v/>
      </c>
      <c r="AZ110" s="505" t="s">
        <v>5254</v>
      </c>
    </row>
    <row r="111" spans="1:52" ht="15" customHeight="1">
      <c r="A111" s="133"/>
      <c r="C111" s="38" t="s">
        <v>5255</v>
      </c>
      <c r="D111" s="1020" t="str">
        <f>IF(CNGE_2025_M1_Secc5_Sub1!$D116="","",CNGE_2025_M1_Secc5_Sub1!$D116)</f>
        <v/>
      </c>
      <c r="E111" s="889"/>
      <c r="F111" s="889"/>
      <c r="G111" s="890"/>
      <c r="H111" s="992"/>
      <c r="I111" s="885"/>
      <c r="J111" s="1041"/>
      <c r="K111" s="1042"/>
      <c r="L111" s="1043"/>
      <c r="M111" s="1041"/>
      <c r="N111" s="1042"/>
      <c r="O111" s="1043"/>
      <c r="P111" s="1041"/>
      <c r="Q111" s="1042"/>
      <c r="R111" s="1043"/>
      <c r="S111" s="1041"/>
      <c r="T111" s="1042"/>
      <c r="U111" s="1043"/>
      <c r="V111" s="1041"/>
      <c r="W111" s="1042"/>
      <c r="X111" s="1043"/>
      <c r="Y111" s="1041"/>
      <c r="Z111" s="1042"/>
      <c r="AA111" s="1043"/>
      <c r="AB111" s="1041"/>
      <c r="AC111" s="1042"/>
      <c r="AD111" s="1043"/>
      <c r="AE111" s="27"/>
      <c r="AH111" s="767">
        <f t="shared" si="16"/>
        <v>0</v>
      </c>
      <c r="AI111" s="723">
        <f t="shared" si="19"/>
        <v>0</v>
      </c>
      <c r="AJ111" s="293">
        <f t="shared" si="17"/>
        <v>0</v>
      </c>
      <c r="AK111" s="294" t="str">
        <f>IF(AJ111=0,"",
IF(SUM($AJ$25:AJ111)=1,AL111,
IF($AJ$146&gt;SUM($AJ$25:AJ111),_xlfn.CONCAT(", ",AL111),
IF($AJ$146=SUM($AJ$25:AJ111),_xlfn.CONCAT(" y ",AL111)))))</f>
        <v/>
      </c>
      <c r="AL111" s="89" t="s">
        <v>5256</v>
      </c>
      <c r="AT111">
        <f t="shared" si="12"/>
        <v>0</v>
      </c>
      <c r="AU111">
        <f t="shared" si="13"/>
        <v>0</v>
      </c>
      <c r="AV111">
        <f t="shared" si="14"/>
        <v>0</v>
      </c>
      <c r="AW111">
        <f t="shared" si="15"/>
        <v>0</v>
      </c>
      <c r="AX111" s="293">
        <f t="shared" si="18"/>
        <v>0</v>
      </c>
      <c r="AY111" s="504" t="str">
        <f>IF(AX111=0,"",
IF(SUM($AX$25:AX111)=1,AZ111,
IF($AX$146&gt;SUM($AX$25:AX111),_xlfn.CONCAT(", ",AZ111),
IF($AX$146=SUM($AX$25:AX111),_xlfn.CONCAT(" y ",AZ111)))))</f>
        <v/>
      </c>
      <c r="AZ111" s="505" t="s">
        <v>5256</v>
      </c>
    </row>
    <row r="112" spans="1:52" ht="15" customHeight="1">
      <c r="A112" s="133"/>
      <c r="C112" s="38" t="s">
        <v>5257</v>
      </c>
      <c r="D112" s="1020" t="str">
        <f>IF(CNGE_2025_M1_Secc5_Sub1!$D117="","",CNGE_2025_M1_Secc5_Sub1!$D117)</f>
        <v/>
      </c>
      <c r="E112" s="889"/>
      <c r="F112" s="889"/>
      <c r="G112" s="890"/>
      <c r="H112" s="992"/>
      <c r="I112" s="885"/>
      <c r="J112" s="1041"/>
      <c r="K112" s="1042"/>
      <c r="L112" s="1043"/>
      <c r="M112" s="1041"/>
      <c r="N112" s="1042"/>
      <c r="O112" s="1043"/>
      <c r="P112" s="1041"/>
      <c r="Q112" s="1042"/>
      <c r="R112" s="1043"/>
      <c r="S112" s="1041"/>
      <c r="T112" s="1042"/>
      <c r="U112" s="1043"/>
      <c r="V112" s="1041"/>
      <c r="W112" s="1042"/>
      <c r="X112" s="1043"/>
      <c r="Y112" s="1041"/>
      <c r="Z112" s="1042"/>
      <c r="AA112" s="1043"/>
      <c r="AB112" s="1041"/>
      <c r="AC112" s="1042"/>
      <c r="AD112" s="1043"/>
      <c r="AE112" s="27"/>
      <c r="AH112" s="767">
        <f t="shared" si="16"/>
        <v>0</v>
      </c>
      <c r="AI112" s="723">
        <f t="shared" si="19"/>
        <v>0</v>
      </c>
      <c r="AJ112" s="293">
        <f t="shared" si="17"/>
        <v>0</v>
      </c>
      <c r="AK112" s="294" t="str">
        <f>IF(AJ112=0,"",
IF(SUM($AJ$25:AJ112)=1,AL112,
IF($AJ$146&gt;SUM($AJ$25:AJ112),_xlfn.CONCAT(", ",AL112),
IF($AJ$146=SUM($AJ$25:AJ112),_xlfn.CONCAT(" y ",AL112)))))</f>
        <v/>
      </c>
      <c r="AL112" s="89" t="s">
        <v>5258</v>
      </c>
      <c r="AT112">
        <f t="shared" si="12"/>
        <v>0</v>
      </c>
      <c r="AU112">
        <f t="shared" si="13"/>
        <v>0</v>
      </c>
      <c r="AV112">
        <f t="shared" si="14"/>
        <v>0</v>
      </c>
      <c r="AW112">
        <f t="shared" si="15"/>
        <v>0</v>
      </c>
      <c r="AX112" s="293">
        <f t="shared" si="18"/>
        <v>0</v>
      </c>
      <c r="AY112" s="504" t="str">
        <f>IF(AX112=0,"",
IF(SUM($AX$25:AX112)=1,AZ112,
IF($AX$146&gt;SUM($AX$25:AX112),_xlfn.CONCAT(", ",AZ112),
IF($AX$146=SUM($AX$25:AX112),_xlfn.CONCAT(" y ",AZ112)))))</f>
        <v/>
      </c>
      <c r="AZ112" s="505" t="s">
        <v>5258</v>
      </c>
    </row>
    <row r="113" spans="1:52" ht="15" customHeight="1">
      <c r="A113" s="133"/>
      <c r="C113" s="38" t="s">
        <v>5259</v>
      </c>
      <c r="D113" s="1020" t="str">
        <f>IF(CNGE_2025_M1_Secc5_Sub1!$D118="","",CNGE_2025_M1_Secc5_Sub1!$D118)</f>
        <v/>
      </c>
      <c r="E113" s="889"/>
      <c r="F113" s="889"/>
      <c r="G113" s="890"/>
      <c r="H113" s="992"/>
      <c r="I113" s="885"/>
      <c r="J113" s="1041"/>
      <c r="K113" s="1042"/>
      <c r="L113" s="1043"/>
      <c r="M113" s="1041"/>
      <c r="N113" s="1042"/>
      <c r="O113" s="1043"/>
      <c r="P113" s="1041"/>
      <c r="Q113" s="1042"/>
      <c r="R113" s="1043"/>
      <c r="S113" s="1041"/>
      <c r="T113" s="1042"/>
      <c r="U113" s="1043"/>
      <c r="V113" s="1041"/>
      <c r="W113" s="1042"/>
      <c r="X113" s="1043"/>
      <c r="Y113" s="1041"/>
      <c r="Z113" s="1042"/>
      <c r="AA113" s="1043"/>
      <c r="AB113" s="1041"/>
      <c r="AC113" s="1042"/>
      <c r="AD113" s="1043"/>
      <c r="AE113" s="27"/>
      <c r="AH113" s="767">
        <f t="shared" si="16"/>
        <v>0</v>
      </c>
      <c r="AI113" s="723">
        <f t="shared" si="19"/>
        <v>0</v>
      </c>
      <c r="AJ113" s="293">
        <f t="shared" si="17"/>
        <v>0</v>
      </c>
      <c r="AK113" s="294" t="str">
        <f>IF(AJ113=0,"",
IF(SUM($AJ$25:AJ113)=1,AL113,
IF($AJ$146&gt;SUM($AJ$25:AJ113),_xlfn.CONCAT(", ",AL113),
IF($AJ$146=SUM($AJ$25:AJ113),_xlfn.CONCAT(" y ",AL113)))))</f>
        <v/>
      </c>
      <c r="AL113" s="89" t="s">
        <v>5260</v>
      </c>
      <c r="AT113">
        <f t="shared" si="12"/>
        <v>0</v>
      </c>
      <c r="AU113">
        <f t="shared" si="13"/>
        <v>0</v>
      </c>
      <c r="AV113">
        <f t="shared" si="14"/>
        <v>0</v>
      </c>
      <c r="AW113">
        <f t="shared" si="15"/>
        <v>0</v>
      </c>
      <c r="AX113" s="293">
        <f t="shared" si="18"/>
        <v>0</v>
      </c>
      <c r="AY113" s="504" t="str">
        <f>IF(AX113=0,"",
IF(SUM($AX$25:AX113)=1,AZ113,
IF($AX$146&gt;SUM($AX$25:AX113),_xlfn.CONCAT(", ",AZ113),
IF($AX$146=SUM($AX$25:AX113),_xlfn.CONCAT(" y ",AZ113)))))</f>
        <v/>
      </c>
      <c r="AZ113" s="505" t="s">
        <v>5260</v>
      </c>
    </row>
    <row r="114" spans="1:52" ht="15" customHeight="1">
      <c r="A114" s="133"/>
      <c r="C114" s="38" t="s">
        <v>5261</v>
      </c>
      <c r="D114" s="1020" t="str">
        <f>IF(CNGE_2025_M1_Secc5_Sub1!$D119="","",CNGE_2025_M1_Secc5_Sub1!$D119)</f>
        <v/>
      </c>
      <c r="E114" s="889"/>
      <c r="F114" s="889"/>
      <c r="G114" s="890"/>
      <c r="H114" s="992"/>
      <c r="I114" s="885"/>
      <c r="J114" s="1041"/>
      <c r="K114" s="1042"/>
      <c r="L114" s="1043"/>
      <c r="M114" s="1041"/>
      <c r="N114" s="1042"/>
      <c r="O114" s="1043"/>
      <c r="P114" s="1041"/>
      <c r="Q114" s="1042"/>
      <c r="R114" s="1043"/>
      <c r="S114" s="1041"/>
      <c r="T114" s="1042"/>
      <c r="U114" s="1043"/>
      <c r="V114" s="1041"/>
      <c r="W114" s="1042"/>
      <c r="X114" s="1043"/>
      <c r="Y114" s="1041"/>
      <c r="Z114" s="1042"/>
      <c r="AA114" s="1043"/>
      <c r="AB114" s="1041"/>
      <c r="AC114" s="1042"/>
      <c r="AD114" s="1043"/>
      <c r="AE114" s="27"/>
      <c r="AH114" s="767">
        <f t="shared" si="16"/>
        <v>0</v>
      </c>
      <c r="AI114" s="723">
        <f t="shared" si="19"/>
        <v>0</v>
      </c>
      <c r="AJ114" s="293">
        <f t="shared" si="17"/>
        <v>0</v>
      </c>
      <c r="AK114" s="294" t="str">
        <f>IF(AJ114=0,"",
IF(SUM($AJ$25:AJ114)=1,AL114,
IF($AJ$146&gt;SUM($AJ$25:AJ114),_xlfn.CONCAT(", ",AL114),
IF($AJ$146=SUM($AJ$25:AJ114),_xlfn.CONCAT(" y ",AL114)))))</f>
        <v/>
      </c>
      <c r="AL114" s="89" t="s">
        <v>5262</v>
      </c>
      <c r="AT114">
        <f t="shared" si="12"/>
        <v>0</v>
      </c>
      <c r="AU114">
        <f t="shared" si="13"/>
        <v>0</v>
      </c>
      <c r="AV114">
        <f t="shared" si="14"/>
        <v>0</v>
      </c>
      <c r="AW114">
        <f t="shared" si="15"/>
        <v>0</v>
      </c>
      <c r="AX114" s="293">
        <f t="shared" si="18"/>
        <v>0</v>
      </c>
      <c r="AY114" s="504" t="str">
        <f>IF(AX114=0,"",
IF(SUM($AX$25:AX114)=1,AZ114,
IF($AX$146&gt;SUM($AX$25:AX114),_xlfn.CONCAT(", ",AZ114),
IF($AX$146=SUM($AX$25:AX114),_xlfn.CONCAT(" y ",AZ114)))))</f>
        <v/>
      </c>
      <c r="AZ114" s="505" t="s">
        <v>5262</v>
      </c>
    </row>
    <row r="115" spans="1:52" ht="15" customHeight="1">
      <c r="A115" s="133"/>
      <c r="C115" s="38" t="s">
        <v>5263</v>
      </c>
      <c r="D115" s="1020" t="str">
        <f>IF(CNGE_2025_M1_Secc5_Sub1!$D120="","",CNGE_2025_M1_Secc5_Sub1!$D120)</f>
        <v/>
      </c>
      <c r="E115" s="889"/>
      <c r="F115" s="889"/>
      <c r="G115" s="890"/>
      <c r="H115" s="992"/>
      <c r="I115" s="885"/>
      <c r="J115" s="1041"/>
      <c r="K115" s="1042"/>
      <c r="L115" s="1043"/>
      <c r="M115" s="1041"/>
      <c r="N115" s="1042"/>
      <c r="O115" s="1043"/>
      <c r="P115" s="1041"/>
      <c r="Q115" s="1042"/>
      <c r="R115" s="1043"/>
      <c r="S115" s="1041"/>
      <c r="T115" s="1042"/>
      <c r="U115" s="1043"/>
      <c r="V115" s="1041"/>
      <c r="W115" s="1042"/>
      <c r="X115" s="1043"/>
      <c r="Y115" s="1041"/>
      <c r="Z115" s="1042"/>
      <c r="AA115" s="1043"/>
      <c r="AB115" s="1041"/>
      <c r="AC115" s="1042"/>
      <c r="AD115" s="1043"/>
      <c r="AE115" s="27"/>
      <c r="AH115" s="767">
        <f t="shared" si="16"/>
        <v>0</v>
      </c>
      <c r="AI115" s="723">
        <f t="shared" si="19"/>
        <v>0</v>
      </c>
      <c r="AJ115" s="293">
        <f t="shared" si="17"/>
        <v>0</v>
      </c>
      <c r="AK115" s="294" t="str">
        <f>IF(AJ115=0,"",
IF(SUM($AJ$25:AJ115)=1,AL115,
IF($AJ$146&gt;SUM($AJ$25:AJ115),_xlfn.CONCAT(", ",AL115),
IF($AJ$146=SUM($AJ$25:AJ115),_xlfn.CONCAT(" y ",AL115)))))</f>
        <v/>
      </c>
      <c r="AL115" s="89" t="s">
        <v>5264</v>
      </c>
      <c r="AT115">
        <f t="shared" si="12"/>
        <v>0</v>
      </c>
      <c r="AU115">
        <f t="shared" si="13"/>
        <v>0</v>
      </c>
      <c r="AV115">
        <f t="shared" si="14"/>
        <v>0</v>
      </c>
      <c r="AW115">
        <f t="shared" si="15"/>
        <v>0</v>
      </c>
      <c r="AX115" s="293">
        <f t="shared" si="18"/>
        <v>0</v>
      </c>
      <c r="AY115" s="504" t="str">
        <f>IF(AX115=0,"",
IF(SUM($AX$25:AX115)=1,AZ115,
IF($AX$146&gt;SUM($AX$25:AX115),_xlfn.CONCAT(", ",AZ115),
IF($AX$146=SUM($AX$25:AX115),_xlfn.CONCAT(" y ",AZ115)))))</f>
        <v/>
      </c>
      <c r="AZ115" s="505" t="s">
        <v>5264</v>
      </c>
    </row>
    <row r="116" spans="1:52" ht="15" customHeight="1">
      <c r="A116" s="133"/>
      <c r="C116" s="38" t="s">
        <v>5265</v>
      </c>
      <c r="D116" s="1020" t="str">
        <f>IF(CNGE_2025_M1_Secc5_Sub1!$D121="","",CNGE_2025_M1_Secc5_Sub1!$D121)</f>
        <v/>
      </c>
      <c r="E116" s="889"/>
      <c r="F116" s="889"/>
      <c r="G116" s="890"/>
      <c r="H116" s="992"/>
      <c r="I116" s="885"/>
      <c r="J116" s="1041"/>
      <c r="K116" s="1042"/>
      <c r="L116" s="1043"/>
      <c r="M116" s="1041"/>
      <c r="N116" s="1042"/>
      <c r="O116" s="1043"/>
      <c r="P116" s="1041"/>
      <c r="Q116" s="1042"/>
      <c r="R116" s="1043"/>
      <c r="S116" s="1041"/>
      <c r="T116" s="1042"/>
      <c r="U116" s="1043"/>
      <c r="V116" s="1041"/>
      <c r="W116" s="1042"/>
      <c r="X116" s="1043"/>
      <c r="Y116" s="1041"/>
      <c r="Z116" s="1042"/>
      <c r="AA116" s="1043"/>
      <c r="AB116" s="1041"/>
      <c r="AC116" s="1042"/>
      <c r="AD116" s="1043"/>
      <c r="AE116" s="27"/>
      <c r="AH116" s="767">
        <f t="shared" si="16"/>
        <v>0</v>
      </c>
      <c r="AI116" s="723">
        <f t="shared" si="19"/>
        <v>0</v>
      </c>
      <c r="AJ116" s="293">
        <f t="shared" si="17"/>
        <v>0</v>
      </c>
      <c r="AK116" s="294" t="str">
        <f>IF(AJ116=0,"",
IF(SUM($AJ$25:AJ116)=1,AL116,
IF($AJ$146&gt;SUM($AJ$25:AJ116),_xlfn.CONCAT(", ",AL116),
IF($AJ$146=SUM($AJ$25:AJ116),_xlfn.CONCAT(" y ",AL116)))))</f>
        <v/>
      </c>
      <c r="AL116" s="89" t="s">
        <v>5266</v>
      </c>
      <c r="AT116">
        <f t="shared" si="12"/>
        <v>0</v>
      </c>
      <c r="AU116">
        <f t="shared" si="13"/>
        <v>0</v>
      </c>
      <c r="AV116">
        <f t="shared" si="14"/>
        <v>0</v>
      </c>
      <c r="AW116">
        <f t="shared" si="15"/>
        <v>0</v>
      </c>
      <c r="AX116" s="293">
        <f t="shared" si="18"/>
        <v>0</v>
      </c>
      <c r="AY116" s="504" t="str">
        <f>IF(AX116=0,"",
IF(SUM($AX$25:AX116)=1,AZ116,
IF($AX$146&gt;SUM($AX$25:AX116),_xlfn.CONCAT(", ",AZ116),
IF($AX$146=SUM($AX$25:AX116),_xlfn.CONCAT(" y ",AZ116)))))</f>
        <v/>
      </c>
      <c r="AZ116" s="505" t="s">
        <v>5266</v>
      </c>
    </row>
    <row r="117" spans="1:52" ht="15" customHeight="1">
      <c r="A117" s="133"/>
      <c r="C117" s="38" t="s">
        <v>5267</v>
      </c>
      <c r="D117" s="1020" t="str">
        <f>IF(CNGE_2025_M1_Secc5_Sub1!$D122="","",CNGE_2025_M1_Secc5_Sub1!$D122)</f>
        <v/>
      </c>
      <c r="E117" s="889"/>
      <c r="F117" s="889"/>
      <c r="G117" s="890"/>
      <c r="H117" s="992"/>
      <c r="I117" s="885"/>
      <c r="J117" s="1041"/>
      <c r="K117" s="1042"/>
      <c r="L117" s="1043"/>
      <c r="M117" s="1041"/>
      <c r="N117" s="1042"/>
      <c r="O117" s="1043"/>
      <c r="P117" s="1041"/>
      <c r="Q117" s="1042"/>
      <c r="R117" s="1043"/>
      <c r="S117" s="1041"/>
      <c r="T117" s="1042"/>
      <c r="U117" s="1043"/>
      <c r="V117" s="1041"/>
      <c r="W117" s="1042"/>
      <c r="X117" s="1043"/>
      <c r="Y117" s="1041"/>
      <c r="Z117" s="1042"/>
      <c r="AA117" s="1043"/>
      <c r="AB117" s="1041"/>
      <c r="AC117" s="1042"/>
      <c r="AD117" s="1043"/>
      <c r="AE117" s="27"/>
      <c r="AH117" s="767">
        <f t="shared" si="16"/>
        <v>0</v>
      </c>
      <c r="AI117" s="723">
        <f t="shared" si="19"/>
        <v>0</v>
      </c>
      <c r="AJ117" s="293">
        <f t="shared" si="17"/>
        <v>0</v>
      </c>
      <c r="AK117" s="294" t="str">
        <f>IF(AJ117=0,"",
IF(SUM($AJ$25:AJ117)=1,AL117,
IF($AJ$146&gt;SUM($AJ$25:AJ117),_xlfn.CONCAT(", ",AL117),
IF($AJ$146=SUM($AJ$25:AJ117),_xlfn.CONCAT(" y ",AL117)))))</f>
        <v/>
      </c>
      <c r="AL117" s="89" t="s">
        <v>5268</v>
      </c>
      <c r="AT117">
        <f t="shared" si="12"/>
        <v>0</v>
      </c>
      <c r="AU117">
        <f t="shared" si="13"/>
        <v>0</v>
      </c>
      <c r="AV117">
        <f t="shared" si="14"/>
        <v>0</v>
      </c>
      <c r="AW117">
        <f t="shared" si="15"/>
        <v>0</v>
      </c>
      <c r="AX117" s="293">
        <f t="shared" si="18"/>
        <v>0</v>
      </c>
      <c r="AY117" s="504" t="str">
        <f>IF(AX117=0,"",
IF(SUM($AX$25:AX117)=1,AZ117,
IF($AX$146&gt;SUM($AX$25:AX117),_xlfn.CONCAT(", ",AZ117),
IF($AX$146=SUM($AX$25:AX117),_xlfn.CONCAT(" y ",AZ117)))))</f>
        <v/>
      </c>
      <c r="AZ117" s="505" t="s">
        <v>5268</v>
      </c>
    </row>
    <row r="118" spans="1:52" ht="15" customHeight="1">
      <c r="A118" s="133"/>
      <c r="C118" s="38" t="s">
        <v>5269</v>
      </c>
      <c r="D118" s="1020" t="str">
        <f>IF(CNGE_2025_M1_Secc5_Sub1!$D123="","",CNGE_2025_M1_Secc5_Sub1!$D123)</f>
        <v/>
      </c>
      <c r="E118" s="889"/>
      <c r="F118" s="889"/>
      <c r="G118" s="890"/>
      <c r="H118" s="992"/>
      <c r="I118" s="885"/>
      <c r="J118" s="1041"/>
      <c r="K118" s="1042"/>
      <c r="L118" s="1043"/>
      <c r="M118" s="1041"/>
      <c r="N118" s="1042"/>
      <c r="O118" s="1043"/>
      <c r="P118" s="1041"/>
      <c r="Q118" s="1042"/>
      <c r="R118" s="1043"/>
      <c r="S118" s="1041"/>
      <c r="T118" s="1042"/>
      <c r="U118" s="1043"/>
      <c r="V118" s="1041"/>
      <c r="W118" s="1042"/>
      <c r="X118" s="1043"/>
      <c r="Y118" s="1041"/>
      <c r="Z118" s="1042"/>
      <c r="AA118" s="1043"/>
      <c r="AB118" s="1041"/>
      <c r="AC118" s="1042"/>
      <c r="AD118" s="1043"/>
      <c r="AE118" s="27"/>
      <c r="AH118" s="767">
        <f t="shared" si="16"/>
        <v>0</v>
      </c>
      <c r="AI118" s="723">
        <f t="shared" si="19"/>
        <v>0</v>
      </c>
      <c r="AJ118" s="293">
        <f t="shared" si="17"/>
        <v>0</v>
      </c>
      <c r="AK118" s="294" t="str">
        <f>IF(AJ118=0,"",
IF(SUM($AJ$25:AJ118)=1,AL118,
IF($AJ$146&gt;SUM($AJ$25:AJ118),_xlfn.CONCAT(", ",AL118),
IF($AJ$146=SUM($AJ$25:AJ118),_xlfn.CONCAT(" y ",AL118)))))</f>
        <v/>
      </c>
      <c r="AL118" s="89" t="s">
        <v>5270</v>
      </c>
      <c r="AT118">
        <f t="shared" si="12"/>
        <v>0</v>
      </c>
      <c r="AU118">
        <f t="shared" si="13"/>
        <v>0</v>
      </c>
      <c r="AV118">
        <f t="shared" si="14"/>
        <v>0</v>
      </c>
      <c r="AW118">
        <f t="shared" si="15"/>
        <v>0</v>
      </c>
      <c r="AX118" s="293">
        <f t="shared" si="18"/>
        <v>0</v>
      </c>
      <c r="AY118" s="504" t="str">
        <f>IF(AX118=0,"",
IF(SUM($AX$25:AX118)=1,AZ118,
IF($AX$146&gt;SUM($AX$25:AX118),_xlfn.CONCAT(", ",AZ118),
IF($AX$146=SUM($AX$25:AX118),_xlfn.CONCAT(" y ",AZ118)))))</f>
        <v/>
      </c>
      <c r="AZ118" s="505" t="s">
        <v>5270</v>
      </c>
    </row>
    <row r="119" spans="1:52" ht="15" customHeight="1">
      <c r="A119" s="133"/>
      <c r="C119" s="38" t="s">
        <v>5271</v>
      </c>
      <c r="D119" s="1020" t="str">
        <f>IF(CNGE_2025_M1_Secc5_Sub1!$D124="","",CNGE_2025_M1_Secc5_Sub1!$D124)</f>
        <v/>
      </c>
      <c r="E119" s="889"/>
      <c r="F119" s="889"/>
      <c r="G119" s="890"/>
      <c r="H119" s="992"/>
      <c r="I119" s="885"/>
      <c r="J119" s="1041"/>
      <c r="K119" s="1042"/>
      <c r="L119" s="1043"/>
      <c r="M119" s="1041"/>
      <c r="N119" s="1042"/>
      <c r="O119" s="1043"/>
      <c r="P119" s="1041"/>
      <c r="Q119" s="1042"/>
      <c r="R119" s="1043"/>
      <c r="S119" s="1041"/>
      <c r="T119" s="1042"/>
      <c r="U119" s="1043"/>
      <c r="V119" s="1041"/>
      <c r="W119" s="1042"/>
      <c r="X119" s="1043"/>
      <c r="Y119" s="1041"/>
      <c r="Z119" s="1042"/>
      <c r="AA119" s="1043"/>
      <c r="AB119" s="1041"/>
      <c r="AC119" s="1042"/>
      <c r="AD119" s="1043"/>
      <c r="AE119" s="27"/>
      <c r="AH119" s="767">
        <f t="shared" si="16"/>
        <v>0</v>
      </c>
      <c r="AI119" s="723">
        <f t="shared" si="19"/>
        <v>0</v>
      </c>
      <c r="AJ119" s="293">
        <f t="shared" si="17"/>
        <v>0</v>
      </c>
      <c r="AK119" s="294" t="str">
        <f>IF(AJ119=0,"",
IF(SUM($AJ$25:AJ119)=1,AL119,
IF($AJ$146&gt;SUM($AJ$25:AJ119),_xlfn.CONCAT(", ",AL119),
IF($AJ$146=SUM($AJ$25:AJ119),_xlfn.CONCAT(" y ",AL119)))))</f>
        <v/>
      </c>
      <c r="AL119" s="89" t="s">
        <v>5272</v>
      </c>
      <c r="AT119">
        <f t="shared" si="12"/>
        <v>0</v>
      </c>
      <c r="AU119">
        <f t="shared" si="13"/>
        <v>0</v>
      </c>
      <c r="AV119">
        <f t="shared" si="14"/>
        <v>0</v>
      </c>
      <c r="AW119">
        <f t="shared" si="15"/>
        <v>0</v>
      </c>
      <c r="AX119" s="293">
        <f t="shared" si="18"/>
        <v>0</v>
      </c>
      <c r="AY119" s="504" t="str">
        <f>IF(AX119=0,"",
IF(SUM($AX$25:AX119)=1,AZ119,
IF($AX$146&gt;SUM($AX$25:AX119),_xlfn.CONCAT(", ",AZ119),
IF($AX$146=SUM($AX$25:AX119),_xlfn.CONCAT(" y ",AZ119)))))</f>
        <v/>
      </c>
      <c r="AZ119" s="505" t="s">
        <v>5272</v>
      </c>
    </row>
    <row r="120" spans="1:52" ht="15" customHeight="1">
      <c r="A120" s="133"/>
      <c r="C120" s="38" t="s">
        <v>5273</v>
      </c>
      <c r="D120" s="1020" t="str">
        <f>IF(CNGE_2025_M1_Secc5_Sub1!$D125="","",CNGE_2025_M1_Secc5_Sub1!$D125)</f>
        <v/>
      </c>
      <c r="E120" s="889"/>
      <c r="F120" s="889"/>
      <c r="G120" s="890"/>
      <c r="H120" s="992"/>
      <c r="I120" s="885"/>
      <c r="J120" s="1041"/>
      <c r="K120" s="1042"/>
      <c r="L120" s="1043"/>
      <c r="M120" s="1041"/>
      <c r="N120" s="1042"/>
      <c r="O120" s="1043"/>
      <c r="P120" s="1041"/>
      <c r="Q120" s="1042"/>
      <c r="R120" s="1043"/>
      <c r="S120" s="1041"/>
      <c r="T120" s="1042"/>
      <c r="U120" s="1043"/>
      <c r="V120" s="1041"/>
      <c r="W120" s="1042"/>
      <c r="X120" s="1043"/>
      <c r="Y120" s="1041"/>
      <c r="Z120" s="1042"/>
      <c r="AA120" s="1043"/>
      <c r="AB120" s="1041"/>
      <c r="AC120" s="1042"/>
      <c r="AD120" s="1043"/>
      <c r="AE120" s="27"/>
      <c r="AH120" s="767">
        <f t="shared" si="16"/>
        <v>0</v>
      </c>
      <c r="AI120" s="723">
        <f t="shared" si="19"/>
        <v>0</v>
      </c>
      <c r="AJ120" s="293">
        <f t="shared" si="17"/>
        <v>0</v>
      </c>
      <c r="AK120" s="294" t="str">
        <f>IF(AJ120=0,"",
IF(SUM($AJ$25:AJ120)=1,AL120,
IF($AJ$146&gt;SUM($AJ$25:AJ120),_xlfn.CONCAT(", ",AL120),
IF($AJ$146=SUM($AJ$25:AJ120),_xlfn.CONCAT(" y ",AL120)))))</f>
        <v/>
      </c>
      <c r="AL120" s="89" t="s">
        <v>5274</v>
      </c>
      <c r="AT120">
        <f t="shared" si="12"/>
        <v>0</v>
      </c>
      <c r="AU120">
        <f t="shared" si="13"/>
        <v>0</v>
      </c>
      <c r="AV120">
        <f t="shared" si="14"/>
        <v>0</v>
      </c>
      <c r="AW120">
        <f t="shared" si="15"/>
        <v>0</v>
      </c>
      <c r="AX120" s="293">
        <f t="shared" si="18"/>
        <v>0</v>
      </c>
      <c r="AY120" s="504" t="str">
        <f>IF(AX120=0,"",
IF(SUM($AX$25:AX120)=1,AZ120,
IF($AX$146&gt;SUM($AX$25:AX120),_xlfn.CONCAT(", ",AZ120),
IF($AX$146=SUM($AX$25:AX120),_xlfn.CONCAT(" y ",AZ120)))))</f>
        <v/>
      </c>
      <c r="AZ120" s="505" t="s">
        <v>5274</v>
      </c>
    </row>
    <row r="121" spans="1:52" ht="15" customHeight="1">
      <c r="A121" s="133"/>
      <c r="C121" s="38" t="s">
        <v>5275</v>
      </c>
      <c r="D121" s="1020" t="str">
        <f>IF(CNGE_2025_M1_Secc5_Sub1!$D126="","",CNGE_2025_M1_Secc5_Sub1!$D126)</f>
        <v/>
      </c>
      <c r="E121" s="889"/>
      <c r="F121" s="889"/>
      <c r="G121" s="890"/>
      <c r="H121" s="992"/>
      <c r="I121" s="885"/>
      <c r="J121" s="1041"/>
      <c r="K121" s="1042"/>
      <c r="L121" s="1043"/>
      <c r="M121" s="1041"/>
      <c r="N121" s="1042"/>
      <c r="O121" s="1043"/>
      <c r="P121" s="1041"/>
      <c r="Q121" s="1042"/>
      <c r="R121" s="1043"/>
      <c r="S121" s="1041"/>
      <c r="T121" s="1042"/>
      <c r="U121" s="1043"/>
      <c r="V121" s="1041"/>
      <c r="W121" s="1042"/>
      <c r="X121" s="1043"/>
      <c r="Y121" s="1041"/>
      <c r="Z121" s="1042"/>
      <c r="AA121" s="1043"/>
      <c r="AB121" s="1041"/>
      <c r="AC121" s="1042"/>
      <c r="AD121" s="1043"/>
      <c r="AE121" s="27"/>
      <c r="AH121" s="767">
        <f t="shared" si="16"/>
        <v>0</v>
      </c>
      <c r="AI121" s="723">
        <f t="shared" si="19"/>
        <v>0</v>
      </c>
      <c r="AJ121" s="293">
        <f t="shared" si="17"/>
        <v>0</v>
      </c>
      <c r="AK121" s="294" t="str">
        <f>IF(AJ121=0,"",
IF(SUM($AJ$25:AJ121)=1,AL121,
IF($AJ$146&gt;SUM($AJ$25:AJ121),_xlfn.CONCAT(", ",AL121),
IF($AJ$146=SUM($AJ$25:AJ121),_xlfn.CONCAT(" y ",AL121)))))</f>
        <v/>
      </c>
      <c r="AL121" s="89" t="s">
        <v>5276</v>
      </c>
      <c r="AT121">
        <f t="shared" ref="AT121:AT145" si="20">J121</f>
        <v>0</v>
      </c>
      <c r="AU121">
        <f t="shared" ref="AU121:AU145" si="21">COUNTIF(M121:AD121,"NS")</f>
        <v>0</v>
      </c>
      <c r="AV121">
        <f t="shared" ref="AV121:AV145" si="22">SUM(M121:AD121)</f>
        <v>0</v>
      </c>
      <c r="AW121">
        <f t="shared" ref="AW121:AW145" si="23">IF(COUNTIF(J121:AD121,"NA")=7,0,IF(OR(AND(AT121=0,AU121&gt;0),AND(AT121="NS",AV121&gt;0), AND(AT121="NS", AU121=0,AV121=0)), 1, IF(OR(AND(AT121&gt;0,AU121&gt;1,AT121&gt;AV121), AND(AT121="NS",AU121=2), AND(AT121="NS",AV121=0,AU121&gt;0),AT121=AV121), 0, 1)))</f>
        <v>0</v>
      </c>
      <c r="AX121" s="293">
        <f t="shared" si="18"/>
        <v>0</v>
      </c>
      <c r="AY121" s="504" t="str">
        <f>IF(AX121=0,"",
IF(SUM($AX$25:AX121)=1,AZ121,
IF($AX$146&gt;SUM($AX$25:AX121),_xlfn.CONCAT(", ",AZ121),
IF($AX$146=SUM($AX$25:AX121),_xlfn.CONCAT(" y ",AZ121)))))</f>
        <v/>
      </c>
      <c r="AZ121" s="505" t="s">
        <v>5276</v>
      </c>
    </row>
    <row r="122" spans="1:52" ht="15" customHeight="1">
      <c r="A122" s="133"/>
      <c r="C122" s="38" t="s">
        <v>5277</v>
      </c>
      <c r="D122" s="1020" t="str">
        <f>IF(CNGE_2025_M1_Secc5_Sub1!$D127="","",CNGE_2025_M1_Secc5_Sub1!$D127)</f>
        <v/>
      </c>
      <c r="E122" s="889"/>
      <c r="F122" s="889"/>
      <c r="G122" s="890"/>
      <c r="H122" s="992"/>
      <c r="I122" s="885"/>
      <c r="J122" s="1041"/>
      <c r="K122" s="1042"/>
      <c r="L122" s="1043"/>
      <c r="M122" s="1041"/>
      <c r="N122" s="1042"/>
      <c r="O122" s="1043"/>
      <c r="P122" s="1041"/>
      <c r="Q122" s="1042"/>
      <c r="R122" s="1043"/>
      <c r="S122" s="1041"/>
      <c r="T122" s="1042"/>
      <c r="U122" s="1043"/>
      <c r="V122" s="1041"/>
      <c r="W122" s="1042"/>
      <c r="X122" s="1043"/>
      <c r="Y122" s="1041"/>
      <c r="Z122" s="1042"/>
      <c r="AA122" s="1043"/>
      <c r="AB122" s="1041"/>
      <c r="AC122" s="1042"/>
      <c r="AD122" s="1043"/>
      <c r="AE122" s="27"/>
      <c r="AH122" s="767">
        <f t="shared" si="16"/>
        <v>0</v>
      </c>
      <c r="AI122" s="723">
        <f t="shared" si="19"/>
        <v>0</v>
      </c>
      <c r="AJ122" s="293">
        <f t="shared" si="17"/>
        <v>0</v>
      </c>
      <c r="AK122" s="294" t="str">
        <f>IF(AJ122=0,"",
IF(SUM($AJ$25:AJ122)=1,AL122,
IF($AJ$146&gt;SUM($AJ$25:AJ122),_xlfn.CONCAT(", ",AL122),
IF($AJ$146=SUM($AJ$25:AJ122),_xlfn.CONCAT(" y ",AL122)))))</f>
        <v/>
      </c>
      <c r="AL122" s="89" t="s">
        <v>5278</v>
      </c>
      <c r="AT122">
        <f t="shared" si="20"/>
        <v>0</v>
      </c>
      <c r="AU122">
        <f t="shared" si="21"/>
        <v>0</v>
      </c>
      <c r="AV122">
        <f t="shared" si="22"/>
        <v>0</v>
      </c>
      <c r="AW122">
        <f t="shared" si="23"/>
        <v>0</v>
      </c>
      <c r="AX122" s="293">
        <f t="shared" si="18"/>
        <v>0</v>
      </c>
      <c r="AY122" s="504" t="str">
        <f>IF(AX122=0,"",
IF(SUM($AX$25:AX122)=1,AZ122,
IF($AX$146&gt;SUM($AX$25:AX122),_xlfn.CONCAT(", ",AZ122),
IF($AX$146=SUM($AX$25:AX122),_xlfn.CONCAT(" y ",AZ122)))))</f>
        <v/>
      </c>
      <c r="AZ122" s="505" t="s">
        <v>5278</v>
      </c>
    </row>
    <row r="123" spans="1:52" ht="15" customHeight="1">
      <c r="A123" s="133"/>
      <c r="C123" s="38" t="s">
        <v>5279</v>
      </c>
      <c r="D123" s="1020" t="str">
        <f>IF(CNGE_2025_M1_Secc5_Sub1!$D128="","",CNGE_2025_M1_Secc5_Sub1!$D128)</f>
        <v/>
      </c>
      <c r="E123" s="889"/>
      <c r="F123" s="889"/>
      <c r="G123" s="890"/>
      <c r="H123" s="992"/>
      <c r="I123" s="885"/>
      <c r="J123" s="1041"/>
      <c r="K123" s="1042"/>
      <c r="L123" s="1043"/>
      <c r="M123" s="1041"/>
      <c r="N123" s="1042"/>
      <c r="O123" s="1043"/>
      <c r="P123" s="1041"/>
      <c r="Q123" s="1042"/>
      <c r="R123" s="1043"/>
      <c r="S123" s="1041"/>
      <c r="T123" s="1042"/>
      <c r="U123" s="1043"/>
      <c r="V123" s="1041"/>
      <c r="W123" s="1042"/>
      <c r="X123" s="1043"/>
      <c r="Y123" s="1041"/>
      <c r="Z123" s="1042"/>
      <c r="AA123" s="1043"/>
      <c r="AB123" s="1041"/>
      <c r="AC123" s="1042"/>
      <c r="AD123" s="1043"/>
      <c r="AE123" s="27"/>
      <c r="AH123" s="767">
        <f t="shared" si="16"/>
        <v>0</v>
      </c>
      <c r="AI123" s="723">
        <f t="shared" si="19"/>
        <v>0</v>
      </c>
      <c r="AJ123" s="293">
        <f t="shared" si="17"/>
        <v>0</v>
      </c>
      <c r="AK123" s="294" t="str">
        <f>IF(AJ123=0,"",
IF(SUM($AJ$25:AJ123)=1,AL123,
IF($AJ$146&gt;SUM($AJ$25:AJ123),_xlfn.CONCAT(", ",AL123),
IF($AJ$146=SUM($AJ$25:AJ123),_xlfn.CONCAT(" y ",AL123)))))</f>
        <v/>
      </c>
      <c r="AL123" s="89" t="s">
        <v>5280</v>
      </c>
      <c r="AT123">
        <f t="shared" si="20"/>
        <v>0</v>
      </c>
      <c r="AU123">
        <f t="shared" si="21"/>
        <v>0</v>
      </c>
      <c r="AV123">
        <f t="shared" si="22"/>
        <v>0</v>
      </c>
      <c r="AW123">
        <f t="shared" si="23"/>
        <v>0</v>
      </c>
      <c r="AX123" s="293">
        <f t="shared" si="18"/>
        <v>0</v>
      </c>
      <c r="AY123" s="504" t="str">
        <f>IF(AX123=0,"",
IF(SUM($AX$25:AX123)=1,AZ123,
IF($AX$146&gt;SUM($AX$25:AX123),_xlfn.CONCAT(", ",AZ123),
IF($AX$146=SUM($AX$25:AX123),_xlfn.CONCAT(" y ",AZ123)))))</f>
        <v/>
      </c>
      <c r="AZ123" s="505" t="s">
        <v>5280</v>
      </c>
    </row>
    <row r="124" spans="1:52" ht="15" customHeight="1">
      <c r="A124" s="133"/>
      <c r="C124" s="38" t="s">
        <v>5281</v>
      </c>
      <c r="D124" s="1020" t="str">
        <f>IF(CNGE_2025_M1_Secc5_Sub1!$D129="","",CNGE_2025_M1_Secc5_Sub1!$D129)</f>
        <v/>
      </c>
      <c r="E124" s="889"/>
      <c r="F124" s="889"/>
      <c r="G124" s="890"/>
      <c r="H124" s="992"/>
      <c r="I124" s="885"/>
      <c r="J124" s="1041"/>
      <c r="K124" s="1042"/>
      <c r="L124" s="1043"/>
      <c r="M124" s="1041"/>
      <c r="N124" s="1042"/>
      <c r="O124" s="1043"/>
      <c r="P124" s="1041"/>
      <c r="Q124" s="1042"/>
      <c r="R124" s="1043"/>
      <c r="S124" s="1041"/>
      <c r="T124" s="1042"/>
      <c r="U124" s="1043"/>
      <c r="V124" s="1041"/>
      <c r="W124" s="1042"/>
      <c r="X124" s="1043"/>
      <c r="Y124" s="1041"/>
      <c r="Z124" s="1042"/>
      <c r="AA124" s="1043"/>
      <c r="AB124" s="1041"/>
      <c r="AC124" s="1042"/>
      <c r="AD124" s="1043"/>
      <c r="AE124" s="27"/>
      <c r="AH124" s="767">
        <f t="shared" si="16"/>
        <v>0</v>
      </c>
      <c r="AI124" s="723">
        <f t="shared" si="19"/>
        <v>0</v>
      </c>
      <c r="AJ124" s="293">
        <f t="shared" si="17"/>
        <v>0</v>
      </c>
      <c r="AK124" s="294" t="str">
        <f>IF(AJ124=0,"",
IF(SUM($AJ$25:AJ124)=1,AL124,
IF($AJ$146&gt;SUM($AJ$25:AJ124),_xlfn.CONCAT(", ",AL124),
IF($AJ$146=SUM($AJ$25:AJ124),_xlfn.CONCAT(" y ",AL124)))))</f>
        <v/>
      </c>
      <c r="AL124" s="89" t="s">
        <v>5282</v>
      </c>
      <c r="AT124">
        <f t="shared" si="20"/>
        <v>0</v>
      </c>
      <c r="AU124">
        <f t="shared" si="21"/>
        <v>0</v>
      </c>
      <c r="AV124">
        <f t="shared" si="22"/>
        <v>0</v>
      </c>
      <c r="AW124">
        <f t="shared" si="23"/>
        <v>0</v>
      </c>
      <c r="AX124" s="293">
        <f t="shared" si="18"/>
        <v>0</v>
      </c>
      <c r="AY124" s="504" t="str">
        <f>IF(AX124=0,"",
IF(SUM($AX$25:AX124)=1,AZ124,
IF($AX$146&gt;SUM($AX$25:AX124),_xlfn.CONCAT(", ",AZ124),
IF($AX$146=SUM($AX$25:AX124),_xlfn.CONCAT(" y ",AZ124)))))</f>
        <v/>
      </c>
      <c r="AZ124" s="505" t="s">
        <v>5282</v>
      </c>
    </row>
    <row r="125" spans="1:52" ht="15" customHeight="1">
      <c r="A125" s="133"/>
      <c r="C125" s="114" t="s">
        <v>5283</v>
      </c>
      <c r="D125" s="1020" t="str">
        <f>IF(CNGE_2025_M1_Secc5_Sub1!$D130="","",CNGE_2025_M1_Secc5_Sub1!$D130)</f>
        <v/>
      </c>
      <c r="E125" s="889"/>
      <c r="F125" s="889"/>
      <c r="G125" s="890"/>
      <c r="H125" s="992"/>
      <c r="I125" s="885"/>
      <c r="J125" s="1041"/>
      <c r="K125" s="1042"/>
      <c r="L125" s="1043"/>
      <c r="M125" s="1041"/>
      <c r="N125" s="1042"/>
      <c r="O125" s="1043"/>
      <c r="P125" s="1041"/>
      <c r="Q125" s="1042"/>
      <c r="R125" s="1043"/>
      <c r="S125" s="1041"/>
      <c r="T125" s="1042"/>
      <c r="U125" s="1043"/>
      <c r="V125" s="1041"/>
      <c r="W125" s="1042"/>
      <c r="X125" s="1043"/>
      <c r="Y125" s="1041"/>
      <c r="Z125" s="1042"/>
      <c r="AA125" s="1043"/>
      <c r="AB125" s="1041"/>
      <c r="AC125" s="1042"/>
      <c r="AD125" s="1043"/>
      <c r="AE125" s="27"/>
      <c r="AH125" s="767">
        <f t="shared" si="16"/>
        <v>0</v>
      </c>
      <c r="AI125" s="723">
        <f t="shared" si="19"/>
        <v>0</v>
      </c>
      <c r="AJ125" s="293">
        <f t="shared" si="17"/>
        <v>0</v>
      </c>
      <c r="AK125" s="294" t="str">
        <f>IF(AJ125=0,"",
IF(SUM($AJ$25:AJ125)=1,AL125,
IF($AJ$146&gt;SUM($AJ$25:AJ125),_xlfn.CONCAT(", ",AL125),
IF($AJ$146=SUM($AJ$25:AJ125),_xlfn.CONCAT(" y ",AL125)))))</f>
        <v/>
      </c>
      <c r="AL125" s="89" t="s">
        <v>5284</v>
      </c>
      <c r="AT125">
        <f t="shared" si="20"/>
        <v>0</v>
      </c>
      <c r="AU125">
        <f t="shared" si="21"/>
        <v>0</v>
      </c>
      <c r="AV125">
        <f t="shared" si="22"/>
        <v>0</v>
      </c>
      <c r="AW125">
        <f t="shared" si="23"/>
        <v>0</v>
      </c>
      <c r="AX125" s="293">
        <f t="shared" si="18"/>
        <v>0</v>
      </c>
      <c r="AY125" s="504" t="str">
        <f>IF(AX125=0,"",
IF(SUM($AX$25:AX125)=1,AZ125,
IF($AX$146&gt;SUM($AX$25:AX125),_xlfn.CONCAT(", ",AZ125),
IF($AX$146=SUM($AX$25:AX125),_xlfn.CONCAT(" y ",AZ125)))))</f>
        <v/>
      </c>
      <c r="AZ125" s="505" t="s">
        <v>5284</v>
      </c>
    </row>
    <row r="126" spans="1:52" ht="15" customHeight="1">
      <c r="A126" s="27"/>
      <c r="B126" s="27"/>
      <c r="C126" s="61" t="s">
        <v>5285</v>
      </c>
      <c r="D126" s="1020" t="str">
        <f>IF(CNGE_2025_M1_Secc5_Sub1!$D131="","",CNGE_2025_M1_Secc5_Sub1!$D131)</f>
        <v/>
      </c>
      <c r="E126" s="889"/>
      <c r="F126" s="889"/>
      <c r="G126" s="890"/>
      <c r="H126" s="992"/>
      <c r="I126" s="885"/>
      <c r="J126" s="1041"/>
      <c r="K126" s="1042"/>
      <c r="L126" s="1043"/>
      <c r="M126" s="1041"/>
      <c r="N126" s="1042"/>
      <c r="O126" s="1043"/>
      <c r="P126" s="1041"/>
      <c r="Q126" s="1042"/>
      <c r="R126" s="1043"/>
      <c r="S126" s="1041"/>
      <c r="T126" s="1042"/>
      <c r="U126" s="1043"/>
      <c r="V126" s="1041"/>
      <c r="W126" s="1042"/>
      <c r="X126" s="1043"/>
      <c r="Y126" s="1041"/>
      <c r="Z126" s="1042"/>
      <c r="AA126" s="1043"/>
      <c r="AB126" s="1041"/>
      <c r="AC126" s="1042"/>
      <c r="AD126" s="1043"/>
      <c r="AE126" s="1"/>
      <c r="AH126" s="767">
        <f t="shared" si="16"/>
        <v>0</v>
      </c>
      <c r="AI126" s="723">
        <f t="shared" si="19"/>
        <v>0</v>
      </c>
      <c r="AJ126" s="293">
        <f t="shared" si="17"/>
        <v>0</v>
      </c>
      <c r="AK126" s="294" t="str">
        <f>IF(AJ126=0,"",
IF(SUM($AJ$25:AJ126)=1,AL126,
IF($AJ$146&gt;SUM($AJ$25:AJ126),_xlfn.CONCAT(", ",AL126),
IF($AJ$146=SUM($AJ$25:AJ126),_xlfn.CONCAT(" y ",AL126)))))</f>
        <v/>
      </c>
      <c r="AL126" s="89" t="s">
        <v>5286</v>
      </c>
      <c r="AT126">
        <f t="shared" si="20"/>
        <v>0</v>
      </c>
      <c r="AU126">
        <f t="shared" si="21"/>
        <v>0</v>
      </c>
      <c r="AV126">
        <f t="shared" si="22"/>
        <v>0</v>
      </c>
      <c r="AW126">
        <f t="shared" si="23"/>
        <v>0</v>
      </c>
      <c r="AX126" s="293">
        <f t="shared" si="18"/>
        <v>0</v>
      </c>
      <c r="AY126" s="504" t="str">
        <f>IF(AX126=0,"",
IF(SUM($AX$25:AX126)=1,AZ126,
IF($AX$146&gt;SUM($AX$25:AX126),_xlfn.CONCAT(", ",AZ126),
IF($AX$146=SUM($AX$25:AX126),_xlfn.CONCAT(" y ",AZ126)))))</f>
        <v/>
      </c>
      <c r="AZ126" s="505" t="s">
        <v>5286</v>
      </c>
    </row>
    <row r="127" spans="1:52" ht="15" customHeight="1">
      <c r="A127" s="27"/>
      <c r="B127" s="27"/>
      <c r="C127" s="61" t="s">
        <v>5287</v>
      </c>
      <c r="D127" s="1020" t="str">
        <f>IF(CNGE_2025_M1_Secc5_Sub1!$D132="","",CNGE_2025_M1_Secc5_Sub1!$D132)</f>
        <v/>
      </c>
      <c r="E127" s="889"/>
      <c r="F127" s="889"/>
      <c r="G127" s="890"/>
      <c r="H127" s="992"/>
      <c r="I127" s="885"/>
      <c r="J127" s="1041"/>
      <c r="K127" s="1042"/>
      <c r="L127" s="1043"/>
      <c r="M127" s="1041"/>
      <c r="N127" s="1042"/>
      <c r="O127" s="1043"/>
      <c r="P127" s="1041"/>
      <c r="Q127" s="1042"/>
      <c r="R127" s="1043"/>
      <c r="S127" s="1041"/>
      <c r="T127" s="1042"/>
      <c r="U127" s="1043"/>
      <c r="V127" s="1041"/>
      <c r="W127" s="1042"/>
      <c r="X127" s="1043"/>
      <c r="Y127" s="1041"/>
      <c r="Z127" s="1042"/>
      <c r="AA127" s="1043"/>
      <c r="AB127" s="1041"/>
      <c r="AC127" s="1042"/>
      <c r="AD127" s="1043"/>
      <c r="AE127" s="1"/>
      <c r="AH127" s="767">
        <f t="shared" si="16"/>
        <v>0</v>
      </c>
      <c r="AI127" s="723">
        <f t="shared" si="19"/>
        <v>0</v>
      </c>
      <c r="AJ127" s="293">
        <f t="shared" si="17"/>
        <v>0</v>
      </c>
      <c r="AK127" s="294" t="str">
        <f>IF(AJ127=0,"",
IF(SUM($AJ$25:AJ127)=1,AL127,
IF($AJ$146&gt;SUM($AJ$25:AJ127),_xlfn.CONCAT(", ",AL127),
IF($AJ$146=SUM($AJ$25:AJ127),_xlfn.CONCAT(" y ",AL127)))))</f>
        <v/>
      </c>
      <c r="AL127" s="89" t="s">
        <v>5288</v>
      </c>
      <c r="AT127">
        <f t="shared" si="20"/>
        <v>0</v>
      </c>
      <c r="AU127">
        <f t="shared" si="21"/>
        <v>0</v>
      </c>
      <c r="AV127">
        <f t="shared" si="22"/>
        <v>0</v>
      </c>
      <c r="AW127">
        <f t="shared" si="23"/>
        <v>0</v>
      </c>
      <c r="AX127" s="293">
        <f t="shared" si="18"/>
        <v>0</v>
      </c>
      <c r="AY127" s="504" t="str">
        <f>IF(AX127=0,"",
IF(SUM($AX$25:AX127)=1,AZ127,
IF($AX$146&gt;SUM($AX$25:AX127),_xlfn.CONCAT(", ",AZ127),
IF($AX$146=SUM($AX$25:AX127),_xlfn.CONCAT(" y ",AZ127)))))</f>
        <v/>
      </c>
      <c r="AZ127" s="505" t="s">
        <v>5288</v>
      </c>
    </row>
    <row r="128" spans="1:52" ht="15" customHeight="1">
      <c r="A128" s="27"/>
      <c r="B128" s="27"/>
      <c r="C128" s="61" t="s">
        <v>5289</v>
      </c>
      <c r="D128" s="1020" t="str">
        <f>IF(CNGE_2025_M1_Secc5_Sub1!$D133="","",CNGE_2025_M1_Secc5_Sub1!$D133)</f>
        <v/>
      </c>
      <c r="E128" s="889"/>
      <c r="F128" s="889"/>
      <c r="G128" s="890"/>
      <c r="H128" s="992"/>
      <c r="I128" s="885"/>
      <c r="J128" s="1041"/>
      <c r="K128" s="1042"/>
      <c r="L128" s="1043"/>
      <c r="M128" s="1041"/>
      <c r="N128" s="1042"/>
      <c r="O128" s="1043"/>
      <c r="P128" s="1041"/>
      <c r="Q128" s="1042"/>
      <c r="R128" s="1043"/>
      <c r="S128" s="1041"/>
      <c r="T128" s="1042"/>
      <c r="U128" s="1043"/>
      <c r="V128" s="1041"/>
      <c r="W128" s="1042"/>
      <c r="X128" s="1043"/>
      <c r="Y128" s="1041"/>
      <c r="Z128" s="1042"/>
      <c r="AA128" s="1043"/>
      <c r="AB128" s="1041"/>
      <c r="AC128" s="1042"/>
      <c r="AD128" s="1043"/>
      <c r="AE128" s="1"/>
      <c r="AH128" s="767">
        <f t="shared" si="16"/>
        <v>0</v>
      </c>
      <c r="AI128" s="723">
        <f t="shared" si="19"/>
        <v>0</v>
      </c>
      <c r="AJ128" s="293">
        <f t="shared" si="17"/>
        <v>0</v>
      </c>
      <c r="AK128" s="294" t="str">
        <f>IF(AJ128=0,"",
IF(SUM($AJ$25:AJ128)=1,AL128,
IF($AJ$146&gt;SUM($AJ$25:AJ128),_xlfn.CONCAT(", ",AL128),
IF($AJ$146=SUM($AJ$25:AJ128),_xlfn.CONCAT(" y ",AL128)))))</f>
        <v/>
      </c>
      <c r="AL128" s="89" t="s">
        <v>5290</v>
      </c>
      <c r="AT128">
        <f t="shared" si="20"/>
        <v>0</v>
      </c>
      <c r="AU128">
        <f t="shared" si="21"/>
        <v>0</v>
      </c>
      <c r="AV128">
        <f t="shared" si="22"/>
        <v>0</v>
      </c>
      <c r="AW128">
        <f t="shared" si="23"/>
        <v>0</v>
      </c>
      <c r="AX128" s="293">
        <f t="shared" si="18"/>
        <v>0</v>
      </c>
      <c r="AY128" s="504" t="str">
        <f>IF(AX128=0,"",
IF(SUM($AX$25:AX128)=1,AZ128,
IF($AX$146&gt;SUM($AX$25:AX128),_xlfn.CONCAT(", ",AZ128),
IF($AX$146=SUM($AX$25:AX128),_xlfn.CONCAT(" y ",AZ128)))))</f>
        <v/>
      </c>
      <c r="AZ128" s="505" t="s">
        <v>5290</v>
      </c>
    </row>
    <row r="129" spans="1:52" ht="15" customHeight="1">
      <c r="A129" s="27"/>
      <c r="B129" s="27"/>
      <c r="C129" s="61" t="s">
        <v>5291</v>
      </c>
      <c r="D129" s="1020" t="str">
        <f>IF(CNGE_2025_M1_Secc5_Sub1!$D134="","",CNGE_2025_M1_Secc5_Sub1!$D134)</f>
        <v/>
      </c>
      <c r="E129" s="889"/>
      <c r="F129" s="889"/>
      <c r="G129" s="890"/>
      <c r="H129" s="992"/>
      <c r="I129" s="885"/>
      <c r="J129" s="1041"/>
      <c r="K129" s="1042"/>
      <c r="L129" s="1043"/>
      <c r="M129" s="1041"/>
      <c r="N129" s="1042"/>
      <c r="O129" s="1043"/>
      <c r="P129" s="1041"/>
      <c r="Q129" s="1042"/>
      <c r="R129" s="1043"/>
      <c r="S129" s="1041"/>
      <c r="T129" s="1042"/>
      <c r="U129" s="1043"/>
      <c r="V129" s="1041"/>
      <c r="W129" s="1042"/>
      <c r="X129" s="1043"/>
      <c r="Y129" s="1041"/>
      <c r="Z129" s="1042"/>
      <c r="AA129" s="1043"/>
      <c r="AB129" s="1041"/>
      <c r="AC129" s="1042"/>
      <c r="AD129" s="1043"/>
      <c r="AE129" s="1"/>
      <c r="AH129" s="767">
        <f t="shared" si="16"/>
        <v>0</v>
      </c>
      <c r="AI129" s="723">
        <f t="shared" si="19"/>
        <v>0</v>
      </c>
      <c r="AJ129" s="293">
        <f t="shared" si="17"/>
        <v>0</v>
      </c>
      <c r="AK129" s="294" t="str">
        <f>IF(AJ129=0,"",
IF(SUM($AJ$25:AJ129)=1,AL129,
IF($AJ$146&gt;SUM($AJ$25:AJ129),_xlfn.CONCAT(", ",AL129),
IF($AJ$146=SUM($AJ$25:AJ129),_xlfn.CONCAT(" y ",AL129)))))</f>
        <v/>
      </c>
      <c r="AL129" s="89" t="s">
        <v>5292</v>
      </c>
      <c r="AT129">
        <f t="shared" si="20"/>
        <v>0</v>
      </c>
      <c r="AU129">
        <f t="shared" si="21"/>
        <v>0</v>
      </c>
      <c r="AV129">
        <f t="shared" si="22"/>
        <v>0</v>
      </c>
      <c r="AW129">
        <f t="shared" si="23"/>
        <v>0</v>
      </c>
      <c r="AX129" s="293">
        <f t="shared" si="18"/>
        <v>0</v>
      </c>
      <c r="AY129" s="504" t="str">
        <f>IF(AX129=0,"",
IF(SUM($AX$25:AX129)=1,AZ129,
IF($AX$146&gt;SUM($AX$25:AX129),_xlfn.CONCAT(", ",AZ129),
IF($AX$146=SUM($AX$25:AX129),_xlfn.CONCAT(" y ",AZ129)))))</f>
        <v/>
      </c>
      <c r="AZ129" s="505" t="s">
        <v>5292</v>
      </c>
    </row>
    <row r="130" spans="1:52" ht="15" customHeight="1">
      <c r="A130" s="27"/>
      <c r="B130" s="27"/>
      <c r="C130" s="61" t="s">
        <v>5293</v>
      </c>
      <c r="D130" s="1020" t="str">
        <f>IF(CNGE_2025_M1_Secc5_Sub1!$D135="","",CNGE_2025_M1_Secc5_Sub1!$D135)</f>
        <v/>
      </c>
      <c r="E130" s="889"/>
      <c r="F130" s="889"/>
      <c r="G130" s="890"/>
      <c r="H130" s="992"/>
      <c r="I130" s="885"/>
      <c r="J130" s="1041"/>
      <c r="K130" s="1042"/>
      <c r="L130" s="1043"/>
      <c r="M130" s="1041"/>
      <c r="N130" s="1042"/>
      <c r="O130" s="1043"/>
      <c r="P130" s="1041"/>
      <c r="Q130" s="1042"/>
      <c r="R130" s="1043"/>
      <c r="S130" s="1041"/>
      <c r="T130" s="1042"/>
      <c r="U130" s="1043"/>
      <c r="V130" s="1041"/>
      <c r="W130" s="1042"/>
      <c r="X130" s="1043"/>
      <c r="Y130" s="1041"/>
      <c r="Z130" s="1042"/>
      <c r="AA130" s="1043"/>
      <c r="AB130" s="1041"/>
      <c r="AC130" s="1042"/>
      <c r="AD130" s="1043"/>
      <c r="AE130" s="1"/>
      <c r="AH130" s="767">
        <f t="shared" si="16"/>
        <v>0</v>
      </c>
      <c r="AI130" s="723">
        <f t="shared" si="19"/>
        <v>0</v>
      </c>
      <c r="AJ130" s="293">
        <f t="shared" si="17"/>
        <v>0</v>
      </c>
      <c r="AK130" s="294" t="str">
        <f>IF(AJ130=0,"",
IF(SUM($AJ$25:AJ130)=1,AL130,
IF($AJ$146&gt;SUM($AJ$25:AJ130),_xlfn.CONCAT(", ",AL130),
IF($AJ$146=SUM($AJ$25:AJ130),_xlfn.CONCAT(" y ",AL130)))))</f>
        <v/>
      </c>
      <c r="AL130" s="89" t="s">
        <v>5294</v>
      </c>
      <c r="AT130">
        <f t="shared" si="20"/>
        <v>0</v>
      </c>
      <c r="AU130">
        <f t="shared" si="21"/>
        <v>0</v>
      </c>
      <c r="AV130">
        <f t="shared" si="22"/>
        <v>0</v>
      </c>
      <c r="AW130">
        <f t="shared" si="23"/>
        <v>0</v>
      </c>
      <c r="AX130" s="293">
        <f t="shared" si="18"/>
        <v>0</v>
      </c>
      <c r="AY130" s="504" t="str">
        <f>IF(AX130=0,"",
IF(SUM($AX$25:AX130)=1,AZ130,
IF($AX$146&gt;SUM($AX$25:AX130),_xlfn.CONCAT(", ",AZ130),
IF($AX$146=SUM($AX$25:AX130),_xlfn.CONCAT(" y ",AZ130)))))</f>
        <v/>
      </c>
      <c r="AZ130" s="505" t="s">
        <v>5294</v>
      </c>
    </row>
    <row r="131" spans="1:52" ht="15" customHeight="1">
      <c r="A131" s="27"/>
      <c r="B131" s="27"/>
      <c r="C131" s="61" t="s">
        <v>5295</v>
      </c>
      <c r="D131" s="1020" t="str">
        <f>IF(CNGE_2025_M1_Secc5_Sub1!$D136="","",CNGE_2025_M1_Secc5_Sub1!$D136)</f>
        <v/>
      </c>
      <c r="E131" s="889"/>
      <c r="F131" s="889"/>
      <c r="G131" s="890"/>
      <c r="H131" s="992"/>
      <c r="I131" s="885"/>
      <c r="J131" s="1041"/>
      <c r="K131" s="1042"/>
      <c r="L131" s="1043"/>
      <c r="M131" s="1041"/>
      <c r="N131" s="1042"/>
      <c r="O131" s="1043"/>
      <c r="P131" s="1041"/>
      <c r="Q131" s="1042"/>
      <c r="R131" s="1043"/>
      <c r="S131" s="1041"/>
      <c r="T131" s="1042"/>
      <c r="U131" s="1043"/>
      <c r="V131" s="1041"/>
      <c r="W131" s="1042"/>
      <c r="X131" s="1043"/>
      <c r="Y131" s="1041"/>
      <c r="Z131" s="1042"/>
      <c r="AA131" s="1043"/>
      <c r="AB131" s="1041"/>
      <c r="AC131" s="1042"/>
      <c r="AD131" s="1043"/>
      <c r="AE131" s="1"/>
      <c r="AH131" s="767">
        <f t="shared" si="16"/>
        <v>0</v>
      </c>
      <c r="AI131" s="723">
        <f t="shared" si="19"/>
        <v>0</v>
      </c>
      <c r="AJ131" s="293">
        <f t="shared" si="17"/>
        <v>0</v>
      </c>
      <c r="AK131" s="294" t="str">
        <f>IF(AJ131=0,"",
IF(SUM($AJ$25:AJ131)=1,AL131,
IF($AJ$146&gt;SUM($AJ$25:AJ131),_xlfn.CONCAT(", ",AL131),
IF($AJ$146=SUM($AJ$25:AJ131),_xlfn.CONCAT(" y ",AL131)))))</f>
        <v/>
      </c>
      <c r="AL131" s="89" t="s">
        <v>5296</v>
      </c>
      <c r="AT131">
        <f t="shared" si="20"/>
        <v>0</v>
      </c>
      <c r="AU131">
        <f t="shared" si="21"/>
        <v>0</v>
      </c>
      <c r="AV131">
        <f t="shared" si="22"/>
        <v>0</v>
      </c>
      <c r="AW131">
        <f t="shared" si="23"/>
        <v>0</v>
      </c>
      <c r="AX131" s="293">
        <f t="shared" si="18"/>
        <v>0</v>
      </c>
      <c r="AY131" s="504" t="str">
        <f>IF(AX131=0,"",
IF(SUM($AX$25:AX131)=1,AZ131,
IF($AX$146&gt;SUM($AX$25:AX131),_xlfn.CONCAT(", ",AZ131),
IF($AX$146=SUM($AX$25:AX131),_xlfn.CONCAT(" y ",AZ131)))))</f>
        <v/>
      </c>
      <c r="AZ131" s="505" t="s">
        <v>5296</v>
      </c>
    </row>
    <row r="132" spans="1:52" ht="15" customHeight="1">
      <c r="A132" s="27"/>
      <c r="B132" s="27"/>
      <c r="C132" s="61" t="s">
        <v>5297</v>
      </c>
      <c r="D132" s="1020" t="str">
        <f>IF(CNGE_2025_M1_Secc5_Sub1!$D137="","",CNGE_2025_M1_Secc5_Sub1!$D137)</f>
        <v/>
      </c>
      <c r="E132" s="889"/>
      <c r="F132" s="889"/>
      <c r="G132" s="890"/>
      <c r="H132" s="992"/>
      <c r="I132" s="885"/>
      <c r="J132" s="1041"/>
      <c r="K132" s="1042"/>
      <c r="L132" s="1043"/>
      <c r="M132" s="1041"/>
      <c r="N132" s="1042"/>
      <c r="O132" s="1043"/>
      <c r="P132" s="1041"/>
      <c r="Q132" s="1042"/>
      <c r="R132" s="1043"/>
      <c r="S132" s="1041"/>
      <c r="T132" s="1042"/>
      <c r="U132" s="1043"/>
      <c r="V132" s="1041"/>
      <c r="W132" s="1042"/>
      <c r="X132" s="1043"/>
      <c r="Y132" s="1041"/>
      <c r="Z132" s="1042"/>
      <c r="AA132" s="1043"/>
      <c r="AB132" s="1041"/>
      <c r="AC132" s="1042"/>
      <c r="AD132" s="1043"/>
      <c r="AE132" s="1"/>
      <c r="AH132" s="767">
        <f t="shared" si="16"/>
        <v>0</v>
      </c>
      <c r="AI132" s="723">
        <f t="shared" si="19"/>
        <v>0</v>
      </c>
      <c r="AJ132" s="293">
        <f t="shared" si="17"/>
        <v>0</v>
      </c>
      <c r="AK132" s="294" t="str">
        <f>IF(AJ132=0,"",
IF(SUM($AJ$25:AJ132)=1,AL132,
IF($AJ$146&gt;SUM($AJ$25:AJ132),_xlfn.CONCAT(", ",AL132),
IF($AJ$146=SUM($AJ$25:AJ132),_xlfn.CONCAT(" y ",AL132)))))</f>
        <v/>
      </c>
      <c r="AL132" s="89" t="s">
        <v>5298</v>
      </c>
      <c r="AT132">
        <f t="shared" si="20"/>
        <v>0</v>
      </c>
      <c r="AU132">
        <f t="shared" si="21"/>
        <v>0</v>
      </c>
      <c r="AV132">
        <f t="shared" si="22"/>
        <v>0</v>
      </c>
      <c r="AW132">
        <f t="shared" si="23"/>
        <v>0</v>
      </c>
      <c r="AX132" s="293">
        <f t="shared" si="18"/>
        <v>0</v>
      </c>
      <c r="AY132" s="504" t="str">
        <f>IF(AX132=0,"",
IF(SUM($AX$25:AX132)=1,AZ132,
IF($AX$146&gt;SUM($AX$25:AX132),_xlfn.CONCAT(", ",AZ132),
IF($AX$146=SUM($AX$25:AX132),_xlfn.CONCAT(" y ",AZ132)))))</f>
        <v/>
      </c>
      <c r="AZ132" s="505" t="s">
        <v>5298</v>
      </c>
    </row>
    <row r="133" spans="1:52" ht="15" customHeight="1">
      <c r="A133" s="27"/>
      <c r="B133" s="27"/>
      <c r="C133" s="61" t="s">
        <v>5299</v>
      </c>
      <c r="D133" s="1020" t="str">
        <f>IF(CNGE_2025_M1_Secc5_Sub1!$D138="","",CNGE_2025_M1_Secc5_Sub1!$D138)</f>
        <v/>
      </c>
      <c r="E133" s="889"/>
      <c r="F133" s="889"/>
      <c r="G133" s="890"/>
      <c r="H133" s="992"/>
      <c r="I133" s="885"/>
      <c r="J133" s="1041"/>
      <c r="K133" s="1042"/>
      <c r="L133" s="1043"/>
      <c r="M133" s="1041"/>
      <c r="N133" s="1042"/>
      <c r="O133" s="1043"/>
      <c r="P133" s="1041"/>
      <c r="Q133" s="1042"/>
      <c r="R133" s="1043"/>
      <c r="S133" s="1041"/>
      <c r="T133" s="1042"/>
      <c r="U133" s="1043"/>
      <c r="V133" s="1041"/>
      <c r="W133" s="1042"/>
      <c r="X133" s="1043"/>
      <c r="Y133" s="1041"/>
      <c r="Z133" s="1042"/>
      <c r="AA133" s="1043"/>
      <c r="AB133" s="1041"/>
      <c r="AC133" s="1042"/>
      <c r="AD133" s="1043"/>
      <c r="AE133" s="1"/>
      <c r="AH133" s="767">
        <f t="shared" si="16"/>
        <v>0</v>
      </c>
      <c r="AI133" s="723">
        <f t="shared" si="19"/>
        <v>0</v>
      </c>
      <c r="AJ133" s="293">
        <f t="shared" si="17"/>
        <v>0</v>
      </c>
      <c r="AK133" s="294" t="str">
        <f>IF(AJ133=0,"",
IF(SUM($AJ$25:AJ133)=1,AL133,
IF($AJ$146&gt;SUM($AJ$25:AJ133),_xlfn.CONCAT(", ",AL133),
IF($AJ$146=SUM($AJ$25:AJ133),_xlfn.CONCAT(" y ",AL133)))))</f>
        <v/>
      </c>
      <c r="AL133" s="89" t="s">
        <v>5300</v>
      </c>
      <c r="AT133">
        <f t="shared" si="20"/>
        <v>0</v>
      </c>
      <c r="AU133">
        <f t="shared" si="21"/>
        <v>0</v>
      </c>
      <c r="AV133">
        <f t="shared" si="22"/>
        <v>0</v>
      </c>
      <c r="AW133">
        <f t="shared" si="23"/>
        <v>0</v>
      </c>
      <c r="AX133" s="293">
        <f t="shared" si="18"/>
        <v>0</v>
      </c>
      <c r="AY133" s="504" t="str">
        <f>IF(AX133=0,"",
IF(SUM($AX$25:AX133)=1,AZ133,
IF($AX$146&gt;SUM($AX$25:AX133),_xlfn.CONCAT(", ",AZ133),
IF($AX$146=SUM($AX$25:AX133),_xlfn.CONCAT(" y ",AZ133)))))</f>
        <v/>
      </c>
      <c r="AZ133" s="505" t="s">
        <v>5300</v>
      </c>
    </row>
    <row r="134" spans="1:52" ht="15" customHeight="1">
      <c r="A134" s="27"/>
      <c r="B134" s="27"/>
      <c r="C134" s="61" t="s">
        <v>5301</v>
      </c>
      <c r="D134" s="1020" t="str">
        <f>IF(CNGE_2025_M1_Secc5_Sub1!$D139="","",CNGE_2025_M1_Secc5_Sub1!$D139)</f>
        <v/>
      </c>
      <c r="E134" s="889"/>
      <c r="F134" s="889"/>
      <c r="G134" s="890"/>
      <c r="H134" s="992"/>
      <c r="I134" s="885"/>
      <c r="J134" s="1041"/>
      <c r="K134" s="1042"/>
      <c r="L134" s="1043"/>
      <c r="M134" s="1041"/>
      <c r="N134" s="1042"/>
      <c r="O134" s="1043"/>
      <c r="P134" s="1041"/>
      <c r="Q134" s="1042"/>
      <c r="R134" s="1043"/>
      <c r="S134" s="1041"/>
      <c r="T134" s="1042"/>
      <c r="U134" s="1043"/>
      <c r="V134" s="1041"/>
      <c r="W134" s="1042"/>
      <c r="X134" s="1043"/>
      <c r="Y134" s="1041"/>
      <c r="Z134" s="1042"/>
      <c r="AA134" s="1043"/>
      <c r="AB134" s="1041"/>
      <c r="AC134" s="1042"/>
      <c r="AD134" s="1043"/>
      <c r="AE134" s="1"/>
      <c r="AH134" s="767">
        <f t="shared" si="16"/>
        <v>0</v>
      </c>
      <c r="AI134" s="723">
        <f t="shared" si="19"/>
        <v>0</v>
      </c>
      <c r="AJ134" s="293">
        <f t="shared" si="17"/>
        <v>0</v>
      </c>
      <c r="AK134" s="294" t="str">
        <f>IF(AJ134=0,"",
IF(SUM($AJ$25:AJ134)=1,AL134,
IF($AJ$146&gt;SUM($AJ$25:AJ134),_xlfn.CONCAT(", ",AL134),
IF($AJ$146=SUM($AJ$25:AJ134),_xlfn.CONCAT(" y ",AL134)))))</f>
        <v/>
      </c>
      <c r="AL134" s="89" t="s">
        <v>5302</v>
      </c>
      <c r="AT134">
        <f t="shared" si="20"/>
        <v>0</v>
      </c>
      <c r="AU134">
        <f t="shared" si="21"/>
        <v>0</v>
      </c>
      <c r="AV134">
        <f t="shared" si="22"/>
        <v>0</v>
      </c>
      <c r="AW134">
        <f t="shared" si="23"/>
        <v>0</v>
      </c>
      <c r="AX134" s="293">
        <f t="shared" si="18"/>
        <v>0</v>
      </c>
      <c r="AY134" s="504" t="str">
        <f>IF(AX134=0,"",
IF(SUM($AX$25:AX134)=1,AZ134,
IF($AX$146&gt;SUM($AX$25:AX134),_xlfn.CONCAT(", ",AZ134),
IF($AX$146=SUM($AX$25:AX134),_xlfn.CONCAT(" y ",AZ134)))))</f>
        <v/>
      </c>
      <c r="AZ134" s="505" t="s">
        <v>5302</v>
      </c>
    </row>
    <row r="135" spans="1:52" ht="15" customHeight="1">
      <c r="A135" s="27"/>
      <c r="B135" s="27"/>
      <c r="C135" s="61" t="s">
        <v>5303</v>
      </c>
      <c r="D135" s="1020" t="str">
        <f>IF(CNGE_2025_M1_Secc5_Sub1!$D140="","",CNGE_2025_M1_Secc5_Sub1!$D140)</f>
        <v/>
      </c>
      <c r="E135" s="889"/>
      <c r="F135" s="889"/>
      <c r="G135" s="890"/>
      <c r="H135" s="992"/>
      <c r="I135" s="885"/>
      <c r="J135" s="1041"/>
      <c r="K135" s="1042"/>
      <c r="L135" s="1043"/>
      <c r="M135" s="1041"/>
      <c r="N135" s="1042"/>
      <c r="O135" s="1043"/>
      <c r="P135" s="1041"/>
      <c r="Q135" s="1042"/>
      <c r="R135" s="1043"/>
      <c r="S135" s="1041"/>
      <c r="T135" s="1042"/>
      <c r="U135" s="1043"/>
      <c r="V135" s="1041"/>
      <c r="W135" s="1042"/>
      <c r="X135" s="1043"/>
      <c r="Y135" s="1041"/>
      <c r="Z135" s="1042"/>
      <c r="AA135" s="1043"/>
      <c r="AB135" s="1041"/>
      <c r="AC135" s="1042"/>
      <c r="AD135" s="1043"/>
      <c r="AE135" s="1"/>
      <c r="AH135" s="767">
        <f t="shared" si="16"/>
        <v>0</v>
      </c>
      <c r="AI135" s="723">
        <f t="shared" si="19"/>
        <v>0</v>
      </c>
      <c r="AJ135" s="293">
        <f t="shared" si="17"/>
        <v>0</v>
      </c>
      <c r="AK135" s="294" t="str">
        <f>IF(AJ135=0,"",
IF(SUM($AJ$25:AJ135)=1,AL135,
IF($AJ$146&gt;SUM($AJ$25:AJ135),_xlfn.CONCAT(", ",AL135),
IF($AJ$146=SUM($AJ$25:AJ135),_xlfn.CONCAT(" y ",AL135)))))</f>
        <v/>
      </c>
      <c r="AL135" s="89" t="s">
        <v>5304</v>
      </c>
      <c r="AT135">
        <f t="shared" si="20"/>
        <v>0</v>
      </c>
      <c r="AU135">
        <f t="shared" si="21"/>
        <v>0</v>
      </c>
      <c r="AV135">
        <f t="shared" si="22"/>
        <v>0</v>
      </c>
      <c r="AW135">
        <f t="shared" si="23"/>
        <v>0</v>
      </c>
      <c r="AX135" s="293">
        <f t="shared" si="18"/>
        <v>0</v>
      </c>
      <c r="AY135" s="504" t="str">
        <f>IF(AX135=0,"",
IF(SUM($AX$25:AX135)=1,AZ135,
IF($AX$146&gt;SUM($AX$25:AX135),_xlfn.CONCAT(", ",AZ135),
IF($AX$146=SUM($AX$25:AX135),_xlfn.CONCAT(" y ",AZ135)))))</f>
        <v/>
      </c>
      <c r="AZ135" s="505" t="s">
        <v>5304</v>
      </c>
    </row>
    <row r="136" spans="1:52" ht="15" customHeight="1">
      <c r="A136" s="27"/>
      <c r="B136" s="27"/>
      <c r="C136" s="61" t="s">
        <v>5305</v>
      </c>
      <c r="D136" s="1020" t="str">
        <f>IF(CNGE_2025_M1_Secc5_Sub1!$D141="","",CNGE_2025_M1_Secc5_Sub1!$D141)</f>
        <v/>
      </c>
      <c r="E136" s="889"/>
      <c r="F136" s="889"/>
      <c r="G136" s="890"/>
      <c r="H136" s="992"/>
      <c r="I136" s="885"/>
      <c r="J136" s="1041"/>
      <c r="K136" s="1042"/>
      <c r="L136" s="1043"/>
      <c r="M136" s="1041"/>
      <c r="N136" s="1042"/>
      <c r="O136" s="1043"/>
      <c r="P136" s="1041"/>
      <c r="Q136" s="1042"/>
      <c r="R136" s="1043"/>
      <c r="S136" s="1041"/>
      <c r="T136" s="1042"/>
      <c r="U136" s="1043"/>
      <c r="V136" s="1041"/>
      <c r="W136" s="1042"/>
      <c r="X136" s="1043"/>
      <c r="Y136" s="1041"/>
      <c r="Z136" s="1042"/>
      <c r="AA136" s="1043"/>
      <c r="AB136" s="1041"/>
      <c r="AC136" s="1042"/>
      <c r="AD136" s="1043"/>
      <c r="AE136" s="1"/>
      <c r="AH136" s="767">
        <f t="shared" si="16"/>
        <v>0</v>
      </c>
      <c r="AI136" s="723">
        <f t="shared" si="19"/>
        <v>0</v>
      </c>
      <c r="AJ136" s="293">
        <f t="shared" si="17"/>
        <v>0</v>
      </c>
      <c r="AK136" s="294" t="str">
        <f>IF(AJ136=0,"",
IF(SUM($AJ$25:AJ136)=1,AL136,
IF($AJ$146&gt;SUM($AJ$25:AJ136),_xlfn.CONCAT(", ",AL136),
IF($AJ$146=SUM($AJ$25:AJ136),_xlfn.CONCAT(" y ",AL136)))))</f>
        <v/>
      </c>
      <c r="AL136" s="89" t="s">
        <v>5306</v>
      </c>
      <c r="AT136">
        <f t="shared" si="20"/>
        <v>0</v>
      </c>
      <c r="AU136">
        <f t="shared" si="21"/>
        <v>0</v>
      </c>
      <c r="AV136">
        <f t="shared" si="22"/>
        <v>0</v>
      </c>
      <c r="AW136">
        <f t="shared" si="23"/>
        <v>0</v>
      </c>
      <c r="AX136" s="293">
        <f t="shared" si="18"/>
        <v>0</v>
      </c>
      <c r="AY136" s="504" t="str">
        <f>IF(AX136=0,"",
IF(SUM($AX$25:AX136)=1,AZ136,
IF($AX$146&gt;SUM($AX$25:AX136),_xlfn.CONCAT(", ",AZ136),
IF($AX$146=SUM($AX$25:AX136),_xlfn.CONCAT(" y ",AZ136)))))</f>
        <v/>
      </c>
      <c r="AZ136" s="505" t="s">
        <v>5306</v>
      </c>
    </row>
    <row r="137" spans="1:52" ht="15" customHeight="1">
      <c r="A137" s="27"/>
      <c r="B137" s="27"/>
      <c r="C137" s="61" t="s">
        <v>5307</v>
      </c>
      <c r="D137" s="1020" t="str">
        <f>IF(CNGE_2025_M1_Secc5_Sub1!$D142="","",CNGE_2025_M1_Secc5_Sub1!$D142)</f>
        <v/>
      </c>
      <c r="E137" s="889"/>
      <c r="F137" s="889"/>
      <c r="G137" s="890"/>
      <c r="H137" s="992"/>
      <c r="I137" s="885"/>
      <c r="J137" s="1041"/>
      <c r="K137" s="1042"/>
      <c r="L137" s="1043"/>
      <c r="M137" s="1041"/>
      <c r="N137" s="1042"/>
      <c r="O137" s="1043"/>
      <c r="P137" s="1041"/>
      <c r="Q137" s="1042"/>
      <c r="R137" s="1043"/>
      <c r="S137" s="1041"/>
      <c r="T137" s="1042"/>
      <c r="U137" s="1043"/>
      <c r="V137" s="1041"/>
      <c r="W137" s="1042"/>
      <c r="X137" s="1043"/>
      <c r="Y137" s="1041"/>
      <c r="Z137" s="1042"/>
      <c r="AA137" s="1043"/>
      <c r="AB137" s="1041"/>
      <c r="AC137" s="1042"/>
      <c r="AD137" s="1043"/>
      <c r="AE137" s="1"/>
      <c r="AH137" s="767">
        <f t="shared" si="16"/>
        <v>0</v>
      </c>
      <c r="AI137" s="723">
        <f t="shared" si="19"/>
        <v>0</v>
      </c>
      <c r="AJ137" s="293">
        <f t="shared" si="17"/>
        <v>0</v>
      </c>
      <c r="AK137" s="294" t="str">
        <f>IF(AJ137=0,"",
IF(SUM($AJ$25:AJ137)=1,AL137,
IF($AJ$146&gt;SUM($AJ$25:AJ137),_xlfn.CONCAT(", ",AL137),
IF($AJ$146=SUM($AJ$25:AJ137),_xlfn.CONCAT(" y ",AL137)))))</f>
        <v/>
      </c>
      <c r="AL137" s="89" t="s">
        <v>5308</v>
      </c>
      <c r="AT137">
        <f t="shared" si="20"/>
        <v>0</v>
      </c>
      <c r="AU137">
        <f t="shared" si="21"/>
        <v>0</v>
      </c>
      <c r="AV137">
        <f t="shared" si="22"/>
        <v>0</v>
      </c>
      <c r="AW137">
        <f t="shared" si="23"/>
        <v>0</v>
      </c>
      <c r="AX137" s="293">
        <f t="shared" si="18"/>
        <v>0</v>
      </c>
      <c r="AY137" s="504" t="str">
        <f>IF(AX137=0,"",
IF(SUM($AX$25:AX137)=1,AZ137,
IF($AX$146&gt;SUM($AX$25:AX137),_xlfn.CONCAT(", ",AZ137),
IF($AX$146=SUM($AX$25:AX137),_xlfn.CONCAT(" y ",AZ137)))))</f>
        <v/>
      </c>
      <c r="AZ137" s="505" t="s">
        <v>5308</v>
      </c>
    </row>
    <row r="138" spans="1:52" ht="15" customHeight="1">
      <c r="A138" s="27"/>
      <c r="B138" s="27"/>
      <c r="C138" s="61" t="s">
        <v>5309</v>
      </c>
      <c r="D138" s="1020" t="str">
        <f>IF(CNGE_2025_M1_Secc5_Sub1!$D143="","",CNGE_2025_M1_Secc5_Sub1!$D143)</f>
        <v/>
      </c>
      <c r="E138" s="889"/>
      <c r="F138" s="889"/>
      <c r="G138" s="890"/>
      <c r="H138" s="992"/>
      <c r="I138" s="885"/>
      <c r="J138" s="1041"/>
      <c r="K138" s="1042"/>
      <c r="L138" s="1043"/>
      <c r="M138" s="1041"/>
      <c r="N138" s="1042"/>
      <c r="O138" s="1043"/>
      <c r="P138" s="1041"/>
      <c r="Q138" s="1042"/>
      <c r="R138" s="1043"/>
      <c r="S138" s="1041"/>
      <c r="T138" s="1042"/>
      <c r="U138" s="1043"/>
      <c r="V138" s="1041"/>
      <c r="W138" s="1042"/>
      <c r="X138" s="1043"/>
      <c r="Y138" s="1041"/>
      <c r="Z138" s="1042"/>
      <c r="AA138" s="1043"/>
      <c r="AB138" s="1041"/>
      <c r="AC138" s="1042"/>
      <c r="AD138" s="1043"/>
      <c r="AE138" s="1"/>
      <c r="AH138" s="767">
        <f t="shared" si="16"/>
        <v>0</v>
      </c>
      <c r="AI138" s="723">
        <f t="shared" si="19"/>
        <v>0</v>
      </c>
      <c r="AJ138" s="293">
        <f t="shared" si="17"/>
        <v>0</v>
      </c>
      <c r="AK138" s="294" t="str">
        <f>IF(AJ138=0,"",
IF(SUM($AJ$25:AJ138)=1,AL138,
IF($AJ$146&gt;SUM($AJ$25:AJ138),_xlfn.CONCAT(", ",AL138),
IF($AJ$146=SUM($AJ$25:AJ138),_xlfn.CONCAT(" y ",AL138)))))</f>
        <v/>
      </c>
      <c r="AL138" s="89" t="s">
        <v>5310</v>
      </c>
      <c r="AT138">
        <f t="shared" si="20"/>
        <v>0</v>
      </c>
      <c r="AU138">
        <f t="shared" si="21"/>
        <v>0</v>
      </c>
      <c r="AV138">
        <f t="shared" si="22"/>
        <v>0</v>
      </c>
      <c r="AW138">
        <f t="shared" si="23"/>
        <v>0</v>
      </c>
      <c r="AX138" s="293">
        <f t="shared" si="18"/>
        <v>0</v>
      </c>
      <c r="AY138" s="504" t="str">
        <f>IF(AX138=0,"",
IF(SUM($AX$25:AX138)=1,AZ138,
IF($AX$146&gt;SUM($AX$25:AX138),_xlfn.CONCAT(", ",AZ138),
IF($AX$146=SUM($AX$25:AX138),_xlfn.CONCAT(" y ",AZ138)))))</f>
        <v/>
      </c>
      <c r="AZ138" s="505" t="s">
        <v>5310</v>
      </c>
    </row>
    <row r="139" spans="1:52" ht="15" customHeight="1">
      <c r="A139" s="27"/>
      <c r="B139" s="27"/>
      <c r="C139" s="61" t="s">
        <v>5311</v>
      </c>
      <c r="D139" s="1020" t="str">
        <f>IF(CNGE_2025_M1_Secc5_Sub1!$D144="","",CNGE_2025_M1_Secc5_Sub1!$D144)</f>
        <v/>
      </c>
      <c r="E139" s="889"/>
      <c r="F139" s="889"/>
      <c r="G139" s="890"/>
      <c r="H139" s="992"/>
      <c r="I139" s="885"/>
      <c r="J139" s="1041"/>
      <c r="K139" s="1042"/>
      <c r="L139" s="1043"/>
      <c r="M139" s="1041"/>
      <c r="N139" s="1042"/>
      <c r="O139" s="1043"/>
      <c r="P139" s="1041"/>
      <c r="Q139" s="1042"/>
      <c r="R139" s="1043"/>
      <c r="S139" s="1041"/>
      <c r="T139" s="1042"/>
      <c r="U139" s="1043"/>
      <c r="V139" s="1041"/>
      <c r="W139" s="1042"/>
      <c r="X139" s="1043"/>
      <c r="Y139" s="1041"/>
      <c r="Z139" s="1042"/>
      <c r="AA139" s="1043"/>
      <c r="AB139" s="1041"/>
      <c r="AC139" s="1042"/>
      <c r="AD139" s="1043"/>
      <c r="AE139" s="1"/>
      <c r="AH139" s="767">
        <f t="shared" si="16"/>
        <v>0</v>
      </c>
      <c r="AI139" s="723">
        <f t="shared" si="19"/>
        <v>0</v>
      </c>
      <c r="AJ139" s="293">
        <f t="shared" si="17"/>
        <v>0</v>
      </c>
      <c r="AK139" s="294" t="str">
        <f>IF(AJ139=0,"",
IF(SUM($AJ$25:AJ139)=1,AL139,
IF($AJ$146&gt;SUM($AJ$25:AJ139),_xlfn.CONCAT(", ",AL139),
IF($AJ$146=SUM($AJ$25:AJ139),_xlfn.CONCAT(" y ",AL139)))))</f>
        <v/>
      </c>
      <c r="AL139" s="89" t="s">
        <v>5312</v>
      </c>
      <c r="AT139">
        <f t="shared" si="20"/>
        <v>0</v>
      </c>
      <c r="AU139">
        <f t="shared" si="21"/>
        <v>0</v>
      </c>
      <c r="AV139">
        <f t="shared" si="22"/>
        <v>0</v>
      </c>
      <c r="AW139">
        <f t="shared" si="23"/>
        <v>0</v>
      </c>
      <c r="AX139" s="293">
        <f t="shared" si="18"/>
        <v>0</v>
      </c>
      <c r="AY139" s="504" t="str">
        <f>IF(AX139=0,"",
IF(SUM($AX$25:AX139)=1,AZ139,
IF($AX$146&gt;SUM($AX$25:AX139),_xlfn.CONCAT(", ",AZ139),
IF($AX$146=SUM($AX$25:AX139),_xlfn.CONCAT(" y ",AZ139)))))</f>
        <v/>
      </c>
      <c r="AZ139" s="505" t="s">
        <v>5312</v>
      </c>
    </row>
    <row r="140" spans="1:52" ht="15" customHeight="1">
      <c r="A140" s="27"/>
      <c r="B140" s="27"/>
      <c r="C140" s="61" t="s">
        <v>5313</v>
      </c>
      <c r="D140" s="1020" t="str">
        <f>IF(CNGE_2025_M1_Secc5_Sub1!$D145="","",CNGE_2025_M1_Secc5_Sub1!$D145)</f>
        <v/>
      </c>
      <c r="E140" s="889"/>
      <c r="F140" s="889"/>
      <c r="G140" s="890"/>
      <c r="H140" s="992"/>
      <c r="I140" s="885"/>
      <c r="J140" s="1041"/>
      <c r="K140" s="1042"/>
      <c r="L140" s="1043"/>
      <c r="M140" s="1041"/>
      <c r="N140" s="1042"/>
      <c r="O140" s="1043"/>
      <c r="P140" s="1041"/>
      <c r="Q140" s="1042"/>
      <c r="R140" s="1043"/>
      <c r="S140" s="1041"/>
      <c r="T140" s="1042"/>
      <c r="U140" s="1043"/>
      <c r="V140" s="1041"/>
      <c r="W140" s="1042"/>
      <c r="X140" s="1043"/>
      <c r="Y140" s="1041"/>
      <c r="Z140" s="1042"/>
      <c r="AA140" s="1043"/>
      <c r="AB140" s="1041"/>
      <c r="AC140" s="1042"/>
      <c r="AD140" s="1043"/>
      <c r="AE140" s="1"/>
      <c r="AH140" s="767">
        <f t="shared" si="16"/>
        <v>0</v>
      </c>
      <c r="AI140" s="723">
        <f t="shared" si="19"/>
        <v>0</v>
      </c>
      <c r="AJ140" s="293">
        <f t="shared" si="17"/>
        <v>0</v>
      </c>
      <c r="AK140" s="294" t="str">
        <f>IF(AJ140=0,"",
IF(SUM($AJ$25:AJ140)=1,AL140,
IF($AJ$146&gt;SUM($AJ$25:AJ140),_xlfn.CONCAT(", ",AL140),
IF($AJ$146=SUM($AJ$25:AJ140),_xlfn.CONCAT(" y ",AL140)))))</f>
        <v/>
      </c>
      <c r="AL140" s="89" t="s">
        <v>5314</v>
      </c>
      <c r="AT140">
        <f t="shared" si="20"/>
        <v>0</v>
      </c>
      <c r="AU140">
        <f t="shared" si="21"/>
        <v>0</v>
      </c>
      <c r="AV140">
        <f t="shared" si="22"/>
        <v>0</v>
      </c>
      <c r="AW140">
        <f t="shared" si="23"/>
        <v>0</v>
      </c>
      <c r="AX140" s="293">
        <f t="shared" si="18"/>
        <v>0</v>
      </c>
      <c r="AY140" s="504" t="str">
        <f>IF(AX140=0,"",
IF(SUM($AX$25:AX140)=1,AZ140,
IF($AX$146&gt;SUM($AX$25:AX140),_xlfn.CONCAT(", ",AZ140),
IF($AX$146=SUM($AX$25:AX140),_xlfn.CONCAT(" y ",AZ140)))))</f>
        <v/>
      </c>
      <c r="AZ140" s="505" t="s">
        <v>5314</v>
      </c>
    </row>
    <row r="141" spans="1:52" ht="15" customHeight="1">
      <c r="A141" s="27"/>
      <c r="B141" s="27"/>
      <c r="C141" s="61" t="s">
        <v>5315</v>
      </c>
      <c r="D141" s="1020" t="str">
        <f>IF(CNGE_2025_M1_Secc5_Sub1!$D146="","",CNGE_2025_M1_Secc5_Sub1!$D146)</f>
        <v/>
      </c>
      <c r="E141" s="889"/>
      <c r="F141" s="889"/>
      <c r="G141" s="890"/>
      <c r="H141" s="992"/>
      <c r="I141" s="885"/>
      <c r="J141" s="1041"/>
      <c r="K141" s="1042"/>
      <c r="L141" s="1043"/>
      <c r="M141" s="1041"/>
      <c r="N141" s="1042"/>
      <c r="O141" s="1043"/>
      <c r="P141" s="1041"/>
      <c r="Q141" s="1042"/>
      <c r="R141" s="1043"/>
      <c r="S141" s="1041"/>
      <c r="T141" s="1042"/>
      <c r="U141" s="1043"/>
      <c r="V141" s="1041"/>
      <c r="W141" s="1042"/>
      <c r="X141" s="1043"/>
      <c r="Y141" s="1041"/>
      <c r="Z141" s="1042"/>
      <c r="AA141" s="1043"/>
      <c r="AB141" s="1041"/>
      <c r="AC141" s="1042"/>
      <c r="AD141" s="1043"/>
      <c r="AE141" s="1"/>
      <c r="AH141" s="767">
        <f t="shared" si="16"/>
        <v>0</v>
      </c>
      <c r="AI141" s="723">
        <f t="shared" si="19"/>
        <v>0</v>
      </c>
      <c r="AJ141" s="293">
        <f t="shared" si="17"/>
        <v>0</v>
      </c>
      <c r="AK141" s="294" t="str">
        <f>IF(AJ141=0,"",
IF(SUM($AJ$25:AJ141)=1,AL141,
IF($AJ$146&gt;SUM($AJ$25:AJ141),_xlfn.CONCAT(", ",AL141),
IF($AJ$146=SUM($AJ$25:AJ141),_xlfn.CONCAT(" y ",AL141)))))</f>
        <v/>
      </c>
      <c r="AL141" s="89" t="s">
        <v>5316</v>
      </c>
      <c r="AT141">
        <f t="shared" si="20"/>
        <v>0</v>
      </c>
      <c r="AU141">
        <f t="shared" si="21"/>
        <v>0</v>
      </c>
      <c r="AV141">
        <f t="shared" si="22"/>
        <v>0</v>
      </c>
      <c r="AW141">
        <f t="shared" si="23"/>
        <v>0</v>
      </c>
      <c r="AX141" s="293">
        <f t="shared" si="18"/>
        <v>0</v>
      </c>
      <c r="AY141" s="504" t="str">
        <f>IF(AX141=0,"",
IF(SUM($AX$25:AX141)=1,AZ141,
IF($AX$146&gt;SUM($AX$25:AX141),_xlfn.CONCAT(", ",AZ141),
IF($AX$146=SUM($AX$25:AX141),_xlfn.CONCAT(" y ",AZ141)))))</f>
        <v/>
      </c>
      <c r="AZ141" s="505" t="s">
        <v>5316</v>
      </c>
    </row>
    <row r="142" spans="1:52" ht="15" customHeight="1">
      <c r="A142" s="27"/>
      <c r="B142" s="27"/>
      <c r="C142" s="61" t="s">
        <v>5317</v>
      </c>
      <c r="D142" s="1020" t="str">
        <f>IF(CNGE_2025_M1_Secc5_Sub1!$D147="","",CNGE_2025_M1_Secc5_Sub1!$D147)</f>
        <v/>
      </c>
      <c r="E142" s="889"/>
      <c r="F142" s="889"/>
      <c r="G142" s="890"/>
      <c r="H142" s="992"/>
      <c r="I142" s="885"/>
      <c r="J142" s="1041"/>
      <c r="K142" s="1042"/>
      <c r="L142" s="1043"/>
      <c r="M142" s="1041"/>
      <c r="N142" s="1042"/>
      <c r="O142" s="1043"/>
      <c r="P142" s="1041"/>
      <c r="Q142" s="1042"/>
      <c r="R142" s="1043"/>
      <c r="S142" s="1041"/>
      <c r="T142" s="1042"/>
      <c r="U142" s="1043"/>
      <c r="V142" s="1041"/>
      <c r="W142" s="1042"/>
      <c r="X142" s="1043"/>
      <c r="Y142" s="1041"/>
      <c r="Z142" s="1042"/>
      <c r="AA142" s="1043"/>
      <c r="AB142" s="1041"/>
      <c r="AC142" s="1042"/>
      <c r="AD142" s="1043"/>
      <c r="AE142" s="1"/>
      <c r="AH142" s="767">
        <f t="shared" si="16"/>
        <v>0</v>
      </c>
      <c r="AI142" s="723">
        <f t="shared" si="19"/>
        <v>0</v>
      </c>
      <c r="AJ142" s="293">
        <f t="shared" si="17"/>
        <v>0</v>
      </c>
      <c r="AK142" s="294" t="str">
        <f>IF(AJ142=0,"",
IF(SUM($AJ$25:AJ142)=1,AL142,
IF($AJ$146&gt;SUM($AJ$25:AJ142),_xlfn.CONCAT(", ",AL142),
IF($AJ$146=SUM($AJ$25:AJ142),_xlfn.CONCAT(" y ",AL142)))))</f>
        <v/>
      </c>
      <c r="AL142" s="89" t="s">
        <v>5318</v>
      </c>
      <c r="AT142">
        <f t="shared" si="20"/>
        <v>0</v>
      </c>
      <c r="AU142">
        <f t="shared" si="21"/>
        <v>0</v>
      </c>
      <c r="AV142">
        <f t="shared" si="22"/>
        <v>0</v>
      </c>
      <c r="AW142">
        <f t="shared" si="23"/>
        <v>0</v>
      </c>
      <c r="AX142" s="293">
        <f t="shared" si="18"/>
        <v>0</v>
      </c>
      <c r="AY142" s="504" t="str">
        <f>IF(AX142=0,"",
IF(SUM($AX$25:AX142)=1,AZ142,
IF($AX$146&gt;SUM($AX$25:AX142),_xlfn.CONCAT(", ",AZ142),
IF($AX$146=SUM($AX$25:AX142),_xlfn.CONCAT(" y ",AZ142)))))</f>
        <v/>
      </c>
      <c r="AZ142" s="505" t="s">
        <v>5318</v>
      </c>
    </row>
    <row r="143" spans="1:52" ht="15" customHeight="1">
      <c r="A143" s="27"/>
      <c r="B143" s="27"/>
      <c r="C143" s="61" t="s">
        <v>5319</v>
      </c>
      <c r="D143" s="1020" t="str">
        <f>IF(CNGE_2025_M1_Secc5_Sub1!$D148="","",CNGE_2025_M1_Secc5_Sub1!$D148)</f>
        <v/>
      </c>
      <c r="E143" s="889"/>
      <c r="F143" s="889"/>
      <c r="G143" s="890"/>
      <c r="H143" s="992"/>
      <c r="I143" s="885"/>
      <c r="J143" s="1041"/>
      <c r="K143" s="1042"/>
      <c r="L143" s="1043"/>
      <c r="M143" s="1041"/>
      <c r="N143" s="1042"/>
      <c r="O143" s="1043"/>
      <c r="P143" s="1041"/>
      <c r="Q143" s="1042"/>
      <c r="R143" s="1043"/>
      <c r="S143" s="1041"/>
      <c r="T143" s="1042"/>
      <c r="U143" s="1043"/>
      <c r="V143" s="1041"/>
      <c r="W143" s="1042"/>
      <c r="X143" s="1043"/>
      <c r="Y143" s="1041"/>
      <c r="Z143" s="1042"/>
      <c r="AA143" s="1043"/>
      <c r="AB143" s="1041"/>
      <c r="AC143" s="1042"/>
      <c r="AD143" s="1043"/>
      <c r="AE143" s="1"/>
      <c r="AH143" s="767">
        <f t="shared" si="16"/>
        <v>0</v>
      </c>
      <c r="AI143" s="723">
        <f t="shared" si="19"/>
        <v>0</v>
      </c>
      <c r="AJ143" s="293">
        <f t="shared" si="17"/>
        <v>0</v>
      </c>
      <c r="AK143" s="294" t="str">
        <f>IF(AJ143=0,"",
IF(SUM($AJ$25:AJ143)=1,AL143,
IF($AJ$146&gt;SUM($AJ$25:AJ143),_xlfn.CONCAT(", ",AL143),
IF($AJ$146=SUM($AJ$25:AJ143),_xlfn.CONCAT(" y ",AL143)))))</f>
        <v/>
      </c>
      <c r="AL143" s="89" t="s">
        <v>5320</v>
      </c>
      <c r="AT143">
        <f t="shared" si="20"/>
        <v>0</v>
      </c>
      <c r="AU143">
        <f t="shared" si="21"/>
        <v>0</v>
      </c>
      <c r="AV143">
        <f t="shared" si="22"/>
        <v>0</v>
      </c>
      <c r="AW143">
        <f t="shared" si="23"/>
        <v>0</v>
      </c>
      <c r="AX143" s="293">
        <f t="shared" si="18"/>
        <v>0</v>
      </c>
      <c r="AY143" s="504" t="str">
        <f>IF(AX143=0,"",
IF(SUM($AX$25:AX143)=1,AZ143,
IF($AX$146&gt;SUM($AX$25:AX143),_xlfn.CONCAT(", ",AZ143),
IF($AX$146=SUM($AX$25:AX143),_xlfn.CONCAT(" y ",AZ143)))))</f>
        <v/>
      </c>
      <c r="AZ143" s="505" t="s">
        <v>5320</v>
      </c>
    </row>
    <row r="144" spans="1:52" ht="15" customHeight="1">
      <c r="A144" s="27"/>
      <c r="B144" s="27"/>
      <c r="C144" s="61" t="s">
        <v>5321</v>
      </c>
      <c r="D144" s="1020" t="str">
        <f>IF(CNGE_2025_M1_Secc5_Sub1!$D149="","",CNGE_2025_M1_Secc5_Sub1!$D149)</f>
        <v/>
      </c>
      <c r="E144" s="889"/>
      <c r="F144" s="889"/>
      <c r="G144" s="890"/>
      <c r="H144" s="992"/>
      <c r="I144" s="885"/>
      <c r="J144" s="1041"/>
      <c r="K144" s="1042"/>
      <c r="L144" s="1043"/>
      <c r="M144" s="1041"/>
      <c r="N144" s="1042"/>
      <c r="O144" s="1043"/>
      <c r="P144" s="1041"/>
      <c r="Q144" s="1042"/>
      <c r="R144" s="1043"/>
      <c r="S144" s="1041"/>
      <c r="T144" s="1042"/>
      <c r="U144" s="1043"/>
      <c r="V144" s="1041"/>
      <c r="W144" s="1042"/>
      <c r="X144" s="1043"/>
      <c r="Y144" s="1041"/>
      <c r="Z144" s="1042"/>
      <c r="AA144" s="1043"/>
      <c r="AB144" s="1041"/>
      <c r="AC144" s="1042"/>
      <c r="AD144" s="1043"/>
      <c r="AE144" s="1"/>
      <c r="AH144" s="767">
        <f t="shared" si="16"/>
        <v>0</v>
      </c>
      <c r="AI144" s="723">
        <f t="shared" si="19"/>
        <v>0</v>
      </c>
      <c r="AJ144" s="293">
        <f t="shared" si="17"/>
        <v>0</v>
      </c>
      <c r="AK144" s="294" t="str">
        <f>IF(AJ144=0,"",
IF(SUM($AJ$25:AJ144)=1,AL144,
IF($AJ$146&gt;SUM($AJ$25:AJ144),_xlfn.CONCAT(", ",AL144),
IF($AJ$146=SUM($AJ$25:AJ144),_xlfn.CONCAT(" y ",AL144)))))</f>
        <v/>
      </c>
      <c r="AL144" s="89" t="s">
        <v>5322</v>
      </c>
      <c r="AT144">
        <f t="shared" si="20"/>
        <v>0</v>
      </c>
      <c r="AU144">
        <f t="shared" si="21"/>
        <v>0</v>
      </c>
      <c r="AV144">
        <f t="shared" si="22"/>
        <v>0</v>
      </c>
      <c r="AW144">
        <f t="shared" si="23"/>
        <v>0</v>
      </c>
      <c r="AX144" s="293">
        <f t="shared" si="18"/>
        <v>0</v>
      </c>
      <c r="AY144" s="504" t="str">
        <f>IF(AX144=0,"",
IF(SUM($AX$25:AX144)=1,AZ144,
IF($AX$146&gt;SUM($AX$25:AX144),_xlfn.CONCAT(", ",AZ144),
IF($AX$146=SUM($AX$25:AX144),_xlfn.CONCAT(" y ",AZ144)))))</f>
        <v/>
      </c>
      <c r="AZ144" s="505" t="s">
        <v>5322</v>
      </c>
    </row>
    <row r="145" spans="1:52" ht="15" customHeight="1">
      <c r="A145" s="27"/>
      <c r="B145" s="27"/>
      <c r="C145" s="61" t="s">
        <v>5323</v>
      </c>
      <c r="D145" s="1020" t="str">
        <f>IF(CNGE_2025_M1_Secc5_Sub1!$D150="","",CNGE_2025_M1_Secc5_Sub1!$D150)</f>
        <v/>
      </c>
      <c r="E145" s="889"/>
      <c r="F145" s="889"/>
      <c r="G145" s="890"/>
      <c r="H145" s="992"/>
      <c r="I145" s="885"/>
      <c r="J145" s="1041"/>
      <c r="K145" s="1042"/>
      <c r="L145" s="1043"/>
      <c r="M145" s="1041"/>
      <c r="N145" s="1042"/>
      <c r="O145" s="1043"/>
      <c r="P145" s="1041"/>
      <c r="Q145" s="1042"/>
      <c r="R145" s="1043"/>
      <c r="S145" s="1041"/>
      <c r="T145" s="1042"/>
      <c r="U145" s="1043"/>
      <c r="V145" s="1041"/>
      <c r="W145" s="1042"/>
      <c r="X145" s="1043"/>
      <c r="Y145" s="1041"/>
      <c r="Z145" s="1042"/>
      <c r="AA145" s="1043"/>
      <c r="AB145" s="1041"/>
      <c r="AC145" s="1042"/>
      <c r="AD145" s="1043"/>
      <c r="AE145" s="1"/>
      <c r="AH145" s="767">
        <f t="shared" si="16"/>
        <v>0</v>
      </c>
      <c r="AI145" s="723">
        <f t="shared" si="19"/>
        <v>0</v>
      </c>
      <c r="AJ145" s="293">
        <f>IF(AI145=0,0,1)</f>
        <v>0</v>
      </c>
      <c r="AK145" s="294" t="str">
        <f>IF(AJ145=0,"",
IF(SUM($AJ$25:AJ145)=1,AL145,
IF($AJ$146&gt;SUM($AJ$25:AJ145),_xlfn.CONCAT(", ",AL145),
IF($AJ$146=SUM($AJ$25:AJ145),_xlfn.CONCAT(" y ",AL145)))))</f>
        <v/>
      </c>
      <c r="AL145" s="89" t="s">
        <v>5324</v>
      </c>
      <c r="AT145">
        <f t="shared" si="20"/>
        <v>0</v>
      </c>
      <c r="AU145">
        <f t="shared" si="21"/>
        <v>0</v>
      </c>
      <c r="AV145">
        <f t="shared" si="22"/>
        <v>0</v>
      </c>
      <c r="AW145">
        <f t="shared" si="23"/>
        <v>0</v>
      </c>
      <c r="AX145" s="293">
        <f t="shared" si="18"/>
        <v>0</v>
      </c>
      <c r="AY145" s="504" t="str">
        <f>IF(AX145=0,"",
IF(SUM($AX$25:AX145)=1,AZ145,
IF($AX$146&gt;SUM($AX$25:AX145),_xlfn.CONCAT(", ",AZ145),
IF($AX$146=SUM($AX$25:AX145),_xlfn.CONCAT(" y ",AZ145)))))</f>
        <v/>
      </c>
      <c r="AZ145" s="505" t="s">
        <v>5324</v>
      </c>
    </row>
    <row r="146" spans="1:52" ht="15" customHeight="1">
      <c r="A146" s="27"/>
      <c r="B146" s="27"/>
      <c r="C146" s="146"/>
      <c r="D146" s="28"/>
      <c r="E146" s="28"/>
      <c r="F146" s="28"/>
      <c r="G146" s="28"/>
      <c r="H146" s="28"/>
      <c r="I146" s="96" t="s">
        <v>5571</v>
      </c>
      <c r="J146" s="1021">
        <f>IF(AND(SUM(J25:J145)=0,COUNTIF(J25:J145,"NS")&gt;0),"NS",IF(AND(SUM(J25:J145)=0,COUNTIF(J25:J145,0)&gt;0),0,IF(AND(SUM(J25:J145)=0,COUNTIF(J25:J145,"NA")&gt;0),"NA",SUM(J25:J145))))</f>
        <v>0</v>
      </c>
      <c r="K146" s="889"/>
      <c r="L146" s="890"/>
      <c r="M146" s="1021">
        <f>IF(AND(SUM(M25:M145)=0,COUNTIF(M25:M145,"NS")&gt;0),"NS",IF(AND(SUM(M25:M145)=0,COUNTIF(M25:M145,0)&gt;0),0,IF(AND(SUM(M25:M145)=0,COUNTIF(M25:M145,"NA")&gt;0),"NA",SUM(M25:M145))))</f>
        <v>0</v>
      </c>
      <c r="N146" s="889"/>
      <c r="O146" s="890"/>
      <c r="P146" s="1021">
        <f>IF(AND(SUM(P25:P145)=0,COUNTIF(P25:P145,"NS")&gt;0),"NS",IF(AND(SUM(P25:P145)=0,COUNTIF(P25:P145,0)&gt;0),0,IF(AND(SUM(P25:P145)=0,COUNTIF(P25:P145,"NA")&gt;0),"NA",SUM(P25:P145))))</f>
        <v>0</v>
      </c>
      <c r="Q146" s="889"/>
      <c r="R146" s="890"/>
      <c r="S146" s="1021">
        <f>IF(AND(SUM(S25:S145)=0,COUNTIF(S25:S145,"NS")&gt;0),"NS",IF(AND(SUM(S25:S145)=0,COUNTIF(S25:S145,0)&gt;0),0,IF(AND(SUM(S25:S145)=0,COUNTIF(S25:S145,"NA")&gt;0),"NA",SUM(S25:S145))))</f>
        <v>0</v>
      </c>
      <c r="T146" s="889"/>
      <c r="U146" s="890"/>
      <c r="V146" s="1021">
        <f>IF(AND(SUM(V25:V145)=0,COUNTIF(V25:V145,"NS")&gt;0),"NS",IF(AND(SUM(V25:V145)=0,COUNTIF(V25:V145,0)&gt;0),0,IF(AND(SUM(V25:V145)=0,COUNTIF(V25:V145,"NA")&gt;0),"NA",SUM(V25:V145))))</f>
        <v>0</v>
      </c>
      <c r="W146" s="889"/>
      <c r="X146" s="890"/>
      <c r="Y146" s="1021">
        <f>IF(AND(SUM(Y25:Y145)=0,COUNTIF(Y25:Y145,"NS")&gt;0),"NS",IF(AND(SUM(Y25:Y145)=0,COUNTIF(Y25:Y145,0)&gt;0),0,IF(AND(SUM(Y25:Y145)=0,COUNTIF(Y25:Y145,"NA")&gt;0),"NA",SUM(Y25:Y145))))</f>
        <v>0</v>
      </c>
      <c r="Z146" s="889"/>
      <c r="AA146" s="890"/>
      <c r="AB146" s="1021">
        <f>IF(AND(SUM(AB25:AB145)=0,COUNTIF(AB25:AB145,"NS")&gt;0),"NS",IF(AND(SUM(AB25:AB145)=0,COUNTIF(AB25:AB145,0)&gt;0),0,IF(AND(SUM(AB25:AB145)=0,COUNTIF(AB25:AB145,"NA")&gt;0),"NA",SUM(AB25:AB145))))</f>
        <v>0</v>
      </c>
      <c r="AC146" s="889"/>
      <c r="AD146" s="890"/>
      <c r="AE146" s="1"/>
      <c r="AH146" s="766">
        <f>SUM(AG25,AH25:AH145)</f>
        <v>0</v>
      </c>
      <c r="AJ146" s="296">
        <f>SUM(AJ25:AJ145)</f>
        <v>0</v>
      </c>
      <c r="AK146" s="296" t="str">
        <f>IF(AJ146=0,"",_xlfn.CONCAT(AK25:AK145))</f>
        <v/>
      </c>
      <c r="AL146" s="379" t="str">
        <f>IF(AJ146=0,"",
IF(AJ146&gt;10,"Favor de ingresar toda la información requerida en la pregunta",
IF(AJ146=1,_xlfn.CONCAT("Favor de revisar la información capturada en el numeral: ",AK146),_xlfn.CONCAT("Favor de revisar la información capturada en los numerales: ",AK146))))</f>
        <v/>
      </c>
      <c r="AW146" s="278">
        <f>SUM(AW25:AW145)</f>
        <v>0</v>
      </c>
      <c r="AX146" s="296">
        <f>SUM(AX25:AX145)</f>
        <v>0</v>
      </c>
      <c r="AY146" s="296" t="str">
        <f>IF(AX146=0,"",_xlfn.CONCAT(AY25:AY145))</f>
        <v/>
      </c>
      <c r="AZ146" s="297" t="str">
        <f>IF(AX146=0,"",
IF(AX146&gt;1,"Favor de revisar la suma y consistencia de totales y/o subtotales por filas (numéricos y NS)",
IF(AX146=1,_xlfn.CONCAT("Favor de revisar la sumatoria del total y/o subtotal en el numeral: ",AY146),_xlfn.CONCAT("Favor de revisar la sumatoria de los totales y/o subtotales en los numerales: ",AY146))))</f>
        <v/>
      </c>
    </row>
    <row r="147" spans="1:52" ht="15" customHeight="1">
      <c r="A147" s="133"/>
      <c r="B147" s="27"/>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27"/>
      <c r="AT147" t="s">
        <v>5572</v>
      </c>
      <c r="AU147" s="279">
        <f>SUM(AW146)</f>
        <v>0</v>
      </c>
    </row>
    <row r="148" spans="1:52" ht="24" customHeight="1">
      <c r="A148" s="133"/>
      <c r="B148" s="27"/>
      <c r="C148" s="1000" t="s">
        <v>5325</v>
      </c>
      <c r="D148" s="866"/>
      <c r="E148" s="866"/>
      <c r="F148" s="866"/>
      <c r="G148" s="866"/>
      <c r="H148" s="866"/>
      <c r="I148" s="866"/>
      <c r="J148" s="866"/>
      <c r="K148" s="866"/>
      <c r="L148" s="866"/>
      <c r="M148" s="866"/>
      <c r="N148" s="866"/>
      <c r="O148" s="866"/>
      <c r="P148" s="866"/>
      <c r="Q148" s="866"/>
      <c r="R148" s="866"/>
      <c r="S148" s="866"/>
      <c r="T148" s="866"/>
      <c r="U148" s="866"/>
      <c r="V148" s="866"/>
      <c r="W148" s="866"/>
      <c r="X148" s="866"/>
      <c r="Y148" s="866"/>
      <c r="Z148" s="866"/>
      <c r="AA148" s="866"/>
      <c r="AB148" s="866"/>
      <c r="AC148" s="866"/>
      <c r="AD148" s="866"/>
      <c r="AE148" s="27"/>
    </row>
    <row r="149" spans="1:52" ht="60" customHeight="1">
      <c r="C149" s="1019"/>
      <c r="D149" s="884"/>
      <c r="E149" s="884"/>
      <c r="F149" s="884"/>
      <c r="G149" s="884"/>
      <c r="H149" s="884"/>
      <c r="I149" s="884"/>
      <c r="J149" s="884"/>
      <c r="K149" s="884"/>
      <c r="L149" s="884"/>
      <c r="M149" s="884"/>
      <c r="N149" s="884"/>
      <c r="O149" s="884"/>
      <c r="P149" s="884"/>
      <c r="Q149" s="884"/>
      <c r="R149" s="884"/>
      <c r="S149" s="884"/>
      <c r="T149" s="884"/>
      <c r="U149" s="884"/>
      <c r="V149" s="884"/>
      <c r="W149" s="884"/>
      <c r="X149" s="884"/>
      <c r="Y149" s="884"/>
      <c r="Z149" s="884"/>
      <c r="AA149" s="884"/>
      <c r="AB149" s="884"/>
      <c r="AC149" s="884"/>
      <c r="AD149" s="885"/>
    </row>
    <row r="150" spans="1:52" ht="15" customHeight="1">
      <c r="B150" s="988" t="str">
        <f>AL146</f>
        <v/>
      </c>
      <c r="C150" s="988"/>
      <c r="D150" s="988"/>
      <c r="E150" s="988"/>
      <c r="F150" s="988"/>
      <c r="G150" s="988"/>
      <c r="H150" s="988"/>
      <c r="I150" s="988"/>
      <c r="J150" s="988"/>
      <c r="K150" s="988"/>
      <c r="L150" s="988"/>
      <c r="M150" s="988"/>
      <c r="N150" s="988"/>
      <c r="O150" s="988"/>
      <c r="P150" s="988"/>
      <c r="Q150" s="988"/>
      <c r="R150" s="988"/>
      <c r="S150" s="988"/>
      <c r="T150" s="988"/>
      <c r="U150" s="988"/>
      <c r="V150" s="988"/>
      <c r="W150" s="988"/>
      <c r="X150" s="988"/>
      <c r="Y150" s="988"/>
      <c r="Z150" s="988"/>
      <c r="AA150" s="988"/>
      <c r="AB150" s="988"/>
      <c r="AC150" s="988"/>
      <c r="AD150" s="988"/>
      <c r="AE150" s="786"/>
      <c r="AF150" s="786"/>
      <c r="AG150" s="786"/>
      <c r="AH150" s="786"/>
      <c r="AI150" s="786"/>
      <c r="AJ150" s="786"/>
      <c r="AK150" s="786"/>
      <c r="AL150" s="786"/>
      <c r="AM150" s="786"/>
    </row>
    <row r="151" spans="1:52" ht="15" customHeight="1">
      <c r="B151" s="1005" t="str">
        <f>IF(SUM(COUNTIF(H25:AD145,"NS"))&lt;&gt;0,"Alerta: debido a que cuenta con registros NS, debe proporcionar una justificación en el area de comentarios al final de la pregunta","")</f>
        <v/>
      </c>
      <c r="C151" s="866"/>
      <c r="D151" s="866"/>
      <c r="E151" s="866"/>
      <c r="F151" s="866"/>
      <c r="G151" s="866"/>
      <c r="H151" s="866"/>
      <c r="I151" s="866"/>
      <c r="J151" s="866"/>
      <c r="K151" s="866"/>
      <c r="L151" s="866"/>
      <c r="M151" s="866"/>
      <c r="N151" s="866"/>
      <c r="O151" s="866"/>
      <c r="P151" s="866"/>
      <c r="Q151" s="866"/>
      <c r="R151" s="866"/>
      <c r="S151" s="866"/>
      <c r="T151" s="866"/>
      <c r="U151" s="866"/>
      <c r="V151" s="866"/>
      <c r="W151" s="866"/>
      <c r="X151" s="866"/>
      <c r="Y151" s="866"/>
      <c r="Z151" s="866"/>
      <c r="AA151" s="866"/>
      <c r="AB151" s="866"/>
      <c r="AC151" s="866"/>
      <c r="AD151" s="866"/>
      <c r="AE151" s="866"/>
    </row>
    <row r="152" spans="1:52" ht="15" customHeight="1">
      <c r="B152" s="1032" t="str">
        <f>AZ146</f>
        <v/>
      </c>
      <c r="C152" s="866"/>
      <c r="D152" s="866"/>
      <c r="E152" s="866"/>
      <c r="F152" s="866"/>
      <c r="G152" s="866"/>
      <c r="H152" s="866"/>
      <c r="I152" s="866"/>
      <c r="J152" s="866"/>
      <c r="K152" s="866"/>
      <c r="L152" s="866"/>
      <c r="M152" s="866"/>
      <c r="N152" s="866"/>
      <c r="O152" s="866"/>
      <c r="P152" s="866"/>
      <c r="Q152" s="866"/>
      <c r="R152" s="866"/>
      <c r="S152" s="866"/>
      <c r="T152" s="866"/>
      <c r="U152" s="866"/>
      <c r="V152" s="866"/>
      <c r="W152" s="866"/>
      <c r="X152" s="866"/>
      <c r="Y152" s="866"/>
      <c r="Z152" s="866"/>
      <c r="AA152" s="866"/>
      <c r="AB152" s="866"/>
      <c r="AC152" s="866"/>
      <c r="AD152" s="866"/>
      <c r="AE152" s="866"/>
    </row>
    <row r="153" spans="1:52" ht="15" customHeight="1">
      <c r="B153" s="1173" t="str">
        <f>IF(AS26&gt;0,"Alerta: debe de proporcionar una justificación de acuerdo a lo establecido en la instrucción 7","")</f>
        <v/>
      </c>
      <c r="C153" s="1173"/>
      <c r="D153" s="1173"/>
      <c r="E153" s="1173"/>
      <c r="F153" s="1173"/>
      <c r="G153" s="1173"/>
      <c r="H153" s="1173"/>
      <c r="I153" s="1173"/>
      <c r="J153" s="1173"/>
      <c r="K153" s="1173"/>
      <c r="L153" s="1173"/>
      <c r="M153" s="1173"/>
      <c r="N153" s="1173"/>
      <c r="O153" s="1173"/>
      <c r="P153" s="1173"/>
      <c r="Q153" s="1173"/>
      <c r="R153" s="1173"/>
      <c r="S153" s="1173"/>
      <c r="T153" s="1173"/>
      <c r="U153" s="1173"/>
      <c r="V153" s="1173"/>
      <c r="W153" s="1173"/>
      <c r="X153" s="1173"/>
      <c r="Y153" s="1173"/>
      <c r="Z153" s="1173"/>
      <c r="AA153" s="1173"/>
      <c r="AB153" s="1173"/>
      <c r="AC153" s="1173"/>
      <c r="AD153" s="1173"/>
    </row>
    <row r="154" spans="1:52" ht="15" customHeight="1">
      <c r="B154" s="1014" t="str">
        <f>IF(AH146&gt;0,"Favor de verificar que no tenga información en celdas sombreadas","")</f>
        <v/>
      </c>
      <c r="C154" s="1014"/>
      <c r="D154" s="1014"/>
      <c r="E154" s="1014"/>
      <c r="F154" s="1014"/>
      <c r="G154" s="1014"/>
      <c r="H154" s="1014"/>
      <c r="I154" s="1014"/>
      <c r="J154" s="1014"/>
      <c r="K154" s="1014"/>
      <c r="L154" s="1014"/>
      <c r="M154" s="1014"/>
      <c r="N154" s="1014"/>
      <c r="O154" s="1014"/>
      <c r="P154" s="1014"/>
      <c r="Q154" s="1014"/>
      <c r="R154" s="1014"/>
      <c r="S154" s="1014"/>
      <c r="T154" s="1014"/>
      <c r="U154" s="1014"/>
      <c r="V154" s="1014"/>
      <c r="W154" s="1014"/>
      <c r="X154" s="1014"/>
      <c r="Y154" s="1014"/>
      <c r="Z154" s="1014"/>
      <c r="AA154" s="1014"/>
      <c r="AB154" s="1014"/>
      <c r="AC154" s="1014"/>
      <c r="AD154" s="1014"/>
    </row>
    <row r="155" spans="1:52" ht="15" customHeight="1"/>
  </sheetData>
  <sheetProtection algorithmName="SHA-512" hashValue="l6gyA91LV4xXSEv6biZ26rJ8YvyVpCAL8+xIRwzXBs9JmwD+SnZ1KF1ZHqrhk7hiOG76JoZWKH9qf0eIis2Meg==" saltValue="aFclX3germC91xX/zkZZRg==" spinCount="100000" sheet="1" objects="1" scenarios="1"/>
  <mergeCells count="1141">
    <mergeCell ref="C19:AD19"/>
    <mergeCell ref="S65:U65"/>
    <mergeCell ref="Y27:AA27"/>
    <mergeCell ref="J31:L31"/>
    <mergeCell ref="S83:U83"/>
    <mergeCell ref="H61:I61"/>
    <mergeCell ref="P87:R87"/>
    <mergeCell ref="H88:I88"/>
    <mergeCell ref="D119:G119"/>
    <mergeCell ref="J125:L125"/>
    <mergeCell ref="D46:G46"/>
    <mergeCell ref="S129:U129"/>
    <mergeCell ref="D40:G40"/>
    <mergeCell ref="D111:G111"/>
    <mergeCell ref="V46:X46"/>
    <mergeCell ref="S123:U123"/>
    <mergeCell ref="H115:I115"/>
    <mergeCell ref="M63:O63"/>
    <mergeCell ref="H42:I42"/>
    <mergeCell ref="H68:I68"/>
    <mergeCell ref="D88:G88"/>
    <mergeCell ref="Y47:AA47"/>
    <mergeCell ref="M44:O44"/>
    <mergeCell ref="S72:U72"/>
    <mergeCell ref="V73:X73"/>
    <mergeCell ref="P76:R76"/>
    <mergeCell ref="H77:I77"/>
    <mergeCell ref="V100:X100"/>
    <mergeCell ref="D116:G116"/>
    <mergeCell ref="Y31:AA31"/>
    <mergeCell ref="S90:U90"/>
    <mergeCell ref="P100:R100"/>
    <mergeCell ref="AG23:AG24"/>
    <mergeCell ref="AH23:AH24"/>
    <mergeCell ref="AJ23:AL23"/>
    <mergeCell ref="AM23:AM24"/>
    <mergeCell ref="AN23:AN24"/>
    <mergeCell ref="AO23:AO24"/>
    <mergeCell ref="AQ23:AQ24"/>
    <mergeCell ref="AR23:AR24"/>
    <mergeCell ref="AS23:AS24"/>
    <mergeCell ref="AP23:AP24"/>
    <mergeCell ref="AM22:AS22"/>
    <mergeCell ref="S146:U146"/>
    <mergeCell ref="H46:I46"/>
    <mergeCell ref="AB101:AD101"/>
    <mergeCell ref="M138:O138"/>
    <mergeCell ref="D54:G54"/>
    <mergeCell ref="S137:U137"/>
    <mergeCell ref="V48:X48"/>
    <mergeCell ref="P24:R24"/>
    <mergeCell ref="J62:L62"/>
    <mergeCell ref="H23:I24"/>
    <mergeCell ref="P89:R89"/>
    <mergeCell ref="S60:U60"/>
    <mergeCell ref="D104:G104"/>
    <mergeCell ref="P64:R64"/>
    <mergeCell ref="P88:R88"/>
    <mergeCell ref="P51:R51"/>
    <mergeCell ref="P26:R26"/>
    <mergeCell ref="H27:I27"/>
    <mergeCell ref="D137:G137"/>
    <mergeCell ref="Y72:AA72"/>
    <mergeCell ref="D58:G58"/>
    <mergeCell ref="M46:O46"/>
    <mergeCell ref="Y45:AA45"/>
    <mergeCell ref="Y46:AA46"/>
    <mergeCell ref="D114:G114"/>
    <mergeCell ref="V98:X98"/>
    <mergeCell ref="V94:X94"/>
    <mergeCell ref="V121:X121"/>
    <mergeCell ref="D112:G112"/>
    <mergeCell ref="V96:X96"/>
    <mergeCell ref="D125:G125"/>
    <mergeCell ref="J122:L122"/>
    <mergeCell ref="H135:I135"/>
    <mergeCell ref="J120:L120"/>
    <mergeCell ref="M137:O137"/>
    <mergeCell ref="V127:X127"/>
    <mergeCell ref="P132:R132"/>
    <mergeCell ref="J135:L135"/>
    <mergeCell ref="V86:X86"/>
    <mergeCell ref="Y103:AA103"/>
    <mergeCell ref="V103:X103"/>
    <mergeCell ref="D117:G117"/>
    <mergeCell ref="H110:I110"/>
    <mergeCell ref="D84:G84"/>
    <mergeCell ref="D86:G86"/>
    <mergeCell ref="V110:X110"/>
    <mergeCell ref="P77:R77"/>
    <mergeCell ref="S78:U78"/>
    <mergeCell ref="H130:I130"/>
    <mergeCell ref="S133:U133"/>
    <mergeCell ref="M136:O136"/>
    <mergeCell ref="P137:R137"/>
    <mergeCell ref="S107:U107"/>
    <mergeCell ref="P43:R43"/>
    <mergeCell ref="J56:L56"/>
    <mergeCell ref="Y108:AA108"/>
    <mergeCell ref="AA9:AD9"/>
    <mergeCell ref="AB33:AD33"/>
    <mergeCell ref="J110:L110"/>
    <mergeCell ref="N10:O10"/>
    <mergeCell ref="D52:G52"/>
    <mergeCell ref="P74:R74"/>
    <mergeCell ref="M60:O60"/>
    <mergeCell ref="D93:G93"/>
    <mergeCell ref="V77:X77"/>
    <mergeCell ref="AB109:AD109"/>
    <mergeCell ref="C17:AD17"/>
    <mergeCell ref="C23:G24"/>
    <mergeCell ref="D115:G115"/>
    <mergeCell ref="AB45:AD45"/>
    <mergeCell ref="J59:L59"/>
    <mergeCell ref="P69:R69"/>
    <mergeCell ref="S70:U70"/>
    <mergeCell ref="M79:O79"/>
    <mergeCell ref="H59:I59"/>
    <mergeCell ref="Y52:AA52"/>
    <mergeCell ref="J64:L64"/>
    <mergeCell ref="D26:G26"/>
    <mergeCell ref="D50:G50"/>
    <mergeCell ref="D44:G44"/>
    <mergeCell ref="P66:R66"/>
    <mergeCell ref="V69:X69"/>
    <mergeCell ref="Y50:AA50"/>
    <mergeCell ref="D27:G27"/>
    <mergeCell ref="S110:U110"/>
    <mergeCell ref="D91:G91"/>
    <mergeCell ref="D66:G66"/>
    <mergeCell ref="M74:O74"/>
    <mergeCell ref="AB44:AD44"/>
    <mergeCell ref="V43:X43"/>
    <mergeCell ref="AB93:AD93"/>
    <mergeCell ref="B3:AD3"/>
    <mergeCell ref="J54:L54"/>
    <mergeCell ref="AB111:AD111"/>
    <mergeCell ref="P112:R112"/>
    <mergeCell ref="AB38:AD38"/>
    <mergeCell ref="M42:O42"/>
    <mergeCell ref="V70:X70"/>
    <mergeCell ref="AB98:AD98"/>
    <mergeCell ref="D42:G42"/>
    <mergeCell ref="S69:U69"/>
    <mergeCell ref="M73:O73"/>
    <mergeCell ref="AB91:AD91"/>
    <mergeCell ref="V102:X102"/>
    <mergeCell ref="D106:G106"/>
    <mergeCell ref="V40:X40"/>
    <mergeCell ref="Y60:AA60"/>
    <mergeCell ref="C16:AD16"/>
    <mergeCell ref="V58:X58"/>
    <mergeCell ref="V52:X52"/>
    <mergeCell ref="Y24:AA24"/>
    <mergeCell ref="J28:L28"/>
    <mergeCell ref="AB85:AD85"/>
    <mergeCell ref="C21:AD21"/>
    <mergeCell ref="Y29:AA29"/>
    <mergeCell ref="M28:O28"/>
    <mergeCell ref="D63:G63"/>
    <mergeCell ref="D76:G76"/>
    <mergeCell ref="J67:L67"/>
    <mergeCell ref="J93:L93"/>
    <mergeCell ref="Y118:AA118"/>
    <mergeCell ref="Y113:AA113"/>
    <mergeCell ref="J49:L49"/>
    <mergeCell ref="J36:L36"/>
    <mergeCell ref="P122:R122"/>
    <mergeCell ref="M126:O126"/>
    <mergeCell ref="V134:X134"/>
    <mergeCell ref="J129:L129"/>
    <mergeCell ref="V71:X71"/>
    <mergeCell ref="J34:L34"/>
    <mergeCell ref="J43:L43"/>
    <mergeCell ref="S46:U46"/>
    <mergeCell ref="AB62:AD62"/>
    <mergeCell ref="M115:O115"/>
    <mergeCell ref="V65:X65"/>
    <mergeCell ref="Y126:AA126"/>
    <mergeCell ref="M114:O114"/>
    <mergeCell ref="S48:U48"/>
    <mergeCell ref="Y58:AA58"/>
    <mergeCell ref="M107:O107"/>
    <mergeCell ref="AB94:AD94"/>
    <mergeCell ref="D113:G113"/>
    <mergeCell ref="H74:I74"/>
    <mergeCell ref="S75:U75"/>
    <mergeCell ref="Y97:AA97"/>
    <mergeCell ref="V101:X101"/>
    <mergeCell ref="H66:I66"/>
    <mergeCell ref="AB72:AD72"/>
    <mergeCell ref="AB74:AD74"/>
    <mergeCell ref="M146:O146"/>
    <mergeCell ref="H37:I37"/>
    <mergeCell ref="D95:G95"/>
    <mergeCell ref="P117:R117"/>
    <mergeCell ref="S56:U56"/>
    <mergeCell ref="P55:R55"/>
    <mergeCell ref="S105:U105"/>
    <mergeCell ref="P38:R38"/>
    <mergeCell ref="S43:U43"/>
    <mergeCell ref="V144:X144"/>
    <mergeCell ref="D141:G141"/>
    <mergeCell ref="S143:U143"/>
    <mergeCell ref="Y63:AA63"/>
    <mergeCell ref="P68:R68"/>
    <mergeCell ref="J133:L133"/>
    <mergeCell ref="M134:O134"/>
    <mergeCell ref="M121:O121"/>
    <mergeCell ref="S135:U135"/>
    <mergeCell ref="P139:R139"/>
    <mergeCell ref="M102:O102"/>
    <mergeCell ref="Y53:AA53"/>
    <mergeCell ref="V56:X56"/>
    <mergeCell ref="P42:R42"/>
    <mergeCell ref="Y42:AA42"/>
    <mergeCell ref="D126:G126"/>
    <mergeCell ref="S126:U126"/>
    <mergeCell ref="H139:I139"/>
    <mergeCell ref="D97:G97"/>
    <mergeCell ref="M52:O52"/>
    <mergeCell ref="P119:R119"/>
    <mergeCell ref="J84:L84"/>
    <mergeCell ref="M123:O123"/>
    <mergeCell ref="Y146:AA146"/>
    <mergeCell ref="D47:G47"/>
    <mergeCell ref="P44:R44"/>
    <mergeCell ref="J69:L69"/>
    <mergeCell ref="M70:O70"/>
    <mergeCell ref="AB140:AD140"/>
    <mergeCell ref="D82:G82"/>
    <mergeCell ref="H55:I55"/>
    <mergeCell ref="J119:L119"/>
    <mergeCell ref="H113:I113"/>
    <mergeCell ref="P91:R91"/>
    <mergeCell ref="V49:X49"/>
    <mergeCell ref="J25:L25"/>
    <mergeCell ref="AB77:AD77"/>
    <mergeCell ref="AB82:AD82"/>
    <mergeCell ref="Y81:AA81"/>
    <mergeCell ref="J85:L85"/>
    <mergeCell ref="V36:X36"/>
    <mergeCell ref="D100:G100"/>
    <mergeCell ref="V113:X113"/>
    <mergeCell ref="H129:I129"/>
    <mergeCell ref="Y139:AA139"/>
    <mergeCell ref="H52:I52"/>
    <mergeCell ref="H108:I108"/>
    <mergeCell ref="M29:O29"/>
    <mergeCell ref="H69:I69"/>
    <mergeCell ref="V57:X57"/>
    <mergeCell ref="J33:L33"/>
    <mergeCell ref="D31:G31"/>
    <mergeCell ref="S54:U54"/>
    <mergeCell ref="J38:L38"/>
    <mergeCell ref="M51:O51"/>
    <mergeCell ref="D77:G77"/>
    <mergeCell ref="D108:G108"/>
    <mergeCell ref="H81:I81"/>
    <mergeCell ref="P29:R29"/>
    <mergeCell ref="P31:R31"/>
    <mergeCell ref="M35:O35"/>
    <mergeCell ref="H97:I97"/>
    <mergeCell ref="S121:U121"/>
    <mergeCell ref="S42:U42"/>
    <mergeCell ref="H71:I71"/>
    <mergeCell ref="H120:I120"/>
    <mergeCell ref="J136:L136"/>
    <mergeCell ref="D53:G53"/>
    <mergeCell ref="Y44:AA44"/>
    <mergeCell ref="M50:O50"/>
    <mergeCell ref="H90:I90"/>
    <mergeCell ref="D90:G90"/>
    <mergeCell ref="P40:R40"/>
    <mergeCell ref="D32:G32"/>
    <mergeCell ref="Y65:AA65"/>
    <mergeCell ref="M41:O41"/>
    <mergeCell ref="Y30:AA30"/>
    <mergeCell ref="S117:U117"/>
    <mergeCell ref="H119:I119"/>
    <mergeCell ref="D103:G103"/>
    <mergeCell ref="D37:G37"/>
    <mergeCell ref="J30:L30"/>
    <mergeCell ref="Y82:AA82"/>
    <mergeCell ref="V81:X81"/>
    <mergeCell ref="H38:I38"/>
    <mergeCell ref="D118:G118"/>
    <mergeCell ref="S57:U57"/>
    <mergeCell ref="AB142:AD142"/>
    <mergeCell ref="AB144:AD144"/>
    <mergeCell ref="M119:O119"/>
    <mergeCell ref="J123:L123"/>
    <mergeCell ref="Y143:AA143"/>
    <mergeCell ref="AB133:AD133"/>
    <mergeCell ref="H145:I145"/>
    <mergeCell ref="H26:I26"/>
    <mergeCell ref="P52:R52"/>
    <mergeCell ref="H53:I53"/>
    <mergeCell ref="H82:I82"/>
    <mergeCell ref="J117:L117"/>
    <mergeCell ref="S101:U101"/>
    <mergeCell ref="H144:I144"/>
    <mergeCell ref="S114:U114"/>
    <mergeCell ref="Y76:AA76"/>
    <mergeCell ref="P118:R118"/>
    <mergeCell ref="S41:U41"/>
    <mergeCell ref="H45:I45"/>
    <mergeCell ref="V80:X80"/>
    <mergeCell ref="M127:O127"/>
    <mergeCell ref="J82:L82"/>
    <mergeCell ref="Y134:AA134"/>
    <mergeCell ref="AB124:AD124"/>
    <mergeCell ref="V116:X116"/>
    <mergeCell ref="AB51:AD51"/>
    <mergeCell ref="J88:L88"/>
    <mergeCell ref="AB66:AD66"/>
    <mergeCell ref="J105:L105"/>
    <mergeCell ref="Y70:AA70"/>
    <mergeCell ref="S108:U108"/>
    <mergeCell ref="S95:U95"/>
    <mergeCell ref="H89:I89"/>
    <mergeCell ref="V123:X123"/>
    <mergeCell ref="H122:I122"/>
    <mergeCell ref="AB96:AD96"/>
    <mergeCell ref="AB86:AD86"/>
    <mergeCell ref="M110:O110"/>
    <mergeCell ref="AB84:AD84"/>
    <mergeCell ref="AB137:AD137"/>
    <mergeCell ref="M112:O112"/>
    <mergeCell ref="V138:X138"/>
    <mergeCell ref="Y122:AA122"/>
    <mergeCell ref="V84:X84"/>
    <mergeCell ref="H116:I116"/>
    <mergeCell ref="H126:I126"/>
    <mergeCell ref="P94:R94"/>
    <mergeCell ref="AB119:AD119"/>
    <mergeCell ref="Y88:AA88"/>
    <mergeCell ref="P134:R134"/>
    <mergeCell ref="J137:L137"/>
    <mergeCell ref="V136:X136"/>
    <mergeCell ref="Y95:AA95"/>
    <mergeCell ref="H100:I100"/>
    <mergeCell ref="AB108:AD108"/>
    <mergeCell ref="B151:AE151"/>
    <mergeCell ref="V30:X30"/>
    <mergeCell ref="S40:U40"/>
    <mergeCell ref="P39:R39"/>
    <mergeCell ref="H44:I44"/>
    <mergeCell ref="D67:G67"/>
    <mergeCell ref="M105:O105"/>
    <mergeCell ref="S112:U112"/>
    <mergeCell ref="D94:G94"/>
    <mergeCell ref="P116:R116"/>
    <mergeCell ref="M120:O120"/>
    <mergeCell ref="P32:R32"/>
    <mergeCell ref="S33:U33"/>
    <mergeCell ref="P103:R103"/>
    <mergeCell ref="M36:O36"/>
    <mergeCell ref="D69:G69"/>
    <mergeCell ref="P97:R97"/>
    <mergeCell ref="H98:I98"/>
    <mergeCell ref="M101:O101"/>
    <mergeCell ref="P47:R47"/>
    <mergeCell ref="AB69:AD69"/>
    <mergeCell ref="D78:G78"/>
    <mergeCell ref="D134:G134"/>
    <mergeCell ref="H107:I107"/>
    <mergeCell ref="S127:U127"/>
    <mergeCell ref="J91:L91"/>
    <mergeCell ref="V90:X90"/>
    <mergeCell ref="Y144:AA144"/>
    <mergeCell ref="H142:I142"/>
    <mergeCell ref="AB141:AD141"/>
    <mergeCell ref="Y145:AA145"/>
    <mergeCell ref="AB143:AD143"/>
    <mergeCell ref="M48:O48"/>
    <mergeCell ref="V79:X79"/>
    <mergeCell ref="H95:I95"/>
    <mergeCell ref="J146:L146"/>
    <mergeCell ref="H92:I92"/>
    <mergeCell ref="D28:G28"/>
    <mergeCell ref="H30:I30"/>
    <mergeCell ref="S111:U111"/>
    <mergeCell ref="V34:X34"/>
    <mergeCell ref="Y73:AA73"/>
    <mergeCell ref="P115:R115"/>
    <mergeCell ref="V28:X28"/>
    <mergeCell ref="S38:U38"/>
    <mergeCell ref="H67:I67"/>
    <mergeCell ref="S98:U98"/>
    <mergeCell ref="V99:X99"/>
    <mergeCell ref="V143:X143"/>
    <mergeCell ref="H103:I103"/>
    <mergeCell ref="H29:I29"/>
    <mergeCell ref="H78:I78"/>
    <mergeCell ref="H134:I134"/>
    <mergeCell ref="D92:G92"/>
    <mergeCell ref="D30:G30"/>
    <mergeCell ref="D142:G142"/>
    <mergeCell ref="M30:O30"/>
    <mergeCell ref="H131:I131"/>
    <mergeCell ref="S109:U109"/>
    <mergeCell ref="S47:U47"/>
    <mergeCell ref="P113:R113"/>
    <mergeCell ref="V72:X72"/>
    <mergeCell ref="D145:G145"/>
    <mergeCell ref="P140:R140"/>
    <mergeCell ref="AB145:AD145"/>
    <mergeCell ref="D79:G79"/>
    <mergeCell ref="Y124:AA124"/>
    <mergeCell ref="M128:O128"/>
    <mergeCell ref="Y79:AA79"/>
    <mergeCell ref="J83:L83"/>
    <mergeCell ref="J132:L132"/>
    <mergeCell ref="S35:U35"/>
    <mergeCell ref="M100:O100"/>
    <mergeCell ref="AB112:AD112"/>
    <mergeCell ref="AB87:AD87"/>
    <mergeCell ref="V125:X125"/>
    <mergeCell ref="H133:I133"/>
    <mergeCell ref="AB128:AD128"/>
    <mergeCell ref="S59:U59"/>
    <mergeCell ref="Y117:AA117"/>
    <mergeCell ref="P63:R63"/>
    <mergeCell ref="Y55:AA55"/>
    <mergeCell ref="V50:X50"/>
    <mergeCell ref="Y90:AA90"/>
    <mergeCell ref="M80:O80"/>
    <mergeCell ref="S88:U88"/>
    <mergeCell ref="M84:O84"/>
    <mergeCell ref="M133:O133"/>
    <mergeCell ref="P95:R95"/>
    <mergeCell ref="Y129:AA129"/>
    <mergeCell ref="AB129:AD129"/>
    <mergeCell ref="S39:U39"/>
    <mergeCell ref="J127:L127"/>
    <mergeCell ref="V124:X124"/>
    <mergeCell ref="AB122:AD122"/>
    <mergeCell ref="AB104:AD104"/>
    <mergeCell ref="D98:G98"/>
    <mergeCell ref="D73:G73"/>
    <mergeCell ref="H102:I102"/>
    <mergeCell ref="M86:O86"/>
    <mergeCell ref="D70:G70"/>
    <mergeCell ref="H105:I105"/>
    <mergeCell ref="Y121:AA121"/>
    <mergeCell ref="Y115:AA115"/>
    <mergeCell ref="D136:G136"/>
    <mergeCell ref="Y102:AA102"/>
    <mergeCell ref="V112:X112"/>
    <mergeCell ref="V106:X106"/>
    <mergeCell ref="S89:U89"/>
    <mergeCell ref="H94:I94"/>
    <mergeCell ref="M141:O141"/>
    <mergeCell ref="S140:U140"/>
    <mergeCell ref="H101:I101"/>
    <mergeCell ref="S141:U141"/>
    <mergeCell ref="J130:L130"/>
    <mergeCell ref="P128:R128"/>
    <mergeCell ref="J131:L131"/>
    <mergeCell ref="P72:R72"/>
    <mergeCell ref="H99:I99"/>
    <mergeCell ref="H86:I86"/>
    <mergeCell ref="H79:I79"/>
    <mergeCell ref="Y135:AA135"/>
    <mergeCell ref="J106:L106"/>
    <mergeCell ref="H132:I132"/>
    <mergeCell ref="S136:U136"/>
    <mergeCell ref="V129:X129"/>
    <mergeCell ref="J118:L118"/>
    <mergeCell ref="P102:R102"/>
    <mergeCell ref="D144:G144"/>
    <mergeCell ref="V128:X128"/>
    <mergeCell ref="J145:L145"/>
    <mergeCell ref="M135:O135"/>
    <mergeCell ref="B5:AD5"/>
    <mergeCell ref="AB90:AD90"/>
    <mergeCell ref="V93:X93"/>
    <mergeCell ref="V117:X117"/>
    <mergeCell ref="D121:G121"/>
    <mergeCell ref="AB27:AD27"/>
    <mergeCell ref="J35:L35"/>
    <mergeCell ref="V132:X132"/>
    <mergeCell ref="S87:U87"/>
    <mergeCell ref="D123:G123"/>
    <mergeCell ref="D110:G110"/>
    <mergeCell ref="S24:U24"/>
    <mergeCell ref="AB52:AD52"/>
    <mergeCell ref="P28:R28"/>
    <mergeCell ref="D60:G60"/>
    <mergeCell ref="J66:L66"/>
    <mergeCell ref="Y94:AA94"/>
    <mergeCell ref="J79:L79"/>
    <mergeCell ref="AB88:AD88"/>
    <mergeCell ref="Y92:AA92"/>
    <mergeCell ref="S130:U130"/>
    <mergeCell ref="H117:I117"/>
    <mergeCell ref="S51:U51"/>
    <mergeCell ref="S77:U77"/>
    <mergeCell ref="V78:X78"/>
    <mergeCell ref="P81:R81"/>
    <mergeCell ref="S96:U96"/>
    <mergeCell ref="H124:I124"/>
    <mergeCell ref="Y28:AA28"/>
    <mergeCell ref="V27:X27"/>
    <mergeCell ref="V104:X104"/>
    <mergeCell ref="J134:L134"/>
    <mergeCell ref="J51:L51"/>
    <mergeCell ref="S138:U138"/>
    <mergeCell ref="P71:R71"/>
    <mergeCell ref="S76:U76"/>
    <mergeCell ref="Y100:AA100"/>
    <mergeCell ref="S26:U26"/>
    <mergeCell ref="V33:X33"/>
    <mergeCell ref="V75:X75"/>
    <mergeCell ref="P78:R78"/>
    <mergeCell ref="AB97:AD97"/>
    <mergeCell ref="J114:L114"/>
    <mergeCell ref="Y101:AA101"/>
    <mergeCell ref="S32:U32"/>
    <mergeCell ref="S128:U128"/>
    <mergeCell ref="J76:L76"/>
    <mergeCell ref="J37:L37"/>
    <mergeCell ref="V35:X35"/>
    <mergeCell ref="AB48:AD48"/>
    <mergeCell ref="V51:X51"/>
    <mergeCell ref="P120:R120"/>
    <mergeCell ref="AB138:AD138"/>
    <mergeCell ref="Y71:AA71"/>
    <mergeCell ref="AB76:AD76"/>
    <mergeCell ref="AB132:AD132"/>
    <mergeCell ref="AB89:AD89"/>
    <mergeCell ref="S82:U82"/>
    <mergeCell ref="AB134:AD134"/>
    <mergeCell ref="AB106:AD106"/>
    <mergeCell ref="M49:O49"/>
    <mergeCell ref="M140:O140"/>
    <mergeCell ref="J139:L139"/>
    <mergeCell ref="J138:L138"/>
    <mergeCell ref="Y136:AA136"/>
    <mergeCell ref="V135:X135"/>
    <mergeCell ref="S134:U134"/>
    <mergeCell ref="AB55:AD55"/>
    <mergeCell ref="M55:O55"/>
    <mergeCell ref="J77:L77"/>
    <mergeCell ref="M78:O78"/>
    <mergeCell ref="P50:R50"/>
    <mergeCell ref="V131:X131"/>
    <mergeCell ref="S86:U86"/>
    <mergeCell ref="S61:U61"/>
    <mergeCell ref="M64:O64"/>
    <mergeCell ref="S122:U122"/>
    <mergeCell ref="M88:O88"/>
    <mergeCell ref="M82:O82"/>
    <mergeCell ref="AB118:AD118"/>
    <mergeCell ref="AB79:AD79"/>
    <mergeCell ref="M132:O132"/>
    <mergeCell ref="Y83:AA83"/>
    <mergeCell ref="J87:L87"/>
    <mergeCell ref="AB71:AD71"/>
    <mergeCell ref="M75:O75"/>
    <mergeCell ref="AB139:AD139"/>
    <mergeCell ref="AB54:AD54"/>
    <mergeCell ref="AB114:AD114"/>
    <mergeCell ref="M58:O58"/>
    <mergeCell ref="M71:O71"/>
    <mergeCell ref="AB83:AD83"/>
    <mergeCell ref="C148:AD148"/>
    <mergeCell ref="AB100:AD100"/>
    <mergeCell ref="D102:G102"/>
    <mergeCell ref="P124:R124"/>
    <mergeCell ref="M54:O54"/>
    <mergeCell ref="P144:R144"/>
    <mergeCell ref="J97:L97"/>
    <mergeCell ref="J72:L72"/>
    <mergeCell ref="P133:R133"/>
    <mergeCell ref="M66:O66"/>
    <mergeCell ref="V95:X95"/>
    <mergeCell ref="H72:I72"/>
    <mergeCell ref="S50:U50"/>
    <mergeCell ref="H128:I128"/>
    <mergeCell ref="J92:L92"/>
    <mergeCell ref="M53:O53"/>
    <mergeCell ref="M117:O117"/>
    <mergeCell ref="H57:I57"/>
    <mergeCell ref="P135:R135"/>
    <mergeCell ref="H84:I84"/>
    <mergeCell ref="AB131:AD131"/>
    <mergeCell ref="AB120:AD120"/>
    <mergeCell ref="S84:U84"/>
    <mergeCell ref="M89:O89"/>
    <mergeCell ref="AB107:AD107"/>
    <mergeCell ref="J143:L143"/>
    <mergeCell ref="Y57:AA57"/>
    <mergeCell ref="D57:G57"/>
    <mergeCell ref="P79:R79"/>
    <mergeCell ref="P83:R83"/>
    <mergeCell ref="H76:I76"/>
    <mergeCell ref="M87:O87"/>
    <mergeCell ref="AB46:AD46"/>
    <mergeCell ref="V59:X59"/>
    <mergeCell ref="D109:G109"/>
    <mergeCell ref="D105:G105"/>
    <mergeCell ref="AB126:AD126"/>
    <mergeCell ref="AB53:AD53"/>
    <mergeCell ref="M106:O106"/>
    <mergeCell ref="AB80:AD80"/>
    <mergeCell ref="P131:R131"/>
    <mergeCell ref="S64:U64"/>
    <mergeCell ref="AB116:AD116"/>
    <mergeCell ref="V91:X91"/>
    <mergeCell ref="S119:U119"/>
    <mergeCell ref="P129:R129"/>
    <mergeCell ref="M59:O59"/>
    <mergeCell ref="V85:X85"/>
    <mergeCell ref="V82:X82"/>
    <mergeCell ref="D129:G129"/>
    <mergeCell ref="H121:I121"/>
    <mergeCell ref="AB68:AD68"/>
    <mergeCell ref="P85:R85"/>
    <mergeCell ref="M99:O99"/>
    <mergeCell ref="Y99:AA99"/>
    <mergeCell ref="M96:O96"/>
    <mergeCell ref="J65:L65"/>
    <mergeCell ref="AB56:AD56"/>
    <mergeCell ref="M67:O67"/>
    <mergeCell ref="S66:U66"/>
    <mergeCell ref="J108:L108"/>
    <mergeCell ref="P70:R70"/>
    <mergeCell ref="V88:X88"/>
    <mergeCell ref="AB50:AD50"/>
    <mergeCell ref="B7:AD7"/>
    <mergeCell ref="D29:G29"/>
    <mergeCell ref="H31:I31"/>
    <mergeCell ref="H58:I58"/>
    <mergeCell ref="J95:L95"/>
    <mergeCell ref="Y109:AA109"/>
    <mergeCell ref="S68:U68"/>
    <mergeCell ref="M77:O77"/>
    <mergeCell ref="J32:L32"/>
    <mergeCell ref="M33:O33"/>
    <mergeCell ref="H73:I73"/>
    <mergeCell ref="Y84:AA84"/>
    <mergeCell ref="H60:I60"/>
    <mergeCell ref="J124:L124"/>
    <mergeCell ref="J109:L109"/>
    <mergeCell ref="Y111:AA111"/>
    <mergeCell ref="J47:L47"/>
    <mergeCell ref="J96:L96"/>
    <mergeCell ref="S124:U124"/>
    <mergeCell ref="Y86:AA86"/>
    <mergeCell ref="M62:O62"/>
    <mergeCell ref="J90:L90"/>
    <mergeCell ref="B10:L10"/>
    <mergeCell ref="V61:X61"/>
    <mergeCell ref="H65:I65"/>
    <mergeCell ref="D61:G61"/>
    <mergeCell ref="V67:X67"/>
    <mergeCell ref="C15:AD15"/>
    <mergeCell ref="V62:X62"/>
    <mergeCell ref="J98:L98"/>
    <mergeCell ref="D120:G120"/>
    <mergeCell ref="D107:G107"/>
    <mergeCell ref="V146:X146"/>
    <mergeCell ref="H49:I49"/>
    <mergeCell ref="J113:L113"/>
    <mergeCell ref="P146:R146"/>
    <mergeCell ref="D34:G34"/>
    <mergeCell ref="H36:I36"/>
    <mergeCell ref="H85:I85"/>
    <mergeCell ref="Y96:AA96"/>
    <mergeCell ref="S55:U55"/>
    <mergeCell ref="D99:G99"/>
    <mergeCell ref="P121:R121"/>
    <mergeCell ref="J121:L121"/>
    <mergeCell ref="J115:L115"/>
    <mergeCell ref="V145:X145"/>
    <mergeCell ref="D35:G35"/>
    <mergeCell ref="D45:G45"/>
    <mergeCell ref="D83:G83"/>
    <mergeCell ref="H112:I112"/>
    <mergeCell ref="Y128:AA128"/>
    <mergeCell ref="D59:G59"/>
    <mergeCell ref="P75:R75"/>
    <mergeCell ref="D130:G130"/>
    <mergeCell ref="J63:L63"/>
    <mergeCell ref="Y119:AA119"/>
    <mergeCell ref="M95:O95"/>
    <mergeCell ref="M90:O90"/>
    <mergeCell ref="J45:L45"/>
    <mergeCell ref="H141:I141"/>
    <mergeCell ref="M65:O65"/>
    <mergeCell ref="P126:R126"/>
    <mergeCell ref="D133:G133"/>
    <mergeCell ref="D131:G131"/>
    <mergeCell ref="AB81:AD81"/>
    <mergeCell ref="Y85:AA85"/>
    <mergeCell ref="J89:L89"/>
    <mergeCell ref="H54:I54"/>
    <mergeCell ref="S100:U100"/>
    <mergeCell ref="V130:X130"/>
    <mergeCell ref="H80:I80"/>
    <mergeCell ref="V68:X68"/>
    <mergeCell ref="Y80:AA80"/>
    <mergeCell ref="P67:R67"/>
    <mergeCell ref="V105:X105"/>
    <mergeCell ref="P111:R111"/>
    <mergeCell ref="Y120:AA120"/>
    <mergeCell ref="S67:U67"/>
    <mergeCell ref="H63:I63"/>
    <mergeCell ref="Y69:AA69"/>
    <mergeCell ref="V64:X64"/>
    <mergeCell ref="AB115:AD115"/>
    <mergeCell ref="AB102:AD102"/>
    <mergeCell ref="AB95:AD95"/>
    <mergeCell ref="Y105:AA105"/>
    <mergeCell ref="AB59:AD59"/>
    <mergeCell ref="AB58:AD58"/>
    <mergeCell ref="AB123:AD123"/>
    <mergeCell ref="AB73:AD73"/>
    <mergeCell ref="AB92:AD92"/>
    <mergeCell ref="J57:L57"/>
    <mergeCell ref="H106:I106"/>
    <mergeCell ref="AB113:AD113"/>
    <mergeCell ref="AB63:AD63"/>
    <mergeCell ref="AB103:AD103"/>
    <mergeCell ref="P127:R127"/>
    <mergeCell ref="M24:O24"/>
    <mergeCell ref="S103:U103"/>
    <mergeCell ref="H56:I56"/>
    <mergeCell ref="P82:R82"/>
    <mergeCell ref="H34:I34"/>
    <mergeCell ref="H83:I83"/>
    <mergeCell ref="M37:O37"/>
    <mergeCell ref="S53:U53"/>
    <mergeCell ref="V54:X54"/>
    <mergeCell ref="P57:R57"/>
    <mergeCell ref="S118:U118"/>
    <mergeCell ref="J126:L126"/>
    <mergeCell ref="P110:R110"/>
    <mergeCell ref="M43:O43"/>
    <mergeCell ref="AB34:AD34"/>
    <mergeCell ref="M38:O38"/>
    <mergeCell ref="S73:U73"/>
    <mergeCell ref="V41:X41"/>
    <mergeCell ref="H41:I41"/>
    <mergeCell ref="M40:O40"/>
    <mergeCell ref="V47:X47"/>
    <mergeCell ref="P46:R46"/>
    <mergeCell ref="J46:L46"/>
    <mergeCell ref="H50:I50"/>
    <mergeCell ref="AB31:AD31"/>
    <mergeCell ref="AB39:AD39"/>
    <mergeCell ref="Y49:AA49"/>
    <mergeCell ref="S74:U74"/>
    <mergeCell ref="Y36:AA36"/>
    <mergeCell ref="V122:X122"/>
    <mergeCell ref="P109:R109"/>
    <mergeCell ref="H48:I48"/>
    <mergeCell ref="V42:X42"/>
    <mergeCell ref="S37:U37"/>
    <mergeCell ref="M56:O56"/>
    <mergeCell ref="M122:O122"/>
    <mergeCell ref="H140:I140"/>
    <mergeCell ref="P114:R114"/>
    <mergeCell ref="V38:X38"/>
    <mergeCell ref="V76:X76"/>
    <mergeCell ref="S115:U115"/>
    <mergeCell ref="P41:R41"/>
    <mergeCell ref="M130:O130"/>
    <mergeCell ref="Y125:AA125"/>
    <mergeCell ref="V133:X133"/>
    <mergeCell ref="Y107:AA107"/>
    <mergeCell ref="V37:X37"/>
    <mergeCell ref="M131:O131"/>
    <mergeCell ref="J61:L61"/>
    <mergeCell ref="J70:L70"/>
    <mergeCell ref="V89:X89"/>
    <mergeCell ref="V115:X115"/>
    <mergeCell ref="Y98:AA98"/>
    <mergeCell ref="P48:R48"/>
    <mergeCell ref="J104:L104"/>
    <mergeCell ref="J80:L80"/>
    <mergeCell ref="M69:O69"/>
    <mergeCell ref="J48:L48"/>
    <mergeCell ref="H47:I47"/>
    <mergeCell ref="Y131:AA131"/>
    <mergeCell ref="M109:O109"/>
    <mergeCell ref="J140:L140"/>
    <mergeCell ref="Y127:AA127"/>
    <mergeCell ref="Y54:AA54"/>
    <mergeCell ref="D132:G132"/>
    <mergeCell ref="V137:X137"/>
    <mergeCell ref="D143:G143"/>
    <mergeCell ref="V83:X83"/>
    <mergeCell ref="S131:U131"/>
    <mergeCell ref="P86:R86"/>
    <mergeCell ref="P61:R61"/>
    <mergeCell ref="V119:X119"/>
    <mergeCell ref="J86:L86"/>
    <mergeCell ref="S49:U49"/>
    <mergeCell ref="H127:I127"/>
    <mergeCell ref="D85:G85"/>
    <mergeCell ref="S97:U97"/>
    <mergeCell ref="H114:I114"/>
    <mergeCell ref="Y141:AA141"/>
    <mergeCell ref="D135:G135"/>
    <mergeCell ref="J107:L107"/>
    <mergeCell ref="M92:O92"/>
    <mergeCell ref="P136:R136"/>
    <mergeCell ref="Y137:AA137"/>
    <mergeCell ref="S132:U132"/>
    <mergeCell ref="D139:G139"/>
    <mergeCell ref="S139:U139"/>
    <mergeCell ref="P138:R138"/>
    <mergeCell ref="J141:L141"/>
    <mergeCell ref="M129:O129"/>
    <mergeCell ref="M142:O142"/>
    <mergeCell ref="J100:L100"/>
    <mergeCell ref="M139:O139"/>
    <mergeCell ref="J94:L94"/>
    <mergeCell ref="V141:X141"/>
    <mergeCell ref="S52:U52"/>
    <mergeCell ref="D138:G138"/>
    <mergeCell ref="D140:G140"/>
    <mergeCell ref="V53:X53"/>
    <mergeCell ref="S63:U63"/>
    <mergeCell ref="S120:U120"/>
    <mergeCell ref="P130:R130"/>
    <mergeCell ref="H125:I125"/>
    <mergeCell ref="S125:U125"/>
    <mergeCell ref="M111:O111"/>
    <mergeCell ref="Y62:AA62"/>
    <mergeCell ref="M98:O98"/>
    <mergeCell ref="S62:U62"/>
    <mergeCell ref="J102:L102"/>
    <mergeCell ref="Y114:AA114"/>
    <mergeCell ref="Y89:AA89"/>
    <mergeCell ref="V120:X120"/>
    <mergeCell ref="P105:R105"/>
    <mergeCell ref="P99:R99"/>
    <mergeCell ref="J111:L111"/>
    <mergeCell ref="Y123:AA123"/>
    <mergeCell ref="Y110:AA110"/>
    <mergeCell ref="Y106:AA106"/>
    <mergeCell ref="S71:U71"/>
    <mergeCell ref="D124:G124"/>
    <mergeCell ref="P92:R92"/>
    <mergeCell ref="S102:U102"/>
    <mergeCell ref="P56:R56"/>
    <mergeCell ref="V140:X140"/>
    <mergeCell ref="H136:I136"/>
    <mergeCell ref="V97:X97"/>
    <mergeCell ref="H123:I123"/>
    <mergeCell ref="M72:O72"/>
    <mergeCell ref="C149:AD149"/>
    <mergeCell ref="M27:O27"/>
    <mergeCell ref="P125:R125"/>
    <mergeCell ref="H64:I64"/>
    <mergeCell ref="J128:L128"/>
    <mergeCell ref="AB136:AD136"/>
    <mergeCell ref="M45:O45"/>
    <mergeCell ref="Y140:AA140"/>
    <mergeCell ref="H51:I51"/>
    <mergeCell ref="M116:O116"/>
    <mergeCell ref="M91:O91"/>
    <mergeCell ref="Y77:AA77"/>
    <mergeCell ref="AB78:AD78"/>
    <mergeCell ref="Y33:AA33"/>
    <mergeCell ref="M47:O47"/>
    <mergeCell ref="D80:G80"/>
    <mergeCell ref="H138:I138"/>
    <mergeCell ref="M93:O93"/>
    <mergeCell ref="D96:G96"/>
    <mergeCell ref="V109:X109"/>
    <mergeCell ref="P98:R98"/>
    <mergeCell ref="V60:X60"/>
    <mergeCell ref="S99:U99"/>
    <mergeCell ref="V45:X45"/>
    <mergeCell ref="M85:O85"/>
    <mergeCell ref="V32:X32"/>
    <mergeCell ref="V44:X44"/>
    <mergeCell ref="Y138:AA138"/>
    <mergeCell ref="H104:I104"/>
    <mergeCell ref="J112:L112"/>
    <mergeCell ref="M113:O113"/>
    <mergeCell ref="H143:I143"/>
    <mergeCell ref="M145:O145"/>
    <mergeCell ref="P143:R143"/>
    <mergeCell ref="J142:L142"/>
    <mergeCell ref="V63:X63"/>
    <mergeCell ref="J99:L99"/>
    <mergeCell ref="P123:R123"/>
    <mergeCell ref="P58:R58"/>
    <mergeCell ref="V66:X66"/>
    <mergeCell ref="M124:O124"/>
    <mergeCell ref="P73:R73"/>
    <mergeCell ref="M83:O83"/>
    <mergeCell ref="Y133:AA133"/>
    <mergeCell ref="S113:U113"/>
    <mergeCell ref="Y75:AA75"/>
    <mergeCell ref="Y142:AA142"/>
    <mergeCell ref="S58:U58"/>
    <mergeCell ref="P145:R145"/>
    <mergeCell ref="V107:X107"/>
    <mergeCell ref="P142:R142"/>
    <mergeCell ref="M143:O143"/>
    <mergeCell ref="P60:R60"/>
    <mergeCell ref="Y67:AA67"/>
    <mergeCell ref="V118:X118"/>
    <mergeCell ref="J60:L60"/>
    <mergeCell ref="Y87:AA87"/>
    <mergeCell ref="M61:O61"/>
    <mergeCell ref="S85:U85"/>
    <mergeCell ref="M125:O125"/>
    <mergeCell ref="Y61:AA61"/>
    <mergeCell ref="M144:O144"/>
    <mergeCell ref="B152:AE152"/>
    <mergeCell ref="Y132:AA132"/>
    <mergeCell ref="H43:I43"/>
    <mergeCell ref="V31:X31"/>
    <mergeCell ref="M108:O108"/>
    <mergeCell ref="Y59:AA59"/>
    <mergeCell ref="V142:X142"/>
    <mergeCell ref="J55:L55"/>
    <mergeCell ref="H137:I137"/>
    <mergeCell ref="V108:X108"/>
    <mergeCell ref="AB70:AD70"/>
    <mergeCell ref="D89:G89"/>
    <mergeCell ref="S34:U34"/>
    <mergeCell ref="V139:X139"/>
    <mergeCell ref="AB146:AD146"/>
    <mergeCell ref="AB65:AD65"/>
    <mergeCell ref="AB121:AD121"/>
    <mergeCell ref="S144:U144"/>
    <mergeCell ref="P45:R45"/>
    <mergeCell ref="H75:I75"/>
    <mergeCell ref="S106:U106"/>
    <mergeCell ref="V55:X55"/>
    <mergeCell ref="Y56:AA56"/>
    <mergeCell ref="H111:I111"/>
    <mergeCell ref="V126:X126"/>
    <mergeCell ref="S81:U81"/>
    <mergeCell ref="S36:U36"/>
    <mergeCell ref="S92:U92"/>
    <mergeCell ref="S145:U145"/>
    <mergeCell ref="AB135:AD135"/>
    <mergeCell ref="P141:R141"/>
    <mergeCell ref="S142:U142"/>
    <mergeCell ref="B1:AD1"/>
    <mergeCell ref="Y116:AA116"/>
    <mergeCell ref="J52:L52"/>
    <mergeCell ref="J39:L39"/>
    <mergeCell ref="Y91:AA91"/>
    <mergeCell ref="Y66:AA66"/>
    <mergeCell ref="M76:O76"/>
    <mergeCell ref="D56:G56"/>
    <mergeCell ref="M94:O94"/>
    <mergeCell ref="P65:R65"/>
    <mergeCell ref="AB99:AD99"/>
    <mergeCell ref="D74:G74"/>
    <mergeCell ref="M104:O104"/>
    <mergeCell ref="J103:L103"/>
    <mergeCell ref="M26:O26"/>
    <mergeCell ref="M97:O97"/>
    <mergeCell ref="Y43:AA43"/>
    <mergeCell ref="J74:L74"/>
    <mergeCell ref="M32:O32"/>
    <mergeCell ref="P33:R33"/>
    <mergeCell ref="D33:G33"/>
    <mergeCell ref="P84:R84"/>
    <mergeCell ref="P49:R49"/>
    <mergeCell ref="D41:G41"/>
    <mergeCell ref="AB35:AD35"/>
    <mergeCell ref="D43:G43"/>
    <mergeCell ref="P80:R80"/>
    <mergeCell ref="P53:R53"/>
    <mergeCell ref="M57:O57"/>
    <mergeCell ref="Y37:AA37"/>
    <mergeCell ref="S45:U45"/>
    <mergeCell ref="P54:R54"/>
    <mergeCell ref="V26:X26"/>
    <mergeCell ref="Y104:AA104"/>
    <mergeCell ref="S29:U29"/>
    <mergeCell ref="J71:L71"/>
    <mergeCell ref="AB130:AD130"/>
    <mergeCell ref="H118:I118"/>
    <mergeCell ref="AB125:AD125"/>
    <mergeCell ref="D122:G122"/>
    <mergeCell ref="D127:G127"/>
    <mergeCell ref="P107:R107"/>
    <mergeCell ref="P62:R62"/>
    <mergeCell ref="D71:G71"/>
    <mergeCell ref="AB117:AD117"/>
    <mergeCell ref="P104:R104"/>
    <mergeCell ref="Y112:AA112"/>
    <mergeCell ref="Y38:AA38"/>
    <mergeCell ref="H109:I109"/>
    <mergeCell ref="D65:G65"/>
    <mergeCell ref="P93:R93"/>
    <mergeCell ref="S94:U94"/>
    <mergeCell ref="J58:L58"/>
    <mergeCell ref="M103:O103"/>
    <mergeCell ref="V114:X114"/>
    <mergeCell ref="S44:U44"/>
    <mergeCell ref="S79:U79"/>
    <mergeCell ref="AB42:AD42"/>
    <mergeCell ref="AB110:AD110"/>
    <mergeCell ref="D128:G128"/>
    <mergeCell ref="P106:R106"/>
    <mergeCell ref="AB57:AD57"/>
    <mergeCell ref="S80:U80"/>
    <mergeCell ref="P101:R101"/>
    <mergeCell ref="AB37:AD37"/>
    <mergeCell ref="S30:U30"/>
    <mergeCell ref="V111:X111"/>
    <mergeCell ref="Y74:AA74"/>
    <mergeCell ref="AB75:AD75"/>
    <mergeCell ref="J78:L78"/>
    <mergeCell ref="V29:X29"/>
    <mergeCell ref="H35:I35"/>
    <mergeCell ref="Y39:AA39"/>
    <mergeCell ref="J40:L40"/>
    <mergeCell ref="D36:G36"/>
    <mergeCell ref="J42:L42"/>
    <mergeCell ref="S104:U104"/>
    <mergeCell ref="P108:R108"/>
    <mergeCell ref="D55:G55"/>
    <mergeCell ref="V39:X39"/>
    <mergeCell ref="Y40:AA40"/>
    <mergeCell ref="M81:O81"/>
    <mergeCell ref="Y34:AA34"/>
    <mergeCell ref="AB32:AD32"/>
    <mergeCell ref="H70:I70"/>
    <mergeCell ref="D72:G72"/>
    <mergeCell ref="AB47:AD47"/>
    <mergeCell ref="D75:G75"/>
    <mergeCell ref="D64:G64"/>
    <mergeCell ref="H93:I93"/>
    <mergeCell ref="J53:L53"/>
    <mergeCell ref="D38:G38"/>
    <mergeCell ref="H40:I40"/>
    <mergeCell ref="M39:O39"/>
    <mergeCell ref="AB41:AD41"/>
    <mergeCell ref="Y41:AA41"/>
    <mergeCell ref="Y25:AA25"/>
    <mergeCell ref="S31:U31"/>
    <mergeCell ref="AB61:AD61"/>
    <mergeCell ref="Y51:AA51"/>
    <mergeCell ref="AB64:AD64"/>
    <mergeCell ref="J144:L144"/>
    <mergeCell ref="AB127:AD127"/>
    <mergeCell ref="V92:X92"/>
    <mergeCell ref="S25:U25"/>
    <mergeCell ref="S91:U91"/>
    <mergeCell ref="H96:I96"/>
    <mergeCell ref="J116:L116"/>
    <mergeCell ref="J81:L81"/>
    <mergeCell ref="H87:I87"/>
    <mergeCell ref="D48:G48"/>
    <mergeCell ref="Y130:AA130"/>
    <mergeCell ref="Y93:AA93"/>
    <mergeCell ref="Y68:AA68"/>
    <mergeCell ref="H62:I62"/>
    <mergeCell ref="S93:U93"/>
    <mergeCell ref="M118:O118"/>
    <mergeCell ref="M68:O68"/>
    <mergeCell ref="S27:U27"/>
    <mergeCell ref="AB25:AD25"/>
    <mergeCell ref="Y26:AA26"/>
    <mergeCell ref="J101:L101"/>
    <mergeCell ref="H39:I39"/>
    <mergeCell ref="D51:G51"/>
    <mergeCell ref="AB67:AD67"/>
    <mergeCell ref="J75:L75"/>
    <mergeCell ref="P37:R37"/>
    <mergeCell ref="J50:L50"/>
    <mergeCell ref="C18:AD18"/>
    <mergeCell ref="H25:I25"/>
    <mergeCell ref="J41:L41"/>
    <mergeCell ref="J24:L24"/>
    <mergeCell ref="J26:L26"/>
    <mergeCell ref="Y78:AA78"/>
    <mergeCell ref="S116:U116"/>
    <mergeCell ref="AB28:AD28"/>
    <mergeCell ref="D87:G87"/>
    <mergeCell ref="P96:R96"/>
    <mergeCell ref="V87:X87"/>
    <mergeCell ref="D62:G62"/>
    <mergeCell ref="P90:R90"/>
    <mergeCell ref="H91:I91"/>
    <mergeCell ref="J73:L73"/>
    <mergeCell ref="P35:R35"/>
    <mergeCell ref="P36:R36"/>
    <mergeCell ref="Y35:AA35"/>
    <mergeCell ref="D101:G101"/>
    <mergeCell ref="AB49:AD49"/>
    <mergeCell ref="S28:U28"/>
    <mergeCell ref="M31:O31"/>
    <mergeCell ref="AB43:AD43"/>
    <mergeCell ref="AB105:AD105"/>
    <mergeCell ref="D39:G39"/>
    <mergeCell ref="D81:G81"/>
    <mergeCell ref="AB60:AD60"/>
    <mergeCell ref="Y64:AA64"/>
    <mergeCell ref="J68:L68"/>
    <mergeCell ref="P59:R59"/>
    <mergeCell ref="Y48:AA48"/>
    <mergeCell ref="AB26:AD26"/>
    <mergeCell ref="B150:AD150"/>
    <mergeCell ref="B153:AD153"/>
    <mergeCell ref="B154:AD154"/>
    <mergeCell ref="AX23:AZ23"/>
    <mergeCell ref="AA12:AD12"/>
    <mergeCell ref="D68:G68"/>
    <mergeCell ref="V74:X74"/>
    <mergeCell ref="AB36:AD36"/>
    <mergeCell ref="AB29:AD29"/>
    <mergeCell ref="H32:I32"/>
    <mergeCell ref="AB40:AD40"/>
    <mergeCell ref="Y32:AA32"/>
    <mergeCell ref="H28:I28"/>
    <mergeCell ref="D49:G49"/>
    <mergeCell ref="M34:O34"/>
    <mergeCell ref="P25:R25"/>
    <mergeCell ref="P30:R30"/>
    <mergeCell ref="V25:X25"/>
    <mergeCell ref="M25:O25"/>
    <mergeCell ref="V24:X24"/>
    <mergeCell ref="P27:R27"/>
    <mergeCell ref="J27:L27"/>
    <mergeCell ref="AB24:AD24"/>
    <mergeCell ref="B14:AD14"/>
    <mergeCell ref="AB30:AD30"/>
    <mergeCell ref="J44:L44"/>
    <mergeCell ref="C20:AD20"/>
    <mergeCell ref="J23:AD23"/>
    <mergeCell ref="H33:I33"/>
    <mergeCell ref="P34:R34"/>
    <mergeCell ref="D25:G25"/>
    <mergeCell ref="J29:L29"/>
  </mergeCells>
  <phoneticPr fontId="61" type="noConversion"/>
  <conditionalFormatting sqref="C21:AD21">
    <cfRule type="expression" dxfId="14" priority="3">
      <formula>AND($AS$26&gt;0,$C$149="")</formula>
    </cfRule>
  </conditionalFormatting>
  <conditionalFormatting sqref="J25:AD145">
    <cfRule type="expression" dxfId="13" priority="5">
      <formula>$H25="X"</formula>
    </cfRule>
  </conditionalFormatting>
  <dataValidations count="1">
    <dataValidation type="list" allowBlank="1" showInputMessage="1" showErrorMessage="1" sqref="H25:I145">
      <formula1>"X"</formula1>
    </dataValidation>
  </dataValidations>
  <hyperlinks>
    <hyperlink ref="AA9" location="Índice!B49" display="Índice"/>
    <hyperlink ref="AA12" location="CNGE_2025_M1_Secc5_Sub4!A90" display="Pregunta 5.9"/>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V
Complemento 5</oddHeader>
    <oddFooter>&amp;LCenso Nacional de Gobiernos Estatales 2025&amp;R&amp;P de &amp;N</oddFooter>
  </headerFooter>
  <colBreaks count="1" manualBreakCount="1">
    <brk id="30" max="154" man="1"/>
  </colBreaks>
  <drawing r:id="rId2"/>
  <extLst>
    <ext xmlns:x14="http://schemas.microsoft.com/office/spreadsheetml/2009/9/main" uri="{78C0D931-6437-407d-A8EE-F0AAD7539E65}">
      <x14:conditionalFormattings>
        <x14:conditionalFormatting xmlns:xm="http://schemas.microsoft.com/office/excel/2006/main">
          <x14:cfRule type="expression" priority="4" id="{45FC9994-C4A1-40D7-8CFB-2C52C48A98F1}">
            <xm:f>SUM(CNGE_2025_M1_Secc5_Sub4!$J$104)=0</xm:f>
            <x14:dxf>
              <fill>
                <patternFill patternType="mediumGray"/>
              </fill>
            </x14:dxf>
          </x14:cfRule>
          <xm:sqref>H25:AD145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155"/>
  <sheetViews>
    <sheetView showGridLines="0" view="pageBreakPreview" zoomScale="120" zoomScaleNormal="100" zoomScaleSheetLayoutView="12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22" width="13.75" hidden="1" customWidth="1"/>
    <col min="123" max="16384" width="3.75" hidden="1"/>
  </cols>
  <sheetData>
    <row r="1" spans="1:30" ht="173.25" customHeight="1">
      <c r="B1" s="870" t="s">
        <v>0</v>
      </c>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row>
    <row r="2" spans="1:30" ht="15" customHeight="1">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B3" s="869" t="s">
        <v>1</v>
      </c>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row>
    <row r="4" spans="1:30" ht="15" customHeight="1">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B5" s="869" t="s">
        <v>2</v>
      </c>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row>
    <row r="6" spans="1:30" ht="15" customHeight="1"/>
    <row r="7" spans="1:30" ht="60" customHeight="1">
      <c r="B7" s="869" t="s">
        <v>36</v>
      </c>
      <c r="C7" s="866"/>
      <c r="D7" s="866"/>
      <c r="E7" s="866"/>
      <c r="F7" s="866"/>
      <c r="G7" s="866"/>
      <c r="H7" s="866"/>
      <c r="I7" s="866"/>
      <c r="J7" s="866"/>
      <c r="K7" s="866"/>
      <c r="L7" s="866"/>
      <c r="M7" s="866"/>
      <c r="N7" s="866"/>
      <c r="O7" s="866"/>
      <c r="P7" s="866"/>
      <c r="Q7" s="866"/>
      <c r="R7" s="866"/>
      <c r="S7" s="866"/>
      <c r="T7" s="866"/>
      <c r="U7" s="866"/>
      <c r="V7" s="866"/>
      <c r="W7" s="866"/>
      <c r="X7" s="866"/>
      <c r="Y7" s="866"/>
      <c r="Z7" s="866"/>
      <c r="AA7" s="866"/>
      <c r="AB7" s="866"/>
      <c r="AC7" s="866"/>
      <c r="AD7" s="866"/>
    </row>
    <row r="8" spans="1:30" ht="15" customHeight="1">
      <c r="B8" s="3"/>
      <c r="C8" s="3"/>
      <c r="D8" s="3"/>
      <c r="E8" s="3"/>
      <c r="F8" s="3"/>
      <c r="G8" s="3"/>
      <c r="H8" s="3"/>
      <c r="I8" s="3"/>
      <c r="J8" s="3"/>
      <c r="K8" s="3"/>
      <c r="L8" s="3"/>
      <c r="M8" s="3"/>
      <c r="N8" s="3"/>
      <c r="O8" s="3"/>
      <c r="P8" s="3"/>
      <c r="Q8" s="3"/>
      <c r="R8" s="3"/>
      <c r="S8" s="3"/>
      <c r="T8" s="3"/>
      <c r="U8" s="3"/>
      <c r="V8" s="3"/>
      <c r="W8" s="3"/>
      <c r="X8" s="3"/>
      <c r="Y8" s="3"/>
      <c r="Z8" s="3"/>
      <c r="AA8" s="3"/>
      <c r="AB8" s="3"/>
      <c r="AC8" s="3"/>
      <c r="AD8" s="3"/>
    </row>
    <row r="9" spans="1:30" ht="15" customHeight="1" thickBot="1">
      <c r="B9" s="5" t="s">
        <v>4</v>
      </c>
      <c r="C9" s="116"/>
      <c r="D9" s="116"/>
      <c r="E9" s="116"/>
      <c r="F9" s="116"/>
      <c r="G9" s="116"/>
      <c r="H9" s="116"/>
      <c r="I9" s="116"/>
      <c r="J9" s="116"/>
      <c r="K9" s="116"/>
      <c r="L9" s="116"/>
      <c r="M9" s="116"/>
      <c r="N9" s="5" t="s">
        <v>5</v>
      </c>
      <c r="O9" s="116"/>
      <c r="P9" s="116"/>
      <c r="Q9" s="116"/>
      <c r="R9" s="116"/>
      <c r="S9" s="116"/>
      <c r="T9" s="116"/>
      <c r="U9" s="116"/>
      <c r="V9" s="116"/>
      <c r="W9" s="116"/>
      <c r="X9" s="116"/>
      <c r="Y9" s="116"/>
      <c r="Z9" s="116"/>
      <c r="AA9" s="899" t="s">
        <v>3</v>
      </c>
      <c r="AB9" s="866"/>
      <c r="AC9" s="866"/>
      <c r="AD9" s="866"/>
    </row>
    <row r="10" spans="1:30" ht="15" customHeight="1" thickBot="1">
      <c r="B10" s="871" t="str">
        <f>IF(Presentación!B10="","",Presentación!B10)</f>
        <v>Veracruz de Ignacio de la Llave</v>
      </c>
      <c r="C10" s="872"/>
      <c r="D10" s="872"/>
      <c r="E10" s="872"/>
      <c r="F10" s="872"/>
      <c r="G10" s="872"/>
      <c r="H10" s="872"/>
      <c r="I10" s="872"/>
      <c r="J10" s="872"/>
      <c r="K10" s="872"/>
      <c r="L10" s="873"/>
      <c r="M10" s="116"/>
      <c r="N10" s="871" t="str">
        <f>IF(Presentación!N10="","",Presentación!N10)</f>
        <v>230</v>
      </c>
      <c r="O10" s="873"/>
      <c r="P10" s="43"/>
      <c r="Q10" s="43"/>
      <c r="R10" s="43"/>
      <c r="S10" s="43"/>
      <c r="T10" s="43"/>
      <c r="U10" s="43"/>
      <c r="V10" s="43"/>
      <c r="W10" s="43"/>
      <c r="X10" s="43"/>
      <c r="Y10" s="43"/>
      <c r="Z10" s="43"/>
      <c r="AA10" s="43"/>
      <c r="AB10" s="43"/>
      <c r="AC10" s="43"/>
      <c r="AD10" s="43"/>
    </row>
    <row r="11" spans="1:30" ht="15" customHeight="1">
      <c r="B11" s="1"/>
      <c r="C11" s="1"/>
      <c r="D11" s="1"/>
      <c r="E11" s="1"/>
      <c r="F11" s="1"/>
      <c r="G11" s="1"/>
      <c r="H11" s="1"/>
      <c r="I11" s="1"/>
      <c r="J11" s="1"/>
      <c r="K11" s="1"/>
      <c r="L11" s="1"/>
      <c r="M11" s="14"/>
      <c r="N11" s="1"/>
      <c r="O11" s="1"/>
      <c r="P11" s="14"/>
      <c r="Q11" s="14"/>
      <c r="R11" s="14"/>
      <c r="S11" s="14"/>
      <c r="T11" s="14"/>
      <c r="U11" s="14"/>
      <c r="V11" s="14"/>
      <c r="W11" s="14"/>
      <c r="X11" s="14"/>
      <c r="Y11" s="14"/>
      <c r="Z11" s="14"/>
      <c r="AA11" s="14"/>
      <c r="AB11" s="14"/>
      <c r="AC11" s="14"/>
      <c r="AD11" s="14"/>
    </row>
    <row r="12" spans="1:30" ht="15" customHeight="1">
      <c r="B12" s="1"/>
      <c r="C12" s="1"/>
      <c r="D12" s="1"/>
      <c r="E12" s="1"/>
      <c r="F12" s="1"/>
      <c r="G12" s="1"/>
      <c r="H12" s="1"/>
      <c r="I12" s="1"/>
      <c r="J12" s="1"/>
      <c r="K12" s="1"/>
      <c r="L12" s="1"/>
      <c r="M12" s="14"/>
      <c r="N12" s="1"/>
      <c r="O12" s="1"/>
      <c r="P12" s="14"/>
      <c r="Q12" s="14"/>
      <c r="R12" s="14"/>
      <c r="S12" s="14"/>
      <c r="T12" s="14"/>
      <c r="U12" s="14"/>
      <c r="V12" s="14"/>
      <c r="W12" s="14"/>
      <c r="X12" s="14"/>
      <c r="Y12" s="14"/>
      <c r="Z12" s="14"/>
      <c r="AA12" s="1222" t="s">
        <v>9163</v>
      </c>
      <c r="AB12" s="866"/>
      <c r="AC12" s="866"/>
      <c r="AD12" s="866"/>
    </row>
    <row r="13" spans="1:30" ht="15" customHeight="1">
      <c r="B13" s="1"/>
      <c r="C13" s="1"/>
      <c r="D13" s="1"/>
      <c r="E13" s="1"/>
      <c r="F13" s="1"/>
      <c r="G13" s="1"/>
      <c r="H13" s="1"/>
      <c r="I13" s="1"/>
      <c r="J13" s="1"/>
      <c r="K13" s="1"/>
      <c r="L13" s="1"/>
      <c r="M13" s="14"/>
      <c r="N13" s="1"/>
      <c r="O13" s="1"/>
      <c r="P13" s="14"/>
      <c r="Q13" s="14"/>
      <c r="R13" s="14"/>
      <c r="S13" s="14"/>
      <c r="T13" s="14"/>
      <c r="U13" s="14"/>
      <c r="V13" s="14"/>
      <c r="W13" s="14"/>
      <c r="X13" s="14"/>
      <c r="Y13" s="14"/>
      <c r="Z13" s="14"/>
      <c r="AA13" s="14"/>
      <c r="AB13" s="14"/>
      <c r="AC13" s="14"/>
      <c r="AD13" s="14"/>
    </row>
    <row r="14" spans="1:30" ht="15" customHeight="1">
      <c r="A14" s="11"/>
      <c r="B14" s="1223" t="s">
        <v>8978</v>
      </c>
      <c r="C14" s="1009"/>
      <c r="D14" s="1009"/>
      <c r="E14" s="1009"/>
      <c r="F14" s="1009"/>
      <c r="G14" s="1009"/>
      <c r="H14" s="1009"/>
      <c r="I14" s="1009"/>
      <c r="J14" s="1009"/>
      <c r="K14" s="1009"/>
      <c r="L14" s="1009"/>
      <c r="M14" s="1009"/>
      <c r="N14" s="1009"/>
      <c r="O14" s="1009"/>
      <c r="P14" s="1009"/>
      <c r="Q14" s="1009"/>
      <c r="R14" s="1009"/>
      <c r="S14" s="1009"/>
      <c r="T14" s="1009"/>
      <c r="U14" s="1009"/>
      <c r="V14" s="1009"/>
      <c r="W14" s="1009"/>
      <c r="X14" s="1009"/>
      <c r="Y14" s="1009"/>
      <c r="Z14" s="1009"/>
      <c r="AA14" s="1009"/>
      <c r="AB14" s="1009"/>
      <c r="AC14" s="1009"/>
      <c r="AD14" s="1010"/>
    </row>
    <row r="15" spans="1:30" ht="24" customHeight="1">
      <c r="A15" s="11"/>
      <c r="B15" s="131"/>
      <c r="C15" s="1004" t="s">
        <v>9150</v>
      </c>
      <c r="D15" s="866"/>
      <c r="E15" s="866"/>
      <c r="F15" s="866"/>
      <c r="G15" s="866"/>
      <c r="H15" s="866"/>
      <c r="I15" s="866"/>
      <c r="J15" s="866"/>
      <c r="K15" s="866"/>
      <c r="L15" s="866"/>
      <c r="M15" s="866"/>
      <c r="N15" s="866"/>
      <c r="O15" s="866"/>
      <c r="P15" s="866"/>
      <c r="Q15" s="866"/>
      <c r="R15" s="866"/>
      <c r="S15" s="866"/>
      <c r="T15" s="866"/>
      <c r="U15" s="866"/>
      <c r="V15" s="866"/>
      <c r="W15" s="866"/>
      <c r="X15" s="866"/>
      <c r="Y15" s="866"/>
      <c r="Z15" s="866"/>
      <c r="AA15" s="866"/>
      <c r="AB15" s="866"/>
      <c r="AC15" s="866"/>
      <c r="AD15" s="952"/>
    </row>
    <row r="16" spans="1:30" ht="36" customHeight="1">
      <c r="A16" s="11"/>
      <c r="B16" s="131"/>
      <c r="C16" s="1004" t="s">
        <v>9164</v>
      </c>
      <c r="D16" s="866"/>
      <c r="E16" s="866"/>
      <c r="F16" s="866"/>
      <c r="G16" s="866"/>
      <c r="H16" s="866"/>
      <c r="I16" s="866"/>
      <c r="J16" s="866"/>
      <c r="K16" s="866"/>
      <c r="L16" s="866"/>
      <c r="M16" s="866"/>
      <c r="N16" s="866"/>
      <c r="O16" s="866"/>
      <c r="P16" s="866"/>
      <c r="Q16" s="866"/>
      <c r="R16" s="866"/>
      <c r="S16" s="866"/>
      <c r="T16" s="866"/>
      <c r="U16" s="866"/>
      <c r="V16" s="866"/>
      <c r="W16" s="866"/>
      <c r="X16" s="866"/>
      <c r="Y16" s="866"/>
      <c r="Z16" s="866"/>
      <c r="AA16" s="866"/>
      <c r="AB16" s="866"/>
      <c r="AC16" s="866"/>
      <c r="AD16" s="952"/>
    </row>
    <row r="17" spans="1:80" ht="24" customHeight="1">
      <c r="A17" s="11"/>
      <c r="B17" s="131"/>
      <c r="C17" s="998" t="s">
        <v>9165</v>
      </c>
      <c r="D17" s="866"/>
      <c r="E17" s="866"/>
      <c r="F17" s="866"/>
      <c r="G17" s="866"/>
      <c r="H17" s="866"/>
      <c r="I17" s="866"/>
      <c r="J17" s="866"/>
      <c r="K17" s="866"/>
      <c r="L17" s="866"/>
      <c r="M17" s="866"/>
      <c r="N17" s="866"/>
      <c r="O17" s="866"/>
      <c r="P17" s="866"/>
      <c r="Q17" s="866"/>
      <c r="R17" s="866"/>
      <c r="S17" s="866"/>
      <c r="T17" s="866"/>
      <c r="U17" s="866"/>
      <c r="V17" s="866"/>
      <c r="W17" s="866"/>
      <c r="X17" s="866"/>
      <c r="Y17" s="866"/>
      <c r="Z17" s="866"/>
      <c r="AA17" s="866"/>
      <c r="AB17" s="866"/>
      <c r="AC17" s="866"/>
      <c r="AD17" s="952"/>
    </row>
    <row r="18" spans="1:80" ht="48" customHeight="1">
      <c r="A18" s="11"/>
      <c r="B18" s="131"/>
      <c r="C18" s="1004" t="s">
        <v>9166</v>
      </c>
      <c r="D18" s="866"/>
      <c r="E18" s="866"/>
      <c r="F18" s="866"/>
      <c r="G18" s="866"/>
      <c r="H18" s="866"/>
      <c r="I18" s="866"/>
      <c r="J18" s="866"/>
      <c r="K18" s="866"/>
      <c r="L18" s="866"/>
      <c r="M18" s="866"/>
      <c r="N18" s="866"/>
      <c r="O18" s="866"/>
      <c r="P18" s="866"/>
      <c r="Q18" s="866"/>
      <c r="R18" s="866"/>
      <c r="S18" s="866"/>
      <c r="T18" s="866"/>
      <c r="U18" s="866"/>
      <c r="V18" s="866"/>
      <c r="W18" s="866"/>
      <c r="X18" s="866"/>
      <c r="Y18" s="866"/>
      <c r="Z18" s="866"/>
      <c r="AA18" s="866"/>
      <c r="AB18" s="866"/>
      <c r="AC18" s="866"/>
      <c r="AD18" s="952"/>
    </row>
    <row r="19" spans="1:80" ht="48" customHeight="1">
      <c r="A19" s="11"/>
      <c r="B19" s="131"/>
      <c r="C19" s="1004" t="s">
        <v>9167</v>
      </c>
      <c r="D19" s="866"/>
      <c r="E19" s="866"/>
      <c r="F19" s="866"/>
      <c r="G19" s="866"/>
      <c r="H19" s="866"/>
      <c r="I19" s="866"/>
      <c r="J19" s="866"/>
      <c r="K19" s="866"/>
      <c r="L19" s="866"/>
      <c r="M19" s="866"/>
      <c r="N19" s="866"/>
      <c r="O19" s="866"/>
      <c r="P19" s="866"/>
      <c r="Q19" s="866"/>
      <c r="R19" s="866"/>
      <c r="S19" s="866"/>
      <c r="T19" s="866"/>
      <c r="U19" s="866"/>
      <c r="V19" s="866"/>
      <c r="W19" s="866"/>
      <c r="X19" s="866"/>
      <c r="Y19" s="866"/>
      <c r="Z19" s="866"/>
      <c r="AA19" s="866"/>
      <c r="AB19" s="866"/>
      <c r="AC19" s="866"/>
      <c r="AD19" s="952"/>
    </row>
    <row r="20" spans="1:80" ht="48" customHeight="1">
      <c r="A20" s="11"/>
      <c r="B20" s="131"/>
      <c r="C20" s="1004" t="s">
        <v>9168</v>
      </c>
      <c r="D20" s="866"/>
      <c r="E20" s="866"/>
      <c r="F20" s="866"/>
      <c r="G20" s="866"/>
      <c r="H20" s="866"/>
      <c r="I20" s="866"/>
      <c r="J20" s="866"/>
      <c r="K20" s="866"/>
      <c r="L20" s="866"/>
      <c r="M20" s="866"/>
      <c r="N20" s="866"/>
      <c r="O20" s="866"/>
      <c r="P20" s="866"/>
      <c r="Q20" s="866"/>
      <c r="R20" s="866"/>
      <c r="S20" s="866"/>
      <c r="T20" s="866"/>
      <c r="U20" s="866"/>
      <c r="V20" s="866"/>
      <c r="W20" s="866"/>
      <c r="X20" s="866"/>
      <c r="Y20" s="866"/>
      <c r="Z20" s="866"/>
      <c r="AA20" s="866"/>
      <c r="AB20" s="866"/>
      <c r="AC20" s="866"/>
      <c r="AD20" s="952"/>
    </row>
    <row r="21" spans="1:80" ht="48" customHeight="1">
      <c r="A21" s="11"/>
      <c r="B21" s="132"/>
      <c r="C21" s="1011" t="s">
        <v>9169</v>
      </c>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5"/>
    </row>
    <row r="22" spans="1:80" ht="1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row>
    <row r="23" spans="1:80" ht="24" customHeight="1">
      <c r="A23" s="11"/>
      <c r="C23" s="1006" t="s">
        <v>5109</v>
      </c>
      <c r="D23" s="1009"/>
      <c r="E23" s="1009"/>
      <c r="F23" s="1009"/>
      <c r="G23" s="1009"/>
      <c r="H23" s="1009"/>
      <c r="I23" s="1009"/>
      <c r="J23" s="1009"/>
      <c r="K23" s="1009"/>
      <c r="L23" s="1009"/>
      <c r="M23" s="1009"/>
      <c r="N23" s="1010"/>
      <c r="O23" s="1047" t="s">
        <v>9071</v>
      </c>
      <c r="P23" s="1010"/>
      <c r="Q23" s="1006" t="s">
        <v>9170</v>
      </c>
      <c r="R23" s="889"/>
      <c r="S23" s="889"/>
      <c r="T23" s="889"/>
      <c r="U23" s="889"/>
      <c r="V23" s="889"/>
      <c r="W23" s="889"/>
      <c r="X23" s="889"/>
      <c r="Y23" s="889"/>
      <c r="Z23" s="889"/>
      <c r="AA23" s="889"/>
      <c r="AB23" s="889"/>
      <c r="AC23" s="889"/>
      <c r="AD23" s="890"/>
      <c r="AG23" s="1257" t="s">
        <v>5379</v>
      </c>
      <c r="AH23" s="1257"/>
      <c r="AI23" s="766" t="s">
        <v>5352</v>
      </c>
      <c r="AJ23" s="1258" t="s">
        <v>9171</v>
      </c>
      <c r="AK23" s="1259"/>
      <c r="AL23" s="1259"/>
      <c r="AM23" s="1259"/>
      <c r="AN23" s="1259"/>
      <c r="AO23" s="1259"/>
      <c r="AP23" s="1259"/>
      <c r="AU23" s="1051" t="s">
        <v>5351</v>
      </c>
      <c r="AV23" s="1051"/>
      <c r="AW23" s="1051"/>
      <c r="AX23" s="1051"/>
      <c r="AY23" s="1051"/>
      <c r="AZ23" s="1051"/>
      <c r="BA23" s="1051"/>
      <c r="BB23" s="1262" t="s">
        <v>5107</v>
      </c>
      <c r="BC23" s="1262"/>
      <c r="BD23" s="1262"/>
      <c r="BE23" s="1262"/>
      <c r="BF23" s="1262"/>
      <c r="BG23" s="1262"/>
      <c r="BH23" s="1262"/>
      <c r="BL23" s="1263" t="s">
        <v>5352</v>
      </c>
      <c r="BM23" s="1263"/>
      <c r="BN23" s="1263"/>
      <c r="BO23" s="1263"/>
      <c r="BP23" s="1263"/>
      <c r="BQ23" s="1263"/>
      <c r="BR23" s="1263"/>
      <c r="BS23" s="1058" t="s">
        <v>5444</v>
      </c>
      <c r="BT23" s="1058"/>
      <c r="BU23" s="1058"/>
      <c r="BV23" s="1058"/>
      <c r="BW23" s="1058"/>
      <c r="BX23" s="1058"/>
      <c r="BY23" s="1058"/>
    </row>
    <row r="24" spans="1:80" ht="200.1" customHeight="1">
      <c r="A24" s="11"/>
      <c r="B24" s="145"/>
      <c r="C24" s="1044"/>
      <c r="D24" s="866"/>
      <c r="E24" s="866"/>
      <c r="F24" s="866"/>
      <c r="G24" s="866"/>
      <c r="H24" s="866"/>
      <c r="I24" s="866"/>
      <c r="J24" s="866"/>
      <c r="K24" s="866"/>
      <c r="L24" s="866"/>
      <c r="M24" s="866"/>
      <c r="N24" s="952"/>
      <c r="O24" s="1044"/>
      <c r="P24" s="952"/>
      <c r="Q24" s="1060" t="s">
        <v>9172</v>
      </c>
      <c r="R24" s="890"/>
      <c r="S24" s="1060" t="s">
        <v>5364</v>
      </c>
      <c r="T24" s="890"/>
      <c r="U24" s="1060" t="s">
        <v>5681</v>
      </c>
      <c r="V24" s="890"/>
      <c r="W24" s="1060" t="s">
        <v>5682</v>
      </c>
      <c r="X24" s="890"/>
      <c r="Y24" s="1060" t="s">
        <v>5683</v>
      </c>
      <c r="Z24" s="890"/>
      <c r="AA24" s="1060" t="s">
        <v>5684</v>
      </c>
      <c r="AB24" s="890"/>
      <c r="AC24" s="1060" t="s">
        <v>9173</v>
      </c>
      <c r="AD24" s="890"/>
      <c r="AG24" s="1256" t="s">
        <v>9174</v>
      </c>
      <c r="AH24" s="1256" t="s">
        <v>9175</v>
      </c>
      <c r="AI24" s="1255" t="s">
        <v>9157</v>
      </c>
      <c r="AJ24" s="1260"/>
      <c r="AK24" s="1261"/>
      <c r="AL24" s="1261"/>
      <c r="AM24" s="1261"/>
      <c r="AN24" s="1261"/>
      <c r="AO24" s="1261"/>
      <c r="AP24" s="1261"/>
      <c r="AR24" s="986" t="s">
        <v>5108</v>
      </c>
      <c r="AS24" s="987"/>
      <c r="AT24" s="987"/>
      <c r="AU24" s="1051" t="s">
        <v>9176</v>
      </c>
      <c r="AV24" s="1051"/>
      <c r="AW24" s="1051"/>
      <c r="AX24" s="1051"/>
      <c r="AY24" s="1051"/>
      <c r="AZ24" s="1051"/>
      <c r="BA24" s="1051"/>
      <c r="BB24" s="1262" t="s">
        <v>9177</v>
      </c>
      <c r="BC24" s="1262"/>
      <c r="BD24" s="1262"/>
      <c r="BE24" s="1262"/>
      <c r="BF24" s="1262"/>
      <c r="BG24" s="1262"/>
      <c r="BH24" s="1262"/>
      <c r="BI24" s="1045" t="s">
        <v>9104</v>
      </c>
      <c r="BJ24" s="1038"/>
      <c r="BK24" s="1038"/>
      <c r="BL24" s="1263" t="s">
        <v>9176</v>
      </c>
      <c r="BM24" s="1263"/>
      <c r="BN24" s="1263"/>
      <c r="BO24" s="1263"/>
      <c r="BP24" s="1263"/>
      <c r="BQ24" s="1263"/>
      <c r="BR24" s="1263"/>
      <c r="BS24" s="1058" t="s">
        <v>9177</v>
      </c>
      <c r="BT24" s="1058"/>
      <c r="BU24" s="1058"/>
      <c r="BV24" s="1058"/>
      <c r="BW24" s="1058"/>
      <c r="BX24" s="1058"/>
      <c r="BY24" s="1058"/>
      <c r="BZ24" s="1045" t="s">
        <v>9178</v>
      </c>
      <c r="CA24" s="1038"/>
      <c r="CB24" s="1038"/>
    </row>
    <row r="25" spans="1:80" ht="144" customHeight="1">
      <c r="A25" s="11"/>
      <c r="B25" s="145"/>
      <c r="C25" s="1022"/>
      <c r="D25" s="974"/>
      <c r="E25" s="974"/>
      <c r="F25" s="974"/>
      <c r="G25" s="974"/>
      <c r="H25" s="974"/>
      <c r="I25" s="974"/>
      <c r="J25" s="974"/>
      <c r="K25" s="974"/>
      <c r="L25" s="974"/>
      <c r="M25" s="974"/>
      <c r="N25" s="975"/>
      <c r="O25" s="1022"/>
      <c r="P25" s="975"/>
      <c r="Q25" s="81" t="s">
        <v>5636</v>
      </c>
      <c r="R25" s="81" t="s">
        <v>5637</v>
      </c>
      <c r="S25" s="81" t="s">
        <v>5636</v>
      </c>
      <c r="T25" s="81" t="s">
        <v>5637</v>
      </c>
      <c r="U25" s="81" t="s">
        <v>5636</v>
      </c>
      <c r="V25" s="81" t="s">
        <v>5637</v>
      </c>
      <c r="W25" s="81" t="s">
        <v>5636</v>
      </c>
      <c r="X25" s="81" t="s">
        <v>5637</v>
      </c>
      <c r="Y25" s="81" t="s">
        <v>5636</v>
      </c>
      <c r="Z25" s="81" t="s">
        <v>5637</v>
      </c>
      <c r="AA25" s="81" t="s">
        <v>5636</v>
      </c>
      <c r="AB25" s="81" t="s">
        <v>5637</v>
      </c>
      <c r="AC25" s="81" t="s">
        <v>5636</v>
      </c>
      <c r="AD25" s="81" t="s">
        <v>5637</v>
      </c>
      <c r="AG25" s="1256"/>
      <c r="AH25" s="1256"/>
      <c r="AI25" s="1255"/>
      <c r="AJ25" s="792" t="s">
        <v>9179</v>
      </c>
      <c r="AK25" s="794" t="s">
        <v>9180</v>
      </c>
      <c r="AL25" s="792" t="s">
        <v>9181</v>
      </c>
      <c r="AM25" s="794" t="s">
        <v>9182</v>
      </c>
      <c r="AN25" s="792" t="s">
        <v>9183</v>
      </c>
      <c r="AO25" s="794" t="s">
        <v>9184</v>
      </c>
      <c r="AP25" s="792" t="s">
        <v>9185</v>
      </c>
      <c r="AQ25" s="722" t="s">
        <v>5116</v>
      </c>
      <c r="AR25" s="291" t="s">
        <v>5117</v>
      </c>
      <c r="AS25" s="298" t="s">
        <v>5118</v>
      </c>
      <c r="AT25" s="295" t="s">
        <v>5119</v>
      </c>
      <c r="AU25" s="797" t="s">
        <v>9179</v>
      </c>
      <c r="AV25" s="798" t="s">
        <v>9186</v>
      </c>
      <c r="AW25" s="797" t="s">
        <v>9187</v>
      </c>
      <c r="AX25" s="798" t="s">
        <v>9182</v>
      </c>
      <c r="AY25" s="797" t="s">
        <v>9188</v>
      </c>
      <c r="AZ25" s="798" t="s">
        <v>9189</v>
      </c>
      <c r="BA25" s="797" t="s">
        <v>9185</v>
      </c>
      <c r="BB25" s="799" t="s">
        <v>9179</v>
      </c>
      <c r="BC25" s="800" t="s">
        <v>9186</v>
      </c>
      <c r="BD25" s="799" t="s">
        <v>9187</v>
      </c>
      <c r="BE25" s="800" t="s">
        <v>9182</v>
      </c>
      <c r="BF25" s="799" t="s">
        <v>9188</v>
      </c>
      <c r="BG25" s="800" t="s">
        <v>9189</v>
      </c>
      <c r="BH25" s="799" t="s">
        <v>9185</v>
      </c>
      <c r="BI25" s="291" t="s">
        <v>5482</v>
      </c>
      <c r="BJ25" s="292" t="s">
        <v>5500</v>
      </c>
      <c r="BK25" s="295" t="s">
        <v>5119</v>
      </c>
      <c r="BL25" s="802" t="s">
        <v>9179</v>
      </c>
      <c r="BM25" s="805" t="s">
        <v>9186</v>
      </c>
      <c r="BN25" s="802" t="s">
        <v>9187</v>
      </c>
      <c r="BO25" s="805" t="s">
        <v>9182</v>
      </c>
      <c r="BP25" s="802" t="s">
        <v>9188</v>
      </c>
      <c r="BQ25" s="805" t="s">
        <v>9189</v>
      </c>
      <c r="BR25" s="802" t="s">
        <v>9185</v>
      </c>
      <c r="BS25" s="806" t="s">
        <v>9179</v>
      </c>
      <c r="BT25" s="808" t="s">
        <v>9186</v>
      </c>
      <c r="BU25" s="806" t="s">
        <v>9187</v>
      </c>
      <c r="BV25" s="808" t="s">
        <v>9182</v>
      </c>
      <c r="BW25" s="806" t="s">
        <v>9188</v>
      </c>
      <c r="BX25" s="808" t="s">
        <v>9189</v>
      </c>
      <c r="BY25" s="806" t="s">
        <v>9185</v>
      </c>
      <c r="BZ25" s="291" t="s">
        <v>5482</v>
      </c>
      <c r="CA25" s="292" t="s">
        <v>5500</v>
      </c>
      <c r="CB25" s="295" t="s">
        <v>5119</v>
      </c>
    </row>
    <row r="26" spans="1:80" ht="15" customHeight="1">
      <c r="A26" s="11"/>
      <c r="C26" s="58" t="s">
        <v>5043</v>
      </c>
      <c r="D26" s="1125" t="str">
        <f>IF(CNGE_2025_M1_Secc5_Sub1!$D31="","",CNGE_2025_M1_Secc5_Sub1!$D31)</f>
        <v/>
      </c>
      <c r="E26" s="889"/>
      <c r="F26" s="889"/>
      <c r="G26" s="889"/>
      <c r="H26" s="889"/>
      <c r="I26" s="889"/>
      <c r="J26" s="889"/>
      <c r="K26" s="889"/>
      <c r="L26" s="889"/>
      <c r="M26" s="889"/>
      <c r="N26" s="890"/>
      <c r="O26" s="992"/>
      <c r="P26" s="885"/>
      <c r="Q26" s="813"/>
      <c r="R26" s="813"/>
      <c r="S26" s="813"/>
      <c r="T26" s="813"/>
      <c r="U26" s="813"/>
      <c r="V26" s="813"/>
      <c r="W26" s="813"/>
      <c r="X26" s="813"/>
      <c r="Y26" s="813"/>
      <c r="Z26" s="813"/>
      <c r="AA26" s="813"/>
      <c r="AB26" s="813"/>
      <c r="AC26" s="813"/>
      <c r="AD26" s="813"/>
      <c r="AG26" s="789" t="s">
        <v>9179</v>
      </c>
      <c r="AH26" s="787">
        <f>IF(AND(CNGE_2025_M1_Secc5_Sub5!$P$71&lt;&gt;"",CNGE_2025_M1_Secc5_Sub5!$P$71&lt;&gt;1,COUNTA(Q26:R145)&gt;0),1,0)</f>
        <v>0</v>
      </c>
      <c r="AI26" s="767">
        <f>IF(AND($O26="X",COUNTA(Q26:AD26)&gt;0),1,0)</f>
        <v>0</v>
      </c>
      <c r="AJ26" s="793">
        <f>IF(AND(COUNTBLANK(D26)=0,CNGE_2025_M1_Secc5_Sub5!$P$71&lt;&gt;"",CNGE_2025_M1_Secc5_Sub5!$P$71&lt;&gt;1,COUNTA(Q26:R26)=0),0,IF(AND(COUNTBLANK(D26)=0,CNGE_2025_M1_Secc5_Sub5!$P$71&lt;&gt;"",CNGE_2025_M1_Secc5_Sub5!$P$71=1,COUNTA(Q26:R26)=2),0,IF(AND(COUNTBLANK(D26)=1,COUNTA(Q26:R26)=0),0,1)))</f>
        <v>0</v>
      </c>
      <c r="AK26" s="795">
        <f>IF(AND(COUNTBLANK(D26)=0,CNGE_2025_M1_Secc5_Sub5!$P$72&lt;&gt;"",CNGE_2025_M1_Secc5_Sub5!$P$72&lt;&gt;1,COUNTA(S26:T26)=0),0,IF(AND(COUNTBLANK(D26)=0,CNGE_2025_M1_Secc5_Sub5!$P$72&lt;&gt;"",CNGE_2025_M1_Secc5_Sub5!$P$72=1,COUNTA(S26:T26)=2),0,IF(AND(COUNTBLANK(D26)=1,COUNTA(S26:T26)=0),0,1)))</f>
        <v>0</v>
      </c>
      <c r="AL26" s="793">
        <f>IF(AND(COUNTBLANK(D26)=0,CNGE_2025_M1_Secc5_Sub5!$P$73&lt;&gt;"",CNGE_2025_M1_Secc5_Sub5!$P$73&lt;&gt;1,COUNTA(U26:V26)=0),0,IF(AND(COUNTBLANK(D26)=0,CNGE_2025_M1_Secc5_Sub5!$P$73&lt;&gt;"",CNGE_2025_M1_Secc5_Sub5!$P$73=1,COUNTA(U26:V26)=2),0,IF(AND(COUNTBLANK(D26)=1,COUNTA(U26:V26)=0),0,1)))</f>
        <v>0</v>
      </c>
      <c r="AM26" s="795">
        <f>IF(AND(COUNTBLANK(D26)=0,CNGE_2025_M1_Secc5_Sub5!$P$74&lt;&gt;"",CNGE_2025_M1_Secc5_Sub5!$P$74&lt;&gt;1,COUNTA(W26:X26)=0),0,IF(AND(COUNTBLANK(D26)=0,CNGE_2025_M1_Secc5_Sub5!$P$74&lt;&gt;"",CNGE_2025_M1_Secc5_Sub5!$P$74=1,COUNTA(W26:X26)=2),0,IF(AND(COUNTBLANK(D26)=1,COUNTA(W26:X26)=0),0,1)))</f>
        <v>0</v>
      </c>
      <c r="AN26" s="793">
        <f>IF(AND(COUNTBLANK(D26)=0,CNGE_2025_M1_Secc5_Sub5!$P$75&lt;&gt;"",CNGE_2025_M1_Secc5_Sub5!$P$75&lt;&gt;1,COUNTA(Y26:Z26)=0),0,IF(AND(COUNTBLANK(D26)=0,CNGE_2025_M1_Secc5_Sub5!$P$75&lt;&gt;"",CNGE_2025_M1_Secc5_Sub5!$P$75=1,COUNTA(Y26:Z26)=2),0,IF(AND(COUNTBLANK(D26)=1,COUNTA(Y26:Z26)=0),0,1)))</f>
        <v>0</v>
      </c>
      <c r="AO26" s="795">
        <f>IF(AND(COUNTBLANK(D26)=0,CNGE_2025_M1_Secc5_Sub5!$P$76&lt;&gt;"",CNGE_2025_M1_Secc5_Sub5!$P$76&lt;&gt;1,COUNTA(AA26:AB26)=0),0,IF(AND(COUNTBLANK(D26)=0,CNGE_2025_M1_Secc5_Sub5!$P$76&lt;&gt;"",CNGE_2025_M1_Secc5_Sub5!$P$76=1,COUNTA(AA26:AB26)=2),0,IF(AND(COUNTBLANK(D26)=1,COUNTA(AA26:AB26)=0),0,1)))</f>
        <v>0</v>
      </c>
      <c r="AP26" s="793">
        <f>IF(AND(COUNTBLANK(D26)=0,CNGE_2025_M1_Secc5_Sub5!$P$77&lt;&gt;"",CNGE_2025_M1_Secc5_Sub5!$P$77&lt;&gt;1,COUNTA(AC26:AD26)=0),0,IF(AND(COUNTBLANK(D26)=0,CNGE_2025_M1_Secc5_Sub5!$P$77&lt;&gt;"",CNGE_2025_M1_Secc5_Sub5!$P$77=1,COUNTA(AC26:AD26)=2),0,IF(AND(COUNTBLANK(D26)=1,COUNTA(AC26:AD26)=0),0,1)))</f>
        <v>0</v>
      </c>
      <c r="AQ26" s="723">
        <f>IF(AND(COUNTBLANK(D26)=0,O26="",AJ26=0,AK26=0,AL26=0,AM26=0,AN26=0,AO26=0,AP26=0),0,IF(AND(COUNTBLANK(D26)=0,O26="X",COUNTA(Q26:AD26)=0),0,IF(AND(COUNTBLANK(D26)=1,COUNTA(O26:AD26)=0),0,1)))</f>
        <v>0</v>
      </c>
      <c r="AR26" s="293">
        <f>IF(AQ26=0,0,1)</f>
        <v>0</v>
      </c>
      <c r="AS26" s="294" t="str">
        <f>IF(AR26=0,"",
IF(SUM($AR$26:AR26)=1,AT26,
IF($AR$146&gt;SUM($AR$26:AR26),_xlfn.CONCAT(", ",AT26),
IF($AR$146=SUM($AR$26:AR26),_xlfn.CONCAT(" y ",AT26)))))</f>
        <v/>
      </c>
      <c r="AT26" s="89" t="s">
        <v>5120</v>
      </c>
      <c r="AU26" s="366">
        <f>IF(OR(Q146="NS",CNGE_2025_M1_Secc5_Sub5!$T$71="NS"),0,IF(AND(Q146="NA",CNGE_2025_M1_Secc5_Sub5!$T$71="NA"),0,IF(Q146&gt;=SUM(CNGE_2025_M1_Secc5_Sub5!$T$71),0,1)))</f>
        <v>0</v>
      </c>
      <c r="AV26" s="367">
        <f>IF(OR(S146="NS",CNGE_2025_M1_Secc5_Sub5!$T$72="NS"),0,IF(AND(S146="NA",CNGE_2025_M1_Secc5_Sub5!$T$72="NA"),0,IF(S146&gt;=SUM(CNGE_2025_M1_Secc5_Sub5!$T$72),0,1)))</f>
        <v>0</v>
      </c>
      <c r="AW26" s="366">
        <f>IF(OR(U146="NS",CNGE_2025_M1_Secc5_Sub5!$T$73="NS"),0,IF(AND(U146="NA",CNGE_2025_M1_Secc5_Sub5!$T$73="NA"),0,IF(U146&gt;=SUM(CNGE_2025_M1_Secc5_Sub5!$T$73),0,1)))</f>
        <v>0</v>
      </c>
      <c r="AX26" s="367">
        <f>IF(OR(W146="NS",CNGE_2025_M1_Secc5_Sub5!$T$74="NS"),0,IF(AND(W146="NA",CNGE_2025_M1_Secc5_Sub5!$T$74="NA"),0,IF(W146&gt;=SUM(CNGE_2025_M1_Secc5_Sub5!$T$74),0,1)))</f>
        <v>0</v>
      </c>
      <c r="AY26" s="366">
        <f>IF(OR(Y146="NS",CNGE_2025_M1_Secc5_Sub5!$T$75="NS"),0,IF(AND(Y146="NA",CNGE_2025_M1_Secc5_Sub5!$T$75="NA"),0,IF(Y146&gt;=SUM(CNGE_2025_M1_Secc5_Sub5!$T$75),0,1)))</f>
        <v>0</v>
      </c>
      <c r="AZ26" s="367">
        <f>IF(OR(AA146="NS",CNGE_2025_M1_Secc5_Sub5!$T$76="NS"),0,IF(AND(AA146="NA",CNGE_2025_M1_Secc5_Sub5!$T$76="NA"),0,IF(AA146&gt;=SUM(CNGE_2025_M1_Secc5_Sub5!$T$76),0,1)))</f>
        <v>0</v>
      </c>
      <c r="BA26" s="366">
        <f>IF(OR(AC146="NS",CNGE_2025_M1_Secc5_Sub5!$T$77="NS"),0,IF(AND(AC146="NA",CNGE_2025_M1_Secc5_Sub5!$T$77="NA"),0,IF(AC146&gt;=SUM(CNGE_2025_M1_Secc5_Sub5!$T$77),0,1)))</f>
        <v>0</v>
      </c>
      <c r="BB26" s="439">
        <f>IF(OR(Q26="NS",CNGE_2025_M1_Secc5_Sub5!$T$71="NS"),0,IF(AND(Q26="NA",CNGE_2025_M1_Secc5_Sub5!$T$71="NA"),0,IF(Q26&lt;=SUM(CNGE_2025_M1_Secc5_Sub5!$T$71),0,1)))</f>
        <v>0</v>
      </c>
      <c r="BC26" s="625">
        <f>IF(OR(S26="NS",CNGE_2025_M1_Secc5_Sub5!$T$72="NS"),0,IF(AND(S26="NA",CNGE_2025_M1_Secc5_Sub5!$T$72="NA"),0,IF(S26&lt;=SUM(CNGE_2025_M1_Secc5_Sub5!$T$72),0,1)))</f>
        <v>0</v>
      </c>
      <c r="BD26" s="439">
        <f>IF(OR(U26="NS",CNGE_2025_M1_Secc5_Sub5!$T$73="NS"),0,IF(AND(U26="NA",CNGE_2025_M1_Secc5_Sub5!$T$73="NA"),0,IF(U26&lt;=SUM(CNGE_2025_M1_Secc5_Sub5!$T$73),0,1)))</f>
        <v>0</v>
      </c>
      <c r="BE26" s="625">
        <f>IF(OR(W26="NS",CNGE_2025_M1_Secc5_Sub5!$T$74="NS"),0,IF(AND(W26="NA",CNGE_2025_M1_Secc5_Sub5!$T$74="NA"),0,IF(W26&lt;=SUM(CNGE_2025_M1_Secc5_Sub5!$T$74),0,1)))</f>
        <v>0</v>
      </c>
      <c r="BF26" s="439">
        <f>IF(OR(Y26="NS",CNGE_2025_M1_Secc5_Sub5!$T$75="NS"),0,IF(AND(Y26="NA",CNGE_2025_M1_Secc5_Sub5!$T$75="NA"),0,IF(Y26&lt;=SUM(CNGE_2025_M1_Secc5_Sub5!$T$75),0,1)))</f>
        <v>0</v>
      </c>
      <c r="BG26" s="625">
        <f>IF(OR(AA26="NS",CNGE_2025_M1_Secc5_Sub5!$T$76="NS"),0,IF(AND(AA26="NA",CNGE_2025_M1_Secc5_Sub5!$T$76="NA"),0,IF(AA26&lt;=SUM(CNGE_2025_M1_Secc5_Sub5!$T$76),0,1)))</f>
        <v>0</v>
      </c>
      <c r="BH26" s="439">
        <f>IF(OR(AC26="NS",CNGE_2025_M1_Secc5_Sub5!$T$77="NS"),0,IF(AND(AC26="NA",CNGE_2025_M1_Secc5_Sub5!$T$77="NA"),0,IF(AC26&lt;=SUM(CNGE_2025_M1_Secc5_Sub5!$T$77),0,1)))</f>
        <v>0</v>
      </c>
      <c r="BI26" s="293">
        <f>IF(SUM(BB26:BH26)=0,0,1)</f>
        <v>0</v>
      </c>
      <c r="BJ26" s="294" t="str">
        <f>IF(BI26=0,"",
IF(SUM(BI26:BI26)=1,BK26,
IF(BI146&gt;SUM(BI26:BI26),_xlfn.CONCAT(", ",BK26),
IF(BI146=SUM(BI26:BI26),_xlfn.CONCAT(" y ",BK26)))))</f>
        <v/>
      </c>
      <c r="BK26" s="89" t="s">
        <v>5120</v>
      </c>
      <c r="BL26" s="803">
        <f>IF(OR(R146="NS",CNGE_2025_M1_Secc5_Sub5!$T$85="NS"),0,IF(AND(R146="NA",CNGE_2025_M1_Secc5_Sub5!$T$85="NA"),0,IF(R146&gt;=SUM(CNGE_2025_M1_Secc5_Sub5!$T$85),0,1)))</f>
        <v>0</v>
      </c>
      <c r="BM26" s="375">
        <f>IF(OR(T146="NS",CNGE_2025_M1_Secc5_Sub5!$T$86="NS"),0,IF(AND(T146="NA",CNGE_2025_M1_Secc5_Sub5!$T$86="NA"),0,IF(T146&gt;=SUM(CNGE_2025_M1_Secc5_Sub5!$T$86),0,1)))</f>
        <v>0</v>
      </c>
      <c r="BN26" s="803">
        <f>IF(OR(V146="NS",CNGE_2025_M1_Secc5_Sub5!$T$87="NS"),0,IF(AND(V146="NA",CNGE_2025_M1_Secc5_Sub5!$T$87="NA"),0,IF(V146&gt;=SUM(CNGE_2025_M1_Secc5_Sub5!$T$87),0,1)))</f>
        <v>0</v>
      </c>
      <c r="BO26" s="375">
        <f>IF(OR(X146="NS",CNGE_2025_M1_Secc5_Sub5!$T$88="NS"),0,IF(AND(X146="NA",CNGE_2025_M1_Secc5_Sub5!$T$88="NA"),0,IF(X146&gt;=SUM(CNGE_2025_M1_Secc5_Sub5!$T$88),0,1)))</f>
        <v>0</v>
      </c>
      <c r="BP26" s="803">
        <f>IF(OR(Z146="NS",CNGE_2025_M1_Secc5_Sub5!$T$89="NS"),0,IF(AND(Z146="NA",CNGE_2025_M1_Secc5_Sub5!$T$89="NA"),0,IF(Z146&gt;=SUM(CNGE_2025_M1_Secc5_Sub5!$T$89),0,1)))</f>
        <v>0</v>
      </c>
      <c r="BQ26" s="375">
        <f>IF(OR(AB146="NS",CNGE_2025_M1_Secc5_Sub5!$T$90="NS"),0,IF(AND(AB146="NA",CNGE_2025_M1_Secc5_Sub5!$T$90="NA"),0,IF(AB146&gt;=SUM(CNGE_2025_M1_Secc5_Sub5!$T$90),0,1)))</f>
        <v>0</v>
      </c>
      <c r="BR26" s="803">
        <f>IF(OR(AD146="NS",CNGE_2025_M1_Secc5_Sub5!$T$91="NS"),0,IF(AND(AD146="NA",CNGE_2025_M1_Secc5_Sub5!$T$91="NA"),0,IF(AD146&gt;=SUM(CNGE_2025_M1_Secc5_Sub5!$T$91),0,1)))</f>
        <v>0</v>
      </c>
      <c r="BS26" s="807">
        <f>IF(OR(R26="NS",CNGE_2025_M1_Secc5_Sub5!$T$85="NS"),0,IF(AND(R26="NA",CNGE_2025_M1_Secc5_Sub5!$T$85="NA"),0,IF(R26&lt;=SUM(CNGE_2025_M1_Secc5_Sub5!$T$85),0,1)))</f>
        <v>0</v>
      </c>
      <c r="BT26" s="492">
        <f>IF(OR(T26="NS",CNGE_2025_M1_Secc5_Sub5!$T$86="NS"),0,IF(AND(T26="NA",CNGE_2025_M1_Secc5_Sub5!$T$86="NA"),0,IF(T26&lt;=SUM(CNGE_2025_M1_Secc5_Sub5!$T$86),0,1)))</f>
        <v>0</v>
      </c>
      <c r="BU26" s="807">
        <f>IF(OR(V26="NS",CNGE_2025_M1_Secc5_Sub5!$T$87="NS"),0,IF(AND(V26="NA",CNGE_2025_M1_Secc5_Sub5!$T$87="NA"),0,IF(V26&lt;=SUM(CNGE_2025_M1_Secc5_Sub5!$T$87),0,1)))</f>
        <v>0</v>
      </c>
      <c r="BV26" s="492">
        <f>IF(OR(X26="NS",CNGE_2025_M1_Secc5_Sub5!$T$88="NS"),0,IF(AND(X26="NA",CNGE_2025_M1_Secc5_Sub5!$T$88="NA"),0,IF(X26&lt;=SUM(CNGE_2025_M1_Secc5_Sub5!$T$88),0,1)))</f>
        <v>0</v>
      </c>
      <c r="BW26" s="807">
        <f>IF(OR(Z26="NS",CNGE_2025_M1_Secc5_Sub5!$T$89="NS"),0,IF(AND(Z26="NA",CNGE_2025_M1_Secc5_Sub5!$T$89="NA"),0,IF(Z26&lt;=SUM(CNGE_2025_M1_Secc5_Sub5!$T$89),0,1)))</f>
        <v>0</v>
      </c>
      <c r="BX26" s="492">
        <f>IF(OR(AB26="NS",CNGE_2025_M1_Secc5_Sub5!$T$90="NS"),0,IF(AND(AB26="NA",CNGE_2025_M1_Secc5_Sub5!$T$90="NA"),0,IF(AB26&lt;=SUM(CNGE_2025_M1_Secc5_Sub5!$T$90),0,1)))</f>
        <v>0</v>
      </c>
      <c r="BY26" s="807">
        <f>IF(OR(AD26="NS",CNGE_2025_M1_Secc5_Sub5!$T$91="NS"),0,IF(AND(AD26="NA",CNGE_2025_M1_Secc5_Sub5!$T$91="NA"),0,IF(AD26&lt;=SUM(CNGE_2025_M1_Secc5_Sub5!$T$91),0,1)))</f>
        <v>0</v>
      </c>
      <c r="BZ26" s="293">
        <f>IF(SUM(BS26:BY26)=0,0,1)</f>
        <v>0</v>
      </c>
      <c r="CA26" s="294" t="str">
        <f>IF(BZ26=0,"",
IF(SUM($BZ$26:BZ26)=1,CB26,
IF($BZ$146&gt;SUM($BZ$26:BZ26),_xlfn.CONCAT(", ",CB26),
IF($BZ$146=SUM($BZ$26:BZ26),_xlfn.CONCAT(" y ",CB26)))))</f>
        <v/>
      </c>
      <c r="CB26" s="89" t="s">
        <v>5120</v>
      </c>
    </row>
    <row r="27" spans="1:80" ht="15" customHeight="1">
      <c r="A27" s="11"/>
      <c r="C27" s="58" t="s">
        <v>5045</v>
      </c>
      <c r="D27" s="1125" t="str">
        <f>IF(CNGE_2025_M1_Secc5_Sub1!$D32="","",CNGE_2025_M1_Secc5_Sub1!$D32)</f>
        <v/>
      </c>
      <c r="E27" s="889"/>
      <c r="F27" s="889"/>
      <c r="G27" s="889"/>
      <c r="H27" s="889"/>
      <c r="I27" s="889"/>
      <c r="J27" s="889"/>
      <c r="K27" s="889"/>
      <c r="L27" s="889"/>
      <c r="M27" s="889"/>
      <c r="N27" s="890"/>
      <c r="O27" s="992"/>
      <c r="P27" s="885"/>
      <c r="Q27" s="813"/>
      <c r="R27" s="813"/>
      <c r="S27" s="813"/>
      <c r="T27" s="813"/>
      <c r="U27" s="813"/>
      <c r="V27" s="813"/>
      <c r="W27" s="813"/>
      <c r="X27" s="813"/>
      <c r="Y27" s="813"/>
      <c r="Z27" s="813"/>
      <c r="AA27" s="813"/>
      <c r="AB27" s="813"/>
      <c r="AC27" s="813"/>
      <c r="AD27" s="813"/>
      <c r="AG27" s="790" t="s">
        <v>9180</v>
      </c>
      <c r="AH27" s="788">
        <f>IF(AND(CNGE_2025_M1_Secc5_Sub5!$P$72&lt;&gt;"",CNGE_2025_M1_Secc5_Sub5!$P$72&lt;&gt;1,COUNTA(S26:T145)&gt;0),1,0)</f>
        <v>0</v>
      </c>
      <c r="AI27" s="767">
        <f t="shared" ref="AI27:AI90" si="0">IF(AND($O27="X",COUNTA(Q27:AD27)&gt;0),1,0)</f>
        <v>0</v>
      </c>
      <c r="AJ27" s="793">
        <f>IF(AND(COUNTBLANK(D27)=0,CNGE_2025_M1_Secc5_Sub5!$P$71&lt;&gt;"",CNGE_2025_M1_Secc5_Sub5!$P$71&lt;&gt;1,COUNTA(Q27:R27)=0),0,IF(AND(COUNTBLANK(D27)=0,CNGE_2025_M1_Secc5_Sub5!$P$71&lt;&gt;"",CNGE_2025_M1_Secc5_Sub5!$P$71=1,COUNTA(Q27:R27)=2),0,IF(AND(COUNTBLANK(D27)=1,COUNTA(Q27:R27)=0),0,1)))</f>
        <v>0</v>
      </c>
      <c r="AK27" s="795">
        <f>IF(AND(COUNTBLANK(D27)=0,CNGE_2025_M1_Secc5_Sub5!$P$72&lt;&gt;"",CNGE_2025_M1_Secc5_Sub5!$P$72&lt;&gt;1,COUNTA(S27:T27)=0),0,IF(AND(COUNTBLANK(D27)=0,CNGE_2025_M1_Secc5_Sub5!$P$72&lt;&gt;"",CNGE_2025_M1_Secc5_Sub5!$P$72=1,COUNTA(S27:T27)=2),0,IF(AND(COUNTBLANK(D27)=1,COUNTA(S27:T27)=0),0,1)))</f>
        <v>0</v>
      </c>
      <c r="AL27" s="793">
        <f>IF(AND(COUNTBLANK(D27)=0,CNGE_2025_M1_Secc5_Sub5!$P$73&lt;&gt;"",CNGE_2025_M1_Secc5_Sub5!$P$73&lt;&gt;1,COUNTA(U27:V27)=0),0,IF(AND(COUNTBLANK(D27)=0,CNGE_2025_M1_Secc5_Sub5!$P$73&lt;&gt;"",CNGE_2025_M1_Secc5_Sub5!$P$73=1,COUNTA(U27:V27)=2),0,IF(AND(COUNTBLANK(D27)=1,COUNTA(U27:V27)=0),0,1)))</f>
        <v>0</v>
      </c>
      <c r="AM27" s="795">
        <f>IF(AND(COUNTBLANK(D27)=0,CNGE_2025_M1_Secc5_Sub5!$P$74&lt;&gt;"",CNGE_2025_M1_Secc5_Sub5!$P$74&lt;&gt;1,COUNTA(W27:X27)=0),0,IF(AND(COUNTBLANK(D27)=0,CNGE_2025_M1_Secc5_Sub5!$P$74&lt;&gt;"",CNGE_2025_M1_Secc5_Sub5!$P$74=1,COUNTA(W27:X27)=2),0,IF(AND(COUNTBLANK(D27)=1,COUNTA(W27:X27)=0),0,1)))</f>
        <v>0</v>
      </c>
      <c r="AN27" s="793">
        <f>IF(AND(COUNTBLANK(D27)=0,CNGE_2025_M1_Secc5_Sub5!$P$75&lt;&gt;"",CNGE_2025_M1_Secc5_Sub5!$P$75&lt;&gt;1,COUNTA(Y27:Z27)=0),0,IF(AND(COUNTBLANK(D27)=0,CNGE_2025_M1_Secc5_Sub5!$P$75&lt;&gt;"",CNGE_2025_M1_Secc5_Sub5!$P$75=1,COUNTA(Y27:Z27)=2),0,IF(AND(COUNTBLANK(D27)=1,COUNTA(Y27:Z27)=0),0,1)))</f>
        <v>0</v>
      </c>
      <c r="AO27" s="795">
        <f>IF(AND(COUNTBLANK(D27)=0,CNGE_2025_M1_Secc5_Sub5!$P$76&lt;&gt;"",CNGE_2025_M1_Secc5_Sub5!$P$76&lt;&gt;1,COUNTA(AA27:AB27)=0),0,IF(AND(COUNTBLANK(D27)=0,CNGE_2025_M1_Secc5_Sub5!$P$76&lt;&gt;"",CNGE_2025_M1_Secc5_Sub5!$P$76=1,COUNTA(AA27:AB27)=2),0,IF(AND(COUNTBLANK(D27)=1,COUNTA(AA27:AB27)=0),0,1)))</f>
        <v>0</v>
      </c>
      <c r="AP27" s="793">
        <f>IF(AND(COUNTBLANK(D27)=0,CNGE_2025_M1_Secc5_Sub5!$P$77&lt;&gt;"",CNGE_2025_M1_Secc5_Sub5!$P$77&lt;&gt;1,COUNTA(AC27:AD27)=0),0,IF(AND(COUNTBLANK(D27)=0,CNGE_2025_M1_Secc5_Sub5!$P$77&lt;&gt;"",CNGE_2025_M1_Secc5_Sub5!$P$77=1,COUNTA(AC27:AD27)=2),0,IF(AND(COUNTBLANK(D27)=1,COUNTA(AC27:AD27)=0),0,1)))</f>
        <v>0</v>
      </c>
      <c r="AQ27" s="723">
        <f t="shared" ref="AQ27:AQ90" si="1">IF(AND(COUNTBLANK(D27)=0,O27="",AJ27=0,AK27=0,AL27=0,AM27=0,AN27=0,AO27=0,AP27=0),0,IF(AND(COUNTBLANK(D27)=0,O27="X",COUNTA(Q27:AD27)=0),0,IF(AND(COUNTBLANK(D27)=1,COUNTA(O27:AD27)=0),0,1)))</f>
        <v>0</v>
      </c>
      <c r="AR27" s="293">
        <f t="shared" ref="AR27:AR90" si="2">IF(AQ27=0,0,1)</f>
        <v>0</v>
      </c>
      <c r="AS27" s="294" t="str">
        <f>IF(AR27=0,"",
IF(SUM($AR$26:AR27)=1,AT27,
IF($AR$146&gt;SUM($AR$26:AR27),_xlfn.CONCAT(", ",AT27),
IF($AR$146=SUM($AR$26:AR27),_xlfn.CONCAT(" y ",AT27)))))</f>
        <v/>
      </c>
      <c r="AT27" s="89" t="s">
        <v>5121</v>
      </c>
      <c r="BA27" s="364">
        <f>SUM(AU26:BA26)</f>
        <v>0</v>
      </c>
      <c r="BB27" s="439">
        <f>IF(OR(Q27="NS",CNGE_2025_M1_Secc5_Sub5!$T$71="NS"),0,IF(AND(Q27="NA",CNGE_2025_M1_Secc5_Sub5!$T$71="NA"),0,IF(Q27&lt;=SUM(CNGE_2025_M1_Secc5_Sub5!$T$71),0,1)))</f>
        <v>0</v>
      </c>
      <c r="BC27" s="625">
        <f>IF(OR(S27="NS",CNGE_2025_M1_Secc5_Sub5!$T$72="NS"),0,IF(AND(S27="NA",CNGE_2025_M1_Secc5_Sub5!$T$72="NA"),0,IF(S27&lt;=SUM(CNGE_2025_M1_Secc5_Sub5!$T$72),0,1)))</f>
        <v>0</v>
      </c>
      <c r="BD27" s="439">
        <f>IF(OR(U27="NS",CNGE_2025_M1_Secc5_Sub5!$T$73="NS"),0,IF(AND(U27="NA",CNGE_2025_M1_Secc5_Sub5!$T$73="NA"),0,IF(U27&lt;=SUM(CNGE_2025_M1_Secc5_Sub5!$T$73),0,1)))</f>
        <v>0</v>
      </c>
      <c r="BE27" s="625">
        <f>IF(OR(W27="NS",CNGE_2025_M1_Secc5_Sub5!$T$74="NS"),0,IF(AND(W27="NA",CNGE_2025_M1_Secc5_Sub5!$T$74="NA"),0,IF(W27&lt;=SUM(CNGE_2025_M1_Secc5_Sub5!$T$74),0,1)))</f>
        <v>0</v>
      </c>
      <c r="BF27" s="439">
        <f>IF(OR(Y27="NS",CNGE_2025_M1_Secc5_Sub5!$T$75="NS"),0,IF(AND(Y27="NA",CNGE_2025_M1_Secc5_Sub5!$T$75="NA"),0,IF(Y27&lt;=SUM(CNGE_2025_M1_Secc5_Sub5!$T$75),0,1)))</f>
        <v>0</v>
      </c>
      <c r="BG27" s="625">
        <f>IF(OR(AA27="NS",CNGE_2025_M1_Secc5_Sub5!$T$76="NS"),0,IF(AND(AA27="NA",CNGE_2025_M1_Secc5_Sub5!$T$76="NA"),0,IF(AA27&lt;=SUM(CNGE_2025_M1_Secc5_Sub5!$T$76),0,1)))</f>
        <v>0</v>
      </c>
      <c r="BH27" s="439">
        <f>IF(OR(AC27="NS",CNGE_2025_M1_Secc5_Sub5!$T$77="NS"),0,IF(AND(AC27="NA",CNGE_2025_M1_Secc5_Sub5!$T$77="NA"),0,IF(AC27&lt;=SUM(CNGE_2025_M1_Secc5_Sub5!$T$77),0,1)))</f>
        <v>0</v>
      </c>
      <c r="BI27" s="293">
        <f t="shared" ref="BI27:BI90" si="3">IF(SUM(BB27:BH27)=0,0,1)</f>
        <v>0</v>
      </c>
      <c r="BJ27" s="294" t="str">
        <f>IF(BI27=0,"",
IF(SUM($BI$26:BI27)=1,BK27,
IF($BI$146&gt;SUM($BI$26:BI27),_xlfn.CONCAT(", ",BK27),
IF($BI$146=SUM($BI$26:BI27),_xlfn.CONCAT(" y ",BK27)))))</f>
        <v/>
      </c>
      <c r="BK27" s="89" t="s">
        <v>5121</v>
      </c>
      <c r="BR27" s="804">
        <f>SUM(BL26:BR26)</f>
        <v>0</v>
      </c>
      <c r="BS27" s="807">
        <f>IF(OR(R27="NS",CNGE_2025_M1_Secc5_Sub5!$T$85="NS"),0,IF(AND(R27="NA",CNGE_2025_M1_Secc5_Sub5!$T$85="NA"),0,IF(R27&lt;=SUM(CNGE_2025_M1_Secc5_Sub5!$T$85),0,1)))</f>
        <v>0</v>
      </c>
      <c r="BT27" s="492">
        <f>IF(OR(T27="NS",CNGE_2025_M1_Secc5_Sub5!$T$86="NS"),0,IF(AND(T27="NA",CNGE_2025_M1_Secc5_Sub5!$T$86="NA"),0,IF(T27&lt;=SUM(CNGE_2025_M1_Secc5_Sub5!$T$86),0,1)))</f>
        <v>0</v>
      </c>
      <c r="BU27" s="807">
        <f>IF(OR(V27="NS",CNGE_2025_M1_Secc5_Sub5!$T$87="NS"),0,IF(AND(V27="NA",CNGE_2025_M1_Secc5_Sub5!$T$87="NA"),0,IF(V27&lt;=SUM(CNGE_2025_M1_Secc5_Sub5!$T$87),0,1)))</f>
        <v>0</v>
      </c>
      <c r="BV27" s="492">
        <f>IF(OR(X27="NS",CNGE_2025_M1_Secc5_Sub5!$T$88="NS"),0,IF(AND(X27="NA",CNGE_2025_M1_Secc5_Sub5!$T$88="NA"),0,IF(X27&lt;=SUM(CNGE_2025_M1_Secc5_Sub5!$T$88),0,1)))</f>
        <v>0</v>
      </c>
      <c r="BW27" s="807">
        <f>IF(OR(Z27="NS",CNGE_2025_M1_Secc5_Sub5!$T$89="NS"),0,IF(AND(Z27="NA",CNGE_2025_M1_Secc5_Sub5!$T$89="NA"),0,IF(Z27&lt;=SUM(CNGE_2025_M1_Secc5_Sub5!$T$89),0,1)))</f>
        <v>0</v>
      </c>
      <c r="BX27" s="492">
        <f>IF(OR(AB27="NS",CNGE_2025_M1_Secc5_Sub5!$T$90="NS"),0,IF(AND(AB27="NA",CNGE_2025_M1_Secc5_Sub5!$T$90="NA"),0,IF(AB27&lt;=SUM(CNGE_2025_M1_Secc5_Sub5!$T$90),0,1)))</f>
        <v>0</v>
      </c>
      <c r="BY27" s="807">
        <f>IF(OR(AD27="NS",CNGE_2025_M1_Secc5_Sub5!$T$91="NS"),0,IF(AND(AD27="NA",CNGE_2025_M1_Secc5_Sub5!$T$91="NA"),0,IF(AD27&lt;=SUM(CNGE_2025_M1_Secc5_Sub5!$T$91),0,1)))</f>
        <v>0</v>
      </c>
      <c r="BZ27" s="293">
        <f>IF(SUM(BS27:BY27)=0,0,1)</f>
        <v>0</v>
      </c>
      <c r="CA27" s="294" t="str">
        <f>IF(BZ27=0,"",
IF(SUM($BZ$26:BZ27)=1,CB27,
IF($BZ$146&gt;SUM($BZ$26:BZ27),_xlfn.CONCAT(", ",CB27),
IF($BZ$146=SUM($BZ$26:BZ27),_xlfn.CONCAT(" y ",CB27)))))</f>
        <v/>
      </c>
      <c r="CB27" s="89" t="s">
        <v>5121</v>
      </c>
    </row>
    <row r="28" spans="1:80" ht="15" customHeight="1">
      <c r="A28" s="11"/>
      <c r="C28" s="58" t="s">
        <v>5047</v>
      </c>
      <c r="D28" s="1125" t="str">
        <f>IF(CNGE_2025_M1_Secc5_Sub1!$D33="","",CNGE_2025_M1_Secc5_Sub1!$D33)</f>
        <v/>
      </c>
      <c r="E28" s="889"/>
      <c r="F28" s="889"/>
      <c r="G28" s="889"/>
      <c r="H28" s="889"/>
      <c r="I28" s="889"/>
      <c r="J28" s="889"/>
      <c r="K28" s="889"/>
      <c r="L28" s="889"/>
      <c r="M28" s="889"/>
      <c r="N28" s="890"/>
      <c r="O28" s="992"/>
      <c r="P28" s="885"/>
      <c r="Q28" s="813"/>
      <c r="R28" s="813"/>
      <c r="S28" s="813"/>
      <c r="T28" s="813"/>
      <c r="U28" s="813"/>
      <c r="V28" s="813"/>
      <c r="W28" s="813"/>
      <c r="X28" s="813"/>
      <c r="Y28" s="813"/>
      <c r="Z28" s="813"/>
      <c r="AA28" s="813"/>
      <c r="AB28" s="813"/>
      <c r="AC28" s="813"/>
      <c r="AD28" s="813"/>
      <c r="AG28" s="789" t="s">
        <v>9181</v>
      </c>
      <c r="AH28" s="787">
        <f>IF(AND(CNGE_2025_M1_Secc5_Sub5!$P$73&lt;&gt;"",CNGE_2025_M1_Secc5_Sub5!$P$73&lt;&gt;1,COUNTA(U26:V145)&gt;0),1,0)</f>
        <v>0</v>
      </c>
      <c r="AI28" s="767">
        <f t="shared" si="0"/>
        <v>0</v>
      </c>
      <c r="AJ28" s="793">
        <f>IF(AND(COUNTBLANK(D28)=0,CNGE_2025_M1_Secc5_Sub5!$P$71&lt;&gt;"",CNGE_2025_M1_Secc5_Sub5!$P$71&lt;&gt;1,COUNTA(Q28:R28)=0),0,IF(AND(COUNTBLANK(D28)=0,CNGE_2025_M1_Secc5_Sub5!$P$71&lt;&gt;"",CNGE_2025_M1_Secc5_Sub5!$P$71=1,COUNTA(Q28:R28)=2),0,IF(AND(COUNTBLANK(D28)=1,COUNTA(Q28:R28)=0),0,1)))</f>
        <v>0</v>
      </c>
      <c r="AK28" s="795">
        <f>IF(AND(COUNTBLANK(D28)=0,CNGE_2025_M1_Secc5_Sub5!$P$72&lt;&gt;"",CNGE_2025_M1_Secc5_Sub5!$P$72&lt;&gt;1,COUNTA(S28:T28)=0),0,IF(AND(COUNTBLANK(D28)=0,CNGE_2025_M1_Secc5_Sub5!$P$72&lt;&gt;"",CNGE_2025_M1_Secc5_Sub5!$P$72=1,COUNTA(S28:T28)=2),0,IF(AND(COUNTBLANK(D28)=1,COUNTA(S28:T28)=0),0,1)))</f>
        <v>0</v>
      </c>
      <c r="AL28" s="793">
        <f>IF(AND(COUNTBLANK(D28)=0,CNGE_2025_M1_Secc5_Sub5!$P$73&lt;&gt;"",CNGE_2025_M1_Secc5_Sub5!$P$73&lt;&gt;1,COUNTA(U28:V28)=0),0,IF(AND(COUNTBLANK(D28)=0,CNGE_2025_M1_Secc5_Sub5!$P$73&lt;&gt;"",CNGE_2025_M1_Secc5_Sub5!$P$73=1,COUNTA(U28:V28)=2),0,IF(AND(COUNTBLANK(D28)=1,COUNTA(U28:V28)=0),0,1)))</f>
        <v>0</v>
      </c>
      <c r="AM28" s="795">
        <f>IF(AND(COUNTBLANK(D28)=0,CNGE_2025_M1_Secc5_Sub5!$P$74&lt;&gt;"",CNGE_2025_M1_Secc5_Sub5!$P$74&lt;&gt;1,COUNTA(W28:X28)=0),0,IF(AND(COUNTBLANK(D28)=0,CNGE_2025_M1_Secc5_Sub5!$P$74&lt;&gt;"",CNGE_2025_M1_Secc5_Sub5!$P$74=1,COUNTA(W28:X28)=2),0,IF(AND(COUNTBLANK(D28)=1,COUNTA(W28:X28)=0),0,1)))</f>
        <v>0</v>
      </c>
      <c r="AN28" s="793">
        <f>IF(AND(COUNTBLANK(D28)=0,CNGE_2025_M1_Secc5_Sub5!$P$75&lt;&gt;"",CNGE_2025_M1_Secc5_Sub5!$P$75&lt;&gt;1,COUNTA(Y28:Z28)=0),0,IF(AND(COUNTBLANK(D28)=0,CNGE_2025_M1_Secc5_Sub5!$P$75&lt;&gt;"",CNGE_2025_M1_Secc5_Sub5!$P$75=1,COUNTA(Y28:Z28)=2),0,IF(AND(COUNTBLANK(D28)=1,COUNTA(Y28:Z28)=0),0,1)))</f>
        <v>0</v>
      </c>
      <c r="AO28" s="795">
        <f>IF(AND(COUNTBLANK(D28)=0,CNGE_2025_M1_Secc5_Sub5!$P$76&lt;&gt;"",CNGE_2025_M1_Secc5_Sub5!$P$76&lt;&gt;1,COUNTA(AA28:AB28)=0),0,IF(AND(COUNTBLANK(D28)=0,CNGE_2025_M1_Secc5_Sub5!$P$76&lt;&gt;"",CNGE_2025_M1_Secc5_Sub5!$P$76=1,COUNTA(AA28:AB28)=2),0,IF(AND(COUNTBLANK(D28)=1,COUNTA(AA28:AB28)=0),0,1)))</f>
        <v>0</v>
      </c>
      <c r="AP28" s="793">
        <f>IF(AND(COUNTBLANK(D28)=0,CNGE_2025_M1_Secc5_Sub5!$P$77&lt;&gt;"",CNGE_2025_M1_Secc5_Sub5!$P$77&lt;&gt;1,COUNTA(AC28:AD28)=0),0,IF(AND(COUNTBLANK(D28)=0,CNGE_2025_M1_Secc5_Sub5!$P$77&lt;&gt;"",CNGE_2025_M1_Secc5_Sub5!$P$77=1,COUNTA(AC28:AD28)=2),0,IF(AND(COUNTBLANK(D28)=1,COUNTA(AC28:AD28)=0),0,1)))</f>
        <v>0</v>
      </c>
      <c r="AQ28" s="723">
        <f t="shared" si="1"/>
        <v>0</v>
      </c>
      <c r="AR28" s="293">
        <f t="shared" si="2"/>
        <v>0</v>
      </c>
      <c r="AS28" s="294" t="str">
        <f>IF(AR28=0,"",
IF(SUM($AR$26:AR28)=1,AT28,
IF($AR$146&gt;SUM($AR$26:AR28),_xlfn.CONCAT(", ",AT28),
IF($AR$146=SUM($AR$26:AR28),_xlfn.CONCAT(" y ",AT28)))))</f>
        <v/>
      </c>
      <c r="AT28" s="89" t="s">
        <v>5122</v>
      </c>
      <c r="BB28" s="439">
        <f>IF(OR(Q28="NS",CNGE_2025_M1_Secc5_Sub5!$T$71="NS"),0,IF(AND(Q28="NA",CNGE_2025_M1_Secc5_Sub5!$T$71="NA"),0,IF(Q28&lt;=SUM(CNGE_2025_M1_Secc5_Sub5!$T$71),0,1)))</f>
        <v>0</v>
      </c>
      <c r="BC28" s="625">
        <f>IF(OR(S28="NS",CNGE_2025_M1_Secc5_Sub5!$T$72="NS"),0,IF(AND(S28="NA",CNGE_2025_M1_Secc5_Sub5!$T$72="NA"),0,IF(S28&lt;=SUM(CNGE_2025_M1_Secc5_Sub5!$T$72),0,1)))</f>
        <v>0</v>
      </c>
      <c r="BD28" s="439">
        <f>IF(OR(U28="NS",CNGE_2025_M1_Secc5_Sub5!$T$73="NS"),0,IF(AND(U28="NA",CNGE_2025_M1_Secc5_Sub5!$T$73="NA"),0,IF(U28&lt;=SUM(CNGE_2025_M1_Secc5_Sub5!$T$73),0,1)))</f>
        <v>0</v>
      </c>
      <c r="BE28" s="625">
        <f>IF(OR(W28="NS",CNGE_2025_M1_Secc5_Sub5!$T$74="NS"),0,IF(AND(W28="NA",CNGE_2025_M1_Secc5_Sub5!$T$74="NA"),0,IF(W28&lt;=SUM(CNGE_2025_M1_Secc5_Sub5!$T$74),0,1)))</f>
        <v>0</v>
      </c>
      <c r="BF28" s="439">
        <f>IF(OR(Y28="NS",CNGE_2025_M1_Secc5_Sub5!$T$75="NS"),0,IF(AND(Y28="NA",CNGE_2025_M1_Secc5_Sub5!$T$75="NA"),0,IF(Y28&lt;=SUM(CNGE_2025_M1_Secc5_Sub5!$T$75),0,1)))</f>
        <v>0</v>
      </c>
      <c r="BG28" s="625">
        <f>IF(OR(AA28="NS",CNGE_2025_M1_Secc5_Sub5!$T$76="NS"),0,IF(AND(AA28="NA",CNGE_2025_M1_Secc5_Sub5!$T$76="NA"),0,IF(AA28&lt;=SUM(CNGE_2025_M1_Secc5_Sub5!$T$76),0,1)))</f>
        <v>0</v>
      </c>
      <c r="BH28" s="439">
        <f>IF(OR(AC28="NS",CNGE_2025_M1_Secc5_Sub5!$T$77="NS"),0,IF(AND(AC28="NA",CNGE_2025_M1_Secc5_Sub5!$T$77="NA"),0,IF(AC28&lt;=SUM(CNGE_2025_M1_Secc5_Sub5!$T$77),0,1)))</f>
        <v>0</v>
      </c>
      <c r="BI28" s="293">
        <f t="shared" si="3"/>
        <v>0</v>
      </c>
      <c r="BJ28" s="294" t="str">
        <f>IF(BI28=0,"",
IF(SUM($BI$26:BI28)=1,BK28,
IF($BI$146&gt;SUM($BI$26:BI28),_xlfn.CONCAT(", ",BK28),
IF($BI$146=SUM($BI$26:BI28),_xlfn.CONCAT(" y ",BK28)))))</f>
        <v/>
      </c>
      <c r="BK28" s="89" t="s">
        <v>5122</v>
      </c>
      <c r="BS28" s="807">
        <f>IF(OR(R28="NS",CNGE_2025_M1_Secc5_Sub5!$T$85="NS"),0,IF(AND(R28="NA",CNGE_2025_M1_Secc5_Sub5!$T$85="NA"),0,IF(R28&lt;=SUM(CNGE_2025_M1_Secc5_Sub5!$T$85),0,1)))</f>
        <v>0</v>
      </c>
      <c r="BT28" s="492">
        <f>IF(OR(T28="NS",CNGE_2025_M1_Secc5_Sub5!$T$86="NS"),0,IF(AND(T28="NA",CNGE_2025_M1_Secc5_Sub5!$T$86="NA"),0,IF(T28&lt;=SUM(CNGE_2025_M1_Secc5_Sub5!$T$86),0,1)))</f>
        <v>0</v>
      </c>
      <c r="BU28" s="807">
        <f>IF(OR(V28="NS",CNGE_2025_M1_Secc5_Sub5!$T$87="NS"),0,IF(AND(V28="NA",CNGE_2025_M1_Secc5_Sub5!$T$87="NA"),0,IF(V28&lt;=SUM(CNGE_2025_M1_Secc5_Sub5!$T$87),0,1)))</f>
        <v>0</v>
      </c>
      <c r="BV28" s="492">
        <f>IF(OR(X28="NS",CNGE_2025_M1_Secc5_Sub5!$T$88="NS"),0,IF(AND(X28="NA",CNGE_2025_M1_Secc5_Sub5!$T$88="NA"),0,IF(X28&lt;=SUM(CNGE_2025_M1_Secc5_Sub5!$T$88),0,1)))</f>
        <v>0</v>
      </c>
      <c r="BW28" s="807">
        <f>IF(OR(Z28="NS",CNGE_2025_M1_Secc5_Sub5!$T$89="NS"),0,IF(AND(Z28="NA",CNGE_2025_M1_Secc5_Sub5!$T$89="NA"),0,IF(Z28&lt;=SUM(CNGE_2025_M1_Secc5_Sub5!$T$89),0,1)))</f>
        <v>0</v>
      </c>
      <c r="BX28" s="492">
        <f>IF(OR(AB28="NS",CNGE_2025_M1_Secc5_Sub5!$T$90="NS"),0,IF(AND(AB28="NA",CNGE_2025_M1_Secc5_Sub5!$T$90="NA"),0,IF(AB28&lt;=SUM(CNGE_2025_M1_Secc5_Sub5!$T$90),0,1)))</f>
        <v>0</v>
      </c>
      <c r="BY28" s="807">
        <f>IF(OR(AD28="NS",CNGE_2025_M1_Secc5_Sub5!$T$91="NS"),0,IF(AND(AD28="NA",CNGE_2025_M1_Secc5_Sub5!$T$91="NA"),0,IF(AD28&lt;=SUM(CNGE_2025_M1_Secc5_Sub5!$T$91),0,1)))</f>
        <v>0</v>
      </c>
      <c r="BZ28" s="293">
        <f t="shared" ref="BZ28:BZ90" si="4">IF(SUM(BS28:BY28)=0,0,1)</f>
        <v>0</v>
      </c>
      <c r="CA28" s="294" t="str">
        <f>IF(BZ28=0,"",
IF(SUM($BZ$26:BZ28)=1,CB28,
IF($BZ$146&gt;SUM($BZ$26:BZ28),_xlfn.CONCAT(", ",CB28),
IF($BZ$146=SUM($BZ$26:BZ28),_xlfn.CONCAT(" y ",CB28)))))</f>
        <v/>
      </c>
      <c r="CB28" s="89" t="s">
        <v>5122</v>
      </c>
    </row>
    <row r="29" spans="1:80" ht="15" customHeight="1">
      <c r="A29" s="11"/>
      <c r="C29" s="58" t="s">
        <v>5049</v>
      </c>
      <c r="D29" s="1125" t="str">
        <f>IF(CNGE_2025_M1_Secc5_Sub1!$D34="","",CNGE_2025_M1_Secc5_Sub1!$D34)</f>
        <v/>
      </c>
      <c r="E29" s="889"/>
      <c r="F29" s="889"/>
      <c r="G29" s="889"/>
      <c r="H29" s="889"/>
      <c r="I29" s="889"/>
      <c r="J29" s="889"/>
      <c r="K29" s="889"/>
      <c r="L29" s="889"/>
      <c r="M29" s="889"/>
      <c r="N29" s="890"/>
      <c r="O29" s="992"/>
      <c r="P29" s="885"/>
      <c r="Q29" s="813"/>
      <c r="R29" s="813"/>
      <c r="S29" s="813"/>
      <c r="T29" s="813"/>
      <c r="U29" s="813"/>
      <c r="V29" s="813"/>
      <c r="W29" s="813"/>
      <c r="X29" s="813"/>
      <c r="Y29" s="813"/>
      <c r="Z29" s="813"/>
      <c r="AA29" s="813"/>
      <c r="AB29" s="813"/>
      <c r="AC29" s="813"/>
      <c r="AD29" s="813"/>
      <c r="AG29" s="790" t="s">
        <v>9182</v>
      </c>
      <c r="AH29" s="788">
        <f>IF(AND(CNGE_2025_M1_Secc5_Sub5!$P$74&lt;&gt;"",CNGE_2025_M1_Secc5_Sub5!$P$74&lt;&gt;1,COUNTA(W26:X145)&gt;0),1,0)</f>
        <v>0</v>
      </c>
      <c r="AI29" s="767">
        <f t="shared" si="0"/>
        <v>0</v>
      </c>
      <c r="AJ29" s="793">
        <f>IF(AND(COUNTBLANK(D29)=0,CNGE_2025_M1_Secc5_Sub5!$P$71&lt;&gt;"",CNGE_2025_M1_Secc5_Sub5!$P$71&lt;&gt;1,COUNTA(Q29:R29)=0),0,IF(AND(COUNTBLANK(D29)=0,CNGE_2025_M1_Secc5_Sub5!$P$71&lt;&gt;"",CNGE_2025_M1_Secc5_Sub5!$P$71=1,COUNTA(Q29:R29)=2),0,IF(AND(COUNTBLANK(D29)=1,COUNTA(Q29:R29)=0),0,1)))</f>
        <v>0</v>
      </c>
      <c r="AK29" s="795">
        <f>IF(AND(COUNTBLANK(D29)=0,CNGE_2025_M1_Secc5_Sub5!$P$72&lt;&gt;"",CNGE_2025_M1_Secc5_Sub5!$P$72&lt;&gt;1,COUNTA(S29:T29)=0),0,IF(AND(COUNTBLANK(D29)=0,CNGE_2025_M1_Secc5_Sub5!$P$72&lt;&gt;"",CNGE_2025_M1_Secc5_Sub5!$P$72=1,COUNTA(S29:T29)=2),0,IF(AND(COUNTBLANK(D29)=1,COUNTA(S29:T29)=0),0,1)))</f>
        <v>0</v>
      </c>
      <c r="AL29" s="793">
        <f>IF(AND(COUNTBLANK(D29)=0,CNGE_2025_M1_Secc5_Sub5!$P$73&lt;&gt;"",CNGE_2025_M1_Secc5_Sub5!$P$73&lt;&gt;1,COUNTA(U29:V29)=0),0,IF(AND(COUNTBLANK(D29)=0,CNGE_2025_M1_Secc5_Sub5!$P$73&lt;&gt;"",CNGE_2025_M1_Secc5_Sub5!$P$73=1,COUNTA(U29:V29)=2),0,IF(AND(COUNTBLANK(D29)=1,COUNTA(U29:V29)=0),0,1)))</f>
        <v>0</v>
      </c>
      <c r="AM29" s="795">
        <f>IF(AND(COUNTBLANK(D29)=0,CNGE_2025_M1_Secc5_Sub5!$P$74&lt;&gt;"",CNGE_2025_M1_Secc5_Sub5!$P$74&lt;&gt;1,COUNTA(W29:X29)=0),0,IF(AND(COUNTBLANK(D29)=0,CNGE_2025_M1_Secc5_Sub5!$P$74&lt;&gt;"",CNGE_2025_M1_Secc5_Sub5!$P$74=1,COUNTA(W29:X29)=2),0,IF(AND(COUNTBLANK(D29)=1,COUNTA(W29:X29)=0),0,1)))</f>
        <v>0</v>
      </c>
      <c r="AN29" s="793">
        <f>IF(AND(COUNTBLANK(D29)=0,CNGE_2025_M1_Secc5_Sub5!$P$75&lt;&gt;"",CNGE_2025_M1_Secc5_Sub5!$P$75&lt;&gt;1,COUNTA(Y29:Z29)=0),0,IF(AND(COUNTBLANK(D29)=0,CNGE_2025_M1_Secc5_Sub5!$P$75&lt;&gt;"",CNGE_2025_M1_Secc5_Sub5!$P$75=1,COUNTA(Y29:Z29)=2),0,IF(AND(COUNTBLANK(D29)=1,COUNTA(Y29:Z29)=0),0,1)))</f>
        <v>0</v>
      </c>
      <c r="AO29" s="795">
        <f>IF(AND(COUNTBLANK(D29)=0,CNGE_2025_M1_Secc5_Sub5!$P$76&lt;&gt;"",CNGE_2025_M1_Secc5_Sub5!$P$76&lt;&gt;1,COUNTA(AA29:AB29)=0),0,IF(AND(COUNTBLANK(D29)=0,CNGE_2025_M1_Secc5_Sub5!$P$76&lt;&gt;"",CNGE_2025_M1_Secc5_Sub5!$P$76=1,COUNTA(AA29:AB29)=2),0,IF(AND(COUNTBLANK(D29)=1,COUNTA(AA29:AB29)=0),0,1)))</f>
        <v>0</v>
      </c>
      <c r="AP29" s="793">
        <f>IF(AND(COUNTBLANK(D29)=0,CNGE_2025_M1_Secc5_Sub5!$P$77&lt;&gt;"",CNGE_2025_M1_Secc5_Sub5!$P$77&lt;&gt;1,COUNTA(AC29:AD29)=0),0,IF(AND(COUNTBLANK(D29)=0,CNGE_2025_M1_Secc5_Sub5!$P$77&lt;&gt;"",CNGE_2025_M1_Secc5_Sub5!$P$77=1,COUNTA(AC29:AD29)=2),0,IF(AND(COUNTBLANK(D29)=1,COUNTA(AC29:AD29)=0),0,1)))</f>
        <v>0</v>
      </c>
      <c r="AQ29" s="723">
        <f t="shared" si="1"/>
        <v>0</v>
      </c>
      <c r="AR29" s="293">
        <f t="shared" si="2"/>
        <v>0</v>
      </c>
      <c r="AS29" s="294" t="str">
        <f>IF(AR29=0,"",
IF(SUM($AR$26:AR29)=1,AT29,
IF($AR$146&gt;SUM($AR$26:AR29),_xlfn.CONCAT(", ",AT29),
IF($AR$146=SUM($AR$26:AR29),_xlfn.CONCAT(" y ",AT29)))))</f>
        <v/>
      </c>
      <c r="AT29" s="89" t="s">
        <v>5123</v>
      </c>
      <c r="BB29" s="439">
        <f>IF(OR(Q29="NS",CNGE_2025_M1_Secc5_Sub5!$T$71="NS"),0,IF(AND(Q29="NA",CNGE_2025_M1_Secc5_Sub5!$T$71="NA"),0,IF(Q29&lt;=SUM(CNGE_2025_M1_Secc5_Sub5!$T$71),0,1)))</f>
        <v>0</v>
      </c>
      <c r="BC29" s="625">
        <f>IF(OR(S29="NS",CNGE_2025_M1_Secc5_Sub5!$T$72="NS"),0,IF(AND(S29="NA",CNGE_2025_M1_Secc5_Sub5!$T$72="NA"),0,IF(S29&lt;=SUM(CNGE_2025_M1_Secc5_Sub5!$T$72),0,1)))</f>
        <v>0</v>
      </c>
      <c r="BD29" s="439">
        <f>IF(OR(U29="NS",CNGE_2025_M1_Secc5_Sub5!$T$73="NS"),0,IF(AND(U29="NA",CNGE_2025_M1_Secc5_Sub5!$T$73="NA"),0,IF(U29&lt;=SUM(CNGE_2025_M1_Secc5_Sub5!$T$73),0,1)))</f>
        <v>0</v>
      </c>
      <c r="BE29" s="625">
        <f>IF(OR(W29="NS",CNGE_2025_M1_Secc5_Sub5!$T$74="NS"),0,IF(AND(W29="NA",CNGE_2025_M1_Secc5_Sub5!$T$74="NA"),0,IF(W29&lt;=SUM(CNGE_2025_M1_Secc5_Sub5!$T$74),0,1)))</f>
        <v>0</v>
      </c>
      <c r="BF29" s="439">
        <f>IF(OR(Y29="NS",CNGE_2025_M1_Secc5_Sub5!$T$75="NS"),0,IF(AND(Y29="NA",CNGE_2025_M1_Secc5_Sub5!$T$75="NA"),0,IF(Y29&lt;=SUM(CNGE_2025_M1_Secc5_Sub5!$T$75),0,1)))</f>
        <v>0</v>
      </c>
      <c r="BG29" s="625">
        <f>IF(OR(AA29="NS",CNGE_2025_M1_Secc5_Sub5!$T$76="NS"),0,IF(AND(AA29="NA",CNGE_2025_M1_Secc5_Sub5!$T$76="NA"),0,IF(AA29&lt;=SUM(CNGE_2025_M1_Secc5_Sub5!$T$76),0,1)))</f>
        <v>0</v>
      </c>
      <c r="BH29" s="439">
        <f>IF(OR(AC29="NS",CNGE_2025_M1_Secc5_Sub5!$T$77="NS"),0,IF(AND(AC29="NA",CNGE_2025_M1_Secc5_Sub5!$T$77="NA"),0,IF(AC29&lt;=SUM(CNGE_2025_M1_Secc5_Sub5!$T$77),0,1)))</f>
        <v>0</v>
      </c>
      <c r="BI29" s="293">
        <f t="shared" si="3"/>
        <v>0</v>
      </c>
      <c r="BJ29" s="294" t="str">
        <f>IF(BI29=0,"",
IF(SUM($BI$26:BI29)=1,BK29,
IF($BI$146&gt;SUM($BI$26:BI29),_xlfn.CONCAT(", ",BK29),
IF($BI$146=SUM($BI$26:BI29),_xlfn.CONCAT(" y ",BK29)))))</f>
        <v/>
      </c>
      <c r="BK29" s="89" t="s">
        <v>5123</v>
      </c>
      <c r="BS29" s="807">
        <f>IF(OR(R29="NS",CNGE_2025_M1_Secc5_Sub5!$T$85="NS"),0,IF(AND(R29="NA",CNGE_2025_M1_Secc5_Sub5!$T$85="NA"),0,IF(R29&lt;=SUM(CNGE_2025_M1_Secc5_Sub5!$T$85),0,1)))</f>
        <v>0</v>
      </c>
      <c r="BT29" s="492">
        <f>IF(OR(T29="NS",CNGE_2025_M1_Secc5_Sub5!$T$86="NS"),0,IF(AND(T29="NA",CNGE_2025_M1_Secc5_Sub5!$T$86="NA"),0,IF(T29&lt;=SUM(CNGE_2025_M1_Secc5_Sub5!$T$86),0,1)))</f>
        <v>0</v>
      </c>
      <c r="BU29" s="807">
        <f>IF(OR(V29="NS",CNGE_2025_M1_Secc5_Sub5!$T$87="NS"),0,IF(AND(V29="NA",CNGE_2025_M1_Secc5_Sub5!$T$87="NA"),0,IF(V29&lt;=SUM(CNGE_2025_M1_Secc5_Sub5!$T$87),0,1)))</f>
        <v>0</v>
      </c>
      <c r="BV29" s="492">
        <f>IF(OR(X29="NS",CNGE_2025_M1_Secc5_Sub5!$T$88="NS"),0,IF(AND(X29="NA",CNGE_2025_M1_Secc5_Sub5!$T$88="NA"),0,IF(X29&lt;=SUM(CNGE_2025_M1_Secc5_Sub5!$T$88),0,1)))</f>
        <v>0</v>
      </c>
      <c r="BW29" s="807">
        <f>IF(OR(Z29="NS",CNGE_2025_M1_Secc5_Sub5!$T$89="NS"),0,IF(AND(Z29="NA",CNGE_2025_M1_Secc5_Sub5!$T$89="NA"),0,IF(Z29&lt;=SUM(CNGE_2025_M1_Secc5_Sub5!$T$89),0,1)))</f>
        <v>0</v>
      </c>
      <c r="BX29" s="492">
        <f>IF(OR(AB29="NS",CNGE_2025_M1_Secc5_Sub5!$T$90="NS"),0,IF(AND(AB29="NA",CNGE_2025_M1_Secc5_Sub5!$T$90="NA"),0,IF(AB29&lt;=SUM(CNGE_2025_M1_Secc5_Sub5!$T$90),0,1)))</f>
        <v>0</v>
      </c>
      <c r="BY29" s="807">
        <f>IF(OR(AD29="NS",CNGE_2025_M1_Secc5_Sub5!$T$91="NS"),0,IF(AND(AD29="NA",CNGE_2025_M1_Secc5_Sub5!$T$91="NA"),0,IF(AD29&lt;=SUM(CNGE_2025_M1_Secc5_Sub5!$T$91),0,1)))</f>
        <v>0</v>
      </c>
      <c r="BZ29" s="293">
        <f t="shared" si="4"/>
        <v>0</v>
      </c>
      <c r="CA29" s="294" t="str">
        <f>IF(BZ29=0,"",
IF(SUM($BZ$26:BZ29)=1,CB29,
IF($BZ$146&gt;SUM($BZ$26:BZ29),_xlfn.CONCAT(", ",CB29),
IF($BZ$146=SUM($BZ$26:BZ29),_xlfn.CONCAT(" y ",CB29)))))</f>
        <v/>
      </c>
      <c r="CB29" s="89" t="s">
        <v>5123</v>
      </c>
    </row>
    <row r="30" spans="1:80" ht="15" customHeight="1">
      <c r="A30" s="11"/>
      <c r="C30" s="58" t="s">
        <v>5051</v>
      </c>
      <c r="D30" s="1125" t="str">
        <f>IF(CNGE_2025_M1_Secc5_Sub1!$D35="","",CNGE_2025_M1_Secc5_Sub1!$D35)</f>
        <v/>
      </c>
      <c r="E30" s="889"/>
      <c r="F30" s="889"/>
      <c r="G30" s="889"/>
      <c r="H30" s="889"/>
      <c r="I30" s="889"/>
      <c r="J30" s="889"/>
      <c r="K30" s="889"/>
      <c r="L30" s="889"/>
      <c r="M30" s="889"/>
      <c r="N30" s="890"/>
      <c r="O30" s="992"/>
      <c r="P30" s="885"/>
      <c r="Q30" s="813"/>
      <c r="R30" s="813"/>
      <c r="S30" s="813"/>
      <c r="T30" s="813"/>
      <c r="U30" s="813"/>
      <c r="V30" s="813"/>
      <c r="W30" s="813"/>
      <c r="X30" s="813"/>
      <c r="Y30" s="813"/>
      <c r="Z30" s="813"/>
      <c r="AA30" s="813"/>
      <c r="AB30" s="813"/>
      <c r="AC30" s="813"/>
      <c r="AD30" s="813"/>
      <c r="AG30" s="789" t="s">
        <v>9183</v>
      </c>
      <c r="AH30" s="787">
        <f>IF(AND(CNGE_2025_M1_Secc5_Sub5!$P$75&lt;&gt;"",CNGE_2025_M1_Secc5_Sub5!$P$75&lt;&gt;1,COUNTA(Y26:Z145)&gt;0),1,0)</f>
        <v>0</v>
      </c>
      <c r="AI30" s="767">
        <f t="shared" si="0"/>
        <v>0</v>
      </c>
      <c r="AJ30" s="793">
        <f>IF(AND(COUNTBLANK(D30)=0,CNGE_2025_M1_Secc5_Sub5!$P$71&lt;&gt;"",CNGE_2025_M1_Secc5_Sub5!$P$71&lt;&gt;1,COUNTA(Q30:R30)=0),0,IF(AND(COUNTBLANK(D30)=0,CNGE_2025_M1_Secc5_Sub5!$P$71&lt;&gt;"",CNGE_2025_M1_Secc5_Sub5!$P$71=1,COUNTA(Q30:R30)=2),0,IF(AND(COUNTBLANK(D30)=1,COUNTA(Q30:R30)=0),0,1)))</f>
        <v>0</v>
      </c>
      <c r="AK30" s="795">
        <f>IF(AND(COUNTBLANK(D30)=0,CNGE_2025_M1_Secc5_Sub5!$P$72&lt;&gt;"",CNGE_2025_M1_Secc5_Sub5!$P$72&lt;&gt;1,COUNTA(S30:T30)=0),0,IF(AND(COUNTBLANK(D30)=0,CNGE_2025_M1_Secc5_Sub5!$P$72&lt;&gt;"",CNGE_2025_M1_Secc5_Sub5!$P$72=1,COUNTA(S30:T30)=2),0,IF(AND(COUNTBLANK(D30)=1,COUNTA(S30:T30)=0),0,1)))</f>
        <v>0</v>
      </c>
      <c r="AL30" s="793">
        <f>IF(AND(COUNTBLANK(D30)=0,CNGE_2025_M1_Secc5_Sub5!$P$73&lt;&gt;"",CNGE_2025_M1_Secc5_Sub5!$P$73&lt;&gt;1,COUNTA(U30:V30)=0),0,IF(AND(COUNTBLANK(D30)=0,CNGE_2025_M1_Secc5_Sub5!$P$73&lt;&gt;"",CNGE_2025_M1_Secc5_Sub5!$P$73=1,COUNTA(U30:V30)=2),0,IF(AND(COUNTBLANK(D30)=1,COUNTA(U30:V30)=0),0,1)))</f>
        <v>0</v>
      </c>
      <c r="AM30" s="795">
        <f>IF(AND(COUNTBLANK(D30)=0,CNGE_2025_M1_Secc5_Sub5!$P$74&lt;&gt;"",CNGE_2025_M1_Secc5_Sub5!$P$74&lt;&gt;1,COUNTA(W30:X30)=0),0,IF(AND(COUNTBLANK(D30)=0,CNGE_2025_M1_Secc5_Sub5!$P$74&lt;&gt;"",CNGE_2025_M1_Secc5_Sub5!$P$74=1,COUNTA(W30:X30)=2),0,IF(AND(COUNTBLANK(D30)=1,COUNTA(W30:X30)=0),0,1)))</f>
        <v>0</v>
      </c>
      <c r="AN30" s="793">
        <f>IF(AND(COUNTBLANK(D30)=0,CNGE_2025_M1_Secc5_Sub5!$P$75&lt;&gt;"",CNGE_2025_M1_Secc5_Sub5!$P$75&lt;&gt;1,COUNTA(Y30:Z30)=0),0,IF(AND(COUNTBLANK(D30)=0,CNGE_2025_M1_Secc5_Sub5!$P$75&lt;&gt;"",CNGE_2025_M1_Secc5_Sub5!$P$75=1,COUNTA(Y30:Z30)=2),0,IF(AND(COUNTBLANK(D30)=1,COUNTA(Y30:Z30)=0),0,1)))</f>
        <v>0</v>
      </c>
      <c r="AO30" s="795">
        <f>IF(AND(COUNTBLANK(D30)=0,CNGE_2025_M1_Secc5_Sub5!$P$76&lt;&gt;"",CNGE_2025_M1_Secc5_Sub5!$P$76&lt;&gt;1,COUNTA(AA30:AB30)=0),0,IF(AND(COUNTBLANK(D30)=0,CNGE_2025_M1_Secc5_Sub5!$P$76&lt;&gt;"",CNGE_2025_M1_Secc5_Sub5!$P$76=1,COUNTA(AA30:AB30)=2),0,IF(AND(COUNTBLANK(D30)=1,COUNTA(AA30:AB30)=0),0,1)))</f>
        <v>0</v>
      </c>
      <c r="AP30" s="793">
        <f>IF(AND(COUNTBLANK(D30)=0,CNGE_2025_M1_Secc5_Sub5!$P$77&lt;&gt;"",CNGE_2025_M1_Secc5_Sub5!$P$77&lt;&gt;1,COUNTA(AC30:AD30)=0),0,IF(AND(COUNTBLANK(D30)=0,CNGE_2025_M1_Secc5_Sub5!$P$77&lt;&gt;"",CNGE_2025_M1_Secc5_Sub5!$P$77=1,COUNTA(AC30:AD30)=2),0,IF(AND(COUNTBLANK(D30)=1,COUNTA(AC30:AD30)=0),0,1)))</f>
        <v>0</v>
      </c>
      <c r="AQ30" s="723">
        <f t="shared" si="1"/>
        <v>0</v>
      </c>
      <c r="AR30" s="293">
        <f t="shared" si="2"/>
        <v>0</v>
      </c>
      <c r="AS30" s="294" t="str">
        <f>IF(AR30=0,"",
IF(SUM($AR$26:AR30)=1,AT30,
IF($AR$146&gt;SUM($AR$26:AR30),_xlfn.CONCAT(", ",AT30),
IF($AR$146=SUM($AR$26:AR30),_xlfn.CONCAT(" y ",AT30)))))</f>
        <v/>
      </c>
      <c r="AT30" s="89" t="s">
        <v>5124</v>
      </c>
      <c r="BB30" s="439">
        <f>IF(OR(Q30="NS",CNGE_2025_M1_Secc5_Sub5!$T$71="NS"),0,IF(AND(Q30="NA",CNGE_2025_M1_Secc5_Sub5!$T$71="NA"),0,IF(Q30&lt;=SUM(CNGE_2025_M1_Secc5_Sub5!$T$71),0,1)))</f>
        <v>0</v>
      </c>
      <c r="BC30" s="625">
        <f>IF(OR(S30="NS",CNGE_2025_M1_Secc5_Sub5!$T$72="NS"),0,IF(AND(S30="NA",CNGE_2025_M1_Secc5_Sub5!$T$72="NA"),0,IF(S30&lt;=SUM(CNGE_2025_M1_Secc5_Sub5!$T$72),0,1)))</f>
        <v>0</v>
      </c>
      <c r="BD30" s="439">
        <f>IF(OR(U30="NS",CNGE_2025_M1_Secc5_Sub5!$T$73="NS"),0,IF(AND(U30="NA",CNGE_2025_M1_Secc5_Sub5!$T$73="NA"),0,IF(U30&lt;=SUM(CNGE_2025_M1_Secc5_Sub5!$T$73),0,1)))</f>
        <v>0</v>
      </c>
      <c r="BE30" s="625">
        <f>IF(OR(W30="NS",CNGE_2025_M1_Secc5_Sub5!$T$74="NS"),0,IF(AND(W30="NA",CNGE_2025_M1_Secc5_Sub5!$T$74="NA"),0,IF(W30&lt;=SUM(CNGE_2025_M1_Secc5_Sub5!$T$74),0,1)))</f>
        <v>0</v>
      </c>
      <c r="BF30" s="439">
        <f>IF(OR(Y30="NS",CNGE_2025_M1_Secc5_Sub5!$T$75="NS"),0,IF(AND(Y30="NA",CNGE_2025_M1_Secc5_Sub5!$T$75="NA"),0,IF(Y30&lt;=SUM(CNGE_2025_M1_Secc5_Sub5!$T$75),0,1)))</f>
        <v>0</v>
      </c>
      <c r="BG30" s="625">
        <f>IF(OR(AA30="NS",CNGE_2025_M1_Secc5_Sub5!$T$76="NS"),0,IF(AND(AA30="NA",CNGE_2025_M1_Secc5_Sub5!$T$76="NA"),0,IF(AA30&lt;=SUM(CNGE_2025_M1_Secc5_Sub5!$T$76),0,1)))</f>
        <v>0</v>
      </c>
      <c r="BH30" s="439">
        <f>IF(OR(AC30="NS",CNGE_2025_M1_Secc5_Sub5!$T$77="NS"),0,IF(AND(AC30="NA",CNGE_2025_M1_Secc5_Sub5!$T$77="NA"),0,IF(AC30&lt;=SUM(CNGE_2025_M1_Secc5_Sub5!$T$77),0,1)))</f>
        <v>0</v>
      </c>
      <c r="BI30" s="293">
        <f t="shared" si="3"/>
        <v>0</v>
      </c>
      <c r="BJ30" s="294" t="str">
        <f>IF(BI30=0,"",
IF(SUM($BI$26:BI30)=1,BK30,
IF($BI$146&gt;SUM($BI$26:BI30),_xlfn.CONCAT(", ",BK30),
IF($BI$146=SUM($BI$26:BI30),_xlfn.CONCAT(" y ",BK30)))))</f>
        <v/>
      </c>
      <c r="BK30" s="89" t="s">
        <v>5124</v>
      </c>
      <c r="BS30" s="807">
        <f>IF(OR(R30="NS",CNGE_2025_M1_Secc5_Sub5!$T$85="NS"),0,IF(AND(R30="NA",CNGE_2025_M1_Secc5_Sub5!$T$85="NA"),0,IF(R30&lt;=SUM(CNGE_2025_M1_Secc5_Sub5!$T$85),0,1)))</f>
        <v>0</v>
      </c>
      <c r="BT30" s="492">
        <f>IF(OR(T30="NS",CNGE_2025_M1_Secc5_Sub5!$T$86="NS"),0,IF(AND(T30="NA",CNGE_2025_M1_Secc5_Sub5!$T$86="NA"),0,IF(T30&lt;=SUM(CNGE_2025_M1_Secc5_Sub5!$T$86),0,1)))</f>
        <v>0</v>
      </c>
      <c r="BU30" s="807">
        <f>IF(OR(V30="NS",CNGE_2025_M1_Secc5_Sub5!$T$87="NS"),0,IF(AND(V30="NA",CNGE_2025_M1_Secc5_Sub5!$T$87="NA"),0,IF(V30&lt;=SUM(CNGE_2025_M1_Secc5_Sub5!$T$87),0,1)))</f>
        <v>0</v>
      </c>
      <c r="BV30" s="492">
        <f>IF(OR(X30="NS",CNGE_2025_M1_Secc5_Sub5!$T$88="NS"),0,IF(AND(X30="NA",CNGE_2025_M1_Secc5_Sub5!$T$88="NA"),0,IF(X30&lt;=SUM(CNGE_2025_M1_Secc5_Sub5!$T$88),0,1)))</f>
        <v>0</v>
      </c>
      <c r="BW30" s="807">
        <f>IF(OR(Z30="NS",CNGE_2025_M1_Secc5_Sub5!$T$89="NS"),0,IF(AND(Z30="NA",CNGE_2025_M1_Secc5_Sub5!$T$89="NA"),0,IF(Z30&lt;=SUM(CNGE_2025_M1_Secc5_Sub5!$T$89),0,1)))</f>
        <v>0</v>
      </c>
      <c r="BX30" s="492">
        <f>IF(OR(AB30="NS",CNGE_2025_M1_Secc5_Sub5!$T$90="NS"),0,IF(AND(AB30="NA",CNGE_2025_M1_Secc5_Sub5!$T$90="NA"),0,IF(AB30&lt;=SUM(CNGE_2025_M1_Secc5_Sub5!$T$90),0,1)))</f>
        <v>0</v>
      </c>
      <c r="BY30" s="807">
        <f>IF(OR(AD30="NS",CNGE_2025_M1_Secc5_Sub5!$T$91="NS"),0,IF(AND(AD30="NA",CNGE_2025_M1_Secc5_Sub5!$T$91="NA"),0,IF(AD30&lt;=SUM(CNGE_2025_M1_Secc5_Sub5!$T$91),0,1)))</f>
        <v>0</v>
      </c>
      <c r="BZ30" s="293">
        <f t="shared" si="4"/>
        <v>0</v>
      </c>
      <c r="CA30" s="294" t="str">
        <f>IF(BZ30=0,"",
IF(SUM($BZ$26:BZ30)=1,CB30,
IF($BZ$146&gt;SUM($BZ$26:BZ30),_xlfn.CONCAT(", ",CB30),
IF($BZ$146=SUM($BZ$26:BZ30),_xlfn.CONCAT(" y ",CB30)))))</f>
        <v/>
      </c>
      <c r="CB30" s="89" t="s">
        <v>5124</v>
      </c>
    </row>
    <row r="31" spans="1:80" ht="15" customHeight="1">
      <c r="A31" s="11"/>
      <c r="C31" s="58" t="s">
        <v>5053</v>
      </c>
      <c r="D31" s="1125" t="str">
        <f>IF(CNGE_2025_M1_Secc5_Sub1!$D36="","",CNGE_2025_M1_Secc5_Sub1!$D36)</f>
        <v/>
      </c>
      <c r="E31" s="889"/>
      <c r="F31" s="889"/>
      <c r="G31" s="889"/>
      <c r="H31" s="889"/>
      <c r="I31" s="889"/>
      <c r="J31" s="889"/>
      <c r="K31" s="889"/>
      <c r="L31" s="889"/>
      <c r="M31" s="889"/>
      <c r="N31" s="890"/>
      <c r="O31" s="992"/>
      <c r="P31" s="885"/>
      <c r="Q31" s="813"/>
      <c r="R31" s="813"/>
      <c r="S31" s="813"/>
      <c r="T31" s="813"/>
      <c r="U31" s="813"/>
      <c r="V31" s="813"/>
      <c r="W31" s="813"/>
      <c r="X31" s="813"/>
      <c r="Y31" s="813"/>
      <c r="Z31" s="813"/>
      <c r="AA31" s="813"/>
      <c r="AB31" s="813"/>
      <c r="AC31" s="813"/>
      <c r="AD31" s="813"/>
      <c r="AG31" s="790" t="s">
        <v>9184</v>
      </c>
      <c r="AH31" s="788">
        <f>IF(AND(CNGE_2025_M1_Secc5_Sub5!$P$76&lt;&gt;"",CNGE_2025_M1_Secc5_Sub5!$P$76&lt;&gt;1,COUNTA(AA26:AB145)&gt;0),1,0)</f>
        <v>0</v>
      </c>
      <c r="AI31" s="767">
        <f t="shared" si="0"/>
        <v>0</v>
      </c>
      <c r="AJ31" s="793">
        <f>IF(AND(COUNTBLANK(D31)=0,CNGE_2025_M1_Secc5_Sub5!$P$71&lt;&gt;"",CNGE_2025_M1_Secc5_Sub5!$P$71&lt;&gt;1,COUNTA(Q31:R31)=0),0,IF(AND(COUNTBLANK(D31)=0,CNGE_2025_M1_Secc5_Sub5!$P$71&lt;&gt;"",CNGE_2025_M1_Secc5_Sub5!$P$71=1,COUNTA(Q31:R31)=2),0,IF(AND(COUNTBLANK(D31)=1,COUNTA(Q31:R31)=0),0,1)))</f>
        <v>0</v>
      </c>
      <c r="AK31" s="795">
        <f>IF(AND(COUNTBLANK(D31)=0,CNGE_2025_M1_Secc5_Sub5!$P$72&lt;&gt;"",CNGE_2025_M1_Secc5_Sub5!$P$72&lt;&gt;1,COUNTA(S31:T31)=0),0,IF(AND(COUNTBLANK(D31)=0,CNGE_2025_M1_Secc5_Sub5!$P$72&lt;&gt;"",CNGE_2025_M1_Secc5_Sub5!$P$72=1,COUNTA(S31:T31)=2),0,IF(AND(COUNTBLANK(D31)=1,COUNTA(S31:T31)=0),0,1)))</f>
        <v>0</v>
      </c>
      <c r="AL31" s="793">
        <f>IF(AND(COUNTBLANK(D31)=0,CNGE_2025_M1_Secc5_Sub5!$P$73&lt;&gt;"",CNGE_2025_M1_Secc5_Sub5!$P$73&lt;&gt;1,COUNTA(U31:V31)=0),0,IF(AND(COUNTBLANK(D31)=0,CNGE_2025_M1_Secc5_Sub5!$P$73&lt;&gt;"",CNGE_2025_M1_Secc5_Sub5!$P$73=1,COUNTA(U31:V31)=2),0,IF(AND(COUNTBLANK(D31)=1,COUNTA(U31:V31)=0),0,1)))</f>
        <v>0</v>
      </c>
      <c r="AM31" s="795">
        <f>IF(AND(COUNTBLANK(D31)=0,CNGE_2025_M1_Secc5_Sub5!$P$74&lt;&gt;"",CNGE_2025_M1_Secc5_Sub5!$P$74&lt;&gt;1,COUNTA(W31:X31)=0),0,IF(AND(COUNTBLANK(D31)=0,CNGE_2025_M1_Secc5_Sub5!$P$74&lt;&gt;"",CNGE_2025_M1_Secc5_Sub5!$P$74=1,COUNTA(W31:X31)=2),0,IF(AND(COUNTBLANK(D31)=1,COUNTA(W31:X31)=0),0,1)))</f>
        <v>0</v>
      </c>
      <c r="AN31" s="793">
        <f>IF(AND(COUNTBLANK(D31)=0,CNGE_2025_M1_Secc5_Sub5!$P$75&lt;&gt;"",CNGE_2025_M1_Secc5_Sub5!$P$75&lt;&gt;1,COUNTA(Y31:Z31)=0),0,IF(AND(COUNTBLANK(D31)=0,CNGE_2025_M1_Secc5_Sub5!$P$75&lt;&gt;"",CNGE_2025_M1_Secc5_Sub5!$P$75=1,COUNTA(Y31:Z31)=2),0,IF(AND(COUNTBLANK(D31)=1,COUNTA(Y31:Z31)=0),0,1)))</f>
        <v>0</v>
      </c>
      <c r="AO31" s="795">
        <f>IF(AND(COUNTBLANK(D31)=0,CNGE_2025_M1_Secc5_Sub5!$P$76&lt;&gt;"",CNGE_2025_M1_Secc5_Sub5!$P$76&lt;&gt;1,COUNTA(AA31:AB31)=0),0,IF(AND(COUNTBLANK(D31)=0,CNGE_2025_M1_Secc5_Sub5!$P$76&lt;&gt;"",CNGE_2025_M1_Secc5_Sub5!$P$76=1,COUNTA(AA31:AB31)=2),0,IF(AND(COUNTBLANK(D31)=1,COUNTA(AA31:AB31)=0),0,1)))</f>
        <v>0</v>
      </c>
      <c r="AP31" s="793">
        <f>IF(AND(COUNTBLANK(D31)=0,CNGE_2025_M1_Secc5_Sub5!$P$77&lt;&gt;"",CNGE_2025_M1_Secc5_Sub5!$P$77&lt;&gt;1,COUNTA(AC31:AD31)=0),0,IF(AND(COUNTBLANK(D31)=0,CNGE_2025_M1_Secc5_Sub5!$P$77&lt;&gt;"",CNGE_2025_M1_Secc5_Sub5!$P$77=1,COUNTA(AC31:AD31)=2),0,IF(AND(COUNTBLANK(D31)=1,COUNTA(AC31:AD31)=0),0,1)))</f>
        <v>0</v>
      </c>
      <c r="AQ31" s="723">
        <f t="shared" si="1"/>
        <v>0</v>
      </c>
      <c r="AR31" s="293">
        <f t="shared" si="2"/>
        <v>0</v>
      </c>
      <c r="AS31" s="294" t="str">
        <f>IF(AR31=0,"",
IF(SUM($AR$26:AR31)=1,AT31,
IF($AR$146&gt;SUM($AR$26:AR31),_xlfn.CONCAT(", ",AT31),
IF($AR$146=SUM($AR$26:AR31),_xlfn.CONCAT(" y ",AT31)))))</f>
        <v/>
      </c>
      <c r="AT31" s="89" t="s">
        <v>5125</v>
      </c>
      <c r="BB31" s="439">
        <f>IF(OR(Q31="NS",CNGE_2025_M1_Secc5_Sub5!$T$71="NS"),0,IF(AND(Q31="NA",CNGE_2025_M1_Secc5_Sub5!$T$71="NA"),0,IF(Q31&lt;=SUM(CNGE_2025_M1_Secc5_Sub5!$T$71),0,1)))</f>
        <v>0</v>
      </c>
      <c r="BC31" s="625">
        <f>IF(OR(S31="NS",CNGE_2025_M1_Secc5_Sub5!$T$72="NS"),0,IF(AND(S31="NA",CNGE_2025_M1_Secc5_Sub5!$T$72="NA"),0,IF(S31&lt;=SUM(CNGE_2025_M1_Secc5_Sub5!$T$72),0,1)))</f>
        <v>0</v>
      </c>
      <c r="BD31" s="439">
        <f>IF(OR(U31="NS",CNGE_2025_M1_Secc5_Sub5!$T$73="NS"),0,IF(AND(U31="NA",CNGE_2025_M1_Secc5_Sub5!$T$73="NA"),0,IF(U31&lt;=SUM(CNGE_2025_M1_Secc5_Sub5!$T$73),0,1)))</f>
        <v>0</v>
      </c>
      <c r="BE31" s="625">
        <f>IF(OR(W31="NS",CNGE_2025_M1_Secc5_Sub5!$T$74="NS"),0,IF(AND(W31="NA",CNGE_2025_M1_Secc5_Sub5!$T$74="NA"),0,IF(W31&lt;=SUM(CNGE_2025_M1_Secc5_Sub5!$T$74),0,1)))</f>
        <v>0</v>
      </c>
      <c r="BF31" s="439">
        <f>IF(OR(Y31="NS",CNGE_2025_M1_Secc5_Sub5!$T$75="NS"),0,IF(AND(Y31="NA",CNGE_2025_M1_Secc5_Sub5!$T$75="NA"),0,IF(Y31&lt;=SUM(CNGE_2025_M1_Secc5_Sub5!$T$75),0,1)))</f>
        <v>0</v>
      </c>
      <c r="BG31" s="625">
        <f>IF(OR(AA31="NS",CNGE_2025_M1_Secc5_Sub5!$T$76="NS"),0,IF(AND(AA31="NA",CNGE_2025_M1_Secc5_Sub5!$T$76="NA"),0,IF(AA31&lt;=SUM(CNGE_2025_M1_Secc5_Sub5!$T$76),0,1)))</f>
        <v>0</v>
      </c>
      <c r="BH31" s="439">
        <f>IF(OR(AC31="NS",CNGE_2025_M1_Secc5_Sub5!$T$77="NS"),0,IF(AND(AC31="NA",CNGE_2025_M1_Secc5_Sub5!$T$77="NA"),0,IF(AC31&lt;=SUM(CNGE_2025_M1_Secc5_Sub5!$T$77),0,1)))</f>
        <v>0</v>
      </c>
      <c r="BI31" s="293">
        <f t="shared" si="3"/>
        <v>0</v>
      </c>
      <c r="BJ31" s="294" t="str">
        <f>IF(BI31=0,"",
IF(SUM($BI$26:BI31)=1,BK31,
IF($BI$146&gt;SUM($BI$26:BI31),_xlfn.CONCAT(", ",BK31),
IF($BI$146=SUM($BI$26:BI31),_xlfn.CONCAT(" y ",BK31)))))</f>
        <v/>
      </c>
      <c r="BK31" s="89" t="s">
        <v>5125</v>
      </c>
      <c r="BS31" s="807">
        <f>IF(OR(R31="NS",CNGE_2025_M1_Secc5_Sub5!$T$85="NS"),0,IF(AND(R31="NA",CNGE_2025_M1_Secc5_Sub5!$T$85="NA"),0,IF(R31&lt;=SUM(CNGE_2025_M1_Secc5_Sub5!$T$85),0,1)))</f>
        <v>0</v>
      </c>
      <c r="BT31" s="492">
        <f>IF(OR(T31="NS",CNGE_2025_M1_Secc5_Sub5!$T$86="NS"),0,IF(AND(T31="NA",CNGE_2025_M1_Secc5_Sub5!$T$86="NA"),0,IF(T31&lt;=SUM(CNGE_2025_M1_Secc5_Sub5!$T$86),0,1)))</f>
        <v>0</v>
      </c>
      <c r="BU31" s="807">
        <f>IF(OR(V31="NS",CNGE_2025_M1_Secc5_Sub5!$T$87="NS"),0,IF(AND(V31="NA",CNGE_2025_M1_Secc5_Sub5!$T$87="NA"),0,IF(V31&lt;=SUM(CNGE_2025_M1_Secc5_Sub5!$T$87),0,1)))</f>
        <v>0</v>
      </c>
      <c r="BV31" s="492">
        <f>IF(OR(X31="NS",CNGE_2025_M1_Secc5_Sub5!$T$88="NS"),0,IF(AND(X31="NA",CNGE_2025_M1_Secc5_Sub5!$T$88="NA"),0,IF(X31&lt;=SUM(CNGE_2025_M1_Secc5_Sub5!$T$88),0,1)))</f>
        <v>0</v>
      </c>
      <c r="BW31" s="807">
        <f>IF(OR(Z31="NS",CNGE_2025_M1_Secc5_Sub5!$T$89="NS"),0,IF(AND(Z31="NA",CNGE_2025_M1_Secc5_Sub5!$T$89="NA"),0,IF(Z31&lt;=SUM(CNGE_2025_M1_Secc5_Sub5!$T$89),0,1)))</f>
        <v>0</v>
      </c>
      <c r="BX31" s="492">
        <f>IF(OR(AB31="NS",CNGE_2025_M1_Secc5_Sub5!$T$90="NS"),0,IF(AND(AB31="NA",CNGE_2025_M1_Secc5_Sub5!$T$90="NA"),0,IF(AB31&lt;=SUM(CNGE_2025_M1_Secc5_Sub5!$T$90),0,1)))</f>
        <v>0</v>
      </c>
      <c r="BY31" s="807">
        <f>IF(OR(AD31="NS",CNGE_2025_M1_Secc5_Sub5!$T$91="NS"),0,IF(AND(AD31="NA",CNGE_2025_M1_Secc5_Sub5!$T$91="NA"),0,IF(AD31&lt;=SUM(CNGE_2025_M1_Secc5_Sub5!$T$91),0,1)))</f>
        <v>0</v>
      </c>
      <c r="BZ31" s="293">
        <f t="shared" si="4"/>
        <v>0</v>
      </c>
      <c r="CA31" s="294" t="str">
        <f>IF(BZ31=0,"",
IF(SUM($BZ$26:BZ31)=1,CB31,
IF($BZ$146&gt;SUM($BZ$26:BZ31),_xlfn.CONCAT(", ",CB31),
IF($BZ$146=SUM($BZ$26:BZ31),_xlfn.CONCAT(" y ",CB31)))))</f>
        <v/>
      </c>
      <c r="CB31" s="89" t="s">
        <v>5125</v>
      </c>
    </row>
    <row r="32" spans="1:80" ht="15" customHeight="1">
      <c r="A32" s="11"/>
      <c r="C32" s="58" t="s">
        <v>5055</v>
      </c>
      <c r="D32" s="1125" t="str">
        <f>IF(CNGE_2025_M1_Secc5_Sub1!$D37="","",CNGE_2025_M1_Secc5_Sub1!$D37)</f>
        <v/>
      </c>
      <c r="E32" s="889"/>
      <c r="F32" s="889"/>
      <c r="G32" s="889"/>
      <c r="H32" s="889"/>
      <c r="I32" s="889"/>
      <c r="J32" s="889"/>
      <c r="K32" s="889"/>
      <c r="L32" s="889"/>
      <c r="M32" s="889"/>
      <c r="N32" s="890"/>
      <c r="O32" s="992"/>
      <c r="P32" s="885"/>
      <c r="Q32" s="813"/>
      <c r="R32" s="813"/>
      <c r="S32" s="813"/>
      <c r="T32" s="813"/>
      <c r="U32" s="813"/>
      <c r="V32" s="813"/>
      <c r="W32" s="813"/>
      <c r="X32" s="813"/>
      <c r="Y32" s="813"/>
      <c r="Z32" s="813"/>
      <c r="AA32" s="813"/>
      <c r="AB32" s="813"/>
      <c r="AC32" s="813"/>
      <c r="AD32" s="813"/>
      <c r="AG32" s="789" t="s">
        <v>9185</v>
      </c>
      <c r="AH32" s="787">
        <f>IF(AND(CNGE_2025_M1_Secc5_Sub5!$P$77&lt;&gt;"",CNGE_2025_M1_Secc5_Sub5!$P$77&lt;&gt;1,COUNTA(AC26:AD145)&gt;0),1,0)</f>
        <v>0</v>
      </c>
      <c r="AI32" s="767">
        <f t="shared" si="0"/>
        <v>0</v>
      </c>
      <c r="AJ32" s="793">
        <f>IF(AND(COUNTBLANK(D32)=0,CNGE_2025_M1_Secc5_Sub5!$P$71&lt;&gt;"",CNGE_2025_M1_Secc5_Sub5!$P$71&lt;&gt;1,COUNTA(Q32:R32)=0),0,IF(AND(COUNTBLANK(D32)=0,CNGE_2025_M1_Secc5_Sub5!$P$71&lt;&gt;"",CNGE_2025_M1_Secc5_Sub5!$P$71=1,COUNTA(Q32:R32)=2),0,IF(AND(COUNTBLANK(D32)=1,COUNTA(Q32:R32)=0),0,1)))</f>
        <v>0</v>
      </c>
      <c r="AK32" s="795">
        <f>IF(AND(COUNTBLANK(D32)=0,CNGE_2025_M1_Secc5_Sub5!$P$72&lt;&gt;"",CNGE_2025_M1_Secc5_Sub5!$P$72&lt;&gt;1,COUNTA(S32:T32)=0),0,IF(AND(COUNTBLANK(D32)=0,CNGE_2025_M1_Secc5_Sub5!$P$72&lt;&gt;"",CNGE_2025_M1_Secc5_Sub5!$P$72=1,COUNTA(S32:T32)=2),0,IF(AND(COUNTBLANK(D32)=1,COUNTA(S32:T32)=0),0,1)))</f>
        <v>0</v>
      </c>
      <c r="AL32" s="793">
        <f>IF(AND(COUNTBLANK(D32)=0,CNGE_2025_M1_Secc5_Sub5!$P$73&lt;&gt;"",CNGE_2025_M1_Secc5_Sub5!$P$73&lt;&gt;1,COUNTA(U32:V32)=0),0,IF(AND(COUNTBLANK(D32)=0,CNGE_2025_M1_Secc5_Sub5!$P$73&lt;&gt;"",CNGE_2025_M1_Secc5_Sub5!$P$73=1,COUNTA(U32:V32)=2),0,IF(AND(COUNTBLANK(D32)=1,COUNTA(U32:V32)=0),0,1)))</f>
        <v>0</v>
      </c>
      <c r="AM32" s="795">
        <f>IF(AND(COUNTBLANK(D32)=0,CNGE_2025_M1_Secc5_Sub5!$P$74&lt;&gt;"",CNGE_2025_M1_Secc5_Sub5!$P$74&lt;&gt;1,COUNTA(W32:X32)=0),0,IF(AND(COUNTBLANK(D32)=0,CNGE_2025_M1_Secc5_Sub5!$P$74&lt;&gt;"",CNGE_2025_M1_Secc5_Sub5!$P$74=1,COUNTA(W32:X32)=2),0,IF(AND(COUNTBLANK(D32)=1,COUNTA(W32:X32)=0),0,1)))</f>
        <v>0</v>
      </c>
      <c r="AN32" s="793">
        <f>IF(AND(COUNTBLANK(D32)=0,CNGE_2025_M1_Secc5_Sub5!$P$75&lt;&gt;"",CNGE_2025_M1_Secc5_Sub5!$P$75&lt;&gt;1,COUNTA(Y32:Z32)=0),0,IF(AND(COUNTBLANK(D32)=0,CNGE_2025_M1_Secc5_Sub5!$P$75&lt;&gt;"",CNGE_2025_M1_Secc5_Sub5!$P$75=1,COUNTA(Y32:Z32)=2),0,IF(AND(COUNTBLANK(D32)=1,COUNTA(Y32:Z32)=0),0,1)))</f>
        <v>0</v>
      </c>
      <c r="AO32" s="795">
        <f>IF(AND(COUNTBLANK(D32)=0,CNGE_2025_M1_Secc5_Sub5!$P$76&lt;&gt;"",CNGE_2025_M1_Secc5_Sub5!$P$76&lt;&gt;1,COUNTA(AA32:AB32)=0),0,IF(AND(COUNTBLANK(D32)=0,CNGE_2025_M1_Secc5_Sub5!$P$76&lt;&gt;"",CNGE_2025_M1_Secc5_Sub5!$P$76=1,COUNTA(AA32:AB32)=2),0,IF(AND(COUNTBLANK(D32)=1,COUNTA(AA32:AB32)=0),0,1)))</f>
        <v>0</v>
      </c>
      <c r="AP32" s="793">
        <f>IF(AND(COUNTBLANK(D32)=0,CNGE_2025_M1_Secc5_Sub5!$P$77&lt;&gt;"",CNGE_2025_M1_Secc5_Sub5!$P$77&lt;&gt;1,COUNTA(AC32:AD32)=0),0,IF(AND(COUNTBLANK(D32)=0,CNGE_2025_M1_Secc5_Sub5!$P$77&lt;&gt;"",CNGE_2025_M1_Secc5_Sub5!$P$77=1,COUNTA(AC32:AD32)=2),0,IF(AND(COUNTBLANK(D32)=1,COUNTA(AC32:AD32)=0),0,1)))</f>
        <v>0</v>
      </c>
      <c r="AQ32" s="723">
        <f t="shared" si="1"/>
        <v>0</v>
      </c>
      <c r="AR32" s="293">
        <f t="shared" si="2"/>
        <v>0</v>
      </c>
      <c r="AS32" s="294" t="str">
        <f>IF(AR32=0,"",
IF(SUM($AR$26:AR32)=1,AT32,
IF($AR$146&gt;SUM($AR$26:AR32),_xlfn.CONCAT(", ",AT32),
IF($AR$146=SUM($AR$26:AR32),_xlfn.CONCAT(" y ",AT32)))))</f>
        <v/>
      </c>
      <c r="AT32" s="89" t="s">
        <v>5126</v>
      </c>
      <c r="BB32" s="439">
        <f>IF(OR(Q32="NS",CNGE_2025_M1_Secc5_Sub5!$T$71="NS"),0,IF(AND(Q32="NA",CNGE_2025_M1_Secc5_Sub5!$T$71="NA"),0,IF(Q32&lt;=SUM(CNGE_2025_M1_Secc5_Sub5!$T$71),0,1)))</f>
        <v>0</v>
      </c>
      <c r="BC32" s="625">
        <f>IF(OR(S32="NS",CNGE_2025_M1_Secc5_Sub5!$T$72="NS"),0,IF(AND(S32="NA",CNGE_2025_M1_Secc5_Sub5!$T$72="NA"),0,IF(S32&lt;=SUM(CNGE_2025_M1_Secc5_Sub5!$T$72),0,1)))</f>
        <v>0</v>
      </c>
      <c r="BD32" s="439">
        <f>IF(OR(U32="NS",CNGE_2025_M1_Secc5_Sub5!$T$73="NS"),0,IF(AND(U32="NA",CNGE_2025_M1_Secc5_Sub5!$T$73="NA"),0,IF(U32&lt;=SUM(CNGE_2025_M1_Secc5_Sub5!$T$73),0,1)))</f>
        <v>0</v>
      </c>
      <c r="BE32" s="625">
        <f>IF(OR(W32="NS",CNGE_2025_M1_Secc5_Sub5!$T$74="NS"),0,IF(AND(W32="NA",CNGE_2025_M1_Secc5_Sub5!$T$74="NA"),0,IF(W32&lt;=SUM(CNGE_2025_M1_Secc5_Sub5!$T$74),0,1)))</f>
        <v>0</v>
      </c>
      <c r="BF32" s="439">
        <f>IF(OR(Y32="NS",CNGE_2025_M1_Secc5_Sub5!$T$75="NS"),0,IF(AND(Y32="NA",CNGE_2025_M1_Secc5_Sub5!$T$75="NA"),0,IF(Y32&lt;=SUM(CNGE_2025_M1_Secc5_Sub5!$T$75),0,1)))</f>
        <v>0</v>
      </c>
      <c r="BG32" s="625">
        <f>IF(OR(AA32="NS",CNGE_2025_M1_Secc5_Sub5!$T$76="NS"),0,IF(AND(AA32="NA",CNGE_2025_M1_Secc5_Sub5!$T$76="NA"),0,IF(AA32&lt;=SUM(CNGE_2025_M1_Secc5_Sub5!$T$76),0,1)))</f>
        <v>0</v>
      </c>
      <c r="BH32" s="439">
        <f>IF(OR(AC32="NS",CNGE_2025_M1_Secc5_Sub5!$T$77="NS"),0,IF(AND(AC32="NA",CNGE_2025_M1_Secc5_Sub5!$T$77="NA"),0,IF(AC32&lt;=SUM(CNGE_2025_M1_Secc5_Sub5!$T$77),0,1)))</f>
        <v>0</v>
      </c>
      <c r="BI32" s="293">
        <f t="shared" si="3"/>
        <v>0</v>
      </c>
      <c r="BJ32" s="294" t="str">
        <f>IF(BI32=0,"",
IF(SUM($BI$26:BI32)=1,BK32,
IF($BI$146&gt;SUM($BI$26:BI32),_xlfn.CONCAT(", ",BK32),
IF($BI$146=SUM($BI$26:BI32),_xlfn.CONCAT(" y ",BK32)))))</f>
        <v/>
      </c>
      <c r="BK32" s="89" t="s">
        <v>5126</v>
      </c>
      <c r="BS32" s="807">
        <f>IF(OR(R32="NS",CNGE_2025_M1_Secc5_Sub5!$T$85="NS"),0,IF(AND(R32="NA",CNGE_2025_M1_Secc5_Sub5!$T$85="NA"),0,IF(R32&lt;=SUM(CNGE_2025_M1_Secc5_Sub5!$T$85),0,1)))</f>
        <v>0</v>
      </c>
      <c r="BT32" s="492">
        <f>IF(OR(T32="NS",CNGE_2025_M1_Secc5_Sub5!$T$86="NS"),0,IF(AND(T32="NA",CNGE_2025_M1_Secc5_Sub5!$T$86="NA"),0,IF(T32&lt;=SUM(CNGE_2025_M1_Secc5_Sub5!$T$86),0,1)))</f>
        <v>0</v>
      </c>
      <c r="BU32" s="807">
        <f>IF(OR(V32="NS",CNGE_2025_M1_Secc5_Sub5!$T$87="NS"),0,IF(AND(V32="NA",CNGE_2025_M1_Secc5_Sub5!$T$87="NA"),0,IF(V32&lt;=SUM(CNGE_2025_M1_Secc5_Sub5!$T$87),0,1)))</f>
        <v>0</v>
      </c>
      <c r="BV32" s="492">
        <f>IF(OR(X32="NS",CNGE_2025_M1_Secc5_Sub5!$T$88="NS"),0,IF(AND(X32="NA",CNGE_2025_M1_Secc5_Sub5!$T$88="NA"),0,IF(X32&lt;=SUM(CNGE_2025_M1_Secc5_Sub5!$T$88),0,1)))</f>
        <v>0</v>
      </c>
      <c r="BW32" s="807">
        <f>IF(OR(Z32="NS",CNGE_2025_M1_Secc5_Sub5!$T$89="NS"),0,IF(AND(Z32="NA",CNGE_2025_M1_Secc5_Sub5!$T$89="NA"),0,IF(Z32&lt;=SUM(CNGE_2025_M1_Secc5_Sub5!$T$89),0,1)))</f>
        <v>0</v>
      </c>
      <c r="BX32" s="492">
        <f>IF(OR(AB32="NS",CNGE_2025_M1_Secc5_Sub5!$T$90="NS"),0,IF(AND(AB32="NA",CNGE_2025_M1_Secc5_Sub5!$T$90="NA"),0,IF(AB32&lt;=SUM(CNGE_2025_M1_Secc5_Sub5!$T$90),0,1)))</f>
        <v>0</v>
      </c>
      <c r="BY32" s="807">
        <f>IF(OR(AD32="NS",CNGE_2025_M1_Secc5_Sub5!$T$91="NS"),0,IF(AND(AD32="NA",CNGE_2025_M1_Secc5_Sub5!$T$91="NA"),0,IF(AD32&lt;=SUM(CNGE_2025_M1_Secc5_Sub5!$T$91),0,1)))</f>
        <v>0</v>
      </c>
      <c r="BZ32" s="293">
        <f t="shared" si="4"/>
        <v>0</v>
      </c>
      <c r="CA32" s="294" t="str">
        <f>IF(BZ32=0,"",
IF(SUM($BZ$26:BZ32)=1,CB32,
IF($BZ$146&gt;SUM($BZ$26:BZ32),_xlfn.CONCAT(", ",CB32),
IF($BZ$146=SUM($BZ$26:BZ32),_xlfn.CONCAT(" y ",CB32)))))</f>
        <v/>
      </c>
      <c r="CB32" s="89" t="s">
        <v>5126</v>
      </c>
    </row>
    <row r="33" spans="1:80" ht="15" customHeight="1">
      <c r="A33" s="11"/>
      <c r="C33" s="58" t="s">
        <v>5057</v>
      </c>
      <c r="D33" s="1125" t="str">
        <f>IF(CNGE_2025_M1_Secc5_Sub1!$D38="","",CNGE_2025_M1_Secc5_Sub1!$D38)</f>
        <v/>
      </c>
      <c r="E33" s="889"/>
      <c r="F33" s="889"/>
      <c r="G33" s="889"/>
      <c r="H33" s="889"/>
      <c r="I33" s="889"/>
      <c r="J33" s="889"/>
      <c r="K33" s="889"/>
      <c r="L33" s="889"/>
      <c r="M33" s="889"/>
      <c r="N33" s="890"/>
      <c r="O33" s="992"/>
      <c r="P33" s="885"/>
      <c r="Q33" s="813"/>
      <c r="R33" s="813"/>
      <c r="S33" s="813"/>
      <c r="T33" s="813"/>
      <c r="U33" s="813"/>
      <c r="V33" s="813"/>
      <c r="W33" s="813"/>
      <c r="X33" s="813"/>
      <c r="Y33" s="813"/>
      <c r="Z33" s="813"/>
      <c r="AA33" s="813"/>
      <c r="AB33" s="813"/>
      <c r="AC33" s="813"/>
      <c r="AD33" s="813"/>
      <c r="AH33" s="791"/>
      <c r="AI33" s="767">
        <f t="shared" si="0"/>
        <v>0</v>
      </c>
      <c r="AJ33" s="793">
        <f>IF(AND(COUNTBLANK(D33)=0,CNGE_2025_M1_Secc5_Sub5!$P$71&lt;&gt;"",CNGE_2025_M1_Secc5_Sub5!$P$71&lt;&gt;1,COUNTA(Q33:R33)=0),0,IF(AND(COUNTBLANK(D33)=0,CNGE_2025_M1_Secc5_Sub5!$P$71&lt;&gt;"",CNGE_2025_M1_Secc5_Sub5!$P$71=1,COUNTA(Q33:R33)=2),0,IF(AND(COUNTBLANK(D33)=1,COUNTA(Q33:R33)=0),0,1)))</f>
        <v>0</v>
      </c>
      <c r="AK33" s="795">
        <f>IF(AND(COUNTBLANK(D33)=0,CNGE_2025_M1_Secc5_Sub5!$P$72&lt;&gt;"",CNGE_2025_M1_Secc5_Sub5!$P$72&lt;&gt;1,COUNTA(S33:T33)=0),0,IF(AND(COUNTBLANK(D33)=0,CNGE_2025_M1_Secc5_Sub5!$P$72&lt;&gt;"",CNGE_2025_M1_Secc5_Sub5!$P$72=1,COUNTA(S33:T33)=2),0,IF(AND(COUNTBLANK(D33)=1,COUNTA(S33:T33)=0),0,1)))</f>
        <v>0</v>
      </c>
      <c r="AL33" s="793">
        <f>IF(AND(COUNTBLANK(D33)=0,CNGE_2025_M1_Secc5_Sub5!$P$73&lt;&gt;"",CNGE_2025_M1_Secc5_Sub5!$P$73&lt;&gt;1,COUNTA(U33:V33)=0),0,IF(AND(COUNTBLANK(D33)=0,CNGE_2025_M1_Secc5_Sub5!$P$73&lt;&gt;"",CNGE_2025_M1_Secc5_Sub5!$P$73=1,COUNTA(U33:V33)=2),0,IF(AND(COUNTBLANK(D33)=1,COUNTA(U33:V33)=0),0,1)))</f>
        <v>0</v>
      </c>
      <c r="AM33" s="795">
        <f>IF(AND(COUNTBLANK(D33)=0,CNGE_2025_M1_Secc5_Sub5!$P$74&lt;&gt;"",CNGE_2025_M1_Secc5_Sub5!$P$74&lt;&gt;1,COUNTA(W33:X33)=0),0,IF(AND(COUNTBLANK(D33)=0,CNGE_2025_M1_Secc5_Sub5!$P$74&lt;&gt;"",CNGE_2025_M1_Secc5_Sub5!$P$74=1,COUNTA(W33:X33)=2),0,IF(AND(COUNTBLANK(D33)=1,COUNTA(W33:X33)=0),0,1)))</f>
        <v>0</v>
      </c>
      <c r="AN33" s="793">
        <f>IF(AND(COUNTBLANK(D33)=0,CNGE_2025_M1_Secc5_Sub5!$P$75&lt;&gt;"",CNGE_2025_M1_Secc5_Sub5!$P$75&lt;&gt;1,COUNTA(Y33:Z33)=0),0,IF(AND(COUNTBLANK(D33)=0,CNGE_2025_M1_Secc5_Sub5!$P$75&lt;&gt;"",CNGE_2025_M1_Secc5_Sub5!$P$75=1,COUNTA(Y33:Z33)=2),0,IF(AND(COUNTBLANK(D33)=1,COUNTA(Y33:Z33)=0),0,1)))</f>
        <v>0</v>
      </c>
      <c r="AO33" s="795">
        <f>IF(AND(COUNTBLANK(D33)=0,CNGE_2025_M1_Secc5_Sub5!$P$76&lt;&gt;"",CNGE_2025_M1_Secc5_Sub5!$P$76&lt;&gt;1,COUNTA(AA33:AB33)=0),0,IF(AND(COUNTBLANK(D33)=0,CNGE_2025_M1_Secc5_Sub5!$P$76&lt;&gt;"",CNGE_2025_M1_Secc5_Sub5!$P$76=1,COUNTA(AA33:AB33)=2),0,IF(AND(COUNTBLANK(D33)=1,COUNTA(AA33:AB33)=0),0,1)))</f>
        <v>0</v>
      </c>
      <c r="AP33" s="793">
        <f>IF(AND(COUNTBLANK(D33)=0,CNGE_2025_M1_Secc5_Sub5!$P$77&lt;&gt;"",CNGE_2025_M1_Secc5_Sub5!$P$77&lt;&gt;1,COUNTA(AC33:AD33)=0),0,IF(AND(COUNTBLANK(D33)=0,CNGE_2025_M1_Secc5_Sub5!$P$77&lt;&gt;"",CNGE_2025_M1_Secc5_Sub5!$P$77=1,COUNTA(AC33:AD33)=2),0,IF(AND(COUNTBLANK(D33)=1,COUNTA(AC33:AD33)=0),0,1)))</f>
        <v>0</v>
      </c>
      <c r="AQ33" s="723">
        <f t="shared" si="1"/>
        <v>0</v>
      </c>
      <c r="AR33" s="293">
        <f t="shared" si="2"/>
        <v>0</v>
      </c>
      <c r="AS33" s="294" t="str">
        <f>IF(AR33=0,"",
IF(SUM($AR$26:AR33)=1,AT33,
IF($AR$146&gt;SUM($AR$26:AR33),_xlfn.CONCAT(", ",AT33),
IF($AR$146=SUM($AR$26:AR33),_xlfn.CONCAT(" y ",AT33)))))</f>
        <v/>
      </c>
      <c r="AT33" s="89" t="s">
        <v>5127</v>
      </c>
      <c r="BB33" s="439">
        <f>IF(OR(Q33="NS",CNGE_2025_M1_Secc5_Sub5!$T$71="NS"),0,IF(AND(Q33="NA",CNGE_2025_M1_Secc5_Sub5!$T$71="NA"),0,IF(Q33&lt;=SUM(CNGE_2025_M1_Secc5_Sub5!$T$71),0,1)))</f>
        <v>0</v>
      </c>
      <c r="BC33" s="625">
        <f>IF(OR(S33="NS",CNGE_2025_M1_Secc5_Sub5!$T$72="NS"),0,IF(AND(S33="NA",CNGE_2025_M1_Secc5_Sub5!$T$72="NA"),0,IF(S33&lt;=SUM(CNGE_2025_M1_Secc5_Sub5!$T$72),0,1)))</f>
        <v>0</v>
      </c>
      <c r="BD33" s="439">
        <f>IF(OR(U33="NS",CNGE_2025_M1_Secc5_Sub5!$T$73="NS"),0,IF(AND(U33="NA",CNGE_2025_M1_Secc5_Sub5!$T$73="NA"),0,IF(U33&lt;=SUM(CNGE_2025_M1_Secc5_Sub5!$T$73),0,1)))</f>
        <v>0</v>
      </c>
      <c r="BE33" s="625">
        <f>IF(OR(W33="NS",CNGE_2025_M1_Secc5_Sub5!$T$74="NS"),0,IF(AND(W33="NA",CNGE_2025_M1_Secc5_Sub5!$T$74="NA"),0,IF(W33&lt;=SUM(CNGE_2025_M1_Secc5_Sub5!$T$74),0,1)))</f>
        <v>0</v>
      </c>
      <c r="BF33" s="439">
        <f>IF(OR(Y33="NS",CNGE_2025_M1_Secc5_Sub5!$T$75="NS"),0,IF(AND(Y33="NA",CNGE_2025_M1_Secc5_Sub5!$T$75="NA"),0,IF(Y33&lt;=SUM(CNGE_2025_M1_Secc5_Sub5!$T$75),0,1)))</f>
        <v>0</v>
      </c>
      <c r="BG33" s="625">
        <f>IF(OR(AA33="NS",CNGE_2025_M1_Secc5_Sub5!$T$76="NS"),0,IF(AND(AA33="NA",CNGE_2025_M1_Secc5_Sub5!$T$76="NA"),0,IF(AA33&lt;=SUM(CNGE_2025_M1_Secc5_Sub5!$T$76),0,1)))</f>
        <v>0</v>
      </c>
      <c r="BH33" s="439">
        <f>IF(OR(AC33="NS",CNGE_2025_M1_Secc5_Sub5!$T$77="NS"),0,IF(AND(AC33="NA",CNGE_2025_M1_Secc5_Sub5!$T$77="NA"),0,IF(AC33&lt;=SUM(CNGE_2025_M1_Secc5_Sub5!$T$77),0,1)))</f>
        <v>0</v>
      </c>
      <c r="BI33" s="293">
        <f t="shared" si="3"/>
        <v>0</v>
      </c>
      <c r="BJ33" s="294" t="str">
        <f>IF(BI33=0,"",
IF(SUM($BI$26:BI33)=1,BK33,
IF($BI$146&gt;SUM($BI$26:BI33),_xlfn.CONCAT(", ",BK33),
IF($BI$146=SUM($BI$26:BI33),_xlfn.CONCAT(" y ",BK33)))))</f>
        <v/>
      </c>
      <c r="BK33" s="89" t="s">
        <v>5127</v>
      </c>
      <c r="BS33" s="807">
        <f>IF(OR(R33="NS",CNGE_2025_M1_Secc5_Sub5!$T$85="NS"),0,IF(AND(R33="NA",CNGE_2025_M1_Secc5_Sub5!$T$85="NA"),0,IF(R33&lt;=SUM(CNGE_2025_M1_Secc5_Sub5!$T$85),0,1)))</f>
        <v>0</v>
      </c>
      <c r="BT33" s="492">
        <f>IF(OR(T33="NS",CNGE_2025_M1_Secc5_Sub5!$T$86="NS"),0,IF(AND(T33="NA",CNGE_2025_M1_Secc5_Sub5!$T$86="NA"),0,IF(T33&lt;=SUM(CNGE_2025_M1_Secc5_Sub5!$T$86),0,1)))</f>
        <v>0</v>
      </c>
      <c r="BU33" s="807">
        <f>IF(OR(V33="NS",CNGE_2025_M1_Secc5_Sub5!$T$87="NS"),0,IF(AND(V33="NA",CNGE_2025_M1_Secc5_Sub5!$T$87="NA"),0,IF(V33&lt;=SUM(CNGE_2025_M1_Secc5_Sub5!$T$87),0,1)))</f>
        <v>0</v>
      </c>
      <c r="BV33" s="492">
        <f>IF(OR(X33="NS",CNGE_2025_M1_Secc5_Sub5!$T$88="NS"),0,IF(AND(X33="NA",CNGE_2025_M1_Secc5_Sub5!$T$88="NA"),0,IF(X33&lt;=SUM(CNGE_2025_M1_Secc5_Sub5!$T$88),0,1)))</f>
        <v>0</v>
      </c>
      <c r="BW33" s="807">
        <f>IF(OR(Z33="NS",CNGE_2025_M1_Secc5_Sub5!$T$89="NS"),0,IF(AND(Z33="NA",CNGE_2025_M1_Secc5_Sub5!$T$89="NA"),0,IF(Z33&lt;=SUM(CNGE_2025_M1_Secc5_Sub5!$T$89),0,1)))</f>
        <v>0</v>
      </c>
      <c r="BX33" s="492">
        <f>IF(OR(AB33="NS",CNGE_2025_M1_Secc5_Sub5!$T$90="NS"),0,IF(AND(AB33="NA",CNGE_2025_M1_Secc5_Sub5!$T$90="NA"),0,IF(AB33&lt;=SUM(CNGE_2025_M1_Secc5_Sub5!$T$90),0,1)))</f>
        <v>0</v>
      </c>
      <c r="BY33" s="807">
        <f>IF(OR(AD33="NS",CNGE_2025_M1_Secc5_Sub5!$T$91="NS"),0,IF(AND(AD33="NA",CNGE_2025_M1_Secc5_Sub5!$T$91="NA"),0,IF(AD33&lt;=SUM(CNGE_2025_M1_Secc5_Sub5!$T$91),0,1)))</f>
        <v>0</v>
      </c>
      <c r="BZ33" s="293">
        <f t="shared" si="4"/>
        <v>0</v>
      </c>
      <c r="CA33" s="294" t="str">
        <f>IF(BZ33=0,"",
IF(SUM($BZ$26:BZ33)=1,CB33,
IF($BZ$146&gt;SUM($BZ$26:BZ33),_xlfn.CONCAT(", ",CB33),
IF($BZ$146=SUM($BZ$26:BZ33),_xlfn.CONCAT(" y ",CB33)))))</f>
        <v/>
      </c>
      <c r="CB33" s="89" t="s">
        <v>5127</v>
      </c>
    </row>
    <row r="34" spans="1:80" ht="15" customHeight="1">
      <c r="A34" s="11"/>
      <c r="C34" s="58" t="s">
        <v>5059</v>
      </c>
      <c r="D34" s="1125" t="str">
        <f>IF(CNGE_2025_M1_Secc5_Sub1!$D39="","",CNGE_2025_M1_Secc5_Sub1!$D39)</f>
        <v/>
      </c>
      <c r="E34" s="889"/>
      <c r="F34" s="889"/>
      <c r="G34" s="889"/>
      <c r="H34" s="889"/>
      <c r="I34" s="889"/>
      <c r="J34" s="889"/>
      <c r="K34" s="889"/>
      <c r="L34" s="889"/>
      <c r="M34" s="889"/>
      <c r="N34" s="890"/>
      <c r="O34" s="992"/>
      <c r="P34" s="885"/>
      <c r="Q34" s="813"/>
      <c r="R34" s="813"/>
      <c r="S34" s="813"/>
      <c r="T34" s="813"/>
      <c r="U34" s="813"/>
      <c r="V34" s="813"/>
      <c r="W34" s="813"/>
      <c r="X34" s="813"/>
      <c r="Y34" s="813"/>
      <c r="Z34" s="813"/>
      <c r="AA34" s="813"/>
      <c r="AB34" s="813"/>
      <c r="AC34" s="813"/>
      <c r="AD34" s="813"/>
      <c r="AI34" s="767">
        <f t="shared" si="0"/>
        <v>0</v>
      </c>
      <c r="AJ34" s="793">
        <f>IF(AND(COUNTBLANK(D34)=0,CNGE_2025_M1_Secc5_Sub5!$P$71&lt;&gt;"",CNGE_2025_M1_Secc5_Sub5!$P$71&lt;&gt;1,COUNTA(Q34:R34)=0),0,IF(AND(COUNTBLANK(D34)=0,CNGE_2025_M1_Secc5_Sub5!$P$71&lt;&gt;"",CNGE_2025_M1_Secc5_Sub5!$P$71=1,COUNTA(Q34:R34)=2),0,IF(AND(COUNTBLANK(D34)=1,COUNTA(Q34:R34)=0),0,1)))</f>
        <v>0</v>
      </c>
      <c r="AK34" s="795">
        <f>IF(AND(COUNTBLANK(D34)=0,CNGE_2025_M1_Secc5_Sub5!$P$72&lt;&gt;"",CNGE_2025_M1_Secc5_Sub5!$P$72&lt;&gt;1,COUNTA(S34:T34)=0),0,IF(AND(COUNTBLANK(D34)=0,CNGE_2025_M1_Secc5_Sub5!$P$72&lt;&gt;"",CNGE_2025_M1_Secc5_Sub5!$P$72=1,COUNTA(S34:T34)=2),0,IF(AND(COUNTBLANK(D34)=1,COUNTA(S34:T34)=0),0,1)))</f>
        <v>0</v>
      </c>
      <c r="AL34" s="793">
        <f>IF(AND(COUNTBLANK(D34)=0,CNGE_2025_M1_Secc5_Sub5!$P$73&lt;&gt;"",CNGE_2025_M1_Secc5_Sub5!$P$73&lt;&gt;1,COUNTA(U34:V34)=0),0,IF(AND(COUNTBLANK(D34)=0,CNGE_2025_M1_Secc5_Sub5!$P$73&lt;&gt;"",CNGE_2025_M1_Secc5_Sub5!$P$73=1,COUNTA(U34:V34)=2),0,IF(AND(COUNTBLANK(D34)=1,COUNTA(U34:V34)=0),0,1)))</f>
        <v>0</v>
      </c>
      <c r="AM34" s="795">
        <f>IF(AND(COUNTBLANK(D34)=0,CNGE_2025_M1_Secc5_Sub5!$P$74&lt;&gt;"",CNGE_2025_M1_Secc5_Sub5!$P$74&lt;&gt;1,COUNTA(W34:X34)=0),0,IF(AND(COUNTBLANK(D34)=0,CNGE_2025_M1_Secc5_Sub5!$P$74&lt;&gt;"",CNGE_2025_M1_Secc5_Sub5!$P$74=1,COUNTA(W34:X34)=2),0,IF(AND(COUNTBLANK(D34)=1,COUNTA(W34:X34)=0),0,1)))</f>
        <v>0</v>
      </c>
      <c r="AN34" s="793">
        <f>IF(AND(COUNTBLANK(D34)=0,CNGE_2025_M1_Secc5_Sub5!$P$75&lt;&gt;"",CNGE_2025_M1_Secc5_Sub5!$P$75&lt;&gt;1,COUNTA(Y34:Z34)=0),0,IF(AND(COUNTBLANK(D34)=0,CNGE_2025_M1_Secc5_Sub5!$P$75&lt;&gt;"",CNGE_2025_M1_Secc5_Sub5!$P$75=1,COUNTA(Y34:Z34)=2),0,IF(AND(COUNTBLANK(D34)=1,COUNTA(Y34:Z34)=0),0,1)))</f>
        <v>0</v>
      </c>
      <c r="AO34" s="795">
        <f>IF(AND(COUNTBLANK(D34)=0,CNGE_2025_M1_Secc5_Sub5!$P$76&lt;&gt;"",CNGE_2025_M1_Secc5_Sub5!$P$76&lt;&gt;1,COUNTA(AA34:AB34)=0),0,IF(AND(COUNTBLANK(D34)=0,CNGE_2025_M1_Secc5_Sub5!$P$76&lt;&gt;"",CNGE_2025_M1_Secc5_Sub5!$P$76=1,COUNTA(AA34:AB34)=2),0,IF(AND(COUNTBLANK(D34)=1,COUNTA(AA34:AB34)=0),0,1)))</f>
        <v>0</v>
      </c>
      <c r="AP34" s="793">
        <f>IF(AND(COUNTBLANK(D34)=0,CNGE_2025_M1_Secc5_Sub5!$P$77&lt;&gt;"",CNGE_2025_M1_Secc5_Sub5!$P$77&lt;&gt;1,COUNTA(AC34:AD34)=0),0,IF(AND(COUNTBLANK(D34)=0,CNGE_2025_M1_Secc5_Sub5!$P$77&lt;&gt;"",CNGE_2025_M1_Secc5_Sub5!$P$77=1,COUNTA(AC34:AD34)=2),0,IF(AND(COUNTBLANK(D34)=1,COUNTA(AC34:AD34)=0),0,1)))</f>
        <v>0</v>
      </c>
      <c r="AQ34" s="723">
        <f t="shared" si="1"/>
        <v>0</v>
      </c>
      <c r="AR34" s="293">
        <f t="shared" si="2"/>
        <v>0</v>
      </c>
      <c r="AS34" s="294" t="str">
        <f>IF(AR34=0,"",
IF(SUM($AR$26:AR34)=1,AT34,
IF($AR$146&gt;SUM($AR$26:AR34),_xlfn.CONCAT(", ",AT34),
IF($AR$146=SUM($AR$26:AR34),_xlfn.CONCAT(" y ",AT34)))))</f>
        <v/>
      </c>
      <c r="AT34" s="89" t="s">
        <v>5128</v>
      </c>
      <c r="BB34" s="439">
        <f>IF(OR(Q34="NS",CNGE_2025_M1_Secc5_Sub5!$T$71="NS"),0,IF(AND(Q34="NA",CNGE_2025_M1_Secc5_Sub5!$T$71="NA"),0,IF(Q34&lt;=SUM(CNGE_2025_M1_Secc5_Sub5!$T$71),0,1)))</f>
        <v>0</v>
      </c>
      <c r="BC34" s="625">
        <f>IF(OR(S34="NS",CNGE_2025_M1_Secc5_Sub5!$T$72="NS"),0,IF(AND(S34="NA",CNGE_2025_M1_Secc5_Sub5!$T$72="NA"),0,IF(S34&lt;=SUM(CNGE_2025_M1_Secc5_Sub5!$T$72),0,1)))</f>
        <v>0</v>
      </c>
      <c r="BD34" s="439">
        <f>IF(OR(U34="NS",CNGE_2025_M1_Secc5_Sub5!$T$73="NS"),0,IF(AND(U34="NA",CNGE_2025_M1_Secc5_Sub5!$T$73="NA"),0,IF(U34&lt;=SUM(CNGE_2025_M1_Secc5_Sub5!$T$73),0,1)))</f>
        <v>0</v>
      </c>
      <c r="BE34" s="625">
        <f>IF(OR(W34="NS",CNGE_2025_M1_Secc5_Sub5!$T$74="NS"),0,IF(AND(W34="NA",CNGE_2025_M1_Secc5_Sub5!$T$74="NA"),0,IF(W34&lt;=SUM(CNGE_2025_M1_Secc5_Sub5!$T$74),0,1)))</f>
        <v>0</v>
      </c>
      <c r="BF34" s="439">
        <f>IF(OR(Y34="NS",CNGE_2025_M1_Secc5_Sub5!$T$75="NS"),0,IF(AND(Y34="NA",CNGE_2025_M1_Secc5_Sub5!$T$75="NA"),0,IF(Y34&lt;=SUM(CNGE_2025_M1_Secc5_Sub5!$T$75),0,1)))</f>
        <v>0</v>
      </c>
      <c r="BG34" s="625">
        <f>IF(OR(AA34="NS",CNGE_2025_M1_Secc5_Sub5!$T$76="NS"),0,IF(AND(AA34="NA",CNGE_2025_M1_Secc5_Sub5!$T$76="NA"),0,IF(AA34&lt;=SUM(CNGE_2025_M1_Secc5_Sub5!$T$76),0,1)))</f>
        <v>0</v>
      </c>
      <c r="BH34" s="439">
        <f>IF(OR(AC34="NS",CNGE_2025_M1_Secc5_Sub5!$T$77="NS"),0,IF(AND(AC34="NA",CNGE_2025_M1_Secc5_Sub5!$T$77="NA"),0,IF(AC34&lt;=SUM(CNGE_2025_M1_Secc5_Sub5!$T$77),0,1)))</f>
        <v>0</v>
      </c>
      <c r="BI34" s="293">
        <f t="shared" si="3"/>
        <v>0</v>
      </c>
      <c r="BJ34" s="294" t="str">
        <f>IF(BI34=0,"",
IF(SUM($BI$26:BI34)=1,BK34,
IF($BI$146&gt;SUM($BI$26:BI34),_xlfn.CONCAT(", ",BK34),
IF($BI$146=SUM($BI$26:BI34),_xlfn.CONCAT(" y ",BK34)))))</f>
        <v/>
      </c>
      <c r="BK34" s="89" t="s">
        <v>5128</v>
      </c>
      <c r="BS34" s="807">
        <f>IF(OR(R34="NS",CNGE_2025_M1_Secc5_Sub5!$T$85="NS"),0,IF(AND(R34="NA",CNGE_2025_M1_Secc5_Sub5!$T$85="NA"),0,IF(R34&lt;=SUM(CNGE_2025_M1_Secc5_Sub5!$T$85),0,1)))</f>
        <v>0</v>
      </c>
      <c r="BT34" s="492">
        <f>IF(OR(T34="NS",CNGE_2025_M1_Secc5_Sub5!$T$86="NS"),0,IF(AND(T34="NA",CNGE_2025_M1_Secc5_Sub5!$T$86="NA"),0,IF(T34&lt;=SUM(CNGE_2025_M1_Secc5_Sub5!$T$86),0,1)))</f>
        <v>0</v>
      </c>
      <c r="BU34" s="807">
        <f>IF(OR(V34="NS",CNGE_2025_M1_Secc5_Sub5!$T$87="NS"),0,IF(AND(V34="NA",CNGE_2025_M1_Secc5_Sub5!$T$87="NA"),0,IF(V34&lt;=SUM(CNGE_2025_M1_Secc5_Sub5!$T$87),0,1)))</f>
        <v>0</v>
      </c>
      <c r="BV34" s="492">
        <f>IF(OR(X34="NS",CNGE_2025_M1_Secc5_Sub5!$T$88="NS"),0,IF(AND(X34="NA",CNGE_2025_M1_Secc5_Sub5!$T$88="NA"),0,IF(X34&lt;=SUM(CNGE_2025_M1_Secc5_Sub5!$T$88),0,1)))</f>
        <v>0</v>
      </c>
      <c r="BW34" s="807">
        <f>IF(OR(Z34="NS",CNGE_2025_M1_Secc5_Sub5!$T$89="NS"),0,IF(AND(Z34="NA",CNGE_2025_M1_Secc5_Sub5!$T$89="NA"),0,IF(Z34&lt;=SUM(CNGE_2025_M1_Secc5_Sub5!$T$89),0,1)))</f>
        <v>0</v>
      </c>
      <c r="BX34" s="492">
        <f>IF(OR(AB34="NS",CNGE_2025_M1_Secc5_Sub5!$T$90="NS"),0,IF(AND(AB34="NA",CNGE_2025_M1_Secc5_Sub5!$T$90="NA"),0,IF(AB34&lt;=SUM(CNGE_2025_M1_Secc5_Sub5!$T$90),0,1)))</f>
        <v>0</v>
      </c>
      <c r="BY34" s="807">
        <f>IF(OR(AD34="NS",CNGE_2025_M1_Secc5_Sub5!$T$91="NS"),0,IF(AND(AD34="NA",CNGE_2025_M1_Secc5_Sub5!$T$91="NA"),0,IF(AD34&lt;=SUM(CNGE_2025_M1_Secc5_Sub5!$T$91),0,1)))</f>
        <v>0</v>
      </c>
      <c r="BZ34" s="293">
        <f t="shared" si="4"/>
        <v>0</v>
      </c>
      <c r="CA34" s="294" t="str">
        <f>IF(BZ34=0,"",
IF(SUM($BZ$26:BZ34)=1,CB34,
IF($BZ$146&gt;SUM($BZ$26:BZ34),_xlfn.CONCAT(", ",CB34),
IF($BZ$146=SUM($BZ$26:BZ34),_xlfn.CONCAT(" y ",CB34)))))</f>
        <v/>
      </c>
      <c r="CB34" s="89" t="s">
        <v>5128</v>
      </c>
    </row>
    <row r="35" spans="1:80" ht="15" customHeight="1">
      <c r="A35" s="11"/>
      <c r="C35" s="58" t="s">
        <v>5060</v>
      </c>
      <c r="D35" s="1125" t="str">
        <f>IF(CNGE_2025_M1_Secc5_Sub1!$D40="","",CNGE_2025_M1_Secc5_Sub1!$D40)</f>
        <v/>
      </c>
      <c r="E35" s="889"/>
      <c r="F35" s="889"/>
      <c r="G35" s="889"/>
      <c r="H35" s="889"/>
      <c r="I35" s="889"/>
      <c r="J35" s="889"/>
      <c r="K35" s="889"/>
      <c r="L35" s="889"/>
      <c r="M35" s="889"/>
      <c r="N35" s="890"/>
      <c r="O35" s="992"/>
      <c r="P35" s="885"/>
      <c r="Q35" s="813"/>
      <c r="R35" s="813"/>
      <c r="S35" s="813"/>
      <c r="T35" s="813"/>
      <c r="U35" s="813"/>
      <c r="V35" s="813"/>
      <c r="W35" s="813"/>
      <c r="X35" s="813"/>
      <c r="Y35" s="813"/>
      <c r="Z35" s="813"/>
      <c r="AA35" s="813"/>
      <c r="AB35" s="813"/>
      <c r="AC35" s="813"/>
      <c r="AD35" s="813"/>
      <c r="AI35" s="767">
        <f t="shared" si="0"/>
        <v>0</v>
      </c>
      <c r="AJ35" s="793">
        <f>IF(AND(COUNTBLANK(D35)=0,CNGE_2025_M1_Secc5_Sub5!$P$71&lt;&gt;"",CNGE_2025_M1_Secc5_Sub5!$P$71&lt;&gt;1,COUNTA(Q35:R35)=0),0,IF(AND(COUNTBLANK(D35)=0,CNGE_2025_M1_Secc5_Sub5!$P$71&lt;&gt;"",CNGE_2025_M1_Secc5_Sub5!$P$71=1,COUNTA(Q35:R35)=2),0,IF(AND(COUNTBLANK(D35)=1,COUNTA(Q35:R35)=0),0,1)))</f>
        <v>0</v>
      </c>
      <c r="AK35" s="795">
        <f>IF(AND(COUNTBLANK(D35)=0,CNGE_2025_M1_Secc5_Sub5!$P$72&lt;&gt;"",CNGE_2025_M1_Secc5_Sub5!$P$72&lt;&gt;1,COUNTA(S35:T35)=0),0,IF(AND(COUNTBLANK(D35)=0,CNGE_2025_M1_Secc5_Sub5!$P$72&lt;&gt;"",CNGE_2025_M1_Secc5_Sub5!$P$72=1,COUNTA(S35:T35)=2),0,IF(AND(COUNTBLANK(D35)=1,COUNTA(S35:T35)=0),0,1)))</f>
        <v>0</v>
      </c>
      <c r="AL35" s="793">
        <f>IF(AND(COUNTBLANK(D35)=0,CNGE_2025_M1_Secc5_Sub5!$P$73&lt;&gt;"",CNGE_2025_M1_Secc5_Sub5!$P$73&lt;&gt;1,COUNTA(U35:V35)=0),0,IF(AND(COUNTBLANK(D35)=0,CNGE_2025_M1_Secc5_Sub5!$P$73&lt;&gt;"",CNGE_2025_M1_Secc5_Sub5!$P$73=1,COUNTA(U35:V35)=2),0,IF(AND(COUNTBLANK(D35)=1,COUNTA(U35:V35)=0),0,1)))</f>
        <v>0</v>
      </c>
      <c r="AM35" s="795">
        <f>IF(AND(COUNTBLANK(D35)=0,CNGE_2025_M1_Secc5_Sub5!$P$74&lt;&gt;"",CNGE_2025_M1_Secc5_Sub5!$P$74&lt;&gt;1,COUNTA(W35:X35)=0),0,IF(AND(COUNTBLANK(D35)=0,CNGE_2025_M1_Secc5_Sub5!$P$74&lt;&gt;"",CNGE_2025_M1_Secc5_Sub5!$P$74=1,COUNTA(W35:X35)=2),0,IF(AND(COUNTBLANK(D35)=1,COUNTA(W35:X35)=0),0,1)))</f>
        <v>0</v>
      </c>
      <c r="AN35" s="793">
        <f>IF(AND(COUNTBLANK(D35)=0,CNGE_2025_M1_Secc5_Sub5!$P$75&lt;&gt;"",CNGE_2025_M1_Secc5_Sub5!$P$75&lt;&gt;1,COUNTA(Y35:Z35)=0),0,IF(AND(COUNTBLANK(D35)=0,CNGE_2025_M1_Secc5_Sub5!$P$75&lt;&gt;"",CNGE_2025_M1_Secc5_Sub5!$P$75=1,COUNTA(Y35:Z35)=2),0,IF(AND(COUNTBLANK(D35)=1,COUNTA(Y35:Z35)=0),0,1)))</f>
        <v>0</v>
      </c>
      <c r="AO35" s="795">
        <f>IF(AND(COUNTBLANK(D35)=0,CNGE_2025_M1_Secc5_Sub5!$P$76&lt;&gt;"",CNGE_2025_M1_Secc5_Sub5!$P$76&lt;&gt;1,COUNTA(AA35:AB35)=0),0,IF(AND(COUNTBLANK(D35)=0,CNGE_2025_M1_Secc5_Sub5!$P$76&lt;&gt;"",CNGE_2025_M1_Secc5_Sub5!$P$76=1,COUNTA(AA35:AB35)=2),0,IF(AND(COUNTBLANK(D35)=1,COUNTA(AA35:AB35)=0),0,1)))</f>
        <v>0</v>
      </c>
      <c r="AP35" s="793">
        <f>IF(AND(COUNTBLANK(D35)=0,CNGE_2025_M1_Secc5_Sub5!$P$77&lt;&gt;"",CNGE_2025_M1_Secc5_Sub5!$P$77&lt;&gt;1,COUNTA(AC35:AD35)=0),0,IF(AND(COUNTBLANK(D35)=0,CNGE_2025_M1_Secc5_Sub5!$P$77&lt;&gt;"",CNGE_2025_M1_Secc5_Sub5!$P$77=1,COUNTA(AC35:AD35)=2),0,IF(AND(COUNTBLANK(D35)=1,COUNTA(AC35:AD35)=0),0,1)))</f>
        <v>0</v>
      </c>
      <c r="AQ35" s="723">
        <f t="shared" si="1"/>
        <v>0</v>
      </c>
      <c r="AR35" s="293">
        <f t="shared" si="2"/>
        <v>0</v>
      </c>
      <c r="AS35" s="294" t="str">
        <f>IF(AR35=0,"",
IF(SUM($AR$26:AR35)=1,AT35,
IF($AR$146&gt;SUM($AR$26:AR35),_xlfn.CONCAT(", ",AT35),
IF($AR$146=SUM($AR$26:AR35),_xlfn.CONCAT(" y ",AT35)))))</f>
        <v/>
      </c>
      <c r="AT35" s="89" t="s">
        <v>5129</v>
      </c>
      <c r="BB35" s="439">
        <f>IF(OR(Q35="NS",CNGE_2025_M1_Secc5_Sub5!$T$71="NS"),0,IF(AND(Q35="NA",CNGE_2025_M1_Secc5_Sub5!$T$71="NA"),0,IF(Q35&lt;=SUM(CNGE_2025_M1_Secc5_Sub5!$T$71),0,1)))</f>
        <v>0</v>
      </c>
      <c r="BC35" s="625">
        <f>IF(OR(S35="NS",CNGE_2025_M1_Secc5_Sub5!$T$72="NS"),0,IF(AND(S35="NA",CNGE_2025_M1_Secc5_Sub5!$T$72="NA"),0,IF(S35&lt;=SUM(CNGE_2025_M1_Secc5_Sub5!$T$72),0,1)))</f>
        <v>0</v>
      </c>
      <c r="BD35" s="439">
        <f>IF(OR(U35="NS",CNGE_2025_M1_Secc5_Sub5!$T$73="NS"),0,IF(AND(U35="NA",CNGE_2025_M1_Secc5_Sub5!$T$73="NA"),0,IF(U35&lt;=SUM(CNGE_2025_M1_Secc5_Sub5!$T$73),0,1)))</f>
        <v>0</v>
      </c>
      <c r="BE35" s="625">
        <f>IF(OR(W35="NS",CNGE_2025_M1_Secc5_Sub5!$T$74="NS"),0,IF(AND(W35="NA",CNGE_2025_M1_Secc5_Sub5!$T$74="NA"),0,IF(W35&lt;=SUM(CNGE_2025_M1_Secc5_Sub5!$T$74),0,1)))</f>
        <v>0</v>
      </c>
      <c r="BF35" s="439">
        <f>IF(OR(Y35="NS",CNGE_2025_M1_Secc5_Sub5!$T$75="NS"),0,IF(AND(Y35="NA",CNGE_2025_M1_Secc5_Sub5!$T$75="NA"),0,IF(Y35&lt;=SUM(CNGE_2025_M1_Secc5_Sub5!$T$75),0,1)))</f>
        <v>0</v>
      </c>
      <c r="BG35" s="625">
        <f>IF(OR(AA35="NS",CNGE_2025_M1_Secc5_Sub5!$T$76="NS"),0,IF(AND(AA35="NA",CNGE_2025_M1_Secc5_Sub5!$T$76="NA"),0,IF(AA35&lt;=SUM(CNGE_2025_M1_Secc5_Sub5!$T$76),0,1)))</f>
        <v>0</v>
      </c>
      <c r="BH35" s="439">
        <f>IF(OR(AC35="NS",CNGE_2025_M1_Secc5_Sub5!$T$77="NS"),0,IF(AND(AC35="NA",CNGE_2025_M1_Secc5_Sub5!$T$77="NA"),0,IF(AC35&lt;=SUM(CNGE_2025_M1_Secc5_Sub5!$T$77),0,1)))</f>
        <v>0</v>
      </c>
      <c r="BI35" s="293">
        <f t="shared" si="3"/>
        <v>0</v>
      </c>
      <c r="BJ35" s="294" t="str">
        <f>IF(BI35=0,"",
IF(SUM($BI$26:BI35)=1,BK35,
IF($BI$146&gt;SUM($BI$26:BI35),_xlfn.CONCAT(", ",BK35),
IF($BI$146=SUM($BI$26:BI35),_xlfn.CONCAT(" y ",BK35)))))</f>
        <v/>
      </c>
      <c r="BK35" s="89" t="s">
        <v>5129</v>
      </c>
      <c r="BS35" s="807">
        <f>IF(OR(R35="NS",CNGE_2025_M1_Secc5_Sub5!$T$85="NS"),0,IF(AND(R35="NA",CNGE_2025_M1_Secc5_Sub5!$T$85="NA"),0,IF(R35&lt;=SUM(CNGE_2025_M1_Secc5_Sub5!$T$85),0,1)))</f>
        <v>0</v>
      </c>
      <c r="BT35" s="492">
        <f>IF(OR(T35="NS",CNGE_2025_M1_Secc5_Sub5!$T$86="NS"),0,IF(AND(T35="NA",CNGE_2025_M1_Secc5_Sub5!$T$86="NA"),0,IF(T35&lt;=SUM(CNGE_2025_M1_Secc5_Sub5!$T$86),0,1)))</f>
        <v>0</v>
      </c>
      <c r="BU35" s="807">
        <f>IF(OR(V35="NS",CNGE_2025_M1_Secc5_Sub5!$T$87="NS"),0,IF(AND(V35="NA",CNGE_2025_M1_Secc5_Sub5!$T$87="NA"),0,IF(V35&lt;=SUM(CNGE_2025_M1_Secc5_Sub5!$T$87),0,1)))</f>
        <v>0</v>
      </c>
      <c r="BV35" s="492">
        <f>IF(OR(X35="NS",CNGE_2025_M1_Secc5_Sub5!$T$88="NS"),0,IF(AND(X35="NA",CNGE_2025_M1_Secc5_Sub5!$T$88="NA"),0,IF(X35&lt;=SUM(CNGE_2025_M1_Secc5_Sub5!$T$88),0,1)))</f>
        <v>0</v>
      </c>
      <c r="BW35" s="807">
        <f>IF(OR(Z35="NS",CNGE_2025_M1_Secc5_Sub5!$T$89="NS"),0,IF(AND(Z35="NA",CNGE_2025_M1_Secc5_Sub5!$T$89="NA"),0,IF(Z35&lt;=SUM(CNGE_2025_M1_Secc5_Sub5!$T$89),0,1)))</f>
        <v>0</v>
      </c>
      <c r="BX35" s="492">
        <f>IF(OR(AB35="NS",CNGE_2025_M1_Secc5_Sub5!$T$90="NS"),0,IF(AND(AB35="NA",CNGE_2025_M1_Secc5_Sub5!$T$90="NA"),0,IF(AB35&lt;=SUM(CNGE_2025_M1_Secc5_Sub5!$T$90),0,1)))</f>
        <v>0</v>
      </c>
      <c r="BY35" s="807">
        <f>IF(OR(AD35="NS",CNGE_2025_M1_Secc5_Sub5!$T$91="NS"),0,IF(AND(AD35="NA",CNGE_2025_M1_Secc5_Sub5!$T$91="NA"),0,IF(AD35&lt;=SUM(CNGE_2025_M1_Secc5_Sub5!$T$91),0,1)))</f>
        <v>0</v>
      </c>
      <c r="BZ35" s="293">
        <f t="shared" si="4"/>
        <v>0</v>
      </c>
      <c r="CA35" s="294" t="str">
        <f>IF(BZ35=0,"",
IF(SUM($BZ$26:BZ35)=1,CB35,
IF($BZ$146&gt;SUM($BZ$26:BZ35),_xlfn.CONCAT(", ",CB35),
IF($BZ$146=SUM($BZ$26:BZ35),_xlfn.CONCAT(" y ",CB35)))))</f>
        <v/>
      </c>
      <c r="CB35" s="89" t="s">
        <v>5129</v>
      </c>
    </row>
    <row r="36" spans="1:80" ht="15" customHeight="1">
      <c r="A36" s="11"/>
      <c r="C36" s="58" t="s">
        <v>5062</v>
      </c>
      <c r="D36" s="1125" t="str">
        <f>IF(CNGE_2025_M1_Secc5_Sub1!$D41="","",CNGE_2025_M1_Secc5_Sub1!$D41)</f>
        <v/>
      </c>
      <c r="E36" s="889"/>
      <c r="F36" s="889"/>
      <c r="G36" s="889"/>
      <c r="H36" s="889"/>
      <c r="I36" s="889"/>
      <c r="J36" s="889"/>
      <c r="K36" s="889"/>
      <c r="L36" s="889"/>
      <c r="M36" s="889"/>
      <c r="N36" s="890"/>
      <c r="O36" s="992"/>
      <c r="P36" s="885"/>
      <c r="Q36" s="813"/>
      <c r="R36" s="813"/>
      <c r="S36" s="813"/>
      <c r="T36" s="813"/>
      <c r="U36" s="813"/>
      <c r="V36" s="813"/>
      <c r="W36" s="813"/>
      <c r="X36" s="813"/>
      <c r="Y36" s="813"/>
      <c r="Z36" s="813"/>
      <c r="AA36" s="813"/>
      <c r="AB36" s="813"/>
      <c r="AC36" s="813"/>
      <c r="AD36" s="813"/>
      <c r="AI36" s="767">
        <f t="shared" si="0"/>
        <v>0</v>
      </c>
      <c r="AJ36" s="793">
        <f>IF(AND(COUNTBLANK(D36)=0,CNGE_2025_M1_Secc5_Sub5!$P$71&lt;&gt;"",CNGE_2025_M1_Secc5_Sub5!$P$71&lt;&gt;1,COUNTA(Q36:R36)=0),0,IF(AND(COUNTBLANK(D36)=0,CNGE_2025_M1_Secc5_Sub5!$P$71&lt;&gt;"",CNGE_2025_M1_Secc5_Sub5!$P$71=1,COUNTA(Q36:R36)=2),0,IF(AND(COUNTBLANK(D36)=1,COUNTA(Q36:R36)=0),0,1)))</f>
        <v>0</v>
      </c>
      <c r="AK36" s="795">
        <f>IF(AND(COUNTBLANK(D36)=0,CNGE_2025_M1_Secc5_Sub5!$P$72&lt;&gt;"",CNGE_2025_M1_Secc5_Sub5!$P$72&lt;&gt;1,COUNTA(S36:T36)=0),0,IF(AND(COUNTBLANK(D36)=0,CNGE_2025_M1_Secc5_Sub5!$P$72&lt;&gt;"",CNGE_2025_M1_Secc5_Sub5!$P$72=1,COUNTA(S36:T36)=2),0,IF(AND(COUNTBLANK(D36)=1,COUNTA(S36:T36)=0),0,1)))</f>
        <v>0</v>
      </c>
      <c r="AL36" s="793">
        <f>IF(AND(COUNTBLANK(D36)=0,CNGE_2025_M1_Secc5_Sub5!$P$73&lt;&gt;"",CNGE_2025_M1_Secc5_Sub5!$P$73&lt;&gt;1,COUNTA(U36:V36)=0),0,IF(AND(COUNTBLANK(D36)=0,CNGE_2025_M1_Secc5_Sub5!$P$73&lt;&gt;"",CNGE_2025_M1_Secc5_Sub5!$P$73=1,COUNTA(U36:V36)=2),0,IF(AND(COUNTBLANK(D36)=1,COUNTA(U36:V36)=0),0,1)))</f>
        <v>0</v>
      </c>
      <c r="AM36" s="795">
        <f>IF(AND(COUNTBLANK(D36)=0,CNGE_2025_M1_Secc5_Sub5!$P$74&lt;&gt;"",CNGE_2025_M1_Secc5_Sub5!$P$74&lt;&gt;1,COUNTA(W36:X36)=0),0,IF(AND(COUNTBLANK(D36)=0,CNGE_2025_M1_Secc5_Sub5!$P$74&lt;&gt;"",CNGE_2025_M1_Secc5_Sub5!$P$74=1,COUNTA(W36:X36)=2),0,IF(AND(COUNTBLANK(D36)=1,COUNTA(W36:X36)=0),0,1)))</f>
        <v>0</v>
      </c>
      <c r="AN36" s="793">
        <f>IF(AND(COUNTBLANK(D36)=0,CNGE_2025_M1_Secc5_Sub5!$P$75&lt;&gt;"",CNGE_2025_M1_Secc5_Sub5!$P$75&lt;&gt;1,COUNTA(Y36:Z36)=0),0,IF(AND(COUNTBLANK(D36)=0,CNGE_2025_M1_Secc5_Sub5!$P$75&lt;&gt;"",CNGE_2025_M1_Secc5_Sub5!$P$75=1,COUNTA(Y36:Z36)=2),0,IF(AND(COUNTBLANK(D36)=1,COUNTA(Y36:Z36)=0),0,1)))</f>
        <v>0</v>
      </c>
      <c r="AO36" s="795">
        <f>IF(AND(COUNTBLANK(D36)=0,CNGE_2025_M1_Secc5_Sub5!$P$76&lt;&gt;"",CNGE_2025_M1_Secc5_Sub5!$P$76&lt;&gt;1,COUNTA(AA36:AB36)=0),0,IF(AND(COUNTBLANK(D36)=0,CNGE_2025_M1_Secc5_Sub5!$P$76&lt;&gt;"",CNGE_2025_M1_Secc5_Sub5!$P$76=1,COUNTA(AA36:AB36)=2),0,IF(AND(COUNTBLANK(D36)=1,COUNTA(AA36:AB36)=0),0,1)))</f>
        <v>0</v>
      </c>
      <c r="AP36" s="793">
        <f>IF(AND(COUNTBLANK(D36)=0,CNGE_2025_M1_Secc5_Sub5!$P$77&lt;&gt;"",CNGE_2025_M1_Secc5_Sub5!$P$77&lt;&gt;1,COUNTA(AC36:AD36)=0),0,IF(AND(COUNTBLANK(D36)=0,CNGE_2025_M1_Secc5_Sub5!$P$77&lt;&gt;"",CNGE_2025_M1_Secc5_Sub5!$P$77=1,COUNTA(AC36:AD36)=2),0,IF(AND(COUNTBLANK(D36)=1,COUNTA(AC36:AD36)=0),0,1)))</f>
        <v>0</v>
      </c>
      <c r="AQ36" s="723">
        <f t="shared" si="1"/>
        <v>0</v>
      </c>
      <c r="AR36" s="293">
        <f t="shared" si="2"/>
        <v>0</v>
      </c>
      <c r="AS36" s="294" t="str">
        <f>IF(AR36=0,"",
IF(SUM($AR$26:AR36)=1,AT36,
IF($AR$146&gt;SUM($AR$26:AR36),_xlfn.CONCAT(", ",AT36),
IF($AR$146=SUM($AR$26:AR36),_xlfn.CONCAT(" y ",AT36)))))</f>
        <v/>
      </c>
      <c r="AT36" s="89" t="s">
        <v>5130</v>
      </c>
      <c r="BB36" s="439">
        <f>IF(OR(Q36="NS",CNGE_2025_M1_Secc5_Sub5!$T$71="NS"),0,IF(AND(Q36="NA",CNGE_2025_M1_Secc5_Sub5!$T$71="NA"),0,IF(Q36&lt;=SUM(CNGE_2025_M1_Secc5_Sub5!$T$71),0,1)))</f>
        <v>0</v>
      </c>
      <c r="BC36" s="625">
        <f>IF(OR(S36="NS",CNGE_2025_M1_Secc5_Sub5!$T$72="NS"),0,IF(AND(S36="NA",CNGE_2025_M1_Secc5_Sub5!$T$72="NA"),0,IF(S36&lt;=SUM(CNGE_2025_M1_Secc5_Sub5!$T$72),0,1)))</f>
        <v>0</v>
      </c>
      <c r="BD36" s="439">
        <f>IF(OR(U36="NS",CNGE_2025_M1_Secc5_Sub5!$T$73="NS"),0,IF(AND(U36="NA",CNGE_2025_M1_Secc5_Sub5!$T$73="NA"),0,IF(U36&lt;=SUM(CNGE_2025_M1_Secc5_Sub5!$T$73),0,1)))</f>
        <v>0</v>
      </c>
      <c r="BE36" s="625">
        <f>IF(OR(W36="NS",CNGE_2025_M1_Secc5_Sub5!$T$74="NS"),0,IF(AND(W36="NA",CNGE_2025_M1_Secc5_Sub5!$T$74="NA"),0,IF(W36&lt;=SUM(CNGE_2025_M1_Secc5_Sub5!$T$74),0,1)))</f>
        <v>0</v>
      </c>
      <c r="BF36" s="439">
        <f>IF(OR(Y36="NS",CNGE_2025_M1_Secc5_Sub5!$T$75="NS"),0,IF(AND(Y36="NA",CNGE_2025_M1_Secc5_Sub5!$T$75="NA"),0,IF(Y36&lt;=SUM(CNGE_2025_M1_Secc5_Sub5!$T$75),0,1)))</f>
        <v>0</v>
      </c>
      <c r="BG36" s="625">
        <f>IF(OR(AA36="NS",CNGE_2025_M1_Secc5_Sub5!$T$76="NS"),0,IF(AND(AA36="NA",CNGE_2025_M1_Secc5_Sub5!$T$76="NA"),0,IF(AA36&lt;=SUM(CNGE_2025_M1_Secc5_Sub5!$T$76),0,1)))</f>
        <v>0</v>
      </c>
      <c r="BH36" s="439">
        <f>IF(OR(AC36="NS",CNGE_2025_M1_Secc5_Sub5!$T$77="NS"),0,IF(AND(AC36="NA",CNGE_2025_M1_Secc5_Sub5!$T$77="NA"),0,IF(AC36&lt;=SUM(CNGE_2025_M1_Secc5_Sub5!$T$77),0,1)))</f>
        <v>0</v>
      </c>
      <c r="BI36" s="293">
        <f t="shared" si="3"/>
        <v>0</v>
      </c>
      <c r="BJ36" s="294" t="str">
        <f>IF(BI36=0,"",
IF(SUM($BI$26:BI36)=1,BK36,
IF($BI$146&gt;SUM($BI$26:BI36),_xlfn.CONCAT(", ",BK36),
IF($BI$146=SUM($BI$26:BI36),_xlfn.CONCAT(" y ",BK36)))))</f>
        <v/>
      </c>
      <c r="BK36" s="89" t="s">
        <v>5130</v>
      </c>
      <c r="BS36" s="807">
        <f>IF(OR(R36="NS",CNGE_2025_M1_Secc5_Sub5!$T$85="NS"),0,IF(AND(R36="NA",CNGE_2025_M1_Secc5_Sub5!$T$85="NA"),0,IF(R36&lt;=SUM(CNGE_2025_M1_Secc5_Sub5!$T$85),0,1)))</f>
        <v>0</v>
      </c>
      <c r="BT36" s="492">
        <f>IF(OR(T36="NS",CNGE_2025_M1_Secc5_Sub5!$T$86="NS"),0,IF(AND(T36="NA",CNGE_2025_M1_Secc5_Sub5!$T$86="NA"),0,IF(T36&lt;=SUM(CNGE_2025_M1_Secc5_Sub5!$T$86),0,1)))</f>
        <v>0</v>
      </c>
      <c r="BU36" s="807">
        <f>IF(OR(V36="NS",CNGE_2025_M1_Secc5_Sub5!$T$87="NS"),0,IF(AND(V36="NA",CNGE_2025_M1_Secc5_Sub5!$T$87="NA"),0,IF(V36&lt;=SUM(CNGE_2025_M1_Secc5_Sub5!$T$87),0,1)))</f>
        <v>0</v>
      </c>
      <c r="BV36" s="492">
        <f>IF(OR(X36="NS",CNGE_2025_M1_Secc5_Sub5!$T$88="NS"),0,IF(AND(X36="NA",CNGE_2025_M1_Secc5_Sub5!$T$88="NA"),0,IF(X36&lt;=SUM(CNGE_2025_M1_Secc5_Sub5!$T$88),0,1)))</f>
        <v>0</v>
      </c>
      <c r="BW36" s="807">
        <f>IF(OR(Z36="NS",CNGE_2025_M1_Secc5_Sub5!$T$89="NS"),0,IF(AND(Z36="NA",CNGE_2025_M1_Secc5_Sub5!$T$89="NA"),0,IF(Z36&lt;=SUM(CNGE_2025_M1_Secc5_Sub5!$T$89),0,1)))</f>
        <v>0</v>
      </c>
      <c r="BX36" s="492">
        <f>IF(OR(AB36="NS",CNGE_2025_M1_Secc5_Sub5!$T$90="NS"),0,IF(AND(AB36="NA",CNGE_2025_M1_Secc5_Sub5!$T$90="NA"),0,IF(AB36&lt;=SUM(CNGE_2025_M1_Secc5_Sub5!$T$90),0,1)))</f>
        <v>0</v>
      </c>
      <c r="BY36" s="807">
        <f>IF(OR(AD36="NS",CNGE_2025_M1_Secc5_Sub5!$T$91="NS"),0,IF(AND(AD36="NA",CNGE_2025_M1_Secc5_Sub5!$T$91="NA"),0,IF(AD36&lt;=SUM(CNGE_2025_M1_Secc5_Sub5!$T$91),0,1)))</f>
        <v>0</v>
      </c>
      <c r="BZ36" s="293">
        <f t="shared" si="4"/>
        <v>0</v>
      </c>
      <c r="CA36" s="294" t="str">
        <f>IF(BZ36=0,"",
IF(SUM($BZ$26:BZ36)=1,CB36,
IF($BZ$146&gt;SUM($BZ$26:BZ36),_xlfn.CONCAT(", ",CB36),
IF($BZ$146=SUM($BZ$26:BZ36),_xlfn.CONCAT(" y ",CB36)))))</f>
        <v/>
      </c>
      <c r="CB36" s="89" t="s">
        <v>5130</v>
      </c>
    </row>
    <row r="37" spans="1:80" ht="15" customHeight="1">
      <c r="A37" s="11"/>
      <c r="C37" s="58" t="s">
        <v>5063</v>
      </c>
      <c r="D37" s="1125" t="str">
        <f>IF(CNGE_2025_M1_Secc5_Sub1!$D42="","",CNGE_2025_M1_Secc5_Sub1!$D42)</f>
        <v/>
      </c>
      <c r="E37" s="889"/>
      <c r="F37" s="889"/>
      <c r="G37" s="889"/>
      <c r="H37" s="889"/>
      <c r="I37" s="889"/>
      <c r="J37" s="889"/>
      <c r="K37" s="889"/>
      <c r="L37" s="889"/>
      <c r="M37" s="889"/>
      <c r="N37" s="890"/>
      <c r="O37" s="992"/>
      <c r="P37" s="885"/>
      <c r="Q37" s="813"/>
      <c r="R37" s="813"/>
      <c r="S37" s="813"/>
      <c r="T37" s="813"/>
      <c r="U37" s="813"/>
      <c r="V37" s="813"/>
      <c r="W37" s="813"/>
      <c r="X37" s="813"/>
      <c r="Y37" s="813"/>
      <c r="Z37" s="813"/>
      <c r="AA37" s="813"/>
      <c r="AB37" s="813"/>
      <c r="AC37" s="813"/>
      <c r="AD37" s="813"/>
      <c r="AI37" s="767">
        <f t="shared" si="0"/>
        <v>0</v>
      </c>
      <c r="AJ37" s="793">
        <f>IF(AND(COUNTBLANK(D37)=0,CNGE_2025_M1_Secc5_Sub5!$P$71&lt;&gt;"",CNGE_2025_M1_Secc5_Sub5!$P$71&lt;&gt;1,COUNTA(Q37:R37)=0),0,IF(AND(COUNTBLANK(D37)=0,CNGE_2025_M1_Secc5_Sub5!$P$71&lt;&gt;"",CNGE_2025_M1_Secc5_Sub5!$P$71=1,COUNTA(Q37:R37)=2),0,IF(AND(COUNTBLANK(D37)=1,COUNTA(Q37:R37)=0),0,1)))</f>
        <v>0</v>
      </c>
      <c r="AK37" s="795">
        <f>IF(AND(COUNTBLANK(D37)=0,CNGE_2025_M1_Secc5_Sub5!$P$72&lt;&gt;"",CNGE_2025_M1_Secc5_Sub5!$P$72&lt;&gt;1,COUNTA(S37:T37)=0),0,IF(AND(COUNTBLANK(D37)=0,CNGE_2025_M1_Secc5_Sub5!$P$72&lt;&gt;"",CNGE_2025_M1_Secc5_Sub5!$P$72=1,COUNTA(S37:T37)=2),0,IF(AND(COUNTBLANK(D37)=1,COUNTA(S37:T37)=0),0,1)))</f>
        <v>0</v>
      </c>
      <c r="AL37" s="793">
        <f>IF(AND(COUNTBLANK(D37)=0,CNGE_2025_M1_Secc5_Sub5!$P$73&lt;&gt;"",CNGE_2025_M1_Secc5_Sub5!$P$73&lt;&gt;1,COUNTA(U37:V37)=0),0,IF(AND(COUNTBLANK(D37)=0,CNGE_2025_M1_Secc5_Sub5!$P$73&lt;&gt;"",CNGE_2025_M1_Secc5_Sub5!$P$73=1,COUNTA(U37:V37)=2),0,IF(AND(COUNTBLANK(D37)=1,COUNTA(U37:V37)=0),0,1)))</f>
        <v>0</v>
      </c>
      <c r="AM37" s="795">
        <f>IF(AND(COUNTBLANK(D37)=0,CNGE_2025_M1_Secc5_Sub5!$P$74&lt;&gt;"",CNGE_2025_M1_Secc5_Sub5!$P$74&lt;&gt;1,COUNTA(W37:X37)=0),0,IF(AND(COUNTBLANK(D37)=0,CNGE_2025_M1_Secc5_Sub5!$P$74&lt;&gt;"",CNGE_2025_M1_Secc5_Sub5!$P$74=1,COUNTA(W37:X37)=2),0,IF(AND(COUNTBLANK(D37)=1,COUNTA(W37:X37)=0),0,1)))</f>
        <v>0</v>
      </c>
      <c r="AN37" s="793">
        <f>IF(AND(COUNTBLANK(D37)=0,CNGE_2025_M1_Secc5_Sub5!$P$75&lt;&gt;"",CNGE_2025_M1_Secc5_Sub5!$P$75&lt;&gt;1,COUNTA(Y37:Z37)=0),0,IF(AND(COUNTBLANK(D37)=0,CNGE_2025_M1_Secc5_Sub5!$P$75&lt;&gt;"",CNGE_2025_M1_Secc5_Sub5!$P$75=1,COUNTA(Y37:Z37)=2),0,IF(AND(COUNTBLANK(D37)=1,COUNTA(Y37:Z37)=0),0,1)))</f>
        <v>0</v>
      </c>
      <c r="AO37" s="795">
        <f>IF(AND(COUNTBLANK(D37)=0,CNGE_2025_M1_Secc5_Sub5!$P$76&lt;&gt;"",CNGE_2025_M1_Secc5_Sub5!$P$76&lt;&gt;1,COUNTA(AA37:AB37)=0),0,IF(AND(COUNTBLANK(D37)=0,CNGE_2025_M1_Secc5_Sub5!$P$76&lt;&gt;"",CNGE_2025_M1_Secc5_Sub5!$P$76=1,COUNTA(AA37:AB37)=2),0,IF(AND(COUNTBLANK(D37)=1,COUNTA(AA37:AB37)=0),0,1)))</f>
        <v>0</v>
      </c>
      <c r="AP37" s="793">
        <f>IF(AND(COUNTBLANK(D37)=0,CNGE_2025_M1_Secc5_Sub5!$P$77&lt;&gt;"",CNGE_2025_M1_Secc5_Sub5!$P$77&lt;&gt;1,COUNTA(AC37:AD37)=0),0,IF(AND(COUNTBLANK(D37)=0,CNGE_2025_M1_Secc5_Sub5!$P$77&lt;&gt;"",CNGE_2025_M1_Secc5_Sub5!$P$77=1,COUNTA(AC37:AD37)=2),0,IF(AND(COUNTBLANK(D37)=1,COUNTA(AC37:AD37)=0),0,1)))</f>
        <v>0</v>
      </c>
      <c r="AQ37" s="723">
        <f t="shared" si="1"/>
        <v>0</v>
      </c>
      <c r="AR37" s="293">
        <f t="shared" si="2"/>
        <v>0</v>
      </c>
      <c r="AS37" s="294" t="str">
        <f>IF(AR37=0,"",
IF(SUM($AR$26:AR37)=1,AT37,
IF($AR$146&gt;SUM($AR$26:AR37),_xlfn.CONCAT(", ",AT37),
IF($AR$146=SUM($AR$26:AR37),_xlfn.CONCAT(" y ",AT37)))))</f>
        <v/>
      </c>
      <c r="AT37" s="89" t="s">
        <v>5131</v>
      </c>
      <c r="BB37" s="439">
        <f>IF(OR(Q37="NS",CNGE_2025_M1_Secc5_Sub5!$T$71="NS"),0,IF(AND(Q37="NA",CNGE_2025_M1_Secc5_Sub5!$T$71="NA"),0,IF(Q37&lt;=SUM(CNGE_2025_M1_Secc5_Sub5!$T$71),0,1)))</f>
        <v>0</v>
      </c>
      <c r="BC37" s="625">
        <f>IF(OR(S37="NS",CNGE_2025_M1_Secc5_Sub5!$T$72="NS"),0,IF(AND(S37="NA",CNGE_2025_M1_Secc5_Sub5!$T$72="NA"),0,IF(S37&lt;=SUM(CNGE_2025_M1_Secc5_Sub5!$T$72),0,1)))</f>
        <v>0</v>
      </c>
      <c r="BD37" s="439">
        <f>IF(OR(U37="NS",CNGE_2025_M1_Secc5_Sub5!$T$73="NS"),0,IF(AND(U37="NA",CNGE_2025_M1_Secc5_Sub5!$T$73="NA"),0,IF(U37&lt;=SUM(CNGE_2025_M1_Secc5_Sub5!$T$73),0,1)))</f>
        <v>0</v>
      </c>
      <c r="BE37" s="625">
        <f>IF(OR(W37="NS",CNGE_2025_M1_Secc5_Sub5!$T$74="NS"),0,IF(AND(W37="NA",CNGE_2025_M1_Secc5_Sub5!$T$74="NA"),0,IF(W37&lt;=SUM(CNGE_2025_M1_Secc5_Sub5!$T$74),0,1)))</f>
        <v>0</v>
      </c>
      <c r="BF37" s="439">
        <f>IF(OR(Y37="NS",CNGE_2025_M1_Secc5_Sub5!$T$75="NS"),0,IF(AND(Y37="NA",CNGE_2025_M1_Secc5_Sub5!$T$75="NA"),0,IF(Y37&lt;=SUM(CNGE_2025_M1_Secc5_Sub5!$T$75),0,1)))</f>
        <v>0</v>
      </c>
      <c r="BG37" s="625">
        <f>IF(OR(AA37="NS",CNGE_2025_M1_Secc5_Sub5!$T$76="NS"),0,IF(AND(AA37="NA",CNGE_2025_M1_Secc5_Sub5!$T$76="NA"),0,IF(AA37&lt;=SUM(CNGE_2025_M1_Secc5_Sub5!$T$76),0,1)))</f>
        <v>0</v>
      </c>
      <c r="BH37" s="439">
        <f>IF(OR(AC37="NS",CNGE_2025_M1_Secc5_Sub5!$T$77="NS"),0,IF(AND(AC37="NA",CNGE_2025_M1_Secc5_Sub5!$T$77="NA"),0,IF(AC37&lt;=SUM(CNGE_2025_M1_Secc5_Sub5!$T$77),0,1)))</f>
        <v>0</v>
      </c>
      <c r="BI37" s="293">
        <f t="shared" si="3"/>
        <v>0</v>
      </c>
      <c r="BJ37" s="294" t="str">
        <f>IF(BI37=0,"",
IF(SUM($BI$26:BI37)=1,BK37,
IF($BI$146&gt;SUM($BI$26:BI37),_xlfn.CONCAT(", ",BK37),
IF($BI$146=SUM($BI$26:BI37),_xlfn.CONCAT(" y ",BK37)))))</f>
        <v/>
      </c>
      <c r="BK37" s="89" t="s">
        <v>5131</v>
      </c>
      <c r="BS37" s="807">
        <f>IF(OR(R37="NS",CNGE_2025_M1_Secc5_Sub5!$T$85="NS"),0,IF(AND(R37="NA",CNGE_2025_M1_Secc5_Sub5!$T$85="NA"),0,IF(R37&lt;=SUM(CNGE_2025_M1_Secc5_Sub5!$T$85),0,1)))</f>
        <v>0</v>
      </c>
      <c r="BT37" s="492">
        <f>IF(OR(T37="NS",CNGE_2025_M1_Secc5_Sub5!$T$86="NS"),0,IF(AND(T37="NA",CNGE_2025_M1_Secc5_Sub5!$T$86="NA"),0,IF(T37&lt;=SUM(CNGE_2025_M1_Secc5_Sub5!$T$86),0,1)))</f>
        <v>0</v>
      </c>
      <c r="BU37" s="807">
        <f>IF(OR(V37="NS",CNGE_2025_M1_Secc5_Sub5!$T$87="NS"),0,IF(AND(V37="NA",CNGE_2025_M1_Secc5_Sub5!$T$87="NA"),0,IF(V37&lt;=SUM(CNGE_2025_M1_Secc5_Sub5!$T$87),0,1)))</f>
        <v>0</v>
      </c>
      <c r="BV37" s="492">
        <f>IF(OR(X37="NS",CNGE_2025_M1_Secc5_Sub5!$T$88="NS"),0,IF(AND(X37="NA",CNGE_2025_M1_Secc5_Sub5!$T$88="NA"),0,IF(X37&lt;=SUM(CNGE_2025_M1_Secc5_Sub5!$T$88),0,1)))</f>
        <v>0</v>
      </c>
      <c r="BW37" s="807">
        <f>IF(OR(Z37="NS",CNGE_2025_M1_Secc5_Sub5!$T$89="NS"),0,IF(AND(Z37="NA",CNGE_2025_M1_Secc5_Sub5!$T$89="NA"),0,IF(Z37&lt;=SUM(CNGE_2025_M1_Secc5_Sub5!$T$89),0,1)))</f>
        <v>0</v>
      </c>
      <c r="BX37" s="492">
        <f>IF(OR(AB37="NS",CNGE_2025_M1_Secc5_Sub5!$T$90="NS"),0,IF(AND(AB37="NA",CNGE_2025_M1_Secc5_Sub5!$T$90="NA"),0,IF(AB37&lt;=SUM(CNGE_2025_M1_Secc5_Sub5!$T$90),0,1)))</f>
        <v>0</v>
      </c>
      <c r="BY37" s="807">
        <f>IF(OR(AD37="NS",CNGE_2025_M1_Secc5_Sub5!$T$91="NS"),0,IF(AND(AD37="NA",CNGE_2025_M1_Secc5_Sub5!$T$91="NA"),0,IF(AD37&lt;=SUM(CNGE_2025_M1_Secc5_Sub5!$T$91),0,1)))</f>
        <v>0</v>
      </c>
      <c r="BZ37" s="293">
        <f t="shared" si="4"/>
        <v>0</v>
      </c>
      <c r="CA37" s="294" t="str">
        <f>IF(BZ37=0,"",
IF(SUM($BZ$26:BZ37)=1,CB37,
IF($BZ$146&gt;SUM($BZ$26:BZ37),_xlfn.CONCAT(", ",CB37),
IF($BZ$146=SUM($BZ$26:BZ37),_xlfn.CONCAT(" y ",CB37)))))</f>
        <v/>
      </c>
      <c r="CB37" s="89" t="s">
        <v>5131</v>
      </c>
    </row>
    <row r="38" spans="1:80" ht="15" customHeight="1">
      <c r="A38" s="11"/>
      <c r="C38" s="58" t="s">
        <v>5064</v>
      </c>
      <c r="D38" s="1125" t="str">
        <f>IF(CNGE_2025_M1_Secc5_Sub1!$D43="","",CNGE_2025_M1_Secc5_Sub1!$D43)</f>
        <v/>
      </c>
      <c r="E38" s="889"/>
      <c r="F38" s="889"/>
      <c r="G38" s="889"/>
      <c r="H38" s="889"/>
      <c r="I38" s="889"/>
      <c r="J38" s="889"/>
      <c r="K38" s="889"/>
      <c r="L38" s="889"/>
      <c r="M38" s="889"/>
      <c r="N38" s="890"/>
      <c r="O38" s="992"/>
      <c r="P38" s="885"/>
      <c r="Q38" s="813"/>
      <c r="R38" s="813"/>
      <c r="S38" s="813"/>
      <c r="T38" s="813"/>
      <c r="U38" s="813"/>
      <c r="V38" s="813"/>
      <c r="W38" s="813"/>
      <c r="X38" s="813"/>
      <c r="Y38" s="813"/>
      <c r="Z38" s="813"/>
      <c r="AA38" s="813"/>
      <c r="AB38" s="813"/>
      <c r="AC38" s="813"/>
      <c r="AD38" s="813"/>
      <c r="AI38" s="767">
        <f t="shared" si="0"/>
        <v>0</v>
      </c>
      <c r="AJ38" s="793">
        <f>IF(AND(COUNTBLANK(D38)=0,CNGE_2025_M1_Secc5_Sub5!$P$71&lt;&gt;"",CNGE_2025_M1_Secc5_Sub5!$P$71&lt;&gt;1,COUNTA(Q38:R38)=0),0,IF(AND(COUNTBLANK(D38)=0,CNGE_2025_M1_Secc5_Sub5!$P$71&lt;&gt;"",CNGE_2025_M1_Secc5_Sub5!$P$71=1,COUNTA(Q38:R38)=2),0,IF(AND(COUNTBLANK(D38)=1,COUNTA(Q38:R38)=0),0,1)))</f>
        <v>0</v>
      </c>
      <c r="AK38" s="795">
        <f>IF(AND(COUNTBLANK(D38)=0,CNGE_2025_M1_Secc5_Sub5!$P$72&lt;&gt;"",CNGE_2025_M1_Secc5_Sub5!$P$72&lt;&gt;1,COUNTA(S38:T38)=0),0,IF(AND(COUNTBLANK(D38)=0,CNGE_2025_M1_Secc5_Sub5!$P$72&lt;&gt;"",CNGE_2025_M1_Secc5_Sub5!$P$72=1,COUNTA(S38:T38)=2),0,IF(AND(COUNTBLANK(D38)=1,COUNTA(S38:T38)=0),0,1)))</f>
        <v>0</v>
      </c>
      <c r="AL38" s="793">
        <f>IF(AND(COUNTBLANK(D38)=0,CNGE_2025_M1_Secc5_Sub5!$P$73&lt;&gt;"",CNGE_2025_M1_Secc5_Sub5!$P$73&lt;&gt;1,COUNTA(U38:V38)=0),0,IF(AND(COUNTBLANK(D38)=0,CNGE_2025_M1_Secc5_Sub5!$P$73&lt;&gt;"",CNGE_2025_M1_Secc5_Sub5!$P$73=1,COUNTA(U38:V38)=2),0,IF(AND(COUNTBLANK(D38)=1,COUNTA(U38:V38)=0),0,1)))</f>
        <v>0</v>
      </c>
      <c r="AM38" s="795">
        <f>IF(AND(COUNTBLANK(D38)=0,CNGE_2025_M1_Secc5_Sub5!$P$74&lt;&gt;"",CNGE_2025_M1_Secc5_Sub5!$P$74&lt;&gt;1,COUNTA(W38:X38)=0),0,IF(AND(COUNTBLANK(D38)=0,CNGE_2025_M1_Secc5_Sub5!$P$74&lt;&gt;"",CNGE_2025_M1_Secc5_Sub5!$P$74=1,COUNTA(W38:X38)=2),0,IF(AND(COUNTBLANK(D38)=1,COUNTA(W38:X38)=0),0,1)))</f>
        <v>0</v>
      </c>
      <c r="AN38" s="793">
        <f>IF(AND(COUNTBLANK(D38)=0,CNGE_2025_M1_Secc5_Sub5!$P$75&lt;&gt;"",CNGE_2025_M1_Secc5_Sub5!$P$75&lt;&gt;1,COUNTA(Y38:Z38)=0),0,IF(AND(COUNTBLANK(D38)=0,CNGE_2025_M1_Secc5_Sub5!$P$75&lt;&gt;"",CNGE_2025_M1_Secc5_Sub5!$P$75=1,COUNTA(Y38:Z38)=2),0,IF(AND(COUNTBLANK(D38)=1,COUNTA(Y38:Z38)=0),0,1)))</f>
        <v>0</v>
      </c>
      <c r="AO38" s="795">
        <f>IF(AND(COUNTBLANK(D38)=0,CNGE_2025_M1_Secc5_Sub5!$P$76&lt;&gt;"",CNGE_2025_M1_Secc5_Sub5!$P$76&lt;&gt;1,COUNTA(AA38:AB38)=0),0,IF(AND(COUNTBLANK(D38)=0,CNGE_2025_M1_Secc5_Sub5!$P$76&lt;&gt;"",CNGE_2025_M1_Secc5_Sub5!$P$76=1,COUNTA(AA38:AB38)=2),0,IF(AND(COUNTBLANK(D38)=1,COUNTA(AA38:AB38)=0),0,1)))</f>
        <v>0</v>
      </c>
      <c r="AP38" s="793">
        <f>IF(AND(COUNTBLANK(D38)=0,CNGE_2025_M1_Secc5_Sub5!$P$77&lt;&gt;"",CNGE_2025_M1_Secc5_Sub5!$P$77&lt;&gt;1,COUNTA(AC38:AD38)=0),0,IF(AND(COUNTBLANK(D38)=0,CNGE_2025_M1_Secc5_Sub5!$P$77&lt;&gt;"",CNGE_2025_M1_Secc5_Sub5!$P$77=1,COUNTA(AC38:AD38)=2),0,IF(AND(COUNTBLANK(D38)=1,COUNTA(AC38:AD38)=0),0,1)))</f>
        <v>0</v>
      </c>
      <c r="AQ38" s="723">
        <f t="shared" si="1"/>
        <v>0</v>
      </c>
      <c r="AR38" s="293">
        <f t="shared" si="2"/>
        <v>0</v>
      </c>
      <c r="AS38" s="294" t="str">
        <f>IF(AR38=0,"",
IF(SUM($AR$26:AR38)=1,AT38,
IF($AR$146&gt;SUM($AR$26:AR38),_xlfn.CONCAT(", ",AT38),
IF($AR$146=SUM($AR$26:AR38),_xlfn.CONCAT(" y ",AT38)))))</f>
        <v/>
      </c>
      <c r="AT38" s="89" t="s">
        <v>5132</v>
      </c>
      <c r="BB38" s="439">
        <f>IF(OR(Q38="NS",CNGE_2025_M1_Secc5_Sub5!$T$71="NS"),0,IF(AND(Q38="NA",CNGE_2025_M1_Secc5_Sub5!$T$71="NA"),0,IF(Q38&lt;=SUM(CNGE_2025_M1_Secc5_Sub5!$T$71),0,1)))</f>
        <v>0</v>
      </c>
      <c r="BC38" s="625">
        <f>IF(OR(S38="NS",CNGE_2025_M1_Secc5_Sub5!$T$72="NS"),0,IF(AND(S38="NA",CNGE_2025_M1_Secc5_Sub5!$T$72="NA"),0,IF(S38&lt;=SUM(CNGE_2025_M1_Secc5_Sub5!$T$72),0,1)))</f>
        <v>0</v>
      </c>
      <c r="BD38" s="439">
        <f>IF(OR(U38="NS",CNGE_2025_M1_Secc5_Sub5!$T$73="NS"),0,IF(AND(U38="NA",CNGE_2025_M1_Secc5_Sub5!$T$73="NA"),0,IF(U38&lt;=SUM(CNGE_2025_M1_Secc5_Sub5!$T$73),0,1)))</f>
        <v>0</v>
      </c>
      <c r="BE38" s="625">
        <f>IF(OR(W38="NS",CNGE_2025_M1_Secc5_Sub5!$T$74="NS"),0,IF(AND(W38="NA",CNGE_2025_M1_Secc5_Sub5!$T$74="NA"),0,IF(W38&lt;=SUM(CNGE_2025_M1_Secc5_Sub5!$T$74),0,1)))</f>
        <v>0</v>
      </c>
      <c r="BF38" s="439">
        <f>IF(OR(Y38="NS",CNGE_2025_M1_Secc5_Sub5!$T$75="NS"),0,IF(AND(Y38="NA",CNGE_2025_M1_Secc5_Sub5!$T$75="NA"),0,IF(Y38&lt;=SUM(CNGE_2025_M1_Secc5_Sub5!$T$75),0,1)))</f>
        <v>0</v>
      </c>
      <c r="BG38" s="625">
        <f>IF(OR(AA38="NS",CNGE_2025_M1_Secc5_Sub5!$T$76="NS"),0,IF(AND(AA38="NA",CNGE_2025_M1_Secc5_Sub5!$T$76="NA"),0,IF(AA38&lt;=SUM(CNGE_2025_M1_Secc5_Sub5!$T$76),0,1)))</f>
        <v>0</v>
      </c>
      <c r="BH38" s="439">
        <f>IF(OR(AC38="NS",CNGE_2025_M1_Secc5_Sub5!$T$77="NS"),0,IF(AND(AC38="NA",CNGE_2025_M1_Secc5_Sub5!$T$77="NA"),0,IF(AC38&lt;=SUM(CNGE_2025_M1_Secc5_Sub5!$T$77),0,1)))</f>
        <v>0</v>
      </c>
      <c r="BI38" s="293">
        <f t="shared" si="3"/>
        <v>0</v>
      </c>
      <c r="BJ38" s="294" t="str">
        <f>IF(BI38=0,"",
IF(SUM($BI$26:BI38)=1,BK38,
IF($BI$146&gt;SUM($BI$26:BI38),_xlfn.CONCAT(", ",BK38),
IF($BI$146=SUM($BI$26:BI38),_xlfn.CONCAT(" y ",BK38)))))</f>
        <v/>
      </c>
      <c r="BK38" s="89" t="s">
        <v>5132</v>
      </c>
      <c r="BS38" s="807">
        <f>IF(OR(R38="NS",CNGE_2025_M1_Secc5_Sub5!$T$85="NS"),0,IF(AND(R38="NA",CNGE_2025_M1_Secc5_Sub5!$T$85="NA"),0,IF(R38&lt;=SUM(CNGE_2025_M1_Secc5_Sub5!$T$85),0,1)))</f>
        <v>0</v>
      </c>
      <c r="BT38" s="492">
        <f>IF(OR(T38="NS",CNGE_2025_M1_Secc5_Sub5!$T$86="NS"),0,IF(AND(T38="NA",CNGE_2025_M1_Secc5_Sub5!$T$86="NA"),0,IF(T38&lt;=SUM(CNGE_2025_M1_Secc5_Sub5!$T$86),0,1)))</f>
        <v>0</v>
      </c>
      <c r="BU38" s="807">
        <f>IF(OR(V38="NS",CNGE_2025_M1_Secc5_Sub5!$T$87="NS"),0,IF(AND(V38="NA",CNGE_2025_M1_Secc5_Sub5!$T$87="NA"),0,IF(V38&lt;=SUM(CNGE_2025_M1_Secc5_Sub5!$T$87),0,1)))</f>
        <v>0</v>
      </c>
      <c r="BV38" s="492">
        <f>IF(OR(X38="NS",CNGE_2025_M1_Secc5_Sub5!$T$88="NS"),0,IF(AND(X38="NA",CNGE_2025_M1_Secc5_Sub5!$T$88="NA"),0,IF(X38&lt;=SUM(CNGE_2025_M1_Secc5_Sub5!$T$88),0,1)))</f>
        <v>0</v>
      </c>
      <c r="BW38" s="807">
        <f>IF(OR(Z38="NS",CNGE_2025_M1_Secc5_Sub5!$T$89="NS"),0,IF(AND(Z38="NA",CNGE_2025_M1_Secc5_Sub5!$T$89="NA"),0,IF(Z38&lt;=SUM(CNGE_2025_M1_Secc5_Sub5!$T$89),0,1)))</f>
        <v>0</v>
      </c>
      <c r="BX38" s="492">
        <f>IF(OR(AB38="NS",CNGE_2025_M1_Secc5_Sub5!$T$90="NS"),0,IF(AND(AB38="NA",CNGE_2025_M1_Secc5_Sub5!$T$90="NA"),0,IF(AB38&lt;=SUM(CNGE_2025_M1_Secc5_Sub5!$T$90),0,1)))</f>
        <v>0</v>
      </c>
      <c r="BY38" s="807">
        <f>IF(OR(AD38="NS",CNGE_2025_M1_Secc5_Sub5!$T$91="NS"),0,IF(AND(AD38="NA",CNGE_2025_M1_Secc5_Sub5!$T$91="NA"),0,IF(AD38&lt;=SUM(CNGE_2025_M1_Secc5_Sub5!$T$91),0,1)))</f>
        <v>0</v>
      </c>
      <c r="BZ38" s="293">
        <f t="shared" si="4"/>
        <v>0</v>
      </c>
      <c r="CA38" s="294" t="str">
        <f>IF(BZ38=0,"",
IF(SUM($BZ$26:BZ38)=1,CB38,
IF($BZ$146&gt;SUM($BZ$26:BZ38),_xlfn.CONCAT(", ",CB38),
IF($BZ$146=SUM($BZ$26:BZ38),_xlfn.CONCAT(" y ",CB38)))))</f>
        <v/>
      </c>
      <c r="CB38" s="89" t="s">
        <v>5132</v>
      </c>
    </row>
    <row r="39" spans="1:80" ht="15" customHeight="1">
      <c r="A39" s="11"/>
      <c r="C39" s="58" t="s">
        <v>5065</v>
      </c>
      <c r="D39" s="1125" t="str">
        <f>IF(CNGE_2025_M1_Secc5_Sub1!$D44="","",CNGE_2025_M1_Secc5_Sub1!$D44)</f>
        <v/>
      </c>
      <c r="E39" s="889"/>
      <c r="F39" s="889"/>
      <c r="G39" s="889"/>
      <c r="H39" s="889"/>
      <c r="I39" s="889"/>
      <c r="J39" s="889"/>
      <c r="K39" s="889"/>
      <c r="L39" s="889"/>
      <c r="M39" s="889"/>
      <c r="N39" s="890"/>
      <c r="O39" s="992"/>
      <c r="P39" s="885"/>
      <c r="Q39" s="813"/>
      <c r="R39" s="813"/>
      <c r="S39" s="813"/>
      <c r="T39" s="813"/>
      <c r="U39" s="813"/>
      <c r="V39" s="813"/>
      <c r="W39" s="813"/>
      <c r="X39" s="813"/>
      <c r="Y39" s="813"/>
      <c r="Z39" s="813"/>
      <c r="AA39" s="813"/>
      <c r="AB39" s="813"/>
      <c r="AC39" s="813"/>
      <c r="AD39" s="813"/>
      <c r="AI39" s="767">
        <f t="shared" si="0"/>
        <v>0</v>
      </c>
      <c r="AJ39" s="793">
        <f>IF(AND(COUNTBLANK(D39)=0,CNGE_2025_M1_Secc5_Sub5!$P$71&lt;&gt;"",CNGE_2025_M1_Secc5_Sub5!$P$71&lt;&gt;1,COUNTA(Q39:R39)=0),0,IF(AND(COUNTBLANK(D39)=0,CNGE_2025_M1_Secc5_Sub5!$P$71&lt;&gt;"",CNGE_2025_M1_Secc5_Sub5!$P$71=1,COUNTA(Q39:R39)=2),0,IF(AND(COUNTBLANK(D39)=1,COUNTA(Q39:R39)=0),0,1)))</f>
        <v>0</v>
      </c>
      <c r="AK39" s="795">
        <f>IF(AND(COUNTBLANK(D39)=0,CNGE_2025_M1_Secc5_Sub5!$P$72&lt;&gt;"",CNGE_2025_M1_Secc5_Sub5!$P$72&lt;&gt;1,COUNTA(S39:T39)=0),0,IF(AND(COUNTBLANK(D39)=0,CNGE_2025_M1_Secc5_Sub5!$P$72&lt;&gt;"",CNGE_2025_M1_Secc5_Sub5!$P$72=1,COUNTA(S39:T39)=2),0,IF(AND(COUNTBLANK(D39)=1,COUNTA(S39:T39)=0),0,1)))</f>
        <v>0</v>
      </c>
      <c r="AL39" s="793">
        <f>IF(AND(COUNTBLANK(D39)=0,CNGE_2025_M1_Secc5_Sub5!$P$73&lt;&gt;"",CNGE_2025_M1_Secc5_Sub5!$P$73&lt;&gt;1,COUNTA(U39:V39)=0),0,IF(AND(COUNTBLANK(D39)=0,CNGE_2025_M1_Secc5_Sub5!$P$73&lt;&gt;"",CNGE_2025_M1_Secc5_Sub5!$P$73=1,COUNTA(U39:V39)=2),0,IF(AND(COUNTBLANK(D39)=1,COUNTA(U39:V39)=0),0,1)))</f>
        <v>0</v>
      </c>
      <c r="AM39" s="795">
        <f>IF(AND(COUNTBLANK(D39)=0,CNGE_2025_M1_Secc5_Sub5!$P$74&lt;&gt;"",CNGE_2025_M1_Secc5_Sub5!$P$74&lt;&gt;1,COUNTA(W39:X39)=0),0,IF(AND(COUNTBLANK(D39)=0,CNGE_2025_M1_Secc5_Sub5!$P$74&lt;&gt;"",CNGE_2025_M1_Secc5_Sub5!$P$74=1,COUNTA(W39:X39)=2),0,IF(AND(COUNTBLANK(D39)=1,COUNTA(W39:X39)=0),0,1)))</f>
        <v>0</v>
      </c>
      <c r="AN39" s="793">
        <f>IF(AND(COUNTBLANK(D39)=0,CNGE_2025_M1_Secc5_Sub5!$P$75&lt;&gt;"",CNGE_2025_M1_Secc5_Sub5!$P$75&lt;&gt;1,COUNTA(Y39:Z39)=0),0,IF(AND(COUNTBLANK(D39)=0,CNGE_2025_M1_Secc5_Sub5!$P$75&lt;&gt;"",CNGE_2025_M1_Secc5_Sub5!$P$75=1,COUNTA(Y39:Z39)=2),0,IF(AND(COUNTBLANK(D39)=1,COUNTA(Y39:Z39)=0),0,1)))</f>
        <v>0</v>
      </c>
      <c r="AO39" s="795">
        <f>IF(AND(COUNTBLANK(D39)=0,CNGE_2025_M1_Secc5_Sub5!$P$76&lt;&gt;"",CNGE_2025_M1_Secc5_Sub5!$P$76&lt;&gt;1,COUNTA(AA39:AB39)=0),0,IF(AND(COUNTBLANK(D39)=0,CNGE_2025_M1_Secc5_Sub5!$P$76&lt;&gt;"",CNGE_2025_M1_Secc5_Sub5!$P$76=1,COUNTA(AA39:AB39)=2),0,IF(AND(COUNTBLANK(D39)=1,COUNTA(AA39:AB39)=0),0,1)))</f>
        <v>0</v>
      </c>
      <c r="AP39" s="793">
        <f>IF(AND(COUNTBLANK(D39)=0,CNGE_2025_M1_Secc5_Sub5!$P$77&lt;&gt;"",CNGE_2025_M1_Secc5_Sub5!$P$77&lt;&gt;1,COUNTA(AC39:AD39)=0),0,IF(AND(COUNTBLANK(D39)=0,CNGE_2025_M1_Secc5_Sub5!$P$77&lt;&gt;"",CNGE_2025_M1_Secc5_Sub5!$P$77=1,COUNTA(AC39:AD39)=2),0,IF(AND(COUNTBLANK(D39)=1,COUNTA(AC39:AD39)=0),0,1)))</f>
        <v>0</v>
      </c>
      <c r="AQ39" s="723">
        <f t="shared" si="1"/>
        <v>0</v>
      </c>
      <c r="AR39" s="293">
        <f t="shared" si="2"/>
        <v>0</v>
      </c>
      <c r="AS39" s="294" t="str">
        <f>IF(AR39=0,"",
IF(SUM($AR$26:AR39)=1,AT39,
IF($AR$146&gt;SUM($AR$26:AR39),_xlfn.CONCAT(", ",AT39),
IF($AR$146=SUM($AR$26:AR39),_xlfn.CONCAT(" y ",AT39)))))</f>
        <v/>
      </c>
      <c r="AT39" s="89" t="s">
        <v>5133</v>
      </c>
      <c r="BB39" s="439">
        <f>IF(OR(Q39="NS",CNGE_2025_M1_Secc5_Sub5!$T$71="NS"),0,IF(AND(Q39="NA",CNGE_2025_M1_Secc5_Sub5!$T$71="NA"),0,IF(Q39&lt;=SUM(CNGE_2025_M1_Secc5_Sub5!$T$71),0,1)))</f>
        <v>0</v>
      </c>
      <c r="BC39" s="625">
        <f>IF(OR(S39="NS",CNGE_2025_M1_Secc5_Sub5!$T$72="NS"),0,IF(AND(S39="NA",CNGE_2025_M1_Secc5_Sub5!$T$72="NA"),0,IF(S39&lt;=SUM(CNGE_2025_M1_Secc5_Sub5!$T$72),0,1)))</f>
        <v>0</v>
      </c>
      <c r="BD39" s="439">
        <f>IF(OR(U39="NS",CNGE_2025_M1_Secc5_Sub5!$T$73="NS"),0,IF(AND(U39="NA",CNGE_2025_M1_Secc5_Sub5!$T$73="NA"),0,IF(U39&lt;=SUM(CNGE_2025_M1_Secc5_Sub5!$T$73),0,1)))</f>
        <v>0</v>
      </c>
      <c r="BE39" s="625">
        <f>IF(OR(W39="NS",CNGE_2025_M1_Secc5_Sub5!$T$74="NS"),0,IF(AND(W39="NA",CNGE_2025_M1_Secc5_Sub5!$T$74="NA"),0,IF(W39&lt;=SUM(CNGE_2025_M1_Secc5_Sub5!$T$74),0,1)))</f>
        <v>0</v>
      </c>
      <c r="BF39" s="439">
        <f>IF(OR(Y39="NS",CNGE_2025_M1_Secc5_Sub5!$T$75="NS"),0,IF(AND(Y39="NA",CNGE_2025_M1_Secc5_Sub5!$T$75="NA"),0,IF(Y39&lt;=SUM(CNGE_2025_M1_Secc5_Sub5!$T$75),0,1)))</f>
        <v>0</v>
      </c>
      <c r="BG39" s="625">
        <f>IF(OR(AA39="NS",CNGE_2025_M1_Secc5_Sub5!$T$76="NS"),0,IF(AND(AA39="NA",CNGE_2025_M1_Secc5_Sub5!$T$76="NA"),0,IF(AA39&lt;=SUM(CNGE_2025_M1_Secc5_Sub5!$T$76),0,1)))</f>
        <v>0</v>
      </c>
      <c r="BH39" s="439">
        <f>IF(OR(AC39="NS",CNGE_2025_M1_Secc5_Sub5!$T$77="NS"),0,IF(AND(AC39="NA",CNGE_2025_M1_Secc5_Sub5!$T$77="NA"),0,IF(AC39&lt;=SUM(CNGE_2025_M1_Secc5_Sub5!$T$77),0,1)))</f>
        <v>0</v>
      </c>
      <c r="BI39" s="293">
        <f t="shared" si="3"/>
        <v>0</v>
      </c>
      <c r="BJ39" s="294" t="str">
        <f>IF(BI39=0,"",
IF(SUM($BI$26:BI39)=1,BK39,
IF($BI$146&gt;SUM($BI$26:BI39),_xlfn.CONCAT(", ",BK39),
IF($BI$146=SUM($BI$26:BI39),_xlfn.CONCAT(" y ",BK39)))))</f>
        <v/>
      </c>
      <c r="BK39" s="89" t="s">
        <v>5133</v>
      </c>
      <c r="BS39" s="807">
        <f>IF(OR(R39="NS",CNGE_2025_M1_Secc5_Sub5!$T$85="NS"),0,IF(AND(R39="NA",CNGE_2025_M1_Secc5_Sub5!$T$85="NA"),0,IF(R39&lt;=SUM(CNGE_2025_M1_Secc5_Sub5!$T$85),0,1)))</f>
        <v>0</v>
      </c>
      <c r="BT39" s="492">
        <f>IF(OR(T39="NS",CNGE_2025_M1_Secc5_Sub5!$T$86="NS"),0,IF(AND(T39="NA",CNGE_2025_M1_Secc5_Sub5!$T$86="NA"),0,IF(T39&lt;=SUM(CNGE_2025_M1_Secc5_Sub5!$T$86),0,1)))</f>
        <v>0</v>
      </c>
      <c r="BU39" s="807">
        <f>IF(OR(V39="NS",CNGE_2025_M1_Secc5_Sub5!$T$87="NS"),0,IF(AND(V39="NA",CNGE_2025_M1_Secc5_Sub5!$T$87="NA"),0,IF(V39&lt;=SUM(CNGE_2025_M1_Secc5_Sub5!$T$87),0,1)))</f>
        <v>0</v>
      </c>
      <c r="BV39" s="492">
        <f>IF(OR(X39="NS",CNGE_2025_M1_Secc5_Sub5!$T$88="NS"),0,IF(AND(X39="NA",CNGE_2025_M1_Secc5_Sub5!$T$88="NA"),0,IF(X39&lt;=SUM(CNGE_2025_M1_Secc5_Sub5!$T$88),0,1)))</f>
        <v>0</v>
      </c>
      <c r="BW39" s="807">
        <f>IF(OR(Z39="NS",CNGE_2025_M1_Secc5_Sub5!$T$89="NS"),0,IF(AND(Z39="NA",CNGE_2025_M1_Secc5_Sub5!$T$89="NA"),0,IF(Z39&lt;=SUM(CNGE_2025_M1_Secc5_Sub5!$T$89),0,1)))</f>
        <v>0</v>
      </c>
      <c r="BX39" s="492">
        <f>IF(OR(AB39="NS",CNGE_2025_M1_Secc5_Sub5!$T$90="NS"),0,IF(AND(AB39="NA",CNGE_2025_M1_Secc5_Sub5!$T$90="NA"),0,IF(AB39&lt;=SUM(CNGE_2025_M1_Secc5_Sub5!$T$90),0,1)))</f>
        <v>0</v>
      </c>
      <c r="BY39" s="807">
        <f>IF(OR(AD39="NS",CNGE_2025_M1_Secc5_Sub5!$T$91="NS"),0,IF(AND(AD39="NA",CNGE_2025_M1_Secc5_Sub5!$T$91="NA"),0,IF(AD39&lt;=SUM(CNGE_2025_M1_Secc5_Sub5!$T$91),0,1)))</f>
        <v>0</v>
      </c>
      <c r="BZ39" s="293">
        <f t="shared" si="4"/>
        <v>0</v>
      </c>
      <c r="CA39" s="294" t="str">
        <f>IF(BZ39=0,"",
IF(SUM($BZ$26:BZ39)=1,CB39,
IF($BZ$146&gt;SUM($BZ$26:BZ39),_xlfn.CONCAT(", ",CB39),
IF($BZ$146=SUM($BZ$26:BZ39),_xlfn.CONCAT(" y ",CB39)))))</f>
        <v/>
      </c>
      <c r="CB39" s="89" t="s">
        <v>5133</v>
      </c>
    </row>
    <row r="40" spans="1:80" ht="15" customHeight="1">
      <c r="A40" s="11"/>
      <c r="C40" s="58" t="s">
        <v>5066</v>
      </c>
      <c r="D40" s="1125" t="str">
        <f>IF(CNGE_2025_M1_Secc5_Sub1!$D45="","",CNGE_2025_M1_Secc5_Sub1!$D45)</f>
        <v/>
      </c>
      <c r="E40" s="889"/>
      <c r="F40" s="889"/>
      <c r="G40" s="889"/>
      <c r="H40" s="889"/>
      <c r="I40" s="889"/>
      <c r="J40" s="889"/>
      <c r="K40" s="889"/>
      <c r="L40" s="889"/>
      <c r="M40" s="889"/>
      <c r="N40" s="890"/>
      <c r="O40" s="992"/>
      <c r="P40" s="885"/>
      <c r="Q40" s="813"/>
      <c r="R40" s="813"/>
      <c r="S40" s="813"/>
      <c r="T40" s="813"/>
      <c r="U40" s="813"/>
      <c r="V40" s="813"/>
      <c r="W40" s="813"/>
      <c r="X40" s="813"/>
      <c r="Y40" s="813"/>
      <c r="Z40" s="813"/>
      <c r="AA40" s="813"/>
      <c r="AB40" s="813"/>
      <c r="AC40" s="813"/>
      <c r="AD40" s="813"/>
      <c r="AI40" s="767">
        <f t="shared" si="0"/>
        <v>0</v>
      </c>
      <c r="AJ40" s="793">
        <f>IF(AND(COUNTBLANK(D40)=0,CNGE_2025_M1_Secc5_Sub5!$P$71&lt;&gt;"",CNGE_2025_M1_Secc5_Sub5!$P$71&lt;&gt;1,COUNTA(Q40:R40)=0),0,IF(AND(COUNTBLANK(D40)=0,CNGE_2025_M1_Secc5_Sub5!$P$71&lt;&gt;"",CNGE_2025_M1_Secc5_Sub5!$P$71=1,COUNTA(Q40:R40)=2),0,IF(AND(COUNTBLANK(D40)=1,COUNTA(Q40:R40)=0),0,1)))</f>
        <v>0</v>
      </c>
      <c r="AK40" s="795">
        <f>IF(AND(COUNTBLANK(D40)=0,CNGE_2025_M1_Secc5_Sub5!$P$72&lt;&gt;"",CNGE_2025_M1_Secc5_Sub5!$P$72&lt;&gt;1,COUNTA(S40:T40)=0),0,IF(AND(COUNTBLANK(D40)=0,CNGE_2025_M1_Secc5_Sub5!$P$72&lt;&gt;"",CNGE_2025_M1_Secc5_Sub5!$P$72=1,COUNTA(S40:T40)=2),0,IF(AND(COUNTBLANK(D40)=1,COUNTA(S40:T40)=0),0,1)))</f>
        <v>0</v>
      </c>
      <c r="AL40" s="793">
        <f>IF(AND(COUNTBLANK(D40)=0,CNGE_2025_M1_Secc5_Sub5!$P$73&lt;&gt;"",CNGE_2025_M1_Secc5_Sub5!$P$73&lt;&gt;1,COUNTA(U40:V40)=0),0,IF(AND(COUNTBLANK(D40)=0,CNGE_2025_M1_Secc5_Sub5!$P$73&lt;&gt;"",CNGE_2025_M1_Secc5_Sub5!$P$73=1,COUNTA(U40:V40)=2),0,IF(AND(COUNTBLANK(D40)=1,COUNTA(U40:V40)=0),0,1)))</f>
        <v>0</v>
      </c>
      <c r="AM40" s="795">
        <f>IF(AND(COUNTBLANK(D40)=0,CNGE_2025_M1_Secc5_Sub5!$P$74&lt;&gt;"",CNGE_2025_M1_Secc5_Sub5!$P$74&lt;&gt;1,COUNTA(W40:X40)=0),0,IF(AND(COUNTBLANK(D40)=0,CNGE_2025_M1_Secc5_Sub5!$P$74&lt;&gt;"",CNGE_2025_M1_Secc5_Sub5!$P$74=1,COUNTA(W40:X40)=2),0,IF(AND(COUNTBLANK(D40)=1,COUNTA(W40:X40)=0),0,1)))</f>
        <v>0</v>
      </c>
      <c r="AN40" s="793">
        <f>IF(AND(COUNTBLANK(D40)=0,CNGE_2025_M1_Secc5_Sub5!$P$75&lt;&gt;"",CNGE_2025_M1_Secc5_Sub5!$P$75&lt;&gt;1,COUNTA(Y40:Z40)=0),0,IF(AND(COUNTBLANK(D40)=0,CNGE_2025_M1_Secc5_Sub5!$P$75&lt;&gt;"",CNGE_2025_M1_Secc5_Sub5!$P$75=1,COUNTA(Y40:Z40)=2),0,IF(AND(COUNTBLANK(D40)=1,COUNTA(Y40:Z40)=0),0,1)))</f>
        <v>0</v>
      </c>
      <c r="AO40" s="795">
        <f>IF(AND(COUNTBLANK(D40)=0,CNGE_2025_M1_Secc5_Sub5!$P$76&lt;&gt;"",CNGE_2025_M1_Secc5_Sub5!$P$76&lt;&gt;1,COUNTA(AA40:AB40)=0),0,IF(AND(COUNTBLANK(D40)=0,CNGE_2025_M1_Secc5_Sub5!$P$76&lt;&gt;"",CNGE_2025_M1_Secc5_Sub5!$P$76=1,COUNTA(AA40:AB40)=2),0,IF(AND(COUNTBLANK(D40)=1,COUNTA(AA40:AB40)=0),0,1)))</f>
        <v>0</v>
      </c>
      <c r="AP40" s="793">
        <f>IF(AND(COUNTBLANK(D40)=0,CNGE_2025_M1_Secc5_Sub5!$P$77&lt;&gt;"",CNGE_2025_M1_Secc5_Sub5!$P$77&lt;&gt;1,COUNTA(AC40:AD40)=0),0,IF(AND(COUNTBLANK(D40)=0,CNGE_2025_M1_Secc5_Sub5!$P$77&lt;&gt;"",CNGE_2025_M1_Secc5_Sub5!$P$77=1,COUNTA(AC40:AD40)=2),0,IF(AND(COUNTBLANK(D40)=1,COUNTA(AC40:AD40)=0),0,1)))</f>
        <v>0</v>
      </c>
      <c r="AQ40" s="723">
        <f t="shared" si="1"/>
        <v>0</v>
      </c>
      <c r="AR40" s="293">
        <f t="shared" si="2"/>
        <v>0</v>
      </c>
      <c r="AS40" s="294" t="str">
        <f>IF(AR40=0,"",
IF(SUM($AR$26:AR40)=1,AT40,
IF($AR$146&gt;SUM($AR$26:AR40),_xlfn.CONCAT(", ",AT40),
IF($AR$146=SUM($AR$26:AR40),_xlfn.CONCAT(" y ",AT40)))))</f>
        <v/>
      </c>
      <c r="AT40" s="89" t="s">
        <v>5134</v>
      </c>
      <c r="BB40" s="439">
        <f>IF(OR(Q40="NS",CNGE_2025_M1_Secc5_Sub5!$T$71="NS"),0,IF(AND(Q40="NA",CNGE_2025_M1_Secc5_Sub5!$T$71="NA"),0,IF(Q40&lt;=SUM(CNGE_2025_M1_Secc5_Sub5!$T$71),0,1)))</f>
        <v>0</v>
      </c>
      <c r="BC40" s="625">
        <f>IF(OR(S40="NS",CNGE_2025_M1_Secc5_Sub5!$T$72="NS"),0,IF(AND(S40="NA",CNGE_2025_M1_Secc5_Sub5!$T$72="NA"),0,IF(S40&lt;=SUM(CNGE_2025_M1_Secc5_Sub5!$T$72),0,1)))</f>
        <v>0</v>
      </c>
      <c r="BD40" s="439">
        <f>IF(OR(U40="NS",CNGE_2025_M1_Secc5_Sub5!$T$73="NS"),0,IF(AND(U40="NA",CNGE_2025_M1_Secc5_Sub5!$T$73="NA"),0,IF(U40&lt;=SUM(CNGE_2025_M1_Secc5_Sub5!$T$73),0,1)))</f>
        <v>0</v>
      </c>
      <c r="BE40" s="625">
        <f>IF(OR(W40="NS",CNGE_2025_M1_Secc5_Sub5!$T$74="NS"),0,IF(AND(W40="NA",CNGE_2025_M1_Secc5_Sub5!$T$74="NA"),0,IF(W40&lt;=SUM(CNGE_2025_M1_Secc5_Sub5!$T$74),0,1)))</f>
        <v>0</v>
      </c>
      <c r="BF40" s="439">
        <f>IF(OR(Y40="NS",CNGE_2025_M1_Secc5_Sub5!$T$75="NS"),0,IF(AND(Y40="NA",CNGE_2025_M1_Secc5_Sub5!$T$75="NA"),0,IF(Y40&lt;=SUM(CNGE_2025_M1_Secc5_Sub5!$T$75),0,1)))</f>
        <v>0</v>
      </c>
      <c r="BG40" s="625">
        <f>IF(OR(AA40="NS",CNGE_2025_M1_Secc5_Sub5!$T$76="NS"),0,IF(AND(AA40="NA",CNGE_2025_M1_Secc5_Sub5!$T$76="NA"),0,IF(AA40&lt;=SUM(CNGE_2025_M1_Secc5_Sub5!$T$76),0,1)))</f>
        <v>0</v>
      </c>
      <c r="BH40" s="439">
        <f>IF(OR(AC40="NS",CNGE_2025_M1_Secc5_Sub5!$T$77="NS"),0,IF(AND(AC40="NA",CNGE_2025_M1_Secc5_Sub5!$T$77="NA"),0,IF(AC40&lt;=SUM(CNGE_2025_M1_Secc5_Sub5!$T$77),0,1)))</f>
        <v>0</v>
      </c>
      <c r="BI40" s="293">
        <f t="shared" si="3"/>
        <v>0</v>
      </c>
      <c r="BJ40" s="294" t="str">
        <f>IF(BI40=0,"",
IF(SUM($BI$26:BI40)=1,BK40,
IF($BI$146&gt;SUM($BI$26:BI40),_xlfn.CONCAT(", ",BK40),
IF($BI$146=SUM($BI$26:BI40),_xlfn.CONCAT(" y ",BK40)))))</f>
        <v/>
      </c>
      <c r="BK40" s="89" t="s">
        <v>5134</v>
      </c>
      <c r="BS40" s="807">
        <f>IF(OR(R40="NS",CNGE_2025_M1_Secc5_Sub5!$T$85="NS"),0,IF(AND(R40="NA",CNGE_2025_M1_Secc5_Sub5!$T$85="NA"),0,IF(R40&lt;=SUM(CNGE_2025_M1_Secc5_Sub5!$T$85),0,1)))</f>
        <v>0</v>
      </c>
      <c r="BT40" s="492">
        <f>IF(OR(T40="NS",CNGE_2025_M1_Secc5_Sub5!$T$86="NS"),0,IF(AND(T40="NA",CNGE_2025_M1_Secc5_Sub5!$T$86="NA"),0,IF(T40&lt;=SUM(CNGE_2025_M1_Secc5_Sub5!$T$86),0,1)))</f>
        <v>0</v>
      </c>
      <c r="BU40" s="807">
        <f>IF(OR(V40="NS",CNGE_2025_M1_Secc5_Sub5!$T$87="NS"),0,IF(AND(V40="NA",CNGE_2025_M1_Secc5_Sub5!$T$87="NA"),0,IF(V40&lt;=SUM(CNGE_2025_M1_Secc5_Sub5!$T$87),0,1)))</f>
        <v>0</v>
      </c>
      <c r="BV40" s="492">
        <f>IF(OR(X40="NS",CNGE_2025_M1_Secc5_Sub5!$T$88="NS"),0,IF(AND(X40="NA",CNGE_2025_M1_Secc5_Sub5!$T$88="NA"),0,IF(X40&lt;=SUM(CNGE_2025_M1_Secc5_Sub5!$T$88),0,1)))</f>
        <v>0</v>
      </c>
      <c r="BW40" s="807">
        <f>IF(OR(Z40="NS",CNGE_2025_M1_Secc5_Sub5!$T$89="NS"),0,IF(AND(Z40="NA",CNGE_2025_M1_Secc5_Sub5!$T$89="NA"),0,IF(Z40&lt;=SUM(CNGE_2025_M1_Secc5_Sub5!$T$89),0,1)))</f>
        <v>0</v>
      </c>
      <c r="BX40" s="492">
        <f>IF(OR(AB40="NS",CNGE_2025_M1_Secc5_Sub5!$T$90="NS"),0,IF(AND(AB40="NA",CNGE_2025_M1_Secc5_Sub5!$T$90="NA"),0,IF(AB40&lt;=SUM(CNGE_2025_M1_Secc5_Sub5!$T$90),0,1)))</f>
        <v>0</v>
      </c>
      <c r="BY40" s="807">
        <f>IF(OR(AD40="NS",CNGE_2025_M1_Secc5_Sub5!$T$91="NS"),0,IF(AND(AD40="NA",CNGE_2025_M1_Secc5_Sub5!$T$91="NA"),0,IF(AD40&lt;=SUM(CNGE_2025_M1_Secc5_Sub5!$T$91),0,1)))</f>
        <v>0</v>
      </c>
      <c r="BZ40" s="293">
        <f t="shared" si="4"/>
        <v>0</v>
      </c>
      <c r="CA40" s="294" t="str">
        <f>IF(BZ40=0,"",
IF(SUM($BZ$26:BZ40)=1,CB40,
IF($BZ$146&gt;SUM($BZ$26:BZ40),_xlfn.CONCAT(", ",CB40),
IF($BZ$146=SUM($BZ$26:BZ40),_xlfn.CONCAT(" y ",CB40)))))</f>
        <v/>
      </c>
      <c r="CB40" s="89" t="s">
        <v>5134</v>
      </c>
    </row>
    <row r="41" spans="1:80" ht="15" customHeight="1">
      <c r="A41" s="11"/>
      <c r="C41" s="58" t="s">
        <v>5067</v>
      </c>
      <c r="D41" s="1125" t="str">
        <f>IF(CNGE_2025_M1_Secc5_Sub1!$D46="","",CNGE_2025_M1_Secc5_Sub1!$D46)</f>
        <v/>
      </c>
      <c r="E41" s="889"/>
      <c r="F41" s="889"/>
      <c r="G41" s="889"/>
      <c r="H41" s="889"/>
      <c r="I41" s="889"/>
      <c r="J41" s="889"/>
      <c r="K41" s="889"/>
      <c r="L41" s="889"/>
      <c r="M41" s="889"/>
      <c r="N41" s="890"/>
      <c r="O41" s="992"/>
      <c r="P41" s="885"/>
      <c r="Q41" s="813"/>
      <c r="R41" s="813"/>
      <c r="S41" s="813"/>
      <c r="T41" s="813"/>
      <c r="U41" s="813"/>
      <c r="V41" s="813"/>
      <c r="W41" s="813"/>
      <c r="X41" s="813"/>
      <c r="Y41" s="813"/>
      <c r="Z41" s="813"/>
      <c r="AA41" s="813"/>
      <c r="AB41" s="813"/>
      <c r="AC41" s="813"/>
      <c r="AD41" s="813"/>
      <c r="AI41" s="767">
        <f t="shared" si="0"/>
        <v>0</v>
      </c>
      <c r="AJ41" s="793">
        <f>IF(AND(COUNTBLANK(D41)=0,CNGE_2025_M1_Secc5_Sub5!$P$71&lt;&gt;"",CNGE_2025_M1_Secc5_Sub5!$P$71&lt;&gt;1,COUNTA(Q41:R41)=0),0,IF(AND(COUNTBLANK(D41)=0,CNGE_2025_M1_Secc5_Sub5!$P$71&lt;&gt;"",CNGE_2025_M1_Secc5_Sub5!$P$71=1,COUNTA(Q41:R41)=2),0,IF(AND(COUNTBLANK(D41)=1,COUNTA(Q41:R41)=0),0,1)))</f>
        <v>0</v>
      </c>
      <c r="AK41" s="795">
        <f>IF(AND(COUNTBLANK(D41)=0,CNGE_2025_M1_Secc5_Sub5!$P$72&lt;&gt;"",CNGE_2025_M1_Secc5_Sub5!$P$72&lt;&gt;1,COUNTA(S41:T41)=0),0,IF(AND(COUNTBLANK(D41)=0,CNGE_2025_M1_Secc5_Sub5!$P$72&lt;&gt;"",CNGE_2025_M1_Secc5_Sub5!$P$72=1,COUNTA(S41:T41)=2),0,IF(AND(COUNTBLANK(D41)=1,COUNTA(S41:T41)=0),0,1)))</f>
        <v>0</v>
      </c>
      <c r="AL41" s="793">
        <f>IF(AND(COUNTBLANK(D41)=0,CNGE_2025_M1_Secc5_Sub5!$P$73&lt;&gt;"",CNGE_2025_M1_Secc5_Sub5!$P$73&lt;&gt;1,COUNTA(U41:V41)=0),0,IF(AND(COUNTBLANK(D41)=0,CNGE_2025_M1_Secc5_Sub5!$P$73&lt;&gt;"",CNGE_2025_M1_Secc5_Sub5!$P$73=1,COUNTA(U41:V41)=2),0,IF(AND(COUNTBLANK(D41)=1,COUNTA(U41:V41)=0),0,1)))</f>
        <v>0</v>
      </c>
      <c r="AM41" s="795">
        <f>IF(AND(COUNTBLANK(D41)=0,CNGE_2025_M1_Secc5_Sub5!$P$74&lt;&gt;"",CNGE_2025_M1_Secc5_Sub5!$P$74&lt;&gt;1,COUNTA(W41:X41)=0),0,IF(AND(COUNTBLANK(D41)=0,CNGE_2025_M1_Secc5_Sub5!$P$74&lt;&gt;"",CNGE_2025_M1_Secc5_Sub5!$P$74=1,COUNTA(W41:X41)=2),0,IF(AND(COUNTBLANK(D41)=1,COUNTA(W41:X41)=0),0,1)))</f>
        <v>0</v>
      </c>
      <c r="AN41" s="793">
        <f>IF(AND(COUNTBLANK(D41)=0,CNGE_2025_M1_Secc5_Sub5!$P$75&lt;&gt;"",CNGE_2025_M1_Secc5_Sub5!$P$75&lt;&gt;1,COUNTA(Y41:Z41)=0),0,IF(AND(COUNTBLANK(D41)=0,CNGE_2025_M1_Secc5_Sub5!$P$75&lt;&gt;"",CNGE_2025_M1_Secc5_Sub5!$P$75=1,COUNTA(Y41:Z41)=2),0,IF(AND(COUNTBLANK(D41)=1,COUNTA(Y41:Z41)=0),0,1)))</f>
        <v>0</v>
      </c>
      <c r="AO41" s="795">
        <f>IF(AND(COUNTBLANK(D41)=0,CNGE_2025_M1_Secc5_Sub5!$P$76&lt;&gt;"",CNGE_2025_M1_Secc5_Sub5!$P$76&lt;&gt;1,COUNTA(AA41:AB41)=0),0,IF(AND(COUNTBLANK(D41)=0,CNGE_2025_M1_Secc5_Sub5!$P$76&lt;&gt;"",CNGE_2025_M1_Secc5_Sub5!$P$76=1,COUNTA(AA41:AB41)=2),0,IF(AND(COUNTBLANK(D41)=1,COUNTA(AA41:AB41)=0),0,1)))</f>
        <v>0</v>
      </c>
      <c r="AP41" s="793">
        <f>IF(AND(COUNTBLANK(D41)=0,CNGE_2025_M1_Secc5_Sub5!$P$77&lt;&gt;"",CNGE_2025_M1_Secc5_Sub5!$P$77&lt;&gt;1,COUNTA(AC41:AD41)=0),0,IF(AND(COUNTBLANK(D41)=0,CNGE_2025_M1_Secc5_Sub5!$P$77&lt;&gt;"",CNGE_2025_M1_Secc5_Sub5!$P$77=1,COUNTA(AC41:AD41)=2),0,IF(AND(COUNTBLANK(D41)=1,COUNTA(AC41:AD41)=0),0,1)))</f>
        <v>0</v>
      </c>
      <c r="AQ41" s="723">
        <f t="shared" si="1"/>
        <v>0</v>
      </c>
      <c r="AR41" s="293">
        <f t="shared" si="2"/>
        <v>0</v>
      </c>
      <c r="AS41" s="294" t="str">
        <f>IF(AR41=0,"",
IF(SUM($AR$26:AR41)=1,AT41,
IF($AR$146&gt;SUM($AR$26:AR41),_xlfn.CONCAT(", ",AT41),
IF($AR$146=SUM($AR$26:AR41),_xlfn.CONCAT(" y ",AT41)))))</f>
        <v/>
      </c>
      <c r="AT41" s="89" t="s">
        <v>5135</v>
      </c>
      <c r="BB41" s="439">
        <f>IF(OR(Q41="NS",CNGE_2025_M1_Secc5_Sub5!$T$71="NS"),0,IF(AND(Q41="NA",CNGE_2025_M1_Secc5_Sub5!$T$71="NA"),0,IF(Q41&lt;=SUM(CNGE_2025_M1_Secc5_Sub5!$T$71),0,1)))</f>
        <v>0</v>
      </c>
      <c r="BC41" s="625">
        <f>IF(OR(S41="NS",CNGE_2025_M1_Secc5_Sub5!$T$72="NS"),0,IF(AND(S41="NA",CNGE_2025_M1_Secc5_Sub5!$T$72="NA"),0,IF(S41&lt;=SUM(CNGE_2025_M1_Secc5_Sub5!$T$72),0,1)))</f>
        <v>0</v>
      </c>
      <c r="BD41" s="439">
        <f>IF(OR(U41="NS",CNGE_2025_M1_Secc5_Sub5!$T$73="NS"),0,IF(AND(U41="NA",CNGE_2025_M1_Secc5_Sub5!$T$73="NA"),0,IF(U41&lt;=SUM(CNGE_2025_M1_Secc5_Sub5!$T$73),0,1)))</f>
        <v>0</v>
      </c>
      <c r="BE41" s="625">
        <f>IF(OR(W41="NS",CNGE_2025_M1_Secc5_Sub5!$T$74="NS"),0,IF(AND(W41="NA",CNGE_2025_M1_Secc5_Sub5!$T$74="NA"),0,IF(W41&lt;=SUM(CNGE_2025_M1_Secc5_Sub5!$T$74),0,1)))</f>
        <v>0</v>
      </c>
      <c r="BF41" s="439">
        <f>IF(OR(Y41="NS",CNGE_2025_M1_Secc5_Sub5!$T$75="NS"),0,IF(AND(Y41="NA",CNGE_2025_M1_Secc5_Sub5!$T$75="NA"),0,IF(Y41&lt;=SUM(CNGE_2025_M1_Secc5_Sub5!$T$75),0,1)))</f>
        <v>0</v>
      </c>
      <c r="BG41" s="625">
        <f>IF(OR(AA41="NS",CNGE_2025_M1_Secc5_Sub5!$T$76="NS"),0,IF(AND(AA41="NA",CNGE_2025_M1_Secc5_Sub5!$T$76="NA"),0,IF(AA41&lt;=SUM(CNGE_2025_M1_Secc5_Sub5!$T$76),0,1)))</f>
        <v>0</v>
      </c>
      <c r="BH41" s="439">
        <f>IF(OR(AC41="NS",CNGE_2025_M1_Secc5_Sub5!$T$77="NS"),0,IF(AND(AC41="NA",CNGE_2025_M1_Secc5_Sub5!$T$77="NA"),0,IF(AC41&lt;=SUM(CNGE_2025_M1_Secc5_Sub5!$T$77),0,1)))</f>
        <v>0</v>
      </c>
      <c r="BI41" s="293">
        <f t="shared" si="3"/>
        <v>0</v>
      </c>
      <c r="BJ41" s="294" t="str">
        <f>IF(BI41=0,"",
IF(SUM($BI$26:BI41)=1,BK41,
IF($BI$146&gt;SUM($BI$26:BI41),_xlfn.CONCAT(", ",BK41),
IF($BI$146=SUM($BI$26:BI41),_xlfn.CONCAT(" y ",BK41)))))</f>
        <v/>
      </c>
      <c r="BK41" s="89" t="s">
        <v>5135</v>
      </c>
      <c r="BS41" s="807">
        <f>IF(OR(R41="NS",CNGE_2025_M1_Secc5_Sub5!$T$85="NS"),0,IF(AND(R41="NA",CNGE_2025_M1_Secc5_Sub5!$T$85="NA"),0,IF(R41&lt;=SUM(CNGE_2025_M1_Secc5_Sub5!$T$85),0,1)))</f>
        <v>0</v>
      </c>
      <c r="BT41" s="492">
        <f>IF(OR(T41="NS",CNGE_2025_M1_Secc5_Sub5!$T$86="NS"),0,IF(AND(T41="NA",CNGE_2025_M1_Secc5_Sub5!$T$86="NA"),0,IF(T41&lt;=SUM(CNGE_2025_M1_Secc5_Sub5!$T$86),0,1)))</f>
        <v>0</v>
      </c>
      <c r="BU41" s="807">
        <f>IF(OR(V41="NS",CNGE_2025_M1_Secc5_Sub5!$T$87="NS"),0,IF(AND(V41="NA",CNGE_2025_M1_Secc5_Sub5!$T$87="NA"),0,IF(V41&lt;=SUM(CNGE_2025_M1_Secc5_Sub5!$T$87),0,1)))</f>
        <v>0</v>
      </c>
      <c r="BV41" s="492">
        <f>IF(OR(X41="NS",CNGE_2025_M1_Secc5_Sub5!$T$88="NS"),0,IF(AND(X41="NA",CNGE_2025_M1_Secc5_Sub5!$T$88="NA"),0,IF(X41&lt;=SUM(CNGE_2025_M1_Secc5_Sub5!$T$88),0,1)))</f>
        <v>0</v>
      </c>
      <c r="BW41" s="807">
        <f>IF(OR(Z41="NS",CNGE_2025_M1_Secc5_Sub5!$T$89="NS"),0,IF(AND(Z41="NA",CNGE_2025_M1_Secc5_Sub5!$T$89="NA"),0,IF(Z41&lt;=SUM(CNGE_2025_M1_Secc5_Sub5!$T$89),0,1)))</f>
        <v>0</v>
      </c>
      <c r="BX41" s="492">
        <f>IF(OR(AB41="NS",CNGE_2025_M1_Secc5_Sub5!$T$90="NS"),0,IF(AND(AB41="NA",CNGE_2025_M1_Secc5_Sub5!$T$90="NA"),0,IF(AB41&lt;=SUM(CNGE_2025_M1_Secc5_Sub5!$T$90),0,1)))</f>
        <v>0</v>
      </c>
      <c r="BY41" s="807">
        <f>IF(OR(AD41="NS",CNGE_2025_M1_Secc5_Sub5!$T$91="NS"),0,IF(AND(AD41="NA",CNGE_2025_M1_Secc5_Sub5!$T$91="NA"),0,IF(AD41&lt;=SUM(CNGE_2025_M1_Secc5_Sub5!$T$91),0,1)))</f>
        <v>0</v>
      </c>
      <c r="BZ41" s="293">
        <f t="shared" si="4"/>
        <v>0</v>
      </c>
      <c r="CA41" s="294" t="str">
        <f>IF(BZ41=0,"",
IF(SUM($BZ$26:BZ41)=1,CB41,
IF($BZ$146&gt;SUM($BZ$26:BZ41),_xlfn.CONCAT(", ",CB41),
IF($BZ$146=SUM($BZ$26:BZ41),_xlfn.CONCAT(" y ",CB41)))))</f>
        <v/>
      </c>
      <c r="CB41" s="89" t="s">
        <v>5135</v>
      </c>
    </row>
    <row r="42" spans="1:80" ht="15" customHeight="1">
      <c r="A42" s="11"/>
      <c r="C42" s="58" t="s">
        <v>5068</v>
      </c>
      <c r="D42" s="1125" t="str">
        <f>IF(CNGE_2025_M1_Secc5_Sub1!$D47="","",CNGE_2025_M1_Secc5_Sub1!$D47)</f>
        <v/>
      </c>
      <c r="E42" s="889"/>
      <c r="F42" s="889"/>
      <c r="G42" s="889"/>
      <c r="H42" s="889"/>
      <c r="I42" s="889"/>
      <c r="J42" s="889"/>
      <c r="K42" s="889"/>
      <c r="L42" s="889"/>
      <c r="M42" s="889"/>
      <c r="N42" s="890"/>
      <c r="O42" s="992"/>
      <c r="P42" s="885"/>
      <c r="Q42" s="813"/>
      <c r="R42" s="813"/>
      <c r="S42" s="813"/>
      <c r="T42" s="813"/>
      <c r="U42" s="813"/>
      <c r="V42" s="813"/>
      <c r="W42" s="813"/>
      <c r="X42" s="813"/>
      <c r="Y42" s="813"/>
      <c r="Z42" s="813"/>
      <c r="AA42" s="813"/>
      <c r="AB42" s="813"/>
      <c r="AC42" s="813"/>
      <c r="AD42" s="813"/>
      <c r="AI42" s="767">
        <f t="shared" si="0"/>
        <v>0</v>
      </c>
      <c r="AJ42" s="793">
        <f>IF(AND(COUNTBLANK(D42)=0,CNGE_2025_M1_Secc5_Sub5!$P$71&lt;&gt;"",CNGE_2025_M1_Secc5_Sub5!$P$71&lt;&gt;1,COUNTA(Q42:R42)=0),0,IF(AND(COUNTBLANK(D42)=0,CNGE_2025_M1_Secc5_Sub5!$P$71&lt;&gt;"",CNGE_2025_M1_Secc5_Sub5!$P$71=1,COUNTA(Q42:R42)=2),0,IF(AND(COUNTBLANK(D42)=1,COUNTA(Q42:R42)=0),0,1)))</f>
        <v>0</v>
      </c>
      <c r="AK42" s="795">
        <f>IF(AND(COUNTBLANK(D42)=0,CNGE_2025_M1_Secc5_Sub5!$P$72&lt;&gt;"",CNGE_2025_M1_Secc5_Sub5!$P$72&lt;&gt;1,COUNTA(S42:T42)=0),0,IF(AND(COUNTBLANK(D42)=0,CNGE_2025_M1_Secc5_Sub5!$P$72&lt;&gt;"",CNGE_2025_M1_Secc5_Sub5!$P$72=1,COUNTA(S42:T42)=2),0,IF(AND(COUNTBLANK(D42)=1,COUNTA(S42:T42)=0),0,1)))</f>
        <v>0</v>
      </c>
      <c r="AL42" s="793">
        <f>IF(AND(COUNTBLANK(D42)=0,CNGE_2025_M1_Secc5_Sub5!$P$73&lt;&gt;"",CNGE_2025_M1_Secc5_Sub5!$P$73&lt;&gt;1,COUNTA(U42:V42)=0),0,IF(AND(COUNTBLANK(D42)=0,CNGE_2025_M1_Secc5_Sub5!$P$73&lt;&gt;"",CNGE_2025_M1_Secc5_Sub5!$P$73=1,COUNTA(U42:V42)=2),0,IF(AND(COUNTBLANK(D42)=1,COUNTA(U42:V42)=0),0,1)))</f>
        <v>0</v>
      </c>
      <c r="AM42" s="795">
        <f>IF(AND(COUNTBLANK(D42)=0,CNGE_2025_M1_Secc5_Sub5!$P$74&lt;&gt;"",CNGE_2025_M1_Secc5_Sub5!$P$74&lt;&gt;1,COUNTA(W42:X42)=0),0,IF(AND(COUNTBLANK(D42)=0,CNGE_2025_M1_Secc5_Sub5!$P$74&lt;&gt;"",CNGE_2025_M1_Secc5_Sub5!$P$74=1,COUNTA(W42:X42)=2),0,IF(AND(COUNTBLANK(D42)=1,COUNTA(W42:X42)=0),0,1)))</f>
        <v>0</v>
      </c>
      <c r="AN42" s="793">
        <f>IF(AND(COUNTBLANK(D42)=0,CNGE_2025_M1_Secc5_Sub5!$P$75&lt;&gt;"",CNGE_2025_M1_Secc5_Sub5!$P$75&lt;&gt;1,COUNTA(Y42:Z42)=0),0,IF(AND(COUNTBLANK(D42)=0,CNGE_2025_M1_Secc5_Sub5!$P$75&lt;&gt;"",CNGE_2025_M1_Secc5_Sub5!$P$75=1,COUNTA(Y42:Z42)=2),0,IF(AND(COUNTBLANK(D42)=1,COUNTA(Y42:Z42)=0),0,1)))</f>
        <v>0</v>
      </c>
      <c r="AO42" s="795">
        <f>IF(AND(COUNTBLANK(D42)=0,CNGE_2025_M1_Secc5_Sub5!$P$76&lt;&gt;"",CNGE_2025_M1_Secc5_Sub5!$P$76&lt;&gt;1,COUNTA(AA42:AB42)=0),0,IF(AND(COUNTBLANK(D42)=0,CNGE_2025_M1_Secc5_Sub5!$P$76&lt;&gt;"",CNGE_2025_M1_Secc5_Sub5!$P$76=1,COUNTA(AA42:AB42)=2),0,IF(AND(COUNTBLANK(D42)=1,COUNTA(AA42:AB42)=0),0,1)))</f>
        <v>0</v>
      </c>
      <c r="AP42" s="793">
        <f>IF(AND(COUNTBLANK(D42)=0,CNGE_2025_M1_Secc5_Sub5!$P$77&lt;&gt;"",CNGE_2025_M1_Secc5_Sub5!$P$77&lt;&gt;1,COUNTA(AC42:AD42)=0),0,IF(AND(COUNTBLANK(D42)=0,CNGE_2025_M1_Secc5_Sub5!$P$77&lt;&gt;"",CNGE_2025_M1_Secc5_Sub5!$P$77=1,COUNTA(AC42:AD42)=2),0,IF(AND(COUNTBLANK(D42)=1,COUNTA(AC42:AD42)=0),0,1)))</f>
        <v>0</v>
      </c>
      <c r="AQ42" s="723">
        <f t="shared" si="1"/>
        <v>0</v>
      </c>
      <c r="AR42" s="293">
        <f t="shared" si="2"/>
        <v>0</v>
      </c>
      <c r="AS42" s="294" t="str">
        <f>IF(AR42=0,"",
IF(SUM($AR$26:AR42)=1,AT42,
IF($AR$146&gt;SUM($AR$26:AR42),_xlfn.CONCAT(", ",AT42),
IF($AR$146=SUM($AR$26:AR42),_xlfn.CONCAT(" y ",AT42)))))</f>
        <v/>
      </c>
      <c r="AT42" s="89" t="s">
        <v>5136</v>
      </c>
      <c r="BB42" s="439">
        <f>IF(OR(Q42="NS",CNGE_2025_M1_Secc5_Sub5!$T$71="NS"),0,IF(AND(Q42="NA",CNGE_2025_M1_Secc5_Sub5!$T$71="NA"),0,IF(Q42&lt;=SUM(CNGE_2025_M1_Secc5_Sub5!$T$71),0,1)))</f>
        <v>0</v>
      </c>
      <c r="BC42" s="625">
        <f>IF(OR(S42="NS",CNGE_2025_M1_Secc5_Sub5!$T$72="NS"),0,IF(AND(S42="NA",CNGE_2025_M1_Secc5_Sub5!$T$72="NA"),0,IF(S42&lt;=SUM(CNGE_2025_M1_Secc5_Sub5!$T$72),0,1)))</f>
        <v>0</v>
      </c>
      <c r="BD42" s="439">
        <f>IF(OR(U42="NS",CNGE_2025_M1_Secc5_Sub5!$T$73="NS"),0,IF(AND(U42="NA",CNGE_2025_M1_Secc5_Sub5!$T$73="NA"),0,IF(U42&lt;=SUM(CNGE_2025_M1_Secc5_Sub5!$T$73),0,1)))</f>
        <v>0</v>
      </c>
      <c r="BE42" s="625">
        <f>IF(OR(W42="NS",CNGE_2025_M1_Secc5_Sub5!$T$74="NS"),0,IF(AND(W42="NA",CNGE_2025_M1_Secc5_Sub5!$T$74="NA"),0,IF(W42&lt;=SUM(CNGE_2025_M1_Secc5_Sub5!$T$74),0,1)))</f>
        <v>0</v>
      </c>
      <c r="BF42" s="439">
        <f>IF(OR(Y42="NS",CNGE_2025_M1_Secc5_Sub5!$T$75="NS"),0,IF(AND(Y42="NA",CNGE_2025_M1_Secc5_Sub5!$T$75="NA"),0,IF(Y42&lt;=SUM(CNGE_2025_M1_Secc5_Sub5!$T$75),0,1)))</f>
        <v>0</v>
      </c>
      <c r="BG42" s="625">
        <f>IF(OR(AA42="NS",CNGE_2025_M1_Secc5_Sub5!$T$76="NS"),0,IF(AND(AA42="NA",CNGE_2025_M1_Secc5_Sub5!$T$76="NA"),0,IF(AA42&lt;=SUM(CNGE_2025_M1_Secc5_Sub5!$T$76),0,1)))</f>
        <v>0</v>
      </c>
      <c r="BH42" s="439">
        <f>IF(OR(AC42="NS",CNGE_2025_M1_Secc5_Sub5!$T$77="NS"),0,IF(AND(AC42="NA",CNGE_2025_M1_Secc5_Sub5!$T$77="NA"),0,IF(AC42&lt;=SUM(CNGE_2025_M1_Secc5_Sub5!$T$77),0,1)))</f>
        <v>0</v>
      </c>
      <c r="BI42" s="293">
        <f t="shared" si="3"/>
        <v>0</v>
      </c>
      <c r="BJ42" s="294" t="str">
        <f>IF(BI42=0,"",
IF(SUM($BI$26:BI42)=1,BK42,
IF($BI$146&gt;SUM($BI$26:BI42),_xlfn.CONCAT(", ",BK42),
IF($BI$146=SUM($BI$26:BI42),_xlfn.CONCAT(" y ",BK42)))))</f>
        <v/>
      </c>
      <c r="BK42" s="89" t="s">
        <v>5136</v>
      </c>
      <c r="BS42" s="807">
        <f>IF(OR(R42="NS",CNGE_2025_M1_Secc5_Sub5!$T$85="NS"),0,IF(AND(R42="NA",CNGE_2025_M1_Secc5_Sub5!$T$85="NA"),0,IF(R42&lt;=SUM(CNGE_2025_M1_Secc5_Sub5!$T$85),0,1)))</f>
        <v>0</v>
      </c>
      <c r="BT42" s="492">
        <f>IF(OR(T42="NS",CNGE_2025_M1_Secc5_Sub5!$T$86="NS"),0,IF(AND(T42="NA",CNGE_2025_M1_Secc5_Sub5!$T$86="NA"),0,IF(T42&lt;=SUM(CNGE_2025_M1_Secc5_Sub5!$T$86),0,1)))</f>
        <v>0</v>
      </c>
      <c r="BU42" s="807">
        <f>IF(OR(V42="NS",CNGE_2025_M1_Secc5_Sub5!$T$87="NS"),0,IF(AND(V42="NA",CNGE_2025_M1_Secc5_Sub5!$T$87="NA"),0,IF(V42&lt;=SUM(CNGE_2025_M1_Secc5_Sub5!$T$87),0,1)))</f>
        <v>0</v>
      </c>
      <c r="BV42" s="492">
        <f>IF(OR(X42="NS",CNGE_2025_M1_Secc5_Sub5!$T$88="NS"),0,IF(AND(X42="NA",CNGE_2025_M1_Secc5_Sub5!$T$88="NA"),0,IF(X42&lt;=SUM(CNGE_2025_M1_Secc5_Sub5!$T$88),0,1)))</f>
        <v>0</v>
      </c>
      <c r="BW42" s="807">
        <f>IF(OR(Z42="NS",CNGE_2025_M1_Secc5_Sub5!$T$89="NS"),0,IF(AND(Z42="NA",CNGE_2025_M1_Secc5_Sub5!$T$89="NA"),0,IF(Z42&lt;=SUM(CNGE_2025_M1_Secc5_Sub5!$T$89),0,1)))</f>
        <v>0</v>
      </c>
      <c r="BX42" s="492">
        <f>IF(OR(AB42="NS",CNGE_2025_M1_Secc5_Sub5!$T$90="NS"),0,IF(AND(AB42="NA",CNGE_2025_M1_Secc5_Sub5!$T$90="NA"),0,IF(AB42&lt;=SUM(CNGE_2025_M1_Secc5_Sub5!$T$90),0,1)))</f>
        <v>0</v>
      </c>
      <c r="BY42" s="807">
        <f>IF(OR(AD42="NS",CNGE_2025_M1_Secc5_Sub5!$T$91="NS"),0,IF(AND(AD42="NA",CNGE_2025_M1_Secc5_Sub5!$T$91="NA"),0,IF(AD42&lt;=SUM(CNGE_2025_M1_Secc5_Sub5!$T$91),0,1)))</f>
        <v>0</v>
      </c>
      <c r="BZ42" s="293">
        <f t="shared" si="4"/>
        <v>0</v>
      </c>
      <c r="CA42" s="294" t="str">
        <f>IF(BZ42=0,"",
IF(SUM($BZ$26:BZ42)=1,CB42,
IF($BZ$146&gt;SUM($BZ$26:BZ42),_xlfn.CONCAT(", ",CB42),
IF($BZ$146=SUM($BZ$26:BZ42),_xlfn.CONCAT(" y ",CB42)))))</f>
        <v/>
      </c>
      <c r="CB42" s="89" t="s">
        <v>5136</v>
      </c>
    </row>
    <row r="43" spans="1:80" ht="15" customHeight="1">
      <c r="A43" s="11"/>
      <c r="C43" s="58" t="s">
        <v>5069</v>
      </c>
      <c r="D43" s="1125" t="str">
        <f>IF(CNGE_2025_M1_Secc5_Sub1!$D48="","",CNGE_2025_M1_Secc5_Sub1!$D48)</f>
        <v/>
      </c>
      <c r="E43" s="889"/>
      <c r="F43" s="889"/>
      <c r="G43" s="889"/>
      <c r="H43" s="889"/>
      <c r="I43" s="889"/>
      <c r="J43" s="889"/>
      <c r="K43" s="889"/>
      <c r="L43" s="889"/>
      <c r="M43" s="889"/>
      <c r="N43" s="890"/>
      <c r="O43" s="992"/>
      <c r="P43" s="885"/>
      <c r="Q43" s="813"/>
      <c r="R43" s="813"/>
      <c r="S43" s="813"/>
      <c r="T43" s="813"/>
      <c r="U43" s="813"/>
      <c r="V43" s="813"/>
      <c r="W43" s="813"/>
      <c r="X43" s="813"/>
      <c r="Y43" s="813"/>
      <c r="Z43" s="813"/>
      <c r="AA43" s="813"/>
      <c r="AB43" s="813"/>
      <c r="AC43" s="813"/>
      <c r="AD43" s="813"/>
      <c r="AI43" s="767">
        <f t="shared" si="0"/>
        <v>0</v>
      </c>
      <c r="AJ43" s="793">
        <f>IF(AND(COUNTBLANK(D43)=0,CNGE_2025_M1_Secc5_Sub5!$P$71&lt;&gt;"",CNGE_2025_M1_Secc5_Sub5!$P$71&lt;&gt;1,COUNTA(Q43:R43)=0),0,IF(AND(COUNTBLANK(D43)=0,CNGE_2025_M1_Secc5_Sub5!$P$71&lt;&gt;"",CNGE_2025_M1_Secc5_Sub5!$P$71=1,COUNTA(Q43:R43)=2),0,IF(AND(COUNTBLANK(D43)=1,COUNTA(Q43:R43)=0),0,1)))</f>
        <v>0</v>
      </c>
      <c r="AK43" s="795">
        <f>IF(AND(COUNTBLANK(D43)=0,CNGE_2025_M1_Secc5_Sub5!$P$72&lt;&gt;"",CNGE_2025_M1_Secc5_Sub5!$P$72&lt;&gt;1,COUNTA(S43:T43)=0),0,IF(AND(COUNTBLANK(D43)=0,CNGE_2025_M1_Secc5_Sub5!$P$72&lt;&gt;"",CNGE_2025_M1_Secc5_Sub5!$P$72=1,COUNTA(S43:T43)=2),0,IF(AND(COUNTBLANK(D43)=1,COUNTA(S43:T43)=0),0,1)))</f>
        <v>0</v>
      </c>
      <c r="AL43" s="793">
        <f>IF(AND(COUNTBLANK(D43)=0,CNGE_2025_M1_Secc5_Sub5!$P$73&lt;&gt;"",CNGE_2025_M1_Secc5_Sub5!$P$73&lt;&gt;1,COUNTA(U43:V43)=0),0,IF(AND(COUNTBLANK(D43)=0,CNGE_2025_M1_Secc5_Sub5!$P$73&lt;&gt;"",CNGE_2025_M1_Secc5_Sub5!$P$73=1,COUNTA(U43:V43)=2),0,IF(AND(COUNTBLANK(D43)=1,COUNTA(U43:V43)=0),0,1)))</f>
        <v>0</v>
      </c>
      <c r="AM43" s="795">
        <f>IF(AND(COUNTBLANK(D43)=0,CNGE_2025_M1_Secc5_Sub5!$P$74&lt;&gt;"",CNGE_2025_M1_Secc5_Sub5!$P$74&lt;&gt;1,COUNTA(W43:X43)=0),0,IF(AND(COUNTBLANK(D43)=0,CNGE_2025_M1_Secc5_Sub5!$P$74&lt;&gt;"",CNGE_2025_M1_Secc5_Sub5!$P$74=1,COUNTA(W43:X43)=2),0,IF(AND(COUNTBLANK(D43)=1,COUNTA(W43:X43)=0),0,1)))</f>
        <v>0</v>
      </c>
      <c r="AN43" s="793">
        <f>IF(AND(COUNTBLANK(D43)=0,CNGE_2025_M1_Secc5_Sub5!$P$75&lt;&gt;"",CNGE_2025_M1_Secc5_Sub5!$P$75&lt;&gt;1,COUNTA(Y43:Z43)=0),0,IF(AND(COUNTBLANK(D43)=0,CNGE_2025_M1_Secc5_Sub5!$P$75&lt;&gt;"",CNGE_2025_M1_Secc5_Sub5!$P$75=1,COUNTA(Y43:Z43)=2),0,IF(AND(COUNTBLANK(D43)=1,COUNTA(Y43:Z43)=0),0,1)))</f>
        <v>0</v>
      </c>
      <c r="AO43" s="795">
        <f>IF(AND(COUNTBLANK(D43)=0,CNGE_2025_M1_Secc5_Sub5!$P$76&lt;&gt;"",CNGE_2025_M1_Secc5_Sub5!$P$76&lt;&gt;1,COUNTA(AA43:AB43)=0),0,IF(AND(COUNTBLANK(D43)=0,CNGE_2025_M1_Secc5_Sub5!$P$76&lt;&gt;"",CNGE_2025_M1_Secc5_Sub5!$P$76=1,COUNTA(AA43:AB43)=2),0,IF(AND(COUNTBLANK(D43)=1,COUNTA(AA43:AB43)=0),0,1)))</f>
        <v>0</v>
      </c>
      <c r="AP43" s="793">
        <f>IF(AND(COUNTBLANK(D43)=0,CNGE_2025_M1_Secc5_Sub5!$P$77&lt;&gt;"",CNGE_2025_M1_Secc5_Sub5!$P$77&lt;&gt;1,COUNTA(AC43:AD43)=0),0,IF(AND(COUNTBLANK(D43)=0,CNGE_2025_M1_Secc5_Sub5!$P$77&lt;&gt;"",CNGE_2025_M1_Secc5_Sub5!$P$77=1,COUNTA(AC43:AD43)=2),0,IF(AND(COUNTBLANK(D43)=1,COUNTA(AC43:AD43)=0),0,1)))</f>
        <v>0</v>
      </c>
      <c r="AQ43" s="723">
        <f t="shared" si="1"/>
        <v>0</v>
      </c>
      <c r="AR43" s="293">
        <f t="shared" si="2"/>
        <v>0</v>
      </c>
      <c r="AS43" s="294" t="str">
        <f>IF(AR43=0,"",
IF(SUM($AR$26:AR43)=1,AT43,
IF($AR$146&gt;SUM($AR$26:AR43),_xlfn.CONCAT(", ",AT43),
IF($AR$146=SUM($AR$26:AR43),_xlfn.CONCAT(" y ",AT43)))))</f>
        <v/>
      </c>
      <c r="AT43" s="89" t="s">
        <v>5137</v>
      </c>
      <c r="BB43" s="439">
        <f>IF(OR(Q43="NS",CNGE_2025_M1_Secc5_Sub5!$T$71="NS"),0,IF(AND(Q43="NA",CNGE_2025_M1_Secc5_Sub5!$T$71="NA"),0,IF(Q43&lt;=SUM(CNGE_2025_M1_Secc5_Sub5!$T$71),0,1)))</f>
        <v>0</v>
      </c>
      <c r="BC43" s="625">
        <f>IF(OR(S43="NS",CNGE_2025_M1_Secc5_Sub5!$T$72="NS"),0,IF(AND(S43="NA",CNGE_2025_M1_Secc5_Sub5!$T$72="NA"),0,IF(S43&lt;=SUM(CNGE_2025_M1_Secc5_Sub5!$T$72),0,1)))</f>
        <v>0</v>
      </c>
      <c r="BD43" s="439">
        <f>IF(OR(U43="NS",CNGE_2025_M1_Secc5_Sub5!$T$73="NS"),0,IF(AND(U43="NA",CNGE_2025_M1_Secc5_Sub5!$T$73="NA"),0,IF(U43&lt;=SUM(CNGE_2025_M1_Secc5_Sub5!$T$73),0,1)))</f>
        <v>0</v>
      </c>
      <c r="BE43" s="625">
        <f>IF(OR(W43="NS",CNGE_2025_M1_Secc5_Sub5!$T$74="NS"),0,IF(AND(W43="NA",CNGE_2025_M1_Secc5_Sub5!$T$74="NA"),0,IF(W43&lt;=SUM(CNGE_2025_M1_Secc5_Sub5!$T$74),0,1)))</f>
        <v>0</v>
      </c>
      <c r="BF43" s="439">
        <f>IF(OR(Y43="NS",CNGE_2025_M1_Secc5_Sub5!$T$75="NS"),0,IF(AND(Y43="NA",CNGE_2025_M1_Secc5_Sub5!$T$75="NA"),0,IF(Y43&lt;=SUM(CNGE_2025_M1_Secc5_Sub5!$T$75),0,1)))</f>
        <v>0</v>
      </c>
      <c r="BG43" s="625">
        <f>IF(OR(AA43="NS",CNGE_2025_M1_Secc5_Sub5!$T$76="NS"),0,IF(AND(AA43="NA",CNGE_2025_M1_Secc5_Sub5!$T$76="NA"),0,IF(AA43&lt;=SUM(CNGE_2025_M1_Secc5_Sub5!$T$76),0,1)))</f>
        <v>0</v>
      </c>
      <c r="BH43" s="439">
        <f>IF(OR(AC43="NS",CNGE_2025_M1_Secc5_Sub5!$T$77="NS"),0,IF(AND(AC43="NA",CNGE_2025_M1_Secc5_Sub5!$T$77="NA"),0,IF(AC43&lt;=SUM(CNGE_2025_M1_Secc5_Sub5!$T$77),0,1)))</f>
        <v>0</v>
      </c>
      <c r="BI43" s="293">
        <f t="shared" si="3"/>
        <v>0</v>
      </c>
      <c r="BJ43" s="294" t="str">
        <f>IF(BI43=0,"",
IF(SUM($BI$26:BI43)=1,BK43,
IF($BI$146&gt;SUM($BI$26:BI43),_xlfn.CONCAT(", ",BK43),
IF($BI$146=SUM($BI$26:BI43),_xlfn.CONCAT(" y ",BK43)))))</f>
        <v/>
      </c>
      <c r="BK43" s="89" t="s">
        <v>5137</v>
      </c>
      <c r="BS43" s="807">
        <f>IF(OR(R43="NS",CNGE_2025_M1_Secc5_Sub5!$T$85="NS"),0,IF(AND(R43="NA",CNGE_2025_M1_Secc5_Sub5!$T$85="NA"),0,IF(R43&lt;=SUM(CNGE_2025_M1_Secc5_Sub5!$T$85),0,1)))</f>
        <v>0</v>
      </c>
      <c r="BT43" s="492">
        <f>IF(OR(T43="NS",CNGE_2025_M1_Secc5_Sub5!$T$86="NS"),0,IF(AND(T43="NA",CNGE_2025_M1_Secc5_Sub5!$T$86="NA"),0,IF(T43&lt;=SUM(CNGE_2025_M1_Secc5_Sub5!$T$86),0,1)))</f>
        <v>0</v>
      </c>
      <c r="BU43" s="807">
        <f>IF(OR(V43="NS",CNGE_2025_M1_Secc5_Sub5!$T$87="NS"),0,IF(AND(V43="NA",CNGE_2025_M1_Secc5_Sub5!$T$87="NA"),0,IF(V43&lt;=SUM(CNGE_2025_M1_Secc5_Sub5!$T$87),0,1)))</f>
        <v>0</v>
      </c>
      <c r="BV43" s="492">
        <f>IF(OR(X43="NS",CNGE_2025_M1_Secc5_Sub5!$T$88="NS"),0,IF(AND(X43="NA",CNGE_2025_M1_Secc5_Sub5!$T$88="NA"),0,IF(X43&lt;=SUM(CNGE_2025_M1_Secc5_Sub5!$T$88),0,1)))</f>
        <v>0</v>
      </c>
      <c r="BW43" s="807">
        <f>IF(OR(Z43="NS",CNGE_2025_M1_Secc5_Sub5!$T$89="NS"),0,IF(AND(Z43="NA",CNGE_2025_M1_Secc5_Sub5!$T$89="NA"),0,IF(Z43&lt;=SUM(CNGE_2025_M1_Secc5_Sub5!$T$89),0,1)))</f>
        <v>0</v>
      </c>
      <c r="BX43" s="492">
        <f>IF(OR(AB43="NS",CNGE_2025_M1_Secc5_Sub5!$T$90="NS"),0,IF(AND(AB43="NA",CNGE_2025_M1_Secc5_Sub5!$T$90="NA"),0,IF(AB43&lt;=SUM(CNGE_2025_M1_Secc5_Sub5!$T$90),0,1)))</f>
        <v>0</v>
      </c>
      <c r="BY43" s="807">
        <f>IF(OR(AD43="NS",CNGE_2025_M1_Secc5_Sub5!$T$91="NS"),0,IF(AND(AD43="NA",CNGE_2025_M1_Secc5_Sub5!$T$91="NA"),0,IF(AD43&lt;=SUM(CNGE_2025_M1_Secc5_Sub5!$T$91),0,1)))</f>
        <v>0</v>
      </c>
      <c r="BZ43" s="293">
        <f t="shared" si="4"/>
        <v>0</v>
      </c>
      <c r="CA43" s="294" t="str">
        <f>IF(BZ43=0,"",
IF(SUM($BZ$26:BZ43)=1,CB43,
IF($BZ$146&gt;SUM($BZ$26:BZ43),_xlfn.CONCAT(", ",CB43),
IF($BZ$146=SUM($BZ$26:BZ43),_xlfn.CONCAT(" y ",CB43)))))</f>
        <v/>
      </c>
      <c r="CB43" s="89" t="s">
        <v>5137</v>
      </c>
    </row>
    <row r="44" spans="1:80" ht="15" customHeight="1">
      <c r="A44" s="11"/>
      <c r="C44" s="58" t="s">
        <v>5070</v>
      </c>
      <c r="D44" s="1125" t="str">
        <f>IF(CNGE_2025_M1_Secc5_Sub1!$D49="","",CNGE_2025_M1_Secc5_Sub1!$D49)</f>
        <v/>
      </c>
      <c r="E44" s="889"/>
      <c r="F44" s="889"/>
      <c r="G44" s="889"/>
      <c r="H44" s="889"/>
      <c r="I44" s="889"/>
      <c r="J44" s="889"/>
      <c r="K44" s="889"/>
      <c r="L44" s="889"/>
      <c r="M44" s="889"/>
      <c r="N44" s="890"/>
      <c r="O44" s="992"/>
      <c r="P44" s="885"/>
      <c r="Q44" s="813"/>
      <c r="R44" s="813"/>
      <c r="S44" s="813"/>
      <c r="T44" s="813"/>
      <c r="U44" s="813"/>
      <c r="V44" s="813"/>
      <c r="W44" s="813"/>
      <c r="X44" s="813"/>
      <c r="Y44" s="813"/>
      <c r="Z44" s="813"/>
      <c r="AA44" s="813"/>
      <c r="AB44" s="813"/>
      <c r="AC44" s="813"/>
      <c r="AD44" s="813"/>
      <c r="AI44" s="767">
        <f t="shared" si="0"/>
        <v>0</v>
      </c>
      <c r="AJ44" s="793">
        <f>IF(AND(COUNTBLANK(D44)=0,CNGE_2025_M1_Secc5_Sub5!$P$71&lt;&gt;"",CNGE_2025_M1_Secc5_Sub5!$P$71&lt;&gt;1,COUNTA(Q44:R44)=0),0,IF(AND(COUNTBLANK(D44)=0,CNGE_2025_M1_Secc5_Sub5!$P$71&lt;&gt;"",CNGE_2025_M1_Secc5_Sub5!$P$71=1,COUNTA(Q44:R44)=2),0,IF(AND(COUNTBLANK(D44)=1,COUNTA(Q44:R44)=0),0,1)))</f>
        <v>0</v>
      </c>
      <c r="AK44" s="795">
        <f>IF(AND(COUNTBLANK(D44)=0,CNGE_2025_M1_Secc5_Sub5!$P$72&lt;&gt;"",CNGE_2025_M1_Secc5_Sub5!$P$72&lt;&gt;1,COUNTA(S44:T44)=0),0,IF(AND(COUNTBLANK(D44)=0,CNGE_2025_M1_Secc5_Sub5!$P$72&lt;&gt;"",CNGE_2025_M1_Secc5_Sub5!$P$72=1,COUNTA(S44:T44)=2),0,IF(AND(COUNTBLANK(D44)=1,COUNTA(S44:T44)=0),0,1)))</f>
        <v>0</v>
      </c>
      <c r="AL44" s="793">
        <f>IF(AND(COUNTBLANK(D44)=0,CNGE_2025_M1_Secc5_Sub5!$P$73&lt;&gt;"",CNGE_2025_M1_Secc5_Sub5!$P$73&lt;&gt;1,COUNTA(U44:V44)=0),0,IF(AND(COUNTBLANK(D44)=0,CNGE_2025_M1_Secc5_Sub5!$P$73&lt;&gt;"",CNGE_2025_M1_Secc5_Sub5!$P$73=1,COUNTA(U44:V44)=2),0,IF(AND(COUNTBLANK(D44)=1,COUNTA(U44:V44)=0),0,1)))</f>
        <v>0</v>
      </c>
      <c r="AM44" s="795">
        <f>IF(AND(COUNTBLANK(D44)=0,CNGE_2025_M1_Secc5_Sub5!$P$74&lt;&gt;"",CNGE_2025_M1_Secc5_Sub5!$P$74&lt;&gt;1,COUNTA(W44:X44)=0),0,IF(AND(COUNTBLANK(D44)=0,CNGE_2025_M1_Secc5_Sub5!$P$74&lt;&gt;"",CNGE_2025_M1_Secc5_Sub5!$P$74=1,COUNTA(W44:X44)=2),0,IF(AND(COUNTBLANK(D44)=1,COUNTA(W44:X44)=0),0,1)))</f>
        <v>0</v>
      </c>
      <c r="AN44" s="793">
        <f>IF(AND(COUNTBLANK(D44)=0,CNGE_2025_M1_Secc5_Sub5!$P$75&lt;&gt;"",CNGE_2025_M1_Secc5_Sub5!$P$75&lt;&gt;1,COUNTA(Y44:Z44)=0),0,IF(AND(COUNTBLANK(D44)=0,CNGE_2025_M1_Secc5_Sub5!$P$75&lt;&gt;"",CNGE_2025_M1_Secc5_Sub5!$P$75=1,COUNTA(Y44:Z44)=2),0,IF(AND(COUNTBLANK(D44)=1,COUNTA(Y44:Z44)=0),0,1)))</f>
        <v>0</v>
      </c>
      <c r="AO44" s="795">
        <f>IF(AND(COUNTBLANK(D44)=0,CNGE_2025_M1_Secc5_Sub5!$P$76&lt;&gt;"",CNGE_2025_M1_Secc5_Sub5!$P$76&lt;&gt;1,COUNTA(AA44:AB44)=0),0,IF(AND(COUNTBLANK(D44)=0,CNGE_2025_M1_Secc5_Sub5!$P$76&lt;&gt;"",CNGE_2025_M1_Secc5_Sub5!$P$76=1,COUNTA(AA44:AB44)=2),0,IF(AND(COUNTBLANK(D44)=1,COUNTA(AA44:AB44)=0),0,1)))</f>
        <v>0</v>
      </c>
      <c r="AP44" s="793">
        <f>IF(AND(COUNTBLANK(D44)=0,CNGE_2025_M1_Secc5_Sub5!$P$77&lt;&gt;"",CNGE_2025_M1_Secc5_Sub5!$P$77&lt;&gt;1,COUNTA(AC44:AD44)=0),0,IF(AND(COUNTBLANK(D44)=0,CNGE_2025_M1_Secc5_Sub5!$P$77&lt;&gt;"",CNGE_2025_M1_Secc5_Sub5!$P$77=1,COUNTA(AC44:AD44)=2),0,IF(AND(COUNTBLANK(D44)=1,COUNTA(AC44:AD44)=0),0,1)))</f>
        <v>0</v>
      </c>
      <c r="AQ44" s="723">
        <f t="shared" si="1"/>
        <v>0</v>
      </c>
      <c r="AR44" s="293">
        <f t="shared" si="2"/>
        <v>0</v>
      </c>
      <c r="AS44" s="294" t="str">
        <f>IF(AR44=0,"",
IF(SUM($AR$26:AR44)=1,AT44,
IF($AR$146&gt;SUM($AR$26:AR44),_xlfn.CONCAT(", ",AT44),
IF($AR$146=SUM($AR$26:AR44),_xlfn.CONCAT(" y ",AT44)))))</f>
        <v/>
      </c>
      <c r="AT44" s="89" t="s">
        <v>5138</v>
      </c>
      <c r="BB44" s="439">
        <f>IF(OR(Q44="NS",CNGE_2025_M1_Secc5_Sub5!$T$71="NS"),0,IF(AND(Q44="NA",CNGE_2025_M1_Secc5_Sub5!$T$71="NA"),0,IF(Q44&lt;=SUM(CNGE_2025_M1_Secc5_Sub5!$T$71),0,1)))</f>
        <v>0</v>
      </c>
      <c r="BC44" s="625">
        <f>IF(OR(S44="NS",CNGE_2025_M1_Secc5_Sub5!$T$72="NS"),0,IF(AND(S44="NA",CNGE_2025_M1_Secc5_Sub5!$T$72="NA"),0,IF(S44&lt;=SUM(CNGE_2025_M1_Secc5_Sub5!$T$72),0,1)))</f>
        <v>0</v>
      </c>
      <c r="BD44" s="439">
        <f>IF(OR(U44="NS",CNGE_2025_M1_Secc5_Sub5!$T$73="NS"),0,IF(AND(U44="NA",CNGE_2025_M1_Secc5_Sub5!$T$73="NA"),0,IF(U44&lt;=SUM(CNGE_2025_M1_Secc5_Sub5!$T$73),0,1)))</f>
        <v>0</v>
      </c>
      <c r="BE44" s="625">
        <f>IF(OR(W44="NS",CNGE_2025_M1_Secc5_Sub5!$T$74="NS"),0,IF(AND(W44="NA",CNGE_2025_M1_Secc5_Sub5!$T$74="NA"),0,IF(W44&lt;=SUM(CNGE_2025_M1_Secc5_Sub5!$T$74),0,1)))</f>
        <v>0</v>
      </c>
      <c r="BF44" s="439">
        <f>IF(OR(Y44="NS",CNGE_2025_M1_Secc5_Sub5!$T$75="NS"),0,IF(AND(Y44="NA",CNGE_2025_M1_Secc5_Sub5!$T$75="NA"),0,IF(Y44&lt;=SUM(CNGE_2025_M1_Secc5_Sub5!$T$75),0,1)))</f>
        <v>0</v>
      </c>
      <c r="BG44" s="625">
        <f>IF(OR(AA44="NS",CNGE_2025_M1_Secc5_Sub5!$T$76="NS"),0,IF(AND(AA44="NA",CNGE_2025_M1_Secc5_Sub5!$T$76="NA"),0,IF(AA44&lt;=SUM(CNGE_2025_M1_Secc5_Sub5!$T$76),0,1)))</f>
        <v>0</v>
      </c>
      <c r="BH44" s="439">
        <f>IF(OR(AC44="NS",CNGE_2025_M1_Secc5_Sub5!$T$77="NS"),0,IF(AND(AC44="NA",CNGE_2025_M1_Secc5_Sub5!$T$77="NA"),0,IF(AC44&lt;=SUM(CNGE_2025_M1_Secc5_Sub5!$T$77),0,1)))</f>
        <v>0</v>
      </c>
      <c r="BI44" s="293">
        <f t="shared" si="3"/>
        <v>0</v>
      </c>
      <c r="BJ44" s="294" t="str">
        <f>IF(BI44=0,"",
IF(SUM($BI$26:BI44)=1,BK44,
IF($BI$146&gt;SUM($BI$26:BI44),_xlfn.CONCAT(", ",BK44),
IF($BI$146=SUM($BI$26:BI44),_xlfn.CONCAT(" y ",BK44)))))</f>
        <v/>
      </c>
      <c r="BK44" s="89" t="s">
        <v>5138</v>
      </c>
      <c r="BS44" s="807">
        <f>IF(OR(R44="NS",CNGE_2025_M1_Secc5_Sub5!$T$85="NS"),0,IF(AND(R44="NA",CNGE_2025_M1_Secc5_Sub5!$T$85="NA"),0,IF(R44&lt;=SUM(CNGE_2025_M1_Secc5_Sub5!$T$85),0,1)))</f>
        <v>0</v>
      </c>
      <c r="BT44" s="492">
        <f>IF(OR(T44="NS",CNGE_2025_M1_Secc5_Sub5!$T$86="NS"),0,IF(AND(T44="NA",CNGE_2025_M1_Secc5_Sub5!$T$86="NA"),0,IF(T44&lt;=SUM(CNGE_2025_M1_Secc5_Sub5!$T$86),0,1)))</f>
        <v>0</v>
      </c>
      <c r="BU44" s="807">
        <f>IF(OR(V44="NS",CNGE_2025_M1_Secc5_Sub5!$T$87="NS"),0,IF(AND(V44="NA",CNGE_2025_M1_Secc5_Sub5!$T$87="NA"),0,IF(V44&lt;=SUM(CNGE_2025_M1_Secc5_Sub5!$T$87),0,1)))</f>
        <v>0</v>
      </c>
      <c r="BV44" s="492">
        <f>IF(OR(X44="NS",CNGE_2025_M1_Secc5_Sub5!$T$88="NS"),0,IF(AND(X44="NA",CNGE_2025_M1_Secc5_Sub5!$T$88="NA"),0,IF(X44&lt;=SUM(CNGE_2025_M1_Secc5_Sub5!$T$88),0,1)))</f>
        <v>0</v>
      </c>
      <c r="BW44" s="807">
        <f>IF(OR(Z44="NS",CNGE_2025_M1_Secc5_Sub5!$T$89="NS"),0,IF(AND(Z44="NA",CNGE_2025_M1_Secc5_Sub5!$T$89="NA"),0,IF(Z44&lt;=SUM(CNGE_2025_M1_Secc5_Sub5!$T$89),0,1)))</f>
        <v>0</v>
      </c>
      <c r="BX44" s="492">
        <f>IF(OR(AB44="NS",CNGE_2025_M1_Secc5_Sub5!$T$90="NS"),0,IF(AND(AB44="NA",CNGE_2025_M1_Secc5_Sub5!$T$90="NA"),0,IF(AB44&lt;=SUM(CNGE_2025_M1_Secc5_Sub5!$T$90),0,1)))</f>
        <v>0</v>
      </c>
      <c r="BY44" s="807">
        <f>IF(OR(AD44="NS",CNGE_2025_M1_Secc5_Sub5!$T$91="NS"),0,IF(AND(AD44="NA",CNGE_2025_M1_Secc5_Sub5!$T$91="NA"),0,IF(AD44&lt;=SUM(CNGE_2025_M1_Secc5_Sub5!$T$91),0,1)))</f>
        <v>0</v>
      </c>
      <c r="BZ44" s="293">
        <f t="shared" si="4"/>
        <v>0</v>
      </c>
      <c r="CA44" s="294" t="str">
        <f>IF(BZ44=0,"",
IF(SUM($BZ$26:BZ44)=1,CB44,
IF($BZ$146&gt;SUM($BZ$26:BZ44),_xlfn.CONCAT(", ",CB44),
IF($BZ$146=SUM($BZ$26:BZ44),_xlfn.CONCAT(" y ",CB44)))))</f>
        <v/>
      </c>
      <c r="CB44" s="89" t="s">
        <v>5138</v>
      </c>
    </row>
    <row r="45" spans="1:80" ht="15" customHeight="1">
      <c r="A45" s="11"/>
      <c r="C45" s="58" t="s">
        <v>5071</v>
      </c>
      <c r="D45" s="1125" t="str">
        <f>IF(CNGE_2025_M1_Secc5_Sub1!$D50="","",CNGE_2025_M1_Secc5_Sub1!$D50)</f>
        <v/>
      </c>
      <c r="E45" s="889"/>
      <c r="F45" s="889"/>
      <c r="G45" s="889"/>
      <c r="H45" s="889"/>
      <c r="I45" s="889"/>
      <c r="J45" s="889"/>
      <c r="K45" s="889"/>
      <c r="L45" s="889"/>
      <c r="M45" s="889"/>
      <c r="N45" s="890"/>
      <c r="O45" s="992"/>
      <c r="P45" s="885"/>
      <c r="Q45" s="813"/>
      <c r="R45" s="813"/>
      <c r="S45" s="813"/>
      <c r="T45" s="813"/>
      <c r="U45" s="813"/>
      <c r="V45" s="813"/>
      <c r="W45" s="813"/>
      <c r="X45" s="813"/>
      <c r="Y45" s="813"/>
      <c r="Z45" s="813"/>
      <c r="AA45" s="813"/>
      <c r="AB45" s="813"/>
      <c r="AC45" s="813"/>
      <c r="AD45" s="813"/>
      <c r="AI45" s="767">
        <f t="shared" si="0"/>
        <v>0</v>
      </c>
      <c r="AJ45" s="793">
        <f>IF(AND(COUNTBLANK(D45)=0,CNGE_2025_M1_Secc5_Sub5!$P$71&lt;&gt;"",CNGE_2025_M1_Secc5_Sub5!$P$71&lt;&gt;1,COUNTA(Q45:R45)=0),0,IF(AND(COUNTBLANK(D45)=0,CNGE_2025_M1_Secc5_Sub5!$P$71&lt;&gt;"",CNGE_2025_M1_Secc5_Sub5!$P$71=1,COUNTA(Q45:R45)=2),0,IF(AND(COUNTBLANK(D45)=1,COUNTA(Q45:R45)=0),0,1)))</f>
        <v>0</v>
      </c>
      <c r="AK45" s="795">
        <f>IF(AND(COUNTBLANK(D45)=0,CNGE_2025_M1_Secc5_Sub5!$P$72&lt;&gt;"",CNGE_2025_M1_Secc5_Sub5!$P$72&lt;&gt;1,COUNTA(S45:T45)=0),0,IF(AND(COUNTBLANK(D45)=0,CNGE_2025_M1_Secc5_Sub5!$P$72&lt;&gt;"",CNGE_2025_M1_Secc5_Sub5!$P$72=1,COUNTA(S45:T45)=2),0,IF(AND(COUNTBLANK(D45)=1,COUNTA(S45:T45)=0),0,1)))</f>
        <v>0</v>
      </c>
      <c r="AL45" s="793">
        <f>IF(AND(COUNTBLANK(D45)=0,CNGE_2025_M1_Secc5_Sub5!$P$73&lt;&gt;"",CNGE_2025_M1_Secc5_Sub5!$P$73&lt;&gt;1,COUNTA(U45:V45)=0),0,IF(AND(COUNTBLANK(D45)=0,CNGE_2025_M1_Secc5_Sub5!$P$73&lt;&gt;"",CNGE_2025_M1_Secc5_Sub5!$P$73=1,COUNTA(U45:V45)=2),0,IF(AND(COUNTBLANK(D45)=1,COUNTA(U45:V45)=0),0,1)))</f>
        <v>0</v>
      </c>
      <c r="AM45" s="795">
        <f>IF(AND(COUNTBLANK(D45)=0,CNGE_2025_M1_Secc5_Sub5!$P$74&lt;&gt;"",CNGE_2025_M1_Secc5_Sub5!$P$74&lt;&gt;1,COUNTA(W45:X45)=0),0,IF(AND(COUNTBLANK(D45)=0,CNGE_2025_M1_Secc5_Sub5!$P$74&lt;&gt;"",CNGE_2025_M1_Secc5_Sub5!$P$74=1,COUNTA(W45:X45)=2),0,IF(AND(COUNTBLANK(D45)=1,COUNTA(W45:X45)=0),0,1)))</f>
        <v>0</v>
      </c>
      <c r="AN45" s="793">
        <f>IF(AND(COUNTBLANK(D45)=0,CNGE_2025_M1_Secc5_Sub5!$P$75&lt;&gt;"",CNGE_2025_M1_Secc5_Sub5!$P$75&lt;&gt;1,COUNTA(Y45:Z45)=0),0,IF(AND(COUNTBLANK(D45)=0,CNGE_2025_M1_Secc5_Sub5!$P$75&lt;&gt;"",CNGE_2025_M1_Secc5_Sub5!$P$75=1,COUNTA(Y45:Z45)=2),0,IF(AND(COUNTBLANK(D45)=1,COUNTA(Y45:Z45)=0),0,1)))</f>
        <v>0</v>
      </c>
      <c r="AO45" s="795">
        <f>IF(AND(COUNTBLANK(D45)=0,CNGE_2025_M1_Secc5_Sub5!$P$76&lt;&gt;"",CNGE_2025_M1_Secc5_Sub5!$P$76&lt;&gt;1,COUNTA(AA45:AB45)=0),0,IF(AND(COUNTBLANK(D45)=0,CNGE_2025_M1_Secc5_Sub5!$P$76&lt;&gt;"",CNGE_2025_M1_Secc5_Sub5!$P$76=1,COUNTA(AA45:AB45)=2),0,IF(AND(COUNTBLANK(D45)=1,COUNTA(AA45:AB45)=0),0,1)))</f>
        <v>0</v>
      </c>
      <c r="AP45" s="793">
        <f>IF(AND(COUNTBLANK(D45)=0,CNGE_2025_M1_Secc5_Sub5!$P$77&lt;&gt;"",CNGE_2025_M1_Secc5_Sub5!$P$77&lt;&gt;1,COUNTA(AC45:AD45)=0),0,IF(AND(COUNTBLANK(D45)=0,CNGE_2025_M1_Secc5_Sub5!$P$77&lt;&gt;"",CNGE_2025_M1_Secc5_Sub5!$P$77=1,COUNTA(AC45:AD45)=2),0,IF(AND(COUNTBLANK(D45)=1,COUNTA(AC45:AD45)=0),0,1)))</f>
        <v>0</v>
      </c>
      <c r="AQ45" s="723">
        <f t="shared" si="1"/>
        <v>0</v>
      </c>
      <c r="AR45" s="293">
        <f t="shared" si="2"/>
        <v>0</v>
      </c>
      <c r="AS45" s="294" t="str">
        <f>IF(AR45=0,"",
IF(SUM($AR$26:AR45)=1,AT45,
IF($AR$146&gt;SUM($AR$26:AR45),_xlfn.CONCAT(", ",AT45),
IF($AR$146=SUM($AR$26:AR45),_xlfn.CONCAT(" y ",AT45)))))</f>
        <v/>
      </c>
      <c r="AT45" s="89" t="s">
        <v>5139</v>
      </c>
      <c r="BB45" s="439">
        <f>IF(OR(Q45="NS",CNGE_2025_M1_Secc5_Sub5!$T$71="NS"),0,IF(AND(Q45="NA",CNGE_2025_M1_Secc5_Sub5!$T$71="NA"),0,IF(Q45&lt;=SUM(CNGE_2025_M1_Secc5_Sub5!$T$71),0,1)))</f>
        <v>0</v>
      </c>
      <c r="BC45" s="625">
        <f>IF(OR(S45="NS",CNGE_2025_M1_Secc5_Sub5!$T$72="NS"),0,IF(AND(S45="NA",CNGE_2025_M1_Secc5_Sub5!$T$72="NA"),0,IF(S45&lt;=SUM(CNGE_2025_M1_Secc5_Sub5!$T$72),0,1)))</f>
        <v>0</v>
      </c>
      <c r="BD45" s="439">
        <f>IF(OR(U45="NS",CNGE_2025_M1_Secc5_Sub5!$T$73="NS"),0,IF(AND(U45="NA",CNGE_2025_M1_Secc5_Sub5!$T$73="NA"),0,IF(U45&lt;=SUM(CNGE_2025_M1_Secc5_Sub5!$T$73),0,1)))</f>
        <v>0</v>
      </c>
      <c r="BE45" s="625">
        <f>IF(OR(W45="NS",CNGE_2025_M1_Secc5_Sub5!$T$74="NS"),0,IF(AND(W45="NA",CNGE_2025_M1_Secc5_Sub5!$T$74="NA"),0,IF(W45&lt;=SUM(CNGE_2025_M1_Secc5_Sub5!$T$74),0,1)))</f>
        <v>0</v>
      </c>
      <c r="BF45" s="439">
        <f>IF(OR(Y45="NS",CNGE_2025_M1_Secc5_Sub5!$T$75="NS"),0,IF(AND(Y45="NA",CNGE_2025_M1_Secc5_Sub5!$T$75="NA"),0,IF(Y45&lt;=SUM(CNGE_2025_M1_Secc5_Sub5!$T$75),0,1)))</f>
        <v>0</v>
      </c>
      <c r="BG45" s="625">
        <f>IF(OR(AA45="NS",CNGE_2025_M1_Secc5_Sub5!$T$76="NS"),0,IF(AND(AA45="NA",CNGE_2025_M1_Secc5_Sub5!$T$76="NA"),0,IF(AA45&lt;=SUM(CNGE_2025_M1_Secc5_Sub5!$T$76),0,1)))</f>
        <v>0</v>
      </c>
      <c r="BH45" s="439">
        <f>IF(OR(AC45="NS",CNGE_2025_M1_Secc5_Sub5!$T$77="NS"),0,IF(AND(AC45="NA",CNGE_2025_M1_Secc5_Sub5!$T$77="NA"),0,IF(AC45&lt;=SUM(CNGE_2025_M1_Secc5_Sub5!$T$77),0,1)))</f>
        <v>0</v>
      </c>
      <c r="BI45" s="293">
        <f t="shared" si="3"/>
        <v>0</v>
      </c>
      <c r="BJ45" s="294" t="str">
        <f>IF(BI45=0,"",
IF(SUM($BI$26:BI45)=1,BK45,
IF($BI$146&gt;SUM($BI$26:BI45),_xlfn.CONCAT(", ",BK45),
IF($BI$146=SUM($BI$26:BI45),_xlfn.CONCAT(" y ",BK45)))))</f>
        <v/>
      </c>
      <c r="BK45" s="89" t="s">
        <v>5139</v>
      </c>
      <c r="BS45" s="807">
        <f>IF(OR(R45="NS",CNGE_2025_M1_Secc5_Sub5!$T$85="NS"),0,IF(AND(R45="NA",CNGE_2025_M1_Secc5_Sub5!$T$85="NA"),0,IF(R45&lt;=SUM(CNGE_2025_M1_Secc5_Sub5!$T$85),0,1)))</f>
        <v>0</v>
      </c>
      <c r="BT45" s="492">
        <f>IF(OR(T45="NS",CNGE_2025_M1_Secc5_Sub5!$T$86="NS"),0,IF(AND(T45="NA",CNGE_2025_M1_Secc5_Sub5!$T$86="NA"),0,IF(T45&lt;=SUM(CNGE_2025_M1_Secc5_Sub5!$T$86),0,1)))</f>
        <v>0</v>
      </c>
      <c r="BU45" s="807">
        <f>IF(OR(V45="NS",CNGE_2025_M1_Secc5_Sub5!$T$87="NS"),0,IF(AND(V45="NA",CNGE_2025_M1_Secc5_Sub5!$T$87="NA"),0,IF(V45&lt;=SUM(CNGE_2025_M1_Secc5_Sub5!$T$87),0,1)))</f>
        <v>0</v>
      </c>
      <c r="BV45" s="492">
        <f>IF(OR(X45="NS",CNGE_2025_M1_Secc5_Sub5!$T$88="NS"),0,IF(AND(X45="NA",CNGE_2025_M1_Secc5_Sub5!$T$88="NA"),0,IF(X45&lt;=SUM(CNGE_2025_M1_Secc5_Sub5!$T$88),0,1)))</f>
        <v>0</v>
      </c>
      <c r="BW45" s="807">
        <f>IF(OR(Z45="NS",CNGE_2025_M1_Secc5_Sub5!$T$89="NS"),0,IF(AND(Z45="NA",CNGE_2025_M1_Secc5_Sub5!$T$89="NA"),0,IF(Z45&lt;=SUM(CNGE_2025_M1_Secc5_Sub5!$T$89),0,1)))</f>
        <v>0</v>
      </c>
      <c r="BX45" s="492">
        <f>IF(OR(AB45="NS",CNGE_2025_M1_Secc5_Sub5!$T$90="NS"),0,IF(AND(AB45="NA",CNGE_2025_M1_Secc5_Sub5!$T$90="NA"),0,IF(AB45&lt;=SUM(CNGE_2025_M1_Secc5_Sub5!$T$90),0,1)))</f>
        <v>0</v>
      </c>
      <c r="BY45" s="807">
        <f>IF(OR(AD45="NS",CNGE_2025_M1_Secc5_Sub5!$T$91="NS"),0,IF(AND(AD45="NA",CNGE_2025_M1_Secc5_Sub5!$T$91="NA"),0,IF(AD45&lt;=SUM(CNGE_2025_M1_Secc5_Sub5!$T$91),0,1)))</f>
        <v>0</v>
      </c>
      <c r="BZ45" s="293">
        <f t="shared" si="4"/>
        <v>0</v>
      </c>
      <c r="CA45" s="294" t="str">
        <f>IF(BZ45=0,"",
IF(SUM($BZ$26:BZ45)=1,CB45,
IF($BZ$146&gt;SUM($BZ$26:BZ45),_xlfn.CONCAT(", ",CB45),
IF($BZ$146=SUM($BZ$26:BZ45),_xlfn.CONCAT(" y ",CB45)))))</f>
        <v/>
      </c>
      <c r="CB45" s="89" t="s">
        <v>5139</v>
      </c>
    </row>
    <row r="46" spans="1:80" ht="15" customHeight="1">
      <c r="A46" s="11"/>
      <c r="C46" s="58" t="s">
        <v>5072</v>
      </c>
      <c r="D46" s="1125" t="str">
        <f>IF(CNGE_2025_M1_Secc5_Sub1!$D51="","",CNGE_2025_M1_Secc5_Sub1!$D51)</f>
        <v/>
      </c>
      <c r="E46" s="889"/>
      <c r="F46" s="889"/>
      <c r="G46" s="889"/>
      <c r="H46" s="889"/>
      <c r="I46" s="889"/>
      <c r="J46" s="889"/>
      <c r="K46" s="889"/>
      <c r="L46" s="889"/>
      <c r="M46" s="889"/>
      <c r="N46" s="890"/>
      <c r="O46" s="992"/>
      <c r="P46" s="885"/>
      <c r="Q46" s="813"/>
      <c r="R46" s="813"/>
      <c r="S46" s="813"/>
      <c r="T46" s="813"/>
      <c r="U46" s="813"/>
      <c r="V46" s="813"/>
      <c r="W46" s="813"/>
      <c r="X46" s="813"/>
      <c r="Y46" s="813"/>
      <c r="Z46" s="813"/>
      <c r="AA46" s="813"/>
      <c r="AB46" s="813"/>
      <c r="AC46" s="813"/>
      <c r="AD46" s="813"/>
      <c r="AI46" s="767">
        <f t="shared" si="0"/>
        <v>0</v>
      </c>
      <c r="AJ46" s="793">
        <f>IF(AND(COUNTBLANK(D46)=0,CNGE_2025_M1_Secc5_Sub5!$P$71&lt;&gt;"",CNGE_2025_M1_Secc5_Sub5!$P$71&lt;&gt;1,COUNTA(Q46:R46)=0),0,IF(AND(COUNTBLANK(D46)=0,CNGE_2025_M1_Secc5_Sub5!$P$71&lt;&gt;"",CNGE_2025_M1_Secc5_Sub5!$P$71=1,COUNTA(Q46:R46)=2),0,IF(AND(COUNTBLANK(D46)=1,COUNTA(Q46:R46)=0),0,1)))</f>
        <v>0</v>
      </c>
      <c r="AK46" s="795">
        <f>IF(AND(COUNTBLANK(D46)=0,CNGE_2025_M1_Secc5_Sub5!$P$72&lt;&gt;"",CNGE_2025_M1_Secc5_Sub5!$P$72&lt;&gt;1,COUNTA(S46:T46)=0),0,IF(AND(COUNTBLANK(D46)=0,CNGE_2025_M1_Secc5_Sub5!$P$72&lt;&gt;"",CNGE_2025_M1_Secc5_Sub5!$P$72=1,COUNTA(S46:T46)=2),0,IF(AND(COUNTBLANK(D46)=1,COUNTA(S46:T46)=0),0,1)))</f>
        <v>0</v>
      </c>
      <c r="AL46" s="793">
        <f>IF(AND(COUNTBLANK(D46)=0,CNGE_2025_M1_Secc5_Sub5!$P$73&lt;&gt;"",CNGE_2025_M1_Secc5_Sub5!$P$73&lt;&gt;1,COUNTA(U46:V46)=0),0,IF(AND(COUNTBLANK(D46)=0,CNGE_2025_M1_Secc5_Sub5!$P$73&lt;&gt;"",CNGE_2025_M1_Secc5_Sub5!$P$73=1,COUNTA(U46:V46)=2),0,IF(AND(COUNTBLANK(D46)=1,COUNTA(U46:V46)=0),0,1)))</f>
        <v>0</v>
      </c>
      <c r="AM46" s="795">
        <f>IF(AND(COUNTBLANK(D46)=0,CNGE_2025_M1_Secc5_Sub5!$P$74&lt;&gt;"",CNGE_2025_M1_Secc5_Sub5!$P$74&lt;&gt;1,COUNTA(W46:X46)=0),0,IF(AND(COUNTBLANK(D46)=0,CNGE_2025_M1_Secc5_Sub5!$P$74&lt;&gt;"",CNGE_2025_M1_Secc5_Sub5!$P$74=1,COUNTA(W46:X46)=2),0,IF(AND(COUNTBLANK(D46)=1,COUNTA(W46:X46)=0),0,1)))</f>
        <v>0</v>
      </c>
      <c r="AN46" s="793">
        <f>IF(AND(COUNTBLANK(D46)=0,CNGE_2025_M1_Secc5_Sub5!$P$75&lt;&gt;"",CNGE_2025_M1_Secc5_Sub5!$P$75&lt;&gt;1,COUNTA(Y46:Z46)=0),0,IF(AND(COUNTBLANK(D46)=0,CNGE_2025_M1_Secc5_Sub5!$P$75&lt;&gt;"",CNGE_2025_M1_Secc5_Sub5!$P$75=1,COUNTA(Y46:Z46)=2),0,IF(AND(COUNTBLANK(D46)=1,COUNTA(Y46:Z46)=0),0,1)))</f>
        <v>0</v>
      </c>
      <c r="AO46" s="795">
        <f>IF(AND(COUNTBLANK(D46)=0,CNGE_2025_M1_Secc5_Sub5!$P$76&lt;&gt;"",CNGE_2025_M1_Secc5_Sub5!$P$76&lt;&gt;1,COUNTA(AA46:AB46)=0),0,IF(AND(COUNTBLANK(D46)=0,CNGE_2025_M1_Secc5_Sub5!$P$76&lt;&gt;"",CNGE_2025_M1_Secc5_Sub5!$P$76=1,COUNTA(AA46:AB46)=2),0,IF(AND(COUNTBLANK(D46)=1,COUNTA(AA46:AB46)=0),0,1)))</f>
        <v>0</v>
      </c>
      <c r="AP46" s="793">
        <f>IF(AND(COUNTBLANK(D46)=0,CNGE_2025_M1_Secc5_Sub5!$P$77&lt;&gt;"",CNGE_2025_M1_Secc5_Sub5!$P$77&lt;&gt;1,COUNTA(AC46:AD46)=0),0,IF(AND(COUNTBLANK(D46)=0,CNGE_2025_M1_Secc5_Sub5!$P$77&lt;&gt;"",CNGE_2025_M1_Secc5_Sub5!$P$77=1,COUNTA(AC46:AD46)=2),0,IF(AND(COUNTBLANK(D46)=1,COUNTA(AC46:AD46)=0),0,1)))</f>
        <v>0</v>
      </c>
      <c r="AQ46" s="723">
        <f t="shared" si="1"/>
        <v>0</v>
      </c>
      <c r="AR46" s="293">
        <f t="shared" si="2"/>
        <v>0</v>
      </c>
      <c r="AS46" s="294" t="str">
        <f>IF(AR46=0,"",
IF(SUM($AR$26:AR46)=1,AT46,
IF($AR$146&gt;SUM($AR$26:AR46),_xlfn.CONCAT(", ",AT46),
IF($AR$146=SUM($AR$26:AR46),_xlfn.CONCAT(" y ",AT46)))))</f>
        <v/>
      </c>
      <c r="AT46" s="89" t="s">
        <v>5140</v>
      </c>
      <c r="BB46" s="439">
        <f>IF(OR(Q46="NS",CNGE_2025_M1_Secc5_Sub5!$T$71="NS"),0,IF(AND(Q46="NA",CNGE_2025_M1_Secc5_Sub5!$T$71="NA"),0,IF(Q46&lt;=SUM(CNGE_2025_M1_Secc5_Sub5!$T$71),0,1)))</f>
        <v>0</v>
      </c>
      <c r="BC46" s="625">
        <f>IF(OR(S46="NS",CNGE_2025_M1_Secc5_Sub5!$T$72="NS"),0,IF(AND(S46="NA",CNGE_2025_M1_Secc5_Sub5!$T$72="NA"),0,IF(S46&lt;=SUM(CNGE_2025_M1_Secc5_Sub5!$T$72),0,1)))</f>
        <v>0</v>
      </c>
      <c r="BD46" s="439">
        <f>IF(OR(U46="NS",CNGE_2025_M1_Secc5_Sub5!$T$73="NS"),0,IF(AND(U46="NA",CNGE_2025_M1_Secc5_Sub5!$T$73="NA"),0,IF(U46&lt;=SUM(CNGE_2025_M1_Secc5_Sub5!$T$73),0,1)))</f>
        <v>0</v>
      </c>
      <c r="BE46" s="625">
        <f>IF(OR(W46="NS",CNGE_2025_M1_Secc5_Sub5!$T$74="NS"),0,IF(AND(W46="NA",CNGE_2025_M1_Secc5_Sub5!$T$74="NA"),0,IF(W46&lt;=SUM(CNGE_2025_M1_Secc5_Sub5!$T$74),0,1)))</f>
        <v>0</v>
      </c>
      <c r="BF46" s="439">
        <f>IF(OR(Y46="NS",CNGE_2025_M1_Secc5_Sub5!$T$75="NS"),0,IF(AND(Y46="NA",CNGE_2025_M1_Secc5_Sub5!$T$75="NA"),0,IF(Y46&lt;=SUM(CNGE_2025_M1_Secc5_Sub5!$T$75),0,1)))</f>
        <v>0</v>
      </c>
      <c r="BG46" s="625">
        <f>IF(OR(AA46="NS",CNGE_2025_M1_Secc5_Sub5!$T$76="NS"),0,IF(AND(AA46="NA",CNGE_2025_M1_Secc5_Sub5!$T$76="NA"),0,IF(AA46&lt;=SUM(CNGE_2025_M1_Secc5_Sub5!$T$76),0,1)))</f>
        <v>0</v>
      </c>
      <c r="BH46" s="439">
        <f>IF(OR(AC46="NS",CNGE_2025_M1_Secc5_Sub5!$T$77="NS"),0,IF(AND(AC46="NA",CNGE_2025_M1_Secc5_Sub5!$T$77="NA"),0,IF(AC46&lt;=SUM(CNGE_2025_M1_Secc5_Sub5!$T$77),0,1)))</f>
        <v>0</v>
      </c>
      <c r="BI46" s="293">
        <f t="shared" si="3"/>
        <v>0</v>
      </c>
      <c r="BJ46" s="294" t="str">
        <f>IF(BI46=0,"",
IF(SUM($BI$26:BI46)=1,BK46,
IF($BI$146&gt;SUM($BI$26:BI46),_xlfn.CONCAT(", ",BK46),
IF($BI$146=SUM($BI$26:BI46),_xlfn.CONCAT(" y ",BK46)))))</f>
        <v/>
      </c>
      <c r="BK46" s="89" t="s">
        <v>5140</v>
      </c>
      <c r="BS46" s="807">
        <f>IF(OR(R46="NS",CNGE_2025_M1_Secc5_Sub5!$T$85="NS"),0,IF(AND(R46="NA",CNGE_2025_M1_Secc5_Sub5!$T$85="NA"),0,IF(R46&lt;=SUM(CNGE_2025_M1_Secc5_Sub5!$T$85),0,1)))</f>
        <v>0</v>
      </c>
      <c r="BT46" s="492">
        <f>IF(OR(T46="NS",CNGE_2025_M1_Secc5_Sub5!$T$86="NS"),0,IF(AND(T46="NA",CNGE_2025_M1_Secc5_Sub5!$T$86="NA"),0,IF(T46&lt;=SUM(CNGE_2025_M1_Secc5_Sub5!$T$86),0,1)))</f>
        <v>0</v>
      </c>
      <c r="BU46" s="807">
        <f>IF(OR(V46="NS",CNGE_2025_M1_Secc5_Sub5!$T$87="NS"),0,IF(AND(V46="NA",CNGE_2025_M1_Secc5_Sub5!$T$87="NA"),0,IF(V46&lt;=SUM(CNGE_2025_M1_Secc5_Sub5!$T$87),0,1)))</f>
        <v>0</v>
      </c>
      <c r="BV46" s="492">
        <f>IF(OR(X46="NS",CNGE_2025_M1_Secc5_Sub5!$T$88="NS"),0,IF(AND(X46="NA",CNGE_2025_M1_Secc5_Sub5!$T$88="NA"),0,IF(X46&lt;=SUM(CNGE_2025_M1_Secc5_Sub5!$T$88),0,1)))</f>
        <v>0</v>
      </c>
      <c r="BW46" s="807">
        <f>IF(OR(Z46="NS",CNGE_2025_M1_Secc5_Sub5!$T$89="NS"),0,IF(AND(Z46="NA",CNGE_2025_M1_Secc5_Sub5!$T$89="NA"),0,IF(Z46&lt;=SUM(CNGE_2025_M1_Secc5_Sub5!$T$89),0,1)))</f>
        <v>0</v>
      </c>
      <c r="BX46" s="492">
        <f>IF(OR(AB46="NS",CNGE_2025_M1_Secc5_Sub5!$T$90="NS"),0,IF(AND(AB46="NA",CNGE_2025_M1_Secc5_Sub5!$T$90="NA"),0,IF(AB46&lt;=SUM(CNGE_2025_M1_Secc5_Sub5!$T$90),0,1)))</f>
        <v>0</v>
      </c>
      <c r="BY46" s="807">
        <f>IF(OR(AD46="NS",CNGE_2025_M1_Secc5_Sub5!$T$91="NS"),0,IF(AND(AD46="NA",CNGE_2025_M1_Secc5_Sub5!$T$91="NA"),0,IF(AD46&lt;=SUM(CNGE_2025_M1_Secc5_Sub5!$T$91),0,1)))</f>
        <v>0</v>
      </c>
      <c r="BZ46" s="293">
        <f t="shared" si="4"/>
        <v>0</v>
      </c>
      <c r="CA46" s="294" t="str">
        <f>IF(BZ46=0,"",
IF(SUM($BZ$26:BZ46)=1,CB46,
IF($BZ$146&gt;SUM($BZ$26:BZ46),_xlfn.CONCAT(", ",CB46),
IF($BZ$146=SUM($BZ$26:BZ46),_xlfn.CONCAT(" y ",CB46)))))</f>
        <v/>
      </c>
      <c r="CB46" s="89" t="s">
        <v>5140</v>
      </c>
    </row>
    <row r="47" spans="1:80" ht="15" customHeight="1">
      <c r="A47" s="11"/>
      <c r="C47" s="58" t="s">
        <v>5073</v>
      </c>
      <c r="D47" s="1125" t="str">
        <f>IF(CNGE_2025_M1_Secc5_Sub1!$D52="","",CNGE_2025_M1_Secc5_Sub1!$D52)</f>
        <v/>
      </c>
      <c r="E47" s="889"/>
      <c r="F47" s="889"/>
      <c r="G47" s="889"/>
      <c r="H47" s="889"/>
      <c r="I47" s="889"/>
      <c r="J47" s="889"/>
      <c r="K47" s="889"/>
      <c r="L47" s="889"/>
      <c r="M47" s="889"/>
      <c r="N47" s="890"/>
      <c r="O47" s="992"/>
      <c r="P47" s="885"/>
      <c r="Q47" s="813"/>
      <c r="R47" s="813"/>
      <c r="S47" s="813"/>
      <c r="T47" s="813"/>
      <c r="U47" s="813"/>
      <c r="V47" s="813"/>
      <c r="W47" s="813"/>
      <c r="X47" s="813"/>
      <c r="Y47" s="813"/>
      <c r="Z47" s="813"/>
      <c r="AA47" s="813"/>
      <c r="AB47" s="813"/>
      <c r="AC47" s="813"/>
      <c r="AD47" s="813"/>
      <c r="AI47" s="767">
        <f t="shared" si="0"/>
        <v>0</v>
      </c>
      <c r="AJ47" s="793">
        <f>IF(AND(COUNTBLANK(D47)=0,CNGE_2025_M1_Secc5_Sub5!$P$71&lt;&gt;"",CNGE_2025_M1_Secc5_Sub5!$P$71&lt;&gt;1,COUNTA(Q47:R47)=0),0,IF(AND(COUNTBLANK(D47)=0,CNGE_2025_M1_Secc5_Sub5!$P$71&lt;&gt;"",CNGE_2025_M1_Secc5_Sub5!$P$71=1,COUNTA(Q47:R47)=2),0,IF(AND(COUNTBLANK(D47)=1,COUNTA(Q47:R47)=0),0,1)))</f>
        <v>0</v>
      </c>
      <c r="AK47" s="795">
        <f>IF(AND(COUNTBLANK(D47)=0,CNGE_2025_M1_Secc5_Sub5!$P$72&lt;&gt;"",CNGE_2025_M1_Secc5_Sub5!$P$72&lt;&gt;1,COUNTA(S47:T47)=0),0,IF(AND(COUNTBLANK(D47)=0,CNGE_2025_M1_Secc5_Sub5!$P$72&lt;&gt;"",CNGE_2025_M1_Secc5_Sub5!$P$72=1,COUNTA(S47:T47)=2),0,IF(AND(COUNTBLANK(D47)=1,COUNTA(S47:T47)=0),0,1)))</f>
        <v>0</v>
      </c>
      <c r="AL47" s="793">
        <f>IF(AND(COUNTBLANK(D47)=0,CNGE_2025_M1_Secc5_Sub5!$P$73&lt;&gt;"",CNGE_2025_M1_Secc5_Sub5!$P$73&lt;&gt;1,COUNTA(U47:V47)=0),0,IF(AND(COUNTBLANK(D47)=0,CNGE_2025_M1_Secc5_Sub5!$P$73&lt;&gt;"",CNGE_2025_M1_Secc5_Sub5!$P$73=1,COUNTA(U47:V47)=2),0,IF(AND(COUNTBLANK(D47)=1,COUNTA(U47:V47)=0),0,1)))</f>
        <v>0</v>
      </c>
      <c r="AM47" s="795">
        <f>IF(AND(COUNTBLANK(D47)=0,CNGE_2025_M1_Secc5_Sub5!$P$74&lt;&gt;"",CNGE_2025_M1_Secc5_Sub5!$P$74&lt;&gt;1,COUNTA(W47:X47)=0),0,IF(AND(COUNTBLANK(D47)=0,CNGE_2025_M1_Secc5_Sub5!$P$74&lt;&gt;"",CNGE_2025_M1_Secc5_Sub5!$P$74=1,COUNTA(W47:X47)=2),0,IF(AND(COUNTBLANK(D47)=1,COUNTA(W47:X47)=0),0,1)))</f>
        <v>0</v>
      </c>
      <c r="AN47" s="793">
        <f>IF(AND(COUNTBLANK(D47)=0,CNGE_2025_M1_Secc5_Sub5!$P$75&lt;&gt;"",CNGE_2025_M1_Secc5_Sub5!$P$75&lt;&gt;1,COUNTA(Y47:Z47)=0),0,IF(AND(COUNTBLANK(D47)=0,CNGE_2025_M1_Secc5_Sub5!$P$75&lt;&gt;"",CNGE_2025_M1_Secc5_Sub5!$P$75=1,COUNTA(Y47:Z47)=2),0,IF(AND(COUNTBLANK(D47)=1,COUNTA(Y47:Z47)=0),0,1)))</f>
        <v>0</v>
      </c>
      <c r="AO47" s="795">
        <f>IF(AND(COUNTBLANK(D47)=0,CNGE_2025_M1_Secc5_Sub5!$P$76&lt;&gt;"",CNGE_2025_M1_Secc5_Sub5!$P$76&lt;&gt;1,COUNTA(AA47:AB47)=0),0,IF(AND(COUNTBLANK(D47)=0,CNGE_2025_M1_Secc5_Sub5!$P$76&lt;&gt;"",CNGE_2025_M1_Secc5_Sub5!$P$76=1,COUNTA(AA47:AB47)=2),0,IF(AND(COUNTBLANK(D47)=1,COUNTA(AA47:AB47)=0),0,1)))</f>
        <v>0</v>
      </c>
      <c r="AP47" s="793">
        <f>IF(AND(COUNTBLANK(D47)=0,CNGE_2025_M1_Secc5_Sub5!$P$77&lt;&gt;"",CNGE_2025_M1_Secc5_Sub5!$P$77&lt;&gt;1,COUNTA(AC47:AD47)=0),0,IF(AND(COUNTBLANK(D47)=0,CNGE_2025_M1_Secc5_Sub5!$P$77&lt;&gt;"",CNGE_2025_M1_Secc5_Sub5!$P$77=1,COUNTA(AC47:AD47)=2),0,IF(AND(COUNTBLANK(D47)=1,COUNTA(AC47:AD47)=0),0,1)))</f>
        <v>0</v>
      </c>
      <c r="AQ47" s="723">
        <f t="shared" si="1"/>
        <v>0</v>
      </c>
      <c r="AR47" s="293">
        <f t="shared" si="2"/>
        <v>0</v>
      </c>
      <c r="AS47" s="294" t="str">
        <f>IF(AR47=0,"",
IF(SUM($AR$26:AR47)=1,AT47,
IF($AR$146&gt;SUM($AR$26:AR47),_xlfn.CONCAT(", ",AT47),
IF($AR$146=SUM($AR$26:AR47),_xlfn.CONCAT(" y ",AT47)))))</f>
        <v/>
      </c>
      <c r="AT47" s="89" t="s">
        <v>5141</v>
      </c>
      <c r="BB47" s="439">
        <f>IF(OR(Q47="NS",CNGE_2025_M1_Secc5_Sub5!$T$71="NS"),0,IF(AND(Q47="NA",CNGE_2025_M1_Secc5_Sub5!$T$71="NA"),0,IF(Q47&lt;=SUM(CNGE_2025_M1_Secc5_Sub5!$T$71),0,1)))</f>
        <v>0</v>
      </c>
      <c r="BC47" s="625">
        <f>IF(OR(S47="NS",CNGE_2025_M1_Secc5_Sub5!$T$72="NS"),0,IF(AND(S47="NA",CNGE_2025_M1_Secc5_Sub5!$T$72="NA"),0,IF(S47&lt;=SUM(CNGE_2025_M1_Secc5_Sub5!$T$72),0,1)))</f>
        <v>0</v>
      </c>
      <c r="BD47" s="439">
        <f>IF(OR(U47="NS",CNGE_2025_M1_Secc5_Sub5!$T$73="NS"),0,IF(AND(U47="NA",CNGE_2025_M1_Secc5_Sub5!$T$73="NA"),0,IF(U47&lt;=SUM(CNGE_2025_M1_Secc5_Sub5!$T$73),0,1)))</f>
        <v>0</v>
      </c>
      <c r="BE47" s="625">
        <f>IF(OR(W47="NS",CNGE_2025_M1_Secc5_Sub5!$T$74="NS"),0,IF(AND(W47="NA",CNGE_2025_M1_Secc5_Sub5!$T$74="NA"),0,IF(W47&lt;=SUM(CNGE_2025_M1_Secc5_Sub5!$T$74),0,1)))</f>
        <v>0</v>
      </c>
      <c r="BF47" s="439">
        <f>IF(OR(Y47="NS",CNGE_2025_M1_Secc5_Sub5!$T$75="NS"),0,IF(AND(Y47="NA",CNGE_2025_M1_Secc5_Sub5!$T$75="NA"),0,IF(Y47&lt;=SUM(CNGE_2025_M1_Secc5_Sub5!$T$75),0,1)))</f>
        <v>0</v>
      </c>
      <c r="BG47" s="625">
        <f>IF(OR(AA47="NS",CNGE_2025_M1_Secc5_Sub5!$T$76="NS"),0,IF(AND(AA47="NA",CNGE_2025_M1_Secc5_Sub5!$T$76="NA"),0,IF(AA47&lt;=SUM(CNGE_2025_M1_Secc5_Sub5!$T$76),0,1)))</f>
        <v>0</v>
      </c>
      <c r="BH47" s="439">
        <f>IF(OR(AC47="NS",CNGE_2025_M1_Secc5_Sub5!$T$77="NS"),0,IF(AND(AC47="NA",CNGE_2025_M1_Secc5_Sub5!$T$77="NA"),0,IF(AC47&lt;=SUM(CNGE_2025_M1_Secc5_Sub5!$T$77),0,1)))</f>
        <v>0</v>
      </c>
      <c r="BI47" s="293">
        <f t="shared" si="3"/>
        <v>0</v>
      </c>
      <c r="BJ47" s="294" t="str">
        <f>IF(BI47=0,"",
IF(SUM($BI$26:BI47)=1,BK47,
IF($BI$146&gt;SUM($BI$26:BI47),_xlfn.CONCAT(", ",BK47),
IF($BI$146=SUM($BI$26:BI47),_xlfn.CONCAT(" y ",BK47)))))</f>
        <v/>
      </c>
      <c r="BK47" s="89" t="s">
        <v>5141</v>
      </c>
      <c r="BS47" s="807">
        <f>IF(OR(R47="NS",CNGE_2025_M1_Secc5_Sub5!$T$85="NS"),0,IF(AND(R47="NA",CNGE_2025_M1_Secc5_Sub5!$T$85="NA"),0,IF(R47&lt;=SUM(CNGE_2025_M1_Secc5_Sub5!$T$85),0,1)))</f>
        <v>0</v>
      </c>
      <c r="BT47" s="492">
        <f>IF(OR(T47="NS",CNGE_2025_M1_Secc5_Sub5!$T$86="NS"),0,IF(AND(T47="NA",CNGE_2025_M1_Secc5_Sub5!$T$86="NA"),0,IF(T47&lt;=SUM(CNGE_2025_M1_Secc5_Sub5!$T$86),0,1)))</f>
        <v>0</v>
      </c>
      <c r="BU47" s="807">
        <f>IF(OR(V47="NS",CNGE_2025_M1_Secc5_Sub5!$T$87="NS"),0,IF(AND(V47="NA",CNGE_2025_M1_Secc5_Sub5!$T$87="NA"),0,IF(V47&lt;=SUM(CNGE_2025_M1_Secc5_Sub5!$T$87),0,1)))</f>
        <v>0</v>
      </c>
      <c r="BV47" s="492">
        <f>IF(OR(X47="NS",CNGE_2025_M1_Secc5_Sub5!$T$88="NS"),0,IF(AND(X47="NA",CNGE_2025_M1_Secc5_Sub5!$T$88="NA"),0,IF(X47&lt;=SUM(CNGE_2025_M1_Secc5_Sub5!$T$88),0,1)))</f>
        <v>0</v>
      </c>
      <c r="BW47" s="807">
        <f>IF(OR(Z47="NS",CNGE_2025_M1_Secc5_Sub5!$T$89="NS"),0,IF(AND(Z47="NA",CNGE_2025_M1_Secc5_Sub5!$T$89="NA"),0,IF(Z47&lt;=SUM(CNGE_2025_M1_Secc5_Sub5!$T$89),0,1)))</f>
        <v>0</v>
      </c>
      <c r="BX47" s="492">
        <f>IF(OR(AB47="NS",CNGE_2025_M1_Secc5_Sub5!$T$90="NS"),0,IF(AND(AB47="NA",CNGE_2025_M1_Secc5_Sub5!$T$90="NA"),0,IF(AB47&lt;=SUM(CNGE_2025_M1_Secc5_Sub5!$T$90),0,1)))</f>
        <v>0</v>
      </c>
      <c r="BY47" s="807">
        <f>IF(OR(AD47="NS",CNGE_2025_M1_Secc5_Sub5!$T$91="NS"),0,IF(AND(AD47="NA",CNGE_2025_M1_Secc5_Sub5!$T$91="NA"),0,IF(AD47&lt;=SUM(CNGE_2025_M1_Secc5_Sub5!$T$91),0,1)))</f>
        <v>0</v>
      </c>
      <c r="BZ47" s="293">
        <f t="shared" si="4"/>
        <v>0</v>
      </c>
      <c r="CA47" s="294" t="str">
        <f>IF(BZ47=0,"",
IF(SUM($BZ$26:BZ47)=1,CB47,
IF($BZ$146&gt;SUM($BZ$26:BZ47),_xlfn.CONCAT(", ",CB47),
IF($BZ$146=SUM($BZ$26:BZ47),_xlfn.CONCAT(" y ",CB47)))))</f>
        <v/>
      </c>
      <c r="CB47" s="89" t="s">
        <v>5141</v>
      </c>
    </row>
    <row r="48" spans="1:80" ht="15" customHeight="1">
      <c r="A48" s="11"/>
      <c r="C48" s="58" t="s">
        <v>5074</v>
      </c>
      <c r="D48" s="1125" t="str">
        <f>IF(CNGE_2025_M1_Secc5_Sub1!$D53="","",CNGE_2025_M1_Secc5_Sub1!$D53)</f>
        <v/>
      </c>
      <c r="E48" s="889"/>
      <c r="F48" s="889"/>
      <c r="G48" s="889"/>
      <c r="H48" s="889"/>
      <c r="I48" s="889"/>
      <c r="J48" s="889"/>
      <c r="K48" s="889"/>
      <c r="L48" s="889"/>
      <c r="M48" s="889"/>
      <c r="N48" s="890"/>
      <c r="O48" s="992"/>
      <c r="P48" s="885"/>
      <c r="Q48" s="813"/>
      <c r="R48" s="813"/>
      <c r="S48" s="813"/>
      <c r="T48" s="813"/>
      <c r="U48" s="813"/>
      <c r="V48" s="813"/>
      <c r="W48" s="813"/>
      <c r="X48" s="813"/>
      <c r="Y48" s="813"/>
      <c r="Z48" s="813"/>
      <c r="AA48" s="813"/>
      <c r="AB48" s="813"/>
      <c r="AC48" s="813"/>
      <c r="AD48" s="813"/>
      <c r="AI48" s="767">
        <f t="shared" si="0"/>
        <v>0</v>
      </c>
      <c r="AJ48" s="793">
        <f>IF(AND(COUNTBLANK(D48)=0,CNGE_2025_M1_Secc5_Sub5!$P$71&lt;&gt;"",CNGE_2025_M1_Secc5_Sub5!$P$71&lt;&gt;1,COUNTA(Q48:R48)=0),0,IF(AND(COUNTBLANK(D48)=0,CNGE_2025_M1_Secc5_Sub5!$P$71&lt;&gt;"",CNGE_2025_M1_Secc5_Sub5!$P$71=1,COUNTA(Q48:R48)=2),0,IF(AND(COUNTBLANK(D48)=1,COUNTA(Q48:R48)=0),0,1)))</f>
        <v>0</v>
      </c>
      <c r="AK48" s="795">
        <f>IF(AND(COUNTBLANK(D48)=0,CNGE_2025_M1_Secc5_Sub5!$P$72&lt;&gt;"",CNGE_2025_M1_Secc5_Sub5!$P$72&lt;&gt;1,COUNTA(S48:T48)=0),0,IF(AND(COUNTBLANK(D48)=0,CNGE_2025_M1_Secc5_Sub5!$P$72&lt;&gt;"",CNGE_2025_M1_Secc5_Sub5!$P$72=1,COUNTA(S48:T48)=2),0,IF(AND(COUNTBLANK(D48)=1,COUNTA(S48:T48)=0),0,1)))</f>
        <v>0</v>
      </c>
      <c r="AL48" s="793">
        <f>IF(AND(COUNTBLANK(D48)=0,CNGE_2025_M1_Secc5_Sub5!$P$73&lt;&gt;"",CNGE_2025_M1_Secc5_Sub5!$P$73&lt;&gt;1,COUNTA(U48:V48)=0),0,IF(AND(COUNTBLANK(D48)=0,CNGE_2025_M1_Secc5_Sub5!$P$73&lt;&gt;"",CNGE_2025_M1_Secc5_Sub5!$P$73=1,COUNTA(U48:V48)=2),0,IF(AND(COUNTBLANK(D48)=1,COUNTA(U48:V48)=0),0,1)))</f>
        <v>0</v>
      </c>
      <c r="AM48" s="795">
        <f>IF(AND(COUNTBLANK(D48)=0,CNGE_2025_M1_Secc5_Sub5!$P$74&lt;&gt;"",CNGE_2025_M1_Secc5_Sub5!$P$74&lt;&gt;1,COUNTA(W48:X48)=0),0,IF(AND(COUNTBLANK(D48)=0,CNGE_2025_M1_Secc5_Sub5!$P$74&lt;&gt;"",CNGE_2025_M1_Secc5_Sub5!$P$74=1,COUNTA(W48:X48)=2),0,IF(AND(COUNTBLANK(D48)=1,COUNTA(W48:X48)=0),0,1)))</f>
        <v>0</v>
      </c>
      <c r="AN48" s="793">
        <f>IF(AND(COUNTBLANK(D48)=0,CNGE_2025_M1_Secc5_Sub5!$P$75&lt;&gt;"",CNGE_2025_M1_Secc5_Sub5!$P$75&lt;&gt;1,COUNTA(Y48:Z48)=0),0,IF(AND(COUNTBLANK(D48)=0,CNGE_2025_M1_Secc5_Sub5!$P$75&lt;&gt;"",CNGE_2025_M1_Secc5_Sub5!$P$75=1,COUNTA(Y48:Z48)=2),0,IF(AND(COUNTBLANK(D48)=1,COUNTA(Y48:Z48)=0),0,1)))</f>
        <v>0</v>
      </c>
      <c r="AO48" s="795">
        <f>IF(AND(COUNTBLANK(D48)=0,CNGE_2025_M1_Secc5_Sub5!$P$76&lt;&gt;"",CNGE_2025_M1_Secc5_Sub5!$P$76&lt;&gt;1,COUNTA(AA48:AB48)=0),0,IF(AND(COUNTBLANK(D48)=0,CNGE_2025_M1_Secc5_Sub5!$P$76&lt;&gt;"",CNGE_2025_M1_Secc5_Sub5!$P$76=1,COUNTA(AA48:AB48)=2),0,IF(AND(COUNTBLANK(D48)=1,COUNTA(AA48:AB48)=0),0,1)))</f>
        <v>0</v>
      </c>
      <c r="AP48" s="793">
        <f>IF(AND(COUNTBLANK(D48)=0,CNGE_2025_M1_Secc5_Sub5!$P$77&lt;&gt;"",CNGE_2025_M1_Secc5_Sub5!$P$77&lt;&gt;1,COUNTA(AC48:AD48)=0),0,IF(AND(COUNTBLANK(D48)=0,CNGE_2025_M1_Secc5_Sub5!$P$77&lt;&gt;"",CNGE_2025_M1_Secc5_Sub5!$P$77=1,COUNTA(AC48:AD48)=2),0,IF(AND(COUNTBLANK(D48)=1,COUNTA(AC48:AD48)=0),0,1)))</f>
        <v>0</v>
      </c>
      <c r="AQ48" s="723">
        <f t="shared" si="1"/>
        <v>0</v>
      </c>
      <c r="AR48" s="293">
        <f t="shared" si="2"/>
        <v>0</v>
      </c>
      <c r="AS48" s="294" t="str">
        <f>IF(AR48=0,"",
IF(SUM($AR$26:AR48)=1,AT48,
IF($AR$146&gt;SUM($AR$26:AR48),_xlfn.CONCAT(", ",AT48),
IF($AR$146=SUM($AR$26:AR48),_xlfn.CONCAT(" y ",AT48)))))</f>
        <v/>
      </c>
      <c r="AT48" s="89" t="s">
        <v>5142</v>
      </c>
      <c r="BB48" s="439">
        <f>IF(OR(Q48="NS",CNGE_2025_M1_Secc5_Sub5!$T$71="NS"),0,IF(AND(Q48="NA",CNGE_2025_M1_Secc5_Sub5!$T$71="NA"),0,IF(Q48&lt;=SUM(CNGE_2025_M1_Secc5_Sub5!$T$71),0,1)))</f>
        <v>0</v>
      </c>
      <c r="BC48" s="625">
        <f>IF(OR(S48="NS",CNGE_2025_M1_Secc5_Sub5!$T$72="NS"),0,IF(AND(S48="NA",CNGE_2025_M1_Secc5_Sub5!$T$72="NA"),0,IF(S48&lt;=SUM(CNGE_2025_M1_Secc5_Sub5!$T$72),0,1)))</f>
        <v>0</v>
      </c>
      <c r="BD48" s="439">
        <f>IF(OR(U48="NS",CNGE_2025_M1_Secc5_Sub5!$T$73="NS"),0,IF(AND(U48="NA",CNGE_2025_M1_Secc5_Sub5!$T$73="NA"),0,IF(U48&lt;=SUM(CNGE_2025_M1_Secc5_Sub5!$T$73),0,1)))</f>
        <v>0</v>
      </c>
      <c r="BE48" s="625">
        <f>IF(OR(W48="NS",CNGE_2025_M1_Secc5_Sub5!$T$74="NS"),0,IF(AND(W48="NA",CNGE_2025_M1_Secc5_Sub5!$T$74="NA"),0,IF(W48&lt;=SUM(CNGE_2025_M1_Secc5_Sub5!$T$74),0,1)))</f>
        <v>0</v>
      </c>
      <c r="BF48" s="439">
        <f>IF(OR(Y48="NS",CNGE_2025_M1_Secc5_Sub5!$T$75="NS"),0,IF(AND(Y48="NA",CNGE_2025_M1_Secc5_Sub5!$T$75="NA"),0,IF(Y48&lt;=SUM(CNGE_2025_M1_Secc5_Sub5!$T$75),0,1)))</f>
        <v>0</v>
      </c>
      <c r="BG48" s="625">
        <f>IF(OR(AA48="NS",CNGE_2025_M1_Secc5_Sub5!$T$76="NS"),0,IF(AND(AA48="NA",CNGE_2025_M1_Secc5_Sub5!$T$76="NA"),0,IF(AA48&lt;=SUM(CNGE_2025_M1_Secc5_Sub5!$T$76),0,1)))</f>
        <v>0</v>
      </c>
      <c r="BH48" s="439">
        <f>IF(OR(AC48="NS",CNGE_2025_M1_Secc5_Sub5!$T$77="NS"),0,IF(AND(AC48="NA",CNGE_2025_M1_Secc5_Sub5!$T$77="NA"),0,IF(AC48&lt;=SUM(CNGE_2025_M1_Secc5_Sub5!$T$77),0,1)))</f>
        <v>0</v>
      </c>
      <c r="BI48" s="293">
        <f t="shared" si="3"/>
        <v>0</v>
      </c>
      <c r="BJ48" s="294" t="str">
        <f>IF(BI48=0,"",
IF(SUM($BI$26:BI48)=1,BK48,
IF($BI$146&gt;SUM($BI$26:BI48),_xlfn.CONCAT(", ",BK48),
IF($BI$146=SUM($BI$26:BI48),_xlfn.CONCAT(" y ",BK48)))))</f>
        <v/>
      </c>
      <c r="BK48" s="89" t="s">
        <v>5142</v>
      </c>
      <c r="BS48" s="807">
        <f>IF(OR(R48="NS",CNGE_2025_M1_Secc5_Sub5!$T$85="NS"),0,IF(AND(R48="NA",CNGE_2025_M1_Secc5_Sub5!$T$85="NA"),0,IF(R48&lt;=SUM(CNGE_2025_M1_Secc5_Sub5!$T$85),0,1)))</f>
        <v>0</v>
      </c>
      <c r="BT48" s="492">
        <f>IF(OR(T48="NS",CNGE_2025_M1_Secc5_Sub5!$T$86="NS"),0,IF(AND(T48="NA",CNGE_2025_M1_Secc5_Sub5!$T$86="NA"),0,IF(T48&lt;=SUM(CNGE_2025_M1_Secc5_Sub5!$T$86),0,1)))</f>
        <v>0</v>
      </c>
      <c r="BU48" s="807">
        <f>IF(OR(V48="NS",CNGE_2025_M1_Secc5_Sub5!$T$87="NS"),0,IF(AND(V48="NA",CNGE_2025_M1_Secc5_Sub5!$T$87="NA"),0,IF(V48&lt;=SUM(CNGE_2025_M1_Secc5_Sub5!$T$87),0,1)))</f>
        <v>0</v>
      </c>
      <c r="BV48" s="492">
        <f>IF(OR(X48="NS",CNGE_2025_M1_Secc5_Sub5!$T$88="NS"),0,IF(AND(X48="NA",CNGE_2025_M1_Secc5_Sub5!$T$88="NA"),0,IF(X48&lt;=SUM(CNGE_2025_M1_Secc5_Sub5!$T$88),0,1)))</f>
        <v>0</v>
      </c>
      <c r="BW48" s="807">
        <f>IF(OR(Z48="NS",CNGE_2025_M1_Secc5_Sub5!$T$89="NS"),0,IF(AND(Z48="NA",CNGE_2025_M1_Secc5_Sub5!$T$89="NA"),0,IF(Z48&lt;=SUM(CNGE_2025_M1_Secc5_Sub5!$T$89),0,1)))</f>
        <v>0</v>
      </c>
      <c r="BX48" s="492">
        <f>IF(OR(AB48="NS",CNGE_2025_M1_Secc5_Sub5!$T$90="NS"),0,IF(AND(AB48="NA",CNGE_2025_M1_Secc5_Sub5!$T$90="NA"),0,IF(AB48&lt;=SUM(CNGE_2025_M1_Secc5_Sub5!$T$90),0,1)))</f>
        <v>0</v>
      </c>
      <c r="BY48" s="807">
        <f>IF(OR(AD48="NS",CNGE_2025_M1_Secc5_Sub5!$T$91="NS"),0,IF(AND(AD48="NA",CNGE_2025_M1_Secc5_Sub5!$T$91="NA"),0,IF(AD48&lt;=SUM(CNGE_2025_M1_Secc5_Sub5!$T$91),0,1)))</f>
        <v>0</v>
      </c>
      <c r="BZ48" s="293">
        <f t="shared" si="4"/>
        <v>0</v>
      </c>
      <c r="CA48" s="294" t="str">
        <f>IF(BZ48=0,"",
IF(SUM($BZ$26:BZ48)=1,CB48,
IF($BZ$146&gt;SUM($BZ$26:BZ48),_xlfn.CONCAT(", ",CB48),
IF($BZ$146=SUM($BZ$26:BZ48),_xlfn.CONCAT(" y ",CB48)))))</f>
        <v/>
      </c>
      <c r="CB48" s="89" t="s">
        <v>5142</v>
      </c>
    </row>
    <row r="49" spans="1:80" ht="15" customHeight="1">
      <c r="A49" s="11"/>
      <c r="C49" s="58" t="s">
        <v>5075</v>
      </c>
      <c r="D49" s="1125" t="str">
        <f>IF(CNGE_2025_M1_Secc5_Sub1!$D54="","",CNGE_2025_M1_Secc5_Sub1!$D54)</f>
        <v/>
      </c>
      <c r="E49" s="889"/>
      <c r="F49" s="889"/>
      <c r="G49" s="889"/>
      <c r="H49" s="889"/>
      <c r="I49" s="889"/>
      <c r="J49" s="889"/>
      <c r="K49" s="889"/>
      <c r="L49" s="889"/>
      <c r="M49" s="889"/>
      <c r="N49" s="890"/>
      <c r="O49" s="992"/>
      <c r="P49" s="885"/>
      <c r="Q49" s="813"/>
      <c r="R49" s="813"/>
      <c r="S49" s="813"/>
      <c r="T49" s="813"/>
      <c r="U49" s="813"/>
      <c r="V49" s="813"/>
      <c r="W49" s="813"/>
      <c r="X49" s="813"/>
      <c r="Y49" s="813"/>
      <c r="Z49" s="813"/>
      <c r="AA49" s="813"/>
      <c r="AB49" s="813"/>
      <c r="AC49" s="813"/>
      <c r="AD49" s="813"/>
      <c r="AI49" s="767">
        <f t="shared" si="0"/>
        <v>0</v>
      </c>
      <c r="AJ49" s="793">
        <f>IF(AND(COUNTBLANK(D49)=0,CNGE_2025_M1_Secc5_Sub5!$P$71&lt;&gt;"",CNGE_2025_M1_Secc5_Sub5!$P$71&lt;&gt;1,COUNTA(Q49:R49)=0),0,IF(AND(COUNTBLANK(D49)=0,CNGE_2025_M1_Secc5_Sub5!$P$71&lt;&gt;"",CNGE_2025_M1_Secc5_Sub5!$P$71=1,COUNTA(Q49:R49)=2),0,IF(AND(COUNTBLANK(D49)=1,COUNTA(Q49:R49)=0),0,1)))</f>
        <v>0</v>
      </c>
      <c r="AK49" s="795">
        <f>IF(AND(COUNTBLANK(D49)=0,CNGE_2025_M1_Secc5_Sub5!$P$72&lt;&gt;"",CNGE_2025_M1_Secc5_Sub5!$P$72&lt;&gt;1,COUNTA(S49:T49)=0),0,IF(AND(COUNTBLANK(D49)=0,CNGE_2025_M1_Secc5_Sub5!$P$72&lt;&gt;"",CNGE_2025_M1_Secc5_Sub5!$P$72=1,COUNTA(S49:T49)=2),0,IF(AND(COUNTBLANK(D49)=1,COUNTA(S49:T49)=0),0,1)))</f>
        <v>0</v>
      </c>
      <c r="AL49" s="793">
        <f>IF(AND(COUNTBLANK(D49)=0,CNGE_2025_M1_Secc5_Sub5!$P$73&lt;&gt;"",CNGE_2025_M1_Secc5_Sub5!$P$73&lt;&gt;1,COUNTA(U49:V49)=0),0,IF(AND(COUNTBLANK(D49)=0,CNGE_2025_M1_Secc5_Sub5!$P$73&lt;&gt;"",CNGE_2025_M1_Secc5_Sub5!$P$73=1,COUNTA(U49:V49)=2),0,IF(AND(COUNTBLANK(D49)=1,COUNTA(U49:V49)=0),0,1)))</f>
        <v>0</v>
      </c>
      <c r="AM49" s="795">
        <f>IF(AND(COUNTBLANK(D49)=0,CNGE_2025_M1_Secc5_Sub5!$P$74&lt;&gt;"",CNGE_2025_M1_Secc5_Sub5!$P$74&lt;&gt;1,COUNTA(W49:X49)=0),0,IF(AND(COUNTBLANK(D49)=0,CNGE_2025_M1_Secc5_Sub5!$P$74&lt;&gt;"",CNGE_2025_M1_Secc5_Sub5!$P$74=1,COUNTA(W49:X49)=2),0,IF(AND(COUNTBLANK(D49)=1,COUNTA(W49:X49)=0),0,1)))</f>
        <v>0</v>
      </c>
      <c r="AN49" s="793">
        <f>IF(AND(COUNTBLANK(D49)=0,CNGE_2025_M1_Secc5_Sub5!$P$75&lt;&gt;"",CNGE_2025_M1_Secc5_Sub5!$P$75&lt;&gt;1,COUNTA(Y49:Z49)=0),0,IF(AND(COUNTBLANK(D49)=0,CNGE_2025_M1_Secc5_Sub5!$P$75&lt;&gt;"",CNGE_2025_M1_Secc5_Sub5!$P$75=1,COUNTA(Y49:Z49)=2),0,IF(AND(COUNTBLANK(D49)=1,COUNTA(Y49:Z49)=0),0,1)))</f>
        <v>0</v>
      </c>
      <c r="AO49" s="795">
        <f>IF(AND(COUNTBLANK(D49)=0,CNGE_2025_M1_Secc5_Sub5!$P$76&lt;&gt;"",CNGE_2025_M1_Secc5_Sub5!$P$76&lt;&gt;1,COUNTA(AA49:AB49)=0),0,IF(AND(COUNTBLANK(D49)=0,CNGE_2025_M1_Secc5_Sub5!$P$76&lt;&gt;"",CNGE_2025_M1_Secc5_Sub5!$P$76=1,COUNTA(AA49:AB49)=2),0,IF(AND(COUNTBLANK(D49)=1,COUNTA(AA49:AB49)=0),0,1)))</f>
        <v>0</v>
      </c>
      <c r="AP49" s="793">
        <f>IF(AND(COUNTBLANK(D49)=0,CNGE_2025_M1_Secc5_Sub5!$P$77&lt;&gt;"",CNGE_2025_M1_Secc5_Sub5!$P$77&lt;&gt;1,COUNTA(AC49:AD49)=0),0,IF(AND(COUNTBLANK(D49)=0,CNGE_2025_M1_Secc5_Sub5!$P$77&lt;&gt;"",CNGE_2025_M1_Secc5_Sub5!$P$77=1,COUNTA(AC49:AD49)=2),0,IF(AND(COUNTBLANK(D49)=1,COUNTA(AC49:AD49)=0),0,1)))</f>
        <v>0</v>
      </c>
      <c r="AQ49" s="723">
        <f t="shared" si="1"/>
        <v>0</v>
      </c>
      <c r="AR49" s="293">
        <f t="shared" si="2"/>
        <v>0</v>
      </c>
      <c r="AS49" s="294" t="str">
        <f>IF(AR49=0,"",
IF(SUM($AR$26:AR49)=1,AT49,
IF($AR$146&gt;SUM($AR$26:AR49),_xlfn.CONCAT(", ",AT49),
IF($AR$146=SUM($AR$26:AR49),_xlfn.CONCAT(" y ",AT49)))))</f>
        <v/>
      </c>
      <c r="AT49" s="89" t="s">
        <v>5143</v>
      </c>
      <c r="BB49" s="439">
        <f>IF(OR(Q49="NS",CNGE_2025_M1_Secc5_Sub5!$T$71="NS"),0,IF(AND(Q49="NA",CNGE_2025_M1_Secc5_Sub5!$T$71="NA"),0,IF(Q49&lt;=SUM(CNGE_2025_M1_Secc5_Sub5!$T$71),0,1)))</f>
        <v>0</v>
      </c>
      <c r="BC49" s="625">
        <f>IF(OR(S49="NS",CNGE_2025_M1_Secc5_Sub5!$T$72="NS"),0,IF(AND(S49="NA",CNGE_2025_M1_Secc5_Sub5!$T$72="NA"),0,IF(S49&lt;=SUM(CNGE_2025_M1_Secc5_Sub5!$T$72),0,1)))</f>
        <v>0</v>
      </c>
      <c r="BD49" s="439">
        <f>IF(OR(U49="NS",CNGE_2025_M1_Secc5_Sub5!$T$73="NS"),0,IF(AND(U49="NA",CNGE_2025_M1_Secc5_Sub5!$T$73="NA"),0,IF(U49&lt;=SUM(CNGE_2025_M1_Secc5_Sub5!$T$73),0,1)))</f>
        <v>0</v>
      </c>
      <c r="BE49" s="625">
        <f>IF(OR(W49="NS",CNGE_2025_M1_Secc5_Sub5!$T$74="NS"),0,IF(AND(W49="NA",CNGE_2025_M1_Secc5_Sub5!$T$74="NA"),0,IF(W49&lt;=SUM(CNGE_2025_M1_Secc5_Sub5!$T$74),0,1)))</f>
        <v>0</v>
      </c>
      <c r="BF49" s="439">
        <f>IF(OR(Y49="NS",CNGE_2025_M1_Secc5_Sub5!$T$75="NS"),0,IF(AND(Y49="NA",CNGE_2025_M1_Secc5_Sub5!$T$75="NA"),0,IF(Y49&lt;=SUM(CNGE_2025_M1_Secc5_Sub5!$T$75),0,1)))</f>
        <v>0</v>
      </c>
      <c r="BG49" s="625">
        <f>IF(OR(AA49="NS",CNGE_2025_M1_Secc5_Sub5!$T$76="NS"),0,IF(AND(AA49="NA",CNGE_2025_M1_Secc5_Sub5!$T$76="NA"),0,IF(AA49&lt;=SUM(CNGE_2025_M1_Secc5_Sub5!$T$76),0,1)))</f>
        <v>0</v>
      </c>
      <c r="BH49" s="439">
        <f>IF(OR(AC49="NS",CNGE_2025_M1_Secc5_Sub5!$T$77="NS"),0,IF(AND(AC49="NA",CNGE_2025_M1_Secc5_Sub5!$T$77="NA"),0,IF(AC49&lt;=SUM(CNGE_2025_M1_Secc5_Sub5!$T$77),0,1)))</f>
        <v>0</v>
      </c>
      <c r="BI49" s="293">
        <f t="shared" si="3"/>
        <v>0</v>
      </c>
      <c r="BJ49" s="294" t="str">
        <f>IF(BI49=0,"",
IF(SUM($BI$26:BI49)=1,BK49,
IF($BI$146&gt;SUM($BI$26:BI49),_xlfn.CONCAT(", ",BK49),
IF($BI$146=SUM($BI$26:BI49),_xlfn.CONCAT(" y ",BK49)))))</f>
        <v/>
      </c>
      <c r="BK49" s="89" t="s">
        <v>5143</v>
      </c>
      <c r="BS49" s="807">
        <f>IF(OR(R49="NS",CNGE_2025_M1_Secc5_Sub5!$T$85="NS"),0,IF(AND(R49="NA",CNGE_2025_M1_Secc5_Sub5!$T$85="NA"),0,IF(R49&lt;=SUM(CNGE_2025_M1_Secc5_Sub5!$T$85),0,1)))</f>
        <v>0</v>
      </c>
      <c r="BT49" s="492">
        <f>IF(OR(T49="NS",CNGE_2025_M1_Secc5_Sub5!$T$86="NS"),0,IF(AND(T49="NA",CNGE_2025_M1_Secc5_Sub5!$T$86="NA"),0,IF(T49&lt;=SUM(CNGE_2025_M1_Secc5_Sub5!$T$86),0,1)))</f>
        <v>0</v>
      </c>
      <c r="BU49" s="807">
        <f>IF(OR(V49="NS",CNGE_2025_M1_Secc5_Sub5!$T$87="NS"),0,IF(AND(V49="NA",CNGE_2025_M1_Secc5_Sub5!$T$87="NA"),0,IF(V49&lt;=SUM(CNGE_2025_M1_Secc5_Sub5!$T$87),0,1)))</f>
        <v>0</v>
      </c>
      <c r="BV49" s="492">
        <f>IF(OR(X49="NS",CNGE_2025_M1_Secc5_Sub5!$T$88="NS"),0,IF(AND(X49="NA",CNGE_2025_M1_Secc5_Sub5!$T$88="NA"),0,IF(X49&lt;=SUM(CNGE_2025_M1_Secc5_Sub5!$T$88),0,1)))</f>
        <v>0</v>
      </c>
      <c r="BW49" s="807">
        <f>IF(OR(Z49="NS",CNGE_2025_M1_Secc5_Sub5!$T$89="NS"),0,IF(AND(Z49="NA",CNGE_2025_M1_Secc5_Sub5!$T$89="NA"),0,IF(Z49&lt;=SUM(CNGE_2025_M1_Secc5_Sub5!$T$89),0,1)))</f>
        <v>0</v>
      </c>
      <c r="BX49" s="492">
        <f>IF(OR(AB49="NS",CNGE_2025_M1_Secc5_Sub5!$T$90="NS"),0,IF(AND(AB49="NA",CNGE_2025_M1_Secc5_Sub5!$T$90="NA"),0,IF(AB49&lt;=SUM(CNGE_2025_M1_Secc5_Sub5!$T$90),0,1)))</f>
        <v>0</v>
      </c>
      <c r="BY49" s="807">
        <f>IF(OR(AD49="NS",CNGE_2025_M1_Secc5_Sub5!$T$91="NS"),0,IF(AND(AD49="NA",CNGE_2025_M1_Secc5_Sub5!$T$91="NA"),0,IF(AD49&lt;=SUM(CNGE_2025_M1_Secc5_Sub5!$T$91),0,1)))</f>
        <v>0</v>
      </c>
      <c r="BZ49" s="293">
        <f t="shared" si="4"/>
        <v>0</v>
      </c>
      <c r="CA49" s="294" t="str">
        <f>IF(BZ49=0,"",
IF(SUM($BZ$26:BZ49)=1,CB49,
IF($BZ$146&gt;SUM($BZ$26:BZ49),_xlfn.CONCAT(", ",CB49),
IF($BZ$146=SUM($BZ$26:BZ49),_xlfn.CONCAT(" y ",CB49)))))</f>
        <v/>
      </c>
      <c r="CB49" s="89" t="s">
        <v>5143</v>
      </c>
    </row>
    <row r="50" spans="1:80" ht="15" customHeight="1">
      <c r="A50" s="11"/>
      <c r="C50" s="58" t="s">
        <v>5076</v>
      </c>
      <c r="D50" s="1125" t="str">
        <f>IF(CNGE_2025_M1_Secc5_Sub1!$D55="","",CNGE_2025_M1_Secc5_Sub1!$D55)</f>
        <v/>
      </c>
      <c r="E50" s="889"/>
      <c r="F50" s="889"/>
      <c r="G50" s="889"/>
      <c r="H50" s="889"/>
      <c r="I50" s="889"/>
      <c r="J50" s="889"/>
      <c r="K50" s="889"/>
      <c r="L50" s="889"/>
      <c r="M50" s="889"/>
      <c r="N50" s="890"/>
      <c r="O50" s="992"/>
      <c r="P50" s="885"/>
      <c r="Q50" s="813"/>
      <c r="R50" s="813"/>
      <c r="S50" s="813"/>
      <c r="T50" s="813"/>
      <c r="U50" s="813"/>
      <c r="V50" s="813"/>
      <c r="W50" s="813"/>
      <c r="X50" s="813"/>
      <c r="Y50" s="813"/>
      <c r="Z50" s="813"/>
      <c r="AA50" s="813"/>
      <c r="AB50" s="813"/>
      <c r="AC50" s="813"/>
      <c r="AD50" s="813"/>
      <c r="AI50" s="767">
        <f t="shared" si="0"/>
        <v>0</v>
      </c>
      <c r="AJ50" s="793">
        <f>IF(AND(COUNTBLANK(D50)=0,CNGE_2025_M1_Secc5_Sub5!$P$71&lt;&gt;"",CNGE_2025_M1_Secc5_Sub5!$P$71&lt;&gt;1,COUNTA(Q50:R50)=0),0,IF(AND(COUNTBLANK(D50)=0,CNGE_2025_M1_Secc5_Sub5!$P$71&lt;&gt;"",CNGE_2025_M1_Secc5_Sub5!$P$71=1,COUNTA(Q50:R50)=2),0,IF(AND(COUNTBLANK(D50)=1,COUNTA(Q50:R50)=0),0,1)))</f>
        <v>0</v>
      </c>
      <c r="AK50" s="795">
        <f>IF(AND(COUNTBLANK(D50)=0,CNGE_2025_M1_Secc5_Sub5!$P$72&lt;&gt;"",CNGE_2025_M1_Secc5_Sub5!$P$72&lt;&gt;1,COUNTA(S50:T50)=0),0,IF(AND(COUNTBLANK(D50)=0,CNGE_2025_M1_Secc5_Sub5!$P$72&lt;&gt;"",CNGE_2025_M1_Secc5_Sub5!$P$72=1,COUNTA(S50:T50)=2),0,IF(AND(COUNTBLANK(D50)=1,COUNTA(S50:T50)=0),0,1)))</f>
        <v>0</v>
      </c>
      <c r="AL50" s="793">
        <f>IF(AND(COUNTBLANK(D50)=0,CNGE_2025_M1_Secc5_Sub5!$P$73&lt;&gt;"",CNGE_2025_M1_Secc5_Sub5!$P$73&lt;&gt;1,COUNTA(U50:V50)=0),0,IF(AND(COUNTBLANK(D50)=0,CNGE_2025_M1_Secc5_Sub5!$P$73&lt;&gt;"",CNGE_2025_M1_Secc5_Sub5!$P$73=1,COUNTA(U50:V50)=2),0,IF(AND(COUNTBLANK(D50)=1,COUNTA(U50:V50)=0),0,1)))</f>
        <v>0</v>
      </c>
      <c r="AM50" s="795">
        <f>IF(AND(COUNTBLANK(D50)=0,CNGE_2025_M1_Secc5_Sub5!$P$74&lt;&gt;"",CNGE_2025_M1_Secc5_Sub5!$P$74&lt;&gt;1,COUNTA(W50:X50)=0),0,IF(AND(COUNTBLANK(D50)=0,CNGE_2025_M1_Secc5_Sub5!$P$74&lt;&gt;"",CNGE_2025_M1_Secc5_Sub5!$P$74=1,COUNTA(W50:X50)=2),0,IF(AND(COUNTBLANK(D50)=1,COUNTA(W50:X50)=0),0,1)))</f>
        <v>0</v>
      </c>
      <c r="AN50" s="793">
        <f>IF(AND(COUNTBLANK(D50)=0,CNGE_2025_M1_Secc5_Sub5!$P$75&lt;&gt;"",CNGE_2025_M1_Secc5_Sub5!$P$75&lt;&gt;1,COUNTA(Y50:Z50)=0),0,IF(AND(COUNTBLANK(D50)=0,CNGE_2025_M1_Secc5_Sub5!$P$75&lt;&gt;"",CNGE_2025_M1_Secc5_Sub5!$P$75=1,COUNTA(Y50:Z50)=2),0,IF(AND(COUNTBLANK(D50)=1,COUNTA(Y50:Z50)=0),0,1)))</f>
        <v>0</v>
      </c>
      <c r="AO50" s="795">
        <f>IF(AND(COUNTBLANK(D50)=0,CNGE_2025_M1_Secc5_Sub5!$P$76&lt;&gt;"",CNGE_2025_M1_Secc5_Sub5!$P$76&lt;&gt;1,COUNTA(AA50:AB50)=0),0,IF(AND(COUNTBLANK(D50)=0,CNGE_2025_M1_Secc5_Sub5!$P$76&lt;&gt;"",CNGE_2025_M1_Secc5_Sub5!$P$76=1,COUNTA(AA50:AB50)=2),0,IF(AND(COUNTBLANK(D50)=1,COUNTA(AA50:AB50)=0),0,1)))</f>
        <v>0</v>
      </c>
      <c r="AP50" s="793">
        <f>IF(AND(COUNTBLANK(D50)=0,CNGE_2025_M1_Secc5_Sub5!$P$77&lt;&gt;"",CNGE_2025_M1_Secc5_Sub5!$P$77&lt;&gt;1,COUNTA(AC50:AD50)=0),0,IF(AND(COUNTBLANK(D50)=0,CNGE_2025_M1_Secc5_Sub5!$P$77&lt;&gt;"",CNGE_2025_M1_Secc5_Sub5!$P$77=1,COUNTA(AC50:AD50)=2),0,IF(AND(COUNTBLANK(D50)=1,COUNTA(AC50:AD50)=0),0,1)))</f>
        <v>0</v>
      </c>
      <c r="AQ50" s="723">
        <f t="shared" si="1"/>
        <v>0</v>
      </c>
      <c r="AR50" s="293">
        <f t="shared" si="2"/>
        <v>0</v>
      </c>
      <c r="AS50" s="294" t="str">
        <f>IF(AR50=0,"",
IF(SUM($AR$26:AR50)=1,AT50,
IF($AR$146&gt;SUM($AR$26:AR50),_xlfn.CONCAT(", ",AT50),
IF($AR$146=SUM($AR$26:AR50),_xlfn.CONCAT(" y ",AT50)))))</f>
        <v/>
      </c>
      <c r="AT50" s="89" t="s">
        <v>5144</v>
      </c>
      <c r="BB50" s="439">
        <f>IF(OR(Q50="NS",CNGE_2025_M1_Secc5_Sub5!$T$71="NS"),0,IF(AND(Q50="NA",CNGE_2025_M1_Secc5_Sub5!$T$71="NA"),0,IF(Q50&lt;=SUM(CNGE_2025_M1_Secc5_Sub5!$T$71),0,1)))</f>
        <v>0</v>
      </c>
      <c r="BC50" s="625">
        <f>IF(OR(S50="NS",CNGE_2025_M1_Secc5_Sub5!$T$72="NS"),0,IF(AND(S50="NA",CNGE_2025_M1_Secc5_Sub5!$T$72="NA"),0,IF(S50&lt;=SUM(CNGE_2025_M1_Secc5_Sub5!$T$72),0,1)))</f>
        <v>0</v>
      </c>
      <c r="BD50" s="439">
        <f>IF(OR(U50="NS",CNGE_2025_M1_Secc5_Sub5!$T$73="NS"),0,IF(AND(U50="NA",CNGE_2025_M1_Secc5_Sub5!$T$73="NA"),0,IF(U50&lt;=SUM(CNGE_2025_M1_Secc5_Sub5!$T$73),0,1)))</f>
        <v>0</v>
      </c>
      <c r="BE50" s="625">
        <f>IF(OR(W50="NS",CNGE_2025_M1_Secc5_Sub5!$T$74="NS"),0,IF(AND(W50="NA",CNGE_2025_M1_Secc5_Sub5!$T$74="NA"),0,IF(W50&lt;=SUM(CNGE_2025_M1_Secc5_Sub5!$T$74),0,1)))</f>
        <v>0</v>
      </c>
      <c r="BF50" s="439">
        <f>IF(OR(Y50="NS",CNGE_2025_M1_Secc5_Sub5!$T$75="NS"),0,IF(AND(Y50="NA",CNGE_2025_M1_Secc5_Sub5!$T$75="NA"),0,IF(Y50&lt;=SUM(CNGE_2025_M1_Secc5_Sub5!$T$75),0,1)))</f>
        <v>0</v>
      </c>
      <c r="BG50" s="625">
        <f>IF(OR(AA50="NS",CNGE_2025_M1_Secc5_Sub5!$T$76="NS"),0,IF(AND(AA50="NA",CNGE_2025_M1_Secc5_Sub5!$T$76="NA"),0,IF(AA50&lt;=SUM(CNGE_2025_M1_Secc5_Sub5!$T$76),0,1)))</f>
        <v>0</v>
      </c>
      <c r="BH50" s="439">
        <f>IF(OR(AC50="NS",CNGE_2025_M1_Secc5_Sub5!$T$77="NS"),0,IF(AND(AC50="NA",CNGE_2025_M1_Secc5_Sub5!$T$77="NA"),0,IF(AC50&lt;=SUM(CNGE_2025_M1_Secc5_Sub5!$T$77),0,1)))</f>
        <v>0</v>
      </c>
      <c r="BI50" s="293">
        <f t="shared" si="3"/>
        <v>0</v>
      </c>
      <c r="BJ50" s="294" t="str">
        <f>IF(BI50=0,"",
IF(SUM($BI$26:BI50)=1,BK50,
IF($BI$146&gt;SUM($BI$26:BI50),_xlfn.CONCAT(", ",BK50),
IF($BI$146=SUM($BI$26:BI50),_xlfn.CONCAT(" y ",BK50)))))</f>
        <v/>
      </c>
      <c r="BK50" s="89" t="s">
        <v>5144</v>
      </c>
      <c r="BS50" s="807">
        <f>IF(OR(R50="NS",CNGE_2025_M1_Secc5_Sub5!$T$85="NS"),0,IF(AND(R50="NA",CNGE_2025_M1_Secc5_Sub5!$T$85="NA"),0,IF(R50&lt;=SUM(CNGE_2025_M1_Secc5_Sub5!$T$85),0,1)))</f>
        <v>0</v>
      </c>
      <c r="BT50" s="492">
        <f>IF(OR(T50="NS",CNGE_2025_M1_Secc5_Sub5!$T$86="NS"),0,IF(AND(T50="NA",CNGE_2025_M1_Secc5_Sub5!$T$86="NA"),0,IF(T50&lt;=SUM(CNGE_2025_M1_Secc5_Sub5!$T$86),0,1)))</f>
        <v>0</v>
      </c>
      <c r="BU50" s="807">
        <f>IF(OR(V50="NS",CNGE_2025_M1_Secc5_Sub5!$T$87="NS"),0,IF(AND(V50="NA",CNGE_2025_M1_Secc5_Sub5!$T$87="NA"),0,IF(V50&lt;=SUM(CNGE_2025_M1_Secc5_Sub5!$T$87),0,1)))</f>
        <v>0</v>
      </c>
      <c r="BV50" s="492">
        <f>IF(OR(X50="NS",CNGE_2025_M1_Secc5_Sub5!$T$88="NS"),0,IF(AND(X50="NA",CNGE_2025_M1_Secc5_Sub5!$T$88="NA"),0,IF(X50&lt;=SUM(CNGE_2025_M1_Secc5_Sub5!$T$88),0,1)))</f>
        <v>0</v>
      </c>
      <c r="BW50" s="807">
        <f>IF(OR(Z50="NS",CNGE_2025_M1_Secc5_Sub5!$T$89="NS"),0,IF(AND(Z50="NA",CNGE_2025_M1_Secc5_Sub5!$T$89="NA"),0,IF(Z50&lt;=SUM(CNGE_2025_M1_Secc5_Sub5!$T$89),0,1)))</f>
        <v>0</v>
      </c>
      <c r="BX50" s="492">
        <f>IF(OR(AB50="NS",CNGE_2025_M1_Secc5_Sub5!$T$90="NS"),0,IF(AND(AB50="NA",CNGE_2025_M1_Secc5_Sub5!$T$90="NA"),0,IF(AB50&lt;=SUM(CNGE_2025_M1_Secc5_Sub5!$T$90),0,1)))</f>
        <v>0</v>
      </c>
      <c r="BY50" s="807">
        <f>IF(OR(AD50="NS",CNGE_2025_M1_Secc5_Sub5!$T$91="NS"),0,IF(AND(AD50="NA",CNGE_2025_M1_Secc5_Sub5!$T$91="NA"),0,IF(AD50&lt;=SUM(CNGE_2025_M1_Secc5_Sub5!$T$91),0,1)))</f>
        <v>0</v>
      </c>
      <c r="BZ50" s="293">
        <f t="shared" si="4"/>
        <v>0</v>
      </c>
      <c r="CA50" s="294" t="str">
        <f>IF(BZ50=0,"",
IF(SUM($BZ$26:BZ50)=1,CB50,
IF($BZ$146&gt;SUM($BZ$26:BZ50),_xlfn.CONCAT(", ",CB50),
IF($BZ$146=SUM($BZ$26:BZ50),_xlfn.CONCAT(" y ",CB50)))))</f>
        <v/>
      </c>
      <c r="CB50" s="89" t="s">
        <v>5144</v>
      </c>
    </row>
    <row r="51" spans="1:80" ht="15" customHeight="1">
      <c r="A51" s="11"/>
      <c r="C51" s="58" t="s">
        <v>5077</v>
      </c>
      <c r="D51" s="1125" t="str">
        <f>IF(CNGE_2025_M1_Secc5_Sub1!$D56="","",CNGE_2025_M1_Secc5_Sub1!$D56)</f>
        <v/>
      </c>
      <c r="E51" s="889"/>
      <c r="F51" s="889"/>
      <c r="G51" s="889"/>
      <c r="H51" s="889"/>
      <c r="I51" s="889"/>
      <c r="J51" s="889"/>
      <c r="K51" s="889"/>
      <c r="L51" s="889"/>
      <c r="M51" s="889"/>
      <c r="N51" s="890"/>
      <c r="O51" s="992"/>
      <c r="P51" s="885"/>
      <c r="Q51" s="813"/>
      <c r="R51" s="813"/>
      <c r="S51" s="813"/>
      <c r="T51" s="813"/>
      <c r="U51" s="813"/>
      <c r="V51" s="813"/>
      <c r="W51" s="813"/>
      <c r="X51" s="813"/>
      <c r="Y51" s="813"/>
      <c r="Z51" s="813"/>
      <c r="AA51" s="813"/>
      <c r="AB51" s="813"/>
      <c r="AC51" s="813"/>
      <c r="AD51" s="813"/>
      <c r="AI51" s="767">
        <f t="shared" si="0"/>
        <v>0</v>
      </c>
      <c r="AJ51" s="793">
        <f>IF(AND(COUNTBLANK(D51)=0,CNGE_2025_M1_Secc5_Sub5!$P$71&lt;&gt;"",CNGE_2025_M1_Secc5_Sub5!$P$71&lt;&gt;1,COUNTA(Q51:R51)=0),0,IF(AND(COUNTBLANK(D51)=0,CNGE_2025_M1_Secc5_Sub5!$P$71&lt;&gt;"",CNGE_2025_M1_Secc5_Sub5!$P$71=1,COUNTA(Q51:R51)=2),0,IF(AND(COUNTBLANK(D51)=1,COUNTA(Q51:R51)=0),0,1)))</f>
        <v>0</v>
      </c>
      <c r="AK51" s="795">
        <f>IF(AND(COUNTBLANK(D51)=0,CNGE_2025_M1_Secc5_Sub5!$P$72&lt;&gt;"",CNGE_2025_M1_Secc5_Sub5!$P$72&lt;&gt;1,COUNTA(S51:T51)=0),0,IF(AND(COUNTBLANK(D51)=0,CNGE_2025_M1_Secc5_Sub5!$P$72&lt;&gt;"",CNGE_2025_M1_Secc5_Sub5!$P$72=1,COUNTA(S51:T51)=2),0,IF(AND(COUNTBLANK(D51)=1,COUNTA(S51:T51)=0),0,1)))</f>
        <v>0</v>
      </c>
      <c r="AL51" s="793">
        <f>IF(AND(COUNTBLANK(D51)=0,CNGE_2025_M1_Secc5_Sub5!$P$73&lt;&gt;"",CNGE_2025_M1_Secc5_Sub5!$P$73&lt;&gt;1,COUNTA(U51:V51)=0),0,IF(AND(COUNTBLANK(D51)=0,CNGE_2025_M1_Secc5_Sub5!$P$73&lt;&gt;"",CNGE_2025_M1_Secc5_Sub5!$P$73=1,COUNTA(U51:V51)=2),0,IF(AND(COUNTBLANK(D51)=1,COUNTA(U51:V51)=0),0,1)))</f>
        <v>0</v>
      </c>
      <c r="AM51" s="795">
        <f>IF(AND(COUNTBLANK(D51)=0,CNGE_2025_M1_Secc5_Sub5!$P$74&lt;&gt;"",CNGE_2025_M1_Secc5_Sub5!$P$74&lt;&gt;1,COUNTA(W51:X51)=0),0,IF(AND(COUNTBLANK(D51)=0,CNGE_2025_M1_Secc5_Sub5!$P$74&lt;&gt;"",CNGE_2025_M1_Secc5_Sub5!$P$74=1,COUNTA(W51:X51)=2),0,IF(AND(COUNTBLANK(D51)=1,COUNTA(W51:X51)=0),0,1)))</f>
        <v>0</v>
      </c>
      <c r="AN51" s="793">
        <f>IF(AND(COUNTBLANK(D51)=0,CNGE_2025_M1_Secc5_Sub5!$P$75&lt;&gt;"",CNGE_2025_M1_Secc5_Sub5!$P$75&lt;&gt;1,COUNTA(Y51:Z51)=0),0,IF(AND(COUNTBLANK(D51)=0,CNGE_2025_M1_Secc5_Sub5!$P$75&lt;&gt;"",CNGE_2025_M1_Secc5_Sub5!$P$75=1,COUNTA(Y51:Z51)=2),0,IF(AND(COUNTBLANK(D51)=1,COUNTA(Y51:Z51)=0),0,1)))</f>
        <v>0</v>
      </c>
      <c r="AO51" s="795">
        <f>IF(AND(COUNTBLANK(D51)=0,CNGE_2025_M1_Secc5_Sub5!$P$76&lt;&gt;"",CNGE_2025_M1_Secc5_Sub5!$P$76&lt;&gt;1,COUNTA(AA51:AB51)=0),0,IF(AND(COUNTBLANK(D51)=0,CNGE_2025_M1_Secc5_Sub5!$P$76&lt;&gt;"",CNGE_2025_M1_Secc5_Sub5!$P$76=1,COUNTA(AA51:AB51)=2),0,IF(AND(COUNTBLANK(D51)=1,COUNTA(AA51:AB51)=0),0,1)))</f>
        <v>0</v>
      </c>
      <c r="AP51" s="793">
        <f>IF(AND(COUNTBLANK(D51)=0,CNGE_2025_M1_Secc5_Sub5!$P$77&lt;&gt;"",CNGE_2025_M1_Secc5_Sub5!$P$77&lt;&gt;1,COUNTA(AC51:AD51)=0),0,IF(AND(COUNTBLANK(D51)=0,CNGE_2025_M1_Secc5_Sub5!$P$77&lt;&gt;"",CNGE_2025_M1_Secc5_Sub5!$P$77=1,COUNTA(AC51:AD51)=2),0,IF(AND(COUNTBLANK(D51)=1,COUNTA(AC51:AD51)=0),0,1)))</f>
        <v>0</v>
      </c>
      <c r="AQ51" s="723">
        <f t="shared" si="1"/>
        <v>0</v>
      </c>
      <c r="AR51" s="293">
        <f t="shared" si="2"/>
        <v>0</v>
      </c>
      <c r="AS51" s="294" t="str">
        <f>IF(AR51=0,"",
IF(SUM($AR$26:AR51)=1,AT51,
IF($AR$146&gt;SUM($AR$26:AR51),_xlfn.CONCAT(", ",AT51),
IF($AR$146=SUM($AR$26:AR51),_xlfn.CONCAT(" y ",AT51)))))</f>
        <v/>
      </c>
      <c r="AT51" s="89" t="s">
        <v>5145</v>
      </c>
      <c r="BB51" s="439">
        <f>IF(OR(Q51="NS",CNGE_2025_M1_Secc5_Sub5!$T$71="NS"),0,IF(AND(Q51="NA",CNGE_2025_M1_Secc5_Sub5!$T$71="NA"),0,IF(Q51&lt;=SUM(CNGE_2025_M1_Secc5_Sub5!$T$71),0,1)))</f>
        <v>0</v>
      </c>
      <c r="BC51" s="625">
        <f>IF(OR(S51="NS",CNGE_2025_M1_Secc5_Sub5!$T$72="NS"),0,IF(AND(S51="NA",CNGE_2025_M1_Secc5_Sub5!$T$72="NA"),0,IF(S51&lt;=SUM(CNGE_2025_M1_Secc5_Sub5!$T$72),0,1)))</f>
        <v>0</v>
      </c>
      <c r="BD51" s="439">
        <f>IF(OR(U51="NS",CNGE_2025_M1_Secc5_Sub5!$T$73="NS"),0,IF(AND(U51="NA",CNGE_2025_M1_Secc5_Sub5!$T$73="NA"),0,IF(U51&lt;=SUM(CNGE_2025_M1_Secc5_Sub5!$T$73),0,1)))</f>
        <v>0</v>
      </c>
      <c r="BE51" s="625">
        <f>IF(OR(W51="NS",CNGE_2025_M1_Secc5_Sub5!$T$74="NS"),0,IF(AND(W51="NA",CNGE_2025_M1_Secc5_Sub5!$T$74="NA"),0,IF(W51&lt;=SUM(CNGE_2025_M1_Secc5_Sub5!$T$74),0,1)))</f>
        <v>0</v>
      </c>
      <c r="BF51" s="439">
        <f>IF(OR(Y51="NS",CNGE_2025_M1_Secc5_Sub5!$T$75="NS"),0,IF(AND(Y51="NA",CNGE_2025_M1_Secc5_Sub5!$T$75="NA"),0,IF(Y51&lt;=SUM(CNGE_2025_M1_Secc5_Sub5!$T$75),0,1)))</f>
        <v>0</v>
      </c>
      <c r="BG51" s="625">
        <f>IF(OR(AA51="NS",CNGE_2025_M1_Secc5_Sub5!$T$76="NS"),0,IF(AND(AA51="NA",CNGE_2025_M1_Secc5_Sub5!$T$76="NA"),0,IF(AA51&lt;=SUM(CNGE_2025_M1_Secc5_Sub5!$T$76),0,1)))</f>
        <v>0</v>
      </c>
      <c r="BH51" s="439">
        <f>IF(OR(AC51="NS",CNGE_2025_M1_Secc5_Sub5!$T$77="NS"),0,IF(AND(AC51="NA",CNGE_2025_M1_Secc5_Sub5!$T$77="NA"),0,IF(AC51&lt;=SUM(CNGE_2025_M1_Secc5_Sub5!$T$77),0,1)))</f>
        <v>0</v>
      </c>
      <c r="BI51" s="293">
        <f t="shared" si="3"/>
        <v>0</v>
      </c>
      <c r="BJ51" s="294" t="str">
        <f>IF(BI51=0,"",
IF(SUM($BI$26:BI51)=1,BK51,
IF($BI$146&gt;SUM($BI$26:BI51),_xlfn.CONCAT(", ",BK51),
IF($BI$146=SUM($BI$26:BI51),_xlfn.CONCAT(" y ",BK51)))))</f>
        <v/>
      </c>
      <c r="BK51" s="89" t="s">
        <v>5145</v>
      </c>
      <c r="BS51" s="807">
        <f>IF(OR(R51="NS",CNGE_2025_M1_Secc5_Sub5!$T$85="NS"),0,IF(AND(R51="NA",CNGE_2025_M1_Secc5_Sub5!$T$85="NA"),0,IF(R51&lt;=SUM(CNGE_2025_M1_Secc5_Sub5!$T$85),0,1)))</f>
        <v>0</v>
      </c>
      <c r="BT51" s="492">
        <f>IF(OR(T51="NS",CNGE_2025_M1_Secc5_Sub5!$T$86="NS"),0,IF(AND(T51="NA",CNGE_2025_M1_Secc5_Sub5!$T$86="NA"),0,IF(T51&lt;=SUM(CNGE_2025_M1_Secc5_Sub5!$T$86),0,1)))</f>
        <v>0</v>
      </c>
      <c r="BU51" s="807">
        <f>IF(OR(V51="NS",CNGE_2025_M1_Secc5_Sub5!$T$87="NS"),0,IF(AND(V51="NA",CNGE_2025_M1_Secc5_Sub5!$T$87="NA"),0,IF(V51&lt;=SUM(CNGE_2025_M1_Secc5_Sub5!$T$87),0,1)))</f>
        <v>0</v>
      </c>
      <c r="BV51" s="492">
        <f>IF(OR(X51="NS",CNGE_2025_M1_Secc5_Sub5!$T$88="NS"),0,IF(AND(X51="NA",CNGE_2025_M1_Secc5_Sub5!$T$88="NA"),0,IF(X51&lt;=SUM(CNGE_2025_M1_Secc5_Sub5!$T$88),0,1)))</f>
        <v>0</v>
      </c>
      <c r="BW51" s="807">
        <f>IF(OR(Z51="NS",CNGE_2025_M1_Secc5_Sub5!$T$89="NS"),0,IF(AND(Z51="NA",CNGE_2025_M1_Secc5_Sub5!$T$89="NA"),0,IF(Z51&lt;=SUM(CNGE_2025_M1_Secc5_Sub5!$T$89),0,1)))</f>
        <v>0</v>
      </c>
      <c r="BX51" s="492">
        <f>IF(OR(AB51="NS",CNGE_2025_M1_Secc5_Sub5!$T$90="NS"),0,IF(AND(AB51="NA",CNGE_2025_M1_Secc5_Sub5!$T$90="NA"),0,IF(AB51&lt;=SUM(CNGE_2025_M1_Secc5_Sub5!$T$90),0,1)))</f>
        <v>0</v>
      </c>
      <c r="BY51" s="807">
        <f>IF(OR(AD51="NS",CNGE_2025_M1_Secc5_Sub5!$T$91="NS"),0,IF(AND(AD51="NA",CNGE_2025_M1_Secc5_Sub5!$T$91="NA"),0,IF(AD51&lt;=SUM(CNGE_2025_M1_Secc5_Sub5!$T$91),0,1)))</f>
        <v>0</v>
      </c>
      <c r="BZ51" s="293">
        <f t="shared" si="4"/>
        <v>0</v>
      </c>
      <c r="CA51" s="294" t="str">
        <f>IF(BZ51=0,"",
IF(SUM($BZ$26:BZ51)=1,CB51,
IF($BZ$146&gt;SUM($BZ$26:BZ51),_xlfn.CONCAT(", ",CB51),
IF($BZ$146=SUM($BZ$26:BZ51),_xlfn.CONCAT(" y ",CB51)))))</f>
        <v/>
      </c>
      <c r="CB51" s="89" t="s">
        <v>5145</v>
      </c>
    </row>
    <row r="52" spans="1:80" ht="15" customHeight="1">
      <c r="A52" s="11"/>
      <c r="C52" s="58" t="s">
        <v>5078</v>
      </c>
      <c r="D52" s="1125" t="str">
        <f>IF(CNGE_2025_M1_Secc5_Sub1!$D57="","",CNGE_2025_M1_Secc5_Sub1!$D57)</f>
        <v/>
      </c>
      <c r="E52" s="889"/>
      <c r="F52" s="889"/>
      <c r="G52" s="889"/>
      <c r="H52" s="889"/>
      <c r="I52" s="889"/>
      <c r="J52" s="889"/>
      <c r="K52" s="889"/>
      <c r="L52" s="889"/>
      <c r="M52" s="889"/>
      <c r="N52" s="890"/>
      <c r="O52" s="992"/>
      <c r="P52" s="885"/>
      <c r="Q52" s="813"/>
      <c r="R52" s="813"/>
      <c r="S52" s="813"/>
      <c r="T52" s="813"/>
      <c r="U52" s="813"/>
      <c r="V52" s="813"/>
      <c r="W52" s="813"/>
      <c r="X52" s="813"/>
      <c r="Y52" s="813"/>
      <c r="Z52" s="813"/>
      <c r="AA52" s="813"/>
      <c r="AB52" s="813"/>
      <c r="AC52" s="813"/>
      <c r="AD52" s="813"/>
      <c r="AI52" s="767">
        <f t="shared" si="0"/>
        <v>0</v>
      </c>
      <c r="AJ52" s="793">
        <f>IF(AND(COUNTBLANK(D52)=0,CNGE_2025_M1_Secc5_Sub5!$P$71&lt;&gt;"",CNGE_2025_M1_Secc5_Sub5!$P$71&lt;&gt;1,COUNTA(Q52:R52)=0),0,IF(AND(COUNTBLANK(D52)=0,CNGE_2025_M1_Secc5_Sub5!$P$71&lt;&gt;"",CNGE_2025_M1_Secc5_Sub5!$P$71=1,COUNTA(Q52:R52)=2),0,IF(AND(COUNTBLANK(D52)=1,COUNTA(Q52:R52)=0),0,1)))</f>
        <v>0</v>
      </c>
      <c r="AK52" s="795">
        <f>IF(AND(COUNTBLANK(D52)=0,CNGE_2025_M1_Secc5_Sub5!$P$72&lt;&gt;"",CNGE_2025_M1_Secc5_Sub5!$P$72&lt;&gt;1,COUNTA(S52:T52)=0),0,IF(AND(COUNTBLANK(D52)=0,CNGE_2025_M1_Secc5_Sub5!$P$72&lt;&gt;"",CNGE_2025_M1_Secc5_Sub5!$P$72=1,COUNTA(S52:T52)=2),0,IF(AND(COUNTBLANK(D52)=1,COUNTA(S52:T52)=0),0,1)))</f>
        <v>0</v>
      </c>
      <c r="AL52" s="793">
        <f>IF(AND(COUNTBLANK(D52)=0,CNGE_2025_M1_Secc5_Sub5!$P$73&lt;&gt;"",CNGE_2025_M1_Secc5_Sub5!$P$73&lt;&gt;1,COUNTA(U52:V52)=0),0,IF(AND(COUNTBLANK(D52)=0,CNGE_2025_M1_Secc5_Sub5!$P$73&lt;&gt;"",CNGE_2025_M1_Secc5_Sub5!$P$73=1,COUNTA(U52:V52)=2),0,IF(AND(COUNTBLANK(D52)=1,COUNTA(U52:V52)=0),0,1)))</f>
        <v>0</v>
      </c>
      <c r="AM52" s="795">
        <f>IF(AND(COUNTBLANK(D52)=0,CNGE_2025_M1_Secc5_Sub5!$P$74&lt;&gt;"",CNGE_2025_M1_Secc5_Sub5!$P$74&lt;&gt;1,COUNTA(W52:X52)=0),0,IF(AND(COUNTBLANK(D52)=0,CNGE_2025_M1_Secc5_Sub5!$P$74&lt;&gt;"",CNGE_2025_M1_Secc5_Sub5!$P$74=1,COUNTA(W52:X52)=2),0,IF(AND(COUNTBLANK(D52)=1,COUNTA(W52:X52)=0),0,1)))</f>
        <v>0</v>
      </c>
      <c r="AN52" s="793">
        <f>IF(AND(COUNTBLANK(D52)=0,CNGE_2025_M1_Secc5_Sub5!$P$75&lt;&gt;"",CNGE_2025_M1_Secc5_Sub5!$P$75&lt;&gt;1,COUNTA(Y52:Z52)=0),0,IF(AND(COUNTBLANK(D52)=0,CNGE_2025_M1_Secc5_Sub5!$P$75&lt;&gt;"",CNGE_2025_M1_Secc5_Sub5!$P$75=1,COUNTA(Y52:Z52)=2),0,IF(AND(COUNTBLANK(D52)=1,COUNTA(Y52:Z52)=0),0,1)))</f>
        <v>0</v>
      </c>
      <c r="AO52" s="795">
        <f>IF(AND(COUNTBLANK(D52)=0,CNGE_2025_M1_Secc5_Sub5!$P$76&lt;&gt;"",CNGE_2025_M1_Secc5_Sub5!$P$76&lt;&gt;1,COUNTA(AA52:AB52)=0),0,IF(AND(COUNTBLANK(D52)=0,CNGE_2025_M1_Secc5_Sub5!$P$76&lt;&gt;"",CNGE_2025_M1_Secc5_Sub5!$P$76=1,COUNTA(AA52:AB52)=2),0,IF(AND(COUNTBLANK(D52)=1,COUNTA(AA52:AB52)=0),0,1)))</f>
        <v>0</v>
      </c>
      <c r="AP52" s="793">
        <f>IF(AND(COUNTBLANK(D52)=0,CNGE_2025_M1_Secc5_Sub5!$P$77&lt;&gt;"",CNGE_2025_M1_Secc5_Sub5!$P$77&lt;&gt;1,COUNTA(AC52:AD52)=0),0,IF(AND(COUNTBLANK(D52)=0,CNGE_2025_M1_Secc5_Sub5!$P$77&lt;&gt;"",CNGE_2025_M1_Secc5_Sub5!$P$77=1,COUNTA(AC52:AD52)=2),0,IF(AND(COUNTBLANK(D52)=1,COUNTA(AC52:AD52)=0),0,1)))</f>
        <v>0</v>
      </c>
      <c r="AQ52" s="723">
        <f t="shared" si="1"/>
        <v>0</v>
      </c>
      <c r="AR52" s="293">
        <f t="shared" si="2"/>
        <v>0</v>
      </c>
      <c r="AS52" s="294" t="str">
        <f>IF(AR52=0,"",
IF(SUM($AR$26:AR52)=1,AT52,
IF($AR$146&gt;SUM($AR$26:AR52),_xlfn.CONCAT(", ",AT52),
IF($AR$146=SUM($AR$26:AR52),_xlfn.CONCAT(" y ",AT52)))))</f>
        <v/>
      </c>
      <c r="AT52" s="89" t="s">
        <v>5146</v>
      </c>
      <c r="BB52" s="439">
        <f>IF(OR(Q52="NS",CNGE_2025_M1_Secc5_Sub5!$T$71="NS"),0,IF(AND(Q52="NA",CNGE_2025_M1_Secc5_Sub5!$T$71="NA"),0,IF(Q52&lt;=SUM(CNGE_2025_M1_Secc5_Sub5!$T$71),0,1)))</f>
        <v>0</v>
      </c>
      <c r="BC52" s="625">
        <f>IF(OR(S52="NS",CNGE_2025_M1_Secc5_Sub5!$T$72="NS"),0,IF(AND(S52="NA",CNGE_2025_M1_Secc5_Sub5!$T$72="NA"),0,IF(S52&lt;=SUM(CNGE_2025_M1_Secc5_Sub5!$T$72),0,1)))</f>
        <v>0</v>
      </c>
      <c r="BD52" s="439">
        <f>IF(OR(U52="NS",CNGE_2025_M1_Secc5_Sub5!$T$73="NS"),0,IF(AND(U52="NA",CNGE_2025_M1_Secc5_Sub5!$T$73="NA"),0,IF(U52&lt;=SUM(CNGE_2025_M1_Secc5_Sub5!$T$73),0,1)))</f>
        <v>0</v>
      </c>
      <c r="BE52" s="625">
        <f>IF(OR(W52="NS",CNGE_2025_M1_Secc5_Sub5!$T$74="NS"),0,IF(AND(W52="NA",CNGE_2025_M1_Secc5_Sub5!$T$74="NA"),0,IF(W52&lt;=SUM(CNGE_2025_M1_Secc5_Sub5!$T$74),0,1)))</f>
        <v>0</v>
      </c>
      <c r="BF52" s="439">
        <f>IF(OR(Y52="NS",CNGE_2025_M1_Secc5_Sub5!$T$75="NS"),0,IF(AND(Y52="NA",CNGE_2025_M1_Secc5_Sub5!$T$75="NA"),0,IF(Y52&lt;=SUM(CNGE_2025_M1_Secc5_Sub5!$T$75),0,1)))</f>
        <v>0</v>
      </c>
      <c r="BG52" s="625">
        <f>IF(OR(AA52="NS",CNGE_2025_M1_Secc5_Sub5!$T$76="NS"),0,IF(AND(AA52="NA",CNGE_2025_M1_Secc5_Sub5!$T$76="NA"),0,IF(AA52&lt;=SUM(CNGE_2025_M1_Secc5_Sub5!$T$76),0,1)))</f>
        <v>0</v>
      </c>
      <c r="BH52" s="439">
        <f>IF(OR(AC52="NS",CNGE_2025_M1_Secc5_Sub5!$T$77="NS"),0,IF(AND(AC52="NA",CNGE_2025_M1_Secc5_Sub5!$T$77="NA"),0,IF(AC52&lt;=SUM(CNGE_2025_M1_Secc5_Sub5!$T$77),0,1)))</f>
        <v>0</v>
      </c>
      <c r="BI52" s="293">
        <f t="shared" si="3"/>
        <v>0</v>
      </c>
      <c r="BJ52" s="294" t="str">
        <f>IF(BI52=0,"",
IF(SUM($BI$26:BI52)=1,BK52,
IF($BI$146&gt;SUM($BI$26:BI52),_xlfn.CONCAT(", ",BK52),
IF($BI$146=SUM($BI$26:BI52),_xlfn.CONCAT(" y ",BK52)))))</f>
        <v/>
      </c>
      <c r="BK52" s="89" t="s">
        <v>5146</v>
      </c>
      <c r="BS52" s="807">
        <f>IF(OR(R52="NS",CNGE_2025_M1_Secc5_Sub5!$T$85="NS"),0,IF(AND(R52="NA",CNGE_2025_M1_Secc5_Sub5!$T$85="NA"),0,IF(R52&lt;=SUM(CNGE_2025_M1_Secc5_Sub5!$T$85),0,1)))</f>
        <v>0</v>
      </c>
      <c r="BT52" s="492">
        <f>IF(OR(T52="NS",CNGE_2025_M1_Secc5_Sub5!$T$86="NS"),0,IF(AND(T52="NA",CNGE_2025_M1_Secc5_Sub5!$T$86="NA"),0,IF(T52&lt;=SUM(CNGE_2025_M1_Secc5_Sub5!$T$86),0,1)))</f>
        <v>0</v>
      </c>
      <c r="BU52" s="807">
        <f>IF(OR(V52="NS",CNGE_2025_M1_Secc5_Sub5!$T$87="NS"),0,IF(AND(V52="NA",CNGE_2025_M1_Secc5_Sub5!$T$87="NA"),0,IF(V52&lt;=SUM(CNGE_2025_M1_Secc5_Sub5!$T$87),0,1)))</f>
        <v>0</v>
      </c>
      <c r="BV52" s="492">
        <f>IF(OR(X52="NS",CNGE_2025_M1_Secc5_Sub5!$T$88="NS"),0,IF(AND(X52="NA",CNGE_2025_M1_Secc5_Sub5!$T$88="NA"),0,IF(X52&lt;=SUM(CNGE_2025_M1_Secc5_Sub5!$T$88),0,1)))</f>
        <v>0</v>
      </c>
      <c r="BW52" s="807">
        <f>IF(OR(Z52="NS",CNGE_2025_M1_Secc5_Sub5!$T$89="NS"),0,IF(AND(Z52="NA",CNGE_2025_M1_Secc5_Sub5!$T$89="NA"),0,IF(Z52&lt;=SUM(CNGE_2025_M1_Secc5_Sub5!$T$89),0,1)))</f>
        <v>0</v>
      </c>
      <c r="BX52" s="492">
        <f>IF(OR(AB52="NS",CNGE_2025_M1_Secc5_Sub5!$T$90="NS"),0,IF(AND(AB52="NA",CNGE_2025_M1_Secc5_Sub5!$T$90="NA"),0,IF(AB52&lt;=SUM(CNGE_2025_M1_Secc5_Sub5!$T$90),0,1)))</f>
        <v>0</v>
      </c>
      <c r="BY52" s="807">
        <f>IF(OR(AD52="NS",CNGE_2025_M1_Secc5_Sub5!$T$91="NS"),0,IF(AND(AD52="NA",CNGE_2025_M1_Secc5_Sub5!$T$91="NA"),0,IF(AD52&lt;=SUM(CNGE_2025_M1_Secc5_Sub5!$T$91),0,1)))</f>
        <v>0</v>
      </c>
      <c r="BZ52" s="293">
        <f t="shared" si="4"/>
        <v>0</v>
      </c>
      <c r="CA52" s="294" t="str">
        <f>IF(BZ52=0,"",
IF(SUM($BZ$26:BZ52)=1,CB52,
IF($BZ$146&gt;SUM($BZ$26:BZ52),_xlfn.CONCAT(", ",CB52),
IF($BZ$146=SUM($BZ$26:BZ52),_xlfn.CONCAT(" y ",CB52)))))</f>
        <v/>
      </c>
      <c r="CB52" s="89" t="s">
        <v>5146</v>
      </c>
    </row>
    <row r="53" spans="1:80" ht="15" customHeight="1">
      <c r="A53" s="11"/>
      <c r="C53" s="58" t="s">
        <v>5079</v>
      </c>
      <c r="D53" s="1125" t="str">
        <f>IF(CNGE_2025_M1_Secc5_Sub1!$D58="","",CNGE_2025_M1_Secc5_Sub1!$D58)</f>
        <v/>
      </c>
      <c r="E53" s="889"/>
      <c r="F53" s="889"/>
      <c r="G53" s="889"/>
      <c r="H53" s="889"/>
      <c r="I53" s="889"/>
      <c r="J53" s="889"/>
      <c r="K53" s="889"/>
      <c r="L53" s="889"/>
      <c r="M53" s="889"/>
      <c r="N53" s="890"/>
      <c r="O53" s="992"/>
      <c r="P53" s="885"/>
      <c r="Q53" s="813"/>
      <c r="R53" s="813"/>
      <c r="S53" s="813"/>
      <c r="T53" s="813"/>
      <c r="U53" s="813"/>
      <c r="V53" s="813"/>
      <c r="W53" s="813"/>
      <c r="X53" s="813"/>
      <c r="Y53" s="813"/>
      <c r="Z53" s="813"/>
      <c r="AA53" s="813"/>
      <c r="AB53" s="813"/>
      <c r="AC53" s="813"/>
      <c r="AD53" s="813"/>
      <c r="AI53" s="767">
        <f t="shared" si="0"/>
        <v>0</v>
      </c>
      <c r="AJ53" s="793">
        <f>IF(AND(COUNTBLANK(D53)=0,CNGE_2025_M1_Secc5_Sub5!$P$71&lt;&gt;"",CNGE_2025_M1_Secc5_Sub5!$P$71&lt;&gt;1,COUNTA(Q53:R53)=0),0,IF(AND(COUNTBLANK(D53)=0,CNGE_2025_M1_Secc5_Sub5!$P$71&lt;&gt;"",CNGE_2025_M1_Secc5_Sub5!$P$71=1,COUNTA(Q53:R53)=2),0,IF(AND(COUNTBLANK(D53)=1,COUNTA(Q53:R53)=0),0,1)))</f>
        <v>0</v>
      </c>
      <c r="AK53" s="795">
        <f>IF(AND(COUNTBLANK(D53)=0,CNGE_2025_M1_Secc5_Sub5!$P$72&lt;&gt;"",CNGE_2025_M1_Secc5_Sub5!$P$72&lt;&gt;1,COUNTA(S53:T53)=0),0,IF(AND(COUNTBLANK(D53)=0,CNGE_2025_M1_Secc5_Sub5!$P$72&lt;&gt;"",CNGE_2025_M1_Secc5_Sub5!$P$72=1,COUNTA(S53:T53)=2),0,IF(AND(COUNTBLANK(D53)=1,COUNTA(S53:T53)=0),0,1)))</f>
        <v>0</v>
      </c>
      <c r="AL53" s="793">
        <f>IF(AND(COUNTBLANK(D53)=0,CNGE_2025_M1_Secc5_Sub5!$P$73&lt;&gt;"",CNGE_2025_M1_Secc5_Sub5!$P$73&lt;&gt;1,COUNTA(U53:V53)=0),0,IF(AND(COUNTBLANK(D53)=0,CNGE_2025_M1_Secc5_Sub5!$P$73&lt;&gt;"",CNGE_2025_M1_Secc5_Sub5!$P$73=1,COUNTA(U53:V53)=2),0,IF(AND(COUNTBLANK(D53)=1,COUNTA(U53:V53)=0),0,1)))</f>
        <v>0</v>
      </c>
      <c r="AM53" s="795">
        <f>IF(AND(COUNTBLANK(D53)=0,CNGE_2025_M1_Secc5_Sub5!$P$74&lt;&gt;"",CNGE_2025_M1_Secc5_Sub5!$P$74&lt;&gt;1,COUNTA(W53:X53)=0),0,IF(AND(COUNTBLANK(D53)=0,CNGE_2025_M1_Secc5_Sub5!$P$74&lt;&gt;"",CNGE_2025_M1_Secc5_Sub5!$P$74=1,COUNTA(W53:X53)=2),0,IF(AND(COUNTBLANK(D53)=1,COUNTA(W53:X53)=0),0,1)))</f>
        <v>0</v>
      </c>
      <c r="AN53" s="793">
        <f>IF(AND(COUNTBLANK(D53)=0,CNGE_2025_M1_Secc5_Sub5!$P$75&lt;&gt;"",CNGE_2025_M1_Secc5_Sub5!$P$75&lt;&gt;1,COUNTA(Y53:Z53)=0),0,IF(AND(COUNTBLANK(D53)=0,CNGE_2025_M1_Secc5_Sub5!$P$75&lt;&gt;"",CNGE_2025_M1_Secc5_Sub5!$P$75=1,COUNTA(Y53:Z53)=2),0,IF(AND(COUNTBLANK(D53)=1,COUNTA(Y53:Z53)=0),0,1)))</f>
        <v>0</v>
      </c>
      <c r="AO53" s="795">
        <f>IF(AND(COUNTBLANK(D53)=0,CNGE_2025_M1_Secc5_Sub5!$P$76&lt;&gt;"",CNGE_2025_M1_Secc5_Sub5!$P$76&lt;&gt;1,COUNTA(AA53:AB53)=0),0,IF(AND(COUNTBLANK(D53)=0,CNGE_2025_M1_Secc5_Sub5!$P$76&lt;&gt;"",CNGE_2025_M1_Secc5_Sub5!$P$76=1,COUNTA(AA53:AB53)=2),0,IF(AND(COUNTBLANK(D53)=1,COUNTA(AA53:AB53)=0),0,1)))</f>
        <v>0</v>
      </c>
      <c r="AP53" s="793">
        <f>IF(AND(COUNTBLANK(D53)=0,CNGE_2025_M1_Secc5_Sub5!$P$77&lt;&gt;"",CNGE_2025_M1_Secc5_Sub5!$P$77&lt;&gt;1,COUNTA(AC53:AD53)=0),0,IF(AND(COUNTBLANK(D53)=0,CNGE_2025_M1_Secc5_Sub5!$P$77&lt;&gt;"",CNGE_2025_M1_Secc5_Sub5!$P$77=1,COUNTA(AC53:AD53)=2),0,IF(AND(COUNTBLANK(D53)=1,COUNTA(AC53:AD53)=0),0,1)))</f>
        <v>0</v>
      </c>
      <c r="AQ53" s="723">
        <f t="shared" si="1"/>
        <v>0</v>
      </c>
      <c r="AR53" s="293">
        <f t="shared" si="2"/>
        <v>0</v>
      </c>
      <c r="AS53" s="294" t="str">
        <f>IF(AR53=0,"",
IF(SUM($AR$26:AR53)=1,AT53,
IF($AR$146&gt;SUM($AR$26:AR53),_xlfn.CONCAT(", ",AT53),
IF($AR$146=SUM($AR$26:AR53),_xlfn.CONCAT(" y ",AT53)))))</f>
        <v/>
      </c>
      <c r="AT53" s="89" t="s">
        <v>5147</v>
      </c>
      <c r="BB53" s="439">
        <f>IF(OR(Q53="NS",CNGE_2025_M1_Secc5_Sub5!$T$71="NS"),0,IF(AND(Q53="NA",CNGE_2025_M1_Secc5_Sub5!$T$71="NA"),0,IF(Q53&lt;=SUM(CNGE_2025_M1_Secc5_Sub5!$T$71),0,1)))</f>
        <v>0</v>
      </c>
      <c r="BC53" s="625">
        <f>IF(OR(S53="NS",CNGE_2025_M1_Secc5_Sub5!$T$72="NS"),0,IF(AND(S53="NA",CNGE_2025_M1_Secc5_Sub5!$T$72="NA"),0,IF(S53&lt;=SUM(CNGE_2025_M1_Secc5_Sub5!$T$72),0,1)))</f>
        <v>0</v>
      </c>
      <c r="BD53" s="439">
        <f>IF(OR(U53="NS",CNGE_2025_M1_Secc5_Sub5!$T$73="NS"),0,IF(AND(U53="NA",CNGE_2025_M1_Secc5_Sub5!$T$73="NA"),0,IF(U53&lt;=SUM(CNGE_2025_M1_Secc5_Sub5!$T$73),0,1)))</f>
        <v>0</v>
      </c>
      <c r="BE53" s="625">
        <f>IF(OR(W53="NS",CNGE_2025_M1_Secc5_Sub5!$T$74="NS"),0,IF(AND(W53="NA",CNGE_2025_M1_Secc5_Sub5!$T$74="NA"),0,IF(W53&lt;=SUM(CNGE_2025_M1_Secc5_Sub5!$T$74),0,1)))</f>
        <v>0</v>
      </c>
      <c r="BF53" s="439">
        <f>IF(OR(Y53="NS",CNGE_2025_M1_Secc5_Sub5!$T$75="NS"),0,IF(AND(Y53="NA",CNGE_2025_M1_Secc5_Sub5!$T$75="NA"),0,IF(Y53&lt;=SUM(CNGE_2025_M1_Secc5_Sub5!$T$75),0,1)))</f>
        <v>0</v>
      </c>
      <c r="BG53" s="625">
        <f>IF(OR(AA53="NS",CNGE_2025_M1_Secc5_Sub5!$T$76="NS"),0,IF(AND(AA53="NA",CNGE_2025_M1_Secc5_Sub5!$T$76="NA"),0,IF(AA53&lt;=SUM(CNGE_2025_M1_Secc5_Sub5!$T$76),0,1)))</f>
        <v>0</v>
      </c>
      <c r="BH53" s="439">
        <f>IF(OR(AC53="NS",CNGE_2025_M1_Secc5_Sub5!$T$77="NS"),0,IF(AND(AC53="NA",CNGE_2025_M1_Secc5_Sub5!$T$77="NA"),0,IF(AC53&lt;=SUM(CNGE_2025_M1_Secc5_Sub5!$T$77),0,1)))</f>
        <v>0</v>
      </c>
      <c r="BI53" s="293">
        <f t="shared" si="3"/>
        <v>0</v>
      </c>
      <c r="BJ53" s="294" t="str">
        <f>IF(BI53=0,"",
IF(SUM($BI$26:BI53)=1,BK53,
IF($BI$146&gt;SUM($BI$26:BI53),_xlfn.CONCAT(", ",BK53),
IF($BI$146=SUM($BI$26:BI53),_xlfn.CONCAT(" y ",BK53)))))</f>
        <v/>
      </c>
      <c r="BK53" s="89" t="s">
        <v>5147</v>
      </c>
      <c r="BS53" s="807">
        <f>IF(OR(R53="NS",CNGE_2025_M1_Secc5_Sub5!$T$85="NS"),0,IF(AND(R53="NA",CNGE_2025_M1_Secc5_Sub5!$T$85="NA"),0,IF(R53&lt;=SUM(CNGE_2025_M1_Secc5_Sub5!$T$85),0,1)))</f>
        <v>0</v>
      </c>
      <c r="BT53" s="492">
        <f>IF(OR(T53="NS",CNGE_2025_M1_Secc5_Sub5!$T$86="NS"),0,IF(AND(T53="NA",CNGE_2025_M1_Secc5_Sub5!$T$86="NA"),0,IF(T53&lt;=SUM(CNGE_2025_M1_Secc5_Sub5!$T$86),0,1)))</f>
        <v>0</v>
      </c>
      <c r="BU53" s="807">
        <f>IF(OR(V53="NS",CNGE_2025_M1_Secc5_Sub5!$T$87="NS"),0,IF(AND(V53="NA",CNGE_2025_M1_Secc5_Sub5!$T$87="NA"),0,IF(V53&lt;=SUM(CNGE_2025_M1_Secc5_Sub5!$T$87),0,1)))</f>
        <v>0</v>
      </c>
      <c r="BV53" s="492">
        <f>IF(OR(X53="NS",CNGE_2025_M1_Secc5_Sub5!$T$88="NS"),0,IF(AND(X53="NA",CNGE_2025_M1_Secc5_Sub5!$T$88="NA"),0,IF(X53&lt;=SUM(CNGE_2025_M1_Secc5_Sub5!$T$88),0,1)))</f>
        <v>0</v>
      </c>
      <c r="BW53" s="807">
        <f>IF(OR(Z53="NS",CNGE_2025_M1_Secc5_Sub5!$T$89="NS"),0,IF(AND(Z53="NA",CNGE_2025_M1_Secc5_Sub5!$T$89="NA"),0,IF(Z53&lt;=SUM(CNGE_2025_M1_Secc5_Sub5!$T$89),0,1)))</f>
        <v>0</v>
      </c>
      <c r="BX53" s="492">
        <f>IF(OR(AB53="NS",CNGE_2025_M1_Secc5_Sub5!$T$90="NS"),0,IF(AND(AB53="NA",CNGE_2025_M1_Secc5_Sub5!$T$90="NA"),0,IF(AB53&lt;=SUM(CNGE_2025_M1_Secc5_Sub5!$T$90),0,1)))</f>
        <v>0</v>
      </c>
      <c r="BY53" s="807">
        <f>IF(OR(AD53="NS",CNGE_2025_M1_Secc5_Sub5!$T$91="NS"),0,IF(AND(AD53="NA",CNGE_2025_M1_Secc5_Sub5!$T$91="NA"),0,IF(AD53&lt;=SUM(CNGE_2025_M1_Secc5_Sub5!$T$91),0,1)))</f>
        <v>0</v>
      </c>
      <c r="BZ53" s="293">
        <f t="shared" si="4"/>
        <v>0</v>
      </c>
      <c r="CA53" s="294" t="str">
        <f>IF(BZ53=0,"",
IF(SUM($BZ$26:BZ53)=1,CB53,
IF($BZ$146&gt;SUM($BZ$26:BZ53),_xlfn.CONCAT(", ",CB53),
IF($BZ$146=SUM($BZ$26:BZ53),_xlfn.CONCAT(" y ",CB53)))))</f>
        <v/>
      </c>
      <c r="CB53" s="89" t="s">
        <v>5147</v>
      </c>
    </row>
    <row r="54" spans="1:80" ht="15" customHeight="1">
      <c r="A54" s="11"/>
      <c r="C54" s="58" t="s">
        <v>5080</v>
      </c>
      <c r="D54" s="1125" t="str">
        <f>IF(CNGE_2025_M1_Secc5_Sub1!$D59="","",CNGE_2025_M1_Secc5_Sub1!$D59)</f>
        <v/>
      </c>
      <c r="E54" s="889"/>
      <c r="F54" s="889"/>
      <c r="G54" s="889"/>
      <c r="H54" s="889"/>
      <c r="I54" s="889"/>
      <c r="J54" s="889"/>
      <c r="K54" s="889"/>
      <c r="L54" s="889"/>
      <c r="M54" s="889"/>
      <c r="N54" s="890"/>
      <c r="O54" s="992"/>
      <c r="P54" s="885"/>
      <c r="Q54" s="813"/>
      <c r="R54" s="813"/>
      <c r="S54" s="813"/>
      <c r="T54" s="813"/>
      <c r="U54" s="813"/>
      <c r="V54" s="813"/>
      <c r="W54" s="813"/>
      <c r="X54" s="813"/>
      <c r="Y54" s="813"/>
      <c r="Z54" s="813"/>
      <c r="AA54" s="813"/>
      <c r="AB54" s="813"/>
      <c r="AC54" s="813"/>
      <c r="AD54" s="813"/>
      <c r="AI54" s="767">
        <f t="shared" si="0"/>
        <v>0</v>
      </c>
      <c r="AJ54" s="793">
        <f>IF(AND(COUNTBLANK(D54)=0,CNGE_2025_M1_Secc5_Sub5!$P$71&lt;&gt;"",CNGE_2025_M1_Secc5_Sub5!$P$71&lt;&gt;1,COUNTA(Q54:R54)=0),0,IF(AND(COUNTBLANK(D54)=0,CNGE_2025_M1_Secc5_Sub5!$P$71&lt;&gt;"",CNGE_2025_M1_Secc5_Sub5!$P$71=1,COUNTA(Q54:R54)=2),0,IF(AND(COUNTBLANK(D54)=1,COUNTA(Q54:R54)=0),0,1)))</f>
        <v>0</v>
      </c>
      <c r="AK54" s="795">
        <f>IF(AND(COUNTBLANK(D54)=0,CNGE_2025_M1_Secc5_Sub5!$P$72&lt;&gt;"",CNGE_2025_M1_Secc5_Sub5!$P$72&lt;&gt;1,COUNTA(S54:T54)=0),0,IF(AND(COUNTBLANK(D54)=0,CNGE_2025_M1_Secc5_Sub5!$P$72&lt;&gt;"",CNGE_2025_M1_Secc5_Sub5!$P$72=1,COUNTA(S54:T54)=2),0,IF(AND(COUNTBLANK(D54)=1,COUNTA(S54:T54)=0),0,1)))</f>
        <v>0</v>
      </c>
      <c r="AL54" s="793">
        <f>IF(AND(COUNTBLANK(D54)=0,CNGE_2025_M1_Secc5_Sub5!$P$73&lt;&gt;"",CNGE_2025_M1_Secc5_Sub5!$P$73&lt;&gt;1,COUNTA(U54:V54)=0),0,IF(AND(COUNTBLANK(D54)=0,CNGE_2025_M1_Secc5_Sub5!$P$73&lt;&gt;"",CNGE_2025_M1_Secc5_Sub5!$P$73=1,COUNTA(U54:V54)=2),0,IF(AND(COUNTBLANK(D54)=1,COUNTA(U54:V54)=0),0,1)))</f>
        <v>0</v>
      </c>
      <c r="AM54" s="795">
        <f>IF(AND(COUNTBLANK(D54)=0,CNGE_2025_M1_Secc5_Sub5!$P$74&lt;&gt;"",CNGE_2025_M1_Secc5_Sub5!$P$74&lt;&gt;1,COUNTA(W54:X54)=0),0,IF(AND(COUNTBLANK(D54)=0,CNGE_2025_M1_Secc5_Sub5!$P$74&lt;&gt;"",CNGE_2025_M1_Secc5_Sub5!$P$74=1,COUNTA(W54:X54)=2),0,IF(AND(COUNTBLANK(D54)=1,COUNTA(W54:X54)=0),0,1)))</f>
        <v>0</v>
      </c>
      <c r="AN54" s="793">
        <f>IF(AND(COUNTBLANK(D54)=0,CNGE_2025_M1_Secc5_Sub5!$P$75&lt;&gt;"",CNGE_2025_M1_Secc5_Sub5!$P$75&lt;&gt;1,COUNTA(Y54:Z54)=0),0,IF(AND(COUNTBLANK(D54)=0,CNGE_2025_M1_Secc5_Sub5!$P$75&lt;&gt;"",CNGE_2025_M1_Secc5_Sub5!$P$75=1,COUNTA(Y54:Z54)=2),0,IF(AND(COUNTBLANK(D54)=1,COUNTA(Y54:Z54)=0),0,1)))</f>
        <v>0</v>
      </c>
      <c r="AO54" s="795">
        <f>IF(AND(COUNTBLANK(D54)=0,CNGE_2025_M1_Secc5_Sub5!$P$76&lt;&gt;"",CNGE_2025_M1_Secc5_Sub5!$P$76&lt;&gt;1,COUNTA(AA54:AB54)=0),0,IF(AND(COUNTBLANK(D54)=0,CNGE_2025_M1_Secc5_Sub5!$P$76&lt;&gt;"",CNGE_2025_M1_Secc5_Sub5!$P$76=1,COUNTA(AA54:AB54)=2),0,IF(AND(COUNTBLANK(D54)=1,COUNTA(AA54:AB54)=0),0,1)))</f>
        <v>0</v>
      </c>
      <c r="AP54" s="793">
        <f>IF(AND(COUNTBLANK(D54)=0,CNGE_2025_M1_Secc5_Sub5!$P$77&lt;&gt;"",CNGE_2025_M1_Secc5_Sub5!$P$77&lt;&gt;1,COUNTA(AC54:AD54)=0),0,IF(AND(COUNTBLANK(D54)=0,CNGE_2025_M1_Secc5_Sub5!$P$77&lt;&gt;"",CNGE_2025_M1_Secc5_Sub5!$P$77=1,COUNTA(AC54:AD54)=2),0,IF(AND(COUNTBLANK(D54)=1,COUNTA(AC54:AD54)=0),0,1)))</f>
        <v>0</v>
      </c>
      <c r="AQ54" s="723">
        <f t="shared" si="1"/>
        <v>0</v>
      </c>
      <c r="AR54" s="293">
        <f t="shared" si="2"/>
        <v>0</v>
      </c>
      <c r="AS54" s="294" t="str">
        <f>IF(AR54=0,"",
IF(SUM($AR$26:AR54)=1,AT54,
IF($AR$146&gt;SUM($AR$26:AR54),_xlfn.CONCAT(", ",AT54),
IF($AR$146=SUM($AR$26:AR54),_xlfn.CONCAT(" y ",AT54)))))</f>
        <v/>
      </c>
      <c r="AT54" s="89" t="s">
        <v>5148</v>
      </c>
      <c r="BB54" s="439">
        <f>IF(OR(Q54="NS",CNGE_2025_M1_Secc5_Sub5!$T$71="NS"),0,IF(AND(Q54="NA",CNGE_2025_M1_Secc5_Sub5!$T$71="NA"),0,IF(Q54&lt;=SUM(CNGE_2025_M1_Secc5_Sub5!$T$71),0,1)))</f>
        <v>0</v>
      </c>
      <c r="BC54" s="625">
        <f>IF(OR(S54="NS",CNGE_2025_M1_Secc5_Sub5!$T$72="NS"),0,IF(AND(S54="NA",CNGE_2025_M1_Secc5_Sub5!$T$72="NA"),0,IF(S54&lt;=SUM(CNGE_2025_M1_Secc5_Sub5!$T$72),0,1)))</f>
        <v>0</v>
      </c>
      <c r="BD54" s="439">
        <f>IF(OR(U54="NS",CNGE_2025_M1_Secc5_Sub5!$T$73="NS"),0,IF(AND(U54="NA",CNGE_2025_M1_Secc5_Sub5!$T$73="NA"),0,IF(U54&lt;=SUM(CNGE_2025_M1_Secc5_Sub5!$T$73),0,1)))</f>
        <v>0</v>
      </c>
      <c r="BE54" s="625">
        <f>IF(OR(W54="NS",CNGE_2025_M1_Secc5_Sub5!$T$74="NS"),0,IF(AND(W54="NA",CNGE_2025_M1_Secc5_Sub5!$T$74="NA"),0,IF(W54&lt;=SUM(CNGE_2025_M1_Secc5_Sub5!$T$74),0,1)))</f>
        <v>0</v>
      </c>
      <c r="BF54" s="439">
        <f>IF(OR(Y54="NS",CNGE_2025_M1_Secc5_Sub5!$T$75="NS"),0,IF(AND(Y54="NA",CNGE_2025_M1_Secc5_Sub5!$T$75="NA"),0,IF(Y54&lt;=SUM(CNGE_2025_M1_Secc5_Sub5!$T$75),0,1)))</f>
        <v>0</v>
      </c>
      <c r="BG54" s="625">
        <f>IF(OR(AA54="NS",CNGE_2025_M1_Secc5_Sub5!$T$76="NS"),0,IF(AND(AA54="NA",CNGE_2025_M1_Secc5_Sub5!$T$76="NA"),0,IF(AA54&lt;=SUM(CNGE_2025_M1_Secc5_Sub5!$T$76),0,1)))</f>
        <v>0</v>
      </c>
      <c r="BH54" s="439">
        <f>IF(OR(AC54="NS",CNGE_2025_M1_Secc5_Sub5!$T$77="NS"),0,IF(AND(AC54="NA",CNGE_2025_M1_Secc5_Sub5!$T$77="NA"),0,IF(AC54&lt;=SUM(CNGE_2025_M1_Secc5_Sub5!$T$77),0,1)))</f>
        <v>0</v>
      </c>
      <c r="BI54" s="293">
        <f t="shared" si="3"/>
        <v>0</v>
      </c>
      <c r="BJ54" s="294" t="str">
        <f>IF(BI54=0,"",
IF(SUM($BI$26:BI54)=1,BK54,
IF($BI$146&gt;SUM($BI$26:BI54),_xlfn.CONCAT(", ",BK54),
IF($BI$146=SUM($BI$26:BI54),_xlfn.CONCAT(" y ",BK54)))))</f>
        <v/>
      </c>
      <c r="BK54" s="89" t="s">
        <v>5148</v>
      </c>
      <c r="BS54" s="807">
        <f>IF(OR(R54="NS",CNGE_2025_M1_Secc5_Sub5!$T$85="NS"),0,IF(AND(R54="NA",CNGE_2025_M1_Secc5_Sub5!$T$85="NA"),0,IF(R54&lt;=SUM(CNGE_2025_M1_Secc5_Sub5!$T$85),0,1)))</f>
        <v>0</v>
      </c>
      <c r="BT54" s="492">
        <f>IF(OR(T54="NS",CNGE_2025_M1_Secc5_Sub5!$T$86="NS"),0,IF(AND(T54="NA",CNGE_2025_M1_Secc5_Sub5!$T$86="NA"),0,IF(T54&lt;=SUM(CNGE_2025_M1_Secc5_Sub5!$T$86),0,1)))</f>
        <v>0</v>
      </c>
      <c r="BU54" s="807">
        <f>IF(OR(V54="NS",CNGE_2025_M1_Secc5_Sub5!$T$87="NS"),0,IF(AND(V54="NA",CNGE_2025_M1_Secc5_Sub5!$T$87="NA"),0,IF(V54&lt;=SUM(CNGE_2025_M1_Secc5_Sub5!$T$87),0,1)))</f>
        <v>0</v>
      </c>
      <c r="BV54" s="492">
        <f>IF(OR(X54="NS",CNGE_2025_M1_Secc5_Sub5!$T$88="NS"),0,IF(AND(X54="NA",CNGE_2025_M1_Secc5_Sub5!$T$88="NA"),0,IF(X54&lt;=SUM(CNGE_2025_M1_Secc5_Sub5!$T$88),0,1)))</f>
        <v>0</v>
      </c>
      <c r="BW54" s="807">
        <f>IF(OR(Z54="NS",CNGE_2025_M1_Secc5_Sub5!$T$89="NS"),0,IF(AND(Z54="NA",CNGE_2025_M1_Secc5_Sub5!$T$89="NA"),0,IF(Z54&lt;=SUM(CNGE_2025_M1_Secc5_Sub5!$T$89),0,1)))</f>
        <v>0</v>
      </c>
      <c r="BX54" s="492">
        <f>IF(OR(AB54="NS",CNGE_2025_M1_Secc5_Sub5!$T$90="NS"),0,IF(AND(AB54="NA",CNGE_2025_M1_Secc5_Sub5!$T$90="NA"),0,IF(AB54&lt;=SUM(CNGE_2025_M1_Secc5_Sub5!$T$90),0,1)))</f>
        <v>0</v>
      </c>
      <c r="BY54" s="807">
        <f>IF(OR(AD54="NS",CNGE_2025_M1_Secc5_Sub5!$T$91="NS"),0,IF(AND(AD54="NA",CNGE_2025_M1_Secc5_Sub5!$T$91="NA"),0,IF(AD54&lt;=SUM(CNGE_2025_M1_Secc5_Sub5!$T$91),0,1)))</f>
        <v>0</v>
      </c>
      <c r="BZ54" s="293">
        <f t="shared" si="4"/>
        <v>0</v>
      </c>
      <c r="CA54" s="294" t="str">
        <f>IF(BZ54=0,"",
IF(SUM($BZ$26:BZ54)=1,CB54,
IF($BZ$146&gt;SUM($BZ$26:BZ54),_xlfn.CONCAT(", ",CB54),
IF($BZ$146=SUM($BZ$26:BZ54),_xlfn.CONCAT(" y ",CB54)))))</f>
        <v/>
      </c>
      <c r="CB54" s="89" t="s">
        <v>5148</v>
      </c>
    </row>
    <row r="55" spans="1:80" ht="15" customHeight="1">
      <c r="A55" s="11"/>
      <c r="C55" s="58" t="s">
        <v>5081</v>
      </c>
      <c r="D55" s="1125" t="str">
        <f>IF(CNGE_2025_M1_Secc5_Sub1!$D60="","",CNGE_2025_M1_Secc5_Sub1!$D60)</f>
        <v/>
      </c>
      <c r="E55" s="889"/>
      <c r="F55" s="889"/>
      <c r="G55" s="889"/>
      <c r="H55" s="889"/>
      <c r="I55" s="889"/>
      <c r="J55" s="889"/>
      <c r="K55" s="889"/>
      <c r="L55" s="889"/>
      <c r="M55" s="889"/>
      <c r="N55" s="890"/>
      <c r="O55" s="992"/>
      <c r="P55" s="885"/>
      <c r="Q55" s="813"/>
      <c r="R55" s="813"/>
      <c r="S55" s="813"/>
      <c r="T55" s="813"/>
      <c r="U55" s="813"/>
      <c r="V55" s="813"/>
      <c r="W55" s="813"/>
      <c r="X55" s="813"/>
      <c r="Y55" s="813"/>
      <c r="Z55" s="813"/>
      <c r="AA55" s="813"/>
      <c r="AB55" s="813"/>
      <c r="AC55" s="813"/>
      <c r="AD55" s="813"/>
      <c r="AI55" s="767">
        <f t="shared" si="0"/>
        <v>0</v>
      </c>
      <c r="AJ55" s="793">
        <f>IF(AND(COUNTBLANK(D55)=0,CNGE_2025_M1_Secc5_Sub5!$P$71&lt;&gt;"",CNGE_2025_M1_Secc5_Sub5!$P$71&lt;&gt;1,COUNTA(Q55:R55)=0),0,IF(AND(COUNTBLANK(D55)=0,CNGE_2025_M1_Secc5_Sub5!$P$71&lt;&gt;"",CNGE_2025_M1_Secc5_Sub5!$P$71=1,COUNTA(Q55:R55)=2),0,IF(AND(COUNTBLANK(D55)=1,COUNTA(Q55:R55)=0),0,1)))</f>
        <v>0</v>
      </c>
      <c r="AK55" s="795">
        <f>IF(AND(COUNTBLANK(D55)=0,CNGE_2025_M1_Secc5_Sub5!$P$72&lt;&gt;"",CNGE_2025_M1_Secc5_Sub5!$P$72&lt;&gt;1,COUNTA(S55:T55)=0),0,IF(AND(COUNTBLANK(D55)=0,CNGE_2025_M1_Secc5_Sub5!$P$72&lt;&gt;"",CNGE_2025_M1_Secc5_Sub5!$P$72=1,COUNTA(S55:T55)=2),0,IF(AND(COUNTBLANK(D55)=1,COUNTA(S55:T55)=0),0,1)))</f>
        <v>0</v>
      </c>
      <c r="AL55" s="793">
        <f>IF(AND(COUNTBLANK(D55)=0,CNGE_2025_M1_Secc5_Sub5!$P$73&lt;&gt;"",CNGE_2025_M1_Secc5_Sub5!$P$73&lt;&gt;1,COUNTA(U55:V55)=0),0,IF(AND(COUNTBLANK(D55)=0,CNGE_2025_M1_Secc5_Sub5!$P$73&lt;&gt;"",CNGE_2025_M1_Secc5_Sub5!$P$73=1,COUNTA(U55:V55)=2),0,IF(AND(COUNTBLANK(D55)=1,COUNTA(U55:V55)=0),0,1)))</f>
        <v>0</v>
      </c>
      <c r="AM55" s="795">
        <f>IF(AND(COUNTBLANK(D55)=0,CNGE_2025_M1_Secc5_Sub5!$P$74&lt;&gt;"",CNGE_2025_M1_Secc5_Sub5!$P$74&lt;&gt;1,COUNTA(W55:X55)=0),0,IF(AND(COUNTBLANK(D55)=0,CNGE_2025_M1_Secc5_Sub5!$P$74&lt;&gt;"",CNGE_2025_M1_Secc5_Sub5!$P$74=1,COUNTA(W55:X55)=2),0,IF(AND(COUNTBLANK(D55)=1,COUNTA(W55:X55)=0),0,1)))</f>
        <v>0</v>
      </c>
      <c r="AN55" s="793">
        <f>IF(AND(COUNTBLANK(D55)=0,CNGE_2025_M1_Secc5_Sub5!$P$75&lt;&gt;"",CNGE_2025_M1_Secc5_Sub5!$P$75&lt;&gt;1,COUNTA(Y55:Z55)=0),0,IF(AND(COUNTBLANK(D55)=0,CNGE_2025_M1_Secc5_Sub5!$P$75&lt;&gt;"",CNGE_2025_M1_Secc5_Sub5!$P$75=1,COUNTA(Y55:Z55)=2),0,IF(AND(COUNTBLANK(D55)=1,COUNTA(Y55:Z55)=0),0,1)))</f>
        <v>0</v>
      </c>
      <c r="AO55" s="795">
        <f>IF(AND(COUNTBLANK(D55)=0,CNGE_2025_M1_Secc5_Sub5!$P$76&lt;&gt;"",CNGE_2025_M1_Secc5_Sub5!$P$76&lt;&gt;1,COUNTA(AA55:AB55)=0),0,IF(AND(COUNTBLANK(D55)=0,CNGE_2025_M1_Secc5_Sub5!$P$76&lt;&gt;"",CNGE_2025_M1_Secc5_Sub5!$P$76=1,COUNTA(AA55:AB55)=2),0,IF(AND(COUNTBLANK(D55)=1,COUNTA(AA55:AB55)=0),0,1)))</f>
        <v>0</v>
      </c>
      <c r="AP55" s="793">
        <f>IF(AND(COUNTBLANK(D55)=0,CNGE_2025_M1_Secc5_Sub5!$P$77&lt;&gt;"",CNGE_2025_M1_Secc5_Sub5!$P$77&lt;&gt;1,COUNTA(AC55:AD55)=0),0,IF(AND(COUNTBLANK(D55)=0,CNGE_2025_M1_Secc5_Sub5!$P$77&lt;&gt;"",CNGE_2025_M1_Secc5_Sub5!$P$77=1,COUNTA(AC55:AD55)=2),0,IF(AND(COUNTBLANK(D55)=1,COUNTA(AC55:AD55)=0),0,1)))</f>
        <v>0</v>
      </c>
      <c r="AQ55" s="723">
        <f t="shared" si="1"/>
        <v>0</v>
      </c>
      <c r="AR55" s="293">
        <f t="shared" si="2"/>
        <v>0</v>
      </c>
      <c r="AS55" s="294" t="str">
        <f>IF(AR55=0,"",
IF(SUM($AR$26:AR55)=1,AT55,
IF($AR$146&gt;SUM($AR$26:AR55),_xlfn.CONCAT(", ",AT55),
IF($AR$146=SUM($AR$26:AR55),_xlfn.CONCAT(" y ",AT55)))))</f>
        <v/>
      </c>
      <c r="AT55" s="89" t="s">
        <v>5149</v>
      </c>
      <c r="BB55" s="439">
        <f>IF(OR(Q55="NS",CNGE_2025_M1_Secc5_Sub5!$T$71="NS"),0,IF(AND(Q55="NA",CNGE_2025_M1_Secc5_Sub5!$T$71="NA"),0,IF(Q55&lt;=SUM(CNGE_2025_M1_Secc5_Sub5!$T$71),0,1)))</f>
        <v>0</v>
      </c>
      <c r="BC55" s="625">
        <f>IF(OR(S55="NS",CNGE_2025_M1_Secc5_Sub5!$T$72="NS"),0,IF(AND(S55="NA",CNGE_2025_M1_Secc5_Sub5!$T$72="NA"),0,IF(S55&lt;=SUM(CNGE_2025_M1_Secc5_Sub5!$T$72),0,1)))</f>
        <v>0</v>
      </c>
      <c r="BD55" s="439">
        <f>IF(OR(U55="NS",CNGE_2025_M1_Secc5_Sub5!$T$73="NS"),0,IF(AND(U55="NA",CNGE_2025_M1_Secc5_Sub5!$T$73="NA"),0,IF(U55&lt;=SUM(CNGE_2025_M1_Secc5_Sub5!$T$73),0,1)))</f>
        <v>0</v>
      </c>
      <c r="BE55" s="625">
        <f>IF(OR(W55="NS",CNGE_2025_M1_Secc5_Sub5!$T$74="NS"),0,IF(AND(W55="NA",CNGE_2025_M1_Secc5_Sub5!$T$74="NA"),0,IF(W55&lt;=SUM(CNGE_2025_M1_Secc5_Sub5!$T$74),0,1)))</f>
        <v>0</v>
      </c>
      <c r="BF55" s="439">
        <f>IF(OR(Y55="NS",CNGE_2025_M1_Secc5_Sub5!$T$75="NS"),0,IF(AND(Y55="NA",CNGE_2025_M1_Secc5_Sub5!$T$75="NA"),0,IF(Y55&lt;=SUM(CNGE_2025_M1_Secc5_Sub5!$T$75),0,1)))</f>
        <v>0</v>
      </c>
      <c r="BG55" s="625">
        <f>IF(OR(AA55="NS",CNGE_2025_M1_Secc5_Sub5!$T$76="NS"),0,IF(AND(AA55="NA",CNGE_2025_M1_Secc5_Sub5!$T$76="NA"),0,IF(AA55&lt;=SUM(CNGE_2025_M1_Secc5_Sub5!$T$76),0,1)))</f>
        <v>0</v>
      </c>
      <c r="BH55" s="439">
        <f>IF(OR(AC55="NS",CNGE_2025_M1_Secc5_Sub5!$T$77="NS"),0,IF(AND(AC55="NA",CNGE_2025_M1_Secc5_Sub5!$T$77="NA"),0,IF(AC55&lt;=SUM(CNGE_2025_M1_Secc5_Sub5!$T$77),0,1)))</f>
        <v>0</v>
      </c>
      <c r="BI55" s="293">
        <f t="shared" si="3"/>
        <v>0</v>
      </c>
      <c r="BJ55" s="294" t="str">
        <f>IF(BI55=0,"",
IF(SUM($BI$26:BI55)=1,BK55,
IF($BI$146&gt;SUM($BI$26:BI55),_xlfn.CONCAT(", ",BK55),
IF($BI$146=SUM($BI$26:BI55),_xlfn.CONCAT(" y ",BK55)))))</f>
        <v/>
      </c>
      <c r="BK55" s="89" t="s">
        <v>5149</v>
      </c>
      <c r="BS55" s="807">
        <f>IF(OR(R55="NS",CNGE_2025_M1_Secc5_Sub5!$T$85="NS"),0,IF(AND(R55="NA",CNGE_2025_M1_Secc5_Sub5!$T$85="NA"),0,IF(R55&lt;=SUM(CNGE_2025_M1_Secc5_Sub5!$T$85),0,1)))</f>
        <v>0</v>
      </c>
      <c r="BT55" s="492">
        <f>IF(OR(T55="NS",CNGE_2025_M1_Secc5_Sub5!$T$86="NS"),0,IF(AND(T55="NA",CNGE_2025_M1_Secc5_Sub5!$T$86="NA"),0,IF(T55&lt;=SUM(CNGE_2025_M1_Secc5_Sub5!$T$86),0,1)))</f>
        <v>0</v>
      </c>
      <c r="BU55" s="807">
        <f>IF(OR(V55="NS",CNGE_2025_M1_Secc5_Sub5!$T$87="NS"),0,IF(AND(V55="NA",CNGE_2025_M1_Secc5_Sub5!$T$87="NA"),0,IF(V55&lt;=SUM(CNGE_2025_M1_Secc5_Sub5!$T$87),0,1)))</f>
        <v>0</v>
      </c>
      <c r="BV55" s="492">
        <f>IF(OR(X55="NS",CNGE_2025_M1_Secc5_Sub5!$T$88="NS"),0,IF(AND(X55="NA",CNGE_2025_M1_Secc5_Sub5!$T$88="NA"),0,IF(X55&lt;=SUM(CNGE_2025_M1_Secc5_Sub5!$T$88),0,1)))</f>
        <v>0</v>
      </c>
      <c r="BW55" s="807">
        <f>IF(OR(Z55="NS",CNGE_2025_M1_Secc5_Sub5!$T$89="NS"),0,IF(AND(Z55="NA",CNGE_2025_M1_Secc5_Sub5!$T$89="NA"),0,IF(Z55&lt;=SUM(CNGE_2025_M1_Secc5_Sub5!$T$89),0,1)))</f>
        <v>0</v>
      </c>
      <c r="BX55" s="492">
        <f>IF(OR(AB55="NS",CNGE_2025_M1_Secc5_Sub5!$T$90="NS"),0,IF(AND(AB55="NA",CNGE_2025_M1_Secc5_Sub5!$T$90="NA"),0,IF(AB55&lt;=SUM(CNGE_2025_M1_Secc5_Sub5!$T$90),0,1)))</f>
        <v>0</v>
      </c>
      <c r="BY55" s="807">
        <f>IF(OR(AD55="NS",CNGE_2025_M1_Secc5_Sub5!$T$91="NS"),0,IF(AND(AD55="NA",CNGE_2025_M1_Secc5_Sub5!$T$91="NA"),0,IF(AD55&lt;=SUM(CNGE_2025_M1_Secc5_Sub5!$T$91),0,1)))</f>
        <v>0</v>
      </c>
      <c r="BZ55" s="293">
        <f t="shared" si="4"/>
        <v>0</v>
      </c>
      <c r="CA55" s="294" t="str">
        <f>IF(BZ55=0,"",
IF(SUM($BZ$26:BZ55)=1,CB55,
IF($BZ$146&gt;SUM($BZ$26:BZ55),_xlfn.CONCAT(", ",CB55),
IF($BZ$146=SUM($BZ$26:BZ55),_xlfn.CONCAT(" y ",CB55)))))</f>
        <v/>
      </c>
      <c r="CB55" s="89" t="s">
        <v>5149</v>
      </c>
    </row>
    <row r="56" spans="1:80" ht="15" customHeight="1">
      <c r="A56" s="11"/>
      <c r="C56" s="58" t="s">
        <v>5082</v>
      </c>
      <c r="D56" s="1125" t="str">
        <f>IF(CNGE_2025_M1_Secc5_Sub1!$D61="","",CNGE_2025_M1_Secc5_Sub1!$D61)</f>
        <v/>
      </c>
      <c r="E56" s="889"/>
      <c r="F56" s="889"/>
      <c r="G56" s="889"/>
      <c r="H56" s="889"/>
      <c r="I56" s="889"/>
      <c r="J56" s="889"/>
      <c r="K56" s="889"/>
      <c r="L56" s="889"/>
      <c r="M56" s="889"/>
      <c r="N56" s="890"/>
      <c r="O56" s="992"/>
      <c r="P56" s="885"/>
      <c r="Q56" s="813"/>
      <c r="R56" s="813"/>
      <c r="S56" s="813"/>
      <c r="T56" s="813"/>
      <c r="U56" s="813"/>
      <c r="V56" s="813"/>
      <c r="W56" s="813"/>
      <c r="X56" s="813"/>
      <c r="Y56" s="813"/>
      <c r="Z56" s="813"/>
      <c r="AA56" s="813"/>
      <c r="AB56" s="813"/>
      <c r="AC56" s="813"/>
      <c r="AD56" s="813"/>
      <c r="AI56" s="767">
        <f t="shared" si="0"/>
        <v>0</v>
      </c>
      <c r="AJ56" s="793">
        <f>IF(AND(COUNTBLANK(D56)=0,CNGE_2025_M1_Secc5_Sub5!$P$71&lt;&gt;"",CNGE_2025_M1_Secc5_Sub5!$P$71&lt;&gt;1,COUNTA(Q56:R56)=0),0,IF(AND(COUNTBLANK(D56)=0,CNGE_2025_M1_Secc5_Sub5!$P$71&lt;&gt;"",CNGE_2025_M1_Secc5_Sub5!$P$71=1,COUNTA(Q56:R56)=2),0,IF(AND(COUNTBLANK(D56)=1,COUNTA(Q56:R56)=0),0,1)))</f>
        <v>0</v>
      </c>
      <c r="AK56" s="795">
        <f>IF(AND(COUNTBLANK(D56)=0,CNGE_2025_M1_Secc5_Sub5!$P$72&lt;&gt;"",CNGE_2025_M1_Secc5_Sub5!$P$72&lt;&gt;1,COUNTA(S56:T56)=0),0,IF(AND(COUNTBLANK(D56)=0,CNGE_2025_M1_Secc5_Sub5!$P$72&lt;&gt;"",CNGE_2025_M1_Secc5_Sub5!$P$72=1,COUNTA(S56:T56)=2),0,IF(AND(COUNTBLANK(D56)=1,COUNTA(S56:T56)=0),0,1)))</f>
        <v>0</v>
      </c>
      <c r="AL56" s="793">
        <f>IF(AND(COUNTBLANK(D56)=0,CNGE_2025_M1_Secc5_Sub5!$P$73&lt;&gt;"",CNGE_2025_M1_Secc5_Sub5!$P$73&lt;&gt;1,COUNTA(U56:V56)=0),0,IF(AND(COUNTBLANK(D56)=0,CNGE_2025_M1_Secc5_Sub5!$P$73&lt;&gt;"",CNGE_2025_M1_Secc5_Sub5!$P$73=1,COUNTA(U56:V56)=2),0,IF(AND(COUNTBLANK(D56)=1,COUNTA(U56:V56)=0),0,1)))</f>
        <v>0</v>
      </c>
      <c r="AM56" s="795">
        <f>IF(AND(COUNTBLANK(D56)=0,CNGE_2025_M1_Secc5_Sub5!$P$74&lt;&gt;"",CNGE_2025_M1_Secc5_Sub5!$P$74&lt;&gt;1,COUNTA(W56:X56)=0),0,IF(AND(COUNTBLANK(D56)=0,CNGE_2025_M1_Secc5_Sub5!$P$74&lt;&gt;"",CNGE_2025_M1_Secc5_Sub5!$P$74=1,COUNTA(W56:X56)=2),0,IF(AND(COUNTBLANK(D56)=1,COUNTA(W56:X56)=0),0,1)))</f>
        <v>0</v>
      </c>
      <c r="AN56" s="793">
        <f>IF(AND(COUNTBLANK(D56)=0,CNGE_2025_M1_Secc5_Sub5!$P$75&lt;&gt;"",CNGE_2025_M1_Secc5_Sub5!$P$75&lt;&gt;1,COUNTA(Y56:Z56)=0),0,IF(AND(COUNTBLANK(D56)=0,CNGE_2025_M1_Secc5_Sub5!$P$75&lt;&gt;"",CNGE_2025_M1_Secc5_Sub5!$P$75=1,COUNTA(Y56:Z56)=2),0,IF(AND(COUNTBLANK(D56)=1,COUNTA(Y56:Z56)=0),0,1)))</f>
        <v>0</v>
      </c>
      <c r="AO56" s="795">
        <f>IF(AND(COUNTBLANK(D56)=0,CNGE_2025_M1_Secc5_Sub5!$P$76&lt;&gt;"",CNGE_2025_M1_Secc5_Sub5!$P$76&lt;&gt;1,COUNTA(AA56:AB56)=0),0,IF(AND(COUNTBLANK(D56)=0,CNGE_2025_M1_Secc5_Sub5!$P$76&lt;&gt;"",CNGE_2025_M1_Secc5_Sub5!$P$76=1,COUNTA(AA56:AB56)=2),0,IF(AND(COUNTBLANK(D56)=1,COUNTA(AA56:AB56)=0),0,1)))</f>
        <v>0</v>
      </c>
      <c r="AP56" s="793">
        <f>IF(AND(COUNTBLANK(D56)=0,CNGE_2025_M1_Secc5_Sub5!$P$77&lt;&gt;"",CNGE_2025_M1_Secc5_Sub5!$P$77&lt;&gt;1,COUNTA(AC56:AD56)=0),0,IF(AND(COUNTBLANK(D56)=0,CNGE_2025_M1_Secc5_Sub5!$P$77&lt;&gt;"",CNGE_2025_M1_Secc5_Sub5!$P$77=1,COUNTA(AC56:AD56)=2),0,IF(AND(COUNTBLANK(D56)=1,COUNTA(AC56:AD56)=0),0,1)))</f>
        <v>0</v>
      </c>
      <c r="AQ56" s="723">
        <f t="shared" si="1"/>
        <v>0</v>
      </c>
      <c r="AR56" s="293">
        <f t="shared" si="2"/>
        <v>0</v>
      </c>
      <c r="AS56" s="294" t="str">
        <f>IF(AR56=0,"",
IF(SUM($AR$26:AR56)=1,AT56,
IF($AR$146&gt;SUM($AR$26:AR56),_xlfn.CONCAT(", ",AT56),
IF($AR$146=SUM($AR$26:AR56),_xlfn.CONCAT(" y ",AT56)))))</f>
        <v/>
      </c>
      <c r="AT56" s="89" t="s">
        <v>5150</v>
      </c>
      <c r="BB56" s="439">
        <f>IF(OR(Q56="NS",CNGE_2025_M1_Secc5_Sub5!$T$71="NS"),0,IF(AND(Q56="NA",CNGE_2025_M1_Secc5_Sub5!$T$71="NA"),0,IF(Q56&lt;=SUM(CNGE_2025_M1_Secc5_Sub5!$T$71),0,1)))</f>
        <v>0</v>
      </c>
      <c r="BC56" s="625">
        <f>IF(OR(S56="NS",CNGE_2025_M1_Secc5_Sub5!$T$72="NS"),0,IF(AND(S56="NA",CNGE_2025_M1_Secc5_Sub5!$T$72="NA"),0,IF(S56&lt;=SUM(CNGE_2025_M1_Secc5_Sub5!$T$72),0,1)))</f>
        <v>0</v>
      </c>
      <c r="BD56" s="439">
        <f>IF(OR(U56="NS",CNGE_2025_M1_Secc5_Sub5!$T$73="NS"),0,IF(AND(U56="NA",CNGE_2025_M1_Secc5_Sub5!$T$73="NA"),0,IF(U56&lt;=SUM(CNGE_2025_M1_Secc5_Sub5!$T$73),0,1)))</f>
        <v>0</v>
      </c>
      <c r="BE56" s="625">
        <f>IF(OR(W56="NS",CNGE_2025_M1_Secc5_Sub5!$T$74="NS"),0,IF(AND(W56="NA",CNGE_2025_M1_Secc5_Sub5!$T$74="NA"),0,IF(W56&lt;=SUM(CNGE_2025_M1_Secc5_Sub5!$T$74),0,1)))</f>
        <v>0</v>
      </c>
      <c r="BF56" s="439">
        <f>IF(OR(Y56="NS",CNGE_2025_M1_Secc5_Sub5!$T$75="NS"),0,IF(AND(Y56="NA",CNGE_2025_M1_Secc5_Sub5!$T$75="NA"),0,IF(Y56&lt;=SUM(CNGE_2025_M1_Secc5_Sub5!$T$75),0,1)))</f>
        <v>0</v>
      </c>
      <c r="BG56" s="625">
        <f>IF(OR(AA56="NS",CNGE_2025_M1_Secc5_Sub5!$T$76="NS"),0,IF(AND(AA56="NA",CNGE_2025_M1_Secc5_Sub5!$T$76="NA"),0,IF(AA56&lt;=SUM(CNGE_2025_M1_Secc5_Sub5!$T$76),0,1)))</f>
        <v>0</v>
      </c>
      <c r="BH56" s="439">
        <f>IF(OR(AC56="NS",CNGE_2025_M1_Secc5_Sub5!$T$77="NS"),0,IF(AND(AC56="NA",CNGE_2025_M1_Secc5_Sub5!$T$77="NA"),0,IF(AC56&lt;=SUM(CNGE_2025_M1_Secc5_Sub5!$T$77),0,1)))</f>
        <v>0</v>
      </c>
      <c r="BI56" s="293">
        <f t="shared" si="3"/>
        <v>0</v>
      </c>
      <c r="BJ56" s="294" t="str">
        <f>IF(BI56=0,"",
IF(SUM($BI$26:BI56)=1,BK56,
IF($BI$146&gt;SUM($BI$26:BI56),_xlfn.CONCAT(", ",BK56),
IF($BI$146=SUM($BI$26:BI56),_xlfn.CONCAT(" y ",BK56)))))</f>
        <v/>
      </c>
      <c r="BK56" s="89" t="s">
        <v>5150</v>
      </c>
      <c r="BS56" s="807">
        <f>IF(OR(R56="NS",CNGE_2025_M1_Secc5_Sub5!$T$85="NS"),0,IF(AND(R56="NA",CNGE_2025_M1_Secc5_Sub5!$T$85="NA"),0,IF(R56&lt;=SUM(CNGE_2025_M1_Secc5_Sub5!$T$85),0,1)))</f>
        <v>0</v>
      </c>
      <c r="BT56" s="492">
        <f>IF(OR(T56="NS",CNGE_2025_M1_Secc5_Sub5!$T$86="NS"),0,IF(AND(T56="NA",CNGE_2025_M1_Secc5_Sub5!$T$86="NA"),0,IF(T56&lt;=SUM(CNGE_2025_M1_Secc5_Sub5!$T$86),0,1)))</f>
        <v>0</v>
      </c>
      <c r="BU56" s="807">
        <f>IF(OR(V56="NS",CNGE_2025_M1_Secc5_Sub5!$T$87="NS"),0,IF(AND(V56="NA",CNGE_2025_M1_Secc5_Sub5!$T$87="NA"),0,IF(V56&lt;=SUM(CNGE_2025_M1_Secc5_Sub5!$T$87),0,1)))</f>
        <v>0</v>
      </c>
      <c r="BV56" s="492">
        <f>IF(OR(X56="NS",CNGE_2025_M1_Secc5_Sub5!$T$88="NS"),0,IF(AND(X56="NA",CNGE_2025_M1_Secc5_Sub5!$T$88="NA"),0,IF(X56&lt;=SUM(CNGE_2025_M1_Secc5_Sub5!$T$88),0,1)))</f>
        <v>0</v>
      </c>
      <c r="BW56" s="807">
        <f>IF(OR(Z56="NS",CNGE_2025_M1_Secc5_Sub5!$T$89="NS"),0,IF(AND(Z56="NA",CNGE_2025_M1_Secc5_Sub5!$T$89="NA"),0,IF(Z56&lt;=SUM(CNGE_2025_M1_Secc5_Sub5!$T$89),0,1)))</f>
        <v>0</v>
      </c>
      <c r="BX56" s="492">
        <f>IF(OR(AB56="NS",CNGE_2025_M1_Secc5_Sub5!$T$90="NS"),0,IF(AND(AB56="NA",CNGE_2025_M1_Secc5_Sub5!$T$90="NA"),0,IF(AB56&lt;=SUM(CNGE_2025_M1_Secc5_Sub5!$T$90),0,1)))</f>
        <v>0</v>
      </c>
      <c r="BY56" s="807">
        <f>IF(OR(AD56="NS",CNGE_2025_M1_Secc5_Sub5!$T$91="NS"),0,IF(AND(AD56="NA",CNGE_2025_M1_Secc5_Sub5!$T$91="NA"),0,IF(AD56&lt;=SUM(CNGE_2025_M1_Secc5_Sub5!$T$91),0,1)))</f>
        <v>0</v>
      </c>
      <c r="BZ56" s="293">
        <f t="shared" si="4"/>
        <v>0</v>
      </c>
      <c r="CA56" s="294" t="str">
        <f>IF(BZ56=0,"",
IF(SUM($BZ$26:BZ56)=1,CB56,
IF($BZ$146&gt;SUM($BZ$26:BZ56),_xlfn.CONCAT(", ",CB56),
IF($BZ$146=SUM($BZ$26:BZ56),_xlfn.CONCAT(" y ",CB56)))))</f>
        <v/>
      </c>
      <c r="CB56" s="89" t="s">
        <v>5150</v>
      </c>
    </row>
    <row r="57" spans="1:80" ht="15" customHeight="1">
      <c r="A57" s="11"/>
      <c r="C57" s="58" t="s">
        <v>5083</v>
      </c>
      <c r="D57" s="1125" t="str">
        <f>IF(CNGE_2025_M1_Secc5_Sub1!$D62="","",CNGE_2025_M1_Secc5_Sub1!$D62)</f>
        <v/>
      </c>
      <c r="E57" s="889"/>
      <c r="F57" s="889"/>
      <c r="G57" s="889"/>
      <c r="H57" s="889"/>
      <c r="I57" s="889"/>
      <c r="J57" s="889"/>
      <c r="K57" s="889"/>
      <c r="L57" s="889"/>
      <c r="M57" s="889"/>
      <c r="N57" s="890"/>
      <c r="O57" s="992"/>
      <c r="P57" s="885"/>
      <c r="Q57" s="813"/>
      <c r="R57" s="813"/>
      <c r="S57" s="813"/>
      <c r="T57" s="813"/>
      <c r="U57" s="813"/>
      <c r="V57" s="813"/>
      <c r="W57" s="813"/>
      <c r="X57" s="813"/>
      <c r="Y57" s="813"/>
      <c r="Z57" s="813"/>
      <c r="AA57" s="813"/>
      <c r="AB57" s="813"/>
      <c r="AC57" s="813"/>
      <c r="AD57" s="813"/>
      <c r="AI57" s="767">
        <f t="shared" si="0"/>
        <v>0</v>
      </c>
      <c r="AJ57" s="793">
        <f>IF(AND(COUNTBLANK(D57)=0,CNGE_2025_M1_Secc5_Sub5!$P$71&lt;&gt;"",CNGE_2025_M1_Secc5_Sub5!$P$71&lt;&gt;1,COUNTA(Q57:R57)=0),0,IF(AND(COUNTBLANK(D57)=0,CNGE_2025_M1_Secc5_Sub5!$P$71&lt;&gt;"",CNGE_2025_M1_Secc5_Sub5!$P$71=1,COUNTA(Q57:R57)=2),0,IF(AND(COUNTBLANK(D57)=1,COUNTA(Q57:R57)=0),0,1)))</f>
        <v>0</v>
      </c>
      <c r="AK57" s="795">
        <f>IF(AND(COUNTBLANK(D57)=0,CNGE_2025_M1_Secc5_Sub5!$P$72&lt;&gt;"",CNGE_2025_M1_Secc5_Sub5!$P$72&lt;&gt;1,COUNTA(S57:T57)=0),0,IF(AND(COUNTBLANK(D57)=0,CNGE_2025_M1_Secc5_Sub5!$P$72&lt;&gt;"",CNGE_2025_M1_Secc5_Sub5!$P$72=1,COUNTA(S57:T57)=2),0,IF(AND(COUNTBLANK(D57)=1,COUNTA(S57:T57)=0),0,1)))</f>
        <v>0</v>
      </c>
      <c r="AL57" s="793">
        <f>IF(AND(COUNTBLANK(D57)=0,CNGE_2025_M1_Secc5_Sub5!$P$73&lt;&gt;"",CNGE_2025_M1_Secc5_Sub5!$P$73&lt;&gt;1,COUNTA(U57:V57)=0),0,IF(AND(COUNTBLANK(D57)=0,CNGE_2025_M1_Secc5_Sub5!$P$73&lt;&gt;"",CNGE_2025_M1_Secc5_Sub5!$P$73=1,COUNTA(U57:V57)=2),0,IF(AND(COUNTBLANK(D57)=1,COUNTA(U57:V57)=0),0,1)))</f>
        <v>0</v>
      </c>
      <c r="AM57" s="795">
        <f>IF(AND(COUNTBLANK(D57)=0,CNGE_2025_M1_Secc5_Sub5!$P$74&lt;&gt;"",CNGE_2025_M1_Secc5_Sub5!$P$74&lt;&gt;1,COUNTA(W57:X57)=0),0,IF(AND(COUNTBLANK(D57)=0,CNGE_2025_M1_Secc5_Sub5!$P$74&lt;&gt;"",CNGE_2025_M1_Secc5_Sub5!$P$74=1,COUNTA(W57:X57)=2),0,IF(AND(COUNTBLANK(D57)=1,COUNTA(W57:X57)=0),0,1)))</f>
        <v>0</v>
      </c>
      <c r="AN57" s="793">
        <f>IF(AND(COUNTBLANK(D57)=0,CNGE_2025_M1_Secc5_Sub5!$P$75&lt;&gt;"",CNGE_2025_M1_Secc5_Sub5!$P$75&lt;&gt;1,COUNTA(Y57:Z57)=0),0,IF(AND(COUNTBLANK(D57)=0,CNGE_2025_M1_Secc5_Sub5!$P$75&lt;&gt;"",CNGE_2025_M1_Secc5_Sub5!$P$75=1,COUNTA(Y57:Z57)=2),0,IF(AND(COUNTBLANK(D57)=1,COUNTA(Y57:Z57)=0),0,1)))</f>
        <v>0</v>
      </c>
      <c r="AO57" s="795">
        <f>IF(AND(COUNTBLANK(D57)=0,CNGE_2025_M1_Secc5_Sub5!$P$76&lt;&gt;"",CNGE_2025_M1_Secc5_Sub5!$P$76&lt;&gt;1,COUNTA(AA57:AB57)=0),0,IF(AND(COUNTBLANK(D57)=0,CNGE_2025_M1_Secc5_Sub5!$P$76&lt;&gt;"",CNGE_2025_M1_Secc5_Sub5!$P$76=1,COUNTA(AA57:AB57)=2),0,IF(AND(COUNTBLANK(D57)=1,COUNTA(AA57:AB57)=0),0,1)))</f>
        <v>0</v>
      </c>
      <c r="AP57" s="793">
        <f>IF(AND(COUNTBLANK(D57)=0,CNGE_2025_M1_Secc5_Sub5!$P$77&lt;&gt;"",CNGE_2025_M1_Secc5_Sub5!$P$77&lt;&gt;1,COUNTA(AC57:AD57)=0),0,IF(AND(COUNTBLANK(D57)=0,CNGE_2025_M1_Secc5_Sub5!$P$77&lt;&gt;"",CNGE_2025_M1_Secc5_Sub5!$P$77=1,COUNTA(AC57:AD57)=2),0,IF(AND(COUNTBLANK(D57)=1,COUNTA(AC57:AD57)=0),0,1)))</f>
        <v>0</v>
      </c>
      <c r="AQ57" s="723">
        <f t="shared" si="1"/>
        <v>0</v>
      </c>
      <c r="AR57" s="293">
        <f t="shared" si="2"/>
        <v>0</v>
      </c>
      <c r="AS57" s="294" t="str">
        <f>IF(AR57=0,"",
IF(SUM($AR$26:AR57)=1,AT57,
IF($AR$146&gt;SUM($AR$26:AR57),_xlfn.CONCAT(", ",AT57),
IF($AR$146=SUM($AR$26:AR57),_xlfn.CONCAT(" y ",AT57)))))</f>
        <v/>
      </c>
      <c r="AT57" s="89" t="s">
        <v>5151</v>
      </c>
      <c r="BB57" s="439">
        <f>IF(OR(Q57="NS",CNGE_2025_M1_Secc5_Sub5!$T$71="NS"),0,IF(AND(Q57="NA",CNGE_2025_M1_Secc5_Sub5!$T$71="NA"),0,IF(Q57&lt;=SUM(CNGE_2025_M1_Secc5_Sub5!$T$71),0,1)))</f>
        <v>0</v>
      </c>
      <c r="BC57" s="625">
        <f>IF(OR(S57="NS",CNGE_2025_M1_Secc5_Sub5!$T$72="NS"),0,IF(AND(S57="NA",CNGE_2025_M1_Secc5_Sub5!$T$72="NA"),0,IF(S57&lt;=SUM(CNGE_2025_M1_Secc5_Sub5!$T$72),0,1)))</f>
        <v>0</v>
      </c>
      <c r="BD57" s="439">
        <f>IF(OR(U57="NS",CNGE_2025_M1_Secc5_Sub5!$T$73="NS"),0,IF(AND(U57="NA",CNGE_2025_M1_Secc5_Sub5!$T$73="NA"),0,IF(U57&lt;=SUM(CNGE_2025_M1_Secc5_Sub5!$T$73),0,1)))</f>
        <v>0</v>
      </c>
      <c r="BE57" s="625">
        <f>IF(OR(W57="NS",CNGE_2025_M1_Secc5_Sub5!$T$74="NS"),0,IF(AND(W57="NA",CNGE_2025_M1_Secc5_Sub5!$T$74="NA"),0,IF(W57&lt;=SUM(CNGE_2025_M1_Secc5_Sub5!$T$74),0,1)))</f>
        <v>0</v>
      </c>
      <c r="BF57" s="439">
        <f>IF(OR(Y57="NS",CNGE_2025_M1_Secc5_Sub5!$T$75="NS"),0,IF(AND(Y57="NA",CNGE_2025_M1_Secc5_Sub5!$T$75="NA"),0,IF(Y57&lt;=SUM(CNGE_2025_M1_Secc5_Sub5!$T$75),0,1)))</f>
        <v>0</v>
      </c>
      <c r="BG57" s="625">
        <f>IF(OR(AA57="NS",CNGE_2025_M1_Secc5_Sub5!$T$76="NS"),0,IF(AND(AA57="NA",CNGE_2025_M1_Secc5_Sub5!$T$76="NA"),0,IF(AA57&lt;=SUM(CNGE_2025_M1_Secc5_Sub5!$T$76),0,1)))</f>
        <v>0</v>
      </c>
      <c r="BH57" s="439">
        <f>IF(OR(AC57="NS",CNGE_2025_M1_Secc5_Sub5!$T$77="NS"),0,IF(AND(AC57="NA",CNGE_2025_M1_Secc5_Sub5!$T$77="NA"),0,IF(AC57&lt;=SUM(CNGE_2025_M1_Secc5_Sub5!$T$77),0,1)))</f>
        <v>0</v>
      </c>
      <c r="BI57" s="293">
        <f t="shared" si="3"/>
        <v>0</v>
      </c>
      <c r="BJ57" s="294" t="str">
        <f>IF(BI57=0,"",
IF(SUM($BI$26:BI57)=1,BK57,
IF($BI$146&gt;SUM($BI$26:BI57),_xlfn.CONCAT(", ",BK57),
IF($BI$146=SUM($BI$26:BI57),_xlfn.CONCAT(" y ",BK57)))))</f>
        <v/>
      </c>
      <c r="BK57" s="89" t="s">
        <v>5151</v>
      </c>
      <c r="BS57" s="807">
        <f>IF(OR(R57="NS",CNGE_2025_M1_Secc5_Sub5!$T$85="NS"),0,IF(AND(R57="NA",CNGE_2025_M1_Secc5_Sub5!$T$85="NA"),0,IF(R57&lt;=SUM(CNGE_2025_M1_Secc5_Sub5!$T$85),0,1)))</f>
        <v>0</v>
      </c>
      <c r="BT57" s="492">
        <f>IF(OR(T57="NS",CNGE_2025_M1_Secc5_Sub5!$T$86="NS"),0,IF(AND(T57="NA",CNGE_2025_M1_Secc5_Sub5!$T$86="NA"),0,IF(T57&lt;=SUM(CNGE_2025_M1_Secc5_Sub5!$T$86),0,1)))</f>
        <v>0</v>
      </c>
      <c r="BU57" s="807">
        <f>IF(OR(V57="NS",CNGE_2025_M1_Secc5_Sub5!$T$87="NS"),0,IF(AND(V57="NA",CNGE_2025_M1_Secc5_Sub5!$T$87="NA"),0,IF(V57&lt;=SUM(CNGE_2025_M1_Secc5_Sub5!$T$87),0,1)))</f>
        <v>0</v>
      </c>
      <c r="BV57" s="492">
        <f>IF(OR(X57="NS",CNGE_2025_M1_Secc5_Sub5!$T$88="NS"),0,IF(AND(X57="NA",CNGE_2025_M1_Secc5_Sub5!$T$88="NA"),0,IF(X57&lt;=SUM(CNGE_2025_M1_Secc5_Sub5!$T$88),0,1)))</f>
        <v>0</v>
      </c>
      <c r="BW57" s="807">
        <f>IF(OR(Z57="NS",CNGE_2025_M1_Secc5_Sub5!$T$89="NS"),0,IF(AND(Z57="NA",CNGE_2025_M1_Secc5_Sub5!$T$89="NA"),0,IF(Z57&lt;=SUM(CNGE_2025_M1_Secc5_Sub5!$T$89),0,1)))</f>
        <v>0</v>
      </c>
      <c r="BX57" s="492">
        <f>IF(OR(AB57="NS",CNGE_2025_M1_Secc5_Sub5!$T$90="NS"),0,IF(AND(AB57="NA",CNGE_2025_M1_Secc5_Sub5!$T$90="NA"),0,IF(AB57&lt;=SUM(CNGE_2025_M1_Secc5_Sub5!$T$90),0,1)))</f>
        <v>0</v>
      </c>
      <c r="BY57" s="807">
        <f>IF(OR(AD57="NS",CNGE_2025_M1_Secc5_Sub5!$T$91="NS"),0,IF(AND(AD57="NA",CNGE_2025_M1_Secc5_Sub5!$T$91="NA"),0,IF(AD57&lt;=SUM(CNGE_2025_M1_Secc5_Sub5!$T$91),0,1)))</f>
        <v>0</v>
      </c>
      <c r="BZ57" s="293">
        <f t="shared" si="4"/>
        <v>0</v>
      </c>
      <c r="CA57" s="294" t="str">
        <f>IF(BZ57=0,"",
IF(SUM($BZ$26:BZ57)=1,CB57,
IF($BZ$146&gt;SUM($BZ$26:BZ57),_xlfn.CONCAT(", ",CB57),
IF($BZ$146=SUM($BZ$26:BZ57),_xlfn.CONCAT(" y ",CB57)))))</f>
        <v/>
      </c>
      <c r="CB57" s="89" t="s">
        <v>5151</v>
      </c>
    </row>
    <row r="58" spans="1:80" ht="15" customHeight="1">
      <c r="A58" s="11"/>
      <c r="C58" s="58" t="s">
        <v>5084</v>
      </c>
      <c r="D58" s="1125" t="str">
        <f>IF(CNGE_2025_M1_Secc5_Sub1!$D63="","",CNGE_2025_M1_Secc5_Sub1!$D63)</f>
        <v/>
      </c>
      <c r="E58" s="889"/>
      <c r="F58" s="889"/>
      <c r="G58" s="889"/>
      <c r="H58" s="889"/>
      <c r="I58" s="889"/>
      <c r="J58" s="889"/>
      <c r="K58" s="889"/>
      <c r="L58" s="889"/>
      <c r="M58" s="889"/>
      <c r="N58" s="890"/>
      <c r="O58" s="992"/>
      <c r="P58" s="885"/>
      <c r="Q58" s="813"/>
      <c r="R58" s="813"/>
      <c r="S58" s="813"/>
      <c r="T58" s="813"/>
      <c r="U58" s="813"/>
      <c r="V58" s="813"/>
      <c r="W58" s="813"/>
      <c r="X58" s="813"/>
      <c r="Y58" s="813"/>
      <c r="Z58" s="813"/>
      <c r="AA58" s="813"/>
      <c r="AB58" s="813"/>
      <c r="AC58" s="813"/>
      <c r="AD58" s="813"/>
      <c r="AI58" s="767">
        <f t="shared" si="0"/>
        <v>0</v>
      </c>
      <c r="AJ58" s="793">
        <f>IF(AND(COUNTBLANK(D58)=0,CNGE_2025_M1_Secc5_Sub5!$P$71&lt;&gt;"",CNGE_2025_M1_Secc5_Sub5!$P$71&lt;&gt;1,COUNTA(Q58:R58)=0),0,IF(AND(COUNTBLANK(D58)=0,CNGE_2025_M1_Secc5_Sub5!$P$71&lt;&gt;"",CNGE_2025_M1_Secc5_Sub5!$P$71=1,COUNTA(Q58:R58)=2),0,IF(AND(COUNTBLANK(D58)=1,COUNTA(Q58:R58)=0),0,1)))</f>
        <v>0</v>
      </c>
      <c r="AK58" s="795">
        <f>IF(AND(COUNTBLANK(D58)=0,CNGE_2025_M1_Secc5_Sub5!$P$72&lt;&gt;"",CNGE_2025_M1_Secc5_Sub5!$P$72&lt;&gt;1,COUNTA(S58:T58)=0),0,IF(AND(COUNTBLANK(D58)=0,CNGE_2025_M1_Secc5_Sub5!$P$72&lt;&gt;"",CNGE_2025_M1_Secc5_Sub5!$P$72=1,COUNTA(S58:T58)=2),0,IF(AND(COUNTBLANK(D58)=1,COUNTA(S58:T58)=0),0,1)))</f>
        <v>0</v>
      </c>
      <c r="AL58" s="793">
        <f>IF(AND(COUNTBLANK(D58)=0,CNGE_2025_M1_Secc5_Sub5!$P$73&lt;&gt;"",CNGE_2025_M1_Secc5_Sub5!$P$73&lt;&gt;1,COUNTA(U58:V58)=0),0,IF(AND(COUNTBLANK(D58)=0,CNGE_2025_M1_Secc5_Sub5!$P$73&lt;&gt;"",CNGE_2025_M1_Secc5_Sub5!$P$73=1,COUNTA(U58:V58)=2),0,IF(AND(COUNTBLANK(D58)=1,COUNTA(U58:V58)=0),0,1)))</f>
        <v>0</v>
      </c>
      <c r="AM58" s="795">
        <f>IF(AND(COUNTBLANK(D58)=0,CNGE_2025_M1_Secc5_Sub5!$P$74&lt;&gt;"",CNGE_2025_M1_Secc5_Sub5!$P$74&lt;&gt;1,COUNTA(W58:X58)=0),0,IF(AND(COUNTBLANK(D58)=0,CNGE_2025_M1_Secc5_Sub5!$P$74&lt;&gt;"",CNGE_2025_M1_Secc5_Sub5!$P$74=1,COUNTA(W58:X58)=2),0,IF(AND(COUNTBLANK(D58)=1,COUNTA(W58:X58)=0),0,1)))</f>
        <v>0</v>
      </c>
      <c r="AN58" s="793">
        <f>IF(AND(COUNTBLANK(D58)=0,CNGE_2025_M1_Secc5_Sub5!$P$75&lt;&gt;"",CNGE_2025_M1_Secc5_Sub5!$P$75&lt;&gt;1,COUNTA(Y58:Z58)=0),0,IF(AND(COUNTBLANK(D58)=0,CNGE_2025_M1_Secc5_Sub5!$P$75&lt;&gt;"",CNGE_2025_M1_Secc5_Sub5!$P$75=1,COUNTA(Y58:Z58)=2),0,IF(AND(COUNTBLANK(D58)=1,COUNTA(Y58:Z58)=0),0,1)))</f>
        <v>0</v>
      </c>
      <c r="AO58" s="795">
        <f>IF(AND(COUNTBLANK(D58)=0,CNGE_2025_M1_Secc5_Sub5!$P$76&lt;&gt;"",CNGE_2025_M1_Secc5_Sub5!$P$76&lt;&gt;1,COUNTA(AA58:AB58)=0),0,IF(AND(COUNTBLANK(D58)=0,CNGE_2025_M1_Secc5_Sub5!$P$76&lt;&gt;"",CNGE_2025_M1_Secc5_Sub5!$P$76=1,COUNTA(AA58:AB58)=2),0,IF(AND(COUNTBLANK(D58)=1,COUNTA(AA58:AB58)=0),0,1)))</f>
        <v>0</v>
      </c>
      <c r="AP58" s="793">
        <f>IF(AND(COUNTBLANK(D58)=0,CNGE_2025_M1_Secc5_Sub5!$P$77&lt;&gt;"",CNGE_2025_M1_Secc5_Sub5!$P$77&lt;&gt;1,COUNTA(AC58:AD58)=0),0,IF(AND(COUNTBLANK(D58)=0,CNGE_2025_M1_Secc5_Sub5!$P$77&lt;&gt;"",CNGE_2025_M1_Secc5_Sub5!$P$77=1,COUNTA(AC58:AD58)=2),0,IF(AND(COUNTBLANK(D58)=1,COUNTA(AC58:AD58)=0),0,1)))</f>
        <v>0</v>
      </c>
      <c r="AQ58" s="723">
        <f t="shared" si="1"/>
        <v>0</v>
      </c>
      <c r="AR58" s="293">
        <f t="shared" si="2"/>
        <v>0</v>
      </c>
      <c r="AS58" s="294" t="str">
        <f>IF(AR58=0,"",
IF(SUM($AR$26:AR58)=1,AT58,
IF($AR$146&gt;SUM($AR$26:AR58),_xlfn.CONCAT(", ",AT58),
IF($AR$146=SUM($AR$26:AR58),_xlfn.CONCAT(" y ",AT58)))))</f>
        <v/>
      </c>
      <c r="AT58" s="89" t="s">
        <v>5152</v>
      </c>
      <c r="BB58" s="439">
        <f>IF(OR(Q58="NS",CNGE_2025_M1_Secc5_Sub5!$T$71="NS"),0,IF(AND(Q58="NA",CNGE_2025_M1_Secc5_Sub5!$T$71="NA"),0,IF(Q58&lt;=SUM(CNGE_2025_M1_Secc5_Sub5!$T$71),0,1)))</f>
        <v>0</v>
      </c>
      <c r="BC58" s="625">
        <f>IF(OR(S58="NS",CNGE_2025_M1_Secc5_Sub5!$T$72="NS"),0,IF(AND(S58="NA",CNGE_2025_M1_Secc5_Sub5!$T$72="NA"),0,IF(S58&lt;=SUM(CNGE_2025_M1_Secc5_Sub5!$T$72),0,1)))</f>
        <v>0</v>
      </c>
      <c r="BD58" s="439">
        <f>IF(OR(U58="NS",CNGE_2025_M1_Secc5_Sub5!$T$73="NS"),0,IF(AND(U58="NA",CNGE_2025_M1_Secc5_Sub5!$T$73="NA"),0,IF(U58&lt;=SUM(CNGE_2025_M1_Secc5_Sub5!$T$73),0,1)))</f>
        <v>0</v>
      </c>
      <c r="BE58" s="625">
        <f>IF(OR(W58="NS",CNGE_2025_M1_Secc5_Sub5!$T$74="NS"),0,IF(AND(W58="NA",CNGE_2025_M1_Secc5_Sub5!$T$74="NA"),0,IF(W58&lt;=SUM(CNGE_2025_M1_Secc5_Sub5!$T$74),0,1)))</f>
        <v>0</v>
      </c>
      <c r="BF58" s="439">
        <f>IF(OR(Y58="NS",CNGE_2025_M1_Secc5_Sub5!$T$75="NS"),0,IF(AND(Y58="NA",CNGE_2025_M1_Secc5_Sub5!$T$75="NA"),0,IF(Y58&lt;=SUM(CNGE_2025_M1_Secc5_Sub5!$T$75),0,1)))</f>
        <v>0</v>
      </c>
      <c r="BG58" s="625">
        <f>IF(OR(AA58="NS",CNGE_2025_M1_Secc5_Sub5!$T$76="NS"),0,IF(AND(AA58="NA",CNGE_2025_M1_Secc5_Sub5!$T$76="NA"),0,IF(AA58&lt;=SUM(CNGE_2025_M1_Secc5_Sub5!$T$76),0,1)))</f>
        <v>0</v>
      </c>
      <c r="BH58" s="439">
        <f>IF(OR(AC58="NS",CNGE_2025_M1_Secc5_Sub5!$T$77="NS"),0,IF(AND(AC58="NA",CNGE_2025_M1_Secc5_Sub5!$T$77="NA"),0,IF(AC58&lt;=SUM(CNGE_2025_M1_Secc5_Sub5!$T$77),0,1)))</f>
        <v>0</v>
      </c>
      <c r="BI58" s="293">
        <f t="shared" si="3"/>
        <v>0</v>
      </c>
      <c r="BJ58" s="294" t="str">
        <f>IF(BI58=0,"",
IF(SUM($BI$26:BI58)=1,BK58,
IF($BI$146&gt;SUM($BI$26:BI58),_xlfn.CONCAT(", ",BK58),
IF($BI$146=SUM($BI$26:BI58),_xlfn.CONCAT(" y ",BK58)))))</f>
        <v/>
      </c>
      <c r="BK58" s="89" t="s">
        <v>5152</v>
      </c>
      <c r="BS58" s="807">
        <f>IF(OR(R58="NS",CNGE_2025_M1_Secc5_Sub5!$T$85="NS"),0,IF(AND(R58="NA",CNGE_2025_M1_Secc5_Sub5!$T$85="NA"),0,IF(R58&lt;=SUM(CNGE_2025_M1_Secc5_Sub5!$T$85),0,1)))</f>
        <v>0</v>
      </c>
      <c r="BT58" s="492">
        <f>IF(OR(T58="NS",CNGE_2025_M1_Secc5_Sub5!$T$86="NS"),0,IF(AND(T58="NA",CNGE_2025_M1_Secc5_Sub5!$T$86="NA"),0,IF(T58&lt;=SUM(CNGE_2025_M1_Secc5_Sub5!$T$86),0,1)))</f>
        <v>0</v>
      </c>
      <c r="BU58" s="807">
        <f>IF(OR(V58="NS",CNGE_2025_M1_Secc5_Sub5!$T$87="NS"),0,IF(AND(V58="NA",CNGE_2025_M1_Secc5_Sub5!$T$87="NA"),0,IF(V58&lt;=SUM(CNGE_2025_M1_Secc5_Sub5!$T$87),0,1)))</f>
        <v>0</v>
      </c>
      <c r="BV58" s="492">
        <f>IF(OR(X58="NS",CNGE_2025_M1_Secc5_Sub5!$T$88="NS"),0,IF(AND(X58="NA",CNGE_2025_M1_Secc5_Sub5!$T$88="NA"),0,IF(X58&lt;=SUM(CNGE_2025_M1_Secc5_Sub5!$T$88),0,1)))</f>
        <v>0</v>
      </c>
      <c r="BW58" s="807">
        <f>IF(OR(Z58="NS",CNGE_2025_M1_Secc5_Sub5!$T$89="NS"),0,IF(AND(Z58="NA",CNGE_2025_M1_Secc5_Sub5!$T$89="NA"),0,IF(Z58&lt;=SUM(CNGE_2025_M1_Secc5_Sub5!$T$89),0,1)))</f>
        <v>0</v>
      </c>
      <c r="BX58" s="492">
        <f>IF(OR(AB58="NS",CNGE_2025_M1_Secc5_Sub5!$T$90="NS"),0,IF(AND(AB58="NA",CNGE_2025_M1_Secc5_Sub5!$T$90="NA"),0,IF(AB58&lt;=SUM(CNGE_2025_M1_Secc5_Sub5!$T$90),0,1)))</f>
        <v>0</v>
      </c>
      <c r="BY58" s="807">
        <f>IF(OR(AD58="NS",CNGE_2025_M1_Secc5_Sub5!$T$91="NS"),0,IF(AND(AD58="NA",CNGE_2025_M1_Secc5_Sub5!$T$91="NA"),0,IF(AD58&lt;=SUM(CNGE_2025_M1_Secc5_Sub5!$T$91),0,1)))</f>
        <v>0</v>
      </c>
      <c r="BZ58" s="293">
        <f t="shared" si="4"/>
        <v>0</v>
      </c>
      <c r="CA58" s="294" t="str">
        <f>IF(BZ58=0,"",
IF(SUM($BZ$26:BZ58)=1,CB58,
IF($BZ$146&gt;SUM($BZ$26:BZ58),_xlfn.CONCAT(", ",CB58),
IF($BZ$146=SUM($BZ$26:BZ58),_xlfn.CONCAT(" y ",CB58)))))</f>
        <v/>
      </c>
      <c r="CB58" s="89" t="s">
        <v>5152</v>
      </c>
    </row>
    <row r="59" spans="1:80" ht="15" customHeight="1">
      <c r="A59" s="11"/>
      <c r="C59" s="58" t="s">
        <v>5085</v>
      </c>
      <c r="D59" s="1125" t="str">
        <f>IF(CNGE_2025_M1_Secc5_Sub1!$D64="","",CNGE_2025_M1_Secc5_Sub1!$D64)</f>
        <v/>
      </c>
      <c r="E59" s="889"/>
      <c r="F59" s="889"/>
      <c r="G59" s="889"/>
      <c r="H59" s="889"/>
      <c r="I59" s="889"/>
      <c r="J59" s="889"/>
      <c r="K59" s="889"/>
      <c r="L59" s="889"/>
      <c r="M59" s="889"/>
      <c r="N59" s="890"/>
      <c r="O59" s="992"/>
      <c r="P59" s="885"/>
      <c r="Q59" s="813"/>
      <c r="R59" s="813"/>
      <c r="S59" s="813"/>
      <c r="T59" s="813"/>
      <c r="U59" s="813"/>
      <c r="V59" s="813"/>
      <c r="W59" s="813"/>
      <c r="X59" s="813"/>
      <c r="Y59" s="813"/>
      <c r="Z59" s="813"/>
      <c r="AA59" s="813"/>
      <c r="AB59" s="813"/>
      <c r="AC59" s="813"/>
      <c r="AD59" s="813"/>
      <c r="AI59" s="767">
        <f t="shared" si="0"/>
        <v>0</v>
      </c>
      <c r="AJ59" s="793">
        <f>IF(AND(COUNTBLANK(D59)=0,CNGE_2025_M1_Secc5_Sub5!$P$71&lt;&gt;"",CNGE_2025_M1_Secc5_Sub5!$P$71&lt;&gt;1,COUNTA(Q59:R59)=0),0,IF(AND(COUNTBLANK(D59)=0,CNGE_2025_M1_Secc5_Sub5!$P$71&lt;&gt;"",CNGE_2025_M1_Secc5_Sub5!$P$71=1,COUNTA(Q59:R59)=2),0,IF(AND(COUNTBLANK(D59)=1,COUNTA(Q59:R59)=0),0,1)))</f>
        <v>0</v>
      </c>
      <c r="AK59" s="795">
        <f>IF(AND(COUNTBLANK(D59)=0,CNGE_2025_M1_Secc5_Sub5!$P$72&lt;&gt;"",CNGE_2025_M1_Secc5_Sub5!$P$72&lt;&gt;1,COUNTA(S59:T59)=0),0,IF(AND(COUNTBLANK(D59)=0,CNGE_2025_M1_Secc5_Sub5!$P$72&lt;&gt;"",CNGE_2025_M1_Secc5_Sub5!$P$72=1,COUNTA(S59:T59)=2),0,IF(AND(COUNTBLANK(D59)=1,COUNTA(S59:T59)=0),0,1)))</f>
        <v>0</v>
      </c>
      <c r="AL59" s="793">
        <f>IF(AND(COUNTBLANK(D59)=0,CNGE_2025_M1_Secc5_Sub5!$P$73&lt;&gt;"",CNGE_2025_M1_Secc5_Sub5!$P$73&lt;&gt;1,COUNTA(U59:V59)=0),0,IF(AND(COUNTBLANK(D59)=0,CNGE_2025_M1_Secc5_Sub5!$P$73&lt;&gt;"",CNGE_2025_M1_Secc5_Sub5!$P$73=1,COUNTA(U59:V59)=2),0,IF(AND(COUNTBLANK(D59)=1,COUNTA(U59:V59)=0),0,1)))</f>
        <v>0</v>
      </c>
      <c r="AM59" s="795">
        <f>IF(AND(COUNTBLANK(D59)=0,CNGE_2025_M1_Secc5_Sub5!$P$74&lt;&gt;"",CNGE_2025_M1_Secc5_Sub5!$P$74&lt;&gt;1,COUNTA(W59:X59)=0),0,IF(AND(COUNTBLANK(D59)=0,CNGE_2025_M1_Secc5_Sub5!$P$74&lt;&gt;"",CNGE_2025_M1_Secc5_Sub5!$P$74=1,COUNTA(W59:X59)=2),0,IF(AND(COUNTBLANK(D59)=1,COUNTA(W59:X59)=0),0,1)))</f>
        <v>0</v>
      </c>
      <c r="AN59" s="793">
        <f>IF(AND(COUNTBLANK(D59)=0,CNGE_2025_M1_Secc5_Sub5!$P$75&lt;&gt;"",CNGE_2025_M1_Secc5_Sub5!$P$75&lt;&gt;1,COUNTA(Y59:Z59)=0),0,IF(AND(COUNTBLANK(D59)=0,CNGE_2025_M1_Secc5_Sub5!$P$75&lt;&gt;"",CNGE_2025_M1_Secc5_Sub5!$P$75=1,COUNTA(Y59:Z59)=2),0,IF(AND(COUNTBLANK(D59)=1,COUNTA(Y59:Z59)=0),0,1)))</f>
        <v>0</v>
      </c>
      <c r="AO59" s="795">
        <f>IF(AND(COUNTBLANK(D59)=0,CNGE_2025_M1_Secc5_Sub5!$P$76&lt;&gt;"",CNGE_2025_M1_Secc5_Sub5!$P$76&lt;&gt;1,COUNTA(AA59:AB59)=0),0,IF(AND(COUNTBLANK(D59)=0,CNGE_2025_M1_Secc5_Sub5!$P$76&lt;&gt;"",CNGE_2025_M1_Secc5_Sub5!$P$76=1,COUNTA(AA59:AB59)=2),0,IF(AND(COUNTBLANK(D59)=1,COUNTA(AA59:AB59)=0),0,1)))</f>
        <v>0</v>
      </c>
      <c r="AP59" s="793">
        <f>IF(AND(COUNTBLANK(D59)=0,CNGE_2025_M1_Secc5_Sub5!$P$77&lt;&gt;"",CNGE_2025_M1_Secc5_Sub5!$P$77&lt;&gt;1,COUNTA(AC59:AD59)=0),0,IF(AND(COUNTBLANK(D59)=0,CNGE_2025_M1_Secc5_Sub5!$P$77&lt;&gt;"",CNGE_2025_M1_Secc5_Sub5!$P$77=1,COUNTA(AC59:AD59)=2),0,IF(AND(COUNTBLANK(D59)=1,COUNTA(AC59:AD59)=0),0,1)))</f>
        <v>0</v>
      </c>
      <c r="AQ59" s="723">
        <f t="shared" si="1"/>
        <v>0</v>
      </c>
      <c r="AR59" s="293">
        <f t="shared" si="2"/>
        <v>0</v>
      </c>
      <c r="AS59" s="294" t="str">
        <f>IF(AR59=0,"",
IF(SUM($AR$26:AR59)=1,AT59,
IF($AR$146&gt;SUM($AR$26:AR59),_xlfn.CONCAT(", ",AT59),
IF($AR$146=SUM($AR$26:AR59),_xlfn.CONCAT(" y ",AT59)))))</f>
        <v/>
      </c>
      <c r="AT59" s="89" t="s">
        <v>5153</v>
      </c>
      <c r="BB59" s="439">
        <f>IF(OR(Q59="NS",CNGE_2025_M1_Secc5_Sub5!$T$71="NS"),0,IF(AND(Q59="NA",CNGE_2025_M1_Secc5_Sub5!$T$71="NA"),0,IF(Q59&lt;=SUM(CNGE_2025_M1_Secc5_Sub5!$T$71),0,1)))</f>
        <v>0</v>
      </c>
      <c r="BC59" s="625">
        <f>IF(OR(S59="NS",CNGE_2025_M1_Secc5_Sub5!$T$72="NS"),0,IF(AND(S59="NA",CNGE_2025_M1_Secc5_Sub5!$T$72="NA"),0,IF(S59&lt;=SUM(CNGE_2025_M1_Secc5_Sub5!$T$72),0,1)))</f>
        <v>0</v>
      </c>
      <c r="BD59" s="439">
        <f>IF(OR(U59="NS",CNGE_2025_M1_Secc5_Sub5!$T$73="NS"),0,IF(AND(U59="NA",CNGE_2025_M1_Secc5_Sub5!$T$73="NA"),0,IF(U59&lt;=SUM(CNGE_2025_M1_Secc5_Sub5!$T$73),0,1)))</f>
        <v>0</v>
      </c>
      <c r="BE59" s="625">
        <f>IF(OR(W59="NS",CNGE_2025_M1_Secc5_Sub5!$T$74="NS"),0,IF(AND(W59="NA",CNGE_2025_M1_Secc5_Sub5!$T$74="NA"),0,IF(W59&lt;=SUM(CNGE_2025_M1_Secc5_Sub5!$T$74),0,1)))</f>
        <v>0</v>
      </c>
      <c r="BF59" s="439">
        <f>IF(OR(Y59="NS",CNGE_2025_M1_Secc5_Sub5!$T$75="NS"),0,IF(AND(Y59="NA",CNGE_2025_M1_Secc5_Sub5!$T$75="NA"),0,IF(Y59&lt;=SUM(CNGE_2025_M1_Secc5_Sub5!$T$75),0,1)))</f>
        <v>0</v>
      </c>
      <c r="BG59" s="625">
        <f>IF(OR(AA59="NS",CNGE_2025_M1_Secc5_Sub5!$T$76="NS"),0,IF(AND(AA59="NA",CNGE_2025_M1_Secc5_Sub5!$T$76="NA"),0,IF(AA59&lt;=SUM(CNGE_2025_M1_Secc5_Sub5!$T$76),0,1)))</f>
        <v>0</v>
      </c>
      <c r="BH59" s="439">
        <f>IF(OR(AC59="NS",CNGE_2025_M1_Secc5_Sub5!$T$77="NS"),0,IF(AND(AC59="NA",CNGE_2025_M1_Secc5_Sub5!$T$77="NA"),0,IF(AC59&lt;=SUM(CNGE_2025_M1_Secc5_Sub5!$T$77),0,1)))</f>
        <v>0</v>
      </c>
      <c r="BI59" s="293">
        <f t="shared" si="3"/>
        <v>0</v>
      </c>
      <c r="BJ59" s="294" t="str">
        <f>IF(BI59=0,"",
IF(SUM($BI$26:BI59)=1,BK59,
IF($BI$146&gt;SUM($BI$26:BI59),_xlfn.CONCAT(", ",BK59),
IF($BI$146=SUM($BI$26:BI59),_xlfn.CONCAT(" y ",BK59)))))</f>
        <v/>
      </c>
      <c r="BK59" s="89" t="s">
        <v>5153</v>
      </c>
      <c r="BS59" s="807">
        <f>IF(OR(R59="NS",CNGE_2025_M1_Secc5_Sub5!$T$85="NS"),0,IF(AND(R59="NA",CNGE_2025_M1_Secc5_Sub5!$T$85="NA"),0,IF(R59&lt;=SUM(CNGE_2025_M1_Secc5_Sub5!$T$85),0,1)))</f>
        <v>0</v>
      </c>
      <c r="BT59" s="492">
        <f>IF(OR(T59="NS",CNGE_2025_M1_Secc5_Sub5!$T$86="NS"),0,IF(AND(T59="NA",CNGE_2025_M1_Secc5_Sub5!$T$86="NA"),0,IF(T59&lt;=SUM(CNGE_2025_M1_Secc5_Sub5!$T$86),0,1)))</f>
        <v>0</v>
      </c>
      <c r="BU59" s="807">
        <f>IF(OR(V59="NS",CNGE_2025_M1_Secc5_Sub5!$T$87="NS"),0,IF(AND(V59="NA",CNGE_2025_M1_Secc5_Sub5!$T$87="NA"),0,IF(V59&lt;=SUM(CNGE_2025_M1_Secc5_Sub5!$T$87),0,1)))</f>
        <v>0</v>
      </c>
      <c r="BV59" s="492">
        <f>IF(OR(X59="NS",CNGE_2025_M1_Secc5_Sub5!$T$88="NS"),0,IF(AND(X59="NA",CNGE_2025_M1_Secc5_Sub5!$T$88="NA"),0,IF(X59&lt;=SUM(CNGE_2025_M1_Secc5_Sub5!$T$88),0,1)))</f>
        <v>0</v>
      </c>
      <c r="BW59" s="807">
        <f>IF(OR(Z59="NS",CNGE_2025_M1_Secc5_Sub5!$T$89="NS"),0,IF(AND(Z59="NA",CNGE_2025_M1_Secc5_Sub5!$T$89="NA"),0,IF(Z59&lt;=SUM(CNGE_2025_M1_Secc5_Sub5!$T$89),0,1)))</f>
        <v>0</v>
      </c>
      <c r="BX59" s="492">
        <f>IF(OR(AB59="NS",CNGE_2025_M1_Secc5_Sub5!$T$90="NS"),0,IF(AND(AB59="NA",CNGE_2025_M1_Secc5_Sub5!$T$90="NA"),0,IF(AB59&lt;=SUM(CNGE_2025_M1_Secc5_Sub5!$T$90),0,1)))</f>
        <v>0</v>
      </c>
      <c r="BY59" s="807">
        <f>IF(OR(AD59="NS",CNGE_2025_M1_Secc5_Sub5!$T$91="NS"),0,IF(AND(AD59="NA",CNGE_2025_M1_Secc5_Sub5!$T$91="NA"),0,IF(AD59&lt;=SUM(CNGE_2025_M1_Secc5_Sub5!$T$91),0,1)))</f>
        <v>0</v>
      </c>
      <c r="BZ59" s="293">
        <f t="shared" si="4"/>
        <v>0</v>
      </c>
      <c r="CA59" s="294" t="str">
        <f>IF(BZ59=0,"",
IF(SUM($BZ$26:BZ59)=1,CB59,
IF($BZ$146&gt;SUM($BZ$26:BZ59),_xlfn.CONCAT(", ",CB59),
IF($BZ$146=SUM($BZ$26:BZ59),_xlfn.CONCAT(" y ",CB59)))))</f>
        <v/>
      </c>
      <c r="CB59" s="89" t="s">
        <v>5153</v>
      </c>
    </row>
    <row r="60" spans="1:80" ht="15" customHeight="1">
      <c r="A60" s="11"/>
      <c r="C60" s="58" t="s">
        <v>5086</v>
      </c>
      <c r="D60" s="1125" t="str">
        <f>IF(CNGE_2025_M1_Secc5_Sub1!$D65="","",CNGE_2025_M1_Secc5_Sub1!$D65)</f>
        <v/>
      </c>
      <c r="E60" s="889"/>
      <c r="F60" s="889"/>
      <c r="G60" s="889"/>
      <c r="H60" s="889"/>
      <c r="I60" s="889"/>
      <c r="J60" s="889"/>
      <c r="K60" s="889"/>
      <c r="L60" s="889"/>
      <c r="M60" s="889"/>
      <c r="N60" s="890"/>
      <c r="O60" s="992"/>
      <c r="P60" s="885"/>
      <c r="Q60" s="813"/>
      <c r="R60" s="813"/>
      <c r="S60" s="813"/>
      <c r="T60" s="813"/>
      <c r="U60" s="813"/>
      <c r="V60" s="813"/>
      <c r="W60" s="813"/>
      <c r="X60" s="813"/>
      <c r="Y60" s="813"/>
      <c r="Z60" s="813"/>
      <c r="AA60" s="813"/>
      <c r="AB60" s="813"/>
      <c r="AC60" s="813"/>
      <c r="AD60" s="813"/>
      <c r="AI60" s="767">
        <f t="shared" si="0"/>
        <v>0</v>
      </c>
      <c r="AJ60" s="793">
        <f>IF(AND(COUNTBLANK(D60)=0,CNGE_2025_M1_Secc5_Sub5!$P$71&lt;&gt;"",CNGE_2025_M1_Secc5_Sub5!$P$71&lt;&gt;1,COUNTA(Q60:R60)=0),0,IF(AND(COUNTBLANK(D60)=0,CNGE_2025_M1_Secc5_Sub5!$P$71&lt;&gt;"",CNGE_2025_M1_Secc5_Sub5!$P$71=1,COUNTA(Q60:R60)=2),0,IF(AND(COUNTBLANK(D60)=1,COUNTA(Q60:R60)=0),0,1)))</f>
        <v>0</v>
      </c>
      <c r="AK60" s="795">
        <f>IF(AND(COUNTBLANK(D60)=0,CNGE_2025_M1_Secc5_Sub5!$P$72&lt;&gt;"",CNGE_2025_M1_Secc5_Sub5!$P$72&lt;&gt;1,COUNTA(S60:T60)=0),0,IF(AND(COUNTBLANK(D60)=0,CNGE_2025_M1_Secc5_Sub5!$P$72&lt;&gt;"",CNGE_2025_M1_Secc5_Sub5!$P$72=1,COUNTA(S60:T60)=2),0,IF(AND(COUNTBLANK(D60)=1,COUNTA(S60:T60)=0),0,1)))</f>
        <v>0</v>
      </c>
      <c r="AL60" s="793">
        <f>IF(AND(COUNTBLANK(D60)=0,CNGE_2025_M1_Secc5_Sub5!$P$73&lt;&gt;"",CNGE_2025_M1_Secc5_Sub5!$P$73&lt;&gt;1,COUNTA(U60:V60)=0),0,IF(AND(COUNTBLANK(D60)=0,CNGE_2025_M1_Secc5_Sub5!$P$73&lt;&gt;"",CNGE_2025_M1_Secc5_Sub5!$P$73=1,COUNTA(U60:V60)=2),0,IF(AND(COUNTBLANK(D60)=1,COUNTA(U60:V60)=0),0,1)))</f>
        <v>0</v>
      </c>
      <c r="AM60" s="795">
        <f>IF(AND(COUNTBLANK(D60)=0,CNGE_2025_M1_Secc5_Sub5!$P$74&lt;&gt;"",CNGE_2025_M1_Secc5_Sub5!$P$74&lt;&gt;1,COUNTA(W60:X60)=0),0,IF(AND(COUNTBLANK(D60)=0,CNGE_2025_M1_Secc5_Sub5!$P$74&lt;&gt;"",CNGE_2025_M1_Secc5_Sub5!$P$74=1,COUNTA(W60:X60)=2),0,IF(AND(COUNTBLANK(D60)=1,COUNTA(W60:X60)=0),0,1)))</f>
        <v>0</v>
      </c>
      <c r="AN60" s="793">
        <f>IF(AND(COUNTBLANK(D60)=0,CNGE_2025_M1_Secc5_Sub5!$P$75&lt;&gt;"",CNGE_2025_M1_Secc5_Sub5!$P$75&lt;&gt;1,COUNTA(Y60:Z60)=0),0,IF(AND(COUNTBLANK(D60)=0,CNGE_2025_M1_Secc5_Sub5!$P$75&lt;&gt;"",CNGE_2025_M1_Secc5_Sub5!$P$75=1,COUNTA(Y60:Z60)=2),0,IF(AND(COUNTBLANK(D60)=1,COUNTA(Y60:Z60)=0),0,1)))</f>
        <v>0</v>
      </c>
      <c r="AO60" s="795">
        <f>IF(AND(COUNTBLANK(D60)=0,CNGE_2025_M1_Secc5_Sub5!$P$76&lt;&gt;"",CNGE_2025_M1_Secc5_Sub5!$P$76&lt;&gt;1,COUNTA(AA60:AB60)=0),0,IF(AND(COUNTBLANK(D60)=0,CNGE_2025_M1_Secc5_Sub5!$P$76&lt;&gt;"",CNGE_2025_M1_Secc5_Sub5!$P$76=1,COUNTA(AA60:AB60)=2),0,IF(AND(COUNTBLANK(D60)=1,COUNTA(AA60:AB60)=0),0,1)))</f>
        <v>0</v>
      </c>
      <c r="AP60" s="793">
        <f>IF(AND(COUNTBLANK(D60)=0,CNGE_2025_M1_Secc5_Sub5!$P$77&lt;&gt;"",CNGE_2025_M1_Secc5_Sub5!$P$77&lt;&gt;1,COUNTA(AC60:AD60)=0),0,IF(AND(COUNTBLANK(D60)=0,CNGE_2025_M1_Secc5_Sub5!$P$77&lt;&gt;"",CNGE_2025_M1_Secc5_Sub5!$P$77=1,COUNTA(AC60:AD60)=2),0,IF(AND(COUNTBLANK(D60)=1,COUNTA(AC60:AD60)=0),0,1)))</f>
        <v>0</v>
      </c>
      <c r="AQ60" s="723">
        <f t="shared" si="1"/>
        <v>0</v>
      </c>
      <c r="AR60" s="293">
        <f t="shared" si="2"/>
        <v>0</v>
      </c>
      <c r="AS60" s="294" t="str">
        <f>IF(AR60=0,"",
IF(SUM($AR$26:AR60)=1,AT60,
IF($AR$146&gt;SUM($AR$26:AR60),_xlfn.CONCAT(", ",AT60),
IF($AR$146=SUM($AR$26:AR60),_xlfn.CONCAT(" y ",AT60)))))</f>
        <v/>
      </c>
      <c r="AT60" s="89" t="s">
        <v>5154</v>
      </c>
      <c r="BB60" s="439">
        <f>IF(OR(Q60="NS",CNGE_2025_M1_Secc5_Sub5!$T$71="NS"),0,IF(AND(Q60="NA",CNGE_2025_M1_Secc5_Sub5!$T$71="NA"),0,IF(Q60&lt;=SUM(CNGE_2025_M1_Secc5_Sub5!$T$71),0,1)))</f>
        <v>0</v>
      </c>
      <c r="BC60" s="625">
        <f>IF(OR(S60="NS",CNGE_2025_M1_Secc5_Sub5!$T$72="NS"),0,IF(AND(S60="NA",CNGE_2025_M1_Secc5_Sub5!$T$72="NA"),0,IF(S60&lt;=SUM(CNGE_2025_M1_Secc5_Sub5!$T$72),0,1)))</f>
        <v>0</v>
      </c>
      <c r="BD60" s="439">
        <f>IF(OR(U60="NS",CNGE_2025_M1_Secc5_Sub5!$T$73="NS"),0,IF(AND(U60="NA",CNGE_2025_M1_Secc5_Sub5!$T$73="NA"),0,IF(U60&lt;=SUM(CNGE_2025_M1_Secc5_Sub5!$T$73),0,1)))</f>
        <v>0</v>
      </c>
      <c r="BE60" s="625">
        <f>IF(OR(W60="NS",CNGE_2025_M1_Secc5_Sub5!$T$74="NS"),0,IF(AND(W60="NA",CNGE_2025_M1_Secc5_Sub5!$T$74="NA"),0,IF(W60&lt;=SUM(CNGE_2025_M1_Secc5_Sub5!$T$74),0,1)))</f>
        <v>0</v>
      </c>
      <c r="BF60" s="439">
        <f>IF(OR(Y60="NS",CNGE_2025_M1_Secc5_Sub5!$T$75="NS"),0,IF(AND(Y60="NA",CNGE_2025_M1_Secc5_Sub5!$T$75="NA"),0,IF(Y60&lt;=SUM(CNGE_2025_M1_Secc5_Sub5!$T$75),0,1)))</f>
        <v>0</v>
      </c>
      <c r="BG60" s="625">
        <f>IF(OR(AA60="NS",CNGE_2025_M1_Secc5_Sub5!$T$76="NS"),0,IF(AND(AA60="NA",CNGE_2025_M1_Secc5_Sub5!$T$76="NA"),0,IF(AA60&lt;=SUM(CNGE_2025_M1_Secc5_Sub5!$T$76),0,1)))</f>
        <v>0</v>
      </c>
      <c r="BH60" s="439">
        <f>IF(OR(AC60="NS",CNGE_2025_M1_Secc5_Sub5!$T$77="NS"),0,IF(AND(AC60="NA",CNGE_2025_M1_Secc5_Sub5!$T$77="NA"),0,IF(AC60&lt;=SUM(CNGE_2025_M1_Secc5_Sub5!$T$77),0,1)))</f>
        <v>0</v>
      </c>
      <c r="BI60" s="293">
        <f t="shared" si="3"/>
        <v>0</v>
      </c>
      <c r="BJ60" s="294" t="str">
        <f>IF(BI60=0,"",
IF(SUM($BI$26:BI60)=1,BK60,
IF($BI$146&gt;SUM($BI$26:BI60),_xlfn.CONCAT(", ",BK60),
IF($BI$146=SUM($BI$26:BI60),_xlfn.CONCAT(" y ",BK60)))))</f>
        <v/>
      </c>
      <c r="BK60" s="89" t="s">
        <v>5154</v>
      </c>
      <c r="BS60" s="807">
        <f>IF(OR(R60="NS",CNGE_2025_M1_Secc5_Sub5!$T$85="NS"),0,IF(AND(R60="NA",CNGE_2025_M1_Secc5_Sub5!$T$85="NA"),0,IF(R60&lt;=SUM(CNGE_2025_M1_Secc5_Sub5!$T$85),0,1)))</f>
        <v>0</v>
      </c>
      <c r="BT60" s="492">
        <f>IF(OR(T60="NS",CNGE_2025_M1_Secc5_Sub5!$T$86="NS"),0,IF(AND(T60="NA",CNGE_2025_M1_Secc5_Sub5!$T$86="NA"),0,IF(T60&lt;=SUM(CNGE_2025_M1_Secc5_Sub5!$T$86),0,1)))</f>
        <v>0</v>
      </c>
      <c r="BU60" s="807">
        <f>IF(OR(V60="NS",CNGE_2025_M1_Secc5_Sub5!$T$87="NS"),0,IF(AND(V60="NA",CNGE_2025_M1_Secc5_Sub5!$T$87="NA"),0,IF(V60&lt;=SUM(CNGE_2025_M1_Secc5_Sub5!$T$87),0,1)))</f>
        <v>0</v>
      </c>
      <c r="BV60" s="492">
        <f>IF(OR(X60="NS",CNGE_2025_M1_Secc5_Sub5!$T$88="NS"),0,IF(AND(X60="NA",CNGE_2025_M1_Secc5_Sub5!$T$88="NA"),0,IF(X60&lt;=SUM(CNGE_2025_M1_Secc5_Sub5!$T$88),0,1)))</f>
        <v>0</v>
      </c>
      <c r="BW60" s="807">
        <f>IF(OR(Z60="NS",CNGE_2025_M1_Secc5_Sub5!$T$89="NS"),0,IF(AND(Z60="NA",CNGE_2025_M1_Secc5_Sub5!$T$89="NA"),0,IF(Z60&lt;=SUM(CNGE_2025_M1_Secc5_Sub5!$T$89),0,1)))</f>
        <v>0</v>
      </c>
      <c r="BX60" s="492">
        <f>IF(OR(AB60="NS",CNGE_2025_M1_Secc5_Sub5!$T$90="NS"),0,IF(AND(AB60="NA",CNGE_2025_M1_Secc5_Sub5!$T$90="NA"),0,IF(AB60&lt;=SUM(CNGE_2025_M1_Secc5_Sub5!$T$90),0,1)))</f>
        <v>0</v>
      </c>
      <c r="BY60" s="807">
        <f>IF(OR(AD60="NS",CNGE_2025_M1_Secc5_Sub5!$T$91="NS"),0,IF(AND(AD60="NA",CNGE_2025_M1_Secc5_Sub5!$T$91="NA"),0,IF(AD60&lt;=SUM(CNGE_2025_M1_Secc5_Sub5!$T$91),0,1)))</f>
        <v>0</v>
      </c>
      <c r="BZ60" s="293">
        <f t="shared" si="4"/>
        <v>0</v>
      </c>
      <c r="CA60" s="294" t="str">
        <f>IF(BZ60=0,"",
IF(SUM($BZ$26:BZ60)=1,CB60,
IF($BZ$146&gt;SUM($BZ$26:BZ60),_xlfn.CONCAT(", ",CB60),
IF($BZ$146=SUM($BZ$26:BZ60),_xlfn.CONCAT(" y ",CB60)))))</f>
        <v/>
      </c>
      <c r="CB60" s="89" t="s">
        <v>5154</v>
      </c>
    </row>
    <row r="61" spans="1:80" ht="15" customHeight="1">
      <c r="A61" s="11"/>
      <c r="C61" s="58" t="s">
        <v>5155</v>
      </c>
      <c r="D61" s="1125" t="str">
        <f>IF(CNGE_2025_M1_Secc5_Sub1!$D66="","",CNGE_2025_M1_Secc5_Sub1!$D66)</f>
        <v/>
      </c>
      <c r="E61" s="889"/>
      <c r="F61" s="889"/>
      <c r="G61" s="889"/>
      <c r="H61" s="889"/>
      <c r="I61" s="889"/>
      <c r="J61" s="889"/>
      <c r="K61" s="889"/>
      <c r="L61" s="889"/>
      <c r="M61" s="889"/>
      <c r="N61" s="890"/>
      <c r="O61" s="992"/>
      <c r="P61" s="885"/>
      <c r="Q61" s="813"/>
      <c r="R61" s="813"/>
      <c r="S61" s="813"/>
      <c r="T61" s="813"/>
      <c r="U61" s="813"/>
      <c r="V61" s="813"/>
      <c r="W61" s="813"/>
      <c r="X61" s="813"/>
      <c r="Y61" s="813"/>
      <c r="Z61" s="813"/>
      <c r="AA61" s="813"/>
      <c r="AB61" s="813"/>
      <c r="AC61" s="813"/>
      <c r="AD61" s="813"/>
      <c r="AI61" s="767">
        <f t="shared" si="0"/>
        <v>0</v>
      </c>
      <c r="AJ61" s="793">
        <f>IF(AND(COUNTBLANK(D61)=0,CNGE_2025_M1_Secc5_Sub5!$P$71&lt;&gt;"",CNGE_2025_M1_Secc5_Sub5!$P$71&lt;&gt;1,COUNTA(Q61:R61)=0),0,IF(AND(COUNTBLANK(D61)=0,CNGE_2025_M1_Secc5_Sub5!$P$71&lt;&gt;"",CNGE_2025_M1_Secc5_Sub5!$P$71=1,COUNTA(Q61:R61)=2),0,IF(AND(COUNTBLANK(D61)=1,COUNTA(Q61:R61)=0),0,1)))</f>
        <v>0</v>
      </c>
      <c r="AK61" s="795">
        <f>IF(AND(COUNTBLANK(D61)=0,CNGE_2025_M1_Secc5_Sub5!$P$72&lt;&gt;"",CNGE_2025_M1_Secc5_Sub5!$P$72&lt;&gt;1,COUNTA(S61:T61)=0),0,IF(AND(COUNTBLANK(D61)=0,CNGE_2025_M1_Secc5_Sub5!$P$72&lt;&gt;"",CNGE_2025_M1_Secc5_Sub5!$P$72=1,COUNTA(S61:T61)=2),0,IF(AND(COUNTBLANK(D61)=1,COUNTA(S61:T61)=0),0,1)))</f>
        <v>0</v>
      </c>
      <c r="AL61" s="793">
        <f>IF(AND(COUNTBLANK(D61)=0,CNGE_2025_M1_Secc5_Sub5!$P$73&lt;&gt;"",CNGE_2025_M1_Secc5_Sub5!$P$73&lt;&gt;1,COUNTA(U61:V61)=0),0,IF(AND(COUNTBLANK(D61)=0,CNGE_2025_M1_Secc5_Sub5!$P$73&lt;&gt;"",CNGE_2025_M1_Secc5_Sub5!$P$73=1,COUNTA(U61:V61)=2),0,IF(AND(COUNTBLANK(D61)=1,COUNTA(U61:V61)=0),0,1)))</f>
        <v>0</v>
      </c>
      <c r="AM61" s="795">
        <f>IF(AND(COUNTBLANK(D61)=0,CNGE_2025_M1_Secc5_Sub5!$P$74&lt;&gt;"",CNGE_2025_M1_Secc5_Sub5!$P$74&lt;&gt;1,COUNTA(W61:X61)=0),0,IF(AND(COUNTBLANK(D61)=0,CNGE_2025_M1_Secc5_Sub5!$P$74&lt;&gt;"",CNGE_2025_M1_Secc5_Sub5!$P$74=1,COUNTA(W61:X61)=2),0,IF(AND(COUNTBLANK(D61)=1,COUNTA(W61:X61)=0),0,1)))</f>
        <v>0</v>
      </c>
      <c r="AN61" s="793">
        <f>IF(AND(COUNTBLANK(D61)=0,CNGE_2025_M1_Secc5_Sub5!$P$75&lt;&gt;"",CNGE_2025_M1_Secc5_Sub5!$P$75&lt;&gt;1,COUNTA(Y61:Z61)=0),0,IF(AND(COUNTBLANK(D61)=0,CNGE_2025_M1_Secc5_Sub5!$P$75&lt;&gt;"",CNGE_2025_M1_Secc5_Sub5!$P$75=1,COUNTA(Y61:Z61)=2),0,IF(AND(COUNTBLANK(D61)=1,COUNTA(Y61:Z61)=0),0,1)))</f>
        <v>0</v>
      </c>
      <c r="AO61" s="795">
        <f>IF(AND(COUNTBLANK(D61)=0,CNGE_2025_M1_Secc5_Sub5!$P$76&lt;&gt;"",CNGE_2025_M1_Secc5_Sub5!$P$76&lt;&gt;1,COUNTA(AA61:AB61)=0),0,IF(AND(COUNTBLANK(D61)=0,CNGE_2025_M1_Secc5_Sub5!$P$76&lt;&gt;"",CNGE_2025_M1_Secc5_Sub5!$P$76=1,COUNTA(AA61:AB61)=2),0,IF(AND(COUNTBLANK(D61)=1,COUNTA(AA61:AB61)=0),0,1)))</f>
        <v>0</v>
      </c>
      <c r="AP61" s="793">
        <f>IF(AND(COUNTBLANK(D61)=0,CNGE_2025_M1_Secc5_Sub5!$P$77&lt;&gt;"",CNGE_2025_M1_Secc5_Sub5!$P$77&lt;&gt;1,COUNTA(AC61:AD61)=0),0,IF(AND(COUNTBLANK(D61)=0,CNGE_2025_M1_Secc5_Sub5!$P$77&lt;&gt;"",CNGE_2025_M1_Secc5_Sub5!$P$77=1,COUNTA(AC61:AD61)=2),0,IF(AND(COUNTBLANK(D61)=1,COUNTA(AC61:AD61)=0),0,1)))</f>
        <v>0</v>
      </c>
      <c r="AQ61" s="723">
        <f t="shared" si="1"/>
        <v>0</v>
      </c>
      <c r="AR61" s="293">
        <f t="shared" si="2"/>
        <v>0</v>
      </c>
      <c r="AS61" s="294" t="str">
        <f>IF(AR61=0,"",
IF(SUM($AR$26:AR61)=1,AT61,
IF($AR$146&gt;SUM($AR$26:AR61),_xlfn.CONCAT(", ",AT61),
IF($AR$146=SUM($AR$26:AR61),_xlfn.CONCAT(" y ",AT61)))))</f>
        <v/>
      </c>
      <c r="AT61" s="89" t="s">
        <v>5156</v>
      </c>
      <c r="BB61" s="439">
        <f>IF(OR(Q61="NS",CNGE_2025_M1_Secc5_Sub5!$T$71="NS"),0,IF(AND(Q61="NA",CNGE_2025_M1_Secc5_Sub5!$T$71="NA"),0,IF(Q61&lt;=SUM(CNGE_2025_M1_Secc5_Sub5!$T$71),0,1)))</f>
        <v>0</v>
      </c>
      <c r="BC61" s="625">
        <f>IF(OR(S61="NS",CNGE_2025_M1_Secc5_Sub5!$T$72="NS"),0,IF(AND(S61="NA",CNGE_2025_M1_Secc5_Sub5!$T$72="NA"),0,IF(S61&lt;=SUM(CNGE_2025_M1_Secc5_Sub5!$T$72),0,1)))</f>
        <v>0</v>
      </c>
      <c r="BD61" s="439">
        <f>IF(OR(U61="NS",CNGE_2025_M1_Secc5_Sub5!$T$73="NS"),0,IF(AND(U61="NA",CNGE_2025_M1_Secc5_Sub5!$T$73="NA"),0,IF(U61&lt;=SUM(CNGE_2025_M1_Secc5_Sub5!$T$73),0,1)))</f>
        <v>0</v>
      </c>
      <c r="BE61" s="625">
        <f>IF(OR(W61="NS",CNGE_2025_M1_Secc5_Sub5!$T$74="NS"),0,IF(AND(W61="NA",CNGE_2025_M1_Secc5_Sub5!$T$74="NA"),0,IF(W61&lt;=SUM(CNGE_2025_M1_Secc5_Sub5!$T$74),0,1)))</f>
        <v>0</v>
      </c>
      <c r="BF61" s="439">
        <f>IF(OR(Y61="NS",CNGE_2025_M1_Secc5_Sub5!$T$75="NS"),0,IF(AND(Y61="NA",CNGE_2025_M1_Secc5_Sub5!$T$75="NA"),0,IF(Y61&lt;=SUM(CNGE_2025_M1_Secc5_Sub5!$T$75),0,1)))</f>
        <v>0</v>
      </c>
      <c r="BG61" s="625">
        <f>IF(OR(AA61="NS",CNGE_2025_M1_Secc5_Sub5!$T$76="NS"),0,IF(AND(AA61="NA",CNGE_2025_M1_Secc5_Sub5!$T$76="NA"),0,IF(AA61&lt;=SUM(CNGE_2025_M1_Secc5_Sub5!$T$76),0,1)))</f>
        <v>0</v>
      </c>
      <c r="BH61" s="439">
        <f>IF(OR(AC61="NS",CNGE_2025_M1_Secc5_Sub5!$T$77="NS"),0,IF(AND(AC61="NA",CNGE_2025_M1_Secc5_Sub5!$T$77="NA"),0,IF(AC61&lt;=SUM(CNGE_2025_M1_Secc5_Sub5!$T$77),0,1)))</f>
        <v>0</v>
      </c>
      <c r="BI61" s="293">
        <f t="shared" si="3"/>
        <v>0</v>
      </c>
      <c r="BJ61" s="294" t="str">
        <f>IF(BI61=0,"",
IF(SUM($BI$26:BI61)=1,BK61,
IF($BI$146&gt;SUM($BI$26:BI61),_xlfn.CONCAT(", ",BK61),
IF($BI$146=SUM($BI$26:BI61),_xlfn.CONCAT(" y ",BK61)))))</f>
        <v/>
      </c>
      <c r="BK61" s="89" t="s">
        <v>5156</v>
      </c>
      <c r="BS61" s="807">
        <f>IF(OR(R61="NS",CNGE_2025_M1_Secc5_Sub5!$T$85="NS"),0,IF(AND(R61="NA",CNGE_2025_M1_Secc5_Sub5!$T$85="NA"),0,IF(R61&lt;=SUM(CNGE_2025_M1_Secc5_Sub5!$T$85),0,1)))</f>
        <v>0</v>
      </c>
      <c r="BT61" s="492">
        <f>IF(OR(T61="NS",CNGE_2025_M1_Secc5_Sub5!$T$86="NS"),0,IF(AND(T61="NA",CNGE_2025_M1_Secc5_Sub5!$T$86="NA"),0,IF(T61&lt;=SUM(CNGE_2025_M1_Secc5_Sub5!$T$86),0,1)))</f>
        <v>0</v>
      </c>
      <c r="BU61" s="807">
        <f>IF(OR(V61="NS",CNGE_2025_M1_Secc5_Sub5!$T$87="NS"),0,IF(AND(V61="NA",CNGE_2025_M1_Secc5_Sub5!$T$87="NA"),0,IF(V61&lt;=SUM(CNGE_2025_M1_Secc5_Sub5!$T$87),0,1)))</f>
        <v>0</v>
      </c>
      <c r="BV61" s="492">
        <f>IF(OR(X61="NS",CNGE_2025_M1_Secc5_Sub5!$T$88="NS"),0,IF(AND(X61="NA",CNGE_2025_M1_Secc5_Sub5!$T$88="NA"),0,IF(X61&lt;=SUM(CNGE_2025_M1_Secc5_Sub5!$T$88),0,1)))</f>
        <v>0</v>
      </c>
      <c r="BW61" s="807">
        <f>IF(OR(Z61="NS",CNGE_2025_M1_Secc5_Sub5!$T$89="NS"),0,IF(AND(Z61="NA",CNGE_2025_M1_Secc5_Sub5!$T$89="NA"),0,IF(Z61&lt;=SUM(CNGE_2025_M1_Secc5_Sub5!$T$89),0,1)))</f>
        <v>0</v>
      </c>
      <c r="BX61" s="492">
        <f>IF(OR(AB61="NS",CNGE_2025_M1_Secc5_Sub5!$T$90="NS"),0,IF(AND(AB61="NA",CNGE_2025_M1_Secc5_Sub5!$T$90="NA"),0,IF(AB61&lt;=SUM(CNGE_2025_M1_Secc5_Sub5!$T$90),0,1)))</f>
        <v>0</v>
      </c>
      <c r="BY61" s="807">
        <f>IF(OR(AD61="NS",CNGE_2025_M1_Secc5_Sub5!$T$91="NS"),0,IF(AND(AD61="NA",CNGE_2025_M1_Secc5_Sub5!$T$91="NA"),0,IF(AD61&lt;=SUM(CNGE_2025_M1_Secc5_Sub5!$T$91),0,1)))</f>
        <v>0</v>
      </c>
      <c r="BZ61" s="293">
        <f t="shared" si="4"/>
        <v>0</v>
      </c>
      <c r="CA61" s="294" t="str">
        <f>IF(BZ61=0,"",
IF(SUM($BZ$26:BZ61)=1,CB61,
IF($BZ$146&gt;SUM($BZ$26:BZ61),_xlfn.CONCAT(", ",CB61),
IF($BZ$146=SUM($BZ$26:BZ61),_xlfn.CONCAT(" y ",CB61)))))</f>
        <v/>
      </c>
      <c r="CB61" s="89" t="s">
        <v>5156</v>
      </c>
    </row>
    <row r="62" spans="1:80" ht="15" customHeight="1">
      <c r="A62" s="11"/>
      <c r="C62" s="58" t="s">
        <v>5157</v>
      </c>
      <c r="D62" s="1125" t="str">
        <f>IF(CNGE_2025_M1_Secc5_Sub1!$D67="","",CNGE_2025_M1_Secc5_Sub1!$D67)</f>
        <v/>
      </c>
      <c r="E62" s="889"/>
      <c r="F62" s="889"/>
      <c r="G62" s="889"/>
      <c r="H62" s="889"/>
      <c r="I62" s="889"/>
      <c r="J62" s="889"/>
      <c r="K62" s="889"/>
      <c r="L62" s="889"/>
      <c r="M62" s="889"/>
      <c r="N62" s="890"/>
      <c r="O62" s="992"/>
      <c r="P62" s="885"/>
      <c r="Q62" s="813"/>
      <c r="R62" s="813"/>
      <c r="S62" s="813"/>
      <c r="T62" s="813"/>
      <c r="U62" s="813"/>
      <c r="V62" s="813"/>
      <c r="W62" s="813"/>
      <c r="X62" s="813"/>
      <c r="Y62" s="813"/>
      <c r="Z62" s="813"/>
      <c r="AA62" s="813"/>
      <c r="AB62" s="813"/>
      <c r="AC62" s="813"/>
      <c r="AD62" s="813"/>
      <c r="AI62" s="767">
        <f t="shared" si="0"/>
        <v>0</v>
      </c>
      <c r="AJ62" s="793">
        <f>IF(AND(COUNTBLANK(D62)=0,CNGE_2025_M1_Secc5_Sub5!$P$71&lt;&gt;"",CNGE_2025_M1_Secc5_Sub5!$P$71&lt;&gt;1,COUNTA(Q62:R62)=0),0,IF(AND(COUNTBLANK(D62)=0,CNGE_2025_M1_Secc5_Sub5!$P$71&lt;&gt;"",CNGE_2025_M1_Secc5_Sub5!$P$71=1,COUNTA(Q62:R62)=2),0,IF(AND(COUNTBLANK(D62)=1,COUNTA(Q62:R62)=0),0,1)))</f>
        <v>0</v>
      </c>
      <c r="AK62" s="795">
        <f>IF(AND(COUNTBLANK(D62)=0,CNGE_2025_M1_Secc5_Sub5!$P$72&lt;&gt;"",CNGE_2025_M1_Secc5_Sub5!$P$72&lt;&gt;1,COUNTA(S62:T62)=0),0,IF(AND(COUNTBLANK(D62)=0,CNGE_2025_M1_Secc5_Sub5!$P$72&lt;&gt;"",CNGE_2025_M1_Secc5_Sub5!$P$72=1,COUNTA(S62:T62)=2),0,IF(AND(COUNTBLANK(D62)=1,COUNTA(S62:T62)=0),0,1)))</f>
        <v>0</v>
      </c>
      <c r="AL62" s="793">
        <f>IF(AND(COUNTBLANK(D62)=0,CNGE_2025_M1_Secc5_Sub5!$P$73&lt;&gt;"",CNGE_2025_M1_Secc5_Sub5!$P$73&lt;&gt;1,COUNTA(U62:V62)=0),0,IF(AND(COUNTBLANK(D62)=0,CNGE_2025_M1_Secc5_Sub5!$P$73&lt;&gt;"",CNGE_2025_M1_Secc5_Sub5!$P$73=1,COUNTA(U62:V62)=2),0,IF(AND(COUNTBLANK(D62)=1,COUNTA(U62:V62)=0),0,1)))</f>
        <v>0</v>
      </c>
      <c r="AM62" s="795">
        <f>IF(AND(COUNTBLANK(D62)=0,CNGE_2025_M1_Secc5_Sub5!$P$74&lt;&gt;"",CNGE_2025_M1_Secc5_Sub5!$P$74&lt;&gt;1,COUNTA(W62:X62)=0),0,IF(AND(COUNTBLANK(D62)=0,CNGE_2025_M1_Secc5_Sub5!$P$74&lt;&gt;"",CNGE_2025_M1_Secc5_Sub5!$P$74=1,COUNTA(W62:X62)=2),0,IF(AND(COUNTBLANK(D62)=1,COUNTA(W62:X62)=0),0,1)))</f>
        <v>0</v>
      </c>
      <c r="AN62" s="793">
        <f>IF(AND(COUNTBLANK(D62)=0,CNGE_2025_M1_Secc5_Sub5!$P$75&lt;&gt;"",CNGE_2025_M1_Secc5_Sub5!$P$75&lt;&gt;1,COUNTA(Y62:Z62)=0),0,IF(AND(COUNTBLANK(D62)=0,CNGE_2025_M1_Secc5_Sub5!$P$75&lt;&gt;"",CNGE_2025_M1_Secc5_Sub5!$P$75=1,COUNTA(Y62:Z62)=2),0,IF(AND(COUNTBLANK(D62)=1,COUNTA(Y62:Z62)=0),0,1)))</f>
        <v>0</v>
      </c>
      <c r="AO62" s="795">
        <f>IF(AND(COUNTBLANK(D62)=0,CNGE_2025_M1_Secc5_Sub5!$P$76&lt;&gt;"",CNGE_2025_M1_Secc5_Sub5!$P$76&lt;&gt;1,COUNTA(AA62:AB62)=0),0,IF(AND(COUNTBLANK(D62)=0,CNGE_2025_M1_Secc5_Sub5!$P$76&lt;&gt;"",CNGE_2025_M1_Secc5_Sub5!$P$76=1,COUNTA(AA62:AB62)=2),0,IF(AND(COUNTBLANK(D62)=1,COUNTA(AA62:AB62)=0),0,1)))</f>
        <v>0</v>
      </c>
      <c r="AP62" s="793">
        <f>IF(AND(COUNTBLANK(D62)=0,CNGE_2025_M1_Secc5_Sub5!$P$77&lt;&gt;"",CNGE_2025_M1_Secc5_Sub5!$P$77&lt;&gt;1,COUNTA(AC62:AD62)=0),0,IF(AND(COUNTBLANK(D62)=0,CNGE_2025_M1_Secc5_Sub5!$P$77&lt;&gt;"",CNGE_2025_M1_Secc5_Sub5!$P$77=1,COUNTA(AC62:AD62)=2),0,IF(AND(COUNTBLANK(D62)=1,COUNTA(AC62:AD62)=0),0,1)))</f>
        <v>0</v>
      </c>
      <c r="AQ62" s="723">
        <f t="shared" si="1"/>
        <v>0</v>
      </c>
      <c r="AR62" s="293">
        <f t="shared" si="2"/>
        <v>0</v>
      </c>
      <c r="AS62" s="294" t="str">
        <f>IF(AR62=0,"",
IF(SUM($AR$26:AR62)=1,AT62,
IF($AR$146&gt;SUM($AR$26:AR62),_xlfn.CONCAT(", ",AT62),
IF($AR$146=SUM($AR$26:AR62),_xlfn.CONCAT(" y ",AT62)))))</f>
        <v/>
      </c>
      <c r="AT62" s="89" t="s">
        <v>5158</v>
      </c>
      <c r="BB62" s="439">
        <f>IF(OR(Q62="NS",CNGE_2025_M1_Secc5_Sub5!$T$71="NS"),0,IF(AND(Q62="NA",CNGE_2025_M1_Secc5_Sub5!$T$71="NA"),0,IF(Q62&lt;=SUM(CNGE_2025_M1_Secc5_Sub5!$T$71),0,1)))</f>
        <v>0</v>
      </c>
      <c r="BC62" s="625">
        <f>IF(OR(S62="NS",CNGE_2025_M1_Secc5_Sub5!$T$72="NS"),0,IF(AND(S62="NA",CNGE_2025_M1_Secc5_Sub5!$T$72="NA"),0,IF(S62&lt;=SUM(CNGE_2025_M1_Secc5_Sub5!$T$72),0,1)))</f>
        <v>0</v>
      </c>
      <c r="BD62" s="439">
        <f>IF(OR(U62="NS",CNGE_2025_M1_Secc5_Sub5!$T$73="NS"),0,IF(AND(U62="NA",CNGE_2025_M1_Secc5_Sub5!$T$73="NA"),0,IF(U62&lt;=SUM(CNGE_2025_M1_Secc5_Sub5!$T$73),0,1)))</f>
        <v>0</v>
      </c>
      <c r="BE62" s="625">
        <f>IF(OR(W62="NS",CNGE_2025_M1_Secc5_Sub5!$T$74="NS"),0,IF(AND(W62="NA",CNGE_2025_M1_Secc5_Sub5!$T$74="NA"),0,IF(W62&lt;=SUM(CNGE_2025_M1_Secc5_Sub5!$T$74),0,1)))</f>
        <v>0</v>
      </c>
      <c r="BF62" s="439">
        <f>IF(OR(Y62="NS",CNGE_2025_M1_Secc5_Sub5!$T$75="NS"),0,IF(AND(Y62="NA",CNGE_2025_M1_Secc5_Sub5!$T$75="NA"),0,IF(Y62&lt;=SUM(CNGE_2025_M1_Secc5_Sub5!$T$75),0,1)))</f>
        <v>0</v>
      </c>
      <c r="BG62" s="625">
        <f>IF(OR(AA62="NS",CNGE_2025_M1_Secc5_Sub5!$T$76="NS"),0,IF(AND(AA62="NA",CNGE_2025_M1_Secc5_Sub5!$T$76="NA"),0,IF(AA62&lt;=SUM(CNGE_2025_M1_Secc5_Sub5!$T$76),0,1)))</f>
        <v>0</v>
      </c>
      <c r="BH62" s="439">
        <f>IF(OR(AC62="NS",CNGE_2025_M1_Secc5_Sub5!$T$77="NS"),0,IF(AND(AC62="NA",CNGE_2025_M1_Secc5_Sub5!$T$77="NA"),0,IF(AC62&lt;=SUM(CNGE_2025_M1_Secc5_Sub5!$T$77),0,1)))</f>
        <v>0</v>
      </c>
      <c r="BI62" s="293">
        <f t="shared" si="3"/>
        <v>0</v>
      </c>
      <c r="BJ62" s="294" t="str">
        <f>IF(BI62=0,"",
IF(SUM($BI$26:BI62)=1,BK62,
IF($BI$146&gt;SUM($BI$26:BI62),_xlfn.CONCAT(", ",BK62),
IF($BI$146=SUM($BI$26:BI62),_xlfn.CONCAT(" y ",BK62)))))</f>
        <v/>
      </c>
      <c r="BK62" s="89" t="s">
        <v>5158</v>
      </c>
      <c r="BS62" s="807">
        <f>IF(OR(R62="NS",CNGE_2025_M1_Secc5_Sub5!$T$85="NS"),0,IF(AND(R62="NA",CNGE_2025_M1_Secc5_Sub5!$T$85="NA"),0,IF(R62&lt;=SUM(CNGE_2025_M1_Secc5_Sub5!$T$85),0,1)))</f>
        <v>0</v>
      </c>
      <c r="BT62" s="492">
        <f>IF(OR(T62="NS",CNGE_2025_M1_Secc5_Sub5!$T$86="NS"),0,IF(AND(T62="NA",CNGE_2025_M1_Secc5_Sub5!$T$86="NA"),0,IF(T62&lt;=SUM(CNGE_2025_M1_Secc5_Sub5!$T$86),0,1)))</f>
        <v>0</v>
      </c>
      <c r="BU62" s="807">
        <f>IF(OR(V62="NS",CNGE_2025_M1_Secc5_Sub5!$T$87="NS"),0,IF(AND(V62="NA",CNGE_2025_M1_Secc5_Sub5!$T$87="NA"),0,IF(V62&lt;=SUM(CNGE_2025_M1_Secc5_Sub5!$T$87),0,1)))</f>
        <v>0</v>
      </c>
      <c r="BV62" s="492">
        <f>IF(OR(X62="NS",CNGE_2025_M1_Secc5_Sub5!$T$88="NS"),0,IF(AND(X62="NA",CNGE_2025_M1_Secc5_Sub5!$T$88="NA"),0,IF(X62&lt;=SUM(CNGE_2025_M1_Secc5_Sub5!$T$88),0,1)))</f>
        <v>0</v>
      </c>
      <c r="BW62" s="807">
        <f>IF(OR(Z62="NS",CNGE_2025_M1_Secc5_Sub5!$T$89="NS"),0,IF(AND(Z62="NA",CNGE_2025_M1_Secc5_Sub5!$T$89="NA"),0,IF(Z62&lt;=SUM(CNGE_2025_M1_Secc5_Sub5!$T$89),0,1)))</f>
        <v>0</v>
      </c>
      <c r="BX62" s="492">
        <f>IF(OR(AB62="NS",CNGE_2025_M1_Secc5_Sub5!$T$90="NS"),0,IF(AND(AB62="NA",CNGE_2025_M1_Secc5_Sub5!$T$90="NA"),0,IF(AB62&lt;=SUM(CNGE_2025_M1_Secc5_Sub5!$T$90),0,1)))</f>
        <v>0</v>
      </c>
      <c r="BY62" s="807">
        <f>IF(OR(AD62="NS",CNGE_2025_M1_Secc5_Sub5!$T$91="NS"),0,IF(AND(AD62="NA",CNGE_2025_M1_Secc5_Sub5!$T$91="NA"),0,IF(AD62&lt;=SUM(CNGE_2025_M1_Secc5_Sub5!$T$91),0,1)))</f>
        <v>0</v>
      </c>
      <c r="BZ62" s="293">
        <f t="shared" si="4"/>
        <v>0</v>
      </c>
      <c r="CA62" s="294" t="str">
        <f>IF(BZ62=0,"",
IF(SUM($BZ$26:BZ62)=1,CB62,
IF($BZ$146&gt;SUM($BZ$26:BZ62),_xlfn.CONCAT(", ",CB62),
IF($BZ$146=SUM($BZ$26:BZ62),_xlfn.CONCAT(" y ",CB62)))))</f>
        <v/>
      </c>
      <c r="CB62" s="89" t="s">
        <v>5158</v>
      </c>
    </row>
    <row r="63" spans="1:80" ht="15" customHeight="1">
      <c r="A63" s="133"/>
      <c r="C63" s="58" t="s">
        <v>5159</v>
      </c>
      <c r="D63" s="1125" t="str">
        <f>IF(CNGE_2025_M1_Secc5_Sub1!$D68="","",CNGE_2025_M1_Secc5_Sub1!$D68)</f>
        <v/>
      </c>
      <c r="E63" s="889"/>
      <c r="F63" s="889"/>
      <c r="G63" s="889"/>
      <c r="H63" s="889"/>
      <c r="I63" s="889"/>
      <c r="J63" s="889"/>
      <c r="K63" s="889"/>
      <c r="L63" s="889"/>
      <c r="M63" s="889"/>
      <c r="N63" s="890"/>
      <c r="O63" s="992"/>
      <c r="P63" s="885"/>
      <c r="Q63" s="813"/>
      <c r="R63" s="813"/>
      <c r="S63" s="813"/>
      <c r="T63" s="813"/>
      <c r="U63" s="813"/>
      <c r="V63" s="813"/>
      <c r="W63" s="813"/>
      <c r="X63" s="813"/>
      <c r="Y63" s="813"/>
      <c r="Z63" s="813"/>
      <c r="AA63" s="813"/>
      <c r="AB63" s="813"/>
      <c r="AC63" s="813"/>
      <c r="AD63" s="813"/>
      <c r="AI63" s="767">
        <f t="shared" si="0"/>
        <v>0</v>
      </c>
      <c r="AJ63" s="793">
        <f>IF(AND(COUNTBLANK(D63)=0,CNGE_2025_M1_Secc5_Sub5!$P$71&lt;&gt;"",CNGE_2025_M1_Secc5_Sub5!$P$71&lt;&gt;1,COUNTA(Q63:R63)=0),0,IF(AND(COUNTBLANK(D63)=0,CNGE_2025_M1_Secc5_Sub5!$P$71&lt;&gt;"",CNGE_2025_M1_Secc5_Sub5!$P$71=1,COUNTA(Q63:R63)=2),0,IF(AND(COUNTBLANK(D63)=1,COUNTA(Q63:R63)=0),0,1)))</f>
        <v>0</v>
      </c>
      <c r="AK63" s="795">
        <f>IF(AND(COUNTBLANK(D63)=0,CNGE_2025_M1_Secc5_Sub5!$P$72&lt;&gt;"",CNGE_2025_M1_Secc5_Sub5!$P$72&lt;&gt;1,COUNTA(S63:T63)=0),0,IF(AND(COUNTBLANK(D63)=0,CNGE_2025_M1_Secc5_Sub5!$P$72&lt;&gt;"",CNGE_2025_M1_Secc5_Sub5!$P$72=1,COUNTA(S63:T63)=2),0,IF(AND(COUNTBLANK(D63)=1,COUNTA(S63:T63)=0),0,1)))</f>
        <v>0</v>
      </c>
      <c r="AL63" s="793">
        <f>IF(AND(COUNTBLANK(D63)=0,CNGE_2025_M1_Secc5_Sub5!$P$73&lt;&gt;"",CNGE_2025_M1_Secc5_Sub5!$P$73&lt;&gt;1,COUNTA(U63:V63)=0),0,IF(AND(COUNTBLANK(D63)=0,CNGE_2025_M1_Secc5_Sub5!$P$73&lt;&gt;"",CNGE_2025_M1_Secc5_Sub5!$P$73=1,COUNTA(U63:V63)=2),0,IF(AND(COUNTBLANK(D63)=1,COUNTA(U63:V63)=0),0,1)))</f>
        <v>0</v>
      </c>
      <c r="AM63" s="795">
        <f>IF(AND(COUNTBLANK(D63)=0,CNGE_2025_M1_Secc5_Sub5!$P$74&lt;&gt;"",CNGE_2025_M1_Secc5_Sub5!$P$74&lt;&gt;1,COUNTA(W63:X63)=0),0,IF(AND(COUNTBLANK(D63)=0,CNGE_2025_M1_Secc5_Sub5!$P$74&lt;&gt;"",CNGE_2025_M1_Secc5_Sub5!$P$74=1,COUNTA(W63:X63)=2),0,IF(AND(COUNTBLANK(D63)=1,COUNTA(W63:X63)=0),0,1)))</f>
        <v>0</v>
      </c>
      <c r="AN63" s="793">
        <f>IF(AND(COUNTBLANK(D63)=0,CNGE_2025_M1_Secc5_Sub5!$P$75&lt;&gt;"",CNGE_2025_M1_Secc5_Sub5!$P$75&lt;&gt;1,COUNTA(Y63:Z63)=0),0,IF(AND(COUNTBLANK(D63)=0,CNGE_2025_M1_Secc5_Sub5!$P$75&lt;&gt;"",CNGE_2025_M1_Secc5_Sub5!$P$75=1,COUNTA(Y63:Z63)=2),0,IF(AND(COUNTBLANK(D63)=1,COUNTA(Y63:Z63)=0),0,1)))</f>
        <v>0</v>
      </c>
      <c r="AO63" s="795">
        <f>IF(AND(COUNTBLANK(D63)=0,CNGE_2025_M1_Secc5_Sub5!$P$76&lt;&gt;"",CNGE_2025_M1_Secc5_Sub5!$P$76&lt;&gt;1,COUNTA(AA63:AB63)=0),0,IF(AND(COUNTBLANK(D63)=0,CNGE_2025_M1_Secc5_Sub5!$P$76&lt;&gt;"",CNGE_2025_M1_Secc5_Sub5!$P$76=1,COUNTA(AA63:AB63)=2),0,IF(AND(COUNTBLANK(D63)=1,COUNTA(AA63:AB63)=0),0,1)))</f>
        <v>0</v>
      </c>
      <c r="AP63" s="793">
        <f>IF(AND(COUNTBLANK(D63)=0,CNGE_2025_M1_Secc5_Sub5!$P$77&lt;&gt;"",CNGE_2025_M1_Secc5_Sub5!$P$77&lt;&gt;1,COUNTA(AC63:AD63)=0),0,IF(AND(COUNTBLANK(D63)=0,CNGE_2025_M1_Secc5_Sub5!$P$77&lt;&gt;"",CNGE_2025_M1_Secc5_Sub5!$P$77=1,COUNTA(AC63:AD63)=2),0,IF(AND(COUNTBLANK(D63)=1,COUNTA(AC63:AD63)=0),0,1)))</f>
        <v>0</v>
      </c>
      <c r="AQ63" s="723">
        <f t="shared" si="1"/>
        <v>0</v>
      </c>
      <c r="AR63" s="293">
        <f t="shared" si="2"/>
        <v>0</v>
      </c>
      <c r="AS63" s="294" t="str">
        <f>IF(AR63=0,"",
IF(SUM($AR$26:AR63)=1,AT63,
IF($AR$146&gt;SUM($AR$26:AR63),_xlfn.CONCAT(", ",AT63),
IF($AR$146=SUM($AR$26:AR63),_xlfn.CONCAT(" y ",AT63)))))</f>
        <v/>
      </c>
      <c r="AT63" s="89" t="s">
        <v>5160</v>
      </c>
      <c r="BB63" s="439">
        <f>IF(OR(Q63="NS",CNGE_2025_M1_Secc5_Sub5!$T$71="NS"),0,IF(AND(Q63="NA",CNGE_2025_M1_Secc5_Sub5!$T$71="NA"),0,IF(Q63&lt;=SUM(CNGE_2025_M1_Secc5_Sub5!$T$71),0,1)))</f>
        <v>0</v>
      </c>
      <c r="BC63" s="625">
        <f>IF(OR(S63="NS",CNGE_2025_M1_Secc5_Sub5!$T$72="NS"),0,IF(AND(S63="NA",CNGE_2025_M1_Secc5_Sub5!$T$72="NA"),0,IF(S63&lt;=SUM(CNGE_2025_M1_Secc5_Sub5!$T$72),0,1)))</f>
        <v>0</v>
      </c>
      <c r="BD63" s="439">
        <f>IF(OR(U63="NS",CNGE_2025_M1_Secc5_Sub5!$T$73="NS"),0,IF(AND(U63="NA",CNGE_2025_M1_Secc5_Sub5!$T$73="NA"),0,IF(U63&lt;=SUM(CNGE_2025_M1_Secc5_Sub5!$T$73),0,1)))</f>
        <v>0</v>
      </c>
      <c r="BE63" s="625">
        <f>IF(OR(W63="NS",CNGE_2025_M1_Secc5_Sub5!$T$74="NS"),0,IF(AND(W63="NA",CNGE_2025_M1_Secc5_Sub5!$T$74="NA"),0,IF(W63&lt;=SUM(CNGE_2025_M1_Secc5_Sub5!$T$74),0,1)))</f>
        <v>0</v>
      </c>
      <c r="BF63" s="439">
        <f>IF(OR(Y63="NS",CNGE_2025_M1_Secc5_Sub5!$T$75="NS"),0,IF(AND(Y63="NA",CNGE_2025_M1_Secc5_Sub5!$T$75="NA"),0,IF(Y63&lt;=SUM(CNGE_2025_M1_Secc5_Sub5!$T$75),0,1)))</f>
        <v>0</v>
      </c>
      <c r="BG63" s="625">
        <f>IF(OR(AA63="NS",CNGE_2025_M1_Secc5_Sub5!$T$76="NS"),0,IF(AND(AA63="NA",CNGE_2025_M1_Secc5_Sub5!$T$76="NA"),0,IF(AA63&lt;=SUM(CNGE_2025_M1_Secc5_Sub5!$T$76),0,1)))</f>
        <v>0</v>
      </c>
      <c r="BH63" s="439">
        <f>IF(OR(AC63="NS",CNGE_2025_M1_Secc5_Sub5!$T$77="NS"),0,IF(AND(AC63="NA",CNGE_2025_M1_Secc5_Sub5!$T$77="NA"),0,IF(AC63&lt;=SUM(CNGE_2025_M1_Secc5_Sub5!$T$77),0,1)))</f>
        <v>0</v>
      </c>
      <c r="BI63" s="293">
        <f t="shared" si="3"/>
        <v>0</v>
      </c>
      <c r="BJ63" s="294" t="str">
        <f>IF(BI63=0,"",
IF(SUM($BI$26:BI63)=1,BK63,
IF($BI$146&gt;SUM($BI$26:BI63),_xlfn.CONCAT(", ",BK63),
IF($BI$146=SUM($BI$26:BI63),_xlfn.CONCAT(" y ",BK63)))))</f>
        <v/>
      </c>
      <c r="BK63" s="89" t="s">
        <v>5160</v>
      </c>
      <c r="BS63" s="807">
        <f>IF(OR(R63="NS",CNGE_2025_M1_Secc5_Sub5!$T$85="NS"),0,IF(AND(R63="NA",CNGE_2025_M1_Secc5_Sub5!$T$85="NA"),0,IF(R63&lt;=SUM(CNGE_2025_M1_Secc5_Sub5!$T$85),0,1)))</f>
        <v>0</v>
      </c>
      <c r="BT63" s="492">
        <f>IF(OR(T63="NS",CNGE_2025_M1_Secc5_Sub5!$T$86="NS"),0,IF(AND(T63="NA",CNGE_2025_M1_Secc5_Sub5!$T$86="NA"),0,IF(T63&lt;=SUM(CNGE_2025_M1_Secc5_Sub5!$T$86),0,1)))</f>
        <v>0</v>
      </c>
      <c r="BU63" s="807">
        <f>IF(OR(V63="NS",CNGE_2025_M1_Secc5_Sub5!$T$87="NS"),0,IF(AND(V63="NA",CNGE_2025_M1_Secc5_Sub5!$T$87="NA"),0,IF(V63&lt;=SUM(CNGE_2025_M1_Secc5_Sub5!$T$87),0,1)))</f>
        <v>0</v>
      </c>
      <c r="BV63" s="492">
        <f>IF(OR(X63="NS",CNGE_2025_M1_Secc5_Sub5!$T$88="NS"),0,IF(AND(X63="NA",CNGE_2025_M1_Secc5_Sub5!$T$88="NA"),0,IF(X63&lt;=SUM(CNGE_2025_M1_Secc5_Sub5!$T$88),0,1)))</f>
        <v>0</v>
      </c>
      <c r="BW63" s="807">
        <f>IF(OR(Z63="NS",CNGE_2025_M1_Secc5_Sub5!$T$89="NS"),0,IF(AND(Z63="NA",CNGE_2025_M1_Secc5_Sub5!$T$89="NA"),0,IF(Z63&lt;=SUM(CNGE_2025_M1_Secc5_Sub5!$T$89),0,1)))</f>
        <v>0</v>
      </c>
      <c r="BX63" s="492">
        <f>IF(OR(AB63="NS",CNGE_2025_M1_Secc5_Sub5!$T$90="NS"),0,IF(AND(AB63="NA",CNGE_2025_M1_Secc5_Sub5!$T$90="NA"),0,IF(AB63&lt;=SUM(CNGE_2025_M1_Secc5_Sub5!$T$90),0,1)))</f>
        <v>0</v>
      </c>
      <c r="BY63" s="807">
        <f>IF(OR(AD63="NS",CNGE_2025_M1_Secc5_Sub5!$T$91="NS"),0,IF(AND(AD63="NA",CNGE_2025_M1_Secc5_Sub5!$T$91="NA"),0,IF(AD63&lt;=SUM(CNGE_2025_M1_Secc5_Sub5!$T$91),0,1)))</f>
        <v>0</v>
      </c>
      <c r="BZ63" s="293">
        <f t="shared" si="4"/>
        <v>0</v>
      </c>
      <c r="CA63" s="294" t="str">
        <f>IF(BZ63=0,"",
IF(SUM($BZ$26:BZ63)=1,CB63,
IF($BZ$146&gt;SUM($BZ$26:BZ63),_xlfn.CONCAT(", ",CB63),
IF($BZ$146=SUM($BZ$26:BZ63),_xlfn.CONCAT(" y ",CB63)))))</f>
        <v/>
      </c>
      <c r="CB63" s="89" t="s">
        <v>5160</v>
      </c>
    </row>
    <row r="64" spans="1:80" ht="15" customHeight="1">
      <c r="A64" s="133"/>
      <c r="C64" s="58" t="s">
        <v>5161</v>
      </c>
      <c r="D64" s="1125" t="str">
        <f>IF(CNGE_2025_M1_Secc5_Sub1!$D69="","",CNGE_2025_M1_Secc5_Sub1!$D69)</f>
        <v/>
      </c>
      <c r="E64" s="889"/>
      <c r="F64" s="889"/>
      <c r="G64" s="889"/>
      <c r="H64" s="889"/>
      <c r="I64" s="889"/>
      <c r="J64" s="889"/>
      <c r="K64" s="889"/>
      <c r="L64" s="889"/>
      <c r="M64" s="889"/>
      <c r="N64" s="890"/>
      <c r="O64" s="992"/>
      <c r="P64" s="885"/>
      <c r="Q64" s="813"/>
      <c r="R64" s="813"/>
      <c r="S64" s="813"/>
      <c r="T64" s="813"/>
      <c r="U64" s="813"/>
      <c r="V64" s="813"/>
      <c r="W64" s="813"/>
      <c r="X64" s="813"/>
      <c r="Y64" s="813"/>
      <c r="Z64" s="813"/>
      <c r="AA64" s="813"/>
      <c r="AB64" s="813"/>
      <c r="AC64" s="813"/>
      <c r="AD64" s="813"/>
      <c r="AI64" s="767">
        <f t="shared" si="0"/>
        <v>0</v>
      </c>
      <c r="AJ64" s="793">
        <f>IF(AND(COUNTBLANK(D64)=0,CNGE_2025_M1_Secc5_Sub5!$P$71&lt;&gt;"",CNGE_2025_M1_Secc5_Sub5!$P$71&lt;&gt;1,COUNTA(Q64:R64)=0),0,IF(AND(COUNTBLANK(D64)=0,CNGE_2025_M1_Secc5_Sub5!$P$71&lt;&gt;"",CNGE_2025_M1_Secc5_Sub5!$P$71=1,COUNTA(Q64:R64)=2),0,IF(AND(COUNTBLANK(D64)=1,COUNTA(Q64:R64)=0),0,1)))</f>
        <v>0</v>
      </c>
      <c r="AK64" s="795">
        <f>IF(AND(COUNTBLANK(D64)=0,CNGE_2025_M1_Secc5_Sub5!$P$72&lt;&gt;"",CNGE_2025_M1_Secc5_Sub5!$P$72&lt;&gt;1,COUNTA(S64:T64)=0),0,IF(AND(COUNTBLANK(D64)=0,CNGE_2025_M1_Secc5_Sub5!$P$72&lt;&gt;"",CNGE_2025_M1_Secc5_Sub5!$P$72=1,COUNTA(S64:T64)=2),0,IF(AND(COUNTBLANK(D64)=1,COUNTA(S64:T64)=0),0,1)))</f>
        <v>0</v>
      </c>
      <c r="AL64" s="793">
        <f>IF(AND(COUNTBLANK(D64)=0,CNGE_2025_M1_Secc5_Sub5!$P$73&lt;&gt;"",CNGE_2025_M1_Secc5_Sub5!$P$73&lt;&gt;1,COUNTA(U64:V64)=0),0,IF(AND(COUNTBLANK(D64)=0,CNGE_2025_M1_Secc5_Sub5!$P$73&lt;&gt;"",CNGE_2025_M1_Secc5_Sub5!$P$73=1,COUNTA(U64:V64)=2),0,IF(AND(COUNTBLANK(D64)=1,COUNTA(U64:V64)=0),0,1)))</f>
        <v>0</v>
      </c>
      <c r="AM64" s="795">
        <f>IF(AND(COUNTBLANK(D64)=0,CNGE_2025_M1_Secc5_Sub5!$P$74&lt;&gt;"",CNGE_2025_M1_Secc5_Sub5!$P$74&lt;&gt;1,COUNTA(W64:X64)=0),0,IF(AND(COUNTBLANK(D64)=0,CNGE_2025_M1_Secc5_Sub5!$P$74&lt;&gt;"",CNGE_2025_M1_Secc5_Sub5!$P$74=1,COUNTA(W64:X64)=2),0,IF(AND(COUNTBLANK(D64)=1,COUNTA(W64:X64)=0),0,1)))</f>
        <v>0</v>
      </c>
      <c r="AN64" s="793">
        <f>IF(AND(COUNTBLANK(D64)=0,CNGE_2025_M1_Secc5_Sub5!$P$75&lt;&gt;"",CNGE_2025_M1_Secc5_Sub5!$P$75&lt;&gt;1,COUNTA(Y64:Z64)=0),0,IF(AND(COUNTBLANK(D64)=0,CNGE_2025_M1_Secc5_Sub5!$P$75&lt;&gt;"",CNGE_2025_M1_Secc5_Sub5!$P$75=1,COUNTA(Y64:Z64)=2),0,IF(AND(COUNTBLANK(D64)=1,COUNTA(Y64:Z64)=0),0,1)))</f>
        <v>0</v>
      </c>
      <c r="AO64" s="795">
        <f>IF(AND(COUNTBLANK(D64)=0,CNGE_2025_M1_Secc5_Sub5!$P$76&lt;&gt;"",CNGE_2025_M1_Secc5_Sub5!$P$76&lt;&gt;1,COUNTA(AA64:AB64)=0),0,IF(AND(COUNTBLANK(D64)=0,CNGE_2025_M1_Secc5_Sub5!$P$76&lt;&gt;"",CNGE_2025_M1_Secc5_Sub5!$P$76=1,COUNTA(AA64:AB64)=2),0,IF(AND(COUNTBLANK(D64)=1,COUNTA(AA64:AB64)=0),0,1)))</f>
        <v>0</v>
      </c>
      <c r="AP64" s="793">
        <f>IF(AND(COUNTBLANK(D64)=0,CNGE_2025_M1_Secc5_Sub5!$P$77&lt;&gt;"",CNGE_2025_M1_Secc5_Sub5!$P$77&lt;&gt;1,COUNTA(AC64:AD64)=0),0,IF(AND(COUNTBLANK(D64)=0,CNGE_2025_M1_Secc5_Sub5!$P$77&lt;&gt;"",CNGE_2025_M1_Secc5_Sub5!$P$77=1,COUNTA(AC64:AD64)=2),0,IF(AND(COUNTBLANK(D64)=1,COUNTA(AC64:AD64)=0),0,1)))</f>
        <v>0</v>
      </c>
      <c r="AQ64" s="723">
        <f t="shared" si="1"/>
        <v>0</v>
      </c>
      <c r="AR64" s="293">
        <f t="shared" si="2"/>
        <v>0</v>
      </c>
      <c r="AS64" s="294" t="str">
        <f>IF(AR64=0,"",
IF(SUM($AR$26:AR64)=1,AT64,
IF($AR$146&gt;SUM($AR$26:AR64),_xlfn.CONCAT(", ",AT64),
IF($AR$146=SUM($AR$26:AR64),_xlfn.CONCAT(" y ",AT64)))))</f>
        <v/>
      </c>
      <c r="AT64" s="89" t="s">
        <v>5162</v>
      </c>
      <c r="BB64" s="439">
        <f>IF(OR(Q64="NS",CNGE_2025_M1_Secc5_Sub5!$T$71="NS"),0,IF(AND(Q64="NA",CNGE_2025_M1_Secc5_Sub5!$T$71="NA"),0,IF(Q64&lt;=SUM(CNGE_2025_M1_Secc5_Sub5!$T$71),0,1)))</f>
        <v>0</v>
      </c>
      <c r="BC64" s="625">
        <f>IF(OR(S64="NS",CNGE_2025_M1_Secc5_Sub5!$T$72="NS"),0,IF(AND(S64="NA",CNGE_2025_M1_Secc5_Sub5!$T$72="NA"),0,IF(S64&lt;=SUM(CNGE_2025_M1_Secc5_Sub5!$T$72),0,1)))</f>
        <v>0</v>
      </c>
      <c r="BD64" s="439">
        <f>IF(OR(U64="NS",CNGE_2025_M1_Secc5_Sub5!$T$73="NS"),0,IF(AND(U64="NA",CNGE_2025_M1_Secc5_Sub5!$T$73="NA"),0,IF(U64&lt;=SUM(CNGE_2025_M1_Secc5_Sub5!$T$73),0,1)))</f>
        <v>0</v>
      </c>
      <c r="BE64" s="625">
        <f>IF(OR(W64="NS",CNGE_2025_M1_Secc5_Sub5!$T$74="NS"),0,IF(AND(W64="NA",CNGE_2025_M1_Secc5_Sub5!$T$74="NA"),0,IF(W64&lt;=SUM(CNGE_2025_M1_Secc5_Sub5!$T$74),0,1)))</f>
        <v>0</v>
      </c>
      <c r="BF64" s="439">
        <f>IF(OR(Y64="NS",CNGE_2025_M1_Secc5_Sub5!$T$75="NS"),0,IF(AND(Y64="NA",CNGE_2025_M1_Secc5_Sub5!$T$75="NA"),0,IF(Y64&lt;=SUM(CNGE_2025_M1_Secc5_Sub5!$T$75),0,1)))</f>
        <v>0</v>
      </c>
      <c r="BG64" s="625">
        <f>IF(OR(AA64="NS",CNGE_2025_M1_Secc5_Sub5!$T$76="NS"),0,IF(AND(AA64="NA",CNGE_2025_M1_Secc5_Sub5!$T$76="NA"),0,IF(AA64&lt;=SUM(CNGE_2025_M1_Secc5_Sub5!$T$76),0,1)))</f>
        <v>0</v>
      </c>
      <c r="BH64" s="439">
        <f>IF(OR(AC64="NS",CNGE_2025_M1_Secc5_Sub5!$T$77="NS"),0,IF(AND(AC64="NA",CNGE_2025_M1_Secc5_Sub5!$T$77="NA"),0,IF(AC64&lt;=SUM(CNGE_2025_M1_Secc5_Sub5!$T$77),0,1)))</f>
        <v>0</v>
      </c>
      <c r="BI64" s="293">
        <f t="shared" si="3"/>
        <v>0</v>
      </c>
      <c r="BJ64" s="294" t="str">
        <f>IF(BI64=0,"",
IF(SUM($BI$26:BI64)=1,BK64,
IF($BI$146&gt;SUM($BI$26:BI64),_xlfn.CONCAT(", ",BK64),
IF($BI$146=SUM($BI$26:BI64),_xlfn.CONCAT(" y ",BK64)))))</f>
        <v/>
      </c>
      <c r="BK64" s="89" t="s">
        <v>5162</v>
      </c>
      <c r="BS64" s="807">
        <f>IF(OR(R64="NS",CNGE_2025_M1_Secc5_Sub5!$T$85="NS"),0,IF(AND(R64="NA",CNGE_2025_M1_Secc5_Sub5!$T$85="NA"),0,IF(R64&lt;=SUM(CNGE_2025_M1_Secc5_Sub5!$T$85),0,1)))</f>
        <v>0</v>
      </c>
      <c r="BT64" s="492">
        <f>IF(OR(T64="NS",CNGE_2025_M1_Secc5_Sub5!$T$86="NS"),0,IF(AND(T64="NA",CNGE_2025_M1_Secc5_Sub5!$T$86="NA"),0,IF(T64&lt;=SUM(CNGE_2025_M1_Secc5_Sub5!$T$86),0,1)))</f>
        <v>0</v>
      </c>
      <c r="BU64" s="807">
        <f>IF(OR(V64="NS",CNGE_2025_M1_Secc5_Sub5!$T$87="NS"),0,IF(AND(V64="NA",CNGE_2025_M1_Secc5_Sub5!$T$87="NA"),0,IF(V64&lt;=SUM(CNGE_2025_M1_Secc5_Sub5!$T$87),0,1)))</f>
        <v>0</v>
      </c>
      <c r="BV64" s="492">
        <f>IF(OR(X64="NS",CNGE_2025_M1_Secc5_Sub5!$T$88="NS"),0,IF(AND(X64="NA",CNGE_2025_M1_Secc5_Sub5!$T$88="NA"),0,IF(X64&lt;=SUM(CNGE_2025_M1_Secc5_Sub5!$T$88),0,1)))</f>
        <v>0</v>
      </c>
      <c r="BW64" s="807">
        <f>IF(OR(Z64="NS",CNGE_2025_M1_Secc5_Sub5!$T$89="NS"),0,IF(AND(Z64="NA",CNGE_2025_M1_Secc5_Sub5!$T$89="NA"),0,IF(Z64&lt;=SUM(CNGE_2025_M1_Secc5_Sub5!$T$89),0,1)))</f>
        <v>0</v>
      </c>
      <c r="BX64" s="492">
        <f>IF(OR(AB64="NS",CNGE_2025_M1_Secc5_Sub5!$T$90="NS"),0,IF(AND(AB64="NA",CNGE_2025_M1_Secc5_Sub5!$T$90="NA"),0,IF(AB64&lt;=SUM(CNGE_2025_M1_Secc5_Sub5!$T$90),0,1)))</f>
        <v>0</v>
      </c>
      <c r="BY64" s="807">
        <f>IF(OR(AD64="NS",CNGE_2025_M1_Secc5_Sub5!$T$91="NS"),0,IF(AND(AD64="NA",CNGE_2025_M1_Secc5_Sub5!$T$91="NA"),0,IF(AD64&lt;=SUM(CNGE_2025_M1_Secc5_Sub5!$T$91),0,1)))</f>
        <v>0</v>
      </c>
      <c r="BZ64" s="293">
        <f t="shared" si="4"/>
        <v>0</v>
      </c>
      <c r="CA64" s="294" t="str">
        <f>IF(BZ64=0,"",
IF(SUM($BZ$26:BZ64)=1,CB64,
IF($BZ$146&gt;SUM($BZ$26:BZ64),_xlfn.CONCAT(", ",CB64),
IF($BZ$146=SUM($BZ$26:BZ64),_xlfn.CONCAT(" y ",CB64)))))</f>
        <v/>
      </c>
      <c r="CB64" s="89" t="s">
        <v>5162</v>
      </c>
    </row>
    <row r="65" spans="1:80" ht="15" customHeight="1">
      <c r="A65" s="133"/>
      <c r="C65" s="58" t="s">
        <v>5163</v>
      </c>
      <c r="D65" s="1125" t="str">
        <f>IF(CNGE_2025_M1_Secc5_Sub1!$D70="","",CNGE_2025_M1_Secc5_Sub1!$D70)</f>
        <v/>
      </c>
      <c r="E65" s="889"/>
      <c r="F65" s="889"/>
      <c r="G65" s="889"/>
      <c r="H65" s="889"/>
      <c r="I65" s="889"/>
      <c r="J65" s="889"/>
      <c r="K65" s="889"/>
      <c r="L65" s="889"/>
      <c r="M65" s="889"/>
      <c r="N65" s="890"/>
      <c r="O65" s="992"/>
      <c r="P65" s="885"/>
      <c r="Q65" s="813"/>
      <c r="R65" s="813"/>
      <c r="S65" s="813"/>
      <c r="T65" s="813"/>
      <c r="U65" s="813"/>
      <c r="V65" s="813"/>
      <c r="W65" s="813"/>
      <c r="X65" s="813"/>
      <c r="Y65" s="813"/>
      <c r="Z65" s="813"/>
      <c r="AA65" s="813"/>
      <c r="AB65" s="813"/>
      <c r="AC65" s="813"/>
      <c r="AD65" s="813"/>
      <c r="AI65" s="767">
        <f t="shared" si="0"/>
        <v>0</v>
      </c>
      <c r="AJ65" s="793">
        <f>IF(AND(COUNTBLANK(D65)=0,CNGE_2025_M1_Secc5_Sub5!$P$71&lt;&gt;"",CNGE_2025_M1_Secc5_Sub5!$P$71&lt;&gt;1,COUNTA(Q65:R65)=0),0,IF(AND(COUNTBLANK(D65)=0,CNGE_2025_M1_Secc5_Sub5!$P$71&lt;&gt;"",CNGE_2025_M1_Secc5_Sub5!$P$71=1,COUNTA(Q65:R65)=2),0,IF(AND(COUNTBLANK(D65)=1,COUNTA(Q65:R65)=0),0,1)))</f>
        <v>0</v>
      </c>
      <c r="AK65" s="795">
        <f>IF(AND(COUNTBLANK(D65)=0,CNGE_2025_M1_Secc5_Sub5!$P$72&lt;&gt;"",CNGE_2025_M1_Secc5_Sub5!$P$72&lt;&gt;1,COUNTA(S65:T65)=0),0,IF(AND(COUNTBLANK(D65)=0,CNGE_2025_M1_Secc5_Sub5!$P$72&lt;&gt;"",CNGE_2025_M1_Secc5_Sub5!$P$72=1,COUNTA(S65:T65)=2),0,IF(AND(COUNTBLANK(D65)=1,COUNTA(S65:T65)=0),0,1)))</f>
        <v>0</v>
      </c>
      <c r="AL65" s="793">
        <f>IF(AND(COUNTBLANK(D65)=0,CNGE_2025_M1_Secc5_Sub5!$P$73&lt;&gt;"",CNGE_2025_M1_Secc5_Sub5!$P$73&lt;&gt;1,COUNTA(U65:V65)=0),0,IF(AND(COUNTBLANK(D65)=0,CNGE_2025_M1_Secc5_Sub5!$P$73&lt;&gt;"",CNGE_2025_M1_Secc5_Sub5!$P$73=1,COUNTA(U65:V65)=2),0,IF(AND(COUNTBLANK(D65)=1,COUNTA(U65:V65)=0),0,1)))</f>
        <v>0</v>
      </c>
      <c r="AM65" s="795">
        <f>IF(AND(COUNTBLANK(D65)=0,CNGE_2025_M1_Secc5_Sub5!$P$74&lt;&gt;"",CNGE_2025_M1_Secc5_Sub5!$P$74&lt;&gt;1,COUNTA(W65:X65)=0),0,IF(AND(COUNTBLANK(D65)=0,CNGE_2025_M1_Secc5_Sub5!$P$74&lt;&gt;"",CNGE_2025_M1_Secc5_Sub5!$P$74=1,COUNTA(W65:X65)=2),0,IF(AND(COUNTBLANK(D65)=1,COUNTA(W65:X65)=0),0,1)))</f>
        <v>0</v>
      </c>
      <c r="AN65" s="793">
        <f>IF(AND(COUNTBLANK(D65)=0,CNGE_2025_M1_Secc5_Sub5!$P$75&lt;&gt;"",CNGE_2025_M1_Secc5_Sub5!$P$75&lt;&gt;1,COUNTA(Y65:Z65)=0),0,IF(AND(COUNTBLANK(D65)=0,CNGE_2025_M1_Secc5_Sub5!$P$75&lt;&gt;"",CNGE_2025_M1_Secc5_Sub5!$P$75=1,COUNTA(Y65:Z65)=2),0,IF(AND(COUNTBLANK(D65)=1,COUNTA(Y65:Z65)=0),0,1)))</f>
        <v>0</v>
      </c>
      <c r="AO65" s="795">
        <f>IF(AND(COUNTBLANK(D65)=0,CNGE_2025_M1_Secc5_Sub5!$P$76&lt;&gt;"",CNGE_2025_M1_Secc5_Sub5!$P$76&lt;&gt;1,COUNTA(AA65:AB65)=0),0,IF(AND(COUNTBLANK(D65)=0,CNGE_2025_M1_Secc5_Sub5!$P$76&lt;&gt;"",CNGE_2025_M1_Secc5_Sub5!$P$76=1,COUNTA(AA65:AB65)=2),0,IF(AND(COUNTBLANK(D65)=1,COUNTA(AA65:AB65)=0),0,1)))</f>
        <v>0</v>
      </c>
      <c r="AP65" s="793">
        <f>IF(AND(COUNTBLANK(D65)=0,CNGE_2025_M1_Secc5_Sub5!$P$77&lt;&gt;"",CNGE_2025_M1_Secc5_Sub5!$P$77&lt;&gt;1,COUNTA(AC65:AD65)=0),0,IF(AND(COUNTBLANK(D65)=0,CNGE_2025_M1_Secc5_Sub5!$P$77&lt;&gt;"",CNGE_2025_M1_Secc5_Sub5!$P$77=1,COUNTA(AC65:AD65)=2),0,IF(AND(COUNTBLANK(D65)=1,COUNTA(AC65:AD65)=0),0,1)))</f>
        <v>0</v>
      </c>
      <c r="AQ65" s="723">
        <f t="shared" si="1"/>
        <v>0</v>
      </c>
      <c r="AR65" s="293">
        <f t="shared" si="2"/>
        <v>0</v>
      </c>
      <c r="AS65" s="294" t="str">
        <f>IF(AR65=0,"",
IF(SUM($AR$26:AR65)=1,AT65,
IF($AR$146&gt;SUM($AR$26:AR65),_xlfn.CONCAT(", ",AT65),
IF($AR$146=SUM($AR$26:AR65),_xlfn.CONCAT(" y ",AT65)))))</f>
        <v/>
      </c>
      <c r="AT65" s="89" t="s">
        <v>5164</v>
      </c>
      <c r="BB65" s="439">
        <f>IF(OR(Q65="NS",CNGE_2025_M1_Secc5_Sub5!$T$71="NS"),0,IF(AND(Q65="NA",CNGE_2025_M1_Secc5_Sub5!$T$71="NA"),0,IF(Q65&lt;=SUM(CNGE_2025_M1_Secc5_Sub5!$T$71),0,1)))</f>
        <v>0</v>
      </c>
      <c r="BC65" s="625">
        <f>IF(OR(S65="NS",CNGE_2025_M1_Secc5_Sub5!$T$72="NS"),0,IF(AND(S65="NA",CNGE_2025_M1_Secc5_Sub5!$T$72="NA"),0,IF(S65&lt;=SUM(CNGE_2025_M1_Secc5_Sub5!$T$72),0,1)))</f>
        <v>0</v>
      </c>
      <c r="BD65" s="439">
        <f>IF(OR(U65="NS",CNGE_2025_M1_Secc5_Sub5!$T$73="NS"),0,IF(AND(U65="NA",CNGE_2025_M1_Secc5_Sub5!$T$73="NA"),0,IF(U65&lt;=SUM(CNGE_2025_M1_Secc5_Sub5!$T$73),0,1)))</f>
        <v>0</v>
      </c>
      <c r="BE65" s="625">
        <f>IF(OR(W65="NS",CNGE_2025_M1_Secc5_Sub5!$T$74="NS"),0,IF(AND(W65="NA",CNGE_2025_M1_Secc5_Sub5!$T$74="NA"),0,IF(W65&lt;=SUM(CNGE_2025_M1_Secc5_Sub5!$T$74),0,1)))</f>
        <v>0</v>
      </c>
      <c r="BF65" s="439">
        <f>IF(OR(Y65="NS",CNGE_2025_M1_Secc5_Sub5!$T$75="NS"),0,IF(AND(Y65="NA",CNGE_2025_M1_Secc5_Sub5!$T$75="NA"),0,IF(Y65&lt;=SUM(CNGE_2025_M1_Secc5_Sub5!$T$75),0,1)))</f>
        <v>0</v>
      </c>
      <c r="BG65" s="625">
        <f>IF(OR(AA65="NS",CNGE_2025_M1_Secc5_Sub5!$T$76="NS"),0,IF(AND(AA65="NA",CNGE_2025_M1_Secc5_Sub5!$T$76="NA"),0,IF(AA65&lt;=SUM(CNGE_2025_M1_Secc5_Sub5!$T$76),0,1)))</f>
        <v>0</v>
      </c>
      <c r="BH65" s="439">
        <f>IF(OR(AC65="NS",CNGE_2025_M1_Secc5_Sub5!$T$77="NS"),0,IF(AND(AC65="NA",CNGE_2025_M1_Secc5_Sub5!$T$77="NA"),0,IF(AC65&lt;=SUM(CNGE_2025_M1_Secc5_Sub5!$T$77),0,1)))</f>
        <v>0</v>
      </c>
      <c r="BI65" s="293">
        <f t="shared" si="3"/>
        <v>0</v>
      </c>
      <c r="BJ65" s="294" t="str">
        <f>IF(BI65=0,"",
IF(SUM($BI$26:BI65)=1,BK65,
IF($BI$146&gt;SUM($BI$26:BI65),_xlfn.CONCAT(", ",BK65),
IF($BI$146=SUM($BI$26:BI65),_xlfn.CONCAT(" y ",BK65)))))</f>
        <v/>
      </c>
      <c r="BK65" s="89" t="s">
        <v>5164</v>
      </c>
      <c r="BS65" s="807">
        <f>IF(OR(R65="NS",CNGE_2025_M1_Secc5_Sub5!$T$85="NS"),0,IF(AND(R65="NA",CNGE_2025_M1_Secc5_Sub5!$T$85="NA"),0,IF(R65&lt;=SUM(CNGE_2025_M1_Secc5_Sub5!$T$85),0,1)))</f>
        <v>0</v>
      </c>
      <c r="BT65" s="492">
        <f>IF(OR(T65="NS",CNGE_2025_M1_Secc5_Sub5!$T$86="NS"),0,IF(AND(T65="NA",CNGE_2025_M1_Secc5_Sub5!$T$86="NA"),0,IF(T65&lt;=SUM(CNGE_2025_M1_Secc5_Sub5!$T$86),0,1)))</f>
        <v>0</v>
      </c>
      <c r="BU65" s="807">
        <f>IF(OR(V65="NS",CNGE_2025_M1_Secc5_Sub5!$T$87="NS"),0,IF(AND(V65="NA",CNGE_2025_M1_Secc5_Sub5!$T$87="NA"),0,IF(V65&lt;=SUM(CNGE_2025_M1_Secc5_Sub5!$T$87),0,1)))</f>
        <v>0</v>
      </c>
      <c r="BV65" s="492">
        <f>IF(OR(X65="NS",CNGE_2025_M1_Secc5_Sub5!$T$88="NS"),0,IF(AND(X65="NA",CNGE_2025_M1_Secc5_Sub5!$T$88="NA"),0,IF(X65&lt;=SUM(CNGE_2025_M1_Secc5_Sub5!$T$88),0,1)))</f>
        <v>0</v>
      </c>
      <c r="BW65" s="807">
        <f>IF(OR(Z65="NS",CNGE_2025_M1_Secc5_Sub5!$T$89="NS"),0,IF(AND(Z65="NA",CNGE_2025_M1_Secc5_Sub5!$T$89="NA"),0,IF(Z65&lt;=SUM(CNGE_2025_M1_Secc5_Sub5!$T$89),0,1)))</f>
        <v>0</v>
      </c>
      <c r="BX65" s="492">
        <f>IF(OR(AB65="NS",CNGE_2025_M1_Secc5_Sub5!$T$90="NS"),0,IF(AND(AB65="NA",CNGE_2025_M1_Secc5_Sub5!$T$90="NA"),0,IF(AB65&lt;=SUM(CNGE_2025_M1_Secc5_Sub5!$T$90),0,1)))</f>
        <v>0</v>
      </c>
      <c r="BY65" s="807">
        <f>IF(OR(AD65="NS",CNGE_2025_M1_Secc5_Sub5!$T$91="NS"),0,IF(AND(AD65="NA",CNGE_2025_M1_Secc5_Sub5!$T$91="NA"),0,IF(AD65&lt;=SUM(CNGE_2025_M1_Secc5_Sub5!$T$91),0,1)))</f>
        <v>0</v>
      </c>
      <c r="BZ65" s="293">
        <f t="shared" si="4"/>
        <v>0</v>
      </c>
      <c r="CA65" s="294" t="str">
        <f>IF(BZ65=0,"",
IF(SUM($BZ$26:BZ65)=1,CB65,
IF($BZ$146&gt;SUM($BZ$26:BZ65),_xlfn.CONCAT(", ",CB65),
IF($BZ$146=SUM($BZ$26:BZ65),_xlfn.CONCAT(" y ",CB65)))))</f>
        <v/>
      </c>
      <c r="CB65" s="89" t="s">
        <v>5164</v>
      </c>
    </row>
    <row r="66" spans="1:80" ht="15" customHeight="1">
      <c r="A66" s="133"/>
      <c r="C66" s="58" t="s">
        <v>5165</v>
      </c>
      <c r="D66" s="1125" t="str">
        <f>IF(CNGE_2025_M1_Secc5_Sub1!$D71="","",CNGE_2025_M1_Secc5_Sub1!$D71)</f>
        <v/>
      </c>
      <c r="E66" s="889"/>
      <c r="F66" s="889"/>
      <c r="G66" s="889"/>
      <c r="H66" s="889"/>
      <c r="I66" s="889"/>
      <c r="J66" s="889"/>
      <c r="K66" s="889"/>
      <c r="L66" s="889"/>
      <c r="M66" s="889"/>
      <c r="N66" s="890"/>
      <c r="O66" s="992"/>
      <c r="P66" s="885"/>
      <c r="Q66" s="813"/>
      <c r="R66" s="813"/>
      <c r="S66" s="813"/>
      <c r="T66" s="813"/>
      <c r="U66" s="813"/>
      <c r="V66" s="813"/>
      <c r="W66" s="813"/>
      <c r="X66" s="813"/>
      <c r="Y66" s="813"/>
      <c r="Z66" s="813"/>
      <c r="AA66" s="813"/>
      <c r="AB66" s="813"/>
      <c r="AC66" s="813"/>
      <c r="AD66" s="813"/>
      <c r="AI66" s="767">
        <f t="shared" si="0"/>
        <v>0</v>
      </c>
      <c r="AJ66" s="793">
        <f>IF(AND(COUNTBLANK(D66)=0,CNGE_2025_M1_Secc5_Sub5!$P$71&lt;&gt;"",CNGE_2025_M1_Secc5_Sub5!$P$71&lt;&gt;1,COUNTA(Q66:R66)=0),0,IF(AND(COUNTBLANK(D66)=0,CNGE_2025_M1_Secc5_Sub5!$P$71&lt;&gt;"",CNGE_2025_M1_Secc5_Sub5!$P$71=1,COUNTA(Q66:R66)=2),0,IF(AND(COUNTBLANK(D66)=1,COUNTA(Q66:R66)=0),0,1)))</f>
        <v>0</v>
      </c>
      <c r="AK66" s="795">
        <f>IF(AND(COUNTBLANK(D66)=0,CNGE_2025_M1_Secc5_Sub5!$P$72&lt;&gt;"",CNGE_2025_M1_Secc5_Sub5!$P$72&lt;&gt;1,COUNTA(S66:T66)=0),0,IF(AND(COUNTBLANK(D66)=0,CNGE_2025_M1_Secc5_Sub5!$P$72&lt;&gt;"",CNGE_2025_M1_Secc5_Sub5!$P$72=1,COUNTA(S66:T66)=2),0,IF(AND(COUNTBLANK(D66)=1,COUNTA(S66:T66)=0),0,1)))</f>
        <v>0</v>
      </c>
      <c r="AL66" s="793">
        <f>IF(AND(COUNTBLANK(D66)=0,CNGE_2025_M1_Secc5_Sub5!$P$73&lt;&gt;"",CNGE_2025_M1_Secc5_Sub5!$P$73&lt;&gt;1,COUNTA(U66:V66)=0),0,IF(AND(COUNTBLANK(D66)=0,CNGE_2025_M1_Secc5_Sub5!$P$73&lt;&gt;"",CNGE_2025_M1_Secc5_Sub5!$P$73=1,COUNTA(U66:V66)=2),0,IF(AND(COUNTBLANK(D66)=1,COUNTA(U66:V66)=0),0,1)))</f>
        <v>0</v>
      </c>
      <c r="AM66" s="795">
        <f>IF(AND(COUNTBLANK(D66)=0,CNGE_2025_M1_Secc5_Sub5!$P$74&lt;&gt;"",CNGE_2025_M1_Secc5_Sub5!$P$74&lt;&gt;1,COUNTA(W66:X66)=0),0,IF(AND(COUNTBLANK(D66)=0,CNGE_2025_M1_Secc5_Sub5!$P$74&lt;&gt;"",CNGE_2025_M1_Secc5_Sub5!$P$74=1,COUNTA(W66:X66)=2),0,IF(AND(COUNTBLANK(D66)=1,COUNTA(W66:X66)=0),0,1)))</f>
        <v>0</v>
      </c>
      <c r="AN66" s="793">
        <f>IF(AND(COUNTBLANK(D66)=0,CNGE_2025_M1_Secc5_Sub5!$P$75&lt;&gt;"",CNGE_2025_M1_Secc5_Sub5!$P$75&lt;&gt;1,COUNTA(Y66:Z66)=0),0,IF(AND(COUNTBLANK(D66)=0,CNGE_2025_M1_Secc5_Sub5!$P$75&lt;&gt;"",CNGE_2025_M1_Secc5_Sub5!$P$75=1,COUNTA(Y66:Z66)=2),0,IF(AND(COUNTBLANK(D66)=1,COUNTA(Y66:Z66)=0),0,1)))</f>
        <v>0</v>
      </c>
      <c r="AO66" s="795">
        <f>IF(AND(COUNTBLANK(D66)=0,CNGE_2025_M1_Secc5_Sub5!$P$76&lt;&gt;"",CNGE_2025_M1_Secc5_Sub5!$P$76&lt;&gt;1,COUNTA(AA66:AB66)=0),0,IF(AND(COUNTBLANK(D66)=0,CNGE_2025_M1_Secc5_Sub5!$P$76&lt;&gt;"",CNGE_2025_M1_Secc5_Sub5!$P$76=1,COUNTA(AA66:AB66)=2),0,IF(AND(COUNTBLANK(D66)=1,COUNTA(AA66:AB66)=0),0,1)))</f>
        <v>0</v>
      </c>
      <c r="AP66" s="793">
        <f>IF(AND(COUNTBLANK(D66)=0,CNGE_2025_M1_Secc5_Sub5!$P$77&lt;&gt;"",CNGE_2025_M1_Secc5_Sub5!$P$77&lt;&gt;1,COUNTA(AC66:AD66)=0),0,IF(AND(COUNTBLANK(D66)=0,CNGE_2025_M1_Secc5_Sub5!$P$77&lt;&gt;"",CNGE_2025_M1_Secc5_Sub5!$P$77=1,COUNTA(AC66:AD66)=2),0,IF(AND(COUNTBLANK(D66)=1,COUNTA(AC66:AD66)=0),0,1)))</f>
        <v>0</v>
      </c>
      <c r="AQ66" s="723">
        <f t="shared" si="1"/>
        <v>0</v>
      </c>
      <c r="AR66" s="293">
        <f t="shared" si="2"/>
        <v>0</v>
      </c>
      <c r="AS66" s="294" t="str">
        <f>IF(AR66=0,"",
IF(SUM($AR$26:AR66)=1,AT66,
IF($AR$146&gt;SUM($AR$26:AR66),_xlfn.CONCAT(", ",AT66),
IF($AR$146=SUM($AR$26:AR66),_xlfn.CONCAT(" y ",AT66)))))</f>
        <v/>
      </c>
      <c r="AT66" s="89" t="s">
        <v>5166</v>
      </c>
      <c r="BB66" s="439">
        <f>IF(OR(Q66="NS",CNGE_2025_M1_Secc5_Sub5!$T$71="NS"),0,IF(AND(Q66="NA",CNGE_2025_M1_Secc5_Sub5!$T$71="NA"),0,IF(Q66&lt;=SUM(CNGE_2025_M1_Secc5_Sub5!$T$71),0,1)))</f>
        <v>0</v>
      </c>
      <c r="BC66" s="625">
        <f>IF(OR(S66="NS",CNGE_2025_M1_Secc5_Sub5!$T$72="NS"),0,IF(AND(S66="NA",CNGE_2025_M1_Secc5_Sub5!$T$72="NA"),0,IF(S66&lt;=SUM(CNGE_2025_M1_Secc5_Sub5!$T$72),0,1)))</f>
        <v>0</v>
      </c>
      <c r="BD66" s="439">
        <f>IF(OR(U66="NS",CNGE_2025_M1_Secc5_Sub5!$T$73="NS"),0,IF(AND(U66="NA",CNGE_2025_M1_Secc5_Sub5!$T$73="NA"),0,IF(U66&lt;=SUM(CNGE_2025_M1_Secc5_Sub5!$T$73),0,1)))</f>
        <v>0</v>
      </c>
      <c r="BE66" s="625">
        <f>IF(OR(W66="NS",CNGE_2025_M1_Secc5_Sub5!$T$74="NS"),0,IF(AND(W66="NA",CNGE_2025_M1_Secc5_Sub5!$T$74="NA"),0,IF(W66&lt;=SUM(CNGE_2025_M1_Secc5_Sub5!$T$74),0,1)))</f>
        <v>0</v>
      </c>
      <c r="BF66" s="439">
        <f>IF(OR(Y66="NS",CNGE_2025_M1_Secc5_Sub5!$T$75="NS"),0,IF(AND(Y66="NA",CNGE_2025_M1_Secc5_Sub5!$T$75="NA"),0,IF(Y66&lt;=SUM(CNGE_2025_M1_Secc5_Sub5!$T$75),0,1)))</f>
        <v>0</v>
      </c>
      <c r="BG66" s="625">
        <f>IF(OR(AA66="NS",CNGE_2025_M1_Secc5_Sub5!$T$76="NS"),0,IF(AND(AA66="NA",CNGE_2025_M1_Secc5_Sub5!$T$76="NA"),0,IF(AA66&lt;=SUM(CNGE_2025_M1_Secc5_Sub5!$T$76),0,1)))</f>
        <v>0</v>
      </c>
      <c r="BH66" s="439">
        <f>IF(OR(AC66="NS",CNGE_2025_M1_Secc5_Sub5!$T$77="NS"),0,IF(AND(AC66="NA",CNGE_2025_M1_Secc5_Sub5!$T$77="NA"),0,IF(AC66&lt;=SUM(CNGE_2025_M1_Secc5_Sub5!$T$77),0,1)))</f>
        <v>0</v>
      </c>
      <c r="BI66" s="293">
        <f t="shared" si="3"/>
        <v>0</v>
      </c>
      <c r="BJ66" s="294" t="str">
        <f>IF(BI66=0,"",
IF(SUM($BI$26:BI66)=1,BK66,
IF($BI$146&gt;SUM($BI$26:BI66),_xlfn.CONCAT(", ",BK66),
IF($BI$146=SUM($BI$26:BI66),_xlfn.CONCAT(" y ",BK66)))))</f>
        <v/>
      </c>
      <c r="BK66" s="89" t="s">
        <v>5166</v>
      </c>
      <c r="BS66" s="807">
        <f>IF(OR(R66="NS",CNGE_2025_M1_Secc5_Sub5!$T$85="NS"),0,IF(AND(R66="NA",CNGE_2025_M1_Secc5_Sub5!$T$85="NA"),0,IF(R66&lt;=SUM(CNGE_2025_M1_Secc5_Sub5!$T$85),0,1)))</f>
        <v>0</v>
      </c>
      <c r="BT66" s="492">
        <f>IF(OR(T66="NS",CNGE_2025_M1_Secc5_Sub5!$T$86="NS"),0,IF(AND(T66="NA",CNGE_2025_M1_Secc5_Sub5!$T$86="NA"),0,IF(T66&lt;=SUM(CNGE_2025_M1_Secc5_Sub5!$T$86),0,1)))</f>
        <v>0</v>
      </c>
      <c r="BU66" s="807">
        <f>IF(OR(V66="NS",CNGE_2025_M1_Secc5_Sub5!$T$87="NS"),0,IF(AND(V66="NA",CNGE_2025_M1_Secc5_Sub5!$T$87="NA"),0,IF(V66&lt;=SUM(CNGE_2025_M1_Secc5_Sub5!$T$87),0,1)))</f>
        <v>0</v>
      </c>
      <c r="BV66" s="492">
        <f>IF(OR(X66="NS",CNGE_2025_M1_Secc5_Sub5!$T$88="NS"),0,IF(AND(X66="NA",CNGE_2025_M1_Secc5_Sub5!$T$88="NA"),0,IF(X66&lt;=SUM(CNGE_2025_M1_Secc5_Sub5!$T$88),0,1)))</f>
        <v>0</v>
      </c>
      <c r="BW66" s="807">
        <f>IF(OR(Z66="NS",CNGE_2025_M1_Secc5_Sub5!$T$89="NS"),0,IF(AND(Z66="NA",CNGE_2025_M1_Secc5_Sub5!$T$89="NA"),0,IF(Z66&lt;=SUM(CNGE_2025_M1_Secc5_Sub5!$T$89),0,1)))</f>
        <v>0</v>
      </c>
      <c r="BX66" s="492">
        <f>IF(OR(AB66="NS",CNGE_2025_M1_Secc5_Sub5!$T$90="NS"),0,IF(AND(AB66="NA",CNGE_2025_M1_Secc5_Sub5!$T$90="NA"),0,IF(AB66&lt;=SUM(CNGE_2025_M1_Secc5_Sub5!$T$90),0,1)))</f>
        <v>0</v>
      </c>
      <c r="BY66" s="807">
        <f>IF(OR(AD66="NS",CNGE_2025_M1_Secc5_Sub5!$T$91="NS"),0,IF(AND(AD66="NA",CNGE_2025_M1_Secc5_Sub5!$T$91="NA"),0,IF(AD66&lt;=SUM(CNGE_2025_M1_Secc5_Sub5!$T$91),0,1)))</f>
        <v>0</v>
      </c>
      <c r="BZ66" s="293">
        <f t="shared" si="4"/>
        <v>0</v>
      </c>
      <c r="CA66" s="294" t="str">
        <f>IF(BZ66=0,"",
IF(SUM($BZ$26:BZ66)=1,CB66,
IF($BZ$146&gt;SUM($BZ$26:BZ66),_xlfn.CONCAT(", ",CB66),
IF($BZ$146=SUM($BZ$26:BZ66),_xlfn.CONCAT(" y ",CB66)))))</f>
        <v/>
      </c>
      <c r="CB66" s="89" t="s">
        <v>5166</v>
      </c>
    </row>
    <row r="67" spans="1:80" ht="15" customHeight="1">
      <c r="A67" s="133"/>
      <c r="C67" s="58" t="s">
        <v>5167</v>
      </c>
      <c r="D67" s="1125" t="str">
        <f>IF(CNGE_2025_M1_Secc5_Sub1!$D72="","",CNGE_2025_M1_Secc5_Sub1!$D72)</f>
        <v/>
      </c>
      <c r="E67" s="889"/>
      <c r="F67" s="889"/>
      <c r="G67" s="889"/>
      <c r="H67" s="889"/>
      <c r="I67" s="889"/>
      <c r="J67" s="889"/>
      <c r="K67" s="889"/>
      <c r="L67" s="889"/>
      <c r="M67" s="889"/>
      <c r="N67" s="890"/>
      <c r="O67" s="992"/>
      <c r="P67" s="885"/>
      <c r="Q67" s="813"/>
      <c r="R67" s="813"/>
      <c r="S67" s="813"/>
      <c r="T67" s="813"/>
      <c r="U67" s="813"/>
      <c r="V67" s="813"/>
      <c r="W67" s="813"/>
      <c r="X67" s="813"/>
      <c r="Y67" s="813"/>
      <c r="Z67" s="813"/>
      <c r="AA67" s="813"/>
      <c r="AB67" s="813"/>
      <c r="AC67" s="813"/>
      <c r="AD67" s="813"/>
      <c r="AI67" s="767">
        <f t="shared" si="0"/>
        <v>0</v>
      </c>
      <c r="AJ67" s="793">
        <f>IF(AND(COUNTBLANK(D67)=0,CNGE_2025_M1_Secc5_Sub5!$P$71&lt;&gt;"",CNGE_2025_M1_Secc5_Sub5!$P$71&lt;&gt;1,COUNTA(Q67:R67)=0),0,IF(AND(COUNTBLANK(D67)=0,CNGE_2025_M1_Secc5_Sub5!$P$71&lt;&gt;"",CNGE_2025_M1_Secc5_Sub5!$P$71=1,COUNTA(Q67:R67)=2),0,IF(AND(COUNTBLANK(D67)=1,COUNTA(Q67:R67)=0),0,1)))</f>
        <v>0</v>
      </c>
      <c r="AK67" s="795">
        <f>IF(AND(COUNTBLANK(D67)=0,CNGE_2025_M1_Secc5_Sub5!$P$72&lt;&gt;"",CNGE_2025_M1_Secc5_Sub5!$P$72&lt;&gt;1,COUNTA(S67:T67)=0),0,IF(AND(COUNTBLANK(D67)=0,CNGE_2025_M1_Secc5_Sub5!$P$72&lt;&gt;"",CNGE_2025_M1_Secc5_Sub5!$P$72=1,COUNTA(S67:T67)=2),0,IF(AND(COUNTBLANK(D67)=1,COUNTA(S67:T67)=0),0,1)))</f>
        <v>0</v>
      </c>
      <c r="AL67" s="793">
        <f>IF(AND(COUNTBLANK(D67)=0,CNGE_2025_M1_Secc5_Sub5!$P$73&lt;&gt;"",CNGE_2025_M1_Secc5_Sub5!$P$73&lt;&gt;1,COUNTA(U67:V67)=0),0,IF(AND(COUNTBLANK(D67)=0,CNGE_2025_M1_Secc5_Sub5!$P$73&lt;&gt;"",CNGE_2025_M1_Secc5_Sub5!$P$73=1,COUNTA(U67:V67)=2),0,IF(AND(COUNTBLANK(D67)=1,COUNTA(U67:V67)=0),0,1)))</f>
        <v>0</v>
      </c>
      <c r="AM67" s="795">
        <f>IF(AND(COUNTBLANK(D67)=0,CNGE_2025_M1_Secc5_Sub5!$P$74&lt;&gt;"",CNGE_2025_M1_Secc5_Sub5!$P$74&lt;&gt;1,COUNTA(W67:X67)=0),0,IF(AND(COUNTBLANK(D67)=0,CNGE_2025_M1_Secc5_Sub5!$P$74&lt;&gt;"",CNGE_2025_M1_Secc5_Sub5!$P$74=1,COUNTA(W67:X67)=2),0,IF(AND(COUNTBLANK(D67)=1,COUNTA(W67:X67)=0),0,1)))</f>
        <v>0</v>
      </c>
      <c r="AN67" s="793">
        <f>IF(AND(COUNTBLANK(D67)=0,CNGE_2025_M1_Secc5_Sub5!$P$75&lt;&gt;"",CNGE_2025_M1_Secc5_Sub5!$P$75&lt;&gt;1,COUNTA(Y67:Z67)=0),0,IF(AND(COUNTBLANK(D67)=0,CNGE_2025_M1_Secc5_Sub5!$P$75&lt;&gt;"",CNGE_2025_M1_Secc5_Sub5!$P$75=1,COUNTA(Y67:Z67)=2),0,IF(AND(COUNTBLANK(D67)=1,COUNTA(Y67:Z67)=0),0,1)))</f>
        <v>0</v>
      </c>
      <c r="AO67" s="795">
        <f>IF(AND(COUNTBLANK(D67)=0,CNGE_2025_M1_Secc5_Sub5!$P$76&lt;&gt;"",CNGE_2025_M1_Secc5_Sub5!$P$76&lt;&gt;1,COUNTA(AA67:AB67)=0),0,IF(AND(COUNTBLANK(D67)=0,CNGE_2025_M1_Secc5_Sub5!$P$76&lt;&gt;"",CNGE_2025_M1_Secc5_Sub5!$P$76=1,COUNTA(AA67:AB67)=2),0,IF(AND(COUNTBLANK(D67)=1,COUNTA(AA67:AB67)=0),0,1)))</f>
        <v>0</v>
      </c>
      <c r="AP67" s="793">
        <f>IF(AND(COUNTBLANK(D67)=0,CNGE_2025_M1_Secc5_Sub5!$P$77&lt;&gt;"",CNGE_2025_M1_Secc5_Sub5!$P$77&lt;&gt;1,COUNTA(AC67:AD67)=0),0,IF(AND(COUNTBLANK(D67)=0,CNGE_2025_M1_Secc5_Sub5!$P$77&lt;&gt;"",CNGE_2025_M1_Secc5_Sub5!$P$77=1,COUNTA(AC67:AD67)=2),0,IF(AND(COUNTBLANK(D67)=1,COUNTA(AC67:AD67)=0),0,1)))</f>
        <v>0</v>
      </c>
      <c r="AQ67" s="723">
        <f t="shared" si="1"/>
        <v>0</v>
      </c>
      <c r="AR67" s="293">
        <f t="shared" si="2"/>
        <v>0</v>
      </c>
      <c r="AS67" s="294" t="str">
        <f>IF(AR67=0,"",
IF(SUM($AR$26:AR67)=1,AT67,
IF($AR$146&gt;SUM($AR$26:AR67),_xlfn.CONCAT(", ",AT67),
IF($AR$146=SUM($AR$26:AR67),_xlfn.CONCAT(" y ",AT67)))))</f>
        <v/>
      </c>
      <c r="AT67" s="89" t="s">
        <v>5168</v>
      </c>
      <c r="BB67" s="439">
        <f>IF(OR(Q67="NS",CNGE_2025_M1_Secc5_Sub5!$T$71="NS"),0,IF(AND(Q67="NA",CNGE_2025_M1_Secc5_Sub5!$T$71="NA"),0,IF(Q67&lt;=SUM(CNGE_2025_M1_Secc5_Sub5!$T$71),0,1)))</f>
        <v>0</v>
      </c>
      <c r="BC67" s="625">
        <f>IF(OR(S67="NS",CNGE_2025_M1_Secc5_Sub5!$T$72="NS"),0,IF(AND(S67="NA",CNGE_2025_M1_Secc5_Sub5!$T$72="NA"),0,IF(S67&lt;=SUM(CNGE_2025_M1_Secc5_Sub5!$T$72),0,1)))</f>
        <v>0</v>
      </c>
      <c r="BD67" s="439">
        <f>IF(OR(U67="NS",CNGE_2025_M1_Secc5_Sub5!$T$73="NS"),0,IF(AND(U67="NA",CNGE_2025_M1_Secc5_Sub5!$T$73="NA"),0,IF(U67&lt;=SUM(CNGE_2025_M1_Secc5_Sub5!$T$73),0,1)))</f>
        <v>0</v>
      </c>
      <c r="BE67" s="625">
        <f>IF(OR(W67="NS",CNGE_2025_M1_Secc5_Sub5!$T$74="NS"),0,IF(AND(W67="NA",CNGE_2025_M1_Secc5_Sub5!$T$74="NA"),0,IF(W67&lt;=SUM(CNGE_2025_M1_Secc5_Sub5!$T$74),0,1)))</f>
        <v>0</v>
      </c>
      <c r="BF67" s="439">
        <f>IF(OR(Y67="NS",CNGE_2025_M1_Secc5_Sub5!$T$75="NS"),0,IF(AND(Y67="NA",CNGE_2025_M1_Secc5_Sub5!$T$75="NA"),0,IF(Y67&lt;=SUM(CNGE_2025_M1_Secc5_Sub5!$T$75),0,1)))</f>
        <v>0</v>
      </c>
      <c r="BG67" s="625">
        <f>IF(OR(AA67="NS",CNGE_2025_M1_Secc5_Sub5!$T$76="NS"),0,IF(AND(AA67="NA",CNGE_2025_M1_Secc5_Sub5!$T$76="NA"),0,IF(AA67&lt;=SUM(CNGE_2025_M1_Secc5_Sub5!$T$76),0,1)))</f>
        <v>0</v>
      </c>
      <c r="BH67" s="439">
        <f>IF(OR(AC67="NS",CNGE_2025_M1_Secc5_Sub5!$T$77="NS"),0,IF(AND(AC67="NA",CNGE_2025_M1_Secc5_Sub5!$T$77="NA"),0,IF(AC67&lt;=SUM(CNGE_2025_M1_Secc5_Sub5!$T$77),0,1)))</f>
        <v>0</v>
      </c>
      <c r="BI67" s="293">
        <f t="shared" si="3"/>
        <v>0</v>
      </c>
      <c r="BJ67" s="294" t="str">
        <f>IF(BI67=0,"",
IF(SUM($BI$26:BI67)=1,BK67,
IF($BI$146&gt;SUM($BI$26:BI67),_xlfn.CONCAT(", ",BK67),
IF($BI$146=SUM($BI$26:BI67),_xlfn.CONCAT(" y ",BK67)))))</f>
        <v/>
      </c>
      <c r="BK67" s="89" t="s">
        <v>5168</v>
      </c>
      <c r="BS67" s="807">
        <f>IF(OR(R67="NS",CNGE_2025_M1_Secc5_Sub5!$T$85="NS"),0,IF(AND(R67="NA",CNGE_2025_M1_Secc5_Sub5!$T$85="NA"),0,IF(R67&lt;=SUM(CNGE_2025_M1_Secc5_Sub5!$T$85),0,1)))</f>
        <v>0</v>
      </c>
      <c r="BT67" s="492">
        <f>IF(OR(T67="NS",CNGE_2025_M1_Secc5_Sub5!$T$86="NS"),0,IF(AND(T67="NA",CNGE_2025_M1_Secc5_Sub5!$T$86="NA"),0,IF(T67&lt;=SUM(CNGE_2025_M1_Secc5_Sub5!$T$86),0,1)))</f>
        <v>0</v>
      </c>
      <c r="BU67" s="807">
        <f>IF(OR(V67="NS",CNGE_2025_M1_Secc5_Sub5!$T$87="NS"),0,IF(AND(V67="NA",CNGE_2025_M1_Secc5_Sub5!$T$87="NA"),0,IF(V67&lt;=SUM(CNGE_2025_M1_Secc5_Sub5!$T$87),0,1)))</f>
        <v>0</v>
      </c>
      <c r="BV67" s="492">
        <f>IF(OR(X67="NS",CNGE_2025_M1_Secc5_Sub5!$T$88="NS"),0,IF(AND(X67="NA",CNGE_2025_M1_Secc5_Sub5!$T$88="NA"),0,IF(X67&lt;=SUM(CNGE_2025_M1_Secc5_Sub5!$T$88),0,1)))</f>
        <v>0</v>
      </c>
      <c r="BW67" s="807">
        <f>IF(OR(Z67="NS",CNGE_2025_M1_Secc5_Sub5!$T$89="NS"),0,IF(AND(Z67="NA",CNGE_2025_M1_Secc5_Sub5!$T$89="NA"),0,IF(Z67&lt;=SUM(CNGE_2025_M1_Secc5_Sub5!$T$89),0,1)))</f>
        <v>0</v>
      </c>
      <c r="BX67" s="492">
        <f>IF(OR(AB67="NS",CNGE_2025_M1_Secc5_Sub5!$T$90="NS"),0,IF(AND(AB67="NA",CNGE_2025_M1_Secc5_Sub5!$T$90="NA"),0,IF(AB67&lt;=SUM(CNGE_2025_M1_Secc5_Sub5!$T$90),0,1)))</f>
        <v>0</v>
      </c>
      <c r="BY67" s="807">
        <f>IF(OR(AD67="NS",CNGE_2025_M1_Secc5_Sub5!$T$91="NS"),0,IF(AND(AD67="NA",CNGE_2025_M1_Secc5_Sub5!$T$91="NA"),0,IF(AD67&lt;=SUM(CNGE_2025_M1_Secc5_Sub5!$T$91),0,1)))</f>
        <v>0</v>
      </c>
      <c r="BZ67" s="293">
        <f t="shared" si="4"/>
        <v>0</v>
      </c>
      <c r="CA67" s="294" t="str">
        <f>IF(BZ67=0,"",
IF(SUM($BZ$26:BZ67)=1,CB67,
IF($BZ$146&gt;SUM($BZ$26:BZ67),_xlfn.CONCAT(", ",CB67),
IF($BZ$146=SUM($BZ$26:BZ67),_xlfn.CONCAT(" y ",CB67)))))</f>
        <v/>
      </c>
      <c r="CB67" s="89" t="s">
        <v>5168</v>
      </c>
    </row>
    <row r="68" spans="1:80" ht="15" customHeight="1">
      <c r="A68" s="133"/>
      <c r="C68" s="58" t="s">
        <v>5169</v>
      </c>
      <c r="D68" s="1125" t="str">
        <f>IF(CNGE_2025_M1_Secc5_Sub1!$D73="","",CNGE_2025_M1_Secc5_Sub1!$D73)</f>
        <v/>
      </c>
      <c r="E68" s="889"/>
      <c r="F68" s="889"/>
      <c r="G68" s="889"/>
      <c r="H68" s="889"/>
      <c r="I68" s="889"/>
      <c r="J68" s="889"/>
      <c r="K68" s="889"/>
      <c r="L68" s="889"/>
      <c r="M68" s="889"/>
      <c r="N68" s="890"/>
      <c r="O68" s="992"/>
      <c r="P68" s="885"/>
      <c r="Q68" s="813"/>
      <c r="R68" s="813"/>
      <c r="S68" s="813"/>
      <c r="T68" s="813"/>
      <c r="U68" s="813"/>
      <c r="V68" s="813"/>
      <c r="W68" s="813"/>
      <c r="X68" s="813"/>
      <c r="Y68" s="813"/>
      <c r="Z68" s="813"/>
      <c r="AA68" s="813"/>
      <c r="AB68" s="813"/>
      <c r="AC68" s="813"/>
      <c r="AD68" s="813"/>
      <c r="AI68" s="767">
        <f t="shared" si="0"/>
        <v>0</v>
      </c>
      <c r="AJ68" s="793">
        <f>IF(AND(COUNTBLANK(D68)=0,CNGE_2025_M1_Secc5_Sub5!$P$71&lt;&gt;"",CNGE_2025_M1_Secc5_Sub5!$P$71&lt;&gt;1,COUNTA(Q68:R68)=0),0,IF(AND(COUNTBLANK(D68)=0,CNGE_2025_M1_Secc5_Sub5!$P$71&lt;&gt;"",CNGE_2025_M1_Secc5_Sub5!$P$71=1,COUNTA(Q68:R68)=2),0,IF(AND(COUNTBLANK(D68)=1,COUNTA(Q68:R68)=0),0,1)))</f>
        <v>0</v>
      </c>
      <c r="AK68" s="795">
        <f>IF(AND(COUNTBLANK(D68)=0,CNGE_2025_M1_Secc5_Sub5!$P$72&lt;&gt;"",CNGE_2025_M1_Secc5_Sub5!$P$72&lt;&gt;1,COUNTA(S68:T68)=0),0,IF(AND(COUNTBLANK(D68)=0,CNGE_2025_M1_Secc5_Sub5!$P$72&lt;&gt;"",CNGE_2025_M1_Secc5_Sub5!$P$72=1,COUNTA(S68:T68)=2),0,IF(AND(COUNTBLANK(D68)=1,COUNTA(S68:T68)=0),0,1)))</f>
        <v>0</v>
      </c>
      <c r="AL68" s="793">
        <f>IF(AND(COUNTBLANK(D68)=0,CNGE_2025_M1_Secc5_Sub5!$P$73&lt;&gt;"",CNGE_2025_M1_Secc5_Sub5!$P$73&lt;&gt;1,COUNTA(U68:V68)=0),0,IF(AND(COUNTBLANK(D68)=0,CNGE_2025_M1_Secc5_Sub5!$P$73&lt;&gt;"",CNGE_2025_M1_Secc5_Sub5!$P$73=1,COUNTA(U68:V68)=2),0,IF(AND(COUNTBLANK(D68)=1,COUNTA(U68:V68)=0),0,1)))</f>
        <v>0</v>
      </c>
      <c r="AM68" s="795">
        <f>IF(AND(COUNTBLANK(D68)=0,CNGE_2025_M1_Secc5_Sub5!$P$74&lt;&gt;"",CNGE_2025_M1_Secc5_Sub5!$P$74&lt;&gt;1,COUNTA(W68:X68)=0),0,IF(AND(COUNTBLANK(D68)=0,CNGE_2025_M1_Secc5_Sub5!$P$74&lt;&gt;"",CNGE_2025_M1_Secc5_Sub5!$P$74=1,COUNTA(W68:X68)=2),0,IF(AND(COUNTBLANK(D68)=1,COUNTA(W68:X68)=0),0,1)))</f>
        <v>0</v>
      </c>
      <c r="AN68" s="793">
        <f>IF(AND(COUNTBLANK(D68)=0,CNGE_2025_M1_Secc5_Sub5!$P$75&lt;&gt;"",CNGE_2025_M1_Secc5_Sub5!$P$75&lt;&gt;1,COUNTA(Y68:Z68)=0),0,IF(AND(COUNTBLANK(D68)=0,CNGE_2025_M1_Secc5_Sub5!$P$75&lt;&gt;"",CNGE_2025_M1_Secc5_Sub5!$P$75=1,COUNTA(Y68:Z68)=2),0,IF(AND(COUNTBLANK(D68)=1,COUNTA(Y68:Z68)=0),0,1)))</f>
        <v>0</v>
      </c>
      <c r="AO68" s="795">
        <f>IF(AND(COUNTBLANK(D68)=0,CNGE_2025_M1_Secc5_Sub5!$P$76&lt;&gt;"",CNGE_2025_M1_Secc5_Sub5!$P$76&lt;&gt;1,COUNTA(AA68:AB68)=0),0,IF(AND(COUNTBLANK(D68)=0,CNGE_2025_M1_Secc5_Sub5!$P$76&lt;&gt;"",CNGE_2025_M1_Secc5_Sub5!$P$76=1,COUNTA(AA68:AB68)=2),0,IF(AND(COUNTBLANK(D68)=1,COUNTA(AA68:AB68)=0),0,1)))</f>
        <v>0</v>
      </c>
      <c r="AP68" s="793">
        <f>IF(AND(COUNTBLANK(D68)=0,CNGE_2025_M1_Secc5_Sub5!$P$77&lt;&gt;"",CNGE_2025_M1_Secc5_Sub5!$P$77&lt;&gt;1,COUNTA(AC68:AD68)=0),0,IF(AND(COUNTBLANK(D68)=0,CNGE_2025_M1_Secc5_Sub5!$P$77&lt;&gt;"",CNGE_2025_M1_Secc5_Sub5!$P$77=1,COUNTA(AC68:AD68)=2),0,IF(AND(COUNTBLANK(D68)=1,COUNTA(AC68:AD68)=0),0,1)))</f>
        <v>0</v>
      </c>
      <c r="AQ68" s="723">
        <f t="shared" si="1"/>
        <v>0</v>
      </c>
      <c r="AR68" s="293">
        <f t="shared" si="2"/>
        <v>0</v>
      </c>
      <c r="AS68" s="294" t="str">
        <f>IF(AR68=0,"",
IF(SUM($AR$26:AR68)=1,AT68,
IF($AR$146&gt;SUM($AR$26:AR68),_xlfn.CONCAT(", ",AT68),
IF($AR$146=SUM($AR$26:AR68),_xlfn.CONCAT(" y ",AT68)))))</f>
        <v/>
      </c>
      <c r="AT68" s="89" t="s">
        <v>5170</v>
      </c>
      <c r="BB68" s="439">
        <f>IF(OR(Q68="NS",CNGE_2025_M1_Secc5_Sub5!$T$71="NS"),0,IF(AND(Q68="NA",CNGE_2025_M1_Secc5_Sub5!$T$71="NA"),0,IF(Q68&lt;=SUM(CNGE_2025_M1_Secc5_Sub5!$T$71),0,1)))</f>
        <v>0</v>
      </c>
      <c r="BC68" s="625">
        <f>IF(OR(S68="NS",CNGE_2025_M1_Secc5_Sub5!$T$72="NS"),0,IF(AND(S68="NA",CNGE_2025_M1_Secc5_Sub5!$T$72="NA"),0,IF(S68&lt;=SUM(CNGE_2025_M1_Secc5_Sub5!$T$72),0,1)))</f>
        <v>0</v>
      </c>
      <c r="BD68" s="439">
        <f>IF(OR(U68="NS",CNGE_2025_M1_Secc5_Sub5!$T$73="NS"),0,IF(AND(U68="NA",CNGE_2025_M1_Secc5_Sub5!$T$73="NA"),0,IF(U68&lt;=SUM(CNGE_2025_M1_Secc5_Sub5!$T$73),0,1)))</f>
        <v>0</v>
      </c>
      <c r="BE68" s="625">
        <f>IF(OR(W68="NS",CNGE_2025_M1_Secc5_Sub5!$T$74="NS"),0,IF(AND(W68="NA",CNGE_2025_M1_Secc5_Sub5!$T$74="NA"),0,IF(W68&lt;=SUM(CNGE_2025_M1_Secc5_Sub5!$T$74),0,1)))</f>
        <v>0</v>
      </c>
      <c r="BF68" s="439">
        <f>IF(OR(Y68="NS",CNGE_2025_M1_Secc5_Sub5!$T$75="NS"),0,IF(AND(Y68="NA",CNGE_2025_M1_Secc5_Sub5!$T$75="NA"),0,IF(Y68&lt;=SUM(CNGE_2025_M1_Secc5_Sub5!$T$75),0,1)))</f>
        <v>0</v>
      </c>
      <c r="BG68" s="625">
        <f>IF(OR(AA68="NS",CNGE_2025_M1_Secc5_Sub5!$T$76="NS"),0,IF(AND(AA68="NA",CNGE_2025_M1_Secc5_Sub5!$T$76="NA"),0,IF(AA68&lt;=SUM(CNGE_2025_M1_Secc5_Sub5!$T$76),0,1)))</f>
        <v>0</v>
      </c>
      <c r="BH68" s="439">
        <f>IF(OR(AC68="NS",CNGE_2025_M1_Secc5_Sub5!$T$77="NS"),0,IF(AND(AC68="NA",CNGE_2025_M1_Secc5_Sub5!$T$77="NA"),0,IF(AC68&lt;=SUM(CNGE_2025_M1_Secc5_Sub5!$T$77),0,1)))</f>
        <v>0</v>
      </c>
      <c r="BI68" s="293">
        <f t="shared" si="3"/>
        <v>0</v>
      </c>
      <c r="BJ68" s="294" t="str">
        <f>IF(BI68=0,"",
IF(SUM($BI$26:BI68)=1,BK68,
IF($BI$146&gt;SUM($BI$26:BI68),_xlfn.CONCAT(", ",BK68),
IF($BI$146=SUM($BI$26:BI68),_xlfn.CONCAT(" y ",BK68)))))</f>
        <v/>
      </c>
      <c r="BK68" s="89" t="s">
        <v>5170</v>
      </c>
      <c r="BS68" s="807">
        <f>IF(OR(R68="NS",CNGE_2025_M1_Secc5_Sub5!$T$85="NS"),0,IF(AND(R68="NA",CNGE_2025_M1_Secc5_Sub5!$T$85="NA"),0,IF(R68&lt;=SUM(CNGE_2025_M1_Secc5_Sub5!$T$85),0,1)))</f>
        <v>0</v>
      </c>
      <c r="BT68" s="492">
        <f>IF(OR(T68="NS",CNGE_2025_M1_Secc5_Sub5!$T$86="NS"),0,IF(AND(T68="NA",CNGE_2025_M1_Secc5_Sub5!$T$86="NA"),0,IF(T68&lt;=SUM(CNGE_2025_M1_Secc5_Sub5!$T$86),0,1)))</f>
        <v>0</v>
      </c>
      <c r="BU68" s="807">
        <f>IF(OR(V68="NS",CNGE_2025_M1_Secc5_Sub5!$T$87="NS"),0,IF(AND(V68="NA",CNGE_2025_M1_Secc5_Sub5!$T$87="NA"),0,IF(V68&lt;=SUM(CNGE_2025_M1_Secc5_Sub5!$T$87),0,1)))</f>
        <v>0</v>
      </c>
      <c r="BV68" s="492">
        <f>IF(OR(X68="NS",CNGE_2025_M1_Secc5_Sub5!$T$88="NS"),0,IF(AND(X68="NA",CNGE_2025_M1_Secc5_Sub5!$T$88="NA"),0,IF(X68&lt;=SUM(CNGE_2025_M1_Secc5_Sub5!$T$88),0,1)))</f>
        <v>0</v>
      </c>
      <c r="BW68" s="807">
        <f>IF(OR(Z68="NS",CNGE_2025_M1_Secc5_Sub5!$T$89="NS"),0,IF(AND(Z68="NA",CNGE_2025_M1_Secc5_Sub5!$T$89="NA"),0,IF(Z68&lt;=SUM(CNGE_2025_M1_Secc5_Sub5!$T$89),0,1)))</f>
        <v>0</v>
      </c>
      <c r="BX68" s="492">
        <f>IF(OR(AB68="NS",CNGE_2025_M1_Secc5_Sub5!$T$90="NS"),0,IF(AND(AB68="NA",CNGE_2025_M1_Secc5_Sub5!$T$90="NA"),0,IF(AB68&lt;=SUM(CNGE_2025_M1_Secc5_Sub5!$T$90),0,1)))</f>
        <v>0</v>
      </c>
      <c r="BY68" s="807">
        <f>IF(OR(AD68="NS",CNGE_2025_M1_Secc5_Sub5!$T$91="NS"),0,IF(AND(AD68="NA",CNGE_2025_M1_Secc5_Sub5!$T$91="NA"),0,IF(AD68&lt;=SUM(CNGE_2025_M1_Secc5_Sub5!$T$91),0,1)))</f>
        <v>0</v>
      </c>
      <c r="BZ68" s="293">
        <f t="shared" si="4"/>
        <v>0</v>
      </c>
      <c r="CA68" s="294" t="str">
        <f>IF(BZ68=0,"",
IF(SUM($BZ$26:BZ68)=1,CB68,
IF($BZ$146&gt;SUM($BZ$26:BZ68),_xlfn.CONCAT(", ",CB68),
IF($BZ$146=SUM($BZ$26:BZ68),_xlfn.CONCAT(" y ",CB68)))))</f>
        <v/>
      </c>
      <c r="CB68" s="89" t="s">
        <v>5170</v>
      </c>
    </row>
    <row r="69" spans="1:80" ht="15" customHeight="1">
      <c r="A69" s="133"/>
      <c r="C69" s="58" t="s">
        <v>5171</v>
      </c>
      <c r="D69" s="1125" t="str">
        <f>IF(CNGE_2025_M1_Secc5_Sub1!$D74="","",CNGE_2025_M1_Secc5_Sub1!$D74)</f>
        <v/>
      </c>
      <c r="E69" s="889"/>
      <c r="F69" s="889"/>
      <c r="G69" s="889"/>
      <c r="H69" s="889"/>
      <c r="I69" s="889"/>
      <c r="J69" s="889"/>
      <c r="K69" s="889"/>
      <c r="L69" s="889"/>
      <c r="M69" s="889"/>
      <c r="N69" s="890"/>
      <c r="O69" s="992"/>
      <c r="P69" s="885"/>
      <c r="Q69" s="813"/>
      <c r="R69" s="813"/>
      <c r="S69" s="813"/>
      <c r="T69" s="813"/>
      <c r="U69" s="813"/>
      <c r="V69" s="813"/>
      <c r="W69" s="813"/>
      <c r="X69" s="813"/>
      <c r="Y69" s="813"/>
      <c r="Z69" s="813"/>
      <c r="AA69" s="813"/>
      <c r="AB69" s="813"/>
      <c r="AC69" s="813"/>
      <c r="AD69" s="813"/>
      <c r="AI69" s="767">
        <f t="shared" si="0"/>
        <v>0</v>
      </c>
      <c r="AJ69" s="793">
        <f>IF(AND(COUNTBLANK(D69)=0,CNGE_2025_M1_Secc5_Sub5!$P$71&lt;&gt;"",CNGE_2025_M1_Secc5_Sub5!$P$71&lt;&gt;1,COUNTA(Q69:R69)=0),0,IF(AND(COUNTBLANK(D69)=0,CNGE_2025_M1_Secc5_Sub5!$P$71&lt;&gt;"",CNGE_2025_M1_Secc5_Sub5!$P$71=1,COUNTA(Q69:R69)=2),0,IF(AND(COUNTBLANK(D69)=1,COUNTA(Q69:R69)=0),0,1)))</f>
        <v>0</v>
      </c>
      <c r="AK69" s="795">
        <f>IF(AND(COUNTBLANK(D69)=0,CNGE_2025_M1_Secc5_Sub5!$P$72&lt;&gt;"",CNGE_2025_M1_Secc5_Sub5!$P$72&lt;&gt;1,COUNTA(S69:T69)=0),0,IF(AND(COUNTBLANK(D69)=0,CNGE_2025_M1_Secc5_Sub5!$P$72&lt;&gt;"",CNGE_2025_M1_Secc5_Sub5!$P$72=1,COUNTA(S69:T69)=2),0,IF(AND(COUNTBLANK(D69)=1,COUNTA(S69:T69)=0),0,1)))</f>
        <v>0</v>
      </c>
      <c r="AL69" s="793">
        <f>IF(AND(COUNTBLANK(D69)=0,CNGE_2025_M1_Secc5_Sub5!$P$73&lt;&gt;"",CNGE_2025_M1_Secc5_Sub5!$P$73&lt;&gt;1,COUNTA(U69:V69)=0),0,IF(AND(COUNTBLANK(D69)=0,CNGE_2025_M1_Secc5_Sub5!$P$73&lt;&gt;"",CNGE_2025_M1_Secc5_Sub5!$P$73=1,COUNTA(U69:V69)=2),0,IF(AND(COUNTBLANK(D69)=1,COUNTA(U69:V69)=0),0,1)))</f>
        <v>0</v>
      </c>
      <c r="AM69" s="795">
        <f>IF(AND(COUNTBLANK(D69)=0,CNGE_2025_M1_Secc5_Sub5!$P$74&lt;&gt;"",CNGE_2025_M1_Secc5_Sub5!$P$74&lt;&gt;1,COUNTA(W69:X69)=0),0,IF(AND(COUNTBLANK(D69)=0,CNGE_2025_M1_Secc5_Sub5!$P$74&lt;&gt;"",CNGE_2025_M1_Secc5_Sub5!$P$74=1,COUNTA(W69:X69)=2),0,IF(AND(COUNTBLANK(D69)=1,COUNTA(W69:X69)=0),0,1)))</f>
        <v>0</v>
      </c>
      <c r="AN69" s="793">
        <f>IF(AND(COUNTBLANK(D69)=0,CNGE_2025_M1_Secc5_Sub5!$P$75&lt;&gt;"",CNGE_2025_M1_Secc5_Sub5!$P$75&lt;&gt;1,COUNTA(Y69:Z69)=0),0,IF(AND(COUNTBLANK(D69)=0,CNGE_2025_M1_Secc5_Sub5!$P$75&lt;&gt;"",CNGE_2025_M1_Secc5_Sub5!$P$75=1,COUNTA(Y69:Z69)=2),0,IF(AND(COUNTBLANK(D69)=1,COUNTA(Y69:Z69)=0),0,1)))</f>
        <v>0</v>
      </c>
      <c r="AO69" s="795">
        <f>IF(AND(COUNTBLANK(D69)=0,CNGE_2025_M1_Secc5_Sub5!$P$76&lt;&gt;"",CNGE_2025_M1_Secc5_Sub5!$P$76&lt;&gt;1,COUNTA(AA69:AB69)=0),0,IF(AND(COUNTBLANK(D69)=0,CNGE_2025_M1_Secc5_Sub5!$P$76&lt;&gt;"",CNGE_2025_M1_Secc5_Sub5!$P$76=1,COUNTA(AA69:AB69)=2),0,IF(AND(COUNTBLANK(D69)=1,COUNTA(AA69:AB69)=0),0,1)))</f>
        <v>0</v>
      </c>
      <c r="AP69" s="793">
        <f>IF(AND(COUNTBLANK(D69)=0,CNGE_2025_M1_Secc5_Sub5!$P$77&lt;&gt;"",CNGE_2025_M1_Secc5_Sub5!$P$77&lt;&gt;1,COUNTA(AC69:AD69)=0),0,IF(AND(COUNTBLANK(D69)=0,CNGE_2025_M1_Secc5_Sub5!$P$77&lt;&gt;"",CNGE_2025_M1_Secc5_Sub5!$P$77=1,COUNTA(AC69:AD69)=2),0,IF(AND(COUNTBLANK(D69)=1,COUNTA(AC69:AD69)=0),0,1)))</f>
        <v>0</v>
      </c>
      <c r="AQ69" s="723">
        <f t="shared" si="1"/>
        <v>0</v>
      </c>
      <c r="AR69" s="293">
        <f t="shared" si="2"/>
        <v>0</v>
      </c>
      <c r="AS69" s="294" t="str">
        <f>IF(AR69=0,"",
IF(SUM($AR$26:AR69)=1,AT69,
IF($AR$146&gt;SUM($AR$26:AR69),_xlfn.CONCAT(", ",AT69),
IF($AR$146=SUM($AR$26:AR69),_xlfn.CONCAT(" y ",AT69)))))</f>
        <v/>
      </c>
      <c r="AT69" s="89" t="s">
        <v>5172</v>
      </c>
      <c r="BB69" s="439">
        <f>IF(OR(Q69="NS",CNGE_2025_M1_Secc5_Sub5!$T$71="NS"),0,IF(AND(Q69="NA",CNGE_2025_M1_Secc5_Sub5!$T$71="NA"),0,IF(Q69&lt;=SUM(CNGE_2025_M1_Secc5_Sub5!$T$71),0,1)))</f>
        <v>0</v>
      </c>
      <c r="BC69" s="625">
        <f>IF(OR(S69="NS",CNGE_2025_M1_Secc5_Sub5!$T$72="NS"),0,IF(AND(S69="NA",CNGE_2025_M1_Secc5_Sub5!$T$72="NA"),0,IF(S69&lt;=SUM(CNGE_2025_M1_Secc5_Sub5!$T$72),0,1)))</f>
        <v>0</v>
      </c>
      <c r="BD69" s="439">
        <f>IF(OR(U69="NS",CNGE_2025_M1_Secc5_Sub5!$T$73="NS"),0,IF(AND(U69="NA",CNGE_2025_M1_Secc5_Sub5!$T$73="NA"),0,IF(U69&lt;=SUM(CNGE_2025_M1_Secc5_Sub5!$T$73),0,1)))</f>
        <v>0</v>
      </c>
      <c r="BE69" s="625">
        <f>IF(OR(W69="NS",CNGE_2025_M1_Secc5_Sub5!$T$74="NS"),0,IF(AND(W69="NA",CNGE_2025_M1_Secc5_Sub5!$T$74="NA"),0,IF(W69&lt;=SUM(CNGE_2025_M1_Secc5_Sub5!$T$74),0,1)))</f>
        <v>0</v>
      </c>
      <c r="BF69" s="439">
        <f>IF(OR(Y69="NS",CNGE_2025_M1_Secc5_Sub5!$T$75="NS"),0,IF(AND(Y69="NA",CNGE_2025_M1_Secc5_Sub5!$T$75="NA"),0,IF(Y69&lt;=SUM(CNGE_2025_M1_Secc5_Sub5!$T$75),0,1)))</f>
        <v>0</v>
      </c>
      <c r="BG69" s="625">
        <f>IF(OR(AA69="NS",CNGE_2025_M1_Secc5_Sub5!$T$76="NS"),0,IF(AND(AA69="NA",CNGE_2025_M1_Secc5_Sub5!$T$76="NA"),0,IF(AA69&lt;=SUM(CNGE_2025_M1_Secc5_Sub5!$T$76),0,1)))</f>
        <v>0</v>
      </c>
      <c r="BH69" s="439">
        <f>IF(OR(AC69="NS",CNGE_2025_M1_Secc5_Sub5!$T$77="NS"),0,IF(AND(AC69="NA",CNGE_2025_M1_Secc5_Sub5!$T$77="NA"),0,IF(AC69&lt;=SUM(CNGE_2025_M1_Secc5_Sub5!$T$77),0,1)))</f>
        <v>0</v>
      </c>
      <c r="BI69" s="293">
        <f t="shared" si="3"/>
        <v>0</v>
      </c>
      <c r="BJ69" s="294" t="str">
        <f>IF(BI69=0,"",
IF(SUM($BI$26:BI69)=1,BK69,
IF($BI$146&gt;SUM($BI$26:BI69),_xlfn.CONCAT(", ",BK69),
IF($BI$146=SUM($BI$26:BI69),_xlfn.CONCAT(" y ",BK69)))))</f>
        <v/>
      </c>
      <c r="BK69" s="89" t="s">
        <v>5172</v>
      </c>
      <c r="BS69" s="807">
        <f>IF(OR(R69="NS",CNGE_2025_M1_Secc5_Sub5!$T$85="NS"),0,IF(AND(R69="NA",CNGE_2025_M1_Secc5_Sub5!$T$85="NA"),0,IF(R69&lt;=SUM(CNGE_2025_M1_Secc5_Sub5!$T$85),0,1)))</f>
        <v>0</v>
      </c>
      <c r="BT69" s="492">
        <f>IF(OR(T69="NS",CNGE_2025_M1_Secc5_Sub5!$T$86="NS"),0,IF(AND(T69="NA",CNGE_2025_M1_Secc5_Sub5!$T$86="NA"),0,IF(T69&lt;=SUM(CNGE_2025_M1_Secc5_Sub5!$T$86),0,1)))</f>
        <v>0</v>
      </c>
      <c r="BU69" s="807">
        <f>IF(OR(V69="NS",CNGE_2025_M1_Secc5_Sub5!$T$87="NS"),0,IF(AND(V69="NA",CNGE_2025_M1_Secc5_Sub5!$T$87="NA"),0,IF(V69&lt;=SUM(CNGE_2025_M1_Secc5_Sub5!$T$87),0,1)))</f>
        <v>0</v>
      </c>
      <c r="BV69" s="492">
        <f>IF(OR(X69="NS",CNGE_2025_M1_Secc5_Sub5!$T$88="NS"),0,IF(AND(X69="NA",CNGE_2025_M1_Secc5_Sub5!$T$88="NA"),0,IF(X69&lt;=SUM(CNGE_2025_M1_Secc5_Sub5!$T$88),0,1)))</f>
        <v>0</v>
      </c>
      <c r="BW69" s="807">
        <f>IF(OR(Z69="NS",CNGE_2025_M1_Secc5_Sub5!$T$89="NS"),0,IF(AND(Z69="NA",CNGE_2025_M1_Secc5_Sub5!$T$89="NA"),0,IF(Z69&lt;=SUM(CNGE_2025_M1_Secc5_Sub5!$T$89),0,1)))</f>
        <v>0</v>
      </c>
      <c r="BX69" s="492">
        <f>IF(OR(AB69="NS",CNGE_2025_M1_Secc5_Sub5!$T$90="NS"),0,IF(AND(AB69="NA",CNGE_2025_M1_Secc5_Sub5!$T$90="NA"),0,IF(AB69&lt;=SUM(CNGE_2025_M1_Secc5_Sub5!$T$90),0,1)))</f>
        <v>0</v>
      </c>
      <c r="BY69" s="807">
        <f>IF(OR(AD69="NS",CNGE_2025_M1_Secc5_Sub5!$T$91="NS"),0,IF(AND(AD69="NA",CNGE_2025_M1_Secc5_Sub5!$T$91="NA"),0,IF(AD69&lt;=SUM(CNGE_2025_M1_Secc5_Sub5!$T$91),0,1)))</f>
        <v>0</v>
      </c>
      <c r="BZ69" s="293">
        <f t="shared" si="4"/>
        <v>0</v>
      </c>
      <c r="CA69" s="294" t="str">
        <f>IF(BZ69=0,"",
IF(SUM($BZ$26:BZ69)=1,CB69,
IF($BZ$146&gt;SUM($BZ$26:BZ69),_xlfn.CONCAT(", ",CB69),
IF($BZ$146=SUM($BZ$26:BZ69),_xlfn.CONCAT(" y ",CB69)))))</f>
        <v/>
      </c>
      <c r="CB69" s="89" t="s">
        <v>5172</v>
      </c>
    </row>
    <row r="70" spans="1:80" ht="15" customHeight="1">
      <c r="A70" s="133"/>
      <c r="C70" s="58" t="s">
        <v>5173</v>
      </c>
      <c r="D70" s="1125" t="str">
        <f>IF(CNGE_2025_M1_Secc5_Sub1!$D75="","",CNGE_2025_M1_Secc5_Sub1!$D75)</f>
        <v/>
      </c>
      <c r="E70" s="889"/>
      <c r="F70" s="889"/>
      <c r="G70" s="889"/>
      <c r="H70" s="889"/>
      <c r="I70" s="889"/>
      <c r="J70" s="889"/>
      <c r="K70" s="889"/>
      <c r="L70" s="889"/>
      <c r="M70" s="889"/>
      <c r="N70" s="890"/>
      <c r="O70" s="992"/>
      <c r="P70" s="885"/>
      <c r="Q70" s="813"/>
      <c r="R70" s="813"/>
      <c r="S70" s="813"/>
      <c r="T70" s="813"/>
      <c r="U70" s="813"/>
      <c r="V70" s="813"/>
      <c r="W70" s="813"/>
      <c r="X70" s="813"/>
      <c r="Y70" s="813"/>
      <c r="Z70" s="813"/>
      <c r="AA70" s="813"/>
      <c r="AB70" s="813"/>
      <c r="AC70" s="813"/>
      <c r="AD70" s="813"/>
      <c r="AI70" s="767">
        <f t="shared" si="0"/>
        <v>0</v>
      </c>
      <c r="AJ70" s="793">
        <f>IF(AND(COUNTBLANK(D70)=0,CNGE_2025_M1_Secc5_Sub5!$P$71&lt;&gt;"",CNGE_2025_M1_Secc5_Sub5!$P$71&lt;&gt;1,COUNTA(Q70:R70)=0),0,IF(AND(COUNTBLANK(D70)=0,CNGE_2025_M1_Secc5_Sub5!$P$71&lt;&gt;"",CNGE_2025_M1_Secc5_Sub5!$P$71=1,COUNTA(Q70:R70)=2),0,IF(AND(COUNTBLANK(D70)=1,COUNTA(Q70:R70)=0),0,1)))</f>
        <v>0</v>
      </c>
      <c r="AK70" s="795">
        <f>IF(AND(COUNTBLANK(D70)=0,CNGE_2025_M1_Secc5_Sub5!$P$72&lt;&gt;"",CNGE_2025_M1_Secc5_Sub5!$P$72&lt;&gt;1,COUNTA(S70:T70)=0),0,IF(AND(COUNTBLANK(D70)=0,CNGE_2025_M1_Secc5_Sub5!$P$72&lt;&gt;"",CNGE_2025_M1_Secc5_Sub5!$P$72=1,COUNTA(S70:T70)=2),0,IF(AND(COUNTBLANK(D70)=1,COUNTA(S70:T70)=0),0,1)))</f>
        <v>0</v>
      </c>
      <c r="AL70" s="793">
        <f>IF(AND(COUNTBLANK(D70)=0,CNGE_2025_M1_Secc5_Sub5!$P$73&lt;&gt;"",CNGE_2025_M1_Secc5_Sub5!$P$73&lt;&gt;1,COUNTA(U70:V70)=0),0,IF(AND(COUNTBLANK(D70)=0,CNGE_2025_M1_Secc5_Sub5!$P$73&lt;&gt;"",CNGE_2025_M1_Secc5_Sub5!$P$73=1,COUNTA(U70:V70)=2),0,IF(AND(COUNTBLANK(D70)=1,COUNTA(U70:V70)=0),0,1)))</f>
        <v>0</v>
      </c>
      <c r="AM70" s="795">
        <f>IF(AND(COUNTBLANK(D70)=0,CNGE_2025_M1_Secc5_Sub5!$P$74&lt;&gt;"",CNGE_2025_M1_Secc5_Sub5!$P$74&lt;&gt;1,COUNTA(W70:X70)=0),0,IF(AND(COUNTBLANK(D70)=0,CNGE_2025_M1_Secc5_Sub5!$P$74&lt;&gt;"",CNGE_2025_M1_Secc5_Sub5!$P$74=1,COUNTA(W70:X70)=2),0,IF(AND(COUNTBLANK(D70)=1,COUNTA(W70:X70)=0),0,1)))</f>
        <v>0</v>
      </c>
      <c r="AN70" s="793">
        <f>IF(AND(COUNTBLANK(D70)=0,CNGE_2025_M1_Secc5_Sub5!$P$75&lt;&gt;"",CNGE_2025_M1_Secc5_Sub5!$P$75&lt;&gt;1,COUNTA(Y70:Z70)=0),0,IF(AND(COUNTBLANK(D70)=0,CNGE_2025_M1_Secc5_Sub5!$P$75&lt;&gt;"",CNGE_2025_M1_Secc5_Sub5!$P$75=1,COUNTA(Y70:Z70)=2),0,IF(AND(COUNTBLANK(D70)=1,COUNTA(Y70:Z70)=0),0,1)))</f>
        <v>0</v>
      </c>
      <c r="AO70" s="795">
        <f>IF(AND(COUNTBLANK(D70)=0,CNGE_2025_M1_Secc5_Sub5!$P$76&lt;&gt;"",CNGE_2025_M1_Secc5_Sub5!$P$76&lt;&gt;1,COUNTA(AA70:AB70)=0),0,IF(AND(COUNTBLANK(D70)=0,CNGE_2025_M1_Secc5_Sub5!$P$76&lt;&gt;"",CNGE_2025_M1_Secc5_Sub5!$P$76=1,COUNTA(AA70:AB70)=2),0,IF(AND(COUNTBLANK(D70)=1,COUNTA(AA70:AB70)=0),0,1)))</f>
        <v>0</v>
      </c>
      <c r="AP70" s="793">
        <f>IF(AND(COUNTBLANK(D70)=0,CNGE_2025_M1_Secc5_Sub5!$P$77&lt;&gt;"",CNGE_2025_M1_Secc5_Sub5!$P$77&lt;&gt;1,COUNTA(AC70:AD70)=0),0,IF(AND(COUNTBLANK(D70)=0,CNGE_2025_M1_Secc5_Sub5!$P$77&lt;&gt;"",CNGE_2025_M1_Secc5_Sub5!$P$77=1,COUNTA(AC70:AD70)=2),0,IF(AND(COUNTBLANK(D70)=1,COUNTA(AC70:AD70)=0),0,1)))</f>
        <v>0</v>
      </c>
      <c r="AQ70" s="723">
        <f t="shared" si="1"/>
        <v>0</v>
      </c>
      <c r="AR70" s="293">
        <f t="shared" si="2"/>
        <v>0</v>
      </c>
      <c r="AS70" s="294" t="str">
        <f>IF(AR70=0,"",
IF(SUM($AR$26:AR70)=1,AT70,
IF($AR$146&gt;SUM($AR$26:AR70),_xlfn.CONCAT(", ",AT70),
IF($AR$146=SUM($AR$26:AR70),_xlfn.CONCAT(" y ",AT70)))))</f>
        <v/>
      </c>
      <c r="AT70" s="89" t="s">
        <v>5174</v>
      </c>
      <c r="BB70" s="439">
        <f>IF(OR(Q70="NS",CNGE_2025_M1_Secc5_Sub5!$T$71="NS"),0,IF(AND(Q70="NA",CNGE_2025_M1_Secc5_Sub5!$T$71="NA"),0,IF(Q70&lt;=SUM(CNGE_2025_M1_Secc5_Sub5!$T$71),0,1)))</f>
        <v>0</v>
      </c>
      <c r="BC70" s="625">
        <f>IF(OR(S70="NS",CNGE_2025_M1_Secc5_Sub5!$T$72="NS"),0,IF(AND(S70="NA",CNGE_2025_M1_Secc5_Sub5!$T$72="NA"),0,IF(S70&lt;=SUM(CNGE_2025_M1_Secc5_Sub5!$T$72),0,1)))</f>
        <v>0</v>
      </c>
      <c r="BD70" s="439">
        <f>IF(OR(U70="NS",CNGE_2025_M1_Secc5_Sub5!$T$73="NS"),0,IF(AND(U70="NA",CNGE_2025_M1_Secc5_Sub5!$T$73="NA"),0,IF(U70&lt;=SUM(CNGE_2025_M1_Secc5_Sub5!$T$73),0,1)))</f>
        <v>0</v>
      </c>
      <c r="BE70" s="625">
        <f>IF(OR(W70="NS",CNGE_2025_M1_Secc5_Sub5!$T$74="NS"),0,IF(AND(W70="NA",CNGE_2025_M1_Secc5_Sub5!$T$74="NA"),0,IF(W70&lt;=SUM(CNGE_2025_M1_Secc5_Sub5!$T$74),0,1)))</f>
        <v>0</v>
      </c>
      <c r="BF70" s="439">
        <f>IF(OR(Y70="NS",CNGE_2025_M1_Secc5_Sub5!$T$75="NS"),0,IF(AND(Y70="NA",CNGE_2025_M1_Secc5_Sub5!$T$75="NA"),0,IF(Y70&lt;=SUM(CNGE_2025_M1_Secc5_Sub5!$T$75),0,1)))</f>
        <v>0</v>
      </c>
      <c r="BG70" s="625">
        <f>IF(OR(AA70="NS",CNGE_2025_M1_Secc5_Sub5!$T$76="NS"),0,IF(AND(AA70="NA",CNGE_2025_M1_Secc5_Sub5!$T$76="NA"),0,IF(AA70&lt;=SUM(CNGE_2025_M1_Secc5_Sub5!$T$76),0,1)))</f>
        <v>0</v>
      </c>
      <c r="BH70" s="439">
        <f>IF(OR(AC70="NS",CNGE_2025_M1_Secc5_Sub5!$T$77="NS"),0,IF(AND(AC70="NA",CNGE_2025_M1_Secc5_Sub5!$T$77="NA"),0,IF(AC70&lt;=SUM(CNGE_2025_M1_Secc5_Sub5!$T$77),0,1)))</f>
        <v>0</v>
      </c>
      <c r="BI70" s="293">
        <f t="shared" si="3"/>
        <v>0</v>
      </c>
      <c r="BJ70" s="294" t="str">
        <f>IF(BI70=0,"",
IF(SUM($BI$26:BI70)=1,BK70,
IF($BI$146&gt;SUM($BI$26:BI70),_xlfn.CONCAT(", ",BK70),
IF($BI$146=SUM($BI$26:BI70),_xlfn.CONCAT(" y ",BK70)))))</f>
        <v/>
      </c>
      <c r="BK70" s="89" t="s">
        <v>5174</v>
      </c>
      <c r="BS70" s="807">
        <f>IF(OR(R70="NS",CNGE_2025_M1_Secc5_Sub5!$T$85="NS"),0,IF(AND(R70="NA",CNGE_2025_M1_Secc5_Sub5!$T$85="NA"),0,IF(R70&lt;=SUM(CNGE_2025_M1_Secc5_Sub5!$T$85),0,1)))</f>
        <v>0</v>
      </c>
      <c r="BT70" s="492">
        <f>IF(OR(T70="NS",CNGE_2025_M1_Secc5_Sub5!$T$86="NS"),0,IF(AND(T70="NA",CNGE_2025_M1_Secc5_Sub5!$T$86="NA"),0,IF(T70&lt;=SUM(CNGE_2025_M1_Secc5_Sub5!$T$86),0,1)))</f>
        <v>0</v>
      </c>
      <c r="BU70" s="807">
        <f>IF(OR(V70="NS",CNGE_2025_M1_Secc5_Sub5!$T$87="NS"),0,IF(AND(V70="NA",CNGE_2025_M1_Secc5_Sub5!$T$87="NA"),0,IF(V70&lt;=SUM(CNGE_2025_M1_Secc5_Sub5!$T$87),0,1)))</f>
        <v>0</v>
      </c>
      <c r="BV70" s="492">
        <f>IF(OR(X70="NS",CNGE_2025_M1_Secc5_Sub5!$T$88="NS"),0,IF(AND(X70="NA",CNGE_2025_M1_Secc5_Sub5!$T$88="NA"),0,IF(X70&lt;=SUM(CNGE_2025_M1_Secc5_Sub5!$T$88),0,1)))</f>
        <v>0</v>
      </c>
      <c r="BW70" s="807">
        <f>IF(OR(Z70="NS",CNGE_2025_M1_Secc5_Sub5!$T$89="NS"),0,IF(AND(Z70="NA",CNGE_2025_M1_Secc5_Sub5!$T$89="NA"),0,IF(Z70&lt;=SUM(CNGE_2025_M1_Secc5_Sub5!$T$89),0,1)))</f>
        <v>0</v>
      </c>
      <c r="BX70" s="492">
        <f>IF(OR(AB70="NS",CNGE_2025_M1_Secc5_Sub5!$T$90="NS"),0,IF(AND(AB70="NA",CNGE_2025_M1_Secc5_Sub5!$T$90="NA"),0,IF(AB70&lt;=SUM(CNGE_2025_M1_Secc5_Sub5!$T$90),0,1)))</f>
        <v>0</v>
      </c>
      <c r="BY70" s="807">
        <f>IF(OR(AD70="NS",CNGE_2025_M1_Secc5_Sub5!$T$91="NS"),0,IF(AND(AD70="NA",CNGE_2025_M1_Secc5_Sub5!$T$91="NA"),0,IF(AD70&lt;=SUM(CNGE_2025_M1_Secc5_Sub5!$T$91),0,1)))</f>
        <v>0</v>
      </c>
      <c r="BZ70" s="293">
        <f t="shared" si="4"/>
        <v>0</v>
      </c>
      <c r="CA70" s="294" t="str">
        <f>IF(BZ70=0,"",
IF(SUM($BZ$26:BZ70)=1,CB70,
IF($BZ$146&gt;SUM($BZ$26:BZ70),_xlfn.CONCAT(", ",CB70),
IF($BZ$146=SUM($BZ$26:BZ70),_xlfn.CONCAT(" y ",CB70)))))</f>
        <v/>
      </c>
      <c r="CB70" s="89" t="s">
        <v>5174</v>
      </c>
    </row>
    <row r="71" spans="1:80" ht="15" customHeight="1">
      <c r="A71" s="133"/>
      <c r="C71" s="58" t="s">
        <v>5175</v>
      </c>
      <c r="D71" s="1125" t="str">
        <f>IF(CNGE_2025_M1_Secc5_Sub1!$D76="","",CNGE_2025_M1_Secc5_Sub1!$D76)</f>
        <v/>
      </c>
      <c r="E71" s="889"/>
      <c r="F71" s="889"/>
      <c r="G71" s="889"/>
      <c r="H71" s="889"/>
      <c r="I71" s="889"/>
      <c r="J71" s="889"/>
      <c r="K71" s="889"/>
      <c r="L71" s="889"/>
      <c r="M71" s="889"/>
      <c r="N71" s="890"/>
      <c r="O71" s="992"/>
      <c r="P71" s="885"/>
      <c r="Q71" s="813"/>
      <c r="R71" s="813"/>
      <c r="S71" s="813"/>
      <c r="T71" s="813"/>
      <c r="U71" s="813"/>
      <c r="V71" s="813"/>
      <c r="W71" s="813"/>
      <c r="X71" s="813"/>
      <c r="Y71" s="813"/>
      <c r="Z71" s="813"/>
      <c r="AA71" s="813"/>
      <c r="AB71" s="813"/>
      <c r="AC71" s="813"/>
      <c r="AD71" s="813"/>
      <c r="AI71" s="767">
        <f t="shared" si="0"/>
        <v>0</v>
      </c>
      <c r="AJ71" s="793">
        <f>IF(AND(COUNTBLANK(D71)=0,CNGE_2025_M1_Secc5_Sub5!$P$71&lt;&gt;"",CNGE_2025_M1_Secc5_Sub5!$P$71&lt;&gt;1,COUNTA(Q71:R71)=0),0,IF(AND(COUNTBLANK(D71)=0,CNGE_2025_M1_Secc5_Sub5!$P$71&lt;&gt;"",CNGE_2025_M1_Secc5_Sub5!$P$71=1,COUNTA(Q71:R71)=2),0,IF(AND(COUNTBLANK(D71)=1,COUNTA(Q71:R71)=0),0,1)))</f>
        <v>0</v>
      </c>
      <c r="AK71" s="795">
        <f>IF(AND(COUNTBLANK(D71)=0,CNGE_2025_M1_Secc5_Sub5!$P$72&lt;&gt;"",CNGE_2025_M1_Secc5_Sub5!$P$72&lt;&gt;1,COUNTA(S71:T71)=0),0,IF(AND(COUNTBLANK(D71)=0,CNGE_2025_M1_Secc5_Sub5!$P$72&lt;&gt;"",CNGE_2025_M1_Secc5_Sub5!$P$72=1,COUNTA(S71:T71)=2),0,IF(AND(COUNTBLANK(D71)=1,COUNTA(S71:T71)=0),0,1)))</f>
        <v>0</v>
      </c>
      <c r="AL71" s="793">
        <f>IF(AND(COUNTBLANK(D71)=0,CNGE_2025_M1_Secc5_Sub5!$P$73&lt;&gt;"",CNGE_2025_M1_Secc5_Sub5!$P$73&lt;&gt;1,COUNTA(U71:V71)=0),0,IF(AND(COUNTBLANK(D71)=0,CNGE_2025_M1_Secc5_Sub5!$P$73&lt;&gt;"",CNGE_2025_M1_Secc5_Sub5!$P$73=1,COUNTA(U71:V71)=2),0,IF(AND(COUNTBLANK(D71)=1,COUNTA(U71:V71)=0),0,1)))</f>
        <v>0</v>
      </c>
      <c r="AM71" s="795">
        <f>IF(AND(COUNTBLANK(D71)=0,CNGE_2025_M1_Secc5_Sub5!$P$74&lt;&gt;"",CNGE_2025_M1_Secc5_Sub5!$P$74&lt;&gt;1,COUNTA(W71:X71)=0),0,IF(AND(COUNTBLANK(D71)=0,CNGE_2025_M1_Secc5_Sub5!$P$74&lt;&gt;"",CNGE_2025_M1_Secc5_Sub5!$P$74=1,COUNTA(W71:X71)=2),0,IF(AND(COUNTBLANK(D71)=1,COUNTA(W71:X71)=0),0,1)))</f>
        <v>0</v>
      </c>
      <c r="AN71" s="793">
        <f>IF(AND(COUNTBLANK(D71)=0,CNGE_2025_M1_Secc5_Sub5!$P$75&lt;&gt;"",CNGE_2025_M1_Secc5_Sub5!$P$75&lt;&gt;1,COUNTA(Y71:Z71)=0),0,IF(AND(COUNTBLANK(D71)=0,CNGE_2025_M1_Secc5_Sub5!$P$75&lt;&gt;"",CNGE_2025_M1_Secc5_Sub5!$P$75=1,COUNTA(Y71:Z71)=2),0,IF(AND(COUNTBLANK(D71)=1,COUNTA(Y71:Z71)=0),0,1)))</f>
        <v>0</v>
      </c>
      <c r="AO71" s="795">
        <f>IF(AND(COUNTBLANK(D71)=0,CNGE_2025_M1_Secc5_Sub5!$P$76&lt;&gt;"",CNGE_2025_M1_Secc5_Sub5!$P$76&lt;&gt;1,COUNTA(AA71:AB71)=0),0,IF(AND(COUNTBLANK(D71)=0,CNGE_2025_M1_Secc5_Sub5!$P$76&lt;&gt;"",CNGE_2025_M1_Secc5_Sub5!$P$76=1,COUNTA(AA71:AB71)=2),0,IF(AND(COUNTBLANK(D71)=1,COUNTA(AA71:AB71)=0),0,1)))</f>
        <v>0</v>
      </c>
      <c r="AP71" s="793">
        <f>IF(AND(COUNTBLANK(D71)=0,CNGE_2025_M1_Secc5_Sub5!$P$77&lt;&gt;"",CNGE_2025_M1_Secc5_Sub5!$P$77&lt;&gt;1,COUNTA(AC71:AD71)=0),0,IF(AND(COUNTBLANK(D71)=0,CNGE_2025_M1_Secc5_Sub5!$P$77&lt;&gt;"",CNGE_2025_M1_Secc5_Sub5!$P$77=1,COUNTA(AC71:AD71)=2),0,IF(AND(COUNTBLANK(D71)=1,COUNTA(AC71:AD71)=0),0,1)))</f>
        <v>0</v>
      </c>
      <c r="AQ71" s="723">
        <f t="shared" si="1"/>
        <v>0</v>
      </c>
      <c r="AR71" s="293">
        <f t="shared" si="2"/>
        <v>0</v>
      </c>
      <c r="AS71" s="294" t="str">
        <f>IF(AR71=0,"",
IF(SUM($AR$26:AR71)=1,AT71,
IF($AR$146&gt;SUM($AR$26:AR71),_xlfn.CONCAT(", ",AT71),
IF($AR$146=SUM($AR$26:AR71),_xlfn.CONCAT(" y ",AT71)))))</f>
        <v/>
      </c>
      <c r="AT71" s="89" t="s">
        <v>5176</v>
      </c>
      <c r="BB71" s="439">
        <f>IF(OR(Q71="NS",CNGE_2025_M1_Secc5_Sub5!$T$71="NS"),0,IF(AND(Q71="NA",CNGE_2025_M1_Secc5_Sub5!$T$71="NA"),0,IF(Q71&lt;=SUM(CNGE_2025_M1_Secc5_Sub5!$T$71),0,1)))</f>
        <v>0</v>
      </c>
      <c r="BC71" s="625">
        <f>IF(OR(S71="NS",CNGE_2025_M1_Secc5_Sub5!$T$72="NS"),0,IF(AND(S71="NA",CNGE_2025_M1_Secc5_Sub5!$T$72="NA"),0,IF(S71&lt;=SUM(CNGE_2025_M1_Secc5_Sub5!$T$72),0,1)))</f>
        <v>0</v>
      </c>
      <c r="BD71" s="439">
        <f>IF(OR(U71="NS",CNGE_2025_M1_Secc5_Sub5!$T$73="NS"),0,IF(AND(U71="NA",CNGE_2025_M1_Secc5_Sub5!$T$73="NA"),0,IF(U71&lt;=SUM(CNGE_2025_M1_Secc5_Sub5!$T$73),0,1)))</f>
        <v>0</v>
      </c>
      <c r="BE71" s="625">
        <f>IF(OR(W71="NS",CNGE_2025_M1_Secc5_Sub5!$T$74="NS"),0,IF(AND(W71="NA",CNGE_2025_M1_Secc5_Sub5!$T$74="NA"),0,IF(W71&lt;=SUM(CNGE_2025_M1_Secc5_Sub5!$T$74),0,1)))</f>
        <v>0</v>
      </c>
      <c r="BF71" s="439">
        <f>IF(OR(Y71="NS",CNGE_2025_M1_Secc5_Sub5!$T$75="NS"),0,IF(AND(Y71="NA",CNGE_2025_M1_Secc5_Sub5!$T$75="NA"),0,IF(Y71&lt;=SUM(CNGE_2025_M1_Secc5_Sub5!$T$75),0,1)))</f>
        <v>0</v>
      </c>
      <c r="BG71" s="625">
        <f>IF(OR(AA71="NS",CNGE_2025_M1_Secc5_Sub5!$T$76="NS"),0,IF(AND(AA71="NA",CNGE_2025_M1_Secc5_Sub5!$T$76="NA"),0,IF(AA71&lt;=SUM(CNGE_2025_M1_Secc5_Sub5!$T$76),0,1)))</f>
        <v>0</v>
      </c>
      <c r="BH71" s="439">
        <f>IF(OR(AC71="NS",CNGE_2025_M1_Secc5_Sub5!$T$77="NS"),0,IF(AND(AC71="NA",CNGE_2025_M1_Secc5_Sub5!$T$77="NA"),0,IF(AC71&lt;=SUM(CNGE_2025_M1_Secc5_Sub5!$T$77),0,1)))</f>
        <v>0</v>
      </c>
      <c r="BI71" s="293">
        <f t="shared" si="3"/>
        <v>0</v>
      </c>
      <c r="BJ71" s="294" t="str">
        <f>IF(BI71=0,"",
IF(SUM($BI$26:BI71)=1,BK71,
IF($BI$146&gt;SUM($BI$26:BI71),_xlfn.CONCAT(", ",BK71),
IF($BI$146=SUM($BI$26:BI71),_xlfn.CONCAT(" y ",BK71)))))</f>
        <v/>
      </c>
      <c r="BK71" s="89" t="s">
        <v>5176</v>
      </c>
      <c r="BS71" s="807">
        <f>IF(OR(R71="NS",CNGE_2025_M1_Secc5_Sub5!$T$85="NS"),0,IF(AND(R71="NA",CNGE_2025_M1_Secc5_Sub5!$T$85="NA"),0,IF(R71&lt;=SUM(CNGE_2025_M1_Secc5_Sub5!$T$85),0,1)))</f>
        <v>0</v>
      </c>
      <c r="BT71" s="492">
        <f>IF(OR(T71="NS",CNGE_2025_M1_Secc5_Sub5!$T$86="NS"),0,IF(AND(T71="NA",CNGE_2025_M1_Secc5_Sub5!$T$86="NA"),0,IF(T71&lt;=SUM(CNGE_2025_M1_Secc5_Sub5!$T$86),0,1)))</f>
        <v>0</v>
      </c>
      <c r="BU71" s="807">
        <f>IF(OR(V71="NS",CNGE_2025_M1_Secc5_Sub5!$T$87="NS"),0,IF(AND(V71="NA",CNGE_2025_M1_Secc5_Sub5!$T$87="NA"),0,IF(V71&lt;=SUM(CNGE_2025_M1_Secc5_Sub5!$T$87),0,1)))</f>
        <v>0</v>
      </c>
      <c r="BV71" s="492">
        <f>IF(OR(X71="NS",CNGE_2025_M1_Secc5_Sub5!$T$88="NS"),0,IF(AND(X71="NA",CNGE_2025_M1_Secc5_Sub5!$T$88="NA"),0,IF(X71&lt;=SUM(CNGE_2025_M1_Secc5_Sub5!$T$88),0,1)))</f>
        <v>0</v>
      </c>
      <c r="BW71" s="807">
        <f>IF(OR(Z71="NS",CNGE_2025_M1_Secc5_Sub5!$T$89="NS"),0,IF(AND(Z71="NA",CNGE_2025_M1_Secc5_Sub5!$T$89="NA"),0,IF(Z71&lt;=SUM(CNGE_2025_M1_Secc5_Sub5!$T$89),0,1)))</f>
        <v>0</v>
      </c>
      <c r="BX71" s="492">
        <f>IF(OR(AB71="NS",CNGE_2025_M1_Secc5_Sub5!$T$90="NS"),0,IF(AND(AB71="NA",CNGE_2025_M1_Secc5_Sub5!$T$90="NA"),0,IF(AB71&lt;=SUM(CNGE_2025_M1_Secc5_Sub5!$T$90),0,1)))</f>
        <v>0</v>
      </c>
      <c r="BY71" s="807">
        <f>IF(OR(AD71="NS",CNGE_2025_M1_Secc5_Sub5!$T$91="NS"),0,IF(AND(AD71="NA",CNGE_2025_M1_Secc5_Sub5!$T$91="NA"),0,IF(AD71&lt;=SUM(CNGE_2025_M1_Secc5_Sub5!$T$91),0,1)))</f>
        <v>0</v>
      </c>
      <c r="BZ71" s="293">
        <f t="shared" si="4"/>
        <v>0</v>
      </c>
      <c r="CA71" s="294" t="str">
        <f>IF(BZ71=0,"",
IF(SUM($BZ$26:BZ71)=1,CB71,
IF($BZ$146&gt;SUM($BZ$26:BZ71),_xlfn.CONCAT(", ",CB71),
IF($BZ$146=SUM($BZ$26:BZ71),_xlfn.CONCAT(" y ",CB71)))))</f>
        <v/>
      </c>
      <c r="CB71" s="89" t="s">
        <v>5176</v>
      </c>
    </row>
    <row r="72" spans="1:80" ht="15" customHeight="1">
      <c r="A72" s="133"/>
      <c r="C72" s="58" t="s">
        <v>5177</v>
      </c>
      <c r="D72" s="1125" t="str">
        <f>IF(CNGE_2025_M1_Secc5_Sub1!$D77="","",CNGE_2025_M1_Secc5_Sub1!$D77)</f>
        <v/>
      </c>
      <c r="E72" s="889"/>
      <c r="F72" s="889"/>
      <c r="G72" s="889"/>
      <c r="H72" s="889"/>
      <c r="I72" s="889"/>
      <c r="J72" s="889"/>
      <c r="K72" s="889"/>
      <c r="L72" s="889"/>
      <c r="M72" s="889"/>
      <c r="N72" s="890"/>
      <c r="O72" s="992"/>
      <c r="P72" s="885"/>
      <c r="Q72" s="813"/>
      <c r="R72" s="813"/>
      <c r="S72" s="813"/>
      <c r="T72" s="813"/>
      <c r="U72" s="813"/>
      <c r="V72" s="813"/>
      <c r="W72" s="813"/>
      <c r="X72" s="813"/>
      <c r="Y72" s="813"/>
      <c r="Z72" s="813"/>
      <c r="AA72" s="813"/>
      <c r="AB72" s="813"/>
      <c r="AC72" s="813"/>
      <c r="AD72" s="813"/>
      <c r="AI72" s="767">
        <f t="shared" si="0"/>
        <v>0</v>
      </c>
      <c r="AJ72" s="793">
        <f>IF(AND(COUNTBLANK(D72)=0,CNGE_2025_M1_Secc5_Sub5!$P$71&lt;&gt;"",CNGE_2025_M1_Secc5_Sub5!$P$71&lt;&gt;1,COUNTA(Q72:R72)=0),0,IF(AND(COUNTBLANK(D72)=0,CNGE_2025_M1_Secc5_Sub5!$P$71&lt;&gt;"",CNGE_2025_M1_Secc5_Sub5!$P$71=1,COUNTA(Q72:R72)=2),0,IF(AND(COUNTBLANK(D72)=1,COUNTA(Q72:R72)=0),0,1)))</f>
        <v>0</v>
      </c>
      <c r="AK72" s="795">
        <f>IF(AND(COUNTBLANK(D72)=0,CNGE_2025_M1_Secc5_Sub5!$P$72&lt;&gt;"",CNGE_2025_M1_Secc5_Sub5!$P$72&lt;&gt;1,COUNTA(S72:T72)=0),0,IF(AND(COUNTBLANK(D72)=0,CNGE_2025_M1_Secc5_Sub5!$P$72&lt;&gt;"",CNGE_2025_M1_Secc5_Sub5!$P$72=1,COUNTA(S72:T72)=2),0,IF(AND(COUNTBLANK(D72)=1,COUNTA(S72:T72)=0),0,1)))</f>
        <v>0</v>
      </c>
      <c r="AL72" s="793">
        <f>IF(AND(COUNTBLANK(D72)=0,CNGE_2025_M1_Secc5_Sub5!$P$73&lt;&gt;"",CNGE_2025_M1_Secc5_Sub5!$P$73&lt;&gt;1,COUNTA(U72:V72)=0),0,IF(AND(COUNTBLANK(D72)=0,CNGE_2025_M1_Secc5_Sub5!$P$73&lt;&gt;"",CNGE_2025_M1_Secc5_Sub5!$P$73=1,COUNTA(U72:V72)=2),0,IF(AND(COUNTBLANK(D72)=1,COUNTA(U72:V72)=0),0,1)))</f>
        <v>0</v>
      </c>
      <c r="AM72" s="795">
        <f>IF(AND(COUNTBLANK(D72)=0,CNGE_2025_M1_Secc5_Sub5!$P$74&lt;&gt;"",CNGE_2025_M1_Secc5_Sub5!$P$74&lt;&gt;1,COUNTA(W72:X72)=0),0,IF(AND(COUNTBLANK(D72)=0,CNGE_2025_M1_Secc5_Sub5!$P$74&lt;&gt;"",CNGE_2025_M1_Secc5_Sub5!$P$74=1,COUNTA(W72:X72)=2),0,IF(AND(COUNTBLANK(D72)=1,COUNTA(W72:X72)=0),0,1)))</f>
        <v>0</v>
      </c>
      <c r="AN72" s="793">
        <f>IF(AND(COUNTBLANK(D72)=0,CNGE_2025_M1_Secc5_Sub5!$P$75&lt;&gt;"",CNGE_2025_M1_Secc5_Sub5!$P$75&lt;&gt;1,COUNTA(Y72:Z72)=0),0,IF(AND(COUNTBLANK(D72)=0,CNGE_2025_M1_Secc5_Sub5!$P$75&lt;&gt;"",CNGE_2025_M1_Secc5_Sub5!$P$75=1,COUNTA(Y72:Z72)=2),0,IF(AND(COUNTBLANK(D72)=1,COUNTA(Y72:Z72)=0),0,1)))</f>
        <v>0</v>
      </c>
      <c r="AO72" s="795">
        <f>IF(AND(COUNTBLANK(D72)=0,CNGE_2025_M1_Secc5_Sub5!$P$76&lt;&gt;"",CNGE_2025_M1_Secc5_Sub5!$P$76&lt;&gt;1,COUNTA(AA72:AB72)=0),0,IF(AND(COUNTBLANK(D72)=0,CNGE_2025_M1_Secc5_Sub5!$P$76&lt;&gt;"",CNGE_2025_M1_Secc5_Sub5!$P$76=1,COUNTA(AA72:AB72)=2),0,IF(AND(COUNTBLANK(D72)=1,COUNTA(AA72:AB72)=0),0,1)))</f>
        <v>0</v>
      </c>
      <c r="AP72" s="793">
        <f>IF(AND(COUNTBLANK(D72)=0,CNGE_2025_M1_Secc5_Sub5!$P$77&lt;&gt;"",CNGE_2025_M1_Secc5_Sub5!$P$77&lt;&gt;1,COUNTA(AC72:AD72)=0),0,IF(AND(COUNTBLANK(D72)=0,CNGE_2025_M1_Secc5_Sub5!$P$77&lt;&gt;"",CNGE_2025_M1_Secc5_Sub5!$P$77=1,COUNTA(AC72:AD72)=2),0,IF(AND(COUNTBLANK(D72)=1,COUNTA(AC72:AD72)=0),0,1)))</f>
        <v>0</v>
      </c>
      <c r="AQ72" s="723">
        <f t="shared" si="1"/>
        <v>0</v>
      </c>
      <c r="AR72" s="293">
        <f t="shared" si="2"/>
        <v>0</v>
      </c>
      <c r="AS72" s="294" t="str">
        <f>IF(AR72=0,"",
IF(SUM($AR$26:AR72)=1,AT72,
IF($AR$146&gt;SUM($AR$26:AR72),_xlfn.CONCAT(", ",AT72),
IF($AR$146=SUM($AR$26:AR72),_xlfn.CONCAT(" y ",AT72)))))</f>
        <v/>
      </c>
      <c r="AT72" s="89" t="s">
        <v>5178</v>
      </c>
      <c r="BB72" s="439">
        <f>IF(OR(Q72="NS",CNGE_2025_M1_Secc5_Sub5!$T$71="NS"),0,IF(AND(Q72="NA",CNGE_2025_M1_Secc5_Sub5!$T$71="NA"),0,IF(Q72&lt;=SUM(CNGE_2025_M1_Secc5_Sub5!$T$71),0,1)))</f>
        <v>0</v>
      </c>
      <c r="BC72" s="625">
        <f>IF(OR(S72="NS",CNGE_2025_M1_Secc5_Sub5!$T$72="NS"),0,IF(AND(S72="NA",CNGE_2025_M1_Secc5_Sub5!$T$72="NA"),0,IF(S72&lt;=SUM(CNGE_2025_M1_Secc5_Sub5!$T$72),0,1)))</f>
        <v>0</v>
      </c>
      <c r="BD72" s="439">
        <f>IF(OR(U72="NS",CNGE_2025_M1_Secc5_Sub5!$T$73="NS"),0,IF(AND(U72="NA",CNGE_2025_M1_Secc5_Sub5!$T$73="NA"),0,IF(U72&lt;=SUM(CNGE_2025_M1_Secc5_Sub5!$T$73),0,1)))</f>
        <v>0</v>
      </c>
      <c r="BE72" s="625">
        <f>IF(OR(W72="NS",CNGE_2025_M1_Secc5_Sub5!$T$74="NS"),0,IF(AND(W72="NA",CNGE_2025_M1_Secc5_Sub5!$T$74="NA"),0,IF(W72&lt;=SUM(CNGE_2025_M1_Secc5_Sub5!$T$74),0,1)))</f>
        <v>0</v>
      </c>
      <c r="BF72" s="439">
        <f>IF(OR(Y72="NS",CNGE_2025_M1_Secc5_Sub5!$T$75="NS"),0,IF(AND(Y72="NA",CNGE_2025_M1_Secc5_Sub5!$T$75="NA"),0,IF(Y72&lt;=SUM(CNGE_2025_M1_Secc5_Sub5!$T$75),0,1)))</f>
        <v>0</v>
      </c>
      <c r="BG72" s="625">
        <f>IF(OR(AA72="NS",CNGE_2025_M1_Secc5_Sub5!$T$76="NS"),0,IF(AND(AA72="NA",CNGE_2025_M1_Secc5_Sub5!$T$76="NA"),0,IF(AA72&lt;=SUM(CNGE_2025_M1_Secc5_Sub5!$T$76),0,1)))</f>
        <v>0</v>
      </c>
      <c r="BH72" s="439">
        <f>IF(OR(AC72="NS",CNGE_2025_M1_Secc5_Sub5!$T$77="NS"),0,IF(AND(AC72="NA",CNGE_2025_M1_Secc5_Sub5!$T$77="NA"),0,IF(AC72&lt;=SUM(CNGE_2025_M1_Secc5_Sub5!$T$77),0,1)))</f>
        <v>0</v>
      </c>
      <c r="BI72" s="293">
        <f t="shared" si="3"/>
        <v>0</v>
      </c>
      <c r="BJ72" s="294" t="str">
        <f>IF(BI72=0,"",
IF(SUM($BI$26:BI72)=1,BK72,
IF($BI$146&gt;SUM($BI$26:BI72),_xlfn.CONCAT(", ",BK72),
IF($BI$146=SUM($BI$26:BI72),_xlfn.CONCAT(" y ",BK72)))))</f>
        <v/>
      </c>
      <c r="BK72" s="89" t="s">
        <v>5178</v>
      </c>
      <c r="BS72" s="807">
        <f>IF(OR(R72="NS",CNGE_2025_M1_Secc5_Sub5!$T$85="NS"),0,IF(AND(R72="NA",CNGE_2025_M1_Secc5_Sub5!$T$85="NA"),0,IF(R72&lt;=SUM(CNGE_2025_M1_Secc5_Sub5!$T$85),0,1)))</f>
        <v>0</v>
      </c>
      <c r="BT72" s="492">
        <f>IF(OR(T72="NS",CNGE_2025_M1_Secc5_Sub5!$T$86="NS"),0,IF(AND(T72="NA",CNGE_2025_M1_Secc5_Sub5!$T$86="NA"),0,IF(T72&lt;=SUM(CNGE_2025_M1_Secc5_Sub5!$T$86),0,1)))</f>
        <v>0</v>
      </c>
      <c r="BU72" s="807">
        <f>IF(OR(V72="NS",CNGE_2025_M1_Secc5_Sub5!$T$87="NS"),0,IF(AND(V72="NA",CNGE_2025_M1_Secc5_Sub5!$T$87="NA"),0,IF(V72&lt;=SUM(CNGE_2025_M1_Secc5_Sub5!$T$87),0,1)))</f>
        <v>0</v>
      </c>
      <c r="BV72" s="492">
        <f>IF(OR(X72="NS",CNGE_2025_M1_Secc5_Sub5!$T$88="NS"),0,IF(AND(X72="NA",CNGE_2025_M1_Secc5_Sub5!$T$88="NA"),0,IF(X72&lt;=SUM(CNGE_2025_M1_Secc5_Sub5!$T$88),0,1)))</f>
        <v>0</v>
      </c>
      <c r="BW72" s="807">
        <f>IF(OR(Z72="NS",CNGE_2025_M1_Secc5_Sub5!$T$89="NS"),0,IF(AND(Z72="NA",CNGE_2025_M1_Secc5_Sub5!$T$89="NA"),0,IF(Z72&lt;=SUM(CNGE_2025_M1_Secc5_Sub5!$T$89),0,1)))</f>
        <v>0</v>
      </c>
      <c r="BX72" s="492">
        <f>IF(OR(AB72="NS",CNGE_2025_M1_Secc5_Sub5!$T$90="NS"),0,IF(AND(AB72="NA",CNGE_2025_M1_Secc5_Sub5!$T$90="NA"),0,IF(AB72&lt;=SUM(CNGE_2025_M1_Secc5_Sub5!$T$90),0,1)))</f>
        <v>0</v>
      </c>
      <c r="BY72" s="807">
        <f>IF(OR(AD72="NS",CNGE_2025_M1_Secc5_Sub5!$T$91="NS"),0,IF(AND(AD72="NA",CNGE_2025_M1_Secc5_Sub5!$T$91="NA"),0,IF(AD72&lt;=SUM(CNGE_2025_M1_Secc5_Sub5!$T$91),0,1)))</f>
        <v>0</v>
      </c>
      <c r="BZ72" s="293">
        <f t="shared" si="4"/>
        <v>0</v>
      </c>
      <c r="CA72" s="294" t="str">
        <f>IF(BZ72=0,"",
IF(SUM($BZ$26:BZ72)=1,CB72,
IF($BZ$146&gt;SUM($BZ$26:BZ72),_xlfn.CONCAT(", ",CB72),
IF($BZ$146=SUM($BZ$26:BZ72),_xlfn.CONCAT(" y ",CB72)))))</f>
        <v/>
      </c>
      <c r="CB72" s="89" t="s">
        <v>5178</v>
      </c>
    </row>
    <row r="73" spans="1:80" ht="15" customHeight="1">
      <c r="A73" s="133"/>
      <c r="C73" s="58" t="s">
        <v>5179</v>
      </c>
      <c r="D73" s="1125" t="str">
        <f>IF(CNGE_2025_M1_Secc5_Sub1!$D78="","",CNGE_2025_M1_Secc5_Sub1!$D78)</f>
        <v/>
      </c>
      <c r="E73" s="889"/>
      <c r="F73" s="889"/>
      <c r="G73" s="889"/>
      <c r="H73" s="889"/>
      <c r="I73" s="889"/>
      <c r="J73" s="889"/>
      <c r="K73" s="889"/>
      <c r="L73" s="889"/>
      <c r="M73" s="889"/>
      <c r="N73" s="890"/>
      <c r="O73" s="992"/>
      <c r="P73" s="885"/>
      <c r="Q73" s="813"/>
      <c r="R73" s="813"/>
      <c r="S73" s="813"/>
      <c r="T73" s="813"/>
      <c r="U73" s="813"/>
      <c r="V73" s="813"/>
      <c r="W73" s="813"/>
      <c r="X73" s="813"/>
      <c r="Y73" s="813"/>
      <c r="Z73" s="813"/>
      <c r="AA73" s="813"/>
      <c r="AB73" s="813"/>
      <c r="AC73" s="813"/>
      <c r="AD73" s="813"/>
      <c r="AI73" s="767">
        <f t="shared" si="0"/>
        <v>0</v>
      </c>
      <c r="AJ73" s="793">
        <f>IF(AND(COUNTBLANK(D73)=0,CNGE_2025_M1_Secc5_Sub5!$P$71&lt;&gt;"",CNGE_2025_M1_Secc5_Sub5!$P$71&lt;&gt;1,COUNTA(Q73:R73)=0),0,IF(AND(COUNTBLANK(D73)=0,CNGE_2025_M1_Secc5_Sub5!$P$71&lt;&gt;"",CNGE_2025_M1_Secc5_Sub5!$P$71=1,COUNTA(Q73:R73)=2),0,IF(AND(COUNTBLANK(D73)=1,COUNTA(Q73:R73)=0),0,1)))</f>
        <v>0</v>
      </c>
      <c r="AK73" s="795">
        <f>IF(AND(COUNTBLANK(D73)=0,CNGE_2025_M1_Secc5_Sub5!$P$72&lt;&gt;"",CNGE_2025_M1_Secc5_Sub5!$P$72&lt;&gt;1,COUNTA(S73:T73)=0),0,IF(AND(COUNTBLANK(D73)=0,CNGE_2025_M1_Secc5_Sub5!$P$72&lt;&gt;"",CNGE_2025_M1_Secc5_Sub5!$P$72=1,COUNTA(S73:T73)=2),0,IF(AND(COUNTBLANK(D73)=1,COUNTA(S73:T73)=0),0,1)))</f>
        <v>0</v>
      </c>
      <c r="AL73" s="793">
        <f>IF(AND(COUNTBLANK(D73)=0,CNGE_2025_M1_Secc5_Sub5!$P$73&lt;&gt;"",CNGE_2025_M1_Secc5_Sub5!$P$73&lt;&gt;1,COUNTA(U73:V73)=0),0,IF(AND(COUNTBLANK(D73)=0,CNGE_2025_M1_Secc5_Sub5!$P$73&lt;&gt;"",CNGE_2025_M1_Secc5_Sub5!$P$73=1,COUNTA(U73:V73)=2),0,IF(AND(COUNTBLANK(D73)=1,COUNTA(U73:V73)=0),0,1)))</f>
        <v>0</v>
      </c>
      <c r="AM73" s="795">
        <f>IF(AND(COUNTBLANK(D73)=0,CNGE_2025_M1_Secc5_Sub5!$P$74&lt;&gt;"",CNGE_2025_M1_Secc5_Sub5!$P$74&lt;&gt;1,COUNTA(W73:X73)=0),0,IF(AND(COUNTBLANK(D73)=0,CNGE_2025_M1_Secc5_Sub5!$P$74&lt;&gt;"",CNGE_2025_M1_Secc5_Sub5!$P$74=1,COUNTA(W73:X73)=2),0,IF(AND(COUNTBLANK(D73)=1,COUNTA(W73:X73)=0),0,1)))</f>
        <v>0</v>
      </c>
      <c r="AN73" s="793">
        <f>IF(AND(COUNTBLANK(D73)=0,CNGE_2025_M1_Secc5_Sub5!$P$75&lt;&gt;"",CNGE_2025_M1_Secc5_Sub5!$P$75&lt;&gt;1,COUNTA(Y73:Z73)=0),0,IF(AND(COUNTBLANK(D73)=0,CNGE_2025_M1_Secc5_Sub5!$P$75&lt;&gt;"",CNGE_2025_M1_Secc5_Sub5!$P$75=1,COUNTA(Y73:Z73)=2),0,IF(AND(COUNTBLANK(D73)=1,COUNTA(Y73:Z73)=0),0,1)))</f>
        <v>0</v>
      </c>
      <c r="AO73" s="795">
        <f>IF(AND(COUNTBLANK(D73)=0,CNGE_2025_M1_Secc5_Sub5!$P$76&lt;&gt;"",CNGE_2025_M1_Secc5_Sub5!$P$76&lt;&gt;1,COUNTA(AA73:AB73)=0),0,IF(AND(COUNTBLANK(D73)=0,CNGE_2025_M1_Secc5_Sub5!$P$76&lt;&gt;"",CNGE_2025_M1_Secc5_Sub5!$P$76=1,COUNTA(AA73:AB73)=2),0,IF(AND(COUNTBLANK(D73)=1,COUNTA(AA73:AB73)=0),0,1)))</f>
        <v>0</v>
      </c>
      <c r="AP73" s="793">
        <f>IF(AND(COUNTBLANK(D73)=0,CNGE_2025_M1_Secc5_Sub5!$P$77&lt;&gt;"",CNGE_2025_M1_Secc5_Sub5!$P$77&lt;&gt;1,COUNTA(AC73:AD73)=0),0,IF(AND(COUNTBLANK(D73)=0,CNGE_2025_M1_Secc5_Sub5!$P$77&lt;&gt;"",CNGE_2025_M1_Secc5_Sub5!$P$77=1,COUNTA(AC73:AD73)=2),0,IF(AND(COUNTBLANK(D73)=1,COUNTA(AC73:AD73)=0),0,1)))</f>
        <v>0</v>
      </c>
      <c r="AQ73" s="723">
        <f t="shared" si="1"/>
        <v>0</v>
      </c>
      <c r="AR73" s="293">
        <f t="shared" si="2"/>
        <v>0</v>
      </c>
      <c r="AS73" s="294" t="str">
        <f>IF(AR73=0,"",
IF(SUM($AR$26:AR73)=1,AT73,
IF($AR$146&gt;SUM($AR$26:AR73),_xlfn.CONCAT(", ",AT73),
IF($AR$146=SUM($AR$26:AR73),_xlfn.CONCAT(" y ",AT73)))))</f>
        <v/>
      </c>
      <c r="AT73" s="89" t="s">
        <v>5180</v>
      </c>
      <c r="BB73" s="439">
        <f>IF(OR(Q73="NS",CNGE_2025_M1_Secc5_Sub5!$T$71="NS"),0,IF(AND(Q73="NA",CNGE_2025_M1_Secc5_Sub5!$T$71="NA"),0,IF(Q73&lt;=SUM(CNGE_2025_M1_Secc5_Sub5!$T$71),0,1)))</f>
        <v>0</v>
      </c>
      <c r="BC73" s="625">
        <f>IF(OR(S73="NS",CNGE_2025_M1_Secc5_Sub5!$T$72="NS"),0,IF(AND(S73="NA",CNGE_2025_M1_Secc5_Sub5!$T$72="NA"),0,IF(S73&lt;=SUM(CNGE_2025_M1_Secc5_Sub5!$T$72),0,1)))</f>
        <v>0</v>
      </c>
      <c r="BD73" s="439">
        <f>IF(OR(U73="NS",CNGE_2025_M1_Secc5_Sub5!$T$73="NS"),0,IF(AND(U73="NA",CNGE_2025_M1_Secc5_Sub5!$T$73="NA"),0,IF(U73&lt;=SUM(CNGE_2025_M1_Secc5_Sub5!$T$73),0,1)))</f>
        <v>0</v>
      </c>
      <c r="BE73" s="625">
        <f>IF(OR(W73="NS",CNGE_2025_M1_Secc5_Sub5!$T$74="NS"),0,IF(AND(W73="NA",CNGE_2025_M1_Secc5_Sub5!$T$74="NA"),0,IF(W73&lt;=SUM(CNGE_2025_M1_Secc5_Sub5!$T$74),0,1)))</f>
        <v>0</v>
      </c>
      <c r="BF73" s="439">
        <f>IF(OR(Y73="NS",CNGE_2025_M1_Secc5_Sub5!$T$75="NS"),0,IF(AND(Y73="NA",CNGE_2025_M1_Secc5_Sub5!$T$75="NA"),0,IF(Y73&lt;=SUM(CNGE_2025_M1_Secc5_Sub5!$T$75),0,1)))</f>
        <v>0</v>
      </c>
      <c r="BG73" s="625">
        <f>IF(OR(AA73="NS",CNGE_2025_M1_Secc5_Sub5!$T$76="NS"),0,IF(AND(AA73="NA",CNGE_2025_M1_Secc5_Sub5!$T$76="NA"),0,IF(AA73&lt;=SUM(CNGE_2025_M1_Secc5_Sub5!$T$76),0,1)))</f>
        <v>0</v>
      </c>
      <c r="BH73" s="439">
        <f>IF(OR(AC73="NS",CNGE_2025_M1_Secc5_Sub5!$T$77="NS"),0,IF(AND(AC73="NA",CNGE_2025_M1_Secc5_Sub5!$T$77="NA"),0,IF(AC73&lt;=SUM(CNGE_2025_M1_Secc5_Sub5!$T$77),0,1)))</f>
        <v>0</v>
      </c>
      <c r="BI73" s="293">
        <f t="shared" si="3"/>
        <v>0</v>
      </c>
      <c r="BJ73" s="294" t="str">
        <f>IF(BI73=0,"",
IF(SUM($BI$26:BI73)=1,BK73,
IF($BI$146&gt;SUM($BI$26:BI73),_xlfn.CONCAT(", ",BK73),
IF($BI$146=SUM($BI$26:BI73),_xlfn.CONCAT(" y ",BK73)))))</f>
        <v/>
      </c>
      <c r="BK73" s="89" t="s">
        <v>5180</v>
      </c>
      <c r="BS73" s="807">
        <f>IF(OR(R73="NS",CNGE_2025_M1_Secc5_Sub5!$T$85="NS"),0,IF(AND(R73="NA",CNGE_2025_M1_Secc5_Sub5!$T$85="NA"),0,IF(R73&lt;=SUM(CNGE_2025_M1_Secc5_Sub5!$T$85),0,1)))</f>
        <v>0</v>
      </c>
      <c r="BT73" s="492">
        <f>IF(OR(T73="NS",CNGE_2025_M1_Secc5_Sub5!$T$86="NS"),0,IF(AND(T73="NA",CNGE_2025_M1_Secc5_Sub5!$T$86="NA"),0,IF(T73&lt;=SUM(CNGE_2025_M1_Secc5_Sub5!$T$86),0,1)))</f>
        <v>0</v>
      </c>
      <c r="BU73" s="807">
        <f>IF(OR(V73="NS",CNGE_2025_M1_Secc5_Sub5!$T$87="NS"),0,IF(AND(V73="NA",CNGE_2025_M1_Secc5_Sub5!$T$87="NA"),0,IF(V73&lt;=SUM(CNGE_2025_M1_Secc5_Sub5!$T$87),0,1)))</f>
        <v>0</v>
      </c>
      <c r="BV73" s="492">
        <f>IF(OR(X73="NS",CNGE_2025_M1_Secc5_Sub5!$T$88="NS"),0,IF(AND(X73="NA",CNGE_2025_M1_Secc5_Sub5!$T$88="NA"),0,IF(X73&lt;=SUM(CNGE_2025_M1_Secc5_Sub5!$T$88),0,1)))</f>
        <v>0</v>
      </c>
      <c r="BW73" s="807">
        <f>IF(OR(Z73="NS",CNGE_2025_M1_Secc5_Sub5!$T$89="NS"),0,IF(AND(Z73="NA",CNGE_2025_M1_Secc5_Sub5!$T$89="NA"),0,IF(Z73&lt;=SUM(CNGE_2025_M1_Secc5_Sub5!$T$89),0,1)))</f>
        <v>0</v>
      </c>
      <c r="BX73" s="492">
        <f>IF(OR(AB73="NS",CNGE_2025_M1_Secc5_Sub5!$T$90="NS"),0,IF(AND(AB73="NA",CNGE_2025_M1_Secc5_Sub5!$T$90="NA"),0,IF(AB73&lt;=SUM(CNGE_2025_M1_Secc5_Sub5!$T$90),0,1)))</f>
        <v>0</v>
      </c>
      <c r="BY73" s="807">
        <f>IF(OR(AD73="NS",CNGE_2025_M1_Secc5_Sub5!$T$91="NS"),0,IF(AND(AD73="NA",CNGE_2025_M1_Secc5_Sub5!$T$91="NA"),0,IF(AD73&lt;=SUM(CNGE_2025_M1_Secc5_Sub5!$T$91),0,1)))</f>
        <v>0</v>
      </c>
      <c r="BZ73" s="293">
        <f t="shared" si="4"/>
        <v>0</v>
      </c>
      <c r="CA73" s="294" t="str">
        <f>IF(BZ73=0,"",
IF(SUM($BZ$26:BZ73)=1,CB73,
IF($BZ$146&gt;SUM($BZ$26:BZ73),_xlfn.CONCAT(", ",CB73),
IF($BZ$146=SUM($BZ$26:BZ73),_xlfn.CONCAT(" y ",CB73)))))</f>
        <v/>
      </c>
      <c r="CB73" s="89" t="s">
        <v>5180</v>
      </c>
    </row>
    <row r="74" spans="1:80" ht="15" customHeight="1">
      <c r="A74" s="133"/>
      <c r="C74" s="58" t="s">
        <v>5181</v>
      </c>
      <c r="D74" s="1125" t="str">
        <f>IF(CNGE_2025_M1_Secc5_Sub1!$D79="","",CNGE_2025_M1_Secc5_Sub1!$D79)</f>
        <v/>
      </c>
      <c r="E74" s="889"/>
      <c r="F74" s="889"/>
      <c r="G74" s="889"/>
      <c r="H74" s="889"/>
      <c r="I74" s="889"/>
      <c r="J74" s="889"/>
      <c r="K74" s="889"/>
      <c r="L74" s="889"/>
      <c r="M74" s="889"/>
      <c r="N74" s="890"/>
      <c r="O74" s="992"/>
      <c r="P74" s="885"/>
      <c r="Q74" s="813"/>
      <c r="R74" s="813"/>
      <c r="S74" s="813"/>
      <c r="T74" s="813"/>
      <c r="U74" s="813"/>
      <c r="V74" s="813"/>
      <c r="W74" s="813"/>
      <c r="X74" s="813"/>
      <c r="Y74" s="813"/>
      <c r="Z74" s="813"/>
      <c r="AA74" s="813"/>
      <c r="AB74" s="813"/>
      <c r="AC74" s="813"/>
      <c r="AD74" s="813"/>
      <c r="AI74" s="767">
        <f t="shared" si="0"/>
        <v>0</v>
      </c>
      <c r="AJ74" s="793">
        <f>IF(AND(COUNTBLANK(D74)=0,CNGE_2025_M1_Secc5_Sub5!$P$71&lt;&gt;"",CNGE_2025_M1_Secc5_Sub5!$P$71&lt;&gt;1,COUNTA(Q74:R74)=0),0,IF(AND(COUNTBLANK(D74)=0,CNGE_2025_M1_Secc5_Sub5!$P$71&lt;&gt;"",CNGE_2025_M1_Secc5_Sub5!$P$71=1,COUNTA(Q74:R74)=2),0,IF(AND(COUNTBLANK(D74)=1,COUNTA(Q74:R74)=0),0,1)))</f>
        <v>0</v>
      </c>
      <c r="AK74" s="795">
        <f>IF(AND(COUNTBLANK(D74)=0,CNGE_2025_M1_Secc5_Sub5!$P$72&lt;&gt;"",CNGE_2025_M1_Secc5_Sub5!$P$72&lt;&gt;1,COUNTA(S74:T74)=0),0,IF(AND(COUNTBLANK(D74)=0,CNGE_2025_M1_Secc5_Sub5!$P$72&lt;&gt;"",CNGE_2025_M1_Secc5_Sub5!$P$72=1,COUNTA(S74:T74)=2),0,IF(AND(COUNTBLANK(D74)=1,COUNTA(S74:T74)=0),0,1)))</f>
        <v>0</v>
      </c>
      <c r="AL74" s="793">
        <f>IF(AND(COUNTBLANK(D74)=0,CNGE_2025_M1_Secc5_Sub5!$P$73&lt;&gt;"",CNGE_2025_M1_Secc5_Sub5!$P$73&lt;&gt;1,COUNTA(U74:V74)=0),0,IF(AND(COUNTBLANK(D74)=0,CNGE_2025_M1_Secc5_Sub5!$P$73&lt;&gt;"",CNGE_2025_M1_Secc5_Sub5!$P$73=1,COUNTA(U74:V74)=2),0,IF(AND(COUNTBLANK(D74)=1,COUNTA(U74:V74)=0),0,1)))</f>
        <v>0</v>
      </c>
      <c r="AM74" s="795">
        <f>IF(AND(COUNTBLANK(D74)=0,CNGE_2025_M1_Secc5_Sub5!$P$74&lt;&gt;"",CNGE_2025_M1_Secc5_Sub5!$P$74&lt;&gt;1,COUNTA(W74:X74)=0),0,IF(AND(COUNTBLANK(D74)=0,CNGE_2025_M1_Secc5_Sub5!$P$74&lt;&gt;"",CNGE_2025_M1_Secc5_Sub5!$P$74=1,COUNTA(W74:X74)=2),0,IF(AND(COUNTBLANK(D74)=1,COUNTA(W74:X74)=0),0,1)))</f>
        <v>0</v>
      </c>
      <c r="AN74" s="793">
        <f>IF(AND(COUNTBLANK(D74)=0,CNGE_2025_M1_Secc5_Sub5!$P$75&lt;&gt;"",CNGE_2025_M1_Secc5_Sub5!$P$75&lt;&gt;1,COUNTA(Y74:Z74)=0),0,IF(AND(COUNTBLANK(D74)=0,CNGE_2025_M1_Secc5_Sub5!$P$75&lt;&gt;"",CNGE_2025_M1_Secc5_Sub5!$P$75=1,COUNTA(Y74:Z74)=2),0,IF(AND(COUNTBLANK(D74)=1,COUNTA(Y74:Z74)=0),0,1)))</f>
        <v>0</v>
      </c>
      <c r="AO74" s="795">
        <f>IF(AND(COUNTBLANK(D74)=0,CNGE_2025_M1_Secc5_Sub5!$P$76&lt;&gt;"",CNGE_2025_M1_Secc5_Sub5!$P$76&lt;&gt;1,COUNTA(AA74:AB74)=0),0,IF(AND(COUNTBLANK(D74)=0,CNGE_2025_M1_Secc5_Sub5!$P$76&lt;&gt;"",CNGE_2025_M1_Secc5_Sub5!$P$76=1,COUNTA(AA74:AB74)=2),0,IF(AND(COUNTBLANK(D74)=1,COUNTA(AA74:AB74)=0),0,1)))</f>
        <v>0</v>
      </c>
      <c r="AP74" s="793">
        <f>IF(AND(COUNTBLANK(D74)=0,CNGE_2025_M1_Secc5_Sub5!$P$77&lt;&gt;"",CNGE_2025_M1_Secc5_Sub5!$P$77&lt;&gt;1,COUNTA(AC74:AD74)=0),0,IF(AND(COUNTBLANK(D74)=0,CNGE_2025_M1_Secc5_Sub5!$P$77&lt;&gt;"",CNGE_2025_M1_Secc5_Sub5!$P$77=1,COUNTA(AC74:AD74)=2),0,IF(AND(COUNTBLANK(D74)=1,COUNTA(AC74:AD74)=0),0,1)))</f>
        <v>0</v>
      </c>
      <c r="AQ74" s="723">
        <f t="shared" si="1"/>
        <v>0</v>
      </c>
      <c r="AR74" s="293">
        <f t="shared" si="2"/>
        <v>0</v>
      </c>
      <c r="AS74" s="294" t="str">
        <f>IF(AR74=0,"",
IF(SUM($AR$26:AR74)=1,AT74,
IF($AR$146&gt;SUM($AR$26:AR74),_xlfn.CONCAT(", ",AT74),
IF($AR$146=SUM($AR$26:AR74),_xlfn.CONCAT(" y ",AT74)))))</f>
        <v/>
      </c>
      <c r="AT74" s="89" t="s">
        <v>5182</v>
      </c>
      <c r="BB74" s="439">
        <f>IF(OR(Q74="NS",CNGE_2025_M1_Secc5_Sub5!$T$71="NS"),0,IF(AND(Q74="NA",CNGE_2025_M1_Secc5_Sub5!$T$71="NA"),0,IF(Q74&lt;=SUM(CNGE_2025_M1_Secc5_Sub5!$T$71),0,1)))</f>
        <v>0</v>
      </c>
      <c r="BC74" s="625">
        <f>IF(OR(S74="NS",CNGE_2025_M1_Secc5_Sub5!$T$72="NS"),0,IF(AND(S74="NA",CNGE_2025_M1_Secc5_Sub5!$T$72="NA"),0,IF(S74&lt;=SUM(CNGE_2025_M1_Secc5_Sub5!$T$72),0,1)))</f>
        <v>0</v>
      </c>
      <c r="BD74" s="439">
        <f>IF(OR(U74="NS",CNGE_2025_M1_Secc5_Sub5!$T$73="NS"),0,IF(AND(U74="NA",CNGE_2025_M1_Secc5_Sub5!$T$73="NA"),0,IF(U74&lt;=SUM(CNGE_2025_M1_Secc5_Sub5!$T$73),0,1)))</f>
        <v>0</v>
      </c>
      <c r="BE74" s="625">
        <f>IF(OR(W74="NS",CNGE_2025_M1_Secc5_Sub5!$T$74="NS"),0,IF(AND(W74="NA",CNGE_2025_M1_Secc5_Sub5!$T$74="NA"),0,IF(W74&lt;=SUM(CNGE_2025_M1_Secc5_Sub5!$T$74),0,1)))</f>
        <v>0</v>
      </c>
      <c r="BF74" s="439">
        <f>IF(OR(Y74="NS",CNGE_2025_M1_Secc5_Sub5!$T$75="NS"),0,IF(AND(Y74="NA",CNGE_2025_M1_Secc5_Sub5!$T$75="NA"),0,IF(Y74&lt;=SUM(CNGE_2025_M1_Secc5_Sub5!$T$75),0,1)))</f>
        <v>0</v>
      </c>
      <c r="BG74" s="625">
        <f>IF(OR(AA74="NS",CNGE_2025_M1_Secc5_Sub5!$T$76="NS"),0,IF(AND(AA74="NA",CNGE_2025_M1_Secc5_Sub5!$T$76="NA"),0,IF(AA74&lt;=SUM(CNGE_2025_M1_Secc5_Sub5!$T$76),0,1)))</f>
        <v>0</v>
      </c>
      <c r="BH74" s="439">
        <f>IF(OR(AC74="NS",CNGE_2025_M1_Secc5_Sub5!$T$77="NS"),0,IF(AND(AC74="NA",CNGE_2025_M1_Secc5_Sub5!$T$77="NA"),0,IF(AC74&lt;=SUM(CNGE_2025_M1_Secc5_Sub5!$T$77),0,1)))</f>
        <v>0</v>
      </c>
      <c r="BI74" s="293">
        <f t="shared" si="3"/>
        <v>0</v>
      </c>
      <c r="BJ74" s="294" t="str">
        <f>IF(BI74=0,"",
IF(SUM($BI$26:BI74)=1,BK74,
IF($BI$146&gt;SUM($BI$26:BI74),_xlfn.CONCAT(", ",BK74),
IF($BI$146=SUM($BI$26:BI74),_xlfn.CONCAT(" y ",BK74)))))</f>
        <v/>
      </c>
      <c r="BK74" s="89" t="s">
        <v>5182</v>
      </c>
      <c r="BS74" s="807">
        <f>IF(OR(R74="NS",CNGE_2025_M1_Secc5_Sub5!$T$85="NS"),0,IF(AND(R74="NA",CNGE_2025_M1_Secc5_Sub5!$T$85="NA"),0,IF(R74&lt;=SUM(CNGE_2025_M1_Secc5_Sub5!$T$85),0,1)))</f>
        <v>0</v>
      </c>
      <c r="BT74" s="492">
        <f>IF(OR(T74="NS",CNGE_2025_M1_Secc5_Sub5!$T$86="NS"),0,IF(AND(T74="NA",CNGE_2025_M1_Secc5_Sub5!$T$86="NA"),0,IF(T74&lt;=SUM(CNGE_2025_M1_Secc5_Sub5!$T$86),0,1)))</f>
        <v>0</v>
      </c>
      <c r="BU74" s="807">
        <f>IF(OR(V74="NS",CNGE_2025_M1_Secc5_Sub5!$T$87="NS"),0,IF(AND(V74="NA",CNGE_2025_M1_Secc5_Sub5!$T$87="NA"),0,IF(V74&lt;=SUM(CNGE_2025_M1_Secc5_Sub5!$T$87),0,1)))</f>
        <v>0</v>
      </c>
      <c r="BV74" s="492">
        <f>IF(OR(X74="NS",CNGE_2025_M1_Secc5_Sub5!$T$88="NS"),0,IF(AND(X74="NA",CNGE_2025_M1_Secc5_Sub5!$T$88="NA"),0,IF(X74&lt;=SUM(CNGE_2025_M1_Secc5_Sub5!$T$88),0,1)))</f>
        <v>0</v>
      </c>
      <c r="BW74" s="807">
        <f>IF(OR(Z74="NS",CNGE_2025_M1_Secc5_Sub5!$T$89="NS"),0,IF(AND(Z74="NA",CNGE_2025_M1_Secc5_Sub5!$T$89="NA"),0,IF(Z74&lt;=SUM(CNGE_2025_M1_Secc5_Sub5!$T$89),0,1)))</f>
        <v>0</v>
      </c>
      <c r="BX74" s="492">
        <f>IF(OR(AB74="NS",CNGE_2025_M1_Secc5_Sub5!$T$90="NS"),0,IF(AND(AB74="NA",CNGE_2025_M1_Secc5_Sub5!$T$90="NA"),0,IF(AB74&lt;=SUM(CNGE_2025_M1_Secc5_Sub5!$T$90),0,1)))</f>
        <v>0</v>
      </c>
      <c r="BY74" s="807">
        <f>IF(OR(AD74="NS",CNGE_2025_M1_Secc5_Sub5!$T$91="NS"),0,IF(AND(AD74="NA",CNGE_2025_M1_Secc5_Sub5!$T$91="NA"),0,IF(AD74&lt;=SUM(CNGE_2025_M1_Secc5_Sub5!$T$91),0,1)))</f>
        <v>0</v>
      </c>
      <c r="BZ74" s="293">
        <f t="shared" si="4"/>
        <v>0</v>
      </c>
      <c r="CA74" s="294" t="str">
        <f>IF(BZ74=0,"",
IF(SUM($BZ$26:BZ74)=1,CB74,
IF($BZ$146&gt;SUM($BZ$26:BZ74),_xlfn.CONCAT(", ",CB74),
IF($BZ$146=SUM($BZ$26:BZ74),_xlfn.CONCAT(" y ",CB74)))))</f>
        <v/>
      </c>
      <c r="CB74" s="89" t="s">
        <v>5182</v>
      </c>
    </row>
    <row r="75" spans="1:80" ht="15" customHeight="1">
      <c r="A75" s="133"/>
      <c r="C75" s="58" t="s">
        <v>5183</v>
      </c>
      <c r="D75" s="1125" t="str">
        <f>IF(CNGE_2025_M1_Secc5_Sub1!$D80="","",CNGE_2025_M1_Secc5_Sub1!$D80)</f>
        <v/>
      </c>
      <c r="E75" s="889"/>
      <c r="F75" s="889"/>
      <c r="G75" s="889"/>
      <c r="H75" s="889"/>
      <c r="I75" s="889"/>
      <c r="J75" s="889"/>
      <c r="K75" s="889"/>
      <c r="L75" s="889"/>
      <c r="M75" s="889"/>
      <c r="N75" s="890"/>
      <c r="O75" s="992"/>
      <c r="P75" s="885"/>
      <c r="Q75" s="813"/>
      <c r="R75" s="813"/>
      <c r="S75" s="813"/>
      <c r="T75" s="813"/>
      <c r="U75" s="813"/>
      <c r="V75" s="813"/>
      <c r="W75" s="813"/>
      <c r="X75" s="813"/>
      <c r="Y75" s="813"/>
      <c r="Z75" s="813"/>
      <c r="AA75" s="813"/>
      <c r="AB75" s="813"/>
      <c r="AC75" s="813"/>
      <c r="AD75" s="813"/>
      <c r="AI75" s="767">
        <f t="shared" si="0"/>
        <v>0</v>
      </c>
      <c r="AJ75" s="793">
        <f>IF(AND(COUNTBLANK(D75)=0,CNGE_2025_M1_Secc5_Sub5!$P$71&lt;&gt;"",CNGE_2025_M1_Secc5_Sub5!$P$71&lt;&gt;1,COUNTA(Q75:R75)=0),0,IF(AND(COUNTBLANK(D75)=0,CNGE_2025_M1_Secc5_Sub5!$P$71&lt;&gt;"",CNGE_2025_M1_Secc5_Sub5!$P$71=1,COUNTA(Q75:R75)=2),0,IF(AND(COUNTBLANK(D75)=1,COUNTA(Q75:R75)=0),0,1)))</f>
        <v>0</v>
      </c>
      <c r="AK75" s="795">
        <f>IF(AND(COUNTBLANK(D75)=0,CNGE_2025_M1_Secc5_Sub5!$P$72&lt;&gt;"",CNGE_2025_M1_Secc5_Sub5!$P$72&lt;&gt;1,COUNTA(S75:T75)=0),0,IF(AND(COUNTBLANK(D75)=0,CNGE_2025_M1_Secc5_Sub5!$P$72&lt;&gt;"",CNGE_2025_M1_Secc5_Sub5!$P$72=1,COUNTA(S75:T75)=2),0,IF(AND(COUNTBLANK(D75)=1,COUNTA(S75:T75)=0),0,1)))</f>
        <v>0</v>
      </c>
      <c r="AL75" s="793">
        <f>IF(AND(COUNTBLANK(D75)=0,CNGE_2025_M1_Secc5_Sub5!$P$73&lt;&gt;"",CNGE_2025_M1_Secc5_Sub5!$P$73&lt;&gt;1,COUNTA(U75:V75)=0),0,IF(AND(COUNTBLANK(D75)=0,CNGE_2025_M1_Secc5_Sub5!$P$73&lt;&gt;"",CNGE_2025_M1_Secc5_Sub5!$P$73=1,COUNTA(U75:V75)=2),0,IF(AND(COUNTBLANK(D75)=1,COUNTA(U75:V75)=0),0,1)))</f>
        <v>0</v>
      </c>
      <c r="AM75" s="795">
        <f>IF(AND(COUNTBLANK(D75)=0,CNGE_2025_M1_Secc5_Sub5!$P$74&lt;&gt;"",CNGE_2025_M1_Secc5_Sub5!$P$74&lt;&gt;1,COUNTA(W75:X75)=0),0,IF(AND(COUNTBLANK(D75)=0,CNGE_2025_M1_Secc5_Sub5!$P$74&lt;&gt;"",CNGE_2025_M1_Secc5_Sub5!$P$74=1,COUNTA(W75:X75)=2),0,IF(AND(COUNTBLANK(D75)=1,COUNTA(W75:X75)=0),0,1)))</f>
        <v>0</v>
      </c>
      <c r="AN75" s="793">
        <f>IF(AND(COUNTBLANK(D75)=0,CNGE_2025_M1_Secc5_Sub5!$P$75&lt;&gt;"",CNGE_2025_M1_Secc5_Sub5!$P$75&lt;&gt;1,COUNTA(Y75:Z75)=0),0,IF(AND(COUNTBLANK(D75)=0,CNGE_2025_M1_Secc5_Sub5!$P$75&lt;&gt;"",CNGE_2025_M1_Secc5_Sub5!$P$75=1,COUNTA(Y75:Z75)=2),0,IF(AND(COUNTBLANK(D75)=1,COUNTA(Y75:Z75)=0),0,1)))</f>
        <v>0</v>
      </c>
      <c r="AO75" s="795">
        <f>IF(AND(COUNTBLANK(D75)=0,CNGE_2025_M1_Secc5_Sub5!$P$76&lt;&gt;"",CNGE_2025_M1_Secc5_Sub5!$P$76&lt;&gt;1,COUNTA(AA75:AB75)=0),0,IF(AND(COUNTBLANK(D75)=0,CNGE_2025_M1_Secc5_Sub5!$P$76&lt;&gt;"",CNGE_2025_M1_Secc5_Sub5!$P$76=1,COUNTA(AA75:AB75)=2),0,IF(AND(COUNTBLANK(D75)=1,COUNTA(AA75:AB75)=0),0,1)))</f>
        <v>0</v>
      </c>
      <c r="AP75" s="793">
        <f>IF(AND(COUNTBLANK(D75)=0,CNGE_2025_M1_Secc5_Sub5!$P$77&lt;&gt;"",CNGE_2025_M1_Secc5_Sub5!$P$77&lt;&gt;1,COUNTA(AC75:AD75)=0),0,IF(AND(COUNTBLANK(D75)=0,CNGE_2025_M1_Secc5_Sub5!$P$77&lt;&gt;"",CNGE_2025_M1_Secc5_Sub5!$P$77=1,COUNTA(AC75:AD75)=2),0,IF(AND(COUNTBLANK(D75)=1,COUNTA(AC75:AD75)=0),0,1)))</f>
        <v>0</v>
      </c>
      <c r="AQ75" s="723">
        <f t="shared" si="1"/>
        <v>0</v>
      </c>
      <c r="AR75" s="293">
        <f t="shared" si="2"/>
        <v>0</v>
      </c>
      <c r="AS75" s="294" t="str">
        <f>IF(AR75=0,"",
IF(SUM($AR$26:AR75)=1,AT75,
IF($AR$146&gt;SUM($AR$26:AR75),_xlfn.CONCAT(", ",AT75),
IF($AR$146=SUM($AR$26:AR75),_xlfn.CONCAT(" y ",AT75)))))</f>
        <v/>
      </c>
      <c r="AT75" s="89" t="s">
        <v>5184</v>
      </c>
      <c r="BB75" s="439">
        <f>IF(OR(Q75="NS",CNGE_2025_M1_Secc5_Sub5!$T$71="NS"),0,IF(AND(Q75="NA",CNGE_2025_M1_Secc5_Sub5!$T$71="NA"),0,IF(Q75&lt;=SUM(CNGE_2025_M1_Secc5_Sub5!$T$71),0,1)))</f>
        <v>0</v>
      </c>
      <c r="BC75" s="625">
        <f>IF(OR(S75="NS",CNGE_2025_M1_Secc5_Sub5!$T$72="NS"),0,IF(AND(S75="NA",CNGE_2025_M1_Secc5_Sub5!$T$72="NA"),0,IF(S75&lt;=SUM(CNGE_2025_M1_Secc5_Sub5!$T$72),0,1)))</f>
        <v>0</v>
      </c>
      <c r="BD75" s="439">
        <f>IF(OR(U75="NS",CNGE_2025_M1_Secc5_Sub5!$T$73="NS"),0,IF(AND(U75="NA",CNGE_2025_M1_Secc5_Sub5!$T$73="NA"),0,IF(U75&lt;=SUM(CNGE_2025_M1_Secc5_Sub5!$T$73),0,1)))</f>
        <v>0</v>
      </c>
      <c r="BE75" s="625">
        <f>IF(OR(W75="NS",CNGE_2025_M1_Secc5_Sub5!$T$74="NS"),0,IF(AND(W75="NA",CNGE_2025_M1_Secc5_Sub5!$T$74="NA"),0,IF(W75&lt;=SUM(CNGE_2025_M1_Secc5_Sub5!$T$74),0,1)))</f>
        <v>0</v>
      </c>
      <c r="BF75" s="439">
        <f>IF(OR(Y75="NS",CNGE_2025_M1_Secc5_Sub5!$T$75="NS"),0,IF(AND(Y75="NA",CNGE_2025_M1_Secc5_Sub5!$T$75="NA"),0,IF(Y75&lt;=SUM(CNGE_2025_M1_Secc5_Sub5!$T$75),0,1)))</f>
        <v>0</v>
      </c>
      <c r="BG75" s="625">
        <f>IF(OR(AA75="NS",CNGE_2025_M1_Secc5_Sub5!$T$76="NS"),0,IF(AND(AA75="NA",CNGE_2025_M1_Secc5_Sub5!$T$76="NA"),0,IF(AA75&lt;=SUM(CNGE_2025_M1_Secc5_Sub5!$T$76),0,1)))</f>
        <v>0</v>
      </c>
      <c r="BH75" s="439">
        <f>IF(OR(AC75="NS",CNGE_2025_M1_Secc5_Sub5!$T$77="NS"),0,IF(AND(AC75="NA",CNGE_2025_M1_Secc5_Sub5!$T$77="NA"),0,IF(AC75&lt;=SUM(CNGE_2025_M1_Secc5_Sub5!$T$77),0,1)))</f>
        <v>0</v>
      </c>
      <c r="BI75" s="293">
        <f t="shared" si="3"/>
        <v>0</v>
      </c>
      <c r="BJ75" s="294" t="str">
        <f>IF(BI75=0,"",
IF(SUM($BI$26:BI75)=1,BK75,
IF($BI$146&gt;SUM($BI$26:BI75),_xlfn.CONCAT(", ",BK75),
IF($BI$146=SUM($BI$26:BI75),_xlfn.CONCAT(" y ",BK75)))))</f>
        <v/>
      </c>
      <c r="BK75" s="89" t="s">
        <v>5184</v>
      </c>
      <c r="BS75" s="807">
        <f>IF(OR(R75="NS",CNGE_2025_M1_Secc5_Sub5!$T$85="NS"),0,IF(AND(R75="NA",CNGE_2025_M1_Secc5_Sub5!$T$85="NA"),0,IF(R75&lt;=SUM(CNGE_2025_M1_Secc5_Sub5!$T$85),0,1)))</f>
        <v>0</v>
      </c>
      <c r="BT75" s="492">
        <f>IF(OR(T75="NS",CNGE_2025_M1_Secc5_Sub5!$T$86="NS"),0,IF(AND(T75="NA",CNGE_2025_M1_Secc5_Sub5!$T$86="NA"),0,IF(T75&lt;=SUM(CNGE_2025_M1_Secc5_Sub5!$T$86),0,1)))</f>
        <v>0</v>
      </c>
      <c r="BU75" s="807">
        <f>IF(OR(V75="NS",CNGE_2025_M1_Secc5_Sub5!$T$87="NS"),0,IF(AND(V75="NA",CNGE_2025_M1_Secc5_Sub5!$T$87="NA"),0,IF(V75&lt;=SUM(CNGE_2025_M1_Secc5_Sub5!$T$87),0,1)))</f>
        <v>0</v>
      </c>
      <c r="BV75" s="492">
        <f>IF(OR(X75="NS",CNGE_2025_M1_Secc5_Sub5!$T$88="NS"),0,IF(AND(X75="NA",CNGE_2025_M1_Secc5_Sub5!$T$88="NA"),0,IF(X75&lt;=SUM(CNGE_2025_M1_Secc5_Sub5!$T$88),0,1)))</f>
        <v>0</v>
      </c>
      <c r="BW75" s="807">
        <f>IF(OR(Z75="NS",CNGE_2025_M1_Secc5_Sub5!$T$89="NS"),0,IF(AND(Z75="NA",CNGE_2025_M1_Secc5_Sub5!$T$89="NA"),0,IF(Z75&lt;=SUM(CNGE_2025_M1_Secc5_Sub5!$T$89),0,1)))</f>
        <v>0</v>
      </c>
      <c r="BX75" s="492">
        <f>IF(OR(AB75="NS",CNGE_2025_M1_Secc5_Sub5!$T$90="NS"),0,IF(AND(AB75="NA",CNGE_2025_M1_Secc5_Sub5!$T$90="NA"),0,IF(AB75&lt;=SUM(CNGE_2025_M1_Secc5_Sub5!$T$90),0,1)))</f>
        <v>0</v>
      </c>
      <c r="BY75" s="807">
        <f>IF(OR(AD75="NS",CNGE_2025_M1_Secc5_Sub5!$T$91="NS"),0,IF(AND(AD75="NA",CNGE_2025_M1_Secc5_Sub5!$T$91="NA"),0,IF(AD75&lt;=SUM(CNGE_2025_M1_Secc5_Sub5!$T$91),0,1)))</f>
        <v>0</v>
      </c>
      <c r="BZ75" s="293">
        <f t="shared" si="4"/>
        <v>0</v>
      </c>
      <c r="CA75" s="294" t="str">
        <f>IF(BZ75=0,"",
IF(SUM($BZ$26:BZ75)=1,CB75,
IF($BZ$146&gt;SUM($BZ$26:BZ75),_xlfn.CONCAT(", ",CB75),
IF($BZ$146=SUM($BZ$26:BZ75),_xlfn.CONCAT(" y ",CB75)))))</f>
        <v/>
      </c>
      <c r="CB75" s="89" t="s">
        <v>5184</v>
      </c>
    </row>
    <row r="76" spans="1:80" ht="15" customHeight="1">
      <c r="A76" s="133"/>
      <c r="C76" s="58" t="s">
        <v>5185</v>
      </c>
      <c r="D76" s="1125" t="str">
        <f>IF(CNGE_2025_M1_Secc5_Sub1!$D81="","",CNGE_2025_M1_Secc5_Sub1!$D81)</f>
        <v/>
      </c>
      <c r="E76" s="889"/>
      <c r="F76" s="889"/>
      <c r="G76" s="889"/>
      <c r="H76" s="889"/>
      <c r="I76" s="889"/>
      <c r="J76" s="889"/>
      <c r="K76" s="889"/>
      <c r="L76" s="889"/>
      <c r="M76" s="889"/>
      <c r="N76" s="890"/>
      <c r="O76" s="992"/>
      <c r="P76" s="885"/>
      <c r="Q76" s="813"/>
      <c r="R76" s="813"/>
      <c r="S76" s="813"/>
      <c r="T76" s="813"/>
      <c r="U76" s="813"/>
      <c r="V76" s="813"/>
      <c r="W76" s="813"/>
      <c r="X76" s="813"/>
      <c r="Y76" s="813"/>
      <c r="Z76" s="813"/>
      <c r="AA76" s="813"/>
      <c r="AB76" s="813"/>
      <c r="AC76" s="813"/>
      <c r="AD76" s="813"/>
      <c r="AI76" s="767">
        <f t="shared" si="0"/>
        <v>0</v>
      </c>
      <c r="AJ76" s="793">
        <f>IF(AND(COUNTBLANK(D76)=0,CNGE_2025_M1_Secc5_Sub5!$P$71&lt;&gt;"",CNGE_2025_M1_Secc5_Sub5!$P$71&lt;&gt;1,COUNTA(Q76:R76)=0),0,IF(AND(COUNTBLANK(D76)=0,CNGE_2025_M1_Secc5_Sub5!$P$71&lt;&gt;"",CNGE_2025_M1_Secc5_Sub5!$P$71=1,COUNTA(Q76:R76)=2),0,IF(AND(COUNTBLANK(D76)=1,COUNTA(Q76:R76)=0),0,1)))</f>
        <v>0</v>
      </c>
      <c r="AK76" s="795">
        <f>IF(AND(COUNTBLANK(D76)=0,CNGE_2025_M1_Secc5_Sub5!$P$72&lt;&gt;"",CNGE_2025_M1_Secc5_Sub5!$P$72&lt;&gt;1,COUNTA(S76:T76)=0),0,IF(AND(COUNTBLANK(D76)=0,CNGE_2025_M1_Secc5_Sub5!$P$72&lt;&gt;"",CNGE_2025_M1_Secc5_Sub5!$P$72=1,COUNTA(S76:T76)=2),0,IF(AND(COUNTBLANK(D76)=1,COUNTA(S76:T76)=0),0,1)))</f>
        <v>0</v>
      </c>
      <c r="AL76" s="793">
        <f>IF(AND(COUNTBLANK(D76)=0,CNGE_2025_M1_Secc5_Sub5!$P$73&lt;&gt;"",CNGE_2025_M1_Secc5_Sub5!$P$73&lt;&gt;1,COUNTA(U76:V76)=0),0,IF(AND(COUNTBLANK(D76)=0,CNGE_2025_M1_Secc5_Sub5!$P$73&lt;&gt;"",CNGE_2025_M1_Secc5_Sub5!$P$73=1,COUNTA(U76:V76)=2),0,IF(AND(COUNTBLANK(D76)=1,COUNTA(U76:V76)=0),0,1)))</f>
        <v>0</v>
      </c>
      <c r="AM76" s="795">
        <f>IF(AND(COUNTBLANK(D76)=0,CNGE_2025_M1_Secc5_Sub5!$P$74&lt;&gt;"",CNGE_2025_M1_Secc5_Sub5!$P$74&lt;&gt;1,COUNTA(W76:X76)=0),0,IF(AND(COUNTBLANK(D76)=0,CNGE_2025_M1_Secc5_Sub5!$P$74&lt;&gt;"",CNGE_2025_M1_Secc5_Sub5!$P$74=1,COUNTA(W76:X76)=2),0,IF(AND(COUNTBLANK(D76)=1,COUNTA(W76:X76)=0),0,1)))</f>
        <v>0</v>
      </c>
      <c r="AN76" s="793">
        <f>IF(AND(COUNTBLANK(D76)=0,CNGE_2025_M1_Secc5_Sub5!$P$75&lt;&gt;"",CNGE_2025_M1_Secc5_Sub5!$P$75&lt;&gt;1,COUNTA(Y76:Z76)=0),0,IF(AND(COUNTBLANK(D76)=0,CNGE_2025_M1_Secc5_Sub5!$P$75&lt;&gt;"",CNGE_2025_M1_Secc5_Sub5!$P$75=1,COUNTA(Y76:Z76)=2),0,IF(AND(COUNTBLANK(D76)=1,COUNTA(Y76:Z76)=0),0,1)))</f>
        <v>0</v>
      </c>
      <c r="AO76" s="795">
        <f>IF(AND(COUNTBLANK(D76)=0,CNGE_2025_M1_Secc5_Sub5!$P$76&lt;&gt;"",CNGE_2025_M1_Secc5_Sub5!$P$76&lt;&gt;1,COUNTA(AA76:AB76)=0),0,IF(AND(COUNTBLANK(D76)=0,CNGE_2025_M1_Secc5_Sub5!$P$76&lt;&gt;"",CNGE_2025_M1_Secc5_Sub5!$P$76=1,COUNTA(AA76:AB76)=2),0,IF(AND(COUNTBLANK(D76)=1,COUNTA(AA76:AB76)=0),0,1)))</f>
        <v>0</v>
      </c>
      <c r="AP76" s="793">
        <f>IF(AND(COUNTBLANK(D76)=0,CNGE_2025_M1_Secc5_Sub5!$P$77&lt;&gt;"",CNGE_2025_M1_Secc5_Sub5!$P$77&lt;&gt;1,COUNTA(AC76:AD76)=0),0,IF(AND(COUNTBLANK(D76)=0,CNGE_2025_M1_Secc5_Sub5!$P$77&lt;&gt;"",CNGE_2025_M1_Secc5_Sub5!$P$77=1,COUNTA(AC76:AD76)=2),0,IF(AND(COUNTBLANK(D76)=1,COUNTA(AC76:AD76)=0),0,1)))</f>
        <v>0</v>
      </c>
      <c r="AQ76" s="723">
        <f t="shared" si="1"/>
        <v>0</v>
      </c>
      <c r="AR76" s="293">
        <f t="shared" si="2"/>
        <v>0</v>
      </c>
      <c r="AS76" s="294" t="str">
        <f>IF(AR76=0,"",
IF(SUM($AR$26:AR76)=1,AT76,
IF($AR$146&gt;SUM($AR$26:AR76),_xlfn.CONCAT(", ",AT76),
IF($AR$146=SUM($AR$26:AR76),_xlfn.CONCAT(" y ",AT76)))))</f>
        <v/>
      </c>
      <c r="AT76" s="89" t="s">
        <v>5186</v>
      </c>
      <c r="BB76" s="439">
        <f>IF(OR(Q76="NS",CNGE_2025_M1_Secc5_Sub5!$T$71="NS"),0,IF(AND(Q76="NA",CNGE_2025_M1_Secc5_Sub5!$T$71="NA"),0,IF(Q76&lt;=SUM(CNGE_2025_M1_Secc5_Sub5!$T$71),0,1)))</f>
        <v>0</v>
      </c>
      <c r="BC76" s="625">
        <f>IF(OR(S76="NS",CNGE_2025_M1_Secc5_Sub5!$T$72="NS"),0,IF(AND(S76="NA",CNGE_2025_M1_Secc5_Sub5!$T$72="NA"),0,IF(S76&lt;=SUM(CNGE_2025_M1_Secc5_Sub5!$T$72),0,1)))</f>
        <v>0</v>
      </c>
      <c r="BD76" s="439">
        <f>IF(OR(U76="NS",CNGE_2025_M1_Secc5_Sub5!$T$73="NS"),0,IF(AND(U76="NA",CNGE_2025_M1_Secc5_Sub5!$T$73="NA"),0,IF(U76&lt;=SUM(CNGE_2025_M1_Secc5_Sub5!$T$73),0,1)))</f>
        <v>0</v>
      </c>
      <c r="BE76" s="625">
        <f>IF(OR(W76="NS",CNGE_2025_M1_Secc5_Sub5!$T$74="NS"),0,IF(AND(W76="NA",CNGE_2025_M1_Secc5_Sub5!$T$74="NA"),0,IF(W76&lt;=SUM(CNGE_2025_M1_Secc5_Sub5!$T$74),0,1)))</f>
        <v>0</v>
      </c>
      <c r="BF76" s="439">
        <f>IF(OR(Y76="NS",CNGE_2025_M1_Secc5_Sub5!$T$75="NS"),0,IF(AND(Y76="NA",CNGE_2025_M1_Secc5_Sub5!$T$75="NA"),0,IF(Y76&lt;=SUM(CNGE_2025_M1_Secc5_Sub5!$T$75),0,1)))</f>
        <v>0</v>
      </c>
      <c r="BG76" s="625">
        <f>IF(OR(AA76="NS",CNGE_2025_M1_Secc5_Sub5!$T$76="NS"),0,IF(AND(AA76="NA",CNGE_2025_M1_Secc5_Sub5!$T$76="NA"),0,IF(AA76&lt;=SUM(CNGE_2025_M1_Secc5_Sub5!$T$76),0,1)))</f>
        <v>0</v>
      </c>
      <c r="BH76" s="439">
        <f>IF(OR(AC76="NS",CNGE_2025_M1_Secc5_Sub5!$T$77="NS"),0,IF(AND(AC76="NA",CNGE_2025_M1_Secc5_Sub5!$T$77="NA"),0,IF(AC76&lt;=SUM(CNGE_2025_M1_Secc5_Sub5!$T$77),0,1)))</f>
        <v>0</v>
      </c>
      <c r="BI76" s="293">
        <f t="shared" si="3"/>
        <v>0</v>
      </c>
      <c r="BJ76" s="294" t="str">
        <f>IF(BI76=0,"",
IF(SUM($BI$26:BI76)=1,BK76,
IF($BI$146&gt;SUM($BI$26:BI76),_xlfn.CONCAT(", ",BK76),
IF($BI$146=SUM($BI$26:BI76),_xlfn.CONCAT(" y ",BK76)))))</f>
        <v/>
      </c>
      <c r="BK76" s="89" t="s">
        <v>5186</v>
      </c>
      <c r="BS76" s="807">
        <f>IF(OR(R76="NS",CNGE_2025_M1_Secc5_Sub5!$T$85="NS"),0,IF(AND(R76="NA",CNGE_2025_M1_Secc5_Sub5!$T$85="NA"),0,IF(R76&lt;=SUM(CNGE_2025_M1_Secc5_Sub5!$T$85),0,1)))</f>
        <v>0</v>
      </c>
      <c r="BT76" s="492">
        <f>IF(OR(T76="NS",CNGE_2025_M1_Secc5_Sub5!$T$86="NS"),0,IF(AND(T76="NA",CNGE_2025_M1_Secc5_Sub5!$T$86="NA"),0,IF(T76&lt;=SUM(CNGE_2025_M1_Secc5_Sub5!$T$86),0,1)))</f>
        <v>0</v>
      </c>
      <c r="BU76" s="807">
        <f>IF(OR(V76="NS",CNGE_2025_M1_Secc5_Sub5!$T$87="NS"),0,IF(AND(V76="NA",CNGE_2025_M1_Secc5_Sub5!$T$87="NA"),0,IF(V76&lt;=SUM(CNGE_2025_M1_Secc5_Sub5!$T$87),0,1)))</f>
        <v>0</v>
      </c>
      <c r="BV76" s="492">
        <f>IF(OR(X76="NS",CNGE_2025_M1_Secc5_Sub5!$T$88="NS"),0,IF(AND(X76="NA",CNGE_2025_M1_Secc5_Sub5!$T$88="NA"),0,IF(X76&lt;=SUM(CNGE_2025_M1_Secc5_Sub5!$T$88),0,1)))</f>
        <v>0</v>
      </c>
      <c r="BW76" s="807">
        <f>IF(OR(Z76="NS",CNGE_2025_M1_Secc5_Sub5!$T$89="NS"),0,IF(AND(Z76="NA",CNGE_2025_M1_Secc5_Sub5!$T$89="NA"),0,IF(Z76&lt;=SUM(CNGE_2025_M1_Secc5_Sub5!$T$89),0,1)))</f>
        <v>0</v>
      </c>
      <c r="BX76" s="492">
        <f>IF(OR(AB76="NS",CNGE_2025_M1_Secc5_Sub5!$T$90="NS"),0,IF(AND(AB76="NA",CNGE_2025_M1_Secc5_Sub5!$T$90="NA"),0,IF(AB76&lt;=SUM(CNGE_2025_M1_Secc5_Sub5!$T$90),0,1)))</f>
        <v>0</v>
      </c>
      <c r="BY76" s="807">
        <f>IF(OR(AD76="NS",CNGE_2025_M1_Secc5_Sub5!$T$91="NS"),0,IF(AND(AD76="NA",CNGE_2025_M1_Secc5_Sub5!$T$91="NA"),0,IF(AD76&lt;=SUM(CNGE_2025_M1_Secc5_Sub5!$T$91),0,1)))</f>
        <v>0</v>
      </c>
      <c r="BZ76" s="293">
        <f t="shared" si="4"/>
        <v>0</v>
      </c>
      <c r="CA76" s="294" t="str">
        <f>IF(BZ76=0,"",
IF(SUM($BZ$26:BZ76)=1,CB76,
IF($BZ$146&gt;SUM($BZ$26:BZ76),_xlfn.CONCAT(", ",CB76),
IF($BZ$146=SUM($BZ$26:BZ76),_xlfn.CONCAT(" y ",CB76)))))</f>
        <v/>
      </c>
      <c r="CB76" s="89" t="s">
        <v>5186</v>
      </c>
    </row>
    <row r="77" spans="1:80" ht="15" customHeight="1">
      <c r="A77" s="133"/>
      <c r="C77" s="58" t="s">
        <v>5187</v>
      </c>
      <c r="D77" s="1125" t="str">
        <f>IF(CNGE_2025_M1_Secc5_Sub1!$D82="","",CNGE_2025_M1_Secc5_Sub1!$D82)</f>
        <v/>
      </c>
      <c r="E77" s="889"/>
      <c r="F77" s="889"/>
      <c r="G77" s="889"/>
      <c r="H77" s="889"/>
      <c r="I77" s="889"/>
      <c r="J77" s="889"/>
      <c r="K77" s="889"/>
      <c r="L77" s="889"/>
      <c r="M77" s="889"/>
      <c r="N77" s="890"/>
      <c r="O77" s="992"/>
      <c r="P77" s="885"/>
      <c r="Q77" s="813"/>
      <c r="R77" s="813"/>
      <c r="S77" s="813"/>
      <c r="T77" s="813"/>
      <c r="U77" s="813"/>
      <c r="V77" s="813"/>
      <c r="W77" s="813"/>
      <c r="X77" s="813"/>
      <c r="Y77" s="813"/>
      <c r="Z77" s="813"/>
      <c r="AA77" s="813"/>
      <c r="AB77" s="813"/>
      <c r="AC77" s="813"/>
      <c r="AD77" s="813"/>
      <c r="AI77" s="767">
        <f t="shared" si="0"/>
        <v>0</v>
      </c>
      <c r="AJ77" s="793">
        <f>IF(AND(COUNTBLANK(D77)=0,CNGE_2025_M1_Secc5_Sub5!$P$71&lt;&gt;"",CNGE_2025_M1_Secc5_Sub5!$P$71&lt;&gt;1,COUNTA(Q77:R77)=0),0,IF(AND(COUNTBLANK(D77)=0,CNGE_2025_M1_Secc5_Sub5!$P$71&lt;&gt;"",CNGE_2025_M1_Secc5_Sub5!$P$71=1,COUNTA(Q77:R77)=2),0,IF(AND(COUNTBLANK(D77)=1,COUNTA(Q77:R77)=0),0,1)))</f>
        <v>0</v>
      </c>
      <c r="AK77" s="795">
        <f>IF(AND(COUNTBLANK(D77)=0,CNGE_2025_M1_Secc5_Sub5!$P$72&lt;&gt;"",CNGE_2025_M1_Secc5_Sub5!$P$72&lt;&gt;1,COUNTA(S77:T77)=0),0,IF(AND(COUNTBLANK(D77)=0,CNGE_2025_M1_Secc5_Sub5!$P$72&lt;&gt;"",CNGE_2025_M1_Secc5_Sub5!$P$72=1,COUNTA(S77:T77)=2),0,IF(AND(COUNTBLANK(D77)=1,COUNTA(S77:T77)=0),0,1)))</f>
        <v>0</v>
      </c>
      <c r="AL77" s="793">
        <f>IF(AND(COUNTBLANK(D77)=0,CNGE_2025_M1_Secc5_Sub5!$P$73&lt;&gt;"",CNGE_2025_M1_Secc5_Sub5!$P$73&lt;&gt;1,COUNTA(U77:V77)=0),0,IF(AND(COUNTBLANK(D77)=0,CNGE_2025_M1_Secc5_Sub5!$P$73&lt;&gt;"",CNGE_2025_M1_Secc5_Sub5!$P$73=1,COUNTA(U77:V77)=2),0,IF(AND(COUNTBLANK(D77)=1,COUNTA(U77:V77)=0),0,1)))</f>
        <v>0</v>
      </c>
      <c r="AM77" s="795">
        <f>IF(AND(COUNTBLANK(D77)=0,CNGE_2025_M1_Secc5_Sub5!$P$74&lt;&gt;"",CNGE_2025_M1_Secc5_Sub5!$P$74&lt;&gt;1,COUNTA(W77:X77)=0),0,IF(AND(COUNTBLANK(D77)=0,CNGE_2025_M1_Secc5_Sub5!$P$74&lt;&gt;"",CNGE_2025_M1_Secc5_Sub5!$P$74=1,COUNTA(W77:X77)=2),0,IF(AND(COUNTBLANK(D77)=1,COUNTA(W77:X77)=0),0,1)))</f>
        <v>0</v>
      </c>
      <c r="AN77" s="793">
        <f>IF(AND(COUNTBLANK(D77)=0,CNGE_2025_M1_Secc5_Sub5!$P$75&lt;&gt;"",CNGE_2025_M1_Secc5_Sub5!$P$75&lt;&gt;1,COUNTA(Y77:Z77)=0),0,IF(AND(COUNTBLANK(D77)=0,CNGE_2025_M1_Secc5_Sub5!$P$75&lt;&gt;"",CNGE_2025_M1_Secc5_Sub5!$P$75=1,COUNTA(Y77:Z77)=2),0,IF(AND(COUNTBLANK(D77)=1,COUNTA(Y77:Z77)=0),0,1)))</f>
        <v>0</v>
      </c>
      <c r="AO77" s="795">
        <f>IF(AND(COUNTBLANK(D77)=0,CNGE_2025_M1_Secc5_Sub5!$P$76&lt;&gt;"",CNGE_2025_M1_Secc5_Sub5!$P$76&lt;&gt;1,COUNTA(AA77:AB77)=0),0,IF(AND(COUNTBLANK(D77)=0,CNGE_2025_M1_Secc5_Sub5!$P$76&lt;&gt;"",CNGE_2025_M1_Secc5_Sub5!$P$76=1,COUNTA(AA77:AB77)=2),0,IF(AND(COUNTBLANK(D77)=1,COUNTA(AA77:AB77)=0),0,1)))</f>
        <v>0</v>
      </c>
      <c r="AP77" s="793">
        <f>IF(AND(COUNTBLANK(D77)=0,CNGE_2025_M1_Secc5_Sub5!$P$77&lt;&gt;"",CNGE_2025_M1_Secc5_Sub5!$P$77&lt;&gt;1,COUNTA(AC77:AD77)=0),0,IF(AND(COUNTBLANK(D77)=0,CNGE_2025_M1_Secc5_Sub5!$P$77&lt;&gt;"",CNGE_2025_M1_Secc5_Sub5!$P$77=1,COUNTA(AC77:AD77)=2),0,IF(AND(COUNTBLANK(D77)=1,COUNTA(AC77:AD77)=0),0,1)))</f>
        <v>0</v>
      </c>
      <c r="AQ77" s="723">
        <f t="shared" si="1"/>
        <v>0</v>
      </c>
      <c r="AR77" s="293">
        <f t="shared" si="2"/>
        <v>0</v>
      </c>
      <c r="AS77" s="294" t="str">
        <f>IF(AR77=0,"",
IF(SUM($AR$26:AR77)=1,AT77,
IF($AR$146&gt;SUM($AR$26:AR77),_xlfn.CONCAT(", ",AT77),
IF($AR$146=SUM($AR$26:AR77),_xlfn.CONCAT(" y ",AT77)))))</f>
        <v/>
      </c>
      <c r="AT77" s="89" t="s">
        <v>5188</v>
      </c>
      <c r="BB77" s="439">
        <f>IF(OR(Q77="NS",CNGE_2025_M1_Secc5_Sub5!$T$71="NS"),0,IF(AND(Q77="NA",CNGE_2025_M1_Secc5_Sub5!$T$71="NA"),0,IF(Q77&lt;=SUM(CNGE_2025_M1_Secc5_Sub5!$T$71),0,1)))</f>
        <v>0</v>
      </c>
      <c r="BC77" s="625">
        <f>IF(OR(S77="NS",CNGE_2025_M1_Secc5_Sub5!$T$72="NS"),0,IF(AND(S77="NA",CNGE_2025_M1_Secc5_Sub5!$T$72="NA"),0,IF(S77&lt;=SUM(CNGE_2025_M1_Secc5_Sub5!$T$72),0,1)))</f>
        <v>0</v>
      </c>
      <c r="BD77" s="439">
        <f>IF(OR(U77="NS",CNGE_2025_M1_Secc5_Sub5!$T$73="NS"),0,IF(AND(U77="NA",CNGE_2025_M1_Secc5_Sub5!$T$73="NA"),0,IF(U77&lt;=SUM(CNGE_2025_M1_Secc5_Sub5!$T$73),0,1)))</f>
        <v>0</v>
      </c>
      <c r="BE77" s="625">
        <f>IF(OR(W77="NS",CNGE_2025_M1_Secc5_Sub5!$T$74="NS"),0,IF(AND(W77="NA",CNGE_2025_M1_Secc5_Sub5!$T$74="NA"),0,IF(W77&lt;=SUM(CNGE_2025_M1_Secc5_Sub5!$T$74),0,1)))</f>
        <v>0</v>
      </c>
      <c r="BF77" s="439">
        <f>IF(OR(Y77="NS",CNGE_2025_M1_Secc5_Sub5!$T$75="NS"),0,IF(AND(Y77="NA",CNGE_2025_M1_Secc5_Sub5!$T$75="NA"),0,IF(Y77&lt;=SUM(CNGE_2025_M1_Secc5_Sub5!$T$75),0,1)))</f>
        <v>0</v>
      </c>
      <c r="BG77" s="625">
        <f>IF(OR(AA77="NS",CNGE_2025_M1_Secc5_Sub5!$T$76="NS"),0,IF(AND(AA77="NA",CNGE_2025_M1_Secc5_Sub5!$T$76="NA"),0,IF(AA77&lt;=SUM(CNGE_2025_M1_Secc5_Sub5!$T$76),0,1)))</f>
        <v>0</v>
      </c>
      <c r="BH77" s="439">
        <f>IF(OR(AC77="NS",CNGE_2025_M1_Secc5_Sub5!$T$77="NS"),0,IF(AND(AC77="NA",CNGE_2025_M1_Secc5_Sub5!$T$77="NA"),0,IF(AC77&lt;=SUM(CNGE_2025_M1_Secc5_Sub5!$T$77),0,1)))</f>
        <v>0</v>
      </c>
      <c r="BI77" s="293">
        <f t="shared" si="3"/>
        <v>0</v>
      </c>
      <c r="BJ77" s="294" t="str">
        <f>IF(BI77=0,"",
IF(SUM($BI$26:BI77)=1,BK77,
IF($BI$146&gt;SUM($BI$26:BI77),_xlfn.CONCAT(", ",BK77),
IF($BI$146=SUM($BI$26:BI77),_xlfn.CONCAT(" y ",BK77)))))</f>
        <v/>
      </c>
      <c r="BK77" s="89" t="s">
        <v>5188</v>
      </c>
      <c r="BS77" s="807">
        <f>IF(OR(R77="NS",CNGE_2025_M1_Secc5_Sub5!$T$85="NS"),0,IF(AND(R77="NA",CNGE_2025_M1_Secc5_Sub5!$T$85="NA"),0,IF(R77&lt;=SUM(CNGE_2025_M1_Secc5_Sub5!$T$85),0,1)))</f>
        <v>0</v>
      </c>
      <c r="BT77" s="492">
        <f>IF(OR(T77="NS",CNGE_2025_M1_Secc5_Sub5!$T$86="NS"),0,IF(AND(T77="NA",CNGE_2025_M1_Secc5_Sub5!$T$86="NA"),0,IF(T77&lt;=SUM(CNGE_2025_M1_Secc5_Sub5!$T$86),0,1)))</f>
        <v>0</v>
      </c>
      <c r="BU77" s="807">
        <f>IF(OR(V77="NS",CNGE_2025_M1_Secc5_Sub5!$T$87="NS"),0,IF(AND(V77="NA",CNGE_2025_M1_Secc5_Sub5!$T$87="NA"),0,IF(V77&lt;=SUM(CNGE_2025_M1_Secc5_Sub5!$T$87),0,1)))</f>
        <v>0</v>
      </c>
      <c r="BV77" s="492">
        <f>IF(OR(X77="NS",CNGE_2025_M1_Secc5_Sub5!$T$88="NS"),0,IF(AND(X77="NA",CNGE_2025_M1_Secc5_Sub5!$T$88="NA"),0,IF(X77&lt;=SUM(CNGE_2025_M1_Secc5_Sub5!$T$88),0,1)))</f>
        <v>0</v>
      </c>
      <c r="BW77" s="807">
        <f>IF(OR(Z77="NS",CNGE_2025_M1_Secc5_Sub5!$T$89="NS"),0,IF(AND(Z77="NA",CNGE_2025_M1_Secc5_Sub5!$T$89="NA"),0,IF(Z77&lt;=SUM(CNGE_2025_M1_Secc5_Sub5!$T$89),0,1)))</f>
        <v>0</v>
      </c>
      <c r="BX77" s="492">
        <f>IF(OR(AB77="NS",CNGE_2025_M1_Secc5_Sub5!$T$90="NS"),0,IF(AND(AB77="NA",CNGE_2025_M1_Secc5_Sub5!$T$90="NA"),0,IF(AB77&lt;=SUM(CNGE_2025_M1_Secc5_Sub5!$T$90),0,1)))</f>
        <v>0</v>
      </c>
      <c r="BY77" s="807">
        <f>IF(OR(AD77="NS",CNGE_2025_M1_Secc5_Sub5!$T$91="NS"),0,IF(AND(AD77="NA",CNGE_2025_M1_Secc5_Sub5!$T$91="NA"),0,IF(AD77&lt;=SUM(CNGE_2025_M1_Secc5_Sub5!$T$91),0,1)))</f>
        <v>0</v>
      </c>
      <c r="BZ77" s="293">
        <f t="shared" si="4"/>
        <v>0</v>
      </c>
      <c r="CA77" s="294" t="str">
        <f>IF(BZ77=0,"",
IF(SUM($BZ$26:BZ77)=1,CB77,
IF($BZ$146&gt;SUM($BZ$26:BZ77),_xlfn.CONCAT(", ",CB77),
IF($BZ$146=SUM($BZ$26:BZ77),_xlfn.CONCAT(" y ",CB77)))))</f>
        <v/>
      </c>
      <c r="CB77" s="89" t="s">
        <v>5188</v>
      </c>
    </row>
    <row r="78" spans="1:80" ht="15" customHeight="1">
      <c r="A78" s="133"/>
      <c r="C78" s="58" t="s">
        <v>5189</v>
      </c>
      <c r="D78" s="1125" t="str">
        <f>IF(CNGE_2025_M1_Secc5_Sub1!$D83="","",CNGE_2025_M1_Secc5_Sub1!$D83)</f>
        <v/>
      </c>
      <c r="E78" s="889"/>
      <c r="F78" s="889"/>
      <c r="G78" s="889"/>
      <c r="H78" s="889"/>
      <c r="I78" s="889"/>
      <c r="J78" s="889"/>
      <c r="K78" s="889"/>
      <c r="L78" s="889"/>
      <c r="M78" s="889"/>
      <c r="N78" s="890"/>
      <c r="O78" s="992"/>
      <c r="P78" s="885"/>
      <c r="Q78" s="813"/>
      <c r="R78" s="813"/>
      <c r="S78" s="813"/>
      <c r="T78" s="813"/>
      <c r="U78" s="813"/>
      <c r="V78" s="813"/>
      <c r="W78" s="813"/>
      <c r="X78" s="813"/>
      <c r="Y78" s="813"/>
      <c r="Z78" s="813"/>
      <c r="AA78" s="813"/>
      <c r="AB78" s="813"/>
      <c r="AC78" s="813"/>
      <c r="AD78" s="813"/>
      <c r="AI78" s="767">
        <f t="shared" si="0"/>
        <v>0</v>
      </c>
      <c r="AJ78" s="793">
        <f>IF(AND(COUNTBLANK(D78)=0,CNGE_2025_M1_Secc5_Sub5!$P$71&lt;&gt;"",CNGE_2025_M1_Secc5_Sub5!$P$71&lt;&gt;1,COUNTA(Q78:R78)=0),0,IF(AND(COUNTBLANK(D78)=0,CNGE_2025_M1_Secc5_Sub5!$P$71&lt;&gt;"",CNGE_2025_M1_Secc5_Sub5!$P$71=1,COUNTA(Q78:R78)=2),0,IF(AND(COUNTBLANK(D78)=1,COUNTA(Q78:R78)=0),0,1)))</f>
        <v>0</v>
      </c>
      <c r="AK78" s="795">
        <f>IF(AND(COUNTBLANK(D78)=0,CNGE_2025_M1_Secc5_Sub5!$P$72&lt;&gt;"",CNGE_2025_M1_Secc5_Sub5!$P$72&lt;&gt;1,COUNTA(S78:T78)=0),0,IF(AND(COUNTBLANK(D78)=0,CNGE_2025_M1_Secc5_Sub5!$P$72&lt;&gt;"",CNGE_2025_M1_Secc5_Sub5!$P$72=1,COUNTA(S78:T78)=2),0,IF(AND(COUNTBLANK(D78)=1,COUNTA(S78:T78)=0),0,1)))</f>
        <v>0</v>
      </c>
      <c r="AL78" s="793">
        <f>IF(AND(COUNTBLANK(D78)=0,CNGE_2025_M1_Secc5_Sub5!$P$73&lt;&gt;"",CNGE_2025_M1_Secc5_Sub5!$P$73&lt;&gt;1,COUNTA(U78:V78)=0),0,IF(AND(COUNTBLANK(D78)=0,CNGE_2025_M1_Secc5_Sub5!$P$73&lt;&gt;"",CNGE_2025_M1_Secc5_Sub5!$P$73=1,COUNTA(U78:V78)=2),0,IF(AND(COUNTBLANK(D78)=1,COUNTA(U78:V78)=0),0,1)))</f>
        <v>0</v>
      </c>
      <c r="AM78" s="795">
        <f>IF(AND(COUNTBLANK(D78)=0,CNGE_2025_M1_Secc5_Sub5!$P$74&lt;&gt;"",CNGE_2025_M1_Secc5_Sub5!$P$74&lt;&gt;1,COUNTA(W78:X78)=0),0,IF(AND(COUNTBLANK(D78)=0,CNGE_2025_M1_Secc5_Sub5!$P$74&lt;&gt;"",CNGE_2025_M1_Secc5_Sub5!$P$74=1,COUNTA(W78:X78)=2),0,IF(AND(COUNTBLANK(D78)=1,COUNTA(W78:X78)=0),0,1)))</f>
        <v>0</v>
      </c>
      <c r="AN78" s="793">
        <f>IF(AND(COUNTBLANK(D78)=0,CNGE_2025_M1_Secc5_Sub5!$P$75&lt;&gt;"",CNGE_2025_M1_Secc5_Sub5!$P$75&lt;&gt;1,COUNTA(Y78:Z78)=0),0,IF(AND(COUNTBLANK(D78)=0,CNGE_2025_M1_Secc5_Sub5!$P$75&lt;&gt;"",CNGE_2025_M1_Secc5_Sub5!$P$75=1,COUNTA(Y78:Z78)=2),0,IF(AND(COUNTBLANK(D78)=1,COUNTA(Y78:Z78)=0),0,1)))</f>
        <v>0</v>
      </c>
      <c r="AO78" s="795">
        <f>IF(AND(COUNTBLANK(D78)=0,CNGE_2025_M1_Secc5_Sub5!$P$76&lt;&gt;"",CNGE_2025_M1_Secc5_Sub5!$P$76&lt;&gt;1,COUNTA(AA78:AB78)=0),0,IF(AND(COUNTBLANK(D78)=0,CNGE_2025_M1_Secc5_Sub5!$P$76&lt;&gt;"",CNGE_2025_M1_Secc5_Sub5!$P$76=1,COUNTA(AA78:AB78)=2),0,IF(AND(COUNTBLANK(D78)=1,COUNTA(AA78:AB78)=0),0,1)))</f>
        <v>0</v>
      </c>
      <c r="AP78" s="793">
        <f>IF(AND(COUNTBLANK(D78)=0,CNGE_2025_M1_Secc5_Sub5!$P$77&lt;&gt;"",CNGE_2025_M1_Secc5_Sub5!$P$77&lt;&gt;1,COUNTA(AC78:AD78)=0),0,IF(AND(COUNTBLANK(D78)=0,CNGE_2025_M1_Secc5_Sub5!$P$77&lt;&gt;"",CNGE_2025_M1_Secc5_Sub5!$P$77=1,COUNTA(AC78:AD78)=2),0,IF(AND(COUNTBLANK(D78)=1,COUNTA(AC78:AD78)=0),0,1)))</f>
        <v>0</v>
      </c>
      <c r="AQ78" s="723">
        <f t="shared" si="1"/>
        <v>0</v>
      </c>
      <c r="AR78" s="293">
        <f t="shared" si="2"/>
        <v>0</v>
      </c>
      <c r="AS78" s="294" t="str">
        <f>IF(AR78=0,"",
IF(SUM($AR$26:AR78)=1,AT78,
IF($AR$146&gt;SUM($AR$26:AR78),_xlfn.CONCAT(", ",AT78),
IF($AR$146=SUM($AR$26:AR78),_xlfn.CONCAT(" y ",AT78)))))</f>
        <v/>
      </c>
      <c r="AT78" s="89" t="s">
        <v>5190</v>
      </c>
      <c r="BB78" s="439">
        <f>IF(OR(Q78="NS",CNGE_2025_M1_Secc5_Sub5!$T$71="NS"),0,IF(AND(Q78="NA",CNGE_2025_M1_Secc5_Sub5!$T$71="NA"),0,IF(Q78&lt;=SUM(CNGE_2025_M1_Secc5_Sub5!$T$71),0,1)))</f>
        <v>0</v>
      </c>
      <c r="BC78" s="625">
        <f>IF(OR(S78="NS",CNGE_2025_M1_Secc5_Sub5!$T$72="NS"),0,IF(AND(S78="NA",CNGE_2025_M1_Secc5_Sub5!$T$72="NA"),0,IF(S78&lt;=SUM(CNGE_2025_M1_Secc5_Sub5!$T$72),0,1)))</f>
        <v>0</v>
      </c>
      <c r="BD78" s="439">
        <f>IF(OR(U78="NS",CNGE_2025_M1_Secc5_Sub5!$T$73="NS"),0,IF(AND(U78="NA",CNGE_2025_M1_Secc5_Sub5!$T$73="NA"),0,IF(U78&lt;=SUM(CNGE_2025_M1_Secc5_Sub5!$T$73),0,1)))</f>
        <v>0</v>
      </c>
      <c r="BE78" s="625">
        <f>IF(OR(W78="NS",CNGE_2025_M1_Secc5_Sub5!$T$74="NS"),0,IF(AND(W78="NA",CNGE_2025_M1_Secc5_Sub5!$T$74="NA"),0,IF(W78&lt;=SUM(CNGE_2025_M1_Secc5_Sub5!$T$74),0,1)))</f>
        <v>0</v>
      </c>
      <c r="BF78" s="439">
        <f>IF(OR(Y78="NS",CNGE_2025_M1_Secc5_Sub5!$T$75="NS"),0,IF(AND(Y78="NA",CNGE_2025_M1_Secc5_Sub5!$T$75="NA"),0,IF(Y78&lt;=SUM(CNGE_2025_M1_Secc5_Sub5!$T$75),0,1)))</f>
        <v>0</v>
      </c>
      <c r="BG78" s="625">
        <f>IF(OR(AA78="NS",CNGE_2025_M1_Secc5_Sub5!$T$76="NS"),0,IF(AND(AA78="NA",CNGE_2025_M1_Secc5_Sub5!$T$76="NA"),0,IF(AA78&lt;=SUM(CNGE_2025_M1_Secc5_Sub5!$T$76),0,1)))</f>
        <v>0</v>
      </c>
      <c r="BH78" s="439">
        <f>IF(OR(AC78="NS",CNGE_2025_M1_Secc5_Sub5!$T$77="NS"),0,IF(AND(AC78="NA",CNGE_2025_M1_Secc5_Sub5!$T$77="NA"),0,IF(AC78&lt;=SUM(CNGE_2025_M1_Secc5_Sub5!$T$77),0,1)))</f>
        <v>0</v>
      </c>
      <c r="BI78" s="293">
        <f t="shared" si="3"/>
        <v>0</v>
      </c>
      <c r="BJ78" s="294" t="str">
        <f>IF(BI78=0,"",
IF(SUM($BI$26:BI78)=1,BK78,
IF($BI$146&gt;SUM($BI$26:BI78),_xlfn.CONCAT(", ",BK78),
IF($BI$146=SUM($BI$26:BI78),_xlfn.CONCAT(" y ",BK78)))))</f>
        <v/>
      </c>
      <c r="BK78" s="89" t="s">
        <v>5190</v>
      </c>
      <c r="BS78" s="807">
        <f>IF(OR(R78="NS",CNGE_2025_M1_Secc5_Sub5!$T$85="NS"),0,IF(AND(R78="NA",CNGE_2025_M1_Secc5_Sub5!$T$85="NA"),0,IF(R78&lt;=SUM(CNGE_2025_M1_Secc5_Sub5!$T$85),0,1)))</f>
        <v>0</v>
      </c>
      <c r="BT78" s="492">
        <f>IF(OR(T78="NS",CNGE_2025_M1_Secc5_Sub5!$T$86="NS"),0,IF(AND(T78="NA",CNGE_2025_M1_Secc5_Sub5!$T$86="NA"),0,IF(T78&lt;=SUM(CNGE_2025_M1_Secc5_Sub5!$T$86),0,1)))</f>
        <v>0</v>
      </c>
      <c r="BU78" s="807">
        <f>IF(OR(V78="NS",CNGE_2025_M1_Secc5_Sub5!$T$87="NS"),0,IF(AND(V78="NA",CNGE_2025_M1_Secc5_Sub5!$T$87="NA"),0,IF(V78&lt;=SUM(CNGE_2025_M1_Secc5_Sub5!$T$87),0,1)))</f>
        <v>0</v>
      </c>
      <c r="BV78" s="492">
        <f>IF(OR(X78="NS",CNGE_2025_M1_Secc5_Sub5!$T$88="NS"),0,IF(AND(X78="NA",CNGE_2025_M1_Secc5_Sub5!$T$88="NA"),0,IF(X78&lt;=SUM(CNGE_2025_M1_Secc5_Sub5!$T$88),0,1)))</f>
        <v>0</v>
      </c>
      <c r="BW78" s="807">
        <f>IF(OR(Z78="NS",CNGE_2025_M1_Secc5_Sub5!$T$89="NS"),0,IF(AND(Z78="NA",CNGE_2025_M1_Secc5_Sub5!$T$89="NA"),0,IF(Z78&lt;=SUM(CNGE_2025_M1_Secc5_Sub5!$T$89),0,1)))</f>
        <v>0</v>
      </c>
      <c r="BX78" s="492">
        <f>IF(OR(AB78="NS",CNGE_2025_M1_Secc5_Sub5!$T$90="NS"),0,IF(AND(AB78="NA",CNGE_2025_M1_Secc5_Sub5!$T$90="NA"),0,IF(AB78&lt;=SUM(CNGE_2025_M1_Secc5_Sub5!$T$90),0,1)))</f>
        <v>0</v>
      </c>
      <c r="BY78" s="807">
        <f>IF(OR(AD78="NS",CNGE_2025_M1_Secc5_Sub5!$T$91="NS"),0,IF(AND(AD78="NA",CNGE_2025_M1_Secc5_Sub5!$T$91="NA"),0,IF(AD78&lt;=SUM(CNGE_2025_M1_Secc5_Sub5!$T$91),0,1)))</f>
        <v>0</v>
      </c>
      <c r="BZ78" s="293">
        <f t="shared" si="4"/>
        <v>0</v>
      </c>
      <c r="CA78" s="294" t="str">
        <f>IF(BZ78=0,"",
IF(SUM($BZ$26:BZ78)=1,CB78,
IF($BZ$146&gt;SUM($BZ$26:BZ78),_xlfn.CONCAT(", ",CB78),
IF($BZ$146=SUM($BZ$26:BZ78),_xlfn.CONCAT(" y ",CB78)))))</f>
        <v/>
      </c>
      <c r="CB78" s="89" t="s">
        <v>5190</v>
      </c>
    </row>
    <row r="79" spans="1:80" ht="15" customHeight="1">
      <c r="A79" s="133"/>
      <c r="C79" s="58" t="s">
        <v>5191</v>
      </c>
      <c r="D79" s="1125" t="str">
        <f>IF(CNGE_2025_M1_Secc5_Sub1!$D84="","",CNGE_2025_M1_Secc5_Sub1!$D84)</f>
        <v/>
      </c>
      <c r="E79" s="889"/>
      <c r="F79" s="889"/>
      <c r="G79" s="889"/>
      <c r="H79" s="889"/>
      <c r="I79" s="889"/>
      <c r="J79" s="889"/>
      <c r="K79" s="889"/>
      <c r="L79" s="889"/>
      <c r="M79" s="889"/>
      <c r="N79" s="890"/>
      <c r="O79" s="992"/>
      <c r="P79" s="885"/>
      <c r="Q79" s="813"/>
      <c r="R79" s="813"/>
      <c r="S79" s="813"/>
      <c r="T79" s="813"/>
      <c r="U79" s="813"/>
      <c r="V79" s="813"/>
      <c r="W79" s="813"/>
      <c r="X79" s="813"/>
      <c r="Y79" s="813"/>
      <c r="Z79" s="813"/>
      <c r="AA79" s="813"/>
      <c r="AB79" s="813"/>
      <c r="AC79" s="813"/>
      <c r="AD79" s="813"/>
      <c r="AI79" s="767">
        <f t="shared" si="0"/>
        <v>0</v>
      </c>
      <c r="AJ79" s="793">
        <f>IF(AND(COUNTBLANK(D79)=0,CNGE_2025_M1_Secc5_Sub5!$P$71&lt;&gt;"",CNGE_2025_M1_Secc5_Sub5!$P$71&lt;&gt;1,COUNTA(Q79:R79)=0),0,IF(AND(COUNTBLANK(D79)=0,CNGE_2025_M1_Secc5_Sub5!$P$71&lt;&gt;"",CNGE_2025_M1_Secc5_Sub5!$P$71=1,COUNTA(Q79:R79)=2),0,IF(AND(COUNTBLANK(D79)=1,COUNTA(Q79:R79)=0),0,1)))</f>
        <v>0</v>
      </c>
      <c r="AK79" s="795">
        <f>IF(AND(COUNTBLANK(D79)=0,CNGE_2025_M1_Secc5_Sub5!$P$72&lt;&gt;"",CNGE_2025_M1_Secc5_Sub5!$P$72&lt;&gt;1,COUNTA(S79:T79)=0),0,IF(AND(COUNTBLANK(D79)=0,CNGE_2025_M1_Secc5_Sub5!$P$72&lt;&gt;"",CNGE_2025_M1_Secc5_Sub5!$P$72=1,COUNTA(S79:T79)=2),0,IF(AND(COUNTBLANK(D79)=1,COUNTA(S79:T79)=0),0,1)))</f>
        <v>0</v>
      </c>
      <c r="AL79" s="793">
        <f>IF(AND(COUNTBLANK(D79)=0,CNGE_2025_M1_Secc5_Sub5!$P$73&lt;&gt;"",CNGE_2025_M1_Secc5_Sub5!$P$73&lt;&gt;1,COUNTA(U79:V79)=0),0,IF(AND(COUNTBLANK(D79)=0,CNGE_2025_M1_Secc5_Sub5!$P$73&lt;&gt;"",CNGE_2025_M1_Secc5_Sub5!$P$73=1,COUNTA(U79:V79)=2),0,IF(AND(COUNTBLANK(D79)=1,COUNTA(U79:V79)=0),0,1)))</f>
        <v>0</v>
      </c>
      <c r="AM79" s="795">
        <f>IF(AND(COUNTBLANK(D79)=0,CNGE_2025_M1_Secc5_Sub5!$P$74&lt;&gt;"",CNGE_2025_M1_Secc5_Sub5!$P$74&lt;&gt;1,COUNTA(W79:X79)=0),0,IF(AND(COUNTBLANK(D79)=0,CNGE_2025_M1_Secc5_Sub5!$P$74&lt;&gt;"",CNGE_2025_M1_Secc5_Sub5!$P$74=1,COUNTA(W79:X79)=2),0,IF(AND(COUNTBLANK(D79)=1,COUNTA(W79:X79)=0),0,1)))</f>
        <v>0</v>
      </c>
      <c r="AN79" s="793">
        <f>IF(AND(COUNTBLANK(D79)=0,CNGE_2025_M1_Secc5_Sub5!$P$75&lt;&gt;"",CNGE_2025_M1_Secc5_Sub5!$P$75&lt;&gt;1,COUNTA(Y79:Z79)=0),0,IF(AND(COUNTBLANK(D79)=0,CNGE_2025_M1_Secc5_Sub5!$P$75&lt;&gt;"",CNGE_2025_M1_Secc5_Sub5!$P$75=1,COUNTA(Y79:Z79)=2),0,IF(AND(COUNTBLANK(D79)=1,COUNTA(Y79:Z79)=0),0,1)))</f>
        <v>0</v>
      </c>
      <c r="AO79" s="795">
        <f>IF(AND(COUNTBLANK(D79)=0,CNGE_2025_M1_Secc5_Sub5!$P$76&lt;&gt;"",CNGE_2025_M1_Secc5_Sub5!$P$76&lt;&gt;1,COUNTA(AA79:AB79)=0),0,IF(AND(COUNTBLANK(D79)=0,CNGE_2025_M1_Secc5_Sub5!$P$76&lt;&gt;"",CNGE_2025_M1_Secc5_Sub5!$P$76=1,COUNTA(AA79:AB79)=2),0,IF(AND(COUNTBLANK(D79)=1,COUNTA(AA79:AB79)=0),0,1)))</f>
        <v>0</v>
      </c>
      <c r="AP79" s="793">
        <f>IF(AND(COUNTBLANK(D79)=0,CNGE_2025_M1_Secc5_Sub5!$P$77&lt;&gt;"",CNGE_2025_M1_Secc5_Sub5!$P$77&lt;&gt;1,COUNTA(AC79:AD79)=0),0,IF(AND(COUNTBLANK(D79)=0,CNGE_2025_M1_Secc5_Sub5!$P$77&lt;&gt;"",CNGE_2025_M1_Secc5_Sub5!$P$77=1,COUNTA(AC79:AD79)=2),0,IF(AND(COUNTBLANK(D79)=1,COUNTA(AC79:AD79)=0),0,1)))</f>
        <v>0</v>
      </c>
      <c r="AQ79" s="723">
        <f t="shared" si="1"/>
        <v>0</v>
      </c>
      <c r="AR79" s="293">
        <f t="shared" si="2"/>
        <v>0</v>
      </c>
      <c r="AS79" s="294" t="str">
        <f>IF(AR79=0,"",
IF(SUM($AR$26:AR79)=1,AT79,
IF($AR$146&gt;SUM($AR$26:AR79),_xlfn.CONCAT(", ",AT79),
IF($AR$146=SUM($AR$26:AR79),_xlfn.CONCAT(" y ",AT79)))))</f>
        <v/>
      </c>
      <c r="AT79" s="89" t="s">
        <v>5192</v>
      </c>
      <c r="BB79" s="439">
        <f>IF(OR(Q79="NS",CNGE_2025_M1_Secc5_Sub5!$T$71="NS"),0,IF(AND(Q79="NA",CNGE_2025_M1_Secc5_Sub5!$T$71="NA"),0,IF(Q79&lt;=SUM(CNGE_2025_M1_Secc5_Sub5!$T$71),0,1)))</f>
        <v>0</v>
      </c>
      <c r="BC79" s="625">
        <f>IF(OR(S79="NS",CNGE_2025_M1_Secc5_Sub5!$T$72="NS"),0,IF(AND(S79="NA",CNGE_2025_M1_Secc5_Sub5!$T$72="NA"),0,IF(S79&lt;=SUM(CNGE_2025_M1_Secc5_Sub5!$T$72),0,1)))</f>
        <v>0</v>
      </c>
      <c r="BD79" s="439">
        <f>IF(OR(U79="NS",CNGE_2025_M1_Secc5_Sub5!$T$73="NS"),0,IF(AND(U79="NA",CNGE_2025_M1_Secc5_Sub5!$T$73="NA"),0,IF(U79&lt;=SUM(CNGE_2025_M1_Secc5_Sub5!$T$73),0,1)))</f>
        <v>0</v>
      </c>
      <c r="BE79" s="625">
        <f>IF(OR(W79="NS",CNGE_2025_M1_Secc5_Sub5!$T$74="NS"),0,IF(AND(W79="NA",CNGE_2025_M1_Secc5_Sub5!$T$74="NA"),0,IF(W79&lt;=SUM(CNGE_2025_M1_Secc5_Sub5!$T$74),0,1)))</f>
        <v>0</v>
      </c>
      <c r="BF79" s="439">
        <f>IF(OR(Y79="NS",CNGE_2025_M1_Secc5_Sub5!$T$75="NS"),0,IF(AND(Y79="NA",CNGE_2025_M1_Secc5_Sub5!$T$75="NA"),0,IF(Y79&lt;=SUM(CNGE_2025_M1_Secc5_Sub5!$T$75),0,1)))</f>
        <v>0</v>
      </c>
      <c r="BG79" s="625">
        <f>IF(OR(AA79="NS",CNGE_2025_M1_Secc5_Sub5!$T$76="NS"),0,IF(AND(AA79="NA",CNGE_2025_M1_Secc5_Sub5!$T$76="NA"),0,IF(AA79&lt;=SUM(CNGE_2025_M1_Secc5_Sub5!$T$76),0,1)))</f>
        <v>0</v>
      </c>
      <c r="BH79" s="439">
        <f>IF(OR(AC79="NS",CNGE_2025_M1_Secc5_Sub5!$T$77="NS"),0,IF(AND(AC79="NA",CNGE_2025_M1_Secc5_Sub5!$T$77="NA"),0,IF(AC79&lt;=SUM(CNGE_2025_M1_Secc5_Sub5!$T$77),0,1)))</f>
        <v>0</v>
      </c>
      <c r="BI79" s="293">
        <f t="shared" si="3"/>
        <v>0</v>
      </c>
      <c r="BJ79" s="294" t="str">
        <f>IF(BI79=0,"",
IF(SUM($BI$26:BI79)=1,BK79,
IF($BI$146&gt;SUM($BI$26:BI79),_xlfn.CONCAT(", ",BK79),
IF($BI$146=SUM($BI$26:BI79),_xlfn.CONCAT(" y ",BK79)))))</f>
        <v/>
      </c>
      <c r="BK79" s="89" t="s">
        <v>5192</v>
      </c>
      <c r="BS79" s="807">
        <f>IF(OR(R79="NS",CNGE_2025_M1_Secc5_Sub5!$T$85="NS"),0,IF(AND(R79="NA",CNGE_2025_M1_Secc5_Sub5!$T$85="NA"),0,IF(R79&lt;=SUM(CNGE_2025_M1_Secc5_Sub5!$T$85),0,1)))</f>
        <v>0</v>
      </c>
      <c r="BT79" s="492">
        <f>IF(OR(T79="NS",CNGE_2025_M1_Secc5_Sub5!$T$86="NS"),0,IF(AND(T79="NA",CNGE_2025_M1_Secc5_Sub5!$T$86="NA"),0,IF(T79&lt;=SUM(CNGE_2025_M1_Secc5_Sub5!$T$86),0,1)))</f>
        <v>0</v>
      </c>
      <c r="BU79" s="807">
        <f>IF(OR(V79="NS",CNGE_2025_M1_Secc5_Sub5!$T$87="NS"),0,IF(AND(V79="NA",CNGE_2025_M1_Secc5_Sub5!$T$87="NA"),0,IF(V79&lt;=SUM(CNGE_2025_M1_Secc5_Sub5!$T$87),0,1)))</f>
        <v>0</v>
      </c>
      <c r="BV79" s="492">
        <f>IF(OR(X79="NS",CNGE_2025_M1_Secc5_Sub5!$T$88="NS"),0,IF(AND(X79="NA",CNGE_2025_M1_Secc5_Sub5!$T$88="NA"),0,IF(X79&lt;=SUM(CNGE_2025_M1_Secc5_Sub5!$T$88),0,1)))</f>
        <v>0</v>
      </c>
      <c r="BW79" s="807">
        <f>IF(OR(Z79="NS",CNGE_2025_M1_Secc5_Sub5!$T$89="NS"),0,IF(AND(Z79="NA",CNGE_2025_M1_Secc5_Sub5!$T$89="NA"),0,IF(Z79&lt;=SUM(CNGE_2025_M1_Secc5_Sub5!$T$89),0,1)))</f>
        <v>0</v>
      </c>
      <c r="BX79" s="492">
        <f>IF(OR(AB79="NS",CNGE_2025_M1_Secc5_Sub5!$T$90="NS"),0,IF(AND(AB79="NA",CNGE_2025_M1_Secc5_Sub5!$T$90="NA"),0,IF(AB79&lt;=SUM(CNGE_2025_M1_Secc5_Sub5!$T$90),0,1)))</f>
        <v>0</v>
      </c>
      <c r="BY79" s="807">
        <f>IF(OR(AD79="NS",CNGE_2025_M1_Secc5_Sub5!$T$91="NS"),0,IF(AND(AD79="NA",CNGE_2025_M1_Secc5_Sub5!$T$91="NA"),0,IF(AD79&lt;=SUM(CNGE_2025_M1_Secc5_Sub5!$T$91),0,1)))</f>
        <v>0</v>
      </c>
      <c r="BZ79" s="293">
        <f t="shared" si="4"/>
        <v>0</v>
      </c>
      <c r="CA79" s="294" t="str">
        <f>IF(BZ79=0,"",
IF(SUM($BZ$26:BZ79)=1,CB79,
IF($BZ$146&gt;SUM($BZ$26:BZ79),_xlfn.CONCAT(", ",CB79),
IF($BZ$146=SUM($BZ$26:BZ79),_xlfn.CONCAT(" y ",CB79)))))</f>
        <v/>
      </c>
      <c r="CB79" s="89" t="s">
        <v>5192</v>
      </c>
    </row>
    <row r="80" spans="1:80" ht="15" customHeight="1">
      <c r="A80" s="133"/>
      <c r="C80" s="58" t="s">
        <v>5193</v>
      </c>
      <c r="D80" s="1125" t="str">
        <f>IF(CNGE_2025_M1_Secc5_Sub1!$D85="","",CNGE_2025_M1_Secc5_Sub1!$D85)</f>
        <v/>
      </c>
      <c r="E80" s="889"/>
      <c r="F80" s="889"/>
      <c r="G80" s="889"/>
      <c r="H80" s="889"/>
      <c r="I80" s="889"/>
      <c r="J80" s="889"/>
      <c r="K80" s="889"/>
      <c r="L80" s="889"/>
      <c r="M80" s="889"/>
      <c r="N80" s="890"/>
      <c r="O80" s="992"/>
      <c r="P80" s="885"/>
      <c r="Q80" s="813"/>
      <c r="R80" s="813"/>
      <c r="S80" s="813"/>
      <c r="T80" s="813"/>
      <c r="U80" s="813"/>
      <c r="V80" s="813"/>
      <c r="W80" s="813"/>
      <c r="X80" s="813"/>
      <c r="Y80" s="813"/>
      <c r="Z80" s="813"/>
      <c r="AA80" s="813"/>
      <c r="AB80" s="813"/>
      <c r="AC80" s="813"/>
      <c r="AD80" s="813"/>
      <c r="AI80" s="767">
        <f t="shared" si="0"/>
        <v>0</v>
      </c>
      <c r="AJ80" s="793">
        <f>IF(AND(COUNTBLANK(D80)=0,CNGE_2025_M1_Secc5_Sub5!$P$71&lt;&gt;"",CNGE_2025_M1_Secc5_Sub5!$P$71&lt;&gt;1,COUNTA(Q80:R80)=0),0,IF(AND(COUNTBLANK(D80)=0,CNGE_2025_M1_Secc5_Sub5!$P$71&lt;&gt;"",CNGE_2025_M1_Secc5_Sub5!$P$71=1,COUNTA(Q80:R80)=2),0,IF(AND(COUNTBLANK(D80)=1,COUNTA(Q80:R80)=0),0,1)))</f>
        <v>0</v>
      </c>
      <c r="AK80" s="795">
        <f>IF(AND(COUNTBLANK(D80)=0,CNGE_2025_M1_Secc5_Sub5!$P$72&lt;&gt;"",CNGE_2025_M1_Secc5_Sub5!$P$72&lt;&gt;1,COUNTA(S80:T80)=0),0,IF(AND(COUNTBLANK(D80)=0,CNGE_2025_M1_Secc5_Sub5!$P$72&lt;&gt;"",CNGE_2025_M1_Secc5_Sub5!$P$72=1,COUNTA(S80:T80)=2),0,IF(AND(COUNTBLANK(D80)=1,COUNTA(S80:T80)=0),0,1)))</f>
        <v>0</v>
      </c>
      <c r="AL80" s="793">
        <f>IF(AND(COUNTBLANK(D80)=0,CNGE_2025_M1_Secc5_Sub5!$P$73&lt;&gt;"",CNGE_2025_M1_Secc5_Sub5!$P$73&lt;&gt;1,COUNTA(U80:V80)=0),0,IF(AND(COUNTBLANK(D80)=0,CNGE_2025_M1_Secc5_Sub5!$P$73&lt;&gt;"",CNGE_2025_M1_Secc5_Sub5!$P$73=1,COUNTA(U80:V80)=2),0,IF(AND(COUNTBLANK(D80)=1,COUNTA(U80:V80)=0),0,1)))</f>
        <v>0</v>
      </c>
      <c r="AM80" s="795">
        <f>IF(AND(COUNTBLANK(D80)=0,CNGE_2025_M1_Secc5_Sub5!$P$74&lt;&gt;"",CNGE_2025_M1_Secc5_Sub5!$P$74&lt;&gt;1,COUNTA(W80:X80)=0),0,IF(AND(COUNTBLANK(D80)=0,CNGE_2025_M1_Secc5_Sub5!$P$74&lt;&gt;"",CNGE_2025_M1_Secc5_Sub5!$P$74=1,COUNTA(W80:X80)=2),0,IF(AND(COUNTBLANK(D80)=1,COUNTA(W80:X80)=0),0,1)))</f>
        <v>0</v>
      </c>
      <c r="AN80" s="793">
        <f>IF(AND(COUNTBLANK(D80)=0,CNGE_2025_M1_Secc5_Sub5!$P$75&lt;&gt;"",CNGE_2025_M1_Secc5_Sub5!$P$75&lt;&gt;1,COUNTA(Y80:Z80)=0),0,IF(AND(COUNTBLANK(D80)=0,CNGE_2025_M1_Secc5_Sub5!$P$75&lt;&gt;"",CNGE_2025_M1_Secc5_Sub5!$P$75=1,COUNTA(Y80:Z80)=2),0,IF(AND(COUNTBLANK(D80)=1,COUNTA(Y80:Z80)=0),0,1)))</f>
        <v>0</v>
      </c>
      <c r="AO80" s="795">
        <f>IF(AND(COUNTBLANK(D80)=0,CNGE_2025_M1_Secc5_Sub5!$P$76&lt;&gt;"",CNGE_2025_M1_Secc5_Sub5!$P$76&lt;&gt;1,COUNTA(AA80:AB80)=0),0,IF(AND(COUNTBLANK(D80)=0,CNGE_2025_M1_Secc5_Sub5!$P$76&lt;&gt;"",CNGE_2025_M1_Secc5_Sub5!$P$76=1,COUNTA(AA80:AB80)=2),0,IF(AND(COUNTBLANK(D80)=1,COUNTA(AA80:AB80)=0),0,1)))</f>
        <v>0</v>
      </c>
      <c r="AP80" s="793">
        <f>IF(AND(COUNTBLANK(D80)=0,CNGE_2025_M1_Secc5_Sub5!$P$77&lt;&gt;"",CNGE_2025_M1_Secc5_Sub5!$P$77&lt;&gt;1,COUNTA(AC80:AD80)=0),0,IF(AND(COUNTBLANK(D80)=0,CNGE_2025_M1_Secc5_Sub5!$P$77&lt;&gt;"",CNGE_2025_M1_Secc5_Sub5!$P$77=1,COUNTA(AC80:AD80)=2),0,IF(AND(COUNTBLANK(D80)=1,COUNTA(AC80:AD80)=0),0,1)))</f>
        <v>0</v>
      </c>
      <c r="AQ80" s="723">
        <f t="shared" si="1"/>
        <v>0</v>
      </c>
      <c r="AR80" s="293">
        <f t="shared" si="2"/>
        <v>0</v>
      </c>
      <c r="AS80" s="294" t="str">
        <f>IF(AR80=0,"",
IF(SUM($AR$26:AR80)=1,AT80,
IF($AR$146&gt;SUM($AR$26:AR80),_xlfn.CONCAT(", ",AT80),
IF($AR$146=SUM($AR$26:AR80),_xlfn.CONCAT(" y ",AT80)))))</f>
        <v/>
      </c>
      <c r="AT80" s="89" t="s">
        <v>5194</v>
      </c>
      <c r="BB80" s="439">
        <f>IF(OR(Q80="NS",CNGE_2025_M1_Secc5_Sub5!$T$71="NS"),0,IF(AND(Q80="NA",CNGE_2025_M1_Secc5_Sub5!$T$71="NA"),0,IF(Q80&lt;=SUM(CNGE_2025_M1_Secc5_Sub5!$T$71),0,1)))</f>
        <v>0</v>
      </c>
      <c r="BC80" s="625">
        <f>IF(OR(S80="NS",CNGE_2025_M1_Secc5_Sub5!$T$72="NS"),0,IF(AND(S80="NA",CNGE_2025_M1_Secc5_Sub5!$T$72="NA"),0,IF(S80&lt;=SUM(CNGE_2025_M1_Secc5_Sub5!$T$72),0,1)))</f>
        <v>0</v>
      </c>
      <c r="BD80" s="439">
        <f>IF(OR(U80="NS",CNGE_2025_M1_Secc5_Sub5!$T$73="NS"),0,IF(AND(U80="NA",CNGE_2025_M1_Secc5_Sub5!$T$73="NA"),0,IF(U80&lt;=SUM(CNGE_2025_M1_Secc5_Sub5!$T$73),0,1)))</f>
        <v>0</v>
      </c>
      <c r="BE80" s="625">
        <f>IF(OR(W80="NS",CNGE_2025_M1_Secc5_Sub5!$T$74="NS"),0,IF(AND(W80="NA",CNGE_2025_M1_Secc5_Sub5!$T$74="NA"),0,IF(W80&lt;=SUM(CNGE_2025_M1_Secc5_Sub5!$T$74),0,1)))</f>
        <v>0</v>
      </c>
      <c r="BF80" s="439">
        <f>IF(OR(Y80="NS",CNGE_2025_M1_Secc5_Sub5!$T$75="NS"),0,IF(AND(Y80="NA",CNGE_2025_M1_Secc5_Sub5!$T$75="NA"),0,IF(Y80&lt;=SUM(CNGE_2025_M1_Secc5_Sub5!$T$75),0,1)))</f>
        <v>0</v>
      </c>
      <c r="BG80" s="625">
        <f>IF(OR(AA80="NS",CNGE_2025_M1_Secc5_Sub5!$T$76="NS"),0,IF(AND(AA80="NA",CNGE_2025_M1_Secc5_Sub5!$T$76="NA"),0,IF(AA80&lt;=SUM(CNGE_2025_M1_Secc5_Sub5!$T$76),0,1)))</f>
        <v>0</v>
      </c>
      <c r="BH80" s="439">
        <f>IF(OR(AC80="NS",CNGE_2025_M1_Secc5_Sub5!$T$77="NS"),0,IF(AND(AC80="NA",CNGE_2025_M1_Secc5_Sub5!$T$77="NA"),0,IF(AC80&lt;=SUM(CNGE_2025_M1_Secc5_Sub5!$T$77),0,1)))</f>
        <v>0</v>
      </c>
      <c r="BI80" s="293">
        <f t="shared" si="3"/>
        <v>0</v>
      </c>
      <c r="BJ80" s="294" t="str">
        <f>IF(BI80=0,"",
IF(SUM($BI$26:BI80)=1,BK80,
IF($BI$146&gt;SUM($BI$26:BI80),_xlfn.CONCAT(", ",BK80),
IF($BI$146=SUM($BI$26:BI80),_xlfn.CONCAT(" y ",BK80)))))</f>
        <v/>
      </c>
      <c r="BK80" s="89" t="s">
        <v>5194</v>
      </c>
      <c r="BS80" s="807">
        <f>IF(OR(R80="NS",CNGE_2025_M1_Secc5_Sub5!$T$85="NS"),0,IF(AND(R80="NA",CNGE_2025_M1_Secc5_Sub5!$T$85="NA"),0,IF(R80&lt;=SUM(CNGE_2025_M1_Secc5_Sub5!$T$85),0,1)))</f>
        <v>0</v>
      </c>
      <c r="BT80" s="492">
        <f>IF(OR(T80="NS",CNGE_2025_M1_Secc5_Sub5!$T$86="NS"),0,IF(AND(T80="NA",CNGE_2025_M1_Secc5_Sub5!$T$86="NA"),0,IF(T80&lt;=SUM(CNGE_2025_M1_Secc5_Sub5!$T$86),0,1)))</f>
        <v>0</v>
      </c>
      <c r="BU80" s="807">
        <f>IF(OR(V80="NS",CNGE_2025_M1_Secc5_Sub5!$T$87="NS"),0,IF(AND(V80="NA",CNGE_2025_M1_Secc5_Sub5!$T$87="NA"),0,IF(V80&lt;=SUM(CNGE_2025_M1_Secc5_Sub5!$T$87),0,1)))</f>
        <v>0</v>
      </c>
      <c r="BV80" s="492">
        <f>IF(OR(X80="NS",CNGE_2025_M1_Secc5_Sub5!$T$88="NS"),0,IF(AND(X80="NA",CNGE_2025_M1_Secc5_Sub5!$T$88="NA"),0,IF(X80&lt;=SUM(CNGE_2025_M1_Secc5_Sub5!$T$88),0,1)))</f>
        <v>0</v>
      </c>
      <c r="BW80" s="807">
        <f>IF(OR(Z80="NS",CNGE_2025_M1_Secc5_Sub5!$T$89="NS"),0,IF(AND(Z80="NA",CNGE_2025_M1_Secc5_Sub5!$T$89="NA"),0,IF(Z80&lt;=SUM(CNGE_2025_M1_Secc5_Sub5!$T$89),0,1)))</f>
        <v>0</v>
      </c>
      <c r="BX80" s="492">
        <f>IF(OR(AB80="NS",CNGE_2025_M1_Secc5_Sub5!$T$90="NS"),0,IF(AND(AB80="NA",CNGE_2025_M1_Secc5_Sub5!$T$90="NA"),0,IF(AB80&lt;=SUM(CNGE_2025_M1_Secc5_Sub5!$T$90),0,1)))</f>
        <v>0</v>
      </c>
      <c r="BY80" s="807">
        <f>IF(OR(AD80="NS",CNGE_2025_M1_Secc5_Sub5!$T$91="NS"),0,IF(AND(AD80="NA",CNGE_2025_M1_Secc5_Sub5!$T$91="NA"),0,IF(AD80&lt;=SUM(CNGE_2025_M1_Secc5_Sub5!$T$91),0,1)))</f>
        <v>0</v>
      </c>
      <c r="BZ80" s="293">
        <f t="shared" si="4"/>
        <v>0</v>
      </c>
      <c r="CA80" s="294" t="str">
        <f>IF(BZ80=0,"",
IF(SUM($BZ$26:BZ80)=1,CB80,
IF($BZ$146&gt;SUM($BZ$26:BZ80),_xlfn.CONCAT(", ",CB80),
IF($BZ$146=SUM($BZ$26:BZ80),_xlfn.CONCAT(" y ",CB80)))))</f>
        <v/>
      </c>
      <c r="CB80" s="89" t="s">
        <v>5194</v>
      </c>
    </row>
    <row r="81" spans="1:80" ht="15" customHeight="1">
      <c r="A81" s="133"/>
      <c r="C81" s="58" t="s">
        <v>5195</v>
      </c>
      <c r="D81" s="1125" t="str">
        <f>IF(CNGE_2025_M1_Secc5_Sub1!$D86="","",CNGE_2025_M1_Secc5_Sub1!$D86)</f>
        <v/>
      </c>
      <c r="E81" s="889"/>
      <c r="F81" s="889"/>
      <c r="G81" s="889"/>
      <c r="H81" s="889"/>
      <c r="I81" s="889"/>
      <c r="J81" s="889"/>
      <c r="K81" s="889"/>
      <c r="L81" s="889"/>
      <c r="M81" s="889"/>
      <c r="N81" s="890"/>
      <c r="O81" s="992"/>
      <c r="P81" s="885"/>
      <c r="Q81" s="813"/>
      <c r="R81" s="813"/>
      <c r="S81" s="813"/>
      <c r="T81" s="813"/>
      <c r="U81" s="813"/>
      <c r="V81" s="813"/>
      <c r="W81" s="813"/>
      <c r="X81" s="813"/>
      <c r="Y81" s="813"/>
      <c r="Z81" s="813"/>
      <c r="AA81" s="813"/>
      <c r="AB81" s="813"/>
      <c r="AC81" s="813"/>
      <c r="AD81" s="813"/>
      <c r="AI81" s="767">
        <f t="shared" si="0"/>
        <v>0</v>
      </c>
      <c r="AJ81" s="793">
        <f>IF(AND(COUNTBLANK(D81)=0,CNGE_2025_M1_Secc5_Sub5!$P$71&lt;&gt;"",CNGE_2025_M1_Secc5_Sub5!$P$71&lt;&gt;1,COUNTA(Q81:R81)=0),0,IF(AND(COUNTBLANK(D81)=0,CNGE_2025_M1_Secc5_Sub5!$P$71&lt;&gt;"",CNGE_2025_M1_Secc5_Sub5!$P$71=1,COUNTA(Q81:R81)=2),0,IF(AND(COUNTBLANK(D81)=1,COUNTA(Q81:R81)=0),0,1)))</f>
        <v>0</v>
      </c>
      <c r="AK81" s="795">
        <f>IF(AND(COUNTBLANK(D81)=0,CNGE_2025_M1_Secc5_Sub5!$P$72&lt;&gt;"",CNGE_2025_M1_Secc5_Sub5!$P$72&lt;&gt;1,COUNTA(S81:T81)=0),0,IF(AND(COUNTBLANK(D81)=0,CNGE_2025_M1_Secc5_Sub5!$P$72&lt;&gt;"",CNGE_2025_M1_Secc5_Sub5!$P$72=1,COUNTA(S81:T81)=2),0,IF(AND(COUNTBLANK(D81)=1,COUNTA(S81:T81)=0),0,1)))</f>
        <v>0</v>
      </c>
      <c r="AL81" s="793">
        <f>IF(AND(COUNTBLANK(D81)=0,CNGE_2025_M1_Secc5_Sub5!$P$73&lt;&gt;"",CNGE_2025_M1_Secc5_Sub5!$P$73&lt;&gt;1,COUNTA(U81:V81)=0),0,IF(AND(COUNTBLANK(D81)=0,CNGE_2025_M1_Secc5_Sub5!$P$73&lt;&gt;"",CNGE_2025_M1_Secc5_Sub5!$P$73=1,COUNTA(U81:V81)=2),0,IF(AND(COUNTBLANK(D81)=1,COUNTA(U81:V81)=0),0,1)))</f>
        <v>0</v>
      </c>
      <c r="AM81" s="795">
        <f>IF(AND(COUNTBLANK(D81)=0,CNGE_2025_M1_Secc5_Sub5!$P$74&lt;&gt;"",CNGE_2025_M1_Secc5_Sub5!$P$74&lt;&gt;1,COUNTA(W81:X81)=0),0,IF(AND(COUNTBLANK(D81)=0,CNGE_2025_M1_Secc5_Sub5!$P$74&lt;&gt;"",CNGE_2025_M1_Secc5_Sub5!$P$74=1,COUNTA(W81:X81)=2),0,IF(AND(COUNTBLANK(D81)=1,COUNTA(W81:X81)=0),0,1)))</f>
        <v>0</v>
      </c>
      <c r="AN81" s="793">
        <f>IF(AND(COUNTBLANK(D81)=0,CNGE_2025_M1_Secc5_Sub5!$P$75&lt;&gt;"",CNGE_2025_M1_Secc5_Sub5!$P$75&lt;&gt;1,COUNTA(Y81:Z81)=0),0,IF(AND(COUNTBLANK(D81)=0,CNGE_2025_M1_Secc5_Sub5!$P$75&lt;&gt;"",CNGE_2025_M1_Secc5_Sub5!$P$75=1,COUNTA(Y81:Z81)=2),0,IF(AND(COUNTBLANK(D81)=1,COUNTA(Y81:Z81)=0),0,1)))</f>
        <v>0</v>
      </c>
      <c r="AO81" s="795">
        <f>IF(AND(COUNTBLANK(D81)=0,CNGE_2025_M1_Secc5_Sub5!$P$76&lt;&gt;"",CNGE_2025_M1_Secc5_Sub5!$P$76&lt;&gt;1,COUNTA(AA81:AB81)=0),0,IF(AND(COUNTBLANK(D81)=0,CNGE_2025_M1_Secc5_Sub5!$P$76&lt;&gt;"",CNGE_2025_M1_Secc5_Sub5!$P$76=1,COUNTA(AA81:AB81)=2),0,IF(AND(COUNTBLANK(D81)=1,COUNTA(AA81:AB81)=0),0,1)))</f>
        <v>0</v>
      </c>
      <c r="AP81" s="793">
        <f>IF(AND(COUNTBLANK(D81)=0,CNGE_2025_M1_Secc5_Sub5!$P$77&lt;&gt;"",CNGE_2025_M1_Secc5_Sub5!$P$77&lt;&gt;1,COUNTA(AC81:AD81)=0),0,IF(AND(COUNTBLANK(D81)=0,CNGE_2025_M1_Secc5_Sub5!$P$77&lt;&gt;"",CNGE_2025_M1_Secc5_Sub5!$P$77=1,COUNTA(AC81:AD81)=2),0,IF(AND(COUNTBLANK(D81)=1,COUNTA(AC81:AD81)=0),0,1)))</f>
        <v>0</v>
      </c>
      <c r="AQ81" s="723">
        <f t="shared" si="1"/>
        <v>0</v>
      </c>
      <c r="AR81" s="293">
        <f t="shared" si="2"/>
        <v>0</v>
      </c>
      <c r="AS81" s="294" t="str">
        <f>IF(AR81=0,"",
IF(SUM($AR$26:AR81)=1,AT81,
IF($AR$146&gt;SUM($AR$26:AR81),_xlfn.CONCAT(", ",AT81),
IF($AR$146=SUM($AR$26:AR81),_xlfn.CONCAT(" y ",AT81)))))</f>
        <v/>
      </c>
      <c r="AT81" s="89" t="s">
        <v>5196</v>
      </c>
      <c r="BB81" s="439">
        <f>IF(OR(Q81="NS",CNGE_2025_M1_Secc5_Sub5!$T$71="NS"),0,IF(AND(Q81="NA",CNGE_2025_M1_Secc5_Sub5!$T$71="NA"),0,IF(Q81&lt;=SUM(CNGE_2025_M1_Secc5_Sub5!$T$71),0,1)))</f>
        <v>0</v>
      </c>
      <c r="BC81" s="625">
        <f>IF(OR(S81="NS",CNGE_2025_M1_Secc5_Sub5!$T$72="NS"),0,IF(AND(S81="NA",CNGE_2025_M1_Secc5_Sub5!$T$72="NA"),0,IF(S81&lt;=SUM(CNGE_2025_M1_Secc5_Sub5!$T$72),0,1)))</f>
        <v>0</v>
      </c>
      <c r="BD81" s="439">
        <f>IF(OR(U81="NS",CNGE_2025_M1_Secc5_Sub5!$T$73="NS"),0,IF(AND(U81="NA",CNGE_2025_M1_Secc5_Sub5!$T$73="NA"),0,IF(U81&lt;=SUM(CNGE_2025_M1_Secc5_Sub5!$T$73),0,1)))</f>
        <v>0</v>
      </c>
      <c r="BE81" s="625">
        <f>IF(OR(W81="NS",CNGE_2025_M1_Secc5_Sub5!$T$74="NS"),0,IF(AND(W81="NA",CNGE_2025_M1_Secc5_Sub5!$T$74="NA"),0,IF(W81&lt;=SUM(CNGE_2025_M1_Secc5_Sub5!$T$74),0,1)))</f>
        <v>0</v>
      </c>
      <c r="BF81" s="439">
        <f>IF(OR(Y81="NS",CNGE_2025_M1_Secc5_Sub5!$T$75="NS"),0,IF(AND(Y81="NA",CNGE_2025_M1_Secc5_Sub5!$T$75="NA"),0,IF(Y81&lt;=SUM(CNGE_2025_M1_Secc5_Sub5!$T$75),0,1)))</f>
        <v>0</v>
      </c>
      <c r="BG81" s="625">
        <f>IF(OR(AA81="NS",CNGE_2025_M1_Secc5_Sub5!$T$76="NS"),0,IF(AND(AA81="NA",CNGE_2025_M1_Secc5_Sub5!$T$76="NA"),0,IF(AA81&lt;=SUM(CNGE_2025_M1_Secc5_Sub5!$T$76),0,1)))</f>
        <v>0</v>
      </c>
      <c r="BH81" s="439">
        <f>IF(OR(AC81="NS",CNGE_2025_M1_Secc5_Sub5!$T$77="NS"),0,IF(AND(AC81="NA",CNGE_2025_M1_Secc5_Sub5!$T$77="NA"),0,IF(AC81&lt;=SUM(CNGE_2025_M1_Secc5_Sub5!$T$77),0,1)))</f>
        <v>0</v>
      </c>
      <c r="BI81" s="293">
        <f t="shared" si="3"/>
        <v>0</v>
      </c>
      <c r="BJ81" s="294" t="str">
        <f>IF(BI81=0,"",
IF(SUM($BI$26:BI81)=1,BK81,
IF($BI$146&gt;SUM($BI$26:BI81),_xlfn.CONCAT(", ",BK81),
IF($BI$146=SUM($BI$26:BI81),_xlfn.CONCAT(" y ",BK81)))))</f>
        <v/>
      </c>
      <c r="BK81" s="89" t="s">
        <v>5196</v>
      </c>
      <c r="BS81" s="807">
        <f>IF(OR(R81="NS",CNGE_2025_M1_Secc5_Sub5!$T$85="NS"),0,IF(AND(R81="NA",CNGE_2025_M1_Secc5_Sub5!$T$85="NA"),0,IF(R81&lt;=SUM(CNGE_2025_M1_Secc5_Sub5!$T$85),0,1)))</f>
        <v>0</v>
      </c>
      <c r="BT81" s="492">
        <f>IF(OR(T81="NS",CNGE_2025_M1_Secc5_Sub5!$T$86="NS"),0,IF(AND(T81="NA",CNGE_2025_M1_Secc5_Sub5!$T$86="NA"),0,IF(T81&lt;=SUM(CNGE_2025_M1_Secc5_Sub5!$T$86),0,1)))</f>
        <v>0</v>
      </c>
      <c r="BU81" s="807">
        <f>IF(OR(V81="NS",CNGE_2025_M1_Secc5_Sub5!$T$87="NS"),0,IF(AND(V81="NA",CNGE_2025_M1_Secc5_Sub5!$T$87="NA"),0,IF(V81&lt;=SUM(CNGE_2025_M1_Secc5_Sub5!$T$87),0,1)))</f>
        <v>0</v>
      </c>
      <c r="BV81" s="492">
        <f>IF(OR(X81="NS",CNGE_2025_M1_Secc5_Sub5!$T$88="NS"),0,IF(AND(X81="NA",CNGE_2025_M1_Secc5_Sub5!$T$88="NA"),0,IF(X81&lt;=SUM(CNGE_2025_M1_Secc5_Sub5!$T$88),0,1)))</f>
        <v>0</v>
      </c>
      <c r="BW81" s="807">
        <f>IF(OR(Z81="NS",CNGE_2025_M1_Secc5_Sub5!$T$89="NS"),0,IF(AND(Z81="NA",CNGE_2025_M1_Secc5_Sub5!$T$89="NA"),0,IF(Z81&lt;=SUM(CNGE_2025_M1_Secc5_Sub5!$T$89),0,1)))</f>
        <v>0</v>
      </c>
      <c r="BX81" s="492">
        <f>IF(OR(AB81="NS",CNGE_2025_M1_Secc5_Sub5!$T$90="NS"),0,IF(AND(AB81="NA",CNGE_2025_M1_Secc5_Sub5!$T$90="NA"),0,IF(AB81&lt;=SUM(CNGE_2025_M1_Secc5_Sub5!$T$90),0,1)))</f>
        <v>0</v>
      </c>
      <c r="BY81" s="807">
        <f>IF(OR(AD81="NS",CNGE_2025_M1_Secc5_Sub5!$T$91="NS"),0,IF(AND(AD81="NA",CNGE_2025_M1_Secc5_Sub5!$T$91="NA"),0,IF(AD81&lt;=SUM(CNGE_2025_M1_Secc5_Sub5!$T$91),0,1)))</f>
        <v>0</v>
      </c>
      <c r="BZ81" s="293">
        <f t="shared" si="4"/>
        <v>0</v>
      </c>
      <c r="CA81" s="294" t="str">
        <f>IF(BZ81=0,"",
IF(SUM($BZ$26:BZ81)=1,CB81,
IF($BZ$146&gt;SUM($BZ$26:BZ81),_xlfn.CONCAT(", ",CB81),
IF($BZ$146=SUM($BZ$26:BZ81),_xlfn.CONCAT(" y ",CB81)))))</f>
        <v/>
      </c>
      <c r="CB81" s="89" t="s">
        <v>5196</v>
      </c>
    </row>
    <row r="82" spans="1:80" ht="15" customHeight="1">
      <c r="A82" s="133"/>
      <c r="C82" s="58" t="s">
        <v>5197</v>
      </c>
      <c r="D82" s="1125" t="str">
        <f>IF(CNGE_2025_M1_Secc5_Sub1!$D87="","",CNGE_2025_M1_Secc5_Sub1!$D87)</f>
        <v/>
      </c>
      <c r="E82" s="889"/>
      <c r="F82" s="889"/>
      <c r="G82" s="889"/>
      <c r="H82" s="889"/>
      <c r="I82" s="889"/>
      <c r="J82" s="889"/>
      <c r="K82" s="889"/>
      <c r="L82" s="889"/>
      <c r="M82" s="889"/>
      <c r="N82" s="890"/>
      <c r="O82" s="992"/>
      <c r="P82" s="885"/>
      <c r="Q82" s="813"/>
      <c r="R82" s="813"/>
      <c r="S82" s="813"/>
      <c r="T82" s="813"/>
      <c r="U82" s="813"/>
      <c r="V82" s="813"/>
      <c r="W82" s="813"/>
      <c r="X82" s="813"/>
      <c r="Y82" s="813"/>
      <c r="Z82" s="813"/>
      <c r="AA82" s="813"/>
      <c r="AB82" s="813"/>
      <c r="AC82" s="813"/>
      <c r="AD82" s="813"/>
      <c r="AI82" s="767">
        <f t="shared" si="0"/>
        <v>0</v>
      </c>
      <c r="AJ82" s="793">
        <f>IF(AND(COUNTBLANK(D82)=0,CNGE_2025_M1_Secc5_Sub5!$P$71&lt;&gt;"",CNGE_2025_M1_Secc5_Sub5!$P$71&lt;&gt;1,COUNTA(Q82:R82)=0),0,IF(AND(COUNTBLANK(D82)=0,CNGE_2025_M1_Secc5_Sub5!$P$71&lt;&gt;"",CNGE_2025_M1_Secc5_Sub5!$P$71=1,COUNTA(Q82:R82)=2),0,IF(AND(COUNTBLANK(D82)=1,COUNTA(Q82:R82)=0),0,1)))</f>
        <v>0</v>
      </c>
      <c r="AK82" s="795">
        <f>IF(AND(COUNTBLANK(D82)=0,CNGE_2025_M1_Secc5_Sub5!$P$72&lt;&gt;"",CNGE_2025_M1_Secc5_Sub5!$P$72&lt;&gt;1,COUNTA(S82:T82)=0),0,IF(AND(COUNTBLANK(D82)=0,CNGE_2025_M1_Secc5_Sub5!$P$72&lt;&gt;"",CNGE_2025_M1_Secc5_Sub5!$P$72=1,COUNTA(S82:T82)=2),0,IF(AND(COUNTBLANK(D82)=1,COUNTA(S82:T82)=0),0,1)))</f>
        <v>0</v>
      </c>
      <c r="AL82" s="793">
        <f>IF(AND(COUNTBLANK(D82)=0,CNGE_2025_M1_Secc5_Sub5!$P$73&lt;&gt;"",CNGE_2025_M1_Secc5_Sub5!$P$73&lt;&gt;1,COUNTA(U82:V82)=0),0,IF(AND(COUNTBLANK(D82)=0,CNGE_2025_M1_Secc5_Sub5!$P$73&lt;&gt;"",CNGE_2025_M1_Secc5_Sub5!$P$73=1,COUNTA(U82:V82)=2),0,IF(AND(COUNTBLANK(D82)=1,COUNTA(U82:V82)=0),0,1)))</f>
        <v>0</v>
      </c>
      <c r="AM82" s="795">
        <f>IF(AND(COUNTBLANK(D82)=0,CNGE_2025_M1_Secc5_Sub5!$P$74&lt;&gt;"",CNGE_2025_M1_Secc5_Sub5!$P$74&lt;&gt;1,COUNTA(W82:X82)=0),0,IF(AND(COUNTBLANK(D82)=0,CNGE_2025_M1_Secc5_Sub5!$P$74&lt;&gt;"",CNGE_2025_M1_Secc5_Sub5!$P$74=1,COUNTA(W82:X82)=2),0,IF(AND(COUNTBLANK(D82)=1,COUNTA(W82:X82)=0),0,1)))</f>
        <v>0</v>
      </c>
      <c r="AN82" s="793">
        <f>IF(AND(COUNTBLANK(D82)=0,CNGE_2025_M1_Secc5_Sub5!$P$75&lt;&gt;"",CNGE_2025_M1_Secc5_Sub5!$P$75&lt;&gt;1,COUNTA(Y82:Z82)=0),0,IF(AND(COUNTBLANK(D82)=0,CNGE_2025_M1_Secc5_Sub5!$P$75&lt;&gt;"",CNGE_2025_M1_Secc5_Sub5!$P$75=1,COUNTA(Y82:Z82)=2),0,IF(AND(COUNTBLANK(D82)=1,COUNTA(Y82:Z82)=0),0,1)))</f>
        <v>0</v>
      </c>
      <c r="AO82" s="795">
        <f>IF(AND(COUNTBLANK(D82)=0,CNGE_2025_M1_Secc5_Sub5!$P$76&lt;&gt;"",CNGE_2025_M1_Secc5_Sub5!$P$76&lt;&gt;1,COUNTA(AA82:AB82)=0),0,IF(AND(COUNTBLANK(D82)=0,CNGE_2025_M1_Secc5_Sub5!$P$76&lt;&gt;"",CNGE_2025_M1_Secc5_Sub5!$P$76=1,COUNTA(AA82:AB82)=2),0,IF(AND(COUNTBLANK(D82)=1,COUNTA(AA82:AB82)=0),0,1)))</f>
        <v>0</v>
      </c>
      <c r="AP82" s="793">
        <f>IF(AND(COUNTBLANK(D82)=0,CNGE_2025_M1_Secc5_Sub5!$P$77&lt;&gt;"",CNGE_2025_M1_Secc5_Sub5!$P$77&lt;&gt;1,COUNTA(AC82:AD82)=0),0,IF(AND(COUNTBLANK(D82)=0,CNGE_2025_M1_Secc5_Sub5!$P$77&lt;&gt;"",CNGE_2025_M1_Secc5_Sub5!$P$77=1,COUNTA(AC82:AD82)=2),0,IF(AND(COUNTBLANK(D82)=1,COUNTA(AC82:AD82)=0),0,1)))</f>
        <v>0</v>
      </c>
      <c r="AQ82" s="723">
        <f t="shared" si="1"/>
        <v>0</v>
      </c>
      <c r="AR82" s="293">
        <f t="shared" si="2"/>
        <v>0</v>
      </c>
      <c r="AS82" s="294" t="str">
        <f>IF(AR82=0,"",
IF(SUM($AR$26:AR82)=1,AT82,
IF($AR$146&gt;SUM($AR$26:AR82),_xlfn.CONCAT(", ",AT82),
IF($AR$146=SUM($AR$26:AR82),_xlfn.CONCAT(" y ",AT82)))))</f>
        <v/>
      </c>
      <c r="AT82" s="89" t="s">
        <v>5198</v>
      </c>
      <c r="BB82" s="439">
        <f>IF(OR(Q82="NS",CNGE_2025_M1_Secc5_Sub5!$T$71="NS"),0,IF(AND(Q82="NA",CNGE_2025_M1_Secc5_Sub5!$T$71="NA"),0,IF(Q82&lt;=SUM(CNGE_2025_M1_Secc5_Sub5!$T$71),0,1)))</f>
        <v>0</v>
      </c>
      <c r="BC82" s="625">
        <f>IF(OR(S82="NS",CNGE_2025_M1_Secc5_Sub5!$T$72="NS"),0,IF(AND(S82="NA",CNGE_2025_M1_Secc5_Sub5!$T$72="NA"),0,IF(S82&lt;=SUM(CNGE_2025_M1_Secc5_Sub5!$T$72),0,1)))</f>
        <v>0</v>
      </c>
      <c r="BD82" s="439">
        <f>IF(OR(U82="NS",CNGE_2025_M1_Secc5_Sub5!$T$73="NS"),0,IF(AND(U82="NA",CNGE_2025_M1_Secc5_Sub5!$T$73="NA"),0,IF(U82&lt;=SUM(CNGE_2025_M1_Secc5_Sub5!$T$73),0,1)))</f>
        <v>0</v>
      </c>
      <c r="BE82" s="625">
        <f>IF(OR(W82="NS",CNGE_2025_M1_Secc5_Sub5!$T$74="NS"),0,IF(AND(W82="NA",CNGE_2025_M1_Secc5_Sub5!$T$74="NA"),0,IF(W82&lt;=SUM(CNGE_2025_M1_Secc5_Sub5!$T$74),0,1)))</f>
        <v>0</v>
      </c>
      <c r="BF82" s="439">
        <f>IF(OR(Y82="NS",CNGE_2025_M1_Secc5_Sub5!$T$75="NS"),0,IF(AND(Y82="NA",CNGE_2025_M1_Secc5_Sub5!$T$75="NA"),0,IF(Y82&lt;=SUM(CNGE_2025_M1_Secc5_Sub5!$T$75),0,1)))</f>
        <v>0</v>
      </c>
      <c r="BG82" s="625">
        <f>IF(OR(AA82="NS",CNGE_2025_M1_Secc5_Sub5!$T$76="NS"),0,IF(AND(AA82="NA",CNGE_2025_M1_Secc5_Sub5!$T$76="NA"),0,IF(AA82&lt;=SUM(CNGE_2025_M1_Secc5_Sub5!$T$76),0,1)))</f>
        <v>0</v>
      </c>
      <c r="BH82" s="439">
        <f>IF(OR(AC82="NS",CNGE_2025_M1_Secc5_Sub5!$T$77="NS"),0,IF(AND(AC82="NA",CNGE_2025_M1_Secc5_Sub5!$T$77="NA"),0,IF(AC82&lt;=SUM(CNGE_2025_M1_Secc5_Sub5!$T$77),0,1)))</f>
        <v>0</v>
      </c>
      <c r="BI82" s="293">
        <f t="shared" si="3"/>
        <v>0</v>
      </c>
      <c r="BJ82" s="294" t="str">
        <f>IF(BI82=0,"",
IF(SUM($BI$26:BI82)=1,BK82,
IF($BI$146&gt;SUM($BI$26:BI82),_xlfn.CONCAT(", ",BK82),
IF($BI$146=SUM($BI$26:BI82),_xlfn.CONCAT(" y ",BK82)))))</f>
        <v/>
      </c>
      <c r="BK82" s="89" t="s">
        <v>5198</v>
      </c>
      <c r="BS82" s="807">
        <f>IF(OR(R82="NS",CNGE_2025_M1_Secc5_Sub5!$T$85="NS"),0,IF(AND(R82="NA",CNGE_2025_M1_Secc5_Sub5!$T$85="NA"),0,IF(R82&lt;=SUM(CNGE_2025_M1_Secc5_Sub5!$T$85),0,1)))</f>
        <v>0</v>
      </c>
      <c r="BT82" s="492">
        <f>IF(OR(T82="NS",CNGE_2025_M1_Secc5_Sub5!$T$86="NS"),0,IF(AND(T82="NA",CNGE_2025_M1_Secc5_Sub5!$T$86="NA"),0,IF(T82&lt;=SUM(CNGE_2025_M1_Secc5_Sub5!$T$86),0,1)))</f>
        <v>0</v>
      </c>
      <c r="BU82" s="807">
        <f>IF(OR(V82="NS",CNGE_2025_M1_Secc5_Sub5!$T$87="NS"),0,IF(AND(V82="NA",CNGE_2025_M1_Secc5_Sub5!$T$87="NA"),0,IF(V82&lt;=SUM(CNGE_2025_M1_Secc5_Sub5!$T$87),0,1)))</f>
        <v>0</v>
      </c>
      <c r="BV82" s="492">
        <f>IF(OR(X82="NS",CNGE_2025_M1_Secc5_Sub5!$T$88="NS"),0,IF(AND(X82="NA",CNGE_2025_M1_Secc5_Sub5!$T$88="NA"),0,IF(X82&lt;=SUM(CNGE_2025_M1_Secc5_Sub5!$T$88),0,1)))</f>
        <v>0</v>
      </c>
      <c r="BW82" s="807">
        <f>IF(OR(Z82="NS",CNGE_2025_M1_Secc5_Sub5!$T$89="NS"),0,IF(AND(Z82="NA",CNGE_2025_M1_Secc5_Sub5!$T$89="NA"),0,IF(Z82&lt;=SUM(CNGE_2025_M1_Secc5_Sub5!$T$89),0,1)))</f>
        <v>0</v>
      </c>
      <c r="BX82" s="492">
        <f>IF(OR(AB82="NS",CNGE_2025_M1_Secc5_Sub5!$T$90="NS"),0,IF(AND(AB82="NA",CNGE_2025_M1_Secc5_Sub5!$T$90="NA"),0,IF(AB82&lt;=SUM(CNGE_2025_M1_Secc5_Sub5!$T$90),0,1)))</f>
        <v>0</v>
      </c>
      <c r="BY82" s="807">
        <f>IF(OR(AD82="NS",CNGE_2025_M1_Secc5_Sub5!$T$91="NS"),0,IF(AND(AD82="NA",CNGE_2025_M1_Secc5_Sub5!$T$91="NA"),0,IF(AD82&lt;=SUM(CNGE_2025_M1_Secc5_Sub5!$T$91),0,1)))</f>
        <v>0</v>
      </c>
      <c r="BZ82" s="293">
        <f t="shared" si="4"/>
        <v>0</v>
      </c>
      <c r="CA82" s="294" t="str">
        <f>IF(BZ82=0,"",
IF(SUM($BZ$26:BZ82)=1,CB82,
IF($BZ$146&gt;SUM($BZ$26:BZ82),_xlfn.CONCAT(", ",CB82),
IF($BZ$146=SUM($BZ$26:BZ82),_xlfn.CONCAT(" y ",CB82)))))</f>
        <v/>
      </c>
      <c r="CB82" s="89" t="s">
        <v>5198</v>
      </c>
    </row>
    <row r="83" spans="1:80" ht="15" customHeight="1">
      <c r="A83" s="133"/>
      <c r="C83" s="58" t="s">
        <v>5199</v>
      </c>
      <c r="D83" s="1125" t="str">
        <f>IF(CNGE_2025_M1_Secc5_Sub1!$D88="","",CNGE_2025_M1_Secc5_Sub1!$D88)</f>
        <v/>
      </c>
      <c r="E83" s="889"/>
      <c r="F83" s="889"/>
      <c r="G83" s="889"/>
      <c r="H83" s="889"/>
      <c r="I83" s="889"/>
      <c r="J83" s="889"/>
      <c r="K83" s="889"/>
      <c r="L83" s="889"/>
      <c r="M83" s="889"/>
      <c r="N83" s="890"/>
      <c r="O83" s="992"/>
      <c r="P83" s="885"/>
      <c r="Q83" s="813"/>
      <c r="R83" s="813"/>
      <c r="S83" s="813"/>
      <c r="T83" s="813"/>
      <c r="U83" s="813"/>
      <c r="V83" s="813"/>
      <c r="W83" s="813"/>
      <c r="X83" s="813"/>
      <c r="Y83" s="813"/>
      <c r="Z83" s="813"/>
      <c r="AA83" s="813"/>
      <c r="AB83" s="813"/>
      <c r="AC83" s="813"/>
      <c r="AD83" s="813"/>
      <c r="AI83" s="767">
        <f t="shared" si="0"/>
        <v>0</v>
      </c>
      <c r="AJ83" s="793">
        <f>IF(AND(COUNTBLANK(D83)=0,CNGE_2025_M1_Secc5_Sub5!$P$71&lt;&gt;"",CNGE_2025_M1_Secc5_Sub5!$P$71&lt;&gt;1,COUNTA(Q83:R83)=0),0,IF(AND(COUNTBLANK(D83)=0,CNGE_2025_M1_Secc5_Sub5!$P$71&lt;&gt;"",CNGE_2025_M1_Secc5_Sub5!$P$71=1,COUNTA(Q83:R83)=2),0,IF(AND(COUNTBLANK(D83)=1,COUNTA(Q83:R83)=0),0,1)))</f>
        <v>0</v>
      </c>
      <c r="AK83" s="795">
        <f>IF(AND(COUNTBLANK(D83)=0,CNGE_2025_M1_Secc5_Sub5!$P$72&lt;&gt;"",CNGE_2025_M1_Secc5_Sub5!$P$72&lt;&gt;1,COUNTA(S83:T83)=0),0,IF(AND(COUNTBLANK(D83)=0,CNGE_2025_M1_Secc5_Sub5!$P$72&lt;&gt;"",CNGE_2025_M1_Secc5_Sub5!$P$72=1,COUNTA(S83:T83)=2),0,IF(AND(COUNTBLANK(D83)=1,COUNTA(S83:T83)=0),0,1)))</f>
        <v>0</v>
      </c>
      <c r="AL83" s="793">
        <f>IF(AND(COUNTBLANK(D83)=0,CNGE_2025_M1_Secc5_Sub5!$P$73&lt;&gt;"",CNGE_2025_M1_Secc5_Sub5!$P$73&lt;&gt;1,COUNTA(U83:V83)=0),0,IF(AND(COUNTBLANK(D83)=0,CNGE_2025_M1_Secc5_Sub5!$P$73&lt;&gt;"",CNGE_2025_M1_Secc5_Sub5!$P$73=1,COUNTA(U83:V83)=2),0,IF(AND(COUNTBLANK(D83)=1,COUNTA(U83:V83)=0),0,1)))</f>
        <v>0</v>
      </c>
      <c r="AM83" s="795">
        <f>IF(AND(COUNTBLANK(D83)=0,CNGE_2025_M1_Secc5_Sub5!$P$74&lt;&gt;"",CNGE_2025_M1_Secc5_Sub5!$P$74&lt;&gt;1,COUNTA(W83:X83)=0),0,IF(AND(COUNTBLANK(D83)=0,CNGE_2025_M1_Secc5_Sub5!$P$74&lt;&gt;"",CNGE_2025_M1_Secc5_Sub5!$P$74=1,COUNTA(W83:X83)=2),0,IF(AND(COUNTBLANK(D83)=1,COUNTA(W83:X83)=0),0,1)))</f>
        <v>0</v>
      </c>
      <c r="AN83" s="793">
        <f>IF(AND(COUNTBLANK(D83)=0,CNGE_2025_M1_Secc5_Sub5!$P$75&lt;&gt;"",CNGE_2025_M1_Secc5_Sub5!$P$75&lt;&gt;1,COUNTA(Y83:Z83)=0),0,IF(AND(COUNTBLANK(D83)=0,CNGE_2025_M1_Secc5_Sub5!$P$75&lt;&gt;"",CNGE_2025_M1_Secc5_Sub5!$P$75=1,COUNTA(Y83:Z83)=2),0,IF(AND(COUNTBLANK(D83)=1,COUNTA(Y83:Z83)=0),0,1)))</f>
        <v>0</v>
      </c>
      <c r="AO83" s="795">
        <f>IF(AND(COUNTBLANK(D83)=0,CNGE_2025_M1_Secc5_Sub5!$P$76&lt;&gt;"",CNGE_2025_M1_Secc5_Sub5!$P$76&lt;&gt;1,COUNTA(AA83:AB83)=0),0,IF(AND(COUNTBLANK(D83)=0,CNGE_2025_M1_Secc5_Sub5!$P$76&lt;&gt;"",CNGE_2025_M1_Secc5_Sub5!$P$76=1,COUNTA(AA83:AB83)=2),0,IF(AND(COUNTBLANK(D83)=1,COUNTA(AA83:AB83)=0),0,1)))</f>
        <v>0</v>
      </c>
      <c r="AP83" s="793">
        <f>IF(AND(COUNTBLANK(D83)=0,CNGE_2025_M1_Secc5_Sub5!$P$77&lt;&gt;"",CNGE_2025_M1_Secc5_Sub5!$P$77&lt;&gt;1,COUNTA(AC83:AD83)=0),0,IF(AND(COUNTBLANK(D83)=0,CNGE_2025_M1_Secc5_Sub5!$P$77&lt;&gt;"",CNGE_2025_M1_Secc5_Sub5!$P$77=1,COUNTA(AC83:AD83)=2),0,IF(AND(COUNTBLANK(D83)=1,COUNTA(AC83:AD83)=0),0,1)))</f>
        <v>0</v>
      </c>
      <c r="AQ83" s="723">
        <f t="shared" si="1"/>
        <v>0</v>
      </c>
      <c r="AR83" s="293">
        <f t="shared" si="2"/>
        <v>0</v>
      </c>
      <c r="AS83" s="294" t="str">
        <f>IF(AR83=0,"",
IF(SUM($AR$26:AR83)=1,AT83,
IF($AR$146&gt;SUM($AR$26:AR83),_xlfn.CONCAT(", ",AT83),
IF($AR$146=SUM($AR$26:AR83),_xlfn.CONCAT(" y ",AT83)))))</f>
        <v/>
      </c>
      <c r="AT83" s="89" t="s">
        <v>5200</v>
      </c>
      <c r="BB83" s="439">
        <f>IF(OR(Q83="NS",CNGE_2025_M1_Secc5_Sub5!$T$71="NS"),0,IF(AND(Q83="NA",CNGE_2025_M1_Secc5_Sub5!$T$71="NA"),0,IF(Q83&lt;=SUM(CNGE_2025_M1_Secc5_Sub5!$T$71),0,1)))</f>
        <v>0</v>
      </c>
      <c r="BC83" s="625">
        <f>IF(OR(S83="NS",CNGE_2025_M1_Secc5_Sub5!$T$72="NS"),0,IF(AND(S83="NA",CNGE_2025_M1_Secc5_Sub5!$T$72="NA"),0,IF(S83&lt;=SUM(CNGE_2025_M1_Secc5_Sub5!$T$72),0,1)))</f>
        <v>0</v>
      </c>
      <c r="BD83" s="439">
        <f>IF(OR(U83="NS",CNGE_2025_M1_Secc5_Sub5!$T$73="NS"),0,IF(AND(U83="NA",CNGE_2025_M1_Secc5_Sub5!$T$73="NA"),0,IF(U83&lt;=SUM(CNGE_2025_M1_Secc5_Sub5!$T$73),0,1)))</f>
        <v>0</v>
      </c>
      <c r="BE83" s="625">
        <f>IF(OR(W83="NS",CNGE_2025_M1_Secc5_Sub5!$T$74="NS"),0,IF(AND(W83="NA",CNGE_2025_M1_Secc5_Sub5!$T$74="NA"),0,IF(W83&lt;=SUM(CNGE_2025_M1_Secc5_Sub5!$T$74),0,1)))</f>
        <v>0</v>
      </c>
      <c r="BF83" s="439">
        <f>IF(OR(Y83="NS",CNGE_2025_M1_Secc5_Sub5!$T$75="NS"),0,IF(AND(Y83="NA",CNGE_2025_M1_Secc5_Sub5!$T$75="NA"),0,IF(Y83&lt;=SUM(CNGE_2025_M1_Secc5_Sub5!$T$75),0,1)))</f>
        <v>0</v>
      </c>
      <c r="BG83" s="625">
        <f>IF(OR(AA83="NS",CNGE_2025_M1_Secc5_Sub5!$T$76="NS"),0,IF(AND(AA83="NA",CNGE_2025_M1_Secc5_Sub5!$T$76="NA"),0,IF(AA83&lt;=SUM(CNGE_2025_M1_Secc5_Sub5!$T$76),0,1)))</f>
        <v>0</v>
      </c>
      <c r="BH83" s="439">
        <f>IF(OR(AC83="NS",CNGE_2025_M1_Secc5_Sub5!$T$77="NS"),0,IF(AND(AC83="NA",CNGE_2025_M1_Secc5_Sub5!$T$77="NA"),0,IF(AC83&lt;=SUM(CNGE_2025_M1_Secc5_Sub5!$T$77),0,1)))</f>
        <v>0</v>
      </c>
      <c r="BI83" s="293">
        <f t="shared" si="3"/>
        <v>0</v>
      </c>
      <c r="BJ83" s="294" t="str">
        <f>IF(BI83=0,"",
IF(SUM($BI$26:BI83)=1,BK83,
IF($BI$146&gt;SUM($BI$26:BI83),_xlfn.CONCAT(", ",BK83),
IF($BI$146=SUM($BI$26:BI83),_xlfn.CONCAT(" y ",BK83)))))</f>
        <v/>
      </c>
      <c r="BK83" s="89" t="s">
        <v>5200</v>
      </c>
      <c r="BS83" s="807">
        <f>IF(OR(R83="NS",CNGE_2025_M1_Secc5_Sub5!$T$85="NS"),0,IF(AND(R83="NA",CNGE_2025_M1_Secc5_Sub5!$T$85="NA"),0,IF(R83&lt;=SUM(CNGE_2025_M1_Secc5_Sub5!$T$85),0,1)))</f>
        <v>0</v>
      </c>
      <c r="BT83" s="492">
        <f>IF(OR(T83="NS",CNGE_2025_M1_Secc5_Sub5!$T$86="NS"),0,IF(AND(T83="NA",CNGE_2025_M1_Secc5_Sub5!$T$86="NA"),0,IF(T83&lt;=SUM(CNGE_2025_M1_Secc5_Sub5!$T$86),0,1)))</f>
        <v>0</v>
      </c>
      <c r="BU83" s="807">
        <f>IF(OR(V83="NS",CNGE_2025_M1_Secc5_Sub5!$T$87="NS"),0,IF(AND(V83="NA",CNGE_2025_M1_Secc5_Sub5!$T$87="NA"),0,IF(V83&lt;=SUM(CNGE_2025_M1_Secc5_Sub5!$T$87),0,1)))</f>
        <v>0</v>
      </c>
      <c r="BV83" s="492">
        <f>IF(OR(X83="NS",CNGE_2025_M1_Secc5_Sub5!$T$88="NS"),0,IF(AND(X83="NA",CNGE_2025_M1_Secc5_Sub5!$T$88="NA"),0,IF(X83&lt;=SUM(CNGE_2025_M1_Secc5_Sub5!$T$88),0,1)))</f>
        <v>0</v>
      </c>
      <c r="BW83" s="807">
        <f>IF(OR(Z83="NS",CNGE_2025_M1_Secc5_Sub5!$T$89="NS"),0,IF(AND(Z83="NA",CNGE_2025_M1_Secc5_Sub5!$T$89="NA"),0,IF(Z83&lt;=SUM(CNGE_2025_M1_Secc5_Sub5!$T$89),0,1)))</f>
        <v>0</v>
      </c>
      <c r="BX83" s="492">
        <f>IF(OR(AB83="NS",CNGE_2025_M1_Secc5_Sub5!$T$90="NS"),0,IF(AND(AB83="NA",CNGE_2025_M1_Secc5_Sub5!$T$90="NA"),0,IF(AB83&lt;=SUM(CNGE_2025_M1_Secc5_Sub5!$T$90),0,1)))</f>
        <v>0</v>
      </c>
      <c r="BY83" s="807">
        <f>IF(OR(AD83="NS",CNGE_2025_M1_Secc5_Sub5!$T$91="NS"),0,IF(AND(AD83="NA",CNGE_2025_M1_Secc5_Sub5!$T$91="NA"),0,IF(AD83&lt;=SUM(CNGE_2025_M1_Secc5_Sub5!$T$91),0,1)))</f>
        <v>0</v>
      </c>
      <c r="BZ83" s="293">
        <f t="shared" si="4"/>
        <v>0</v>
      </c>
      <c r="CA83" s="294" t="str">
        <f>IF(BZ83=0,"",
IF(SUM($BZ$26:BZ83)=1,CB83,
IF($BZ$146&gt;SUM($BZ$26:BZ83),_xlfn.CONCAT(", ",CB83),
IF($BZ$146=SUM($BZ$26:BZ83),_xlfn.CONCAT(" y ",CB83)))))</f>
        <v/>
      </c>
      <c r="CB83" s="89" t="s">
        <v>5200</v>
      </c>
    </row>
    <row r="84" spans="1:80" ht="15" customHeight="1">
      <c r="A84" s="133"/>
      <c r="C84" s="58" t="s">
        <v>5201</v>
      </c>
      <c r="D84" s="1125" t="str">
        <f>IF(CNGE_2025_M1_Secc5_Sub1!$D89="","",CNGE_2025_M1_Secc5_Sub1!$D89)</f>
        <v/>
      </c>
      <c r="E84" s="889"/>
      <c r="F84" s="889"/>
      <c r="G84" s="889"/>
      <c r="H84" s="889"/>
      <c r="I84" s="889"/>
      <c r="J84" s="889"/>
      <c r="K84" s="889"/>
      <c r="L84" s="889"/>
      <c r="M84" s="889"/>
      <c r="N84" s="890"/>
      <c r="O84" s="992"/>
      <c r="P84" s="885"/>
      <c r="Q84" s="813"/>
      <c r="R84" s="813"/>
      <c r="S84" s="813"/>
      <c r="T84" s="813"/>
      <c r="U84" s="813"/>
      <c r="V84" s="813"/>
      <c r="W84" s="813"/>
      <c r="X84" s="813"/>
      <c r="Y84" s="813"/>
      <c r="Z84" s="813"/>
      <c r="AA84" s="813"/>
      <c r="AB84" s="813"/>
      <c r="AC84" s="813"/>
      <c r="AD84" s="813"/>
      <c r="AI84" s="767">
        <f t="shared" si="0"/>
        <v>0</v>
      </c>
      <c r="AJ84" s="793">
        <f>IF(AND(COUNTBLANK(D84)=0,CNGE_2025_M1_Secc5_Sub5!$P$71&lt;&gt;"",CNGE_2025_M1_Secc5_Sub5!$P$71&lt;&gt;1,COUNTA(Q84:R84)=0),0,IF(AND(COUNTBLANK(D84)=0,CNGE_2025_M1_Secc5_Sub5!$P$71&lt;&gt;"",CNGE_2025_M1_Secc5_Sub5!$P$71=1,COUNTA(Q84:R84)=2),0,IF(AND(COUNTBLANK(D84)=1,COUNTA(Q84:R84)=0),0,1)))</f>
        <v>0</v>
      </c>
      <c r="AK84" s="795">
        <f>IF(AND(COUNTBLANK(D84)=0,CNGE_2025_M1_Secc5_Sub5!$P$72&lt;&gt;"",CNGE_2025_M1_Secc5_Sub5!$P$72&lt;&gt;1,COUNTA(S84:T84)=0),0,IF(AND(COUNTBLANK(D84)=0,CNGE_2025_M1_Secc5_Sub5!$P$72&lt;&gt;"",CNGE_2025_M1_Secc5_Sub5!$P$72=1,COUNTA(S84:T84)=2),0,IF(AND(COUNTBLANK(D84)=1,COUNTA(S84:T84)=0),0,1)))</f>
        <v>0</v>
      </c>
      <c r="AL84" s="793">
        <f>IF(AND(COUNTBLANK(D84)=0,CNGE_2025_M1_Secc5_Sub5!$P$73&lt;&gt;"",CNGE_2025_M1_Secc5_Sub5!$P$73&lt;&gt;1,COUNTA(U84:V84)=0),0,IF(AND(COUNTBLANK(D84)=0,CNGE_2025_M1_Secc5_Sub5!$P$73&lt;&gt;"",CNGE_2025_M1_Secc5_Sub5!$P$73=1,COUNTA(U84:V84)=2),0,IF(AND(COUNTBLANK(D84)=1,COUNTA(U84:V84)=0),0,1)))</f>
        <v>0</v>
      </c>
      <c r="AM84" s="795">
        <f>IF(AND(COUNTBLANK(D84)=0,CNGE_2025_M1_Secc5_Sub5!$P$74&lt;&gt;"",CNGE_2025_M1_Secc5_Sub5!$P$74&lt;&gt;1,COUNTA(W84:X84)=0),0,IF(AND(COUNTBLANK(D84)=0,CNGE_2025_M1_Secc5_Sub5!$P$74&lt;&gt;"",CNGE_2025_M1_Secc5_Sub5!$P$74=1,COUNTA(W84:X84)=2),0,IF(AND(COUNTBLANK(D84)=1,COUNTA(W84:X84)=0),0,1)))</f>
        <v>0</v>
      </c>
      <c r="AN84" s="793">
        <f>IF(AND(COUNTBLANK(D84)=0,CNGE_2025_M1_Secc5_Sub5!$P$75&lt;&gt;"",CNGE_2025_M1_Secc5_Sub5!$P$75&lt;&gt;1,COUNTA(Y84:Z84)=0),0,IF(AND(COUNTBLANK(D84)=0,CNGE_2025_M1_Secc5_Sub5!$P$75&lt;&gt;"",CNGE_2025_M1_Secc5_Sub5!$P$75=1,COUNTA(Y84:Z84)=2),0,IF(AND(COUNTBLANK(D84)=1,COUNTA(Y84:Z84)=0),0,1)))</f>
        <v>0</v>
      </c>
      <c r="AO84" s="795">
        <f>IF(AND(COUNTBLANK(D84)=0,CNGE_2025_M1_Secc5_Sub5!$P$76&lt;&gt;"",CNGE_2025_M1_Secc5_Sub5!$P$76&lt;&gt;1,COUNTA(AA84:AB84)=0),0,IF(AND(COUNTBLANK(D84)=0,CNGE_2025_M1_Secc5_Sub5!$P$76&lt;&gt;"",CNGE_2025_M1_Secc5_Sub5!$P$76=1,COUNTA(AA84:AB84)=2),0,IF(AND(COUNTBLANK(D84)=1,COUNTA(AA84:AB84)=0),0,1)))</f>
        <v>0</v>
      </c>
      <c r="AP84" s="793">
        <f>IF(AND(COUNTBLANK(D84)=0,CNGE_2025_M1_Secc5_Sub5!$P$77&lt;&gt;"",CNGE_2025_M1_Secc5_Sub5!$P$77&lt;&gt;1,COUNTA(AC84:AD84)=0),0,IF(AND(COUNTBLANK(D84)=0,CNGE_2025_M1_Secc5_Sub5!$P$77&lt;&gt;"",CNGE_2025_M1_Secc5_Sub5!$P$77=1,COUNTA(AC84:AD84)=2),0,IF(AND(COUNTBLANK(D84)=1,COUNTA(AC84:AD84)=0),0,1)))</f>
        <v>0</v>
      </c>
      <c r="AQ84" s="723">
        <f t="shared" si="1"/>
        <v>0</v>
      </c>
      <c r="AR84" s="293">
        <f t="shared" si="2"/>
        <v>0</v>
      </c>
      <c r="AS84" s="294" t="str">
        <f>IF(AR84=0,"",
IF(SUM($AR$26:AR84)=1,AT84,
IF($AR$146&gt;SUM($AR$26:AR84),_xlfn.CONCAT(", ",AT84),
IF($AR$146=SUM($AR$26:AR84),_xlfn.CONCAT(" y ",AT84)))))</f>
        <v/>
      </c>
      <c r="AT84" s="89" t="s">
        <v>5202</v>
      </c>
      <c r="BB84" s="439">
        <f>IF(OR(Q84="NS",CNGE_2025_M1_Secc5_Sub5!$T$71="NS"),0,IF(AND(Q84="NA",CNGE_2025_M1_Secc5_Sub5!$T$71="NA"),0,IF(Q84&lt;=SUM(CNGE_2025_M1_Secc5_Sub5!$T$71),0,1)))</f>
        <v>0</v>
      </c>
      <c r="BC84" s="625">
        <f>IF(OR(S84="NS",CNGE_2025_M1_Secc5_Sub5!$T$72="NS"),0,IF(AND(S84="NA",CNGE_2025_M1_Secc5_Sub5!$T$72="NA"),0,IF(S84&lt;=SUM(CNGE_2025_M1_Secc5_Sub5!$T$72),0,1)))</f>
        <v>0</v>
      </c>
      <c r="BD84" s="439">
        <f>IF(OR(U84="NS",CNGE_2025_M1_Secc5_Sub5!$T$73="NS"),0,IF(AND(U84="NA",CNGE_2025_M1_Secc5_Sub5!$T$73="NA"),0,IF(U84&lt;=SUM(CNGE_2025_M1_Secc5_Sub5!$T$73),0,1)))</f>
        <v>0</v>
      </c>
      <c r="BE84" s="625">
        <f>IF(OR(W84="NS",CNGE_2025_M1_Secc5_Sub5!$T$74="NS"),0,IF(AND(W84="NA",CNGE_2025_M1_Secc5_Sub5!$T$74="NA"),0,IF(W84&lt;=SUM(CNGE_2025_M1_Secc5_Sub5!$T$74),0,1)))</f>
        <v>0</v>
      </c>
      <c r="BF84" s="439">
        <f>IF(OR(Y84="NS",CNGE_2025_M1_Secc5_Sub5!$T$75="NS"),0,IF(AND(Y84="NA",CNGE_2025_M1_Secc5_Sub5!$T$75="NA"),0,IF(Y84&lt;=SUM(CNGE_2025_M1_Secc5_Sub5!$T$75),0,1)))</f>
        <v>0</v>
      </c>
      <c r="BG84" s="625">
        <f>IF(OR(AA84="NS",CNGE_2025_M1_Secc5_Sub5!$T$76="NS"),0,IF(AND(AA84="NA",CNGE_2025_M1_Secc5_Sub5!$T$76="NA"),0,IF(AA84&lt;=SUM(CNGE_2025_M1_Secc5_Sub5!$T$76),0,1)))</f>
        <v>0</v>
      </c>
      <c r="BH84" s="439">
        <f>IF(OR(AC84="NS",CNGE_2025_M1_Secc5_Sub5!$T$77="NS"),0,IF(AND(AC84="NA",CNGE_2025_M1_Secc5_Sub5!$T$77="NA"),0,IF(AC84&lt;=SUM(CNGE_2025_M1_Secc5_Sub5!$T$77),0,1)))</f>
        <v>0</v>
      </c>
      <c r="BI84" s="293">
        <f t="shared" si="3"/>
        <v>0</v>
      </c>
      <c r="BJ84" s="294" t="str">
        <f>IF(BI84=0,"",
IF(SUM($BI$26:BI84)=1,BK84,
IF($BI$146&gt;SUM($BI$26:BI84),_xlfn.CONCAT(", ",BK84),
IF($BI$146=SUM($BI$26:BI84),_xlfn.CONCAT(" y ",BK84)))))</f>
        <v/>
      </c>
      <c r="BK84" s="89" t="s">
        <v>5202</v>
      </c>
      <c r="BS84" s="807">
        <f>IF(OR(R84="NS",CNGE_2025_M1_Secc5_Sub5!$T$85="NS"),0,IF(AND(R84="NA",CNGE_2025_M1_Secc5_Sub5!$T$85="NA"),0,IF(R84&lt;=SUM(CNGE_2025_M1_Secc5_Sub5!$T$85),0,1)))</f>
        <v>0</v>
      </c>
      <c r="BT84" s="492">
        <f>IF(OR(T84="NS",CNGE_2025_M1_Secc5_Sub5!$T$86="NS"),0,IF(AND(T84="NA",CNGE_2025_M1_Secc5_Sub5!$T$86="NA"),0,IF(T84&lt;=SUM(CNGE_2025_M1_Secc5_Sub5!$T$86),0,1)))</f>
        <v>0</v>
      </c>
      <c r="BU84" s="807">
        <f>IF(OR(V84="NS",CNGE_2025_M1_Secc5_Sub5!$T$87="NS"),0,IF(AND(V84="NA",CNGE_2025_M1_Secc5_Sub5!$T$87="NA"),0,IF(V84&lt;=SUM(CNGE_2025_M1_Secc5_Sub5!$T$87),0,1)))</f>
        <v>0</v>
      </c>
      <c r="BV84" s="492">
        <f>IF(OR(X84="NS",CNGE_2025_M1_Secc5_Sub5!$T$88="NS"),0,IF(AND(X84="NA",CNGE_2025_M1_Secc5_Sub5!$T$88="NA"),0,IF(X84&lt;=SUM(CNGE_2025_M1_Secc5_Sub5!$T$88),0,1)))</f>
        <v>0</v>
      </c>
      <c r="BW84" s="807">
        <f>IF(OR(Z84="NS",CNGE_2025_M1_Secc5_Sub5!$T$89="NS"),0,IF(AND(Z84="NA",CNGE_2025_M1_Secc5_Sub5!$T$89="NA"),0,IF(Z84&lt;=SUM(CNGE_2025_M1_Secc5_Sub5!$T$89),0,1)))</f>
        <v>0</v>
      </c>
      <c r="BX84" s="492">
        <f>IF(OR(AB84="NS",CNGE_2025_M1_Secc5_Sub5!$T$90="NS"),0,IF(AND(AB84="NA",CNGE_2025_M1_Secc5_Sub5!$T$90="NA"),0,IF(AB84&lt;=SUM(CNGE_2025_M1_Secc5_Sub5!$T$90),0,1)))</f>
        <v>0</v>
      </c>
      <c r="BY84" s="807">
        <f>IF(OR(AD84="NS",CNGE_2025_M1_Secc5_Sub5!$T$91="NS"),0,IF(AND(AD84="NA",CNGE_2025_M1_Secc5_Sub5!$T$91="NA"),0,IF(AD84&lt;=SUM(CNGE_2025_M1_Secc5_Sub5!$T$91),0,1)))</f>
        <v>0</v>
      </c>
      <c r="BZ84" s="293">
        <f t="shared" si="4"/>
        <v>0</v>
      </c>
      <c r="CA84" s="294" t="str">
        <f>IF(BZ84=0,"",
IF(SUM($BZ$26:BZ84)=1,CB84,
IF($BZ$146&gt;SUM($BZ$26:BZ84),_xlfn.CONCAT(", ",CB84),
IF($BZ$146=SUM($BZ$26:BZ84),_xlfn.CONCAT(" y ",CB84)))))</f>
        <v/>
      </c>
      <c r="CB84" s="89" t="s">
        <v>5202</v>
      </c>
    </row>
    <row r="85" spans="1:80" ht="15" customHeight="1">
      <c r="A85" s="133"/>
      <c r="C85" s="58" t="s">
        <v>5203</v>
      </c>
      <c r="D85" s="1125" t="str">
        <f>IF(CNGE_2025_M1_Secc5_Sub1!$D90="","",CNGE_2025_M1_Secc5_Sub1!$D90)</f>
        <v/>
      </c>
      <c r="E85" s="889"/>
      <c r="F85" s="889"/>
      <c r="G85" s="889"/>
      <c r="H85" s="889"/>
      <c r="I85" s="889"/>
      <c r="J85" s="889"/>
      <c r="K85" s="889"/>
      <c r="L85" s="889"/>
      <c r="M85" s="889"/>
      <c r="N85" s="890"/>
      <c r="O85" s="992"/>
      <c r="P85" s="885"/>
      <c r="Q85" s="813"/>
      <c r="R85" s="813"/>
      <c r="S85" s="813"/>
      <c r="T85" s="813"/>
      <c r="U85" s="813"/>
      <c r="V85" s="813"/>
      <c r="W85" s="813"/>
      <c r="X85" s="813"/>
      <c r="Y85" s="813"/>
      <c r="Z85" s="813"/>
      <c r="AA85" s="813"/>
      <c r="AB85" s="813"/>
      <c r="AC85" s="813"/>
      <c r="AD85" s="813"/>
      <c r="AI85" s="767">
        <f t="shared" si="0"/>
        <v>0</v>
      </c>
      <c r="AJ85" s="793">
        <f>IF(AND(COUNTBLANK(D85)=0,CNGE_2025_M1_Secc5_Sub5!$P$71&lt;&gt;"",CNGE_2025_M1_Secc5_Sub5!$P$71&lt;&gt;1,COUNTA(Q85:R85)=0),0,IF(AND(COUNTBLANK(D85)=0,CNGE_2025_M1_Secc5_Sub5!$P$71&lt;&gt;"",CNGE_2025_M1_Secc5_Sub5!$P$71=1,COUNTA(Q85:R85)=2),0,IF(AND(COUNTBLANK(D85)=1,COUNTA(Q85:R85)=0),0,1)))</f>
        <v>0</v>
      </c>
      <c r="AK85" s="795">
        <f>IF(AND(COUNTBLANK(D85)=0,CNGE_2025_M1_Secc5_Sub5!$P$72&lt;&gt;"",CNGE_2025_M1_Secc5_Sub5!$P$72&lt;&gt;1,COUNTA(S85:T85)=0),0,IF(AND(COUNTBLANK(D85)=0,CNGE_2025_M1_Secc5_Sub5!$P$72&lt;&gt;"",CNGE_2025_M1_Secc5_Sub5!$P$72=1,COUNTA(S85:T85)=2),0,IF(AND(COUNTBLANK(D85)=1,COUNTA(S85:T85)=0),0,1)))</f>
        <v>0</v>
      </c>
      <c r="AL85" s="793">
        <f>IF(AND(COUNTBLANK(D85)=0,CNGE_2025_M1_Secc5_Sub5!$P$73&lt;&gt;"",CNGE_2025_M1_Secc5_Sub5!$P$73&lt;&gt;1,COUNTA(U85:V85)=0),0,IF(AND(COUNTBLANK(D85)=0,CNGE_2025_M1_Secc5_Sub5!$P$73&lt;&gt;"",CNGE_2025_M1_Secc5_Sub5!$P$73=1,COUNTA(U85:V85)=2),0,IF(AND(COUNTBLANK(D85)=1,COUNTA(U85:V85)=0),0,1)))</f>
        <v>0</v>
      </c>
      <c r="AM85" s="795">
        <f>IF(AND(COUNTBLANK(D85)=0,CNGE_2025_M1_Secc5_Sub5!$P$74&lt;&gt;"",CNGE_2025_M1_Secc5_Sub5!$P$74&lt;&gt;1,COUNTA(W85:X85)=0),0,IF(AND(COUNTBLANK(D85)=0,CNGE_2025_M1_Secc5_Sub5!$P$74&lt;&gt;"",CNGE_2025_M1_Secc5_Sub5!$P$74=1,COUNTA(W85:X85)=2),0,IF(AND(COUNTBLANK(D85)=1,COUNTA(W85:X85)=0),0,1)))</f>
        <v>0</v>
      </c>
      <c r="AN85" s="793">
        <f>IF(AND(COUNTBLANK(D85)=0,CNGE_2025_M1_Secc5_Sub5!$P$75&lt;&gt;"",CNGE_2025_M1_Secc5_Sub5!$P$75&lt;&gt;1,COUNTA(Y85:Z85)=0),0,IF(AND(COUNTBLANK(D85)=0,CNGE_2025_M1_Secc5_Sub5!$P$75&lt;&gt;"",CNGE_2025_M1_Secc5_Sub5!$P$75=1,COUNTA(Y85:Z85)=2),0,IF(AND(COUNTBLANK(D85)=1,COUNTA(Y85:Z85)=0),0,1)))</f>
        <v>0</v>
      </c>
      <c r="AO85" s="795">
        <f>IF(AND(COUNTBLANK(D85)=0,CNGE_2025_M1_Secc5_Sub5!$P$76&lt;&gt;"",CNGE_2025_M1_Secc5_Sub5!$P$76&lt;&gt;1,COUNTA(AA85:AB85)=0),0,IF(AND(COUNTBLANK(D85)=0,CNGE_2025_M1_Secc5_Sub5!$P$76&lt;&gt;"",CNGE_2025_M1_Secc5_Sub5!$P$76=1,COUNTA(AA85:AB85)=2),0,IF(AND(COUNTBLANK(D85)=1,COUNTA(AA85:AB85)=0),0,1)))</f>
        <v>0</v>
      </c>
      <c r="AP85" s="793">
        <f>IF(AND(COUNTBLANK(D85)=0,CNGE_2025_M1_Secc5_Sub5!$P$77&lt;&gt;"",CNGE_2025_M1_Secc5_Sub5!$P$77&lt;&gt;1,COUNTA(AC85:AD85)=0),0,IF(AND(COUNTBLANK(D85)=0,CNGE_2025_M1_Secc5_Sub5!$P$77&lt;&gt;"",CNGE_2025_M1_Secc5_Sub5!$P$77=1,COUNTA(AC85:AD85)=2),0,IF(AND(COUNTBLANK(D85)=1,COUNTA(AC85:AD85)=0),0,1)))</f>
        <v>0</v>
      </c>
      <c r="AQ85" s="723">
        <f t="shared" si="1"/>
        <v>0</v>
      </c>
      <c r="AR85" s="293">
        <f t="shared" si="2"/>
        <v>0</v>
      </c>
      <c r="AS85" s="294" t="str">
        <f>IF(AR85=0,"",
IF(SUM($AR$26:AR85)=1,AT85,
IF($AR$146&gt;SUM($AR$26:AR85),_xlfn.CONCAT(", ",AT85),
IF($AR$146=SUM($AR$26:AR85),_xlfn.CONCAT(" y ",AT85)))))</f>
        <v/>
      </c>
      <c r="AT85" s="89" t="s">
        <v>5204</v>
      </c>
      <c r="BB85" s="439">
        <f>IF(OR(Q85="NS",CNGE_2025_M1_Secc5_Sub5!$T$71="NS"),0,IF(AND(Q85="NA",CNGE_2025_M1_Secc5_Sub5!$T$71="NA"),0,IF(Q85&lt;=SUM(CNGE_2025_M1_Secc5_Sub5!$T$71),0,1)))</f>
        <v>0</v>
      </c>
      <c r="BC85" s="625">
        <f>IF(OR(S85="NS",CNGE_2025_M1_Secc5_Sub5!$T$72="NS"),0,IF(AND(S85="NA",CNGE_2025_M1_Secc5_Sub5!$T$72="NA"),0,IF(S85&lt;=SUM(CNGE_2025_M1_Secc5_Sub5!$T$72),0,1)))</f>
        <v>0</v>
      </c>
      <c r="BD85" s="439">
        <f>IF(OR(U85="NS",CNGE_2025_M1_Secc5_Sub5!$T$73="NS"),0,IF(AND(U85="NA",CNGE_2025_M1_Secc5_Sub5!$T$73="NA"),0,IF(U85&lt;=SUM(CNGE_2025_M1_Secc5_Sub5!$T$73),0,1)))</f>
        <v>0</v>
      </c>
      <c r="BE85" s="625">
        <f>IF(OR(W85="NS",CNGE_2025_M1_Secc5_Sub5!$T$74="NS"),0,IF(AND(W85="NA",CNGE_2025_M1_Secc5_Sub5!$T$74="NA"),0,IF(W85&lt;=SUM(CNGE_2025_M1_Secc5_Sub5!$T$74),0,1)))</f>
        <v>0</v>
      </c>
      <c r="BF85" s="439">
        <f>IF(OR(Y85="NS",CNGE_2025_M1_Secc5_Sub5!$T$75="NS"),0,IF(AND(Y85="NA",CNGE_2025_M1_Secc5_Sub5!$T$75="NA"),0,IF(Y85&lt;=SUM(CNGE_2025_M1_Secc5_Sub5!$T$75),0,1)))</f>
        <v>0</v>
      </c>
      <c r="BG85" s="625">
        <f>IF(OR(AA85="NS",CNGE_2025_M1_Secc5_Sub5!$T$76="NS"),0,IF(AND(AA85="NA",CNGE_2025_M1_Secc5_Sub5!$T$76="NA"),0,IF(AA85&lt;=SUM(CNGE_2025_M1_Secc5_Sub5!$T$76),0,1)))</f>
        <v>0</v>
      </c>
      <c r="BH85" s="439">
        <f>IF(OR(AC85="NS",CNGE_2025_M1_Secc5_Sub5!$T$77="NS"),0,IF(AND(AC85="NA",CNGE_2025_M1_Secc5_Sub5!$T$77="NA"),0,IF(AC85&lt;=SUM(CNGE_2025_M1_Secc5_Sub5!$T$77),0,1)))</f>
        <v>0</v>
      </c>
      <c r="BI85" s="293">
        <f t="shared" si="3"/>
        <v>0</v>
      </c>
      <c r="BJ85" s="294" t="str">
        <f>IF(BI85=0,"",
IF(SUM($BI$26:BI85)=1,BK85,
IF($BI$146&gt;SUM($BI$26:BI85),_xlfn.CONCAT(", ",BK85),
IF($BI$146=SUM($BI$26:BI85),_xlfn.CONCAT(" y ",BK85)))))</f>
        <v/>
      </c>
      <c r="BK85" s="89" t="s">
        <v>5204</v>
      </c>
      <c r="BS85" s="807">
        <f>IF(OR(R85="NS",CNGE_2025_M1_Secc5_Sub5!$T$85="NS"),0,IF(AND(R85="NA",CNGE_2025_M1_Secc5_Sub5!$T$85="NA"),0,IF(R85&lt;=SUM(CNGE_2025_M1_Secc5_Sub5!$T$85),0,1)))</f>
        <v>0</v>
      </c>
      <c r="BT85" s="492">
        <f>IF(OR(T85="NS",CNGE_2025_M1_Secc5_Sub5!$T$86="NS"),0,IF(AND(T85="NA",CNGE_2025_M1_Secc5_Sub5!$T$86="NA"),0,IF(T85&lt;=SUM(CNGE_2025_M1_Secc5_Sub5!$T$86),0,1)))</f>
        <v>0</v>
      </c>
      <c r="BU85" s="807">
        <f>IF(OR(V85="NS",CNGE_2025_M1_Secc5_Sub5!$T$87="NS"),0,IF(AND(V85="NA",CNGE_2025_M1_Secc5_Sub5!$T$87="NA"),0,IF(V85&lt;=SUM(CNGE_2025_M1_Secc5_Sub5!$T$87),0,1)))</f>
        <v>0</v>
      </c>
      <c r="BV85" s="492">
        <f>IF(OR(X85="NS",CNGE_2025_M1_Secc5_Sub5!$T$88="NS"),0,IF(AND(X85="NA",CNGE_2025_M1_Secc5_Sub5!$T$88="NA"),0,IF(X85&lt;=SUM(CNGE_2025_M1_Secc5_Sub5!$T$88),0,1)))</f>
        <v>0</v>
      </c>
      <c r="BW85" s="807">
        <f>IF(OR(Z85="NS",CNGE_2025_M1_Secc5_Sub5!$T$89="NS"),0,IF(AND(Z85="NA",CNGE_2025_M1_Secc5_Sub5!$T$89="NA"),0,IF(Z85&lt;=SUM(CNGE_2025_M1_Secc5_Sub5!$T$89),0,1)))</f>
        <v>0</v>
      </c>
      <c r="BX85" s="492">
        <f>IF(OR(AB85="NS",CNGE_2025_M1_Secc5_Sub5!$T$90="NS"),0,IF(AND(AB85="NA",CNGE_2025_M1_Secc5_Sub5!$T$90="NA"),0,IF(AB85&lt;=SUM(CNGE_2025_M1_Secc5_Sub5!$T$90),0,1)))</f>
        <v>0</v>
      </c>
      <c r="BY85" s="807">
        <f>IF(OR(AD85="NS",CNGE_2025_M1_Secc5_Sub5!$T$91="NS"),0,IF(AND(AD85="NA",CNGE_2025_M1_Secc5_Sub5!$T$91="NA"),0,IF(AD85&lt;=SUM(CNGE_2025_M1_Secc5_Sub5!$T$91),0,1)))</f>
        <v>0</v>
      </c>
      <c r="BZ85" s="293">
        <f t="shared" si="4"/>
        <v>0</v>
      </c>
      <c r="CA85" s="294" t="str">
        <f>IF(BZ85=0,"",
IF(SUM($BZ$26:BZ85)=1,CB85,
IF($BZ$146&gt;SUM($BZ$26:BZ85),_xlfn.CONCAT(", ",CB85),
IF($BZ$146=SUM($BZ$26:BZ85),_xlfn.CONCAT(" y ",CB85)))))</f>
        <v/>
      </c>
      <c r="CB85" s="89" t="s">
        <v>5204</v>
      </c>
    </row>
    <row r="86" spans="1:80" ht="15" customHeight="1">
      <c r="A86" s="133"/>
      <c r="C86" s="58" t="s">
        <v>5205</v>
      </c>
      <c r="D86" s="1125" t="str">
        <f>IF(CNGE_2025_M1_Secc5_Sub1!$D91="","",CNGE_2025_M1_Secc5_Sub1!$D91)</f>
        <v/>
      </c>
      <c r="E86" s="889"/>
      <c r="F86" s="889"/>
      <c r="G86" s="889"/>
      <c r="H86" s="889"/>
      <c r="I86" s="889"/>
      <c r="J86" s="889"/>
      <c r="K86" s="889"/>
      <c r="L86" s="889"/>
      <c r="M86" s="889"/>
      <c r="N86" s="890"/>
      <c r="O86" s="992"/>
      <c r="P86" s="885"/>
      <c r="Q86" s="813"/>
      <c r="R86" s="813"/>
      <c r="S86" s="813"/>
      <c r="T86" s="813"/>
      <c r="U86" s="813"/>
      <c r="V86" s="813"/>
      <c r="W86" s="813"/>
      <c r="X86" s="813"/>
      <c r="Y86" s="813"/>
      <c r="Z86" s="813"/>
      <c r="AA86" s="813"/>
      <c r="AB86" s="813"/>
      <c r="AC86" s="813"/>
      <c r="AD86" s="813"/>
      <c r="AI86" s="767">
        <f t="shared" si="0"/>
        <v>0</v>
      </c>
      <c r="AJ86" s="793">
        <f>IF(AND(COUNTBLANK(D86)=0,CNGE_2025_M1_Secc5_Sub5!$P$71&lt;&gt;"",CNGE_2025_M1_Secc5_Sub5!$P$71&lt;&gt;1,COUNTA(Q86:R86)=0),0,IF(AND(COUNTBLANK(D86)=0,CNGE_2025_M1_Secc5_Sub5!$P$71&lt;&gt;"",CNGE_2025_M1_Secc5_Sub5!$P$71=1,COUNTA(Q86:R86)=2),0,IF(AND(COUNTBLANK(D86)=1,COUNTA(Q86:R86)=0),0,1)))</f>
        <v>0</v>
      </c>
      <c r="AK86" s="795">
        <f>IF(AND(COUNTBLANK(D86)=0,CNGE_2025_M1_Secc5_Sub5!$P$72&lt;&gt;"",CNGE_2025_M1_Secc5_Sub5!$P$72&lt;&gt;1,COUNTA(S86:T86)=0),0,IF(AND(COUNTBLANK(D86)=0,CNGE_2025_M1_Secc5_Sub5!$P$72&lt;&gt;"",CNGE_2025_M1_Secc5_Sub5!$P$72=1,COUNTA(S86:T86)=2),0,IF(AND(COUNTBLANK(D86)=1,COUNTA(S86:T86)=0),0,1)))</f>
        <v>0</v>
      </c>
      <c r="AL86" s="793">
        <f>IF(AND(COUNTBLANK(D86)=0,CNGE_2025_M1_Secc5_Sub5!$P$73&lt;&gt;"",CNGE_2025_M1_Secc5_Sub5!$P$73&lt;&gt;1,COUNTA(U86:V86)=0),0,IF(AND(COUNTBLANK(D86)=0,CNGE_2025_M1_Secc5_Sub5!$P$73&lt;&gt;"",CNGE_2025_M1_Secc5_Sub5!$P$73=1,COUNTA(U86:V86)=2),0,IF(AND(COUNTBLANK(D86)=1,COUNTA(U86:V86)=0),0,1)))</f>
        <v>0</v>
      </c>
      <c r="AM86" s="795">
        <f>IF(AND(COUNTBLANK(D86)=0,CNGE_2025_M1_Secc5_Sub5!$P$74&lt;&gt;"",CNGE_2025_M1_Secc5_Sub5!$P$74&lt;&gt;1,COUNTA(W86:X86)=0),0,IF(AND(COUNTBLANK(D86)=0,CNGE_2025_M1_Secc5_Sub5!$P$74&lt;&gt;"",CNGE_2025_M1_Secc5_Sub5!$P$74=1,COUNTA(W86:X86)=2),0,IF(AND(COUNTBLANK(D86)=1,COUNTA(W86:X86)=0),0,1)))</f>
        <v>0</v>
      </c>
      <c r="AN86" s="793">
        <f>IF(AND(COUNTBLANK(D86)=0,CNGE_2025_M1_Secc5_Sub5!$P$75&lt;&gt;"",CNGE_2025_M1_Secc5_Sub5!$P$75&lt;&gt;1,COUNTA(Y86:Z86)=0),0,IF(AND(COUNTBLANK(D86)=0,CNGE_2025_M1_Secc5_Sub5!$P$75&lt;&gt;"",CNGE_2025_M1_Secc5_Sub5!$P$75=1,COUNTA(Y86:Z86)=2),0,IF(AND(COUNTBLANK(D86)=1,COUNTA(Y86:Z86)=0),0,1)))</f>
        <v>0</v>
      </c>
      <c r="AO86" s="795">
        <f>IF(AND(COUNTBLANK(D86)=0,CNGE_2025_M1_Secc5_Sub5!$P$76&lt;&gt;"",CNGE_2025_M1_Secc5_Sub5!$P$76&lt;&gt;1,COUNTA(AA86:AB86)=0),0,IF(AND(COUNTBLANK(D86)=0,CNGE_2025_M1_Secc5_Sub5!$P$76&lt;&gt;"",CNGE_2025_M1_Secc5_Sub5!$P$76=1,COUNTA(AA86:AB86)=2),0,IF(AND(COUNTBLANK(D86)=1,COUNTA(AA86:AB86)=0),0,1)))</f>
        <v>0</v>
      </c>
      <c r="AP86" s="793">
        <f>IF(AND(COUNTBLANK(D86)=0,CNGE_2025_M1_Secc5_Sub5!$P$77&lt;&gt;"",CNGE_2025_M1_Secc5_Sub5!$P$77&lt;&gt;1,COUNTA(AC86:AD86)=0),0,IF(AND(COUNTBLANK(D86)=0,CNGE_2025_M1_Secc5_Sub5!$P$77&lt;&gt;"",CNGE_2025_M1_Secc5_Sub5!$P$77=1,COUNTA(AC86:AD86)=2),0,IF(AND(COUNTBLANK(D86)=1,COUNTA(AC86:AD86)=0),0,1)))</f>
        <v>0</v>
      </c>
      <c r="AQ86" s="723">
        <f t="shared" si="1"/>
        <v>0</v>
      </c>
      <c r="AR86" s="293">
        <f t="shared" si="2"/>
        <v>0</v>
      </c>
      <c r="AS86" s="294" t="str">
        <f>IF(AR86=0,"",
IF(SUM($AR$26:AR86)=1,AT86,
IF($AR$146&gt;SUM($AR$26:AR86),_xlfn.CONCAT(", ",AT86),
IF($AR$146=SUM($AR$26:AR86),_xlfn.CONCAT(" y ",AT86)))))</f>
        <v/>
      </c>
      <c r="AT86" s="89" t="s">
        <v>5206</v>
      </c>
      <c r="BB86" s="439">
        <f>IF(OR(Q86="NS",CNGE_2025_M1_Secc5_Sub5!$T$71="NS"),0,IF(AND(Q86="NA",CNGE_2025_M1_Secc5_Sub5!$T$71="NA"),0,IF(Q86&lt;=SUM(CNGE_2025_M1_Secc5_Sub5!$T$71),0,1)))</f>
        <v>0</v>
      </c>
      <c r="BC86" s="625">
        <f>IF(OR(S86="NS",CNGE_2025_M1_Secc5_Sub5!$T$72="NS"),0,IF(AND(S86="NA",CNGE_2025_M1_Secc5_Sub5!$T$72="NA"),0,IF(S86&lt;=SUM(CNGE_2025_M1_Secc5_Sub5!$T$72),0,1)))</f>
        <v>0</v>
      </c>
      <c r="BD86" s="439">
        <f>IF(OR(U86="NS",CNGE_2025_M1_Secc5_Sub5!$T$73="NS"),0,IF(AND(U86="NA",CNGE_2025_M1_Secc5_Sub5!$T$73="NA"),0,IF(U86&lt;=SUM(CNGE_2025_M1_Secc5_Sub5!$T$73),0,1)))</f>
        <v>0</v>
      </c>
      <c r="BE86" s="625">
        <f>IF(OR(W86="NS",CNGE_2025_M1_Secc5_Sub5!$T$74="NS"),0,IF(AND(W86="NA",CNGE_2025_M1_Secc5_Sub5!$T$74="NA"),0,IF(W86&lt;=SUM(CNGE_2025_M1_Secc5_Sub5!$T$74),0,1)))</f>
        <v>0</v>
      </c>
      <c r="BF86" s="439">
        <f>IF(OR(Y86="NS",CNGE_2025_M1_Secc5_Sub5!$T$75="NS"),0,IF(AND(Y86="NA",CNGE_2025_M1_Secc5_Sub5!$T$75="NA"),0,IF(Y86&lt;=SUM(CNGE_2025_M1_Secc5_Sub5!$T$75),0,1)))</f>
        <v>0</v>
      </c>
      <c r="BG86" s="625">
        <f>IF(OR(AA86="NS",CNGE_2025_M1_Secc5_Sub5!$T$76="NS"),0,IF(AND(AA86="NA",CNGE_2025_M1_Secc5_Sub5!$T$76="NA"),0,IF(AA86&lt;=SUM(CNGE_2025_M1_Secc5_Sub5!$T$76),0,1)))</f>
        <v>0</v>
      </c>
      <c r="BH86" s="439">
        <f>IF(OR(AC86="NS",CNGE_2025_M1_Secc5_Sub5!$T$77="NS"),0,IF(AND(AC86="NA",CNGE_2025_M1_Secc5_Sub5!$T$77="NA"),0,IF(AC86&lt;=SUM(CNGE_2025_M1_Secc5_Sub5!$T$77),0,1)))</f>
        <v>0</v>
      </c>
      <c r="BI86" s="293">
        <f t="shared" si="3"/>
        <v>0</v>
      </c>
      <c r="BJ86" s="294" t="str">
        <f>IF(BI86=0,"",
IF(SUM($BI$26:BI86)=1,BK86,
IF($BI$146&gt;SUM($BI$26:BI86),_xlfn.CONCAT(", ",BK86),
IF($BI$146=SUM($BI$26:BI86),_xlfn.CONCAT(" y ",BK86)))))</f>
        <v/>
      </c>
      <c r="BK86" s="89" t="s">
        <v>5206</v>
      </c>
      <c r="BS86" s="807">
        <f>IF(OR(R86="NS",CNGE_2025_M1_Secc5_Sub5!$T$85="NS"),0,IF(AND(R86="NA",CNGE_2025_M1_Secc5_Sub5!$T$85="NA"),0,IF(R86&lt;=SUM(CNGE_2025_M1_Secc5_Sub5!$T$85),0,1)))</f>
        <v>0</v>
      </c>
      <c r="BT86" s="492">
        <f>IF(OR(T86="NS",CNGE_2025_M1_Secc5_Sub5!$T$86="NS"),0,IF(AND(T86="NA",CNGE_2025_M1_Secc5_Sub5!$T$86="NA"),0,IF(T86&lt;=SUM(CNGE_2025_M1_Secc5_Sub5!$T$86),0,1)))</f>
        <v>0</v>
      </c>
      <c r="BU86" s="807">
        <f>IF(OR(V86="NS",CNGE_2025_M1_Secc5_Sub5!$T$87="NS"),0,IF(AND(V86="NA",CNGE_2025_M1_Secc5_Sub5!$T$87="NA"),0,IF(V86&lt;=SUM(CNGE_2025_M1_Secc5_Sub5!$T$87),0,1)))</f>
        <v>0</v>
      </c>
      <c r="BV86" s="492">
        <f>IF(OR(X86="NS",CNGE_2025_M1_Secc5_Sub5!$T$88="NS"),0,IF(AND(X86="NA",CNGE_2025_M1_Secc5_Sub5!$T$88="NA"),0,IF(X86&lt;=SUM(CNGE_2025_M1_Secc5_Sub5!$T$88),0,1)))</f>
        <v>0</v>
      </c>
      <c r="BW86" s="807">
        <f>IF(OR(Z86="NS",CNGE_2025_M1_Secc5_Sub5!$T$89="NS"),0,IF(AND(Z86="NA",CNGE_2025_M1_Secc5_Sub5!$T$89="NA"),0,IF(Z86&lt;=SUM(CNGE_2025_M1_Secc5_Sub5!$T$89),0,1)))</f>
        <v>0</v>
      </c>
      <c r="BX86" s="492">
        <f>IF(OR(AB86="NS",CNGE_2025_M1_Secc5_Sub5!$T$90="NS"),0,IF(AND(AB86="NA",CNGE_2025_M1_Secc5_Sub5!$T$90="NA"),0,IF(AB86&lt;=SUM(CNGE_2025_M1_Secc5_Sub5!$T$90),0,1)))</f>
        <v>0</v>
      </c>
      <c r="BY86" s="807">
        <f>IF(OR(AD86="NS",CNGE_2025_M1_Secc5_Sub5!$T$91="NS"),0,IF(AND(AD86="NA",CNGE_2025_M1_Secc5_Sub5!$T$91="NA"),0,IF(AD86&lt;=SUM(CNGE_2025_M1_Secc5_Sub5!$T$91),0,1)))</f>
        <v>0</v>
      </c>
      <c r="BZ86" s="293">
        <f t="shared" si="4"/>
        <v>0</v>
      </c>
      <c r="CA86" s="294" t="str">
        <f>IF(BZ86=0,"",
IF(SUM($BZ$26:BZ86)=1,CB86,
IF($BZ$146&gt;SUM($BZ$26:BZ86),_xlfn.CONCAT(", ",CB86),
IF($BZ$146=SUM($BZ$26:BZ86),_xlfn.CONCAT(" y ",CB86)))))</f>
        <v/>
      </c>
      <c r="CB86" s="89" t="s">
        <v>5206</v>
      </c>
    </row>
    <row r="87" spans="1:80" ht="15" customHeight="1">
      <c r="A87" s="133"/>
      <c r="C87" s="58" t="s">
        <v>5207</v>
      </c>
      <c r="D87" s="1125" t="str">
        <f>IF(CNGE_2025_M1_Secc5_Sub1!$D92="","",CNGE_2025_M1_Secc5_Sub1!$D92)</f>
        <v/>
      </c>
      <c r="E87" s="889"/>
      <c r="F87" s="889"/>
      <c r="G87" s="889"/>
      <c r="H87" s="889"/>
      <c r="I87" s="889"/>
      <c r="J87" s="889"/>
      <c r="K87" s="889"/>
      <c r="L87" s="889"/>
      <c r="M87" s="889"/>
      <c r="N87" s="890"/>
      <c r="O87" s="992"/>
      <c r="P87" s="885"/>
      <c r="Q87" s="813"/>
      <c r="R87" s="813"/>
      <c r="S87" s="813"/>
      <c r="T87" s="813"/>
      <c r="U87" s="813"/>
      <c r="V87" s="813"/>
      <c r="W87" s="813"/>
      <c r="X87" s="813"/>
      <c r="Y87" s="813"/>
      <c r="Z87" s="813"/>
      <c r="AA87" s="813"/>
      <c r="AB87" s="813"/>
      <c r="AC87" s="813"/>
      <c r="AD87" s="813"/>
      <c r="AI87" s="767">
        <f t="shared" si="0"/>
        <v>0</v>
      </c>
      <c r="AJ87" s="793">
        <f>IF(AND(COUNTBLANK(D87)=0,CNGE_2025_M1_Secc5_Sub5!$P$71&lt;&gt;"",CNGE_2025_M1_Secc5_Sub5!$P$71&lt;&gt;1,COUNTA(Q87:R87)=0),0,IF(AND(COUNTBLANK(D87)=0,CNGE_2025_M1_Secc5_Sub5!$P$71&lt;&gt;"",CNGE_2025_M1_Secc5_Sub5!$P$71=1,COUNTA(Q87:R87)=2),0,IF(AND(COUNTBLANK(D87)=1,COUNTA(Q87:R87)=0),0,1)))</f>
        <v>0</v>
      </c>
      <c r="AK87" s="795">
        <f>IF(AND(COUNTBLANK(D87)=0,CNGE_2025_M1_Secc5_Sub5!$P$72&lt;&gt;"",CNGE_2025_M1_Secc5_Sub5!$P$72&lt;&gt;1,COUNTA(S87:T87)=0),0,IF(AND(COUNTBLANK(D87)=0,CNGE_2025_M1_Secc5_Sub5!$P$72&lt;&gt;"",CNGE_2025_M1_Secc5_Sub5!$P$72=1,COUNTA(S87:T87)=2),0,IF(AND(COUNTBLANK(D87)=1,COUNTA(S87:T87)=0),0,1)))</f>
        <v>0</v>
      </c>
      <c r="AL87" s="793">
        <f>IF(AND(COUNTBLANK(D87)=0,CNGE_2025_M1_Secc5_Sub5!$P$73&lt;&gt;"",CNGE_2025_M1_Secc5_Sub5!$P$73&lt;&gt;1,COUNTA(U87:V87)=0),0,IF(AND(COUNTBLANK(D87)=0,CNGE_2025_M1_Secc5_Sub5!$P$73&lt;&gt;"",CNGE_2025_M1_Secc5_Sub5!$P$73=1,COUNTA(U87:V87)=2),0,IF(AND(COUNTBLANK(D87)=1,COUNTA(U87:V87)=0),0,1)))</f>
        <v>0</v>
      </c>
      <c r="AM87" s="795">
        <f>IF(AND(COUNTBLANK(D87)=0,CNGE_2025_M1_Secc5_Sub5!$P$74&lt;&gt;"",CNGE_2025_M1_Secc5_Sub5!$P$74&lt;&gt;1,COUNTA(W87:X87)=0),0,IF(AND(COUNTBLANK(D87)=0,CNGE_2025_M1_Secc5_Sub5!$P$74&lt;&gt;"",CNGE_2025_M1_Secc5_Sub5!$P$74=1,COUNTA(W87:X87)=2),0,IF(AND(COUNTBLANK(D87)=1,COUNTA(W87:X87)=0),0,1)))</f>
        <v>0</v>
      </c>
      <c r="AN87" s="793">
        <f>IF(AND(COUNTBLANK(D87)=0,CNGE_2025_M1_Secc5_Sub5!$P$75&lt;&gt;"",CNGE_2025_M1_Secc5_Sub5!$P$75&lt;&gt;1,COUNTA(Y87:Z87)=0),0,IF(AND(COUNTBLANK(D87)=0,CNGE_2025_M1_Secc5_Sub5!$P$75&lt;&gt;"",CNGE_2025_M1_Secc5_Sub5!$P$75=1,COUNTA(Y87:Z87)=2),0,IF(AND(COUNTBLANK(D87)=1,COUNTA(Y87:Z87)=0),0,1)))</f>
        <v>0</v>
      </c>
      <c r="AO87" s="795">
        <f>IF(AND(COUNTBLANK(D87)=0,CNGE_2025_M1_Secc5_Sub5!$P$76&lt;&gt;"",CNGE_2025_M1_Secc5_Sub5!$P$76&lt;&gt;1,COUNTA(AA87:AB87)=0),0,IF(AND(COUNTBLANK(D87)=0,CNGE_2025_M1_Secc5_Sub5!$P$76&lt;&gt;"",CNGE_2025_M1_Secc5_Sub5!$P$76=1,COUNTA(AA87:AB87)=2),0,IF(AND(COUNTBLANK(D87)=1,COUNTA(AA87:AB87)=0),0,1)))</f>
        <v>0</v>
      </c>
      <c r="AP87" s="793">
        <f>IF(AND(COUNTBLANK(D87)=0,CNGE_2025_M1_Secc5_Sub5!$P$77&lt;&gt;"",CNGE_2025_M1_Secc5_Sub5!$P$77&lt;&gt;1,COUNTA(AC87:AD87)=0),0,IF(AND(COUNTBLANK(D87)=0,CNGE_2025_M1_Secc5_Sub5!$P$77&lt;&gt;"",CNGE_2025_M1_Secc5_Sub5!$P$77=1,COUNTA(AC87:AD87)=2),0,IF(AND(COUNTBLANK(D87)=1,COUNTA(AC87:AD87)=0),0,1)))</f>
        <v>0</v>
      </c>
      <c r="AQ87" s="723">
        <f t="shared" si="1"/>
        <v>0</v>
      </c>
      <c r="AR87" s="293">
        <f t="shared" si="2"/>
        <v>0</v>
      </c>
      <c r="AS87" s="294" t="str">
        <f>IF(AR87=0,"",
IF(SUM($AR$26:AR87)=1,AT87,
IF($AR$146&gt;SUM($AR$26:AR87),_xlfn.CONCAT(", ",AT87),
IF($AR$146=SUM($AR$26:AR87),_xlfn.CONCAT(" y ",AT87)))))</f>
        <v/>
      </c>
      <c r="AT87" s="89" t="s">
        <v>5208</v>
      </c>
      <c r="BB87" s="439">
        <f>IF(OR(Q87="NS",CNGE_2025_M1_Secc5_Sub5!$T$71="NS"),0,IF(AND(Q87="NA",CNGE_2025_M1_Secc5_Sub5!$T$71="NA"),0,IF(Q87&lt;=SUM(CNGE_2025_M1_Secc5_Sub5!$T$71),0,1)))</f>
        <v>0</v>
      </c>
      <c r="BC87" s="625">
        <f>IF(OR(S87="NS",CNGE_2025_M1_Secc5_Sub5!$T$72="NS"),0,IF(AND(S87="NA",CNGE_2025_M1_Secc5_Sub5!$T$72="NA"),0,IF(S87&lt;=SUM(CNGE_2025_M1_Secc5_Sub5!$T$72),0,1)))</f>
        <v>0</v>
      </c>
      <c r="BD87" s="439">
        <f>IF(OR(U87="NS",CNGE_2025_M1_Secc5_Sub5!$T$73="NS"),0,IF(AND(U87="NA",CNGE_2025_M1_Secc5_Sub5!$T$73="NA"),0,IF(U87&lt;=SUM(CNGE_2025_M1_Secc5_Sub5!$T$73),0,1)))</f>
        <v>0</v>
      </c>
      <c r="BE87" s="625">
        <f>IF(OR(W87="NS",CNGE_2025_M1_Secc5_Sub5!$T$74="NS"),0,IF(AND(W87="NA",CNGE_2025_M1_Secc5_Sub5!$T$74="NA"),0,IF(W87&lt;=SUM(CNGE_2025_M1_Secc5_Sub5!$T$74),0,1)))</f>
        <v>0</v>
      </c>
      <c r="BF87" s="439">
        <f>IF(OR(Y87="NS",CNGE_2025_M1_Secc5_Sub5!$T$75="NS"),0,IF(AND(Y87="NA",CNGE_2025_M1_Secc5_Sub5!$T$75="NA"),0,IF(Y87&lt;=SUM(CNGE_2025_M1_Secc5_Sub5!$T$75),0,1)))</f>
        <v>0</v>
      </c>
      <c r="BG87" s="625">
        <f>IF(OR(AA87="NS",CNGE_2025_M1_Secc5_Sub5!$T$76="NS"),0,IF(AND(AA87="NA",CNGE_2025_M1_Secc5_Sub5!$T$76="NA"),0,IF(AA87&lt;=SUM(CNGE_2025_M1_Secc5_Sub5!$T$76),0,1)))</f>
        <v>0</v>
      </c>
      <c r="BH87" s="439">
        <f>IF(OR(AC87="NS",CNGE_2025_M1_Secc5_Sub5!$T$77="NS"),0,IF(AND(AC87="NA",CNGE_2025_M1_Secc5_Sub5!$T$77="NA"),0,IF(AC87&lt;=SUM(CNGE_2025_M1_Secc5_Sub5!$T$77),0,1)))</f>
        <v>0</v>
      </c>
      <c r="BI87" s="293">
        <f t="shared" si="3"/>
        <v>0</v>
      </c>
      <c r="BJ87" s="294" t="str">
        <f>IF(BI87=0,"",
IF(SUM($BI$26:BI87)=1,BK87,
IF($BI$146&gt;SUM($BI$26:BI87),_xlfn.CONCAT(", ",BK87),
IF($BI$146=SUM($BI$26:BI87),_xlfn.CONCAT(" y ",BK87)))))</f>
        <v/>
      </c>
      <c r="BK87" s="89" t="s">
        <v>5208</v>
      </c>
      <c r="BS87" s="807">
        <f>IF(OR(R87="NS",CNGE_2025_M1_Secc5_Sub5!$T$85="NS"),0,IF(AND(R87="NA",CNGE_2025_M1_Secc5_Sub5!$T$85="NA"),0,IF(R87&lt;=SUM(CNGE_2025_M1_Secc5_Sub5!$T$85),0,1)))</f>
        <v>0</v>
      </c>
      <c r="BT87" s="492">
        <f>IF(OR(T87="NS",CNGE_2025_M1_Secc5_Sub5!$T$86="NS"),0,IF(AND(T87="NA",CNGE_2025_M1_Secc5_Sub5!$T$86="NA"),0,IF(T87&lt;=SUM(CNGE_2025_M1_Secc5_Sub5!$T$86),0,1)))</f>
        <v>0</v>
      </c>
      <c r="BU87" s="807">
        <f>IF(OR(V87="NS",CNGE_2025_M1_Secc5_Sub5!$T$87="NS"),0,IF(AND(V87="NA",CNGE_2025_M1_Secc5_Sub5!$T$87="NA"),0,IF(V87&lt;=SUM(CNGE_2025_M1_Secc5_Sub5!$T$87),0,1)))</f>
        <v>0</v>
      </c>
      <c r="BV87" s="492">
        <f>IF(OR(X87="NS",CNGE_2025_M1_Secc5_Sub5!$T$88="NS"),0,IF(AND(X87="NA",CNGE_2025_M1_Secc5_Sub5!$T$88="NA"),0,IF(X87&lt;=SUM(CNGE_2025_M1_Secc5_Sub5!$T$88),0,1)))</f>
        <v>0</v>
      </c>
      <c r="BW87" s="807">
        <f>IF(OR(Z87="NS",CNGE_2025_M1_Secc5_Sub5!$T$89="NS"),0,IF(AND(Z87="NA",CNGE_2025_M1_Secc5_Sub5!$T$89="NA"),0,IF(Z87&lt;=SUM(CNGE_2025_M1_Secc5_Sub5!$T$89),0,1)))</f>
        <v>0</v>
      </c>
      <c r="BX87" s="492">
        <f>IF(OR(AB87="NS",CNGE_2025_M1_Secc5_Sub5!$T$90="NS"),0,IF(AND(AB87="NA",CNGE_2025_M1_Secc5_Sub5!$T$90="NA"),0,IF(AB87&lt;=SUM(CNGE_2025_M1_Secc5_Sub5!$T$90),0,1)))</f>
        <v>0</v>
      </c>
      <c r="BY87" s="807">
        <f>IF(OR(AD87="NS",CNGE_2025_M1_Secc5_Sub5!$T$91="NS"),0,IF(AND(AD87="NA",CNGE_2025_M1_Secc5_Sub5!$T$91="NA"),0,IF(AD87&lt;=SUM(CNGE_2025_M1_Secc5_Sub5!$T$91),0,1)))</f>
        <v>0</v>
      </c>
      <c r="BZ87" s="293">
        <f t="shared" si="4"/>
        <v>0</v>
      </c>
      <c r="CA87" s="294" t="str">
        <f>IF(BZ87=0,"",
IF(SUM($BZ$26:BZ87)=1,CB87,
IF($BZ$146&gt;SUM($BZ$26:BZ87),_xlfn.CONCAT(", ",CB87),
IF($BZ$146=SUM($BZ$26:BZ87),_xlfn.CONCAT(" y ",CB87)))))</f>
        <v/>
      </c>
      <c r="CB87" s="89" t="s">
        <v>5208</v>
      </c>
    </row>
    <row r="88" spans="1:80" ht="15" customHeight="1">
      <c r="A88" s="133"/>
      <c r="C88" s="58" t="s">
        <v>5209</v>
      </c>
      <c r="D88" s="1125" t="str">
        <f>IF(CNGE_2025_M1_Secc5_Sub1!$D93="","",CNGE_2025_M1_Secc5_Sub1!$D93)</f>
        <v/>
      </c>
      <c r="E88" s="889"/>
      <c r="F88" s="889"/>
      <c r="G88" s="889"/>
      <c r="H88" s="889"/>
      <c r="I88" s="889"/>
      <c r="J88" s="889"/>
      <c r="K88" s="889"/>
      <c r="L88" s="889"/>
      <c r="M88" s="889"/>
      <c r="N88" s="890"/>
      <c r="O88" s="992"/>
      <c r="P88" s="885"/>
      <c r="Q88" s="813"/>
      <c r="R88" s="813"/>
      <c r="S88" s="813"/>
      <c r="T88" s="813"/>
      <c r="U88" s="813"/>
      <c r="V88" s="813"/>
      <c r="W88" s="813"/>
      <c r="X88" s="813"/>
      <c r="Y88" s="813"/>
      <c r="Z88" s="813"/>
      <c r="AA88" s="813"/>
      <c r="AB88" s="813"/>
      <c r="AC88" s="813"/>
      <c r="AD88" s="813"/>
      <c r="AI88" s="767">
        <f t="shared" si="0"/>
        <v>0</v>
      </c>
      <c r="AJ88" s="793">
        <f>IF(AND(COUNTBLANK(D88)=0,CNGE_2025_M1_Secc5_Sub5!$P$71&lt;&gt;"",CNGE_2025_M1_Secc5_Sub5!$P$71&lt;&gt;1,COUNTA(Q88:R88)=0),0,IF(AND(COUNTBLANK(D88)=0,CNGE_2025_M1_Secc5_Sub5!$P$71&lt;&gt;"",CNGE_2025_M1_Secc5_Sub5!$P$71=1,COUNTA(Q88:R88)=2),0,IF(AND(COUNTBLANK(D88)=1,COUNTA(Q88:R88)=0),0,1)))</f>
        <v>0</v>
      </c>
      <c r="AK88" s="795">
        <f>IF(AND(COUNTBLANK(D88)=0,CNGE_2025_M1_Secc5_Sub5!$P$72&lt;&gt;"",CNGE_2025_M1_Secc5_Sub5!$P$72&lt;&gt;1,COUNTA(S88:T88)=0),0,IF(AND(COUNTBLANK(D88)=0,CNGE_2025_M1_Secc5_Sub5!$P$72&lt;&gt;"",CNGE_2025_M1_Secc5_Sub5!$P$72=1,COUNTA(S88:T88)=2),0,IF(AND(COUNTBLANK(D88)=1,COUNTA(S88:T88)=0),0,1)))</f>
        <v>0</v>
      </c>
      <c r="AL88" s="793">
        <f>IF(AND(COUNTBLANK(D88)=0,CNGE_2025_M1_Secc5_Sub5!$P$73&lt;&gt;"",CNGE_2025_M1_Secc5_Sub5!$P$73&lt;&gt;1,COUNTA(U88:V88)=0),0,IF(AND(COUNTBLANK(D88)=0,CNGE_2025_M1_Secc5_Sub5!$P$73&lt;&gt;"",CNGE_2025_M1_Secc5_Sub5!$P$73=1,COUNTA(U88:V88)=2),0,IF(AND(COUNTBLANK(D88)=1,COUNTA(U88:V88)=0),0,1)))</f>
        <v>0</v>
      </c>
      <c r="AM88" s="795">
        <f>IF(AND(COUNTBLANK(D88)=0,CNGE_2025_M1_Secc5_Sub5!$P$74&lt;&gt;"",CNGE_2025_M1_Secc5_Sub5!$P$74&lt;&gt;1,COUNTA(W88:X88)=0),0,IF(AND(COUNTBLANK(D88)=0,CNGE_2025_M1_Secc5_Sub5!$P$74&lt;&gt;"",CNGE_2025_M1_Secc5_Sub5!$P$74=1,COUNTA(W88:X88)=2),0,IF(AND(COUNTBLANK(D88)=1,COUNTA(W88:X88)=0),0,1)))</f>
        <v>0</v>
      </c>
      <c r="AN88" s="793">
        <f>IF(AND(COUNTBLANK(D88)=0,CNGE_2025_M1_Secc5_Sub5!$P$75&lt;&gt;"",CNGE_2025_M1_Secc5_Sub5!$P$75&lt;&gt;1,COUNTA(Y88:Z88)=0),0,IF(AND(COUNTBLANK(D88)=0,CNGE_2025_M1_Secc5_Sub5!$P$75&lt;&gt;"",CNGE_2025_M1_Secc5_Sub5!$P$75=1,COUNTA(Y88:Z88)=2),0,IF(AND(COUNTBLANK(D88)=1,COUNTA(Y88:Z88)=0),0,1)))</f>
        <v>0</v>
      </c>
      <c r="AO88" s="795">
        <f>IF(AND(COUNTBLANK(D88)=0,CNGE_2025_M1_Secc5_Sub5!$P$76&lt;&gt;"",CNGE_2025_M1_Secc5_Sub5!$P$76&lt;&gt;1,COUNTA(AA88:AB88)=0),0,IF(AND(COUNTBLANK(D88)=0,CNGE_2025_M1_Secc5_Sub5!$P$76&lt;&gt;"",CNGE_2025_M1_Secc5_Sub5!$P$76=1,COUNTA(AA88:AB88)=2),0,IF(AND(COUNTBLANK(D88)=1,COUNTA(AA88:AB88)=0),0,1)))</f>
        <v>0</v>
      </c>
      <c r="AP88" s="793">
        <f>IF(AND(COUNTBLANK(D88)=0,CNGE_2025_M1_Secc5_Sub5!$P$77&lt;&gt;"",CNGE_2025_M1_Secc5_Sub5!$P$77&lt;&gt;1,COUNTA(AC88:AD88)=0),0,IF(AND(COUNTBLANK(D88)=0,CNGE_2025_M1_Secc5_Sub5!$P$77&lt;&gt;"",CNGE_2025_M1_Secc5_Sub5!$P$77=1,COUNTA(AC88:AD88)=2),0,IF(AND(COUNTBLANK(D88)=1,COUNTA(AC88:AD88)=0),0,1)))</f>
        <v>0</v>
      </c>
      <c r="AQ88" s="723">
        <f t="shared" si="1"/>
        <v>0</v>
      </c>
      <c r="AR88" s="293">
        <f t="shared" si="2"/>
        <v>0</v>
      </c>
      <c r="AS88" s="294" t="str">
        <f>IF(AR88=0,"",
IF(SUM($AR$26:AR88)=1,AT88,
IF($AR$146&gt;SUM($AR$26:AR88),_xlfn.CONCAT(", ",AT88),
IF($AR$146=SUM($AR$26:AR88),_xlfn.CONCAT(" y ",AT88)))))</f>
        <v/>
      </c>
      <c r="AT88" s="89" t="s">
        <v>5210</v>
      </c>
      <c r="BB88" s="439">
        <f>IF(OR(Q88="NS",CNGE_2025_M1_Secc5_Sub5!$T$71="NS"),0,IF(AND(Q88="NA",CNGE_2025_M1_Secc5_Sub5!$T$71="NA"),0,IF(Q88&lt;=SUM(CNGE_2025_M1_Secc5_Sub5!$T$71),0,1)))</f>
        <v>0</v>
      </c>
      <c r="BC88" s="625">
        <f>IF(OR(S88="NS",CNGE_2025_M1_Secc5_Sub5!$T$72="NS"),0,IF(AND(S88="NA",CNGE_2025_M1_Secc5_Sub5!$T$72="NA"),0,IF(S88&lt;=SUM(CNGE_2025_M1_Secc5_Sub5!$T$72),0,1)))</f>
        <v>0</v>
      </c>
      <c r="BD88" s="439">
        <f>IF(OR(U88="NS",CNGE_2025_M1_Secc5_Sub5!$T$73="NS"),0,IF(AND(U88="NA",CNGE_2025_M1_Secc5_Sub5!$T$73="NA"),0,IF(U88&lt;=SUM(CNGE_2025_M1_Secc5_Sub5!$T$73),0,1)))</f>
        <v>0</v>
      </c>
      <c r="BE88" s="625">
        <f>IF(OR(W88="NS",CNGE_2025_M1_Secc5_Sub5!$T$74="NS"),0,IF(AND(W88="NA",CNGE_2025_M1_Secc5_Sub5!$T$74="NA"),0,IF(W88&lt;=SUM(CNGE_2025_M1_Secc5_Sub5!$T$74),0,1)))</f>
        <v>0</v>
      </c>
      <c r="BF88" s="439">
        <f>IF(OR(Y88="NS",CNGE_2025_M1_Secc5_Sub5!$T$75="NS"),0,IF(AND(Y88="NA",CNGE_2025_M1_Secc5_Sub5!$T$75="NA"),0,IF(Y88&lt;=SUM(CNGE_2025_M1_Secc5_Sub5!$T$75),0,1)))</f>
        <v>0</v>
      </c>
      <c r="BG88" s="625">
        <f>IF(OR(AA88="NS",CNGE_2025_M1_Secc5_Sub5!$T$76="NS"),0,IF(AND(AA88="NA",CNGE_2025_M1_Secc5_Sub5!$T$76="NA"),0,IF(AA88&lt;=SUM(CNGE_2025_M1_Secc5_Sub5!$T$76),0,1)))</f>
        <v>0</v>
      </c>
      <c r="BH88" s="439">
        <f>IF(OR(AC88="NS",CNGE_2025_M1_Secc5_Sub5!$T$77="NS"),0,IF(AND(AC88="NA",CNGE_2025_M1_Secc5_Sub5!$T$77="NA"),0,IF(AC88&lt;=SUM(CNGE_2025_M1_Secc5_Sub5!$T$77),0,1)))</f>
        <v>0</v>
      </c>
      <c r="BI88" s="293">
        <f t="shared" si="3"/>
        <v>0</v>
      </c>
      <c r="BJ88" s="294" t="str">
        <f>IF(BI88=0,"",
IF(SUM($BI$26:BI88)=1,BK88,
IF($BI$146&gt;SUM($BI$26:BI88),_xlfn.CONCAT(", ",BK88),
IF($BI$146=SUM($BI$26:BI88),_xlfn.CONCAT(" y ",BK88)))))</f>
        <v/>
      </c>
      <c r="BK88" s="89" t="s">
        <v>5210</v>
      </c>
      <c r="BS88" s="807">
        <f>IF(OR(R88="NS",CNGE_2025_M1_Secc5_Sub5!$T$85="NS"),0,IF(AND(R88="NA",CNGE_2025_M1_Secc5_Sub5!$T$85="NA"),0,IF(R88&lt;=SUM(CNGE_2025_M1_Secc5_Sub5!$T$85),0,1)))</f>
        <v>0</v>
      </c>
      <c r="BT88" s="492">
        <f>IF(OR(T88="NS",CNGE_2025_M1_Secc5_Sub5!$T$86="NS"),0,IF(AND(T88="NA",CNGE_2025_M1_Secc5_Sub5!$T$86="NA"),0,IF(T88&lt;=SUM(CNGE_2025_M1_Secc5_Sub5!$T$86),0,1)))</f>
        <v>0</v>
      </c>
      <c r="BU88" s="807">
        <f>IF(OR(V88="NS",CNGE_2025_M1_Secc5_Sub5!$T$87="NS"),0,IF(AND(V88="NA",CNGE_2025_M1_Secc5_Sub5!$T$87="NA"),0,IF(V88&lt;=SUM(CNGE_2025_M1_Secc5_Sub5!$T$87),0,1)))</f>
        <v>0</v>
      </c>
      <c r="BV88" s="492">
        <f>IF(OR(X88="NS",CNGE_2025_M1_Secc5_Sub5!$T$88="NS"),0,IF(AND(X88="NA",CNGE_2025_M1_Secc5_Sub5!$T$88="NA"),0,IF(X88&lt;=SUM(CNGE_2025_M1_Secc5_Sub5!$T$88),0,1)))</f>
        <v>0</v>
      </c>
      <c r="BW88" s="807">
        <f>IF(OR(Z88="NS",CNGE_2025_M1_Secc5_Sub5!$T$89="NS"),0,IF(AND(Z88="NA",CNGE_2025_M1_Secc5_Sub5!$T$89="NA"),0,IF(Z88&lt;=SUM(CNGE_2025_M1_Secc5_Sub5!$T$89),0,1)))</f>
        <v>0</v>
      </c>
      <c r="BX88" s="492">
        <f>IF(OR(AB88="NS",CNGE_2025_M1_Secc5_Sub5!$T$90="NS"),0,IF(AND(AB88="NA",CNGE_2025_M1_Secc5_Sub5!$T$90="NA"),0,IF(AB88&lt;=SUM(CNGE_2025_M1_Secc5_Sub5!$T$90),0,1)))</f>
        <v>0</v>
      </c>
      <c r="BY88" s="807">
        <f>IF(OR(AD88="NS",CNGE_2025_M1_Secc5_Sub5!$T$91="NS"),0,IF(AND(AD88="NA",CNGE_2025_M1_Secc5_Sub5!$T$91="NA"),0,IF(AD88&lt;=SUM(CNGE_2025_M1_Secc5_Sub5!$T$91),0,1)))</f>
        <v>0</v>
      </c>
      <c r="BZ88" s="293">
        <f t="shared" si="4"/>
        <v>0</v>
      </c>
      <c r="CA88" s="294" t="str">
        <f>IF(BZ88=0,"",
IF(SUM($BZ$26:BZ88)=1,CB88,
IF($BZ$146&gt;SUM($BZ$26:BZ88),_xlfn.CONCAT(", ",CB88),
IF($BZ$146=SUM($BZ$26:BZ88),_xlfn.CONCAT(" y ",CB88)))))</f>
        <v/>
      </c>
      <c r="CB88" s="89" t="s">
        <v>5210</v>
      </c>
    </row>
    <row r="89" spans="1:80" ht="15" customHeight="1">
      <c r="A89" s="133"/>
      <c r="C89" s="58" t="s">
        <v>5211</v>
      </c>
      <c r="D89" s="1125" t="str">
        <f>IF(CNGE_2025_M1_Secc5_Sub1!$D94="","",CNGE_2025_M1_Secc5_Sub1!$D94)</f>
        <v/>
      </c>
      <c r="E89" s="889"/>
      <c r="F89" s="889"/>
      <c r="G89" s="889"/>
      <c r="H89" s="889"/>
      <c r="I89" s="889"/>
      <c r="J89" s="889"/>
      <c r="K89" s="889"/>
      <c r="L89" s="889"/>
      <c r="M89" s="889"/>
      <c r="N89" s="890"/>
      <c r="O89" s="992"/>
      <c r="P89" s="885"/>
      <c r="Q89" s="813"/>
      <c r="R89" s="813"/>
      <c r="S89" s="813"/>
      <c r="T89" s="813"/>
      <c r="U89" s="813"/>
      <c r="V89" s="813"/>
      <c r="W89" s="813"/>
      <c r="X89" s="813"/>
      <c r="Y89" s="813"/>
      <c r="Z89" s="813"/>
      <c r="AA89" s="813"/>
      <c r="AB89" s="813"/>
      <c r="AC89" s="813"/>
      <c r="AD89" s="813"/>
      <c r="AI89" s="767">
        <f t="shared" si="0"/>
        <v>0</v>
      </c>
      <c r="AJ89" s="793">
        <f>IF(AND(COUNTBLANK(D89)=0,CNGE_2025_M1_Secc5_Sub5!$P$71&lt;&gt;"",CNGE_2025_M1_Secc5_Sub5!$P$71&lt;&gt;1,COUNTA(Q89:R89)=0),0,IF(AND(COUNTBLANK(D89)=0,CNGE_2025_M1_Secc5_Sub5!$P$71&lt;&gt;"",CNGE_2025_M1_Secc5_Sub5!$P$71=1,COUNTA(Q89:R89)=2),0,IF(AND(COUNTBLANK(D89)=1,COUNTA(Q89:R89)=0),0,1)))</f>
        <v>0</v>
      </c>
      <c r="AK89" s="795">
        <f>IF(AND(COUNTBLANK(D89)=0,CNGE_2025_M1_Secc5_Sub5!$P$72&lt;&gt;"",CNGE_2025_M1_Secc5_Sub5!$P$72&lt;&gt;1,COUNTA(S89:T89)=0),0,IF(AND(COUNTBLANK(D89)=0,CNGE_2025_M1_Secc5_Sub5!$P$72&lt;&gt;"",CNGE_2025_M1_Secc5_Sub5!$P$72=1,COUNTA(S89:T89)=2),0,IF(AND(COUNTBLANK(D89)=1,COUNTA(S89:T89)=0),0,1)))</f>
        <v>0</v>
      </c>
      <c r="AL89" s="793">
        <f>IF(AND(COUNTBLANK(D89)=0,CNGE_2025_M1_Secc5_Sub5!$P$73&lt;&gt;"",CNGE_2025_M1_Secc5_Sub5!$P$73&lt;&gt;1,COUNTA(U89:V89)=0),0,IF(AND(COUNTBLANK(D89)=0,CNGE_2025_M1_Secc5_Sub5!$P$73&lt;&gt;"",CNGE_2025_M1_Secc5_Sub5!$P$73=1,COUNTA(U89:V89)=2),0,IF(AND(COUNTBLANK(D89)=1,COUNTA(U89:V89)=0),0,1)))</f>
        <v>0</v>
      </c>
      <c r="AM89" s="795">
        <f>IF(AND(COUNTBLANK(D89)=0,CNGE_2025_M1_Secc5_Sub5!$P$74&lt;&gt;"",CNGE_2025_M1_Secc5_Sub5!$P$74&lt;&gt;1,COUNTA(W89:X89)=0),0,IF(AND(COUNTBLANK(D89)=0,CNGE_2025_M1_Secc5_Sub5!$P$74&lt;&gt;"",CNGE_2025_M1_Secc5_Sub5!$P$74=1,COUNTA(W89:X89)=2),0,IF(AND(COUNTBLANK(D89)=1,COUNTA(W89:X89)=0),0,1)))</f>
        <v>0</v>
      </c>
      <c r="AN89" s="793">
        <f>IF(AND(COUNTBLANK(D89)=0,CNGE_2025_M1_Secc5_Sub5!$P$75&lt;&gt;"",CNGE_2025_M1_Secc5_Sub5!$P$75&lt;&gt;1,COUNTA(Y89:Z89)=0),0,IF(AND(COUNTBLANK(D89)=0,CNGE_2025_M1_Secc5_Sub5!$P$75&lt;&gt;"",CNGE_2025_M1_Secc5_Sub5!$P$75=1,COUNTA(Y89:Z89)=2),0,IF(AND(COUNTBLANK(D89)=1,COUNTA(Y89:Z89)=0),0,1)))</f>
        <v>0</v>
      </c>
      <c r="AO89" s="795">
        <f>IF(AND(COUNTBLANK(D89)=0,CNGE_2025_M1_Secc5_Sub5!$P$76&lt;&gt;"",CNGE_2025_M1_Secc5_Sub5!$P$76&lt;&gt;1,COUNTA(AA89:AB89)=0),0,IF(AND(COUNTBLANK(D89)=0,CNGE_2025_M1_Secc5_Sub5!$P$76&lt;&gt;"",CNGE_2025_M1_Secc5_Sub5!$P$76=1,COUNTA(AA89:AB89)=2),0,IF(AND(COUNTBLANK(D89)=1,COUNTA(AA89:AB89)=0),0,1)))</f>
        <v>0</v>
      </c>
      <c r="AP89" s="793">
        <f>IF(AND(COUNTBLANK(D89)=0,CNGE_2025_M1_Secc5_Sub5!$P$77&lt;&gt;"",CNGE_2025_M1_Secc5_Sub5!$P$77&lt;&gt;1,COUNTA(AC89:AD89)=0),0,IF(AND(COUNTBLANK(D89)=0,CNGE_2025_M1_Secc5_Sub5!$P$77&lt;&gt;"",CNGE_2025_M1_Secc5_Sub5!$P$77=1,COUNTA(AC89:AD89)=2),0,IF(AND(COUNTBLANK(D89)=1,COUNTA(AC89:AD89)=0),0,1)))</f>
        <v>0</v>
      </c>
      <c r="AQ89" s="723">
        <f t="shared" si="1"/>
        <v>0</v>
      </c>
      <c r="AR89" s="293">
        <f t="shared" si="2"/>
        <v>0</v>
      </c>
      <c r="AS89" s="294" t="str">
        <f>IF(AR89=0,"",
IF(SUM($AR$26:AR89)=1,AT89,
IF($AR$146&gt;SUM($AR$26:AR89),_xlfn.CONCAT(", ",AT89),
IF($AR$146=SUM($AR$26:AR89),_xlfn.CONCAT(" y ",AT89)))))</f>
        <v/>
      </c>
      <c r="AT89" s="89" t="s">
        <v>5212</v>
      </c>
      <c r="BB89" s="439">
        <f>IF(OR(Q89="NS",CNGE_2025_M1_Secc5_Sub5!$T$71="NS"),0,IF(AND(Q89="NA",CNGE_2025_M1_Secc5_Sub5!$T$71="NA"),0,IF(Q89&lt;=SUM(CNGE_2025_M1_Secc5_Sub5!$T$71),0,1)))</f>
        <v>0</v>
      </c>
      <c r="BC89" s="625">
        <f>IF(OR(S89="NS",CNGE_2025_M1_Secc5_Sub5!$T$72="NS"),0,IF(AND(S89="NA",CNGE_2025_M1_Secc5_Sub5!$T$72="NA"),0,IF(S89&lt;=SUM(CNGE_2025_M1_Secc5_Sub5!$T$72),0,1)))</f>
        <v>0</v>
      </c>
      <c r="BD89" s="439">
        <f>IF(OR(U89="NS",CNGE_2025_M1_Secc5_Sub5!$T$73="NS"),0,IF(AND(U89="NA",CNGE_2025_M1_Secc5_Sub5!$T$73="NA"),0,IF(U89&lt;=SUM(CNGE_2025_M1_Secc5_Sub5!$T$73),0,1)))</f>
        <v>0</v>
      </c>
      <c r="BE89" s="625">
        <f>IF(OR(W89="NS",CNGE_2025_M1_Secc5_Sub5!$T$74="NS"),0,IF(AND(W89="NA",CNGE_2025_M1_Secc5_Sub5!$T$74="NA"),0,IF(W89&lt;=SUM(CNGE_2025_M1_Secc5_Sub5!$T$74),0,1)))</f>
        <v>0</v>
      </c>
      <c r="BF89" s="439">
        <f>IF(OR(Y89="NS",CNGE_2025_M1_Secc5_Sub5!$T$75="NS"),0,IF(AND(Y89="NA",CNGE_2025_M1_Secc5_Sub5!$T$75="NA"),0,IF(Y89&lt;=SUM(CNGE_2025_M1_Secc5_Sub5!$T$75),0,1)))</f>
        <v>0</v>
      </c>
      <c r="BG89" s="625">
        <f>IF(OR(AA89="NS",CNGE_2025_M1_Secc5_Sub5!$T$76="NS"),0,IF(AND(AA89="NA",CNGE_2025_M1_Secc5_Sub5!$T$76="NA"),0,IF(AA89&lt;=SUM(CNGE_2025_M1_Secc5_Sub5!$T$76),0,1)))</f>
        <v>0</v>
      </c>
      <c r="BH89" s="439">
        <f>IF(OR(AC89="NS",CNGE_2025_M1_Secc5_Sub5!$T$77="NS"),0,IF(AND(AC89="NA",CNGE_2025_M1_Secc5_Sub5!$T$77="NA"),0,IF(AC89&lt;=SUM(CNGE_2025_M1_Secc5_Sub5!$T$77),0,1)))</f>
        <v>0</v>
      </c>
      <c r="BI89" s="293">
        <f t="shared" si="3"/>
        <v>0</v>
      </c>
      <c r="BJ89" s="294" t="str">
        <f>IF(BI89=0,"",
IF(SUM($BI$26:BI89)=1,BK89,
IF($BI$146&gt;SUM($BI$26:BI89),_xlfn.CONCAT(", ",BK89),
IF($BI$146=SUM($BI$26:BI89),_xlfn.CONCAT(" y ",BK89)))))</f>
        <v/>
      </c>
      <c r="BK89" s="89" t="s">
        <v>5212</v>
      </c>
      <c r="BS89" s="807">
        <f>IF(OR(R89="NS",CNGE_2025_M1_Secc5_Sub5!$T$85="NS"),0,IF(AND(R89="NA",CNGE_2025_M1_Secc5_Sub5!$T$85="NA"),0,IF(R89&lt;=SUM(CNGE_2025_M1_Secc5_Sub5!$T$85),0,1)))</f>
        <v>0</v>
      </c>
      <c r="BT89" s="492">
        <f>IF(OR(T89="NS",CNGE_2025_M1_Secc5_Sub5!$T$86="NS"),0,IF(AND(T89="NA",CNGE_2025_M1_Secc5_Sub5!$T$86="NA"),0,IF(T89&lt;=SUM(CNGE_2025_M1_Secc5_Sub5!$T$86),0,1)))</f>
        <v>0</v>
      </c>
      <c r="BU89" s="807">
        <f>IF(OR(V89="NS",CNGE_2025_M1_Secc5_Sub5!$T$87="NS"),0,IF(AND(V89="NA",CNGE_2025_M1_Secc5_Sub5!$T$87="NA"),0,IF(V89&lt;=SUM(CNGE_2025_M1_Secc5_Sub5!$T$87),0,1)))</f>
        <v>0</v>
      </c>
      <c r="BV89" s="492">
        <f>IF(OR(X89="NS",CNGE_2025_M1_Secc5_Sub5!$T$88="NS"),0,IF(AND(X89="NA",CNGE_2025_M1_Secc5_Sub5!$T$88="NA"),0,IF(X89&lt;=SUM(CNGE_2025_M1_Secc5_Sub5!$T$88),0,1)))</f>
        <v>0</v>
      </c>
      <c r="BW89" s="807">
        <f>IF(OR(Z89="NS",CNGE_2025_M1_Secc5_Sub5!$T$89="NS"),0,IF(AND(Z89="NA",CNGE_2025_M1_Secc5_Sub5!$T$89="NA"),0,IF(Z89&lt;=SUM(CNGE_2025_M1_Secc5_Sub5!$T$89),0,1)))</f>
        <v>0</v>
      </c>
      <c r="BX89" s="492">
        <f>IF(OR(AB89="NS",CNGE_2025_M1_Secc5_Sub5!$T$90="NS"),0,IF(AND(AB89="NA",CNGE_2025_M1_Secc5_Sub5!$T$90="NA"),0,IF(AB89&lt;=SUM(CNGE_2025_M1_Secc5_Sub5!$T$90),0,1)))</f>
        <v>0</v>
      </c>
      <c r="BY89" s="807">
        <f>IF(OR(AD89="NS",CNGE_2025_M1_Secc5_Sub5!$T$91="NS"),0,IF(AND(AD89="NA",CNGE_2025_M1_Secc5_Sub5!$T$91="NA"),0,IF(AD89&lt;=SUM(CNGE_2025_M1_Secc5_Sub5!$T$91),0,1)))</f>
        <v>0</v>
      </c>
      <c r="BZ89" s="293">
        <f t="shared" si="4"/>
        <v>0</v>
      </c>
      <c r="CA89" s="294" t="str">
        <f>IF(BZ89=0,"",
IF(SUM($BZ$26:BZ89)=1,CB89,
IF($BZ$146&gt;SUM($BZ$26:BZ89),_xlfn.CONCAT(", ",CB89),
IF($BZ$146=SUM($BZ$26:BZ89),_xlfn.CONCAT(" y ",CB89)))))</f>
        <v/>
      </c>
      <c r="CB89" s="89" t="s">
        <v>5212</v>
      </c>
    </row>
    <row r="90" spans="1:80" ht="15" customHeight="1">
      <c r="A90" s="133"/>
      <c r="C90" s="58" t="s">
        <v>5213</v>
      </c>
      <c r="D90" s="1125" t="str">
        <f>IF(CNGE_2025_M1_Secc5_Sub1!$D95="","",CNGE_2025_M1_Secc5_Sub1!$D95)</f>
        <v/>
      </c>
      <c r="E90" s="889"/>
      <c r="F90" s="889"/>
      <c r="G90" s="889"/>
      <c r="H90" s="889"/>
      <c r="I90" s="889"/>
      <c r="J90" s="889"/>
      <c r="K90" s="889"/>
      <c r="L90" s="889"/>
      <c r="M90" s="889"/>
      <c r="N90" s="890"/>
      <c r="O90" s="992"/>
      <c r="P90" s="885"/>
      <c r="Q90" s="813"/>
      <c r="R90" s="813"/>
      <c r="S90" s="813"/>
      <c r="T90" s="813"/>
      <c r="U90" s="813"/>
      <c r="V90" s="813"/>
      <c r="W90" s="813"/>
      <c r="X90" s="813"/>
      <c r="Y90" s="813"/>
      <c r="Z90" s="813"/>
      <c r="AA90" s="813"/>
      <c r="AB90" s="813"/>
      <c r="AC90" s="813"/>
      <c r="AD90" s="813"/>
      <c r="AI90" s="767">
        <f t="shared" si="0"/>
        <v>0</v>
      </c>
      <c r="AJ90" s="793">
        <f>IF(AND(COUNTBLANK(D90)=0,CNGE_2025_M1_Secc5_Sub5!$P$71&lt;&gt;"",CNGE_2025_M1_Secc5_Sub5!$P$71&lt;&gt;1,COUNTA(Q90:R90)=0),0,IF(AND(COUNTBLANK(D90)=0,CNGE_2025_M1_Secc5_Sub5!$P$71&lt;&gt;"",CNGE_2025_M1_Secc5_Sub5!$P$71=1,COUNTA(Q90:R90)=2),0,IF(AND(COUNTBLANK(D90)=1,COUNTA(Q90:R90)=0),0,1)))</f>
        <v>0</v>
      </c>
      <c r="AK90" s="795">
        <f>IF(AND(COUNTBLANK(D90)=0,CNGE_2025_M1_Secc5_Sub5!$P$72&lt;&gt;"",CNGE_2025_M1_Secc5_Sub5!$P$72&lt;&gt;1,COUNTA(S90:T90)=0),0,IF(AND(COUNTBLANK(D90)=0,CNGE_2025_M1_Secc5_Sub5!$P$72&lt;&gt;"",CNGE_2025_M1_Secc5_Sub5!$P$72=1,COUNTA(S90:T90)=2),0,IF(AND(COUNTBLANK(D90)=1,COUNTA(S90:T90)=0),0,1)))</f>
        <v>0</v>
      </c>
      <c r="AL90" s="793">
        <f>IF(AND(COUNTBLANK(D90)=0,CNGE_2025_M1_Secc5_Sub5!$P$73&lt;&gt;"",CNGE_2025_M1_Secc5_Sub5!$P$73&lt;&gt;1,COUNTA(U90:V90)=0),0,IF(AND(COUNTBLANK(D90)=0,CNGE_2025_M1_Secc5_Sub5!$P$73&lt;&gt;"",CNGE_2025_M1_Secc5_Sub5!$P$73=1,COUNTA(U90:V90)=2),0,IF(AND(COUNTBLANK(D90)=1,COUNTA(U90:V90)=0),0,1)))</f>
        <v>0</v>
      </c>
      <c r="AM90" s="795">
        <f>IF(AND(COUNTBLANK(D90)=0,CNGE_2025_M1_Secc5_Sub5!$P$74&lt;&gt;"",CNGE_2025_M1_Secc5_Sub5!$P$74&lt;&gt;1,COUNTA(W90:X90)=0),0,IF(AND(COUNTBLANK(D90)=0,CNGE_2025_M1_Secc5_Sub5!$P$74&lt;&gt;"",CNGE_2025_M1_Secc5_Sub5!$P$74=1,COUNTA(W90:X90)=2),0,IF(AND(COUNTBLANK(D90)=1,COUNTA(W90:X90)=0),0,1)))</f>
        <v>0</v>
      </c>
      <c r="AN90" s="793">
        <f>IF(AND(COUNTBLANK(D90)=0,CNGE_2025_M1_Secc5_Sub5!$P$75&lt;&gt;"",CNGE_2025_M1_Secc5_Sub5!$P$75&lt;&gt;1,COUNTA(Y90:Z90)=0),0,IF(AND(COUNTBLANK(D90)=0,CNGE_2025_M1_Secc5_Sub5!$P$75&lt;&gt;"",CNGE_2025_M1_Secc5_Sub5!$P$75=1,COUNTA(Y90:Z90)=2),0,IF(AND(COUNTBLANK(D90)=1,COUNTA(Y90:Z90)=0),0,1)))</f>
        <v>0</v>
      </c>
      <c r="AO90" s="795">
        <f>IF(AND(COUNTBLANK(D90)=0,CNGE_2025_M1_Secc5_Sub5!$P$76&lt;&gt;"",CNGE_2025_M1_Secc5_Sub5!$P$76&lt;&gt;1,COUNTA(AA90:AB90)=0),0,IF(AND(COUNTBLANK(D90)=0,CNGE_2025_M1_Secc5_Sub5!$P$76&lt;&gt;"",CNGE_2025_M1_Secc5_Sub5!$P$76=1,COUNTA(AA90:AB90)=2),0,IF(AND(COUNTBLANK(D90)=1,COUNTA(AA90:AB90)=0),0,1)))</f>
        <v>0</v>
      </c>
      <c r="AP90" s="793">
        <f>IF(AND(COUNTBLANK(D90)=0,CNGE_2025_M1_Secc5_Sub5!$P$77&lt;&gt;"",CNGE_2025_M1_Secc5_Sub5!$P$77&lt;&gt;1,COUNTA(AC90:AD90)=0),0,IF(AND(COUNTBLANK(D90)=0,CNGE_2025_M1_Secc5_Sub5!$P$77&lt;&gt;"",CNGE_2025_M1_Secc5_Sub5!$P$77=1,COUNTA(AC90:AD90)=2),0,IF(AND(COUNTBLANK(D90)=1,COUNTA(AC90:AD90)=0),0,1)))</f>
        <v>0</v>
      </c>
      <c r="AQ90" s="723">
        <f t="shared" si="1"/>
        <v>0</v>
      </c>
      <c r="AR90" s="293">
        <f t="shared" si="2"/>
        <v>0</v>
      </c>
      <c r="AS90" s="294" t="str">
        <f>IF(AR90=0,"",
IF(SUM($AR$26:AR90)=1,AT90,
IF($AR$146&gt;SUM($AR$26:AR90),_xlfn.CONCAT(", ",AT90),
IF($AR$146=SUM($AR$26:AR90),_xlfn.CONCAT(" y ",AT90)))))</f>
        <v/>
      </c>
      <c r="AT90" s="89" t="s">
        <v>5214</v>
      </c>
      <c r="BB90" s="439">
        <f>IF(OR(Q90="NS",CNGE_2025_M1_Secc5_Sub5!$T$71="NS"),0,IF(AND(Q90="NA",CNGE_2025_M1_Secc5_Sub5!$T$71="NA"),0,IF(Q90&lt;=SUM(CNGE_2025_M1_Secc5_Sub5!$T$71),0,1)))</f>
        <v>0</v>
      </c>
      <c r="BC90" s="625">
        <f>IF(OR(S90="NS",CNGE_2025_M1_Secc5_Sub5!$T$72="NS"),0,IF(AND(S90="NA",CNGE_2025_M1_Secc5_Sub5!$T$72="NA"),0,IF(S90&lt;=SUM(CNGE_2025_M1_Secc5_Sub5!$T$72),0,1)))</f>
        <v>0</v>
      </c>
      <c r="BD90" s="439">
        <f>IF(OR(U90="NS",CNGE_2025_M1_Secc5_Sub5!$T$73="NS"),0,IF(AND(U90="NA",CNGE_2025_M1_Secc5_Sub5!$T$73="NA"),0,IF(U90&lt;=SUM(CNGE_2025_M1_Secc5_Sub5!$T$73),0,1)))</f>
        <v>0</v>
      </c>
      <c r="BE90" s="625">
        <f>IF(OR(W90="NS",CNGE_2025_M1_Secc5_Sub5!$T$74="NS"),0,IF(AND(W90="NA",CNGE_2025_M1_Secc5_Sub5!$T$74="NA"),0,IF(W90&lt;=SUM(CNGE_2025_M1_Secc5_Sub5!$T$74),0,1)))</f>
        <v>0</v>
      </c>
      <c r="BF90" s="439">
        <f>IF(OR(Y90="NS",CNGE_2025_M1_Secc5_Sub5!$T$75="NS"),0,IF(AND(Y90="NA",CNGE_2025_M1_Secc5_Sub5!$T$75="NA"),0,IF(Y90&lt;=SUM(CNGE_2025_M1_Secc5_Sub5!$T$75),0,1)))</f>
        <v>0</v>
      </c>
      <c r="BG90" s="625">
        <f>IF(OR(AA90="NS",CNGE_2025_M1_Secc5_Sub5!$T$76="NS"),0,IF(AND(AA90="NA",CNGE_2025_M1_Secc5_Sub5!$T$76="NA"),0,IF(AA90&lt;=SUM(CNGE_2025_M1_Secc5_Sub5!$T$76),0,1)))</f>
        <v>0</v>
      </c>
      <c r="BH90" s="439">
        <f>IF(OR(AC90="NS",CNGE_2025_M1_Secc5_Sub5!$T$77="NS"),0,IF(AND(AC90="NA",CNGE_2025_M1_Secc5_Sub5!$T$77="NA"),0,IF(AC90&lt;=SUM(CNGE_2025_M1_Secc5_Sub5!$T$77),0,1)))</f>
        <v>0</v>
      </c>
      <c r="BI90" s="293">
        <f t="shared" si="3"/>
        <v>0</v>
      </c>
      <c r="BJ90" s="294" t="str">
        <f>IF(BI90=0,"",
IF(SUM($BI$26:BI90)=1,BK90,
IF($BI$146&gt;SUM($BI$26:BI90),_xlfn.CONCAT(", ",BK90),
IF($BI$146=SUM($BI$26:BI90),_xlfn.CONCAT(" y ",BK90)))))</f>
        <v/>
      </c>
      <c r="BK90" s="89" t="s">
        <v>5214</v>
      </c>
      <c r="BS90" s="807">
        <f>IF(OR(R90="NS",CNGE_2025_M1_Secc5_Sub5!$T$85="NS"),0,IF(AND(R90="NA",CNGE_2025_M1_Secc5_Sub5!$T$85="NA"),0,IF(R90&lt;=SUM(CNGE_2025_M1_Secc5_Sub5!$T$85),0,1)))</f>
        <v>0</v>
      </c>
      <c r="BT90" s="492">
        <f>IF(OR(T90="NS",CNGE_2025_M1_Secc5_Sub5!$T$86="NS"),0,IF(AND(T90="NA",CNGE_2025_M1_Secc5_Sub5!$T$86="NA"),0,IF(T90&lt;=SUM(CNGE_2025_M1_Secc5_Sub5!$T$86),0,1)))</f>
        <v>0</v>
      </c>
      <c r="BU90" s="807">
        <f>IF(OR(V90="NS",CNGE_2025_M1_Secc5_Sub5!$T$87="NS"),0,IF(AND(V90="NA",CNGE_2025_M1_Secc5_Sub5!$T$87="NA"),0,IF(V90&lt;=SUM(CNGE_2025_M1_Secc5_Sub5!$T$87),0,1)))</f>
        <v>0</v>
      </c>
      <c r="BV90" s="492">
        <f>IF(OR(X90="NS",CNGE_2025_M1_Secc5_Sub5!$T$88="NS"),0,IF(AND(X90="NA",CNGE_2025_M1_Secc5_Sub5!$T$88="NA"),0,IF(X90&lt;=SUM(CNGE_2025_M1_Secc5_Sub5!$T$88),0,1)))</f>
        <v>0</v>
      </c>
      <c r="BW90" s="807">
        <f>IF(OR(Z90="NS",CNGE_2025_M1_Secc5_Sub5!$T$89="NS"),0,IF(AND(Z90="NA",CNGE_2025_M1_Secc5_Sub5!$T$89="NA"),0,IF(Z90&lt;=SUM(CNGE_2025_M1_Secc5_Sub5!$T$89),0,1)))</f>
        <v>0</v>
      </c>
      <c r="BX90" s="492">
        <f>IF(OR(AB90="NS",CNGE_2025_M1_Secc5_Sub5!$T$90="NS"),0,IF(AND(AB90="NA",CNGE_2025_M1_Secc5_Sub5!$T$90="NA"),0,IF(AB90&lt;=SUM(CNGE_2025_M1_Secc5_Sub5!$T$90),0,1)))</f>
        <v>0</v>
      </c>
      <c r="BY90" s="807">
        <f>IF(OR(AD90="NS",CNGE_2025_M1_Secc5_Sub5!$T$91="NS"),0,IF(AND(AD90="NA",CNGE_2025_M1_Secc5_Sub5!$T$91="NA"),0,IF(AD90&lt;=SUM(CNGE_2025_M1_Secc5_Sub5!$T$91),0,1)))</f>
        <v>0</v>
      </c>
      <c r="BZ90" s="293">
        <f t="shared" si="4"/>
        <v>0</v>
      </c>
      <c r="CA90" s="294" t="str">
        <f>IF(BZ90=0,"",
IF(SUM($BZ$26:BZ90)=1,CB90,
IF($BZ$146&gt;SUM($BZ$26:BZ90),_xlfn.CONCAT(", ",CB90),
IF($BZ$146=SUM($BZ$26:BZ90),_xlfn.CONCAT(" y ",CB90)))))</f>
        <v/>
      </c>
      <c r="CB90" s="89" t="s">
        <v>5214</v>
      </c>
    </row>
    <row r="91" spans="1:80" ht="15" customHeight="1">
      <c r="A91" s="133"/>
      <c r="C91" s="58" t="s">
        <v>5215</v>
      </c>
      <c r="D91" s="1125" t="str">
        <f>IF(CNGE_2025_M1_Secc5_Sub1!$D96="","",CNGE_2025_M1_Secc5_Sub1!$D96)</f>
        <v/>
      </c>
      <c r="E91" s="889"/>
      <c r="F91" s="889"/>
      <c r="G91" s="889"/>
      <c r="H91" s="889"/>
      <c r="I91" s="889"/>
      <c r="J91" s="889"/>
      <c r="K91" s="889"/>
      <c r="L91" s="889"/>
      <c r="M91" s="889"/>
      <c r="N91" s="890"/>
      <c r="O91" s="992"/>
      <c r="P91" s="885"/>
      <c r="Q91" s="813"/>
      <c r="R91" s="813"/>
      <c r="S91" s="813"/>
      <c r="T91" s="813"/>
      <c r="U91" s="813"/>
      <c r="V91" s="813"/>
      <c r="W91" s="813"/>
      <c r="X91" s="813"/>
      <c r="Y91" s="813"/>
      <c r="Z91" s="813"/>
      <c r="AA91" s="813"/>
      <c r="AB91" s="813"/>
      <c r="AC91" s="813"/>
      <c r="AD91" s="813"/>
      <c r="AI91" s="767">
        <f t="shared" ref="AI91:AI145" si="5">IF(AND($O91="X",COUNTA(Q91:AD91)&gt;0),1,0)</f>
        <v>0</v>
      </c>
      <c r="AJ91" s="793">
        <f>IF(AND(COUNTBLANK(D91)=0,CNGE_2025_M1_Secc5_Sub5!$P$71&lt;&gt;"",CNGE_2025_M1_Secc5_Sub5!$P$71&lt;&gt;1,COUNTA(Q91:R91)=0),0,IF(AND(COUNTBLANK(D91)=0,CNGE_2025_M1_Secc5_Sub5!$P$71&lt;&gt;"",CNGE_2025_M1_Secc5_Sub5!$P$71=1,COUNTA(Q91:R91)=2),0,IF(AND(COUNTBLANK(D91)=1,COUNTA(Q91:R91)=0),0,1)))</f>
        <v>0</v>
      </c>
      <c r="AK91" s="795">
        <f>IF(AND(COUNTBLANK(D91)=0,CNGE_2025_M1_Secc5_Sub5!$P$72&lt;&gt;"",CNGE_2025_M1_Secc5_Sub5!$P$72&lt;&gt;1,COUNTA(S91:T91)=0),0,IF(AND(COUNTBLANK(D91)=0,CNGE_2025_M1_Secc5_Sub5!$P$72&lt;&gt;"",CNGE_2025_M1_Secc5_Sub5!$P$72=1,COUNTA(S91:T91)=2),0,IF(AND(COUNTBLANK(D91)=1,COUNTA(S91:T91)=0),0,1)))</f>
        <v>0</v>
      </c>
      <c r="AL91" s="793">
        <f>IF(AND(COUNTBLANK(D91)=0,CNGE_2025_M1_Secc5_Sub5!$P$73&lt;&gt;"",CNGE_2025_M1_Secc5_Sub5!$P$73&lt;&gt;1,COUNTA(U91:V91)=0),0,IF(AND(COUNTBLANK(D91)=0,CNGE_2025_M1_Secc5_Sub5!$P$73&lt;&gt;"",CNGE_2025_M1_Secc5_Sub5!$P$73=1,COUNTA(U91:V91)=2),0,IF(AND(COUNTBLANK(D91)=1,COUNTA(U91:V91)=0),0,1)))</f>
        <v>0</v>
      </c>
      <c r="AM91" s="795">
        <f>IF(AND(COUNTBLANK(D91)=0,CNGE_2025_M1_Secc5_Sub5!$P$74&lt;&gt;"",CNGE_2025_M1_Secc5_Sub5!$P$74&lt;&gt;1,COUNTA(W91:X91)=0),0,IF(AND(COUNTBLANK(D91)=0,CNGE_2025_M1_Secc5_Sub5!$P$74&lt;&gt;"",CNGE_2025_M1_Secc5_Sub5!$P$74=1,COUNTA(W91:X91)=2),0,IF(AND(COUNTBLANK(D91)=1,COUNTA(W91:X91)=0),0,1)))</f>
        <v>0</v>
      </c>
      <c r="AN91" s="793">
        <f>IF(AND(COUNTBLANK(D91)=0,CNGE_2025_M1_Secc5_Sub5!$P$75&lt;&gt;"",CNGE_2025_M1_Secc5_Sub5!$P$75&lt;&gt;1,COUNTA(Y91:Z91)=0),0,IF(AND(COUNTBLANK(D91)=0,CNGE_2025_M1_Secc5_Sub5!$P$75&lt;&gt;"",CNGE_2025_M1_Secc5_Sub5!$P$75=1,COUNTA(Y91:Z91)=2),0,IF(AND(COUNTBLANK(D91)=1,COUNTA(Y91:Z91)=0),0,1)))</f>
        <v>0</v>
      </c>
      <c r="AO91" s="795">
        <f>IF(AND(COUNTBLANK(D91)=0,CNGE_2025_M1_Secc5_Sub5!$P$76&lt;&gt;"",CNGE_2025_M1_Secc5_Sub5!$P$76&lt;&gt;1,COUNTA(AA91:AB91)=0),0,IF(AND(COUNTBLANK(D91)=0,CNGE_2025_M1_Secc5_Sub5!$P$76&lt;&gt;"",CNGE_2025_M1_Secc5_Sub5!$P$76=1,COUNTA(AA91:AB91)=2),0,IF(AND(COUNTBLANK(D91)=1,COUNTA(AA91:AB91)=0),0,1)))</f>
        <v>0</v>
      </c>
      <c r="AP91" s="793">
        <f>IF(AND(COUNTBLANK(D91)=0,CNGE_2025_M1_Secc5_Sub5!$P$77&lt;&gt;"",CNGE_2025_M1_Secc5_Sub5!$P$77&lt;&gt;1,COUNTA(AC91:AD91)=0),0,IF(AND(COUNTBLANK(D91)=0,CNGE_2025_M1_Secc5_Sub5!$P$77&lt;&gt;"",CNGE_2025_M1_Secc5_Sub5!$P$77=1,COUNTA(AC91:AD91)=2),0,IF(AND(COUNTBLANK(D91)=1,COUNTA(AC91:AD91)=0),0,1)))</f>
        <v>0</v>
      </c>
      <c r="AQ91" s="723">
        <f t="shared" ref="AQ91:AQ145" si="6">IF(AND(COUNTBLANK(D91)=0,O91="",AJ91=0,AK91=0,AL91=0,AM91=0,AN91=0,AO91=0,AP91=0),0,IF(AND(COUNTBLANK(D91)=0,O91="X",COUNTA(Q91:AD91)=0),0,IF(AND(COUNTBLANK(D91)=1,COUNTA(O91:AD91)=0),0,1)))</f>
        <v>0</v>
      </c>
      <c r="AR91" s="293">
        <f t="shared" ref="AR91:AR145" si="7">IF(AQ91=0,0,1)</f>
        <v>0</v>
      </c>
      <c r="AS91" s="294" t="str">
        <f>IF(AR91=0,"",
IF(SUM($AR$26:AR91)=1,AT91,
IF($AR$146&gt;SUM($AR$26:AR91),_xlfn.CONCAT(", ",AT91),
IF($AR$146=SUM($AR$26:AR91),_xlfn.CONCAT(" y ",AT91)))))</f>
        <v/>
      </c>
      <c r="AT91" s="89" t="s">
        <v>5216</v>
      </c>
      <c r="BB91" s="439">
        <f>IF(OR(Q91="NS",CNGE_2025_M1_Secc5_Sub5!$T$71="NS"),0,IF(AND(Q91="NA",CNGE_2025_M1_Secc5_Sub5!$T$71="NA"),0,IF(Q91&lt;=SUM(CNGE_2025_M1_Secc5_Sub5!$T$71),0,1)))</f>
        <v>0</v>
      </c>
      <c r="BC91" s="625">
        <f>IF(OR(S91="NS",CNGE_2025_M1_Secc5_Sub5!$T$72="NS"),0,IF(AND(S91="NA",CNGE_2025_M1_Secc5_Sub5!$T$72="NA"),0,IF(S91&lt;=SUM(CNGE_2025_M1_Secc5_Sub5!$T$72),0,1)))</f>
        <v>0</v>
      </c>
      <c r="BD91" s="439">
        <f>IF(OR(U91="NS",CNGE_2025_M1_Secc5_Sub5!$T$73="NS"),0,IF(AND(U91="NA",CNGE_2025_M1_Secc5_Sub5!$T$73="NA"),0,IF(U91&lt;=SUM(CNGE_2025_M1_Secc5_Sub5!$T$73),0,1)))</f>
        <v>0</v>
      </c>
      <c r="BE91" s="625">
        <f>IF(OR(W91="NS",CNGE_2025_M1_Secc5_Sub5!$T$74="NS"),0,IF(AND(W91="NA",CNGE_2025_M1_Secc5_Sub5!$T$74="NA"),0,IF(W91&lt;=SUM(CNGE_2025_M1_Secc5_Sub5!$T$74),0,1)))</f>
        <v>0</v>
      </c>
      <c r="BF91" s="439">
        <f>IF(OR(Y91="NS",CNGE_2025_M1_Secc5_Sub5!$T$75="NS"),0,IF(AND(Y91="NA",CNGE_2025_M1_Secc5_Sub5!$T$75="NA"),0,IF(Y91&lt;=SUM(CNGE_2025_M1_Secc5_Sub5!$T$75),0,1)))</f>
        <v>0</v>
      </c>
      <c r="BG91" s="625">
        <f>IF(OR(AA91="NS",CNGE_2025_M1_Secc5_Sub5!$T$76="NS"),0,IF(AND(AA91="NA",CNGE_2025_M1_Secc5_Sub5!$T$76="NA"),0,IF(AA91&lt;=SUM(CNGE_2025_M1_Secc5_Sub5!$T$76),0,1)))</f>
        <v>0</v>
      </c>
      <c r="BH91" s="439">
        <f>IF(OR(AC91="NS",CNGE_2025_M1_Secc5_Sub5!$T$77="NS"),0,IF(AND(AC91="NA",CNGE_2025_M1_Secc5_Sub5!$T$77="NA"),0,IF(AC91&lt;=SUM(CNGE_2025_M1_Secc5_Sub5!$T$77),0,1)))</f>
        <v>0</v>
      </c>
      <c r="BI91" s="293">
        <f t="shared" ref="BI91:BI144" si="8">IF(SUM(BB91:BH91)=0,0,1)</f>
        <v>0</v>
      </c>
      <c r="BJ91" s="294" t="str">
        <f>IF(BI91=0,"",
IF(SUM($BI$26:BI91)=1,BK91,
IF($BI$146&gt;SUM($BI$26:BI91),_xlfn.CONCAT(", ",BK91),
IF($BI$146=SUM($BI$26:BI91),_xlfn.CONCAT(" y ",BK91)))))</f>
        <v/>
      </c>
      <c r="BK91" s="89" t="s">
        <v>5216</v>
      </c>
      <c r="BS91" s="807">
        <f>IF(OR(R91="NS",CNGE_2025_M1_Secc5_Sub5!$T$85="NS"),0,IF(AND(R91="NA",CNGE_2025_M1_Secc5_Sub5!$T$85="NA"),0,IF(R91&lt;=SUM(CNGE_2025_M1_Secc5_Sub5!$T$85),0,1)))</f>
        <v>0</v>
      </c>
      <c r="BT91" s="492">
        <f>IF(OR(T91="NS",CNGE_2025_M1_Secc5_Sub5!$T$86="NS"),0,IF(AND(T91="NA",CNGE_2025_M1_Secc5_Sub5!$T$86="NA"),0,IF(T91&lt;=SUM(CNGE_2025_M1_Secc5_Sub5!$T$86),0,1)))</f>
        <v>0</v>
      </c>
      <c r="BU91" s="807">
        <f>IF(OR(V91="NS",CNGE_2025_M1_Secc5_Sub5!$T$87="NS"),0,IF(AND(V91="NA",CNGE_2025_M1_Secc5_Sub5!$T$87="NA"),0,IF(V91&lt;=SUM(CNGE_2025_M1_Secc5_Sub5!$T$87),0,1)))</f>
        <v>0</v>
      </c>
      <c r="BV91" s="492">
        <f>IF(OR(X91="NS",CNGE_2025_M1_Secc5_Sub5!$T$88="NS"),0,IF(AND(X91="NA",CNGE_2025_M1_Secc5_Sub5!$T$88="NA"),0,IF(X91&lt;=SUM(CNGE_2025_M1_Secc5_Sub5!$T$88),0,1)))</f>
        <v>0</v>
      </c>
      <c r="BW91" s="807">
        <f>IF(OR(Z91="NS",CNGE_2025_M1_Secc5_Sub5!$T$89="NS"),0,IF(AND(Z91="NA",CNGE_2025_M1_Secc5_Sub5!$T$89="NA"),0,IF(Z91&lt;=SUM(CNGE_2025_M1_Secc5_Sub5!$T$89),0,1)))</f>
        <v>0</v>
      </c>
      <c r="BX91" s="492">
        <f>IF(OR(AB91="NS",CNGE_2025_M1_Secc5_Sub5!$T$90="NS"),0,IF(AND(AB91="NA",CNGE_2025_M1_Secc5_Sub5!$T$90="NA"),0,IF(AB91&lt;=SUM(CNGE_2025_M1_Secc5_Sub5!$T$90),0,1)))</f>
        <v>0</v>
      </c>
      <c r="BY91" s="807">
        <f>IF(OR(AD91="NS",CNGE_2025_M1_Secc5_Sub5!$T$91="NS"),0,IF(AND(AD91="NA",CNGE_2025_M1_Secc5_Sub5!$T$91="NA"),0,IF(AD91&lt;=SUM(CNGE_2025_M1_Secc5_Sub5!$T$91),0,1)))</f>
        <v>0</v>
      </c>
      <c r="BZ91" s="293">
        <f t="shared" ref="BZ91:BZ145" si="9">IF(SUM(BS91:BY91)=0,0,1)</f>
        <v>0</v>
      </c>
      <c r="CA91" s="294" t="str">
        <f>IF(BZ91=0,"",
IF(SUM($BZ$26:BZ91)=1,CB91,
IF($BZ$146&gt;SUM($BZ$26:BZ91),_xlfn.CONCAT(", ",CB91),
IF($BZ$146=SUM($BZ$26:BZ91),_xlfn.CONCAT(" y ",CB91)))))</f>
        <v/>
      </c>
      <c r="CB91" s="89" t="s">
        <v>5216</v>
      </c>
    </row>
    <row r="92" spans="1:80" ht="15" customHeight="1">
      <c r="A92" s="133"/>
      <c r="C92" s="58" t="s">
        <v>5217</v>
      </c>
      <c r="D92" s="1125" t="str">
        <f>IF(CNGE_2025_M1_Secc5_Sub1!$D97="","",CNGE_2025_M1_Secc5_Sub1!$D97)</f>
        <v/>
      </c>
      <c r="E92" s="889"/>
      <c r="F92" s="889"/>
      <c r="G92" s="889"/>
      <c r="H92" s="889"/>
      <c r="I92" s="889"/>
      <c r="J92" s="889"/>
      <c r="K92" s="889"/>
      <c r="L92" s="889"/>
      <c r="M92" s="889"/>
      <c r="N92" s="890"/>
      <c r="O92" s="992"/>
      <c r="P92" s="885"/>
      <c r="Q92" s="813"/>
      <c r="R92" s="813"/>
      <c r="S92" s="813"/>
      <c r="T92" s="813"/>
      <c r="U92" s="813"/>
      <c r="V92" s="813"/>
      <c r="W92" s="813"/>
      <c r="X92" s="813"/>
      <c r="Y92" s="813"/>
      <c r="Z92" s="813"/>
      <c r="AA92" s="813"/>
      <c r="AB92" s="813"/>
      <c r="AC92" s="813"/>
      <c r="AD92" s="813"/>
      <c r="AI92" s="767">
        <f t="shared" si="5"/>
        <v>0</v>
      </c>
      <c r="AJ92" s="793">
        <f>IF(AND(COUNTBLANK(D92)=0,CNGE_2025_M1_Secc5_Sub5!$P$71&lt;&gt;"",CNGE_2025_M1_Secc5_Sub5!$P$71&lt;&gt;1,COUNTA(Q92:R92)=0),0,IF(AND(COUNTBLANK(D92)=0,CNGE_2025_M1_Secc5_Sub5!$P$71&lt;&gt;"",CNGE_2025_M1_Secc5_Sub5!$P$71=1,COUNTA(Q92:R92)=2),0,IF(AND(COUNTBLANK(D92)=1,COUNTA(Q92:R92)=0),0,1)))</f>
        <v>0</v>
      </c>
      <c r="AK92" s="795">
        <f>IF(AND(COUNTBLANK(D92)=0,CNGE_2025_M1_Secc5_Sub5!$P$72&lt;&gt;"",CNGE_2025_M1_Secc5_Sub5!$P$72&lt;&gt;1,COUNTA(S92:T92)=0),0,IF(AND(COUNTBLANK(D92)=0,CNGE_2025_M1_Secc5_Sub5!$P$72&lt;&gt;"",CNGE_2025_M1_Secc5_Sub5!$P$72=1,COUNTA(S92:T92)=2),0,IF(AND(COUNTBLANK(D92)=1,COUNTA(S92:T92)=0),0,1)))</f>
        <v>0</v>
      </c>
      <c r="AL92" s="793">
        <f>IF(AND(COUNTBLANK(D92)=0,CNGE_2025_M1_Secc5_Sub5!$P$73&lt;&gt;"",CNGE_2025_M1_Secc5_Sub5!$P$73&lt;&gt;1,COUNTA(U92:V92)=0),0,IF(AND(COUNTBLANK(D92)=0,CNGE_2025_M1_Secc5_Sub5!$P$73&lt;&gt;"",CNGE_2025_M1_Secc5_Sub5!$P$73=1,COUNTA(U92:V92)=2),0,IF(AND(COUNTBLANK(D92)=1,COUNTA(U92:V92)=0),0,1)))</f>
        <v>0</v>
      </c>
      <c r="AM92" s="795">
        <f>IF(AND(COUNTBLANK(D92)=0,CNGE_2025_M1_Secc5_Sub5!$P$74&lt;&gt;"",CNGE_2025_M1_Secc5_Sub5!$P$74&lt;&gt;1,COUNTA(W92:X92)=0),0,IF(AND(COUNTBLANK(D92)=0,CNGE_2025_M1_Secc5_Sub5!$P$74&lt;&gt;"",CNGE_2025_M1_Secc5_Sub5!$P$74=1,COUNTA(W92:X92)=2),0,IF(AND(COUNTBLANK(D92)=1,COUNTA(W92:X92)=0),0,1)))</f>
        <v>0</v>
      </c>
      <c r="AN92" s="793">
        <f>IF(AND(COUNTBLANK(D92)=0,CNGE_2025_M1_Secc5_Sub5!$P$75&lt;&gt;"",CNGE_2025_M1_Secc5_Sub5!$P$75&lt;&gt;1,COUNTA(Y92:Z92)=0),0,IF(AND(COUNTBLANK(D92)=0,CNGE_2025_M1_Secc5_Sub5!$P$75&lt;&gt;"",CNGE_2025_M1_Secc5_Sub5!$P$75=1,COUNTA(Y92:Z92)=2),0,IF(AND(COUNTBLANK(D92)=1,COUNTA(Y92:Z92)=0),0,1)))</f>
        <v>0</v>
      </c>
      <c r="AO92" s="795">
        <f>IF(AND(COUNTBLANK(D92)=0,CNGE_2025_M1_Secc5_Sub5!$P$76&lt;&gt;"",CNGE_2025_M1_Secc5_Sub5!$P$76&lt;&gt;1,COUNTA(AA92:AB92)=0),0,IF(AND(COUNTBLANK(D92)=0,CNGE_2025_M1_Secc5_Sub5!$P$76&lt;&gt;"",CNGE_2025_M1_Secc5_Sub5!$P$76=1,COUNTA(AA92:AB92)=2),0,IF(AND(COUNTBLANK(D92)=1,COUNTA(AA92:AB92)=0),0,1)))</f>
        <v>0</v>
      </c>
      <c r="AP92" s="793">
        <f>IF(AND(COUNTBLANK(D92)=0,CNGE_2025_M1_Secc5_Sub5!$P$77&lt;&gt;"",CNGE_2025_M1_Secc5_Sub5!$P$77&lt;&gt;1,COUNTA(AC92:AD92)=0),0,IF(AND(COUNTBLANK(D92)=0,CNGE_2025_M1_Secc5_Sub5!$P$77&lt;&gt;"",CNGE_2025_M1_Secc5_Sub5!$P$77=1,COUNTA(AC92:AD92)=2),0,IF(AND(COUNTBLANK(D92)=1,COUNTA(AC92:AD92)=0),0,1)))</f>
        <v>0</v>
      </c>
      <c r="AQ92" s="723">
        <f t="shared" si="6"/>
        <v>0</v>
      </c>
      <c r="AR92" s="293">
        <f t="shared" si="7"/>
        <v>0</v>
      </c>
      <c r="AS92" s="294" t="str">
        <f>IF(AR92=0,"",
IF(SUM($AR$26:AR92)=1,AT92,
IF($AR$146&gt;SUM($AR$26:AR92),_xlfn.CONCAT(", ",AT92),
IF($AR$146=SUM($AR$26:AR92),_xlfn.CONCAT(" y ",AT92)))))</f>
        <v/>
      </c>
      <c r="AT92" s="89" t="s">
        <v>5218</v>
      </c>
      <c r="BB92" s="439">
        <f>IF(OR(Q92="NS",CNGE_2025_M1_Secc5_Sub5!$T$71="NS"),0,IF(AND(Q92="NA",CNGE_2025_M1_Secc5_Sub5!$T$71="NA"),0,IF(Q92&lt;=SUM(CNGE_2025_M1_Secc5_Sub5!$T$71),0,1)))</f>
        <v>0</v>
      </c>
      <c r="BC92" s="625">
        <f>IF(OR(S92="NS",CNGE_2025_M1_Secc5_Sub5!$T$72="NS"),0,IF(AND(S92="NA",CNGE_2025_M1_Secc5_Sub5!$T$72="NA"),0,IF(S92&lt;=SUM(CNGE_2025_M1_Secc5_Sub5!$T$72),0,1)))</f>
        <v>0</v>
      </c>
      <c r="BD92" s="439">
        <f>IF(OR(U92="NS",CNGE_2025_M1_Secc5_Sub5!$T$73="NS"),0,IF(AND(U92="NA",CNGE_2025_M1_Secc5_Sub5!$T$73="NA"),0,IF(U92&lt;=SUM(CNGE_2025_M1_Secc5_Sub5!$T$73),0,1)))</f>
        <v>0</v>
      </c>
      <c r="BE92" s="625">
        <f>IF(OR(W92="NS",CNGE_2025_M1_Secc5_Sub5!$T$74="NS"),0,IF(AND(W92="NA",CNGE_2025_M1_Secc5_Sub5!$T$74="NA"),0,IF(W92&lt;=SUM(CNGE_2025_M1_Secc5_Sub5!$T$74),0,1)))</f>
        <v>0</v>
      </c>
      <c r="BF92" s="439">
        <f>IF(OR(Y92="NS",CNGE_2025_M1_Secc5_Sub5!$T$75="NS"),0,IF(AND(Y92="NA",CNGE_2025_M1_Secc5_Sub5!$T$75="NA"),0,IF(Y92&lt;=SUM(CNGE_2025_M1_Secc5_Sub5!$T$75),0,1)))</f>
        <v>0</v>
      </c>
      <c r="BG92" s="625">
        <f>IF(OR(AA92="NS",CNGE_2025_M1_Secc5_Sub5!$T$76="NS"),0,IF(AND(AA92="NA",CNGE_2025_M1_Secc5_Sub5!$T$76="NA"),0,IF(AA92&lt;=SUM(CNGE_2025_M1_Secc5_Sub5!$T$76),0,1)))</f>
        <v>0</v>
      </c>
      <c r="BH92" s="439">
        <f>IF(OR(AC92="NS",CNGE_2025_M1_Secc5_Sub5!$T$77="NS"),0,IF(AND(AC92="NA",CNGE_2025_M1_Secc5_Sub5!$T$77="NA"),0,IF(AC92&lt;=SUM(CNGE_2025_M1_Secc5_Sub5!$T$77),0,1)))</f>
        <v>0</v>
      </c>
      <c r="BI92" s="293">
        <f t="shared" si="8"/>
        <v>0</v>
      </c>
      <c r="BJ92" s="294" t="str">
        <f>IF(BI92=0,"",
IF(SUM($BI$26:BI92)=1,BK92,
IF($BI$146&gt;SUM($BI$26:BI92),_xlfn.CONCAT(", ",BK92),
IF($BI$146=SUM($BI$26:BI92),_xlfn.CONCAT(" y ",BK92)))))</f>
        <v/>
      </c>
      <c r="BK92" s="89" t="s">
        <v>5218</v>
      </c>
      <c r="BS92" s="807">
        <f>IF(OR(R92="NS",CNGE_2025_M1_Secc5_Sub5!$T$85="NS"),0,IF(AND(R92="NA",CNGE_2025_M1_Secc5_Sub5!$T$85="NA"),0,IF(R92&lt;=SUM(CNGE_2025_M1_Secc5_Sub5!$T$85),0,1)))</f>
        <v>0</v>
      </c>
      <c r="BT92" s="492">
        <f>IF(OR(T92="NS",CNGE_2025_M1_Secc5_Sub5!$T$86="NS"),0,IF(AND(T92="NA",CNGE_2025_M1_Secc5_Sub5!$T$86="NA"),0,IF(T92&lt;=SUM(CNGE_2025_M1_Secc5_Sub5!$T$86),0,1)))</f>
        <v>0</v>
      </c>
      <c r="BU92" s="807">
        <f>IF(OR(V92="NS",CNGE_2025_M1_Secc5_Sub5!$T$87="NS"),0,IF(AND(V92="NA",CNGE_2025_M1_Secc5_Sub5!$T$87="NA"),0,IF(V92&lt;=SUM(CNGE_2025_M1_Secc5_Sub5!$T$87),0,1)))</f>
        <v>0</v>
      </c>
      <c r="BV92" s="492">
        <f>IF(OR(X92="NS",CNGE_2025_M1_Secc5_Sub5!$T$88="NS"),0,IF(AND(X92="NA",CNGE_2025_M1_Secc5_Sub5!$T$88="NA"),0,IF(X92&lt;=SUM(CNGE_2025_M1_Secc5_Sub5!$T$88),0,1)))</f>
        <v>0</v>
      </c>
      <c r="BW92" s="807">
        <f>IF(OR(Z92="NS",CNGE_2025_M1_Secc5_Sub5!$T$89="NS"),0,IF(AND(Z92="NA",CNGE_2025_M1_Secc5_Sub5!$T$89="NA"),0,IF(Z92&lt;=SUM(CNGE_2025_M1_Secc5_Sub5!$T$89),0,1)))</f>
        <v>0</v>
      </c>
      <c r="BX92" s="492">
        <f>IF(OR(AB92="NS",CNGE_2025_M1_Secc5_Sub5!$T$90="NS"),0,IF(AND(AB92="NA",CNGE_2025_M1_Secc5_Sub5!$T$90="NA"),0,IF(AB92&lt;=SUM(CNGE_2025_M1_Secc5_Sub5!$T$90),0,1)))</f>
        <v>0</v>
      </c>
      <c r="BY92" s="807">
        <f>IF(OR(AD92="NS",CNGE_2025_M1_Secc5_Sub5!$T$91="NS"),0,IF(AND(AD92="NA",CNGE_2025_M1_Secc5_Sub5!$T$91="NA"),0,IF(AD92&lt;=SUM(CNGE_2025_M1_Secc5_Sub5!$T$91),0,1)))</f>
        <v>0</v>
      </c>
      <c r="BZ92" s="293">
        <f t="shared" si="9"/>
        <v>0</v>
      </c>
      <c r="CA92" s="294" t="str">
        <f>IF(BZ92=0,"",
IF(SUM($BZ$26:BZ92)=1,CB92,
IF($BZ$146&gt;SUM($BZ$26:BZ92),_xlfn.CONCAT(", ",CB92),
IF($BZ$146=SUM($BZ$26:BZ92),_xlfn.CONCAT(" y ",CB92)))))</f>
        <v/>
      </c>
      <c r="CB92" s="89" t="s">
        <v>5218</v>
      </c>
    </row>
    <row r="93" spans="1:80" ht="15" customHeight="1">
      <c r="A93" s="133"/>
      <c r="C93" s="58" t="s">
        <v>5219</v>
      </c>
      <c r="D93" s="1125" t="str">
        <f>IF(CNGE_2025_M1_Secc5_Sub1!$D98="","",CNGE_2025_M1_Secc5_Sub1!$D98)</f>
        <v/>
      </c>
      <c r="E93" s="889"/>
      <c r="F93" s="889"/>
      <c r="G93" s="889"/>
      <c r="H93" s="889"/>
      <c r="I93" s="889"/>
      <c r="J93" s="889"/>
      <c r="K93" s="889"/>
      <c r="L93" s="889"/>
      <c r="M93" s="889"/>
      <c r="N93" s="890"/>
      <c r="O93" s="992"/>
      <c r="P93" s="885"/>
      <c r="Q93" s="813"/>
      <c r="R93" s="813"/>
      <c r="S93" s="813"/>
      <c r="T93" s="813"/>
      <c r="U93" s="813"/>
      <c r="V93" s="813"/>
      <c r="W93" s="813"/>
      <c r="X93" s="813"/>
      <c r="Y93" s="813"/>
      <c r="Z93" s="813"/>
      <c r="AA93" s="813"/>
      <c r="AB93" s="813"/>
      <c r="AC93" s="813"/>
      <c r="AD93" s="813"/>
      <c r="AI93" s="767">
        <f t="shared" si="5"/>
        <v>0</v>
      </c>
      <c r="AJ93" s="793">
        <f>IF(AND(COUNTBLANK(D93)=0,CNGE_2025_M1_Secc5_Sub5!$P$71&lt;&gt;"",CNGE_2025_M1_Secc5_Sub5!$P$71&lt;&gt;1,COUNTA(Q93:R93)=0),0,IF(AND(COUNTBLANK(D93)=0,CNGE_2025_M1_Secc5_Sub5!$P$71&lt;&gt;"",CNGE_2025_M1_Secc5_Sub5!$P$71=1,COUNTA(Q93:R93)=2),0,IF(AND(COUNTBLANK(D93)=1,COUNTA(Q93:R93)=0),0,1)))</f>
        <v>0</v>
      </c>
      <c r="AK93" s="795">
        <f>IF(AND(COUNTBLANK(D93)=0,CNGE_2025_M1_Secc5_Sub5!$P$72&lt;&gt;"",CNGE_2025_M1_Secc5_Sub5!$P$72&lt;&gt;1,COUNTA(S93:T93)=0),0,IF(AND(COUNTBLANK(D93)=0,CNGE_2025_M1_Secc5_Sub5!$P$72&lt;&gt;"",CNGE_2025_M1_Secc5_Sub5!$P$72=1,COUNTA(S93:T93)=2),0,IF(AND(COUNTBLANK(D93)=1,COUNTA(S93:T93)=0),0,1)))</f>
        <v>0</v>
      </c>
      <c r="AL93" s="793">
        <f>IF(AND(COUNTBLANK(D93)=0,CNGE_2025_M1_Secc5_Sub5!$P$73&lt;&gt;"",CNGE_2025_M1_Secc5_Sub5!$P$73&lt;&gt;1,COUNTA(U93:V93)=0),0,IF(AND(COUNTBLANK(D93)=0,CNGE_2025_M1_Secc5_Sub5!$P$73&lt;&gt;"",CNGE_2025_M1_Secc5_Sub5!$P$73=1,COUNTA(U93:V93)=2),0,IF(AND(COUNTBLANK(D93)=1,COUNTA(U93:V93)=0),0,1)))</f>
        <v>0</v>
      </c>
      <c r="AM93" s="795">
        <f>IF(AND(COUNTBLANK(D93)=0,CNGE_2025_M1_Secc5_Sub5!$P$74&lt;&gt;"",CNGE_2025_M1_Secc5_Sub5!$P$74&lt;&gt;1,COUNTA(W93:X93)=0),0,IF(AND(COUNTBLANK(D93)=0,CNGE_2025_M1_Secc5_Sub5!$P$74&lt;&gt;"",CNGE_2025_M1_Secc5_Sub5!$P$74=1,COUNTA(W93:X93)=2),0,IF(AND(COUNTBLANK(D93)=1,COUNTA(W93:X93)=0),0,1)))</f>
        <v>0</v>
      </c>
      <c r="AN93" s="793">
        <f>IF(AND(COUNTBLANK(D93)=0,CNGE_2025_M1_Secc5_Sub5!$P$75&lt;&gt;"",CNGE_2025_M1_Secc5_Sub5!$P$75&lt;&gt;1,COUNTA(Y93:Z93)=0),0,IF(AND(COUNTBLANK(D93)=0,CNGE_2025_M1_Secc5_Sub5!$P$75&lt;&gt;"",CNGE_2025_M1_Secc5_Sub5!$P$75=1,COUNTA(Y93:Z93)=2),0,IF(AND(COUNTBLANK(D93)=1,COUNTA(Y93:Z93)=0),0,1)))</f>
        <v>0</v>
      </c>
      <c r="AO93" s="795">
        <f>IF(AND(COUNTBLANK(D93)=0,CNGE_2025_M1_Secc5_Sub5!$P$76&lt;&gt;"",CNGE_2025_M1_Secc5_Sub5!$P$76&lt;&gt;1,COUNTA(AA93:AB93)=0),0,IF(AND(COUNTBLANK(D93)=0,CNGE_2025_M1_Secc5_Sub5!$P$76&lt;&gt;"",CNGE_2025_M1_Secc5_Sub5!$P$76=1,COUNTA(AA93:AB93)=2),0,IF(AND(COUNTBLANK(D93)=1,COUNTA(AA93:AB93)=0),0,1)))</f>
        <v>0</v>
      </c>
      <c r="AP93" s="793">
        <f>IF(AND(COUNTBLANK(D93)=0,CNGE_2025_M1_Secc5_Sub5!$P$77&lt;&gt;"",CNGE_2025_M1_Secc5_Sub5!$P$77&lt;&gt;1,COUNTA(AC93:AD93)=0),0,IF(AND(COUNTBLANK(D93)=0,CNGE_2025_M1_Secc5_Sub5!$P$77&lt;&gt;"",CNGE_2025_M1_Secc5_Sub5!$P$77=1,COUNTA(AC93:AD93)=2),0,IF(AND(COUNTBLANK(D93)=1,COUNTA(AC93:AD93)=0),0,1)))</f>
        <v>0</v>
      </c>
      <c r="AQ93" s="723">
        <f t="shared" si="6"/>
        <v>0</v>
      </c>
      <c r="AR93" s="293">
        <f t="shared" si="7"/>
        <v>0</v>
      </c>
      <c r="AS93" s="294" t="str">
        <f>IF(AR93=0,"",
IF(SUM($AR$26:AR93)=1,AT93,
IF($AR$146&gt;SUM($AR$26:AR93),_xlfn.CONCAT(", ",AT93),
IF($AR$146=SUM($AR$26:AR93),_xlfn.CONCAT(" y ",AT93)))))</f>
        <v/>
      </c>
      <c r="AT93" s="89" t="s">
        <v>5220</v>
      </c>
      <c r="BB93" s="439">
        <f>IF(OR(Q93="NS",CNGE_2025_M1_Secc5_Sub5!$T$71="NS"),0,IF(AND(Q93="NA",CNGE_2025_M1_Secc5_Sub5!$T$71="NA"),0,IF(Q93&lt;=SUM(CNGE_2025_M1_Secc5_Sub5!$T$71),0,1)))</f>
        <v>0</v>
      </c>
      <c r="BC93" s="625">
        <f>IF(OR(S93="NS",CNGE_2025_M1_Secc5_Sub5!$T$72="NS"),0,IF(AND(S93="NA",CNGE_2025_M1_Secc5_Sub5!$T$72="NA"),0,IF(S93&lt;=SUM(CNGE_2025_M1_Secc5_Sub5!$T$72),0,1)))</f>
        <v>0</v>
      </c>
      <c r="BD93" s="439">
        <f>IF(OR(U93="NS",CNGE_2025_M1_Secc5_Sub5!$T$73="NS"),0,IF(AND(U93="NA",CNGE_2025_M1_Secc5_Sub5!$T$73="NA"),0,IF(U93&lt;=SUM(CNGE_2025_M1_Secc5_Sub5!$T$73),0,1)))</f>
        <v>0</v>
      </c>
      <c r="BE93" s="625">
        <f>IF(OR(W93="NS",CNGE_2025_M1_Secc5_Sub5!$T$74="NS"),0,IF(AND(W93="NA",CNGE_2025_M1_Secc5_Sub5!$T$74="NA"),0,IF(W93&lt;=SUM(CNGE_2025_M1_Secc5_Sub5!$T$74),0,1)))</f>
        <v>0</v>
      </c>
      <c r="BF93" s="439">
        <f>IF(OR(Y93="NS",CNGE_2025_M1_Secc5_Sub5!$T$75="NS"),0,IF(AND(Y93="NA",CNGE_2025_M1_Secc5_Sub5!$T$75="NA"),0,IF(Y93&lt;=SUM(CNGE_2025_M1_Secc5_Sub5!$T$75),0,1)))</f>
        <v>0</v>
      </c>
      <c r="BG93" s="625">
        <f>IF(OR(AA93="NS",CNGE_2025_M1_Secc5_Sub5!$T$76="NS"),0,IF(AND(AA93="NA",CNGE_2025_M1_Secc5_Sub5!$T$76="NA"),0,IF(AA93&lt;=SUM(CNGE_2025_M1_Secc5_Sub5!$T$76),0,1)))</f>
        <v>0</v>
      </c>
      <c r="BH93" s="439">
        <f>IF(OR(AC93="NS",CNGE_2025_M1_Secc5_Sub5!$T$77="NS"),0,IF(AND(AC93="NA",CNGE_2025_M1_Secc5_Sub5!$T$77="NA"),0,IF(AC93&lt;=SUM(CNGE_2025_M1_Secc5_Sub5!$T$77),0,1)))</f>
        <v>0</v>
      </c>
      <c r="BI93" s="293">
        <f t="shared" si="8"/>
        <v>0</v>
      </c>
      <c r="BJ93" s="294" t="str">
        <f>IF(BI93=0,"",
IF(SUM($BI$26:BI93)=1,BK93,
IF($BI$146&gt;SUM($BI$26:BI93),_xlfn.CONCAT(", ",BK93),
IF($BI$146=SUM($BI$26:BI93),_xlfn.CONCAT(" y ",BK93)))))</f>
        <v/>
      </c>
      <c r="BK93" s="89" t="s">
        <v>5220</v>
      </c>
      <c r="BS93" s="807">
        <f>IF(OR(R93="NS",CNGE_2025_M1_Secc5_Sub5!$T$85="NS"),0,IF(AND(R93="NA",CNGE_2025_M1_Secc5_Sub5!$T$85="NA"),0,IF(R93&lt;=SUM(CNGE_2025_M1_Secc5_Sub5!$T$85),0,1)))</f>
        <v>0</v>
      </c>
      <c r="BT93" s="492">
        <f>IF(OR(T93="NS",CNGE_2025_M1_Secc5_Sub5!$T$86="NS"),0,IF(AND(T93="NA",CNGE_2025_M1_Secc5_Sub5!$T$86="NA"),0,IF(T93&lt;=SUM(CNGE_2025_M1_Secc5_Sub5!$T$86),0,1)))</f>
        <v>0</v>
      </c>
      <c r="BU93" s="807">
        <f>IF(OR(V93="NS",CNGE_2025_M1_Secc5_Sub5!$T$87="NS"),0,IF(AND(V93="NA",CNGE_2025_M1_Secc5_Sub5!$T$87="NA"),0,IF(V93&lt;=SUM(CNGE_2025_M1_Secc5_Sub5!$T$87),0,1)))</f>
        <v>0</v>
      </c>
      <c r="BV93" s="492">
        <f>IF(OR(X93="NS",CNGE_2025_M1_Secc5_Sub5!$T$88="NS"),0,IF(AND(X93="NA",CNGE_2025_M1_Secc5_Sub5!$T$88="NA"),0,IF(X93&lt;=SUM(CNGE_2025_M1_Secc5_Sub5!$T$88),0,1)))</f>
        <v>0</v>
      </c>
      <c r="BW93" s="807">
        <f>IF(OR(Z93="NS",CNGE_2025_M1_Secc5_Sub5!$T$89="NS"),0,IF(AND(Z93="NA",CNGE_2025_M1_Secc5_Sub5!$T$89="NA"),0,IF(Z93&lt;=SUM(CNGE_2025_M1_Secc5_Sub5!$T$89),0,1)))</f>
        <v>0</v>
      </c>
      <c r="BX93" s="492">
        <f>IF(OR(AB93="NS",CNGE_2025_M1_Secc5_Sub5!$T$90="NS"),0,IF(AND(AB93="NA",CNGE_2025_M1_Secc5_Sub5!$T$90="NA"),0,IF(AB93&lt;=SUM(CNGE_2025_M1_Secc5_Sub5!$T$90),0,1)))</f>
        <v>0</v>
      </c>
      <c r="BY93" s="807">
        <f>IF(OR(AD93="NS",CNGE_2025_M1_Secc5_Sub5!$T$91="NS"),0,IF(AND(AD93="NA",CNGE_2025_M1_Secc5_Sub5!$T$91="NA"),0,IF(AD93&lt;=SUM(CNGE_2025_M1_Secc5_Sub5!$T$91),0,1)))</f>
        <v>0</v>
      </c>
      <c r="BZ93" s="293">
        <f t="shared" si="9"/>
        <v>0</v>
      </c>
      <c r="CA93" s="294" t="str">
        <f>IF(BZ93=0,"",
IF(SUM($BZ$26:BZ93)=1,CB93,
IF($BZ$146&gt;SUM($BZ$26:BZ93),_xlfn.CONCAT(", ",CB93),
IF($BZ$146=SUM($BZ$26:BZ93),_xlfn.CONCAT(" y ",CB93)))))</f>
        <v/>
      </c>
      <c r="CB93" s="89" t="s">
        <v>5220</v>
      </c>
    </row>
    <row r="94" spans="1:80" ht="15" customHeight="1">
      <c r="A94" s="133"/>
      <c r="C94" s="58" t="s">
        <v>5221</v>
      </c>
      <c r="D94" s="1125" t="str">
        <f>IF(CNGE_2025_M1_Secc5_Sub1!$D99="","",CNGE_2025_M1_Secc5_Sub1!$D99)</f>
        <v/>
      </c>
      <c r="E94" s="889"/>
      <c r="F94" s="889"/>
      <c r="G94" s="889"/>
      <c r="H94" s="889"/>
      <c r="I94" s="889"/>
      <c r="J94" s="889"/>
      <c r="K94" s="889"/>
      <c r="L94" s="889"/>
      <c r="M94" s="889"/>
      <c r="N94" s="890"/>
      <c r="O94" s="992"/>
      <c r="P94" s="885"/>
      <c r="Q94" s="813"/>
      <c r="R94" s="813"/>
      <c r="S94" s="813"/>
      <c r="T94" s="813"/>
      <c r="U94" s="813"/>
      <c r="V94" s="813"/>
      <c r="W94" s="813"/>
      <c r="X94" s="813"/>
      <c r="Y94" s="813"/>
      <c r="Z94" s="813"/>
      <c r="AA94" s="813"/>
      <c r="AB94" s="813"/>
      <c r="AC94" s="813"/>
      <c r="AD94" s="813"/>
      <c r="AI94" s="767">
        <f t="shared" si="5"/>
        <v>0</v>
      </c>
      <c r="AJ94" s="793">
        <f>IF(AND(COUNTBLANK(D94)=0,CNGE_2025_M1_Secc5_Sub5!$P$71&lt;&gt;"",CNGE_2025_M1_Secc5_Sub5!$P$71&lt;&gt;1,COUNTA(Q94:R94)=0),0,IF(AND(COUNTBLANK(D94)=0,CNGE_2025_M1_Secc5_Sub5!$P$71&lt;&gt;"",CNGE_2025_M1_Secc5_Sub5!$P$71=1,COUNTA(Q94:R94)=2),0,IF(AND(COUNTBLANK(D94)=1,COUNTA(Q94:R94)=0),0,1)))</f>
        <v>0</v>
      </c>
      <c r="AK94" s="795">
        <f>IF(AND(COUNTBLANK(D94)=0,CNGE_2025_M1_Secc5_Sub5!$P$72&lt;&gt;"",CNGE_2025_M1_Secc5_Sub5!$P$72&lt;&gt;1,COUNTA(S94:T94)=0),0,IF(AND(COUNTBLANK(D94)=0,CNGE_2025_M1_Secc5_Sub5!$P$72&lt;&gt;"",CNGE_2025_M1_Secc5_Sub5!$P$72=1,COUNTA(S94:T94)=2),0,IF(AND(COUNTBLANK(D94)=1,COUNTA(S94:T94)=0),0,1)))</f>
        <v>0</v>
      </c>
      <c r="AL94" s="793">
        <f>IF(AND(COUNTBLANK(D94)=0,CNGE_2025_M1_Secc5_Sub5!$P$73&lt;&gt;"",CNGE_2025_M1_Secc5_Sub5!$P$73&lt;&gt;1,COUNTA(U94:V94)=0),0,IF(AND(COUNTBLANK(D94)=0,CNGE_2025_M1_Secc5_Sub5!$P$73&lt;&gt;"",CNGE_2025_M1_Secc5_Sub5!$P$73=1,COUNTA(U94:V94)=2),0,IF(AND(COUNTBLANK(D94)=1,COUNTA(U94:V94)=0),0,1)))</f>
        <v>0</v>
      </c>
      <c r="AM94" s="795">
        <f>IF(AND(COUNTBLANK(D94)=0,CNGE_2025_M1_Secc5_Sub5!$P$74&lt;&gt;"",CNGE_2025_M1_Secc5_Sub5!$P$74&lt;&gt;1,COUNTA(W94:X94)=0),0,IF(AND(COUNTBLANK(D94)=0,CNGE_2025_M1_Secc5_Sub5!$P$74&lt;&gt;"",CNGE_2025_M1_Secc5_Sub5!$P$74=1,COUNTA(W94:X94)=2),0,IF(AND(COUNTBLANK(D94)=1,COUNTA(W94:X94)=0),0,1)))</f>
        <v>0</v>
      </c>
      <c r="AN94" s="793">
        <f>IF(AND(COUNTBLANK(D94)=0,CNGE_2025_M1_Secc5_Sub5!$P$75&lt;&gt;"",CNGE_2025_M1_Secc5_Sub5!$P$75&lt;&gt;1,COUNTA(Y94:Z94)=0),0,IF(AND(COUNTBLANK(D94)=0,CNGE_2025_M1_Secc5_Sub5!$P$75&lt;&gt;"",CNGE_2025_M1_Secc5_Sub5!$P$75=1,COUNTA(Y94:Z94)=2),0,IF(AND(COUNTBLANK(D94)=1,COUNTA(Y94:Z94)=0),0,1)))</f>
        <v>0</v>
      </c>
      <c r="AO94" s="795">
        <f>IF(AND(COUNTBLANK(D94)=0,CNGE_2025_M1_Secc5_Sub5!$P$76&lt;&gt;"",CNGE_2025_M1_Secc5_Sub5!$P$76&lt;&gt;1,COUNTA(AA94:AB94)=0),0,IF(AND(COUNTBLANK(D94)=0,CNGE_2025_M1_Secc5_Sub5!$P$76&lt;&gt;"",CNGE_2025_M1_Secc5_Sub5!$P$76=1,COUNTA(AA94:AB94)=2),0,IF(AND(COUNTBLANK(D94)=1,COUNTA(AA94:AB94)=0),0,1)))</f>
        <v>0</v>
      </c>
      <c r="AP94" s="793">
        <f>IF(AND(COUNTBLANK(D94)=0,CNGE_2025_M1_Secc5_Sub5!$P$77&lt;&gt;"",CNGE_2025_M1_Secc5_Sub5!$P$77&lt;&gt;1,COUNTA(AC94:AD94)=0),0,IF(AND(COUNTBLANK(D94)=0,CNGE_2025_M1_Secc5_Sub5!$P$77&lt;&gt;"",CNGE_2025_M1_Secc5_Sub5!$P$77=1,COUNTA(AC94:AD94)=2),0,IF(AND(COUNTBLANK(D94)=1,COUNTA(AC94:AD94)=0),0,1)))</f>
        <v>0</v>
      </c>
      <c r="AQ94" s="723">
        <f t="shared" si="6"/>
        <v>0</v>
      </c>
      <c r="AR94" s="293">
        <f t="shared" si="7"/>
        <v>0</v>
      </c>
      <c r="AS94" s="294" t="str">
        <f>IF(AR94=0,"",
IF(SUM($AR$26:AR94)=1,AT94,
IF($AR$146&gt;SUM($AR$26:AR94),_xlfn.CONCAT(", ",AT94),
IF($AR$146=SUM($AR$26:AR94),_xlfn.CONCAT(" y ",AT94)))))</f>
        <v/>
      </c>
      <c r="AT94" s="89" t="s">
        <v>5222</v>
      </c>
      <c r="BB94" s="439">
        <f>IF(OR(Q94="NS",CNGE_2025_M1_Secc5_Sub5!$T$71="NS"),0,IF(AND(Q94="NA",CNGE_2025_M1_Secc5_Sub5!$T$71="NA"),0,IF(Q94&lt;=SUM(CNGE_2025_M1_Secc5_Sub5!$T$71),0,1)))</f>
        <v>0</v>
      </c>
      <c r="BC94" s="625">
        <f>IF(OR(S94="NS",CNGE_2025_M1_Secc5_Sub5!$T$72="NS"),0,IF(AND(S94="NA",CNGE_2025_M1_Secc5_Sub5!$T$72="NA"),0,IF(S94&lt;=SUM(CNGE_2025_M1_Secc5_Sub5!$T$72),0,1)))</f>
        <v>0</v>
      </c>
      <c r="BD94" s="439">
        <f>IF(OR(U94="NS",CNGE_2025_M1_Secc5_Sub5!$T$73="NS"),0,IF(AND(U94="NA",CNGE_2025_M1_Secc5_Sub5!$T$73="NA"),0,IF(U94&lt;=SUM(CNGE_2025_M1_Secc5_Sub5!$T$73),0,1)))</f>
        <v>0</v>
      </c>
      <c r="BE94" s="625">
        <f>IF(OR(W94="NS",CNGE_2025_M1_Secc5_Sub5!$T$74="NS"),0,IF(AND(W94="NA",CNGE_2025_M1_Secc5_Sub5!$T$74="NA"),0,IF(W94&lt;=SUM(CNGE_2025_M1_Secc5_Sub5!$T$74),0,1)))</f>
        <v>0</v>
      </c>
      <c r="BF94" s="439">
        <f>IF(OR(Y94="NS",CNGE_2025_M1_Secc5_Sub5!$T$75="NS"),0,IF(AND(Y94="NA",CNGE_2025_M1_Secc5_Sub5!$T$75="NA"),0,IF(Y94&lt;=SUM(CNGE_2025_M1_Secc5_Sub5!$T$75),0,1)))</f>
        <v>0</v>
      </c>
      <c r="BG94" s="625">
        <f>IF(OR(AA94="NS",CNGE_2025_M1_Secc5_Sub5!$T$76="NS"),0,IF(AND(AA94="NA",CNGE_2025_M1_Secc5_Sub5!$T$76="NA"),0,IF(AA94&lt;=SUM(CNGE_2025_M1_Secc5_Sub5!$T$76),0,1)))</f>
        <v>0</v>
      </c>
      <c r="BH94" s="439">
        <f>IF(OR(AC94="NS",CNGE_2025_M1_Secc5_Sub5!$T$77="NS"),0,IF(AND(AC94="NA",CNGE_2025_M1_Secc5_Sub5!$T$77="NA"),0,IF(AC94&lt;=SUM(CNGE_2025_M1_Secc5_Sub5!$T$77),0,1)))</f>
        <v>0</v>
      </c>
      <c r="BI94" s="293">
        <f t="shared" si="8"/>
        <v>0</v>
      </c>
      <c r="BJ94" s="294" t="str">
        <f>IF(BI94=0,"",
IF(SUM($BI$26:BI94)=1,BK94,
IF($BI$146&gt;SUM($BI$26:BI94),_xlfn.CONCAT(", ",BK94),
IF($BI$146=SUM($BI$26:BI94),_xlfn.CONCAT(" y ",BK94)))))</f>
        <v/>
      </c>
      <c r="BK94" s="89" t="s">
        <v>5222</v>
      </c>
      <c r="BS94" s="807">
        <f>IF(OR(R94="NS",CNGE_2025_M1_Secc5_Sub5!$T$85="NS"),0,IF(AND(R94="NA",CNGE_2025_M1_Secc5_Sub5!$T$85="NA"),0,IF(R94&lt;=SUM(CNGE_2025_M1_Secc5_Sub5!$T$85),0,1)))</f>
        <v>0</v>
      </c>
      <c r="BT94" s="492">
        <f>IF(OR(T94="NS",CNGE_2025_M1_Secc5_Sub5!$T$86="NS"),0,IF(AND(T94="NA",CNGE_2025_M1_Secc5_Sub5!$T$86="NA"),0,IF(T94&lt;=SUM(CNGE_2025_M1_Secc5_Sub5!$T$86),0,1)))</f>
        <v>0</v>
      </c>
      <c r="BU94" s="807">
        <f>IF(OR(V94="NS",CNGE_2025_M1_Secc5_Sub5!$T$87="NS"),0,IF(AND(V94="NA",CNGE_2025_M1_Secc5_Sub5!$T$87="NA"),0,IF(V94&lt;=SUM(CNGE_2025_M1_Secc5_Sub5!$T$87),0,1)))</f>
        <v>0</v>
      </c>
      <c r="BV94" s="492">
        <f>IF(OR(X94="NS",CNGE_2025_M1_Secc5_Sub5!$T$88="NS"),0,IF(AND(X94="NA",CNGE_2025_M1_Secc5_Sub5!$T$88="NA"),0,IF(X94&lt;=SUM(CNGE_2025_M1_Secc5_Sub5!$T$88),0,1)))</f>
        <v>0</v>
      </c>
      <c r="BW94" s="807">
        <f>IF(OR(Z94="NS",CNGE_2025_M1_Secc5_Sub5!$T$89="NS"),0,IF(AND(Z94="NA",CNGE_2025_M1_Secc5_Sub5!$T$89="NA"),0,IF(Z94&lt;=SUM(CNGE_2025_M1_Secc5_Sub5!$T$89),0,1)))</f>
        <v>0</v>
      </c>
      <c r="BX94" s="492">
        <f>IF(OR(AB94="NS",CNGE_2025_M1_Secc5_Sub5!$T$90="NS"),0,IF(AND(AB94="NA",CNGE_2025_M1_Secc5_Sub5!$T$90="NA"),0,IF(AB94&lt;=SUM(CNGE_2025_M1_Secc5_Sub5!$T$90),0,1)))</f>
        <v>0</v>
      </c>
      <c r="BY94" s="807">
        <f>IF(OR(AD94="NS",CNGE_2025_M1_Secc5_Sub5!$T$91="NS"),0,IF(AND(AD94="NA",CNGE_2025_M1_Secc5_Sub5!$T$91="NA"),0,IF(AD94&lt;=SUM(CNGE_2025_M1_Secc5_Sub5!$T$91),0,1)))</f>
        <v>0</v>
      </c>
      <c r="BZ94" s="293">
        <f t="shared" si="9"/>
        <v>0</v>
      </c>
      <c r="CA94" s="294" t="str">
        <f>IF(BZ94=0,"",
IF(SUM($BZ$26:BZ94)=1,CB94,
IF($BZ$146&gt;SUM($BZ$26:BZ94),_xlfn.CONCAT(", ",CB94),
IF($BZ$146=SUM($BZ$26:BZ94),_xlfn.CONCAT(" y ",CB94)))))</f>
        <v/>
      </c>
      <c r="CB94" s="89" t="s">
        <v>5222</v>
      </c>
    </row>
    <row r="95" spans="1:80" ht="15" customHeight="1">
      <c r="A95" s="133"/>
      <c r="C95" s="58" t="s">
        <v>5223</v>
      </c>
      <c r="D95" s="1125" t="str">
        <f>IF(CNGE_2025_M1_Secc5_Sub1!$D100="","",CNGE_2025_M1_Secc5_Sub1!$D100)</f>
        <v/>
      </c>
      <c r="E95" s="889"/>
      <c r="F95" s="889"/>
      <c r="G95" s="889"/>
      <c r="H95" s="889"/>
      <c r="I95" s="889"/>
      <c r="J95" s="889"/>
      <c r="K95" s="889"/>
      <c r="L95" s="889"/>
      <c r="M95" s="889"/>
      <c r="N95" s="890"/>
      <c r="O95" s="992"/>
      <c r="P95" s="885"/>
      <c r="Q95" s="813"/>
      <c r="R95" s="813"/>
      <c r="S95" s="813"/>
      <c r="T95" s="813"/>
      <c r="U95" s="813"/>
      <c r="V95" s="813"/>
      <c r="W95" s="813"/>
      <c r="X95" s="813"/>
      <c r="Y95" s="813"/>
      <c r="Z95" s="813"/>
      <c r="AA95" s="813"/>
      <c r="AB95" s="813"/>
      <c r="AC95" s="813"/>
      <c r="AD95" s="813"/>
      <c r="AI95" s="767">
        <f t="shared" si="5"/>
        <v>0</v>
      </c>
      <c r="AJ95" s="793">
        <f>IF(AND(COUNTBLANK(D95)=0,CNGE_2025_M1_Secc5_Sub5!$P$71&lt;&gt;"",CNGE_2025_M1_Secc5_Sub5!$P$71&lt;&gt;1,COUNTA(Q95:R95)=0),0,IF(AND(COUNTBLANK(D95)=0,CNGE_2025_M1_Secc5_Sub5!$P$71&lt;&gt;"",CNGE_2025_M1_Secc5_Sub5!$P$71=1,COUNTA(Q95:R95)=2),0,IF(AND(COUNTBLANK(D95)=1,COUNTA(Q95:R95)=0),0,1)))</f>
        <v>0</v>
      </c>
      <c r="AK95" s="795">
        <f>IF(AND(COUNTBLANK(D95)=0,CNGE_2025_M1_Secc5_Sub5!$P$72&lt;&gt;"",CNGE_2025_M1_Secc5_Sub5!$P$72&lt;&gt;1,COUNTA(S95:T95)=0),0,IF(AND(COUNTBLANK(D95)=0,CNGE_2025_M1_Secc5_Sub5!$P$72&lt;&gt;"",CNGE_2025_M1_Secc5_Sub5!$P$72=1,COUNTA(S95:T95)=2),0,IF(AND(COUNTBLANK(D95)=1,COUNTA(S95:T95)=0),0,1)))</f>
        <v>0</v>
      </c>
      <c r="AL95" s="793">
        <f>IF(AND(COUNTBLANK(D95)=0,CNGE_2025_M1_Secc5_Sub5!$P$73&lt;&gt;"",CNGE_2025_M1_Secc5_Sub5!$P$73&lt;&gt;1,COUNTA(U95:V95)=0),0,IF(AND(COUNTBLANK(D95)=0,CNGE_2025_M1_Secc5_Sub5!$P$73&lt;&gt;"",CNGE_2025_M1_Secc5_Sub5!$P$73=1,COUNTA(U95:V95)=2),0,IF(AND(COUNTBLANK(D95)=1,COUNTA(U95:V95)=0),0,1)))</f>
        <v>0</v>
      </c>
      <c r="AM95" s="795">
        <f>IF(AND(COUNTBLANK(D95)=0,CNGE_2025_M1_Secc5_Sub5!$P$74&lt;&gt;"",CNGE_2025_M1_Secc5_Sub5!$P$74&lt;&gt;1,COUNTA(W95:X95)=0),0,IF(AND(COUNTBLANK(D95)=0,CNGE_2025_M1_Secc5_Sub5!$P$74&lt;&gt;"",CNGE_2025_M1_Secc5_Sub5!$P$74=1,COUNTA(W95:X95)=2),0,IF(AND(COUNTBLANK(D95)=1,COUNTA(W95:X95)=0),0,1)))</f>
        <v>0</v>
      </c>
      <c r="AN95" s="793">
        <f>IF(AND(COUNTBLANK(D95)=0,CNGE_2025_M1_Secc5_Sub5!$P$75&lt;&gt;"",CNGE_2025_M1_Secc5_Sub5!$P$75&lt;&gt;1,COUNTA(Y95:Z95)=0),0,IF(AND(COUNTBLANK(D95)=0,CNGE_2025_M1_Secc5_Sub5!$P$75&lt;&gt;"",CNGE_2025_M1_Secc5_Sub5!$P$75=1,COUNTA(Y95:Z95)=2),0,IF(AND(COUNTBLANK(D95)=1,COUNTA(Y95:Z95)=0),0,1)))</f>
        <v>0</v>
      </c>
      <c r="AO95" s="795">
        <f>IF(AND(COUNTBLANK(D95)=0,CNGE_2025_M1_Secc5_Sub5!$P$76&lt;&gt;"",CNGE_2025_M1_Secc5_Sub5!$P$76&lt;&gt;1,COUNTA(AA95:AB95)=0),0,IF(AND(COUNTBLANK(D95)=0,CNGE_2025_M1_Secc5_Sub5!$P$76&lt;&gt;"",CNGE_2025_M1_Secc5_Sub5!$P$76=1,COUNTA(AA95:AB95)=2),0,IF(AND(COUNTBLANK(D95)=1,COUNTA(AA95:AB95)=0),0,1)))</f>
        <v>0</v>
      </c>
      <c r="AP95" s="793">
        <f>IF(AND(COUNTBLANK(D95)=0,CNGE_2025_M1_Secc5_Sub5!$P$77&lt;&gt;"",CNGE_2025_M1_Secc5_Sub5!$P$77&lt;&gt;1,COUNTA(AC95:AD95)=0),0,IF(AND(COUNTBLANK(D95)=0,CNGE_2025_M1_Secc5_Sub5!$P$77&lt;&gt;"",CNGE_2025_M1_Secc5_Sub5!$P$77=1,COUNTA(AC95:AD95)=2),0,IF(AND(COUNTBLANK(D95)=1,COUNTA(AC95:AD95)=0),0,1)))</f>
        <v>0</v>
      </c>
      <c r="AQ95" s="723">
        <f t="shared" si="6"/>
        <v>0</v>
      </c>
      <c r="AR95" s="293">
        <f t="shared" si="7"/>
        <v>0</v>
      </c>
      <c r="AS95" s="294" t="str">
        <f>IF(AR95=0,"",
IF(SUM($AR$26:AR95)=1,AT95,
IF($AR$146&gt;SUM($AR$26:AR95),_xlfn.CONCAT(", ",AT95),
IF($AR$146=SUM($AR$26:AR95),_xlfn.CONCAT(" y ",AT95)))))</f>
        <v/>
      </c>
      <c r="AT95" s="89" t="s">
        <v>5224</v>
      </c>
      <c r="BB95" s="439">
        <f>IF(OR(Q95="NS",CNGE_2025_M1_Secc5_Sub5!$T$71="NS"),0,IF(AND(Q95="NA",CNGE_2025_M1_Secc5_Sub5!$T$71="NA"),0,IF(Q95&lt;=SUM(CNGE_2025_M1_Secc5_Sub5!$T$71),0,1)))</f>
        <v>0</v>
      </c>
      <c r="BC95" s="625">
        <f>IF(OR(S95="NS",CNGE_2025_M1_Secc5_Sub5!$T$72="NS"),0,IF(AND(S95="NA",CNGE_2025_M1_Secc5_Sub5!$T$72="NA"),0,IF(S95&lt;=SUM(CNGE_2025_M1_Secc5_Sub5!$T$72),0,1)))</f>
        <v>0</v>
      </c>
      <c r="BD95" s="439">
        <f>IF(OR(U95="NS",CNGE_2025_M1_Secc5_Sub5!$T$73="NS"),0,IF(AND(U95="NA",CNGE_2025_M1_Secc5_Sub5!$T$73="NA"),0,IF(U95&lt;=SUM(CNGE_2025_M1_Secc5_Sub5!$T$73),0,1)))</f>
        <v>0</v>
      </c>
      <c r="BE95" s="625">
        <f>IF(OR(W95="NS",CNGE_2025_M1_Secc5_Sub5!$T$74="NS"),0,IF(AND(W95="NA",CNGE_2025_M1_Secc5_Sub5!$T$74="NA"),0,IF(W95&lt;=SUM(CNGE_2025_M1_Secc5_Sub5!$T$74),0,1)))</f>
        <v>0</v>
      </c>
      <c r="BF95" s="439">
        <f>IF(OR(Y95="NS",CNGE_2025_M1_Secc5_Sub5!$T$75="NS"),0,IF(AND(Y95="NA",CNGE_2025_M1_Secc5_Sub5!$T$75="NA"),0,IF(Y95&lt;=SUM(CNGE_2025_M1_Secc5_Sub5!$T$75),0,1)))</f>
        <v>0</v>
      </c>
      <c r="BG95" s="625">
        <f>IF(OR(AA95="NS",CNGE_2025_M1_Secc5_Sub5!$T$76="NS"),0,IF(AND(AA95="NA",CNGE_2025_M1_Secc5_Sub5!$T$76="NA"),0,IF(AA95&lt;=SUM(CNGE_2025_M1_Secc5_Sub5!$T$76),0,1)))</f>
        <v>0</v>
      </c>
      <c r="BH95" s="439">
        <f>IF(OR(AC95="NS",CNGE_2025_M1_Secc5_Sub5!$T$77="NS"),0,IF(AND(AC95="NA",CNGE_2025_M1_Secc5_Sub5!$T$77="NA"),0,IF(AC95&lt;=SUM(CNGE_2025_M1_Secc5_Sub5!$T$77),0,1)))</f>
        <v>0</v>
      </c>
      <c r="BI95" s="293">
        <f t="shared" si="8"/>
        <v>0</v>
      </c>
      <c r="BJ95" s="294" t="str">
        <f>IF(BI95=0,"",
IF(SUM($BI$26:BI95)=1,BK95,
IF($BI$146&gt;SUM($BI$26:BI95),_xlfn.CONCAT(", ",BK95),
IF($BI$146=SUM($BI$26:BI95),_xlfn.CONCAT(" y ",BK95)))))</f>
        <v/>
      </c>
      <c r="BK95" s="89" t="s">
        <v>5224</v>
      </c>
      <c r="BS95" s="807">
        <f>IF(OR(R95="NS",CNGE_2025_M1_Secc5_Sub5!$T$85="NS"),0,IF(AND(R95="NA",CNGE_2025_M1_Secc5_Sub5!$T$85="NA"),0,IF(R95&lt;=SUM(CNGE_2025_M1_Secc5_Sub5!$T$85),0,1)))</f>
        <v>0</v>
      </c>
      <c r="BT95" s="492">
        <f>IF(OR(T95="NS",CNGE_2025_M1_Secc5_Sub5!$T$86="NS"),0,IF(AND(T95="NA",CNGE_2025_M1_Secc5_Sub5!$T$86="NA"),0,IF(T95&lt;=SUM(CNGE_2025_M1_Secc5_Sub5!$T$86),0,1)))</f>
        <v>0</v>
      </c>
      <c r="BU95" s="807">
        <f>IF(OR(V95="NS",CNGE_2025_M1_Secc5_Sub5!$T$87="NS"),0,IF(AND(V95="NA",CNGE_2025_M1_Secc5_Sub5!$T$87="NA"),0,IF(V95&lt;=SUM(CNGE_2025_M1_Secc5_Sub5!$T$87),0,1)))</f>
        <v>0</v>
      </c>
      <c r="BV95" s="492">
        <f>IF(OR(X95="NS",CNGE_2025_M1_Secc5_Sub5!$T$88="NS"),0,IF(AND(X95="NA",CNGE_2025_M1_Secc5_Sub5!$T$88="NA"),0,IF(X95&lt;=SUM(CNGE_2025_M1_Secc5_Sub5!$T$88),0,1)))</f>
        <v>0</v>
      </c>
      <c r="BW95" s="807">
        <f>IF(OR(Z95="NS",CNGE_2025_M1_Secc5_Sub5!$T$89="NS"),0,IF(AND(Z95="NA",CNGE_2025_M1_Secc5_Sub5!$T$89="NA"),0,IF(Z95&lt;=SUM(CNGE_2025_M1_Secc5_Sub5!$T$89),0,1)))</f>
        <v>0</v>
      </c>
      <c r="BX95" s="492">
        <f>IF(OR(AB95="NS",CNGE_2025_M1_Secc5_Sub5!$T$90="NS"),0,IF(AND(AB95="NA",CNGE_2025_M1_Secc5_Sub5!$T$90="NA"),0,IF(AB95&lt;=SUM(CNGE_2025_M1_Secc5_Sub5!$T$90),0,1)))</f>
        <v>0</v>
      </c>
      <c r="BY95" s="807">
        <f>IF(OR(AD95="NS",CNGE_2025_M1_Secc5_Sub5!$T$91="NS"),0,IF(AND(AD95="NA",CNGE_2025_M1_Secc5_Sub5!$T$91="NA"),0,IF(AD95&lt;=SUM(CNGE_2025_M1_Secc5_Sub5!$T$91),0,1)))</f>
        <v>0</v>
      </c>
      <c r="BZ95" s="293">
        <f t="shared" si="9"/>
        <v>0</v>
      </c>
      <c r="CA95" s="294" t="str">
        <f>IF(BZ95=0,"",
IF(SUM($BZ$26:BZ95)=1,CB95,
IF($BZ$146&gt;SUM($BZ$26:BZ95),_xlfn.CONCAT(", ",CB95),
IF($BZ$146=SUM($BZ$26:BZ95),_xlfn.CONCAT(" y ",CB95)))))</f>
        <v/>
      </c>
      <c r="CB95" s="89" t="s">
        <v>5224</v>
      </c>
    </row>
    <row r="96" spans="1:80" ht="15" customHeight="1">
      <c r="A96" s="133"/>
      <c r="C96" s="58" t="s">
        <v>5225</v>
      </c>
      <c r="D96" s="1125" t="str">
        <f>IF(CNGE_2025_M1_Secc5_Sub1!$D101="","",CNGE_2025_M1_Secc5_Sub1!$D101)</f>
        <v/>
      </c>
      <c r="E96" s="889"/>
      <c r="F96" s="889"/>
      <c r="G96" s="889"/>
      <c r="H96" s="889"/>
      <c r="I96" s="889"/>
      <c r="J96" s="889"/>
      <c r="K96" s="889"/>
      <c r="L96" s="889"/>
      <c r="M96" s="889"/>
      <c r="N96" s="890"/>
      <c r="O96" s="992"/>
      <c r="P96" s="885"/>
      <c r="Q96" s="813"/>
      <c r="R96" s="813"/>
      <c r="S96" s="813"/>
      <c r="T96" s="813"/>
      <c r="U96" s="813"/>
      <c r="V96" s="813"/>
      <c r="W96" s="813"/>
      <c r="X96" s="813"/>
      <c r="Y96" s="813"/>
      <c r="Z96" s="813"/>
      <c r="AA96" s="813"/>
      <c r="AB96" s="813"/>
      <c r="AC96" s="813"/>
      <c r="AD96" s="813"/>
      <c r="AI96" s="767">
        <f t="shared" si="5"/>
        <v>0</v>
      </c>
      <c r="AJ96" s="793">
        <f>IF(AND(COUNTBLANK(D96)=0,CNGE_2025_M1_Secc5_Sub5!$P$71&lt;&gt;"",CNGE_2025_M1_Secc5_Sub5!$P$71&lt;&gt;1,COUNTA(Q96:R96)=0),0,IF(AND(COUNTBLANK(D96)=0,CNGE_2025_M1_Secc5_Sub5!$P$71&lt;&gt;"",CNGE_2025_M1_Secc5_Sub5!$P$71=1,COUNTA(Q96:R96)=2),0,IF(AND(COUNTBLANK(D96)=1,COUNTA(Q96:R96)=0),0,1)))</f>
        <v>0</v>
      </c>
      <c r="AK96" s="795">
        <f>IF(AND(COUNTBLANK(D96)=0,CNGE_2025_M1_Secc5_Sub5!$P$72&lt;&gt;"",CNGE_2025_M1_Secc5_Sub5!$P$72&lt;&gt;1,COUNTA(S96:T96)=0),0,IF(AND(COUNTBLANK(D96)=0,CNGE_2025_M1_Secc5_Sub5!$P$72&lt;&gt;"",CNGE_2025_M1_Secc5_Sub5!$P$72=1,COUNTA(S96:T96)=2),0,IF(AND(COUNTBLANK(D96)=1,COUNTA(S96:T96)=0),0,1)))</f>
        <v>0</v>
      </c>
      <c r="AL96" s="793">
        <f>IF(AND(COUNTBLANK(D96)=0,CNGE_2025_M1_Secc5_Sub5!$P$73&lt;&gt;"",CNGE_2025_M1_Secc5_Sub5!$P$73&lt;&gt;1,COUNTA(U96:V96)=0),0,IF(AND(COUNTBLANK(D96)=0,CNGE_2025_M1_Secc5_Sub5!$P$73&lt;&gt;"",CNGE_2025_M1_Secc5_Sub5!$P$73=1,COUNTA(U96:V96)=2),0,IF(AND(COUNTBLANK(D96)=1,COUNTA(U96:V96)=0),0,1)))</f>
        <v>0</v>
      </c>
      <c r="AM96" s="795">
        <f>IF(AND(COUNTBLANK(D96)=0,CNGE_2025_M1_Secc5_Sub5!$P$74&lt;&gt;"",CNGE_2025_M1_Secc5_Sub5!$P$74&lt;&gt;1,COUNTA(W96:X96)=0),0,IF(AND(COUNTBLANK(D96)=0,CNGE_2025_M1_Secc5_Sub5!$P$74&lt;&gt;"",CNGE_2025_M1_Secc5_Sub5!$P$74=1,COUNTA(W96:X96)=2),0,IF(AND(COUNTBLANK(D96)=1,COUNTA(W96:X96)=0),0,1)))</f>
        <v>0</v>
      </c>
      <c r="AN96" s="793">
        <f>IF(AND(COUNTBLANK(D96)=0,CNGE_2025_M1_Secc5_Sub5!$P$75&lt;&gt;"",CNGE_2025_M1_Secc5_Sub5!$P$75&lt;&gt;1,COUNTA(Y96:Z96)=0),0,IF(AND(COUNTBLANK(D96)=0,CNGE_2025_M1_Secc5_Sub5!$P$75&lt;&gt;"",CNGE_2025_M1_Secc5_Sub5!$P$75=1,COUNTA(Y96:Z96)=2),0,IF(AND(COUNTBLANK(D96)=1,COUNTA(Y96:Z96)=0),0,1)))</f>
        <v>0</v>
      </c>
      <c r="AO96" s="795">
        <f>IF(AND(COUNTBLANK(D96)=0,CNGE_2025_M1_Secc5_Sub5!$P$76&lt;&gt;"",CNGE_2025_M1_Secc5_Sub5!$P$76&lt;&gt;1,COUNTA(AA96:AB96)=0),0,IF(AND(COUNTBLANK(D96)=0,CNGE_2025_M1_Secc5_Sub5!$P$76&lt;&gt;"",CNGE_2025_M1_Secc5_Sub5!$P$76=1,COUNTA(AA96:AB96)=2),0,IF(AND(COUNTBLANK(D96)=1,COUNTA(AA96:AB96)=0),0,1)))</f>
        <v>0</v>
      </c>
      <c r="AP96" s="793">
        <f>IF(AND(COUNTBLANK(D96)=0,CNGE_2025_M1_Secc5_Sub5!$P$77&lt;&gt;"",CNGE_2025_M1_Secc5_Sub5!$P$77&lt;&gt;1,COUNTA(AC96:AD96)=0),0,IF(AND(COUNTBLANK(D96)=0,CNGE_2025_M1_Secc5_Sub5!$P$77&lt;&gt;"",CNGE_2025_M1_Secc5_Sub5!$P$77=1,COUNTA(AC96:AD96)=2),0,IF(AND(COUNTBLANK(D96)=1,COUNTA(AC96:AD96)=0),0,1)))</f>
        <v>0</v>
      </c>
      <c r="AQ96" s="723">
        <f t="shared" si="6"/>
        <v>0</v>
      </c>
      <c r="AR96" s="293">
        <f t="shared" si="7"/>
        <v>0</v>
      </c>
      <c r="AS96" s="294" t="str">
        <f>IF(AR96=0,"",
IF(SUM($AR$26:AR96)=1,AT96,
IF($AR$146&gt;SUM($AR$26:AR96),_xlfn.CONCAT(", ",AT96),
IF($AR$146=SUM($AR$26:AR96),_xlfn.CONCAT(" y ",AT96)))))</f>
        <v/>
      </c>
      <c r="AT96" s="89" t="s">
        <v>5226</v>
      </c>
      <c r="BB96" s="439">
        <f>IF(OR(Q96="NS",CNGE_2025_M1_Secc5_Sub5!$T$71="NS"),0,IF(AND(Q96="NA",CNGE_2025_M1_Secc5_Sub5!$T$71="NA"),0,IF(Q96&lt;=SUM(CNGE_2025_M1_Secc5_Sub5!$T$71),0,1)))</f>
        <v>0</v>
      </c>
      <c r="BC96" s="625">
        <f>IF(OR(S96="NS",CNGE_2025_M1_Secc5_Sub5!$T$72="NS"),0,IF(AND(S96="NA",CNGE_2025_M1_Secc5_Sub5!$T$72="NA"),0,IF(S96&lt;=SUM(CNGE_2025_M1_Secc5_Sub5!$T$72),0,1)))</f>
        <v>0</v>
      </c>
      <c r="BD96" s="439">
        <f>IF(OR(U96="NS",CNGE_2025_M1_Secc5_Sub5!$T$73="NS"),0,IF(AND(U96="NA",CNGE_2025_M1_Secc5_Sub5!$T$73="NA"),0,IF(U96&lt;=SUM(CNGE_2025_M1_Secc5_Sub5!$T$73),0,1)))</f>
        <v>0</v>
      </c>
      <c r="BE96" s="625">
        <f>IF(OR(W96="NS",CNGE_2025_M1_Secc5_Sub5!$T$74="NS"),0,IF(AND(W96="NA",CNGE_2025_M1_Secc5_Sub5!$T$74="NA"),0,IF(W96&lt;=SUM(CNGE_2025_M1_Secc5_Sub5!$T$74),0,1)))</f>
        <v>0</v>
      </c>
      <c r="BF96" s="439">
        <f>IF(OR(Y96="NS",CNGE_2025_M1_Secc5_Sub5!$T$75="NS"),0,IF(AND(Y96="NA",CNGE_2025_M1_Secc5_Sub5!$T$75="NA"),0,IF(Y96&lt;=SUM(CNGE_2025_M1_Secc5_Sub5!$T$75),0,1)))</f>
        <v>0</v>
      </c>
      <c r="BG96" s="625">
        <f>IF(OR(AA96="NS",CNGE_2025_M1_Secc5_Sub5!$T$76="NS"),0,IF(AND(AA96="NA",CNGE_2025_M1_Secc5_Sub5!$T$76="NA"),0,IF(AA96&lt;=SUM(CNGE_2025_M1_Secc5_Sub5!$T$76),0,1)))</f>
        <v>0</v>
      </c>
      <c r="BH96" s="439">
        <f>IF(OR(AC96="NS",CNGE_2025_M1_Secc5_Sub5!$T$77="NS"),0,IF(AND(AC96="NA",CNGE_2025_M1_Secc5_Sub5!$T$77="NA"),0,IF(AC96&lt;=SUM(CNGE_2025_M1_Secc5_Sub5!$T$77),0,1)))</f>
        <v>0</v>
      </c>
      <c r="BI96" s="293">
        <f t="shared" si="8"/>
        <v>0</v>
      </c>
      <c r="BJ96" s="294" t="str">
        <f>IF(BI96=0,"",
IF(SUM($BI$26:BI96)=1,BK96,
IF($BI$146&gt;SUM($BI$26:BI96),_xlfn.CONCAT(", ",BK96),
IF($BI$146=SUM($BI$26:BI96),_xlfn.CONCAT(" y ",BK96)))))</f>
        <v/>
      </c>
      <c r="BK96" s="89" t="s">
        <v>5226</v>
      </c>
      <c r="BS96" s="807">
        <f>IF(OR(R96="NS",CNGE_2025_M1_Secc5_Sub5!$T$85="NS"),0,IF(AND(R96="NA",CNGE_2025_M1_Secc5_Sub5!$T$85="NA"),0,IF(R96&lt;=SUM(CNGE_2025_M1_Secc5_Sub5!$T$85),0,1)))</f>
        <v>0</v>
      </c>
      <c r="BT96" s="492">
        <f>IF(OR(T96="NS",CNGE_2025_M1_Secc5_Sub5!$T$86="NS"),0,IF(AND(T96="NA",CNGE_2025_M1_Secc5_Sub5!$T$86="NA"),0,IF(T96&lt;=SUM(CNGE_2025_M1_Secc5_Sub5!$T$86),0,1)))</f>
        <v>0</v>
      </c>
      <c r="BU96" s="807">
        <f>IF(OR(V96="NS",CNGE_2025_M1_Secc5_Sub5!$T$87="NS"),0,IF(AND(V96="NA",CNGE_2025_M1_Secc5_Sub5!$T$87="NA"),0,IF(V96&lt;=SUM(CNGE_2025_M1_Secc5_Sub5!$T$87),0,1)))</f>
        <v>0</v>
      </c>
      <c r="BV96" s="492">
        <f>IF(OR(X96="NS",CNGE_2025_M1_Secc5_Sub5!$T$88="NS"),0,IF(AND(X96="NA",CNGE_2025_M1_Secc5_Sub5!$T$88="NA"),0,IF(X96&lt;=SUM(CNGE_2025_M1_Secc5_Sub5!$T$88),0,1)))</f>
        <v>0</v>
      </c>
      <c r="BW96" s="807">
        <f>IF(OR(Z96="NS",CNGE_2025_M1_Secc5_Sub5!$T$89="NS"),0,IF(AND(Z96="NA",CNGE_2025_M1_Secc5_Sub5!$T$89="NA"),0,IF(Z96&lt;=SUM(CNGE_2025_M1_Secc5_Sub5!$T$89),0,1)))</f>
        <v>0</v>
      </c>
      <c r="BX96" s="492">
        <f>IF(OR(AB96="NS",CNGE_2025_M1_Secc5_Sub5!$T$90="NS"),0,IF(AND(AB96="NA",CNGE_2025_M1_Secc5_Sub5!$T$90="NA"),0,IF(AB96&lt;=SUM(CNGE_2025_M1_Secc5_Sub5!$T$90),0,1)))</f>
        <v>0</v>
      </c>
      <c r="BY96" s="807">
        <f>IF(OR(AD96="NS",CNGE_2025_M1_Secc5_Sub5!$T$91="NS"),0,IF(AND(AD96="NA",CNGE_2025_M1_Secc5_Sub5!$T$91="NA"),0,IF(AD96&lt;=SUM(CNGE_2025_M1_Secc5_Sub5!$T$91),0,1)))</f>
        <v>0</v>
      </c>
      <c r="BZ96" s="293">
        <f t="shared" si="9"/>
        <v>0</v>
      </c>
      <c r="CA96" s="294" t="str">
        <f>IF(BZ96=0,"",
IF(SUM($BZ$26:BZ96)=1,CB96,
IF($BZ$146&gt;SUM($BZ$26:BZ96),_xlfn.CONCAT(", ",CB96),
IF($BZ$146=SUM($BZ$26:BZ96),_xlfn.CONCAT(" y ",CB96)))))</f>
        <v/>
      </c>
      <c r="CB96" s="89" t="s">
        <v>5226</v>
      </c>
    </row>
    <row r="97" spans="1:80" ht="15" customHeight="1">
      <c r="A97" s="133"/>
      <c r="C97" s="58" t="s">
        <v>5227</v>
      </c>
      <c r="D97" s="1125" t="str">
        <f>IF(CNGE_2025_M1_Secc5_Sub1!$D102="","",CNGE_2025_M1_Secc5_Sub1!$D102)</f>
        <v/>
      </c>
      <c r="E97" s="889"/>
      <c r="F97" s="889"/>
      <c r="G97" s="889"/>
      <c r="H97" s="889"/>
      <c r="I97" s="889"/>
      <c r="J97" s="889"/>
      <c r="K97" s="889"/>
      <c r="L97" s="889"/>
      <c r="M97" s="889"/>
      <c r="N97" s="890"/>
      <c r="O97" s="992"/>
      <c r="P97" s="885"/>
      <c r="Q97" s="813"/>
      <c r="R97" s="813"/>
      <c r="S97" s="813"/>
      <c r="T97" s="813"/>
      <c r="U97" s="813"/>
      <c r="V97" s="813"/>
      <c r="W97" s="813"/>
      <c r="X97" s="813"/>
      <c r="Y97" s="813"/>
      <c r="Z97" s="813"/>
      <c r="AA97" s="813"/>
      <c r="AB97" s="813"/>
      <c r="AC97" s="813"/>
      <c r="AD97" s="813"/>
      <c r="AI97" s="767">
        <f t="shared" si="5"/>
        <v>0</v>
      </c>
      <c r="AJ97" s="793">
        <f>IF(AND(COUNTBLANK(D97)=0,CNGE_2025_M1_Secc5_Sub5!$P$71&lt;&gt;"",CNGE_2025_M1_Secc5_Sub5!$P$71&lt;&gt;1,COUNTA(Q97:R97)=0),0,IF(AND(COUNTBLANK(D97)=0,CNGE_2025_M1_Secc5_Sub5!$P$71&lt;&gt;"",CNGE_2025_M1_Secc5_Sub5!$P$71=1,COUNTA(Q97:R97)=2),0,IF(AND(COUNTBLANK(D97)=1,COUNTA(Q97:R97)=0),0,1)))</f>
        <v>0</v>
      </c>
      <c r="AK97" s="795">
        <f>IF(AND(COUNTBLANK(D97)=0,CNGE_2025_M1_Secc5_Sub5!$P$72&lt;&gt;"",CNGE_2025_M1_Secc5_Sub5!$P$72&lt;&gt;1,COUNTA(S97:T97)=0),0,IF(AND(COUNTBLANK(D97)=0,CNGE_2025_M1_Secc5_Sub5!$P$72&lt;&gt;"",CNGE_2025_M1_Secc5_Sub5!$P$72=1,COUNTA(S97:T97)=2),0,IF(AND(COUNTBLANK(D97)=1,COUNTA(S97:T97)=0),0,1)))</f>
        <v>0</v>
      </c>
      <c r="AL97" s="793">
        <f>IF(AND(COUNTBLANK(D97)=0,CNGE_2025_M1_Secc5_Sub5!$P$73&lt;&gt;"",CNGE_2025_M1_Secc5_Sub5!$P$73&lt;&gt;1,COUNTA(U97:V97)=0),0,IF(AND(COUNTBLANK(D97)=0,CNGE_2025_M1_Secc5_Sub5!$P$73&lt;&gt;"",CNGE_2025_M1_Secc5_Sub5!$P$73=1,COUNTA(U97:V97)=2),0,IF(AND(COUNTBLANK(D97)=1,COUNTA(U97:V97)=0),0,1)))</f>
        <v>0</v>
      </c>
      <c r="AM97" s="795">
        <f>IF(AND(COUNTBLANK(D97)=0,CNGE_2025_M1_Secc5_Sub5!$P$74&lt;&gt;"",CNGE_2025_M1_Secc5_Sub5!$P$74&lt;&gt;1,COUNTA(W97:X97)=0),0,IF(AND(COUNTBLANK(D97)=0,CNGE_2025_M1_Secc5_Sub5!$P$74&lt;&gt;"",CNGE_2025_M1_Secc5_Sub5!$P$74=1,COUNTA(W97:X97)=2),0,IF(AND(COUNTBLANK(D97)=1,COUNTA(W97:X97)=0),0,1)))</f>
        <v>0</v>
      </c>
      <c r="AN97" s="793">
        <f>IF(AND(COUNTBLANK(D97)=0,CNGE_2025_M1_Secc5_Sub5!$P$75&lt;&gt;"",CNGE_2025_M1_Secc5_Sub5!$P$75&lt;&gt;1,COUNTA(Y97:Z97)=0),0,IF(AND(COUNTBLANK(D97)=0,CNGE_2025_M1_Secc5_Sub5!$P$75&lt;&gt;"",CNGE_2025_M1_Secc5_Sub5!$P$75=1,COUNTA(Y97:Z97)=2),0,IF(AND(COUNTBLANK(D97)=1,COUNTA(Y97:Z97)=0),0,1)))</f>
        <v>0</v>
      </c>
      <c r="AO97" s="795">
        <f>IF(AND(COUNTBLANK(D97)=0,CNGE_2025_M1_Secc5_Sub5!$P$76&lt;&gt;"",CNGE_2025_M1_Secc5_Sub5!$P$76&lt;&gt;1,COUNTA(AA97:AB97)=0),0,IF(AND(COUNTBLANK(D97)=0,CNGE_2025_M1_Secc5_Sub5!$P$76&lt;&gt;"",CNGE_2025_M1_Secc5_Sub5!$P$76=1,COUNTA(AA97:AB97)=2),0,IF(AND(COUNTBLANK(D97)=1,COUNTA(AA97:AB97)=0),0,1)))</f>
        <v>0</v>
      </c>
      <c r="AP97" s="793">
        <f>IF(AND(COUNTBLANK(D97)=0,CNGE_2025_M1_Secc5_Sub5!$P$77&lt;&gt;"",CNGE_2025_M1_Secc5_Sub5!$P$77&lt;&gt;1,COUNTA(AC97:AD97)=0),0,IF(AND(COUNTBLANK(D97)=0,CNGE_2025_M1_Secc5_Sub5!$P$77&lt;&gt;"",CNGE_2025_M1_Secc5_Sub5!$P$77=1,COUNTA(AC97:AD97)=2),0,IF(AND(COUNTBLANK(D97)=1,COUNTA(AC97:AD97)=0),0,1)))</f>
        <v>0</v>
      </c>
      <c r="AQ97" s="723">
        <f t="shared" si="6"/>
        <v>0</v>
      </c>
      <c r="AR97" s="293">
        <f t="shared" si="7"/>
        <v>0</v>
      </c>
      <c r="AS97" s="294" t="str">
        <f>IF(AR97=0,"",
IF(SUM($AR$26:AR97)=1,AT97,
IF($AR$146&gt;SUM($AR$26:AR97),_xlfn.CONCAT(", ",AT97),
IF($AR$146=SUM($AR$26:AR97),_xlfn.CONCAT(" y ",AT97)))))</f>
        <v/>
      </c>
      <c r="AT97" s="89" t="s">
        <v>5228</v>
      </c>
      <c r="BB97" s="439">
        <f>IF(OR(Q97="NS",CNGE_2025_M1_Secc5_Sub5!$T$71="NS"),0,IF(AND(Q97="NA",CNGE_2025_M1_Secc5_Sub5!$T$71="NA"),0,IF(Q97&lt;=SUM(CNGE_2025_M1_Secc5_Sub5!$T$71),0,1)))</f>
        <v>0</v>
      </c>
      <c r="BC97" s="625">
        <f>IF(OR(S97="NS",CNGE_2025_M1_Secc5_Sub5!$T$72="NS"),0,IF(AND(S97="NA",CNGE_2025_M1_Secc5_Sub5!$T$72="NA"),0,IF(S97&lt;=SUM(CNGE_2025_M1_Secc5_Sub5!$T$72),0,1)))</f>
        <v>0</v>
      </c>
      <c r="BD97" s="439">
        <f>IF(OR(U97="NS",CNGE_2025_M1_Secc5_Sub5!$T$73="NS"),0,IF(AND(U97="NA",CNGE_2025_M1_Secc5_Sub5!$T$73="NA"),0,IF(U97&lt;=SUM(CNGE_2025_M1_Secc5_Sub5!$T$73),0,1)))</f>
        <v>0</v>
      </c>
      <c r="BE97" s="625">
        <f>IF(OR(W97="NS",CNGE_2025_M1_Secc5_Sub5!$T$74="NS"),0,IF(AND(W97="NA",CNGE_2025_M1_Secc5_Sub5!$T$74="NA"),0,IF(W97&lt;=SUM(CNGE_2025_M1_Secc5_Sub5!$T$74),0,1)))</f>
        <v>0</v>
      </c>
      <c r="BF97" s="439">
        <f>IF(OR(Y97="NS",CNGE_2025_M1_Secc5_Sub5!$T$75="NS"),0,IF(AND(Y97="NA",CNGE_2025_M1_Secc5_Sub5!$T$75="NA"),0,IF(Y97&lt;=SUM(CNGE_2025_M1_Secc5_Sub5!$T$75),0,1)))</f>
        <v>0</v>
      </c>
      <c r="BG97" s="625">
        <f>IF(OR(AA97="NS",CNGE_2025_M1_Secc5_Sub5!$T$76="NS"),0,IF(AND(AA97="NA",CNGE_2025_M1_Secc5_Sub5!$T$76="NA"),0,IF(AA97&lt;=SUM(CNGE_2025_M1_Secc5_Sub5!$T$76),0,1)))</f>
        <v>0</v>
      </c>
      <c r="BH97" s="439">
        <f>IF(OR(AC97="NS",CNGE_2025_M1_Secc5_Sub5!$T$77="NS"),0,IF(AND(AC97="NA",CNGE_2025_M1_Secc5_Sub5!$T$77="NA"),0,IF(AC97&lt;=SUM(CNGE_2025_M1_Secc5_Sub5!$T$77),0,1)))</f>
        <v>0</v>
      </c>
      <c r="BI97" s="293">
        <f t="shared" si="8"/>
        <v>0</v>
      </c>
      <c r="BJ97" s="294" t="str">
        <f>IF(BI97=0,"",
IF(SUM($BI$26:BI97)=1,BK97,
IF($BI$146&gt;SUM($BI$26:BI97),_xlfn.CONCAT(", ",BK97),
IF($BI$146=SUM($BI$26:BI97),_xlfn.CONCAT(" y ",BK97)))))</f>
        <v/>
      </c>
      <c r="BK97" s="89" t="s">
        <v>5228</v>
      </c>
      <c r="BS97" s="807">
        <f>IF(OR(R97="NS",CNGE_2025_M1_Secc5_Sub5!$T$85="NS"),0,IF(AND(R97="NA",CNGE_2025_M1_Secc5_Sub5!$T$85="NA"),0,IF(R97&lt;=SUM(CNGE_2025_M1_Secc5_Sub5!$T$85),0,1)))</f>
        <v>0</v>
      </c>
      <c r="BT97" s="492">
        <f>IF(OR(T97="NS",CNGE_2025_M1_Secc5_Sub5!$T$86="NS"),0,IF(AND(T97="NA",CNGE_2025_M1_Secc5_Sub5!$T$86="NA"),0,IF(T97&lt;=SUM(CNGE_2025_M1_Secc5_Sub5!$T$86),0,1)))</f>
        <v>0</v>
      </c>
      <c r="BU97" s="807">
        <f>IF(OR(V97="NS",CNGE_2025_M1_Secc5_Sub5!$T$87="NS"),0,IF(AND(V97="NA",CNGE_2025_M1_Secc5_Sub5!$T$87="NA"),0,IF(V97&lt;=SUM(CNGE_2025_M1_Secc5_Sub5!$T$87),0,1)))</f>
        <v>0</v>
      </c>
      <c r="BV97" s="492">
        <f>IF(OR(X97="NS",CNGE_2025_M1_Secc5_Sub5!$T$88="NS"),0,IF(AND(X97="NA",CNGE_2025_M1_Secc5_Sub5!$T$88="NA"),0,IF(X97&lt;=SUM(CNGE_2025_M1_Secc5_Sub5!$T$88),0,1)))</f>
        <v>0</v>
      </c>
      <c r="BW97" s="807">
        <f>IF(OR(Z97="NS",CNGE_2025_M1_Secc5_Sub5!$T$89="NS"),0,IF(AND(Z97="NA",CNGE_2025_M1_Secc5_Sub5!$T$89="NA"),0,IF(Z97&lt;=SUM(CNGE_2025_M1_Secc5_Sub5!$T$89),0,1)))</f>
        <v>0</v>
      </c>
      <c r="BX97" s="492">
        <f>IF(OR(AB97="NS",CNGE_2025_M1_Secc5_Sub5!$T$90="NS"),0,IF(AND(AB97="NA",CNGE_2025_M1_Secc5_Sub5!$T$90="NA"),0,IF(AB97&lt;=SUM(CNGE_2025_M1_Secc5_Sub5!$T$90),0,1)))</f>
        <v>0</v>
      </c>
      <c r="BY97" s="807">
        <f>IF(OR(AD97="NS",CNGE_2025_M1_Secc5_Sub5!$T$91="NS"),0,IF(AND(AD97="NA",CNGE_2025_M1_Secc5_Sub5!$T$91="NA"),0,IF(AD97&lt;=SUM(CNGE_2025_M1_Secc5_Sub5!$T$91),0,1)))</f>
        <v>0</v>
      </c>
      <c r="BZ97" s="293">
        <f t="shared" si="9"/>
        <v>0</v>
      </c>
      <c r="CA97" s="294" t="str">
        <f>IF(BZ97=0,"",
IF(SUM($BZ$26:BZ97)=1,CB97,
IF($BZ$146&gt;SUM($BZ$26:BZ97),_xlfn.CONCAT(", ",CB97),
IF($BZ$146=SUM($BZ$26:BZ97),_xlfn.CONCAT(" y ",CB97)))))</f>
        <v/>
      </c>
      <c r="CB97" s="89" t="s">
        <v>5228</v>
      </c>
    </row>
    <row r="98" spans="1:80" ht="15" customHeight="1">
      <c r="A98" s="133"/>
      <c r="C98" s="58" t="s">
        <v>5229</v>
      </c>
      <c r="D98" s="1125" t="str">
        <f>IF(CNGE_2025_M1_Secc5_Sub1!$D103="","",CNGE_2025_M1_Secc5_Sub1!$D103)</f>
        <v/>
      </c>
      <c r="E98" s="889"/>
      <c r="F98" s="889"/>
      <c r="G98" s="889"/>
      <c r="H98" s="889"/>
      <c r="I98" s="889"/>
      <c r="J98" s="889"/>
      <c r="K98" s="889"/>
      <c r="L98" s="889"/>
      <c r="M98" s="889"/>
      <c r="N98" s="890"/>
      <c r="O98" s="992"/>
      <c r="P98" s="885"/>
      <c r="Q98" s="813"/>
      <c r="R98" s="813"/>
      <c r="S98" s="813"/>
      <c r="T98" s="813"/>
      <c r="U98" s="813"/>
      <c r="V98" s="813"/>
      <c r="W98" s="813"/>
      <c r="X98" s="813"/>
      <c r="Y98" s="813"/>
      <c r="Z98" s="813"/>
      <c r="AA98" s="813"/>
      <c r="AB98" s="813"/>
      <c r="AC98" s="813"/>
      <c r="AD98" s="813"/>
      <c r="AI98" s="767">
        <f t="shared" si="5"/>
        <v>0</v>
      </c>
      <c r="AJ98" s="793">
        <f>IF(AND(COUNTBLANK(D98)=0,CNGE_2025_M1_Secc5_Sub5!$P$71&lt;&gt;"",CNGE_2025_M1_Secc5_Sub5!$P$71&lt;&gt;1,COUNTA(Q98:R98)=0),0,IF(AND(COUNTBLANK(D98)=0,CNGE_2025_M1_Secc5_Sub5!$P$71&lt;&gt;"",CNGE_2025_M1_Secc5_Sub5!$P$71=1,COUNTA(Q98:R98)=2),0,IF(AND(COUNTBLANK(D98)=1,COUNTA(Q98:R98)=0),0,1)))</f>
        <v>0</v>
      </c>
      <c r="AK98" s="795">
        <f>IF(AND(COUNTBLANK(D98)=0,CNGE_2025_M1_Secc5_Sub5!$P$72&lt;&gt;"",CNGE_2025_M1_Secc5_Sub5!$P$72&lt;&gt;1,COUNTA(S98:T98)=0),0,IF(AND(COUNTBLANK(D98)=0,CNGE_2025_M1_Secc5_Sub5!$P$72&lt;&gt;"",CNGE_2025_M1_Secc5_Sub5!$P$72=1,COUNTA(S98:T98)=2),0,IF(AND(COUNTBLANK(D98)=1,COUNTA(S98:T98)=0),0,1)))</f>
        <v>0</v>
      </c>
      <c r="AL98" s="793">
        <f>IF(AND(COUNTBLANK(D98)=0,CNGE_2025_M1_Secc5_Sub5!$P$73&lt;&gt;"",CNGE_2025_M1_Secc5_Sub5!$P$73&lt;&gt;1,COUNTA(U98:V98)=0),0,IF(AND(COUNTBLANK(D98)=0,CNGE_2025_M1_Secc5_Sub5!$P$73&lt;&gt;"",CNGE_2025_M1_Secc5_Sub5!$P$73=1,COUNTA(U98:V98)=2),0,IF(AND(COUNTBLANK(D98)=1,COUNTA(U98:V98)=0),0,1)))</f>
        <v>0</v>
      </c>
      <c r="AM98" s="795">
        <f>IF(AND(COUNTBLANK(D98)=0,CNGE_2025_M1_Secc5_Sub5!$P$74&lt;&gt;"",CNGE_2025_M1_Secc5_Sub5!$P$74&lt;&gt;1,COUNTA(W98:X98)=0),0,IF(AND(COUNTBLANK(D98)=0,CNGE_2025_M1_Secc5_Sub5!$P$74&lt;&gt;"",CNGE_2025_M1_Secc5_Sub5!$P$74=1,COUNTA(W98:X98)=2),0,IF(AND(COUNTBLANK(D98)=1,COUNTA(W98:X98)=0),0,1)))</f>
        <v>0</v>
      </c>
      <c r="AN98" s="793">
        <f>IF(AND(COUNTBLANK(D98)=0,CNGE_2025_M1_Secc5_Sub5!$P$75&lt;&gt;"",CNGE_2025_M1_Secc5_Sub5!$P$75&lt;&gt;1,COUNTA(Y98:Z98)=0),0,IF(AND(COUNTBLANK(D98)=0,CNGE_2025_M1_Secc5_Sub5!$P$75&lt;&gt;"",CNGE_2025_M1_Secc5_Sub5!$P$75=1,COUNTA(Y98:Z98)=2),0,IF(AND(COUNTBLANK(D98)=1,COUNTA(Y98:Z98)=0),0,1)))</f>
        <v>0</v>
      </c>
      <c r="AO98" s="795">
        <f>IF(AND(COUNTBLANK(D98)=0,CNGE_2025_M1_Secc5_Sub5!$P$76&lt;&gt;"",CNGE_2025_M1_Secc5_Sub5!$P$76&lt;&gt;1,COUNTA(AA98:AB98)=0),0,IF(AND(COUNTBLANK(D98)=0,CNGE_2025_M1_Secc5_Sub5!$P$76&lt;&gt;"",CNGE_2025_M1_Secc5_Sub5!$P$76=1,COUNTA(AA98:AB98)=2),0,IF(AND(COUNTBLANK(D98)=1,COUNTA(AA98:AB98)=0),0,1)))</f>
        <v>0</v>
      </c>
      <c r="AP98" s="793">
        <f>IF(AND(COUNTBLANK(D98)=0,CNGE_2025_M1_Secc5_Sub5!$P$77&lt;&gt;"",CNGE_2025_M1_Secc5_Sub5!$P$77&lt;&gt;1,COUNTA(AC98:AD98)=0),0,IF(AND(COUNTBLANK(D98)=0,CNGE_2025_M1_Secc5_Sub5!$P$77&lt;&gt;"",CNGE_2025_M1_Secc5_Sub5!$P$77=1,COUNTA(AC98:AD98)=2),0,IF(AND(COUNTBLANK(D98)=1,COUNTA(AC98:AD98)=0),0,1)))</f>
        <v>0</v>
      </c>
      <c r="AQ98" s="723">
        <f t="shared" si="6"/>
        <v>0</v>
      </c>
      <c r="AR98" s="293">
        <f t="shared" si="7"/>
        <v>0</v>
      </c>
      <c r="AS98" s="294" t="str">
        <f>IF(AR98=0,"",
IF(SUM($AR$26:AR98)=1,AT98,
IF($AR$146&gt;SUM($AR$26:AR98),_xlfn.CONCAT(", ",AT98),
IF($AR$146=SUM($AR$26:AR98),_xlfn.CONCAT(" y ",AT98)))))</f>
        <v/>
      </c>
      <c r="AT98" s="89" t="s">
        <v>5230</v>
      </c>
      <c r="BB98" s="439">
        <f>IF(OR(Q98="NS",CNGE_2025_M1_Secc5_Sub5!$T$71="NS"),0,IF(AND(Q98="NA",CNGE_2025_M1_Secc5_Sub5!$T$71="NA"),0,IF(Q98&lt;=SUM(CNGE_2025_M1_Secc5_Sub5!$T$71),0,1)))</f>
        <v>0</v>
      </c>
      <c r="BC98" s="625">
        <f>IF(OR(S98="NS",CNGE_2025_M1_Secc5_Sub5!$T$72="NS"),0,IF(AND(S98="NA",CNGE_2025_M1_Secc5_Sub5!$T$72="NA"),0,IF(S98&lt;=SUM(CNGE_2025_M1_Secc5_Sub5!$T$72),0,1)))</f>
        <v>0</v>
      </c>
      <c r="BD98" s="439">
        <f>IF(OR(U98="NS",CNGE_2025_M1_Secc5_Sub5!$T$73="NS"),0,IF(AND(U98="NA",CNGE_2025_M1_Secc5_Sub5!$T$73="NA"),0,IF(U98&lt;=SUM(CNGE_2025_M1_Secc5_Sub5!$T$73),0,1)))</f>
        <v>0</v>
      </c>
      <c r="BE98" s="625">
        <f>IF(OR(W98="NS",CNGE_2025_M1_Secc5_Sub5!$T$74="NS"),0,IF(AND(W98="NA",CNGE_2025_M1_Secc5_Sub5!$T$74="NA"),0,IF(W98&lt;=SUM(CNGE_2025_M1_Secc5_Sub5!$T$74),0,1)))</f>
        <v>0</v>
      </c>
      <c r="BF98" s="439">
        <f>IF(OR(Y98="NS",CNGE_2025_M1_Secc5_Sub5!$T$75="NS"),0,IF(AND(Y98="NA",CNGE_2025_M1_Secc5_Sub5!$T$75="NA"),0,IF(Y98&lt;=SUM(CNGE_2025_M1_Secc5_Sub5!$T$75),0,1)))</f>
        <v>0</v>
      </c>
      <c r="BG98" s="625">
        <f>IF(OR(AA98="NS",CNGE_2025_M1_Secc5_Sub5!$T$76="NS"),0,IF(AND(AA98="NA",CNGE_2025_M1_Secc5_Sub5!$T$76="NA"),0,IF(AA98&lt;=SUM(CNGE_2025_M1_Secc5_Sub5!$T$76),0,1)))</f>
        <v>0</v>
      </c>
      <c r="BH98" s="439">
        <f>IF(OR(AC98="NS",CNGE_2025_M1_Secc5_Sub5!$T$77="NS"),0,IF(AND(AC98="NA",CNGE_2025_M1_Secc5_Sub5!$T$77="NA"),0,IF(AC98&lt;=SUM(CNGE_2025_M1_Secc5_Sub5!$T$77),0,1)))</f>
        <v>0</v>
      </c>
      <c r="BI98" s="293">
        <f t="shared" si="8"/>
        <v>0</v>
      </c>
      <c r="BJ98" s="294" t="str">
        <f>IF(BI98=0,"",
IF(SUM($BI$26:BI98)=1,BK98,
IF($BI$146&gt;SUM($BI$26:BI98),_xlfn.CONCAT(", ",BK98),
IF($BI$146=SUM($BI$26:BI98),_xlfn.CONCAT(" y ",BK98)))))</f>
        <v/>
      </c>
      <c r="BK98" s="89" t="s">
        <v>5230</v>
      </c>
      <c r="BS98" s="807">
        <f>IF(OR(R98="NS",CNGE_2025_M1_Secc5_Sub5!$T$85="NS"),0,IF(AND(R98="NA",CNGE_2025_M1_Secc5_Sub5!$T$85="NA"),0,IF(R98&lt;=SUM(CNGE_2025_M1_Secc5_Sub5!$T$85),0,1)))</f>
        <v>0</v>
      </c>
      <c r="BT98" s="492">
        <f>IF(OR(T98="NS",CNGE_2025_M1_Secc5_Sub5!$T$86="NS"),0,IF(AND(T98="NA",CNGE_2025_M1_Secc5_Sub5!$T$86="NA"),0,IF(T98&lt;=SUM(CNGE_2025_M1_Secc5_Sub5!$T$86),0,1)))</f>
        <v>0</v>
      </c>
      <c r="BU98" s="807">
        <f>IF(OR(V98="NS",CNGE_2025_M1_Secc5_Sub5!$T$87="NS"),0,IF(AND(V98="NA",CNGE_2025_M1_Secc5_Sub5!$T$87="NA"),0,IF(V98&lt;=SUM(CNGE_2025_M1_Secc5_Sub5!$T$87),0,1)))</f>
        <v>0</v>
      </c>
      <c r="BV98" s="492">
        <f>IF(OR(X98="NS",CNGE_2025_M1_Secc5_Sub5!$T$88="NS"),0,IF(AND(X98="NA",CNGE_2025_M1_Secc5_Sub5!$T$88="NA"),0,IF(X98&lt;=SUM(CNGE_2025_M1_Secc5_Sub5!$T$88),0,1)))</f>
        <v>0</v>
      </c>
      <c r="BW98" s="807">
        <f>IF(OR(Z98="NS",CNGE_2025_M1_Secc5_Sub5!$T$89="NS"),0,IF(AND(Z98="NA",CNGE_2025_M1_Secc5_Sub5!$T$89="NA"),0,IF(Z98&lt;=SUM(CNGE_2025_M1_Secc5_Sub5!$T$89),0,1)))</f>
        <v>0</v>
      </c>
      <c r="BX98" s="492">
        <f>IF(OR(AB98="NS",CNGE_2025_M1_Secc5_Sub5!$T$90="NS"),0,IF(AND(AB98="NA",CNGE_2025_M1_Secc5_Sub5!$T$90="NA"),0,IF(AB98&lt;=SUM(CNGE_2025_M1_Secc5_Sub5!$T$90),0,1)))</f>
        <v>0</v>
      </c>
      <c r="BY98" s="807">
        <f>IF(OR(AD98="NS",CNGE_2025_M1_Secc5_Sub5!$T$91="NS"),0,IF(AND(AD98="NA",CNGE_2025_M1_Secc5_Sub5!$T$91="NA"),0,IF(AD98&lt;=SUM(CNGE_2025_M1_Secc5_Sub5!$T$91),0,1)))</f>
        <v>0</v>
      </c>
      <c r="BZ98" s="293">
        <f t="shared" si="9"/>
        <v>0</v>
      </c>
      <c r="CA98" s="294" t="str">
        <f>IF(BZ98=0,"",
IF(SUM($BZ$26:BZ98)=1,CB98,
IF($BZ$146&gt;SUM($BZ$26:BZ98),_xlfn.CONCAT(", ",CB98),
IF($BZ$146=SUM($BZ$26:BZ98),_xlfn.CONCAT(" y ",CB98)))))</f>
        <v/>
      </c>
      <c r="CB98" s="89" t="s">
        <v>5230</v>
      </c>
    </row>
    <row r="99" spans="1:80" ht="15" customHeight="1">
      <c r="A99" s="133"/>
      <c r="C99" s="58" t="s">
        <v>5231</v>
      </c>
      <c r="D99" s="1125" t="str">
        <f>IF(CNGE_2025_M1_Secc5_Sub1!$D104="","",CNGE_2025_M1_Secc5_Sub1!$D104)</f>
        <v/>
      </c>
      <c r="E99" s="889"/>
      <c r="F99" s="889"/>
      <c r="G99" s="889"/>
      <c r="H99" s="889"/>
      <c r="I99" s="889"/>
      <c r="J99" s="889"/>
      <c r="K99" s="889"/>
      <c r="L99" s="889"/>
      <c r="M99" s="889"/>
      <c r="N99" s="890"/>
      <c r="O99" s="992"/>
      <c r="P99" s="885"/>
      <c r="Q99" s="813"/>
      <c r="R99" s="813"/>
      <c r="S99" s="813"/>
      <c r="T99" s="813"/>
      <c r="U99" s="813"/>
      <c r="V99" s="813"/>
      <c r="W99" s="813"/>
      <c r="X99" s="813"/>
      <c r="Y99" s="813"/>
      <c r="Z99" s="813"/>
      <c r="AA99" s="813"/>
      <c r="AB99" s="813"/>
      <c r="AC99" s="813"/>
      <c r="AD99" s="813"/>
      <c r="AI99" s="767">
        <f t="shared" si="5"/>
        <v>0</v>
      </c>
      <c r="AJ99" s="793">
        <f>IF(AND(COUNTBLANK(D99)=0,CNGE_2025_M1_Secc5_Sub5!$P$71&lt;&gt;"",CNGE_2025_M1_Secc5_Sub5!$P$71&lt;&gt;1,COUNTA(Q99:R99)=0),0,IF(AND(COUNTBLANK(D99)=0,CNGE_2025_M1_Secc5_Sub5!$P$71&lt;&gt;"",CNGE_2025_M1_Secc5_Sub5!$P$71=1,COUNTA(Q99:R99)=2),0,IF(AND(COUNTBLANK(D99)=1,COUNTA(Q99:R99)=0),0,1)))</f>
        <v>0</v>
      </c>
      <c r="AK99" s="795">
        <f>IF(AND(COUNTBLANK(D99)=0,CNGE_2025_M1_Secc5_Sub5!$P$72&lt;&gt;"",CNGE_2025_M1_Secc5_Sub5!$P$72&lt;&gt;1,COUNTA(S99:T99)=0),0,IF(AND(COUNTBLANK(D99)=0,CNGE_2025_M1_Secc5_Sub5!$P$72&lt;&gt;"",CNGE_2025_M1_Secc5_Sub5!$P$72=1,COUNTA(S99:T99)=2),0,IF(AND(COUNTBLANK(D99)=1,COUNTA(S99:T99)=0),0,1)))</f>
        <v>0</v>
      </c>
      <c r="AL99" s="793">
        <f>IF(AND(COUNTBLANK(D99)=0,CNGE_2025_M1_Secc5_Sub5!$P$73&lt;&gt;"",CNGE_2025_M1_Secc5_Sub5!$P$73&lt;&gt;1,COUNTA(U99:V99)=0),0,IF(AND(COUNTBLANK(D99)=0,CNGE_2025_M1_Secc5_Sub5!$P$73&lt;&gt;"",CNGE_2025_M1_Secc5_Sub5!$P$73=1,COUNTA(U99:V99)=2),0,IF(AND(COUNTBLANK(D99)=1,COUNTA(U99:V99)=0),0,1)))</f>
        <v>0</v>
      </c>
      <c r="AM99" s="795">
        <f>IF(AND(COUNTBLANK(D99)=0,CNGE_2025_M1_Secc5_Sub5!$P$74&lt;&gt;"",CNGE_2025_M1_Secc5_Sub5!$P$74&lt;&gt;1,COUNTA(W99:X99)=0),0,IF(AND(COUNTBLANK(D99)=0,CNGE_2025_M1_Secc5_Sub5!$P$74&lt;&gt;"",CNGE_2025_M1_Secc5_Sub5!$P$74=1,COUNTA(W99:X99)=2),0,IF(AND(COUNTBLANK(D99)=1,COUNTA(W99:X99)=0),0,1)))</f>
        <v>0</v>
      </c>
      <c r="AN99" s="793">
        <f>IF(AND(COUNTBLANK(D99)=0,CNGE_2025_M1_Secc5_Sub5!$P$75&lt;&gt;"",CNGE_2025_M1_Secc5_Sub5!$P$75&lt;&gt;1,COUNTA(Y99:Z99)=0),0,IF(AND(COUNTBLANK(D99)=0,CNGE_2025_M1_Secc5_Sub5!$P$75&lt;&gt;"",CNGE_2025_M1_Secc5_Sub5!$P$75=1,COUNTA(Y99:Z99)=2),0,IF(AND(COUNTBLANK(D99)=1,COUNTA(Y99:Z99)=0),0,1)))</f>
        <v>0</v>
      </c>
      <c r="AO99" s="795">
        <f>IF(AND(COUNTBLANK(D99)=0,CNGE_2025_M1_Secc5_Sub5!$P$76&lt;&gt;"",CNGE_2025_M1_Secc5_Sub5!$P$76&lt;&gt;1,COUNTA(AA99:AB99)=0),0,IF(AND(COUNTBLANK(D99)=0,CNGE_2025_M1_Secc5_Sub5!$P$76&lt;&gt;"",CNGE_2025_M1_Secc5_Sub5!$P$76=1,COUNTA(AA99:AB99)=2),0,IF(AND(COUNTBLANK(D99)=1,COUNTA(AA99:AB99)=0),0,1)))</f>
        <v>0</v>
      </c>
      <c r="AP99" s="793">
        <f>IF(AND(COUNTBLANK(D99)=0,CNGE_2025_M1_Secc5_Sub5!$P$77&lt;&gt;"",CNGE_2025_M1_Secc5_Sub5!$P$77&lt;&gt;1,COUNTA(AC99:AD99)=0),0,IF(AND(COUNTBLANK(D99)=0,CNGE_2025_M1_Secc5_Sub5!$P$77&lt;&gt;"",CNGE_2025_M1_Secc5_Sub5!$P$77=1,COUNTA(AC99:AD99)=2),0,IF(AND(COUNTBLANK(D99)=1,COUNTA(AC99:AD99)=0),0,1)))</f>
        <v>0</v>
      </c>
      <c r="AQ99" s="723">
        <f t="shared" si="6"/>
        <v>0</v>
      </c>
      <c r="AR99" s="293">
        <f t="shared" si="7"/>
        <v>0</v>
      </c>
      <c r="AS99" s="294" t="str">
        <f>IF(AR99=0,"",
IF(SUM($AR$26:AR99)=1,AT99,
IF($AR$146&gt;SUM($AR$26:AR99),_xlfn.CONCAT(", ",AT99),
IF($AR$146=SUM($AR$26:AR99),_xlfn.CONCAT(" y ",AT99)))))</f>
        <v/>
      </c>
      <c r="AT99" s="89" t="s">
        <v>5232</v>
      </c>
      <c r="BB99" s="439">
        <f>IF(OR(Q99="NS",CNGE_2025_M1_Secc5_Sub5!$T$71="NS"),0,IF(AND(Q99="NA",CNGE_2025_M1_Secc5_Sub5!$T$71="NA"),0,IF(Q99&lt;=SUM(CNGE_2025_M1_Secc5_Sub5!$T$71),0,1)))</f>
        <v>0</v>
      </c>
      <c r="BC99" s="625">
        <f>IF(OR(S99="NS",CNGE_2025_M1_Secc5_Sub5!$T$72="NS"),0,IF(AND(S99="NA",CNGE_2025_M1_Secc5_Sub5!$T$72="NA"),0,IF(S99&lt;=SUM(CNGE_2025_M1_Secc5_Sub5!$T$72),0,1)))</f>
        <v>0</v>
      </c>
      <c r="BD99" s="439">
        <f>IF(OR(U99="NS",CNGE_2025_M1_Secc5_Sub5!$T$73="NS"),0,IF(AND(U99="NA",CNGE_2025_M1_Secc5_Sub5!$T$73="NA"),0,IF(U99&lt;=SUM(CNGE_2025_M1_Secc5_Sub5!$T$73),0,1)))</f>
        <v>0</v>
      </c>
      <c r="BE99" s="625">
        <f>IF(OR(W99="NS",CNGE_2025_M1_Secc5_Sub5!$T$74="NS"),0,IF(AND(W99="NA",CNGE_2025_M1_Secc5_Sub5!$T$74="NA"),0,IF(W99&lt;=SUM(CNGE_2025_M1_Secc5_Sub5!$T$74),0,1)))</f>
        <v>0</v>
      </c>
      <c r="BF99" s="439">
        <f>IF(OR(Y99="NS",CNGE_2025_M1_Secc5_Sub5!$T$75="NS"),0,IF(AND(Y99="NA",CNGE_2025_M1_Secc5_Sub5!$T$75="NA"),0,IF(Y99&lt;=SUM(CNGE_2025_M1_Secc5_Sub5!$T$75),0,1)))</f>
        <v>0</v>
      </c>
      <c r="BG99" s="625">
        <f>IF(OR(AA99="NS",CNGE_2025_M1_Secc5_Sub5!$T$76="NS"),0,IF(AND(AA99="NA",CNGE_2025_M1_Secc5_Sub5!$T$76="NA"),0,IF(AA99&lt;=SUM(CNGE_2025_M1_Secc5_Sub5!$T$76),0,1)))</f>
        <v>0</v>
      </c>
      <c r="BH99" s="439">
        <f>IF(OR(AC99="NS",CNGE_2025_M1_Secc5_Sub5!$T$77="NS"),0,IF(AND(AC99="NA",CNGE_2025_M1_Secc5_Sub5!$T$77="NA"),0,IF(AC99&lt;=SUM(CNGE_2025_M1_Secc5_Sub5!$T$77),0,1)))</f>
        <v>0</v>
      </c>
      <c r="BI99" s="293">
        <f t="shared" si="8"/>
        <v>0</v>
      </c>
      <c r="BJ99" s="294" t="str">
        <f>IF(BI99=0,"",
IF(SUM($BI$26:BI99)=1,BK99,
IF($BI$146&gt;SUM($BI$26:BI99),_xlfn.CONCAT(", ",BK99),
IF($BI$146=SUM($BI$26:BI99),_xlfn.CONCAT(" y ",BK99)))))</f>
        <v/>
      </c>
      <c r="BK99" s="89" t="s">
        <v>5232</v>
      </c>
      <c r="BS99" s="807">
        <f>IF(OR(R99="NS",CNGE_2025_M1_Secc5_Sub5!$T$85="NS"),0,IF(AND(R99="NA",CNGE_2025_M1_Secc5_Sub5!$T$85="NA"),0,IF(R99&lt;=SUM(CNGE_2025_M1_Secc5_Sub5!$T$85),0,1)))</f>
        <v>0</v>
      </c>
      <c r="BT99" s="492">
        <f>IF(OR(T99="NS",CNGE_2025_M1_Secc5_Sub5!$T$86="NS"),0,IF(AND(T99="NA",CNGE_2025_M1_Secc5_Sub5!$T$86="NA"),0,IF(T99&lt;=SUM(CNGE_2025_M1_Secc5_Sub5!$T$86),0,1)))</f>
        <v>0</v>
      </c>
      <c r="BU99" s="807">
        <f>IF(OR(V99="NS",CNGE_2025_M1_Secc5_Sub5!$T$87="NS"),0,IF(AND(V99="NA",CNGE_2025_M1_Secc5_Sub5!$T$87="NA"),0,IF(V99&lt;=SUM(CNGE_2025_M1_Secc5_Sub5!$T$87),0,1)))</f>
        <v>0</v>
      </c>
      <c r="BV99" s="492">
        <f>IF(OR(X99="NS",CNGE_2025_M1_Secc5_Sub5!$T$88="NS"),0,IF(AND(X99="NA",CNGE_2025_M1_Secc5_Sub5!$T$88="NA"),0,IF(X99&lt;=SUM(CNGE_2025_M1_Secc5_Sub5!$T$88),0,1)))</f>
        <v>0</v>
      </c>
      <c r="BW99" s="807">
        <f>IF(OR(Z99="NS",CNGE_2025_M1_Secc5_Sub5!$T$89="NS"),0,IF(AND(Z99="NA",CNGE_2025_M1_Secc5_Sub5!$T$89="NA"),0,IF(Z99&lt;=SUM(CNGE_2025_M1_Secc5_Sub5!$T$89),0,1)))</f>
        <v>0</v>
      </c>
      <c r="BX99" s="492">
        <f>IF(OR(AB99="NS",CNGE_2025_M1_Secc5_Sub5!$T$90="NS"),0,IF(AND(AB99="NA",CNGE_2025_M1_Secc5_Sub5!$T$90="NA"),0,IF(AB99&lt;=SUM(CNGE_2025_M1_Secc5_Sub5!$T$90),0,1)))</f>
        <v>0</v>
      </c>
      <c r="BY99" s="807">
        <f>IF(OR(AD99="NS",CNGE_2025_M1_Secc5_Sub5!$T$91="NS"),0,IF(AND(AD99="NA",CNGE_2025_M1_Secc5_Sub5!$T$91="NA"),0,IF(AD99&lt;=SUM(CNGE_2025_M1_Secc5_Sub5!$T$91),0,1)))</f>
        <v>0</v>
      </c>
      <c r="BZ99" s="293">
        <f t="shared" si="9"/>
        <v>0</v>
      </c>
      <c r="CA99" s="294" t="str">
        <f>IF(BZ99=0,"",
IF(SUM($BZ$26:BZ99)=1,CB99,
IF($BZ$146&gt;SUM($BZ$26:BZ99),_xlfn.CONCAT(", ",CB99),
IF($BZ$146=SUM($BZ$26:BZ99),_xlfn.CONCAT(" y ",CB99)))))</f>
        <v/>
      </c>
      <c r="CB99" s="89" t="s">
        <v>5232</v>
      </c>
    </row>
    <row r="100" spans="1:80" ht="15" customHeight="1">
      <c r="A100" s="133"/>
      <c r="C100" s="58" t="s">
        <v>5233</v>
      </c>
      <c r="D100" s="1125" t="str">
        <f>IF(CNGE_2025_M1_Secc5_Sub1!$D105="","",CNGE_2025_M1_Secc5_Sub1!$D105)</f>
        <v/>
      </c>
      <c r="E100" s="889"/>
      <c r="F100" s="889"/>
      <c r="G100" s="889"/>
      <c r="H100" s="889"/>
      <c r="I100" s="889"/>
      <c r="J100" s="889"/>
      <c r="K100" s="889"/>
      <c r="L100" s="889"/>
      <c r="M100" s="889"/>
      <c r="N100" s="890"/>
      <c r="O100" s="992"/>
      <c r="P100" s="885"/>
      <c r="Q100" s="813"/>
      <c r="R100" s="813"/>
      <c r="S100" s="813"/>
      <c r="T100" s="813"/>
      <c r="U100" s="813"/>
      <c r="V100" s="813"/>
      <c r="W100" s="813"/>
      <c r="X100" s="813"/>
      <c r="Y100" s="813"/>
      <c r="Z100" s="813"/>
      <c r="AA100" s="813"/>
      <c r="AB100" s="813"/>
      <c r="AC100" s="813"/>
      <c r="AD100" s="813"/>
      <c r="AI100" s="767">
        <f t="shared" si="5"/>
        <v>0</v>
      </c>
      <c r="AJ100" s="793">
        <f>IF(AND(COUNTBLANK(D100)=0,CNGE_2025_M1_Secc5_Sub5!$P$71&lt;&gt;"",CNGE_2025_M1_Secc5_Sub5!$P$71&lt;&gt;1,COUNTA(Q100:R100)=0),0,IF(AND(COUNTBLANK(D100)=0,CNGE_2025_M1_Secc5_Sub5!$P$71&lt;&gt;"",CNGE_2025_M1_Secc5_Sub5!$P$71=1,COUNTA(Q100:R100)=2),0,IF(AND(COUNTBLANK(D100)=1,COUNTA(Q100:R100)=0),0,1)))</f>
        <v>0</v>
      </c>
      <c r="AK100" s="795">
        <f>IF(AND(COUNTBLANK(D100)=0,CNGE_2025_M1_Secc5_Sub5!$P$72&lt;&gt;"",CNGE_2025_M1_Secc5_Sub5!$P$72&lt;&gt;1,COUNTA(S100:T100)=0),0,IF(AND(COUNTBLANK(D100)=0,CNGE_2025_M1_Secc5_Sub5!$P$72&lt;&gt;"",CNGE_2025_M1_Secc5_Sub5!$P$72=1,COUNTA(S100:T100)=2),0,IF(AND(COUNTBLANK(D100)=1,COUNTA(S100:T100)=0),0,1)))</f>
        <v>0</v>
      </c>
      <c r="AL100" s="793">
        <f>IF(AND(COUNTBLANK(D100)=0,CNGE_2025_M1_Secc5_Sub5!$P$73&lt;&gt;"",CNGE_2025_M1_Secc5_Sub5!$P$73&lt;&gt;1,COUNTA(U100:V100)=0),0,IF(AND(COUNTBLANK(D100)=0,CNGE_2025_M1_Secc5_Sub5!$P$73&lt;&gt;"",CNGE_2025_M1_Secc5_Sub5!$P$73=1,COUNTA(U100:V100)=2),0,IF(AND(COUNTBLANK(D100)=1,COUNTA(U100:V100)=0),0,1)))</f>
        <v>0</v>
      </c>
      <c r="AM100" s="795">
        <f>IF(AND(COUNTBLANK(D100)=0,CNGE_2025_M1_Secc5_Sub5!$P$74&lt;&gt;"",CNGE_2025_M1_Secc5_Sub5!$P$74&lt;&gt;1,COUNTA(W100:X100)=0),0,IF(AND(COUNTBLANK(D100)=0,CNGE_2025_M1_Secc5_Sub5!$P$74&lt;&gt;"",CNGE_2025_M1_Secc5_Sub5!$P$74=1,COUNTA(W100:X100)=2),0,IF(AND(COUNTBLANK(D100)=1,COUNTA(W100:X100)=0),0,1)))</f>
        <v>0</v>
      </c>
      <c r="AN100" s="793">
        <f>IF(AND(COUNTBLANK(D100)=0,CNGE_2025_M1_Secc5_Sub5!$P$75&lt;&gt;"",CNGE_2025_M1_Secc5_Sub5!$P$75&lt;&gt;1,COUNTA(Y100:Z100)=0),0,IF(AND(COUNTBLANK(D100)=0,CNGE_2025_M1_Secc5_Sub5!$P$75&lt;&gt;"",CNGE_2025_M1_Secc5_Sub5!$P$75=1,COUNTA(Y100:Z100)=2),0,IF(AND(COUNTBLANK(D100)=1,COUNTA(Y100:Z100)=0),0,1)))</f>
        <v>0</v>
      </c>
      <c r="AO100" s="795">
        <f>IF(AND(COUNTBLANK(D100)=0,CNGE_2025_M1_Secc5_Sub5!$P$76&lt;&gt;"",CNGE_2025_M1_Secc5_Sub5!$P$76&lt;&gt;1,COUNTA(AA100:AB100)=0),0,IF(AND(COUNTBLANK(D100)=0,CNGE_2025_M1_Secc5_Sub5!$P$76&lt;&gt;"",CNGE_2025_M1_Secc5_Sub5!$P$76=1,COUNTA(AA100:AB100)=2),0,IF(AND(COUNTBLANK(D100)=1,COUNTA(AA100:AB100)=0),0,1)))</f>
        <v>0</v>
      </c>
      <c r="AP100" s="793">
        <f>IF(AND(COUNTBLANK(D100)=0,CNGE_2025_M1_Secc5_Sub5!$P$77&lt;&gt;"",CNGE_2025_M1_Secc5_Sub5!$P$77&lt;&gt;1,COUNTA(AC100:AD100)=0),0,IF(AND(COUNTBLANK(D100)=0,CNGE_2025_M1_Secc5_Sub5!$P$77&lt;&gt;"",CNGE_2025_M1_Secc5_Sub5!$P$77=1,COUNTA(AC100:AD100)=2),0,IF(AND(COUNTBLANK(D100)=1,COUNTA(AC100:AD100)=0),0,1)))</f>
        <v>0</v>
      </c>
      <c r="AQ100" s="723">
        <f t="shared" si="6"/>
        <v>0</v>
      </c>
      <c r="AR100" s="293">
        <f t="shared" si="7"/>
        <v>0</v>
      </c>
      <c r="AS100" s="294" t="str">
        <f>IF(AR100=0,"",
IF(SUM($AR$26:AR100)=1,AT100,
IF($AR$146&gt;SUM($AR$26:AR100),_xlfn.CONCAT(", ",AT100),
IF($AR$146=SUM($AR$26:AR100),_xlfn.CONCAT(" y ",AT100)))))</f>
        <v/>
      </c>
      <c r="AT100" s="89" t="s">
        <v>5234</v>
      </c>
      <c r="BB100" s="439">
        <f>IF(OR(Q100="NS",CNGE_2025_M1_Secc5_Sub5!$T$71="NS"),0,IF(AND(Q100="NA",CNGE_2025_M1_Secc5_Sub5!$T$71="NA"),0,IF(Q100&lt;=SUM(CNGE_2025_M1_Secc5_Sub5!$T$71),0,1)))</f>
        <v>0</v>
      </c>
      <c r="BC100" s="625">
        <f>IF(OR(S100="NS",CNGE_2025_M1_Secc5_Sub5!$T$72="NS"),0,IF(AND(S100="NA",CNGE_2025_M1_Secc5_Sub5!$T$72="NA"),0,IF(S100&lt;=SUM(CNGE_2025_M1_Secc5_Sub5!$T$72),0,1)))</f>
        <v>0</v>
      </c>
      <c r="BD100" s="439">
        <f>IF(OR(U100="NS",CNGE_2025_M1_Secc5_Sub5!$T$73="NS"),0,IF(AND(U100="NA",CNGE_2025_M1_Secc5_Sub5!$T$73="NA"),0,IF(U100&lt;=SUM(CNGE_2025_M1_Secc5_Sub5!$T$73),0,1)))</f>
        <v>0</v>
      </c>
      <c r="BE100" s="625">
        <f>IF(OR(W100="NS",CNGE_2025_M1_Secc5_Sub5!$T$74="NS"),0,IF(AND(W100="NA",CNGE_2025_M1_Secc5_Sub5!$T$74="NA"),0,IF(W100&lt;=SUM(CNGE_2025_M1_Secc5_Sub5!$T$74),0,1)))</f>
        <v>0</v>
      </c>
      <c r="BF100" s="439">
        <f>IF(OR(Y100="NS",CNGE_2025_M1_Secc5_Sub5!$T$75="NS"),0,IF(AND(Y100="NA",CNGE_2025_M1_Secc5_Sub5!$T$75="NA"),0,IF(Y100&lt;=SUM(CNGE_2025_M1_Secc5_Sub5!$T$75),0,1)))</f>
        <v>0</v>
      </c>
      <c r="BG100" s="625">
        <f>IF(OR(AA100="NS",CNGE_2025_M1_Secc5_Sub5!$T$76="NS"),0,IF(AND(AA100="NA",CNGE_2025_M1_Secc5_Sub5!$T$76="NA"),0,IF(AA100&lt;=SUM(CNGE_2025_M1_Secc5_Sub5!$T$76),0,1)))</f>
        <v>0</v>
      </c>
      <c r="BH100" s="439">
        <f>IF(OR(AC100="NS",CNGE_2025_M1_Secc5_Sub5!$T$77="NS"),0,IF(AND(AC100="NA",CNGE_2025_M1_Secc5_Sub5!$T$77="NA"),0,IF(AC100&lt;=SUM(CNGE_2025_M1_Secc5_Sub5!$T$77),0,1)))</f>
        <v>0</v>
      </c>
      <c r="BI100" s="293">
        <f t="shared" si="8"/>
        <v>0</v>
      </c>
      <c r="BJ100" s="294" t="str">
        <f>IF(BI100=0,"",
IF(SUM($BI$26:BI100)=1,BK100,
IF($BI$146&gt;SUM($BI$26:BI100),_xlfn.CONCAT(", ",BK100),
IF($BI$146=SUM($BI$26:BI100),_xlfn.CONCAT(" y ",BK100)))))</f>
        <v/>
      </c>
      <c r="BK100" s="89" t="s">
        <v>5234</v>
      </c>
      <c r="BS100" s="807">
        <f>IF(OR(R100="NS",CNGE_2025_M1_Secc5_Sub5!$T$85="NS"),0,IF(AND(R100="NA",CNGE_2025_M1_Secc5_Sub5!$T$85="NA"),0,IF(R100&lt;=SUM(CNGE_2025_M1_Secc5_Sub5!$T$85),0,1)))</f>
        <v>0</v>
      </c>
      <c r="BT100" s="492">
        <f>IF(OR(T100="NS",CNGE_2025_M1_Secc5_Sub5!$T$86="NS"),0,IF(AND(T100="NA",CNGE_2025_M1_Secc5_Sub5!$T$86="NA"),0,IF(T100&lt;=SUM(CNGE_2025_M1_Secc5_Sub5!$T$86),0,1)))</f>
        <v>0</v>
      </c>
      <c r="BU100" s="807">
        <f>IF(OR(V100="NS",CNGE_2025_M1_Secc5_Sub5!$T$87="NS"),0,IF(AND(V100="NA",CNGE_2025_M1_Secc5_Sub5!$T$87="NA"),0,IF(V100&lt;=SUM(CNGE_2025_M1_Secc5_Sub5!$T$87),0,1)))</f>
        <v>0</v>
      </c>
      <c r="BV100" s="492">
        <f>IF(OR(X100="NS",CNGE_2025_M1_Secc5_Sub5!$T$88="NS"),0,IF(AND(X100="NA",CNGE_2025_M1_Secc5_Sub5!$T$88="NA"),0,IF(X100&lt;=SUM(CNGE_2025_M1_Secc5_Sub5!$T$88),0,1)))</f>
        <v>0</v>
      </c>
      <c r="BW100" s="807">
        <f>IF(OR(Z100="NS",CNGE_2025_M1_Secc5_Sub5!$T$89="NS"),0,IF(AND(Z100="NA",CNGE_2025_M1_Secc5_Sub5!$T$89="NA"),0,IF(Z100&lt;=SUM(CNGE_2025_M1_Secc5_Sub5!$T$89),0,1)))</f>
        <v>0</v>
      </c>
      <c r="BX100" s="492">
        <f>IF(OR(AB100="NS",CNGE_2025_M1_Secc5_Sub5!$T$90="NS"),0,IF(AND(AB100="NA",CNGE_2025_M1_Secc5_Sub5!$T$90="NA"),0,IF(AB100&lt;=SUM(CNGE_2025_M1_Secc5_Sub5!$T$90),0,1)))</f>
        <v>0</v>
      </c>
      <c r="BY100" s="807">
        <f>IF(OR(AD100="NS",CNGE_2025_M1_Secc5_Sub5!$T$91="NS"),0,IF(AND(AD100="NA",CNGE_2025_M1_Secc5_Sub5!$T$91="NA"),0,IF(AD100&lt;=SUM(CNGE_2025_M1_Secc5_Sub5!$T$91),0,1)))</f>
        <v>0</v>
      </c>
      <c r="BZ100" s="293">
        <f t="shared" si="9"/>
        <v>0</v>
      </c>
      <c r="CA100" s="294" t="str">
        <f>IF(BZ100=0,"",
IF(SUM($BZ$26:BZ100)=1,CB100,
IF($BZ$146&gt;SUM($BZ$26:BZ100),_xlfn.CONCAT(", ",CB100),
IF($BZ$146=SUM($BZ$26:BZ100),_xlfn.CONCAT(" y ",CB100)))))</f>
        <v/>
      </c>
      <c r="CB100" s="89" t="s">
        <v>5234</v>
      </c>
    </row>
    <row r="101" spans="1:80" ht="15" customHeight="1">
      <c r="A101" s="133"/>
      <c r="C101" s="58" t="s">
        <v>5235</v>
      </c>
      <c r="D101" s="1125" t="str">
        <f>IF(CNGE_2025_M1_Secc5_Sub1!$D106="","",CNGE_2025_M1_Secc5_Sub1!$D106)</f>
        <v/>
      </c>
      <c r="E101" s="889"/>
      <c r="F101" s="889"/>
      <c r="G101" s="889"/>
      <c r="H101" s="889"/>
      <c r="I101" s="889"/>
      <c r="J101" s="889"/>
      <c r="K101" s="889"/>
      <c r="L101" s="889"/>
      <c r="M101" s="889"/>
      <c r="N101" s="890"/>
      <c r="O101" s="992"/>
      <c r="P101" s="885"/>
      <c r="Q101" s="813"/>
      <c r="R101" s="813"/>
      <c r="S101" s="813"/>
      <c r="T101" s="813"/>
      <c r="U101" s="813"/>
      <c r="V101" s="813"/>
      <c r="W101" s="813"/>
      <c r="X101" s="813"/>
      <c r="Y101" s="813"/>
      <c r="Z101" s="813"/>
      <c r="AA101" s="813"/>
      <c r="AB101" s="813"/>
      <c r="AC101" s="813"/>
      <c r="AD101" s="813"/>
      <c r="AI101" s="767">
        <f t="shared" si="5"/>
        <v>0</v>
      </c>
      <c r="AJ101" s="793">
        <f>IF(AND(COUNTBLANK(D101)=0,CNGE_2025_M1_Secc5_Sub5!$P$71&lt;&gt;"",CNGE_2025_M1_Secc5_Sub5!$P$71&lt;&gt;1,COUNTA(Q101:R101)=0),0,IF(AND(COUNTBLANK(D101)=0,CNGE_2025_M1_Secc5_Sub5!$P$71&lt;&gt;"",CNGE_2025_M1_Secc5_Sub5!$P$71=1,COUNTA(Q101:R101)=2),0,IF(AND(COUNTBLANK(D101)=1,COUNTA(Q101:R101)=0),0,1)))</f>
        <v>0</v>
      </c>
      <c r="AK101" s="795">
        <f>IF(AND(COUNTBLANK(D101)=0,CNGE_2025_M1_Secc5_Sub5!$P$72&lt;&gt;"",CNGE_2025_M1_Secc5_Sub5!$P$72&lt;&gt;1,COUNTA(S101:T101)=0),0,IF(AND(COUNTBLANK(D101)=0,CNGE_2025_M1_Secc5_Sub5!$P$72&lt;&gt;"",CNGE_2025_M1_Secc5_Sub5!$P$72=1,COUNTA(S101:T101)=2),0,IF(AND(COUNTBLANK(D101)=1,COUNTA(S101:T101)=0),0,1)))</f>
        <v>0</v>
      </c>
      <c r="AL101" s="793">
        <f>IF(AND(COUNTBLANK(D101)=0,CNGE_2025_M1_Secc5_Sub5!$P$73&lt;&gt;"",CNGE_2025_M1_Secc5_Sub5!$P$73&lt;&gt;1,COUNTA(U101:V101)=0),0,IF(AND(COUNTBLANK(D101)=0,CNGE_2025_M1_Secc5_Sub5!$P$73&lt;&gt;"",CNGE_2025_M1_Secc5_Sub5!$P$73=1,COUNTA(U101:V101)=2),0,IF(AND(COUNTBLANK(D101)=1,COUNTA(U101:V101)=0),0,1)))</f>
        <v>0</v>
      </c>
      <c r="AM101" s="795">
        <f>IF(AND(COUNTBLANK(D101)=0,CNGE_2025_M1_Secc5_Sub5!$P$74&lt;&gt;"",CNGE_2025_M1_Secc5_Sub5!$P$74&lt;&gt;1,COUNTA(W101:X101)=0),0,IF(AND(COUNTBLANK(D101)=0,CNGE_2025_M1_Secc5_Sub5!$P$74&lt;&gt;"",CNGE_2025_M1_Secc5_Sub5!$P$74=1,COUNTA(W101:X101)=2),0,IF(AND(COUNTBLANK(D101)=1,COUNTA(W101:X101)=0),0,1)))</f>
        <v>0</v>
      </c>
      <c r="AN101" s="793">
        <f>IF(AND(COUNTBLANK(D101)=0,CNGE_2025_M1_Secc5_Sub5!$P$75&lt;&gt;"",CNGE_2025_M1_Secc5_Sub5!$P$75&lt;&gt;1,COUNTA(Y101:Z101)=0),0,IF(AND(COUNTBLANK(D101)=0,CNGE_2025_M1_Secc5_Sub5!$P$75&lt;&gt;"",CNGE_2025_M1_Secc5_Sub5!$P$75=1,COUNTA(Y101:Z101)=2),0,IF(AND(COUNTBLANK(D101)=1,COUNTA(Y101:Z101)=0),0,1)))</f>
        <v>0</v>
      </c>
      <c r="AO101" s="795">
        <f>IF(AND(COUNTBLANK(D101)=0,CNGE_2025_M1_Secc5_Sub5!$P$76&lt;&gt;"",CNGE_2025_M1_Secc5_Sub5!$P$76&lt;&gt;1,COUNTA(AA101:AB101)=0),0,IF(AND(COUNTBLANK(D101)=0,CNGE_2025_M1_Secc5_Sub5!$P$76&lt;&gt;"",CNGE_2025_M1_Secc5_Sub5!$P$76=1,COUNTA(AA101:AB101)=2),0,IF(AND(COUNTBLANK(D101)=1,COUNTA(AA101:AB101)=0),0,1)))</f>
        <v>0</v>
      </c>
      <c r="AP101" s="793">
        <f>IF(AND(COUNTBLANK(D101)=0,CNGE_2025_M1_Secc5_Sub5!$P$77&lt;&gt;"",CNGE_2025_M1_Secc5_Sub5!$P$77&lt;&gt;1,COUNTA(AC101:AD101)=0),0,IF(AND(COUNTBLANK(D101)=0,CNGE_2025_M1_Secc5_Sub5!$P$77&lt;&gt;"",CNGE_2025_M1_Secc5_Sub5!$P$77=1,COUNTA(AC101:AD101)=2),0,IF(AND(COUNTBLANK(D101)=1,COUNTA(AC101:AD101)=0),0,1)))</f>
        <v>0</v>
      </c>
      <c r="AQ101" s="723">
        <f t="shared" si="6"/>
        <v>0</v>
      </c>
      <c r="AR101" s="293">
        <f t="shared" si="7"/>
        <v>0</v>
      </c>
      <c r="AS101" s="294" t="str">
        <f>IF(AR101=0,"",
IF(SUM($AR$26:AR101)=1,AT101,
IF($AR$146&gt;SUM($AR$26:AR101),_xlfn.CONCAT(", ",AT101),
IF($AR$146=SUM($AR$26:AR101),_xlfn.CONCAT(" y ",AT101)))))</f>
        <v/>
      </c>
      <c r="AT101" s="89" t="s">
        <v>5236</v>
      </c>
      <c r="BB101" s="439">
        <f>IF(OR(Q101="NS",CNGE_2025_M1_Secc5_Sub5!$T$71="NS"),0,IF(AND(Q101="NA",CNGE_2025_M1_Secc5_Sub5!$T$71="NA"),0,IF(Q101&lt;=SUM(CNGE_2025_M1_Secc5_Sub5!$T$71),0,1)))</f>
        <v>0</v>
      </c>
      <c r="BC101" s="625">
        <f>IF(OR(S101="NS",CNGE_2025_M1_Secc5_Sub5!$T$72="NS"),0,IF(AND(S101="NA",CNGE_2025_M1_Secc5_Sub5!$T$72="NA"),0,IF(S101&lt;=SUM(CNGE_2025_M1_Secc5_Sub5!$T$72),0,1)))</f>
        <v>0</v>
      </c>
      <c r="BD101" s="439">
        <f>IF(OR(U101="NS",CNGE_2025_M1_Secc5_Sub5!$T$73="NS"),0,IF(AND(U101="NA",CNGE_2025_M1_Secc5_Sub5!$T$73="NA"),0,IF(U101&lt;=SUM(CNGE_2025_M1_Secc5_Sub5!$T$73),0,1)))</f>
        <v>0</v>
      </c>
      <c r="BE101" s="625">
        <f>IF(OR(W101="NS",CNGE_2025_M1_Secc5_Sub5!$T$74="NS"),0,IF(AND(W101="NA",CNGE_2025_M1_Secc5_Sub5!$T$74="NA"),0,IF(W101&lt;=SUM(CNGE_2025_M1_Secc5_Sub5!$T$74),0,1)))</f>
        <v>0</v>
      </c>
      <c r="BF101" s="439">
        <f>IF(OR(Y101="NS",CNGE_2025_M1_Secc5_Sub5!$T$75="NS"),0,IF(AND(Y101="NA",CNGE_2025_M1_Secc5_Sub5!$T$75="NA"),0,IF(Y101&lt;=SUM(CNGE_2025_M1_Secc5_Sub5!$T$75),0,1)))</f>
        <v>0</v>
      </c>
      <c r="BG101" s="625">
        <f>IF(OR(AA101="NS",CNGE_2025_M1_Secc5_Sub5!$T$76="NS"),0,IF(AND(AA101="NA",CNGE_2025_M1_Secc5_Sub5!$T$76="NA"),0,IF(AA101&lt;=SUM(CNGE_2025_M1_Secc5_Sub5!$T$76),0,1)))</f>
        <v>0</v>
      </c>
      <c r="BH101" s="439">
        <f>IF(OR(AC101="NS",CNGE_2025_M1_Secc5_Sub5!$T$77="NS"),0,IF(AND(AC101="NA",CNGE_2025_M1_Secc5_Sub5!$T$77="NA"),0,IF(AC101&lt;=SUM(CNGE_2025_M1_Secc5_Sub5!$T$77),0,1)))</f>
        <v>0</v>
      </c>
      <c r="BI101" s="293">
        <f t="shared" si="8"/>
        <v>0</v>
      </c>
      <c r="BJ101" s="294" t="str">
        <f>IF(BI101=0,"",
IF(SUM($BI$26:BI101)=1,BK101,
IF($BI$146&gt;SUM($BI$26:BI101),_xlfn.CONCAT(", ",BK101),
IF($BI$146=SUM($BI$26:BI101),_xlfn.CONCAT(" y ",BK101)))))</f>
        <v/>
      </c>
      <c r="BK101" s="89" t="s">
        <v>5236</v>
      </c>
      <c r="BS101" s="807">
        <f>IF(OR(R101="NS",CNGE_2025_M1_Secc5_Sub5!$T$85="NS"),0,IF(AND(R101="NA",CNGE_2025_M1_Secc5_Sub5!$T$85="NA"),0,IF(R101&lt;=SUM(CNGE_2025_M1_Secc5_Sub5!$T$85),0,1)))</f>
        <v>0</v>
      </c>
      <c r="BT101" s="492">
        <f>IF(OR(T101="NS",CNGE_2025_M1_Secc5_Sub5!$T$86="NS"),0,IF(AND(T101="NA",CNGE_2025_M1_Secc5_Sub5!$T$86="NA"),0,IF(T101&lt;=SUM(CNGE_2025_M1_Secc5_Sub5!$T$86),0,1)))</f>
        <v>0</v>
      </c>
      <c r="BU101" s="807">
        <f>IF(OR(V101="NS",CNGE_2025_M1_Secc5_Sub5!$T$87="NS"),0,IF(AND(V101="NA",CNGE_2025_M1_Secc5_Sub5!$T$87="NA"),0,IF(V101&lt;=SUM(CNGE_2025_M1_Secc5_Sub5!$T$87),0,1)))</f>
        <v>0</v>
      </c>
      <c r="BV101" s="492">
        <f>IF(OR(X101="NS",CNGE_2025_M1_Secc5_Sub5!$T$88="NS"),0,IF(AND(X101="NA",CNGE_2025_M1_Secc5_Sub5!$T$88="NA"),0,IF(X101&lt;=SUM(CNGE_2025_M1_Secc5_Sub5!$T$88),0,1)))</f>
        <v>0</v>
      </c>
      <c r="BW101" s="807">
        <f>IF(OR(Z101="NS",CNGE_2025_M1_Secc5_Sub5!$T$89="NS"),0,IF(AND(Z101="NA",CNGE_2025_M1_Secc5_Sub5!$T$89="NA"),0,IF(Z101&lt;=SUM(CNGE_2025_M1_Secc5_Sub5!$T$89),0,1)))</f>
        <v>0</v>
      </c>
      <c r="BX101" s="492">
        <f>IF(OR(AB101="NS",CNGE_2025_M1_Secc5_Sub5!$T$90="NS"),0,IF(AND(AB101="NA",CNGE_2025_M1_Secc5_Sub5!$T$90="NA"),0,IF(AB101&lt;=SUM(CNGE_2025_M1_Secc5_Sub5!$T$90),0,1)))</f>
        <v>0</v>
      </c>
      <c r="BY101" s="807">
        <f>IF(OR(AD101="NS",CNGE_2025_M1_Secc5_Sub5!$T$91="NS"),0,IF(AND(AD101="NA",CNGE_2025_M1_Secc5_Sub5!$T$91="NA"),0,IF(AD101&lt;=SUM(CNGE_2025_M1_Secc5_Sub5!$T$91),0,1)))</f>
        <v>0</v>
      </c>
      <c r="BZ101" s="293">
        <f t="shared" si="9"/>
        <v>0</v>
      </c>
      <c r="CA101" s="294" t="str">
        <f>IF(BZ101=0,"",
IF(SUM($BZ$26:BZ101)=1,CB101,
IF($BZ$146&gt;SUM($BZ$26:BZ101),_xlfn.CONCAT(", ",CB101),
IF($BZ$146=SUM($BZ$26:BZ101),_xlfn.CONCAT(" y ",CB101)))))</f>
        <v/>
      </c>
      <c r="CB101" s="89" t="s">
        <v>5236</v>
      </c>
    </row>
    <row r="102" spans="1:80" ht="15" customHeight="1">
      <c r="A102" s="133"/>
      <c r="C102" s="58" t="s">
        <v>5237</v>
      </c>
      <c r="D102" s="1125" t="str">
        <f>IF(CNGE_2025_M1_Secc5_Sub1!$D107="","",CNGE_2025_M1_Secc5_Sub1!$D107)</f>
        <v/>
      </c>
      <c r="E102" s="889"/>
      <c r="F102" s="889"/>
      <c r="G102" s="889"/>
      <c r="H102" s="889"/>
      <c r="I102" s="889"/>
      <c r="J102" s="889"/>
      <c r="K102" s="889"/>
      <c r="L102" s="889"/>
      <c r="M102" s="889"/>
      <c r="N102" s="890"/>
      <c r="O102" s="992"/>
      <c r="P102" s="885"/>
      <c r="Q102" s="813"/>
      <c r="R102" s="813"/>
      <c r="S102" s="813"/>
      <c r="T102" s="813"/>
      <c r="U102" s="813"/>
      <c r="V102" s="813"/>
      <c r="W102" s="813"/>
      <c r="X102" s="813"/>
      <c r="Y102" s="813"/>
      <c r="Z102" s="813"/>
      <c r="AA102" s="813"/>
      <c r="AB102" s="813"/>
      <c r="AC102" s="813"/>
      <c r="AD102" s="813"/>
      <c r="AI102" s="767">
        <f t="shared" si="5"/>
        <v>0</v>
      </c>
      <c r="AJ102" s="793">
        <f>IF(AND(COUNTBLANK(D102)=0,CNGE_2025_M1_Secc5_Sub5!$P$71&lt;&gt;"",CNGE_2025_M1_Secc5_Sub5!$P$71&lt;&gt;1,COUNTA(Q102:R102)=0),0,IF(AND(COUNTBLANK(D102)=0,CNGE_2025_M1_Secc5_Sub5!$P$71&lt;&gt;"",CNGE_2025_M1_Secc5_Sub5!$P$71=1,COUNTA(Q102:R102)=2),0,IF(AND(COUNTBLANK(D102)=1,COUNTA(Q102:R102)=0),0,1)))</f>
        <v>0</v>
      </c>
      <c r="AK102" s="795">
        <f>IF(AND(COUNTBLANK(D102)=0,CNGE_2025_M1_Secc5_Sub5!$P$72&lt;&gt;"",CNGE_2025_M1_Secc5_Sub5!$P$72&lt;&gt;1,COUNTA(S102:T102)=0),0,IF(AND(COUNTBLANK(D102)=0,CNGE_2025_M1_Secc5_Sub5!$P$72&lt;&gt;"",CNGE_2025_M1_Secc5_Sub5!$P$72=1,COUNTA(S102:T102)=2),0,IF(AND(COUNTBLANK(D102)=1,COUNTA(S102:T102)=0),0,1)))</f>
        <v>0</v>
      </c>
      <c r="AL102" s="793">
        <f>IF(AND(COUNTBLANK(D102)=0,CNGE_2025_M1_Secc5_Sub5!$P$73&lt;&gt;"",CNGE_2025_M1_Secc5_Sub5!$P$73&lt;&gt;1,COUNTA(U102:V102)=0),0,IF(AND(COUNTBLANK(D102)=0,CNGE_2025_M1_Secc5_Sub5!$P$73&lt;&gt;"",CNGE_2025_M1_Secc5_Sub5!$P$73=1,COUNTA(U102:V102)=2),0,IF(AND(COUNTBLANK(D102)=1,COUNTA(U102:V102)=0),0,1)))</f>
        <v>0</v>
      </c>
      <c r="AM102" s="795">
        <f>IF(AND(COUNTBLANK(D102)=0,CNGE_2025_M1_Secc5_Sub5!$P$74&lt;&gt;"",CNGE_2025_M1_Secc5_Sub5!$P$74&lt;&gt;1,COUNTA(W102:X102)=0),0,IF(AND(COUNTBLANK(D102)=0,CNGE_2025_M1_Secc5_Sub5!$P$74&lt;&gt;"",CNGE_2025_M1_Secc5_Sub5!$P$74=1,COUNTA(W102:X102)=2),0,IF(AND(COUNTBLANK(D102)=1,COUNTA(W102:X102)=0),0,1)))</f>
        <v>0</v>
      </c>
      <c r="AN102" s="793">
        <f>IF(AND(COUNTBLANK(D102)=0,CNGE_2025_M1_Secc5_Sub5!$P$75&lt;&gt;"",CNGE_2025_M1_Secc5_Sub5!$P$75&lt;&gt;1,COUNTA(Y102:Z102)=0),0,IF(AND(COUNTBLANK(D102)=0,CNGE_2025_M1_Secc5_Sub5!$P$75&lt;&gt;"",CNGE_2025_M1_Secc5_Sub5!$P$75=1,COUNTA(Y102:Z102)=2),0,IF(AND(COUNTBLANK(D102)=1,COUNTA(Y102:Z102)=0),0,1)))</f>
        <v>0</v>
      </c>
      <c r="AO102" s="795">
        <f>IF(AND(COUNTBLANK(D102)=0,CNGE_2025_M1_Secc5_Sub5!$P$76&lt;&gt;"",CNGE_2025_M1_Secc5_Sub5!$P$76&lt;&gt;1,COUNTA(AA102:AB102)=0),0,IF(AND(COUNTBLANK(D102)=0,CNGE_2025_M1_Secc5_Sub5!$P$76&lt;&gt;"",CNGE_2025_M1_Secc5_Sub5!$P$76=1,COUNTA(AA102:AB102)=2),0,IF(AND(COUNTBLANK(D102)=1,COUNTA(AA102:AB102)=0),0,1)))</f>
        <v>0</v>
      </c>
      <c r="AP102" s="793">
        <f>IF(AND(COUNTBLANK(D102)=0,CNGE_2025_M1_Secc5_Sub5!$P$77&lt;&gt;"",CNGE_2025_M1_Secc5_Sub5!$P$77&lt;&gt;1,COUNTA(AC102:AD102)=0),0,IF(AND(COUNTBLANK(D102)=0,CNGE_2025_M1_Secc5_Sub5!$P$77&lt;&gt;"",CNGE_2025_M1_Secc5_Sub5!$P$77=1,COUNTA(AC102:AD102)=2),0,IF(AND(COUNTBLANK(D102)=1,COUNTA(AC102:AD102)=0),0,1)))</f>
        <v>0</v>
      </c>
      <c r="AQ102" s="723">
        <f t="shared" si="6"/>
        <v>0</v>
      </c>
      <c r="AR102" s="293">
        <f t="shared" si="7"/>
        <v>0</v>
      </c>
      <c r="AS102" s="294" t="str">
        <f>IF(AR102=0,"",
IF(SUM($AR$26:AR102)=1,AT102,
IF($AR$146&gt;SUM($AR$26:AR102),_xlfn.CONCAT(", ",AT102),
IF($AR$146=SUM($AR$26:AR102),_xlfn.CONCAT(" y ",AT102)))))</f>
        <v/>
      </c>
      <c r="AT102" s="89" t="s">
        <v>5238</v>
      </c>
      <c r="BB102" s="439">
        <f>IF(OR(Q102="NS",CNGE_2025_M1_Secc5_Sub5!$T$71="NS"),0,IF(AND(Q102="NA",CNGE_2025_M1_Secc5_Sub5!$T$71="NA"),0,IF(Q102&lt;=SUM(CNGE_2025_M1_Secc5_Sub5!$T$71),0,1)))</f>
        <v>0</v>
      </c>
      <c r="BC102" s="625">
        <f>IF(OR(S102="NS",CNGE_2025_M1_Secc5_Sub5!$T$72="NS"),0,IF(AND(S102="NA",CNGE_2025_M1_Secc5_Sub5!$T$72="NA"),0,IF(S102&lt;=SUM(CNGE_2025_M1_Secc5_Sub5!$T$72),0,1)))</f>
        <v>0</v>
      </c>
      <c r="BD102" s="439">
        <f>IF(OR(U102="NS",CNGE_2025_M1_Secc5_Sub5!$T$73="NS"),0,IF(AND(U102="NA",CNGE_2025_M1_Secc5_Sub5!$T$73="NA"),0,IF(U102&lt;=SUM(CNGE_2025_M1_Secc5_Sub5!$T$73),0,1)))</f>
        <v>0</v>
      </c>
      <c r="BE102" s="625">
        <f>IF(OR(W102="NS",CNGE_2025_M1_Secc5_Sub5!$T$74="NS"),0,IF(AND(W102="NA",CNGE_2025_M1_Secc5_Sub5!$T$74="NA"),0,IF(W102&lt;=SUM(CNGE_2025_M1_Secc5_Sub5!$T$74),0,1)))</f>
        <v>0</v>
      </c>
      <c r="BF102" s="439">
        <f>IF(OR(Y102="NS",CNGE_2025_M1_Secc5_Sub5!$T$75="NS"),0,IF(AND(Y102="NA",CNGE_2025_M1_Secc5_Sub5!$T$75="NA"),0,IF(Y102&lt;=SUM(CNGE_2025_M1_Secc5_Sub5!$T$75),0,1)))</f>
        <v>0</v>
      </c>
      <c r="BG102" s="625">
        <f>IF(OR(AA102="NS",CNGE_2025_M1_Secc5_Sub5!$T$76="NS"),0,IF(AND(AA102="NA",CNGE_2025_M1_Secc5_Sub5!$T$76="NA"),0,IF(AA102&lt;=SUM(CNGE_2025_M1_Secc5_Sub5!$T$76),0,1)))</f>
        <v>0</v>
      </c>
      <c r="BH102" s="439">
        <f>IF(OR(AC102="NS",CNGE_2025_M1_Secc5_Sub5!$T$77="NS"),0,IF(AND(AC102="NA",CNGE_2025_M1_Secc5_Sub5!$T$77="NA"),0,IF(AC102&lt;=SUM(CNGE_2025_M1_Secc5_Sub5!$T$77),0,1)))</f>
        <v>0</v>
      </c>
      <c r="BI102" s="293">
        <f t="shared" si="8"/>
        <v>0</v>
      </c>
      <c r="BJ102" s="294" t="str">
        <f>IF(BI102=0,"",
IF(SUM($BI$26:BI102)=1,BK102,
IF($BI$146&gt;SUM($BI$26:BI102),_xlfn.CONCAT(", ",BK102),
IF($BI$146=SUM($BI$26:BI102),_xlfn.CONCAT(" y ",BK102)))))</f>
        <v/>
      </c>
      <c r="BK102" s="89" t="s">
        <v>5238</v>
      </c>
      <c r="BS102" s="807">
        <f>IF(OR(R102="NS",CNGE_2025_M1_Secc5_Sub5!$T$85="NS"),0,IF(AND(R102="NA",CNGE_2025_M1_Secc5_Sub5!$T$85="NA"),0,IF(R102&lt;=SUM(CNGE_2025_M1_Secc5_Sub5!$T$85),0,1)))</f>
        <v>0</v>
      </c>
      <c r="BT102" s="492">
        <f>IF(OR(T102="NS",CNGE_2025_M1_Secc5_Sub5!$T$86="NS"),0,IF(AND(T102="NA",CNGE_2025_M1_Secc5_Sub5!$T$86="NA"),0,IF(T102&lt;=SUM(CNGE_2025_M1_Secc5_Sub5!$T$86),0,1)))</f>
        <v>0</v>
      </c>
      <c r="BU102" s="807">
        <f>IF(OR(V102="NS",CNGE_2025_M1_Secc5_Sub5!$T$87="NS"),0,IF(AND(V102="NA",CNGE_2025_M1_Secc5_Sub5!$T$87="NA"),0,IF(V102&lt;=SUM(CNGE_2025_M1_Secc5_Sub5!$T$87),0,1)))</f>
        <v>0</v>
      </c>
      <c r="BV102" s="492">
        <f>IF(OR(X102="NS",CNGE_2025_M1_Secc5_Sub5!$T$88="NS"),0,IF(AND(X102="NA",CNGE_2025_M1_Secc5_Sub5!$T$88="NA"),0,IF(X102&lt;=SUM(CNGE_2025_M1_Secc5_Sub5!$T$88),0,1)))</f>
        <v>0</v>
      </c>
      <c r="BW102" s="807">
        <f>IF(OR(Z102="NS",CNGE_2025_M1_Secc5_Sub5!$T$89="NS"),0,IF(AND(Z102="NA",CNGE_2025_M1_Secc5_Sub5!$T$89="NA"),0,IF(Z102&lt;=SUM(CNGE_2025_M1_Secc5_Sub5!$T$89),0,1)))</f>
        <v>0</v>
      </c>
      <c r="BX102" s="492">
        <f>IF(OR(AB102="NS",CNGE_2025_M1_Secc5_Sub5!$T$90="NS"),0,IF(AND(AB102="NA",CNGE_2025_M1_Secc5_Sub5!$T$90="NA"),0,IF(AB102&lt;=SUM(CNGE_2025_M1_Secc5_Sub5!$T$90),0,1)))</f>
        <v>0</v>
      </c>
      <c r="BY102" s="807">
        <f>IF(OR(AD102="NS",CNGE_2025_M1_Secc5_Sub5!$T$91="NS"),0,IF(AND(AD102="NA",CNGE_2025_M1_Secc5_Sub5!$T$91="NA"),0,IF(AD102&lt;=SUM(CNGE_2025_M1_Secc5_Sub5!$T$91),0,1)))</f>
        <v>0</v>
      </c>
      <c r="BZ102" s="293">
        <f t="shared" si="9"/>
        <v>0</v>
      </c>
      <c r="CA102" s="294" t="str">
        <f>IF(BZ102=0,"",
IF(SUM($BZ$26:BZ102)=1,CB102,
IF($BZ$146&gt;SUM($BZ$26:BZ102),_xlfn.CONCAT(", ",CB102),
IF($BZ$146=SUM($BZ$26:BZ102),_xlfn.CONCAT(" y ",CB102)))))</f>
        <v/>
      </c>
      <c r="CB102" s="89" t="s">
        <v>5238</v>
      </c>
    </row>
    <row r="103" spans="1:80" ht="15" customHeight="1">
      <c r="A103" s="133"/>
      <c r="C103" s="58" t="s">
        <v>5239</v>
      </c>
      <c r="D103" s="1125" t="str">
        <f>IF(CNGE_2025_M1_Secc5_Sub1!$D108="","",CNGE_2025_M1_Secc5_Sub1!$D108)</f>
        <v/>
      </c>
      <c r="E103" s="889"/>
      <c r="F103" s="889"/>
      <c r="G103" s="889"/>
      <c r="H103" s="889"/>
      <c r="I103" s="889"/>
      <c r="J103" s="889"/>
      <c r="K103" s="889"/>
      <c r="L103" s="889"/>
      <c r="M103" s="889"/>
      <c r="N103" s="890"/>
      <c r="O103" s="992"/>
      <c r="P103" s="885"/>
      <c r="Q103" s="813"/>
      <c r="R103" s="813"/>
      <c r="S103" s="813"/>
      <c r="T103" s="813"/>
      <c r="U103" s="813"/>
      <c r="V103" s="813"/>
      <c r="W103" s="813"/>
      <c r="X103" s="813"/>
      <c r="Y103" s="813"/>
      <c r="Z103" s="813"/>
      <c r="AA103" s="813"/>
      <c r="AB103" s="813"/>
      <c r="AC103" s="813"/>
      <c r="AD103" s="813"/>
      <c r="AI103" s="767">
        <f t="shared" si="5"/>
        <v>0</v>
      </c>
      <c r="AJ103" s="793">
        <f>IF(AND(COUNTBLANK(D103)=0,CNGE_2025_M1_Secc5_Sub5!$P$71&lt;&gt;"",CNGE_2025_M1_Secc5_Sub5!$P$71&lt;&gt;1,COUNTA(Q103:R103)=0),0,IF(AND(COUNTBLANK(D103)=0,CNGE_2025_M1_Secc5_Sub5!$P$71&lt;&gt;"",CNGE_2025_M1_Secc5_Sub5!$P$71=1,COUNTA(Q103:R103)=2),0,IF(AND(COUNTBLANK(D103)=1,COUNTA(Q103:R103)=0),0,1)))</f>
        <v>0</v>
      </c>
      <c r="AK103" s="795">
        <f>IF(AND(COUNTBLANK(D103)=0,CNGE_2025_M1_Secc5_Sub5!$P$72&lt;&gt;"",CNGE_2025_M1_Secc5_Sub5!$P$72&lt;&gt;1,COUNTA(S103:T103)=0),0,IF(AND(COUNTBLANK(D103)=0,CNGE_2025_M1_Secc5_Sub5!$P$72&lt;&gt;"",CNGE_2025_M1_Secc5_Sub5!$P$72=1,COUNTA(S103:T103)=2),0,IF(AND(COUNTBLANK(D103)=1,COUNTA(S103:T103)=0),0,1)))</f>
        <v>0</v>
      </c>
      <c r="AL103" s="793">
        <f>IF(AND(COUNTBLANK(D103)=0,CNGE_2025_M1_Secc5_Sub5!$P$73&lt;&gt;"",CNGE_2025_M1_Secc5_Sub5!$P$73&lt;&gt;1,COUNTA(U103:V103)=0),0,IF(AND(COUNTBLANK(D103)=0,CNGE_2025_M1_Secc5_Sub5!$P$73&lt;&gt;"",CNGE_2025_M1_Secc5_Sub5!$P$73=1,COUNTA(U103:V103)=2),0,IF(AND(COUNTBLANK(D103)=1,COUNTA(U103:V103)=0),0,1)))</f>
        <v>0</v>
      </c>
      <c r="AM103" s="795">
        <f>IF(AND(COUNTBLANK(D103)=0,CNGE_2025_M1_Secc5_Sub5!$P$74&lt;&gt;"",CNGE_2025_M1_Secc5_Sub5!$P$74&lt;&gt;1,COUNTA(W103:X103)=0),0,IF(AND(COUNTBLANK(D103)=0,CNGE_2025_M1_Secc5_Sub5!$P$74&lt;&gt;"",CNGE_2025_M1_Secc5_Sub5!$P$74=1,COUNTA(W103:X103)=2),0,IF(AND(COUNTBLANK(D103)=1,COUNTA(W103:X103)=0),0,1)))</f>
        <v>0</v>
      </c>
      <c r="AN103" s="793">
        <f>IF(AND(COUNTBLANK(D103)=0,CNGE_2025_M1_Secc5_Sub5!$P$75&lt;&gt;"",CNGE_2025_M1_Secc5_Sub5!$P$75&lt;&gt;1,COUNTA(Y103:Z103)=0),0,IF(AND(COUNTBLANK(D103)=0,CNGE_2025_M1_Secc5_Sub5!$P$75&lt;&gt;"",CNGE_2025_M1_Secc5_Sub5!$P$75=1,COUNTA(Y103:Z103)=2),0,IF(AND(COUNTBLANK(D103)=1,COUNTA(Y103:Z103)=0),0,1)))</f>
        <v>0</v>
      </c>
      <c r="AO103" s="795">
        <f>IF(AND(COUNTBLANK(D103)=0,CNGE_2025_M1_Secc5_Sub5!$P$76&lt;&gt;"",CNGE_2025_M1_Secc5_Sub5!$P$76&lt;&gt;1,COUNTA(AA103:AB103)=0),0,IF(AND(COUNTBLANK(D103)=0,CNGE_2025_M1_Secc5_Sub5!$P$76&lt;&gt;"",CNGE_2025_M1_Secc5_Sub5!$P$76=1,COUNTA(AA103:AB103)=2),0,IF(AND(COUNTBLANK(D103)=1,COUNTA(AA103:AB103)=0),0,1)))</f>
        <v>0</v>
      </c>
      <c r="AP103" s="793">
        <f>IF(AND(COUNTBLANK(D103)=0,CNGE_2025_M1_Secc5_Sub5!$P$77&lt;&gt;"",CNGE_2025_M1_Secc5_Sub5!$P$77&lt;&gt;1,COUNTA(AC103:AD103)=0),0,IF(AND(COUNTBLANK(D103)=0,CNGE_2025_M1_Secc5_Sub5!$P$77&lt;&gt;"",CNGE_2025_M1_Secc5_Sub5!$P$77=1,COUNTA(AC103:AD103)=2),0,IF(AND(COUNTBLANK(D103)=1,COUNTA(AC103:AD103)=0),0,1)))</f>
        <v>0</v>
      </c>
      <c r="AQ103" s="723">
        <f t="shared" si="6"/>
        <v>0</v>
      </c>
      <c r="AR103" s="293">
        <f t="shared" si="7"/>
        <v>0</v>
      </c>
      <c r="AS103" s="294" t="str">
        <f>IF(AR103=0,"",
IF(SUM($AR$26:AR103)=1,AT103,
IF($AR$146&gt;SUM($AR$26:AR103),_xlfn.CONCAT(", ",AT103),
IF($AR$146=SUM($AR$26:AR103),_xlfn.CONCAT(" y ",AT103)))))</f>
        <v/>
      </c>
      <c r="AT103" s="89" t="s">
        <v>5240</v>
      </c>
      <c r="BB103" s="439">
        <f>IF(OR(Q103="NS",CNGE_2025_M1_Secc5_Sub5!$T$71="NS"),0,IF(AND(Q103="NA",CNGE_2025_M1_Secc5_Sub5!$T$71="NA"),0,IF(Q103&lt;=SUM(CNGE_2025_M1_Secc5_Sub5!$T$71),0,1)))</f>
        <v>0</v>
      </c>
      <c r="BC103" s="625">
        <f>IF(OR(S103="NS",CNGE_2025_M1_Secc5_Sub5!$T$72="NS"),0,IF(AND(S103="NA",CNGE_2025_M1_Secc5_Sub5!$T$72="NA"),0,IF(S103&lt;=SUM(CNGE_2025_M1_Secc5_Sub5!$T$72),0,1)))</f>
        <v>0</v>
      </c>
      <c r="BD103" s="439">
        <f>IF(OR(U103="NS",CNGE_2025_M1_Secc5_Sub5!$T$73="NS"),0,IF(AND(U103="NA",CNGE_2025_M1_Secc5_Sub5!$T$73="NA"),0,IF(U103&lt;=SUM(CNGE_2025_M1_Secc5_Sub5!$T$73),0,1)))</f>
        <v>0</v>
      </c>
      <c r="BE103" s="625">
        <f>IF(OR(W103="NS",CNGE_2025_M1_Secc5_Sub5!$T$74="NS"),0,IF(AND(W103="NA",CNGE_2025_M1_Secc5_Sub5!$T$74="NA"),0,IF(W103&lt;=SUM(CNGE_2025_M1_Secc5_Sub5!$T$74),0,1)))</f>
        <v>0</v>
      </c>
      <c r="BF103" s="439">
        <f>IF(OR(Y103="NS",CNGE_2025_M1_Secc5_Sub5!$T$75="NS"),0,IF(AND(Y103="NA",CNGE_2025_M1_Secc5_Sub5!$T$75="NA"),0,IF(Y103&lt;=SUM(CNGE_2025_M1_Secc5_Sub5!$T$75),0,1)))</f>
        <v>0</v>
      </c>
      <c r="BG103" s="625">
        <f>IF(OR(AA103="NS",CNGE_2025_M1_Secc5_Sub5!$T$76="NS"),0,IF(AND(AA103="NA",CNGE_2025_M1_Secc5_Sub5!$T$76="NA"),0,IF(AA103&lt;=SUM(CNGE_2025_M1_Secc5_Sub5!$T$76),0,1)))</f>
        <v>0</v>
      </c>
      <c r="BH103" s="439">
        <f>IF(OR(AC103="NS",CNGE_2025_M1_Secc5_Sub5!$T$77="NS"),0,IF(AND(AC103="NA",CNGE_2025_M1_Secc5_Sub5!$T$77="NA"),0,IF(AC103&lt;=SUM(CNGE_2025_M1_Secc5_Sub5!$T$77),0,1)))</f>
        <v>0</v>
      </c>
      <c r="BI103" s="293">
        <f t="shared" si="8"/>
        <v>0</v>
      </c>
      <c r="BJ103" s="294" t="str">
        <f>IF(BI103=0,"",
IF(SUM($BI$26:BI103)=1,BK103,
IF($BI$146&gt;SUM($BI$26:BI103),_xlfn.CONCAT(", ",BK103),
IF($BI$146=SUM($BI$26:BI103),_xlfn.CONCAT(" y ",BK103)))))</f>
        <v/>
      </c>
      <c r="BK103" s="89" t="s">
        <v>5240</v>
      </c>
      <c r="BS103" s="807">
        <f>IF(OR(R103="NS",CNGE_2025_M1_Secc5_Sub5!$T$85="NS"),0,IF(AND(R103="NA",CNGE_2025_M1_Secc5_Sub5!$T$85="NA"),0,IF(R103&lt;=SUM(CNGE_2025_M1_Secc5_Sub5!$T$85),0,1)))</f>
        <v>0</v>
      </c>
      <c r="BT103" s="492">
        <f>IF(OR(T103="NS",CNGE_2025_M1_Secc5_Sub5!$T$86="NS"),0,IF(AND(T103="NA",CNGE_2025_M1_Secc5_Sub5!$T$86="NA"),0,IF(T103&lt;=SUM(CNGE_2025_M1_Secc5_Sub5!$T$86),0,1)))</f>
        <v>0</v>
      </c>
      <c r="BU103" s="807">
        <f>IF(OR(V103="NS",CNGE_2025_M1_Secc5_Sub5!$T$87="NS"),0,IF(AND(V103="NA",CNGE_2025_M1_Secc5_Sub5!$T$87="NA"),0,IF(V103&lt;=SUM(CNGE_2025_M1_Secc5_Sub5!$T$87),0,1)))</f>
        <v>0</v>
      </c>
      <c r="BV103" s="492">
        <f>IF(OR(X103="NS",CNGE_2025_M1_Secc5_Sub5!$T$88="NS"),0,IF(AND(X103="NA",CNGE_2025_M1_Secc5_Sub5!$T$88="NA"),0,IF(X103&lt;=SUM(CNGE_2025_M1_Secc5_Sub5!$T$88),0,1)))</f>
        <v>0</v>
      </c>
      <c r="BW103" s="807">
        <f>IF(OR(Z103="NS",CNGE_2025_M1_Secc5_Sub5!$T$89="NS"),0,IF(AND(Z103="NA",CNGE_2025_M1_Secc5_Sub5!$T$89="NA"),0,IF(Z103&lt;=SUM(CNGE_2025_M1_Secc5_Sub5!$T$89),0,1)))</f>
        <v>0</v>
      </c>
      <c r="BX103" s="492">
        <f>IF(OR(AB103="NS",CNGE_2025_M1_Secc5_Sub5!$T$90="NS"),0,IF(AND(AB103="NA",CNGE_2025_M1_Secc5_Sub5!$T$90="NA"),0,IF(AB103&lt;=SUM(CNGE_2025_M1_Secc5_Sub5!$T$90),0,1)))</f>
        <v>0</v>
      </c>
      <c r="BY103" s="807">
        <f>IF(OR(AD103="NS",CNGE_2025_M1_Secc5_Sub5!$T$91="NS"),0,IF(AND(AD103="NA",CNGE_2025_M1_Secc5_Sub5!$T$91="NA"),0,IF(AD103&lt;=SUM(CNGE_2025_M1_Secc5_Sub5!$T$91),0,1)))</f>
        <v>0</v>
      </c>
      <c r="BZ103" s="293">
        <f t="shared" si="9"/>
        <v>0</v>
      </c>
      <c r="CA103" s="294" t="str">
        <f>IF(BZ103=0,"",
IF(SUM($BZ$26:BZ103)=1,CB103,
IF($BZ$146&gt;SUM($BZ$26:BZ103),_xlfn.CONCAT(", ",CB103),
IF($BZ$146=SUM($BZ$26:BZ103),_xlfn.CONCAT(" y ",CB103)))))</f>
        <v/>
      </c>
      <c r="CB103" s="89" t="s">
        <v>5240</v>
      </c>
    </row>
    <row r="104" spans="1:80" ht="15" customHeight="1">
      <c r="A104" s="133"/>
      <c r="C104" s="58" t="s">
        <v>5241</v>
      </c>
      <c r="D104" s="1125" t="str">
        <f>IF(CNGE_2025_M1_Secc5_Sub1!$D109="","",CNGE_2025_M1_Secc5_Sub1!$D109)</f>
        <v/>
      </c>
      <c r="E104" s="889"/>
      <c r="F104" s="889"/>
      <c r="G104" s="889"/>
      <c r="H104" s="889"/>
      <c r="I104" s="889"/>
      <c r="J104" s="889"/>
      <c r="K104" s="889"/>
      <c r="L104" s="889"/>
      <c r="M104" s="889"/>
      <c r="N104" s="890"/>
      <c r="O104" s="992"/>
      <c r="P104" s="885"/>
      <c r="Q104" s="813"/>
      <c r="R104" s="813"/>
      <c r="S104" s="813"/>
      <c r="T104" s="813"/>
      <c r="U104" s="813"/>
      <c r="V104" s="813"/>
      <c r="W104" s="813"/>
      <c r="X104" s="813"/>
      <c r="Y104" s="813"/>
      <c r="Z104" s="813"/>
      <c r="AA104" s="813"/>
      <c r="AB104" s="813"/>
      <c r="AC104" s="813"/>
      <c r="AD104" s="813"/>
      <c r="AI104" s="767">
        <f t="shared" si="5"/>
        <v>0</v>
      </c>
      <c r="AJ104" s="793">
        <f>IF(AND(COUNTBLANK(D104)=0,CNGE_2025_M1_Secc5_Sub5!$P$71&lt;&gt;"",CNGE_2025_M1_Secc5_Sub5!$P$71&lt;&gt;1,COUNTA(Q104:R104)=0),0,IF(AND(COUNTBLANK(D104)=0,CNGE_2025_M1_Secc5_Sub5!$P$71&lt;&gt;"",CNGE_2025_M1_Secc5_Sub5!$P$71=1,COUNTA(Q104:R104)=2),0,IF(AND(COUNTBLANK(D104)=1,COUNTA(Q104:R104)=0),0,1)))</f>
        <v>0</v>
      </c>
      <c r="AK104" s="795">
        <f>IF(AND(COUNTBLANK(D104)=0,CNGE_2025_M1_Secc5_Sub5!$P$72&lt;&gt;"",CNGE_2025_M1_Secc5_Sub5!$P$72&lt;&gt;1,COUNTA(S104:T104)=0),0,IF(AND(COUNTBLANK(D104)=0,CNGE_2025_M1_Secc5_Sub5!$P$72&lt;&gt;"",CNGE_2025_M1_Secc5_Sub5!$P$72=1,COUNTA(S104:T104)=2),0,IF(AND(COUNTBLANK(D104)=1,COUNTA(S104:T104)=0),0,1)))</f>
        <v>0</v>
      </c>
      <c r="AL104" s="793">
        <f>IF(AND(COUNTBLANK(D104)=0,CNGE_2025_M1_Secc5_Sub5!$P$73&lt;&gt;"",CNGE_2025_M1_Secc5_Sub5!$P$73&lt;&gt;1,COUNTA(U104:V104)=0),0,IF(AND(COUNTBLANK(D104)=0,CNGE_2025_M1_Secc5_Sub5!$P$73&lt;&gt;"",CNGE_2025_M1_Secc5_Sub5!$P$73=1,COUNTA(U104:V104)=2),0,IF(AND(COUNTBLANK(D104)=1,COUNTA(U104:V104)=0),0,1)))</f>
        <v>0</v>
      </c>
      <c r="AM104" s="795">
        <f>IF(AND(COUNTBLANK(D104)=0,CNGE_2025_M1_Secc5_Sub5!$P$74&lt;&gt;"",CNGE_2025_M1_Secc5_Sub5!$P$74&lt;&gt;1,COUNTA(W104:X104)=0),0,IF(AND(COUNTBLANK(D104)=0,CNGE_2025_M1_Secc5_Sub5!$P$74&lt;&gt;"",CNGE_2025_M1_Secc5_Sub5!$P$74=1,COUNTA(W104:X104)=2),0,IF(AND(COUNTBLANK(D104)=1,COUNTA(W104:X104)=0),0,1)))</f>
        <v>0</v>
      </c>
      <c r="AN104" s="793">
        <f>IF(AND(COUNTBLANK(D104)=0,CNGE_2025_M1_Secc5_Sub5!$P$75&lt;&gt;"",CNGE_2025_M1_Secc5_Sub5!$P$75&lt;&gt;1,COUNTA(Y104:Z104)=0),0,IF(AND(COUNTBLANK(D104)=0,CNGE_2025_M1_Secc5_Sub5!$P$75&lt;&gt;"",CNGE_2025_M1_Secc5_Sub5!$P$75=1,COUNTA(Y104:Z104)=2),0,IF(AND(COUNTBLANK(D104)=1,COUNTA(Y104:Z104)=0),0,1)))</f>
        <v>0</v>
      </c>
      <c r="AO104" s="795">
        <f>IF(AND(COUNTBLANK(D104)=0,CNGE_2025_M1_Secc5_Sub5!$P$76&lt;&gt;"",CNGE_2025_M1_Secc5_Sub5!$P$76&lt;&gt;1,COUNTA(AA104:AB104)=0),0,IF(AND(COUNTBLANK(D104)=0,CNGE_2025_M1_Secc5_Sub5!$P$76&lt;&gt;"",CNGE_2025_M1_Secc5_Sub5!$P$76=1,COUNTA(AA104:AB104)=2),0,IF(AND(COUNTBLANK(D104)=1,COUNTA(AA104:AB104)=0),0,1)))</f>
        <v>0</v>
      </c>
      <c r="AP104" s="793">
        <f>IF(AND(COUNTBLANK(D104)=0,CNGE_2025_M1_Secc5_Sub5!$P$77&lt;&gt;"",CNGE_2025_M1_Secc5_Sub5!$P$77&lt;&gt;1,COUNTA(AC104:AD104)=0),0,IF(AND(COUNTBLANK(D104)=0,CNGE_2025_M1_Secc5_Sub5!$P$77&lt;&gt;"",CNGE_2025_M1_Secc5_Sub5!$P$77=1,COUNTA(AC104:AD104)=2),0,IF(AND(COUNTBLANK(D104)=1,COUNTA(AC104:AD104)=0),0,1)))</f>
        <v>0</v>
      </c>
      <c r="AQ104" s="723">
        <f t="shared" si="6"/>
        <v>0</v>
      </c>
      <c r="AR104" s="293">
        <f t="shared" si="7"/>
        <v>0</v>
      </c>
      <c r="AS104" s="294" t="str">
        <f>IF(AR104=0,"",
IF(SUM($AR$26:AR104)=1,AT104,
IF($AR$146&gt;SUM($AR$26:AR104),_xlfn.CONCAT(", ",AT104),
IF($AR$146=SUM($AR$26:AR104),_xlfn.CONCAT(" y ",AT104)))))</f>
        <v/>
      </c>
      <c r="AT104" s="89" t="s">
        <v>5242</v>
      </c>
      <c r="BB104" s="439">
        <f>IF(OR(Q104="NS",CNGE_2025_M1_Secc5_Sub5!$T$71="NS"),0,IF(AND(Q104="NA",CNGE_2025_M1_Secc5_Sub5!$T$71="NA"),0,IF(Q104&lt;=SUM(CNGE_2025_M1_Secc5_Sub5!$T$71),0,1)))</f>
        <v>0</v>
      </c>
      <c r="BC104" s="625">
        <f>IF(OR(S104="NS",CNGE_2025_M1_Secc5_Sub5!$T$72="NS"),0,IF(AND(S104="NA",CNGE_2025_M1_Secc5_Sub5!$T$72="NA"),0,IF(S104&lt;=SUM(CNGE_2025_M1_Secc5_Sub5!$T$72),0,1)))</f>
        <v>0</v>
      </c>
      <c r="BD104" s="439">
        <f>IF(OR(U104="NS",CNGE_2025_M1_Secc5_Sub5!$T$73="NS"),0,IF(AND(U104="NA",CNGE_2025_M1_Secc5_Sub5!$T$73="NA"),0,IF(U104&lt;=SUM(CNGE_2025_M1_Secc5_Sub5!$T$73),0,1)))</f>
        <v>0</v>
      </c>
      <c r="BE104" s="625">
        <f>IF(OR(W104="NS",CNGE_2025_M1_Secc5_Sub5!$T$74="NS"),0,IF(AND(W104="NA",CNGE_2025_M1_Secc5_Sub5!$T$74="NA"),0,IF(W104&lt;=SUM(CNGE_2025_M1_Secc5_Sub5!$T$74),0,1)))</f>
        <v>0</v>
      </c>
      <c r="BF104" s="439">
        <f>IF(OR(Y104="NS",CNGE_2025_M1_Secc5_Sub5!$T$75="NS"),0,IF(AND(Y104="NA",CNGE_2025_M1_Secc5_Sub5!$T$75="NA"),0,IF(Y104&lt;=SUM(CNGE_2025_M1_Secc5_Sub5!$T$75),0,1)))</f>
        <v>0</v>
      </c>
      <c r="BG104" s="625">
        <f>IF(OR(AA104="NS",CNGE_2025_M1_Secc5_Sub5!$T$76="NS"),0,IF(AND(AA104="NA",CNGE_2025_M1_Secc5_Sub5!$T$76="NA"),0,IF(AA104&lt;=SUM(CNGE_2025_M1_Secc5_Sub5!$T$76),0,1)))</f>
        <v>0</v>
      </c>
      <c r="BH104" s="439">
        <f>IF(OR(AC104="NS",CNGE_2025_M1_Secc5_Sub5!$T$77="NS"),0,IF(AND(AC104="NA",CNGE_2025_M1_Secc5_Sub5!$T$77="NA"),0,IF(AC104&lt;=SUM(CNGE_2025_M1_Secc5_Sub5!$T$77),0,1)))</f>
        <v>0</v>
      </c>
      <c r="BI104" s="293">
        <f t="shared" si="8"/>
        <v>0</v>
      </c>
      <c r="BJ104" s="294" t="str">
        <f>IF(BI104=0,"",
IF(SUM($BI$26:BI104)=1,BK104,
IF($BI$146&gt;SUM($BI$26:BI104),_xlfn.CONCAT(", ",BK104),
IF($BI$146=SUM($BI$26:BI104),_xlfn.CONCAT(" y ",BK104)))))</f>
        <v/>
      </c>
      <c r="BK104" s="89" t="s">
        <v>5242</v>
      </c>
      <c r="BS104" s="807">
        <f>IF(OR(R104="NS",CNGE_2025_M1_Secc5_Sub5!$T$85="NS"),0,IF(AND(R104="NA",CNGE_2025_M1_Secc5_Sub5!$T$85="NA"),0,IF(R104&lt;=SUM(CNGE_2025_M1_Secc5_Sub5!$T$85),0,1)))</f>
        <v>0</v>
      </c>
      <c r="BT104" s="492">
        <f>IF(OR(T104="NS",CNGE_2025_M1_Secc5_Sub5!$T$86="NS"),0,IF(AND(T104="NA",CNGE_2025_M1_Secc5_Sub5!$T$86="NA"),0,IF(T104&lt;=SUM(CNGE_2025_M1_Secc5_Sub5!$T$86),0,1)))</f>
        <v>0</v>
      </c>
      <c r="BU104" s="807">
        <f>IF(OR(V104="NS",CNGE_2025_M1_Secc5_Sub5!$T$87="NS"),0,IF(AND(V104="NA",CNGE_2025_M1_Secc5_Sub5!$T$87="NA"),0,IF(V104&lt;=SUM(CNGE_2025_M1_Secc5_Sub5!$T$87),0,1)))</f>
        <v>0</v>
      </c>
      <c r="BV104" s="492">
        <f>IF(OR(X104="NS",CNGE_2025_M1_Secc5_Sub5!$T$88="NS"),0,IF(AND(X104="NA",CNGE_2025_M1_Secc5_Sub5!$T$88="NA"),0,IF(X104&lt;=SUM(CNGE_2025_M1_Secc5_Sub5!$T$88),0,1)))</f>
        <v>0</v>
      </c>
      <c r="BW104" s="807">
        <f>IF(OR(Z104="NS",CNGE_2025_M1_Secc5_Sub5!$T$89="NS"),0,IF(AND(Z104="NA",CNGE_2025_M1_Secc5_Sub5!$T$89="NA"),0,IF(Z104&lt;=SUM(CNGE_2025_M1_Secc5_Sub5!$T$89),0,1)))</f>
        <v>0</v>
      </c>
      <c r="BX104" s="492">
        <f>IF(OR(AB104="NS",CNGE_2025_M1_Secc5_Sub5!$T$90="NS"),0,IF(AND(AB104="NA",CNGE_2025_M1_Secc5_Sub5!$T$90="NA"),0,IF(AB104&lt;=SUM(CNGE_2025_M1_Secc5_Sub5!$T$90),0,1)))</f>
        <v>0</v>
      </c>
      <c r="BY104" s="807">
        <f>IF(OR(AD104="NS",CNGE_2025_M1_Secc5_Sub5!$T$91="NS"),0,IF(AND(AD104="NA",CNGE_2025_M1_Secc5_Sub5!$T$91="NA"),0,IF(AD104&lt;=SUM(CNGE_2025_M1_Secc5_Sub5!$T$91),0,1)))</f>
        <v>0</v>
      </c>
      <c r="BZ104" s="293">
        <f t="shared" si="9"/>
        <v>0</v>
      </c>
      <c r="CA104" s="294" t="str">
        <f>IF(BZ104=0,"",
IF(SUM($BZ$26:BZ104)=1,CB104,
IF($BZ$146&gt;SUM($BZ$26:BZ104),_xlfn.CONCAT(", ",CB104),
IF($BZ$146=SUM($BZ$26:BZ104),_xlfn.CONCAT(" y ",CB104)))))</f>
        <v/>
      </c>
      <c r="CB104" s="89" t="s">
        <v>5242</v>
      </c>
    </row>
    <row r="105" spans="1:80" ht="15" customHeight="1">
      <c r="A105" s="133"/>
      <c r="C105" s="58" t="s">
        <v>5243</v>
      </c>
      <c r="D105" s="1125" t="str">
        <f>IF(CNGE_2025_M1_Secc5_Sub1!$D110="","",CNGE_2025_M1_Secc5_Sub1!$D110)</f>
        <v/>
      </c>
      <c r="E105" s="889"/>
      <c r="F105" s="889"/>
      <c r="G105" s="889"/>
      <c r="H105" s="889"/>
      <c r="I105" s="889"/>
      <c r="J105" s="889"/>
      <c r="K105" s="889"/>
      <c r="L105" s="889"/>
      <c r="M105" s="889"/>
      <c r="N105" s="890"/>
      <c r="O105" s="992"/>
      <c r="P105" s="885"/>
      <c r="Q105" s="813"/>
      <c r="R105" s="813"/>
      <c r="S105" s="813"/>
      <c r="T105" s="813"/>
      <c r="U105" s="813"/>
      <c r="V105" s="813"/>
      <c r="W105" s="813"/>
      <c r="X105" s="813"/>
      <c r="Y105" s="813"/>
      <c r="Z105" s="813"/>
      <c r="AA105" s="813"/>
      <c r="AB105" s="813"/>
      <c r="AC105" s="813"/>
      <c r="AD105" s="813"/>
      <c r="AI105" s="767">
        <f t="shared" si="5"/>
        <v>0</v>
      </c>
      <c r="AJ105" s="793">
        <f>IF(AND(COUNTBLANK(D105)=0,CNGE_2025_M1_Secc5_Sub5!$P$71&lt;&gt;"",CNGE_2025_M1_Secc5_Sub5!$P$71&lt;&gt;1,COUNTA(Q105:R105)=0),0,IF(AND(COUNTBLANK(D105)=0,CNGE_2025_M1_Secc5_Sub5!$P$71&lt;&gt;"",CNGE_2025_M1_Secc5_Sub5!$P$71=1,COUNTA(Q105:R105)=2),0,IF(AND(COUNTBLANK(D105)=1,COUNTA(Q105:R105)=0),0,1)))</f>
        <v>0</v>
      </c>
      <c r="AK105" s="795">
        <f>IF(AND(COUNTBLANK(D105)=0,CNGE_2025_M1_Secc5_Sub5!$P$72&lt;&gt;"",CNGE_2025_M1_Secc5_Sub5!$P$72&lt;&gt;1,COUNTA(S105:T105)=0),0,IF(AND(COUNTBLANK(D105)=0,CNGE_2025_M1_Secc5_Sub5!$P$72&lt;&gt;"",CNGE_2025_M1_Secc5_Sub5!$P$72=1,COUNTA(S105:T105)=2),0,IF(AND(COUNTBLANK(D105)=1,COUNTA(S105:T105)=0),0,1)))</f>
        <v>0</v>
      </c>
      <c r="AL105" s="793">
        <f>IF(AND(COUNTBLANK(D105)=0,CNGE_2025_M1_Secc5_Sub5!$P$73&lt;&gt;"",CNGE_2025_M1_Secc5_Sub5!$P$73&lt;&gt;1,COUNTA(U105:V105)=0),0,IF(AND(COUNTBLANK(D105)=0,CNGE_2025_M1_Secc5_Sub5!$P$73&lt;&gt;"",CNGE_2025_M1_Secc5_Sub5!$P$73=1,COUNTA(U105:V105)=2),0,IF(AND(COUNTBLANK(D105)=1,COUNTA(U105:V105)=0),0,1)))</f>
        <v>0</v>
      </c>
      <c r="AM105" s="795">
        <f>IF(AND(COUNTBLANK(D105)=0,CNGE_2025_M1_Secc5_Sub5!$P$74&lt;&gt;"",CNGE_2025_M1_Secc5_Sub5!$P$74&lt;&gt;1,COUNTA(W105:X105)=0),0,IF(AND(COUNTBLANK(D105)=0,CNGE_2025_M1_Secc5_Sub5!$P$74&lt;&gt;"",CNGE_2025_M1_Secc5_Sub5!$P$74=1,COUNTA(W105:X105)=2),0,IF(AND(COUNTBLANK(D105)=1,COUNTA(W105:X105)=0),0,1)))</f>
        <v>0</v>
      </c>
      <c r="AN105" s="793">
        <f>IF(AND(COUNTBLANK(D105)=0,CNGE_2025_M1_Secc5_Sub5!$P$75&lt;&gt;"",CNGE_2025_M1_Secc5_Sub5!$P$75&lt;&gt;1,COUNTA(Y105:Z105)=0),0,IF(AND(COUNTBLANK(D105)=0,CNGE_2025_M1_Secc5_Sub5!$P$75&lt;&gt;"",CNGE_2025_M1_Secc5_Sub5!$P$75=1,COUNTA(Y105:Z105)=2),0,IF(AND(COUNTBLANK(D105)=1,COUNTA(Y105:Z105)=0),0,1)))</f>
        <v>0</v>
      </c>
      <c r="AO105" s="795">
        <f>IF(AND(COUNTBLANK(D105)=0,CNGE_2025_M1_Secc5_Sub5!$P$76&lt;&gt;"",CNGE_2025_M1_Secc5_Sub5!$P$76&lt;&gt;1,COUNTA(AA105:AB105)=0),0,IF(AND(COUNTBLANK(D105)=0,CNGE_2025_M1_Secc5_Sub5!$P$76&lt;&gt;"",CNGE_2025_M1_Secc5_Sub5!$P$76=1,COUNTA(AA105:AB105)=2),0,IF(AND(COUNTBLANK(D105)=1,COUNTA(AA105:AB105)=0),0,1)))</f>
        <v>0</v>
      </c>
      <c r="AP105" s="793">
        <f>IF(AND(COUNTBLANK(D105)=0,CNGE_2025_M1_Secc5_Sub5!$P$77&lt;&gt;"",CNGE_2025_M1_Secc5_Sub5!$P$77&lt;&gt;1,COUNTA(AC105:AD105)=0),0,IF(AND(COUNTBLANK(D105)=0,CNGE_2025_M1_Secc5_Sub5!$P$77&lt;&gt;"",CNGE_2025_M1_Secc5_Sub5!$P$77=1,COUNTA(AC105:AD105)=2),0,IF(AND(COUNTBLANK(D105)=1,COUNTA(AC105:AD105)=0),0,1)))</f>
        <v>0</v>
      </c>
      <c r="AQ105" s="723">
        <f t="shared" si="6"/>
        <v>0</v>
      </c>
      <c r="AR105" s="293">
        <f t="shared" si="7"/>
        <v>0</v>
      </c>
      <c r="AS105" s="294" t="str">
        <f>IF(AR105=0,"",
IF(SUM($AR$26:AR105)=1,AT105,
IF($AR$146&gt;SUM($AR$26:AR105),_xlfn.CONCAT(", ",AT105),
IF($AR$146=SUM($AR$26:AR105),_xlfn.CONCAT(" y ",AT105)))))</f>
        <v/>
      </c>
      <c r="AT105" s="89" t="s">
        <v>5244</v>
      </c>
      <c r="BB105" s="439">
        <f>IF(OR(Q105="NS",CNGE_2025_M1_Secc5_Sub5!$T$71="NS"),0,IF(AND(Q105="NA",CNGE_2025_M1_Secc5_Sub5!$T$71="NA"),0,IF(Q105&lt;=SUM(CNGE_2025_M1_Secc5_Sub5!$T$71),0,1)))</f>
        <v>0</v>
      </c>
      <c r="BC105" s="625">
        <f>IF(OR(S105="NS",CNGE_2025_M1_Secc5_Sub5!$T$72="NS"),0,IF(AND(S105="NA",CNGE_2025_M1_Secc5_Sub5!$T$72="NA"),0,IF(S105&lt;=SUM(CNGE_2025_M1_Secc5_Sub5!$T$72),0,1)))</f>
        <v>0</v>
      </c>
      <c r="BD105" s="439">
        <f>IF(OR(U105="NS",CNGE_2025_M1_Secc5_Sub5!$T$73="NS"),0,IF(AND(U105="NA",CNGE_2025_M1_Secc5_Sub5!$T$73="NA"),0,IF(U105&lt;=SUM(CNGE_2025_M1_Secc5_Sub5!$T$73),0,1)))</f>
        <v>0</v>
      </c>
      <c r="BE105" s="625">
        <f>IF(OR(W105="NS",CNGE_2025_M1_Secc5_Sub5!$T$74="NS"),0,IF(AND(W105="NA",CNGE_2025_M1_Secc5_Sub5!$T$74="NA"),0,IF(W105&lt;=SUM(CNGE_2025_M1_Secc5_Sub5!$T$74),0,1)))</f>
        <v>0</v>
      </c>
      <c r="BF105" s="439">
        <f>IF(OR(Y105="NS",CNGE_2025_M1_Secc5_Sub5!$T$75="NS"),0,IF(AND(Y105="NA",CNGE_2025_M1_Secc5_Sub5!$T$75="NA"),0,IF(Y105&lt;=SUM(CNGE_2025_M1_Secc5_Sub5!$T$75),0,1)))</f>
        <v>0</v>
      </c>
      <c r="BG105" s="625">
        <f>IF(OR(AA105="NS",CNGE_2025_M1_Secc5_Sub5!$T$76="NS"),0,IF(AND(AA105="NA",CNGE_2025_M1_Secc5_Sub5!$T$76="NA"),0,IF(AA105&lt;=SUM(CNGE_2025_M1_Secc5_Sub5!$T$76),0,1)))</f>
        <v>0</v>
      </c>
      <c r="BH105" s="439">
        <f>IF(OR(AC105="NS",CNGE_2025_M1_Secc5_Sub5!$T$77="NS"),0,IF(AND(AC105="NA",CNGE_2025_M1_Secc5_Sub5!$T$77="NA"),0,IF(AC105&lt;=SUM(CNGE_2025_M1_Secc5_Sub5!$T$77),0,1)))</f>
        <v>0</v>
      </c>
      <c r="BI105" s="293">
        <f t="shared" si="8"/>
        <v>0</v>
      </c>
      <c r="BJ105" s="294" t="str">
        <f>IF(BI105=0,"",
IF(SUM($BI$26:BI105)=1,BK105,
IF($BI$146&gt;SUM($BI$26:BI105),_xlfn.CONCAT(", ",BK105),
IF($BI$146=SUM($BI$26:BI105),_xlfn.CONCAT(" y ",BK105)))))</f>
        <v/>
      </c>
      <c r="BK105" s="89" t="s">
        <v>5244</v>
      </c>
      <c r="BS105" s="807">
        <f>IF(OR(R105="NS",CNGE_2025_M1_Secc5_Sub5!$T$85="NS"),0,IF(AND(R105="NA",CNGE_2025_M1_Secc5_Sub5!$T$85="NA"),0,IF(R105&lt;=SUM(CNGE_2025_M1_Secc5_Sub5!$T$85),0,1)))</f>
        <v>0</v>
      </c>
      <c r="BT105" s="492">
        <f>IF(OR(T105="NS",CNGE_2025_M1_Secc5_Sub5!$T$86="NS"),0,IF(AND(T105="NA",CNGE_2025_M1_Secc5_Sub5!$T$86="NA"),0,IF(T105&lt;=SUM(CNGE_2025_M1_Secc5_Sub5!$T$86),0,1)))</f>
        <v>0</v>
      </c>
      <c r="BU105" s="807">
        <f>IF(OR(V105="NS",CNGE_2025_M1_Secc5_Sub5!$T$87="NS"),0,IF(AND(V105="NA",CNGE_2025_M1_Secc5_Sub5!$T$87="NA"),0,IF(V105&lt;=SUM(CNGE_2025_M1_Secc5_Sub5!$T$87),0,1)))</f>
        <v>0</v>
      </c>
      <c r="BV105" s="492">
        <f>IF(OR(X105="NS",CNGE_2025_M1_Secc5_Sub5!$T$88="NS"),0,IF(AND(X105="NA",CNGE_2025_M1_Secc5_Sub5!$T$88="NA"),0,IF(X105&lt;=SUM(CNGE_2025_M1_Secc5_Sub5!$T$88),0,1)))</f>
        <v>0</v>
      </c>
      <c r="BW105" s="807">
        <f>IF(OR(Z105="NS",CNGE_2025_M1_Secc5_Sub5!$T$89="NS"),0,IF(AND(Z105="NA",CNGE_2025_M1_Secc5_Sub5!$T$89="NA"),0,IF(Z105&lt;=SUM(CNGE_2025_M1_Secc5_Sub5!$T$89),0,1)))</f>
        <v>0</v>
      </c>
      <c r="BX105" s="492">
        <f>IF(OR(AB105="NS",CNGE_2025_M1_Secc5_Sub5!$T$90="NS"),0,IF(AND(AB105="NA",CNGE_2025_M1_Secc5_Sub5!$T$90="NA"),0,IF(AB105&lt;=SUM(CNGE_2025_M1_Secc5_Sub5!$T$90),0,1)))</f>
        <v>0</v>
      </c>
      <c r="BY105" s="807">
        <f>IF(OR(AD105="NS",CNGE_2025_M1_Secc5_Sub5!$T$91="NS"),0,IF(AND(AD105="NA",CNGE_2025_M1_Secc5_Sub5!$T$91="NA"),0,IF(AD105&lt;=SUM(CNGE_2025_M1_Secc5_Sub5!$T$91),0,1)))</f>
        <v>0</v>
      </c>
      <c r="BZ105" s="293">
        <f t="shared" si="9"/>
        <v>0</v>
      </c>
      <c r="CA105" s="294" t="str">
        <f>IF(BZ105=0,"",
IF(SUM($BZ$26:BZ105)=1,CB105,
IF($BZ$146&gt;SUM($BZ$26:BZ105),_xlfn.CONCAT(", ",CB105),
IF($BZ$146=SUM($BZ$26:BZ105),_xlfn.CONCAT(" y ",CB105)))))</f>
        <v/>
      </c>
      <c r="CB105" s="89" t="s">
        <v>5244</v>
      </c>
    </row>
    <row r="106" spans="1:80" ht="15" customHeight="1">
      <c r="A106" s="133"/>
      <c r="C106" s="58" t="s">
        <v>5245</v>
      </c>
      <c r="D106" s="1125" t="str">
        <f>IF(CNGE_2025_M1_Secc5_Sub1!$D111="","",CNGE_2025_M1_Secc5_Sub1!$D111)</f>
        <v/>
      </c>
      <c r="E106" s="889"/>
      <c r="F106" s="889"/>
      <c r="G106" s="889"/>
      <c r="H106" s="889"/>
      <c r="I106" s="889"/>
      <c r="J106" s="889"/>
      <c r="K106" s="889"/>
      <c r="L106" s="889"/>
      <c r="M106" s="889"/>
      <c r="N106" s="890"/>
      <c r="O106" s="992"/>
      <c r="P106" s="885"/>
      <c r="Q106" s="813"/>
      <c r="R106" s="813"/>
      <c r="S106" s="813"/>
      <c r="T106" s="813"/>
      <c r="U106" s="813"/>
      <c r="V106" s="813"/>
      <c r="W106" s="813"/>
      <c r="X106" s="813"/>
      <c r="Y106" s="813"/>
      <c r="Z106" s="813"/>
      <c r="AA106" s="813"/>
      <c r="AB106" s="813"/>
      <c r="AC106" s="813"/>
      <c r="AD106" s="813"/>
      <c r="AI106" s="767">
        <f t="shared" si="5"/>
        <v>0</v>
      </c>
      <c r="AJ106" s="793">
        <f>IF(AND(COUNTBLANK(D106)=0,CNGE_2025_M1_Secc5_Sub5!$P$71&lt;&gt;"",CNGE_2025_M1_Secc5_Sub5!$P$71&lt;&gt;1,COUNTA(Q106:R106)=0),0,IF(AND(COUNTBLANK(D106)=0,CNGE_2025_M1_Secc5_Sub5!$P$71&lt;&gt;"",CNGE_2025_M1_Secc5_Sub5!$P$71=1,COUNTA(Q106:R106)=2),0,IF(AND(COUNTBLANK(D106)=1,COUNTA(Q106:R106)=0),0,1)))</f>
        <v>0</v>
      </c>
      <c r="AK106" s="795">
        <f>IF(AND(COUNTBLANK(D106)=0,CNGE_2025_M1_Secc5_Sub5!$P$72&lt;&gt;"",CNGE_2025_M1_Secc5_Sub5!$P$72&lt;&gt;1,COUNTA(S106:T106)=0),0,IF(AND(COUNTBLANK(D106)=0,CNGE_2025_M1_Secc5_Sub5!$P$72&lt;&gt;"",CNGE_2025_M1_Secc5_Sub5!$P$72=1,COUNTA(S106:T106)=2),0,IF(AND(COUNTBLANK(D106)=1,COUNTA(S106:T106)=0),0,1)))</f>
        <v>0</v>
      </c>
      <c r="AL106" s="793">
        <f>IF(AND(COUNTBLANK(D106)=0,CNGE_2025_M1_Secc5_Sub5!$P$73&lt;&gt;"",CNGE_2025_M1_Secc5_Sub5!$P$73&lt;&gt;1,COUNTA(U106:V106)=0),0,IF(AND(COUNTBLANK(D106)=0,CNGE_2025_M1_Secc5_Sub5!$P$73&lt;&gt;"",CNGE_2025_M1_Secc5_Sub5!$P$73=1,COUNTA(U106:V106)=2),0,IF(AND(COUNTBLANK(D106)=1,COUNTA(U106:V106)=0),0,1)))</f>
        <v>0</v>
      </c>
      <c r="AM106" s="795">
        <f>IF(AND(COUNTBLANK(D106)=0,CNGE_2025_M1_Secc5_Sub5!$P$74&lt;&gt;"",CNGE_2025_M1_Secc5_Sub5!$P$74&lt;&gt;1,COUNTA(W106:X106)=0),0,IF(AND(COUNTBLANK(D106)=0,CNGE_2025_M1_Secc5_Sub5!$P$74&lt;&gt;"",CNGE_2025_M1_Secc5_Sub5!$P$74=1,COUNTA(W106:X106)=2),0,IF(AND(COUNTBLANK(D106)=1,COUNTA(W106:X106)=0),0,1)))</f>
        <v>0</v>
      </c>
      <c r="AN106" s="793">
        <f>IF(AND(COUNTBLANK(D106)=0,CNGE_2025_M1_Secc5_Sub5!$P$75&lt;&gt;"",CNGE_2025_M1_Secc5_Sub5!$P$75&lt;&gt;1,COUNTA(Y106:Z106)=0),0,IF(AND(COUNTBLANK(D106)=0,CNGE_2025_M1_Secc5_Sub5!$P$75&lt;&gt;"",CNGE_2025_M1_Secc5_Sub5!$P$75=1,COUNTA(Y106:Z106)=2),0,IF(AND(COUNTBLANK(D106)=1,COUNTA(Y106:Z106)=0),0,1)))</f>
        <v>0</v>
      </c>
      <c r="AO106" s="795">
        <f>IF(AND(COUNTBLANK(D106)=0,CNGE_2025_M1_Secc5_Sub5!$P$76&lt;&gt;"",CNGE_2025_M1_Secc5_Sub5!$P$76&lt;&gt;1,COUNTA(AA106:AB106)=0),0,IF(AND(COUNTBLANK(D106)=0,CNGE_2025_M1_Secc5_Sub5!$P$76&lt;&gt;"",CNGE_2025_M1_Secc5_Sub5!$P$76=1,COUNTA(AA106:AB106)=2),0,IF(AND(COUNTBLANK(D106)=1,COUNTA(AA106:AB106)=0),0,1)))</f>
        <v>0</v>
      </c>
      <c r="AP106" s="793">
        <f>IF(AND(COUNTBLANK(D106)=0,CNGE_2025_M1_Secc5_Sub5!$P$77&lt;&gt;"",CNGE_2025_M1_Secc5_Sub5!$P$77&lt;&gt;1,COUNTA(AC106:AD106)=0),0,IF(AND(COUNTBLANK(D106)=0,CNGE_2025_M1_Secc5_Sub5!$P$77&lt;&gt;"",CNGE_2025_M1_Secc5_Sub5!$P$77=1,COUNTA(AC106:AD106)=2),0,IF(AND(COUNTBLANK(D106)=1,COUNTA(AC106:AD106)=0),0,1)))</f>
        <v>0</v>
      </c>
      <c r="AQ106" s="723">
        <f t="shared" si="6"/>
        <v>0</v>
      </c>
      <c r="AR106" s="293">
        <f>IF(AQ106=0,0,1)</f>
        <v>0</v>
      </c>
      <c r="AS106" s="294" t="str">
        <f>IF(AR106=0,"",
IF(SUM($AR$26:AR106)=1,AT106,
IF($AR$146&gt;SUM($AR$26:AR106),_xlfn.CONCAT(", ",AT106),
IF($AR$146=SUM($AR$26:AR106),_xlfn.CONCAT(" y ",AT106)))))</f>
        <v/>
      </c>
      <c r="AT106" s="89" t="s">
        <v>5246</v>
      </c>
      <c r="BB106" s="439">
        <f>IF(OR(Q106="NS",CNGE_2025_M1_Secc5_Sub5!$T$71="NS"),0,IF(AND(Q106="NA",CNGE_2025_M1_Secc5_Sub5!$T$71="NA"),0,IF(Q106&lt;=SUM(CNGE_2025_M1_Secc5_Sub5!$T$71),0,1)))</f>
        <v>0</v>
      </c>
      <c r="BC106" s="625">
        <f>IF(OR(S106="NS",CNGE_2025_M1_Secc5_Sub5!$T$72="NS"),0,IF(AND(S106="NA",CNGE_2025_M1_Secc5_Sub5!$T$72="NA"),0,IF(S106&lt;=SUM(CNGE_2025_M1_Secc5_Sub5!$T$72),0,1)))</f>
        <v>0</v>
      </c>
      <c r="BD106" s="439">
        <f>IF(OR(U106="NS",CNGE_2025_M1_Secc5_Sub5!$T$73="NS"),0,IF(AND(U106="NA",CNGE_2025_M1_Secc5_Sub5!$T$73="NA"),0,IF(U106&lt;=SUM(CNGE_2025_M1_Secc5_Sub5!$T$73),0,1)))</f>
        <v>0</v>
      </c>
      <c r="BE106" s="625">
        <f>IF(OR(W106="NS",CNGE_2025_M1_Secc5_Sub5!$T$74="NS"),0,IF(AND(W106="NA",CNGE_2025_M1_Secc5_Sub5!$T$74="NA"),0,IF(W106&lt;=SUM(CNGE_2025_M1_Secc5_Sub5!$T$74),0,1)))</f>
        <v>0</v>
      </c>
      <c r="BF106" s="439">
        <f>IF(OR(Y106="NS",CNGE_2025_M1_Secc5_Sub5!$T$75="NS"),0,IF(AND(Y106="NA",CNGE_2025_M1_Secc5_Sub5!$T$75="NA"),0,IF(Y106&lt;=SUM(CNGE_2025_M1_Secc5_Sub5!$T$75),0,1)))</f>
        <v>0</v>
      </c>
      <c r="BG106" s="625">
        <f>IF(OR(AA106="NS",CNGE_2025_M1_Secc5_Sub5!$T$76="NS"),0,IF(AND(AA106="NA",CNGE_2025_M1_Secc5_Sub5!$T$76="NA"),0,IF(AA106&lt;=SUM(CNGE_2025_M1_Secc5_Sub5!$T$76),0,1)))</f>
        <v>0</v>
      </c>
      <c r="BH106" s="439">
        <f>IF(OR(AC106="NS",CNGE_2025_M1_Secc5_Sub5!$T$77="NS"),0,IF(AND(AC106="NA",CNGE_2025_M1_Secc5_Sub5!$T$77="NA"),0,IF(AC106&lt;=SUM(CNGE_2025_M1_Secc5_Sub5!$T$77),0,1)))</f>
        <v>0</v>
      </c>
      <c r="BI106" s="293">
        <f t="shared" si="8"/>
        <v>0</v>
      </c>
      <c r="BJ106" s="294" t="str">
        <f>IF(BI106=0,"",
IF(SUM($BI$26:BI106)=1,BK106,
IF($BI$146&gt;SUM($BI$26:BI106),_xlfn.CONCAT(", ",BK106),
IF($BI$146=SUM($BI$26:BI106),_xlfn.CONCAT(" y ",BK106)))))</f>
        <v/>
      </c>
      <c r="BK106" s="89" t="s">
        <v>5246</v>
      </c>
      <c r="BS106" s="807">
        <f>IF(OR(R106="NS",CNGE_2025_M1_Secc5_Sub5!$T$85="NS"),0,IF(AND(R106="NA",CNGE_2025_M1_Secc5_Sub5!$T$85="NA"),0,IF(R106&lt;=SUM(CNGE_2025_M1_Secc5_Sub5!$T$85),0,1)))</f>
        <v>0</v>
      </c>
      <c r="BT106" s="492">
        <f>IF(OR(T106="NS",CNGE_2025_M1_Secc5_Sub5!$T$86="NS"),0,IF(AND(T106="NA",CNGE_2025_M1_Secc5_Sub5!$T$86="NA"),0,IF(T106&lt;=SUM(CNGE_2025_M1_Secc5_Sub5!$T$86),0,1)))</f>
        <v>0</v>
      </c>
      <c r="BU106" s="807">
        <f>IF(OR(V106="NS",CNGE_2025_M1_Secc5_Sub5!$T$87="NS"),0,IF(AND(V106="NA",CNGE_2025_M1_Secc5_Sub5!$T$87="NA"),0,IF(V106&lt;=SUM(CNGE_2025_M1_Secc5_Sub5!$T$87),0,1)))</f>
        <v>0</v>
      </c>
      <c r="BV106" s="492">
        <f>IF(OR(X106="NS",CNGE_2025_M1_Secc5_Sub5!$T$88="NS"),0,IF(AND(X106="NA",CNGE_2025_M1_Secc5_Sub5!$T$88="NA"),0,IF(X106&lt;=SUM(CNGE_2025_M1_Secc5_Sub5!$T$88),0,1)))</f>
        <v>0</v>
      </c>
      <c r="BW106" s="807">
        <f>IF(OR(Z106="NS",CNGE_2025_M1_Secc5_Sub5!$T$89="NS"),0,IF(AND(Z106="NA",CNGE_2025_M1_Secc5_Sub5!$T$89="NA"),0,IF(Z106&lt;=SUM(CNGE_2025_M1_Secc5_Sub5!$T$89),0,1)))</f>
        <v>0</v>
      </c>
      <c r="BX106" s="492">
        <f>IF(OR(AB106="NS",CNGE_2025_M1_Secc5_Sub5!$T$90="NS"),0,IF(AND(AB106="NA",CNGE_2025_M1_Secc5_Sub5!$T$90="NA"),0,IF(AB106&lt;=SUM(CNGE_2025_M1_Secc5_Sub5!$T$90),0,1)))</f>
        <v>0</v>
      </c>
      <c r="BY106" s="807">
        <f>IF(OR(AD106="NS",CNGE_2025_M1_Secc5_Sub5!$T$91="NS"),0,IF(AND(AD106="NA",CNGE_2025_M1_Secc5_Sub5!$T$91="NA"),0,IF(AD106&lt;=SUM(CNGE_2025_M1_Secc5_Sub5!$T$91),0,1)))</f>
        <v>0</v>
      </c>
      <c r="BZ106" s="293">
        <f t="shared" si="9"/>
        <v>0</v>
      </c>
      <c r="CA106" s="294" t="str">
        <f>IF(BZ106=0,"",
IF(SUM($BZ$26:BZ106)=1,CB106,
IF($BZ$146&gt;SUM($BZ$26:BZ106),_xlfn.CONCAT(", ",CB106),
IF($BZ$146=SUM($BZ$26:BZ106),_xlfn.CONCAT(" y ",CB106)))))</f>
        <v/>
      </c>
      <c r="CB106" s="89" t="s">
        <v>5246</v>
      </c>
    </row>
    <row r="107" spans="1:80" ht="15" customHeight="1">
      <c r="A107" s="133"/>
      <c r="C107" s="58" t="s">
        <v>5247</v>
      </c>
      <c r="D107" s="1125" t="str">
        <f>IF(CNGE_2025_M1_Secc5_Sub1!$D112="","",CNGE_2025_M1_Secc5_Sub1!$D112)</f>
        <v/>
      </c>
      <c r="E107" s="889"/>
      <c r="F107" s="889"/>
      <c r="G107" s="889"/>
      <c r="H107" s="889"/>
      <c r="I107" s="889"/>
      <c r="J107" s="889"/>
      <c r="K107" s="889"/>
      <c r="L107" s="889"/>
      <c r="M107" s="889"/>
      <c r="N107" s="890"/>
      <c r="O107" s="992"/>
      <c r="P107" s="885"/>
      <c r="Q107" s="813"/>
      <c r="R107" s="813"/>
      <c r="S107" s="813"/>
      <c r="T107" s="813"/>
      <c r="U107" s="813"/>
      <c r="V107" s="813"/>
      <c r="W107" s="813"/>
      <c r="X107" s="813"/>
      <c r="Y107" s="813"/>
      <c r="Z107" s="813"/>
      <c r="AA107" s="813"/>
      <c r="AB107" s="813"/>
      <c r="AC107" s="813"/>
      <c r="AD107" s="813"/>
      <c r="AI107" s="767">
        <f t="shared" si="5"/>
        <v>0</v>
      </c>
      <c r="AJ107" s="793">
        <f>IF(AND(COUNTBLANK(D107)=0,CNGE_2025_M1_Secc5_Sub5!$P$71&lt;&gt;"",CNGE_2025_M1_Secc5_Sub5!$P$71&lt;&gt;1,COUNTA(Q107:R107)=0),0,IF(AND(COUNTBLANK(D107)=0,CNGE_2025_M1_Secc5_Sub5!$P$71&lt;&gt;"",CNGE_2025_M1_Secc5_Sub5!$P$71=1,COUNTA(Q107:R107)=2),0,IF(AND(COUNTBLANK(D107)=1,COUNTA(Q107:R107)=0),0,1)))</f>
        <v>0</v>
      </c>
      <c r="AK107" s="795">
        <f>IF(AND(COUNTBLANK(D107)=0,CNGE_2025_M1_Secc5_Sub5!$P$72&lt;&gt;"",CNGE_2025_M1_Secc5_Sub5!$P$72&lt;&gt;1,COUNTA(S107:T107)=0),0,IF(AND(COUNTBLANK(D107)=0,CNGE_2025_M1_Secc5_Sub5!$P$72&lt;&gt;"",CNGE_2025_M1_Secc5_Sub5!$P$72=1,COUNTA(S107:T107)=2),0,IF(AND(COUNTBLANK(D107)=1,COUNTA(S107:T107)=0),0,1)))</f>
        <v>0</v>
      </c>
      <c r="AL107" s="793">
        <f>IF(AND(COUNTBLANK(D107)=0,CNGE_2025_M1_Secc5_Sub5!$P$73&lt;&gt;"",CNGE_2025_M1_Secc5_Sub5!$P$73&lt;&gt;1,COUNTA(U107:V107)=0),0,IF(AND(COUNTBLANK(D107)=0,CNGE_2025_M1_Secc5_Sub5!$P$73&lt;&gt;"",CNGE_2025_M1_Secc5_Sub5!$P$73=1,COUNTA(U107:V107)=2),0,IF(AND(COUNTBLANK(D107)=1,COUNTA(U107:V107)=0),0,1)))</f>
        <v>0</v>
      </c>
      <c r="AM107" s="795">
        <f>IF(AND(COUNTBLANK(D107)=0,CNGE_2025_M1_Secc5_Sub5!$P$74&lt;&gt;"",CNGE_2025_M1_Secc5_Sub5!$P$74&lt;&gt;1,COUNTA(W107:X107)=0),0,IF(AND(COUNTBLANK(D107)=0,CNGE_2025_M1_Secc5_Sub5!$P$74&lt;&gt;"",CNGE_2025_M1_Secc5_Sub5!$P$74=1,COUNTA(W107:X107)=2),0,IF(AND(COUNTBLANK(D107)=1,COUNTA(W107:X107)=0),0,1)))</f>
        <v>0</v>
      </c>
      <c r="AN107" s="793">
        <f>IF(AND(COUNTBLANK(D107)=0,CNGE_2025_M1_Secc5_Sub5!$P$75&lt;&gt;"",CNGE_2025_M1_Secc5_Sub5!$P$75&lt;&gt;1,COUNTA(Y107:Z107)=0),0,IF(AND(COUNTBLANK(D107)=0,CNGE_2025_M1_Secc5_Sub5!$P$75&lt;&gt;"",CNGE_2025_M1_Secc5_Sub5!$P$75=1,COUNTA(Y107:Z107)=2),0,IF(AND(COUNTBLANK(D107)=1,COUNTA(Y107:Z107)=0),0,1)))</f>
        <v>0</v>
      </c>
      <c r="AO107" s="795">
        <f>IF(AND(COUNTBLANK(D107)=0,CNGE_2025_M1_Secc5_Sub5!$P$76&lt;&gt;"",CNGE_2025_M1_Secc5_Sub5!$P$76&lt;&gt;1,COUNTA(AA107:AB107)=0),0,IF(AND(COUNTBLANK(D107)=0,CNGE_2025_M1_Secc5_Sub5!$P$76&lt;&gt;"",CNGE_2025_M1_Secc5_Sub5!$P$76=1,COUNTA(AA107:AB107)=2),0,IF(AND(COUNTBLANK(D107)=1,COUNTA(AA107:AB107)=0),0,1)))</f>
        <v>0</v>
      </c>
      <c r="AP107" s="793">
        <f>IF(AND(COUNTBLANK(D107)=0,CNGE_2025_M1_Secc5_Sub5!$P$77&lt;&gt;"",CNGE_2025_M1_Secc5_Sub5!$P$77&lt;&gt;1,COUNTA(AC107:AD107)=0),0,IF(AND(COUNTBLANK(D107)=0,CNGE_2025_M1_Secc5_Sub5!$P$77&lt;&gt;"",CNGE_2025_M1_Secc5_Sub5!$P$77=1,COUNTA(AC107:AD107)=2),0,IF(AND(COUNTBLANK(D107)=1,COUNTA(AC107:AD107)=0),0,1)))</f>
        <v>0</v>
      </c>
      <c r="AQ107" s="723">
        <f t="shared" si="6"/>
        <v>0</v>
      </c>
      <c r="AR107" s="293">
        <f t="shared" si="7"/>
        <v>0</v>
      </c>
      <c r="AS107" s="294" t="str">
        <f>IF(AR107=0,"",
IF(SUM($AR$26:AR107)=1,AT107,
IF($AR$146&gt;SUM($AR$26:AR107),_xlfn.CONCAT(", ",AT107),
IF($AR$146=SUM($AR$26:AR107),_xlfn.CONCAT(" y ",AT107)))))</f>
        <v/>
      </c>
      <c r="AT107" s="89" t="s">
        <v>5248</v>
      </c>
      <c r="BB107" s="439">
        <f>IF(OR(Q107="NS",CNGE_2025_M1_Secc5_Sub5!$T$71="NS"),0,IF(AND(Q107="NA",CNGE_2025_M1_Secc5_Sub5!$T$71="NA"),0,IF(Q107&lt;=SUM(CNGE_2025_M1_Secc5_Sub5!$T$71),0,1)))</f>
        <v>0</v>
      </c>
      <c r="BC107" s="625">
        <f>IF(OR(S107="NS",CNGE_2025_M1_Secc5_Sub5!$T$72="NS"),0,IF(AND(S107="NA",CNGE_2025_M1_Secc5_Sub5!$T$72="NA"),0,IF(S107&lt;=SUM(CNGE_2025_M1_Secc5_Sub5!$T$72),0,1)))</f>
        <v>0</v>
      </c>
      <c r="BD107" s="439">
        <f>IF(OR(U107="NS",CNGE_2025_M1_Secc5_Sub5!$T$73="NS"),0,IF(AND(U107="NA",CNGE_2025_M1_Secc5_Sub5!$T$73="NA"),0,IF(U107&lt;=SUM(CNGE_2025_M1_Secc5_Sub5!$T$73),0,1)))</f>
        <v>0</v>
      </c>
      <c r="BE107" s="625">
        <f>IF(OR(W107="NS",CNGE_2025_M1_Secc5_Sub5!$T$74="NS"),0,IF(AND(W107="NA",CNGE_2025_M1_Secc5_Sub5!$T$74="NA"),0,IF(W107&lt;=SUM(CNGE_2025_M1_Secc5_Sub5!$T$74),0,1)))</f>
        <v>0</v>
      </c>
      <c r="BF107" s="439">
        <f>IF(OR(Y107="NS",CNGE_2025_M1_Secc5_Sub5!$T$75="NS"),0,IF(AND(Y107="NA",CNGE_2025_M1_Secc5_Sub5!$T$75="NA"),0,IF(Y107&lt;=SUM(CNGE_2025_M1_Secc5_Sub5!$T$75),0,1)))</f>
        <v>0</v>
      </c>
      <c r="BG107" s="625">
        <f>IF(OR(AA107="NS",CNGE_2025_M1_Secc5_Sub5!$T$76="NS"),0,IF(AND(AA107="NA",CNGE_2025_M1_Secc5_Sub5!$T$76="NA"),0,IF(AA107&lt;=SUM(CNGE_2025_M1_Secc5_Sub5!$T$76),0,1)))</f>
        <v>0</v>
      </c>
      <c r="BH107" s="439">
        <f>IF(OR(AC107="NS",CNGE_2025_M1_Secc5_Sub5!$T$77="NS"),0,IF(AND(AC107="NA",CNGE_2025_M1_Secc5_Sub5!$T$77="NA"),0,IF(AC107&lt;=SUM(CNGE_2025_M1_Secc5_Sub5!$T$77),0,1)))</f>
        <v>0</v>
      </c>
      <c r="BI107" s="293">
        <f t="shared" si="8"/>
        <v>0</v>
      </c>
      <c r="BJ107" s="294" t="str">
        <f>IF(BI107=0,"",
IF(SUM($BI$26:BI107)=1,BK107,
IF($BI$146&gt;SUM($BI$26:BI107),_xlfn.CONCAT(", ",BK107),
IF($BI$146=SUM($BI$26:BI107),_xlfn.CONCAT(" y ",BK107)))))</f>
        <v/>
      </c>
      <c r="BK107" s="89" t="s">
        <v>5248</v>
      </c>
      <c r="BS107" s="807">
        <f>IF(OR(R107="NS",CNGE_2025_M1_Secc5_Sub5!$T$85="NS"),0,IF(AND(R107="NA",CNGE_2025_M1_Secc5_Sub5!$T$85="NA"),0,IF(R107&lt;=SUM(CNGE_2025_M1_Secc5_Sub5!$T$85),0,1)))</f>
        <v>0</v>
      </c>
      <c r="BT107" s="492">
        <f>IF(OR(T107="NS",CNGE_2025_M1_Secc5_Sub5!$T$86="NS"),0,IF(AND(T107="NA",CNGE_2025_M1_Secc5_Sub5!$T$86="NA"),0,IF(T107&lt;=SUM(CNGE_2025_M1_Secc5_Sub5!$T$86),0,1)))</f>
        <v>0</v>
      </c>
      <c r="BU107" s="807">
        <f>IF(OR(V107="NS",CNGE_2025_M1_Secc5_Sub5!$T$87="NS"),0,IF(AND(V107="NA",CNGE_2025_M1_Secc5_Sub5!$T$87="NA"),0,IF(V107&lt;=SUM(CNGE_2025_M1_Secc5_Sub5!$T$87),0,1)))</f>
        <v>0</v>
      </c>
      <c r="BV107" s="492">
        <f>IF(OR(X107="NS",CNGE_2025_M1_Secc5_Sub5!$T$88="NS"),0,IF(AND(X107="NA",CNGE_2025_M1_Secc5_Sub5!$T$88="NA"),0,IF(X107&lt;=SUM(CNGE_2025_M1_Secc5_Sub5!$T$88),0,1)))</f>
        <v>0</v>
      </c>
      <c r="BW107" s="807">
        <f>IF(OR(Z107="NS",CNGE_2025_M1_Secc5_Sub5!$T$89="NS"),0,IF(AND(Z107="NA",CNGE_2025_M1_Secc5_Sub5!$T$89="NA"),0,IF(Z107&lt;=SUM(CNGE_2025_M1_Secc5_Sub5!$T$89),0,1)))</f>
        <v>0</v>
      </c>
      <c r="BX107" s="492">
        <f>IF(OR(AB107="NS",CNGE_2025_M1_Secc5_Sub5!$T$90="NS"),0,IF(AND(AB107="NA",CNGE_2025_M1_Secc5_Sub5!$T$90="NA"),0,IF(AB107&lt;=SUM(CNGE_2025_M1_Secc5_Sub5!$T$90),0,1)))</f>
        <v>0</v>
      </c>
      <c r="BY107" s="807">
        <f>IF(OR(AD107="NS",CNGE_2025_M1_Secc5_Sub5!$T$91="NS"),0,IF(AND(AD107="NA",CNGE_2025_M1_Secc5_Sub5!$T$91="NA"),0,IF(AD107&lt;=SUM(CNGE_2025_M1_Secc5_Sub5!$T$91),0,1)))</f>
        <v>0</v>
      </c>
      <c r="BZ107" s="293">
        <f t="shared" si="9"/>
        <v>0</v>
      </c>
      <c r="CA107" s="294" t="str">
        <f>IF(BZ107=0,"",
IF(SUM($BZ$26:BZ107)=1,CB107,
IF($BZ$146&gt;SUM($BZ$26:BZ107),_xlfn.CONCAT(", ",CB107),
IF($BZ$146=SUM($BZ$26:BZ107),_xlfn.CONCAT(" y ",CB107)))))</f>
        <v/>
      </c>
      <c r="CB107" s="89" t="s">
        <v>5248</v>
      </c>
    </row>
    <row r="108" spans="1:80" ht="15" customHeight="1">
      <c r="A108" s="133"/>
      <c r="C108" s="58" t="s">
        <v>5249</v>
      </c>
      <c r="D108" s="1125" t="str">
        <f>IF(CNGE_2025_M1_Secc5_Sub1!$D113="","",CNGE_2025_M1_Secc5_Sub1!$D113)</f>
        <v/>
      </c>
      <c r="E108" s="889"/>
      <c r="F108" s="889"/>
      <c r="G108" s="889"/>
      <c r="H108" s="889"/>
      <c r="I108" s="889"/>
      <c r="J108" s="889"/>
      <c r="K108" s="889"/>
      <c r="L108" s="889"/>
      <c r="M108" s="889"/>
      <c r="N108" s="890"/>
      <c r="O108" s="992"/>
      <c r="P108" s="885"/>
      <c r="Q108" s="813"/>
      <c r="R108" s="813"/>
      <c r="S108" s="813"/>
      <c r="T108" s="813"/>
      <c r="U108" s="813"/>
      <c r="V108" s="813"/>
      <c r="W108" s="813"/>
      <c r="X108" s="813"/>
      <c r="Y108" s="813"/>
      <c r="Z108" s="813"/>
      <c r="AA108" s="813"/>
      <c r="AB108" s="813"/>
      <c r="AC108" s="813"/>
      <c r="AD108" s="813"/>
      <c r="AI108" s="767">
        <f t="shared" si="5"/>
        <v>0</v>
      </c>
      <c r="AJ108" s="793">
        <f>IF(AND(COUNTBLANK(D108)=0,CNGE_2025_M1_Secc5_Sub5!$P$71&lt;&gt;"",CNGE_2025_M1_Secc5_Sub5!$P$71&lt;&gt;1,COUNTA(Q108:R108)=0),0,IF(AND(COUNTBLANK(D108)=0,CNGE_2025_M1_Secc5_Sub5!$P$71&lt;&gt;"",CNGE_2025_M1_Secc5_Sub5!$P$71=1,COUNTA(Q108:R108)=2),0,IF(AND(COUNTBLANK(D108)=1,COUNTA(Q108:R108)=0),0,1)))</f>
        <v>0</v>
      </c>
      <c r="AK108" s="795">
        <f>IF(AND(COUNTBLANK(D108)=0,CNGE_2025_M1_Secc5_Sub5!$P$72&lt;&gt;"",CNGE_2025_M1_Secc5_Sub5!$P$72&lt;&gt;1,COUNTA(S108:T108)=0),0,IF(AND(COUNTBLANK(D108)=0,CNGE_2025_M1_Secc5_Sub5!$P$72&lt;&gt;"",CNGE_2025_M1_Secc5_Sub5!$P$72=1,COUNTA(S108:T108)=2),0,IF(AND(COUNTBLANK(D108)=1,COUNTA(S108:T108)=0),0,1)))</f>
        <v>0</v>
      </c>
      <c r="AL108" s="793">
        <f>IF(AND(COUNTBLANK(D108)=0,CNGE_2025_M1_Secc5_Sub5!$P$73&lt;&gt;"",CNGE_2025_M1_Secc5_Sub5!$P$73&lt;&gt;1,COUNTA(U108:V108)=0),0,IF(AND(COUNTBLANK(D108)=0,CNGE_2025_M1_Secc5_Sub5!$P$73&lt;&gt;"",CNGE_2025_M1_Secc5_Sub5!$P$73=1,COUNTA(U108:V108)=2),0,IF(AND(COUNTBLANK(D108)=1,COUNTA(U108:V108)=0),0,1)))</f>
        <v>0</v>
      </c>
      <c r="AM108" s="795">
        <f>IF(AND(COUNTBLANK(D108)=0,CNGE_2025_M1_Secc5_Sub5!$P$74&lt;&gt;"",CNGE_2025_M1_Secc5_Sub5!$P$74&lt;&gt;1,COUNTA(W108:X108)=0),0,IF(AND(COUNTBLANK(D108)=0,CNGE_2025_M1_Secc5_Sub5!$P$74&lt;&gt;"",CNGE_2025_M1_Secc5_Sub5!$P$74=1,COUNTA(W108:X108)=2),0,IF(AND(COUNTBLANK(D108)=1,COUNTA(W108:X108)=0),0,1)))</f>
        <v>0</v>
      </c>
      <c r="AN108" s="793">
        <f>IF(AND(COUNTBLANK(D108)=0,CNGE_2025_M1_Secc5_Sub5!$P$75&lt;&gt;"",CNGE_2025_M1_Secc5_Sub5!$P$75&lt;&gt;1,COUNTA(Y108:Z108)=0),0,IF(AND(COUNTBLANK(D108)=0,CNGE_2025_M1_Secc5_Sub5!$P$75&lt;&gt;"",CNGE_2025_M1_Secc5_Sub5!$P$75=1,COUNTA(Y108:Z108)=2),0,IF(AND(COUNTBLANK(D108)=1,COUNTA(Y108:Z108)=0),0,1)))</f>
        <v>0</v>
      </c>
      <c r="AO108" s="795">
        <f>IF(AND(COUNTBLANK(D108)=0,CNGE_2025_M1_Secc5_Sub5!$P$76&lt;&gt;"",CNGE_2025_M1_Secc5_Sub5!$P$76&lt;&gt;1,COUNTA(AA108:AB108)=0),0,IF(AND(COUNTBLANK(D108)=0,CNGE_2025_M1_Secc5_Sub5!$P$76&lt;&gt;"",CNGE_2025_M1_Secc5_Sub5!$P$76=1,COUNTA(AA108:AB108)=2),0,IF(AND(COUNTBLANK(D108)=1,COUNTA(AA108:AB108)=0),0,1)))</f>
        <v>0</v>
      </c>
      <c r="AP108" s="793">
        <f>IF(AND(COUNTBLANK(D108)=0,CNGE_2025_M1_Secc5_Sub5!$P$77&lt;&gt;"",CNGE_2025_M1_Secc5_Sub5!$P$77&lt;&gt;1,COUNTA(AC108:AD108)=0),0,IF(AND(COUNTBLANK(D108)=0,CNGE_2025_M1_Secc5_Sub5!$P$77&lt;&gt;"",CNGE_2025_M1_Secc5_Sub5!$P$77=1,COUNTA(AC108:AD108)=2),0,IF(AND(COUNTBLANK(D108)=1,COUNTA(AC108:AD108)=0),0,1)))</f>
        <v>0</v>
      </c>
      <c r="AQ108" s="723">
        <f t="shared" si="6"/>
        <v>0</v>
      </c>
      <c r="AR108" s="293">
        <f t="shared" si="7"/>
        <v>0</v>
      </c>
      <c r="AS108" s="294" t="str">
        <f>IF(AR108=0,"",
IF(SUM($AR$26:AR108)=1,AT108,
IF($AR$146&gt;SUM($AR$26:AR108),_xlfn.CONCAT(", ",AT108),
IF($AR$146=SUM($AR$26:AR108),_xlfn.CONCAT(" y ",AT108)))))</f>
        <v/>
      </c>
      <c r="AT108" s="89" t="s">
        <v>5250</v>
      </c>
      <c r="BB108" s="439">
        <f>IF(OR(Q108="NS",CNGE_2025_M1_Secc5_Sub5!$T$71="NS"),0,IF(AND(Q108="NA",CNGE_2025_M1_Secc5_Sub5!$T$71="NA"),0,IF(Q108&lt;=SUM(CNGE_2025_M1_Secc5_Sub5!$T$71),0,1)))</f>
        <v>0</v>
      </c>
      <c r="BC108" s="625">
        <f>IF(OR(S108="NS",CNGE_2025_M1_Secc5_Sub5!$T$72="NS"),0,IF(AND(S108="NA",CNGE_2025_M1_Secc5_Sub5!$T$72="NA"),0,IF(S108&lt;=SUM(CNGE_2025_M1_Secc5_Sub5!$T$72),0,1)))</f>
        <v>0</v>
      </c>
      <c r="BD108" s="439">
        <f>IF(OR(U108="NS",CNGE_2025_M1_Secc5_Sub5!$T$73="NS"),0,IF(AND(U108="NA",CNGE_2025_M1_Secc5_Sub5!$T$73="NA"),0,IF(U108&lt;=SUM(CNGE_2025_M1_Secc5_Sub5!$T$73),0,1)))</f>
        <v>0</v>
      </c>
      <c r="BE108" s="625">
        <f>IF(OR(W108="NS",CNGE_2025_M1_Secc5_Sub5!$T$74="NS"),0,IF(AND(W108="NA",CNGE_2025_M1_Secc5_Sub5!$T$74="NA"),0,IF(W108&lt;=SUM(CNGE_2025_M1_Secc5_Sub5!$T$74),0,1)))</f>
        <v>0</v>
      </c>
      <c r="BF108" s="439">
        <f>IF(OR(Y108="NS",CNGE_2025_M1_Secc5_Sub5!$T$75="NS"),0,IF(AND(Y108="NA",CNGE_2025_M1_Secc5_Sub5!$T$75="NA"),0,IF(Y108&lt;=SUM(CNGE_2025_M1_Secc5_Sub5!$T$75),0,1)))</f>
        <v>0</v>
      </c>
      <c r="BG108" s="625">
        <f>IF(OR(AA108="NS",CNGE_2025_M1_Secc5_Sub5!$T$76="NS"),0,IF(AND(AA108="NA",CNGE_2025_M1_Secc5_Sub5!$T$76="NA"),0,IF(AA108&lt;=SUM(CNGE_2025_M1_Secc5_Sub5!$T$76),0,1)))</f>
        <v>0</v>
      </c>
      <c r="BH108" s="439">
        <f>IF(OR(AC108="NS",CNGE_2025_M1_Secc5_Sub5!$T$77="NS"),0,IF(AND(AC108="NA",CNGE_2025_M1_Secc5_Sub5!$T$77="NA"),0,IF(AC108&lt;=SUM(CNGE_2025_M1_Secc5_Sub5!$T$77),0,1)))</f>
        <v>0</v>
      </c>
      <c r="BI108" s="293">
        <f t="shared" si="8"/>
        <v>0</v>
      </c>
      <c r="BJ108" s="294" t="str">
        <f>IF(BI108=0,"",
IF(SUM($BI$26:BI108)=1,BK108,
IF($BI$146&gt;SUM($BI$26:BI108),_xlfn.CONCAT(", ",BK108),
IF($BI$146=SUM($BI$26:BI108),_xlfn.CONCAT(" y ",BK108)))))</f>
        <v/>
      </c>
      <c r="BK108" s="89" t="s">
        <v>5250</v>
      </c>
      <c r="BS108" s="807">
        <f>IF(OR(R108="NS",CNGE_2025_M1_Secc5_Sub5!$T$85="NS"),0,IF(AND(R108="NA",CNGE_2025_M1_Secc5_Sub5!$T$85="NA"),0,IF(R108&lt;=SUM(CNGE_2025_M1_Secc5_Sub5!$T$85),0,1)))</f>
        <v>0</v>
      </c>
      <c r="BT108" s="492">
        <f>IF(OR(T108="NS",CNGE_2025_M1_Secc5_Sub5!$T$86="NS"),0,IF(AND(T108="NA",CNGE_2025_M1_Secc5_Sub5!$T$86="NA"),0,IF(T108&lt;=SUM(CNGE_2025_M1_Secc5_Sub5!$T$86),0,1)))</f>
        <v>0</v>
      </c>
      <c r="BU108" s="807">
        <f>IF(OR(V108="NS",CNGE_2025_M1_Secc5_Sub5!$T$87="NS"),0,IF(AND(V108="NA",CNGE_2025_M1_Secc5_Sub5!$T$87="NA"),0,IF(V108&lt;=SUM(CNGE_2025_M1_Secc5_Sub5!$T$87),0,1)))</f>
        <v>0</v>
      </c>
      <c r="BV108" s="492">
        <f>IF(OR(X108="NS",CNGE_2025_M1_Secc5_Sub5!$T$88="NS"),0,IF(AND(X108="NA",CNGE_2025_M1_Secc5_Sub5!$T$88="NA"),0,IF(X108&lt;=SUM(CNGE_2025_M1_Secc5_Sub5!$T$88),0,1)))</f>
        <v>0</v>
      </c>
      <c r="BW108" s="807">
        <f>IF(OR(Z108="NS",CNGE_2025_M1_Secc5_Sub5!$T$89="NS"),0,IF(AND(Z108="NA",CNGE_2025_M1_Secc5_Sub5!$T$89="NA"),0,IF(Z108&lt;=SUM(CNGE_2025_M1_Secc5_Sub5!$T$89),0,1)))</f>
        <v>0</v>
      </c>
      <c r="BX108" s="492">
        <f>IF(OR(AB108="NS",CNGE_2025_M1_Secc5_Sub5!$T$90="NS"),0,IF(AND(AB108="NA",CNGE_2025_M1_Secc5_Sub5!$T$90="NA"),0,IF(AB108&lt;=SUM(CNGE_2025_M1_Secc5_Sub5!$T$90),0,1)))</f>
        <v>0</v>
      </c>
      <c r="BY108" s="807">
        <f>IF(OR(AD108="NS",CNGE_2025_M1_Secc5_Sub5!$T$91="NS"),0,IF(AND(AD108="NA",CNGE_2025_M1_Secc5_Sub5!$T$91="NA"),0,IF(AD108&lt;=SUM(CNGE_2025_M1_Secc5_Sub5!$T$91),0,1)))</f>
        <v>0</v>
      </c>
      <c r="BZ108" s="293">
        <f t="shared" si="9"/>
        <v>0</v>
      </c>
      <c r="CA108" s="294" t="str">
        <f>IF(BZ108=0,"",
IF(SUM($BZ$26:BZ108)=1,CB108,
IF($BZ$146&gt;SUM($BZ$26:BZ108),_xlfn.CONCAT(", ",CB108),
IF($BZ$146=SUM($BZ$26:BZ108),_xlfn.CONCAT(" y ",CB108)))))</f>
        <v/>
      </c>
      <c r="CB108" s="89" t="s">
        <v>5250</v>
      </c>
    </row>
    <row r="109" spans="1:80" ht="15" customHeight="1">
      <c r="A109" s="133"/>
      <c r="C109" s="58" t="s">
        <v>5251</v>
      </c>
      <c r="D109" s="1125" t="str">
        <f>IF(CNGE_2025_M1_Secc5_Sub1!$D114="","",CNGE_2025_M1_Secc5_Sub1!$D114)</f>
        <v/>
      </c>
      <c r="E109" s="889"/>
      <c r="F109" s="889"/>
      <c r="G109" s="889"/>
      <c r="H109" s="889"/>
      <c r="I109" s="889"/>
      <c r="J109" s="889"/>
      <c r="K109" s="889"/>
      <c r="L109" s="889"/>
      <c r="M109" s="889"/>
      <c r="N109" s="890"/>
      <c r="O109" s="992"/>
      <c r="P109" s="885"/>
      <c r="Q109" s="813"/>
      <c r="R109" s="813"/>
      <c r="S109" s="813"/>
      <c r="T109" s="813"/>
      <c r="U109" s="813"/>
      <c r="V109" s="813"/>
      <c r="W109" s="813"/>
      <c r="X109" s="813"/>
      <c r="Y109" s="813"/>
      <c r="Z109" s="813"/>
      <c r="AA109" s="813"/>
      <c r="AB109" s="813"/>
      <c r="AC109" s="813"/>
      <c r="AD109" s="813"/>
      <c r="AI109" s="767">
        <f t="shared" si="5"/>
        <v>0</v>
      </c>
      <c r="AJ109" s="793">
        <f>IF(AND(COUNTBLANK(D109)=0,CNGE_2025_M1_Secc5_Sub5!$P$71&lt;&gt;"",CNGE_2025_M1_Secc5_Sub5!$P$71&lt;&gt;1,COUNTA(Q109:R109)=0),0,IF(AND(COUNTBLANK(D109)=0,CNGE_2025_M1_Secc5_Sub5!$P$71&lt;&gt;"",CNGE_2025_M1_Secc5_Sub5!$P$71=1,COUNTA(Q109:R109)=2),0,IF(AND(COUNTBLANK(D109)=1,COUNTA(Q109:R109)=0),0,1)))</f>
        <v>0</v>
      </c>
      <c r="AK109" s="795">
        <f>IF(AND(COUNTBLANK(D109)=0,CNGE_2025_M1_Secc5_Sub5!$P$72&lt;&gt;"",CNGE_2025_M1_Secc5_Sub5!$P$72&lt;&gt;1,COUNTA(S109:T109)=0),0,IF(AND(COUNTBLANK(D109)=0,CNGE_2025_M1_Secc5_Sub5!$P$72&lt;&gt;"",CNGE_2025_M1_Secc5_Sub5!$P$72=1,COUNTA(S109:T109)=2),0,IF(AND(COUNTBLANK(D109)=1,COUNTA(S109:T109)=0),0,1)))</f>
        <v>0</v>
      </c>
      <c r="AL109" s="793">
        <f>IF(AND(COUNTBLANK(D109)=0,CNGE_2025_M1_Secc5_Sub5!$P$73&lt;&gt;"",CNGE_2025_M1_Secc5_Sub5!$P$73&lt;&gt;1,COUNTA(U109:V109)=0),0,IF(AND(COUNTBLANK(D109)=0,CNGE_2025_M1_Secc5_Sub5!$P$73&lt;&gt;"",CNGE_2025_M1_Secc5_Sub5!$P$73=1,COUNTA(U109:V109)=2),0,IF(AND(COUNTBLANK(D109)=1,COUNTA(U109:V109)=0),0,1)))</f>
        <v>0</v>
      </c>
      <c r="AM109" s="795">
        <f>IF(AND(COUNTBLANK(D109)=0,CNGE_2025_M1_Secc5_Sub5!$P$74&lt;&gt;"",CNGE_2025_M1_Secc5_Sub5!$P$74&lt;&gt;1,COUNTA(W109:X109)=0),0,IF(AND(COUNTBLANK(D109)=0,CNGE_2025_M1_Secc5_Sub5!$P$74&lt;&gt;"",CNGE_2025_M1_Secc5_Sub5!$P$74=1,COUNTA(W109:X109)=2),0,IF(AND(COUNTBLANK(D109)=1,COUNTA(W109:X109)=0),0,1)))</f>
        <v>0</v>
      </c>
      <c r="AN109" s="793">
        <f>IF(AND(COUNTBLANK(D109)=0,CNGE_2025_M1_Secc5_Sub5!$P$75&lt;&gt;"",CNGE_2025_M1_Secc5_Sub5!$P$75&lt;&gt;1,COUNTA(Y109:Z109)=0),0,IF(AND(COUNTBLANK(D109)=0,CNGE_2025_M1_Secc5_Sub5!$P$75&lt;&gt;"",CNGE_2025_M1_Secc5_Sub5!$P$75=1,COUNTA(Y109:Z109)=2),0,IF(AND(COUNTBLANK(D109)=1,COUNTA(Y109:Z109)=0),0,1)))</f>
        <v>0</v>
      </c>
      <c r="AO109" s="795">
        <f>IF(AND(COUNTBLANK(D109)=0,CNGE_2025_M1_Secc5_Sub5!$P$76&lt;&gt;"",CNGE_2025_M1_Secc5_Sub5!$P$76&lt;&gt;1,COUNTA(AA109:AB109)=0),0,IF(AND(COUNTBLANK(D109)=0,CNGE_2025_M1_Secc5_Sub5!$P$76&lt;&gt;"",CNGE_2025_M1_Secc5_Sub5!$P$76=1,COUNTA(AA109:AB109)=2),0,IF(AND(COUNTBLANK(D109)=1,COUNTA(AA109:AB109)=0),0,1)))</f>
        <v>0</v>
      </c>
      <c r="AP109" s="793">
        <f>IF(AND(COUNTBLANK(D109)=0,CNGE_2025_M1_Secc5_Sub5!$P$77&lt;&gt;"",CNGE_2025_M1_Secc5_Sub5!$P$77&lt;&gt;1,COUNTA(AC109:AD109)=0),0,IF(AND(COUNTBLANK(D109)=0,CNGE_2025_M1_Secc5_Sub5!$P$77&lt;&gt;"",CNGE_2025_M1_Secc5_Sub5!$P$77=1,COUNTA(AC109:AD109)=2),0,IF(AND(COUNTBLANK(D109)=1,COUNTA(AC109:AD109)=0),0,1)))</f>
        <v>0</v>
      </c>
      <c r="AQ109" s="723">
        <f t="shared" si="6"/>
        <v>0</v>
      </c>
      <c r="AR109" s="293">
        <f t="shared" si="7"/>
        <v>0</v>
      </c>
      <c r="AS109" s="294" t="str">
        <f>IF(AR109=0,"",
IF(SUM($AR$26:AR109)=1,AT109,
IF($AR$146&gt;SUM($AR$26:AR109),_xlfn.CONCAT(", ",AT109),
IF($AR$146=SUM($AR$26:AR109),_xlfn.CONCAT(" y ",AT109)))))</f>
        <v/>
      </c>
      <c r="AT109" s="89" t="s">
        <v>5252</v>
      </c>
      <c r="BB109" s="439">
        <f>IF(OR(Q109="NS",CNGE_2025_M1_Secc5_Sub5!$T$71="NS"),0,IF(AND(Q109="NA",CNGE_2025_M1_Secc5_Sub5!$T$71="NA"),0,IF(Q109&lt;=SUM(CNGE_2025_M1_Secc5_Sub5!$T$71),0,1)))</f>
        <v>0</v>
      </c>
      <c r="BC109" s="625">
        <f>IF(OR(S109="NS",CNGE_2025_M1_Secc5_Sub5!$T$72="NS"),0,IF(AND(S109="NA",CNGE_2025_M1_Secc5_Sub5!$T$72="NA"),0,IF(S109&lt;=SUM(CNGE_2025_M1_Secc5_Sub5!$T$72),0,1)))</f>
        <v>0</v>
      </c>
      <c r="BD109" s="439">
        <f>IF(OR(U109="NS",CNGE_2025_M1_Secc5_Sub5!$T$73="NS"),0,IF(AND(U109="NA",CNGE_2025_M1_Secc5_Sub5!$T$73="NA"),0,IF(U109&lt;=SUM(CNGE_2025_M1_Secc5_Sub5!$T$73),0,1)))</f>
        <v>0</v>
      </c>
      <c r="BE109" s="625">
        <f>IF(OR(W109="NS",CNGE_2025_M1_Secc5_Sub5!$T$74="NS"),0,IF(AND(W109="NA",CNGE_2025_M1_Secc5_Sub5!$T$74="NA"),0,IF(W109&lt;=SUM(CNGE_2025_M1_Secc5_Sub5!$T$74),0,1)))</f>
        <v>0</v>
      </c>
      <c r="BF109" s="439">
        <f>IF(OR(Y109="NS",CNGE_2025_M1_Secc5_Sub5!$T$75="NS"),0,IF(AND(Y109="NA",CNGE_2025_M1_Secc5_Sub5!$T$75="NA"),0,IF(Y109&lt;=SUM(CNGE_2025_M1_Secc5_Sub5!$T$75),0,1)))</f>
        <v>0</v>
      </c>
      <c r="BG109" s="625">
        <f>IF(OR(AA109="NS",CNGE_2025_M1_Secc5_Sub5!$T$76="NS"),0,IF(AND(AA109="NA",CNGE_2025_M1_Secc5_Sub5!$T$76="NA"),0,IF(AA109&lt;=SUM(CNGE_2025_M1_Secc5_Sub5!$T$76),0,1)))</f>
        <v>0</v>
      </c>
      <c r="BH109" s="439">
        <f>IF(OR(AC109="NS",CNGE_2025_M1_Secc5_Sub5!$T$77="NS"),0,IF(AND(AC109="NA",CNGE_2025_M1_Secc5_Sub5!$T$77="NA"),0,IF(AC109&lt;=SUM(CNGE_2025_M1_Secc5_Sub5!$T$77),0,1)))</f>
        <v>0</v>
      </c>
      <c r="BI109" s="293">
        <f t="shared" si="8"/>
        <v>0</v>
      </c>
      <c r="BJ109" s="294" t="str">
        <f>IF(BI109=0,"",
IF(SUM($BI$26:BI109)=1,BK109,
IF($BI$146&gt;SUM($BI$26:BI109),_xlfn.CONCAT(", ",BK109),
IF($BI$146=SUM($BI$26:BI109),_xlfn.CONCAT(" y ",BK109)))))</f>
        <v/>
      </c>
      <c r="BK109" s="89" t="s">
        <v>5252</v>
      </c>
      <c r="BS109" s="807">
        <f>IF(OR(R109="NS",CNGE_2025_M1_Secc5_Sub5!$T$85="NS"),0,IF(AND(R109="NA",CNGE_2025_M1_Secc5_Sub5!$T$85="NA"),0,IF(R109&lt;=SUM(CNGE_2025_M1_Secc5_Sub5!$T$85),0,1)))</f>
        <v>0</v>
      </c>
      <c r="BT109" s="492">
        <f>IF(OR(T109="NS",CNGE_2025_M1_Secc5_Sub5!$T$86="NS"),0,IF(AND(T109="NA",CNGE_2025_M1_Secc5_Sub5!$T$86="NA"),0,IF(T109&lt;=SUM(CNGE_2025_M1_Secc5_Sub5!$T$86),0,1)))</f>
        <v>0</v>
      </c>
      <c r="BU109" s="807">
        <f>IF(OR(V109="NS",CNGE_2025_M1_Secc5_Sub5!$T$87="NS"),0,IF(AND(V109="NA",CNGE_2025_M1_Secc5_Sub5!$T$87="NA"),0,IF(V109&lt;=SUM(CNGE_2025_M1_Secc5_Sub5!$T$87),0,1)))</f>
        <v>0</v>
      </c>
      <c r="BV109" s="492">
        <f>IF(OR(X109="NS",CNGE_2025_M1_Secc5_Sub5!$T$88="NS"),0,IF(AND(X109="NA",CNGE_2025_M1_Secc5_Sub5!$T$88="NA"),0,IF(X109&lt;=SUM(CNGE_2025_M1_Secc5_Sub5!$T$88),0,1)))</f>
        <v>0</v>
      </c>
      <c r="BW109" s="807">
        <f>IF(OR(Z109="NS",CNGE_2025_M1_Secc5_Sub5!$T$89="NS"),0,IF(AND(Z109="NA",CNGE_2025_M1_Secc5_Sub5!$T$89="NA"),0,IF(Z109&lt;=SUM(CNGE_2025_M1_Secc5_Sub5!$T$89),0,1)))</f>
        <v>0</v>
      </c>
      <c r="BX109" s="492">
        <f>IF(OR(AB109="NS",CNGE_2025_M1_Secc5_Sub5!$T$90="NS"),0,IF(AND(AB109="NA",CNGE_2025_M1_Secc5_Sub5!$T$90="NA"),0,IF(AB109&lt;=SUM(CNGE_2025_M1_Secc5_Sub5!$T$90),0,1)))</f>
        <v>0</v>
      </c>
      <c r="BY109" s="807">
        <f>IF(OR(AD109="NS",CNGE_2025_M1_Secc5_Sub5!$T$91="NS"),0,IF(AND(AD109="NA",CNGE_2025_M1_Secc5_Sub5!$T$91="NA"),0,IF(AD109&lt;=SUM(CNGE_2025_M1_Secc5_Sub5!$T$91),0,1)))</f>
        <v>0</v>
      </c>
      <c r="BZ109" s="293">
        <f t="shared" si="9"/>
        <v>0</v>
      </c>
      <c r="CA109" s="294" t="str">
        <f>IF(BZ109=0,"",
IF(SUM($BZ$26:BZ109)=1,CB109,
IF($BZ$146&gt;SUM($BZ$26:BZ109),_xlfn.CONCAT(", ",CB109),
IF($BZ$146=SUM($BZ$26:BZ109),_xlfn.CONCAT(" y ",CB109)))))</f>
        <v/>
      </c>
      <c r="CB109" s="89" t="s">
        <v>5252</v>
      </c>
    </row>
    <row r="110" spans="1:80" ht="15" customHeight="1">
      <c r="A110" s="133"/>
      <c r="C110" s="58" t="s">
        <v>5253</v>
      </c>
      <c r="D110" s="1125" t="str">
        <f>IF(CNGE_2025_M1_Secc5_Sub1!$D115="","",CNGE_2025_M1_Secc5_Sub1!$D115)</f>
        <v/>
      </c>
      <c r="E110" s="889"/>
      <c r="F110" s="889"/>
      <c r="G110" s="889"/>
      <c r="H110" s="889"/>
      <c r="I110" s="889"/>
      <c r="J110" s="889"/>
      <c r="K110" s="889"/>
      <c r="L110" s="889"/>
      <c r="M110" s="889"/>
      <c r="N110" s="890"/>
      <c r="O110" s="992"/>
      <c r="P110" s="885"/>
      <c r="Q110" s="813"/>
      <c r="R110" s="813"/>
      <c r="S110" s="813"/>
      <c r="T110" s="813"/>
      <c r="U110" s="813"/>
      <c r="V110" s="813"/>
      <c r="W110" s="813"/>
      <c r="X110" s="813"/>
      <c r="Y110" s="813"/>
      <c r="Z110" s="813"/>
      <c r="AA110" s="813"/>
      <c r="AB110" s="813"/>
      <c r="AC110" s="813"/>
      <c r="AD110" s="813"/>
      <c r="AI110" s="767">
        <f t="shared" si="5"/>
        <v>0</v>
      </c>
      <c r="AJ110" s="793">
        <f>IF(AND(COUNTBLANK(D110)=0,CNGE_2025_M1_Secc5_Sub5!$P$71&lt;&gt;"",CNGE_2025_M1_Secc5_Sub5!$P$71&lt;&gt;1,COUNTA(Q110:R110)=0),0,IF(AND(COUNTBLANK(D110)=0,CNGE_2025_M1_Secc5_Sub5!$P$71&lt;&gt;"",CNGE_2025_M1_Secc5_Sub5!$P$71=1,COUNTA(Q110:R110)=2),0,IF(AND(COUNTBLANK(D110)=1,COUNTA(Q110:R110)=0),0,1)))</f>
        <v>0</v>
      </c>
      <c r="AK110" s="795">
        <f>IF(AND(COUNTBLANK(D110)=0,CNGE_2025_M1_Secc5_Sub5!$P$72&lt;&gt;"",CNGE_2025_M1_Secc5_Sub5!$P$72&lt;&gt;1,COUNTA(S110:T110)=0),0,IF(AND(COUNTBLANK(D110)=0,CNGE_2025_M1_Secc5_Sub5!$P$72&lt;&gt;"",CNGE_2025_M1_Secc5_Sub5!$P$72=1,COUNTA(S110:T110)=2),0,IF(AND(COUNTBLANK(D110)=1,COUNTA(S110:T110)=0),0,1)))</f>
        <v>0</v>
      </c>
      <c r="AL110" s="793">
        <f>IF(AND(COUNTBLANK(D110)=0,CNGE_2025_M1_Secc5_Sub5!$P$73&lt;&gt;"",CNGE_2025_M1_Secc5_Sub5!$P$73&lt;&gt;1,COUNTA(U110:V110)=0),0,IF(AND(COUNTBLANK(D110)=0,CNGE_2025_M1_Secc5_Sub5!$P$73&lt;&gt;"",CNGE_2025_M1_Secc5_Sub5!$P$73=1,COUNTA(U110:V110)=2),0,IF(AND(COUNTBLANK(D110)=1,COUNTA(U110:V110)=0),0,1)))</f>
        <v>0</v>
      </c>
      <c r="AM110" s="795">
        <f>IF(AND(COUNTBLANK(D110)=0,CNGE_2025_M1_Secc5_Sub5!$P$74&lt;&gt;"",CNGE_2025_M1_Secc5_Sub5!$P$74&lt;&gt;1,COUNTA(W110:X110)=0),0,IF(AND(COUNTBLANK(D110)=0,CNGE_2025_M1_Secc5_Sub5!$P$74&lt;&gt;"",CNGE_2025_M1_Secc5_Sub5!$P$74=1,COUNTA(W110:X110)=2),0,IF(AND(COUNTBLANK(D110)=1,COUNTA(W110:X110)=0),0,1)))</f>
        <v>0</v>
      </c>
      <c r="AN110" s="793">
        <f>IF(AND(COUNTBLANK(D110)=0,CNGE_2025_M1_Secc5_Sub5!$P$75&lt;&gt;"",CNGE_2025_M1_Secc5_Sub5!$P$75&lt;&gt;1,COUNTA(Y110:Z110)=0),0,IF(AND(COUNTBLANK(D110)=0,CNGE_2025_M1_Secc5_Sub5!$P$75&lt;&gt;"",CNGE_2025_M1_Secc5_Sub5!$P$75=1,COUNTA(Y110:Z110)=2),0,IF(AND(COUNTBLANK(D110)=1,COUNTA(Y110:Z110)=0),0,1)))</f>
        <v>0</v>
      </c>
      <c r="AO110" s="795">
        <f>IF(AND(COUNTBLANK(D110)=0,CNGE_2025_M1_Secc5_Sub5!$P$76&lt;&gt;"",CNGE_2025_M1_Secc5_Sub5!$P$76&lt;&gt;1,COUNTA(AA110:AB110)=0),0,IF(AND(COUNTBLANK(D110)=0,CNGE_2025_M1_Secc5_Sub5!$P$76&lt;&gt;"",CNGE_2025_M1_Secc5_Sub5!$P$76=1,COUNTA(AA110:AB110)=2),0,IF(AND(COUNTBLANK(D110)=1,COUNTA(AA110:AB110)=0),0,1)))</f>
        <v>0</v>
      </c>
      <c r="AP110" s="793">
        <f>IF(AND(COUNTBLANK(D110)=0,CNGE_2025_M1_Secc5_Sub5!$P$77&lt;&gt;"",CNGE_2025_M1_Secc5_Sub5!$P$77&lt;&gt;1,COUNTA(AC110:AD110)=0),0,IF(AND(COUNTBLANK(D110)=0,CNGE_2025_M1_Secc5_Sub5!$P$77&lt;&gt;"",CNGE_2025_M1_Secc5_Sub5!$P$77=1,COUNTA(AC110:AD110)=2),0,IF(AND(COUNTBLANK(D110)=1,COUNTA(AC110:AD110)=0),0,1)))</f>
        <v>0</v>
      </c>
      <c r="AQ110" s="723">
        <f t="shared" si="6"/>
        <v>0</v>
      </c>
      <c r="AR110" s="293">
        <f t="shared" si="7"/>
        <v>0</v>
      </c>
      <c r="AS110" s="294" t="str">
        <f>IF(AR110=0,"",
IF(SUM($AR$26:AR110)=1,AT110,
IF($AR$146&gt;SUM($AR$26:AR110),_xlfn.CONCAT(", ",AT110),
IF($AR$146=SUM($AR$26:AR110),_xlfn.CONCAT(" y ",AT110)))))</f>
        <v/>
      </c>
      <c r="AT110" s="89" t="s">
        <v>5254</v>
      </c>
      <c r="BB110" s="439">
        <f>IF(OR(Q110="NS",CNGE_2025_M1_Secc5_Sub5!$T$71="NS"),0,IF(AND(Q110="NA",CNGE_2025_M1_Secc5_Sub5!$T$71="NA"),0,IF(Q110&lt;=SUM(CNGE_2025_M1_Secc5_Sub5!$T$71),0,1)))</f>
        <v>0</v>
      </c>
      <c r="BC110" s="625">
        <f>IF(OR(S110="NS",CNGE_2025_M1_Secc5_Sub5!$T$72="NS"),0,IF(AND(S110="NA",CNGE_2025_M1_Secc5_Sub5!$T$72="NA"),0,IF(S110&lt;=SUM(CNGE_2025_M1_Secc5_Sub5!$T$72),0,1)))</f>
        <v>0</v>
      </c>
      <c r="BD110" s="439">
        <f>IF(OR(U110="NS",CNGE_2025_M1_Secc5_Sub5!$T$73="NS"),0,IF(AND(U110="NA",CNGE_2025_M1_Secc5_Sub5!$T$73="NA"),0,IF(U110&lt;=SUM(CNGE_2025_M1_Secc5_Sub5!$T$73),0,1)))</f>
        <v>0</v>
      </c>
      <c r="BE110" s="625">
        <f>IF(OR(W110="NS",CNGE_2025_M1_Secc5_Sub5!$T$74="NS"),0,IF(AND(W110="NA",CNGE_2025_M1_Secc5_Sub5!$T$74="NA"),0,IF(W110&lt;=SUM(CNGE_2025_M1_Secc5_Sub5!$T$74),0,1)))</f>
        <v>0</v>
      </c>
      <c r="BF110" s="439">
        <f>IF(OR(Y110="NS",CNGE_2025_M1_Secc5_Sub5!$T$75="NS"),0,IF(AND(Y110="NA",CNGE_2025_M1_Secc5_Sub5!$T$75="NA"),0,IF(Y110&lt;=SUM(CNGE_2025_M1_Secc5_Sub5!$T$75),0,1)))</f>
        <v>0</v>
      </c>
      <c r="BG110" s="625">
        <f>IF(OR(AA110="NS",CNGE_2025_M1_Secc5_Sub5!$T$76="NS"),0,IF(AND(AA110="NA",CNGE_2025_M1_Secc5_Sub5!$T$76="NA"),0,IF(AA110&lt;=SUM(CNGE_2025_M1_Secc5_Sub5!$T$76),0,1)))</f>
        <v>0</v>
      </c>
      <c r="BH110" s="439">
        <f>IF(OR(AC110="NS",CNGE_2025_M1_Secc5_Sub5!$T$77="NS"),0,IF(AND(AC110="NA",CNGE_2025_M1_Secc5_Sub5!$T$77="NA"),0,IF(AC110&lt;=SUM(CNGE_2025_M1_Secc5_Sub5!$T$77),0,1)))</f>
        <v>0</v>
      </c>
      <c r="BI110" s="293">
        <f t="shared" si="8"/>
        <v>0</v>
      </c>
      <c r="BJ110" s="294" t="str">
        <f>IF(BI110=0,"",
IF(SUM($BI$26:BI110)=1,BK110,
IF($BI$146&gt;SUM($BI$26:BI110),_xlfn.CONCAT(", ",BK110),
IF($BI$146=SUM($BI$26:BI110),_xlfn.CONCAT(" y ",BK110)))))</f>
        <v/>
      </c>
      <c r="BK110" s="89" t="s">
        <v>5254</v>
      </c>
      <c r="BS110" s="807">
        <f>IF(OR(R110="NS",CNGE_2025_M1_Secc5_Sub5!$T$85="NS"),0,IF(AND(R110="NA",CNGE_2025_M1_Secc5_Sub5!$T$85="NA"),0,IF(R110&lt;=SUM(CNGE_2025_M1_Secc5_Sub5!$T$85),0,1)))</f>
        <v>0</v>
      </c>
      <c r="BT110" s="492">
        <f>IF(OR(T110="NS",CNGE_2025_M1_Secc5_Sub5!$T$86="NS"),0,IF(AND(T110="NA",CNGE_2025_M1_Secc5_Sub5!$T$86="NA"),0,IF(T110&lt;=SUM(CNGE_2025_M1_Secc5_Sub5!$T$86),0,1)))</f>
        <v>0</v>
      </c>
      <c r="BU110" s="807">
        <f>IF(OR(V110="NS",CNGE_2025_M1_Secc5_Sub5!$T$87="NS"),0,IF(AND(V110="NA",CNGE_2025_M1_Secc5_Sub5!$T$87="NA"),0,IF(V110&lt;=SUM(CNGE_2025_M1_Secc5_Sub5!$T$87),0,1)))</f>
        <v>0</v>
      </c>
      <c r="BV110" s="492">
        <f>IF(OR(X110="NS",CNGE_2025_M1_Secc5_Sub5!$T$88="NS"),0,IF(AND(X110="NA",CNGE_2025_M1_Secc5_Sub5!$T$88="NA"),0,IF(X110&lt;=SUM(CNGE_2025_M1_Secc5_Sub5!$T$88),0,1)))</f>
        <v>0</v>
      </c>
      <c r="BW110" s="807">
        <f>IF(OR(Z110="NS",CNGE_2025_M1_Secc5_Sub5!$T$89="NS"),0,IF(AND(Z110="NA",CNGE_2025_M1_Secc5_Sub5!$T$89="NA"),0,IF(Z110&lt;=SUM(CNGE_2025_M1_Secc5_Sub5!$T$89),0,1)))</f>
        <v>0</v>
      </c>
      <c r="BX110" s="492">
        <f>IF(OR(AB110="NS",CNGE_2025_M1_Secc5_Sub5!$T$90="NS"),0,IF(AND(AB110="NA",CNGE_2025_M1_Secc5_Sub5!$T$90="NA"),0,IF(AB110&lt;=SUM(CNGE_2025_M1_Secc5_Sub5!$T$90),0,1)))</f>
        <v>0</v>
      </c>
      <c r="BY110" s="807">
        <f>IF(OR(AD110="NS",CNGE_2025_M1_Secc5_Sub5!$T$91="NS"),0,IF(AND(AD110="NA",CNGE_2025_M1_Secc5_Sub5!$T$91="NA"),0,IF(AD110&lt;=SUM(CNGE_2025_M1_Secc5_Sub5!$T$91),0,1)))</f>
        <v>0</v>
      </c>
      <c r="BZ110" s="293">
        <f t="shared" si="9"/>
        <v>0</v>
      </c>
      <c r="CA110" s="294" t="str">
        <f>IF(BZ110=0,"",
IF(SUM($BZ$26:BZ110)=1,CB110,
IF($BZ$146&gt;SUM($BZ$26:BZ110),_xlfn.CONCAT(", ",CB110),
IF($BZ$146=SUM($BZ$26:BZ110),_xlfn.CONCAT(" y ",CB110)))))</f>
        <v/>
      </c>
      <c r="CB110" s="89" t="s">
        <v>5254</v>
      </c>
    </row>
    <row r="111" spans="1:80" ht="15" customHeight="1">
      <c r="A111" s="133"/>
      <c r="C111" s="58" t="s">
        <v>5255</v>
      </c>
      <c r="D111" s="1125" t="str">
        <f>IF(CNGE_2025_M1_Secc5_Sub1!$D116="","",CNGE_2025_M1_Secc5_Sub1!$D116)</f>
        <v/>
      </c>
      <c r="E111" s="889"/>
      <c r="F111" s="889"/>
      <c r="G111" s="889"/>
      <c r="H111" s="889"/>
      <c r="I111" s="889"/>
      <c r="J111" s="889"/>
      <c r="K111" s="889"/>
      <c r="L111" s="889"/>
      <c r="M111" s="889"/>
      <c r="N111" s="890"/>
      <c r="O111" s="992"/>
      <c r="P111" s="885"/>
      <c r="Q111" s="813"/>
      <c r="R111" s="813"/>
      <c r="S111" s="813"/>
      <c r="T111" s="813"/>
      <c r="U111" s="813"/>
      <c r="V111" s="813"/>
      <c r="W111" s="813"/>
      <c r="X111" s="813"/>
      <c r="Y111" s="813"/>
      <c r="Z111" s="813"/>
      <c r="AA111" s="813"/>
      <c r="AB111" s="813"/>
      <c r="AC111" s="813"/>
      <c r="AD111" s="813"/>
      <c r="AI111" s="767">
        <f t="shared" si="5"/>
        <v>0</v>
      </c>
      <c r="AJ111" s="793">
        <f>IF(AND(COUNTBLANK(D111)=0,CNGE_2025_M1_Secc5_Sub5!$P$71&lt;&gt;"",CNGE_2025_M1_Secc5_Sub5!$P$71&lt;&gt;1,COUNTA(Q111:R111)=0),0,IF(AND(COUNTBLANK(D111)=0,CNGE_2025_M1_Secc5_Sub5!$P$71&lt;&gt;"",CNGE_2025_M1_Secc5_Sub5!$P$71=1,COUNTA(Q111:R111)=2),0,IF(AND(COUNTBLANK(D111)=1,COUNTA(Q111:R111)=0),0,1)))</f>
        <v>0</v>
      </c>
      <c r="AK111" s="795">
        <f>IF(AND(COUNTBLANK(D111)=0,CNGE_2025_M1_Secc5_Sub5!$P$72&lt;&gt;"",CNGE_2025_M1_Secc5_Sub5!$P$72&lt;&gt;1,COUNTA(S111:T111)=0),0,IF(AND(COUNTBLANK(D111)=0,CNGE_2025_M1_Secc5_Sub5!$P$72&lt;&gt;"",CNGE_2025_M1_Secc5_Sub5!$P$72=1,COUNTA(S111:T111)=2),0,IF(AND(COUNTBLANK(D111)=1,COUNTA(S111:T111)=0),0,1)))</f>
        <v>0</v>
      </c>
      <c r="AL111" s="793">
        <f>IF(AND(COUNTBLANK(D111)=0,CNGE_2025_M1_Secc5_Sub5!$P$73&lt;&gt;"",CNGE_2025_M1_Secc5_Sub5!$P$73&lt;&gt;1,COUNTA(U111:V111)=0),0,IF(AND(COUNTBLANK(D111)=0,CNGE_2025_M1_Secc5_Sub5!$P$73&lt;&gt;"",CNGE_2025_M1_Secc5_Sub5!$P$73=1,COUNTA(U111:V111)=2),0,IF(AND(COUNTBLANK(D111)=1,COUNTA(U111:V111)=0),0,1)))</f>
        <v>0</v>
      </c>
      <c r="AM111" s="795">
        <f>IF(AND(COUNTBLANK(D111)=0,CNGE_2025_M1_Secc5_Sub5!$P$74&lt;&gt;"",CNGE_2025_M1_Secc5_Sub5!$P$74&lt;&gt;1,COUNTA(W111:X111)=0),0,IF(AND(COUNTBLANK(D111)=0,CNGE_2025_M1_Secc5_Sub5!$P$74&lt;&gt;"",CNGE_2025_M1_Secc5_Sub5!$P$74=1,COUNTA(W111:X111)=2),0,IF(AND(COUNTBLANK(D111)=1,COUNTA(W111:X111)=0),0,1)))</f>
        <v>0</v>
      </c>
      <c r="AN111" s="793">
        <f>IF(AND(COUNTBLANK(D111)=0,CNGE_2025_M1_Secc5_Sub5!$P$75&lt;&gt;"",CNGE_2025_M1_Secc5_Sub5!$P$75&lt;&gt;1,COUNTA(Y111:Z111)=0),0,IF(AND(COUNTBLANK(D111)=0,CNGE_2025_M1_Secc5_Sub5!$P$75&lt;&gt;"",CNGE_2025_M1_Secc5_Sub5!$P$75=1,COUNTA(Y111:Z111)=2),0,IF(AND(COUNTBLANK(D111)=1,COUNTA(Y111:Z111)=0),0,1)))</f>
        <v>0</v>
      </c>
      <c r="AO111" s="795">
        <f>IF(AND(COUNTBLANK(D111)=0,CNGE_2025_M1_Secc5_Sub5!$P$76&lt;&gt;"",CNGE_2025_M1_Secc5_Sub5!$P$76&lt;&gt;1,COUNTA(AA111:AB111)=0),0,IF(AND(COUNTBLANK(D111)=0,CNGE_2025_M1_Secc5_Sub5!$P$76&lt;&gt;"",CNGE_2025_M1_Secc5_Sub5!$P$76=1,COUNTA(AA111:AB111)=2),0,IF(AND(COUNTBLANK(D111)=1,COUNTA(AA111:AB111)=0),0,1)))</f>
        <v>0</v>
      </c>
      <c r="AP111" s="793">
        <f>IF(AND(COUNTBLANK(D111)=0,CNGE_2025_M1_Secc5_Sub5!$P$77&lt;&gt;"",CNGE_2025_M1_Secc5_Sub5!$P$77&lt;&gt;1,COUNTA(AC111:AD111)=0),0,IF(AND(COUNTBLANK(D111)=0,CNGE_2025_M1_Secc5_Sub5!$P$77&lt;&gt;"",CNGE_2025_M1_Secc5_Sub5!$P$77=1,COUNTA(AC111:AD111)=2),0,IF(AND(COUNTBLANK(D111)=1,COUNTA(AC111:AD111)=0),0,1)))</f>
        <v>0</v>
      </c>
      <c r="AQ111" s="723">
        <f t="shared" si="6"/>
        <v>0</v>
      </c>
      <c r="AR111" s="293">
        <f t="shared" si="7"/>
        <v>0</v>
      </c>
      <c r="AS111" s="294" t="str">
        <f>IF(AR111=0,"",
IF(SUM($AR$26:AR111)=1,AT111,
IF($AR$146&gt;SUM($AR$26:AR111),_xlfn.CONCAT(", ",AT111),
IF($AR$146=SUM($AR$26:AR111),_xlfn.CONCAT(" y ",AT111)))))</f>
        <v/>
      </c>
      <c r="AT111" s="89" t="s">
        <v>5256</v>
      </c>
      <c r="BB111" s="439">
        <f>IF(OR(Q111="NS",CNGE_2025_M1_Secc5_Sub5!$T$71="NS"),0,IF(AND(Q111="NA",CNGE_2025_M1_Secc5_Sub5!$T$71="NA"),0,IF(Q111&lt;=SUM(CNGE_2025_M1_Secc5_Sub5!$T$71),0,1)))</f>
        <v>0</v>
      </c>
      <c r="BC111" s="625">
        <f>IF(OR(S111="NS",CNGE_2025_M1_Secc5_Sub5!$T$72="NS"),0,IF(AND(S111="NA",CNGE_2025_M1_Secc5_Sub5!$T$72="NA"),0,IF(S111&lt;=SUM(CNGE_2025_M1_Secc5_Sub5!$T$72),0,1)))</f>
        <v>0</v>
      </c>
      <c r="BD111" s="439">
        <f>IF(OR(U111="NS",CNGE_2025_M1_Secc5_Sub5!$T$73="NS"),0,IF(AND(U111="NA",CNGE_2025_M1_Secc5_Sub5!$T$73="NA"),0,IF(U111&lt;=SUM(CNGE_2025_M1_Secc5_Sub5!$T$73),0,1)))</f>
        <v>0</v>
      </c>
      <c r="BE111" s="625">
        <f>IF(OR(W111="NS",CNGE_2025_M1_Secc5_Sub5!$T$74="NS"),0,IF(AND(W111="NA",CNGE_2025_M1_Secc5_Sub5!$T$74="NA"),0,IF(W111&lt;=SUM(CNGE_2025_M1_Secc5_Sub5!$T$74),0,1)))</f>
        <v>0</v>
      </c>
      <c r="BF111" s="439">
        <f>IF(OR(Y111="NS",CNGE_2025_M1_Secc5_Sub5!$T$75="NS"),0,IF(AND(Y111="NA",CNGE_2025_M1_Secc5_Sub5!$T$75="NA"),0,IF(Y111&lt;=SUM(CNGE_2025_M1_Secc5_Sub5!$T$75),0,1)))</f>
        <v>0</v>
      </c>
      <c r="BG111" s="625">
        <f>IF(OR(AA111="NS",CNGE_2025_M1_Secc5_Sub5!$T$76="NS"),0,IF(AND(AA111="NA",CNGE_2025_M1_Secc5_Sub5!$T$76="NA"),0,IF(AA111&lt;=SUM(CNGE_2025_M1_Secc5_Sub5!$T$76),0,1)))</f>
        <v>0</v>
      </c>
      <c r="BH111" s="439">
        <f>IF(OR(AC111="NS",CNGE_2025_M1_Secc5_Sub5!$T$77="NS"),0,IF(AND(AC111="NA",CNGE_2025_M1_Secc5_Sub5!$T$77="NA"),0,IF(AC111&lt;=SUM(CNGE_2025_M1_Secc5_Sub5!$T$77),0,1)))</f>
        <v>0</v>
      </c>
      <c r="BI111" s="293">
        <f t="shared" si="8"/>
        <v>0</v>
      </c>
      <c r="BJ111" s="294" t="str">
        <f>IF(BI111=0,"",
IF(SUM($BI$26:BI111)=1,BK111,
IF($BI$146&gt;SUM($BI$26:BI111),_xlfn.CONCAT(", ",BK111),
IF($BI$146=SUM($BI$26:BI111),_xlfn.CONCAT(" y ",BK111)))))</f>
        <v/>
      </c>
      <c r="BK111" s="89" t="s">
        <v>5256</v>
      </c>
      <c r="BS111" s="807">
        <f>IF(OR(R111="NS",CNGE_2025_M1_Secc5_Sub5!$T$85="NS"),0,IF(AND(R111="NA",CNGE_2025_M1_Secc5_Sub5!$T$85="NA"),0,IF(R111&lt;=SUM(CNGE_2025_M1_Secc5_Sub5!$T$85),0,1)))</f>
        <v>0</v>
      </c>
      <c r="BT111" s="492">
        <f>IF(OR(T111="NS",CNGE_2025_M1_Secc5_Sub5!$T$86="NS"),0,IF(AND(T111="NA",CNGE_2025_M1_Secc5_Sub5!$T$86="NA"),0,IF(T111&lt;=SUM(CNGE_2025_M1_Secc5_Sub5!$T$86),0,1)))</f>
        <v>0</v>
      </c>
      <c r="BU111" s="807">
        <f>IF(OR(V111="NS",CNGE_2025_M1_Secc5_Sub5!$T$87="NS"),0,IF(AND(V111="NA",CNGE_2025_M1_Secc5_Sub5!$T$87="NA"),0,IF(V111&lt;=SUM(CNGE_2025_M1_Secc5_Sub5!$T$87),0,1)))</f>
        <v>0</v>
      </c>
      <c r="BV111" s="492">
        <f>IF(OR(X111="NS",CNGE_2025_M1_Secc5_Sub5!$T$88="NS"),0,IF(AND(X111="NA",CNGE_2025_M1_Secc5_Sub5!$T$88="NA"),0,IF(X111&lt;=SUM(CNGE_2025_M1_Secc5_Sub5!$T$88),0,1)))</f>
        <v>0</v>
      </c>
      <c r="BW111" s="807">
        <f>IF(OR(Z111="NS",CNGE_2025_M1_Secc5_Sub5!$T$89="NS"),0,IF(AND(Z111="NA",CNGE_2025_M1_Secc5_Sub5!$T$89="NA"),0,IF(Z111&lt;=SUM(CNGE_2025_M1_Secc5_Sub5!$T$89),0,1)))</f>
        <v>0</v>
      </c>
      <c r="BX111" s="492">
        <f>IF(OR(AB111="NS",CNGE_2025_M1_Secc5_Sub5!$T$90="NS"),0,IF(AND(AB111="NA",CNGE_2025_M1_Secc5_Sub5!$T$90="NA"),0,IF(AB111&lt;=SUM(CNGE_2025_M1_Secc5_Sub5!$T$90),0,1)))</f>
        <v>0</v>
      </c>
      <c r="BY111" s="807">
        <f>IF(OR(AD111="NS",CNGE_2025_M1_Secc5_Sub5!$T$91="NS"),0,IF(AND(AD111="NA",CNGE_2025_M1_Secc5_Sub5!$T$91="NA"),0,IF(AD111&lt;=SUM(CNGE_2025_M1_Secc5_Sub5!$T$91),0,1)))</f>
        <v>0</v>
      </c>
      <c r="BZ111" s="293">
        <f t="shared" si="9"/>
        <v>0</v>
      </c>
      <c r="CA111" s="294" t="str">
        <f>IF(BZ111=0,"",
IF(SUM($BZ$26:BZ111)=1,CB111,
IF($BZ$146&gt;SUM($BZ$26:BZ111),_xlfn.CONCAT(", ",CB111),
IF($BZ$146=SUM($BZ$26:BZ111),_xlfn.CONCAT(" y ",CB111)))))</f>
        <v/>
      </c>
      <c r="CB111" s="89" t="s">
        <v>5256</v>
      </c>
    </row>
    <row r="112" spans="1:80" ht="15" customHeight="1">
      <c r="A112" s="133"/>
      <c r="C112" s="58" t="s">
        <v>5257</v>
      </c>
      <c r="D112" s="1125" t="str">
        <f>IF(CNGE_2025_M1_Secc5_Sub1!$D117="","",CNGE_2025_M1_Secc5_Sub1!$D117)</f>
        <v/>
      </c>
      <c r="E112" s="889"/>
      <c r="F112" s="889"/>
      <c r="G112" s="889"/>
      <c r="H112" s="889"/>
      <c r="I112" s="889"/>
      <c r="J112" s="889"/>
      <c r="K112" s="889"/>
      <c r="L112" s="889"/>
      <c r="M112" s="889"/>
      <c r="N112" s="890"/>
      <c r="O112" s="992"/>
      <c r="P112" s="885"/>
      <c r="Q112" s="813"/>
      <c r="R112" s="813"/>
      <c r="S112" s="813"/>
      <c r="T112" s="813"/>
      <c r="U112" s="813"/>
      <c r="V112" s="813"/>
      <c r="W112" s="813"/>
      <c r="X112" s="813"/>
      <c r="Y112" s="813"/>
      <c r="Z112" s="813"/>
      <c r="AA112" s="813"/>
      <c r="AB112" s="813"/>
      <c r="AC112" s="813"/>
      <c r="AD112" s="813"/>
      <c r="AI112" s="767">
        <f t="shared" si="5"/>
        <v>0</v>
      </c>
      <c r="AJ112" s="793">
        <f>IF(AND(COUNTBLANK(D112)=0,CNGE_2025_M1_Secc5_Sub5!$P$71&lt;&gt;"",CNGE_2025_M1_Secc5_Sub5!$P$71&lt;&gt;1,COUNTA(Q112:R112)=0),0,IF(AND(COUNTBLANK(D112)=0,CNGE_2025_M1_Secc5_Sub5!$P$71&lt;&gt;"",CNGE_2025_M1_Secc5_Sub5!$P$71=1,COUNTA(Q112:R112)=2),0,IF(AND(COUNTBLANK(D112)=1,COUNTA(Q112:R112)=0),0,1)))</f>
        <v>0</v>
      </c>
      <c r="AK112" s="795">
        <f>IF(AND(COUNTBLANK(D112)=0,CNGE_2025_M1_Secc5_Sub5!$P$72&lt;&gt;"",CNGE_2025_M1_Secc5_Sub5!$P$72&lt;&gt;1,COUNTA(S112:T112)=0),0,IF(AND(COUNTBLANK(D112)=0,CNGE_2025_M1_Secc5_Sub5!$P$72&lt;&gt;"",CNGE_2025_M1_Secc5_Sub5!$P$72=1,COUNTA(S112:T112)=2),0,IF(AND(COUNTBLANK(D112)=1,COUNTA(S112:T112)=0),0,1)))</f>
        <v>0</v>
      </c>
      <c r="AL112" s="793">
        <f>IF(AND(COUNTBLANK(D112)=0,CNGE_2025_M1_Secc5_Sub5!$P$73&lt;&gt;"",CNGE_2025_M1_Secc5_Sub5!$P$73&lt;&gt;1,COUNTA(U112:V112)=0),0,IF(AND(COUNTBLANK(D112)=0,CNGE_2025_M1_Secc5_Sub5!$P$73&lt;&gt;"",CNGE_2025_M1_Secc5_Sub5!$P$73=1,COUNTA(U112:V112)=2),0,IF(AND(COUNTBLANK(D112)=1,COUNTA(U112:V112)=0),0,1)))</f>
        <v>0</v>
      </c>
      <c r="AM112" s="795">
        <f>IF(AND(COUNTBLANK(D112)=0,CNGE_2025_M1_Secc5_Sub5!$P$74&lt;&gt;"",CNGE_2025_M1_Secc5_Sub5!$P$74&lt;&gt;1,COUNTA(W112:X112)=0),0,IF(AND(COUNTBLANK(D112)=0,CNGE_2025_M1_Secc5_Sub5!$P$74&lt;&gt;"",CNGE_2025_M1_Secc5_Sub5!$P$74=1,COUNTA(W112:X112)=2),0,IF(AND(COUNTBLANK(D112)=1,COUNTA(W112:X112)=0),0,1)))</f>
        <v>0</v>
      </c>
      <c r="AN112" s="793">
        <f>IF(AND(COUNTBLANK(D112)=0,CNGE_2025_M1_Secc5_Sub5!$P$75&lt;&gt;"",CNGE_2025_M1_Secc5_Sub5!$P$75&lt;&gt;1,COUNTA(Y112:Z112)=0),0,IF(AND(COUNTBLANK(D112)=0,CNGE_2025_M1_Secc5_Sub5!$P$75&lt;&gt;"",CNGE_2025_M1_Secc5_Sub5!$P$75=1,COUNTA(Y112:Z112)=2),0,IF(AND(COUNTBLANK(D112)=1,COUNTA(Y112:Z112)=0),0,1)))</f>
        <v>0</v>
      </c>
      <c r="AO112" s="795">
        <f>IF(AND(COUNTBLANK(D112)=0,CNGE_2025_M1_Secc5_Sub5!$P$76&lt;&gt;"",CNGE_2025_M1_Secc5_Sub5!$P$76&lt;&gt;1,COUNTA(AA112:AB112)=0),0,IF(AND(COUNTBLANK(D112)=0,CNGE_2025_M1_Secc5_Sub5!$P$76&lt;&gt;"",CNGE_2025_M1_Secc5_Sub5!$P$76=1,COUNTA(AA112:AB112)=2),0,IF(AND(COUNTBLANK(D112)=1,COUNTA(AA112:AB112)=0),0,1)))</f>
        <v>0</v>
      </c>
      <c r="AP112" s="793">
        <f>IF(AND(COUNTBLANK(D112)=0,CNGE_2025_M1_Secc5_Sub5!$P$77&lt;&gt;"",CNGE_2025_M1_Secc5_Sub5!$P$77&lt;&gt;1,COUNTA(AC112:AD112)=0),0,IF(AND(COUNTBLANK(D112)=0,CNGE_2025_M1_Secc5_Sub5!$P$77&lt;&gt;"",CNGE_2025_M1_Secc5_Sub5!$P$77=1,COUNTA(AC112:AD112)=2),0,IF(AND(COUNTBLANK(D112)=1,COUNTA(AC112:AD112)=0),0,1)))</f>
        <v>0</v>
      </c>
      <c r="AQ112" s="723">
        <f t="shared" si="6"/>
        <v>0</v>
      </c>
      <c r="AR112" s="293">
        <f t="shared" si="7"/>
        <v>0</v>
      </c>
      <c r="AS112" s="294" t="str">
        <f>IF(AR112=0,"",
IF(SUM($AR$26:AR112)=1,AT112,
IF($AR$146&gt;SUM($AR$26:AR112),_xlfn.CONCAT(", ",AT112),
IF($AR$146=SUM($AR$26:AR112),_xlfn.CONCAT(" y ",AT112)))))</f>
        <v/>
      </c>
      <c r="AT112" s="89" t="s">
        <v>5258</v>
      </c>
      <c r="BB112" s="439">
        <f>IF(OR(Q112="NS",CNGE_2025_M1_Secc5_Sub5!$T$71="NS"),0,IF(AND(Q112="NA",CNGE_2025_M1_Secc5_Sub5!$T$71="NA"),0,IF(Q112&lt;=SUM(CNGE_2025_M1_Secc5_Sub5!$T$71),0,1)))</f>
        <v>0</v>
      </c>
      <c r="BC112" s="625">
        <f>IF(OR(S112="NS",CNGE_2025_M1_Secc5_Sub5!$T$72="NS"),0,IF(AND(S112="NA",CNGE_2025_M1_Secc5_Sub5!$T$72="NA"),0,IF(S112&lt;=SUM(CNGE_2025_M1_Secc5_Sub5!$T$72),0,1)))</f>
        <v>0</v>
      </c>
      <c r="BD112" s="439">
        <f>IF(OR(U112="NS",CNGE_2025_M1_Secc5_Sub5!$T$73="NS"),0,IF(AND(U112="NA",CNGE_2025_M1_Secc5_Sub5!$T$73="NA"),0,IF(U112&lt;=SUM(CNGE_2025_M1_Secc5_Sub5!$T$73),0,1)))</f>
        <v>0</v>
      </c>
      <c r="BE112" s="625">
        <f>IF(OR(W112="NS",CNGE_2025_M1_Secc5_Sub5!$T$74="NS"),0,IF(AND(W112="NA",CNGE_2025_M1_Secc5_Sub5!$T$74="NA"),0,IF(W112&lt;=SUM(CNGE_2025_M1_Secc5_Sub5!$T$74),0,1)))</f>
        <v>0</v>
      </c>
      <c r="BF112" s="439">
        <f>IF(OR(Y112="NS",CNGE_2025_M1_Secc5_Sub5!$T$75="NS"),0,IF(AND(Y112="NA",CNGE_2025_M1_Secc5_Sub5!$T$75="NA"),0,IF(Y112&lt;=SUM(CNGE_2025_M1_Secc5_Sub5!$T$75),0,1)))</f>
        <v>0</v>
      </c>
      <c r="BG112" s="625">
        <f>IF(OR(AA112="NS",CNGE_2025_M1_Secc5_Sub5!$T$76="NS"),0,IF(AND(AA112="NA",CNGE_2025_M1_Secc5_Sub5!$T$76="NA"),0,IF(AA112&lt;=SUM(CNGE_2025_M1_Secc5_Sub5!$T$76),0,1)))</f>
        <v>0</v>
      </c>
      <c r="BH112" s="439">
        <f>IF(OR(AC112="NS",CNGE_2025_M1_Secc5_Sub5!$T$77="NS"),0,IF(AND(AC112="NA",CNGE_2025_M1_Secc5_Sub5!$T$77="NA"),0,IF(AC112&lt;=SUM(CNGE_2025_M1_Secc5_Sub5!$T$77),0,1)))</f>
        <v>0</v>
      </c>
      <c r="BI112" s="293">
        <f t="shared" si="8"/>
        <v>0</v>
      </c>
      <c r="BJ112" s="294" t="str">
        <f>IF(BI112=0,"",
IF(SUM($BI$26:BI112)=1,BK112,
IF($BI$146&gt;SUM($BI$26:BI112),_xlfn.CONCAT(", ",BK112),
IF($BI$146=SUM($BI$26:BI112),_xlfn.CONCAT(" y ",BK112)))))</f>
        <v/>
      </c>
      <c r="BK112" s="89" t="s">
        <v>5258</v>
      </c>
      <c r="BS112" s="807">
        <f>IF(OR(R112="NS",CNGE_2025_M1_Secc5_Sub5!$T$85="NS"),0,IF(AND(R112="NA",CNGE_2025_M1_Secc5_Sub5!$T$85="NA"),0,IF(R112&lt;=SUM(CNGE_2025_M1_Secc5_Sub5!$T$85),0,1)))</f>
        <v>0</v>
      </c>
      <c r="BT112" s="492">
        <f>IF(OR(T112="NS",CNGE_2025_M1_Secc5_Sub5!$T$86="NS"),0,IF(AND(T112="NA",CNGE_2025_M1_Secc5_Sub5!$T$86="NA"),0,IF(T112&lt;=SUM(CNGE_2025_M1_Secc5_Sub5!$T$86),0,1)))</f>
        <v>0</v>
      </c>
      <c r="BU112" s="807">
        <f>IF(OR(V112="NS",CNGE_2025_M1_Secc5_Sub5!$T$87="NS"),0,IF(AND(V112="NA",CNGE_2025_M1_Secc5_Sub5!$T$87="NA"),0,IF(V112&lt;=SUM(CNGE_2025_M1_Secc5_Sub5!$T$87),0,1)))</f>
        <v>0</v>
      </c>
      <c r="BV112" s="492">
        <f>IF(OR(X112="NS",CNGE_2025_M1_Secc5_Sub5!$T$88="NS"),0,IF(AND(X112="NA",CNGE_2025_M1_Secc5_Sub5!$T$88="NA"),0,IF(X112&lt;=SUM(CNGE_2025_M1_Secc5_Sub5!$T$88),0,1)))</f>
        <v>0</v>
      </c>
      <c r="BW112" s="807">
        <f>IF(OR(Z112="NS",CNGE_2025_M1_Secc5_Sub5!$T$89="NS"),0,IF(AND(Z112="NA",CNGE_2025_M1_Secc5_Sub5!$T$89="NA"),0,IF(Z112&lt;=SUM(CNGE_2025_M1_Secc5_Sub5!$T$89),0,1)))</f>
        <v>0</v>
      </c>
      <c r="BX112" s="492">
        <f>IF(OR(AB112="NS",CNGE_2025_M1_Secc5_Sub5!$T$90="NS"),0,IF(AND(AB112="NA",CNGE_2025_M1_Secc5_Sub5!$T$90="NA"),0,IF(AB112&lt;=SUM(CNGE_2025_M1_Secc5_Sub5!$T$90),0,1)))</f>
        <v>0</v>
      </c>
      <c r="BY112" s="807">
        <f>IF(OR(AD112="NS",CNGE_2025_M1_Secc5_Sub5!$T$91="NS"),0,IF(AND(AD112="NA",CNGE_2025_M1_Secc5_Sub5!$T$91="NA"),0,IF(AD112&lt;=SUM(CNGE_2025_M1_Secc5_Sub5!$T$91),0,1)))</f>
        <v>0</v>
      </c>
      <c r="BZ112" s="293">
        <f t="shared" si="9"/>
        <v>0</v>
      </c>
      <c r="CA112" s="294" t="str">
        <f>IF(BZ112=0,"",
IF(SUM($BZ$26:BZ112)=1,CB112,
IF($BZ$146&gt;SUM($BZ$26:BZ112),_xlfn.CONCAT(", ",CB112),
IF($BZ$146=SUM($BZ$26:BZ112),_xlfn.CONCAT(" y ",CB112)))))</f>
        <v/>
      </c>
      <c r="CB112" s="89" t="s">
        <v>5258</v>
      </c>
    </row>
    <row r="113" spans="1:80" ht="15" customHeight="1">
      <c r="A113" s="133"/>
      <c r="C113" s="58" t="s">
        <v>5259</v>
      </c>
      <c r="D113" s="1125" t="str">
        <f>IF(CNGE_2025_M1_Secc5_Sub1!$D118="","",CNGE_2025_M1_Secc5_Sub1!$D118)</f>
        <v/>
      </c>
      <c r="E113" s="889"/>
      <c r="F113" s="889"/>
      <c r="G113" s="889"/>
      <c r="H113" s="889"/>
      <c r="I113" s="889"/>
      <c r="J113" s="889"/>
      <c r="K113" s="889"/>
      <c r="L113" s="889"/>
      <c r="M113" s="889"/>
      <c r="N113" s="890"/>
      <c r="O113" s="992"/>
      <c r="P113" s="885"/>
      <c r="Q113" s="813"/>
      <c r="R113" s="813"/>
      <c r="S113" s="813"/>
      <c r="T113" s="813"/>
      <c r="U113" s="813"/>
      <c r="V113" s="813"/>
      <c r="W113" s="813"/>
      <c r="X113" s="813"/>
      <c r="Y113" s="813"/>
      <c r="Z113" s="813"/>
      <c r="AA113" s="813"/>
      <c r="AB113" s="813"/>
      <c r="AC113" s="813"/>
      <c r="AD113" s="813"/>
      <c r="AI113" s="767">
        <f t="shared" si="5"/>
        <v>0</v>
      </c>
      <c r="AJ113" s="793">
        <f>IF(AND(COUNTBLANK(D113)=0,CNGE_2025_M1_Secc5_Sub5!$P$71&lt;&gt;"",CNGE_2025_M1_Secc5_Sub5!$P$71&lt;&gt;1,COUNTA(Q113:R113)=0),0,IF(AND(COUNTBLANK(D113)=0,CNGE_2025_M1_Secc5_Sub5!$P$71&lt;&gt;"",CNGE_2025_M1_Secc5_Sub5!$P$71=1,COUNTA(Q113:R113)=2),0,IF(AND(COUNTBLANK(D113)=1,COUNTA(Q113:R113)=0),0,1)))</f>
        <v>0</v>
      </c>
      <c r="AK113" s="795">
        <f>IF(AND(COUNTBLANK(D113)=0,CNGE_2025_M1_Secc5_Sub5!$P$72&lt;&gt;"",CNGE_2025_M1_Secc5_Sub5!$P$72&lt;&gt;1,COUNTA(S113:T113)=0),0,IF(AND(COUNTBLANK(D113)=0,CNGE_2025_M1_Secc5_Sub5!$P$72&lt;&gt;"",CNGE_2025_M1_Secc5_Sub5!$P$72=1,COUNTA(S113:T113)=2),0,IF(AND(COUNTBLANK(D113)=1,COUNTA(S113:T113)=0),0,1)))</f>
        <v>0</v>
      </c>
      <c r="AL113" s="793">
        <f>IF(AND(COUNTBLANK(D113)=0,CNGE_2025_M1_Secc5_Sub5!$P$73&lt;&gt;"",CNGE_2025_M1_Secc5_Sub5!$P$73&lt;&gt;1,COUNTA(U113:V113)=0),0,IF(AND(COUNTBLANK(D113)=0,CNGE_2025_M1_Secc5_Sub5!$P$73&lt;&gt;"",CNGE_2025_M1_Secc5_Sub5!$P$73=1,COUNTA(U113:V113)=2),0,IF(AND(COUNTBLANK(D113)=1,COUNTA(U113:V113)=0),0,1)))</f>
        <v>0</v>
      </c>
      <c r="AM113" s="795">
        <f>IF(AND(COUNTBLANK(D113)=0,CNGE_2025_M1_Secc5_Sub5!$P$74&lt;&gt;"",CNGE_2025_M1_Secc5_Sub5!$P$74&lt;&gt;1,COUNTA(W113:X113)=0),0,IF(AND(COUNTBLANK(D113)=0,CNGE_2025_M1_Secc5_Sub5!$P$74&lt;&gt;"",CNGE_2025_M1_Secc5_Sub5!$P$74=1,COUNTA(W113:X113)=2),0,IF(AND(COUNTBLANK(D113)=1,COUNTA(W113:X113)=0),0,1)))</f>
        <v>0</v>
      </c>
      <c r="AN113" s="793">
        <f>IF(AND(COUNTBLANK(D113)=0,CNGE_2025_M1_Secc5_Sub5!$P$75&lt;&gt;"",CNGE_2025_M1_Secc5_Sub5!$P$75&lt;&gt;1,COUNTA(Y113:Z113)=0),0,IF(AND(COUNTBLANK(D113)=0,CNGE_2025_M1_Secc5_Sub5!$P$75&lt;&gt;"",CNGE_2025_M1_Secc5_Sub5!$P$75=1,COUNTA(Y113:Z113)=2),0,IF(AND(COUNTBLANK(D113)=1,COUNTA(Y113:Z113)=0),0,1)))</f>
        <v>0</v>
      </c>
      <c r="AO113" s="795">
        <f>IF(AND(COUNTBLANK(D113)=0,CNGE_2025_M1_Secc5_Sub5!$P$76&lt;&gt;"",CNGE_2025_M1_Secc5_Sub5!$P$76&lt;&gt;1,COUNTA(AA113:AB113)=0),0,IF(AND(COUNTBLANK(D113)=0,CNGE_2025_M1_Secc5_Sub5!$P$76&lt;&gt;"",CNGE_2025_M1_Secc5_Sub5!$P$76=1,COUNTA(AA113:AB113)=2),0,IF(AND(COUNTBLANK(D113)=1,COUNTA(AA113:AB113)=0),0,1)))</f>
        <v>0</v>
      </c>
      <c r="AP113" s="793">
        <f>IF(AND(COUNTBLANK(D113)=0,CNGE_2025_M1_Secc5_Sub5!$P$77&lt;&gt;"",CNGE_2025_M1_Secc5_Sub5!$P$77&lt;&gt;1,COUNTA(AC113:AD113)=0),0,IF(AND(COUNTBLANK(D113)=0,CNGE_2025_M1_Secc5_Sub5!$P$77&lt;&gt;"",CNGE_2025_M1_Secc5_Sub5!$P$77=1,COUNTA(AC113:AD113)=2),0,IF(AND(COUNTBLANK(D113)=1,COUNTA(AC113:AD113)=0),0,1)))</f>
        <v>0</v>
      </c>
      <c r="AQ113" s="723">
        <f t="shared" si="6"/>
        <v>0</v>
      </c>
      <c r="AR113" s="293">
        <f t="shared" si="7"/>
        <v>0</v>
      </c>
      <c r="AS113" s="294" t="str">
        <f>IF(AR113=0,"",
IF(SUM($AR$26:AR113)=1,AT113,
IF($AR$146&gt;SUM($AR$26:AR113),_xlfn.CONCAT(", ",AT113),
IF($AR$146=SUM($AR$26:AR113),_xlfn.CONCAT(" y ",AT113)))))</f>
        <v/>
      </c>
      <c r="AT113" s="89" t="s">
        <v>5260</v>
      </c>
      <c r="BB113" s="439">
        <f>IF(OR(Q113="NS",CNGE_2025_M1_Secc5_Sub5!$T$71="NS"),0,IF(AND(Q113="NA",CNGE_2025_M1_Secc5_Sub5!$T$71="NA"),0,IF(Q113&lt;=SUM(CNGE_2025_M1_Secc5_Sub5!$T$71),0,1)))</f>
        <v>0</v>
      </c>
      <c r="BC113" s="625">
        <f>IF(OR(S113="NS",CNGE_2025_M1_Secc5_Sub5!$T$72="NS"),0,IF(AND(S113="NA",CNGE_2025_M1_Secc5_Sub5!$T$72="NA"),0,IF(S113&lt;=SUM(CNGE_2025_M1_Secc5_Sub5!$T$72),0,1)))</f>
        <v>0</v>
      </c>
      <c r="BD113" s="439">
        <f>IF(OR(U113="NS",CNGE_2025_M1_Secc5_Sub5!$T$73="NS"),0,IF(AND(U113="NA",CNGE_2025_M1_Secc5_Sub5!$T$73="NA"),0,IF(U113&lt;=SUM(CNGE_2025_M1_Secc5_Sub5!$T$73),0,1)))</f>
        <v>0</v>
      </c>
      <c r="BE113" s="625">
        <f>IF(OR(W113="NS",CNGE_2025_M1_Secc5_Sub5!$T$74="NS"),0,IF(AND(W113="NA",CNGE_2025_M1_Secc5_Sub5!$T$74="NA"),0,IF(W113&lt;=SUM(CNGE_2025_M1_Secc5_Sub5!$T$74),0,1)))</f>
        <v>0</v>
      </c>
      <c r="BF113" s="439">
        <f>IF(OR(Y113="NS",CNGE_2025_M1_Secc5_Sub5!$T$75="NS"),0,IF(AND(Y113="NA",CNGE_2025_M1_Secc5_Sub5!$T$75="NA"),0,IF(Y113&lt;=SUM(CNGE_2025_M1_Secc5_Sub5!$T$75),0,1)))</f>
        <v>0</v>
      </c>
      <c r="BG113" s="625">
        <f>IF(OR(AA113="NS",CNGE_2025_M1_Secc5_Sub5!$T$76="NS"),0,IF(AND(AA113="NA",CNGE_2025_M1_Secc5_Sub5!$T$76="NA"),0,IF(AA113&lt;=SUM(CNGE_2025_M1_Secc5_Sub5!$T$76),0,1)))</f>
        <v>0</v>
      </c>
      <c r="BH113" s="439">
        <f>IF(OR(AC113="NS",CNGE_2025_M1_Secc5_Sub5!$T$77="NS"),0,IF(AND(AC113="NA",CNGE_2025_M1_Secc5_Sub5!$T$77="NA"),0,IF(AC113&lt;=SUM(CNGE_2025_M1_Secc5_Sub5!$T$77),0,1)))</f>
        <v>0</v>
      </c>
      <c r="BI113" s="293">
        <f t="shared" si="8"/>
        <v>0</v>
      </c>
      <c r="BJ113" s="294" t="str">
        <f>IF(BI113=0,"",
IF(SUM($BI$26:BI113)=1,BK113,
IF($BI$146&gt;SUM($BI$26:BI113),_xlfn.CONCAT(", ",BK113),
IF($BI$146=SUM($BI$26:BI113),_xlfn.CONCAT(" y ",BK113)))))</f>
        <v/>
      </c>
      <c r="BK113" s="89" t="s">
        <v>5260</v>
      </c>
      <c r="BS113" s="807">
        <f>IF(OR(R113="NS",CNGE_2025_M1_Secc5_Sub5!$T$85="NS"),0,IF(AND(R113="NA",CNGE_2025_M1_Secc5_Sub5!$T$85="NA"),0,IF(R113&lt;=SUM(CNGE_2025_M1_Secc5_Sub5!$T$85),0,1)))</f>
        <v>0</v>
      </c>
      <c r="BT113" s="492">
        <f>IF(OR(T113="NS",CNGE_2025_M1_Secc5_Sub5!$T$86="NS"),0,IF(AND(T113="NA",CNGE_2025_M1_Secc5_Sub5!$T$86="NA"),0,IF(T113&lt;=SUM(CNGE_2025_M1_Secc5_Sub5!$T$86),0,1)))</f>
        <v>0</v>
      </c>
      <c r="BU113" s="807">
        <f>IF(OR(V113="NS",CNGE_2025_M1_Secc5_Sub5!$T$87="NS"),0,IF(AND(V113="NA",CNGE_2025_M1_Secc5_Sub5!$T$87="NA"),0,IF(V113&lt;=SUM(CNGE_2025_M1_Secc5_Sub5!$T$87),0,1)))</f>
        <v>0</v>
      </c>
      <c r="BV113" s="492">
        <f>IF(OR(X113="NS",CNGE_2025_M1_Secc5_Sub5!$T$88="NS"),0,IF(AND(X113="NA",CNGE_2025_M1_Secc5_Sub5!$T$88="NA"),0,IF(X113&lt;=SUM(CNGE_2025_M1_Secc5_Sub5!$T$88),0,1)))</f>
        <v>0</v>
      </c>
      <c r="BW113" s="807">
        <f>IF(OR(Z113="NS",CNGE_2025_M1_Secc5_Sub5!$T$89="NS"),0,IF(AND(Z113="NA",CNGE_2025_M1_Secc5_Sub5!$T$89="NA"),0,IF(Z113&lt;=SUM(CNGE_2025_M1_Secc5_Sub5!$T$89),0,1)))</f>
        <v>0</v>
      </c>
      <c r="BX113" s="492">
        <f>IF(OR(AB113="NS",CNGE_2025_M1_Secc5_Sub5!$T$90="NS"),0,IF(AND(AB113="NA",CNGE_2025_M1_Secc5_Sub5!$T$90="NA"),0,IF(AB113&lt;=SUM(CNGE_2025_M1_Secc5_Sub5!$T$90),0,1)))</f>
        <v>0</v>
      </c>
      <c r="BY113" s="807">
        <f>IF(OR(AD113="NS",CNGE_2025_M1_Secc5_Sub5!$T$91="NS"),0,IF(AND(AD113="NA",CNGE_2025_M1_Secc5_Sub5!$T$91="NA"),0,IF(AD113&lt;=SUM(CNGE_2025_M1_Secc5_Sub5!$T$91),0,1)))</f>
        <v>0</v>
      </c>
      <c r="BZ113" s="293">
        <f t="shared" si="9"/>
        <v>0</v>
      </c>
      <c r="CA113" s="294" t="str">
        <f>IF(BZ113=0,"",
IF(SUM($BZ$26:BZ113)=1,CB113,
IF($BZ$146&gt;SUM($BZ$26:BZ113),_xlfn.CONCAT(", ",CB113),
IF($BZ$146=SUM($BZ$26:BZ113),_xlfn.CONCAT(" y ",CB113)))))</f>
        <v/>
      </c>
      <c r="CB113" s="89" t="s">
        <v>5260</v>
      </c>
    </row>
    <row r="114" spans="1:80" ht="15" customHeight="1">
      <c r="A114" s="133"/>
      <c r="C114" s="58" t="s">
        <v>5261</v>
      </c>
      <c r="D114" s="1125" t="str">
        <f>IF(CNGE_2025_M1_Secc5_Sub1!$D119="","",CNGE_2025_M1_Secc5_Sub1!$D119)</f>
        <v/>
      </c>
      <c r="E114" s="889"/>
      <c r="F114" s="889"/>
      <c r="G114" s="889"/>
      <c r="H114" s="889"/>
      <c r="I114" s="889"/>
      <c r="J114" s="889"/>
      <c r="K114" s="889"/>
      <c r="L114" s="889"/>
      <c r="M114" s="889"/>
      <c r="N114" s="890"/>
      <c r="O114" s="992"/>
      <c r="P114" s="885"/>
      <c r="Q114" s="813"/>
      <c r="R114" s="813"/>
      <c r="S114" s="813"/>
      <c r="T114" s="813"/>
      <c r="U114" s="813"/>
      <c r="V114" s="813"/>
      <c r="W114" s="813"/>
      <c r="X114" s="813"/>
      <c r="Y114" s="813"/>
      <c r="Z114" s="813"/>
      <c r="AA114" s="813"/>
      <c r="AB114" s="813"/>
      <c r="AC114" s="813"/>
      <c r="AD114" s="813"/>
      <c r="AI114" s="767">
        <f t="shared" si="5"/>
        <v>0</v>
      </c>
      <c r="AJ114" s="793">
        <f>IF(AND(COUNTBLANK(D114)=0,CNGE_2025_M1_Secc5_Sub5!$P$71&lt;&gt;"",CNGE_2025_M1_Secc5_Sub5!$P$71&lt;&gt;1,COUNTA(Q114:R114)=0),0,IF(AND(COUNTBLANK(D114)=0,CNGE_2025_M1_Secc5_Sub5!$P$71&lt;&gt;"",CNGE_2025_M1_Secc5_Sub5!$P$71=1,COUNTA(Q114:R114)=2),0,IF(AND(COUNTBLANK(D114)=1,COUNTA(Q114:R114)=0),0,1)))</f>
        <v>0</v>
      </c>
      <c r="AK114" s="795">
        <f>IF(AND(COUNTBLANK(D114)=0,CNGE_2025_M1_Secc5_Sub5!$P$72&lt;&gt;"",CNGE_2025_M1_Secc5_Sub5!$P$72&lt;&gt;1,COUNTA(S114:T114)=0),0,IF(AND(COUNTBLANK(D114)=0,CNGE_2025_M1_Secc5_Sub5!$P$72&lt;&gt;"",CNGE_2025_M1_Secc5_Sub5!$P$72=1,COUNTA(S114:T114)=2),0,IF(AND(COUNTBLANK(D114)=1,COUNTA(S114:T114)=0),0,1)))</f>
        <v>0</v>
      </c>
      <c r="AL114" s="793">
        <f>IF(AND(COUNTBLANK(D114)=0,CNGE_2025_M1_Secc5_Sub5!$P$73&lt;&gt;"",CNGE_2025_M1_Secc5_Sub5!$P$73&lt;&gt;1,COUNTA(U114:V114)=0),0,IF(AND(COUNTBLANK(D114)=0,CNGE_2025_M1_Secc5_Sub5!$P$73&lt;&gt;"",CNGE_2025_M1_Secc5_Sub5!$P$73=1,COUNTA(U114:V114)=2),0,IF(AND(COUNTBLANK(D114)=1,COUNTA(U114:V114)=0),0,1)))</f>
        <v>0</v>
      </c>
      <c r="AM114" s="795">
        <f>IF(AND(COUNTBLANK(D114)=0,CNGE_2025_M1_Secc5_Sub5!$P$74&lt;&gt;"",CNGE_2025_M1_Secc5_Sub5!$P$74&lt;&gt;1,COUNTA(W114:X114)=0),0,IF(AND(COUNTBLANK(D114)=0,CNGE_2025_M1_Secc5_Sub5!$P$74&lt;&gt;"",CNGE_2025_M1_Secc5_Sub5!$P$74=1,COUNTA(W114:X114)=2),0,IF(AND(COUNTBLANK(D114)=1,COUNTA(W114:X114)=0),0,1)))</f>
        <v>0</v>
      </c>
      <c r="AN114" s="793">
        <f>IF(AND(COUNTBLANK(D114)=0,CNGE_2025_M1_Secc5_Sub5!$P$75&lt;&gt;"",CNGE_2025_M1_Secc5_Sub5!$P$75&lt;&gt;1,COUNTA(Y114:Z114)=0),0,IF(AND(COUNTBLANK(D114)=0,CNGE_2025_M1_Secc5_Sub5!$P$75&lt;&gt;"",CNGE_2025_M1_Secc5_Sub5!$P$75=1,COUNTA(Y114:Z114)=2),0,IF(AND(COUNTBLANK(D114)=1,COUNTA(Y114:Z114)=0),0,1)))</f>
        <v>0</v>
      </c>
      <c r="AO114" s="795">
        <f>IF(AND(COUNTBLANK(D114)=0,CNGE_2025_M1_Secc5_Sub5!$P$76&lt;&gt;"",CNGE_2025_M1_Secc5_Sub5!$P$76&lt;&gt;1,COUNTA(AA114:AB114)=0),0,IF(AND(COUNTBLANK(D114)=0,CNGE_2025_M1_Secc5_Sub5!$P$76&lt;&gt;"",CNGE_2025_M1_Secc5_Sub5!$P$76=1,COUNTA(AA114:AB114)=2),0,IF(AND(COUNTBLANK(D114)=1,COUNTA(AA114:AB114)=0),0,1)))</f>
        <v>0</v>
      </c>
      <c r="AP114" s="793">
        <f>IF(AND(COUNTBLANK(D114)=0,CNGE_2025_M1_Secc5_Sub5!$P$77&lt;&gt;"",CNGE_2025_M1_Secc5_Sub5!$P$77&lt;&gt;1,COUNTA(AC114:AD114)=0),0,IF(AND(COUNTBLANK(D114)=0,CNGE_2025_M1_Secc5_Sub5!$P$77&lt;&gt;"",CNGE_2025_M1_Secc5_Sub5!$P$77=1,COUNTA(AC114:AD114)=2),0,IF(AND(COUNTBLANK(D114)=1,COUNTA(AC114:AD114)=0),0,1)))</f>
        <v>0</v>
      </c>
      <c r="AQ114" s="723">
        <f t="shared" si="6"/>
        <v>0</v>
      </c>
      <c r="AR114" s="293">
        <f t="shared" si="7"/>
        <v>0</v>
      </c>
      <c r="AS114" s="294" t="str">
        <f>IF(AR114=0,"",
IF(SUM($AR$26:AR114)=1,AT114,
IF($AR$146&gt;SUM($AR$26:AR114),_xlfn.CONCAT(", ",AT114),
IF($AR$146=SUM($AR$26:AR114),_xlfn.CONCAT(" y ",AT114)))))</f>
        <v/>
      </c>
      <c r="AT114" s="89" t="s">
        <v>5262</v>
      </c>
      <c r="BB114" s="439">
        <f>IF(OR(Q114="NS",CNGE_2025_M1_Secc5_Sub5!$T$71="NS"),0,IF(AND(Q114="NA",CNGE_2025_M1_Secc5_Sub5!$T$71="NA"),0,IF(Q114&lt;=SUM(CNGE_2025_M1_Secc5_Sub5!$T$71),0,1)))</f>
        <v>0</v>
      </c>
      <c r="BC114" s="625">
        <f>IF(OR(S114="NS",CNGE_2025_M1_Secc5_Sub5!$T$72="NS"),0,IF(AND(S114="NA",CNGE_2025_M1_Secc5_Sub5!$T$72="NA"),0,IF(S114&lt;=SUM(CNGE_2025_M1_Secc5_Sub5!$T$72),0,1)))</f>
        <v>0</v>
      </c>
      <c r="BD114" s="439">
        <f>IF(OR(U114="NS",CNGE_2025_M1_Secc5_Sub5!$T$73="NS"),0,IF(AND(U114="NA",CNGE_2025_M1_Secc5_Sub5!$T$73="NA"),0,IF(U114&lt;=SUM(CNGE_2025_M1_Secc5_Sub5!$T$73),0,1)))</f>
        <v>0</v>
      </c>
      <c r="BE114" s="625">
        <f>IF(OR(W114="NS",CNGE_2025_M1_Secc5_Sub5!$T$74="NS"),0,IF(AND(W114="NA",CNGE_2025_M1_Secc5_Sub5!$T$74="NA"),0,IF(W114&lt;=SUM(CNGE_2025_M1_Secc5_Sub5!$T$74),0,1)))</f>
        <v>0</v>
      </c>
      <c r="BF114" s="439">
        <f>IF(OR(Y114="NS",CNGE_2025_M1_Secc5_Sub5!$T$75="NS"),0,IF(AND(Y114="NA",CNGE_2025_M1_Secc5_Sub5!$T$75="NA"),0,IF(Y114&lt;=SUM(CNGE_2025_M1_Secc5_Sub5!$T$75),0,1)))</f>
        <v>0</v>
      </c>
      <c r="BG114" s="625">
        <f>IF(OR(AA114="NS",CNGE_2025_M1_Secc5_Sub5!$T$76="NS"),0,IF(AND(AA114="NA",CNGE_2025_M1_Secc5_Sub5!$T$76="NA"),0,IF(AA114&lt;=SUM(CNGE_2025_M1_Secc5_Sub5!$T$76),0,1)))</f>
        <v>0</v>
      </c>
      <c r="BH114" s="439">
        <f>IF(OR(AC114="NS",CNGE_2025_M1_Secc5_Sub5!$T$77="NS"),0,IF(AND(AC114="NA",CNGE_2025_M1_Secc5_Sub5!$T$77="NA"),0,IF(AC114&lt;=SUM(CNGE_2025_M1_Secc5_Sub5!$T$77),0,1)))</f>
        <v>0</v>
      </c>
      <c r="BI114" s="293">
        <f t="shared" si="8"/>
        <v>0</v>
      </c>
      <c r="BJ114" s="294" t="str">
        <f>IF(BI114=0,"",
IF(SUM($BI$26:BI114)=1,BK114,
IF($BI$146&gt;SUM($BI$26:BI114),_xlfn.CONCAT(", ",BK114),
IF($BI$146=SUM($BI$26:BI114),_xlfn.CONCAT(" y ",BK114)))))</f>
        <v/>
      </c>
      <c r="BK114" s="89" t="s">
        <v>5262</v>
      </c>
      <c r="BS114" s="807">
        <f>IF(OR(R114="NS",CNGE_2025_M1_Secc5_Sub5!$T$85="NS"),0,IF(AND(R114="NA",CNGE_2025_M1_Secc5_Sub5!$T$85="NA"),0,IF(R114&lt;=SUM(CNGE_2025_M1_Secc5_Sub5!$T$85),0,1)))</f>
        <v>0</v>
      </c>
      <c r="BT114" s="492">
        <f>IF(OR(T114="NS",CNGE_2025_M1_Secc5_Sub5!$T$86="NS"),0,IF(AND(T114="NA",CNGE_2025_M1_Secc5_Sub5!$T$86="NA"),0,IF(T114&lt;=SUM(CNGE_2025_M1_Secc5_Sub5!$T$86),0,1)))</f>
        <v>0</v>
      </c>
      <c r="BU114" s="807">
        <f>IF(OR(V114="NS",CNGE_2025_M1_Secc5_Sub5!$T$87="NS"),0,IF(AND(V114="NA",CNGE_2025_M1_Secc5_Sub5!$T$87="NA"),0,IF(V114&lt;=SUM(CNGE_2025_M1_Secc5_Sub5!$T$87),0,1)))</f>
        <v>0</v>
      </c>
      <c r="BV114" s="492">
        <f>IF(OR(X114="NS",CNGE_2025_M1_Secc5_Sub5!$T$88="NS"),0,IF(AND(X114="NA",CNGE_2025_M1_Secc5_Sub5!$T$88="NA"),0,IF(X114&lt;=SUM(CNGE_2025_M1_Secc5_Sub5!$T$88),0,1)))</f>
        <v>0</v>
      </c>
      <c r="BW114" s="807">
        <f>IF(OR(Z114="NS",CNGE_2025_M1_Secc5_Sub5!$T$89="NS"),0,IF(AND(Z114="NA",CNGE_2025_M1_Secc5_Sub5!$T$89="NA"),0,IF(Z114&lt;=SUM(CNGE_2025_M1_Secc5_Sub5!$T$89),0,1)))</f>
        <v>0</v>
      </c>
      <c r="BX114" s="492">
        <f>IF(OR(AB114="NS",CNGE_2025_M1_Secc5_Sub5!$T$90="NS"),0,IF(AND(AB114="NA",CNGE_2025_M1_Secc5_Sub5!$T$90="NA"),0,IF(AB114&lt;=SUM(CNGE_2025_M1_Secc5_Sub5!$T$90),0,1)))</f>
        <v>0</v>
      </c>
      <c r="BY114" s="807">
        <f>IF(OR(AD114="NS",CNGE_2025_M1_Secc5_Sub5!$T$91="NS"),0,IF(AND(AD114="NA",CNGE_2025_M1_Secc5_Sub5!$T$91="NA"),0,IF(AD114&lt;=SUM(CNGE_2025_M1_Secc5_Sub5!$T$91),0,1)))</f>
        <v>0</v>
      </c>
      <c r="BZ114" s="293">
        <f t="shared" si="9"/>
        <v>0</v>
      </c>
      <c r="CA114" s="294" t="str">
        <f>IF(BZ114=0,"",
IF(SUM($BZ$26:BZ114)=1,CB114,
IF($BZ$146&gt;SUM($BZ$26:BZ114),_xlfn.CONCAT(", ",CB114),
IF($BZ$146=SUM($BZ$26:BZ114),_xlfn.CONCAT(" y ",CB114)))))</f>
        <v/>
      </c>
      <c r="CB114" s="89" t="s">
        <v>5262</v>
      </c>
    </row>
    <row r="115" spans="1:80" ht="15" customHeight="1">
      <c r="A115" s="133"/>
      <c r="C115" s="58" t="s">
        <v>5263</v>
      </c>
      <c r="D115" s="1125" t="str">
        <f>IF(CNGE_2025_M1_Secc5_Sub1!$D120="","",CNGE_2025_M1_Secc5_Sub1!$D120)</f>
        <v/>
      </c>
      <c r="E115" s="889"/>
      <c r="F115" s="889"/>
      <c r="G115" s="889"/>
      <c r="H115" s="889"/>
      <c r="I115" s="889"/>
      <c r="J115" s="889"/>
      <c r="K115" s="889"/>
      <c r="L115" s="889"/>
      <c r="M115" s="889"/>
      <c r="N115" s="890"/>
      <c r="O115" s="992"/>
      <c r="P115" s="885"/>
      <c r="Q115" s="813"/>
      <c r="R115" s="813"/>
      <c r="S115" s="813"/>
      <c r="T115" s="813"/>
      <c r="U115" s="813"/>
      <c r="V115" s="813"/>
      <c r="W115" s="813"/>
      <c r="X115" s="813"/>
      <c r="Y115" s="813"/>
      <c r="Z115" s="813"/>
      <c r="AA115" s="813"/>
      <c r="AB115" s="813"/>
      <c r="AC115" s="813"/>
      <c r="AD115" s="813"/>
      <c r="AI115" s="767">
        <f t="shared" si="5"/>
        <v>0</v>
      </c>
      <c r="AJ115" s="793">
        <f>IF(AND(COUNTBLANK(D115)=0,CNGE_2025_M1_Secc5_Sub5!$P$71&lt;&gt;"",CNGE_2025_M1_Secc5_Sub5!$P$71&lt;&gt;1,COUNTA(Q115:R115)=0),0,IF(AND(COUNTBLANK(D115)=0,CNGE_2025_M1_Secc5_Sub5!$P$71&lt;&gt;"",CNGE_2025_M1_Secc5_Sub5!$P$71=1,COUNTA(Q115:R115)=2),0,IF(AND(COUNTBLANK(D115)=1,COUNTA(Q115:R115)=0),0,1)))</f>
        <v>0</v>
      </c>
      <c r="AK115" s="795">
        <f>IF(AND(COUNTBLANK(D115)=0,CNGE_2025_M1_Secc5_Sub5!$P$72&lt;&gt;"",CNGE_2025_M1_Secc5_Sub5!$P$72&lt;&gt;1,COUNTA(S115:T115)=0),0,IF(AND(COUNTBLANK(D115)=0,CNGE_2025_M1_Secc5_Sub5!$P$72&lt;&gt;"",CNGE_2025_M1_Secc5_Sub5!$P$72=1,COUNTA(S115:T115)=2),0,IF(AND(COUNTBLANK(D115)=1,COUNTA(S115:T115)=0),0,1)))</f>
        <v>0</v>
      </c>
      <c r="AL115" s="793">
        <f>IF(AND(COUNTBLANK(D115)=0,CNGE_2025_M1_Secc5_Sub5!$P$73&lt;&gt;"",CNGE_2025_M1_Secc5_Sub5!$P$73&lt;&gt;1,COUNTA(U115:V115)=0),0,IF(AND(COUNTBLANK(D115)=0,CNGE_2025_M1_Secc5_Sub5!$P$73&lt;&gt;"",CNGE_2025_M1_Secc5_Sub5!$P$73=1,COUNTA(U115:V115)=2),0,IF(AND(COUNTBLANK(D115)=1,COUNTA(U115:V115)=0),0,1)))</f>
        <v>0</v>
      </c>
      <c r="AM115" s="795">
        <f>IF(AND(COUNTBLANK(D115)=0,CNGE_2025_M1_Secc5_Sub5!$P$74&lt;&gt;"",CNGE_2025_M1_Secc5_Sub5!$P$74&lt;&gt;1,COUNTA(W115:X115)=0),0,IF(AND(COUNTBLANK(D115)=0,CNGE_2025_M1_Secc5_Sub5!$P$74&lt;&gt;"",CNGE_2025_M1_Secc5_Sub5!$P$74=1,COUNTA(W115:X115)=2),0,IF(AND(COUNTBLANK(D115)=1,COUNTA(W115:X115)=0),0,1)))</f>
        <v>0</v>
      </c>
      <c r="AN115" s="793">
        <f>IF(AND(COUNTBLANK(D115)=0,CNGE_2025_M1_Secc5_Sub5!$P$75&lt;&gt;"",CNGE_2025_M1_Secc5_Sub5!$P$75&lt;&gt;1,COUNTA(Y115:Z115)=0),0,IF(AND(COUNTBLANK(D115)=0,CNGE_2025_M1_Secc5_Sub5!$P$75&lt;&gt;"",CNGE_2025_M1_Secc5_Sub5!$P$75=1,COUNTA(Y115:Z115)=2),0,IF(AND(COUNTBLANK(D115)=1,COUNTA(Y115:Z115)=0),0,1)))</f>
        <v>0</v>
      </c>
      <c r="AO115" s="795">
        <f>IF(AND(COUNTBLANK(D115)=0,CNGE_2025_M1_Secc5_Sub5!$P$76&lt;&gt;"",CNGE_2025_M1_Secc5_Sub5!$P$76&lt;&gt;1,COUNTA(AA115:AB115)=0),0,IF(AND(COUNTBLANK(D115)=0,CNGE_2025_M1_Secc5_Sub5!$P$76&lt;&gt;"",CNGE_2025_M1_Secc5_Sub5!$P$76=1,COUNTA(AA115:AB115)=2),0,IF(AND(COUNTBLANK(D115)=1,COUNTA(AA115:AB115)=0),0,1)))</f>
        <v>0</v>
      </c>
      <c r="AP115" s="793">
        <f>IF(AND(COUNTBLANK(D115)=0,CNGE_2025_M1_Secc5_Sub5!$P$77&lt;&gt;"",CNGE_2025_M1_Secc5_Sub5!$P$77&lt;&gt;1,COUNTA(AC115:AD115)=0),0,IF(AND(COUNTBLANK(D115)=0,CNGE_2025_M1_Secc5_Sub5!$P$77&lt;&gt;"",CNGE_2025_M1_Secc5_Sub5!$P$77=1,COUNTA(AC115:AD115)=2),0,IF(AND(COUNTBLANK(D115)=1,COUNTA(AC115:AD115)=0),0,1)))</f>
        <v>0</v>
      </c>
      <c r="AQ115" s="723">
        <f t="shared" si="6"/>
        <v>0</v>
      </c>
      <c r="AR115" s="293">
        <f t="shared" si="7"/>
        <v>0</v>
      </c>
      <c r="AS115" s="294" t="str">
        <f>IF(AR115=0,"",
IF(SUM($AR$26:AR115)=1,AT115,
IF($AR$146&gt;SUM($AR$26:AR115),_xlfn.CONCAT(", ",AT115),
IF($AR$146=SUM($AR$26:AR115),_xlfn.CONCAT(" y ",AT115)))))</f>
        <v/>
      </c>
      <c r="AT115" s="89" t="s">
        <v>5264</v>
      </c>
      <c r="BB115" s="439">
        <f>IF(OR(Q115="NS",CNGE_2025_M1_Secc5_Sub5!$T$71="NS"),0,IF(AND(Q115="NA",CNGE_2025_M1_Secc5_Sub5!$T$71="NA"),0,IF(Q115&lt;=SUM(CNGE_2025_M1_Secc5_Sub5!$T$71),0,1)))</f>
        <v>0</v>
      </c>
      <c r="BC115" s="625">
        <f>IF(OR(S115="NS",CNGE_2025_M1_Secc5_Sub5!$T$72="NS"),0,IF(AND(S115="NA",CNGE_2025_M1_Secc5_Sub5!$T$72="NA"),0,IF(S115&lt;=SUM(CNGE_2025_M1_Secc5_Sub5!$T$72),0,1)))</f>
        <v>0</v>
      </c>
      <c r="BD115" s="439">
        <f>IF(OR(U115="NS",CNGE_2025_M1_Secc5_Sub5!$T$73="NS"),0,IF(AND(U115="NA",CNGE_2025_M1_Secc5_Sub5!$T$73="NA"),0,IF(U115&lt;=SUM(CNGE_2025_M1_Secc5_Sub5!$T$73),0,1)))</f>
        <v>0</v>
      </c>
      <c r="BE115" s="625">
        <f>IF(OR(W115="NS",CNGE_2025_M1_Secc5_Sub5!$T$74="NS"),0,IF(AND(W115="NA",CNGE_2025_M1_Secc5_Sub5!$T$74="NA"),0,IF(W115&lt;=SUM(CNGE_2025_M1_Secc5_Sub5!$T$74),0,1)))</f>
        <v>0</v>
      </c>
      <c r="BF115" s="439">
        <f>IF(OR(Y115="NS",CNGE_2025_M1_Secc5_Sub5!$T$75="NS"),0,IF(AND(Y115="NA",CNGE_2025_M1_Secc5_Sub5!$T$75="NA"),0,IF(Y115&lt;=SUM(CNGE_2025_M1_Secc5_Sub5!$T$75),0,1)))</f>
        <v>0</v>
      </c>
      <c r="BG115" s="625">
        <f>IF(OR(AA115="NS",CNGE_2025_M1_Secc5_Sub5!$T$76="NS"),0,IF(AND(AA115="NA",CNGE_2025_M1_Secc5_Sub5!$T$76="NA"),0,IF(AA115&lt;=SUM(CNGE_2025_M1_Secc5_Sub5!$T$76),0,1)))</f>
        <v>0</v>
      </c>
      <c r="BH115" s="439">
        <f>IF(OR(AC115="NS",CNGE_2025_M1_Secc5_Sub5!$T$77="NS"),0,IF(AND(AC115="NA",CNGE_2025_M1_Secc5_Sub5!$T$77="NA"),0,IF(AC115&lt;=SUM(CNGE_2025_M1_Secc5_Sub5!$T$77),0,1)))</f>
        <v>0</v>
      </c>
      <c r="BI115" s="293">
        <f t="shared" si="8"/>
        <v>0</v>
      </c>
      <c r="BJ115" s="294" t="str">
        <f>IF(BI115=0,"",
IF(SUM($BI$26:BI115)=1,BK115,
IF($BI$146&gt;SUM($BI$26:BI115),_xlfn.CONCAT(", ",BK115),
IF($BI$146=SUM($BI$26:BI115),_xlfn.CONCAT(" y ",BK115)))))</f>
        <v/>
      </c>
      <c r="BK115" s="89" t="s">
        <v>5264</v>
      </c>
      <c r="BS115" s="807">
        <f>IF(OR(R115="NS",CNGE_2025_M1_Secc5_Sub5!$T$85="NS"),0,IF(AND(R115="NA",CNGE_2025_M1_Secc5_Sub5!$T$85="NA"),0,IF(R115&lt;=SUM(CNGE_2025_M1_Secc5_Sub5!$T$85),0,1)))</f>
        <v>0</v>
      </c>
      <c r="BT115" s="492">
        <f>IF(OR(T115="NS",CNGE_2025_M1_Secc5_Sub5!$T$86="NS"),0,IF(AND(T115="NA",CNGE_2025_M1_Secc5_Sub5!$T$86="NA"),0,IF(T115&lt;=SUM(CNGE_2025_M1_Secc5_Sub5!$T$86),0,1)))</f>
        <v>0</v>
      </c>
      <c r="BU115" s="807">
        <f>IF(OR(V115="NS",CNGE_2025_M1_Secc5_Sub5!$T$87="NS"),0,IF(AND(V115="NA",CNGE_2025_M1_Secc5_Sub5!$T$87="NA"),0,IF(V115&lt;=SUM(CNGE_2025_M1_Secc5_Sub5!$T$87),0,1)))</f>
        <v>0</v>
      </c>
      <c r="BV115" s="492">
        <f>IF(OR(X115="NS",CNGE_2025_M1_Secc5_Sub5!$T$88="NS"),0,IF(AND(X115="NA",CNGE_2025_M1_Secc5_Sub5!$T$88="NA"),0,IF(X115&lt;=SUM(CNGE_2025_M1_Secc5_Sub5!$T$88),0,1)))</f>
        <v>0</v>
      </c>
      <c r="BW115" s="807">
        <f>IF(OR(Z115="NS",CNGE_2025_M1_Secc5_Sub5!$T$89="NS"),0,IF(AND(Z115="NA",CNGE_2025_M1_Secc5_Sub5!$T$89="NA"),0,IF(Z115&lt;=SUM(CNGE_2025_M1_Secc5_Sub5!$T$89),0,1)))</f>
        <v>0</v>
      </c>
      <c r="BX115" s="492">
        <f>IF(OR(AB115="NS",CNGE_2025_M1_Secc5_Sub5!$T$90="NS"),0,IF(AND(AB115="NA",CNGE_2025_M1_Secc5_Sub5!$T$90="NA"),0,IF(AB115&lt;=SUM(CNGE_2025_M1_Secc5_Sub5!$T$90),0,1)))</f>
        <v>0</v>
      </c>
      <c r="BY115" s="807">
        <f>IF(OR(AD115="NS",CNGE_2025_M1_Secc5_Sub5!$T$91="NS"),0,IF(AND(AD115="NA",CNGE_2025_M1_Secc5_Sub5!$T$91="NA"),0,IF(AD115&lt;=SUM(CNGE_2025_M1_Secc5_Sub5!$T$91),0,1)))</f>
        <v>0</v>
      </c>
      <c r="BZ115" s="293">
        <f t="shared" si="9"/>
        <v>0</v>
      </c>
      <c r="CA115" s="294" t="str">
        <f>IF(BZ115=0,"",
IF(SUM($BZ$26:BZ115)=1,CB115,
IF($BZ$146&gt;SUM($BZ$26:BZ115),_xlfn.CONCAT(", ",CB115),
IF($BZ$146=SUM($BZ$26:BZ115),_xlfn.CONCAT(" y ",CB115)))))</f>
        <v/>
      </c>
      <c r="CB115" s="89" t="s">
        <v>5264</v>
      </c>
    </row>
    <row r="116" spans="1:80" ht="15" customHeight="1">
      <c r="A116" s="133"/>
      <c r="C116" s="58" t="s">
        <v>5265</v>
      </c>
      <c r="D116" s="1125" t="str">
        <f>IF(CNGE_2025_M1_Secc5_Sub1!$D121="","",CNGE_2025_M1_Secc5_Sub1!$D121)</f>
        <v/>
      </c>
      <c r="E116" s="889"/>
      <c r="F116" s="889"/>
      <c r="G116" s="889"/>
      <c r="H116" s="889"/>
      <c r="I116" s="889"/>
      <c r="J116" s="889"/>
      <c r="K116" s="889"/>
      <c r="L116" s="889"/>
      <c r="M116" s="889"/>
      <c r="N116" s="890"/>
      <c r="O116" s="992"/>
      <c r="P116" s="885"/>
      <c r="Q116" s="813"/>
      <c r="R116" s="813"/>
      <c r="S116" s="813"/>
      <c r="T116" s="813"/>
      <c r="U116" s="813"/>
      <c r="V116" s="813"/>
      <c r="W116" s="813"/>
      <c r="X116" s="813"/>
      <c r="Y116" s="813"/>
      <c r="Z116" s="813"/>
      <c r="AA116" s="813"/>
      <c r="AB116" s="813"/>
      <c r="AC116" s="813"/>
      <c r="AD116" s="813"/>
      <c r="AI116" s="767">
        <f t="shared" si="5"/>
        <v>0</v>
      </c>
      <c r="AJ116" s="793">
        <f>IF(AND(COUNTBLANK(D116)=0,CNGE_2025_M1_Secc5_Sub5!$P$71&lt;&gt;"",CNGE_2025_M1_Secc5_Sub5!$P$71&lt;&gt;1,COUNTA(Q116:R116)=0),0,IF(AND(COUNTBLANK(D116)=0,CNGE_2025_M1_Secc5_Sub5!$P$71&lt;&gt;"",CNGE_2025_M1_Secc5_Sub5!$P$71=1,COUNTA(Q116:R116)=2),0,IF(AND(COUNTBLANK(D116)=1,COUNTA(Q116:R116)=0),0,1)))</f>
        <v>0</v>
      </c>
      <c r="AK116" s="795">
        <f>IF(AND(COUNTBLANK(D116)=0,CNGE_2025_M1_Secc5_Sub5!$P$72&lt;&gt;"",CNGE_2025_M1_Secc5_Sub5!$P$72&lt;&gt;1,COUNTA(S116:T116)=0),0,IF(AND(COUNTBLANK(D116)=0,CNGE_2025_M1_Secc5_Sub5!$P$72&lt;&gt;"",CNGE_2025_M1_Secc5_Sub5!$P$72=1,COUNTA(S116:T116)=2),0,IF(AND(COUNTBLANK(D116)=1,COUNTA(S116:T116)=0),0,1)))</f>
        <v>0</v>
      </c>
      <c r="AL116" s="793">
        <f>IF(AND(COUNTBLANK(D116)=0,CNGE_2025_M1_Secc5_Sub5!$P$73&lt;&gt;"",CNGE_2025_M1_Secc5_Sub5!$P$73&lt;&gt;1,COUNTA(U116:V116)=0),0,IF(AND(COUNTBLANK(D116)=0,CNGE_2025_M1_Secc5_Sub5!$P$73&lt;&gt;"",CNGE_2025_M1_Secc5_Sub5!$P$73=1,COUNTA(U116:V116)=2),0,IF(AND(COUNTBLANK(D116)=1,COUNTA(U116:V116)=0),0,1)))</f>
        <v>0</v>
      </c>
      <c r="AM116" s="795">
        <f>IF(AND(COUNTBLANK(D116)=0,CNGE_2025_M1_Secc5_Sub5!$P$74&lt;&gt;"",CNGE_2025_M1_Secc5_Sub5!$P$74&lt;&gt;1,COUNTA(W116:X116)=0),0,IF(AND(COUNTBLANK(D116)=0,CNGE_2025_M1_Secc5_Sub5!$P$74&lt;&gt;"",CNGE_2025_M1_Secc5_Sub5!$P$74=1,COUNTA(W116:X116)=2),0,IF(AND(COUNTBLANK(D116)=1,COUNTA(W116:X116)=0),0,1)))</f>
        <v>0</v>
      </c>
      <c r="AN116" s="793">
        <f>IF(AND(COUNTBLANK(D116)=0,CNGE_2025_M1_Secc5_Sub5!$P$75&lt;&gt;"",CNGE_2025_M1_Secc5_Sub5!$P$75&lt;&gt;1,COUNTA(Y116:Z116)=0),0,IF(AND(COUNTBLANK(D116)=0,CNGE_2025_M1_Secc5_Sub5!$P$75&lt;&gt;"",CNGE_2025_M1_Secc5_Sub5!$P$75=1,COUNTA(Y116:Z116)=2),0,IF(AND(COUNTBLANK(D116)=1,COUNTA(Y116:Z116)=0),0,1)))</f>
        <v>0</v>
      </c>
      <c r="AO116" s="795">
        <f>IF(AND(COUNTBLANK(D116)=0,CNGE_2025_M1_Secc5_Sub5!$P$76&lt;&gt;"",CNGE_2025_M1_Secc5_Sub5!$P$76&lt;&gt;1,COUNTA(AA116:AB116)=0),0,IF(AND(COUNTBLANK(D116)=0,CNGE_2025_M1_Secc5_Sub5!$P$76&lt;&gt;"",CNGE_2025_M1_Secc5_Sub5!$P$76=1,COUNTA(AA116:AB116)=2),0,IF(AND(COUNTBLANK(D116)=1,COUNTA(AA116:AB116)=0),0,1)))</f>
        <v>0</v>
      </c>
      <c r="AP116" s="793">
        <f>IF(AND(COUNTBLANK(D116)=0,CNGE_2025_M1_Secc5_Sub5!$P$77&lt;&gt;"",CNGE_2025_M1_Secc5_Sub5!$P$77&lt;&gt;1,COUNTA(AC116:AD116)=0),0,IF(AND(COUNTBLANK(D116)=0,CNGE_2025_M1_Secc5_Sub5!$P$77&lt;&gt;"",CNGE_2025_M1_Secc5_Sub5!$P$77=1,COUNTA(AC116:AD116)=2),0,IF(AND(COUNTBLANK(D116)=1,COUNTA(AC116:AD116)=0),0,1)))</f>
        <v>0</v>
      </c>
      <c r="AQ116" s="723">
        <f t="shared" si="6"/>
        <v>0</v>
      </c>
      <c r="AR116" s="293">
        <f t="shared" si="7"/>
        <v>0</v>
      </c>
      <c r="AS116" s="294" t="str">
        <f>IF(AR116=0,"",
IF(SUM($AR$26:AR116)=1,AT116,
IF($AR$146&gt;SUM($AR$26:AR116),_xlfn.CONCAT(", ",AT116),
IF($AR$146=SUM($AR$26:AR116),_xlfn.CONCAT(" y ",AT116)))))</f>
        <v/>
      </c>
      <c r="AT116" s="89" t="s">
        <v>5266</v>
      </c>
      <c r="BB116" s="439">
        <f>IF(OR(Q116="NS",CNGE_2025_M1_Secc5_Sub5!$T$71="NS"),0,IF(AND(Q116="NA",CNGE_2025_M1_Secc5_Sub5!$T$71="NA"),0,IF(Q116&lt;=SUM(CNGE_2025_M1_Secc5_Sub5!$T$71),0,1)))</f>
        <v>0</v>
      </c>
      <c r="BC116" s="625">
        <f>IF(OR(S116="NS",CNGE_2025_M1_Secc5_Sub5!$T$72="NS"),0,IF(AND(S116="NA",CNGE_2025_M1_Secc5_Sub5!$T$72="NA"),0,IF(S116&lt;=SUM(CNGE_2025_M1_Secc5_Sub5!$T$72),0,1)))</f>
        <v>0</v>
      </c>
      <c r="BD116" s="439">
        <f>IF(OR(U116="NS",CNGE_2025_M1_Secc5_Sub5!$T$73="NS"),0,IF(AND(U116="NA",CNGE_2025_M1_Secc5_Sub5!$T$73="NA"),0,IF(U116&lt;=SUM(CNGE_2025_M1_Secc5_Sub5!$T$73),0,1)))</f>
        <v>0</v>
      </c>
      <c r="BE116" s="625">
        <f>IF(OR(W116="NS",CNGE_2025_M1_Secc5_Sub5!$T$74="NS"),0,IF(AND(W116="NA",CNGE_2025_M1_Secc5_Sub5!$T$74="NA"),0,IF(W116&lt;=SUM(CNGE_2025_M1_Secc5_Sub5!$T$74),0,1)))</f>
        <v>0</v>
      </c>
      <c r="BF116" s="439">
        <f>IF(OR(Y116="NS",CNGE_2025_M1_Secc5_Sub5!$T$75="NS"),0,IF(AND(Y116="NA",CNGE_2025_M1_Secc5_Sub5!$T$75="NA"),0,IF(Y116&lt;=SUM(CNGE_2025_M1_Secc5_Sub5!$T$75),0,1)))</f>
        <v>0</v>
      </c>
      <c r="BG116" s="625">
        <f>IF(OR(AA116="NS",CNGE_2025_M1_Secc5_Sub5!$T$76="NS"),0,IF(AND(AA116="NA",CNGE_2025_M1_Secc5_Sub5!$T$76="NA"),0,IF(AA116&lt;=SUM(CNGE_2025_M1_Secc5_Sub5!$T$76),0,1)))</f>
        <v>0</v>
      </c>
      <c r="BH116" s="439">
        <f>IF(OR(AC116="NS",CNGE_2025_M1_Secc5_Sub5!$T$77="NS"),0,IF(AND(AC116="NA",CNGE_2025_M1_Secc5_Sub5!$T$77="NA"),0,IF(AC116&lt;=SUM(CNGE_2025_M1_Secc5_Sub5!$T$77),0,1)))</f>
        <v>0</v>
      </c>
      <c r="BI116" s="293">
        <f t="shared" si="8"/>
        <v>0</v>
      </c>
      <c r="BJ116" s="294" t="str">
        <f>IF(BI116=0,"",
IF(SUM($BI$26:BI116)=1,BK116,
IF($BI$146&gt;SUM($BI$26:BI116),_xlfn.CONCAT(", ",BK116),
IF($BI$146=SUM($BI$26:BI116),_xlfn.CONCAT(" y ",BK116)))))</f>
        <v/>
      </c>
      <c r="BK116" s="89" t="s">
        <v>5266</v>
      </c>
      <c r="BS116" s="807">
        <f>IF(OR(R116="NS",CNGE_2025_M1_Secc5_Sub5!$T$85="NS"),0,IF(AND(R116="NA",CNGE_2025_M1_Secc5_Sub5!$T$85="NA"),0,IF(R116&lt;=SUM(CNGE_2025_M1_Secc5_Sub5!$T$85),0,1)))</f>
        <v>0</v>
      </c>
      <c r="BT116" s="492">
        <f>IF(OR(T116="NS",CNGE_2025_M1_Secc5_Sub5!$T$86="NS"),0,IF(AND(T116="NA",CNGE_2025_M1_Secc5_Sub5!$T$86="NA"),0,IF(T116&lt;=SUM(CNGE_2025_M1_Secc5_Sub5!$T$86),0,1)))</f>
        <v>0</v>
      </c>
      <c r="BU116" s="807">
        <f>IF(OR(V116="NS",CNGE_2025_M1_Secc5_Sub5!$T$87="NS"),0,IF(AND(V116="NA",CNGE_2025_M1_Secc5_Sub5!$T$87="NA"),0,IF(V116&lt;=SUM(CNGE_2025_M1_Secc5_Sub5!$T$87),0,1)))</f>
        <v>0</v>
      </c>
      <c r="BV116" s="492">
        <f>IF(OR(X116="NS",CNGE_2025_M1_Secc5_Sub5!$T$88="NS"),0,IF(AND(X116="NA",CNGE_2025_M1_Secc5_Sub5!$T$88="NA"),0,IF(X116&lt;=SUM(CNGE_2025_M1_Secc5_Sub5!$T$88),0,1)))</f>
        <v>0</v>
      </c>
      <c r="BW116" s="807">
        <f>IF(OR(Z116="NS",CNGE_2025_M1_Secc5_Sub5!$T$89="NS"),0,IF(AND(Z116="NA",CNGE_2025_M1_Secc5_Sub5!$T$89="NA"),0,IF(Z116&lt;=SUM(CNGE_2025_M1_Secc5_Sub5!$T$89),0,1)))</f>
        <v>0</v>
      </c>
      <c r="BX116" s="492">
        <f>IF(OR(AB116="NS",CNGE_2025_M1_Secc5_Sub5!$T$90="NS"),0,IF(AND(AB116="NA",CNGE_2025_M1_Secc5_Sub5!$T$90="NA"),0,IF(AB116&lt;=SUM(CNGE_2025_M1_Secc5_Sub5!$T$90),0,1)))</f>
        <v>0</v>
      </c>
      <c r="BY116" s="807">
        <f>IF(OR(AD116="NS",CNGE_2025_M1_Secc5_Sub5!$T$91="NS"),0,IF(AND(AD116="NA",CNGE_2025_M1_Secc5_Sub5!$T$91="NA"),0,IF(AD116&lt;=SUM(CNGE_2025_M1_Secc5_Sub5!$T$91),0,1)))</f>
        <v>0</v>
      </c>
      <c r="BZ116" s="293">
        <f t="shared" si="9"/>
        <v>0</v>
      </c>
      <c r="CA116" s="294" t="str">
        <f>IF(BZ116=0,"",
IF(SUM($BZ$26:BZ116)=1,CB116,
IF($BZ$146&gt;SUM($BZ$26:BZ116),_xlfn.CONCAT(", ",CB116),
IF($BZ$146=SUM($BZ$26:BZ116),_xlfn.CONCAT(" y ",CB116)))))</f>
        <v/>
      </c>
      <c r="CB116" s="89" t="s">
        <v>5266</v>
      </c>
    </row>
    <row r="117" spans="1:80" ht="15" customHeight="1">
      <c r="A117" s="133"/>
      <c r="C117" s="58" t="s">
        <v>5267</v>
      </c>
      <c r="D117" s="1125" t="str">
        <f>IF(CNGE_2025_M1_Secc5_Sub1!$D122="","",CNGE_2025_M1_Secc5_Sub1!$D122)</f>
        <v/>
      </c>
      <c r="E117" s="889"/>
      <c r="F117" s="889"/>
      <c r="G117" s="889"/>
      <c r="H117" s="889"/>
      <c r="I117" s="889"/>
      <c r="J117" s="889"/>
      <c r="K117" s="889"/>
      <c r="L117" s="889"/>
      <c r="M117" s="889"/>
      <c r="N117" s="890"/>
      <c r="O117" s="992"/>
      <c r="P117" s="885"/>
      <c r="Q117" s="813"/>
      <c r="R117" s="813"/>
      <c r="S117" s="813"/>
      <c r="T117" s="813"/>
      <c r="U117" s="813"/>
      <c r="V117" s="813"/>
      <c r="W117" s="813"/>
      <c r="X117" s="813"/>
      <c r="Y117" s="813"/>
      <c r="Z117" s="813"/>
      <c r="AA117" s="813"/>
      <c r="AB117" s="813"/>
      <c r="AC117" s="813"/>
      <c r="AD117" s="813"/>
      <c r="AI117" s="767">
        <f t="shared" si="5"/>
        <v>0</v>
      </c>
      <c r="AJ117" s="793">
        <f>IF(AND(COUNTBLANK(D117)=0,CNGE_2025_M1_Secc5_Sub5!$P$71&lt;&gt;"",CNGE_2025_M1_Secc5_Sub5!$P$71&lt;&gt;1,COUNTA(Q117:R117)=0),0,IF(AND(COUNTBLANK(D117)=0,CNGE_2025_M1_Secc5_Sub5!$P$71&lt;&gt;"",CNGE_2025_M1_Secc5_Sub5!$P$71=1,COUNTA(Q117:R117)=2),0,IF(AND(COUNTBLANK(D117)=1,COUNTA(Q117:R117)=0),0,1)))</f>
        <v>0</v>
      </c>
      <c r="AK117" s="795">
        <f>IF(AND(COUNTBLANK(D117)=0,CNGE_2025_M1_Secc5_Sub5!$P$72&lt;&gt;"",CNGE_2025_M1_Secc5_Sub5!$P$72&lt;&gt;1,COUNTA(S117:T117)=0),0,IF(AND(COUNTBLANK(D117)=0,CNGE_2025_M1_Secc5_Sub5!$P$72&lt;&gt;"",CNGE_2025_M1_Secc5_Sub5!$P$72=1,COUNTA(S117:T117)=2),0,IF(AND(COUNTBLANK(D117)=1,COUNTA(S117:T117)=0),0,1)))</f>
        <v>0</v>
      </c>
      <c r="AL117" s="793">
        <f>IF(AND(COUNTBLANK(D117)=0,CNGE_2025_M1_Secc5_Sub5!$P$73&lt;&gt;"",CNGE_2025_M1_Secc5_Sub5!$P$73&lt;&gt;1,COUNTA(U117:V117)=0),0,IF(AND(COUNTBLANK(D117)=0,CNGE_2025_M1_Secc5_Sub5!$P$73&lt;&gt;"",CNGE_2025_M1_Secc5_Sub5!$P$73=1,COUNTA(U117:V117)=2),0,IF(AND(COUNTBLANK(D117)=1,COUNTA(U117:V117)=0),0,1)))</f>
        <v>0</v>
      </c>
      <c r="AM117" s="795">
        <f>IF(AND(COUNTBLANK(D117)=0,CNGE_2025_M1_Secc5_Sub5!$P$74&lt;&gt;"",CNGE_2025_M1_Secc5_Sub5!$P$74&lt;&gt;1,COUNTA(W117:X117)=0),0,IF(AND(COUNTBLANK(D117)=0,CNGE_2025_M1_Secc5_Sub5!$P$74&lt;&gt;"",CNGE_2025_M1_Secc5_Sub5!$P$74=1,COUNTA(W117:X117)=2),0,IF(AND(COUNTBLANK(D117)=1,COUNTA(W117:X117)=0),0,1)))</f>
        <v>0</v>
      </c>
      <c r="AN117" s="793">
        <f>IF(AND(COUNTBLANK(D117)=0,CNGE_2025_M1_Secc5_Sub5!$P$75&lt;&gt;"",CNGE_2025_M1_Secc5_Sub5!$P$75&lt;&gt;1,COUNTA(Y117:Z117)=0),0,IF(AND(COUNTBLANK(D117)=0,CNGE_2025_M1_Secc5_Sub5!$P$75&lt;&gt;"",CNGE_2025_M1_Secc5_Sub5!$P$75=1,COUNTA(Y117:Z117)=2),0,IF(AND(COUNTBLANK(D117)=1,COUNTA(Y117:Z117)=0),0,1)))</f>
        <v>0</v>
      </c>
      <c r="AO117" s="795">
        <f>IF(AND(COUNTBLANK(D117)=0,CNGE_2025_M1_Secc5_Sub5!$P$76&lt;&gt;"",CNGE_2025_M1_Secc5_Sub5!$P$76&lt;&gt;1,COUNTA(AA117:AB117)=0),0,IF(AND(COUNTBLANK(D117)=0,CNGE_2025_M1_Secc5_Sub5!$P$76&lt;&gt;"",CNGE_2025_M1_Secc5_Sub5!$P$76=1,COUNTA(AA117:AB117)=2),0,IF(AND(COUNTBLANK(D117)=1,COUNTA(AA117:AB117)=0),0,1)))</f>
        <v>0</v>
      </c>
      <c r="AP117" s="793">
        <f>IF(AND(COUNTBLANK(D117)=0,CNGE_2025_M1_Secc5_Sub5!$P$77&lt;&gt;"",CNGE_2025_M1_Secc5_Sub5!$P$77&lt;&gt;1,COUNTA(AC117:AD117)=0),0,IF(AND(COUNTBLANK(D117)=0,CNGE_2025_M1_Secc5_Sub5!$P$77&lt;&gt;"",CNGE_2025_M1_Secc5_Sub5!$P$77=1,COUNTA(AC117:AD117)=2),0,IF(AND(COUNTBLANK(D117)=1,COUNTA(AC117:AD117)=0),0,1)))</f>
        <v>0</v>
      </c>
      <c r="AQ117" s="723">
        <f t="shared" si="6"/>
        <v>0</v>
      </c>
      <c r="AR117" s="293">
        <f t="shared" si="7"/>
        <v>0</v>
      </c>
      <c r="AS117" s="294" t="str">
        <f>IF(AR117=0,"",
IF(SUM($AR$26:AR117)=1,AT117,
IF($AR$146&gt;SUM($AR$26:AR117),_xlfn.CONCAT(", ",AT117),
IF($AR$146=SUM($AR$26:AR117),_xlfn.CONCAT(" y ",AT117)))))</f>
        <v/>
      </c>
      <c r="AT117" s="89" t="s">
        <v>5268</v>
      </c>
      <c r="BB117" s="439">
        <f>IF(OR(Q117="NS",CNGE_2025_M1_Secc5_Sub5!$T$71="NS"),0,IF(AND(Q117="NA",CNGE_2025_M1_Secc5_Sub5!$T$71="NA"),0,IF(Q117&lt;=SUM(CNGE_2025_M1_Secc5_Sub5!$T$71),0,1)))</f>
        <v>0</v>
      </c>
      <c r="BC117" s="625">
        <f>IF(OR(S117="NS",CNGE_2025_M1_Secc5_Sub5!$T$72="NS"),0,IF(AND(S117="NA",CNGE_2025_M1_Secc5_Sub5!$T$72="NA"),0,IF(S117&lt;=SUM(CNGE_2025_M1_Secc5_Sub5!$T$72),0,1)))</f>
        <v>0</v>
      </c>
      <c r="BD117" s="439">
        <f>IF(OR(U117="NS",CNGE_2025_M1_Secc5_Sub5!$T$73="NS"),0,IF(AND(U117="NA",CNGE_2025_M1_Secc5_Sub5!$T$73="NA"),0,IF(U117&lt;=SUM(CNGE_2025_M1_Secc5_Sub5!$T$73),0,1)))</f>
        <v>0</v>
      </c>
      <c r="BE117" s="625">
        <f>IF(OR(W117="NS",CNGE_2025_M1_Secc5_Sub5!$T$74="NS"),0,IF(AND(W117="NA",CNGE_2025_M1_Secc5_Sub5!$T$74="NA"),0,IF(W117&lt;=SUM(CNGE_2025_M1_Secc5_Sub5!$T$74),0,1)))</f>
        <v>0</v>
      </c>
      <c r="BF117" s="439">
        <f>IF(OR(Y117="NS",CNGE_2025_M1_Secc5_Sub5!$T$75="NS"),0,IF(AND(Y117="NA",CNGE_2025_M1_Secc5_Sub5!$T$75="NA"),0,IF(Y117&lt;=SUM(CNGE_2025_M1_Secc5_Sub5!$T$75),0,1)))</f>
        <v>0</v>
      </c>
      <c r="BG117" s="625">
        <f>IF(OR(AA117="NS",CNGE_2025_M1_Secc5_Sub5!$T$76="NS"),0,IF(AND(AA117="NA",CNGE_2025_M1_Secc5_Sub5!$T$76="NA"),0,IF(AA117&lt;=SUM(CNGE_2025_M1_Secc5_Sub5!$T$76),0,1)))</f>
        <v>0</v>
      </c>
      <c r="BH117" s="439">
        <f>IF(OR(AC117="NS",CNGE_2025_M1_Secc5_Sub5!$T$77="NS"),0,IF(AND(AC117="NA",CNGE_2025_M1_Secc5_Sub5!$T$77="NA"),0,IF(AC117&lt;=SUM(CNGE_2025_M1_Secc5_Sub5!$T$77),0,1)))</f>
        <v>0</v>
      </c>
      <c r="BI117" s="293">
        <f t="shared" si="8"/>
        <v>0</v>
      </c>
      <c r="BJ117" s="294" t="str">
        <f>IF(BI117=0,"",
IF(SUM($BI$26:BI117)=1,BK117,
IF($BI$146&gt;SUM($BI$26:BI117),_xlfn.CONCAT(", ",BK117),
IF($BI$146=SUM($BI$26:BI117),_xlfn.CONCAT(" y ",BK117)))))</f>
        <v/>
      </c>
      <c r="BK117" s="89" t="s">
        <v>5268</v>
      </c>
      <c r="BS117" s="807">
        <f>IF(OR(R117="NS",CNGE_2025_M1_Secc5_Sub5!$T$85="NS"),0,IF(AND(R117="NA",CNGE_2025_M1_Secc5_Sub5!$T$85="NA"),0,IF(R117&lt;=SUM(CNGE_2025_M1_Secc5_Sub5!$T$85),0,1)))</f>
        <v>0</v>
      </c>
      <c r="BT117" s="492">
        <f>IF(OR(T117="NS",CNGE_2025_M1_Secc5_Sub5!$T$86="NS"),0,IF(AND(T117="NA",CNGE_2025_M1_Secc5_Sub5!$T$86="NA"),0,IF(T117&lt;=SUM(CNGE_2025_M1_Secc5_Sub5!$T$86),0,1)))</f>
        <v>0</v>
      </c>
      <c r="BU117" s="807">
        <f>IF(OR(V117="NS",CNGE_2025_M1_Secc5_Sub5!$T$87="NS"),0,IF(AND(V117="NA",CNGE_2025_M1_Secc5_Sub5!$T$87="NA"),0,IF(V117&lt;=SUM(CNGE_2025_M1_Secc5_Sub5!$T$87),0,1)))</f>
        <v>0</v>
      </c>
      <c r="BV117" s="492">
        <f>IF(OR(X117="NS",CNGE_2025_M1_Secc5_Sub5!$T$88="NS"),0,IF(AND(X117="NA",CNGE_2025_M1_Secc5_Sub5!$T$88="NA"),0,IF(X117&lt;=SUM(CNGE_2025_M1_Secc5_Sub5!$T$88),0,1)))</f>
        <v>0</v>
      </c>
      <c r="BW117" s="807">
        <f>IF(OR(Z117="NS",CNGE_2025_M1_Secc5_Sub5!$T$89="NS"),0,IF(AND(Z117="NA",CNGE_2025_M1_Secc5_Sub5!$T$89="NA"),0,IF(Z117&lt;=SUM(CNGE_2025_M1_Secc5_Sub5!$T$89),0,1)))</f>
        <v>0</v>
      </c>
      <c r="BX117" s="492">
        <f>IF(OR(AB117="NS",CNGE_2025_M1_Secc5_Sub5!$T$90="NS"),0,IF(AND(AB117="NA",CNGE_2025_M1_Secc5_Sub5!$T$90="NA"),0,IF(AB117&lt;=SUM(CNGE_2025_M1_Secc5_Sub5!$T$90),0,1)))</f>
        <v>0</v>
      </c>
      <c r="BY117" s="807">
        <f>IF(OR(AD117="NS",CNGE_2025_M1_Secc5_Sub5!$T$91="NS"),0,IF(AND(AD117="NA",CNGE_2025_M1_Secc5_Sub5!$T$91="NA"),0,IF(AD117&lt;=SUM(CNGE_2025_M1_Secc5_Sub5!$T$91),0,1)))</f>
        <v>0</v>
      </c>
      <c r="BZ117" s="293">
        <f t="shared" si="9"/>
        <v>0</v>
      </c>
      <c r="CA117" s="294" t="str">
        <f>IF(BZ117=0,"",
IF(SUM($BZ$26:BZ117)=1,CB117,
IF($BZ$146&gt;SUM($BZ$26:BZ117),_xlfn.CONCAT(", ",CB117),
IF($BZ$146=SUM($BZ$26:BZ117),_xlfn.CONCAT(" y ",CB117)))))</f>
        <v/>
      </c>
      <c r="CB117" s="89" t="s">
        <v>5268</v>
      </c>
    </row>
    <row r="118" spans="1:80" ht="15" customHeight="1">
      <c r="A118" s="133"/>
      <c r="C118" s="58" t="s">
        <v>5269</v>
      </c>
      <c r="D118" s="1125" t="str">
        <f>IF(CNGE_2025_M1_Secc5_Sub1!$D123="","",CNGE_2025_M1_Secc5_Sub1!$D123)</f>
        <v/>
      </c>
      <c r="E118" s="889"/>
      <c r="F118" s="889"/>
      <c r="G118" s="889"/>
      <c r="H118" s="889"/>
      <c r="I118" s="889"/>
      <c r="J118" s="889"/>
      <c r="K118" s="889"/>
      <c r="L118" s="889"/>
      <c r="M118" s="889"/>
      <c r="N118" s="890"/>
      <c r="O118" s="992"/>
      <c r="P118" s="885"/>
      <c r="Q118" s="813"/>
      <c r="R118" s="813"/>
      <c r="S118" s="813"/>
      <c r="T118" s="813"/>
      <c r="U118" s="813"/>
      <c r="V118" s="813"/>
      <c r="W118" s="813"/>
      <c r="X118" s="813"/>
      <c r="Y118" s="813"/>
      <c r="Z118" s="813"/>
      <c r="AA118" s="813"/>
      <c r="AB118" s="813"/>
      <c r="AC118" s="813"/>
      <c r="AD118" s="813"/>
      <c r="AI118" s="767">
        <f t="shared" si="5"/>
        <v>0</v>
      </c>
      <c r="AJ118" s="793">
        <f>IF(AND(COUNTBLANK(D118)=0,CNGE_2025_M1_Secc5_Sub5!$P$71&lt;&gt;"",CNGE_2025_M1_Secc5_Sub5!$P$71&lt;&gt;1,COUNTA(Q118:R118)=0),0,IF(AND(COUNTBLANK(D118)=0,CNGE_2025_M1_Secc5_Sub5!$P$71&lt;&gt;"",CNGE_2025_M1_Secc5_Sub5!$P$71=1,COUNTA(Q118:R118)=2),0,IF(AND(COUNTBLANK(D118)=1,COUNTA(Q118:R118)=0),0,1)))</f>
        <v>0</v>
      </c>
      <c r="AK118" s="795">
        <f>IF(AND(COUNTBLANK(D118)=0,CNGE_2025_M1_Secc5_Sub5!$P$72&lt;&gt;"",CNGE_2025_M1_Secc5_Sub5!$P$72&lt;&gt;1,COUNTA(S118:T118)=0),0,IF(AND(COUNTBLANK(D118)=0,CNGE_2025_M1_Secc5_Sub5!$P$72&lt;&gt;"",CNGE_2025_M1_Secc5_Sub5!$P$72=1,COUNTA(S118:T118)=2),0,IF(AND(COUNTBLANK(D118)=1,COUNTA(S118:T118)=0),0,1)))</f>
        <v>0</v>
      </c>
      <c r="AL118" s="793">
        <f>IF(AND(COUNTBLANK(D118)=0,CNGE_2025_M1_Secc5_Sub5!$P$73&lt;&gt;"",CNGE_2025_M1_Secc5_Sub5!$P$73&lt;&gt;1,COUNTA(U118:V118)=0),0,IF(AND(COUNTBLANK(D118)=0,CNGE_2025_M1_Secc5_Sub5!$P$73&lt;&gt;"",CNGE_2025_M1_Secc5_Sub5!$P$73=1,COUNTA(U118:V118)=2),0,IF(AND(COUNTBLANK(D118)=1,COUNTA(U118:V118)=0),0,1)))</f>
        <v>0</v>
      </c>
      <c r="AM118" s="795">
        <f>IF(AND(COUNTBLANK(D118)=0,CNGE_2025_M1_Secc5_Sub5!$P$74&lt;&gt;"",CNGE_2025_M1_Secc5_Sub5!$P$74&lt;&gt;1,COUNTA(W118:X118)=0),0,IF(AND(COUNTBLANK(D118)=0,CNGE_2025_M1_Secc5_Sub5!$P$74&lt;&gt;"",CNGE_2025_M1_Secc5_Sub5!$P$74=1,COUNTA(W118:X118)=2),0,IF(AND(COUNTBLANK(D118)=1,COUNTA(W118:X118)=0),0,1)))</f>
        <v>0</v>
      </c>
      <c r="AN118" s="793">
        <f>IF(AND(COUNTBLANK(D118)=0,CNGE_2025_M1_Secc5_Sub5!$P$75&lt;&gt;"",CNGE_2025_M1_Secc5_Sub5!$P$75&lt;&gt;1,COUNTA(Y118:Z118)=0),0,IF(AND(COUNTBLANK(D118)=0,CNGE_2025_M1_Secc5_Sub5!$P$75&lt;&gt;"",CNGE_2025_M1_Secc5_Sub5!$P$75=1,COUNTA(Y118:Z118)=2),0,IF(AND(COUNTBLANK(D118)=1,COUNTA(Y118:Z118)=0),0,1)))</f>
        <v>0</v>
      </c>
      <c r="AO118" s="795">
        <f>IF(AND(COUNTBLANK(D118)=0,CNGE_2025_M1_Secc5_Sub5!$P$76&lt;&gt;"",CNGE_2025_M1_Secc5_Sub5!$P$76&lt;&gt;1,COUNTA(AA118:AB118)=0),0,IF(AND(COUNTBLANK(D118)=0,CNGE_2025_M1_Secc5_Sub5!$P$76&lt;&gt;"",CNGE_2025_M1_Secc5_Sub5!$P$76=1,COUNTA(AA118:AB118)=2),0,IF(AND(COUNTBLANK(D118)=1,COUNTA(AA118:AB118)=0),0,1)))</f>
        <v>0</v>
      </c>
      <c r="AP118" s="793">
        <f>IF(AND(COUNTBLANK(D118)=0,CNGE_2025_M1_Secc5_Sub5!$P$77&lt;&gt;"",CNGE_2025_M1_Secc5_Sub5!$P$77&lt;&gt;1,COUNTA(AC118:AD118)=0),0,IF(AND(COUNTBLANK(D118)=0,CNGE_2025_M1_Secc5_Sub5!$P$77&lt;&gt;"",CNGE_2025_M1_Secc5_Sub5!$P$77=1,COUNTA(AC118:AD118)=2),0,IF(AND(COUNTBLANK(D118)=1,COUNTA(AC118:AD118)=0),0,1)))</f>
        <v>0</v>
      </c>
      <c r="AQ118" s="723">
        <f t="shared" si="6"/>
        <v>0</v>
      </c>
      <c r="AR118" s="293">
        <f t="shared" si="7"/>
        <v>0</v>
      </c>
      <c r="AS118" s="294" t="str">
        <f>IF(AR118=0,"",
IF(SUM($AR$26:AR118)=1,AT118,
IF($AR$146&gt;SUM($AR$26:AR118),_xlfn.CONCAT(", ",AT118),
IF($AR$146=SUM($AR$26:AR118),_xlfn.CONCAT(" y ",AT118)))))</f>
        <v/>
      </c>
      <c r="AT118" s="89" t="s">
        <v>5270</v>
      </c>
      <c r="BB118" s="439">
        <f>IF(OR(Q118="NS",CNGE_2025_M1_Secc5_Sub5!$T$71="NS"),0,IF(AND(Q118="NA",CNGE_2025_M1_Secc5_Sub5!$T$71="NA"),0,IF(Q118&lt;=SUM(CNGE_2025_M1_Secc5_Sub5!$T$71),0,1)))</f>
        <v>0</v>
      </c>
      <c r="BC118" s="625">
        <f>IF(OR(S118="NS",CNGE_2025_M1_Secc5_Sub5!$T$72="NS"),0,IF(AND(S118="NA",CNGE_2025_M1_Secc5_Sub5!$T$72="NA"),0,IF(S118&lt;=SUM(CNGE_2025_M1_Secc5_Sub5!$T$72),0,1)))</f>
        <v>0</v>
      </c>
      <c r="BD118" s="439">
        <f>IF(OR(U118="NS",CNGE_2025_M1_Secc5_Sub5!$T$73="NS"),0,IF(AND(U118="NA",CNGE_2025_M1_Secc5_Sub5!$T$73="NA"),0,IF(U118&lt;=SUM(CNGE_2025_M1_Secc5_Sub5!$T$73),0,1)))</f>
        <v>0</v>
      </c>
      <c r="BE118" s="625">
        <f>IF(OR(W118="NS",CNGE_2025_M1_Secc5_Sub5!$T$74="NS"),0,IF(AND(W118="NA",CNGE_2025_M1_Secc5_Sub5!$T$74="NA"),0,IF(W118&lt;=SUM(CNGE_2025_M1_Secc5_Sub5!$T$74),0,1)))</f>
        <v>0</v>
      </c>
      <c r="BF118" s="439">
        <f>IF(OR(Y118="NS",CNGE_2025_M1_Secc5_Sub5!$T$75="NS"),0,IF(AND(Y118="NA",CNGE_2025_M1_Secc5_Sub5!$T$75="NA"),0,IF(Y118&lt;=SUM(CNGE_2025_M1_Secc5_Sub5!$T$75),0,1)))</f>
        <v>0</v>
      </c>
      <c r="BG118" s="625">
        <f>IF(OR(AA118="NS",CNGE_2025_M1_Secc5_Sub5!$T$76="NS"),0,IF(AND(AA118="NA",CNGE_2025_M1_Secc5_Sub5!$T$76="NA"),0,IF(AA118&lt;=SUM(CNGE_2025_M1_Secc5_Sub5!$T$76),0,1)))</f>
        <v>0</v>
      </c>
      <c r="BH118" s="439">
        <f>IF(OR(AC118="NS",CNGE_2025_M1_Secc5_Sub5!$T$77="NS"),0,IF(AND(AC118="NA",CNGE_2025_M1_Secc5_Sub5!$T$77="NA"),0,IF(AC118&lt;=SUM(CNGE_2025_M1_Secc5_Sub5!$T$77),0,1)))</f>
        <v>0</v>
      </c>
      <c r="BI118" s="293">
        <f t="shared" si="8"/>
        <v>0</v>
      </c>
      <c r="BJ118" s="294" t="str">
        <f>IF(BI118=0,"",
IF(SUM($BI$26:BI118)=1,BK118,
IF($BI$146&gt;SUM($BI$26:BI118),_xlfn.CONCAT(", ",BK118),
IF($BI$146=SUM($BI$26:BI118),_xlfn.CONCAT(" y ",BK118)))))</f>
        <v/>
      </c>
      <c r="BK118" s="89" t="s">
        <v>5270</v>
      </c>
      <c r="BS118" s="807">
        <f>IF(OR(R118="NS",CNGE_2025_M1_Secc5_Sub5!$T$85="NS"),0,IF(AND(R118="NA",CNGE_2025_M1_Secc5_Sub5!$T$85="NA"),0,IF(R118&lt;=SUM(CNGE_2025_M1_Secc5_Sub5!$T$85),0,1)))</f>
        <v>0</v>
      </c>
      <c r="BT118" s="492">
        <f>IF(OR(T118="NS",CNGE_2025_M1_Secc5_Sub5!$T$86="NS"),0,IF(AND(T118="NA",CNGE_2025_M1_Secc5_Sub5!$T$86="NA"),0,IF(T118&lt;=SUM(CNGE_2025_M1_Secc5_Sub5!$T$86),0,1)))</f>
        <v>0</v>
      </c>
      <c r="BU118" s="807">
        <f>IF(OR(V118="NS",CNGE_2025_M1_Secc5_Sub5!$T$87="NS"),0,IF(AND(V118="NA",CNGE_2025_M1_Secc5_Sub5!$T$87="NA"),0,IF(V118&lt;=SUM(CNGE_2025_M1_Secc5_Sub5!$T$87),0,1)))</f>
        <v>0</v>
      </c>
      <c r="BV118" s="492">
        <f>IF(OR(X118="NS",CNGE_2025_M1_Secc5_Sub5!$T$88="NS"),0,IF(AND(X118="NA",CNGE_2025_M1_Secc5_Sub5!$T$88="NA"),0,IF(X118&lt;=SUM(CNGE_2025_M1_Secc5_Sub5!$T$88),0,1)))</f>
        <v>0</v>
      </c>
      <c r="BW118" s="807">
        <f>IF(OR(Z118="NS",CNGE_2025_M1_Secc5_Sub5!$T$89="NS"),0,IF(AND(Z118="NA",CNGE_2025_M1_Secc5_Sub5!$T$89="NA"),0,IF(Z118&lt;=SUM(CNGE_2025_M1_Secc5_Sub5!$T$89),0,1)))</f>
        <v>0</v>
      </c>
      <c r="BX118" s="492">
        <f>IF(OR(AB118="NS",CNGE_2025_M1_Secc5_Sub5!$T$90="NS"),0,IF(AND(AB118="NA",CNGE_2025_M1_Secc5_Sub5!$T$90="NA"),0,IF(AB118&lt;=SUM(CNGE_2025_M1_Secc5_Sub5!$T$90),0,1)))</f>
        <v>0</v>
      </c>
      <c r="BY118" s="807">
        <f>IF(OR(AD118="NS",CNGE_2025_M1_Secc5_Sub5!$T$91="NS"),0,IF(AND(AD118="NA",CNGE_2025_M1_Secc5_Sub5!$T$91="NA"),0,IF(AD118&lt;=SUM(CNGE_2025_M1_Secc5_Sub5!$T$91),0,1)))</f>
        <v>0</v>
      </c>
      <c r="BZ118" s="293">
        <f t="shared" si="9"/>
        <v>0</v>
      </c>
      <c r="CA118" s="294" t="str">
        <f>IF(BZ118=0,"",
IF(SUM($BZ$26:BZ118)=1,CB118,
IF($BZ$146&gt;SUM($BZ$26:BZ118),_xlfn.CONCAT(", ",CB118),
IF($BZ$146=SUM($BZ$26:BZ118),_xlfn.CONCAT(" y ",CB118)))))</f>
        <v/>
      </c>
      <c r="CB118" s="89" t="s">
        <v>5270</v>
      </c>
    </row>
    <row r="119" spans="1:80" ht="15" customHeight="1">
      <c r="A119" s="133"/>
      <c r="C119" s="58" t="s">
        <v>5271</v>
      </c>
      <c r="D119" s="1125" t="str">
        <f>IF(CNGE_2025_M1_Secc5_Sub1!$D124="","",CNGE_2025_M1_Secc5_Sub1!$D124)</f>
        <v/>
      </c>
      <c r="E119" s="889"/>
      <c r="F119" s="889"/>
      <c r="G119" s="889"/>
      <c r="H119" s="889"/>
      <c r="I119" s="889"/>
      <c r="J119" s="889"/>
      <c r="K119" s="889"/>
      <c r="L119" s="889"/>
      <c r="M119" s="889"/>
      <c r="N119" s="890"/>
      <c r="O119" s="992"/>
      <c r="P119" s="885"/>
      <c r="Q119" s="813"/>
      <c r="R119" s="813"/>
      <c r="S119" s="813"/>
      <c r="T119" s="813"/>
      <c r="U119" s="813"/>
      <c r="V119" s="813"/>
      <c r="W119" s="813"/>
      <c r="X119" s="813"/>
      <c r="Y119" s="813"/>
      <c r="Z119" s="813"/>
      <c r="AA119" s="813"/>
      <c r="AB119" s="813"/>
      <c r="AC119" s="813"/>
      <c r="AD119" s="813"/>
      <c r="AI119" s="767">
        <f t="shared" si="5"/>
        <v>0</v>
      </c>
      <c r="AJ119" s="793">
        <f>IF(AND(COUNTBLANK(D119)=0,CNGE_2025_M1_Secc5_Sub5!$P$71&lt;&gt;"",CNGE_2025_M1_Secc5_Sub5!$P$71&lt;&gt;1,COUNTA(Q119:R119)=0),0,IF(AND(COUNTBLANK(D119)=0,CNGE_2025_M1_Secc5_Sub5!$P$71&lt;&gt;"",CNGE_2025_M1_Secc5_Sub5!$P$71=1,COUNTA(Q119:R119)=2),0,IF(AND(COUNTBLANK(D119)=1,COUNTA(Q119:R119)=0),0,1)))</f>
        <v>0</v>
      </c>
      <c r="AK119" s="795">
        <f>IF(AND(COUNTBLANK(D119)=0,CNGE_2025_M1_Secc5_Sub5!$P$72&lt;&gt;"",CNGE_2025_M1_Secc5_Sub5!$P$72&lt;&gt;1,COUNTA(S119:T119)=0),0,IF(AND(COUNTBLANK(D119)=0,CNGE_2025_M1_Secc5_Sub5!$P$72&lt;&gt;"",CNGE_2025_M1_Secc5_Sub5!$P$72=1,COUNTA(S119:T119)=2),0,IF(AND(COUNTBLANK(D119)=1,COUNTA(S119:T119)=0),0,1)))</f>
        <v>0</v>
      </c>
      <c r="AL119" s="793">
        <f>IF(AND(COUNTBLANK(D119)=0,CNGE_2025_M1_Secc5_Sub5!$P$73&lt;&gt;"",CNGE_2025_M1_Secc5_Sub5!$P$73&lt;&gt;1,COUNTA(U119:V119)=0),0,IF(AND(COUNTBLANK(D119)=0,CNGE_2025_M1_Secc5_Sub5!$P$73&lt;&gt;"",CNGE_2025_M1_Secc5_Sub5!$P$73=1,COUNTA(U119:V119)=2),0,IF(AND(COUNTBLANK(D119)=1,COUNTA(U119:V119)=0),0,1)))</f>
        <v>0</v>
      </c>
      <c r="AM119" s="795">
        <f>IF(AND(COUNTBLANK(D119)=0,CNGE_2025_M1_Secc5_Sub5!$P$74&lt;&gt;"",CNGE_2025_M1_Secc5_Sub5!$P$74&lt;&gt;1,COUNTA(W119:X119)=0),0,IF(AND(COUNTBLANK(D119)=0,CNGE_2025_M1_Secc5_Sub5!$P$74&lt;&gt;"",CNGE_2025_M1_Secc5_Sub5!$P$74=1,COUNTA(W119:X119)=2),0,IF(AND(COUNTBLANK(D119)=1,COUNTA(W119:X119)=0),0,1)))</f>
        <v>0</v>
      </c>
      <c r="AN119" s="793">
        <f>IF(AND(COUNTBLANK(D119)=0,CNGE_2025_M1_Secc5_Sub5!$P$75&lt;&gt;"",CNGE_2025_M1_Secc5_Sub5!$P$75&lt;&gt;1,COUNTA(Y119:Z119)=0),0,IF(AND(COUNTBLANK(D119)=0,CNGE_2025_M1_Secc5_Sub5!$P$75&lt;&gt;"",CNGE_2025_M1_Secc5_Sub5!$P$75=1,COUNTA(Y119:Z119)=2),0,IF(AND(COUNTBLANK(D119)=1,COUNTA(Y119:Z119)=0),0,1)))</f>
        <v>0</v>
      </c>
      <c r="AO119" s="795">
        <f>IF(AND(COUNTBLANK(D119)=0,CNGE_2025_M1_Secc5_Sub5!$P$76&lt;&gt;"",CNGE_2025_M1_Secc5_Sub5!$P$76&lt;&gt;1,COUNTA(AA119:AB119)=0),0,IF(AND(COUNTBLANK(D119)=0,CNGE_2025_M1_Secc5_Sub5!$P$76&lt;&gt;"",CNGE_2025_M1_Secc5_Sub5!$P$76=1,COUNTA(AA119:AB119)=2),0,IF(AND(COUNTBLANK(D119)=1,COUNTA(AA119:AB119)=0),0,1)))</f>
        <v>0</v>
      </c>
      <c r="AP119" s="793">
        <f>IF(AND(COUNTBLANK(D119)=0,CNGE_2025_M1_Secc5_Sub5!$P$77&lt;&gt;"",CNGE_2025_M1_Secc5_Sub5!$P$77&lt;&gt;1,COUNTA(AC119:AD119)=0),0,IF(AND(COUNTBLANK(D119)=0,CNGE_2025_M1_Secc5_Sub5!$P$77&lt;&gt;"",CNGE_2025_M1_Secc5_Sub5!$P$77=1,COUNTA(AC119:AD119)=2),0,IF(AND(COUNTBLANK(D119)=1,COUNTA(AC119:AD119)=0),0,1)))</f>
        <v>0</v>
      </c>
      <c r="AQ119" s="723">
        <f t="shared" si="6"/>
        <v>0</v>
      </c>
      <c r="AR119" s="293">
        <f t="shared" si="7"/>
        <v>0</v>
      </c>
      <c r="AS119" s="294" t="str">
        <f>IF(AR119=0,"",
IF(SUM($AR$26:AR119)=1,AT119,
IF($AR$146&gt;SUM($AR$26:AR119),_xlfn.CONCAT(", ",AT119),
IF($AR$146=SUM($AR$26:AR119),_xlfn.CONCAT(" y ",AT119)))))</f>
        <v/>
      </c>
      <c r="AT119" s="89" t="s">
        <v>5272</v>
      </c>
      <c r="BB119" s="439">
        <f>IF(OR(Q119="NS",CNGE_2025_M1_Secc5_Sub5!$T$71="NS"),0,IF(AND(Q119="NA",CNGE_2025_M1_Secc5_Sub5!$T$71="NA"),0,IF(Q119&lt;=SUM(CNGE_2025_M1_Secc5_Sub5!$T$71),0,1)))</f>
        <v>0</v>
      </c>
      <c r="BC119" s="625">
        <f>IF(OR(S119="NS",CNGE_2025_M1_Secc5_Sub5!$T$72="NS"),0,IF(AND(S119="NA",CNGE_2025_M1_Secc5_Sub5!$T$72="NA"),0,IF(S119&lt;=SUM(CNGE_2025_M1_Secc5_Sub5!$T$72),0,1)))</f>
        <v>0</v>
      </c>
      <c r="BD119" s="439">
        <f>IF(OR(U119="NS",CNGE_2025_M1_Secc5_Sub5!$T$73="NS"),0,IF(AND(U119="NA",CNGE_2025_M1_Secc5_Sub5!$T$73="NA"),0,IF(U119&lt;=SUM(CNGE_2025_M1_Secc5_Sub5!$T$73),0,1)))</f>
        <v>0</v>
      </c>
      <c r="BE119" s="625">
        <f>IF(OR(W119="NS",CNGE_2025_M1_Secc5_Sub5!$T$74="NS"),0,IF(AND(W119="NA",CNGE_2025_M1_Secc5_Sub5!$T$74="NA"),0,IF(W119&lt;=SUM(CNGE_2025_M1_Secc5_Sub5!$T$74),0,1)))</f>
        <v>0</v>
      </c>
      <c r="BF119" s="439">
        <f>IF(OR(Y119="NS",CNGE_2025_M1_Secc5_Sub5!$T$75="NS"),0,IF(AND(Y119="NA",CNGE_2025_M1_Secc5_Sub5!$T$75="NA"),0,IF(Y119&lt;=SUM(CNGE_2025_M1_Secc5_Sub5!$T$75),0,1)))</f>
        <v>0</v>
      </c>
      <c r="BG119" s="625">
        <f>IF(OR(AA119="NS",CNGE_2025_M1_Secc5_Sub5!$T$76="NS"),0,IF(AND(AA119="NA",CNGE_2025_M1_Secc5_Sub5!$T$76="NA"),0,IF(AA119&lt;=SUM(CNGE_2025_M1_Secc5_Sub5!$T$76),0,1)))</f>
        <v>0</v>
      </c>
      <c r="BH119" s="439">
        <f>IF(OR(AC119="NS",CNGE_2025_M1_Secc5_Sub5!$T$77="NS"),0,IF(AND(AC119="NA",CNGE_2025_M1_Secc5_Sub5!$T$77="NA"),0,IF(AC119&lt;=SUM(CNGE_2025_M1_Secc5_Sub5!$T$77),0,1)))</f>
        <v>0</v>
      </c>
      <c r="BI119" s="293">
        <f t="shared" si="8"/>
        <v>0</v>
      </c>
      <c r="BJ119" s="294" t="str">
        <f>IF(BI119=0,"",
IF(SUM($BI$26:BI119)=1,BK119,
IF($BI$146&gt;SUM($BI$26:BI119),_xlfn.CONCAT(", ",BK119),
IF($BI$146=SUM($BI$26:BI119),_xlfn.CONCAT(" y ",BK119)))))</f>
        <v/>
      </c>
      <c r="BK119" s="89" t="s">
        <v>5272</v>
      </c>
      <c r="BS119" s="807">
        <f>IF(OR(R119="NS",CNGE_2025_M1_Secc5_Sub5!$T$85="NS"),0,IF(AND(R119="NA",CNGE_2025_M1_Secc5_Sub5!$T$85="NA"),0,IF(R119&lt;=SUM(CNGE_2025_M1_Secc5_Sub5!$T$85),0,1)))</f>
        <v>0</v>
      </c>
      <c r="BT119" s="492">
        <f>IF(OR(T119="NS",CNGE_2025_M1_Secc5_Sub5!$T$86="NS"),0,IF(AND(T119="NA",CNGE_2025_M1_Secc5_Sub5!$T$86="NA"),0,IF(T119&lt;=SUM(CNGE_2025_M1_Secc5_Sub5!$T$86),0,1)))</f>
        <v>0</v>
      </c>
      <c r="BU119" s="807">
        <f>IF(OR(V119="NS",CNGE_2025_M1_Secc5_Sub5!$T$87="NS"),0,IF(AND(V119="NA",CNGE_2025_M1_Secc5_Sub5!$T$87="NA"),0,IF(V119&lt;=SUM(CNGE_2025_M1_Secc5_Sub5!$T$87),0,1)))</f>
        <v>0</v>
      </c>
      <c r="BV119" s="492">
        <f>IF(OR(X119="NS",CNGE_2025_M1_Secc5_Sub5!$T$88="NS"),0,IF(AND(X119="NA",CNGE_2025_M1_Secc5_Sub5!$T$88="NA"),0,IF(X119&lt;=SUM(CNGE_2025_M1_Secc5_Sub5!$T$88),0,1)))</f>
        <v>0</v>
      </c>
      <c r="BW119" s="807">
        <f>IF(OR(Z119="NS",CNGE_2025_M1_Secc5_Sub5!$T$89="NS"),0,IF(AND(Z119="NA",CNGE_2025_M1_Secc5_Sub5!$T$89="NA"),0,IF(Z119&lt;=SUM(CNGE_2025_M1_Secc5_Sub5!$T$89),0,1)))</f>
        <v>0</v>
      </c>
      <c r="BX119" s="492">
        <f>IF(OR(AB119="NS",CNGE_2025_M1_Secc5_Sub5!$T$90="NS"),0,IF(AND(AB119="NA",CNGE_2025_M1_Secc5_Sub5!$T$90="NA"),0,IF(AB119&lt;=SUM(CNGE_2025_M1_Secc5_Sub5!$T$90),0,1)))</f>
        <v>0</v>
      </c>
      <c r="BY119" s="807">
        <f>IF(OR(AD119="NS",CNGE_2025_M1_Secc5_Sub5!$T$91="NS"),0,IF(AND(AD119="NA",CNGE_2025_M1_Secc5_Sub5!$T$91="NA"),0,IF(AD119&lt;=SUM(CNGE_2025_M1_Secc5_Sub5!$T$91),0,1)))</f>
        <v>0</v>
      </c>
      <c r="BZ119" s="293">
        <f t="shared" si="9"/>
        <v>0</v>
      </c>
      <c r="CA119" s="294" t="str">
        <f>IF(BZ119=0,"",
IF(SUM($BZ$26:BZ119)=1,CB119,
IF($BZ$146&gt;SUM($BZ$26:BZ119),_xlfn.CONCAT(", ",CB119),
IF($BZ$146=SUM($BZ$26:BZ119),_xlfn.CONCAT(" y ",CB119)))))</f>
        <v/>
      </c>
      <c r="CB119" s="89" t="s">
        <v>5272</v>
      </c>
    </row>
    <row r="120" spans="1:80" ht="15" customHeight="1">
      <c r="A120" s="133"/>
      <c r="C120" s="58" t="s">
        <v>5273</v>
      </c>
      <c r="D120" s="1125" t="str">
        <f>IF(CNGE_2025_M1_Secc5_Sub1!$D125="","",CNGE_2025_M1_Secc5_Sub1!$D125)</f>
        <v/>
      </c>
      <c r="E120" s="889"/>
      <c r="F120" s="889"/>
      <c r="G120" s="889"/>
      <c r="H120" s="889"/>
      <c r="I120" s="889"/>
      <c r="J120" s="889"/>
      <c r="K120" s="889"/>
      <c r="L120" s="889"/>
      <c r="M120" s="889"/>
      <c r="N120" s="890"/>
      <c r="O120" s="992"/>
      <c r="P120" s="885"/>
      <c r="Q120" s="813"/>
      <c r="R120" s="813"/>
      <c r="S120" s="813"/>
      <c r="T120" s="813"/>
      <c r="U120" s="813"/>
      <c r="V120" s="813"/>
      <c r="W120" s="813"/>
      <c r="X120" s="813"/>
      <c r="Y120" s="813"/>
      <c r="Z120" s="813"/>
      <c r="AA120" s="813"/>
      <c r="AB120" s="813"/>
      <c r="AC120" s="813"/>
      <c r="AD120" s="813"/>
      <c r="AI120" s="767">
        <f t="shared" si="5"/>
        <v>0</v>
      </c>
      <c r="AJ120" s="793">
        <f>IF(AND(COUNTBLANK(D120)=0,CNGE_2025_M1_Secc5_Sub5!$P$71&lt;&gt;"",CNGE_2025_M1_Secc5_Sub5!$P$71&lt;&gt;1,COUNTA(Q120:R120)=0),0,IF(AND(COUNTBLANK(D120)=0,CNGE_2025_M1_Secc5_Sub5!$P$71&lt;&gt;"",CNGE_2025_M1_Secc5_Sub5!$P$71=1,COUNTA(Q120:R120)=2),0,IF(AND(COUNTBLANK(D120)=1,COUNTA(Q120:R120)=0),0,1)))</f>
        <v>0</v>
      </c>
      <c r="AK120" s="795">
        <f>IF(AND(COUNTBLANK(D120)=0,CNGE_2025_M1_Secc5_Sub5!$P$72&lt;&gt;"",CNGE_2025_M1_Secc5_Sub5!$P$72&lt;&gt;1,COUNTA(S120:T120)=0),0,IF(AND(COUNTBLANK(D120)=0,CNGE_2025_M1_Secc5_Sub5!$P$72&lt;&gt;"",CNGE_2025_M1_Secc5_Sub5!$P$72=1,COUNTA(S120:T120)=2),0,IF(AND(COUNTBLANK(D120)=1,COUNTA(S120:T120)=0),0,1)))</f>
        <v>0</v>
      </c>
      <c r="AL120" s="793">
        <f>IF(AND(COUNTBLANK(D120)=0,CNGE_2025_M1_Secc5_Sub5!$P$73&lt;&gt;"",CNGE_2025_M1_Secc5_Sub5!$P$73&lt;&gt;1,COUNTA(U120:V120)=0),0,IF(AND(COUNTBLANK(D120)=0,CNGE_2025_M1_Secc5_Sub5!$P$73&lt;&gt;"",CNGE_2025_M1_Secc5_Sub5!$P$73=1,COUNTA(U120:V120)=2),0,IF(AND(COUNTBLANK(D120)=1,COUNTA(U120:V120)=0),0,1)))</f>
        <v>0</v>
      </c>
      <c r="AM120" s="795">
        <f>IF(AND(COUNTBLANK(D120)=0,CNGE_2025_M1_Secc5_Sub5!$P$74&lt;&gt;"",CNGE_2025_M1_Secc5_Sub5!$P$74&lt;&gt;1,COUNTA(W120:X120)=0),0,IF(AND(COUNTBLANK(D120)=0,CNGE_2025_M1_Secc5_Sub5!$P$74&lt;&gt;"",CNGE_2025_M1_Secc5_Sub5!$P$74=1,COUNTA(W120:X120)=2),0,IF(AND(COUNTBLANK(D120)=1,COUNTA(W120:X120)=0),0,1)))</f>
        <v>0</v>
      </c>
      <c r="AN120" s="793">
        <f>IF(AND(COUNTBLANK(D120)=0,CNGE_2025_M1_Secc5_Sub5!$P$75&lt;&gt;"",CNGE_2025_M1_Secc5_Sub5!$P$75&lt;&gt;1,COUNTA(Y120:Z120)=0),0,IF(AND(COUNTBLANK(D120)=0,CNGE_2025_M1_Secc5_Sub5!$P$75&lt;&gt;"",CNGE_2025_M1_Secc5_Sub5!$P$75=1,COUNTA(Y120:Z120)=2),0,IF(AND(COUNTBLANK(D120)=1,COUNTA(Y120:Z120)=0),0,1)))</f>
        <v>0</v>
      </c>
      <c r="AO120" s="795">
        <f>IF(AND(COUNTBLANK(D120)=0,CNGE_2025_M1_Secc5_Sub5!$P$76&lt;&gt;"",CNGE_2025_M1_Secc5_Sub5!$P$76&lt;&gt;1,COUNTA(AA120:AB120)=0),0,IF(AND(COUNTBLANK(D120)=0,CNGE_2025_M1_Secc5_Sub5!$P$76&lt;&gt;"",CNGE_2025_M1_Secc5_Sub5!$P$76=1,COUNTA(AA120:AB120)=2),0,IF(AND(COUNTBLANK(D120)=1,COUNTA(AA120:AB120)=0),0,1)))</f>
        <v>0</v>
      </c>
      <c r="AP120" s="793">
        <f>IF(AND(COUNTBLANK(D120)=0,CNGE_2025_M1_Secc5_Sub5!$P$77&lt;&gt;"",CNGE_2025_M1_Secc5_Sub5!$P$77&lt;&gt;1,COUNTA(AC120:AD120)=0),0,IF(AND(COUNTBLANK(D120)=0,CNGE_2025_M1_Secc5_Sub5!$P$77&lt;&gt;"",CNGE_2025_M1_Secc5_Sub5!$P$77=1,COUNTA(AC120:AD120)=2),0,IF(AND(COUNTBLANK(D120)=1,COUNTA(AC120:AD120)=0),0,1)))</f>
        <v>0</v>
      </c>
      <c r="AQ120" s="723">
        <f t="shared" si="6"/>
        <v>0</v>
      </c>
      <c r="AR120" s="293">
        <f t="shared" si="7"/>
        <v>0</v>
      </c>
      <c r="AS120" s="294" t="str">
        <f>IF(AR120=0,"",
IF(SUM($AR$26:AR120)=1,AT120,
IF($AR$146&gt;SUM($AR$26:AR120),_xlfn.CONCAT(", ",AT120),
IF($AR$146=SUM($AR$26:AR120),_xlfn.CONCAT(" y ",AT120)))))</f>
        <v/>
      </c>
      <c r="AT120" s="89" t="s">
        <v>5274</v>
      </c>
      <c r="BB120" s="439">
        <f>IF(OR(Q120="NS",CNGE_2025_M1_Secc5_Sub5!$T$71="NS"),0,IF(AND(Q120="NA",CNGE_2025_M1_Secc5_Sub5!$T$71="NA"),0,IF(Q120&lt;=SUM(CNGE_2025_M1_Secc5_Sub5!$T$71),0,1)))</f>
        <v>0</v>
      </c>
      <c r="BC120" s="625">
        <f>IF(OR(S120="NS",CNGE_2025_M1_Secc5_Sub5!$T$72="NS"),0,IF(AND(S120="NA",CNGE_2025_M1_Secc5_Sub5!$T$72="NA"),0,IF(S120&lt;=SUM(CNGE_2025_M1_Secc5_Sub5!$T$72),0,1)))</f>
        <v>0</v>
      </c>
      <c r="BD120" s="439">
        <f>IF(OR(U120="NS",CNGE_2025_M1_Secc5_Sub5!$T$73="NS"),0,IF(AND(U120="NA",CNGE_2025_M1_Secc5_Sub5!$T$73="NA"),0,IF(U120&lt;=SUM(CNGE_2025_M1_Secc5_Sub5!$T$73),0,1)))</f>
        <v>0</v>
      </c>
      <c r="BE120" s="625">
        <f>IF(OR(W120="NS",CNGE_2025_M1_Secc5_Sub5!$T$74="NS"),0,IF(AND(W120="NA",CNGE_2025_M1_Secc5_Sub5!$T$74="NA"),0,IF(W120&lt;=SUM(CNGE_2025_M1_Secc5_Sub5!$T$74),0,1)))</f>
        <v>0</v>
      </c>
      <c r="BF120" s="439">
        <f>IF(OR(Y120="NS",CNGE_2025_M1_Secc5_Sub5!$T$75="NS"),0,IF(AND(Y120="NA",CNGE_2025_M1_Secc5_Sub5!$T$75="NA"),0,IF(Y120&lt;=SUM(CNGE_2025_M1_Secc5_Sub5!$T$75),0,1)))</f>
        <v>0</v>
      </c>
      <c r="BG120" s="625">
        <f>IF(OR(AA120="NS",CNGE_2025_M1_Secc5_Sub5!$T$76="NS"),0,IF(AND(AA120="NA",CNGE_2025_M1_Secc5_Sub5!$T$76="NA"),0,IF(AA120&lt;=SUM(CNGE_2025_M1_Secc5_Sub5!$T$76),0,1)))</f>
        <v>0</v>
      </c>
      <c r="BH120" s="439">
        <f>IF(OR(AC120="NS",CNGE_2025_M1_Secc5_Sub5!$T$77="NS"),0,IF(AND(AC120="NA",CNGE_2025_M1_Secc5_Sub5!$T$77="NA"),0,IF(AC120&lt;=SUM(CNGE_2025_M1_Secc5_Sub5!$T$77),0,1)))</f>
        <v>0</v>
      </c>
      <c r="BI120" s="293">
        <f t="shared" si="8"/>
        <v>0</v>
      </c>
      <c r="BJ120" s="294" t="str">
        <f>IF(BI120=0,"",
IF(SUM($BI$26:BI120)=1,BK120,
IF($BI$146&gt;SUM($BI$26:BI120),_xlfn.CONCAT(", ",BK120),
IF($BI$146=SUM($BI$26:BI120),_xlfn.CONCAT(" y ",BK120)))))</f>
        <v/>
      </c>
      <c r="BK120" s="89" t="s">
        <v>5274</v>
      </c>
      <c r="BS120" s="807">
        <f>IF(OR(R120="NS",CNGE_2025_M1_Secc5_Sub5!$T$85="NS"),0,IF(AND(R120="NA",CNGE_2025_M1_Secc5_Sub5!$T$85="NA"),0,IF(R120&lt;=SUM(CNGE_2025_M1_Secc5_Sub5!$T$85),0,1)))</f>
        <v>0</v>
      </c>
      <c r="BT120" s="492">
        <f>IF(OR(T120="NS",CNGE_2025_M1_Secc5_Sub5!$T$86="NS"),0,IF(AND(T120="NA",CNGE_2025_M1_Secc5_Sub5!$T$86="NA"),0,IF(T120&lt;=SUM(CNGE_2025_M1_Secc5_Sub5!$T$86),0,1)))</f>
        <v>0</v>
      </c>
      <c r="BU120" s="807">
        <f>IF(OR(V120="NS",CNGE_2025_M1_Secc5_Sub5!$T$87="NS"),0,IF(AND(V120="NA",CNGE_2025_M1_Secc5_Sub5!$T$87="NA"),0,IF(V120&lt;=SUM(CNGE_2025_M1_Secc5_Sub5!$T$87),0,1)))</f>
        <v>0</v>
      </c>
      <c r="BV120" s="492">
        <f>IF(OR(X120="NS",CNGE_2025_M1_Secc5_Sub5!$T$88="NS"),0,IF(AND(X120="NA",CNGE_2025_M1_Secc5_Sub5!$T$88="NA"),0,IF(X120&lt;=SUM(CNGE_2025_M1_Secc5_Sub5!$T$88),0,1)))</f>
        <v>0</v>
      </c>
      <c r="BW120" s="807">
        <f>IF(OR(Z120="NS",CNGE_2025_M1_Secc5_Sub5!$T$89="NS"),0,IF(AND(Z120="NA",CNGE_2025_M1_Secc5_Sub5!$T$89="NA"),0,IF(Z120&lt;=SUM(CNGE_2025_M1_Secc5_Sub5!$T$89),0,1)))</f>
        <v>0</v>
      </c>
      <c r="BX120" s="492">
        <f>IF(OR(AB120="NS",CNGE_2025_M1_Secc5_Sub5!$T$90="NS"),0,IF(AND(AB120="NA",CNGE_2025_M1_Secc5_Sub5!$T$90="NA"),0,IF(AB120&lt;=SUM(CNGE_2025_M1_Secc5_Sub5!$T$90),0,1)))</f>
        <v>0</v>
      </c>
      <c r="BY120" s="807">
        <f>IF(OR(AD120="NS",CNGE_2025_M1_Secc5_Sub5!$T$91="NS"),0,IF(AND(AD120="NA",CNGE_2025_M1_Secc5_Sub5!$T$91="NA"),0,IF(AD120&lt;=SUM(CNGE_2025_M1_Secc5_Sub5!$T$91),0,1)))</f>
        <v>0</v>
      </c>
      <c r="BZ120" s="293">
        <f t="shared" si="9"/>
        <v>0</v>
      </c>
      <c r="CA120" s="294" t="str">
        <f>IF(BZ120=0,"",
IF(SUM($BZ$26:BZ120)=1,CB120,
IF($BZ$146&gt;SUM($BZ$26:BZ120),_xlfn.CONCAT(", ",CB120),
IF($BZ$146=SUM($BZ$26:BZ120),_xlfn.CONCAT(" y ",CB120)))))</f>
        <v/>
      </c>
      <c r="CB120" s="89" t="s">
        <v>5274</v>
      </c>
    </row>
    <row r="121" spans="1:80" ht="15" customHeight="1">
      <c r="A121" s="133"/>
      <c r="C121" s="58" t="s">
        <v>5275</v>
      </c>
      <c r="D121" s="1125" t="str">
        <f>IF(CNGE_2025_M1_Secc5_Sub1!$D126="","",CNGE_2025_M1_Secc5_Sub1!$D126)</f>
        <v/>
      </c>
      <c r="E121" s="889"/>
      <c r="F121" s="889"/>
      <c r="G121" s="889"/>
      <c r="H121" s="889"/>
      <c r="I121" s="889"/>
      <c r="J121" s="889"/>
      <c r="K121" s="889"/>
      <c r="L121" s="889"/>
      <c r="M121" s="889"/>
      <c r="N121" s="890"/>
      <c r="O121" s="992"/>
      <c r="P121" s="885"/>
      <c r="Q121" s="813"/>
      <c r="R121" s="813"/>
      <c r="S121" s="813"/>
      <c r="T121" s="813"/>
      <c r="U121" s="813"/>
      <c r="V121" s="813"/>
      <c r="W121" s="813"/>
      <c r="X121" s="813"/>
      <c r="Y121" s="813"/>
      <c r="Z121" s="813"/>
      <c r="AA121" s="813"/>
      <c r="AB121" s="813"/>
      <c r="AC121" s="813"/>
      <c r="AD121" s="813"/>
      <c r="AI121" s="767">
        <f t="shared" si="5"/>
        <v>0</v>
      </c>
      <c r="AJ121" s="793">
        <f>IF(AND(COUNTBLANK(D121)=0,CNGE_2025_M1_Secc5_Sub5!$P$71&lt;&gt;"",CNGE_2025_M1_Secc5_Sub5!$P$71&lt;&gt;1,COUNTA(Q121:R121)=0),0,IF(AND(COUNTBLANK(D121)=0,CNGE_2025_M1_Secc5_Sub5!$P$71&lt;&gt;"",CNGE_2025_M1_Secc5_Sub5!$P$71=1,COUNTA(Q121:R121)=2),0,IF(AND(COUNTBLANK(D121)=1,COUNTA(Q121:R121)=0),0,1)))</f>
        <v>0</v>
      </c>
      <c r="AK121" s="795">
        <f>IF(AND(COUNTBLANK(D121)=0,CNGE_2025_M1_Secc5_Sub5!$P$72&lt;&gt;"",CNGE_2025_M1_Secc5_Sub5!$P$72&lt;&gt;1,COUNTA(S121:T121)=0),0,IF(AND(COUNTBLANK(D121)=0,CNGE_2025_M1_Secc5_Sub5!$P$72&lt;&gt;"",CNGE_2025_M1_Secc5_Sub5!$P$72=1,COUNTA(S121:T121)=2),0,IF(AND(COUNTBLANK(D121)=1,COUNTA(S121:T121)=0),0,1)))</f>
        <v>0</v>
      </c>
      <c r="AL121" s="793">
        <f>IF(AND(COUNTBLANK(D121)=0,CNGE_2025_M1_Secc5_Sub5!$P$73&lt;&gt;"",CNGE_2025_M1_Secc5_Sub5!$P$73&lt;&gt;1,COUNTA(U121:V121)=0),0,IF(AND(COUNTBLANK(D121)=0,CNGE_2025_M1_Secc5_Sub5!$P$73&lt;&gt;"",CNGE_2025_M1_Secc5_Sub5!$P$73=1,COUNTA(U121:V121)=2),0,IF(AND(COUNTBLANK(D121)=1,COUNTA(U121:V121)=0),0,1)))</f>
        <v>0</v>
      </c>
      <c r="AM121" s="795">
        <f>IF(AND(COUNTBLANK(D121)=0,CNGE_2025_M1_Secc5_Sub5!$P$74&lt;&gt;"",CNGE_2025_M1_Secc5_Sub5!$P$74&lt;&gt;1,COUNTA(W121:X121)=0),0,IF(AND(COUNTBLANK(D121)=0,CNGE_2025_M1_Secc5_Sub5!$P$74&lt;&gt;"",CNGE_2025_M1_Secc5_Sub5!$P$74=1,COUNTA(W121:X121)=2),0,IF(AND(COUNTBLANK(D121)=1,COUNTA(W121:X121)=0),0,1)))</f>
        <v>0</v>
      </c>
      <c r="AN121" s="793">
        <f>IF(AND(COUNTBLANK(D121)=0,CNGE_2025_M1_Secc5_Sub5!$P$75&lt;&gt;"",CNGE_2025_M1_Secc5_Sub5!$P$75&lt;&gt;1,COUNTA(Y121:Z121)=0),0,IF(AND(COUNTBLANK(D121)=0,CNGE_2025_M1_Secc5_Sub5!$P$75&lt;&gt;"",CNGE_2025_M1_Secc5_Sub5!$P$75=1,COUNTA(Y121:Z121)=2),0,IF(AND(COUNTBLANK(D121)=1,COUNTA(Y121:Z121)=0),0,1)))</f>
        <v>0</v>
      </c>
      <c r="AO121" s="795">
        <f>IF(AND(COUNTBLANK(D121)=0,CNGE_2025_M1_Secc5_Sub5!$P$76&lt;&gt;"",CNGE_2025_M1_Secc5_Sub5!$P$76&lt;&gt;1,COUNTA(AA121:AB121)=0),0,IF(AND(COUNTBLANK(D121)=0,CNGE_2025_M1_Secc5_Sub5!$P$76&lt;&gt;"",CNGE_2025_M1_Secc5_Sub5!$P$76=1,COUNTA(AA121:AB121)=2),0,IF(AND(COUNTBLANK(D121)=1,COUNTA(AA121:AB121)=0),0,1)))</f>
        <v>0</v>
      </c>
      <c r="AP121" s="793">
        <f>IF(AND(COUNTBLANK(D121)=0,CNGE_2025_M1_Secc5_Sub5!$P$77&lt;&gt;"",CNGE_2025_M1_Secc5_Sub5!$P$77&lt;&gt;1,COUNTA(AC121:AD121)=0),0,IF(AND(COUNTBLANK(D121)=0,CNGE_2025_M1_Secc5_Sub5!$P$77&lt;&gt;"",CNGE_2025_M1_Secc5_Sub5!$P$77=1,COUNTA(AC121:AD121)=2),0,IF(AND(COUNTBLANK(D121)=1,COUNTA(AC121:AD121)=0),0,1)))</f>
        <v>0</v>
      </c>
      <c r="AQ121" s="723">
        <f t="shared" si="6"/>
        <v>0</v>
      </c>
      <c r="AR121" s="293">
        <f t="shared" si="7"/>
        <v>0</v>
      </c>
      <c r="AS121" s="294" t="str">
        <f>IF(AR121=0,"",
IF(SUM($AR$26:AR121)=1,AT121,
IF($AR$146&gt;SUM($AR$26:AR121),_xlfn.CONCAT(", ",AT121),
IF($AR$146=SUM($AR$26:AR121),_xlfn.CONCAT(" y ",AT121)))))</f>
        <v/>
      </c>
      <c r="AT121" s="89" t="s">
        <v>5276</v>
      </c>
      <c r="BB121" s="439">
        <f>IF(OR(Q121="NS",CNGE_2025_M1_Secc5_Sub5!$T$71="NS"),0,IF(AND(Q121="NA",CNGE_2025_M1_Secc5_Sub5!$T$71="NA"),0,IF(Q121&lt;=SUM(CNGE_2025_M1_Secc5_Sub5!$T$71),0,1)))</f>
        <v>0</v>
      </c>
      <c r="BC121" s="625">
        <f>IF(OR(S121="NS",CNGE_2025_M1_Secc5_Sub5!$T$72="NS"),0,IF(AND(S121="NA",CNGE_2025_M1_Secc5_Sub5!$T$72="NA"),0,IF(S121&lt;=SUM(CNGE_2025_M1_Secc5_Sub5!$T$72),0,1)))</f>
        <v>0</v>
      </c>
      <c r="BD121" s="439">
        <f>IF(OR(U121="NS",CNGE_2025_M1_Secc5_Sub5!$T$73="NS"),0,IF(AND(U121="NA",CNGE_2025_M1_Secc5_Sub5!$T$73="NA"),0,IF(U121&lt;=SUM(CNGE_2025_M1_Secc5_Sub5!$T$73),0,1)))</f>
        <v>0</v>
      </c>
      <c r="BE121" s="625">
        <f>IF(OR(W121="NS",CNGE_2025_M1_Secc5_Sub5!$T$74="NS"),0,IF(AND(W121="NA",CNGE_2025_M1_Secc5_Sub5!$T$74="NA"),0,IF(W121&lt;=SUM(CNGE_2025_M1_Secc5_Sub5!$T$74),0,1)))</f>
        <v>0</v>
      </c>
      <c r="BF121" s="439">
        <f>IF(OR(Y121="NS",CNGE_2025_M1_Secc5_Sub5!$T$75="NS"),0,IF(AND(Y121="NA",CNGE_2025_M1_Secc5_Sub5!$T$75="NA"),0,IF(Y121&lt;=SUM(CNGE_2025_M1_Secc5_Sub5!$T$75),0,1)))</f>
        <v>0</v>
      </c>
      <c r="BG121" s="625">
        <f>IF(OR(AA121="NS",CNGE_2025_M1_Secc5_Sub5!$T$76="NS"),0,IF(AND(AA121="NA",CNGE_2025_M1_Secc5_Sub5!$T$76="NA"),0,IF(AA121&lt;=SUM(CNGE_2025_M1_Secc5_Sub5!$T$76),0,1)))</f>
        <v>0</v>
      </c>
      <c r="BH121" s="439">
        <f>IF(OR(AC121="NS",CNGE_2025_M1_Secc5_Sub5!$T$77="NS"),0,IF(AND(AC121="NA",CNGE_2025_M1_Secc5_Sub5!$T$77="NA"),0,IF(AC121&lt;=SUM(CNGE_2025_M1_Secc5_Sub5!$T$77),0,1)))</f>
        <v>0</v>
      </c>
      <c r="BI121" s="293">
        <f t="shared" si="8"/>
        <v>0</v>
      </c>
      <c r="BJ121" s="294" t="str">
        <f>IF(BI121=0,"",
IF(SUM($BI$26:BI121)=1,BK121,
IF($BI$146&gt;SUM($BI$26:BI121),_xlfn.CONCAT(", ",BK121),
IF($BI$146=SUM($BI$26:BI121),_xlfn.CONCAT(" y ",BK121)))))</f>
        <v/>
      </c>
      <c r="BK121" s="89" t="s">
        <v>5276</v>
      </c>
      <c r="BS121" s="807">
        <f>IF(OR(R121="NS",CNGE_2025_M1_Secc5_Sub5!$T$85="NS"),0,IF(AND(R121="NA",CNGE_2025_M1_Secc5_Sub5!$T$85="NA"),0,IF(R121&lt;=SUM(CNGE_2025_M1_Secc5_Sub5!$T$85),0,1)))</f>
        <v>0</v>
      </c>
      <c r="BT121" s="492">
        <f>IF(OR(T121="NS",CNGE_2025_M1_Secc5_Sub5!$T$86="NS"),0,IF(AND(T121="NA",CNGE_2025_M1_Secc5_Sub5!$T$86="NA"),0,IF(T121&lt;=SUM(CNGE_2025_M1_Secc5_Sub5!$T$86),0,1)))</f>
        <v>0</v>
      </c>
      <c r="BU121" s="807">
        <f>IF(OR(V121="NS",CNGE_2025_M1_Secc5_Sub5!$T$87="NS"),0,IF(AND(V121="NA",CNGE_2025_M1_Secc5_Sub5!$T$87="NA"),0,IF(V121&lt;=SUM(CNGE_2025_M1_Secc5_Sub5!$T$87),0,1)))</f>
        <v>0</v>
      </c>
      <c r="BV121" s="492">
        <f>IF(OR(X121="NS",CNGE_2025_M1_Secc5_Sub5!$T$88="NS"),0,IF(AND(X121="NA",CNGE_2025_M1_Secc5_Sub5!$T$88="NA"),0,IF(X121&lt;=SUM(CNGE_2025_M1_Secc5_Sub5!$T$88),0,1)))</f>
        <v>0</v>
      </c>
      <c r="BW121" s="807">
        <f>IF(OR(Z121="NS",CNGE_2025_M1_Secc5_Sub5!$T$89="NS"),0,IF(AND(Z121="NA",CNGE_2025_M1_Secc5_Sub5!$T$89="NA"),0,IF(Z121&lt;=SUM(CNGE_2025_M1_Secc5_Sub5!$T$89),0,1)))</f>
        <v>0</v>
      </c>
      <c r="BX121" s="492">
        <f>IF(OR(AB121="NS",CNGE_2025_M1_Secc5_Sub5!$T$90="NS"),0,IF(AND(AB121="NA",CNGE_2025_M1_Secc5_Sub5!$T$90="NA"),0,IF(AB121&lt;=SUM(CNGE_2025_M1_Secc5_Sub5!$T$90),0,1)))</f>
        <v>0</v>
      </c>
      <c r="BY121" s="807">
        <f>IF(OR(AD121="NS",CNGE_2025_M1_Secc5_Sub5!$T$91="NS"),0,IF(AND(AD121="NA",CNGE_2025_M1_Secc5_Sub5!$T$91="NA"),0,IF(AD121&lt;=SUM(CNGE_2025_M1_Secc5_Sub5!$T$91),0,1)))</f>
        <v>0</v>
      </c>
      <c r="BZ121" s="293">
        <f t="shared" si="9"/>
        <v>0</v>
      </c>
      <c r="CA121" s="294" t="str">
        <f>IF(BZ121=0,"",
IF(SUM($BZ$26:BZ121)=1,CB121,
IF($BZ$146&gt;SUM($BZ$26:BZ121),_xlfn.CONCAT(", ",CB121),
IF($BZ$146=SUM($BZ$26:BZ121),_xlfn.CONCAT(" y ",CB121)))))</f>
        <v/>
      </c>
      <c r="CB121" s="89" t="s">
        <v>5276</v>
      </c>
    </row>
    <row r="122" spans="1:80" ht="15" customHeight="1">
      <c r="A122" s="133"/>
      <c r="C122" s="58" t="s">
        <v>5277</v>
      </c>
      <c r="D122" s="1125" t="str">
        <f>IF(CNGE_2025_M1_Secc5_Sub1!$D127="","",CNGE_2025_M1_Secc5_Sub1!$D127)</f>
        <v/>
      </c>
      <c r="E122" s="889"/>
      <c r="F122" s="889"/>
      <c r="G122" s="889"/>
      <c r="H122" s="889"/>
      <c r="I122" s="889"/>
      <c r="J122" s="889"/>
      <c r="K122" s="889"/>
      <c r="L122" s="889"/>
      <c r="M122" s="889"/>
      <c r="N122" s="890"/>
      <c r="O122" s="992"/>
      <c r="P122" s="885"/>
      <c r="Q122" s="813"/>
      <c r="R122" s="813"/>
      <c r="S122" s="813"/>
      <c r="T122" s="813"/>
      <c r="U122" s="813"/>
      <c r="V122" s="813"/>
      <c r="W122" s="813"/>
      <c r="X122" s="813"/>
      <c r="Y122" s="813"/>
      <c r="Z122" s="813"/>
      <c r="AA122" s="813"/>
      <c r="AB122" s="813"/>
      <c r="AC122" s="813"/>
      <c r="AD122" s="813"/>
      <c r="AI122" s="767">
        <f t="shared" si="5"/>
        <v>0</v>
      </c>
      <c r="AJ122" s="793">
        <f>IF(AND(COUNTBLANK(D122)=0,CNGE_2025_M1_Secc5_Sub5!$P$71&lt;&gt;"",CNGE_2025_M1_Secc5_Sub5!$P$71&lt;&gt;1,COUNTA(Q122:R122)=0),0,IF(AND(COUNTBLANK(D122)=0,CNGE_2025_M1_Secc5_Sub5!$P$71&lt;&gt;"",CNGE_2025_M1_Secc5_Sub5!$P$71=1,COUNTA(Q122:R122)=2),0,IF(AND(COUNTBLANK(D122)=1,COUNTA(Q122:R122)=0),0,1)))</f>
        <v>0</v>
      </c>
      <c r="AK122" s="795">
        <f>IF(AND(COUNTBLANK(D122)=0,CNGE_2025_M1_Secc5_Sub5!$P$72&lt;&gt;"",CNGE_2025_M1_Secc5_Sub5!$P$72&lt;&gt;1,COUNTA(S122:T122)=0),0,IF(AND(COUNTBLANK(D122)=0,CNGE_2025_M1_Secc5_Sub5!$P$72&lt;&gt;"",CNGE_2025_M1_Secc5_Sub5!$P$72=1,COUNTA(S122:T122)=2),0,IF(AND(COUNTBLANK(D122)=1,COUNTA(S122:T122)=0),0,1)))</f>
        <v>0</v>
      </c>
      <c r="AL122" s="793">
        <f>IF(AND(COUNTBLANK(D122)=0,CNGE_2025_M1_Secc5_Sub5!$P$73&lt;&gt;"",CNGE_2025_M1_Secc5_Sub5!$P$73&lt;&gt;1,COUNTA(U122:V122)=0),0,IF(AND(COUNTBLANK(D122)=0,CNGE_2025_M1_Secc5_Sub5!$P$73&lt;&gt;"",CNGE_2025_M1_Secc5_Sub5!$P$73=1,COUNTA(U122:V122)=2),0,IF(AND(COUNTBLANK(D122)=1,COUNTA(U122:V122)=0),0,1)))</f>
        <v>0</v>
      </c>
      <c r="AM122" s="795">
        <f>IF(AND(COUNTBLANK(D122)=0,CNGE_2025_M1_Secc5_Sub5!$P$74&lt;&gt;"",CNGE_2025_M1_Secc5_Sub5!$P$74&lt;&gt;1,COUNTA(W122:X122)=0),0,IF(AND(COUNTBLANK(D122)=0,CNGE_2025_M1_Secc5_Sub5!$P$74&lt;&gt;"",CNGE_2025_M1_Secc5_Sub5!$P$74=1,COUNTA(W122:X122)=2),0,IF(AND(COUNTBLANK(D122)=1,COUNTA(W122:X122)=0),0,1)))</f>
        <v>0</v>
      </c>
      <c r="AN122" s="793">
        <f>IF(AND(COUNTBLANK(D122)=0,CNGE_2025_M1_Secc5_Sub5!$P$75&lt;&gt;"",CNGE_2025_M1_Secc5_Sub5!$P$75&lt;&gt;1,COUNTA(Y122:Z122)=0),0,IF(AND(COUNTBLANK(D122)=0,CNGE_2025_M1_Secc5_Sub5!$P$75&lt;&gt;"",CNGE_2025_M1_Secc5_Sub5!$P$75=1,COUNTA(Y122:Z122)=2),0,IF(AND(COUNTBLANK(D122)=1,COUNTA(Y122:Z122)=0),0,1)))</f>
        <v>0</v>
      </c>
      <c r="AO122" s="795">
        <f>IF(AND(COUNTBLANK(D122)=0,CNGE_2025_M1_Secc5_Sub5!$P$76&lt;&gt;"",CNGE_2025_M1_Secc5_Sub5!$P$76&lt;&gt;1,COUNTA(AA122:AB122)=0),0,IF(AND(COUNTBLANK(D122)=0,CNGE_2025_M1_Secc5_Sub5!$P$76&lt;&gt;"",CNGE_2025_M1_Secc5_Sub5!$P$76=1,COUNTA(AA122:AB122)=2),0,IF(AND(COUNTBLANK(D122)=1,COUNTA(AA122:AB122)=0),0,1)))</f>
        <v>0</v>
      </c>
      <c r="AP122" s="793">
        <f>IF(AND(COUNTBLANK(D122)=0,CNGE_2025_M1_Secc5_Sub5!$P$77&lt;&gt;"",CNGE_2025_M1_Secc5_Sub5!$P$77&lt;&gt;1,COUNTA(AC122:AD122)=0),0,IF(AND(COUNTBLANK(D122)=0,CNGE_2025_M1_Secc5_Sub5!$P$77&lt;&gt;"",CNGE_2025_M1_Secc5_Sub5!$P$77=1,COUNTA(AC122:AD122)=2),0,IF(AND(COUNTBLANK(D122)=1,COUNTA(AC122:AD122)=0),0,1)))</f>
        <v>0</v>
      </c>
      <c r="AQ122" s="723">
        <f t="shared" si="6"/>
        <v>0</v>
      </c>
      <c r="AR122" s="293">
        <f t="shared" si="7"/>
        <v>0</v>
      </c>
      <c r="AS122" s="294" t="str">
        <f>IF(AR122=0,"",
IF(SUM($AR$26:AR122)=1,AT122,
IF($AR$146&gt;SUM($AR$26:AR122),_xlfn.CONCAT(", ",AT122),
IF($AR$146=SUM($AR$26:AR122),_xlfn.CONCAT(" y ",AT122)))))</f>
        <v/>
      </c>
      <c r="AT122" s="89" t="s">
        <v>5278</v>
      </c>
      <c r="BB122" s="439">
        <f>IF(OR(Q122="NS",CNGE_2025_M1_Secc5_Sub5!$T$71="NS"),0,IF(AND(Q122="NA",CNGE_2025_M1_Secc5_Sub5!$T$71="NA"),0,IF(Q122&lt;=SUM(CNGE_2025_M1_Secc5_Sub5!$T$71),0,1)))</f>
        <v>0</v>
      </c>
      <c r="BC122" s="625">
        <f>IF(OR(S122="NS",CNGE_2025_M1_Secc5_Sub5!$T$72="NS"),0,IF(AND(S122="NA",CNGE_2025_M1_Secc5_Sub5!$T$72="NA"),0,IF(S122&lt;=SUM(CNGE_2025_M1_Secc5_Sub5!$T$72),0,1)))</f>
        <v>0</v>
      </c>
      <c r="BD122" s="439">
        <f>IF(OR(U122="NS",CNGE_2025_M1_Secc5_Sub5!$T$73="NS"),0,IF(AND(U122="NA",CNGE_2025_M1_Secc5_Sub5!$T$73="NA"),0,IF(U122&lt;=SUM(CNGE_2025_M1_Secc5_Sub5!$T$73),0,1)))</f>
        <v>0</v>
      </c>
      <c r="BE122" s="625">
        <f>IF(OR(W122="NS",CNGE_2025_M1_Secc5_Sub5!$T$74="NS"),0,IF(AND(W122="NA",CNGE_2025_M1_Secc5_Sub5!$T$74="NA"),0,IF(W122&lt;=SUM(CNGE_2025_M1_Secc5_Sub5!$T$74),0,1)))</f>
        <v>0</v>
      </c>
      <c r="BF122" s="439">
        <f>IF(OR(Y122="NS",CNGE_2025_M1_Secc5_Sub5!$T$75="NS"),0,IF(AND(Y122="NA",CNGE_2025_M1_Secc5_Sub5!$T$75="NA"),0,IF(Y122&lt;=SUM(CNGE_2025_M1_Secc5_Sub5!$T$75),0,1)))</f>
        <v>0</v>
      </c>
      <c r="BG122" s="625">
        <f>IF(OR(AA122="NS",CNGE_2025_M1_Secc5_Sub5!$T$76="NS"),0,IF(AND(AA122="NA",CNGE_2025_M1_Secc5_Sub5!$T$76="NA"),0,IF(AA122&lt;=SUM(CNGE_2025_M1_Secc5_Sub5!$T$76),0,1)))</f>
        <v>0</v>
      </c>
      <c r="BH122" s="439">
        <f>IF(OR(AC122="NS",CNGE_2025_M1_Secc5_Sub5!$T$77="NS"),0,IF(AND(AC122="NA",CNGE_2025_M1_Secc5_Sub5!$T$77="NA"),0,IF(AC122&lt;=SUM(CNGE_2025_M1_Secc5_Sub5!$T$77),0,1)))</f>
        <v>0</v>
      </c>
      <c r="BI122" s="293">
        <f t="shared" si="8"/>
        <v>0</v>
      </c>
      <c r="BJ122" s="294" t="str">
        <f>IF(BI122=0,"",
IF(SUM($BI$26:BI122)=1,BK122,
IF($BI$146&gt;SUM($BI$26:BI122),_xlfn.CONCAT(", ",BK122),
IF($BI$146=SUM($BI$26:BI122),_xlfn.CONCAT(" y ",BK122)))))</f>
        <v/>
      </c>
      <c r="BK122" s="89" t="s">
        <v>5278</v>
      </c>
      <c r="BS122" s="807">
        <f>IF(OR(R122="NS",CNGE_2025_M1_Secc5_Sub5!$T$85="NS"),0,IF(AND(R122="NA",CNGE_2025_M1_Secc5_Sub5!$T$85="NA"),0,IF(R122&lt;=SUM(CNGE_2025_M1_Secc5_Sub5!$T$85),0,1)))</f>
        <v>0</v>
      </c>
      <c r="BT122" s="492">
        <f>IF(OR(T122="NS",CNGE_2025_M1_Secc5_Sub5!$T$86="NS"),0,IF(AND(T122="NA",CNGE_2025_M1_Secc5_Sub5!$T$86="NA"),0,IF(T122&lt;=SUM(CNGE_2025_M1_Secc5_Sub5!$T$86),0,1)))</f>
        <v>0</v>
      </c>
      <c r="BU122" s="807">
        <f>IF(OR(V122="NS",CNGE_2025_M1_Secc5_Sub5!$T$87="NS"),0,IF(AND(V122="NA",CNGE_2025_M1_Secc5_Sub5!$T$87="NA"),0,IF(V122&lt;=SUM(CNGE_2025_M1_Secc5_Sub5!$T$87),0,1)))</f>
        <v>0</v>
      </c>
      <c r="BV122" s="492">
        <f>IF(OR(X122="NS",CNGE_2025_M1_Secc5_Sub5!$T$88="NS"),0,IF(AND(X122="NA",CNGE_2025_M1_Secc5_Sub5!$T$88="NA"),0,IF(X122&lt;=SUM(CNGE_2025_M1_Secc5_Sub5!$T$88),0,1)))</f>
        <v>0</v>
      </c>
      <c r="BW122" s="807">
        <f>IF(OR(Z122="NS",CNGE_2025_M1_Secc5_Sub5!$T$89="NS"),0,IF(AND(Z122="NA",CNGE_2025_M1_Secc5_Sub5!$T$89="NA"),0,IF(Z122&lt;=SUM(CNGE_2025_M1_Secc5_Sub5!$T$89),0,1)))</f>
        <v>0</v>
      </c>
      <c r="BX122" s="492">
        <f>IF(OR(AB122="NS",CNGE_2025_M1_Secc5_Sub5!$T$90="NS"),0,IF(AND(AB122="NA",CNGE_2025_M1_Secc5_Sub5!$T$90="NA"),0,IF(AB122&lt;=SUM(CNGE_2025_M1_Secc5_Sub5!$T$90),0,1)))</f>
        <v>0</v>
      </c>
      <c r="BY122" s="807">
        <f>IF(OR(AD122="NS",CNGE_2025_M1_Secc5_Sub5!$T$91="NS"),0,IF(AND(AD122="NA",CNGE_2025_M1_Secc5_Sub5!$T$91="NA"),0,IF(AD122&lt;=SUM(CNGE_2025_M1_Secc5_Sub5!$T$91),0,1)))</f>
        <v>0</v>
      </c>
      <c r="BZ122" s="293">
        <f t="shared" si="9"/>
        <v>0</v>
      </c>
      <c r="CA122" s="294" t="str">
        <f>IF(BZ122=0,"",
IF(SUM($BZ$26:BZ122)=1,CB122,
IF($BZ$146&gt;SUM($BZ$26:BZ122),_xlfn.CONCAT(", ",CB122),
IF($BZ$146=SUM($BZ$26:BZ122),_xlfn.CONCAT(" y ",CB122)))))</f>
        <v/>
      </c>
      <c r="CB122" s="89" t="s">
        <v>5278</v>
      </c>
    </row>
    <row r="123" spans="1:80" ht="15" customHeight="1">
      <c r="A123" s="133"/>
      <c r="C123" s="58" t="s">
        <v>5279</v>
      </c>
      <c r="D123" s="1125" t="str">
        <f>IF(CNGE_2025_M1_Secc5_Sub1!$D128="","",CNGE_2025_M1_Secc5_Sub1!$D128)</f>
        <v/>
      </c>
      <c r="E123" s="889"/>
      <c r="F123" s="889"/>
      <c r="G123" s="889"/>
      <c r="H123" s="889"/>
      <c r="I123" s="889"/>
      <c r="J123" s="889"/>
      <c r="K123" s="889"/>
      <c r="L123" s="889"/>
      <c r="M123" s="889"/>
      <c r="N123" s="890"/>
      <c r="O123" s="992"/>
      <c r="P123" s="885"/>
      <c r="Q123" s="813"/>
      <c r="R123" s="813"/>
      <c r="S123" s="813"/>
      <c r="T123" s="813"/>
      <c r="U123" s="813"/>
      <c r="V123" s="813"/>
      <c r="W123" s="813"/>
      <c r="X123" s="813"/>
      <c r="Y123" s="813"/>
      <c r="Z123" s="813"/>
      <c r="AA123" s="813"/>
      <c r="AB123" s="813"/>
      <c r="AC123" s="813"/>
      <c r="AD123" s="813"/>
      <c r="AI123" s="767">
        <f t="shared" si="5"/>
        <v>0</v>
      </c>
      <c r="AJ123" s="793">
        <f>IF(AND(COUNTBLANK(D123)=0,CNGE_2025_M1_Secc5_Sub5!$P$71&lt;&gt;"",CNGE_2025_M1_Secc5_Sub5!$P$71&lt;&gt;1,COUNTA(Q123:R123)=0),0,IF(AND(COUNTBLANK(D123)=0,CNGE_2025_M1_Secc5_Sub5!$P$71&lt;&gt;"",CNGE_2025_M1_Secc5_Sub5!$P$71=1,COUNTA(Q123:R123)=2),0,IF(AND(COUNTBLANK(D123)=1,COUNTA(Q123:R123)=0),0,1)))</f>
        <v>0</v>
      </c>
      <c r="AK123" s="795">
        <f>IF(AND(COUNTBLANK(D123)=0,CNGE_2025_M1_Secc5_Sub5!$P$72&lt;&gt;"",CNGE_2025_M1_Secc5_Sub5!$P$72&lt;&gt;1,COUNTA(S123:T123)=0),0,IF(AND(COUNTBLANK(D123)=0,CNGE_2025_M1_Secc5_Sub5!$P$72&lt;&gt;"",CNGE_2025_M1_Secc5_Sub5!$P$72=1,COUNTA(S123:T123)=2),0,IF(AND(COUNTBLANK(D123)=1,COUNTA(S123:T123)=0),0,1)))</f>
        <v>0</v>
      </c>
      <c r="AL123" s="793">
        <f>IF(AND(COUNTBLANK(D123)=0,CNGE_2025_M1_Secc5_Sub5!$P$73&lt;&gt;"",CNGE_2025_M1_Secc5_Sub5!$P$73&lt;&gt;1,COUNTA(U123:V123)=0),0,IF(AND(COUNTBLANK(D123)=0,CNGE_2025_M1_Secc5_Sub5!$P$73&lt;&gt;"",CNGE_2025_M1_Secc5_Sub5!$P$73=1,COUNTA(U123:V123)=2),0,IF(AND(COUNTBLANK(D123)=1,COUNTA(U123:V123)=0),0,1)))</f>
        <v>0</v>
      </c>
      <c r="AM123" s="795">
        <f>IF(AND(COUNTBLANK(D123)=0,CNGE_2025_M1_Secc5_Sub5!$P$74&lt;&gt;"",CNGE_2025_M1_Secc5_Sub5!$P$74&lt;&gt;1,COUNTA(W123:X123)=0),0,IF(AND(COUNTBLANK(D123)=0,CNGE_2025_M1_Secc5_Sub5!$P$74&lt;&gt;"",CNGE_2025_M1_Secc5_Sub5!$P$74=1,COUNTA(W123:X123)=2),0,IF(AND(COUNTBLANK(D123)=1,COUNTA(W123:X123)=0),0,1)))</f>
        <v>0</v>
      </c>
      <c r="AN123" s="793">
        <f>IF(AND(COUNTBLANK(D123)=0,CNGE_2025_M1_Secc5_Sub5!$P$75&lt;&gt;"",CNGE_2025_M1_Secc5_Sub5!$P$75&lt;&gt;1,COUNTA(Y123:Z123)=0),0,IF(AND(COUNTBLANK(D123)=0,CNGE_2025_M1_Secc5_Sub5!$P$75&lt;&gt;"",CNGE_2025_M1_Secc5_Sub5!$P$75=1,COUNTA(Y123:Z123)=2),0,IF(AND(COUNTBLANK(D123)=1,COUNTA(Y123:Z123)=0),0,1)))</f>
        <v>0</v>
      </c>
      <c r="AO123" s="795">
        <f>IF(AND(COUNTBLANK(D123)=0,CNGE_2025_M1_Secc5_Sub5!$P$76&lt;&gt;"",CNGE_2025_M1_Secc5_Sub5!$P$76&lt;&gt;1,COUNTA(AA123:AB123)=0),0,IF(AND(COUNTBLANK(D123)=0,CNGE_2025_M1_Secc5_Sub5!$P$76&lt;&gt;"",CNGE_2025_M1_Secc5_Sub5!$P$76=1,COUNTA(AA123:AB123)=2),0,IF(AND(COUNTBLANK(D123)=1,COUNTA(AA123:AB123)=0),0,1)))</f>
        <v>0</v>
      </c>
      <c r="AP123" s="793">
        <f>IF(AND(COUNTBLANK(D123)=0,CNGE_2025_M1_Secc5_Sub5!$P$77&lt;&gt;"",CNGE_2025_M1_Secc5_Sub5!$P$77&lt;&gt;1,COUNTA(AC123:AD123)=0),0,IF(AND(COUNTBLANK(D123)=0,CNGE_2025_M1_Secc5_Sub5!$P$77&lt;&gt;"",CNGE_2025_M1_Secc5_Sub5!$P$77=1,COUNTA(AC123:AD123)=2),0,IF(AND(COUNTBLANK(D123)=1,COUNTA(AC123:AD123)=0),0,1)))</f>
        <v>0</v>
      </c>
      <c r="AQ123" s="723">
        <f t="shared" si="6"/>
        <v>0</v>
      </c>
      <c r="AR123" s="293">
        <f t="shared" si="7"/>
        <v>0</v>
      </c>
      <c r="AS123" s="294" t="str">
        <f>IF(AR123=0,"",
IF(SUM($AR$26:AR123)=1,AT123,
IF($AR$146&gt;SUM($AR$26:AR123),_xlfn.CONCAT(", ",AT123),
IF($AR$146=SUM($AR$26:AR123),_xlfn.CONCAT(" y ",AT123)))))</f>
        <v/>
      </c>
      <c r="AT123" s="89" t="s">
        <v>5280</v>
      </c>
      <c r="BB123" s="439">
        <f>IF(OR(Q123="NS",CNGE_2025_M1_Secc5_Sub5!$T$71="NS"),0,IF(AND(Q123="NA",CNGE_2025_M1_Secc5_Sub5!$T$71="NA"),0,IF(Q123&lt;=SUM(CNGE_2025_M1_Secc5_Sub5!$T$71),0,1)))</f>
        <v>0</v>
      </c>
      <c r="BC123" s="625">
        <f>IF(OR(S123="NS",CNGE_2025_M1_Secc5_Sub5!$T$72="NS"),0,IF(AND(S123="NA",CNGE_2025_M1_Secc5_Sub5!$T$72="NA"),0,IF(S123&lt;=SUM(CNGE_2025_M1_Secc5_Sub5!$T$72),0,1)))</f>
        <v>0</v>
      </c>
      <c r="BD123" s="439">
        <f>IF(OR(U123="NS",CNGE_2025_M1_Secc5_Sub5!$T$73="NS"),0,IF(AND(U123="NA",CNGE_2025_M1_Secc5_Sub5!$T$73="NA"),0,IF(U123&lt;=SUM(CNGE_2025_M1_Secc5_Sub5!$T$73),0,1)))</f>
        <v>0</v>
      </c>
      <c r="BE123" s="625">
        <f>IF(OR(W123="NS",CNGE_2025_M1_Secc5_Sub5!$T$74="NS"),0,IF(AND(W123="NA",CNGE_2025_M1_Secc5_Sub5!$T$74="NA"),0,IF(W123&lt;=SUM(CNGE_2025_M1_Secc5_Sub5!$T$74),0,1)))</f>
        <v>0</v>
      </c>
      <c r="BF123" s="439">
        <f>IF(OR(Y123="NS",CNGE_2025_M1_Secc5_Sub5!$T$75="NS"),0,IF(AND(Y123="NA",CNGE_2025_M1_Secc5_Sub5!$T$75="NA"),0,IF(Y123&lt;=SUM(CNGE_2025_M1_Secc5_Sub5!$T$75),0,1)))</f>
        <v>0</v>
      </c>
      <c r="BG123" s="625">
        <f>IF(OR(AA123="NS",CNGE_2025_M1_Secc5_Sub5!$T$76="NS"),0,IF(AND(AA123="NA",CNGE_2025_M1_Secc5_Sub5!$T$76="NA"),0,IF(AA123&lt;=SUM(CNGE_2025_M1_Secc5_Sub5!$T$76),0,1)))</f>
        <v>0</v>
      </c>
      <c r="BH123" s="439">
        <f>IF(OR(AC123="NS",CNGE_2025_M1_Secc5_Sub5!$T$77="NS"),0,IF(AND(AC123="NA",CNGE_2025_M1_Secc5_Sub5!$T$77="NA"),0,IF(AC123&lt;=SUM(CNGE_2025_M1_Secc5_Sub5!$T$77),0,1)))</f>
        <v>0</v>
      </c>
      <c r="BI123" s="293">
        <f t="shared" si="8"/>
        <v>0</v>
      </c>
      <c r="BJ123" s="294" t="str">
        <f>IF(BI123=0,"",
IF(SUM($BI$26:BI123)=1,BK123,
IF($BI$146&gt;SUM($BI$26:BI123),_xlfn.CONCAT(", ",BK123),
IF($BI$146=SUM($BI$26:BI123),_xlfn.CONCAT(" y ",BK123)))))</f>
        <v/>
      </c>
      <c r="BK123" s="89" t="s">
        <v>5280</v>
      </c>
      <c r="BS123" s="807">
        <f>IF(OR(R123="NS",CNGE_2025_M1_Secc5_Sub5!$T$85="NS"),0,IF(AND(R123="NA",CNGE_2025_M1_Secc5_Sub5!$T$85="NA"),0,IF(R123&lt;=SUM(CNGE_2025_M1_Secc5_Sub5!$T$85),0,1)))</f>
        <v>0</v>
      </c>
      <c r="BT123" s="492">
        <f>IF(OR(T123="NS",CNGE_2025_M1_Secc5_Sub5!$T$86="NS"),0,IF(AND(T123="NA",CNGE_2025_M1_Secc5_Sub5!$T$86="NA"),0,IF(T123&lt;=SUM(CNGE_2025_M1_Secc5_Sub5!$T$86),0,1)))</f>
        <v>0</v>
      </c>
      <c r="BU123" s="807">
        <f>IF(OR(V123="NS",CNGE_2025_M1_Secc5_Sub5!$T$87="NS"),0,IF(AND(V123="NA",CNGE_2025_M1_Secc5_Sub5!$T$87="NA"),0,IF(V123&lt;=SUM(CNGE_2025_M1_Secc5_Sub5!$T$87),0,1)))</f>
        <v>0</v>
      </c>
      <c r="BV123" s="492">
        <f>IF(OR(X123="NS",CNGE_2025_M1_Secc5_Sub5!$T$88="NS"),0,IF(AND(X123="NA",CNGE_2025_M1_Secc5_Sub5!$T$88="NA"),0,IF(X123&lt;=SUM(CNGE_2025_M1_Secc5_Sub5!$T$88),0,1)))</f>
        <v>0</v>
      </c>
      <c r="BW123" s="807">
        <f>IF(OR(Z123="NS",CNGE_2025_M1_Secc5_Sub5!$T$89="NS"),0,IF(AND(Z123="NA",CNGE_2025_M1_Secc5_Sub5!$T$89="NA"),0,IF(Z123&lt;=SUM(CNGE_2025_M1_Secc5_Sub5!$T$89),0,1)))</f>
        <v>0</v>
      </c>
      <c r="BX123" s="492">
        <f>IF(OR(AB123="NS",CNGE_2025_M1_Secc5_Sub5!$T$90="NS"),0,IF(AND(AB123="NA",CNGE_2025_M1_Secc5_Sub5!$T$90="NA"),0,IF(AB123&lt;=SUM(CNGE_2025_M1_Secc5_Sub5!$T$90),0,1)))</f>
        <v>0</v>
      </c>
      <c r="BY123" s="807">
        <f>IF(OR(AD123="NS",CNGE_2025_M1_Secc5_Sub5!$T$91="NS"),0,IF(AND(AD123="NA",CNGE_2025_M1_Secc5_Sub5!$T$91="NA"),0,IF(AD123&lt;=SUM(CNGE_2025_M1_Secc5_Sub5!$T$91),0,1)))</f>
        <v>0</v>
      </c>
      <c r="BZ123" s="293">
        <f t="shared" si="9"/>
        <v>0</v>
      </c>
      <c r="CA123" s="294" t="str">
        <f>IF(BZ123=0,"",
IF(SUM($BZ$26:BZ123)=1,CB123,
IF($BZ$146&gt;SUM($BZ$26:BZ123),_xlfn.CONCAT(", ",CB123),
IF($BZ$146=SUM($BZ$26:BZ123),_xlfn.CONCAT(" y ",CB123)))))</f>
        <v/>
      </c>
      <c r="CB123" s="89" t="s">
        <v>5280</v>
      </c>
    </row>
    <row r="124" spans="1:80" ht="15" customHeight="1">
      <c r="A124" s="133"/>
      <c r="C124" s="58" t="s">
        <v>5281</v>
      </c>
      <c r="D124" s="1125" t="str">
        <f>IF(CNGE_2025_M1_Secc5_Sub1!$D129="","",CNGE_2025_M1_Secc5_Sub1!$D129)</f>
        <v/>
      </c>
      <c r="E124" s="889"/>
      <c r="F124" s="889"/>
      <c r="G124" s="889"/>
      <c r="H124" s="889"/>
      <c r="I124" s="889"/>
      <c r="J124" s="889"/>
      <c r="K124" s="889"/>
      <c r="L124" s="889"/>
      <c r="M124" s="889"/>
      <c r="N124" s="890"/>
      <c r="O124" s="992"/>
      <c r="P124" s="885"/>
      <c r="Q124" s="813"/>
      <c r="R124" s="813"/>
      <c r="S124" s="813"/>
      <c r="T124" s="813"/>
      <c r="U124" s="813"/>
      <c r="V124" s="813"/>
      <c r="W124" s="813"/>
      <c r="X124" s="813"/>
      <c r="Y124" s="813"/>
      <c r="Z124" s="813"/>
      <c r="AA124" s="813"/>
      <c r="AB124" s="813"/>
      <c r="AC124" s="813"/>
      <c r="AD124" s="813"/>
      <c r="AI124" s="767">
        <f t="shared" si="5"/>
        <v>0</v>
      </c>
      <c r="AJ124" s="793">
        <f>IF(AND(COUNTBLANK(D124)=0,CNGE_2025_M1_Secc5_Sub5!$P$71&lt;&gt;"",CNGE_2025_M1_Secc5_Sub5!$P$71&lt;&gt;1,COUNTA(Q124:R124)=0),0,IF(AND(COUNTBLANK(D124)=0,CNGE_2025_M1_Secc5_Sub5!$P$71&lt;&gt;"",CNGE_2025_M1_Secc5_Sub5!$P$71=1,COUNTA(Q124:R124)=2),0,IF(AND(COUNTBLANK(D124)=1,COUNTA(Q124:R124)=0),0,1)))</f>
        <v>0</v>
      </c>
      <c r="AK124" s="795">
        <f>IF(AND(COUNTBLANK(D124)=0,CNGE_2025_M1_Secc5_Sub5!$P$72&lt;&gt;"",CNGE_2025_M1_Secc5_Sub5!$P$72&lt;&gt;1,COUNTA(S124:T124)=0),0,IF(AND(COUNTBLANK(D124)=0,CNGE_2025_M1_Secc5_Sub5!$P$72&lt;&gt;"",CNGE_2025_M1_Secc5_Sub5!$P$72=1,COUNTA(S124:T124)=2),0,IF(AND(COUNTBLANK(D124)=1,COUNTA(S124:T124)=0),0,1)))</f>
        <v>0</v>
      </c>
      <c r="AL124" s="793">
        <f>IF(AND(COUNTBLANK(D124)=0,CNGE_2025_M1_Secc5_Sub5!$P$73&lt;&gt;"",CNGE_2025_M1_Secc5_Sub5!$P$73&lt;&gt;1,COUNTA(U124:V124)=0),0,IF(AND(COUNTBLANK(D124)=0,CNGE_2025_M1_Secc5_Sub5!$P$73&lt;&gt;"",CNGE_2025_M1_Secc5_Sub5!$P$73=1,COUNTA(U124:V124)=2),0,IF(AND(COUNTBLANK(D124)=1,COUNTA(U124:V124)=0),0,1)))</f>
        <v>0</v>
      </c>
      <c r="AM124" s="795">
        <f>IF(AND(COUNTBLANK(D124)=0,CNGE_2025_M1_Secc5_Sub5!$P$74&lt;&gt;"",CNGE_2025_M1_Secc5_Sub5!$P$74&lt;&gt;1,COUNTA(W124:X124)=0),0,IF(AND(COUNTBLANK(D124)=0,CNGE_2025_M1_Secc5_Sub5!$P$74&lt;&gt;"",CNGE_2025_M1_Secc5_Sub5!$P$74=1,COUNTA(W124:X124)=2),0,IF(AND(COUNTBLANK(D124)=1,COUNTA(W124:X124)=0),0,1)))</f>
        <v>0</v>
      </c>
      <c r="AN124" s="793">
        <f>IF(AND(COUNTBLANK(D124)=0,CNGE_2025_M1_Secc5_Sub5!$P$75&lt;&gt;"",CNGE_2025_M1_Secc5_Sub5!$P$75&lt;&gt;1,COUNTA(Y124:Z124)=0),0,IF(AND(COUNTBLANK(D124)=0,CNGE_2025_M1_Secc5_Sub5!$P$75&lt;&gt;"",CNGE_2025_M1_Secc5_Sub5!$P$75=1,COUNTA(Y124:Z124)=2),0,IF(AND(COUNTBLANK(D124)=1,COUNTA(Y124:Z124)=0),0,1)))</f>
        <v>0</v>
      </c>
      <c r="AO124" s="795">
        <f>IF(AND(COUNTBLANK(D124)=0,CNGE_2025_M1_Secc5_Sub5!$P$76&lt;&gt;"",CNGE_2025_M1_Secc5_Sub5!$P$76&lt;&gt;1,COUNTA(AA124:AB124)=0),0,IF(AND(COUNTBLANK(D124)=0,CNGE_2025_M1_Secc5_Sub5!$P$76&lt;&gt;"",CNGE_2025_M1_Secc5_Sub5!$P$76=1,COUNTA(AA124:AB124)=2),0,IF(AND(COUNTBLANK(D124)=1,COUNTA(AA124:AB124)=0),0,1)))</f>
        <v>0</v>
      </c>
      <c r="AP124" s="793">
        <f>IF(AND(COUNTBLANK(D124)=0,CNGE_2025_M1_Secc5_Sub5!$P$77&lt;&gt;"",CNGE_2025_M1_Secc5_Sub5!$P$77&lt;&gt;1,COUNTA(AC124:AD124)=0),0,IF(AND(COUNTBLANK(D124)=0,CNGE_2025_M1_Secc5_Sub5!$P$77&lt;&gt;"",CNGE_2025_M1_Secc5_Sub5!$P$77=1,COUNTA(AC124:AD124)=2),0,IF(AND(COUNTBLANK(D124)=1,COUNTA(AC124:AD124)=0),0,1)))</f>
        <v>0</v>
      </c>
      <c r="AQ124" s="723">
        <f t="shared" si="6"/>
        <v>0</v>
      </c>
      <c r="AR124" s="293">
        <f t="shared" si="7"/>
        <v>0</v>
      </c>
      <c r="AS124" s="294" t="str">
        <f>IF(AR124=0,"",
IF(SUM($AR$26:AR124)=1,AT124,
IF($AR$146&gt;SUM($AR$26:AR124),_xlfn.CONCAT(", ",AT124),
IF($AR$146=SUM($AR$26:AR124),_xlfn.CONCAT(" y ",AT124)))))</f>
        <v/>
      </c>
      <c r="AT124" s="89" t="s">
        <v>5282</v>
      </c>
      <c r="BB124" s="439">
        <f>IF(OR(Q124="NS",CNGE_2025_M1_Secc5_Sub5!$T$71="NS"),0,IF(AND(Q124="NA",CNGE_2025_M1_Secc5_Sub5!$T$71="NA"),0,IF(Q124&lt;=SUM(CNGE_2025_M1_Secc5_Sub5!$T$71),0,1)))</f>
        <v>0</v>
      </c>
      <c r="BC124" s="625">
        <f>IF(OR(S124="NS",CNGE_2025_M1_Secc5_Sub5!$T$72="NS"),0,IF(AND(S124="NA",CNGE_2025_M1_Secc5_Sub5!$T$72="NA"),0,IF(S124&lt;=SUM(CNGE_2025_M1_Secc5_Sub5!$T$72),0,1)))</f>
        <v>0</v>
      </c>
      <c r="BD124" s="439">
        <f>IF(OR(U124="NS",CNGE_2025_M1_Secc5_Sub5!$T$73="NS"),0,IF(AND(U124="NA",CNGE_2025_M1_Secc5_Sub5!$T$73="NA"),0,IF(U124&lt;=SUM(CNGE_2025_M1_Secc5_Sub5!$T$73),0,1)))</f>
        <v>0</v>
      </c>
      <c r="BE124" s="625">
        <f>IF(OR(W124="NS",CNGE_2025_M1_Secc5_Sub5!$T$74="NS"),0,IF(AND(W124="NA",CNGE_2025_M1_Secc5_Sub5!$T$74="NA"),0,IF(W124&lt;=SUM(CNGE_2025_M1_Secc5_Sub5!$T$74),0,1)))</f>
        <v>0</v>
      </c>
      <c r="BF124" s="439">
        <f>IF(OR(Y124="NS",CNGE_2025_M1_Secc5_Sub5!$T$75="NS"),0,IF(AND(Y124="NA",CNGE_2025_M1_Secc5_Sub5!$T$75="NA"),0,IF(Y124&lt;=SUM(CNGE_2025_M1_Secc5_Sub5!$T$75),0,1)))</f>
        <v>0</v>
      </c>
      <c r="BG124" s="625">
        <f>IF(OR(AA124="NS",CNGE_2025_M1_Secc5_Sub5!$T$76="NS"),0,IF(AND(AA124="NA",CNGE_2025_M1_Secc5_Sub5!$T$76="NA"),0,IF(AA124&lt;=SUM(CNGE_2025_M1_Secc5_Sub5!$T$76),0,1)))</f>
        <v>0</v>
      </c>
      <c r="BH124" s="439">
        <f>IF(OR(AC124="NS",CNGE_2025_M1_Secc5_Sub5!$T$77="NS"),0,IF(AND(AC124="NA",CNGE_2025_M1_Secc5_Sub5!$T$77="NA"),0,IF(AC124&lt;=SUM(CNGE_2025_M1_Secc5_Sub5!$T$77),0,1)))</f>
        <v>0</v>
      </c>
      <c r="BI124" s="293">
        <f t="shared" si="8"/>
        <v>0</v>
      </c>
      <c r="BJ124" s="294" t="str">
        <f>IF(BI124=0,"",
IF(SUM($BI$26:BI124)=1,BK124,
IF($BI$146&gt;SUM($BI$26:BI124),_xlfn.CONCAT(", ",BK124),
IF($BI$146=SUM($BI$26:BI124),_xlfn.CONCAT(" y ",BK124)))))</f>
        <v/>
      </c>
      <c r="BK124" s="89" t="s">
        <v>5282</v>
      </c>
      <c r="BS124" s="807">
        <f>IF(OR(R124="NS",CNGE_2025_M1_Secc5_Sub5!$T$85="NS"),0,IF(AND(R124="NA",CNGE_2025_M1_Secc5_Sub5!$T$85="NA"),0,IF(R124&lt;=SUM(CNGE_2025_M1_Secc5_Sub5!$T$85),0,1)))</f>
        <v>0</v>
      </c>
      <c r="BT124" s="492">
        <f>IF(OR(T124="NS",CNGE_2025_M1_Secc5_Sub5!$T$86="NS"),0,IF(AND(T124="NA",CNGE_2025_M1_Secc5_Sub5!$T$86="NA"),0,IF(T124&lt;=SUM(CNGE_2025_M1_Secc5_Sub5!$T$86),0,1)))</f>
        <v>0</v>
      </c>
      <c r="BU124" s="807">
        <f>IF(OR(V124="NS",CNGE_2025_M1_Secc5_Sub5!$T$87="NS"),0,IF(AND(V124="NA",CNGE_2025_M1_Secc5_Sub5!$T$87="NA"),0,IF(V124&lt;=SUM(CNGE_2025_M1_Secc5_Sub5!$T$87),0,1)))</f>
        <v>0</v>
      </c>
      <c r="BV124" s="492">
        <f>IF(OR(X124="NS",CNGE_2025_M1_Secc5_Sub5!$T$88="NS"),0,IF(AND(X124="NA",CNGE_2025_M1_Secc5_Sub5!$T$88="NA"),0,IF(X124&lt;=SUM(CNGE_2025_M1_Secc5_Sub5!$T$88),0,1)))</f>
        <v>0</v>
      </c>
      <c r="BW124" s="807">
        <f>IF(OR(Z124="NS",CNGE_2025_M1_Secc5_Sub5!$T$89="NS"),0,IF(AND(Z124="NA",CNGE_2025_M1_Secc5_Sub5!$T$89="NA"),0,IF(Z124&lt;=SUM(CNGE_2025_M1_Secc5_Sub5!$T$89),0,1)))</f>
        <v>0</v>
      </c>
      <c r="BX124" s="492">
        <f>IF(OR(AB124="NS",CNGE_2025_M1_Secc5_Sub5!$T$90="NS"),0,IF(AND(AB124="NA",CNGE_2025_M1_Secc5_Sub5!$T$90="NA"),0,IF(AB124&lt;=SUM(CNGE_2025_M1_Secc5_Sub5!$T$90),0,1)))</f>
        <v>0</v>
      </c>
      <c r="BY124" s="807">
        <f>IF(OR(AD124="NS",CNGE_2025_M1_Secc5_Sub5!$T$91="NS"),0,IF(AND(AD124="NA",CNGE_2025_M1_Secc5_Sub5!$T$91="NA"),0,IF(AD124&lt;=SUM(CNGE_2025_M1_Secc5_Sub5!$T$91),0,1)))</f>
        <v>0</v>
      </c>
      <c r="BZ124" s="293">
        <f t="shared" si="9"/>
        <v>0</v>
      </c>
      <c r="CA124" s="294" t="str">
        <f>IF(BZ124=0,"",
IF(SUM($BZ$26:BZ124)=1,CB124,
IF($BZ$146&gt;SUM($BZ$26:BZ124),_xlfn.CONCAT(", ",CB124),
IF($BZ$146=SUM($BZ$26:BZ124),_xlfn.CONCAT(" y ",CB124)))))</f>
        <v/>
      </c>
      <c r="CB124" s="89" t="s">
        <v>5282</v>
      </c>
    </row>
    <row r="125" spans="1:80" ht="15" customHeight="1">
      <c r="A125" s="133"/>
      <c r="C125" s="58" t="s">
        <v>5283</v>
      </c>
      <c r="D125" s="1125" t="str">
        <f>IF(CNGE_2025_M1_Secc5_Sub1!$D130="","",CNGE_2025_M1_Secc5_Sub1!$D130)</f>
        <v/>
      </c>
      <c r="E125" s="889"/>
      <c r="F125" s="889"/>
      <c r="G125" s="889"/>
      <c r="H125" s="889"/>
      <c r="I125" s="889"/>
      <c r="J125" s="889"/>
      <c r="K125" s="889"/>
      <c r="L125" s="889"/>
      <c r="M125" s="889"/>
      <c r="N125" s="890"/>
      <c r="O125" s="992"/>
      <c r="P125" s="885"/>
      <c r="Q125" s="813"/>
      <c r="R125" s="813"/>
      <c r="S125" s="813"/>
      <c r="T125" s="813"/>
      <c r="U125" s="813"/>
      <c r="V125" s="813"/>
      <c r="W125" s="813"/>
      <c r="X125" s="813"/>
      <c r="Y125" s="813"/>
      <c r="Z125" s="813"/>
      <c r="AA125" s="813"/>
      <c r="AB125" s="813"/>
      <c r="AC125" s="813"/>
      <c r="AD125" s="813"/>
      <c r="AI125" s="767">
        <f t="shared" si="5"/>
        <v>0</v>
      </c>
      <c r="AJ125" s="793">
        <f>IF(AND(COUNTBLANK(D125)=0,CNGE_2025_M1_Secc5_Sub5!$P$71&lt;&gt;"",CNGE_2025_M1_Secc5_Sub5!$P$71&lt;&gt;1,COUNTA(Q125:R125)=0),0,IF(AND(COUNTBLANK(D125)=0,CNGE_2025_M1_Secc5_Sub5!$P$71&lt;&gt;"",CNGE_2025_M1_Secc5_Sub5!$P$71=1,COUNTA(Q125:R125)=2),0,IF(AND(COUNTBLANK(D125)=1,COUNTA(Q125:R125)=0),0,1)))</f>
        <v>0</v>
      </c>
      <c r="AK125" s="795">
        <f>IF(AND(COUNTBLANK(D125)=0,CNGE_2025_M1_Secc5_Sub5!$P$72&lt;&gt;"",CNGE_2025_M1_Secc5_Sub5!$P$72&lt;&gt;1,COUNTA(S125:T125)=0),0,IF(AND(COUNTBLANK(D125)=0,CNGE_2025_M1_Secc5_Sub5!$P$72&lt;&gt;"",CNGE_2025_M1_Secc5_Sub5!$P$72=1,COUNTA(S125:T125)=2),0,IF(AND(COUNTBLANK(D125)=1,COUNTA(S125:T125)=0),0,1)))</f>
        <v>0</v>
      </c>
      <c r="AL125" s="793">
        <f>IF(AND(COUNTBLANK(D125)=0,CNGE_2025_M1_Secc5_Sub5!$P$73&lt;&gt;"",CNGE_2025_M1_Secc5_Sub5!$P$73&lt;&gt;1,COUNTA(U125:V125)=0),0,IF(AND(COUNTBLANK(D125)=0,CNGE_2025_M1_Secc5_Sub5!$P$73&lt;&gt;"",CNGE_2025_M1_Secc5_Sub5!$P$73=1,COUNTA(U125:V125)=2),0,IF(AND(COUNTBLANK(D125)=1,COUNTA(U125:V125)=0),0,1)))</f>
        <v>0</v>
      </c>
      <c r="AM125" s="795">
        <f>IF(AND(COUNTBLANK(D125)=0,CNGE_2025_M1_Secc5_Sub5!$P$74&lt;&gt;"",CNGE_2025_M1_Secc5_Sub5!$P$74&lt;&gt;1,COUNTA(W125:X125)=0),0,IF(AND(COUNTBLANK(D125)=0,CNGE_2025_M1_Secc5_Sub5!$P$74&lt;&gt;"",CNGE_2025_M1_Secc5_Sub5!$P$74=1,COUNTA(W125:X125)=2),0,IF(AND(COUNTBLANK(D125)=1,COUNTA(W125:X125)=0),0,1)))</f>
        <v>0</v>
      </c>
      <c r="AN125" s="793">
        <f>IF(AND(COUNTBLANK(D125)=0,CNGE_2025_M1_Secc5_Sub5!$P$75&lt;&gt;"",CNGE_2025_M1_Secc5_Sub5!$P$75&lt;&gt;1,COUNTA(Y125:Z125)=0),0,IF(AND(COUNTBLANK(D125)=0,CNGE_2025_M1_Secc5_Sub5!$P$75&lt;&gt;"",CNGE_2025_M1_Secc5_Sub5!$P$75=1,COUNTA(Y125:Z125)=2),0,IF(AND(COUNTBLANK(D125)=1,COUNTA(Y125:Z125)=0),0,1)))</f>
        <v>0</v>
      </c>
      <c r="AO125" s="795">
        <f>IF(AND(COUNTBLANK(D125)=0,CNGE_2025_M1_Secc5_Sub5!$P$76&lt;&gt;"",CNGE_2025_M1_Secc5_Sub5!$P$76&lt;&gt;1,COUNTA(AA125:AB125)=0),0,IF(AND(COUNTBLANK(D125)=0,CNGE_2025_M1_Secc5_Sub5!$P$76&lt;&gt;"",CNGE_2025_M1_Secc5_Sub5!$P$76=1,COUNTA(AA125:AB125)=2),0,IF(AND(COUNTBLANK(D125)=1,COUNTA(AA125:AB125)=0),0,1)))</f>
        <v>0</v>
      </c>
      <c r="AP125" s="793">
        <f>IF(AND(COUNTBLANK(D125)=0,CNGE_2025_M1_Secc5_Sub5!$P$77&lt;&gt;"",CNGE_2025_M1_Secc5_Sub5!$P$77&lt;&gt;1,COUNTA(AC125:AD125)=0),0,IF(AND(COUNTBLANK(D125)=0,CNGE_2025_M1_Secc5_Sub5!$P$77&lt;&gt;"",CNGE_2025_M1_Secc5_Sub5!$P$77=1,COUNTA(AC125:AD125)=2),0,IF(AND(COUNTBLANK(D125)=1,COUNTA(AC125:AD125)=0),0,1)))</f>
        <v>0</v>
      </c>
      <c r="AQ125" s="723">
        <f t="shared" si="6"/>
        <v>0</v>
      </c>
      <c r="AR125" s="293">
        <f t="shared" si="7"/>
        <v>0</v>
      </c>
      <c r="AS125" s="294" t="str">
        <f>IF(AR125=0,"",
IF(SUM($AR$26:AR125)=1,AT125,
IF($AR$146&gt;SUM($AR$26:AR125),_xlfn.CONCAT(", ",AT125),
IF($AR$146=SUM($AR$26:AR125),_xlfn.CONCAT(" y ",AT125)))))</f>
        <v/>
      </c>
      <c r="AT125" s="89" t="s">
        <v>5284</v>
      </c>
      <c r="BB125" s="439">
        <f>IF(OR(Q125="NS",CNGE_2025_M1_Secc5_Sub5!$T$71="NS"),0,IF(AND(Q125="NA",CNGE_2025_M1_Secc5_Sub5!$T$71="NA"),0,IF(Q125&lt;=SUM(CNGE_2025_M1_Secc5_Sub5!$T$71),0,1)))</f>
        <v>0</v>
      </c>
      <c r="BC125" s="625">
        <f>IF(OR(S125="NS",CNGE_2025_M1_Secc5_Sub5!$T$72="NS"),0,IF(AND(S125="NA",CNGE_2025_M1_Secc5_Sub5!$T$72="NA"),0,IF(S125&lt;=SUM(CNGE_2025_M1_Secc5_Sub5!$T$72),0,1)))</f>
        <v>0</v>
      </c>
      <c r="BD125" s="439">
        <f>IF(OR(U125="NS",CNGE_2025_M1_Secc5_Sub5!$T$73="NS"),0,IF(AND(U125="NA",CNGE_2025_M1_Secc5_Sub5!$T$73="NA"),0,IF(U125&lt;=SUM(CNGE_2025_M1_Secc5_Sub5!$T$73),0,1)))</f>
        <v>0</v>
      </c>
      <c r="BE125" s="625">
        <f>IF(OR(W125="NS",CNGE_2025_M1_Secc5_Sub5!$T$74="NS"),0,IF(AND(W125="NA",CNGE_2025_M1_Secc5_Sub5!$T$74="NA"),0,IF(W125&lt;=SUM(CNGE_2025_M1_Secc5_Sub5!$T$74),0,1)))</f>
        <v>0</v>
      </c>
      <c r="BF125" s="439">
        <f>IF(OR(Y125="NS",CNGE_2025_M1_Secc5_Sub5!$T$75="NS"),0,IF(AND(Y125="NA",CNGE_2025_M1_Secc5_Sub5!$T$75="NA"),0,IF(Y125&lt;=SUM(CNGE_2025_M1_Secc5_Sub5!$T$75),0,1)))</f>
        <v>0</v>
      </c>
      <c r="BG125" s="625">
        <f>IF(OR(AA125="NS",CNGE_2025_M1_Secc5_Sub5!$T$76="NS"),0,IF(AND(AA125="NA",CNGE_2025_M1_Secc5_Sub5!$T$76="NA"),0,IF(AA125&lt;=SUM(CNGE_2025_M1_Secc5_Sub5!$T$76),0,1)))</f>
        <v>0</v>
      </c>
      <c r="BH125" s="439">
        <f>IF(OR(AC125="NS",CNGE_2025_M1_Secc5_Sub5!$T$77="NS"),0,IF(AND(AC125="NA",CNGE_2025_M1_Secc5_Sub5!$T$77="NA"),0,IF(AC125&lt;=SUM(CNGE_2025_M1_Secc5_Sub5!$T$77),0,1)))</f>
        <v>0</v>
      </c>
      <c r="BI125" s="293">
        <f t="shared" si="8"/>
        <v>0</v>
      </c>
      <c r="BJ125" s="294" t="str">
        <f>IF(BI125=0,"",
IF(SUM($BI$26:BI125)=1,BK125,
IF($BI$146&gt;SUM($BI$26:BI125),_xlfn.CONCAT(", ",BK125),
IF($BI$146=SUM($BI$26:BI125),_xlfn.CONCAT(" y ",BK125)))))</f>
        <v/>
      </c>
      <c r="BK125" s="89" t="s">
        <v>5284</v>
      </c>
      <c r="BS125" s="807">
        <f>IF(OR(R125="NS",CNGE_2025_M1_Secc5_Sub5!$T$85="NS"),0,IF(AND(R125="NA",CNGE_2025_M1_Secc5_Sub5!$T$85="NA"),0,IF(R125&lt;=SUM(CNGE_2025_M1_Secc5_Sub5!$T$85),0,1)))</f>
        <v>0</v>
      </c>
      <c r="BT125" s="492">
        <f>IF(OR(T125="NS",CNGE_2025_M1_Secc5_Sub5!$T$86="NS"),0,IF(AND(T125="NA",CNGE_2025_M1_Secc5_Sub5!$T$86="NA"),0,IF(T125&lt;=SUM(CNGE_2025_M1_Secc5_Sub5!$T$86),0,1)))</f>
        <v>0</v>
      </c>
      <c r="BU125" s="807">
        <f>IF(OR(V125="NS",CNGE_2025_M1_Secc5_Sub5!$T$87="NS"),0,IF(AND(V125="NA",CNGE_2025_M1_Secc5_Sub5!$T$87="NA"),0,IF(V125&lt;=SUM(CNGE_2025_M1_Secc5_Sub5!$T$87),0,1)))</f>
        <v>0</v>
      </c>
      <c r="BV125" s="492">
        <f>IF(OR(X125="NS",CNGE_2025_M1_Secc5_Sub5!$T$88="NS"),0,IF(AND(X125="NA",CNGE_2025_M1_Secc5_Sub5!$T$88="NA"),0,IF(X125&lt;=SUM(CNGE_2025_M1_Secc5_Sub5!$T$88),0,1)))</f>
        <v>0</v>
      </c>
      <c r="BW125" s="807">
        <f>IF(OR(Z125="NS",CNGE_2025_M1_Secc5_Sub5!$T$89="NS"),0,IF(AND(Z125="NA",CNGE_2025_M1_Secc5_Sub5!$T$89="NA"),0,IF(Z125&lt;=SUM(CNGE_2025_M1_Secc5_Sub5!$T$89),0,1)))</f>
        <v>0</v>
      </c>
      <c r="BX125" s="492">
        <f>IF(OR(AB125="NS",CNGE_2025_M1_Secc5_Sub5!$T$90="NS"),0,IF(AND(AB125="NA",CNGE_2025_M1_Secc5_Sub5!$T$90="NA"),0,IF(AB125&lt;=SUM(CNGE_2025_M1_Secc5_Sub5!$T$90),0,1)))</f>
        <v>0</v>
      </c>
      <c r="BY125" s="807">
        <f>IF(OR(AD125="NS",CNGE_2025_M1_Secc5_Sub5!$T$91="NS"),0,IF(AND(AD125="NA",CNGE_2025_M1_Secc5_Sub5!$T$91="NA"),0,IF(AD125&lt;=SUM(CNGE_2025_M1_Secc5_Sub5!$T$91),0,1)))</f>
        <v>0</v>
      </c>
      <c r="BZ125" s="293">
        <f t="shared" si="9"/>
        <v>0</v>
      </c>
      <c r="CA125" s="294" t="str">
        <f>IF(BZ125=0,"",
IF(SUM($BZ$26:BZ125)=1,CB125,
IF($BZ$146&gt;SUM($BZ$26:BZ125),_xlfn.CONCAT(", ",CB125),
IF($BZ$146=SUM($BZ$26:BZ125),_xlfn.CONCAT(" y ",CB125)))))</f>
        <v/>
      </c>
      <c r="CB125" s="89" t="s">
        <v>5284</v>
      </c>
    </row>
    <row r="126" spans="1:80" ht="15" customHeight="1">
      <c r="A126" s="133"/>
      <c r="C126" s="61" t="s">
        <v>5285</v>
      </c>
      <c r="D126" s="1125" t="str">
        <f>IF(CNGE_2025_M1_Secc5_Sub1!$D131="","",CNGE_2025_M1_Secc5_Sub1!$D131)</f>
        <v/>
      </c>
      <c r="E126" s="889"/>
      <c r="F126" s="889"/>
      <c r="G126" s="889"/>
      <c r="H126" s="889"/>
      <c r="I126" s="889"/>
      <c r="J126" s="889"/>
      <c r="K126" s="889"/>
      <c r="L126" s="889"/>
      <c r="M126" s="889"/>
      <c r="N126" s="890"/>
      <c r="O126" s="992"/>
      <c r="P126" s="885"/>
      <c r="Q126" s="813"/>
      <c r="R126" s="813"/>
      <c r="S126" s="813"/>
      <c r="T126" s="813"/>
      <c r="U126" s="813"/>
      <c r="V126" s="813"/>
      <c r="W126" s="813"/>
      <c r="X126" s="813"/>
      <c r="Y126" s="813"/>
      <c r="Z126" s="813"/>
      <c r="AA126" s="813"/>
      <c r="AB126" s="813"/>
      <c r="AC126" s="813"/>
      <c r="AD126" s="813"/>
      <c r="AI126" s="767">
        <f t="shared" si="5"/>
        <v>0</v>
      </c>
      <c r="AJ126" s="793">
        <f>IF(AND(COUNTBLANK(D126)=0,CNGE_2025_M1_Secc5_Sub5!$P$71&lt;&gt;"",CNGE_2025_M1_Secc5_Sub5!$P$71&lt;&gt;1,COUNTA(Q126:R126)=0),0,IF(AND(COUNTBLANK(D126)=0,CNGE_2025_M1_Secc5_Sub5!$P$71&lt;&gt;"",CNGE_2025_M1_Secc5_Sub5!$P$71=1,COUNTA(Q126:R126)=2),0,IF(AND(COUNTBLANK(D126)=1,COUNTA(Q126:R126)=0),0,1)))</f>
        <v>0</v>
      </c>
      <c r="AK126" s="795">
        <f>IF(AND(COUNTBLANK(D126)=0,CNGE_2025_M1_Secc5_Sub5!$P$72&lt;&gt;"",CNGE_2025_M1_Secc5_Sub5!$P$72&lt;&gt;1,COUNTA(S126:T126)=0),0,IF(AND(COUNTBLANK(D126)=0,CNGE_2025_M1_Secc5_Sub5!$P$72&lt;&gt;"",CNGE_2025_M1_Secc5_Sub5!$P$72=1,COUNTA(S126:T126)=2),0,IF(AND(COUNTBLANK(D126)=1,COUNTA(S126:T126)=0),0,1)))</f>
        <v>0</v>
      </c>
      <c r="AL126" s="793">
        <f>IF(AND(COUNTBLANK(D126)=0,CNGE_2025_M1_Secc5_Sub5!$P$73&lt;&gt;"",CNGE_2025_M1_Secc5_Sub5!$P$73&lt;&gt;1,COUNTA(U126:V126)=0),0,IF(AND(COUNTBLANK(D126)=0,CNGE_2025_M1_Secc5_Sub5!$P$73&lt;&gt;"",CNGE_2025_M1_Secc5_Sub5!$P$73=1,COUNTA(U126:V126)=2),0,IF(AND(COUNTBLANK(D126)=1,COUNTA(U126:V126)=0),0,1)))</f>
        <v>0</v>
      </c>
      <c r="AM126" s="795">
        <f>IF(AND(COUNTBLANK(D126)=0,CNGE_2025_M1_Secc5_Sub5!$P$74&lt;&gt;"",CNGE_2025_M1_Secc5_Sub5!$P$74&lt;&gt;1,COUNTA(W126:X126)=0),0,IF(AND(COUNTBLANK(D126)=0,CNGE_2025_M1_Secc5_Sub5!$P$74&lt;&gt;"",CNGE_2025_M1_Secc5_Sub5!$P$74=1,COUNTA(W126:X126)=2),0,IF(AND(COUNTBLANK(D126)=1,COUNTA(W126:X126)=0),0,1)))</f>
        <v>0</v>
      </c>
      <c r="AN126" s="793">
        <f>IF(AND(COUNTBLANK(D126)=0,CNGE_2025_M1_Secc5_Sub5!$P$75&lt;&gt;"",CNGE_2025_M1_Secc5_Sub5!$P$75&lt;&gt;1,COUNTA(Y126:Z126)=0),0,IF(AND(COUNTBLANK(D126)=0,CNGE_2025_M1_Secc5_Sub5!$P$75&lt;&gt;"",CNGE_2025_M1_Secc5_Sub5!$P$75=1,COUNTA(Y126:Z126)=2),0,IF(AND(COUNTBLANK(D126)=1,COUNTA(Y126:Z126)=0),0,1)))</f>
        <v>0</v>
      </c>
      <c r="AO126" s="795">
        <f>IF(AND(COUNTBLANK(D126)=0,CNGE_2025_M1_Secc5_Sub5!$P$76&lt;&gt;"",CNGE_2025_M1_Secc5_Sub5!$P$76&lt;&gt;1,COUNTA(AA126:AB126)=0),0,IF(AND(COUNTBLANK(D126)=0,CNGE_2025_M1_Secc5_Sub5!$P$76&lt;&gt;"",CNGE_2025_M1_Secc5_Sub5!$P$76=1,COUNTA(AA126:AB126)=2),0,IF(AND(COUNTBLANK(D126)=1,COUNTA(AA126:AB126)=0),0,1)))</f>
        <v>0</v>
      </c>
      <c r="AP126" s="793">
        <f>IF(AND(COUNTBLANK(D126)=0,CNGE_2025_M1_Secc5_Sub5!$P$77&lt;&gt;"",CNGE_2025_M1_Secc5_Sub5!$P$77&lt;&gt;1,COUNTA(AC126:AD126)=0),0,IF(AND(COUNTBLANK(D126)=0,CNGE_2025_M1_Secc5_Sub5!$P$77&lt;&gt;"",CNGE_2025_M1_Secc5_Sub5!$P$77=1,COUNTA(AC126:AD126)=2),0,IF(AND(COUNTBLANK(D126)=1,COUNTA(AC126:AD126)=0),0,1)))</f>
        <v>0</v>
      </c>
      <c r="AQ126" s="723">
        <f t="shared" si="6"/>
        <v>0</v>
      </c>
      <c r="AR126" s="293">
        <f t="shared" si="7"/>
        <v>0</v>
      </c>
      <c r="AS126" s="294" t="str">
        <f>IF(AR126=0,"",
IF(SUM($AR$26:AR126)=1,AT126,
IF($AR$146&gt;SUM($AR$26:AR126),_xlfn.CONCAT(", ",AT126),
IF($AR$146=SUM($AR$26:AR126),_xlfn.CONCAT(" y ",AT126)))))</f>
        <v/>
      </c>
      <c r="AT126" s="89" t="s">
        <v>5286</v>
      </c>
      <c r="BB126" s="439">
        <f>IF(OR(Q126="NS",CNGE_2025_M1_Secc5_Sub5!$T$71="NS"),0,IF(AND(Q126="NA",CNGE_2025_M1_Secc5_Sub5!$T$71="NA"),0,IF(Q126&lt;=SUM(CNGE_2025_M1_Secc5_Sub5!$T$71),0,1)))</f>
        <v>0</v>
      </c>
      <c r="BC126" s="625">
        <f>IF(OR(S126="NS",CNGE_2025_M1_Secc5_Sub5!$T$72="NS"),0,IF(AND(S126="NA",CNGE_2025_M1_Secc5_Sub5!$T$72="NA"),0,IF(S126&lt;=SUM(CNGE_2025_M1_Secc5_Sub5!$T$72),0,1)))</f>
        <v>0</v>
      </c>
      <c r="BD126" s="439">
        <f>IF(OR(U126="NS",CNGE_2025_M1_Secc5_Sub5!$T$73="NS"),0,IF(AND(U126="NA",CNGE_2025_M1_Secc5_Sub5!$T$73="NA"),0,IF(U126&lt;=SUM(CNGE_2025_M1_Secc5_Sub5!$T$73),0,1)))</f>
        <v>0</v>
      </c>
      <c r="BE126" s="625">
        <f>IF(OR(W126="NS",CNGE_2025_M1_Secc5_Sub5!$T$74="NS"),0,IF(AND(W126="NA",CNGE_2025_M1_Secc5_Sub5!$T$74="NA"),0,IF(W126&lt;=SUM(CNGE_2025_M1_Secc5_Sub5!$T$74),0,1)))</f>
        <v>0</v>
      </c>
      <c r="BF126" s="439">
        <f>IF(OR(Y126="NS",CNGE_2025_M1_Secc5_Sub5!$T$75="NS"),0,IF(AND(Y126="NA",CNGE_2025_M1_Secc5_Sub5!$T$75="NA"),0,IF(Y126&lt;=SUM(CNGE_2025_M1_Secc5_Sub5!$T$75),0,1)))</f>
        <v>0</v>
      </c>
      <c r="BG126" s="625">
        <f>IF(OR(AA126="NS",CNGE_2025_M1_Secc5_Sub5!$T$76="NS"),0,IF(AND(AA126="NA",CNGE_2025_M1_Secc5_Sub5!$T$76="NA"),0,IF(AA126&lt;=SUM(CNGE_2025_M1_Secc5_Sub5!$T$76),0,1)))</f>
        <v>0</v>
      </c>
      <c r="BH126" s="439">
        <f>IF(OR(AC126="NS",CNGE_2025_M1_Secc5_Sub5!$T$77="NS"),0,IF(AND(AC126="NA",CNGE_2025_M1_Secc5_Sub5!$T$77="NA"),0,IF(AC126&lt;=SUM(CNGE_2025_M1_Secc5_Sub5!$T$77),0,1)))</f>
        <v>0</v>
      </c>
      <c r="BI126" s="293">
        <f t="shared" si="8"/>
        <v>0</v>
      </c>
      <c r="BJ126" s="294" t="str">
        <f>IF(BI126=0,"",
IF(SUM($BI$26:BI126)=1,BK126,
IF($BI$146&gt;SUM($BI$26:BI126),_xlfn.CONCAT(", ",BK126),
IF($BI$146=SUM($BI$26:BI126),_xlfn.CONCAT(" y ",BK126)))))</f>
        <v/>
      </c>
      <c r="BK126" s="89" t="s">
        <v>5286</v>
      </c>
      <c r="BS126" s="807">
        <f>IF(OR(R126="NS",CNGE_2025_M1_Secc5_Sub5!$T$85="NS"),0,IF(AND(R126="NA",CNGE_2025_M1_Secc5_Sub5!$T$85="NA"),0,IF(R126&lt;=SUM(CNGE_2025_M1_Secc5_Sub5!$T$85),0,1)))</f>
        <v>0</v>
      </c>
      <c r="BT126" s="492">
        <f>IF(OR(T126="NS",CNGE_2025_M1_Secc5_Sub5!$T$86="NS"),0,IF(AND(T126="NA",CNGE_2025_M1_Secc5_Sub5!$T$86="NA"),0,IF(T126&lt;=SUM(CNGE_2025_M1_Secc5_Sub5!$T$86),0,1)))</f>
        <v>0</v>
      </c>
      <c r="BU126" s="807">
        <f>IF(OR(V126="NS",CNGE_2025_M1_Secc5_Sub5!$T$87="NS"),0,IF(AND(V126="NA",CNGE_2025_M1_Secc5_Sub5!$T$87="NA"),0,IF(V126&lt;=SUM(CNGE_2025_M1_Secc5_Sub5!$T$87),0,1)))</f>
        <v>0</v>
      </c>
      <c r="BV126" s="492">
        <f>IF(OR(X126="NS",CNGE_2025_M1_Secc5_Sub5!$T$88="NS"),0,IF(AND(X126="NA",CNGE_2025_M1_Secc5_Sub5!$T$88="NA"),0,IF(X126&lt;=SUM(CNGE_2025_M1_Secc5_Sub5!$T$88),0,1)))</f>
        <v>0</v>
      </c>
      <c r="BW126" s="807">
        <f>IF(OR(Z126="NS",CNGE_2025_M1_Secc5_Sub5!$T$89="NS"),0,IF(AND(Z126="NA",CNGE_2025_M1_Secc5_Sub5!$T$89="NA"),0,IF(Z126&lt;=SUM(CNGE_2025_M1_Secc5_Sub5!$T$89),0,1)))</f>
        <v>0</v>
      </c>
      <c r="BX126" s="492">
        <f>IF(OR(AB126="NS",CNGE_2025_M1_Secc5_Sub5!$T$90="NS"),0,IF(AND(AB126="NA",CNGE_2025_M1_Secc5_Sub5!$T$90="NA"),0,IF(AB126&lt;=SUM(CNGE_2025_M1_Secc5_Sub5!$T$90),0,1)))</f>
        <v>0</v>
      </c>
      <c r="BY126" s="807">
        <f>IF(OR(AD126="NS",CNGE_2025_M1_Secc5_Sub5!$T$91="NS"),0,IF(AND(AD126="NA",CNGE_2025_M1_Secc5_Sub5!$T$91="NA"),0,IF(AD126&lt;=SUM(CNGE_2025_M1_Secc5_Sub5!$T$91),0,1)))</f>
        <v>0</v>
      </c>
      <c r="BZ126" s="293">
        <f t="shared" si="9"/>
        <v>0</v>
      </c>
      <c r="CA126" s="294" t="str">
        <f>IF(BZ126=0,"",
IF(SUM($BZ$26:BZ126)=1,CB126,
IF($BZ$146&gt;SUM($BZ$26:BZ126),_xlfn.CONCAT(", ",CB126),
IF($BZ$146=SUM($BZ$26:BZ126),_xlfn.CONCAT(" y ",CB126)))))</f>
        <v/>
      </c>
      <c r="CB126" s="89" t="s">
        <v>5286</v>
      </c>
    </row>
    <row r="127" spans="1:80" ht="15" customHeight="1">
      <c r="A127" s="133"/>
      <c r="C127" s="61" t="s">
        <v>5287</v>
      </c>
      <c r="D127" s="1125" t="str">
        <f>IF(CNGE_2025_M1_Secc5_Sub1!$D132="","",CNGE_2025_M1_Secc5_Sub1!$D132)</f>
        <v/>
      </c>
      <c r="E127" s="889"/>
      <c r="F127" s="889"/>
      <c r="G127" s="889"/>
      <c r="H127" s="889"/>
      <c r="I127" s="889"/>
      <c r="J127" s="889"/>
      <c r="K127" s="889"/>
      <c r="L127" s="889"/>
      <c r="M127" s="889"/>
      <c r="N127" s="890"/>
      <c r="O127" s="992"/>
      <c r="P127" s="885"/>
      <c r="Q127" s="813"/>
      <c r="R127" s="813"/>
      <c r="S127" s="813"/>
      <c r="T127" s="813"/>
      <c r="U127" s="813"/>
      <c r="V127" s="813"/>
      <c r="W127" s="813"/>
      <c r="X127" s="813"/>
      <c r="Y127" s="813"/>
      <c r="Z127" s="813"/>
      <c r="AA127" s="813"/>
      <c r="AB127" s="813"/>
      <c r="AC127" s="813"/>
      <c r="AD127" s="813"/>
      <c r="AI127" s="767">
        <f t="shared" si="5"/>
        <v>0</v>
      </c>
      <c r="AJ127" s="793">
        <f>IF(AND(COUNTBLANK(D127)=0,CNGE_2025_M1_Secc5_Sub5!$P$71&lt;&gt;"",CNGE_2025_M1_Secc5_Sub5!$P$71&lt;&gt;1,COUNTA(Q127:R127)=0),0,IF(AND(COUNTBLANK(D127)=0,CNGE_2025_M1_Secc5_Sub5!$P$71&lt;&gt;"",CNGE_2025_M1_Secc5_Sub5!$P$71=1,COUNTA(Q127:R127)=2),0,IF(AND(COUNTBLANK(D127)=1,COUNTA(Q127:R127)=0),0,1)))</f>
        <v>0</v>
      </c>
      <c r="AK127" s="795">
        <f>IF(AND(COUNTBLANK(D127)=0,CNGE_2025_M1_Secc5_Sub5!$P$72&lt;&gt;"",CNGE_2025_M1_Secc5_Sub5!$P$72&lt;&gt;1,COUNTA(S127:T127)=0),0,IF(AND(COUNTBLANK(D127)=0,CNGE_2025_M1_Secc5_Sub5!$P$72&lt;&gt;"",CNGE_2025_M1_Secc5_Sub5!$P$72=1,COUNTA(S127:T127)=2),0,IF(AND(COUNTBLANK(D127)=1,COUNTA(S127:T127)=0),0,1)))</f>
        <v>0</v>
      </c>
      <c r="AL127" s="793">
        <f>IF(AND(COUNTBLANK(D127)=0,CNGE_2025_M1_Secc5_Sub5!$P$73&lt;&gt;"",CNGE_2025_M1_Secc5_Sub5!$P$73&lt;&gt;1,COUNTA(U127:V127)=0),0,IF(AND(COUNTBLANK(D127)=0,CNGE_2025_M1_Secc5_Sub5!$P$73&lt;&gt;"",CNGE_2025_M1_Secc5_Sub5!$P$73=1,COUNTA(U127:V127)=2),0,IF(AND(COUNTBLANK(D127)=1,COUNTA(U127:V127)=0),0,1)))</f>
        <v>0</v>
      </c>
      <c r="AM127" s="795">
        <f>IF(AND(COUNTBLANK(D127)=0,CNGE_2025_M1_Secc5_Sub5!$P$74&lt;&gt;"",CNGE_2025_M1_Secc5_Sub5!$P$74&lt;&gt;1,COUNTA(W127:X127)=0),0,IF(AND(COUNTBLANK(D127)=0,CNGE_2025_M1_Secc5_Sub5!$P$74&lt;&gt;"",CNGE_2025_M1_Secc5_Sub5!$P$74=1,COUNTA(W127:X127)=2),0,IF(AND(COUNTBLANK(D127)=1,COUNTA(W127:X127)=0),0,1)))</f>
        <v>0</v>
      </c>
      <c r="AN127" s="793">
        <f>IF(AND(COUNTBLANK(D127)=0,CNGE_2025_M1_Secc5_Sub5!$P$75&lt;&gt;"",CNGE_2025_M1_Secc5_Sub5!$P$75&lt;&gt;1,COUNTA(Y127:Z127)=0),0,IF(AND(COUNTBLANK(D127)=0,CNGE_2025_M1_Secc5_Sub5!$P$75&lt;&gt;"",CNGE_2025_M1_Secc5_Sub5!$P$75=1,COUNTA(Y127:Z127)=2),0,IF(AND(COUNTBLANK(D127)=1,COUNTA(Y127:Z127)=0),0,1)))</f>
        <v>0</v>
      </c>
      <c r="AO127" s="795">
        <f>IF(AND(COUNTBLANK(D127)=0,CNGE_2025_M1_Secc5_Sub5!$P$76&lt;&gt;"",CNGE_2025_M1_Secc5_Sub5!$P$76&lt;&gt;1,COUNTA(AA127:AB127)=0),0,IF(AND(COUNTBLANK(D127)=0,CNGE_2025_M1_Secc5_Sub5!$P$76&lt;&gt;"",CNGE_2025_M1_Secc5_Sub5!$P$76=1,COUNTA(AA127:AB127)=2),0,IF(AND(COUNTBLANK(D127)=1,COUNTA(AA127:AB127)=0),0,1)))</f>
        <v>0</v>
      </c>
      <c r="AP127" s="793">
        <f>IF(AND(COUNTBLANK(D127)=0,CNGE_2025_M1_Secc5_Sub5!$P$77&lt;&gt;"",CNGE_2025_M1_Secc5_Sub5!$P$77&lt;&gt;1,COUNTA(AC127:AD127)=0),0,IF(AND(COUNTBLANK(D127)=0,CNGE_2025_M1_Secc5_Sub5!$P$77&lt;&gt;"",CNGE_2025_M1_Secc5_Sub5!$P$77=1,COUNTA(AC127:AD127)=2),0,IF(AND(COUNTBLANK(D127)=1,COUNTA(AC127:AD127)=0),0,1)))</f>
        <v>0</v>
      </c>
      <c r="AQ127" s="723">
        <f t="shared" si="6"/>
        <v>0</v>
      </c>
      <c r="AR127" s="293">
        <f t="shared" si="7"/>
        <v>0</v>
      </c>
      <c r="AS127" s="294" t="str">
        <f>IF(AR127=0,"",
IF(SUM($AR$26:AR127)=1,AT127,
IF($AR$146&gt;SUM($AR$26:AR127),_xlfn.CONCAT(", ",AT127),
IF($AR$146=SUM($AR$26:AR127),_xlfn.CONCAT(" y ",AT127)))))</f>
        <v/>
      </c>
      <c r="AT127" s="89" t="s">
        <v>5288</v>
      </c>
      <c r="BB127" s="439">
        <f>IF(OR(Q127="NS",CNGE_2025_M1_Secc5_Sub5!$T$71="NS"),0,IF(AND(Q127="NA",CNGE_2025_M1_Secc5_Sub5!$T$71="NA"),0,IF(Q127&lt;=SUM(CNGE_2025_M1_Secc5_Sub5!$T$71),0,1)))</f>
        <v>0</v>
      </c>
      <c r="BC127" s="625">
        <f>IF(OR(S127="NS",CNGE_2025_M1_Secc5_Sub5!$T$72="NS"),0,IF(AND(S127="NA",CNGE_2025_M1_Secc5_Sub5!$T$72="NA"),0,IF(S127&lt;=SUM(CNGE_2025_M1_Secc5_Sub5!$T$72),0,1)))</f>
        <v>0</v>
      </c>
      <c r="BD127" s="439">
        <f>IF(OR(U127="NS",CNGE_2025_M1_Secc5_Sub5!$T$73="NS"),0,IF(AND(U127="NA",CNGE_2025_M1_Secc5_Sub5!$T$73="NA"),0,IF(U127&lt;=SUM(CNGE_2025_M1_Secc5_Sub5!$T$73),0,1)))</f>
        <v>0</v>
      </c>
      <c r="BE127" s="625">
        <f>IF(OR(W127="NS",CNGE_2025_M1_Secc5_Sub5!$T$74="NS"),0,IF(AND(W127="NA",CNGE_2025_M1_Secc5_Sub5!$T$74="NA"),0,IF(W127&lt;=SUM(CNGE_2025_M1_Secc5_Sub5!$T$74),0,1)))</f>
        <v>0</v>
      </c>
      <c r="BF127" s="439">
        <f>IF(OR(Y127="NS",CNGE_2025_M1_Secc5_Sub5!$T$75="NS"),0,IF(AND(Y127="NA",CNGE_2025_M1_Secc5_Sub5!$T$75="NA"),0,IF(Y127&lt;=SUM(CNGE_2025_M1_Secc5_Sub5!$T$75),0,1)))</f>
        <v>0</v>
      </c>
      <c r="BG127" s="625">
        <f>IF(OR(AA127="NS",CNGE_2025_M1_Secc5_Sub5!$T$76="NS"),0,IF(AND(AA127="NA",CNGE_2025_M1_Secc5_Sub5!$T$76="NA"),0,IF(AA127&lt;=SUM(CNGE_2025_M1_Secc5_Sub5!$T$76),0,1)))</f>
        <v>0</v>
      </c>
      <c r="BH127" s="439">
        <f>IF(OR(AC127="NS",CNGE_2025_M1_Secc5_Sub5!$T$77="NS"),0,IF(AND(AC127="NA",CNGE_2025_M1_Secc5_Sub5!$T$77="NA"),0,IF(AC127&lt;=SUM(CNGE_2025_M1_Secc5_Sub5!$T$77),0,1)))</f>
        <v>0</v>
      </c>
      <c r="BI127" s="293">
        <f t="shared" si="8"/>
        <v>0</v>
      </c>
      <c r="BJ127" s="294" t="str">
        <f>IF(BI127=0,"",
IF(SUM($BI$26:BI127)=1,BK127,
IF($BI$146&gt;SUM($BI$26:BI127),_xlfn.CONCAT(", ",BK127),
IF($BI$146=SUM($BI$26:BI127),_xlfn.CONCAT(" y ",BK127)))))</f>
        <v/>
      </c>
      <c r="BK127" s="89" t="s">
        <v>5288</v>
      </c>
      <c r="BS127" s="807">
        <f>IF(OR(R127="NS",CNGE_2025_M1_Secc5_Sub5!$T$85="NS"),0,IF(AND(R127="NA",CNGE_2025_M1_Secc5_Sub5!$T$85="NA"),0,IF(R127&lt;=SUM(CNGE_2025_M1_Secc5_Sub5!$T$85),0,1)))</f>
        <v>0</v>
      </c>
      <c r="BT127" s="492">
        <f>IF(OR(T127="NS",CNGE_2025_M1_Secc5_Sub5!$T$86="NS"),0,IF(AND(T127="NA",CNGE_2025_M1_Secc5_Sub5!$T$86="NA"),0,IF(T127&lt;=SUM(CNGE_2025_M1_Secc5_Sub5!$T$86),0,1)))</f>
        <v>0</v>
      </c>
      <c r="BU127" s="807">
        <f>IF(OR(V127="NS",CNGE_2025_M1_Secc5_Sub5!$T$87="NS"),0,IF(AND(V127="NA",CNGE_2025_M1_Secc5_Sub5!$T$87="NA"),0,IF(V127&lt;=SUM(CNGE_2025_M1_Secc5_Sub5!$T$87),0,1)))</f>
        <v>0</v>
      </c>
      <c r="BV127" s="492">
        <f>IF(OR(X127="NS",CNGE_2025_M1_Secc5_Sub5!$T$88="NS"),0,IF(AND(X127="NA",CNGE_2025_M1_Secc5_Sub5!$T$88="NA"),0,IF(X127&lt;=SUM(CNGE_2025_M1_Secc5_Sub5!$T$88),0,1)))</f>
        <v>0</v>
      </c>
      <c r="BW127" s="807">
        <f>IF(OR(Z127="NS",CNGE_2025_M1_Secc5_Sub5!$T$89="NS"),0,IF(AND(Z127="NA",CNGE_2025_M1_Secc5_Sub5!$T$89="NA"),0,IF(Z127&lt;=SUM(CNGE_2025_M1_Secc5_Sub5!$T$89),0,1)))</f>
        <v>0</v>
      </c>
      <c r="BX127" s="492">
        <f>IF(OR(AB127="NS",CNGE_2025_M1_Secc5_Sub5!$T$90="NS"),0,IF(AND(AB127="NA",CNGE_2025_M1_Secc5_Sub5!$T$90="NA"),0,IF(AB127&lt;=SUM(CNGE_2025_M1_Secc5_Sub5!$T$90),0,1)))</f>
        <v>0</v>
      </c>
      <c r="BY127" s="807">
        <f>IF(OR(AD127="NS",CNGE_2025_M1_Secc5_Sub5!$T$91="NS"),0,IF(AND(AD127="NA",CNGE_2025_M1_Secc5_Sub5!$T$91="NA"),0,IF(AD127&lt;=SUM(CNGE_2025_M1_Secc5_Sub5!$T$91),0,1)))</f>
        <v>0</v>
      </c>
      <c r="BZ127" s="293">
        <f t="shared" si="9"/>
        <v>0</v>
      </c>
      <c r="CA127" s="294" t="str">
        <f>IF(BZ127=0,"",
IF(SUM($BZ$26:BZ127)=1,CB127,
IF($BZ$146&gt;SUM($BZ$26:BZ127),_xlfn.CONCAT(", ",CB127),
IF($BZ$146=SUM($BZ$26:BZ127),_xlfn.CONCAT(" y ",CB127)))))</f>
        <v/>
      </c>
      <c r="CB127" s="89" t="s">
        <v>5288</v>
      </c>
    </row>
    <row r="128" spans="1:80" ht="15" customHeight="1">
      <c r="A128" s="133"/>
      <c r="C128" s="61" t="s">
        <v>5289</v>
      </c>
      <c r="D128" s="1125" t="str">
        <f>IF(CNGE_2025_M1_Secc5_Sub1!$D133="","",CNGE_2025_M1_Secc5_Sub1!$D133)</f>
        <v/>
      </c>
      <c r="E128" s="889"/>
      <c r="F128" s="889"/>
      <c r="G128" s="889"/>
      <c r="H128" s="889"/>
      <c r="I128" s="889"/>
      <c r="J128" s="889"/>
      <c r="K128" s="889"/>
      <c r="L128" s="889"/>
      <c r="M128" s="889"/>
      <c r="N128" s="890"/>
      <c r="O128" s="992"/>
      <c r="P128" s="885"/>
      <c r="Q128" s="813"/>
      <c r="R128" s="813"/>
      <c r="S128" s="813"/>
      <c r="T128" s="813"/>
      <c r="U128" s="813"/>
      <c r="V128" s="813"/>
      <c r="W128" s="813"/>
      <c r="X128" s="813"/>
      <c r="Y128" s="813"/>
      <c r="Z128" s="813"/>
      <c r="AA128" s="813"/>
      <c r="AB128" s="813"/>
      <c r="AC128" s="813"/>
      <c r="AD128" s="813"/>
      <c r="AI128" s="767">
        <f t="shared" si="5"/>
        <v>0</v>
      </c>
      <c r="AJ128" s="793">
        <f>IF(AND(COUNTBLANK(D128)=0,CNGE_2025_M1_Secc5_Sub5!$P$71&lt;&gt;"",CNGE_2025_M1_Secc5_Sub5!$P$71&lt;&gt;1,COUNTA(Q128:R128)=0),0,IF(AND(COUNTBLANK(D128)=0,CNGE_2025_M1_Secc5_Sub5!$P$71&lt;&gt;"",CNGE_2025_M1_Secc5_Sub5!$P$71=1,COUNTA(Q128:R128)=2),0,IF(AND(COUNTBLANK(D128)=1,COUNTA(Q128:R128)=0),0,1)))</f>
        <v>0</v>
      </c>
      <c r="AK128" s="795">
        <f>IF(AND(COUNTBLANK(D128)=0,CNGE_2025_M1_Secc5_Sub5!$P$72&lt;&gt;"",CNGE_2025_M1_Secc5_Sub5!$P$72&lt;&gt;1,COUNTA(S128:T128)=0),0,IF(AND(COUNTBLANK(D128)=0,CNGE_2025_M1_Secc5_Sub5!$P$72&lt;&gt;"",CNGE_2025_M1_Secc5_Sub5!$P$72=1,COUNTA(S128:T128)=2),0,IF(AND(COUNTBLANK(D128)=1,COUNTA(S128:T128)=0),0,1)))</f>
        <v>0</v>
      </c>
      <c r="AL128" s="793">
        <f>IF(AND(COUNTBLANK(D128)=0,CNGE_2025_M1_Secc5_Sub5!$P$73&lt;&gt;"",CNGE_2025_M1_Secc5_Sub5!$P$73&lt;&gt;1,COUNTA(U128:V128)=0),0,IF(AND(COUNTBLANK(D128)=0,CNGE_2025_M1_Secc5_Sub5!$P$73&lt;&gt;"",CNGE_2025_M1_Secc5_Sub5!$P$73=1,COUNTA(U128:V128)=2),0,IF(AND(COUNTBLANK(D128)=1,COUNTA(U128:V128)=0),0,1)))</f>
        <v>0</v>
      </c>
      <c r="AM128" s="795">
        <f>IF(AND(COUNTBLANK(D128)=0,CNGE_2025_M1_Secc5_Sub5!$P$74&lt;&gt;"",CNGE_2025_M1_Secc5_Sub5!$P$74&lt;&gt;1,COUNTA(W128:X128)=0),0,IF(AND(COUNTBLANK(D128)=0,CNGE_2025_M1_Secc5_Sub5!$P$74&lt;&gt;"",CNGE_2025_M1_Secc5_Sub5!$P$74=1,COUNTA(W128:X128)=2),0,IF(AND(COUNTBLANK(D128)=1,COUNTA(W128:X128)=0),0,1)))</f>
        <v>0</v>
      </c>
      <c r="AN128" s="793">
        <f>IF(AND(COUNTBLANK(D128)=0,CNGE_2025_M1_Secc5_Sub5!$P$75&lt;&gt;"",CNGE_2025_M1_Secc5_Sub5!$P$75&lt;&gt;1,COUNTA(Y128:Z128)=0),0,IF(AND(COUNTBLANK(D128)=0,CNGE_2025_M1_Secc5_Sub5!$P$75&lt;&gt;"",CNGE_2025_M1_Secc5_Sub5!$P$75=1,COUNTA(Y128:Z128)=2),0,IF(AND(COUNTBLANK(D128)=1,COUNTA(Y128:Z128)=0),0,1)))</f>
        <v>0</v>
      </c>
      <c r="AO128" s="795">
        <f>IF(AND(COUNTBLANK(D128)=0,CNGE_2025_M1_Secc5_Sub5!$P$76&lt;&gt;"",CNGE_2025_M1_Secc5_Sub5!$P$76&lt;&gt;1,COUNTA(AA128:AB128)=0),0,IF(AND(COUNTBLANK(D128)=0,CNGE_2025_M1_Secc5_Sub5!$P$76&lt;&gt;"",CNGE_2025_M1_Secc5_Sub5!$P$76=1,COUNTA(AA128:AB128)=2),0,IF(AND(COUNTBLANK(D128)=1,COUNTA(AA128:AB128)=0),0,1)))</f>
        <v>0</v>
      </c>
      <c r="AP128" s="793">
        <f>IF(AND(COUNTBLANK(D128)=0,CNGE_2025_M1_Secc5_Sub5!$P$77&lt;&gt;"",CNGE_2025_M1_Secc5_Sub5!$P$77&lt;&gt;1,COUNTA(AC128:AD128)=0),0,IF(AND(COUNTBLANK(D128)=0,CNGE_2025_M1_Secc5_Sub5!$P$77&lt;&gt;"",CNGE_2025_M1_Secc5_Sub5!$P$77=1,COUNTA(AC128:AD128)=2),0,IF(AND(COUNTBLANK(D128)=1,COUNTA(AC128:AD128)=0),0,1)))</f>
        <v>0</v>
      </c>
      <c r="AQ128" s="723">
        <f t="shared" si="6"/>
        <v>0</v>
      </c>
      <c r="AR128" s="293">
        <f t="shared" si="7"/>
        <v>0</v>
      </c>
      <c r="AS128" s="294" t="str">
        <f>IF(AR128=0,"",
IF(SUM($AR$26:AR128)=1,AT128,
IF($AR$146&gt;SUM($AR$26:AR128),_xlfn.CONCAT(", ",AT128),
IF($AR$146=SUM($AR$26:AR128),_xlfn.CONCAT(" y ",AT128)))))</f>
        <v/>
      </c>
      <c r="AT128" s="89" t="s">
        <v>5290</v>
      </c>
      <c r="BB128" s="439">
        <f>IF(OR(Q128="NS",CNGE_2025_M1_Secc5_Sub5!$T$71="NS"),0,IF(AND(Q128="NA",CNGE_2025_M1_Secc5_Sub5!$T$71="NA"),0,IF(Q128&lt;=SUM(CNGE_2025_M1_Secc5_Sub5!$T$71),0,1)))</f>
        <v>0</v>
      </c>
      <c r="BC128" s="625">
        <f>IF(OR(S128="NS",CNGE_2025_M1_Secc5_Sub5!$T$72="NS"),0,IF(AND(S128="NA",CNGE_2025_M1_Secc5_Sub5!$T$72="NA"),0,IF(S128&lt;=SUM(CNGE_2025_M1_Secc5_Sub5!$T$72),0,1)))</f>
        <v>0</v>
      </c>
      <c r="BD128" s="439">
        <f>IF(OR(U128="NS",CNGE_2025_M1_Secc5_Sub5!$T$73="NS"),0,IF(AND(U128="NA",CNGE_2025_M1_Secc5_Sub5!$T$73="NA"),0,IF(U128&lt;=SUM(CNGE_2025_M1_Secc5_Sub5!$T$73),0,1)))</f>
        <v>0</v>
      </c>
      <c r="BE128" s="625">
        <f>IF(OR(W128="NS",CNGE_2025_M1_Secc5_Sub5!$T$74="NS"),0,IF(AND(W128="NA",CNGE_2025_M1_Secc5_Sub5!$T$74="NA"),0,IF(W128&lt;=SUM(CNGE_2025_M1_Secc5_Sub5!$T$74),0,1)))</f>
        <v>0</v>
      </c>
      <c r="BF128" s="439">
        <f>IF(OR(Y128="NS",CNGE_2025_M1_Secc5_Sub5!$T$75="NS"),0,IF(AND(Y128="NA",CNGE_2025_M1_Secc5_Sub5!$T$75="NA"),0,IF(Y128&lt;=SUM(CNGE_2025_M1_Secc5_Sub5!$T$75),0,1)))</f>
        <v>0</v>
      </c>
      <c r="BG128" s="625">
        <f>IF(OR(AA128="NS",CNGE_2025_M1_Secc5_Sub5!$T$76="NS"),0,IF(AND(AA128="NA",CNGE_2025_M1_Secc5_Sub5!$T$76="NA"),0,IF(AA128&lt;=SUM(CNGE_2025_M1_Secc5_Sub5!$T$76),0,1)))</f>
        <v>0</v>
      </c>
      <c r="BH128" s="439">
        <f>IF(OR(AC128="NS",CNGE_2025_M1_Secc5_Sub5!$T$77="NS"),0,IF(AND(AC128="NA",CNGE_2025_M1_Secc5_Sub5!$T$77="NA"),0,IF(AC128&lt;=SUM(CNGE_2025_M1_Secc5_Sub5!$T$77),0,1)))</f>
        <v>0</v>
      </c>
      <c r="BI128" s="293">
        <f t="shared" si="8"/>
        <v>0</v>
      </c>
      <c r="BJ128" s="294" t="str">
        <f>IF(BI128=0,"",
IF(SUM($BI$26:BI128)=1,BK128,
IF($BI$146&gt;SUM($BI$26:BI128),_xlfn.CONCAT(", ",BK128),
IF($BI$146=SUM($BI$26:BI128),_xlfn.CONCAT(" y ",BK128)))))</f>
        <v/>
      </c>
      <c r="BK128" s="89" t="s">
        <v>5290</v>
      </c>
      <c r="BS128" s="807">
        <f>IF(OR(R128="NS",CNGE_2025_M1_Secc5_Sub5!$T$85="NS"),0,IF(AND(R128="NA",CNGE_2025_M1_Secc5_Sub5!$T$85="NA"),0,IF(R128&lt;=SUM(CNGE_2025_M1_Secc5_Sub5!$T$85),0,1)))</f>
        <v>0</v>
      </c>
      <c r="BT128" s="492">
        <f>IF(OR(T128="NS",CNGE_2025_M1_Secc5_Sub5!$T$86="NS"),0,IF(AND(T128="NA",CNGE_2025_M1_Secc5_Sub5!$T$86="NA"),0,IF(T128&lt;=SUM(CNGE_2025_M1_Secc5_Sub5!$T$86),0,1)))</f>
        <v>0</v>
      </c>
      <c r="BU128" s="807">
        <f>IF(OR(V128="NS",CNGE_2025_M1_Secc5_Sub5!$T$87="NS"),0,IF(AND(V128="NA",CNGE_2025_M1_Secc5_Sub5!$T$87="NA"),0,IF(V128&lt;=SUM(CNGE_2025_M1_Secc5_Sub5!$T$87),0,1)))</f>
        <v>0</v>
      </c>
      <c r="BV128" s="492">
        <f>IF(OR(X128="NS",CNGE_2025_M1_Secc5_Sub5!$T$88="NS"),0,IF(AND(X128="NA",CNGE_2025_M1_Secc5_Sub5!$T$88="NA"),0,IF(X128&lt;=SUM(CNGE_2025_M1_Secc5_Sub5!$T$88),0,1)))</f>
        <v>0</v>
      </c>
      <c r="BW128" s="807">
        <f>IF(OR(Z128="NS",CNGE_2025_M1_Secc5_Sub5!$T$89="NS"),0,IF(AND(Z128="NA",CNGE_2025_M1_Secc5_Sub5!$T$89="NA"),0,IF(Z128&lt;=SUM(CNGE_2025_M1_Secc5_Sub5!$T$89),0,1)))</f>
        <v>0</v>
      </c>
      <c r="BX128" s="492">
        <f>IF(OR(AB128="NS",CNGE_2025_M1_Secc5_Sub5!$T$90="NS"),0,IF(AND(AB128="NA",CNGE_2025_M1_Secc5_Sub5!$T$90="NA"),0,IF(AB128&lt;=SUM(CNGE_2025_M1_Secc5_Sub5!$T$90),0,1)))</f>
        <v>0</v>
      </c>
      <c r="BY128" s="807">
        <f>IF(OR(AD128="NS",CNGE_2025_M1_Secc5_Sub5!$T$91="NS"),0,IF(AND(AD128="NA",CNGE_2025_M1_Secc5_Sub5!$T$91="NA"),0,IF(AD128&lt;=SUM(CNGE_2025_M1_Secc5_Sub5!$T$91),0,1)))</f>
        <v>0</v>
      </c>
      <c r="BZ128" s="293">
        <f t="shared" si="9"/>
        <v>0</v>
      </c>
      <c r="CA128" s="294" t="str">
        <f>IF(BZ128=0,"",
IF(SUM($BZ$26:BZ128)=1,CB128,
IF($BZ$146&gt;SUM($BZ$26:BZ128),_xlfn.CONCAT(", ",CB128),
IF($BZ$146=SUM($BZ$26:BZ128),_xlfn.CONCAT(" y ",CB128)))))</f>
        <v/>
      </c>
      <c r="CB128" s="89" t="s">
        <v>5290</v>
      </c>
    </row>
    <row r="129" spans="1:80" ht="15" customHeight="1">
      <c r="A129" s="133"/>
      <c r="C129" s="61" t="s">
        <v>5291</v>
      </c>
      <c r="D129" s="1125" t="str">
        <f>IF(CNGE_2025_M1_Secc5_Sub1!$D134="","",CNGE_2025_M1_Secc5_Sub1!$D134)</f>
        <v/>
      </c>
      <c r="E129" s="889"/>
      <c r="F129" s="889"/>
      <c r="G129" s="889"/>
      <c r="H129" s="889"/>
      <c r="I129" s="889"/>
      <c r="J129" s="889"/>
      <c r="K129" s="889"/>
      <c r="L129" s="889"/>
      <c r="M129" s="889"/>
      <c r="N129" s="890"/>
      <c r="O129" s="992"/>
      <c r="P129" s="885"/>
      <c r="Q129" s="813"/>
      <c r="R129" s="813"/>
      <c r="S129" s="813"/>
      <c r="T129" s="813"/>
      <c r="U129" s="813"/>
      <c r="V129" s="813"/>
      <c r="W129" s="813"/>
      <c r="X129" s="813"/>
      <c r="Y129" s="813"/>
      <c r="Z129" s="813"/>
      <c r="AA129" s="813"/>
      <c r="AB129" s="813"/>
      <c r="AC129" s="813"/>
      <c r="AD129" s="813"/>
      <c r="AI129" s="767">
        <f t="shared" si="5"/>
        <v>0</v>
      </c>
      <c r="AJ129" s="793">
        <f>IF(AND(COUNTBLANK(D129)=0,CNGE_2025_M1_Secc5_Sub5!$P$71&lt;&gt;"",CNGE_2025_M1_Secc5_Sub5!$P$71&lt;&gt;1,COUNTA(Q129:R129)=0),0,IF(AND(COUNTBLANK(D129)=0,CNGE_2025_M1_Secc5_Sub5!$P$71&lt;&gt;"",CNGE_2025_M1_Secc5_Sub5!$P$71=1,COUNTA(Q129:R129)=2),0,IF(AND(COUNTBLANK(D129)=1,COUNTA(Q129:R129)=0),0,1)))</f>
        <v>0</v>
      </c>
      <c r="AK129" s="795">
        <f>IF(AND(COUNTBLANK(D129)=0,CNGE_2025_M1_Secc5_Sub5!$P$72&lt;&gt;"",CNGE_2025_M1_Secc5_Sub5!$P$72&lt;&gt;1,COUNTA(S129:T129)=0),0,IF(AND(COUNTBLANK(D129)=0,CNGE_2025_M1_Secc5_Sub5!$P$72&lt;&gt;"",CNGE_2025_M1_Secc5_Sub5!$P$72=1,COUNTA(S129:T129)=2),0,IF(AND(COUNTBLANK(D129)=1,COUNTA(S129:T129)=0),0,1)))</f>
        <v>0</v>
      </c>
      <c r="AL129" s="793">
        <f>IF(AND(COUNTBLANK(D129)=0,CNGE_2025_M1_Secc5_Sub5!$P$73&lt;&gt;"",CNGE_2025_M1_Secc5_Sub5!$P$73&lt;&gt;1,COUNTA(U129:V129)=0),0,IF(AND(COUNTBLANK(D129)=0,CNGE_2025_M1_Secc5_Sub5!$P$73&lt;&gt;"",CNGE_2025_M1_Secc5_Sub5!$P$73=1,COUNTA(U129:V129)=2),0,IF(AND(COUNTBLANK(D129)=1,COUNTA(U129:V129)=0),0,1)))</f>
        <v>0</v>
      </c>
      <c r="AM129" s="795">
        <f>IF(AND(COUNTBLANK(D129)=0,CNGE_2025_M1_Secc5_Sub5!$P$74&lt;&gt;"",CNGE_2025_M1_Secc5_Sub5!$P$74&lt;&gt;1,COUNTA(W129:X129)=0),0,IF(AND(COUNTBLANK(D129)=0,CNGE_2025_M1_Secc5_Sub5!$P$74&lt;&gt;"",CNGE_2025_M1_Secc5_Sub5!$P$74=1,COUNTA(W129:X129)=2),0,IF(AND(COUNTBLANK(D129)=1,COUNTA(W129:X129)=0),0,1)))</f>
        <v>0</v>
      </c>
      <c r="AN129" s="793">
        <f>IF(AND(COUNTBLANK(D129)=0,CNGE_2025_M1_Secc5_Sub5!$P$75&lt;&gt;"",CNGE_2025_M1_Secc5_Sub5!$P$75&lt;&gt;1,COUNTA(Y129:Z129)=0),0,IF(AND(COUNTBLANK(D129)=0,CNGE_2025_M1_Secc5_Sub5!$P$75&lt;&gt;"",CNGE_2025_M1_Secc5_Sub5!$P$75=1,COUNTA(Y129:Z129)=2),0,IF(AND(COUNTBLANK(D129)=1,COUNTA(Y129:Z129)=0),0,1)))</f>
        <v>0</v>
      </c>
      <c r="AO129" s="795">
        <f>IF(AND(COUNTBLANK(D129)=0,CNGE_2025_M1_Secc5_Sub5!$P$76&lt;&gt;"",CNGE_2025_M1_Secc5_Sub5!$P$76&lt;&gt;1,COUNTA(AA129:AB129)=0),0,IF(AND(COUNTBLANK(D129)=0,CNGE_2025_M1_Secc5_Sub5!$P$76&lt;&gt;"",CNGE_2025_M1_Secc5_Sub5!$P$76=1,COUNTA(AA129:AB129)=2),0,IF(AND(COUNTBLANK(D129)=1,COUNTA(AA129:AB129)=0),0,1)))</f>
        <v>0</v>
      </c>
      <c r="AP129" s="793">
        <f>IF(AND(COUNTBLANK(D129)=0,CNGE_2025_M1_Secc5_Sub5!$P$77&lt;&gt;"",CNGE_2025_M1_Secc5_Sub5!$P$77&lt;&gt;1,COUNTA(AC129:AD129)=0),0,IF(AND(COUNTBLANK(D129)=0,CNGE_2025_M1_Secc5_Sub5!$P$77&lt;&gt;"",CNGE_2025_M1_Secc5_Sub5!$P$77=1,COUNTA(AC129:AD129)=2),0,IF(AND(COUNTBLANK(D129)=1,COUNTA(AC129:AD129)=0),0,1)))</f>
        <v>0</v>
      </c>
      <c r="AQ129" s="723">
        <f t="shared" si="6"/>
        <v>0</v>
      </c>
      <c r="AR129" s="293">
        <f t="shared" si="7"/>
        <v>0</v>
      </c>
      <c r="AS129" s="294" t="str">
        <f>IF(AR129=0,"",
IF(SUM($AR$26:AR129)=1,AT129,
IF($AR$146&gt;SUM($AR$26:AR129),_xlfn.CONCAT(", ",AT129),
IF($AR$146=SUM($AR$26:AR129),_xlfn.CONCAT(" y ",AT129)))))</f>
        <v/>
      </c>
      <c r="AT129" s="89" t="s">
        <v>5292</v>
      </c>
      <c r="BB129" s="439">
        <f>IF(OR(Q129="NS",CNGE_2025_M1_Secc5_Sub5!$T$71="NS"),0,IF(AND(Q129="NA",CNGE_2025_M1_Secc5_Sub5!$T$71="NA"),0,IF(Q129&lt;=SUM(CNGE_2025_M1_Secc5_Sub5!$T$71),0,1)))</f>
        <v>0</v>
      </c>
      <c r="BC129" s="625">
        <f>IF(OR(S129="NS",CNGE_2025_M1_Secc5_Sub5!$T$72="NS"),0,IF(AND(S129="NA",CNGE_2025_M1_Secc5_Sub5!$T$72="NA"),0,IF(S129&lt;=SUM(CNGE_2025_M1_Secc5_Sub5!$T$72),0,1)))</f>
        <v>0</v>
      </c>
      <c r="BD129" s="439">
        <f>IF(OR(U129="NS",CNGE_2025_M1_Secc5_Sub5!$T$73="NS"),0,IF(AND(U129="NA",CNGE_2025_M1_Secc5_Sub5!$T$73="NA"),0,IF(U129&lt;=SUM(CNGE_2025_M1_Secc5_Sub5!$T$73),0,1)))</f>
        <v>0</v>
      </c>
      <c r="BE129" s="625">
        <f>IF(OR(W129="NS",CNGE_2025_M1_Secc5_Sub5!$T$74="NS"),0,IF(AND(W129="NA",CNGE_2025_M1_Secc5_Sub5!$T$74="NA"),0,IF(W129&lt;=SUM(CNGE_2025_M1_Secc5_Sub5!$T$74),0,1)))</f>
        <v>0</v>
      </c>
      <c r="BF129" s="439">
        <f>IF(OR(Y129="NS",CNGE_2025_M1_Secc5_Sub5!$T$75="NS"),0,IF(AND(Y129="NA",CNGE_2025_M1_Secc5_Sub5!$T$75="NA"),0,IF(Y129&lt;=SUM(CNGE_2025_M1_Secc5_Sub5!$T$75),0,1)))</f>
        <v>0</v>
      </c>
      <c r="BG129" s="625">
        <f>IF(OR(AA129="NS",CNGE_2025_M1_Secc5_Sub5!$T$76="NS"),0,IF(AND(AA129="NA",CNGE_2025_M1_Secc5_Sub5!$T$76="NA"),0,IF(AA129&lt;=SUM(CNGE_2025_M1_Secc5_Sub5!$T$76),0,1)))</f>
        <v>0</v>
      </c>
      <c r="BH129" s="439">
        <f>IF(OR(AC129="NS",CNGE_2025_M1_Secc5_Sub5!$T$77="NS"),0,IF(AND(AC129="NA",CNGE_2025_M1_Secc5_Sub5!$T$77="NA"),0,IF(AC129&lt;=SUM(CNGE_2025_M1_Secc5_Sub5!$T$77),0,1)))</f>
        <v>0</v>
      </c>
      <c r="BI129" s="293">
        <f t="shared" si="8"/>
        <v>0</v>
      </c>
      <c r="BJ129" s="294" t="str">
        <f>IF(BI129=0,"",
IF(SUM($BI$26:BI129)=1,BK129,
IF($BI$146&gt;SUM($BI$26:BI129),_xlfn.CONCAT(", ",BK129),
IF($BI$146=SUM($BI$26:BI129),_xlfn.CONCAT(" y ",BK129)))))</f>
        <v/>
      </c>
      <c r="BK129" s="89" t="s">
        <v>5292</v>
      </c>
      <c r="BS129" s="807">
        <f>IF(OR(R129="NS",CNGE_2025_M1_Secc5_Sub5!$T$85="NS"),0,IF(AND(R129="NA",CNGE_2025_M1_Secc5_Sub5!$T$85="NA"),0,IF(R129&lt;=SUM(CNGE_2025_M1_Secc5_Sub5!$T$85),0,1)))</f>
        <v>0</v>
      </c>
      <c r="BT129" s="492">
        <f>IF(OR(T129="NS",CNGE_2025_M1_Secc5_Sub5!$T$86="NS"),0,IF(AND(T129="NA",CNGE_2025_M1_Secc5_Sub5!$T$86="NA"),0,IF(T129&lt;=SUM(CNGE_2025_M1_Secc5_Sub5!$T$86),0,1)))</f>
        <v>0</v>
      </c>
      <c r="BU129" s="807">
        <f>IF(OR(V129="NS",CNGE_2025_M1_Secc5_Sub5!$T$87="NS"),0,IF(AND(V129="NA",CNGE_2025_M1_Secc5_Sub5!$T$87="NA"),0,IF(V129&lt;=SUM(CNGE_2025_M1_Secc5_Sub5!$T$87),0,1)))</f>
        <v>0</v>
      </c>
      <c r="BV129" s="492">
        <f>IF(OR(X129="NS",CNGE_2025_M1_Secc5_Sub5!$T$88="NS"),0,IF(AND(X129="NA",CNGE_2025_M1_Secc5_Sub5!$T$88="NA"),0,IF(X129&lt;=SUM(CNGE_2025_M1_Secc5_Sub5!$T$88),0,1)))</f>
        <v>0</v>
      </c>
      <c r="BW129" s="807">
        <f>IF(OR(Z129="NS",CNGE_2025_M1_Secc5_Sub5!$T$89="NS"),0,IF(AND(Z129="NA",CNGE_2025_M1_Secc5_Sub5!$T$89="NA"),0,IF(Z129&lt;=SUM(CNGE_2025_M1_Secc5_Sub5!$T$89),0,1)))</f>
        <v>0</v>
      </c>
      <c r="BX129" s="492">
        <f>IF(OR(AB129="NS",CNGE_2025_M1_Secc5_Sub5!$T$90="NS"),0,IF(AND(AB129="NA",CNGE_2025_M1_Secc5_Sub5!$T$90="NA"),0,IF(AB129&lt;=SUM(CNGE_2025_M1_Secc5_Sub5!$T$90),0,1)))</f>
        <v>0</v>
      </c>
      <c r="BY129" s="807">
        <f>IF(OR(AD129="NS",CNGE_2025_M1_Secc5_Sub5!$T$91="NS"),0,IF(AND(AD129="NA",CNGE_2025_M1_Secc5_Sub5!$T$91="NA"),0,IF(AD129&lt;=SUM(CNGE_2025_M1_Secc5_Sub5!$T$91),0,1)))</f>
        <v>0</v>
      </c>
      <c r="BZ129" s="293">
        <f t="shared" si="9"/>
        <v>0</v>
      </c>
      <c r="CA129" s="294" t="str">
        <f>IF(BZ129=0,"",
IF(SUM($BZ$26:BZ129)=1,CB129,
IF($BZ$146&gt;SUM($BZ$26:BZ129),_xlfn.CONCAT(", ",CB129),
IF($BZ$146=SUM($BZ$26:BZ129),_xlfn.CONCAT(" y ",CB129)))))</f>
        <v/>
      </c>
      <c r="CB129" s="89" t="s">
        <v>5292</v>
      </c>
    </row>
    <row r="130" spans="1:80" ht="15" customHeight="1">
      <c r="A130" s="133"/>
      <c r="C130" s="61" t="s">
        <v>5293</v>
      </c>
      <c r="D130" s="1125" t="str">
        <f>IF(CNGE_2025_M1_Secc5_Sub1!$D135="","",CNGE_2025_M1_Secc5_Sub1!$D135)</f>
        <v/>
      </c>
      <c r="E130" s="889"/>
      <c r="F130" s="889"/>
      <c r="G130" s="889"/>
      <c r="H130" s="889"/>
      <c r="I130" s="889"/>
      <c r="J130" s="889"/>
      <c r="K130" s="889"/>
      <c r="L130" s="889"/>
      <c r="M130" s="889"/>
      <c r="N130" s="890"/>
      <c r="O130" s="992"/>
      <c r="P130" s="885"/>
      <c r="Q130" s="813"/>
      <c r="R130" s="813"/>
      <c r="S130" s="813"/>
      <c r="T130" s="813"/>
      <c r="U130" s="813"/>
      <c r="V130" s="813"/>
      <c r="W130" s="813"/>
      <c r="X130" s="813"/>
      <c r="Y130" s="813"/>
      <c r="Z130" s="813"/>
      <c r="AA130" s="813"/>
      <c r="AB130" s="813"/>
      <c r="AC130" s="813"/>
      <c r="AD130" s="813"/>
      <c r="AI130" s="767">
        <f t="shared" si="5"/>
        <v>0</v>
      </c>
      <c r="AJ130" s="793">
        <f>IF(AND(COUNTBLANK(D130)=0,CNGE_2025_M1_Secc5_Sub5!$P$71&lt;&gt;"",CNGE_2025_M1_Secc5_Sub5!$P$71&lt;&gt;1,COUNTA(Q130:R130)=0),0,IF(AND(COUNTBLANK(D130)=0,CNGE_2025_M1_Secc5_Sub5!$P$71&lt;&gt;"",CNGE_2025_M1_Secc5_Sub5!$P$71=1,COUNTA(Q130:R130)=2),0,IF(AND(COUNTBLANK(D130)=1,COUNTA(Q130:R130)=0),0,1)))</f>
        <v>0</v>
      </c>
      <c r="AK130" s="795">
        <f>IF(AND(COUNTBLANK(D130)=0,CNGE_2025_M1_Secc5_Sub5!$P$72&lt;&gt;"",CNGE_2025_M1_Secc5_Sub5!$P$72&lt;&gt;1,COUNTA(S130:T130)=0),0,IF(AND(COUNTBLANK(D130)=0,CNGE_2025_M1_Secc5_Sub5!$P$72&lt;&gt;"",CNGE_2025_M1_Secc5_Sub5!$P$72=1,COUNTA(S130:T130)=2),0,IF(AND(COUNTBLANK(D130)=1,COUNTA(S130:T130)=0),0,1)))</f>
        <v>0</v>
      </c>
      <c r="AL130" s="793">
        <f>IF(AND(COUNTBLANK(D130)=0,CNGE_2025_M1_Secc5_Sub5!$P$73&lt;&gt;"",CNGE_2025_M1_Secc5_Sub5!$P$73&lt;&gt;1,COUNTA(U130:V130)=0),0,IF(AND(COUNTBLANK(D130)=0,CNGE_2025_M1_Secc5_Sub5!$P$73&lt;&gt;"",CNGE_2025_M1_Secc5_Sub5!$P$73=1,COUNTA(U130:V130)=2),0,IF(AND(COUNTBLANK(D130)=1,COUNTA(U130:V130)=0),0,1)))</f>
        <v>0</v>
      </c>
      <c r="AM130" s="795">
        <f>IF(AND(COUNTBLANK(D130)=0,CNGE_2025_M1_Secc5_Sub5!$P$74&lt;&gt;"",CNGE_2025_M1_Secc5_Sub5!$P$74&lt;&gt;1,COUNTA(W130:X130)=0),0,IF(AND(COUNTBLANK(D130)=0,CNGE_2025_M1_Secc5_Sub5!$P$74&lt;&gt;"",CNGE_2025_M1_Secc5_Sub5!$P$74=1,COUNTA(W130:X130)=2),0,IF(AND(COUNTBLANK(D130)=1,COUNTA(W130:X130)=0),0,1)))</f>
        <v>0</v>
      </c>
      <c r="AN130" s="793">
        <f>IF(AND(COUNTBLANK(D130)=0,CNGE_2025_M1_Secc5_Sub5!$P$75&lt;&gt;"",CNGE_2025_M1_Secc5_Sub5!$P$75&lt;&gt;1,COUNTA(Y130:Z130)=0),0,IF(AND(COUNTBLANK(D130)=0,CNGE_2025_M1_Secc5_Sub5!$P$75&lt;&gt;"",CNGE_2025_M1_Secc5_Sub5!$P$75=1,COUNTA(Y130:Z130)=2),0,IF(AND(COUNTBLANK(D130)=1,COUNTA(Y130:Z130)=0),0,1)))</f>
        <v>0</v>
      </c>
      <c r="AO130" s="795">
        <f>IF(AND(COUNTBLANK(D130)=0,CNGE_2025_M1_Secc5_Sub5!$P$76&lt;&gt;"",CNGE_2025_M1_Secc5_Sub5!$P$76&lt;&gt;1,COUNTA(AA130:AB130)=0),0,IF(AND(COUNTBLANK(D130)=0,CNGE_2025_M1_Secc5_Sub5!$P$76&lt;&gt;"",CNGE_2025_M1_Secc5_Sub5!$P$76=1,COUNTA(AA130:AB130)=2),0,IF(AND(COUNTBLANK(D130)=1,COUNTA(AA130:AB130)=0),0,1)))</f>
        <v>0</v>
      </c>
      <c r="AP130" s="793">
        <f>IF(AND(COUNTBLANK(D130)=0,CNGE_2025_M1_Secc5_Sub5!$P$77&lt;&gt;"",CNGE_2025_M1_Secc5_Sub5!$P$77&lt;&gt;1,COUNTA(AC130:AD130)=0),0,IF(AND(COUNTBLANK(D130)=0,CNGE_2025_M1_Secc5_Sub5!$P$77&lt;&gt;"",CNGE_2025_M1_Secc5_Sub5!$P$77=1,COUNTA(AC130:AD130)=2),0,IF(AND(COUNTBLANK(D130)=1,COUNTA(AC130:AD130)=0),0,1)))</f>
        <v>0</v>
      </c>
      <c r="AQ130" s="723">
        <f t="shared" si="6"/>
        <v>0</v>
      </c>
      <c r="AR130" s="293">
        <f t="shared" si="7"/>
        <v>0</v>
      </c>
      <c r="AS130" s="294" t="str">
        <f>IF(AR130=0,"",
IF(SUM($AR$26:AR130)=1,AT130,
IF($AR$146&gt;SUM($AR$26:AR130),_xlfn.CONCAT(", ",AT130),
IF($AR$146=SUM($AR$26:AR130),_xlfn.CONCAT(" y ",AT130)))))</f>
        <v/>
      </c>
      <c r="AT130" s="89" t="s">
        <v>5294</v>
      </c>
      <c r="BB130" s="439">
        <f>IF(OR(Q130="NS",CNGE_2025_M1_Secc5_Sub5!$T$71="NS"),0,IF(AND(Q130="NA",CNGE_2025_M1_Secc5_Sub5!$T$71="NA"),0,IF(Q130&lt;=SUM(CNGE_2025_M1_Secc5_Sub5!$T$71),0,1)))</f>
        <v>0</v>
      </c>
      <c r="BC130" s="625">
        <f>IF(OR(S130="NS",CNGE_2025_M1_Secc5_Sub5!$T$72="NS"),0,IF(AND(S130="NA",CNGE_2025_M1_Secc5_Sub5!$T$72="NA"),0,IF(S130&lt;=SUM(CNGE_2025_M1_Secc5_Sub5!$T$72),0,1)))</f>
        <v>0</v>
      </c>
      <c r="BD130" s="439">
        <f>IF(OR(U130="NS",CNGE_2025_M1_Secc5_Sub5!$T$73="NS"),0,IF(AND(U130="NA",CNGE_2025_M1_Secc5_Sub5!$T$73="NA"),0,IF(U130&lt;=SUM(CNGE_2025_M1_Secc5_Sub5!$T$73),0,1)))</f>
        <v>0</v>
      </c>
      <c r="BE130" s="625">
        <f>IF(OR(W130="NS",CNGE_2025_M1_Secc5_Sub5!$T$74="NS"),0,IF(AND(W130="NA",CNGE_2025_M1_Secc5_Sub5!$T$74="NA"),0,IF(W130&lt;=SUM(CNGE_2025_M1_Secc5_Sub5!$T$74),0,1)))</f>
        <v>0</v>
      </c>
      <c r="BF130" s="439">
        <f>IF(OR(Y130="NS",CNGE_2025_M1_Secc5_Sub5!$T$75="NS"),0,IF(AND(Y130="NA",CNGE_2025_M1_Secc5_Sub5!$T$75="NA"),0,IF(Y130&lt;=SUM(CNGE_2025_M1_Secc5_Sub5!$T$75),0,1)))</f>
        <v>0</v>
      </c>
      <c r="BG130" s="625">
        <f>IF(OR(AA130="NS",CNGE_2025_M1_Secc5_Sub5!$T$76="NS"),0,IF(AND(AA130="NA",CNGE_2025_M1_Secc5_Sub5!$T$76="NA"),0,IF(AA130&lt;=SUM(CNGE_2025_M1_Secc5_Sub5!$T$76),0,1)))</f>
        <v>0</v>
      </c>
      <c r="BH130" s="439">
        <f>IF(OR(AC130="NS",CNGE_2025_M1_Secc5_Sub5!$T$77="NS"),0,IF(AND(AC130="NA",CNGE_2025_M1_Secc5_Sub5!$T$77="NA"),0,IF(AC130&lt;=SUM(CNGE_2025_M1_Secc5_Sub5!$T$77),0,1)))</f>
        <v>0</v>
      </c>
      <c r="BI130" s="293">
        <f t="shared" si="8"/>
        <v>0</v>
      </c>
      <c r="BJ130" s="294" t="str">
        <f>IF(BI130=0,"",
IF(SUM($BI$26:BI130)=1,BK130,
IF($BI$146&gt;SUM($BI$26:BI130),_xlfn.CONCAT(", ",BK130),
IF($BI$146=SUM($BI$26:BI130),_xlfn.CONCAT(" y ",BK130)))))</f>
        <v/>
      </c>
      <c r="BK130" s="89" t="s">
        <v>5294</v>
      </c>
      <c r="BS130" s="807">
        <f>IF(OR(R130="NS",CNGE_2025_M1_Secc5_Sub5!$T$85="NS"),0,IF(AND(R130="NA",CNGE_2025_M1_Secc5_Sub5!$T$85="NA"),0,IF(R130&lt;=SUM(CNGE_2025_M1_Secc5_Sub5!$T$85),0,1)))</f>
        <v>0</v>
      </c>
      <c r="BT130" s="492">
        <f>IF(OR(T130="NS",CNGE_2025_M1_Secc5_Sub5!$T$86="NS"),0,IF(AND(T130="NA",CNGE_2025_M1_Secc5_Sub5!$T$86="NA"),0,IF(T130&lt;=SUM(CNGE_2025_M1_Secc5_Sub5!$T$86),0,1)))</f>
        <v>0</v>
      </c>
      <c r="BU130" s="807">
        <f>IF(OR(V130="NS",CNGE_2025_M1_Secc5_Sub5!$T$87="NS"),0,IF(AND(V130="NA",CNGE_2025_M1_Secc5_Sub5!$T$87="NA"),0,IF(V130&lt;=SUM(CNGE_2025_M1_Secc5_Sub5!$T$87),0,1)))</f>
        <v>0</v>
      </c>
      <c r="BV130" s="492">
        <f>IF(OR(X130="NS",CNGE_2025_M1_Secc5_Sub5!$T$88="NS"),0,IF(AND(X130="NA",CNGE_2025_M1_Secc5_Sub5!$T$88="NA"),0,IF(X130&lt;=SUM(CNGE_2025_M1_Secc5_Sub5!$T$88),0,1)))</f>
        <v>0</v>
      </c>
      <c r="BW130" s="807">
        <f>IF(OR(Z130="NS",CNGE_2025_M1_Secc5_Sub5!$T$89="NS"),0,IF(AND(Z130="NA",CNGE_2025_M1_Secc5_Sub5!$T$89="NA"),0,IF(Z130&lt;=SUM(CNGE_2025_M1_Secc5_Sub5!$T$89),0,1)))</f>
        <v>0</v>
      </c>
      <c r="BX130" s="492">
        <f>IF(OR(AB130="NS",CNGE_2025_M1_Secc5_Sub5!$T$90="NS"),0,IF(AND(AB130="NA",CNGE_2025_M1_Secc5_Sub5!$T$90="NA"),0,IF(AB130&lt;=SUM(CNGE_2025_M1_Secc5_Sub5!$T$90),0,1)))</f>
        <v>0</v>
      </c>
      <c r="BY130" s="807">
        <f>IF(OR(AD130="NS",CNGE_2025_M1_Secc5_Sub5!$T$91="NS"),0,IF(AND(AD130="NA",CNGE_2025_M1_Secc5_Sub5!$T$91="NA"),0,IF(AD130&lt;=SUM(CNGE_2025_M1_Secc5_Sub5!$T$91),0,1)))</f>
        <v>0</v>
      </c>
      <c r="BZ130" s="293">
        <f t="shared" si="9"/>
        <v>0</v>
      </c>
      <c r="CA130" s="294" t="str">
        <f>IF(BZ130=0,"",
IF(SUM($BZ$26:BZ130)=1,CB130,
IF($BZ$146&gt;SUM($BZ$26:BZ130),_xlfn.CONCAT(", ",CB130),
IF($BZ$146=SUM($BZ$26:BZ130),_xlfn.CONCAT(" y ",CB130)))))</f>
        <v/>
      </c>
      <c r="CB130" s="89" t="s">
        <v>5294</v>
      </c>
    </row>
    <row r="131" spans="1:80" ht="15" customHeight="1">
      <c r="A131" s="133"/>
      <c r="C131" s="61" t="s">
        <v>5295</v>
      </c>
      <c r="D131" s="1125" t="str">
        <f>IF(CNGE_2025_M1_Secc5_Sub1!$D136="","",CNGE_2025_M1_Secc5_Sub1!$D136)</f>
        <v/>
      </c>
      <c r="E131" s="889"/>
      <c r="F131" s="889"/>
      <c r="G131" s="889"/>
      <c r="H131" s="889"/>
      <c r="I131" s="889"/>
      <c r="J131" s="889"/>
      <c r="K131" s="889"/>
      <c r="L131" s="889"/>
      <c r="M131" s="889"/>
      <c r="N131" s="890"/>
      <c r="O131" s="992"/>
      <c r="P131" s="885"/>
      <c r="Q131" s="813"/>
      <c r="R131" s="813"/>
      <c r="S131" s="813"/>
      <c r="T131" s="813"/>
      <c r="U131" s="813"/>
      <c r="V131" s="813"/>
      <c r="W131" s="813"/>
      <c r="X131" s="813"/>
      <c r="Y131" s="813"/>
      <c r="Z131" s="813"/>
      <c r="AA131" s="813"/>
      <c r="AB131" s="813"/>
      <c r="AC131" s="813"/>
      <c r="AD131" s="813"/>
      <c r="AI131" s="767">
        <f t="shared" si="5"/>
        <v>0</v>
      </c>
      <c r="AJ131" s="793">
        <f>IF(AND(COUNTBLANK(D131)=0,CNGE_2025_M1_Secc5_Sub5!$P$71&lt;&gt;"",CNGE_2025_M1_Secc5_Sub5!$P$71&lt;&gt;1,COUNTA(Q131:R131)=0),0,IF(AND(COUNTBLANK(D131)=0,CNGE_2025_M1_Secc5_Sub5!$P$71&lt;&gt;"",CNGE_2025_M1_Secc5_Sub5!$P$71=1,COUNTA(Q131:R131)=2),0,IF(AND(COUNTBLANK(D131)=1,COUNTA(Q131:R131)=0),0,1)))</f>
        <v>0</v>
      </c>
      <c r="AK131" s="795">
        <f>IF(AND(COUNTBLANK(D131)=0,CNGE_2025_M1_Secc5_Sub5!$P$72&lt;&gt;"",CNGE_2025_M1_Secc5_Sub5!$P$72&lt;&gt;1,COUNTA(S131:T131)=0),0,IF(AND(COUNTBLANK(D131)=0,CNGE_2025_M1_Secc5_Sub5!$P$72&lt;&gt;"",CNGE_2025_M1_Secc5_Sub5!$P$72=1,COUNTA(S131:T131)=2),0,IF(AND(COUNTBLANK(D131)=1,COUNTA(S131:T131)=0),0,1)))</f>
        <v>0</v>
      </c>
      <c r="AL131" s="793">
        <f>IF(AND(COUNTBLANK(D131)=0,CNGE_2025_M1_Secc5_Sub5!$P$73&lt;&gt;"",CNGE_2025_M1_Secc5_Sub5!$P$73&lt;&gt;1,COUNTA(U131:V131)=0),0,IF(AND(COUNTBLANK(D131)=0,CNGE_2025_M1_Secc5_Sub5!$P$73&lt;&gt;"",CNGE_2025_M1_Secc5_Sub5!$P$73=1,COUNTA(U131:V131)=2),0,IF(AND(COUNTBLANK(D131)=1,COUNTA(U131:V131)=0),0,1)))</f>
        <v>0</v>
      </c>
      <c r="AM131" s="795">
        <f>IF(AND(COUNTBLANK(D131)=0,CNGE_2025_M1_Secc5_Sub5!$P$74&lt;&gt;"",CNGE_2025_M1_Secc5_Sub5!$P$74&lt;&gt;1,COUNTA(W131:X131)=0),0,IF(AND(COUNTBLANK(D131)=0,CNGE_2025_M1_Secc5_Sub5!$P$74&lt;&gt;"",CNGE_2025_M1_Secc5_Sub5!$P$74=1,COUNTA(W131:X131)=2),0,IF(AND(COUNTBLANK(D131)=1,COUNTA(W131:X131)=0),0,1)))</f>
        <v>0</v>
      </c>
      <c r="AN131" s="793">
        <f>IF(AND(COUNTBLANK(D131)=0,CNGE_2025_M1_Secc5_Sub5!$P$75&lt;&gt;"",CNGE_2025_M1_Secc5_Sub5!$P$75&lt;&gt;1,COUNTA(Y131:Z131)=0),0,IF(AND(COUNTBLANK(D131)=0,CNGE_2025_M1_Secc5_Sub5!$P$75&lt;&gt;"",CNGE_2025_M1_Secc5_Sub5!$P$75=1,COUNTA(Y131:Z131)=2),0,IF(AND(COUNTBLANK(D131)=1,COUNTA(Y131:Z131)=0),0,1)))</f>
        <v>0</v>
      </c>
      <c r="AO131" s="795">
        <f>IF(AND(COUNTBLANK(D131)=0,CNGE_2025_M1_Secc5_Sub5!$P$76&lt;&gt;"",CNGE_2025_M1_Secc5_Sub5!$P$76&lt;&gt;1,COUNTA(AA131:AB131)=0),0,IF(AND(COUNTBLANK(D131)=0,CNGE_2025_M1_Secc5_Sub5!$P$76&lt;&gt;"",CNGE_2025_M1_Secc5_Sub5!$P$76=1,COUNTA(AA131:AB131)=2),0,IF(AND(COUNTBLANK(D131)=1,COUNTA(AA131:AB131)=0),0,1)))</f>
        <v>0</v>
      </c>
      <c r="AP131" s="793">
        <f>IF(AND(COUNTBLANK(D131)=0,CNGE_2025_M1_Secc5_Sub5!$P$77&lt;&gt;"",CNGE_2025_M1_Secc5_Sub5!$P$77&lt;&gt;1,COUNTA(AC131:AD131)=0),0,IF(AND(COUNTBLANK(D131)=0,CNGE_2025_M1_Secc5_Sub5!$P$77&lt;&gt;"",CNGE_2025_M1_Secc5_Sub5!$P$77=1,COUNTA(AC131:AD131)=2),0,IF(AND(COUNTBLANK(D131)=1,COUNTA(AC131:AD131)=0),0,1)))</f>
        <v>0</v>
      </c>
      <c r="AQ131" s="723">
        <f t="shared" si="6"/>
        <v>0</v>
      </c>
      <c r="AR131" s="293">
        <f t="shared" si="7"/>
        <v>0</v>
      </c>
      <c r="AS131" s="294" t="str">
        <f>IF(AR131=0,"",
IF(SUM($AR$26:AR131)=1,AT131,
IF($AR$146&gt;SUM($AR$26:AR131),_xlfn.CONCAT(", ",AT131),
IF($AR$146=SUM($AR$26:AR131),_xlfn.CONCAT(" y ",AT131)))))</f>
        <v/>
      </c>
      <c r="AT131" s="89" t="s">
        <v>5296</v>
      </c>
      <c r="BB131" s="439">
        <f>IF(OR(Q131="NS",CNGE_2025_M1_Secc5_Sub5!$T$71="NS"),0,IF(AND(Q131="NA",CNGE_2025_M1_Secc5_Sub5!$T$71="NA"),0,IF(Q131&lt;=SUM(CNGE_2025_M1_Secc5_Sub5!$T$71),0,1)))</f>
        <v>0</v>
      </c>
      <c r="BC131" s="625">
        <f>IF(OR(S131="NS",CNGE_2025_M1_Secc5_Sub5!$T$72="NS"),0,IF(AND(S131="NA",CNGE_2025_M1_Secc5_Sub5!$T$72="NA"),0,IF(S131&lt;=SUM(CNGE_2025_M1_Secc5_Sub5!$T$72),0,1)))</f>
        <v>0</v>
      </c>
      <c r="BD131" s="439">
        <f>IF(OR(U131="NS",CNGE_2025_M1_Secc5_Sub5!$T$73="NS"),0,IF(AND(U131="NA",CNGE_2025_M1_Secc5_Sub5!$T$73="NA"),0,IF(U131&lt;=SUM(CNGE_2025_M1_Secc5_Sub5!$T$73),0,1)))</f>
        <v>0</v>
      </c>
      <c r="BE131" s="625">
        <f>IF(OR(W131="NS",CNGE_2025_M1_Secc5_Sub5!$T$74="NS"),0,IF(AND(W131="NA",CNGE_2025_M1_Secc5_Sub5!$T$74="NA"),0,IF(W131&lt;=SUM(CNGE_2025_M1_Secc5_Sub5!$T$74),0,1)))</f>
        <v>0</v>
      </c>
      <c r="BF131" s="439">
        <f>IF(OR(Y131="NS",CNGE_2025_M1_Secc5_Sub5!$T$75="NS"),0,IF(AND(Y131="NA",CNGE_2025_M1_Secc5_Sub5!$T$75="NA"),0,IF(Y131&lt;=SUM(CNGE_2025_M1_Secc5_Sub5!$T$75),0,1)))</f>
        <v>0</v>
      </c>
      <c r="BG131" s="625">
        <f>IF(OR(AA131="NS",CNGE_2025_M1_Secc5_Sub5!$T$76="NS"),0,IF(AND(AA131="NA",CNGE_2025_M1_Secc5_Sub5!$T$76="NA"),0,IF(AA131&lt;=SUM(CNGE_2025_M1_Secc5_Sub5!$T$76),0,1)))</f>
        <v>0</v>
      </c>
      <c r="BH131" s="439">
        <f>IF(OR(AC131="NS",CNGE_2025_M1_Secc5_Sub5!$T$77="NS"),0,IF(AND(AC131="NA",CNGE_2025_M1_Secc5_Sub5!$T$77="NA"),0,IF(AC131&lt;=SUM(CNGE_2025_M1_Secc5_Sub5!$T$77),0,1)))</f>
        <v>0</v>
      </c>
      <c r="BI131" s="293">
        <f t="shared" si="8"/>
        <v>0</v>
      </c>
      <c r="BJ131" s="294" t="str">
        <f>IF(BI131=0,"",
IF(SUM($BI$26:BI131)=1,BK131,
IF($BI$146&gt;SUM($BI$26:BI131),_xlfn.CONCAT(", ",BK131),
IF($BI$146=SUM($BI$26:BI131),_xlfn.CONCAT(" y ",BK131)))))</f>
        <v/>
      </c>
      <c r="BK131" s="89" t="s">
        <v>5296</v>
      </c>
      <c r="BS131" s="807">
        <f>IF(OR(R131="NS",CNGE_2025_M1_Secc5_Sub5!$T$85="NS"),0,IF(AND(R131="NA",CNGE_2025_M1_Secc5_Sub5!$T$85="NA"),0,IF(R131&lt;=SUM(CNGE_2025_M1_Secc5_Sub5!$T$85),0,1)))</f>
        <v>0</v>
      </c>
      <c r="BT131" s="492">
        <f>IF(OR(T131="NS",CNGE_2025_M1_Secc5_Sub5!$T$86="NS"),0,IF(AND(T131="NA",CNGE_2025_M1_Secc5_Sub5!$T$86="NA"),0,IF(T131&lt;=SUM(CNGE_2025_M1_Secc5_Sub5!$T$86),0,1)))</f>
        <v>0</v>
      </c>
      <c r="BU131" s="807">
        <f>IF(OR(V131="NS",CNGE_2025_M1_Secc5_Sub5!$T$87="NS"),0,IF(AND(V131="NA",CNGE_2025_M1_Secc5_Sub5!$T$87="NA"),0,IF(V131&lt;=SUM(CNGE_2025_M1_Secc5_Sub5!$T$87),0,1)))</f>
        <v>0</v>
      </c>
      <c r="BV131" s="492">
        <f>IF(OR(X131="NS",CNGE_2025_M1_Secc5_Sub5!$T$88="NS"),0,IF(AND(X131="NA",CNGE_2025_M1_Secc5_Sub5!$T$88="NA"),0,IF(X131&lt;=SUM(CNGE_2025_M1_Secc5_Sub5!$T$88),0,1)))</f>
        <v>0</v>
      </c>
      <c r="BW131" s="807">
        <f>IF(OR(Z131="NS",CNGE_2025_M1_Secc5_Sub5!$T$89="NS"),0,IF(AND(Z131="NA",CNGE_2025_M1_Secc5_Sub5!$T$89="NA"),0,IF(Z131&lt;=SUM(CNGE_2025_M1_Secc5_Sub5!$T$89),0,1)))</f>
        <v>0</v>
      </c>
      <c r="BX131" s="492">
        <f>IF(OR(AB131="NS",CNGE_2025_M1_Secc5_Sub5!$T$90="NS"),0,IF(AND(AB131="NA",CNGE_2025_M1_Secc5_Sub5!$T$90="NA"),0,IF(AB131&lt;=SUM(CNGE_2025_M1_Secc5_Sub5!$T$90),0,1)))</f>
        <v>0</v>
      </c>
      <c r="BY131" s="807">
        <f>IF(OR(AD131="NS",CNGE_2025_M1_Secc5_Sub5!$T$91="NS"),0,IF(AND(AD131="NA",CNGE_2025_M1_Secc5_Sub5!$T$91="NA"),0,IF(AD131&lt;=SUM(CNGE_2025_M1_Secc5_Sub5!$T$91),0,1)))</f>
        <v>0</v>
      </c>
      <c r="BZ131" s="293">
        <f t="shared" si="9"/>
        <v>0</v>
      </c>
      <c r="CA131" s="294" t="str">
        <f>IF(BZ131=0,"",
IF(SUM($BZ$26:BZ131)=1,CB131,
IF($BZ$146&gt;SUM($BZ$26:BZ131),_xlfn.CONCAT(", ",CB131),
IF($BZ$146=SUM($BZ$26:BZ131),_xlfn.CONCAT(" y ",CB131)))))</f>
        <v/>
      </c>
      <c r="CB131" s="89" t="s">
        <v>5296</v>
      </c>
    </row>
    <row r="132" spans="1:80" ht="15" customHeight="1">
      <c r="A132" s="133"/>
      <c r="C132" s="61" t="s">
        <v>5297</v>
      </c>
      <c r="D132" s="1125" t="str">
        <f>IF(CNGE_2025_M1_Secc5_Sub1!$D137="","",CNGE_2025_M1_Secc5_Sub1!$D137)</f>
        <v/>
      </c>
      <c r="E132" s="889"/>
      <c r="F132" s="889"/>
      <c r="G132" s="889"/>
      <c r="H132" s="889"/>
      <c r="I132" s="889"/>
      <c r="J132" s="889"/>
      <c r="K132" s="889"/>
      <c r="L132" s="889"/>
      <c r="M132" s="889"/>
      <c r="N132" s="890"/>
      <c r="O132" s="992"/>
      <c r="P132" s="885"/>
      <c r="Q132" s="813"/>
      <c r="R132" s="813"/>
      <c r="S132" s="813"/>
      <c r="T132" s="813"/>
      <c r="U132" s="813"/>
      <c r="V132" s="813"/>
      <c r="W132" s="813"/>
      <c r="X132" s="813"/>
      <c r="Y132" s="813"/>
      <c r="Z132" s="813"/>
      <c r="AA132" s="813"/>
      <c r="AB132" s="813"/>
      <c r="AC132" s="813"/>
      <c r="AD132" s="813"/>
      <c r="AI132" s="767">
        <f t="shared" si="5"/>
        <v>0</v>
      </c>
      <c r="AJ132" s="793">
        <f>IF(AND(COUNTBLANK(D132)=0,CNGE_2025_M1_Secc5_Sub5!$P$71&lt;&gt;"",CNGE_2025_M1_Secc5_Sub5!$P$71&lt;&gt;1,COUNTA(Q132:R132)=0),0,IF(AND(COUNTBLANK(D132)=0,CNGE_2025_M1_Secc5_Sub5!$P$71&lt;&gt;"",CNGE_2025_M1_Secc5_Sub5!$P$71=1,COUNTA(Q132:R132)=2),0,IF(AND(COUNTBLANK(D132)=1,COUNTA(Q132:R132)=0),0,1)))</f>
        <v>0</v>
      </c>
      <c r="AK132" s="795">
        <f>IF(AND(COUNTBLANK(D132)=0,CNGE_2025_M1_Secc5_Sub5!$P$72&lt;&gt;"",CNGE_2025_M1_Secc5_Sub5!$P$72&lt;&gt;1,COUNTA(S132:T132)=0),0,IF(AND(COUNTBLANK(D132)=0,CNGE_2025_M1_Secc5_Sub5!$P$72&lt;&gt;"",CNGE_2025_M1_Secc5_Sub5!$P$72=1,COUNTA(S132:T132)=2),0,IF(AND(COUNTBLANK(D132)=1,COUNTA(S132:T132)=0),0,1)))</f>
        <v>0</v>
      </c>
      <c r="AL132" s="793">
        <f>IF(AND(COUNTBLANK(D132)=0,CNGE_2025_M1_Secc5_Sub5!$P$73&lt;&gt;"",CNGE_2025_M1_Secc5_Sub5!$P$73&lt;&gt;1,COUNTA(U132:V132)=0),0,IF(AND(COUNTBLANK(D132)=0,CNGE_2025_M1_Secc5_Sub5!$P$73&lt;&gt;"",CNGE_2025_M1_Secc5_Sub5!$P$73=1,COUNTA(U132:V132)=2),0,IF(AND(COUNTBLANK(D132)=1,COUNTA(U132:V132)=0),0,1)))</f>
        <v>0</v>
      </c>
      <c r="AM132" s="795">
        <f>IF(AND(COUNTBLANK(D132)=0,CNGE_2025_M1_Secc5_Sub5!$P$74&lt;&gt;"",CNGE_2025_M1_Secc5_Sub5!$P$74&lt;&gt;1,COUNTA(W132:X132)=0),0,IF(AND(COUNTBLANK(D132)=0,CNGE_2025_M1_Secc5_Sub5!$P$74&lt;&gt;"",CNGE_2025_M1_Secc5_Sub5!$P$74=1,COUNTA(W132:X132)=2),0,IF(AND(COUNTBLANK(D132)=1,COUNTA(W132:X132)=0),0,1)))</f>
        <v>0</v>
      </c>
      <c r="AN132" s="793">
        <f>IF(AND(COUNTBLANK(D132)=0,CNGE_2025_M1_Secc5_Sub5!$P$75&lt;&gt;"",CNGE_2025_M1_Secc5_Sub5!$P$75&lt;&gt;1,COUNTA(Y132:Z132)=0),0,IF(AND(COUNTBLANK(D132)=0,CNGE_2025_M1_Secc5_Sub5!$P$75&lt;&gt;"",CNGE_2025_M1_Secc5_Sub5!$P$75=1,COUNTA(Y132:Z132)=2),0,IF(AND(COUNTBLANK(D132)=1,COUNTA(Y132:Z132)=0),0,1)))</f>
        <v>0</v>
      </c>
      <c r="AO132" s="795">
        <f>IF(AND(COUNTBLANK(D132)=0,CNGE_2025_M1_Secc5_Sub5!$P$76&lt;&gt;"",CNGE_2025_M1_Secc5_Sub5!$P$76&lt;&gt;1,COUNTA(AA132:AB132)=0),0,IF(AND(COUNTBLANK(D132)=0,CNGE_2025_M1_Secc5_Sub5!$P$76&lt;&gt;"",CNGE_2025_M1_Secc5_Sub5!$P$76=1,COUNTA(AA132:AB132)=2),0,IF(AND(COUNTBLANK(D132)=1,COUNTA(AA132:AB132)=0),0,1)))</f>
        <v>0</v>
      </c>
      <c r="AP132" s="793">
        <f>IF(AND(COUNTBLANK(D132)=0,CNGE_2025_M1_Secc5_Sub5!$P$77&lt;&gt;"",CNGE_2025_M1_Secc5_Sub5!$P$77&lt;&gt;1,COUNTA(AC132:AD132)=0),0,IF(AND(COUNTBLANK(D132)=0,CNGE_2025_M1_Secc5_Sub5!$P$77&lt;&gt;"",CNGE_2025_M1_Secc5_Sub5!$P$77=1,COUNTA(AC132:AD132)=2),0,IF(AND(COUNTBLANK(D132)=1,COUNTA(AC132:AD132)=0),0,1)))</f>
        <v>0</v>
      </c>
      <c r="AQ132" s="723">
        <f t="shared" si="6"/>
        <v>0</v>
      </c>
      <c r="AR132" s="293">
        <f t="shared" si="7"/>
        <v>0</v>
      </c>
      <c r="AS132" s="294" t="str">
        <f>IF(AR132=0,"",
IF(SUM($AR$26:AR132)=1,AT132,
IF($AR$146&gt;SUM($AR$26:AR132),_xlfn.CONCAT(", ",AT132),
IF($AR$146=SUM($AR$26:AR132),_xlfn.CONCAT(" y ",AT132)))))</f>
        <v/>
      </c>
      <c r="AT132" s="89" t="s">
        <v>5298</v>
      </c>
      <c r="BB132" s="439">
        <f>IF(OR(Q132="NS",CNGE_2025_M1_Secc5_Sub5!$T$71="NS"),0,IF(AND(Q132="NA",CNGE_2025_M1_Secc5_Sub5!$T$71="NA"),0,IF(Q132&lt;=SUM(CNGE_2025_M1_Secc5_Sub5!$T$71),0,1)))</f>
        <v>0</v>
      </c>
      <c r="BC132" s="625">
        <f>IF(OR(S132="NS",CNGE_2025_M1_Secc5_Sub5!$T$72="NS"),0,IF(AND(S132="NA",CNGE_2025_M1_Secc5_Sub5!$T$72="NA"),0,IF(S132&lt;=SUM(CNGE_2025_M1_Secc5_Sub5!$T$72),0,1)))</f>
        <v>0</v>
      </c>
      <c r="BD132" s="439">
        <f>IF(OR(U132="NS",CNGE_2025_M1_Secc5_Sub5!$T$73="NS"),0,IF(AND(U132="NA",CNGE_2025_M1_Secc5_Sub5!$T$73="NA"),0,IF(U132&lt;=SUM(CNGE_2025_M1_Secc5_Sub5!$T$73),0,1)))</f>
        <v>0</v>
      </c>
      <c r="BE132" s="625">
        <f>IF(OR(W132="NS",CNGE_2025_M1_Secc5_Sub5!$T$74="NS"),0,IF(AND(W132="NA",CNGE_2025_M1_Secc5_Sub5!$T$74="NA"),0,IF(W132&lt;=SUM(CNGE_2025_M1_Secc5_Sub5!$T$74),0,1)))</f>
        <v>0</v>
      </c>
      <c r="BF132" s="439">
        <f>IF(OR(Y132="NS",CNGE_2025_M1_Secc5_Sub5!$T$75="NS"),0,IF(AND(Y132="NA",CNGE_2025_M1_Secc5_Sub5!$T$75="NA"),0,IF(Y132&lt;=SUM(CNGE_2025_M1_Secc5_Sub5!$T$75),0,1)))</f>
        <v>0</v>
      </c>
      <c r="BG132" s="625">
        <f>IF(OR(AA132="NS",CNGE_2025_M1_Secc5_Sub5!$T$76="NS"),0,IF(AND(AA132="NA",CNGE_2025_M1_Secc5_Sub5!$T$76="NA"),0,IF(AA132&lt;=SUM(CNGE_2025_M1_Secc5_Sub5!$T$76),0,1)))</f>
        <v>0</v>
      </c>
      <c r="BH132" s="439">
        <f>IF(OR(AC132="NS",CNGE_2025_M1_Secc5_Sub5!$T$77="NS"),0,IF(AND(AC132="NA",CNGE_2025_M1_Secc5_Sub5!$T$77="NA"),0,IF(AC132&lt;=SUM(CNGE_2025_M1_Secc5_Sub5!$T$77),0,1)))</f>
        <v>0</v>
      </c>
      <c r="BI132" s="293">
        <f t="shared" si="8"/>
        <v>0</v>
      </c>
      <c r="BJ132" s="294" t="str">
        <f>IF(BI132=0,"",
IF(SUM($BI$26:BI132)=1,BK132,
IF($BI$146&gt;SUM($BI$26:BI132),_xlfn.CONCAT(", ",BK132),
IF($BI$146=SUM($BI$26:BI132),_xlfn.CONCAT(" y ",BK132)))))</f>
        <v/>
      </c>
      <c r="BK132" s="89" t="s">
        <v>5298</v>
      </c>
      <c r="BS132" s="807">
        <f>IF(OR(R132="NS",CNGE_2025_M1_Secc5_Sub5!$T$85="NS"),0,IF(AND(R132="NA",CNGE_2025_M1_Secc5_Sub5!$T$85="NA"),0,IF(R132&lt;=SUM(CNGE_2025_M1_Secc5_Sub5!$T$85),0,1)))</f>
        <v>0</v>
      </c>
      <c r="BT132" s="492">
        <f>IF(OR(T132="NS",CNGE_2025_M1_Secc5_Sub5!$T$86="NS"),0,IF(AND(T132="NA",CNGE_2025_M1_Secc5_Sub5!$T$86="NA"),0,IF(T132&lt;=SUM(CNGE_2025_M1_Secc5_Sub5!$T$86),0,1)))</f>
        <v>0</v>
      </c>
      <c r="BU132" s="807">
        <f>IF(OR(V132="NS",CNGE_2025_M1_Secc5_Sub5!$T$87="NS"),0,IF(AND(V132="NA",CNGE_2025_M1_Secc5_Sub5!$T$87="NA"),0,IF(V132&lt;=SUM(CNGE_2025_M1_Secc5_Sub5!$T$87),0,1)))</f>
        <v>0</v>
      </c>
      <c r="BV132" s="492">
        <f>IF(OR(X132="NS",CNGE_2025_M1_Secc5_Sub5!$T$88="NS"),0,IF(AND(X132="NA",CNGE_2025_M1_Secc5_Sub5!$T$88="NA"),0,IF(X132&lt;=SUM(CNGE_2025_M1_Secc5_Sub5!$T$88),0,1)))</f>
        <v>0</v>
      </c>
      <c r="BW132" s="807">
        <f>IF(OR(Z132="NS",CNGE_2025_M1_Secc5_Sub5!$T$89="NS"),0,IF(AND(Z132="NA",CNGE_2025_M1_Secc5_Sub5!$T$89="NA"),0,IF(Z132&lt;=SUM(CNGE_2025_M1_Secc5_Sub5!$T$89),0,1)))</f>
        <v>0</v>
      </c>
      <c r="BX132" s="492">
        <f>IF(OR(AB132="NS",CNGE_2025_M1_Secc5_Sub5!$T$90="NS"),0,IF(AND(AB132="NA",CNGE_2025_M1_Secc5_Sub5!$T$90="NA"),0,IF(AB132&lt;=SUM(CNGE_2025_M1_Secc5_Sub5!$T$90),0,1)))</f>
        <v>0</v>
      </c>
      <c r="BY132" s="807">
        <f>IF(OR(AD132="NS",CNGE_2025_M1_Secc5_Sub5!$T$91="NS"),0,IF(AND(AD132="NA",CNGE_2025_M1_Secc5_Sub5!$T$91="NA"),0,IF(AD132&lt;=SUM(CNGE_2025_M1_Secc5_Sub5!$T$91),0,1)))</f>
        <v>0</v>
      </c>
      <c r="BZ132" s="293">
        <f t="shared" si="9"/>
        <v>0</v>
      </c>
      <c r="CA132" s="294" t="str">
        <f>IF(BZ132=0,"",
IF(SUM($BZ$26:BZ132)=1,CB132,
IF($BZ$146&gt;SUM($BZ$26:BZ132),_xlfn.CONCAT(", ",CB132),
IF($BZ$146=SUM($BZ$26:BZ132),_xlfn.CONCAT(" y ",CB132)))))</f>
        <v/>
      </c>
      <c r="CB132" s="89" t="s">
        <v>5298</v>
      </c>
    </row>
    <row r="133" spans="1:80" ht="15" customHeight="1">
      <c r="A133" s="133"/>
      <c r="C133" s="61" t="s">
        <v>5299</v>
      </c>
      <c r="D133" s="1125" t="str">
        <f>IF(CNGE_2025_M1_Secc5_Sub1!$D138="","",CNGE_2025_M1_Secc5_Sub1!$D138)</f>
        <v/>
      </c>
      <c r="E133" s="889"/>
      <c r="F133" s="889"/>
      <c r="G133" s="889"/>
      <c r="H133" s="889"/>
      <c r="I133" s="889"/>
      <c r="J133" s="889"/>
      <c r="K133" s="889"/>
      <c r="L133" s="889"/>
      <c r="M133" s="889"/>
      <c r="N133" s="890"/>
      <c r="O133" s="992"/>
      <c r="P133" s="885"/>
      <c r="Q133" s="813"/>
      <c r="R133" s="813"/>
      <c r="S133" s="813"/>
      <c r="T133" s="813"/>
      <c r="U133" s="813"/>
      <c r="V133" s="813"/>
      <c r="W133" s="813"/>
      <c r="X133" s="813"/>
      <c r="Y133" s="813"/>
      <c r="Z133" s="813"/>
      <c r="AA133" s="813"/>
      <c r="AB133" s="813"/>
      <c r="AC133" s="813"/>
      <c r="AD133" s="813"/>
      <c r="AI133" s="767">
        <f t="shared" si="5"/>
        <v>0</v>
      </c>
      <c r="AJ133" s="793">
        <f>IF(AND(COUNTBLANK(D133)=0,CNGE_2025_M1_Secc5_Sub5!$P$71&lt;&gt;"",CNGE_2025_M1_Secc5_Sub5!$P$71&lt;&gt;1,COUNTA(Q133:R133)=0),0,IF(AND(COUNTBLANK(D133)=0,CNGE_2025_M1_Secc5_Sub5!$P$71&lt;&gt;"",CNGE_2025_M1_Secc5_Sub5!$P$71=1,COUNTA(Q133:R133)=2),0,IF(AND(COUNTBLANK(D133)=1,COUNTA(Q133:R133)=0),0,1)))</f>
        <v>0</v>
      </c>
      <c r="AK133" s="795">
        <f>IF(AND(COUNTBLANK(D133)=0,CNGE_2025_M1_Secc5_Sub5!$P$72&lt;&gt;"",CNGE_2025_M1_Secc5_Sub5!$P$72&lt;&gt;1,COUNTA(S133:T133)=0),0,IF(AND(COUNTBLANK(D133)=0,CNGE_2025_M1_Secc5_Sub5!$P$72&lt;&gt;"",CNGE_2025_M1_Secc5_Sub5!$P$72=1,COUNTA(S133:T133)=2),0,IF(AND(COUNTBLANK(D133)=1,COUNTA(S133:T133)=0),0,1)))</f>
        <v>0</v>
      </c>
      <c r="AL133" s="793">
        <f>IF(AND(COUNTBLANK(D133)=0,CNGE_2025_M1_Secc5_Sub5!$P$73&lt;&gt;"",CNGE_2025_M1_Secc5_Sub5!$P$73&lt;&gt;1,COUNTA(U133:V133)=0),0,IF(AND(COUNTBLANK(D133)=0,CNGE_2025_M1_Secc5_Sub5!$P$73&lt;&gt;"",CNGE_2025_M1_Secc5_Sub5!$P$73=1,COUNTA(U133:V133)=2),0,IF(AND(COUNTBLANK(D133)=1,COUNTA(U133:V133)=0),0,1)))</f>
        <v>0</v>
      </c>
      <c r="AM133" s="795">
        <f>IF(AND(COUNTBLANK(D133)=0,CNGE_2025_M1_Secc5_Sub5!$P$74&lt;&gt;"",CNGE_2025_M1_Secc5_Sub5!$P$74&lt;&gt;1,COUNTA(W133:X133)=0),0,IF(AND(COUNTBLANK(D133)=0,CNGE_2025_M1_Secc5_Sub5!$P$74&lt;&gt;"",CNGE_2025_M1_Secc5_Sub5!$P$74=1,COUNTA(W133:X133)=2),0,IF(AND(COUNTBLANK(D133)=1,COUNTA(W133:X133)=0),0,1)))</f>
        <v>0</v>
      </c>
      <c r="AN133" s="793">
        <f>IF(AND(COUNTBLANK(D133)=0,CNGE_2025_M1_Secc5_Sub5!$P$75&lt;&gt;"",CNGE_2025_M1_Secc5_Sub5!$P$75&lt;&gt;1,COUNTA(Y133:Z133)=0),0,IF(AND(COUNTBLANK(D133)=0,CNGE_2025_M1_Secc5_Sub5!$P$75&lt;&gt;"",CNGE_2025_M1_Secc5_Sub5!$P$75=1,COUNTA(Y133:Z133)=2),0,IF(AND(COUNTBLANK(D133)=1,COUNTA(Y133:Z133)=0),0,1)))</f>
        <v>0</v>
      </c>
      <c r="AO133" s="795">
        <f>IF(AND(COUNTBLANK(D133)=0,CNGE_2025_M1_Secc5_Sub5!$P$76&lt;&gt;"",CNGE_2025_M1_Secc5_Sub5!$P$76&lt;&gt;1,COUNTA(AA133:AB133)=0),0,IF(AND(COUNTBLANK(D133)=0,CNGE_2025_M1_Secc5_Sub5!$P$76&lt;&gt;"",CNGE_2025_M1_Secc5_Sub5!$P$76=1,COUNTA(AA133:AB133)=2),0,IF(AND(COUNTBLANK(D133)=1,COUNTA(AA133:AB133)=0),0,1)))</f>
        <v>0</v>
      </c>
      <c r="AP133" s="793">
        <f>IF(AND(COUNTBLANK(D133)=0,CNGE_2025_M1_Secc5_Sub5!$P$77&lt;&gt;"",CNGE_2025_M1_Secc5_Sub5!$P$77&lt;&gt;1,COUNTA(AC133:AD133)=0),0,IF(AND(COUNTBLANK(D133)=0,CNGE_2025_M1_Secc5_Sub5!$P$77&lt;&gt;"",CNGE_2025_M1_Secc5_Sub5!$P$77=1,COUNTA(AC133:AD133)=2),0,IF(AND(COUNTBLANK(D133)=1,COUNTA(AC133:AD133)=0),0,1)))</f>
        <v>0</v>
      </c>
      <c r="AQ133" s="723">
        <f t="shared" si="6"/>
        <v>0</v>
      </c>
      <c r="AR133" s="293">
        <f t="shared" si="7"/>
        <v>0</v>
      </c>
      <c r="AS133" s="294" t="str">
        <f>IF(AR133=0,"",
IF(SUM($AR$26:AR133)=1,AT133,
IF($AR$146&gt;SUM($AR$26:AR133),_xlfn.CONCAT(", ",AT133),
IF($AR$146=SUM($AR$26:AR133),_xlfn.CONCAT(" y ",AT133)))))</f>
        <v/>
      </c>
      <c r="AT133" s="89" t="s">
        <v>5300</v>
      </c>
      <c r="BB133" s="439">
        <f>IF(OR(Q133="NS",CNGE_2025_M1_Secc5_Sub5!$T$71="NS"),0,IF(AND(Q133="NA",CNGE_2025_M1_Secc5_Sub5!$T$71="NA"),0,IF(Q133&lt;=SUM(CNGE_2025_M1_Secc5_Sub5!$T$71),0,1)))</f>
        <v>0</v>
      </c>
      <c r="BC133" s="625">
        <f>IF(OR(S133="NS",CNGE_2025_M1_Secc5_Sub5!$T$72="NS"),0,IF(AND(S133="NA",CNGE_2025_M1_Secc5_Sub5!$T$72="NA"),0,IF(S133&lt;=SUM(CNGE_2025_M1_Secc5_Sub5!$T$72),0,1)))</f>
        <v>0</v>
      </c>
      <c r="BD133" s="439">
        <f>IF(OR(U133="NS",CNGE_2025_M1_Secc5_Sub5!$T$73="NS"),0,IF(AND(U133="NA",CNGE_2025_M1_Secc5_Sub5!$T$73="NA"),0,IF(U133&lt;=SUM(CNGE_2025_M1_Secc5_Sub5!$T$73),0,1)))</f>
        <v>0</v>
      </c>
      <c r="BE133" s="625">
        <f>IF(OR(W133="NS",CNGE_2025_M1_Secc5_Sub5!$T$74="NS"),0,IF(AND(W133="NA",CNGE_2025_M1_Secc5_Sub5!$T$74="NA"),0,IF(W133&lt;=SUM(CNGE_2025_M1_Secc5_Sub5!$T$74),0,1)))</f>
        <v>0</v>
      </c>
      <c r="BF133" s="439">
        <f>IF(OR(Y133="NS",CNGE_2025_M1_Secc5_Sub5!$T$75="NS"),0,IF(AND(Y133="NA",CNGE_2025_M1_Secc5_Sub5!$T$75="NA"),0,IF(Y133&lt;=SUM(CNGE_2025_M1_Secc5_Sub5!$T$75),0,1)))</f>
        <v>0</v>
      </c>
      <c r="BG133" s="625">
        <f>IF(OR(AA133="NS",CNGE_2025_M1_Secc5_Sub5!$T$76="NS"),0,IF(AND(AA133="NA",CNGE_2025_M1_Secc5_Sub5!$T$76="NA"),0,IF(AA133&lt;=SUM(CNGE_2025_M1_Secc5_Sub5!$T$76),0,1)))</f>
        <v>0</v>
      </c>
      <c r="BH133" s="439">
        <f>IF(OR(AC133="NS",CNGE_2025_M1_Secc5_Sub5!$T$77="NS"),0,IF(AND(AC133="NA",CNGE_2025_M1_Secc5_Sub5!$T$77="NA"),0,IF(AC133&lt;=SUM(CNGE_2025_M1_Secc5_Sub5!$T$77),0,1)))</f>
        <v>0</v>
      </c>
      <c r="BI133" s="293">
        <f t="shared" si="8"/>
        <v>0</v>
      </c>
      <c r="BJ133" s="294" t="str">
        <f>IF(BI133=0,"",
IF(SUM($BI$26:BI133)=1,BK133,
IF($BI$146&gt;SUM($BI$26:BI133),_xlfn.CONCAT(", ",BK133),
IF($BI$146=SUM($BI$26:BI133),_xlfn.CONCAT(" y ",BK133)))))</f>
        <v/>
      </c>
      <c r="BK133" s="89" t="s">
        <v>5300</v>
      </c>
      <c r="BS133" s="807">
        <f>IF(OR(R133="NS",CNGE_2025_M1_Secc5_Sub5!$T$85="NS"),0,IF(AND(R133="NA",CNGE_2025_M1_Secc5_Sub5!$T$85="NA"),0,IF(R133&lt;=SUM(CNGE_2025_M1_Secc5_Sub5!$T$85),0,1)))</f>
        <v>0</v>
      </c>
      <c r="BT133" s="492">
        <f>IF(OR(T133="NS",CNGE_2025_M1_Secc5_Sub5!$T$86="NS"),0,IF(AND(T133="NA",CNGE_2025_M1_Secc5_Sub5!$T$86="NA"),0,IF(T133&lt;=SUM(CNGE_2025_M1_Secc5_Sub5!$T$86),0,1)))</f>
        <v>0</v>
      </c>
      <c r="BU133" s="807">
        <f>IF(OR(V133="NS",CNGE_2025_M1_Secc5_Sub5!$T$87="NS"),0,IF(AND(V133="NA",CNGE_2025_M1_Secc5_Sub5!$T$87="NA"),0,IF(V133&lt;=SUM(CNGE_2025_M1_Secc5_Sub5!$T$87),0,1)))</f>
        <v>0</v>
      </c>
      <c r="BV133" s="492">
        <f>IF(OR(X133="NS",CNGE_2025_M1_Secc5_Sub5!$T$88="NS"),0,IF(AND(X133="NA",CNGE_2025_M1_Secc5_Sub5!$T$88="NA"),0,IF(X133&lt;=SUM(CNGE_2025_M1_Secc5_Sub5!$T$88),0,1)))</f>
        <v>0</v>
      </c>
      <c r="BW133" s="807">
        <f>IF(OR(Z133="NS",CNGE_2025_M1_Secc5_Sub5!$T$89="NS"),0,IF(AND(Z133="NA",CNGE_2025_M1_Secc5_Sub5!$T$89="NA"),0,IF(Z133&lt;=SUM(CNGE_2025_M1_Secc5_Sub5!$T$89),0,1)))</f>
        <v>0</v>
      </c>
      <c r="BX133" s="492">
        <f>IF(OR(AB133="NS",CNGE_2025_M1_Secc5_Sub5!$T$90="NS"),0,IF(AND(AB133="NA",CNGE_2025_M1_Secc5_Sub5!$T$90="NA"),0,IF(AB133&lt;=SUM(CNGE_2025_M1_Secc5_Sub5!$T$90),0,1)))</f>
        <v>0</v>
      </c>
      <c r="BY133" s="807">
        <f>IF(OR(AD133="NS",CNGE_2025_M1_Secc5_Sub5!$T$91="NS"),0,IF(AND(AD133="NA",CNGE_2025_M1_Secc5_Sub5!$T$91="NA"),0,IF(AD133&lt;=SUM(CNGE_2025_M1_Secc5_Sub5!$T$91),0,1)))</f>
        <v>0</v>
      </c>
      <c r="BZ133" s="293">
        <f t="shared" si="9"/>
        <v>0</v>
      </c>
      <c r="CA133" s="294" t="str">
        <f>IF(BZ133=0,"",
IF(SUM($BZ$26:BZ133)=1,CB133,
IF($BZ$146&gt;SUM($BZ$26:BZ133),_xlfn.CONCAT(", ",CB133),
IF($BZ$146=SUM($BZ$26:BZ133),_xlfn.CONCAT(" y ",CB133)))))</f>
        <v/>
      </c>
      <c r="CB133" s="89" t="s">
        <v>5300</v>
      </c>
    </row>
    <row r="134" spans="1:80" ht="15" customHeight="1">
      <c r="A134" s="133"/>
      <c r="C134" s="61" t="s">
        <v>5301</v>
      </c>
      <c r="D134" s="1125" t="str">
        <f>IF(CNGE_2025_M1_Secc5_Sub1!$D139="","",CNGE_2025_M1_Secc5_Sub1!$D139)</f>
        <v/>
      </c>
      <c r="E134" s="889"/>
      <c r="F134" s="889"/>
      <c r="G134" s="889"/>
      <c r="H134" s="889"/>
      <c r="I134" s="889"/>
      <c r="J134" s="889"/>
      <c r="K134" s="889"/>
      <c r="L134" s="889"/>
      <c r="M134" s="889"/>
      <c r="N134" s="890"/>
      <c r="O134" s="992"/>
      <c r="P134" s="885"/>
      <c r="Q134" s="813"/>
      <c r="R134" s="813"/>
      <c r="S134" s="813"/>
      <c r="T134" s="813"/>
      <c r="U134" s="813"/>
      <c r="V134" s="813"/>
      <c r="W134" s="813"/>
      <c r="X134" s="813"/>
      <c r="Y134" s="813"/>
      <c r="Z134" s="813"/>
      <c r="AA134" s="813"/>
      <c r="AB134" s="813"/>
      <c r="AC134" s="813"/>
      <c r="AD134" s="813"/>
      <c r="AI134" s="767">
        <f t="shared" si="5"/>
        <v>0</v>
      </c>
      <c r="AJ134" s="793">
        <f>IF(AND(COUNTBLANK(D134)=0,CNGE_2025_M1_Secc5_Sub5!$P$71&lt;&gt;"",CNGE_2025_M1_Secc5_Sub5!$P$71&lt;&gt;1,COUNTA(Q134:R134)=0),0,IF(AND(COUNTBLANK(D134)=0,CNGE_2025_M1_Secc5_Sub5!$P$71&lt;&gt;"",CNGE_2025_M1_Secc5_Sub5!$P$71=1,COUNTA(Q134:R134)=2),0,IF(AND(COUNTBLANK(D134)=1,COUNTA(Q134:R134)=0),0,1)))</f>
        <v>0</v>
      </c>
      <c r="AK134" s="795">
        <f>IF(AND(COUNTBLANK(D134)=0,CNGE_2025_M1_Secc5_Sub5!$P$72&lt;&gt;"",CNGE_2025_M1_Secc5_Sub5!$P$72&lt;&gt;1,COUNTA(S134:T134)=0),0,IF(AND(COUNTBLANK(D134)=0,CNGE_2025_M1_Secc5_Sub5!$P$72&lt;&gt;"",CNGE_2025_M1_Secc5_Sub5!$P$72=1,COUNTA(S134:T134)=2),0,IF(AND(COUNTBLANK(D134)=1,COUNTA(S134:T134)=0),0,1)))</f>
        <v>0</v>
      </c>
      <c r="AL134" s="793">
        <f>IF(AND(COUNTBLANK(D134)=0,CNGE_2025_M1_Secc5_Sub5!$P$73&lt;&gt;"",CNGE_2025_M1_Secc5_Sub5!$P$73&lt;&gt;1,COUNTA(U134:V134)=0),0,IF(AND(COUNTBLANK(D134)=0,CNGE_2025_M1_Secc5_Sub5!$P$73&lt;&gt;"",CNGE_2025_M1_Secc5_Sub5!$P$73=1,COUNTA(U134:V134)=2),0,IF(AND(COUNTBLANK(D134)=1,COUNTA(U134:V134)=0),0,1)))</f>
        <v>0</v>
      </c>
      <c r="AM134" s="795">
        <f>IF(AND(COUNTBLANK(D134)=0,CNGE_2025_M1_Secc5_Sub5!$P$74&lt;&gt;"",CNGE_2025_M1_Secc5_Sub5!$P$74&lt;&gt;1,COUNTA(W134:X134)=0),0,IF(AND(COUNTBLANK(D134)=0,CNGE_2025_M1_Secc5_Sub5!$P$74&lt;&gt;"",CNGE_2025_M1_Secc5_Sub5!$P$74=1,COUNTA(W134:X134)=2),0,IF(AND(COUNTBLANK(D134)=1,COUNTA(W134:X134)=0),0,1)))</f>
        <v>0</v>
      </c>
      <c r="AN134" s="793">
        <f>IF(AND(COUNTBLANK(D134)=0,CNGE_2025_M1_Secc5_Sub5!$P$75&lt;&gt;"",CNGE_2025_M1_Secc5_Sub5!$P$75&lt;&gt;1,COUNTA(Y134:Z134)=0),0,IF(AND(COUNTBLANK(D134)=0,CNGE_2025_M1_Secc5_Sub5!$P$75&lt;&gt;"",CNGE_2025_M1_Secc5_Sub5!$P$75=1,COUNTA(Y134:Z134)=2),0,IF(AND(COUNTBLANK(D134)=1,COUNTA(Y134:Z134)=0),0,1)))</f>
        <v>0</v>
      </c>
      <c r="AO134" s="795">
        <f>IF(AND(COUNTBLANK(D134)=0,CNGE_2025_M1_Secc5_Sub5!$P$76&lt;&gt;"",CNGE_2025_M1_Secc5_Sub5!$P$76&lt;&gt;1,COUNTA(AA134:AB134)=0),0,IF(AND(COUNTBLANK(D134)=0,CNGE_2025_M1_Secc5_Sub5!$P$76&lt;&gt;"",CNGE_2025_M1_Secc5_Sub5!$P$76=1,COUNTA(AA134:AB134)=2),0,IF(AND(COUNTBLANK(D134)=1,COUNTA(AA134:AB134)=0),0,1)))</f>
        <v>0</v>
      </c>
      <c r="AP134" s="793">
        <f>IF(AND(COUNTBLANK(D134)=0,CNGE_2025_M1_Secc5_Sub5!$P$77&lt;&gt;"",CNGE_2025_M1_Secc5_Sub5!$P$77&lt;&gt;1,COUNTA(AC134:AD134)=0),0,IF(AND(COUNTBLANK(D134)=0,CNGE_2025_M1_Secc5_Sub5!$P$77&lt;&gt;"",CNGE_2025_M1_Secc5_Sub5!$P$77=1,COUNTA(AC134:AD134)=2),0,IF(AND(COUNTBLANK(D134)=1,COUNTA(AC134:AD134)=0),0,1)))</f>
        <v>0</v>
      </c>
      <c r="AQ134" s="723">
        <f t="shared" si="6"/>
        <v>0</v>
      </c>
      <c r="AR134" s="293">
        <f t="shared" si="7"/>
        <v>0</v>
      </c>
      <c r="AS134" s="294" t="str">
        <f>IF(AR134=0,"",
IF(SUM($AR$26:AR134)=1,AT134,
IF($AR$146&gt;SUM($AR$26:AR134),_xlfn.CONCAT(", ",AT134),
IF($AR$146=SUM($AR$26:AR134),_xlfn.CONCAT(" y ",AT134)))))</f>
        <v/>
      </c>
      <c r="AT134" s="89" t="s">
        <v>5302</v>
      </c>
      <c r="BB134" s="439">
        <f>IF(OR(Q134="NS",CNGE_2025_M1_Secc5_Sub5!$T$71="NS"),0,IF(AND(Q134="NA",CNGE_2025_M1_Secc5_Sub5!$T$71="NA"),0,IF(Q134&lt;=SUM(CNGE_2025_M1_Secc5_Sub5!$T$71),0,1)))</f>
        <v>0</v>
      </c>
      <c r="BC134" s="625">
        <f>IF(OR(S134="NS",CNGE_2025_M1_Secc5_Sub5!$T$72="NS"),0,IF(AND(S134="NA",CNGE_2025_M1_Secc5_Sub5!$T$72="NA"),0,IF(S134&lt;=SUM(CNGE_2025_M1_Secc5_Sub5!$T$72),0,1)))</f>
        <v>0</v>
      </c>
      <c r="BD134" s="439">
        <f>IF(OR(U134="NS",CNGE_2025_M1_Secc5_Sub5!$T$73="NS"),0,IF(AND(U134="NA",CNGE_2025_M1_Secc5_Sub5!$T$73="NA"),0,IF(U134&lt;=SUM(CNGE_2025_M1_Secc5_Sub5!$T$73),0,1)))</f>
        <v>0</v>
      </c>
      <c r="BE134" s="625">
        <f>IF(OR(W134="NS",CNGE_2025_M1_Secc5_Sub5!$T$74="NS"),0,IF(AND(W134="NA",CNGE_2025_M1_Secc5_Sub5!$T$74="NA"),0,IF(W134&lt;=SUM(CNGE_2025_M1_Secc5_Sub5!$T$74),0,1)))</f>
        <v>0</v>
      </c>
      <c r="BF134" s="439">
        <f>IF(OR(Y134="NS",CNGE_2025_M1_Secc5_Sub5!$T$75="NS"),0,IF(AND(Y134="NA",CNGE_2025_M1_Secc5_Sub5!$T$75="NA"),0,IF(Y134&lt;=SUM(CNGE_2025_M1_Secc5_Sub5!$T$75),0,1)))</f>
        <v>0</v>
      </c>
      <c r="BG134" s="625">
        <f>IF(OR(AA134="NS",CNGE_2025_M1_Secc5_Sub5!$T$76="NS"),0,IF(AND(AA134="NA",CNGE_2025_M1_Secc5_Sub5!$T$76="NA"),0,IF(AA134&lt;=SUM(CNGE_2025_M1_Secc5_Sub5!$T$76),0,1)))</f>
        <v>0</v>
      </c>
      <c r="BH134" s="439">
        <f>IF(OR(AC134="NS",CNGE_2025_M1_Secc5_Sub5!$T$77="NS"),0,IF(AND(AC134="NA",CNGE_2025_M1_Secc5_Sub5!$T$77="NA"),0,IF(AC134&lt;=SUM(CNGE_2025_M1_Secc5_Sub5!$T$77),0,1)))</f>
        <v>0</v>
      </c>
      <c r="BI134" s="293">
        <f t="shared" si="8"/>
        <v>0</v>
      </c>
      <c r="BJ134" s="294" t="str">
        <f>IF(BI134=0,"",
IF(SUM($BI$26:BI134)=1,BK134,
IF($BI$146&gt;SUM($BI$26:BI134),_xlfn.CONCAT(", ",BK134),
IF($BI$146=SUM($BI$26:BI134),_xlfn.CONCAT(" y ",BK134)))))</f>
        <v/>
      </c>
      <c r="BK134" s="89" t="s">
        <v>5302</v>
      </c>
      <c r="BS134" s="807">
        <f>IF(OR(R134="NS",CNGE_2025_M1_Secc5_Sub5!$T$85="NS"),0,IF(AND(R134="NA",CNGE_2025_M1_Secc5_Sub5!$T$85="NA"),0,IF(R134&lt;=SUM(CNGE_2025_M1_Secc5_Sub5!$T$85),0,1)))</f>
        <v>0</v>
      </c>
      <c r="BT134" s="492">
        <f>IF(OR(T134="NS",CNGE_2025_M1_Secc5_Sub5!$T$86="NS"),0,IF(AND(T134="NA",CNGE_2025_M1_Secc5_Sub5!$T$86="NA"),0,IF(T134&lt;=SUM(CNGE_2025_M1_Secc5_Sub5!$T$86),0,1)))</f>
        <v>0</v>
      </c>
      <c r="BU134" s="807">
        <f>IF(OR(V134="NS",CNGE_2025_M1_Secc5_Sub5!$T$87="NS"),0,IF(AND(V134="NA",CNGE_2025_M1_Secc5_Sub5!$T$87="NA"),0,IF(V134&lt;=SUM(CNGE_2025_M1_Secc5_Sub5!$T$87),0,1)))</f>
        <v>0</v>
      </c>
      <c r="BV134" s="492">
        <f>IF(OR(X134="NS",CNGE_2025_M1_Secc5_Sub5!$T$88="NS"),0,IF(AND(X134="NA",CNGE_2025_M1_Secc5_Sub5!$T$88="NA"),0,IF(X134&lt;=SUM(CNGE_2025_M1_Secc5_Sub5!$T$88),0,1)))</f>
        <v>0</v>
      </c>
      <c r="BW134" s="807">
        <f>IF(OR(Z134="NS",CNGE_2025_M1_Secc5_Sub5!$T$89="NS"),0,IF(AND(Z134="NA",CNGE_2025_M1_Secc5_Sub5!$T$89="NA"),0,IF(Z134&lt;=SUM(CNGE_2025_M1_Secc5_Sub5!$T$89),0,1)))</f>
        <v>0</v>
      </c>
      <c r="BX134" s="492">
        <f>IF(OR(AB134="NS",CNGE_2025_M1_Secc5_Sub5!$T$90="NS"),0,IF(AND(AB134="NA",CNGE_2025_M1_Secc5_Sub5!$T$90="NA"),0,IF(AB134&lt;=SUM(CNGE_2025_M1_Secc5_Sub5!$T$90),0,1)))</f>
        <v>0</v>
      </c>
      <c r="BY134" s="807">
        <f>IF(OR(AD134="NS",CNGE_2025_M1_Secc5_Sub5!$T$91="NS"),0,IF(AND(AD134="NA",CNGE_2025_M1_Secc5_Sub5!$T$91="NA"),0,IF(AD134&lt;=SUM(CNGE_2025_M1_Secc5_Sub5!$T$91),0,1)))</f>
        <v>0</v>
      </c>
      <c r="BZ134" s="293">
        <f t="shared" si="9"/>
        <v>0</v>
      </c>
      <c r="CA134" s="294" t="str">
        <f>IF(BZ134=0,"",
IF(SUM($BZ$26:BZ134)=1,CB134,
IF($BZ$146&gt;SUM($BZ$26:BZ134),_xlfn.CONCAT(", ",CB134),
IF($BZ$146=SUM($BZ$26:BZ134),_xlfn.CONCAT(" y ",CB134)))))</f>
        <v/>
      </c>
      <c r="CB134" s="89" t="s">
        <v>5302</v>
      </c>
    </row>
    <row r="135" spans="1:80" ht="15" customHeight="1">
      <c r="A135" s="133"/>
      <c r="C135" s="61" t="s">
        <v>5303</v>
      </c>
      <c r="D135" s="1125" t="str">
        <f>IF(CNGE_2025_M1_Secc5_Sub1!$D140="","",CNGE_2025_M1_Secc5_Sub1!$D140)</f>
        <v/>
      </c>
      <c r="E135" s="889"/>
      <c r="F135" s="889"/>
      <c r="G135" s="889"/>
      <c r="H135" s="889"/>
      <c r="I135" s="889"/>
      <c r="J135" s="889"/>
      <c r="K135" s="889"/>
      <c r="L135" s="889"/>
      <c r="M135" s="889"/>
      <c r="N135" s="890"/>
      <c r="O135" s="992"/>
      <c r="P135" s="885"/>
      <c r="Q135" s="813"/>
      <c r="R135" s="813"/>
      <c r="S135" s="813"/>
      <c r="T135" s="813"/>
      <c r="U135" s="813"/>
      <c r="V135" s="813"/>
      <c r="W135" s="813"/>
      <c r="X135" s="813"/>
      <c r="Y135" s="813"/>
      <c r="Z135" s="813"/>
      <c r="AA135" s="813"/>
      <c r="AB135" s="813"/>
      <c r="AC135" s="813"/>
      <c r="AD135" s="813"/>
      <c r="AI135" s="767">
        <f t="shared" si="5"/>
        <v>0</v>
      </c>
      <c r="AJ135" s="793">
        <f>IF(AND(COUNTBLANK(D135)=0,CNGE_2025_M1_Secc5_Sub5!$P$71&lt;&gt;"",CNGE_2025_M1_Secc5_Sub5!$P$71&lt;&gt;1,COUNTA(Q135:R135)=0),0,IF(AND(COUNTBLANK(D135)=0,CNGE_2025_M1_Secc5_Sub5!$P$71&lt;&gt;"",CNGE_2025_M1_Secc5_Sub5!$P$71=1,COUNTA(Q135:R135)=2),0,IF(AND(COUNTBLANK(D135)=1,COUNTA(Q135:R135)=0),0,1)))</f>
        <v>0</v>
      </c>
      <c r="AK135" s="795">
        <f>IF(AND(COUNTBLANK(D135)=0,CNGE_2025_M1_Secc5_Sub5!$P$72&lt;&gt;"",CNGE_2025_M1_Secc5_Sub5!$P$72&lt;&gt;1,COUNTA(S135:T135)=0),0,IF(AND(COUNTBLANK(D135)=0,CNGE_2025_M1_Secc5_Sub5!$P$72&lt;&gt;"",CNGE_2025_M1_Secc5_Sub5!$P$72=1,COUNTA(S135:T135)=2),0,IF(AND(COUNTBLANK(D135)=1,COUNTA(S135:T135)=0),0,1)))</f>
        <v>0</v>
      </c>
      <c r="AL135" s="793">
        <f>IF(AND(COUNTBLANK(D135)=0,CNGE_2025_M1_Secc5_Sub5!$P$73&lt;&gt;"",CNGE_2025_M1_Secc5_Sub5!$P$73&lt;&gt;1,COUNTA(U135:V135)=0),0,IF(AND(COUNTBLANK(D135)=0,CNGE_2025_M1_Secc5_Sub5!$P$73&lt;&gt;"",CNGE_2025_M1_Secc5_Sub5!$P$73=1,COUNTA(U135:V135)=2),0,IF(AND(COUNTBLANK(D135)=1,COUNTA(U135:V135)=0),0,1)))</f>
        <v>0</v>
      </c>
      <c r="AM135" s="795">
        <f>IF(AND(COUNTBLANK(D135)=0,CNGE_2025_M1_Secc5_Sub5!$P$74&lt;&gt;"",CNGE_2025_M1_Secc5_Sub5!$P$74&lt;&gt;1,COUNTA(W135:X135)=0),0,IF(AND(COUNTBLANK(D135)=0,CNGE_2025_M1_Secc5_Sub5!$P$74&lt;&gt;"",CNGE_2025_M1_Secc5_Sub5!$P$74=1,COUNTA(W135:X135)=2),0,IF(AND(COUNTBLANK(D135)=1,COUNTA(W135:X135)=0),0,1)))</f>
        <v>0</v>
      </c>
      <c r="AN135" s="793">
        <f>IF(AND(COUNTBLANK(D135)=0,CNGE_2025_M1_Secc5_Sub5!$P$75&lt;&gt;"",CNGE_2025_M1_Secc5_Sub5!$P$75&lt;&gt;1,COUNTA(Y135:Z135)=0),0,IF(AND(COUNTBLANK(D135)=0,CNGE_2025_M1_Secc5_Sub5!$P$75&lt;&gt;"",CNGE_2025_M1_Secc5_Sub5!$P$75=1,COUNTA(Y135:Z135)=2),0,IF(AND(COUNTBLANK(D135)=1,COUNTA(Y135:Z135)=0),0,1)))</f>
        <v>0</v>
      </c>
      <c r="AO135" s="795">
        <f>IF(AND(COUNTBLANK(D135)=0,CNGE_2025_M1_Secc5_Sub5!$P$76&lt;&gt;"",CNGE_2025_M1_Secc5_Sub5!$P$76&lt;&gt;1,COUNTA(AA135:AB135)=0),0,IF(AND(COUNTBLANK(D135)=0,CNGE_2025_M1_Secc5_Sub5!$P$76&lt;&gt;"",CNGE_2025_M1_Secc5_Sub5!$P$76=1,COUNTA(AA135:AB135)=2),0,IF(AND(COUNTBLANK(D135)=1,COUNTA(AA135:AB135)=0),0,1)))</f>
        <v>0</v>
      </c>
      <c r="AP135" s="793">
        <f>IF(AND(COUNTBLANK(D135)=0,CNGE_2025_M1_Secc5_Sub5!$P$77&lt;&gt;"",CNGE_2025_M1_Secc5_Sub5!$P$77&lt;&gt;1,COUNTA(AC135:AD135)=0),0,IF(AND(COUNTBLANK(D135)=0,CNGE_2025_M1_Secc5_Sub5!$P$77&lt;&gt;"",CNGE_2025_M1_Secc5_Sub5!$P$77=1,COUNTA(AC135:AD135)=2),0,IF(AND(COUNTBLANK(D135)=1,COUNTA(AC135:AD135)=0),0,1)))</f>
        <v>0</v>
      </c>
      <c r="AQ135" s="723">
        <f t="shared" si="6"/>
        <v>0</v>
      </c>
      <c r="AR135" s="293">
        <f t="shared" si="7"/>
        <v>0</v>
      </c>
      <c r="AS135" s="294" t="str">
        <f>IF(AR135=0,"",
IF(SUM($AR$26:AR135)=1,AT135,
IF($AR$146&gt;SUM($AR$26:AR135),_xlfn.CONCAT(", ",AT135),
IF($AR$146=SUM($AR$26:AR135),_xlfn.CONCAT(" y ",AT135)))))</f>
        <v/>
      </c>
      <c r="AT135" s="89" t="s">
        <v>5304</v>
      </c>
      <c r="BB135" s="439">
        <f>IF(OR(Q135="NS",CNGE_2025_M1_Secc5_Sub5!$T$71="NS"),0,IF(AND(Q135="NA",CNGE_2025_M1_Secc5_Sub5!$T$71="NA"),0,IF(Q135&lt;=SUM(CNGE_2025_M1_Secc5_Sub5!$T$71),0,1)))</f>
        <v>0</v>
      </c>
      <c r="BC135" s="625">
        <f>IF(OR(S135="NS",CNGE_2025_M1_Secc5_Sub5!$T$72="NS"),0,IF(AND(S135="NA",CNGE_2025_M1_Secc5_Sub5!$T$72="NA"),0,IF(S135&lt;=SUM(CNGE_2025_M1_Secc5_Sub5!$T$72),0,1)))</f>
        <v>0</v>
      </c>
      <c r="BD135" s="439">
        <f>IF(OR(U135="NS",CNGE_2025_M1_Secc5_Sub5!$T$73="NS"),0,IF(AND(U135="NA",CNGE_2025_M1_Secc5_Sub5!$T$73="NA"),0,IF(U135&lt;=SUM(CNGE_2025_M1_Secc5_Sub5!$T$73),0,1)))</f>
        <v>0</v>
      </c>
      <c r="BE135" s="625">
        <f>IF(OR(W135="NS",CNGE_2025_M1_Secc5_Sub5!$T$74="NS"),0,IF(AND(W135="NA",CNGE_2025_M1_Secc5_Sub5!$T$74="NA"),0,IF(W135&lt;=SUM(CNGE_2025_M1_Secc5_Sub5!$T$74),0,1)))</f>
        <v>0</v>
      </c>
      <c r="BF135" s="439">
        <f>IF(OR(Y135="NS",CNGE_2025_M1_Secc5_Sub5!$T$75="NS"),0,IF(AND(Y135="NA",CNGE_2025_M1_Secc5_Sub5!$T$75="NA"),0,IF(Y135&lt;=SUM(CNGE_2025_M1_Secc5_Sub5!$T$75),0,1)))</f>
        <v>0</v>
      </c>
      <c r="BG135" s="625">
        <f>IF(OR(AA135="NS",CNGE_2025_M1_Secc5_Sub5!$T$76="NS"),0,IF(AND(AA135="NA",CNGE_2025_M1_Secc5_Sub5!$T$76="NA"),0,IF(AA135&lt;=SUM(CNGE_2025_M1_Secc5_Sub5!$T$76),0,1)))</f>
        <v>0</v>
      </c>
      <c r="BH135" s="439">
        <f>IF(OR(AC135="NS",CNGE_2025_M1_Secc5_Sub5!$T$77="NS"),0,IF(AND(AC135="NA",CNGE_2025_M1_Secc5_Sub5!$T$77="NA"),0,IF(AC135&lt;=SUM(CNGE_2025_M1_Secc5_Sub5!$T$77),0,1)))</f>
        <v>0</v>
      </c>
      <c r="BI135" s="293">
        <f t="shared" si="8"/>
        <v>0</v>
      </c>
      <c r="BJ135" s="294" t="str">
        <f>IF(BI135=0,"",
IF(SUM($BI$26:BI135)=1,BK135,
IF($BI$146&gt;SUM($BI$26:BI135),_xlfn.CONCAT(", ",BK135),
IF($BI$146=SUM($BI$26:BI135),_xlfn.CONCAT(" y ",BK135)))))</f>
        <v/>
      </c>
      <c r="BK135" s="89" t="s">
        <v>5304</v>
      </c>
      <c r="BS135" s="807">
        <f>IF(OR(R135="NS",CNGE_2025_M1_Secc5_Sub5!$T$85="NS"),0,IF(AND(R135="NA",CNGE_2025_M1_Secc5_Sub5!$T$85="NA"),0,IF(R135&lt;=SUM(CNGE_2025_M1_Secc5_Sub5!$T$85),0,1)))</f>
        <v>0</v>
      </c>
      <c r="BT135" s="492">
        <f>IF(OR(T135="NS",CNGE_2025_M1_Secc5_Sub5!$T$86="NS"),0,IF(AND(T135="NA",CNGE_2025_M1_Secc5_Sub5!$T$86="NA"),0,IF(T135&lt;=SUM(CNGE_2025_M1_Secc5_Sub5!$T$86),0,1)))</f>
        <v>0</v>
      </c>
      <c r="BU135" s="807">
        <f>IF(OR(V135="NS",CNGE_2025_M1_Secc5_Sub5!$T$87="NS"),0,IF(AND(V135="NA",CNGE_2025_M1_Secc5_Sub5!$T$87="NA"),0,IF(V135&lt;=SUM(CNGE_2025_M1_Secc5_Sub5!$T$87),0,1)))</f>
        <v>0</v>
      </c>
      <c r="BV135" s="492">
        <f>IF(OR(X135="NS",CNGE_2025_M1_Secc5_Sub5!$T$88="NS"),0,IF(AND(X135="NA",CNGE_2025_M1_Secc5_Sub5!$T$88="NA"),0,IF(X135&lt;=SUM(CNGE_2025_M1_Secc5_Sub5!$T$88),0,1)))</f>
        <v>0</v>
      </c>
      <c r="BW135" s="807">
        <f>IF(OR(Z135="NS",CNGE_2025_M1_Secc5_Sub5!$T$89="NS"),0,IF(AND(Z135="NA",CNGE_2025_M1_Secc5_Sub5!$T$89="NA"),0,IF(Z135&lt;=SUM(CNGE_2025_M1_Secc5_Sub5!$T$89),0,1)))</f>
        <v>0</v>
      </c>
      <c r="BX135" s="492">
        <f>IF(OR(AB135="NS",CNGE_2025_M1_Secc5_Sub5!$T$90="NS"),0,IF(AND(AB135="NA",CNGE_2025_M1_Secc5_Sub5!$T$90="NA"),0,IF(AB135&lt;=SUM(CNGE_2025_M1_Secc5_Sub5!$T$90),0,1)))</f>
        <v>0</v>
      </c>
      <c r="BY135" s="807">
        <f>IF(OR(AD135="NS",CNGE_2025_M1_Secc5_Sub5!$T$91="NS"),0,IF(AND(AD135="NA",CNGE_2025_M1_Secc5_Sub5!$T$91="NA"),0,IF(AD135&lt;=SUM(CNGE_2025_M1_Secc5_Sub5!$T$91),0,1)))</f>
        <v>0</v>
      </c>
      <c r="BZ135" s="293">
        <f t="shared" si="9"/>
        <v>0</v>
      </c>
      <c r="CA135" s="294" t="str">
        <f>IF(BZ135=0,"",
IF(SUM($BZ$26:BZ135)=1,CB135,
IF($BZ$146&gt;SUM($BZ$26:BZ135),_xlfn.CONCAT(", ",CB135),
IF($BZ$146=SUM($BZ$26:BZ135),_xlfn.CONCAT(" y ",CB135)))))</f>
        <v/>
      </c>
      <c r="CB135" s="89" t="s">
        <v>5304</v>
      </c>
    </row>
    <row r="136" spans="1:80" ht="15" customHeight="1">
      <c r="A136" s="133"/>
      <c r="C136" s="61" t="s">
        <v>5305</v>
      </c>
      <c r="D136" s="1125" t="str">
        <f>IF(CNGE_2025_M1_Secc5_Sub1!$D141="","",CNGE_2025_M1_Secc5_Sub1!$D141)</f>
        <v/>
      </c>
      <c r="E136" s="889"/>
      <c r="F136" s="889"/>
      <c r="G136" s="889"/>
      <c r="H136" s="889"/>
      <c r="I136" s="889"/>
      <c r="J136" s="889"/>
      <c r="K136" s="889"/>
      <c r="L136" s="889"/>
      <c r="M136" s="889"/>
      <c r="N136" s="890"/>
      <c r="O136" s="992"/>
      <c r="P136" s="885"/>
      <c r="Q136" s="813"/>
      <c r="R136" s="813"/>
      <c r="S136" s="813"/>
      <c r="T136" s="813"/>
      <c r="U136" s="813"/>
      <c r="V136" s="813"/>
      <c r="W136" s="813"/>
      <c r="X136" s="813"/>
      <c r="Y136" s="813"/>
      <c r="Z136" s="813"/>
      <c r="AA136" s="813"/>
      <c r="AB136" s="813"/>
      <c r="AC136" s="813"/>
      <c r="AD136" s="813"/>
      <c r="AI136" s="767">
        <f t="shared" si="5"/>
        <v>0</v>
      </c>
      <c r="AJ136" s="793">
        <f>IF(AND(COUNTBLANK(D136)=0,CNGE_2025_M1_Secc5_Sub5!$P$71&lt;&gt;"",CNGE_2025_M1_Secc5_Sub5!$P$71&lt;&gt;1,COUNTA(Q136:R136)=0),0,IF(AND(COUNTBLANK(D136)=0,CNGE_2025_M1_Secc5_Sub5!$P$71&lt;&gt;"",CNGE_2025_M1_Secc5_Sub5!$P$71=1,COUNTA(Q136:R136)=2),0,IF(AND(COUNTBLANK(D136)=1,COUNTA(Q136:R136)=0),0,1)))</f>
        <v>0</v>
      </c>
      <c r="AK136" s="795">
        <f>IF(AND(COUNTBLANK(D136)=0,CNGE_2025_M1_Secc5_Sub5!$P$72&lt;&gt;"",CNGE_2025_M1_Secc5_Sub5!$P$72&lt;&gt;1,COUNTA(S136:T136)=0),0,IF(AND(COUNTBLANK(D136)=0,CNGE_2025_M1_Secc5_Sub5!$P$72&lt;&gt;"",CNGE_2025_M1_Secc5_Sub5!$P$72=1,COUNTA(S136:T136)=2),0,IF(AND(COUNTBLANK(D136)=1,COUNTA(S136:T136)=0),0,1)))</f>
        <v>0</v>
      </c>
      <c r="AL136" s="793">
        <f>IF(AND(COUNTBLANK(D136)=0,CNGE_2025_M1_Secc5_Sub5!$P$73&lt;&gt;"",CNGE_2025_M1_Secc5_Sub5!$P$73&lt;&gt;1,COUNTA(U136:V136)=0),0,IF(AND(COUNTBLANK(D136)=0,CNGE_2025_M1_Secc5_Sub5!$P$73&lt;&gt;"",CNGE_2025_M1_Secc5_Sub5!$P$73=1,COUNTA(U136:V136)=2),0,IF(AND(COUNTBLANK(D136)=1,COUNTA(U136:V136)=0),0,1)))</f>
        <v>0</v>
      </c>
      <c r="AM136" s="795">
        <f>IF(AND(COUNTBLANK(D136)=0,CNGE_2025_M1_Secc5_Sub5!$P$74&lt;&gt;"",CNGE_2025_M1_Secc5_Sub5!$P$74&lt;&gt;1,COUNTA(W136:X136)=0),0,IF(AND(COUNTBLANK(D136)=0,CNGE_2025_M1_Secc5_Sub5!$P$74&lt;&gt;"",CNGE_2025_M1_Secc5_Sub5!$P$74=1,COUNTA(W136:X136)=2),0,IF(AND(COUNTBLANK(D136)=1,COUNTA(W136:X136)=0),0,1)))</f>
        <v>0</v>
      </c>
      <c r="AN136" s="793">
        <f>IF(AND(COUNTBLANK(D136)=0,CNGE_2025_M1_Secc5_Sub5!$P$75&lt;&gt;"",CNGE_2025_M1_Secc5_Sub5!$P$75&lt;&gt;1,COUNTA(Y136:Z136)=0),0,IF(AND(COUNTBLANK(D136)=0,CNGE_2025_M1_Secc5_Sub5!$P$75&lt;&gt;"",CNGE_2025_M1_Secc5_Sub5!$P$75=1,COUNTA(Y136:Z136)=2),0,IF(AND(COUNTBLANK(D136)=1,COUNTA(Y136:Z136)=0),0,1)))</f>
        <v>0</v>
      </c>
      <c r="AO136" s="795">
        <f>IF(AND(COUNTBLANK(D136)=0,CNGE_2025_M1_Secc5_Sub5!$P$76&lt;&gt;"",CNGE_2025_M1_Secc5_Sub5!$P$76&lt;&gt;1,COUNTA(AA136:AB136)=0),0,IF(AND(COUNTBLANK(D136)=0,CNGE_2025_M1_Secc5_Sub5!$P$76&lt;&gt;"",CNGE_2025_M1_Secc5_Sub5!$P$76=1,COUNTA(AA136:AB136)=2),0,IF(AND(COUNTBLANK(D136)=1,COUNTA(AA136:AB136)=0),0,1)))</f>
        <v>0</v>
      </c>
      <c r="AP136" s="793">
        <f>IF(AND(COUNTBLANK(D136)=0,CNGE_2025_M1_Secc5_Sub5!$P$77&lt;&gt;"",CNGE_2025_M1_Secc5_Sub5!$P$77&lt;&gt;1,COUNTA(AC136:AD136)=0),0,IF(AND(COUNTBLANK(D136)=0,CNGE_2025_M1_Secc5_Sub5!$P$77&lt;&gt;"",CNGE_2025_M1_Secc5_Sub5!$P$77=1,COUNTA(AC136:AD136)=2),0,IF(AND(COUNTBLANK(D136)=1,COUNTA(AC136:AD136)=0),0,1)))</f>
        <v>0</v>
      </c>
      <c r="AQ136" s="723">
        <f t="shared" si="6"/>
        <v>0</v>
      </c>
      <c r="AR136" s="293">
        <f t="shared" si="7"/>
        <v>0</v>
      </c>
      <c r="AS136" s="294" t="str">
        <f>IF(AR136=0,"",
IF(SUM($AR$26:AR136)=1,AT136,
IF($AR$146&gt;SUM($AR$26:AR136),_xlfn.CONCAT(", ",AT136),
IF($AR$146=SUM($AR$26:AR136),_xlfn.CONCAT(" y ",AT136)))))</f>
        <v/>
      </c>
      <c r="AT136" s="89" t="s">
        <v>5306</v>
      </c>
      <c r="BB136" s="439">
        <f>IF(OR(Q136="NS",CNGE_2025_M1_Secc5_Sub5!$T$71="NS"),0,IF(AND(Q136="NA",CNGE_2025_M1_Secc5_Sub5!$T$71="NA"),0,IF(Q136&lt;=SUM(CNGE_2025_M1_Secc5_Sub5!$T$71),0,1)))</f>
        <v>0</v>
      </c>
      <c r="BC136" s="625">
        <f>IF(OR(S136="NS",CNGE_2025_M1_Secc5_Sub5!$T$72="NS"),0,IF(AND(S136="NA",CNGE_2025_M1_Secc5_Sub5!$T$72="NA"),0,IF(S136&lt;=SUM(CNGE_2025_M1_Secc5_Sub5!$T$72),0,1)))</f>
        <v>0</v>
      </c>
      <c r="BD136" s="439">
        <f>IF(OR(U136="NS",CNGE_2025_M1_Secc5_Sub5!$T$73="NS"),0,IF(AND(U136="NA",CNGE_2025_M1_Secc5_Sub5!$T$73="NA"),0,IF(U136&lt;=SUM(CNGE_2025_M1_Secc5_Sub5!$T$73),0,1)))</f>
        <v>0</v>
      </c>
      <c r="BE136" s="625">
        <f>IF(OR(W136="NS",CNGE_2025_M1_Secc5_Sub5!$T$74="NS"),0,IF(AND(W136="NA",CNGE_2025_M1_Secc5_Sub5!$T$74="NA"),0,IF(W136&lt;=SUM(CNGE_2025_M1_Secc5_Sub5!$T$74),0,1)))</f>
        <v>0</v>
      </c>
      <c r="BF136" s="439">
        <f>IF(OR(Y136="NS",CNGE_2025_M1_Secc5_Sub5!$T$75="NS"),0,IF(AND(Y136="NA",CNGE_2025_M1_Secc5_Sub5!$T$75="NA"),0,IF(Y136&lt;=SUM(CNGE_2025_M1_Secc5_Sub5!$T$75),0,1)))</f>
        <v>0</v>
      </c>
      <c r="BG136" s="625">
        <f>IF(OR(AA136="NS",CNGE_2025_M1_Secc5_Sub5!$T$76="NS"),0,IF(AND(AA136="NA",CNGE_2025_M1_Secc5_Sub5!$T$76="NA"),0,IF(AA136&lt;=SUM(CNGE_2025_M1_Secc5_Sub5!$T$76),0,1)))</f>
        <v>0</v>
      </c>
      <c r="BH136" s="439">
        <f>IF(OR(AC136="NS",CNGE_2025_M1_Secc5_Sub5!$T$77="NS"),0,IF(AND(AC136="NA",CNGE_2025_M1_Secc5_Sub5!$T$77="NA"),0,IF(AC136&lt;=SUM(CNGE_2025_M1_Secc5_Sub5!$T$77),0,1)))</f>
        <v>0</v>
      </c>
      <c r="BI136" s="293">
        <f t="shared" si="8"/>
        <v>0</v>
      </c>
      <c r="BJ136" s="294" t="str">
        <f>IF(BI136=0,"",
IF(SUM($BI$26:BI136)=1,BK136,
IF($BI$146&gt;SUM($BI$26:BI136),_xlfn.CONCAT(", ",BK136),
IF($BI$146=SUM($BI$26:BI136),_xlfn.CONCAT(" y ",BK136)))))</f>
        <v/>
      </c>
      <c r="BK136" s="89" t="s">
        <v>5306</v>
      </c>
      <c r="BS136" s="807">
        <f>IF(OR(R136="NS",CNGE_2025_M1_Secc5_Sub5!$T$85="NS"),0,IF(AND(R136="NA",CNGE_2025_M1_Secc5_Sub5!$T$85="NA"),0,IF(R136&lt;=SUM(CNGE_2025_M1_Secc5_Sub5!$T$85),0,1)))</f>
        <v>0</v>
      </c>
      <c r="BT136" s="492">
        <f>IF(OR(T136="NS",CNGE_2025_M1_Secc5_Sub5!$T$86="NS"),0,IF(AND(T136="NA",CNGE_2025_M1_Secc5_Sub5!$T$86="NA"),0,IF(T136&lt;=SUM(CNGE_2025_M1_Secc5_Sub5!$T$86),0,1)))</f>
        <v>0</v>
      </c>
      <c r="BU136" s="807">
        <f>IF(OR(V136="NS",CNGE_2025_M1_Secc5_Sub5!$T$87="NS"),0,IF(AND(V136="NA",CNGE_2025_M1_Secc5_Sub5!$T$87="NA"),0,IF(V136&lt;=SUM(CNGE_2025_M1_Secc5_Sub5!$T$87),0,1)))</f>
        <v>0</v>
      </c>
      <c r="BV136" s="492">
        <f>IF(OR(X136="NS",CNGE_2025_M1_Secc5_Sub5!$T$88="NS"),0,IF(AND(X136="NA",CNGE_2025_M1_Secc5_Sub5!$T$88="NA"),0,IF(X136&lt;=SUM(CNGE_2025_M1_Secc5_Sub5!$T$88),0,1)))</f>
        <v>0</v>
      </c>
      <c r="BW136" s="807">
        <f>IF(OR(Z136="NS",CNGE_2025_M1_Secc5_Sub5!$T$89="NS"),0,IF(AND(Z136="NA",CNGE_2025_M1_Secc5_Sub5!$T$89="NA"),0,IF(Z136&lt;=SUM(CNGE_2025_M1_Secc5_Sub5!$T$89),0,1)))</f>
        <v>0</v>
      </c>
      <c r="BX136" s="492">
        <f>IF(OR(AB136="NS",CNGE_2025_M1_Secc5_Sub5!$T$90="NS"),0,IF(AND(AB136="NA",CNGE_2025_M1_Secc5_Sub5!$T$90="NA"),0,IF(AB136&lt;=SUM(CNGE_2025_M1_Secc5_Sub5!$T$90),0,1)))</f>
        <v>0</v>
      </c>
      <c r="BY136" s="807">
        <f>IF(OR(AD136="NS",CNGE_2025_M1_Secc5_Sub5!$T$91="NS"),0,IF(AND(AD136="NA",CNGE_2025_M1_Secc5_Sub5!$T$91="NA"),0,IF(AD136&lt;=SUM(CNGE_2025_M1_Secc5_Sub5!$T$91),0,1)))</f>
        <v>0</v>
      </c>
      <c r="BZ136" s="293">
        <f t="shared" si="9"/>
        <v>0</v>
      </c>
      <c r="CA136" s="294" t="str">
        <f>IF(BZ136=0,"",
IF(SUM($BZ$26:BZ136)=1,CB136,
IF($BZ$146&gt;SUM($BZ$26:BZ136),_xlfn.CONCAT(", ",CB136),
IF($BZ$146=SUM($BZ$26:BZ136),_xlfn.CONCAT(" y ",CB136)))))</f>
        <v/>
      </c>
      <c r="CB136" s="89" t="s">
        <v>5306</v>
      </c>
    </row>
    <row r="137" spans="1:80" ht="15" customHeight="1">
      <c r="A137" s="133"/>
      <c r="C137" s="61" t="s">
        <v>5307</v>
      </c>
      <c r="D137" s="1125" t="str">
        <f>IF(CNGE_2025_M1_Secc5_Sub1!$D142="","",CNGE_2025_M1_Secc5_Sub1!$D142)</f>
        <v/>
      </c>
      <c r="E137" s="889"/>
      <c r="F137" s="889"/>
      <c r="G137" s="889"/>
      <c r="H137" s="889"/>
      <c r="I137" s="889"/>
      <c r="J137" s="889"/>
      <c r="K137" s="889"/>
      <c r="L137" s="889"/>
      <c r="M137" s="889"/>
      <c r="N137" s="890"/>
      <c r="O137" s="992"/>
      <c r="P137" s="885"/>
      <c r="Q137" s="813"/>
      <c r="R137" s="813"/>
      <c r="S137" s="813"/>
      <c r="T137" s="813"/>
      <c r="U137" s="813"/>
      <c r="V137" s="813"/>
      <c r="W137" s="813"/>
      <c r="X137" s="813"/>
      <c r="Y137" s="813"/>
      <c r="Z137" s="813"/>
      <c r="AA137" s="813"/>
      <c r="AB137" s="813"/>
      <c r="AC137" s="813"/>
      <c r="AD137" s="813"/>
      <c r="AI137" s="767">
        <f t="shared" si="5"/>
        <v>0</v>
      </c>
      <c r="AJ137" s="793">
        <f>IF(AND(COUNTBLANK(D137)=0,CNGE_2025_M1_Secc5_Sub5!$P$71&lt;&gt;"",CNGE_2025_M1_Secc5_Sub5!$P$71&lt;&gt;1,COUNTA(Q137:R137)=0),0,IF(AND(COUNTBLANK(D137)=0,CNGE_2025_M1_Secc5_Sub5!$P$71&lt;&gt;"",CNGE_2025_M1_Secc5_Sub5!$P$71=1,COUNTA(Q137:R137)=2),0,IF(AND(COUNTBLANK(D137)=1,COUNTA(Q137:R137)=0),0,1)))</f>
        <v>0</v>
      </c>
      <c r="AK137" s="795">
        <f>IF(AND(COUNTBLANK(D137)=0,CNGE_2025_M1_Secc5_Sub5!$P$72&lt;&gt;"",CNGE_2025_M1_Secc5_Sub5!$P$72&lt;&gt;1,COUNTA(S137:T137)=0),0,IF(AND(COUNTBLANK(D137)=0,CNGE_2025_M1_Secc5_Sub5!$P$72&lt;&gt;"",CNGE_2025_M1_Secc5_Sub5!$P$72=1,COUNTA(S137:T137)=2),0,IF(AND(COUNTBLANK(D137)=1,COUNTA(S137:T137)=0),0,1)))</f>
        <v>0</v>
      </c>
      <c r="AL137" s="793">
        <f>IF(AND(COUNTBLANK(D137)=0,CNGE_2025_M1_Secc5_Sub5!$P$73&lt;&gt;"",CNGE_2025_M1_Secc5_Sub5!$P$73&lt;&gt;1,COUNTA(U137:V137)=0),0,IF(AND(COUNTBLANK(D137)=0,CNGE_2025_M1_Secc5_Sub5!$P$73&lt;&gt;"",CNGE_2025_M1_Secc5_Sub5!$P$73=1,COUNTA(U137:V137)=2),0,IF(AND(COUNTBLANK(D137)=1,COUNTA(U137:V137)=0),0,1)))</f>
        <v>0</v>
      </c>
      <c r="AM137" s="795">
        <f>IF(AND(COUNTBLANK(D137)=0,CNGE_2025_M1_Secc5_Sub5!$P$74&lt;&gt;"",CNGE_2025_M1_Secc5_Sub5!$P$74&lt;&gt;1,COUNTA(W137:X137)=0),0,IF(AND(COUNTBLANK(D137)=0,CNGE_2025_M1_Secc5_Sub5!$P$74&lt;&gt;"",CNGE_2025_M1_Secc5_Sub5!$P$74=1,COUNTA(W137:X137)=2),0,IF(AND(COUNTBLANK(D137)=1,COUNTA(W137:X137)=0),0,1)))</f>
        <v>0</v>
      </c>
      <c r="AN137" s="793">
        <f>IF(AND(COUNTBLANK(D137)=0,CNGE_2025_M1_Secc5_Sub5!$P$75&lt;&gt;"",CNGE_2025_M1_Secc5_Sub5!$P$75&lt;&gt;1,COUNTA(Y137:Z137)=0),0,IF(AND(COUNTBLANK(D137)=0,CNGE_2025_M1_Secc5_Sub5!$P$75&lt;&gt;"",CNGE_2025_M1_Secc5_Sub5!$P$75=1,COUNTA(Y137:Z137)=2),0,IF(AND(COUNTBLANK(D137)=1,COUNTA(Y137:Z137)=0),0,1)))</f>
        <v>0</v>
      </c>
      <c r="AO137" s="795">
        <f>IF(AND(COUNTBLANK(D137)=0,CNGE_2025_M1_Secc5_Sub5!$P$76&lt;&gt;"",CNGE_2025_M1_Secc5_Sub5!$P$76&lt;&gt;1,COUNTA(AA137:AB137)=0),0,IF(AND(COUNTBLANK(D137)=0,CNGE_2025_M1_Secc5_Sub5!$P$76&lt;&gt;"",CNGE_2025_M1_Secc5_Sub5!$P$76=1,COUNTA(AA137:AB137)=2),0,IF(AND(COUNTBLANK(D137)=1,COUNTA(AA137:AB137)=0),0,1)))</f>
        <v>0</v>
      </c>
      <c r="AP137" s="793">
        <f>IF(AND(COUNTBLANK(D137)=0,CNGE_2025_M1_Secc5_Sub5!$P$77&lt;&gt;"",CNGE_2025_M1_Secc5_Sub5!$P$77&lt;&gt;1,COUNTA(AC137:AD137)=0),0,IF(AND(COUNTBLANK(D137)=0,CNGE_2025_M1_Secc5_Sub5!$P$77&lt;&gt;"",CNGE_2025_M1_Secc5_Sub5!$P$77=1,COUNTA(AC137:AD137)=2),0,IF(AND(COUNTBLANK(D137)=1,COUNTA(AC137:AD137)=0),0,1)))</f>
        <v>0</v>
      </c>
      <c r="AQ137" s="723">
        <f t="shared" si="6"/>
        <v>0</v>
      </c>
      <c r="AR137" s="293">
        <f t="shared" si="7"/>
        <v>0</v>
      </c>
      <c r="AS137" s="294" t="str">
        <f>IF(AR137=0,"",
IF(SUM($AR$26:AR137)=1,AT137,
IF($AR$146&gt;SUM($AR$26:AR137),_xlfn.CONCAT(", ",AT137),
IF($AR$146=SUM($AR$26:AR137),_xlfn.CONCAT(" y ",AT137)))))</f>
        <v/>
      </c>
      <c r="AT137" s="89" t="s">
        <v>5308</v>
      </c>
      <c r="BB137" s="439">
        <f>IF(OR(Q137="NS",CNGE_2025_M1_Secc5_Sub5!$T$71="NS"),0,IF(AND(Q137="NA",CNGE_2025_M1_Secc5_Sub5!$T$71="NA"),0,IF(Q137&lt;=SUM(CNGE_2025_M1_Secc5_Sub5!$T$71),0,1)))</f>
        <v>0</v>
      </c>
      <c r="BC137" s="625">
        <f>IF(OR(S137="NS",CNGE_2025_M1_Secc5_Sub5!$T$72="NS"),0,IF(AND(S137="NA",CNGE_2025_M1_Secc5_Sub5!$T$72="NA"),0,IF(S137&lt;=SUM(CNGE_2025_M1_Secc5_Sub5!$T$72),0,1)))</f>
        <v>0</v>
      </c>
      <c r="BD137" s="439">
        <f>IF(OR(U137="NS",CNGE_2025_M1_Secc5_Sub5!$T$73="NS"),0,IF(AND(U137="NA",CNGE_2025_M1_Secc5_Sub5!$T$73="NA"),0,IF(U137&lt;=SUM(CNGE_2025_M1_Secc5_Sub5!$T$73),0,1)))</f>
        <v>0</v>
      </c>
      <c r="BE137" s="625">
        <f>IF(OR(W137="NS",CNGE_2025_M1_Secc5_Sub5!$T$74="NS"),0,IF(AND(W137="NA",CNGE_2025_M1_Secc5_Sub5!$T$74="NA"),0,IF(W137&lt;=SUM(CNGE_2025_M1_Secc5_Sub5!$T$74),0,1)))</f>
        <v>0</v>
      </c>
      <c r="BF137" s="439">
        <f>IF(OR(Y137="NS",CNGE_2025_M1_Secc5_Sub5!$T$75="NS"),0,IF(AND(Y137="NA",CNGE_2025_M1_Secc5_Sub5!$T$75="NA"),0,IF(Y137&lt;=SUM(CNGE_2025_M1_Secc5_Sub5!$T$75),0,1)))</f>
        <v>0</v>
      </c>
      <c r="BG137" s="625">
        <f>IF(OR(AA137="NS",CNGE_2025_M1_Secc5_Sub5!$T$76="NS"),0,IF(AND(AA137="NA",CNGE_2025_M1_Secc5_Sub5!$T$76="NA"),0,IF(AA137&lt;=SUM(CNGE_2025_M1_Secc5_Sub5!$T$76),0,1)))</f>
        <v>0</v>
      </c>
      <c r="BH137" s="439">
        <f>IF(OR(AC137="NS",CNGE_2025_M1_Secc5_Sub5!$T$77="NS"),0,IF(AND(AC137="NA",CNGE_2025_M1_Secc5_Sub5!$T$77="NA"),0,IF(AC137&lt;=SUM(CNGE_2025_M1_Secc5_Sub5!$T$77),0,1)))</f>
        <v>0</v>
      </c>
      <c r="BI137" s="293">
        <f t="shared" si="8"/>
        <v>0</v>
      </c>
      <c r="BJ137" s="294" t="str">
        <f>IF(BI137=0,"",
IF(SUM($BI$26:BI137)=1,BK137,
IF($BI$146&gt;SUM($BI$26:BI137),_xlfn.CONCAT(", ",BK137),
IF($BI$146=SUM($BI$26:BI137),_xlfn.CONCAT(" y ",BK137)))))</f>
        <v/>
      </c>
      <c r="BK137" s="89" t="s">
        <v>5308</v>
      </c>
      <c r="BS137" s="807">
        <f>IF(OR(R137="NS",CNGE_2025_M1_Secc5_Sub5!$T$85="NS"),0,IF(AND(R137="NA",CNGE_2025_M1_Secc5_Sub5!$T$85="NA"),0,IF(R137&lt;=SUM(CNGE_2025_M1_Secc5_Sub5!$T$85),0,1)))</f>
        <v>0</v>
      </c>
      <c r="BT137" s="492">
        <f>IF(OR(T137="NS",CNGE_2025_M1_Secc5_Sub5!$T$86="NS"),0,IF(AND(T137="NA",CNGE_2025_M1_Secc5_Sub5!$T$86="NA"),0,IF(T137&lt;=SUM(CNGE_2025_M1_Secc5_Sub5!$T$86),0,1)))</f>
        <v>0</v>
      </c>
      <c r="BU137" s="807">
        <f>IF(OR(V137="NS",CNGE_2025_M1_Secc5_Sub5!$T$87="NS"),0,IF(AND(V137="NA",CNGE_2025_M1_Secc5_Sub5!$T$87="NA"),0,IF(V137&lt;=SUM(CNGE_2025_M1_Secc5_Sub5!$T$87),0,1)))</f>
        <v>0</v>
      </c>
      <c r="BV137" s="492">
        <f>IF(OR(X137="NS",CNGE_2025_M1_Secc5_Sub5!$T$88="NS"),0,IF(AND(X137="NA",CNGE_2025_M1_Secc5_Sub5!$T$88="NA"),0,IF(X137&lt;=SUM(CNGE_2025_M1_Secc5_Sub5!$T$88),0,1)))</f>
        <v>0</v>
      </c>
      <c r="BW137" s="807">
        <f>IF(OR(Z137="NS",CNGE_2025_M1_Secc5_Sub5!$T$89="NS"),0,IF(AND(Z137="NA",CNGE_2025_M1_Secc5_Sub5!$T$89="NA"),0,IF(Z137&lt;=SUM(CNGE_2025_M1_Secc5_Sub5!$T$89),0,1)))</f>
        <v>0</v>
      </c>
      <c r="BX137" s="492">
        <f>IF(OR(AB137="NS",CNGE_2025_M1_Secc5_Sub5!$T$90="NS"),0,IF(AND(AB137="NA",CNGE_2025_M1_Secc5_Sub5!$T$90="NA"),0,IF(AB137&lt;=SUM(CNGE_2025_M1_Secc5_Sub5!$T$90),0,1)))</f>
        <v>0</v>
      </c>
      <c r="BY137" s="807">
        <f>IF(OR(AD137="NS",CNGE_2025_M1_Secc5_Sub5!$T$91="NS"),0,IF(AND(AD137="NA",CNGE_2025_M1_Secc5_Sub5!$T$91="NA"),0,IF(AD137&lt;=SUM(CNGE_2025_M1_Secc5_Sub5!$T$91),0,1)))</f>
        <v>0</v>
      </c>
      <c r="BZ137" s="293">
        <f t="shared" si="9"/>
        <v>0</v>
      </c>
      <c r="CA137" s="294" t="str">
        <f>IF(BZ137=0,"",
IF(SUM($BZ$26:BZ137)=1,CB137,
IF($BZ$146&gt;SUM($BZ$26:BZ137),_xlfn.CONCAT(", ",CB137),
IF($BZ$146=SUM($BZ$26:BZ137),_xlfn.CONCAT(" y ",CB137)))))</f>
        <v/>
      </c>
      <c r="CB137" s="89" t="s">
        <v>5308</v>
      </c>
    </row>
    <row r="138" spans="1:80" ht="15" customHeight="1">
      <c r="A138" s="133"/>
      <c r="C138" s="61" t="s">
        <v>5309</v>
      </c>
      <c r="D138" s="1125" t="str">
        <f>IF(CNGE_2025_M1_Secc5_Sub1!$D143="","",CNGE_2025_M1_Secc5_Sub1!$D143)</f>
        <v/>
      </c>
      <c r="E138" s="889"/>
      <c r="F138" s="889"/>
      <c r="G138" s="889"/>
      <c r="H138" s="889"/>
      <c r="I138" s="889"/>
      <c r="J138" s="889"/>
      <c r="K138" s="889"/>
      <c r="L138" s="889"/>
      <c r="M138" s="889"/>
      <c r="N138" s="890"/>
      <c r="O138" s="992"/>
      <c r="P138" s="885"/>
      <c r="Q138" s="813"/>
      <c r="R138" s="813"/>
      <c r="S138" s="813"/>
      <c r="T138" s="813"/>
      <c r="U138" s="813"/>
      <c r="V138" s="813"/>
      <c r="W138" s="813"/>
      <c r="X138" s="813"/>
      <c r="Y138" s="813"/>
      <c r="Z138" s="813"/>
      <c r="AA138" s="813"/>
      <c r="AB138" s="813"/>
      <c r="AC138" s="813"/>
      <c r="AD138" s="813"/>
      <c r="AI138" s="767">
        <f t="shared" si="5"/>
        <v>0</v>
      </c>
      <c r="AJ138" s="793">
        <f>IF(AND(COUNTBLANK(D138)=0,CNGE_2025_M1_Secc5_Sub5!$P$71&lt;&gt;"",CNGE_2025_M1_Secc5_Sub5!$P$71&lt;&gt;1,COUNTA(Q138:R138)=0),0,IF(AND(COUNTBLANK(D138)=0,CNGE_2025_M1_Secc5_Sub5!$P$71&lt;&gt;"",CNGE_2025_M1_Secc5_Sub5!$P$71=1,COUNTA(Q138:R138)=2),0,IF(AND(COUNTBLANK(D138)=1,COUNTA(Q138:R138)=0),0,1)))</f>
        <v>0</v>
      </c>
      <c r="AK138" s="795">
        <f>IF(AND(COUNTBLANK(D138)=0,CNGE_2025_M1_Secc5_Sub5!$P$72&lt;&gt;"",CNGE_2025_M1_Secc5_Sub5!$P$72&lt;&gt;1,COUNTA(S138:T138)=0),0,IF(AND(COUNTBLANK(D138)=0,CNGE_2025_M1_Secc5_Sub5!$P$72&lt;&gt;"",CNGE_2025_M1_Secc5_Sub5!$P$72=1,COUNTA(S138:T138)=2),0,IF(AND(COUNTBLANK(D138)=1,COUNTA(S138:T138)=0),0,1)))</f>
        <v>0</v>
      </c>
      <c r="AL138" s="793">
        <f>IF(AND(COUNTBLANK(D138)=0,CNGE_2025_M1_Secc5_Sub5!$P$73&lt;&gt;"",CNGE_2025_M1_Secc5_Sub5!$P$73&lt;&gt;1,COUNTA(U138:V138)=0),0,IF(AND(COUNTBLANK(D138)=0,CNGE_2025_M1_Secc5_Sub5!$P$73&lt;&gt;"",CNGE_2025_M1_Secc5_Sub5!$P$73=1,COUNTA(U138:V138)=2),0,IF(AND(COUNTBLANK(D138)=1,COUNTA(U138:V138)=0),0,1)))</f>
        <v>0</v>
      </c>
      <c r="AM138" s="795">
        <f>IF(AND(COUNTBLANK(D138)=0,CNGE_2025_M1_Secc5_Sub5!$P$74&lt;&gt;"",CNGE_2025_M1_Secc5_Sub5!$P$74&lt;&gt;1,COUNTA(W138:X138)=0),0,IF(AND(COUNTBLANK(D138)=0,CNGE_2025_M1_Secc5_Sub5!$P$74&lt;&gt;"",CNGE_2025_M1_Secc5_Sub5!$P$74=1,COUNTA(W138:X138)=2),0,IF(AND(COUNTBLANK(D138)=1,COUNTA(W138:X138)=0),0,1)))</f>
        <v>0</v>
      </c>
      <c r="AN138" s="793">
        <f>IF(AND(COUNTBLANK(D138)=0,CNGE_2025_M1_Secc5_Sub5!$P$75&lt;&gt;"",CNGE_2025_M1_Secc5_Sub5!$P$75&lt;&gt;1,COUNTA(Y138:Z138)=0),0,IF(AND(COUNTBLANK(D138)=0,CNGE_2025_M1_Secc5_Sub5!$P$75&lt;&gt;"",CNGE_2025_M1_Secc5_Sub5!$P$75=1,COUNTA(Y138:Z138)=2),0,IF(AND(COUNTBLANK(D138)=1,COUNTA(Y138:Z138)=0),0,1)))</f>
        <v>0</v>
      </c>
      <c r="AO138" s="795">
        <f>IF(AND(COUNTBLANK(D138)=0,CNGE_2025_M1_Secc5_Sub5!$P$76&lt;&gt;"",CNGE_2025_M1_Secc5_Sub5!$P$76&lt;&gt;1,COUNTA(AA138:AB138)=0),0,IF(AND(COUNTBLANK(D138)=0,CNGE_2025_M1_Secc5_Sub5!$P$76&lt;&gt;"",CNGE_2025_M1_Secc5_Sub5!$P$76=1,COUNTA(AA138:AB138)=2),0,IF(AND(COUNTBLANK(D138)=1,COUNTA(AA138:AB138)=0),0,1)))</f>
        <v>0</v>
      </c>
      <c r="AP138" s="793">
        <f>IF(AND(COUNTBLANK(D138)=0,CNGE_2025_M1_Secc5_Sub5!$P$77&lt;&gt;"",CNGE_2025_M1_Secc5_Sub5!$P$77&lt;&gt;1,COUNTA(AC138:AD138)=0),0,IF(AND(COUNTBLANK(D138)=0,CNGE_2025_M1_Secc5_Sub5!$P$77&lt;&gt;"",CNGE_2025_M1_Secc5_Sub5!$P$77=1,COUNTA(AC138:AD138)=2),0,IF(AND(COUNTBLANK(D138)=1,COUNTA(AC138:AD138)=0),0,1)))</f>
        <v>0</v>
      </c>
      <c r="AQ138" s="723">
        <f t="shared" si="6"/>
        <v>0</v>
      </c>
      <c r="AR138" s="293">
        <f t="shared" si="7"/>
        <v>0</v>
      </c>
      <c r="AS138" s="294" t="str">
        <f>IF(AR138=0,"",
IF(SUM($AR$26:AR138)=1,AT138,
IF($AR$146&gt;SUM($AR$26:AR138),_xlfn.CONCAT(", ",AT138),
IF($AR$146=SUM($AR$26:AR138),_xlfn.CONCAT(" y ",AT138)))))</f>
        <v/>
      </c>
      <c r="AT138" s="89" t="s">
        <v>5310</v>
      </c>
      <c r="BB138" s="439">
        <f>IF(OR(Q138="NS",CNGE_2025_M1_Secc5_Sub5!$T$71="NS"),0,IF(AND(Q138="NA",CNGE_2025_M1_Secc5_Sub5!$T$71="NA"),0,IF(Q138&lt;=SUM(CNGE_2025_M1_Secc5_Sub5!$T$71),0,1)))</f>
        <v>0</v>
      </c>
      <c r="BC138" s="625">
        <f>IF(OR(S138="NS",CNGE_2025_M1_Secc5_Sub5!$T$72="NS"),0,IF(AND(S138="NA",CNGE_2025_M1_Secc5_Sub5!$T$72="NA"),0,IF(S138&lt;=SUM(CNGE_2025_M1_Secc5_Sub5!$T$72),0,1)))</f>
        <v>0</v>
      </c>
      <c r="BD138" s="439">
        <f>IF(OR(U138="NS",CNGE_2025_M1_Secc5_Sub5!$T$73="NS"),0,IF(AND(U138="NA",CNGE_2025_M1_Secc5_Sub5!$T$73="NA"),0,IF(U138&lt;=SUM(CNGE_2025_M1_Secc5_Sub5!$T$73),0,1)))</f>
        <v>0</v>
      </c>
      <c r="BE138" s="625">
        <f>IF(OR(W138="NS",CNGE_2025_M1_Secc5_Sub5!$T$74="NS"),0,IF(AND(W138="NA",CNGE_2025_M1_Secc5_Sub5!$T$74="NA"),0,IF(W138&lt;=SUM(CNGE_2025_M1_Secc5_Sub5!$T$74),0,1)))</f>
        <v>0</v>
      </c>
      <c r="BF138" s="439">
        <f>IF(OR(Y138="NS",CNGE_2025_M1_Secc5_Sub5!$T$75="NS"),0,IF(AND(Y138="NA",CNGE_2025_M1_Secc5_Sub5!$T$75="NA"),0,IF(Y138&lt;=SUM(CNGE_2025_M1_Secc5_Sub5!$T$75),0,1)))</f>
        <v>0</v>
      </c>
      <c r="BG138" s="625">
        <f>IF(OR(AA138="NS",CNGE_2025_M1_Secc5_Sub5!$T$76="NS"),0,IF(AND(AA138="NA",CNGE_2025_M1_Secc5_Sub5!$T$76="NA"),0,IF(AA138&lt;=SUM(CNGE_2025_M1_Secc5_Sub5!$T$76),0,1)))</f>
        <v>0</v>
      </c>
      <c r="BH138" s="439">
        <f>IF(OR(AC138="NS",CNGE_2025_M1_Secc5_Sub5!$T$77="NS"),0,IF(AND(AC138="NA",CNGE_2025_M1_Secc5_Sub5!$T$77="NA"),0,IF(AC138&lt;=SUM(CNGE_2025_M1_Secc5_Sub5!$T$77),0,1)))</f>
        <v>0</v>
      </c>
      <c r="BI138" s="293">
        <f t="shared" si="8"/>
        <v>0</v>
      </c>
      <c r="BJ138" s="294" t="str">
        <f>IF(BI138=0,"",
IF(SUM($BI$26:BI138)=1,BK138,
IF($BI$146&gt;SUM($BI$26:BI138),_xlfn.CONCAT(", ",BK138),
IF($BI$146=SUM($BI$26:BI138),_xlfn.CONCAT(" y ",BK138)))))</f>
        <v/>
      </c>
      <c r="BK138" s="89" t="s">
        <v>5310</v>
      </c>
      <c r="BS138" s="807">
        <f>IF(OR(R138="NS",CNGE_2025_M1_Secc5_Sub5!$T$85="NS"),0,IF(AND(R138="NA",CNGE_2025_M1_Secc5_Sub5!$T$85="NA"),0,IF(R138&lt;=SUM(CNGE_2025_M1_Secc5_Sub5!$T$85),0,1)))</f>
        <v>0</v>
      </c>
      <c r="BT138" s="492">
        <f>IF(OR(T138="NS",CNGE_2025_M1_Secc5_Sub5!$T$86="NS"),0,IF(AND(T138="NA",CNGE_2025_M1_Secc5_Sub5!$T$86="NA"),0,IF(T138&lt;=SUM(CNGE_2025_M1_Secc5_Sub5!$T$86),0,1)))</f>
        <v>0</v>
      </c>
      <c r="BU138" s="807">
        <f>IF(OR(V138="NS",CNGE_2025_M1_Secc5_Sub5!$T$87="NS"),0,IF(AND(V138="NA",CNGE_2025_M1_Secc5_Sub5!$T$87="NA"),0,IF(V138&lt;=SUM(CNGE_2025_M1_Secc5_Sub5!$T$87),0,1)))</f>
        <v>0</v>
      </c>
      <c r="BV138" s="492">
        <f>IF(OR(X138="NS",CNGE_2025_M1_Secc5_Sub5!$T$88="NS"),0,IF(AND(X138="NA",CNGE_2025_M1_Secc5_Sub5!$T$88="NA"),0,IF(X138&lt;=SUM(CNGE_2025_M1_Secc5_Sub5!$T$88),0,1)))</f>
        <v>0</v>
      </c>
      <c r="BW138" s="807">
        <f>IF(OR(Z138="NS",CNGE_2025_M1_Secc5_Sub5!$T$89="NS"),0,IF(AND(Z138="NA",CNGE_2025_M1_Secc5_Sub5!$T$89="NA"),0,IF(Z138&lt;=SUM(CNGE_2025_M1_Secc5_Sub5!$T$89),0,1)))</f>
        <v>0</v>
      </c>
      <c r="BX138" s="492">
        <f>IF(OR(AB138="NS",CNGE_2025_M1_Secc5_Sub5!$T$90="NS"),0,IF(AND(AB138="NA",CNGE_2025_M1_Secc5_Sub5!$T$90="NA"),0,IF(AB138&lt;=SUM(CNGE_2025_M1_Secc5_Sub5!$T$90),0,1)))</f>
        <v>0</v>
      </c>
      <c r="BY138" s="807">
        <f>IF(OR(AD138="NS",CNGE_2025_M1_Secc5_Sub5!$T$91="NS"),0,IF(AND(AD138="NA",CNGE_2025_M1_Secc5_Sub5!$T$91="NA"),0,IF(AD138&lt;=SUM(CNGE_2025_M1_Secc5_Sub5!$T$91),0,1)))</f>
        <v>0</v>
      </c>
      <c r="BZ138" s="293">
        <f t="shared" si="9"/>
        <v>0</v>
      </c>
      <c r="CA138" s="294" t="str">
        <f>IF(BZ138=0,"",
IF(SUM($BZ$26:BZ138)=1,CB138,
IF($BZ$146&gt;SUM($BZ$26:BZ138),_xlfn.CONCAT(", ",CB138),
IF($BZ$146=SUM($BZ$26:BZ138),_xlfn.CONCAT(" y ",CB138)))))</f>
        <v/>
      </c>
      <c r="CB138" s="89" t="s">
        <v>5310</v>
      </c>
    </row>
    <row r="139" spans="1:80" ht="15" customHeight="1">
      <c r="A139" s="133"/>
      <c r="C139" s="61" t="s">
        <v>5311</v>
      </c>
      <c r="D139" s="1125" t="str">
        <f>IF(CNGE_2025_M1_Secc5_Sub1!$D144="","",CNGE_2025_M1_Secc5_Sub1!$D144)</f>
        <v/>
      </c>
      <c r="E139" s="889"/>
      <c r="F139" s="889"/>
      <c r="G139" s="889"/>
      <c r="H139" s="889"/>
      <c r="I139" s="889"/>
      <c r="J139" s="889"/>
      <c r="K139" s="889"/>
      <c r="L139" s="889"/>
      <c r="M139" s="889"/>
      <c r="N139" s="890"/>
      <c r="O139" s="992"/>
      <c r="P139" s="885"/>
      <c r="Q139" s="813"/>
      <c r="R139" s="813"/>
      <c r="S139" s="813"/>
      <c r="T139" s="813"/>
      <c r="U139" s="813"/>
      <c r="V139" s="813"/>
      <c r="W139" s="813"/>
      <c r="X139" s="813"/>
      <c r="Y139" s="813"/>
      <c r="Z139" s="813"/>
      <c r="AA139" s="813"/>
      <c r="AB139" s="813"/>
      <c r="AC139" s="813"/>
      <c r="AD139" s="813"/>
      <c r="AI139" s="767">
        <f t="shared" si="5"/>
        <v>0</v>
      </c>
      <c r="AJ139" s="793">
        <f>IF(AND(COUNTBLANK(D139)=0,CNGE_2025_M1_Secc5_Sub5!$P$71&lt;&gt;"",CNGE_2025_M1_Secc5_Sub5!$P$71&lt;&gt;1,COUNTA(Q139:R139)=0),0,IF(AND(COUNTBLANK(D139)=0,CNGE_2025_M1_Secc5_Sub5!$P$71&lt;&gt;"",CNGE_2025_M1_Secc5_Sub5!$P$71=1,COUNTA(Q139:R139)=2),0,IF(AND(COUNTBLANK(D139)=1,COUNTA(Q139:R139)=0),0,1)))</f>
        <v>0</v>
      </c>
      <c r="AK139" s="795">
        <f>IF(AND(COUNTBLANK(D139)=0,CNGE_2025_M1_Secc5_Sub5!$P$72&lt;&gt;"",CNGE_2025_M1_Secc5_Sub5!$P$72&lt;&gt;1,COUNTA(S139:T139)=0),0,IF(AND(COUNTBLANK(D139)=0,CNGE_2025_M1_Secc5_Sub5!$P$72&lt;&gt;"",CNGE_2025_M1_Secc5_Sub5!$P$72=1,COUNTA(S139:T139)=2),0,IF(AND(COUNTBLANK(D139)=1,COUNTA(S139:T139)=0),0,1)))</f>
        <v>0</v>
      </c>
      <c r="AL139" s="793">
        <f>IF(AND(COUNTBLANK(D139)=0,CNGE_2025_M1_Secc5_Sub5!$P$73&lt;&gt;"",CNGE_2025_M1_Secc5_Sub5!$P$73&lt;&gt;1,COUNTA(U139:V139)=0),0,IF(AND(COUNTBLANK(D139)=0,CNGE_2025_M1_Secc5_Sub5!$P$73&lt;&gt;"",CNGE_2025_M1_Secc5_Sub5!$P$73=1,COUNTA(U139:V139)=2),0,IF(AND(COUNTBLANK(D139)=1,COUNTA(U139:V139)=0),0,1)))</f>
        <v>0</v>
      </c>
      <c r="AM139" s="795">
        <f>IF(AND(COUNTBLANK(D139)=0,CNGE_2025_M1_Secc5_Sub5!$P$74&lt;&gt;"",CNGE_2025_M1_Secc5_Sub5!$P$74&lt;&gt;1,COUNTA(W139:X139)=0),0,IF(AND(COUNTBLANK(D139)=0,CNGE_2025_M1_Secc5_Sub5!$P$74&lt;&gt;"",CNGE_2025_M1_Secc5_Sub5!$P$74=1,COUNTA(W139:X139)=2),0,IF(AND(COUNTBLANK(D139)=1,COUNTA(W139:X139)=0),0,1)))</f>
        <v>0</v>
      </c>
      <c r="AN139" s="793">
        <f>IF(AND(COUNTBLANK(D139)=0,CNGE_2025_M1_Secc5_Sub5!$P$75&lt;&gt;"",CNGE_2025_M1_Secc5_Sub5!$P$75&lt;&gt;1,COUNTA(Y139:Z139)=0),0,IF(AND(COUNTBLANK(D139)=0,CNGE_2025_M1_Secc5_Sub5!$P$75&lt;&gt;"",CNGE_2025_M1_Secc5_Sub5!$P$75=1,COUNTA(Y139:Z139)=2),0,IF(AND(COUNTBLANK(D139)=1,COUNTA(Y139:Z139)=0),0,1)))</f>
        <v>0</v>
      </c>
      <c r="AO139" s="795">
        <f>IF(AND(COUNTBLANK(D139)=0,CNGE_2025_M1_Secc5_Sub5!$P$76&lt;&gt;"",CNGE_2025_M1_Secc5_Sub5!$P$76&lt;&gt;1,COUNTA(AA139:AB139)=0),0,IF(AND(COUNTBLANK(D139)=0,CNGE_2025_M1_Secc5_Sub5!$P$76&lt;&gt;"",CNGE_2025_M1_Secc5_Sub5!$P$76=1,COUNTA(AA139:AB139)=2),0,IF(AND(COUNTBLANK(D139)=1,COUNTA(AA139:AB139)=0),0,1)))</f>
        <v>0</v>
      </c>
      <c r="AP139" s="793">
        <f>IF(AND(COUNTBLANK(D139)=0,CNGE_2025_M1_Secc5_Sub5!$P$77&lt;&gt;"",CNGE_2025_M1_Secc5_Sub5!$P$77&lt;&gt;1,COUNTA(AC139:AD139)=0),0,IF(AND(COUNTBLANK(D139)=0,CNGE_2025_M1_Secc5_Sub5!$P$77&lt;&gt;"",CNGE_2025_M1_Secc5_Sub5!$P$77=1,COUNTA(AC139:AD139)=2),0,IF(AND(COUNTBLANK(D139)=1,COUNTA(AC139:AD139)=0),0,1)))</f>
        <v>0</v>
      </c>
      <c r="AQ139" s="723">
        <f t="shared" si="6"/>
        <v>0</v>
      </c>
      <c r="AR139" s="293">
        <f t="shared" si="7"/>
        <v>0</v>
      </c>
      <c r="AS139" s="294" t="str">
        <f>IF(AR139=0,"",
IF(SUM($AR$26:AR139)=1,AT139,
IF($AR$146&gt;SUM($AR$26:AR139),_xlfn.CONCAT(", ",AT139),
IF($AR$146=SUM($AR$26:AR139),_xlfn.CONCAT(" y ",AT139)))))</f>
        <v/>
      </c>
      <c r="AT139" s="89" t="s">
        <v>5312</v>
      </c>
      <c r="BB139" s="439">
        <f>IF(OR(Q139="NS",CNGE_2025_M1_Secc5_Sub5!$T$71="NS"),0,IF(AND(Q139="NA",CNGE_2025_M1_Secc5_Sub5!$T$71="NA"),0,IF(Q139&lt;=SUM(CNGE_2025_M1_Secc5_Sub5!$T$71),0,1)))</f>
        <v>0</v>
      </c>
      <c r="BC139" s="625">
        <f>IF(OR(S139="NS",CNGE_2025_M1_Secc5_Sub5!$T$72="NS"),0,IF(AND(S139="NA",CNGE_2025_M1_Secc5_Sub5!$T$72="NA"),0,IF(S139&lt;=SUM(CNGE_2025_M1_Secc5_Sub5!$T$72),0,1)))</f>
        <v>0</v>
      </c>
      <c r="BD139" s="439">
        <f>IF(OR(U139="NS",CNGE_2025_M1_Secc5_Sub5!$T$73="NS"),0,IF(AND(U139="NA",CNGE_2025_M1_Secc5_Sub5!$T$73="NA"),0,IF(U139&lt;=SUM(CNGE_2025_M1_Secc5_Sub5!$T$73),0,1)))</f>
        <v>0</v>
      </c>
      <c r="BE139" s="625">
        <f>IF(OR(W139="NS",CNGE_2025_M1_Secc5_Sub5!$T$74="NS"),0,IF(AND(W139="NA",CNGE_2025_M1_Secc5_Sub5!$T$74="NA"),0,IF(W139&lt;=SUM(CNGE_2025_M1_Secc5_Sub5!$T$74),0,1)))</f>
        <v>0</v>
      </c>
      <c r="BF139" s="439">
        <f>IF(OR(Y139="NS",CNGE_2025_M1_Secc5_Sub5!$T$75="NS"),0,IF(AND(Y139="NA",CNGE_2025_M1_Secc5_Sub5!$T$75="NA"),0,IF(Y139&lt;=SUM(CNGE_2025_M1_Secc5_Sub5!$T$75),0,1)))</f>
        <v>0</v>
      </c>
      <c r="BG139" s="625">
        <f>IF(OR(AA139="NS",CNGE_2025_M1_Secc5_Sub5!$T$76="NS"),0,IF(AND(AA139="NA",CNGE_2025_M1_Secc5_Sub5!$T$76="NA"),0,IF(AA139&lt;=SUM(CNGE_2025_M1_Secc5_Sub5!$T$76),0,1)))</f>
        <v>0</v>
      </c>
      <c r="BH139" s="439">
        <f>IF(OR(AC139="NS",CNGE_2025_M1_Secc5_Sub5!$T$77="NS"),0,IF(AND(AC139="NA",CNGE_2025_M1_Secc5_Sub5!$T$77="NA"),0,IF(AC139&lt;=SUM(CNGE_2025_M1_Secc5_Sub5!$T$77),0,1)))</f>
        <v>0</v>
      </c>
      <c r="BI139" s="293">
        <f t="shared" si="8"/>
        <v>0</v>
      </c>
      <c r="BJ139" s="294" t="str">
        <f>IF(BI139=0,"",
IF(SUM($BI$26:BI139)=1,BK139,
IF($BI$146&gt;SUM($BI$26:BI139),_xlfn.CONCAT(", ",BK139),
IF($BI$146=SUM($BI$26:BI139),_xlfn.CONCAT(" y ",BK139)))))</f>
        <v/>
      </c>
      <c r="BK139" s="89" t="s">
        <v>5312</v>
      </c>
      <c r="BS139" s="807">
        <f>IF(OR(R139="NS",CNGE_2025_M1_Secc5_Sub5!$T$85="NS"),0,IF(AND(R139="NA",CNGE_2025_M1_Secc5_Sub5!$T$85="NA"),0,IF(R139&lt;=SUM(CNGE_2025_M1_Secc5_Sub5!$T$85),0,1)))</f>
        <v>0</v>
      </c>
      <c r="BT139" s="492">
        <f>IF(OR(T139="NS",CNGE_2025_M1_Secc5_Sub5!$T$86="NS"),0,IF(AND(T139="NA",CNGE_2025_M1_Secc5_Sub5!$T$86="NA"),0,IF(T139&lt;=SUM(CNGE_2025_M1_Secc5_Sub5!$T$86),0,1)))</f>
        <v>0</v>
      </c>
      <c r="BU139" s="807">
        <f>IF(OR(V139="NS",CNGE_2025_M1_Secc5_Sub5!$T$87="NS"),0,IF(AND(V139="NA",CNGE_2025_M1_Secc5_Sub5!$T$87="NA"),0,IF(V139&lt;=SUM(CNGE_2025_M1_Secc5_Sub5!$T$87),0,1)))</f>
        <v>0</v>
      </c>
      <c r="BV139" s="492">
        <f>IF(OR(X139="NS",CNGE_2025_M1_Secc5_Sub5!$T$88="NS"),0,IF(AND(X139="NA",CNGE_2025_M1_Secc5_Sub5!$T$88="NA"),0,IF(X139&lt;=SUM(CNGE_2025_M1_Secc5_Sub5!$T$88),0,1)))</f>
        <v>0</v>
      </c>
      <c r="BW139" s="807">
        <f>IF(OR(Z139="NS",CNGE_2025_M1_Secc5_Sub5!$T$89="NS"),0,IF(AND(Z139="NA",CNGE_2025_M1_Secc5_Sub5!$T$89="NA"),0,IF(Z139&lt;=SUM(CNGE_2025_M1_Secc5_Sub5!$T$89),0,1)))</f>
        <v>0</v>
      </c>
      <c r="BX139" s="492">
        <f>IF(OR(AB139="NS",CNGE_2025_M1_Secc5_Sub5!$T$90="NS"),0,IF(AND(AB139="NA",CNGE_2025_M1_Secc5_Sub5!$T$90="NA"),0,IF(AB139&lt;=SUM(CNGE_2025_M1_Secc5_Sub5!$T$90),0,1)))</f>
        <v>0</v>
      </c>
      <c r="BY139" s="807">
        <f>IF(OR(AD139="NS",CNGE_2025_M1_Secc5_Sub5!$T$91="NS"),0,IF(AND(AD139="NA",CNGE_2025_M1_Secc5_Sub5!$T$91="NA"),0,IF(AD139&lt;=SUM(CNGE_2025_M1_Secc5_Sub5!$T$91),0,1)))</f>
        <v>0</v>
      </c>
      <c r="BZ139" s="293">
        <f t="shared" si="9"/>
        <v>0</v>
      </c>
      <c r="CA139" s="294" t="str">
        <f>IF(BZ139=0,"",
IF(SUM($BZ$26:BZ139)=1,CB139,
IF($BZ$146&gt;SUM($BZ$26:BZ139),_xlfn.CONCAT(", ",CB139),
IF($BZ$146=SUM($BZ$26:BZ139),_xlfn.CONCAT(" y ",CB139)))))</f>
        <v/>
      </c>
      <c r="CB139" s="89" t="s">
        <v>5312</v>
      </c>
    </row>
    <row r="140" spans="1:80" ht="15" customHeight="1">
      <c r="A140" s="133"/>
      <c r="C140" s="61" t="s">
        <v>5313</v>
      </c>
      <c r="D140" s="1125" t="str">
        <f>IF(CNGE_2025_M1_Secc5_Sub1!$D145="","",CNGE_2025_M1_Secc5_Sub1!$D145)</f>
        <v/>
      </c>
      <c r="E140" s="889"/>
      <c r="F140" s="889"/>
      <c r="G140" s="889"/>
      <c r="H140" s="889"/>
      <c r="I140" s="889"/>
      <c r="J140" s="889"/>
      <c r="K140" s="889"/>
      <c r="L140" s="889"/>
      <c r="M140" s="889"/>
      <c r="N140" s="890"/>
      <c r="O140" s="992"/>
      <c r="P140" s="885"/>
      <c r="Q140" s="813"/>
      <c r="R140" s="813"/>
      <c r="S140" s="813"/>
      <c r="T140" s="813"/>
      <c r="U140" s="813"/>
      <c r="V140" s="813"/>
      <c r="W140" s="813"/>
      <c r="X140" s="813"/>
      <c r="Y140" s="813"/>
      <c r="Z140" s="813"/>
      <c r="AA140" s="813"/>
      <c r="AB140" s="813"/>
      <c r="AC140" s="813"/>
      <c r="AD140" s="813"/>
      <c r="AI140" s="767">
        <f t="shared" si="5"/>
        <v>0</v>
      </c>
      <c r="AJ140" s="793">
        <f>IF(AND(COUNTBLANK(D140)=0,CNGE_2025_M1_Secc5_Sub5!$P$71&lt;&gt;"",CNGE_2025_M1_Secc5_Sub5!$P$71&lt;&gt;1,COUNTA(Q140:R140)=0),0,IF(AND(COUNTBLANK(D140)=0,CNGE_2025_M1_Secc5_Sub5!$P$71&lt;&gt;"",CNGE_2025_M1_Secc5_Sub5!$P$71=1,COUNTA(Q140:R140)=2),0,IF(AND(COUNTBLANK(D140)=1,COUNTA(Q140:R140)=0),0,1)))</f>
        <v>0</v>
      </c>
      <c r="AK140" s="795">
        <f>IF(AND(COUNTBLANK(D140)=0,CNGE_2025_M1_Secc5_Sub5!$P$72&lt;&gt;"",CNGE_2025_M1_Secc5_Sub5!$P$72&lt;&gt;1,COUNTA(S140:T140)=0),0,IF(AND(COUNTBLANK(D140)=0,CNGE_2025_M1_Secc5_Sub5!$P$72&lt;&gt;"",CNGE_2025_M1_Secc5_Sub5!$P$72=1,COUNTA(S140:T140)=2),0,IF(AND(COUNTBLANK(D140)=1,COUNTA(S140:T140)=0),0,1)))</f>
        <v>0</v>
      </c>
      <c r="AL140" s="793">
        <f>IF(AND(COUNTBLANK(D140)=0,CNGE_2025_M1_Secc5_Sub5!$P$73&lt;&gt;"",CNGE_2025_M1_Secc5_Sub5!$P$73&lt;&gt;1,COUNTA(U140:V140)=0),0,IF(AND(COUNTBLANK(D140)=0,CNGE_2025_M1_Secc5_Sub5!$P$73&lt;&gt;"",CNGE_2025_M1_Secc5_Sub5!$P$73=1,COUNTA(U140:V140)=2),0,IF(AND(COUNTBLANK(D140)=1,COUNTA(U140:V140)=0),0,1)))</f>
        <v>0</v>
      </c>
      <c r="AM140" s="795">
        <f>IF(AND(COUNTBLANK(D140)=0,CNGE_2025_M1_Secc5_Sub5!$P$74&lt;&gt;"",CNGE_2025_M1_Secc5_Sub5!$P$74&lt;&gt;1,COUNTA(W140:X140)=0),0,IF(AND(COUNTBLANK(D140)=0,CNGE_2025_M1_Secc5_Sub5!$P$74&lt;&gt;"",CNGE_2025_M1_Secc5_Sub5!$P$74=1,COUNTA(W140:X140)=2),0,IF(AND(COUNTBLANK(D140)=1,COUNTA(W140:X140)=0),0,1)))</f>
        <v>0</v>
      </c>
      <c r="AN140" s="793">
        <f>IF(AND(COUNTBLANK(D140)=0,CNGE_2025_M1_Secc5_Sub5!$P$75&lt;&gt;"",CNGE_2025_M1_Secc5_Sub5!$P$75&lt;&gt;1,COUNTA(Y140:Z140)=0),0,IF(AND(COUNTBLANK(D140)=0,CNGE_2025_M1_Secc5_Sub5!$P$75&lt;&gt;"",CNGE_2025_M1_Secc5_Sub5!$P$75=1,COUNTA(Y140:Z140)=2),0,IF(AND(COUNTBLANK(D140)=1,COUNTA(Y140:Z140)=0),0,1)))</f>
        <v>0</v>
      </c>
      <c r="AO140" s="795">
        <f>IF(AND(COUNTBLANK(D140)=0,CNGE_2025_M1_Secc5_Sub5!$P$76&lt;&gt;"",CNGE_2025_M1_Secc5_Sub5!$P$76&lt;&gt;1,COUNTA(AA140:AB140)=0),0,IF(AND(COUNTBLANK(D140)=0,CNGE_2025_M1_Secc5_Sub5!$P$76&lt;&gt;"",CNGE_2025_M1_Secc5_Sub5!$P$76=1,COUNTA(AA140:AB140)=2),0,IF(AND(COUNTBLANK(D140)=1,COUNTA(AA140:AB140)=0),0,1)))</f>
        <v>0</v>
      </c>
      <c r="AP140" s="793">
        <f>IF(AND(COUNTBLANK(D140)=0,CNGE_2025_M1_Secc5_Sub5!$P$77&lt;&gt;"",CNGE_2025_M1_Secc5_Sub5!$P$77&lt;&gt;1,COUNTA(AC140:AD140)=0),0,IF(AND(COUNTBLANK(D140)=0,CNGE_2025_M1_Secc5_Sub5!$P$77&lt;&gt;"",CNGE_2025_M1_Secc5_Sub5!$P$77=1,COUNTA(AC140:AD140)=2),0,IF(AND(COUNTBLANK(D140)=1,COUNTA(AC140:AD140)=0),0,1)))</f>
        <v>0</v>
      </c>
      <c r="AQ140" s="723">
        <f t="shared" si="6"/>
        <v>0</v>
      </c>
      <c r="AR140" s="293">
        <f t="shared" si="7"/>
        <v>0</v>
      </c>
      <c r="AS140" s="294" t="str">
        <f>IF(AR140=0,"",
IF(SUM($AR$26:AR140)=1,AT140,
IF($AR$146&gt;SUM($AR$26:AR140),_xlfn.CONCAT(", ",AT140),
IF($AR$146=SUM($AR$26:AR140),_xlfn.CONCAT(" y ",AT140)))))</f>
        <v/>
      </c>
      <c r="AT140" s="89" t="s">
        <v>5314</v>
      </c>
      <c r="BB140" s="439">
        <f>IF(OR(Q140="NS",CNGE_2025_M1_Secc5_Sub5!$T$71="NS"),0,IF(AND(Q140="NA",CNGE_2025_M1_Secc5_Sub5!$T$71="NA"),0,IF(Q140&lt;=SUM(CNGE_2025_M1_Secc5_Sub5!$T$71),0,1)))</f>
        <v>0</v>
      </c>
      <c r="BC140" s="625">
        <f>IF(OR(S140="NS",CNGE_2025_M1_Secc5_Sub5!$T$72="NS"),0,IF(AND(S140="NA",CNGE_2025_M1_Secc5_Sub5!$T$72="NA"),0,IF(S140&lt;=SUM(CNGE_2025_M1_Secc5_Sub5!$T$72),0,1)))</f>
        <v>0</v>
      </c>
      <c r="BD140" s="439">
        <f>IF(OR(U140="NS",CNGE_2025_M1_Secc5_Sub5!$T$73="NS"),0,IF(AND(U140="NA",CNGE_2025_M1_Secc5_Sub5!$T$73="NA"),0,IF(U140&lt;=SUM(CNGE_2025_M1_Secc5_Sub5!$T$73),0,1)))</f>
        <v>0</v>
      </c>
      <c r="BE140" s="625">
        <f>IF(OR(W140="NS",CNGE_2025_M1_Secc5_Sub5!$T$74="NS"),0,IF(AND(W140="NA",CNGE_2025_M1_Secc5_Sub5!$T$74="NA"),0,IF(W140&lt;=SUM(CNGE_2025_M1_Secc5_Sub5!$T$74),0,1)))</f>
        <v>0</v>
      </c>
      <c r="BF140" s="439">
        <f>IF(OR(Y140="NS",CNGE_2025_M1_Secc5_Sub5!$T$75="NS"),0,IF(AND(Y140="NA",CNGE_2025_M1_Secc5_Sub5!$T$75="NA"),0,IF(Y140&lt;=SUM(CNGE_2025_M1_Secc5_Sub5!$T$75),0,1)))</f>
        <v>0</v>
      </c>
      <c r="BG140" s="625">
        <f>IF(OR(AA140="NS",CNGE_2025_M1_Secc5_Sub5!$T$76="NS"),0,IF(AND(AA140="NA",CNGE_2025_M1_Secc5_Sub5!$T$76="NA"),0,IF(AA140&lt;=SUM(CNGE_2025_M1_Secc5_Sub5!$T$76),0,1)))</f>
        <v>0</v>
      </c>
      <c r="BH140" s="439">
        <f>IF(OR(AC140="NS",CNGE_2025_M1_Secc5_Sub5!$T$77="NS"),0,IF(AND(AC140="NA",CNGE_2025_M1_Secc5_Sub5!$T$77="NA"),0,IF(AC140&lt;=SUM(CNGE_2025_M1_Secc5_Sub5!$T$77),0,1)))</f>
        <v>0</v>
      </c>
      <c r="BI140" s="293">
        <f t="shared" si="8"/>
        <v>0</v>
      </c>
      <c r="BJ140" s="294" t="str">
        <f>IF(BI140=0,"",
IF(SUM($BI$26:BI140)=1,BK140,
IF($BI$146&gt;SUM($BI$26:BI140),_xlfn.CONCAT(", ",BK140),
IF($BI$146=SUM($BI$26:BI140),_xlfn.CONCAT(" y ",BK140)))))</f>
        <v/>
      </c>
      <c r="BK140" s="89" t="s">
        <v>5314</v>
      </c>
      <c r="BS140" s="807">
        <f>IF(OR(R140="NS",CNGE_2025_M1_Secc5_Sub5!$T$85="NS"),0,IF(AND(R140="NA",CNGE_2025_M1_Secc5_Sub5!$T$85="NA"),0,IF(R140&lt;=SUM(CNGE_2025_M1_Secc5_Sub5!$T$85),0,1)))</f>
        <v>0</v>
      </c>
      <c r="BT140" s="492">
        <f>IF(OR(T140="NS",CNGE_2025_M1_Secc5_Sub5!$T$86="NS"),0,IF(AND(T140="NA",CNGE_2025_M1_Secc5_Sub5!$T$86="NA"),0,IF(T140&lt;=SUM(CNGE_2025_M1_Secc5_Sub5!$T$86),0,1)))</f>
        <v>0</v>
      </c>
      <c r="BU140" s="807">
        <f>IF(OR(V140="NS",CNGE_2025_M1_Secc5_Sub5!$T$87="NS"),0,IF(AND(V140="NA",CNGE_2025_M1_Secc5_Sub5!$T$87="NA"),0,IF(V140&lt;=SUM(CNGE_2025_M1_Secc5_Sub5!$T$87),0,1)))</f>
        <v>0</v>
      </c>
      <c r="BV140" s="492">
        <f>IF(OR(X140="NS",CNGE_2025_M1_Secc5_Sub5!$T$88="NS"),0,IF(AND(X140="NA",CNGE_2025_M1_Secc5_Sub5!$T$88="NA"),0,IF(X140&lt;=SUM(CNGE_2025_M1_Secc5_Sub5!$T$88),0,1)))</f>
        <v>0</v>
      </c>
      <c r="BW140" s="807">
        <f>IF(OR(Z140="NS",CNGE_2025_M1_Secc5_Sub5!$T$89="NS"),0,IF(AND(Z140="NA",CNGE_2025_M1_Secc5_Sub5!$T$89="NA"),0,IF(Z140&lt;=SUM(CNGE_2025_M1_Secc5_Sub5!$T$89),0,1)))</f>
        <v>0</v>
      </c>
      <c r="BX140" s="492">
        <f>IF(OR(AB140="NS",CNGE_2025_M1_Secc5_Sub5!$T$90="NS"),0,IF(AND(AB140="NA",CNGE_2025_M1_Secc5_Sub5!$T$90="NA"),0,IF(AB140&lt;=SUM(CNGE_2025_M1_Secc5_Sub5!$T$90),0,1)))</f>
        <v>0</v>
      </c>
      <c r="BY140" s="807">
        <f>IF(OR(AD140="NS",CNGE_2025_M1_Secc5_Sub5!$T$91="NS"),0,IF(AND(AD140="NA",CNGE_2025_M1_Secc5_Sub5!$T$91="NA"),0,IF(AD140&lt;=SUM(CNGE_2025_M1_Secc5_Sub5!$T$91),0,1)))</f>
        <v>0</v>
      </c>
      <c r="BZ140" s="293">
        <f t="shared" si="9"/>
        <v>0</v>
      </c>
      <c r="CA140" s="294" t="str">
        <f>IF(BZ140=0,"",
IF(SUM($BZ$26:BZ140)=1,CB140,
IF($BZ$146&gt;SUM($BZ$26:BZ140),_xlfn.CONCAT(", ",CB140),
IF($BZ$146=SUM($BZ$26:BZ140),_xlfn.CONCAT(" y ",CB140)))))</f>
        <v/>
      </c>
      <c r="CB140" s="89" t="s">
        <v>5314</v>
      </c>
    </row>
    <row r="141" spans="1:80" ht="15" customHeight="1">
      <c r="A141" s="133"/>
      <c r="C141" s="61" t="s">
        <v>5315</v>
      </c>
      <c r="D141" s="1125" t="str">
        <f>IF(CNGE_2025_M1_Secc5_Sub1!$D146="","",CNGE_2025_M1_Secc5_Sub1!$D146)</f>
        <v/>
      </c>
      <c r="E141" s="889"/>
      <c r="F141" s="889"/>
      <c r="G141" s="889"/>
      <c r="H141" s="889"/>
      <c r="I141" s="889"/>
      <c r="J141" s="889"/>
      <c r="K141" s="889"/>
      <c r="L141" s="889"/>
      <c r="M141" s="889"/>
      <c r="N141" s="890"/>
      <c r="O141" s="992"/>
      <c r="P141" s="885"/>
      <c r="Q141" s="813"/>
      <c r="R141" s="813"/>
      <c r="S141" s="813"/>
      <c r="T141" s="813"/>
      <c r="U141" s="813"/>
      <c r="V141" s="813"/>
      <c r="W141" s="813"/>
      <c r="X141" s="813"/>
      <c r="Y141" s="813"/>
      <c r="Z141" s="813"/>
      <c r="AA141" s="813"/>
      <c r="AB141" s="813"/>
      <c r="AC141" s="813"/>
      <c r="AD141" s="813"/>
      <c r="AI141" s="767">
        <f t="shared" si="5"/>
        <v>0</v>
      </c>
      <c r="AJ141" s="793">
        <f>IF(AND(COUNTBLANK(D141)=0,CNGE_2025_M1_Secc5_Sub5!$P$71&lt;&gt;"",CNGE_2025_M1_Secc5_Sub5!$P$71&lt;&gt;1,COUNTA(Q141:R141)=0),0,IF(AND(COUNTBLANK(D141)=0,CNGE_2025_M1_Secc5_Sub5!$P$71&lt;&gt;"",CNGE_2025_M1_Secc5_Sub5!$P$71=1,COUNTA(Q141:R141)=2),0,IF(AND(COUNTBLANK(D141)=1,COUNTA(Q141:R141)=0),0,1)))</f>
        <v>0</v>
      </c>
      <c r="AK141" s="795">
        <f>IF(AND(COUNTBLANK(D141)=0,CNGE_2025_M1_Secc5_Sub5!$P$72&lt;&gt;"",CNGE_2025_M1_Secc5_Sub5!$P$72&lt;&gt;1,COUNTA(S141:T141)=0),0,IF(AND(COUNTBLANK(D141)=0,CNGE_2025_M1_Secc5_Sub5!$P$72&lt;&gt;"",CNGE_2025_M1_Secc5_Sub5!$P$72=1,COUNTA(S141:T141)=2),0,IF(AND(COUNTBLANK(D141)=1,COUNTA(S141:T141)=0),0,1)))</f>
        <v>0</v>
      </c>
      <c r="AL141" s="793">
        <f>IF(AND(COUNTBLANK(D141)=0,CNGE_2025_M1_Secc5_Sub5!$P$73&lt;&gt;"",CNGE_2025_M1_Secc5_Sub5!$P$73&lt;&gt;1,COUNTA(U141:V141)=0),0,IF(AND(COUNTBLANK(D141)=0,CNGE_2025_M1_Secc5_Sub5!$P$73&lt;&gt;"",CNGE_2025_M1_Secc5_Sub5!$P$73=1,COUNTA(U141:V141)=2),0,IF(AND(COUNTBLANK(D141)=1,COUNTA(U141:V141)=0),0,1)))</f>
        <v>0</v>
      </c>
      <c r="AM141" s="795">
        <f>IF(AND(COUNTBLANK(D141)=0,CNGE_2025_M1_Secc5_Sub5!$P$74&lt;&gt;"",CNGE_2025_M1_Secc5_Sub5!$P$74&lt;&gt;1,COUNTA(W141:X141)=0),0,IF(AND(COUNTBLANK(D141)=0,CNGE_2025_M1_Secc5_Sub5!$P$74&lt;&gt;"",CNGE_2025_M1_Secc5_Sub5!$P$74=1,COUNTA(W141:X141)=2),0,IF(AND(COUNTBLANK(D141)=1,COUNTA(W141:X141)=0),0,1)))</f>
        <v>0</v>
      </c>
      <c r="AN141" s="793">
        <f>IF(AND(COUNTBLANK(D141)=0,CNGE_2025_M1_Secc5_Sub5!$P$75&lt;&gt;"",CNGE_2025_M1_Secc5_Sub5!$P$75&lt;&gt;1,COUNTA(Y141:Z141)=0),0,IF(AND(COUNTBLANK(D141)=0,CNGE_2025_M1_Secc5_Sub5!$P$75&lt;&gt;"",CNGE_2025_M1_Secc5_Sub5!$P$75=1,COUNTA(Y141:Z141)=2),0,IF(AND(COUNTBLANK(D141)=1,COUNTA(Y141:Z141)=0),0,1)))</f>
        <v>0</v>
      </c>
      <c r="AO141" s="795">
        <f>IF(AND(COUNTBLANK(D141)=0,CNGE_2025_M1_Secc5_Sub5!$P$76&lt;&gt;"",CNGE_2025_M1_Secc5_Sub5!$P$76&lt;&gt;1,COUNTA(AA141:AB141)=0),0,IF(AND(COUNTBLANK(D141)=0,CNGE_2025_M1_Secc5_Sub5!$P$76&lt;&gt;"",CNGE_2025_M1_Secc5_Sub5!$P$76=1,COUNTA(AA141:AB141)=2),0,IF(AND(COUNTBLANK(D141)=1,COUNTA(AA141:AB141)=0),0,1)))</f>
        <v>0</v>
      </c>
      <c r="AP141" s="793">
        <f>IF(AND(COUNTBLANK(D141)=0,CNGE_2025_M1_Secc5_Sub5!$P$77&lt;&gt;"",CNGE_2025_M1_Secc5_Sub5!$P$77&lt;&gt;1,COUNTA(AC141:AD141)=0),0,IF(AND(COUNTBLANK(D141)=0,CNGE_2025_M1_Secc5_Sub5!$P$77&lt;&gt;"",CNGE_2025_M1_Secc5_Sub5!$P$77=1,COUNTA(AC141:AD141)=2),0,IF(AND(COUNTBLANK(D141)=1,COUNTA(AC141:AD141)=0),0,1)))</f>
        <v>0</v>
      </c>
      <c r="AQ141" s="723">
        <f t="shared" si="6"/>
        <v>0</v>
      </c>
      <c r="AR141" s="293">
        <f t="shared" si="7"/>
        <v>0</v>
      </c>
      <c r="AS141" s="294" t="str">
        <f>IF(AR141=0,"",
IF(SUM($AR$26:AR141)=1,AT141,
IF($AR$146&gt;SUM($AR$26:AR141),_xlfn.CONCAT(", ",AT141),
IF($AR$146=SUM($AR$26:AR141),_xlfn.CONCAT(" y ",AT141)))))</f>
        <v/>
      </c>
      <c r="AT141" s="89" t="s">
        <v>5316</v>
      </c>
      <c r="BB141" s="439">
        <f>IF(OR(Q141="NS",CNGE_2025_M1_Secc5_Sub5!$T$71="NS"),0,IF(AND(Q141="NA",CNGE_2025_M1_Secc5_Sub5!$T$71="NA"),0,IF(Q141&lt;=SUM(CNGE_2025_M1_Secc5_Sub5!$T$71),0,1)))</f>
        <v>0</v>
      </c>
      <c r="BC141" s="625">
        <f>IF(OR(S141="NS",CNGE_2025_M1_Secc5_Sub5!$T$72="NS"),0,IF(AND(S141="NA",CNGE_2025_M1_Secc5_Sub5!$T$72="NA"),0,IF(S141&lt;=SUM(CNGE_2025_M1_Secc5_Sub5!$T$72),0,1)))</f>
        <v>0</v>
      </c>
      <c r="BD141" s="439">
        <f>IF(OR(U141="NS",CNGE_2025_M1_Secc5_Sub5!$T$73="NS"),0,IF(AND(U141="NA",CNGE_2025_M1_Secc5_Sub5!$T$73="NA"),0,IF(U141&lt;=SUM(CNGE_2025_M1_Secc5_Sub5!$T$73),0,1)))</f>
        <v>0</v>
      </c>
      <c r="BE141" s="625">
        <f>IF(OR(W141="NS",CNGE_2025_M1_Secc5_Sub5!$T$74="NS"),0,IF(AND(W141="NA",CNGE_2025_M1_Secc5_Sub5!$T$74="NA"),0,IF(W141&lt;=SUM(CNGE_2025_M1_Secc5_Sub5!$T$74),0,1)))</f>
        <v>0</v>
      </c>
      <c r="BF141" s="439">
        <f>IF(OR(Y141="NS",CNGE_2025_M1_Secc5_Sub5!$T$75="NS"),0,IF(AND(Y141="NA",CNGE_2025_M1_Secc5_Sub5!$T$75="NA"),0,IF(Y141&lt;=SUM(CNGE_2025_M1_Secc5_Sub5!$T$75),0,1)))</f>
        <v>0</v>
      </c>
      <c r="BG141" s="625">
        <f>IF(OR(AA141="NS",CNGE_2025_M1_Secc5_Sub5!$T$76="NS"),0,IF(AND(AA141="NA",CNGE_2025_M1_Secc5_Sub5!$T$76="NA"),0,IF(AA141&lt;=SUM(CNGE_2025_M1_Secc5_Sub5!$T$76),0,1)))</f>
        <v>0</v>
      </c>
      <c r="BH141" s="439">
        <f>IF(OR(AC141="NS",CNGE_2025_M1_Secc5_Sub5!$T$77="NS"),0,IF(AND(AC141="NA",CNGE_2025_M1_Secc5_Sub5!$T$77="NA"),0,IF(AC141&lt;=SUM(CNGE_2025_M1_Secc5_Sub5!$T$77),0,1)))</f>
        <v>0</v>
      </c>
      <c r="BI141" s="293">
        <f t="shared" si="8"/>
        <v>0</v>
      </c>
      <c r="BJ141" s="294" t="str">
        <f>IF(BI141=0,"",
IF(SUM($BI$26:BI141)=1,BK141,
IF($BI$146&gt;SUM($BI$26:BI141),_xlfn.CONCAT(", ",BK141),
IF($BI$146=SUM($BI$26:BI141),_xlfn.CONCAT(" y ",BK141)))))</f>
        <v/>
      </c>
      <c r="BK141" s="89" t="s">
        <v>5316</v>
      </c>
      <c r="BS141" s="807">
        <f>IF(OR(R141="NS",CNGE_2025_M1_Secc5_Sub5!$T$85="NS"),0,IF(AND(R141="NA",CNGE_2025_M1_Secc5_Sub5!$T$85="NA"),0,IF(R141&lt;=SUM(CNGE_2025_M1_Secc5_Sub5!$T$85),0,1)))</f>
        <v>0</v>
      </c>
      <c r="BT141" s="492">
        <f>IF(OR(T141="NS",CNGE_2025_M1_Secc5_Sub5!$T$86="NS"),0,IF(AND(T141="NA",CNGE_2025_M1_Secc5_Sub5!$T$86="NA"),0,IF(T141&lt;=SUM(CNGE_2025_M1_Secc5_Sub5!$T$86),0,1)))</f>
        <v>0</v>
      </c>
      <c r="BU141" s="807">
        <f>IF(OR(V141="NS",CNGE_2025_M1_Secc5_Sub5!$T$87="NS"),0,IF(AND(V141="NA",CNGE_2025_M1_Secc5_Sub5!$T$87="NA"),0,IF(V141&lt;=SUM(CNGE_2025_M1_Secc5_Sub5!$T$87),0,1)))</f>
        <v>0</v>
      </c>
      <c r="BV141" s="492">
        <f>IF(OR(X141="NS",CNGE_2025_M1_Secc5_Sub5!$T$88="NS"),0,IF(AND(X141="NA",CNGE_2025_M1_Secc5_Sub5!$T$88="NA"),0,IF(X141&lt;=SUM(CNGE_2025_M1_Secc5_Sub5!$T$88),0,1)))</f>
        <v>0</v>
      </c>
      <c r="BW141" s="807">
        <f>IF(OR(Z141="NS",CNGE_2025_M1_Secc5_Sub5!$T$89="NS"),0,IF(AND(Z141="NA",CNGE_2025_M1_Secc5_Sub5!$T$89="NA"),0,IF(Z141&lt;=SUM(CNGE_2025_M1_Secc5_Sub5!$T$89),0,1)))</f>
        <v>0</v>
      </c>
      <c r="BX141" s="492">
        <f>IF(OR(AB141="NS",CNGE_2025_M1_Secc5_Sub5!$T$90="NS"),0,IF(AND(AB141="NA",CNGE_2025_M1_Secc5_Sub5!$T$90="NA"),0,IF(AB141&lt;=SUM(CNGE_2025_M1_Secc5_Sub5!$T$90),0,1)))</f>
        <v>0</v>
      </c>
      <c r="BY141" s="807">
        <f>IF(OR(AD141="NS",CNGE_2025_M1_Secc5_Sub5!$T$91="NS"),0,IF(AND(AD141="NA",CNGE_2025_M1_Secc5_Sub5!$T$91="NA"),0,IF(AD141&lt;=SUM(CNGE_2025_M1_Secc5_Sub5!$T$91),0,1)))</f>
        <v>0</v>
      </c>
      <c r="BZ141" s="293">
        <f t="shared" si="9"/>
        <v>0</v>
      </c>
      <c r="CA141" s="294" t="str">
        <f>IF(BZ141=0,"",
IF(SUM($BZ$26:BZ141)=1,CB141,
IF($BZ$146&gt;SUM($BZ$26:BZ141),_xlfn.CONCAT(", ",CB141),
IF($BZ$146=SUM($BZ$26:BZ141),_xlfn.CONCAT(" y ",CB141)))))</f>
        <v/>
      </c>
      <c r="CB141" s="89" t="s">
        <v>5316</v>
      </c>
    </row>
    <row r="142" spans="1:80" ht="15" customHeight="1">
      <c r="A142" s="133"/>
      <c r="C142" s="61" t="s">
        <v>5317</v>
      </c>
      <c r="D142" s="1125" t="str">
        <f>IF(CNGE_2025_M1_Secc5_Sub1!$D147="","",CNGE_2025_M1_Secc5_Sub1!$D147)</f>
        <v/>
      </c>
      <c r="E142" s="889"/>
      <c r="F142" s="889"/>
      <c r="G142" s="889"/>
      <c r="H142" s="889"/>
      <c r="I142" s="889"/>
      <c r="J142" s="889"/>
      <c r="K142" s="889"/>
      <c r="L142" s="889"/>
      <c r="M142" s="889"/>
      <c r="N142" s="890"/>
      <c r="O142" s="992"/>
      <c r="P142" s="885"/>
      <c r="Q142" s="813"/>
      <c r="R142" s="813"/>
      <c r="S142" s="813"/>
      <c r="T142" s="813"/>
      <c r="U142" s="813"/>
      <c r="V142" s="813"/>
      <c r="W142" s="813"/>
      <c r="X142" s="813"/>
      <c r="Y142" s="813"/>
      <c r="Z142" s="813"/>
      <c r="AA142" s="813"/>
      <c r="AB142" s="813"/>
      <c r="AC142" s="813"/>
      <c r="AD142" s="813"/>
      <c r="AI142" s="767">
        <f t="shared" si="5"/>
        <v>0</v>
      </c>
      <c r="AJ142" s="793">
        <f>IF(AND(COUNTBLANK(D142)=0,CNGE_2025_M1_Secc5_Sub5!$P$71&lt;&gt;"",CNGE_2025_M1_Secc5_Sub5!$P$71&lt;&gt;1,COUNTA(Q142:R142)=0),0,IF(AND(COUNTBLANK(D142)=0,CNGE_2025_M1_Secc5_Sub5!$P$71&lt;&gt;"",CNGE_2025_M1_Secc5_Sub5!$P$71=1,COUNTA(Q142:R142)=2),0,IF(AND(COUNTBLANK(D142)=1,COUNTA(Q142:R142)=0),0,1)))</f>
        <v>0</v>
      </c>
      <c r="AK142" s="795">
        <f>IF(AND(COUNTBLANK(D142)=0,CNGE_2025_M1_Secc5_Sub5!$P$72&lt;&gt;"",CNGE_2025_M1_Secc5_Sub5!$P$72&lt;&gt;1,COUNTA(S142:T142)=0),0,IF(AND(COUNTBLANK(D142)=0,CNGE_2025_M1_Secc5_Sub5!$P$72&lt;&gt;"",CNGE_2025_M1_Secc5_Sub5!$P$72=1,COUNTA(S142:T142)=2),0,IF(AND(COUNTBLANK(D142)=1,COUNTA(S142:T142)=0),0,1)))</f>
        <v>0</v>
      </c>
      <c r="AL142" s="793">
        <f>IF(AND(COUNTBLANK(D142)=0,CNGE_2025_M1_Secc5_Sub5!$P$73&lt;&gt;"",CNGE_2025_M1_Secc5_Sub5!$P$73&lt;&gt;1,COUNTA(U142:V142)=0),0,IF(AND(COUNTBLANK(D142)=0,CNGE_2025_M1_Secc5_Sub5!$P$73&lt;&gt;"",CNGE_2025_M1_Secc5_Sub5!$P$73=1,COUNTA(U142:V142)=2),0,IF(AND(COUNTBLANK(D142)=1,COUNTA(U142:V142)=0),0,1)))</f>
        <v>0</v>
      </c>
      <c r="AM142" s="795">
        <f>IF(AND(COUNTBLANK(D142)=0,CNGE_2025_M1_Secc5_Sub5!$P$74&lt;&gt;"",CNGE_2025_M1_Secc5_Sub5!$P$74&lt;&gt;1,COUNTA(W142:X142)=0),0,IF(AND(COUNTBLANK(D142)=0,CNGE_2025_M1_Secc5_Sub5!$P$74&lt;&gt;"",CNGE_2025_M1_Secc5_Sub5!$P$74=1,COUNTA(W142:X142)=2),0,IF(AND(COUNTBLANK(D142)=1,COUNTA(W142:X142)=0),0,1)))</f>
        <v>0</v>
      </c>
      <c r="AN142" s="793">
        <f>IF(AND(COUNTBLANK(D142)=0,CNGE_2025_M1_Secc5_Sub5!$P$75&lt;&gt;"",CNGE_2025_M1_Secc5_Sub5!$P$75&lt;&gt;1,COUNTA(Y142:Z142)=0),0,IF(AND(COUNTBLANK(D142)=0,CNGE_2025_M1_Secc5_Sub5!$P$75&lt;&gt;"",CNGE_2025_M1_Secc5_Sub5!$P$75=1,COUNTA(Y142:Z142)=2),0,IF(AND(COUNTBLANK(D142)=1,COUNTA(Y142:Z142)=0),0,1)))</f>
        <v>0</v>
      </c>
      <c r="AO142" s="795">
        <f>IF(AND(COUNTBLANK(D142)=0,CNGE_2025_M1_Secc5_Sub5!$P$76&lt;&gt;"",CNGE_2025_M1_Secc5_Sub5!$P$76&lt;&gt;1,COUNTA(AA142:AB142)=0),0,IF(AND(COUNTBLANK(D142)=0,CNGE_2025_M1_Secc5_Sub5!$P$76&lt;&gt;"",CNGE_2025_M1_Secc5_Sub5!$P$76=1,COUNTA(AA142:AB142)=2),0,IF(AND(COUNTBLANK(D142)=1,COUNTA(AA142:AB142)=0),0,1)))</f>
        <v>0</v>
      </c>
      <c r="AP142" s="793">
        <f>IF(AND(COUNTBLANK(D142)=0,CNGE_2025_M1_Secc5_Sub5!$P$77&lt;&gt;"",CNGE_2025_M1_Secc5_Sub5!$P$77&lt;&gt;1,COUNTA(AC142:AD142)=0),0,IF(AND(COUNTBLANK(D142)=0,CNGE_2025_M1_Secc5_Sub5!$P$77&lt;&gt;"",CNGE_2025_M1_Secc5_Sub5!$P$77=1,COUNTA(AC142:AD142)=2),0,IF(AND(COUNTBLANK(D142)=1,COUNTA(AC142:AD142)=0),0,1)))</f>
        <v>0</v>
      </c>
      <c r="AQ142" s="723">
        <f t="shared" si="6"/>
        <v>0</v>
      </c>
      <c r="AR142" s="293">
        <f t="shared" si="7"/>
        <v>0</v>
      </c>
      <c r="AS142" s="294" t="str">
        <f>IF(AR142=0,"",
IF(SUM($AR$26:AR142)=1,AT142,
IF($AR$146&gt;SUM($AR$26:AR142),_xlfn.CONCAT(", ",AT142),
IF($AR$146=SUM($AR$26:AR142),_xlfn.CONCAT(" y ",AT142)))))</f>
        <v/>
      </c>
      <c r="AT142" s="89" t="s">
        <v>5318</v>
      </c>
      <c r="BB142" s="439">
        <f>IF(OR(Q142="NS",CNGE_2025_M1_Secc5_Sub5!$T$71="NS"),0,IF(AND(Q142="NA",CNGE_2025_M1_Secc5_Sub5!$T$71="NA"),0,IF(Q142&lt;=SUM(CNGE_2025_M1_Secc5_Sub5!$T$71),0,1)))</f>
        <v>0</v>
      </c>
      <c r="BC142" s="625">
        <f>IF(OR(S142="NS",CNGE_2025_M1_Secc5_Sub5!$T$72="NS"),0,IF(AND(S142="NA",CNGE_2025_M1_Secc5_Sub5!$T$72="NA"),0,IF(S142&lt;=SUM(CNGE_2025_M1_Secc5_Sub5!$T$72),0,1)))</f>
        <v>0</v>
      </c>
      <c r="BD142" s="439">
        <f>IF(OR(U142="NS",CNGE_2025_M1_Secc5_Sub5!$T$73="NS"),0,IF(AND(U142="NA",CNGE_2025_M1_Secc5_Sub5!$T$73="NA"),0,IF(U142&lt;=SUM(CNGE_2025_M1_Secc5_Sub5!$T$73),0,1)))</f>
        <v>0</v>
      </c>
      <c r="BE142" s="625">
        <f>IF(OR(W142="NS",CNGE_2025_M1_Secc5_Sub5!$T$74="NS"),0,IF(AND(W142="NA",CNGE_2025_M1_Secc5_Sub5!$T$74="NA"),0,IF(W142&lt;=SUM(CNGE_2025_M1_Secc5_Sub5!$T$74),0,1)))</f>
        <v>0</v>
      </c>
      <c r="BF142" s="439">
        <f>IF(OR(Y142="NS",CNGE_2025_M1_Secc5_Sub5!$T$75="NS"),0,IF(AND(Y142="NA",CNGE_2025_M1_Secc5_Sub5!$T$75="NA"),0,IF(Y142&lt;=SUM(CNGE_2025_M1_Secc5_Sub5!$T$75),0,1)))</f>
        <v>0</v>
      </c>
      <c r="BG142" s="625">
        <f>IF(OR(AA142="NS",CNGE_2025_M1_Secc5_Sub5!$T$76="NS"),0,IF(AND(AA142="NA",CNGE_2025_M1_Secc5_Sub5!$T$76="NA"),0,IF(AA142&lt;=SUM(CNGE_2025_M1_Secc5_Sub5!$T$76),0,1)))</f>
        <v>0</v>
      </c>
      <c r="BH142" s="439">
        <f>IF(OR(AC142="NS",CNGE_2025_M1_Secc5_Sub5!$T$77="NS"),0,IF(AND(AC142="NA",CNGE_2025_M1_Secc5_Sub5!$T$77="NA"),0,IF(AC142&lt;=SUM(CNGE_2025_M1_Secc5_Sub5!$T$77),0,1)))</f>
        <v>0</v>
      </c>
      <c r="BI142" s="293">
        <f t="shared" si="8"/>
        <v>0</v>
      </c>
      <c r="BJ142" s="294" t="str">
        <f>IF(BI142=0,"",
IF(SUM($BI$26:BI142)=1,BK142,
IF($BI$146&gt;SUM($BI$26:BI142),_xlfn.CONCAT(", ",BK142),
IF($BI$146=SUM($BI$26:BI142),_xlfn.CONCAT(" y ",BK142)))))</f>
        <v/>
      </c>
      <c r="BK142" s="89" t="s">
        <v>5318</v>
      </c>
      <c r="BS142" s="807">
        <f>IF(OR(R142="NS",CNGE_2025_M1_Secc5_Sub5!$T$85="NS"),0,IF(AND(R142="NA",CNGE_2025_M1_Secc5_Sub5!$T$85="NA"),0,IF(R142&lt;=SUM(CNGE_2025_M1_Secc5_Sub5!$T$85),0,1)))</f>
        <v>0</v>
      </c>
      <c r="BT142" s="492">
        <f>IF(OR(T142="NS",CNGE_2025_M1_Secc5_Sub5!$T$86="NS"),0,IF(AND(T142="NA",CNGE_2025_M1_Secc5_Sub5!$T$86="NA"),0,IF(T142&lt;=SUM(CNGE_2025_M1_Secc5_Sub5!$T$86),0,1)))</f>
        <v>0</v>
      </c>
      <c r="BU142" s="807">
        <f>IF(OR(V142="NS",CNGE_2025_M1_Secc5_Sub5!$T$87="NS"),0,IF(AND(V142="NA",CNGE_2025_M1_Secc5_Sub5!$T$87="NA"),0,IF(V142&lt;=SUM(CNGE_2025_M1_Secc5_Sub5!$T$87),0,1)))</f>
        <v>0</v>
      </c>
      <c r="BV142" s="492">
        <f>IF(OR(X142="NS",CNGE_2025_M1_Secc5_Sub5!$T$88="NS"),0,IF(AND(X142="NA",CNGE_2025_M1_Secc5_Sub5!$T$88="NA"),0,IF(X142&lt;=SUM(CNGE_2025_M1_Secc5_Sub5!$T$88),0,1)))</f>
        <v>0</v>
      </c>
      <c r="BW142" s="807">
        <f>IF(OR(Z142="NS",CNGE_2025_M1_Secc5_Sub5!$T$89="NS"),0,IF(AND(Z142="NA",CNGE_2025_M1_Secc5_Sub5!$T$89="NA"),0,IF(Z142&lt;=SUM(CNGE_2025_M1_Secc5_Sub5!$T$89),0,1)))</f>
        <v>0</v>
      </c>
      <c r="BX142" s="492">
        <f>IF(OR(AB142="NS",CNGE_2025_M1_Secc5_Sub5!$T$90="NS"),0,IF(AND(AB142="NA",CNGE_2025_M1_Secc5_Sub5!$T$90="NA"),0,IF(AB142&lt;=SUM(CNGE_2025_M1_Secc5_Sub5!$T$90),0,1)))</f>
        <v>0</v>
      </c>
      <c r="BY142" s="807">
        <f>IF(OR(AD142="NS",CNGE_2025_M1_Secc5_Sub5!$T$91="NS"),0,IF(AND(AD142="NA",CNGE_2025_M1_Secc5_Sub5!$T$91="NA"),0,IF(AD142&lt;=SUM(CNGE_2025_M1_Secc5_Sub5!$T$91),0,1)))</f>
        <v>0</v>
      </c>
      <c r="BZ142" s="293">
        <f t="shared" si="9"/>
        <v>0</v>
      </c>
      <c r="CA142" s="294" t="str">
        <f>IF(BZ142=0,"",
IF(SUM($BZ$26:BZ142)=1,CB142,
IF($BZ$146&gt;SUM($BZ$26:BZ142),_xlfn.CONCAT(", ",CB142),
IF($BZ$146=SUM($BZ$26:BZ142),_xlfn.CONCAT(" y ",CB142)))))</f>
        <v/>
      </c>
      <c r="CB142" s="89" t="s">
        <v>5318</v>
      </c>
    </row>
    <row r="143" spans="1:80" ht="15" customHeight="1">
      <c r="A143" s="133"/>
      <c r="C143" s="61" t="s">
        <v>5319</v>
      </c>
      <c r="D143" s="1125" t="str">
        <f>IF(CNGE_2025_M1_Secc5_Sub1!$D148="","",CNGE_2025_M1_Secc5_Sub1!$D148)</f>
        <v/>
      </c>
      <c r="E143" s="889"/>
      <c r="F143" s="889"/>
      <c r="G143" s="889"/>
      <c r="H143" s="889"/>
      <c r="I143" s="889"/>
      <c r="J143" s="889"/>
      <c r="K143" s="889"/>
      <c r="L143" s="889"/>
      <c r="M143" s="889"/>
      <c r="N143" s="890"/>
      <c r="O143" s="992"/>
      <c r="P143" s="885"/>
      <c r="Q143" s="813"/>
      <c r="R143" s="813"/>
      <c r="S143" s="813"/>
      <c r="T143" s="813"/>
      <c r="U143" s="813"/>
      <c r="V143" s="813"/>
      <c r="W143" s="813"/>
      <c r="X143" s="813"/>
      <c r="Y143" s="813"/>
      <c r="Z143" s="813"/>
      <c r="AA143" s="813"/>
      <c r="AB143" s="813"/>
      <c r="AC143" s="813"/>
      <c r="AD143" s="813"/>
      <c r="AI143" s="767">
        <f t="shared" si="5"/>
        <v>0</v>
      </c>
      <c r="AJ143" s="793">
        <f>IF(AND(COUNTBLANK(D143)=0,CNGE_2025_M1_Secc5_Sub5!$P$71&lt;&gt;"",CNGE_2025_M1_Secc5_Sub5!$P$71&lt;&gt;1,COUNTA(Q143:R143)=0),0,IF(AND(COUNTBLANK(D143)=0,CNGE_2025_M1_Secc5_Sub5!$P$71&lt;&gt;"",CNGE_2025_M1_Secc5_Sub5!$P$71=1,COUNTA(Q143:R143)=2),0,IF(AND(COUNTBLANK(D143)=1,COUNTA(Q143:R143)=0),0,1)))</f>
        <v>0</v>
      </c>
      <c r="AK143" s="795">
        <f>IF(AND(COUNTBLANK(D143)=0,CNGE_2025_M1_Secc5_Sub5!$P$72&lt;&gt;"",CNGE_2025_M1_Secc5_Sub5!$P$72&lt;&gt;1,COUNTA(S143:T143)=0),0,IF(AND(COUNTBLANK(D143)=0,CNGE_2025_M1_Secc5_Sub5!$P$72&lt;&gt;"",CNGE_2025_M1_Secc5_Sub5!$P$72=1,COUNTA(S143:T143)=2),0,IF(AND(COUNTBLANK(D143)=1,COUNTA(S143:T143)=0),0,1)))</f>
        <v>0</v>
      </c>
      <c r="AL143" s="793">
        <f>IF(AND(COUNTBLANK(D143)=0,CNGE_2025_M1_Secc5_Sub5!$P$73&lt;&gt;"",CNGE_2025_M1_Secc5_Sub5!$P$73&lt;&gt;1,COUNTA(U143:V143)=0),0,IF(AND(COUNTBLANK(D143)=0,CNGE_2025_M1_Secc5_Sub5!$P$73&lt;&gt;"",CNGE_2025_M1_Secc5_Sub5!$P$73=1,COUNTA(U143:V143)=2),0,IF(AND(COUNTBLANK(D143)=1,COUNTA(U143:V143)=0),0,1)))</f>
        <v>0</v>
      </c>
      <c r="AM143" s="795">
        <f>IF(AND(COUNTBLANK(D143)=0,CNGE_2025_M1_Secc5_Sub5!$P$74&lt;&gt;"",CNGE_2025_M1_Secc5_Sub5!$P$74&lt;&gt;1,COUNTA(W143:X143)=0),0,IF(AND(COUNTBLANK(D143)=0,CNGE_2025_M1_Secc5_Sub5!$P$74&lt;&gt;"",CNGE_2025_M1_Secc5_Sub5!$P$74=1,COUNTA(W143:X143)=2),0,IF(AND(COUNTBLANK(D143)=1,COUNTA(W143:X143)=0),0,1)))</f>
        <v>0</v>
      </c>
      <c r="AN143" s="793">
        <f>IF(AND(COUNTBLANK(D143)=0,CNGE_2025_M1_Secc5_Sub5!$P$75&lt;&gt;"",CNGE_2025_M1_Secc5_Sub5!$P$75&lt;&gt;1,COUNTA(Y143:Z143)=0),0,IF(AND(COUNTBLANK(D143)=0,CNGE_2025_M1_Secc5_Sub5!$P$75&lt;&gt;"",CNGE_2025_M1_Secc5_Sub5!$P$75=1,COUNTA(Y143:Z143)=2),0,IF(AND(COUNTBLANK(D143)=1,COUNTA(Y143:Z143)=0),0,1)))</f>
        <v>0</v>
      </c>
      <c r="AO143" s="795">
        <f>IF(AND(COUNTBLANK(D143)=0,CNGE_2025_M1_Secc5_Sub5!$P$76&lt;&gt;"",CNGE_2025_M1_Secc5_Sub5!$P$76&lt;&gt;1,COUNTA(AA143:AB143)=0),0,IF(AND(COUNTBLANK(D143)=0,CNGE_2025_M1_Secc5_Sub5!$P$76&lt;&gt;"",CNGE_2025_M1_Secc5_Sub5!$P$76=1,COUNTA(AA143:AB143)=2),0,IF(AND(COUNTBLANK(D143)=1,COUNTA(AA143:AB143)=0),0,1)))</f>
        <v>0</v>
      </c>
      <c r="AP143" s="793">
        <f>IF(AND(COUNTBLANK(D143)=0,CNGE_2025_M1_Secc5_Sub5!$P$77&lt;&gt;"",CNGE_2025_M1_Secc5_Sub5!$P$77&lt;&gt;1,COUNTA(AC143:AD143)=0),0,IF(AND(COUNTBLANK(D143)=0,CNGE_2025_M1_Secc5_Sub5!$P$77&lt;&gt;"",CNGE_2025_M1_Secc5_Sub5!$P$77=1,COUNTA(AC143:AD143)=2),0,IF(AND(COUNTBLANK(D143)=1,COUNTA(AC143:AD143)=0),0,1)))</f>
        <v>0</v>
      </c>
      <c r="AQ143" s="723">
        <f t="shared" si="6"/>
        <v>0</v>
      </c>
      <c r="AR143" s="293">
        <f t="shared" si="7"/>
        <v>0</v>
      </c>
      <c r="AS143" s="294" t="str">
        <f>IF(AR143=0,"",
IF(SUM($AR$26:AR143)=1,AT143,
IF($AR$146&gt;SUM($AR$26:AR143),_xlfn.CONCAT(", ",AT143),
IF($AR$146=SUM($AR$26:AR143),_xlfn.CONCAT(" y ",AT143)))))</f>
        <v/>
      </c>
      <c r="AT143" s="89" t="s">
        <v>5320</v>
      </c>
      <c r="BB143" s="439">
        <f>IF(OR(Q143="NS",CNGE_2025_M1_Secc5_Sub5!$T$71="NS"),0,IF(AND(Q143="NA",CNGE_2025_M1_Secc5_Sub5!$T$71="NA"),0,IF(Q143&lt;=SUM(CNGE_2025_M1_Secc5_Sub5!$T$71),0,1)))</f>
        <v>0</v>
      </c>
      <c r="BC143" s="625">
        <f>IF(OR(S143="NS",CNGE_2025_M1_Secc5_Sub5!$T$72="NS"),0,IF(AND(S143="NA",CNGE_2025_M1_Secc5_Sub5!$T$72="NA"),0,IF(S143&lt;=SUM(CNGE_2025_M1_Secc5_Sub5!$T$72),0,1)))</f>
        <v>0</v>
      </c>
      <c r="BD143" s="439">
        <f>IF(OR(U143="NS",CNGE_2025_M1_Secc5_Sub5!$T$73="NS"),0,IF(AND(U143="NA",CNGE_2025_M1_Secc5_Sub5!$T$73="NA"),0,IF(U143&lt;=SUM(CNGE_2025_M1_Secc5_Sub5!$T$73),0,1)))</f>
        <v>0</v>
      </c>
      <c r="BE143" s="625">
        <f>IF(OR(W143="NS",CNGE_2025_M1_Secc5_Sub5!$T$74="NS"),0,IF(AND(W143="NA",CNGE_2025_M1_Secc5_Sub5!$T$74="NA"),0,IF(W143&lt;=SUM(CNGE_2025_M1_Secc5_Sub5!$T$74),0,1)))</f>
        <v>0</v>
      </c>
      <c r="BF143" s="439">
        <f>IF(OR(Y143="NS",CNGE_2025_M1_Secc5_Sub5!$T$75="NS"),0,IF(AND(Y143="NA",CNGE_2025_M1_Secc5_Sub5!$T$75="NA"),0,IF(Y143&lt;=SUM(CNGE_2025_M1_Secc5_Sub5!$T$75),0,1)))</f>
        <v>0</v>
      </c>
      <c r="BG143" s="625">
        <f>IF(OR(AA143="NS",CNGE_2025_M1_Secc5_Sub5!$T$76="NS"),0,IF(AND(AA143="NA",CNGE_2025_M1_Secc5_Sub5!$T$76="NA"),0,IF(AA143&lt;=SUM(CNGE_2025_M1_Secc5_Sub5!$T$76),0,1)))</f>
        <v>0</v>
      </c>
      <c r="BH143" s="439">
        <f>IF(OR(AC143="NS",CNGE_2025_M1_Secc5_Sub5!$T$77="NS"),0,IF(AND(AC143="NA",CNGE_2025_M1_Secc5_Sub5!$T$77="NA"),0,IF(AC143&lt;=SUM(CNGE_2025_M1_Secc5_Sub5!$T$77),0,1)))</f>
        <v>0</v>
      </c>
      <c r="BI143" s="293">
        <f t="shared" si="8"/>
        <v>0</v>
      </c>
      <c r="BJ143" s="294" t="str">
        <f>IF(BI143=0,"",
IF(SUM($BI$26:BI143)=1,BK143,
IF($BI$146&gt;SUM($BI$26:BI143),_xlfn.CONCAT(", ",BK143),
IF($BI$146=SUM($BI$26:BI143),_xlfn.CONCAT(" y ",BK143)))))</f>
        <v/>
      </c>
      <c r="BK143" s="89" t="s">
        <v>5320</v>
      </c>
      <c r="BS143" s="807">
        <f>IF(OR(R143="NS",CNGE_2025_M1_Secc5_Sub5!$T$85="NS"),0,IF(AND(R143="NA",CNGE_2025_M1_Secc5_Sub5!$T$85="NA"),0,IF(R143&lt;=SUM(CNGE_2025_M1_Secc5_Sub5!$T$85),0,1)))</f>
        <v>0</v>
      </c>
      <c r="BT143" s="492">
        <f>IF(OR(T143="NS",CNGE_2025_M1_Secc5_Sub5!$T$86="NS"),0,IF(AND(T143="NA",CNGE_2025_M1_Secc5_Sub5!$T$86="NA"),0,IF(T143&lt;=SUM(CNGE_2025_M1_Secc5_Sub5!$T$86),0,1)))</f>
        <v>0</v>
      </c>
      <c r="BU143" s="807">
        <f>IF(OR(V143="NS",CNGE_2025_M1_Secc5_Sub5!$T$87="NS"),0,IF(AND(V143="NA",CNGE_2025_M1_Secc5_Sub5!$T$87="NA"),0,IF(V143&lt;=SUM(CNGE_2025_M1_Secc5_Sub5!$T$87),0,1)))</f>
        <v>0</v>
      </c>
      <c r="BV143" s="492">
        <f>IF(OR(X143="NS",CNGE_2025_M1_Secc5_Sub5!$T$88="NS"),0,IF(AND(X143="NA",CNGE_2025_M1_Secc5_Sub5!$T$88="NA"),0,IF(X143&lt;=SUM(CNGE_2025_M1_Secc5_Sub5!$T$88),0,1)))</f>
        <v>0</v>
      </c>
      <c r="BW143" s="807">
        <f>IF(OR(Z143="NS",CNGE_2025_M1_Secc5_Sub5!$T$89="NS"),0,IF(AND(Z143="NA",CNGE_2025_M1_Secc5_Sub5!$T$89="NA"),0,IF(Z143&lt;=SUM(CNGE_2025_M1_Secc5_Sub5!$T$89),0,1)))</f>
        <v>0</v>
      </c>
      <c r="BX143" s="492">
        <f>IF(OR(AB143="NS",CNGE_2025_M1_Secc5_Sub5!$T$90="NS"),0,IF(AND(AB143="NA",CNGE_2025_M1_Secc5_Sub5!$T$90="NA"),0,IF(AB143&lt;=SUM(CNGE_2025_M1_Secc5_Sub5!$T$90),0,1)))</f>
        <v>0</v>
      </c>
      <c r="BY143" s="807">
        <f>IF(OR(AD143="NS",CNGE_2025_M1_Secc5_Sub5!$T$91="NS"),0,IF(AND(AD143="NA",CNGE_2025_M1_Secc5_Sub5!$T$91="NA"),0,IF(AD143&lt;=SUM(CNGE_2025_M1_Secc5_Sub5!$T$91),0,1)))</f>
        <v>0</v>
      </c>
      <c r="BZ143" s="293">
        <f t="shared" si="9"/>
        <v>0</v>
      </c>
      <c r="CA143" s="294" t="str">
        <f>IF(BZ143=0,"",
IF(SUM($BZ$26:BZ143)=1,CB143,
IF($BZ$146&gt;SUM($BZ$26:BZ143),_xlfn.CONCAT(", ",CB143),
IF($BZ$146=SUM($BZ$26:BZ143),_xlfn.CONCAT(" y ",CB143)))))</f>
        <v/>
      </c>
      <c r="CB143" s="89" t="s">
        <v>5320</v>
      </c>
    </row>
    <row r="144" spans="1:80" ht="15" customHeight="1">
      <c r="A144" s="133"/>
      <c r="C144" s="61" t="s">
        <v>5321</v>
      </c>
      <c r="D144" s="1125" t="str">
        <f>IF(CNGE_2025_M1_Secc5_Sub1!$D149="","",CNGE_2025_M1_Secc5_Sub1!$D149)</f>
        <v/>
      </c>
      <c r="E144" s="889"/>
      <c r="F144" s="889"/>
      <c r="G144" s="889"/>
      <c r="H144" s="889"/>
      <c r="I144" s="889"/>
      <c r="J144" s="889"/>
      <c r="K144" s="889"/>
      <c r="L144" s="889"/>
      <c r="M144" s="889"/>
      <c r="N144" s="890"/>
      <c r="O144" s="992"/>
      <c r="P144" s="885"/>
      <c r="Q144" s="813"/>
      <c r="R144" s="813"/>
      <c r="S144" s="813"/>
      <c r="T144" s="813"/>
      <c r="U144" s="813"/>
      <c r="V144" s="813"/>
      <c r="W144" s="813"/>
      <c r="X144" s="813"/>
      <c r="Y144" s="813"/>
      <c r="Z144" s="813"/>
      <c r="AA144" s="813"/>
      <c r="AB144" s="813"/>
      <c r="AC144" s="813"/>
      <c r="AD144" s="813"/>
      <c r="AI144" s="767">
        <f t="shared" si="5"/>
        <v>0</v>
      </c>
      <c r="AJ144" s="793">
        <f>IF(AND(COUNTBLANK(D144)=0,CNGE_2025_M1_Secc5_Sub5!$P$71&lt;&gt;"",CNGE_2025_M1_Secc5_Sub5!$P$71&lt;&gt;1,COUNTA(Q144:R144)=0),0,IF(AND(COUNTBLANK(D144)=0,CNGE_2025_M1_Secc5_Sub5!$P$71&lt;&gt;"",CNGE_2025_M1_Secc5_Sub5!$P$71=1,COUNTA(Q144:R144)=2),0,IF(AND(COUNTBLANK(D144)=1,COUNTA(Q144:R144)=0),0,1)))</f>
        <v>0</v>
      </c>
      <c r="AK144" s="795">
        <f>IF(AND(COUNTBLANK(D144)=0,CNGE_2025_M1_Secc5_Sub5!$P$72&lt;&gt;"",CNGE_2025_M1_Secc5_Sub5!$P$72&lt;&gt;1,COUNTA(S144:T144)=0),0,IF(AND(COUNTBLANK(D144)=0,CNGE_2025_M1_Secc5_Sub5!$P$72&lt;&gt;"",CNGE_2025_M1_Secc5_Sub5!$P$72=1,COUNTA(S144:T144)=2),0,IF(AND(COUNTBLANK(D144)=1,COUNTA(S144:T144)=0),0,1)))</f>
        <v>0</v>
      </c>
      <c r="AL144" s="793">
        <f>IF(AND(COUNTBLANK(D144)=0,CNGE_2025_M1_Secc5_Sub5!$P$73&lt;&gt;"",CNGE_2025_M1_Secc5_Sub5!$P$73&lt;&gt;1,COUNTA(U144:V144)=0),0,IF(AND(COUNTBLANK(D144)=0,CNGE_2025_M1_Secc5_Sub5!$P$73&lt;&gt;"",CNGE_2025_M1_Secc5_Sub5!$P$73=1,COUNTA(U144:V144)=2),0,IF(AND(COUNTBLANK(D144)=1,COUNTA(U144:V144)=0),0,1)))</f>
        <v>0</v>
      </c>
      <c r="AM144" s="795">
        <f>IF(AND(COUNTBLANK(D144)=0,CNGE_2025_M1_Secc5_Sub5!$P$74&lt;&gt;"",CNGE_2025_M1_Secc5_Sub5!$P$74&lt;&gt;1,COUNTA(W144:X144)=0),0,IF(AND(COUNTBLANK(D144)=0,CNGE_2025_M1_Secc5_Sub5!$P$74&lt;&gt;"",CNGE_2025_M1_Secc5_Sub5!$P$74=1,COUNTA(W144:X144)=2),0,IF(AND(COUNTBLANK(D144)=1,COUNTA(W144:X144)=0),0,1)))</f>
        <v>0</v>
      </c>
      <c r="AN144" s="793">
        <f>IF(AND(COUNTBLANK(D144)=0,CNGE_2025_M1_Secc5_Sub5!$P$75&lt;&gt;"",CNGE_2025_M1_Secc5_Sub5!$P$75&lt;&gt;1,COUNTA(Y144:Z144)=0),0,IF(AND(COUNTBLANK(D144)=0,CNGE_2025_M1_Secc5_Sub5!$P$75&lt;&gt;"",CNGE_2025_M1_Secc5_Sub5!$P$75=1,COUNTA(Y144:Z144)=2),0,IF(AND(COUNTBLANK(D144)=1,COUNTA(Y144:Z144)=0),0,1)))</f>
        <v>0</v>
      </c>
      <c r="AO144" s="795">
        <f>IF(AND(COUNTBLANK(D144)=0,CNGE_2025_M1_Secc5_Sub5!$P$76&lt;&gt;"",CNGE_2025_M1_Secc5_Sub5!$P$76&lt;&gt;1,COUNTA(AA144:AB144)=0),0,IF(AND(COUNTBLANK(D144)=0,CNGE_2025_M1_Secc5_Sub5!$P$76&lt;&gt;"",CNGE_2025_M1_Secc5_Sub5!$P$76=1,COUNTA(AA144:AB144)=2),0,IF(AND(COUNTBLANK(D144)=1,COUNTA(AA144:AB144)=0),0,1)))</f>
        <v>0</v>
      </c>
      <c r="AP144" s="793">
        <f>IF(AND(COUNTBLANK(D144)=0,CNGE_2025_M1_Secc5_Sub5!$P$77&lt;&gt;"",CNGE_2025_M1_Secc5_Sub5!$P$77&lt;&gt;1,COUNTA(AC144:AD144)=0),0,IF(AND(COUNTBLANK(D144)=0,CNGE_2025_M1_Secc5_Sub5!$P$77&lt;&gt;"",CNGE_2025_M1_Secc5_Sub5!$P$77=1,COUNTA(AC144:AD144)=2),0,IF(AND(COUNTBLANK(D144)=1,COUNTA(AC144:AD144)=0),0,1)))</f>
        <v>0</v>
      </c>
      <c r="AQ144" s="723">
        <f t="shared" si="6"/>
        <v>0</v>
      </c>
      <c r="AR144" s="293">
        <f t="shared" si="7"/>
        <v>0</v>
      </c>
      <c r="AS144" s="294" t="str">
        <f>IF(AR144=0,"",
IF(SUM($AR$26:AR144)=1,AT144,
IF($AR$146&gt;SUM($AR$26:AR144),_xlfn.CONCAT(", ",AT144),
IF($AR$146=SUM($AR$26:AR144),_xlfn.CONCAT(" y ",AT144)))))</f>
        <v/>
      </c>
      <c r="AT144" s="89" t="s">
        <v>5322</v>
      </c>
      <c r="BB144" s="439">
        <f>IF(OR(Q144="NS",CNGE_2025_M1_Secc5_Sub5!$T$71="NS"),0,IF(AND(Q144="NA",CNGE_2025_M1_Secc5_Sub5!$T$71="NA"),0,IF(Q144&lt;=SUM(CNGE_2025_M1_Secc5_Sub5!$T$71),0,1)))</f>
        <v>0</v>
      </c>
      <c r="BC144" s="625">
        <f>IF(OR(S144="NS",CNGE_2025_M1_Secc5_Sub5!$T$72="NS"),0,IF(AND(S144="NA",CNGE_2025_M1_Secc5_Sub5!$T$72="NA"),0,IF(S144&lt;=SUM(CNGE_2025_M1_Secc5_Sub5!$T$72),0,1)))</f>
        <v>0</v>
      </c>
      <c r="BD144" s="439">
        <f>IF(OR(U144="NS",CNGE_2025_M1_Secc5_Sub5!$T$73="NS"),0,IF(AND(U144="NA",CNGE_2025_M1_Secc5_Sub5!$T$73="NA"),0,IF(U144&lt;=SUM(CNGE_2025_M1_Secc5_Sub5!$T$73),0,1)))</f>
        <v>0</v>
      </c>
      <c r="BE144" s="625">
        <f>IF(OR(W144="NS",CNGE_2025_M1_Secc5_Sub5!$T$74="NS"),0,IF(AND(W144="NA",CNGE_2025_M1_Secc5_Sub5!$T$74="NA"),0,IF(W144&lt;=SUM(CNGE_2025_M1_Secc5_Sub5!$T$74),0,1)))</f>
        <v>0</v>
      </c>
      <c r="BF144" s="439">
        <f>IF(OR(Y144="NS",CNGE_2025_M1_Secc5_Sub5!$T$75="NS"),0,IF(AND(Y144="NA",CNGE_2025_M1_Secc5_Sub5!$T$75="NA"),0,IF(Y144&lt;=SUM(CNGE_2025_M1_Secc5_Sub5!$T$75),0,1)))</f>
        <v>0</v>
      </c>
      <c r="BG144" s="625">
        <f>IF(OR(AA144="NS",CNGE_2025_M1_Secc5_Sub5!$T$76="NS"),0,IF(AND(AA144="NA",CNGE_2025_M1_Secc5_Sub5!$T$76="NA"),0,IF(AA144&lt;=SUM(CNGE_2025_M1_Secc5_Sub5!$T$76),0,1)))</f>
        <v>0</v>
      </c>
      <c r="BH144" s="439">
        <f>IF(OR(AC144="NS",CNGE_2025_M1_Secc5_Sub5!$T$77="NS"),0,IF(AND(AC144="NA",CNGE_2025_M1_Secc5_Sub5!$T$77="NA"),0,IF(AC144&lt;=SUM(CNGE_2025_M1_Secc5_Sub5!$T$77),0,1)))</f>
        <v>0</v>
      </c>
      <c r="BI144" s="293">
        <f t="shared" si="8"/>
        <v>0</v>
      </c>
      <c r="BJ144" s="294" t="str">
        <f>IF(BI144=0,"",
IF(SUM($BI$26:BI144)=1,BK144,
IF($BI$146&gt;SUM($BI$26:BI144),_xlfn.CONCAT(", ",BK144),
IF($BI$146=SUM($BI$26:BI144),_xlfn.CONCAT(" y ",BK144)))))</f>
        <v/>
      </c>
      <c r="BK144" s="89" t="s">
        <v>5322</v>
      </c>
      <c r="BS144" s="807">
        <f>IF(OR(R144="NS",CNGE_2025_M1_Secc5_Sub5!$T$85="NS"),0,IF(AND(R144="NA",CNGE_2025_M1_Secc5_Sub5!$T$85="NA"),0,IF(R144&lt;=SUM(CNGE_2025_M1_Secc5_Sub5!$T$85),0,1)))</f>
        <v>0</v>
      </c>
      <c r="BT144" s="492">
        <f>IF(OR(T144="NS",CNGE_2025_M1_Secc5_Sub5!$T$86="NS"),0,IF(AND(T144="NA",CNGE_2025_M1_Secc5_Sub5!$T$86="NA"),0,IF(T144&lt;=SUM(CNGE_2025_M1_Secc5_Sub5!$T$86),0,1)))</f>
        <v>0</v>
      </c>
      <c r="BU144" s="807">
        <f>IF(OR(V144="NS",CNGE_2025_M1_Secc5_Sub5!$T$87="NS"),0,IF(AND(V144="NA",CNGE_2025_M1_Secc5_Sub5!$T$87="NA"),0,IF(V144&lt;=SUM(CNGE_2025_M1_Secc5_Sub5!$T$87),0,1)))</f>
        <v>0</v>
      </c>
      <c r="BV144" s="492">
        <f>IF(OR(X144="NS",CNGE_2025_M1_Secc5_Sub5!$T$88="NS"),0,IF(AND(X144="NA",CNGE_2025_M1_Secc5_Sub5!$T$88="NA"),0,IF(X144&lt;=SUM(CNGE_2025_M1_Secc5_Sub5!$T$88),0,1)))</f>
        <v>0</v>
      </c>
      <c r="BW144" s="807">
        <f>IF(OR(Z144="NS",CNGE_2025_M1_Secc5_Sub5!$T$89="NS"),0,IF(AND(Z144="NA",CNGE_2025_M1_Secc5_Sub5!$T$89="NA"),0,IF(Z144&lt;=SUM(CNGE_2025_M1_Secc5_Sub5!$T$89),0,1)))</f>
        <v>0</v>
      </c>
      <c r="BX144" s="492">
        <f>IF(OR(AB144="NS",CNGE_2025_M1_Secc5_Sub5!$T$90="NS"),0,IF(AND(AB144="NA",CNGE_2025_M1_Secc5_Sub5!$T$90="NA"),0,IF(AB144&lt;=SUM(CNGE_2025_M1_Secc5_Sub5!$T$90),0,1)))</f>
        <v>0</v>
      </c>
      <c r="BY144" s="807">
        <f>IF(OR(AD144="NS",CNGE_2025_M1_Secc5_Sub5!$T$91="NS"),0,IF(AND(AD144="NA",CNGE_2025_M1_Secc5_Sub5!$T$91="NA"),0,IF(AD144&lt;=SUM(CNGE_2025_M1_Secc5_Sub5!$T$91),0,1)))</f>
        <v>0</v>
      </c>
      <c r="BZ144" s="293">
        <f t="shared" si="9"/>
        <v>0</v>
      </c>
      <c r="CA144" s="294" t="str">
        <f>IF(BZ144=0,"",
IF(SUM($BZ$26:BZ144)=1,CB144,
IF($BZ$146&gt;SUM($BZ$26:BZ144),_xlfn.CONCAT(", ",CB144),
IF($BZ$146=SUM($BZ$26:BZ144),_xlfn.CONCAT(" y ",CB144)))))</f>
        <v/>
      </c>
      <c r="CB144" s="89" t="s">
        <v>5322</v>
      </c>
    </row>
    <row r="145" spans="1:80" ht="15" customHeight="1">
      <c r="A145" s="133"/>
      <c r="C145" s="61" t="s">
        <v>5323</v>
      </c>
      <c r="D145" s="1125" t="str">
        <f>IF(CNGE_2025_M1_Secc5_Sub1!$D150="","",CNGE_2025_M1_Secc5_Sub1!$D150)</f>
        <v/>
      </c>
      <c r="E145" s="889"/>
      <c r="F145" s="889"/>
      <c r="G145" s="889"/>
      <c r="H145" s="889"/>
      <c r="I145" s="889"/>
      <c r="J145" s="889"/>
      <c r="K145" s="889"/>
      <c r="L145" s="889"/>
      <c r="M145" s="889"/>
      <c r="N145" s="890"/>
      <c r="O145" s="992"/>
      <c r="P145" s="885"/>
      <c r="Q145" s="813"/>
      <c r="R145" s="813"/>
      <c r="S145" s="813"/>
      <c r="T145" s="813"/>
      <c r="U145" s="813"/>
      <c r="V145" s="813"/>
      <c r="W145" s="813"/>
      <c r="X145" s="813"/>
      <c r="Y145" s="813"/>
      <c r="Z145" s="813"/>
      <c r="AA145" s="813"/>
      <c r="AB145" s="813"/>
      <c r="AC145" s="813"/>
      <c r="AD145" s="813"/>
      <c r="AI145" s="767">
        <f t="shared" si="5"/>
        <v>0</v>
      </c>
      <c r="AJ145" s="793">
        <f>IF(AND(COUNTBLANK(D145)=0,CNGE_2025_M1_Secc5_Sub5!$P$71&lt;&gt;"",CNGE_2025_M1_Secc5_Sub5!$P$71&lt;&gt;1,COUNTA(Q145:R145)=0),0,IF(AND(COUNTBLANK(D145)=0,CNGE_2025_M1_Secc5_Sub5!$P$71&lt;&gt;"",CNGE_2025_M1_Secc5_Sub5!$P$71=1,COUNTA(Q145:R145)=2),0,IF(AND(COUNTBLANK(D145)=1,COUNTA(Q145:R145)=0),0,1)))</f>
        <v>0</v>
      </c>
      <c r="AK145" s="795">
        <f>IF(AND(COUNTBLANK(D145)=0,CNGE_2025_M1_Secc5_Sub5!$P$72&lt;&gt;"",CNGE_2025_M1_Secc5_Sub5!$P$72&lt;&gt;1,COUNTA(S145:T145)=0),0,IF(AND(COUNTBLANK(D145)=0,CNGE_2025_M1_Secc5_Sub5!$P$72&lt;&gt;"",CNGE_2025_M1_Secc5_Sub5!$P$72=1,COUNTA(S145:T145)=2),0,IF(AND(COUNTBLANK(D145)=1,COUNTA(S145:T145)=0),0,1)))</f>
        <v>0</v>
      </c>
      <c r="AL145" s="793">
        <f>IF(AND(COUNTBLANK(D145)=0,CNGE_2025_M1_Secc5_Sub5!$P$73&lt;&gt;"",CNGE_2025_M1_Secc5_Sub5!$P$73&lt;&gt;1,COUNTA(U145:V145)=0),0,IF(AND(COUNTBLANK(D145)=0,CNGE_2025_M1_Secc5_Sub5!$P$73&lt;&gt;"",CNGE_2025_M1_Secc5_Sub5!$P$73=1,COUNTA(U145:V145)=2),0,IF(AND(COUNTBLANK(D145)=1,COUNTA(U145:V145)=0),0,1)))</f>
        <v>0</v>
      </c>
      <c r="AM145" s="795">
        <f>IF(AND(COUNTBLANK(D145)=0,CNGE_2025_M1_Secc5_Sub5!$P$74&lt;&gt;"",CNGE_2025_M1_Secc5_Sub5!$P$74&lt;&gt;1,COUNTA(W145:X145)=0),0,IF(AND(COUNTBLANK(D145)=0,CNGE_2025_M1_Secc5_Sub5!$P$74&lt;&gt;"",CNGE_2025_M1_Secc5_Sub5!$P$74=1,COUNTA(W145:X145)=2),0,IF(AND(COUNTBLANK(D145)=1,COUNTA(W145:X145)=0),0,1)))</f>
        <v>0</v>
      </c>
      <c r="AN145" s="793">
        <f>IF(AND(COUNTBLANK(D145)=0,CNGE_2025_M1_Secc5_Sub5!$P$75&lt;&gt;"",CNGE_2025_M1_Secc5_Sub5!$P$75&lt;&gt;1,COUNTA(Y145:Z145)=0),0,IF(AND(COUNTBLANK(D145)=0,CNGE_2025_M1_Secc5_Sub5!$P$75&lt;&gt;"",CNGE_2025_M1_Secc5_Sub5!$P$75=1,COUNTA(Y145:Z145)=2),0,IF(AND(COUNTBLANK(D145)=1,COUNTA(Y145:Z145)=0),0,1)))</f>
        <v>0</v>
      </c>
      <c r="AO145" s="795">
        <f>IF(AND(COUNTBLANK(D145)=0,CNGE_2025_M1_Secc5_Sub5!$P$76&lt;&gt;"",CNGE_2025_M1_Secc5_Sub5!$P$76&lt;&gt;1,COUNTA(AA145:AB145)=0),0,IF(AND(COUNTBLANK(D145)=0,CNGE_2025_M1_Secc5_Sub5!$P$76&lt;&gt;"",CNGE_2025_M1_Secc5_Sub5!$P$76=1,COUNTA(AA145:AB145)=2),0,IF(AND(COUNTBLANK(D145)=1,COUNTA(AA145:AB145)=0),0,1)))</f>
        <v>0</v>
      </c>
      <c r="AP145" s="793">
        <f>IF(AND(COUNTBLANK(D145)=0,CNGE_2025_M1_Secc5_Sub5!$P$77&lt;&gt;"",CNGE_2025_M1_Secc5_Sub5!$P$77&lt;&gt;1,COUNTA(AC145:AD145)=0),0,IF(AND(COUNTBLANK(D145)=0,CNGE_2025_M1_Secc5_Sub5!$P$77&lt;&gt;"",CNGE_2025_M1_Secc5_Sub5!$P$77=1,COUNTA(AC145:AD145)=2),0,IF(AND(COUNTBLANK(D145)=1,COUNTA(AC145:AD145)=0),0,1)))</f>
        <v>0</v>
      </c>
      <c r="AQ145" s="723">
        <f t="shared" si="6"/>
        <v>0</v>
      </c>
      <c r="AR145" s="293">
        <f t="shared" si="7"/>
        <v>0</v>
      </c>
      <c r="AS145" s="294" t="str">
        <f>IF(AR145=0,"",
IF(SUM($AR$26:AR145)=1,AT145,
IF($AR$146&gt;SUM($AR$26:AR145),_xlfn.CONCAT(", ",AT145),
IF($AR$146=SUM($AR$26:AR145),_xlfn.CONCAT(" y ",AT145)))))</f>
        <v/>
      </c>
      <c r="AT145" s="89" t="s">
        <v>5324</v>
      </c>
      <c r="BB145" s="439">
        <f>IF(OR(Q145="NS",CNGE_2025_M1_Secc5_Sub5!$T$71="NS"),0,IF(AND(Q145="NA",CNGE_2025_M1_Secc5_Sub5!$T$71="NA"),0,IF(Q145&lt;=SUM(CNGE_2025_M1_Secc5_Sub5!$T$71),0,1)))</f>
        <v>0</v>
      </c>
      <c r="BC145" s="625">
        <f>IF(OR(S145="NS",CNGE_2025_M1_Secc5_Sub5!$T$72="NS"),0,IF(AND(S145="NA",CNGE_2025_M1_Secc5_Sub5!$T$72="NA"),0,IF(S145&lt;=SUM(CNGE_2025_M1_Secc5_Sub5!$T$72),0,1)))</f>
        <v>0</v>
      </c>
      <c r="BD145" s="439">
        <f>IF(OR(U145="NS",CNGE_2025_M1_Secc5_Sub5!$T$73="NS"),0,IF(AND(U145="NA",CNGE_2025_M1_Secc5_Sub5!$T$73="NA"),0,IF(U145&lt;=SUM(CNGE_2025_M1_Secc5_Sub5!$T$73),0,1)))</f>
        <v>0</v>
      </c>
      <c r="BE145" s="625">
        <f>IF(OR(W145="NS",CNGE_2025_M1_Secc5_Sub5!$T$74="NS"),0,IF(AND(W145="NA",CNGE_2025_M1_Secc5_Sub5!$T$74="NA"),0,IF(W145&lt;=SUM(CNGE_2025_M1_Secc5_Sub5!$T$74),0,1)))</f>
        <v>0</v>
      </c>
      <c r="BF145" s="439">
        <f>IF(OR(Y145="NS",CNGE_2025_M1_Secc5_Sub5!$T$75="NS"),0,IF(AND(Y145="NA",CNGE_2025_M1_Secc5_Sub5!$T$75="NA"),0,IF(Y145&lt;=SUM(CNGE_2025_M1_Secc5_Sub5!$T$75),0,1)))</f>
        <v>0</v>
      </c>
      <c r="BG145" s="625">
        <f>IF(OR(AA145="NS",CNGE_2025_M1_Secc5_Sub5!$T$76="NS"),0,IF(AND(AA145="NA",CNGE_2025_M1_Secc5_Sub5!$T$76="NA"),0,IF(AA145&lt;=SUM(CNGE_2025_M1_Secc5_Sub5!$T$76),0,1)))</f>
        <v>0</v>
      </c>
      <c r="BH145" s="439">
        <f>IF(OR(AC145="NS",CNGE_2025_M1_Secc5_Sub5!$T$77="NS"),0,IF(AND(AC145="NA",CNGE_2025_M1_Secc5_Sub5!$T$77="NA"),0,IF(AC145&lt;=SUM(CNGE_2025_M1_Secc5_Sub5!$T$77),0,1)))</f>
        <v>0</v>
      </c>
      <c r="BI145" s="293">
        <f>IF(SUM(BB145:BH145)=0,0,1)</f>
        <v>0</v>
      </c>
      <c r="BJ145" s="294" t="str">
        <f>IF(BI145=0,"",
IF(SUM($BI$26:BI145)=1,BK145,
IF($BI$146&gt;SUM($BI$26:BI145),_xlfn.CONCAT(", ",BK145),
IF($BI$146=SUM($BI$26:BI145),_xlfn.CONCAT(" y ",BK145)))))</f>
        <v/>
      </c>
      <c r="BK145" s="89" t="s">
        <v>5324</v>
      </c>
      <c r="BS145" s="807">
        <f>IF(OR(R145="NS",CNGE_2025_M1_Secc5_Sub5!$T$85="NS"),0,IF(AND(R145="NA",CNGE_2025_M1_Secc5_Sub5!$T$85="NA"),0,IF(R145&lt;=SUM(CNGE_2025_M1_Secc5_Sub5!$T$85),0,1)))</f>
        <v>0</v>
      </c>
      <c r="BT145" s="492">
        <f>IF(OR(T145="NS",CNGE_2025_M1_Secc5_Sub5!$T$86="NS"),0,IF(AND(T145="NA",CNGE_2025_M1_Secc5_Sub5!$T$86="NA"),0,IF(T145&lt;=SUM(CNGE_2025_M1_Secc5_Sub5!$T$86),0,1)))</f>
        <v>0</v>
      </c>
      <c r="BU145" s="807">
        <f>IF(OR(V145="NS",CNGE_2025_M1_Secc5_Sub5!$T$87="NS"),0,IF(AND(V145="NA",CNGE_2025_M1_Secc5_Sub5!$T$87="NA"),0,IF(V145&lt;=SUM(CNGE_2025_M1_Secc5_Sub5!$T$87),0,1)))</f>
        <v>0</v>
      </c>
      <c r="BV145" s="492">
        <f>IF(OR(X145="NS",CNGE_2025_M1_Secc5_Sub5!$T$88="NS"),0,IF(AND(X145="NA",CNGE_2025_M1_Secc5_Sub5!$T$88="NA"),0,IF(X145&lt;=SUM(CNGE_2025_M1_Secc5_Sub5!$T$88),0,1)))</f>
        <v>0</v>
      </c>
      <c r="BW145" s="807">
        <f>IF(OR(Z145="NS",CNGE_2025_M1_Secc5_Sub5!$T$89="NS"),0,IF(AND(Z145="NA",CNGE_2025_M1_Secc5_Sub5!$T$89="NA"),0,IF(Z145&lt;=SUM(CNGE_2025_M1_Secc5_Sub5!$T$89),0,1)))</f>
        <v>0</v>
      </c>
      <c r="BX145" s="492">
        <f>IF(OR(AB145="NS",CNGE_2025_M1_Secc5_Sub5!$T$90="NS"),0,IF(AND(AB145="NA",CNGE_2025_M1_Secc5_Sub5!$T$90="NA"),0,IF(AB145&lt;=SUM(CNGE_2025_M1_Secc5_Sub5!$T$90),0,1)))</f>
        <v>0</v>
      </c>
      <c r="BY145" s="807">
        <f>IF(OR(AD145="NS",CNGE_2025_M1_Secc5_Sub5!$T$91="NS"),0,IF(AND(AD145="NA",CNGE_2025_M1_Secc5_Sub5!$T$91="NA"),0,IF(AD145&lt;=SUM(CNGE_2025_M1_Secc5_Sub5!$T$91),0,1)))</f>
        <v>0</v>
      </c>
      <c r="BZ145" s="293">
        <f t="shared" si="9"/>
        <v>0</v>
      </c>
      <c r="CA145" s="294" t="str">
        <f>IF(BZ145=0,"",
IF(SUM($BZ$26:BZ145)=1,CB145,
IF($BZ$146&gt;SUM($BZ$26:BZ145),_xlfn.CONCAT(", ",CB145),
IF($BZ$146=SUM($BZ$26:BZ145),_xlfn.CONCAT(" y ",CB145)))))</f>
        <v/>
      </c>
      <c r="CB145" s="89" t="s">
        <v>5324</v>
      </c>
    </row>
    <row r="146" spans="1:80" ht="15" customHeight="1">
      <c r="A146" s="133"/>
      <c r="C146" s="118"/>
      <c r="D146" s="102"/>
      <c r="E146" s="102"/>
      <c r="F146" s="102"/>
      <c r="G146" s="102"/>
      <c r="H146" s="102"/>
      <c r="I146" s="102"/>
      <c r="J146" s="102"/>
      <c r="K146" s="102"/>
      <c r="L146" s="65"/>
      <c r="M146" s="35"/>
      <c r="N146" s="65"/>
      <c r="O146" s="266"/>
      <c r="P146" s="65" t="s">
        <v>5571</v>
      </c>
      <c r="Q146" s="83">
        <f t="shared" ref="Q146:AD146" si="10">IF(AND(SUM(Q26:Q145)=0,COUNTIF(Q26:Q145,"NS")&gt;0),"NS",IF(AND(SUM(Q26:Q145)=0,COUNTIF(Q26:Q145,0)&gt;0),0,IF(AND(SUM(Q26:Q145)=0,COUNTIF(Q26:Q145,"NA")&gt;0),"NA",SUM(Q26:Q145))))</f>
        <v>0</v>
      </c>
      <c r="R146" s="83">
        <f t="shared" si="10"/>
        <v>0</v>
      </c>
      <c r="S146" s="83">
        <f t="shared" si="10"/>
        <v>0</v>
      </c>
      <c r="T146" s="83">
        <f t="shared" si="10"/>
        <v>0</v>
      </c>
      <c r="U146" s="83">
        <f t="shared" si="10"/>
        <v>0</v>
      </c>
      <c r="V146" s="83">
        <f t="shared" si="10"/>
        <v>0</v>
      </c>
      <c r="W146" s="83">
        <f t="shared" si="10"/>
        <v>0</v>
      </c>
      <c r="X146" s="83">
        <f t="shared" si="10"/>
        <v>0</v>
      </c>
      <c r="Y146" s="83">
        <f t="shared" si="10"/>
        <v>0</v>
      </c>
      <c r="Z146" s="83">
        <f t="shared" si="10"/>
        <v>0</v>
      </c>
      <c r="AA146" s="83">
        <f t="shared" si="10"/>
        <v>0</v>
      </c>
      <c r="AB146" s="83">
        <f t="shared" si="10"/>
        <v>0</v>
      </c>
      <c r="AC146" s="83">
        <f t="shared" si="10"/>
        <v>0</v>
      </c>
      <c r="AD146" s="83">
        <f t="shared" si="10"/>
        <v>0</v>
      </c>
      <c r="AI146" s="766">
        <f>SUM(AH26:AH32,AI26:AI145)</f>
        <v>0</v>
      </c>
      <c r="AR146" s="296">
        <f>SUM(AR26:AR145)</f>
        <v>0</v>
      </c>
      <c r="AS146" s="296" t="str">
        <f>IF(AR146=0,"",_xlfn.CONCAT(AS26:AS145))</f>
        <v/>
      </c>
      <c r="AT146" s="379" t="str">
        <f>IF(AR146=0,"",
IF(AR146&gt;10,"Favor de ingresar toda la información requerida en la pregunta",
IF(AR146=1,_xlfn.CONCAT("Favor de revisar la información capturada en el numeral: ",AS146),_xlfn.CONCAT("Favor de revisar la información capturada en los numerales: ",AS146))))</f>
        <v/>
      </c>
      <c r="BH146" s="801">
        <f>SUM(BB26:BH145)</f>
        <v>0</v>
      </c>
      <c r="BI146" s="372">
        <f>SUM(BI26:BI145)</f>
        <v>0</v>
      </c>
      <c r="BJ146" s="296" t="str">
        <f>IF(BI146=0,"",_xlfn.CONCAT(BJ26:BJ145))</f>
        <v/>
      </c>
      <c r="BK146" s="379" t="str">
        <f>IF(BI146=0,"",
IF(BI146=1,_xlfn.CONCAT("Alerta: debe de proporcionar una justificación de acuerdo a lo establecido en la instrucción 5 en el numeral:",BJ146),_xlfn.CONCAT("Alerta: debe de proporcionar una justificación de acuerdo a lo establecido en la instrucción 5 en los numerales:",BJ146)))</f>
        <v/>
      </c>
      <c r="BY146" s="809">
        <f>SUM(BS26:BY145)</f>
        <v>0</v>
      </c>
      <c r="BZ146" s="372">
        <f>SUM(BZ26:BZ145)</f>
        <v>0</v>
      </c>
      <c r="CA146" s="296" t="str">
        <f>IF(BZ146=0,"",_xlfn.CONCAT(CA26:CA145))</f>
        <v/>
      </c>
      <c r="CB146" s="379" t="str">
        <f>IF(BZ146=0,"",
IF(BZ146=1,_xlfn.CONCAT("Alerta: debe de proporcionar una justificación de acuerdo a lo establecido en la instrucción 7 en el numeral:",CA146),_xlfn.CONCAT("Alerta: debe de proporcionar una justificación de acuerdo a lo establecido en la instrucción 7 en los numerales:",CA146)))</f>
        <v/>
      </c>
    </row>
    <row r="147" spans="1:80" ht="15" customHeight="1">
      <c r="A147" s="133"/>
      <c r="B147" s="989" t="str">
        <f>IF(AI146&gt;0,"Favor de verificar que no tenga información en celdas sombreadas","")</f>
        <v/>
      </c>
      <c r="C147" s="990"/>
      <c r="D147" s="990"/>
      <c r="E147" s="990"/>
      <c r="F147" s="990"/>
      <c r="G147" s="990"/>
      <c r="H147" s="990"/>
      <c r="I147" s="990"/>
      <c r="J147" s="990"/>
      <c r="K147" s="990"/>
      <c r="L147" s="990"/>
      <c r="M147" s="990"/>
      <c r="N147" s="990"/>
      <c r="O147" s="990"/>
      <c r="P147" s="990"/>
      <c r="Q147" s="990"/>
      <c r="R147" s="990"/>
      <c r="S147" s="990"/>
      <c r="T147" s="990"/>
      <c r="U147" s="990"/>
      <c r="V147" s="990"/>
      <c r="W147" s="990"/>
      <c r="X147" s="990"/>
      <c r="Y147" s="990"/>
      <c r="Z147" s="990"/>
      <c r="AA147" s="990"/>
      <c r="AB147" s="990"/>
      <c r="AC147" s="990"/>
      <c r="AD147" s="990"/>
    </row>
    <row r="148" spans="1:80" ht="24" customHeight="1">
      <c r="A148" s="133"/>
      <c r="B148" s="27"/>
      <c r="C148" s="999" t="s">
        <v>5325</v>
      </c>
      <c r="D148" s="866"/>
      <c r="E148" s="866"/>
      <c r="F148" s="866"/>
      <c r="G148" s="866"/>
      <c r="H148" s="866"/>
      <c r="I148" s="866"/>
      <c r="J148" s="866"/>
      <c r="K148" s="866"/>
      <c r="L148" s="866"/>
      <c r="M148" s="866"/>
      <c r="N148" s="866"/>
      <c r="O148" s="866"/>
      <c r="P148" s="866"/>
      <c r="Q148" s="866"/>
      <c r="R148" s="866"/>
      <c r="S148" s="866"/>
      <c r="T148" s="866"/>
      <c r="U148" s="866"/>
      <c r="V148" s="866"/>
      <c r="W148" s="866"/>
      <c r="X148" s="866"/>
      <c r="Y148" s="866"/>
      <c r="Z148" s="866"/>
      <c r="AA148" s="866"/>
      <c r="AB148" s="866"/>
      <c r="AC148" s="866"/>
      <c r="AD148" s="866"/>
    </row>
    <row r="149" spans="1:80" ht="60" customHeight="1">
      <c r="C149" s="1019"/>
      <c r="D149" s="884"/>
      <c r="E149" s="884"/>
      <c r="F149" s="884"/>
      <c r="G149" s="884"/>
      <c r="H149" s="884"/>
      <c r="I149" s="884"/>
      <c r="J149" s="884"/>
      <c r="K149" s="884"/>
      <c r="L149" s="884"/>
      <c r="M149" s="884"/>
      <c r="N149" s="884"/>
      <c r="O149" s="884"/>
      <c r="P149" s="884"/>
      <c r="Q149" s="884"/>
      <c r="R149" s="884"/>
      <c r="S149" s="884"/>
      <c r="T149" s="884"/>
      <c r="U149" s="884"/>
      <c r="V149" s="884"/>
      <c r="W149" s="884"/>
      <c r="X149" s="884"/>
      <c r="Y149" s="884"/>
      <c r="Z149" s="884"/>
      <c r="AA149" s="884"/>
      <c r="AB149" s="884"/>
      <c r="AC149" s="884"/>
      <c r="AD149" s="885"/>
    </row>
    <row r="150" spans="1:80" ht="15" customHeight="1">
      <c r="B150" s="988" t="str">
        <f>AT146</f>
        <v/>
      </c>
      <c r="C150" s="866"/>
      <c r="D150" s="866"/>
      <c r="E150" s="866"/>
      <c r="F150" s="866"/>
      <c r="G150" s="866"/>
      <c r="H150" s="866"/>
      <c r="I150" s="866"/>
      <c r="J150" s="866"/>
      <c r="K150" s="866"/>
      <c r="L150" s="866"/>
      <c r="M150" s="866"/>
      <c r="N150" s="866"/>
      <c r="O150" s="866"/>
      <c r="P150" s="866"/>
      <c r="Q150" s="866"/>
      <c r="R150" s="866"/>
      <c r="S150" s="866"/>
      <c r="T150" s="866"/>
      <c r="U150" s="866"/>
      <c r="V150" s="866"/>
      <c r="W150" s="866"/>
      <c r="X150" s="866"/>
      <c r="Y150" s="866"/>
      <c r="Z150" s="866"/>
      <c r="AA150" s="866"/>
      <c r="AB150" s="866"/>
      <c r="AC150" s="866"/>
      <c r="AD150" s="866"/>
    </row>
    <row r="151" spans="1:80" ht="15" customHeight="1">
      <c r="B151" s="1005" t="str">
        <f>IF(SUM(COUNTIF(O26:AD145,"NS"))&lt;&gt;0,"Alerta: debido a que cuenta con registros NS, debe proporcionar una justificación en el area de comentarios al final de la pregunta","")</f>
        <v/>
      </c>
      <c r="C151" s="866"/>
      <c r="D151" s="866"/>
      <c r="E151" s="866"/>
      <c r="F151" s="866"/>
      <c r="G151" s="866"/>
      <c r="H151" s="866"/>
      <c r="I151" s="866"/>
      <c r="J151" s="866"/>
      <c r="K151" s="866"/>
      <c r="L151" s="866"/>
      <c r="M151" s="866"/>
      <c r="N151" s="866"/>
      <c r="O151" s="866"/>
      <c r="P151" s="866"/>
      <c r="Q151" s="866"/>
      <c r="R151" s="866"/>
      <c r="S151" s="866"/>
      <c r="T151" s="866"/>
      <c r="U151" s="866"/>
      <c r="V151" s="866"/>
      <c r="W151" s="866"/>
      <c r="X151" s="866"/>
      <c r="Y151" s="866"/>
      <c r="Z151" s="866"/>
      <c r="AA151" s="866"/>
      <c r="AB151" s="866"/>
      <c r="AC151" s="866"/>
      <c r="AD151" s="866"/>
      <c r="AE151" s="866"/>
    </row>
    <row r="152" spans="1:80" ht="15" customHeight="1">
      <c r="B152" s="1039" t="str">
        <f>IF(BA27&gt;0,"Alerta: debe de proporcionar una justificación de acuerdo a lo establecido en la instrucción 4","")</f>
        <v/>
      </c>
      <c r="C152" s="1039"/>
      <c r="D152" s="1039"/>
      <c r="E152" s="1039"/>
      <c r="F152" s="1039"/>
      <c r="G152" s="1039"/>
      <c r="H152" s="1039"/>
      <c r="I152" s="1039"/>
      <c r="J152" s="1039"/>
      <c r="K152" s="1039"/>
      <c r="L152" s="1039"/>
      <c r="M152" s="1039"/>
      <c r="N152" s="1039"/>
      <c r="O152" s="1039"/>
      <c r="P152" s="1039"/>
      <c r="Q152" s="1039"/>
      <c r="R152" s="1039"/>
      <c r="S152" s="1039"/>
      <c r="T152" s="1039"/>
      <c r="U152" s="1039"/>
      <c r="V152" s="1039"/>
      <c r="W152" s="1039"/>
      <c r="X152" s="1039"/>
      <c r="Y152" s="1039"/>
      <c r="Z152" s="1039"/>
      <c r="AA152" s="1039"/>
      <c r="AB152" s="1039"/>
      <c r="AC152" s="1039"/>
      <c r="AD152" s="1039"/>
      <c r="AE152" s="1039"/>
    </row>
    <row r="153" spans="1:80" ht="15" customHeight="1">
      <c r="B153" s="1039" t="str">
        <f>BK146</f>
        <v/>
      </c>
      <c r="C153" s="1039"/>
      <c r="D153" s="1039"/>
      <c r="E153" s="1039"/>
      <c r="F153" s="1039"/>
      <c r="G153" s="1039"/>
      <c r="H153" s="1039"/>
      <c r="I153" s="1039"/>
      <c r="J153" s="1039"/>
      <c r="K153" s="1039"/>
      <c r="L153" s="1039"/>
      <c r="M153" s="1039"/>
      <c r="N153" s="1039"/>
      <c r="O153" s="1039"/>
      <c r="P153" s="1039"/>
      <c r="Q153" s="1039"/>
      <c r="R153" s="1039"/>
      <c r="S153" s="1039"/>
      <c r="T153" s="1039"/>
      <c r="U153" s="1039"/>
      <c r="V153" s="1039"/>
      <c r="W153" s="1039"/>
      <c r="X153" s="1039"/>
      <c r="Y153" s="1039"/>
      <c r="Z153" s="1039"/>
      <c r="AA153" s="1039"/>
      <c r="AB153" s="1039"/>
      <c r="AC153" s="1039"/>
      <c r="AD153" s="1039"/>
      <c r="AE153" s="1039"/>
    </row>
    <row r="154" spans="1:80" ht="15" customHeight="1">
      <c r="B154" s="1039" t="str">
        <f>IF(BR27&gt;0,"Alerta: debe de proporcionar una justificación de acuerdo a lo establecido en la instrucción 6","")</f>
        <v/>
      </c>
      <c r="C154" s="1039"/>
      <c r="D154" s="1039"/>
      <c r="E154" s="1039"/>
      <c r="F154" s="1039"/>
      <c r="G154" s="1039"/>
      <c r="H154" s="1039"/>
      <c r="I154" s="1039"/>
      <c r="J154" s="1039"/>
      <c r="K154" s="1039"/>
      <c r="L154" s="1039"/>
      <c r="M154" s="1039"/>
      <c r="N154" s="1039"/>
      <c r="O154" s="1039"/>
      <c r="P154" s="1039"/>
      <c r="Q154" s="1039"/>
      <c r="R154" s="1039"/>
      <c r="S154" s="1039"/>
      <c r="T154" s="1039"/>
      <c r="U154" s="1039"/>
      <c r="V154" s="1039"/>
      <c r="W154" s="1039"/>
      <c r="X154" s="1039"/>
      <c r="Y154" s="1039"/>
      <c r="Z154" s="1039"/>
      <c r="AA154" s="1039"/>
      <c r="AB154" s="1039"/>
      <c r="AC154" s="1039"/>
      <c r="AD154" s="1039"/>
      <c r="AE154" s="1039"/>
    </row>
    <row r="155" spans="1:80" ht="15" customHeight="1">
      <c r="B155" s="1039" t="str">
        <f>CB146</f>
        <v/>
      </c>
      <c r="C155" s="1039"/>
      <c r="D155" s="1039"/>
      <c r="E155" s="1039"/>
      <c r="F155" s="1039"/>
      <c r="G155" s="1039"/>
      <c r="H155" s="1039"/>
      <c r="I155" s="1039"/>
      <c r="J155" s="1039"/>
      <c r="K155" s="1039"/>
      <c r="L155" s="1039"/>
      <c r="M155" s="1039"/>
      <c r="N155" s="1039"/>
      <c r="O155" s="1039"/>
      <c r="P155" s="1039"/>
      <c r="Q155" s="1039"/>
      <c r="R155" s="1039"/>
      <c r="S155" s="1039"/>
      <c r="T155" s="1039"/>
      <c r="U155" s="1039"/>
      <c r="V155" s="1039"/>
      <c r="W155" s="1039"/>
      <c r="X155" s="1039"/>
      <c r="Y155" s="1039"/>
      <c r="Z155" s="1039"/>
      <c r="AA155" s="1039"/>
      <c r="AB155" s="1039"/>
      <c r="AC155" s="1039"/>
      <c r="AD155" s="1039"/>
      <c r="AE155" s="1039"/>
    </row>
  </sheetData>
  <sheetProtection algorithmName="SHA-512" hashValue="pHwsyr0MUh/3YbpWo1Ua4eqkbVmsF8wr/Ni9oy7L/rRvOh1sXL+FxFvzOnK9wEOpIUTB/dClRLpYOoml/z/svA==" saltValue="oNESquS6kW5jJg87yrOmbw==" spinCount="100000" sheet="1" objects="1" scenarios="1"/>
  <mergeCells count="291">
    <mergeCell ref="BS23:BY23"/>
    <mergeCell ref="BS24:BY24"/>
    <mergeCell ref="BZ24:CB24"/>
    <mergeCell ref="B150:AD150"/>
    <mergeCell ref="B152:AE152"/>
    <mergeCell ref="B153:AE153"/>
    <mergeCell ref="B154:AE154"/>
    <mergeCell ref="B155:AE155"/>
    <mergeCell ref="B147:AD147"/>
    <mergeCell ref="AU24:BA24"/>
    <mergeCell ref="AU23:BA23"/>
    <mergeCell ref="BB23:BH23"/>
    <mergeCell ref="BB24:BH24"/>
    <mergeCell ref="BI24:BK24"/>
    <mergeCell ref="BL23:BR23"/>
    <mergeCell ref="BL24:BR24"/>
    <mergeCell ref="Q24:R24"/>
    <mergeCell ref="O33:P33"/>
    <mergeCell ref="D119:N119"/>
    <mergeCell ref="O116:P116"/>
    <mergeCell ref="D46:N46"/>
    <mergeCell ref="D40:N40"/>
    <mergeCell ref="D80:N80"/>
    <mergeCell ref="C149:AD149"/>
    <mergeCell ref="D57:N57"/>
    <mergeCell ref="D145:N145"/>
    <mergeCell ref="D32:N32"/>
    <mergeCell ref="D41:N41"/>
    <mergeCell ref="O113:P113"/>
    <mergeCell ref="O84:P84"/>
    <mergeCell ref="O144:P144"/>
    <mergeCell ref="O122:P122"/>
    <mergeCell ref="D85:N85"/>
    <mergeCell ref="O69:P69"/>
    <mergeCell ref="D68:N68"/>
    <mergeCell ref="D74:N74"/>
    <mergeCell ref="D61:N61"/>
    <mergeCell ref="D144:N144"/>
    <mergeCell ref="O138:P138"/>
    <mergeCell ref="D142:N142"/>
    <mergeCell ref="O132:P132"/>
    <mergeCell ref="O142:P142"/>
    <mergeCell ref="D137:N137"/>
    <mergeCell ref="O140:P140"/>
    <mergeCell ref="O139:P139"/>
    <mergeCell ref="D112:N112"/>
    <mergeCell ref="O80:P80"/>
    <mergeCell ref="O94:P94"/>
    <mergeCell ref="O135:P135"/>
    <mergeCell ref="D121:N121"/>
    <mergeCell ref="D116:N116"/>
    <mergeCell ref="D91:N91"/>
    <mergeCell ref="O114:P114"/>
    <mergeCell ref="D129:N129"/>
    <mergeCell ref="D118:N118"/>
    <mergeCell ref="O89:P89"/>
    <mergeCell ref="O104:P104"/>
    <mergeCell ref="D106:N106"/>
    <mergeCell ref="O109:P109"/>
    <mergeCell ref="D115:N115"/>
    <mergeCell ref="D109:N109"/>
    <mergeCell ref="D135:N135"/>
    <mergeCell ref="O115:P115"/>
    <mergeCell ref="D98:N98"/>
    <mergeCell ref="O125:P125"/>
    <mergeCell ref="O103:P103"/>
    <mergeCell ref="O92:P92"/>
    <mergeCell ref="D89:N89"/>
    <mergeCell ref="D128:N128"/>
    <mergeCell ref="D104:N104"/>
    <mergeCell ref="O106:P106"/>
    <mergeCell ref="O123:P123"/>
    <mergeCell ref="O143:P143"/>
    <mergeCell ref="O145:P145"/>
    <mergeCell ref="O112:P112"/>
    <mergeCell ref="D120:N120"/>
    <mergeCell ref="D107:N107"/>
    <mergeCell ref="O118:P118"/>
    <mergeCell ref="D140:N140"/>
    <mergeCell ref="D141:N141"/>
    <mergeCell ref="B151:AE151"/>
    <mergeCell ref="O141:P141"/>
    <mergeCell ref="O126:P126"/>
    <mergeCell ref="O124:P124"/>
    <mergeCell ref="D125:N125"/>
    <mergeCell ref="D124:N124"/>
    <mergeCell ref="O137:P137"/>
    <mergeCell ref="O117:P117"/>
    <mergeCell ref="O128:P128"/>
    <mergeCell ref="O127:P127"/>
    <mergeCell ref="O121:P121"/>
    <mergeCell ref="O134:P134"/>
    <mergeCell ref="D127:N127"/>
    <mergeCell ref="D139:N139"/>
    <mergeCell ref="D138:N138"/>
    <mergeCell ref="O136:P136"/>
    <mergeCell ref="D67:N67"/>
    <mergeCell ref="O74:P74"/>
    <mergeCell ref="D63:N63"/>
    <mergeCell ref="O51:P51"/>
    <mergeCell ref="D35:N35"/>
    <mergeCell ref="D50:N50"/>
    <mergeCell ref="O48:P48"/>
    <mergeCell ref="D52:N52"/>
    <mergeCell ref="C148:AD148"/>
    <mergeCell ref="O131:P131"/>
    <mergeCell ref="D94:N94"/>
    <mergeCell ref="O87:P87"/>
    <mergeCell ref="D69:N69"/>
    <mergeCell ref="D130:N130"/>
    <mergeCell ref="O119:P119"/>
    <mergeCell ref="D82:N82"/>
    <mergeCell ref="D117:N117"/>
    <mergeCell ref="O72:P72"/>
    <mergeCell ref="D123:N123"/>
    <mergeCell ref="D132:N132"/>
    <mergeCell ref="D110:N110"/>
    <mergeCell ref="D143:N143"/>
    <mergeCell ref="O129:P129"/>
    <mergeCell ref="D92:N92"/>
    <mergeCell ref="D133:N133"/>
    <mergeCell ref="D126:N126"/>
    <mergeCell ref="O133:P133"/>
    <mergeCell ref="D84:N84"/>
    <mergeCell ref="O107:P107"/>
    <mergeCell ref="D111:N111"/>
    <mergeCell ref="O110:P110"/>
    <mergeCell ref="D88:N88"/>
    <mergeCell ref="D86:N86"/>
    <mergeCell ref="O111:P111"/>
    <mergeCell ref="O85:P85"/>
    <mergeCell ref="D90:N90"/>
    <mergeCell ref="O96:P96"/>
    <mergeCell ref="O95:P95"/>
    <mergeCell ref="O93:P93"/>
    <mergeCell ref="D87:N87"/>
    <mergeCell ref="O91:P91"/>
    <mergeCell ref="O86:P86"/>
    <mergeCell ref="D136:N136"/>
    <mergeCell ref="D134:N134"/>
    <mergeCell ref="O130:P130"/>
    <mergeCell ref="O120:P120"/>
    <mergeCell ref="D131:N131"/>
    <mergeCell ref="D122:N122"/>
    <mergeCell ref="D114:N114"/>
    <mergeCell ref="D113:N113"/>
    <mergeCell ref="D97:N97"/>
    <mergeCell ref="D100:N100"/>
    <mergeCell ref="O97:P97"/>
    <mergeCell ref="D105:N105"/>
    <mergeCell ref="O108:P108"/>
    <mergeCell ref="D101:N101"/>
    <mergeCell ref="O100:P100"/>
    <mergeCell ref="D103:N103"/>
    <mergeCell ref="O102:P102"/>
    <mergeCell ref="D102:N102"/>
    <mergeCell ref="D108:N108"/>
    <mergeCell ref="O105:P105"/>
    <mergeCell ref="O101:P101"/>
    <mergeCell ref="O99:P99"/>
    <mergeCell ref="O98:P98"/>
    <mergeCell ref="D99:N99"/>
    <mergeCell ref="B1:AD1"/>
    <mergeCell ref="C23:N25"/>
    <mergeCell ref="O43:P43"/>
    <mergeCell ref="O55:P55"/>
    <mergeCell ref="D72:N72"/>
    <mergeCell ref="D78:N78"/>
    <mergeCell ref="C20:AD20"/>
    <mergeCell ref="B14:AD14"/>
    <mergeCell ref="S24:T24"/>
    <mergeCell ref="U24:V24"/>
    <mergeCell ref="O46:P46"/>
    <mergeCell ref="D28:N28"/>
    <mergeCell ref="D53:N53"/>
    <mergeCell ref="D47:N47"/>
    <mergeCell ref="AA12:AD12"/>
    <mergeCell ref="W24:X24"/>
    <mergeCell ref="Y24:Z24"/>
    <mergeCell ref="D31:N31"/>
    <mergeCell ref="D45:N45"/>
    <mergeCell ref="D36:N36"/>
    <mergeCell ref="O40:P40"/>
    <mergeCell ref="O23:P25"/>
    <mergeCell ref="D38:N38"/>
    <mergeCell ref="D49:N49"/>
    <mergeCell ref="C17:AD17"/>
    <mergeCell ref="C19:AD19"/>
    <mergeCell ref="O37:P37"/>
    <mergeCell ref="D34:N34"/>
    <mergeCell ref="D33:N33"/>
    <mergeCell ref="D26:N26"/>
    <mergeCell ref="D93:N93"/>
    <mergeCell ref="O90:P90"/>
    <mergeCell ref="D96:N96"/>
    <mergeCell ref="O82:P82"/>
    <mergeCell ref="D95:N95"/>
    <mergeCell ref="O88:P88"/>
    <mergeCell ref="D27:N27"/>
    <mergeCell ref="D76:N76"/>
    <mergeCell ref="O75:P75"/>
    <mergeCell ref="O65:P65"/>
    <mergeCell ref="D77:N77"/>
    <mergeCell ref="O44:P44"/>
    <mergeCell ref="D48:N48"/>
    <mergeCell ref="D56:N56"/>
    <mergeCell ref="D30:N30"/>
    <mergeCell ref="D39:N39"/>
    <mergeCell ref="O81:P81"/>
    <mergeCell ref="O38:P38"/>
    <mergeCell ref="O79:P79"/>
    <mergeCell ref="O76:P76"/>
    <mergeCell ref="O61:P61"/>
    <mergeCell ref="O64:P64"/>
    <mergeCell ref="O54:P54"/>
    <mergeCell ref="O35:P35"/>
    <mergeCell ref="B3:AD3"/>
    <mergeCell ref="D75:N75"/>
    <mergeCell ref="AA24:AB24"/>
    <mergeCell ref="B5:AD5"/>
    <mergeCell ref="B7:AD7"/>
    <mergeCell ref="N10:O10"/>
    <mergeCell ref="B10:L10"/>
    <mergeCell ref="C18:AD18"/>
    <mergeCell ref="Q23:AD23"/>
    <mergeCell ref="O26:P26"/>
    <mergeCell ref="O41:P41"/>
    <mergeCell ref="C21:AD21"/>
    <mergeCell ref="O30:P30"/>
    <mergeCell ref="C15:AD15"/>
    <mergeCell ref="AA9:AD9"/>
    <mergeCell ref="O34:P34"/>
    <mergeCell ref="AC24:AD24"/>
    <mergeCell ref="C16:AD16"/>
    <mergeCell ref="O62:P62"/>
    <mergeCell ref="O56:P56"/>
    <mergeCell ref="O71:P71"/>
    <mergeCell ref="O68:P68"/>
    <mergeCell ref="O67:P67"/>
    <mergeCell ref="O63:P63"/>
    <mergeCell ref="O29:P29"/>
    <mergeCell ref="O31:P31"/>
    <mergeCell ref="O27:P27"/>
    <mergeCell ref="D29:N29"/>
    <mergeCell ref="O28:P28"/>
    <mergeCell ref="O66:P66"/>
    <mergeCell ref="D51:N51"/>
    <mergeCell ref="O47:P47"/>
    <mergeCell ref="O32:P32"/>
    <mergeCell ref="O49:P49"/>
    <mergeCell ref="AH24:AH25"/>
    <mergeCell ref="D79:N79"/>
    <mergeCell ref="D65:N65"/>
    <mergeCell ref="D73:N73"/>
    <mergeCell ref="D66:N66"/>
    <mergeCell ref="O59:P59"/>
    <mergeCell ref="O70:P70"/>
    <mergeCell ref="D62:N62"/>
    <mergeCell ref="O77:P77"/>
    <mergeCell ref="O45:P45"/>
    <mergeCell ref="D64:N64"/>
    <mergeCell ref="O57:P57"/>
    <mergeCell ref="D70:N70"/>
    <mergeCell ref="O58:P58"/>
    <mergeCell ref="D71:N71"/>
    <mergeCell ref="O60:P60"/>
    <mergeCell ref="D58:N58"/>
    <mergeCell ref="AI24:AI25"/>
    <mergeCell ref="AG24:AG25"/>
    <mergeCell ref="AG23:AH23"/>
    <mergeCell ref="AR24:AT24"/>
    <mergeCell ref="AJ23:AP24"/>
    <mergeCell ref="O39:P39"/>
    <mergeCell ref="O36:P36"/>
    <mergeCell ref="D83:N83"/>
    <mergeCell ref="D54:N54"/>
    <mergeCell ref="O50:P50"/>
    <mergeCell ref="D43:N43"/>
    <mergeCell ref="O42:P42"/>
    <mergeCell ref="O52:P52"/>
    <mergeCell ref="D42:N42"/>
    <mergeCell ref="O73:P73"/>
    <mergeCell ref="D59:N59"/>
    <mergeCell ref="O78:P78"/>
    <mergeCell ref="D60:N60"/>
    <mergeCell ref="O53:P53"/>
    <mergeCell ref="D55:N55"/>
    <mergeCell ref="D81:N81"/>
    <mergeCell ref="O83:P83"/>
    <mergeCell ref="D44:N44"/>
    <mergeCell ref="D37:N37"/>
  </mergeCells>
  <phoneticPr fontId="61" type="noConversion"/>
  <conditionalFormatting sqref="C18:AD18">
    <cfRule type="expression" dxfId="11" priority="6">
      <formula>AND($BA$27&gt;0,$C$149="")</formula>
    </cfRule>
  </conditionalFormatting>
  <conditionalFormatting sqref="C19:AD19">
    <cfRule type="expression" dxfId="10" priority="5">
      <formula>AND($BH$146&gt;0,$C$149="")</formula>
    </cfRule>
  </conditionalFormatting>
  <conditionalFormatting sqref="C20:AD20">
    <cfRule type="expression" dxfId="9" priority="4">
      <formula>AND($BR$27&gt;0,$C$149="")</formula>
    </cfRule>
  </conditionalFormatting>
  <conditionalFormatting sqref="C21:AD21">
    <cfRule type="expression" dxfId="8" priority="3">
      <formula>AND($BY$146&gt;0,$C$149="")</formula>
    </cfRule>
  </conditionalFormatting>
  <conditionalFormatting sqref="Q26:AD145">
    <cfRule type="expression" dxfId="7" priority="7">
      <formula>$O26="X"</formula>
    </cfRule>
  </conditionalFormatting>
  <dataValidations count="1">
    <dataValidation type="list" allowBlank="1" showInputMessage="1" showErrorMessage="1" sqref="O26:P145">
      <formula1>"X"</formula1>
    </dataValidation>
  </dataValidations>
  <hyperlinks>
    <hyperlink ref="AA9" location="Índice!B51" display="Índice"/>
    <hyperlink ref="AA12" location="CNGE_2025_M1_Secc5_Sub5!A49" display="Pregunta 5.12"/>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V
Complemento 6</oddHeader>
    <oddFooter>&amp;LCenso Nacional de Gobiernos Estatales 2025&amp;R&amp;P de &amp;N</oddFooter>
  </headerFooter>
  <colBreaks count="1" manualBreakCount="1">
    <brk id="30" max="154" man="1"/>
  </colBreaks>
  <drawing r:id="rId2"/>
  <extLst>
    <ext xmlns:x14="http://schemas.microsoft.com/office/spreadsheetml/2009/9/main" uri="{78C0D931-6437-407d-A8EE-F0AAD7539E65}">
      <x14:conditionalFormattings>
        <x14:conditionalFormatting xmlns:xm="http://schemas.microsoft.com/office/excel/2006/main">
          <x14:cfRule type="expression" priority="14" id="{C7F5D435-FBB2-4825-B020-2B0CD6A6DA13}">
            <xm:f>AND(CNGE_2025_M1_Secc5_Sub5!$P$71&lt;&gt;"",CNGE_2025_M1_Secc5_Sub5!$P$71&lt;&gt;1)</xm:f>
            <x14:dxf>
              <fill>
                <patternFill patternType="mediumGray"/>
              </fill>
            </x14:dxf>
          </x14:cfRule>
          <xm:sqref>Q26:R145</xm:sqref>
        </x14:conditionalFormatting>
        <x14:conditionalFormatting xmlns:xm="http://schemas.microsoft.com/office/excel/2006/main">
          <x14:cfRule type="expression" priority="13" id="{676FAAA7-744C-42C5-9B73-A3880D65D5AB}">
            <xm:f>AND(CNGE_2025_M1_Secc5_Sub5!$P$72&lt;&gt;"",CNGE_2025_M1_Secc5_Sub5!$P$72&lt;&gt;1)</xm:f>
            <x14:dxf>
              <fill>
                <patternFill patternType="mediumGray"/>
              </fill>
            </x14:dxf>
          </x14:cfRule>
          <xm:sqref>S26:T145</xm:sqref>
        </x14:conditionalFormatting>
        <x14:conditionalFormatting xmlns:xm="http://schemas.microsoft.com/office/excel/2006/main">
          <x14:cfRule type="expression" priority="12" id="{A158B605-ACA6-4E47-85A6-EC16274A27F7}">
            <xm:f>AND(CNGE_2025_M1_Secc5_Sub5!$P$73&lt;&gt;"",CNGE_2025_M1_Secc5_Sub5!$P$73&lt;&gt;1)</xm:f>
            <x14:dxf>
              <fill>
                <patternFill patternType="mediumGray"/>
              </fill>
            </x14:dxf>
          </x14:cfRule>
          <xm:sqref>U26:V145</xm:sqref>
        </x14:conditionalFormatting>
        <x14:conditionalFormatting xmlns:xm="http://schemas.microsoft.com/office/excel/2006/main">
          <x14:cfRule type="expression" priority="11" id="{0CB578D5-D1C3-43C4-AB6E-EDF3A2830D5B}">
            <xm:f>AND(CNGE_2025_M1_Secc5_Sub5!$P$74&lt;&gt;"",CNGE_2025_M1_Secc5_Sub5!$P$74&lt;&gt;1)</xm:f>
            <x14:dxf>
              <fill>
                <patternFill patternType="mediumGray"/>
              </fill>
            </x14:dxf>
          </x14:cfRule>
          <xm:sqref>W26:X145</xm:sqref>
        </x14:conditionalFormatting>
        <x14:conditionalFormatting xmlns:xm="http://schemas.microsoft.com/office/excel/2006/main">
          <x14:cfRule type="expression" priority="10" id="{B7BD5069-0CB3-460B-9213-23BE63889C4D}">
            <xm:f>AND(CNGE_2025_M1_Secc5_Sub5!$P$75&lt;&gt;"",CNGE_2025_M1_Secc5_Sub5!$P$75&lt;&gt;1)</xm:f>
            <x14:dxf>
              <fill>
                <patternFill patternType="mediumGray"/>
              </fill>
            </x14:dxf>
          </x14:cfRule>
          <xm:sqref>Y26:Z145</xm:sqref>
        </x14:conditionalFormatting>
        <x14:conditionalFormatting xmlns:xm="http://schemas.microsoft.com/office/excel/2006/main">
          <x14:cfRule type="expression" priority="9" id="{64591B66-62B2-456D-8009-17D30B18FC46}">
            <xm:f>AND(CNGE_2025_M1_Secc5_Sub5!$P$76&lt;&gt;"",CNGE_2025_M1_Secc5_Sub5!$P$76&lt;&gt;1)</xm:f>
            <x14:dxf>
              <fill>
                <patternFill patternType="mediumGray"/>
              </fill>
            </x14:dxf>
          </x14:cfRule>
          <xm:sqref>AA26:AB145</xm:sqref>
        </x14:conditionalFormatting>
        <x14:conditionalFormatting xmlns:xm="http://schemas.microsoft.com/office/excel/2006/main">
          <x14:cfRule type="expression" priority="8" id="{D9BB9C8A-1414-4D0B-A87B-D54E937087F4}">
            <xm:f>AND(CNGE_2025_M1_Secc5_Sub5!$P$77&lt;&gt;"",CNGE_2025_M1_Secc5_Sub5!$P$77&lt;&gt;1)</xm:f>
            <x14:dxf>
              <fill>
                <patternFill patternType="mediumGray"/>
              </fill>
            </x14:dxf>
          </x14:cfRule>
          <xm:sqref>AC26:AD145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8"/>
  <sheetViews>
    <sheetView showGridLines="0" view="pageBreakPreview" zoomScale="120" zoomScaleNormal="100" zoomScaleSheetLayoutView="12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6384" width="3.75" hidden="1"/>
  </cols>
  <sheetData>
    <row r="1" spans="1:30" ht="173.25" customHeight="1">
      <c r="A1" s="43"/>
      <c r="B1" s="870" t="s">
        <v>0</v>
      </c>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row>
    <row r="2" spans="1:30" ht="15" customHeight="1">
      <c r="A2" s="43"/>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B3" s="867" t="s">
        <v>1</v>
      </c>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row>
    <row r="4" spans="1:30" ht="15" customHeight="1">
      <c r="A4" s="43"/>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43"/>
      <c r="B5" s="869" t="s">
        <v>2</v>
      </c>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row>
    <row r="6" spans="1:30" ht="15" customHeight="1">
      <c r="A6" s="43"/>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row>
    <row r="7" spans="1:30" ht="60" customHeight="1">
      <c r="A7" s="43"/>
      <c r="B7" s="869" t="s">
        <v>37</v>
      </c>
      <c r="C7" s="866"/>
      <c r="D7" s="866"/>
      <c r="E7" s="866"/>
      <c r="F7" s="866"/>
      <c r="G7" s="866"/>
      <c r="H7" s="866"/>
      <c r="I7" s="866"/>
      <c r="J7" s="866"/>
      <c r="K7" s="866"/>
      <c r="L7" s="866"/>
      <c r="M7" s="866"/>
      <c r="N7" s="866"/>
      <c r="O7" s="866"/>
      <c r="P7" s="866"/>
      <c r="Q7" s="866"/>
      <c r="R7" s="866"/>
      <c r="S7" s="866"/>
      <c r="T7" s="866"/>
      <c r="U7" s="866"/>
      <c r="V7" s="866"/>
      <c r="W7" s="866"/>
      <c r="X7" s="866"/>
      <c r="Y7" s="866"/>
      <c r="Z7" s="866"/>
      <c r="AA7" s="866"/>
      <c r="AB7" s="866"/>
      <c r="AC7" s="866"/>
      <c r="AD7" s="866"/>
    </row>
    <row r="8" spans="1:30" ht="15" customHeight="1">
      <c r="A8" s="43"/>
      <c r="B8" s="4"/>
      <c r="C8" s="4"/>
      <c r="D8" s="4"/>
      <c r="E8" s="4"/>
      <c r="F8" s="4"/>
      <c r="G8" s="4"/>
      <c r="H8" s="4"/>
      <c r="I8" s="4"/>
      <c r="J8" s="4"/>
      <c r="K8" s="4"/>
      <c r="L8" s="4"/>
      <c r="M8" s="4"/>
      <c r="N8" s="4"/>
      <c r="O8" s="4"/>
      <c r="P8" s="4"/>
      <c r="Q8" s="4"/>
      <c r="R8" s="4"/>
      <c r="S8" s="4"/>
      <c r="T8" s="4"/>
      <c r="U8" s="4"/>
      <c r="V8" s="4"/>
      <c r="W8" s="4"/>
      <c r="X8" s="4"/>
      <c r="Y8" s="4"/>
      <c r="Z8" s="4"/>
      <c r="AA8" s="4"/>
      <c r="AB8" s="4"/>
      <c r="AC8" s="4"/>
      <c r="AD8" s="4"/>
    </row>
    <row r="9" spans="1:30" ht="15" customHeight="1" thickBot="1">
      <c r="B9" s="5" t="s">
        <v>4</v>
      </c>
      <c r="C9" s="116"/>
      <c r="D9" s="116"/>
      <c r="E9" s="116"/>
      <c r="F9" s="116"/>
      <c r="G9" s="116"/>
      <c r="H9" s="116"/>
      <c r="I9" s="116"/>
      <c r="J9" s="116"/>
      <c r="K9" s="116"/>
      <c r="L9" s="116"/>
      <c r="M9" s="116"/>
      <c r="N9" s="5" t="s">
        <v>5</v>
      </c>
      <c r="O9" s="116"/>
      <c r="P9" s="116"/>
      <c r="Q9" s="116"/>
      <c r="R9" s="116"/>
      <c r="S9" s="116"/>
      <c r="T9" s="116"/>
      <c r="U9" s="116"/>
      <c r="V9" s="116"/>
      <c r="W9" s="116"/>
      <c r="X9" s="116"/>
      <c r="Y9" s="116"/>
      <c r="Z9" s="116"/>
      <c r="AA9" s="899" t="s">
        <v>3</v>
      </c>
      <c r="AB9" s="866"/>
      <c r="AC9" s="866"/>
      <c r="AD9" s="866"/>
    </row>
    <row r="10" spans="1:30" ht="15" customHeight="1" thickBot="1">
      <c r="B10" s="871" t="str">
        <f>IF(Presentación!B10="","",Presentación!B10)</f>
        <v>Veracruz de Ignacio de la Llave</v>
      </c>
      <c r="C10" s="872"/>
      <c r="D10" s="872"/>
      <c r="E10" s="872"/>
      <c r="F10" s="872"/>
      <c r="G10" s="872"/>
      <c r="H10" s="872"/>
      <c r="I10" s="872"/>
      <c r="J10" s="872"/>
      <c r="K10" s="872"/>
      <c r="L10" s="873"/>
      <c r="M10" s="116"/>
      <c r="N10" s="871" t="str">
        <f>IF(Presentación!N10="","",Presentación!N10)</f>
        <v>230</v>
      </c>
      <c r="O10" s="873"/>
      <c r="P10" s="43"/>
      <c r="Q10" s="43"/>
      <c r="R10" s="43"/>
      <c r="S10" s="43"/>
      <c r="T10" s="43"/>
      <c r="U10" s="43"/>
      <c r="V10" s="43"/>
      <c r="W10" s="43"/>
      <c r="X10" s="43"/>
      <c r="Y10" s="43"/>
      <c r="Z10" s="43"/>
      <c r="AA10" s="43"/>
      <c r="AB10" s="43"/>
      <c r="AC10" s="43"/>
      <c r="AD10" s="43"/>
    </row>
    <row r="11" spans="1:30" ht="15" customHeight="1">
      <c r="A11" s="43"/>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row>
    <row r="12" spans="1:30" ht="15" customHeight="1">
      <c r="A12" s="43"/>
      <c r="B12" s="111" t="s">
        <v>9190</v>
      </c>
    </row>
    <row r="13" spans="1:30" ht="48" customHeight="1">
      <c r="A13" s="43"/>
      <c r="C13" s="877" t="s">
        <v>9191</v>
      </c>
      <c r="D13" s="866"/>
      <c r="E13" s="866"/>
      <c r="F13" s="866"/>
      <c r="G13" s="866"/>
      <c r="H13" s="866"/>
      <c r="I13" s="866"/>
      <c r="J13" s="866"/>
      <c r="K13" s="866"/>
      <c r="L13" s="866"/>
      <c r="M13" s="866"/>
      <c r="N13" s="866"/>
      <c r="O13" s="866"/>
      <c r="P13" s="866"/>
      <c r="Q13" s="866"/>
      <c r="R13" s="866"/>
      <c r="S13" s="866"/>
      <c r="T13" s="866"/>
      <c r="U13" s="866"/>
      <c r="V13" s="866"/>
      <c r="W13" s="866"/>
      <c r="X13" s="866"/>
      <c r="Y13" s="866"/>
      <c r="Z13" s="866"/>
      <c r="AA13" s="866"/>
      <c r="AB13" s="866"/>
      <c r="AC13" s="866"/>
      <c r="AD13" s="866"/>
    </row>
    <row r="14" spans="1:30" ht="15" customHeight="1">
      <c r="A14" s="43"/>
      <c r="B14" s="29"/>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row>
    <row r="15" spans="1:30" ht="15" customHeight="1">
      <c r="A15" s="43"/>
      <c r="B15" s="29"/>
      <c r="C15" s="35"/>
      <c r="D15" s="887" t="s">
        <v>9192</v>
      </c>
      <c r="E15" s="866"/>
      <c r="F15" s="866"/>
      <c r="G15" s="866"/>
      <c r="H15" s="866"/>
      <c r="I15" s="866"/>
      <c r="J15" s="866"/>
      <c r="K15" s="866"/>
      <c r="L15" s="866"/>
      <c r="M15" s="866"/>
      <c r="N15" s="866"/>
      <c r="O15" s="866"/>
      <c r="P15" s="866"/>
      <c r="Q15" s="866"/>
      <c r="R15" s="866"/>
      <c r="S15" s="866"/>
      <c r="T15" s="866"/>
      <c r="U15" s="866"/>
      <c r="V15" s="866"/>
      <c r="W15" s="866"/>
      <c r="X15" s="866"/>
      <c r="Y15" s="866"/>
      <c r="Z15" s="866"/>
      <c r="AA15" s="866"/>
      <c r="AB15" s="866"/>
      <c r="AC15" s="866"/>
      <c r="AD15" s="866"/>
    </row>
    <row r="16" spans="1:30" ht="15" customHeight="1">
      <c r="A16" s="43"/>
      <c r="B16" s="29"/>
      <c r="C16" s="29"/>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row>
    <row r="17" spans="1:30" ht="36" customHeight="1">
      <c r="A17" s="43"/>
      <c r="B17" s="29"/>
      <c r="C17" s="35"/>
      <c r="D17" s="877" t="s">
        <v>9193</v>
      </c>
      <c r="E17" s="866"/>
      <c r="F17" s="866"/>
      <c r="G17" s="866"/>
      <c r="H17" s="866"/>
      <c r="I17" s="866"/>
      <c r="J17" s="866"/>
      <c r="K17" s="866"/>
      <c r="L17" s="866"/>
      <c r="M17" s="866"/>
      <c r="N17" s="866"/>
      <c r="O17" s="866"/>
      <c r="P17" s="866"/>
      <c r="Q17" s="866"/>
      <c r="R17" s="866"/>
      <c r="S17" s="866"/>
      <c r="T17" s="866"/>
      <c r="U17" s="866"/>
      <c r="V17" s="866"/>
      <c r="W17" s="866"/>
      <c r="X17" s="866"/>
      <c r="Y17" s="866"/>
      <c r="Z17" s="866"/>
      <c r="AA17" s="866"/>
      <c r="AB17" s="866"/>
      <c r="AC17" s="866"/>
      <c r="AD17" s="866"/>
    </row>
    <row r="18" spans="1:30" ht="15" customHeight="1">
      <c r="A18" s="43"/>
      <c r="B18" s="29"/>
      <c r="C18" s="29"/>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row>
    <row r="19" spans="1:30" ht="24" customHeight="1">
      <c r="A19" s="43"/>
      <c r="B19" s="29"/>
      <c r="C19" s="35"/>
      <c r="D19" s="887" t="s">
        <v>9194</v>
      </c>
      <c r="E19" s="866"/>
      <c r="F19" s="866"/>
      <c r="G19" s="866"/>
      <c r="H19" s="866"/>
      <c r="I19" s="866"/>
      <c r="J19" s="866"/>
      <c r="K19" s="866"/>
      <c r="L19" s="866"/>
      <c r="M19" s="866"/>
      <c r="N19" s="866"/>
      <c r="O19" s="866"/>
      <c r="P19" s="866"/>
      <c r="Q19" s="866"/>
      <c r="R19" s="866"/>
      <c r="S19" s="866"/>
      <c r="T19" s="866"/>
      <c r="U19" s="866"/>
      <c r="V19" s="866"/>
      <c r="W19" s="866"/>
      <c r="X19" s="866"/>
      <c r="Y19" s="866"/>
      <c r="Z19" s="866"/>
      <c r="AA19" s="866"/>
      <c r="AB19" s="866"/>
      <c r="AC19" s="866"/>
      <c r="AD19" s="866"/>
    </row>
    <row r="20" spans="1:30" ht="15" customHeight="1">
      <c r="A20" s="43"/>
    </row>
    <row r="21" spans="1:30" ht="15" customHeight="1">
      <c r="A21" s="43"/>
      <c r="B21" s="111" t="s">
        <v>9195</v>
      </c>
    </row>
    <row r="22" spans="1:30" ht="36" customHeight="1">
      <c r="A22" s="26"/>
      <c r="B22" s="29"/>
      <c r="C22" s="877" t="s">
        <v>9196</v>
      </c>
      <c r="D22" s="866"/>
      <c r="E22" s="866"/>
      <c r="F22" s="866"/>
      <c r="G22" s="866"/>
      <c r="H22" s="866"/>
      <c r="I22" s="866"/>
      <c r="J22" s="866"/>
      <c r="K22" s="866"/>
      <c r="L22" s="866"/>
      <c r="M22" s="866"/>
      <c r="N22" s="866"/>
      <c r="O22" s="866"/>
      <c r="P22" s="866"/>
      <c r="Q22" s="866"/>
      <c r="R22" s="866"/>
      <c r="S22" s="866"/>
      <c r="T22" s="866"/>
      <c r="U22" s="866"/>
      <c r="V22" s="866"/>
      <c r="W22" s="866"/>
      <c r="X22" s="866"/>
      <c r="Y22" s="866"/>
      <c r="Z22" s="866"/>
      <c r="AA22" s="866"/>
      <c r="AB22" s="866"/>
      <c r="AC22" s="866"/>
      <c r="AD22" s="866"/>
    </row>
    <row r="23" spans="1:30" ht="15" customHeight="1">
      <c r="A23" s="43"/>
      <c r="B23" s="29"/>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row>
    <row r="24" spans="1:30" ht="36" customHeight="1">
      <c r="A24" s="43"/>
      <c r="B24" s="29"/>
      <c r="C24" s="35"/>
      <c r="D24" s="887" t="s">
        <v>9197</v>
      </c>
      <c r="E24" s="866"/>
      <c r="F24" s="866"/>
      <c r="G24" s="866"/>
      <c r="H24" s="866"/>
      <c r="I24" s="866"/>
      <c r="J24" s="866"/>
      <c r="K24" s="866"/>
      <c r="L24" s="866"/>
      <c r="M24" s="866"/>
      <c r="N24" s="866"/>
      <c r="O24" s="866"/>
      <c r="P24" s="866"/>
      <c r="Q24" s="866"/>
      <c r="R24" s="866"/>
      <c r="S24" s="866"/>
      <c r="T24" s="866"/>
      <c r="U24" s="866"/>
      <c r="V24" s="866"/>
      <c r="W24" s="866"/>
      <c r="X24" s="866"/>
      <c r="Y24" s="866"/>
      <c r="Z24" s="866"/>
      <c r="AA24" s="866"/>
      <c r="AB24" s="866"/>
      <c r="AC24" s="866"/>
      <c r="AD24" s="866"/>
    </row>
    <row r="25" spans="1:30" ht="15" customHeight="1">
      <c r="A25" s="43"/>
      <c r="B25" s="29"/>
      <c r="C25" s="29"/>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row>
    <row r="26" spans="1:30" ht="36" customHeight="1">
      <c r="A26" s="43"/>
      <c r="B26" s="29"/>
      <c r="C26" s="35"/>
      <c r="D26" s="37"/>
      <c r="E26" s="887" t="s">
        <v>9198</v>
      </c>
      <c r="F26" s="866"/>
      <c r="G26" s="866"/>
      <c r="H26" s="866"/>
      <c r="I26" s="866"/>
      <c r="J26" s="866"/>
      <c r="K26" s="866"/>
      <c r="L26" s="866"/>
      <c r="M26" s="866"/>
      <c r="N26" s="866"/>
      <c r="O26" s="866"/>
      <c r="P26" s="866"/>
      <c r="Q26" s="866"/>
      <c r="R26" s="866"/>
      <c r="S26" s="866"/>
      <c r="T26" s="866"/>
      <c r="U26" s="866"/>
      <c r="V26" s="866"/>
      <c r="W26" s="866"/>
      <c r="X26" s="866"/>
      <c r="Y26" s="866"/>
      <c r="Z26" s="866"/>
      <c r="AA26" s="866"/>
      <c r="AB26" s="866"/>
      <c r="AC26" s="866"/>
      <c r="AD26" s="866"/>
    </row>
    <row r="27" spans="1:30" ht="15" customHeight="1">
      <c r="A27" s="43"/>
      <c r="B27" s="29"/>
      <c r="C27" s="29"/>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row>
    <row r="28" spans="1:30" ht="36" customHeight="1">
      <c r="A28" s="43"/>
      <c r="B28" s="29"/>
      <c r="C28" s="35"/>
      <c r="D28" s="26"/>
      <c r="E28" s="887" t="s">
        <v>9199</v>
      </c>
      <c r="F28" s="866"/>
      <c r="G28" s="866"/>
      <c r="H28" s="866"/>
      <c r="I28" s="866"/>
      <c r="J28" s="866"/>
      <c r="K28" s="866"/>
      <c r="L28" s="866"/>
      <c r="M28" s="866"/>
      <c r="N28" s="866"/>
      <c r="O28" s="866"/>
      <c r="P28" s="866"/>
      <c r="Q28" s="866"/>
      <c r="R28" s="866"/>
      <c r="S28" s="866"/>
      <c r="T28" s="866"/>
      <c r="U28" s="866"/>
      <c r="V28" s="866"/>
      <c r="W28" s="866"/>
      <c r="X28" s="866"/>
      <c r="Y28" s="866"/>
      <c r="Z28" s="866"/>
      <c r="AA28" s="866"/>
      <c r="AB28" s="866"/>
      <c r="AC28" s="866"/>
      <c r="AD28" s="866"/>
    </row>
    <row r="29" spans="1:30" ht="15" customHeight="1">
      <c r="A29" s="43"/>
    </row>
    <row r="30" spans="1:30" ht="36" customHeight="1">
      <c r="A30" s="43"/>
      <c r="B30" s="29"/>
      <c r="C30" s="35"/>
      <c r="D30" s="37"/>
      <c r="E30" s="887" t="s">
        <v>9200</v>
      </c>
      <c r="F30" s="866"/>
      <c r="G30" s="866"/>
      <c r="H30" s="866"/>
      <c r="I30" s="866"/>
      <c r="J30" s="866"/>
      <c r="K30" s="866"/>
      <c r="L30" s="866"/>
      <c r="M30" s="866"/>
      <c r="N30" s="866"/>
      <c r="O30" s="866"/>
      <c r="P30" s="866"/>
      <c r="Q30" s="866"/>
      <c r="R30" s="866"/>
      <c r="S30" s="866"/>
      <c r="T30" s="866"/>
      <c r="U30" s="866"/>
      <c r="V30" s="866"/>
      <c r="W30" s="866"/>
      <c r="X30" s="866"/>
      <c r="Y30" s="866"/>
      <c r="Z30" s="866"/>
      <c r="AA30" s="866"/>
      <c r="AB30" s="866"/>
      <c r="AC30" s="866"/>
      <c r="AD30" s="866"/>
    </row>
    <row r="31" spans="1:30" ht="15" customHeight="1">
      <c r="A31" s="43"/>
      <c r="B31" s="29"/>
      <c r="C31" s="29"/>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row>
    <row r="32" spans="1:30" ht="24" customHeight="1">
      <c r="A32" s="43"/>
      <c r="B32" s="29"/>
      <c r="C32" s="29"/>
      <c r="E32" s="1264" t="s">
        <v>9201</v>
      </c>
      <c r="F32" s="866"/>
      <c r="G32" s="866"/>
      <c r="H32" s="866"/>
      <c r="I32" s="866"/>
      <c r="J32" s="866"/>
      <c r="K32" s="866"/>
      <c r="L32" s="866"/>
      <c r="M32" s="866"/>
      <c r="N32" s="866"/>
      <c r="O32" s="866"/>
      <c r="P32" s="866"/>
      <c r="Q32" s="866"/>
      <c r="R32" s="866"/>
      <c r="S32" s="866"/>
      <c r="T32" s="866"/>
      <c r="U32" s="866"/>
      <c r="V32" s="866"/>
      <c r="W32" s="866"/>
      <c r="X32" s="866"/>
      <c r="Y32" s="866"/>
      <c r="Z32" s="866"/>
      <c r="AA32" s="866"/>
      <c r="AB32" s="866"/>
      <c r="AC32" s="866"/>
      <c r="AD32" s="866"/>
    </row>
    <row r="33" spans="1:30" ht="15" customHeight="1">
      <c r="A33" s="43"/>
      <c r="B33" s="29"/>
      <c r="C33" s="29"/>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row>
    <row r="34" spans="1:30" ht="24" customHeight="1">
      <c r="A34" s="43"/>
      <c r="B34" s="29"/>
      <c r="C34" s="29"/>
      <c r="D34" s="37"/>
      <c r="E34" s="1264" t="s">
        <v>9202</v>
      </c>
      <c r="F34" s="866"/>
      <c r="G34" s="866"/>
      <c r="H34" s="866"/>
      <c r="I34" s="866"/>
      <c r="J34" s="866"/>
      <c r="K34" s="866"/>
      <c r="L34" s="866"/>
      <c r="M34" s="866"/>
      <c r="N34" s="866"/>
      <c r="O34" s="866"/>
      <c r="P34" s="866"/>
      <c r="Q34" s="866"/>
      <c r="R34" s="866"/>
      <c r="S34" s="866"/>
      <c r="T34" s="866"/>
      <c r="U34" s="866"/>
      <c r="V34" s="866"/>
      <c r="W34" s="866"/>
      <c r="X34" s="866"/>
      <c r="Y34" s="866"/>
      <c r="Z34" s="866"/>
      <c r="AA34" s="866"/>
      <c r="AB34" s="866"/>
      <c r="AC34" s="866"/>
      <c r="AD34" s="866"/>
    </row>
    <row r="35" spans="1:30" ht="15" customHeight="1">
      <c r="A35" s="43"/>
      <c r="B35" s="29"/>
      <c r="C35" s="29"/>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row>
    <row r="36" spans="1:30" ht="24" customHeight="1">
      <c r="A36" s="43"/>
      <c r="B36" s="29"/>
      <c r="C36" s="35"/>
      <c r="D36" s="1264" t="s">
        <v>9203</v>
      </c>
      <c r="E36" s="866"/>
      <c r="F36" s="866"/>
      <c r="G36" s="866"/>
      <c r="H36" s="866"/>
      <c r="I36" s="866"/>
      <c r="J36" s="866"/>
      <c r="K36" s="866"/>
      <c r="L36" s="866"/>
      <c r="M36" s="866"/>
      <c r="N36" s="866"/>
      <c r="O36" s="866"/>
      <c r="P36" s="866"/>
      <c r="Q36" s="866"/>
      <c r="R36" s="866"/>
      <c r="S36" s="866"/>
      <c r="T36" s="866"/>
      <c r="U36" s="866"/>
      <c r="V36" s="866"/>
      <c r="W36" s="866"/>
      <c r="X36" s="866"/>
      <c r="Y36" s="866"/>
      <c r="Z36" s="866"/>
      <c r="AA36" s="866"/>
      <c r="AB36" s="866"/>
      <c r="AC36" s="866"/>
      <c r="AD36" s="866"/>
    </row>
    <row r="37" spans="1:30" ht="15" customHeight="1">
      <c r="A37" s="43"/>
      <c r="B37" s="29"/>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row>
    <row r="38" spans="1:30" ht="36" customHeight="1">
      <c r="A38" s="43"/>
      <c r="B38" s="29"/>
      <c r="C38" s="29"/>
      <c r="D38" s="1264" t="s">
        <v>9204</v>
      </c>
      <c r="E38" s="866"/>
      <c r="F38" s="866"/>
      <c r="G38" s="866"/>
      <c r="H38" s="866"/>
      <c r="I38" s="866"/>
      <c r="J38" s="866"/>
      <c r="K38" s="866"/>
      <c r="L38" s="866"/>
      <c r="M38" s="866"/>
      <c r="N38" s="866"/>
      <c r="O38" s="866"/>
      <c r="P38" s="866"/>
      <c r="Q38" s="866"/>
      <c r="R38" s="866"/>
      <c r="S38" s="866"/>
      <c r="T38" s="866"/>
      <c r="U38" s="866"/>
      <c r="V38" s="866"/>
      <c r="W38" s="866"/>
      <c r="X38" s="866"/>
      <c r="Y38" s="866"/>
      <c r="Z38" s="866"/>
      <c r="AA38" s="866"/>
      <c r="AB38" s="866"/>
      <c r="AC38" s="866"/>
      <c r="AD38" s="866"/>
    </row>
    <row r="39" spans="1:30" ht="15" customHeight="1">
      <c r="A39" s="43"/>
    </row>
    <row r="40" spans="1:30" ht="24" customHeight="1">
      <c r="A40" s="43"/>
      <c r="B40" s="29"/>
      <c r="C40" s="35"/>
      <c r="D40" s="1264" t="s">
        <v>9205</v>
      </c>
      <c r="E40" s="866"/>
      <c r="F40" s="866"/>
      <c r="G40" s="866"/>
      <c r="H40" s="866"/>
      <c r="I40" s="866"/>
      <c r="J40" s="866"/>
      <c r="K40" s="866"/>
      <c r="L40" s="866"/>
      <c r="M40" s="866"/>
      <c r="N40" s="866"/>
      <c r="O40" s="866"/>
      <c r="P40" s="866"/>
      <c r="Q40" s="866"/>
      <c r="R40" s="866"/>
      <c r="S40" s="866"/>
      <c r="T40" s="866"/>
      <c r="U40" s="866"/>
      <c r="V40" s="866"/>
      <c r="W40" s="866"/>
      <c r="X40" s="866"/>
      <c r="Y40" s="866"/>
      <c r="Z40" s="866"/>
      <c r="AA40" s="866"/>
      <c r="AB40" s="866"/>
      <c r="AC40" s="866"/>
      <c r="AD40" s="866"/>
    </row>
    <row r="41" spans="1:30" ht="15" customHeight="1">
      <c r="A41" s="43"/>
      <c r="B41" s="29"/>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row>
    <row r="42" spans="1:30" ht="24" customHeight="1">
      <c r="A42" s="43"/>
      <c r="B42" s="29"/>
      <c r="D42" s="1264" t="s">
        <v>9206</v>
      </c>
      <c r="E42" s="866"/>
      <c r="F42" s="866"/>
      <c r="G42" s="866"/>
      <c r="H42" s="866"/>
      <c r="I42" s="866"/>
      <c r="J42" s="866"/>
      <c r="K42" s="866"/>
      <c r="L42" s="866"/>
      <c r="M42" s="866"/>
      <c r="N42" s="866"/>
      <c r="O42" s="866"/>
      <c r="P42" s="866"/>
      <c r="Q42" s="866"/>
      <c r="R42" s="866"/>
      <c r="S42" s="866"/>
      <c r="T42" s="866"/>
      <c r="U42" s="866"/>
      <c r="V42" s="866"/>
      <c r="W42" s="866"/>
      <c r="X42" s="866"/>
      <c r="Y42" s="866"/>
      <c r="Z42" s="866"/>
      <c r="AA42" s="866"/>
      <c r="AB42" s="866"/>
      <c r="AC42" s="866"/>
      <c r="AD42" s="866"/>
    </row>
    <row r="43" spans="1:30" ht="15" customHeight="1">
      <c r="A43" s="43"/>
    </row>
    <row r="44" spans="1:30" ht="15" customHeight="1">
      <c r="A44" s="43"/>
      <c r="B44" s="111" t="s">
        <v>5353</v>
      </c>
    </row>
    <row r="45" spans="1:30" ht="24" customHeight="1">
      <c r="A45" s="26"/>
      <c r="B45" s="29"/>
      <c r="C45" s="877" t="s">
        <v>9207</v>
      </c>
      <c r="D45" s="866"/>
      <c r="E45" s="866"/>
      <c r="F45" s="866"/>
      <c r="G45" s="866"/>
      <c r="H45" s="866"/>
      <c r="I45" s="866"/>
      <c r="J45" s="866"/>
      <c r="K45" s="866"/>
      <c r="L45" s="866"/>
      <c r="M45" s="866"/>
      <c r="N45" s="866"/>
      <c r="O45" s="866"/>
      <c r="P45" s="866"/>
      <c r="Q45" s="866"/>
      <c r="R45" s="866"/>
      <c r="S45" s="866"/>
      <c r="T45" s="866"/>
      <c r="U45" s="866"/>
      <c r="V45" s="866"/>
      <c r="W45" s="866"/>
      <c r="X45" s="866"/>
      <c r="Y45" s="866"/>
      <c r="Z45" s="866"/>
      <c r="AA45" s="866"/>
      <c r="AB45" s="866"/>
      <c r="AC45" s="866"/>
      <c r="AD45" s="866"/>
    </row>
    <row r="46" spans="1:30" ht="15" customHeight="1">
      <c r="A46" s="43"/>
    </row>
    <row r="47" spans="1:30" ht="15" customHeight="1">
      <c r="A47" s="26"/>
      <c r="B47" s="273" t="s">
        <v>5355</v>
      </c>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row>
    <row r="48" spans="1:30" ht="24" customHeight="1">
      <c r="A48" s="26"/>
      <c r="B48" s="29"/>
      <c r="C48" s="877" t="s">
        <v>9208</v>
      </c>
      <c r="D48" s="866"/>
      <c r="E48" s="866"/>
      <c r="F48" s="866"/>
      <c r="G48" s="866"/>
      <c r="H48" s="866"/>
      <c r="I48" s="866"/>
      <c r="J48" s="866"/>
      <c r="K48" s="866"/>
      <c r="L48" s="866"/>
      <c r="M48" s="866"/>
      <c r="N48" s="866"/>
      <c r="O48" s="866"/>
      <c r="P48" s="866"/>
      <c r="Q48" s="866"/>
      <c r="R48" s="866"/>
      <c r="S48" s="866"/>
      <c r="T48" s="866"/>
      <c r="U48" s="866"/>
      <c r="V48" s="866"/>
      <c r="W48" s="866"/>
      <c r="X48" s="866"/>
      <c r="Y48" s="866"/>
      <c r="Z48" s="866"/>
      <c r="AA48" s="866"/>
      <c r="AB48" s="866"/>
      <c r="AC48" s="866"/>
      <c r="AD48" s="866"/>
    </row>
    <row r="49" spans="1:30" ht="15" customHeight="1">
      <c r="A49" s="26"/>
      <c r="B49" s="29"/>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row>
    <row r="50" spans="1:30" ht="15" customHeight="1">
      <c r="A50" s="26"/>
      <c r="B50" s="273" t="s">
        <v>5354</v>
      </c>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row>
    <row r="51" spans="1:30" ht="24" customHeight="1">
      <c r="A51" s="26"/>
      <c r="B51" s="29"/>
      <c r="C51" s="877" t="s">
        <v>9209</v>
      </c>
      <c r="D51" s="866"/>
      <c r="E51" s="866"/>
      <c r="F51" s="866"/>
      <c r="G51" s="866"/>
      <c r="H51" s="866"/>
      <c r="I51" s="866"/>
      <c r="J51" s="866"/>
      <c r="K51" s="866"/>
      <c r="L51" s="866"/>
      <c r="M51" s="866"/>
      <c r="N51" s="866"/>
      <c r="O51" s="866"/>
      <c r="P51" s="866"/>
      <c r="Q51" s="866"/>
      <c r="R51" s="866"/>
      <c r="S51" s="866"/>
      <c r="T51" s="866"/>
      <c r="U51" s="866"/>
      <c r="V51" s="866"/>
      <c r="W51" s="866"/>
      <c r="X51" s="866"/>
      <c r="Y51" s="866"/>
      <c r="Z51" s="866"/>
      <c r="AA51" s="866"/>
      <c r="AB51" s="866"/>
      <c r="AC51" s="866"/>
      <c r="AD51" s="866"/>
    </row>
    <row r="52" spans="1:30" ht="15" customHeight="1">
      <c r="A52" s="43"/>
    </row>
    <row r="53" spans="1:30" ht="15" customHeight="1">
      <c r="A53" s="26"/>
      <c r="B53" s="273" t="s">
        <v>8964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row>
    <row r="54" spans="1:30" ht="24" customHeight="1">
      <c r="A54" s="26"/>
      <c r="B54" s="66"/>
      <c r="C54" s="877" t="s">
        <v>9210</v>
      </c>
      <c r="D54" s="866"/>
      <c r="E54" s="866"/>
      <c r="F54" s="866"/>
      <c r="G54" s="866"/>
      <c r="H54" s="866"/>
      <c r="I54" s="866"/>
      <c r="J54" s="866"/>
      <c r="K54" s="866"/>
      <c r="L54" s="866"/>
      <c r="M54" s="866"/>
      <c r="N54" s="866"/>
      <c r="O54" s="866"/>
      <c r="P54" s="866"/>
      <c r="Q54" s="866"/>
      <c r="R54" s="866"/>
      <c r="S54" s="866"/>
      <c r="T54" s="866"/>
      <c r="U54" s="866"/>
      <c r="V54" s="866"/>
      <c r="W54" s="866"/>
      <c r="X54" s="866"/>
      <c r="Y54" s="866"/>
      <c r="Z54" s="866"/>
      <c r="AA54" s="866"/>
      <c r="AB54" s="866"/>
      <c r="AC54" s="866"/>
      <c r="AD54" s="866"/>
    </row>
    <row r="55" spans="1:30" ht="15" customHeight="1">
      <c r="A55" s="26"/>
      <c r="B55" s="66"/>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row>
    <row r="56" spans="1:30" ht="15" customHeight="1">
      <c r="A56" s="26"/>
      <c r="B56" s="273" t="s">
        <v>8963</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row>
    <row r="57" spans="1:30" ht="36" customHeight="1">
      <c r="A57" s="26"/>
      <c r="B57" s="66"/>
      <c r="C57" s="877" t="s">
        <v>9211</v>
      </c>
      <c r="D57" s="866"/>
      <c r="E57" s="866"/>
      <c r="F57" s="866"/>
      <c r="G57" s="866"/>
      <c r="H57" s="866"/>
      <c r="I57" s="866"/>
      <c r="J57" s="866"/>
      <c r="K57" s="866"/>
      <c r="L57" s="866"/>
      <c r="M57" s="866"/>
      <c r="N57" s="866"/>
      <c r="O57" s="866"/>
      <c r="P57" s="866"/>
      <c r="Q57" s="866"/>
      <c r="R57" s="866"/>
      <c r="S57" s="866"/>
      <c r="T57" s="866"/>
      <c r="U57" s="866"/>
      <c r="V57" s="866"/>
      <c r="W57" s="866"/>
      <c r="X57" s="866"/>
      <c r="Y57" s="866"/>
      <c r="Z57" s="866"/>
      <c r="AA57" s="866"/>
      <c r="AB57" s="866"/>
      <c r="AC57" s="866"/>
      <c r="AD57" s="866"/>
    </row>
    <row r="58" spans="1:30" ht="15" customHeight="1">
      <c r="A58" s="43"/>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row>
    <row r="59" spans="1:30" ht="15" customHeight="1">
      <c r="A59" s="43"/>
      <c r="B59" s="111" t="s">
        <v>9212</v>
      </c>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row>
    <row r="60" spans="1:30" ht="24" customHeight="1">
      <c r="A60" s="43"/>
      <c r="B60" s="27"/>
      <c r="C60" s="887" t="s">
        <v>9213</v>
      </c>
      <c r="D60" s="866"/>
      <c r="E60" s="866"/>
      <c r="F60" s="866"/>
      <c r="G60" s="866"/>
      <c r="H60" s="866"/>
      <c r="I60" s="866"/>
      <c r="J60" s="866"/>
      <c r="K60" s="866"/>
      <c r="L60" s="866"/>
      <c r="M60" s="866"/>
      <c r="N60" s="866"/>
      <c r="O60" s="866"/>
      <c r="P60" s="866"/>
      <c r="Q60" s="866"/>
      <c r="R60" s="866"/>
      <c r="S60" s="866"/>
      <c r="T60" s="866"/>
      <c r="U60" s="866"/>
      <c r="V60" s="866"/>
      <c r="W60" s="866"/>
      <c r="X60" s="866"/>
      <c r="Y60" s="866"/>
      <c r="Z60" s="866"/>
      <c r="AA60" s="866"/>
      <c r="AB60" s="866"/>
      <c r="AC60" s="866"/>
      <c r="AD60" s="866"/>
    </row>
    <row r="61" spans="1:30" ht="15" customHeight="1">
      <c r="A61" s="43"/>
      <c r="B61" s="27"/>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row>
    <row r="62" spans="1:30" ht="15" customHeight="1">
      <c r="A62" s="43"/>
      <c r="B62" s="111" t="s">
        <v>8959</v>
      </c>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row>
    <row r="63" spans="1:30" ht="24" customHeight="1">
      <c r="A63" s="43"/>
      <c r="B63" s="27"/>
      <c r="C63" s="877" t="s">
        <v>9214</v>
      </c>
      <c r="D63" s="866"/>
      <c r="E63" s="866"/>
      <c r="F63" s="866"/>
      <c r="G63" s="866"/>
      <c r="H63" s="866"/>
      <c r="I63" s="866"/>
      <c r="J63" s="866"/>
      <c r="K63" s="866"/>
      <c r="L63" s="866"/>
      <c r="M63" s="866"/>
      <c r="N63" s="866"/>
      <c r="O63" s="866"/>
      <c r="P63" s="866"/>
      <c r="Q63" s="866"/>
      <c r="R63" s="866"/>
      <c r="S63" s="866"/>
      <c r="T63" s="866"/>
      <c r="U63" s="866"/>
      <c r="V63" s="866"/>
      <c r="W63" s="866"/>
      <c r="X63" s="866"/>
      <c r="Y63" s="866"/>
      <c r="Z63" s="866"/>
      <c r="AA63" s="866"/>
      <c r="AB63" s="866"/>
      <c r="AC63" s="866"/>
      <c r="AD63" s="866"/>
    </row>
    <row r="64" spans="1:30" ht="15" customHeight="1">
      <c r="A64" s="43"/>
      <c r="B64" s="27"/>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row>
    <row r="65" spans="1:30" ht="15" customHeight="1">
      <c r="A65" s="43"/>
      <c r="B65" s="111" t="s">
        <v>8971</v>
      </c>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row>
    <row r="66" spans="1:30" ht="36" customHeight="1">
      <c r="A66" s="43"/>
      <c r="B66" s="274"/>
      <c r="C66" s="887" t="s">
        <v>9215</v>
      </c>
      <c r="D66" s="866"/>
      <c r="E66" s="866"/>
      <c r="F66" s="866"/>
      <c r="G66" s="866"/>
      <c r="H66" s="866"/>
      <c r="I66" s="866"/>
      <c r="J66" s="866"/>
      <c r="K66" s="866"/>
      <c r="L66" s="866"/>
      <c r="M66" s="866"/>
      <c r="N66" s="866"/>
      <c r="O66" s="866"/>
      <c r="P66" s="866"/>
      <c r="Q66" s="866"/>
      <c r="R66" s="866"/>
      <c r="S66" s="866"/>
      <c r="T66" s="866"/>
      <c r="U66" s="866"/>
      <c r="V66" s="866"/>
      <c r="W66" s="866"/>
      <c r="X66" s="866"/>
      <c r="Y66" s="866"/>
      <c r="Z66" s="866"/>
      <c r="AA66" s="866"/>
      <c r="AB66" s="866"/>
      <c r="AC66" s="866"/>
      <c r="AD66" s="866"/>
    </row>
    <row r="67" spans="1:30" ht="15" customHeight="1">
      <c r="A67" s="43"/>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row>
    <row r="68" spans="1:30" ht="15" customHeight="1">
      <c r="A68" s="43"/>
      <c r="B68" s="111" t="s">
        <v>8970</v>
      </c>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row>
    <row r="69" spans="1:30" ht="48" customHeight="1">
      <c r="A69" s="43"/>
      <c r="B69" s="274"/>
      <c r="C69" s="877" t="s">
        <v>9216</v>
      </c>
      <c r="D69" s="866"/>
      <c r="E69" s="866"/>
      <c r="F69" s="866"/>
      <c r="G69" s="866"/>
      <c r="H69" s="866"/>
      <c r="I69" s="866"/>
      <c r="J69" s="866"/>
      <c r="K69" s="866"/>
      <c r="L69" s="866"/>
      <c r="M69" s="866"/>
      <c r="N69" s="866"/>
      <c r="O69" s="866"/>
      <c r="P69" s="866"/>
      <c r="Q69" s="866"/>
      <c r="R69" s="866"/>
      <c r="S69" s="866"/>
      <c r="T69" s="866"/>
      <c r="U69" s="866"/>
      <c r="V69" s="866"/>
      <c r="W69" s="866"/>
      <c r="X69" s="866"/>
      <c r="Y69" s="866"/>
      <c r="Z69" s="866"/>
      <c r="AA69" s="866"/>
      <c r="AB69" s="866"/>
      <c r="AC69" s="866"/>
      <c r="AD69" s="866"/>
    </row>
    <row r="70" spans="1:30" ht="15" customHeight="1">
      <c r="A70" s="43"/>
      <c r="B70" s="27"/>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row>
    <row r="71" spans="1:30" ht="36" customHeight="1">
      <c r="A71" s="26"/>
      <c r="B71" s="27"/>
      <c r="C71" s="11"/>
      <c r="D71" s="1265" t="s">
        <v>9217</v>
      </c>
      <c r="E71" s="866"/>
      <c r="F71" s="866"/>
      <c r="G71" s="866"/>
      <c r="H71" s="866"/>
      <c r="I71" s="866"/>
      <c r="J71" s="866"/>
      <c r="K71" s="866"/>
      <c r="L71" s="866"/>
      <c r="M71" s="866"/>
      <c r="N71" s="866"/>
      <c r="O71" s="866"/>
      <c r="P71" s="866"/>
      <c r="Q71" s="866"/>
      <c r="R71" s="866"/>
      <c r="S71" s="866"/>
      <c r="T71" s="866"/>
      <c r="U71" s="866"/>
      <c r="V71" s="866"/>
      <c r="W71" s="866"/>
      <c r="X71" s="866"/>
      <c r="Y71" s="866"/>
      <c r="Z71" s="866"/>
      <c r="AA71" s="866"/>
      <c r="AB71" s="866"/>
      <c r="AC71" s="866"/>
      <c r="AD71" s="866"/>
    </row>
    <row r="72" spans="1:30" ht="15" customHeight="1">
      <c r="A72" s="26"/>
      <c r="B72" s="27"/>
      <c r="C72" s="11"/>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row>
    <row r="73" spans="1:30" ht="15" customHeight="1">
      <c r="A73" s="26"/>
      <c r="B73" s="27"/>
      <c r="C73" s="11"/>
      <c r="D73" s="1265" t="s">
        <v>9218</v>
      </c>
      <c r="E73" s="866"/>
      <c r="F73" s="866"/>
      <c r="G73" s="866"/>
      <c r="H73" s="866"/>
      <c r="I73" s="866"/>
      <c r="J73" s="866"/>
      <c r="K73" s="866"/>
      <c r="L73" s="866"/>
      <c r="M73" s="866"/>
      <c r="N73" s="866"/>
      <c r="O73" s="866"/>
      <c r="P73" s="866"/>
      <c r="Q73" s="866"/>
      <c r="R73" s="866"/>
      <c r="S73" s="866"/>
      <c r="T73" s="866"/>
      <c r="U73" s="866"/>
      <c r="V73" s="866"/>
      <c r="W73" s="866"/>
      <c r="X73" s="866"/>
      <c r="Y73" s="866"/>
      <c r="Z73" s="866"/>
      <c r="AA73" s="866"/>
      <c r="AB73" s="866"/>
      <c r="AC73" s="866"/>
      <c r="AD73" s="866"/>
    </row>
    <row r="74" spans="1:30" ht="15" customHeight="1">
      <c r="A74" s="26"/>
      <c r="B74" s="27"/>
      <c r="C74" s="11"/>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row>
    <row r="75" spans="1:30" ht="24" customHeight="1">
      <c r="A75" s="26"/>
      <c r="B75" s="27"/>
      <c r="C75" s="11"/>
      <c r="D75" s="1265" t="s">
        <v>9219</v>
      </c>
      <c r="E75" s="866"/>
      <c r="F75" s="866"/>
      <c r="G75" s="866"/>
      <c r="H75" s="866"/>
      <c r="I75" s="866"/>
      <c r="J75" s="866"/>
      <c r="K75" s="866"/>
      <c r="L75" s="866"/>
      <c r="M75" s="866"/>
      <c r="N75" s="866"/>
      <c r="O75" s="866"/>
      <c r="P75" s="866"/>
      <c r="Q75" s="866"/>
      <c r="R75" s="866"/>
      <c r="S75" s="866"/>
      <c r="T75" s="866"/>
      <c r="U75" s="866"/>
      <c r="V75" s="866"/>
      <c r="W75" s="866"/>
      <c r="X75" s="866"/>
      <c r="Y75" s="866"/>
      <c r="Z75" s="866"/>
      <c r="AA75" s="866"/>
      <c r="AB75" s="866"/>
      <c r="AC75" s="866"/>
      <c r="AD75" s="866"/>
    </row>
    <row r="76" spans="1:30" ht="15" customHeight="1">
      <c r="A76" s="43"/>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row>
    <row r="77" spans="1:30" ht="15" customHeight="1">
      <c r="A77" s="43"/>
      <c r="B77" s="111" t="s">
        <v>9220</v>
      </c>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row>
    <row r="78" spans="1:30" ht="36" customHeight="1">
      <c r="A78" s="43"/>
      <c r="B78" s="274"/>
      <c r="C78" s="877" t="s">
        <v>9221</v>
      </c>
      <c r="D78" s="866"/>
      <c r="E78" s="866"/>
      <c r="F78" s="866"/>
      <c r="G78" s="866"/>
      <c r="H78" s="866"/>
      <c r="I78" s="866"/>
      <c r="J78" s="866"/>
      <c r="K78" s="866"/>
      <c r="L78" s="866"/>
      <c r="M78" s="866"/>
      <c r="N78" s="866"/>
      <c r="O78" s="866"/>
      <c r="P78" s="866"/>
      <c r="Q78" s="866"/>
      <c r="R78" s="866"/>
      <c r="S78" s="866"/>
      <c r="T78" s="866"/>
      <c r="U78" s="866"/>
      <c r="V78" s="866"/>
      <c r="W78" s="866"/>
      <c r="X78" s="866"/>
      <c r="Y78" s="866"/>
      <c r="Z78" s="866"/>
      <c r="AA78" s="866"/>
      <c r="AB78" s="866"/>
      <c r="AC78" s="866"/>
      <c r="AD78" s="866"/>
    </row>
    <row r="79" spans="1:30" ht="15" customHeight="1">
      <c r="A79" s="43"/>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row>
    <row r="80" spans="1:30" ht="15" customHeight="1">
      <c r="A80" s="43"/>
      <c r="B80" s="111" t="s">
        <v>9222</v>
      </c>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row>
    <row r="81" spans="1:30" ht="36" customHeight="1">
      <c r="A81" s="43"/>
      <c r="B81" s="274"/>
      <c r="C81" s="877" t="s">
        <v>9223</v>
      </c>
      <c r="D81" s="866"/>
      <c r="E81" s="866"/>
      <c r="F81" s="866"/>
      <c r="G81" s="866"/>
      <c r="H81" s="866"/>
      <c r="I81" s="866"/>
      <c r="J81" s="866"/>
      <c r="K81" s="866"/>
      <c r="L81" s="866"/>
      <c r="M81" s="866"/>
      <c r="N81" s="866"/>
      <c r="O81" s="866"/>
      <c r="P81" s="866"/>
      <c r="Q81" s="866"/>
      <c r="R81" s="866"/>
      <c r="S81" s="866"/>
      <c r="T81" s="866"/>
      <c r="U81" s="866"/>
      <c r="V81" s="866"/>
      <c r="W81" s="866"/>
      <c r="X81" s="866"/>
      <c r="Y81" s="866"/>
      <c r="Z81" s="866"/>
      <c r="AA81" s="866"/>
      <c r="AB81" s="866"/>
      <c r="AC81" s="866"/>
      <c r="AD81" s="866"/>
    </row>
    <row r="82" spans="1:30" ht="15" customHeight="1">
      <c r="A82" s="43"/>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row>
    <row r="83" spans="1:30" ht="15" customHeight="1">
      <c r="A83" s="43"/>
      <c r="B83" s="111" t="s">
        <v>9224</v>
      </c>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row>
    <row r="84" spans="1:30" ht="36" customHeight="1">
      <c r="A84" s="43"/>
      <c r="B84" s="27"/>
      <c r="C84" s="887" t="s">
        <v>9225</v>
      </c>
      <c r="D84" s="866"/>
      <c r="E84" s="866"/>
      <c r="F84" s="866"/>
      <c r="G84" s="866"/>
      <c r="H84" s="866"/>
      <c r="I84" s="866"/>
      <c r="J84" s="866"/>
      <c r="K84" s="866"/>
      <c r="L84" s="866"/>
      <c r="M84" s="866"/>
      <c r="N84" s="866"/>
      <c r="O84" s="866"/>
      <c r="P84" s="866"/>
      <c r="Q84" s="866"/>
      <c r="R84" s="866"/>
      <c r="S84" s="866"/>
      <c r="T84" s="866"/>
      <c r="U84" s="866"/>
      <c r="V84" s="866"/>
      <c r="W84" s="866"/>
      <c r="X84" s="866"/>
      <c r="Y84" s="866"/>
      <c r="Z84" s="866"/>
      <c r="AA84" s="866"/>
      <c r="AB84" s="866"/>
      <c r="AC84" s="866"/>
      <c r="AD84" s="866"/>
    </row>
    <row r="85" spans="1:30" ht="15" customHeight="1">
      <c r="A85" s="43"/>
      <c r="B85" s="27"/>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row>
    <row r="86" spans="1:30" ht="15" customHeight="1">
      <c r="A86" s="43"/>
      <c r="B86" s="111" t="s">
        <v>9226</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row>
    <row r="87" spans="1:30" ht="24" customHeight="1">
      <c r="A87" s="43"/>
      <c r="B87" s="27"/>
      <c r="C87" s="887" t="s">
        <v>9227</v>
      </c>
      <c r="D87" s="866"/>
      <c r="E87" s="866"/>
      <c r="F87" s="866"/>
      <c r="G87" s="866"/>
      <c r="H87" s="866"/>
      <c r="I87" s="866"/>
      <c r="J87" s="866"/>
      <c r="K87" s="866"/>
      <c r="L87" s="866"/>
      <c r="M87" s="866"/>
      <c r="N87" s="866"/>
      <c r="O87" s="866"/>
      <c r="P87" s="866"/>
      <c r="Q87" s="866"/>
      <c r="R87" s="866"/>
      <c r="S87" s="866"/>
      <c r="T87" s="866"/>
      <c r="U87" s="866"/>
      <c r="V87" s="866"/>
      <c r="W87" s="866"/>
      <c r="X87" s="866"/>
      <c r="Y87" s="866"/>
      <c r="Z87" s="866"/>
      <c r="AA87" s="866"/>
      <c r="AB87" s="866"/>
      <c r="AC87" s="866"/>
      <c r="AD87" s="866"/>
    </row>
    <row r="88" spans="1:30" ht="15" customHeight="1">
      <c r="A88" s="43"/>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row>
    <row r="89" spans="1:30" ht="15" customHeight="1">
      <c r="A89" s="26"/>
      <c r="B89" s="273" t="s">
        <v>9228</v>
      </c>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row>
    <row r="90" spans="1:30" ht="24" customHeight="1">
      <c r="A90" s="26"/>
      <c r="B90" s="276"/>
      <c r="C90" s="877" t="s">
        <v>9229</v>
      </c>
      <c r="D90" s="866"/>
      <c r="E90" s="866"/>
      <c r="F90" s="866"/>
      <c r="G90" s="866"/>
      <c r="H90" s="866"/>
      <c r="I90" s="866"/>
      <c r="J90" s="866"/>
      <c r="K90" s="866"/>
      <c r="L90" s="866"/>
      <c r="M90" s="866"/>
      <c r="N90" s="866"/>
      <c r="O90" s="866"/>
      <c r="P90" s="866"/>
      <c r="Q90" s="866"/>
      <c r="R90" s="866"/>
      <c r="S90" s="866"/>
      <c r="T90" s="866"/>
      <c r="U90" s="866"/>
      <c r="V90" s="866"/>
      <c r="W90" s="866"/>
      <c r="X90" s="866"/>
      <c r="Y90" s="866"/>
      <c r="Z90" s="866"/>
      <c r="AA90" s="866"/>
      <c r="AB90" s="866"/>
      <c r="AC90" s="866"/>
      <c r="AD90" s="866"/>
    </row>
    <row r="91" spans="1:30" ht="15" customHeight="1">
      <c r="A91" s="43"/>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row>
    <row r="92" spans="1:30" ht="15" customHeight="1">
      <c r="A92" s="43"/>
      <c r="B92" s="111" t="s">
        <v>9230</v>
      </c>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row>
    <row r="93" spans="1:30" ht="36" customHeight="1">
      <c r="A93" s="43"/>
      <c r="B93" s="27"/>
      <c r="C93" s="877" t="s">
        <v>9231</v>
      </c>
      <c r="D93" s="866"/>
      <c r="E93" s="866"/>
      <c r="F93" s="866"/>
      <c r="G93" s="866"/>
      <c r="H93" s="866"/>
      <c r="I93" s="866"/>
      <c r="J93" s="866"/>
      <c r="K93" s="866"/>
      <c r="L93" s="866"/>
      <c r="M93" s="866"/>
      <c r="N93" s="866"/>
      <c r="O93" s="866"/>
      <c r="P93" s="866"/>
      <c r="Q93" s="866"/>
      <c r="R93" s="866"/>
      <c r="S93" s="866"/>
      <c r="T93" s="866"/>
      <c r="U93" s="866"/>
      <c r="V93" s="866"/>
      <c r="W93" s="866"/>
      <c r="X93" s="866"/>
      <c r="Y93" s="866"/>
      <c r="Z93" s="866"/>
      <c r="AA93" s="866"/>
      <c r="AB93" s="866"/>
      <c r="AC93" s="866"/>
      <c r="AD93" s="866"/>
    </row>
    <row r="94" spans="1:30" ht="15" customHeight="1">
      <c r="A94" s="43"/>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row>
    <row r="95" spans="1:30" ht="15" customHeight="1">
      <c r="A95" s="43"/>
      <c r="B95" s="111" t="s">
        <v>8974</v>
      </c>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row>
    <row r="96" spans="1:30" ht="24" customHeight="1">
      <c r="A96" s="43"/>
      <c r="B96" s="274"/>
      <c r="C96" s="887" t="s">
        <v>9232</v>
      </c>
      <c r="D96" s="866"/>
      <c r="E96" s="866"/>
      <c r="F96" s="866"/>
      <c r="G96" s="866"/>
      <c r="H96" s="866"/>
      <c r="I96" s="866"/>
      <c r="J96" s="866"/>
      <c r="K96" s="866"/>
      <c r="L96" s="866"/>
      <c r="M96" s="866"/>
      <c r="N96" s="866"/>
      <c r="O96" s="866"/>
      <c r="P96" s="866"/>
      <c r="Q96" s="866"/>
      <c r="R96" s="866"/>
      <c r="S96" s="866"/>
      <c r="T96" s="866"/>
      <c r="U96" s="866"/>
      <c r="V96" s="866"/>
      <c r="W96" s="866"/>
      <c r="X96" s="866"/>
      <c r="Y96" s="866"/>
      <c r="Z96" s="866"/>
      <c r="AA96" s="866"/>
      <c r="AB96" s="866"/>
      <c r="AC96" s="866"/>
      <c r="AD96" s="866"/>
    </row>
    <row r="97" spans="2:30" ht="15" customHeight="1"/>
    <row r="98" spans="2:30" ht="15" customHeight="1">
      <c r="B98" s="111" t="s">
        <v>9233</v>
      </c>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row>
    <row r="99" spans="2:30" ht="48" customHeight="1">
      <c r="B99" s="274"/>
      <c r="C99" s="887" t="s">
        <v>9234</v>
      </c>
      <c r="D99" s="866"/>
      <c r="E99" s="866"/>
      <c r="F99" s="866"/>
      <c r="G99" s="866"/>
      <c r="H99" s="866"/>
      <c r="I99" s="866"/>
      <c r="J99" s="866"/>
      <c r="K99" s="866"/>
      <c r="L99" s="866"/>
      <c r="M99" s="866"/>
      <c r="N99" s="866"/>
      <c r="O99" s="866"/>
      <c r="P99" s="866"/>
      <c r="Q99" s="866"/>
      <c r="R99" s="866"/>
      <c r="S99" s="866"/>
      <c r="T99" s="866"/>
      <c r="U99" s="866"/>
      <c r="V99" s="866"/>
      <c r="W99" s="866"/>
      <c r="X99" s="866"/>
      <c r="Y99" s="866"/>
      <c r="Z99" s="866"/>
      <c r="AA99" s="866"/>
      <c r="AB99" s="866"/>
      <c r="AC99" s="866"/>
      <c r="AD99" s="866"/>
    </row>
    <row r="100" spans="2:30" ht="15" customHeight="1"/>
    <row r="101" spans="2:30" ht="15" customHeight="1">
      <c r="B101" s="111" t="s">
        <v>5365</v>
      </c>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row>
    <row r="102" spans="2:30" ht="24" customHeight="1">
      <c r="B102" s="274"/>
      <c r="C102" s="887" t="s">
        <v>9235</v>
      </c>
      <c r="D102" s="866"/>
      <c r="E102" s="866"/>
      <c r="F102" s="866"/>
      <c r="G102" s="866"/>
      <c r="H102" s="866"/>
      <c r="I102" s="866"/>
      <c r="J102" s="866"/>
      <c r="K102" s="866"/>
      <c r="L102" s="866"/>
      <c r="M102" s="866"/>
      <c r="N102" s="866"/>
      <c r="O102" s="866"/>
      <c r="P102" s="866"/>
      <c r="Q102" s="866"/>
      <c r="R102" s="866"/>
      <c r="S102" s="866"/>
      <c r="T102" s="866"/>
      <c r="U102" s="866"/>
      <c r="V102" s="866"/>
      <c r="W102" s="866"/>
      <c r="X102" s="866"/>
      <c r="Y102" s="866"/>
      <c r="Z102" s="866"/>
      <c r="AA102" s="866"/>
      <c r="AB102" s="866"/>
      <c r="AC102" s="866"/>
      <c r="AD102" s="866"/>
    </row>
    <row r="103" spans="2:30" ht="15" customHeight="1"/>
    <row r="104" spans="2:30" ht="15" customHeight="1"/>
    <row r="105" spans="2:30" ht="15" customHeight="1"/>
    <row r="106" spans="2:30" ht="15" customHeight="1"/>
    <row r="107" spans="2:30" ht="15" customHeight="1"/>
    <row r="108" spans="2:30" ht="15" customHeight="1"/>
  </sheetData>
  <sheetProtection algorithmName="SHA-512" hashValue="rAk7py16i8iWslv5f6RlKYo621XFNVQsgCgiRDzSeRlsHZwUsxBr5H21MZ//rgJqU873Z4vrmTyZnbKUw4R1sQ==" saltValue="xZn1KA9XZGTYQU7SFuTwMQ==" spinCount="100000" sheet="1" objects="1" scenarios="1"/>
  <mergeCells count="43">
    <mergeCell ref="B1:AD1"/>
    <mergeCell ref="AA9:AD9"/>
    <mergeCell ref="D15:AD15"/>
    <mergeCell ref="C45:AD45"/>
    <mergeCell ref="E30:AD30"/>
    <mergeCell ref="D24:AD24"/>
    <mergeCell ref="E34:AD34"/>
    <mergeCell ref="D42:AD42"/>
    <mergeCell ref="D38:AD38"/>
    <mergeCell ref="B10:L10"/>
    <mergeCell ref="N10:O10"/>
    <mergeCell ref="E26:AD26"/>
    <mergeCell ref="D19:AD19"/>
    <mergeCell ref="C22:AD22"/>
    <mergeCell ref="E32:AD32"/>
    <mergeCell ref="B3:AD3"/>
    <mergeCell ref="C96:AD96"/>
    <mergeCell ref="C102:AD102"/>
    <mergeCell ref="C78:AD78"/>
    <mergeCell ref="C69:AD69"/>
    <mergeCell ref="C87:AD87"/>
    <mergeCell ref="D71:AD71"/>
    <mergeCell ref="D73:AD73"/>
    <mergeCell ref="C99:AD99"/>
    <mergeCell ref="C93:AD93"/>
    <mergeCell ref="C84:AD84"/>
    <mergeCell ref="D75:AD75"/>
    <mergeCell ref="B5:AD5"/>
    <mergeCell ref="C90:AD90"/>
    <mergeCell ref="D36:AD36"/>
    <mergeCell ref="D40:AD40"/>
    <mergeCell ref="C60:AD60"/>
    <mergeCell ref="C51:AD51"/>
    <mergeCell ref="B7:AD7"/>
    <mergeCell ref="C48:AD48"/>
    <mergeCell ref="D17:AD17"/>
    <mergeCell ref="C81:AD81"/>
    <mergeCell ref="C57:AD57"/>
    <mergeCell ref="C66:AD66"/>
    <mergeCell ref="C13:AD13"/>
    <mergeCell ref="E28:AD28"/>
    <mergeCell ref="C54:AD54"/>
    <mergeCell ref="C63:AD63"/>
  </mergeCells>
  <hyperlinks>
    <hyperlink ref="AA9" location="Índice!B53" display="Índice"/>
  </hyperlinks>
  <printOptions horizontalCentered="1" verticalCentered="1"/>
  <pageMargins left="0.70866141732283472" right="0.70866141732283472" top="0.74803149606299213" bottom="0.74803149606299213" header="0.31496062992125978" footer="0.31496062992125978"/>
  <pageSetup scale="74" orientation="portrait" r:id="rId1"/>
  <headerFooter>
    <oddHeader>&amp;CMódulo 1 Sección V
Glosario</oddHeader>
    <oddFooter>&amp;LCenso Nacional de Gobiernos Estatales 2025&amp;R&amp;P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8"/>
  <sheetViews>
    <sheetView showGridLines="0" view="pageBreakPreview" zoomScale="120" zoomScaleNormal="100" zoomScaleSheetLayoutView="120" workbookViewId="0"/>
  </sheetViews>
  <sheetFormatPr baseColWidth="10" defaultColWidth="0" defaultRowHeight="15" customHeight="1" zeroHeight="1"/>
  <cols>
    <col min="1" max="1" width="5.75" style="155" customWidth="1"/>
    <col min="2" max="30" width="3.75" style="155" customWidth="1"/>
    <col min="31" max="31" width="5.75" style="155" customWidth="1"/>
    <col min="32" max="32" width="11.25" style="155" hidden="1" customWidth="1"/>
    <col min="33" max="16384" width="11.25" style="155" hidden="1"/>
  </cols>
  <sheetData>
    <row r="1" spans="1:30" ht="173.25" customHeight="1">
      <c r="A1" s="164"/>
      <c r="B1" s="870" t="s">
        <v>0</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row>
    <row r="2" spans="1:30" ht="15" customHeight="1"/>
    <row r="3" spans="1:30" ht="45" customHeight="1">
      <c r="A3" s="164"/>
      <c r="B3" s="869" t="s">
        <v>1</v>
      </c>
      <c r="C3" s="878"/>
      <c r="D3" s="878"/>
      <c r="E3" s="878"/>
      <c r="F3" s="878"/>
      <c r="G3" s="878"/>
      <c r="H3" s="878"/>
      <c r="I3" s="878"/>
      <c r="J3" s="878"/>
      <c r="K3" s="878"/>
      <c r="L3" s="878"/>
      <c r="M3" s="878"/>
      <c r="N3" s="878"/>
      <c r="O3" s="878"/>
      <c r="P3" s="878"/>
      <c r="Q3" s="878"/>
      <c r="R3" s="878"/>
      <c r="S3" s="878"/>
      <c r="T3" s="878"/>
      <c r="U3" s="878"/>
      <c r="V3" s="878"/>
      <c r="W3" s="878"/>
      <c r="X3" s="878"/>
      <c r="Y3" s="878"/>
      <c r="Z3" s="878"/>
      <c r="AA3" s="878"/>
      <c r="AB3" s="878"/>
      <c r="AC3" s="878"/>
      <c r="AD3" s="878"/>
    </row>
    <row r="4" spans="1:30" ht="14.25">
      <c r="A4" s="164"/>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row>
    <row r="5" spans="1:30" s="152" customFormat="1" ht="45" customHeight="1">
      <c r="B5" s="869" t="s">
        <v>2</v>
      </c>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row>
    <row r="6" spans="1:30" s="152" customFormat="1" ht="15" customHeight="1"/>
    <row r="7" spans="1:30" s="151" customFormat="1" ht="60" customHeight="1">
      <c r="A7" s="164"/>
      <c r="B7" s="906" t="s">
        <v>4981</v>
      </c>
      <c r="C7" s="876"/>
      <c r="D7" s="876"/>
      <c r="E7" s="876"/>
      <c r="F7" s="876"/>
      <c r="G7" s="876"/>
      <c r="H7" s="876"/>
      <c r="I7" s="876"/>
      <c r="J7" s="876"/>
      <c r="K7" s="876"/>
      <c r="L7" s="876"/>
      <c r="M7" s="876"/>
      <c r="N7" s="876"/>
      <c r="O7" s="876"/>
      <c r="P7" s="876"/>
      <c r="Q7" s="876"/>
      <c r="R7" s="876"/>
      <c r="S7" s="876"/>
      <c r="T7" s="876"/>
      <c r="U7" s="876"/>
      <c r="V7" s="876"/>
      <c r="W7" s="876"/>
      <c r="X7" s="876"/>
      <c r="Y7" s="876"/>
      <c r="Z7" s="876"/>
      <c r="AA7" s="876"/>
      <c r="AB7" s="876"/>
      <c r="AC7" s="876"/>
      <c r="AD7" s="876"/>
    </row>
    <row r="8" spans="1:30" ht="15" customHeight="1">
      <c r="A8" s="164"/>
      <c r="B8" s="213"/>
      <c r="C8" s="214"/>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row>
    <row r="9" spans="1:30" ht="15" customHeight="1" thickBot="1">
      <c r="A9" s="164"/>
      <c r="B9" s="215" t="s">
        <v>4</v>
      </c>
      <c r="C9" s="164"/>
      <c r="D9" s="164"/>
      <c r="E9" s="164"/>
      <c r="F9" s="164"/>
      <c r="G9" s="164"/>
      <c r="H9" s="164"/>
      <c r="I9" s="164"/>
      <c r="J9" s="164"/>
      <c r="K9" s="164"/>
      <c r="L9" s="164"/>
      <c r="M9" s="164"/>
      <c r="N9" s="215" t="s">
        <v>5</v>
      </c>
      <c r="O9" s="164"/>
      <c r="P9" s="164"/>
      <c r="Q9" s="164"/>
      <c r="R9" s="164"/>
      <c r="S9" s="164"/>
      <c r="T9" s="164"/>
      <c r="U9" s="164"/>
      <c r="V9" s="164"/>
      <c r="W9" s="164"/>
      <c r="X9" s="164"/>
      <c r="Y9" s="164"/>
      <c r="Z9" s="164"/>
      <c r="AA9" s="899" t="s">
        <v>3</v>
      </c>
      <c r="AB9" s="878"/>
      <c r="AC9" s="878"/>
      <c r="AD9" s="878"/>
    </row>
    <row r="10" spans="1:30" ht="15" customHeight="1" thickBot="1">
      <c r="A10" s="164"/>
      <c r="B10" s="932" t="str">
        <f>IF(Presentación!B10="","",Presentación!B10)</f>
        <v>Veracruz de Ignacio de la Llave</v>
      </c>
      <c r="C10" s="872"/>
      <c r="D10" s="872"/>
      <c r="E10" s="872"/>
      <c r="F10" s="872"/>
      <c r="G10" s="872"/>
      <c r="H10" s="872"/>
      <c r="I10" s="872"/>
      <c r="J10" s="872"/>
      <c r="K10" s="872"/>
      <c r="L10" s="873"/>
      <c r="M10" s="216"/>
      <c r="N10" s="932" t="str">
        <f>IF(Presentación!N10="","",Presentación!N10)</f>
        <v>230</v>
      </c>
      <c r="O10" s="873"/>
      <c r="P10" s="164"/>
      <c r="Q10" s="164"/>
      <c r="R10" s="164"/>
      <c r="S10" s="164"/>
      <c r="T10" s="164"/>
      <c r="U10" s="164"/>
      <c r="V10" s="164"/>
      <c r="W10" s="164"/>
      <c r="X10" s="164"/>
      <c r="Y10" s="164"/>
      <c r="Z10" s="164"/>
      <c r="AA10" s="164"/>
      <c r="AB10" s="164"/>
      <c r="AC10" s="164"/>
      <c r="AD10" s="164"/>
    </row>
    <row r="11" spans="1:30" ht="15" customHeight="1" thickBot="1">
      <c r="A11" s="164"/>
      <c r="B11" s="182"/>
      <c r="C11" s="182"/>
      <c r="D11" s="182"/>
      <c r="E11" s="182"/>
      <c r="F11" s="182"/>
      <c r="G11" s="182"/>
      <c r="H11" s="182"/>
      <c r="I11" s="182"/>
      <c r="J11" s="182"/>
      <c r="K11" s="182"/>
      <c r="L11" s="182"/>
      <c r="M11" s="164"/>
      <c r="N11" s="217"/>
      <c r="O11" s="164"/>
      <c r="P11" s="164"/>
      <c r="Q11" s="164"/>
      <c r="R11" s="164"/>
      <c r="S11" s="164"/>
      <c r="T11" s="164"/>
      <c r="U11" s="164"/>
      <c r="V11" s="164"/>
      <c r="W11" s="164"/>
      <c r="X11" s="164"/>
      <c r="Y11" s="164"/>
      <c r="Z11" s="164"/>
      <c r="AA11" s="164"/>
      <c r="AB11" s="164"/>
      <c r="AC11" s="164"/>
      <c r="AD11" s="164"/>
    </row>
    <row r="12" spans="1:30" ht="15" customHeight="1" thickBot="1">
      <c r="A12" s="164"/>
      <c r="B12" s="911" t="s">
        <v>4982</v>
      </c>
      <c r="C12" s="912"/>
      <c r="D12" s="912"/>
      <c r="E12" s="912"/>
      <c r="F12" s="912"/>
      <c r="G12" s="912"/>
      <c r="H12" s="912"/>
      <c r="I12" s="912"/>
      <c r="J12" s="912"/>
      <c r="K12" s="912"/>
      <c r="L12" s="912"/>
      <c r="M12" s="912"/>
      <c r="N12" s="912"/>
      <c r="O12" s="912"/>
      <c r="P12" s="912"/>
      <c r="Q12" s="912"/>
      <c r="R12" s="913"/>
      <c r="S12" s="218"/>
      <c r="T12" s="911" t="s">
        <v>4983</v>
      </c>
      <c r="U12" s="912"/>
      <c r="V12" s="912"/>
      <c r="W12" s="912"/>
      <c r="X12" s="912"/>
      <c r="Y12" s="912"/>
      <c r="Z12" s="912"/>
      <c r="AA12" s="912"/>
      <c r="AB12" s="912"/>
      <c r="AC12" s="912"/>
      <c r="AD12" s="913"/>
    </row>
    <row r="13" spans="1:30" ht="48" customHeight="1" thickBot="1">
      <c r="A13" s="164"/>
      <c r="B13" s="219"/>
      <c r="C13" s="933" t="s">
        <v>4984</v>
      </c>
      <c r="D13" s="912"/>
      <c r="E13" s="912"/>
      <c r="F13" s="912"/>
      <c r="G13" s="912"/>
      <c r="H13" s="912"/>
      <c r="I13" s="912"/>
      <c r="J13" s="912"/>
      <c r="K13" s="912"/>
      <c r="L13" s="912"/>
      <c r="M13" s="912"/>
      <c r="N13" s="912"/>
      <c r="O13" s="912"/>
      <c r="P13" s="912"/>
      <c r="Q13" s="912"/>
      <c r="R13" s="220"/>
      <c r="S13" s="218"/>
      <c r="T13" s="934" t="s">
        <v>4985</v>
      </c>
      <c r="U13" s="935"/>
      <c r="V13" s="935"/>
      <c r="W13" s="935"/>
      <c r="X13" s="935"/>
      <c r="Y13" s="935"/>
      <c r="Z13" s="935"/>
      <c r="AA13" s="935"/>
      <c r="AB13" s="935"/>
      <c r="AC13" s="935"/>
      <c r="AD13" s="936"/>
    </row>
    <row r="14" spans="1:30" ht="15" customHeight="1">
      <c r="A14" s="164"/>
      <c r="B14" s="221"/>
      <c r="C14" s="222"/>
      <c r="D14" s="222"/>
      <c r="E14" s="222"/>
      <c r="F14" s="222"/>
      <c r="G14" s="222"/>
      <c r="H14" s="222"/>
      <c r="I14" s="222"/>
      <c r="J14" s="222"/>
      <c r="K14" s="222"/>
      <c r="L14" s="222"/>
      <c r="M14" s="222"/>
      <c r="N14" s="222"/>
      <c r="O14" s="222"/>
      <c r="P14" s="222"/>
      <c r="Q14" s="222"/>
      <c r="R14" s="223"/>
      <c r="S14" s="218"/>
      <c r="T14" s="224"/>
      <c r="U14" s="218"/>
      <c r="V14" s="218"/>
      <c r="W14" s="164"/>
      <c r="X14" s="164"/>
      <c r="Y14" s="164"/>
      <c r="Z14" s="164"/>
      <c r="AA14" s="164"/>
      <c r="AB14" s="218"/>
      <c r="AC14" s="218"/>
      <c r="AD14" s="225"/>
    </row>
    <row r="15" spans="1:30" ht="15" customHeight="1">
      <c r="A15" s="164"/>
      <c r="B15" s="224"/>
      <c r="C15" s="226" t="s">
        <v>4986</v>
      </c>
      <c r="D15" s="184"/>
      <c r="E15" s="184"/>
      <c r="F15" s="184"/>
      <c r="G15" s="184"/>
      <c r="H15" s="227"/>
      <c r="I15" s="227"/>
      <c r="J15" s="227"/>
      <c r="K15" s="227"/>
      <c r="L15" s="227"/>
      <c r="M15" s="920"/>
      <c r="N15" s="921"/>
      <c r="O15" s="921"/>
      <c r="P15" s="921"/>
      <c r="Q15" s="921"/>
      <c r="R15" s="225"/>
      <c r="S15" s="218"/>
      <c r="T15" s="224"/>
      <c r="U15" s="914" t="s">
        <v>4987</v>
      </c>
      <c r="V15" s="889"/>
      <c r="W15" s="889"/>
      <c r="X15" s="889"/>
      <c r="Y15" s="889"/>
      <c r="Z15" s="889"/>
      <c r="AA15" s="889"/>
      <c r="AB15" s="889"/>
      <c r="AC15" s="890"/>
      <c r="AD15" s="225"/>
    </row>
    <row r="16" spans="1:30" ht="15" customHeight="1">
      <c r="A16" s="164"/>
      <c r="B16" s="224"/>
      <c r="C16" s="226" t="s">
        <v>4988</v>
      </c>
      <c r="D16" s="184"/>
      <c r="E16" s="184"/>
      <c r="F16" s="920"/>
      <c r="G16" s="921"/>
      <c r="H16" s="921"/>
      <c r="I16" s="921"/>
      <c r="J16" s="921"/>
      <c r="K16" s="921"/>
      <c r="L16" s="921"/>
      <c r="M16" s="921"/>
      <c r="N16" s="921"/>
      <c r="O16" s="921"/>
      <c r="P16" s="921"/>
      <c r="Q16" s="921"/>
      <c r="R16" s="225"/>
      <c r="S16" s="218"/>
      <c r="T16" s="224"/>
      <c r="U16" s="924"/>
      <c r="V16" s="925"/>
      <c r="W16" s="925"/>
      <c r="X16" s="925"/>
      <c r="Y16" s="925"/>
      <c r="Z16" s="925"/>
      <c r="AA16" s="925"/>
      <c r="AB16" s="925"/>
      <c r="AC16" s="926"/>
      <c r="AD16" s="225"/>
    </row>
    <row r="17" spans="1:30" ht="15" customHeight="1">
      <c r="A17" s="164"/>
      <c r="B17" s="224"/>
      <c r="C17" s="226" t="s">
        <v>4989</v>
      </c>
      <c r="D17" s="184"/>
      <c r="E17" s="184"/>
      <c r="F17" s="184"/>
      <c r="G17" s="910"/>
      <c r="H17" s="884"/>
      <c r="I17" s="884"/>
      <c r="J17" s="884"/>
      <c r="K17" s="884"/>
      <c r="L17" s="884"/>
      <c r="M17" s="884"/>
      <c r="N17" s="884"/>
      <c r="O17" s="884"/>
      <c r="P17" s="884"/>
      <c r="Q17" s="884"/>
      <c r="R17" s="225"/>
      <c r="S17" s="218"/>
      <c r="T17" s="224"/>
      <c r="U17" s="927"/>
      <c r="V17" s="882"/>
      <c r="W17" s="882"/>
      <c r="X17" s="882"/>
      <c r="Y17" s="882"/>
      <c r="Z17" s="882"/>
      <c r="AA17" s="882"/>
      <c r="AB17" s="882"/>
      <c r="AC17" s="928"/>
      <c r="AD17" s="225"/>
    </row>
    <row r="18" spans="1:30" ht="15" customHeight="1">
      <c r="A18" s="164"/>
      <c r="B18" s="224"/>
      <c r="C18" s="226" t="s">
        <v>4990</v>
      </c>
      <c r="D18" s="184"/>
      <c r="E18" s="184"/>
      <c r="F18" s="184"/>
      <c r="G18" s="184"/>
      <c r="H18" s="910"/>
      <c r="I18" s="884"/>
      <c r="J18" s="884"/>
      <c r="K18" s="884"/>
      <c r="L18" s="884"/>
      <c r="M18" s="884"/>
      <c r="N18" s="884"/>
      <c r="O18" s="884"/>
      <c r="P18" s="884"/>
      <c r="Q18" s="884"/>
      <c r="R18" s="225"/>
      <c r="S18" s="218"/>
      <c r="T18" s="224"/>
      <c r="U18" s="927"/>
      <c r="V18" s="882"/>
      <c r="W18" s="882"/>
      <c r="X18" s="882"/>
      <c r="Y18" s="882"/>
      <c r="Z18" s="882"/>
      <c r="AA18" s="882"/>
      <c r="AB18" s="882"/>
      <c r="AC18" s="928"/>
      <c r="AD18" s="225"/>
    </row>
    <row r="19" spans="1:30" ht="15" customHeight="1">
      <c r="A19" s="164"/>
      <c r="B19" s="224"/>
      <c r="C19" s="226" t="s">
        <v>4991</v>
      </c>
      <c r="D19" s="184"/>
      <c r="E19" s="184"/>
      <c r="F19" s="184"/>
      <c r="G19" s="184"/>
      <c r="H19" s="910"/>
      <c r="I19" s="884"/>
      <c r="J19" s="884"/>
      <c r="K19" s="884"/>
      <c r="L19" s="884"/>
      <c r="M19" s="884"/>
      <c r="N19" s="884"/>
      <c r="O19" s="884"/>
      <c r="P19" s="884"/>
      <c r="Q19" s="884"/>
      <c r="R19" s="225"/>
      <c r="S19" s="218"/>
      <c r="T19" s="224"/>
      <c r="U19" s="927"/>
      <c r="V19" s="882"/>
      <c r="W19" s="882"/>
      <c r="X19" s="882"/>
      <c r="Y19" s="882"/>
      <c r="Z19" s="882"/>
      <c r="AA19" s="882"/>
      <c r="AB19" s="882"/>
      <c r="AC19" s="928"/>
      <c r="AD19" s="225"/>
    </row>
    <row r="20" spans="1:30" ht="15" customHeight="1">
      <c r="A20" s="164"/>
      <c r="B20" s="224"/>
      <c r="C20" s="226" t="s">
        <v>3687</v>
      </c>
      <c r="D20" s="184"/>
      <c r="E20" s="920"/>
      <c r="F20" s="921"/>
      <c r="G20" s="921"/>
      <c r="H20" s="921"/>
      <c r="I20" s="921"/>
      <c r="J20" s="921"/>
      <c r="K20" s="921"/>
      <c r="L20" s="921"/>
      <c r="M20" s="921"/>
      <c r="N20" s="921"/>
      <c r="O20" s="921"/>
      <c r="P20" s="921"/>
      <c r="Q20" s="921"/>
      <c r="R20" s="225"/>
      <c r="S20" s="218"/>
      <c r="T20" s="224"/>
      <c r="U20" s="927"/>
      <c r="V20" s="882"/>
      <c r="W20" s="882"/>
      <c r="X20" s="882"/>
      <c r="Y20" s="882"/>
      <c r="Z20" s="882"/>
      <c r="AA20" s="882"/>
      <c r="AB20" s="882"/>
      <c r="AC20" s="928"/>
      <c r="AD20" s="225"/>
    </row>
    <row r="21" spans="1:30" ht="15" customHeight="1">
      <c r="A21" s="164"/>
      <c r="B21" s="224"/>
      <c r="C21" s="226" t="s">
        <v>3712</v>
      </c>
      <c r="D21" s="184"/>
      <c r="E21" s="184"/>
      <c r="F21" s="910"/>
      <c r="G21" s="884"/>
      <c r="H21" s="884"/>
      <c r="I21" s="884"/>
      <c r="J21" s="884"/>
      <c r="K21" s="884"/>
      <c r="L21" s="884"/>
      <c r="M21" s="884"/>
      <c r="N21" s="884"/>
      <c r="O21" s="884"/>
      <c r="P21" s="884"/>
      <c r="Q21" s="884"/>
      <c r="R21" s="225"/>
      <c r="S21" s="218"/>
      <c r="T21" s="224"/>
      <c r="U21" s="927"/>
      <c r="V21" s="882"/>
      <c r="W21" s="882"/>
      <c r="X21" s="882"/>
      <c r="Y21" s="882"/>
      <c r="Z21" s="882"/>
      <c r="AA21" s="882"/>
      <c r="AB21" s="882"/>
      <c r="AC21" s="928"/>
      <c r="AD21" s="225"/>
    </row>
    <row r="22" spans="1:30" ht="15" customHeight="1">
      <c r="A22" s="164"/>
      <c r="B22" s="224"/>
      <c r="C22" s="226" t="s">
        <v>3700</v>
      </c>
      <c r="D22" s="184"/>
      <c r="E22" s="184"/>
      <c r="F22" s="228"/>
      <c r="G22" s="228"/>
      <c r="H22" s="910"/>
      <c r="I22" s="884"/>
      <c r="J22" s="884"/>
      <c r="K22" s="884"/>
      <c r="L22" s="884"/>
      <c r="M22" s="884"/>
      <c r="N22" s="884"/>
      <c r="O22" s="884"/>
      <c r="P22" s="884"/>
      <c r="Q22" s="884"/>
      <c r="R22" s="225"/>
      <c r="S22" s="218"/>
      <c r="T22" s="224"/>
      <c r="U22" s="929"/>
      <c r="V22" s="921"/>
      <c r="W22" s="921"/>
      <c r="X22" s="921"/>
      <c r="Y22" s="921"/>
      <c r="Z22" s="921"/>
      <c r="AA22" s="921"/>
      <c r="AB22" s="921"/>
      <c r="AC22" s="930"/>
      <c r="AD22" s="225"/>
    </row>
    <row r="23" spans="1:30" ht="15" customHeight="1" thickBot="1">
      <c r="A23" s="164"/>
      <c r="B23" s="229"/>
      <c r="C23" s="230"/>
      <c r="D23" s="230"/>
      <c r="E23" s="230"/>
      <c r="F23" s="230"/>
      <c r="G23" s="230"/>
      <c r="H23" s="230"/>
      <c r="I23" s="230"/>
      <c r="J23" s="230"/>
      <c r="K23" s="230"/>
      <c r="L23" s="230"/>
      <c r="M23" s="230"/>
      <c r="N23" s="230"/>
      <c r="O23" s="230"/>
      <c r="P23" s="230"/>
      <c r="Q23" s="230"/>
      <c r="R23" s="231"/>
      <c r="S23" s="218"/>
      <c r="T23" s="229"/>
      <c r="U23" s="230"/>
      <c r="V23" s="230"/>
      <c r="W23" s="230"/>
      <c r="X23" s="230"/>
      <c r="Y23" s="230"/>
      <c r="Z23" s="230"/>
      <c r="AA23" s="230"/>
      <c r="AB23" s="230"/>
      <c r="AC23" s="230"/>
      <c r="AD23" s="231"/>
    </row>
    <row r="24" spans="1:30" ht="15" customHeight="1" thickBot="1">
      <c r="A24" s="164"/>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row>
    <row r="25" spans="1:30" ht="15" customHeight="1" thickBot="1">
      <c r="A25" s="164"/>
      <c r="B25" s="907" t="s">
        <v>4992</v>
      </c>
      <c r="C25" s="908"/>
      <c r="D25" s="908"/>
      <c r="E25" s="908"/>
      <c r="F25" s="908"/>
      <c r="G25" s="908"/>
      <c r="H25" s="908"/>
      <c r="I25" s="908"/>
      <c r="J25" s="908"/>
      <c r="K25" s="908"/>
      <c r="L25" s="908"/>
      <c r="M25" s="908"/>
      <c r="N25" s="908"/>
      <c r="O25" s="908"/>
      <c r="P25" s="908"/>
      <c r="Q25" s="908"/>
      <c r="R25" s="909"/>
      <c r="S25" s="218"/>
      <c r="T25" s="907" t="s">
        <v>4983</v>
      </c>
      <c r="U25" s="908"/>
      <c r="V25" s="908"/>
      <c r="W25" s="908"/>
      <c r="X25" s="908"/>
      <c r="Y25" s="908"/>
      <c r="Z25" s="908"/>
      <c r="AA25" s="908"/>
      <c r="AB25" s="908"/>
      <c r="AC25" s="908"/>
      <c r="AD25" s="909"/>
    </row>
    <row r="26" spans="1:30" ht="48" customHeight="1" thickBot="1">
      <c r="A26" s="164"/>
      <c r="B26" s="232"/>
      <c r="C26" s="931" t="s">
        <v>4993</v>
      </c>
      <c r="D26" s="908"/>
      <c r="E26" s="908"/>
      <c r="F26" s="908"/>
      <c r="G26" s="908"/>
      <c r="H26" s="908"/>
      <c r="I26" s="908"/>
      <c r="J26" s="908"/>
      <c r="K26" s="908"/>
      <c r="L26" s="908"/>
      <c r="M26" s="908"/>
      <c r="N26" s="908"/>
      <c r="O26" s="908"/>
      <c r="P26" s="908"/>
      <c r="Q26" s="908"/>
      <c r="R26" s="233"/>
      <c r="S26" s="218"/>
      <c r="T26" s="917" t="s">
        <v>4985</v>
      </c>
      <c r="U26" s="918"/>
      <c r="V26" s="918"/>
      <c r="W26" s="918"/>
      <c r="X26" s="918"/>
      <c r="Y26" s="918"/>
      <c r="Z26" s="918"/>
      <c r="AA26" s="918"/>
      <c r="AB26" s="918"/>
      <c r="AC26" s="918"/>
      <c r="AD26" s="919"/>
    </row>
    <row r="27" spans="1:30" ht="15" customHeight="1">
      <c r="A27" s="164"/>
      <c r="B27" s="234"/>
      <c r="C27" s="235"/>
      <c r="D27" s="235"/>
      <c r="E27" s="235"/>
      <c r="F27" s="235"/>
      <c r="G27" s="235"/>
      <c r="H27" s="235"/>
      <c r="I27" s="235"/>
      <c r="J27" s="235"/>
      <c r="K27" s="235"/>
      <c r="L27" s="235"/>
      <c r="M27" s="235"/>
      <c r="N27" s="235"/>
      <c r="O27" s="235"/>
      <c r="P27" s="235"/>
      <c r="Q27" s="235"/>
      <c r="R27" s="236"/>
      <c r="S27" s="218"/>
      <c r="T27" s="237"/>
      <c r="U27" s="218"/>
      <c r="V27" s="218"/>
      <c r="W27" s="164"/>
      <c r="X27" s="164"/>
      <c r="Y27" s="164"/>
      <c r="Z27" s="164"/>
      <c r="AA27" s="164"/>
      <c r="AB27" s="218"/>
      <c r="AC27" s="218"/>
      <c r="AD27" s="238"/>
    </row>
    <row r="28" spans="1:30" ht="15" customHeight="1">
      <c r="A28" s="164"/>
      <c r="B28" s="237"/>
      <c r="C28" s="226" t="s">
        <v>4986</v>
      </c>
      <c r="D28" s="184"/>
      <c r="E28" s="184"/>
      <c r="F28" s="184"/>
      <c r="G28" s="184"/>
      <c r="H28" s="227"/>
      <c r="I28" s="227"/>
      <c r="J28" s="227"/>
      <c r="K28" s="227"/>
      <c r="L28" s="227"/>
      <c r="M28" s="920"/>
      <c r="N28" s="921"/>
      <c r="O28" s="921"/>
      <c r="P28" s="921"/>
      <c r="Q28" s="921"/>
      <c r="R28" s="238"/>
      <c r="S28" s="218"/>
      <c r="T28" s="237"/>
      <c r="U28" s="914" t="s">
        <v>4987</v>
      </c>
      <c r="V28" s="889"/>
      <c r="W28" s="889"/>
      <c r="X28" s="889"/>
      <c r="Y28" s="889"/>
      <c r="Z28" s="889"/>
      <c r="AA28" s="889"/>
      <c r="AB28" s="889"/>
      <c r="AC28" s="890"/>
      <c r="AD28" s="238"/>
    </row>
    <row r="29" spans="1:30" ht="15" customHeight="1">
      <c r="A29" s="164"/>
      <c r="B29" s="237"/>
      <c r="C29" s="226" t="s">
        <v>4988</v>
      </c>
      <c r="D29" s="184"/>
      <c r="E29" s="184"/>
      <c r="F29" s="920"/>
      <c r="G29" s="921"/>
      <c r="H29" s="921"/>
      <c r="I29" s="921"/>
      <c r="J29" s="921"/>
      <c r="K29" s="921"/>
      <c r="L29" s="921"/>
      <c r="M29" s="921"/>
      <c r="N29" s="921"/>
      <c r="O29" s="921"/>
      <c r="P29" s="921"/>
      <c r="Q29" s="921"/>
      <c r="R29" s="238"/>
      <c r="S29" s="218"/>
      <c r="T29" s="237"/>
      <c r="U29" s="924"/>
      <c r="V29" s="925"/>
      <c r="W29" s="925"/>
      <c r="X29" s="925"/>
      <c r="Y29" s="925"/>
      <c r="Z29" s="925"/>
      <c r="AA29" s="925"/>
      <c r="AB29" s="925"/>
      <c r="AC29" s="926"/>
      <c r="AD29" s="238"/>
    </row>
    <row r="30" spans="1:30" ht="15" customHeight="1">
      <c r="A30" s="164"/>
      <c r="B30" s="237"/>
      <c r="C30" s="226" t="s">
        <v>4989</v>
      </c>
      <c r="D30" s="184"/>
      <c r="E30" s="184"/>
      <c r="F30" s="184"/>
      <c r="G30" s="910"/>
      <c r="H30" s="884"/>
      <c r="I30" s="884"/>
      <c r="J30" s="884"/>
      <c r="K30" s="884"/>
      <c r="L30" s="884"/>
      <c r="M30" s="884"/>
      <c r="N30" s="884"/>
      <c r="O30" s="884"/>
      <c r="P30" s="884"/>
      <c r="Q30" s="884"/>
      <c r="R30" s="238"/>
      <c r="S30" s="218"/>
      <c r="T30" s="237"/>
      <c r="U30" s="927"/>
      <c r="V30" s="882"/>
      <c r="W30" s="882"/>
      <c r="X30" s="882"/>
      <c r="Y30" s="882"/>
      <c r="Z30" s="882"/>
      <c r="AA30" s="882"/>
      <c r="AB30" s="882"/>
      <c r="AC30" s="928"/>
      <c r="AD30" s="238"/>
    </row>
    <row r="31" spans="1:30" ht="15" customHeight="1">
      <c r="A31" s="164"/>
      <c r="B31" s="237"/>
      <c r="C31" s="226" t="s">
        <v>4990</v>
      </c>
      <c r="D31" s="184"/>
      <c r="E31" s="184"/>
      <c r="F31" s="184"/>
      <c r="G31" s="184"/>
      <c r="H31" s="910"/>
      <c r="I31" s="884"/>
      <c r="J31" s="884"/>
      <c r="K31" s="884"/>
      <c r="L31" s="884"/>
      <c r="M31" s="884"/>
      <c r="N31" s="884"/>
      <c r="O31" s="884"/>
      <c r="P31" s="884"/>
      <c r="Q31" s="884"/>
      <c r="R31" s="238"/>
      <c r="S31" s="218"/>
      <c r="T31" s="237"/>
      <c r="U31" s="927"/>
      <c r="V31" s="882"/>
      <c r="W31" s="882"/>
      <c r="X31" s="882"/>
      <c r="Y31" s="882"/>
      <c r="Z31" s="882"/>
      <c r="AA31" s="882"/>
      <c r="AB31" s="882"/>
      <c r="AC31" s="928"/>
      <c r="AD31" s="238"/>
    </row>
    <row r="32" spans="1:30" ht="15" customHeight="1">
      <c r="A32" s="164"/>
      <c r="B32" s="237"/>
      <c r="C32" s="226" t="s">
        <v>4991</v>
      </c>
      <c r="D32" s="184"/>
      <c r="E32" s="184"/>
      <c r="F32" s="184"/>
      <c r="G32" s="184"/>
      <c r="H32" s="910"/>
      <c r="I32" s="884"/>
      <c r="J32" s="884"/>
      <c r="K32" s="884"/>
      <c r="L32" s="884"/>
      <c r="M32" s="884"/>
      <c r="N32" s="884"/>
      <c r="O32" s="884"/>
      <c r="P32" s="884"/>
      <c r="Q32" s="884"/>
      <c r="R32" s="238"/>
      <c r="S32" s="218"/>
      <c r="T32" s="237"/>
      <c r="U32" s="927"/>
      <c r="V32" s="882"/>
      <c r="W32" s="882"/>
      <c r="X32" s="882"/>
      <c r="Y32" s="882"/>
      <c r="Z32" s="882"/>
      <c r="AA32" s="882"/>
      <c r="AB32" s="882"/>
      <c r="AC32" s="928"/>
      <c r="AD32" s="238"/>
    </row>
    <row r="33" spans="1:30" ht="15" customHeight="1">
      <c r="A33" s="164"/>
      <c r="B33" s="237"/>
      <c r="C33" s="226" t="s">
        <v>3687</v>
      </c>
      <c r="D33" s="184"/>
      <c r="E33" s="920"/>
      <c r="F33" s="921"/>
      <c r="G33" s="921"/>
      <c r="H33" s="921"/>
      <c r="I33" s="921"/>
      <c r="J33" s="921"/>
      <c r="K33" s="921"/>
      <c r="L33" s="921"/>
      <c r="M33" s="921"/>
      <c r="N33" s="921"/>
      <c r="O33" s="921"/>
      <c r="P33" s="921"/>
      <c r="Q33" s="921"/>
      <c r="R33" s="238"/>
      <c r="S33" s="218"/>
      <c r="T33" s="237"/>
      <c r="U33" s="927"/>
      <c r="V33" s="882"/>
      <c r="W33" s="882"/>
      <c r="X33" s="882"/>
      <c r="Y33" s="882"/>
      <c r="Z33" s="882"/>
      <c r="AA33" s="882"/>
      <c r="AB33" s="882"/>
      <c r="AC33" s="928"/>
      <c r="AD33" s="238"/>
    </row>
    <row r="34" spans="1:30" ht="15" customHeight="1">
      <c r="A34" s="164"/>
      <c r="B34" s="237"/>
      <c r="C34" s="226" t="s">
        <v>3712</v>
      </c>
      <c r="D34" s="184"/>
      <c r="E34" s="184"/>
      <c r="F34" s="910"/>
      <c r="G34" s="884"/>
      <c r="H34" s="884"/>
      <c r="I34" s="884"/>
      <c r="J34" s="884"/>
      <c r="K34" s="884"/>
      <c r="L34" s="884"/>
      <c r="M34" s="884"/>
      <c r="N34" s="884"/>
      <c r="O34" s="884"/>
      <c r="P34" s="884"/>
      <c r="Q34" s="884"/>
      <c r="R34" s="238"/>
      <c r="S34" s="218"/>
      <c r="T34" s="237"/>
      <c r="U34" s="927"/>
      <c r="V34" s="882"/>
      <c r="W34" s="882"/>
      <c r="X34" s="882"/>
      <c r="Y34" s="882"/>
      <c r="Z34" s="882"/>
      <c r="AA34" s="882"/>
      <c r="AB34" s="882"/>
      <c r="AC34" s="928"/>
      <c r="AD34" s="238"/>
    </row>
    <row r="35" spans="1:30" ht="15" customHeight="1">
      <c r="A35" s="164"/>
      <c r="B35" s="237"/>
      <c r="C35" s="226" t="s">
        <v>3700</v>
      </c>
      <c r="D35" s="184"/>
      <c r="E35" s="184"/>
      <c r="F35" s="228"/>
      <c r="G35" s="228"/>
      <c r="H35" s="910"/>
      <c r="I35" s="884"/>
      <c r="J35" s="884"/>
      <c r="K35" s="884"/>
      <c r="L35" s="884"/>
      <c r="M35" s="884"/>
      <c r="N35" s="884"/>
      <c r="O35" s="884"/>
      <c r="P35" s="884"/>
      <c r="Q35" s="884"/>
      <c r="R35" s="238"/>
      <c r="S35" s="218"/>
      <c r="T35" s="237"/>
      <c r="U35" s="929"/>
      <c r="V35" s="921"/>
      <c r="W35" s="921"/>
      <c r="X35" s="921"/>
      <c r="Y35" s="921"/>
      <c r="Z35" s="921"/>
      <c r="AA35" s="921"/>
      <c r="AB35" s="921"/>
      <c r="AC35" s="930"/>
      <c r="AD35" s="238"/>
    </row>
    <row r="36" spans="1:30" ht="15" customHeight="1" thickBot="1">
      <c r="A36" s="164"/>
      <c r="B36" s="239"/>
      <c r="C36" s="240"/>
      <c r="D36" s="240"/>
      <c r="E36" s="240"/>
      <c r="F36" s="240"/>
      <c r="G36" s="240"/>
      <c r="H36" s="240"/>
      <c r="I36" s="240"/>
      <c r="J36" s="240"/>
      <c r="K36" s="240"/>
      <c r="L36" s="240"/>
      <c r="M36" s="240"/>
      <c r="N36" s="240"/>
      <c r="O36" s="240"/>
      <c r="P36" s="240"/>
      <c r="Q36" s="240"/>
      <c r="R36" s="241"/>
      <c r="S36" s="218"/>
      <c r="T36" s="239"/>
      <c r="U36" s="240"/>
      <c r="V36" s="240"/>
      <c r="W36" s="240"/>
      <c r="X36" s="240"/>
      <c r="Y36" s="240"/>
      <c r="Z36" s="240"/>
      <c r="AA36" s="240"/>
      <c r="AB36" s="240"/>
      <c r="AC36" s="240"/>
      <c r="AD36" s="241"/>
    </row>
    <row r="37" spans="1:30" ht="15" customHeight="1" thickBot="1">
      <c r="A37" s="164"/>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row>
    <row r="38" spans="1:30" ht="15" customHeight="1" thickBot="1">
      <c r="A38" s="164"/>
      <c r="B38" s="907" t="s">
        <v>4994</v>
      </c>
      <c r="C38" s="908"/>
      <c r="D38" s="908"/>
      <c r="E38" s="908"/>
      <c r="F38" s="908"/>
      <c r="G38" s="908"/>
      <c r="H38" s="908"/>
      <c r="I38" s="908"/>
      <c r="J38" s="908"/>
      <c r="K38" s="908"/>
      <c r="L38" s="908"/>
      <c r="M38" s="908"/>
      <c r="N38" s="908"/>
      <c r="O38" s="908"/>
      <c r="P38" s="908"/>
      <c r="Q38" s="908"/>
      <c r="R38" s="909"/>
      <c r="S38" s="218"/>
      <c r="T38" s="907" t="s">
        <v>4983</v>
      </c>
      <c r="U38" s="908"/>
      <c r="V38" s="908"/>
      <c r="W38" s="908"/>
      <c r="X38" s="908"/>
      <c r="Y38" s="908"/>
      <c r="Z38" s="908"/>
      <c r="AA38" s="908"/>
      <c r="AB38" s="908"/>
      <c r="AC38" s="908"/>
      <c r="AD38" s="909"/>
    </row>
    <row r="39" spans="1:30" ht="48" customHeight="1" thickBot="1">
      <c r="A39" s="164"/>
      <c r="B39" s="232"/>
      <c r="C39" s="915" t="s">
        <v>4995</v>
      </c>
      <c r="D39" s="916"/>
      <c r="E39" s="916"/>
      <c r="F39" s="916"/>
      <c r="G39" s="916"/>
      <c r="H39" s="916"/>
      <c r="I39" s="916"/>
      <c r="J39" s="916"/>
      <c r="K39" s="916"/>
      <c r="L39" s="916"/>
      <c r="M39" s="916"/>
      <c r="N39" s="916"/>
      <c r="O39" s="916"/>
      <c r="P39" s="916"/>
      <c r="Q39" s="916"/>
      <c r="R39" s="233"/>
      <c r="S39" s="218"/>
      <c r="T39" s="917" t="s">
        <v>4985</v>
      </c>
      <c r="U39" s="918"/>
      <c r="V39" s="918"/>
      <c r="W39" s="918"/>
      <c r="X39" s="918"/>
      <c r="Y39" s="918"/>
      <c r="Z39" s="918"/>
      <c r="AA39" s="918"/>
      <c r="AB39" s="918"/>
      <c r="AC39" s="918"/>
      <c r="AD39" s="919"/>
    </row>
    <row r="40" spans="1:30" ht="15" customHeight="1">
      <c r="A40" s="164"/>
      <c r="B40" s="234"/>
      <c r="C40" s="235"/>
      <c r="D40" s="235"/>
      <c r="E40" s="235"/>
      <c r="F40" s="235"/>
      <c r="G40" s="235"/>
      <c r="H40" s="235"/>
      <c r="I40" s="235"/>
      <c r="J40" s="235"/>
      <c r="K40" s="235"/>
      <c r="L40" s="235"/>
      <c r="M40" s="235"/>
      <c r="N40" s="235"/>
      <c r="O40" s="235"/>
      <c r="P40" s="235"/>
      <c r="Q40" s="235"/>
      <c r="R40" s="236"/>
      <c r="S40" s="218"/>
      <c r="T40" s="237"/>
      <c r="U40" s="218"/>
      <c r="V40" s="218"/>
      <c r="W40" s="164"/>
      <c r="X40" s="164"/>
      <c r="Y40" s="164"/>
      <c r="Z40" s="164"/>
      <c r="AA40" s="164"/>
      <c r="AB40" s="218"/>
      <c r="AC40" s="218"/>
      <c r="AD40" s="238"/>
    </row>
    <row r="41" spans="1:30" ht="15" customHeight="1">
      <c r="A41" s="164"/>
      <c r="B41" s="237"/>
      <c r="C41" s="226" t="s">
        <v>4986</v>
      </c>
      <c r="D41" s="184"/>
      <c r="E41" s="184"/>
      <c r="F41" s="184"/>
      <c r="G41" s="184"/>
      <c r="H41" s="227"/>
      <c r="I41" s="227"/>
      <c r="J41" s="227"/>
      <c r="K41" s="227"/>
      <c r="L41" s="227"/>
      <c r="M41" s="920"/>
      <c r="N41" s="921"/>
      <c r="O41" s="921"/>
      <c r="P41" s="921"/>
      <c r="Q41" s="921"/>
      <c r="R41" s="238"/>
      <c r="S41" s="218"/>
      <c r="T41" s="237"/>
      <c r="U41" s="914" t="s">
        <v>4987</v>
      </c>
      <c r="V41" s="889"/>
      <c r="W41" s="889"/>
      <c r="X41" s="889"/>
      <c r="Y41" s="889"/>
      <c r="Z41" s="889"/>
      <c r="AA41" s="889"/>
      <c r="AB41" s="889"/>
      <c r="AC41" s="890"/>
      <c r="AD41" s="238"/>
    </row>
    <row r="42" spans="1:30" ht="15" customHeight="1">
      <c r="A42" s="164"/>
      <c r="B42" s="237"/>
      <c r="C42" s="226" t="s">
        <v>4988</v>
      </c>
      <c r="D42" s="184"/>
      <c r="E42" s="184"/>
      <c r="F42" s="920"/>
      <c r="G42" s="921"/>
      <c r="H42" s="921"/>
      <c r="I42" s="921"/>
      <c r="J42" s="921"/>
      <c r="K42" s="921"/>
      <c r="L42" s="921"/>
      <c r="M42" s="921"/>
      <c r="N42" s="921"/>
      <c r="O42" s="921"/>
      <c r="P42" s="921"/>
      <c r="Q42" s="921"/>
      <c r="R42" s="238"/>
      <c r="S42" s="218"/>
      <c r="T42" s="237"/>
      <c r="U42" s="924"/>
      <c r="V42" s="925"/>
      <c r="W42" s="925"/>
      <c r="X42" s="925"/>
      <c r="Y42" s="925"/>
      <c r="Z42" s="925"/>
      <c r="AA42" s="925"/>
      <c r="AB42" s="925"/>
      <c r="AC42" s="926"/>
      <c r="AD42" s="238"/>
    </row>
    <row r="43" spans="1:30" ht="15" customHeight="1">
      <c r="A43" s="164"/>
      <c r="B43" s="237"/>
      <c r="C43" s="226" t="s">
        <v>4989</v>
      </c>
      <c r="D43" s="184"/>
      <c r="E43" s="184"/>
      <c r="F43" s="184"/>
      <c r="G43" s="910"/>
      <c r="H43" s="884"/>
      <c r="I43" s="884"/>
      <c r="J43" s="884"/>
      <c r="K43" s="884"/>
      <c r="L43" s="884"/>
      <c r="M43" s="884"/>
      <c r="N43" s="884"/>
      <c r="O43" s="884"/>
      <c r="P43" s="884"/>
      <c r="Q43" s="884"/>
      <c r="R43" s="238"/>
      <c r="S43" s="218"/>
      <c r="T43" s="237"/>
      <c r="U43" s="927"/>
      <c r="V43" s="882"/>
      <c r="W43" s="882"/>
      <c r="X43" s="882"/>
      <c r="Y43" s="882"/>
      <c r="Z43" s="882"/>
      <c r="AA43" s="882"/>
      <c r="AB43" s="882"/>
      <c r="AC43" s="928"/>
      <c r="AD43" s="238"/>
    </row>
    <row r="44" spans="1:30" ht="15" customHeight="1">
      <c r="A44" s="164"/>
      <c r="B44" s="237"/>
      <c r="C44" s="226" t="s">
        <v>4990</v>
      </c>
      <c r="D44" s="184"/>
      <c r="E44" s="184"/>
      <c r="F44" s="184"/>
      <c r="G44" s="184"/>
      <c r="H44" s="910"/>
      <c r="I44" s="884"/>
      <c r="J44" s="884"/>
      <c r="K44" s="884"/>
      <c r="L44" s="884"/>
      <c r="M44" s="884"/>
      <c r="N44" s="884"/>
      <c r="O44" s="884"/>
      <c r="P44" s="884"/>
      <c r="Q44" s="884"/>
      <c r="R44" s="238"/>
      <c r="S44" s="218"/>
      <c r="T44" s="237"/>
      <c r="U44" s="927"/>
      <c r="V44" s="882"/>
      <c r="W44" s="882"/>
      <c r="X44" s="882"/>
      <c r="Y44" s="882"/>
      <c r="Z44" s="882"/>
      <c r="AA44" s="882"/>
      <c r="AB44" s="882"/>
      <c r="AC44" s="928"/>
      <c r="AD44" s="238"/>
    </row>
    <row r="45" spans="1:30" ht="15" customHeight="1">
      <c r="A45" s="164"/>
      <c r="B45" s="237"/>
      <c r="C45" s="226" t="s">
        <v>4991</v>
      </c>
      <c r="D45" s="184"/>
      <c r="E45" s="184"/>
      <c r="F45" s="184"/>
      <c r="G45" s="184"/>
      <c r="H45" s="910"/>
      <c r="I45" s="884"/>
      <c r="J45" s="884"/>
      <c r="K45" s="884"/>
      <c r="L45" s="884"/>
      <c r="M45" s="884"/>
      <c r="N45" s="884"/>
      <c r="O45" s="884"/>
      <c r="P45" s="884"/>
      <c r="Q45" s="884"/>
      <c r="R45" s="238"/>
      <c r="S45" s="218"/>
      <c r="T45" s="237"/>
      <c r="U45" s="927"/>
      <c r="V45" s="882"/>
      <c r="W45" s="882"/>
      <c r="X45" s="882"/>
      <c r="Y45" s="882"/>
      <c r="Z45" s="882"/>
      <c r="AA45" s="882"/>
      <c r="AB45" s="882"/>
      <c r="AC45" s="928"/>
      <c r="AD45" s="238"/>
    </row>
    <row r="46" spans="1:30" ht="15" customHeight="1">
      <c r="A46" s="164"/>
      <c r="B46" s="237"/>
      <c r="C46" s="226" t="s">
        <v>3687</v>
      </c>
      <c r="D46" s="184"/>
      <c r="E46" s="920"/>
      <c r="F46" s="921"/>
      <c r="G46" s="921"/>
      <c r="H46" s="921"/>
      <c r="I46" s="921"/>
      <c r="J46" s="921"/>
      <c r="K46" s="921"/>
      <c r="L46" s="921"/>
      <c r="M46" s="921"/>
      <c r="N46" s="921"/>
      <c r="O46" s="921"/>
      <c r="P46" s="921"/>
      <c r="Q46" s="921"/>
      <c r="R46" s="238"/>
      <c r="S46" s="218"/>
      <c r="T46" s="237"/>
      <c r="U46" s="927"/>
      <c r="V46" s="882"/>
      <c r="W46" s="882"/>
      <c r="X46" s="882"/>
      <c r="Y46" s="882"/>
      <c r="Z46" s="882"/>
      <c r="AA46" s="882"/>
      <c r="AB46" s="882"/>
      <c r="AC46" s="928"/>
      <c r="AD46" s="238"/>
    </row>
    <row r="47" spans="1:30" ht="15" customHeight="1">
      <c r="A47" s="164"/>
      <c r="B47" s="237"/>
      <c r="C47" s="226" t="s">
        <v>3712</v>
      </c>
      <c r="D47" s="184"/>
      <c r="E47" s="184"/>
      <c r="F47" s="910"/>
      <c r="G47" s="884"/>
      <c r="H47" s="884"/>
      <c r="I47" s="884"/>
      <c r="J47" s="884"/>
      <c r="K47" s="884"/>
      <c r="L47" s="884"/>
      <c r="M47" s="884"/>
      <c r="N47" s="884"/>
      <c r="O47" s="884"/>
      <c r="P47" s="884"/>
      <c r="Q47" s="884"/>
      <c r="R47" s="238"/>
      <c r="S47" s="218"/>
      <c r="T47" s="237"/>
      <c r="U47" s="927"/>
      <c r="V47" s="882"/>
      <c r="W47" s="882"/>
      <c r="X47" s="882"/>
      <c r="Y47" s="882"/>
      <c r="Z47" s="882"/>
      <c r="AA47" s="882"/>
      <c r="AB47" s="882"/>
      <c r="AC47" s="928"/>
      <c r="AD47" s="238"/>
    </row>
    <row r="48" spans="1:30" ht="15" customHeight="1">
      <c r="A48" s="164"/>
      <c r="B48" s="237"/>
      <c r="C48" s="226" t="s">
        <v>3700</v>
      </c>
      <c r="D48" s="184"/>
      <c r="E48" s="184"/>
      <c r="F48" s="228"/>
      <c r="G48" s="228"/>
      <c r="H48" s="910"/>
      <c r="I48" s="884"/>
      <c r="J48" s="884"/>
      <c r="K48" s="884"/>
      <c r="L48" s="884"/>
      <c r="M48" s="884"/>
      <c r="N48" s="884"/>
      <c r="O48" s="884"/>
      <c r="P48" s="884"/>
      <c r="Q48" s="884"/>
      <c r="R48" s="238"/>
      <c r="S48" s="218"/>
      <c r="T48" s="237"/>
      <c r="U48" s="929"/>
      <c r="V48" s="921"/>
      <c r="W48" s="921"/>
      <c r="X48" s="921"/>
      <c r="Y48" s="921"/>
      <c r="Z48" s="921"/>
      <c r="AA48" s="921"/>
      <c r="AB48" s="921"/>
      <c r="AC48" s="930"/>
      <c r="AD48" s="238"/>
    </row>
    <row r="49" spans="1:30" ht="15" customHeight="1" thickBot="1">
      <c r="A49" s="164"/>
      <c r="B49" s="239"/>
      <c r="C49" s="240"/>
      <c r="D49" s="240"/>
      <c r="E49" s="240"/>
      <c r="F49" s="240"/>
      <c r="G49" s="240"/>
      <c r="H49" s="240"/>
      <c r="I49" s="240"/>
      <c r="J49" s="240"/>
      <c r="K49" s="240"/>
      <c r="L49" s="240"/>
      <c r="M49" s="240"/>
      <c r="N49" s="240"/>
      <c r="O49" s="240"/>
      <c r="P49" s="240"/>
      <c r="Q49" s="240"/>
      <c r="R49" s="241"/>
      <c r="S49" s="218"/>
      <c r="T49" s="239"/>
      <c r="U49" s="240"/>
      <c r="V49" s="240"/>
      <c r="W49" s="240"/>
      <c r="X49" s="240"/>
      <c r="Y49" s="240"/>
      <c r="Z49" s="240"/>
      <c r="AA49" s="240"/>
      <c r="AB49" s="240"/>
      <c r="AC49" s="240"/>
      <c r="AD49" s="241"/>
    </row>
    <row r="50" spans="1:30" ht="15" customHeight="1" thickBot="1">
      <c r="A50" s="16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row>
    <row r="51" spans="1:30" ht="15" customHeight="1">
      <c r="A51" s="164"/>
      <c r="B51" s="242"/>
      <c r="C51" s="243" t="s">
        <v>4996</v>
      </c>
      <c r="D51" s="243"/>
      <c r="E51" s="243"/>
      <c r="F51" s="243"/>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4"/>
    </row>
    <row r="52" spans="1:30" ht="72" customHeight="1" thickBot="1">
      <c r="A52" s="164"/>
      <c r="B52" s="245"/>
      <c r="C52" s="922"/>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246"/>
    </row>
    <row r="53" spans="1:30" ht="15" customHeight="1">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row>
    <row r="54" spans="1:30" ht="15" customHeight="1">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row>
    <row r="55" spans="1:30" ht="15" customHeight="1">
      <c r="A55" s="164"/>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row>
    <row r="56" spans="1:30" ht="15" customHeight="1">
      <c r="A56" s="164"/>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row>
    <row r="57" spans="1:30" ht="15" customHeight="1">
      <c r="A57" s="164"/>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row>
    <row r="58" spans="1:30" ht="15" customHeight="1">
      <c r="A58" s="164"/>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row>
  </sheetData>
  <sheetProtection algorithmName="SHA-512" hashValue="oJX8sdFUuOpiw8zD9/AINOgoJcjSfoRxXOSyl3rTx6KFcUOnZN3QNF9kU9OGpcD4ZA3v7nKfJVX09Qcf9eAzfA==" saltValue="1V8yzSAdkZKXHbyrTttg2A==" spinCount="100000" sheet="1" objects="1" scenarios="1"/>
  <mergeCells count="50">
    <mergeCell ref="B1:AD1"/>
    <mergeCell ref="M15:Q15"/>
    <mergeCell ref="AA9:AD9"/>
    <mergeCell ref="T26:AD26"/>
    <mergeCell ref="H31:Q31"/>
    <mergeCell ref="G30:Q30"/>
    <mergeCell ref="N10:O10"/>
    <mergeCell ref="C13:Q13"/>
    <mergeCell ref="M28:Q28"/>
    <mergeCell ref="B10:L10"/>
    <mergeCell ref="E20:Q20"/>
    <mergeCell ref="F29:Q29"/>
    <mergeCell ref="F21:Q21"/>
    <mergeCell ref="U15:AC15"/>
    <mergeCell ref="F16:Q16"/>
    <mergeCell ref="T13:AD13"/>
    <mergeCell ref="C52:AC52"/>
    <mergeCell ref="E33:Q33"/>
    <mergeCell ref="U16:AC22"/>
    <mergeCell ref="H44:Q44"/>
    <mergeCell ref="T12:AD12"/>
    <mergeCell ref="B38:R38"/>
    <mergeCell ref="M41:Q41"/>
    <mergeCell ref="U42:AC48"/>
    <mergeCell ref="F34:Q34"/>
    <mergeCell ref="H45:Q45"/>
    <mergeCell ref="U29:AC35"/>
    <mergeCell ref="C26:Q26"/>
    <mergeCell ref="H32:Q32"/>
    <mergeCell ref="E46:Q46"/>
    <mergeCell ref="H48:Q48"/>
    <mergeCell ref="B25:R25"/>
    <mergeCell ref="F47:Q47"/>
    <mergeCell ref="B12:R12"/>
    <mergeCell ref="U28:AC28"/>
    <mergeCell ref="H35:Q35"/>
    <mergeCell ref="T25:AD25"/>
    <mergeCell ref="C39:Q39"/>
    <mergeCell ref="H22:Q22"/>
    <mergeCell ref="T39:AD39"/>
    <mergeCell ref="H19:Q19"/>
    <mergeCell ref="G43:Q43"/>
    <mergeCell ref="F42:Q42"/>
    <mergeCell ref="U41:AC41"/>
    <mergeCell ref="B7:AD7"/>
    <mergeCell ref="T38:AD38"/>
    <mergeCell ref="B3:AD3"/>
    <mergeCell ref="G17:Q17"/>
    <mergeCell ref="H18:Q18"/>
    <mergeCell ref="B5:AD5"/>
  </mergeCells>
  <dataValidations count="1">
    <dataValidation showDropDown="1" showInputMessage="1" showErrorMessage="1" sqref="A5:XFD6"/>
  </dataValidations>
  <hyperlinks>
    <hyperlink ref="AA9" location="Índice!B13" display="Índice"/>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V
Informantes</oddHeader>
    <oddFooter>&amp;LCenso Nacional de Gobiernos Estatales 2025&amp;R&amp;P de &amp;N</oddFooter>
  </headerFooter>
  <colBreaks count="1" manualBreakCount="1">
    <brk id="30" max="57"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73"/>
  <sheetViews>
    <sheetView showGridLines="0" view="pageBreakPreview" zoomScale="120" zoomScaleNormal="100" zoomScaleSheetLayoutView="120" workbookViewId="0"/>
  </sheetViews>
  <sheetFormatPr baseColWidth="10" defaultColWidth="0" defaultRowHeight="15" customHeight="1" zeroHeight="1"/>
  <cols>
    <col min="1" max="1" width="5.75" style="155" customWidth="1"/>
    <col min="2" max="61" width="3.75" style="155" customWidth="1"/>
    <col min="62" max="62" width="5.75" style="155" customWidth="1"/>
    <col min="63" max="16384" width="5.125" style="155" hidden="1"/>
  </cols>
  <sheetData>
    <row r="1" spans="1:64" ht="173.25" customHeight="1">
      <c r="A1" s="164"/>
      <c r="B1" s="976" t="s">
        <v>0</v>
      </c>
      <c r="C1" s="878"/>
      <c r="D1" s="878"/>
      <c r="E1" s="878"/>
      <c r="F1" s="878"/>
      <c r="G1" s="878"/>
      <c r="H1" s="878"/>
      <c r="I1" s="878"/>
      <c r="J1" s="878"/>
      <c r="K1" s="878"/>
      <c r="L1" s="878"/>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878"/>
      <c r="AO1" s="878"/>
      <c r="AP1" s="878"/>
      <c r="AQ1" s="878"/>
      <c r="AR1" s="878"/>
      <c r="AS1" s="878"/>
      <c r="AT1" s="878"/>
      <c r="AU1" s="878"/>
      <c r="AV1" s="878"/>
      <c r="AW1" s="878"/>
      <c r="AX1" s="878"/>
      <c r="AY1" s="878"/>
      <c r="AZ1" s="878"/>
      <c r="BA1" s="878"/>
      <c r="BB1" s="878"/>
      <c r="BC1" s="878"/>
      <c r="BD1" s="878"/>
      <c r="BE1" s="878"/>
      <c r="BF1" s="878"/>
      <c r="BG1" s="878"/>
      <c r="BH1" s="878"/>
      <c r="BI1" s="878"/>
    </row>
    <row r="2" spans="1:64" ht="14.25">
      <c r="A2" s="164"/>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row>
    <row r="3" spans="1:64" ht="45" customHeight="1">
      <c r="A3" s="164"/>
      <c r="B3" s="966" t="s">
        <v>1</v>
      </c>
      <c r="C3" s="878"/>
      <c r="D3" s="878"/>
      <c r="E3" s="878"/>
      <c r="F3" s="878"/>
      <c r="G3" s="878"/>
      <c r="H3" s="878"/>
      <c r="I3" s="878"/>
      <c r="J3" s="878"/>
      <c r="K3" s="878"/>
      <c r="L3" s="878"/>
      <c r="M3" s="878"/>
      <c r="N3" s="878"/>
      <c r="O3" s="878"/>
      <c r="P3" s="878"/>
      <c r="Q3" s="878"/>
      <c r="R3" s="878"/>
      <c r="S3" s="878"/>
      <c r="T3" s="878"/>
      <c r="U3" s="878"/>
      <c r="V3" s="878"/>
      <c r="W3" s="878"/>
      <c r="X3" s="878"/>
      <c r="Y3" s="878"/>
      <c r="Z3" s="878"/>
      <c r="AA3" s="878"/>
      <c r="AB3" s="878"/>
      <c r="AC3" s="878"/>
      <c r="AD3" s="878"/>
      <c r="AE3" s="878"/>
      <c r="AF3" s="878"/>
      <c r="AG3" s="878"/>
      <c r="AH3" s="878"/>
      <c r="AI3" s="878"/>
      <c r="AJ3" s="878"/>
      <c r="AK3" s="878"/>
      <c r="AL3" s="878"/>
      <c r="AM3" s="878"/>
      <c r="AN3" s="878"/>
      <c r="AO3" s="878"/>
      <c r="AP3" s="878"/>
      <c r="AQ3" s="878"/>
      <c r="AR3" s="878"/>
      <c r="AS3" s="878"/>
      <c r="AT3" s="878"/>
      <c r="AU3" s="878"/>
      <c r="AV3" s="878"/>
      <c r="AW3" s="878"/>
      <c r="AX3" s="878"/>
      <c r="AY3" s="878"/>
      <c r="AZ3" s="878"/>
      <c r="BA3" s="878"/>
      <c r="BB3" s="878"/>
      <c r="BC3" s="878"/>
      <c r="BD3" s="878"/>
      <c r="BE3" s="878"/>
      <c r="BF3" s="878"/>
      <c r="BG3" s="878"/>
      <c r="BH3" s="878"/>
      <c r="BI3" s="878"/>
    </row>
    <row r="4" spans="1:64" ht="14.25">
      <c r="A4" s="164"/>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row>
    <row r="5" spans="1:64" s="152" customFormat="1" ht="45" customHeight="1">
      <c r="A5" s="190"/>
      <c r="B5" s="966" t="s">
        <v>2</v>
      </c>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row>
    <row r="6" spans="1:64" s="152" customFormat="1" ht="15" customHeight="1">
      <c r="A6" s="190"/>
      <c r="B6" s="247"/>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c r="AV6" s="247"/>
      <c r="AW6" s="247"/>
      <c r="AX6" s="247"/>
      <c r="AY6" s="247"/>
      <c r="AZ6" s="247"/>
      <c r="BA6" s="247"/>
      <c r="BB6" s="247"/>
      <c r="BC6" s="247"/>
      <c r="BD6" s="190"/>
      <c r="BE6" s="190"/>
      <c r="BF6" s="190"/>
      <c r="BG6" s="190"/>
      <c r="BH6" s="190"/>
      <c r="BI6" s="190"/>
    </row>
    <row r="7" spans="1:64" s="218" customFormat="1" ht="60" customHeight="1">
      <c r="A7" s="164"/>
      <c r="B7" s="906" t="s">
        <v>4997</v>
      </c>
      <c r="C7" s="981"/>
      <c r="D7" s="981"/>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c r="AL7" s="981"/>
      <c r="AM7" s="981"/>
      <c r="AN7" s="981"/>
      <c r="AO7" s="981"/>
      <c r="AP7" s="981"/>
      <c r="AQ7" s="981"/>
      <c r="AR7" s="981"/>
      <c r="AS7" s="981"/>
      <c r="AT7" s="981"/>
      <c r="AU7" s="981"/>
      <c r="AV7" s="981"/>
      <c r="AW7" s="981"/>
      <c r="AX7" s="981"/>
      <c r="AY7" s="981"/>
      <c r="AZ7" s="981"/>
      <c r="BA7" s="981"/>
      <c r="BB7" s="981"/>
      <c r="BC7" s="981"/>
      <c r="BD7" s="981"/>
      <c r="BE7" s="981"/>
      <c r="BF7" s="981"/>
      <c r="BG7" s="981"/>
      <c r="BH7" s="981"/>
      <c r="BI7" s="981"/>
    </row>
    <row r="8" spans="1:64" ht="14.25">
      <c r="A8" s="164"/>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row>
    <row r="9" spans="1:64" ht="15" customHeight="1" thickBot="1">
      <c r="A9" s="164"/>
      <c r="B9" s="215" t="s">
        <v>4</v>
      </c>
      <c r="C9" s="164"/>
      <c r="D9" s="164"/>
      <c r="E9" s="164"/>
      <c r="F9" s="164"/>
      <c r="G9" s="164"/>
      <c r="H9" s="164"/>
      <c r="I9" s="164"/>
      <c r="J9" s="164"/>
      <c r="K9" s="164"/>
      <c r="L9" s="164"/>
      <c r="M9" s="164"/>
      <c r="N9" s="215" t="s">
        <v>5</v>
      </c>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215"/>
      <c r="AR9" s="215"/>
      <c r="AS9" s="215"/>
      <c r="AT9" s="248"/>
      <c r="AU9" s="164"/>
      <c r="AV9" s="164"/>
      <c r="AW9" s="164"/>
      <c r="AX9" s="164"/>
      <c r="AY9" s="164"/>
      <c r="AZ9" s="164"/>
      <c r="BA9" s="164"/>
      <c r="BB9" s="164"/>
      <c r="BC9" s="164"/>
      <c r="BD9" s="164"/>
      <c r="BE9" s="164"/>
      <c r="BF9" s="899" t="s">
        <v>3</v>
      </c>
      <c r="BG9" s="878"/>
      <c r="BH9" s="878"/>
      <c r="BI9" s="878"/>
    </row>
    <row r="10" spans="1:64" ht="15" customHeight="1" thickBot="1">
      <c r="A10" s="164"/>
      <c r="B10" s="932" t="str">
        <f>IF(Presentación!B10="","",Presentación!B10)</f>
        <v>Veracruz de Ignacio de la Llave</v>
      </c>
      <c r="C10" s="872"/>
      <c r="D10" s="872"/>
      <c r="E10" s="872"/>
      <c r="F10" s="872"/>
      <c r="G10" s="872"/>
      <c r="H10" s="872"/>
      <c r="I10" s="872"/>
      <c r="J10" s="872"/>
      <c r="K10" s="872"/>
      <c r="L10" s="873"/>
      <c r="M10" s="216"/>
      <c r="N10" s="932" t="str">
        <f>IF(Presentación!N10="","",Presentación!N10)</f>
        <v>230</v>
      </c>
      <c r="O10" s="873"/>
      <c r="P10" s="215"/>
      <c r="Q10" s="215"/>
      <c r="R10" s="215"/>
      <c r="S10" s="215"/>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row>
    <row r="11" spans="1:64" ht="15.75" customHeight="1" thickBot="1">
      <c r="A11" s="164"/>
      <c r="B11" s="164"/>
      <c r="C11" s="164"/>
      <c r="D11" s="164"/>
      <c r="E11" s="164"/>
      <c r="F11" s="164"/>
      <c r="G11" s="164"/>
      <c r="H11" s="164"/>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row>
    <row r="12" spans="1:64" s="164" customFormat="1" ht="15" customHeight="1" thickBot="1">
      <c r="A12" s="249"/>
      <c r="B12" s="969" t="s">
        <v>4998</v>
      </c>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12"/>
      <c r="AO12" s="912"/>
      <c r="AP12" s="912"/>
      <c r="AQ12" s="912"/>
      <c r="AR12" s="912"/>
      <c r="AS12" s="912"/>
      <c r="AT12" s="912"/>
      <c r="AU12" s="912"/>
      <c r="AV12" s="912"/>
      <c r="AW12" s="912"/>
      <c r="AX12" s="912"/>
      <c r="AY12" s="912"/>
      <c r="AZ12" s="912"/>
      <c r="BA12" s="912"/>
      <c r="BB12" s="912"/>
      <c r="BC12" s="912"/>
      <c r="BD12" s="912"/>
      <c r="BE12" s="912"/>
      <c r="BF12" s="912"/>
      <c r="BG12" s="912"/>
      <c r="BH12" s="912"/>
      <c r="BI12" s="913"/>
      <c r="BJ12" s="250"/>
      <c r="BK12" s="250"/>
      <c r="BL12" s="250"/>
    </row>
    <row r="13" spans="1:64" s="164" customFormat="1" ht="15" customHeight="1">
      <c r="A13" s="251"/>
      <c r="B13" s="977" t="s">
        <v>4999</v>
      </c>
      <c r="C13" s="880"/>
      <c r="D13" s="880"/>
      <c r="E13" s="880"/>
      <c r="F13" s="880"/>
      <c r="G13" s="880"/>
      <c r="H13" s="880"/>
      <c r="I13" s="880"/>
      <c r="J13" s="880"/>
      <c r="K13" s="880"/>
      <c r="L13" s="880"/>
      <c r="M13" s="880"/>
      <c r="N13" s="880"/>
      <c r="O13" s="880"/>
      <c r="P13" s="880"/>
      <c r="Q13" s="880"/>
      <c r="R13" s="880"/>
      <c r="S13" s="880"/>
      <c r="T13" s="880"/>
      <c r="U13" s="880"/>
      <c r="V13" s="880"/>
      <c r="W13" s="880"/>
      <c r="X13" s="880"/>
      <c r="Y13" s="880"/>
      <c r="Z13" s="880"/>
      <c r="AA13" s="880"/>
      <c r="AB13" s="880"/>
      <c r="AC13" s="880"/>
      <c r="AD13" s="880"/>
      <c r="AE13" s="880"/>
      <c r="AF13" s="880"/>
      <c r="AG13" s="880"/>
      <c r="AH13" s="880"/>
      <c r="AI13" s="880"/>
      <c r="AJ13" s="880"/>
      <c r="AK13" s="880"/>
      <c r="AL13" s="880"/>
      <c r="AM13" s="880"/>
      <c r="AN13" s="880"/>
      <c r="AO13" s="880"/>
      <c r="AP13" s="880"/>
      <c r="AQ13" s="880"/>
      <c r="AR13" s="880"/>
      <c r="AS13" s="880"/>
      <c r="AT13" s="880"/>
      <c r="AU13" s="880"/>
      <c r="AV13" s="880"/>
      <c r="AW13" s="880"/>
      <c r="AX13" s="880"/>
      <c r="AY13" s="880"/>
      <c r="AZ13" s="880"/>
      <c r="BA13" s="880"/>
      <c r="BB13" s="880"/>
      <c r="BC13" s="880"/>
      <c r="BD13" s="880"/>
      <c r="BE13" s="880"/>
      <c r="BF13" s="880"/>
      <c r="BG13" s="880"/>
      <c r="BH13" s="880"/>
      <c r="BI13" s="952"/>
    </row>
    <row r="14" spans="1:64" s="164" customFormat="1" ht="15" customHeight="1">
      <c r="A14" s="251"/>
      <c r="B14" s="252"/>
      <c r="C14" s="959" t="s">
        <v>5000</v>
      </c>
      <c r="D14" s="880"/>
      <c r="E14" s="880"/>
      <c r="F14" s="880"/>
      <c r="G14" s="880"/>
      <c r="H14" s="880"/>
      <c r="I14" s="880"/>
      <c r="J14" s="880"/>
      <c r="K14" s="880"/>
      <c r="L14" s="880"/>
      <c r="M14" s="880"/>
      <c r="N14" s="880"/>
      <c r="O14" s="880"/>
      <c r="P14" s="880"/>
      <c r="Q14" s="880"/>
      <c r="R14" s="880"/>
      <c r="S14" s="880"/>
      <c r="T14" s="880"/>
      <c r="U14" s="880"/>
      <c r="V14" s="880"/>
      <c r="W14" s="880"/>
      <c r="X14" s="880"/>
      <c r="Y14" s="880"/>
      <c r="Z14" s="880"/>
      <c r="AA14" s="880"/>
      <c r="AB14" s="880"/>
      <c r="AC14" s="880"/>
      <c r="AD14" s="880"/>
      <c r="AE14" s="880"/>
      <c r="AF14" s="880"/>
      <c r="AG14" s="880"/>
      <c r="AH14" s="880"/>
      <c r="AI14" s="880"/>
      <c r="AJ14" s="880"/>
      <c r="AK14" s="880"/>
      <c r="AL14" s="880"/>
      <c r="AM14" s="880"/>
      <c r="AN14" s="880"/>
      <c r="AO14" s="880"/>
      <c r="AP14" s="880"/>
      <c r="AQ14" s="880"/>
      <c r="AR14" s="880"/>
      <c r="AS14" s="880"/>
      <c r="AT14" s="880"/>
      <c r="AU14" s="880"/>
      <c r="AV14" s="880"/>
      <c r="AW14" s="880"/>
      <c r="AX14" s="880"/>
      <c r="AY14" s="880"/>
      <c r="AZ14" s="880"/>
      <c r="BA14" s="880"/>
      <c r="BB14" s="880"/>
      <c r="BC14" s="880"/>
      <c r="BD14" s="880"/>
      <c r="BE14" s="880"/>
      <c r="BF14" s="880"/>
      <c r="BG14" s="880"/>
      <c r="BH14" s="880"/>
      <c r="BI14" s="952"/>
      <c r="BJ14" s="253"/>
    </row>
    <row r="15" spans="1:64" s="164" customFormat="1" ht="15" customHeight="1">
      <c r="A15" s="251"/>
      <c r="B15" s="252"/>
      <c r="C15" s="959" t="s">
        <v>5001</v>
      </c>
      <c r="D15" s="880"/>
      <c r="E15" s="880"/>
      <c r="F15" s="880"/>
      <c r="G15" s="880"/>
      <c r="H15" s="880"/>
      <c r="I15" s="880"/>
      <c r="J15" s="880"/>
      <c r="K15" s="880"/>
      <c r="L15" s="880"/>
      <c r="M15" s="880"/>
      <c r="N15" s="880"/>
      <c r="O15" s="880"/>
      <c r="P15" s="880"/>
      <c r="Q15" s="880"/>
      <c r="R15" s="880"/>
      <c r="S15" s="880"/>
      <c r="T15" s="880"/>
      <c r="U15" s="880"/>
      <c r="V15" s="880"/>
      <c r="W15" s="880"/>
      <c r="X15" s="880"/>
      <c r="Y15" s="880"/>
      <c r="Z15" s="880"/>
      <c r="AA15" s="880"/>
      <c r="AB15" s="880"/>
      <c r="AC15" s="880"/>
      <c r="AD15" s="880"/>
      <c r="AE15" s="880"/>
      <c r="AF15" s="880"/>
      <c r="AG15" s="880"/>
      <c r="AH15" s="880"/>
      <c r="AI15" s="880"/>
      <c r="AJ15" s="880"/>
      <c r="AK15" s="880"/>
      <c r="AL15" s="880"/>
      <c r="AM15" s="880"/>
      <c r="AN15" s="880"/>
      <c r="AO15" s="880"/>
      <c r="AP15" s="880"/>
      <c r="AQ15" s="880"/>
      <c r="AR15" s="880"/>
      <c r="AS15" s="880"/>
      <c r="AT15" s="880"/>
      <c r="AU15" s="880"/>
      <c r="AV15" s="880"/>
      <c r="AW15" s="880"/>
      <c r="AX15" s="880"/>
      <c r="AY15" s="880"/>
      <c r="AZ15" s="880"/>
      <c r="BA15" s="880"/>
      <c r="BB15" s="880"/>
      <c r="BC15" s="880"/>
      <c r="BD15" s="880"/>
      <c r="BE15" s="880"/>
      <c r="BF15" s="880"/>
      <c r="BG15" s="880"/>
      <c r="BH15" s="880"/>
      <c r="BI15" s="952"/>
      <c r="BJ15" s="253"/>
    </row>
    <row r="16" spans="1:64" s="164" customFormat="1" ht="15" customHeight="1">
      <c r="A16" s="251"/>
      <c r="B16" s="252"/>
      <c r="C16" s="959" t="s">
        <v>5002</v>
      </c>
      <c r="D16" s="880"/>
      <c r="E16" s="880"/>
      <c r="F16" s="880"/>
      <c r="G16" s="880"/>
      <c r="H16" s="880"/>
      <c r="I16" s="880"/>
      <c r="J16" s="880"/>
      <c r="K16" s="880"/>
      <c r="L16" s="880"/>
      <c r="M16" s="880"/>
      <c r="N16" s="880"/>
      <c r="O16" s="880"/>
      <c r="P16" s="880"/>
      <c r="Q16" s="880"/>
      <c r="R16" s="880"/>
      <c r="S16" s="880"/>
      <c r="T16" s="880"/>
      <c r="U16" s="880"/>
      <c r="V16" s="880"/>
      <c r="W16" s="880"/>
      <c r="X16" s="880"/>
      <c r="Y16" s="880"/>
      <c r="Z16" s="880"/>
      <c r="AA16" s="880"/>
      <c r="AB16" s="880"/>
      <c r="AC16" s="880"/>
      <c r="AD16" s="880"/>
      <c r="AE16" s="880"/>
      <c r="AF16" s="880"/>
      <c r="AG16" s="880"/>
      <c r="AH16" s="880"/>
      <c r="AI16" s="880"/>
      <c r="AJ16" s="880"/>
      <c r="AK16" s="880"/>
      <c r="AL16" s="880"/>
      <c r="AM16" s="880"/>
      <c r="AN16" s="880"/>
      <c r="AO16" s="880"/>
      <c r="AP16" s="880"/>
      <c r="AQ16" s="880"/>
      <c r="AR16" s="880"/>
      <c r="AS16" s="880"/>
      <c r="AT16" s="880"/>
      <c r="AU16" s="880"/>
      <c r="AV16" s="880"/>
      <c r="AW16" s="880"/>
      <c r="AX16" s="880"/>
      <c r="AY16" s="880"/>
      <c r="AZ16" s="880"/>
      <c r="BA16" s="880"/>
      <c r="BB16" s="880"/>
      <c r="BC16" s="880"/>
      <c r="BD16" s="880"/>
      <c r="BE16" s="880"/>
      <c r="BF16" s="880"/>
      <c r="BG16" s="880"/>
      <c r="BH16" s="880"/>
      <c r="BI16" s="952"/>
      <c r="BJ16" s="253"/>
    </row>
    <row r="17" spans="1:76" s="164" customFormat="1" ht="15" customHeight="1">
      <c r="A17" s="251"/>
      <c r="B17" s="252"/>
      <c r="C17" s="959" t="s">
        <v>5003</v>
      </c>
      <c r="D17" s="880"/>
      <c r="E17" s="880"/>
      <c r="F17" s="880"/>
      <c r="G17" s="880"/>
      <c r="H17" s="880"/>
      <c r="I17" s="880"/>
      <c r="J17" s="880"/>
      <c r="K17" s="880"/>
      <c r="L17" s="880"/>
      <c r="M17" s="880"/>
      <c r="N17" s="880"/>
      <c r="O17" s="880"/>
      <c r="P17" s="880"/>
      <c r="Q17" s="880"/>
      <c r="R17" s="880"/>
      <c r="S17" s="880"/>
      <c r="T17" s="880"/>
      <c r="U17" s="880"/>
      <c r="V17" s="880"/>
      <c r="W17" s="880"/>
      <c r="X17" s="880"/>
      <c r="Y17" s="880"/>
      <c r="Z17" s="880"/>
      <c r="AA17" s="880"/>
      <c r="AB17" s="880"/>
      <c r="AC17" s="880"/>
      <c r="AD17" s="880"/>
      <c r="AE17" s="880"/>
      <c r="AF17" s="880"/>
      <c r="AG17" s="880"/>
      <c r="AH17" s="880"/>
      <c r="AI17" s="880"/>
      <c r="AJ17" s="880"/>
      <c r="AK17" s="880"/>
      <c r="AL17" s="880"/>
      <c r="AM17" s="880"/>
      <c r="AN17" s="880"/>
      <c r="AO17" s="880"/>
      <c r="AP17" s="880"/>
      <c r="AQ17" s="880"/>
      <c r="AR17" s="880"/>
      <c r="AS17" s="880"/>
      <c r="AT17" s="880"/>
      <c r="AU17" s="880"/>
      <c r="AV17" s="880"/>
      <c r="AW17" s="880"/>
      <c r="AX17" s="880"/>
      <c r="AY17" s="880"/>
      <c r="AZ17" s="880"/>
      <c r="BA17" s="880"/>
      <c r="BB17" s="880"/>
      <c r="BC17" s="880"/>
      <c r="BD17" s="880"/>
      <c r="BE17" s="880"/>
      <c r="BF17" s="880"/>
      <c r="BG17" s="880"/>
      <c r="BH17" s="880"/>
      <c r="BI17" s="952"/>
      <c r="BJ17" s="253"/>
    </row>
    <row r="18" spans="1:76" s="164" customFormat="1" ht="15" customHeight="1">
      <c r="A18" s="251"/>
      <c r="B18" s="252"/>
      <c r="C18" s="959" t="s">
        <v>5004</v>
      </c>
      <c r="D18" s="880"/>
      <c r="E18" s="880"/>
      <c r="F18" s="880"/>
      <c r="G18" s="880"/>
      <c r="H18" s="880"/>
      <c r="I18" s="880"/>
      <c r="J18" s="880"/>
      <c r="K18" s="880"/>
      <c r="L18" s="880"/>
      <c r="M18" s="880"/>
      <c r="N18" s="880"/>
      <c r="O18" s="880"/>
      <c r="P18" s="880"/>
      <c r="Q18" s="880"/>
      <c r="R18" s="880"/>
      <c r="S18" s="880"/>
      <c r="T18" s="880"/>
      <c r="U18" s="880"/>
      <c r="V18" s="880"/>
      <c r="W18" s="880"/>
      <c r="X18" s="880"/>
      <c r="Y18" s="880"/>
      <c r="Z18" s="880"/>
      <c r="AA18" s="880"/>
      <c r="AB18" s="880"/>
      <c r="AC18" s="880"/>
      <c r="AD18" s="880"/>
      <c r="AE18" s="880"/>
      <c r="AF18" s="880"/>
      <c r="AG18" s="880"/>
      <c r="AH18" s="880"/>
      <c r="AI18" s="880"/>
      <c r="AJ18" s="880"/>
      <c r="AK18" s="880"/>
      <c r="AL18" s="880"/>
      <c r="AM18" s="880"/>
      <c r="AN18" s="880"/>
      <c r="AO18" s="880"/>
      <c r="AP18" s="880"/>
      <c r="AQ18" s="880"/>
      <c r="AR18" s="880"/>
      <c r="AS18" s="880"/>
      <c r="AT18" s="880"/>
      <c r="AU18" s="880"/>
      <c r="AV18" s="880"/>
      <c r="AW18" s="880"/>
      <c r="AX18" s="880"/>
      <c r="AY18" s="880"/>
      <c r="AZ18" s="880"/>
      <c r="BA18" s="880"/>
      <c r="BB18" s="880"/>
      <c r="BC18" s="880"/>
      <c r="BD18" s="880"/>
      <c r="BE18" s="880"/>
      <c r="BF18" s="880"/>
      <c r="BG18" s="880"/>
      <c r="BH18" s="880"/>
      <c r="BI18" s="952"/>
      <c r="BJ18" s="253"/>
    </row>
    <row r="19" spans="1:76" s="164" customFormat="1" ht="15" customHeight="1">
      <c r="A19" s="251"/>
      <c r="B19" s="254"/>
      <c r="C19" s="959" t="s">
        <v>5005</v>
      </c>
      <c r="D19" s="880"/>
      <c r="E19" s="880"/>
      <c r="F19" s="880"/>
      <c r="G19" s="880"/>
      <c r="H19" s="880"/>
      <c r="I19" s="880"/>
      <c r="J19" s="880"/>
      <c r="K19" s="880"/>
      <c r="L19" s="880"/>
      <c r="M19" s="880"/>
      <c r="N19" s="880"/>
      <c r="O19" s="880"/>
      <c r="P19" s="880"/>
      <c r="Q19" s="880"/>
      <c r="R19" s="880"/>
      <c r="S19" s="880"/>
      <c r="T19" s="880"/>
      <c r="U19" s="880"/>
      <c r="V19" s="880"/>
      <c r="W19" s="880"/>
      <c r="X19" s="880"/>
      <c r="Y19" s="880"/>
      <c r="Z19" s="880"/>
      <c r="AA19" s="880"/>
      <c r="AB19" s="880"/>
      <c r="AC19" s="880"/>
      <c r="AD19" s="880"/>
      <c r="AE19" s="880"/>
      <c r="AF19" s="880"/>
      <c r="AG19" s="880"/>
      <c r="AH19" s="880"/>
      <c r="AI19" s="880"/>
      <c r="AJ19" s="880"/>
      <c r="AK19" s="880"/>
      <c r="AL19" s="880"/>
      <c r="AM19" s="880"/>
      <c r="AN19" s="880"/>
      <c r="AO19" s="880"/>
      <c r="AP19" s="880"/>
      <c r="AQ19" s="880"/>
      <c r="AR19" s="880"/>
      <c r="AS19" s="880"/>
      <c r="AT19" s="880"/>
      <c r="AU19" s="880"/>
      <c r="AV19" s="880"/>
      <c r="AW19" s="880"/>
      <c r="AX19" s="880"/>
      <c r="AY19" s="880"/>
      <c r="AZ19" s="880"/>
      <c r="BA19" s="880"/>
      <c r="BB19" s="880"/>
      <c r="BC19" s="880"/>
      <c r="BD19" s="880"/>
      <c r="BE19" s="880"/>
      <c r="BF19" s="880"/>
      <c r="BG19" s="880"/>
      <c r="BH19" s="880"/>
      <c r="BI19" s="952"/>
      <c r="BJ19" s="253"/>
    </row>
    <row r="20" spans="1:76" s="164" customFormat="1" ht="15" customHeight="1">
      <c r="A20" s="251"/>
      <c r="B20" s="254"/>
      <c r="C20" s="959" t="s">
        <v>5006</v>
      </c>
      <c r="D20" s="880"/>
      <c r="E20" s="880"/>
      <c r="F20" s="880"/>
      <c r="G20" s="880"/>
      <c r="H20" s="880"/>
      <c r="I20" s="880"/>
      <c r="J20" s="880"/>
      <c r="K20" s="880"/>
      <c r="L20" s="880"/>
      <c r="M20" s="880"/>
      <c r="N20" s="880"/>
      <c r="O20" s="880"/>
      <c r="P20" s="880"/>
      <c r="Q20" s="880"/>
      <c r="R20" s="880"/>
      <c r="S20" s="880"/>
      <c r="T20" s="880"/>
      <c r="U20" s="880"/>
      <c r="V20" s="880"/>
      <c r="W20" s="880"/>
      <c r="X20" s="880"/>
      <c r="Y20" s="880"/>
      <c r="Z20" s="880"/>
      <c r="AA20" s="880"/>
      <c r="AB20" s="880"/>
      <c r="AC20" s="880"/>
      <c r="AD20" s="880"/>
      <c r="AE20" s="880"/>
      <c r="AF20" s="880"/>
      <c r="AG20" s="880"/>
      <c r="AH20" s="880"/>
      <c r="AI20" s="880"/>
      <c r="AJ20" s="880"/>
      <c r="AK20" s="880"/>
      <c r="AL20" s="880"/>
      <c r="AM20" s="880"/>
      <c r="AN20" s="880"/>
      <c r="AO20" s="880"/>
      <c r="AP20" s="880"/>
      <c r="AQ20" s="880"/>
      <c r="AR20" s="880"/>
      <c r="AS20" s="880"/>
      <c r="AT20" s="880"/>
      <c r="AU20" s="880"/>
      <c r="AV20" s="880"/>
      <c r="AW20" s="880"/>
      <c r="AX20" s="880"/>
      <c r="AY20" s="880"/>
      <c r="AZ20" s="880"/>
      <c r="BA20" s="880"/>
      <c r="BB20" s="880"/>
      <c r="BC20" s="880"/>
      <c r="BD20" s="880"/>
      <c r="BE20" s="880"/>
      <c r="BF20" s="880"/>
      <c r="BG20" s="880"/>
      <c r="BH20" s="880"/>
      <c r="BI20" s="952"/>
      <c r="BJ20" s="253"/>
    </row>
    <row r="21" spans="1:76" s="164" customFormat="1" ht="48" customHeight="1">
      <c r="A21" s="251"/>
      <c r="B21" s="254"/>
      <c r="C21" s="255"/>
      <c r="D21" s="959" t="s">
        <v>5007</v>
      </c>
      <c r="E21" s="880"/>
      <c r="F21" s="880"/>
      <c r="G21" s="880"/>
      <c r="H21" s="880"/>
      <c r="I21" s="880"/>
      <c r="J21" s="880"/>
      <c r="K21" s="880"/>
      <c r="L21" s="880"/>
      <c r="M21" s="880"/>
      <c r="N21" s="880"/>
      <c r="O21" s="880"/>
      <c r="P21" s="880"/>
      <c r="Q21" s="880"/>
      <c r="R21" s="880"/>
      <c r="S21" s="880"/>
      <c r="T21" s="880"/>
      <c r="U21" s="880"/>
      <c r="V21" s="880"/>
      <c r="W21" s="880"/>
      <c r="X21" s="880"/>
      <c r="Y21" s="880"/>
      <c r="Z21" s="880"/>
      <c r="AA21" s="880"/>
      <c r="AB21" s="880"/>
      <c r="AC21" s="880"/>
      <c r="AD21" s="880"/>
      <c r="AE21" s="880"/>
      <c r="AF21" s="880"/>
      <c r="AG21" s="880"/>
      <c r="AH21" s="880"/>
      <c r="AI21" s="880"/>
      <c r="AJ21" s="880"/>
      <c r="AK21" s="880"/>
      <c r="AL21" s="880"/>
      <c r="AM21" s="880"/>
      <c r="AN21" s="880"/>
      <c r="AO21" s="880"/>
      <c r="AP21" s="880"/>
      <c r="AQ21" s="880"/>
      <c r="AR21" s="880"/>
      <c r="AS21" s="880"/>
      <c r="AT21" s="880"/>
      <c r="AU21" s="880"/>
      <c r="AV21" s="880"/>
      <c r="AW21" s="880"/>
      <c r="AX21" s="880"/>
      <c r="AY21" s="880"/>
      <c r="AZ21" s="880"/>
      <c r="BA21" s="880"/>
      <c r="BB21" s="880"/>
      <c r="BC21" s="880"/>
      <c r="BD21" s="880"/>
      <c r="BE21" s="880"/>
      <c r="BF21" s="880"/>
      <c r="BG21" s="880"/>
      <c r="BH21" s="880"/>
      <c r="BI21" s="952"/>
      <c r="BJ21" s="253"/>
    </row>
    <row r="22" spans="1:76" s="164" customFormat="1" ht="15" customHeight="1">
      <c r="A22" s="251"/>
      <c r="B22" s="254"/>
      <c r="C22" s="978" t="s">
        <v>5008</v>
      </c>
      <c r="D22" s="880"/>
      <c r="E22" s="880"/>
      <c r="F22" s="880"/>
      <c r="G22" s="880"/>
      <c r="H22" s="880"/>
      <c r="I22" s="880"/>
      <c r="J22" s="880"/>
      <c r="K22" s="880"/>
      <c r="L22" s="880"/>
      <c r="M22" s="880"/>
      <c r="N22" s="880"/>
      <c r="O22" s="880"/>
      <c r="P22" s="880"/>
      <c r="Q22" s="880"/>
      <c r="R22" s="880"/>
      <c r="S22" s="880"/>
      <c r="T22" s="880"/>
      <c r="U22" s="880"/>
      <c r="V22" s="880"/>
      <c r="W22" s="880"/>
      <c r="X22" s="880"/>
      <c r="Y22" s="880"/>
      <c r="Z22" s="880"/>
      <c r="AA22" s="880"/>
      <c r="AB22" s="880"/>
      <c r="AC22" s="880"/>
      <c r="AD22" s="880"/>
      <c r="AE22" s="880"/>
      <c r="AF22" s="880"/>
      <c r="AG22" s="880"/>
      <c r="AH22" s="880"/>
      <c r="AI22" s="880"/>
      <c r="AJ22" s="880"/>
      <c r="AK22" s="880"/>
      <c r="AL22" s="880"/>
      <c r="AM22" s="880"/>
      <c r="AN22" s="880"/>
      <c r="AO22" s="880"/>
      <c r="AP22" s="880"/>
      <c r="AQ22" s="880"/>
      <c r="AR22" s="880"/>
      <c r="AS22" s="880"/>
      <c r="AT22" s="880"/>
      <c r="AU22" s="880"/>
      <c r="AV22" s="880"/>
      <c r="AW22" s="880"/>
      <c r="AX22" s="880"/>
      <c r="AY22" s="880"/>
      <c r="AZ22" s="880"/>
      <c r="BA22" s="880"/>
      <c r="BB22" s="880"/>
      <c r="BC22" s="880"/>
      <c r="BD22" s="880"/>
      <c r="BE22" s="880"/>
      <c r="BF22" s="880"/>
      <c r="BG22" s="880"/>
      <c r="BH22" s="880"/>
      <c r="BI22" s="952"/>
    </row>
    <row r="23" spans="1:76" s="164" customFormat="1" ht="15" customHeight="1">
      <c r="A23" s="251"/>
      <c r="B23" s="254"/>
      <c r="C23" s="256"/>
      <c r="D23" s="951" t="s">
        <v>5009</v>
      </c>
      <c r="E23" s="880"/>
      <c r="F23" s="880"/>
      <c r="G23" s="880"/>
      <c r="H23" s="880"/>
      <c r="I23" s="880"/>
      <c r="J23" s="880"/>
      <c r="K23" s="880"/>
      <c r="L23" s="880"/>
      <c r="M23" s="880"/>
      <c r="N23" s="880"/>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c r="AL23" s="880"/>
      <c r="AM23" s="880"/>
      <c r="AN23" s="880"/>
      <c r="AO23" s="880"/>
      <c r="AP23" s="880"/>
      <c r="AQ23" s="880"/>
      <c r="AR23" s="880"/>
      <c r="AS23" s="880"/>
      <c r="AT23" s="880"/>
      <c r="AU23" s="880"/>
      <c r="AV23" s="880"/>
      <c r="AW23" s="880"/>
      <c r="AX23" s="880"/>
      <c r="AY23" s="880"/>
      <c r="AZ23" s="880"/>
      <c r="BA23" s="880"/>
      <c r="BB23" s="880"/>
      <c r="BC23" s="880"/>
      <c r="BD23" s="880"/>
      <c r="BE23" s="880"/>
      <c r="BF23" s="880"/>
      <c r="BG23" s="880"/>
      <c r="BH23" s="880"/>
      <c r="BI23" s="952"/>
    </row>
    <row r="24" spans="1:76" s="164" customFormat="1" ht="15" customHeight="1">
      <c r="A24" s="251"/>
      <c r="B24" s="254"/>
      <c r="C24" s="256"/>
      <c r="D24" s="951" t="s">
        <v>5010</v>
      </c>
      <c r="E24" s="880"/>
      <c r="F24" s="880"/>
      <c r="G24" s="880"/>
      <c r="H24" s="880"/>
      <c r="I24" s="880"/>
      <c r="J24" s="880"/>
      <c r="K24" s="880"/>
      <c r="L24" s="880"/>
      <c r="M24" s="880"/>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c r="AL24" s="880"/>
      <c r="AM24" s="880"/>
      <c r="AN24" s="880"/>
      <c r="AO24" s="880"/>
      <c r="AP24" s="880"/>
      <c r="AQ24" s="880"/>
      <c r="AR24" s="880"/>
      <c r="AS24" s="880"/>
      <c r="AT24" s="880"/>
      <c r="AU24" s="880"/>
      <c r="AV24" s="880"/>
      <c r="AW24" s="880"/>
      <c r="AX24" s="880"/>
      <c r="AY24" s="880"/>
      <c r="AZ24" s="880"/>
      <c r="BA24" s="880"/>
      <c r="BB24" s="880"/>
      <c r="BC24" s="880"/>
      <c r="BD24" s="880"/>
      <c r="BE24" s="880"/>
      <c r="BF24" s="880"/>
      <c r="BG24" s="880"/>
      <c r="BH24" s="880"/>
      <c r="BI24" s="952"/>
    </row>
    <row r="25" spans="1:76" s="164" customFormat="1" ht="15" customHeight="1">
      <c r="A25" s="251"/>
      <c r="B25" s="254"/>
      <c r="C25" s="256"/>
      <c r="D25" s="951" t="s">
        <v>5011</v>
      </c>
      <c r="E25" s="880"/>
      <c r="F25" s="880"/>
      <c r="G25" s="880"/>
      <c r="H25" s="880"/>
      <c r="I25" s="880"/>
      <c r="J25" s="880"/>
      <c r="K25" s="880"/>
      <c r="L25" s="880"/>
      <c r="M25" s="880"/>
      <c r="N25" s="880"/>
      <c r="O25" s="880"/>
      <c r="P25" s="880"/>
      <c r="Q25" s="880"/>
      <c r="R25" s="880"/>
      <c r="S25" s="880"/>
      <c r="T25" s="880"/>
      <c r="U25" s="880"/>
      <c r="V25" s="880"/>
      <c r="W25" s="880"/>
      <c r="X25" s="880"/>
      <c r="Y25" s="880"/>
      <c r="Z25" s="880"/>
      <c r="AA25" s="880"/>
      <c r="AB25" s="880"/>
      <c r="AC25" s="880"/>
      <c r="AD25" s="880"/>
      <c r="AE25" s="880"/>
      <c r="AF25" s="880"/>
      <c r="AG25" s="880"/>
      <c r="AH25" s="880"/>
      <c r="AI25" s="880"/>
      <c r="AJ25" s="880"/>
      <c r="AK25" s="880"/>
      <c r="AL25" s="880"/>
      <c r="AM25" s="880"/>
      <c r="AN25" s="880"/>
      <c r="AO25" s="880"/>
      <c r="AP25" s="880"/>
      <c r="AQ25" s="880"/>
      <c r="AR25" s="880"/>
      <c r="AS25" s="880"/>
      <c r="AT25" s="880"/>
      <c r="AU25" s="880"/>
      <c r="AV25" s="880"/>
      <c r="AW25" s="880"/>
      <c r="AX25" s="880"/>
      <c r="AY25" s="880"/>
      <c r="AZ25" s="880"/>
      <c r="BA25" s="880"/>
      <c r="BB25" s="880"/>
      <c r="BC25" s="880"/>
      <c r="BD25" s="880"/>
      <c r="BE25" s="880"/>
      <c r="BF25" s="880"/>
      <c r="BG25" s="880"/>
      <c r="BH25" s="880"/>
      <c r="BI25" s="952"/>
    </row>
    <row r="26" spans="1:76" s="164" customFormat="1" ht="195.95" customHeight="1">
      <c r="A26" s="257"/>
      <c r="B26" s="258"/>
      <c r="C26" s="255"/>
      <c r="D26" s="259"/>
      <c r="E26" s="959" t="s">
        <v>5012</v>
      </c>
      <c r="F26" s="880"/>
      <c r="G26" s="880"/>
      <c r="H26" s="880"/>
      <c r="I26" s="880"/>
      <c r="J26" s="880"/>
      <c r="K26" s="880"/>
      <c r="L26" s="880"/>
      <c r="M26" s="880"/>
      <c r="N26" s="880"/>
      <c r="O26" s="880"/>
      <c r="P26" s="880"/>
      <c r="Q26" s="880"/>
      <c r="R26" s="880"/>
      <c r="S26" s="880"/>
      <c r="T26" s="880"/>
      <c r="U26" s="880"/>
      <c r="V26" s="880"/>
      <c r="W26" s="880"/>
      <c r="X26" s="880"/>
      <c r="Y26" s="880"/>
      <c r="Z26" s="880"/>
      <c r="AA26" s="880"/>
      <c r="AB26" s="880"/>
      <c r="AC26" s="880"/>
      <c r="AD26" s="880"/>
      <c r="AE26" s="880"/>
      <c r="AF26" s="880"/>
      <c r="AG26" s="880"/>
      <c r="AH26" s="880"/>
      <c r="AI26" s="880"/>
      <c r="AJ26" s="880"/>
      <c r="AK26" s="880"/>
      <c r="AL26" s="880"/>
      <c r="AM26" s="880"/>
      <c r="AN26" s="880"/>
      <c r="AO26" s="880"/>
      <c r="AP26" s="880"/>
      <c r="AQ26" s="880"/>
      <c r="AR26" s="880"/>
      <c r="AS26" s="880"/>
      <c r="AT26" s="880"/>
      <c r="AU26" s="880"/>
      <c r="AV26" s="880"/>
      <c r="AW26" s="880"/>
      <c r="AX26" s="880"/>
      <c r="AY26" s="880"/>
      <c r="AZ26" s="880"/>
      <c r="BA26" s="880"/>
      <c r="BB26" s="880"/>
      <c r="BC26" s="880"/>
      <c r="BD26" s="880"/>
      <c r="BE26" s="880"/>
      <c r="BF26" s="880"/>
      <c r="BG26" s="880"/>
      <c r="BH26" s="880"/>
      <c r="BI26" s="952"/>
    </row>
    <row r="27" spans="1:76" s="164" customFormat="1" ht="15" customHeight="1">
      <c r="A27" s="251"/>
      <c r="B27" s="260"/>
      <c r="C27" s="261"/>
      <c r="D27" s="973" t="s">
        <v>5013</v>
      </c>
      <c r="E27" s="974"/>
      <c r="F27" s="974"/>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974"/>
      <c r="AL27" s="974"/>
      <c r="AM27" s="974"/>
      <c r="AN27" s="974"/>
      <c r="AO27" s="974"/>
      <c r="AP27" s="974"/>
      <c r="AQ27" s="974"/>
      <c r="AR27" s="974"/>
      <c r="AS27" s="974"/>
      <c r="AT27" s="974"/>
      <c r="AU27" s="974"/>
      <c r="AV27" s="974"/>
      <c r="AW27" s="974"/>
      <c r="AX27" s="974"/>
      <c r="AY27" s="974"/>
      <c r="AZ27" s="974"/>
      <c r="BA27" s="974"/>
      <c r="BB27" s="974"/>
      <c r="BC27" s="974"/>
      <c r="BD27" s="974"/>
      <c r="BE27" s="974"/>
      <c r="BF27" s="974"/>
      <c r="BG27" s="974"/>
      <c r="BH27" s="974"/>
      <c r="BI27" s="975"/>
    </row>
    <row r="28" spans="1:76" s="164" customFormat="1" ht="15" customHeight="1" thickBot="1">
      <c r="A28" s="251"/>
      <c r="B28" s="184"/>
      <c r="C28" s="253"/>
      <c r="D28" s="253"/>
      <c r="E28" s="253"/>
      <c r="F28" s="253"/>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row>
    <row r="29" spans="1:76" s="164" customFormat="1" ht="15" customHeight="1">
      <c r="A29" s="177"/>
      <c r="B29" s="970" t="s">
        <v>5014</v>
      </c>
      <c r="C29" s="953" t="s">
        <v>5015</v>
      </c>
      <c r="D29" s="954"/>
      <c r="E29" s="955"/>
      <c r="F29" s="953" t="s">
        <v>5016</v>
      </c>
      <c r="G29" s="954"/>
      <c r="H29" s="955"/>
      <c r="I29" s="953" t="s">
        <v>5017</v>
      </c>
      <c r="J29" s="954"/>
      <c r="K29" s="955"/>
      <c r="L29" s="953" t="s">
        <v>5018</v>
      </c>
      <c r="M29" s="954"/>
      <c r="N29" s="955"/>
      <c r="O29" s="953" t="s">
        <v>5019</v>
      </c>
      <c r="P29" s="954"/>
      <c r="Q29" s="954"/>
      <c r="R29" s="955"/>
      <c r="S29" s="953" t="s">
        <v>5020</v>
      </c>
      <c r="T29" s="954"/>
      <c r="U29" s="954"/>
      <c r="V29" s="955"/>
      <c r="W29" s="953" t="s">
        <v>5021</v>
      </c>
      <c r="X29" s="954"/>
      <c r="Y29" s="955"/>
      <c r="Z29" s="953" t="s">
        <v>5022</v>
      </c>
      <c r="AA29" s="954"/>
      <c r="AB29" s="955"/>
      <c r="AC29" s="953" t="s">
        <v>5023</v>
      </c>
      <c r="AD29" s="954"/>
      <c r="AE29" s="955"/>
      <c r="AF29" s="953" t="s">
        <v>5024</v>
      </c>
      <c r="AG29" s="984"/>
      <c r="AH29" s="984"/>
      <c r="AI29" s="984"/>
      <c r="AJ29" s="984"/>
      <c r="AK29" s="984"/>
      <c r="AL29" s="984"/>
      <c r="AM29" s="984"/>
      <c r="AN29" s="984"/>
      <c r="AO29" s="984"/>
      <c r="AP29" s="984"/>
      <c r="AQ29" s="984"/>
      <c r="AR29" s="984"/>
      <c r="AS29" s="984"/>
      <c r="AT29" s="984"/>
      <c r="AU29" s="984"/>
      <c r="AV29" s="984"/>
      <c r="AW29" s="984"/>
      <c r="AX29" s="984"/>
      <c r="AY29" s="984"/>
      <c r="AZ29" s="984"/>
      <c r="BA29" s="984"/>
      <c r="BB29" s="984"/>
      <c r="BC29" s="984"/>
      <c r="BD29" s="984"/>
      <c r="BE29" s="984"/>
      <c r="BF29" s="984"/>
      <c r="BG29" s="984"/>
      <c r="BH29" s="984"/>
      <c r="BI29" s="985"/>
      <c r="BJ29" s="262"/>
      <c r="BK29" s="262"/>
      <c r="BL29" s="262"/>
    </row>
    <row r="30" spans="1:76" s="164" customFormat="1" ht="15" customHeight="1">
      <c r="A30" s="177"/>
      <c r="B30" s="971"/>
      <c r="C30" s="956"/>
      <c r="D30" s="880"/>
      <c r="E30" s="957"/>
      <c r="F30" s="956"/>
      <c r="G30" s="880"/>
      <c r="H30" s="957"/>
      <c r="I30" s="956"/>
      <c r="J30" s="880"/>
      <c r="K30" s="957"/>
      <c r="L30" s="956"/>
      <c r="M30" s="880"/>
      <c r="N30" s="957"/>
      <c r="O30" s="956"/>
      <c r="P30" s="880"/>
      <c r="Q30" s="880"/>
      <c r="R30" s="957"/>
      <c r="S30" s="956"/>
      <c r="T30" s="880"/>
      <c r="U30" s="880"/>
      <c r="V30" s="957"/>
      <c r="W30" s="956"/>
      <c r="X30" s="880"/>
      <c r="Y30" s="957"/>
      <c r="Z30" s="956"/>
      <c r="AA30" s="880"/>
      <c r="AB30" s="957"/>
      <c r="AC30" s="956"/>
      <c r="AD30" s="880"/>
      <c r="AE30" s="957"/>
      <c r="AF30" s="960" t="s">
        <v>5025</v>
      </c>
      <c r="AG30" s="961"/>
      <c r="AH30" s="961"/>
      <c r="AI30" s="961"/>
      <c r="AJ30" s="961"/>
      <c r="AK30" s="961"/>
      <c r="AL30" s="961"/>
      <c r="AM30" s="962"/>
      <c r="AN30" s="960" t="s">
        <v>5026</v>
      </c>
      <c r="AO30" s="961"/>
      <c r="AP30" s="961"/>
      <c r="AQ30" s="961"/>
      <c r="AR30" s="961"/>
      <c r="AS30" s="961"/>
      <c r="AT30" s="961"/>
      <c r="AU30" s="962"/>
      <c r="AV30" s="960" t="s">
        <v>5027</v>
      </c>
      <c r="AW30" s="961"/>
      <c r="AX30" s="961"/>
      <c r="AY30" s="961"/>
      <c r="AZ30" s="961"/>
      <c r="BA30" s="961"/>
      <c r="BB30" s="961"/>
      <c r="BC30" s="962"/>
      <c r="BD30" s="937" t="s">
        <v>5028</v>
      </c>
      <c r="BE30" s="938"/>
      <c r="BF30" s="938"/>
      <c r="BG30" s="938"/>
      <c r="BH30" s="938"/>
      <c r="BI30" s="939"/>
      <c r="BJ30" s="262"/>
      <c r="BK30" s="262"/>
      <c r="BL30" s="262"/>
    </row>
    <row r="31" spans="1:76" s="164" customFormat="1" ht="24" customHeight="1">
      <c r="A31" s="177"/>
      <c r="B31" s="972"/>
      <c r="C31" s="940"/>
      <c r="D31" s="941"/>
      <c r="E31" s="958"/>
      <c r="F31" s="940"/>
      <c r="G31" s="941"/>
      <c r="H31" s="958"/>
      <c r="I31" s="940"/>
      <c r="J31" s="941"/>
      <c r="K31" s="958"/>
      <c r="L31" s="940"/>
      <c r="M31" s="941"/>
      <c r="N31" s="958"/>
      <c r="O31" s="940"/>
      <c r="P31" s="941"/>
      <c r="Q31" s="941"/>
      <c r="R31" s="958"/>
      <c r="S31" s="940"/>
      <c r="T31" s="941"/>
      <c r="U31" s="941"/>
      <c r="V31" s="958"/>
      <c r="W31" s="940"/>
      <c r="X31" s="941"/>
      <c r="Y31" s="958"/>
      <c r="Z31" s="940"/>
      <c r="AA31" s="941"/>
      <c r="AB31" s="958"/>
      <c r="AC31" s="940"/>
      <c r="AD31" s="941"/>
      <c r="AE31" s="958"/>
      <c r="AF31" s="960" t="s">
        <v>5029</v>
      </c>
      <c r="AG31" s="961"/>
      <c r="AH31" s="961"/>
      <c r="AI31" s="962"/>
      <c r="AJ31" s="960" t="s">
        <v>5030</v>
      </c>
      <c r="AK31" s="961"/>
      <c r="AL31" s="961"/>
      <c r="AM31" s="962"/>
      <c r="AN31" s="960" t="s">
        <v>5029</v>
      </c>
      <c r="AO31" s="961"/>
      <c r="AP31" s="961"/>
      <c r="AQ31" s="962"/>
      <c r="AR31" s="960" t="s">
        <v>5030</v>
      </c>
      <c r="AS31" s="961"/>
      <c r="AT31" s="961"/>
      <c r="AU31" s="962"/>
      <c r="AV31" s="960" t="s">
        <v>5029</v>
      </c>
      <c r="AW31" s="961"/>
      <c r="AX31" s="961"/>
      <c r="AY31" s="962"/>
      <c r="AZ31" s="960" t="s">
        <v>5030</v>
      </c>
      <c r="BA31" s="961"/>
      <c r="BB31" s="961"/>
      <c r="BC31" s="962"/>
      <c r="BD31" s="940"/>
      <c r="BE31" s="941"/>
      <c r="BF31" s="941"/>
      <c r="BG31" s="941"/>
      <c r="BH31" s="941"/>
      <c r="BI31" s="942"/>
      <c r="BJ31" s="262"/>
      <c r="BK31" s="262"/>
      <c r="BL31" s="262"/>
    </row>
    <row r="32" spans="1:76" s="164" customFormat="1" ht="48" customHeight="1">
      <c r="A32" s="165"/>
      <c r="B32" s="263" t="s">
        <v>5031</v>
      </c>
      <c r="C32" s="965" t="s">
        <v>5032</v>
      </c>
      <c r="D32" s="961"/>
      <c r="E32" s="962"/>
      <c r="F32" s="965" t="s">
        <v>1071</v>
      </c>
      <c r="G32" s="961"/>
      <c r="H32" s="962"/>
      <c r="I32" s="965" t="s">
        <v>5033</v>
      </c>
      <c r="J32" s="961"/>
      <c r="K32" s="962"/>
      <c r="L32" s="965" t="s">
        <v>1110</v>
      </c>
      <c r="M32" s="961"/>
      <c r="N32" s="962"/>
      <c r="O32" s="965" t="s">
        <v>5034</v>
      </c>
      <c r="P32" s="961"/>
      <c r="Q32" s="961"/>
      <c r="R32" s="962"/>
      <c r="S32" s="965" t="s">
        <v>5035</v>
      </c>
      <c r="T32" s="961"/>
      <c r="U32" s="961"/>
      <c r="V32" s="962"/>
      <c r="W32" s="965" t="s">
        <v>5036</v>
      </c>
      <c r="X32" s="961"/>
      <c r="Y32" s="962"/>
      <c r="Z32" s="979" t="s">
        <v>5037</v>
      </c>
      <c r="AA32" s="961"/>
      <c r="AB32" s="962"/>
      <c r="AC32" s="965" t="s">
        <v>5038</v>
      </c>
      <c r="AD32" s="961"/>
      <c r="AE32" s="962"/>
      <c r="AF32" s="964" t="s">
        <v>5039</v>
      </c>
      <c r="AG32" s="961"/>
      <c r="AH32" s="961"/>
      <c r="AI32" s="962"/>
      <c r="AJ32" s="980">
        <v>3</v>
      </c>
      <c r="AK32" s="961"/>
      <c r="AL32" s="961"/>
      <c r="AM32" s="962"/>
      <c r="AN32" s="964" t="s">
        <v>5040</v>
      </c>
      <c r="AO32" s="961"/>
      <c r="AP32" s="961"/>
      <c r="AQ32" s="962"/>
      <c r="AR32" s="980">
        <v>1</v>
      </c>
      <c r="AS32" s="961"/>
      <c r="AT32" s="961"/>
      <c r="AU32" s="962"/>
      <c r="AV32" s="964" t="s">
        <v>5041</v>
      </c>
      <c r="AW32" s="961"/>
      <c r="AX32" s="961"/>
      <c r="AY32" s="962"/>
      <c r="AZ32" s="980">
        <v>9</v>
      </c>
      <c r="BA32" s="961"/>
      <c r="BB32" s="961"/>
      <c r="BC32" s="962"/>
      <c r="BD32" s="982"/>
      <c r="BE32" s="961"/>
      <c r="BF32" s="961"/>
      <c r="BG32" s="961"/>
      <c r="BH32" s="961"/>
      <c r="BI32" s="983"/>
      <c r="BJ32" s="251"/>
      <c r="BK32" s="251"/>
      <c r="BL32" s="251"/>
      <c r="BX32" s="280" t="s">
        <v>5042</v>
      </c>
    </row>
    <row r="33" spans="2:76" s="164" customFormat="1" ht="15" customHeight="1">
      <c r="B33" s="264" t="s">
        <v>5043</v>
      </c>
      <c r="C33" s="943"/>
      <c r="D33" s="944"/>
      <c r="E33" s="945"/>
      <c r="F33" s="943"/>
      <c r="G33" s="944"/>
      <c r="H33" s="945"/>
      <c r="I33" s="943"/>
      <c r="J33" s="944"/>
      <c r="K33" s="945"/>
      <c r="L33" s="943"/>
      <c r="M33" s="944"/>
      <c r="N33" s="945"/>
      <c r="O33" s="943"/>
      <c r="P33" s="944"/>
      <c r="Q33" s="944"/>
      <c r="R33" s="945"/>
      <c r="S33" s="943"/>
      <c r="T33" s="944"/>
      <c r="U33" s="944"/>
      <c r="V33" s="945"/>
      <c r="W33" s="943"/>
      <c r="X33" s="944"/>
      <c r="Y33" s="945"/>
      <c r="Z33" s="943"/>
      <c r="AA33" s="944"/>
      <c r="AB33" s="945"/>
      <c r="AC33" s="943"/>
      <c r="AD33" s="944"/>
      <c r="AE33" s="945"/>
      <c r="AF33" s="943"/>
      <c r="AG33" s="944"/>
      <c r="AH33" s="944"/>
      <c r="AI33" s="945"/>
      <c r="AJ33" s="943"/>
      <c r="AK33" s="944"/>
      <c r="AL33" s="944"/>
      <c r="AM33" s="945"/>
      <c r="AN33" s="943"/>
      <c r="AO33" s="944"/>
      <c r="AP33" s="944"/>
      <c r="AQ33" s="945"/>
      <c r="AR33" s="943"/>
      <c r="AS33" s="944"/>
      <c r="AT33" s="944"/>
      <c r="AU33" s="945"/>
      <c r="AV33" s="943"/>
      <c r="AW33" s="944"/>
      <c r="AX33" s="944"/>
      <c r="AY33" s="945"/>
      <c r="AZ33" s="943"/>
      <c r="BA33" s="944"/>
      <c r="BB33" s="944"/>
      <c r="BC33" s="945"/>
      <c r="BD33" s="946"/>
      <c r="BE33" s="944"/>
      <c r="BF33" s="944"/>
      <c r="BG33" s="944"/>
      <c r="BH33" s="944"/>
      <c r="BI33" s="945"/>
      <c r="BK33" s="164">
        <v>1</v>
      </c>
      <c r="BL33" s="164" t="s">
        <v>5044</v>
      </c>
      <c r="BX33" s="281">
        <f>IF(OR(COUNTIF(AJ33,10)&gt;0,COUNTIF(AR33,10)&gt;0,COUNTIF(AZ33,10)&gt;0),1,0)</f>
        <v>0</v>
      </c>
    </row>
    <row r="34" spans="2:76" s="164" customFormat="1" ht="15" customHeight="1">
      <c r="B34" s="264" t="s">
        <v>5045</v>
      </c>
      <c r="C34" s="943"/>
      <c r="D34" s="944"/>
      <c r="E34" s="945"/>
      <c r="F34" s="943"/>
      <c r="G34" s="944"/>
      <c r="H34" s="945"/>
      <c r="I34" s="943"/>
      <c r="J34" s="944"/>
      <c r="K34" s="945"/>
      <c r="L34" s="943"/>
      <c r="M34" s="944"/>
      <c r="N34" s="945"/>
      <c r="O34" s="943"/>
      <c r="P34" s="944"/>
      <c r="Q34" s="944"/>
      <c r="R34" s="945"/>
      <c r="S34" s="943"/>
      <c r="T34" s="944"/>
      <c r="U34" s="944"/>
      <c r="V34" s="945"/>
      <c r="W34" s="943"/>
      <c r="X34" s="944"/>
      <c r="Y34" s="945"/>
      <c r="Z34" s="943"/>
      <c r="AA34" s="944"/>
      <c r="AB34" s="945"/>
      <c r="AC34" s="943"/>
      <c r="AD34" s="944"/>
      <c r="AE34" s="945"/>
      <c r="AF34" s="943"/>
      <c r="AG34" s="944"/>
      <c r="AH34" s="944"/>
      <c r="AI34" s="945"/>
      <c r="AJ34" s="943"/>
      <c r="AK34" s="944"/>
      <c r="AL34" s="944"/>
      <c r="AM34" s="945"/>
      <c r="AN34" s="943"/>
      <c r="AO34" s="944"/>
      <c r="AP34" s="944"/>
      <c r="AQ34" s="945"/>
      <c r="AR34" s="943"/>
      <c r="AS34" s="944"/>
      <c r="AT34" s="944"/>
      <c r="AU34" s="945"/>
      <c r="AV34" s="943"/>
      <c r="AW34" s="944"/>
      <c r="AX34" s="944"/>
      <c r="AY34" s="945"/>
      <c r="AZ34" s="943"/>
      <c r="BA34" s="944"/>
      <c r="BB34" s="944"/>
      <c r="BC34" s="945"/>
      <c r="BD34" s="946"/>
      <c r="BE34" s="944"/>
      <c r="BF34" s="944"/>
      <c r="BG34" s="944"/>
      <c r="BH34" s="944"/>
      <c r="BI34" s="945"/>
      <c r="BK34" s="164">
        <v>2</v>
      </c>
      <c r="BL34" s="164" t="s">
        <v>5046</v>
      </c>
      <c r="BX34" s="281">
        <f t="shared" ref="BX34:BX67" si="0">IF(OR(COUNTIF(AJ34,10)&gt;0,COUNTIF(AR34,10)&gt;0,COUNTIF(AZ34,10)&gt;0),1,0)</f>
        <v>0</v>
      </c>
    </row>
    <row r="35" spans="2:76" s="164" customFormat="1" ht="15" customHeight="1">
      <c r="B35" s="264" t="s">
        <v>5047</v>
      </c>
      <c r="C35" s="943"/>
      <c r="D35" s="944"/>
      <c r="E35" s="945"/>
      <c r="F35" s="943"/>
      <c r="G35" s="944"/>
      <c r="H35" s="945"/>
      <c r="I35" s="943"/>
      <c r="J35" s="944"/>
      <c r="K35" s="945"/>
      <c r="L35" s="943"/>
      <c r="M35" s="944"/>
      <c r="N35" s="945"/>
      <c r="O35" s="943"/>
      <c r="P35" s="944"/>
      <c r="Q35" s="944"/>
      <c r="R35" s="945"/>
      <c r="S35" s="943"/>
      <c r="T35" s="944"/>
      <c r="U35" s="944"/>
      <c r="V35" s="945"/>
      <c r="W35" s="943"/>
      <c r="X35" s="944"/>
      <c r="Y35" s="945"/>
      <c r="Z35" s="943"/>
      <c r="AA35" s="944"/>
      <c r="AB35" s="945"/>
      <c r="AC35" s="943"/>
      <c r="AD35" s="944"/>
      <c r="AE35" s="945"/>
      <c r="AF35" s="943"/>
      <c r="AG35" s="944"/>
      <c r="AH35" s="944"/>
      <c r="AI35" s="945"/>
      <c r="AJ35" s="943"/>
      <c r="AK35" s="944"/>
      <c r="AL35" s="944"/>
      <c r="AM35" s="945"/>
      <c r="AN35" s="943"/>
      <c r="AO35" s="944"/>
      <c r="AP35" s="944"/>
      <c r="AQ35" s="945"/>
      <c r="AR35" s="943"/>
      <c r="AS35" s="944"/>
      <c r="AT35" s="944"/>
      <c r="AU35" s="945"/>
      <c r="AV35" s="943"/>
      <c r="AW35" s="944"/>
      <c r="AX35" s="944"/>
      <c r="AY35" s="945"/>
      <c r="AZ35" s="943"/>
      <c r="BA35" s="944"/>
      <c r="BB35" s="944"/>
      <c r="BC35" s="945"/>
      <c r="BD35" s="967"/>
      <c r="BE35" s="944"/>
      <c r="BF35" s="944"/>
      <c r="BG35" s="944"/>
      <c r="BH35" s="944"/>
      <c r="BI35" s="968"/>
      <c r="BK35" s="164">
        <v>3</v>
      </c>
      <c r="BL35" s="164" t="s">
        <v>5048</v>
      </c>
      <c r="BX35" s="281">
        <f t="shared" si="0"/>
        <v>0</v>
      </c>
    </row>
    <row r="36" spans="2:76" s="164" customFormat="1" ht="15" customHeight="1">
      <c r="B36" s="264" t="s">
        <v>5049</v>
      </c>
      <c r="C36" s="943"/>
      <c r="D36" s="944"/>
      <c r="E36" s="945"/>
      <c r="F36" s="943"/>
      <c r="G36" s="944"/>
      <c r="H36" s="945"/>
      <c r="I36" s="943"/>
      <c r="J36" s="944"/>
      <c r="K36" s="945"/>
      <c r="L36" s="943"/>
      <c r="M36" s="944"/>
      <c r="N36" s="945"/>
      <c r="O36" s="943"/>
      <c r="P36" s="944"/>
      <c r="Q36" s="944"/>
      <c r="R36" s="945"/>
      <c r="S36" s="943"/>
      <c r="T36" s="944"/>
      <c r="U36" s="944"/>
      <c r="V36" s="945"/>
      <c r="W36" s="943"/>
      <c r="X36" s="944"/>
      <c r="Y36" s="945"/>
      <c r="Z36" s="943"/>
      <c r="AA36" s="944"/>
      <c r="AB36" s="945"/>
      <c r="AC36" s="943"/>
      <c r="AD36" s="944"/>
      <c r="AE36" s="945"/>
      <c r="AF36" s="943"/>
      <c r="AG36" s="944"/>
      <c r="AH36" s="944"/>
      <c r="AI36" s="945"/>
      <c r="AJ36" s="943"/>
      <c r="AK36" s="944"/>
      <c r="AL36" s="944"/>
      <c r="AM36" s="945"/>
      <c r="AN36" s="943"/>
      <c r="AO36" s="944"/>
      <c r="AP36" s="944"/>
      <c r="AQ36" s="945"/>
      <c r="AR36" s="943"/>
      <c r="AS36" s="944"/>
      <c r="AT36" s="944"/>
      <c r="AU36" s="945"/>
      <c r="AV36" s="943"/>
      <c r="AW36" s="944"/>
      <c r="AX36" s="944"/>
      <c r="AY36" s="945"/>
      <c r="AZ36" s="943"/>
      <c r="BA36" s="944"/>
      <c r="BB36" s="944"/>
      <c r="BC36" s="945"/>
      <c r="BD36" s="946"/>
      <c r="BE36" s="944"/>
      <c r="BF36" s="944"/>
      <c r="BG36" s="944"/>
      <c r="BH36" s="944"/>
      <c r="BI36" s="945"/>
      <c r="BK36" s="164">
        <v>4</v>
      </c>
      <c r="BL36" s="164" t="s">
        <v>5050</v>
      </c>
      <c r="BX36" s="281">
        <f t="shared" si="0"/>
        <v>0</v>
      </c>
    </row>
    <row r="37" spans="2:76" s="164" customFormat="1" ht="15" customHeight="1">
      <c r="B37" s="264" t="s">
        <v>5051</v>
      </c>
      <c r="C37" s="943"/>
      <c r="D37" s="944"/>
      <c r="E37" s="945"/>
      <c r="F37" s="943"/>
      <c r="G37" s="944"/>
      <c r="H37" s="945"/>
      <c r="I37" s="943"/>
      <c r="J37" s="944"/>
      <c r="K37" s="945"/>
      <c r="L37" s="943"/>
      <c r="M37" s="944"/>
      <c r="N37" s="945"/>
      <c r="O37" s="943"/>
      <c r="P37" s="944"/>
      <c r="Q37" s="944"/>
      <c r="R37" s="945"/>
      <c r="S37" s="943"/>
      <c r="T37" s="944"/>
      <c r="U37" s="944"/>
      <c r="V37" s="945"/>
      <c r="W37" s="943"/>
      <c r="X37" s="944"/>
      <c r="Y37" s="945"/>
      <c r="Z37" s="943"/>
      <c r="AA37" s="944"/>
      <c r="AB37" s="945"/>
      <c r="AC37" s="943"/>
      <c r="AD37" s="944"/>
      <c r="AE37" s="945"/>
      <c r="AF37" s="943"/>
      <c r="AG37" s="944"/>
      <c r="AH37" s="944"/>
      <c r="AI37" s="945"/>
      <c r="AJ37" s="943"/>
      <c r="AK37" s="944"/>
      <c r="AL37" s="944"/>
      <c r="AM37" s="945"/>
      <c r="AN37" s="943"/>
      <c r="AO37" s="944"/>
      <c r="AP37" s="944"/>
      <c r="AQ37" s="945"/>
      <c r="AR37" s="943"/>
      <c r="AS37" s="944"/>
      <c r="AT37" s="944"/>
      <c r="AU37" s="945"/>
      <c r="AV37" s="943"/>
      <c r="AW37" s="944"/>
      <c r="AX37" s="944"/>
      <c r="AY37" s="945"/>
      <c r="AZ37" s="943"/>
      <c r="BA37" s="944"/>
      <c r="BB37" s="944"/>
      <c r="BC37" s="945"/>
      <c r="BD37" s="946"/>
      <c r="BE37" s="944"/>
      <c r="BF37" s="944"/>
      <c r="BG37" s="944"/>
      <c r="BH37" s="944"/>
      <c r="BI37" s="945"/>
      <c r="BK37" s="164">
        <v>5</v>
      </c>
      <c r="BL37" s="164" t="s">
        <v>5052</v>
      </c>
      <c r="BX37" s="281">
        <f t="shared" si="0"/>
        <v>0</v>
      </c>
    </row>
    <row r="38" spans="2:76" s="164" customFormat="1" ht="15" customHeight="1">
      <c r="B38" s="264" t="s">
        <v>5053</v>
      </c>
      <c r="C38" s="943"/>
      <c r="D38" s="944"/>
      <c r="E38" s="945"/>
      <c r="F38" s="943"/>
      <c r="G38" s="944"/>
      <c r="H38" s="945"/>
      <c r="I38" s="943"/>
      <c r="J38" s="944"/>
      <c r="K38" s="945"/>
      <c r="L38" s="943"/>
      <c r="M38" s="944"/>
      <c r="N38" s="945"/>
      <c r="O38" s="943"/>
      <c r="P38" s="944"/>
      <c r="Q38" s="944"/>
      <c r="R38" s="945"/>
      <c r="S38" s="943"/>
      <c r="T38" s="944"/>
      <c r="U38" s="944"/>
      <c r="V38" s="945"/>
      <c r="W38" s="943"/>
      <c r="X38" s="944"/>
      <c r="Y38" s="945"/>
      <c r="Z38" s="943"/>
      <c r="AA38" s="944"/>
      <c r="AB38" s="945"/>
      <c r="AC38" s="943"/>
      <c r="AD38" s="944"/>
      <c r="AE38" s="945"/>
      <c r="AF38" s="943"/>
      <c r="AG38" s="944"/>
      <c r="AH38" s="944"/>
      <c r="AI38" s="945"/>
      <c r="AJ38" s="943"/>
      <c r="AK38" s="944"/>
      <c r="AL38" s="944"/>
      <c r="AM38" s="945"/>
      <c r="AN38" s="943"/>
      <c r="AO38" s="944"/>
      <c r="AP38" s="944"/>
      <c r="AQ38" s="945"/>
      <c r="AR38" s="943"/>
      <c r="AS38" s="944"/>
      <c r="AT38" s="944"/>
      <c r="AU38" s="945"/>
      <c r="AV38" s="943"/>
      <c r="AW38" s="944"/>
      <c r="AX38" s="944"/>
      <c r="AY38" s="945"/>
      <c r="AZ38" s="943"/>
      <c r="BA38" s="944"/>
      <c r="BB38" s="944"/>
      <c r="BC38" s="945"/>
      <c r="BD38" s="946"/>
      <c r="BE38" s="944"/>
      <c r="BF38" s="944"/>
      <c r="BG38" s="944"/>
      <c r="BH38" s="944"/>
      <c r="BI38" s="945"/>
      <c r="BK38" s="164">
        <v>6</v>
      </c>
      <c r="BL38" s="164" t="s">
        <v>5054</v>
      </c>
      <c r="BX38" s="281">
        <f t="shared" si="0"/>
        <v>0</v>
      </c>
    </row>
    <row r="39" spans="2:76" s="164" customFormat="1" ht="15" customHeight="1">
      <c r="B39" s="264" t="s">
        <v>5055</v>
      </c>
      <c r="C39" s="943"/>
      <c r="D39" s="944"/>
      <c r="E39" s="945"/>
      <c r="F39" s="943"/>
      <c r="G39" s="944"/>
      <c r="H39" s="945"/>
      <c r="I39" s="943"/>
      <c r="J39" s="944"/>
      <c r="K39" s="945"/>
      <c r="L39" s="943"/>
      <c r="M39" s="944"/>
      <c r="N39" s="945"/>
      <c r="O39" s="943"/>
      <c r="P39" s="944"/>
      <c r="Q39" s="944"/>
      <c r="R39" s="945"/>
      <c r="S39" s="943"/>
      <c r="T39" s="944"/>
      <c r="U39" s="944"/>
      <c r="V39" s="945"/>
      <c r="W39" s="943"/>
      <c r="X39" s="944"/>
      <c r="Y39" s="945"/>
      <c r="Z39" s="943"/>
      <c r="AA39" s="944"/>
      <c r="AB39" s="945"/>
      <c r="AC39" s="943"/>
      <c r="AD39" s="944"/>
      <c r="AE39" s="945"/>
      <c r="AF39" s="943"/>
      <c r="AG39" s="944"/>
      <c r="AH39" s="944"/>
      <c r="AI39" s="945"/>
      <c r="AJ39" s="943"/>
      <c r="AK39" s="944"/>
      <c r="AL39" s="944"/>
      <c r="AM39" s="945"/>
      <c r="AN39" s="943"/>
      <c r="AO39" s="944"/>
      <c r="AP39" s="944"/>
      <c r="AQ39" s="945"/>
      <c r="AR39" s="943"/>
      <c r="AS39" s="944"/>
      <c r="AT39" s="944"/>
      <c r="AU39" s="945"/>
      <c r="AV39" s="943"/>
      <c r="AW39" s="944"/>
      <c r="AX39" s="944"/>
      <c r="AY39" s="945"/>
      <c r="AZ39" s="943"/>
      <c r="BA39" s="944"/>
      <c r="BB39" s="944"/>
      <c r="BC39" s="945"/>
      <c r="BD39" s="946"/>
      <c r="BE39" s="944"/>
      <c r="BF39" s="944"/>
      <c r="BG39" s="944"/>
      <c r="BH39" s="944"/>
      <c r="BI39" s="945"/>
      <c r="BK39" s="164">
        <v>7</v>
      </c>
      <c r="BL39" s="164" t="s">
        <v>5056</v>
      </c>
      <c r="BX39" s="281">
        <f t="shared" si="0"/>
        <v>0</v>
      </c>
    </row>
    <row r="40" spans="2:76" s="164" customFormat="1" ht="15" customHeight="1">
      <c r="B40" s="264" t="s">
        <v>5057</v>
      </c>
      <c r="C40" s="943"/>
      <c r="D40" s="944"/>
      <c r="E40" s="945"/>
      <c r="F40" s="943"/>
      <c r="G40" s="944"/>
      <c r="H40" s="945"/>
      <c r="I40" s="943"/>
      <c r="J40" s="944"/>
      <c r="K40" s="945"/>
      <c r="L40" s="943"/>
      <c r="M40" s="944"/>
      <c r="N40" s="945"/>
      <c r="O40" s="943"/>
      <c r="P40" s="944"/>
      <c r="Q40" s="944"/>
      <c r="R40" s="945"/>
      <c r="S40" s="943"/>
      <c r="T40" s="944"/>
      <c r="U40" s="944"/>
      <c r="V40" s="945"/>
      <c r="W40" s="943"/>
      <c r="X40" s="944"/>
      <c r="Y40" s="945"/>
      <c r="Z40" s="943"/>
      <c r="AA40" s="944"/>
      <c r="AB40" s="945"/>
      <c r="AC40" s="943"/>
      <c r="AD40" s="944"/>
      <c r="AE40" s="945"/>
      <c r="AF40" s="943"/>
      <c r="AG40" s="944"/>
      <c r="AH40" s="944"/>
      <c r="AI40" s="945"/>
      <c r="AJ40" s="943"/>
      <c r="AK40" s="944"/>
      <c r="AL40" s="944"/>
      <c r="AM40" s="945"/>
      <c r="AN40" s="943"/>
      <c r="AO40" s="944"/>
      <c r="AP40" s="944"/>
      <c r="AQ40" s="945"/>
      <c r="AR40" s="943"/>
      <c r="AS40" s="944"/>
      <c r="AT40" s="944"/>
      <c r="AU40" s="945"/>
      <c r="AV40" s="943"/>
      <c r="AW40" s="944"/>
      <c r="AX40" s="944"/>
      <c r="AY40" s="945"/>
      <c r="AZ40" s="943"/>
      <c r="BA40" s="944"/>
      <c r="BB40" s="944"/>
      <c r="BC40" s="945"/>
      <c r="BD40" s="946"/>
      <c r="BE40" s="944"/>
      <c r="BF40" s="944"/>
      <c r="BG40" s="944"/>
      <c r="BH40" s="944"/>
      <c r="BI40" s="945"/>
      <c r="BK40" s="164">
        <v>8</v>
      </c>
      <c r="BL40" s="164" t="s">
        <v>5058</v>
      </c>
      <c r="BX40" s="281">
        <f t="shared" si="0"/>
        <v>0</v>
      </c>
    </row>
    <row r="41" spans="2:76" s="164" customFormat="1" ht="15" customHeight="1">
      <c r="B41" s="264" t="s">
        <v>5059</v>
      </c>
      <c r="C41" s="943"/>
      <c r="D41" s="944"/>
      <c r="E41" s="945"/>
      <c r="F41" s="943"/>
      <c r="G41" s="944"/>
      <c r="H41" s="945"/>
      <c r="I41" s="943"/>
      <c r="J41" s="944"/>
      <c r="K41" s="945"/>
      <c r="L41" s="943"/>
      <c r="M41" s="944"/>
      <c r="N41" s="945"/>
      <c r="O41" s="943"/>
      <c r="P41" s="944"/>
      <c r="Q41" s="944"/>
      <c r="R41" s="945"/>
      <c r="S41" s="943"/>
      <c r="T41" s="944"/>
      <c r="U41" s="944"/>
      <c r="V41" s="945"/>
      <c r="W41" s="943"/>
      <c r="X41" s="944"/>
      <c r="Y41" s="945"/>
      <c r="Z41" s="943"/>
      <c r="AA41" s="944"/>
      <c r="AB41" s="945"/>
      <c r="AC41" s="943"/>
      <c r="AD41" s="944"/>
      <c r="AE41" s="945"/>
      <c r="AF41" s="943"/>
      <c r="AG41" s="944"/>
      <c r="AH41" s="944"/>
      <c r="AI41" s="945"/>
      <c r="AJ41" s="943"/>
      <c r="AK41" s="944"/>
      <c r="AL41" s="944"/>
      <c r="AM41" s="945"/>
      <c r="AN41" s="943"/>
      <c r="AO41" s="944"/>
      <c r="AP41" s="944"/>
      <c r="AQ41" s="945"/>
      <c r="AR41" s="943"/>
      <c r="AS41" s="944"/>
      <c r="AT41" s="944"/>
      <c r="AU41" s="945"/>
      <c r="AV41" s="943"/>
      <c r="AW41" s="944"/>
      <c r="AX41" s="944"/>
      <c r="AY41" s="945"/>
      <c r="AZ41" s="943"/>
      <c r="BA41" s="944"/>
      <c r="BB41" s="944"/>
      <c r="BC41" s="945"/>
      <c r="BD41" s="946"/>
      <c r="BE41" s="944"/>
      <c r="BF41" s="944"/>
      <c r="BG41" s="944"/>
      <c r="BH41" s="944"/>
      <c r="BI41" s="945"/>
      <c r="BK41" s="164">
        <v>9</v>
      </c>
      <c r="BL41" s="164" t="s">
        <v>5041</v>
      </c>
      <c r="BX41" s="281">
        <f t="shared" si="0"/>
        <v>0</v>
      </c>
    </row>
    <row r="42" spans="2:76" s="164" customFormat="1" ht="15" customHeight="1">
      <c r="B42" s="264" t="s">
        <v>5060</v>
      </c>
      <c r="C42" s="943"/>
      <c r="D42" s="944"/>
      <c r="E42" s="945"/>
      <c r="F42" s="943"/>
      <c r="G42" s="944"/>
      <c r="H42" s="945"/>
      <c r="I42" s="943"/>
      <c r="J42" s="944"/>
      <c r="K42" s="945"/>
      <c r="L42" s="943"/>
      <c r="M42" s="944"/>
      <c r="N42" s="945"/>
      <c r="O42" s="943"/>
      <c r="P42" s="944"/>
      <c r="Q42" s="944"/>
      <c r="R42" s="945"/>
      <c r="S42" s="943"/>
      <c r="T42" s="944"/>
      <c r="U42" s="944"/>
      <c r="V42" s="945"/>
      <c r="W42" s="943"/>
      <c r="X42" s="944"/>
      <c r="Y42" s="945"/>
      <c r="Z42" s="943"/>
      <c r="AA42" s="944"/>
      <c r="AB42" s="945"/>
      <c r="AC42" s="943"/>
      <c r="AD42" s="944"/>
      <c r="AE42" s="945"/>
      <c r="AF42" s="943"/>
      <c r="AG42" s="944"/>
      <c r="AH42" s="944"/>
      <c r="AI42" s="945"/>
      <c r="AJ42" s="943"/>
      <c r="AK42" s="944"/>
      <c r="AL42" s="944"/>
      <c r="AM42" s="945"/>
      <c r="AN42" s="943"/>
      <c r="AO42" s="944"/>
      <c r="AP42" s="944"/>
      <c r="AQ42" s="945"/>
      <c r="AR42" s="943"/>
      <c r="AS42" s="944"/>
      <c r="AT42" s="944"/>
      <c r="AU42" s="945"/>
      <c r="AV42" s="943"/>
      <c r="AW42" s="944"/>
      <c r="AX42" s="944"/>
      <c r="AY42" s="945"/>
      <c r="AZ42" s="943"/>
      <c r="BA42" s="944"/>
      <c r="BB42" s="944"/>
      <c r="BC42" s="945"/>
      <c r="BD42" s="946"/>
      <c r="BE42" s="944"/>
      <c r="BF42" s="944"/>
      <c r="BG42" s="944"/>
      <c r="BH42" s="944"/>
      <c r="BI42" s="945"/>
      <c r="BK42" s="164">
        <v>10</v>
      </c>
      <c r="BL42" s="164" t="s">
        <v>5061</v>
      </c>
      <c r="BX42" s="281">
        <f t="shared" si="0"/>
        <v>0</v>
      </c>
    </row>
    <row r="43" spans="2:76" s="164" customFormat="1" ht="15" customHeight="1">
      <c r="B43" s="264" t="s">
        <v>5062</v>
      </c>
      <c r="C43" s="943"/>
      <c r="D43" s="944"/>
      <c r="E43" s="945"/>
      <c r="F43" s="943"/>
      <c r="G43" s="944"/>
      <c r="H43" s="945"/>
      <c r="I43" s="943"/>
      <c r="J43" s="944"/>
      <c r="K43" s="945"/>
      <c r="L43" s="943"/>
      <c r="M43" s="944"/>
      <c r="N43" s="945"/>
      <c r="O43" s="943"/>
      <c r="P43" s="944"/>
      <c r="Q43" s="944"/>
      <c r="R43" s="945"/>
      <c r="S43" s="943"/>
      <c r="T43" s="944"/>
      <c r="U43" s="944"/>
      <c r="V43" s="945"/>
      <c r="W43" s="943"/>
      <c r="X43" s="944"/>
      <c r="Y43" s="945"/>
      <c r="Z43" s="943"/>
      <c r="AA43" s="944"/>
      <c r="AB43" s="945"/>
      <c r="AC43" s="943"/>
      <c r="AD43" s="944"/>
      <c r="AE43" s="945"/>
      <c r="AF43" s="943"/>
      <c r="AG43" s="944"/>
      <c r="AH43" s="944"/>
      <c r="AI43" s="945"/>
      <c r="AJ43" s="943"/>
      <c r="AK43" s="944"/>
      <c r="AL43" s="944"/>
      <c r="AM43" s="945"/>
      <c r="AN43" s="943"/>
      <c r="AO43" s="944"/>
      <c r="AP43" s="944"/>
      <c r="AQ43" s="945"/>
      <c r="AR43" s="943"/>
      <c r="AS43" s="944"/>
      <c r="AT43" s="944"/>
      <c r="AU43" s="945"/>
      <c r="AV43" s="943"/>
      <c r="AW43" s="944"/>
      <c r="AX43" s="944"/>
      <c r="AY43" s="945"/>
      <c r="AZ43" s="943"/>
      <c r="BA43" s="944"/>
      <c r="BB43" s="944"/>
      <c r="BC43" s="945"/>
      <c r="BD43" s="946"/>
      <c r="BE43" s="944"/>
      <c r="BF43" s="944"/>
      <c r="BG43" s="944"/>
      <c r="BH43" s="944"/>
      <c r="BI43" s="945"/>
      <c r="BX43" s="281">
        <f t="shared" si="0"/>
        <v>0</v>
      </c>
    </row>
    <row r="44" spans="2:76" s="164" customFormat="1" ht="15" customHeight="1">
      <c r="B44" s="264" t="s">
        <v>5063</v>
      </c>
      <c r="C44" s="943"/>
      <c r="D44" s="944"/>
      <c r="E44" s="945"/>
      <c r="F44" s="943"/>
      <c r="G44" s="944"/>
      <c r="H44" s="945"/>
      <c r="I44" s="943"/>
      <c r="J44" s="944"/>
      <c r="K44" s="945"/>
      <c r="L44" s="943"/>
      <c r="M44" s="944"/>
      <c r="N44" s="945"/>
      <c r="O44" s="943"/>
      <c r="P44" s="944"/>
      <c r="Q44" s="944"/>
      <c r="R44" s="945"/>
      <c r="S44" s="943"/>
      <c r="T44" s="944"/>
      <c r="U44" s="944"/>
      <c r="V44" s="945"/>
      <c r="W44" s="943"/>
      <c r="X44" s="944"/>
      <c r="Y44" s="945"/>
      <c r="Z44" s="943"/>
      <c r="AA44" s="944"/>
      <c r="AB44" s="945"/>
      <c r="AC44" s="943"/>
      <c r="AD44" s="944"/>
      <c r="AE44" s="945"/>
      <c r="AF44" s="943"/>
      <c r="AG44" s="944"/>
      <c r="AH44" s="944"/>
      <c r="AI44" s="945"/>
      <c r="AJ44" s="943"/>
      <c r="AK44" s="944"/>
      <c r="AL44" s="944"/>
      <c r="AM44" s="945"/>
      <c r="AN44" s="943"/>
      <c r="AO44" s="944"/>
      <c r="AP44" s="944"/>
      <c r="AQ44" s="945"/>
      <c r="AR44" s="943"/>
      <c r="AS44" s="944"/>
      <c r="AT44" s="944"/>
      <c r="AU44" s="945"/>
      <c r="AV44" s="943"/>
      <c r="AW44" s="944"/>
      <c r="AX44" s="944"/>
      <c r="AY44" s="945"/>
      <c r="AZ44" s="943"/>
      <c r="BA44" s="944"/>
      <c r="BB44" s="944"/>
      <c r="BC44" s="945"/>
      <c r="BD44" s="946"/>
      <c r="BE44" s="944"/>
      <c r="BF44" s="944"/>
      <c r="BG44" s="944"/>
      <c r="BH44" s="944"/>
      <c r="BI44" s="945"/>
      <c r="BX44" s="281">
        <f t="shared" si="0"/>
        <v>0</v>
      </c>
    </row>
    <row r="45" spans="2:76" s="164" customFormat="1" ht="15" customHeight="1">
      <c r="B45" s="264" t="s">
        <v>5064</v>
      </c>
      <c r="C45" s="943"/>
      <c r="D45" s="944"/>
      <c r="E45" s="945"/>
      <c r="F45" s="943"/>
      <c r="G45" s="944"/>
      <c r="H45" s="945"/>
      <c r="I45" s="943"/>
      <c r="J45" s="944"/>
      <c r="K45" s="945"/>
      <c r="L45" s="943"/>
      <c r="M45" s="944"/>
      <c r="N45" s="945"/>
      <c r="O45" s="943"/>
      <c r="P45" s="944"/>
      <c r="Q45" s="944"/>
      <c r="R45" s="945"/>
      <c r="S45" s="943"/>
      <c r="T45" s="944"/>
      <c r="U45" s="944"/>
      <c r="V45" s="945"/>
      <c r="W45" s="943"/>
      <c r="X45" s="944"/>
      <c r="Y45" s="945"/>
      <c r="Z45" s="943"/>
      <c r="AA45" s="944"/>
      <c r="AB45" s="945"/>
      <c r="AC45" s="943"/>
      <c r="AD45" s="944"/>
      <c r="AE45" s="945"/>
      <c r="AF45" s="943"/>
      <c r="AG45" s="944"/>
      <c r="AH45" s="944"/>
      <c r="AI45" s="945"/>
      <c r="AJ45" s="943"/>
      <c r="AK45" s="944"/>
      <c r="AL45" s="944"/>
      <c r="AM45" s="945"/>
      <c r="AN45" s="943"/>
      <c r="AO45" s="944"/>
      <c r="AP45" s="944"/>
      <c r="AQ45" s="945"/>
      <c r="AR45" s="943"/>
      <c r="AS45" s="944"/>
      <c r="AT45" s="944"/>
      <c r="AU45" s="945"/>
      <c r="AV45" s="943"/>
      <c r="AW45" s="944"/>
      <c r="AX45" s="944"/>
      <c r="AY45" s="945"/>
      <c r="AZ45" s="943"/>
      <c r="BA45" s="944"/>
      <c r="BB45" s="944"/>
      <c r="BC45" s="945"/>
      <c r="BD45" s="946"/>
      <c r="BE45" s="944"/>
      <c r="BF45" s="944"/>
      <c r="BG45" s="944"/>
      <c r="BH45" s="944"/>
      <c r="BI45" s="945"/>
      <c r="BX45" s="281">
        <f t="shared" si="0"/>
        <v>0</v>
      </c>
    </row>
    <row r="46" spans="2:76" s="164" customFormat="1" ht="15" customHeight="1">
      <c r="B46" s="264" t="s">
        <v>5065</v>
      </c>
      <c r="C46" s="943"/>
      <c r="D46" s="944"/>
      <c r="E46" s="945"/>
      <c r="F46" s="943"/>
      <c r="G46" s="944"/>
      <c r="H46" s="945"/>
      <c r="I46" s="943"/>
      <c r="J46" s="944"/>
      <c r="K46" s="945"/>
      <c r="L46" s="943"/>
      <c r="M46" s="944"/>
      <c r="N46" s="945"/>
      <c r="O46" s="943"/>
      <c r="P46" s="944"/>
      <c r="Q46" s="944"/>
      <c r="R46" s="945"/>
      <c r="S46" s="943"/>
      <c r="T46" s="944"/>
      <c r="U46" s="944"/>
      <c r="V46" s="945"/>
      <c r="W46" s="943"/>
      <c r="X46" s="944"/>
      <c r="Y46" s="945"/>
      <c r="Z46" s="943"/>
      <c r="AA46" s="944"/>
      <c r="AB46" s="945"/>
      <c r="AC46" s="943"/>
      <c r="AD46" s="944"/>
      <c r="AE46" s="945"/>
      <c r="AF46" s="943"/>
      <c r="AG46" s="944"/>
      <c r="AH46" s="944"/>
      <c r="AI46" s="945"/>
      <c r="AJ46" s="943"/>
      <c r="AK46" s="944"/>
      <c r="AL46" s="944"/>
      <c r="AM46" s="945"/>
      <c r="AN46" s="943"/>
      <c r="AO46" s="944"/>
      <c r="AP46" s="944"/>
      <c r="AQ46" s="945"/>
      <c r="AR46" s="943"/>
      <c r="AS46" s="944"/>
      <c r="AT46" s="944"/>
      <c r="AU46" s="945"/>
      <c r="AV46" s="943"/>
      <c r="AW46" s="944"/>
      <c r="AX46" s="944"/>
      <c r="AY46" s="945"/>
      <c r="AZ46" s="943"/>
      <c r="BA46" s="944"/>
      <c r="BB46" s="944"/>
      <c r="BC46" s="945"/>
      <c r="BD46" s="946"/>
      <c r="BE46" s="944"/>
      <c r="BF46" s="944"/>
      <c r="BG46" s="944"/>
      <c r="BH46" s="944"/>
      <c r="BI46" s="945"/>
      <c r="BX46" s="281">
        <f>IF(OR(COUNTIF(AJ46,10)&gt;0,COUNTIF(AR46,10)&gt;0,COUNTIF(AZ46,10)&gt;0),1,0)</f>
        <v>0</v>
      </c>
    </row>
    <row r="47" spans="2:76" s="164" customFormat="1" ht="15" customHeight="1">
      <c r="B47" s="264" t="s">
        <v>5066</v>
      </c>
      <c r="C47" s="943"/>
      <c r="D47" s="944"/>
      <c r="E47" s="945"/>
      <c r="F47" s="943"/>
      <c r="G47" s="944"/>
      <c r="H47" s="945"/>
      <c r="I47" s="943"/>
      <c r="J47" s="944"/>
      <c r="K47" s="945"/>
      <c r="L47" s="943"/>
      <c r="M47" s="944"/>
      <c r="N47" s="945"/>
      <c r="O47" s="943"/>
      <c r="P47" s="944"/>
      <c r="Q47" s="944"/>
      <c r="R47" s="945"/>
      <c r="S47" s="943"/>
      <c r="T47" s="944"/>
      <c r="U47" s="944"/>
      <c r="V47" s="945"/>
      <c r="W47" s="943"/>
      <c r="X47" s="944"/>
      <c r="Y47" s="945"/>
      <c r="Z47" s="943"/>
      <c r="AA47" s="944"/>
      <c r="AB47" s="945"/>
      <c r="AC47" s="943"/>
      <c r="AD47" s="944"/>
      <c r="AE47" s="945"/>
      <c r="AF47" s="943"/>
      <c r="AG47" s="944"/>
      <c r="AH47" s="944"/>
      <c r="AI47" s="945"/>
      <c r="AJ47" s="943"/>
      <c r="AK47" s="944"/>
      <c r="AL47" s="944"/>
      <c r="AM47" s="945"/>
      <c r="AN47" s="943"/>
      <c r="AO47" s="944"/>
      <c r="AP47" s="944"/>
      <c r="AQ47" s="945"/>
      <c r="AR47" s="943"/>
      <c r="AS47" s="944"/>
      <c r="AT47" s="944"/>
      <c r="AU47" s="945"/>
      <c r="AV47" s="943"/>
      <c r="AW47" s="944"/>
      <c r="AX47" s="944"/>
      <c r="AY47" s="945"/>
      <c r="AZ47" s="943"/>
      <c r="BA47" s="944"/>
      <c r="BB47" s="944"/>
      <c r="BC47" s="945"/>
      <c r="BD47" s="946"/>
      <c r="BE47" s="944"/>
      <c r="BF47" s="944"/>
      <c r="BG47" s="944"/>
      <c r="BH47" s="944"/>
      <c r="BI47" s="945"/>
      <c r="BX47" s="281">
        <f t="shared" si="0"/>
        <v>0</v>
      </c>
    </row>
    <row r="48" spans="2:76" s="164" customFormat="1" ht="15" customHeight="1">
      <c r="B48" s="264" t="s">
        <v>5067</v>
      </c>
      <c r="C48" s="943"/>
      <c r="D48" s="944"/>
      <c r="E48" s="945"/>
      <c r="F48" s="943"/>
      <c r="G48" s="944"/>
      <c r="H48" s="945"/>
      <c r="I48" s="943"/>
      <c r="J48" s="944"/>
      <c r="K48" s="945"/>
      <c r="L48" s="943"/>
      <c r="M48" s="944"/>
      <c r="N48" s="945"/>
      <c r="O48" s="943"/>
      <c r="P48" s="944"/>
      <c r="Q48" s="944"/>
      <c r="R48" s="945"/>
      <c r="S48" s="943"/>
      <c r="T48" s="944"/>
      <c r="U48" s="944"/>
      <c r="V48" s="945"/>
      <c r="W48" s="943"/>
      <c r="X48" s="944"/>
      <c r="Y48" s="945"/>
      <c r="Z48" s="943"/>
      <c r="AA48" s="944"/>
      <c r="AB48" s="945"/>
      <c r="AC48" s="943"/>
      <c r="AD48" s="944"/>
      <c r="AE48" s="945"/>
      <c r="AF48" s="943"/>
      <c r="AG48" s="944"/>
      <c r="AH48" s="944"/>
      <c r="AI48" s="945"/>
      <c r="AJ48" s="943"/>
      <c r="AK48" s="944"/>
      <c r="AL48" s="944"/>
      <c r="AM48" s="945"/>
      <c r="AN48" s="943"/>
      <c r="AO48" s="944"/>
      <c r="AP48" s="944"/>
      <c r="AQ48" s="945"/>
      <c r="AR48" s="943"/>
      <c r="AS48" s="944"/>
      <c r="AT48" s="944"/>
      <c r="AU48" s="945"/>
      <c r="AV48" s="943"/>
      <c r="AW48" s="944"/>
      <c r="AX48" s="944"/>
      <c r="AY48" s="945"/>
      <c r="AZ48" s="943"/>
      <c r="BA48" s="944"/>
      <c r="BB48" s="944"/>
      <c r="BC48" s="945"/>
      <c r="BD48" s="946"/>
      <c r="BE48" s="944"/>
      <c r="BF48" s="944"/>
      <c r="BG48" s="944"/>
      <c r="BH48" s="944"/>
      <c r="BI48" s="945"/>
      <c r="BX48" s="281">
        <f t="shared" si="0"/>
        <v>0</v>
      </c>
    </row>
    <row r="49" spans="2:76" s="164" customFormat="1" ht="15" customHeight="1">
      <c r="B49" s="264" t="s">
        <v>5068</v>
      </c>
      <c r="C49" s="943"/>
      <c r="D49" s="944"/>
      <c r="E49" s="945"/>
      <c r="F49" s="943"/>
      <c r="G49" s="944"/>
      <c r="H49" s="945"/>
      <c r="I49" s="943"/>
      <c r="J49" s="944"/>
      <c r="K49" s="945"/>
      <c r="L49" s="943"/>
      <c r="M49" s="944"/>
      <c r="N49" s="945"/>
      <c r="O49" s="943"/>
      <c r="P49" s="944"/>
      <c r="Q49" s="944"/>
      <c r="R49" s="945"/>
      <c r="S49" s="943"/>
      <c r="T49" s="944"/>
      <c r="U49" s="944"/>
      <c r="V49" s="945"/>
      <c r="W49" s="943"/>
      <c r="X49" s="944"/>
      <c r="Y49" s="945"/>
      <c r="Z49" s="943"/>
      <c r="AA49" s="944"/>
      <c r="AB49" s="945"/>
      <c r="AC49" s="943"/>
      <c r="AD49" s="944"/>
      <c r="AE49" s="945"/>
      <c r="AF49" s="943"/>
      <c r="AG49" s="944"/>
      <c r="AH49" s="944"/>
      <c r="AI49" s="945"/>
      <c r="AJ49" s="943"/>
      <c r="AK49" s="944"/>
      <c r="AL49" s="944"/>
      <c r="AM49" s="945"/>
      <c r="AN49" s="943"/>
      <c r="AO49" s="944"/>
      <c r="AP49" s="944"/>
      <c r="AQ49" s="945"/>
      <c r="AR49" s="943"/>
      <c r="AS49" s="944"/>
      <c r="AT49" s="944"/>
      <c r="AU49" s="945"/>
      <c r="AV49" s="943"/>
      <c r="AW49" s="944"/>
      <c r="AX49" s="944"/>
      <c r="AY49" s="945"/>
      <c r="AZ49" s="943"/>
      <c r="BA49" s="944"/>
      <c r="BB49" s="944"/>
      <c r="BC49" s="945"/>
      <c r="BD49" s="946"/>
      <c r="BE49" s="944"/>
      <c r="BF49" s="944"/>
      <c r="BG49" s="944"/>
      <c r="BH49" s="944"/>
      <c r="BI49" s="945"/>
      <c r="BX49" s="281">
        <f t="shared" si="0"/>
        <v>0</v>
      </c>
    </row>
    <row r="50" spans="2:76" s="164" customFormat="1" ht="15" customHeight="1">
      <c r="B50" s="264" t="s">
        <v>5069</v>
      </c>
      <c r="C50" s="943"/>
      <c r="D50" s="944"/>
      <c r="E50" s="945"/>
      <c r="F50" s="943"/>
      <c r="G50" s="944"/>
      <c r="H50" s="945"/>
      <c r="I50" s="943"/>
      <c r="J50" s="944"/>
      <c r="K50" s="945"/>
      <c r="L50" s="943"/>
      <c r="M50" s="944"/>
      <c r="N50" s="945"/>
      <c r="O50" s="943"/>
      <c r="P50" s="944"/>
      <c r="Q50" s="944"/>
      <c r="R50" s="945"/>
      <c r="S50" s="943"/>
      <c r="T50" s="944"/>
      <c r="U50" s="944"/>
      <c r="V50" s="945"/>
      <c r="W50" s="943"/>
      <c r="X50" s="944"/>
      <c r="Y50" s="945"/>
      <c r="Z50" s="943"/>
      <c r="AA50" s="944"/>
      <c r="AB50" s="945"/>
      <c r="AC50" s="943"/>
      <c r="AD50" s="944"/>
      <c r="AE50" s="945"/>
      <c r="AF50" s="943"/>
      <c r="AG50" s="944"/>
      <c r="AH50" s="944"/>
      <c r="AI50" s="945"/>
      <c r="AJ50" s="943"/>
      <c r="AK50" s="944"/>
      <c r="AL50" s="944"/>
      <c r="AM50" s="945"/>
      <c r="AN50" s="943"/>
      <c r="AO50" s="944"/>
      <c r="AP50" s="944"/>
      <c r="AQ50" s="945"/>
      <c r="AR50" s="943"/>
      <c r="AS50" s="944"/>
      <c r="AT50" s="944"/>
      <c r="AU50" s="945"/>
      <c r="AV50" s="943"/>
      <c r="AW50" s="944"/>
      <c r="AX50" s="944"/>
      <c r="AY50" s="945"/>
      <c r="AZ50" s="943"/>
      <c r="BA50" s="944"/>
      <c r="BB50" s="944"/>
      <c r="BC50" s="945"/>
      <c r="BD50" s="946"/>
      <c r="BE50" s="944"/>
      <c r="BF50" s="944"/>
      <c r="BG50" s="944"/>
      <c r="BH50" s="944"/>
      <c r="BI50" s="945"/>
      <c r="BX50" s="281">
        <f t="shared" si="0"/>
        <v>0</v>
      </c>
    </row>
    <row r="51" spans="2:76" s="164" customFormat="1" ht="15" customHeight="1">
      <c r="B51" s="264" t="s">
        <v>5070</v>
      </c>
      <c r="C51" s="943"/>
      <c r="D51" s="944"/>
      <c r="E51" s="945"/>
      <c r="F51" s="943"/>
      <c r="G51" s="944"/>
      <c r="H51" s="945"/>
      <c r="I51" s="943"/>
      <c r="J51" s="944"/>
      <c r="K51" s="945"/>
      <c r="L51" s="943"/>
      <c r="M51" s="944"/>
      <c r="N51" s="945"/>
      <c r="O51" s="943"/>
      <c r="P51" s="944"/>
      <c r="Q51" s="944"/>
      <c r="R51" s="945"/>
      <c r="S51" s="943"/>
      <c r="T51" s="944"/>
      <c r="U51" s="944"/>
      <c r="V51" s="945"/>
      <c r="W51" s="943"/>
      <c r="X51" s="944"/>
      <c r="Y51" s="945"/>
      <c r="Z51" s="943"/>
      <c r="AA51" s="944"/>
      <c r="AB51" s="945"/>
      <c r="AC51" s="943"/>
      <c r="AD51" s="944"/>
      <c r="AE51" s="945"/>
      <c r="AF51" s="943"/>
      <c r="AG51" s="944"/>
      <c r="AH51" s="944"/>
      <c r="AI51" s="945"/>
      <c r="AJ51" s="943"/>
      <c r="AK51" s="944"/>
      <c r="AL51" s="944"/>
      <c r="AM51" s="945"/>
      <c r="AN51" s="943"/>
      <c r="AO51" s="944"/>
      <c r="AP51" s="944"/>
      <c r="AQ51" s="945"/>
      <c r="AR51" s="943"/>
      <c r="AS51" s="944"/>
      <c r="AT51" s="944"/>
      <c r="AU51" s="945"/>
      <c r="AV51" s="943"/>
      <c r="AW51" s="944"/>
      <c r="AX51" s="944"/>
      <c r="AY51" s="945"/>
      <c r="AZ51" s="943"/>
      <c r="BA51" s="944"/>
      <c r="BB51" s="944"/>
      <c r="BC51" s="945"/>
      <c r="BD51" s="946"/>
      <c r="BE51" s="944"/>
      <c r="BF51" s="944"/>
      <c r="BG51" s="944"/>
      <c r="BH51" s="944"/>
      <c r="BI51" s="945"/>
      <c r="BX51" s="281">
        <f t="shared" si="0"/>
        <v>0</v>
      </c>
    </row>
    <row r="52" spans="2:76" s="164" customFormat="1" ht="15" customHeight="1">
      <c r="B52" s="264" t="s">
        <v>5071</v>
      </c>
      <c r="C52" s="943"/>
      <c r="D52" s="944"/>
      <c r="E52" s="945"/>
      <c r="F52" s="943"/>
      <c r="G52" s="944"/>
      <c r="H52" s="945"/>
      <c r="I52" s="943"/>
      <c r="J52" s="944"/>
      <c r="K52" s="945"/>
      <c r="L52" s="943"/>
      <c r="M52" s="944"/>
      <c r="N52" s="945"/>
      <c r="O52" s="943"/>
      <c r="P52" s="944"/>
      <c r="Q52" s="944"/>
      <c r="R52" s="945"/>
      <c r="S52" s="943"/>
      <c r="T52" s="944"/>
      <c r="U52" s="944"/>
      <c r="V52" s="945"/>
      <c r="W52" s="943"/>
      <c r="X52" s="944"/>
      <c r="Y52" s="945"/>
      <c r="Z52" s="943"/>
      <c r="AA52" s="944"/>
      <c r="AB52" s="945"/>
      <c r="AC52" s="943"/>
      <c r="AD52" s="944"/>
      <c r="AE52" s="945"/>
      <c r="AF52" s="943"/>
      <c r="AG52" s="944"/>
      <c r="AH52" s="944"/>
      <c r="AI52" s="945"/>
      <c r="AJ52" s="943"/>
      <c r="AK52" s="944"/>
      <c r="AL52" s="944"/>
      <c r="AM52" s="945"/>
      <c r="AN52" s="943"/>
      <c r="AO52" s="944"/>
      <c r="AP52" s="944"/>
      <c r="AQ52" s="945"/>
      <c r="AR52" s="943"/>
      <c r="AS52" s="944"/>
      <c r="AT52" s="944"/>
      <c r="AU52" s="945"/>
      <c r="AV52" s="943"/>
      <c r="AW52" s="944"/>
      <c r="AX52" s="944"/>
      <c r="AY52" s="945"/>
      <c r="AZ52" s="943"/>
      <c r="BA52" s="944"/>
      <c r="BB52" s="944"/>
      <c r="BC52" s="945"/>
      <c r="BD52" s="946"/>
      <c r="BE52" s="944"/>
      <c r="BF52" s="944"/>
      <c r="BG52" s="944"/>
      <c r="BH52" s="944"/>
      <c r="BI52" s="945"/>
      <c r="BX52" s="281">
        <f t="shared" si="0"/>
        <v>0</v>
      </c>
    </row>
    <row r="53" spans="2:76" s="164" customFormat="1" ht="15" customHeight="1">
      <c r="B53" s="264" t="s">
        <v>5072</v>
      </c>
      <c r="C53" s="943"/>
      <c r="D53" s="944"/>
      <c r="E53" s="945"/>
      <c r="F53" s="943"/>
      <c r="G53" s="944"/>
      <c r="H53" s="945"/>
      <c r="I53" s="943"/>
      <c r="J53" s="944"/>
      <c r="K53" s="945"/>
      <c r="L53" s="943"/>
      <c r="M53" s="944"/>
      <c r="N53" s="945"/>
      <c r="O53" s="943"/>
      <c r="P53" s="944"/>
      <c r="Q53" s="944"/>
      <c r="R53" s="945"/>
      <c r="S53" s="943"/>
      <c r="T53" s="944"/>
      <c r="U53" s="944"/>
      <c r="V53" s="945"/>
      <c r="W53" s="943"/>
      <c r="X53" s="944"/>
      <c r="Y53" s="945"/>
      <c r="Z53" s="943"/>
      <c r="AA53" s="944"/>
      <c r="AB53" s="945"/>
      <c r="AC53" s="943"/>
      <c r="AD53" s="944"/>
      <c r="AE53" s="945"/>
      <c r="AF53" s="943"/>
      <c r="AG53" s="944"/>
      <c r="AH53" s="944"/>
      <c r="AI53" s="945"/>
      <c r="AJ53" s="943"/>
      <c r="AK53" s="944"/>
      <c r="AL53" s="944"/>
      <c r="AM53" s="945"/>
      <c r="AN53" s="943"/>
      <c r="AO53" s="944"/>
      <c r="AP53" s="944"/>
      <c r="AQ53" s="945"/>
      <c r="AR53" s="943"/>
      <c r="AS53" s="944"/>
      <c r="AT53" s="944"/>
      <c r="AU53" s="945"/>
      <c r="AV53" s="943"/>
      <c r="AW53" s="944"/>
      <c r="AX53" s="944"/>
      <c r="AY53" s="945"/>
      <c r="AZ53" s="943"/>
      <c r="BA53" s="944"/>
      <c r="BB53" s="944"/>
      <c r="BC53" s="945"/>
      <c r="BD53" s="946"/>
      <c r="BE53" s="944"/>
      <c r="BF53" s="944"/>
      <c r="BG53" s="944"/>
      <c r="BH53" s="944"/>
      <c r="BI53" s="945"/>
      <c r="BX53" s="281">
        <f t="shared" si="0"/>
        <v>0</v>
      </c>
    </row>
    <row r="54" spans="2:76" s="164" customFormat="1" ht="15" customHeight="1">
      <c r="B54" s="264" t="s">
        <v>5073</v>
      </c>
      <c r="C54" s="943"/>
      <c r="D54" s="944"/>
      <c r="E54" s="945"/>
      <c r="F54" s="943"/>
      <c r="G54" s="944"/>
      <c r="H54" s="945"/>
      <c r="I54" s="943"/>
      <c r="J54" s="944"/>
      <c r="K54" s="945"/>
      <c r="L54" s="943"/>
      <c r="M54" s="944"/>
      <c r="N54" s="945"/>
      <c r="O54" s="943"/>
      <c r="P54" s="944"/>
      <c r="Q54" s="944"/>
      <c r="R54" s="945"/>
      <c r="S54" s="943"/>
      <c r="T54" s="944"/>
      <c r="U54" s="944"/>
      <c r="V54" s="945"/>
      <c r="W54" s="943"/>
      <c r="X54" s="944"/>
      <c r="Y54" s="945"/>
      <c r="Z54" s="943"/>
      <c r="AA54" s="944"/>
      <c r="AB54" s="945"/>
      <c r="AC54" s="943"/>
      <c r="AD54" s="944"/>
      <c r="AE54" s="945"/>
      <c r="AF54" s="943"/>
      <c r="AG54" s="944"/>
      <c r="AH54" s="944"/>
      <c r="AI54" s="945"/>
      <c r="AJ54" s="943"/>
      <c r="AK54" s="944"/>
      <c r="AL54" s="944"/>
      <c r="AM54" s="945"/>
      <c r="AN54" s="943"/>
      <c r="AO54" s="944"/>
      <c r="AP54" s="944"/>
      <c r="AQ54" s="945"/>
      <c r="AR54" s="943"/>
      <c r="AS54" s="944"/>
      <c r="AT54" s="944"/>
      <c r="AU54" s="945"/>
      <c r="AV54" s="943"/>
      <c r="AW54" s="944"/>
      <c r="AX54" s="944"/>
      <c r="AY54" s="945"/>
      <c r="AZ54" s="943"/>
      <c r="BA54" s="944"/>
      <c r="BB54" s="944"/>
      <c r="BC54" s="945"/>
      <c r="BD54" s="946"/>
      <c r="BE54" s="944"/>
      <c r="BF54" s="944"/>
      <c r="BG54" s="944"/>
      <c r="BH54" s="944"/>
      <c r="BI54" s="945"/>
      <c r="BX54" s="281">
        <f t="shared" si="0"/>
        <v>0</v>
      </c>
    </row>
    <row r="55" spans="2:76" s="164" customFormat="1" ht="15" customHeight="1">
      <c r="B55" s="264" t="s">
        <v>5074</v>
      </c>
      <c r="C55" s="943"/>
      <c r="D55" s="944"/>
      <c r="E55" s="945"/>
      <c r="F55" s="943"/>
      <c r="G55" s="944"/>
      <c r="H55" s="945"/>
      <c r="I55" s="943"/>
      <c r="J55" s="944"/>
      <c r="K55" s="945"/>
      <c r="L55" s="943"/>
      <c r="M55" s="944"/>
      <c r="N55" s="945"/>
      <c r="O55" s="943"/>
      <c r="P55" s="944"/>
      <c r="Q55" s="944"/>
      <c r="R55" s="945"/>
      <c r="S55" s="943"/>
      <c r="T55" s="944"/>
      <c r="U55" s="944"/>
      <c r="V55" s="945"/>
      <c r="W55" s="943"/>
      <c r="X55" s="944"/>
      <c r="Y55" s="945"/>
      <c r="Z55" s="943"/>
      <c r="AA55" s="944"/>
      <c r="AB55" s="945"/>
      <c r="AC55" s="943"/>
      <c r="AD55" s="944"/>
      <c r="AE55" s="945"/>
      <c r="AF55" s="943"/>
      <c r="AG55" s="944"/>
      <c r="AH55" s="944"/>
      <c r="AI55" s="945"/>
      <c r="AJ55" s="943"/>
      <c r="AK55" s="944"/>
      <c r="AL55" s="944"/>
      <c r="AM55" s="945"/>
      <c r="AN55" s="943"/>
      <c r="AO55" s="944"/>
      <c r="AP55" s="944"/>
      <c r="AQ55" s="945"/>
      <c r="AR55" s="943"/>
      <c r="AS55" s="944"/>
      <c r="AT55" s="944"/>
      <c r="AU55" s="945"/>
      <c r="AV55" s="943"/>
      <c r="AW55" s="944"/>
      <c r="AX55" s="944"/>
      <c r="AY55" s="945"/>
      <c r="AZ55" s="943"/>
      <c r="BA55" s="944"/>
      <c r="BB55" s="944"/>
      <c r="BC55" s="945"/>
      <c r="BD55" s="946"/>
      <c r="BE55" s="944"/>
      <c r="BF55" s="944"/>
      <c r="BG55" s="944"/>
      <c r="BH55" s="944"/>
      <c r="BI55" s="945"/>
      <c r="BX55" s="281">
        <f t="shared" si="0"/>
        <v>0</v>
      </c>
    </row>
    <row r="56" spans="2:76" s="164" customFormat="1" ht="15" customHeight="1">
      <c r="B56" s="264" t="s">
        <v>5075</v>
      </c>
      <c r="C56" s="943"/>
      <c r="D56" s="944"/>
      <c r="E56" s="945"/>
      <c r="F56" s="943"/>
      <c r="G56" s="944"/>
      <c r="H56" s="945"/>
      <c r="I56" s="943"/>
      <c r="J56" s="944"/>
      <c r="K56" s="945"/>
      <c r="L56" s="943"/>
      <c r="M56" s="944"/>
      <c r="N56" s="945"/>
      <c r="O56" s="943"/>
      <c r="P56" s="944"/>
      <c r="Q56" s="944"/>
      <c r="R56" s="945"/>
      <c r="S56" s="943"/>
      <c r="T56" s="944"/>
      <c r="U56" s="944"/>
      <c r="V56" s="945"/>
      <c r="W56" s="943"/>
      <c r="X56" s="944"/>
      <c r="Y56" s="945"/>
      <c r="Z56" s="943"/>
      <c r="AA56" s="944"/>
      <c r="AB56" s="945"/>
      <c r="AC56" s="943"/>
      <c r="AD56" s="944"/>
      <c r="AE56" s="945"/>
      <c r="AF56" s="943"/>
      <c r="AG56" s="944"/>
      <c r="AH56" s="944"/>
      <c r="AI56" s="945"/>
      <c r="AJ56" s="943"/>
      <c r="AK56" s="944"/>
      <c r="AL56" s="944"/>
      <c r="AM56" s="945"/>
      <c r="AN56" s="943"/>
      <c r="AO56" s="944"/>
      <c r="AP56" s="944"/>
      <c r="AQ56" s="945"/>
      <c r="AR56" s="943"/>
      <c r="AS56" s="944"/>
      <c r="AT56" s="944"/>
      <c r="AU56" s="945"/>
      <c r="AV56" s="943"/>
      <c r="AW56" s="944"/>
      <c r="AX56" s="944"/>
      <c r="AY56" s="945"/>
      <c r="AZ56" s="943"/>
      <c r="BA56" s="944"/>
      <c r="BB56" s="944"/>
      <c r="BC56" s="945"/>
      <c r="BD56" s="946"/>
      <c r="BE56" s="944"/>
      <c r="BF56" s="944"/>
      <c r="BG56" s="944"/>
      <c r="BH56" s="944"/>
      <c r="BI56" s="945"/>
      <c r="BX56" s="281">
        <f t="shared" si="0"/>
        <v>0</v>
      </c>
    </row>
    <row r="57" spans="2:76" s="164" customFormat="1" ht="15" customHeight="1">
      <c r="B57" s="264" t="s">
        <v>5076</v>
      </c>
      <c r="C57" s="943"/>
      <c r="D57" s="944"/>
      <c r="E57" s="945"/>
      <c r="F57" s="943"/>
      <c r="G57" s="944"/>
      <c r="H57" s="945"/>
      <c r="I57" s="943"/>
      <c r="J57" s="944"/>
      <c r="K57" s="945"/>
      <c r="L57" s="943"/>
      <c r="M57" s="944"/>
      <c r="N57" s="945"/>
      <c r="O57" s="943"/>
      <c r="P57" s="944"/>
      <c r="Q57" s="944"/>
      <c r="R57" s="945"/>
      <c r="S57" s="943"/>
      <c r="T57" s="944"/>
      <c r="U57" s="944"/>
      <c r="V57" s="945"/>
      <c r="W57" s="943"/>
      <c r="X57" s="944"/>
      <c r="Y57" s="945"/>
      <c r="Z57" s="943"/>
      <c r="AA57" s="944"/>
      <c r="AB57" s="945"/>
      <c r="AC57" s="943"/>
      <c r="AD57" s="944"/>
      <c r="AE57" s="945"/>
      <c r="AF57" s="943"/>
      <c r="AG57" s="944"/>
      <c r="AH57" s="944"/>
      <c r="AI57" s="945"/>
      <c r="AJ57" s="943"/>
      <c r="AK57" s="944"/>
      <c r="AL57" s="944"/>
      <c r="AM57" s="945"/>
      <c r="AN57" s="943"/>
      <c r="AO57" s="944"/>
      <c r="AP57" s="944"/>
      <c r="AQ57" s="945"/>
      <c r="AR57" s="943"/>
      <c r="AS57" s="944"/>
      <c r="AT57" s="944"/>
      <c r="AU57" s="945"/>
      <c r="AV57" s="943"/>
      <c r="AW57" s="944"/>
      <c r="AX57" s="944"/>
      <c r="AY57" s="945"/>
      <c r="AZ57" s="943"/>
      <c r="BA57" s="944"/>
      <c r="BB57" s="944"/>
      <c r="BC57" s="945"/>
      <c r="BD57" s="946"/>
      <c r="BE57" s="944"/>
      <c r="BF57" s="944"/>
      <c r="BG57" s="944"/>
      <c r="BH57" s="944"/>
      <c r="BI57" s="945"/>
      <c r="BX57" s="281">
        <f t="shared" si="0"/>
        <v>0</v>
      </c>
    </row>
    <row r="58" spans="2:76" s="164" customFormat="1" ht="15" customHeight="1">
      <c r="B58" s="264" t="s">
        <v>5077</v>
      </c>
      <c r="C58" s="943"/>
      <c r="D58" s="944"/>
      <c r="E58" s="945"/>
      <c r="F58" s="943"/>
      <c r="G58" s="944"/>
      <c r="H58" s="945"/>
      <c r="I58" s="943"/>
      <c r="J58" s="944"/>
      <c r="K58" s="945"/>
      <c r="L58" s="943"/>
      <c r="M58" s="944"/>
      <c r="N58" s="945"/>
      <c r="O58" s="943"/>
      <c r="P58" s="944"/>
      <c r="Q58" s="944"/>
      <c r="R58" s="945"/>
      <c r="S58" s="943"/>
      <c r="T58" s="944"/>
      <c r="U58" s="944"/>
      <c r="V58" s="945"/>
      <c r="W58" s="943"/>
      <c r="X58" s="944"/>
      <c r="Y58" s="945"/>
      <c r="Z58" s="943"/>
      <c r="AA58" s="944"/>
      <c r="AB58" s="945"/>
      <c r="AC58" s="943"/>
      <c r="AD58" s="944"/>
      <c r="AE58" s="945"/>
      <c r="AF58" s="943"/>
      <c r="AG58" s="944"/>
      <c r="AH58" s="944"/>
      <c r="AI58" s="945"/>
      <c r="AJ58" s="943"/>
      <c r="AK58" s="944"/>
      <c r="AL58" s="944"/>
      <c r="AM58" s="945"/>
      <c r="AN58" s="943"/>
      <c r="AO58" s="944"/>
      <c r="AP58" s="944"/>
      <c r="AQ58" s="945"/>
      <c r="AR58" s="943"/>
      <c r="AS58" s="944"/>
      <c r="AT58" s="944"/>
      <c r="AU58" s="945"/>
      <c r="AV58" s="943"/>
      <c r="AW58" s="944"/>
      <c r="AX58" s="944"/>
      <c r="AY58" s="945"/>
      <c r="AZ58" s="943"/>
      <c r="BA58" s="944"/>
      <c r="BB58" s="944"/>
      <c r="BC58" s="945"/>
      <c r="BD58" s="946"/>
      <c r="BE58" s="944"/>
      <c r="BF58" s="944"/>
      <c r="BG58" s="944"/>
      <c r="BH58" s="944"/>
      <c r="BI58" s="945"/>
      <c r="BX58" s="281">
        <f t="shared" si="0"/>
        <v>0</v>
      </c>
    </row>
    <row r="59" spans="2:76" s="164" customFormat="1" ht="15" customHeight="1">
      <c r="B59" s="264" t="s">
        <v>5078</v>
      </c>
      <c r="C59" s="943"/>
      <c r="D59" s="944"/>
      <c r="E59" s="945"/>
      <c r="F59" s="943"/>
      <c r="G59" s="944"/>
      <c r="H59" s="945"/>
      <c r="I59" s="943"/>
      <c r="J59" s="944"/>
      <c r="K59" s="945"/>
      <c r="L59" s="943"/>
      <c r="M59" s="944"/>
      <c r="N59" s="945"/>
      <c r="O59" s="943"/>
      <c r="P59" s="944"/>
      <c r="Q59" s="944"/>
      <c r="R59" s="945"/>
      <c r="S59" s="943"/>
      <c r="T59" s="944"/>
      <c r="U59" s="944"/>
      <c r="V59" s="945"/>
      <c r="W59" s="943"/>
      <c r="X59" s="944"/>
      <c r="Y59" s="945"/>
      <c r="Z59" s="943"/>
      <c r="AA59" s="944"/>
      <c r="AB59" s="945"/>
      <c r="AC59" s="943"/>
      <c r="AD59" s="944"/>
      <c r="AE59" s="945"/>
      <c r="AF59" s="943"/>
      <c r="AG59" s="944"/>
      <c r="AH59" s="944"/>
      <c r="AI59" s="945"/>
      <c r="AJ59" s="943"/>
      <c r="AK59" s="944"/>
      <c r="AL59" s="944"/>
      <c r="AM59" s="945"/>
      <c r="AN59" s="943"/>
      <c r="AO59" s="944"/>
      <c r="AP59" s="944"/>
      <c r="AQ59" s="945"/>
      <c r="AR59" s="943"/>
      <c r="AS59" s="944"/>
      <c r="AT59" s="944"/>
      <c r="AU59" s="945"/>
      <c r="AV59" s="943"/>
      <c r="AW59" s="944"/>
      <c r="AX59" s="944"/>
      <c r="AY59" s="945"/>
      <c r="AZ59" s="943"/>
      <c r="BA59" s="944"/>
      <c r="BB59" s="944"/>
      <c r="BC59" s="945"/>
      <c r="BD59" s="946"/>
      <c r="BE59" s="944"/>
      <c r="BF59" s="944"/>
      <c r="BG59" s="944"/>
      <c r="BH59" s="944"/>
      <c r="BI59" s="945"/>
      <c r="BX59" s="281">
        <f t="shared" si="0"/>
        <v>0</v>
      </c>
    </row>
    <row r="60" spans="2:76" s="164" customFormat="1" ht="15" customHeight="1">
      <c r="B60" s="264" t="s">
        <v>5079</v>
      </c>
      <c r="C60" s="943"/>
      <c r="D60" s="944"/>
      <c r="E60" s="945"/>
      <c r="F60" s="943"/>
      <c r="G60" s="944"/>
      <c r="H60" s="945"/>
      <c r="I60" s="943"/>
      <c r="J60" s="944"/>
      <c r="K60" s="945"/>
      <c r="L60" s="943"/>
      <c r="M60" s="944"/>
      <c r="N60" s="945"/>
      <c r="O60" s="943"/>
      <c r="P60" s="944"/>
      <c r="Q60" s="944"/>
      <c r="R60" s="945"/>
      <c r="S60" s="943"/>
      <c r="T60" s="944"/>
      <c r="U60" s="944"/>
      <c r="V60" s="945"/>
      <c r="W60" s="943"/>
      <c r="X60" s="944"/>
      <c r="Y60" s="945"/>
      <c r="Z60" s="943"/>
      <c r="AA60" s="944"/>
      <c r="AB60" s="945"/>
      <c r="AC60" s="943"/>
      <c r="AD60" s="944"/>
      <c r="AE60" s="945"/>
      <c r="AF60" s="943"/>
      <c r="AG60" s="944"/>
      <c r="AH60" s="944"/>
      <c r="AI60" s="945"/>
      <c r="AJ60" s="943"/>
      <c r="AK60" s="944"/>
      <c r="AL60" s="944"/>
      <c r="AM60" s="945"/>
      <c r="AN60" s="943"/>
      <c r="AO60" s="944"/>
      <c r="AP60" s="944"/>
      <c r="AQ60" s="945"/>
      <c r="AR60" s="943"/>
      <c r="AS60" s="944"/>
      <c r="AT60" s="944"/>
      <c r="AU60" s="945"/>
      <c r="AV60" s="943"/>
      <c r="AW60" s="944"/>
      <c r="AX60" s="944"/>
      <c r="AY60" s="945"/>
      <c r="AZ60" s="943"/>
      <c r="BA60" s="944"/>
      <c r="BB60" s="944"/>
      <c r="BC60" s="945"/>
      <c r="BD60" s="946"/>
      <c r="BE60" s="944"/>
      <c r="BF60" s="944"/>
      <c r="BG60" s="944"/>
      <c r="BH60" s="944"/>
      <c r="BI60" s="945"/>
      <c r="BX60" s="281">
        <f t="shared" si="0"/>
        <v>0</v>
      </c>
    </row>
    <row r="61" spans="2:76" s="164" customFormat="1" ht="15" customHeight="1">
      <c r="B61" s="264" t="s">
        <v>5080</v>
      </c>
      <c r="C61" s="943"/>
      <c r="D61" s="944"/>
      <c r="E61" s="945"/>
      <c r="F61" s="943"/>
      <c r="G61" s="944"/>
      <c r="H61" s="945"/>
      <c r="I61" s="943"/>
      <c r="J61" s="944"/>
      <c r="K61" s="945"/>
      <c r="L61" s="943"/>
      <c r="M61" s="944"/>
      <c r="N61" s="945"/>
      <c r="O61" s="943"/>
      <c r="P61" s="944"/>
      <c r="Q61" s="944"/>
      <c r="R61" s="945"/>
      <c r="S61" s="943"/>
      <c r="T61" s="944"/>
      <c r="U61" s="944"/>
      <c r="V61" s="945"/>
      <c r="W61" s="943"/>
      <c r="X61" s="944"/>
      <c r="Y61" s="945"/>
      <c r="Z61" s="943"/>
      <c r="AA61" s="944"/>
      <c r="AB61" s="945"/>
      <c r="AC61" s="943"/>
      <c r="AD61" s="944"/>
      <c r="AE61" s="945"/>
      <c r="AF61" s="943"/>
      <c r="AG61" s="944"/>
      <c r="AH61" s="944"/>
      <c r="AI61" s="945"/>
      <c r="AJ61" s="943"/>
      <c r="AK61" s="944"/>
      <c r="AL61" s="944"/>
      <c r="AM61" s="945"/>
      <c r="AN61" s="943"/>
      <c r="AO61" s="944"/>
      <c r="AP61" s="944"/>
      <c r="AQ61" s="945"/>
      <c r="AR61" s="943"/>
      <c r="AS61" s="944"/>
      <c r="AT61" s="944"/>
      <c r="AU61" s="945"/>
      <c r="AV61" s="943"/>
      <c r="AW61" s="944"/>
      <c r="AX61" s="944"/>
      <c r="AY61" s="945"/>
      <c r="AZ61" s="943"/>
      <c r="BA61" s="944"/>
      <c r="BB61" s="944"/>
      <c r="BC61" s="945"/>
      <c r="BD61" s="946"/>
      <c r="BE61" s="944"/>
      <c r="BF61" s="944"/>
      <c r="BG61" s="944"/>
      <c r="BH61" s="944"/>
      <c r="BI61" s="945"/>
      <c r="BX61" s="281">
        <f t="shared" si="0"/>
        <v>0</v>
      </c>
    </row>
    <row r="62" spans="2:76" s="164" customFormat="1" ht="15" customHeight="1">
      <c r="B62" s="264" t="s">
        <v>5081</v>
      </c>
      <c r="C62" s="943"/>
      <c r="D62" s="944"/>
      <c r="E62" s="945"/>
      <c r="F62" s="943"/>
      <c r="G62" s="944"/>
      <c r="H62" s="945"/>
      <c r="I62" s="943"/>
      <c r="J62" s="944"/>
      <c r="K62" s="945"/>
      <c r="L62" s="943"/>
      <c r="M62" s="944"/>
      <c r="N62" s="945"/>
      <c r="O62" s="943"/>
      <c r="P62" s="944"/>
      <c r="Q62" s="944"/>
      <c r="R62" s="945"/>
      <c r="S62" s="943"/>
      <c r="T62" s="944"/>
      <c r="U62" s="944"/>
      <c r="V62" s="945"/>
      <c r="W62" s="943"/>
      <c r="X62" s="944"/>
      <c r="Y62" s="945"/>
      <c r="Z62" s="943"/>
      <c r="AA62" s="944"/>
      <c r="AB62" s="945"/>
      <c r="AC62" s="943"/>
      <c r="AD62" s="944"/>
      <c r="AE62" s="945"/>
      <c r="AF62" s="943"/>
      <c r="AG62" s="944"/>
      <c r="AH62" s="944"/>
      <c r="AI62" s="945"/>
      <c r="AJ62" s="943"/>
      <c r="AK62" s="944"/>
      <c r="AL62" s="944"/>
      <c r="AM62" s="945"/>
      <c r="AN62" s="943"/>
      <c r="AO62" s="944"/>
      <c r="AP62" s="944"/>
      <c r="AQ62" s="945"/>
      <c r="AR62" s="943"/>
      <c r="AS62" s="944"/>
      <c r="AT62" s="944"/>
      <c r="AU62" s="945"/>
      <c r="AV62" s="943"/>
      <c r="AW62" s="944"/>
      <c r="AX62" s="944"/>
      <c r="AY62" s="945"/>
      <c r="AZ62" s="943"/>
      <c r="BA62" s="944"/>
      <c r="BB62" s="944"/>
      <c r="BC62" s="945"/>
      <c r="BD62" s="946"/>
      <c r="BE62" s="944"/>
      <c r="BF62" s="944"/>
      <c r="BG62" s="944"/>
      <c r="BH62" s="944"/>
      <c r="BI62" s="945"/>
      <c r="BX62" s="281">
        <f t="shared" si="0"/>
        <v>0</v>
      </c>
    </row>
    <row r="63" spans="2:76" s="164" customFormat="1" ht="15" customHeight="1">
      <c r="B63" s="264" t="s">
        <v>5082</v>
      </c>
      <c r="C63" s="943"/>
      <c r="D63" s="944"/>
      <c r="E63" s="945"/>
      <c r="F63" s="943"/>
      <c r="G63" s="944"/>
      <c r="H63" s="945"/>
      <c r="I63" s="943"/>
      <c r="J63" s="944"/>
      <c r="K63" s="945"/>
      <c r="L63" s="943"/>
      <c r="M63" s="944"/>
      <c r="N63" s="945"/>
      <c r="O63" s="943"/>
      <c r="P63" s="944"/>
      <c r="Q63" s="944"/>
      <c r="R63" s="945"/>
      <c r="S63" s="943"/>
      <c r="T63" s="944"/>
      <c r="U63" s="944"/>
      <c r="V63" s="945"/>
      <c r="W63" s="943"/>
      <c r="X63" s="944"/>
      <c r="Y63" s="945"/>
      <c r="Z63" s="943"/>
      <c r="AA63" s="944"/>
      <c r="AB63" s="945"/>
      <c r="AC63" s="943"/>
      <c r="AD63" s="944"/>
      <c r="AE63" s="945"/>
      <c r="AF63" s="943"/>
      <c r="AG63" s="944"/>
      <c r="AH63" s="944"/>
      <c r="AI63" s="945"/>
      <c r="AJ63" s="943"/>
      <c r="AK63" s="944"/>
      <c r="AL63" s="944"/>
      <c r="AM63" s="945"/>
      <c r="AN63" s="943"/>
      <c r="AO63" s="944"/>
      <c r="AP63" s="944"/>
      <c r="AQ63" s="945"/>
      <c r="AR63" s="943"/>
      <c r="AS63" s="944"/>
      <c r="AT63" s="944"/>
      <c r="AU63" s="945"/>
      <c r="AV63" s="943"/>
      <c r="AW63" s="944"/>
      <c r="AX63" s="944"/>
      <c r="AY63" s="945"/>
      <c r="AZ63" s="943"/>
      <c r="BA63" s="944"/>
      <c r="BB63" s="944"/>
      <c r="BC63" s="945"/>
      <c r="BD63" s="946"/>
      <c r="BE63" s="944"/>
      <c r="BF63" s="944"/>
      <c r="BG63" s="944"/>
      <c r="BH63" s="944"/>
      <c r="BI63" s="945"/>
      <c r="BX63" s="281">
        <f t="shared" si="0"/>
        <v>0</v>
      </c>
    </row>
    <row r="64" spans="2:76" s="164" customFormat="1" ht="15" customHeight="1">
      <c r="B64" s="264" t="s">
        <v>5083</v>
      </c>
      <c r="C64" s="943"/>
      <c r="D64" s="944"/>
      <c r="E64" s="945"/>
      <c r="F64" s="943"/>
      <c r="G64" s="944"/>
      <c r="H64" s="945"/>
      <c r="I64" s="943"/>
      <c r="J64" s="944"/>
      <c r="K64" s="945"/>
      <c r="L64" s="943"/>
      <c r="M64" s="944"/>
      <c r="N64" s="945"/>
      <c r="O64" s="943"/>
      <c r="P64" s="944"/>
      <c r="Q64" s="944"/>
      <c r="R64" s="945"/>
      <c r="S64" s="943"/>
      <c r="T64" s="944"/>
      <c r="U64" s="944"/>
      <c r="V64" s="945"/>
      <c r="W64" s="943"/>
      <c r="X64" s="944"/>
      <c r="Y64" s="945"/>
      <c r="Z64" s="943"/>
      <c r="AA64" s="944"/>
      <c r="AB64" s="945"/>
      <c r="AC64" s="943"/>
      <c r="AD64" s="944"/>
      <c r="AE64" s="945"/>
      <c r="AF64" s="943"/>
      <c r="AG64" s="944"/>
      <c r="AH64" s="944"/>
      <c r="AI64" s="945"/>
      <c r="AJ64" s="943"/>
      <c r="AK64" s="944"/>
      <c r="AL64" s="944"/>
      <c r="AM64" s="945"/>
      <c r="AN64" s="943"/>
      <c r="AO64" s="944"/>
      <c r="AP64" s="944"/>
      <c r="AQ64" s="945"/>
      <c r="AR64" s="943"/>
      <c r="AS64" s="944"/>
      <c r="AT64" s="944"/>
      <c r="AU64" s="945"/>
      <c r="AV64" s="943"/>
      <c r="AW64" s="944"/>
      <c r="AX64" s="944"/>
      <c r="AY64" s="945"/>
      <c r="AZ64" s="943"/>
      <c r="BA64" s="944"/>
      <c r="BB64" s="944"/>
      <c r="BC64" s="945"/>
      <c r="BD64" s="946"/>
      <c r="BE64" s="944"/>
      <c r="BF64" s="944"/>
      <c r="BG64" s="944"/>
      <c r="BH64" s="944"/>
      <c r="BI64" s="945"/>
      <c r="BX64" s="281">
        <f t="shared" si="0"/>
        <v>0</v>
      </c>
    </row>
    <row r="65" spans="2:76" s="164" customFormat="1" ht="15" customHeight="1">
      <c r="B65" s="264" t="s">
        <v>5084</v>
      </c>
      <c r="C65" s="943"/>
      <c r="D65" s="944"/>
      <c r="E65" s="945"/>
      <c r="F65" s="943"/>
      <c r="G65" s="944"/>
      <c r="H65" s="945"/>
      <c r="I65" s="943"/>
      <c r="J65" s="944"/>
      <c r="K65" s="945"/>
      <c r="L65" s="943"/>
      <c r="M65" s="944"/>
      <c r="N65" s="945"/>
      <c r="O65" s="943"/>
      <c r="P65" s="944"/>
      <c r="Q65" s="944"/>
      <c r="R65" s="945"/>
      <c r="S65" s="943"/>
      <c r="T65" s="944"/>
      <c r="U65" s="944"/>
      <c r="V65" s="945"/>
      <c r="W65" s="943"/>
      <c r="X65" s="944"/>
      <c r="Y65" s="945"/>
      <c r="Z65" s="943"/>
      <c r="AA65" s="944"/>
      <c r="AB65" s="945"/>
      <c r="AC65" s="943"/>
      <c r="AD65" s="944"/>
      <c r="AE65" s="945"/>
      <c r="AF65" s="943"/>
      <c r="AG65" s="944"/>
      <c r="AH65" s="944"/>
      <c r="AI65" s="945"/>
      <c r="AJ65" s="943"/>
      <c r="AK65" s="944"/>
      <c r="AL65" s="944"/>
      <c r="AM65" s="945"/>
      <c r="AN65" s="943"/>
      <c r="AO65" s="944"/>
      <c r="AP65" s="944"/>
      <c r="AQ65" s="945"/>
      <c r="AR65" s="943"/>
      <c r="AS65" s="944"/>
      <c r="AT65" s="944"/>
      <c r="AU65" s="945"/>
      <c r="AV65" s="943"/>
      <c r="AW65" s="944"/>
      <c r="AX65" s="944"/>
      <c r="AY65" s="945"/>
      <c r="AZ65" s="943"/>
      <c r="BA65" s="944"/>
      <c r="BB65" s="944"/>
      <c r="BC65" s="945"/>
      <c r="BD65" s="946"/>
      <c r="BE65" s="944"/>
      <c r="BF65" s="944"/>
      <c r="BG65" s="944"/>
      <c r="BH65" s="944"/>
      <c r="BI65" s="945"/>
      <c r="BX65" s="281">
        <f t="shared" si="0"/>
        <v>0</v>
      </c>
    </row>
    <row r="66" spans="2:76" s="164" customFormat="1" ht="15" customHeight="1">
      <c r="B66" s="264" t="s">
        <v>5085</v>
      </c>
      <c r="C66" s="943"/>
      <c r="D66" s="944"/>
      <c r="E66" s="945"/>
      <c r="F66" s="943"/>
      <c r="G66" s="944"/>
      <c r="H66" s="945"/>
      <c r="I66" s="943"/>
      <c r="J66" s="944"/>
      <c r="K66" s="945"/>
      <c r="L66" s="943"/>
      <c r="M66" s="944"/>
      <c r="N66" s="945"/>
      <c r="O66" s="943"/>
      <c r="P66" s="944"/>
      <c r="Q66" s="944"/>
      <c r="R66" s="945"/>
      <c r="S66" s="943"/>
      <c r="T66" s="944"/>
      <c r="U66" s="944"/>
      <c r="V66" s="945"/>
      <c r="W66" s="943"/>
      <c r="X66" s="944"/>
      <c r="Y66" s="945"/>
      <c r="Z66" s="943"/>
      <c r="AA66" s="944"/>
      <c r="AB66" s="945"/>
      <c r="AC66" s="943"/>
      <c r="AD66" s="944"/>
      <c r="AE66" s="945"/>
      <c r="AF66" s="943"/>
      <c r="AG66" s="944"/>
      <c r="AH66" s="944"/>
      <c r="AI66" s="945"/>
      <c r="AJ66" s="943"/>
      <c r="AK66" s="944"/>
      <c r="AL66" s="944"/>
      <c r="AM66" s="945"/>
      <c r="AN66" s="943"/>
      <c r="AO66" s="944"/>
      <c r="AP66" s="944"/>
      <c r="AQ66" s="945"/>
      <c r="AR66" s="943"/>
      <c r="AS66" s="944"/>
      <c r="AT66" s="944"/>
      <c r="AU66" s="945"/>
      <c r="AV66" s="943"/>
      <c r="AW66" s="944"/>
      <c r="AX66" s="944"/>
      <c r="AY66" s="945"/>
      <c r="AZ66" s="943"/>
      <c r="BA66" s="944"/>
      <c r="BB66" s="944"/>
      <c r="BC66" s="945"/>
      <c r="BD66" s="946"/>
      <c r="BE66" s="944"/>
      <c r="BF66" s="944"/>
      <c r="BG66" s="944"/>
      <c r="BH66" s="944"/>
      <c r="BI66" s="945"/>
      <c r="BX66" s="281">
        <f t="shared" si="0"/>
        <v>0</v>
      </c>
    </row>
    <row r="67" spans="2:76" s="164" customFormat="1" ht="15" customHeight="1" thickBot="1">
      <c r="B67" s="265" t="s">
        <v>5086</v>
      </c>
      <c r="C67" s="948"/>
      <c r="D67" s="949"/>
      <c r="E67" s="950"/>
      <c r="F67" s="948"/>
      <c r="G67" s="949"/>
      <c r="H67" s="950"/>
      <c r="I67" s="948"/>
      <c r="J67" s="949"/>
      <c r="K67" s="950"/>
      <c r="L67" s="948"/>
      <c r="M67" s="949"/>
      <c r="N67" s="950"/>
      <c r="O67" s="948"/>
      <c r="P67" s="949"/>
      <c r="Q67" s="949"/>
      <c r="R67" s="950"/>
      <c r="S67" s="948"/>
      <c r="T67" s="949"/>
      <c r="U67" s="949"/>
      <c r="V67" s="950"/>
      <c r="W67" s="948"/>
      <c r="X67" s="949"/>
      <c r="Y67" s="950"/>
      <c r="Z67" s="948"/>
      <c r="AA67" s="949"/>
      <c r="AB67" s="950"/>
      <c r="AC67" s="948"/>
      <c r="AD67" s="949"/>
      <c r="AE67" s="950"/>
      <c r="AF67" s="948"/>
      <c r="AG67" s="949"/>
      <c r="AH67" s="949"/>
      <c r="AI67" s="950"/>
      <c r="AJ67" s="948"/>
      <c r="AK67" s="949"/>
      <c r="AL67" s="949"/>
      <c r="AM67" s="950"/>
      <c r="AN67" s="948"/>
      <c r="AO67" s="949"/>
      <c r="AP67" s="949"/>
      <c r="AQ67" s="950"/>
      <c r="AR67" s="948"/>
      <c r="AS67" s="949"/>
      <c r="AT67" s="949"/>
      <c r="AU67" s="950"/>
      <c r="AV67" s="948"/>
      <c r="AW67" s="949"/>
      <c r="AX67" s="949"/>
      <c r="AY67" s="950"/>
      <c r="AZ67" s="948"/>
      <c r="BA67" s="949"/>
      <c r="BB67" s="949"/>
      <c r="BC67" s="950"/>
      <c r="BD67" s="963"/>
      <c r="BE67" s="949"/>
      <c r="BF67" s="949"/>
      <c r="BG67" s="949"/>
      <c r="BH67" s="949"/>
      <c r="BI67" s="950"/>
      <c r="BX67" s="281">
        <f t="shared" si="0"/>
        <v>0</v>
      </c>
    </row>
    <row r="68" spans="2:76" s="218" customFormat="1" ht="15" customHeight="1">
      <c r="B68" s="947" t="str">
        <f>IF(BX68&gt;0,"Alerta: debido a que ha seleccionado la categoría Otra en algunas de las cols. Tipo de fuente, favor de especificar ese otro tipo de fuente en la col. Comentarios o especificaciones sobre el tipo de fuente","")</f>
        <v/>
      </c>
      <c r="C68" s="947"/>
      <c r="D68" s="947"/>
      <c r="E68" s="947"/>
      <c r="F68" s="947"/>
      <c r="G68" s="947"/>
      <c r="H68" s="947"/>
      <c r="I68" s="947"/>
      <c r="J68" s="947"/>
      <c r="K68" s="947"/>
      <c r="L68" s="947"/>
      <c r="M68" s="947"/>
      <c r="N68" s="947"/>
      <c r="O68" s="947"/>
      <c r="P68" s="947"/>
      <c r="Q68" s="947"/>
      <c r="R68" s="947"/>
      <c r="S68" s="947"/>
      <c r="T68" s="947"/>
      <c r="U68" s="947"/>
      <c r="V68" s="947"/>
      <c r="W68" s="947"/>
      <c r="X68" s="947"/>
      <c r="Y68" s="947"/>
      <c r="Z68" s="947"/>
      <c r="AA68" s="947"/>
      <c r="AB68" s="947"/>
      <c r="AC68" s="947"/>
      <c r="AD68" s="947"/>
      <c r="AE68" s="947"/>
      <c r="AF68" s="947"/>
      <c r="AG68" s="947"/>
      <c r="AH68" s="947"/>
      <c r="AI68" s="947"/>
      <c r="AJ68" s="947"/>
      <c r="AK68" s="947"/>
      <c r="AL68" s="947"/>
      <c r="AM68" s="947"/>
      <c r="AN68" s="947"/>
      <c r="AO68" s="947"/>
      <c r="AP68" s="947"/>
      <c r="AQ68" s="947"/>
      <c r="AR68" s="947"/>
      <c r="AS68" s="947"/>
      <c r="AT68" s="947"/>
      <c r="AU68" s="947"/>
      <c r="AV68" s="947"/>
      <c r="AW68" s="947"/>
      <c r="AX68" s="947"/>
      <c r="AY68" s="947"/>
      <c r="AZ68" s="947"/>
      <c r="BA68" s="947"/>
      <c r="BB68" s="947"/>
      <c r="BC68" s="947"/>
      <c r="BD68" s="947"/>
      <c r="BE68" s="947"/>
      <c r="BF68" s="947"/>
      <c r="BG68" s="947"/>
      <c r="BH68" s="947"/>
      <c r="BI68" s="947"/>
      <c r="BX68" s="282">
        <f>SUM(BX33:BX67)</f>
        <v>0</v>
      </c>
    </row>
    <row r="69" spans="2:76" s="218" customFormat="1" ht="15" customHeight="1"/>
    <row r="70" spans="2:76" s="218" customFormat="1" ht="15" customHeight="1"/>
    <row r="71" spans="2:76" s="218" customFormat="1" ht="15" customHeight="1"/>
    <row r="72" spans="2:76" s="218" customFormat="1" ht="15" customHeight="1"/>
    <row r="73" spans="2:76" s="218" customFormat="1" ht="15" customHeight="1"/>
  </sheetData>
  <sheetProtection algorithmName="SHA-512" hashValue="9ZtgnorZ4EJsUrqklQHlK09SJCRm+DCJxQZh70V7R2VLNq+c7EOeG44DedKtBSoTjWMuIHFKlt1bYuE5UtRYHg==" saltValue="4Q/WepA5oTqTjxG3y0JKmA==" spinCount="100000" sheet="1" objects="1" scenarios="1"/>
  <mergeCells count="621">
    <mergeCell ref="B5:BI5"/>
    <mergeCell ref="AV34:AY34"/>
    <mergeCell ref="F59:H59"/>
    <mergeCell ref="C18:BI18"/>
    <mergeCell ref="W45:Y45"/>
    <mergeCell ref="C39:E39"/>
    <mergeCell ref="AF37:AI37"/>
    <mergeCell ref="Z44:AB44"/>
    <mergeCell ref="C32:E32"/>
    <mergeCell ref="S39:V39"/>
    <mergeCell ref="Z41:AB41"/>
    <mergeCell ref="W39:Y39"/>
    <mergeCell ref="I38:K38"/>
    <mergeCell ref="W37:Y37"/>
    <mergeCell ref="I35:K35"/>
    <mergeCell ref="O33:R33"/>
    <mergeCell ref="AN31:AQ31"/>
    <mergeCell ref="AF29:BI29"/>
    <mergeCell ref="F32:H32"/>
    <mergeCell ref="Z47:AB47"/>
    <mergeCell ref="F44:H44"/>
    <mergeCell ref="W29:Y31"/>
    <mergeCell ref="AN50:AQ50"/>
    <mergeCell ref="AV30:BC30"/>
    <mergeCell ref="BD32:BI32"/>
    <mergeCell ref="AR57:AU57"/>
    <mergeCell ref="AJ57:AM57"/>
    <mergeCell ref="AZ41:BC41"/>
    <mergeCell ref="BD49:BI49"/>
    <mergeCell ref="AZ51:BC51"/>
    <mergeCell ref="N10:O10"/>
    <mergeCell ref="AC61:AE61"/>
    <mergeCell ref="I40:K40"/>
    <mergeCell ref="S53:V53"/>
    <mergeCell ref="Z53:AB53"/>
    <mergeCell ref="O51:R51"/>
    <mergeCell ref="O47:R47"/>
    <mergeCell ref="AR45:AU45"/>
    <mergeCell ref="S55:V55"/>
    <mergeCell ref="W50:Y50"/>
    <mergeCell ref="O38:R38"/>
    <mergeCell ref="AR47:AU47"/>
    <mergeCell ref="I33:K33"/>
    <mergeCell ref="AC54:AE54"/>
    <mergeCell ref="AJ60:AM60"/>
    <mergeCell ref="L44:N44"/>
    <mergeCell ref="AZ44:BC44"/>
    <mergeCell ref="AC49:AE49"/>
    <mergeCell ref="AV31:AY31"/>
    <mergeCell ref="AZ37:BC37"/>
    <mergeCell ref="AZ31:BC31"/>
    <mergeCell ref="O40:R40"/>
    <mergeCell ref="AF31:AI31"/>
    <mergeCell ref="L29:N31"/>
    <mergeCell ref="AJ35:AM35"/>
    <mergeCell ref="AF30:AM30"/>
    <mergeCell ref="AR33:AU33"/>
    <mergeCell ref="S37:V37"/>
    <mergeCell ref="AJ36:AM36"/>
    <mergeCell ref="S34:V34"/>
    <mergeCell ref="AC35:AE35"/>
    <mergeCell ref="AR32:AU32"/>
    <mergeCell ref="AC34:AE34"/>
    <mergeCell ref="Z38:AB38"/>
    <mergeCell ref="W36:Y36"/>
    <mergeCell ref="AZ32:BC32"/>
    <mergeCell ref="AC36:AE36"/>
    <mergeCell ref="O32:R32"/>
    <mergeCell ref="Z40:AB40"/>
    <mergeCell ref="BD54:BI54"/>
    <mergeCell ref="AN65:AQ65"/>
    <mergeCell ref="Z66:AB66"/>
    <mergeCell ref="AN55:AQ55"/>
    <mergeCell ref="Z54:AB54"/>
    <mergeCell ref="BD46:BI46"/>
    <mergeCell ref="AC59:AE59"/>
    <mergeCell ref="Z63:AB63"/>
    <mergeCell ref="BD55:BI55"/>
    <mergeCell ref="AV62:AY62"/>
    <mergeCell ref="AV56:AY56"/>
    <mergeCell ref="BD58:BI58"/>
    <mergeCell ref="AC56:AE56"/>
    <mergeCell ref="AC51:AE51"/>
    <mergeCell ref="AF66:AI66"/>
    <mergeCell ref="AF53:AI53"/>
    <mergeCell ref="BD50:BI50"/>
    <mergeCell ref="BD63:BI63"/>
    <mergeCell ref="BD60:BI60"/>
    <mergeCell ref="BD53:BI53"/>
    <mergeCell ref="AZ64:BC64"/>
    <mergeCell ref="AN63:AQ63"/>
    <mergeCell ref="AF63:AI63"/>
    <mergeCell ref="AC65:AE65"/>
    <mergeCell ref="BD41:BI41"/>
    <mergeCell ref="AF55:AI55"/>
    <mergeCell ref="AJ62:AM62"/>
    <mergeCell ref="BD52:BI52"/>
    <mergeCell ref="AZ46:BC46"/>
    <mergeCell ref="AN62:AQ62"/>
    <mergeCell ref="BD39:BI39"/>
    <mergeCell ref="AV40:AY40"/>
    <mergeCell ref="AF40:AI40"/>
    <mergeCell ref="AR51:AU51"/>
    <mergeCell ref="AV54:AY54"/>
    <mergeCell ref="AF59:AI59"/>
    <mergeCell ref="BD51:BI51"/>
    <mergeCell ref="BD56:BI56"/>
    <mergeCell ref="AZ53:BC53"/>
    <mergeCell ref="AZ55:BC55"/>
    <mergeCell ref="AV50:AY50"/>
    <mergeCell ref="BD62:BI62"/>
    <mergeCell ref="AN39:AQ39"/>
    <mergeCell ref="AV43:AY43"/>
    <mergeCell ref="AZ54:BC54"/>
    <mergeCell ref="AF51:AI51"/>
    <mergeCell ref="BD40:BI40"/>
    <mergeCell ref="AZ58:BC58"/>
    <mergeCell ref="B7:BI7"/>
    <mergeCell ref="C44:E44"/>
    <mergeCell ref="AF50:AI50"/>
    <mergeCell ref="AN30:AU30"/>
    <mergeCell ref="L58:N58"/>
    <mergeCell ref="AF52:AI52"/>
    <mergeCell ref="C60:E60"/>
    <mergeCell ref="S44:V44"/>
    <mergeCell ref="L60:N60"/>
    <mergeCell ref="C15:BI15"/>
    <mergeCell ref="AN34:AQ34"/>
    <mergeCell ref="AF34:AI34"/>
    <mergeCell ref="AV35:AY35"/>
    <mergeCell ref="AN49:AQ49"/>
    <mergeCell ref="AF49:AI49"/>
    <mergeCell ref="AN36:AQ36"/>
    <mergeCell ref="AN53:AQ53"/>
    <mergeCell ref="C53:E53"/>
    <mergeCell ref="I46:K46"/>
    <mergeCell ref="W52:Y52"/>
    <mergeCell ref="L56:N56"/>
    <mergeCell ref="C52:E52"/>
    <mergeCell ref="AC33:AE33"/>
    <mergeCell ref="C50:E50"/>
    <mergeCell ref="C35:E35"/>
    <mergeCell ref="AR53:AU53"/>
    <mergeCell ref="F55:H55"/>
    <mergeCell ref="S33:V33"/>
    <mergeCell ref="L62:N62"/>
    <mergeCell ref="AJ45:AM45"/>
    <mergeCell ref="O58:R58"/>
    <mergeCell ref="I53:K53"/>
    <mergeCell ref="AR55:AU55"/>
    <mergeCell ref="S35:V35"/>
    <mergeCell ref="AN38:AQ38"/>
    <mergeCell ref="I41:K41"/>
    <mergeCell ref="F42:H42"/>
    <mergeCell ref="AN35:AQ35"/>
    <mergeCell ref="AF42:AI42"/>
    <mergeCell ref="S50:V50"/>
    <mergeCell ref="L54:N54"/>
    <mergeCell ref="S60:V60"/>
    <mergeCell ref="W49:Y49"/>
    <mergeCell ref="O46:R46"/>
    <mergeCell ref="L41:N41"/>
    <mergeCell ref="L34:N34"/>
    <mergeCell ref="O53:R53"/>
    <mergeCell ref="C37:E37"/>
    <mergeCell ref="O67:R67"/>
    <mergeCell ref="I65:K65"/>
    <mergeCell ref="AJ67:AM67"/>
    <mergeCell ref="AN44:AQ44"/>
    <mergeCell ref="S57:V57"/>
    <mergeCell ref="S56:V56"/>
    <mergeCell ref="S62:V62"/>
    <mergeCell ref="S66:V66"/>
    <mergeCell ref="I61:K61"/>
    <mergeCell ref="AN52:AQ52"/>
    <mergeCell ref="S65:V65"/>
    <mergeCell ref="O55:R55"/>
    <mergeCell ref="I47:K47"/>
    <mergeCell ref="O61:R61"/>
    <mergeCell ref="O48:R48"/>
    <mergeCell ref="O44:R44"/>
    <mergeCell ref="AN67:AQ67"/>
    <mergeCell ref="AC63:AE63"/>
    <mergeCell ref="L61:N61"/>
    <mergeCell ref="L48:N48"/>
    <mergeCell ref="W62:Y62"/>
    <mergeCell ref="W65:Y65"/>
    <mergeCell ref="L64:N64"/>
    <mergeCell ref="AJ64:AM64"/>
    <mergeCell ref="AC64:AE64"/>
    <mergeCell ref="AV57:AY57"/>
    <mergeCell ref="AN60:AQ60"/>
    <mergeCell ref="AC62:AE62"/>
    <mergeCell ref="S40:V40"/>
    <mergeCell ref="S61:V61"/>
    <mergeCell ref="AC60:AE60"/>
    <mergeCell ref="AF32:AI32"/>
    <mergeCell ref="AN54:AQ54"/>
    <mergeCell ref="AN41:AQ41"/>
    <mergeCell ref="AN56:AQ56"/>
    <mergeCell ref="W63:Y63"/>
    <mergeCell ref="AJ32:AM32"/>
    <mergeCell ref="AR50:AU50"/>
    <mergeCell ref="Z48:AB48"/>
    <mergeCell ref="AJ47:AM47"/>
    <mergeCell ref="AJ40:AM40"/>
    <mergeCell ref="AF39:AI39"/>
    <mergeCell ref="AJ59:AM59"/>
    <mergeCell ref="Z55:AB55"/>
    <mergeCell ref="S52:V52"/>
    <mergeCell ref="S41:V41"/>
    <mergeCell ref="Z42:AB42"/>
    <mergeCell ref="S42:V42"/>
    <mergeCell ref="B10:L10"/>
    <mergeCell ref="AN64:AQ64"/>
    <mergeCell ref="O49:R49"/>
    <mergeCell ref="AV51:AY51"/>
    <mergeCell ref="AF65:AI65"/>
    <mergeCell ref="AF44:AI44"/>
    <mergeCell ref="C58:E58"/>
    <mergeCell ref="Z32:AB32"/>
    <mergeCell ref="AR49:AU49"/>
    <mergeCell ref="AJ37:AM37"/>
    <mergeCell ref="O50:R50"/>
    <mergeCell ref="O42:R42"/>
    <mergeCell ref="AC53:AE53"/>
    <mergeCell ref="L33:N33"/>
    <mergeCell ref="I32:K32"/>
    <mergeCell ref="F36:H36"/>
    <mergeCell ref="F33:H33"/>
    <mergeCell ref="O52:R52"/>
    <mergeCell ref="AC55:AE55"/>
    <mergeCell ref="L35:N35"/>
    <mergeCell ref="AC38:AE38"/>
    <mergeCell ref="O37:R37"/>
    <mergeCell ref="AV41:AY41"/>
    <mergeCell ref="S29:V31"/>
    <mergeCell ref="B1:BI1"/>
    <mergeCell ref="O34:R34"/>
    <mergeCell ref="AR56:AU56"/>
    <mergeCell ref="B13:BI13"/>
    <mergeCell ref="C67:E67"/>
    <mergeCell ref="O39:R39"/>
    <mergeCell ref="L65:N65"/>
    <mergeCell ref="AV47:AY47"/>
    <mergeCell ref="O36:R36"/>
    <mergeCell ref="C20:BI20"/>
    <mergeCell ref="AC52:AE52"/>
    <mergeCell ref="S67:V67"/>
    <mergeCell ref="AF54:AI54"/>
    <mergeCell ref="C22:BI22"/>
    <mergeCell ref="O65:R65"/>
    <mergeCell ref="AC45:AE45"/>
    <mergeCell ref="F34:H34"/>
    <mergeCell ref="F63:H63"/>
    <mergeCell ref="Z49:AB49"/>
    <mergeCell ref="C62:E62"/>
    <mergeCell ref="AC32:AE32"/>
    <mergeCell ref="AR43:AU43"/>
    <mergeCell ref="S43:V43"/>
    <mergeCell ref="AJ46:AM46"/>
    <mergeCell ref="BF9:BI9"/>
    <mergeCell ref="AC29:AE31"/>
    <mergeCell ref="Z36:AB36"/>
    <mergeCell ref="W40:Y40"/>
    <mergeCell ref="AV42:AY42"/>
    <mergeCell ref="BD43:BI43"/>
    <mergeCell ref="AZ35:BC35"/>
    <mergeCell ref="AJ49:AM49"/>
    <mergeCell ref="AC48:AE48"/>
    <mergeCell ref="AZ49:BC49"/>
    <mergeCell ref="Z39:AB39"/>
    <mergeCell ref="W43:Y43"/>
    <mergeCell ref="AR44:AU44"/>
    <mergeCell ref="AR31:AU31"/>
    <mergeCell ref="D24:BI24"/>
    <mergeCell ref="Z29:AB31"/>
    <mergeCell ref="AV46:AY46"/>
    <mergeCell ref="AZ40:BC40"/>
    <mergeCell ref="AC46:AE46"/>
    <mergeCell ref="AC40:AE40"/>
    <mergeCell ref="AZ34:BC34"/>
    <mergeCell ref="F39:H39"/>
    <mergeCell ref="AJ42:AM42"/>
    <mergeCell ref="L46:N46"/>
    <mergeCell ref="C64:E64"/>
    <mergeCell ref="AF58:AI58"/>
    <mergeCell ref="C29:E31"/>
    <mergeCell ref="AV33:AY33"/>
    <mergeCell ref="C17:BI17"/>
    <mergeCell ref="AJ33:AM33"/>
    <mergeCell ref="S49:V49"/>
    <mergeCell ref="BD42:BI42"/>
    <mergeCell ref="BD44:BI44"/>
    <mergeCell ref="F29:H31"/>
    <mergeCell ref="D23:BI23"/>
    <mergeCell ref="L32:N32"/>
    <mergeCell ref="F40:H40"/>
    <mergeCell ref="D21:BI21"/>
    <mergeCell ref="AN59:AQ59"/>
    <mergeCell ref="W35:Y35"/>
    <mergeCell ref="AN46:AQ46"/>
    <mergeCell ref="L38:N38"/>
    <mergeCell ref="I42:K42"/>
    <mergeCell ref="L39:N39"/>
    <mergeCell ref="S54:V54"/>
    <mergeCell ref="AV59:AY59"/>
    <mergeCell ref="AR62:AU62"/>
    <mergeCell ref="AV61:AY61"/>
    <mergeCell ref="B12:BI12"/>
    <mergeCell ref="AR54:AU54"/>
    <mergeCell ref="C36:E36"/>
    <mergeCell ref="S51:V51"/>
    <mergeCell ref="AN51:AQ51"/>
    <mergeCell ref="AN43:AQ43"/>
    <mergeCell ref="AC47:AE47"/>
    <mergeCell ref="AR34:AU34"/>
    <mergeCell ref="Z57:AB57"/>
    <mergeCell ref="B29:B31"/>
    <mergeCell ref="I50:K50"/>
    <mergeCell ref="AR52:AU52"/>
    <mergeCell ref="W57:Y57"/>
    <mergeCell ref="I45:K45"/>
    <mergeCell ref="D27:BI27"/>
    <mergeCell ref="AC43:AE43"/>
    <mergeCell ref="AZ56:BC56"/>
    <mergeCell ref="AF35:AI35"/>
    <mergeCell ref="F50:H50"/>
    <mergeCell ref="C54:E54"/>
    <mergeCell ref="C41:E41"/>
    <mergeCell ref="C56:E56"/>
    <mergeCell ref="C43:E43"/>
    <mergeCell ref="C33:E33"/>
    <mergeCell ref="C14:BI14"/>
    <mergeCell ref="AN33:AQ33"/>
    <mergeCell ref="S46:V46"/>
    <mergeCell ref="AF33:AI33"/>
    <mergeCell ref="Z34:AB34"/>
    <mergeCell ref="AJ58:AM58"/>
    <mergeCell ref="W38:Y38"/>
    <mergeCell ref="AF57:AI57"/>
    <mergeCell ref="W33:Y33"/>
    <mergeCell ref="L37:N37"/>
    <mergeCell ref="C38:E38"/>
    <mergeCell ref="L49:N49"/>
    <mergeCell ref="O45:R45"/>
    <mergeCell ref="L36:N36"/>
    <mergeCell ref="F49:H49"/>
    <mergeCell ref="BD33:BI33"/>
    <mergeCell ref="BD34:BI34"/>
    <mergeCell ref="BD36:BI36"/>
    <mergeCell ref="AV38:AY38"/>
    <mergeCell ref="C57:E57"/>
    <mergeCell ref="C49:E49"/>
    <mergeCell ref="W34:Y34"/>
    <mergeCell ref="C42:E42"/>
    <mergeCell ref="W54:Y54"/>
    <mergeCell ref="B3:BI3"/>
    <mergeCell ref="BD38:BI38"/>
    <mergeCell ref="W32:Y32"/>
    <mergeCell ref="C40:E40"/>
    <mergeCell ref="BD48:BI48"/>
    <mergeCell ref="AJ63:AM63"/>
    <mergeCell ref="C51:E51"/>
    <mergeCell ref="AV49:AY49"/>
    <mergeCell ref="AZ57:BC57"/>
    <mergeCell ref="AF36:AI36"/>
    <mergeCell ref="AR60:AU60"/>
    <mergeCell ref="BD35:BI35"/>
    <mergeCell ref="AN45:AQ45"/>
    <mergeCell ref="S58:V58"/>
    <mergeCell ref="Z59:AB59"/>
    <mergeCell ref="AV55:AY55"/>
    <mergeCell ref="W44:Y44"/>
    <mergeCell ref="AF62:AI62"/>
    <mergeCell ref="BD59:BI59"/>
    <mergeCell ref="AR40:AU40"/>
    <mergeCell ref="AJ53:AM53"/>
    <mergeCell ref="AV44:AY44"/>
    <mergeCell ref="BD61:BI61"/>
    <mergeCell ref="BD57:BI57"/>
    <mergeCell ref="C16:BI16"/>
    <mergeCell ref="AN32:AQ32"/>
    <mergeCell ref="F54:H54"/>
    <mergeCell ref="C45:E45"/>
    <mergeCell ref="AN47:AQ47"/>
    <mergeCell ref="L43:N43"/>
    <mergeCell ref="BD47:BI47"/>
    <mergeCell ref="C47:E47"/>
    <mergeCell ref="AF41:AI41"/>
    <mergeCell ref="S45:V45"/>
    <mergeCell ref="AV37:AY37"/>
    <mergeCell ref="C19:BI19"/>
    <mergeCell ref="AC42:AE42"/>
    <mergeCell ref="L51:N51"/>
    <mergeCell ref="AF38:AI38"/>
    <mergeCell ref="C46:E46"/>
    <mergeCell ref="Z33:AB33"/>
    <mergeCell ref="AV45:AY45"/>
    <mergeCell ref="AV32:AY32"/>
    <mergeCell ref="AC44:AE44"/>
    <mergeCell ref="S47:V47"/>
    <mergeCell ref="C48:E48"/>
    <mergeCell ref="Z35:AB35"/>
    <mergeCell ref="S32:V32"/>
    <mergeCell ref="BD45:BI45"/>
    <mergeCell ref="AJ52:AM52"/>
    <mergeCell ref="AJ39:AM39"/>
    <mergeCell ref="AC67:AE67"/>
    <mergeCell ref="AJ65:AM65"/>
    <mergeCell ref="AF67:AI67"/>
    <mergeCell ref="BD66:BI66"/>
    <mergeCell ref="AF64:AI64"/>
    <mergeCell ref="AJ55:AM55"/>
    <mergeCell ref="AV60:AY60"/>
    <mergeCell ref="AZ65:BC65"/>
    <mergeCell ref="AR63:AU63"/>
    <mergeCell ref="AJ66:AM66"/>
    <mergeCell ref="BD64:BI64"/>
    <mergeCell ref="AF60:AI60"/>
    <mergeCell ref="AZ66:BC66"/>
    <mergeCell ref="BD67:BI67"/>
    <mergeCell ref="AN48:AQ48"/>
    <mergeCell ref="BD65:BI65"/>
    <mergeCell ref="AV67:AY67"/>
    <mergeCell ref="AC66:AE66"/>
    <mergeCell ref="AZ62:BC62"/>
    <mergeCell ref="AR65:AU65"/>
    <mergeCell ref="AZ60:BC60"/>
    <mergeCell ref="AF46:AI46"/>
    <mergeCell ref="AJ50:AM50"/>
    <mergeCell ref="AF61:AI61"/>
    <mergeCell ref="AF48:AI48"/>
    <mergeCell ref="AR66:AU66"/>
    <mergeCell ref="AV65:AY65"/>
    <mergeCell ref="AR67:AU67"/>
    <mergeCell ref="AJ61:AM61"/>
    <mergeCell ref="AR64:AU64"/>
    <mergeCell ref="AV63:AY63"/>
    <mergeCell ref="AV64:AY64"/>
    <mergeCell ref="AR59:AU59"/>
    <mergeCell ref="AF56:AI56"/>
    <mergeCell ref="AR48:AU48"/>
    <mergeCell ref="AZ47:BC47"/>
    <mergeCell ref="AV66:AY66"/>
    <mergeCell ref="AJ51:AM51"/>
    <mergeCell ref="AJ48:AM48"/>
    <mergeCell ref="AN66:AQ66"/>
    <mergeCell ref="AR46:AU46"/>
    <mergeCell ref="AV53:AY53"/>
    <mergeCell ref="AZ61:BC61"/>
    <mergeCell ref="AZ67:BC67"/>
    <mergeCell ref="AZ63:BC63"/>
    <mergeCell ref="F57:H57"/>
    <mergeCell ref="W67:Y67"/>
    <mergeCell ref="AZ43:BC43"/>
    <mergeCell ref="W51:Y51"/>
    <mergeCell ref="AN42:AQ42"/>
    <mergeCell ref="Z37:AB37"/>
    <mergeCell ref="I58:K58"/>
    <mergeCell ref="AF47:AI47"/>
    <mergeCell ref="S38:V38"/>
    <mergeCell ref="AZ50:BC50"/>
    <mergeCell ref="AZ52:BC52"/>
    <mergeCell ref="AZ39:BC39"/>
    <mergeCell ref="AR42:AU42"/>
    <mergeCell ref="AR58:AU58"/>
    <mergeCell ref="AR37:AU37"/>
    <mergeCell ref="AN37:AQ37"/>
    <mergeCell ref="W42:Y42"/>
    <mergeCell ref="W41:Y41"/>
    <mergeCell ref="Z58:AB58"/>
    <mergeCell ref="AV48:AY48"/>
    <mergeCell ref="S48:V48"/>
    <mergeCell ref="AJ44:AM44"/>
    <mergeCell ref="L40:N40"/>
    <mergeCell ref="AC37:AE37"/>
    <mergeCell ref="F62:H62"/>
    <mergeCell ref="Z61:AB61"/>
    <mergeCell ref="Z50:AB50"/>
    <mergeCell ref="C65:E65"/>
    <mergeCell ref="C66:E66"/>
    <mergeCell ref="C63:E63"/>
    <mergeCell ref="F66:H66"/>
    <mergeCell ref="F47:H47"/>
    <mergeCell ref="F61:H61"/>
    <mergeCell ref="L55:N55"/>
    <mergeCell ref="S64:V64"/>
    <mergeCell ref="L59:N59"/>
    <mergeCell ref="I63:K63"/>
    <mergeCell ref="W58:Y58"/>
    <mergeCell ref="F65:H65"/>
    <mergeCell ref="L57:N57"/>
    <mergeCell ref="O59:R59"/>
    <mergeCell ref="O56:R56"/>
    <mergeCell ref="L66:N66"/>
    <mergeCell ref="L53:N53"/>
    <mergeCell ref="I57:K57"/>
    <mergeCell ref="W64:Y64"/>
    <mergeCell ref="W66:Y66"/>
    <mergeCell ref="O63:R63"/>
    <mergeCell ref="O57:R57"/>
    <mergeCell ref="I52:K52"/>
    <mergeCell ref="I39:K39"/>
    <mergeCell ref="I66:K66"/>
    <mergeCell ref="O66:R66"/>
    <mergeCell ref="I48:K48"/>
    <mergeCell ref="F58:H58"/>
    <mergeCell ref="D25:BI25"/>
    <mergeCell ref="AJ43:AM43"/>
    <mergeCell ref="W48:Y48"/>
    <mergeCell ref="I64:K64"/>
    <mergeCell ref="I51:K51"/>
    <mergeCell ref="L52:N52"/>
    <mergeCell ref="I29:K31"/>
    <mergeCell ref="AZ33:BC33"/>
    <mergeCell ref="E26:BI26"/>
    <mergeCell ref="AJ34:AM34"/>
    <mergeCell ref="AF45:AI45"/>
    <mergeCell ref="AJ31:AM31"/>
    <mergeCell ref="O29:R31"/>
    <mergeCell ref="C61:E61"/>
    <mergeCell ref="S59:V59"/>
    <mergeCell ref="AR36:AU36"/>
    <mergeCell ref="Z65:AB65"/>
    <mergeCell ref="Z52:AB52"/>
    <mergeCell ref="W56:Y56"/>
    <mergeCell ref="AZ36:BC36"/>
    <mergeCell ref="F64:H64"/>
    <mergeCell ref="O62:R62"/>
    <mergeCell ref="AZ59:BC59"/>
    <mergeCell ref="F37:H37"/>
    <mergeCell ref="AN40:AQ40"/>
    <mergeCell ref="AV36:AY36"/>
    <mergeCell ref="AC58:AE58"/>
    <mergeCell ref="S36:V36"/>
    <mergeCell ref="F43:H43"/>
    <mergeCell ref="S63:V63"/>
    <mergeCell ref="I60:K60"/>
    <mergeCell ref="W53:Y53"/>
    <mergeCell ref="W60:Y60"/>
    <mergeCell ref="O43:R43"/>
    <mergeCell ref="Z62:AB62"/>
    <mergeCell ref="AR61:AU61"/>
    <mergeCell ref="AN61:AQ61"/>
    <mergeCell ref="F56:H56"/>
    <mergeCell ref="I44:K44"/>
    <mergeCell ref="Z60:AB60"/>
    <mergeCell ref="F38:H38"/>
    <mergeCell ref="F35:H35"/>
    <mergeCell ref="AC39:AE39"/>
    <mergeCell ref="AJ54:AM54"/>
    <mergeCell ref="W59:Y59"/>
    <mergeCell ref="I59:K59"/>
    <mergeCell ref="AZ45:BC45"/>
    <mergeCell ref="C34:E34"/>
    <mergeCell ref="O54:R54"/>
    <mergeCell ref="AV58:AY58"/>
    <mergeCell ref="O41:R41"/>
    <mergeCell ref="I49:K49"/>
    <mergeCell ref="O35:R35"/>
    <mergeCell ref="AC57:AE57"/>
    <mergeCell ref="I36:K36"/>
    <mergeCell ref="L47:N47"/>
    <mergeCell ref="C55:E55"/>
    <mergeCell ref="F48:H48"/>
    <mergeCell ref="F51:H51"/>
    <mergeCell ref="I37:K37"/>
    <mergeCell ref="AV39:AY39"/>
    <mergeCell ref="I43:K43"/>
    <mergeCell ref="F46:H46"/>
    <mergeCell ref="Z46:AB46"/>
    <mergeCell ref="L45:N45"/>
    <mergeCell ref="AZ42:BC42"/>
    <mergeCell ref="AN57:AQ57"/>
    <mergeCell ref="AJ38:AM38"/>
    <mergeCell ref="AR39:AU39"/>
    <mergeCell ref="AC50:AE50"/>
    <mergeCell ref="AC41:AE41"/>
    <mergeCell ref="B68:BI68"/>
    <mergeCell ref="F41:H41"/>
    <mergeCell ref="O60:R60"/>
    <mergeCell ref="Z56:AB56"/>
    <mergeCell ref="AV52:AY52"/>
    <mergeCell ref="Z64:AB64"/>
    <mergeCell ref="C59:E59"/>
    <mergeCell ref="F67:H67"/>
    <mergeCell ref="Z67:AB67"/>
    <mergeCell ref="L67:N67"/>
    <mergeCell ref="I67:K67"/>
    <mergeCell ref="F52:H52"/>
    <mergeCell ref="I55:K55"/>
    <mergeCell ref="F60:H60"/>
    <mergeCell ref="F53:H53"/>
    <mergeCell ref="W55:Y55"/>
    <mergeCell ref="Z45:AB45"/>
    <mergeCell ref="AF43:AI43"/>
    <mergeCell ref="BD30:BI31"/>
    <mergeCell ref="Z43:AB43"/>
    <mergeCell ref="I54:K54"/>
    <mergeCell ref="W47:Y47"/>
    <mergeCell ref="AN58:AQ58"/>
    <mergeCell ref="L42:N42"/>
    <mergeCell ref="F45:H45"/>
    <mergeCell ref="O64:R64"/>
    <mergeCell ref="AR35:AU35"/>
    <mergeCell ref="I56:K56"/>
    <mergeCell ref="AZ38:BC38"/>
    <mergeCell ref="AR41:AU41"/>
    <mergeCell ref="AR38:AU38"/>
    <mergeCell ref="AJ41:AM41"/>
    <mergeCell ref="W46:Y46"/>
    <mergeCell ref="Z51:AB51"/>
    <mergeCell ref="I62:K62"/>
    <mergeCell ref="L63:N63"/>
    <mergeCell ref="L50:N50"/>
    <mergeCell ref="AZ48:BC48"/>
    <mergeCell ref="BD37:BI37"/>
    <mergeCell ref="AJ56:AM56"/>
    <mergeCell ref="W61:Y61"/>
    <mergeCell ref="I34:K34"/>
  </mergeCells>
  <conditionalFormatting sqref="D27:BI27">
    <cfRule type="expression" dxfId="279" priority="3">
      <formula>AND(BX68&gt;0,COUNTA(BD33:BI67)=0)</formula>
    </cfRule>
  </conditionalFormatting>
  <conditionalFormatting sqref="BD33:BI67">
    <cfRule type="expression" dxfId="278" priority="4">
      <formula>AND(BX33=0,$BD33="")</formula>
    </cfRule>
    <cfRule type="expression" dxfId="277" priority="5">
      <formula>AND(BX33&gt;0,$BD33="")</formula>
    </cfRule>
  </conditionalFormatting>
  <dataValidations count="2">
    <dataValidation type="list" showInputMessage="1" showErrorMessage="1" sqref="AJ33:AM67 AR33:AU67 AZ33:BC67">
      <formula1>$BK$32:$BK$42</formula1>
    </dataValidation>
    <dataValidation type="list" showInputMessage="1" showErrorMessage="1" sqref="AJ32:AM32 AR32:AU32 AZ32:BC32">
      <formula1>$BK$33:$BK$43</formula1>
    </dataValidation>
  </dataValidations>
  <hyperlinks>
    <hyperlink ref="BF9" location="Índice!B15" display="Índice"/>
    <hyperlink ref="Z32" r:id="rId1"/>
  </hyperlinks>
  <printOptions horizontalCentered="1" verticalCentered="1"/>
  <pageMargins left="0.70866141732283472" right="0.70866141732283472" top="0.74803149606299213" bottom="0.74803149606299213" header="0.31496062992125978" footer="0.31496062992125978"/>
  <pageSetup scale="69" orientation="portrait" r:id="rId2"/>
  <headerFooter>
    <oddHeader>&amp;CMódulo 1 Sección V
Participantes</oddHeader>
    <oddFooter>&amp;LCenso Nacional de Gobiernos Estatales 2025&amp;R&amp;P de &amp;N</oddFooter>
  </headerFooter>
  <colBreaks count="1" manualBreakCount="1">
    <brk id="31" max="72"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59"/>
  <sheetViews>
    <sheetView showGridLines="0" view="pageBreakPreview" zoomScale="120" zoomScaleNormal="100" zoomScaleSheetLayoutView="120" workbookViewId="0"/>
  </sheetViews>
  <sheetFormatPr baseColWidth="10" defaultColWidth="0" defaultRowHeight="15" customHeight="1" zeroHeight="1"/>
  <cols>
    <col min="1" max="1" width="5.75" style="63" customWidth="1"/>
    <col min="2" max="30" width="3.75" style="63" customWidth="1"/>
    <col min="31" max="31" width="5.75" style="63" customWidth="1"/>
    <col min="32" max="32" width="3.75" style="63" hidden="1" customWidth="1"/>
    <col min="33" max="144" width="13.75" style="63" hidden="1" customWidth="1"/>
    <col min="145" max="16384" width="3.75" style="63" hidden="1"/>
  </cols>
  <sheetData>
    <row r="1" spans="1:30" ht="173.25" customHeight="1">
      <c r="A1" s="37"/>
      <c r="B1" s="870" t="s">
        <v>0</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67" t="s">
        <v>1</v>
      </c>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69" t="s">
        <v>2</v>
      </c>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899" t="s">
        <v>3</v>
      </c>
      <c r="AB7" s="990"/>
      <c r="AC7" s="990"/>
      <c r="AD7" s="990"/>
    </row>
    <row r="8" spans="1:30" ht="15" customHeight="1" thickBot="1">
      <c r="A8" s="42"/>
      <c r="B8" s="871" t="str">
        <f>IF(Presentación!B10="","",Presentación!B10)</f>
        <v>Veracruz de Ignacio de la Llave</v>
      </c>
      <c r="C8" s="872"/>
      <c r="D8" s="872"/>
      <c r="E8" s="872"/>
      <c r="F8" s="872"/>
      <c r="G8" s="872"/>
      <c r="H8" s="872"/>
      <c r="I8" s="872"/>
      <c r="J8" s="872"/>
      <c r="K8" s="872"/>
      <c r="L8" s="873"/>
      <c r="M8" s="2"/>
      <c r="N8" s="871" t="str">
        <f>IF(Presentación!N10="","",Presentación!N10)</f>
        <v>230</v>
      </c>
      <c r="O8" s="873"/>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1" t="s">
        <v>5087</v>
      </c>
      <c r="C10" s="912"/>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B10" s="912"/>
      <c r="AC10" s="912"/>
      <c r="AD10" s="913"/>
    </row>
    <row r="11" spans="1:30" ht="15" customHeight="1">
      <c r="A11" s="27"/>
      <c r="B11" s="1012" t="s">
        <v>5088</v>
      </c>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10"/>
    </row>
    <row r="12" spans="1:30" ht="24" customHeight="1">
      <c r="A12" s="27"/>
      <c r="B12" s="45"/>
      <c r="C12" s="998" t="s">
        <v>5089</v>
      </c>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52"/>
    </row>
    <row r="13" spans="1:30" ht="24" customHeight="1">
      <c r="A13" s="27"/>
      <c r="B13" s="45"/>
      <c r="C13" s="1002" t="s">
        <v>5090</v>
      </c>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1003"/>
    </row>
    <row r="14" spans="1:30" ht="15" customHeight="1">
      <c r="A14" s="49"/>
      <c r="B14" s="45"/>
      <c r="C14" s="998" t="s">
        <v>5091</v>
      </c>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952"/>
    </row>
    <row r="15" spans="1:30" ht="36" customHeight="1">
      <c r="A15" s="27"/>
      <c r="B15" s="45"/>
      <c r="C15" s="1004" t="s">
        <v>5092</v>
      </c>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52"/>
    </row>
    <row r="16" spans="1:30" ht="48" customHeight="1">
      <c r="A16" s="27"/>
      <c r="B16" s="45"/>
      <c r="C16" s="1013" t="s">
        <v>5093</v>
      </c>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1003"/>
    </row>
    <row r="17" spans="1:38" ht="15" customHeight="1">
      <c r="A17" s="27"/>
      <c r="B17" s="50"/>
      <c r="C17" s="1011" t="s">
        <v>5094</v>
      </c>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5"/>
    </row>
    <row r="18" spans="1:38" ht="15" customHeight="1">
      <c r="A18" s="51"/>
      <c r="B18" s="1008" t="s">
        <v>5095</v>
      </c>
      <c r="C18" s="1009"/>
      <c r="D18" s="1009"/>
      <c r="E18" s="1009"/>
      <c r="F18" s="1009"/>
      <c r="G18" s="1009"/>
      <c r="H18" s="1009"/>
      <c r="I18" s="1009"/>
      <c r="J18" s="1009"/>
      <c r="K18" s="1009"/>
      <c r="L18" s="1009"/>
      <c r="M18" s="1009"/>
      <c r="N18" s="1009"/>
      <c r="O18" s="1009"/>
      <c r="P18" s="1009"/>
      <c r="Q18" s="1009"/>
      <c r="R18" s="1009"/>
      <c r="S18" s="1009"/>
      <c r="T18" s="1009"/>
      <c r="U18" s="1009"/>
      <c r="V18" s="1009"/>
      <c r="W18" s="1009"/>
      <c r="X18" s="1009"/>
      <c r="Y18" s="1009"/>
      <c r="Z18" s="1009"/>
      <c r="AA18" s="1009"/>
      <c r="AB18" s="1009"/>
      <c r="AC18" s="1009"/>
      <c r="AD18" s="1010"/>
    </row>
    <row r="19" spans="1:38" ht="24" customHeight="1">
      <c r="A19" s="51"/>
      <c r="B19" s="52"/>
      <c r="C19" s="998" t="s">
        <v>5096</v>
      </c>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52"/>
    </row>
    <row r="20" spans="1:38" ht="36" customHeight="1">
      <c r="A20" s="51"/>
      <c r="B20" s="53"/>
      <c r="C20" s="993" t="s">
        <v>5097</v>
      </c>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5"/>
    </row>
    <row r="21" spans="1:38" ht="15" customHeight="1">
      <c r="A21" s="51"/>
    </row>
    <row r="22" spans="1:38" ht="36" customHeight="1">
      <c r="A22" s="32" t="s">
        <v>5098</v>
      </c>
      <c r="B22" s="994" t="s">
        <v>5099</v>
      </c>
      <c r="C22" s="990"/>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990"/>
    </row>
    <row r="23" spans="1:38" ht="24" customHeight="1">
      <c r="A23" s="32"/>
      <c r="B23" s="54"/>
      <c r="C23" s="1000" t="s">
        <v>5100</v>
      </c>
      <c r="D23" s="990"/>
      <c r="E23" s="990"/>
      <c r="F23" s="990"/>
      <c r="G23" s="990"/>
      <c r="H23" s="990"/>
      <c r="I23" s="990"/>
      <c r="J23" s="990"/>
      <c r="K23" s="990"/>
      <c r="L23" s="990"/>
      <c r="M23" s="990"/>
      <c r="N23" s="990"/>
      <c r="O23" s="990"/>
      <c r="P23" s="990"/>
      <c r="Q23" s="990"/>
      <c r="R23" s="990"/>
      <c r="S23" s="990"/>
      <c r="T23" s="990"/>
      <c r="U23" s="990"/>
      <c r="V23" s="990"/>
      <c r="W23" s="990"/>
      <c r="X23" s="990"/>
      <c r="Y23" s="990"/>
      <c r="Z23" s="990"/>
      <c r="AA23" s="990"/>
      <c r="AB23" s="990"/>
      <c r="AC23" s="990"/>
      <c r="AD23" s="990"/>
    </row>
    <row r="24" spans="1:38" ht="24" customHeight="1">
      <c r="A24" s="32"/>
      <c r="B24" s="54"/>
      <c r="C24" s="1007" t="s">
        <v>5101</v>
      </c>
      <c r="D24" s="990"/>
      <c r="E24" s="990"/>
      <c r="F24" s="990"/>
      <c r="G24" s="990"/>
      <c r="H24" s="990"/>
      <c r="I24" s="990"/>
      <c r="J24" s="990"/>
      <c r="K24" s="990"/>
      <c r="L24" s="990"/>
      <c r="M24" s="990"/>
      <c r="N24" s="990"/>
      <c r="O24" s="990"/>
      <c r="P24" s="990"/>
      <c r="Q24" s="990"/>
      <c r="R24" s="990"/>
      <c r="S24" s="990"/>
      <c r="T24" s="990"/>
      <c r="U24" s="990"/>
      <c r="V24" s="990"/>
      <c r="W24" s="990"/>
      <c r="X24" s="990"/>
      <c r="Y24" s="990"/>
      <c r="Z24" s="990"/>
      <c r="AA24" s="990"/>
      <c r="AB24" s="990"/>
      <c r="AC24" s="990"/>
      <c r="AD24" s="990"/>
    </row>
    <row r="25" spans="1:38" ht="36" customHeight="1">
      <c r="A25" s="32"/>
      <c r="B25" s="55"/>
      <c r="C25" s="999" t="s">
        <v>5102</v>
      </c>
      <c r="D25" s="990"/>
      <c r="E25" s="990"/>
      <c r="F25" s="990"/>
      <c r="G25" s="990"/>
      <c r="H25" s="990"/>
      <c r="I25" s="990"/>
      <c r="J25" s="990"/>
      <c r="K25" s="990"/>
      <c r="L25" s="990"/>
      <c r="M25" s="990"/>
      <c r="N25" s="990"/>
      <c r="O25" s="990"/>
      <c r="P25" s="990"/>
      <c r="Q25" s="990"/>
      <c r="R25" s="990"/>
      <c r="S25" s="990"/>
      <c r="T25" s="990"/>
      <c r="U25" s="990"/>
      <c r="V25" s="990"/>
      <c r="W25" s="990"/>
      <c r="X25" s="990"/>
      <c r="Y25" s="990"/>
      <c r="Z25" s="990"/>
      <c r="AA25" s="990"/>
      <c r="AB25" s="990"/>
      <c r="AC25" s="990"/>
      <c r="AD25" s="990"/>
    </row>
    <row r="26" spans="1:38" ht="24" customHeight="1">
      <c r="A26" s="32"/>
      <c r="B26" s="55"/>
      <c r="C26" s="1000" t="s">
        <v>5103</v>
      </c>
      <c r="D26" s="990"/>
      <c r="E26" s="990"/>
      <c r="F26" s="990"/>
      <c r="G26" s="990"/>
      <c r="H26" s="990"/>
      <c r="I26" s="990"/>
      <c r="J26" s="990"/>
      <c r="K26" s="990"/>
      <c r="L26" s="990"/>
      <c r="M26" s="990"/>
      <c r="N26" s="990"/>
      <c r="O26" s="990"/>
      <c r="P26" s="990"/>
      <c r="Q26" s="990"/>
      <c r="R26" s="990"/>
      <c r="S26" s="990"/>
      <c r="T26" s="990"/>
      <c r="U26" s="990"/>
      <c r="V26" s="990"/>
      <c r="W26" s="990"/>
      <c r="X26" s="990"/>
      <c r="Y26" s="990"/>
      <c r="Z26" s="990"/>
      <c r="AA26" s="990"/>
      <c r="AB26" s="990"/>
      <c r="AC26" s="990"/>
      <c r="AD26" s="990"/>
    </row>
    <row r="27" spans="1:38" ht="36" customHeight="1">
      <c r="A27" s="32"/>
      <c r="B27" s="55"/>
      <c r="C27" s="999" t="s">
        <v>5104</v>
      </c>
      <c r="D27" s="990"/>
      <c r="E27" s="990"/>
      <c r="F27" s="990"/>
      <c r="G27" s="990"/>
      <c r="H27" s="990"/>
      <c r="I27" s="990"/>
      <c r="J27" s="990"/>
      <c r="K27" s="990"/>
      <c r="L27" s="990"/>
      <c r="M27" s="990"/>
      <c r="N27" s="990"/>
      <c r="O27" s="990"/>
      <c r="P27" s="990"/>
      <c r="Q27" s="990"/>
      <c r="R27" s="990"/>
      <c r="S27" s="990"/>
      <c r="T27" s="990"/>
      <c r="U27" s="990"/>
      <c r="V27" s="990"/>
      <c r="W27" s="990"/>
      <c r="X27" s="990"/>
      <c r="Y27" s="990"/>
      <c r="Z27" s="990"/>
      <c r="AA27" s="990"/>
      <c r="AB27" s="990"/>
      <c r="AC27" s="990"/>
      <c r="AD27" s="990"/>
    </row>
    <row r="28" spans="1:38" ht="24" customHeight="1">
      <c r="A28" s="32"/>
      <c r="B28" s="55"/>
      <c r="C28" s="1000" t="s">
        <v>5105</v>
      </c>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c r="AC28" s="990"/>
      <c r="AD28" s="990"/>
    </row>
    <row r="29" spans="1:38" ht="15" customHeight="1">
      <c r="A29" s="32"/>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G29" s="288" t="s">
        <v>5106</v>
      </c>
      <c r="AH29" s="287" t="s">
        <v>5107</v>
      </c>
      <c r="AJ29" s="986" t="s">
        <v>5108</v>
      </c>
      <c r="AK29" s="987"/>
      <c r="AL29" s="987"/>
    </row>
    <row r="30" spans="1:38" ht="84" customHeight="1">
      <c r="A30" s="32"/>
      <c r="B30" s="27"/>
      <c r="C30" s="1006" t="s">
        <v>5109</v>
      </c>
      <c r="D30" s="889"/>
      <c r="E30" s="889"/>
      <c r="F30" s="889"/>
      <c r="G30" s="889"/>
      <c r="H30" s="889"/>
      <c r="I30" s="889"/>
      <c r="J30" s="889"/>
      <c r="K30" s="889"/>
      <c r="L30" s="889"/>
      <c r="M30" s="889"/>
      <c r="N30" s="890"/>
      <c r="O30" s="995" t="s">
        <v>5110</v>
      </c>
      <c r="P30" s="889"/>
      <c r="Q30" s="889"/>
      <c r="R30" s="890"/>
      <c r="S30" s="995" t="s">
        <v>5111</v>
      </c>
      <c r="T30" s="889"/>
      <c r="U30" s="889"/>
      <c r="V30" s="890"/>
      <c r="W30" s="995" t="s">
        <v>5112</v>
      </c>
      <c r="X30" s="889"/>
      <c r="Y30" s="889"/>
      <c r="Z30" s="890"/>
      <c r="AA30" s="995" t="s">
        <v>5113</v>
      </c>
      <c r="AB30" s="889"/>
      <c r="AC30" s="889"/>
      <c r="AD30" s="890"/>
      <c r="AG30" s="285" t="s">
        <v>5114</v>
      </c>
      <c r="AH30" s="286" t="s">
        <v>5115</v>
      </c>
      <c r="AI30" s="289" t="s">
        <v>5116</v>
      </c>
      <c r="AJ30" s="291" t="s">
        <v>5117</v>
      </c>
      <c r="AK30" s="298" t="s">
        <v>5118</v>
      </c>
      <c r="AL30" s="295" t="s">
        <v>5119</v>
      </c>
    </row>
    <row r="31" spans="1:38" ht="14.25">
      <c r="A31" s="32"/>
      <c r="B31" s="27"/>
      <c r="C31" s="59" t="s">
        <v>5043</v>
      </c>
      <c r="D31" s="991"/>
      <c r="E31" s="884"/>
      <c r="F31" s="884"/>
      <c r="G31" s="884"/>
      <c r="H31" s="884"/>
      <c r="I31" s="884"/>
      <c r="J31" s="884"/>
      <c r="K31" s="884"/>
      <c r="L31" s="884"/>
      <c r="M31" s="884"/>
      <c r="N31" s="885"/>
      <c r="O31" s="992"/>
      <c r="P31" s="884"/>
      <c r="Q31" s="884"/>
      <c r="R31" s="885"/>
      <c r="S31" s="992"/>
      <c r="T31" s="884"/>
      <c r="U31" s="884"/>
      <c r="V31" s="885"/>
      <c r="W31" s="992"/>
      <c r="X31" s="884"/>
      <c r="Y31" s="884"/>
      <c r="Z31" s="885"/>
      <c r="AA31" s="992"/>
      <c r="AB31" s="884"/>
      <c r="AC31" s="884"/>
      <c r="AD31" s="885"/>
      <c r="AG31" s="283">
        <f>IF(AND($O31&lt;&gt;"",$O31&lt;&gt;1,COUNTA(S31)&gt;0),1,0)</f>
        <v>0</v>
      </c>
      <c r="AH31" s="284">
        <f>IF(AND($W31&lt;&gt;"",$W31&lt;&gt;1,COUNTA(AA31)&gt;0),1,0)</f>
        <v>0</v>
      </c>
      <c r="AI31" s="290">
        <f>IF(AND(COUNTBLANK(D31)=0,O31&lt;&gt;"",O31&lt;&gt;1,S31="",W31&lt;&gt;"",W31&lt;&gt;1,AA31=""),0,IF(AND(COUNTBLANK(D31)=0,O31&lt;&gt;"",O31=1,S31&lt;&gt;"",W31&lt;&gt;"",W31&lt;&gt;1,AA31=""),0,IF(AND(COUNTBLANK(D31)=0,O31&lt;&gt;"",O31=1,S31&lt;&gt;"",W31&lt;&gt;"",W31=1,AA31&lt;&gt;""),0,IF(AND(COUNTBLANK(D31)=0,O31&lt;&gt;"",O31&lt;&gt;1,S31="",W31&lt;&gt;"",W31=1,AA31&lt;&gt;""),0,IF(AND(COUNTBLANK(D31)=1,COUNTA(O31:AD31)=0),0,1)))))</f>
        <v>0</v>
      </c>
      <c r="AJ31" s="293">
        <f>IF(AI31=0,0,1)</f>
        <v>0</v>
      </c>
      <c r="AK31" s="294" t="str">
        <f>IF(AJ31=0,"",
IF(SUM(AJ31:AJ31)=1,AL31,
IF(AJ151&gt;SUM(AJ31:AJ31),_xlfn.CONCAT(", ",AL31),
IF(AJ151=SUM(AJ31:AJ31),_xlfn.CONCAT(" y ",AL31)))))</f>
        <v/>
      </c>
      <c r="AL31" s="89" t="s">
        <v>5120</v>
      </c>
    </row>
    <row r="32" spans="1:38" ht="15" customHeight="1">
      <c r="A32" s="32"/>
      <c r="B32" s="27"/>
      <c r="C32" s="60" t="s">
        <v>5045</v>
      </c>
      <c r="D32" s="991"/>
      <c r="E32" s="884"/>
      <c r="F32" s="884"/>
      <c r="G32" s="884"/>
      <c r="H32" s="884"/>
      <c r="I32" s="884"/>
      <c r="J32" s="884"/>
      <c r="K32" s="884"/>
      <c r="L32" s="884"/>
      <c r="M32" s="884"/>
      <c r="N32" s="885"/>
      <c r="O32" s="992"/>
      <c r="P32" s="884"/>
      <c r="Q32" s="884"/>
      <c r="R32" s="885"/>
      <c r="S32" s="992"/>
      <c r="T32" s="884"/>
      <c r="U32" s="884"/>
      <c r="V32" s="885"/>
      <c r="W32" s="992"/>
      <c r="X32" s="884"/>
      <c r="Y32" s="884"/>
      <c r="Z32" s="885"/>
      <c r="AA32" s="992"/>
      <c r="AB32" s="884"/>
      <c r="AC32" s="884"/>
      <c r="AD32" s="885"/>
      <c r="AG32" s="283">
        <f t="shared" ref="AG32:AG95" si="0">IF(AND($O32&lt;&gt;"",$O32&lt;&gt;1,COUNTA(S32)&gt;0),1,0)</f>
        <v>0</v>
      </c>
      <c r="AH32" s="284">
        <f t="shared" ref="AH32:AH95" si="1">IF(AND($W32&lt;&gt;"",$W32&lt;&gt;1,COUNTA(AA32)&gt;0),1,0)</f>
        <v>0</v>
      </c>
      <c r="AI32" s="290">
        <f t="shared" ref="AI32:AI95" si="2">IF(AND(COUNTBLANK(D32)=0,O32&lt;&gt;"",O32&lt;&gt;1,S32="",W32&lt;&gt;"",W32&lt;&gt;1,AA32=""),0,IF(AND(COUNTBLANK(D32)=0,O32&lt;&gt;"",O32=1,S32&lt;&gt;"",W32&lt;&gt;"",W32&lt;&gt;1,AA32=""),0,IF(AND(COUNTBLANK(D32)=0,O32&lt;&gt;"",O32=1,S32&lt;&gt;"",W32&lt;&gt;"",W32=1,AA32&lt;&gt;""),0,IF(AND(COUNTBLANK(D32)=0,O32&lt;&gt;"",O32&lt;&gt;1,S32="",W32&lt;&gt;"",W32=1,AA32&lt;&gt;""),0,IF(AND(COUNTBLANK(D32)=1,COUNTA(O32:AD32)=0),0,1)))))</f>
        <v>0</v>
      </c>
      <c r="AJ32" s="293">
        <f t="shared" ref="AJ32:AJ95" si="3">IF(AI32=0,0,1)</f>
        <v>0</v>
      </c>
      <c r="AK32" s="294" t="str">
        <f>IF(AJ32=0,"",
IF(SUM($AJ$31:AJ32)=1,AL32,
IF($AJ$151&gt;SUM($AJ$31:AJ32),_xlfn.CONCAT(", ",AL32),
IF($AJ$151=SUM($AJ$31:AJ32),_xlfn.CONCAT(" y ",AL32)))))</f>
        <v/>
      </c>
      <c r="AL32" s="89" t="s">
        <v>5121</v>
      </c>
    </row>
    <row r="33" spans="1:38" ht="15" customHeight="1">
      <c r="A33" s="32"/>
      <c r="B33" s="27"/>
      <c r="C33" s="61" t="s">
        <v>5047</v>
      </c>
      <c r="D33" s="991"/>
      <c r="E33" s="884"/>
      <c r="F33" s="884"/>
      <c r="G33" s="884"/>
      <c r="H33" s="884"/>
      <c r="I33" s="884"/>
      <c r="J33" s="884"/>
      <c r="K33" s="884"/>
      <c r="L33" s="884"/>
      <c r="M33" s="884"/>
      <c r="N33" s="885"/>
      <c r="O33" s="992"/>
      <c r="P33" s="884"/>
      <c r="Q33" s="884"/>
      <c r="R33" s="885"/>
      <c r="S33" s="992"/>
      <c r="T33" s="884"/>
      <c r="U33" s="884"/>
      <c r="V33" s="885"/>
      <c r="W33" s="992"/>
      <c r="X33" s="884"/>
      <c r="Y33" s="884"/>
      <c r="Z33" s="885"/>
      <c r="AA33" s="992"/>
      <c r="AB33" s="884"/>
      <c r="AC33" s="884"/>
      <c r="AD33" s="885"/>
      <c r="AG33" s="283">
        <f t="shared" si="0"/>
        <v>0</v>
      </c>
      <c r="AH33" s="284">
        <f t="shared" si="1"/>
        <v>0</v>
      </c>
      <c r="AI33" s="290">
        <f t="shared" si="2"/>
        <v>0</v>
      </c>
      <c r="AJ33" s="293">
        <f t="shared" si="3"/>
        <v>0</v>
      </c>
      <c r="AK33" s="294" t="str">
        <f>IF(AJ33=0,"",
IF(SUM($AJ$31:AJ33)=1,AL33,
IF($AJ$151&gt;SUM($AJ$31:AJ33),_xlfn.CONCAT(", ",AL33),
IF($AJ$151=SUM($AJ$31:AJ33),_xlfn.CONCAT(" y ",AL33)))))</f>
        <v/>
      </c>
      <c r="AL33" s="89" t="s">
        <v>5122</v>
      </c>
    </row>
    <row r="34" spans="1:38" ht="15" customHeight="1">
      <c r="A34" s="32"/>
      <c r="B34" s="27"/>
      <c r="C34" s="61" t="s">
        <v>5049</v>
      </c>
      <c r="D34" s="991"/>
      <c r="E34" s="884"/>
      <c r="F34" s="884"/>
      <c r="G34" s="884"/>
      <c r="H34" s="884"/>
      <c r="I34" s="884"/>
      <c r="J34" s="884"/>
      <c r="K34" s="884"/>
      <c r="L34" s="884"/>
      <c r="M34" s="884"/>
      <c r="N34" s="885"/>
      <c r="O34" s="992"/>
      <c r="P34" s="884"/>
      <c r="Q34" s="884"/>
      <c r="R34" s="885"/>
      <c r="S34" s="992"/>
      <c r="T34" s="884"/>
      <c r="U34" s="884"/>
      <c r="V34" s="885"/>
      <c r="W34" s="992"/>
      <c r="X34" s="884"/>
      <c r="Y34" s="884"/>
      <c r="Z34" s="885"/>
      <c r="AA34" s="992"/>
      <c r="AB34" s="884"/>
      <c r="AC34" s="884"/>
      <c r="AD34" s="885"/>
      <c r="AG34" s="283">
        <f t="shared" si="0"/>
        <v>0</v>
      </c>
      <c r="AH34" s="284">
        <f t="shared" si="1"/>
        <v>0</v>
      </c>
      <c r="AI34" s="290">
        <f t="shared" si="2"/>
        <v>0</v>
      </c>
      <c r="AJ34" s="293">
        <f t="shared" si="3"/>
        <v>0</v>
      </c>
      <c r="AK34" s="294" t="str">
        <f>IF(AJ34=0,"",
IF(SUM($AJ$31:AJ34)=1,AL34,
IF($AJ$151&gt;SUM($AJ$31:AJ34),_xlfn.CONCAT(", ",AL34),
IF($AJ$151=SUM($AJ$31:AJ34),_xlfn.CONCAT(" y ",AL34)))))</f>
        <v/>
      </c>
      <c r="AL34" s="89" t="s">
        <v>5123</v>
      </c>
    </row>
    <row r="35" spans="1:38" ht="15" customHeight="1">
      <c r="A35" s="32"/>
      <c r="B35" s="27"/>
      <c r="C35" s="61" t="s">
        <v>5051</v>
      </c>
      <c r="D35" s="991"/>
      <c r="E35" s="884"/>
      <c r="F35" s="884"/>
      <c r="G35" s="884"/>
      <c r="H35" s="884"/>
      <c r="I35" s="884"/>
      <c r="J35" s="884"/>
      <c r="K35" s="884"/>
      <c r="L35" s="884"/>
      <c r="M35" s="884"/>
      <c r="N35" s="885"/>
      <c r="O35" s="992"/>
      <c r="P35" s="884"/>
      <c r="Q35" s="884"/>
      <c r="R35" s="885"/>
      <c r="S35" s="992"/>
      <c r="T35" s="884"/>
      <c r="U35" s="884"/>
      <c r="V35" s="885"/>
      <c r="W35" s="992"/>
      <c r="X35" s="884"/>
      <c r="Y35" s="884"/>
      <c r="Z35" s="885"/>
      <c r="AA35" s="992"/>
      <c r="AB35" s="884"/>
      <c r="AC35" s="884"/>
      <c r="AD35" s="885"/>
      <c r="AG35" s="283">
        <f t="shared" si="0"/>
        <v>0</v>
      </c>
      <c r="AH35" s="284">
        <f t="shared" si="1"/>
        <v>0</v>
      </c>
      <c r="AI35" s="290">
        <f t="shared" si="2"/>
        <v>0</v>
      </c>
      <c r="AJ35" s="293">
        <f t="shared" si="3"/>
        <v>0</v>
      </c>
      <c r="AK35" s="294" t="str">
        <f>IF(AJ35=0,"",
IF(SUM($AJ$31:AJ35)=1,AL35,
IF($AJ$151&gt;SUM($AJ$31:AJ35),_xlfn.CONCAT(", ",AL35),
IF($AJ$151=SUM($AJ$31:AJ35),_xlfn.CONCAT(" y ",AL35)))))</f>
        <v/>
      </c>
      <c r="AL35" s="89" t="s">
        <v>5124</v>
      </c>
    </row>
    <row r="36" spans="1:38" ht="15" customHeight="1">
      <c r="A36" s="32"/>
      <c r="B36" s="27"/>
      <c r="C36" s="61" t="s">
        <v>5053</v>
      </c>
      <c r="D36" s="991"/>
      <c r="E36" s="884"/>
      <c r="F36" s="884"/>
      <c r="G36" s="884"/>
      <c r="H36" s="884"/>
      <c r="I36" s="884"/>
      <c r="J36" s="884"/>
      <c r="K36" s="884"/>
      <c r="L36" s="884"/>
      <c r="M36" s="884"/>
      <c r="N36" s="885"/>
      <c r="O36" s="992"/>
      <c r="P36" s="884"/>
      <c r="Q36" s="884"/>
      <c r="R36" s="885"/>
      <c r="S36" s="992"/>
      <c r="T36" s="884"/>
      <c r="U36" s="884"/>
      <c r="V36" s="885"/>
      <c r="W36" s="992"/>
      <c r="X36" s="884"/>
      <c r="Y36" s="884"/>
      <c r="Z36" s="885"/>
      <c r="AA36" s="992"/>
      <c r="AB36" s="884"/>
      <c r="AC36" s="884"/>
      <c r="AD36" s="885"/>
      <c r="AG36" s="283">
        <f t="shared" si="0"/>
        <v>0</v>
      </c>
      <c r="AH36" s="284">
        <f t="shared" si="1"/>
        <v>0</v>
      </c>
      <c r="AI36" s="290">
        <f t="shared" si="2"/>
        <v>0</v>
      </c>
      <c r="AJ36" s="293">
        <f t="shared" si="3"/>
        <v>0</v>
      </c>
      <c r="AK36" s="294" t="str">
        <f>IF(AJ36=0,"",
IF(SUM($AJ$31:AJ36)=1,AL36,
IF($AJ$151&gt;SUM($AJ$31:AJ36),_xlfn.CONCAT(", ",AL36),
IF($AJ$151=SUM($AJ$31:AJ36),_xlfn.CONCAT(" y ",AL36)))))</f>
        <v/>
      </c>
      <c r="AL36" s="89" t="s">
        <v>5125</v>
      </c>
    </row>
    <row r="37" spans="1:38" ht="15" customHeight="1">
      <c r="A37" s="32"/>
      <c r="B37" s="27"/>
      <c r="C37" s="61" t="s">
        <v>5055</v>
      </c>
      <c r="D37" s="991"/>
      <c r="E37" s="884"/>
      <c r="F37" s="884"/>
      <c r="G37" s="884"/>
      <c r="H37" s="884"/>
      <c r="I37" s="884"/>
      <c r="J37" s="884"/>
      <c r="K37" s="884"/>
      <c r="L37" s="884"/>
      <c r="M37" s="884"/>
      <c r="N37" s="885"/>
      <c r="O37" s="992"/>
      <c r="P37" s="884"/>
      <c r="Q37" s="884"/>
      <c r="R37" s="885"/>
      <c r="S37" s="992"/>
      <c r="T37" s="884"/>
      <c r="U37" s="884"/>
      <c r="V37" s="885"/>
      <c r="W37" s="992"/>
      <c r="X37" s="884"/>
      <c r="Y37" s="884"/>
      <c r="Z37" s="885"/>
      <c r="AA37" s="992"/>
      <c r="AB37" s="884"/>
      <c r="AC37" s="884"/>
      <c r="AD37" s="885"/>
      <c r="AG37" s="283">
        <f t="shared" si="0"/>
        <v>0</v>
      </c>
      <c r="AH37" s="284">
        <f t="shared" si="1"/>
        <v>0</v>
      </c>
      <c r="AI37" s="290">
        <f t="shared" si="2"/>
        <v>0</v>
      </c>
      <c r="AJ37" s="293">
        <f t="shared" si="3"/>
        <v>0</v>
      </c>
      <c r="AK37" s="294" t="str">
        <f>IF(AJ37=0,"",
IF(SUM($AJ$31:AJ37)=1,AL37,
IF($AJ$151&gt;SUM($AJ$31:AJ37),_xlfn.CONCAT(", ",AL37),
IF($AJ$151=SUM($AJ$31:AJ37),_xlfn.CONCAT(" y ",AL37)))))</f>
        <v/>
      </c>
      <c r="AL37" s="89" t="s">
        <v>5126</v>
      </c>
    </row>
    <row r="38" spans="1:38" ht="15" customHeight="1">
      <c r="A38" s="32"/>
      <c r="B38" s="27"/>
      <c r="C38" s="61" t="s">
        <v>5057</v>
      </c>
      <c r="D38" s="991"/>
      <c r="E38" s="884"/>
      <c r="F38" s="884"/>
      <c r="G38" s="884"/>
      <c r="H38" s="884"/>
      <c r="I38" s="884"/>
      <c r="J38" s="884"/>
      <c r="K38" s="884"/>
      <c r="L38" s="884"/>
      <c r="M38" s="884"/>
      <c r="N38" s="885"/>
      <c r="O38" s="992"/>
      <c r="P38" s="884"/>
      <c r="Q38" s="884"/>
      <c r="R38" s="885"/>
      <c r="S38" s="992"/>
      <c r="T38" s="884"/>
      <c r="U38" s="884"/>
      <c r="V38" s="885"/>
      <c r="W38" s="992"/>
      <c r="X38" s="884"/>
      <c r="Y38" s="884"/>
      <c r="Z38" s="885"/>
      <c r="AA38" s="992"/>
      <c r="AB38" s="884"/>
      <c r="AC38" s="884"/>
      <c r="AD38" s="885"/>
      <c r="AG38" s="283">
        <f t="shared" si="0"/>
        <v>0</v>
      </c>
      <c r="AH38" s="284">
        <f t="shared" si="1"/>
        <v>0</v>
      </c>
      <c r="AI38" s="290">
        <f t="shared" si="2"/>
        <v>0</v>
      </c>
      <c r="AJ38" s="293">
        <f t="shared" si="3"/>
        <v>0</v>
      </c>
      <c r="AK38" s="294" t="str">
        <f>IF(AJ38=0,"",
IF(SUM($AJ$31:AJ38)=1,AL38,
IF($AJ$151&gt;SUM($AJ$31:AJ38),_xlfn.CONCAT(", ",AL38),
IF($AJ$151=SUM($AJ$31:AJ38),_xlfn.CONCAT(" y ",AL38)))))</f>
        <v/>
      </c>
      <c r="AL38" s="89" t="s">
        <v>5127</v>
      </c>
    </row>
    <row r="39" spans="1:38" ht="15" customHeight="1">
      <c r="A39" s="32"/>
      <c r="B39" s="27"/>
      <c r="C39" s="61" t="s">
        <v>5059</v>
      </c>
      <c r="D39" s="991"/>
      <c r="E39" s="884"/>
      <c r="F39" s="884"/>
      <c r="G39" s="884"/>
      <c r="H39" s="884"/>
      <c r="I39" s="884"/>
      <c r="J39" s="884"/>
      <c r="K39" s="884"/>
      <c r="L39" s="884"/>
      <c r="M39" s="884"/>
      <c r="N39" s="885"/>
      <c r="O39" s="992"/>
      <c r="P39" s="884"/>
      <c r="Q39" s="884"/>
      <c r="R39" s="885"/>
      <c r="S39" s="992"/>
      <c r="T39" s="884"/>
      <c r="U39" s="884"/>
      <c r="V39" s="885"/>
      <c r="W39" s="992"/>
      <c r="X39" s="884"/>
      <c r="Y39" s="884"/>
      <c r="Z39" s="885"/>
      <c r="AA39" s="992"/>
      <c r="AB39" s="884"/>
      <c r="AC39" s="884"/>
      <c r="AD39" s="885"/>
      <c r="AG39" s="283">
        <f t="shared" si="0"/>
        <v>0</v>
      </c>
      <c r="AH39" s="284">
        <f t="shared" si="1"/>
        <v>0</v>
      </c>
      <c r="AI39" s="290">
        <f t="shared" si="2"/>
        <v>0</v>
      </c>
      <c r="AJ39" s="293">
        <f t="shared" si="3"/>
        <v>0</v>
      </c>
      <c r="AK39" s="294" t="str">
        <f>IF(AJ39=0,"",
IF(SUM($AJ$31:AJ39)=1,AL39,
IF($AJ$151&gt;SUM($AJ$31:AJ39),_xlfn.CONCAT(", ",AL39),
IF($AJ$151=SUM($AJ$31:AJ39),_xlfn.CONCAT(" y ",AL39)))))</f>
        <v/>
      </c>
      <c r="AL39" s="89" t="s">
        <v>5128</v>
      </c>
    </row>
    <row r="40" spans="1:38" ht="15" customHeight="1">
      <c r="A40" s="32"/>
      <c r="B40" s="27"/>
      <c r="C40" s="61" t="s">
        <v>5060</v>
      </c>
      <c r="D40" s="991"/>
      <c r="E40" s="884"/>
      <c r="F40" s="884"/>
      <c r="G40" s="884"/>
      <c r="H40" s="884"/>
      <c r="I40" s="884"/>
      <c r="J40" s="884"/>
      <c r="K40" s="884"/>
      <c r="L40" s="884"/>
      <c r="M40" s="884"/>
      <c r="N40" s="885"/>
      <c r="O40" s="992"/>
      <c r="P40" s="884"/>
      <c r="Q40" s="884"/>
      <c r="R40" s="885"/>
      <c r="S40" s="992"/>
      <c r="T40" s="884"/>
      <c r="U40" s="884"/>
      <c r="V40" s="885"/>
      <c r="W40" s="992"/>
      <c r="X40" s="884"/>
      <c r="Y40" s="884"/>
      <c r="Z40" s="885"/>
      <c r="AA40" s="992"/>
      <c r="AB40" s="884"/>
      <c r="AC40" s="884"/>
      <c r="AD40" s="885"/>
      <c r="AG40" s="283">
        <f t="shared" si="0"/>
        <v>0</v>
      </c>
      <c r="AH40" s="284">
        <f t="shared" si="1"/>
        <v>0</v>
      </c>
      <c r="AI40" s="290">
        <f t="shared" si="2"/>
        <v>0</v>
      </c>
      <c r="AJ40" s="293">
        <f t="shared" si="3"/>
        <v>0</v>
      </c>
      <c r="AK40" s="294" t="str">
        <f>IF(AJ40=0,"",
IF(SUM($AJ$31:AJ40)=1,AL40,
IF($AJ$151&gt;SUM($AJ$31:AJ40),_xlfn.CONCAT(", ",AL40),
IF($AJ$151=SUM($AJ$31:AJ40),_xlfn.CONCAT(" y ",AL40)))))</f>
        <v/>
      </c>
      <c r="AL40" s="89" t="s">
        <v>5129</v>
      </c>
    </row>
    <row r="41" spans="1:38" ht="15" customHeight="1">
      <c r="A41" s="32"/>
      <c r="B41" s="27"/>
      <c r="C41" s="61" t="s">
        <v>5062</v>
      </c>
      <c r="D41" s="991"/>
      <c r="E41" s="884"/>
      <c r="F41" s="884"/>
      <c r="G41" s="884"/>
      <c r="H41" s="884"/>
      <c r="I41" s="884"/>
      <c r="J41" s="884"/>
      <c r="K41" s="884"/>
      <c r="L41" s="884"/>
      <c r="M41" s="884"/>
      <c r="N41" s="885"/>
      <c r="O41" s="992"/>
      <c r="P41" s="884"/>
      <c r="Q41" s="884"/>
      <c r="R41" s="885"/>
      <c r="S41" s="992"/>
      <c r="T41" s="884"/>
      <c r="U41" s="884"/>
      <c r="V41" s="885"/>
      <c r="W41" s="992"/>
      <c r="X41" s="884"/>
      <c r="Y41" s="884"/>
      <c r="Z41" s="885"/>
      <c r="AA41" s="992"/>
      <c r="AB41" s="884"/>
      <c r="AC41" s="884"/>
      <c r="AD41" s="885"/>
      <c r="AG41" s="283">
        <f t="shared" si="0"/>
        <v>0</v>
      </c>
      <c r="AH41" s="284">
        <f t="shared" si="1"/>
        <v>0</v>
      </c>
      <c r="AI41" s="290">
        <f t="shared" si="2"/>
        <v>0</v>
      </c>
      <c r="AJ41" s="293">
        <f t="shared" si="3"/>
        <v>0</v>
      </c>
      <c r="AK41" s="294" t="str">
        <f>IF(AJ41=0,"",
IF(SUM($AJ$31:AJ41)=1,AL41,
IF($AJ$151&gt;SUM($AJ$31:AJ41),_xlfn.CONCAT(", ",AL41),
IF($AJ$151=SUM($AJ$31:AJ41),_xlfn.CONCAT(" y ",AL41)))))</f>
        <v/>
      </c>
      <c r="AL41" s="89" t="s">
        <v>5130</v>
      </c>
    </row>
    <row r="42" spans="1:38" ht="15" customHeight="1">
      <c r="A42" s="32"/>
      <c r="B42" s="27"/>
      <c r="C42" s="61" t="s">
        <v>5063</v>
      </c>
      <c r="D42" s="991"/>
      <c r="E42" s="884"/>
      <c r="F42" s="884"/>
      <c r="G42" s="884"/>
      <c r="H42" s="884"/>
      <c r="I42" s="884"/>
      <c r="J42" s="884"/>
      <c r="K42" s="884"/>
      <c r="L42" s="884"/>
      <c r="M42" s="884"/>
      <c r="N42" s="885"/>
      <c r="O42" s="992"/>
      <c r="P42" s="884"/>
      <c r="Q42" s="884"/>
      <c r="R42" s="885"/>
      <c r="S42" s="992"/>
      <c r="T42" s="884"/>
      <c r="U42" s="884"/>
      <c r="V42" s="885"/>
      <c r="W42" s="992"/>
      <c r="X42" s="884"/>
      <c r="Y42" s="884"/>
      <c r="Z42" s="885"/>
      <c r="AA42" s="992"/>
      <c r="AB42" s="884"/>
      <c r="AC42" s="884"/>
      <c r="AD42" s="885"/>
      <c r="AG42" s="283">
        <f t="shared" si="0"/>
        <v>0</v>
      </c>
      <c r="AH42" s="284">
        <f t="shared" si="1"/>
        <v>0</v>
      </c>
      <c r="AI42" s="290">
        <f t="shared" si="2"/>
        <v>0</v>
      </c>
      <c r="AJ42" s="293">
        <f t="shared" si="3"/>
        <v>0</v>
      </c>
      <c r="AK42" s="294" t="str">
        <f>IF(AJ42=0,"",
IF(SUM($AJ$31:AJ42)=1,AL42,
IF($AJ$151&gt;SUM($AJ$31:AJ42),_xlfn.CONCAT(", ",AL42),
IF($AJ$151=SUM($AJ$31:AJ42),_xlfn.CONCAT(" y ",AL42)))))</f>
        <v/>
      </c>
      <c r="AL42" s="89" t="s">
        <v>5131</v>
      </c>
    </row>
    <row r="43" spans="1:38" ht="15" customHeight="1">
      <c r="A43" s="32"/>
      <c r="B43" s="27"/>
      <c r="C43" s="61" t="s">
        <v>5064</v>
      </c>
      <c r="D43" s="991"/>
      <c r="E43" s="884"/>
      <c r="F43" s="884"/>
      <c r="G43" s="884"/>
      <c r="H43" s="884"/>
      <c r="I43" s="884"/>
      <c r="J43" s="884"/>
      <c r="K43" s="884"/>
      <c r="L43" s="884"/>
      <c r="M43" s="884"/>
      <c r="N43" s="885"/>
      <c r="O43" s="992"/>
      <c r="P43" s="884"/>
      <c r="Q43" s="884"/>
      <c r="R43" s="885"/>
      <c r="S43" s="992"/>
      <c r="T43" s="884"/>
      <c r="U43" s="884"/>
      <c r="V43" s="885"/>
      <c r="W43" s="992"/>
      <c r="X43" s="884"/>
      <c r="Y43" s="884"/>
      <c r="Z43" s="885"/>
      <c r="AA43" s="992"/>
      <c r="AB43" s="884"/>
      <c r="AC43" s="884"/>
      <c r="AD43" s="885"/>
      <c r="AG43" s="283">
        <f t="shared" si="0"/>
        <v>0</v>
      </c>
      <c r="AH43" s="284">
        <f t="shared" si="1"/>
        <v>0</v>
      </c>
      <c r="AI43" s="290">
        <f t="shared" si="2"/>
        <v>0</v>
      </c>
      <c r="AJ43" s="293">
        <f t="shared" si="3"/>
        <v>0</v>
      </c>
      <c r="AK43" s="294" t="str">
        <f>IF(AJ43=0,"",
IF(SUM($AJ$31:AJ43)=1,AL43,
IF($AJ$151&gt;SUM($AJ$31:AJ43),_xlfn.CONCAT(", ",AL43),
IF($AJ$151=SUM($AJ$31:AJ43),_xlfn.CONCAT(" y ",AL43)))))</f>
        <v/>
      </c>
      <c r="AL43" s="89" t="s">
        <v>5132</v>
      </c>
    </row>
    <row r="44" spans="1:38" ht="15" customHeight="1">
      <c r="A44" s="32"/>
      <c r="B44" s="27"/>
      <c r="C44" s="61" t="s">
        <v>5065</v>
      </c>
      <c r="D44" s="991"/>
      <c r="E44" s="884"/>
      <c r="F44" s="884"/>
      <c r="G44" s="884"/>
      <c r="H44" s="884"/>
      <c r="I44" s="884"/>
      <c r="J44" s="884"/>
      <c r="K44" s="884"/>
      <c r="L44" s="884"/>
      <c r="M44" s="884"/>
      <c r="N44" s="885"/>
      <c r="O44" s="992"/>
      <c r="P44" s="884"/>
      <c r="Q44" s="884"/>
      <c r="R44" s="885"/>
      <c r="S44" s="992"/>
      <c r="T44" s="884"/>
      <c r="U44" s="884"/>
      <c r="V44" s="885"/>
      <c r="W44" s="992"/>
      <c r="X44" s="884"/>
      <c r="Y44" s="884"/>
      <c r="Z44" s="885"/>
      <c r="AA44" s="992"/>
      <c r="AB44" s="884"/>
      <c r="AC44" s="884"/>
      <c r="AD44" s="885"/>
      <c r="AG44" s="283">
        <f t="shared" si="0"/>
        <v>0</v>
      </c>
      <c r="AH44" s="284">
        <f t="shared" si="1"/>
        <v>0</v>
      </c>
      <c r="AI44" s="290">
        <f t="shared" si="2"/>
        <v>0</v>
      </c>
      <c r="AJ44" s="293">
        <f t="shared" si="3"/>
        <v>0</v>
      </c>
      <c r="AK44" s="294" t="str">
        <f>IF(AJ44=0,"",
IF(SUM($AJ$31:AJ44)=1,AL44,
IF($AJ$151&gt;SUM($AJ$31:AJ44),_xlfn.CONCAT(", ",AL44),
IF($AJ$151=SUM($AJ$31:AJ44),_xlfn.CONCAT(" y ",AL44)))))</f>
        <v/>
      </c>
      <c r="AL44" s="89" t="s">
        <v>5133</v>
      </c>
    </row>
    <row r="45" spans="1:38" ht="15" customHeight="1">
      <c r="A45" s="32"/>
      <c r="B45" s="27"/>
      <c r="C45" s="61" t="s">
        <v>5066</v>
      </c>
      <c r="D45" s="991"/>
      <c r="E45" s="884"/>
      <c r="F45" s="884"/>
      <c r="G45" s="884"/>
      <c r="H45" s="884"/>
      <c r="I45" s="884"/>
      <c r="J45" s="884"/>
      <c r="K45" s="884"/>
      <c r="L45" s="884"/>
      <c r="M45" s="884"/>
      <c r="N45" s="885"/>
      <c r="O45" s="992"/>
      <c r="P45" s="884"/>
      <c r="Q45" s="884"/>
      <c r="R45" s="885"/>
      <c r="S45" s="992"/>
      <c r="T45" s="884"/>
      <c r="U45" s="884"/>
      <c r="V45" s="885"/>
      <c r="W45" s="992"/>
      <c r="X45" s="884"/>
      <c r="Y45" s="884"/>
      <c r="Z45" s="885"/>
      <c r="AA45" s="992"/>
      <c r="AB45" s="884"/>
      <c r="AC45" s="884"/>
      <c r="AD45" s="885"/>
      <c r="AG45" s="283">
        <f t="shared" si="0"/>
        <v>0</v>
      </c>
      <c r="AH45" s="284">
        <f t="shared" si="1"/>
        <v>0</v>
      </c>
      <c r="AI45" s="290">
        <f t="shared" si="2"/>
        <v>0</v>
      </c>
      <c r="AJ45" s="293">
        <f t="shared" si="3"/>
        <v>0</v>
      </c>
      <c r="AK45" s="294" t="str">
        <f>IF(AJ45=0,"",
IF(SUM($AJ$31:AJ45)=1,AL45,
IF($AJ$151&gt;SUM($AJ$31:AJ45),_xlfn.CONCAT(", ",AL45),
IF($AJ$151=SUM($AJ$31:AJ45),_xlfn.CONCAT(" y ",AL45)))))</f>
        <v/>
      </c>
      <c r="AL45" s="89" t="s">
        <v>5134</v>
      </c>
    </row>
    <row r="46" spans="1:38" ht="15" customHeight="1">
      <c r="A46" s="32"/>
      <c r="B46" s="27"/>
      <c r="C46" s="61" t="s">
        <v>5067</v>
      </c>
      <c r="D46" s="991"/>
      <c r="E46" s="884"/>
      <c r="F46" s="884"/>
      <c r="G46" s="884"/>
      <c r="H46" s="884"/>
      <c r="I46" s="884"/>
      <c r="J46" s="884"/>
      <c r="K46" s="884"/>
      <c r="L46" s="884"/>
      <c r="M46" s="884"/>
      <c r="N46" s="885"/>
      <c r="O46" s="992"/>
      <c r="P46" s="884"/>
      <c r="Q46" s="884"/>
      <c r="R46" s="885"/>
      <c r="S46" s="992"/>
      <c r="T46" s="884"/>
      <c r="U46" s="884"/>
      <c r="V46" s="885"/>
      <c r="W46" s="992"/>
      <c r="X46" s="884"/>
      <c r="Y46" s="884"/>
      <c r="Z46" s="885"/>
      <c r="AA46" s="992"/>
      <c r="AB46" s="884"/>
      <c r="AC46" s="884"/>
      <c r="AD46" s="885"/>
      <c r="AG46" s="283">
        <f t="shared" si="0"/>
        <v>0</v>
      </c>
      <c r="AH46" s="284">
        <f t="shared" si="1"/>
        <v>0</v>
      </c>
      <c r="AI46" s="290">
        <f t="shared" si="2"/>
        <v>0</v>
      </c>
      <c r="AJ46" s="293">
        <f t="shared" si="3"/>
        <v>0</v>
      </c>
      <c r="AK46" s="294" t="str">
        <f>IF(AJ46=0,"",
IF(SUM($AJ$31:AJ46)=1,AL46,
IF($AJ$151&gt;SUM($AJ$31:AJ46),_xlfn.CONCAT(", ",AL46),
IF($AJ$151=SUM($AJ$31:AJ46),_xlfn.CONCAT(" y ",AL46)))))</f>
        <v/>
      </c>
      <c r="AL46" s="89" t="s">
        <v>5135</v>
      </c>
    </row>
    <row r="47" spans="1:38" ht="15" customHeight="1">
      <c r="A47" s="32"/>
      <c r="B47" s="27"/>
      <c r="C47" s="61" t="s">
        <v>5068</v>
      </c>
      <c r="D47" s="991"/>
      <c r="E47" s="884"/>
      <c r="F47" s="884"/>
      <c r="G47" s="884"/>
      <c r="H47" s="884"/>
      <c r="I47" s="884"/>
      <c r="J47" s="884"/>
      <c r="K47" s="884"/>
      <c r="L47" s="884"/>
      <c r="M47" s="884"/>
      <c r="N47" s="885"/>
      <c r="O47" s="992"/>
      <c r="P47" s="884"/>
      <c r="Q47" s="884"/>
      <c r="R47" s="885"/>
      <c r="S47" s="992"/>
      <c r="T47" s="884"/>
      <c r="U47" s="884"/>
      <c r="V47" s="885"/>
      <c r="W47" s="992"/>
      <c r="X47" s="884"/>
      <c r="Y47" s="884"/>
      <c r="Z47" s="885"/>
      <c r="AA47" s="992"/>
      <c r="AB47" s="884"/>
      <c r="AC47" s="884"/>
      <c r="AD47" s="885"/>
      <c r="AG47" s="283">
        <f t="shared" si="0"/>
        <v>0</v>
      </c>
      <c r="AH47" s="284">
        <f t="shared" si="1"/>
        <v>0</v>
      </c>
      <c r="AI47" s="290">
        <f t="shared" si="2"/>
        <v>0</v>
      </c>
      <c r="AJ47" s="293">
        <f t="shared" si="3"/>
        <v>0</v>
      </c>
      <c r="AK47" s="294" t="str">
        <f>IF(AJ47=0,"",
IF(SUM($AJ$31:AJ47)=1,AL47,
IF($AJ$151&gt;SUM($AJ$31:AJ47),_xlfn.CONCAT(", ",AL47),
IF($AJ$151=SUM($AJ$31:AJ47),_xlfn.CONCAT(" y ",AL47)))))</f>
        <v/>
      </c>
      <c r="AL47" s="89" t="s">
        <v>5136</v>
      </c>
    </row>
    <row r="48" spans="1:38" ht="15" customHeight="1">
      <c r="A48" s="32"/>
      <c r="B48" s="27"/>
      <c r="C48" s="61" t="s">
        <v>5069</v>
      </c>
      <c r="D48" s="991"/>
      <c r="E48" s="884"/>
      <c r="F48" s="884"/>
      <c r="G48" s="884"/>
      <c r="H48" s="884"/>
      <c r="I48" s="884"/>
      <c r="J48" s="884"/>
      <c r="K48" s="884"/>
      <c r="L48" s="884"/>
      <c r="M48" s="884"/>
      <c r="N48" s="885"/>
      <c r="O48" s="992"/>
      <c r="P48" s="884"/>
      <c r="Q48" s="884"/>
      <c r="R48" s="885"/>
      <c r="S48" s="992"/>
      <c r="T48" s="884"/>
      <c r="U48" s="884"/>
      <c r="V48" s="885"/>
      <c r="W48" s="992"/>
      <c r="X48" s="884"/>
      <c r="Y48" s="884"/>
      <c r="Z48" s="885"/>
      <c r="AA48" s="992"/>
      <c r="AB48" s="884"/>
      <c r="AC48" s="884"/>
      <c r="AD48" s="885"/>
      <c r="AG48" s="283">
        <f t="shared" si="0"/>
        <v>0</v>
      </c>
      <c r="AH48" s="284">
        <f t="shared" si="1"/>
        <v>0</v>
      </c>
      <c r="AI48" s="290">
        <f t="shared" si="2"/>
        <v>0</v>
      </c>
      <c r="AJ48" s="293">
        <f t="shared" si="3"/>
        <v>0</v>
      </c>
      <c r="AK48" s="294" t="str">
        <f>IF(AJ48=0,"",
IF(SUM($AJ$31:AJ48)=1,AL48,
IF($AJ$151&gt;SUM($AJ$31:AJ48),_xlfn.CONCAT(", ",AL48),
IF($AJ$151=SUM($AJ$31:AJ48),_xlfn.CONCAT(" y ",AL48)))))</f>
        <v/>
      </c>
      <c r="AL48" s="89" t="s">
        <v>5137</v>
      </c>
    </row>
    <row r="49" spans="1:38" ht="15" customHeight="1">
      <c r="A49" s="32"/>
      <c r="B49" s="27"/>
      <c r="C49" s="61" t="s">
        <v>5070</v>
      </c>
      <c r="D49" s="991"/>
      <c r="E49" s="884"/>
      <c r="F49" s="884"/>
      <c r="G49" s="884"/>
      <c r="H49" s="884"/>
      <c r="I49" s="884"/>
      <c r="J49" s="884"/>
      <c r="K49" s="884"/>
      <c r="L49" s="884"/>
      <c r="M49" s="884"/>
      <c r="N49" s="885"/>
      <c r="O49" s="992"/>
      <c r="P49" s="884"/>
      <c r="Q49" s="884"/>
      <c r="R49" s="885"/>
      <c r="S49" s="992"/>
      <c r="T49" s="884"/>
      <c r="U49" s="884"/>
      <c r="V49" s="885"/>
      <c r="W49" s="992"/>
      <c r="X49" s="884"/>
      <c r="Y49" s="884"/>
      <c r="Z49" s="885"/>
      <c r="AA49" s="992"/>
      <c r="AB49" s="884"/>
      <c r="AC49" s="884"/>
      <c r="AD49" s="885"/>
      <c r="AG49" s="283">
        <f t="shared" si="0"/>
        <v>0</v>
      </c>
      <c r="AH49" s="284">
        <f t="shared" si="1"/>
        <v>0</v>
      </c>
      <c r="AI49" s="290">
        <f t="shared" si="2"/>
        <v>0</v>
      </c>
      <c r="AJ49" s="293">
        <f t="shared" si="3"/>
        <v>0</v>
      </c>
      <c r="AK49" s="294" t="str">
        <f>IF(AJ49=0,"",
IF(SUM($AJ$31:AJ49)=1,AL49,
IF($AJ$151&gt;SUM($AJ$31:AJ49),_xlfn.CONCAT(", ",AL49),
IF($AJ$151=SUM($AJ$31:AJ49),_xlfn.CONCAT(" y ",AL49)))))</f>
        <v/>
      </c>
      <c r="AL49" s="89" t="s">
        <v>5138</v>
      </c>
    </row>
    <row r="50" spans="1:38" ht="15" customHeight="1">
      <c r="A50" s="32"/>
      <c r="B50" s="27"/>
      <c r="C50" s="61" t="s">
        <v>5071</v>
      </c>
      <c r="D50" s="991"/>
      <c r="E50" s="884"/>
      <c r="F50" s="884"/>
      <c r="G50" s="884"/>
      <c r="H50" s="884"/>
      <c r="I50" s="884"/>
      <c r="J50" s="884"/>
      <c r="K50" s="884"/>
      <c r="L50" s="884"/>
      <c r="M50" s="884"/>
      <c r="N50" s="885"/>
      <c r="O50" s="992"/>
      <c r="P50" s="884"/>
      <c r="Q50" s="884"/>
      <c r="R50" s="885"/>
      <c r="S50" s="992"/>
      <c r="T50" s="884"/>
      <c r="U50" s="884"/>
      <c r="V50" s="885"/>
      <c r="W50" s="992"/>
      <c r="X50" s="884"/>
      <c r="Y50" s="884"/>
      <c r="Z50" s="885"/>
      <c r="AA50" s="992"/>
      <c r="AB50" s="884"/>
      <c r="AC50" s="884"/>
      <c r="AD50" s="885"/>
      <c r="AG50" s="283">
        <f t="shared" si="0"/>
        <v>0</v>
      </c>
      <c r="AH50" s="284">
        <f t="shared" si="1"/>
        <v>0</v>
      </c>
      <c r="AI50" s="290">
        <f t="shared" si="2"/>
        <v>0</v>
      </c>
      <c r="AJ50" s="293">
        <f t="shared" si="3"/>
        <v>0</v>
      </c>
      <c r="AK50" s="294" t="str">
        <f>IF(AJ50=0,"",
IF(SUM($AJ$31:AJ50)=1,AL50,
IF($AJ$151&gt;SUM($AJ$31:AJ50),_xlfn.CONCAT(", ",AL50),
IF($AJ$151=SUM($AJ$31:AJ50),_xlfn.CONCAT(" y ",AL50)))))</f>
        <v/>
      </c>
      <c r="AL50" s="89" t="s">
        <v>5139</v>
      </c>
    </row>
    <row r="51" spans="1:38" ht="15" customHeight="1">
      <c r="A51" s="32"/>
      <c r="B51" s="27"/>
      <c r="C51" s="61" t="s">
        <v>5072</v>
      </c>
      <c r="D51" s="991"/>
      <c r="E51" s="884"/>
      <c r="F51" s="884"/>
      <c r="G51" s="884"/>
      <c r="H51" s="884"/>
      <c r="I51" s="884"/>
      <c r="J51" s="884"/>
      <c r="K51" s="884"/>
      <c r="L51" s="884"/>
      <c r="M51" s="884"/>
      <c r="N51" s="885"/>
      <c r="O51" s="992"/>
      <c r="P51" s="884"/>
      <c r="Q51" s="884"/>
      <c r="R51" s="885"/>
      <c r="S51" s="992"/>
      <c r="T51" s="884"/>
      <c r="U51" s="884"/>
      <c r="V51" s="885"/>
      <c r="W51" s="992"/>
      <c r="X51" s="884"/>
      <c r="Y51" s="884"/>
      <c r="Z51" s="885"/>
      <c r="AA51" s="992"/>
      <c r="AB51" s="884"/>
      <c r="AC51" s="884"/>
      <c r="AD51" s="885"/>
      <c r="AG51" s="283">
        <f t="shared" si="0"/>
        <v>0</v>
      </c>
      <c r="AH51" s="284">
        <f t="shared" si="1"/>
        <v>0</v>
      </c>
      <c r="AI51" s="290">
        <f t="shared" si="2"/>
        <v>0</v>
      </c>
      <c r="AJ51" s="293">
        <f t="shared" si="3"/>
        <v>0</v>
      </c>
      <c r="AK51" s="294" t="str">
        <f>IF(AJ51=0,"",
IF(SUM($AJ$31:AJ51)=1,AL51,
IF($AJ$151&gt;SUM($AJ$31:AJ51),_xlfn.CONCAT(", ",AL51),
IF($AJ$151=SUM($AJ$31:AJ51),_xlfn.CONCAT(" y ",AL51)))))</f>
        <v/>
      </c>
      <c r="AL51" s="89" t="s">
        <v>5140</v>
      </c>
    </row>
    <row r="52" spans="1:38" ht="15" customHeight="1">
      <c r="A52" s="32"/>
      <c r="B52" s="27"/>
      <c r="C52" s="61" t="s">
        <v>5073</v>
      </c>
      <c r="D52" s="991"/>
      <c r="E52" s="884"/>
      <c r="F52" s="884"/>
      <c r="G52" s="884"/>
      <c r="H52" s="884"/>
      <c r="I52" s="884"/>
      <c r="J52" s="884"/>
      <c r="K52" s="884"/>
      <c r="L52" s="884"/>
      <c r="M52" s="884"/>
      <c r="N52" s="885"/>
      <c r="O52" s="992"/>
      <c r="P52" s="884"/>
      <c r="Q52" s="884"/>
      <c r="R52" s="885"/>
      <c r="S52" s="992"/>
      <c r="T52" s="884"/>
      <c r="U52" s="884"/>
      <c r="V52" s="885"/>
      <c r="W52" s="992"/>
      <c r="X52" s="884"/>
      <c r="Y52" s="884"/>
      <c r="Z52" s="885"/>
      <c r="AA52" s="992"/>
      <c r="AB52" s="884"/>
      <c r="AC52" s="884"/>
      <c r="AD52" s="885"/>
      <c r="AG52" s="283">
        <f t="shared" si="0"/>
        <v>0</v>
      </c>
      <c r="AH52" s="284">
        <f t="shared" si="1"/>
        <v>0</v>
      </c>
      <c r="AI52" s="290">
        <f t="shared" si="2"/>
        <v>0</v>
      </c>
      <c r="AJ52" s="293">
        <f t="shared" si="3"/>
        <v>0</v>
      </c>
      <c r="AK52" s="294" t="str">
        <f>IF(AJ52=0,"",
IF(SUM($AJ$31:AJ52)=1,AL52,
IF($AJ$151&gt;SUM($AJ$31:AJ52),_xlfn.CONCAT(", ",AL52),
IF($AJ$151=SUM($AJ$31:AJ52),_xlfn.CONCAT(" y ",AL52)))))</f>
        <v/>
      </c>
      <c r="AL52" s="89" t="s">
        <v>5141</v>
      </c>
    </row>
    <row r="53" spans="1:38" ht="15" customHeight="1">
      <c r="A53" s="32"/>
      <c r="B53" s="27"/>
      <c r="C53" s="61" t="s">
        <v>5074</v>
      </c>
      <c r="D53" s="991"/>
      <c r="E53" s="884"/>
      <c r="F53" s="884"/>
      <c r="G53" s="884"/>
      <c r="H53" s="884"/>
      <c r="I53" s="884"/>
      <c r="J53" s="884"/>
      <c r="K53" s="884"/>
      <c r="L53" s="884"/>
      <c r="M53" s="884"/>
      <c r="N53" s="885"/>
      <c r="O53" s="992"/>
      <c r="P53" s="884"/>
      <c r="Q53" s="884"/>
      <c r="R53" s="885"/>
      <c r="S53" s="992"/>
      <c r="T53" s="884"/>
      <c r="U53" s="884"/>
      <c r="V53" s="885"/>
      <c r="W53" s="992"/>
      <c r="X53" s="884"/>
      <c r="Y53" s="884"/>
      <c r="Z53" s="885"/>
      <c r="AA53" s="992"/>
      <c r="AB53" s="884"/>
      <c r="AC53" s="884"/>
      <c r="AD53" s="885"/>
      <c r="AG53" s="283">
        <f t="shared" si="0"/>
        <v>0</v>
      </c>
      <c r="AH53" s="284">
        <f t="shared" si="1"/>
        <v>0</v>
      </c>
      <c r="AI53" s="290">
        <f t="shared" si="2"/>
        <v>0</v>
      </c>
      <c r="AJ53" s="293">
        <f t="shared" si="3"/>
        <v>0</v>
      </c>
      <c r="AK53" s="294" t="str">
        <f>IF(AJ53=0,"",
IF(SUM($AJ$31:AJ53)=1,AL53,
IF($AJ$151&gt;SUM($AJ$31:AJ53),_xlfn.CONCAT(", ",AL53),
IF($AJ$151=SUM($AJ$31:AJ53),_xlfn.CONCAT(" y ",AL53)))))</f>
        <v/>
      </c>
      <c r="AL53" s="89" t="s">
        <v>5142</v>
      </c>
    </row>
    <row r="54" spans="1:38" ht="15" customHeight="1">
      <c r="A54" s="32"/>
      <c r="B54" s="27"/>
      <c r="C54" s="61" t="s">
        <v>5075</v>
      </c>
      <c r="D54" s="991"/>
      <c r="E54" s="884"/>
      <c r="F54" s="884"/>
      <c r="G54" s="884"/>
      <c r="H54" s="884"/>
      <c r="I54" s="884"/>
      <c r="J54" s="884"/>
      <c r="K54" s="884"/>
      <c r="L54" s="884"/>
      <c r="M54" s="884"/>
      <c r="N54" s="885"/>
      <c r="O54" s="992"/>
      <c r="P54" s="884"/>
      <c r="Q54" s="884"/>
      <c r="R54" s="885"/>
      <c r="S54" s="992"/>
      <c r="T54" s="884"/>
      <c r="U54" s="884"/>
      <c r="V54" s="885"/>
      <c r="W54" s="992"/>
      <c r="X54" s="884"/>
      <c r="Y54" s="884"/>
      <c r="Z54" s="885"/>
      <c r="AA54" s="992"/>
      <c r="AB54" s="884"/>
      <c r="AC54" s="884"/>
      <c r="AD54" s="885"/>
      <c r="AG54" s="283">
        <f t="shared" si="0"/>
        <v>0</v>
      </c>
      <c r="AH54" s="284">
        <f t="shared" si="1"/>
        <v>0</v>
      </c>
      <c r="AI54" s="290">
        <f t="shared" si="2"/>
        <v>0</v>
      </c>
      <c r="AJ54" s="293">
        <f t="shared" si="3"/>
        <v>0</v>
      </c>
      <c r="AK54" s="294" t="str">
        <f>IF(AJ54=0,"",
IF(SUM($AJ$31:AJ54)=1,AL54,
IF($AJ$151&gt;SUM($AJ$31:AJ54),_xlfn.CONCAT(", ",AL54),
IF($AJ$151=SUM($AJ$31:AJ54),_xlfn.CONCAT(" y ",AL54)))))</f>
        <v/>
      </c>
      <c r="AL54" s="89" t="s">
        <v>5143</v>
      </c>
    </row>
    <row r="55" spans="1:38" ht="15" customHeight="1">
      <c r="A55" s="32"/>
      <c r="B55" s="27"/>
      <c r="C55" s="61" t="s">
        <v>5076</v>
      </c>
      <c r="D55" s="991"/>
      <c r="E55" s="884"/>
      <c r="F55" s="884"/>
      <c r="G55" s="884"/>
      <c r="H55" s="884"/>
      <c r="I55" s="884"/>
      <c r="J55" s="884"/>
      <c r="K55" s="884"/>
      <c r="L55" s="884"/>
      <c r="M55" s="884"/>
      <c r="N55" s="885"/>
      <c r="O55" s="992"/>
      <c r="P55" s="884"/>
      <c r="Q55" s="884"/>
      <c r="R55" s="885"/>
      <c r="S55" s="992"/>
      <c r="T55" s="884"/>
      <c r="U55" s="884"/>
      <c r="V55" s="885"/>
      <c r="W55" s="992"/>
      <c r="X55" s="884"/>
      <c r="Y55" s="884"/>
      <c r="Z55" s="885"/>
      <c r="AA55" s="992"/>
      <c r="AB55" s="884"/>
      <c r="AC55" s="884"/>
      <c r="AD55" s="885"/>
      <c r="AG55" s="283">
        <f t="shared" si="0"/>
        <v>0</v>
      </c>
      <c r="AH55" s="284">
        <f t="shared" si="1"/>
        <v>0</v>
      </c>
      <c r="AI55" s="290">
        <f t="shared" si="2"/>
        <v>0</v>
      </c>
      <c r="AJ55" s="293">
        <f t="shared" si="3"/>
        <v>0</v>
      </c>
      <c r="AK55" s="294" t="str">
        <f>IF(AJ55=0,"",
IF(SUM($AJ$31:AJ55)=1,AL55,
IF($AJ$151&gt;SUM($AJ$31:AJ55),_xlfn.CONCAT(", ",AL55),
IF($AJ$151=SUM($AJ$31:AJ55),_xlfn.CONCAT(" y ",AL55)))))</f>
        <v/>
      </c>
      <c r="AL55" s="89" t="s">
        <v>5144</v>
      </c>
    </row>
    <row r="56" spans="1:38" ht="15" customHeight="1">
      <c r="A56" s="32"/>
      <c r="B56" s="27"/>
      <c r="C56" s="61" t="s">
        <v>5077</v>
      </c>
      <c r="D56" s="991"/>
      <c r="E56" s="884"/>
      <c r="F56" s="884"/>
      <c r="G56" s="884"/>
      <c r="H56" s="884"/>
      <c r="I56" s="884"/>
      <c r="J56" s="884"/>
      <c r="K56" s="884"/>
      <c r="L56" s="884"/>
      <c r="M56" s="884"/>
      <c r="N56" s="885"/>
      <c r="O56" s="992"/>
      <c r="P56" s="884"/>
      <c r="Q56" s="884"/>
      <c r="R56" s="885"/>
      <c r="S56" s="992"/>
      <c r="T56" s="884"/>
      <c r="U56" s="884"/>
      <c r="V56" s="885"/>
      <c r="W56" s="992"/>
      <c r="X56" s="884"/>
      <c r="Y56" s="884"/>
      <c r="Z56" s="885"/>
      <c r="AA56" s="992"/>
      <c r="AB56" s="884"/>
      <c r="AC56" s="884"/>
      <c r="AD56" s="885"/>
      <c r="AG56" s="283">
        <f t="shared" si="0"/>
        <v>0</v>
      </c>
      <c r="AH56" s="284">
        <f t="shared" si="1"/>
        <v>0</v>
      </c>
      <c r="AI56" s="290">
        <f t="shared" si="2"/>
        <v>0</v>
      </c>
      <c r="AJ56" s="293">
        <f t="shared" si="3"/>
        <v>0</v>
      </c>
      <c r="AK56" s="294" t="str">
        <f>IF(AJ56=0,"",
IF(SUM($AJ$31:AJ56)=1,AL56,
IF($AJ$151&gt;SUM($AJ$31:AJ56),_xlfn.CONCAT(", ",AL56),
IF($AJ$151=SUM($AJ$31:AJ56),_xlfn.CONCAT(" y ",AL56)))))</f>
        <v/>
      </c>
      <c r="AL56" s="89" t="s">
        <v>5145</v>
      </c>
    </row>
    <row r="57" spans="1:38" ht="15" customHeight="1">
      <c r="A57" s="32"/>
      <c r="B57" s="27"/>
      <c r="C57" s="61" t="s">
        <v>5078</v>
      </c>
      <c r="D57" s="991"/>
      <c r="E57" s="884"/>
      <c r="F57" s="884"/>
      <c r="G57" s="884"/>
      <c r="H57" s="884"/>
      <c r="I57" s="884"/>
      <c r="J57" s="884"/>
      <c r="K57" s="884"/>
      <c r="L57" s="884"/>
      <c r="M57" s="884"/>
      <c r="N57" s="885"/>
      <c r="O57" s="992"/>
      <c r="P57" s="884"/>
      <c r="Q57" s="884"/>
      <c r="R57" s="885"/>
      <c r="S57" s="992"/>
      <c r="T57" s="884"/>
      <c r="U57" s="884"/>
      <c r="V57" s="885"/>
      <c r="W57" s="992"/>
      <c r="X57" s="884"/>
      <c r="Y57" s="884"/>
      <c r="Z57" s="885"/>
      <c r="AA57" s="992"/>
      <c r="AB57" s="884"/>
      <c r="AC57" s="884"/>
      <c r="AD57" s="885"/>
      <c r="AG57" s="283">
        <f t="shared" si="0"/>
        <v>0</v>
      </c>
      <c r="AH57" s="284">
        <f t="shared" si="1"/>
        <v>0</v>
      </c>
      <c r="AI57" s="290">
        <f t="shared" si="2"/>
        <v>0</v>
      </c>
      <c r="AJ57" s="293">
        <f t="shared" si="3"/>
        <v>0</v>
      </c>
      <c r="AK57" s="294" t="str">
        <f>IF(AJ57=0,"",
IF(SUM($AJ$31:AJ57)=1,AL57,
IF($AJ$151&gt;SUM($AJ$31:AJ57),_xlfn.CONCAT(", ",AL57),
IF($AJ$151=SUM($AJ$31:AJ57),_xlfn.CONCAT(" y ",AL57)))))</f>
        <v/>
      </c>
      <c r="AL57" s="89" t="s">
        <v>5146</v>
      </c>
    </row>
    <row r="58" spans="1:38" ht="15" customHeight="1">
      <c r="A58" s="32"/>
      <c r="B58" s="27"/>
      <c r="C58" s="61" t="s">
        <v>5079</v>
      </c>
      <c r="D58" s="991"/>
      <c r="E58" s="884"/>
      <c r="F58" s="884"/>
      <c r="G58" s="884"/>
      <c r="H58" s="884"/>
      <c r="I58" s="884"/>
      <c r="J58" s="884"/>
      <c r="K58" s="884"/>
      <c r="L58" s="884"/>
      <c r="M58" s="884"/>
      <c r="N58" s="885"/>
      <c r="O58" s="992"/>
      <c r="P58" s="884"/>
      <c r="Q58" s="884"/>
      <c r="R58" s="885"/>
      <c r="S58" s="992"/>
      <c r="T58" s="884"/>
      <c r="U58" s="884"/>
      <c r="V58" s="885"/>
      <c r="W58" s="992"/>
      <c r="X58" s="884"/>
      <c r="Y58" s="884"/>
      <c r="Z58" s="885"/>
      <c r="AA58" s="992"/>
      <c r="AB58" s="884"/>
      <c r="AC58" s="884"/>
      <c r="AD58" s="885"/>
      <c r="AG58" s="283">
        <f t="shared" si="0"/>
        <v>0</v>
      </c>
      <c r="AH58" s="284">
        <f t="shared" si="1"/>
        <v>0</v>
      </c>
      <c r="AI58" s="290">
        <f t="shared" si="2"/>
        <v>0</v>
      </c>
      <c r="AJ58" s="293">
        <f t="shared" si="3"/>
        <v>0</v>
      </c>
      <c r="AK58" s="294" t="str">
        <f>IF(AJ58=0,"",
IF(SUM($AJ$31:AJ58)=1,AL58,
IF($AJ$151&gt;SUM($AJ$31:AJ58),_xlfn.CONCAT(", ",AL58),
IF($AJ$151=SUM($AJ$31:AJ58),_xlfn.CONCAT(" y ",AL58)))))</f>
        <v/>
      </c>
      <c r="AL58" s="89" t="s">
        <v>5147</v>
      </c>
    </row>
    <row r="59" spans="1:38" ht="15" customHeight="1">
      <c r="A59" s="32"/>
      <c r="B59" s="27"/>
      <c r="C59" s="61" t="s">
        <v>5080</v>
      </c>
      <c r="D59" s="991"/>
      <c r="E59" s="884"/>
      <c r="F59" s="884"/>
      <c r="G59" s="884"/>
      <c r="H59" s="884"/>
      <c r="I59" s="884"/>
      <c r="J59" s="884"/>
      <c r="K59" s="884"/>
      <c r="L59" s="884"/>
      <c r="M59" s="884"/>
      <c r="N59" s="885"/>
      <c r="O59" s="992"/>
      <c r="P59" s="884"/>
      <c r="Q59" s="884"/>
      <c r="R59" s="885"/>
      <c r="S59" s="992"/>
      <c r="T59" s="884"/>
      <c r="U59" s="884"/>
      <c r="V59" s="885"/>
      <c r="W59" s="992"/>
      <c r="X59" s="884"/>
      <c r="Y59" s="884"/>
      <c r="Z59" s="885"/>
      <c r="AA59" s="992"/>
      <c r="AB59" s="884"/>
      <c r="AC59" s="884"/>
      <c r="AD59" s="885"/>
      <c r="AG59" s="283">
        <f t="shared" si="0"/>
        <v>0</v>
      </c>
      <c r="AH59" s="284">
        <f t="shared" si="1"/>
        <v>0</v>
      </c>
      <c r="AI59" s="290">
        <f t="shared" si="2"/>
        <v>0</v>
      </c>
      <c r="AJ59" s="293">
        <f t="shared" si="3"/>
        <v>0</v>
      </c>
      <c r="AK59" s="294" t="str">
        <f>IF(AJ59=0,"",
IF(SUM($AJ$31:AJ59)=1,AL59,
IF($AJ$151&gt;SUM($AJ$31:AJ59),_xlfn.CONCAT(", ",AL59),
IF($AJ$151=SUM($AJ$31:AJ59),_xlfn.CONCAT(" y ",AL59)))))</f>
        <v/>
      </c>
      <c r="AL59" s="89" t="s">
        <v>5148</v>
      </c>
    </row>
    <row r="60" spans="1:38" ht="15" customHeight="1">
      <c r="A60" s="32"/>
      <c r="B60" s="27"/>
      <c r="C60" s="61" t="s">
        <v>5081</v>
      </c>
      <c r="D60" s="991"/>
      <c r="E60" s="884"/>
      <c r="F60" s="884"/>
      <c r="G60" s="884"/>
      <c r="H60" s="884"/>
      <c r="I60" s="884"/>
      <c r="J60" s="884"/>
      <c r="K60" s="884"/>
      <c r="L60" s="884"/>
      <c r="M60" s="884"/>
      <c r="N60" s="885"/>
      <c r="O60" s="992"/>
      <c r="P60" s="884"/>
      <c r="Q60" s="884"/>
      <c r="R60" s="885"/>
      <c r="S60" s="992"/>
      <c r="T60" s="884"/>
      <c r="U60" s="884"/>
      <c r="V60" s="885"/>
      <c r="W60" s="992"/>
      <c r="X60" s="884"/>
      <c r="Y60" s="884"/>
      <c r="Z60" s="885"/>
      <c r="AA60" s="992"/>
      <c r="AB60" s="884"/>
      <c r="AC60" s="884"/>
      <c r="AD60" s="885"/>
      <c r="AG60" s="283">
        <f t="shared" si="0"/>
        <v>0</v>
      </c>
      <c r="AH60" s="284">
        <f t="shared" si="1"/>
        <v>0</v>
      </c>
      <c r="AI60" s="290">
        <f t="shared" si="2"/>
        <v>0</v>
      </c>
      <c r="AJ60" s="293">
        <f t="shared" si="3"/>
        <v>0</v>
      </c>
      <c r="AK60" s="294" t="str">
        <f>IF(AJ60=0,"",
IF(SUM($AJ$31:AJ60)=1,AL60,
IF($AJ$151&gt;SUM($AJ$31:AJ60),_xlfn.CONCAT(", ",AL60),
IF($AJ$151=SUM($AJ$31:AJ60),_xlfn.CONCAT(" y ",AL60)))))</f>
        <v/>
      </c>
      <c r="AL60" s="89" t="s">
        <v>5149</v>
      </c>
    </row>
    <row r="61" spans="1:38" ht="15" customHeight="1">
      <c r="A61" s="32"/>
      <c r="B61" s="27"/>
      <c r="C61" s="61" t="s">
        <v>5082</v>
      </c>
      <c r="D61" s="991"/>
      <c r="E61" s="884"/>
      <c r="F61" s="884"/>
      <c r="G61" s="884"/>
      <c r="H61" s="884"/>
      <c r="I61" s="884"/>
      <c r="J61" s="884"/>
      <c r="K61" s="884"/>
      <c r="L61" s="884"/>
      <c r="M61" s="884"/>
      <c r="N61" s="885"/>
      <c r="O61" s="992"/>
      <c r="P61" s="884"/>
      <c r="Q61" s="884"/>
      <c r="R61" s="885"/>
      <c r="S61" s="992"/>
      <c r="T61" s="884"/>
      <c r="U61" s="884"/>
      <c r="V61" s="885"/>
      <c r="W61" s="992"/>
      <c r="X61" s="884"/>
      <c r="Y61" s="884"/>
      <c r="Z61" s="885"/>
      <c r="AA61" s="992"/>
      <c r="AB61" s="884"/>
      <c r="AC61" s="884"/>
      <c r="AD61" s="885"/>
      <c r="AG61" s="283">
        <f t="shared" si="0"/>
        <v>0</v>
      </c>
      <c r="AH61" s="284">
        <f t="shared" si="1"/>
        <v>0</v>
      </c>
      <c r="AI61" s="290">
        <f t="shared" si="2"/>
        <v>0</v>
      </c>
      <c r="AJ61" s="293">
        <f t="shared" si="3"/>
        <v>0</v>
      </c>
      <c r="AK61" s="294" t="str">
        <f>IF(AJ61=0,"",
IF(SUM($AJ$31:AJ61)=1,AL61,
IF($AJ$151&gt;SUM($AJ$31:AJ61),_xlfn.CONCAT(", ",AL61),
IF($AJ$151=SUM($AJ$31:AJ61),_xlfn.CONCAT(" y ",AL61)))))</f>
        <v/>
      </c>
      <c r="AL61" s="89" t="s">
        <v>5150</v>
      </c>
    </row>
    <row r="62" spans="1:38" ht="15" customHeight="1">
      <c r="A62" s="32"/>
      <c r="B62" s="27"/>
      <c r="C62" s="61" t="s">
        <v>5083</v>
      </c>
      <c r="D62" s="991"/>
      <c r="E62" s="884"/>
      <c r="F62" s="884"/>
      <c r="G62" s="884"/>
      <c r="H62" s="884"/>
      <c r="I62" s="884"/>
      <c r="J62" s="884"/>
      <c r="K62" s="884"/>
      <c r="L62" s="884"/>
      <c r="M62" s="884"/>
      <c r="N62" s="885"/>
      <c r="O62" s="992"/>
      <c r="P62" s="884"/>
      <c r="Q62" s="884"/>
      <c r="R62" s="885"/>
      <c r="S62" s="992"/>
      <c r="T62" s="884"/>
      <c r="U62" s="884"/>
      <c r="V62" s="885"/>
      <c r="W62" s="992"/>
      <c r="X62" s="884"/>
      <c r="Y62" s="884"/>
      <c r="Z62" s="885"/>
      <c r="AA62" s="992"/>
      <c r="AB62" s="884"/>
      <c r="AC62" s="884"/>
      <c r="AD62" s="885"/>
      <c r="AG62" s="283">
        <f t="shared" si="0"/>
        <v>0</v>
      </c>
      <c r="AH62" s="284">
        <f t="shared" si="1"/>
        <v>0</v>
      </c>
      <c r="AI62" s="290">
        <f t="shared" si="2"/>
        <v>0</v>
      </c>
      <c r="AJ62" s="293">
        <f t="shared" si="3"/>
        <v>0</v>
      </c>
      <c r="AK62" s="294" t="str">
        <f>IF(AJ62=0,"",
IF(SUM($AJ$31:AJ62)=1,AL62,
IF($AJ$151&gt;SUM($AJ$31:AJ62),_xlfn.CONCAT(", ",AL62),
IF($AJ$151=SUM($AJ$31:AJ62),_xlfn.CONCAT(" y ",AL62)))))</f>
        <v/>
      </c>
      <c r="AL62" s="89" t="s">
        <v>5151</v>
      </c>
    </row>
    <row r="63" spans="1:38" ht="15" customHeight="1">
      <c r="A63" s="32"/>
      <c r="B63" s="27"/>
      <c r="C63" s="61" t="s">
        <v>5084</v>
      </c>
      <c r="D63" s="991"/>
      <c r="E63" s="884"/>
      <c r="F63" s="884"/>
      <c r="G63" s="884"/>
      <c r="H63" s="884"/>
      <c r="I63" s="884"/>
      <c r="J63" s="884"/>
      <c r="K63" s="884"/>
      <c r="L63" s="884"/>
      <c r="M63" s="884"/>
      <c r="N63" s="885"/>
      <c r="O63" s="992"/>
      <c r="P63" s="884"/>
      <c r="Q63" s="884"/>
      <c r="R63" s="885"/>
      <c r="S63" s="992"/>
      <c r="T63" s="884"/>
      <c r="U63" s="884"/>
      <c r="V63" s="885"/>
      <c r="W63" s="992"/>
      <c r="X63" s="884"/>
      <c r="Y63" s="884"/>
      <c r="Z63" s="885"/>
      <c r="AA63" s="992"/>
      <c r="AB63" s="884"/>
      <c r="AC63" s="884"/>
      <c r="AD63" s="885"/>
      <c r="AG63" s="283">
        <f t="shared" si="0"/>
        <v>0</v>
      </c>
      <c r="AH63" s="284">
        <f t="shared" si="1"/>
        <v>0</v>
      </c>
      <c r="AI63" s="290">
        <f t="shared" si="2"/>
        <v>0</v>
      </c>
      <c r="AJ63" s="293">
        <f t="shared" si="3"/>
        <v>0</v>
      </c>
      <c r="AK63" s="294" t="str">
        <f>IF(AJ63=0,"",
IF(SUM($AJ$31:AJ63)=1,AL63,
IF($AJ$151&gt;SUM($AJ$31:AJ63),_xlfn.CONCAT(", ",AL63),
IF($AJ$151=SUM($AJ$31:AJ63),_xlfn.CONCAT(" y ",AL63)))))</f>
        <v/>
      </c>
      <c r="AL63" s="89" t="s">
        <v>5152</v>
      </c>
    </row>
    <row r="64" spans="1:38" ht="15" customHeight="1">
      <c r="A64" s="32"/>
      <c r="B64" s="27"/>
      <c r="C64" s="61" t="s">
        <v>5085</v>
      </c>
      <c r="D64" s="991"/>
      <c r="E64" s="884"/>
      <c r="F64" s="884"/>
      <c r="G64" s="884"/>
      <c r="H64" s="884"/>
      <c r="I64" s="884"/>
      <c r="J64" s="884"/>
      <c r="K64" s="884"/>
      <c r="L64" s="884"/>
      <c r="M64" s="884"/>
      <c r="N64" s="885"/>
      <c r="O64" s="992"/>
      <c r="P64" s="884"/>
      <c r="Q64" s="884"/>
      <c r="R64" s="885"/>
      <c r="S64" s="992"/>
      <c r="T64" s="884"/>
      <c r="U64" s="884"/>
      <c r="V64" s="885"/>
      <c r="W64" s="992"/>
      <c r="X64" s="884"/>
      <c r="Y64" s="884"/>
      <c r="Z64" s="885"/>
      <c r="AA64" s="992"/>
      <c r="AB64" s="884"/>
      <c r="AC64" s="884"/>
      <c r="AD64" s="885"/>
      <c r="AG64" s="283">
        <f t="shared" si="0"/>
        <v>0</v>
      </c>
      <c r="AH64" s="284">
        <f t="shared" si="1"/>
        <v>0</v>
      </c>
      <c r="AI64" s="290">
        <f t="shared" si="2"/>
        <v>0</v>
      </c>
      <c r="AJ64" s="293">
        <f t="shared" si="3"/>
        <v>0</v>
      </c>
      <c r="AK64" s="294" t="str">
        <f>IF(AJ64=0,"",
IF(SUM($AJ$31:AJ64)=1,AL64,
IF($AJ$151&gt;SUM($AJ$31:AJ64),_xlfn.CONCAT(", ",AL64),
IF($AJ$151=SUM($AJ$31:AJ64),_xlfn.CONCAT(" y ",AL64)))))</f>
        <v/>
      </c>
      <c r="AL64" s="89" t="s">
        <v>5153</v>
      </c>
    </row>
    <row r="65" spans="1:38" ht="15" customHeight="1">
      <c r="A65" s="32"/>
      <c r="B65" s="27"/>
      <c r="C65" s="61" t="s">
        <v>5086</v>
      </c>
      <c r="D65" s="991"/>
      <c r="E65" s="884"/>
      <c r="F65" s="884"/>
      <c r="G65" s="884"/>
      <c r="H65" s="884"/>
      <c r="I65" s="884"/>
      <c r="J65" s="884"/>
      <c r="K65" s="884"/>
      <c r="L65" s="884"/>
      <c r="M65" s="884"/>
      <c r="N65" s="885"/>
      <c r="O65" s="992"/>
      <c r="P65" s="884"/>
      <c r="Q65" s="884"/>
      <c r="R65" s="885"/>
      <c r="S65" s="992"/>
      <c r="T65" s="884"/>
      <c r="U65" s="884"/>
      <c r="V65" s="885"/>
      <c r="W65" s="992"/>
      <c r="X65" s="884"/>
      <c r="Y65" s="884"/>
      <c r="Z65" s="885"/>
      <c r="AA65" s="992"/>
      <c r="AB65" s="884"/>
      <c r="AC65" s="884"/>
      <c r="AD65" s="885"/>
      <c r="AG65" s="283">
        <f t="shared" si="0"/>
        <v>0</v>
      </c>
      <c r="AH65" s="284">
        <f t="shared" si="1"/>
        <v>0</v>
      </c>
      <c r="AI65" s="290">
        <f t="shared" si="2"/>
        <v>0</v>
      </c>
      <c r="AJ65" s="293">
        <f t="shared" si="3"/>
        <v>0</v>
      </c>
      <c r="AK65" s="294" t="str">
        <f>IF(AJ65=0,"",
IF(SUM($AJ$31:AJ65)=1,AL65,
IF($AJ$151&gt;SUM($AJ$31:AJ65),_xlfn.CONCAT(", ",AL65),
IF($AJ$151=SUM($AJ$31:AJ65),_xlfn.CONCAT(" y ",AL65)))))</f>
        <v/>
      </c>
      <c r="AL65" s="89" t="s">
        <v>5154</v>
      </c>
    </row>
    <row r="66" spans="1:38" ht="15" customHeight="1">
      <c r="A66" s="32"/>
      <c r="B66" s="27"/>
      <c r="C66" s="61" t="s">
        <v>5155</v>
      </c>
      <c r="D66" s="991"/>
      <c r="E66" s="884"/>
      <c r="F66" s="884"/>
      <c r="G66" s="884"/>
      <c r="H66" s="884"/>
      <c r="I66" s="884"/>
      <c r="J66" s="884"/>
      <c r="K66" s="884"/>
      <c r="L66" s="884"/>
      <c r="M66" s="884"/>
      <c r="N66" s="885"/>
      <c r="O66" s="992"/>
      <c r="P66" s="884"/>
      <c r="Q66" s="884"/>
      <c r="R66" s="885"/>
      <c r="S66" s="992"/>
      <c r="T66" s="884"/>
      <c r="U66" s="884"/>
      <c r="V66" s="885"/>
      <c r="W66" s="992"/>
      <c r="X66" s="884"/>
      <c r="Y66" s="884"/>
      <c r="Z66" s="885"/>
      <c r="AA66" s="992"/>
      <c r="AB66" s="884"/>
      <c r="AC66" s="884"/>
      <c r="AD66" s="885"/>
      <c r="AG66" s="283">
        <f t="shared" si="0"/>
        <v>0</v>
      </c>
      <c r="AH66" s="284">
        <f t="shared" si="1"/>
        <v>0</v>
      </c>
      <c r="AI66" s="290">
        <f t="shared" si="2"/>
        <v>0</v>
      </c>
      <c r="AJ66" s="293">
        <f t="shared" si="3"/>
        <v>0</v>
      </c>
      <c r="AK66" s="294" t="str">
        <f>IF(AJ66=0,"",
IF(SUM($AJ$31:AJ66)=1,AL66,
IF($AJ$151&gt;SUM($AJ$31:AJ66),_xlfn.CONCAT(", ",AL66),
IF($AJ$151=SUM($AJ$31:AJ66),_xlfn.CONCAT(" y ",AL66)))))</f>
        <v/>
      </c>
      <c r="AL66" s="89" t="s">
        <v>5156</v>
      </c>
    </row>
    <row r="67" spans="1:38" ht="15" customHeight="1">
      <c r="A67" s="32"/>
      <c r="B67" s="27"/>
      <c r="C67" s="61" t="s">
        <v>5157</v>
      </c>
      <c r="D67" s="991"/>
      <c r="E67" s="884"/>
      <c r="F67" s="884"/>
      <c r="G67" s="884"/>
      <c r="H67" s="884"/>
      <c r="I67" s="884"/>
      <c r="J67" s="884"/>
      <c r="K67" s="884"/>
      <c r="L67" s="884"/>
      <c r="M67" s="884"/>
      <c r="N67" s="885"/>
      <c r="O67" s="992"/>
      <c r="P67" s="884"/>
      <c r="Q67" s="884"/>
      <c r="R67" s="885"/>
      <c r="S67" s="992"/>
      <c r="T67" s="884"/>
      <c r="U67" s="884"/>
      <c r="V67" s="885"/>
      <c r="W67" s="992"/>
      <c r="X67" s="884"/>
      <c r="Y67" s="884"/>
      <c r="Z67" s="885"/>
      <c r="AA67" s="992"/>
      <c r="AB67" s="884"/>
      <c r="AC67" s="884"/>
      <c r="AD67" s="885"/>
      <c r="AG67" s="283">
        <f t="shared" si="0"/>
        <v>0</v>
      </c>
      <c r="AH67" s="284">
        <f t="shared" si="1"/>
        <v>0</v>
      </c>
      <c r="AI67" s="290">
        <f t="shared" si="2"/>
        <v>0</v>
      </c>
      <c r="AJ67" s="293">
        <f t="shared" si="3"/>
        <v>0</v>
      </c>
      <c r="AK67" s="294" t="str">
        <f>IF(AJ67=0,"",
IF(SUM($AJ$31:AJ67)=1,AL67,
IF($AJ$151&gt;SUM($AJ$31:AJ67),_xlfn.CONCAT(", ",AL67),
IF($AJ$151=SUM($AJ$31:AJ67),_xlfn.CONCAT(" y ",AL67)))))</f>
        <v/>
      </c>
      <c r="AL67" s="89" t="s">
        <v>5158</v>
      </c>
    </row>
    <row r="68" spans="1:38" ht="15" customHeight="1">
      <c r="A68" s="32"/>
      <c r="B68" s="27"/>
      <c r="C68" s="61" t="s">
        <v>5159</v>
      </c>
      <c r="D68" s="991"/>
      <c r="E68" s="884"/>
      <c r="F68" s="884"/>
      <c r="G68" s="884"/>
      <c r="H68" s="884"/>
      <c r="I68" s="884"/>
      <c r="J68" s="884"/>
      <c r="K68" s="884"/>
      <c r="L68" s="884"/>
      <c r="M68" s="884"/>
      <c r="N68" s="885"/>
      <c r="O68" s="992"/>
      <c r="P68" s="884"/>
      <c r="Q68" s="884"/>
      <c r="R68" s="885"/>
      <c r="S68" s="992"/>
      <c r="T68" s="884"/>
      <c r="U68" s="884"/>
      <c r="V68" s="885"/>
      <c r="W68" s="992"/>
      <c r="X68" s="884"/>
      <c r="Y68" s="884"/>
      <c r="Z68" s="885"/>
      <c r="AA68" s="992"/>
      <c r="AB68" s="884"/>
      <c r="AC68" s="884"/>
      <c r="AD68" s="885"/>
      <c r="AG68" s="283">
        <f t="shared" si="0"/>
        <v>0</v>
      </c>
      <c r="AH68" s="284">
        <f t="shared" si="1"/>
        <v>0</v>
      </c>
      <c r="AI68" s="290">
        <f t="shared" si="2"/>
        <v>0</v>
      </c>
      <c r="AJ68" s="293">
        <f t="shared" si="3"/>
        <v>0</v>
      </c>
      <c r="AK68" s="294" t="str">
        <f>IF(AJ68=0,"",
IF(SUM($AJ$31:AJ68)=1,AL68,
IF($AJ$151&gt;SUM($AJ$31:AJ68),_xlfn.CONCAT(", ",AL68),
IF($AJ$151=SUM($AJ$31:AJ68),_xlfn.CONCAT(" y ",AL68)))))</f>
        <v/>
      </c>
      <c r="AL68" s="89" t="s">
        <v>5160</v>
      </c>
    </row>
    <row r="69" spans="1:38" ht="15" customHeight="1">
      <c r="A69" s="32"/>
      <c r="B69" s="27"/>
      <c r="C69" s="61" t="s">
        <v>5161</v>
      </c>
      <c r="D69" s="991"/>
      <c r="E69" s="884"/>
      <c r="F69" s="884"/>
      <c r="G69" s="884"/>
      <c r="H69" s="884"/>
      <c r="I69" s="884"/>
      <c r="J69" s="884"/>
      <c r="K69" s="884"/>
      <c r="L69" s="884"/>
      <c r="M69" s="884"/>
      <c r="N69" s="885"/>
      <c r="O69" s="992"/>
      <c r="P69" s="884"/>
      <c r="Q69" s="884"/>
      <c r="R69" s="885"/>
      <c r="S69" s="992"/>
      <c r="T69" s="884"/>
      <c r="U69" s="884"/>
      <c r="V69" s="885"/>
      <c r="W69" s="992"/>
      <c r="X69" s="884"/>
      <c r="Y69" s="884"/>
      <c r="Z69" s="885"/>
      <c r="AA69" s="992"/>
      <c r="AB69" s="884"/>
      <c r="AC69" s="884"/>
      <c r="AD69" s="885"/>
      <c r="AG69" s="283">
        <f t="shared" si="0"/>
        <v>0</v>
      </c>
      <c r="AH69" s="284">
        <f t="shared" si="1"/>
        <v>0</v>
      </c>
      <c r="AI69" s="290">
        <f t="shared" si="2"/>
        <v>0</v>
      </c>
      <c r="AJ69" s="293">
        <f t="shared" si="3"/>
        <v>0</v>
      </c>
      <c r="AK69" s="294" t="str">
        <f>IF(AJ69=0,"",
IF(SUM($AJ$31:AJ69)=1,AL69,
IF($AJ$151&gt;SUM($AJ$31:AJ69),_xlfn.CONCAT(", ",AL69),
IF($AJ$151=SUM($AJ$31:AJ69),_xlfn.CONCAT(" y ",AL69)))))</f>
        <v/>
      </c>
      <c r="AL69" s="89" t="s">
        <v>5162</v>
      </c>
    </row>
    <row r="70" spans="1:38" ht="15" customHeight="1">
      <c r="A70" s="32"/>
      <c r="B70" s="27"/>
      <c r="C70" s="61" t="s">
        <v>5163</v>
      </c>
      <c r="D70" s="991"/>
      <c r="E70" s="884"/>
      <c r="F70" s="884"/>
      <c r="G70" s="884"/>
      <c r="H70" s="884"/>
      <c r="I70" s="884"/>
      <c r="J70" s="884"/>
      <c r="K70" s="884"/>
      <c r="L70" s="884"/>
      <c r="M70" s="884"/>
      <c r="N70" s="885"/>
      <c r="O70" s="992"/>
      <c r="P70" s="884"/>
      <c r="Q70" s="884"/>
      <c r="R70" s="885"/>
      <c r="S70" s="992"/>
      <c r="T70" s="884"/>
      <c r="U70" s="884"/>
      <c r="V70" s="885"/>
      <c r="W70" s="992"/>
      <c r="X70" s="884"/>
      <c r="Y70" s="884"/>
      <c r="Z70" s="885"/>
      <c r="AA70" s="992"/>
      <c r="AB70" s="884"/>
      <c r="AC70" s="884"/>
      <c r="AD70" s="885"/>
      <c r="AG70" s="283">
        <f t="shared" si="0"/>
        <v>0</v>
      </c>
      <c r="AH70" s="284">
        <f t="shared" si="1"/>
        <v>0</v>
      </c>
      <c r="AI70" s="290">
        <f t="shared" si="2"/>
        <v>0</v>
      </c>
      <c r="AJ70" s="293">
        <f t="shared" si="3"/>
        <v>0</v>
      </c>
      <c r="AK70" s="294" t="str">
        <f>IF(AJ70=0,"",
IF(SUM($AJ$31:AJ70)=1,AL70,
IF($AJ$151&gt;SUM($AJ$31:AJ70),_xlfn.CONCAT(", ",AL70),
IF($AJ$151=SUM($AJ$31:AJ70),_xlfn.CONCAT(" y ",AL70)))))</f>
        <v/>
      </c>
      <c r="AL70" s="89" t="s">
        <v>5164</v>
      </c>
    </row>
    <row r="71" spans="1:38" ht="15" customHeight="1">
      <c r="A71" s="32"/>
      <c r="B71" s="27"/>
      <c r="C71" s="61" t="s">
        <v>5165</v>
      </c>
      <c r="D71" s="991"/>
      <c r="E71" s="884"/>
      <c r="F71" s="884"/>
      <c r="G71" s="884"/>
      <c r="H71" s="884"/>
      <c r="I71" s="884"/>
      <c r="J71" s="884"/>
      <c r="K71" s="884"/>
      <c r="L71" s="884"/>
      <c r="M71" s="884"/>
      <c r="N71" s="885"/>
      <c r="O71" s="992"/>
      <c r="P71" s="884"/>
      <c r="Q71" s="884"/>
      <c r="R71" s="885"/>
      <c r="S71" s="992"/>
      <c r="T71" s="884"/>
      <c r="U71" s="884"/>
      <c r="V71" s="885"/>
      <c r="W71" s="992"/>
      <c r="X71" s="884"/>
      <c r="Y71" s="884"/>
      <c r="Z71" s="885"/>
      <c r="AA71" s="992"/>
      <c r="AB71" s="884"/>
      <c r="AC71" s="884"/>
      <c r="AD71" s="885"/>
      <c r="AG71" s="283">
        <f t="shared" si="0"/>
        <v>0</v>
      </c>
      <c r="AH71" s="284">
        <f t="shared" si="1"/>
        <v>0</v>
      </c>
      <c r="AI71" s="290">
        <f t="shared" si="2"/>
        <v>0</v>
      </c>
      <c r="AJ71" s="293">
        <f t="shared" si="3"/>
        <v>0</v>
      </c>
      <c r="AK71" s="294" t="str">
        <f>IF(AJ71=0,"",
IF(SUM($AJ$31:AJ71)=1,AL71,
IF($AJ$151&gt;SUM($AJ$31:AJ71),_xlfn.CONCAT(", ",AL71),
IF($AJ$151=SUM($AJ$31:AJ71),_xlfn.CONCAT(" y ",AL71)))))</f>
        <v/>
      </c>
      <c r="AL71" s="89" t="s">
        <v>5166</v>
      </c>
    </row>
    <row r="72" spans="1:38" ht="15" customHeight="1">
      <c r="A72" s="32"/>
      <c r="B72" s="27"/>
      <c r="C72" s="61" t="s">
        <v>5167</v>
      </c>
      <c r="D72" s="991"/>
      <c r="E72" s="884"/>
      <c r="F72" s="884"/>
      <c r="G72" s="884"/>
      <c r="H72" s="884"/>
      <c r="I72" s="884"/>
      <c r="J72" s="884"/>
      <c r="K72" s="884"/>
      <c r="L72" s="884"/>
      <c r="M72" s="884"/>
      <c r="N72" s="885"/>
      <c r="O72" s="992"/>
      <c r="P72" s="884"/>
      <c r="Q72" s="884"/>
      <c r="R72" s="885"/>
      <c r="S72" s="992"/>
      <c r="T72" s="884"/>
      <c r="U72" s="884"/>
      <c r="V72" s="885"/>
      <c r="W72" s="992"/>
      <c r="X72" s="884"/>
      <c r="Y72" s="884"/>
      <c r="Z72" s="885"/>
      <c r="AA72" s="992"/>
      <c r="AB72" s="884"/>
      <c r="AC72" s="884"/>
      <c r="AD72" s="885"/>
      <c r="AG72" s="283">
        <f t="shared" si="0"/>
        <v>0</v>
      </c>
      <c r="AH72" s="284">
        <f t="shared" si="1"/>
        <v>0</v>
      </c>
      <c r="AI72" s="290">
        <f t="shared" si="2"/>
        <v>0</v>
      </c>
      <c r="AJ72" s="293">
        <f t="shared" si="3"/>
        <v>0</v>
      </c>
      <c r="AK72" s="294" t="str">
        <f>IF(AJ72=0,"",
IF(SUM($AJ$31:AJ72)=1,AL72,
IF($AJ$151&gt;SUM($AJ$31:AJ72),_xlfn.CONCAT(", ",AL72),
IF($AJ$151=SUM($AJ$31:AJ72),_xlfn.CONCAT(" y ",AL72)))))</f>
        <v/>
      </c>
      <c r="AL72" s="89" t="s">
        <v>5168</v>
      </c>
    </row>
    <row r="73" spans="1:38" ht="15" customHeight="1">
      <c r="A73" s="32"/>
      <c r="B73" s="27"/>
      <c r="C73" s="61" t="s">
        <v>5169</v>
      </c>
      <c r="D73" s="991"/>
      <c r="E73" s="884"/>
      <c r="F73" s="884"/>
      <c r="G73" s="884"/>
      <c r="H73" s="884"/>
      <c r="I73" s="884"/>
      <c r="J73" s="884"/>
      <c r="K73" s="884"/>
      <c r="L73" s="884"/>
      <c r="M73" s="884"/>
      <c r="N73" s="885"/>
      <c r="O73" s="992"/>
      <c r="P73" s="884"/>
      <c r="Q73" s="884"/>
      <c r="R73" s="885"/>
      <c r="S73" s="992"/>
      <c r="T73" s="884"/>
      <c r="U73" s="884"/>
      <c r="V73" s="885"/>
      <c r="W73" s="992"/>
      <c r="X73" s="884"/>
      <c r="Y73" s="884"/>
      <c r="Z73" s="885"/>
      <c r="AA73" s="992"/>
      <c r="AB73" s="884"/>
      <c r="AC73" s="884"/>
      <c r="AD73" s="885"/>
      <c r="AG73" s="283">
        <f t="shared" si="0"/>
        <v>0</v>
      </c>
      <c r="AH73" s="284">
        <f t="shared" si="1"/>
        <v>0</v>
      </c>
      <c r="AI73" s="290">
        <f t="shared" si="2"/>
        <v>0</v>
      </c>
      <c r="AJ73" s="293">
        <f t="shared" si="3"/>
        <v>0</v>
      </c>
      <c r="AK73" s="294" t="str">
        <f>IF(AJ73=0,"",
IF(SUM($AJ$31:AJ73)=1,AL73,
IF($AJ$151&gt;SUM($AJ$31:AJ73),_xlfn.CONCAT(", ",AL73),
IF($AJ$151=SUM($AJ$31:AJ73),_xlfn.CONCAT(" y ",AL73)))))</f>
        <v/>
      </c>
      <c r="AL73" s="89" t="s">
        <v>5170</v>
      </c>
    </row>
    <row r="74" spans="1:38" ht="15" customHeight="1">
      <c r="A74" s="32"/>
      <c r="B74" s="27"/>
      <c r="C74" s="61" t="s">
        <v>5171</v>
      </c>
      <c r="D74" s="991"/>
      <c r="E74" s="884"/>
      <c r="F74" s="884"/>
      <c r="G74" s="884"/>
      <c r="H74" s="884"/>
      <c r="I74" s="884"/>
      <c r="J74" s="884"/>
      <c r="K74" s="884"/>
      <c r="L74" s="884"/>
      <c r="M74" s="884"/>
      <c r="N74" s="885"/>
      <c r="O74" s="992"/>
      <c r="P74" s="884"/>
      <c r="Q74" s="884"/>
      <c r="R74" s="885"/>
      <c r="S74" s="992"/>
      <c r="T74" s="884"/>
      <c r="U74" s="884"/>
      <c r="V74" s="885"/>
      <c r="W74" s="992"/>
      <c r="X74" s="884"/>
      <c r="Y74" s="884"/>
      <c r="Z74" s="885"/>
      <c r="AA74" s="992"/>
      <c r="AB74" s="884"/>
      <c r="AC74" s="884"/>
      <c r="AD74" s="885"/>
      <c r="AG74" s="283">
        <f t="shared" si="0"/>
        <v>0</v>
      </c>
      <c r="AH74" s="284">
        <f t="shared" si="1"/>
        <v>0</v>
      </c>
      <c r="AI74" s="290">
        <f t="shared" si="2"/>
        <v>0</v>
      </c>
      <c r="AJ74" s="293">
        <f t="shared" si="3"/>
        <v>0</v>
      </c>
      <c r="AK74" s="294" t="str">
        <f>IF(AJ74=0,"",
IF(SUM($AJ$31:AJ74)=1,AL74,
IF($AJ$151&gt;SUM($AJ$31:AJ74),_xlfn.CONCAT(", ",AL74),
IF($AJ$151=SUM($AJ$31:AJ74),_xlfn.CONCAT(" y ",AL74)))))</f>
        <v/>
      </c>
      <c r="AL74" s="89" t="s">
        <v>5172</v>
      </c>
    </row>
    <row r="75" spans="1:38" ht="15" customHeight="1">
      <c r="A75" s="32"/>
      <c r="B75" s="27"/>
      <c r="C75" s="61" t="s">
        <v>5173</v>
      </c>
      <c r="D75" s="991"/>
      <c r="E75" s="884"/>
      <c r="F75" s="884"/>
      <c r="G75" s="884"/>
      <c r="H75" s="884"/>
      <c r="I75" s="884"/>
      <c r="J75" s="884"/>
      <c r="K75" s="884"/>
      <c r="L75" s="884"/>
      <c r="M75" s="884"/>
      <c r="N75" s="885"/>
      <c r="O75" s="992"/>
      <c r="P75" s="884"/>
      <c r="Q75" s="884"/>
      <c r="R75" s="885"/>
      <c r="S75" s="992"/>
      <c r="T75" s="884"/>
      <c r="U75" s="884"/>
      <c r="V75" s="885"/>
      <c r="W75" s="992"/>
      <c r="X75" s="884"/>
      <c r="Y75" s="884"/>
      <c r="Z75" s="885"/>
      <c r="AA75" s="992"/>
      <c r="AB75" s="884"/>
      <c r="AC75" s="884"/>
      <c r="AD75" s="885"/>
      <c r="AG75" s="283">
        <f t="shared" si="0"/>
        <v>0</v>
      </c>
      <c r="AH75" s="284">
        <f t="shared" si="1"/>
        <v>0</v>
      </c>
      <c r="AI75" s="290">
        <f t="shared" si="2"/>
        <v>0</v>
      </c>
      <c r="AJ75" s="293">
        <f t="shared" si="3"/>
        <v>0</v>
      </c>
      <c r="AK75" s="294" t="str">
        <f>IF(AJ75=0,"",
IF(SUM($AJ$31:AJ75)=1,AL75,
IF($AJ$151&gt;SUM($AJ$31:AJ75),_xlfn.CONCAT(", ",AL75),
IF($AJ$151=SUM($AJ$31:AJ75),_xlfn.CONCAT(" y ",AL75)))))</f>
        <v/>
      </c>
      <c r="AL75" s="89" t="s">
        <v>5174</v>
      </c>
    </row>
    <row r="76" spans="1:38" ht="15" customHeight="1">
      <c r="A76" s="32"/>
      <c r="B76" s="27"/>
      <c r="C76" s="61" t="s">
        <v>5175</v>
      </c>
      <c r="D76" s="991"/>
      <c r="E76" s="884"/>
      <c r="F76" s="884"/>
      <c r="G76" s="884"/>
      <c r="H76" s="884"/>
      <c r="I76" s="884"/>
      <c r="J76" s="884"/>
      <c r="K76" s="884"/>
      <c r="L76" s="884"/>
      <c r="M76" s="884"/>
      <c r="N76" s="885"/>
      <c r="O76" s="992"/>
      <c r="P76" s="884"/>
      <c r="Q76" s="884"/>
      <c r="R76" s="885"/>
      <c r="S76" s="992"/>
      <c r="T76" s="884"/>
      <c r="U76" s="884"/>
      <c r="V76" s="885"/>
      <c r="W76" s="992"/>
      <c r="X76" s="884"/>
      <c r="Y76" s="884"/>
      <c r="Z76" s="885"/>
      <c r="AA76" s="992"/>
      <c r="AB76" s="884"/>
      <c r="AC76" s="884"/>
      <c r="AD76" s="885"/>
      <c r="AG76" s="283">
        <f t="shared" si="0"/>
        <v>0</v>
      </c>
      <c r="AH76" s="284">
        <f t="shared" si="1"/>
        <v>0</v>
      </c>
      <c r="AI76" s="290">
        <f t="shared" si="2"/>
        <v>0</v>
      </c>
      <c r="AJ76" s="293">
        <f t="shared" si="3"/>
        <v>0</v>
      </c>
      <c r="AK76" s="294" t="str">
        <f>IF(AJ76=0,"",
IF(SUM($AJ$31:AJ76)=1,AL76,
IF($AJ$151&gt;SUM($AJ$31:AJ76),_xlfn.CONCAT(", ",AL76),
IF($AJ$151=SUM($AJ$31:AJ76),_xlfn.CONCAT(" y ",AL76)))))</f>
        <v/>
      </c>
      <c r="AL76" s="89" t="s">
        <v>5176</v>
      </c>
    </row>
    <row r="77" spans="1:38" ht="15" customHeight="1">
      <c r="A77" s="32"/>
      <c r="B77" s="27"/>
      <c r="C77" s="61" t="s">
        <v>5177</v>
      </c>
      <c r="D77" s="991"/>
      <c r="E77" s="884"/>
      <c r="F77" s="884"/>
      <c r="G77" s="884"/>
      <c r="H77" s="884"/>
      <c r="I77" s="884"/>
      <c r="J77" s="884"/>
      <c r="K77" s="884"/>
      <c r="L77" s="884"/>
      <c r="M77" s="884"/>
      <c r="N77" s="885"/>
      <c r="O77" s="992"/>
      <c r="P77" s="884"/>
      <c r="Q77" s="884"/>
      <c r="R77" s="885"/>
      <c r="S77" s="992"/>
      <c r="T77" s="884"/>
      <c r="U77" s="884"/>
      <c r="V77" s="885"/>
      <c r="W77" s="992"/>
      <c r="X77" s="884"/>
      <c r="Y77" s="884"/>
      <c r="Z77" s="885"/>
      <c r="AA77" s="992"/>
      <c r="AB77" s="884"/>
      <c r="AC77" s="884"/>
      <c r="AD77" s="885"/>
      <c r="AG77" s="283">
        <f t="shared" si="0"/>
        <v>0</v>
      </c>
      <c r="AH77" s="284">
        <f t="shared" si="1"/>
        <v>0</v>
      </c>
      <c r="AI77" s="290">
        <f t="shared" si="2"/>
        <v>0</v>
      </c>
      <c r="AJ77" s="293">
        <f t="shared" si="3"/>
        <v>0</v>
      </c>
      <c r="AK77" s="294" t="str">
        <f>IF(AJ77=0,"",
IF(SUM($AJ$31:AJ77)=1,AL77,
IF($AJ$151&gt;SUM($AJ$31:AJ77),_xlfn.CONCAT(", ",AL77),
IF($AJ$151=SUM($AJ$31:AJ77),_xlfn.CONCAT(" y ",AL77)))))</f>
        <v/>
      </c>
      <c r="AL77" s="89" t="s">
        <v>5178</v>
      </c>
    </row>
    <row r="78" spans="1:38" ht="15" customHeight="1">
      <c r="A78" s="32"/>
      <c r="B78" s="27"/>
      <c r="C78" s="61" t="s">
        <v>5179</v>
      </c>
      <c r="D78" s="991"/>
      <c r="E78" s="884"/>
      <c r="F78" s="884"/>
      <c r="G78" s="884"/>
      <c r="H78" s="884"/>
      <c r="I78" s="884"/>
      <c r="J78" s="884"/>
      <c r="K78" s="884"/>
      <c r="L78" s="884"/>
      <c r="M78" s="884"/>
      <c r="N78" s="885"/>
      <c r="O78" s="992"/>
      <c r="P78" s="884"/>
      <c r="Q78" s="884"/>
      <c r="R78" s="885"/>
      <c r="S78" s="992"/>
      <c r="T78" s="884"/>
      <c r="U78" s="884"/>
      <c r="V78" s="885"/>
      <c r="W78" s="992"/>
      <c r="X78" s="884"/>
      <c r="Y78" s="884"/>
      <c r="Z78" s="885"/>
      <c r="AA78" s="992"/>
      <c r="AB78" s="884"/>
      <c r="AC78" s="884"/>
      <c r="AD78" s="885"/>
      <c r="AG78" s="283">
        <f t="shared" si="0"/>
        <v>0</v>
      </c>
      <c r="AH78" s="284">
        <f t="shared" si="1"/>
        <v>0</v>
      </c>
      <c r="AI78" s="290">
        <f t="shared" si="2"/>
        <v>0</v>
      </c>
      <c r="AJ78" s="293">
        <f t="shared" si="3"/>
        <v>0</v>
      </c>
      <c r="AK78" s="294" t="str">
        <f>IF(AJ78=0,"",
IF(SUM($AJ$31:AJ78)=1,AL78,
IF($AJ$151&gt;SUM($AJ$31:AJ78),_xlfn.CONCAT(", ",AL78),
IF($AJ$151=SUM($AJ$31:AJ78),_xlfn.CONCAT(" y ",AL78)))))</f>
        <v/>
      </c>
      <c r="AL78" s="89" t="s">
        <v>5180</v>
      </c>
    </row>
    <row r="79" spans="1:38" ht="15" customHeight="1">
      <c r="A79" s="32"/>
      <c r="B79" s="27"/>
      <c r="C79" s="61" t="s">
        <v>5181</v>
      </c>
      <c r="D79" s="991"/>
      <c r="E79" s="884"/>
      <c r="F79" s="884"/>
      <c r="G79" s="884"/>
      <c r="H79" s="884"/>
      <c r="I79" s="884"/>
      <c r="J79" s="884"/>
      <c r="K79" s="884"/>
      <c r="L79" s="884"/>
      <c r="M79" s="884"/>
      <c r="N79" s="885"/>
      <c r="O79" s="992"/>
      <c r="P79" s="884"/>
      <c r="Q79" s="884"/>
      <c r="R79" s="885"/>
      <c r="S79" s="992"/>
      <c r="T79" s="884"/>
      <c r="U79" s="884"/>
      <c r="V79" s="885"/>
      <c r="W79" s="992"/>
      <c r="X79" s="884"/>
      <c r="Y79" s="884"/>
      <c r="Z79" s="885"/>
      <c r="AA79" s="992"/>
      <c r="AB79" s="884"/>
      <c r="AC79" s="884"/>
      <c r="AD79" s="885"/>
      <c r="AG79" s="283">
        <f t="shared" si="0"/>
        <v>0</v>
      </c>
      <c r="AH79" s="284">
        <f t="shared" si="1"/>
        <v>0</v>
      </c>
      <c r="AI79" s="290">
        <f t="shared" si="2"/>
        <v>0</v>
      </c>
      <c r="AJ79" s="293">
        <f t="shared" si="3"/>
        <v>0</v>
      </c>
      <c r="AK79" s="294" t="str">
        <f>IF(AJ79=0,"",
IF(SUM($AJ$31:AJ79)=1,AL79,
IF($AJ$151&gt;SUM($AJ$31:AJ79),_xlfn.CONCAT(", ",AL79),
IF($AJ$151=SUM($AJ$31:AJ79),_xlfn.CONCAT(" y ",AL79)))))</f>
        <v/>
      </c>
      <c r="AL79" s="89" t="s">
        <v>5182</v>
      </c>
    </row>
    <row r="80" spans="1:38" ht="15" customHeight="1">
      <c r="A80" s="32"/>
      <c r="B80" s="27"/>
      <c r="C80" s="61" t="s">
        <v>5183</v>
      </c>
      <c r="D80" s="991"/>
      <c r="E80" s="884"/>
      <c r="F80" s="884"/>
      <c r="G80" s="884"/>
      <c r="H80" s="884"/>
      <c r="I80" s="884"/>
      <c r="J80" s="884"/>
      <c r="K80" s="884"/>
      <c r="L80" s="884"/>
      <c r="M80" s="884"/>
      <c r="N80" s="885"/>
      <c r="O80" s="992"/>
      <c r="P80" s="884"/>
      <c r="Q80" s="884"/>
      <c r="R80" s="885"/>
      <c r="S80" s="992"/>
      <c r="T80" s="884"/>
      <c r="U80" s="884"/>
      <c r="V80" s="885"/>
      <c r="W80" s="992"/>
      <c r="X80" s="884"/>
      <c r="Y80" s="884"/>
      <c r="Z80" s="885"/>
      <c r="AA80" s="992"/>
      <c r="AB80" s="884"/>
      <c r="AC80" s="884"/>
      <c r="AD80" s="885"/>
      <c r="AG80" s="283">
        <f t="shared" si="0"/>
        <v>0</v>
      </c>
      <c r="AH80" s="284">
        <f t="shared" si="1"/>
        <v>0</v>
      </c>
      <c r="AI80" s="290">
        <f t="shared" si="2"/>
        <v>0</v>
      </c>
      <c r="AJ80" s="293">
        <f t="shared" si="3"/>
        <v>0</v>
      </c>
      <c r="AK80" s="294" t="str">
        <f>IF(AJ80=0,"",
IF(SUM($AJ$31:AJ80)=1,AL80,
IF($AJ$151&gt;SUM($AJ$31:AJ80),_xlfn.CONCAT(", ",AL80),
IF($AJ$151=SUM($AJ$31:AJ80),_xlfn.CONCAT(" y ",AL80)))))</f>
        <v/>
      </c>
      <c r="AL80" s="89" t="s">
        <v>5184</v>
      </c>
    </row>
    <row r="81" spans="1:38" ht="15" customHeight="1">
      <c r="A81" s="32"/>
      <c r="B81" s="27"/>
      <c r="C81" s="61" t="s">
        <v>5185</v>
      </c>
      <c r="D81" s="991"/>
      <c r="E81" s="884"/>
      <c r="F81" s="884"/>
      <c r="G81" s="884"/>
      <c r="H81" s="884"/>
      <c r="I81" s="884"/>
      <c r="J81" s="884"/>
      <c r="K81" s="884"/>
      <c r="L81" s="884"/>
      <c r="M81" s="884"/>
      <c r="N81" s="885"/>
      <c r="O81" s="992"/>
      <c r="P81" s="884"/>
      <c r="Q81" s="884"/>
      <c r="R81" s="885"/>
      <c r="S81" s="992"/>
      <c r="T81" s="884"/>
      <c r="U81" s="884"/>
      <c r="V81" s="885"/>
      <c r="W81" s="992"/>
      <c r="X81" s="884"/>
      <c r="Y81" s="884"/>
      <c r="Z81" s="885"/>
      <c r="AA81" s="992"/>
      <c r="AB81" s="884"/>
      <c r="AC81" s="884"/>
      <c r="AD81" s="885"/>
      <c r="AG81" s="283">
        <f t="shared" si="0"/>
        <v>0</v>
      </c>
      <c r="AH81" s="284">
        <f t="shared" si="1"/>
        <v>0</v>
      </c>
      <c r="AI81" s="290">
        <f t="shared" si="2"/>
        <v>0</v>
      </c>
      <c r="AJ81" s="293">
        <f t="shared" si="3"/>
        <v>0</v>
      </c>
      <c r="AK81" s="294" t="str">
        <f>IF(AJ81=0,"",
IF(SUM($AJ$31:AJ81)=1,AL81,
IF($AJ$151&gt;SUM($AJ$31:AJ81),_xlfn.CONCAT(", ",AL81),
IF($AJ$151=SUM($AJ$31:AJ81),_xlfn.CONCAT(" y ",AL81)))))</f>
        <v/>
      </c>
      <c r="AL81" s="89" t="s">
        <v>5186</v>
      </c>
    </row>
    <row r="82" spans="1:38" ht="15" customHeight="1">
      <c r="A82" s="32"/>
      <c r="B82" s="27"/>
      <c r="C82" s="61" t="s">
        <v>5187</v>
      </c>
      <c r="D82" s="991"/>
      <c r="E82" s="884"/>
      <c r="F82" s="884"/>
      <c r="G82" s="884"/>
      <c r="H82" s="884"/>
      <c r="I82" s="884"/>
      <c r="J82" s="884"/>
      <c r="K82" s="884"/>
      <c r="L82" s="884"/>
      <c r="M82" s="884"/>
      <c r="N82" s="885"/>
      <c r="O82" s="992"/>
      <c r="P82" s="884"/>
      <c r="Q82" s="884"/>
      <c r="R82" s="885"/>
      <c r="S82" s="992"/>
      <c r="T82" s="884"/>
      <c r="U82" s="884"/>
      <c r="V82" s="885"/>
      <c r="W82" s="992"/>
      <c r="X82" s="884"/>
      <c r="Y82" s="884"/>
      <c r="Z82" s="885"/>
      <c r="AA82" s="992"/>
      <c r="AB82" s="884"/>
      <c r="AC82" s="884"/>
      <c r="AD82" s="885"/>
      <c r="AG82" s="283">
        <f t="shared" si="0"/>
        <v>0</v>
      </c>
      <c r="AH82" s="284">
        <f t="shared" si="1"/>
        <v>0</v>
      </c>
      <c r="AI82" s="290">
        <f t="shared" si="2"/>
        <v>0</v>
      </c>
      <c r="AJ82" s="293">
        <f t="shared" si="3"/>
        <v>0</v>
      </c>
      <c r="AK82" s="294" t="str">
        <f>IF(AJ82=0,"",
IF(SUM($AJ$31:AJ82)=1,AL82,
IF($AJ$151&gt;SUM($AJ$31:AJ82),_xlfn.CONCAT(", ",AL82),
IF($AJ$151=SUM($AJ$31:AJ82),_xlfn.CONCAT(" y ",AL82)))))</f>
        <v/>
      </c>
      <c r="AL82" s="89" t="s">
        <v>5188</v>
      </c>
    </row>
    <row r="83" spans="1:38" ht="15" customHeight="1">
      <c r="A83" s="32"/>
      <c r="B83" s="27"/>
      <c r="C83" s="61" t="s">
        <v>5189</v>
      </c>
      <c r="D83" s="991"/>
      <c r="E83" s="884"/>
      <c r="F83" s="884"/>
      <c r="G83" s="884"/>
      <c r="H83" s="884"/>
      <c r="I83" s="884"/>
      <c r="J83" s="884"/>
      <c r="K83" s="884"/>
      <c r="L83" s="884"/>
      <c r="M83" s="884"/>
      <c r="N83" s="885"/>
      <c r="O83" s="992"/>
      <c r="P83" s="884"/>
      <c r="Q83" s="884"/>
      <c r="R83" s="885"/>
      <c r="S83" s="992"/>
      <c r="T83" s="884"/>
      <c r="U83" s="884"/>
      <c r="V83" s="885"/>
      <c r="W83" s="992"/>
      <c r="X83" s="884"/>
      <c r="Y83" s="884"/>
      <c r="Z83" s="885"/>
      <c r="AA83" s="992"/>
      <c r="AB83" s="884"/>
      <c r="AC83" s="884"/>
      <c r="AD83" s="885"/>
      <c r="AG83" s="283">
        <f t="shared" si="0"/>
        <v>0</v>
      </c>
      <c r="AH83" s="284">
        <f t="shared" si="1"/>
        <v>0</v>
      </c>
      <c r="AI83" s="290">
        <f t="shared" si="2"/>
        <v>0</v>
      </c>
      <c r="AJ83" s="293">
        <f t="shared" si="3"/>
        <v>0</v>
      </c>
      <c r="AK83" s="294" t="str">
        <f>IF(AJ83=0,"",
IF(SUM($AJ$31:AJ83)=1,AL83,
IF($AJ$151&gt;SUM($AJ$31:AJ83),_xlfn.CONCAT(", ",AL83),
IF($AJ$151=SUM($AJ$31:AJ83),_xlfn.CONCAT(" y ",AL83)))))</f>
        <v/>
      </c>
      <c r="AL83" s="89" t="s">
        <v>5190</v>
      </c>
    </row>
    <row r="84" spans="1:38" ht="15" customHeight="1">
      <c r="A84" s="32"/>
      <c r="B84" s="27"/>
      <c r="C84" s="61" t="s">
        <v>5191</v>
      </c>
      <c r="D84" s="991"/>
      <c r="E84" s="884"/>
      <c r="F84" s="884"/>
      <c r="G84" s="884"/>
      <c r="H84" s="884"/>
      <c r="I84" s="884"/>
      <c r="J84" s="884"/>
      <c r="K84" s="884"/>
      <c r="L84" s="884"/>
      <c r="M84" s="884"/>
      <c r="N84" s="885"/>
      <c r="O84" s="992"/>
      <c r="P84" s="884"/>
      <c r="Q84" s="884"/>
      <c r="R84" s="885"/>
      <c r="S84" s="992"/>
      <c r="T84" s="884"/>
      <c r="U84" s="884"/>
      <c r="V84" s="885"/>
      <c r="W84" s="992"/>
      <c r="X84" s="884"/>
      <c r="Y84" s="884"/>
      <c r="Z84" s="885"/>
      <c r="AA84" s="992"/>
      <c r="AB84" s="884"/>
      <c r="AC84" s="884"/>
      <c r="AD84" s="885"/>
      <c r="AG84" s="283">
        <f t="shared" si="0"/>
        <v>0</v>
      </c>
      <c r="AH84" s="284">
        <f t="shared" si="1"/>
        <v>0</v>
      </c>
      <c r="AI84" s="290">
        <f t="shared" si="2"/>
        <v>0</v>
      </c>
      <c r="AJ84" s="293">
        <f t="shared" si="3"/>
        <v>0</v>
      </c>
      <c r="AK84" s="294" t="str">
        <f>IF(AJ84=0,"",
IF(SUM($AJ$31:AJ84)=1,AL84,
IF($AJ$151&gt;SUM($AJ$31:AJ84),_xlfn.CONCAT(", ",AL84),
IF($AJ$151=SUM($AJ$31:AJ84),_xlfn.CONCAT(" y ",AL84)))))</f>
        <v/>
      </c>
      <c r="AL84" s="89" t="s">
        <v>5192</v>
      </c>
    </row>
    <row r="85" spans="1:38" ht="15" customHeight="1">
      <c r="A85" s="32"/>
      <c r="B85" s="27"/>
      <c r="C85" s="61" t="s">
        <v>5193</v>
      </c>
      <c r="D85" s="991"/>
      <c r="E85" s="884"/>
      <c r="F85" s="884"/>
      <c r="G85" s="884"/>
      <c r="H85" s="884"/>
      <c r="I85" s="884"/>
      <c r="J85" s="884"/>
      <c r="K85" s="884"/>
      <c r="L85" s="884"/>
      <c r="M85" s="884"/>
      <c r="N85" s="885"/>
      <c r="O85" s="992"/>
      <c r="P85" s="884"/>
      <c r="Q85" s="884"/>
      <c r="R85" s="885"/>
      <c r="S85" s="992"/>
      <c r="T85" s="884"/>
      <c r="U85" s="884"/>
      <c r="V85" s="885"/>
      <c r="W85" s="992"/>
      <c r="X85" s="884"/>
      <c r="Y85" s="884"/>
      <c r="Z85" s="885"/>
      <c r="AA85" s="992"/>
      <c r="AB85" s="884"/>
      <c r="AC85" s="884"/>
      <c r="AD85" s="885"/>
      <c r="AG85" s="283">
        <f t="shared" si="0"/>
        <v>0</v>
      </c>
      <c r="AH85" s="284">
        <f t="shared" si="1"/>
        <v>0</v>
      </c>
      <c r="AI85" s="290">
        <f t="shared" si="2"/>
        <v>0</v>
      </c>
      <c r="AJ85" s="293">
        <f t="shared" si="3"/>
        <v>0</v>
      </c>
      <c r="AK85" s="294" t="str">
        <f>IF(AJ85=0,"",
IF(SUM($AJ$31:AJ85)=1,AL85,
IF($AJ$151&gt;SUM($AJ$31:AJ85),_xlfn.CONCAT(", ",AL85),
IF($AJ$151=SUM($AJ$31:AJ85),_xlfn.CONCAT(" y ",AL85)))))</f>
        <v/>
      </c>
      <c r="AL85" s="89" t="s">
        <v>5194</v>
      </c>
    </row>
    <row r="86" spans="1:38" ht="15" customHeight="1">
      <c r="A86" s="32"/>
      <c r="B86" s="27"/>
      <c r="C86" s="61" t="s">
        <v>5195</v>
      </c>
      <c r="D86" s="991"/>
      <c r="E86" s="884"/>
      <c r="F86" s="884"/>
      <c r="G86" s="884"/>
      <c r="H86" s="884"/>
      <c r="I86" s="884"/>
      <c r="J86" s="884"/>
      <c r="K86" s="884"/>
      <c r="L86" s="884"/>
      <c r="M86" s="884"/>
      <c r="N86" s="885"/>
      <c r="O86" s="992"/>
      <c r="P86" s="884"/>
      <c r="Q86" s="884"/>
      <c r="R86" s="885"/>
      <c r="S86" s="992"/>
      <c r="T86" s="884"/>
      <c r="U86" s="884"/>
      <c r="V86" s="885"/>
      <c r="W86" s="992"/>
      <c r="X86" s="884"/>
      <c r="Y86" s="884"/>
      <c r="Z86" s="885"/>
      <c r="AA86" s="992"/>
      <c r="AB86" s="884"/>
      <c r="AC86" s="884"/>
      <c r="AD86" s="885"/>
      <c r="AG86" s="283">
        <f t="shared" si="0"/>
        <v>0</v>
      </c>
      <c r="AH86" s="284">
        <f t="shared" si="1"/>
        <v>0</v>
      </c>
      <c r="AI86" s="290">
        <f t="shared" si="2"/>
        <v>0</v>
      </c>
      <c r="AJ86" s="293">
        <f t="shared" si="3"/>
        <v>0</v>
      </c>
      <c r="AK86" s="294" t="str">
        <f>IF(AJ86=0,"",
IF(SUM($AJ$31:AJ86)=1,AL86,
IF($AJ$151&gt;SUM($AJ$31:AJ86),_xlfn.CONCAT(", ",AL86),
IF($AJ$151=SUM($AJ$31:AJ86),_xlfn.CONCAT(" y ",AL86)))))</f>
        <v/>
      </c>
      <c r="AL86" s="89" t="s">
        <v>5196</v>
      </c>
    </row>
    <row r="87" spans="1:38" ht="15" customHeight="1">
      <c r="A87" s="32"/>
      <c r="B87" s="27"/>
      <c r="C87" s="61" t="s">
        <v>5197</v>
      </c>
      <c r="D87" s="991"/>
      <c r="E87" s="884"/>
      <c r="F87" s="884"/>
      <c r="G87" s="884"/>
      <c r="H87" s="884"/>
      <c r="I87" s="884"/>
      <c r="J87" s="884"/>
      <c r="K87" s="884"/>
      <c r="L87" s="884"/>
      <c r="M87" s="884"/>
      <c r="N87" s="885"/>
      <c r="O87" s="992"/>
      <c r="P87" s="884"/>
      <c r="Q87" s="884"/>
      <c r="R87" s="885"/>
      <c r="S87" s="992"/>
      <c r="T87" s="884"/>
      <c r="U87" s="884"/>
      <c r="V87" s="885"/>
      <c r="W87" s="992"/>
      <c r="X87" s="884"/>
      <c r="Y87" s="884"/>
      <c r="Z87" s="885"/>
      <c r="AA87" s="992"/>
      <c r="AB87" s="884"/>
      <c r="AC87" s="884"/>
      <c r="AD87" s="885"/>
      <c r="AG87" s="283">
        <f t="shared" si="0"/>
        <v>0</v>
      </c>
      <c r="AH87" s="284">
        <f t="shared" si="1"/>
        <v>0</v>
      </c>
      <c r="AI87" s="290">
        <f t="shared" si="2"/>
        <v>0</v>
      </c>
      <c r="AJ87" s="293">
        <f t="shared" si="3"/>
        <v>0</v>
      </c>
      <c r="AK87" s="294" t="str">
        <f>IF(AJ87=0,"",
IF(SUM($AJ$31:AJ87)=1,AL87,
IF($AJ$151&gt;SUM($AJ$31:AJ87),_xlfn.CONCAT(", ",AL87),
IF($AJ$151=SUM($AJ$31:AJ87),_xlfn.CONCAT(" y ",AL87)))))</f>
        <v/>
      </c>
      <c r="AL87" s="89" t="s">
        <v>5198</v>
      </c>
    </row>
    <row r="88" spans="1:38" ht="15" customHeight="1">
      <c r="A88" s="32"/>
      <c r="B88" s="27"/>
      <c r="C88" s="61" t="s">
        <v>5199</v>
      </c>
      <c r="D88" s="991"/>
      <c r="E88" s="884"/>
      <c r="F88" s="884"/>
      <c r="G88" s="884"/>
      <c r="H88" s="884"/>
      <c r="I88" s="884"/>
      <c r="J88" s="884"/>
      <c r="K88" s="884"/>
      <c r="L88" s="884"/>
      <c r="M88" s="884"/>
      <c r="N88" s="885"/>
      <c r="O88" s="992"/>
      <c r="P88" s="884"/>
      <c r="Q88" s="884"/>
      <c r="R88" s="885"/>
      <c r="S88" s="992"/>
      <c r="T88" s="884"/>
      <c r="U88" s="884"/>
      <c r="V88" s="885"/>
      <c r="W88" s="992"/>
      <c r="X88" s="884"/>
      <c r="Y88" s="884"/>
      <c r="Z88" s="885"/>
      <c r="AA88" s="992"/>
      <c r="AB88" s="884"/>
      <c r="AC88" s="884"/>
      <c r="AD88" s="885"/>
      <c r="AG88" s="283">
        <f t="shared" si="0"/>
        <v>0</v>
      </c>
      <c r="AH88" s="284">
        <f t="shared" si="1"/>
        <v>0</v>
      </c>
      <c r="AI88" s="290">
        <f t="shared" si="2"/>
        <v>0</v>
      </c>
      <c r="AJ88" s="293">
        <f t="shared" si="3"/>
        <v>0</v>
      </c>
      <c r="AK88" s="294" t="str">
        <f>IF(AJ88=0,"",
IF(SUM($AJ$31:AJ88)=1,AL88,
IF($AJ$151&gt;SUM($AJ$31:AJ88),_xlfn.CONCAT(", ",AL88),
IF($AJ$151=SUM($AJ$31:AJ88),_xlfn.CONCAT(" y ",AL88)))))</f>
        <v/>
      </c>
      <c r="AL88" s="89" t="s">
        <v>5200</v>
      </c>
    </row>
    <row r="89" spans="1:38" ht="15" customHeight="1">
      <c r="A89" s="32"/>
      <c r="B89" s="27"/>
      <c r="C89" s="61" t="s">
        <v>5201</v>
      </c>
      <c r="D89" s="991"/>
      <c r="E89" s="884"/>
      <c r="F89" s="884"/>
      <c r="G89" s="884"/>
      <c r="H89" s="884"/>
      <c r="I89" s="884"/>
      <c r="J89" s="884"/>
      <c r="K89" s="884"/>
      <c r="L89" s="884"/>
      <c r="M89" s="884"/>
      <c r="N89" s="885"/>
      <c r="O89" s="992"/>
      <c r="P89" s="884"/>
      <c r="Q89" s="884"/>
      <c r="R89" s="885"/>
      <c r="S89" s="992"/>
      <c r="T89" s="884"/>
      <c r="U89" s="884"/>
      <c r="V89" s="885"/>
      <c r="W89" s="992"/>
      <c r="X89" s="884"/>
      <c r="Y89" s="884"/>
      <c r="Z89" s="885"/>
      <c r="AA89" s="992"/>
      <c r="AB89" s="884"/>
      <c r="AC89" s="884"/>
      <c r="AD89" s="885"/>
      <c r="AG89" s="283">
        <f t="shared" si="0"/>
        <v>0</v>
      </c>
      <c r="AH89" s="284">
        <f t="shared" si="1"/>
        <v>0</v>
      </c>
      <c r="AI89" s="290">
        <f t="shared" si="2"/>
        <v>0</v>
      </c>
      <c r="AJ89" s="293">
        <f t="shared" si="3"/>
        <v>0</v>
      </c>
      <c r="AK89" s="294" t="str">
        <f>IF(AJ89=0,"",
IF(SUM($AJ$31:AJ89)=1,AL89,
IF($AJ$151&gt;SUM($AJ$31:AJ89),_xlfn.CONCAT(", ",AL89),
IF($AJ$151=SUM($AJ$31:AJ89),_xlfn.CONCAT(" y ",AL89)))))</f>
        <v/>
      </c>
      <c r="AL89" s="89" t="s">
        <v>5202</v>
      </c>
    </row>
    <row r="90" spans="1:38" ht="15" customHeight="1">
      <c r="A90" s="32"/>
      <c r="B90" s="27"/>
      <c r="C90" s="61" t="s">
        <v>5203</v>
      </c>
      <c r="D90" s="991"/>
      <c r="E90" s="884"/>
      <c r="F90" s="884"/>
      <c r="G90" s="884"/>
      <c r="H90" s="884"/>
      <c r="I90" s="884"/>
      <c r="J90" s="884"/>
      <c r="K90" s="884"/>
      <c r="L90" s="884"/>
      <c r="M90" s="884"/>
      <c r="N90" s="885"/>
      <c r="O90" s="992"/>
      <c r="P90" s="884"/>
      <c r="Q90" s="884"/>
      <c r="R90" s="885"/>
      <c r="S90" s="992"/>
      <c r="T90" s="884"/>
      <c r="U90" s="884"/>
      <c r="V90" s="885"/>
      <c r="W90" s="992"/>
      <c r="X90" s="884"/>
      <c r="Y90" s="884"/>
      <c r="Z90" s="885"/>
      <c r="AA90" s="992"/>
      <c r="AB90" s="884"/>
      <c r="AC90" s="884"/>
      <c r="AD90" s="885"/>
      <c r="AG90" s="283">
        <f t="shared" si="0"/>
        <v>0</v>
      </c>
      <c r="AH90" s="284">
        <f t="shared" si="1"/>
        <v>0</v>
      </c>
      <c r="AI90" s="290">
        <f t="shared" si="2"/>
        <v>0</v>
      </c>
      <c r="AJ90" s="293">
        <f t="shared" si="3"/>
        <v>0</v>
      </c>
      <c r="AK90" s="294" t="str">
        <f>IF(AJ90=0,"",
IF(SUM($AJ$31:AJ90)=1,AL90,
IF($AJ$151&gt;SUM($AJ$31:AJ90),_xlfn.CONCAT(", ",AL90),
IF($AJ$151=SUM($AJ$31:AJ90),_xlfn.CONCAT(" y ",AL90)))))</f>
        <v/>
      </c>
      <c r="AL90" s="89" t="s">
        <v>5204</v>
      </c>
    </row>
    <row r="91" spans="1:38" ht="15" customHeight="1">
      <c r="A91" s="32"/>
      <c r="B91" s="27"/>
      <c r="C91" s="61" t="s">
        <v>5205</v>
      </c>
      <c r="D91" s="991"/>
      <c r="E91" s="884"/>
      <c r="F91" s="884"/>
      <c r="G91" s="884"/>
      <c r="H91" s="884"/>
      <c r="I91" s="884"/>
      <c r="J91" s="884"/>
      <c r="K91" s="884"/>
      <c r="L91" s="884"/>
      <c r="M91" s="884"/>
      <c r="N91" s="885"/>
      <c r="O91" s="992"/>
      <c r="P91" s="884"/>
      <c r="Q91" s="884"/>
      <c r="R91" s="885"/>
      <c r="S91" s="992"/>
      <c r="T91" s="884"/>
      <c r="U91" s="884"/>
      <c r="V91" s="885"/>
      <c r="W91" s="992"/>
      <c r="X91" s="884"/>
      <c r="Y91" s="884"/>
      <c r="Z91" s="885"/>
      <c r="AA91" s="992"/>
      <c r="AB91" s="884"/>
      <c r="AC91" s="884"/>
      <c r="AD91" s="885"/>
      <c r="AG91" s="283">
        <f t="shared" si="0"/>
        <v>0</v>
      </c>
      <c r="AH91" s="284">
        <f t="shared" si="1"/>
        <v>0</v>
      </c>
      <c r="AI91" s="290">
        <f t="shared" si="2"/>
        <v>0</v>
      </c>
      <c r="AJ91" s="293">
        <f t="shared" si="3"/>
        <v>0</v>
      </c>
      <c r="AK91" s="294" t="str">
        <f>IF(AJ91=0,"",
IF(SUM($AJ$31:AJ91)=1,AL91,
IF($AJ$151&gt;SUM($AJ$31:AJ91),_xlfn.CONCAT(", ",AL91),
IF($AJ$151=SUM($AJ$31:AJ91),_xlfn.CONCAT(" y ",AL91)))))</f>
        <v/>
      </c>
      <c r="AL91" s="89" t="s">
        <v>5206</v>
      </c>
    </row>
    <row r="92" spans="1:38" ht="15" customHeight="1">
      <c r="A92" s="32"/>
      <c r="B92" s="27"/>
      <c r="C92" s="61" t="s">
        <v>5207</v>
      </c>
      <c r="D92" s="991"/>
      <c r="E92" s="884"/>
      <c r="F92" s="884"/>
      <c r="G92" s="884"/>
      <c r="H92" s="884"/>
      <c r="I92" s="884"/>
      <c r="J92" s="884"/>
      <c r="K92" s="884"/>
      <c r="L92" s="884"/>
      <c r="M92" s="884"/>
      <c r="N92" s="885"/>
      <c r="O92" s="992"/>
      <c r="P92" s="884"/>
      <c r="Q92" s="884"/>
      <c r="R92" s="885"/>
      <c r="S92" s="992"/>
      <c r="T92" s="884"/>
      <c r="U92" s="884"/>
      <c r="V92" s="885"/>
      <c r="W92" s="992"/>
      <c r="X92" s="884"/>
      <c r="Y92" s="884"/>
      <c r="Z92" s="885"/>
      <c r="AA92" s="992"/>
      <c r="AB92" s="884"/>
      <c r="AC92" s="884"/>
      <c r="AD92" s="885"/>
      <c r="AG92" s="283">
        <f t="shared" si="0"/>
        <v>0</v>
      </c>
      <c r="AH92" s="284">
        <f t="shared" si="1"/>
        <v>0</v>
      </c>
      <c r="AI92" s="290">
        <f t="shared" si="2"/>
        <v>0</v>
      </c>
      <c r="AJ92" s="293">
        <f t="shared" si="3"/>
        <v>0</v>
      </c>
      <c r="AK92" s="294" t="str">
        <f>IF(AJ92=0,"",
IF(SUM($AJ$31:AJ92)=1,AL92,
IF($AJ$151&gt;SUM($AJ$31:AJ92),_xlfn.CONCAT(", ",AL92),
IF($AJ$151=SUM($AJ$31:AJ92),_xlfn.CONCAT(" y ",AL92)))))</f>
        <v/>
      </c>
      <c r="AL92" s="89" t="s">
        <v>5208</v>
      </c>
    </row>
    <row r="93" spans="1:38" ht="15" customHeight="1">
      <c r="A93" s="32"/>
      <c r="B93" s="27"/>
      <c r="C93" s="61" t="s">
        <v>5209</v>
      </c>
      <c r="D93" s="991"/>
      <c r="E93" s="884"/>
      <c r="F93" s="884"/>
      <c r="G93" s="884"/>
      <c r="H93" s="884"/>
      <c r="I93" s="884"/>
      <c r="J93" s="884"/>
      <c r="K93" s="884"/>
      <c r="L93" s="884"/>
      <c r="M93" s="884"/>
      <c r="N93" s="885"/>
      <c r="O93" s="992"/>
      <c r="P93" s="884"/>
      <c r="Q93" s="884"/>
      <c r="R93" s="885"/>
      <c r="S93" s="992"/>
      <c r="T93" s="884"/>
      <c r="U93" s="884"/>
      <c r="V93" s="885"/>
      <c r="W93" s="992"/>
      <c r="X93" s="884"/>
      <c r="Y93" s="884"/>
      <c r="Z93" s="885"/>
      <c r="AA93" s="992"/>
      <c r="AB93" s="884"/>
      <c r="AC93" s="884"/>
      <c r="AD93" s="885"/>
      <c r="AG93" s="283">
        <f t="shared" si="0"/>
        <v>0</v>
      </c>
      <c r="AH93" s="284">
        <f t="shared" si="1"/>
        <v>0</v>
      </c>
      <c r="AI93" s="290">
        <f t="shared" si="2"/>
        <v>0</v>
      </c>
      <c r="AJ93" s="293">
        <f t="shared" si="3"/>
        <v>0</v>
      </c>
      <c r="AK93" s="294" t="str">
        <f>IF(AJ93=0,"",
IF(SUM($AJ$31:AJ93)=1,AL93,
IF($AJ$151&gt;SUM($AJ$31:AJ93),_xlfn.CONCAT(", ",AL93),
IF($AJ$151=SUM($AJ$31:AJ93),_xlfn.CONCAT(" y ",AL93)))))</f>
        <v/>
      </c>
      <c r="AL93" s="89" t="s">
        <v>5210</v>
      </c>
    </row>
    <row r="94" spans="1:38" ht="15" customHeight="1">
      <c r="A94" s="32"/>
      <c r="B94" s="27"/>
      <c r="C94" s="61" t="s">
        <v>5211</v>
      </c>
      <c r="D94" s="991"/>
      <c r="E94" s="884"/>
      <c r="F94" s="884"/>
      <c r="G94" s="884"/>
      <c r="H94" s="884"/>
      <c r="I94" s="884"/>
      <c r="J94" s="884"/>
      <c r="K94" s="884"/>
      <c r="L94" s="884"/>
      <c r="M94" s="884"/>
      <c r="N94" s="885"/>
      <c r="O94" s="992"/>
      <c r="P94" s="884"/>
      <c r="Q94" s="884"/>
      <c r="R94" s="885"/>
      <c r="S94" s="992"/>
      <c r="T94" s="884"/>
      <c r="U94" s="884"/>
      <c r="V94" s="885"/>
      <c r="W94" s="992"/>
      <c r="X94" s="884"/>
      <c r="Y94" s="884"/>
      <c r="Z94" s="885"/>
      <c r="AA94" s="992"/>
      <c r="AB94" s="884"/>
      <c r="AC94" s="884"/>
      <c r="AD94" s="885"/>
      <c r="AG94" s="283">
        <f t="shared" si="0"/>
        <v>0</v>
      </c>
      <c r="AH94" s="284">
        <f t="shared" si="1"/>
        <v>0</v>
      </c>
      <c r="AI94" s="290">
        <f t="shared" si="2"/>
        <v>0</v>
      </c>
      <c r="AJ94" s="293">
        <f t="shared" si="3"/>
        <v>0</v>
      </c>
      <c r="AK94" s="294" t="str">
        <f>IF(AJ94=0,"",
IF(SUM($AJ$31:AJ94)=1,AL94,
IF($AJ$151&gt;SUM($AJ$31:AJ94),_xlfn.CONCAT(", ",AL94),
IF($AJ$151=SUM($AJ$31:AJ94),_xlfn.CONCAT(" y ",AL94)))))</f>
        <v/>
      </c>
      <c r="AL94" s="89" t="s">
        <v>5212</v>
      </c>
    </row>
    <row r="95" spans="1:38" ht="15" customHeight="1">
      <c r="A95" s="32"/>
      <c r="B95" s="27"/>
      <c r="C95" s="61" t="s">
        <v>5213</v>
      </c>
      <c r="D95" s="991"/>
      <c r="E95" s="884"/>
      <c r="F95" s="884"/>
      <c r="G95" s="884"/>
      <c r="H95" s="884"/>
      <c r="I95" s="884"/>
      <c r="J95" s="884"/>
      <c r="K95" s="884"/>
      <c r="L95" s="884"/>
      <c r="M95" s="884"/>
      <c r="N95" s="885"/>
      <c r="O95" s="992"/>
      <c r="P95" s="884"/>
      <c r="Q95" s="884"/>
      <c r="R95" s="885"/>
      <c r="S95" s="992"/>
      <c r="T95" s="884"/>
      <c r="U95" s="884"/>
      <c r="V95" s="885"/>
      <c r="W95" s="992"/>
      <c r="X95" s="884"/>
      <c r="Y95" s="884"/>
      <c r="Z95" s="885"/>
      <c r="AA95" s="992"/>
      <c r="AB95" s="884"/>
      <c r="AC95" s="884"/>
      <c r="AD95" s="885"/>
      <c r="AG95" s="283">
        <f t="shared" si="0"/>
        <v>0</v>
      </c>
      <c r="AH95" s="284">
        <f t="shared" si="1"/>
        <v>0</v>
      </c>
      <c r="AI95" s="290">
        <f t="shared" si="2"/>
        <v>0</v>
      </c>
      <c r="AJ95" s="293">
        <f t="shared" si="3"/>
        <v>0</v>
      </c>
      <c r="AK95" s="294" t="str">
        <f>IF(AJ95=0,"",
IF(SUM($AJ$31:AJ95)=1,AL95,
IF($AJ$151&gt;SUM($AJ$31:AJ95),_xlfn.CONCAT(", ",AL95),
IF($AJ$151=SUM($AJ$31:AJ95),_xlfn.CONCAT(" y ",AL95)))))</f>
        <v/>
      </c>
      <c r="AL95" s="89" t="s">
        <v>5214</v>
      </c>
    </row>
    <row r="96" spans="1:38" ht="15" customHeight="1">
      <c r="A96" s="32"/>
      <c r="B96" s="27"/>
      <c r="C96" s="61" t="s">
        <v>5215</v>
      </c>
      <c r="D96" s="991"/>
      <c r="E96" s="884"/>
      <c r="F96" s="884"/>
      <c r="G96" s="884"/>
      <c r="H96" s="884"/>
      <c r="I96" s="884"/>
      <c r="J96" s="884"/>
      <c r="K96" s="884"/>
      <c r="L96" s="884"/>
      <c r="M96" s="884"/>
      <c r="N96" s="885"/>
      <c r="O96" s="992"/>
      <c r="P96" s="884"/>
      <c r="Q96" s="884"/>
      <c r="R96" s="885"/>
      <c r="S96" s="992"/>
      <c r="T96" s="884"/>
      <c r="U96" s="884"/>
      <c r="V96" s="885"/>
      <c r="W96" s="992"/>
      <c r="X96" s="884"/>
      <c r="Y96" s="884"/>
      <c r="Z96" s="885"/>
      <c r="AA96" s="992"/>
      <c r="AB96" s="884"/>
      <c r="AC96" s="884"/>
      <c r="AD96" s="885"/>
      <c r="AG96" s="283">
        <f t="shared" ref="AG96:AG150" si="4">IF(AND($O96&lt;&gt;"",$O96&lt;&gt;1,COUNTA(S96)&gt;0),1,0)</f>
        <v>0</v>
      </c>
      <c r="AH96" s="284">
        <f t="shared" ref="AH96:AH150" si="5">IF(AND($W96&lt;&gt;"",$W96&lt;&gt;1,COUNTA(AA96)&gt;0),1,0)</f>
        <v>0</v>
      </c>
      <c r="AI96" s="290">
        <f t="shared" ref="AI96:AI150" si="6">IF(AND(COUNTBLANK(D96)=0,O96&lt;&gt;"",O96&lt;&gt;1,S96="",W96&lt;&gt;"",W96&lt;&gt;1,AA96=""),0,IF(AND(COUNTBLANK(D96)=0,O96&lt;&gt;"",O96=1,S96&lt;&gt;"",W96&lt;&gt;"",W96&lt;&gt;1,AA96=""),0,IF(AND(COUNTBLANK(D96)=0,O96&lt;&gt;"",O96=1,S96&lt;&gt;"",W96&lt;&gt;"",W96=1,AA96&lt;&gt;""),0,IF(AND(COUNTBLANK(D96)=0,O96&lt;&gt;"",O96&lt;&gt;1,S96="",W96&lt;&gt;"",W96=1,AA96&lt;&gt;""),0,IF(AND(COUNTBLANK(D96)=1,COUNTA(O96:AD96)=0),0,1)))))</f>
        <v>0</v>
      </c>
      <c r="AJ96" s="293">
        <f t="shared" ref="AJ96:AJ149" si="7">IF(AI96=0,0,1)</f>
        <v>0</v>
      </c>
      <c r="AK96" s="294" t="str">
        <f>IF(AJ96=0,"",
IF(SUM($AJ$31:AJ96)=1,AL96,
IF($AJ$151&gt;SUM($AJ$31:AJ96),_xlfn.CONCAT(", ",AL96),
IF($AJ$151=SUM($AJ$31:AJ96),_xlfn.CONCAT(" y ",AL96)))))</f>
        <v/>
      </c>
      <c r="AL96" s="89" t="s">
        <v>5216</v>
      </c>
    </row>
    <row r="97" spans="1:38" ht="15" customHeight="1">
      <c r="A97" s="32"/>
      <c r="B97" s="27"/>
      <c r="C97" s="61" t="s">
        <v>5217</v>
      </c>
      <c r="D97" s="991"/>
      <c r="E97" s="884"/>
      <c r="F97" s="884"/>
      <c r="G97" s="884"/>
      <c r="H97" s="884"/>
      <c r="I97" s="884"/>
      <c r="J97" s="884"/>
      <c r="K97" s="884"/>
      <c r="L97" s="884"/>
      <c r="M97" s="884"/>
      <c r="N97" s="885"/>
      <c r="O97" s="992"/>
      <c r="P97" s="884"/>
      <c r="Q97" s="884"/>
      <c r="R97" s="885"/>
      <c r="S97" s="992"/>
      <c r="T97" s="884"/>
      <c r="U97" s="884"/>
      <c r="V97" s="885"/>
      <c r="W97" s="992"/>
      <c r="X97" s="884"/>
      <c r="Y97" s="884"/>
      <c r="Z97" s="885"/>
      <c r="AA97" s="992"/>
      <c r="AB97" s="884"/>
      <c r="AC97" s="884"/>
      <c r="AD97" s="885"/>
      <c r="AG97" s="283">
        <f t="shared" si="4"/>
        <v>0</v>
      </c>
      <c r="AH97" s="284">
        <f t="shared" si="5"/>
        <v>0</v>
      </c>
      <c r="AI97" s="290">
        <f t="shared" si="6"/>
        <v>0</v>
      </c>
      <c r="AJ97" s="293">
        <f t="shared" si="7"/>
        <v>0</v>
      </c>
      <c r="AK97" s="294" t="str">
        <f>IF(AJ97=0,"",
IF(SUM($AJ$31:AJ97)=1,AL97,
IF($AJ$151&gt;SUM($AJ$31:AJ97),_xlfn.CONCAT(", ",AL97),
IF($AJ$151=SUM($AJ$31:AJ97),_xlfn.CONCAT(" y ",AL97)))))</f>
        <v/>
      </c>
      <c r="AL97" s="89" t="s">
        <v>5218</v>
      </c>
    </row>
    <row r="98" spans="1:38" ht="15" customHeight="1">
      <c r="A98" s="32"/>
      <c r="B98" s="27"/>
      <c r="C98" s="61" t="s">
        <v>5219</v>
      </c>
      <c r="D98" s="991"/>
      <c r="E98" s="884"/>
      <c r="F98" s="884"/>
      <c r="G98" s="884"/>
      <c r="H98" s="884"/>
      <c r="I98" s="884"/>
      <c r="J98" s="884"/>
      <c r="K98" s="884"/>
      <c r="L98" s="884"/>
      <c r="M98" s="884"/>
      <c r="N98" s="885"/>
      <c r="O98" s="992"/>
      <c r="P98" s="884"/>
      <c r="Q98" s="884"/>
      <c r="R98" s="885"/>
      <c r="S98" s="992"/>
      <c r="T98" s="884"/>
      <c r="U98" s="884"/>
      <c r="V98" s="885"/>
      <c r="W98" s="992"/>
      <c r="X98" s="884"/>
      <c r="Y98" s="884"/>
      <c r="Z98" s="885"/>
      <c r="AA98" s="992"/>
      <c r="AB98" s="884"/>
      <c r="AC98" s="884"/>
      <c r="AD98" s="885"/>
      <c r="AG98" s="283">
        <f t="shared" si="4"/>
        <v>0</v>
      </c>
      <c r="AH98" s="284">
        <f t="shared" si="5"/>
        <v>0</v>
      </c>
      <c r="AI98" s="290">
        <f t="shared" si="6"/>
        <v>0</v>
      </c>
      <c r="AJ98" s="293">
        <f t="shared" si="7"/>
        <v>0</v>
      </c>
      <c r="AK98" s="294" t="str">
        <f>IF(AJ98=0,"",
IF(SUM($AJ$31:AJ98)=1,AL98,
IF($AJ$151&gt;SUM($AJ$31:AJ98),_xlfn.CONCAT(", ",AL98),
IF($AJ$151=SUM($AJ$31:AJ98),_xlfn.CONCAT(" y ",AL98)))))</f>
        <v/>
      </c>
      <c r="AL98" s="89" t="s">
        <v>5220</v>
      </c>
    </row>
    <row r="99" spans="1:38" ht="15" customHeight="1">
      <c r="A99" s="32"/>
      <c r="B99" s="27"/>
      <c r="C99" s="61" t="s">
        <v>5221</v>
      </c>
      <c r="D99" s="991"/>
      <c r="E99" s="884"/>
      <c r="F99" s="884"/>
      <c r="G99" s="884"/>
      <c r="H99" s="884"/>
      <c r="I99" s="884"/>
      <c r="J99" s="884"/>
      <c r="K99" s="884"/>
      <c r="L99" s="884"/>
      <c r="M99" s="884"/>
      <c r="N99" s="885"/>
      <c r="O99" s="992"/>
      <c r="P99" s="884"/>
      <c r="Q99" s="884"/>
      <c r="R99" s="885"/>
      <c r="S99" s="992"/>
      <c r="T99" s="884"/>
      <c r="U99" s="884"/>
      <c r="V99" s="885"/>
      <c r="W99" s="992"/>
      <c r="X99" s="884"/>
      <c r="Y99" s="884"/>
      <c r="Z99" s="885"/>
      <c r="AA99" s="992"/>
      <c r="AB99" s="884"/>
      <c r="AC99" s="884"/>
      <c r="AD99" s="885"/>
      <c r="AG99" s="283">
        <f t="shared" si="4"/>
        <v>0</v>
      </c>
      <c r="AH99" s="284">
        <f t="shared" si="5"/>
        <v>0</v>
      </c>
      <c r="AI99" s="290">
        <f t="shared" si="6"/>
        <v>0</v>
      </c>
      <c r="AJ99" s="293">
        <f t="shared" si="7"/>
        <v>0</v>
      </c>
      <c r="AK99" s="294" t="str">
        <f>IF(AJ99=0,"",
IF(SUM($AJ$31:AJ99)=1,AL99,
IF($AJ$151&gt;SUM($AJ$31:AJ99),_xlfn.CONCAT(", ",AL99),
IF($AJ$151=SUM($AJ$31:AJ99),_xlfn.CONCAT(" y ",AL99)))))</f>
        <v/>
      </c>
      <c r="AL99" s="89" t="s">
        <v>5222</v>
      </c>
    </row>
    <row r="100" spans="1:38" ht="15" customHeight="1">
      <c r="A100" s="32"/>
      <c r="B100" s="27"/>
      <c r="C100" s="61" t="s">
        <v>5223</v>
      </c>
      <c r="D100" s="991"/>
      <c r="E100" s="884"/>
      <c r="F100" s="884"/>
      <c r="G100" s="884"/>
      <c r="H100" s="884"/>
      <c r="I100" s="884"/>
      <c r="J100" s="884"/>
      <c r="K100" s="884"/>
      <c r="L100" s="884"/>
      <c r="M100" s="884"/>
      <c r="N100" s="885"/>
      <c r="O100" s="992"/>
      <c r="P100" s="884"/>
      <c r="Q100" s="884"/>
      <c r="R100" s="885"/>
      <c r="S100" s="992"/>
      <c r="T100" s="884"/>
      <c r="U100" s="884"/>
      <c r="V100" s="885"/>
      <c r="W100" s="992"/>
      <c r="X100" s="884"/>
      <c r="Y100" s="884"/>
      <c r="Z100" s="885"/>
      <c r="AA100" s="992"/>
      <c r="AB100" s="884"/>
      <c r="AC100" s="884"/>
      <c r="AD100" s="885"/>
      <c r="AG100" s="283">
        <f t="shared" si="4"/>
        <v>0</v>
      </c>
      <c r="AH100" s="284">
        <f t="shared" si="5"/>
        <v>0</v>
      </c>
      <c r="AI100" s="290">
        <f t="shared" si="6"/>
        <v>0</v>
      </c>
      <c r="AJ100" s="293">
        <f t="shared" si="7"/>
        <v>0</v>
      </c>
      <c r="AK100" s="294" t="str">
        <f>IF(AJ100=0,"",
IF(SUM($AJ$31:AJ100)=1,AL100,
IF($AJ$151&gt;SUM($AJ$31:AJ100),_xlfn.CONCAT(", ",AL100),
IF($AJ$151=SUM($AJ$31:AJ100),_xlfn.CONCAT(" y ",AL100)))))</f>
        <v/>
      </c>
      <c r="AL100" s="89" t="s">
        <v>5224</v>
      </c>
    </row>
    <row r="101" spans="1:38" ht="15" customHeight="1">
      <c r="A101" s="32"/>
      <c r="B101" s="27"/>
      <c r="C101" s="61" t="s">
        <v>5225</v>
      </c>
      <c r="D101" s="991"/>
      <c r="E101" s="884"/>
      <c r="F101" s="884"/>
      <c r="G101" s="884"/>
      <c r="H101" s="884"/>
      <c r="I101" s="884"/>
      <c r="J101" s="884"/>
      <c r="K101" s="884"/>
      <c r="L101" s="884"/>
      <c r="M101" s="884"/>
      <c r="N101" s="885"/>
      <c r="O101" s="992"/>
      <c r="P101" s="884"/>
      <c r="Q101" s="884"/>
      <c r="R101" s="885"/>
      <c r="S101" s="992"/>
      <c r="T101" s="884"/>
      <c r="U101" s="884"/>
      <c r="V101" s="885"/>
      <c r="W101" s="992"/>
      <c r="X101" s="884"/>
      <c r="Y101" s="884"/>
      <c r="Z101" s="885"/>
      <c r="AA101" s="992"/>
      <c r="AB101" s="884"/>
      <c r="AC101" s="884"/>
      <c r="AD101" s="885"/>
      <c r="AG101" s="283">
        <f t="shared" si="4"/>
        <v>0</v>
      </c>
      <c r="AH101" s="284">
        <f t="shared" si="5"/>
        <v>0</v>
      </c>
      <c r="AI101" s="290">
        <f t="shared" si="6"/>
        <v>0</v>
      </c>
      <c r="AJ101" s="293">
        <f t="shared" si="7"/>
        <v>0</v>
      </c>
      <c r="AK101" s="294" t="str">
        <f>IF(AJ101=0,"",
IF(SUM($AJ$31:AJ101)=1,AL101,
IF($AJ$151&gt;SUM($AJ$31:AJ101),_xlfn.CONCAT(", ",AL101),
IF($AJ$151=SUM($AJ$31:AJ101),_xlfn.CONCAT(" y ",AL101)))))</f>
        <v/>
      </c>
      <c r="AL101" s="89" t="s">
        <v>5226</v>
      </c>
    </row>
    <row r="102" spans="1:38" ht="15" customHeight="1">
      <c r="A102" s="32"/>
      <c r="B102" s="27"/>
      <c r="C102" s="61" t="s">
        <v>5227</v>
      </c>
      <c r="D102" s="991"/>
      <c r="E102" s="884"/>
      <c r="F102" s="884"/>
      <c r="G102" s="884"/>
      <c r="H102" s="884"/>
      <c r="I102" s="884"/>
      <c r="J102" s="884"/>
      <c r="K102" s="884"/>
      <c r="L102" s="884"/>
      <c r="M102" s="884"/>
      <c r="N102" s="885"/>
      <c r="O102" s="992"/>
      <c r="P102" s="884"/>
      <c r="Q102" s="884"/>
      <c r="R102" s="885"/>
      <c r="S102" s="992"/>
      <c r="T102" s="884"/>
      <c r="U102" s="884"/>
      <c r="V102" s="885"/>
      <c r="W102" s="992"/>
      <c r="X102" s="884"/>
      <c r="Y102" s="884"/>
      <c r="Z102" s="885"/>
      <c r="AA102" s="992"/>
      <c r="AB102" s="884"/>
      <c r="AC102" s="884"/>
      <c r="AD102" s="885"/>
      <c r="AG102" s="283">
        <f t="shared" si="4"/>
        <v>0</v>
      </c>
      <c r="AH102" s="284">
        <f t="shared" si="5"/>
        <v>0</v>
      </c>
      <c r="AI102" s="290">
        <f t="shared" si="6"/>
        <v>0</v>
      </c>
      <c r="AJ102" s="293">
        <f t="shared" si="7"/>
        <v>0</v>
      </c>
      <c r="AK102" s="294" t="str">
        <f>IF(AJ102=0,"",
IF(SUM($AJ$31:AJ102)=1,AL102,
IF($AJ$151&gt;SUM($AJ$31:AJ102),_xlfn.CONCAT(", ",AL102),
IF($AJ$151=SUM($AJ$31:AJ102),_xlfn.CONCAT(" y ",AL102)))))</f>
        <v/>
      </c>
      <c r="AL102" s="89" t="s">
        <v>5228</v>
      </c>
    </row>
    <row r="103" spans="1:38" ht="15" customHeight="1">
      <c r="A103" s="32"/>
      <c r="B103" s="27"/>
      <c r="C103" s="61" t="s">
        <v>5229</v>
      </c>
      <c r="D103" s="991"/>
      <c r="E103" s="884"/>
      <c r="F103" s="884"/>
      <c r="G103" s="884"/>
      <c r="H103" s="884"/>
      <c r="I103" s="884"/>
      <c r="J103" s="884"/>
      <c r="K103" s="884"/>
      <c r="L103" s="884"/>
      <c r="M103" s="884"/>
      <c r="N103" s="885"/>
      <c r="O103" s="992"/>
      <c r="P103" s="884"/>
      <c r="Q103" s="884"/>
      <c r="R103" s="885"/>
      <c r="S103" s="992"/>
      <c r="T103" s="884"/>
      <c r="U103" s="884"/>
      <c r="V103" s="885"/>
      <c r="W103" s="992"/>
      <c r="X103" s="884"/>
      <c r="Y103" s="884"/>
      <c r="Z103" s="885"/>
      <c r="AA103" s="992"/>
      <c r="AB103" s="884"/>
      <c r="AC103" s="884"/>
      <c r="AD103" s="885"/>
      <c r="AG103" s="283">
        <f t="shared" si="4"/>
        <v>0</v>
      </c>
      <c r="AH103" s="284">
        <f t="shared" si="5"/>
        <v>0</v>
      </c>
      <c r="AI103" s="290">
        <f t="shared" si="6"/>
        <v>0</v>
      </c>
      <c r="AJ103" s="293">
        <f t="shared" si="7"/>
        <v>0</v>
      </c>
      <c r="AK103" s="294" t="str">
        <f>IF(AJ103=0,"",
IF(SUM($AJ$31:AJ103)=1,AL103,
IF($AJ$151&gt;SUM($AJ$31:AJ103),_xlfn.CONCAT(", ",AL103),
IF($AJ$151=SUM($AJ$31:AJ103),_xlfn.CONCAT(" y ",AL103)))))</f>
        <v/>
      </c>
      <c r="AL103" s="89" t="s">
        <v>5230</v>
      </c>
    </row>
    <row r="104" spans="1:38" ht="15" customHeight="1">
      <c r="A104" s="32"/>
      <c r="B104" s="27"/>
      <c r="C104" s="61" t="s">
        <v>5231</v>
      </c>
      <c r="D104" s="991"/>
      <c r="E104" s="884"/>
      <c r="F104" s="884"/>
      <c r="G104" s="884"/>
      <c r="H104" s="884"/>
      <c r="I104" s="884"/>
      <c r="J104" s="884"/>
      <c r="K104" s="884"/>
      <c r="L104" s="884"/>
      <c r="M104" s="884"/>
      <c r="N104" s="885"/>
      <c r="O104" s="992"/>
      <c r="P104" s="884"/>
      <c r="Q104" s="884"/>
      <c r="R104" s="885"/>
      <c r="S104" s="992"/>
      <c r="T104" s="884"/>
      <c r="U104" s="884"/>
      <c r="V104" s="885"/>
      <c r="W104" s="992"/>
      <c r="X104" s="884"/>
      <c r="Y104" s="884"/>
      <c r="Z104" s="885"/>
      <c r="AA104" s="992"/>
      <c r="AB104" s="884"/>
      <c r="AC104" s="884"/>
      <c r="AD104" s="885"/>
      <c r="AG104" s="283">
        <f t="shared" si="4"/>
        <v>0</v>
      </c>
      <c r="AH104" s="284">
        <f t="shared" si="5"/>
        <v>0</v>
      </c>
      <c r="AI104" s="290">
        <f t="shared" si="6"/>
        <v>0</v>
      </c>
      <c r="AJ104" s="293">
        <f t="shared" si="7"/>
        <v>0</v>
      </c>
      <c r="AK104" s="294" t="str">
        <f>IF(AJ104=0,"",
IF(SUM($AJ$31:AJ104)=1,AL104,
IF($AJ$151&gt;SUM($AJ$31:AJ104),_xlfn.CONCAT(", ",AL104),
IF($AJ$151=SUM($AJ$31:AJ104),_xlfn.CONCAT(" y ",AL104)))))</f>
        <v/>
      </c>
      <c r="AL104" s="89" t="s">
        <v>5232</v>
      </c>
    </row>
    <row r="105" spans="1:38" ht="15" customHeight="1">
      <c r="A105" s="32"/>
      <c r="B105" s="27"/>
      <c r="C105" s="61" t="s">
        <v>5233</v>
      </c>
      <c r="D105" s="991"/>
      <c r="E105" s="884"/>
      <c r="F105" s="884"/>
      <c r="G105" s="884"/>
      <c r="H105" s="884"/>
      <c r="I105" s="884"/>
      <c r="J105" s="884"/>
      <c r="K105" s="884"/>
      <c r="L105" s="884"/>
      <c r="M105" s="884"/>
      <c r="N105" s="885"/>
      <c r="O105" s="992"/>
      <c r="P105" s="884"/>
      <c r="Q105" s="884"/>
      <c r="R105" s="885"/>
      <c r="S105" s="992"/>
      <c r="T105" s="884"/>
      <c r="U105" s="884"/>
      <c r="V105" s="885"/>
      <c r="W105" s="992"/>
      <c r="X105" s="884"/>
      <c r="Y105" s="884"/>
      <c r="Z105" s="885"/>
      <c r="AA105" s="992"/>
      <c r="AB105" s="884"/>
      <c r="AC105" s="884"/>
      <c r="AD105" s="885"/>
      <c r="AG105" s="283">
        <f t="shared" si="4"/>
        <v>0</v>
      </c>
      <c r="AH105" s="284">
        <f t="shared" si="5"/>
        <v>0</v>
      </c>
      <c r="AI105" s="290">
        <f t="shared" si="6"/>
        <v>0</v>
      </c>
      <c r="AJ105" s="293">
        <f t="shared" si="7"/>
        <v>0</v>
      </c>
      <c r="AK105" s="294" t="str">
        <f>IF(AJ105=0,"",
IF(SUM($AJ$31:AJ105)=1,AL105,
IF($AJ$151&gt;SUM($AJ$31:AJ105),_xlfn.CONCAT(", ",AL105),
IF($AJ$151=SUM($AJ$31:AJ105),_xlfn.CONCAT(" y ",AL105)))))</f>
        <v/>
      </c>
      <c r="AL105" s="89" t="s">
        <v>5234</v>
      </c>
    </row>
    <row r="106" spans="1:38" ht="15" customHeight="1">
      <c r="A106" s="32"/>
      <c r="B106" s="27"/>
      <c r="C106" s="61" t="s">
        <v>5235</v>
      </c>
      <c r="D106" s="991"/>
      <c r="E106" s="884"/>
      <c r="F106" s="884"/>
      <c r="G106" s="884"/>
      <c r="H106" s="884"/>
      <c r="I106" s="884"/>
      <c r="J106" s="884"/>
      <c r="K106" s="884"/>
      <c r="L106" s="884"/>
      <c r="M106" s="884"/>
      <c r="N106" s="885"/>
      <c r="O106" s="992"/>
      <c r="P106" s="884"/>
      <c r="Q106" s="884"/>
      <c r="R106" s="885"/>
      <c r="S106" s="992"/>
      <c r="T106" s="884"/>
      <c r="U106" s="884"/>
      <c r="V106" s="885"/>
      <c r="W106" s="992"/>
      <c r="X106" s="884"/>
      <c r="Y106" s="884"/>
      <c r="Z106" s="885"/>
      <c r="AA106" s="992"/>
      <c r="AB106" s="884"/>
      <c r="AC106" s="884"/>
      <c r="AD106" s="885"/>
      <c r="AG106" s="283">
        <f t="shared" si="4"/>
        <v>0</v>
      </c>
      <c r="AH106" s="284">
        <f t="shared" si="5"/>
        <v>0</v>
      </c>
      <c r="AI106" s="290">
        <f t="shared" si="6"/>
        <v>0</v>
      </c>
      <c r="AJ106" s="293">
        <f t="shared" si="7"/>
        <v>0</v>
      </c>
      <c r="AK106" s="294" t="str">
        <f>IF(AJ106=0,"",
IF(SUM($AJ$31:AJ106)=1,AL106,
IF($AJ$151&gt;SUM($AJ$31:AJ106),_xlfn.CONCAT(", ",AL106),
IF($AJ$151=SUM($AJ$31:AJ106),_xlfn.CONCAT(" y ",AL106)))))</f>
        <v/>
      </c>
      <c r="AL106" s="89" t="s">
        <v>5236</v>
      </c>
    </row>
    <row r="107" spans="1:38" ht="15" customHeight="1">
      <c r="A107" s="32"/>
      <c r="B107" s="27"/>
      <c r="C107" s="61" t="s">
        <v>5237</v>
      </c>
      <c r="D107" s="991"/>
      <c r="E107" s="884"/>
      <c r="F107" s="884"/>
      <c r="G107" s="884"/>
      <c r="H107" s="884"/>
      <c r="I107" s="884"/>
      <c r="J107" s="884"/>
      <c r="K107" s="884"/>
      <c r="L107" s="884"/>
      <c r="M107" s="884"/>
      <c r="N107" s="885"/>
      <c r="O107" s="992"/>
      <c r="P107" s="884"/>
      <c r="Q107" s="884"/>
      <c r="R107" s="885"/>
      <c r="S107" s="992"/>
      <c r="T107" s="884"/>
      <c r="U107" s="884"/>
      <c r="V107" s="885"/>
      <c r="W107" s="992"/>
      <c r="X107" s="884"/>
      <c r="Y107" s="884"/>
      <c r="Z107" s="885"/>
      <c r="AA107" s="992"/>
      <c r="AB107" s="884"/>
      <c r="AC107" s="884"/>
      <c r="AD107" s="885"/>
      <c r="AG107" s="283">
        <f t="shared" si="4"/>
        <v>0</v>
      </c>
      <c r="AH107" s="284">
        <f t="shared" si="5"/>
        <v>0</v>
      </c>
      <c r="AI107" s="290">
        <f t="shared" si="6"/>
        <v>0</v>
      </c>
      <c r="AJ107" s="293">
        <f t="shared" si="7"/>
        <v>0</v>
      </c>
      <c r="AK107" s="294" t="str">
        <f>IF(AJ107=0,"",
IF(SUM($AJ$31:AJ107)=1,AL107,
IF($AJ$151&gt;SUM($AJ$31:AJ107),_xlfn.CONCAT(", ",AL107),
IF($AJ$151=SUM($AJ$31:AJ107),_xlfn.CONCAT(" y ",AL107)))))</f>
        <v/>
      </c>
      <c r="AL107" s="89" t="s">
        <v>5238</v>
      </c>
    </row>
    <row r="108" spans="1:38" ht="15" customHeight="1">
      <c r="A108" s="32"/>
      <c r="B108" s="27"/>
      <c r="C108" s="61" t="s">
        <v>5239</v>
      </c>
      <c r="D108" s="991"/>
      <c r="E108" s="884"/>
      <c r="F108" s="884"/>
      <c r="G108" s="884"/>
      <c r="H108" s="884"/>
      <c r="I108" s="884"/>
      <c r="J108" s="884"/>
      <c r="K108" s="884"/>
      <c r="L108" s="884"/>
      <c r="M108" s="884"/>
      <c r="N108" s="885"/>
      <c r="O108" s="992"/>
      <c r="P108" s="884"/>
      <c r="Q108" s="884"/>
      <c r="R108" s="885"/>
      <c r="S108" s="992"/>
      <c r="T108" s="884"/>
      <c r="U108" s="884"/>
      <c r="V108" s="885"/>
      <c r="W108" s="992"/>
      <c r="X108" s="884"/>
      <c r="Y108" s="884"/>
      <c r="Z108" s="885"/>
      <c r="AA108" s="992"/>
      <c r="AB108" s="884"/>
      <c r="AC108" s="884"/>
      <c r="AD108" s="885"/>
      <c r="AG108" s="283">
        <f t="shared" si="4"/>
        <v>0</v>
      </c>
      <c r="AH108" s="284">
        <f t="shared" si="5"/>
        <v>0</v>
      </c>
      <c r="AI108" s="290">
        <f t="shared" si="6"/>
        <v>0</v>
      </c>
      <c r="AJ108" s="293">
        <f t="shared" si="7"/>
        <v>0</v>
      </c>
      <c r="AK108" s="294" t="str">
        <f>IF(AJ108=0,"",
IF(SUM($AJ$31:AJ108)=1,AL108,
IF($AJ$151&gt;SUM($AJ$31:AJ108),_xlfn.CONCAT(", ",AL108),
IF($AJ$151=SUM($AJ$31:AJ108),_xlfn.CONCAT(" y ",AL108)))))</f>
        <v/>
      </c>
      <c r="AL108" s="89" t="s">
        <v>5240</v>
      </c>
    </row>
    <row r="109" spans="1:38" ht="15" customHeight="1">
      <c r="A109" s="32"/>
      <c r="B109" s="27"/>
      <c r="C109" s="62" t="s">
        <v>5241</v>
      </c>
      <c r="D109" s="991"/>
      <c r="E109" s="884"/>
      <c r="F109" s="884"/>
      <c r="G109" s="884"/>
      <c r="H109" s="884"/>
      <c r="I109" s="884"/>
      <c r="J109" s="884"/>
      <c r="K109" s="884"/>
      <c r="L109" s="884"/>
      <c r="M109" s="884"/>
      <c r="N109" s="885"/>
      <c r="O109" s="992"/>
      <c r="P109" s="884"/>
      <c r="Q109" s="884"/>
      <c r="R109" s="885"/>
      <c r="S109" s="992"/>
      <c r="T109" s="884"/>
      <c r="U109" s="884"/>
      <c r="V109" s="885"/>
      <c r="W109" s="992"/>
      <c r="X109" s="884"/>
      <c r="Y109" s="884"/>
      <c r="Z109" s="885"/>
      <c r="AA109" s="992"/>
      <c r="AB109" s="884"/>
      <c r="AC109" s="884"/>
      <c r="AD109" s="885"/>
      <c r="AG109" s="283">
        <f t="shared" si="4"/>
        <v>0</v>
      </c>
      <c r="AH109" s="284">
        <f t="shared" si="5"/>
        <v>0</v>
      </c>
      <c r="AI109" s="290">
        <f t="shared" si="6"/>
        <v>0</v>
      </c>
      <c r="AJ109" s="293">
        <f t="shared" si="7"/>
        <v>0</v>
      </c>
      <c r="AK109" s="294" t="str">
        <f>IF(AJ109=0,"",
IF(SUM($AJ$31:AJ109)=1,AL109,
IF($AJ$151&gt;SUM($AJ$31:AJ109),_xlfn.CONCAT(", ",AL109),
IF($AJ$151=SUM($AJ$31:AJ109),_xlfn.CONCAT(" y ",AL109)))))</f>
        <v/>
      </c>
      <c r="AL109" s="89" t="s">
        <v>5242</v>
      </c>
    </row>
    <row r="110" spans="1:38" ht="15" customHeight="1">
      <c r="A110" s="32"/>
      <c r="B110" s="27"/>
      <c r="C110" s="61" t="s">
        <v>5243</v>
      </c>
      <c r="D110" s="991"/>
      <c r="E110" s="884"/>
      <c r="F110" s="884"/>
      <c r="G110" s="884"/>
      <c r="H110" s="884"/>
      <c r="I110" s="884"/>
      <c r="J110" s="884"/>
      <c r="K110" s="884"/>
      <c r="L110" s="884"/>
      <c r="M110" s="884"/>
      <c r="N110" s="885"/>
      <c r="O110" s="992"/>
      <c r="P110" s="884"/>
      <c r="Q110" s="884"/>
      <c r="R110" s="885"/>
      <c r="S110" s="992"/>
      <c r="T110" s="884"/>
      <c r="U110" s="884"/>
      <c r="V110" s="885"/>
      <c r="W110" s="992"/>
      <c r="X110" s="884"/>
      <c r="Y110" s="884"/>
      <c r="Z110" s="885"/>
      <c r="AA110" s="992"/>
      <c r="AB110" s="884"/>
      <c r="AC110" s="884"/>
      <c r="AD110" s="885"/>
      <c r="AG110" s="283">
        <f t="shared" si="4"/>
        <v>0</v>
      </c>
      <c r="AH110" s="284">
        <f t="shared" si="5"/>
        <v>0</v>
      </c>
      <c r="AI110" s="290">
        <f t="shared" si="6"/>
        <v>0</v>
      </c>
      <c r="AJ110" s="293">
        <f t="shared" si="7"/>
        <v>0</v>
      </c>
      <c r="AK110" s="294" t="str">
        <f>IF(AJ110=0,"",
IF(SUM($AJ$31:AJ110)=1,AL110,
IF($AJ$151&gt;SUM($AJ$31:AJ110),_xlfn.CONCAT(", ",AL110),
IF($AJ$151=SUM($AJ$31:AJ110),_xlfn.CONCAT(" y ",AL110)))))</f>
        <v/>
      </c>
      <c r="AL110" s="89" t="s">
        <v>5244</v>
      </c>
    </row>
    <row r="111" spans="1:38" ht="15" customHeight="1">
      <c r="A111" s="32"/>
      <c r="B111" s="27"/>
      <c r="C111" s="61" t="s">
        <v>5245</v>
      </c>
      <c r="D111" s="991"/>
      <c r="E111" s="884"/>
      <c r="F111" s="884"/>
      <c r="G111" s="884"/>
      <c r="H111" s="884"/>
      <c r="I111" s="884"/>
      <c r="J111" s="884"/>
      <c r="K111" s="884"/>
      <c r="L111" s="884"/>
      <c r="M111" s="884"/>
      <c r="N111" s="885"/>
      <c r="O111" s="992"/>
      <c r="P111" s="884"/>
      <c r="Q111" s="884"/>
      <c r="R111" s="885"/>
      <c r="S111" s="992"/>
      <c r="T111" s="884"/>
      <c r="U111" s="884"/>
      <c r="V111" s="885"/>
      <c r="W111" s="992"/>
      <c r="X111" s="884"/>
      <c r="Y111" s="884"/>
      <c r="Z111" s="885"/>
      <c r="AA111" s="992"/>
      <c r="AB111" s="884"/>
      <c r="AC111" s="884"/>
      <c r="AD111" s="885"/>
      <c r="AG111" s="283">
        <f t="shared" si="4"/>
        <v>0</v>
      </c>
      <c r="AH111" s="284">
        <f t="shared" si="5"/>
        <v>0</v>
      </c>
      <c r="AI111" s="290">
        <f t="shared" si="6"/>
        <v>0</v>
      </c>
      <c r="AJ111" s="293">
        <f t="shared" si="7"/>
        <v>0</v>
      </c>
      <c r="AK111" s="294" t="str">
        <f>IF(AJ111=0,"",
IF(SUM($AJ$31:AJ111)=1,AL111,
IF($AJ$151&gt;SUM($AJ$31:AJ111),_xlfn.CONCAT(", ",AL111),
IF($AJ$151=SUM($AJ$31:AJ111),_xlfn.CONCAT(" y ",AL111)))))</f>
        <v/>
      </c>
      <c r="AL111" s="89" t="s">
        <v>5246</v>
      </c>
    </row>
    <row r="112" spans="1:38" ht="15" customHeight="1">
      <c r="A112" s="32"/>
      <c r="B112" s="27"/>
      <c r="C112" s="61" t="s">
        <v>5247</v>
      </c>
      <c r="D112" s="991"/>
      <c r="E112" s="884"/>
      <c r="F112" s="884"/>
      <c r="G112" s="884"/>
      <c r="H112" s="884"/>
      <c r="I112" s="884"/>
      <c r="J112" s="884"/>
      <c r="K112" s="884"/>
      <c r="L112" s="884"/>
      <c r="M112" s="884"/>
      <c r="N112" s="885"/>
      <c r="O112" s="992"/>
      <c r="P112" s="884"/>
      <c r="Q112" s="884"/>
      <c r="R112" s="885"/>
      <c r="S112" s="992"/>
      <c r="T112" s="884"/>
      <c r="U112" s="884"/>
      <c r="V112" s="885"/>
      <c r="W112" s="992"/>
      <c r="X112" s="884"/>
      <c r="Y112" s="884"/>
      <c r="Z112" s="885"/>
      <c r="AA112" s="992"/>
      <c r="AB112" s="884"/>
      <c r="AC112" s="884"/>
      <c r="AD112" s="885"/>
      <c r="AG112" s="283">
        <f t="shared" si="4"/>
        <v>0</v>
      </c>
      <c r="AH112" s="284">
        <f t="shared" si="5"/>
        <v>0</v>
      </c>
      <c r="AI112" s="290">
        <f t="shared" si="6"/>
        <v>0</v>
      </c>
      <c r="AJ112" s="293">
        <f t="shared" si="7"/>
        <v>0</v>
      </c>
      <c r="AK112" s="294" t="str">
        <f>IF(AJ112=0,"",
IF(SUM($AJ$31:AJ112)=1,AL112,
IF($AJ$151&gt;SUM($AJ$31:AJ112),_xlfn.CONCAT(", ",AL112),
IF($AJ$151=SUM($AJ$31:AJ112),_xlfn.CONCAT(" y ",AL112)))))</f>
        <v/>
      </c>
      <c r="AL112" s="89" t="s">
        <v>5248</v>
      </c>
    </row>
    <row r="113" spans="1:38" ht="15" customHeight="1">
      <c r="A113" s="32"/>
      <c r="B113" s="27"/>
      <c r="C113" s="61" t="s">
        <v>5249</v>
      </c>
      <c r="D113" s="991"/>
      <c r="E113" s="884"/>
      <c r="F113" s="884"/>
      <c r="G113" s="884"/>
      <c r="H113" s="884"/>
      <c r="I113" s="884"/>
      <c r="J113" s="884"/>
      <c r="K113" s="884"/>
      <c r="L113" s="884"/>
      <c r="M113" s="884"/>
      <c r="N113" s="885"/>
      <c r="O113" s="992"/>
      <c r="P113" s="884"/>
      <c r="Q113" s="884"/>
      <c r="R113" s="885"/>
      <c r="S113" s="992"/>
      <c r="T113" s="884"/>
      <c r="U113" s="884"/>
      <c r="V113" s="885"/>
      <c r="W113" s="992"/>
      <c r="X113" s="884"/>
      <c r="Y113" s="884"/>
      <c r="Z113" s="885"/>
      <c r="AA113" s="992"/>
      <c r="AB113" s="884"/>
      <c r="AC113" s="884"/>
      <c r="AD113" s="885"/>
      <c r="AG113" s="283">
        <f t="shared" si="4"/>
        <v>0</v>
      </c>
      <c r="AH113" s="284">
        <f t="shared" si="5"/>
        <v>0</v>
      </c>
      <c r="AI113" s="290">
        <f t="shared" si="6"/>
        <v>0</v>
      </c>
      <c r="AJ113" s="293">
        <f t="shared" si="7"/>
        <v>0</v>
      </c>
      <c r="AK113" s="294" t="str">
        <f>IF(AJ113=0,"",
IF(SUM($AJ$31:AJ113)=1,AL113,
IF($AJ$151&gt;SUM($AJ$31:AJ113),_xlfn.CONCAT(", ",AL113),
IF($AJ$151=SUM($AJ$31:AJ113),_xlfn.CONCAT(" y ",AL113)))))</f>
        <v/>
      </c>
      <c r="AL113" s="89" t="s">
        <v>5250</v>
      </c>
    </row>
    <row r="114" spans="1:38" ht="15" customHeight="1">
      <c r="A114" s="32"/>
      <c r="B114" s="27"/>
      <c r="C114" s="61" t="s">
        <v>5251</v>
      </c>
      <c r="D114" s="991"/>
      <c r="E114" s="884"/>
      <c r="F114" s="884"/>
      <c r="G114" s="884"/>
      <c r="H114" s="884"/>
      <c r="I114" s="884"/>
      <c r="J114" s="884"/>
      <c r="K114" s="884"/>
      <c r="L114" s="884"/>
      <c r="M114" s="884"/>
      <c r="N114" s="885"/>
      <c r="O114" s="992"/>
      <c r="P114" s="884"/>
      <c r="Q114" s="884"/>
      <c r="R114" s="885"/>
      <c r="S114" s="992"/>
      <c r="T114" s="884"/>
      <c r="U114" s="884"/>
      <c r="V114" s="885"/>
      <c r="W114" s="992"/>
      <c r="X114" s="884"/>
      <c r="Y114" s="884"/>
      <c r="Z114" s="885"/>
      <c r="AA114" s="992"/>
      <c r="AB114" s="884"/>
      <c r="AC114" s="884"/>
      <c r="AD114" s="885"/>
      <c r="AG114" s="283">
        <f t="shared" si="4"/>
        <v>0</v>
      </c>
      <c r="AH114" s="284">
        <f t="shared" si="5"/>
        <v>0</v>
      </c>
      <c r="AI114" s="290">
        <f t="shared" si="6"/>
        <v>0</v>
      </c>
      <c r="AJ114" s="293">
        <f t="shared" si="7"/>
        <v>0</v>
      </c>
      <c r="AK114" s="294" t="str">
        <f>IF(AJ114=0,"",
IF(SUM($AJ$31:AJ114)=1,AL114,
IF($AJ$151&gt;SUM($AJ$31:AJ114),_xlfn.CONCAT(", ",AL114),
IF($AJ$151=SUM($AJ$31:AJ114),_xlfn.CONCAT(" y ",AL114)))))</f>
        <v/>
      </c>
      <c r="AL114" s="89" t="s">
        <v>5252</v>
      </c>
    </row>
    <row r="115" spans="1:38" ht="15" customHeight="1">
      <c r="A115" s="32"/>
      <c r="B115" s="27"/>
      <c r="C115" s="61" t="s">
        <v>5253</v>
      </c>
      <c r="D115" s="991"/>
      <c r="E115" s="884"/>
      <c r="F115" s="884"/>
      <c r="G115" s="884"/>
      <c r="H115" s="884"/>
      <c r="I115" s="884"/>
      <c r="J115" s="884"/>
      <c r="K115" s="884"/>
      <c r="L115" s="884"/>
      <c r="M115" s="884"/>
      <c r="N115" s="885"/>
      <c r="O115" s="992"/>
      <c r="P115" s="884"/>
      <c r="Q115" s="884"/>
      <c r="R115" s="885"/>
      <c r="S115" s="992"/>
      <c r="T115" s="884"/>
      <c r="U115" s="884"/>
      <c r="V115" s="885"/>
      <c r="W115" s="992"/>
      <c r="X115" s="884"/>
      <c r="Y115" s="884"/>
      <c r="Z115" s="885"/>
      <c r="AA115" s="992"/>
      <c r="AB115" s="884"/>
      <c r="AC115" s="884"/>
      <c r="AD115" s="885"/>
      <c r="AG115" s="283">
        <f t="shared" si="4"/>
        <v>0</v>
      </c>
      <c r="AH115" s="284">
        <f t="shared" si="5"/>
        <v>0</v>
      </c>
      <c r="AI115" s="290">
        <f t="shared" si="6"/>
        <v>0</v>
      </c>
      <c r="AJ115" s="293">
        <f t="shared" si="7"/>
        <v>0</v>
      </c>
      <c r="AK115" s="294" t="str">
        <f>IF(AJ115=0,"",
IF(SUM($AJ$31:AJ115)=1,AL115,
IF($AJ$151&gt;SUM($AJ$31:AJ115),_xlfn.CONCAT(", ",AL115),
IF($AJ$151=SUM($AJ$31:AJ115),_xlfn.CONCAT(" y ",AL115)))))</f>
        <v/>
      </c>
      <c r="AL115" s="89" t="s">
        <v>5254</v>
      </c>
    </row>
    <row r="116" spans="1:38" ht="15" customHeight="1">
      <c r="A116" s="32"/>
      <c r="B116" s="27"/>
      <c r="C116" s="61" t="s">
        <v>5255</v>
      </c>
      <c r="D116" s="991"/>
      <c r="E116" s="884"/>
      <c r="F116" s="884"/>
      <c r="G116" s="884"/>
      <c r="H116" s="884"/>
      <c r="I116" s="884"/>
      <c r="J116" s="884"/>
      <c r="K116" s="884"/>
      <c r="L116" s="884"/>
      <c r="M116" s="884"/>
      <c r="N116" s="885"/>
      <c r="O116" s="992"/>
      <c r="P116" s="884"/>
      <c r="Q116" s="884"/>
      <c r="R116" s="885"/>
      <c r="S116" s="992"/>
      <c r="T116" s="884"/>
      <c r="U116" s="884"/>
      <c r="V116" s="885"/>
      <c r="W116" s="992"/>
      <c r="X116" s="884"/>
      <c r="Y116" s="884"/>
      <c r="Z116" s="885"/>
      <c r="AA116" s="992"/>
      <c r="AB116" s="884"/>
      <c r="AC116" s="884"/>
      <c r="AD116" s="885"/>
      <c r="AG116" s="283">
        <f t="shared" si="4"/>
        <v>0</v>
      </c>
      <c r="AH116" s="284">
        <f t="shared" si="5"/>
        <v>0</v>
      </c>
      <c r="AI116" s="290">
        <f t="shared" si="6"/>
        <v>0</v>
      </c>
      <c r="AJ116" s="293">
        <f t="shared" si="7"/>
        <v>0</v>
      </c>
      <c r="AK116" s="294" t="str">
        <f>IF(AJ116=0,"",
IF(SUM($AJ$31:AJ116)=1,AL116,
IF($AJ$151&gt;SUM($AJ$31:AJ116),_xlfn.CONCAT(", ",AL116),
IF($AJ$151=SUM($AJ$31:AJ116),_xlfn.CONCAT(" y ",AL116)))))</f>
        <v/>
      </c>
      <c r="AL116" s="89" t="s">
        <v>5256</v>
      </c>
    </row>
    <row r="117" spans="1:38" ht="15" customHeight="1">
      <c r="A117" s="32"/>
      <c r="B117" s="27"/>
      <c r="C117" s="61" t="s">
        <v>5257</v>
      </c>
      <c r="D117" s="991"/>
      <c r="E117" s="884"/>
      <c r="F117" s="884"/>
      <c r="G117" s="884"/>
      <c r="H117" s="884"/>
      <c r="I117" s="884"/>
      <c r="J117" s="884"/>
      <c r="K117" s="884"/>
      <c r="L117" s="884"/>
      <c r="M117" s="884"/>
      <c r="N117" s="885"/>
      <c r="O117" s="992"/>
      <c r="P117" s="884"/>
      <c r="Q117" s="884"/>
      <c r="R117" s="885"/>
      <c r="S117" s="992"/>
      <c r="T117" s="884"/>
      <c r="U117" s="884"/>
      <c r="V117" s="885"/>
      <c r="W117" s="992"/>
      <c r="X117" s="884"/>
      <c r="Y117" s="884"/>
      <c r="Z117" s="885"/>
      <c r="AA117" s="992"/>
      <c r="AB117" s="884"/>
      <c r="AC117" s="884"/>
      <c r="AD117" s="885"/>
      <c r="AG117" s="283">
        <f t="shared" si="4"/>
        <v>0</v>
      </c>
      <c r="AH117" s="284">
        <f t="shared" si="5"/>
        <v>0</v>
      </c>
      <c r="AI117" s="290">
        <f t="shared" si="6"/>
        <v>0</v>
      </c>
      <c r="AJ117" s="293">
        <f t="shared" si="7"/>
        <v>0</v>
      </c>
      <c r="AK117" s="294" t="str">
        <f>IF(AJ117=0,"",
IF(SUM($AJ$31:AJ117)=1,AL117,
IF($AJ$151&gt;SUM($AJ$31:AJ117),_xlfn.CONCAT(", ",AL117),
IF($AJ$151=SUM($AJ$31:AJ117),_xlfn.CONCAT(" y ",AL117)))))</f>
        <v/>
      </c>
      <c r="AL117" s="89" t="s">
        <v>5258</v>
      </c>
    </row>
    <row r="118" spans="1:38" ht="15" customHeight="1">
      <c r="A118" s="32"/>
      <c r="B118" s="27"/>
      <c r="C118" s="61" t="s">
        <v>5259</v>
      </c>
      <c r="D118" s="991"/>
      <c r="E118" s="884"/>
      <c r="F118" s="884"/>
      <c r="G118" s="884"/>
      <c r="H118" s="884"/>
      <c r="I118" s="884"/>
      <c r="J118" s="884"/>
      <c r="K118" s="884"/>
      <c r="L118" s="884"/>
      <c r="M118" s="884"/>
      <c r="N118" s="885"/>
      <c r="O118" s="992"/>
      <c r="P118" s="884"/>
      <c r="Q118" s="884"/>
      <c r="R118" s="885"/>
      <c r="S118" s="992"/>
      <c r="T118" s="884"/>
      <c r="U118" s="884"/>
      <c r="V118" s="885"/>
      <c r="W118" s="992"/>
      <c r="X118" s="884"/>
      <c r="Y118" s="884"/>
      <c r="Z118" s="885"/>
      <c r="AA118" s="992"/>
      <c r="AB118" s="884"/>
      <c r="AC118" s="884"/>
      <c r="AD118" s="885"/>
      <c r="AG118" s="283">
        <f t="shared" si="4"/>
        <v>0</v>
      </c>
      <c r="AH118" s="284">
        <f t="shared" si="5"/>
        <v>0</v>
      </c>
      <c r="AI118" s="290">
        <f t="shared" si="6"/>
        <v>0</v>
      </c>
      <c r="AJ118" s="293">
        <f t="shared" si="7"/>
        <v>0</v>
      </c>
      <c r="AK118" s="294" t="str">
        <f>IF(AJ118=0,"",
IF(SUM($AJ$31:AJ118)=1,AL118,
IF($AJ$151&gt;SUM($AJ$31:AJ118),_xlfn.CONCAT(", ",AL118),
IF($AJ$151=SUM($AJ$31:AJ118),_xlfn.CONCAT(" y ",AL118)))))</f>
        <v/>
      </c>
      <c r="AL118" s="89" t="s">
        <v>5260</v>
      </c>
    </row>
    <row r="119" spans="1:38" ht="15" customHeight="1">
      <c r="A119" s="32"/>
      <c r="B119" s="27"/>
      <c r="C119" s="61" t="s">
        <v>5261</v>
      </c>
      <c r="D119" s="991"/>
      <c r="E119" s="884"/>
      <c r="F119" s="884"/>
      <c r="G119" s="884"/>
      <c r="H119" s="884"/>
      <c r="I119" s="884"/>
      <c r="J119" s="884"/>
      <c r="K119" s="884"/>
      <c r="L119" s="884"/>
      <c r="M119" s="884"/>
      <c r="N119" s="885"/>
      <c r="O119" s="992"/>
      <c r="P119" s="884"/>
      <c r="Q119" s="884"/>
      <c r="R119" s="885"/>
      <c r="S119" s="992"/>
      <c r="T119" s="884"/>
      <c r="U119" s="884"/>
      <c r="V119" s="885"/>
      <c r="W119" s="992"/>
      <c r="X119" s="884"/>
      <c r="Y119" s="884"/>
      <c r="Z119" s="885"/>
      <c r="AA119" s="992"/>
      <c r="AB119" s="884"/>
      <c r="AC119" s="884"/>
      <c r="AD119" s="885"/>
      <c r="AG119" s="283">
        <f t="shared" si="4"/>
        <v>0</v>
      </c>
      <c r="AH119" s="284">
        <f t="shared" si="5"/>
        <v>0</v>
      </c>
      <c r="AI119" s="290">
        <f t="shared" si="6"/>
        <v>0</v>
      </c>
      <c r="AJ119" s="293">
        <f t="shared" si="7"/>
        <v>0</v>
      </c>
      <c r="AK119" s="294" t="str">
        <f>IF(AJ119=0,"",
IF(SUM($AJ$31:AJ119)=1,AL119,
IF($AJ$151&gt;SUM($AJ$31:AJ119),_xlfn.CONCAT(", ",AL119),
IF($AJ$151=SUM($AJ$31:AJ119),_xlfn.CONCAT(" y ",AL119)))))</f>
        <v/>
      </c>
      <c r="AL119" s="89" t="s">
        <v>5262</v>
      </c>
    </row>
    <row r="120" spans="1:38" ht="15" customHeight="1">
      <c r="A120" s="32"/>
      <c r="B120" s="27"/>
      <c r="C120" s="61" t="s">
        <v>5263</v>
      </c>
      <c r="D120" s="991"/>
      <c r="E120" s="884"/>
      <c r="F120" s="884"/>
      <c r="G120" s="884"/>
      <c r="H120" s="884"/>
      <c r="I120" s="884"/>
      <c r="J120" s="884"/>
      <c r="K120" s="884"/>
      <c r="L120" s="884"/>
      <c r="M120" s="884"/>
      <c r="N120" s="885"/>
      <c r="O120" s="992"/>
      <c r="P120" s="884"/>
      <c r="Q120" s="884"/>
      <c r="R120" s="885"/>
      <c r="S120" s="992"/>
      <c r="T120" s="884"/>
      <c r="U120" s="884"/>
      <c r="V120" s="885"/>
      <c r="W120" s="992"/>
      <c r="X120" s="884"/>
      <c r="Y120" s="884"/>
      <c r="Z120" s="885"/>
      <c r="AA120" s="992"/>
      <c r="AB120" s="884"/>
      <c r="AC120" s="884"/>
      <c r="AD120" s="885"/>
      <c r="AG120" s="283">
        <f t="shared" si="4"/>
        <v>0</v>
      </c>
      <c r="AH120" s="284">
        <f t="shared" si="5"/>
        <v>0</v>
      </c>
      <c r="AI120" s="290">
        <f t="shared" si="6"/>
        <v>0</v>
      </c>
      <c r="AJ120" s="293">
        <f t="shared" si="7"/>
        <v>0</v>
      </c>
      <c r="AK120" s="294" t="str">
        <f>IF(AJ120=0,"",
IF(SUM($AJ$31:AJ120)=1,AL120,
IF($AJ$151&gt;SUM($AJ$31:AJ120),_xlfn.CONCAT(", ",AL120),
IF($AJ$151=SUM($AJ$31:AJ120),_xlfn.CONCAT(" y ",AL120)))))</f>
        <v/>
      </c>
      <c r="AL120" s="89" t="s">
        <v>5264</v>
      </c>
    </row>
    <row r="121" spans="1:38" ht="15" customHeight="1">
      <c r="A121" s="32"/>
      <c r="B121" s="27"/>
      <c r="C121" s="61" t="s">
        <v>5265</v>
      </c>
      <c r="D121" s="991"/>
      <c r="E121" s="884"/>
      <c r="F121" s="884"/>
      <c r="G121" s="884"/>
      <c r="H121" s="884"/>
      <c r="I121" s="884"/>
      <c r="J121" s="884"/>
      <c r="K121" s="884"/>
      <c r="L121" s="884"/>
      <c r="M121" s="884"/>
      <c r="N121" s="885"/>
      <c r="O121" s="992"/>
      <c r="P121" s="884"/>
      <c r="Q121" s="884"/>
      <c r="R121" s="885"/>
      <c r="S121" s="992"/>
      <c r="T121" s="884"/>
      <c r="U121" s="884"/>
      <c r="V121" s="885"/>
      <c r="W121" s="992"/>
      <c r="X121" s="884"/>
      <c r="Y121" s="884"/>
      <c r="Z121" s="885"/>
      <c r="AA121" s="992"/>
      <c r="AB121" s="884"/>
      <c r="AC121" s="884"/>
      <c r="AD121" s="885"/>
      <c r="AG121" s="283">
        <f t="shared" si="4"/>
        <v>0</v>
      </c>
      <c r="AH121" s="284">
        <f t="shared" si="5"/>
        <v>0</v>
      </c>
      <c r="AI121" s="290">
        <f t="shared" si="6"/>
        <v>0</v>
      </c>
      <c r="AJ121" s="293">
        <f t="shared" si="7"/>
        <v>0</v>
      </c>
      <c r="AK121" s="294" t="str">
        <f>IF(AJ121=0,"",
IF(SUM($AJ$31:AJ121)=1,AL121,
IF($AJ$151&gt;SUM($AJ$31:AJ121),_xlfn.CONCAT(", ",AL121),
IF($AJ$151=SUM($AJ$31:AJ121),_xlfn.CONCAT(" y ",AL121)))))</f>
        <v/>
      </c>
      <c r="AL121" s="89" t="s">
        <v>5266</v>
      </c>
    </row>
    <row r="122" spans="1:38" ht="15" customHeight="1">
      <c r="A122" s="32"/>
      <c r="B122" s="27"/>
      <c r="C122" s="61" t="s">
        <v>5267</v>
      </c>
      <c r="D122" s="991"/>
      <c r="E122" s="884"/>
      <c r="F122" s="884"/>
      <c r="G122" s="884"/>
      <c r="H122" s="884"/>
      <c r="I122" s="884"/>
      <c r="J122" s="884"/>
      <c r="K122" s="884"/>
      <c r="L122" s="884"/>
      <c r="M122" s="884"/>
      <c r="N122" s="885"/>
      <c r="O122" s="992"/>
      <c r="P122" s="884"/>
      <c r="Q122" s="884"/>
      <c r="R122" s="885"/>
      <c r="S122" s="992"/>
      <c r="T122" s="884"/>
      <c r="U122" s="884"/>
      <c r="V122" s="885"/>
      <c r="W122" s="992"/>
      <c r="X122" s="884"/>
      <c r="Y122" s="884"/>
      <c r="Z122" s="885"/>
      <c r="AA122" s="992"/>
      <c r="AB122" s="884"/>
      <c r="AC122" s="884"/>
      <c r="AD122" s="885"/>
      <c r="AG122" s="283">
        <f t="shared" si="4"/>
        <v>0</v>
      </c>
      <c r="AH122" s="284">
        <f t="shared" si="5"/>
        <v>0</v>
      </c>
      <c r="AI122" s="290">
        <f t="shared" si="6"/>
        <v>0</v>
      </c>
      <c r="AJ122" s="293">
        <f t="shared" si="7"/>
        <v>0</v>
      </c>
      <c r="AK122" s="294" t="str">
        <f>IF(AJ122=0,"",
IF(SUM($AJ$31:AJ122)=1,AL122,
IF($AJ$151&gt;SUM($AJ$31:AJ122),_xlfn.CONCAT(", ",AL122),
IF($AJ$151=SUM($AJ$31:AJ122),_xlfn.CONCAT(" y ",AL122)))))</f>
        <v/>
      </c>
      <c r="AL122" s="89" t="s">
        <v>5268</v>
      </c>
    </row>
    <row r="123" spans="1:38" ht="15" customHeight="1">
      <c r="A123" s="32"/>
      <c r="B123" s="27"/>
      <c r="C123" s="61" t="s">
        <v>5269</v>
      </c>
      <c r="D123" s="991"/>
      <c r="E123" s="884"/>
      <c r="F123" s="884"/>
      <c r="G123" s="884"/>
      <c r="H123" s="884"/>
      <c r="I123" s="884"/>
      <c r="J123" s="884"/>
      <c r="K123" s="884"/>
      <c r="L123" s="884"/>
      <c r="M123" s="884"/>
      <c r="N123" s="885"/>
      <c r="O123" s="992"/>
      <c r="P123" s="884"/>
      <c r="Q123" s="884"/>
      <c r="R123" s="885"/>
      <c r="S123" s="992"/>
      <c r="T123" s="884"/>
      <c r="U123" s="884"/>
      <c r="V123" s="885"/>
      <c r="W123" s="992"/>
      <c r="X123" s="884"/>
      <c r="Y123" s="884"/>
      <c r="Z123" s="885"/>
      <c r="AA123" s="992"/>
      <c r="AB123" s="884"/>
      <c r="AC123" s="884"/>
      <c r="AD123" s="885"/>
      <c r="AG123" s="283">
        <f t="shared" si="4"/>
        <v>0</v>
      </c>
      <c r="AH123" s="284">
        <f t="shared" si="5"/>
        <v>0</v>
      </c>
      <c r="AI123" s="290">
        <f t="shared" si="6"/>
        <v>0</v>
      </c>
      <c r="AJ123" s="293">
        <f t="shared" si="7"/>
        <v>0</v>
      </c>
      <c r="AK123" s="294" t="str">
        <f>IF(AJ123=0,"",
IF(SUM($AJ$31:AJ123)=1,AL123,
IF($AJ$151&gt;SUM($AJ$31:AJ123),_xlfn.CONCAT(", ",AL123),
IF($AJ$151=SUM($AJ$31:AJ123),_xlfn.CONCAT(" y ",AL123)))))</f>
        <v/>
      </c>
      <c r="AL123" s="89" t="s">
        <v>5270</v>
      </c>
    </row>
    <row r="124" spans="1:38" ht="15" customHeight="1">
      <c r="A124" s="32"/>
      <c r="B124" s="27"/>
      <c r="C124" s="61" t="s">
        <v>5271</v>
      </c>
      <c r="D124" s="991"/>
      <c r="E124" s="884"/>
      <c r="F124" s="884"/>
      <c r="G124" s="884"/>
      <c r="H124" s="884"/>
      <c r="I124" s="884"/>
      <c r="J124" s="884"/>
      <c r="K124" s="884"/>
      <c r="L124" s="884"/>
      <c r="M124" s="884"/>
      <c r="N124" s="885"/>
      <c r="O124" s="992"/>
      <c r="P124" s="884"/>
      <c r="Q124" s="884"/>
      <c r="R124" s="885"/>
      <c r="S124" s="992"/>
      <c r="T124" s="884"/>
      <c r="U124" s="884"/>
      <c r="V124" s="885"/>
      <c r="W124" s="992"/>
      <c r="X124" s="884"/>
      <c r="Y124" s="884"/>
      <c r="Z124" s="885"/>
      <c r="AA124" s="992"/>
      <c r="AB124" s="884"/>
      <c r="AC124" s="884"/>
      <c r="AD124" s="885"/>
      <c r="AG124" s="283">
        <f t="shared" si="4"/>
        <v>0</v>
      </c>
      <c r="AH124" s="284">
        <f t="shared" si="5"/>
        <v>0</v>
      </c>
      <c r="AI124" s="290">
        <f t="shared" si="6"/>
        <v>0</v>
      </c>
      <c r="AJ124" s="293">
        <f t="shared" si="7"/>
        <v>0</v>
      </c>
      <c r="AK124" s="294" t="str">
        <f>IF(AJ124=0,"",
IF(SUM($AJ$31:AJ124)=1,AL124,
IF($AJ$151&gt;SUM($AJ$31:AJ124),_xlfn.CONCAT(", ",AL124),
IF($AJ$151=SUM($AJ$31:AJ124),_xlfn.CONCAT(" y ",AL124)))))</f>
        <v/>
      </c>
      <c r="AL124" s="89" t="s">
        <v>5272</v>
      </c>
    </row>
    <row r="125" spans="1:38" ht="15" customHeight="1">
      <c r="A125" s="32"/>
      <c r="B125" s="27"/>
      <c r="C125" s="61" t="s">
        <v>5273</v>
      </c>
      <c r="D125" s="991"/>
      <c r="E125" s="884"/>
      <c r="F125" s="884"/>
      <c r="G125" s="884"/>
      <c r="H125" s="884"/>
      <c r="I125" s="884"/>
      <c r="J125" s="884"/>
      <c r="K125" s="884"/>
      <c r="L125" s="884"/>
      <c r="M125" s="884"/>
      <c r="N125" s="885"/>
      <c r="O125" s="992"/>
      <c r="P125" s="884"/>
      <c r="Q125" s="884"/>
      <c r="R125" s="885"/>
      <c r="S125" s="992"/>
      <c r="T125" s="884"/>
      <c r="U125" s="884"/>
      <c r="V125" s="885"/>
      <c r="W125" s="992"/>
      <c r="X125" s="884"/>
      <c r="Y125" s="884"/>
      <c r="Z125" s="885"/>
      <c r="AA125" s="992"/>
      <c r="AB125" s="884"/>
      <c r="AC125" s="884"/>
      <c r="AD125" s="885"/>
      <c r="AG125" s="283">
        <f t="shared" si="4"/>
        <v>0</v>
      </c>
      <c r="AH125" s="284">
        <f t="shared" si="5"/>
        <v>0</v>
      </c>
      <c r="AI125" s="290">
        <f t="shared" si="6"/>
        <v>0</v>
      </c>
      <c r="AJ125" s="293">
        <f t="shared" si="7"/>
        <v>0</v>
      </c>
      <c r="AK125" s="294" t="str">
        <f>IF(AJ125=0,"",
IF(SUM($AJ$31:AJ125)=1,AL125,
IF($AJ$151&gt;SUM($AJ$31:AJ125),_xlfn.CONCAT(", ",AL125),
IF($AJ$151=SUM($AJ$31:AJ125),_xlfn.CONCAT(" y ",AL125)))))</f>
        <v/>
      </c>
      <c r="AL125" s="89" t="s">
        <v>5274</v>
      </c>
    </row>
    <row r="126" spans="1:38" ht="15" customHeight="1">
      <c r="A126" s="32"/>
      <c r="B126" s="27"/>
      <c r="C126" s="61" t="s">
        <v>5275</v>
      </c>
      <c r="D126" s="991"/>
      <c r="E126" s="884"/>
      <c r="F126" s="884"/>
      <c r="G126" s="884"/>
      <c r="H126" s="884"/>
      <c r="I126" s="884"/>
      <c r="J126" s="884"/>
      <c r="K126" s="884"/>
      <c r="L126" s="884"/>
      <c r="M126" s="884"/>
      <c r="N126" s="885"/>
      <c r="O126" s="992"/>
      <c r="P126" s="884"/>
      <c r="Q126" s="884"/>
      <c r="R126" s="885"/>
      <c r="S126" s="992"/>
      <c r="T126" s="884"/>
      <c r="U126" s="884"/>
      <c r="V126" s="885"/>
      <c r="W126" s="992"/>
      <c r="X126" s="884"/>
      <c r="Y126" s="884"/>
      <c r="Z126" s="885"/>
      <c r="AA126" s="992"/>
      <c r="AB126" s="884"/>
      <c r="AC126" s="884"/>
      <c r="AD126" s="885"/>
      <c r="AG126" s="283">
        <f t="shared" si="4"/>
        <v>0</v>
      </c>
      <c r="AH126" s="284">
        <f t="shared" si="5"/>
        <v>0</v>
      </c>
      <c r="AI126" s="290">
        <f t="shared" si="6"/>
        <v>0</v>
      </c>
      <c r="AJ126" s="293">
        <f t="shared" si="7"/>
        <v>0</v>
      </c>
      <c r="AK126" s="294" t="str">
        <f>IF(AJ126=0,"",
IF(SUM($AJ$31:AJ126)=1,AL126,
IF($AJ$151&gt;SUM($AJ$31:AJ126),_xlfn.CONCAT(", ",AL126),
IF($AJ$151=SUM($AJ$31:AJ126),_xlfn.CONCAT(" y ",AL126)))))</f>
        <v/>
      </c>
      <c r="AL126" s="89" t="s">
        <v>5276</v>
      </c>
    </row>
    <row r="127" spans="1:38" ht="15" customHeight="1">
      <c r="A127" s="32"/>
      <c r="B127" s="27"/>
      <c r="C127" s="61" t="s">
        <v>5277</v>
      </c>
      <c r="D127" s="991"/>
      <c r="E127" s="884"/>
      <c r="F127" s="884"/>
      <c r="G127" s="884"/>
      <c r="H127" s="884"/>
      <c r="I127" s="884"/>
      <c r="J127" s="884"/>
      <c r="K127" s="884"/>
      <c r="L127" s="884"/>
      <c r="M127" s="884"/>
      <c r="N127" s="885"/>
      <c r="O127" s="992"/>
      <c r="P127" s="884"/>
      <c r="Q127" s="884"/>
      <c r="R127" s="885"/>
      <c r="S127" s="992"/>
      <c r="T127" s="884"/>
      <c r="U127" s="884"/>
      <c r="V127" s="885"/>
      <c r="W127" s="992"/>
      <c r="X127" s="884"/>
      <c r="Y127" s="884"/>
      <c r="Z127" s="885"/>
      <c r="AA127" s="992"/>
      <c r="AB127" s="884"/>
      <c r="AC127" s="884"/>
      <c r="AD127" s="885"/>
      <c r="AG127" s="283">
        <f t="shared" si="4"/>
        <v>0</v>
      </c>
      <c r="AH127" s="284">
        <f t="shared" si="5"/>
        <v>0</v>
      </c>
      <c r="AI127" s="290">
        <f t="shared" si="6"/>
        <v>0</v>
      </c>
      <c r="AJ127" s="293">
        <f t="shared" si="7"/>
        <v>0</v>
      </c>
      <c r="AK127" s="294" t="str">
        <f>IF(AJ127=0,"",
IF(SUM($AJ$31:AJ127)=1,AL127,
IF($AJ$151&gt;SUM($AJ$31:AJ127),_xlfn.CONCAT(", ",AL127),
IF($AJ$151=SUM($AJ$31:AJ127),_xlfn.CONCAT(" y ",AL127)))))</f>
        <v/>
      </c>
      <c r="AL127" s="89" t="s">
        <v>5278</v>
      </c>
    </row>
    <row r="128" spans="1:38" ht="15" customHeight="1">
      <c r="A128" s="32"/>
      <c r="B128" s="27"/>
      <c r="C128" s="61" t="s">
        <v>5279</v>
      </c>
      <c r="D128" s="991"/>
      <c r="E128" s="884"/>
      <c r="F128" s="884"/>
      <c r="G128" s="884"/>
      <c r="H128" s="884"/>
      <c r="I128" s="884"/>
      <c r="J128" s="884"/>
      <c r="K128" s="884"/>
      <c r="L128" s="884"/>
      <c r="M128" s="884"/>
      <c r="N128" s="885"/>
      <c r="O128" s="992"/>
      <c r="P128" s="884"/>
      <c r="Q128" s="884"/>
      <c r="R128" s="885"/>
      <c r="S128" s="992"/>
      <c r="T128" s="884"/>
      <c r="U128" s="884"/>
      <c r="V128" s="885"/>
      <c r="W128" s="992"/>
      <c r="X128" s="884"/>
      <c r="Y128" s="884"/>
      <c r="Z128" s="885"/>
      <c r="AA128" s="992"/>
      <c r="AB128" s="884"/>
      <c r="AC128" s="884"/>
      <c r="AD128" s="885"/>
      <c r="AG128" s="283">
        <f t="shared" si="4"/>
        <v>0</v>
      </c>
      <c r="AH128" s="284">
        <f t="shared" si="5"/>
        <v>0</v>
      </c>
      <c r="AI128" s="290">
        <f t="shared" si="6"/>
        <v>0</v>
      </c>
      <c r="AJ128" s="293">
        <f t="shared" si="7"/>
        <v>0</v>
      </c>
      <c r="AK128" s="294" t="str">
        <f>IF(AJ128=0,"",
IF(SUM($AJ$31:AJ128)=1,AL128,
IF($AJ$151&gt;SUM($AJ$31:AJ128),_xlfn.CONCAT(", ",AL128),
IF($AJ$151=SUM($AJ$31:AJ128),_xlfn.CONCAT(" y ",AL128)))))</f>
        <v/>
      </c>
      <c r="AL128" s="89" t="s">
        <v>5280</v>
      </c>
    </row>
    <row r="129" spans="1:38" ht="15" customHeight="1">
      <c r="A129" s="32"/>
      <c r="B129" s="27"/>
      <c r="C129" s="61" t="s">
        <v>5281</v>
      </c>
      <c r="D129" s="991"/>
      <c r="E129" s="884"/>
      <c r="F129" s="884"/>
      <c r="G129" s="884"/>
      <c r="H129" s="884"/>
      <c r="I129" s="884"/>
      <c r="J129" s="884"/>
      <c r="K129" s="884"/>
      <c r="L129" s="884"/>
      <c r="M129" s="884"/>
      <c r="N129" s="885"/>
      <c r="O129" s="992"/>
      <c r="P129" s="884"/>
      <c r="Q129" s="884"/>
      <c r="R129" s="885"/>
      <c r="S129" s="992"/>
      <c r="T129" s="884"/>
      <c r="U129" s="884"/>
      <c r="V129" s="885"/>
      <c r="W129" s="992"/>
      <c r="X129" s="884"/>
      <c r="Y129" s="884"/>
      <c r="Z129" s="885"/>
      <c r="AA129" s="992"/>
      <c r="AB129" s="884"/>
      <c r="AC129" s="884"/>
      <c r="AD129" s="885"/>
      <c r="AG129" s="283">
        <f t="shared" si="4"/>
        <v>0</v>
      </c>
      <c r="AH129" s="284">
        <f t="shared" si="5"/>
        <v>0</v>
      </c>
      <c r="AI129" s="290">
        <f t="shared" si="6"/>
        <v>0</v>
      </c>
      <c r="AJ129" s="293">
        <f t="shared" si="7"/>
        <v>0</v>
      </c>
      <c r="AK129" s="294" t="str">
        <f>IF(AJ129=0,"",
IF(SUM($AJ$31:AJ129)=1,AL129,
IF($AJ$151&gt;SUM($AJ$31:AJ129),_xlfn.CONCAT(", ",AL129),
IF($AJ$151=SUM($AJ$31:AJ129),_xlfn.CONCAT(" y ",AL129)))))</f>
        <v/>
      </c>
      <c r="AL129" s="89" t="s">
        <v>5282</v>
      </c>
    </row>
    <row r="130" spans="1:38" ht="15" customHeight="1">
      <c r="A130" s="32"/>
      <c r="B130" s="27"/>
      <c r="C130" s="61" t="s">
        <v>5283</v>
      </c>
      <c r="D130" s="991"/>
      <c r="E130" s="884"/>
      <c r="F130" s="884"/>
      <c r="G130" s="884"/>
      <c r="H130" s="884"/>
      <c r="I130" s="884"/>
      <c r="J130" s="884"/>
      <c r="K130" s="884"/>
      <c r="L130" s="884"/>
      <c r="M130" s="884"/>
      <c r="N130" s="885"/>
      <c r="O130" s="992"/>
      <c r="P130" s="884"/>
      <c r="Q130" s="884"/>
      <c r="R130" s="885"/>
      <c r="S130" s="992"/>
      <c r="T130" s="884"/>
      <c r="U130" s="884"/>
      <c r="V130" s="885"/>
      <c r="W130" s="992"/>
      <c r="X130" s="884"/>
      <c r="Y130" s="884"/>
      <c r="Z130" s="885"/>
      <c r="AA130" s="992"/>
      <c r="AB130" s="884"/>
      <c r="AC130" s="884"/>
      <c r="AD130" s="885"/>
      <c r="AG130" s="283">
        <f t="shared" si="4"/>
        <v>0</v>
      </c>
      <c r="AH130" s="284">
        <f t="shared" si="5"/>
        <v>0</v>
      </c>
      <c r="AI130" s="290">
        <f t="shared" si="6"/>
        <v>0</v>
      </c>
      <c r="AJ130" s="293">
        <f t="shared" si="7"/>
        <v>0</v>
      </c>
      <c r="AK130" s="294" t="str">
        <f>IF(AJ130=0,"",
IF(SUM($AJ$31:AJ130)=1,AL130,
IF($AJ$151&gt;SUM($AJ$31:AJ130),_xlfn.CONCAT(", ",AL130),
IF($AJ$151=SUM($AJ$31:AJ130),_xlfn.CONCAT(" y ",AL130)))))</f>
        <v/>
      </c>
      <c r="AL130" s="89" t="s">
        <v>5284</v>
      </c>
    </row>
    <row r="131" spans="1:38" ht="15" customHeight="1">
      <c r="A131" s="32"/>
      <c r="B131" s="27"/>
      <c r="C131" s="61" t="s">
        <v>5285</v>
      </c>
      <c r="D131" s="991"/>
      <c r="E131" s="884"/>
      <c r="F131" s="884"/>
      <c r="G131" s="884"/>
      <c r="H131" s="884"/>
      <c r="I131" s="884"/>
      <c r="J131" s="884"/>
      <c r="K131" s="884"/>
      <c r="L131" s="884"/>
      <c r="M131" s="884"/>
      <c r="N131" s="885"/>
      <c r="O131" s="992"/>
      <c r="P131" s="884"/>
      <c r="Q131" s="884"/>
      <c r="R131" s="885"/>
      <c r="S131" s="992"/>
      <c r="T131" s="884"/>
      <c r="U131" s="884"/>
      <c r="V131" s="885"/>
      <c r="W131" s="992"/>
      <c r="X131" s="884"/>
      <c r="Y131" s="884"/>
      <c r="Z131" s="885"/>
      <c r="AA131" s="992"/>
      <c r="AB131" s="884"/>
      <c r="AC131" s="884"/>
      <c r="AD131" s="885"/>
      <c r="AG131" s="283">
        <f t="shared" si="4"/>
        <v>0</v>
      </c>
      <c r="AH131" s="284">
        <f t="shared" si="5"/>
        <v>0</v>
      </c>
      <c r="AI131" s="290">
        <f t="shared" si="6"/>
        <v>0</v>
      </c>
      <c r="AJ131" s="293">
        <f t="shared" si="7"/>
        <v>0</v>
      </c>
      <c r="AK131" s="294" t="str">
        <f>IF(AJ131=0,"",
IF(SUM($AJ$31:AJ131)=1,AL131,
IF($AJ$151&gt;SUM($AJ$31:AJ131),_xlfn.CONCAT(", ",AL131),
IF($AJ$151=SUM($AJ$31:AJ131),_xlfn.CONCAT(" y ",AL131)))))</f>
        <v/>
      </c>
      <c r="AL131" s="89" t="s">
        <v>5286</v>
      </c>
    </row>
    <row r="132" spans="1:38" ht="15" customHeight="1">
      <c r="A132" s="32"/>
      <c r="B132" s="27"/>
      <c r="C132" s="61" t="s">
        <v>5287</v>
      </c>
      <c r="D132" s="991"/>
      <c r="E132" s="884"/>
      <c r="F132" s="884"/>
      <c r="G132" s="884"/>
      <c r="H132" s="884"/>
      <c r="I132" s="884"/>
      <c r="J132" s="884"/>
      <c r="K132" s="884"/>
      <c r="L132" s="884"/>
      <c r="M132" s="884"/>
      <c r="N132" s="885"/>
      <c r="O132" s="992"/>
      <c r="P132" s="884"/>
      <c r="Q132" s="884"/>
      <c r="R132" s="885"/>
      <c r="S132" s="992"/>
      <c r="T132" s="884"/>
      <c r="U132" s="884"/>
      <c r="V132" s="885"/>
      <c r="W132" s="992"/>
      <c r="X132" s="884"/>
      <c r="Y132" s="884"/>
      <c r="Z132" s="885"/>
      <c r="AA132" s="992"/>
      <c r="AB132" s="884"/>
      <c r="AC132" s="884"/>
      <c r="AD132" s="885"/>
      <c r="AG132" s="283">
        <f t="shared" si="4"/>
        <v>0</v>
      </c>
      <c r="AH132" s="284">
        <f t="shared" si="5"/>
        <v>0</v>
      </c>
      <c r="AI132" s="290">
        <f t="shared" si="6"/>
        <v>0</v>
      </c>
      <c r="AJ132" s="293">
        <f t="shared" si="7"/>
        <v>0</v>
      </c>
      <c r="AK132" s="294" t="str">
        <f>IF(AJ132=0,"",
IF(SUM($AJ$31:AJ132)=1,AL132,
IF($AJ$151&gt;SUM($AJ$31:AJ132),_xlfn.CONCAT(", ",AL132),
IF($AJ$151=SUM($AJ$31:AJ132),_xlfn.CONCAT(" y ",AL132)))))</f>
        <v/>
      </c>
      <c r="AL132" s="89" t="s">
        <v>5288</v>
      </c>
    </row>
    <row r="133" spans="1:38" ht="15" customHeight="1">
      <c r="A133" s="32"/>
      <c r="B133" s="27"/>
      <c r="C133" s="61" t="s">
        <v>5289</v>
      </c>
      <c r="D133" s="991"/>
      <c r="E133" s="884"/>
      <c r="F133" s="884"/>
      <c r="G133" s="884"/>
      <c r="H133" s="884"/>
      <c r="I133" s="884"/>
      <c r="J133" s="884"/>
      <c r="K133" s="884"/>
      <c r="L133" s="884"/>
      <c r="M133" s="884"/>
      <c r="N133" s="885"/>
      <c r="O133" s="992"/>
      <c r="P133" s="884"/>
      <c r="Q133" s="884"/>
      <c r="R133" s="885"/>
      <c r="S133" s="992"/>
      <c r="T133" s="884"/>
      <c r="U133" s="884"/>
      <c r="V133" s="885"/>
      <c r="W133" s="992"/>
      <c r="X133" s="884"/>
      <c r="Y133" s="884"/>
      <c r="Z133" s="885"/>
      <c r="AA133" s="992"/>
      <c r="AB133" s="884"/>
      <c r="AC133" s="884"/>
      <c r="AD133" s="885"/>
      <c r="AG133" s="283">
        <f t="shared" si="4"/>
        <v>0</v>
      </c>
      <c r="AH133" s="284">
        <f t="shared" si="5"/>
        <v>0</v>
      </c>
      <c r="AI133" s="290">
        <f t="shared" si="6"/>
        <v>0</v>
      </c>
      <c r="AJ133" s="293">
        <f t="shared" si="7"/>
        <v>0</v>
      </c>
      <c r="AK133" s="294" t="str">
        <f>IF(AJ133=0,"",
IF(SUM($AJ$31:AJ133)=1,AL133,
IF($AJ$151&gt;SUM($AJ$31:AJ133),_xlfn.CONCAT(", ",AL133),
IF($AJ$151=SUM($AJ$31:AJ133),_xlfn.CONCAT(" y ",AL133)))))</f>
        <v/>
      </c>
      <c r="AL133" s="89" t="s">
        <v>5290</v>
      </c>
    </row>
    <row r="134" spans="1:38" ht="15" customHeight="1">
      <c r="A134" s="32"/>
      <c r="B134" s="27"/>
      <c r="C134" s="61" t="s">
        <v>5291</v>
      </c>
      <c r="D134" s="991"/>
      <c r="E134" s="884"/>
      <c r="F134" s="884"/>
      <c r="G134" s="884"/>
      <c r="H134" s="884"/>
      <c r="I134" s="884"/>
      <c r="J134" s="884"/>
      <c r="K134" s="884"/>
      <c r="L134" s="884"/>
      <c r="M134" s="884"/>
      <c r="N134" s="885"/>
      <c r="O134" s="992"/>
      <c r="P134" s="884"/>
      <c r="Q134" s="884"/>
      <c r="R134" s="885"/>
      <c r="S134" s="992"/>
      <c r="T134" s="884"/>
      <c r="U134" s="884"/>
      <c r="V134" s="885"/>
      <c r="W134" s="992"/>
      <c r="X134" s="884"/>
      <c r="Y134" s="884"/>
      <c r="Z134" s="885"/>
      <c r="AA134" s="992"/>
      <c r="AB134" s="884"/>
      <c r="AC134" s="884"/>
      <c r="AD134" s="885"/>
      <c r="AG134" s="283">
        <f t="shared" si="4"/>
        <v>0</v>
      </c>
      <c r="AH134" s="284">
        <f t="shared" si="5"/>
        <v>0</v>
      </c>
      <c r="AI134" s="290">
        <f t="shared" si="6"/>
        <v>0</v>
      </c>
      <c r="AJ134" s="293">
        <f t="shared" si="7"/>
        <v>0</v>
      </c>
      <c r="AK134" s="294" t="str">
        <f>IF(AJ134=0,"",
IF(SUM($AJ$31:AJ134)=1,AL134,
IF($AJ$151&gt;SUM($AJ$31:AJ134),_xlfn.CONCAT(", ",AL134),
IF($AJ$151=SUM($AJ$31:AJ134),_xlfn.CONCAT(" y ",AL134)))))</f>
        <v/>
      </c>
      <c r="AL134" s="89" t="s">
        <v>5292</v>
      </c>
    </row>
    <row r="135" spans="1:38" ht="15" customHeight="1">
      <c r="A135" s="32"/>
      <c r="B135" s="27"/>
      <c r="C135" s="61" t="s">
        <v>5293</v>
      </c>
      <c r="D135" s="991"/>
      <c r="E135" s="884"/>
      <c r="F135" s="884"/>
      <c r="G135" s="884"/>
      <c r="H135" s="884"/>
      <c r="I135" s="884"/>
      <c r="J135" s="884"/>
      <c r="K135" s="884"/>
      <c r="L135" s="884"/>
      <c r="M135" s="884"/>
      <c r="N135" s="885"/>
      <c r="O135" s="992"/>
      <c r="P135" s="884"/>
      <c r="Q135" s="884"/>
      <c r="R135" s="885"/>
      <c r="S135" s="992"/>
      <c r="T135" s="884"/>
      <c r="U135" s="884"/>
      <c r="V135" s="885"/>
      <c r="W135" s="992"/>
      <c r="X135" s="884"/>
      <c r="Y135" s="884"/>
      <c r="Z135" s="885"/>
      <c r="AA135" s="992"/>
      <c r="AB135" s="884"/>
      <c r="AC135" s="884"/>
      <c r="AD135" s="885"/>
      <c r="AG135" s="283">
        <f t="shared" si="4"/>
        <v>0</v>
      </c>
      <c r="AH135" s="284">
        <f t="shared" si="5"/>
        <v>0</v>
      </c>
      <c r="AI135" s="290">
        <f t="shared" si="6"/>
        <v>0</v>
      </c>
      <c r="AJ135" s="293">
        <f t="shared" si="7"/>
        <v>0</v>
      </c>
      <c r="AK135" s="294" t="str">
        <f>IF(AJ135=0,"",
IF(SUM($AJ$31:AJ135)=1,AL135,
IF($AJ$151&gt;SUM($AJ$31:AJ135),_xlfn.CONCAT(", ",AL135),
IF($AJ$151=SUM($AJ$31:AJ135),_xlfn.CONCAT(" y ",AL135)))))</f>
        <v/>
      </c>
      <c r="AL135" s="89" t="s">
        <v>5294</v>
      </c>
    </row>
    <row r="136" spans="1:38" ht="15" customHeight="1">
      <c r="A136" s="32"/>
      <c r="B136" s="27"/>
      <c r="C136" s="61" t="s">
        <v>5295</v>
      </c>
      <c r="D136" s="991"/>
      <c r="E136" s="884"/>
      <c r="F136" s="884"/>
      <c r="G136" s="884"/>
      <c r="H136" s="884"/>
      <c r="I136" s="884"/>
      <c r="J136" s="884"/>
      <c r="K136" s="884"/>
      <c r="L136" s="884"/>
      <c r="M136" s="884"/>
      <c r="N136" s="885"/>
      <c r="O136" s="992"/>
      <c r="P136" s="884"/>
      <c r="Q136" s="884"/>
      <c r="R136" s="885"/>
      <c r="S136" s="992"/>
      <c r="T136" s="884"/>
      <c r="U136" s="884"/>
      <c r="V136" s="885"/>
      <c r="W136" s="992"/>
      <c r="X136" s="884"/>
      <c r="Y136" s="884"/>
      <c r="Z136" s="885"/>
      <c r="AA136" s="992"/>
      <c r="AB136" s="884"/>
      <c r="AC136" s="884"/>
      <c r="AD136" s="885"/>
      <c r="AG136" s="283">
        <f t="shared" si="4"/>
        <v>0</v>
      </c>
      <c r="AH136" s="284">
        <f t="shared" si="5"/>
        <v>0</v>
      </c>
      <c r="AI136" s="290">
        <f t="shared" si="6"/>
        <v>0</v>
      </c>
      <c r="AJ136" s="293">
        <f t="shared" si="7"/>
        <v>0</v>
      </c>
      <c r="AK136" s="294" t="str">
        <f>IF(AJ136=0,"",
IF(SUM($AJ$31:AJ136)=1,AL136,
IF($AJ$151&gt;SUM($AJ$31:AJ136),_xlfn.CONCAT(", ",AL136),
IF($AJ$151=SUM($AJ$31:AJ136),_xlfn.CONCAT(" y ",AL136)))))</f>
        <v/>
      </c>
      <c r="AL136" s="89" t="s">
        <v>5296</v>
      </c>
    </row>
    <row r="137" spans="1:38" ht="15" customHeight="1">
      <c r="A137" s="32"/>
      <c r="B137" s="27"/>
      <c r="C137" s="61" t="s">
        <v>5297</v>
      </c>
      <c r="D137" s="991"/>
      <c r="E137" s="884"/>
      <c r="F137" s="884"/>
      <c r="G137" s="884"/>
      <c r="H137" s="884"/>
      <c r="I137" s="884"/>
      <c r="J137" s="884"/>
      <c r="K137" s="884"/>
      <c r="L137" s="884"/>
      <c r="M137" s="884"/>
      <c r="N137" s="885"/>
      <c r="O137" s="992"/>
      <c r="P137" s="884"/>
      <c r="Q137" s="884"/>
      <c r="R137" s="885"/>
      <c r="S137" s="992"/>
      <c r="T137" s="884"/>
      <c r="U137" s="884"/>
      <c r="V137" s="885"/>
      <c r="W137" s="992"/>
      <c r="X137" s="884"/>
      <c r="Y137" s="884"/>
      <c r="Z137" s="885"/>
      <c r="AA137" s="992"/>
      <c r="AB137" s="884"/>
      <c r="AC137" s="884"/>
      <c r="AD137" s="885"/>
      <c r="AG137" s="283">
        <f t="shared" si="4"/>
        <v>0</v>
      </c>
      <c r="AH137" s="284">
        <f t="shared" si="5"/>
        <v>0</v>
      </c>
      <c r="AI137" s="290">
        <f t="shared" si="6"/>
        <v>0</v>
      </c>
      <c r="AJ137" s="293">
        <f t="shared" si="7"/>
        <v>0</v>
      </c>
      <c r="AK137" s="294" t="str">
        <f>IF(AJ137=0,"",
IF(SUM($AJ$31:AJ137)=1,AL137,
IF($AJ$151&gt;SUM($AJ$31:AJ137),_xlfn.CONCAT(", ",AL137),
IF($AJ$151=SUM($AJ$31:AJ137),_xlfn.CONCAT(" y ",AL137)))))</f>
        <v/>
      </c>
      <c r="AL137" s="89" t="s">
        <v>5298</v>
      </c>
    </row>
    <row r="138" spans="1:38" ht="15" customHeight="1">
      <c r="A138" s="32"/>
      <c r="B138" s="27"/>
      <c r="C138" s="61" t="s">
        <v>5299</v>
      </c>
      <c r="D138" s="991"/>
      <c r="E138" s="884"/>
      <c r="F138" s="884"/>
      <c r="G138" s="884"/>
      <c r="H138" s="884"/>
      <c r="I138" s="884"/>
      <c r="J138" s="884"/>
      <c r="K138" s="884"/>
      <c r="L138" s="884"/>
      <c r="M138" s="884"/>
      <c r="N138" s="885"/>
      <c r="O138" s="992"/>
      <c r="P138" s="884"/>
      <c r="Q138" s="884"/>
      <c r="R138" s="885"/>
      <c r="S138" s="992"/>
      <c r="T138" s="884"/>
      <c r="U138" s="884"/>
      <c r="V138" s="885"/>
      <c r="W138" s="992"/>
      <c r="X138" s="884"/>
      <c r="Y138" s="884"/>
      <c r="Z138" s="885"/>
      <c r="AA138" s="992"/>
      <c r="AB138" s="884"/>
      <c r="AC138" s="884"/>
      <c r="AD138" s="885"/>
      <c r="AG138" s="283">
        <f t="shared" si="4"/>
        <v>0</v>
      </c>
      <c r="AH138" s="284">
        <f t="shared" si="5"/>
        <v>0</v>
      </c>
      <c r="AI138" s="290">
        <f t="shared" si="6"/>
        <v>0</v>
      </c>
      <c r="AJ138" s="293">
        <f t="shared" si="7"/>
        <v>0</v>
      </c>
      <c r="AK138" s="294" t="str">
        <f>IF(AJ138=0,"",
IF(SUM($AJ$31:AJ138)=1,AL138,
IF($AJ$151&gt;SUM($AJ$31:AJ138),_xlfn.CONCAT(", ",AL138),
IF($AJ$151=SUM($AJ$31:AJ138),_xlfn.CONCAT(" y ",AL138)))))</f>
        <v/>
      </c>
      <c r="AL138" s="89" t="s">
        <v>5300</v>
      </c>
    </row>
    <row r="139" spans="1:38" ht="15" customHeight="1">
      <c r="A139" s="32"/>
      <c r="B139" s="27"/>
      <c r="C139" s="61" t="s">
        <v>5301</v>
      </c>
      <c r="D139" s="991"/>
      <c r="E139" s="884"/>
      <c r="F139" s="884"/>
      <c r="G139" s="884"/>
      <c r="H139" s="884"/>
      <c r="I139" s="884"/>
      <c r="J139" s="884"/>
      <c r="K139" s="884"/>
      <c r="L139" s="884"/>
      <c r="M139" s="884"/>
      <c r="N139" s="885"/>
      <c r="O139" s="992"/>
      <c r="P139" s="884"/>
      <c r="Q139" s="884"/>
      <c r="R139" s="885"/>
      <c r="S139" s="992"/>
      <c r="T139" s="884"/>
      <c r="U139" s="884"/>
      <c r="V139" s="885"/>
      <c r="W139" s="992"/>
      <c r="X139" s="884"/>
      <c r="Y139" s="884"/>
      <c r="Z139" s="885"/>
      <c r="AA139" s="992"/>
      <c r="AB139" s="884"/>
      <c r="AC139" s="884"/>
      <c r="AD139" s="885"/>
      <c r="AG139" s="283">
        <f t="shared" si="4"/>
        <v>0</v>
      </c>
      <c r="AH139" s="284">
        <f t="shared" si="5"/>
        <v>0</v>
      </c>
      <c r="AI139" s="290">
        <f t="shared" si="6"/>
        <v>0</v>
      </c>
      <c r="AJ139" s="293">
        <f t="shared" si="7"/>
        <v>0</v>
      </c>
      <c r="AK139" s="294" t="str">
        <f>IF(AJ139=0,"",
IF(SUM($AJ$31:AJ139)=1,AL139,
IF($AJ$151&gt;SUM($AJ$31:AJ139),_xlfn.CONCAT(", ",AL139),
IF($AJ$151=SUM($AJ$31:AJ139),_xlfn.CONCAT(" y ",AL139)))))</f>
        <v/>
      </c>
      <c r="AL139" s="89" t="s">
        <v>5302</v>
      </c>
    </row>
    <row r="140" spans="1:38" ht="15" customHeight="1">
      <c r="A140" s="32"/>
      <c r="B140" s="27"/>
      <c r="C140" s="61" t="s">
        <v>5303</v>
      </c>
      <c r="D140" s="991"/>
      <c r="E140" s="884"/>
      <c r="F140" s="884"/>
      <c r="G140" s="884"/>
      <c r="H140" s="884"/>
      <c r="I140" s="884"/>
      <c r="J140" s="884"/>
      <c r="K140" s="884"/>
      <c r="L140" s="884"/>
      <c r="M140" s="884"/>
      <c r="N140" s="885"/>
      <c r="O140" s="992"/>
      <c r="P140" s="884"/>
      <c r="Q140" s="884"/>
      <c r="R140" s="885"/>
      <c r="S140" s="992"/>
      <c r="T140" s="884"/>
      <c r="U140" s="884"/>
      <c r="V140" s="885"/>
      <c r="W140" s="992"/>
      <c r="X140" s="884"/>
      <c r="Y140" s="884"/>
      <c r="Z140" s="885"/>
      <c r="AA140" s="992"/>
      <c r="AB140" s="884"/>
      <c r="AC140" s="884"/>
      <c r="AD140" s="885"/>
      <c r="AG140" s="283">
        <f t="shared" si="4"/>
        <v>0</v>
      </c>
      <c r="AH140" s="284">
        <f t="shared" si="5"/>
        <v>0</v>
      </c>
      <c r="AI140" s="290">
        <f t="shared" si="6"/>
        <v>0</v>
      </c>
      <c r="AJ140" s="293">
        <f t="shared" si="7"/>
        <v>0</v>
      </c>
      <c r="AK140" s="294" t="str">
        <f>IF(AJ140=0,"",
IF(SUM($AJ$31:AJ140)=1,AL140,
IF($AJ$151&gt;SUM($AJ$31:AJ140),_xlfn.CONCAT(", ",AL140),
IF($AJ$151=SUM($AJ$31:AJ140),_xlfn.CONCAT(" y ",AL140)))))</f>
        <v/>
      </c>
      <c r="AL140" s="89" t="s">
        <v>5304</v>
      </c>
    </row>
    <row r="141" spans="1:38" ht="15" customHeight="1">
      <c r="A141" s="32"/>
      <c r="B141" s="27"/>
      <c r="C141" s="61" t="s">
        <v>5305</v>
      </c>
      <c r="D141" s="991"/>
      <c r="E141" s="884"/>
      <c r="F141" s="884"/>
      <c r="G141" s="884"/>
      <c r="H141" s="884"/>
      <c r="I141" s="884"/>
      <c r="J141" s="884"/>
      <c r="K141" s="884"/>
      <c r="L141" s="884"/>
      <c r="M141" s="884"/>
      <c r="N141" s="885"/>
      <c r="O141" s="992"/>
      <c r="P141" s="884"/>
      <c r="Q141" s="884"/>
      <c r="R141" s="885"/>
      <c r="S141" s="992"/>
      <c r="T141" s="884"/>
      <c r="U141" s="884"/>
      <c r="V141" s="885"/>
      <c r="W141" s="992"/>
      <c r="X141" s="884"/>
      <c r="Y141" s="884"/>
      <c r="Z141" s="885"/>
      <c r="AA141" s="992"/>
      <c r="AB141" s="884"/>
      <c r="AC141" s="884"/>
      <c r="AD141" s="885"/>
      <c r="AG141" s="283">
        <f t="shared" si="4"/>
        <v>0</v>
      </c>
      <c r="AH141" s="284">
        <f t="shared" si="5"/>
        <v>0</v>
      </c>
      <c r="AI141" s="290">
        <f t="shared" si="6"/>
        <v>0</v>
      </c>
      <c r="AJ141" s="293">
        <f t="shared" si="7"/>
        <v>0</v>
      </c>
      <c r="AK141" s="294" t="str">
        <f>IF(AJ141=0,"",
IF(SUM($AJ$31:AJ141)=1,AL141,
IF($AJ$151&gt;SUM($AJ$31:AJ141),_xlfn.CONCAT(", ",AL141),
IF($AJ$151=SUM($AJ$31:AJ141),_xlfn.CONCAT(" y ",AL141)))))</f>
        <v/>
      </c>
      <c r="AL141" s="89" t="s">
        <v>5306</v>
      </c>
    </row>
    <row r="142" spans="1:38" ht="15" customHeight="1">
      <c r="A142" s="32"/>
      <c r="B142" s="27"/>
      <c r="C142" s="61" t="s">
        <v>5307</v>
      </c>
      <c r="D142" s="991"/>
      <c r="E142" s="884"/>
      <c r="F142" s="884"/>
      <c r="G142" s="884"/>
      <c r="H142" s="884"/>
      <c r="I142" s="884"/>
      <c r="J142" s="884"/>
      <c r="K142" s="884"/>
      <c r="L142" s="884"/>
      <c r="M142" s="884"/>
      <c r="N142" s="885"/>
      <c r="O142" s="992"/>
      <c r="P142" s="884"/>
      <c r="Q142" s="884"/>
      <c r="R142" s="885"/>
      <c r="S142" s="992"/>
      <c r="T142" s="884"/>
      <c r="U142" s="884"/>
      <c r="V142" s="885"/>
      <c r="W142" s="992"/>
      <c r="X142" s="884"/>
      <c r="Y142" s="884"/>
      <c r="Z142" s="885"/>
      <c r="AA142" s="992"/>
      <c r="AB142" s="884"/>
      <c r="AC142" s="884"/>
      <c r="AD142" s="885"/>
      <c r="AG142" s="283">
        <f t="shared" si="4"/>
        <v>0</v>
      </c>
      <c r="AH142" s="284">
        <f t="shared" si="5"/>
        <v>0</v>
      </c>
      <c r="AI142" s="290">
        <f t="shared" si="6"/>
        <v>0</v>
      </c>
      <c r="AJ142" s="293">
        <f t="shared" si="7"/>
        <v>0</v>
      </c>
      <c r="AK142" s="294" t="str">
        <f>IF(AJ142=0,"",
IF(SUM($AJ$31:AJ142)=1,AL142,
IF($AJ$151&gt;SUM($AJ$31:AJ142),_xlfn.CONCAT(", ",AL142),
IF($AJ$151=SUM($AJ$31:AJ142),_xlfn.CONCAT(" y ",AL142)))))</f>
        <v/>
      </c>
      <c r="AL142" s="89" t="s">
        <v>5308</v>
      </c>
    </row>
    <row r="143" spans="1:38" ht="15" customHeight="1">
      <c r="A143" s="32"/>
      <c r="B143" s="27"/>
      <c r="C143" s="61" t="s">
        <v>5309</v>
      </c>
      <c r="D143" s="991"/>
      <c r="E143" s="884"/>
      <c r="F143" s="884"/>
      <c r="G143" s="884"/>
      <c r="H143" s="884"/>
      <c r="I143" s="884"/>
      <c r="J143" s="884"/>
      <c r="K143" s="884"/>
      <c r="L143" s="884"/>
      <c r="M143" s="884"/>
      <c r="N143" s="885"/>
      <c r="O143" s="992"/>
      <c r="P143" s="884"/>
      <c r="Q143" s="884"/>
      <c r="R143" s="885"/>
      <c r="S143" s="992"/>
      <c r="T143" s="884"/>
      <c r="U143" s="884"/>
      <c r="V143" s="885"/>
      <c r="W143" s="992"/>
      <c r="X143" s="884"/>
      <c r="Y143" s="884"/>
      <c r="Z143" s="885"/>
      <c r="AA143" s="992"/>
      <c r="AB143" s="884"/>
      <c r="AC143" s="884"/>
      <c r="AD143" s="885"/>
      <c r="AG143" s="283">
        <f t="shared" si="4"/>
        <v>0</v>
      </c>
      <c r="AH143" s="284">
        <f t="shared" si="5"/>
        <v>0</v>
      </c>
      <c r="AI143" s="290">
        <f t="shared" si="6"/>
        <v>0</v>
      </c>
      <c r="AJ143" s="293">
        <f t="shared" si="7"/>
        <v>0</v>
      </c>
      <c r="AK143" s="294" t="str">
        <f>IF(AJ143=0,"",
IF(SUM($AJ$31:AJ143)=1,AL143,
IF($AJ$151&gt;SUM($AJ$31:AJ143),_xlfn.CONCAT(", ",AL143),
IF($AJ$151=SUM($AJ$31:AJ143),_xlfn.CONCAT(" y ",AL143)))))</f>
        <v/>
      </c>
      <c r="AL143" s="89" t="s">
        <v>5310</v>
      </c>
    </row>
    <row r="144" spans="1:38" ht="15" customHeight="1">
      <c r="A144" s="32"/>
      <c r="B144" s="27"/>
      <c r="C144" s="61" t="s">
        <v>5311</v>
      </c>
      <c r="D144" s="991"/>
      <c r="E144" s="884"/>
      <c r="F144" s="884"/>
      <c r="G144" s="884"/>
      <c r="H144" s="884"/>
      <c r="I144" s="884"/>
      <c r="J144" s="884"/>
      <c r="K144" s="884"/>
      <c r="L144" s="884"/>
      <c r="M144" s="884"/>
      <c r="N144" s="885"/>
      <c r="O144" s="992"/>
      <c r="P144" s="884"/>
      <c r="Q144" s="884"/>
      <c r="R144" s="885"/>
      <c r="S144" s="992"/>
      <c r="T144" s="884"/>
      <c r="U144" s="884"/>
      <c r="V144" s="885"/>
      <c r="W144" s="992"/>
      <c r="X144" s="884"/>
      <c r="Y144" s="884"/>
      <c r="Z144" s="885"/>
      <c r="AA144" s="992"/>
      <c r="AB144" s="884"/>
      <c r="AC144" s="884"/>
      <c r="AD144" s="885"/>
      <c r="AG144" s="283">
        <f t="shared" si="4"/>
        <v>0</v>
      </c>
      <c r="AH144" s="284">
        <f t="shared" si="5"/>
        <v>0</v>
      </c>
      <c r="AI144" s="290">
        <f t="shared" si="6"/>
        <v>0</v>
      </c>
      <c r="AJ144" s="293">
        <f t="shared" si="7"/>
        <v>0</v>
      </c>
      <c r="AK144" s="294" t="str">
        <f>IF(AJ144=0,"",
IF(SUM($AJ$31:AJ144)=1,AL144,
IF($AJ$151&gt;SUM($AJ$31:AJ144),_xlfn.CONCAT(", ",AL144),
IF($AJ$151=SUM($AJ$31:AJ144),_xlfn.CONCAT(" y ",AL144)))))</f>
        <v/>
      </c>
      <c r="AL144" s="89" t="s">
        <v>5312</v>
      </c>
    </row>
    <row r="145" spans="1:38" ht="15" customHeight="1">
      <c r="A145" s="32"/>
      <c r="B145" s="27"/>
      <c r="C145" s="61" t="s">
        <v>5313</v>
      </c>
      <c r="D145" s="991"/>
      <c r="E145" s="884"/>
      <c r="F145" s="884"/>
      <c r="G145" s="884"/>
      <c r="H145" s="884"/>
      <c r="I145" s="884"/>
      <c r="J145" s="884"/>
      <c r="K145" s="884"/>
      <c r="L145" s="884"/>
      <c r="M145" s="884"/>
      <c r="N145" s="885"/>
      <c r="O145" s="992"/>
      <c r="P145" s="884"/>
      <c r="Q145" s="884"/>
      <c r="R145" s="885"/>
      <c r="S145" s="992"/>
      <c r="T145" s="884"/>
      <c r="U145" s="884"/>
      <c r="V145" s="885"/>
      <c r="W145" s="992"/>
      <c r="X145" s="884"/>
      <c r="Y145" s="884"/>
      <c r="Z145" s="885"/>
      <c r="AA145" s="992"/>
      <c r="AB145" s="884"/>
      <c r="AC145" s="884"/>
      <c r="AD145" s="885"/>
      <c r="AG145" s="283">
        <f t="shared" si="4"/>
        <v>0</v>
      </c>
      <c r="AH145" s="284">
        <f t="shared" si="5"/>
        <v>0</v>
      </c>
      <c r="AI145" s="290">
        <f t="shared" si="6"/>
        <v>0</v>
      </c>
      <c r="AJ145" s="293">
        <f t="shared" si="7"/>
        <v>0</v>
      </c>
      <c r="AK145" s="294" t="str">
        <f>IF(AJ145=0,"",
IF(SUM($AJ$31:AJ145)=1,AL145,
IF($AJ$151&gt;SUM($AJ$31:AJ145),_xlfn.CONCAT(", ",AL145),
IF($AJ$151=SUM($AJ$31:AJ145),_xlfn.CONCAT(" y ",AL145)))))</f>
        <v/>
      </c>
      <c r="AL145" s="89" t="s">
        <v>5314</v>
      </c>
    </row>
    <row r="146" spans="1:38" ht="15" customHeight="1">
      <c r="A146" s="32"/>
      <c r="B146" s="27"/>
      <c r="C146" s="61" t="s">
        <v>5315</v>
      </c>
      <c r="D146" s="991"/>
      <c r="E146" s="884"/>
      <c r="F146" s="884"/>
      <c r="G146" s="884"/>
      <c r="H146" s="884"/>
      <c r="I146" s="884"/>
      <c r="J146" s="884"/>
      <c r="K146" s="884"/>
      <c r="L146" s="884"/>
      <c r="M146" s="884"/>
      <c r="N146" s="885"/>
      <c r="O146" s="992"/>
      <c r="P146" s="884"/>
      <c r="Q146" s="884"/>
      <c r="R146" s="885"/>
      <c r="S146" s="992"/>
      <c r="T146" s="884"/>
      <c r="U146" s="884"/>
      <c r="V146" s="885"/>
      <c r="W146" s="992"/>
      <c r="X146" s="884"/>
      <c r="Y146" s="884"/>
      <c r="Z146" s="885"/>
      <c r="AA146" s="992"/>
      <c r="AB146" s="884"/>
      <c r="AC146" s="884"/>
      <c r="AD146" s="885"/>
      <c r="AG146" s="283">
        <f t="shared" si="4"/>
        <v>0</v>
      </c>
      <c r="AH146" s="284">
        <f t="shared" si="5"/>
        <v>0</v>
      </c>
      <c r="AI146" s="290">
        <f t="shared" si="6"/>
        <v>0</v>
      </c>
      <c r="AJ146" s="293">
        <f t="shared" si="7"/>
        <v>0</v>
      </c>
      <c r="AK146" s="294" t="str">
        <f>IF(AJ146=0,"",
IF(SUM($AJ$31:AJ146)=1,AL146,
IF($AJ$151&gt;SUM($AJ$31:AJ146),_xlfn.CONCAT(", ",AL146),
IF($AJ$151=SUM($AJ$31:AJ146),_xlfn.CONCAT(" y ",AL146)))))</f>
        <v/>
      </c>
      <c r="AL146" s="89" t="s">
        <v>5316</v>
      </c>
    </row>
    <row r="147" spans="1:38" ht="15" customHeight="1">
      <c r="A147" s="32"/>
      <c r="B147" s="27"/>
      <c r="C147" s="61" t="s">
        <v>5317</v>
      </c>
      <c r="D147" s="991"/>
      <c r="E147" s="884"/>
      <c r="F147" s="884"/>
      <c r="G147" s="884"/>
      <c r="H147" s="884"/>
      <c r="I147" s="884"/>
      <c r="J147" s="884"/>
      <c r="K147" s="884"/>
      <c r="L147" s="884"/>
      <c r="M147" s="884"/>
      <c r="N147" s="885"/>
      <c r="O147" s="992"/>
      <c r="P147" s="884"/>
      <c r="Q147" s="884"/>
      <c r="R147" s="885"/>
      <c r="S147" s="992"/>
      <c r="T147" s="884"/>
      <c r="U147" s="884"/>
      <c r="V147" s="885"/>
      <c r="W147" s="992"/>
      <c r="X147" s="884"/>
      <c r="Y147" s="884"/>
      <c r="Z147" s="885"/>
      <c r="AA147" s="992"/>
      <c r="AB147" s="884"/>
      <c r="AC147" s="884"/>
      <c r="AD147" s="885"/>
      <c r="AG147" s="283">
        <f t="shared" si="4"/>
        <v>0</v>
      </c>
      <c r="AH147" s="284">
        <f t="shared" si="5"/>
        <v>0</v>
      </c>
      <c r="AI147" s="290">
        <f t="shared" si="6"/>
        <v>0</v>
      </c>
      <c r="AJ147" s="293">
        <f t="shared" si="7"/>
        <v>0</v>
      </c>
      <c r="AK147" s="294" t="str">
        <f>IF(AJ147=0,"",
IF(SUM($AJ$31:AJ147)=1,AL147,
IF($AJ$151&gt;SUM($AJ$31:AJ147),_xlfn.CONCAT(", ",AL147),
IF($AJ$151=SUM($AJ$31:AJ147),_xlfn.CONCAT(" y ",AL147)))))</f>
        <v/>
      </c>
      <c r="AL147" s="89" t="s">
        <v>5318</v>
      </c>
    </row>
    <row r="148" spans="1:38" ht="15" customHeight="1">
      <c r="A148" s="32"/>
      <c r="B148" s="27"/>
      <c r="C148" s="61" t="s">
        <v>5319</v>
      </c>
      <c r="D148" s="991"/>
      <c r="E148" s="884"/>
      <c r="F148" s="884"/>
      <c r="G148" s="884"/>
      <c r="H148" s="884"/>
      <c r="I148" s="884"/>
      <c r="J148" s="884"/>
      <c r="K148" s="884"/>
      <c r="L148" s="884"/>
      <c r="M148" s="884"/>
      <c r="N148" s="885"/>
      <c r="O148" s="992"/>
      <c r="P148" s="884"/>
      <c r="Q148" s="884"/>
      <c r="R148" s="885"/>
      <c r="S148" s="992"/>
      <c r="T148" s="884"/>
      <c r="U148" s="884"/>
      <c r="V148" s="885"/>
      <c r="W148" s="992"/>
      <c r="X148" s="884"/>
      <c r="Y148" s="884"/>
      <c r="Z148" s="885"/>
      <c r="AA148" s="992"/>
      <c r="AB148" s="884"/>
      <c r="AC148" s="884"/>
      <c r="AD148" s="885"/>
      <c r="AG148" s="283">
        <f t="shared" si="4"/>
        <v>0</v>
      </c>
      <c r="AH148" s="284">
        <f t="shared" si="5"/>
        <v>0</v>
      </c>
      <c r="AI148" s="290">
        <f t="shared" si="6"/>
        <v>0</v>
      </c>
      <c r="AJ148" s="293">
        <f t="shared" si="7"/>
        <v>0</v>
      </c>
      <c r="AK148" s="294" t="str">
        <f>IF(AJ148=0,"",
IF(SUM($AJ$31:AJ148)=1,AL148,
IF($AJ$151&gt;SUM($AJ$31:AJ148),_xlfn.CONCAT(", ",AL148),
IF($AJ$151=SUM($AJ$31:AJ148),_xlfn.CONCAT(" y ",AL148)))))</f>
        <v/>
      </c>
      <c r="AL148" s="89" t="s">
        <v>5320</v>
      </c>
    </row>
    <row r="149" spans="1:38" ht="15" customHeight="1">
      <c r="A149" s="32"/>
      <c r="B149" s="27"/>
      <c r="C149" s="61" t="s">
        <v>5321</v>
      </c>
      <c r="D149" s="991"/>
      <c r="E149" s="884"/>
      <c r="F149" s="884"/>
      <c r="G149" s="884"/>
      <c r="H149" s="884"/>
      <c r="I149" s="884"/>
      <c r="J149" s="884"/>
      <c r="K149" s="884"/>
      <c r="L149" s="884"/>
      <c r="M149" s="884"/>
      <c r="N149" s="885"/>
      <c r="O149" s="992"/>
      <c r="P149" s="884"/>
      <c r="Q149" s="884"/>
      <c r="R149" s="885"/>
      <c r="S149" s="992"/>
      <c r="T149" s="884"/>
      <c r="U149" s="884"/>
      <c r="V149" s="885"/>
      <c r="W149" s="992"/>
      <c r="X149" s="884"/>
      <c r="Y149" s="884"/>
      <c r="Z149" s="885"/>
      <c r="AA149" s="992"/>
      <c r="AB149" s="884"/>
      <c r="AC149" s="884"/>
      <c r="AD149" s="885"/>
      <c r="AG149" s="283">
        <f t="shared" si="4"/>
        <v>0</v>
      </c>
      <c r="AH149" s="284">
        <f t="shared" si="5"/>
        <v>0</v>
      </c>
      <c r="AI149" s="290">
        <f t="shared" si="6"/>
        <v>0</v>
      </c>
      <c r="AJ149" s="293">
        <f t="shared" si="7"/>
        <v>0</v>
      </c>
      <c r="AK149" s="294" t="str">
        <f>IF(AJ149=0,"",
IF(SUM($AJ$31:AJ149)=1,AL149,
IF($AJ$151&gt;SUM($AJ$31:AJ149),_xlfn.CONCAT(", ",AL149),
IF($AJ$151=SUM($AJ$31:AJ149),_xlfn.CONCAT(" y ",AL149)))))</f>
        <v/>
      </c>
      <c r="AL149" s="89" t="s">
        <v>5322</v>
      </c>
    </row>
    <row r="150" spans="1:38" ht="15" customHeight="1">
      <c r="A150" s="32"/>
      <c r="B150" s="27"/>
      <c r="C150" s="61" t="s">
        <v>5323</v>
      </c>
      <c r="D150" s="991"/>
      <c r="E150" s="884"/>
      <c r="F150" s="884"/>
      <c r="G150" s="884"/>
      <c r="H150" s="884"/>
      <c r="I150" s="884"/>
      <c r="J150" s="884"/>
      <c r="K150" s="884"/>
      <c r="L150" s="884"/>
      <c r="M150" s="884"/>
      <c r="N150" s="885"/>
      <c r="O150" s="992"/>
      <c r="P150" s="884"/>
      <c r="Q150" s="884"/>
      <c r="R150" s="885"/>
      <c r="S150" s="992"/>
      <c r="T150" s="884"/>
      <c r="U150" s="884"/>
      <c r="V150" s="885"/>
      <c r="W150" s="992"/>
      <c r="X150" s="884"/>
      <c r="Y150" s="884"/>
      <c r="Z150" s="885"/>
      <c r="AA150" s="992"/>
      <c r="AB150" s="884"/>
      <c r="AC150" s="884"/>
      <c r="AD150" s="885"/>
      <c r="AG150" s="283">
        <f t="shared" si="4"/>
        <v>0</v>
      </c>
      <c r="AH150" s="284">
        <f t="shared" si="5"/>
        <v>0</v>
      </c>
      <c r="AI150" s="290">
        <f t="shared" si="6"/>
        <v>0</v>
      </c>
      <c r="AJ150" s="293">
        <f>IF(AI150=0,0,1)</f>
        <v>0</v>
      </c>
      <c r="AK150" s="294" t="str">
        <f>IF(AJ150=0,"",
IF(SUM($AJ$31:AJ150)=1,AL150,
IF($AJ$151&gt;SUM($AJ$31:AJ150),_xlfn.CONCAT(", ",AL150),
IF($AJ$151=SUM($AJ$31:AJ150),_xlfn.CONCAT(" y ",AL150)))))</f>
        <v/>
      </c>
      <c r="AL150" s="89" t="s">
        <v>5324</v>
      </c>
    </row>
    <row r="151" spans="1:38" ht="15" customHeight="1">
      <c r="A151" s="32"/>
      <c r="B151" s="27"/>
      <c r="C151" s="27"/>
      <c r="D151" s="27"/>
      <c r="E151" s="27"/>
      <c r="F151" s="27"/>
      <c r="G151" s="27"/>
      <c r="H151" s="27"/>
      <c r="I151" s="27"/>
      <c r="J151" s="27"/>
      <c r="K151" s="27"/>
      <c r="L151" s="27"/>
      <c r="M151" s="27"/>
      <c r="N151" s="27"/>
      <c r="O151" s="27"/>
      <c r="P151" s="27"/>
      <c r="Q151" s="27"/>
      <c r="R151" s="27"/>
      <c r="S151" s="27"/>
      <c r="T151" s="27"/>
      <c r="U151" s="27"/>
      <c r="V151" s="27"/>
      <c r="W151" s="27"/>
      <c r="X151" s="35"/>
      <c r="Y151" s="35"/>
      <c r="Z151" s="35"/>
      <c r="AA151" s="11"/>
      <c r="AB151" s="35"/>
      <c r="AC151" s="35"/>
      <c r="AD151" s="35"/>
      <c r="AH151" s="287">
        <f>SUM(AG31:AH150)</f>
        <v>0</v>
      </c>
      <c r="AJ151" s="296">
        <f>SUM(AJ31:AJ150)</f>
        <v>0</v>
      </c>
      <c r="AK151" s="296" t="str">
        <f>IF(AJ151=0,"",_xlfn.CONCAT(AK31:AK150))</f>
        <v/>
      </c>
      <c r="AL151" s="297" t="str">
        <f>IF(AJ151=0,"",
IF(AJ151&gt;10,"Favor de ingresar toda la información requerida en la pregunta",
IF(AJ151=1,_xlfn.CONCAT("Favor de revisar la información capturada en el numeral: ",AK151),_xlfn.CONCAT("Favor de revisar la información capturada en los numerales: ",AK151))))</f>
        <v/>
      </c>
    </row>
    <row r="152" spans="1:38" ht="24" customHeight="1">
      <c r="A152" s="32"/>
      <c r="B152" s="11"/>
      <c r="C152" s="996" t="s">
        <v>5325</v>
      </c>
      <c r="D152" s="974"/>
      <c r="E152" s="974"/>
      <c r="F152" s="974"/>
      <c r="G152" s="974"/>
      <c r="H152" s="974"/>
      <c r="I152" s="974"/>
      <c r="J152" s="974"/>
      <c r="K152" s="974"/>
      <c r="L152" s="974"/>
      <c r="M152" s="974"/>
      <c r="N152" s="974"/>
      <c r="O152" s="974"/>
      <c r="P152" s="974"/>
      <c r="Q152" s="974"/>
      <c r="R152" s="974"/>
      <c r="S152" s="974"/>
      <c r="T152" s="974"/>
      <c r="U152" s="974"/>
      <c r="V152" s="974"/>
      <c r="W152" s="974"/>
      <c r="X152" s="974"/>
      <c r="Y152" s="974"/>
      <c r="Z152" s="974"/>
      <c r="AA152" s="974"/>
      <c r="AB152" s="974"/>
      <c r="AC152" s="974"/>
      <c r="AD152" s="974"/>
    </row>
    <row r="153" spans="1:38" ht="60" customHeight="1">
      <c r="C153" s="997"/>
      <c r="D153" s="884"/>
      <c r="E153" s="884"/>
      <c r="F153" s="884"/>
      <c r="G153" s="884"/>
      <c r="H153" s="884"/>
      <c r="I153" s="884"/>
      <c r="J153" s="884"/>
      <c r="K153" s="884"/>
      <c r="L153" s="884"/>
      <c r="M153" s="884"/>
      <c r="N153" s="884"/>
      <c r="O153" s="884"/>
      <c r="P153" s="884"/>
      <c r="Q153" s="884"/>
      <c r="R153" s="884"/>
      <c r="S153" s="884"/>
      <c r="T153" s="884"/>
      <c r="U153" s="884"/>
      <c r="V153" s="884"/>
      <c r="W153" s="884"/>
      <c r="X153" s="884"/>
      <c r="Y153" s="884"/>
      <c r="Z153" s="884"/>
      <c r="AA153" s="884"/>
      <c r="AB153" s="884"/>
      <c r="AC153" s="884"/>
      <c r="AD153" s="885"/>
    </row>
    <row r="154" spans="1:38" ht="15" customHeight="1">
      <c r="B154" s="988" t="str">
        <f>AL151</f>
        <v/>
      </c>
      <c r="C154" s="866"/>
      <c r="D154" s="866"/>
      <c r="E154" s="866"/>
      <c r="F154" s="866"/>
      <c r="G154" s="866"/>
      <c r="H154" s="866"/>
      <c r="I154" s="866"/>
      <c r="J154" s="866"/>
      <c r="K154" s="866"/>
      <c r="L154" s="866"/>
      <c r="M154" s="866"/>
      <c r="N154" s="866"/>
      <c r="O154" s="866"/>
      <c r="P154" s="866"/>
      <c r="Q154" s="866"/>
      <c r="R154" s="866"/>
      <c r="S154" s="866"/>
      <c r="T154" s="866"/>
      <c r="U154" s="866"/>
      <c r="V154" s="866"/>
      <c r="W154" s="866"/>
      <c r="X154" s="866"/>
      <c r="Y154" s="866"/>
      <c r="Z154" s="866"/>
      <c r="AA154" s="866"/>
      <c r="AB154" s="866"/>
      <c r="AC154" s="866"/>
      <c r="AD154" s="866"/>
    </row>
    <row r="155" spans="1:38" ht="15" customHeight="1">
      <c r="B155" s="1005" t="str">
        <f>IF(SUM(COUNTIF(S31:V150,"NS"),COUNTIF(AA31:AD150,"NS"))&lt;&gt;0,"Alerta: debido a que cuenta con registros NS, debe proporcionar una justificación en el area de comentarios al final de la pregunta","")</f>
        <v/>
      </c>
      <c r="C155" s="990"/>
      <c r="D155" s="990"/>
      <c r="E155" s="990"/>
      <c r="F155" s="990"/>
      <c r="G155" s="990"/>
      <c r="H155" s="990"/>
      <c r="I155" s="990"/>
      <c r="J155" s="990"/>
      <c r="K155" s="990"/>
      <c r="L155" s="990"/>
      <c r="M155" s="990"/>
      <c r="N155" s="990"/>
      <c r="O155" s="990"/>
      <c r="P155" s="990"/>
      <c r="Q155" s="990"/>
      <c r="R155" s="990"/>
      <c r="S155" s="990"/>
      <c r="T155" s="990"/>
      <c r="U155" s="990"/>
      <c r="V155" s="990"/>
      <c r="W155" s="990"/>
      <c r="X155" s="990"/>
      <c r="Y155" s="990"/>
      <c r="Z155" s="990"/>
      <c r="AA155" s="990"/>
      <c r="AB155" s="990"/>
      <c r="AC155" s="990"/>
      <c r="AD155" s="990"/>
      <c r="AE155" s="990"/>
    </row>
    <row r="156" spans="1:38" ht="15" customHeight="1">
      <c r="B156" s="989" t="str">
        <f>IF(AH151&gt;0,"Favor de verificar que no tenga información en celdas sombreadas","")</f>
        <v/>
      </c>
      <c r="C156" s="990"/>
      <c r="D156" s="990"/>
      <c r="E156" s="990"/>
      <c r="F156" s="990"/>
      <c r="G156" s="990"/>
      <c r="H156" s="990"/>
      <c r="I156" s="990"/>
      <c r="J156" s="990"/>
      <c r="K156" s="990"/>
      <c r="L156" s="990"/>
      <c r="M156" s="990"/>
      <c r="N156" s="990"/>
      <c r="O156" s="990"/>
      <c r="P156" s="990"/>
      <c r="Q156" s="990"/>
      <c r="R156" s="990"/>
      <c r="S156" s="990"/>
      <c r="T156" s="990"/>
      <c r="U156" s="990"/>
      <c r="V156" s="990"/>
      <c r="W156" s="990"/>
      <c r="X156" s="990"/>
      <c r="Y156" s="990"/>
      <c r="Z156" s="990"/>
      <c r="AA156" s="990"/>
      <c r="AB156" s="990"/>
      <c r="AC156" s="990"/>
      <c r="AD156" s="990"/>
    </row>
    <row r="157" spans="1:38" ht="15" customHeight="1"/>
    <row r="158" spans="1:38" ht="15" customHeight="1"/>
    <row r="159" spans="1:38" ht="15" customHeight="1"/>
  </sheetData>
  <sheetProtection algorithmName="SHA-512" hashValue="tjkNA9zxbN4AccWrd5CAfMUmIyARXUX24YbdgHr6R4RmRiko5Ks/4djA9wn3rY/y/UZibj+3XtY+uCMLjciXCg==" saltValue="6kvD6ws30pORUDa1+4scfg==" spinCount="100000" sheet="1" objects="1" scenarios="1"/>
  <mergeCells count="635">
    <mergeCell ref="C14:AD14"/>
    <mergeCell ref="W35:Z35"/>
    <mergeCell ref="AA86:AD86"/>
    <mergeCell ref="D146:N146"/>
    <mergeCell ref="S66:V66"/>
    <mergeCell ref="AA101:AD101"/>
    <mergeCell ref="D121:N121"/>
    <mergeCell ref="W66:Z66"/>
    <mergeCell ref="O69:R69"/>
    <mergeCell ref="W126:Z126"/>
    <mergeCell ref="W109:Z109"/>
    <mergeCell ref="S68:V68"/>
    <mergeCell ref="W59:Z59"/>
    <mergeCell ref="O133:R133"/>
    <mergeCell ref="S84:V84"/>
    <mergeCell ref="W46:Z46"/>
    <mergeCell ref="D110:N110"/>
    <mergeCell ref="C16:AD16"/>
    <mergeCell ref="D127:N127"/>
    <mergeCell ref="W97:Z97"/>
    <mergeCell ref="O137:R137"/>
    <mergeCell ref="AA88:AD88"/>
    <mergeCell ref="O124:R124"/>
    <mergeCell ref="W96:Z96"/>
    <mergeCell ref="AA149:AD149"/>
    <mergeCell ref="D107:N107"/>
    <mergeCell ref="O117:R117"/>
    <mergeCell ref="W108:Z108"/>
    <mergeCell ref="N8:O8"/>
    <mergeCell ref="B11:AD11"/>
    <mergeCell ref="W124:Z124"/>
    <mergeCell ref="O83:R83"/>
    <mergeCell ref="W118:Z118"/>
    <mergeCell ref="O132:R132"/>
    <mergeCell ref="W45:Z45"/>
    <mergeCell ref="O125:R125"/>
    <mergeCell ref="D102:N102"/>
    <mergeCell ref="O112:R112"/>
    <mergeCell ref="W47:Z47"/>
    <mergeCell ref="O127:R127"/>
    <mergeCell ref="D39:N39"/>
    <mergeCell ref="S78:V78"/>
    <mergeCell ref="O114:R114"/>
    <mergeCell ref="AA65:AD65"/>
    <mergeCell ref="D133:N133"/>
    <mergeCell ref="W134:Z134"/>
    <mergeCell ref="S53:V53"/>
    <mergeCell ref="D54:N54"/>
    <mergeCell ref="B3:AD3"/>
    <mergeCell ref="S50:V50"/>
    <mergeCell ref="AA85:AD85"/>
    <mergeCell ref="D105:N105"/>
    <mergeCell ref="W44:Z44"/>
    <mergeCell ref="S60:V60"/>
    <mergeCell ref="B18:AD18"/>
    <mergeCell ref="D49:N49"/>
    <mergeCell ref="W116:Z116"/>
    <mergeCell ref="O51:R51"/>
    <mergeCell ref="AA31:AD31"/>
    <mergeCell ref="O109:R109"/>
    <mergeCell ref="O47:R47"/>
    <mergeCell ref="S80:V80"/>
    <mergeCell ref="W71:Z71"/>
    <mergeCell ref="S55:V55"/>
    <mergeCell ref="W111:Z111"/>
    <mergeCell ref="C17:AD17"/>
    <mergeCell ref="AA62:AD62"/>
    <mergeCell ref="O38:R38"/>
    <mergeCell ref="W73:Z73"/>
    <mergeCell ref="O76:R76"/>
    <mergeCell ref="W98:Z98"/>
    <mergeCell ref="C19:AD19"/>
    <mergeCell ref="D32:N32"/>
    <mergeCell ref="O33:R33"/>
    <mergeCell ref="AA93:AD93"/>
    <mergeCell ref="C23:AD23"/>
    <mergeCell ref="D36:N36"/>
    <mergeCell ref="AA30:AD30"/>
    <mergeCell ref="W32:Z32"/>
    <mergeCell ref="AA35:AD35"/>
    <mergeCell ref="AA38:AD38"/>
    <mergeCell ref="C30:N30"/>
    <mergeCell ref="AA92:AD92"/>
    <mergeCell ref="AA47:AD47"/>
    <mergeCell ref="W84:Z84"/>
    <mergeCell ref="S86:V86"/>
    <mergeCell ref="AA48:AD48"/>
    <mergeCell ref="AA54:AD54"/>
    <mergeCell ref="W90:Z90"/>
    <mergeCell ref="AA41:AD41"/>
    <mergeCell ref="S65:V65"/>
    <mergeCell ref="AA56:AD56"/>
    <mergeCell ref="AA83:AD83"/>
    <mergeCell ref="S76:V76"/>
    <mergeCell ref="AA75:AD75"/>
    <mergeCell ref="C24:AD24"/>
    <mergeCell ref="D57:N57"/>
    <mergeCell ref="AA112:AD112"/>
    <mergeCell ref="AA109:AD109"/>
    <mergeCell ref="AA117:AD117"/>
    <mergeCell ref="AA111:AD111"/>
    <mergeCell ref="S128:V128"/>
    <mergeCell ref="S129:V129"/>
    <mergeCell ref="S123:V123"/>
    <mergeCell ref="S122:V122"/>
    <mergeCell ref="S97:V97"/>
    <mergeCell ref="W122:Z122"/>
    <mergeCell ref="D62:N62"/>
    <mergeCell ref="D112:N112"/>
    <mergeCell ref="D113:N113"/>
    <mergeCell ref="W123:Z123"/>
    <mergeCell ref="W125:Z125"/>
    <mergeCell ref="W120:Z120"/>
    <mergeCell ref="W107:Z107"/>
    <mergeCell ref="D60:N60"/>
    <mergeCell ref="W61:Z61"/>
    <mergeCell ref="O64:R64"/>
    <mergeCell ref="W103:Z103"/>
    <mergeCell ref="AA61:AD61"/>
    <mergeCell ref="D129:N129"/>
    <mergeCell ref="D150:N150"/>
    <mergeCell ref="S62:V62"/>
    <mergeCell ref="O98:R98"/>
    <mergeCell ref="W89:Z89"/>
    <mergeCell ref="AA40:AD40"/>
    <mergeCell ref="S120:V120"/>
    <mergeCell ref="AA33:AD33"/>
    <mergeCell ref="S107:V107"/>
    <mergeCell ref="S57:V57"/>
    <mergeCell ref="O93:R93"/>
    <mergeCell ref="W113:Z113"/>
    <mergeCell ref="AA146:AD146"/>
    <mergeCell ref="D33:N33"/>
    <mergeCell ref="W100:Z100"/>
    <mergeCell ref="W115:Z115"/>
    <mergeCell ref="D35:N35"/>
    <mergeCell ref="W42:Z42"/>
    <mergeCell ref="AA66:AD66"/>
    <mergeCell ref="W102:Z102"/>
    <mergeCell ref="W77:Z77"/>
    <mergeCell ref="AA110:AD110"/>
    <mergeCell ref="W148:Z148"/>
    <mergeCell ref="D34:N34"/>
    <mergeCell ref="O126:R126"/>
    <mergeCell ref="D149:N149"/>
    <mergeCell ref="S44:V44"/>
    <mergeCell ref="D111:N111"/>
    <mergeCell ref="O121:R121"/>
    <mergeCell ref="S31:V31"/>
    <mergeCell ref="D86:N86"/>
    <mergeCell ref="O96:R96"/>
    <mergeCell ref="W87:Z87"/>
    <mergeCell ref="S125:V125"/>
    <mergeCell ref="O87:R87"/>
    <mergeCell ref="O82:R82"/>
    <mergeCell ref="D99:N99"/>
    <mergeCell ref="W143:Z143"/>
    <mergeCell ref="S142:V142"/>
    <mergeCell ref="S136:V136"/>
    <mergeCell ref="D109:N109"/>
    <mergeCell ref="O67:R67"/>
    <mergeCell ref="D84:N84"/>
    <mergeCell ref="S101:V101"/>
    <mergeCell ref="W79:Z79"/>
    <mergeCell ref="D83:N83"/>
    <mergeCell ref="D143:N143"/>
    <mergeCell ref="D140:N140"/>
    <mergeCell ref="S93:V93"/>
    <mergeCell ref="B155:AE155"/>
    <mergeCell ref="O61:R61"/>
    <mergeCell ref="C27:AD27"/>
    <mergeCell ref="W145:Z145"/>
    <mergeCell ref="O48:R48"/>
    <mergeCell ref="AA145:AD145"/>
    <mergeCell ref="S148:V148"/>
    <mergeCell ref="S104:V104"/>
    <mergeCell ref="AA139:AD139"/>
    <mergeCell ref="AA114:AD114"/>
    <mergeCell ref="S54:V54"/>
    <mergeCell ref="D80:N80"/>
    <mergeCell ref="O90:R90"/>
    <mergeCell ref="W147:Z147"/>
    <mergeCell ref="S41:V41"/>
    <mergeCell ref="D96:N96"/>
    <mergeCell ref="S106:V106"/>
    <mergeCell ref="S56:V56"/>
    <mergeCell ref="AA43:AD43"/>
    <mergeCell ref="S105:V105"/>
    <mergeCell ref="S43:V43"/>
    <mergeCell ref="W99:Z99"/>
    <mergeCell ref="W74:Z74"/>
    <mergeCell ref="W92:Z92"/>
    <mergeCell ref="W150:Z150"/>
    <mergeCell ref="W144:Z144"/>
    <mergeCell ref="O59:R59"/>
    <mergeCell ref="O46:R46"/>
    <mergeCell ref="W81:Z81"/>
    <mergeCell ref="D85:N85"/>
    <mergeCell ref="O89:R89"/>
    <mergeCell ref="O95:R95"/>
    <mergeCell ref="W30:Z30"/>
    <mergeCell ref="S130:V130"/>
    <mergeCell ref="S117:V117"/>
    <mergeCell ref="W138:Z138"/>
    <mergeCell ref="O141:R141"/>
    <mergeCell ref="W76:Z76"/>
    <mergeCell ref="O145:R145"/>
    <mergeCell ref="D128:N128"/>
    <mergeCell ref="S35:V35"/>
    <mergeCell ref="O73:R73"/>
    <mergeCell ref="O150:R150"/>
    <mergeCell ref="S149:V149"/>
    <mergeCell ref="D77:N77"/>
    <mergeCell ref="W78:Z78"/>
    <mergeCell ref="O40:R40"/>
    <mergeCell ref="S85:V85"/>
    <mergeCell ref="C26:AD26"/>
    <mergeCell ref="S111:V111"/>
    <mergeCell ref="AA98:AD98"/>
    <mergeCell ref="S38:V38"/>
    <mergeCell ref="S40:V40"/>
    <mergeCell ref="O134:R134"/>
    <mergeCell ref="D89:N89"/>
    <mergeCell ref="S33:V33"/>
    <mergeCell ref="O71:R71"/>
    <mergeCell ref="D88:N88"/>
    <mergeCell ref="W58:Z58"/>
    <mergeCell ref="O58:R58"/>
    <mergeCell ref="W37:Z37"/>
    <mergeCell ref="S75:V75"/>
    <mergeCell ref="D75:N75"/>
    <mergeCell ref="AA133:AD133"/>
    <mergeCell ref="AA127:AD127"/>
    <mergeCell ref="AA64:AD64"/>
    <mergeCell ref="AA51:AD51"/>
    <mergeCell ref="AA122:AD122"/>
    <mergeCell ref="D120:N120"/>
    <mergeCell ref="O130:R130"/>
    <mergeCell ref="W121:Z121"/>
    <mergeCell ref="AA91:AD91"/>
    <mergeCell ref="O147:R147"/>
    <mergeCell ref="O100:R100"/>
    <mergeCell ref="W60:Z60"/>
    <mergeCell ref="D65:N65"/>
    <mergeCell ref="O66:R66"/>
    <mergeCell ref="O115:R115"/>
    <mergeCell ref="W53:Z53"/>
    <mergeCell ref="S91:V91"/>
    <mergeCell ref="O102:R102"/>
    <mergeCell ref="O77:R77"/>
    <mergeCell ref="W68:Z68"/>
    <mergeCell ref="S146:V146"/>
    <mergeCell ref="S83:V83"/>
    <mergeCell ref="D138:N138"/>
    <mergeCell ref="S132:V132"/>
    <mergeCell ref="W140:Z140"/>
    <mergeCell ref="D101:N101"/>
    <mergeCell ref="O111:R111"/>
    <mergeCell ref="S110:V110"/>
    <mergeCell ref="W117:Z117"/>
    <mergeCell ref="D61:N61"/>
    <mergeCell ref="S70:V70"/>
    <mergeCell ref="O143:R143"/>
    <mergeCell ref="D116:N116"/>
    <mergeCell ref="B5:AD5"/>
    <mergeCell ref="D59:N59"/>
    <mergeCell ref="W52:Z52"/>
    <mergeCell ref="O52:R52"/>
    <mergeCell ref="O79:R79"/>
    <mergeCell ref="W39:Z39"/>
    <mergeCell ref="W70:Z70"/>
    <mergeCell ref="S108:V108"/>
    <mergeCell ref="D48:N48"/>
    <mergeCell ref="C13:AD13"/>
    <mergeCell ref="D91:N91"/>
    <mergeCell ref="D66:N66"/>
    <mergeCell ref="C15:AD15"/>
    <mergeCell ref="O30:R30"/>
    <mergeCell ref="D106:N106"/>
    <mergeCell ref="D93:N93"/>
    <mergeCell ref="O103:R103"/>
    <mergeCell ref="W94:Z94"/>
    <mergeCell ref="O65:R65"/>
    <mergeCell ref="AA45:AD45"/>
    <mergeCell ref="S67:V67"/>
    <mergeCell ref="S32:V32"/>
    <mergeCell ref="S37:V37"/>
    <mergeCell ref="AA44:AD44"/>
    <mergeCell ref="AA32:AD32"/>
    <mergeCell ref="O37:R37"/>
    <mergeCell ref="S135:V135"/>
    <mergeCell ref="AA97:AD97"/>
    <mergeCell ref="S72:V72"/>
    <mergeCell ref="AA96:AD96"/>
    <mergeCell ref="AA90:AD90"/>
    <mergeCell ref="W128:Z128"/>
    <mergeCell ref="AA140:AD140"/>
    <mergeCell ref="W34:Z34"/>
    <mergeCell ref="O34:R34"/>
    <mergeCell ref="W36:Z36"/>
    <mergeCell ref="O39:R39"/>
    <mergeCell ref="O36:R36"/>
    <mergeCell ref="O92:R92"/>
    <mergeCell ref="AA69:AD69"/>
    <mergeCell ref="O45:R45"/>
    <mergeCell ref="W80:Z80"/>
    <mergeCell ref="AA87:AD87"/>
    <mergeCell ref="W55:Z55"/>
    <mergeCell ref="AA135:AD135"/>
    <mergeCell ref="O139:R139"/>
    <mergeCell ref="O138:R138"/>
    <mergeCell ref="O140:R140"/>
    <mergeCell ref="S143:V143"/>
    <mergeCell ref="W142:Z142"/>
    <mergeCell ref="AA141:AD141"/>
    <mergeCell ref="W65:Z65"/>
    <mergeCell ref="O74:R74"/>
    <mergeCell ref="W131:Z131"/>
    <mergeCell ref="W135:Z135"/>
    <mergeCell ref="W136:Z136"/>
    <mergeCell ref="S137:V137"/>
    <mergeCell ref="O123:R123"/>
    <mergeCell ref="O110:R110"/>
    <mergeCell ref="O97:R97"/>
    <mergeCell ref="S134:V134"/>
    <mergeCell ref="O120:R120"/>
    <mergeCell ref="S112:V112"/>
    <mergeCell ref="W141:Z141"/>
    <mergeCell ref="AA142:AD142"/>
    <mergeCell ref="AA137:AD137"/>
    <mergeCell ref="AA138:AD138"/>
    <mergeCell ref="AA131:AD131"/>
    <mergeCell ref="O101:R101"/>
    <mergeCell ref="O118:R118"/>
    <mergeCell ref="O108:R108"/>
    <mergeCell ref="S95:V95"/>
    <mergeCell ref="S39:V39"/>
    <mergeCell ref="W48:Z48"/>
    <mergeCell ref="AA148:AD148"/>
    <mergeCell ref="O49:R49"/>
    <mergeCell ref="S82:V82"/>
    <mergeCell ref="D137:N137"/>
    <mergeCell ref="B10:AD10"/>
    <mergeCell ref="O113:R113"/>
    <mergeCell ref="D74:N74"/>
    <mergeCell ref="O84:R84"/>
    <mergeCell ref="D130:N130"/>
    <mergeCell ref="D68:N68"/>
    <mergeCell ref="W75:Z75"/>
    <mergeCell ref="D117:N117"/>
    <mergeCell ref="D55:N55"/>
    <mergeCell ref="W62:Z62"/>
    <mergeCell ref="AA143:AD143"/>
    <mergeCell ref="O50:R50"/>
    <mergeCell ref="O142:R142"/>
    <mergeCell ref="D132:N132"/>
    <mergeCell ref="O80:R80"/>
    <mergeCell ref="O42:R42"/>
    <mergeCell ref="AA134:AD134"/>
    <mergeCell ref="O144:R144"/>
    <mergeCell ref="D43:N43"/>
    <mergeCell ref="D122:N122"/>
    <mergeCell ref="AA37:AD37"/>
    <mergeCell ref="AA73:AD73"/>
    <mergeCell ref="AA60:AD60"/>
    <mergeCell ref="AA121:AD121"/>
    <mergeCell ref="AA126:AD126"/>
    <mergeCell ref="AA82:AD82"/>
    <mergeCell ref="AA130:AD130"/>
    <mergeCell ref="AA108:AD108"/>
    <mergeCell ref="AA118:AD118"/>
    <mergeCell ref="AA119:AD119"/>
    <mergeCell ref="AA72:AD72"/>
    <mergeCell ref="AA128:AD128"/>
    <mergeCell ref="AA129:AD129"/>
    <mergeCell ref="AA52:AD52"/>
    <mergeCell ref="AA39:AD39"/>
    <mergeCell ref="AA103:AD103"/>
    <mergeCell ref="AA123:AD123"/>
    <mergeCell ref="AA95:AD95"/>
    <mergeCell ref="AA67:AD67"/>
    <mergeCell ref="AA113:AD113"/>
    <mergeCell ref="AA76:AD76"/>
    <mergeCell ref="AA79:AD79"/>
    <mergeCell ref="AA71:AD71"/>
    <mergeCell ref="W57:Z57"/>
    <mergeCell ref="S45:V45"/>
    <mergeCell ref="AA80:AD80"/>
    <mergeCell ref="AA55:AD55"/>
    <mergeCell ref="AA58:AD58"/>
    <mergeCell ref="AA132:AD132"/>
    <mergeCell ref="AA136:AD136"/>
    <mergeCell ref="AA7:AD7"/>
    <mergeCell ref="W43:Z43"/>
    <mergeCell ref="AA63:AD63"/>
    <mergeCell ref="AA99:AD99"/>
    <mergeCell ref="AA74:AD74"/>
    <mergeCell ref="S74:V74"/>
    <mergeCell ref="AA46:AD46"/>
    <mergeCell ref="C28:AD28"/>
    <mergeCell ref="W49:Z49"/>
    <mergeCell ref="AA100:AD100"/>
    <mergeCell ref="D41:N41"/>
    <mergeCell ref="B8:L8"/>
    <mergeCell ref="AA115:AD115"/>
    <mergeCell ref="O116:R116"/>
    <mergeCell ref="AA102:AD102"/>
    <mergeCell ref="AA77:AD77"/>
    <mergeCell ref="S46:V46"/>
    <mergeCell ref="S61:V61"/>
    <mergeCell ref="D56:N56"/>
    <mergeCell ref="O32:R32"/>
    <mergeCell ref="W63:Z63"/>
    <mergeCell ref="C25:AD25"/>
    <mergeCell ref="AA70:AD70"/>
    <mergeCell ref="W106:Z106"/>
    <mergeCell ref="W56:Z56"/>
    <mergeCell ref="D38:N38"/>
    <mergeCell ref="D98:N98"/>
    <mergeCell ref="W105:Z105"/>
    <mergeCell ref="D63:N63"/>
    <mergeCell ref="D46:N46"/>
    <mergeCell ref="D40:N40"/>
    <mergeCell ref="O63:R63"/>
    <mergeCell ref="O88:R88"/>
    <mergeCell ref="W50:Z50"/>
    <mergeCell ref="O99:R99"/>
    <mergeCell ref="D64:N64"/>
    <mergeCell ref="D52:N52"/>
    <mergeCell ref="AA59:AD59"/>
    <mergeCell ref="AA89:AD89"/>
    <mergeCell ref="S64:V64"/>
    <mergeCell ref="W54:Z54"/>
    <mergeCell ref="W41:Z41"/>
    <mergeCell ref="O44:R44"/>
    <mergeCell ref="W31:Z31"/>
    <mergeCell ref="C12:AD12"/>
    <mergeCell ref="D148:N148"/>
    <mergeCell ref="W93:Z93"/>
    <mergeCell ref="AA84:AD84"/>
    <mergeCell ref="D50:N50"/>
    <mergeCell ref="D44:N44"/>
    <mergeCell ref="S141:V141"/>
    <mergeCell ref="D115:N115"/>
    <mergeCell ref="AA50:AD50"/>
    <mergeCell ref="W86:Z86"/>
    <mergeCell ref="D90:N90"/>
    <mergeCell ref="S124:V124"/>
    <mergeCell ref="AA42:AD42"/>
    <mergeCell ref="W101:Z101"/>
    <mergeCell ref="S109:V109"/>
    <mergeCell ref="AA144:AD144"/>
    <mergeCell ref="S47:V47"/>
    <mergeCell ref="O68:R68"/>
    <mergeCell ref="S59:V59"/>
    <mergeCell ref="S119:V119"/>
    <mergeCell ref="S52:V52"/>
    <mergeCell ref="W110:Z110"/>
    <mergeCell ref="S48:V48"/>
    <mergeCell ref="D31:N31"/>
    <mergeCell ref="W38:Z38"/>
    <mergeCell ref="O106:R106"/>
    <mergeCell ref="D108:N108"/>
    <mergeCell ref="O78:R78"/>
    <mergeCell ref="D95:N95"/>
    <mergeCell ref="O105:R105"/>
    <mergeCell ref="W40:Z40"/>
    <mergeCell ref="W33:Z33"/>
    <mergeCell ref="S96:V96"/>
    <mergeCell ref="S71:V71"/>
    <mergeCell ref="D97:N97"/>
    <mergeCell ref="O107:R107"/>
    <mergeCell ref="S58:V58"/>
    <mergeCell ref="D72:N72"/>
    <mergeCell ref="S98:V98"/>
    <mergeCell ref="S73:V73"/>
    <mergeCell ref="W91:Z91"/>
    <mergeCell ref="D42:N42"/>
    <mergeCell ref="D103:N103"/>
    <mergeCell ref="W104:Z104"/>
    <mergeCell ref="W95:Z95"/>
    <mergeCell ref="W82:Z82"/>
    <mergeCell ref="W129:Z129"/>
    <mergeCell ref="S88:V88"/>
    <mergeCell ref="S63:V63"/>
    <mergeCell ref="S90:V90"/>
    <mergeCell ref="S69:V69"/>
    <mergeCell ref="S114:V114"/>
    <mergeCell ref="S89:V89"/>
    <mergeCell ref="S102:V102"/>
    <mergeCell ref="S77:V77"/>
    <mergeCell ref="S51:V51"/>
    <mergeCell ref="D145:N145"/>
    <mergeCell ref="S126:V126"/>
    <mergeCell ref="W83:Z83"/>
    <mergeCell ref="AA34:AD34"/>
    <mergeCell ref="AA49:AD49"/>
    <mergeCell ref="W85:Z85"/>
    <mergeCell ref="AA36:AD36"/>
    <mergeCell ref="D82:N82"/>
    <mergeCell ref="S116:V116"/>
    <mergeCell ref="AA78:AD78"/>
    <mergeCell ref="S103:V103"/>
    <mergeCell ref="AA124:AD124"/>
    <mergeCell ref="O94:R94"/>
    <mergeCell ref="S118:V118"/>
    <mergeCell ref="D37:N37"/>
    <mergeCell ref="D118:N118"/>
    <mergeCell ref="D114:N114"/>
    <mergeCell ref="D119:N119"/>
    <mergeCell ref="O53:R53"/>
    <mergeCell ref="S49:V49"/>
    <mergeCell ref="W132:Z132"/>
    <mergeCell ref="W88:Z88"/>
    <mergeCell ref="W72:Z72"/>
    <mergeCell ref="O56:R56"/>
    <mergeCell ref="C153:AD153"/>
    <mergeCell ref="O57:R57"/>
    <mergeCell ref="S113:V113"/>
    <mergeCell ref="D139:N139"/>
    <mergeCell ref="O149:R149"/>
    <mergeCell ref="S100:V100"/>
    <mergeCell ref="D76:N76"/>
    <mergeCell ref="O86:R86"/>
    <mergeCell ref="S115:V115"/>
    <mergeCell ref="O75:R75"/>
    <mergeCell ref="D92:N92"/>
    <mergeCell ref="D67:N67"/>
    <mergeCell ref="D94:N94"/>
    <mergeCell ref="O104:R104"/>
    <mergeCell ref="D69:N69"/>
    <mergeCell ref="O70:R70"/>
    <mergeCell ref="O81:R81"/>
    <mergeCell ref="W146:Z146"/>
    <mergeCell ref="S133:V133"/>
    <mergeCell ref="S127:V127"/>
    <mergeCell ref="S139:V139"/>
    <mergeCell ref="S138:V138"/>
    <mergeCell ref="W130:Z130"/>
    <mergeCell ref="D147:N147"/>
    <mergeCell ref="W149:Z149"/>
    <mergeCell ref="D100:N100"/>
    <mergeCell ref="O60:R60"/>
    <mergeCell ref="O72:R72"/>
    <mergeCell ref="S30:V30"/>
    <mergeCell ref="S147:V147"/>
    <mergeCell ref="C152:AD152"/>
    <mergeCell ref="AA150:AD150"/>
    <mergeCell ref="D144:N144"/>
    <mergeCell ref="D125:N125"/>
    <mergeCell ref="O85:R85"/>
    <mergeCell ref="D123:N123"/>
    <mergeCell ref="D87:N87"/>
    <mergeCell ref="O131:R131"/>
    <mergeCell ref="D104:N104"/>
    <mergeCell ref="D141:N141"/>
    <mergeCell ref="D135:N135"/>
    <mergeCell ref="O119:R119"/>
    <mergeCell ref="D45:N45"/>
    <mergeCell ref="S79:V79"/>
    <mergeCell ref="W112:Z112"/>
    <mergeCell ref="W67:Z67"/>
    <mergeCell ref="S42:V42"/>
    <mergeCell ref="B22:AD22"/>
    <mergeCell ref="S140:V140"/>
    <mergeCell ref="D124:N124"/>
    <mergeCell ref="W69:Z69"/>
    <mergeCell ref="AA125:AD125"/>
    <mergeCell ref="D126:N126"/>
    <mergeCell ref="W133:Z133"/>
    <mergeCell ref="O136:R136"/>
    <mergeCell ref="W127:Z127"/>
    <mergeCell ref="D53:N53"/>
    <mergeCell ref="D47:N47"/>
    <mergeCell ref="W64:Z64"/>
    <mergeCell ref="W51:Z51"/>
    <mergeCell ref="AA120:AD120"/>
    <mergeCell ref="AA107:AD107"/>
    <mergeCell ref="O31:R31"/>
    <mergeCell ref="AA57:AD57"/>
    <mergeCell ref="S131:V131"/>
    <mergeCell ref="S87:V87"/>
    <mergeCell ref="AA104:AD104"/>
    <mergeCell ref="D81:N81"/>
    <mergeCell ref="O91:R91"/>
    <mergeCell ref="O135:R135"/>
    <mergeCell ref="O122:R122"/>
    <mergeCell ref="B1:AD1"/>
    <mergeCell ref="S145:V145"/>
    <mergeCell ref="D78:N78"/>
    <mergeCell ref="D134:N134"/>
    <mergeCell ref="O148:R148"/>
    <mergeCell ref="W139:Z139"/>
    <mergeCell ref="W114:Z114"/>
    <mergeCell ref="O54:R54"/>
    <mergeCell ref="AA147:AD147"/>
    <mergeCell ref="D71:N71"/>
    <mergeCell ref="C20:AD20"/>
    <mergeCell ref="O41:R41"/>
    <mergeCell ref="O146:R146"/>
    <mergeCell ref="D58:N58"/>
    <mergeCell ref="O35:R35"/>
    <mergeCell ref="D73:N73"/>
    <mergeCell ref="O43:R43"/>
    <mergeCell ref="S34:V34"/>
    <mergeCell ref="S99:V99"/>
    <mergeCell ref="S36:V36"/>
    <mergeCell ref="S92:V92"/>
    <mergeCell ref="W119:Z119"/>
    <mergeCell ref="D142:N142"/>
    <mergeCell ref="D79:N79"/>
    <mergeCell ref="AJ29:AL29"/>
    <mergeCell ref="B154:AD154"/>
    <mergeCell ref="B156:AD156"/>
    <mergeCell ref="D51:N51"/>
    <mergeCell ref="AA116:AD116"/>
    <mergeCell ref="O55:R55"/>
    <mergeCell ref="O62:R62"/>
    <mergeCell ref="AA53:AD53"/>
    <mergeCell ref="AA68:AD68"/>
    <mergeCell ref="S121:V121"/>
    <mergeCell ref="O128:R128"/>
    <mergeCell ref="O129:R129"/>
    <mergeCell ref="S150:V150"/>
    <mergeCell ref="S144:V144"/>
    <mergeCell ref="AA106:AD106"/>
    <mergeCell ref="AA81:AD81"/>
    <mergeCell ref="S81:V81"/>
    <mergeCell ref="AA105:AD105"/>
    <mergeCell ref="D136:N136"/>
    <mergeCell ref="D70:N70"/>
    <mergeCell ref="W137:Z137"/>
    <mergeCell ref="D131:N131"/>
    <mergeCell ref="AA94:AD94"/>
    <mergeCell ref="S94:V94"/>
  </mergeCells>
  <phoneticPr fontId="61" type="noConversion"/>
  <conditionalFormatting sqref="S31:V150">
    <cfRule type="expression" dxfId="276" priority="4">
      <formula>AND($O31&lt;&gt;"",$O31&lt;&gt;1)</formula>
    </cfRule>
  </conditionalFormatting>
  <conditionalFormatting sqref="AA31:AD150">
    <cfRule type="expression" dxfId="275" priority="3">
      <formula>AND($W31&lt;&gt;"",$W31&lt;&gt;1)</formula>
    </cfRule>
  </conditionalFormatting>
  <dataValidations count="1">
    <dataValidation type="list" allowBlank="1" showErrorMessage="1" errorTitle="Datos incorrectos" error="Los datos ingresados no son correctos, revise las opciones disponibles" sqref="O31:O150 W31:W150">
      <formula1>"1,2,3,9"</formula1>
    </dataValidation>
  </dataValidations>
  <hyperlinks>
    <hyperlink ref="AA7" location="Índice!C19" display="Índice"/>
  </hyperlinks>
  <printOptions horizontalCentered="1" verticalCentered="1"/>
  <pageMargins left="0.70866141732283472" right="0.70866141732283472" top="0.74803149606299213" bottom="0.74803149606299213" header="0.31496062992125984" footer="0.31496062992125984"/>
  <pageSetup paperSize="9" scale="67" fitToHeight="4" orientation="portrait" r:id="rId1"/>
  <headerFooter>
    <oddHeader>&amp;CMódulo 1 Sección V
Cuestionario</oddHeader>
    <oddFooter>&amp;LCenso Nacional de Gobiernos Estatales 2025&amp;R&amp;P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R75"/>
  <sheetViews>
    <sheetView showGridLines="0" view="pageBreakPreview" zoomScale="120" zoomScaleNormal="100" zoomScaleSheetLayoutView="12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48" width="13.75" hidden="1" customWidth="1"/>
    <col min="149" max="16384" width="3.75" hidden="1"/>
  </cols>
  <sheetData>
    <row r="1" spans="1:30" ht="173.25" customHeight="1">
      <c r="A1" s="37"/>
      <c r="B1" s="870" t="s">
        <v>0</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67" t="s">
        <v>1</v>
      </c>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69" t="s">
        <v>2</v>
      </c>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899" t="s">
        <v>3</v>
      </c>
      <c r="AB7" s="866"/>
      <c r="AC7" s="866"/>
      <c r="AD7" s="866"/>
    </row>
    <row r="8" spans="1:30" ht="15" customHeight="1" thickBot="1">
      <c r="A8" s="42"/>
      <c r="B8" s="871" t="str">
        <f>IF(Presentación!B10="","",Presentación!B10)</f>
        <v>Veracruz de Ignacio de la Llave</v>
      </c>
      <c r="C8" s="872"/>
      <c r="D8" s="872"/>
      <c r="E8" s="872"/>
      <c r="F8" s="872"/>
      <c r="G8" s="872"/>
      <c r="H8" s="872"/>
      <c r="I8" s="872"/>
      <c r="J8" s="872"/>
      <c r="K8" s="872"/>
      <c r="L8" s="873"/>
      <c r="M8" s="2"/>
      <c r="N8" s="871" t="str">
        <f>IF(Presentación!N10="","",Presentación!N10)</f>
        <v>230</v>
      </c>
      <c r="O8" s="873"/>
      <c r="P8" s="26"/>
      <c r="Q8" s="26"/>
      <c r="R8" s="26"/>
      <c r="S8" s="26"/>
      <c r="T8" s="26"/>
      <c r="U8" s="26"/>
      <c r="V8" s="26"/>
      <c r="W8" s="26"/>
      <c r="X8" s="26"/>
      <c r="Y8" s="26"/>
      <c r="Z8" s="26"/>
      <c r="AA8" s="26"/>
      <c r="AB8" s="26"/>
      <c r="AC8" s="26"/>
      <c r="AD8" s="26"/>
    </row>
    <row r="9" spans="1:30" ht="15" customHeight="1" thickBot="1"/>
    <row r="10" spans="1:30" ht="15" customHeight="1" thickBot="1">
      <c r="A10" s="44"/>
      <c r="B10" s="1001" t="s">
        <v>5326</v>
      </c>
      <c r="C10" s="912"/>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B10" s="912"/>
      <c r="AC10" s="912"/>
      <c r="AD10" s="913"/>
    </row>
    <row r="11" spans="1:30" ht="15" customHeight="1">
      <c r="A11" s="27"/>
      <c r="B11" s="1012" t="s">
        <v>5327</v>
      </c>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10"/>
    </row>
    <row r="12" spans="1:30" ht="24" customHeight="1">
      <c r="A12" s="27"/>
      <c r="B12" s="45"/>
      <c r="C12" s="998" t="s">
        <v>5328</v>
      </c>
      <c r="D12" s="866"/>
      <c r="E12" s="866"/>
      <c r="F12" s="866"/>
      <c r="G12" s="866"/>
      <c r="H12" s="866"/>
      <c r="I12" s="866"/>
      <c r="J12" s="866"/>
      <c r="K12" s="866"/>
      <c r="L12" s="866"/>
      <c r="M12" s="866"/>
      <c r="N12" s="866"/>
      <c r="O12" s="866"/>
      <c r="P12" s="866"/>
      <c r="Q12" s="866"/>
      <c r="R12" s="866"/>
      <c r="S12" s="866"/>
      <c r="T12" s="866"/>
      <c r="U12" s="866"/>
      <c r="V12" s="866"/>
      <c r="W12" s="866"/>
      <c r="X12" s="866"/>
      <c r="Y12" s="866"/>
      <c r="Z12" s="866"/>
      <c r="AA12" s="866"/>
      <c r="AB12" s="866"/>
      <c r="AC12" s="866"/>
      <c r="AD12" s="952"/>
    </row>
    <row r="13" spans="1:30" ht="24" customHeight="1">
      <c r="A13" s="27"/>
      <c r="B13" s="45"/>
      <c r="C13" s="1002" t="s">
        <v>5090</v>
      </c>
      <c r="D13" s="866"/>
      <c r="E13" s="866"/>
      <c r="F13" s="866"/>
      <c r="G13" s="866"/>
      <c r="H13" s="866"/>
      <c r="I13" s="866"/>
      <c r="J13" s="866"/>
      <c r="K13" s="866"/>
      <c r="L13" s="866"/>
      <c r="M13" s="866"/>
      <c r="N13" s="866"/>
      <c r="O13" s="866"/>
      <c r="P13" s="866"/>
      <c r="Q13" s="866"/>
      <c r="R13" s="866"/>
      <c r="S13" s="866"/>
      <c r="T13" s="866"/>
      <c r="U13" s="866"/>
      <c r="V13" s="866"/>
      <c r="W13" s="866"/>
      <c r="X13" s="866"/>
      <c r="Y13" s="866"/>
      <c r="Z13" s="866"/>
      <c r="AA13" s="866"/>
      <c r="AB13" s="866"/>
      <c r="AC13" s="866"/>
      <c r="AD13" s="1003"/>
    </row>
    <row r="14" spans="1:30" ht="36" customHeight="1">
      <c r="A14" s="27"/>
      <c r="B14" s="45"/>
      <c r="C14" s="1004" t="s">
        <v>5329</v>
      </c>
      <c r="D14" s="866"/>
      <c r="E14" s="866"/>
      <c r="F14" s="866"/>
      <c r="G14" s="866"/>
      <c r="H14" s="866"/>
      <c r="I14" s="866"/>
      <c r="J14" s="866"/>
      <c r="K14" s="866"/>
      <c r="L14" s="866"/>
      <c r="M14" s="866"/>
      <c r="N14" s="866"/>
      <c r="O14" s="866"/>
      <c r="P14" s="866"/>
      <c r="Q14" s="866"/>
      <c r="R14" s="866"/>
      <c r="S14" s="866"/>
      <c r="T14" s="866"/>
      <c r="U14" s="866"/>
      <c r="V14" s="866"/>
      <c r="W14" s="866"/>
      <c r="X14" s="866"/>
      <c r="Y14" s="866"/>
      <c r="Z14" s="866"/>
      <c r="AA14" s="866"/>
      <c r="AB14" s="866"/>
      <c r="AC14" s="866"/>
      <c r="AD14" s="952"/>
    </row>
    <row r="15" spans="1:30" ht="48" customHeight="1">
      <c r="A15" s="27"/>
      <c r="B15" s="45"/>
      <c r="C15" s="1013" t="s">
        <v>5330</v>
      </c>
      <c r="D15" s="866"/>
      <c r="E15" s="866"/>
      <c r="F15" s="866"/>
      <c r="G15" s="866"/>
      <c r="H15" s="866"/>
      <c r="I15" s="866"/>
      <c r="J15" s="866"/>
      <c r="K15" s="866"/>
      <c r="L15" s="866"/>
      <c r="M15" s="866"/>
      <c r="N15" s="866"/>
      <c r="O15" s="866"/>
      <c r="P15" s="866"/>
      <c r="Q15" s="866"/>
      <c r="R15" s="866"/>
      <c r="S15" s="866"/>
      <c r="T15" s="866"/>
      <c r="U15" s="866"/>
      <c r="V15" s="866"/>
      <c r="W15" s="866"/>
      <c r="X15" s="866"/>
      <c r="Y15" s="866"/>
      <c r="Z15" s="866"/>
      <c r="AA15" s="866"/>
      <c r="AB15" s="866"/>
      <c r="AC15" s="866"/>
      <c r="AD15" s="1003"/>
    </row>
    <row r="16" spans="1:30" ht="15" customHeight="1">
      <c r="A16" s="27"/>
      <c r="B16" s="50"/>
      <c r="C16" s="1011" t="s">
        <v>5331</v>
      </c>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5"/>
    </row>
    <row r="17" spans="1:30" ht="15" customHeight="1">
      <c r="A17" s="72"/>
      <c r="B17" s="1008" t="s">
        <v>5095</v>
      </c>
      <c r="C17" s="1009"/>
      <c r="D17" s="1009"/>
      <c r="E17" s="1009"/>
      <c r="F17" s="1009"/>
      <c r="G17" s="1009"/>
      <c r="H17" s="1009"/>
      <c r="I17" s="1009"/>
      <c r="J17" s="1009"/>
      <c r="K17" s="1009"/>
      <c r="L17" s="1009"/>
      <c r="M17" s="1009"/>
      <c r="N17" s="1009"/>
      <c r="O17" s="1009"/>
      <c r="P17" s="1009"/>
      <c r="Q17" s="1009"/>
      <c r="R17" s="1009"/>
      <c r="S17" s="1009"/>
      <c r="T17" s="1009"/>
      <c r="U17" s="1009"/>
      <c r="V17" s="1009"/>
      <c r="W17" s="1009"/>
      <c r="X17" s="1009"/>
      <c r="Y17" s="1009"/>
      <c r="Z17" s="1009"/>
      <c r="AA17" s="1009"/>
      <c r="AB17" s="1009"/>
      <c r="AC17" s="1009"/>
      <c r="AD17" s="1010"/>
    </row>
    <row r="18" spans="1:30" ht="24" customHeight="1">
      <c r="A18" s="72"/>
      <c r="B18" s="52"/>
      <c r="C18" s="998" t="s">
        <v>5332</v>
      </c>
      <c r="D18" s="866"/>
      <c r="E18" s="866"/>
      <c r="F18" s="866"/>
      <c r="G18" s="866"/>
      <c r="H18" s="866"/>
      <c r="I18" s="866"/>
      <c r="J18" s="866"/>
      <c r="K18" s="866"/>
      <c r="L18" s="866"/>
      <c r="M18" s="866"/>
      <c r="N18" s="866"/>
      <c r="O18" s="866"/>
      <c r="P18" s="866"/>
      <c r="Q18" s="866"/>
      <c r="R18" s="866"/>
      <c r="S18" s="866"/>
      <c r="T18" s="866"/>
      <c r="U18" s="866"/>
      <c r="V18" s="866"/>
      <c r="W18" s="866"/>
      <c r="X18" s="866"/>
      <c r="Y18" s="866"/>
      <c r="Z18" s="866"/>
      <c r="AA18" s="866"/>
      <c r="AB18" s="866"/>
      <c r="AC18" s="866"/>
      <c r="AD18" s="952"/>
    </row>
    <row r="19" spans="1:30" ht="36" customHeight="1">
      <c r="A19" s="72"/>
      <c r="B19" s="52"/>
      <c r="C19" s="998" t="s">
        <v>5333</v>
      </c>
      <c r="D19" s="866"/>
      <c r="E19" s="866"/>
      <c r="F19" s="866"/>
      <c r="G19" s="866"/>
      <c r="H19" s="866"/>
      <c r="I19" s="866"/>
      <c r="J19" s="866"/>
      <c r="K19" s="866"/>
      <c r="L19" s="866"/>
      <c r="M19" s="866"/>
      <c r="N19" s="866"/>
      <c r="O19" s="866"/>
      <c r="P19" s="866"/>
      <c r="Q19" s="866"/>
      <c r="R19" s="866"/>
      <c r="S19" s="866"/>
      <c r="T19" s="866"/>
      <c r="U19" s="866"/>
      <c r="V19" s="866"/>
      <c r="W19" s="866"/>
      <c r="X19" s="866"/>
      <c r="Y19" s="866"/>
      <c r="Z19" s="866"/>
      <c r="AA19" s="866"/>
      <c r="AB19" s="866"/>
      <c r="AC19" s="866"/>
      <c r="AD19" s="952"/>
    </row>
    <row r="20" spans="1:30" ht="24" customHeight="1">
      <c r="A20" s="72"/>
      <c r="B20" s="52"/>
      <c r="C20" s="998" t="s">
        <v>5334</v>
      </c>
      <c r="D20" s="866"/>
      <c r="E20" s="866"/>
      <c r="F20" s="866"/>
      <c r="G20" s="866"/>
      <c r="H20" s="866"/>
      <c r="I20" s="866"/>
      <c r="J20" s="866"/>
      <c r="K20" s="866"/>
      <c r="L20" s="866"/>
      <c r="M20" s="866"/>
      <c r="N20" s="866"/>
      <c r="O20" s="866"/>
      <c r="P20" s="866"/>
      <c r="Q20" s="866"/>
      <c r="R20" s="866"/>
      <c r="S20" s="866"/>
      <c r="T20" s="866"/>
      <c r="U20" s="866"/>
      <c r="V20" s="866"/>
      <c r="W20" s="866"/>
      <c r="X20" s="866"/>
      <c r="Y20" s="866"/>
      <c r="Z20" s="866"/>
      <c r="AA20" s="866"/>
      <c r="AB20" s="866"/>
      <c r="AC20" s="866"/>
      <c r="AD20" s="952"/>
    </row>
    <row r="21" spans="1:30" ht="24" customHeight="1">
      <c r="A21" s="72"/>
      <c r="B21" s="74"/>
      <c r="C21" s="998" t="s">
        <v>5335</v>
      </c>
      <c r="D21" s="866"/>
      <c r="E21" s="866"/>
      <c r="F21" s="866"/>
      <c r="G21" s="866"/>
      <c r="H21" s="866"/>
      <c r="I21" s="866"/>
      <c r="J21" s="866"/>
      <c r="K21" s="866"/>
      <c r="L21" s="866"/>
      <c r="M21" s="866"/>
      <c r="N21" s="866"/>
      <c r="O21" s="866"/>
      <c r="P21" s="866"/>
      <c r="Q21" s="866"/>
      <c r="R21" s="866"/>
      <c r="S21" s="866"/>
      <c r="T21" s="866"/>
      <c r="U21" s="866"/>
      <c r="V21" s="866"/>
      <c r="W21" s="866"/>
      <c r="X21" s="866"/>
      <c r="Y21" s="866"/>
      <c r="Z21" s="866"/>
      <c r="AA21" s="866"/>
      <c r="AB21" s="866"/>
      <c r="AC21" s="866"/>
      <c r="AD21" s="952"/>
    </row>
    <row r="22" spans="1:30" ht="36" customHeight="1">
      <c r="A22" s="72"/>
      <c r="B22" s="73"/>
      <c r="C22" s="998" t="s">
        <v>5336</v>
      </c>
      <c r="D22" s="866"/>
      <c r="E22" s="866"/>
      <c r="F22" s="866"/>
      <c r="G22" s="866"/>
      <c r="H22" s="866"/>
      <c r="I22" s="866"/>
      <c r="J22" s="866"/>
      <c r="K22" s="866"/>
      <c r="L22" s="866"/>
      <c r="M22" s="866"/>
      <c r="N22" s="866"/>
      <c r="O22" s="866"/>
      <c r="P22" s="866"/>
      <c r="Q22" s="866"/>
      <c r="R22" s="866"/>
      <c r="S22" s="866"/>
      <c r="T22" s="866"/>
      <c r="U22" s="866"/>
      <c r="V22" s="866"/>
      <c r="W22" s="866"/>
      <c r="X22" s="866"/>
      <c r="Y22" s="866"/>
      <c r="Z22" s="866"/>
      <c r="AA22" s="866"/>
      <c r="AB22" s="866"/>
      <c r="AC22" s="866"/>
      <c r="AD22" s="952"/>
    </row>
    <row r="23" spans="1:30" ht="48" customHeight="1">
      <c r="A23" s="72"/>
      <c r="B23" s="73"/>
      <c r="C23" s="998" t="s">
        <v>5337</v>
      </c>
      <c r="D23" s="866"/>
      <c r="E23" s="866"/>
      <c r="F23" s="866"/>
      <c r="G23" s="866"/>
      <c r="H23" s="866"/>
      <c r="I23" s="866"/>
      <c r="J23" s="866"/>
      <c r="K23" s="866"/>
      <c r="L23" s="866"/>
      <c r="M23" s="866"/>
      <c r="N23" s="866"/>
      <c r="O23" s="866"/>
      <c r="P23" s="866"/>
      <c r="Q23" s="866"/>
      <c r="R23" s="866"/>
      <c r="S23" s="866"/>
      <c r="T23" s="866"/>
      <c r="U23" s="866"/>
      <c r="V23" s="866"/>
      <c r="W23" s="866"/>
      <c r="X23" s="866"/>
      <c r="Y23" s="866"/>
      <c r="Z23" s="866"/>
      <c r="AA23" s="866"/>
      <c r="AB23" s="866"/>
      <c r="AC23" s="866"/>
      <c r="AD23" s="952"/>
    </row>
    <row r="24" spans="1:30" ht="36" customHeight="1">
      <c r="A24" s="51"/>
      <c r="B24" s="88"/>
      <c r="C24" s="993" t="s">
        <v>5338</v>
      </c>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5"/>
    </row>
    <row r="25" spans="1:30" ht="15" customHeight="1">
      <c r="A25" s="72"/>
      <c r="B25" s="70"/>
      <c r="C25" s="48"/>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row>
    <row r="26" spans="1:30" ht="36" customHeight="1">
      <c r="A26" s="69" t="s">
        <v>5339</v>
      </c>
      <c r="B26" s="994" t="s">
        <v>5340</v>
      </c>
      <c r="C26" s="866"/>
      <c r="D26" s="866"/>
      <c r="E26" s="866"/>
      <c r="F26" s="866"/>
      <c r="G26" s="866"/>
      <c r="H26" s="866"/>
      <c r="I26" s="866"/>
      <c r="J26" s="866"/>
      <c r="K26" s="866"/>
      <c r="L26" s="866"/>
      <c r="M26" s="866"/>
      <c r="N26" s="866"/>
      <c r="O26" s="866"/>
      <c r="P26" s="866"/>
      <c r="Q26" s="866"/>
      <c r="R26" s="866"/>
      <c r="S26" s="866"/>
      <c r="T26" s="866"/>
      <c r="U26" s="866"/>
      <c r="V26" s="866"/>
      <c r="W26" s="866"/>
      <c r="X26" s="866"/>
      <c r="Y26" s="866"/>
      <c r="Z26" s="866"/>
      <c r="AA26" s="866"/>
      <c r="AB26" s="866"/>
      <c r="AC26" s="866"/>
      <c r="AD26" s="866"/>
    </row>
    <row r="27" spans="1:30" ht="36" customHeight="1">
      <c r="A27" s="32"/>
      <c r="B27" s="29"/>
      <c r="C27" s="1000" t="s">
        <v>5341</v>
      </c>
      <c r="D27" s="866"/>
      <c r="E27" s="866"/>
      <c r="F27" s="866"/>
      <c r="G27" s="866"/>
      <c r="H27" s="866"/>
      <c r="I27" s="866"/>
      <c r="J27" s="866"/>
      <c r="K27" s="866"/>
      <c r="L27" s="866"/>
      <c r="M27" s="866"/>
      <c r="N27" s="866"/>
      <c r="O27" s="866"/>
      <c r="P27" s="866"/>
      <c r="Q27" s="866"/>
      <c r="R27" s="866"/>
      <c r="S27" s="866"/>
      <c r="T27" s="866"/>
      <c r="U27" s="866"/>
      <c r="V27" s="866"/>
      <c r="W27" s="866"/>
      <c r="X27" s="866"/>
      <c r="Y27" s="866"/>
      <c r="Z27" s="866"/>
      <c r="AA27" s="866"/>
      <c r="AB27" s="866"/>
      <c r="AC27" s="866"/>
      <c r="AD27" s="866"/>
    </row>
    <row r="28" spans="1:30" ht="15" customHeight="1">
      <c r="A28" s="32"/>
      <c r="B28" s="29"/>
      <c r="C28" s="1000" t="s">
        <v>5342</v>
      </c>
      <c r="D28" s="866"/>
      <c r="E28" s="866"/>
      <c r="F28" s="866"/>
      <c r="G28" s="866"/>
      <c r="H28" s="866"/>
      <c r="I28" s="866"/>
      <c r="J28" s="866"/>
      <c r="K28" s="866"/>
      <c r="L28" s="866"/>
      <c r="M28" s="866"/>
      <c r="N28" s="866"/>
      <c r="O28" s="866"/>
      <c r="P28" s="866"/>
      <c r="Q28" s="866"/>
      <c r="R28" s="866"/>
      <c r="S28" s="866"/>
      <c r="T28" s="866"/>
      <c r="U28" s="866"/>
      <c r="V28" s="866"/>
      <c r="W28" s="866"/>
      <c r="X28" s="866"/>
      <c r="Y28" s="866"/>
      <c r="Z28" s="866"/>
      <c r="AA28" s="866"/>
      <c r="AB28" s="866"/>
      <c r="AC28" s="866"/>
      <c r="AD28" s="866"/>
    </row>
    <row r="29" spans="1:30" ht="15" customHeight="1">
      <c r="A29" s="72"/>
      <c r="C29" s="1000" t="s">
        <v>5343</v>
      </c>
      <c r="D29" s="866"/>
      <c r="E29" s="866"/>
      <c r="F29" s="866"/>
      <c r="G29" s="866"/>
      <c r="H29" s="866"/>
      <c r="I29" s="866"/>
      <c r="J29" s="866"/>
      <c r="K29" s="866"/>
      <c r="L29" s="866"/>
      <c r="M29" s="866"/>
      <c r="N29" s="866"/>
      <c r="O29" s="866"/>
      <c r="P29" s="866"/>
      <c r="Q29" s="866"/>
      <c r="R29" s="866"/>
      <c r="S29" s="866"/>
      <c r="T29" s="866"/>
      <c r="U29" s="866"/>
      <c r="V29" s="866"/>
      <c r="W29" s="866"/>
      <c r="X29" s="866"/>
      <c r="Y29" s="866"/>
      <c r="Z29" s="866"/>
      <c r="AA29" s="866"/>
      <c r="AB29" s="866"/>
      <c r="AC29" s="866"/>
      <c r="AD29" s="866"/>
    </row>
    <row r="30" spans="1:30" ht="24" customHeight="1">
      <c r="A30" s="32"/>
      <c r="B30" s="29"/>
      <c r="C30" s="1000" t="s">
        <v>5344</v>
      </c>
      <c r="D30" s="866"/>
      <c r="E30" s="866"/>
      <c r="F30" s="866"/>
      <c r="G30" s="866"/>
      <c r="H30" s="866"/>
      <c r="I30" s="866"/>
      <c r="J30" s="866"/>
      <c r="K30" s="866"/>
      <c r="L30" s="866"/>
      <c r="M30" s="866"/>
      <c r="N30" s="866"/>
      <c r="O30" s="866"/>
      <c r="P30" s="866"/>
      <c r="Q30" s="866"/>
      <c r="R30" s="866"/>
      <c r="S30" s="866"/>
      <c r="T30" s="866"/>
      <c r="U30" s="866"/>
      <c r="V30" s="866"/>
      <c r="W30" s="866"/>
      <c r="X30" s="866"/>
      <c r="Y30" s="866"/>
      <c r="Z30" s="866"/>
      <c r="AA30" s="866"/>
      <c r="AB30" s="866"/>
      <c r="AC30" s="866"/>
      <c r="AD30" s="866"/>
    </row>
    <row r="31" spans="1:30" ht="24" customHeight="1">
      <c r="A31" s="32"/>
      <c r="B31" s="29"/>
      <c r="C31" s="999" t="s">
        <v>5345</v>
      </c>
      <c r="D31" s="866"/>
      <c r="E31" s="866"/>
      <c r="F31" s="866"/>
      <c r="G31" s="866"/>
      <c r="H31" s="866"/>
      <c r="I31" s="866"/>
      <c r="J31" s="866"/>
      <c r="K31" s="866"/>
      <c r="L31" s="866"/>
      <c r="M31" s="866"/>
      <c r="N31" s="866"/>
      <c r="O31" s="866"/>
      <c r="P31" s="866"/>
      <c r="Q31" s="866"/>
      <c r="R31" s="866"/>
      <c r="S31" s="866"/>
      <c r="T31" s="866"/>
      <c r="U31" s="866"/>
      <c r="V31" s="866"/>
      <c r="W31" s="866"/>
      <c r="X31" s="866"/>
      <c r="Y31" s="866"/>
      <c r="Z31" s="866"/>
      <c r="AA31" s="866"/>
      <c r="AB31" s="866"/>
      <c r="AC31" s="866"/>
      <c r="AD31" s="866"/>
    </row>
    <row r="32" spans="1:30" ht="24" customHeight="1">
      <c r="A32" s="32"/>
      <c r="B32" s="29"/>
      <c r="C32" s="999" t="s">
        <v>5346</v>
      </c>
      <c r="D32" s="866"/>
      <c r="E32" s="866"/>
      <c r="F32" s="866"/>
      <c r="G32" s="866"/>
      <c r="H32" s="866"/>
      <c r="I32" s="866"/>
      <c r="J32" s="866"/>
      <c r="K32" s="866"/>
      <c r="L32" s="866"/>
      <c r="M32" s="866"/>
      <c r="N32" s="866"/>
      <c r="O32" s="866"/>
      <c r="P32" s="866"/>
      <c r="Q32" s="866"/>
      <c r="R32" s="866"/>
      <c r="S32" s="866"/>
      <c r="T32" s="866"/>
      <c r="U32" s="866"/>
      <c r="V32" s="866"/>
      <c r="W32" s="866"/>
      <c r="X32" s="866"/>
      <c r="Y32" s="866"/>
      <c r="Z32" s="866"/>
      <c r="AA32" s="866"/>
      <c r="AB32" s="866"/>
      <c r="AC32" s="866"/>
      <c r="AD32" s="866"/>
    </row>
    <row r="33" spans="1:39" ht="15" customHeight="1">
      <c r="A33" s="32"/>
      <c r="B33" s="29"/>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row>
    <row r="34" spans="1:39" ht="15" customHeight="1">
      <c r="A34" s="32"/>
      <c r="B34" s="29"/>
      <c r="C34" s="995" t="s">
        <v>5347</v>
      </c>
      <c r="D34" s="1009"/>
      <c r="E34" s="1009"/>
      <c r="F34" s="1009"/>
      <c r="G34" s="1009"/>
      <c r="H34" s="1009"/>
      <c r="I34" s="1009"/>
      <c r="J34" s="1009"/>
      <c r="K34" s="1010"/>
      <c r="L34" s="995" t="s">
        <v>5348</v>
      </c>
      <c r="M34" s="1009"/>
      <c r="N34" s="1009"/>
      <c r="O34" s="1010"/>
      <c r="P34" s="995" t="s">
        <v>5349</v>
      </c>
      <c r="Q34" s="889"/>
      <c r="R34" s="889"/>
      <c r="S34" s="889"/>
      <c r="T34" s="889"/>
      <c r="U34" s="889"/>
      <c r="V34" s="889"/>
      <c r="W34" s="889"/>
      <c r="X34" s="889"/>
      <c r="Y34" s="889"/>
      <c r="Z34" s="889"/>
      <c r="AA34" s="889"/>
      <c r="AB34" s="889"/>
      <c r="AC34" s="889"/>
      <c r="AD34" s="890"/>
      <c r="AG34" s="299" t="s">
        <v>5350</v>
      </c>
      <c r="AH34" s="1024" t="s">
        <v>5106</v>
      </c>
      <c r="AI34" s="1025"/>
      <c r="AK34" s="311" t="s">
        <v>5351</v>
      </c>
      <c r="AL34" s="309" t="s">
        <v>5107</v>
      </c>
      <c r="AM34" s="313" t="s">
        <v>5352</v>
      </c>
    </row>
    <row r="35" spans="1:39" ht="72" customHeight="1">
      <c r="A35" s="32"/>
      <c r="B35" s="29"/>
      <c r="C35" s="1022"/>
      <c r="D35" s="974"/>
      <c r="E35" s="974"/>
      <c r="F35" s="974"/>
      <c r="G35" s="974"/>
      <c r="H35" s="974"/>
      <c r="I35" s="974"/>
      <c r="J35" s="974"/>
      <c r="K35" s="975"/>
      <c r="L35" s="1022"/>
      <c r="M35" s="974"/>
      <c r="N35" s="974"/>
      <c r="O35" s="975"/>
      <c r="P35" s="1023" t="s">
        <v>5353</v>
      </c>
      <c r="Q35" s="889"/>
      <c r="R35" s="890"/>
      <c r="S35" s="1023" t="s">
        <v>5354</v>
      </c>
      <c r="T35" s="889"/>
      <c r="U35" s="890"/>
      <c r="V35" s="1023" t="s">
        <v>5355</v>
      </c>
      <c r="W35" s="889"/>
      <c r="X35" s="890"/>
      <c r="Y35" s="1023" t="s">
        <v>5356</v>
      </c>
      <c r="Z35" s="889"/>
      <c r="AA35" s="890"/>
      <c r="AB35" s="1023" t="s">
        <v>483</v>
      </c>
      <c r="AC35" s="889"/>
      <c r="AD35" s="890"/>
      <c r="AG35" s="299" t="s">
        <v>5357</v>
      </c>
      <c r="AH35" s="300" t="s">
        <v>5358</v>
      </c>
      <c r="AI35" s="301" t="s">
        <v>5359</v>
      </c>
      <c r="AJ35" s="305" t="s">
        <v>5116</v>
      </c>
      <c r="AK35" s="311" t="s">
        <v>5360</v>
      </c>
      <c r="AL35" s="309" t="s">
        <v>5361</v>
      </c>
      <c r="AM35" s="313" t="s">
        <v>5362</v>
      </c>
    </row>
    <row r="36" spans="1:39" ht="48" customHeight="1">
      <c r="A36" s="32"/>
      <c r="B36" s="29"/>
      <c r="C36" s="71" t="s">
        <v>5043</v>
      </c>
      <c r="D36" s="1020" t="s">
        <v>5363</v>
      </c>
      <c r="E36" s="889"/>
      <c r="F36" s="889"/>
      <c r="G36" s="889"/>
      <c r="H36" s="889"/>
      <c r="I36" s="889"/>
      <c r="J36" s="889"/>
      <c r="K36" s="890"/>
      <c r="L36" s="992"/>
      <c r="M36" s="884"/>
      <c r="N36" s="884"/>
      <c r="O36" s="885"/>
      <c r="P36" s="992"/>
      <c r="Q36" s="884"/>
      <c r="R36" s="885"/>
      <c r="S36" s="992"/>
      <c r="T36" s="884"/>
      <c r="U36" s="885"/>
      <c r="V36" s="992"/>
      <c r="W36" s="884"/>
      <c r="X36" s="885"/>
      <c r="Y36" s="992"/>
      <c r="Z36" s="884"/>
      <c r="AA36" s="885"/>
      <c r="AB36" s="992"/>
      <c r="AC36" s="884"/>
      <c r="AD36" s="885"/>
      <c r="AG36" s="302">
        <f>IF(AND($L36&lt;&gt;"",$L36&lt;&gt;1,COUNTA(P36:AD36)&gt;0),1,0)</f>
        <v>0</v>
      </c>
      <c r="AH36" s="303">
        <f>IF(AND($Y36="X",COUNTA(P36:X36,AB36)&gt;0),1,0)</f>
        <v>0</v>
      </c>
      <c r="AI36" s="304">
        <f>IF(AND($AB36="X",COUNTA(P36:AA36)&gt;0),1,0)</f>
        <v>0</v>
      </c>
      <c r="AJ36" s="306">
        <f>IF(AND($L36&lt;&gt;"",$L36&lt;&gt;1,COUNTA(P36:AD36)=0),0,IF(AND($L36&lt;&gt;"",$L36=1,COUNTA(P36:X36)&gt;0,Y36="",AB36=""),0,IF(AND($L36&lt;&gt;"",$L36=1,COUNTA(P36:X36)=0,Y36="X",AB36=""),0,IF(AND($L36&lt;&gt;"",$L36=1,COUNTA(P36:X36)=0,Y36="",AB36="X"),0,IF(COUNTA(L36:AD36)=0,0,1)))))</f>
        <v>0</v>
      </c>
      <c r="AK36" s="312">
        <f>IF(L39=1,1,0)</f>
        <v>0</v>
      </c>
      <c r="AL36" s="310">
        <f>IF(SUM(COUNTIF(L36:O39,2),COUNTIF(L36:O39,9))=4,1,0)</f>
        <v>0</v>
      </c>
      <c r="AM36" s="314">
        <f>IF(SUM(COUNTIF(Y36:AA39,"X"),COUNTIF(AB36:AD39,"X"))=4,1,0)</f>
        <v>0</v>
      </c>
    </row>
    <row r="37" spans="1:39" ht="24" customHeight="1">
      <c r="A37" s="32"/>
      <c r="B37" s="29"/>
      <c r="C37" s="71" t="s">
        <v>5045</v>
      </c>
      <c r="D37" s="1020" t="s">
        <v>5364</v>
      </c>
      <c r="E37" s="889"/>
      <c r="F37" s="889"/>
      <c r="G37" s="889"/>
      <c r="H37" s="889"/>
      <c r="I37" s="889"/>
      <c r="J37" s="889"/>
      <c r="K37" s="890"/>
      <c r="L37" s="992"/>
      <c r="M37" s="884"/>
      <c r="N37" s="884"/>
      <c r="O37" s="885"/>
      <c r="P37" s="992"/>
      <c r="Q37" s="884"/>
      <c r="R37" s="885"/>
      <c r="S37" s="992"/>
      <c r="T37" s="884"/>
      <c r="U37" s="885"/>
      <c r="V37" s="992"/>
      <c r="W37" s="884"/>
      <c r="X37" s="885"/>
      <c r="Y37" s="992"/>
      <c r="Z37" s="884"/>
      <c r="AA37" s="885"/>
      <c r="AB37" s="992"/>
      <c r="AC37" s="884"/>
      <c r="AD37" s="885"/>
      <c r="AG37" s="302">
        <f t="shared" ref="AG37:AG38" si="0">IF(AND($L37&lt;&gt;"",$L37&lt;&gt;1,COUNTA(P37:AD37)&gt;0),1,0)</f>
        <v>0</v>
      </c>
      <c r="AH37" s="303">
        <f>IF(AND($Y37="X",COUNTA(P37:X37,AB37)&gt;0),1,0)</f>
        <v>0</v>
      </c>
      <c r="AI37" s="304">
        <f>IF(AND($AB37="X",COUNTA(P37:AA37)&gt;0),1,0)</f>
        <v>0</v>
      </c>
      <c r="AJ37" s="306">
        <f t="shared" ref="AJ37:AJ39" si="1">IF(AND($L37&lt;&gt;"",$L37&lt;&gt;1,COUNTA(P37:AD37)=0),0,IF(AND($L37&lt;&gt;"",$L37=1,COUNTA(P37:X37)&gt;0,Y37="",AB37=""),0,IF(AND($L37&lt;&gt;"",$L37=1,COUNTA(P37:X37)=0,Y37="X",AB37=""),0,IF(AND($L37&lt;&gt;"",$L37=1,COUNTA(P37:X37)=0,Y37="",AB37="X"),0,IF(COUNTA(L37:AD37)=0,0,1)))))</f>
        <v>0</v>
      </c>
    </row>
    <row r="38" spans="1:39" ht="24" customHeight="1">
      <c r="A38" s="32"/>
      <c r="B38" s="29"/>
      <c r="C38" s="71" t="s">
        <v>5047</v>
      </c>
      <c r="D38" s="1020" t="s">
        <v>5365</v>
      </c>
      <c r="E38" s="889"/>
      <c r="F38" s="889"/>
      <c r="G38" s="889"/>
      <c r="H38" s="889"/>
      <c r="I38" s="889"/>
      <c r="J38" s="889"/>
      <c r="K38" s="890"/>
      <c r="L38" s="992"/>
      <c r="M38" s="884"/>
      <c r="N38" s="884"/>
      <c r="O38" s="885"/>
      <c r="P38" s="992"/>
      <c r="Q38" s="884"/>
      <c r="R38" s="885"/>
      <c r="S38" s="992"/>
      <c r="T38" s="884"/>
      <c r="U38" s="885"/>
      <c r="V38" s="992"/>
      <c r="W38" s="884"/>
      <c r="X38" s="885"/>
      <c r="Y38" s="992"/>
      <c r="Z38" s="884"/>
      <c r="AA38" s="885"/>
      <c r="AB38" s="992"/>
      <c r="AC38" s="884"/>
      <c r="AD38" s="885"/>
      <c r="AG38" s="302">
        <f t="shared" si="0"/>
        <v>0</v>
      </c>
      <c r="AH38" s="303">
        <f t="shared" ref="AH38:AH39" si="2">IF(AND($Y38="X",COUNTA(P38:X38,AB38)&gt;0),1,0)</f>
        <v>0</v>
      </c>
      <c r="AI38" s="304">
        <f t="shared" ref="AI38:AI39" si="3">IF(AND($AB38="X",COUNTA(P38:AA38)&gt;0),1,0)</f>
        <v>0</v>
      </c>
      <c r="AJ38" s="306">
        <f t="shared" si="1"/>
        <v>0</v>
      </c>
    </row>
    <row r="39" spans="1:39" ht="24" customHeight="1">
      <c r="A39" s="32"/>
      <c r="B39" s="29"/>
      <c r="C39" s="71" t="s">
        <v>5049</v>
      </c>
      <c r="D39" s="1020" t="s">
        <v>5366</v>
      </c>
      <c r="E39" s="889"/>
      <c r="F39" s="889"/>
      <c r="G39" s="889"/>
      <c r="H39" s="889"/>
      <c r="I39" s="889"/>
      <c r="J39" s="889"/>
      <c r="K39" s="890"/>
      <c r="L39" s="992"/>
      <c r="M39" s="884"/>
      <c r="N39" s="884"/>
      <c r="O39" s="885"/>
      <c r="P39" s="992"/>
      <c r="Q39" s="884"/>
      <c r="R39" s="885"/>
      <c r="S39" s="992"/>
      <c r="T39" s="884"/>
      <c r="U39" s="885"/>
      <c r="V39" s="992"/>
      <c r="W39" s="884"/>
      <c r="X39" s="885"/>
      <c r="Y39" s="992"/>
      <c r="Z39" s="884"/>
      <c r="AA39" s="885"/>
      <c r="AB39" s="992"/>
      <c r="AC39" s="884"/>
      <c r="AD39" s="885"/>
      <c r="AG39" s="302">
        <f>IF(AND($L39&lt;&gt;"",$L39&lt;&gt;1,COUNTA(P39:AD39)&gt;0),1,0)</f>
        <v>0</v>
      </c>
      <c r="AH39" s="303">
        <f t="shared" si="2"/>
        <v>0</v>
      </c>
      <c r="AI39" s="304">
        <f t="shared" si="3"/>
        <v>0</v>
      </c>
      <c r="AJ39" s="306">
        <f t="shared" si="1"/>
        <v>0</v>
      </c>
    </row>
    <row r="40" spans="1:39" ht="15" customHeight="1">
      <c r="A40" s="32"/>
      <c r="B40" s="29"/>
      <c r="C40" s="29"/>
      <c r="D40" s="29"/>
      <c r="E40" s="29"/>
      <c r="F40" s="29"/>
      <c r="G40" s="29"/>
      <c r="H40" s="29"/>
      <c r="I40" s="29"/>
      <c r="J40" s="29"/>
      <c r="K40" s="29"/>
      <c r="L40" s="29"/>
      <c r="M40" s="29"/>
      <c r="N40" s="29"/>
      <c r="O40" s="29"/>
      <c r="P40" s="66"/>
      <c r="Q40" s="40"/>
      <c r="R40" s="65"/>
      <c r="S40" s="34"/>
      <c r="T40" s="34"/>
      <c r="U40" s="34"/>
      <c r="V40" s="34"/>
      <c r="W40" s="34"/>
      <c r="X40" s="34"/>
      <c r="Y40" s="34"/>
      <c r="Z40" s="34"/>
      <c r="AA40" s="34"/>
      <c r="AB40" s="34"/>
      <c r="AC40" s="34"/>
      <c r="AD40" s="34"/>
      <c r="AI40" s="307">
        <f>SUM(AG36:AI39)</f>
        <v>0</v>
      </c>
      <c r="AJ40" s="306">
        <f>IF(OR(COUNTA(L36:O39)=0,COUNTA(L36:O39)=4),0,1)</f>
        <v>0</v>
      </c>
    </row>
    <row r="41" spans="1:39" ht="45" customHeight="1">
      <c r="A41" s="32"/>
      <c r="B41" s="70"/>
      <c r="C41" s="1030" t="s">
        <v>5367</v>
      </c>
      <c r="D41" s="866"/>
      <c r="E41" s="866"/>
      <c r="F41" s="1027"/>
      <c r="G41" s="884"/>
      <c r="H41" s="884"/>
      <c r="I41" s="884"/>
      <c r="J41" s="884"/>
      <c r="K41" s="884"/>
      <c r="L41" s="884"/>
      <c r="M41" s="884"/>
      <c r="N41" s="884"/>
      <c r="O41" s="884"/>
      <c r="P41" s="884"/>
      <c r="Q41" s="884"/>
      <c r="R41" s="884"/>
      <c r="S41" s="884"/>
      <c r="T41" s="884"/>
      <c r="U41" s="884"/>
      <c r="V41" s="884"/>
      <c r="W41" s="884"/>
      <c r="X41" s="884"/>
      <c r="Y41" s="884"/>
      <c r="Z41" s="884"/>
      <c r="AA41" s="884"/>
      <c r="AB41" s="884"/>
      <c r="AC41" s="884"/>
      <c r="AD41" s="885"/>
      <c r="AJ41" s="308">
        <f>SUM(AJ36:AJ40)</f>
        <v>0</v>
      </c>
    </row>
    <row r="42" spans="1:39" ht="15" customHeight="1">
      <c r="A42" s="32"/>
      <c r="B42" s="1032" t="str">
        <f>IF(AND(AK36&gt;0,F41=""),"Ha seleccionado el código 1 en el numeral 4, debe anotar el nombre de dicha(s) autoridad(es) o institución(es) ","")</f>
        <v/>
      </c>
      <c r="C42" s="1032"/>
      <c r="D42" s="1032"/>
      <c r="E42" s="1032"/>
      <c r="F42" s="1032"/>
      <c r="G42" s="1032"/>
      <c r="H42" s="1032"/>
      <c r="I42" s="1032"/>
      <c r="J42" s="1032"/>
      <c r="K42" s="1032"/>
      <c r="L42" s="1032"/>
      <c r="M42" s="1032"/>
      <c r="N42" s="1032"/>
      <c r="O42" s="1032"/>
      <c r="P42" s="1032"/>
      <c r="Q42" s="1032"/>
      <c r="R42" s="1032"/>
      <c r="S42" s="1032"/>
      <c r="T42" s="1032"/>
      <c r="U42" s="1032"/>
      <c r="V42" s="1032"/>
      <c r="W42" s="1032"/>
      <c r="X42" s="1032"/>
      <c r="Y42" s="1032"/>
      <c r="Z42" s="1032"/>
      <c r="AA42" s="1032"/>
      <c r="AB42" s="1032"/>
      <c r="AC42" s="1032"/>
      <c r="AD42" s="1032"/>
      <c r="AE42" s="1032"/>
    </row>
    <row r="43" spans="1:39" ht="24" customHeight="1">
      <c r="A43" s="64"/>
      <c r="B43" s="11"/>
      <c r="C43" s="1028" t="s">
        <v>5325</v>
      </c>
      <c r="D43" s="1029"/>
      <c r="E43" s="1029"/>
      <c r="F43" s="1029"/>
      <c r="G43" s="1029"/>
      <c r="H43" s="1029"/>
      <c r="I43" s="1029"/>
      <c r="J43" s="1029"/>
      <c r="K43" s="1029"/>
      <c r="L43" s="1029"/>
      <c r="M43" s="1029"/>
      <c r="N43" s="1029"/>
      <c r="O43" s="1029"/>
      <c r="P43" s="1029"/>
      <c r="Q43" s="1029"/>
      <c r="R43" s="1029"/>
      <c r="S43" s="1029"/>
      <c r="T43" s="1029"/>
      <c r="U43" s="1029"/>
      <c r="V43" s="1029"/>
      <c r="W43" s="1029"/>
      <c r="X43" s="1029"/>
      <c r="Y43" s="1029"/>
      <c r="Z43" s="1029"/>
      <c r="AA43" s="1029"/>
      <c r="AB43" s="1029"/>
      <c r="AC43" s="1029"/>
      <c r="AD43" s="1029"/>
    </row>
    <row r="44" spans="1:39" ht="60" customHeight="1">
      <c r="A44" s="64"/>
      <c r="B44" s="11"/>
      <c r="C44" s="1034"/>
      <c r="D44" s="1035"/>
      <c r="E44" s="1035"/>
      <c r="F44" s="1035"/>
      <c r="G44" s="1035"/>
      <c r="H44" s="1035"/>
      <c r="I44" s="1035"/>
      <c r="J44" s="1035"/>
      <c r="K44" s="1035"/>
      <c r="L44" s="1035"/>
      <c r="M44" s="1035"/>
      <c r="N44" s="1035"/>
      <c r="O44" s="1035"/>
      <c r="P44" s="1035"/>
      <c r="Q44" s="1035"/>
      <c r="R44" s="1035"/>
      <c r="S44" s="1035"/>
      <c r="T44" s="1035"/>
      <c r="U44" s="1035"/>
      <c r="V44" s="1035"/>
      <c r="W44" s="1035"/>
      <c r="X44" s="1035"/>
      <c r="Y44" s="1035"/>
      <c r="Z44" s="1035"/>
      <c r="AA44" s="1035"/>
      <c r="AB44" s="1035"/>
      <c r="AC44" s="1035"/>
      <c r="AD44" s="1036"/>
    </row>
    <row r="45" spans="1:39" ht="15" customHeight="1">
      <c r="A45" s="64"/>
      <c r="B45" s="988" t="str">
        <f>IF(AJ41&gt;0,"Favor de ingresar toda la información requerida en la pregunta ","")</f>
        <v/>
      </c>
      <c r="C45" s="866"/>
      <c r="D45" s="866"/>
      <c r="E45" s="866"/>
      <c r="F45" s="866"/>
      <c r="G45" s="866"/>
      <c r="H45" s="866"/>
      <c r="I45" s="866"/>
      <c r="J45" s="866"/>
      <c r="K45" s="866"/>
      <c r="L45" s="866"/>
      <c r="M45" s="866"/>
      <c r="N45" s="866"/>
      <c r="O45" s="866"/>
      <c r="P45" s="866"/>
      <c r="Q45" s="866"/>
      <c r="R45" s="866"/>
      <c r="S45" s="866"/>
      <c r="T45" s="866"/>
      <c r="U45" s="866"/>
      <c r="V45" s="866"/>
      <c r="W45" s="866"/>
      <c r="X45" s="866"/>
      <c r="Y45" s="866"/>
      <c r="Z45" s="866"/>
      <c r="AA45" s="866"/>
      <c r="AB45" s="866"/>
      <c r="AC45" s="866"/>
      <c r="AD45" s="866"/>
    </row>
    <row r="46" spans="1:39" ht="15" customHeight="1">
      <c r="A46" s="64"/>
      <c r="B46" s="1026" t="str">
        <f>IF(AL36&gt;0,"Alerta: debe de proporcionar una justificación ya que ha seleccionado para todas las autoridades o instituciones los códigos 2 o 9","")</f>
        <v/>
      </c>
      <c r="C46" s="1026"/>
      <c r="D46" s="1026"/>
      <c r="E46" s="1026"/>
      <c r="F46" s="1026"/>
      <c r="G46" s="1026"/>
      <c r="H46" s="1026"/>
      <c r="I46" s="1026"/>
      <c r="J46" s="1026"/>
      <c r="K46" s="1026"/>
      <c r="L46" s="1026"/>
      <c r="M46" s="1026"/>
      <c r="N46" s="1026"/>
      <c r="O46" s="1026"/>
      <c r="P46" s="1026"/>
      <c r="Q46" s="1026"/>
      <c r="R46" s="1026"/>
      <c r="S46" s="1026"/>
      <c r="T46" s="1026"/>
      <c r="U46" s="1026"/>
      <c r="V46" s="1026"/>
      <c r="W46" s="1026"/>
      <c r="X46" s="1026"/>
      <c r="Y46" s="1026"/>
      <c r="Z46" s="1026"/>
      <c r="AA46" s="1026"/>
      <c r="AB46" s="1026"/>
      <c r="AC46" s="1026"/>
      <c r="AD46" s="1026"/>
    </row>
    <row r="47" spans="1:39" ht="15" customHeight="1">
      <c r="A47" s="64"/>
      <c r="B47" s="1026" t="str">
        <f>IF(AM36&gt;0,"Alerta: debe de proporcionar una justificación de acuerdo a lo establecido en la instrucción 6","")</f>
        <v/>
      </c>
      <c r="C47" s="1026"/>
      <c r="D47" s="1026"/>
      <c r="E47" s="1026"/>
      <c r="F47" s="1026"/>
      <c r="G47" s="1026"/>
      <c r="H47" s="1026"/>
      <c r="I47" s="1026"/>
      <c r="J47" s="1026"/>
      <c r="K47" s="1026"/>
      <c r="L47" s="1026"/>
      <c r="M47" s="1026"/>
      <c r="N47" s="1026"/>
      <c r="O47" s="1026"/>
      <c r="P47" s="1026"/>
      <c r="Q47" s="1026"/>
      <c r="R47" s="1026"/>
      <c r="S47" s="1026"/>
      <c r="T47" s="1026"/>
      <c r="U47" s="1026"/>
      <c r="V47" s="1026"/>
      <c r="W47" s="1026"/>
      <c r="X47" s="1026"/>
      <c r="Y47" s="1026"/>
      <c r="Z47" s="1026"/>
      <c r="AA47" s="1026"/>
      <c r="AB47" s="1026"/>
      <c r="AC47" s="1026"/>
      <c r="AD47" s="1026"/>
    </row>
    <row r="48" spans="1:39" ht="15" customHeight="1">
      <c r="A48" s="64"/>
      <c r="B48" s="989" t="str">
        <f>IF(AI40&gt;0,"Favor de verificar que no tenga información en celdas sombreadas","")</f>
        <v/>
      </c>
      <c r="C48" s="990"/>
      <c r="D48" s="990"/>
      <c r="E48" s="990"/>
      <c r="F48" s="990"/>
      <c r="G48" s="990"/>
      <c r="H48" s="990"/>
      <c r="I48" s="990"/>
      <c r="J48" s="990"/>
      <c r="K48" s="990"/>
      <c r="L48" s="990"/>
      <c r="M48" s="990"/>
      <c r="N48" s="990"/>
      <c r="O48" s="990"/>
      <c r="P48" s="990"/>
      <c r="Q48" s="990"/>
      <c r="R48" s="990"/>
      <c r="S48" s="990"/>
      <c r="T48" s="990"/>
      <c r="U48" s="990"/>
      <c r="V48" s="990"/>
      <c r="W48" s="990"/>
      <c r="X48" s="990"/>
      <c r="Y48" s="990"/>
      <c r="Z48" s="990"/>
      <c r="AA48" s="990"/>
      <c r="AB48" s="990"/>
      <c r="AC48" s="990"/>
      <c r="AD48" s="990"/>
    </row>
    <row r="49" spans="1:52" ht="15" customHeight="1">
      <c r="A49" s="64"/>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row>
    <row r="50" spans="1:52" ht="15" customHeight="1">
      <c r="A50" s="64"/>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row>
    <row r="51" spans="1:52" ht="36" customHeight="1">
      <c r="A51" s="69" t="s">
        <v>5368</v>
      </c>
      <c r="B51" s="1031" t="s">
        <v>5369</v>
      </c>
      <c r="C51" s="866"/>
      <c r="D51" s="866"/>
      <c r="E51" s="866"/>
      <c r="F51" s="866"/>
      <c r="G51" s="866"/>
      <c r="H51" s="866"/>
      <c r="I51" s="866"/>
      <c r="J51" s="866"/>
      <c r="K51" s="866"/>
      <c r="L51" s="866"/>
      <c r="M51" s="866"/>
      <c r="N51" s="866"/>
      <c r="O51" s="866"/>
      <c r="P51" s="866"/>
      <c r="Q51" s="866"/>
      <c r="R51" s="866"/>
      <c r="S51" s="866"/>
      <c r="T51" s="866"/>
      <c r="U51" s="866"/>
      <c r="V51" s="866"/>
      <c r="W51" s="866"/>
      <c r="X51" s="866"/>
      <c r="Y51" s="866"/>
      <c r="Z51" s="866"/>
      <c r="AA51" s="866"/>
      <c r="AB51" s="866"/>
      <c r="AC51" s="866"/>
      <c r="AD51" s="866"/>
    </row>
    <row r="52" spans="1:52" ht="24" customHeight="1">
      <c r="A52" s="32"/>
      <c r="B52" s="29"/>
      <c r="C52" s="999" t="s">
        <v>5370</v>
      </c>
      <c r="D52" s="866"/>
      <c r="E52" s="866"/>
      <c r="F52" s="866"/>
      <c r="G52" s="866"/>
      <c r="H52" s="866"/>
      <c r="I52" s="866"/>
      <c r="J52" s="866"/>
      <c r="K52" s="866"/>
      <c r="L52" s="866"/>
      <c r="M52" s="866"/>
      <c r="N52" s="866"/>
      <c r="O52" s="866"/>
      <c r="P52" s="866"/>
      <c r="Q52" s="866"/>
      <c r="R52" s="866"/>
      <c r="S52" s="866"/>
      <c r="T52" s="866"/>
      <c r="U52" s="866"/>
      <c r="V52" s="866"/>
      <c r="W52" s="866"/>
      <c r="X52" s="866"/>
      <c r="Y52" s="866"/>
      <c r="Z52" s="866"/>
      <c r="AA52" s="866"/>
      <c r="AB52" s="866"/>
      <c r="AC52" s="866"/>
      <c r="AD52" s="866"/>
    </row>
    <row r="53" spans="1:52" ht="36" customHeight="1">
      <c r="A53" s="32"/>
      <c r="B53" s="48"/>
      <c r="C53" s="1000" t="s">
        <v>5371</v>
      </c>
      <c r="D53" s="866"/>
      <c r="E53" s="866"/>
      <c r="F53" s="866"/>
      <c r="G53" s="866"/>
      <c r="H53" s="866"/>
      <c r="I53" s="866"/>
      <c r="J53" s="866"/>
      <c r="K53" s="866"/>
      <c r="L53" s="866"/>
      <c r="M53" s="866"/>
      <c r="N53" s="866"/>
      <c r="O53" s="866"/>
      <c r="P53" s="866"/>
      <c r="Q53" s="866"/>
      <c r="R53" s="866"/>
      <c r="S53" s="866"/>
      <c r="T53" s="866"/>
      <c r="U53" s="866"/>
      <c r="V53" s="866"/>
      <c r="W53" s="866"/>
      <c r="X53" s="866"/>
      <c r="Y53" s="866"/>
      <c r="Z53" s="866"/>
      <c r="AA53" s="866"/>
      <c r="AB53" s="866"/>
      <c r="AC53" s="866"/>
      <c r="AD53" s="866"/>
    </row>
    <row r="54" spans="1:52" ht="24" customHeight="1">
      <c r="A54" s="32"/>
      <c r="B54" s="29"/>
      <c r="C54" s="1000" t="s">
        <v>5372</v>
      </c>
      <c r="D54" s="866"/>
      <c r="E54" s="866"/>
      <c r="F54" s="866"/>
      <c r="G54" s="866"/>
      <c r="H54" s="866"/>
      <c r="I54" s="866"/>
      <c r="J54" s="866"/>
      <c r="K54" s="866"/>
      <c r="L54" s="866"/>
      <c r="M54" s="866"/>
      <c r="N54" s="866"/>
      <c r="O54" s="866"/>
      <c r="P54" s="866"/>
      <c r="Q54" s="866"/>
      <c r="R54" s="866"/>
      <c r="S54" s="866"/>
      <c r="T54" s="866"/>
      <c r="U54" s="866"/>
      <c r="V54" s="866"/>
      <c r="W54" s="866"/>
      <c r="X54" s="866"/>
      <c r="Y54" s="866"/>
      <c r="Z54" s="866"/>
      <c r="AA54" s="866"/>
      <c r="AB54" s="866"/>
      <c r="AC54" s="866"/>
      <c r="AD54" s="866"/>
    </row>
    <row r="55" spans="1:52" ht="36" customHeight="1">
      <c r="A55" s="32"/>
      <c r="B55" s="46"/>
      <c r="C55" s="1000" t="s">
        <v>5373</v>
      </c>
      <c r="D55" s="866"/>
      <c r="E55" s="866"/>
      <c r="F55" s="866"/>
      <c r="G55" s="866"/>
      <c r="H55" s="866"/>
      <c r="I55" s="866"/>
      <c r="J55" s="866"/>
      <c r="K55" s="866"/>
      <c r="L55" s="866"/>
      <c r="M55" s="866"/>
      <c r="N55" s="866"/>
      <c r="O55" s="866"/>
      <c r="P55" s="866"/>
      <c r="Q55" s="866"/>
      <c r="R55" s="866"/>
      <c r="S55" s="866"/>
      <c r="T55" s="866"/>
      <c r="U55" s="866"/>
      <c r="V55" s="866"/>
      <c r="W55" s="866"/>
      <c r="X55" s="866"/>
      <c r="Y55" s="866"/>
      <c r="Z55" s="866"/>
      <c r="AA55" s="866"/>
      <c r="AB55" s="866"/>
      <c r="AC55" s="866"/>
      <c r="AD55" s="866"/>
    </row>
    <row r="56" spans="1:52" ht="48" customHeight="1">
      <c r="A56" s="32"/>
      <c r="B56" s="29"/>
      <c r="C56" s="1000" t="s">
        <v>5374</v>
      </c>
      <c r="D56" s="866"/>
      <c r="E56" s="866"/>
      <c r="F56" s="866"/>
      <c r="G56" s="866"/>
      <c r="H56" s="866"/>
      <c r="I56" s="866"/>
      <c r="J56" s="866"/>
      <c r="K56" s="866"/>
      <c r="L56" s="866"/>
      <c r="M56" s="866"/>
      <c r="N56" s="866"/>
      <c r="O56" s="866"/>
      <c r="P56" s="866"/>
      <c r="Q56" s="866"/>
      <c r="R56" s="866"/>
      <c r="S56" s="866"/>
      <c r="T56" s="866"/>
      <c r="U56" s="866"/>
      <c r="V56" s="866"/>
      <c r="W56" s="866"/>
      <c r="X56" s="866"/>
      <c r="Y56" s="866"/>
      <c r="Z56" s="866"/>
      <c r="AA56" s="866"/>
      <c r="AB56" s="866"/>
      <c r="AC56" s="866"/>
      <c r="AD56" s="866"/>
    </row>
    <row r="57" spans="1:52" ht="36" customHeight="1">
      <c r="A57" s="32"/>
      <c r="B57" s="29"/>
      <c r="C57" s="1000" t="s">
        <v>5375</v>
      </c>
      <c r="D57" s="866"/>
      <c r="E57" s="866"/>
      <c r="F57" s="866"/>
      <c r="G57" s="866"/>
      <c r="H57" s="866"/>
      <c r="I57" s="866"/>
      <c r="J57" s="866"/>
      <c r="K57" s="866"/>
      <c r="L57" s="866"/>
      <c r="M57" s="866"/>
      <c r="N57" s="866"/>
      <c r="O57" s="866"/>
      <c r="P57" s="866"/>
      <c r="Q57" s="866"/>
      <c r="R57" s="866"/>
      <c r="S57" s="866"/>
      <c r="T57" s="866"/>
      <c r="U57" s="866"/>
      <c r="V57" s="866"/>
      <c r="W57" s="866"/>
      <c r="X57" s="866"/>
      <c r="Y57" s="866"/>
      <c r="Z57" s="866"/>
      <c r="AA57" s="866"/>
      <c r="AB57" s="866"/>
      <c r="AC57" s="866"/>
      <c r="AD57" s="866"/>
    </row>
    <row r="58" spans="1:52" ht="36" customHeight="1">
      <c r="A58" s="32"/>
      <c r="B58" s="29"/>
      <c r="C58" s="1000" t="s">
        <v>5376</v>
      </c>
      <c r="D58" s="866"/>
      <c r="E58" s="866"/>
      <c r="F58" s="866"/>
      <c r="G58" s="866"/>
      <c r="H58" s="866"/>
      <c r="I58" s="866"/>
      <c r="J58" s="866"/>
      <c r="K58" s="866"/>
      <c r="L58" s="866"/>
      <c r="M58" s="866"/>
      <c r="N58" s="866"/>
      <c r="O58" s="866"/>
      <c r="P58" s="866"/>
      <c r="Q58" s="866"/>
      <c r="R58" s="866"/>
      <c r="S58" s="866"/>
      <c r="T58" s="866"/>
      <c r="U58" s="866"/>
      <c r="V58" s="866"/>
      <c r="W58" s="866"/>
      <c r="X58" s="866"/>
      <c r="Y58" s="866"/>
      <c r="Z58" s="866"/>
      <c r="AA58" s="866"/>
      <c r="AB58" s="866"/>
      <c r="AC58" s="866"/>
      <c r="AD58" s="866"/>
    </row>
    <row r="59" spans="1:52" ht="15" customHeight="1">
      <c r="A59" s="32"/>
      <c r="B59" s="29"/>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row>
    <row r="60" spans="1:52" ht="15" customHeight="1">
      <c r="A60" s="32"/>
      <c r="B60" s="29"/>
      <c r="C60" s="67"/>
      <c r="D60" s="67"/>
      <c r="E60" s="67"/>
      <c r="F60" s="67"/>
      <c r="G60" s="67"/>
      <c r="H60" s="67"/>
      <c r="I60" s="67"/>
      <c r="J60" s="67"/>
      <c r="K60" s="67"/>
      <c r="L60" s="67"/>
      <c r="M60" s="67"/>
      <c r="N60" s="67"/>
      <c r="O60" s="67"/>
      <c r="P60" s="67"/>
      <c r="Q60" s="67"/>
      <c r="R60" s="67"/>
      <c r="S60" s="67"/>
      <c r="T60" s="67"/>
      <c r="U60" s="67"/>
      <c r="V60" s="67"/>
      <c r="W60" s="67"/>
      <c r="X60" s="67"/>
      <c r="Y60" s="67"/>
      <c r="AA60" s="1033" t="s">
        <v>5377</v>
      </c>
      <c r="AB60" s="866"/>
      <c r="AC60" s="866"/>
      <c r="AD60" s="866"/>
    </row>
    <row r="61" spans="1:52" ht="15" customHeight="1">
      <c r="A61" s="32"/>
      <c r="B61" s="29"/>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K61" s="1015" t="s">
        <v>5106</v>
      </c>
      <c r="AL61" s="1015"/>
      <c r="AM61" s="1015"/>
      <c r="AN61" s="1015"/>
      <c r="AO61" s="1015"/>
      <c r="AP61" s="1015"/>
      <c r="AQ61" s="1015"/>
      <c r="AR61" s="1015"/>
      <c r="AS61" s="1015"/>
      <c r="AT61" s="1015"/>
      <c r="AU61" s="1015"/>
      <c r="AV61" s="1015"/>
      <c r="AW61" s="1015"/>
      <c r="AX61" s="1015"/>
      <c r="AY61" s="1015"/>
      <c r="AZ61" s="326" t="s">
        <v>5351</v>
      </c>
    </row>
    <row r="62" spans="1:52" ht="24" customHeight="1">
      <c r="A62" s="32"/>
      <c r="B62" s="26"/>
      <c r="C62" s="995" t="s">
        <v>5349</v>
      </c>
      <c r="D62" s="1009"/>
      <c r="E62" s="1009"/>
      <c r="F62" s="1009"/>
      <c r="G62" s="1009"/>
      <c r="H62" s="1009"/>
      <c r="I62" s="1009"/>
      <c r="J62" s="1009"/>
      <c r="K62" s="1009"/>
      <c r="L62" s="1010"/>
      <c r="M62" s="995" t="s">
        <v>5378</v>
      </c>
      <c r="N62" s="889"/>
      <c r="O62" s="889"/>
      <c r="P62" s="889"/>
      <c r="Q62" s="889"/>
      <c r="R62" s="889"/>
      <c r="S62" s="889"/>
      <c r="T62" s="889"/>
      <c r="U62" s="889"/>
      <c r="V62" s="889"/>
      <c r="W62" s="889"/>
      <c r="X62" s="889"/>
      <c r="Y62" s="889"/>
      <c r="Z62" s="889"/>
      <c r="AA62" s="889"/>
      <c r="AB62" s="889"/>
      <c r="AC62" s="889"/>
      <c r="AD62" s="890"/>
      <c r="AG62" s="299" t="s">
        <v>5350</v>
      </c>
      <c r="AH62" s="1018" t="s">
        <v>5379</v>
      </c>
      <c r="AI62" s="1018"/>
      <c r="AK62" s="1016">
        <v>1</v>
      </c>
      <c r="AL62" s="1016"/>
      <c r="AM62" s="1016"/>
      <c r="AN62" s="1016"/>
      <c r="AO62" s="1016"/>
      <c r="AP62" s="1016">
        <v>2</v>
      </c>
      <c r="AQ62" s="1016"/>
      <c r="AR62" s="1016"/>
      <c r="AS62" s="1016"/>
      <c r="AT62" s="1016"/>
      <c r="AU62" s="1016">
        <v>3</v>
      </c>
      <c r="AV62" s="1016"/>
      <c r="AW62" s="1016"/>
      <c r="AX62" s="1016"/>
      <c r="AY62" s="1016"/>
      <c r="AZ62" s="1017" t="s">
        <v>5380</v>
      </c>
    </row>
    <row r="63" spans="1:52" ht="15" customHeight="1">
      <c r="A63" s="32"/>
      <c r="B63" s="29"/>
      <c r="C63" s="1022"/>
      <c r="D63" s="974"/>
      <c r="E63" s="974"/>
      <c r="F63" s="974"/>
      <c r="G63" s="974"/>
      <c r="H63" s="974"/>
      <c r="I63" s="974"/>
      <c r="J63" s="974"/>
      <c r="K63" s="974"/>
      <c r="L63" s="975"/>
      <c r="M63" s="1021" t="s">
        <v>5043</v>
      </c>
      <c r="N63" s="889"/>
      <c r="O63" s="889"/>
      <c r="P63" s="889"/>
      <c r="Q63" s="889"/>
      <c r="R63" s="890"/>
      <c r="S63" s="1021" t="s">
        <v>5045</v>
      </c>
      <c r="T63" s="889"/>
      <c r="U63" s="889"/>
      <c r="V63" s="889"/>
      <c r="W63" s="889"/>
      <c r="X63" s="890"/>
      <c r="Y63" s="1021" t="s">
        <v>5047</v>
      </c>
      <c r="Z63" s="889"/>
      <c r="AA63" s="889"/>
      <c r="AB63" s="889"/>
      <c r="AC63" s="889"/>
      <c r="AD63" s="890"/>
      <c r="AG63" s="286" t="s">
        <v>5381</v>
      </c>
      <c r="AH63" s="319" t="s">
        <v>5382</v>
      </c>
      <c r="AI63" s="315" t="s">
        <v>5383</v>
      </c>
      <c r="AJ63" s="305" t="s">
        <v>5116</v>
      </c>
      <c r="AK63" s="322" t="s">
        <v>5384</v>
      </c>
      <c r="AL63" s="1"/>
      <c r="AM63" s="322" t="s">
        <v>5385</v>
      </c>
      <c r="AN63" s="1"/>
      <c r="AO63" s="322" t="s">
        <v>5386</v>
      </c>
      <c r="AP63" s="322" t="s">
        <v>5384</v>
      </c>
      <c r="AQ63" s="1"/>
      <c r="AR63" s="322" t="s">
        <v>5385</v>
      </c>
      <c r="AS63" s="1"/>
      <c r="AT63" s="322" t="s">
        <v>5386</v>
      </c>
      <c r="AU63" s="322" t="s">
        <v>5384</v>
      </c>
      <c r="AV63" s="1"/>
      <c r="AW63" s="322" t="s">
        <v>5385</v>
      </c>
      <c r="AX63" s="1"/>
      <c r="AY63" s="322" t="s">
        <v>5386</v>
      </c>
      <c r="AZ63" s="1017"/>
    </row>
    <row r="64" spans="1:52" ht="14.25">
      <c r="A64" s="32"/>
      <c r="B64" s="29"/>
      <c r="C64" s="31" t="s">
        <v>5043</v>
      </c>
      <c r="D64" s="1020" t="s">
        <v>5353</v>
      </c>
      <c r="E64" s="889"/>
      <c r="F64" s="889"/>
      <c r="G64" s="889"/>
      <c r="H64" s="889"/>
      <c r="I64" s="889"/>
      <c r="J64" s="889"/>
      <c r="K64" s="889"/>
      <c r="L64" s="890"/>
      <c r="M64" s="991"/>
      <c r="N64" s="884"/>
      <c r="O64" s="884"/>
      <c r="P64" s="884"/>
      <c r="Q64" s="884"/>
      <c r="R64" s="885"/>
      <c r="S64" s="991"/>
      <c r="T64" s="884"/>
      <c r="U64" s="884"/>
      <c r="V64" s="884"/>
      <c r="W64" s="884"/>
      <c r="X64" s="885"/>
      <c r="Y64" s="991"/>
      <c r="Z64" s="884"/>
      <c r="AA64" s="884"/>
      <c r="AB64" s="884"/>
      <c r="AC64" s="884"/>
      <c r="AD64" s="885"/>
      <c r="AG64" s="810">
        <f>IF(AND($L$36&lt;&gt;"",$L$36&lt;&gt;1,COUNTA(M64:AD66)&gt;0),1,0)</f>
        <v>0</v>
      </c>
      <c r="AH64" s="317" t="s">
        <v>5387</v>
      </c>
      <c r="AI64" s="316">
        <f>IF(AND($P$36="",COUNTA(M64:AD64)&gt;0),1,0)</f>
        <v>0</v>
      </c>
      <c r="AJ64" s="321">
        <f>IF(AND($L$36&lt;&gt;"",$L$36&lt;&gt;1,COUNTA(M64:AD64)=0),0,IF(AND($L$36&lt;&gt;"",$L$36=1,$P$36="",COUNTA(M64:AD64)=0),0,IF(AND($L$36&lt;&gt;"",$L$36=1,$P$36="X",COUNTA(M64)&gt;0),0,IF(COUNTA(M64:AD64)=0,0,1))))</f>
        <v>0</v>
      </c>
      <c r="AK64" s="323" t="b">
        <f>NOT(EXACT($M64,UPPER($M64)))</f>
        <v>0</v>
      </c>
      <c r="AL64" s="1" t="str">
        <f>SUBSTITUTE( SUBSTITUTE( SUBSTITUTE( SUBSTITUTE( SUBSTITUTE( SUBSTITUTE( SUBSTITUTE( SUBSTITUTE( SUBSTITUTE( SUBSTITUTE($M64, "á", "a"), "é", "e"), "í", "i"), "ó", "o"), "ú", "u"), "Á", "A"), "É", "E"), "Í", "I"), "Ó", "O"), "Ú", "U")</f>
        <v/>
      </c>
      <c r="AM64" s="323" t="b">
        <f>NOT(EXACT($M64,AL64))</f>
        <v>0</v>
      </c>
      <c r="AN64" s="1" t="str">
        <f>SUBSTITUTE((SUBSTITUTE(SUBSTITUTE(SUBSTITUTE($M64,".",""),",",""),"(","")),")","")</f>
        <v/>
      </c>
      <c r="AO64" s="323" t="b">
        <f>NOT(EXACT($M64,AN64))</f>
        <v>0</v>
      </c>
      <c r="AP64" s="323" t="b">
        <f>NOT(EXACT($S64,UPPER($S64)))</f>
        <v>0</v>
      </c>
      <c r="AQ64" s="1" t="str">
        <f>SUBSTITUTE( SUBSTITUTE( SUBSTITUTE( SUBSTITUTE( SUBSTITUTE( SUBSTITUTE( SUBSTITUTE( SUBSTITUTE( SUBSTITUTE( SUBSTITUTE($S64, "á", "a"), "é", "e"), "í", "i"), "ó", "o"), "ú", "u"), "Á", "A"), "É", "E"), "Í", "I"), "Ó", "O"), "Ú", "U")</f>
        <v/>
      </c>
      <c r="AR64" s="323" t="b">
        <f>NOT(EXACT($S64,AQ64))</f>
        <v>0</v>
      </c>
      <c r="AS64" s="1" t="str">
        <f>SUBSTITUTE((SUBSTITUTE(SUBSTITUTE(SUBSTITUTE($S64,".",""),",",""),"(","")),")","")</f>
        <v/>
      </c>
      <c r="AT64" s="323" t="b">
        <f>NOT(EXACT($S64,AS64))</f>
        <v>0</v>
      </c>
      <c r="AU64" s="323" t="b">
        <f>NOT(EXACT($Y64,UPPER($Y64)))</f>
        <v>0</v>
      </c>
      <c r="AV64" s="1" t="str">
        <f>SUBSTITUTE( SUBSTITUTE( SUBSTITUTE( SUBSTITUTE( SUBSTITUTE( SUBSTITUTE( SUBSTITUTE( SUBSTITUTE( SUBSTITUTE( SUBSTITUTE($Y64, "á", "a"), "é", "e"), "í", "i"), "ó", "o"), "ú", "u"), "Á", "A"), "É", "E"), "Í", "I"), "Ó", "O"), "Ú", "U")</f>
        <v/>
      </c>
      <c r="AW64" s="323" t="b">
        <f>NOT(EXACT($Y64,AV64))</f>
        <v>0</v>
      </c>
      <c r="AX64" s="1" t="str">
        <f>SUBSTITUTE((SUBSTITUTE(SUBSTITUTE(SUBSTITUTE($Y64,".",""),",",""),"(","")),")","")</f>
        <v/>
      </c>
      <c r="AY64" s="323" t="b">
        <f>NOT(EXACT($Y64,AX64))</f>
        <v>0</v>
      </c>
      <c r="AZ64" s="327">
        <f>IF(AND(M64="",COUNTA(S64:AD64)=0),0,IF(AND(M64&lt;&gt;"",COUNTA(S64:AD64)=0),0,IF(AND(M64&lt;&gt;"",S64&lt;&gt;"",COUNTA(Y64)=0),0,IF(AND(M64&lt;&gt;"",S64&lt;&gt;"",Y64&lt;&gt;""),0,1))))</f>
        <v>0</v>
      </c>
    </row>
    <row r="65" spans="1:52" ht="14.25">
      <c r="A65" s="32"/>
      <c r="B65" s="29"/>
      <c r="C65" s="31" t="s">
        <v>5045</v>
      </c>
      <c r="D65" s="1020" t="s">
        <v>5354</v>
      </c>
      <c r="E65" s="889"/>
      <c r="F65" s="889"/>
      <c r="G65" s="889"/>
      <c r="H65" s="889"/>
      <c r="I65" s="889"/>
      <c r="J65" s="889"/>
      <c r="K65" s="889"/>
      <c r="L65" s="890"/>
      <c r="M65" s="991"/>
      <c r="N65" s="884"/>
      <c r="O65" s="884"/>
      <c r="P65" s="884"/>
      <c r="Q65" s="884"/>
      <c r="R65" s="885"/>
      <c r="S65" s="991"/>
      <c r="T65" s="884"/>
      <c r="U65" s="884"/>
      <c r="V65" s="884"/>
      <c r="W65" s="884"/>
      <c r="X65" s="885"/>
      <c r="Y65" s="991"/>
      <c r="Z65" s="884"/>
      <c r="AA65" s="884"/>
      <c r="AB65" s="884"/>
      <c r="AC65" s="884"/>
      <c r="AD65" s="885"/>
      <c r="AH65" s="318" t="s">
        <v>5388</v>
      </c>
      <c r="AI65" s="316">
        <f>IF(AND($S$36="",COUNTA(M65:AD65)&gt;0),1,0)</f>
        <v>0</v>
      </c>
      <c r="AJ65" s="321">
        <f>IF(AND($L$36&lt;&gt;"",$L$36&lt;&gt;1,COUNTA(M65:AD65)=0),0,IF(AND($L$36&lt;&gt;"",$L$36=1,$S$36="",COUNTA(M65:AD65)=0),0,IF(AND($L$36&lt;&gt;"",$L$36=1,$S$36="X",COUNTA(M65)&gt;0),0,IF(COUNTA(M65:AD65)=0,0,1))))</f>
        <v>0</v>
      </c>
      <c r="AK65" s="323" t="b">
        <f t="shared" ref="AK65:AK66" si="4">NOT(EXACT($M65,UPPER($M65)))</f>
        <v>0</v>
      </c>
      <c r="AL65" s="1" t="str">
        <f t="shared" ref="AL65:AL66" si="5">SUBSTITUTE( SUBSTITUTE( SUBSTITUTE( SUBSTITUTE( SUBSTITUTE( SUBSTITUTE( SUBSTITUTE( SUBSTITUTE( SUBSTITUTE( SUBSTITUTE($M65, "á", "a"), "é", "e"), "í", "i"), "ó", "o"), "ú", "u"), "Á", "A"), "É", "E"), "Í", "I"), "Ó", "O"), "Ú", "U")</f>
        <v/>
      </c>
      <c r="AM65" s="323" t="b">
        <f t="shared" ref="AM65:AM66" si="6">NOT(EXACT($M65,AL65))</f>
        <v>0</v>
      </c>
      <c r="AN65" s="1" t="str">
        <f t="shared" ref="AN65:AN66" si="7">SUBSTITUTE((SUBSTITUTE(SUBSTITUTE(SUBSTITUTE($M65,".",""),",",""),"(","")),")","")</f>
        <v/>
      </c>
      <c r="AO65" s="323" t="b">
        <f t="shared" ref="AO65:AO66" si="8">NOT(EXACT($M65,AN65))</f>
        <v>0</v>
      </c>
      <c r="AP65" s="323" t="b">
        <f t="shared" ref="AP65:AP66" si="9">NOT(EXACT($S65,UPPER($S65)))</f>
        <v>0</v>
      </c>
      <c r="AQ65" s="1" t="str">
        <f t="shared" ref="AQ65:AQ66" si="10">SUBSTITUTE( SUBSTITUTE( SUBSTITUTE( SUBSTITUTE( SUBSTITUTE( SUBSTITUTE( SUBSTITUTE( SUBSTITUTE( SUBSTITUTE( SUBSTITUTE($S65, "á", "a"), "é", "e"), "í", "i"), "ó", "o"), "ú", "u"), "Á", "A"), "É", "E"), "Í", "I"), "Ó", "O"), "Ú", "U")</f>
        <v/>
      </c>
      <c r="AR65" s="323" t="b">
        <f t="shared" ref="AR65:AR66" si="11">NOT(EXACT($S65,AQ65))</f>
        <v>0</v>
      </c>
      <c r="AS65" s="1" t="str">
        <f t="shared" ref="AS65:AS66" si="12">SUBSTITUTE((SUBSTITUTE(SUBSTITUTE(SUBSTITUTE($S65,".",""),",",""),"(","")),")","")</f>
        <v/>
      </c>
      <c r="AT65" s="323" t="b">
        <f t="shared" ref="AT65:AT66" si="13">NOT(EXACT($S65,AS65))</f>
        <v>0</v>
      </c>
      <c r="AU65" s="323" t="b">
        <f t="shared" ref="AU65:AU66" si="14">NOT(EXACT($Y65,UPPER($Y65)))</f>
        <v>0</v>
      </c>
      <c r="AV65" s="1" t="str">
        <f t="shared" ref="AV65:AV66" si="15">SUBSTITUTE( SUBSTITUTE( SUBSTITUTE( SUBSTITUTE( SUBSTITUTE( SUBSTITUTE( SUBSTITUTE( SUBSTITUTE( SUBSTITUTE( SUBSTITUTE($Y65, "á", "a"), "é", "e"), "í", "i"), "ó", "o"), "ú", "u"), "Á", "A"), "É", "E"), "Í", "I"), "Ó", "O"), "Ú", "U")</f>
        <v/>
      </c>
      <c r="AW65" s="323" t="b">
        <f t="shared" ref="AW65:AW66" si="16">NOT(EXACT($Y65,AV65))</f>
        <v>0</v>
      </c>
      <c r="AX65" s="1" t="str">
        <f t="shared" ref="AX65:AX66" si="17">SUBSTITUTE((SUBSTITUTE(SUBSTITUTE(SUBSTITUTE($Y65,".",""),",",""),"(","")),")","")</f>
        <v/>
      </c>
      <c r="AY65" s="323" t="b">
        <f t="shared" ref="AY65:AY66" si="18">NOT(EXACT($Y65,AX65))</f>
        <v>0</v>
      </c>
      <c r="AZ65" s="327">
        <f t="shared" ref="AZ65" si="19">IF(AND(M65="",COUNTA(S65:AD65)=0),0,IF(AND(M65&lt;&gt;"",COUNTA(S65:AD65)=0),0,IF(AND(M65&lt;&gt;"",S65&lt;&gt;"",COUNTA(Y65)=0),0,IF(AND(M65&lt;&gt;"",S65&lt;&gt;"",Y65&lt;&gt;""),0,1))))</f>
        <v>0</v>
      </c>
    </row>
    <row r="66" spans="1:52" ht="15" customHeight="1">
      <c r="A66" s="32"/>
      <c r="B66" s="29"/>
      <c r="C66" s="31" t="s">
        <v>5047</v>
      </c>
      <c r="D66" s="1020" t="s">
        <v>5355</v>
      </c>
      <c r="E66" s="889"/>
      <c r="F66" s="889"/>
      <c r="G66" s="889"/>
      <c r="H66" s="889"/>
      <c r="I66" s="889"/>
      <c r="J66" s="889"/>
      <c r="K66" s="889"/>
      <c r="L66" s="890"/>
      <c r="M66" s="991"/>
      <c r="N66" s="884"/>
      <c r="O66" s="884"/>
      <c r="P66" s="884"/>
      <c r="Q66" s="884"/>
      <c r="R66" s="885"/>
      <c r="S66" s="991"/>
      <c r="T66" s="884"/>
      <c r="U66" s="884"/>
      <c r="V66" s="884"/>
      <c r="W66" s="884"/>
      <c r="X66" s="885"/>
      <c r="Y66" s="991"/>
      <c r="Z66" s="884"/>
      <c r="AA66" s="884"/>
      <c r="AB66" s="884"/>
      <c r="AC66" s="884"/>
      <c r="AD66" s="885"/>
      <c r="AH66" s="317" t="s">
        <v>5389</v>
      </c>
      <c r="AI66" s="316">
        <f>IF(AND($V$36="",COUNTA(M66:AD66)&gt;0),1,0)</f>
        <v>0</v>
      </c>
      <c r="AJ66" s="321">
        <f>IF(AND($L$36&lt;&gt;"",$L$36&lt;&gt;1,COUNTA(M66:AD66)=0),0,IF(AND($L$36&lt;&gt;"",$L$36=1,$V$36="",COUNTA(M66:AD66)=0),0,IF(AND($L$36&lt;&gt;"",$L$36=1,$V$36="X",COUNTA(M66)&gt;0),0,IF(COUNTA(M66:AD66)=0,0,1))))</f>
        <v>0</v>
      </c>
      <c r="AK66" s="323" t="b">
        <f t="shared" si="4"/>
        <v>0</v>
      </c>
      <c r="AL66" s="1" t="str">
        <f t="shared" si="5"/>
        <v/>
      </c>
      <c r="AM66" s="323" t="b">
        <f t="shared" si="6"/>
        <v>0</v>
      </c>
      <c r="AN66" s="1" t="str">
        <f t="shared" si="7"/>
        <v/>
      </c>
      <c r="AO66" s="323" t="b">
        <f t="shared" si="8"/>
        <v>0</v>
      </c>
      <c r="AP66" s="323" t="b">
        <f t="shared" si="9"/>
        <v>0</v>
      </c>
      <c r="AQ66" s="1" t="str">
        <f t="shared" si="10"/>
        <v/>
      </c>
      <c r="AR66" s="323" t="b">
        <f t="shared" si="11"/>
        <v>0</v>
      </c>
      <c r="AS66" s="1" t="str">
        <f t="shared" si="12"/>
        <v/>
      </c>
      <c r="AT66" s="323" t="b">
        <f t="shared" si="13"/>
        <v>0</v>
      </c>
      <c r="AU66" s="323" t="b">
        <f t="shared" si="14"/>
        <v>0</v>
      </c>
      <c r="AV66" s="1" t="str">
        <f t="shared" si="15"/>
        <v/>
      </c>
      <c r="AW66" s="323" t="b">
        <f t="shared" si="16"/>
        <v>0</v>
      </c>
      <c r="AX66" s="1" t="str">
        <f t="shared" si="17"/>
        <v/>
      </c>
      <c r="AY66" s="323" t="b">
        <f t="shared" si="18"/>
        <v>0</v>
      </c>
      <c r="AZ66" s="327">
        <f>IF(AND(M66="",COUNTA(S66:AD66)=0),0,IF(AND(M66&lt;&gt;"",COUNTA(S66:AD66)=0),0,IF(AND(M66&lt;&gt;"",S66&lt;&gt;"",COUNTA(Y66)=0),0,IF(AND(M66&lt;&gt;"",S66&lt;&gt;"",Y66&lt;&gt;""),0,1))))</f>
        <v>0</v>
      </c>
    </row>
    <row r="67" spans="1:52" ht="15" customHeight="1">
      <c r="A67" s="32"/>
      <c r="B67" s="29"/>
      <c r="C67" s="29"/>
      <c r="D67" s="29"/>
      <c r="E67" s="29"/>
      <c r="F67" s="29"/>
      <c r="G67" s="29"/>
      <c r="H67" s="29"/>
      <c r="I67" s="29"/>
      <c r="J67" s="29"/>
      <c r="K67" s="29"/>
      <c r="L67" s="29"/>
      <c r="M67" s="29"/>
      <c r="N67" s="29"/>
      <c r="O67" s="29"/>
      <c r="P67" s="66"/>
      <c r="Q67" s="40"/>
      <c r="R67" s="65"/>
      <c r="S67" s="34"/>
      <c r="T67" s="34"/>
      <c r="U67" s="34"/>
      <c r="V67" s="34"/>
      <c r="W67" s="34"/>
      <c r="X67" s="34"/>
      <c r="Y67" s="34"/>
      <c r="Z67" s="34"/>
      <c r="AA67" s="34"/>
      <c r="AB67" s="34"/>
      <c r="AC67" s="34"/>
      <c r="AD67" s="34"/>
      <c r="AI67" s="320">
        <f>SUM(AG64,AI64:AI66)</f>
        <v>0</v>
      </c>
      <c r="AJ67" s="305">
        <f>SUM(AJ64:AJ66)</f>
        <v>0</v>
      </c>
      <c r="AK67" s="324">
        <f>COUNTIF(AK64:AK66,TRUE)</f>
        <v>0</v>
      </c>
      <c r="AL67" s="1"/>
      <c r="AM67" s="324">
        <f>COUNTIF(AM64:AM66,TRUE)</f>
        <v>0</v>
      </c>
      <c r="AN67" s="1"/>
      <c r="AO67" s="324">
        <f>COUNTIF(AO64:AO66,TRUE)</f>
        <v>0</v>
      </c>
      <c r="AP67" s="324">
        <f>COUNTIF(AP64:AP66,TRUE)</f>
        <v>0</v>
      </c>
      <c r="AQ67" s="1"/>
      <c r="AR67" s="324">
        <f>COUNTIF(AR64:AR66,TRUE)</f>
        <v>0</v>
      </c>
      <c r="AS67" s="1"/>
      <c r="AT67" s="324">
        <f>COUNTIF(AT64:AT66,TRUE)</f>
        <v>0</v>
      </c>
      <c r="AU67" s="324">
        <f>COUNTIF(AU64:AU66,TRUE)</f>
        <v>0</v>
      </c>
      <c r="AV67" s="1"/>
      <c r="AW67" s="324">
        <f>COUNTIF(AW64:AW66,TRUE)</f>
        <v>0</v>
      </c>
      <c r="AX67" s="1"/>
      <c r="AY67" s="324">
        <f>COUNTIF(AY64:AY66,TRUE)</f>
        <v>0</v>
      </c>
      <c r="AZ67" s="328">
        <f>SUM(AZ64:AZ66)</f>
        <v>0</v>
      </c>
    </row>
    <row r="68" spans="1:52" ht="24" customHeight="1">
      <c r="A68" s="64"/>
      <c r="B68" s="11"/>
      <c r="C68" s="999" t="s">
        <v>5325</v>
      </c>
      <c r="D68" s="866"/>
      <c r="E68" s="866"/>
      <c r="F68" s="866"/>
      <c r="G68" s="866"/>
      <c r="H68" s="866"/>
      <c r="I68" s="866"/>
      <c r="J68" s="866"/>
      <c r="K68" s="866"/>
      <c r="L68" s="866"/>
      <c r="M68" s="866"/>
      <c r="N68" s="866"/>
      <c r="O68" s="866"/>
      <c r="P68" s="866"/>
      <c r="Q68" s="866"/>
      <c r="R68" s="866"/>
      <c r="S68" s="866"/>
      <c r="T68" s="866"/>
      <c r="U68" s="866"/>
      <c r="V68" s="866"/>
      <c r="W68" s="866"/>
      <c r="X68" s="866"/>
      <c r="Y68" s="866"/>
      <c r="Z68" s="866"/>
      <c r="AA68" s="866"/>
      <c r="AB68" s="866"/>
      <c r="AC68" s="866"/>
      <c r="AD68" s="866"/>
      <c r="AY68" s="324">
        <f>SUM(AK67,AM67,AO67,AP67,AR67,AT67,AU67,AW67,AY67)</f>
        <v>0</v>
      </c>
    </row>
    <row r="69" spans="1:52" ht="60" customHeight="1">
      <c r="A69" s="64"/>
      <c r="B69" s="11"/>
      <c r="C69" s="1019"/>
      <c r="D69" s="884"/>
      <c r="E69" s="884"/>
      <c r="F69" s="884"/>
      <c r="G69" s="884"/>
      <c r="H69" s="884"/>
      <c r="I69" s="884"/>
      <c r="J69" s="884"/>
      <c r="K69" s="884"/>
      <c r="L69" s="884"/>
      <c r="M69" s="884"/>
      <c r="N69" s="884"/>
      <c r="O69" s="884"/>
      <c r="P69" s="884"/>
      <c r="Q69" s="884"/>
      <c r="R69" s="884"/>
      <c r="S69" s="884"/>
      <c r="T69" s="884"/>
      <c r="U69" s="884"/>
      <c r="V69" s="884"/>
      <c r="W69" s="884"/>
      <c r="X69" s="884"/>
      <c r="Y69" s="884"/>
      <c r="Z69" s="884"/>
      <c r="AA69" s="884"/>
      <c r="AB69" s="884"/>
      <c r="AC69" s="884"/>
      <c r="AD69" s="885"/>
    </row>
    <row r="70" spans="1:52" ht="15" customHeight="1">
      <c r="B70" s="988" t="str">
        <f>IF(AJ67&gt;0,"Favor de ingresar toda la información requerida en la pregunta ","")</f>
        <v/>
      </c>
      <c r="C70" s="866"/>
      <c r="D70" s="866"/>
      <c r="E70" s="866"/>
      <c r="F70" s="866"/>
      <c r="G70" s="866"/>
      <c r="H70" s="866"/>
      <c r="I70" s="866"/>
      <c r="J70" s="866"/>
      <c r="K70" s="866"/>
      <c r="L70" s="866"/>
      <c r="M70" s="866"/>
      <c r="N70" s="866"/>
      <c r="O70" s="866"/>
      <c r="P70" s="866"/>
      <c r="Q70" s="866"/>
      <c r="R70" s="866"/>
      <c r="S70" s="866"/>
      <c r="T70" s="866"/>
      <c r="U70" s="866"/>
      <c r="V70" s="866"/>
      <c r="W70" s="866"/>
      <c r="X70" s="866"/>
      <c r="Y70" s="866"/>
      <c r="Z70" s="866"/>
      <c r="AA70" s="866"/>
      <c r="AB70" s="866"/>
      <c r="AC70" s="866"/>
      <c r="AD70" s="866"/>
    </row>
    <row r="71" spans="1:52" ht="15" customHeight="1">
      <c r="B71" s="1005" t="str">
        <f>IF(SUM(COUNTIF(M64:AD66,"NS"))&lt;&gt;0,"Alerta: debido a que cuenta con registros NS, debe proporcionar una justificación en el area de comentarios al final de la pregunta","")</f>
        <v/>
      </c>
      <c r="C71" s="866"/>
      <c r="D71" s="866"/>
      <c r="E71" s="866"/>
      <c r="F71" s="866"/>
      <c r="G71" s="866"/>
      <c r="H71" s="866"/>
      <c r="I71" s="866"/>
      <c r="J71" s="866"/>
      <c r="K71" s="866"/>
      <c r="L71" s="866"/>
      <c r="M71" s="866"/>
      <c r="N71" s="866"/>
      <c r="O71" s="866"/>
      <c r="P71" s="866"/>
      <c r="Q71" s="866"/>
      <c r="R71" s="866"/>
      <c r="S71" s="866"/>
      <c r="T71" s="866"/>
      <c r="U71" s="866"/>
      <c r="V71" s="866"/>
      <c r="W71" s="866"/>
      <c r="X71" s="866"/>
      <c r="Y71" s="866"/>
      <c r="Z71" s="866"/>
      <c r="AA71" s="866"/>
      <c r="AB71" s="866"/>
      <c r="AC71" s="866"/>
      <c r="AD71" s="866"/>
      <c r="AE71" s="866"/>
    </row>
    <row r="72" spans="1:52" ht="15" customHeight="1">
      <c r="B72" s="1014" t="str">
        <f>IF(AY68&gt;0,"El nombre debe registrarse en mayúsculas, sin comillas ni signos de acentuación, puntuación, paréntesis y abreviaturas","")</f>
        <v/>
      </c>
      <c r="C72" s="1014"/>
      <c r="D72" s="1014"/>
      <c r="E72" s="1014"/>
      <c r="F72" s="1014"/>
      <c r="G72" s="1014"/>
      <c r="H72" s="1014"/>
      <c r="I72" s="1014"/>
      <c r="J72" s="1014"/>
      <c r="K72" s="1014"/>
      <c r="L72" s="1014"/>
      <c r="M72" s="1014"/>
      <c r="N72" s="1014"/>
      <c r="O72" s="1014"/>
      <c r="P72" s="1014"/>
      <c r="Q72" s="1014"/>
      <c r="R72" s="1014"/>
      <c r="S72" s="1014"/>
      <c r="T72" s="1014"/>
      <c r="U72" s="1014"/>
      <c r="V72" s="1014"/>
      <c r="W72" s="1014"/>
      <c r="X72" s="1014"/>
      <c r="Y72" s="1014"/>
      <c r="Z72" s="1014"/>
      <c r="AA72" s="1014"/>
      <c r="AB72" s="1014"/>
      <c r="AC72" s="1014"/>
      <c r="AD72" s="1014"/>
    </row>
    <row r="73" spans="1:52" ht="15" customHeight="1">
      <c r="B73" s="1014" t="str">
        <f>IF(AZ67&gt;0,"Debe registrar los nombres de unidades administrativas, comenzando de izquierda a derecha","")</f>
        <v/>
      </c>
      <c r="C73" s="1014"/>
      <c r="D73" s="1014"/>
      <c r="E73" s="1014"/>
      <c r="F73" s="1014"/>
      <c r="G73" s="1014"/>
      <c r="H73" s="1014"/>
      <c r="I73" s="1014"/>
      <c r="J73" s="1014"/>
      <c r="K73" s="1014"/>
      <c r="L73" s="1014"/>
      <c r="M73" s="1014"/>
      <c r="N73" s="1014"/>
      <c r="O73" s="1014"/>
      <c r="P73" s="1014"/>
      <c r="Q73" s="1014"/>
      <c r="R73" s="1014"/>
      <c r="S73" s="1014"/>
      <c r="T73" s="1014"/>
      <c r="U73" s="1014"/>
      <c r="V73" s="1014"/>
      <c r="W73" s="1014"/>
      <c r="X73" s="1014"/>
      <c r="Y73" s="1014"/>
      <c r="Z73" s="1014"/>
      <c r="AA73" s="1014"/>
      <c r="AB73" s="1014"/>
      <c r="AC73" s="1014"/>
      <c r="AD73" s="1014"/>
      <c r="AE73" s="1014"/>
    </row>
    <row r="74" spans="1:52" ht="15" customHeight="1">
      <c r="B74" s="989" t="str">
        <f>IF(AI67&gt;0,"Favor de verificar que no tenga información en celdas sombreadas","")</f>
        <v/>
      </c>
      <c r="C74" s="990"/>
      <c r="D74" s="990"/>
      <c r="E74" s="990"/>
      <c r="F74" s="990"/>
      <c r="G74" s="990"/>
      <c r="H74" s="990"/>
      <c r="I74" s="990"/>
      <c r="J74" s="990"/>
      <c r="K74" s="990"/>
      <c r="L74" s="990"/>
      <c r="M74" s="990"/>
      <c r="N74" s="990"/>
      <c r="O74" s="990"/>
      <c r="P74" s="990"/>
      <c r="Q74" s="990"/>
      <c r="R74" s="990"/>
      <c r="S74" s="990"/>
      <c r="T74" s="990"/>
      <c r="U74" s="990"/>
      <c r="V74" s="990"/>
      <c r="W74" s="990"/>
      <c r="X74" s="990"/>
      <c r="Y74" s="990"/>
      <c r="Z74" s="990"/>
      <c r="AA74" s="990"/>
      <c r="AB74" s="990"/>
      <c r="AC74" s="990"/>
      <c r="AD74" s="990"/>
    </row>
    <row r="75" spans="1:52" ht="15" customHeight="1"/>
  </sheetData>
  <sheetProtection algorithmName="SHA-512" hashValue="t8OD+8c3vRGVStAys4VoxPBfTDO7kWnVFRNinUnNFkvkT1djzKmYflOgsxyJb3CEVwEkMWgAyKk+kpB0HuWRPA==" saltValue="Ga1eviKP821PHV3fQegNNA==" spinCount="100000" sheet="1" objects="1" scenarios="1"/>
  <mergeCells count="113">
    <mergeCell ref="B1:AD1"/>
    <mergeCell ref="M62:AD62"/>
    <mergeCell ref="V37:X37"/>
    <mergeCell ref="C58:AD58"/>
    <mergeCell ref="L34:O35"/>
    <mergeCell ref="AA60:AD60"/>
    <mergeCell ref="P38:R38"/>
    <mergeCell ref="C20:AD20"/>
    <mergeCell ref="C29:AD29"/>
    <mergeCell ref="C44:AD44"/>
    <mergeCell ref="C22:AD22"/>
    <mergeCell ref="L38:O38"/>
    <mergeCell ref="C31:AD31"/>
    <mergeCell ref="Y39:AA39"/>
    <mergeCell ref="C21:AD21"/>
    <mergeCell ref="C23:AD23"/>
    <mergeCell ref="C32:AD32"/>
    <mergeCell ref="Y37:AA37"/>
    <mergeCell ref="C24:AD24"/>
    <mergeCell ref="L39:O39"/>
    <mergeCell ref="C55:AD55"/>
    <mergeCell ref="Y35:AA35"/>
    <mergeCell ref="B8:L8"/>
    <mergeCell ref="L37:O37"/>
    <mergeCell ref="B3:AD3"/>
    <mergeCell ref="C57:AD57"/>
    <mergeCell ref="P37:R37"/>
    <mergeCell ref="C18:AD18"/>
    <mergeCell ref="C53:AD53"/>
    <mergeCell ref="D64:L64"/>
    <mergeCell ref="B51:AD51"/>
    <mergeCell ref="C52:AD52"/>
    <mergeCell ref="B42:AE42"/>
    <mergeCell ref="P34:AD34"/>
    <mergeCell ref="C27:AD27"/>
    <mergeCell ref="C19:AD19"/>
    <mergeCell ref="AB35:AD35"/>
    <mergeCell ref="S35:U35"/>
    <mergeCell ref="C30:AD30"/>
    <mergeCell ref="S63:X63"/>
    <mergeCell ref="B17:AD17"/>
    <mergeCell ref="C14:AD14"/>
    <mergeCell ref="D37:K37"/>
    <mergeCell ref="B10:AD10"/>
    <mergeCell ref="V38:X38"/>
    <mergeCell ref="Y63:AD63"/>
    <mergeCell ref="D39:K39"/>
    <mergeCell ref="V35:X35"/>
    <mergeCell ref="M66:R66"/>
    <mergeCell ref="C62:L63"/>
    <mergeCell ref="C54:AD54"/>
    <mergeCell ref="D38:K38"/>
    <mergeCell ref="AH34:AI34"/>
    <mergeCell ref="B45:AD45"/>
    <mergeCell ref="B46:AD46"/>
    <mergeCell ref="B47:AD47"/>
    <mergeCell ref="B48:AD48"/>
    <mergeCell ref="F41:AD41"/>
    <mergeCell ref="C56:AD56"/>
    <mergeCell ref="C43:AD43"/>
    <mergeCell ref="S38:U38"/>
    <mergeCell ref="C41:E41"/>
    <mergeCell ref="P39:R39"/>
    <mergeCell ref="AB39:AD39"/>
    <mergeCell ref="Y36:AA36"/>
    <mergeCell ref="AB37:AD37"/>
    <mergeCell ref="D36:K36"/>
    <mergeCell ref="AB38:AD38"/>
    <mergeCell ref="S36:U36"/>
    <mergeCell ref="B5:AD5"/>
    <mergeCell ref="S37:U37"/>
    <mergeCell ref="P36:R36"/>
    <mergeCell ref="AB36:AD36"/>
    <mergeCell ref="V39:X39"/>
    <mergeCell ref="C34:K35"/>
    <mergeCell ref="L36:O36"/>
    <mergeCell ref="V36:X36"/>
    <mergeCell ref="C12:AD12"/>
    <mergeCell ref="C16:AD16"/>
    <mergeCell ref="AA7:AD7"/>
    <mergeCell ref="C13:AD13"/>
    <mergeCell ref="N8:O8"/>
    <mergeCell ref="B11:AD11"/>
    <mergeCell ref="C15:AD15"/>
    <mergeCell ref="C28:AD28"/>
    <mergeCell ref="S39:U39"/>
    <mergeCell ref="P35:R35"/>
    <mergeCell ref="Y38:AA38"/>
    <mergeCell ref="B26:AD26"/>
    <mergeCell ref="B70:AD70"/>
    <mergeCell ref="B72:AD72"/>
    <mergeCell ref="B73:AE73"/>
    <mergeCell ref="B74:AD74"/>
    <mergeCell ref="AK61:AY61"/>
    <mergeCell ref="AK62:AO62"/>
    <mergeCell ref="AP62:AT62"/>
    <mergeCell ref="AU62:AY62"/>
    <mergeCell ref="AZ62:AZ63"/>
    <mergeCell ref="AH62:AI62"/>
    <mergeCell ref="B71:AE71"/>
    <mergeCell ref="Y66:AD66"/>
    <mergeCell ref="Y65:AD65"/>
    <mergeCell ref="C69:AD69"/>
    <mergeCell ref="S64:X64"/>
    <mergeCell ref="C68:AD68"/>
    <mergeCell ref="D66:L66"/>
    <mergeCell ref="S66:X66"/>
    <mergeCell ref="D65:L65"/>
    <mergeCell ref="M64:R64"/>
    <mergeCell ref="Y64:AD64"/>
    <mergeCell ref="M65:R65"/>
    <mergeCell ref="S65:X65"/>
    <mergeCell ref="M63:R63"/>
  </mergeCells>
  <phoneticPr fontId="61" type="noConversion"/>
  <conditionalFormatting sqref="C30:AD30">
    <cfRule type="expression" dxfId="274" priority="13">
      <formula>AND(AK36&gt;0,F41="")</formula>
    </cfRule>
  </conditionalFormatting>
  <conditionalFormatting sqref="C31:AD31">
    <cfRule type="expression" dxfId="273" priority="10">
      <formula>AND($AL$36&gt;0,$C$44="")</formula>
    </cfRule>
  </conditionalFormatting>
  <conditionalFormatting sqref="C32:AD32">
    <cfRule type="expression" dxfId="272" priority="9">
      <formula>AND($AM$36&gt;0,$C$44="")</formula>
    </cfRule>
  </conditionalFormatting>
  <conditionalFormatting sqref="C54:AD54">
    <cfRule type="expression" dxfId="271" priority="4">
      <formula>$AY$68&gt;0</formula>
    </cfRule>
  </conditionalFormatting>
  <conditionalFormatting sqref="C55:AD55">
    <cfRule type="expression" dxfId="270" priority="3">
      <formula>$AZ$67&gt;0</formula>
    </cfRule>
  </conditionalFormatting>
  <conditionalFormatting sqref="F41:AD41">
    <cfRule type="expression" dxfId="269" priority="11">
      <formula>AND(AK36=0,F41="")</formula>
    </cfRule>
    <cfRule type="expression" dxfId="268" priority="12">
      <formula>AND(AK36&gt;0,F41="")</formula>
    </cfRule>
  </conditionalFormatting>
  <conditionalFormatting sqref="M64:AD64">
    <cfRule type="expression" dxfId="267" priority="7">
      <formula>$P$36=""</formula>
    </cfRule>
  </conditionalFormatting>
  <conditionalFormatting sqref="M64:AD66">
    <cfRule type="expression" dxfId="266" priority="8">
      <formula>AND($L$36&lt;&gt;"",$L$36&lt;&gt;1)</formula>
    </cfRule>
  </conditionalFormatting>
  <conditionalFormatting sqref="M65:AD65">
    <cfRule type="expression" dxfId="265" priority="6">
      <formula>$S$36=""</formula>
    </cfRule>
  </conditionalFormatting>
  <conditionalFormatting sqref="M66:AD66">
    <cfRule type="expression" dxfId="264" priority="5">
      <formula>$V$36=""</formula>
    </cfRule>
  </conditionalFormatting>
  <conditionalFormatting sqref="P36:X39 AB36:AD39">
    <cfRule type="expression" dxfId="263" priority="15">
      <formula>$Y36="X"</formula>
    </cfRule>
  </conditionalFormatting>
  <conditionalFormatting sqref="P36:AA39">
    <cfRule type="expression" dxfId="262" priority="14">
      <formula>$AB36="X"</formula>
    </cfRule>
  </conditionalFormatting>
  <conditionalFormatting sqref="P36:AD39">
    <cfRule type="expression" dxfId="261" priority="17">
      <formula>AND($L36&lt;&gt;"",$L36&lt;&gt;1)</formula>
    </cfRule>
  </conditionalFormatting>
  <dataValidations count="2">
    <dataValidation type="list" allowBlank="1" showErrorMessage="1" errorTitle="Datos incorrectos" error="Los datos ingresados no son correctos, revise las opciones disponibles" sqref="L36:L39">
      <formula1>"1,2,9"</formula1>
    </dataValidation>
    <dataValidation type="list" allowBlank="1" showInputMessage="1" showErrorMessage="1" sqref="P36:AD39">
      <formula1>"X"</formula1>
    </dataValidation>
  </dataValidations>
  <hyperlinks>
    <hyperlink ref="AA7" location="Índice!C21" display="Índice"/>
    <hyperlink ref="AA60" location="'Complemento 1'!AA12" display="Complemento 1"/>
  </hyperlinks>
  <printOptions horizontalCentered="1" verticalCentered="1"/>
  <pageMargins left="0.70866141732283472" right="0.70866141732283472" top="0.74803149606299213" bottom="0.74803149606299213" header="0.31496062992125984" footer="0.31496062992125984"/>
  <pageSetup paperSize="9" scale="67" fitToHeight="3" orientation="portrait" r:id="rId1"/>
  <headerFooter>
    <oddHeader>&amp;CMódulo 1 Sección V
Cuestionario</oddHeader>
    <oddFooter>&amp;LCenso Nacional de Gobiernos Estatales 2025&amp;R&amp;P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R291"/>
  <sheetViews>
    <sheetView showGridLines="0" view="pageBreakPreview" zoomScale="120" zoomScaleNormal="100" zoomScaleSheetLayoutView="12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74" width="13.75" hidden="1" customWidth="1"/>
    <col min="175" max="16384" width="3.75" hidden="1"/>
  </cols>
  <sheetData>
    <row r="1" spans="1:30" ht="173.25" customHeight="1">
      <c r="A1" s="37"/>
      <c r="B1" s="870" t="s">
        <v>0</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67" t="s">
        <v>1</v>
      </c>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69" t="s">
        <v>2</v>
      </c>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899" t="s">
        <v>3</v>
      </c>
      <c r="AB7" s="866"/>
      <c r="AC7" s="866"/>
      <c r="AD7" s="866"/>
    </row>
    <row r="8" spans="1:30" ht="15" customHeight="1" thickBot="1">
      <c r="A8" s="42"/>
      <c r="B8" s="871" t="str">
        <f>IF(Presentación!B10="","",Presentación!B10)</f>
        <v>Veracruz de Ignacio de la Llave</v>
      </c>
      <c r="C8" s="872"/>
      <c r="D8" s="872"/>
      <c r="E8" s="872"/>
      <c r="F8" s="872"/>
      <c r="G8" s="872"/>
      <c r="H8" s="872"/>
      <c r="I8" s="872"/>
      <c r="J8" s="872"/>
      <c r="K8" s="872"/>
      <c r="L8" s="873"/>
      <c r="M8" s="2"/>
      <c r="N8" s="871" t="str">
        <f>IF(Presentación!N10="","",Presentación!N10)</f>
        <v>230</v>
      </c>
      <c r="O8" s="873"/>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1" t="s">
        <v>5390</v>
      </c>
      <c r="C10" s="912"/>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B10" s="912"/>
      <c r="AC10" s="912"/>
      <c r="AD10" s="913"/>
    </row>
    <row r="11" spans="1:30" ht="15" customHeight="1">
      <c r="A11" s="27"/>
      <c r="B11" s="1012" t="s">
        <v>5327</v>
      </c>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10"/>
    </row>
    <row r="12" spans="1:30" ht="36" customHeight="1">
      <c r="A12" s="27"/>
      <c r="B12" s="45"/>
      <c r="C12" s="998" t="s">
        <v>5391</v>
      </c>
      <c r="D12" s="866"/>
      <c r="E12" s="866"/>
      <c r="F12" s="866"/>
      <c r="G12" s="866"/>
      <c r="H12" s="866"/>
      <c r="I12" s="866"/>
      <c r="J12" s="866"/>
      <c r="K12" s="866"/>
      <c r="L12" s="866"/>
      <c r="M12" s="866"/>
      <c r="N12" s="866"/>
      <c r="O12" s="866"/>
      <c r="P12" s="866"/>
      <c r="Q12" s="866"/>
      <c r="R12" s="866"/>
      <c r="S12" s="866"/>
      <c r="T12" s="866"/>
      <c r="U12" s="866"/>
      <c r="V12" s="866"/>
      <c r="W12" s="866"/>
      <c r="X12" s="866"/>
      <c r="Y12" s="866"/>
      <c r="Z12" s="866"/>
      <c r="AA12" s="866"/>
      <c r="AB12" s="866"/>
      <c r="AC12" s="866"/>
      <c r="AD12" s="952"/>
    </row>
    <row r="13" spans="1:30" ht="24" customHeight="1">
      <c r="A13" s="27"/>
      <c r="B13" s="45"/>
      <c r="C13" s="1002" t="s">
        <v>5090</v>
      </c>
      <c r="D13" s="866"/>
      <c r="E13" s="866"/>
      <c r="F13" s="866"/>
      <c r="G13" s="866"/>
      <c r="H13" s="866"/>
      <c r="I13" s="866"/>
      <c r="J13" s="866"/>
      <c r="K13" s="866"/>
      <c r="L13" s="866"/>
      <c r="M13" s="866"/>
      <c r="N13" s="866"/>
      <c r="O13" s="866"/>
      <c r="P13" s="866"/>
      <c r="Q13" s="866"/>
      <c r="R13" s="866"/>
      <c r="S13" s="866"/>
      <c r="T13" s="866"/>
      <c r="U13" s="866"/>
      <c r="V13" s="866"/>
      <c r="W13" s="866"/>
      <c r="X13" s="866"/>
      <c r="Y13" s="866"/>
      <c r="Z13" s="866"/>
      <c r="AA13" s="866"/>
      <c r="AB13" s="866"/>
      <c r="AC13" s="866"/>
      <c r="AD13" s="1003"/>
    </row>
    <row r="14" spans="1:30" ht="24" customHeight="1">
      <c r="A14" s="27"/>
      <c r="B14" s="45"/>
      <c r="C14" s="998" t="s">
        <v>5392</v>
      </c>
      <c r="D14" s="866"/>
      <c r="E14" s="866"/>
      <c r="F14" s="866"/>
      <c r="G14" s="866"/>
      <c r="H14" s="866"/>
      <c r="I14" s="866"/>
      <c r="J14" s="866"/>
      <c r="K14" s="866"/>
      <c r="L14" s="866"/>
      <c r="M14" s="866"/>
      <c r="N14" s="866"/>
      <c r="O14" s="866"/>
      <c r="P14" s="866"/>
      <c r="Q14" s="866"/>
      <c r="R14" s="866"/>
      <c r="S14" s="866"/>
      <c r="T14" s="866"/>
      <c r="U14" s="866"/>
      <c r="V14" s="866"/>
      <c r="W14" s="866"/>
      <c r="X14" s="866"/>
      <c r="Y14" s="866"/>
      <c r="Z14" s="866"/>
      <c r="AA14" s="866"/>
      <c r="AB14" s="866"/>
      <c r="AC14" s="866"/>
      <c r="AD14" s="952"/>
    </row>
    <row r="15" spans="1:30" ht="36" customHeight="1">
      <c r="A15" s="27"/>
      <c r="B15" s="45"/>
      <c r="C15" s="1004" t="s">
        <v>5092</v>
      </c>
      <c r="D15" s="866"/>
      <c r="E15" s="866"/>
      <c r="F15" s="866"/>
      <c r="G15" s="866"/>
      <c r="H15" s="866"/>
      <c r="I15" s="866"/>
      <c r="J15" s="866"/>
      <c r="K15" s="866"/>
      <c r="L15" s="866"/>
      <c r="M15" s="866"/>
      <c r="N15" s="866"/>
      <c r="O15" s="866"/>
      <c r="P15" s="866"/>
      <c r="Q15" s="866"/>
      <c r="R15" s="866"/>
      <c r="S15" s="866"/>
      <c r="T15" s="866"/>
      <c r="U15" s="866"/>
      <c r="V15" s="866"/>
      <c r="W15" s="866"/>
      <c r="X15" s="866"/>
      <c r="Y15" s="866"/>
      <c r="Z15" s="866"/>
      <c r="AA15" s="866"/>
      <c r="AB15" s="866"/>
      <c r="AC15" s="866"/>
      <c r="AD15" s="952"/>
    </row>
    <row r="16" spans="1:30" ht="48" customHeight="1">
      <c r="A16" s="27"/>
      <c r="B16" s="45"/>
      <c r="C16" s="1013" t="s">
        <v>5093</v>
      </c>
      <c r="D16" s="866"/>
      <c r="E16" s="866"/>
      <c r="F16" s="866"/>
      <c r="G16" s="866"/>
      <c r="H16" s="866"/>
      <c r="I16" s="866"/>
      <c r="J16" s="866"/>
      <c r="K16" s="866"/>
      <c r="L16" s="866"/>
      <c r="M16" s="866"/>
      <c r="N16" s="866"/>
      <c r="O16" s="866"/>
      <c r="P16" s="866"/>
      <c r="Q16" s="866"/>
      <c r="R16" s="866"/>
      <c r="S16" s="866"/>
      <c r="T16" s="866"/>
      <c r="U16" s="866"/>
      <c r="V16" s="866"/>
      <c r="W16" s="866"/>
      <c r="X16" s="866"/>
      <c r="Y16" s="866"/>
      <c r="Z16" s="866"/>
      <c r="AA16" s="866"/>
      <c r="AB16" s="866"/>
      <c r="AC16" s="866"/>
      <c r="AD16" s="1003"/>
    </row>
    <row r="17" spans="1:39" ht="15" customHeight="1">
      <c r="A17" s="27"/>
      <c r="B17" s="50"/>
      <c r="C17" s="1011" t="s">
        <v>5094</v>
      </c>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5"/>
    </row>
    <row r="18" spans="1:39" ht="15" customHeight="1">
      <c r="A18" s="51"/>
      <c r="B18" s="1008" t="s">
        <v>5095</v>
      </c>
      <c r="C18" s="1009"/>
      <c r="D18" s="1009"/>
      <c r="E18" s="1009"/>
      <c r="F18" s="1009"/>
      <c r="G18" s="1009"/>
      <c r="H18" s="1009"/>
      <c r="I18" s="1009"/>
      <c r="J18" s="1009"/>
      <c r="K18" s="1009"/>
      <c r="L18" s="1009"/>
      <c r="M18" s="1009"/>
      <c r="N18" s="1009"/>
      <c r="O18" s="1009"/>
      <c r="P18" s="1009"/>
      <c r="Q18" s="1009"/>
      <c r="R18" s="1009"/>
      <c r="S18" s="1009"/>
      <c r="T18" s="1009"/>
      <c r="U18" s="1009"/>
      <c r="V18" s="1009"/>
      <c r="W18" s="1009"/>
      <c r="X18" s="1009"/>
      <c r="Y18" s="1009"/>
      <c r="Z18" s="1009"/>
      <c r="AA18" s="1009"/>
      <c r="AB18" s="1009"/>
      <c r="AC18" s="1009"/>
      <c r="AD18" s="1010"/>
    </row>
    <row r="19" spans="1:39" ht="24" customHeight="1">
      <c r="A19" s="51"/>
      <c r="B19" s="53"/>
      <c r="C19" s="993" t="s">
        <v>5393</v>
      </c>
      <c r="D19" s="974"/>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5"/>
    </row>
    <row r="20" spans="1:39" ht="15" customHeight="1">
      <c r="A20" s="51"/>
      <c r="B20" s="70"/>
      <c r="C20" s="48"/>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row>
    <row r="21" spans="1:39" ht="24" customHeight="1">
      <c r="A21" s="32" t="s">
        <v>5394</v>
      </c>
      <c r="B21" s="994" t="s">
        <v>5395</v>
      </c>
      <c r="C21" s="866"/>
      <c r="D21" s="866"/>
      <c r="E21" s="866"/>
      <c r="F21" s="866"/>
      <c r="G21" s="866"/>
      <c r="H21" s="866"/>
      <c r="I21" s="866"/>
      <c r="J21" s="866"/>
      <c r="K21" s="866"/>
      <c r="L21" s="866"/>
      <c r="M21" s="866"/>
      <c r="N21" s="866"/>
      <c r="O21" s="866"/>
      <c r="P21" s="866"/>
      <c r="Q21" s="866"/>
      <c r="R21" s="866"/>
      <c r="S21" s="866"/>
      <c r="T21" s="866"/>
      <c r="U21" s="866"/>
      <c r="V21" s="866"/>
      <c r="W21" s="866"/>
      <c r="X21" s="866"/>
      <c r="Y21" s="866"/>
      <c r="Z21" s="866"/>
      <c r="AA21" s="866"/>
      <c r="AB21" s="866"/>
      <c r="AC21" s="866"/>
      <c r="AD21" s="866"/>
    </row>
    <row r="22" spans="1:39" ht="36" customHeight="1">
      <c r="A22" s="64"/>
      <c r="B22" s="11"/>
      <c r="C22" s="999" t="s">
        <v>5396</v>
      </c>
      <c r="D22" s="866"/>
      <c r="E22" s="866"/>
      <c r="F22" s="866"/>
      <c r="G22" s="866"/>
      <c r="H22" s="866"/>
      <c r="I22" s="866"/>
      <c r="J22" s="866"/>
      <c r="K22" s="866"/>
      <c r="L22" s="866"/>
      <c r="M22" s="866"/>
      <c r="N22" s="866"/>
      <c r="O22" s="866"/>
      <c r="P22" s="866"/>
      <c r="Q22" s="866"/>
      <c r="R22" s="866"/>
      <c r="S22" s="866"/>
      <c r="T22" s="866"/>
      <c r="U22" s="866"/>
      <c r="V22" s="866"/>
      <c r="W22" s="866"/>
      <c r="X22" s="866"/>
      <c r="Y22" s="866"/>
      <c r="Z22" s="866"/>
      <c r="AA22" s="866"/>
      <c r="AB22" s="866"/>
      <c r="AC22" s="866"/>
      <c r="AD22" s="866"/>
    </row>
    <row r="23" spans="1:39" ht="24" customHeight="1">
      <c r="A23" s="64"/>
      <c r="B23" s="11"/>
      <c r="C23" s="999" t="s">
        <v>5397</v>
      </c>
      <c r="D23" s="866"/>
      <c r="E23" s="866"/>
      <c r="F23" s="866"/>
      <c r="G23" s="866"/>
      <c r="H23" s="866"/>
      <c r="I23" s="866"/>
      <c r="J23" s="866"/>
      <c r="K23" s="866"/>
      <c r="L23" s="866"/>
      <c r="M23" s="866"/>
      <c r="N23" s="866"/>
      <c r="O23" s="866"/>
      <c r="P23" s="866"/>
      <c r="Q23" s="866"/>
      <c r="R23" s="866"/>
      <c r="S23" s="866"/>
      <c r="T23" s="866"/>
      <c r="U23" s="866"/>
      <c r="V23" s="866"/>
      <c r="W23" s="866"/>
      <c r="X23" s="866"/>
      <c r="Y23" s="866"/>
      <c r="Z23" s="866"/>
      <c r="AA23" s="866"/>
      <c r="AB23" s="866"/>
      <c r="AC23" s="866"/>
      <c r="AD23" s="866"/>
    </row>
    <row r="24" spans="1:39" ht="24" customHeight="1">
      <c r="A24" s="41"/>
      <c r="B24" s="75"/>
      <c r="C24" s="1000" t="s">
        <v>5398</v>
      </c>
      <c r="D24" s="866"/>
      <c r="E24" s="866"/>
      <c r="F24" s="866"/>
      <c r="G24" s="866"/>
      <c r="H24" s="866"/>
      <c r="I24" s="866"/>
      <c r="J24" s="866"/>
      <c r="K24" s="866"/>
      <c r="L24" s="866"/>
      <c r="M24" s="866"/>
      <c r="N24" s="866"/>
      <c r="O24" s="866"/>
      <c r="P24" s="866"/>
      <c r="Q24" s="866"/>
      <c r="R24" s="866"/>
      <c r="S24" s="866"/>
      <c r="T24" s="866"/>
      <c r="U24" s="866"/>
      <c r="V24" s="866"/>
      <c r="W24" s="866"/>
      <c r="X24" s="866"/>
      <c r="Y24" s="866"/>
      <c r="Z24" s="866"/>
      <c r="AA24" s="866"/>
      <c r="AB24" s="866"/>
      <c r="AC24" s="866"/>
      <c r="AD24" s="866"/>
    </row>
    <row r="25" spans="1:39" ht="15" customHeight="1">
      <c r="A25" s="32"/>
      <c r="B25" s="54"/>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row>
    <row r="26" spans="1:39" ht="24" customHeight="1">
      <c r="A26" s="32"/>
      <c r="B26" s="76"/>
      <c r="C26" s="1006" t="s">
        <v>5399</v>
      </c>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c r="AD26" s="890"/>
      <c r="AH26" s="1046" t="s">
        <v>5379</v>
      </c>
      <c r="AI26" s="1046"/>
      <c r="AJ26" s="1046"/>
    </row>
    <row r="27" spans="1:39" ht="15" customHeight="1">
      <c r="A27" s="32"/>
      <c r="B27" s="76"/>
      <c r="C27" s="1068" t="s">
        <v>5400</v>
      </c>
      <c r="D27" s="1009"/>
      <c r="E27" s="1009"/>
      <c r="F27" s="1009"/>
      <c r="G27" s="1009"/>
      <c r="H27" s="1009"/>
      <c r="I27" s="1009"/>
      <c r="J27" s="1021" t="s">
        <v>5401</v>
      </c>
      <c r="K27" s="889"/>
      <c r="L27" s="889"/>
      <c r="M27" s="889"/>
      <c r="N27" s="889"/>
      <c r="O27" s="889"/>
      <c r="P27" s="889"/>
      <c r="Q27" s="889"/>
      <c r="R27" s="889"/>
      <c r="S27" s="889"/>
      <c r="T27" s="889"/>
      <c r="U27" s="889"/>
      <c r="V27" s="889"/>
      <c r="W27" s="889"/>
      <c r="X27" s="889"/>
      <c r="Y27" s="889"/>
      <c r="Z27" s="889"/>
      <c r="AA27" s="889"/>
      <c r="AB27" s="889"/>
      <c r="AC27" s="889"/>
      <c r="AD27" s="890"/>
      <c r="AG27" s="329" t="s">
        <v>5350</v>
      </c>
      <c r="AH27" s="1046" t="s">
        <v>5402</v>
      </c>
      <c r="AI27" s="1046"/>
      <c r="AJ27" s="1046"/>
      <c r="AK27" s="312" t="s">
        <v>5106</v>
      </c>
      <c r="AL27" s="299" t="s">
        <v>5403</v>
      </c>
    </row>
    <row r="28" spans="1:39" ht="36" customHeight="1">
      <c r="A28" s="32"/>
      <c r="B28" s="76"/>
      <c r="C28" s="1022"/>
      <c r="D28" s="974"/>
      <c r="E28" s="974"/>
      <c r="F28" s="974"/>
      <c r="G28" s="974"/>
      <c r="H28" s="974"/>
      <c r="I28" s="974"/>
      <c r="J28" s="1021" t="s">
        <v>5404</v>
      </c>
      <c r="K28" s="889"/>
      <c r="L28" s="889"/>
      <c r="M28" s="889"/>
      <c r="N28" s="889"/>
      <c r="O28" s="889"/>
      <c r="P28" s="890"/>
      <c r="Q28" s="1021" t="s">
        <v>5405</v>
      </c>
      <c r="R28" s="889"/>
      <c r="S28" s="889"/>
      <c r="T28" s="889"/>
      <c r="U28" s="889"/>
      <c r="V28" s="889"/>
      <c r="W28" s="890"/>
      <c r="X28" s="995" t="s">
        <v>5406</v>
      </c>
      <c r="Y28" s="889"/>
      <c r="Z28" s="889"/>
      <c r="AA28" s="889"/>
      <c r="AB28" s="889"/>
      <c r="AC28" s="889"/>
      <c r="AD28" s="890"/>
      <c r="AG28" s="329" t="s">
        <v>5407</v>
      </c>
      <c r="AH28" s="332" t="s">
        <v>5408</v>
      </c>
      <c r="AI28" s="333" t="s">
        <v>5409</v>
      </c>
      <c r="AJ28" s="334" t="s">
        <v>5410</v>
      </c>
      <c r="AK28" s="311" t="s">
        <v>5410</v>
      </c>
      <c r="AL28" s="299" t="s">
        <v>5411</v>
      </c>
      <c r="AM28" s="305" t="s">
        <v>5116</v>
      </c>
    </row>
    <row r="29" spans="1:39" ht="15" customHeight="1">
      <c r="A29" s="32"/>
      <c r="B29" s="76"/>
      <c r="C29" s="1041"/>
      <c r="D29" s="1042"/>
      <c r="E29" s="1042"/>
      <c r="F29" s="1042"/>
      <c r="G29" s="1042"/>
      <c r="H29" s="1042"/>
      <c r="I29" s="1043"/>
      <c r="J29" s="1041"/>
      <c r="K29" s="1042"/>
      <c r="L29" s="1042"/>
      <c r="M29" s="1042"/>
      <c r="N29" s="1042"/>
      <c r="O29" s="1042"/>
      <c r="P29" s="1043"/>
      <c r="Q29" s="1041"/>
      <c r="R29" s="1042"/>
      <c r="S29" s="1042"/>
      <c r="T29" s="1042"/>
      <c r="U29" s="1042"/>
      <c r="V29" s="1042"/>
      <c r="W29" s="1043"/>
      <c r="X29" s="1041"/>
      <c r="Y29" s="1042"/>
      <c r="Z29" s="1042"/>
      <c r="AA29" s="1042"/>
      <c r="AB29" s="1042"/>
      <c r="AC29" s="1042"/>
      <c r="AD29" s="1043"/>
      <c r="AG29" s="330">
        <f>IF(OR(C29="NS",J29="NS",Q29="NS",X29="NS"),0,IF(AND(C29="NA",J29="NA",Q29="NA",X29="NA"),0,IF(C29&lt;=SUM(J29:AD29),0,1)))</f>
        <v>0</v>
      </c>
      <c r="AH29" s="335">
        <f>IF(OR(J29="NS",$C$29="NS"),0,IF(AND(J29="NA",$C$29="NA"),0,IF(J29&lt;=$C$29,0,1)))</f>
        <v>0</v>
      </c>
      <c r="AI29" s="336">
        <f>IF(OR(Q29="NS",$C$29="NS"),0,IF(AND(Q29="NA",$C$29="NA"),0,IF(Q29&lt;=$C$29,0,1)))</f>
        <v>0</v>
      </c>
      <c r="AJ29" s="337">
        <f>IF(OR(X29="NS",$C$29="NS"),0,IF(AND(X29="NA",$C$29="NA"),0,IF(X29&lt;=$C$29,0,1)))</f>
        <v>0</v>
      </c>
      <c r="AK29" s="312">
        <f>IF(SUM(X29)&gt;0,1,0)</f>
        <v>0</v>
      </c>
      <c r="AL29" s="302">
        <f>IF(AND(CNGE_2025_M1_Secc5_Sub2!$L$37&lt;&gt;"",CNGE_2025_M1_Secc5_Sub2!$L$37&lt;&gt;1,COUNTA(C29:AD29)&gt;0),1,IF(AND(CNGE_2025_M1_Secc5_Sub2!$L$37="",COUNTA(C29:AD29)&gt;0),1,0))</f>
        <v>0</v>
      </c>
      <c r="AM29" s="321">
        <f>IF(COUNTA(C29:AD29)=0,0,IF(COUNTA(C29:AD29)=4,0,1))</f>
        <v>0</v>
      </c>
    </row>
    <row r="30" spans="1:39" ht="15" customHeight="1">
      <c r="A30" s="51"/>
      <c r="B30" s="70"/>
      <c r="C30" s="48"/>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H30" s="26"/>
      <c r="AI30" s="26"/>
      <c r="AJ30" s="331">
        <f>SUM(AH29:AJ29)</f>
        <v>0</v>
      </c>
    </row>
    <row r="31" spans="1:39" ht="45" customHeight="1">
      <c r="A31" s="51"/>
      <c r="B31" s="70"/>
      <c r="C31" s="1030" t="s">
        <v>5412</v>
      </c>
      <c r="D31" s="866"/>
      <c r="E31" s="866"/>
      <c r="F31" s="1027"/>
      <c r="G31" s="884"/>
      <c r="H31" s="884"/>
      <c r="I31" s="884"/>
      <c r="J31" s="884"/>
      <c r="K31" s="884"/>
      <c r="L31" s="884"/>
      <c r="M31" s="884"/>
      <c r="N31" s="884"/>
      <c r="O31" s="884"/>
      <c r="P31" s="884"/>
      <c r="Q31" s="884"/>
      <c r="R31" s="884"/>
      <c r="S31" s="884"/>
      <c r="T31" s="884"/>
      <c r="U31" s="884"/>
      <c r="V31" s="884"/>
      <c r="W31" s="884"/>
      <c r="X31" s="884"/>
      <c r="Y31" s="884"/>
      <c r="Z31" s="884"/>
      <c r="AA31" s="884"/>
      <c r="AB31" s="884"/>
      <c r="AC31" s="884"/>
      <c r="AD31" s="885"/>
    </row>
    <row r="32" spans="1:39" ht="15" customHeight="1">
      <c r="A32" s="32"/>
      <c r="B32" s="1032" t="str">
        <f>IF(AND(AK29&gt;0,F31=""),"Ha registrado un número mayor a cero en la col. Otro tipo debe anotar el nombre de dicho(s) tipo(s) de instituciones","")</f>
        <v/>
      </c>
      <c r="C32" s="1032"/>
      <c r="D32" s="1032"/>
      <c r="E32" s="1032"/>
      <c r="F32" s="1032"/>
      <c r="G32" s="1032"/>
      <c r="H32" s="1032"/>
      <c r="I32" s="1032"/>
      <c r="J32" s="1032"/>
      <c r="K32" s="1032"/>
      <c r="L32" s="1032"/>
      <c r="M32" s="1032"/>
      <c r="N32" s="1032"/>
      <c r="O32" s="1032"/>
      <c r="P32" s="1032"/>
      <c r="Q32" s="1032"/>
      <c r="R32" s="1032"/>
      <c r="S32" s="1032"/>
      <c r="T32" s="1032"/>
      <c r="U32" s="1032"/>
      <c r="V32" s="1032"/>
      <c r="W32" s="1032"/>
      <c r="X32" s="1032"/>
      <c r="Y32" s="1032"/>
      <c r="Z32" s="1032"/>
      <c r="AA32" s="1032"/>
      <c r="AB32" s="1032"/>
      <c r="AC32" s="1032"/>
      <c r="AD32" s="1032"/>
      <c r="AE32" s="1032"/>
    </row>
    <row r="33" spans="1:31" ht="24" customHeight="1">
      <c r="A33" s="64"/>
      <c r="B33" s="11"/>
      <c r="C33" s="1028" t="s">
        <v>5325</v>
      </c>
      <c r="D33" s="1029"/>
      <c r="E33" s="1029"/>
      <c r="F33" s="1029"/>
      <c r="G33" s="1029"/>
      <c r="H33" s="1029"/>
      <c r="I33" s="1029"/>
      <c r="J33" s="1029"/>
      <c r="K33" s="1029"/>
      <c r="L33" s="1029"/>
      <c r="M33" s="1029"/>
      <c r="N33" s="1029"/>
      <c r="O33" s="1029"/>
      <c r="P33" s="1029"/>
      <c r="Q33" s="1029"/>
      <c r="R33" s="1029"/>
      <c r="S33" s="1029"/>
      <c r="T33" s="1029"/>
      <c r="U33" s="1029"/>
      <c r="V33" s="1029"/>
      <c r="W33" s="1029"/>
      <c r="X33" s="1029"/>
      <c r="Y33" s="1029"/>
      <c r="Z33" s="1029"/>
      <c r="AA33" s="1029"/>
      <c r="AB33" s="1029"/>
      <c r="AC33" s="1029"/>
      <c r="AD33" s="1029"/>
    </row>
    <row r="34" spans="1:31" ht="60" customHeight="1">
      <c r="A34" s="64"/>
      <c r="B34" s="11"/>
      <c r="C34" s="1034"/>
      <c r="D34" s="1035"/>
      <c r="E34" s="1035"/>
      <c r="F34" s="1035"/>
      <c r="G34" s="1035"/>
      <c r="H34" s="1035"/>
      <c r="I34" s="1035"/>
      <c r="J34" s="1035"/>
      <c r="K34" s="1035"/>
      <c r="L34" s="1035"/>
      <c r="M34" s="1035"/>
      <c r="N34" s="1035"/>
      <c r="O34" s="1035"/>
      <c r="P34" s="1035"/>
      <c r="Q34" s="1035"/>
      <c r="R34" s="1035"/>
      <c r="S34" s="1035"/>
      <c r="T34" s="1035"/>
      <c r="U34" s="1035"/>
      <c r="V34" s="1035"/>
      <c r="W34" s="1035"/>
      <c r="X34" s="1035"/>
      <c r="Y34" s="1035"/>
      <c r="Z34" s="1035"/>
      <c r="AA34" s="1035"/>
      <c r="AB34" s="1035"/>
      <c r="AC34" s="1035"/>
      <c r="AD34" s="1036"/>
    </row>
    <row r="35" spans="1:31" ht="15" customHeight="1">
      <c r="A35" s="51"/>
      <c r="B35" s="988" t="str">
        <f>IF(AM29&gt;0,"Favor de ingresar toda la información requerida en la pregunta ","")</f>
        <v/>
      </c>
      <c r="C35" s="866"/>
      <c r="D35" s="866"/>
      <c r="E35" s="866"/>
      <c r="F35" s="866"/>
      <c r="G35" s="866"/>
      <c r="H35" s="866"/>
      <c r="I35" s="866"/>
      <c r="J35" s="866"/>
      <c r="K35" s="866"/>
      <c r="L35" s="866"/>
      <c r="M35" s="866"/>
      <c r="N35" s="866"/>
      <c r="O35" s="866"/>
      <c r="P35" s="866"/>
      <c r="Q35" s="866"/>
      <c r="R35" s="866"/>
      <c r="S35" s="866"/>
      <c r="T35" s="866"/>
      <c r="U35" s="866"/>
      <c r="V35" s="866"/>
      <c r="W35" s="866"/>
      <c r="X35" s="866"/>
      <c r="Y35" s="866"/>
      <c r="Z35" s="866"/>
      <c r="AA35" s="866"/>
      <c r="AB35" s="866"/>
      <c r="AC35" s="866"/>
      <c r="AD35" s="866"/>
    </row>
    <row r="36" spans="1:31" ht="15" customHeight="1">
      <c r="A36" s="51"/>
      <c r="B36" s="1005" t="str">
        <f>IF(SUM(COUNTIF(C29:AD29,"NS"))&lt;&gt;0,"Alerta: debido a que cuenta con registros NS, debe proporcionar una justificación en el area de comentarios al final de la pregunta","")</f>
        <v/>
      </c>
      <c r="C36" s="866"/>
      <c r="D36" s="866"/>
      <c r="E36" s="866"/>
      <c r="F36" s="866"/>
      <c r="G36" s="866"/>
      <c r="H36" s="866"/>
      <c r="I36" s="866"/>
      <c r="J36" s="866"/>
      <c r="K36" s="866"/>
      <c r="L36" s="866"/>
      <c r="M36" s="866"/>
      <c r="N36" s="866"/>
      <c r="O36" s="866"/>
      <c r="P36" s="866"/>
      <c r="Q36" s="866"/>
      <c r="R36" s="866"/>
      <c r="S36" s="866"/>
      <c r="T36" s="866"/>
      <c r="U36" s="866"/>
      <c r="V36" s="866"/>
      <c r="W36" s="866"/>
      <c r="X36" s="866"/>
      <c r="Y36" s="866"/>
      <c r="Z36" s="866"/>
      <c r="AA36" s="866"/>
      <c r="AB36" s="866"/>
      <c r="AC36" s="866"/>
      <c r="AD36" s="866"/>
      <c r="AE36" s="866"/>
    </row>
    <row r="37" spans="1:31" ht="15" customHeight="1">
      <c r="A37" s="51"/>
      <c r="B37" s="1014" t="str">
        <f>IF(AG29&gt;0,"Favor de revisar la instrucción 1, ya que no se cumplen los criterios establecidos","")</f>
        <v/>
      </c>
      <c r="C37" s="1014"/>
      <c r="D37" s="1014"/>
      <c r="E37" s="1014"/>
      <c r="F37" s="1014"/>
      <c r="G37" s="1014"/>
      <c r="H37" s="1014"/>
      <c r="I37" s="1014"/>
      <c r="J37" s="1014"/>
      <c r="K37" s="1014"/>
      <c r="L37" s="1014"/>
      <c r="M37" s="1014"/>
      <c r="N37" s="1014"/>
      <c r="O37" s="1014"/>
      <c r="P37" s="1014"/>
      <c r="Q37" s="1014"/>
      <c r="R37" s="1014"/>
      <c r="S37" s="1014"/>
      <c r="T37" s="1014"/>
      <c r="U37" s="1014"/>
      <c r="V37" s="1014"/>
      <c r="W37" s="1014"/>
      <c r="X37" s="1014"/>
      <c r="Y37" s="1014"/>
      <c r="Z37" s="1014"/>
      <c r="AA37" s="1014"/>
      <c r="AB37" s="1014"/>
      <c r="AC37" s="1014"/>
      <c r="AD37" s="1014"/>
    </row>
    <row r="38" spans="1:31" ht="15" customHeight="1">
      <c r="A38" s="51"/>
      <c r="B38" s="1039" t="str">
        <f>IF(AJ30&gt;0,"Alerta: debe de proporcionar una justificación de acuerdo a lo establecido en la instrucción 2 ","")</f>
        <v/>
      </c>
      <c r="C38" s="1039"/>
      <c r="D38" s="1039"/>
      <c r="E38" s="1039"/>
      <c r="F38" s="1039"/>
      <c r="G38" s="1039"/>
      <c r="H38" s="1039"/>
      <c r="I38" s="1039"/>
      <c r="J38" s="1039"/>
      <c r="K38" s="1039"/>
      <c r="L38" s="1039"/>
      <c r="M38" s="1039"/>
      <c r="N38" s="1039"/>
      <c r="O38" s="1039"/>
      <c r="P38" s="1039"/>
      <c r="Q38" s="1039"/>
      <c r="R38" s="1039"/>
      <c r="S38" s="1039"/>
      <c r="T38" s="1039"/>
      <c r="U38" s="1039"/>
      <c r="V38" s="1039"/>
      <c r="W38" s="1039"/>
      <c r="X38" s="1039"/>
      <c r="Y38" s="1039"/>
      <c r="Z38" s="1039"/>
      <c r="AA38" s="1039"/>
      <c r="AB38" s="1039"/>
      <c r="AC38" s="1039"/>
      <c r="AD38" s="1039"/>
      <c r="AE38" s="1039"/>
    </row>
    <row r="39" spans="1:31" ht="15" customHeight="1">
      <c r="A39" s="51"/>
      <c r="B39" s="989" t="str">
        <f>IF(AL29&gt;0,"Favor de verificar que no tenga información en celdas sombreadas","")</f>
        <v/>
      </c>
      <c r="C39" s="990"/>
      <c r="D39" s="990"/>
      <c r="E39" s="990"/>
      <c r="F39" s="990"/>
      <c r="G39" s="990"/>
      <c r="H39" s="990"/>
      <c r="I39" s="990"/>
      <c r="J39" s="990"/>
      <c r="K39" s="990"/>
      <c r="L39" s="990"/>
      <c r="M39" s="990"/>
      <c r="N39" s="990"/>
      <c r="O39" s="990"/>
      <c r="P39" s="990"/>
      <c r="Q39" s="990"/>
      <c r="R39" s="990"/>
      <c r="S39" s="990"/>
      <c r="T39" s="990"/>
      <c r="U39" s="990"/>
      <c r="V39" s="990"/>
      <c r="W39" s="990"/>
      <c r="X39" s="990"/>
      <c r="Y39" s="990"/>
      <c r="Z39" s="990"/>
      <c r="AA39" s="990"/>
      <c r="AB39" s="990"/>
      <c r="AC39" s="990"/>
      <c r="AD39" s="990"/>
    </row>
    <row r="40" spans="1:31" ht="15" customHeight="1">
      <c r="A40" s="51"/>
      <c r="B40" s="70"/>
      <c r="C40" s="48"/>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row>
    <row r="41" spans="1:31" ht="72" customHeight="1">
      <c r="A41" s="32" t="s">
        <v>5413</v>
      </c>
      <c r="B41" s="994" t="s">
        <v>5414</v>
      </c>
      <c r="C41" s="866"/>
      <c r="D41" s="866"/>
      <c r="E41" s="866"/>
      <c r="F41" s="866"/>
      <c r="G41" s="866"/>
      <c r="H41" s="866"/>
      <c r="I41" s="866"/>
      <c r="J41" s="866"/>
      <c r="K41" s="866"/>
      <c r="L41" s="866"/>
      <c r="M41" s="866"/>
      <c r="N41" s="866"/>
      <c r="O41" s="866"/>
      <c r="P41" s="866"/>
      <c r="Q41" s="866"/>
      <c r="R41" s="866"/>
      <c r="S41" s="866"/>
      <c r="T41" s="866"/>
      <c r="U41" s="866"/>
      <c r="V41" s="866"/>
      <c r="W41" s="866"/>
      <c r="X41" s="866"/>
      <c r="Y41" s="866"/>
      <c r="Z41" s="866"/>
      <c r="AA41" s="866"/>
      <c r="AB41" s="866"/>
      <c r="AC41" s="866"/>
      <c r="AD41" s="866"/>
    </row>
    <row r="42" spans="1:31" ht="36" customHeight="1">
      <c r="A42" s="32"/>
      <c r="B42" s="68"/>
      <c r="C42" s="1061" t="s">
        <v>5415</v>
      </c>
      <c r="D42" s="866"/>
      <c r="E42" s="866"/>
      <c r="F42" s="866"/>
      <c r="G42" s="866"/>
      <c r="H42" s="866"/>
      <c r="I42" s="866"/>
      <c r="J42" s="866"/>
      <c r="K42" s="866"/>
      <c r="L42" s="866"/>
      <c r="M42" s="866"/>
      <c r="N42" s="866"/>
      <c r="O42" s="866"/>
      <c r="P42" s="866"/>
      <c r="Q42" s="866"/>
      <c r="R42" s="866"/>
      <c r="S42" s="866"/>
      <c r="T42" s="866"/>
      <c r="U42" s="866"/>
      <c r="V42" s="866"/>
      <c r="W42" s="866"/>
      <c r="X42" s="866"/>
      <c r="Y42" s="866"/>
      <c r="Z42" s="866"/>
      <c r="AA42" s="866"/>
      <c r="AB42" s="866"/>
      <c r="AC42" s="866"/>
      <c r="AD42" s="866"/>
    </row>
    <row r="43" spans="1:31" ht="24" customHeight="1">
      <c r="A43" s="32"/>
      <c r="B43" s="68"/>
      <c r="C43" s="1061" t="s">
        <v>5416</v>
      </c>
      <c r="D43" s="866"/>
      <c r="E43" s="866"/>
      <c r="F43" s="866"/>
      <c r="G43" s="866"/>
      <c r="H43" s="866"/>
      <c r="I43" s="866"/>
      <c r="J43" s="866"/>
      <c r="K43" s="866"/>
      <c r="L43" s="866"/>
      <c r="M43" s="866"/>
      <c r="N43" s="866"/>
      <c r="O43" s="866"/>
      <c r="P43" s="866"/>
      <c r="Q43" s="866"/>
      <c r="R43" s="866"/>
      <c r="S43" s="866"/>
      <c r="T43" s="866"/>
      <c r="U43" s="866"/>
      <c r="V43" s="866"/>
      <c r="W43" s="866"/>
      <c r="X43" s="866"/>
      <c r="Y43" s="866"/>
      <c r="Z43" s="866"/>
      <c r="AA43" s="866"/>
      <c r="AB43" s="866"/>
      <c r="AC43" s="866"/>
      <c r="AD43" s="866"/>
    </row>
    <row r="44" spans="1:31" ht="24" customHeight="1">
      <c r="A44" s="77"/>
      <c r="B44" s="55"/>
      <c r="C44" s="999" t="s">
        <v>5417</v>
      </c>
      <c r="D44" s="866"/>
      <c r="E44" s="866"/>
      <c r="F44" s="866"/>
      <c r="G44" s="866"/>
      <c r="H44" s="866"/>
      <c r="I44" s="866"/>
      <c r="J44" s="866"/>
      <c r="K44" s="866"/>
      <c r="L44" s="866"/>
      <c r="M44" s="866"/>
      <c r="N44" s="866"/>
      <c r="O44" s="866"/>
      <c r="P44" s="866"/>
      <c r="Q44" s="866"/>
      <c r="R44" s="866"/>
      <c r="S44" s="866"/>
      <c r="T44" s="866"/>
      <c r="U44" s="866"/>
      <c r="V44" s="866"/>
      <c r="W44" s="866"/>
      <c r="X44" s="866"/>
      <c r="Y44" s="866"/>
      <c r="Z44" s="866"/>
      <c r="AA44" s="866"/>
      <c r="AB44" s="866"/>
      <c r="AC44" s="866"/>
      <c r="AD44" s="866"/>
    </row>
    <row r="45" spans="1:31" ht="24" customHeight="1">
      <c r="A45" s="77"/>
      <c r="B45" s="55"/>
      <c r="C45" s="999" t="s">
        <v>5418</v>
      </c>
      <c r="D45" s="866"/>
      <c r="E45" s="866"/>
      <c r="F45" s="866"/>
      <c r="G45" s="866"/>
      <c r="H45" s="866"/>
      <c r="I45" s="866"/>
      <c r="J45" s="866"/>
      <c r="K45" s="866"/>
      <c r="L45" s="866"/>
      <c r="M45" s="866"/>
      <c r="N45" s="866"/>
      <c r="O45" s="866"/>
      <c r="P45" s="866"/>
      <c r="Q45" s="866"/>
      <c r="R45" s="866"/>
      <c r="S45" s="866"/>
      <c r="T45" s="866"/>
      <c r="U45" s="866"/>
      <c r="V45" s="866"/>
      <c r="W45" s="866"/>
      <c r="X45" s="866"/>
      <c r="Y45" s="866"/>
      <c r="Z45" s="866"/>
      <c r="AA45" s="866"/>
      <c r="AB45" s="866"/>
      <c r="AC45" s="866"/>
      <c r="AD45" s="866"/>
    </row>
    <row r="46" spans="1:31" ht="24" customHeight="1">
      <c r="A46" s="78"/>
      <c r="B46" s="41"/>
      <c r="C46" s="999" t="s">
        <v>5419</v>
      </c>
      <c r="D46" s="866"/>
      <c r="E46" s="866"/>
      <c r="F46" s="866"/>
      <c r="G46" s="866"/>
      <c r="H46" s="866"/>
      <c r="I46" s="866"/>
      <c r="J46" s="866"/>
      <c r="K46" s="866"/>
      <c r="L46" s="866"/>
      <c r="M46" s="866"/>
      <c r="N46" s="866"/>
      <c r="O46" s="866"/>
      <c r="P46" s="866"/>
      <c r="Q46" s="866"/>
      <c r="R46" s="866"/>
      <c r="S46" s="866"/>
      <c r="T46" s="866"/>
      <c r="U46" s="866"/>
      <c r="V46" s="866"/>
      <c r="W46" s="866"/>
      <c r="X46" s="866"/>
      <c r="Y46" s="866"/>
      <c r="Z46" s="866"/>
      <c r="AA46" s="866"/>
      <c r="AB46" s="866"/>
      <c r="AC46" s="866"/>
      <c r="AD46" s="866"/>
    </row>
    <row r="47" spans="1:31" ht="24" customHeight="1">
      <c r="A47" s="78"/>
      <c r="B47" s="41"/>
      <c r="C47" s="999" t="s">
        <v>5420</v>
      </c>
      <c r="D47" s="866"/>
      <c r="E47" s="866"/>
      <c r="F47" s="866"/>
      <c r="G47" s="866"/>
      <c r="H47" s="866"/>
      <c r="I47" s="866"/>
      <c r="J47" s="866"/>
      <c r="K47" s="866"/>
      <c r="L47" s="866"/>
      <c r="M47" s="866"/>
      <c r="N47" s="866"/>
      <c r="O47" s="866"/>
      <c r="P47" s="866"/>
      <c r="Q47" s="866"/>
      <c r="R47" s="866"/>
      <c r="S47" s="866"/>
      <c r="T47" s="866"/>
      <c r="U47" s="866"/>
      <c r="V47" s="866"/>
      <c r="W47" s="866"/>
      <c r="X47" s="866"/>
      <c r="Y47" s="866"/>
      <c r="Z47" s="866"/>
      <c r="AA47" s="866"/>
      <c r="AB47" s="866"/>
      <c r="AC47" s="866"/>
      <c r="AD47" s="866"/>
    </row>
    <row r="48" spans="1:31" ht="24" customHeight="1">
      <c r="A48" s="78"/>
      <c r="B48" s="41"/>
      <c r="C48" s="1061" t="s">
        <v>5421</v>
      </c>
      <c r="D48" s="866"/>
      <c r="E48" s="866"/>
      <c r="F48" s="866"/>
      <c r="G48" s="866"/>
      <c r="H48" s="866"/>
      <c r="I48" s="866"/>
      <c r="J48" s="866"/>
      <c r="K48" s="866"/>
      <c r="L48" s="866"/>
      <c r="M48" s="866"/>
      <c r="N48" s="866"/>
      <c r="O48" s="866"/>
      <c r="P48" s="866"/>
      <c r="Q48" s="866"/>
      <c r="R48" s="866"/>
      <c r="S48" s="866"/>
      <c r="T48" s="866"/>
      <c r="U48" s="866"/>
      <c r="V48" s="866"/>
      <c r="W48" s="866"/>
      <c r="X48" s="866"/>
      <c r="Y48" s="866"/>
      <c r="Z48" s="866"/>
      <c r="AA48" s="866"/>
      <c r="AB48" s="866"/>
      <c r="AC48" s="866"/>
      <c r="AD48" s="866"/>
    </row>
    <row r="49" spans="1:30" ht="36" customHeight="1">
      <c r="A49" s="78"/>
      <c r="B49" s="41"/>
      <c r="C49" s="1061" t="s">
        <v>5422</v>
      </c>
      <c r="D49" s="866"/>
      <c r="E49" s="866"/>
      <c r="F49" s="866"/>
      <c r="G49" s="866"/>
      <c r="H49" s="866"/>
      <c r="I49" s="866"/>
      <c r="J49" s="866"/>
      <c r="K49" s="866"/>
      <c r="L49" s="866"/>
      <c r="M49" s="866"/>
      <c r="N49" s="866"/>
      <c r="O49" s="866"/>
      <c r="P49" s="866"/>
      <c r="Q49" s="866"/>
      <c r="R49" s="866"/>
      <c r="S49" s="866"/>
      <c r="T49" s="866"/>
      <c r="U49" s="866"/>
      <c r="V49" s="866"/>
      <c r="W49" s="866"/>
      <c r="X49" s="866"/>
      <c r="Y49" s="866"/>
      <c r="Z49" s="866"/>
      <c r="AA49" s="866"/>
      <c r="AB49" s="866"/>
      <c r="AC49" s="866"/>
      <c r="AD49" s="866"/>
    </row>
    <row r="50" spans="1:30" ht="36" customHeight="1">
      <c r="A50" s="78"/>
      <c r="B50" s="41"/>
      <c r="C50" s="1061" t="s">
        <v>5423</v>
      </c>
      <c r="D50" s="866"/>
      <c r="E50" s="866"/>
      <c r="F50" s="866"/>
      <c r="G50" s="866"/>
      <c r="H50" s="866"/>
      <c r="I50" s="866"/>
      <c r="J50" s="866"/>
      <c r="K50" s="866"/>
      <c r="L50" s="866"/>
      <c r="M50" s="866"/>
      <c r="N50" s="866"/>
      <c r="O50" s="866"/>
      <c r="P50" s="866"/>
      <c r="Q50" s="866"/>
      <c r="R50" s="866"/>
      <c r="S50" s="866"/>
      <c r="T50" s="866"/>
      <c r="U50" s="866"/>
      <c r="V50" s="866"/>
      <c r="W50" s="866"/>
      <c r="X50" s="866"/>
      <c r="Y50" s="866"/>
      <c r="Z50" s="866"/>
      <c r="AA50" s="866"/>
      <c r="AB50" s="866"/>
      <c r="AC50" s="866"/>
      <c r="AD50" s="866"/>
    </row>
    <row r="51" spans="1:30" ht="24" customHeight="1">
      <c r="A51" s="78"/>
      <c r="B51" s="54"/>
      <c r="C51" s="1061" t="s">
        <v>5424</v>
      </c>
      <c r="D51" s="866"/>
      <c r="E51" s="866"/>
      <c r="F51" s="866"/>
      <c r="G51" s="866"/>
      <c r="H51" s="866"/>
      <c r="I51" s="866"/>
      <c r="J51" s="866"/>
      <c r="K51" s="866"/>
      <c r="L51" s="866"/>
      <c r="M51" s="866"/>
      <c r="N51" s="866"/>
      <c r="O51" s="866"/>
      <c r="P51" s="866"/>
      <c r="Q51" s="866"/>
      <c r="R51" s="866"/>
      <c r="S51" s="866"/>
      <c r="T51" s="866"/>
      <c r="U51" s="866"/>
      <c r="V51" s="866"/>
      <c r="W51" s="866"/>
      <c r="X51" s="866"/>
      <c r="Y51" s="866"/>
      <c r="Z51" s="866"/>
      <c r="AA51" s="866"/>
      <c r="AB51" s="866"/>
      <c r="AC51" s="866"/>
      <c r="AD51" s="866"/>
    </row>
    <row r="52" spans="1:30" ht="24" customHeight="1">
      <c r="A52" s="72"/>
      <c r="B52" s="41"/>
      <c r="C52" s="999" t="s">
        <v>5425</v>
      </c>
      <c r="D52" s="866"/>
      <c r="E52" s="866"/>
      <c r="F52" s="866"/>
      <c r="G52" s="866"/>
      <c r="H52" s="866"/>
      <c r="I52" s="866"/>
      <c r="J52" s="866"/>
      <c r="K52" s="866"/>
      <c r="L52" s="866"/>
      <c r="M52" s="866"/>
      <c r="N52" s="866"/>
      <c r="O52" s="866"/>
      <c r="P52" s="866"/>
      <c r="Q52" s="866"/>
      <c r="R52" s="866"/>
      <c r="S52" s="866"/>
      <c r="T52" s="866"/>
      <c r="U52" s="866"/>
      <c r="V52" s="866"/>
      <c r="W52" s="866"/>
      <c r="X52" s="866"/>
      <c r="Y52" s="866"/>
      <c r="Z52" s="866"/>
      <c r="AA52" s="866"/>
      <c r="AB52" s="866"/>
      <c r="AC52" s="866"/>
      <c r="AD52" s="866"/>
    </row>
    <row r="53" spans="1:30" ht="24" customHeight="1">
      <c r="A53" s="32"/>
      <c r="B53" s="68"/>
      <c r="C53" s="999" t="s">
        <v>5426</v>
      </c>
      <c r="D53" s="866"/>
      <c r="E53" s="866"/>
      <c r="F53" s="866"/>
      <c r="G53" s="866"/>
      <c r="H53" s="866"/>
      <c r="I53" s="866"/>
      <c r="J53" s="866"/>
      <c r="K53" s="866"/>
      <c r="L53" s="866"/>
      <c r="M53" s="866"/>
      <c r="N53" s="866"/>
      <c r="O53" s="866"/>
      <c r="P53" s="866"/>
      <c r="Q53" s="866"/>
      <c r="R53" s="866"/>
      <c r="S53" s="866"/>
      <c r="T53" s="866"/>
      <c r="U53" s="866"/>
      <c r="V53" s="866"/>
      <c r="W53" s="866"/>
      <c r="X53" s="866"/>
      <c r="Y53" s="866"/>
      <c r="Z53" s="866"/>
      <c r="AA53" s="866"/>
      <c r="AB53" s="866"/>
      <c r="AC53" s="866"/>
      <c r="AD53" s="866"/>
    </row>
    <row r="54" spans="1:30" ht="24" customHeight="1">
      <c r="A54" s="78"/>
      <c r="C54" s="1064" t="s">
        <v>5427</v>
      </c>
      <c r="D54" s="866"/>
      <c r="E54" s="866"/>
      <c r="F54" s="866"/>
      <c r="G54" s="866"/>
      <c r="H54" s="866"/>
      <c r="I54" s="866"/>
      <c r="J54" s="866"/>
      <c r="K54" s="866"/>
      <c r="L54" s="866"/>
      <c r="M54" s="866"/>
      <c r="N54" s="866"/>
      <c r="O54" s="866"/>
      <c r="P54" s="866"/>
      <c r="Q54" s="866"/>
      <c r="R54" s="866"/>
      <c r="S54" s="866"/>
      <c r="T54" s="866"/>
      <c r="U54" s="866"/>
      <c r="V54" s="866"/>
      <c r="W54" s="866"/>
      <c r="X54" s="866"/>
      <c r="Y54" s="866"/>
      <c r="Z54" s="866"/>
      <c r="AA54" s="866"/>
      <c r="AB54" s="866"/>
      <c r="AC54" s="866"/>
      <c r="AD54" s="866"/>
    </row>
    <row r="55" spans="1:30" ht="24" customHeight="1">
      <c r="A55" s="33"/>
      <c r="B55" s="66"/>
      <c r="C55" s="1000" t="s">
        <v>5428</v>
      </c>
      <c r="D55" s="866"/>
      <c r="E55" s="866"/>
      <c r="F55" s="866"/>
      <c r="G55" s="866"/>
      <c r="H55" s="866"/>
      <c r="I55" s="866"/>
      <c r="J55" s="866"/>
      <c r="K55" s="866"/>
      <c r="L55" s="866"/>
      <c r="M55" s="866"/>
      <c r="N55" s="866"/>
      <c r="O55" s="866"/>
      <c r="P55" s="866"/>
      <c r="Q55" s="866"/>
      <c r="R55" s="866"/>
      <c r="S55" s="866"/>
      <c r="T55" s="866"/>
      <c r="U55" s="866"/>
      <c r="V55" s="866"/>
      <c r="W55" s="866"/>
      <c r="X55" s="866"/>
      <c r="Y55" s="866"/>
      <c r="Z55" s="866"/>
      <c r="AA55" s="866"/>
      <c r="AB55" s="866"/>
      <c r="AC55" s="866"/>
      <c r="AD55" s="866"/>
    </row>
    <row r="56" spans="1:30" ht="15" customHeight="1">
      <c r="A56" s="42"/>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row>
    <row r="57" spans="1:30" ht="15" customHeight="1">
      <c r="A57" s="42"/>
      <c r="C57" s="47"/>
      <c r="D57" s="47"/>
      <c r="E57" s="47"/>
      <c r="F57" s="47"/>
      <c r="G57" s="47"/>
      <c r="H57" s="47"/>
      <c r="I57" s="47"/>
      <c r="J57" s="47"/>
      <c r="K57" s="47"/>
      <c r="L57" s="47"/>
      <c r="M57" s="47"/>
      <c r="N57" s="47"/>
      <c r="O57" s="47"/>
      <c r="P57" s="47"/>
      <c r="Q57" s="47"/>
      <c r="R57" s="47"/>
      <c r="S57" s="47"/>
      <c r="T57" s="47"/>
      <c r="U57" s="47"/>
      <c r="V57" s="47"/>
      <c r="W57" s="47"/>
      <c r="X57" s="47"/>
      <c r="Y57" s="47"/>
      <c r="Z57" s="47"/>
      <c r="AA57" s="1033" t="s">
        <v>5429</v>
      </c>
      <c r="AB57" s="866"/>
      <c r="AC57" s="866"/>
      <c r="AD57" s="866"/>
    </row>
    <row r="58" spans="1:30" ht="15" customHeight="1">
      <c r="A58" s="51"/>
      <c r="B58" s="70"/>
      <c r="C58" s="48"/>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row>
    <row r="59" spans="1:30" ht="15" customHeight="1">
      <c r="A59" s="51"/>
      <c r="B59" s="70"/>
      <c r="C59" s="48"/>
      <c r="D59" s="46"/>
      <c r="E59" s="46"/>
      <c r="F59" s="46"/>
      <c r="G59" s="46"/>
      <c r="H59" s="46"/>
      <c r="I59" s="46"/>
      <c r="J59" s="46"/>
      <c r="K59" s="46"/>
      <c r="L59" s="46"/>
      <c r="M59" s="46"/>
      <c r="N59" s="46"/>
      <c r="O59" s="46"/>
      <c r="P59" s="46"/>
      <c r="Q59" s="46"/>
      <c r="R59" s="46"/>
      <c r="S59" s="46"/>
      <c r="T59" s="46"/>
      <c r="U59" s="46"/>
      <c r="V59" s="46"/>
      <c r="W59" s="46"/>
      <c r="X59" s="46"/>
      <c r="Y59" s="46"/>
      <c r="Z59" s="46"/>
      <c r="AA59" s="1033" t="s">
        <v>5430</v>
      </c>
      <c r="AB59" s="866"/>
      <c r="AC59" s="866"/>
      <c r="AD59" s="866"/>
    </row>
    <row r="60" spans="1:30" ht="15" customHeight="1">
      <c r="A60" s="51"/>
      <c r="B60" s="70"/>
      <c r="C60" s="48"/>
      <c r="D60" s="46"/>
      <c r="E60" s="46"/>
      <c r="F60" s="46"/>
      <c r="G60" s="46"/>
      <c r="H60" s="46"/>
      <c r="I60" s="46"/>
      <c r="J60" s="46"/>
      <c r="K60" s="46"/>
      <c r="L60" s="46"/>
      <c r="M60" s="46"/>
      <c r="N60" s="46"/>
      <c r="O60" s="46"/>
      <c r="P60" s="46"/>
      <c r="Q60" s="46"/>
      <c r="R60" s="46"/>
      <c r="S60" s="46"/>
      <c r="T60" s="46"/>
      <c r="U60" s="46"/>
      <c r="V60" s="46"/>
      <c r="W60" s="46"/>
      <c r="X60" s="46"/>
      <c r="Y60" s="46"/>
      <c r="Z60" s="46"/>
      <c r="AA60" s="79"/>
      <c r="AB60" s="79"/>
      <c r="AC60" s="79"/>
      <c r="AD60" s="79"/>
    </row>
    <row r="61" spans="1:30" ht="15" customHeight="1">
      <c r="A61" s="51"/>
      <c r="B61" s="70"/>
      <c r="C61" s="48"/>
      <c r="D61" s="46"/>
      <c r="E61" s="46"/>
      <c r="F61" s="46"/>
      <c r="G61" s="46"/>
      <c r="H61" s="46"/>
      <c r="I61" s="46"/>
      <c r="J61" s="46"/>
      <c r="K61" s="46"/>
      <c r="L61" s="46"/>
      <c r="M61" s="46"/>
      <c r="N61" s="46"/>
      <c r="O61" s="46"/>
      <c r="P61" s="46"/>
      <c r="Q61" s="46"/>
      <c r="R61" s="46"/>
      <c r="S61" s="46"/>
      <c r="T61" s="46"/>
      <c r="U61" s="46"/>
      <c r="V61" s="46"/>
      <c r="W61" s="46"/>
      <c r="X61" s="46"/>
      <c r="Y61" s="46"/>
      <c r="Z61" s="46"/>
      <c r="AA61" s="1033" t="s">
        <v>5431</v>
      </c>
      <c r="AB61" s="866"/>
      <c r="AC61" s="866"/>
      <c r="AD61" s="866"/>
    </row>
    <row r="62" spans="1:30" ht="15" customHeight="1">
      <c r="A62" s="51"/>
      <c r="B62" s="70"/>
      <c r="C62" s="48"/>
      <c r="D62" s="46"/>
      <c r="E62" s="46"/>
      <c r="F62" s="46"/>
      <c r="G62" s="46"/>
      <c r="H62" s="46"/>
      <c r="I62" s="46"/>
      <c r="J62" s="46"/>
      <c r="K62" s="46"/>
      <c r="L62" s="46"/>
      <c r="M62" s="46"/>
      <c r="N62" s="46"/>
      <c r="O62" s="46"/>
      <c r="P62" s="46"/>
      <c r="Q62" s="46"/>
      <c r="R62" s="46"/>
      <c r="S62" s="46"/>
      <c r="T62" s="46"/>
      <c r="U62" s="46"/>
      <c r="V62" s="46"/>
      <c r="W62" s="46"/>
      <c r="X62" s="46"/>
      <c r="Y62" s="46"/>
      <c r="Z62" s="46"/>
      <c r="AA62" s="79"/>
      <c r="AB62" s="79"/>
      <c r="AC62" s="79"/>
      <c r="AD62" s="79"/>
    </row>
    <row r="63" spans="1:30" ht="15" customHeight="1">
      <c r="A63" s="72"/>
      <c r="B63" s="70"/>
      <c r="C63" s="48"/>
      <c r="D63" s="46"/>
      <c r="E63" s="46"/>
      <c r="F63" s="46"/>
      <c r="G63" s="46"/>
      <c r="H63" s="46"/>
      <c r="I63" s="46"/>
      <c r="J63" s="46"/>
      <c r="K63" s="46"/>
      <c r="L63" s="46"/>
      <c r="M63" s="46"/>
      <c r="N63" s="46"/>
      <c r="O63" s="46"/>
      <c r="P63" s="46"/>
      <c r="Q63" s="46"/>
      <c r="R63" s="46"/>
      <c r="S63" s="46"/>
      <c r="T63" s="46"/>
      <c r="U63" s="46"/>
      <c r="V63" s="46"/>
      <c r="W63" s="46"/>
      <c r="X63" s="46"/>
      <c r="Y63" s="46"/>
      <c r="Z63" s="46"/>
      <c r="AA63" s="1066" t="s">
        <v>5432</v>
      </c>
      <c r="AB63" s="866"/>
      <c r="AC63" s="866"/>
      <c r="AD63" s="866"/>
    </row>
    <row r="64" spans="1:30" ht="15" customHeight="1">
      <c r="A64" s="72"/>
      <c r="B64" s="70"/>
      <c r="C64" s="1006" t="s">
        <v>5433</v>
      </c>
      <c r="D64" s="1009"/>
      <c r="E64" s="1009"/>
      <c r="F64" s="1009"/>
      <c r="G64" s="1010"/>
      <c r="H64" s="1047" t="s">
        <v>5434</v>
      </c>
      <c r="I64" s="1010"/>
      <c r="J64" s="1047" t="s">
        <v>5435</v>
      </c>
      <c r="K64" s="1009"/>
      <c r="L64" s="1010"/>
      <c r="M64" s="1006" t="s">
        <v>5436</v>
      </c>
      <c r="N64" s="889"/>
      <c r="O64" s="889"/>
      <c r="P64" s="889"/>
      <c r="Q64" s="889"/>
      <c r="R64" s="889"/>
      <c r="S64" s="889"/>
      <c r="T64" s="889"/>
      <c r="U64" s="889"/>
      <c r="V64" s="889"/>
      <c r="W64" s="889"/>
      <c r="X64" s="889"/>
      <c r="Y64" s="889"/>
      <c r="Z64" s="889"/>
      <c r="AA64" s="889"/>
      <c r="AB64" s="889"/>
      <c r="AC64" s="889"/>
      <c r="AD64" s="890"/>
    </row>
    <row r="65" spans="1:80" ht="15" customHeight="1">
      <c r="A65" s="72"/>
      <c r="B65" s="70"/>
      <c r="C65" s="1044"/>
      <c r="D65" s="866"/>
      <c r="E65" s="866"/>
      <c r="F65" s="866"/>
      <c r="G65" s="952"/>
      <c r="H65" s="1044"/>
      <c r="I65" s="952"/>
      <c r="J65" s="1044"/>
      <c r="K65" s="866"/>
      <c r="L65" s="952"/>
      <c r="M65" s="1047" t="s">
        <v>5400</v>
      </c>
      <c r="N65" s="1060" t="s">
        <v>5437</v>
      </c>
      <c r="O65" s="1060" t="s">
        <v>5438</v>
      </c>
      <c r="P65" s="1067" t="s">
        <v>5439</v>
      </c>
      <c r="Q65" s="889"/>
      <c r="R65" s="889"/>
      <c r="S65" s="889"/>
      <c r="T65" s="889"/>
      <c r="U65" s="889"/>
      <c r="V65" s="889"/>
      <c r="W65" s="889"/>
      <c r="X65" s="889"/>
      <c r="Y65" s="889"/>
      <c r="Z65" s="889"/>
      <c r="AA65" s="889"/>
      <c r="AB65" s="889"/>
      <c r="AC65" s="889"/>
      <c r="AD65" s="890"/>
      <c r="AN65" s="1048" t="s">
        <v>5351</v>
      </c>
      <c r="AO65" s="1048"/>
      <c r="AP65" s="1048"/>
    </row>
    <row r="66" spans="1:80" ht="96" customHeight="1">
      <c r="A66" s="72"/>
      <c r="B66" s="70"/>
      <c r="C66" s="1044"/>
      <c r="D66" s="866"/>
      <c r="E66" s="866"/>
      <c r="F66" s="866"/>
      <c r="G66" s="952"/>
      <c r="H66" s="1044"/>
      <c r="I66" s="952"/>
      <c r="J66" s="1044"/>
      <c r="K66" s="866"/>
      <c r="L66" s="952"/>
      <c r="M66" s="1062"/>
      <c r="N66" s="1062"/>
      <c r="O66" s="1062"/>
      <c r="P66" s="1060" t="s">
        <v>5440</v>
      </c>
      <c r="Q66" s="889"/>
      <c r="R66" s="890"/>
      <c r="S66" s="1060" t="s">
        <v>5441</v>
      </c>
      <c r="T66" s="889"/>
      <c r="U66" s="890"/>
      <c r="V66" s="1060" t="s">
        <v>5442</v>
      </c>
      <c r="W66" s="889"/>
      <c r="X66" s="890"/>
      <c r="Y66" s="1060" t="s">
        <v>5443</v>
      </c>
      <c r="Z66" s="889"/>
      <c r="AA66" s="890"/>
      <c r="AB66" s="1060" t="s">
        <v>483</v>
      </c>
      <c r="AC66" s="889"/>
      <c r="AD66" s="890"/>
      <c r="AG66" s="1049" t="s">
        <v>5379</v>
      </c>
      <c r="AH66" s="1049"/>
      <c r="AI66" s="1049"/>
      <c r="AJ66" s="1049"/>
      <c r="AK66" s="1049"/>
      <c r="AL66" s="348" t="s">
        <v>5106</v>
      </c>
      <c r="AM66" s="299" t="s">
        <v>5403</v>
      </c>
      <c r="AN66" s="1040" t="s">
        <v>5411</v>
      </c>
      <c r="AO66" s="1040"/>
      <c r="AP66" s="1040"/>
      <c r="AU66" s="986" t="s">
        <v>5108</v>
      </c>
      <c r="AV66" s="987"/>
      <c r="AW66" s="987"/>
      <c r="AX66" s="350" t="s">
        <v>5352</v>
      </c>
      <c r="AY66" s="1050" t="s">
        <v>5352</v>
      </c>
      <c r="AZ66" s="1050"/>
      <c r="BA66" s="360" t="s">
        <v>5444</v>
      </c>
      <c r="BG66" s="43"/>
      <c r="BK66" s="43"/>
      <c r="BO66" s="43"/>
      <c r="BS66" s="43"/>
      <c r="BZ66" s="1037" t="s">
        <v>5445</v>
      </c>
      <c r="CA66" s="1038"/>
      <c r="CB66" s="1038"/>
    </row>
    <row r="67" spans="1:80" ht="48" customHeight="1">
      <c r="A67" s="72"/>
      <c r="B67" s="70"/>
      <c r="C67" s="1022"/>
      <c r="D67" s="974"/>
      <c r="E67" s="974"/>
      <c r="F67" s="974"/>
      <c r="G67" s="975"/>
      <c r="H67" s="1022"/>
      <c r="I67" s="975"/>
      <c r="J67" s="1022"/>
      <c r="K67" s="974"/>
      <c r="L67" s="975"/>
      <c r="M67" s="1063"/>
      <c r="N67" s="1063"/>
      <c r="O67" s="1063"/>
      <c r="P67" s="80" t="s">
        <v>5446</v>
      </c>
      <c r="Q67" s="81" t="s">
        <v>5437</v>
      </c>
      <c r="R67" s="81" t="s">
        <v>5438</v>
      </c>
      <c r="S67" s="80" t="s">
        <v>5446</v>
      </c>
      <c r="T67" s="81" t="s">
        <v>5437</v>
      </c>
      <c r="U67" s="81" t="s">
        <v>5438</v>
      </c>
      <c r="V67" s="80" t="s">
        <v>5446</v>
      </c>
      <c r="W67" s="81" t="s">
        <v>5437</v>
      </c>
      <c r="X67" s="81" t="s">
        <v>5438</v>
      </c>
      <c r="Y67" s="80" t="s">
        <v>5446</v>
      </c>
      <c r="Z67" s="81" t="s">
        <v>5437</v>
      </c>
      <c r="AA67" s="81" t="s">
        <v>5438</v>
      </c>
      <c r="AB67" s="80" t="s">
        <v>5446</v>
      </c>
      <c r="AC67" s="81" t="s">
        <v>5437</v>
      </c>
      <c r="AD67" s="81" t="s">
        <v>5438</v>
      </c>
      <c r="AG67" s="347" t="s">
        <v>5384</v>
      </c>
      <c r="AH67" s="1"/>
      <c r="AI67" s="347" t="s">
        <v>5385</v>
      </c>
      <c r="AJ67" s="1"/>
      <c r="AK67" s="347" t="s">
        <v>5386</v>
      </c>
      <c r="AL67" s="349" t="s">
        <v>5447</v>
      </c>
      <c r="AM67" s="299" t="s">
        <v>5411</v>
      </c>
      <c r="AN67" s="339" t="s">
        <v>5448</v>
      </c>
      <c r="AO67" s="339" t="s">
        <v>5449</v>
      </c>
      <c r="AP67" s="339" t="s">
        <v>5450</v>
      </c>
      <c r="AQ67" s="341" t="s">
        <v>5451</v>
      </c>
      <c r="AR67" s="342" t="s">
        <v>5452</v>
      </c>
      <c r="AS67" s="343" t="s">
        <v>5453</v>
      </c>
      <c r="AT67" s="305" t="s">
        <v>5116</v>
      </c>
      <c r="AU67" s="291" t="s">
        <v>5117</v>
      </c>
      <c r="AV67" s="298" t="s">
        <v>5118</v>
      </c>
      <c r="AW67" s="295" t="s">
        <v>5119</v>
      </c>
      <c r="AX67" s="352" t="s">
        <v>5454</v>
      </c>
      <c r="AY67" s="353" t="s">
        <v>5455</v>
      </c>
      <c r="AZ67" s="351" t="s">
        <v>5456</v>
      </c>
      <c r="BA67" s="360" t="s">
        <v>5457</v>
      </c>
      <c r="BB67" t="s">
        <v>5458</v>
      </c>
      <c r="BC67" t="s">
        <v>5459</v>
      </c>
      <c r="BD67" t="s">
        <v>5460</v>
      </c>
      <c r="BE67" t="s">
        <v>5461</v>
      </c>
      <c r="BF67" t="s">
        <v>5462</v>
      </c>
      <c r="BG67" t="s">
        <v>5463</v>
      </c>
      <c r="BH67" t="s">
        <v>5464</v>
      </c>
      <c r="BI67" t="s">
        <v>5465</v>
      </c>
      <c r="BJ67" t="s">
        <v>5466</v>
      </c>
      <c r="BK67" t="s">
        <v>5467</v>
      </c>
      <c r="BL67" t="s">
        <v>5468</v>
      </c>
      <c r="BM67" t="s">
        <v>5469</v>
      </c>
      <c r="BN67" t="s">
        <v>5470</v>
      </c>
      <c r="BO67" t="s">
        <v>5471</v>
      </c>
      <c r="BP67" t="s">
        <v>5472</v>
      </c>
      <c r="BQ67" t="s">
        <v>5473</v>
      </c>
      <c r="BR67" t="s">
        <v>5474</v>
      </c>
      <c r="BS67" t="s">
        <v>5475</v>
      </c>
      <c r="BT67" t="s">
        <v>5476</v>
      </c>
      <c r="BU67" t="s">
        <v>5477</v>
      </c>
      <c r="BV67" t="s">
        <v>5478</v>
      </c>
      <c r="BW67" t="s">
        <v>5479</v>
      </c>
      <c r="BX67" t="s">
        <v>5480</v>
      </c>
      <c r="BY67" t="s">
        <v>5481</v>
      </c>
      <c r="BZ67" s="291" t="s">
        <v>5482</v>
      </c>
      <c r="CA67" s="292" t="s">
        <v>5118</v>
      </c>
      <c r="CB67" s="295" t="s">
        <v>5119</v>
      </c>
    </row>
    <row r="68" spans="1:80" ht="15" customHeight="1">
      <c r="A68" s="72"/>
      <c r="B68" s="70"/>
      <c r="C68" s="82" t="s">
        <v>5043</v>
      </c>
      <c r="D68" s="991"/>
      <c r="E68" s="884"/>
      <c r="F68" s="884"/>
      <c r="G68" s="885"/>
      <c r="H68" s="992"/>
      <c r="I68" s="885"/>
      <c r="J68" s="992"/>
      <c r="K68" s="884"/>
      <c r="L68" s="885"/>
      <c r="M68" s="813"/>
      <c r="N68" s="813"/>
      <c r="O68" s="813"/>
      <c r="P68" s="813"/>
      <c r="Q68" s="813"/>
      <c r="R68" s="813"/>
      <c r="S68" s="813"/>
      <c r="T68" s="813"/>
      <c r="U68" s="813"/>
      <c r="V68" s="813"/>
      <c r="W68" s="813"/>
      <c r="X68" s="813"/>
      <c r="Y68" s="813"/>
      <c r="Z68" s="813"/>
      <c r="AA68" s="813"/>
      <c r="AB68" s="813"/>
      <c r="AC68" s="813"/>
      <c r="AD68" s="813"/>
      <c r="AG68" s="323" t="b">
        <f>NOT(EXACT($D68,UPPER($D68)))</f>
        <v>0</v>
      </c>
      <c r="AH68" s="1" t="str">
        <f>SUBSTITUTE( SUBSTITUTE( SUBSTITUTE( SUBSTITUTE( SUBSTITUTE( SUBSTITUTE( SUBSTITUTE( SUBSTITUTE( SUBSTITUTE( SUBSTITUTE($D68, "á", "a"), "é", "e"), "í", "i"), "ó", "o"), "ú", "u"), "Á", "A"), "É", "E"), "Í", "I"), "Ó", "O"), "Ú", "U")</f>
        <v/>
      </c>
      <c r="AI68" s="323" t="b">
        <f>NOT(EXACT($D68,AH68))</f>
        <v>0</v>
      </c>
      <c r="AJ68" s="1" t="str">
        <f>SUBSTITUTE((SUBSTITUTE(SUBSTITUTE(SUBSTITUTE($D68,".",""),",",""),"(","")),")","")</f>
        <v/>
      </c>
      <c r="AK68" s="323" t="b">
        <f>NOT(EXACT($D68,AJ68))</f>
        <v>0</v>
      </c>
      <c r="AL68" s="348">
        <f>IF(AND(CNGE_2025_M1_Secc5_Sub2!$L$36&lt;&gt;"",CNGE_2025_M1_Secc5_Sub2!$L$36&lt;&gt;1,J68=3),1,0)</f>
        <v>0</v>
      </c>
      <c r="AM68" s="302">
        <f>IF(AND(CNGE_2025_M1_Secc5_Sub2!$L$37&lt;&gt;"",CNGE_2025_M1_Secc5_Sub2!$L$37&lt;&gt;1,COUNTA(D68:AD167,S174:AD273)&gt;0),1,IF(AND(CNGE_2025_M1_Secc5_Sub2!$L$37="",COUNTA(D68:AD167,S174:AD273)&gt;0),1,0))</f>
        <v>0</v>
      </c>
      <c r="AN68" s="303">
        <f>IF(AND(CNGE_2025_M1_Secc5_Sub2!$P$37="",COUNTA(P68:R68)&gt;0),1,0)</f>
        <v>0</v>
      </c>
      <c r="AO68" s="303">
        <f>IF(AND(CNGE_2025_M1_Secc5_Sub2!$S$37="",COUNTA(S68:U68)&gt;0),1,0)</f>
        <v>0</v>
      </c>
      <c r="AP68" s="303">
        <f>IF(AND(CNGE_2025_M1_Secc5_Sub2!$V$37="",COUNTA(V68:X68)&gt;0),1,0)</f>
        <v>0</v>
      </c>
      <c r="AQ68" s="344">
        <f>IF(AND(CNGE_2025_M1_Secc5_Sub2!$P$37="X",COUNTA(P68:R68)=3),0,IF(AND(CNGE_2025_M1_Secc5_Sub2!$P$37="",COUNTA(P68:R68)=0),0,1))</f>
        <v>0</v>
      </c>
      <c r="AR68" s="345">
        <f>IF(AND(CNGE_2025_M1_Secc5_Sub2!$S$37="X",COUNTA(S68:U68)=3),0,IF(AND(CNGE_2025_M1_Secc5_Sub2!$S$37="",COUNTA(S68:U68)=0),0,1))</f>
        <v>0</v>
      </c>
      <c r="AS68" s="346">
        <f>IF(AND(CNGE_2025_M1_Secc5_Sub2!$V$37="X",COUNTA(V68:X68)=3),0,IF(AND(CNGE_2025_M1_Secc5_Sub2!$V$37="",COUNTA(V68:X68)=0),0,1))</f>
        <v>0</v>
      </c>
      <c r="AT68" s="321">
        <f>IF(AND(COUNTBLANK(D68)=1,COUNTA(H68:AD68,S174:AD174)=0),0,IF(AND(COUNTBLANK(D68)=0,COUNTA(H68:O68)=5,AQ68=0,AR68=0,AS68=0,COUNTA(Y68:AD68)=6,COUNTA(S174:AD174)=2),0,1))</f>
        <v>0</v>
      </c>
      <c r="AU68" s="293">
        <f>IF(AT68=0,0,1)</f>
        <v>0</v>
      </c>
      <c r="AV68" s="294" t="str">
        <f>IF(AU68=0,"",
IF(SUM($AU$68:AU68)=1,AW68,
IF($AU$168&gt;SUM($AU$68:AU68),_xlfn.CONCAT(", ",AW68),
IF($AU$168=SUM($AU$68:AU68),_xlfn.CONCAT(" y ",AW68)))))</f>
        <v/>
      </c>
      <c r="AW68" s="89" t="s">
        <v>5120</v>
      </c>
      <c r="AX68" s="354">
        <f>IF(OR(S174="NS",S174="NA"),0,IF(SUM(ISTEXT(S174))=0,0,1))</f>
        <v>0</v>
      </c>
      <c r="AY68" s="355">
        <f>IF(OR(S174="NS",S174="NA"),0,LEN(S174)-LEN(INT(S174)))</f>
        <v>-1</v>
      </c>
      <c r="AZ68" s="356">
        <f>IF(AY68&lt;=0,0,1)</f>
        <v>0</v>
      </c>
      <c r="BA68" s="359">
        <f>COUNTIF(S174,"NA")</f>
        <v>0</v>
      </c>
      <c r="BB68">
        <f>M68</f>
        <v>0</v>
      </c>
      <c r="BC68">
        <f>COUNTIF(N68:O68,"NS")</f>
        <v>0</v>
      </c>
      <c r="BD68">
        <f>SUM(N68:O68)</f>
        <v>0</v>
      </c>
      <c r="BE68">
        <f>IF(COUNTIF(M68:O68,"NA")=3,0,IF(OR(AND(BB68=0,BC68&gt;0),AND(BB68="NS",BD68&gt;0), AND(BB68="NS", BC68=0,BD68=0)), 1, IF(OR(AND(BB68&gt;0,BC68&gt;1,BB68&gt;BD68), AND(BB68="NS",BC68=2), AND(BB68="NS",BD68=0,BC68&gt;0),BB68=BD68), 0, 1)))</f>
        <v>0</v>
      </c>
      <c r="BF68">
        <f>P68</f>
        <v>0</v>
      </c>
      <c r="BG68">
        <f>COUNTIF(Q68:R68,"NS")</f>
        <v>0</v>
      </c>
      <c r="BH68">
        <f>SUM(Q68:R68)</f>
        <v>0</v>
      </c>
      <c r="BI68">
        <f>IF(COUNTIF(P68:R68,"NA")=3,0,IF(OR(AND(BF68=0,BG68&gt;0),AND(BF68="NS",BH68&gt;0), AND(BF68="NS", BG68=0,BH68=0)), 1, IF(OR(AND(BF68&gt;0,BG68&gt;1,BF68&gt;BH68), AND(BF68="NS",BG68=2), AND(BF68="NS",BH68=0,BG68&gt;0),BF68=BH68), 0, 1)))</f>
        <v>0</v>
      </c>
      <c r="BJ68">
        <f>S68</f>
        <v>0</v>
      </c>
      <c r="BK68">
        <f>COUNTIF(T68:U68,"NS")</f>
        <v>0</v>
      </c>
      <c r="BL68">
        <f>SUM(T68:U68)</f>
        <v>0</v>
      </c>
      <c r="BM68">
        <f>IF(COUNTIF(S68:U68,"NA")=3,0,IF(OR(AND(BJ68=0,BK68&gt;0),AND(BJ68="NS",BL68&gt;0), AND(BJ68="NS", BK68=0,BL68=0)), 1, IF(OR(AND(BJ68&gt;0,BK68&gt;1,BJ68&gt;BL68), AND(BJ68="NS",BK68=2), AND(BJ68="NS",BL68=0,BK68&gt;0),BJ68=BL68), 0, 1)))</f>
        <v>0</v>
      </c>
      <c r="BN68">
        <f>V68</f>
        <v>0</v>
      </c>
      <c r="BO68">
        <f>COUNTIF(W68:X68,"NS")</f>
        <v>0</v>
      </c>
      <c r="BP68">
        <f>SUM(W68:X68)</f>
        <v>0</v>
      </c>
      <c r="BQ68">
        <f>IF(COUNTIF(V68:X68,"NA")=3,0,IF(OR(AND(BN68=0,BO68&gt;0),AND(BN68="NS",BP68&gt;0), AND(BN68="NS", BO68=0,BP68=0)), 1, IF(OR(AND(BN68&gt;0,BO68&gt;1,BN68&gt;BP68), AND(BN68="NS",BO68=2), AND(BN68="NS",BP68=0,BO68&gt;0),BN68=BP68), 0, 1)))</f>
        <v>0</v>
      </c>
      <c r="BR68">
        <f>Y68</f>
        <v>0</v>
      </c>
      <c r="BS68">
        <f>COUNTIF(Z68:AA68,"NS")</f>
        <v>0</v>
      </c>
      <c r="BT68">
        <f>SUM(Z68:AA68)</f>
        <v>0</v>
      </c>
      <c r="BU68">
        <f>IF(COUNTIF(Y68:AA68,"NA")=3,0,IF(OR(AND(BR68=0,BS68&gt;0),AND(BR68="NS",BT68&gt;0), AND(BR68="NS", BS68=0,BT68=0)), 1, IF(OR(AND(BR68&gt;0,BS68&gt;1,BR68&gt;BT68), AND(BR68="NS",BS68=2), AND(BR68="NS",BT68=0,BS68&gt;0),BR68=BT68), 0, 1)))</f>
        <v>0</v>
      </c>
      <c r="BV68">
        <f>AB68</f>
        <v>0</v>
      </c>
      <c r="BW68">
        <f>COUNTIF(AC68:AD68,"NS")</f>
        <v>0</v>
      </c>
      <c r="BX68">
        <f>SUM(AC68:AD68)</f>
        <v>0</v>
      </c>
      <c r="BY68">
        <f>IF(COUNTIF(AB68:AD68,"NA")=3,0,IF(OR(AND(BV68=0,BW68&gt;0),AND(BV68="NS",BX68&gt;0), AND(BV68="NS", BW68=0,BX68=0)), 1, IF(OR(AND(BV68&gt;0,BW68&gt;1,BV68&gt;BX68), AND(BV68="NS",BW68=2), AND(BV68="NS",BX68=0,BW68&gt;0),BV68=BX68), 0, 1)))</f>
        <v>0</v>
      </c>
      <c r="BZ68" s="293">
        <f>IF(SUM(BE68,BI68,BM68,BQ68,BU68,BY68)=0,0,1)</f>
        <v>0</v>
      </c>
      <c r="CA68" s="504" t="str">
        <f>IF(BZ68=0,"",
IF(SUM(BZ68:BZ68)=1,CB68,
IF(BZ168&gt;SUM(BZ68:BZ68),_xlfn.CONCAT(", ",CB68),
IF(BZ168=SUM(BZ68:BZ68),_xlfn.CONCAT(" y ",CB68)))))</f>
        <v/>
      </c>
      <c r="CB68" s="505" t="s">
        <v>5120</v>
      </c>
    </row>
    <row r="69" spans="1:80" ht="15" customHeight="1">
      <c r="A69" s="72"/>
      <c r="B69" s="70"/>
      <c r="C69" s="84" t="s">
        <v>5045</v>
      </c>
      <c r="D69" s="991"/>
      <c r="E69" s="884"/>
      <c r="F69" s="884"/>
      <c r="G69" s="885"/>
      <c r="H69" s="992"/>
      <c r="I69" s="885"/>
      <c r="J69" s="992"/>
      <c r="K69" s="884"/>
      <c r="L69" s="885"/>
      <c r="M69" s="813"/>
      <c r="N69" s="813"/>
      <c r="O69" s="813"/>
      <c r="P69" s="813"/>
      <c r="Q69" s="813"/>
      <c r="R69" s="813"/>
      <c r="S69" s="813"/>
      <c r="T69" s="813"/>
      <c r="U69" s="813"/>
      <c r="V69" s="813"/>
      <c r="W69" s="813"/>
      <c r="X69" s="813"/>
      <c r="Y69" s="813"/>
      <c r="Z69" s="813"/>
      <c r="AA69" s="813"/>
      <c r="AB69" s="813"/>
      <c r="AC69" s="813"/>
      <c r="AD69" s="813"/>
      <c r="AG69" s="323" t="b">
        <f t="shared" ref="AG69:AG99" si="0">NOT(EXACT($D69,UPPER($D69)))</f>
        <v>0</v>
      </c>
      <c r="AH69" s="1" t="str">
        <f t="shared" ref="AH69:AH99" si="1">SUBSTITUTE( SUBSTITUTE( SUBSTITUTE( SUBSTITUTE( SUBSTITUTE( SUBSTITUTE( SUBSTITUTE( SUBSTITUTE( SUBSTITUTE( SUBSTITUTE($D69, "á", "a"), "é", "e"), "í", "i"), "ó", "o"), "ú", "u"), "Á", "A"), "É", "E"), "Í", "I"), "Ó", "O"), "Ú", "U")</f>
        <v/>
      </c>
      <c r="AI69" s="323" t="b">
        <f t="shared" ref="AI69:AI99" si="2">NOT(EXACT($D69,AH69))</f>
        <v>0</v>
      </c>
      <c r="AJ69" s="1" t="str">
        <f t="shared" ref="AJ69:AJ99" si="3">SUBSTITUTE((SUBSTITUTE(SUBSTITUTE(SUBSTITUTE($D69,".",""),",",""),"(","")),")","")</f>
        <v/>
      </c>
      <c r="AK69" s="323" t="b">
        <f t="shared" ref="AK69:AK99" si="4">NOT(EXACT($D69,AJ69))</f>
        <v>0</v>
      </c>
      <c r="AL69" s="348">
        <f>IF(AND(CNGE_2025_M1_Secc5_Sub2!$L$36&lt;&gt;"",CNGE_2025_M1_Secc5_Sub2!$L$36&lt;&gt;1,J69=3),1,0)</f>
        <v>0</v>
      </c>
      <c r="AN69" s="303">
        <f>IF(AND(CNGE_2025_M1_Secc5_Sub2!$P$37="",COUNTA(P69:R69)&gt;0),1,0)</f>
        <v>0</v>
      </c>
      <c r="AO69" s="303">
        <f>IF(AND(CNGE_2025_M1_Secc5_Sub2!$S$37="",COUNTA(S69:U69)&gt;0),1,0)</f>
        <v>0</v>
      </c>
      <c r="AP69" s="303">
        <f>IF(AND(CNGE_2025_M1_Secc5_Sub2!$V$37="",COUNTA(V69:X69)&gt;0),1,0)</f>
        <v>0</v>
      </c>
      <c r="AQ69" s="344">
        <f>IF(AND(CNGE_2025_M1_Secc5_Sub2!$P$37="X",COUNTA(P69:R69)=3),0,IF(AND(CNGE_2025_M1_Secc5_Sub2!$P$37="",COUNTA(P69:R69)=0),0,1))</f>
        <v>0</v>
      </c>
      <c r="AR69" s="345">
        <f>IF(AND(CNGE_2025_M1_Secc5_Sub2!$S$37="X",COUNTA(S69:U69)=3),0,IF(AND(CNGE_2025_M1_Secc5_Sub2!$S$37="",COUNTA(S69:U69)=0),0,1))</f>
        <v>0</v>
      </c>
      <c r="AS69" s="346">
        <f>IF(AND(CNGE_2025_M1_Secc5_Sub2!$V$37="X",COUNTA(V69:X69)=3),0,IF(AND(CNGE_2025_M1_Secc5_Sub2!$V$37="",COUNTA(V69:X69)=0),0,1))</f>
        <v>0</v>
      </c>
      <c r="AT69" s="321">
        <f t="shared" ref="AT69:AT99" si="5">IF(AND(COUNTBLANK(D69)=1,COUNTA(H69:AD69,S175:AD175)=0),0,IF(AND(COUNTBLANK(D69)=0,COUNTA(H69:O69)=5,AQ69=0,AR69=0,AS69=0,COUNTA(Y69:AD69)=6,COUNTA(S175:AD175)=2),0,1))</f>
        <v>0</v>
      </c>
      <c r="AU69" s="293">
        <f t="shared" ref="AU69:AU132" si="6">IF(AT69=0,0,1)</f>
        <v>0</v>
      </c>
      <c r="AV69" s="294" t="str">
        <f>IF(AU69=0,"",
IF(SUM($AU$68:AU69)=1,AW69,
IF($AU$168&gt;SUM($AU$68:AU69),_xlfn.CONCAT(", ",AW69),
IF($AU$168=SUM($AU$68:AU69),_xlfn.CONCAT(" y ",AW69)))))</f>
        <v/>
      </c>
      <c r="AW69" s="89" t="s">
        <v>5121</v>
      </c>
      <c r="AX69" s="354">
        <f t="shared" ref="AX69:AX99" si="7">IF(OR(S175="NS",S175="NA"),0,IF(SUM(ISTEXT(S175))=0,0,1))</f>
        <v>0</v>
      </c>
      <c r="AY69" s="355">
        <f t="shared" ref="AY69:AY132" si="8">IF(OR(S175="NS",S175="NA"),0,LEN(S175)-LEN(INT(S175)))</f>
        <v>-1</v>
      </c>
      <c r="AZ69" s="356">
        <f t="shared" ref="AZ69:AZ132" si="9">IF(AY69&lt;=0,0,1)</f>
        <v>0</v>
      </c>
      <c r="BA69" s="359">
        <f t="shared" ref="BA69:BA99" si="10">COUNTIF(S175,"NA")</f>
        <v>0</v>
      </c>
      <c r="BB69">
        <f t="shared" ref="BB69:BB132" si="11">M69</f>
        <v>0</v>
      </c>
      <c r="BC69">
        <f t="shared" ref="BC69:BC132" si="12">COUNTIF(N69:O69,"NS")</f>
        <v>0</v>
      </c>
      <c r="BD69">
        <f t="shared" ref="BD69:BD132" si="13">SUM(N69:O69)</f>
        <v>0</v>
      </c>
      <c r="BE69">
        <f t="shared" ref="BE69:BE132" si="14">IF(COUNTIF(M69:O69,"NA")=3,0,IF(OR(AND(BB69=0,BC69&gt;0),AND(BB69="NS",BD69&gt;0), AND(BB69="NS", BC69=0,BD69=0)), 1, IF(OR(AND(BB69&gt;0,BC69&gt;1,BB69&gt;BD69), AND(BB69="NS",BC69=2), AND(BB69="NS",BD69=0,BC69&gt;0),BB69=BD69), 0, 1)))</f>
        <v>0</v>
      </c>
      <c r="BF69">
        <f t="shared" ref="BF69:BF132" si="15">P69</f>
        <v>0</v>
      </c>
      <c r="BG69">
        <f t="shared" ref="BG69:BG132" si="16">COUNTIF(Q69:R69,"NS")</f>
        <v>0</v>
      </c>
      <c r="BH69">
        <f t="shared" ref="BH69:BH132" si="17">SUM(Q69:R69)</f>
        <v>0</v>
      </c>
      <c r="BI69">
        <f t="shared" ref="BI69:BI132" si="18">IF(COUNTIF(P69:R69,"NA")=3,0,IF(OR(AND(BF69=0,BG69&gt;0),AND(BF69="NS",BH69&gt;0), AND(BF69="NS", BG69=0,BH69=0)), 1, IF(OR(AND(BF69&gt;0,BG69&gt;1,BF69&gt;BH69), AND(BF69="NS",BG69=2), AND(BF69="NS",BH69=0,BG69&gt;0),BF69=BH69), 0, 1)))</f>
        <v>0</v>
      </c>
      <c r="BJ69">
        <f t="shared" ref="BJ69:BJ132" si="19">S69</f>
        <v>0</v>
      </c>
      <c r="BK69">
        <f t="shared" ref="BK69:BK132" si="20">COUNTIF(T69:U69,"NS")</f>
        <v>0</v>
      </c>
      <c r="BL69">
        <f t="shared" ref="BL69:BL132" si="21">SUM(T69:U69)</f>
        <v>0</v>
      </c>
      <c r="BM69">
        <f t="shared" ref="BM69:BM132" si="22">IF(COUNTIF(S69:U69,"NA")=3,0,IF(OR(AND(BJ69=0,BK69&gt;0),AND(BJ69="NS",BL69&gt;0), AND(BJ69="NS", BK69=0,BL69=0)), 1, IF(OR(AND(BJ69&gt;0,BK69&gt;1,BJ69&gt;BL69), AND(BJ69="NS",BK69=2), AND(BJ69="NS",BL69=0,BK69&gt;0),BJ69=BL69), 0, 1)))</f>
        <v>0</v>
      </c>
      <c r="BN69">
        <f t="shared" ref="BN69:BN132" si="23">V69</f>
        <v>0</v>
      </c>
      <c r="BO69">
        <f t="shared" ref="BO69:BO132" si="24">COUNTIF(W69:X69,"NS")</f>
        <v>0</v>
      </c>
      <c r="BP69">
        <f t="shared" ref="BP69:BP132" si="25">SUM(W69:X69)</f>
        <v>0</v>
      </c>
      <c r="BQ69">
        <f t="shared" ref="BQ69:BQ132" si="26">IF(COUNTIF(V69:X69,"NA")=3,0,IF(OR(AND(BN69=0,BO69&gt;0),AND(BN69="NS",BP69&gt;0), AND(BN69="NS", BO69=0,BP69=0)), 1, IF(OR(AND(BN69&gt;0,BO69&gt;1,BN69&gt;BP69), AND(BN69="NS",BO69=2), AND(BN69="NS",BP69=0,BO69&gt;0),BN69=BP69), 0, 1)))</f>
        <v>0</v>
      </c>
      <c r="BR69">
        <f t="shared" ref="BR69:BR132" si="27">Y69</f>
        <v>0</v>
      </c>
      <c r="BS69">
        <f t="shared" ref="BS69:BS132" si="28">COUNTIF(Z69:AA69,"NS")</f>
        <v>0</v>
      </c>
      <c r="BT69">
        <f t="shared" ref="BT69:BT132" si="29">SUM(Z69:AA69)</f>
        <v>0</v>
      </c>
      <c r="BU69">
        <f t="shared" ref="BU69:BU132" si="30">IF(COUNTIF(Y69:AA69,"NA")=3,0,IF(OR(AND(BR69=0,BS69&gt;0),AND(BR69="NS",BT69&gt;0), AND(BR69="NS", BS69=0,BT69=0)), 1, IF(OR(AND(BR69&gt;0,BS69&gt;1,BR69&gt;BT69), AND(BR69="NS",BS69=2), AND(BR69="NS",BT69=0,BS69&gt;0),BR69=BT69), 0, 1)))</f>
        <v>0</v>
      </c>
      <c r="BV69">
        <f t="shared" ref="BV69:BV132" si="31">AB69</f>
        <v>0</v>
      </c>
      <c r="BW69">
        <f t="shared" ref="BW69:BW132" si="32">COUNTIF(AC69:AD69,"NS")</f>
        <v>0</v>
      </c>
      <c r="BX69">
        <f t="shared" ref="BX69:BX132" si="33">SUM(AC69:AD69)</f>
        <v>0</v>
      </c>
      <c r="BY69">
        <f t="shared" ref="BY69:BY132" si="34">IF(COUNTIF(AB69:AD69,"NA")=3,0,IF(OR(AND(BV69=0,BW69&gt;0),AND(BV69="NS",BX69&gt;0), AND(BV69="NS", BW69=0,BX69=0)), 1, IF(OR(AND(BV69&gt;0,BW69&gt;1,BV69&gt;BX69), AND(BV69="NS",BW69=2), AND(BV69="NS",BX69=0,BW69&gt;0),BV69=BX69), 0, 1)))</f>
        <v>0</v>
      </c>
      <c r="BZ69" s="293">
        <f t="shared" ref="BZ69:BZ132" si="35">IF(SUM(BE69,BI69,BM69,BQ69,BU69,BY69)=0,0,1)</f>
        <v>0</v>
      </c>
      <c r="CA69" s="504" t="str">
        <f>IF(BZ69=0,"",
IF(SUM($BZ$68:BZ69)=1,CB69,
IF($BZ$168&gt;SUM($BZ$68:BZ69),_xlfn.CONCAT(", ",CB69),
IF($BZ$168=SUM($BZ$68:BZ69),_xlfn.CONCAT(" y ",CB69)))))</f>
        <v/>
      </c>
      <c r="CB69" s="505" t="s">
        <v>5121</v>
      </c>
    </row>
    <row r="70" spans="1:80" ht="15" customHeight="1">
      <c r="A70" s="72"/>
      <c r="B70" s="70"/>
      <c r="C70" s="85" t="s">
        <v>5047</v>
      </c>
      <c r="D70" s="991"/>
      <c r="E70" s="884"/>
      <c r="F70" s="884"/>
      <c r="G70" s="885"/>
      <c r="H70" s="992"/>
      <c r="I70" s="885"/>
      <c r="J70" s="992"/>
      <c r="K70" s="884"/>
      <c r="L70" s="885"/>
      <c r="M70" s="813"/>
      <c r="N70" s="813"/>
      <c r="O70" s="813"/>
      <c r="P70" s="813"/>
      <c r="Q70" s="813"/>
      <c r="R70" s="813"/>
      <c r="S70" s="813"/>
      <c r="T70" s="813"/>
      <c r="U70" s="813"/>
      <c r="V70" s="813"/>
      <c r="W70" s="813"/>
      <c r="X70" s="813"/>
      <c r="Y70" s="813"/>
      <c r="Z70" s="813"/>
      <c r="AA70" s="813"/>
      <c r="AB70" s="813"/>
      <c r="AC70" s="813"/>
      <c r="AD70" s="813"/>
      <c r="AG70" s="323" t="b">
        <f t="shared" si="0"/>
        <v>0</v>
      </c>
      <c r="AH70" s="1" t="str">
        <f t="shared" si="1"/>
        <v/>
      </c>
      <c r="AI70" s="323" t="b">
        <f t="shared" si="2"/>
        <v>0</v>
      </c>
      <c r="AJ70" s="1" t="str">
        <f t="shared" si="3"/>
        <v/>
      </c>
      <c r="AK70" s="323" t="b">
        <f t="shared" si="4"/>
        <v>0</v>
      </c>
      <c r="AL70" s="348">
        <f>IF(AND(CNGE_2025_M1_Secc5_Sub2!$L$36&lt;&gt;"",CNGE_2025_M1_Secc5_Sub2!$L$36&lt;&gt;1,J70=3),1,0)</f>
        <v>0</v>
      </c>
      <c r="AN70" s="303">
        <f>IF(AND(CNGE_2025_M1_Secc5_Sub2!$P$37="",COUNTA(P70:R70)&gt;0),1,0)</f>
        <v>0</v>
      </c>
      <c r="AO70" s="303">
        <f>IF(AND(CNGE_2025_M1_Secc5_Sub2!$S$37="",COUNTA(S70:U70)&gt;0),1,0)</f>
        <v>0</v>
      </c>
      <c r="AP70" s="303">
        <f>IF(AND(CNGE_2025_M1_Secc5_Sub2!$V$37="",COUNTA(V70:X70)&gt;0),1,0)</f>
        <v>0</v>
      </c>
      <c r="AQ70" s="344">
        <f>IF(AND(CNGE_2025_M1_Secc5_Sub2!$P$37="X",COUNTA(P70:R70)=3),0,IF(AND(CNGE_2025_M1_Secc5_Sub2!$P$37="",COUNTA(P70:R70)=0),0,1))</f>
        <v>0</v>
      </c>
      <c r="AR70" s="345">
        <f>IF(AND(CNGE_2025_M1_Secc5_Sub2!$S$37="X",COUNTA(S70:U70)=3),0,IF(AND(CNGE_2025_M1_Secc5_Sub2!$S$37="",COUNTA(S70:U70)=0),0,1))</f>
        <v>0</v>
      </c>
      <c r="AS70" s="346">
        <f>IF(AND(CNGE_2025_M1_Secc5_Sub2!$V$37="X",COUNTA(V70:X70)=3),0,IF(AND(CNGE_2025_M1_Secc5_Sub2!$V$37="",COUNTA(V70:X70)=0),0,1))</f>
        <v>0</v>
      </c>
      <c r="AT70" s="321">
        <f t="shared" si="5"/>
        <v>0</v>
      </c>
      <c r="AU70" s="293">
        <f t="shared" si="6"/>
        <v>0</v>
      </c>
      <c r="AV70" s="294" t="str">
        <f>IF(AU70=0,"",
IF(SUM($AU$68:AU70)=1,AW70,
IF($AU$168&gt;SUM($AU$68:AU70),_xlfn.CONCAT(", ",AW70),
IF($AU$168=SUM($AU$68:AU70),_xlfn.CONCAT(" y ",AW70)))))</f>
        <v/>
      </c>
      <c r="AW70" s="89" t="s">
        <v>5122</v>
      </c>
      <c r="AX70" s="354">
        <f t="shared" si="7"/>
        <v>0</v>
      </c>
      <c r="AY70" s="355">
        <f t="shared" si="8"/>
        <v>-1</v>
      </c>
      <c r="AZ70" s="356">
        <f t="shared" si="9"/>
        <v>0</v>
      </c>
      <c r="BA70" s="359">
        <f t="shared" si="10"/>
        <v>0</v>
      </c>
      <c r="BB70">
        <f t="shared" si="11"/>
        <v>0</v>
      </c>
      <c r="BC70">
        <f t="shared" si="12"/>
        <v>0</v>
      </c>
      <c r="BD70">
        <f t="shared" si="13"/>
        <v>0</v>
      </c>
      <c r="BE70">
        <f t="shared" si="14"/>
        <v>0</v>
      </c>
      <c r="BF70">
        <f t="shared" si="15"/>
        <v>0</v>
      </c>
      <c r="BG70">
        <f t="shared" si="16"/>
        <v>0</v>
      </c>
      <c r="BH70">
        <f t="shared" si="17"/>
        <v>0</v>
      </c>
      <c r="BI70">
        <f t="shared" si="18"/>
        <v>0</v>
      </c>
      <c r="BJ70">
        <f t="shared" si="19"/>
        <v>0</v>
      </c>
      <c r="BK70">
        <f t="shared" si="20"/>
        <v>0</v>
      </c>
      <c r="BL70">
        <f t="shared" si="21"/>
        <v>0</v>
      </c>
      <c r="BM70">
        <f t="shared" si="22"/>
        <v>0</v>
      </c>
      <c r="BN70">
        <f t="shared" si="23"/>
        <v>0</v>
      </c>
      <c r="BO70">
        <f t="shared" si="24"/>
        <v>0</v>
      </c>
      <c r="BP70">
        <f t="shared" si="25"/>
        <v>0</v>
      </c>
      <c r="BQ70">
        <f t="shared" si="26"/>
        <v>0</v>
      </c>
      <c r="BR70">
        <f t="shared" si="27"/>
        <v>0</v>
      </c>
      <c r="BS70">
        <f t="shared" si="28"/>
        <v>0</v>
      </c>
      <c r="BT70">
        <f t="shared" si="29"/>
        <v>0</v>
      </c>
      <c r="BU70">
        <f t="shared" si="30"/>
        <v>0</v>
      </c>
      <c r="BV70">
        <f t="shared" si="31"/>
        <v>0</v>
      </c>
      <c r="BW70">
        <f t="shared" si="32"/>
        <v>0</v>
      </c>
      <c r="BX70">
        <f t="shared" si="33"/>
        <v>0</v>
      </c>
      <c r="BY70">
        <f t="shared" si="34"/>
        <v>0</v>
      </c>
      <c r="BZ70" s="293">
        <f t="shared" si="35"/>
        <v>0</v>
      </c>
      <c r="CA70" s="504" t="str">
        <f>IF(BZ70=0,"",
IF(SUM($BZ$68:BZ70)=1,CB70,
IF($BZ$168&gt;SUM($BZ$68:BZ70),_xlfn.CONCAT(", ",CB70),
IF($BZ$168=SUM($BZ$68:BZ70),_xlfn.CONCAT(" y ",CB70)))))</f>
        <v/>
      </c>
      <c r="CB70" s="505" t="s">
        <v>5122</v>
      </c>
    </row>
    <row r="71" spans="1:80" ht="15" customHeight="1">
      <c r="A71" s="72"/>
      <c r="B71" s="70"/>
      <c r="C71" s="85" t="s">
        <v>5049</v>
      </c>
      <c r="D71" s="991"/>
      <c r="E71" s="884"/>
      <c r="F71" s="884"/>
      <c r="G71" s="885"/>
      <c r="H71" s="992"/>
      <c r="I71" s="885"/>
      <c r="J71" s="992"/>
      <c r="K71" s="884"/>
      <c r="L71" s="885"/>
      <c r="M71" s="813"/>
      <c r="N71" s="813"/>
      <c r="O71" s="813"/>
      <c r="P71" s="813"/>
      <c r="Q71" s="813"/>
      <c r="R71" s="813"/>
      <c r="S71" s="813"/>
      <c r="T71" s="813"/>
      <c r="U71" s="813"/>
      <c r="V71" s="813"/>
      <c r="W71" s="813"/>
      <c r="X71" s="813"/>
      <c r="Y71" s="813"/>
      <c r="Z71" s="813"/>
      <c r="AA71" s="813"/>
      <c r="AB71" s="813"/>
      <c r="AC71" s="813"/>
      <c r="AD71" s="813"/>
      <c r="AG71" s="323" t="b">
        <f t="shared" si="0"/>
        <v>0</v>
      </c>
      <c r="AH71" s="1" t="str">
        <f t="shared" si="1"/>
        <v/>
      </c>
      <c r="AI71" s="323" t="b">
        <f t="shared" si="2"/>
        <v>0</v>
      </c>
      <c r="AJ71" s="1" t="str">
        <f t="shared" si="3"/>
        <v/>
      </c>
      <c r="AK71" s="323" t="b">
        <f t="shared" si="4"/>
        <v>0</v>
      </c>
      <c r="AL71" s="348">
        <f>IF(AND(CNGE_2025_M1_Secc5_Sub2!$L$36&lt;&gt;"",CNGE_2025_M1_Secc5_Sub2!$L$36&lt;&gt;1,J71=3),1,0)</f>
        <v>0</v>
      </c>
      <c r="AN71" s="303">
        <f>IF(AND(CNGE_2025_M1_Secc5_Sub2!$P$37="",COUNTA(P71:R71)&gt;0),1,0)</f>
        <v>0</v>
      </c>
      <c r="AO71" s="303">
        <f>IF(AND(CNGE_2025_M1_Secc5_Sub2!$S$37="",COUNTA(S71:U71)&gt;0),1,0)</f>
        <v>0</v>
      </c>
      <c r="AP71" s="303">
        <f>IF(AND(CNGE_2025_M1_Secc5_Sub2!$V$37="",COUNTA(V71:X71)&gt;0),1,0)</f>
        <v>0</v>
      </c>
      <c r="AQ71" s="344">
        <f>IF(AND(CNGE_2025_M1_Secc5_Sub2!$P$37="X",COUNTA(P71:R71)=3),0,IF(AND(CNGE_2025_M1_Secc5_Sub2!$P$37="",COUNTA(P71:R71)=0),0,1))</f>
        <v>0</v>
      </c>
      <c r="AR71" s="345">
        <f>IF(AND(CNGE_2025_M1_Secc5_Sub2!$S$37="X",COUNTA(S71:U71)=3),0,IF(AND(CNGE_2025_M1_Secc5_Sub2!$S$37="",COUNTA(S71:U71)=0),0,1))</f>
        <v>0</v>
      </c>
      <c r="AS71" s="346">
        <f>IF(AND(CNGE_2025_M1_Secc5_Sub2!$V$37="X",COUNTA(V71:X71)=3),0,IF(AND(CNGE_2025_M1_Secc5_Sub2!$V$37="",COUNTA(V71:X71)=0),0,1))</f>
        <v>0</v>
      </c>
      <c r="AT71" s="321">
        <f t="shared" si="5"/>
        <v>0</v>
      </c>
      <c r="AU71" s="293">
        <f t="shared" si="6"/>
        <v>0</v>
      </c>
      <c r="AV71" s="294" t="str">
        <f>IF(AU71=0,"",
IF(SUM($AU$68:AU71)=1,AW71,
IF($AU$168&gt;SUM($AU$68:AU71),_xlfn.CONCAT(", ",AW71),
IF($AU$168=SUM($AU$68:AU71),_xlfn.CONCAT(" y ",AW71)))))</f>
        <v/>
      </c>
      <c r="AW71" s="89" t="s">
        <v>5123</v>
      </c>
      <c r="AX71" s="354">
        <f t="shared" si="7"/>
        <v>0</v>
      </c>
      <c r="AY71" s="355">
        <f t="shared" si="8"/>
        <v>-1</v>
      </c>
      <c r="AZ71" s="356">
        <f t="shared" si="9"/>
        <v>0</v>
      </c>
      <c r="BA71" s="359">
        <f t="shared" si="10"/>
        <v>0</v>
      </c>
      <c r="BB71">
        <f t="shared" si="11"/>
        <v>0</v>
      </c>
      <c r="BC71">
        <f t="shared" si="12"/>
        <v>0</v>
      </c>
      <c r="BD71">
        <f t="shared" si="13"/>
        <v>0</v>
      </c>
      <c r="BE71">
        <f t="shared" si="14"/>
        <v>0</v>
      </c>
      <c r="BF71">
        <f t="shared" si="15"/>
        <v>0</v>
      </c>
      <c r="BG71">
        <f t="shared" si="16"/>
        <v>0</v>
      </c>
      <c r="BH71">
        <f t="shared" si="17"/>
        <v>0</v>
      </c>
      <c r="BI71">
        <f t="shared" si="18"/>
        <v>0</v>
      </c>
      <c r="BJ71">
        <f t="shared" si="19"/>
        <v>0</v>
      </c>
      <c r="BK71">
        <f t="shared" si="20"/>
        <v>0</v>
      </c>
      <c r="BL71">
        <f t="shared" si="21"/>
        <v>0</v>
      </c>
      <c r="BM71">
        <f t="shared" si="22"/>
        <v>0</v>
      </c>
      <c r="BN71">
        <f t="shared" si="23"/>
        <v>0</v>
      </c>
      <c r="BO71">
        <f t="shared" si="24"/>
        <v>0</v>
      </c>
      <c r="BP71">
        <f t="shared" si="25"/>
        <v>0</v>
      </c>
      <c r="BQ71">
        <f t="shared" si="26"/>
        <v>0</v>
      </c>
      <c r="BR71">
        <f t="shared" si="27"/>
        <v>0</v>
      </c>
      <c r="BS71">
        <f t="shared" si="28"/>
        <v>0</v>
      </c>
      <c r="BT71">
        <f t="shared" si="29"/>
        <v>0</v>
      </c>
      <c r="BU71">
        <f t="shared" si="30"/>
        <v>0</v>
      </c>
      <c r="BV71">
        <f t="shared" si="31"/>
        <v>0</v>
      </c>
      <c r="BW71">
        <f t="shared" si="32"/>
        <v>0</v>
      </c>
      <c r="BX71">
        <f t="shared" si="33"/>
        <v>0</v>
      </c>
      <c r="BY71">
        <f t="shared" si="34"/>
        <v>0</v>
      </c>
      <c r="BZ71" s="293">
        <f t="shared" si="35"/>
        <v>0</v>
      </c>
      <c r="CA71" s="504" t="str">
        <f>IF(BZ71=0,"",
IF(SUM($BZ$68:BZ71)=1,CB71,
IF($BZ$168&gt;SUM($BZ$68:BZ71),_xlfn.CONCAT(", ",CB71),
IF($BZ$168=SUM($BZ$68:BZ71),_xlfn.CONCAT(" y ",CB71)))))</f>
        <v/>
      </c>
      <c r="CB71" s="505" t="s">
        <v>5123</v>
      </c>
    </row>
    <row r="72" spans="1:80" ht="15" customHeight="1">
      <c r="A72" s="72"/>
      <c r="B72" s="70"/>
      <c r="C72" s="85" t="s">
        <v>5051</v>
      </c>
      <c r="D72" s="991"/>
      <c r="E72" s="884"/>
      <c r="F72" s="884"/>
      <c r="G72" s="885"/>
      <c r="H72" s="992"/>
      <c r="I72" s="885"/>
      <c r="J72" s="992"/>
      <c r="K72" s="884"/>
      <c r="L72" s="885"/>
      <c r="M72" s="813"/>
      <c r="N72" s="813"/>
      <c r="O72" s="813"/>
      <c r="P72" s="813"/>
      <c r="Q72" s="813"/>
      <c r="R72" s="813"/>
      <c r="S72" s="813"/>
      <c r="T72" s="813"/>
      <c r="U72" s="813"/>
      <c r="V72" s="813"/>
      <c r="W72" s="813"/>
      <c r="X72" s="813"/>
      <c r="Y72" s="813"/>
      <c r="Z72" s="813"/>
      <c r="AA72" s="813"/>
      <c r="AB72" s="813"/>
      <c r="AC72" s="813"/>
      <c r="AD72" s="813"/>
      <c r="AG72" s="323" t="b">
        <f t="shared" si="0"/>
        <v>0</v>
      </c>
      <c r="AH72" s="1" t="str">
        <f t="shared" si="1"/>
        <v/>
      </c>
      <c r="AI72" s="323" t="b">
        <f t="shared" si="2"/>
        <v>0</v>
      </c>
      <c r="AJ72" s="1" t="str">
        <f t="shared" si="3"/>
        <v/>
      </c>
      <c r="AK72" s="323" t="b">
        <f t="shared" si="4"/>
        <v>0</v>
      </c>
      <c r="AL72" s="348">
        <f>IF(AND(CNGE_2025_M1_Secc5_Sub2!$L$36&lt;&gt;"",CNGE_2025_M1_Secc5_Sub2!$L$36&lt;&gt;1,J72=3),1,0)</f>
        <v>0</v>
      </c>
      <c r="AN72" s="303">
        <f>IF(AND(CNGE_2025_M1_Secc5_Sub2!$P$37="",COUNTA(P72:R72)&gt;0),1,0)</f>
        <v>0</v>
      </c>
      <c r="AO72" s="303">
        <f>IF(AND(CNGE_2025_M1_Secc5_Sub2!$S$37="",COUNTA(S72:U72)&gt;0),1,0)</f>
        <v>0</v>
      </c>
      <c r="AP72" s="303">
        <f>IF(AND(CNGE_2025_M1_Secc5_Sub2!$V$37="",COUNTA(V72:X72)&gt;0),1,0)</f>
        <v>0</v>
      </c>
      <c r="AQ72" s="344">
        <f>IF(AND(CNGE_2025_M1_Secc5_Sub2!$P$37="X",COUNTA(P72:R72)=3),0,IF(AND(CNGE_2025_M1_Secc5_Sub2!$P$37="",COUNTA(P72:R72)=0),0,1))</f>
        <v>0</v>
      </c>
      <c r="AR72" s="345">
        <f>IF(AND(CNGE_2025_M1_Secc5_Sub2!$S$37="X",COUNTA(S72:U72)=3),0,IF(AND(CNGE_2025_M1_Secc5_Sub2!$S$37="",COUNTA(S72:U72)=0),0,1))</f>
        <v>0</v>
      </c>
      <c r="AS72" s="346">
        <f>IF(AND(CNGE_2025_M1_Secc5_Sub2!$V$37="X",COUNTA(V72:X72)=3),0,IF(AND(CNGE_2025_M1_Secc5_Sub2!$V$37="",COUNTA(V72:X72)=0),0,1))</f>
        <v>0</v>
      </c>
      <c r="AT72" s="321">
        <f t="shared" si="5"/>
        <v>0</v>
      </c>
      <c r="AU72" s="293">
        <f t="shared" si="6"/>
        <v>0</v>
      </c>
      <c r="AV72" s="294" t="str">
        <f>IF(AU72=0,"",
IF(SUM($AU$68:AU72)=1,AW72,
IF($AU$168&gt;SUM($AU$68:AU72),_xlfn.CONCAT(", ",AW72),
IF($AU$168=SUM($AU$68:AU72),_xlfn.CONCAT(" y ",AW72)))))</f>
        <v/>
      </c>
      <c r="AW72" s="89" t="s">
        <v>5124</v>
      </c>
      <c r="AX72" s="354">
        <f t="shared" si="7"/>
        <v>0</v>
      </c>
      <c r="AY72" s="355">
        <f t="shared" si="8"/>
        <v>-1</v>
      </c>
      <c r="AZ72" s="356">
        <f t="shared" si="9"/>
        <v>0</v>
      </c>
      <c r="BA72" s="359">
        <f t="shared" si="10"/>
        <v>0</v>
      </c>
      <c r="BB72">
        <f t="shared" si="11"/>
        <v>0</v>
      </c>
      <c r="BC72">
        <f t="shared" si="12"/>
        <v>0</v>
      </c>
      <c r="BD72">
        <f t="shared" si="13"/>
        <v>0</v>
      </c>
      <c r="BE72">
        <f t="shared" si="14"/>
        <v>0</v>
      </c>
      <c r="BF72">
        <f t="shared" si="15"/>
        <v>0</v>
      </c>
      <c r="BG72">
        <f t="shared" si="16"/>
        <v>0</v>
      </c>
      <c r="BH72">
        <f t="shared" si="17"/>
        <v>0</v>
      </c>
      <c r="BI72">
        <f t="shared" si="18"/>
        <v>0</v>
      </c>
      <c r="BJ72">
        <f t="shared" si="19"/>
        <v>0</v>
      </c>
      <c r="BK72">
        <f t="shared" si="20"/>
        <v>0</v>
      </c>
      <c r="BL72">
        <f t="shared" si="21"/>
        <v>0</v>
      </c>
      <c r="BM72">
        <f t="shared" si="22"/>
        <v>0</v>
      </c>
      <c r="BN72">
        <f t="shared" si="23"/>
        <v>0</v>
      </c>
      <c r="BO72">
        <f t="shared" si="24"/>
        <v>0</v>
      </c>
      <c r="BP72">
        <f t="shared" si="25"/>
        <v>0</v>
      </c>
      <c r="BQ72">
        <f t="shared" si="26"/>
        <v>0</v>
      </c>
      <c r="BR72">
        <f t="shared" si="27"/>
        <v>0</v>
      </c>
      <c r="BS72">
        <f t="shared" si="28"/>
        <v>0</v>
      </c>
      <c r="BT72">
        <f t="shared" si="29"/>
        <v>0</v>
      </c>
      <c r="BU72">
        <f t="shared" si="30"/>
        <v>0</v>
      </c>
      <c r="BV72">
        <f t="shared" si="31"/>
        <v>0</v>
      </c>
      <c r="BW72">
        <f t="shared" si="32"/>
        <v>0</v>
      </c>
      <c r="BX72">
        <f t="shared" si="33"/>
        <v>0</v>
      </c>
      <c r="BY72">
        <f t="shared" si="34"/>
        <v>0</v>
      </c>
      <c r="BZ72" s="293">
        <f t="shared" si="35"/>
        <v>0</v>
      </c>
      <c r="CA72" s="504" t="str">
        <f>IF(BZ72=0,"",
IF(SUM($BZ$68:BZ72)=1,CB72,
IF($BZ$168&gt;SUM($BZ$68:BZ72),_xlfn.CONCAT(", ",CB72),
IF($BZ$168=SUM($BZ$68:BZ72),_xlfn.CONCAT(" y ",CB72)))))</f>
        <v/>
      </c>
      <c r="CB72" s="505" t="s">
        <v>5124</v>
      </c>
    </row>
    <row r="73" spans="1:80" ht="15" customHeight="1">
      <c r="A73" s="72"/>
      <c r="B73" s="70"/>
      <c r="C73" s="85" t="s">
        <v>5053</v>
      </c>
      <c r="D73" s="991"/>
      <c r="E73" s="884"/>
      <c r="F73" s="884"/>
      <c r="G73" s="885"/>
      <c r="H73" s="992"/>
      <c r="I73" s="885"/>
      <c r="J73" s="992"/>
      <c r="K73" s="884"/>
      <c r="L73" s="885"/>
      <c r="M73" s="813"/>
      <c r="N73" s="813"/>
      <c r="O73" s="813"/>
      <c r="P73" s="813"/>
      <c r="Q73" s="813"/>
      <c r="R73" s="813"/>
      <c r="S73" s="813"/>
      <c r="T73" s="813"/>
      <c r="U73" s="813"/>
      <c r="V73" s="813"/>
      <c r="W73" s="813"/>
      <c r="X73" s="813"/>
      <c r="Y73" s="813"/>
      <c r="Z73" s="813"/>
      <c r="AA73" s="813"/>
      <c r="AB73" s="813"/>
      <c r="AC73" s="813"/>
      <c r="AD73" s="813"/>
      <c r="AG73" s="323" t="b">
        <f t="shared" si="0"/>
        <v>0</v>
      </c>
      <c r="AH73" s="1" t="str">
        <f t="shared" si="1"/>
        <v/>
      </c>
      <c r="AI73" s="323" t="b">
        <f t="shared" si="2"/>
        <v>0</v>
      </c>
      <c r="AJ73" s="1" t="str">
        <f t="shared" si="3"/>
        <v/>
      </c>
      <c r="AK73" s="323" t="b">
        <f t="shared" si="4"/>
        <v>0</v>
      </c>
      <c r="AL73" s="348">
        <f>IF(AND(CNGE_2025_M1_Secc5_Sub2!$L$36&lt;&gt;"",CNGE_2025_M1_Secc5_Sub2!$L$36&lt;&gt;1,J73=3),1,0)</f>
        <v>0</v>
      </c>
      <c r="AN73" s="303">
        <f>IF(AND(CNGE_2025_M1_Secc5_Sub2!$P$37="",COUNTA(P73:R73)&gt;0),1,0)</f>
        <v>0</v>
      </c>
      <c r="AO73" s="303">
        <f>IF(AND(CNGE_2025_M1_Secc5_Sub2!$S$37="",COUNTA(S73:U73)&gt;0),1,0)</f>
        <v>0</v>
      </c>
      <c r="AP73" s="303">
        <f>IF(AND(CNGE_2025_M1_Secc5_Sub2!$V$37="",COUNTA(V73:X73)&gt;0),1,0)</f>
        <v>0</v>
      </c>
      <c r="AQ73" s="344">
        <f>IF(AND(CNGE_2025_M1_Secc5_Sub2!$P$37="X",COUNTA(P73:R73)=3),0,IF(AND(CNGE_2025_M1_Secc5_Sub2!$P$37="",COUNTA(P73:R73)=0),0,1))</f>
        <v>0</v>
      </c>
      <c r="AR73" s="345">
        <f>IF(AND(CNGE_2025_M1_Secc5_Sub2!$S$37="X",COUNTA(S73:U73)=3),0,IF(AND(CNGE_2025_M1_Secc5_Sub2!$S$37="",COUNTA(S73:U73)=0),0,1))</f>
        <v>0</v>
      </c>
      <c r="AS73" s="346">
        <f>IF(AND(CNGE_2025_M1_Secc5_Sub2!$V$37="X",COUNTA(V73:X73)=3),0,IF(AND(CNGE_2025_M1_Secc5_Sub2!$V$37="",COUNTA(V73:X73)=0),0,1))</f>
        <v>0</v>
      </c>
      <c r="AT73" s="321">
        <f t="shared" si="5"/>
        <v>0</v>
      </c>
      <c r="AU73" s="293">
        <f t="shared" si="6"/>
        <v>0</v>
      </c>
      <c r="AV73" s="294" t="str">
        <f>IF(AU73=0,"",
IF(SUM($AU$68:AU73)=1,AW73,
IF($AU$168&gt;SUM($AU$68:AU73),_xlfn.CONCAT(", ",AW73),
IF($AU$168=SUM($AU$68:AU73),_xlfn.CONCAT(" y ",AW73)))))</f>
        <v/>
      </c>
      <c r="AW73" s="89" t="s">
        <v>5125</v>
      </c>
      <c r="AX73" s="354">
        <f t="shared" si="7"/>
        <v>0</v>
      </c>
      <c r="AY73" s="355">
        <f t="shared" si="8"/>
        <v>-1</v>
      </c>
      <c r="AZ73" s="356">
        <f t="shared" si="9"/>
        <v>0</v>
      </c>
      <c r="BA73" s="359">
        <f t="shared" si="10"/>
        <v>0</v>
      </c>
      <c r="BB73">
        <f t="shared" si="11"/>
        <v>0</v>
      </c>
      <c r="BC73">
        <f t="shared" si="12"/>
        <v>0</v>
      </c>
      <c r="BD73">
        <f t="shared" si="13"/>
        <v>0</v>
      </c>
      <c r="BE73">
        <f t="shared" si="14"/>
        <v>0</v>
      </c>
      <c r="BF73">
        <f t="shared" si="15"/>
        <v>0</v>
      </c>
      <c r="BG73">
        <f t="shared" si="16"/>
        <v>0</v>
      </c>
      <c r="BH73">
        <f t="shared" si="17"/>
        <v>0</v>
      </c>
      <c r="BI73">
        <f t="shared" si="18"/>
        <v>0</v>
      </c>
      <c r="BJ73">
        <f t="shared" si="19"/>
        <v>0</v>
      </c>
      <c r="BK73">
        <f t="shared" si="20"/>
        <v>0</v>
      </c>
      <c r="BL73">
        <f t="shared" si="21"/>
        <v>0</v>
      </c>
      <c r="BM73">
        <f t="shared" si="22"/>
        <v>0</v>
      </c>
      <c r="BN73">
        <f t="shared" si="23"/>
        <v>0</v>
      </c>
      <c r="BO73">
        <f t="shared" si="24"/>
        <v>0</v>
      </c>
      <c r="BP73">
        <f t="shared" si="25"/>
        <v>0</v>
      </c>
      <c r="BQ73">
        <f t="shared" si="26"/>
        <v>0</v>
      </c>
      <c r="BR73">
        <f t="shared" si="27"/>
        <v>0</v>
      </c>
      <c r="BS73">
        <f t="shared" si="28"/>
        <v>0</v>
      </c>
      <c r="BT73">
        <f t="shared" si="29"/>
        <v>0</v>
      </c>
      <c r="BU73">
        <f t="shared" si="30"/>
        <v>0</v>
      </c>
      <c r="BV73">
        <f t="shared" si="31"/>
        <v>0</v>
      </c>
      <c r="BW73">
        <f t="shared" si="32"/>
        <v>0</v>
      </c>
      <c r="BX73">
        <f t="shared" si="33"/>
        <v>0</v>
      </c>
      <c r="BY73">
        <f t="shared" si="34"/>
        <v>0</v>
      </c>
      <c r="BZ73" s="293">
        <f t="shared" si="35"/>
        <v>0</v>
      </c>
      <c r="CA73" s="504" t="str">
        <f>IF(BZ73=0,"",
IF(SUM($BZ$68:BZ73)=1,CB73,
IF($BZ$168&gt;SUM($BZ$68:BZ73),_xlfn.CONCAT(", ",CB73),
IF($BZ$168=SUM($BZ$68:BZ73),_xlfn.CONCAT(" y ",CB73)))))</f>
        <v/>
      </c>
      <c r="CB73" s="505" t="s">
        <v>5125</v>
      </c>
    </row>
    <row r="74" spans="1:80" ht="15" customHeight="1">
      <c r="A74" s="72"/>
      <c r="B74" s="70"/>
      <c r="C74" s="85" t="s">
        <v>5055</v>
      </c>
      <c r="D74" s="991"/>
      <c r="E74" s="884"/>
      <c r="F74" s="884"/>
      <c r="G74" s="885"/>
      <c r="H74" s="992"/>
      <c r="I74" s="885"/>
      <c r="J74" s="992"/>
      <c r="K74" s="884"/>
      <c r="L74" s="885"/>
      <c r="M74" s="813"/>
      <c r="N74" s="813"/>
      <c r="O74" s="813"/>
      <c r="P74" s="813"/>
      <c r="Q74" s="813"/>
      <c r="R74" s="813"/>
      <c r="S74" s="813"/>
      <c r="T74" s="813"/>
      <c r="U74" s="813"/>
      <c r="V74" s="813"/>
      <c r="W74" s="813"/>
      <c r="X74" s="813"/>
      <c r="Y74" s="813"/>
      <c r="Z74" s="813"/>
      <c r="AA74" s="813"/>
      <c r="AB74" s="813"/>
      <c r="AC74" s="813"/>
      <c r="AD74" s="813"/>
      <c r="AG74" s="323" t="b">
        <f t="shared" si="0"/>
        <v>0</v>
      </c>
      <c r="AH74" s="1" t="str">
        <f t="shared" si="1"/>
        <v/>
      </c>
      <c r="AI74" s="323" t="b">
        <f t="shared" si="2"/>
        <v>0</v>
      </c>
      <c r="AJ74" s="1" t="str">
        <f t="shared" si="3"/>
        <v/>
      </c>
      <c r="AK74" s="323" t="b">
        <f t="shared" si="4"/>
        <v>0</v>
      </c>
      <c r="AL74" s="348">
        <f>IF(AND(CNGE_2025_M1_Secc5_Sub2!$L$36&lt;&gt;"",CNGE_2025_M1_Secc5_Sub2!$L$36&lt;&gt;1,J74=3),1,0)</f>
        <v>0</v>
      </c>
      <c r="AN74" s="303">
        <f>IF(AND(CNGE_2025_M1_Secc5_Sub2!$P$37="",COUNTA(P74:R74)&gt;0),1,0)</f>
        <v>0</v>
      </c>
      <c r="AO74" s="303">
        <f>IF(AND(CNGE_2025_M1_Secc5_Sub2!$S$37="",COUNTA(S74:U74)&gt;0),1,0)</f>
        <v>0</v>
      </c>
      <c r="AP74" s="303">
        <f>IF(AND(CNGE_2025_M1_Secc5_Sub2!$V$37="",COUNTA(V74:X74)&gt;0),1,0)</f>
        <v>0</v>
      </c>
      <c r="AQ74" s="344">
        <f>IF(AND(CNGE_2025_M1_Secc5_Sub2!$P$37="X",COUNTA(P74:R74)=3),0,IF(AND(CNGE_2025_M1_Secc5_Sub2!$P$37="",COUNTA(P74:R74)=0),0,1))</f>
        <v>0</v>
      </c>
      <c r="AR74" s="345">
        <f>IF(AND(CNGE_2025_M1_Secc5_Sub2!$S$37="X",COUNTA(S74:U74)=3),0,IF(AND(CNGE_2025_M1_Secc5_Sub2!$S$37="",COUNTA(S74:U74)=0),0,1))</f>
        <v>0</v>
      </c>
      <c r="AS74" s="346">
        <f>IF(AND(CNGE_2025_M1_Secc5_Sub2!$V$37="X",COUNTA(V74:X74)=3),0,IF(AND(CNGE_2025_M1_Secc5_Sub2!$V$37="",COUNTA(V74:X74)=0),0,1))</f>
        <v>0</v>
      </c>
      <c r="AT74" s="321">
        <f t="shared" si="5"/>
        <v>0</v>
      </c>
      <c r="AU74" s="293">
        <f t="shared" si="6"/>
        <v>0</v>
      </c>
      <c r="AV74" s="294" t="str">
        <f>IF(AU74=0,"",
IF(SUM($AU$68:AU74)=1,AW74,
IF($AU$168&gt;SUM($AU$68:AU74),_xlfn.CONCAT(", ",AW74),
IF($AU$168=SUM($AU$68:AU74),_xlfn.CONCAT(" y ",AW74)))))</f>
        <v/>
      </c>
      <c r="AW74" s="89" t="s">
        <v>5126</v>
      </c>
      <c r="AX74" s="354">
        <f t="shared" si="7"/>
        <v>0</v>
      </c>
      <c r="AY74" s="355">
        <f t="shared" si="8"/>
        <v>-1</v>
      </c>
      <c r="AZ74" s="356">
        <f t="shared" si="9"/>
        <v>0</v>
      </c>
      <c r="BA74" s="359">
        <f t="shared" si="10"/>
        <v>0</v>
      </c>
      <c r="BB74">
        <f t="shared" si="11"/>
        <v>0</v>
      </c>
      <c r="BC74">
        <f t="shared" si="12"/>
        <v>0</v>
      </c>
      <c r="BD74">
        <f t="shared" si="13"/>
        <v>0</v>
      </c>
      <c r="BE74">
        <f t="shared" si="14"/>
        <v>0</v>
      </c>
      <c r="BF74">
        <f t="shared" si="15"/>
        <v>0</v>
      </c>
      <c r="BG74">
        <f t="shared" si="16"/>
        <v>0</v>
      </c>
      <c r="BH74">
        <f t="shared" si="17"/>
        <v>0</v>
      </c>
      <c r="BI74">
        <f t="shared" si="18"/>
        <v>0</v>
      </c>
      <c r="BJ74">
        <f t="shared" si="19"/>
        <v>0</v>
      </c>
      <c r="BK74">
        <f t="shared" si="20"/>
        <v>0</v>
      </c>
      <c r="BL74">
        <f t="shared" si="21"/>
        <v>0</v>
      </c>
      <c r="BM74">
        <f t="shared" si="22"/>
        <v>0</v>
      </c>
      <c r="BN74">
        <f t="shared" si="23"/>
        <v>0</v>
      </c>
      <c r="BO74">
        <f t="shared" si="24"/>
        <v>0</v>
      </c>
      <c r="BP74">
        <f t="shared" si="25"/>
        <v>0</v>
      </c>
      <c r="BQ74">
        <f t="shared" si="26"/>
        <v>0</v>
      </c>
      <c r="BR74">
        <f t="shared" si="27"/>
        <v>0</v>
      </c>
      <c r="BS74">
        <f t="shared" si="28"/>
        <v>0</v>
      </c>
      <c r="BT74">
        <f t="shared" si="29"/>
        <v>0</v>
      </c>
      <c r="BU74">
        <f t="shared" si="30"/>
        <v>0</v>
      </c>
      <c r="BV74">
        <f t="shared" si="31"/>
        <v>0</v>
      </c>
      <c r="BW74">
        <f t="shared" si="32"/>
        <v>0</v>
      </c>
      <c r="BX74">
        <f t="shared" si="33"/>
        <v>0</v>
      </c>
      <c r="BY74">
        <f t="shared" si="34"/>
        <v>0</v>
      </c>
      <c r="BZ74" s="293">
        <f t="shared" si="35"/>
        <v>0</v>
      </c>
      <c r="CA74" s="504" t="str">
        <f>IF(BZ74=0,"",
IF(SUM($BZ$68:BZ74)=1,CB74,
IF($BZ$168&gt;SUM($BZ$68:BZ74),_xlfn.CONCAT(", ",CB74),
IF($BZ$168=SUM($BZ$68:BZ74),_xlfn.CONCAT(" y ",CB74)))))</f>
        <v/>
      </c>
      <c r="CB74" s="505" t="s">
        <v>5126</v>
      </c>
    </row>
    <row r="75" spans="1:80" ht="15" customHeight="1">
      <c r="A75" s="72"/>
      <c r="B75" s="70"/>
      <c r="C75" s="85" t="s">
        <v>5057</v>
      </c>
      <c r="D75" s="991"/>
      <c r="E75" s="884"/>
      <c r="F75" s="884"/>
      <c r="G75" s="885"/>
      <c r="H75" s="992"/>
      <c r="I75" s="885"/>
      <c r="J75" s="992"/>
      <c r="K75" s="884"/>
      <c r="L75" s="885"/>
      <c r="M75" s="813"/>
      <c r="N75" s="813"/>
      <c r="O75" s="813"/>
      <c r="P75" s="813"/>
      <c r="Q75" s="813"/>
      <c r="R75" s="813"/>
      <c r="S75" s="813"/>
      <c r="T75" s="813"/>
      <c r="U75" s="813"/>
      <c r="V75" s="813"/>
      <c r="W75" s="813"/>
      <c r="X75" s="813"/>
      <c r="Y75" s="813"/>
      <c r="Z75" s="813"/>
      <c r="AA75" s="813"/>
      <c r="AB75" s="813"/>
      <c r="AC75" s="813"/>
      <c r="AD75" s="813"/>
      <c r="AG75" s="323" t="b">
        <f t="shared" si="0"/>
        <v>0</v>
      </c>
      <c r="AH75" s="1" t="str">
        <f t="shared" si="1"/>
        <v/>
      </c>
      <c r="AI75" s="323" t="b">
        <f t="shared" si="2"/>
        <v>0</v>
      </c>
      <c r="AJ75" s="1" t="str">
        <f t="shared" si="3"/>
        <v/>
      </c>
      <c r="AK75" s="323" t="b">
        <f t="shared" si="4"/>
        <v>0</v>
      </c>
      <c r="AL75" s="348">
        <f>IF(AND(CNGE_2025_M1_Secc5_Sub2!$L$36&lt;&gt;"",CNGE_2025_M1_Secc5_Sub2!$L$36&lt;&gt;1,J75=3),1,0)</f>
        <v>0</v>
      </c>
      <c r="AN75" s="303">
        <f>IF(AND(CNGE_2025_M1_Secc5_Sub2!$P$37="",COUNTA(P75:R75)&gt;0),1,0)</f>
        <v>0</v>
      </c>
      <c r="AO75" s="303">
        <f>IF(AND(CNGE_2025_M1_Secc5_Sub2!$S$37="",COUNTA(S75:U75)&gt;0),1,0)</f>
        <v>0</v>
      </c>
      <c r="AP75" s="303">
        <f>IF(AND(CNGE_2025_M1_Secc5_Sub2!$V$37="",COUNTA(V75:X75)&gt;0),1,0)</f>
        <v>0</v>
      </c>
      <c r="AQ75" s="344">
        <f>IF(AND(CNGE_2025_M1_Secc5_Sub2!$P$37="X",COUNTA(P75:R75)=3),0,IF(AND(CNGE_2025_M1_Secc5_Sub2!$P$37="",COUNTA(P75:R75)=0),0,1))</f>
        <v>0</v>
      </c>
      <c r="AR75" s="345">
        <f>IF(AND(CNGE_2025_M1_Secc5_Sub2!$S$37="X",COUNTA(S75:U75)=3),0,IF(AND(CNGE_2025_M1_Secc5_Sub2!$S$37="",COUNTA(S75:U75)=0),0,1))</f>
        <v>0</v>
      </c>
      <c r="AS75" s="346">
        <f>IF(AND(CNGE_2025_M1_Secc5_Sub2!$V$37="X",COUNTA(V75:X75)=3),0,IF(AND(CNGE_2025_M1_Secc5_Sub2!$V$37="",COUNTA(V75:X75)=0),0,1))</f>
        <v>0</v>
      </c>
      <c r="AT75" s="321">
        <f t="shared" si="5"/>
        <v>0</v>
      </c>
      <c r="AU75" s="293">
        <f t="shared" si="6"/>
        <v>0</v>
      </c>
      <c r="AV75" s="294" t="str">
        <f>IF(AU75=0,"",
IF(SUM($AU$68:AU75)=1,AW75,
IF($AU$168&gt;SUM($AU$68:AU75),_xlfn.CONCAT(", ",AW75),
IF($AU$168=SUM($AU$68:AU75),_xlfn.CONCAT(" y ",AW75)))))</f>
        <v/>
      </c>
      <c r="AW75" s="89" t="s">
        <v>5127</v>
      </c>
      <c r="AX75" s="354">
        <f t="shared" si="7"/>
        <v>0</v>
      </c>
      <c r="AY75" s="355">
        <f t="shared" si="8"/>
        <v>-1</v>
      </c>
      <c r="AZ75" s="356">
        <f t="shared" si="9"/>
        <v>0</v>
      </c>
      <c r="BA75" s="359">
        <f t="shared" si="10"/>
        <v>0</v>
      </c>
      <c r="BB75">
        <f t="shared" si="11"/>
        <v>0</v>
      </c>
      <c r="BC75">
        <f t="shared" si="12"/>
        <v>0</v>
      </c>
      <c r="BD75">
        <f t="shared" si="13"/>
        <v>0</v>
      </c>
      <c r="BE75">
        <f t="shared" si="14"/>
        <v>0</v>
      </c>
      <c r="BF75">
        <f t="shared" si="15"/>
        <v>0</v>
      </c>
      <c r="BG75">
        <f t="shared" si="16"/>
        <v>0</v>
      </c>
      <c r="BH75">
        <f t="shared" si="17"/>
        <v>0</v>
      </c>
      <c r="BI75">
        <f t="shared" si="18"/>
        <v>0</v>
      </c>
      <c r="BJ75">
        <f t="shared" si="19"/>
        <v>0</v>
      </c>
      <c r="BK75">
        <f t="shared" si="20"/>
        <v>0</v>
      </c>
      <c r="BL75">
        <f t="shared" si="21"/>
        <v>0</v>
      </c>
      <c r="BM75">
        <f t="shared" si="22"/>
        <v>0</v>
      </c>
      <c r="BN75">
        <f t="shared" si="23"/>
        <v>0</v>
      </c>
      <c r="BO75">
        <f t="shared" si="24"/>
        <v>0</v>
      </c>
      <c r="BP75">
        <f t="shared" si="25"/>
        <v>0</v>
      </c>
      <c r="BQ75">
        <f t="shared" si="26"/>
        <v>0</v>
      </c>
      <c r="BR75">
        <f t="shared" si="27"/>
        <v>0</v>
      </c>
      <c r="BS75">
        <f t="shared" si="28"/>
        <v>0</v>
      </c>
      <c r="BT75">
        <f t="shared" si="29"/>
        <v>0</v>
      </c>
      <c r="BU75">
        <f t="shared" si="30"/>
        <v>0</v>
      </c>
      <c r="BV75">
        <f t="shared" si="31"/>
        <v>0</v>
      </c>
      <c r="BW75">
        <f t="shared" si="32"/>
        <v>0</v>
      </c>
      <c r="BX75">
        <f t="shared" si="33"/>
        <v>0</v>
      </c>
      <c r="BY75">
        <f t="shared" si="34"/>
        <v>0</v>
      </c>
      <c r="BZ75" s="293">
        <f t="shared" si="35"/>
        <v>0</v>
      </c>
      <c r="CA75" s="504" t="str">
        <f>IF(BZ75=0,"",
IF(SUM($BZ$68:BZ75)=1,CB75,
IF($BZ$168&gt;SUM($BZ$68:BZ75),_xlfn.CONCAT(", ",CB75),
IF($BZ$168=SUM($BZ$68:BZ75),_xlfn.CONCAT(" y ",CB75)))))</f>
        <v/>
      </c>
      <c r="CB75" s="505" t="s">
        <v>5127</v>
      </c>
    </row>
    <row r="76" spans="1:80" ht="15" customHeight="1">
      <c r="A76" s="72"/>
      <c r="B76" s="70"/>
      <c r="C76" s="85" t="s">
        <v>5059</v>
      </c>
      <c r="D76" s="991"/>
      <c r="E76" s="884"/>
      <c r="F76" s="884"/>
      <c r="G76" s="885"/>
      <c r="H76" s="992"/>
      <c r="I76" s="885"/>
      <c r="J76" s="992"/>
      <c r="K76" s="884"/>
      <c r="L76" s="885"/>
      <c r="M76" s="813"/>
      <c r="N76" s="813"/>
      <c r="O76" s="813"/>
      <c r="P76" s="813"/>
      <c r="Q76" s="813"/>
      <c r="R76" s="813"/>
      <c r="S76" s="813"/>
      <c r="T76" s="813"/>
      <c r="U76" s="813"/>
      <c r="V76" s="813"/>
      <c r="W76" s="813"/>
      <c r="X76" s="813"/>
      <c r="Y76" s="813"/>
      <c r="Z76" s="813"/>
      <c r="AA76" s="813"/>
      <c r="AB76" s="813"/>
      <c r="AC76" s="813"/>
      <c r="AD76" s="813"/>
      <c r="AG76" s="323" t="b">
        <f t="shared" si="0"/>
        <v>0</v>
      </c>
      <c r="AH76" s="1" t="str">
        <f t="shared" si="1"/>
        <v/>
      </c>
      <c r="AI76" s="323" t="b">
        <f t="shared" si="2"/>
        <v>0</v>
      </c>
      <c r="AJ76" s="1" t="str">
        <f t="shared" si="3"/>
        <v/>
      </c>
      <c r="AK76" s="323" t="b">
        <f t="shared" si="4"/>
        <v>0</v>
      </c>
      <c r="AL76" s="348">
        <f>IF(AND(CNGE_2025_M1_Secc5_Sub2!$L$36&lt;&gt;"",CNGE_2025_M1_Secc5_Sub2!$L$36&lt;&gt;1,J76=3),1,0)</f>
        <v>0</v>
      </c>
      <c r="AN76" s="303">
        <f>IF(AND(CNGE_2025_M1_Secc5_Sub2!$P$37="",COUNTA(P76:R76)&gt;0),1,0)</f>
        <v>0</v>
      </c>
      <c r="AO76" s="303">
        <f>IF(AND(CNGE_2025_M1_Secc5_Sub2!$S$37="",COUNTA(S76:U76)&gt;0),1,0)</f>
        <v>0</v>
      </c>
      <c r="AP76" s="303">
        <f>IF(AND(CNGE_2025_M1_Secc5_Sub2!$V$37="",COUNTA(V76:X76)&gt;0),1,0)</f>
        <v>0</v>
      </c>
      <c r="AQ76" s="344">
        <f>IF(AND(CNGE_2025_M1_Secc5_Sub2!$P$37="X",COUNTA(P76:R76)=3),0,IF(AND(CNGE_2025_M1_Secc5_Sub2!$P$37="",COUNTA(P76:R76)=0),0,1))</f>
        <v>0</v>
      </c>
      <c r="AR76" s="345">
        <f>IF(AND(CNGE_2025_M1_Secc5_Sub2!$S$37="X",COUNTA(S76:U76)=3),0,IF(AND(CNGE_2025_M1_Secc5_Sub2!$S$37="",COUNTA(S76:U76)=0),0,1))</f>
        <v>0</v>
      </c>
      <c r="AS76" s="346">
        <f>IF(AND(CNGE_2025_M1_Secc5_Sub2!$V$37="X",COUNTA(V76:X76)=3),0,IF(AND(CNGE_2025_M1_Secc5_Sub2!$V$37="",COUNTA(V76:X76)=0),0,1))</f>
        <v>0</v>
      </c>
      <c r="AT76" s="321">
        <f t="shared" si="5"/>
        <v>0</v>
      </c>
      <c r="AU76" s="293">
        <f t="shared" si="6"/>
        <v>0</v>
      </c>
      <c r="AV76" s="294" t="str">
        <f>IF(AU76=0,"",
IF(SUM($AU$68:AU76)=1,AW76,
IF($AU$168&gt;SUM($AU$68:AU76),_xlfn.CONCAT(", ",AW76),
IF($AU$168=SUM($AU$68:AU76),_xlfn.CONCAT(" y ",AW76)))))</f>
        <v/>
      </c>
      <c r="AW76" s="89" t="s">
        <v>5128</v>
      </c>
      <c r="AX76" s="354">
        <f t="shared" si="7"/>
        <v>0</v>
      </c>
      <c r="AY76" s="355">
        <f t="shared" si="8"/>
        <v>-1</v>
      </c>
      <c r="AZ76" s="356">
        <f t="shared" si="9"/>
        <v>0</v>
      </c>
      <c r="BA76" s="359">
        <f t="shared" si="10"/>
        <v>0</v>
      </c>
      <c r="BB76">
        <f t="shared" si="11"/>
        <v>0</v>
      </c>
      <c r="BC76">
        <f t="shared" si="12"/>
        <v>0</v>
      </c>
      <c r="BD76">
        <f t="shared" si="13"/>
        <v>0</v>
      </c>
      <c r="BE76">
        <f t="shared" si="14"/>
        <v>0</v>
      </c>
      <c r="BF76">
        <f t="shared" si="15"/>
        <v>0</v>
      </c>
      <c r="BG76">
        <f t="shared" si="16"/>
        <v>0</v>
      </c>
      <c r="BH76">
        <f t="shared" si="17"/>
        <v>0</v>
      </c>
      <c r="BI76">
        <f t="shared" si="18"/>
        <v>0</v>
      </c>
      <c r="BJ76">
        <f t="shared" si="19"/>
        <v>0</v>
      </c>
      <c r="BK76">
        <f t="shared" si="20"/>
        <v>0</v>
      </c>
      <c r="BL76">
        <f t="shared" si="21"/>
        <v>0</v>
      </c>
      <c r="BM76">
        <f t="shared" si="22"/>
        <v>0</v>
      </c>
      <c r="BN76">
        <f t="shared" si="23"/>
        <v>0</v>
      </c>
      <c r="BO76">
        <f t="shared" si="24"/>
        <v>0</v>
      </c>
      <c r="BP76">
        <f t="shared" si="25"/>
        <v>0</v>
      </c>
      <c r="BQ76">
        <f t="shared" si="26"/>
        <v>0</v>
      </c>
      <c r="BR76">
        <f t="shared" si="27"/>
        <v>0</v>
      </c>
      <c r="BS76">
        <f t="shared" si="28"/>
        <v>0</v>
      </c>
      <c r="BT76">
        <f t="shared" si="29"/>
        <v>0</v>
      </c>
      <c r="BU76">
        <f t="shared" si="30"/>
        <v>0</v>
      </c>
      <c r="BV76">
        <f t="shared" si="31"/>
        <v>0</v>
      </c>
      <c r="BW76">
        <f t="shared" si="32"/>
        <v>0</v>
      </c>
      <c r="BX76">
        <f t="shared" si="33"/>
        <v>0</v>
      </c>
      <c r="BY76">
        <f t="shared" si="34"/>
        <v>0</v>
      </c>
      <c r="BZ76" s="293">
        <f t="shared" si="35"/>
        <v>0</v>
      </c>
      <c r="CA76" s="504" t="str">
        <f>IF(BZ76=0,"",
IF(SUM($BZ$68:BZ76)=1,CB76,
IF($BZ$168&gt;SUM($BZ$68:BZ76),_xlfn.CONCAT(", ",CB76),
IF($BZ$168=SUM($BZ$68:BZ76),_xlfn.CONCAT(" y ",CB76)))))</f>
        <v/>
      </c>
      <c r="CB76" s="505" t="s">
        <v>5128</v>
      </c>
    </row>
    <row r="77" spans="1:80" ht="15" customHeight="1">
      <c r="A77" s="72"/>
      <c r="B77" s="70"/>
      <c r="C77" s="85" t="s">
        <v>5060</v>
      </c>
      <c r="D77" s="991"/>
      <c r="E77" s="884"/>
      <c r="F77" s="884"/>
      <c r="G77" s="885"/>
      <c r="H77" s="992"/>
      <c r="I77" s="885"/>
      <c r="J77" s="992"/>
      <c r="K77" s="884"/>
      <c r="L77" s="885"/>
      <c r="M77" s="813"/>
      <c r="N77" s="813"/>
      <c r="O77" s="813"/>
      <c r="P77" s="813"/>
      <c r="Q77" s="813"/>
      <c r="R77" s="813"/>
      <c r="S77" s="813"/>
      <c r="T77" s="813"/>
      <c r="U77" s="813"/>
      <c r="V77" s="813"/>
      <c r="W77" s="813"/>
      <c r="X77" s="813"/>
      <c r="Y77" s="813"/>
      <c r="Z77" s="813"/>
      <c r="AA77" s="813"/>
      <c r="AB77" s="813"/>
      <c r="AC77" s="813"/>
      <c r="AD77" s="813"/>
      <c r="AG77" s="323" t="b">
        <f t="shared" si="0"/>
        <v>0</v>
      </c>
      <c r="AH77" s="1" t="str">
        <f t="shared" si="1"/>
        <v/>
      </c>
      <c r="AI77" s="323" t="b">
        <f t="shared" si="2"/>
        <v>0</v>
      </c>
      <c r="AJ77" s="1" t="str">
        <f t="shared" si="3"/>
        <v/>
      </c>
      <c r="AK77" s="323" t="b">
        <f t="shared" si="4"/>
        <v>0</v>
      </c>
      <c r="AL77" s="348">
        <f>IF(AND(CNGE_2025_M1_Secc5_Sub2!$L$36&lt;&gt;"",CNGE_2025_M1_Secc5_Sub2!$L$36&lt;&gt;1,J77=3),1,0)</f>
        <v>0</v>
      </c>
      <c r="AN77" s="303">
        <f>IF(AND(CNGE_2025_M1_Secc5_Sub2!$P$37="",COUNTA(P77:R77)&gt;0),1,0)</f>
        <v>0</v>
      </c>
      <c r="AO77" s="303">
        <f>IF(AND(CNGE_2025_M1_Secc5_Sub2!$S$37="",COUNTA(S77:U77)&gt;0),1,0)</f>
        <v>0</v>
      </c>
      <c r="AP77" s="303">
        <f>IF(AND(CNGE_2025_M1_Secc5_Sub2!$V$37="",COUNTA(V77:X77)&gt;0),1,0)</f>
        <v>0</v>
      </c>
      <c r="AQ77" s="344">
        <f>IF(AND(CNGE_2025_M1_Secc5_Sub2!$P$37="X",COUNTA(P77:R77)=3),0,IF(AND(CNGE_2025_M1_Secc5_Sub2!$P$37="",COUNTA(P77:R77)=0),0,1))</f>
        <v>0</v>
      </c>
      <c r="AR77" s="345">
        <f>IF(AND(CNGE_2025_M1_Secc5_Sub2!$S$37="X",COUNTA(S77:U77)=3),0,IF(AND(CNGE_2025_M1_Secc5_Sub2!$S$37="",COUNTA(S77:U77)=0),0,1))</f>
        <v>0</v>
      </c>
      <c r="AS77" s="346">
        <f>IF(AND(CNGE_2025_M1_Secc5_Sub2!$V$37="X",COUNTA(V77:X77)=3),0,IF(AND(CNGE_2025_M1_Secc5_Sub2!$V$37="",COUNTA(V77:X77)=0),0,1))</f>
        <v>0</v>
      </c>
      <c r="AT77" s="321">
        <f t="shared" si="5"/>
        <v>0</v>
      </c>
      <c r="AU77" s="293">
        <f t="shared" si="6"/>
        <v>0</v>
      </c>
      <c r="AV77" s="294" t="str">
        <f>IF(AU77=0,"",
IF(SUM($AU$68:AU77)=1,AW77,
IF($AU$168&gt;SUM($AU$68:AU77),_xlfn.CONCAT(", ",AW77),
IF($AU$168=SUM($AU$68:AU77),_xlfn.CONCAT(" y ",AW77)))))</f>
        <v/>
      </c>
      <c r="AW77" s="89" t="s">
        <v>5129</v>
      </c>
      <c r="AX77" s="354">
        <f t="shared" si="7"/>
        <v>0</v>
      </c>
      <c r="AY77" s="355">
        <f t="shared" si="8"/>
        <v>-1</v>
      </c>
      <c r="AZ77" s="356">
        <f t="shared" si="9"/>
        <v>0</v>
      </c>
      <c r="BA77" s="359">
        <f t="shared" si="10"/>
        <v>0</v>
      </c>
      <c r="BB77">
        <f t="shared" si="11"/>
        <v>0</v>
      </c>
      <c r="BC77">
        <f t="shared" si="12"/>
        <v>0</v>
      </c>
      <c r="BD77">
        <f t="shared" si="13"/>
        <v>0</v>
      </c>
      <c r="BE77">
        <f t="shared" si="14"/>
        <v>0</v>
      </c>
      <c r="BF77">
        <f t="shared" si="15"/>
        <v>0</v>
      </c>
      <c r="BG77">
        <f t="shared" si="16"/>
        <v>0</v>
      </c>
      <c r="BH77">
        <f t="shared" si="17"/>
        <v>0</v>
      </c>
      <c r="BI77">
        <f t="shared" si="18"/>
        <v>0</v>
      </c>
      <c r="BJ77">
        <f t="shared" si="19"/>
        <v>0</v>
      </c>
      <c r="BK77">
        <f t="shared" si="20"/>
        <v>0</v>
      </c>
      <c r="BL77">
        <f t="shared" si="21"/>
        <v>0</v>
      </c>
      <c r="BM77">
        <f t="shared" si="22"/>
        <v>0</v>
      </c>
      <c r="BN77">
        <f t="shared" si="23"/>
        <v>0</v>
      </c>
      <c r="BO77">
        <f t="shared" si="24"/>
        <v>0</v>
      </c>
      <c r="BP77">
        <f t="shared" si="25"/>
        <v>0</v>
      </c>
      <c r="BQ77">
        <f t="shared" si="26"/>
        <v>0</v>
      </c>
      <c r="BR77">
        <f t="shared" si="27"/>
        <v>0</v>
      </c>
      <c r="BS77">
        <f t="shared" si="28"/>
        <v>0</v>
      </c>
      <c r="BT77">
        <f t="shared" si="29"/>
        <v>0</v>
      </c>
      <c r="BU77">
        <f t="shared" si="30"/>
        <v>0</v>
      </c>
      <c r="BV77">
        <f t="shared" si="31"/>
        <v>0</v>
      </c>
      <c r="BW77">
        <f t="shared" si="32"/>
        <v>0</v>
      </c>
      <c r="BX77">
        <f t="shared" si="33"/>
        <v>0</v>
      </c>
      <c r="BY77">
        <f t="shared" si="34"/>
        <v>0</v>
      </c>
      <c r="BZ77" s="293">
        <f t="shared" si="35"/>
        <v>0</v>
      </c>
      <c r="CA77" s="504" t="str">
        <f>IF(BZ77=0,"",
IF(SUM($BZ$68:BZ77)=1,CB77,
IF($BZ$168&gt;SUM($BZ$68:BZ77),_xlfn.CONCAT(", ",CB77),
IF($BZ$168=SUM($BZ$68:BZ77),_xlfn.CONCAT(" y ",CB77)))))</f>
        <v/>
      </c>
      <c r="CB77" s="505" t="s">
        <v>5129</v>
      </c>
    </row>
    <row r="78" spans="1:80" ht="15" customHeight="1">
      <c r="A78" s="72"/>
      <c r="B78" s="70"/>
      <c r="C78" s="85" t="s">
        <v>5062</v>
      </c>
      <c r="D78" s="991"/>
      <c r="E78" s="884"/>
      <c r="F78" s="884"/>
      <c r="G78" s="885"/>
      <c r="H78" s="992"/>
      <c r="I78" s="885"/>
      <c r="J78" s="992"/>
      <c r="K78" s="884"/>
      <c r="L78" s="885"/>
      <c r="M78" s="813"/>
      <c r="N78" s="813"/>
      <c r="O78" s="813"/>
      <c r="P78" s="813"/>
      <c r="Q78" s="813"/>
      <c r="R78" s="813"/>
      <c r="S78" s="813"/>
      <c r="T78" s="813"/>
      <c r="U78" s="813"/>
      <c r="V78" s="813"/>
      <c r="W78" s="813"/>
      <c r="X78" s="813"/>
      <c r="Y78" s="813"/>
      <c r="Z78" s="813"/>
      <c r="AA78" s="813"/>
      <c r="AB78" s="813"/>
      <c r="AC78" s="813"/>
      <c r="AD78" s="813"/>
      <c r="AG78" s="323" t="b">
        <f t="shared" si="0"/>
        <v>0</v>
      </c>
      <c r="AH78" s="1" t="str">
        <f t="shared" si="1"/>
        <v/>
      </c>
      <c r="AI78" s="323" t="b">
        <f t="shared" si="2"/>
        <v>0</v>
      </c>
      <c r="AJ78" s="1" t="str">
        <f t="shared" si="3"/>
        <v/>
      </c>
      <c r="AK78" s="323" t="b">
        <f t="shared" si="4"/>
        <v>0</v>
      </c>
      <c r="AL78" s="348">
        <f>IF(AND(CNGE_2025_M1_Secc5_Sub2!$L$36&lt;&gt;"",CNGE_2025_M1_Secc5_Sub2!$L$36&lt;&gt;1,J78=3),1,0)</f>
        <v>0</v>
      </c>
      <c r="AN78" s="303">
        <f>IF(AND(CNGE_2025_M1_Secc5_Sub2!$P$37="",COUNTA(P78:R78)&gt;0),1,0)</f>
        <v>0</v>
      </c>
      <c r="AO78" s="303">
        <f>IF(AND(CNGE_2025_M1_Secc5_Sub2!$S$37="",COUNTA(S78:U78)&gt;0),1,0)</f>
        <v>0</v>
      </c>
      <c r="AP78" s="303">
        <f>IF(AND(CNGE_2025_M1_Secc5_Sub2!$V$37="",COUNTA(V78:X78)&gt;0),1,0)</f>
        <v>0</v>
      </c>
      <c r="AQ78" s="344">
        <f>IF(AND(CNGE_2025_M1_Secc5_Sub2!$P$37="X",COUNTA(P78:R78)=3),0,IF(AND(CNGE_2025_M1_Secc5_Sub2!$P$37="",COUNTA(P78:R78)=0),0,1))</f>
        <v>0</v>
      </c>
      <c r="AR78" s="345">
        <f>IF(AND(CNGE_2025_M1_Secc5_Sub2!$S$37="X",COUNTA(S78:U78)=3),0,IF(AND(CNGE_2025_M1_Secc5_Sub2!$S$37="",COUNTA(S78:U78)=0),0,1))</f>
        <v>0</v>
      </c>
      <c r="AS78" s="346">
        <f>IF(AND(CNGE_2025_M1_Secc5_Sub2!$V$37="X",COUNTA(V78:X78)=3),0,IF(AND(CNGE_2025_M1_Secc5_Sub2!$V$37="",COUNTA(V78:X78)=0),0,1))</f>
        <v>0</v>
      </c>
      <c r="AT78" s="321">
        <f t="shared" si="5"/>
        <v>0</v>
      </c>
      <c r="AU78" s="293">
        <f t="shared" si="6"/>
        <v>0</v>
      </c>
      <c r="AV78" s="294" t="str">
        <f>IF(AU78=0,"",
IF(SUM($AU$68:AU78)=1,AW78,
IF($AU$168&gt;SUM($AU$68:AU78),_xlfn.CONCAT(", ",AW78),
IF($AU$168=SUM($AU$68:AU78),_xlfn.CONCAT(" y ",AW78)))))</f>
        <v/>
      </c>
      <c r="AW78" s="89" t="s">
        <v>5130</v>
      </c>
      <c r="AX78" s="354">
        <f t="shared" si="7"/>
        <v>0</v>
      </c>
      <c r="AY78" s="355">
        <f t="shared" si="8"/>
        <v>-1</v>
      </c>
      <c r="AZ78" s="356">
        <f t="shared" si="9"/>
        <v>0</v>
      </c>
      <c r="BA78" s="359">
        <f t="shared" si="10"/>
        <v>0</v>
      </c>
      <c r="BB78">
        <f t="shared" si="11"/>
        <v>0</v>
      </c>
      <c r="BC78">
        <f t="shared" si="12"/>
        <v>0</v>
      </c>
      <c r="BD78">
        <f t="shared" si="13"/>
        <v>0</v>
      </c>
      <c r="BE78">
        <f t="shared" si="14"/>
        <v>0</v>
      </c>
      <c r="BF78">
        <f t="shared" si="15"/>
        <v>0</v>
      </c>
      <c r="BG78">
        <f t="shared" si="16"/>
        <v>0</v>
      </c>
      <c r="BH78">
        <f t="shared" si="17"/>
        <v>0</v>
      </c>
      <c r="BI78">
        <f t="shared" si="18"/>
        <v>0</v>
      </c>
      <c r="BJ78">
        <f t="shared" si="19"/>
        <v>0</v>
      </c>
      <c r="BK78">
        <f t="shared" si="20"/>
        <v>0</v>
      </c>
      <c r="BL78">
        <f t="shared" si="21"/>
        <v>0</v>
      </c>
      <c r="BM78">
        <f t="shared" si="22"/>
        <v>0</v>
      </c>
      <c r="BN78">
        <f t="shared" si="23"/>
        <v>0</v>
      </c>
      <c r="BO78">
        <f t="shared" si="24"/>
        <v>0</v>
      </c>
      <c r="BP78">
        <f t="shared" si="25"/>
        <v>0</v>
      </c>
      <c r="BQ78">
        <f t="shared" si="26"/>
        <v>0</v>
      </c>
      <c r="BR78">
        <f t="shared" si="27"/>
        <v>0</v>
      </c>
      <c r="BS78">
        <f t="shared" si="28"/>
        <v>0</v>
      </c>
      <c r="BT78">
        <f t="shared" si="29"/>
        <v>0</v>
      </c>
      <c r="BU78">
        <f t="shared" si="30"/>
        <v>0</v>
      </c>
      <c r="BV78">
        <f t="shared" si="31"/>
        <v>0</v>
      </c>
      <c r="BW78">
        <f t="shared" si="32"/>
        <v>0</v>
      </c>
      <c r="BX78">
        <f t="shared" si="33"/>
        <v>0</v>
      </c>
      <c r="BY78">
        <f t="shared" si="34"/>
        <v>0</v>
      </c>
      <c r="BZ78" s="293">
        <f t="shared" si="35"/>
        <v>0</v>
      </c>
      <c r="CA78" s="504" t="str">
        <f>IF(BZ78=0,"",
IF(SUM($BZ$68:BZ78)=1,CB78,
IF($BZ$168&gt;SUM($BZ$68:BZ78),_xlfn.CONCAT(", ",CB78),
IF($BZ$168=SUM($BZ$68:BZ78),_xlfn.CONCAT(" y ",CB78)))))</f>
        <v/>
      </c>
      <c r="CB78" s="505" t="s">
        <v>5130</v>
      </c>
    </row>
    <row r="79" spans="1:80" ht="15" customHeight="1">
      <c r="A79" s="72"/>
      <c r="B79" s="70"/>
      <c r="C79" s="85" t="s">
        <v>5063</v>
      </c>
      <c r="D79" s="991"/>
      <c r="E79" s="884"/>
      <c r="F79" s="884"/>
      <c r="G79" s="885"/>
      <c r="H79" s="992"/>
      <c r="I79" s="885"/>
      <c r="J79" s="992"/>
      <c r="K79" s="884"/>
      <c r="L79" s="885"/>
      <c r="M79" s="813"/>
      <c r="N79" s="813"/>
      <c r="O79" s="813"/>
      <c r="P79" s="813"/>
      <c r="Q79" s="813"/>
      <c r="R79" s="813"/>
      <c r="S79" s="813"/>
      <c r="T79" s="813"/>
      <c r="U79" s="813"/>
      <c r="V79" s="813"/>
      <c r="W79" s="813"/>
      <c r="X79" s="813"/>
      <c r="Y79" s="813"/>
      <c r="Z79" s="813"/>
      <c r="AA79" s="813"/>
      <c r="AB79" s="813"/>
      <c r="AC79" s="813"/>
      <c r="AD79" s="813"/>
      <c r="AG79" s="323" t="b">
        <f t="shared" si="0"/>
        <v>0</v>
      </c>
      <c r="AH79" s="1" t="str">
        <f t="shared" si="1"/>
        <v/>
      </c>
      <c r="AI79" s="323" t="b">
        <f t="shared" si="2"/>
        <v>0</v>
      </c>
      <c r="AJ79" s="1" t="str">
        <f t="shared" si="3"/>
        <v/>
      </c>
      <c r="AK79" s="323" t="b">
        <f t="shared" si="4"/>
        <v>0</v>
      </c>
      <c r="AL79" s="348">
        <f>IF(AND(CNGE_2025_M1_Secc5_Sub2!$L$36&lt;&gt;"",CNGE_2025_M1_Secc5_Sub2!$L$36&lt;&gt;1,J79=3),1,0)</f>
        <v>0</v>
      </c>
      <c r="AN79" s="303">
        <f>IF(AND(CNGE_2025_M1_Secc5_Sub2!$P$37="",COUNTA(P79:R79)&gt;0),1,0)</f>
        <v>0</v>
      </c>
      <c r="AO79" s="303">
        <f>IF(AND(CNGE_2025_M1_Secc5_Sub2!$S$37="",COUNTA(S79:U79)&gt;0),1,0)</f>
        <v>0</v>
      </c>
      <c r="AP79" s="303">
        <f>IF(AND(CNGE_2025_M1_Secc5_Sub2!$V$37="",COUNTA(V79:X79)&gt;0),1,0)</f>
        <v>0</v>
      </c>
      <c r="AQ79" s="344">
        <f>IF(AND(CNGE_2025_M1_Secc5_Sub2!$P$37="X",COUNTA(P79:R79)=3),0,IF(AND(CNGE_2025_M1_Secc5_Sub2!$P$37="",COUNTA(P79:R79)=0),0,1))</f>
        <v>0</v>
      </c>
      <c r="AR79" s="345">
        <f>IF(AND(CNGE_2025_M1_Secc5_Sub2!$S$37="X",COUNTA(S79:U79)=3),0,IF(AND(CNGE_2025_M1_Secc5_Sub2!$S$37="",COUNTA(S79:U79)=0),0,1))</f>
        <v>0</v>
      </c>
      <c r="AS79" s="346">
        <f>IF(AND(CNGE_2025_M1_Secc5_Sub2!$V$37="X",COUNTA(V79:X79)=3),0,IF(AND(CNGE_2025_M1_Secc5_Sub2!$V$37="",COUNTA(V79:X79)=0),0,1))</f>
        <v>0</v>
      </c>
      <c r="AT79" s="321">
        <f t="shared" si="5"/>
        <v>0</v>
      </c>
      <c r="AU79" s="293">
        <f t="shared" si="6"/>
        <v>0</v>
      </c>
      <c r="AV79" s="294" t="str">
        <f>IF(AU79=0,"",
IF(SUM($AU$68:AU79)=1,AW79,
IF($AU$168&gt;SUM($AU$68:AU79),_xlfn.CONCAT(", ",AW79),
IF($AU$168=SUM($AU$68:AU79),_xlfn.CONCAT(" y ",AW79)))))</f>
        <v/>
      </c>
      <c r="AW79" s="89" t="s">
        <v>5131</v>
      </c>
      <c r="AX79" s="354">
        <f t="shared" si="7"/>
        <v>0</v>
      </c>
      <c r="AY79" s="355">
        <f t="shared" si="8"/>
        <v>-1</v>
      </c>
      <c r="AZ79" s="356">
        <f t="shared" si="9"/>
        <v>0</v>
      </c>
      <c r="BA79" s="359">
        <f t="shared" si="10"/>
        <v>0</v>
      </c>
      <c r="BB79">
        <f t="shared" si="11"/>
        <v>0</v>
      </c>
      <c r="BC79">
        <f t="shared" si="12"/>
        <v>0</v>
      </c>
      <c r="BD79">
        <f t="shared" si="13"/>
        <v>0</v>
      </c>
      <c r="BE79">
        <f t="shared" si="14"/>
        <v>0</v>
      </c>
      <c r="BF79">
        <f t="shared" si="15"/>
        <v>0</v>
      </c>
      <c r="BG79">
        <f t="shared" si="16"/>
        <v>0</v>
      </c>
      <c r="BH79">
        <f t="shared" si="17"/>
        <v>0</v>
      </c>
      <c r="BI79">
        <f t="shared" si="18"/>
        <v>0</v>
      </c>
      <c r="BJ79">
        <f t="shared" si="19"/>
        <v>0</v>
      </c>
      <c r="BK79">
        <f t="shared" si="20"/>
        <v>0</v>
      </c>
      <c r="BL79">
        <f t="shared" si="21"/>
        <v>0</v>
      </c>
      <c r="BM79">
        <f t="shared" si="22"/>
        <v>0</v>
      </c>
      <c r="BN79">
        <f t="shared" si="23"/>
        <v>0</v>
      </c>
      <c r="BO79">
        <f t="shared" si="24"/>
        <v>0</v>
      </c>
      <c r="BP79">
        <f t="shared" si="25"/>
        <v>0</v>
      </c>
      <c r="BQ79">
        <f t="shared" si="26"/>
        <v>0</v>
      </c>
      <c r="BR79">
        <f t="shared" si="27"/>
        <v>0</v>
      </c>
      <c r="BS79">
        <f t="shared" si="28"/>
        <v>0</v>
      </c>
      <c r="BT79">
        <f t="shared" si="29"/>
        <v>0</v>
      </c>
      <c r="BU79">
        <f t="shared" si="30"/>
        <v>0</v>
      </c>
      <c r="BV79">
        <f t="shared" si="31"/>
        <v>0</v>
      </c>
      <c r="BW79">
        <f t="shared" si="32"/>
        <v>0</v>
      </c>
      <c r="BX79">
        <f t="shared" si="33"/>
        <v>0</v>
      </c>
      <c r="BY79">
        <f t="shared" si="34"/>
        <v>0</v>
      </c>
      <c r="BZ79" s="293">
        <f t="shared" si="35"/>
        <v>0</v>
      </c>
      <c r="CA79" s="504" t="str">
        <f>IF(BZ79=0,"",
IF(SUM($BZ$68:BZ79)=1,CB79,
IF($BZ$168&gt;SUM($BZ$68:BZ79),_xlfn.CONCAT(", ",CB79),
IF($BZ$168=SUM($BZ$68:BZ79),_xlfn.CONCAT(" y ",CB79)))))</f>
        <v/>
      </c>
      <c r="CB79" s="505" t="s">
        <v>5131</v>
      </c>
    </row>
    <row r="80" spans="1:80" ht="15" customHeight="1">
      <c r="A80" s="72"/>
      <c r="B80" s="70"/>
      <c r="C80" s="85" t="s">
        <v>5064</v>
      </c>
      <c r="D80" s="991"/>
      <c r="E80" s="884"/>
      <c r="F80" s="884"/>
      <c r="G80" s="885"/>
      <c r="H80" s="992"/>
      <c r="I80" s="885"/>
      <c r="J80" s="992"/>
      <c r="K80" s="884"/>
      <c r="L80" s="885"/>
      <c r="M80" s="813"/>
      <c r="N80" s="813"/>
      <c r="O80" s="813"/>
      <c r="P80" s="813"/>
      <c r="Q80" s="813"/>
      <c r="R80" s="813"/>
      <c r="S80" s="813"/>
      <c r="T80" s="813"/>
      <c r="U80" s="813"/>
      <c r="V80" s="813"/>
      <c r="W80" s="813"/>
      <c r="X80" s="813"/>
      <c r="Y80" s="813"/>
      <c r="Z80" s="813"/>
      <c r="AA80" s="813"/>
      <c r="AB80" s="813"/>
      <c r="AC80" s="813"/>
      <c r="AD80" s="813"/>
      <c r="AG80" s="323" t="b">
        <f t="shared" si="0"/>
        <v>0</v>
      </c>
      <c r="AH80" s="1" t="str">
        <f t="shared" si="1"/>
        <v/>
      </c>
      <c r="AI80" s="323" t="b">
        <f t="shared" si="2"/>
        <v>0</v>
      </c>
      <c r="AJ80" s="1" t="str">
        <f t="shared" si="3"/>
        <v/>
      </c>
      <c r="AK80" s="323" t="b">
        <f t="shared" si="4"/>
        <v>0</v>
      </c>
      <c r="AL80" s="348">
        <f>IF(AND(CNGE_2025_M1_Secc5_Sub2!$L$36&lt;&gt;"",CNGE_2025_M1_Secc5_Sub2!$L$36&lt;&gt;1,J80=3),1,0)</f>
        <v>0</v>
      </c>
      <c r="AN80" s="303">
        <f>IF(AND(CNGE_2025_M1_Secc5_Sub2!$P$37="",COUNTA(P80:R80)&gt;0),1,0)</f>
        <v>0</v>
      </c>
      <c r="AO80" s="303">
        <f>IF(AND(CNGE_2025_M1_Secc5_Sub2!$S$37="",COUNTA(S80:U80)&gt;0),1,0)</f>
        <v>0</v>
      </c>
      <c r="AP80" s="303">
        <f>IF(AND(CNGE_2025_M1_Secc5_Sub2!$V$37="",COUNTA(V80:X80)&gt;0),1,0)</f>
        <v>0</v>
      </c>
      <c r="AQ80" s="344">
        <f>IF(AND(CNGE_2025_M1_Secc5_Sub2!$P$37="X",COUNTA(P80:R80)=3),0,IF(AND(CNGE_2025_M1_Secc5_Sub2!$P$37="",COUNTA(P80:R80)=0),0,1))</f>
        <v>0</v>
      </c>
      <c r="AR80" s="345">
        <f>IF(AND(CNGE_2025_M1_Secc5_Sub2!$S$37="X",COUNTA(S80:U80)=3),0,IF(AND(CNGE_2025_M1_Secc5_Sub2!$S$37="",COUNTA(S80:U80)=0),0,1))</f>
        <v>0</v>
      </c>
      <c r="AS80" s="346">
        <f>IF(AND(CNGE_2025_M1_Secc5_Sub2!$V$37="X",COUNTA(V80:X80)=3),0,IF(AND(CNGE_2025_M1_Secc5_Sub2!$V$37="",COUNTA(V80:X80)=0),0,1))</f>
        <v>0</v>
      </c>
      <c r="AT80" s="321">
        <f t="shared" si="5"/>
        <v>0</v>
      </c>
      <c r="AU80" s="293">
        <f t="shared" si="6"/>
        <v>0</v>
      </c>
      <c r="AV80" s="294" t="str">
        <f>IF(AU80=0,"",
IF(SUM($AU$68:AU80)=1,AW80,
IF($AU$168&gt;SUM($AU$68:AU80),_xlfn.CONCAT(", ",AW80),
IF($AU$168=SUM($AU$68:AU80),_xlfn.CONCAT(" y ",AW80)))))</f>
        <v/>
      </c>
      <c r="AW80" s="89" t="s">
        <v>5132</v>
      </c>
      <c r="AX80" s="354">
        <f t="shared" si="7"/>
        <v>0</v>
      </c>
      <c r="AY80" s="355">
        <f t="shared" si="8"/>
        <v>-1</v>
      </c>
      <c r="AZ80" s="356">
        <f t="shared" si="9"/>
        <v>0</v>
      </c>
      <c r="BA80" s="359">
        <f t="shared" si="10"/>
        <v>0</v>
      </c>
      <c r="BB80">
        <f t="shared" si="11"/>
        <v>0</v>
      </c>
      <c r="BC80">
        <f t="shared" si="12"/>
        <v>0</v>
      </c>
      <c r="BD80">
        <f t="shared" si="13"/>
        <v>0</v>
      </c>
      <c r="BE80">
        <f t="shared" si="14"/>
        <v>0</v>
      </c>
      <c r="BF80">
        <f t="shared" si="15"/>
        <v>0</v>
      </c>
      <c r="BG80">
        <f t="shared" si="16"/>
        <v>0</v>
      </c>
      <c r="BH80">
        <f t="shared" si="17"/>
        <v>0</v>
      </c>
      <c r="BI80">
        <f t="shared" si="18"/>
        <v>0</v>
      </c>
      <c r="BJ80">
        <f t="shared" si="19"/>
        <v>0</v>
      </c>
      <c r="BK80">
        <f t="shared" si="20"/>
        <v>0</v>
      </c>
      <c r="BL80">
        <f t="shared" si="21"/>
        <v>0</v>
      </c>
      <c r="BM80">
        <f t="shared" si="22"/>
        <v>0</v>
      </c>
      <c r="BN80">
        <f t="shared" si="23"/>
        <v>0</v>
      </c>
      <c r="BO80">
        <f t="shared" si="24"/>
        <v>0</v>
      </c>
      <c r="BP80">
        <f t="shared" si="25"/>
        <v>0</v>
      </c>
      <c r="BQ80">
        <f t="shared" si="26"/>
        <v>0</v>
      </c>
      <c r="BR80">
        <f t="shared" si="27"/>
        <v>0</v>
      </c>
      <c r="BS80">
        <f t="shared" si="28"/>
        <v>0</v>
      </c>
      <c r="BT80">
        <f t="shared" si="29"/>
        <v>0</v>
      </c>
      <c r="BU80">
        <f t="shared" si="30"/>
        <v>0</v>
      </c>
      <c r="BV80">
        <f t="shared" si="31"/>
        <v>0</v>
      </c>
      <c r="BW80">
        <f t="shared" si="32"/>
        <v>0</v>
      </c>
      <c r="BX80">
        <f t="shared" si="33"/>
        <v>0</v>
      </c>
      <c r="BY80">
        <f t="shared" si="34"/>
        <v>0</v>
      </c>
      <c r="BZ80" s="293">
        <f t="shared" si="35"/>
        <v>0</v>
      </c>
      <c r="CA80" s="504" t="str">
        <f>IF(BZ80=0,"",
IF(SUM($BZ$68:BZ80)=1,CB80,
IF($BZ$168&gt;SUM($BZ$68:BZ80),_xlfn.CONCAT(", ",CB80),
IF($BZ$168=SUM($BZ$68:BZ80),_xlfn.CONCAT(" y ",CB80)))))</f>
        <v/>
      </c>
      <c r="CB80" s="505" t="s">
        <v>5132</v>
      </c>
    </row>
    <row r="81" spans="1:80" ht="15" customHeight="1">
      <c r="A81" s="72"/>
      <c r="B81" s="70"/>
      <c r="C81" s="85" t="s">
        <v>5065</v>
      </c>
      <c r="D81" s="991"/>
      <c r="E81" s="884"/>
      <c r="F81" s="884"/>
      <c r="G81" s="885"/>
      <c r="H81" s="992"/>
      <c r="I81" s="885"/>
      <c r="J81" s="992"/>
      <c r="K81" s="884"/>
      <c r="L81" s="885"/>
      <c r="M81" s="813"/>
      <c r="N81" s="813"/>
      <c r="O81" s="813"/>
      <c r="P81" s="813"/>
      <c r="Q81" s="813"/>
      <c r="R81" s="813"/>
      <c r="S81" s="813"/>
      <c r="T81" s="813"/>
      <c r="U81" s="813"/>
      <c r="V81" s="813"/>
      <c r="W81" s="813"/>
      <c r="X81" s="813"/>
      <c r="Y81" s="813"/>
      <c r="Z81" s="813"/>
      <c r="AA81" s="813"/>
      <c r="AB81" s="813"/>
      <c r="AC81" s="813"/>
      <c r="AD81" s="813"/>
      <c r="AG81" s="323" t="b">
        <f t="shared" si="0"/>
        <v>0</v>
      </c>
      <c r="AH81" s="1" t="str">
        <f t="shared" si="1"/>
        <v/>
      </c>
      <c r="AI81" s="323" t="b">
        <f t="shared" si="2"/>
        <v>0</v>
      </c>
      <c r="AJ81" s="1" t="str">
        <f t="shared" si="3"/>
        <v/>
      </c>
      <c r="AK81" s="323" t="b">
        <f t="shared" si="4"/>
        <v>0</v>
      </c>
      <c r="AL81" s="348">
        <f>IF(AND(CNGE_2025_M1_Secc5_Sub2!$L$36&lt;&gt;"",CNGE_2025_M1_Secc5_Sub2!$L$36&lt;&gt;1,J81=3),1,0)</f>
        <v>0</v>
      </c>
      <c r="AN81" s="303">
        <f>IF(AND(CNGE_2025_M1_Secc5_Sub2!$P$37="",COUNTA(P81:R81)&gt;0),1,0)</f>
        <v>0</v>
      </c>
      <c r="AO81" s="303">
        <f>IF(AND(CNGE_2025_M1_Secc5_Sub2!$S$37="",COUNTA(S81:U81)&gt;0),1,0)</f>
        <v>0</v>
      </c>
      <c r="AP81" s="303">
        <f>IF(AND(CNGE_2025_M1_Secc5_Sub2!$V$37="",COUNTA(V81:X81)&gt;0),1,0)</f>
        <v>0</v>
      </c>
      <c r="AQ81" s="344">
        <f>IF(AND(CNGE_2025_M1_Secc5_Sub2!$P$37="X",COUNTA(P81:R81)=3),0,IF(AND(CNGE_2025_M1_Secc5_Sub2!$P$37="",COUNTA(P81:R81)=0),0,1))</f>
        <v>0</v>
      </c>
      <c r="AR81" s="345">
        <f>IF(AND(CNGE_2025_M1_Secc5_Sub2!$S$37="X",COUNTA(S81:U81)=3),0,IF(AND(CNGE_2025_M1_Secc5_Sub2!$S$37="",COUNTA(S81:U81)=0),0,1))</f>
        <v>0</v>
      </c>
      <c r="AS81" s="346">
        <f>IF(AND(CNGE_2025_M1_Secc5_Sub2!$V$37="X",COUNTA(V81:X81)=3),0,IF(AND(CNGE_2025_M1_Secc5_Sub2!$V$37="",COUNTA(V81:X81)=0),0,1))</f>
        <v>0</v>
      </c>
      <c r="AT81" s="321">
        <f t="shared" si="5"/>
        <v>0</v>
      </c>
      <c r="AU81" s="293">
        <f t="shared" si="6"/>
        <v>0</v>
      </c>
      <c r="AV81" s="294" t="str">
        <f>IF(AU81=0,"",
IF(SUM($AU$68:AU81)=1,AW81,
IF($AU$168&gt;SUM($AU$68:AU81),_xlfn.CONCAT(", ",AW81),
IF($AU$168=SUM($AU$68:AU81),_xlfn.CONCAT(" y ",AW81)))))</f>
        <v/>
      </c>
      <c r="AW81" s="89" t="s">
        <v>5133</v>
      </c>
      <c r="AX81" s="354">
        <f t="shared" si="7"/>
        <v>0</v>
      </c>
      <c r="AY81" s="355">
        <f t="shared" si="8"/>
        <v>-1</v>
      </c>
      <c r="AZ81" s="356">
        <f t="shared" si="9"/>
        <v>0</v>
      </c>
      <c r="BA81" s="359">
        <f t="shared" si="10"/>
        <v>0</v>
      </c>
      <c r="BB81">
        <f t="shared" si="11"/>
        <v>0</v>
      </c>
      <c r="BC81">
        <f t="shared" si="12"/>
        <v>0</v>
      </c>
      <c r="BD81">
        <f t="shared" si="13"/>
        <v>0</v>
      </c>
      <c r="BE81">
        <f t="shared" si="14"/>
        <v>0</v>
      </c>
      <c r="BF81">
        <f t="shared" si="15"/>
        <v>0</v>
      </c>
      <c r="BG81">
        <f t="shared" si="16"/>
        <v>0</v>
      </c>
      <c r="BH81">
        <f t="shared" si="17"/>
        <v>0</v>
      </c>
      <c r="BI81">
        <f t="shared" si="18"/>
        <v>0</v>
      </c>
      <c r="BJ81">
        <f t="shared" si="19"/>
        <v>0</v>
      </c>
      <c r="BK81">
        <f t="shared" si="20"/>
        <v>0</v>
      </c>
      <c r="BL81">
        <f t="shared" si="21"/>
        <v>0</v>
      </c>
      <c r="BM81">
        <f t="shared" si="22"/>
        <v>0</v>
      </c>
      <c r="BN81">
        <f t="shared" si="23"/>
        <v>0</v>
      </c>
      <c r="BO81">
        <f t="shared" si="24"/>
        <v>0</v>
      </c>
      <c r="BP81">
        <f t="shared" si="25"/>
        <v>0</v>
      </c>
      <c r="BQ81">
        <f t="shared" si="26"/>
        <v>0</v>
      </c>
      <c r="BR81">
        <f t="shared" si="27"/>
        <v>0</v>
      </c>
      <c r="BS81">
        <f t="shared" si="28"/>
        <v>0</v>
      </c>
      <c r="BT81">
        <f t="shared" si="29"/>
        <v>0</v>
      </c>
      <c r="BU81">
        <f t="shared" si="30"/>
        <v>0</v>
      </c>
      <c r="BV81">
        <f t="shared" si="31"/>
        <v>0</v>
      </c>
      <c r="BW81">
        <f t="shared" si="32"/>
        <v>0</v>
      </c>
      <c r="BX81">
        <f t="shared" si="33"/>
        <v>0</v>
      </c>
      <c r="BY81">
        <f t="shared" si="34"/>
        <v>0</v>
      </c>
      <c r="BZ81" s="293">
        <f t="shared" si="35"/>
        <v>0</v>
      </c>
      <c r="CA81" s="504" t="str">
        <f>IF(BZ81=0,"",
IF(SUM($BZ$68:BZ81)=1,CB81,
IF($BZ$168&gt;SUM($BZ$68:BZ81),_xlfn.CONCAT(", ",CB81),
IF($BZ$168=SUM($BZ$68:BZ81),_xlfn.CONCAT(" y ",CB81)))))</f>
        <v/>
      </c>
      <c r="CB81" s="505" t="s">
        <v>5133</v>
      </c>
    </row>
    <row r="82" spans="1:80" ht="15" customHeight="1">
      <c r="A82" s="72"/>
      <c r="B82" s="70"/>
      <c r="C82" s="85" t="s">
        <v>5066</v>
      </c>
      <c r="D82" s="991"/>
      <c r="E82" s="884"/>
      <c r="F82" s="884"/>
      <c r="G82" s="885"/>
      <c r="H82" s="992"/>
      <c r="I82" s="885"/>
      <c r="J82" s="992"/>
      <c r="K82" s="884"/>
      <c r="L82" s="885"/>
      <c r="M82" s="813"/>
      <c r="N82" s="813"/>
      <c r="O82" s="813"/>
      <c r="P82" s="813"/>
      <c r="Q82" s="813"/>
      <c r="R82" s="813"/>
      <c r="S82" s="813"/>
      <c r="T82" s="813"/>
      <c r="U82" s="813"/>
      <c r="V82" s="813"/>
      <c r="W82" s="813"/>
      <c r="X82" s="813"/>
      <c r="Y82" s="813"/>
      <c r="Z82" s="813"/>
      <c r="AA82" s="813"/>
      <c r="AB82" s="813"/>
      <c r="AC82" s="813"/>
      <c r="AD82" s="813"/>
      <c r="AG82" s="323" t="b">
        <f t="shared" si="0"/>
        <v>0</v>
      </c>
      <c r="AH82" s="1" t="str">
        <f t="shared" si="1"/>
        <v/>
      </c>
      <c r="AI82" s="323" t="b">
        <f t="shared" si="2"/>
        <v>0</v>
      </c>
      <c r="AJ82" s="1" t="str">
        <f t="shared" si="3"/>
        <v/>
      </c>
      <c r="AK82" s="323" t="b">
        <f t="shared" si="4"/>
        <v>0</v>
      </c>
      <c r="AL82" s="348">
        <f>IF(AND(CNGE_2025_M1_Secc5_Sub2!$L$36&lt;&gt;"",CNGE_2025_M1_Secc5_Sub2!$L$36&lt;&gt;1,J82=3),1,0)</f>
        <v>0</v>
      </c>
      <c r="AN82" s="303">
        <f>IF(AND(CNGE_2025_M1_Secc5_Sub2!$P$37="",COUNTA(P82:R82)&gt;0),1,0)</f>
        <v>0</v>
      </c>
      <c r="AO82" s="303">
        <f>IF(AND(CNGE_2025_M1_Secc5_Sub2!$S$37="",COUNTA(S82:U82)&gt;0),1,0)</f>
        <v>0</v>
      </c>
      <c r="AP82" s="303">
        <f>IF(AND(CNGE_2025_M1_Secc5_Sub2!$V$37="",COUNTA(V82:X82)&gt;0),1,0)</f>
        <v>0</v>
      </c>
      <c r="AQ82" s="344">
        <f>IF(AND(CNGE_2025_M1_Secc5_Sub2!$P$37="X",COUNTA(P82:R82)=3),0,IF(AND(CNGE_2025_M1_Secc5_Sub2!$P$37="",COUNTA(P82:R82)=0),0,1))</f>
        <v>0</v>
      </c>
      <c r="AR82" s="345">
        <f>IF(AND(CNGE_2025_M1_Secc5_Sub2!$S$37="X",COUNTA(S82:U82)=3),0,IF(AND(CNGE_2025_M1_Secc5_Sub2!$S$37="",COUNTA(S82:U82)=0),0,1))</f>
        <v>0</v>
      </c>
      <c r="AS82" s="346">
        <f>IF(AND(CNGE_2025_M1_Secc5_Sub2!$V$37="X",COUNTA(V82:X82)=3),0,IF(AND(CNGE_2025_M1_Secc5_Sub2!$V$37="",COUNTA(V82:X82)=0),0,1))</f>
        <v>0</v>
      </c>
      <c r="AT82" s="321">
        <f t="shared" si="5"/>
        <v>0</v>
      </c>
      <c r="AU82" s="293">
        <f t="shared" si="6"/>
        <v>0</v>
      </c>
      <c r="AV82" s="294" t="str">
        <f>IF(AU82=0,"",
IF(SUM($AU$68:AU82)=1,AW82,
IF($AU$168&gt;SUM($AU$68:AU82),_xlfn.CONCAT(", ",AW82),
IF($AU$168=SUM($AU$68:AU82),_xlfn.CONCAT(" y ",AW82)))))</f>
        <v/>
      </c>
      <c r="AW82" s="89" t="s">
        <v>5134</v>
      </c>
      <c r="AX82" s="354">
        <f t="shared" si="7"/>
        <v>0</v>
      </c>
      <c r="AY82" s="355">
        <f t="shared" si="8"/>
        <v>-1</v>
      </c>
      <c r="AZ82" s="356">
        <f t="shared" si="9"/>
        <v>0</v>
      </c>
      <c r="BA82" s="359">
        <f t="shared" si="10"/>
        <v>0</v>
      </c>
      <c r="BB82">
        <f t="shared" si="11"/>
        <v>0</v>
      </c>
      <c r="BC82">
        <f t="shared" si="12"/>
        <v>0</v>
      </c>
      <c r="BD82">
        <f t="shared" si="13"/>
        <v>0</v>
      </c>
      <c r="BE82">
        <f t="shared" si="14"/>
        <v>0</v>
      </c>
      <c r="BF82">
        <f t="shared" si="15"/>
        <v>0</v>
      </c>
      <c r="BG82">
        <f t="shared" si="16"/>
        <v>0</v>
      </c>
      <c r="BH82">
        <f t="shared" si="17"/>
        <v>0</v>
      </c>
      <c r="BI82">
        <f t="shared" si="18"/>
        <v>0</v>
      </c>
      <c r="BJ82">
        <f t="shared" si="19"/>
        <v>0</v>
      </c>
      <c r="BK82">
        <f t="shared" si="20"/>
        <v>0</v>
      </c>
      <c r="BL82">
        <f t="shared" si="21"/>
        <v>0</v>
      </c>
      <c r="BM82">
        <f t="shared" si="22"/>
        <v>0</v>
      </c>
      <c r="BN82">
        <f t="shared" si="23"/>
        <v>0</v>
      </c>
      <c r="BO82">
        <f t="shared" si="24"/>
        <v>0</v>
      </c>
      <c r="BP82">
        <f t="shared" si="25"/>
        <v>0</v>
      </c>
      <c r="BQ82">
        <f t="shared" si="26"/>
        <v>0</v>
      </c>
      <c r="BR82">
        <f t="shared" si="27"/>
        <v>0</v>
      </c>
      <c r="BS82">
        <f t="shared" si="28"/>
        <v>0</v>
      </c>
      <c r="BT82">
        <f t="shared" si="29"/>
        <v>0</v>
      </c>
      <c r="BU82">
        <f t="shared" si="30"/>
        <v>0</v>
      </c>
      <c r="BV82">
        <f t="shared" si="31"/>
        <v>0</v>
      </c>
      <c r="BW82">
        <f t="shared" si="32"/>
        <v>0</v>
      </c>
      <c r="BX82">
        <f t="shared" si="33"/>
        <v>0</v>
      </c>
      <c r="BY82">
        <f t="shared" si="34"/>
        <v>0</v>
      </c>
      <c r="BZ82" s="293">
        <f t="shared" si="35"/>
        <v>0</v>
      </c>
      <c r="CA82" s="504" t="str">
        <f>IF(BZ82=0,"",
IF(SUM($BZ$68:BZ82)=1,CB82,
IF($BZ$168&gt;SUM($BZ$68:BZ82),_xlfn.CONCAT(", ",CB82),
IF($BZ$168=SUM($BZ$68:BZ82),_xlfn.CONCAT(" y ",CB82)))))</f>
        <v/>
      </c>
      <c r="CB82" s="505" t="s">
        <v>5134</v>
      </c>
    </row>
    <row r="83" spans="1:80" ht="15" customHeight="1">
      <c r="A83" s="72"/>
      <c r="B83" s="70"/>
      <c r="C83" s="85" t="s">
        <v>5067</v>
      </c>
      <c r="D83" s="991"/>
      <c r="E83" s="884"/>
      <c r="F83" s="884"/>
      <c r="G83" s="885"/>
      <c r="H83" s="992"/>
      <c r="I83" s="885"/>
      <c r="J83" s="992"/>
      <c r="K83" s="884"/>
      <c r="L83" s="885"/>
      <c r="M83" s="813"/>
      <c r="N83" s="813"/>
      <c r="O83" s="813"/>
      <c r="P83" s="813"/>
      <c r="Q83" s="813"/>
      <c r="R83" s="813"/>
      <c r="S83" s="813"/>
      <c r="T83" s="813"/>
      <c r="U83" s="813"/>
      <c r="V83" s="813"/>
      <c r="W83" s="813"/>
      <c r="X83" s="813"/>
      <c r="Y83" s="813"/>
      <c r="Z83" s="813"/>
      <c r="AA83" s="813"/>
      <c r="AB83" s="813"/>
      <c r="AC83" s="813"/>
      <c r="AD83" s="813"/>
      <c r="AG83" s="323" t="b">
        <f t="shared" si="0"/>
        <v>0</v>
      </c>
      <c r="AH83" s="1" t="str">
        <f t="shared" si="1"/>
        <v/>
      </c>
      <c r="AI83" s="323" t="b">
        <f t="shared" si="2"/>
        <v>0</v>
      </c>
      <c r="AJ83" s="1" t="str">
        <f t="shared" si="3"/>
        <v/>
      </c>
      <c r="AK83" s="323" t="b">
        <f t="shared" si="4"/>
        <v>0</v>
      </c>
      <c r="AL83" s="348">
        <f>IF(AND(CNGE_2025_M1_Secc5_Sub2!$L$36&lt;&gt;"",CNGE_2025_M1_Secc5_Sub2!$L$36&lt;&gt;1,J83=3),1,0)</f>
        <v>0</v>
      </c>
      <c r="AN83" s="303">
        <f>IF(AND(CNGE_2025_M1_Secc5_Sub2!$P$37="",COUNTA(P83:R83)&gt;0),1,0)</f>
        <v>0</v>
      </c>
      <c r="AO83" s="303">
        <f>IF(AND(CNGE_2025_M1_Secc5_Sub2!$S$37="",COUNTA(S83:U83)&gt;0),1,0)</f>
        <v>0</v>
      </c>
      <c r="AP83" s="303">
        <f>IF(AND(CNGE_2025_M1_Secc5_Sub2!$V$37="",COUNTA(V83:X83)&gt;0),1,0)</f>
        <v>0</v>
      </c>
      <c r="AQ83" s="344">
        <f>IF(AND(CNGE_2025_M1_Secc5_Sub2!$P$37="X",COUNTA(P83:R83)=3),0,IF(AND(CNGE_2025_M1_Secc5_Sub2!$P$37="",COUNTA(P83:R83)=0),0,1))</f>
        <v>0</v>
      </c>
      <c r="AR83" s="345">
        <f>IF(AND(CNGE_2025_M1_Secc5_Sub2!$S$37="X",COUNTA(S83:U83)=3),0,IF(AND(CNGE_2025_M1_Secc5_Sub2!$S$37="",COUNTA(S83:U83)=0),0,1))</f>
        <v>0</v>
      </c>
      <c r="AS83" s="346">
        <f>IF(AND(CNGE_2025_M1_Secc5_Sub2!$V$37="X",COUNTA(V83:X83)=3),0,IF(AND(CNGE_2025_M1_Secc5_Sub2!$V$37="",COUNTA(V83:X83)=0),0,1))</f>
        <v>0</v>
      </c>
      <c r="AT83" s="321">
        <f t="shared" si="5"/>
        <v>0</v>
      </c>
      <c r="AU83" s="293">
        <f t="shared" si="6"/>
        <v>0</v>
      </c>
      <c r="AV83" s="294" t="str">
        <f>IF(AU83=0,"",
IF(SUM($AU$68:AU83)=1,AW83,
IF($AU$168&gt;SUM($AU$68:AU83),_xlfn.CONCAT(", ",AW83),
IF($AU$168=SUM($AU$68:AU83),_xlfn.CONCAT(" y ",AW83)))))</f>
        <v/>
      </c>
      <c r="AW83" s="89" t="s">
        <v>5135</v>
      </c>
      <c r="AX83" s="354">
        <f t="shared" si="7"/>
        <v>0</v>
      </c>
      <c r="AY83" s="355">
        <f t="shared" si="8"/>
        <v>-1</v>
      </c>
      <c r="AZ83" s="356">
        <f t="shared" si="9"/>
        <v>0</v>
      </c>
      <c r="BA83" s="359">
        <f t="shared" si="10"/>
        <v>0</v>
      </c>
      <c r="BB83">
        <f t="shared" si="11"/>
        <v>0</v>
      </c>
      <c r="BC83">
        <f t="shared" si="12"/>
        <v>0</v>
      </c>
      <c r="BD83">
        <f t="shared" si="13"/>
        <v>0</v>
      </c>
      <c r="BE83">
        <f t="shared" si="14"/>
        <v>0</v>
      </c>
      <c r="BF83">
        <f t="shared" si="15"/>
        <v>0</v>
      </c>
      <c r="BG83">
        <f t="shared" si="16"/>
        <v>0</v>
      </c>
      <c r="BH83">
        <f t="shared" si="17"/>
        <v>0</v>
      </c>
      <c r="BI83">
        <f t="shared" si="18"/>
        <v>0</v>
      </c>
      <c r="BJ83">
        <f t="shared" si="19"/>
        <v>0</v>
      </c>
      <c r="BK83">
        <f t="shared" si="20"/>
        <v>0</v>
      </c>
      <c r="BL83">
        <f t="shared" si="21"/>
        <v>0</v>
      </c>
      <c r="BM83">
        <f t="shared" si="22"/>
        <v>0</v>
      </c>
      <c r="BN83">
        <f t="shared" si="23"/>
        <v>0</v>
      </c>
      <c r="BO83">
        <f t="shared" si="24"/>
        <v>0</v>
      </c>
      <c r="BP83">
        <f t="shared" si="25"/>
        <v>0</v>
      </c>
      <c r="BQ83">
        <f t="shared" si="26"/>
        <v>0</v>
      </c>
      <c r="BR83">
        <f t="shared" si="27"/>
        <v>0</v>
      </c>
      <c r="BS83">
        <f t="shared" si="28"/>
        <v>0</v>
      </c>
      <c r="BT83">
        <f t="shared" si="29"/>
        <v>0</v>
      </c>
      <c r="BU83">
        <f t="shared" si="30"/>
        <v>0</v>
      </c>
      <c r="BV83">
        <f t="shared" si="31"/>
        <v>0</v>
      </c>
      <c r="BW83">
        <f t="shared" si="32"/>
        <v>0</v>
      </c>
      <c r="BX83">
        <f t="shared" si="33"/>
        <v>0</v>
      </c>
      <c r="BY83">
        <f t="shared" si="34"/>
        <v>0</v>
      </c>
      <c r="BZ83" s="293">
        <f t="shared" si="35"/>
        <v>0</v>
      </c>
      <c r="CA83" s="504" t="str">
        <f>IF(BZ83=0,"",
IF(SUM($BZ$68:BZ83)=1,CB83,
IF($BZ$168&gt;SUM($BZ$68:BZ83),_xlfn.CONCAT(", ",CB83),
IF($BZ$168=SUM($BZ$68:BZ83),_xlfn.CONCAT(" y ",CB83)))))</f>
        <v/>
      </c>
      <c r="CB83" s="505" t="s">
        <v>5135</v>
      </c>
    </row>
    <row r="84" spans="1:80" ht="15" customHeight="1">
      <c r="A84" s="72"/>
      <c r="B84" s="70"/>
      <c r="C84" s="85" t="s">
        <v>5068</v>
      </c>
      <c r="D84" s="991"/>
      <c r="E84" s="884"/>
      <c r="F84" s="884"/>
      <c r="G84" s="885"/>
      <c r="H84" s="992"/>
      <c r="I84" s="885"/>
      <c r="J84" s="992"/>
      <c r="K84" s="884"/>
      <c r="L84" s="885"/>
      <c r="M84" s="813"/>
      <c r="N84" s="813"/>
      <c r="O84" s="813"/>
      <c r="P84" s="813"/>
      <c r="Q84" s="813"/>
      <c r="R84" s="813"/>
      <c r="S84" s="813"/>
      <c r="T84" s="813"/>
      <c r="U84" s="813"/>
      <c r="V84" s="813"/>
      <c r="W84" s="813"/>
      <c r="X84" s="813"/>
      <c r="Y84" s="813"/>
      <c r="Z84" s="813"/>
      <c r="AA84" s="813"/>
      <c r="AB84" s="813"/>
      <c r="AC84" s="813"/>
      <c r="AD84" s="813"/>
      <c r="AG84" s="323" t="b">
        <f t="shared" si="0"/>
        <v>0</v>
      </c>
      <c r="AH84" s="1" t="str">
        <f t="shared" si="1"/>
        <v/>
      </c>
      <c r="AI84" s="323" t="b">
        <f t="shared" si="2"/>
        <v>0</v>
      </c>
      <c r="AJ84" s="1" t="str">
        <f t="shared" si="3"/>
        <v/>
      </c>
      <c r="AK84" s="323" t="b">
        <f t="shared" si="4"/>
        <v>0</v>
      </c>
      <c r="AL84" s="348">
        <f>IF(AND(CNGE_2025_M1_Secc5_Sub2!$L$36&lt;&gt;"",CNGE_2025_M1_Secc5_Sub2!$L$36&lt;&gt;1,J84=3),1,0)</f>
        <v>0</v>
      </c>
      <c r="AN84" s="303">
        <f>IF(AND(CNGE_2025_M1_Secc5_Sub2!$P$37="",COUNTA(P84:R84)&gt;0),1,0)</f>
        <v>0</v>
      </c>
      <c r="AO84" s="303">
        <f>IF(AND(CNGE_2025_M1_Secc5_Sub2!$S$37="",COUNTA(S84:U84)&gt;0),1,0)</f>
        <v>0</v>
      </c>
      <c r="AP84" s="303">
        <f>IF(AND(CNGE_2025_M1_Secc5_Sub2!$V$37="",COUNTA(V84:X84)&gt;0),1,0)</f>
        <v>0</v>
      </c>
      <c r="AQ84" s="344">
        <f>IF(AND(CNGE_2025_M1_Secc5_Sub2!$P$37="X",COUNTA(P84:R84)=3),0,IF(AND(CNGE_2025_M1_Secc5_Sub2!$P$37="",COUNTA(P84:R84)=0),0,1))</f>
        <v>0</v>
      </c>
      <c r="AR84" s="345">
        <f>IF(AND(CNGE_2025_M1_Secc5_Sub2!$S$37="X",COUNTA(S84:U84)=3),0,IF(AND(CNGE_2025_M1_Secc5_Sub2!$S$37="",COUNTA(S84:U84)=0),0,1))</f>
        <v>0</v>
      </c>
      <c r="AS84" s="346">
        <f>IF(AND(CNGE_2025_M1_Secc5_Sub2!$V$37="X",COUNTA(V84:X84)=3),0,IF(AND(CNGE_2025_M1_Secc5_Sub2!$V$37="",COUNTA(V84:X84)=0),0,1))</f>
        <v>0</v>
      </c>
      <c r="AT84" s="321">
        <f t="shared" si="5"/>
        <v>0</v>
      </c>
      <c r="AU84" s="293">
        <f t="shared" si="6"/>
        <v>0</v>
      </c>
      <c r="AV84" s="294" t="str">
        <f>IF(AU84=0,"",
IF(SUM($AU$68:AU84)=1,AW84,
IF($AU$168&gt;SUM($AU$68:AU84),_xlfn.CONCAT(", ",AW84),
IF($AU$168=SUM($AU$68:AU84),_xlfn.CONCAT(" y ",AW84)))))</f>
        <v/>
      </c>
      <c r="AW84" s="89" t="s">
        <v>5136</v>
      </c>
      <c r="AX84" s="354">
        <f t="shared" si="7"/>
        <v>0</v>
      </c>
      <c r="AY84" s="355">
        <f t="shared" si="8"/>
        <v>-1</v>
      </c>
      <c r="AZ84" s="356">
        <f t="shared" si="9"/>
        <v>0</v>
      </c>
      <c r="BA84" s="359">
        <f t="shared" si="10"/>
        <v>0</v>
      </c>
      <c r="BB84">
        <f t="shared" si="11"/>
        <v>0</v>
      </c>
      <c r="BC84">
        <f t="shared" si="12"/>
        <v>0</v>
      </c>
      <c r="BD84">
        <f t="shared" si="13"/>
        <v>0</v>
      </c>
      <c r="BE84">
        <f t="shared" si="14"/>
        <v>0</v>
      </c>
      <c r="BF84">
        <f t="shared" si="15"/>
        <v>0</v>
      </c>
      <c r="BG84">
        <f t="shared" si="16"/>
        <v>0</v>
      </c>
      <c r="BH84">
        <f t="shared" si="17"/>
        <v>0</v>
      </c>
      <c r="BI84">
        <f t="shared" si="18"/>
        <v>0</v>
      </c>
      <c r="BJ84">
        <f t="shared" si="19"/>
        <v>0</v>
      </c>
      <c r="BK84">
        <f t="shared" si="20"/>
        <v>0</v>
      </c>
      <c r="BL84">
        <f t="shared" si="21"/>
        <v>0</v>
      </c>
      <c r="BM84">
        <f t="shared" si="22"/>
        <v>0</v>
      </c>
      <c r="BN84">
        <f t="shared" si="23"/>
        <v>0</v>
      </c>
      <c r="BO84">
        <f t="shared" si="24"/>
        <v>0</v>
      </c>
      <c r="BP84">
        <f t="shared" si="25"/>
        <v>0</v>
      </c>
      <c r="BQ84">
        <f t="shared" si="26"/>
        <v>0</v>
      </c>
      <c r="BR84">
        <f t="shared" si="27"/>
        <v>0</v>
      </c>
      <c r="BS84">
        <f t="shared" si="28"/>
        <v>0</v>
      </c>
      <c r="BT84">
        <f t="shared" si="29"/>
        <v>0</v>
      </c>
      <c r="BU84">
        <f t="shared" si="30"/>
        <v>0</v>
      </c>
      <c r="BV84">
        <f t="shared" si="31"/>
        <v>0</v>
      </c>
      <c r="BW84">
        <f t="shared" si="32"/>
        <v>0</v>
      </c>
      <c r="BX84">
        <f t="shared" si="33"/>
        <v>0</v>
      </c>
      <c r="BY84">
        <f t="shared" si="34"/>
        <v>0</v>
      </c>
      <c r="BZ84" s="293">
        <f t="shared" si="35"/>
        <v>0</v>
      </c>
      <c r="CA84" s="504" t="str">
        <f>IF(BZ84=0,"",
IF(SUM($BZ$68:BZ84)=1,CB84,
IF($BZ$168&gt;SUM($BZ$68:BZ84),_xlfn.CONCAT(", ",CB84),
IF($BZ$168=SUM($BZ$68:BZ84),_xlfn.CONCAT(" y ",CB84)))))</f>
        <v/>
      </c>
      <c r="CB84" s="505" t="s">
        <v>5136</v>
      </c>
    </row>
    <row r="85" spans="1:80" ht="15" customHeight="1">
      <c r="A85" s="72"/>
      <c r="B85" s="70"/>
      <c r="C85" s="85" t="s">
        <v>5069</v>
      </c>
      <c r="D85" s="991"/>
      <c r="E85" s="884"/>
      <c r="F85" s="884"/>
      <c r="G85" s="885"/>
      <c r="H85" s="992"/>
      <c r="I85" s="885"/>
      <c r="J85" s="992"/>
      <c r="K85" s="884"/>
      <c r="L85" s="885"/>
      <c r="M85" s="813"/>
      <c r="N85" s="813"/>
      <c r="O85" s="813"/>
      <c r="P85" s="813"/>
      <c r="Q85" s="813"/>
      <c r="R85" s="813"/>
      <c r="S85" s="813"/>
      <c r="T85" s="813"/>
      <c r="U85" s="813"/>
      <c r="V85" s="813"/>
      <c r="W85" s="813"/>
      <c r="X85" s="813"/>
      <c r="Y85" s="813"/>
      <c r="Z85" s="813"/>
      <c r="AA85" s="813"/>
      <c r="AB85" s="813"/>
      <c r="AC85" s="813"/>
      <c r="AD85" s="813"/>
      <c r="AG85" s="323" t="b">
        <f t="shared" si="0"/>
        <v>0</v>
      </c>
      <c r="AH85" s="1" t="str">
        <f t="shared" si="1"/>
        <v/>
      </c>
      <c r="AI85" s="323" t="b">
        <f t="shared" si="2"/>
        <v>0</v>
      </c>
      <c r="AJ85" s="1" t="str">
        <f t="shared" si="3"/>
        <v/>
      </c>
      <c r="AK85" s="323" t="b">
        <f t="shared" si="4"/>
        <v>0</v>
      </c>
      <c r="AL85" s="348">
        <f>IF(AND(CNGE_2025_M1_Secc5_Sub2!$L$36&lt;&gt;"",CNGE_2025_M1_Secc5_Sub2!$L$36&lt;&gt;1,J85=3),1,0)</f>
        <v>0</v>
      </c>
      <c r="AN85" s="303">
        <f>IF(AND(CNGE_2025_M1_Secc5_Sub2!$P$37="",COUNTA(P85:R85)&gt;0),1,0)</f>
        <v>0</v>
      </c>
      <c r="AO85" s="303">
        <f>IF(AND(CNGE_2025_M1_Secc5_Sub2!$S$37="",COUNTA(S85:U85)&gt;0),1,0)</f>
        <v>0</v>
      </c>
      <c r="AP85" s="303">
        <f>IF(AND(CNGE_2025_M1_Secc5_Sub2!$V$37="",COUNTA(V85:X85)&gt;0),1,0)</f>
        <v>0</v>
      </c>
      <c r="AQ85" s="344">
        <f>IF(AND(CNGE_2025_M1_Secc5_Sub2!$P$37="X",COUNTA(P85:R85)=3),0,IF(AND(CNGE_2025_M1_Secc5_Sub2!$P$37="",COUNTA(P85:R85)=0),0,1))</f>
        <v>0</v>
      </c>
      <c r="AR85" s="345">
        <f>IF(AND(CNGE_2025_M1_Secc5_Sub2!$S$37="X",COUNTA(S85:U85)=3),0,IF(AND(CNGE_2025_M1_Secc5_Sub2!$S$37="",COUNTA(S85:U85)=0),0,1))</f>
        <v>0</v>
      </c>
      <c r="AS85" s="346">
        <f>IF(AND(CNGE_2025_M1_Secc5_Sub2!$V$37="X",COUNTA(V85:X85)=3),0,IF(AND(CNGE_2025_M1_Secc5_Sub2!$V$37="",COUNTA(V85:X85)=0),0,1))</f>
        <v>0</v>
      </c>
      <c r="AT85" s="321">
        <f t="shared" si="5"/>
        <v>0</v>
      </c>
      <c r="AU85" s="293">
        <f t="shared" si="6"/>
        <v>0</v>
      </c>
      <c r="AV85" s="294" t="str">
        <f>IF(AU85=0,"",
IF(SUM($AU$68:AU85)=1,AW85,
IF($AU$168&gt;SUM($AU$68:AU85),_xlfn.CONCAT(", ",AW85),
IF($AU$168=SUM($AU$68:AU85),_xlfn.CONCAT(" y ",AW85)))))</f>
        <v/>
      </c>
      <c r="AW85" s="89" t="s">
        <v>5137</v>
      </c>
      <c r="AX85" s="354">
        <f t="shared" si="7"/>
        <v>0</v>
      </c>
      <c r="AY85" s="355">
        <f t="shared" si="8"/>
        <v>-1</v>
      </c>
      <c r="AZ85" s="356">
        <f t="shared" si="9"/>
        <v>0</v>
      </c>
      <c r="BA85" s="359">
        <f t="shared" si="10"/>
        <v>0</v>
      </c>
      <c r="BB85">
        <f t="shared" si="11"/>
        <v>0</v>
      </c>
      <c r="BC85">
        <f t="shared" si="12"/>
        <v>0</v>
      </c>
      <c r="BD85">
        <f t="shared" si="13"/>
        <v>0</v>
      </c>
      <c r="BE85">
        <f t="shared" si="14"/>
        <v>0</v>
      </c>
      <c r="BF85">
        <f t="shared" si="15"/>
        <v>0</v>
      </c>
      <c r="BG85">
        <f t="shared" si="16"/>
        <v>0</v>
      </c>
      <c r="BH85">
        <f t="shared" si="17"/>
        <v>0</v>
      </c>
      <c r="BI85">
        <f t="shared" si="18"/>
        <v>0</v>
      </c>
      <c r="BJ85">
        <f t="shared" si="19"/>
        <v>0</v>
      </c>
      <c r="BK85">
        <f t="shared" si="20"/>
        <v>0</v>
      </c>
      <c r="BL85">
        <f t="shared" si="21"/>
        <v>0</v>
      </c>
      <c r="BM85">
        <f t="shared" si="22"/>
        <v>0</v>
      </c>
      <c r="BN85">
        <f t="shared" si="23"/>
        <v>0</v>
      </c>
      <c r="BO85">
        <f t="shared" si="24"/>
        <v>0</v>
      </c>
      <c r="BP85">
        <f t="shared" si="25"/>
        <v>0</v>
      </c>
      <c r="BQ85">
        <f t="shared" si="26"/>
        <v>0</v>
      </c>
      <c r="BR85">
        <f t="shared" si="27"/>
        <v>0</v>
      </c>
      <c r="BS85">
        <f t="shared" si="28"/>
        <v>0</v>
      </c>
      <c r="BT85">
        <f t="shared" si="29"/>
        <v>0</v>
      </c>
      <c r="BU85">
        <f t="shared" si="30"/>
        <v>0</v>
      </c>
      <c r="BV85">
        <f t="shared" si="31"/>
        <v>0</v>
      </c>
      <c r="BW85">
        <f t="shared" si="32"/>
        <v>0</v>
      </c>
      <c r="BX85">
        <f t="shared" si="33"/>
        <v>0</v>
      </c>
      <c r="BY85">
        <f t="shared" si="34"/>
        <v>0</v>
      </c>
      <c r="BZ85" s="293">
        <f t="shared" si="35"/>
        <v>0</v>
      </c>
      <c r="CA85" s="504" t="str">
        <f>IF(BZ85=0,"",
IF(SUM($BZ$68:BZ85)=1,CB85,
IF($BZ$168&gt;SUM($BZ$68:BZ85),_xlfn.CONCAT(", ",CB85),
IF($BZ$168=SUM($BZ$68:BZ85),_xlfn.CONCAT(" y ",CB85)))))</f>
        <v/>
      </c>
      <c r="CB85" s="505" t="s">
        <v>5137</v>
      </c>
    </row>
    <row r="86" spans="1:80" ht="15" customHeight="1">
      <c r="A86" s="72"/>
      <c r="B86" s="70"/>
      <c r="C86" s="85" t="s">
        <v>5070</v>
      </c>
      <c r="D86" s="991"/>
      <c r="E86" s="884"/>
      <c r="F86" s="884"/>
      <c r="G86" s="885"/>
      <c r="H86" s="992"/>
      <c r="I86" s="885"/>
      <c r="J86" s="992"/>
      <c r="K86" s="884"/>
      <c r="L86" s="885"/>
      <c r="M86" s="813"/>
      <c r="N86" s="813"/>
      <c r="O86" s="813"/>
      <c r="P86" s="813"/>
      <c r="Q86" s="813"/>
      <c r="R86" s="813"/>
      <c r="S86" s="813"/>
      <c r="T86" s="813"/>
      <c r="U86" s="813"/>
      <c r="V86" s="813"/>
      <c r="W86" s="813"/>
      <c r="X86" s="813"/>
      <c r="Y86" s="813"/>
      <c r="Z86" s="813"/>
      <c r="AA86" s="813"/>
      <c r="AB86" s="813"/>
      <c r="AC86" s="813"/>
      <c r="AD86" s="813"/>
      <c r="AG86" s="323" t="b">
        <f t="shared" si="0"/>
        <v>0</v>
      </c>
      <c r="AH86" s="1" t="str">
        <f t="shared" si="1"/>
        <v/>
      </c>
      <c r="AI86" s="323" t="b">
        <f t="shared" si="2"/>
        <v>0</v>
      </c>
      <c r="AJ86" s="1" t="str">
        <f t="shared" si="3"/>
        <v/>
      </c>
      <c r="AK86" s="323" t="b">
        <f t="shared" si="4"/>
        <v>0</v>
      </c>
      <c r="AL86" s="348">
        <f>IF(AND(CNGE_2025_M1_Secc5_Sub2!$L$36&lt;&gt;"",CNGE_2025_M1_Secc5_Sub2!$L$36&lt;&gt;1,J86=3),1,0)</f>
        <v>0</v>
      </c>
      <c r="AN86" s="303">
        <f>IF(AND(CNGE_2025_M1_Secc5_Sub2!$P$37="",COUNTA(P86:R86)&gt;0),1,0)</f>
        <v>0</v>
      </c>
      <c r="AO86" s="303">
        <f>IF(AND(CNGE_2025_M1_Secc5_Sub2!$S$37="",COUNTA(S86:U86)&gt;0),1,0)</f>
        <v>0</v>
      </c>
      <c r="AP86" s="303">
        <f>IF(AND(CNGE_2025_M1_Secc5_Sub2!$V$37="",COUNTA(V86:X86)&gt;0),1,0)</f>
        <v>0</v>
      </c>
      <c r="AQ86" s="344">
        <f>IF(AND(CNGE_2025_M1_Secc5_Sub2!$P$37="X",COUNTA(P86:R86)=3),0,IF(AND(CNGE_2025_M1_Secc5_Sub2!$P$37="",COUNTA(P86:R86)=0),0,1))</f>
        <v>0</v>
      </c>
      <c r="AR86" s="345">
        <f>IF(AND(CNGE_2025_M1_Secc5_Sub2!$S$37="X",COUNTA(S86:U86)=3),0,IF(AND(CNGE_2025_M1_Secc5_Sub2!$S$37="",COUNTA(S86:U86)=0),0,1))</f>
        <v>0</v>
      </c>
      <c r="AS86" s="346">
        <f>IF(AND(CNGE_2025_M1_Secc5_Sub2!$V$37="X",COUNTA(V86:X86)=3),0,IF(AND(CNGE_2025_M1_Secc5_Sub2!$V$37="",COUNTA(V86:X86)=0),0,1))</f>
        <v>0</v>
      </c>
      <c r="AT86" s="321">
        <f t="shared" si="5"/>
        <v>0</v>
      </c>
      <c r="AU86" s="293">
        <f t="shared" si="6"/>
        <v>0</v>
      </c>
      <c r="AV86" s="294" t="str">
        <f>IF(AU86=0,"",
IF(SUM($AU$68:AU86)=1,AW86,
IF($AU$168&gt;SUM($AU$68:AU86),_xlfn.CONCAT(", ",AW86),
IF($AU$168=SUM($AU$68:AU86),_xlfn.CONCAT(" y ",AW86)))))</f>
        <v/>
      </c>
      <c r="AW86" s="89" t="s">
        <v>5138</v>
      </c>
      <c r="AX86" s="354">
        <f t="shared" si="7"/>
        <v>0</v>
      </c>
      <c r="AY86" s="355">
        <f t="shared" si="8"/>
        <v>-1</v>
      </c>
      <c r="AZ86" s="356">
        <f t="shared" si="9"/>
        <v>0</v>
      </c>
      <c r="BA86" s="359">
        <f t="shared" si="10"/>
        <v>0</v>
      </c>
      <c r="BB86">
        <f t="shared" si="11"/>
        <v>0</v>
      </c>
      <c r="BC86">
        <f t="shared" si="12"/>
        <v>0</v>
      </c>
      <c r="BD86">
        <f t="shared" si="13"/>
        <v>0</v>
      </c>
      <c r="BE86">
        <f t="shared" si="14"/>
        <v>0</v>
      </c>
      <c r="BF86">
        <f t="shared" si="15"/>
        <v>0</v>
      </c>
      <c r="BG86">
        <f t="shared" si="16"/>
        <v>0</v>
      </c>
      <c r="BH86">
        <f t="shared" si="17"/>
        <v>0</v>
      </c>
      <c r="BI86">
        <f t="shared" si="18"/>
        <v>0</v>
      </c>
      <c r="BJ86">
        <f t="shared" si="19"/>
        <v>0</v>
      </c>
      <c r="BK86">
        <f t="shared" si="20"/>
        <v>0</v>
      </c>
      <c r="BL86">
        <f t="shared" si="21"/>
        <v>0</v>
      </c>
      <c r="BM86">
        <f t="shared" si="22"/>
        <v>0</v>
      </c>
      <c r="BN86">
        <f t="shared" si="23"/>
        <v>0</v>
      </c>
      <c r="BO86">
        <f t="shared" si="24"/>
        <v>0</v>
      </c>
      <c r="BP86">
        <f t="shared" si="25"/>
        <v>0</v>
      </c>
      <c r="BQ86">
        <f t="shared" si="26"/>
        <v>0</v>
      </c>
      <c r="BR86">
        <f t="shared" si="27"/>
        <v>0</v>
      </c>
      <c r="BS86">
        <f t="shared" si="28"/>
        <v>0</v>
      </c>
      <c r="BT86">
        <f t="shared" si="29"/>
        <v>0</v>
      </c>
      <c r="BU86">
        <f t="shared" si="30"/>
        <v>0</v>
      </c>
      <c r="BV86">
        <f t="shared" si="31"/>
        <v>0</v>
      </c>
      <c r="BW86">
        <f t="shared" si="32"/>
        <v>0</v>
      </c>
      <c r="BX86">
        <f t="shared" si="33"/>
        <v>0</v>
      </c>
      <c r="BY86">
        <f t="shared" si="34"/>
        <v>0</v>
      </c>
      <c r="BZ86" s="293">
        <f t="shared" si="35"/>
        <v>0</v>
      </c>
      <c r="CA86" s="504" t="str">
        <f>IF(BZ86=0,"",
IF(SUM($BZ$68:BZ86)=1,CB86,
IF($BZ$168&gt;SUM($BZ$68:BZ86),_xlfn.CONCAT(", ",CB86),
IF($BZ$168=SUM($BZ$68:BZ86),_xlfn.CONCAT(" y ",CB86)))))</f>
        <v/>
      </c>
      <c r="CB86" s="505" t="s">
        <v>5138</v>
      </c>
    </row>
    <row r="87" spans="1:80" ht="15" customHeight="1">
      <c r="A87" s="72"/>
      <c r="B87" s="70"/>
      <c r="C87" s="85" t="s">
        <v>5071</v>
      </c>
      <c r="D87" s="991"/>
      <c r="E87" s="884"/>
      <c r="F87" s="884"/>
      <c r="G87" s="885"/>
      <c r="H87" s="992"/>
      <c r="I87" s="885"/>
      <c r="J87" s="992"/>
      <c r="K87" s="884"/>
      <c r="L87" s="885"/>
      <c r="M87" s="813"/>
      <c r="N87" s="813"/>
      <c r="O87" s="813"/>
      <c r="P87" s="813"/>
      <c r="Q87" s="813"/>
      <c r="R87" s="813"/>
      <c r="S87" s="813"/>
      <c r="T87" s="813"/>
      <c r="U87" s="813"/>
      <c r="V87" s="813"/>
      <c r="W87" s="813"/>
      <c r="X87" s="813"/>
      <c r="Y87" s="813"/>
      <c r="Z87" s="813"/>
      <c r="AA87" s="813"/>
      <c r="AB87" s="813"/>
      <c r="AC87" s="813"/>
      <c r="AD87" s="813"/>
      <c r="AG87" s="323" t="b">
        <f t="shared" si="0"/>
        <v>0</v>
      </c>
      <c r="AH87" s="1" t="str">
        <f t="shared" si="1"/>
        <v/>
      </c>
      <c r="AI87" s="323" t="b">
        <f t="shared" si="2"/>
        <v>0</v>
      </c>
      <c r="AJ87" s="1" t="str">
        <f t="shared" si="3"/>
        <v/>
      </c>
      <c r="AK87" s="323" t="b">
        <f t="shared" si="4"/>
        <v>0</v>
      </c>
      <c r="AL87" s="348">
        <f>IF(AND(CNGE_2025_M1_Secc5_Sub2!$L$36&lt;&gt;"",CNGE_2025_M1_Secc5_Sub2!$L$36&lt;&gt;1,J87=3),1,0)</f>
        <v>0</v>
      </c>
      <c r="AN87" s="303">
        <f>IF(AND(CNGE_2025_M1_Secc5_Sub2!$P$37="",COUNTA(P87:R87)&gt;0),1,0)</f>
        <v>0</v>
      </c>
      <c r="AO87" s="303">
        <f>IF(AND(CNGE_2025_M1_Secc5_Sub2!$S$37="",COUNTA(S87:U87)&gt;0),1,0)</f>
        <v>0</v>
      </c>
      <c r="AP87" s="303">
        <f>IF(AND(CNGE_2025_M1_Secc5_Sub2!$V$37="",COUNTA(V87:X87)&gt;0),1,0)</f>
        <v>0</v>
      </c>
      <c r="AQ87" s="344">
        <f>IF(AND(CNGE_2025_M1_Secc5_Sub2!$P$37="X",COUNTA(P87:R87)=3),0,IF(AND(CNGE_2025_M1_Secc5_Sub2!$P$37="",COUNTA(P87:R87)=0),0,1))</f>
        <v>0</v>
      </c>
      <c r="AR87" s="345">
        <f>IF(AND(CNGE_2025_M1_Secc5_Sub2!$S$37="X",COUNTA(S87:U87)=3),0,IF(AND(CNGE_2025_M1_Secc5_Sub2!$S$37="",COUNTA(S87:U87)=0),0,1))</f>
        <v>0</v>
      </c>
      <c r="AS87" s="346">
        <f>IF(AND(CNGE_2025_M1_Secc5_Sub2!$V$37="X",COUNTA(V87:X87)=3),0,IF(AND(CNGE_2025_M1_Secc5_Sub2!$V$37="",COUNTA(V87:X87)=0),0,1))</f>
        <v>0</v>
      </c>
      <c r="AT87" s="321">
        <f t="shared" si="5"/>
        <v>0</v>
      </c>
      <c r="AU87" s="293">
        <f t="shared" si="6"/>
        <v>0</v>
      </c>
      <c r="AV87" s="294" t="str">
        <f>IF(AU87=0,"",
IF(SUM($AU$68:AU87)=1,AW87,
IF($AU$168&gt;SUM($AU$68:AU87),_xlfn.CONCAT(", ",AW87),
IF($AU$168=SUM($AU$68:AU87),_xlfn.CONCAT(" y ",AW87)))))</f>
        <v/>
      </c>
      <c r="AW87" s="89" t="s">
        <v>5139</v>
      </c>
      <c r="AX87" s="354">
        <f t="shared" si="7"/>
        <v>0</v>
      </c>
      <c r="AY87" s="355">
        <f t="shared" si="8"/>
        <v>-1</v>
      </c>
      <c r="AZ87" s="356">
        <f t="shared" si="9"/>
        <v>0</v>
      </c>
      <c r="BA87" s="359">
        <f t="shared" si="10"/>
        <v>0</v>
      </c>
      <c r="BB87">
        <f t="shared" si="11"/>
        <v>0</v>
      </c>
      <c r="BC87">
        <f t="shared" si="12"/>
        <v>0</v>
      </c>
      <c r="BD87">
        <f t="shared" si="13"/>
        <v>0</v>
      </c>
      <c r="BE87">
        <f t="shared" si="14"/>
        <v>0</v>
      </c>
      <c r="BF87">
        <f t="shared" si="15"/>
        <v>0</v>
      </c>
      <c r="BG87">
        <f t="shared" si="16"/>
        <v>0</v>
      </c>
      <c r="BH87">
        <f t="shared" si="17"/>
        <v>0</v>
      </c>
      <c r="BI87">
        <f t="shared" si="18"/>
        <v>0</v>
      </c>
      <c r="BJ87">
        <f t="shared" si="19"/>
        <v>0</v>
      </c>
      <c r="BK87">
        <f t="shared" si="20"/>
        <v>0</v>
      </c>
      <c r="BL87">
        <f t="shared" si="21"/>
        <v>0</v>
      </c>
      <c r="BM87">
        <f t="shared" si="22"/>
        <v>0</v>
      </c>
      <c r="BN87">
        <f t="shared" si="23"/>
        <v>0</v>
      </c>
      <c r="BO87">
        <f t="shared" si="24"/>
        <v>0</v>
      </c>
      <c r="BP87">
        <f t="shared" si="25"/>
        <v>0</v>
      </c>
      <c r="BQ87">
        <f t="shared" si="26"/>
        <v>0</v>
      </c>
      <c r="BR87">
        <f t="shared" si="27"/>
        <v>0</v>
      </c>
      <c r="BS87">
        <f t="shared" si="28"/>
        <v>0</v>
      </c>
      <c r="BT87">
        <f t="shared" si="29"/>
        <v>0</v>
      </c>
      <c r="BU87">
        <f t="shared" si="30"/>
        <v>0</v>
      </c>
      <c r="BV87">
        <f t="shared" si="31"/>
        <v>0</v>
      </c>
      <c r="BW87">
        <f t="shared" si="32"/>
        <v>0</v>
      </c>
      <c r="BX87">
        <f t="shared" si="33"/>
        <v>0</v>
      </c>
      <c r="BY87">
        <f t="shared" si="34"/>
        <v>0</v>
      </c>
      <c r="BZ87" s="293">
        <f t="shared" si="35"/>
        <v>0</v>
      </c>
      <c r="CA87" s="504" t="str">
        <f>IF(BZ87=0,"",
IF(SUM($BZ$68:BZ87)=1,CB87,
IF($BZ$168&gt;SUM($BZ$68:BZ87),_xlfn.CONCAT(", ",CB87),
IF($BZ$168=SUM($BZ$68:BZ87),_xlfn.CONCAT(" y ",CB87)))))</f>
        <v/>
      </c>
      <c r="CB87" s="505" t="s">
        <v>5139</v>
      </c>
    </row>
    <row r="88" spans="1:80" ht="15" customHeight="1">
      <c r="A88" s="72"/>
      <c r="B88" s="70"/>
      <c r="C88" s="38" t="s">
        <v>5072</v>
      </c>
      <c r="D88" s="991"/>
      <c r="E88" s="884"/>
      <c r="F88" s="884"/>
      <c r="G88" s="885"/>
      <c r="H88" s="992"/>
      <c r="I88" s="885"/>
      <c r="J88" s="992"/>
      <c r="K88" s="884"/>
      <c r="L88" s="885"/>
      <c r="M88" s="813"/>
      <c r="N88" s="813"/>
      <c r="O88" s="813"/>
      <c r="P88" s="813"/>
      <c r="Q88" s="813"/>
      <c r="R88" s="813"/>
      <c r="S88" s="813"/>
      <c r="T88" s="813"/>
      <c r="U88" s="813"/>
      <c r="V88" s="813"/>
      <c r="W88" s="813"/>
      <c r="X88" s="813"/>
      <c r="Y88" s="813"/>
      <c r="Z88" s="813"/>
      <c r="AA88" s="813"/>
      <c r="AB88" s="813"/>
      <c r="AC88" s="813"/>
      <c r="AD88" s="813"/>
      <c r="AG88" s="323" t="b">
        <f t="shared" si="0"/>
        <v>0</v>
      </c>
      <c r="AH88" s="1" t="str">
        <f t="shared" si="1"/>
        <v/>
      </c>
      <c r="AI88" s="323" t="b">
        <f t="shared" si="2"/>
        <v>0</v>
      </c>
      <c r="AJ88" s="1" t="str">
        <f t="shared" si="3"/>
        <v/>
      </c>
      <c r="AK88" s="323" t="b">
        <f t="shared" si="4"/>
        <v>0</v>
      </c>
      <c r="AL88" s="348">
        <f>IF(AND(CNGE_2025_M1_Secc5_Sub2!$L$36&lt;&gt;"",CNGE_2025_M1_Secc5_Sub2!$L$36&lt;&gt;1,J88=3),1,0)</f>
        <v>0</v>
      </c>
      <c r="AN88" s="303">
        <f>IF(AND(CNGE_2025_M1_Secc5_Sub2!$P$37="",COUNTA(P88:R88)&gt;0),1,0)</f>
        <v>0</v>
      </c>
      <c r="AO88" s="303">
        <f>IF(AND(CNGE_2025_M1_Secc5_Sub2!$S$37="",COUNTA(S88:U88)&gt;0),1,0)</f>
        <v>0</v>
      </c>
      <c r="AP88" s="303">
        <f>IF(AND(CNGE_2025_M1_Secc5_Sub2!$V$37="",COUNTA(V88:X88)&gt;0),1,0)</f>
        <v>0</v>
      </c>
      <c r="AQ88" s="344">
        <f>IF(AND(CNGE_2025_M1_Secc5_Sub2!$P$37="X",COUNTA(P88:R88)=3),0,IF(AND(CNGE_2025_M1_Secc5_Sub2!$P$37="",COUNTA(P88:R88)=0),0,1))</f>
        <v>0</v>
      </c>
      <c r="AR88" s="345">
        <f>IF(AND(CNGE_2025_M1_Secc5_Sub2!$S$37="X",COUNTA(S88:U88)=3),0,IF(AND(CNGE_2025_M1_Secc5_Sub2!$S$37="",COUNTA(S88:U88)=0),0,1))</f>
        <v>0</v>
      </c>
      <c r="AS88" s="346">
        <f>IF(AND(CNGE_2025_M1_Secc5_Sub2!$V$37="X",COUNTA(V88:X88)=3),0,IF(AND(CNGE_2025_M1_Secc5_Sub2!$V$37="",COUNTA(V88:X88)=0),0,1))</f>
        <v>0</v>
      </c>
      <c r="AT88" s="321">
        <f t="shared" si="5"/>
        <v>0</v>
      </c>
      <c r="AU88" s="293">
        <f t="shared" si="6"/>
        <v>0</v>
      </c>
      <c r="AV88" s="294" t="str">
        <f>IF(AU88=0,"",
IF(SUM($AU$68:AU88)=1,AW88,
IF($AU$168&gt;SUM($AU$68:AU88),_xlfn.CONCAT(", ",AW88),
IF($AU$168=SUM($AU$68:AU88),_xlfn.CONCAT(" y ",AW88)))))</f>
        <v/>
      </c>
      <c r="AW88" s="89" t="s">
        <v>5140</v>
      </c>
      <c r="AX88" s="354">
        <f t="shared" si="7"/>
        <v>0</v>
      </c>
      <c r="AY88" s="355">
        <f t="shared" si="8"/>
        <v>-1</v>
      </c>
      <c r="AZ88" s="356">
        <f t="shared" si="9"/>
        <v>0</v>
      </c>
      <c r="BA88" s="359">
        <f t="shared" si="10"/>
        <v>0</v>
      </c>
      <c r="BB88">
        <f t="shared" si="11"/>
        <v>0</v>
      </c>
      <c r="BC88">
        <f t="shared" si="12"/>
        <v>0</v>
      </c>
      <c r="BD88">
        <f t="shared" si="13"/>
        <v>0</v>
      </c>
      <c r="BE88">
        <f t="shared" si="14"/>
        <v>0</v>
      </c>
      <c r="BF88">
        <f t="shared" si="15"/>
        <v>0</v>
      </c>
      <c r="BG88">
        <f t="shared" si="16"/>
        <v>0</v>
      </c>
      <c r="BH88">
        <f t="shared" si="17"/>
        <v>0</v>
      </c>
      <c r="BI88">
        <f t="shared" si="18"/>
        <v>0</v>
      </c>
      <c r="BJ88">
        <f t="shared" si="19"/>
        <v>0</v>
      </c>
      <c r="BK88">
        <f t="shared" si="20"/>
        <v>0</v>
      </c>
      <c r="BL88">
        <f t="shared" si="21"/>
        <v>0</v>
      </c>
      <c r="BM88">
        <f t="shared" si="22"/>
        <v>0</v>
      </c>
      <c r="BN88">
        <f t="shared" si="23"/>
        <v>0</v>
      </c>
      <c r="BO88">
        <f t="shared" si="24"/>
        <v>0</v>
      </c>
      <c r="BP88">
        <f t="shared" si="25"/>
        <v>0</v>
      </c>
      <c r="BQ88">
        <f t="shared" si="26"/>
        <v>0</v>
      </c>
      <c r="BR88">
        <f t="shared" si="27"/>
        <v>0</v>
      </c>
      <c r="BS88">
        <f t="shared" si="28"/>
        <v>0</v>
      </c>
      <c r="BT88">
        <f t="shared" si="29"/>
        <v>0</v>
      </c>
      <c r="BU88">
        <f t="shared" si="30"/>
        <v>0</v>
      </c>
      <c r="BV88">
        <f t="shared" si="31"/>
        <v>0</v>
      </c>
      <c r="BW88">
        <f t="shared" si="32"/>
        <v>0</v>
      </c>
      <c r="BX88">
        <f t="shared" si="33"/>
        <v>0</v>
      </c>
      <c r="BY88">
        <f t="shared" si="34"/>
        <v>0</v>
      </c>
      <c r="BZ88" s="293">
        <f t="shared" si="35"/>
        <v>0</v>
      </c>
      <c r="CA88" s="504" t="str">
        <f>IF(BZ88=0,"",
IF(SUM($BZ$68:BZ88)=1,CB88,
IF($BZ$168&gt;SUM($BZ$68:BZ88),_xlfn.CONCAT(", ",CB88),
IF($BZ$168=SUM($BZ$68:BZ88),_xlfn.CONCAT(" y ",CB88)))))</f>
        <v/>
      </c>
      <c r="CB88" s="505" t="s">
        <v>5140</v>
      </c>
    </row>
    <row r="89" spans="1:80" ht="15" customHeight="1">
      <c r="A89" s="72"/>
      <c r="B89" s="70"/>
      <c r="C89" s="38" t="s">
        <v>5073</v>
      </c>
      <c r="D89" s="991"/>
      <c r="E89" s="884"/>
      <c r="F89" s="884"/>
      <c r="G89" s="885"/>
      <c r="H89" s="992"/>
      <c r="I89" s="885"/>
      <c r="J89" s="992"/>
      <c r="K89" s="884"/>
      <c r="L89" s="885"/>
      <c r="M89" s="813"/>
      <c r="N89" s="813"/>
      <c r="O89" s="813"/>
      <c r="P89" s="813"/>
      <c r="Q89" s="813"/>
      <c r="R89" s="813"/>
      <c r="S89" s="813"/>
      <c r="T89" s="813"/>
      <c r="U89" s="813"/>
      <c r="V89" s="813"/>
      <c r="W89" s="813"/>
      <c r="X89" s="813"/>
      <c r="Y89" s="813"/>
      <c r="Z89" s="813"/>
      <c r="AA89" s="813"/>
      <c r="AB89" s="813"/>
      <c r="AC89" s="813"/>
      <c r="AD89" s="813"/>
      <c r="AG89" s="323" t="b">
        <f t="shared" si="0"/>
        <v>0</v>
      </c>
      <c r="AH89" s="1" t="str">
        <f t="shared" si="1"/>
        <v/>
      </c>
      <c r="AI89" s="323" t="b">
        <f t="shared" si="2"/>
        <v>0</v>
      </c>
      <c r="AJ89" s="1" t="str">
        <f t="shared" si="3"/>
        <v/>
      </c>
      <c r="AK89" s="323" t="b">
        <f t="shared" si="4"/>
        <v>0</v>
      </c>
      <c r="AL89" s="348">
        <f>IF(AND(CNGE_2025_M1_Secc5_Sub2!$L$36&lt;&gt;"",CNGE_2025_M1_Secc5_Sub2!$L$36&lt;&gt;1,J89=3),1,0)</f>
        <v>0</v>
      </c>
      <c r="AN89" s="303">
        <f>IF(AND(CNGE_2025_M1_Secc5_Sub2!$P$37="",COUNTA(P89:R89)&gt;0),1,0)</f>
        <v>0</v>
      </c>
      <c r="AO89" s="303">
        <f>IF(AND(CNGE_2025_M1_Secc5_Sub2!$S$37="",COUNTA(S89:U89)&gt;0),1,0)</f>
        <v>0</v>
      </c>
      <c r="AP89" s="303">
        <f>IF(AND(CNGE_2025_M1_Secc5_Sub2!$V$37="",COUNTA(V89:X89)&gt;0),1,0)</f>
        <v>0</v>
      </c>
      <c r="AQ89" s="344">
        <f>IF(AND(CNGE_2025_M1_Secc5_Sub2!$P$37="X",COUNTA(P89:R89)=3),0,IF(AND(CNGE_2025_M1_Secc5_Sub2!$P$37="",COUNTA(P89:R89)=0),0,1))</f>
        <v>0</v>
      </c>
      <c r="AR89" s="345">
        <f>IF(AND(CNGE_2025_M1_Secc5_Sub2!$S$37="X",COUNTA(S89:U89)=3),0,IF(AND(CNGE_2025_M1_Secc5_Sub2!$S$37="",COUNTA(S89:U89)=0),0,1))</f>
        <v>0</v>
      </c>
      <c r="AS89" s="346">
        <f>IF(AND(CNGE_2025_M1_Secc5_Sub2!$V$37="X",COUNTA(V89:X89)=3),0,IF(AND(CNGE_2025_M1_Secc5_Sub2!$V$37="",COUNTA(V89:X89)=0),0,1))</f>
        <v>0</v>
      </c>
      <c r="AT89" s="321">
        <f t="shared" si="5"/>
        <v>0</v>
      </c>
      <c r="AU89" s="293">
        <f t="shared" si="6"/>
        <v>0</v>
      </c>
      <c r="AV89" s="294" t="str">
        <f>IF(AU89=0,"",
IF(SUM($AU$68:AU89)=1,AW89,
IF($AU$168&gt;SUM($AU$68:AU89),_xlfn.CONCAT(", ",AW89),
IF($AU$168=SUM($AU$68:AU89),_xlfn.CONCAT(" y ",AW89)))))</f>
        <v/>
      </c>
      <c r="AW89" s="89" t="s">
        <v>5141</v>
      </c>
      <c r="AX89" s="354">
        <f t="shared" si="7"/>
        <v>0</v>
      </c>
      <c r="AY89" s="355">
        <f t="shared" si="8"/>
        <v>-1</v>
      </c>
      <c r="AZ89" s="356">
        <f t="shared" si="9"/>
        <v>0</v>
      </c>
      <c r="BA89" s="359">
        <f t="shared" si="10"/>
        <v>0</v>
      </c>
      <c r="BB89">
        <f t="shared" si="11"/>
        <v>0</v>
      </c>
      <c r="BC89">
        <f t="shared" si="12"/>
        <v>0</v>
      </c>
      <c r="BD89">
        <f t="shared" si="13"/>
        <v>0</v>
      </c>
      <c r="BE89">
        <f t="shared" si="14"/>
        <v>0</v>
      </c>
      <c r="BF89">
        <f t="shared" si="15"/>
        <v>0</v>
      </c>
      <c r="BG89">
        <f t="shared" si="16"/>
        <v>0</v>
      </c>
      <c r="BH89">
        <f t="shared" si="17"/>
        <v>0</v>
      </c>
      <c r="BI89">
        <f t="shared" si="18"/>
        <v>0</v>
      </c>
      <c r="BJ89">
        <f t="shared" si="19"/>
        <v>0</v>
      </c>
      <c r="BK89">
        <f t="shared" si="20"/>
        <v>0</v>
      </c>
      <c r="BL89">
        <f t="shared" si="21"/>
        <v>0</v>
      </c>
      <c r="BM89">
        <f t="shared" si="22"/>
        <v>0</v>
      </c>
      <c r="BN89">
        <f t="shared" si="23"/>
        <v>0</v>
      </c>
      <c r="BO89">
        <f t="shared" si="24"/>
        <v>0</v>
      </c>
      <c r="BP89">
        <f t="shared" si="25"/>
        <v>0</v>
      </c>
      <c r="BQ89">
        <f t="shared" si="26"/>
        <v>0</v>
      </c>
      <c r="BR89">
        <f t="shared" si="27"/>
        <v>0</v>
      </c>
      <c r="BS89">
        <f t="shared" si="28"/>
        <v>0</v>
      </c>
      <c r="BT89">
        <f t="shared" si="29"/>
        <v>0</v>
      </c>
      <c r="BU89">
        <f t="shared" si="30"/>
        <v>0</v>
      </c>
      <c r="BV89">
        <f t="shared" si="31"/>
        <v>0</v>
      </c>
      <c r="BW89">
        <f t="shared" si="32"/>
        <v>0</v>
      </c>
      <c r="BX89">
        <f t="shared" si="33"/>
        <v>0</v>
      </c>
      <c r="BY89">
        <f t="shared" si="34"/>
        <v>0</v>
      </c>
      <c r="BZ89" s="293">
        <f t="shared" si="35"/>
        <v>0</v>
      </c>
      <c r="CA89" s="504" t="str">
        <f>IF(BZ89=0,"",
IF(SUM($BZ$68:BZ89)=1,CB89,
IF($BZ$168&gt;SUM($BZ$68:BZ89),_xlfn.CONCAT(", ",CB89),
IF($BZ$168=SUM($BZ$68:BZ89),_xlfn.CONCAT(" y ",CB89)))))</f>
        <v/>
      </c>
      <c r="CB89" s="505" t="s">
        <v>5141</v>
      </c>
    </row>
    <row r="90" spans="1:80" ht="15" customHeight="1">
      <c r="A90" s="72"/>
      <c r="B90" s="70"/>
      <c r="C90" s="38" t="s">
        <v>5074</v>
      </c>
      <c r="D90" s="991"/>
      <c r="E90" s="884"/>
      <c r="F90" s="884"/>
      <c r="G90" s="885"/>
      <c r="H90" s="992"/>
      <c r="I90" s="885"/>
      <c r="J90" s="992"/>
      <c r="K90" s="884"/>
      <c r="L90" s="885"/>
      <c r="M90" s="813"/>
      <c r="N90" s="813"/>
      <c r="O90" s="813"/>
      <c r="P90" s="813"/>
      <c r="Q90" s="813"/>
      <c r="R90" s="813"/>
      <c r="S90" s="813"/>
      <c r="T90" s="813"/>
      <c r="U90" s="813"/>
      <c r="V90" s="813"/>
      <c r="W90" s="813"/>
      <c r="X90" s="813"/>
      <c r="Y90" s="813"/>
      <c r="Z90" s="813"/>
      <c r="AA90" s="813"/>
      <c r="AB90" s="813"/>
      <c r="AC90" s="813"/>
      <c r="AD90" s="813"/>
      <c r="AG90" s="323" t="b">
        <f t="shared" si="0"/>
        <v>0</v>
      </c>
      <c r="AH90" s="1" t="str">
        <f t="shared" si="1"/>
        <v/>
      </c>
      <c r="AI90" s="323" t="b">
        <f t="shared" si="2"/>
        <v>0</v>
      </c>
      <c r="AJ90" s="1" t="str">
        <f t="shared" si="3"/>
        <v/>
      </c>
      <c r="AK90" s="323" t="b">
        <f t="shared" si="4"/>
        <v>0</v>
      </c>
      <c r="AL90" s="348">
        <f>IF(AND(CNGE_2025_M1_Secc5_Sub2!$L$36&lt;&gt;"",CNGE_2025_M1_Secc5_Sub2!$L$36&lt;&gt;1,J90=3),1,0)</f>
        <v>0</v>
      </c>
      <c r="AN90" s="303">
        <f>IF(AND(CNGE_2025_M1_Secc5_Sub2!$P$37="",COUNTA(P90:R90)&gt;0),1,0)</f>
        <v>0</v>
      </c>
      <c r="AO90" s="303">
        <f>IF(AND(CNGE_2025_M1_Secc5_Sub2!$S$37="",COUNTA(S90:U90)&gt;0),1,0)</f>
        <v>0</v>
      </c>
      <c r="AP90" s="303">
        <f>IF(AND(CNGE_2025_M1_Secc5_Sub2!$V$37="",COUNTA(V90:X90)&gt;0),1,0)</f>
        <v>0</v>
      </c>
      <c r="AQ90" s="344">
        <f>IF(AND(CNGE_2025_M1_Secc5_Sub2!$P$37="X",COUNTA(P90:R90)=3),0,IF(AND(CNGE_2025_M1_Secc5_Sub2!$P$37="",COUNTA(P90:R90)=0),0,1))</f>
        <v>0</v>
      </c>
      <c r="AR90" s="345">
        <f>IF(AND(CNGE_2025_M1_Secc5_Sub2!$S$37="X",COUNTA(S90:U90)=3),0,IF(AND(CNGE_2025_M1_Secc5_Sub2!$S$37="",COUNTA(S90:U90)=0),0,1))</f>
        <v>0</v>
      </c>
      <c r="AS90" s="346">
        <f>IF(AND(CNGE_2025_M1_Secc5_Sub2!$V$37="X",COUNTA(V90:X90)=3),0,IF(AND(CNGE_2025_M1_Secc5_Sub2!$V$37="",COUNTA(V90:X90)=0),0,1))</f>
        <v>0</v>
      </c>
      <c r="AT90" s="321">
        <f t="shared" si="5"/>
        <v>0</v>
      </c>
      <c r="AU90" s="293">
        <f t="shared" si="6"/>
        <v>0</v>
      </c>
      <c r="AV90" s="294" t="str">
        <f>IF(AU90=0,"",
IF(SUM($AU$68:AU90)=1,AW90,
IF($AU$168&gt;SUM($AU$68:AU90),_xlfn.CONCAT(", ",AW90),
IF($AU$168=SUM($AU$68:AU90),_xlfn.CONCAT(" y ",AW90)))))</f>
        <v/>
      </c>
      <c r="AW90" s="89" t="s">
        <v>5142</v>
      </c>
      <c r="AX90" s="354">
        <f t="shared" si="7"/>
        <v>0</v>
      </c>
      <c r="AY90" s="355">
        <f t="shared" si="8"/>
        <v>-1</v>
      </c>
      <c r="AZ90" s="356">
        <f t="shared" si="9"/>
        <v>0</v>
      </c>
      <c r="BA90" s="359">
        <f t="shared" si="10"/>
        <v>0</v>
      </c>
      <c r="BB90">
        <f t="shared" si="11"/>
        <v>0</v>
      </c>
      <c r="BC90">
        <f t="shared" si="12"/>
        <v>0</v>
      </c>
      <c r="BD90">
        <f t="shared" si="13"/>
        <v>0</v>
      </c>
      <c r="BE90">
        <f t="shared" si="14"/>
        <v>0</v>
      </c>
      <c r="BF90">
        <f t="shared" si="15"/>
        <v>0</v>
      </c>
      <c r="BG90">
        <f t="shared" si="16"/>
        <v>0</v>
      </c>
      <c r="BH90">
        <f t="shared" si="17"/>
        <v>0</v>
      </c>
      <c r="BI90">
        <f t="shared" si="18"/>
        <v>0</v>
      </c>
      <c r="BJ90">
        <f t="shared" si="19"/>
        <v>0</v>
      </c>
      <c r="BK90">
        <f t="shared" si="20"/>
        <v>0</v>
      </c>
      <c r="BL90">
        <f t="shared" si="21"/>
        <v>0</v>
      </c>
      <c r="BM90">
        <f t="shared" si="22"/>
        <v>0</v>
      </c>
      <c r="BN90">
        <f t="shared" si="23"/>
        <v>0</v>
      </c>
      <c r="BO90">
        <f t="shared" si="24"/>
        <v>0</v>
      </c>
      <c r="BP90">
        <f t="shared" si="25"/>
        <v>0</v>
      </c>
      <c r="BQ90">
        <f t="shared" si="26"/>
        <v>0</v>
      </c>
      <c r="BR90">
        <f t="shared" si="27"/>
        <v>0</v>
      </c>
      <c r="BS90">
        <f t="shared" si="28"/>
        <v>0</v>
      </c>
      <c r="BT90">
        <f t="shared" si="29"/>
        <v>0</v>
      </c>
      <c r="BU90">
        <f t="shared" si="30"/>
        <v>0</v>
      </c>
      <c r="BV90">
        <f t="shared" si="31"/>
        <v>0</v>
      </c>
      <c r="BW90">
        <f t="shared" si="32"/>
        <v>0</v>
      </c>
      <c r="BX90">
        <f t="shared" si="33"/>
        <v>0</v>
      </c>
      <c r="BY90">
        <f t="shared" si="34"/>
        <v>0</v>
      </c>
      <c r="BZ90" s="293">
        <f t="shared" si="35"/>
        <v>0</v>
      </c>
      <c r="CA90" s="504" t="str">
        <f>IF(BZ90=0,"",
IF(SUM($BZ$68:BZ90)=1,CB90,
IF($BZ$168&gt;SUM($BZ$68:BZ90),_xlfn.CONCAT(", ",CB90),
IF($BZ$168=SUM($BZ$68:BZ90),_xlfn.CONCAT(" y ",CB90)))))</f>
        <v/>
      </c>
      <c r="CB90" s="505" t="s">
        <v>5142</v>
      </c>
    </row>
    <row r="91" spans="1:80" ht="15" customHeight="1">
      <c r="A91" s="72"/>
      <c r="B91" s="70"/>
      <c r="C91" s="38" t="s">
        <v>5075</v>
      </c>
      <c r="D91" s="991"/>
      <c r="E91" s="884"/>
      <c r="F91" s="884"/>
      <c r="G91" s="885"/>
      <c r="H91" s="992"/>
      <c r="I91" s="885"/>
      <c r="J91" s="992"/>
      <c r="K91" s="884"/>
      <c r="L91" s="885"/>
      <c r="M91" s="813"/>
      <c r="N91" s="813"/>
      <c r="O91" s="813"/>
      <c r="P91" s="813"/>
      <c r="Q91" s="813"/>
      <c r="R91" s="813"/>
      <c r="S91" s="813"/>
      <c r="T91" s="813"/>
      <c r="U91" s="813"/>
      <c r="V91" s="813"/>
      <c r="W91" s="813"/>
      <c r="X91" s="813"/>
      <c r="Y91" s="813"/>
      <c r="Z91" s="813"/>
      <c r="AA91" s="813"/>
      <c r="AB91" s="813"/>
      <c r="AC91" s="813"/>
      <c r="AD91" s="813"/>
      <c r="AG91" s="323" t="b">
        <f t="shared" si="0"/>
        <v>0</v>
      </c>
      <c r="AH91" s="1" t="str">
        <f t="shared" si="1"/>
        <v/>
      </c>
      <c r="AI91" s="323" t="b">
        <f t="shared" si="2"/>
        <v>0</v>
      </c>
      <c r="AJ91" s="1" t="str">
        <f t="shared" si="3"/>
        <v/>
      </c>
      <c r="AK91" s="323" t="b">
        <f t="shared" si="4"/>
        <v>0</v>
      </c>
      <c r="AL91" s="348">
        <f>IF(AND(CNGE_2025_M1_Secc5_Sub2!$L$36&lt;&gt;"",CNGE_2025_M1_Secc5_Sub2!$L$36&lt;&gt;1,J91=3),1,0)</f>
        <v>0</v>
      </c>
      <c r="AN91" s="303">
        <f>IF(AND(CNGE_2025_M1_Secc5_Sub2!$P$37="",COUNTA(P91:R91)&gt;0),1,0)</f>
        <v>0</v>
      </c>
      <c r="AO91" s="303">
        <f>IF(AND(CNGE_2025_M1_Secc5_Sub2!$S$37="",COUNTA(S91:U91)&gt;0),1,0)</f>
        <v>0</v>
      </c>
      <c r="AP91" s="303">
        <f>IF(AND(CNGE_2025_M1_Secc5_Sub2!$V$37="",COUNTA(V91:X91)&gt;0),1,0)</f>
        <v>0</v>
      </c>
      <c r="AQ91" s="344">
        <f>IF(AND(CNGE_2025_M1_Secc5_Sub2!$P$37="X",COUNTA(P91:R91)=3),0,IF(AND(CNGE_2025_M1_Secc5_Sub2!$P$37="",COUNTA(P91:R91)=0),0,1))</f>
        <v>0</v>
      </c>
      <c r="AR91" s="345">
        <f>IF(AND(CNGE_2025_M1_Secc5_Sub2!$S$37="X",COUNTA(S91:U91)=3),0,IF(AND(CNGE_2025_M1_Secc5_Sub2!$S$37="",COUNTA(S91:U91)=0),0,1))</f>
        <v>0</v>
      </c>
      <c r="AS91" s="346">
        <f>IF(AND(CNGE_2025_M1_Secc5_Sub2!$V$37="X",COUNTA(V91:X91)=3),0,IF(AND(CNGE_2025_M1_Secc5_Sub2!$V$37="",COUNTA(V91:X91)=0),0,1))</f>
        <v>0</v>
      </c>
      <c r="AT91" s="321">
        <f t="shared" si="5"/>
        <v>0</v>
      </c>
      <c r="AU91" s="293">
        <f t="shared" si="6"/>
        <v>0</v>
      </c>
      <c r="AV91" s="294" t="str">
        <f>IF(AU91=0,"",
IF(SUM($AU$68:AU91)=1,AW91,
IF($AU$168&gt;SUM($AU$68:AU91),_xlfn.CONCAT(", ",AW91),
IF($AU$168=SUM($AU$68:AU91),_xlfn.CONCAT(" y ",AW91)))))</f>
        <v/>
      </c>
      <c r="AW91" s="89" t="s">
        <v>5143</v>
      </c>
      <c r="AX91" s="354">
        <f t="shared" si="7"/>
        <v>0</v>
      </c>
      <c r="AY91" s="355">
        <f t="shared" si="8"/>
        <v>-1</v>
      </c>
      <c r="AZ91" s="356">
        <f t="shared" si="9"/>
        <v>0</v>
      </c>
      <c r="BA91" s="359">
        <f t="shared" si="10"/>
        <v>0</v>
      </c>
      <c r="BB91">
        <f t="shared" si="11"/>
        <v>0</v>
      </c>
      <c r="BC91">
        <f t="shared" si="12"/>
        <v>0</v>
      </c>
      <c r="BD91">
        <f t="shared" si="13"/>
        <v>0</v>
      </c>
      <c r="BE91">
        <f t="shared" si="14"/>
        <v>0</v>
      </c>
      <c r="BF91">
        <f t="shared" si="15"/>
        <v>0</v>
      </c>
      <c r="BG91">
        <f t="shared" si="16"/>
        <v>0</v>
      </c>
      <c r="BH91">
        <f t="shared" si="17"/>
        <v>0</v>
      </c>
      <c r="BI91">
        <f t="shared" si="18"/>
        <v>0</v>
      </c>
      <c r="BJ91">
        <f t="shared" si="19"/>
        <v>0</v>
      </c>
      <c r="BK91">
        <f t="shared" si="20"/>
        <v>0</v>
      </c>
      <c r="BL91">
        <f t="shared" si="21"/>
        <v>0</v>
      </c>
      <c r="BM91">
        <f t="shared" si="22"/>
        <v>0</v>
      </c>
      <c r="BN91">
        <f t="shared" si="23"/>
        <v>0</v>
      </c>
      <c r="BO91">
        <f t="shared" si="24"/>
        <v>0</v>
      </c>
      <c r="BP91">
        <f t="shared" si="25"/>
        <v>0</v>
      </c>
      <c r="BQ91">
        <f t="shared" si="26"/>
        <v>0</v>
      </c>
      <c r="BR91">
        <f t="shared" si="27"/>
        <v>0</v>
      </c>
      <c r="BS91">
        <f t="shared" si="28"/>
        <v>0</v>
      </c>
      <c r="BT91">
        <f t="shared" si="29"/>
        <v>0</v>
      </c>
      <c r="BU91">
        <f t="shared" si="30"/>
        <v>0</v>
      </c>
      <c r="BV91">
        <f t="shared" si="31"/>
        <v>0</v>
      </c>
      <c r="BW91">
        <f t="shared" si="32"/>
        <v>0</v>
      </c>
      <c r="BX91">
        <f t="shared" si="33"/>
        <v>0</v>
      </c>
      <c r="BY91">
        <f t="shared" si="34"/>
        <v>0</v>
      </c>
      <c r="BZ91" s="293">
        <f t="shared" si="35"/>
        <v>0</v>
      </c>
      <c r="CA91" s="504" t="str">
        <f>IF(BZ91=0,"",
IF(SUM($BZ$68:BZ91)=1,CB91,
IF($BZ$168&gt;SUM($BZ$68:BZ91),_xlfn.CONCAT(", ",CB91),
IF($BZ$168=SUM($BZ$68:BZ91),_xlfn.CONCAT(" y ",CB91)))))</f>
        <v/>
      </c>
      <c r="CB91" s="505" t="s">
        <v>5143</v>
      </c>
    </row>
    <row r="92" spans="1:80" ht="15" customHeight="1">
      <c r="A92" s="72"/>
      <c r="B92" s="70"/>
      <c r="C92" s="38" t="s">
        <v>5076</v>
      </c>
      <c r="D92" s="991"/>
      <c r="E92" s="884"/>
      <c r="F92" s="884"/>
      <c r="G92" s="885"/>
      <c r="H92" s="992"/>
      <c r="I92" s="885"/>
      <c r="J92" s="992"/>
      <c r="K92" s="884"/>
      <c r="L92" s="885"/>
      <c r="M92" s="813"/>
      <c r="N92" s="813"/>
      <c r="O92" s="813"/>
      <c r="P92" s="813"/>
      <c r="Q92" s="813"/>
      <c r="R92" s="813"/>
      <c r="S92" s="813"/>
      <c r="T92" s="813"/>
      <c r="U92" s="813"/>
      <c r="V92" s="813"/>
      <c r="W92" s="813"/>
      <c r="X92" s="813"/>
      <c r="Y92" s="813"/>
      <c r="Z92" s="813"/>
      <c r="AA92" s="813"/>
      <c r="AB92" s="813"/>
      <c r="AC92" s="813"/>
      <c r="AD92" s="813"/>
      <c r="AG92" s="323" t="b">
        <f t="shared" si="0"/>
        <v>0</v>
      </c>
      <c r="AH92" s="1" t="str">
        <f t="shared" si="1"/>
        <v/>
      </c>
      <c r="AI92" s="323" t="b">
        <f t="shared" si="2"/>
        <v>0</v>
      </c>
      <c r="AJ92" s="1" t="str">
        <f t="shared" si="3"/>
        <v/>
      </c>
      <c r="AK92" s="323" t="b">
        <f t="shared" si="4"/>
        <v>0</v>
      </c>
      <c r="AL92" s="348">
        <f>IF(AND(CNGE_2025_M1_Secc5_Sub2!$L$36&lt;&gt;"",CNGE_2025_M1_Secc5_Sub2!$L$36&lt;&gt;1,J92=3),1,0)</f>
        <v>0</v>
      </c>
      <c r="AN92" s="303">
        <f>IF(AND(CNGE_2025_M1_Secc5_Sub2!$P$37="",COUNTA(P92:R92)&gt;0),1,0)</f>
        <v>0</v>
      </c>
      <c r="AO92" s="303">
        <f>IF(AND(CNGE_2025_M1_Secc5_Sub2!$S$37="",COUNTA(S92:U92)&gt;0),1,0)</f>
        <v>0</v>
      </c>
      <c r="AP92" s="303">
        <f>IF(AND(CNGE_2025_M1_Secc5_Sub2!$V$37="",COUNTA(V92:X92)&gt;0),1,0)</f>
        <v>0</v>
      </c>
      <c r="AQ92" s="344">
        <f>IF(AND(CNGE_2025_M1_Secc5_Sub2!$P$37="X",COUNTA(P92:R92)=3),0,IF(AND(CNGE_2025_M1_Secc5_Sub2!$P$37="",COUNTA(P92:R92)=0),0,1))</f>
        <v>0</v>
      </c>
      <c r="AR92" s="345">
        <f>IF(AND(CNGE_2025_M1_Secc5_Sub2!$S$37="X",COUNTA(S92:U92)=3),0,IF(AND(CNGE_2025_M1_Secc5_Sub2!$S$37="",COUNTA(S92:U92)=0),0,1))</f>
        <v>0</v>
      </c>
      <c r="AS92" s="346">
        <f>IF(AND(CNGE_2025_M1_Secc5_Sub2!$V$37="X",COUNTA(V92:X92)=3),0,IF(AND(CNGE_2025_M1_Secc5_Sub2!$V$37="",COUNTA(V92:X92)=0),0,1))</f>
        <v>0</v>
      </c>
      <c r="AT92" s="321">
        <f t="shared" si="5"/>
        <v>0</v>
      </c>
      <c r="AU92" s="293">
        <f t="shared" si="6"/>
        <v>0</v>
      </c>
      <c r="AV92" s="294" t="str">
        <f>IF(AU92=0,"",
IF(SUM($AU$68:AU92)=1,AW92,
IF($AU$168&gt;SUM($AU$68:AU92),_xlfn.CONCAT(", ",AW92),
IF($AU$168=SUM($AU$68:AU92),_xlfn.CONCAT(" y ",AW92)))))</f>
        <v/>
      </c>
      <c r="AW92" s="89" t="s">
        <v>5144</v>
      </c>
      <c r="AX92" s="354">
        <f t="shared" si="7"/>
        <v>0</v>
      </c>
      <c r="AY92" s="355">
        <f t="shared" si="8"/>
        <v>-1</v>
      </c>
      <c r="AZ92" s="356">
        <f t="shared" si="9"/>
        <v>0</v>
      </c>
      <c r="BA92" s="359">
        <f t="shared" si="10"/>
        <v>0</v>
      </c>
      <c r="BB92">
        <f t="shared" si="11"/>
        <v>0</v>
      </c>
      <c r="BC92">
        <f t="shared" si="12"/>
        <v>0</v>
      </c>
      <c r="BD92">
        <f t="shared" si="13"/>
        <v>0</v>
      </c>
      <c r="BE92">
        <f t="shared" si="14"/>
        <v>0</v>
      </c>
      <c r="BF92">
        <f t="shared" si="15"/>
        <v>0</v>
      </c>
      <c r="BG92">
        <f t="shared" si="16"/>
        <v>0</v>
      </c>
      <c r="BH92">
        <f t="shared" si="17"/>
        <v>0</v>
      </c>
      <c r="BI92">
        <f t="shared" si="18"/>
        <v>0</v>
      </c>
      <c r="BJ92">
        <f t="shared" si="19"/>
        <v>0</v>
      </c>
      <c r="BK92">
        <f t="shared" si="20"/>
        <v>0</v>
      </c>
      <c r="BL92">
        <f t="shared" si="21"/>
        <v>0</v>
      </c>
      <c r="BM92">
        <f t="shared" si="22"/>
        <v>0</v>
      </c>
      <c r="BN92">
        <f t="shared" si="23"/>
        <v>0</v>
      </c>
      <c r="BO92">
        <f t="shared" si="24"/>
        <v>0</v>
      </c>
      <c r="BP92">
        <f t="shared" si="25"/>
        <v>0</v>
      </c>
      <c r="BQ92">
        <f t="shared" si="26"/>
        <v>0</v>
      </c>
      <c r="BR92">
        <f t="shared" si="27"/>
        <v>0</v>
      </c>
      <c r="BS92">
        <f t="shared" si="28"/>
        <v>0</v>
      </c>
      <c r="BT92">
        <f t="shared" si="29"/>
        <v>0</v>
      </c>
      <c r="BU92">
        <f t="shared" si="30"/>
        <v>0</v>
      </c>
      <c r="BV92">
        <f t="shared" si="31"/>
        <v>0</v>
      </c>
      <c r="BW92">
        <f t="shared" si="32"/>
        <v>0</v>
      </c>
      <c r="BX92">
        <f t="shared" si="33"/>
        <v>0</v>
      </c>
      <c r="BY92">
        <f t="shared" si="34"/>
        <v>0</v>
      </c>
      <c r="BZ92" s="293">
        <f t="shared" si="35"/>
        <v>0</v>
      </c>
      <c r="CA92" s="504" t="str">
        <f>IF(BZ92=0,"",
IF(SUM($BZ$68:BZ92)=1,CB92,
IF($BZ$168&gt;SUM($BZ$68:BZ92),_xlfn.CONCAT(", ",CB92),
IF($BZ$168=SUM($BZ$68:BZ92),_xlfn.CONCAT(" y ",CB92)))))</f>
        <v/>
      </c>
      <c r="CB92" s="505" t="s">
        <v>5144</v>
      </c>
    </row>
    <row r="93" spans="1:80" ht="15" customHeight="1">
      <c r="A93" s="72"/>
      <c r="B93" s="70"/>
      <c r="C93" s="38" t="s">
        <v>5077</v>
      </c>
      <c r="D93" s="991"/>
      <c r="E93" s="884"/>
      <c r="F93" s="884"/>
      <c r="G93" s="885"/>
      <c r="H93" s="992"/>
      <c r="I93" s="885"/>
      <c r="J93" s="992"/>
      <c r="K93" s="884"/>
      <c r="L93" s="885"/>
      <c r="M93" s="813"/>
      <c r="N93" s="813"/>
      <c r="O93" s="813"/>
      <c r="P93" s="813"/>
      <c r="Q93" s="813"/>
      <c r="R93" s="813"/>
      <c r="S93" s="813"/>
      <c r="T93" s="813"/>
      <c r="U93" s="813"/>
      <c r="V93" s="813"/>
      <c r="W93" s="813"/>
      <c r="X93" s="813"/>
      <c r="Y93" s="813"/>
      <c r="Z93" s="813"/>
      <c r="AA93" s="813"/>
      <c r="AB93" s="813"/>
      <c r="AC93" s="813"/>
      <c r="AD93" s="813"/>
      <c r="AG93" s="323" t="b">
        <f t="shared" si="0"/>
        <v>0</v>
      </c>
      <c r="AH93" s="1" t="str">
        <f t="shared" si="1"/>
        <v/>
      </c>
      <c r="AI93" s="323" t="b">
        <f t="shared" si="2"/>
        <v>0</v>
      </c>
      <c r="AJ93" s="1" t="str">
        <f t="shared" si="3"/>
        <v/>
      </c>
      <c r="AK93" s="323" t="b">
        <f t="shared" si="4"/>
        <v>0</v>
      </c>
      <c r="AL93" s="348">
        <f>IF(AND(CNGE_2025_M1_Secc5_Sub2!$L$36&lt;&gt;"",CNGE_2025_M1_Secc5_Sub2!$L$36&lt;&gt;1,J93=3),1,0)</f>
        <v>0</v>
      </c>
      <c r="AN93" s="303">
        <f>IF(AND(CNGE_2025_M1_Secc5_Sub2!$P$37="",COUNTA(P93:R93)&gt;0),1,0)</f>
        <v>0</v>
      </c>
      <c r="AO93" s="303">
        <f>IF(AND(CNGE_2025_M1_Secc5_Sub2!$S$37="",COUNTA(S93:U93)&gt;0),1,0)</f>
        <v>0</v>
      </c>
      <c r="AP93" s="303">
        <f>IF(AND(CNGE_2025_M1_Secc5_Sub2!$V$37="",COUNTA(V93:X93)&gt;0),1,0)</f>
        <v>0</v>
      </c>
      <c r="AQ93" s="344">
        <f>IF(AND(CNGE_2025_M1_Secc5_Sub2!$P$37="X",COUNTA(P93:R93)=3),0,IF(AND(CNGE_2025_M1_Secc5_Sub2!$P$37="",COUNTA(P93:R93)=0),0,1))</f>
        <v>0</v>
      </c>
      <c r="AR93" s="345">
        <f>IF(AND(CNGE_2025_M1_Secc5_Sub2!$S$37="X",COUNTA(S93:U93)=3),0,IF(AND(CNGE_2025_M1_Secc5_Sub2!$S$37="",COUNTA(S93:U93)=0),0,1))</f>
        <v>0</v>
      </c>
      <c r="AS93" s="346">
        <f>IF(AND(CNGE_2025_M1_Secc5_Sub2!$V$37="X",COUNTA(V93:X93)=3),0,IF(AND(CNGE_2025_M1_Secc5_Sub2!$V$37="",COUNTA(V93:X93)=0),0,1))</f>
        <v>0</v>
      </c>
      <c r="AT93" s="321">
        <f t="shared" si="5"/>
        <v>0</v>
      </c>
      <c r="AU93" s="293">
        <f t="shared" si="6"/>
        <v>0</v>
      </c>
      <c r="AV93" s="294" t="str">
        <f>IF(AU93=0,"",
IF(SUM($AU$68:AU93)=1,AW93,
IF($AU$168&gt;SUM($AU$68:AU93),_xlfn.CONCAT(", ",AW93),
IF($AU$168=SUM($AU$68:AU93),_xlfn.CONCAT(" y ",AW93)))))</f>
        <v/>
      </c>
      <c r="AW93" s="89" t="s">
        <v>5145</v>
      </c>
      <c r="AX93" s="354">
        <f t="shared" si="7"/>
        <v>0</v>
      </c>
      <c r="AY93" s="355">
        <f t="shared" si="8"/>
        <v>-1</v>
      </c>
      <c r="AZ93" s="356">
        <f t="shared" si="9"/>
        <v>0</v>
      </c>
      <c r="BA93" s="359">
        <f t="shared" si="10"/>
        <v>0</v>
      </c>
      <c r="BB93">
        <f t="shared" si="11"/>
        <v>0</v>
      </c>
      <c r="BC93">
        <f t="shared" si="12"/>
        <v>0</v>
      </c>
      <c r="BD93">
        <f t="shared" si="13"/>
        <v>0</v>
      </c>
      <c r="BE93">
        <f t="shared" si="14"/>
        <v>0</v>
      </c>
      <c r="BF93">
        <f t="shared" si="15"/>
        <v>0</v>
      </c>
      <c r="BG93">
        <f t="shared" si="16"/>
        <v>0</v>
      </c>
      <c r="BH93">
        <f t="shared" si="17"/>
        <v>0</v>
      </c>
      <c r="BI93">
        <f t="shared" si="18"/>
        <v>0</v>
      </c>
      <c r="BJ93">
        <f t="shared" si="19"/>
        <v>0</v>
      </c>
      <c r="BK93">
        <f t="shared" si="20"/>
        <v>0</v>
      </c>
      <c r="BL93">
        <f t="shared" si="21"/>
        <v>0</v>
      </c>
      <c r="BM93">
        <f t="shared" si="22"/>
        <v>0</v>
      </c>
      <c r="BN93">
        <f t="shared" si="23"/>
        <v>0</v>
      </c>
      <c r="BO93">
        <f t="shared" si="24"/>
        <v>0</v>
      </c>
      <c r="BP93">
        <f t="shared" si="25"/>
        <v>0</v>
      </c>
      <c r="BQ93">
        <f t="shared" si="26"/>
        <v>0</v>
      </c>
      <c r="BR93">
        <f t="shared" si="27"/>
        <v>0</v>
      </c>
      <c r="BS93">
        <f t="shared" si="28"/>
        <v>0</v>
      </c>
      <c r="BT93">
        <f t="shared" si="29"/>
        <v>0</v>
      </c>
      <c r="BU93">
        <f t="shared" si="30"/>
        <v>0</v>
      </c>
      <c r="BV93">
        <f t="shared" si="31"/>
        <v>0</v>
      </c>
      <c r="BW93">
        <f t="shared" si="32"/>
        <v>0</v>
      </c>
      <c r="BX93">
        <f t="shared" si="33"/>
        <v>0</v>
      </c>
      <c r="BY93">
        <f t="shared" si="34"/>
        <v>0</v>
      </c>
      <c r="BZ93" s="293">
        <f t="shared" si="35"/>
        <v>0</v>
      </c>
      <c r="CA93" s="504" t="str">
        <f>IF(BZ93=0,"",
IF(SUM($BZ$68:BZ93)=1,CB93,
IF($BZ$168&gt;SUM($BZ$68:BZ93),_xlfn.CONCAT(", ",CB93),
IF($BZ$168=SUM($BZ$68:BZ93),_xlfn.CONCAT(" y ",CB93)))))</f>
        <v/>
      </c>
      <c r="CB93" s="505" t="s">
        <v>5145</v>
      </c>
    </row>
    <row r="94" spans="1:80" ht="15" customHeight="1">
      <c r="A94" s="72"/>
      <c r="B94" s="70"/>
      <c r="C94" s="38" t="s">
        <v>5078</v>
      </c>
      <c r="D94" s="991"/>
      <c r="E94" s="884"/>
      <c r="F94" s="884"/>
      <c r="G94" s="885"/>
      <c r="H94" s="992"/>
      <c r="I94" s="885"/>
      <c r="J94" s="992"/>
      <c r="K94" s="884"/>
      <c r="L94" s="885"/>
      <c r="M94" s="813"/>
      <c r="N94" s="813"/>
      <c r="O94" s="813"/>
      <c r="P94" s="813"/>
      <c r="Q94" s="813"/>
      <c r="R94" s="813"/>
      <c r="S94" s="813"/>
      <c r="T94" s="813"/>
      <c r="U94" s="813"/>
      <c r="V94" s="813"/>
      <c r="W94" s="813"/>
      <c r="X94" s="813"/>
      <c r="Y94" s="813"/>
      <c r="Z94" s="813"/>
      <c r="AA94" s="813"/>
      <c r="AB94" s="813"/>
      <c r="AC94" s="813"/>
      <c r="AD94" s="813"/>
      <c r="AG94" s="323" t="b">
        <f t="shared" si="0"/>
        <v>0</v>
      </c>
      <c r="AH94" s="1" t="str">
        <f t="shared" si="1"/>
        <v/>
      </c>
      <c r="AI94" s="323" t="b">
        <f t="shared" si="2"/>
        <v>0</v>
      </c>
      <c r="AJ94" s="1" t="str">
        <f t="shared" si="3"/>
        <v/>
      </c>
      <c r="AK94" s="323" t="b">
        <f t="shared" si="4"/>
        <v>0</v>
      </c>
      <c r="AL94" s="348">
        <f>IF(AND(CNGE_2025_M1_Secc5_Sub2!$L$36&lt;&gt;"",CNGE_2025_M1_Secc5_Sub2!$L$36&lt;&gt;1,J94=3),1,0)</f>
        <v>0</v>
      </c>
      <c r="AN94" s="303">
        <f>IF(AND(CNGE_2025_M1_Secc5_Sub2!$P$37="",COUNTA(P94:R94)&gt;0),1,0)</f>
        <v>0</v>
      </c>
      <c r="AO94" s="303">
        <f>IF(AND(CNGE_2025_M1_Secc5_Sub2!$S$37="",COUNTA(S94:U94)&gt;0),1,0)</f>
        <v>0</v>
      </c>
      <c r="AP94" s="303">
        <f>IF(AND(CNGE_2025_M1_Secc5_Sub2!$V$37="",COUNTA(V94:X94)&gt;0),1,0)</f>
        <v>0</v>
      </c>
      <c r="AQ94" s="344">
        <f>IF(AND(CNGE_2025_M1_Secc5_Sub2!$P$37="X",COUNTA(P94:R94)=3),0,IF(AND(CNGE_2025_M1_Secc5_Sub2!$P$37="",COUNTA(P94:R94)=0),0,1))</f>
        <v>0</v>
      </c>
      <c r="AR94" s="345">
        <f>IF(AND(CNGE_2025_M1_Secc5_Sub2!$S$37="X",COUNTA(S94:U94)=3),0,IF(AND(CNGE_2025_M1_Secc5_Sub2!$S$37="",COUNTA(S94:U94)=0),0,1))</f>
        <v>0</v>
      </c>
      <c r="AS94" s="346">
        <f>IF(AND(CNGE_2025_M1_Secc5_Sub2!$V$37="X",COUNTA(V94:X94)=3),0,IF(AND(CNGE_2025_M1_Secc5_Sub2!$V$37="",COUNTA(V94:X94)=0),0,1))</f>
        <v>0</v>
      </c>
      <c r="AT94" s="321">
        <f t="shared" si="5"/>
        <v>0</v>
      </c>
      <c r="AU94" s="293">
        <f t="shared" si="6"/>
        <v>0</v>
      </c>
      <c r="AV94" s="294" t="str">
        <f>IF(AU94=0,"",
IF(SUM($AU$68:AU94)=1,AW94,
IF($AU$168&gt;SUM($AU$68:AU94),_xlfn.CONCAT(", ",AW94),
IF($AU$168=SUM($AU$68:AU94),_xlfn.CONCAT(" y ",AW94)))))</f>
        <v/>
      </c>
      <c r="AW94" s="89" t="s">
        <v>5146</v>
      </c>
      <c r="AX94" s="354">
        <f t="shared" si="7"/>
        <v>0</v>
      </c>
      <c r="AY94" s="355">
        <f t="shared" si="8"/>
        <v>-1</v>
      </c>
      <c r="AZ94" s="356">
        <f t="shared" si="9"/>
        <v>0</v>
      </c>
      <c r="BA94" s="359">
        <f t="shared" si="10"/>
        <v>0</v>
      </c>
      <c r="BB94">
        <f t="shared" si="11"/>
        <v>0</v>
      </c>
      <c r="BC94">
        <f t="shared" si="12"/>
        <v>0</v>
      </c>
      <c r="BD94">
        <f t="shared" si="13"/>
        <v>0</v>
      </c>
      <c r="BE94">
        <f t="shared" si="14"/>
        <v>0</v>
      </c>
      <c r="BF94">
        <f t="shared" si="15"/>
        <v>0</v>
      </c>
      <c r="BG94">
        <f t="shared" si="16"/>
        <v>0</v>
      </c>
      <c r="BH94">
        <f t="shared" si="17"/>
        <v>0</v>
      </c>
      <c r="BI94">
        <f t="shared" si="18"/>
        <v>0</v>
      </c>
      <c r="BJ94">
        <f t="shared" si="19"/>
        <v>0</v>
      </c>
      <c r="BK94">
        <f t="shared" si="20"/>
        <v>0</v>
      </c>
      <c r="BL94">
        <f t="shared" si="21"/>
        <v>0</v>
      </c>
      <c r="BM94">
        <f t="shared" si="22"/>
        <v>0</v>
      </c>
      <c r="BN94">
        <f t="shared" si="23"/>
        <v>0</v>
      </c>
      <c r="BO94">
        <f t="shared" si="24"/>
        <v>0</v>
      </c>
      <c r="BP94">
        <f t="shared" si="25"/>
        <v>0</v>
      </c>
      <c r="BQ94">
        <f t="shared" si="26"/>
        <v>0</v>
      </c>
      <c r="BR94">
        <f t="shared" si="27"/>
        <v>0</v>
      </c>
      <c r="BS94">
        <f t="shared" si="28"/>
        <v>0</v>
      </c>
      <c r="BT94">
        <f t="shared" si="29"/>
        <v>0</v>
      </c>
      <c r="BU94">
        <f t="shared" si="30"/>
        <v>0</v>
      </c>
      <c r="BV94">
        <f t="shared" si="31"/>
        <v>0</v>
      </c>
      <c r="BW94">
        <f t="shared" si="32"/>
        <v>0</v>
      </c>
      <c r="BX94">
        <f t="shared" si="33"/>
        <v>0</v>
      </c>
      <c r="BY94">
        <f t="shared" si="34"/>
        <v>0</v>
      </c>
      <c r="BZ94" s="293">
        <f t="shared" si="35"/>
        <v>0</v>
      </c>
      <c r="CA94" s="504" t="str">
        <f>IF(BZ94=0,"",
IF(SUM($BZ$68:BZ94)=1,CB94,
IF($BZ$168&gt;SUM($BZ$68:BZ94),_xlfn.CONCAT(", ",CB94),
IF($BZ$168=SUM($BZ$68:BZ94),_xlfn.CONCAT(" y ",CB94)))))</f>
        <v/>
      </c>
      <c r="CB94" s="505" t="s">
        <v>5146</v>
      </c>
    </row>
    <row r="95" spans="1:80" ht="15" customHeight="1">
      <c r="A95" s="72"/>
      <c r="B95" s="70"/>
      <c r="C95" s="38" t="s">
        <v>5079</v>
      </c>
      <c r="D95" s="991"/>
      <c r="E95" s="884"/>
      <c r="F95" s="884"/>
      <c r="G95" s="885"/>
      <c r="H95" s="992"/>
      <c r="I95" s="885"/>
      <c r="J95" s="992"/>
      <c r="K95" s="884"/>
      <c r="L95" s="885"/>
      <c r="M95" s="813"/>
      <c r="N95" s="813"/>
      <c r="O95" s="813"/>
      <c r="P95" s="813"/>
      <c r="Q95" s="813"/>
      <c r="R95" s="813"/>
      <c r="S95" s="813"/>
      <c r="T95" s="813"/>
      <c r="U95" s="813"/>
      <c r="V95" s="813"/>
      <c r="W95" s="813"/>
      <c r="X95" s="813"/>
      <c r="Y95" s="813"/>
      <c r="Z95" s="813"/>
      <c r="AA95" s="813"/>
      <c r="AB95" s="813"/>
      <c r="AC95" s="813"/>
      <c r="AD95" s="813"/>
      <c r="AG95" s="323" t="b">
        <f t="shared" si="0"/>
        <v>0</v>
      </c>
      <c r="AH95" s="1" t="str">
        <f t="shared" si="1"/>
        <v/>
      </c>
      <c r="AI95" s="323" t="b">
        <f t="shared" si="2"/>
        <v>0</v>
      </c>
      <c r="AJ95" s="1" t="str">
        <f t="shared" si="3"/>
        <v/>
      </c>
      <c r="AK95" s="323" t="b">
        <f t="shared" si="4"/>
        <v>0</v>
      </c>
      <c r="AL95" s="348">
        <f>IF(AND(CNGE_2025_M1_Secc5_Sub2!$L$36&lt;&gt;"",CNGE_2025_M1_Secc5_Sub2!$L$36&lt;&gt;1,J95=3),1,0)</f>
        <v>0</v>
      </c>
      <c r="AN95" s="303">
        <f>IF(AND(CNGE_2025_M1_Secc5_Sub2!$P$37="",COUNTA(P95:R95)&gt;0),1,0)</f>
        <v>0</v>
      </c>
      <c r="AO95" s="303">
        <f>IF(AND(CNGE_2025_M1_Secc5_Sub2!$S$37="",COUNTA(S95:U95)&gt;0),1,0)</f>
        <v>0</v>
      </c>
      <c r="AP95" s="303">
        <f>IF(AND(CNGE_2025_M1_Secc5_Sub2!$V$37="",COUNTA(V95:X95)&gt;0),1,0)</f>
        <v>0</v>
      </c>
      <c r="AQ95" s="344">
        <f>IF(AND(CNGE_2025_M1_Secc5_Sub2!$P$37="X",COUNTA(P95:R95)=3),0,IF(AND(CNGE_2025_M1_Secc5_Sub2!$P$37="",COUNTA(P95:R95)=0),0,1))</f>
        <v>0</v>
      </c>
      <c r="AR95" s="345">
        <f>IF(AND(CNGE_2025_M1_Secc5_Sub2!$S$37="X",COUNTA(S95:U95)=3),0,IF(AND(CNGE_2025_M1_Secc5_Sub2!$S$37="",COUNTA(S95:U95)=0),0,1))</f>
        <v>0</v>
      </c>
      <c r="AS95" s="346">
        <f>IF(AND(CNGE_2025_M1_Secc5_Sub2!$V$37="X",COUNTA(V95:X95)=3),0,IF(AND(CNGE_2025_M1_Secc5_Sub2!$V$37="",COUNTA(V95:X95)=0),0,1))</f>
        <v>0</v>
      </c>
      <c r="AT95" s="321">
        <f t="shared" si="5"/>
        <v>0</v>
      </c>
      <c r="AU95" s="293">
        <f t="shared" si="6"/>
        <v>0</v>
      </c>
      <c r="AV95" s="294" t="str">
        <f>IF(AU95=0,"",
IF(SUM($AU$68:AU95)=1,AW95,
IF($AU$168&gt;SUM($AU$68:AU95),_xlfn.CONCAT(", ",AW95),
IF($AU$168=SUM($AU$68:AU95),_xlfn.CONCAT(" y ",AW95)))))</f>
        <v/>
      </c>
      <c r="AW95" s="89" t="s">
        <v>5147</v>
      </c>
      <c r="AX95" s="354">
        <f t="shared" si="7"/>
        <v>0</v>
      </c>
      <c r="AY95" s="355">
        <f t="shared" si="8"/>
        <v>-1</v>
      </c>
      <c r="AZ95" s="356">
        <f t="shared" si="9"/>
        <v>0</v>
      </c>
      <c r="BA95" s="359">
        <f t="shared" si="10"/>
        <v>0</v>
      </c>
      <c r="BB95">
        <f t="shared" si="11"/>
        <v>0</v>
      </c>
      <c r="BC95">
        <f t="shared" si="12"/>
        <v>0</v>
      </c>
      <c r="BD95">
        <f t="shared" si="13"/>
        <v>0</v>
      </c>
      <c r="BE95">
        <f t="shared" si="14"/>
        <v>0</v>
      </c>
      <c r="BF95">
        <f t="shared" si="15"/>
        <v>0</v>
      </c>
      <c r="BG95">
        <f t="shared" si="16"/>
        <v>0</v>
      </c>
      <c r="BH95">
        <f t="shared" si="17"/>
        <v>0</v>
      </c>
      <c r="BI95">
        <f t="shared" si="18"/>
        <v>0</v>
      </c>
      <c r="BJ95">
        <f t="shared" si="19"/>
        <v>0</v>
      </c>
      <c r="BK95">
        <f t="shared" si="20"/>
        <v>0</v>
      </c>
      <c r="BL95">
        <f t="shared" si="21"/>
        <v>0</v>
      </c>
      <c r="BM95">
        <f t="shared" si="22"/>
        <v>0</v>
      </c>
      <c r="BN95">
        <f t="shared" si="23"/>
        <v>0</v>
      </c>
      <c r="BO95">
        <f t="shared" si="24"/>
        <v>0</v>
      </c>
      <c r="BP95">
        <f t="shared" si="25"/>
        <v>0</v>
      </c>
      <c r="BQ95">
        <f t="shared" si="26"/>
        <v>0</v>
      </c>
      <c r="BR95">
        <f t="shared" si="27"/>
        <v>0</v>
      </c>
      <c r="BS95">
        <f t="shared" si="28"/>
        <v>0</v>
      </c>
      <c r="BT95">
        <f t="shared" si="29"/>
        <v>0</v>
      </c>
      <c r="BU95">
        <f t="shared" si="30"/>
        <v>0</v>
      </c>
      <c r="BV95">
        <f t="shared" si="31"/>
        <v>0</v>
      </c>
      <c r="BW95">
        <f t="shared" si="32"/>
        <v>0</v>
      </c>
      <c r="BX95">
        <f t="shared" si="33"/>
        <v>0</v>
      </c>
      <c r="BY95">
        <f t="shared" si="34"/>
        <v>0</v>
      </c>
      <c r="BZ95" s="293">
        <f t="shared" si="35"/>
        <v>0</v>
      </c>
      <c r="CA95" s="504" t="str">
        <f>IF(BZ95=0,"",
IF(SUM($BZ$68:BZ95)=1,CB95,
IF($BZ$168&gt;SUM($BZ$68:BZ95),_xlfn.CONCAT(", ",CB95),
IF($BZ$168=SUM($BZ$68:BZ95),_xlfn.CONCAT(" y ",CB95)))))</f>
        <v/>
      </c>
      <c r="CB95" s="505" t="s">
        <v>5147</v>
      </c>
    </row>
    <row r="96" spans="1:80" ht="15" customHeight="1">
      <c r="A96" s="72"/>
      <c r="B96" s="70"/>
      <c r="C96" s="38" t="s">
        <v>5080</v>
      </c>
      <c r="D96" s="991"/>
      <c r="E96" s="884"/>
      <c r="F96" s="884"/>
      <c r="G96" s="885"/>
      <c r="H96" s="992"/>
      <c r="I96" s="885"/>
      <c r="J96" s="992"/>
      <c r="K96" s="884"/>
      <c r="L96" s="885"/>
      <c r="M96" s="813"/>
      <c r="N96" s="813"/>
      <c r="O96" s="813"/>
      <c r="P96" s="813"/>
      <c r="Q96" s="813"/>
      <c r="R96" s="813"/>
      <c r="S96" s="813"/>
      <c r="T96" s="813"/>
      <c r="U96" s="813"/>
      <c r="V96" s="813"/>
      <c r="W96" s="813"/>
      <c r="X96" s="813"/>
      <c r="Y96" s="813"/>
      <c r="Z96" s="813"/>
      <c r="AA96" s="813"/>
      <c r="AB96" s="813"/>
      <c r="AC96" s="813"/>
      <c r="AD96" s="813"/>
      <c r="AG96" s="323" t="b">
        <f t="shared" si="0"/>
        <v>0</v>
      </c>
      <c r="AH96" s="1" t="str">
        <f t="shared" si="1"/>
        <v/>
      </c>
      <c r="AI96" s="323" t="b">
        <f t="shared" si="2"/>
        <v>0</v>
      </c>
      <c r="AJ96" s="1" t="str">
        <f t="shared" si="3"/>
        <v/>
      </c>
      <c r="AK96" s="323" t="b">
        <f t="shared" si="4"/>
        <v>0</v>
      </c>
      <c r="AL96" s="348">
        <f>IF(AND(CNGE_2025_M1_Secc5_Sub2!$L$36&lt;&gt;"",CNGE_2025_M1_Secc5_Sub2!$L$36&lt;&gt;1,J96=3),1,0)</f>
        <v>0</v>
      </c>
      <c r="AN96" s="303">
        <f>IF(AND(CNGE_2025_M1_Secc5_Sub2!$P$37="",COUNTA(P96:R96)&gt;0),1,0)</f>
        <v>0</v>
      </c>
      <c r="AO96" s="303">
        <f>IF(AND(CNGE_2025_M1_Secc5_Sub2!$S$37="",COUNTA(S96:U96)&gt;0),1,0)</f>
        <v>0</v>
      </c>
      <c r="AP96" s="303">
        <f>IF(AND(CNGE_2025_M1_Secc5_Sub2!$V$37="",COUNTA(V96:X96)&gt;0),1,0)</f>
        <v>0</v>
      </c>
      <c r="AQ96" s="344">
        <f>IF(AND(CNGE_2025_M1_Secc5_Sub2!$P$37="X",COUNTA(P96:R96)=3),0,IF(AND(CNGE_2025_M1_Secc5_Sub2!$P$37="",COUNTA(P96:R96)=0),0,1))</f>
        <v>0</v>
      </c>
      <c r="AR96" s="345">
        <f>IF(AND(CNGE_2025_M1_Secc5_Sub2!$S$37="X",COUNTA(S96:U96)=3),0,IF(AND(CNGE_2025_M1_Secc5_Sub2!$S$37="",COUNTA(S96:U96)=0),0,1))</f>
        <v>0</v>
      </c>
      <c r="AS96" s="346">
        <f>IF(AND(CNGE_2025_M1_Secc5_Sub2!$V$37="X",COUNTA(V96:X96)=3),0,IF(AND(CNGE_2025_M1_Secc5_Sub2!$V$37="",COUNTA(V96:X96)=0),0,1))</f>
        <v>0</v>
      </c>
      <c r="AT96" s="321">
        <f t="shared" si="5"/>
        <v>0</v>
      </c>
      <c r="AU96" s="293">
        <f t="shared" si="6"/>
        <v>0</v>
      </c>
      <c r="AV96" s="294" t="str">
        <f>IF(AU96=0,"",
IF(SUM($AU$68:AU96)=1,AW96,
IF($AU$168&gt;SUM($AU$68:AU96),_xlfn.CONCAT(", ",AW96),
IF($AU$168=SUM($AU$68:AU96),_xlfn.CONCAT(" y ",AW96)))))</f>
        <v/>
      </c>
      <c r="AW96" s="89" t="s">
        <v>5148</v>
      </c>
      <c r="AX96" s="354">
        <f t="shared" si="7"/>
        <v>0</v>
      </c>
      <c r="AY96" s="355">
        <f t="shared" si="8"/>
        <v>-1</v>
      </c>
      <c r="AZ96" s="356">
        <f t="shared" si="9"/>
        <v>0</v>
      </c>
      <c r="BA96" s="359">
        <f t="shared" si="10"/>
        <v>0</v>
      </c>
      <c r="BB96">
        <f t="shared" si="11"/>
        <v>0</v>
      </c>
      <c r="BC96">
        <f t="shared" si="12"/>
        <v>0</v>
      </c>
      <c r="BD96">
        <f t="shared" si="13"/>
        <v>0</v>
      </c>
      <c r="BE96">
        <f t="shared" si="14"/>
        <v>0</v>
      </c>
      <c r="BF96">
        <f t="shared" si="15"/>
        <v>0</v>
      </c>
      <c r="BG96">
        <f t="shared" si="16"/>
        <v>0</v>
      </c>
      <c r="BH96">
        <f t="shared" si="17"/>
        <v>0</v>
      </c>
      <c r="BI96">
        <f t="shared" si="18"/>
        <v>0</v>
      </c>
      <c r="BJ96">
        <f t="shared" si="19"/>
        <v>0</v>
      </c>
      <c r="BK96">
        <f t="shared" si="20"/>
        <v>0</v>
      </c>
      <c r="BL96">
        <f t="shared" si="21"/>
        <v>0</v>
      </c>
      <c r="BM96">
        <f t="shared" si="22"/>
        <v>0</v>
      </c>
      <c r="BN96">
        <f t="shared" si="23"/>
        <v>0</v>
      </c>
      <c r="BO96">
        <f t="shared" si="24"/>
        <v>0</v>
      </c>
      <c r="BP96">
        <f t="shared" si="25"/>
        <v>0</v>
      </c>
      <c r="BQ96">
        <f t="shared" si="26"/>
        <v>0</v>
      </c>
      <c r="BR96">
        <f t="shared" si="27"/>
        <v>0</v>
      </c>
      <c r="BS96">
        <f t="shared" si="28"/>
        <v>0</v>
      </c>
      <c r="BT96">
        <f t="shared" si="29"/>
        <v>0</v>
      </c>
      <c r="BU96">
        <f t="shared" si="30"/>
        <v>0</v>
      </c>
      <c r="BV96">
        <f t="shared" si="31"/>
        <v>0</v>
      </c>
      <c r="BW96">
        <f t="shared" si="32"/>
        <v>0</v>
      </c>
      <c r="BX96">
        <f t="shared" si="33"/>
        <v>0</v>
      </c>
      <c r="BY96">
        <f t="shared" si="34"/>
        <v>0</v>
      </c>
      <c r="BZ96" s="293">
        <f t="shared" si="35"/>
        <v>0</v>
      </c>
      <c r="CA96" s="504" t="str">
        <f>IF(BZ96=0,"",
IF(SUM($BZ$68:BZ96)=1,CB96,
IF($BZ$168&gt;SUM($BZ$68:BZ96),_xlfn.CONCAT(", ",CB96),
IF($BZ$168=SUM($BZ$68:BZ96),_xlfn.CONCAT(" y ",CB96)))))</f>
        <v/>
      </c>
      <c r="CB96" s="505" t="s">
        <v>5148</v>
      </c>
    </row>
    <row r="97" spans="1:80" ht="15" customHeight="1">
      <c r="A97" s="72"/>
      <c r="B97" s="70"/>
      <c r="C97" s="38" t="s">
        <v>5081</v>
      </c>
      <c r="D97" s="991"/>
      <c r="E97" s="884"/>
      <c r="F97" s="884"/>
      <c r="G97" s="885"/>
      <c r="H97" s="992"/>
      <c r="I97" s="885"/>
      <c r="J97" s="992"/>
      <c r="K97" s="884"/>
      <c r="L97" s="885"/>
      <c r="M97" s="813"/>
      <c r="N97" s="813"/>
      <c r="O97" s="813"/>
      <c r="P97" s="813"/>
      <c r="Q97" s="813"/>
      <c r="R97" s="813"/>
      <c r="S97" s="813"/>
      <c r="T97" s="813"/>
      <c r="U97" s="813"/>
      <c r="V97" s="813"/>
      <c r="W97" s="813"/>
      <c r="X97" s="813"/>
      <c r="Y97" s="813"/>
      <c r="Z97" s="813"/>
      <c r="AA97" s="813"/>
      <c r="AB97" s="813"/>
      <c r="AC97" s="813"/>
      <c r="AD97" s="813"/>
      <c r="AG97" s="323" t="b">
        <f t="shared" si="0"/>
        <v>0</v>
      </c>
      <c r="AH97" s="1" t="str">
        <f t="shared" si="1"/>
        <v/>
      </c>
      <c r="AI97" s="323" t="b">
        <f t="shared" si="2"/>
        <v>0</v>
      </c>
      <c r="AJ97" s="1" t="str">
        <f t="shared" si="3"/>
        <v/>
      </c>
      <c r="AK97" s="323" t="b">
        <f t="shared" si="4"/>
        <v>0</v>
      </c>
      <c r="AL97" s="348">
        <f>IF(AND(CNGE_2025_M1_Secc5_Sub2!$L$36&lt;&gt;"",CNGE_2025_M1_Secc5_Sub2!$L$36&lt;&gt;1,J97=3),1,0)</f>
        <v>0</v>
      </c>
      <c r="AN97" s="303">
        <f>IF(AND(CNGE_2025_M1_Secc5_Sub2!$P$37="",COUNTA(P97:R97)&gt;0),1,0)</f>
        <v>0</v>
      </c>
      <c r="AO97" s="303">
        <f>IF(AND(CNGE_2025_M1_Secc5_Sub2!$S$37="",COUNTA(S97:U97)&gt;0),1,0)</f>
        <v>0</v>
      </c>
      <c r="AP97" s="303">
        <f>IF(AND(CNGE_2025_M1_Secc5_Sub2!$V$37="",COUNTA(V97:X97)&gt;0),1,0)</f>
        <v>0</v>
      </c>
      <c r="AQ97" s="344">
        <f>IF(AND(CNGE_2025_M1_Secc5_Sub2!$P$37="X",COUNTA(P97:R97)=3),0,IF(AND(CNGE_2025_M1_Secc5_Sub2!$P$37="",COUNTA(P97:R97)=0),0,1))</f>
        <v>0</v>
      </c>
      <c r="AR97" s="345">
        <f>IF(AND(CNGE_2025_M1_Secc5_Sub2!$S$37="X",COUNTA(S97:U97)=3),0,IF(AND(CNGE_2025_M1_Secc5_Sub2!$S$37="",COUNTA(S97:U97)=0),0,1))</f>
        <v>0</v>
      </c>
      <c r="AS97" s="346">
        <f>IF(AND(CNGE_2025_M1_Secc5_Sub2!$V$37="X",COUNTA(V97:X97)=3),0,IF(AND(CNGE_2025_M1_Secc5_Sub2!$V$37="",COUNTA(V97:X97)=0),0,1))</f>
        <v>0</v>
      </c>
      <c r="AT97" s="321">
        <f t="shared" si="5"/>
        <v>0</v>
      </c>
      <c r="AU97" s="293">
        <f t="shared" si="6"/>
        <v>0</v>
      </c>
      <c r="AV97" s="294" t="str">
        <f>IF(AU97=0,"",
IF(SUM($AU$68:AU97)=1,AW97,
IF($AU$168&gt;SUM($AU$68:AU97),_xlfn.CONCAT(", ",AW97),
IF($AU$168=SUM($AU$68:AU97),_xlfn.CONCAT(" y ",AW97)))))</f>
        <v/>
      </c>
      <c r="AW97" s="89" t="s">
        <v>5149</v>
      </c>
      <c r="AX97" s="354">
        <f t="shared" si="7"/>
        <v>0</v>
      </c>
      <c r="AY97" s="355">
        <f t="shared" si="8"/>
        <v>-1</v>
      </c>
      <c r="AZ97" s="356">
        <f t="shared" si="9"/>
        <v>0</v>
      </c>
      <c r="BA97" s="359">
        <f t="shared" si="10"/>
        <v>0</v>
      </c>
      <c r="BB97">
        <f t="shared" si="11"/>
        <v>0</v>
      </c>
      <c r="BC97">
        <f t="shared" si="12"/>
        <v>0</v>
      </c>
      <c r="BD97">
        <f t="shared" si="13"/>
        <v>0</v>
      </c>
      <c r="BE97">
        <f t="shared" si="14"/>
        <v>0</v>
      </c>
      <c r="BF97">
        <f t="shared" si="15"/>
        <v>0</v>
      </c>
      <c r="BG97">
        <f t="shared" si="16"/>
        <v>0</v>
      </c>
      <c r="BH97">
        <f t="shared" si="17"/>
        <v>0</v>
      </c>
      <c r="BI97">
        <f t="shared" si="18"/>
        <v>0</v>
      </c>
      <c r="BJ97">
        <f t="shared" si="19"/>
        <v>0</v>
      </c>
      <c r="BK97">
        <f t="shared" si="20"/>
        <v>0</v>
      </c>
      <c r="BL97">
        <f t="shared" si="21"/>
        <v>0</v>
      </c>
      <c r="BM97">
        <f t="shared" si="22"/>
        <v>0</v>
      </c>
      <c r="BN97">
        <f t="shared" si="23"/>
        <v>0</v>
      </c>
      <c r="BO97">
        <f t="shared" si="24"/>
        <v>0</v>
      </c>
      <c r="BP97">
        <f t="shared" si="25"/>
        <v>0</v>
      </c>
      <c r="BQ97">
        <f t="shared" si="26"/>
        <v>0</v>
      </c>
      <c r="BR97">
        <f t="shared" si="27"/>
        <v>0</v>
      </c>
      <c r="BS97">
        <f t="shared" si="28"/>
        <v>0</v>
      </c>
      <c r="BT97">
        <f t="shared" si="29"/>
        <v>0</v>
      </c>
      <c r="BU97">
        <f t="shared" si="30"/>
        <v>0</v>
      </c>
      <c r="BV97">
        <f t="shared" si="31"/>
        <v>0</v>
      </c>
      <c r="BW97">
        <f t="shared" si="32"/>
        <v>0</v>
      </c>
      <c r="BX97">
        <f t="shared" si="33"/>
        <v>0</v>
      </c>
      <c r="BY97">
        <f t="shared" si="34"/>
        <v>0</v>
      </c>
      <c r="BZ97" s="293">
        <f t="shared" si="35"/>
        <v>0</v>
      </c>
      <c r="CA97" s="504" t="str">
        <f>IF(BZ97=0,"",
IF(SUM($BZ$68:BZ97)=1,CB97,
IF($BZ$168&gt;SUM($BZ$68:BZ97),_xlfn.CONCAT(", ",CB97),
IF($BZ$168=SUM($BZ$68:BZ97),_xlfn.CONCAT(" y ",CB97)))))</f>
        <v/>
      </c>
      <c r="CB97" s="505" t="s">
        <v>5149</v>
      </c>
    </row>
    <row r="98" spans="1:80" ht="15" customHeight="1">
      <c r="A98" s="72"/>
      <c r="B98" s="70"/>
      <c r="C98" s="38" t="s">
        <v>5082</v>
      </c>
      <c r="D98" s="991"/>
      <c r="E98" s="884"/>
      <c r="F98" s="884"/>
      <c r="G98" s="885"/>
      <c r="H98" s="992"/>
      <c r="I98" s="885"/>
      <c r="J98" s="992"/>
      <c r="K98" s="884"/>
      <c r="L98" s="885"/>
      <c r="M98" s="813"/>
      <c r="N98" s="813"/>
      <c r="O98" s="813"/>
      <c r="P98" s="813"/>
      <c r="Q98" s="813"/>
      <c r="R98" s="813"/>
      <c r="S98" s="813"/>
      <c r="T98" s="813"/>
      <c r="U98" s="813"/>
      <c r="V98" s="813"/>
      <c r="W98" s="813"/>
      <c r="X98" s="813"/>
      <c r="Y98" s="813"/>
      <c r="Z98" s="813"/>
      <c r="AA98" s="813"/>
      <c r="AB98" s="813"/>
      <c r="AC98" s="813"/>
      <c r="AD98" s="813"/>
      <c r="AG98" s="323" t="b">
        <f t="shared" si="0"/>
        <v>0</v>
      </c>
      <c r="AH98" s="1" t="str">
        <f t="shared" si="1"/>
        <v/>
      </c>
      <c r="AI98" s="323" t="b">
        <f t="shared" si="2"/>
        <v>0</v>
      </c>
      <c r="AJ98" s="1" t="str">
        <f t="shared" si="3"/>
        <v/>
      </c>
      <c r="AK98" s="323" t="b">
        <f t="shared" si="4"/>
        <v>0</v>
      </c>
      <c r="AL98" s="348">
        <f>IF(AND(CNGE_2025_M1_Secc5_Sub2!$L$36&lt;&gt;"",CNGE_2025_M1_Secc5_Sub2!$L$36&lt;&gt;1,J98=3),1,0)</f>
        <v>0</v>
      </c>
      <c r="AN98" s="303">
        <f>IF(AND(CNGE_2025_M1_Secc5_Sub2!$P$37="",COUNTA(P98:R98)&gt;0),1,0)</f>
        <v>0</v>
      </c>
      <c r="AO98" s="303">
        <f>IF(AND(CNGE_2025_M1_Secc5_Sub2!$S$37="",COUNTA(S98:U98)&gt;0),1,0)</f>
        <v>0</v>
      </c>
      <c r="AP98" s="303">
        <f>IF(AND(CNGE_2025_M1_Secc5_Sub2!$V$37="",COUNTA(V98:X98)&gt;0),1,0)</f>
        <v>0</v>
      </c>
      <c r="AQ98" s="344">
        <f>IF(AND(CNGE_2025_M1_Secc5_Sub2!$P$37="X",COUNTA(P98:R98)=3),0,IF(AND(CNGE_2025_M1_Secc5_Sub2!$P$37="",COUNTA(P98:R98)=0),0,1))</f>
        <v>0</v>
      </c>
      <c r="AR98" s="345">
        <f>IF(AND(CNGE_2025_M1_Secc5_Sub2!$S$37="X",COUNTA(S98:U98)=3),0,IF(AND(CNGE_2025_M1_Secc5_Sub2!$S$37="",COUNTA(S98:U98)=0),0,1))</f>
        <v>0</v>
      </c>
      <c r="AS98" s="346">
        <f>IF(AND(CNGE_2025_M1_Secc5_Sub2!$V$37="X",COUNTA(V98:X98)=3),0,IF(AND(CNGE_2025_M1_Secc5_Sub2!$V$37="",COUNTA(V98:X98)=0),0,1))</f>
        <v>0</v>
      </c>
      <c r="AT98" s="321">
        <f t="shared" si="5"/>
        <v>0</v>
      </c>
      <c r="AU98" s="293">
        <f t="shared" si="6"/>
        <v>0</v>
      </c>
      <c r="AV98" s="294" t="str">
        <f>IF(AU98=0,"",
IF(SUM($AU$68:AU98)=1,AW98,
IF($AU$168&gt;SUM($AU$68:AU98),_xlfn.CONCAT(", ",AW98),
IF($AU$168=SUM($AU$68:AU98),_xlfn.CONCAT(" y ",AW98)))))</f>
        <v/>
      </c>
      <c r="AW98" s="89" t="s">
        <v>5150</v>
      </c>
      <c r="AX98" s="354">
        <f t="shared" si="7"/>
        <v>0</v>
      </c>
      <c r="AY98" s="355">
        <f t="shared" si="8"/>
        <v>-1</v>
      </c>
      <c r="AZ98" s="356">
        <f t="shared" si="9"/>
        <v>0</v>
      </c>
      <c r="BA98" s="359">
        <f t="shared" si="10"/>
        <v>0</v>
      </c>
      <c r="BB98">
        <f t="shared" si="11"/>
        <v>0</v>
      </c>
      <c r="BC98">
        <f t="shared" si="12"/>
        <v>0</v>
      </c>
      <c r="BD98">
        <f t="shared" si="13"/>
        <v>0</v>
      </c>
      <c r="BE98">
        <f t="shared" si="14"/>
        <v>0</v>
      </c>
      <c r="BF98">
        <f t="shared" si="15"/>
        <v>0</v>
      </c>
      <c r="BG98">
        <f t="shared" si="16"/>
        <v>0</v>
      </c>
      <c r="BH98">
        <f t="shared" si="17"/>
        <v>0</v>
      </c>
      <c r="BI98">
        <f t="shared" si="18"/>
        <v>0</v>
      </c>
      <c r="BJ98">
        <f t="shared" si="19"/>
        <v>0</v>
      </c>
      <c r="BK98">
        <f t="shared" si="20"/>
        <v>0</v>
      </c>
      <c r="BL98">
        <f t="shared" si="21"/>
        <v>0</v>
      </c>
      <c r="BM98">
        <f t="shared" si="22"/>
        <v>0</v>
      </c>
      <c r="BN98">
        <f t="shared" si="23"/>
        <v>0</v>
      </c>
      <c r="BO98">
        <f t="shared" si="24"/>
        <v>0</v>
      </c>
      <c r="BP98">
        <f t="shared" si="25"/>
        <v>0</v>
      </c>
      <c r="BQ98">
        <f t="shared" si="26"/>
        <v>0</v>
      </c>
      <c r="BR98">
        <f t="shared" si="27"/>
        <v>0</v>
      </c>
      <c r="BS98">
        <f t="shared" si="28"/>
        <v>0</v>
      </c>
      <c r="BT98">
        <f t="shared" si="29"/>
        <v>0</v>
      </c>
      <c r="BU98">
        <f t="shared" si="30"/>
        <v>0</v>
      </c>
      <c r="BV98">
        <f t="shared" si="31"/>
        <v>0</v>
      </c>
      <c r="BW98">
        <f t="shared" si="32"/>
        <v>0</v>
      </c>
      <c r="BX98">
        <f t="shared" si="33"/>
        <v>0</v>
      </c>
      <c r="BY98">
        <f t="shared" si="34"/>
        <v>0</v>
      </c>
      <c r="BZ98" s="293">
        <f t="shared" si="35"/>
        <v>0</v>
      </c>
      <c r="CA98" s="504" t="str">
        <f>IF(BZ98=0,"",
IF(SUM($BZ$68:BZ98)=1,CB98,
IF($BZ$168&gt;SUM($BZ$68:BZ98),_xlfn.CONCAT(", ",CB98),
IF($BZ$168=SUM($BZ$68:BZ98),_xlfn.CONCAT(" y ",CB98)))))</f>
        <v/>
      </c>
      <c r="CB98" s="505" t="s">
        <v>5150</v>
      </c>
    </row>
    <row r="99" spans="1:80" ht="15" customHeight="1">
      <c r="A99" s="72"/>
      <c r="B99" s="70"/>
      <c r="C99" s="38" t="s">
        <v>5083</v>
      </c>
      <c r="D99" s="991"/>
      <c r="E99" s="884"/>
      <c r="F99" s="884"/>
      <c r="G99" s="885"/>
      <c r="H99" s="992"/>
      <c r="I99" s="885"/>
      <c r="J99" s="992"/>
      <c r="K99" s="884"/>
      <c r="L99" s="885"/>
      <c r="M99" s="813"/>
      <c r="N99" s="813"/>
      <c r="O99" s="813"/>
      <c r="P99" s="813"/>
      <c r="Q99" s="813"/>
      <c r="R99" s="813"/>
      <c r="S99" s="813"/>
      <c r="T99" s="813"/>
      <c r="U99" s="813"/>
      <c r="V99" s="813"/>
      <c r="W99" s="813"/>
      <c r="X99" s="813"/>
      <c r="Y99" s="813"/>
      <c r="Z99" s="813"/>
      <c r="AA99" s="813"/>
      <c r="AB99" s="813"/>
      <c r="AC99" s="813"/>
      <c r="AD99" s="813"/>
      <c r="AG99" s="323" t="b">
        <f t="shared" si="0"/>
        <v>0</v>
      </c>
      <c r="AH99" s="1" t="str">
        <f t="shared" si="1"/>
        <v/>
      </c>
      <c r="AI99" s="323" t="b">
        <f t="shared" si="2"/>
        <v>0</v>
      </c>
      <c r="AJ99" s="1" t="str">
        <f t="shared" si="3"/>
        <v/>
      </c>
      <c r="AK99" s="323" t="b">
        <f t="shared" si="4"/>
        <v>0</v>
      </c>
      <c r="AL99" s="348">
        <f>IF(AND(CNGE_2025_M1_Secc5_Sub2!$L$36&lt;&gt;"",CNGE_2025_M1_Secc5_Sub2!$L$36&lt;&gt;1,J99=3),1,0)</f>
        <v>0</v>
      </c>
      <c r="AN99" s="303">
        <f>IF(AND(CNGE_2025_M1_Secc5_Sub2!$P$37="",COUNTA(P99:R99)&gt;0),1,0)</f>
        <v>0</v>
      </c>
      <c r="AO99" s="303">
        <f>IF(AND(CNGE_2025_M1_Secc5_Sub2!$S$37="",COUNTA(S99:U99)&gt;0),1,0)</f>
        <v>0</v>
      </c>
      <c r="AP99" s="303">
        <f>IF(AND(CNGE_2025_M1_Secc5_Sub2!$V$37="",COUNTA(V99:X99)&gt;0),1,0)</f>
        <v>0</v>
      </c>
      <c r="AQ99" s="344">
        <f>IF(AND(CNGE_2025_M1_Secc5_Sub2!$P$37="X",COUNTA(P99:R99)=3),0,IF(AND(CNGE_2025_M1_Secc5_Sub2!$P$37="",COUNTA(P99:R99)=0),0,1))</f>
        <v>0</v>
      </c>
      <c r="AR99" s="345">
        <f>IF(AND(CNGE_2025_M1_Secc5_Sub2!$S$37="X",COUNTA(S99:U99)=3),0,IF(AND(CNGE_2025_M1_Secc5_Sub2!$S$37="",COUNTA(S99:U99)=0),0,1))</f>
        <v>0</v>
      </c>
      <c r="AS99" s="346">
        <f>IF(AND(CNGE_2025_M1_Secc5_Sub2!$V$37="X",COUNTA(V99:X99)=3),0,IF(AND(CNGE_2025_M1_Secc5_Sub2!$V$37="",COUNTA(V99:X99)=0),0,1))</f>
        <v>0</v>
      </c>
      <c r="AT99" s="321">
        <f t="shared" si="5"/>
        <v>0</v>
      </c>
      <c r="AU99" s="293">
        <f t="shared" si="6"/>
        <v>0</v>
      </c>
      <c r="AV99" s="294" t="str">
        <f>IF(AU99=0,"",
IF(SUM($AU$68:AU99)=1,AW99,
IF($AU$168&gt;SUM($AU$68:AU99),_xlfn.CONCAT(", ",AW99),
IF($AU$168=SUM($AU$68:AU99),_xlfn.CONCAT(" y ",AW99)))))</f>
        <v/>
      </c>
      <c r="AW99" s="89" t="s">
        <v>5151</v>
      </c>
      <c r="AX99" s="354">
        <f t="shared" si="7"/>
        <v>0</v>
      </c>
      <c r="AY99" s="355">
        <f t="shared" si="8"/>
        <v>-1</v>
      </c>
      <c r="AZ99" s="356">
        <f t="shared" si="9"/>
        <v>0</v>
      </c>
      <c r="BA99" s="359">
        <f t="shared" si="10"/>
        <v>0</v>
      </c>
      <c r="BB99">
        <f t="shared" si="11"/>
        <v>0</v>
      </c>
      <c r="BC99">
        <f t="shared" si="12"/>
        <v>0</v>
      </c>
      <c r="BD99">
        <f t="shared" si="13"/>
        <v>0</v>
      </c>
      <c r="BE99">
        <f t="shared" si="14"/>
        <v>0</v>
      </c>
      <c r="BF99">
        <f t="shared" si="15"/>
        <v>0</v>
      </c>
      <c r="BG99">
        <f t="shared" si="16"/>
        <v>0</v>
      </c>
      <c r="BH99">
        <f t="shared" si="17"/>
        <v>0</v>
      </c>
      <c r="BI99">
        <f t="shared" si="18"/>
        <v>0</v>
      </c>
      <c r="BJ99">
        <f t="shared" si="19"/>
        <v>0</v>
      </c>
      <c r="BK99">
        <f t="shared" si="20"/>
        <v>0</v>
      </c>
      <c r="BL99">
        <f t="shared" si="21"/>
        <v>0</v>
      </c>
      <c r="BM99">
        <f t="shared" si="22"/>
        <v>0</v>
      </c>
      <c r="BN99">
        <f t="shared" si="23"/>
        <v>0</v>
      </c>
      <c r="BO99">
        <f t="shared" si="24"/>
        <v>0</v>
      </c>
      <c r="BP99">
        <f t="shared" si="25"/>
        <v>0</v>
      </c>
      <c r="BQ99">
        <f t="shared" si="26"/>
        <v>0</v>
      </c>
      <c r="BR99">
        <f t="shared" si="27"/>
        <v>0</v>
      </c>
      <c r="BS99">
        <f t="shared" si="28"/>
        <v>0</v>
      </c>
      <c r="BT99">
        <f t="shared" si="29"/>
        <v>0</v>
      </c>
      <c r="BU99">
        <f t="shared" si="30"/>
        <v>0</v>
      </c>
      <c r="BV99">
        <f t="shared" si="31"/>
        <v>0</v>
      </c>
      <c r="BW99">
        <f t="shared" si="32"/>
        <v>0</v>
      </c>
      <c r="BX99">
        <f t="shared" si="33"/>
        <v>0</v>
      </c>
      <c r="BY99">
        <f t="shared" si="34"/>
        <v>0</v>
      </c>
      <c r="BZ99" s="293">
        <f t="shared" si="35"/>
        <v>0</v>
      </c>
      <c r="CA99" s="504" t="str">
        <f>IF(BZ99=0,"",
IF(SUM($BZ$68:BZ99)=1,CB99,
IF($BZ$168&gt;SUM($BZ$68:BZ99),_xlfn.CONCAT(", ",CB99),
IF($BZ$168=SUM($BZ$68:BZ99),_xlfn.CONCAT(" y ",CB99)))))</f>
        <v/>
      </c>
      <c r="CB99" s="505" t="s">
        <v>5151</v>
      </c>
    </row>
    <row r="100" spans="1:80" ht="15" customHeight="1">
      <c r="A100" s="72"/>
      <c r="B100" s="70"/>
      <c r="C100" s="38" t="s">
        <v>5084</v>
      </c>
      <c r="D100" s="991"/>
      <c r="E100" s="884"/>
      <c r="F100" s="884"/>
      <c r="G100" s="885"/>
      <c r="H100" s="992"/>
      <c r="I100" s="885"/>
      <c r="J100" s="992"/>
      <c r="K100" s="884"/>
      <c r="L100" s="885"/>
      <c r="M100" s="813"/>
      <c r="N100" s="813"/>
      <c r="O100" s="813"/>
      <c r="P100" s="813"/>
      <c r="Q100" s="813"/>
      <c r="R100" s="813"/>
      <c r="S100" s="813"/>
      <c r="T100" s="813"/>
      <c r="U100" s="813"/>
      <c r="V100" s="813"/>
      <c r="W100" s="813"/>
      <c r="X100" s="813"/>
      <c r="Y100" s="813"/>
      <c r="Z100" s="813"/>
      <c r="AA100" s="813"/>
      <c r="AB100" s="813"/>
      <c r="AC100" s="813"/>
      <c r="AD100" s="813"/>
      <c r="AG100" s="323" t="b">
        <f t="shared" ref="AG100:AG131" si="36">NOT(EXACT($D100,UPPER($D100)))</f>
        <v>0</v>
      </c>
      <c r="AH100" s="1" t="str">
        <f t="shared" ref="AH100:AH131" si="37">SUBSTITUTE( SUBSTITUTE( SUBSTITUTE( SUBSTITUTE( SUBSTITUTE( SUBSTITUTE( SUBSTITUTE( SUBSTITUTE( SUBSTITUTE( SUBSTITUTE($D100, "á", "a"), "é", "e"), "í", "i"), "ó", "o"), "ú", "u"), "Á", "A"), "É", "E"), "Í", "I"), "Ó", "O"), "Ú", "U")</f>
        <v/>
      </c>
      <c r="AI100" s="323" t="b">
        <f t="shared" ref="AI100:AI131" si="38">NOT(EXACT($D100,AH100))</f>
        <v>0</v>
      </c>
      <c r="AJ100" s="1" t="str">
        <f t="shared" ref="AJ100:AJ131" si="39">SUBSTITUTE((SUBSTITUTE(SUBSTITUTE(SUBSTITUTE($D100,".",""),",",""),"(","")),")","")</f>
        <v/>
      </c>
      <c r="AK100" s="323" t="b">
        <f t="shared" ref="AK100:AK131" si="40">NOT(EXACT($D100,AJ100))</f>
        <v>0</v>
      </c>
      <c r="AL100" s="348">
        <f>IF(AND(CNGE_2025_M1_Secc5_Sub2!$L$36&lt;&gt;"",CNGE_2025_M1_Secc5_Sub2!$L$36&lt;&gt;1,J100=3),1,0)</f>
        <v>0</v>
      </c>
      <c r="AN100" s="303">
        <f>IF(AND(CNGE_2025_M1_Secc5_Sub2!$P$37="",COUNTA(P100:R100)&gt;0),1,0)</f>
        <v>0</v>
      </c>
      <c r="AO100" s="303">
        <f>IF(AND(CNGE_2025_M1_Secc5_Sub2!$S$37="",COUNTA(S100:U100)&gt;0),1,0)</f>
        <v>0</v>
      </c>
      <c r="AP100" s="303">
        <f>IF(AND(CNGE_2025_M1_Secc5_Sub2!$V$37="",COUNTA(V100:X100)&gt;0),1,0)</f>
        <v>0</v>
      </c>
      <c r="AQ100" s="344">
        <f>IF(AND(CNGE_2025_M1_Secc5_Sub2!$P$37="X",COUNTA(P100:R100)=3),0,IF(AND(CNGE_2025_M1_Secc5_Sub2!$P$37="",COUNTA(P100:R100)=0),0,1))</f>
        <v>0</v>
      </c>
      <c r="AR100" s="345">
        <f>IF(AND(CNGE_2025_M1_Secc5_Sub2!$S$37="X",COUNTA(S100:U100)=3),0,IF(AND(CNGE_2025_M1_Secc5_Sub2!$S$37="",COUNTA(S100:U100)=0),0,1))</f>
        <v>0</v>
      </c>
      <c r="AS100" s="346">
        <f>IF(AND(CNGE_2025_M1_Secc5_Sub2!$V$37="X",COUNTA(V100:X100)=3),0,IF(AND(CNGE_2025_M1_Secc5_Sub2!$V$37="",COUNTA(V100:X100)=0),0,1))</f>
        <v>0</v>
      </c>
      <c r="AT100" s="321">
        <f t="shared" ref="AT100:AT131" si="41">IF(AND(COUNTBLANK(D100)=1,COUNTA(H100:AD100,S206:AD206)=0),0,IF(AND(COUNTBLANK(D100)=0,COUNTA(H100:O100)=5,AQ100=0,AR100=0,AS100=0,COUNTA(Y100:AD100)=6,COUNTA(S206:AD206)=2),0,1))</f>
        <v>0</v>
      </c>
      <c r="AU100" s="293">
        <f t="shared" si="6"/>
        <v>0</v>
      </c>
      <c r="AV100" s="294" t="str">
        <f>IF(AU100=0,"",
IF(SUM($AU$68:AU100)=1,AW100,
IF($AU$168&gt;SUM($AU$68:AU100),_xlfn.CONCAT(", ",AW100),
IF($AU$168=SUM($AU$68:AU100),_xlfn.CONCAT(" y ",AW100)))))</f>
        <v/>
      </c>
      <c r="AW100" s="89" t="s">
        <v>5152</v>
      </c>
      <c r="AX100" s="354">
        <f t="shared" ref="AX100:AX131" si="42">IF(OR(S206="NS",S206="NA"),0,IF(SUM(ISTEXT(S206))=0,0,1))</f>
        <v>0</v>
      </c>
      <c r="AY100" s="355">
        <f t="shared" si="8"/>
        <v>-1</v>
      </c>
      <c r="AZ100" s="356">
        <f t="shared" si="9"/>
        <v>0</v>
      </c>
      <c r="BA100" s="359">
        <f t="shared" ref="BA100:BA131" si="43">COUNTIF(S206,"NA")</f>
        <v>0</v>
      </c>
      <c r="BB100">
        <f t="shared" si="11"/>
        <v>0</v>
      </c>
      <c r="BC100">
        <f t="shared" si="12"/>
        <v>0</v>
      </c>
      <c r="BD100">
        <f t="shared" si="13"/>
        <v>0</v>
      </c>
      <c r="BE100">
        <f t="shared" si="14"/>
        <v>0</v>
      </c>
      <c r="BF100">
        <f t="shared" si="15"/>
        <v>0</v>
      </c>
      <c r="BG100">
        <f t="shared" si="16"/>
        <v>0</v>
      </c>
      <c r="BH100">
        <f t="shared" si="17"/>
        <v>0</v>
      </c>
      <c r="BI100">
        <f t="shared" si="18"/>
        <v>0</v>
      </c>
      <c r="BJ100">
        <f t="shared" si="19"/>
        <v>0</v>
      </c>
      <c r="BK100">
        <f t="shared" si="20"/>
        <v>0</v>
      </c>
      <c r="BL100">
        <f t="shared" si="21"/>
        <v>0</v>
      </c>
      <c r="BM100">
        <f t="shared" si="22"/>
        <v>0</v>
      </c>
      <c r="BN100">
        <f t="shared" si="23"/>
        <v>0</v>
      </c>
      <c r="BO100">
        <f t="shared" si="24"/>
        <v>0</v>
      </c>
      <c r="BP100">
        <f t="shared" si="25"/>
        <v>0</v>
      </c>
      <c r="BQ100">
        <f t="shared" si="26"/>
        <v>0</v>
      </c>
      <c r="BR100">
        <f t="shared" si="27"/>
        <v>0</v>
      </c>
      <c r="BS100">
        <f t="shared" si="28"/>
        <v>0</v>
      </c>
      <c r="BT100">
        <f t="shared" si="29"/>
        <v>0</v>
      </c>
      <c r="BU100">
        <f t="shared" si="30"/>
        <v>0</v>
      </c>
      <c r="BV100">
        <f t="shared" si="31"/>
        <v>0</v>
      </c>
      <c r="BW100">
        <f t="shared" si="32"/>
        <v>0</v>
      </c>
      <c r="BX100">
        <f t="shared" si="33"/>
        <v>0</v>
      </c>
      <c r="BY100">
        <f t="shared" si="34"/>
        <v>0</v>
      </c>
      <c r="BZ100" s="293">
        <f t="shared" si="35"/>
        <v>0</v>
      </c>
      <c r="CA100" s="504" t="str">
        <f>IF(BZ100=0,"",
IF(SUM($BZ$68:BZ100)=1,CB100,
IF($BZ$168&gt;SUM($BZ$68:BZ100),_xlfn.CONCAT(", ",CB100),
IF($BZ$168=SUM($BZ$68:BZ100),_xlfn.CONCAT(" y ",CB100)))))</f>
        <v/>
      </c>
      <c r="CB100" s="505" t="s">
        <v>5152</v>
      </c>
    </row>
    <row r="101" spans="1:80" ht="15" customHeight="1">
      <c r="A101" s="72"/>
      <c r="B101" s="70"/>
      <c r="C101" s="38" t="s">
        <v>5085</v>
      </c>
      <c r="D101" s="991"/>
      <c r="E101" s="884"/>
      <c r="F101" s="884"/>
      <c r="G101" s="885"/>
      <c r="H101" s="992"/>
      <c r="I101" s="885"/>
      <c r="J101" s="992"/>
      <c r="K101" s="884"/>
      <c r="L101" s="885"/>
      <c r="M101" s="813"/>
      <c r="N101" s="813"/>
      <c r="O101" s="813"/>
      <c r="P101" s="813"/>
      <c r="Q101" s="813"/>
      <c r="R101" s="813"/>
      <c r="S101" s="813"/>
      <c r="T101" s="813"/>
      <c r="U101" s="813"/>
      <c r="V101" s="813"/>
      <c r="W101" s="813"/>
      <c r="X101" s="813"/>
      <c r="Y101" s="813"/>
      <c r="Z101" s="813"/>
      <c r="AA101" s="813"/>
      <c r="AB101" s="813"/>
      <c r="AC101" s="813"/>
      <c r="AD101" s="813"/>
      <c r="AG101" s="323" t="b">
        <f t="shared" si="36"/>
        <v>0</v>
      </c>
      <c r="AH101" s="1" t="str">
        <f t="shared" si="37"/>
        <v/>
      </c>
      <c r="AI101" s="323" t="b">
        <f t="shared" si="38"/>
        <v>0</v>
      </c>
      <c r="AJ101" s="1" t="str">
        <f t="shared" si="39"/>
        <v/>
      </c>
      <c r="AK101" s="323" t="b">
        <f t="shared" si="40"/>
        <v>0</v>
      </c>
      <c r="AL101" s="348">
        <f>IF(AND(CNGE_2025_M1_Secc5_Sub2!$L$36&lt;&gt;"",CNGE_2025_M1_Secc5_Sub2!$L$36&lt;&gt;1,J101=3),1,0)</f>
        <v>0</v>
      </c>
      <c r="AN101" s="303">
        <f>IF(AND(CNGE_2025_M1_Secc5_Sub2!$P$37="",COUNTA(P101:R101)&gt;0),1,0)</f>
        <v>0</v>
      </c>
      <c r="AO101" s="303">
        <f>IF(AND(CNGE_2025_M1_Secc5_Sub2!$S$37="",COUNTA(S101:U101)&gt;0),1,0)</f>
        <v>0</v>
      </c>
      <c r="AP101" s="303">
        <f>IF(AND(CNGE_2025_M1_Secc5_Sub2!$V$37="",COUNTA(V101:X101)&gt;0),1,0)</f>
        <v>0</v>
      </c>
      <c r="AQ101" s="344">
        <f>IF(AND(CNGE_2025_M1_Secc5_Sub2!$P$37="X",COUNTA(P101:R101)=3),0,IF(AND(CNGE_2025_M1_Secc5_Sub2!$P$37="",COUNTA(P101:R101)=0),0,1))</f>
        <v>0</v>
      </c>
      <c r="AR101" s="345">
        <f>IF(AND(CNGE_2025_M1_Secc5_Sub2!$S$37="X",COUNTA(S101:U101)=3),0,IF(AND(CNGE_2025_M1_Secc5_Sub2!$S$37="",COUNTA(S101:U101)=0),0,1))</f>
        <v>0</v>
      </c>
      <c r="AS101" s="346">
        <f>IF(AND(CNGE_2025_M1_Secc5_Sub2!$V$37="X",COUNTA(V101:X101)=3),0,IF(AND(CNGE_2025_M1_Secc5_Sub2!$V$37="",COUNTA(V101:X101)=0),0,1))</f>
        <v>0</v>
      </c>
      <c r="AT101" s="321">
        <f t="shared" si="41"/>
        <v>0</v>
      </c>
      <c r="AU101" s="293">
        <f t="shared" si="6"/>
        <v>0</v>
      </c>
      <c r="AV101" s="294" t="str">
        <f>IF(AU101=0,"",
IF(SUM($AU$68:AU101)=1,AW101,
IF($AU$168&gt;SUM($AU$68:AU101),_xlfn.CONCAT(", ",AW101),
IF($AU$168=SUM($AU$68:AU101),_xlfn.CONCAT(" y ",AW101)))))</f>
        <v/>
      </c>
      <c r="AW101" s="89" t="s">
        <v>5153</v>
      </c>
      <c r="AX101" s="354">
        <f t="shared" si="42"/>
        <v>0</v>
      </c>
      <c r="AY101" s="355">
        <f t="shared" si="8"/>
        <v>-1</v>
      </c>
      <c r="AZ101" s="356">
        <f t="shared" si="9"/>
        <v>0</v>
      </c>
      <c r="BA101" s="359">
        <f t="shared" si="43"/>
        <v>0</v>
      </c>
      <c r="BB101">
        <f t="shared" si="11"/>
        <v>0</v>
      </c>
      <c r="BC101">
        <f t="shared" si="12"/>
        <v>0</v>
      </c>
      <c r="BD101">
        <f t="shared" si="13"/>
        <v>0</v>
      </c>
      <c r="BE101">
        <f t="shared" si="14"/>
        <v>0</v>
      </c>
      <c r="BF101">
        <f t="shared" si="15"/>
        <v>0</v>
      </c>
      <c r="BG101">
        <f t="shared" si="16"/>
        <v>0</v>
      </c>
      <c r="BH101">
        <f t="shared" si="17"/>
        <v>0</v>
      </c>
      <c r="BI101">
        <f t="shared" si="18"/>
        <v>0</v>
      </c>
      <c r="BJ101">
        <f t="shared" si="19"/>
        <v>0</v>
      </c>
      <c r="BK101">
        <f t="shared" si="20"/>
        <v>0</v>
      </c>
      <c r="BL101">
        <f t="shared" si="21"/>
        <v>0</v>
      </c>
      <c r="BM101">
        <f t="shared" si="22"/>
        <v>0</v>
      </c>
      <c r="BN101">
        <f t="shared" si="23"/>
        <v>0</v>
      </c>
      <c r="BO101">
        <f t="shared" si="24"/>
        <v>0</v>
      </c>
      <c r="BP101">
        <f t="shared" si="25"/>
        <v>0</v>
      </c>
      <c r="BQ101">
        <f t="shared" si="26"/>
        <v>0</v>
      </c>
      <c r="BR101">
        <f t="shared" si="27"/>
        <v>0</v>
      </c>
      <c r="BS101">
        <f t="shared" si="28"/>
        <v>0</v>
      </c>
      <c r="BT101">
        <f t="shared" si="29"/>
        <v>0</v>
      </c>
      <c r="BU101">
        <f t="shared" si="30"/>
        <v>0</v>
      </c>
      <c r="BV101">
        <f t="shared" si="31"/>
        <v>0</v>
      </c>
      <c r="BW101">
        <f t="shared" si="32"/>
        <v>0</v>
      </c>
      <c r="BX101">
        <f t="shared" si="33"/>
        <v>0</v>
      </c>
      <c r="BY101">
        <f t="shared" si="34"/>
        <v>0</v>
      </c>
      <c r="BZ101" s="293">
        <f t="shared" si="35"/>
        <v>0</v>
      </c>
      <c r="CA101" s="504" t="str">
        <f>IF(BZ101=0,"",
IF(SUM($BZ$68:BZ101)=1,CB101,
IF($BZ$168&gt;SUM($BZ$68:BZ101),_xlfn.CONCAT(", ",CB101),
IF($BZ$168=SUM($BZ$68:BZ101),_xlfn.CONCAT(" y ",CB101)))))</f>
        <v/>
      </c>
      <c r="CB101" s="505" t="s">
        <v>5153</v>
      </c>
    </row>
    <row r="102" spans="1:80" ht="15" customHeight="1">
      <c r="A102" s="72"/>
      <c r="B102" s="70"/>
      <c r="C102" s="38" t="s">
        <v>5086</v>
      </c>
      <c r="D102" s="991"/>
      <c r="E102" s="884"/>
      <c r="F102" s="884"/>
      <c r="G102" s="885"/>
      <c r="H102" s="992"/>
      <c r="I102" s="885"/>
      <c r="J102" s="992"/>
      <c r="K102" s="884"/>
      <c r="L102" s="885"/>
      <c r="M102" s="813"/>
      <c r="N102" s="813"/>
      <c r="O102" s="813"/>
      <c r="P102" s="813"/>
      <c r="Q102" s="813"/>
      <c r="R102" s="813"/>
      <c r="S102" s="813"/>
      <c r="T102" s="813"/>
      <c r="U102" s="813"/>
      <c r="V102" s="813"/>
      <c r="W102" s="813"/>
      <c r="X102" s="813"/>
      <c r="Y102" s="813"/>
      <c r="Z102" s="813"/>
      <c r="AA102" s="813"/>
      <c r="AB102" s="813"/>
      <c r="AC102" s="813"/>
      <c r="AD102" s="813"/>
      <c r="AG102" s="323" t="b">
        <f t="shared" si="36"/>
        <v>0</v>
      </c>
      <c r="AH102" s="1" t="str">
        <f t="shared" si="37"/>
        <v/>
      </c>
      <c r="AI102" s="323" t="b">
        <f t="shared" si="38"/>
        <v>0</v>
      </c>
      <c r="AJ102" s="1" t="str">
        <f t="shared" si="39"/>
        <v/>
      </c>
      <c r="AK102" s="323" t="b">
        <f t="shared" si="40"/>
        <v>0</v>
      </c>
      <c r="AL102" s="348">
        <f>IF(AND(CNGE_2025_M1_Secc5_Sub2!$L$36&lt;&gt;"",CNGE_2025_M1_Secc5_Sub2!$L$36&lt;&gt;1,J102=3),1,0)</f>
        <v>0</v>
      </c>
      <c r="AN102" s="303">
        <f>IF(AND(CNGE_2025_M1_Secc5_Sub2!$P$37="",COUNTA(P102:R102)&gt;0),1,0)</f>
        <v>0</v>
      </c>
      <c r="AO102" s="303">
        <f>IF(AND(CNGE_2025_M1_Secc5_Sub2!$S$37="",COUNTA(S102:U102)&gt;0),1,0)</f>
        <v>0</v>
      </c>
      <c r="AP102" s="303">
        <f>IF(AND(CNGE_2025_M1_Secc5_Sub2!$V$37="",COUNTA(V102:X102)&gt;0),1,0)</f>
        <v>0</v>
      </c>
      <c r="AQ102" s="344">
        <f>IF(AND(CNGE_2025_M1_Secc5_Sub2!$P$37="X",COUNTA(P102:R102)=3),0,IF(AND(CNGE_2025_M1_Secc5_Sub2!$P$37="",COUNTA(P102:R102)=0),0,1))</f>
        <v>0</v>
      </c>
      <c r="AR102" s="345">
        <f>IF(AND(CNGE_2025_M1_Secc5_Sub2!$S$37="X",COUNTA(S102:U102)=3),0,IF(AND(CNGE_2025_M1_Secc5_Sub2!$S$37="",COUNTA(S102:U102)=0),0,1))</f>
        <v>0</v>
      </c>
      <c r="AS102" s="346">
        <f>IF(AND(CNGE_2025_M1_Secc5_Sub2!$V$37="X",COUNTA(V102:X102)=3),0,IF(AND(CNGE_2025_M1_Secc5_Sub2!$V$37="",COUNTA(V102:X102)=0),0,1))</f>
        <v>0</v>
      </c>
      <c r="AT102" s="321">
        <f t="shared" si="41"/>
        <v>0</v>
      </c>
      <c r="AU102" s="293">
        <f t="shared" si="6"/>
        <v>0</v>
      </c>
      <c r="AV102" s="294" t="str">
        <f>IF(AU102=0,"",
IF(SUM($AU$68:AU102)=1,AW102,
IF($AU$168&gt;SUM($AU$68:AU102),_xlfn.CONCAT(", ",AW102),
IF($AU$168=SUM($AU$68:AU102),_xlfn.CONCAT(" y ",AW102)))))</f>
        <v/>
      </c>
      <c r="AW102" s="89" t="s">
        <v>5154</v>
      </c>
      <c r="AX102" s="354">
        <f t="shared" si="42"/>
        <v>0</v>
      </c>
      <c r="AY102" s="355">
        <f t="shared" si="8"/>
        <v>-1</v>
      </c>
      <c r="AZ102" s="356">
        <f t="shared" si="9"/>
        <v>0</v>
      </c>
      <c r="BA102" s="359">
        <f t="shared" si="43"/>
        <v>0</v>
      </c>
      <c r="BB102">
        <f t="shared" si="11"/>
        <v>0</v>
      </c>
      <c r="BC102">
        <f t="shared" si="12"/>
        <v>0</v>
      </c>
      <c r="BD102">
        <f t="shared" si="13"/>
        <v>0</v>
      </c>
      <c r="BE102">
        <f t="shared" si="14"/>
        <v>0</v>
      </c>
      <c r="BF102">
        <f t="shared" si="15"/>
        <v>0</v>
      </c>
      <c r="BG102">
        <f t="shared" si="16"/>
        <v>0</v>
      </c>
      <c r="BH102">
        <f t="shared" si="17"/>
        <v>0</v>
      </c>
      <c r="BI102">
        <f t="shared" si="18"/>
        <v>0</v>
      </c>
      <c r="BJ102">
        <f t="shared" si="19"/>
        <v>0</v>
      </c>
      <c r="BK102">
        <f t="shared" si="20"/>
        <v>0</v>
      </c>
      <c r="BL102">
        <f t="shared" si="21"/>
        <v>0</v>
      </c>
      <c r="BM102">
        <f t="shared" si="22"/>
        <v>0</v>
      </c>
      <c r="BN102">
        <f t="shared" si="23"/>
        <v>0</v>
      </c>
      <c r="BO102">
        <f t="shared" si="24"/>
        <v>0</v>
      </c>
      <c r="BP102">
        <f t="shared" si="25"/>
        <v>0</v>
      </c>
      <c r="BQ102">
        <f t="shared" si="26"/>
        <v>0</v>
      </c>
      <c r="BR102">
        <f t="shared" si="27"/>
        <v>0</v>
      </c>
      <c r="BS102">
        <f t="shared" si="28"/>
        <v>0</v>
      </c>
      <c r="BT102">
        <f t="shared" si="29"/>
        <v>0</v>
      </c>
      <c r="BU102">
        <f t="shared" si="30"/>
        <v>0</v>
      </c>
      <c r="BV102">
        <f t="shared" si="31"/>
        <v>0</v>
      </c>
      <c r="BW102">
        <f t="shared" si="32"/>
        <v>0</v>
      </c>
      <c r="BX102">
        <f t="shared" si="33"/>
        <v>0</v>
      </c>
      <c r="BY102">
        <f t="shared" si="34"/>
        <v>0</v>
      </c>
      <c r="BZ102" s="293">
        <f t="shared" si="35"/>
        <v>0</v>
      </c>
      <c r="CA102" s="504" t="str">
        <f>IF(BZ102=0,"",
IF(SUM($BZ$68:BZ102)=1,CB102,
IF($BZ$168&gt;SUM($BZ$68:BZ102),_xlfn.CONCAT(", ",CB102),
IF($BZ$168=SUM($BZ$68:BZ102),_xlfn.CONCAT(" y ",CB102)))))</f>
        <v/>
      </c>
      <c r="CB102" s="505" t="s">
        <v>5154</v>
      </c>
    </row>
    <row r="103" spans="1:80" ht="15" customHeight="1">
      <c r="A103" s="72"/>
      <c r="B103" s="70"/>
      <c r="C103" s="38" t="s">
        <v>5155</v>
      </c>
      <c r="D103" s="991"/>
      <c r="E103" s="884"/>
      <c r="F103" s="884"/>
      <c r="G103" s="885"/>
      <c r="H103" s="992"/>
      <c r="I103" s="885"/>
      <c r="J103" s="992"/>
      <c r="K103" s="884"/>
      <c r="L103" s="885"/>
      <c r="M103" s="813"/>
      <c r="N103" s="813"/>
      <c r="O103" s="813"/>
      <c r="P103" s="813"/>
      <c r="Q103" s="813"/>
      <c r="R103" s="813"/>
      <c r="S103" s="813"/>
      <c r="T103" s="813"/>
      <c r="U103" s="813"/>
      <c r="V103" s="813"/>
      <c r="W103" s="813"/>
      <c r="X103" s="813"/>
      <c r="Y103" s="813"/>
      <c r="Z103" s="813"/>
      <c r="AA103" s="813"/>
      <c r="AB103" s="813"/>
      <c r="AC103" s="813"/>
      <c r="AD103" s="813"/>
      <c r="AG103" s="323" t="b">
        <f t="shared" si="36"/>
        <v>0</v>
      </c>
      <c r="AH103" s="1" t="str">
        <f t="shared" si="37"/>
        <v/>
      </c>
      <c r="AI103" s="323" t="b">
        <f t="shared" si="38"/>
        <v>0</v>
      </c>
      <c r="AJ103" s="1" t="str">
        <f t="shared" si="39"/>
        <v/>
      </c>
      <c r="AK103" s="323" t="b">
        <f t="shared" si="40"/>
        <v>0</v>
      </c>
      <c r="AL103" s="348">
        <f>IF(AND(CNGE_2025_M1_Secc5_Sub2!$L$36&lt;&gt;"",CNGE_2025_M1_Secc5_Sub2!$L$36&lt;&gt;1,J103=3),1,0)</f>
        <v>0</v>
      </c>
      <c r="AN103" s="303">
        <f>IF(AND(CNGE_2025_M1_Secc5_Sub2!$P$37="",COUNTA(P103:R103)&gt;0),1,0)</f>
        <v>0</v>
      </c>
      <c r="AO103" s="303">
        <f>IF(AND(CNGE_2025_M1_Secc5_Sub2!$S$37="",COUNTA(S103:U103)&gt;0),1,0)</f>
        <v>0</v>
      </c>
      <c r="AP103" s="303">
        <f>IF(AND(CNGE_2025_M1_Secc5_Sub2!$V$37="",COUNTA(V103:X103)&gt;0),1,0)</f>
        <v>0</v>
      </c>
      <c r="AQ103" s="344">
        <f>IF(AND(CNGE_2025_M1_Secc5_Sub2!$P$37="X",COUNTA(P103:R103)=3),0,IF(AND(CNGE_2025_M1_Secc5_Sub2!$P$37="",COUNTA(P103:R103)=0),0,1))</f>
        <v>0</v>
      </c>
      <c r="AR103" s="345">
        <f>IF(AND(CNGE_2025_M1_Secc5_Sub2!$S$37="X",COUNTA(S103:U103)=3),0,IF(AND(CNGE_2025_M1_Secc5_Sub2!$S$37="",COUNTA(S103:U103)=0),0,1))</f>
        <v>0</v>
      </c>
      <c r="AS103" s="346">
        <f>IF(AND(CNGE_2025_M1_Secc5_Sub2!$V$37="X",COUNTA(V103:X103)=3),0,IF(AND(CNGE_2025_M1_Secc5_Sub2!$V$37="",COUNTA(V103:X103)=0),0,1))</f>
        <v>0</v>
      </c>
      <c r="AT103" s="321">
        <f t="shared" si="41"/>
        <v>0</v>
      </c>
      <c r="AU103" s="293">
        <f t="shared" si="6"/>
        <v>0</v>
      </c>
      <c r="AV103" s="294" t="str">
        <f>IF(AU103=0,"",
IF(SUM($AU$68:AU103)=1,AW103,
IF($AU$168&gt;SUM($AU$68:AU103),_xlfn.CONCAT(", ",AW103),
IF($AU$168=SUM($AU$68:AU103),_xlfn.CONCAT(" y ",AW103)))))</f>
        <v/>
      </c>
      <c r="AW103" s="89" t="s">
        <v>5156</v>
      </c>
      <c r="AX103" s="354">
        <f t="shared" si="42"/>
        <v>0</v>
      </c>
      <c r="AY103" s="355">
        <f t="shared" si="8"/>
        <v>-1</v>
      </c>
      <c r="AZ103" s="356">
        <f t="shared" si="9"/>
        <v>0</v>
      </c>
      <c r="BA103" s="359">
        <f t="shared" si="43"/>
        <v>0</v>
      </c>
      <c r="BB103">
        <f t="shared" si="11"/>
        <v>0</v>
      </c>
      <c r="BC103">
        <f t="shared" si="12"/>
        <v>0</v>
      </c>
      <c r="BD103">
        <f t="shared" si="13"/>
        <v>0</v>
      </c>
      <c r="BE103">
        <f t="shared" si="14"/>
        <v>0</v>
      </c>
      <c r="BF103">
        <f t="shared" si="15"/>
        <v>0</v>
      </c>
      <c r="BG103">
        <f t="shared" si="16"/>
        <v>0</v>
      </c>
      <c r="BH103">
        <f t="shared" si="17"/>
        <v>0</v>
      </c>
      <c r="BI103">
        <f t="shared" si="18"/>
        <v>0</v>
      </c>
      <c r="BJ103">
        <f t="shared" si="19"/>
        <v>0</v>
      </c>
      <c r="BK103">
        <f t="shared" si="20"/>
        <v>0</v>
      </c>
      <c r="BL103">
        <f t="shared" si="21"/>
        <v>0</v>
      </c>
      <c r="BM103">
        <f t="shared" si="22"/>
        <v>0</v>
      </c>
      <c r="BN103">
        <f t="shared" si="23"/>
        <v>0</v>
      </c>
      <c r="BO103">
        <f t="shared" si="24"/>
        <v>0</v>
      </c>
      <c r="BP103">
        <f t="shared" si="25"/>
        <v>0</v>
      </c>
      <c r="BQ103">
        <f t="shared" si="26"/>
        <v>0</v>
      </c>
      <c r="BR103">
        <f t="shared" si="27"/>
        <v>0</v>
      </c>
      <c r="BS103">
        <f t="shared" si="28"/>
        <v>0</v>
      </c>
      <c r="BT103">
        <f t="shared" si="29"/>
        <v>0</v>
      </c>
      <c r="BU103">
        <f t="shared" si="30"/>
        <v>0</v>
      </c>
      <c r="BV103">
        <f t="shared" si="31"/>
        <v>0</v>
      </c>
      <c r="BW103">
        <f t="shared" si="32"/>
        <v>0</v>
      </c>
      <c r="BX103">
        <f t="shared" si="33"/>
        <v>0</v>
      </c>
      <c r="BY103">
        <f t="shared" si="34"/>
        <v>0</v>
      </c>
      <c r="BZ103" s="293">
        <f t="shared" si="35"/>
        <v>0</v>
      </c>
      <c r="CA103" s="504" t="str">
        <f>IF(BZ103=0,"",
IF(SUM($BZ$68:BZ103)=1,CB103,
IF($BZ$168&gt;SUM($BZ$68:BZ103),_xlfn.CONCAT(", ",CB103),
IF($BZ$168=SUM($BZ$68:BZ103),_xlfn.CONCAT(" y ",CB103)))))</f>
        <v/>
      </c>
      <c r="CB103" s="505" t="s">
        <v>5156</v>
      </c>
    </row>
    <row r="104" spans="1:80" ht="15" customHeight="1">
      <c r="A104" s="72"/>
      <c r="B104" s="70"/>
      <c r="C104" s="38" t="s">
        <v>5157</v>
      </c>
      <c r="D104" s="991"/>
      <c r="E104" s="884"/>
      <c r="F104" s="884"/>
      <c r="G104" s="885"/>
      <c r="H104" s="992"/>
      <c r="I104" s="885"/>
      <c r="J104" s="992"/>
      <c r="K104" s="884"/>
      <c r="L104" s="885"/>
      <c r="M104" s="813"/>
      <c r="N104" s="813"/>
      <c r="O104" s="813"/>
      <c r="P104" s="813"/>
      <c r="Q104" s="813"/>
      <c r="R104" s="813"/>
      <c r="S104" s="813"/>
      <c r="T104" s="813"/>
      <c r="U104" s="813"/>
      <c r="V104" s="813"/>
      <c r="W104" s="813"/>
      <c r="X104" s="813"/>
      <c r="Y104" s="813"/>
      <c r="Z104" s="813"/>
      <c r="AA104" s="813"/>
      <c r="AB104" s="813"/>
      <c r="AC104" s="813"/>
      <c r="AD104" s="813"/>
      <c r="AG104" s="323" t="b">
        <f t="shared" si="36"/>
        <v>0</v>
      </c>
      <c r="AH104" s="1" t="str">
        <f t="shared" si="37"/>
        <v/>
      </c>
      <c r="AI104" s="323" t="b">
        <f t="shared" si="38"/>
        <v>0</v>
      </c>
      <c r="AJ104" s="1" t="str">
        <f t="shared" si="39"/>
        <v/>
      </c>
      <c r="AK104" s="323" t="b">
        <f t="shared" si="40"/>
        <v>0</v>
      </c>
      <c r="AL104" s="348">
        <f>IF(AND(CNGE_2025_M1_Secc5_Sub2!$L$36&lt;&gt;"",CNGE_2025_M1_Secc5_Sub2!$L$36&lt;&gt;1,J104=3),1,0)</f>
        <v>0</v>
      </c>
      <c r="AN104" s="303">
        <f>IF(AND(CNGE_2025_M1_Secc5_Sub2!$P$37="",COUNTA(P104:R104)&gt;0),1,0)</f>
        <v>0</v>
      </c>
      <c r="AO104" s="303">
        <f>IF(AND(CNGE_2025_M1_Secc5_Sub2!$S$37="",COUNTA(S104:U104)&gt;0),1,0)</f>
        <v>0</v>
      </c>
      <c r="AP104" s="303">
        <f>IF(AND(CNGE_2025_M1_Secc5_Sub2!$V$37="",COUNTA(V104:X104)&gt;0),1,0)</f>
        <v>0</v>
      </c>
      <c r="AQ104" s="344">
        <f>IF(AND(CNGE_2025_M1_Secc5_Sub2!$P$37="X",COUNTA(P104:R104)=3),0,IF(AND(CNGE_2025_M1_Secc5_Sub2!$P$37="",COUNTA(P104:R104)=0),0,1))</f>
        <v>0</v>
      </c>
      <c r="AR104" s="345">
        <f>IF(AND(CNGE_2025_M1_Secc5_Sub2!$S$37="X",COUNTA(S104:U104)=3),0,IF(AND(CNGE_2025_M1_Secc5_Sub2!$S$37="",COUNTA(S104:U104)=0),0,1))</f>
        <v>0</v>
      </c>
      <c r="AS104" s="346">
        <f>IF(AND(CNGE_2025_M1_Secc5_Sub2!$V$37="X",COUNTA(V104:X104)=3),0,IF(AND(CNGE_2025_M1_Secc5_Sub2!$V$37="",COUNTA(V104:X104)=0),0,1))</f>
        <v>0</v>
      </c>
      <c r="AT104" s="321">
        <f t="shared" si="41"/>
        <v>0</v>
      </c>
      <c r="AU104" s="293">
        <f t="shared" si="6"/>
        <v>0</v>
      </c>
      <c r="AV104" s="294" t="str">
        <f>IF(AU104=0,"",
IF(SUM($AU$68:AU104)=1,AW104,
IF($AU$168&gt;SUM($AU$68:AU104),_xlfn.CONCAT(", ",AW104),
IF($AU$168=SUM($AU$68:AU104),_xlfn.CONCAT(" y ",AW104)))))</f>
        <v/>
      </c>
      <c r="AW104" s="89" t="s">
        <v>5158</v>
      </c>
      <c r="AX104" s="354">
        <f t="shared" si="42"/>
        <v>0</v>
      </c>
      <c r="AY104" s="355">
        <f t="shared" si="8"/>
        <v>-1</v>
      </c>
      <c r="AZ104" s="356">
        <f t="shared" si="9"/>
        <v>0</v>
      </c>
      <c r="BA104" s="359">
        <f t="shared" si="43"/>
        <v>0</v>
      </c>
      <c r="BB104">
        <f t="shared" si="11"/>
        <v>0</v>
      </c>
      <c r="BC104">
        <f t="shared" si="12"/>
        <v>0</v>
      </c>
      <c r="BD104">
        <f t="shared" si="13"/>
        <v>0</v>
      </c>
      <c r="BE104">
        <f t="shared" si="14"/>
        <v>0</v>
      </c>
      <c r="BF104">
        <f t="shared" si="15"/>
        <v>0</v>
      </c>
      <c r="BG104">
        <f t="shared" si="16"/>
        <v>0</v>
      </c>
      <c r="BH104">
        <f t="shared" si="17"/>
        <v>0</v>
      </c>
      <c r="BI104">
        <f t="shared" si="18"/>
        <v>0</v>
      </c>
      <c r="BJ104">
        <f t="shared" si="19"/>
        <v>0</v>
      </c>
      <c r="BK104">
        <f t="shared" si="20"/>
        <v>0</v>
      </c>
      <c r="BL104">
        <f t="shared" si="21"/>
        <v>0</v>
      </c>
      <c r="BM104">
        <f t="shared" si="22"/>
        <v>0</v>
      </c>
      <c r="BN104">
        <f t="shared" si="23"/>
        <v>0</v>
      </c>
      <c r="BO104">
        <f t="shared" si="24"/>
        <v>0</v>
      </c>
      <c r="BP104">
        <f t="shared" si="25"/>
        <v>0</v>
      </c>
      <c r="BQ104">
        <f t="shared" si="26"/>
        <v>0</v>
      </c>
      <c r="BR104">
        <f t="shared" si="27"/>
        <v>0</v>
      </c>
      <c r="BS104">
        <f t="shared" si="28"/>
        <v>0</v>
      </c>
      <c r="BT104">
        <f t="shared" si="29"/>
        <v>0</v>
      </c>
      <c r="BU104">
        <f t="shared" si="30"/>
        <v>0</v>
      </c>
      <c r="BV104">
        <f t="shared" si="31"/>
        <v>0</v>
      </c>
      <c r="BW104">
        <f t="shared" si="32"/>
        <v>0</v>
      </c>
      <c r="BX104">
        <f t="shared" si="33"/>
        <v>0</v>
      </c>
      <c r="BY104">
        <f t="shared" si="34"/>
        <v>0</v>
      </c>
      <c r="BZ104" s="293">
        <f t="shared" si="35"/>
        <v>0</v>
      </c>
      <c r="CA104" s="504" t="str">
        <f>IF(BZ104=0,"",
IF(SUM($BZ$68:BZ104)=1,CB104,
IF($BZ$168&gt;SUM($BZ$68:BZ104),_xlfn.CONCAT(", ",CB104),
IF($BZ$168=SUM($BZ$68:BZ104),_xlfn.CONCAT(" y ",CB104)))))</f>
        <v/>
      </c>
      <c r="CB104" s="505" t="s">
        <v>5158</v>
      </c>
    </row>
    <row r="105" spans="1:80" ht="15" customHeight="1">
      <c r="A105" s="72"/>
      <c r="B105" s="70"/>
      <c r="C105" s="38" t="s">
        <v>5159</v>
      </c>
      <c r="D105" s="991"/>
      <c r="E105" s="884"/>
      <c r="F105" s="884"/>
      <c r="G105" s="885"/>
      <c r="H105" s="992"/>
      <c r="I105" s="885"/>
      <c r="J105" s="992"/>
      <c r="K105" s="884"/>
      <c r="L105" s="885"/>
      <c r="M105" s="813"/>
      <c r="N105" s="813"/>
      <c r="O105" s="813"/>
      <c r="P105" s="813"/>
      <c r="Q105" s="813"/>
      <c r="R105" s="813"/>
      <c r="S105" s="813"/>
      <c r="T105" s="813"/>
      <c r="U105" s="813"/>
      <c r="V105" s="813"/>
      <c r="W105" s="813"/>
      <c r="X105" s="813"/>
      <c r="Y105" s="813"/>
      <c r="Z105" s="813"/>
      <c r="AA105" s="813"/>
      <c r="AB105" s="813"/>
      <c r="AC105" s="813"/>
      <c r="AD105" s="813"/>
      <c r="AG105" s="323" t="b">
        <f t="shared" si="36"/>
        <v>0</v>
      </c>
      <c r="AH105" s="1" t="str">
        <f t="shared" si="37"/>
        <v/>
      </c>
      <c r="AI105" s="323" t="b">
        <f t="shared" si="38"/>
        <v>0</v>
      </c>
      <c r="AJ105" s="1" t="str">
        <f t="shared" si="39"/>
        <v/>
      </c>
      <c r="AK105" s="323" t="b">
        <f t="shared" si="40"/>
        <v>0</v>
      </c>
      <c r="AL105" s="348">
        <f>IF(AND(CNGE_2025_M1_Secc5_Sub2!$L$36&lt;&gt;"",CNGE_2025_M1_Secc5_Sub2!$L$36&lt;&gt;1,J105=3),1,0)</f>
        <v>0</v>
      </c>
      <c r="AN105" s="303">
        <f>IF(AND(CNGE_2025_M1_Secc5_Sub2!$P$37="",COUNTA(P105:R105)&gt;0),1,0)</f>
        <v>0</v>
      </c>
      <c r="AO105" s="303">
        <f>IF(AND(CNGE_2025_M1_Secc5_Sub2!$S$37="",COUNTA(S105:U105)&gt;0),1,0)</f>
        <v>0</v>
      </c>
      <c r="AP105" s="303">
        <f>IF(AND(CNGE_2025_M1_Secc5_Sub2!$V$37="",COUNTA(V105:X105)&gt;0),1,0)</f>
        <v>0</v>
      </c>
      <c r="AQ105" s="344">
        <f>IF(AND(CNGE_2025_M1_Secc5_Sub2!$P$37="X",COUNTA(P105:R105)=3),0,IF(AND(CNGE_2025_M1_Secc5_Sub2!$P$37="",COUNTA(P105:R105)=0),0,1))</f>
        <v>0</v>
      </c>
      <c r="AR105" s="345">
        <f>IF(AND(CNGE_2025_M1_Secc5_Sub2!$S$37="X",COUNTA(S105:U105)=3),0,IF(AND(CNGE_2025_M1_Secc5_Sub2!$S$37="",COUNTA(S105:U105)=0),0,1))</f>
        <v>0</v>
      </c>
      <c r="AS105" s="346">
        <f>IF(AND(CNGE_2025_M1_Secc5_Sub2!$V$37="X",COUNTA(V105:X105)=3),0,IF(AND(CNGE_2025_M1_Secc5_Sub2!$V$37="",COUNTA(V105:X105)=0),0,1))</f>
        <v>0</v>
      </c>
      <c r="AT105" s="321">
        <f t="shared" si="41"/>
        <v>0</v>
      </c>
      <c r="AU105" s="293">
        <f t="shared" si="6"/>
        <v>0</v>
      </c>
      <c r="AV105" s="294" t="str">
        <f>IF(AU105=0,"",
IF(SUM($AU$68:AU105)=1,AW105,
IF($AU$168&gt;SUM($AU$68:AU105),_xlfn.CONCAT(", ",AW105),
IF($AU$168=SUM($AU$68:AU105),_xlfn.CONCAT(" y ",AW105)))))</f>
        <v/>
      </c>
      <c r="AW105" s="89" t="s">
        <v>5160</v>
      </c>
      <c r="AX105" s="354">
        <f t="shared" si="42"/>
        <v>0</v>
      </c>
      <c r="AY105" s="355">
        <f t="shared" si="8"/>
        <v>-1</v>
      </c>
      <c r="AZ105" s="356">
        <f t="shared" si="9"/>
        <v>0</v>
      </c>
      <c r="BA105" s="359">
        <f t="shared" si="43"/>
        <v>0</v>
      </c>
      <c r="BB105">
        <f t="shared" si="11"/>
        <v>0</v>
      </c>
      <c r="BC105">
        <f t="shared" si="12"/>
        <v>0</v>
      </c>
      <c r="BD105">
        <f t="shared" si="13"/>
        <v>0</v>
      </c>
      <c r="BE105">
        <f t="shared" si="14"/>
        <v>0</v>
      </c>
      <c r="BF105">
        <f t="shared" si="15"/>
        <v>0</v>
      </c>
      <c r="BG105">
        <f t="shared" si="16"/>
        <v>0</v>
      </c>
      <c r="BH105">
        <f t="shared" si="17"/>
        <v>0</v>
      </c>
      <c r="BI105">
        <f t="shared" si="18"/>
        <v>0</v>
      </c>
      <c r="BJ105">
        <f t="shared" si="19"/>
        <v>0</v>
      </c>
      <c r="BK105">
        <f t="shared" si="20"/>
        <v>0</v>
      </c>
      <c r="BL105">
        <f t="shared" si="21"/>
        <v>0</v>
      </c>
      <c r="BM105">
        <f t="shared" si="22"/>
        <v>0</v>
      </c>
      <c r="BN105">
        <f t="shared" si="23"/>
        <v>0</v>
      </c>
      <c r="BO105">
        <f t="shared" si="24"/>
        <v>0</v>
      </c>
      <c r="BP105">
        <f t="shared" si="25"/>
        <v>0</v>
      </c>
      <c r="BQ105">
        <f t="shared" si="26"/>
        <v>0</v>
      </c>
      <c r="BR105">
        <f t="shared" si="27"/>
        <v>0</v>
      </c>
      <c r="BS105">
        <f t="shared" si="28"/>
        <v>0</v>
      </c>
      <c r="BT105">
        <f t="shared" si="29"/>
        <v>0</v>
      </c>
      <c r="BU105">
        <f t="shared" si="30"/>
        <v>0</v>
      </c>
      <c r="BV105">
        <f t="shared" si="31"/>
        <v>0</v>
      </c>
      <c r="BW105">
        <f t="shared" si="32"/>
        <v>0</v>
      </c>
      <c r="BX105">
        <f t="shared" si="33"/>
        <v>0</v>
      </c>
      <c r="BY105">
        <f t="shared" si="34"/>
        <v>0</v>
      </c>
      <c r="BZ105" s="293">
        <f t="shared" si="35"/>
        <v>0</v>
      </c>
      <c r="CA105" s="504" t="str">
        <f>IF(BZ105=0,"",
IF(SUM($BZ$68:BZ105)=1,CB105,
IF($BZ$168&gt;SUM($BZ$68:BZ105),_xlfn.CONCAT(", ",CB105),
IF($BZ$168=SUM($BZ$68:BZ105),_xlfn.CONCAT(" y ",CB105)))))</f>
        <v/>
      </c>
      <c r="CB105" s="505" t="s">
        <v>5160</v>
      </c>
    </row>
    <row r="106" spans="1:80" ht="15" customHeight="1">
      <c r="A106" s="72"/>
      <c r="B106" s="70"/>
      <c r="C106" s="38" t="s">
        <v>5161</v>
      </c>
      <c r="D106" s="991"/>
      <c r="E106" s="884"/>
      <c r="F106" s="884"/>
      <c r="G106" s="885"/>
      <c r="H106" s="992"/>
      <c r="I106" s="885"/>
      <c r="J106" s="992"/>
      <c r="K106" s="884"/>
      <c r="L106" s="885"/>
      <c r="M106" s="813"/>
      <c r="N106" s="813"/>
      <c r="O106" s="813"/>
      <c r="P106" s="813"/>
      <c r="Q106" s="813"/>
      <c r="R106" s="813"/>
      <c r="S106" s="813"/>
      <c r="T106" s="813"/>
      <c r="U106" s="813"/>
      <c r="V106" s="813"/>
      <c r="W106" s="813"/>
      <c r="X106" s="813"/>
      <c r="Y106" s="813"/>
      <c r="Z106" s="813"/>
      <c r="AA106" s="813"/>
      <c r="AB106" s="813"/>
      <c r="AC106" s="813"/>
      <c r="AD106" s="813"/>
      <c r="AG106" s="323" t="b">
        <f t="shared" si="36"/>
        <v>0</v>
      </c>
      <c r="AH106" s="1" t="str">
        <f t="shared" si="37"/>
        <v/>
      </c>
      <c r="AI106" s="323" t="b">
        <f t="shared" si="38"/>
        <v>0</v>
      </c>
      <c r="AJ106" s="1" t="str">
        <f t="shared" si="39"/>
        <v/>
      </c>
      <c r="AK106" s="323" t="b">
        <f t="shared" si="40"/>
        <v>0</v>
      </c>
      <c r="AL106" s="348">
        <f>IF(AND(CNGE_2025_M1_Secc5_Sub2!$L$36&lt;&gt;"",CNGE_2025_M1_Secc5_Sub2!$L$36&lt;&gt;1,J106=3),1,0)</f>
        <v>0</v>
      </c>
      <c r="AN106" s="303">
        <f>IF(AND(CNGE_2025_M1_Secc5_Sub2!$P$37="",COUNTA(P106:R106)&gt;0),1,0)</f>
        <v>0</v>
      </c>
      <c r="AO106" s="303">
        <f>IF(AND(CNGE_2025_M1_Secc5_Sub2!$S$37="",COUNTA(S106:U106)&gt;0),1,0)</f>
        <v>0</v>
      </c>
      <c r="AP106" s="303">
        <f>IF(AND(CNGE_2025_M1_Secc5_Sub2!$V$37="",COUNTA(V106:X106)&gt;0),1,0)</f>
        <v>0</v>
      </c>
      <c r="AQ106" s="344">
        <f>IF(AND(CNGE_2025_M1_Secc5_Sub2!$P$37="X",COUNTA(P106:R106)=3),0,IF(AND(CNGE_2025_M1_Secc5_Sub2!$P$37="",COUNTA(P106:R106)=0),0,1))</f>
        <v>0</v>
      </c>
      <c r="AR106" s="345">
        <f>IF(AND(CNGE_2025_M1_Secc5_Sub2!$S$37="X",COUNTA(S106:U106)=3),0,IF(AND(CNGE_2025_M1_Secc5_Sub2!$S$37="",COUNTA(S106:U106)=0),0,1))</f>
        <v>0</v>
      </c>
      <c r="AS106" s="346">
        <f>IF(AND(CNGE_2025_M1_Secc5_Sub2!$V$37="X",COUNTA(V106:X106)=3),0,IF(AND(CNGE_2025_M1_Secc5_Sub2!$V$37="",COUNTA(V106:X106)=0),0,1))</f>
        <v>0</v>
      </c>
      <c r="AT106" s="321">
        <f t="shared" si="41"/>
        <v>0</v>
      </c>
      <c r="AU106" s="293">
        <f t="shared" si="6"/>
        <v>0</v>
      </c>
      <c r="AV106" s="294" t="str">
        <f>IF(AU106=0,"",
IF(SUM($AU$68:AU106)=1,AW106,
IF($AU$168&gt;SUM($AU$68:AU106),_xlfn.CONCAT(", ",AW106),
IF($AU$168=SUM($AU$68:AU106),_xlfn.CONCAT(" y ",AW106)))))</f>
        <v/>
      </c>
      <c r="AW106" s="89" t="s">
        <v>5162</v>
      </c>
      <c r="AX106" s="354">
        <f t="shared" si="42"/>
        <v>0</v>
      </c>
      <c r="AY106" s="355">
        <f t="shared" si="8"/>
        <v>-1</v>
      </c>
      <c r="AZ106" s="356">
        <f t="shared" si="9"/>
        <v>0</v>
      </c>
      <c r="BA106" s="359">
        <f t="shared" si="43"/>
        <v>0</v>
      </c>
      <c r="BB106">
        <f t="shared" si="11"/>
        <v>0</v>
      </c>
      <c r="BC106">
        <f t="shared" si="12"/>
        <v>0</v>
      </c>
      <c r="BD106">
        <f t="shared" si="13"/>
        <v>0</v>
      </c>
      <c r="BE106">
        <f t="shared" si="14"/>
        <v>0</v>
      </c>
      <c r="BF106">
        <f t="shared" si="15"/>
        <v>0</v>
      </c>
      <c r="BG106">
        <f t="shared" si="16"/>
        <v>0</v>
      </c>
      <c r="BH106">
        <f t="shared" si="17"/>
        <v>0</v>
      </c>
      <c r="BI106">
        <f t="shared" si="18"/>
        <v>0</v>
      </c>
      <c r="BJ106">
        <f t="shared" si="19"/>
        <v>0</v>
      </c>
      <c r="BK106">
        <f t="shared" si="20"/>
        <v>0</v>
      </c>
      <c r="BL106">
        <f t="shared" si="21"/>
        <v>0</v>
      </c>
      <c r="BM106">
        <f t="shared" si="22"/>
        <v>0</v>
      </c>
      <c r="BN106">
        <f t="shared" si="23"/>
        <v>0</v>
      </c>
      <c r="BO106">
        <f t="shared" si="24"/>
        <v>0</v>
      </c>
      <c r="BP106">
        <f t="shared" si="25"/>
        <v>0</v>
      </c>
      <c r="BQ106">
        <f t="shared" si="26"/>
        <v>0</v>
      </c>
      <c r="BR106">
        <f t="shared" si="27"/>
        <v>0</v>
      </c>
      <c r="BS106">
        <f t="shared" si="28"/>
        <v>0</v>
      </c>
      <c r="BT106">
        <f t="shared" si="29"/>
        <v>0</v>
      </c>
      <c r="BU106">
        <f t="shared" si="30"/>
        <v>0</v>
      </c>
      <c r="BV106">
        <f t="shared" si="31"/>
        <v>0</v>
      </c>
      <c r="BW106">
        <f t="shared" si="32"/>
        <v>0</v>
      </c>
      <c r="BX106">
        <f t="shared" si="33"/>
        <v>0</v>
      </c>
      <c r="BY106">
        <f t="shared" si="34"/>
        <v>0</v>
      </c>
      <c r="BZ106" s="293">
        <f t="shared" si="35"/>
        <v>0</v>
      </c>
      <c r="CA106" s="504" t="str">
        <f>IF(BZ106=0,"",
IF(SUM($BZ$68:BZ106)=1,CB106,
IF($BZ$168&gt;SUM($BZ$68:BZ106),_xlfn.CONCAT(", ",CB106),
IF($BZ$168=SUM($BZ$68:BZ106),_xlfn.CONCAT(" y ",CB106)))))</f>
        <v/>
      </c>
      <c r="CB106" s="505" t="s">
        <v>5162</v>
      </c>
    </row>
    <row r="107" spans="1:80" ht="15" customHeight="1">
      <c r="A107" s="72"/>
      <c r="B107" s="70"/>
      <c r="C107" s="38" t="s">
        <v>5163</v>
      </c>
      <c r="D107" s="991"/>
      <c r="E107" s="884"/>
      <c r="F107" s="884"/>
      <c r="G107" s="885"/>
      <c r="H107" s="992"/>
      <c r="I107" s="885"/>
      <c r="J107" s="992"/>
      <c r="K107" s="884"/>
      <c r="L107" s="885"/>
      <c r="M107" s="813"/>
      <c r="N107" s="813"/>
      <c r="O107" s="813"/>
      <c r="P107" s="813"/>
      <c r="Q107" s="813"/>
      <c r="R107" s="813"/>
      <c r="S107" s="813"/>
      <c r="T107" s="813"/>
      <c r="U107" s="813"/>
      <c r="V107" s="813"/>
      <c r="W107" s="813"/>
      <c r="X107" s="813"/>
      <c r="Y107" s="813"/>
      <c r="Z107" s="813"/>
      <c r="AA107" s="813"/>
      <c r="AB107" s="813"/>
      <c r="AC107" s="813"/>
      <c r="AD107" s="813"/>
      <c r="AG107" s="323" t="b">
        <f t="shared" si="36"/>
        <v>0</v>
      </c>
      <c r="AH107" s="1" t="str">
        <f t="shared" si="37"/>
        <v/>
      </c>
      <c r="AI107" s="323" t="b">
        <f t="shared" si="38"/>
        <v>0</v>
      </c>
      <c r="AJ107" s="1" t="str">
        <f t="shared" si="39"/>
        <v/>
      </c>
      <c r="AK107" s="323" t="b">
        <f t="shared" si="40"/>
        <v>0</v>
      </c>
      <c r="AL107" s="348">
        <f>IF(AND(CNGE_2025_M1_Secc5_Sub2!$L$36&lt;&gt;"",CNGE_2025_M1_Secc5_Sub2!$L$36&lt;&gt;1,J107=3),1,0)</f>
        <v>0</v>
      </c>
      <c r="AN107" s="303">
        <f>IF(AND(CNGE_2025_M1_Secc5_Sub2!$P$37="",COUNTA(P107:R107)&gt;0),1,0)</f>
        <v>0</v>
      </c>
      <c r="AO107" s="303">
        <f>IF(AND(CNGE_2025_M1_Secc5_Sub2!$S$37="",COUNTA(S107:U107)&gt;0),1,0)</f>
        <v>0</v>
      </c>
      <c r="AP107" s="303">
        <f>IF(AND(CNGE_2025_M1_Secc5_Sub2!$V$37="",COUNTA(V107:X107)&gt;0),1,0)</f>
        <v>0</v>
      </c>
      <c r="AQ107" s="344">
        <f>IF(AND(CNGE_2025_M1_Secc5_Sub2!$P$37="X",COUNTA(P107:R107)=3),0,IF(AND(CNGE_2025_M1_Secc5_Sub2!$P$37="",COUNTA(P107:R107)=0),0,1))</f>
        <v>0</v>
      </c>
      <c r="AR107" s="345">
        <f>IF(AND(CNGE_2025_M1_Secc5_Sub2!$S$37="X",COUNTA(S107:U107)=3),0,IF(AND(CNGE_2025_M1_Secc5_Sub2!$S$37="",COUNTA(S107:U107)=0),0,1))</f>
        <v>0</v>
      </c>
      <c r="AS107" s="346">
        <f>IF(AND(CNGE_2025_M1_Secc5_Sub2!$V$37="X",COUNTA(V107:X107)=3),0,IF(AND(CNGE_2025_M1_Secc5_Sub2!$V$37="",COUNTA(V107:X107)=0),0,1))</f>
        <v>0</v>
      </c>
      <c r="AT107" s="321">
        <f t="shared" si="41"/>
        <v>0</v>
      </c>
      <c r="AU107" s="293">
        <f t="shared" si="6"/>
        <v>0</v>
      </c>
      <c r="AV107" s="294" t="str">
        <f>IF(AU107=0,"",
IF(SUM($AU$68:AU107)=1,AW107,
IF($AU$168&gt;SUM($AU$68:AU107),_xlfn.CONCAT(", ",AW107),
IF($AU$168=SUM($AU$68:AU107),_xlfn.CONCAT(" y ",AW107)))))</f>
        <v/>
      </c>
      <c r="AW107" s="89" t="s">
        <v>5164</v>
      </c>
      <c r="AX107" s="354">
        <f t="shared" si="42"/>
        <v>0</v>
      </c>
      <c r="AY107" s="355">
        <f t="shared" si="8"/>
        <v>-1</v>
      </c>
      <c r="AZ107" s="356">
        <f t="shared" si="9"/>
        <v>0</v>
      </c>
      <c r="BA107" s="359">
        <f t="shared" si="43"/>
        <v>0</v>
      </c>
      <c r="BB107">
        <f t="shared" si="11"/>
        <v>0</v>
      </c>
      <c r="BC107">
        <f t="shared" si="12"/>
        <v>0</v>
      </c>
      <c r="BD107">
        <f t="shared" si="13"/>
        <v>0</v>
      </c>
      <c r="BE107">
        <f t="shared" si="14"/>
        <v>0</v>
      </c>
      <c r="BF107">
        <f t="shared" si="15"/>
        <v>0</v>
      </c>
      <c r="BG107">
        <f t="shared" si="16"/>
        <v>0</v>
      </c>
      <c r="BH107">
        <f t="shared" si="17"/>
        <v>0</v>
      </c>
      <c r="BI107">
        <f t="shared" si="18"/>
        <v>0</v>
      </c>
      <c r="BJ107">
        <f t="shared" si="19"/>
        <v>0</v>
      </c>
      <c r="BK107">
        <f t="shared" si="20"/>
        <v>0</v>
      </c>
      <c r="BL107">
        <f t="shared" si="21"/>
        <v>0</v>
      </c>
      <c r="BM107">
        <f t="shared" si="22"/>
        <v>0</v>
      </c>
      <c r="BN107">
        <f t="shared" si="23"/>
        <v>0</v>
      </c>
      <c r="BO107">
        <f t="shared" si="24"/>
        <v>0</v>
      </c>
      <c r="BP107">
        <f t="shared" si="25"/>
        <v>0</v>
      </c>
      <c r="BQ107">
        <f t="shared" si="26"/>
        <v>0</v>
      </c>
      <c r="BR107">
        <f t="shared" si="27"/>
        <v>0</v>
      </c>
      <c r="BS107">
        <f t="shared" si="28"/>
        <v>0</v>
      </c>
      <c r="BT107">
        <f t="shared" si="29"/>
        <v>0</v>
      </c>
      <c r="BU107">
        <f t="shared" si="30"/>
        <v>0</v>
      </c>
      <c r="BV107">
        <f t="shared" si="31"/>
        <v>0</v>
      </c>
      <c r="BW107">
        <f t="shared" si="32"/>
        <v>0</v>
      </c>
      <c r="BX107">
        <f t="shared" si="33"/>
        <v>0</v>
      </c>
      <c r="BY107">
        <f t="shared" si="34"/>
        <v>0</v>
      </c>
      <c r="BZ107" s="293">
        <f t="shared" si="35"/>
        <v>0</v>
      </c>
      <c r="CA107" s="504" t="str">
        <f>IF(BZ107=0,"",
IF(SUM($BZ$68:BZ107)=1,CB107,
IF($BZ$168&gt;SUM($BZ$68:BZ107),_xlfn.CONCAT(", ",CB107),
IF($BZ$168=SUM($BZ$68:BZ107),_xlfn.CONCAT(" y ",CB107)))))</f>
        <v/>
      </c>
      <c r="CB107" s="505" t="s">
        <v>5164</v>
      </c>
    </row>
    <row r="108" spans="1:80" ht="15" customHeight="1">
      <c r="A108" s="72"/>
      <c r="B108" s="70"/>
      <c r="C108" s="38" t="s">
        <v>5165</v>
      </c>
      <c r="D108" s="991"/>
      <c r="E108" s="884"/>
      <c r="F108" s="884"/>
      <c r="G108" s="885"/>
      <c r="H108" s="992"/>
      <c r="I108" s="885"/>
      <c r="J108" s="992"/>
      <c r="K108" s="884"/>
      <c r="L108" s="885"/>
      <c r="M108" s="813"/>
      <c r="N108" s="813"/>
      <c r="O108" s="813"/>
      <c r="P108" s="813"/>
      <c r="Q108" s="813"/>
      <c r="R108" s="813"/>
      <c r="S108" s="813"/>
      <c r="T108" s="813"/>
      <c r="U108" s="813"/>
      <c r="V108" s="813"/>
      <c r="W108" s="813"/>
      <c r="X108" s="813"/>
      <c r="Y108" s="813"/>
      <c r="Z108" s="813"/>
      <c r="AA108" s="813"/>
      <c r="AB108" s="813"/>
      <c r="AC108" s="813"/>
      <c r="AD108" s="813"/>
      <c r="AG108" s="323" t="b">
        <f t="shared" si="36"/>
        <v>0</v>
      </c>
      <c r="AH108" s="1" t="str">
        <f t="shared" si="37"/>
        <v/>
      </c>
      <c r="AI108" s="323" t="b">
        <f t="shared" si="38"/>
        <v>0</v>
      </c>
      <c r="AJ108" s="1" t="str">
        <f t="shared" si="39"/>
        <v/>
      </c>
      <c r="AK108" s="323" t="b">
        <f t="shared" si="40"/>
        <v>0</v>
      </c>
      <c r="AL108" s="348">
        <f>IF(AND(CNGE_2025_M1_Secc5_Sub2!$L$36&lt;&gt;"",CNGE_2025_M1_Secc5_Sub2!$L$36&lt;&gt;1,J108=3),1,0)</f>
        <v>0</v>
      </c>
      <c r="AN108" s="303">
        <f>IF(AND(CNGE_2025_M1_Secc5_Sub2!$P$37="",COUNTA(P108:R108)&gt;0),1,0)</f>
        <v>0</v>
      </c>
      <c r="AO108" s="303">
        <f>IF(AND(CNGE_2025_M1_Secc5_Sub2!$S$37="",COUNTA(S108:U108)&gt;0),1,0)</f>
        <v>0</v>
      </c>
      <c r="AP108" s="303">
        <f>IF(AND(CNGE_2025_M1_Secc5_Sub2!$V$37="",COUNTA(V108:X108)&gt;0),1,0)</f>
        <v>0</v>
      </c>
      <c r="AQ108" s="344">
        <f>IF(AND(CNGE_2025_M1_Secc5_Sub2!$P$37="X",COUNTA(P108:R108)=3),0,IF(AND(CNGE_2025_M1_Secc5_Sub2!$P$37="",COUNTA(P108:R108)=0),0,1))</f>
        <v>0</v>
      </c>
      <c r="AR108" s="345">
        <f>IF(AND(CNGE_2025_M1_Secc5_Sub2!$S$37="X",COUNTA(S108:U108)=3),0,IF(AND(CNGE_2025_M1_Secc5_Sub2!$S$37="",COUNTA(S108:U108)=0),0,1))</f>
        <v>0</v>
      </c>
      <c r="AS108" s="346">
        <f>IF(AND(CNGE_2025_M1_Secc5_Sub2!$V$37="X",COUNTA(V108:X108)=3),0,IF(AND(CNGE_2025_M1_Secc5_Sub2!$V$37="",COUNTA(V108:X108)=0),0,1))</f>
        <v>0</v>
      </c>
      <c r="AT108" s="321">
        <f t="shared" si="41"/>
        <v>0</v>
      </c>
      <c r="AU108" s="293">
        <f t="shared" si="6"/>
        <v>0</v>
      </c>
      <c r="AV108" s="294" t="str">
        <f>IF(AU108=0,"",
IF(SUM($AU$68:AU108)=1,AW108,
IF($AU$168&gt;SUM($AU$68:AU108),_xlfn.CONCAT(", ",AW108),
IF($AU$168=SUM($AU$68:AU108),_xlfn.CONCAT(" y ",AW108)))))</f>
        <v/>
      </c>
      <c r="AW108" s="89" t="s">
        <v>5166</v>
      </c>
      <c r="AX108" s="354">
        <f t="shared" si="42"/>
        <v>0</v>
      </c>
      <c r="AY108" s="355">
        <f t="shared" si="8"/>
        <v>-1</v>
      </c>
      <c r="AZ108" s="356">
        <f t="shared" si="9"/>
        <v>0</v>
      </c>
      <c r="BA108" s="359">
        <f t="shared" si="43"/>
        <v>0</v>
      </c>
      <c r="BB108">
        <f t="shared" si="11"/>
        <v>0</v>
      </c>
      <c r="BC108">
        <f t="shared" si="12"/>
        <v>0</v>
      </c>
      <c r="BD108">
        <f t="shared" si="13"/>
        <v>0</v>
      </c>
      <c r="BE108">
        <f t="shared" si="14"/>
        <v>0</v>
      </c>
      <c r="BF108">
        <f t="shared" si="15"/>
        <v>0</v>
      </c>
      <c r="BG108">
        <f t="shared" si="16"/>
        <v>0</v>
      </c>
      <c r="BH108">
        <f t="shared" si="17"/>
        <v>0</v>
      </c>
      <c r="BI108">
        <f t="shared" si="18"/>
        <v>0</v>
      </c>
      <c r="BJ108">
        <f t="shared" si="19"/>
        <v>0</v>
      </c>
      <c r="BK108">
        <f t="shared" si="20"/>
        <v>0</v>
      </c>
      <c r="BL108">
        <f t="shared" si="21"/>
        <v>0</v>
      </c>
      <c r="BM108">
        <f t="shared" si="22"/>
        <v>0</v>
      </c>
      <c r="BN108">
        <f t="shared" si="23"/>
        <v>0</v>
      </c>
      <c r="BO108">
        <f t="shared" si="24"/>
        <v>0</v>
      </c>
      <c r="BP108">
        <f t="shared" si="25"/>
        <v>0</v>
      </c>
      <c r="BQ108">
        <f t="shared" si="26"/>
        <v>0</v>
      </c>
      <c r="BR108">
        <f t="shared" si="27"/>
        <v>0</v>
      </c>
      <c r="BS108">
        <f t="shared" si="28"/>
        <v>0</v>
      </c>
      <c r="BT108">
        <f t="shared" si="29"/>
        <v>0</v>
      </c>
      <c r="BU108">
        <f t="shared" si="30"/>
        <v>0</v>
      </c>
      <c r="BV108">
        <f t="shared" si="31"/>
        <v>0</v>
      </c>
      <c r="BW108">
        <f t="shared" si="32"/>
        <v>0</v>
      </c>
      <c r="BX108">
        <f t="shared" si="33"/>
        <v>0</v>
      </c>
      <c r="BY108">
        <f t="shared" si="34"/>
        <v>0</v>
      </c>
      <c r="BZ108" s="293">
        <f t="shared" si="35"/>
        <v>0</v>
      </c>
      <c r="CA108" s="504" t="str">
        <f>IF(BZ108=0,"",
IF(SUM($BZ$68:BZ108)=1,CB108,
IF($BZ$168&gt;SUM($BZ$68:BZ108),_xlfn.CONCAT(", ",CB108),
IF($BZ$168=SUM($BZ$68:BZ108),_xlfn.CONCAT(" y ",CB108)))))</f>
        <v/>
      </c>
      <c r="CB108" s="505" t="s">
        <v>5166</v>
      </c>
    </row>
    <row r="109" spans="1:80" ht="15" customHeight="1">
      <c r="A109" s="72"/>
      <c r="B109" s="70"/>
      <c r="C109" s="38" t="s">
        <v>5167</v>
      </c>
      <c r="D109" s="991"/>
      <c r="E109" s="884"/>
      <c r="F109" s="884"/>
      <c r="G109" s="885"/>
      <c r="H109" s="992"/>
      <c r="I109" s="885"/>
      <c r="J109" s="992"/>
      <c r="K109" s="884"/>
      <c r="L109" s="885"/>
      <c r="M109" s="813"/>
      <c r="N109" s="813"/>
      <c r="O109" s="813"/>
      <c r="P109" s="813"/>
      <c r="Q109" s="813"/>
      <c r="R109" s="813"/>
      <c r="S109" s="813"/>
      <c r="T109" s="813"/>
      <c r="U109" s="813"/>
      <c r="V109" s="813"/>
      <c r="W109" s="813"/>
      <c r="X109" s="813"/>
      <c r="Y109" s="813"/>
      <c r="Z109" s="813"/>
      <c r="AA109" s="813"/>
      <c r="AB109" s="813"/>
      <c r="AC109" s="813"/>
      <c r="AD109" s="813"/>
      <c r="AG109" s="323" t="b">
        <f t="shared" si="36"/>
        <v>0</v>
      </c>
      <c r="AH109" s="1" t="str">
        <f t="shared" si="37"/>
        <v/>
      </c>
      <c r="AI109" s="323" t="b">
        <f t="shared" si="38"/>
        <v>0</v>
      </c>
      <c r="AJ109" s="1" t="str">
        <f t="shared" si="39"/>
        <v/>
      </c>
      <c r="AK109" s="323" t="b">
        <f t="shared" si="40"/>
        <v>0</v>
      </c>
      <c r="AL109" s="348">
        <f>IF(AND(CNGE_2025_M1_Secc5_Sub2!$L$36&lt;&gt;"",CNGE_2025_M1_Secc5_Sub2!$L$36&lt;&gt;1,J109=3),1,0)</f>
        <v>0</v>
      </c>
      <c r="AN109" s="303">
        <f>IF(AND(CNGE_2025_M1_Secc5_Sub2!$P$37="",COUNTA(P109:R109)&gt;0),1,0)</f>
        <v>0</v>
      </c>
      <c r="AO109" s="303">
        <f>IF(AND(CNGE_2025_M1_Secc5_Sub2!$S$37="",COUNTA(S109:U109)&gt;0),1,0)</f>
        <v>0</v>
      </c>
      <c r="AP109" s="303">
        <f>IF(AND(CNGE_2025_M1_Secc5_Sub2!$V$37="",COUNTA(V109:X109)&gt;0),1,0)</f>
        <v>0</v>
      </c>
      <c r="AQ109" s="344">
        <f>IF(AND(CNGE_2025_M1_Secc5_Sub2!$P$37="X",COUNTA(P109:R109)=3),0,IF(AND(CNGE_2025_M1_Secc5_Sub2!$P$37="",COUNTA(P109:R109)=0),0,1))</f>
        <v>0</v>
      </c>
      <c r="AR109" s="345">
        <f>IF(AND(CNGE_2025_M1_Secc5_Sub2!$S$37="X",COUNTA(S109:U109)=3),0,IF(AND(CNGE_2025_M1_Secc5_Sub2!$S$37="",COUNTA(S109:U109)=0),0,1))</f>
        <v>0</v>
      </c>
      <c r="AS109" s="346">
        <f>IF(AND(CNGE_2025_M1_Secc5_Sub2!$V$37="X",COUNTA(V109:X109)=3),0,IF(AND(CNGE_2025_M1_Secc5_Sub2!$V$37="",COUNTA(V109:X109)=0),0,1))</f>
        <v>0</v>
      </c>
      <c r="AT109" s="321">
        <f t="shared" si="41"/>
        <v>0</v>
      </c>
      <c r="AU109" s="293">
        <f t="shared" si="6"/>
        <v>0</v>
      </c>
      <c r="AV109" s="294" t="str">
        <f>IF(AU109=0,"",
IF(SUM($AU$68:AU109)=1,AW109,
IF($AU$168&gt;SUM($AU$68:AU109),_xlfn.CONCAT(", ",AW109),
IF($AU$168=SUM($AU$68:AU109),_xlfn.CONCAT(" y ",AW109)))))</f>
        <v/>
      </c>
      <c r="AW109" s="89" t="s">
        <v>5168</v>
      </c>
      <c r="AX109" s="354">
        <f t="shared" si="42"/>
        <v>0</v>
      </c>
      <c r="AY109" s="355">
        <f t="shared" si="8"/>
        <v>-1</v>
      </c>
      <c r="AZ109" s="356">
        <f t="shared" si="9"/>
        <v>0</v>
      </c>
      <c r="BA109" s="359">
        <f t="shared" si="43"/>
        <v>0</v>
      </c>
      <c r="BB109">
        <f t="shared" si="11"/>
        <v>0</v>
      </c>
      <c r="BC109">
        <f t="shared" si="12"/>
        <v>0</v>
      </c>
      <c r="BD109">
        <f t="shared" si="13"/>
        <v>0</v>
      </c>
      <c r="BE109">
        <f t="shared" si="14"/>
        <v>0</v>
      </c>
      <c r="BF109">
        <f t="shared" si="15"/>
        <v>0</v>
      </c>
      <c r="BG109">
        <f t="shared" si="16"/>
        <v>0</v>
      </c>
      <c r="BH109">
        <f t="shared" si="17"/>
        <v>0</v>
      </c>
      <c r="BI109">
        <f t="shared" si="18"/>
        <v>0</v>
      </c>
      <c r="BJ109">
        <f t="shared" si="19"/>
        <v>0</v>
      </c>
      <c r="BK109">
        <f t="shared" si="20"/>
        <v>0</v>
      </c>
      <c r="BL109">
        <f t="shared" si="21"/>
        <v>0</v>
      </c>
      <c r="BM109">
        <f t="shared" si="22"/>
        <v>0</v>
      </c>
      <c r="BN109">
        <f t="shared" si="23"/>
        <v>0</v>
      </c>
      <c r="BO109">
        <f t="shared" si="24"/>
        <v>0</v>
      </c>
      <c r="BP109">
        <f t="shared" si="25"/>
        <v>0</v>
      </c>
      <c r="BQ109">
        <f t="shared" si="26"/>
        <v>0</v>
      </c>
      <c r="BR109">
        <f t="shared" si="27"/>
        <v>0</v>
      </c>
      <c r="BS109">
        <f t="shared" si="28"/>
        <v>0</v>
      </c>
      <c r="BT109">
        <f t="shared" si="29"/>
        <v>0</v>
      </c>
      <c r="BU109">
        <f t="shared" si="30"/>
        <v>0</v>
      </c>
      <c r="BV109">
        <f t="shared" si="31"/>
        <v>0</v>
      </c>
      <c r="BW109">
        <f t="shared" si="32"/>
        <v>0</v>
      </c>
      <c r="BX109">
        <f t="shared" si="33"/>
        <v>0</v>
      </c>
      <c r="BY109">
        <f t="shared" si="34"/>
        <v>0</v>
      </c>
      <c r="BZ109" s="293">
        <f t="shared" si="35"/>
        <v>0</v>
      </c>
      <c r="CA109" s="504" t="str">
        <f>IF(BZ109=0,"",
IF(SUM($BZ$68:BZ109)=1,CB109,
IF($BZ$168&gt;SUM($BZ$68:BZ109),_xlfn.CONCAT(", ",CB109),
IF($BZ$168=SUM($BZ$68:BZ109),_xlfn.CONCAT(" y ",CB109)))))</f>
        <v/>
      </c>
      <c r="CB109" s="505" t="s">
        <v>5168</v>
      </c>
    </row>
    <row r="110" spans="1:80" ht="15" customHeight="1">
      <c r="A110" s="72"/>
      <c r="B110" s="70"/>
      <c r="C110" s="38" t="s">
        <v>5169</v>
      </c>
      <c r="D110" s="991"/>
      <c r="E110" s="884"/>
      <c r="F110" s="884"/>
      <c r="G110" s="885"/>
      <c r="H110" s="992"/>
      <c r="I110" s="885"/>
      <c r="J110" s="992"/>
      <c r="K110" s="884"/>
      <c r="L110" s="885"/>
      <c r="M110" s="813"/>
      <c r="N110" s="813"/>
      <c r="O110" s="813"/>
      <c r="P110" s="813"/>
      <c r="Q110" s="813"/>
      <c r="R110" s="813"/>
      <c r="S110" s="813"/>
      <c r="T110" s="813"/>
      <c r="U110" s="813"/>
      <c r="V110" s="813"/>
      <c r="W110" s="813"/>
      <c r="X110" s="813"/>
      <c r="Y110" s="813"/>
      <c r="Z110" s="813"/>
      <c r="AA110" s="813"/>
      <c r="AB110" s="813"/>
      <c r="AC110" s="813"/>
      <c r="AD110" s="813"/>
      <c r="AG110" s="323" t="b">
        <f t="shared" si="36"/>
        <v>0</v>
      </c>
      <c r="AH110" s="1" t="str">
        <f t="shared" si="37"/>
        <v/>
      </c>
      <c r="AI110" s="323" t="b">
        <f t="shared" si="38"/>
        <v>0</v>
      </c>
      <c r="AJ110" s="1" t="str">
        <f t="shared" si="39"/>
        <v/>
      </c>
      <c r="AK110" s="323" t="b">
        <f t="shared" si="40"/>
        <v>0</v>
      </c>
      <c r="AL110" s="348">
        <f>IF(AND(CNGE_2025_M1_Secc5_Sub2!$L$36&lt;&gt;"",CNGE_2025_M1_Secc5_Sub2!$L$36&lt;&gt;1,J110=3),1,0)</f>
        <v>0</v>
      </c>
      <c r="AN110" s="303">
        <f>IF(AND(CNGE_2025_M1_Secc5_Sub2!$P$37="",COUNTA(P110:R110)&gt;0),1,0)</f>
        <v>0</v>
      </c>
      <c r="AO110" s="303">
        <f>IF(AND(CNGE_2025_M1_Secc5_Sub2!$S$37="",COUNTA(S110:U110)&gt;0),1,0)</f>
        <v>0</v>
      </c>
      <c r="AP110" s="303">
        <f>IF(AND(CNGE_2025_M1_Secc5_Sub2!$V$37="",COUNTA(V110:X110)&gt;0),1,0)</f>
        <v>0</v>
      </c>
      <c r="AQ110" s="344">
        <f>IF(AND(CNGE_2025_M1_Secc5_Sub2!$P$37="X",COUNTA(P110:R110)=3),0,IF(AND(CNGE_2025_M1_Secc5_Sub2!$P$37="",COUNTA(P110:R110)=0),0,1))</f>
        <v>0</v>
      </c>
      <c r="AR110" s="345">
        <f>IF(AND(CNGE_2025_M1_Secc5_Sub2!$S$37="X",COUNTA(S110:U110)=3),0,IF(AND(CNGE_2025_M1_Secc5_Sub2!$S$37="",COUNTA(S110:U110)=0),0,1))</f>
        <v>0</v>
      </c>
      <c r="AS110" s="346">
        <f>IF(AND(CNGE_2025_M1_Secc5_Sub2!$V$37="X",COUNTA(V110:X110)=3),0,IF(AND(CNGE_2025_M1_Secc5_Sub2!$V$37="",COUNTA(V110:X110)=0),0,1))</f>
        <v>0</v>
      </c>
      <c r="AT110" s="321">
        <f t="shared" si="41"/>
        <v>0</v>
      </c>
      <c r="AU110" s="293">
        <f t="shared" si="6"/>
        <v>0</v>
      </c>
      <c r="AV110" s="294" t="str">
        <f>IF(AU110=0,"",
IF(SUM($AU$68:AU110)=1,AW110,
IF($AU$168&gt;SUM($AU$68:AU110),_xlfn.CONCAT(", ",AW110),
IF($AU$168=SUM($AU$68:AU110),_xlfn.CONCAT(" y ",AW110)))))</f>
        <v/>
      </c>
      <c r="AW110" s="89" t="s">
        <v>5170</v>
      </c>
      <c r="AX110" s="354">
        <f t="shared" si="42"/>
        <v>0</v>
      </c>
      <c r="AY110" s="355">
        <f t="shared" si="8"/>
        <v>-1</v>
      </c>
      <c r="AZ110" s="356">
        <f t="shared" si="9"/>
        <v>0</v>
      </c>
      <c r="BA110" s="359">
        <f t="shared" si="43"/>
        <v>0</v>
      </c>
      <c r="BB110">
        <f t="shared" si="11"/>
        <v>0</v>
      </c>
      <c r="BC110">
        <f t="shared" si="12"/>
        <v>0</v>
      </c>
      <c r="BD110">
        <f t="shared" si="13"/>
        <v>0</v>
      </c>
      <c r="BE110">
        <f t="shared" si="14"/>
        <v>0</v>
      </c>
      <c r="BF110">
        <f t="shared" si="15"/>
        <v>0</v>
      </c>
      <c r="BG110">
        <f t="shared" si="16"/>
        <v>0</v>
      </c>
      <c r="BH110">
        <f t="shared" si="17"/>
        <v>0</v>
      </c>
      <c r="BI110">
        <f t="shared" si="18"/>
        <v>0</v>
      </c>
      <c r="BJ110">
        <f t="shared" si="19"/>
        <v>0</v>
      </c>
      <c r="BK110">
        <f t="shared" si="20"/>
        <v>0</v>
      </c>
      <c r="BL110">
        <f t="shared" si="21"/>
        <v>0</v>
      </c>
      <c r="BM110">
        <f t="shared" si="22"/>
        <v>0</v>
      </c>
      <c r="BN110">
        <f t="shared" si="23"/>
        <v>0</v>
      </c>
      <c r="BO110">
        <f t="shared" si="24"/>
        <v>0</v>
      </c>
      <c r="BP110">
        <f t="shared" si="25"/>
        <v>0</v>
      </c>
      <c r="BQ110">
        <f t="shared" si="26"/>
        <v>0</v>
      </c>
      <c r="BR110">
        <f t="shared" si="27"/>
        <v>0</v>
      </c>
      <c r="BS110">
        <f t="shared" si="28"/>
        <v>0</v>
      </c>
      <c r="BT110">
        <f t="shared" si="29"/>
        <v>0</v>
      </c>
      <c r="BU110">
        <f t="shared" si="30"/>
        <v>0</v>
      </c>
      <c r="BV110">
        <f t="shared" si="31"/>
        <v>0</v>
      </c>
      <c r="BW110">
        <f t="shared" si="32"/>
        <v>0</v>
      </c>
      <c r="BX110">
        <f t="shared" si="33"/>
        <v>0</v>
      </c>
      <c r="BY110">
        <f t="shared" si="34"/>
        <v>0</v>
      </c>
      <c r="BZ110" s="293">
        <f t="shared" si="35"/>
        <v>0</v>
      </c>
      <c r="CA110" s="504" t="str">
        <f>IF(BZ110=0,"",
IF(SUM($BZ$68:BZ110)=1,CB110,
IF($BZ$168&gt;SUM($BZ$68:BZ110),_xlfn.CONCAT(", ",CB110),
IF($BZ$168=SUM($BZ$68:BZ110),_xlfn.CONCAT(" y ",CB110)))))</f>
        <v/>
      </c>
      <c r="CB110" s="505" t="s">
        <v>5170</v>
      </c>
    </row>
    <row r="111" spans="1:80" ht="15" customHeight="1">
      <c r="A111" s="72"/>
      <c r="B111" s="70"/>
      <c r="C111" s="38" t="s">
        <v>5171</v>
      </c>
      <c r="D111" s="991"/>
      <c r="E111" s="884"/>
      <c r="F111" s="884"/>
      <c r="G111" s="885"/>
      <c r="H111" s="992"/>
      <c r="I111" s="885"/>
      <c r="J111" s="992"/>
      <c r="K111" s="884"/>
      <c r="L111" s="885"/>
      <c r="M111" s="813"/>
      <c r="N111" s="813"/>
      <c r="O111" s="813"/>
      <c r="P111" s="813"/>
      <c r="Q111" s="813"/>
      <c r="R111" s="813"/>
      <c r="S111" s="813"/>
      <c r="T111" s="813"/>
      <c r="U111" s="813"/>
      <c r="V111" s="813"/>
      <c r="W111" s="813"/>
      <c r="X111" s="813"/>
      <c r="Y111" s="813"/>
      <c r="Z111" s="813"/>
      <c r="AA111" s="813"/>
      <c r="AB111" s="813"/>
      <c r="AC111" s="813"/>
      <c r="AD111" s="813"/>
      <c r="AG111" s="323" t="b">
        <f t="shared" si="36"/>
        <v>0</v>
      </c>
      <c r="AH111" s="1" t="str">
        <f t="shared" si="37"/>
        <v/>
      </c>
      <c r="AI111" s="323" t="b">
        <f t="shared" si="38"/>
        <v>0</v>
      </c>
      <c r="AJ111" s="1" t="str">
        <f t="shared" si="39"/>
        <v/>
      </c>
      <c r="AK111" s="323" t="b">
        <f t="shared" si="40"/>
        <v>0</v>
      </c>
      <c r="AL111" s="348">
        <f>IF(AND(CNGE_2025_M1_Secc5_Sub2!$L$36&lt;&gt;"",CNGE_2025_M1_Secc5_Sub2!$L$36&lt;&gt;1,J111=3),1,0)</f>
        <v>0</v>
      </c>
      <c r="AN111" s="303">
        <f>IF(AND(CNGE_2025_M1_Secc5_Sub2!$P$37="",COUNTA(P111:R111)&gt;0),1,0)</f>
        <v>0</v>
      </c>
      <c r="AO111" s="303">
        <f>IF(AND(CNGE_2025_M1_Secc5_Sub2!$S$37="",COUNTA(S111:U111)&gt;0),1,0)</f>
        <v>0</v>
      </c>
      <c r="AP111" s="303">
        <f>IF(AND(CNGE_2025_M1_Secc5_Sub2!$V$37="",COUNTA(V111:X111)&gt;0),1,0)</f>
        <v>0</v>
      </c>
      <c r="AQ111" s="344">
        <f>IF(AND(CNGE_2025_M1_Secc5_Sub2!$P$37="X",COUNTA(P111:R111)=3),0,IF(AND(CNGE_2025_M1_Secc5_Sub2!$P$37="",COUNTA(P111:R111)=0),0,1))</f>
        <v>0</v>
      </c>
      <c r="AR111" s="345">
        <f>IF(AND(CNGE_2025_M1_Secc5_Sub2!$S$37="X",COUNTA(S111:U111)=3),0,IF(AND(CNGE_2025_M1_Secc5_Sub2!$S$37="",COUNTA(S111:U111)=0),0,1))</f>
        <v>0</v>
      </c>
      <c r="AS111" s="346">
        <f>IF(AND(CNGE_2025_M1_Secc5_Sub2!$V$37="X",COUNTA(V111:X111)=3),0,IF(AND(CNGE_2025_M1_Secc5_Sub2!$V$37="",COUNTA(V111:X111)=0),0,1))</f>
        <v>0</v>
      </c>
      <c r="AT111" s="321">
        <f t="shared" si="41"/>
        <v>0</v>
      </c>
      <c r="AU111" s="293">
        <f t="shared" si="6"/>
        <v>0</v>
      </c>
      <c r="AV111" s="294" t="str">
        <f>IF(AU111=0,"",
IF(SUM($AU$68:AU111)=1,AW111,
IF($AU$168&gt;SUM($AU$68:AU111),_xlfn.CONCAT(", ",AW111),
IF($AU$168=SUM($AU$68:AU111),_xlfn.CONCAT(" y ",AW111)))))</f>
        <v/>
      </c>
      <c r="AW111" s="89" t="s">
        <v>5172</v>
      </c>
      <c r="AX111" s="354">
        <f t="shared" si="42"/>
        <v>0</v>
      </c>
      <c r="AY111" s="355">
        <f t="shared" si="8"/>
        <v>-1</v>
      </c>
      <c r="AZ111" s="356">
        <f t="shared" si="9"/>
        <v>0</v>
      </c>
      <c r="BA111" s="359">
        <f t="shared" si="43"/>
        <v>0</v>
      </c>
      <c r="BB111">
        <f t="shared" si="11"/>
        <v>0</v>
      </c>
      <c r="BC111">
        <f t="shared" si="12"/>
        <v>0</v>
      </c>
      <c r="BD111">
        <f t="shared" si="13"/>
        <v>0</v>
      </c>
      <c r="BE111">
        <f t="shared" si="14"/>
        <v>0</v>
      </c>
      <c r="BF111">
        <f t="shared" si="15"/>
        <v>0</v>
      </c>
      <c r="BG111">
        <f t="shared" si="16"/>
        <v>0</v>
      </c>
      <c r="BH111">
        <f t="shared" si="17"/>
        <v>0</v>
      </c>
      <c r="BI111">
        <f t="shared" si="18"/>
        <v>0</v>
      </c>
      <c r="BJ111">
        <f t="shared" si="19"/>
        <v>0</v>
      </c>
      <c r="BK111">
        <f t="shared" si="20"/>
        <v>0</v>
      </c>
      <c r="BL111">
        <f t="shared" si="21"/>
        <v>0</v>
      </c>
      <c r="BM111">
        <f t="shared" si="22"/>
        <v>0</v>
      </c>
      <c r="BN111">
        <f t="shared" si="23"/>
        <v>0</v>
      </c>
      <c r="BO111">
        <f t="shared" si="24"/>
        <v>0</v>
      </c>
      <c r="BP111">
        <f t="shared" si="25"/>
        <v>0</v>
      </c>
      <c r="BQ111">
        <f t="shared" si="26"/>
        <v>0</v>
      </c>
      <c r="BR111">
        <f t="shared" si="27"/>
        <v>0</v>
      </c>
      <c r="BS111">
        <f t="shared" si="28"/>
        <v>0</v>
      </c>
      <c r="BT111">
        <f t="shared" si="29"/>
        <v>0</v>
      </c>
      <c r="BU111">
        <f t="shared" si="30"/>
        <v>0</v>
      </c>
      <c r="BV111">
        <f t="shared" si="31"/>
        <v>0</v>
      </c>
      <c r="BW111">
        <f t="shared" si="32"/>
        <v>0</v>
      </c>
      <c r="BX111">
        <f t="shared" si="33"/>
        <v>0</v>
      </c>
      <c r="BY111">
        <f t="shared" si="34"/>
        <v>0</v>
      </c>
      <c r="BZ111" s="293">
        <f t="shared" si="35"/>
        <v>0</v>
      </c>
      <c r="CA111" s="504" t="str">
        <f>IF(BZ111=0,"",
IF(SUM($BZ$68:BZ111)=1,CB111,
IF($BZ$168&gt;SUM($BZ$68:BZ111),_xlfn.CONCAT(", ",CB111),
IF($BZ$168=SUM($BZ$68:BZ111),_xlfn.CONCAT(" y ",CB111)))))</f>
        <v/>
      </c>
      <c r="CB111" s="505" t="s">
        <v>5172</v>
      </c>
    </row>
    <row r="112" spans="1:80" ht="15" customHeight="1">
      <c r="A112" s="72"/>
      <c r="B112" s="70"/>
      <c r="C112" s="38" t="s">
        <v>5173</v>
      </c>
      <c r="D112" s="991"/>
      <c r="E112" s="884"/>
      <c r="F112" s="884"/>
      <c r="G112" s="885"/>
      <c r="H112" s="992"/>
      <c r="I112" s="885"/>
      <c r="J112" s="992"/>
      <c r="K112" s="884"/>
      <c r="L112" s="885"/>
      <c r="M112" s="813"/>
      <c r="N112" s="813"/>
      <c r="O112" s="813"/>
      <c r="P112" s="813"/>
      <c r="Q112" s="813"/>
      <c r="R112" s="813"/>
      <c r="S112" s="813"/>
      <c r="T112" s="813"/>
      <c r="U112" s="813"/>
      <c r="V112" s="813"/>
      <c r="W112" s="813"/>
      <c r="X112" s="813"/>
      <c r="Y112" s="813"/>
      <c r="Z112" s="813"/>
      <c r="AA112" s="813"/>
      <c r="AB112" s="813"/>
      <c r="AC112" s="813"/>
      <c r="AD112" s="813"/>
      <c r="AG112" s="323" t="b">
        <f t="shared" si="36"/>
        <v>0</v>
      </c>
      <c r="AH112" s="1" t="str">
        <f t="shared" si="37"/>
        <v/>
      </c>
      <c r="AI112" s="323" t="b">
        <f t="shared" si="38"/>
        <v>0</v>
      </c>
      <c r="AJ112" s="1" t="str">
        <f t="shared" si="39"/>
        <v/>
      </c>
      <c r="AK112" s="323" t="b">
        <f t="shared" si="40"/>
        <v>0</v>
      </c>
      <c r="AL112" s="348">
        <f>IF(AND(CNGE_2025_M1_Secc5_Sub2!$L$36&lt;&gt;"",CNGE_2025_M1_Secc5_Sub2!$L$36&lt;&gt;1,J112=3),1,0)</f>
        <v>0</v>
      </c>
      <c r="AN112" s="303">
        <f>IF(AND(CNGE_2025_M1_Secc5_Sub2!$P$37="",COUNTA(P112:R112)&gt;0),1,0)</f>
        <v>0</v>
      </c>
      <c r="AO112" s="303">
        <f>IF(AND(CNGE_2025_M1_Secc5_Sub2!$S$37="",COUNTA(S112:U112)&gt;0),1,0)</f>
        <v>0</v>
      </c>
      <c r="AP112" s="303">
        <f>IF(AND(CNGE_2025_M1_Secc5_Sub2!$V$37="",COUNTA(V112:X112)&gt;0),1,0)</f>
        <v>0</v>
      </c>
      <c r="AQ112" s="344">
        <f>IF(AND(CNGE_2025_M1_Secc5_Sub2!$P$37="X",COUNTA(P112:R112)=3),0,IF(AND(CNGE_2025_M1_Secc5_Sub2!$P$37="",COUNTA(P112:R112)=0),0,1))</f>
        <v>0</v>
      </c>
      <c r="AR112" s="345">
        <f>IF(AND(CNGE_2025_M1_Secc5_Sub2!$S$37="X",COUNTA(S112:U112)=3),0,IF(AND(CNGE_2025_M1_Secc5_Sub2!$S$37="",COUNTA(S112:U112)=0),0,1))</f>
        <v>0</v>
      </c>
      <c r="AS112" s="346">
        <f>IF(AND(CNGE_2025_M1_Secc5_Sub2!$V$37="X",COUNTA(V112:X112)=3),0,IF(AND(CNGE_2025_M1_Secc5_Sub2!$V$37="",COUNTA(V112:X112)=0),0,1))</f>
        <v>0</v>
      </c>
      <c r="AT112" s="321">
        <f t="shared" si="41"/>
        <v>0</v>
      </c>
      <c r="AU112" s="293">
        <f t="shared" si="6"/>
        <v>0</v>
      </c>
      <c r="AV112" s="294" t="str">
        <f>IF(AU112=0,"",
IF(SUM($AU$68:AU112)=1,AW112,
IF($AU$168&gt;SUM($AU$68:AU112),_xlfn.CONCAT(", ",AW112),
IF($AU$168=SUM($AU$68:AU112),_xlfn.CONCAT(" y ",AW112)))))</f>
        <v/>
      </c>
      <c r="AW112" s="89" t="s">
        <v>5174</v>
      </c>
      <c r="AX112" s="354">
        <f t="shared" si="42"/>
        <v>0</v>
      </c>
      <c r="AY112" s="355">
        <f t="shared" si="8"/>
        <v>-1</v>
      </c>
      <c r="AZ112" s="356">
        <f t="shared" si="9"/>
        <v>0</v>
      </c>
      <c r="BA112" s="359">
        <f t="shared" si="43"/>
        <v>0</v>
      </c>
      <c r="BB112">
        <f t="shared" si="11"/>
        <v>0</v>
      </c>
      <c r="BC112">
        <f t="shared" si="12"/>
        <v>0</v>
      </c>
      <c r="BD112">
        <f t="shared" si="13"/>
        <v>0</v>
      </c>
      <c r="BE112">
        <f t="shared" si="14"/>
        <v>0</v>
      </c>
      <c r="BF112">
        <f t="shared" si="15"/>
        <v>0</v>
      </c>
      <c r="BG112">
        <f t="shared" si="16"/>
        <v>0</v>
      </c>
      <c r="BH112">
        <f t="shared" si="17"/>
        <v>0</v>
      </c>
      <c r="BI112">
        <f t="shared" si="18"/>
        <v>0</v>
      </c>
      <c r="BJ112">
        <f t="shared" si="19"/>
        <v>0</v>
      </c>
      <c r="BK112">
        <f t="shared" si="20"/>
        <v>0</v>
      </c>
      <c r="BL112">
        <f t="shared" si="21"/>
        <v>0</v>
      </c>
      <c r="BM112">
        <f t="shared" si="22"/>
        <v>0</v>
      </c>
      <c r="BN112">
        <f t="shared" si="23"/>
        <v>0</v>
      </c>
      <c r="BO112">
        <f t="shared" si="24"/>
        <v>0</v>
      </c>
      <c r="BP112">
        <f t="shared" si="25"/>
        <v>0</v>
      </c>
      <c r="BQ112">
        <f t="shared" si="26"/>
        <v>0</v>
      </c>
      <c r="BR112">
        <f t="shared" si="27"/>
        <v>0</v>
      </c>
      <c r="BS112">
        <f t="shared" si="28"/>
        <v>0</v>
      </c>
      <c r="BT112">
        <f t="shared" si="29"/>
        <v>0</v>
      </c>
      <c r="BU112">
        <f t="shared" si="30"/>
        <v>0</v>
      </c>
      <c r="BV112">
        <f t="shared" si="31"/>
        <v>0</v>
      </c>
      <c r="BW112">
        <f t="shared" si="32"/>
        <v>0</v>
      </c>
      <c r="BX112">
        <f t="shared" si="33"/>
        <v>0</v>
      </c>
      <c r="BY112">
        <f t="shared" si="34"/>
        <v>0</v>
      </c>
      <c r="BZ112" s="293">
        <f t="shared" si="35"/>
        <v>0</v>
      </c>
      <c r="CA112" s="504" t="str">
        <f>IF(BZ112=0,"",
IF(SUM($BZ$68:BZ112)=1,CB112,
IF($BZ$168&gt;SUM($BZ$68:BZ112),_xlfn.CONCAT(", ",CB112),
IF($BZ$168=SUM($BZ$68:BZ112),_xlfn.CONCAT(" y ",CB112)))))</f>
        <v/>
      </c>
      <c r="CB112" s="505" t="s">
        <v>5174</v>
      </c>
    </row>
    <row r="113" spans="1:80" ht="15" customHeight="1">
      <c r="A113" s="72"/>
      <c r="B113" s="70"/>
      <c r="C113" s="38" t="s">
        <v>5175</v>
      </c>
      <c r="D113" s="991"/>
      <c r="E113" s="884"/>
      <c r="F113" s="884"/>
      <c r="G113" s="885"/>
      <c r="H113" s="992"/>
      <c r="I113" s="885"/>
      <c r="J113" s="992"/>
      <c r="K113" s="884"/>
      <c r="L113" s="885"/>
      <c r="M113" s="813"/>
      <c r="N113" s="813"/>
      <c r="O113" s="813"/>
      <c r="P113" s="813"/>
      <c r="Q113" s="813"/>
      <c r="R113" s="813"/>
      <c r="S113" s="813"/>
      <c r="T113" s="813"/>
      <c r="U113" s="813"/>
      <c r="V113" s="813"/>
      <c r="W113" s="813"/>
      <c r="X113" s="813"/>
      <c r="Y113" s="813"/>
      <c r="Z113" s="813"/>
      <c r="AA113" s="813"/>
      <c r="AB113" s="813"/>
      <c r="AC113" s="813"/>
      <c r="AD113" s="813"/>
      <c r="AG113" s="323" t="b">
        <f t="shared" si="36"/>
        <v>0</v>
      </c>
      <c r="AH113" s="1" t="str">
        <f t="shared" si="37"/>
        <v/>
      </c>
      <c r="AI113" s="323" t="b">
        <f t="shared" si="38"/>
        <v>0</v>
      </c>
      <c r="AJ113" s="1" t="str">
        <f t="shared" si="39"/>
        <v/>
      </c>
      <c r="AK113" s="323" t="b">
        <f t="shared" si="40"/>
        <v>0</v>
      </c>
      <c r="AL113" s="348">
        <f>IF(AND(CNGE_2025_M1_Secc5_Sub2!$L$36&lt;&gt;"",CNGE_2025_M1_Secc5_Sub2!$L$36&lt;&gt;1,J113=3),1,0)</f>
        <v>0</v>
      </c>
      <c r="AN113" s="303">
        <f>IF(AND(CNGE_2025_M1_Secc5_Sub2!$P$37="",COUNTA(P113:R113)&gt;0),1,0)</f>
        <v>0</v>
      </c>
      <c r="AO113" s="303">
        <f>IF(AND(CNGE_2025_M1_Secc5_Sub2!$S$37="",COUNTA(S113:U113)&gt;0),1,0)</f>
        <v>0</v>
      </c>
      <c r="AP113" s="303">
        <f>IF(AND(CNGE_2025_M1_Secc5_Sub2!$V$37="",COUNTA(V113:X113)&gt;0),1,0)</f>
        <v>0</v>
      </c>
      <c r="AQ113" s="344">
        <f>IF(AND(CNGE_2025_M1_Secc5_Sub2!$P$37="X",COUNTA(P113:R113)=3),0,IF(AND(CNGE_2025_M1_Secc5_Sub2!$P$37="",COUNTA(P113:R113)=0),0,1))</f>
        <v>0</v>
      </c>
      <c r="AR113" s="345">
        <f>IF(AND(CNGE_2025_M1_Secc5_Sub2!$S$37="X",COUNTA(S113:U113)=3),0,IF(AND(CNGE_2025_M1_Secc5_Sub2!$S$37="",COUNTA(S113:U113)=0),0,1))</f>
        <v>0</v>
      </c>
      <c r="AS113" s="346">
        <f>IF(AND(CNGE_2025_M1_Secc5_Sub2!$V$37="X",COUNTA(V113:X113)=3),0,IF(AND(CNGE_2025_M1_Secc5_Sub2!$V$37="",COUNTA(V113:X113)=0),0,1))</f>
        <v>0</v>
      </c>
      <c r="AT113" s="321">
        <f t="shared" si="41"/>
        <v>0</v>
      </c>
      <c r="AU113" s="293">
        <f t="shared" si="6"/>
        <v>0</v>
      </c>
      <c r="AV113" s="294" t="str">
        <f>IF(AU113=0,"",
IF(SUM($AU$68:AU113)=1,AW113,
IF($AU$168&gt;SUM($AU$68:AU113),_xlfn.CONCAT(", ",AW113),
IF($AU$168=SUM($AU$68:AU113),_xlfn.CONCAT(" y ",AW113)))))</f>
        <v/>
      </c>
      <c r="AW113" s="89" t="s">
        <v>5176</v>
      </c>
      <c r="AX113" s="354">
        <f t="shared" si="42"/>
        <v>0</v>
      </c>
      <c r="AY113" s="355">
        <f t="shared" si="8"/>
        <v>-1</v>
      </c>
      <c r="AZ113" s="356">
        <f t="shared" si="9"/>
        <v>0</v>
      </c>
      <c r="BA113" s="359">
        <f t="shared" si="43"/>
        <v>0</v>
      </c>
      <c r="BB113">
        <f t="shared" si="11"/>
        <v>0</v>
      </c>
      <c r="BC113">
        <f t="shared" si="12"/>
        <v>0</v>
      </c>
      <c r="BD113">
        <f t="shared" si="13"/>
        <v>0</v>
      </c>
      <c r="BE113">
        <f t="shared" si="14"/>
        <v>0</v>
      </c>
      <c r="BF113">
        <f t="shared" si="15"/>
        <v>0</v>
      </c>
      <c r="BG113">
        <f t="shared" si="16"/>
        <v>0</v>
      </c>
      <c r="BH113">
        <f t="shared" si="17"/>
        <v>0</v>
      </c>
      <c r="BI113">
        <f t="shared" si="18"/>
        <v>0</v>
      </c>
      <c r="BJ113">
        <f t="shared" si="19"/>
        <v>0</v>
      </c>
      <c r="BK113">
        <f t="shared" si="20"/>
        <v>0</v>
      </c>
      <c r="BL113">
        <f t="shared" si="21"/>
        <v>0</v>
      </c>
      <c r="BM113">
        <f t="shared" si="22"/>
        <v>0</v>
      </c>
      <c r="BN113">
        <f t="shared" si="23"/>
        <v>0</v>
      </c>
      <c r="BO113">
        <f t="shared" si="24"/>
        <v>0</v>
      </c>
      <c r="BP113">
        <f t="shared" si="25"/>
        <v>0</v>
      </c>
      <c r="BQ113">
        <f t="shared" si="26"/>
        <v>0</v>
      </c>
      <c r="BR113">
        <f t="shared" si="27"/>
        <v>0</v>
      </c>
      <c r="BS113">
        <f t="shared" si="28"/>
        <v>0</v>
      </c>
      <c r="BT113">
        <f t="shared" si="29"/>
        <v>0</v>
      </c>
      <c r="BU113">
        <f t="shared" si="30"/>
        <v>0</v>
      </c>
      <c r="BV113">
        <f t="shared" si="31"/>
        <v>0</v>
      </c>
      <c r="BW113">
        <f t="shared" si="32"/>
        <v>0</v>
      </c>
      <c r="BX113">
        <f t="shared" si="33"/>
        <v>0</v>
      </c>
      <c r="BY113">
        <f t="shared" si="34"/>
        <v>0</v>
      </c>
      <c r="BZ113" s="293">
        <f t="shared" si="35"/>
        <v>0</v>
      </c>
      <c r="CA113" s="504" t="str">
        <f>IF(BZ113=0,"",
IF(SUM($BZ$68:BZ113)=1,CB113,
IF($BZ$168&gt;SUM($BZ$68:BZ113),_xlfn.CONCAT(", ",CB113),
IF($BZ$168=SUM($BZ$68:BZ113),_xlfn.CONCAT(" y ",CB113)))))</f>
        <v/>
      </c>
      <c r="CB113" s="505" t="s">
        <v>5176</v>
      </c>
    </row>
    <row r="114" spans="1:80" ht="15" customHeight="1">
      <c r="A114" s="72"/>
      <c r="B114" s="70"/>
      <c r="C114" s="38" t="s">
        <v>5177</v>
      </c>
      <c r="D114" s="991"/>
      <c r="E114" s="884"/>
      <c r="F114" s="884"/>
      <c r="G114" s="885"/>
      <c r="H114" s="992"/>
      <c r="I114" s="885"/>
      <c r="J114" s="992"/>
      <c r="K114" s="884"/>
      <c r="L114" s="885"/>
      <c r="M114" s="813"/>
      <c r="N114" s="813"/>
      <c r="O114" s="813"/>
      <c r="P114" s="813"/>
      <c r="Q114" s="813"/>
      <c r="R114" s="813"/>
      <c r="S114" s="813"/>
      <c r="T114" s="813"/>
      <c r="U114" s="813"/>
      <c r="V114" s="813"/>
      <c r="W114" s="813"/>
      <c r="X114" s="813"/>
      <c r="Y114" s="813"/>
      <c r="Z114" s="813"/>
      <c r="AA114" s="813"/>
      <c r="AB114" s="813"/>
      <c r="AC114" s="813"/>
      <c r="AD114" s="813"/>
      <c r="AG114" s="323" t="b">
        <f t="shared" si="36"/>
        <v>0</v>
      </c>
      <c r="AH114" s="1" t="str">
        <f t="shared" si="37"/>
        <v/>
      </c>
      <c r="AI114" s="323" t="b">
        <f t="shared" si="38"/>
        <v>0</v>
      </c>
      <c r="AJ114" s="1" t="str">
        <f t="shared" si="39"/>
        <v/>
      </c>
      <c r="AK114" s="323" t="b">
        <f t="shared" si="40"/>
        <v>0</v>
      </c>
      <c r="AL114" s="348">
        <f>IF(AND(CNGE_2025_M1_Secc5_Sub2!$L$36&lt;&gt;"",CNGE_2025_M1_Secc5_Sub2!$L$36&lt;&gt;1,J114=3),1,0)</f>
        <v>0</v>
      </c>
      <c r="AN114" s="303">
        <f>IF(AND(CNGE_2025_M1_Secc5_Sub2!$P$37="",COUNTA(P114:R114)&gt;0),1,0)</f>
        <v>0</v>
      </c>
      <c r="AO114" s="303">
        <f>IF(AND(CNGE_2025_M1_Secc5_Sub2!$S$37="",COUNTA(S114:U114)&gt;0),1,0)</f>
        <v>0</v>
      </c>
      <c r="AP114" s="303">
        <f>IF(AND(CNGE_2025_M1_Secc5_Sub2!$V$37="",COUNTA(V114:X114)&gt;0),1,0)</f>
        <v>0</v>
      </c>
      <c r="AQ114" s="344">
        <f>IF(AND(CNGE_2025_M1_Secc5_Sub2!$P$37="X",COUNTA(P114:R114)=3),0,IF(AND(CNGE_2025_M1_Secc5_Sub2!$P$37="",COUNTA(P114:R114)=0),0,1))</f>
        <v>0</v>
      </c>
      <c r="AR114" s="345">
        <f>IF(AND(CNGE_2025_M1_Secc5_Sub2!$S$37="X",COUNTA(S114:U114)=3),0,IF(AND(CNGE_2025_M1_Secc5_Sub2!$S$37="",COUNTA(S114:U114)=0),0,1))</f>
        <v>0</v>
      </c>
      <c r="AS114" s="346">
        <f>IF(AND(CNGE_2025_M1_Secc5_Sub2!$V$37="X",COUNTA(V114:X114)=3),0,IF(AND(CNGE_2025_M1_Secc5_Sub2!$V$37="",COUNTA(V114:X114)=0),0,1))</f>
        <v>0</v>
      </c>
      <c r="AT114" s="321">
        <f t="shared" si="41"/>
        <v>0</v>
      </c>
      <c r="AU114" s="293">
        <f t="shared" si="6"/>
        <v>0</v>
      </c>
      <c r="AV114" s="294" t="str">
        <f>IF(AU114=0,"",
IF(SUM($AU$68:AU114)=1,AW114,
IF($AU$168&gt;SUM($AU$68:AU114),_xlfn.CONCAT(", ",AW114),
IF($AU$168=SUM($AU$68:AU114),_xlfn.CONCAT(" y ",AW114)))))</f>
        <v/>
      </c>
      <c r="AW114" s="89" t="s">
        <v>5178</v>
      </c>
      <c r="AX114" s="354">
        <f t="shared" si="42"/>
        <v>0</v>
      </c>
      <c r="AY114" s="355">
        <f t="shared" si="8"/>
        <v>-1</v>
      </c>
      <c r="AZ114" s="356">
        <f t="shared" si="9"/>
        <v>0</v>
      </c>
      <c r="BA114" s="359">
        <f t="shared" si="43"/>
        <v>0</v>
      </c>
      <c r="BB114">
        <f t="shared" si="11"/>
        <v>0</v>
      </c>
      <c r="BC114">
        <f t="shared" si="12"/>
        <v>0</v>
      </c>
      <c r="BD114">
        <f t="shared" si="13"/>
        <v>0</v>
      </c>
      <c r="BE114">
        <f t="shared" si="14"/>
        <v>0</v>
      </c>
      <c r="BF114">
        <f t="shared" si="15"/>
        <v>0</v>
      </c>
      <c r="BG114">
        <f t="shared" si="16"/>
        <v>0</v>
      </c>
      <c r="BH114">
        <f t="shared" si="17"/>
        <v>0</v>
      </c>
      <c r="BI114">
        <f t="shared" si="18"/>
        <v>0</v>
      </c>
      <c r="BJ114">
        <f t="shared" si="19"/>
        <v>0</v>
      </c>
      <c r="BK114">
        <f t="shared" si="20"/>
        <v>0</v>
      </c>
      <c r="BL114">
        <f t="shared" si="21"/>
        <v>0</v>
      </c>
      <c r="BM114">
        <f t="shared" si="22"/>
        <v>0</v>
      </c>
      <c r="BN114">
        <f t="shared" si="23"/>
        <v>0</v>
      </c>
      <c r="BO114">
        <f t="shared" si="24"/>
        <v>0</v>
      </c>
      <c r="BP114">
        <f t="shared" si="25"/>
        <v>0</v>
      </c>
      <c r="BQ114">
        <f t="shared" si="26"/>
        <v>0</v>
      </c>
      <c r="BR114">
        <f t="shared" si="27"/>
        <v>0</v>
      </c>
      <c r="BS114">
        <f t="shared" si="28"/>
        <v>0</v>
      </c>
      <c r="BT114">
        <f t="shared" si="29"/>
        <v>0</v>
      </c>
      <c r="BU114">
        <f t="shared" si="30"/>
        <v>0</v>
      </c>
      <c r="BV114">
        <f t="shared" si="31"/>
        <v>0</v>
      </c>
      <c r="BW114">
        <f t="shared" si="32"/>
        <v>0</v>
      </c>
      <c r="BX114">
        <f t="shared" si="33"/>
        <v>0</v>
      </c>
      <c r="BY114">
        <f t="shared" si="34"/>
        <v>0</v>
      </c>
      <c r="BZ114" s="293">
        <f t="shared" si="35"/>
        <v>0</v>
      </c>
      <c r="CA114" s="504" t="str">
        <f>IF(BZ114=0,"",
IF(SUM($BZ$68:BZ114)=1,CB114,
IF($BZ$168&gt;SUM($BZ$68:BZ114),_xlfn.CONCAT(", ",CB114),
IF($BZ$168=SUM($BZ$68:BZ114),_xlfn.CONCAT(" y ",CB114)))))</f>
        <v/>
      </c>
      <c r="CB114" s="505" t="s">
        <v>5178</v>
      </c>
    </row>
    <row r="115" spans="1:80" ht="15" customHeight="1">
      <c r="A115" s="72"/>
      <c r="B115" s="70"/>
      <c r="C115" s="38" t="s">
        <v>5179</v>
      </c>
      <c r="D115" s="991"/>
      <c r="E115" s="884"/>
      <c r="F115" s="884"/>
      <c r="G115" s="885"/>
      <c r="H115" s="992"/>
      <c r="I115" s="885"/>
      <c r="J115" s="992"/>
      <c r="K115" s="884"/>
      <c r="L115" s="885"/>
      <c r="M115" s="813"/>
      <c r="N115" s="813"/>
      <c r="O115" s="813"/>
      <c r="P115" s="813"/>
      <c r="Q115" s="813"/>
      <c r="R115" s="813"/>
      <c r="S115" s="813"/>
      <c r="T115" s="813"/>
      <c r="U115" s="813"/>
      <c r="V115" s="813"/>
      <c r="W115" s="813"/>
      <c r="X115" s="813"/>
      <c r="Y115" s="813"/>
      <c r="Z115" s="813"/>
      <c r="AA115" s="813"/>
      <c r="AB115" s="813"/>
      <c r="AC115" s="813"/>
      <c r="AD115" s="813"/>
      <c r="AG115" s="323" t="b">
        <f t="shared" si="36"/>
        <v>0</v>
      </c>
      <c r="AH115" s="1" t="str">
        <f t="shared" si="37"/>
        <v/>
      </c>
      <c r="AI115" s="323" t="b">
        <f t="shared" si="38"/>
        <v>0</v>
      </c>
      <c r="AJ115" s="1" t="str">
        <f t="shared" si="39"/>
        <v/>
      </c>
      <c r="AK115" s="323" t="b">
        <f t="shared" si="40"/>
        <v>0</v>
      </c>
      <c r="AL115" s="348">
        <f>IF(AND(CNGE_2025_M1_Secc5_Sub2!$L$36&lt;&gt;"",CNGE_2025_M1_Secc5_Sub2!$L$36&lt;&gt;1,J115=3),1,0)</f>
        <v>0</v>
      </c>
      <c r="AN115" s="303">
        <f>IF(AND(CNGE_2025_M1_Secc5_Sub2!$P$37="",COUNTA(P115:R115)&gt;0),1,0)</f>
        <v>0</v>
      </c>
      <c r="AO115" s="303">
        <f>IF(AND(CNGE_2025_M1_Secc5_Sub2!$S$37="",COUNTA(S115:U115)&gt;0),1,0)</f>
        <v>0</v>
      </c>
      <c r="AP115" s="303">
        <f>IF(AND(CNGE_2025_M1_Secc5_Sub2!$V$37="",COUNTA(V115:X115)&gt;0),1,0)</f>
        <v>0</v>
      </c>
      <c r="AQ115" s="344">
        <f>IF(AND(CNGE_2025_M1_Secc5_Sub2!$P$37="X",COUNTA(P115:R115)=3),0,IF(AND(CNGE_2025_M1_Secc5_Sub2!$P$37="",COUNTA(P115:R115)=0),0,1))</f>
        <v>0</v>
      </c>
      <c r="AR115" s="345">
        <f>IF(AND(CNGE_2025_M1_Secc5_Sub2!$S$37="X",COUNTA(S115:U115)=3),0,IF(AND(CNGE_2025_M1_Secc5_Sub2!$S$37="",COUNTA(S115:U115)=0),0,1))</f>
        <v>0</v>
      </c>
      <c r="AS115" s="346">
        <f>IF(AND(CNGE_2025_M1_Secc5_Sub2!$V$37="X",COUNTA(V115:X115)=3),0,IF(AND(CNGE_2025_M1_Secc5_Sub2!$V$37="",COUNTA(V115:X115)=0),0,1))</f>
        <v>0</v>
      </c>
      <c r="AT115" s="321">
        <f t="shared" si="41"/>
        <v>0</v>
      </c>
      <c r="AU115" s="293">
        <f t="shared" si="6"/>
        <v>0</v>
      </c>
      <c r="AV115" s="294" t="str">
        <f>IF(AU115=0,"",
IF(SUM($AU$68:AU115)=1,AW115,
IF($AU$168&gt;SUM($AU$68:AU115),_xlfn.CONCAT(", ",AW115),
IF($AU$168=SUM($AU$68:AU115),_xlfn.CONCAT(" y ",AW115)))))</f>
        <v/>
      </c>
      <c r="AW115" s="89" t="s">
        <v>5180</v>
      </c>
      <c r="AX115" s="354">
        <f t="shared" si="42"/>
        <v>0</v>
      </c>
      <c r="AY115" s="355">
        <f t="shared" si="8"/>
        <v>-1</v>
      </c>
      <c r="AZ115" s="356">
        <f t="shared" si="9"/>
        <v>0</v>
      </c>
      <c r="BA115" s="359">
        <f t="shared" si="43"/>
        <v>0</v>
      </c>
      <c r="BB115">
        <f t="shared" si="11"/>
        <v>0</v>
      </c>
      <c r="BC115">
        <f t="shared" si="12"/>
        <v>0</v>
      </c>
      <c r="BD115">
        <f t="shared" si="13"/>
        <v>0</v>
      </c>
      <c r="BE115">
        <f t="shared" si="14"/>
        <v>0</v>
      </c>
      <c r="BF115">
        <f t="shared" si="15"/>
        <v>0</v>
      </c>
      <c r="BG115">
        <f t="shared" si="16"/>
        <v>0</v>
      </c>
      <c r="BH115">
        <f t="shared" si="17"/>
        <v>0</v>
      </c>
      <c r="BI115">
        <f t="shared" si="18"/>
        <v>0</v>
      </c>
      <c r="BJ115">
        <f t="shared" si="19"/>
        <v>0</v>
      </c>
      <c r="BK115">
        <f t="shared" si="20"/>
        <v>0</v>
      </c>
      <c r="BL115">
        <f t="shared" si="21"/>
        <v>0</v>
      </c>
      <c r="BM115">
        <f t="shared" si="22"/>
        <v>0</v>
      </c>
      <c r="BN115">
        <f t="shared" si="23"/>
        <v>0</v>
      </c>
      <c r="BO115">
        <f t="shared" si="24"/>
        <v>0</v>
      </c>
      <c r="BP115">
        <f t="shared" si="25"/>
        <v>0</v>
      </c>
      <c r="BQ115">
        <f t="shared" si="26"/>
        <v>0</v>
      </c>
      <c r="BR115">
        <f t="shared" si="27"/>
        <v>0</v>
      </c>
      <c r="BS115">
        <f t="shared" si="28"/>
        <v>0</v>
      </c>
      <c r="BT115">
        <f t="shared" si="29"/>
        <v>0</v>
      </c>
      <c r="BU115">
        <f t="shared" si="30"/>
        <v>0</v>
      </c>
      <c r="BV115">
        <f t="shared" si="31"/>
        <v>0</v>
      </c>
      <c r="BW115">
        <f t="shared" si="32"/>
        <v>0</v>
      </c>
      <c r="BX115">
        <f t="shared" si="33"/>
        <v>0</v>
      </c>
      <c r="BY115">
        <f t="shared" si="34"/>
        <v>0</v>
      </c>
      <c r="BZ115" s="293">
        <f t="shared" si="35"/>
        <v>0</v>
      </c>
      <c r="CA115" s="504" t="str">
        <f>IF(BZ115=0,"",
IF(SUM($BZ$68:BZ115)=1,CB115,
IF($BZ$168&gt;SUM($BZ$68:BZ115),_xlfn.CONCAT(", ",CB115),
IF($BZ$168=SUM($BZ$68:BZ115),_xlfn.CONCAT(" y ",CB115)))))</f>
        <v/>
      </c>
      <c r="CB115" s="505" t="s">
        <v>5180</v>
      </c>
    </row>
    <row r="116" spans="1:80" ht="15" customHeight="1">
      <c r="A116" s="72"/>
      <c r="B116" s="70"/>
      <c r="C116" s="38" t="s">
        <v>5181</v>
      </c>
      <c r="D116" s="991"/>
      <c r="E116" s="884"/>
      <c r="F116" s="884"/>
      <c r="G116" s="885"/>
      <c r="H116" s="992"/>
      <c r="I116" s="885"/>
      <c r="J116" s="992"/>
      <c r="K116" s="884"/>
      <c r="L116" s="885"/>
      <c r="M116" s="813"/>
      <c r="N116" s="813"/>
      <c r="O116" s="813"/>
      <c r="P116" s="813"/>
      <c r="Q116" s="813"/>
      <c r="R116" s="813"/>
      <c r="S116" s="813"/>
      <c r="T116" s="813"/>
      <c r="U116" s="813"/>
      <c r="V116" s="813"/>
      <c r="W116" s="813"/>
      <c r="X116" s="813"/>
      <c r="Y116" s="813"/>
      <c r="Z116" s="813"/>
      <c r="AA116" s="813"/>
      <c r="AB116" s="813"/>
      <c r="AC116" s="813"/>
      <c r="AD116" s="813"/>
      <c r="AG116" s="323" t="b">
        <f t="shared" si="36"/>
        <v>0</v>
      </c>
      <c r="AH116" s="1" t="str">
        <f t="shared" si="37"/>
        <v/>
      </c>
      <c r="AI116" s="323" t="b">
        <f t="shared" si="38"/>
        <v>0</v>
      </c>
      <c r="AJ116" s="1" t="str">
        <f t="shared" si="39"/>
        <v/>
      </c>
      <c r="AK116" s="323" t="b">
        <f t="shared" si="40"/>
        <v>0</v>
      </c>
      <c r="AL116" s="348">
        <f>IF(AND(CNGE_2025_M1_Secc5_Sub2!$L$36&lt;&gt;"",CNGE_2025_M1_Secc5_Sub2!$L$36&lt;&gt;1,J116=3),1,0)</f>
        <v>0</v>
      </c>
      <c r="AN116" s="303">
        <f>IF(AND(CNGE_2025_M1_Secc5_Sub2!$P$37="",COUNTA(P116:R116)&gt;0),1,0)</f>
        <v>0</v>
      </c>
      <c r="AO116" s="303">
        <f>IF(AND(CNGE_2025_M1_Secc5_Sub2!$S$37="",COUNTA(S116:U116)&gt;0),1,0)</f>
        <v>0</v>
      </c>
      <c r="AP116" s="303">
        <f>IF(AND(CNGE_2025_M1_Secc5_Sub2!$V$37="",COUNTA(V116:X116)&gt;0),1,0)</f>
        <v>0</v>
      </c>
      <c r="AQ116" s="344">
        <f>IF(AND(CNGE_2025_M1_Secc5_Sub2!$P$37="X",COUNTA(P116:R116)=3),0,IF(AND(CNGE_2025_M1_Secc5_Sub2!$P$37="",COUNTA(P116:R116)=0),0,1))</f>
        <v>0</v>
      </c>
      <c r="AR116" s="345">
        <f>IF(AND(CNGE_2025_M1_Secc5_Sub2!$S$37="X",COUNTA(S116:U116)=3),0,IF(AND(CNGE_2025_M1_Secc5_Sub2!$S$37="",COUNTA(S116:U116)=0),0,1))</f>
        <v>0</v>
      </c>
      <c r="AS116" s="346">
        <f>IF(AND(CNGE_2025_M1_Secc5_Sub2!$V$37="X",COUNTA(V116:X116)=3),0,IF(AND(CNGE_2025_M1_Secc5_Sub2!$V$37="",COUNTA(V116:X116)=0),0,1))</f>
        <v>0</v>
      </c>
      <c r="AT116" s="321">
        <f t="shared" si="41"/>
        <v>0</v>
      </c>
      <c r="AU116" s="293">
        <f t="shared" si="6"/>
        <v>0</v>
      </c>
      <c r="AV116" s="294" t="str">
        <f>IF(AU116=0,"",
IF(SUM($AU$68:AU116)=1,AW116,
IF($AU$168&gt;SUM($AU$68:AU116),_xlfn.CONCAT(", ",AW116),
IF($AU$168=SUM($AU$68:AU116),_xlfn.CONCAT(" y ",AW116)))))</f>
        <v/>
      </c>
      <c r="AW116" s="89" t="s">
        <v>5182</v>
      </c>
      <c r="AX116" s="354">
        <f t="shared" si="42"/>
        <v>0</v>
      </c>
      <c r="AY116" s="355">
        <f t="shared" si="8"/>
        <v>-1</v>
      </c>
      <c r="AZ116" s="356">
        <f t="shared" si="9"/>
        <v>0</v>
      </c>
      <c r="BA116" s="359">
        <f t="shared" si="43"/>
        <v>0</v>
      </c>
      <c r="BB116">
        <f t="shared" si="11"/>
        <v>0</v>
      </c>
      <c r="BC116">
        <f t="shared" si="12"/>
        <v>0</v>
      </c>
      <c r="BD116">
        <f t="shared" si="13"/>
        <v>0</v>
      </c>
      <c r="BE116">
        <f t="shared" si="14"/>
        <v>0</v>
      </c>
      <c r="BF116">
        <f t="shared" si="15"/>
        <v>0</v>
      </c>
      <c r="BG116">
        <f t="shared" si="16"/>
        <v>0</v>
      </c>
      <c r="BH116">
        <f t="shared" si="17"/>
        <v>0</v>
      </c>
      <c r="BI116">
        <f t="shared" si="18"/>
        <v>0</v>
      </c>
      <c r="BJ116">
        <f t="shared" si="19"/>
        <v>0</v>
      </c>
      <c r="BK116">
        <f t="shared" si="20"/>
        <v>0</v>
      </c>
      <c r="BL116">
        <f t="shared" si="21"/>
        <v>0</v>
      </c>
      <c r="BM116">
        <f t="shared" si="22"/>
        <v>0</v>
      </c>
      <c r="BN116">
        <f t="shared" si="23"/>
        <v>0</v>
      </c>
      <c r="BO116">
        <f t="shared" si="24"/>
        <v>0</v>
      </c>
      <c r="BP116">
        <f t="shared" si="25"/>
        <v>0</v>
      </c>
      <c r="BQ116">
        <f t="shared" si="26"/>
        <v>0</v>
      </c>
      <c r="BR116">
        <f t="shared" si="27"/>
        <v>0</v>
      </c>
      <c r="BS116">
        <f t="shared" si="28"/>
        <v>0</v>
      </c>
      <c r="BT116">
        <f t="shared" si="29"/>
        <v>0</v>
      </c>
      <c r="BU116">
        <f t="shared" si="30"/>
        <v>0</v>
      </c>
      <c r="BV116">
        <f t="shared" si="31"/>
        <v>0</v>
      </c>
      <c r="BW116">
        <f t="shared" si="32"/>
        <v>0</v>
      </c>
      <c r="BX116">
        <f t="shared" si="33"/>
        <v>0</v>
      </c>
      <c r="BY116">
        <f t="shared" si="34"/>
        <v>0</v>
      </c>
      <c r="BZ116" s="293">
        <f t="shared" si="35"/>
        <v>0</v>
      </c>
      <c r="CA116" s="504" t="str">
        <f>IF(BZ116=0,"",
IF(SUM($BZ$68:BZ116)=1,CB116,
IF($BZ$168&gt;SUM($BZ$68:BZ116),_xlfn.CONCAT(", ",CB116),
IF($BZ$168=SUM($BZ$68:BZ116),_xlfn.CONCAT(" y ",CB116)))))</f>
        <v/>
      </c>
      <c r="CB116" s="505" t="s">
        <v>5182</v>
      </c>
    </row>
    <row r="117" spans="1:80" ht="15" customHeight="1">
      <c r="A117" s="72"/>
      <c r="B117" s="70"/>
      <c r="C117" s="38" t="s">
        <v>5183</v>
      </c>
      <c r="D117" s="991"/>
      <c r="E117" s="884"/>
      <c r="F117" s="884"/>
      <c r="G117" s="885"/>
      <c r="H117" s="992"/>
      <c r="I117" s="885"/>
      <c r="J117" s="992"/>
      <c r="K117" s="884"/>
      <c r="L117" s="885"/>
      <c r="M117" s="813"/>
      <c r="N117" s="813"/>
      <c r="O117" s="813"/>
      <c r="P117" s="813"/>
      <c r="Q117" s="813"/>
      <c r="R117" s="813"/>
      <c r="S117" s="813"/>
      <c r="T117" s="813"/>
      <c r="U117" s="813"/>
      <c r="V117" s="813"/>
      <c r="W117" s="813"/>
      <c r="X117" s="813"/>
      <c r="Y117" s="813"/>
      <c r="Z117" s="813"/>
      <c r="AA117" s="813"/>
      <c r="AB117" s="813"/>
      <c r="AC117" s="813"/>
      <c r="AD117" s="813"/>
      <c r="AG117" s="323" t="b">
        <f t="shared" si="36"/>
        <v>0</v>
      </c>
      <c r="AH117" s="1" t="str">
        <f t="shared" si="37"/>
        <v/>
      </c>
      <c r="AI117" s="323" t="b">
        <f t="shared" si="38"/>
        <v>0</v>
      </c>
      <c r="AJ117" s="1" t="str">
        <f t="shared" si="39"/>
        <v/>
      </c>
      <c r="AK117" s="323" t="b">
        <f t="shared" si="40"/>
        <v>0</v>
      </c>
      <c r="AL117" s="348">
        <f>IF(AND(CNGE_2025_M1_Secc5_Sub2!$L$36&lt;&gt;"",CNGE_2025_M1_Secc5_Sub2!$L$36&lt;&gt;1,J117=3),1,0)</f>
        <v>0</v>
      </c>
      <c r="AN117" s="303">
        <f>IF(AND(CNGE_2025_M1_Secc5_Sub2!$P$37="",COUNTA(P117:R117)&gt;0),1,0)</f>
        <v>0</v>
      </c>
      <c r="AO117" s="303">
        <f>IF(AND(CNGE_2025_M1_Secc5_Sub2!$S$37="",COUNTA(S117:U117)&gt;0),1,0)</f>
        <v>0</v>
      </c>
      <c r="AP117" s="303">
        <f>IF(AND(CNGE_2025_M1_Secc5_Sub2!$V$37="",COUNTA(V117:X117)&gt;0),1,0)</f>
        <v>0</v>
      </c>
      <c r="AQ117" s="344">
        <f>IF(AND(CNGE_2025_M1_Secc5_Sub2!$P$37="X",COUNTA(P117:R117)=3),0,IF(AND(CNGE_2025_M1_Secc5_Sub2!$P$37="",COUNTA(P117:R117)=0),0,1))</f>
        <v>0</v>
      </c>
      <c r="AR117" s="345">
        <f>IF(AND(CNGE_2025_M1_Secc5_Sub2!$S$37="X",COUNTA(S117:U117)=3),0,IF(AND(CNGE_2025_M1_Secc5_Sub2!$S$37="",COUNTA(S117:U117)=0),0,1))</f>
        <v>0</v>
      </c>
      <c r="AS117" s="346">
        <f>IF(AND(CNGE_2025_M1_Secc5_Sub2!$V$37="X",COUNTA(V117:X117)=3),0,IF(AND(CNGE_2025_M1_Secc5_Sub2!$V$37="",COUNTA(V117:X117)=0),0,1))</f>
        <v>0</v>
      </c>
      <c r="AT117" s="321">
        <f t="shared" si="41"/>
        <v>0</v>
      </c>
      <c r="AU117" s="293">
        <f t="shared" si="6"/>
        <v>0</v>
      </c>
      <c r="AV117" s="294" t="str">
        <f>IF(AU117=0,"",
IF(SUM($AU$68:AU117)=1,AW117,
IF($AU$168&gt;SUM($AU$68:AU117),_xlfn.CONCAT(", ",AW117),
IF($AU$168=SUM($AU$68:AU117),_xlfn.CONCAT(" y ",AW117)))))</f>
        <v/>
      </c>
      <c r="AW117" s="89" t="s">
        <v>5184</v>
      </c>
      <c r="AX117" s="354">
        <f t="shared" si="42"/>
        <v>0</v>
      </c>
      <c r="AY117" s="355">
        <f t="shared" si="8"/>
        <v>-1</v>
      </c>
      <c r="AZ117" s="356">
        <f t="shared" si="9"/>
        <v>0</v>
      </c>
      <c r="BA117" s="359">
        <f t="shared" si="43"/>
        <v>0</v>
      </c>
      <c r="BB117">
        <f t="shared" si="11"/>
        <v>0</v>
      </c>
      <c r="BC117">
        <f t="shared" si="12"/>
        <v>0</v>
      </c>
      <c r="BD117">
        <f t="shared" si="13"/>
        <v>0</v>
      </c>
      <c r="BE117">
        <f t="shared" si="14"/>
        <v>0</v>
      </c>
      <c r="BF117">
        <f t="shared" si="15"/>
        <v>0</v>
      </c>
      <c r="BG117">
        <f t="shared" si="16"/>
        <v>0</v>
      </c>
      <c r="BH117">
        <f t="shared" si="17"/>
        <v>0</v>
      </c>
      <c r="BI117">
        <f t="shared" si="18"/>
        <v>0</v>
      </c>
      <c r="BJ117">
        <f t="shared" si="19"/>
        <v>0</v>
      </c>
      <c r="BK117">
        <f t="shared" si="20"/>
        <v>0</v>
      </c>
      <c r="BL117">
        <f t="shared" si="21"/>
        <v>0</v>
      </c>
      <c r="BM117">
        <f t="shared" si="22"/>
        <v>0</v>
      </c>
      <c r="BN117">
        <f t="shared" si="23"/>
        <v>0</v>
      </c>
      <c r="BO117">
        <f t="shared" si="24"/>
        <v>0</v>
      </c>
      <c r="BP117">
        <f t="shared" si="25"/>
        <v>0</v>
      </c>
      <c r="BQ117">
        <f t="shared" si="26"/>
        <v>0</v>
      </c>
      <c r="BR117">
        <f t="shared" si="27"/>
        <v>0</v>
      </c>
      <c r="BS117">
        <f t="shared" si="28"/>
        <v>0</v>
      </c>
      <c r="BT117">
        <f t="shared" si="29"/>
        <v>0</v>
      </c>
      <c r="BU117">
        <f t="shared" si="30"/>
        <v>0</v>
      </c>
      <c r="BV117">
        <f t="shared" si="31"/>
        <v>0</v>
      </c>
      <c r="BW117">
        <f t="shared" si="32"/>
        <v>0</v>
      </c>
      <c r="BX117">
        <f t="shared" si="33"/>
        <v>0</v>
      </c>
      <c r="BY117">
        <f t="shared" si="34"/>
        <v>0</v>
      </c>
      <c r="BZ117" s="293">
        <f t="shared" si="35"/>
        <v>0</v>
      </c>
      <c r="CA117" s="504" t="str">
        <f>IF(BZ117=0,"",
IF(SUM($BZ$68:BZ117)=1,CB117,
IF($BZ$168&gt;SUM($BZ$68:BZ117),_xlfn.CONCAT(", ",CB117),
IF($BZ$168=SUM($BZ$68:BZ117),_xlfn.CONCAT(" y ",CB117)))))</f>
        <v/>
      </c>
      <c r="CB117" s="505" t="s">
        <v>5184</v>
      </c>
    </row>
    <row r="118" spans="1:80" ht="15" customHeight="1">
      <c r="A118" s="72"/>
      <c r="B118" s="70"/>
      <c r="C118" s="89" t="s">
        <v>5185</v>
      </c>
      <c r="D118" s="991"/>
      <c r="E118" s="884"/>
      <c r="F118" s="884"/>
      <c r="G118" s="885"/>
      <c r="H118" s="992"/>
      <c r="I118" s="885"/>
      <c r="J118" s="992"/>
      <c r="K118" s="884"/>
      <c r="L118" s="885"/>
      <c r="M118" s="813"/>
      <c r="N118" s="813"/>
      <c r="O118" s="813"/>
      <c r="P118" s="813"/>
      <c r="Q118" s="813"/>
      <c r="R118" s="813"/>
      <c r="S118" s="813"/>
      <c r="T118" s="813"/>
      <c r="U118" s="813"/>
      <c r="V118" s="813"/>
      <c r="W118" s="813"/>
      <c r="X118" s="813"/>
      <c r="Y118" s="813"/>
      <c r="Z118" s="813"/>
      <c r="AA118" s="813"/>
      <c r="AB118" s="813"/>
      <c r="AC118" s="813"/>
      <c r="AD118" s="813"/>
      <c r="AG118" s="323" t="b">
        <f t="shared" si="36"/>
        <v>0</v>
      </c>
      <c r="AH118" s="1" t="str">
        <f t="shared" si="37"/>
        <v/>
      </c>
      <c r="AI118" s="323" t="b">
        <f t="shared" si="38"/>
        <v>0</v>
      </c>
      <c r="AJ118" s="1" t="str">
        <f t="shared" si="39"/>
        <v/>
      </c>
      <c r="AK118" s="323" t="b">
        <f t="shared" si="40"/>
        <v>0</v>
      </c>
      <c r="AL118" s="348">
        <f>IF(AND(CNGE_2025_M1_Secc5_Sub2!$L$36&lt;&gt;"",CNGE_2025_M1_Secc5_Sub2!$L$36&lt;&gt;1,J118=3),1,0)</f>
        <v>0</v>
      </c>
      <c r="AN118" s="303">
        <f>IF(AND(CNGE_2025_M1_Secc5_Sub2!$P$37="",COUNTA(P118:R118)&gt;0),1,0)</f>
        <v>0</v>
      </c>
      <c r="AO118" s="303">
        <f>IF(AND(CNGE_2025_M1_Secc5_Sub2!$S$37="",COUNTA(S118:U118)&gt;0),1,0)</f>
        <v>0</v>
      </c>
      <c r="AP118" s="303">
        <f>IF(AND(CNGE_2025_M1_Secc5_Sub2!$V$37="",COUNTA(V118:X118)&gt;0),1,0)</f>
        <v>0</v>
      </c>
      <c r="AQ118" s="344">
        <f>IF(AND(CNGE_2025_M1_Secc5_Sub2!$P$37="X",COUNTA(P118:R118)=3),0,IF(AND(CNGE_2025_M1_Secc5_Sub2!$P$37="",COUNTA(P118:R118)=0),0,1))</f>
        <v>0</v>
      </c>
      <c r="AR118" s="345">
        <f>IF(AND(CNGE_2025_M1_Secc5_Sub2!$S$37="X",COUNTA(S118:U118)=3),0,IF(AND(CNGE_2025_M1_Secc5_Sub2!$S$37="",COUNTA(S118:U118)=0),0,1))</f>
        <v>0</v>
      </c>
      <c r="AS118" s="346">
        <f>IF(AND(CNGE_2025_M1_Secc5_Sub2!$V$37="X",COUNTA(V118:X118)=3),0,IF(AND(CNGE_2025_M1_Secc5_Sub2!$V$37="",COUNTA(V118:X118)=0),0,1))</f>
        <v>0</v>
      </c>
      <c r="AT118" s="321">
        <f t="shared" si="41"/>
        <v>0</v>
      </c>
      <c r="AU118" s="293">
        <f t="shared" si="6"/>
        <v>0</v>
      </c>
      <c r="AV118" s="294" t="str">
        <f>IF(AU118=0,"",
IF(SUM($AU$68:AU118)=1,AW118,
IF($AU$168&gt;SUM($AU$68:AU118),_xlfn.CONCAT(", ",AW118),
IF($AU$168=SUM($AU$68:AU118),_xlfn.CONCAT(" y ",AW118)))))</f>
        <v/>
      </c>
      <c r="AW118" s="89" t="s">
        <v>5186</v>
      </c>
      <c r="AX118" s="354">
        <f t="shared" si="42"/>
        <v>0</v>
      </c>
      <c r="AY118" s="355">
        <f t="shared" si="8"/>
        <v>-1</v>
      </c>
      <c r="AZ118" s="356">
        <f t="shared" si="9"/>
        <v>0</v>
      </c>
      <c r="BA118" s="359">
        <f t="shared" si="43"/>
        <v>0</v>
      </c>
      <c r="BB118">
        <f t="shared" si="11"/>
        <v>0</v>
      </c>
      <c r="BC118">
        <f t="shared" si="12"/>
        <v>0</v>
      </c>
      <c r="BD118">
        <f t="shared" si="13"/>
        <v>0</v>
      </c>
      <c r="BE118">
        <f t="shared" si="14"/>
        <v>0</v>
      </c>
      <c r="BF118">
        <f t="shared" si="15"/>
        <v>0</v>
      </c>
      <c r="BG118">
        <f t="shared" si="16"/>
        <v>0</v>
      </c>
      <c r="BH118">
        <f t="shared" si="17"/>
        <v>0</v>
      </c>
      <c r="BI118">
        <f t="shared" si="18"/>
        <v>0</v>
      </c>
      <c r="BJ118">
        <f t="shared" si="19"/>
        <v>0</v>
      </c>
      <c r="BK118">
        <f t="shared" si="20"/>
        <v>0</v>
      </c>
      <c r="BL118">
        <f t="shared" si="21"/>
        <v>0</v>
      </c>
      <c r="BM118">
        <f t="shared" si="22"/>
        <v>0</v>
      </c>
      <c r="BN118">
        <f t="shared" si="23"/>
        <v>0</v>
      </c>
      <c r="BO118">
        <f t="shared" si="24"/>
        <v>0</v>
      </c>
      <c r="BP118">
        <f t="shared" si="25"/>
        <v>0</v>
      </c>
      <c r="BQ118">
        <f t="shared" si="26"/>
        <v>0</v>
      </c>
      <c r="BR118">
        <f t="shared" si="27"/>
        <v>0</v>
      </c>
      <c r="BS118">
        <f t="shared" si="28"/>
        <v>0</v>
      </c>
      <c r="BT118">
        <f t="shared" si="29"/>
        <v>0</v>
      </c>
      <c r="BU118">
        <f t="shared" si="30"/>
        <v>0</v>
      </c>
      <c r="BV118">
        <f t="shared" si="31"/>
        <v>0</v>
      </c>
      <c r="BW118">
        <f t="shared" si="32"/>
        <v>0</v>
      </c>
      <c r="BX118">
        <f t="shared" si="33"/>
        <v>0</v>
      </c>
      <c r="BY118">
        <f t="shared" si="34"/>
        <v>0</v>
      </c>
      <c r="BZ118" s="293">
        <f t="shared" si="35"/>
        <v>0</v>
      </c>
      <c r="CA118" s="504" t="str">
        <f>IF(BZ118=0,"",
IF(SUM($BZ$68:BZ118)=1,CB118,
IF($BZ$168&gt;SUM($BZ$68:BZ118),_xlfn.CONCAT(", ",CB118),
IF($BZ$168=SUM($BZ$68:BZ118),_xlfn.CONCAT(" y ",CB118)))))</f>
        <v/>
      </c>
      <c r="CB118" s="505" t="s">
        <v>5186</v>
      </c>
    </row>
    <row r="119" spans="1:80" ht="15" customHeight="1">
      <c r="A119" s="72"/>
      <c r="B119" s="70"/>
      <c r="C119" s="89" t="s">
        <v>5187</v>
      </c>
      <c r="D119" s="991"/>
      <c r="E119" s="884"/>
      <c r="F119" s="884"/>
      <c r="G119" s="885"/>
      <c r="H119" s="992"/>
      <c r="I119" s="885"/>
      <c r="J119" s="992"/>
      <c r="K119" s="884"/>
      <c r="L119" s="885"/>
      <c r="M119" s="813"/>
      <c r="N119" s="813"/>
      <c r="O119" s="813"/>
      <c r="P119" s="813"/>
      <c r="Q119" s="813"/>
      <c r="R119" s="813"/>
      <c r="S119" s="813"/>
      <c r="T119" s="813"/>
      <c r="U119" s="813"/>
      <c r="V119" s="813"/>
      <c r="W119" s="813"/>
      <c r="X119" s="813"/>
      <c r="Y119" s="813"/>
      <c r="Z119" s="813"/>
      <c r="AA119" s="813"/>
      <c r="AB119" s="813"/>
      <c r="AC119" s="813"/>
      <c r="AD119" s="813"/>
      <c r="AG119" s="323" t="b">
        <f t="shared" si="36"/>
        <v>0</v>
      </c>
      <c r="AH119" s="1" t="str">
        <f t="shared" si="37"/>
        <v/>
      </c>
      <c r="AI119" s="323" t="b">
        <f t="shared" si="38"/>
        <v>0</v>
      </c>
      <c r="AJ119" s="1" t="str">
        <f t="shared" si="39"/>
        <v/>
      </c>
      <c r="AK119" s="323" t="b">
        <f t="shared" si="40"/>
        <v>0</v>
      </c>
      <c r="AL119" s="348">
        <f>IF(AND(CNGE_2025_M1_Secc5_Sub2!$L$36&lt;&gt;"",CNGE_2025_M1_Secc5_Sub2!$L$36&lt;&gt;1,J119=3),1,0)</f>
        <v>0</v>
      </c>
      <c r="AN119" s="303">
        <f>IF(AND(CNGE_2025_M1_Secc5_Sub2!$P$37="",COUNTA(P119:R119)&gt;0),1,0)</f>
        <v>0</v>
      </c>
      <c r="AO119" s="303">
        <f>IF(AND(CNGE_2025_M1_Secc5_Sub2!$S$37="",COUNTA(S119:U119)&gt;0),1,0)</f>
        <v>0</v>
      </c>
      <c r="AP119" s="303">
        <f>IF(AND(CNGE_2025_M1_Secc5_Sub2!$V$37="",COUNTA(V119:X119)&gt;0),1,0)</f>
        <v>0</v>
      </c>
      <c r="AQ119" s="344">
        <f>IF(AND(CNGE_2025_M1_Secc5_Sub2!$P$37="X",COUNTA(P119:R119)=3),0,IF(AND(CNGE_2025_M1_Secc5_Sub2!$P$37="",COUNTA(P119:R119)=0),0,1))</f>
        <v>0</v>
      </c>
      <c r="AR119" s="345">
        <f>IF(AND(CNGE_2025_M1_Secc5_Sub2!$S$37="X",COUNTA(S119:U119)=3),0,IF(AND(CNGE_2025_M1_Secc5_Sub2!$S$37="",COUNTA(S119:U119)=0),0,1))</f>
        <v>0</v>
      </c>
      <c r="AS119" s="346">
        <f>IF(AND(CNGE_2025_M1_Secc5_Sub2!$V$37="X",COUNTA(V119:X119)=3),0,IF(AND(CNGE_2025_M1_Secc5_Sub2!$V$37="",COUNTA(V119:X119)=0),0,1))</f>
        <v>0</v>
      </c>
      <c r="AT119" s="321">
        <f t="shared" si="41"/>
        <v>0</v>
      </c>
      <c r="AU119" s="293">
        <f t="shared" si="6"/>
        <v>0</v>
      </c>
      <c r="AV119" s="294" t="str">
        <f>IF(AU119=0,"",
IF(SUM($AU$68:AU119)=1,AW119,
IF($AU$168&gt;SUM($AU$68:AU119),_xlfn.CONCAT(", ",AW119),
IF($AU$168=SUM($AU$68:AU119),_xlfn.CONCAT(" y ",AW119)))))</f>
        <v/>
      </c>
      <c r="AW119" s="89" t="s">
        <v>5188</v>
      </c>
      <c r="AX119" s="354">
        <f t="shared" si="42"/>
        <v>0</v>
      </c>
      <c r="AY119" s="355">
        <f t="shared" si="8"/>
        <v>-1</v>
      </c>
      <c r="AZ119" s="356">
        <f t="shared" si="9"/>
        <v>0</v>
      </c>
      <c r="BA119" s="359">
        <f t="shared" si="43"/>
        <v>0</v>
      </c>
      <c r="BB119">
        <f t="shared" si="11"/>
        <v>0</v>
      </c>
      <c r="BC119">
        <f t="shared" si="12"/>
        <v>0</v>
      </c>
      <c r="BD119">
        <f t="shared" si="13"/>
        <v>0</v>
      </c>
      <c r="BE119">
        <f t="shared" si="14"/>
        <v>0</v>
      </c>
      <c r="BF119">
        <f t="shared" si="15"/>
        <v>0</v>
      </c>
      <c r="BG119">
        <f t="shared" si="16"/>
        <v>0</v>
      </c>
      <c r="BH119">
        <f t="shared" si="17"/>
        <v>0</v>
      </c>
      <c r="BI119">
        <f t="shared" si="18"/>
        <v>0</v>
      </c>
      <c r="BJ119">
        <f t="shared" si="19"/>
        <v>0</v>
      </c>
      <c r="BK119">
        <f t="shared" si="20"/>
        <v>0</v>
      </c>
      <c r="BL119">
        <f t="shared" si="21"/>
        <v>0</v>
      </c>
      <c r="BM119">
        <f t="shared" si="22"/>
        <v>0</v>
      </c>
      <c r="BN119">
        <f t="shared" si="23"/>
        <v>0</v>
      </c>
      <c r="BO119">
        <f t="shared" si="24"/>
        <v>0</v>
      </c>
      <c r="BP119">
        <f t="shared" si="25"/>
        <v>0</v>
      </c>
      <c r="BQ119">
        <f t="shared" si="26"/>
        <v>0</v>
      </c>
      <c r="BR119">
        <f t="shared" si="27"/>
        <v>0</v>
      </c>
      <c r="BS119">
        <f t="shared" si="28"/>
        <v>0</v>
      </c>
      <c r="BT119">
        <f t="shared" si="29"/>
        <v>0</v>
      </c>
      <c r="BU119">
        <f t="shared" si="30"/>
        <v>0</v>
      </c>
      <c r="BV119">
        <f t="shared" si="31"/>
        <v>0</v>
      </c>
      <c r="BW119">
        <f t="shared" si="32"/>
        <v>0</v>
      </c>
      <c r="BX119">
        <f t="shared" si="33"/>
        <v>0</v>
      </c>
      <c r="BY119">
        <f t="shared" si="34"/>
        <v>0</v>
      </c>
      <c r="BZ119" s="293">
        <f t="shared" si="35"/>
        <v>0</v>
      </c>
      <c r="CA119" s="504" t="str">
        <f>IF(BZ119=0,"",
IF(SUM($BZ$68:BZ119)=1,CB119,
IF($BZ$168&gt;SUM($BZ$68:BZ119),_xlfn.CONCAT(", ",CB119),
IF($BZ$168=SUM($BZ$68:BZ119),_xlfn.CONCAT(" y ",CB119)))))</f>
        <v/>
      </c>
      <c r="CB119" s="505" t="s">
        <v>5188</v>
      </c>
    </row>
    <row r="120" spans="1:80" ht="15" customHeight="1">
      <c r="A120" s="72"/>
      <c r="B120" s="70"/>
      <c r="C120" s="89" t="s">
        <v>5189</v>
      </c>
      <c r="D120" s="991"/>
      <c r="E120" s="884"/>
      <c r="F120" s="884"/>
      <c r="G120" s="885"/>
      <c r="H120" s="992"/>
      <c r="I120" s="885"/>
      <c r="J120" s="992"/>
      <c r="K120" s="884"/>
      <c r="L120" s="885"/>
      <c r="M120" s="813"/>
      <c r="N120" s="813"/>
      <c r="O120" s="813"/>
      <c r="P120" s="813"/>
      <c r="Q120" s="813"/>
      <c r="R120" s="813"/>
      <c r="S120" s="813"/>
      <c r="T120" s="813"/>
      <c r="U120" s="813"/>
      <c r="V120" s="813"/>
      <c r="W120" s="813"/>
      <c r="X120" s="813"/>
      <c r="Y120" s="813"/>
      <c r="Z120" s="813"/>
      <c r="AA120" s="813"/>
      <c r="AB120" s="813"/>
      <c r="AC120" s="813"/>
      <c r="AD120" s="813"/>
      <c r="AG120" s="323" t="b">
        <f t="shared" si="36"/>
        <v>0</v>
      </c>
      <c r="AH120" s="1" t="str">
        <f t="shared" si="37"/>
        <v/>
      </c>
      <c r="AI120" s="323" t="b">
        <f t="shared" si="38"/>
        <v>0</v>
      </c>
      <c r="AJ120" s="1" t="str">
        <f t="shared" si="39"/>
        <v/>
      </c>
      <c r="AK120" s="323" t="b">
        <f t="shared" si="40"/>
        <v>0</v>
      </c>
      <c r="AL120" s="348">
        <f>IF(AND(CNGE_2025_M1_Secc5_Sub2!$L$36&lt;&gt;"",CNGE_2025_M1_Secc5_Sub2!$L$36&lt;&gt;1,J120=3),1,0)</f>
        <v>0</v>
      </c>
      <c r="AN120" s="303">
        <f>IF(AND(CNGE_2025_M1_Secc5_Sub2!$P$37="",COUNTA(P120:R120)&gt;0),1,0)</f>
        <v>0</v>
      </c>
      <c r="AO120" s="303">
        <f>IF(AND(CNGE_2025_M1_Secc5_Sub2!$S$37="",COUNTA(S120:U120)&gt;0),1,0)</f>
        <v>0</v>
      </c>
      <c r="AP120" s="303">
        <f>IF(AND(CNGE_2025_M1_Secc5_Sub2!$V$37="",COUNTA(V120:X120)&gt;0),1,0)</f>
        <v>0</v>
      </c>
      <c r="AQ120" s="344">
        <f>IF(AND(CNGE_2025_M1_Secc5_Sub2!$P$37="X",COUNTA(P120:R120)=3),0,IF(AND(CNGE_2025_M1_Secc5_Sub2!$P$37="",COUNTA(P120:R120)=0),0,1))</f>
        <v>0</v>
      </c>
      <c r="AR120" s="345">
        <f>IF(AND(CNGE_2025_M1_Secc5_Sub2!$S$37="X",COUNTA(S120:U120)=3),0,IF(AND(CNGE_2025_M1_Secc5_Sub2!$S$37="",COUNTA(S120:U120)=0),0,1))</f>
        <v>0</v>
      </c>
      <c r="AS120" s="346">
        <f>IF(AND(CNGE_2025_M1_Secc5_Sub2!$V$37="X",COUNTA(V120:X120)=3),0,IF(AND(CNGE_2025_M1_Secc5_Sub2!$V$37="",COUNTA(V120:X120)=0),0,1))</f>
        <v>0</v>
      </c>
      <c r="AT120" s="321">
        <f t="shared" si="41"/>
        <v>0</v>
      </c>
      <c r="AU120" s="293">
        <f t="shared" si="6"/>
        <v>0</v>
      </c>
      <c r="AV120" s="294" t="str">
        <f>IF(AU120=0,"",
IF(SUM($AU$68:AU120)=1,AW120,
IF($AU$168&gt;SUM($AU$68:AU120),_xlfn.CONCAT(", ",AW120),
IF($AU$168=SUM($AU$68:AU120),_xlfn.CONCAT(" y ",AW120)))))</f>
        <v/>
      </c>
      <c r="AW120" s="89" t="s">
        <v>5190</v>
      </c>
      <c r="AX120" s="354">
        <f t="shared" si="42"/>
        <v>0</v>
      </c>
      <c r="AY120" s="355">
        <f t="shared" si="8"/>
        <v>-1</v>
      </c>
      <c r="AZ120" s="356">
        <f t="shared" si="9"/>
        <v>0</v>
      </c>
      <c r="BA120" s="359">
        <f t="shared" si="43"/>
        <v>0</v>
      </c>
      <c r="BB120">
        <f t="shared" si="11"/>
        <v>0</v>
      </c>
      <c r="BC120">
        <f t="shared" si="12"/>
        <v>0</v>
      </c>
      <c r="BD120">
        <f t="shared" si="13"/>
        <v>0</v>
      </c>
      <c r="BE120">
        <f t="shared" si="14"/>
        <v>0</v>
      </c>
      <c r="BF120">
        <f t="shared" si="15"/>
        <v>0</v>
      </c>
      <c r="BG120">
        <f t="shared" si="16"/>
        <v>0</v>
      </c>
      <c r="BH120">
        <f t="shared" si="17"/>
        <v>0</v>
      </c>
      <c r="BI120">
        <f t="shared" si="18"/>
        <v>0</v>
      </c>
      <c r="BJ120">
        <f t="shared" si="19"/>
        <v>0</v>
      </c>
      <c r="BK120">
        <f t="shared" si="20"/>
        <v>0</v>
      </c>
      <c r="BL120">
        <f t="shared" si="21"/>
        <v>0</v>
      </c>
      <c r="BM120">
        <f t="shared" si="22"/>
        <v>0</v>
      </c>
      <c r="BN120">
        <f t="shared" si="23"/>
        <v>0</v>
      </c>
      <c r="BO120">
        <f t="shared" si="24"/>
        <v>0</v>
      </c>
      <c r="BP120">
        <f t="shared" si="25"/>
        <v>0</v>
      </c>
      <c r="BQ120">
        <f t="shared" si="26"/>
        <v>0</v>
      </c>
      <c r="BR120">
        <f t="shared" si="27"/>
        <v>0</v>
      </c>
      <c r="BS120">
        <f t="shared" si="28"/>
        <v>0</v>
      </c>
      <c r="BT120">
        <f t="shared" si="29"/>
        <v>0</v>
      </c>
      <c r="BU120">
        <f t="shared" si="30"/>
        <v>0</v>
      </c>
      <c r="BV120">
        <f t="shared" si="31"/>
        <v>0</v>
      </c>
      <c r="BW120">
        <f t="shared" si="32"/>
        <v>0</v>
      </c>
      <c r="BX120">
        <f t="shared" si="33"/>
        <v>0</v>
      </c>
      <c r="BY120">
        <f t="shared" si="34"/>
        <v>0</v>
      </c>
      <c r="BZ120" s="293">
        <f t="shared" si="35"/>
        <v>0</v>
      </c>
      <c r="CA120" s="504" t="str">
        <f>IF(BZ120=0,"",
IF(SUM($BZ$68:BZ120)=1,CB120,
IF($BZ$168&gt;SUM($BZ$68:BZ120),_xlfn.CONCAT(", ",CB120),
IF($BZ$168=SUM($BZ$68:BZ120),_xlfn.CONCAT(" y ",CB120)))))</f>
        <v/>
      </c>
      <c r="CB120" s="505" t="s">
        <v>5190</v>
      </c>
    </row>
    <row r="121" spans="1:80" ht="15" customHeight="1">
      <c r="A121" s="72"/>
      <c r="B121" s="70"/>
      <c r="C121" s="89" t="s">
        <v>5191</v>
      </c>
      <c r="D121" s="991"/>
      <c r="E121" s="884"/>
      <c r="F121" s="884"/>
      <c r="G121" s="885"/>
      <c r="H121" s="992"/>
      <c r="I121" s="885"/>
      <c r="J121" s="992"/>
      <c r="K121" s="884"/>
      <c r="L121" s="885"/>
      <c r="M121" s="813"/>
      <c r="N121" s="813"/>
      <c r="O121" s="813"/>
      <c r="P121" s="813"/>
      <c r="Q121" s="813"/>
      <c r="R121" s="813"/>
      <c r="S121" s="813"/>
      <c r="T121" s="813"/>
      <c r="U121" s="813"/>
      <c r="V121" s="813"/>
      <c r="W121" s="813"/>
      <c r="X121" s="813"/>
      <c r="Y121" s="813"/>
      <c r="Z121" s="813"/>
      <c r="AA121" s="813"/>
      <c r="AB121" s="813"/>
      <c r="AC121" s="813"/>
      <c r="AD121" s="813"/>
      <c r="AG121" s="323" t="b">
        <f t="shared" si="36"/>
        <v>0</v>
      </c>
      <c r="AH121" s="1" t="str">
        <f t="shared" si="37"/>
        <v/>
      </c>
      <c r="AI121" s="323" t="b">
        <f t="shared" si="38"/>
        <v>0</v>
      </c>
      <c r="AJ121" s="1" t="str">
        <f t="shared" si="39"/>
        <v/>
      </c>
      <c r="AK121" s="323" t="b">
        <f t="shared" si="40"/>
        <v>0</v>
      </c>
      <c r="AL121" s="348">
        <f>IF(AND(CNGE_2025_M1_Secc5_Sub2!$L$36&lt;&gt;"",CNGE_2025_M1_Secc5_Sub2!$L$36&lt;&gt;1,J121=3),1,0)</f>
        <v>0</v>
      </c>
      <c r="AN121" s="303">
        <f>IF(AND(CNGE_2025_M1_Secc5_Sub2!$P$37="",COUNTA(P121:R121)&gt;0),1,0)</f>
        <v>0</v>
      </c>
      <c r="AO121" s="303">
        <f>IF(AND(CNGE_2025_M1_Secc5_Sub2!$S$37="",COUNTA(S121:U121)&gt;0),1,0)</f>
        <v>0</v>
      </c>
      <c r="AP121" s="303">
        <f>IF(AND(CNGE_2025_M1_Secc5_Sub2!$V$37="",COUNTA(V121:X121)&gt;0),1,0)</f>
        <v>0</v>
      </c>
      <c r="AQ121" s="344">
        <f>IF(AND(CNGE_2025_M1_Secc5_Sub2!$P$37="X",COUNTA(P121:R121)=3),0,IF(AND(CNGE_2025_M1_Secc5_Sub2!$P$37="",COUNTA(P121:R121)=0),0,1))</f>
        <v>0</v>
      </c>
      <c r="AR121" s="345">
        <f>IF(AND(CNGE_2025_M1_Secc5_Sub2!$S$37="X",COUNTA(S121:U121)=3),0,IF(AND(CNGE_2025_M1_Secc5_Sub2!$S$37="",COUNTA(S121:U121)=0),0,1))</f>
        <v>0</v>
      </c>
      <c r="AS121" s="346">
        <f>IF(AND(CNGE_2025_M1_Secc5_Sub2!$V$37="X",COUNTA(V121:X121)=3),0,IF(AND(CNGE_2025_M1_Secc5_Sub2!$V$37="",COUNTA(V121:X121)=0),0,1))</f>
        <v>0</v>
      </c>
      <c r="AT121" s="321">
        <f t="shared" si="41"/>
        <v>0</v>
      </c>
      <c r="AU121" s="293">
        <f t="shared" si="6"/>
        <v>0</v>
      </c>
      <c r="AV121" s="294" t="str">
        <f>IF(AU121=0,"",
IF(SUM($AU$68:AU121)=1,AW121,
IF($AU$168&gt;SUM($AU$68:AU121),_xlfn.CONCAT(", ",AW121),
IF($AU$168=SUM($AU$68:AU121),_xlfn.CONCAT(" y ",AW121)))))</f>
        <v/>
      </c>
      <c r="AW121" s="89" t="s">
        <v>5192</v>
      </c>
      <c r="AX121" s="354">
        <f t="shared" si="42"/>
        <v>0</v>
      </c>
      <c r="AY121" s="355">
        <f t="shared" si="8"/>
        <v>-1</v>
      </c>
      <c r="AZ121" s="356">
        <f t="shared" si="9"/>
        <v>0</v>
      </c>
      <c r="BA121" s="359">
        <f t="shared" si="43"/>
        <v>0</v>
      </c>
      <c r="BB121">
        <f t="shared" si="11"/>
        <v>0</v>
      </c>
      <c r="BC121">
        <f t="shared" si="12"/>
        <v>0</v>
      </c>
      <c r="BD121">
        <f t="shared" si="13"/>
        <v>0</v>
      </c>
      <c r="BE121">
        <f t="shared" si="14"/>
        <v>0</v>
      </c>
      <c r="BF121">
        <f t="shared" si="15"/>
        <v>0</v>
      </c>
      <c r="BG121">
        <f t="shared" si="16"/>
        <v>0</v>
      </c>
      <c r="BH121">
        <f t="shared" si="17"/>
        <v>0</v>
      </c>
      <c r="BI121">
        <f t="shared" si="18"/>
        <v>0</v>
      </c>
      <c r="BJ121">
        <f t="shared" si="19"/>
        <v>0</v>
      </c>
      <c r="BK121">
        <f t="shared" si="20"/>
        <v>0</v>
      </c>
      <c r="BL121">
        <f t="shared" si="21"/>
        <v>0</v>
      </c>
      <c r="BM121">
        <f t="shared" si="22"/>
        <v>0</v>
      </c>
      <c r="BN121">
        <f t="shared" si="23"/>
        <v>0</v>
      </c>
      <c r="BO121">
        <f t="shared" si="24"/>
        <v>0</v>
      </c>
      <c r="BP121">
        <f t="shared" si="25"/>
        <v>0</v>
      </c>
      <c r="BQ121">
        <f t="shared" si="26"/>
        <v>0</v>
      </c>
      <c r="BR121">
        <f t="shared" si="27"/>
        <v>0</v>
      </c>
      <c r="BS121">
        <f t="shared" si="28"/>
        <v>0</v>
      </c>
      <c r="BT121">
        <f t="shared" si="29"/>
        <v>0</v>
      </c>
      <c r="BU121">
        <f t="shared" si="30"/>
        <v>0</v>
      </c>
      <c r="BV121">
        <f t="shared" si="31"/>
        <v>0</v>
      </c>
      <c r="BW121">
        <f t="shared" si="32"/>
        <v>0</v>
      </c>
      <c r="BX121">
        <f t="shared" si="33"/>
        <v>0</v>
      </c>
      <c r="BY121">
        <f t="shared" si="34"/>
        <v>0</v>
      </c>
      <c r="BZ121" s="293">
        <f t="shared" si="35"/>
        <v>0</v>
      </c>
      <c r="CA121" s="504" t="str">
        <f>IF(BZ121=0,"",
IF(SUM($BZ$68:BZ121)=1,CB121,
IF($BZ$168&gt;SUM($BZ$68:BZ121),_xlfn.CONCAT(", ",CB121),
IF($BZ$168=SUM($BZ$68:BZ121),_xlfn.CONCAT(" y ",CB121)))))</f>
        <v/>
      </c>
      <c r="CB121" s="505" t="s">
        <v>5192</v>
      </c>
    </row>
    <row r="122" spans="1:80" ht="15" customHeight="1">
      <c r="A122" s="72"/>
      <c r="B122" s="70"/>
      <c r="C122" s="89" t="s">
        <v>5193</v>
      </c>
      <c r="D122" s="991"/>
      <c r="E122" s="884"/>
      <c r="F122" s="884"/>
      <c r="G122" s="885"/>
      <c r="H122" s="992"/>
      <c r="I122" s="885"/>
      <c r="J122" s="992"/>
      <c r="K122" s="884"/>
      <c r="L122" s="885"/>
      <c r="M122" s="813"/>
      <c r="N122" s="813"/>
      <c r="O122" s="813"/>
      <c r="P122" s="813"/>
      <c r="Q122" s="813"/>
      <c r="R122" s="813"/>
      <c r="S122" s="813"/>
      <c r="T122" s="813"/>
      <c r="U122" s="813"/>
      <c r="V122" s="813"/>
      <c r="W122" s="813"/>
      <c r="X122" s="813"/>
      <c r="Y122" s="813"/>
      <c r="Z122" s="813"/>
      <c r="AA122" s="813"/>
      <c r="AB122" s="813"/>
      <c r="AC122" s="813"/>
      <c r="AD122" s="813"/>
      <c r="AG122" s="323" t="b">
        <f t="shared" si="36"/>
        <v>0</v>
      </c>
      <c r="AH122" s="1" t="str">
        <f t="shared" si="37"/>
        <v/>
      </c>
      <c r="AI122" s="323" t="b">
        <f t="shared" si="38"/>
        <v>0</v>
      </c>
      <c r="AJ122" s="1" t="str">
        <f t="shared" si="39"/>
        <v/>
      </c>
      <c r="AK122" s="323" t="b">
        <f t="shared" si="40"/>
        <v>0</v>
      </c>
      <c r="AL122" s="348">
        <f>IF(AND(CNGE_2025_M1_Secc5_Sub2!$L$36&lt;&gt;"",CNGE_2025_M1_Secc5_Sub2!$L$36&lt;&gt;1,J122=3),1,0)</f>
        <v>0</v>
      </c>
      <c r="AN122" s="303">
        <f>IF(AND(CNGE_2025_M1_Secc5_Sub2!$P$37="",COUNTA(P122:R122)&gt;0),1,0)</f>
        <v>0</v>
      </c>
      <c r="AO122" s="303">
        <f>IF(AND(CNGE_2025_M1_Secc5_Sub2!$S$37="",COUNTA(S122:U122)&gt;0),1,0)</f>
        <v>0</v>
      </c>
      <c r="AP122" s="303">
        <f>IF(AND(CNGE_2025_M1_Secc5_Sub2!$V$37="",COUNTA(V122:X122)&gt;0),1,0)</f>
        <v>0</v>
      </c>
      <c r="AQ122" s="344">
        <f>IF(AND(CNGE_2025_M1_Secc5_Sub2!$P$37="X",COUNTA(P122:R122)=3),0,IF(AND(CNGE_2025_M1_Secc5_Sub2!$P$37="",COUNTA(P122:R122)=0),0,1))</f>
        <v>0</v>
      </c>
      <c r="AR122" s="345">
        <f>IF(AND(CNGE_2025_M1_Secc5_Sub2!$S$37="X",COUNTA(S122:U122)=3),0,IF(AND(CNGE_2025_M1_Secc5_Sub2!$S$37="",COUNTA(S122:U122)=0),0,1))</f>
        <v>0</v>
      </c>
      <c r="AS122" s="346">
        <f>IF(AND(CNGE_2025_M1_Secc5_Sub2!$V$37="X",COUNTA(V122:X122)=3),0,IF(AND(CNGE_2025_M1_Secc5_Sub2!$V$37="",COUNTA(V122:X122)=0),0,1))</f>
        <v>0</v>
      </c>
      <c r="AT122" s="321">
        <f t="shared" si="41"/>
        <v>0</v>
      </c>
      <c r="AU122" s="293">
        <f t="shared" si="6"/>
        <v>0</v>
      </c>
      <c r="AV122" s="294" t="str">
        <f>IF(AU122=0,"",
IF(SUM($AU$68:AU122)=1,AW122,
IF($AU$168&gt;SUM($AU$68:AU122),_xlfn.CONCAT(", ",AW122),
IF($AU$168=SUM($AU$68:AU122),_xlfn.CONCAT(" y ",AW122)))))</f>
        <v/>
      </c>
      <c r="AW122" s="89" t="s">
        <v>5194</v>
      </c>
      <c r="AX122" s="354">
        <f t="shared" si="42"/>
        <v>0</v>
      </c>
      <c r="AY122" s="355">
        <f t="shared" si="8"/>
        <v>-1</v>
      </c>
      <c r="AZ122" s="356">
        <f t="shared" si="9"/>
        <v>0</v>
      </c>
      <c r="BA122" s="359">
        <f t="shared" si="43"/>
        <v>0</v>
      </c>
      <c r="BB122">
        <f t="shared" si="11"/>
        <v>0</v>
      </c>
      <c r="BC122">
        <f t="shared" si="12"/>
        <v>0</v>
      </c>
      <c r="BD122">
        <f t="shared" si="13"/>
        <v>0</v>
      </c>
      <c r="BE122">
        <f t="shared" si="14"/>
        <v>0</v>
      </c>
      <c r="BF122">
        <f t="shared" si="15"/>
        <v>0</v>
      </c>
      <c r="BG122">
        <f t="shared" si="16"/>
        <v>0</v>
      </c>
      <c r="BH122">
        <f t="shared" si="17"/>
        <v>0</v>
      </c>
      <c r="BI122">
        <f t="shared" si="18"/>
        <v>0</v>
      </c>
      <c r="BJ122">
        <f t="shared" si="19"/>
        <v>0</v>
      </c>
      <c r="BK122">
        <f t="shared" si="20"/>
        <v>0</v>
      </c>
      <c r="BL122">
        <f t="shared" si="21"/>
        <v>0</v>
      </c>
      <c r="BM122">
        <f t="shared" si="22"/>
        <v>0</v>
      </c>
      <c r="BN122">
        <f t="shared" si="23"/>
        <v>0</v>
      </c>
      <c r="BO122">
        <f t="shared" si="24"/>
        <v>0</v>
      </c>
      <c r="BP122">
        <f t="shared" si="25"/>
        <v>0</v>
      </c>
      <c r="BQ122">
        <f t="shared" si="26"/>
        <v>0</v>
      </c>
      <c r="BR122">
        <f t="shared" si="27"/>
        <v>0</v>
      </c>
      <c r="BS122">
        <f t="shared" si="28"/>
        <v>0</v>
      </c>
      <c r="BT122">
        <f t="shared" si="29"/>
        <v>0</v>
      </c>
      <c r="BU122">
        <f t="shared" si="30"/>
        <v>0</v>
      </c>
      <c r="BV122">
        <f t="shared" si="31"/>
        <v>0</v>
      </c>
      <c r="BW122">
        <f t="shared" si="32"/>
        <v>0</v>
      </c>
      <c r="BX122">
        <f t="shared" si="33"/>
        <v>0</v>
      </c>
      <c r="BY122">
        <f t="shared" si="34"/>
        <v>0</v>
      </c>
      <c r="BZ122" s="293">
        <f t="shared" si="35"/>
        <v>0</v>
      </c>
      <c r="CA122" s="504" t="str">
        <f>IF(BZ122=0,"",
IF(SUM($BZ$68:BZ122)=1,CB122,
IF($BZ$168&gt;SUM($BZ$68:BZ122),_xlfn.CONCAT(", ",CB122),
IF($BZ$168=SUM($BZ$68:BZ122),_xlfn.CONCAT(" y ",CB122)))))</f>
        <v/>
      </c>
      <c r="CB122" s="505" t="s">
        <v>5194</v>
      </c>
    </row>
    <row r="123" spans="1:80" ht="15" customHeight="1">
      <c r="A123" s="72"/>
      <c r="B123" s="70"/>
      <c r="C123" s="89" t="s">
        <v>5195</v>
      </c>
      <c r="D123" s="991"/>
      <c r="E123" s="884"/>
      <c r="F123" s="884"/>
      <c r="G123" s="885"/>
      <c r="H123" s="992"/>
      <c r="I123" s="885"/>
      <c r="J123" s="992"/>
      <c r="K123" s="884"/>
      <c r="L123" s="885"/>
      <c r="M123" s="813"/>
      <c r="N123" s="813"/>
      <c r="O123" s="813"/>
      <c r="P123" s="813"/>
      <c r="Q123" s="813"/>
      <c r="R123" s="813"/>
      <c r="S123" s="813"/>
      <c r="T123" s="813"/>
      <c r="U123" s="813"/>
      <c r="V123" s="813"/>
      <c r="W123" s="813"/>
      <c r="X123" s="813"/>
      <c r="Y123" s="813"/>
      <c r="Z123" s="813"/>
      <c r="AA123" s="813"/>
      <c r="AB123" s="813"/>
      <c r="AC123" s="813"/>
      <c r="AD123" s="813"/>
      <c r="AG123" s="323" t="b">
        <f t="shared" si="36"/>
        <v>0</v>
      </c>
      <c r="AH123" s="1" t="str">
        <f t="shared" si="37"/>
        <v/>
      </c>
      <c r="AI123" s="323" t="b">
        <f t="shared" si="38"/>
        <v>0</v>
      </c>
      <c r="AJ123" s="1" t="str">
        <f t="shared" si="39"/>
        <v/>
      </c>
      <c r="AK123" s="323" t="b">
        <f t="shared" si="40"/>
        <v>0</v>
      </c>
      <c r="AL123" s="348">
        <f>IF(AND(CNGE_2025_M1_Secc5_Sub2!$L$36&lt;&gt;"",CNGE_2025_M1_Secc5_Sub2!$L$36&lt;&gt;1,J123=3),1,0)</f>
        <v>0</v>
      </c>
      <c r="AN123" s="303">
        <f>IF(AND(CNGE_2025_M1_Secc5_Sub2!$P$37="",COUNTA(P123:R123)&gt;0),1,0)</f>
        <v>0</v>
      </c>
      <c r="AO123" s="303">
        <f>IF(AND(CNGE_2025_M1_Secc5_Sub2!$S$37="",COUNTA(S123:U123)&gt;0),1,0)</f>
        <v>0</v>
      </c>
      <c r="AP123" s="303">
        <f>IF(AND(CNGE_2025_M1_Secc5_Sub2!$V$37="",COUNTA(V123:X123)&gt;0),1,0)</f>
        <v>0</v>
      </c>
      <c r="AQ123" s="344">
        <f>IF(AND(CNGE_2025_M1_Secc5_Sub2!$P$37="X",COUNTA(P123:R123)=3),0,IF(AND(CNGE_2025_M1_Secc5_Sub2!$P$37="",COUNTA(P123:R123)=0),0,1))</f>
        <v>0</v>
      </c>
      <c r="AR123" s="345">
        <f>IF(AND(CNGE_2025_M1_Secc5_Sub2!$S$37="X",COUNTA(S123:U123)=3),0,IF(AND(CNGE_2025_M1_Secc5_Sub2!$S$37="",COUNTA(S123:U123)=0),0,1))</f>
        <v>0</v>
      </c>
      <c r="AS123" s="346">
        <f>IF(AND(CNGE_2025_M1_Secc5_Sub2!$V$37="X",COUNTA(V123:X123)=3),0,IF(AND(CNGE_2025_M1_Secc5_Sub2!$V$37="",COUNTA(V123:X123)=0),0,1))</f>
        <v>0</v>
      </c>
      <c r="AT123" s="321">
        <f t="shared" si="41"/>
        <v>0</v>
      </c>
      <c r="AU123" s="293">
        <f t="shared" si="6"/>
        <v>0</v>
      </c>
      <c r="AV123" s="294" t="str">
        <f>IF(AU123=0,"",
IF(SUM($AU$68:AU123)=1,AW123,
IF($AU$168&gt;SUM($AU$68:AU123),_xlfn.CONCAT(", ",AW123),
IF($AU$168=SUM($AU$68:AU123),_xlfn.CONCAT(" y ",AW123)))))</f>
        <v/>
      </c>
      <c r="AW123" s="89" t="s">
        <v>5196</v>
      </c>
      <c r="AX123" s="354">
        <f t="shared" si="42"/>
        <v>0</v>
      </c>
      <c r="AY123" s="355">
        <f t="shared" si="8"/>
        <v>-1</v>
      </c>
      <c r="AZ123" s="356">
        <f t="shared" si="9"/>
        <v>0</v>
      </c>
      <c r="BA123" s="359">
        <f t="shared" si="43"/>
        <v>0</v>
      </c>
      <c r="BB123">
        <f t="shared" si="11"/>
        <v>0</v>
      </c>
      <c r="BC123">
        <f t="shared" si="12"/>
        <v>0</v>
      </c>
      <c r="BD123">
        <f t="shared" si="13"/>
        <v>0</v>
      </c>
      <c r="BE123">
        <f t="shared" si="14"/>
        <v>0</v>
      </c>
      <c r="BF123">
        <f t="shared" si="15"/>
        <v>0</v>
      </c>
      <c r="BG123">
        <f t="shared" si="16"/>
        <v>0</v>
      </c>
      <c r="BH123">
        <f t="shared" si="17"/>
        <v>0</v>
      </c>
      <c r="BI123">
        <f t="shared" si="18"/>
        <v>0</v>
      </c>
      <c r="BJ123">
        <f t="shared" si="19"/>
        <v>0</v>
      </c>
      <c r="BK123">
        <f t="shared" si="20"/>
        <v>0</v>
      </c>
      <c r="BL123">
        <f t="shared" si="21"/>
        <v>0</v>
      </c>
      <c r="BM123">
        <f t="shared" si="22"/>
        <v>0</v>
      </c>
      <c r="BN123">
        <f t="shared" si="23"/>
        <v>0</v>
      </c>
      <c r="BO123">
        <f t="shared" si="24"/>
        <v>0</v>
      </c>
      <c r="BP123">
        <f t="shared" si="25"/>
        <v>0</v>
      </c>
      <c r="BQ123">
        <f t="shared" si="26"/>
        <v>0</v>
      </c>
      <c r="BR123">
        <f t="shared" si="27"/>
        <v>0</v>
      </c>
      <c r="BS123">
        <f t="shared" si="28"/>
        <v>0</v>
      </c>
      <c r="BT123">
        <f t="shared" si="29"/>
        <v>0</v>
      </c>
      <c r="BU123">
        <f t="shared" si="30"/>
        <v>0</v>
      </c>
      <c r="BV123">
        <f t="shared" si="31"/>
        <v>0</v>
      </c>
      <c r="BW123">
        <f t="shared" si="32"/>
        <v>0</v>
      </c>
      <c r="BX123">
        <f t="shared" si="33"/>
        <v>0</v>
      </c>
      <c r="BY123">
        <f t="shared" si="34"/>
        <v>0</v>
      </c>
      <c r="BZ123" s="293">
        <f t="shared" si="35"/>
        <v>0</v>
      </c>
      <c r="CA123" s="504" t="str">
        <f>IF(BZ123=0,"",
IF(SUM($BZ$68:BZ123)=1,CB123,
IF($BZ$168&gt;SUM($BZ$68:BZ123),_xlfn.CONCAT(", ",CB123),
IF($BZ$168=SUM($BZ$68:BZ123),_xlfn.CONCAT(" y ",CB123)))))</f>
        <v/>
      </c>
      <c r="CB123" s="505" t="s">
        <v>5196</v>
      </c>
    </row>
    <row r="124" spans="1:80" ht="15" customHeight="1">
      <c r="A124" s="72"/>
      <c r="B124" s="70"/>
      <c r="C124" s="89" t="s">
        <v>5197</v>
      </c>
      <c r="D124" s="991"/>
      <c r="E124" s="884"/>
      <c r="F124" s="884"/>
      <c r="G124" s="885"/>
      <c r="H124" s="992"/>
      <c r="I124" s="885"/>
      <c r="J124" s="992"/>
      <c r="K124" s="884"/>
      <c r="L124" s="885"/>
      <c r="M124" s="813"/>
      <c r="N124" s="813"/>
      <c r="O124" s="813"/>
      <c r="P124" s="813"/>
      <c r="Q124" s="813"/>
      <c r="R124" s="813"/>
      <c r="S124" s="813"/>
      <c r="T124" s="813"/>
      <c r="U124" s="813"/>
      <c r="V124" s="813"/>
      <c r="W124" s="813"/>
      <c r="X124" s="813"/>
      <c r="Y124" s="813"/>
      <c r="Z124" s="813"/>
      <c r="AA124" s="813"/>
      <c r="AB124" s="813"/>
      <c r="AC124" s="813"/>
      <c r="AD124" s="813"/>
      <c r="AG124" s="323" t="b">
        <f t="shared" si="36"/>
        <v>0</v>
      </c>
      <c r="AH124" s="1" t="str">
        <f t="shared" si="37"/>
        <v/>
      </c>
      <c r="AI124" s="323" t="b">
        <f t="shared" si="38"/>
        <v>0</v>
      </c>
      <c r="AJ124" s="1" t="str">
        <f t="shared" si="39"/>
        <v/>
      </c>
      <c r="AK124" s="323" t="b">
        <f t="shared" si="40"/>
        <v>0</v>
      </c>
      <c r="AL124" s="348">
        <f>IF(AND(CNGE_2025_M1_Secc5_Sub2!$L$36&lt;&gt;"",CNGE_2025_M1_Secc5_Sub2!$L$36&lt;&gt;1,J124=3),1,0)</f>
        <v>0</v>
      </c>
      <c r="AN124" s="303">
        <f>IF(AND(CNGE_2025_M1_Secc5_Sub2!$P$37="",COUNTA(P124:R124)&gt;0),1,0)</f>
        <v>0</v>
      </c>
      <c r="AO124" s="303">
        <f>IF(AND(CNGE_2025_M1_Secc5_Sub2!$S$37="",COUNTA(S124:U124)&gt;0),1,0)</f>
        <v>0</v>
      </c>
      <c r="AP124" s="303">
        <f>IF(AND(CNGE_2025_M1_Secc5_Sub2!$V$37="",COUNTA(V124:X124)&gt;0),1,0)</f>
        <v>0</v>
      </c>
      <c r="AQ124" s="344">
        <f>IF(AND(CNGE_2025_M1_Secc5_Sub2!$P$37="X",COUNTA(P124:R124)=3),0,IF(AND(CNGE_2025_M1_Secc5_Sub2!$P$37="",COUNTA(P124:R124)=0),0,1))</f>
        <v>0</v>
      </c>
      <c r="AR124" s="345">
        <f>IF(AND(CNGE_2025_M1_Secc5_Sub2!$S$37="X",COUNTA(S124:U124)=3),0,IF(AND(CNGE_2025_M1_Secc5_Sub2!$S$37="",COUNTA(S124:U124)=0),0,1))</f>
        <v>0</v>
      </c>
      <c r="AS124" s="346">
        <f>IF(AND(CNGE_2025_M1_Secc5_Sub2!$V$37="X",COUNTA(V124:X124)=3),0,IF(AND(CNGE_2025_M1_Secc5_Sub2!$V$37="",COUNTA(V124:X124)=0),0,1))</f>
        <v>0</v>
      </c>
      <c r="AT124" s="321">
        <f t="shared" si="41"/>
        <v>0</v>
      </c>
      <c r="AU124" s="293">
        <f t="shared" si="6"/>
        <v>0</v>
      </c>
      <c r="AV124" s="294" t="str">
        <f>IF(AU124=0,"",
IF(SUM($AU$68:AU124)=1,AW124,
IF($AU$168&gt;SUM($AU$68:AU124),_xlfn.CONCAT(", ",AW124),
IF($AU$168=SUM($AU$68:AU124),_xlfn.CONCAT(" y ",AW124)))))</f>
        <v/>
      </c>
      <c r="AW124" s="89" t="s">
        <v>5198</v>
      </c>
      <c r="AX124" s="354">
        <f t="shared" si="42"/>
        <v>0</v>
      </c>
      <c r="AY124" s="355">
        <f t="shared" si="8"/>
        <v>-1</v>
      </c>
      <c r="AZ124" s="356">
        <f t="shared" si="9"/>
        <v>0</v>
      </c>
      <c r="BA124" s="359">
        <f t="shared" si="43"/>
        <v>0</v>
      </c>
      <c r="BB124">
        <f t="shared" si="11"/>
        <v>0</v>
      </c>
      <c r="BC124">
        <f t="shared" si="12"/>
        <v>0</v>
      </c>
      <c r="BD124">
        <f t="shared" si="13"/>
        <v>0</v>
      </c>
      <c r="BE124">
        <f t="shared" si="14"/>
        <v>0</v>
      </c>
      <c r="BF124">
        <f t="shared" si="15"/>
        <v>0</v>
      </c>
      <c r="BG124">
        <f t="shared" si="16"/>
        <v>0</v>
      </c>
      <c r="BH124">
        <f t="shared" si="17"/>
        <v>0</v>
      </c>
      <c r="BI124">
        <f t="shared" si="18"/>
        <v>0</v>
      </c>
      <c r="BJ124">
        <f t="shared" si="19"/>
        <v>0</v>
      </c>
      <c r="BK124">
        <f t="shared" si="20"/>
        <v>0</v>
      </c>
      <c r="BL124">
        <f t="shared" si="21"/>
        <v>0</v>
      </c>
      <c r="BM124">
        <f t="shared" si="22"/>
        <v>0</v>
      </c>
      <c r="BN124">
        <f t="shared" si="23"/>
        <v>0</v>
      </c>
      <c r="BO124">
        <f t="shared" si="24"/>
        <v>0</v>
      </c>
      <c r="BP124">
        <f t="shared" si="25"/>
        <v>0</v>
      </c>
      <c r="BQ124">
        <f t="shared" si="26"/>
        <v>0</v>
      </c>
      <c r="BR124">
        <f t="shared" si="27"/>
        <v>0</v>
      </c>
      <c r="BS124">
        <f t="shared" si="28"/>
        <v>0</v>
      </c>
      <c r="BT124">
        <f t="shared" si="29"/>
        <v>0</v>
      </c>
      <c r="BU124">
        <f t="shared" si="30"/>
        <v>0</v>
      </c>
      <c r="BV124">
        <f t="shared" si="31"/>
        <v>0</v>
      </c>
      <c r="BW124">
        <f t="shared" si="32"/>
        <v>0</v>
      </c>
      <c r="BX124">
        <f t="shared" si="33"/>
        <v>0</v>
      </c>
      <c r="BY124">
        <f t="shared" si="34"/>
        <v>0</v>
      </c>
      <c r="BZ124" s="293">
        <f t="shared" si="35"/>
        <v>0</v>
      </c>
      <c r="CA124" s="504" t="str">
        <f>IF(BZ124=0,"",
IF(SUM($BZ$68:BZ124)=1,CB124,
IF($BZ$168&gt;SUM($BZ$68:BZ124),_xlfn.CONCAT(", ",CB124),
IF($BZ$168=SUM($BZ$68:BZ124),_xlfn.CONCAT(" y ",CB124)))))</f>
        <v/>
      </c>
      <c r="CB124" s="505" t="s">
        <v>5198</v>
      </c>
    </row>
    <row r="125" spans="1:80" ht="15" customHeight="1">
      <c r="A125" s="72"/>
      <c r="B125" s="70"/>
      <c r="C125" s="89" t="s">
        <v>5199</v>
      </c>
      <c r="D125" s="991"/>
      <c r="E125" s="884"/>
      <c r="F125" s="884"/>
      <c r="G125" s="885"/>
      <c r="H125" s="992"/>
      <c r="I125" s="885"/>
      <c r="J125" s="992"/>
      <c r="K125" s="884"/>
      <c r="L125" s="885"/>
      <c r="M125" s="813"/>
      <c r="N125" s="813"/>
      <c r="O125" s="813"/>
      <c r="P125" s="813"/>
      <c r="Q125" s="813"/>
      <c r="R125" s="813"/>
      <c r="S125" s="813"/>
      <c r="T125" s="813"/>
      <c r="U125" s="813"/>
      <c r="V125" s="813"/>
      <c r="W125" s="813"/>
      <c r="X125" s="813"/>
      <c r="Y125" s="813"/>
      <c r="Z125" s="813"/>
      <c r="AA125" s="813"/>
      <c r="AB125" s="813"/>
      <c r="AC125" s="813"/>
      <c r="AD125" s="813"/>
      <c r="AG125" s="323" t="b">
        <f t="shared" si="36"/>
        <v>0</v>
      </c>
      <c r="AH125" s="1" t="str">
        <f t="shared" si="37"/>
        <v/>
      </c>
      <c r="AI125" s="323" t="b">
        <f t="shared" si="38"/>
        <v>0</v>
      </c>
      <c r="AJ125" s="1" t="str">
        <f t="shared" si="39"/>
        <v/>
      </c>
      <c r="AK125" s="323" t="b">
        <f t="shared" si="40"/>
        <v>0</v>
      </c>
      <c r="AL125" s="348">
        <f>IF(AND(CNGE_2025_M1_Secc5_Sub2!$L$36&lt;&gt;"",CNGE_2025_M1_Secc5_Sub2!$L$36&lt;&gt;1,J125=3),1,0)</f>
        <v>0</v>
      </c>
      <c r="AN125" s="303">
        <f>IF(AND(CNGE_2025_M1_Secc5_Sub2!$P$37="",COUNTA(P125:R125)&gt;0),1,0)</f>
        <v>0</v>
      </c>
      <c r="AO125" s="303">
        <f>IF(AND(CNGE_2025_M1_Secc5_Sub2!$S$37="",COUNTA(S125:U125)&gt;0),1,0)</f>
        <v>0</v>
      </c>
      <c r="AP125" s="303">
        <f>IF(AND(CNGE_2025_M1_Secc5_Sub2!$V$37="",COUNTA(V125:X125)&gt;0),1,0)</f>
        <v>0</v>
      </c>
      <c r="AQ125" s="344">
        <f>IF(AND(CNGE_2025_M1_Secc5_Sub2!$P$37="X",COUNTA(P125:R125)=3),0,IF(AND(CNGE_2025_M1_Secc5_Sub2!$P$37="",COUNTA(P125:R125)=0),0,1))</f>
        <v>0</v>
      </c>
      <c r="AR125" s="345">
        <f>IF(AND(CNGE_2025_M1_Secc5_Sub2!$S$37="X",COUNTA(S125:U125)=3),0,IF(AND(CNGE_2025_M1_Secc5_Sub2!$S$37="",COUNTA(S125:U125)=0),0,1))</f>
        <v>0</v>
      </c>
      <c r="AS125" s="346">
        <f>IF(AND(CNGE_2025_M1_Secc5_Sub2!$V$37="X",COUNTA(V125:X125)=3),0,IF(AND(CNGE_2025_M1_Secc5_Sub2!$V$37="",COUNTA(V125:X125)=0),0,1))</f>
        <v>0</v>
      </c>
      <c r="AT125" s="321">
        <f t="shared" si="41"/>
        <v>0</v>
      </c>
      <c r="AU125" s="293">
        <f t="shared" si="6"/>
        <v>0</v>
      </c>
      <c r="AV125" s="294" t="str">
        <f>IF(AU125=0,"",
IF(SUM($AU$68:AU125)=1,AW125,
IF($AU$168&gt;SUM($AU$68:AU125),_xlfn.CONCAT(", ",AW125),
IF($AU$168=SUM($AU$68:AU125),_xlfn.CONCAT(" y ",AW125)))))</f>
        <v/>
      </c>
      <c r="AW125" s="89" t="s">
        <v>5200</v>
      </c>
      <c r="AX125" s="354">
        <f t="shared" si="42"/>
        <v>0</v>
      </c>
      <c r="AY125" s="355">
        <f t="shared" si="8"/>
        <v>-1</v>
      </c>
      <c r="AZ125" s="356">
        <f t="shared" si="9"/>
        <v>0</v>
      </c>
      <c r="BA125" s="359">
        <f t="shared" si="43"/>
        <v>0</v>
      </c>
      <c r="BB125">
        <f t="shared" si="11"/>
        <v>0</v>
      </c>
      <c r="BC125">
        <f t="shared" si="12"/>
        <v>0</v>
      </c>
      <c r="BD125">
        <f t="shared" si="13"/>
        <v>0</v>
      </c>
      <c r="BE125">
        <f t="shared" si="14"/>
        <v>0</v>
      </c>
      <c r="BF125">
        <f t="shared" si="15"/>
        <v>0</v>
      </c>
      <c r="BG125">
        <f t="shared" si="16"/>
        <v>0</v>
      </c>
      <c r="BH125">
        <f t="shared" si="17"/>
        <v>0</v>
      </c>
      <c r="BI125">
        <f t="shared" si="18"/>
        <v>0</v>
      </c>
      <c r="BJ125">
        <f t="shared" si="19"/>
        <v>0</v>
      </c>
      <c r="BK125">
        <f t="shared" si="20"/>
        <v>0</v>
      </c>
      <c r="BL125">
        <f t="shared" si="21"/>
        <v>0</v>
      </c>
      <c r="BM125">
        <f t="shared" si="22"/>
        <v>0</v>
      </c>
      <c r="BN125">
        <f t="shared" si="23"/>
        <v>0</v>
      </c>
      <c r="BO125">
        <f t="shared" si="24"/>
        <v>0</v>
      </c>
      <c r="BP125">
        <f t="shared" si="25"/>
        <v>0</v>
      </c>
      <c r="BQ125">
        <f t="shared" si="26"/>
        <v>0</v>
      </c>
      <c r="BR125">
        <f t="shared" si="27"/>
        <v>0</v>
      </c>
      <c r="BS125">
        <f t="shared" si="28"/>
        <v>0</v>
      </c>
      <c r="BT125">
        <f t="shared" si="29"/>
        <v>0</v>
      </c>
      <c r="BU125">
        <f t="shared" si="30"/>
        <v>0</v>
      </c>
      <c r="BV125">
        <f t="shared" si="31"/>
        <v>0</v>
      </c>
      <c r="BW125">
        <f t="shared" si="32"/>
        <v>0</v>
      </c>
      <c r="BX125">
        <f t="shared" si="33"/>
        <v>0</v>
      </c>
      <c r="BY125">
        <f t="shared" si="34"/>
        <v>0</v>
      </c>
      <c r="BZ125" s="293">
        <f t="shared" si="35"/>
        <v>0</v>
      </c>
      <c r="CA125" s="504" t="str">
        <f>IF(BZ125=0,"",
IF(SUM($BZ$68:BZ125)=1,CB125,
IF($BZ$168&gt;SUM($BZ$68:BZ125),_xlfn.CONCAT(", ",CB125),
IF($BZ$168=SUM($BZ$68:BZ125),_xlfn.CONCAT(" y ",CB125)))))</f>
        <v/>
      </c>
      <c r="CB125" s="505" t="s">
        <v>5200</v>
      </c>
    </row>
    <row r="126" spans="1:80" ht="15" customHeight="1">
      <c r="A126" s="72"/>
      <c r="B126" s="70"/>
      <c r="C126" s="89" t="s">
        <v>5201</v>
      </c>
      <c r="D126" s="991"/>
      <c r="E126" s="884"/>
      <c r="F126" s="884"/>
      <c r="G126" s="885"/>
      <c r="H126" s="992"/>
      <c r="I126" s="885"/>
      <c r="J126" s="992"/>
      <c r="K126" s="884"/>
      <c r="L126" s="885"/>
      <c r="M126" s="813"/>
      <c r="N126" s="813"/>
      <c r="O126" s="813"/>
      <c r="P126" s="813"/>
      <c r="Q126" s="813"/>
      <c r="R126" s="813"/>
      <c r="S126" s="813"/>
      <c r="T126" s="813"/>
      <c r="U126" s="813"/>
      <c r="V126" s="813"/>
      <c r="W126" s="813"/>
      <c r="X126" s="813"/>
      <c r="Y126" s="813"/>
      <c r="Z126" s="813"/>
      <c r="AA126" s="813"/>
      <c r="AB126" s="813"/>
      <c r="AC126" s="813"/>
      <c r="AD126" s="813"/>
      <c r="AG126" s="323" t="b">
        <f t="shared" si="36"/>
        <v>0</v>
      </c>
      <c r="AH126" s="1" t="str">
        <f t="shared" si="37"/>
        <v/>
      </c>
      <c r="AI126" s="323" t="b">
        <f t="shared" si="38"/>
        <v>0</v>
      </c>
      <c r="AJ126" s="1" t="str">
        <f t="shared" si="39"/>
        <v/>
      </c>
      <c r="AK126" s="323" t="b">
        <f t="shared" si="40"/>
        <v>0</v>
      </c>
      <c r="AL126" s="348">
        <f>IF(AND(CNGE_2025_M1_Secc5_Sub2!$L$36&lt;&gt;"",CNGE_2025_M1_Secc5_Sub2!$L$36&lt;&gt;1,J126=3),1,0)</f>
        <v>0</v>
      </c>
      <c r="AN126" s="303">
        <f>IF(AND(CNGE_2025_M1_Secc5_Sub2!$P$37="",COUNTA(P126:R126)&gt;0),1,0)</f>
        <v>0</v>
      </c>
      <c r="AO126" s="303">
        <f>IF(AND(CNGE_2025_M1_Secc5_Sub2!$S$37="",COUNTA(S126:U126)&gt;0),1,0)</f>
        <v>0</v>
      </c>
      <c r="AP126" s="303">
        <f>IF(AND(CNGE_2025_M1_Secc5_Sub2!$V$37="",COUNTA(V126:X126)&gt;0),1,0)</f>
        <v>0</v>
      </c>
      <c r="AQ126" s="344">
        <f>IF(AND(CNGE_2025_M1_Secc5_Sub2!$P$37="X",COUNTA(P126:R126)=3),0,IF(AND(CNGE_2025_M1_Secc5_Sub2!$P$37="",COUNTA(P126:R126)=0),0,1))</f>
        <v>0</v>
      </c>
      <c r="AR126" s="345">
        <f>IF(AND(CNGE_2025_M1_Secc5_Sub2!$S$37="X",COUNTA(S126:U126)=3),0,IF(AND(CNGE_2025_M1_Secc5_Sub2!$S$37="",COUNTA(S126:U126)=0),0,1))</f>
        <v>0</v>
      </c>
      <c r="AS126" s="346">
        <f>IF(AND(CNGE_2025_M1_Secc5_Sub2!$V$37="X",COUNTA(V126:X126)=3),0,IF(AND(CNGE_2025_M1_Secc5_Sub2!$V$37="",COUNTA(V126:X126)=0),0,1))</f>
        <v>0</v>
      </c>
      <c r="AT126" s="321">
        <f t="shared" si="41"/>
        <v>0</v>
      </c>
      <c r="AU126" s="293">
        <f t="shared" si="6"/>
        <v>0</v>
      </c>
      <c r="AV126" s="294" t="str">
        <f>IF(AU126=0,"",
IF(SUM($AU$68:AU126)=1,AW126,
IF($AU$168&gt;SUM($AU$68:AU126),_xlfn.CONCAT(", ",AW126),
IF($AU$168=SUM($AU$68:AU126),_xlfn.CONCAT(" y ",AW126)))))</f>
        <v/>
      </c>
      <c r="AW126" s="89" t="s">
        <v>5202</v>
      </c>
      <c r="AX126" s="354">
        <f t="shared" si="42"/>
        <v>0</v>
      </c>
      <c r="AY126" s="355">
        <f t="shared" si="8"/>
        <v>-1</v>
      </c>
      <c r="AZ126" s="356">
        <f t="shared" si="9"/>
        <v>0</v>
      </c>
      <c r="BA126" s="359">
        <f t="shared" si="43"/>
        <v>0</v>
      </c>
      <c r="BB126">
        <f t="shared" si="11"/>
        <v>0</v>
      </c>
      <c r="BC126">
        <f t="shared" si="12"/>
        <v>0</v>
      </c>
      <c r="BD126">
        <f t="shared" si="13"/>
        <v>0</v>
      </c>
      <c r="BE126">
        <f t="shared" si="14"/>
        <v>0</v>
      </c>
      <c r="BF126">
        <f t="shared" si="15"/>
        <v>0</v>
      </c>
      <c r="BG126">
        <f t="shared" si="16"/>
        <v>0</v>
      </c>
      <c r="BH126">
        <f t="shared" si="17"/>
        <v>0</v>
      </c>
      <c r="BI126">
        <f t="shared" si="18"/>
        <v>0</v>
      </c>
      <c r="BJ126">
        <f t="shared" si="19"/>
        <v>0</v>
      </c>
      <c r="BK126">
        <f t="shared" si="20"/>
        <v>0</v>
      </c>
      <c r="BL126">
        <f t="shared" si="21"/>
        <v>0</v>
      </c>
      <c r="BM126">
        <f t="shared" si="22"/>
        <v>0</v>
      </c>
      <c r="BN126">
        <f t="shared" si="23"/>
        <v>0</v>
      </c>
      <c r="BO126">
        <f t="shared" si="24"/>
        <v>0</v>
      </c>
      <c r="BP126">
        <f t="shared" si="25"/>
        <v>0</v>
      </c>
      <c r="BQ126">
        <f t="shared" si="26"/>
        <v>0</v>
      </c>
      <c r="BR126">
        <f t="shared" si="27"/>
        <v>0</v>
      </c>
      <c r="BS126">
        <f t="shared" si="28"/>
        <v>0</v>
      </c>
      <c r="BT126">
        <f t="shared" si="29"/>
        <v>0</v>
      </c>
      <c r="BU126">
        <f t="shared" si="30"/>
        <v>0</v>
      </c>
      <c r="BV126">
        <f t="shared" si="31"/>
        <v>0</v>
      </c>
      <c r="BW126">
        <f t="shared" si="32"/>
        <v>0</v>
      </c>
      <c r="BX126">
        <f t="shared" si="33"/>
        <v>0</v>
      </c>
      <c r="BY126">
        <f t="shared" si="34"/>
        <v>0</v>
      </c>
      <c r="BZ126" s="293">
        <f t="shared" si="35"/>
        <v>0</v>
      </c>
      <c r="CA126" s="504" t="str">
        <f>IF(BZ126=0,"",
IF(SUM($BZ$68:BZ126)=1,CB126,
IF($BZ$168&gt;SUM($BZ$68:BZ126),_xlfn.CONCAT(", ",CB126),
IF($BZ$168=SUM($BZ$68:BZ126),_xlfn.CONCAT(" y ",CB126)))))</f>
        <v/>
      </c>
      <c r="CB126" s="505" t="s">
        <v>5202</v>
      </c>
    </row>
    <row r="127" spans="1:80" ht="15" customHeight="1">
      <c r="A127" s="72"/>
      <c r="B127" s="70"/>
      <c r="C127" s="89" t="s">
        <v>5203</v>
      </c>
      <c r="D127" s="991"/>
      <c r="E127" s="884"/>
      <c r="F127" s="884"/>
      <c r="G127" s="885"/>
      <c r="H127" s="992"/>
      <c r="I127" s="885"/>
      <c r="J127" s="992"/>
      <c r="K127" s="884"/>
      <c r="L127" s="885"/>
      <c r="M127" s="813"/>
      <c r="N127" s="813"/>
      <c r="O127" s="813"/>
      <c r="P127" s="813"/>
      <c r="Q127" s="813"/>
      <c r="R127" s="813"/>
      <c r="S127" s="813"/>
      <c r="T127" s="813"/>
      <c r="U127" s="813"/>
      <c r="V127" s="813"/>
      <c r="W127" s="813"/>
      <c r="X127" s="813"/>
      <c r="Y127" s="813"/>
      <c r="Z127" s="813"/>
      <c r="AA127" s="813"/>
      <c r="AB127" s="813"/>
      <c r="AC127" s="813"/>
      <c r="AD127" s="813"/>
      <c r="AG127" s="323" t="b">
        <f t="shared" si="36"/>
        <v>0</v>
      </c>
      <c r="AH127" s="1" t="str">
        <f t="shared" si="37"/>
        <v/>
      </c>
      <c r="AI127" s="323" t="b">
        <f t="shared" si="38"/>
        <v>0</v>
      </c>
      <c r="AJ127" s="1" t="str">
        <f t="shared" si="39"/>
        <v/>
      </c>
      <c r="AK127" s="323" t="b">
        <f t="shared" si="40"/>
        <v>0</v>
      </c>
      <c r="AL127" s="348">
        <f>IF(AND(CNGE_2025_M1_Secc5_Sub2!$L$36&lt;&gt;"",CNGE_2025_M1_Secc5_Sub2!$L$36&lt;&gt;1,J127=3),1,0)</f>
        <v>0</v>
      </c>
      <c r="AN127" s="303">
        <f>IF(AND(CNGE_2025_M1_Secc5_Sub2!$P$37="",COUNTA(P127:R127)&gt;0),1,0)</f>
        <v>0</v>
      </c>
      <c r="AO127" s="303">
        <f>IF(AND(CNGE_2025_M1_Secc5_Sub2!$S$37="",COUNTA(S127:U127)&gt;0),1,0)</f>
        <v>0</v>
      </c>
      <c r="AP127" s="303">
        <f>IF(AND(CNGE_2025_M1_Secc5_Sub2!$V$37="",COUNTA(V127:X127)&gt;0),1,0)</f>
        <v>0</v>
      </c>
      <c r="AQ127" s="344">
        <f>IF(AND(CNGE_2025_M1_Secc5_Sub2!$P$37="X",COUNTA(P127:R127)=3),0,IF(AND(CNGE_2025_M1_Secc5_Sub2!$P$37="",COUNTA(P127:R127)=0),0,1))</f>
        <v>0</v>
      </c>
      <c r="AR127" s="345">
        <f>IF(AND(CNGE_2025_M1_Secc5_Sub2!$S$37="X",COUNTA(S127:U127)=3),0,IF(AND(CNGE_2025_M1_Secc5_Sub2!$S$37="",COUNTA(S127:U127)=0),0,1))</f>
        <v>0</v>
      </c>
      <c r="AS127" s="346">
        <f>IF(AND(CNGE_2025_M1_Secc5_Sub2!$V$37="X",COUNTA(V127:X127)=3),0,IF(AND(CNGE_2025_M1_Secc5_Sub2!$V$37="",COUNTA(V127:X127)=0),0,1))</f>
        <v>0</v>
      </c>
      <c r="AT127" s="321">
        <f t="shared" si="41"/>
        <v>0</v>
      </c>
      <c r="AU127" s="293">
        <f t="shared" si="6"/>
        <v>0</v>
      </c>
      <c r="AV127" s="294" t="str">
        <f>IF(AU127=0,"",
IF(SUM($AU$68:AU127)=1,AW127,
IF($AU$168&gt;SUM($AU$68:AU127),_xlfn.CONCAT(", ",AW127),
IF($AU$168=SUM($AU$68:AU127),_xlfn.CONCAT(" y ",AW127)))))</f>
        <v/>
      </c>
      <c r="AW127" s="89" t="s">
        <v>5204</v>
      </c>
      <c r="AX127" s="354">
        <f t="shared" si="42"/>
        <v>0</v>
      </c>
      <c r="AY127" s="355">
        <f t="shared" si="8"/>
        <v>-1</v>
      </c>
      <c r="AZ127" s="356">
        <f t="shared" si="9"/>
        <v>0</v>
      </c>
      <c r="BA127" s="359">
        <f t="shared" si="43"/>
        <v>0</v>
      </c>
      <c r="BB127">
        <f t="shared" si="11"/>
        <v>0</v>
      </c>
      <c r="BC127">
        <f t="shared" si="12"/>
        <v>0</v>
      </c>
      <c r="BD127">
        <f t="shared" si="13"/>
        <v>0</v>
      </c>
      <c r="BE127">
        <f t="shared" si="14"/>
        <v>0</v>
      </c>
      <c r="BF127">
        <f t="shared" si="15"/>
        <v>0</v>
      </c>
      <c r="BG127">
        <f t="shared" si="16"/>
        <v>0</v>
      </c>
      <c r="BH127">
        <f t="shared" si="17"/>
        <v>0</v>
      </c>
      <c r="BI127">
        <f t="shared" si="18"/>
        <v>0</v>
      </c>
      <c r="BJ127">
        <f t="shared" si="19"/>
        <v>0</v>
      </c>
      <c r="BK127">
        <f t="shared" si="20"/>
        <v>0</v>
      </c>
      <c r="BL127">
        <f t="shared" si="21"/>
        <v>0</v>
      </c>
      <c r="BM127">
        <f t="shared" si="22"/>
        <v>0</v>
      </c>
      <c r="BN127">
        <f t="shared" si="23"/>
        <v>0</v>
      </c>
      <c r="BO127">
        <f t="shared" si="24"/>
        <v>0</v>
      </c>
      <c r="BP127">
        <f t="shared" si="25"/>
        <v>0</v>
      </c>
      <c r="BQ127">
        <f t="shared" si="26"/>
        <v>0</v>
      </c>
      <c r="BR127">
        <f t="shared" si="27"/>
        <v>0</v>
      </c>
      <c r="BS127">
        <f t="shared" si="28"/>
        <v>0</v>
      </c>
      <c r="BT127">
        <f t="shared" si="29"/>
        <v>0</v>
      </c>
      <c r="BU127">
        <f t="shared" si="30"/>
        <v>0</v>
      </c>
      <c r="BV127">
        <f t="shared" si="31"/>
        <v>0</v>
      </c>
      <c r="BW127">
        <f t="shared" si="32"/>
        <v>0</v>
      </c>
      <c r="BX127">
        <f t="shared" si="33"/>
        <v>0</v>
      </c>
      <c r="BY127">
        <f t="shared" si="34"/>
        <v>0</v>
      </c>
      <c r="BZ127" s="293">
        <f t="shared" si="35"/>
        <v>0</v>
      </c>
      <c r="CA127" s="504" t="str">
        <f>IF(BZ127=0,"",
IF(SUM($BZ$68:BZ127)=1,CB127,
IF($BZ$168&gt;SUM($BZ$68:BZ127),_xlfn.CONCAT(", ",CB127),
IF($BZ$168=SUM($BZ$68:BZ127),_xlfn.CONCAT(" y ",CB127)))))</f>
        <v/>
      </c>
      <c r="CB127" s="505" t="s">
        <v>5204</v>
      </c>
    </row>
    <row r="128" spans="1:80" ht="15" customHeight="1">
      <c r="A128" s="72"/>
      <c r="B128" s="70"/>
      <c r="C128" s="89" t="s">
        <v>5205</v>
      </c>
      <c r="D128" s="991"/>
      <c r="E128" s="884"/>
      <c r="F128" s="884"/>
      <c r="G128" s="885"/>
      <c r="H128" s="992"/>
      <c r="I128" s="885"/>
      <c r="J128" s="992"/>
      <c r="K128" s="884"/>
      <c r="L128" s="885"/>
      <c r="M128" s="813"/>
      <c r="N128" s="813"/>
      <c r="O128" s="813"/>
      <c r="P128" s="813"/>
      <c r="Q128" s="813"/>
      <c r="R128" s="813"/>
      <c r="S128" s="813"/>
      <c r="T128" s="813"/>
      <c r="U128" s="813"/>
      <c r="V128" s="813"/>
      <c r="W128" s="813"/>
      <c r="X128" s="813"/>
      <c r="Y128" s="813"/>
      <c r="Z128" s="813"/>
      <c r="AA128" s="813"/>
      <c r="AB128" s="813"/>
      <c r="AC128" s="813"/>
      <c r="AD128" s="813"/>
      <c r="AG128" s="323" t="b">
        <f t="shared" si="36"/>
        <v>0</v>
      </c>
      <c r="AH128" s="1" t="str">
        <f t="shared" si="37"/>
        <v/>
      </c>
      <c r="AI128" s="323" t="b">
        <f t="shared" si="38"/>
        <v>0</v>
      </c>
      <c r="AJ128" s="1" t="str">
        <f t="shared" si="39"/>
        <v/>
      </c>
      <c r="AK128" s="323" t="b">
        <f t="shared" si="40"/>
        <v>0</v>
      </c>
      <c r="AL128" s="348">
        <f>IF(AND(CNGE_2025_M1_Secc5_Sub2!$L$36&lt;&gt;"",CNGE_2025_M1_Secc5_Sub2!$L$36&lt;&gt;1,J128=3),1,0)</f>
        <v>0</v>
      </c>
      <c r="AN128" s="303">
        <f>IF(AND(CNGE_2025_M1_Secc5_Sub2!$P$37="",COUNTA(P128:R128)&gt;0),1,0)</f>
        <v>0</v>
      </c>
      <c r="AO128" s="303">
        <f>IF(AND(CNGE_2025_M1_Secc5_Sub2!$S$37="",COUNTA(S128:U128)&gt;0),1,0)</f>
        <v>0</v>
      </c>
      <c r="AP128" s="303">
        <f>IF(AND(CNGE_2025_M1_Secc5_Sub2!$V$37="",COUNTA(V128:X128)&gt;0),1,0)</f>
        <v>0</v>
      </c>
      <c r="AQ128" s="344">
        <f>IF(AND(CNGE_2025_M1_Secc5_Sub2!$P$37="X",COUNTA(P128:R128)=3),0,IF(AND(CNGE_2025_M1_Secc5_Sub2!$P$37="",COUNTA(P128:R128)=0),0,1))</f>
        <v>0</v>
      </c>
      <c r="AR128" s="345">
        <f>IF(AND(CNGE_2025_M1_Secc5_Sub2!$S$37="X",COUNTA(S128:U128)=3),0,IF(AND(CNGE_2025_M1_Secc5_Sub2!$S$37="",COUNTA(S128:U128)=0),0,1))</f>
        <v>0</v>
      </c>
      <c r="AS128" s="346">
        <f>IF(AND(CNGE_2025_M1_Secc5_Sub2!$V$37="X",COUNTA(V128:X128)=3),0,IF(AND(CNGE_2025_M1_Secc5_Sub2!$V$37="",COUNTA(V128:X128)=0),0,1))</f>
        <v>0</v>
      </c>
      <c r="AT128" s="321">
        <f t="shared" si="41"/>
        <v>0</v>
      </c>
      <c r="AU128" s="293">
        <f t="shared" si="6"/>
        <v>0</v>
      </c>
      <c r="AV128" s="294" t="str">
        <f>IF(AU128=0,"",
IF(SUM($AU$68:AU128)=1,AW128,
IF($AU$168&gt;SUM($AU$68:AU128),_xlfn.CONCAT(", ",AW128),
IF($AU$168=SUM($AU$68:AU128),_xlfn.CONCAT(" y ",AW128)))))</f>
        <v/>
      </c>
      <c r="AW128" s="89" t="s">
        <v>5206</v>
      </c>
      <c r="AX128" s="354">
        <f t="shared" si="42"/>
        <v>0</v>
      </c>
      <c r="AY128" s="355">
        <f t="shared" si="8"/>
        <v>-1</v>
      </c>
      <c r="AZ128" s="356">
        <f t="shared" si="9"/>
        <v>0</v>
      </c>
      <c r="BA128" s="359">
        <f t="shared" si="43"/>
        <v>0</v>
      </c>
      <c r="BB128">
        <f t="shared" si="11"/>
        <v>0</v>
      </c>
      <c r="BC128">
        <f t="shared" si="12"/>
        <v>0</v>
      </c>
      <c r="BD128">
        <f t="shared" si="13"/>
        <v>0</v>
      </c>
      <c r="BE128">
        <f t="shared" si="14"/>
        <v>0</v>
      </c>
      <c r="BF128">
        <f t="shared" si="15"/>
        <v>0</v>
      </c>
      <c r="BG128">
        <f t="shared" si="16"/>
        <v>0</v>
      </c>
      <c r="BH128">
        <f t="shared" si="17"/>
        <v>0</v>
      </c>
      <c r="BI128">
        <f t="shared" si="18"/>
        <v>0</v>
      </c>
      <c r="BJ128">
        <f t="shared" si="19"/>
        <v>0</v>
      </c>
      <c r="BK128">
        <f t="shared" si="20"/>
        <v>0</v>
      </c>
      <c r="BL128">
        <f t="shared" si="21"/>
        <v>0</v>
      </c>
      <c r="BM128">
        <f t="shared" si="22"/>
        <v>0</v>
      </c>
      <c r="BN128">
        <f t="shared" si="23"/>
        <v>0</v>
      </c>
      <c r="BO128">
        <f t="shared" si="24"/>
        <v>0</v>
      </c>
      <c r="BP128">
        <f t="shared" si="25"/>
        <v>0</v>
      </c>
      <c r="BQ128">
        <f t="shared" si="26"/>
        <v>0</v>
      </c>
      <c r="BR128">
        <f t="shared" si="27"/>
        <v>0</v>
      </c>
      <c r="BS128">
        <f t="shared" si="28"/>
        <v>0</v>
      </c>
      <c r="BT128">
        <f t="shared" si="29"/>
        <v>0</v>
      </c>
      <c r="BU128">
        <f t="shared" si="30"/>
        <v>0</v>
      </c>
      <c r="BV128">
        <f t="shared" si="31"/>
        <v>0</v>
      </c>
      <c r="BW128">
        <f t="shared" si="32"/>
        <v>0</v>
      </c>
      <c r="BX128">
        <f t="shared" si="33"/>
        <v>0</v>
      </c>
      <c r="BY128">
        <f t="shared" si="34"/>
        <v>0</v>
      </c>
      <c r="BZ128" s="293">
        <f t="shared" si="35"/>
        <v>0</v>
      </c>
      <c r="CA128" s="504" t="str">
        <f>IF(BZ128=0,"",
IF(SUM($BZ$68:BZ128)=1,CB128,
IF($BZ$168&gt;SUM($BZ$68:BZ128),_xlfn.CONCAT(", ",CB128),
IF($BZ$168=SUM($BZ$68:BZ128),_xlfn.CONCAT(" y ",CB128)))))</f>
        <v/>
      </c>
      <c r="CB128" s="505" t="s">
        <v>5206</v>
      </c>
    </row>
    <row r="129" spans="1:80" ht="15" customHeight="1">
      <c r="A129" s="72"/>
      <c r="B129" s="70"/>
      <c r="C129" s="89" t="s">
        <v>5207</v>
      </c>
      <c r="D129" s="991"/>
      <c r="E129" s="884"/>
      <c r="F129" s="884"/>
      <c r="G129" s="885"/>
      <c r="H129" s="992"/>
      <c r="I129" s="885"/>
      <c r="J129" s="992"/>
      <c r="K129" s="884"/>
      <c r="L129" s="885"/>
      <c r="M129" s="813"/>
      <c r="N129" s="813"/>
      <c r="O129" s="813"/>
      <c r="P129" s="813"/>
      <c r="Q129" s="813"/>
      <c r="R129" s="813"/>
      <c r="S129" s="813"/>
      <c r="T129" s="813"/>
      <c r="U129" s="813"/>
      <c r="V129" s="813"/>
      <c r="W129" s="813"/>
      <c r="X129" s="813"/>
      <c r="Y129" s="813"/>
      <c r="Z129" s="813"/>
      <c r="AA129" s="813"/>
      <c r="AB129" s="813"/>
      <c r="AC129" s="813"/>
      <c r="AD129" s="813"/>
      <c r="AG129" s="323" t="b">
        <f t="shared" si="36"/>
        <v>0</v>
      </c>
      <c r="AH129" s="1" t="str">
        <f t="shared" si="37"/>
        <v/>
      </c>
      <c r="AI129" s="323" t="b">
        <f t="shared" si="38"/>
        <v>0</v>
      </c>
      <c r="AJ129" s="1" t="str">
        <f t="shared" si="39"/>
        <v/>
      </c>
      <c r="AK129" s="323" t="b">
        <f t="shared" si="40"/>
        <v>0</v>
      </c>
      <c r="AL129" s="348">
        <f>IF(AND(CNGE_2025_M1_Secc5_Sub2!$L$36&lt;&gt;"",CNGE_2025_M1_Secc5_Sub2!$L$36&lt;&gt;1,J129=3),1,0)</f>
        <v>0</v>
      </c>
      <c r="AN129" s="303">
        <f>IF(AND(CNGE_2025_M1_Secc5_Sub2!$P$37="",COUNTA(P129:R129)&gt;0),1,0)</f>
        <v>0</v>
      </c>
      <c r="AO129" s="303">
        <f>IF(AND(CNGE_2025_M1_Secc5_Sub2!$S$37="",COUNTA(S129:U129)&gt;0),1,0)</f>
        <v>0</v>
      </c>
      <c r="AP129" s="303">
        <f>IF(AND(CNGE_2025_M1_Secc5_Sub2!$V$37="",COUNTA(V129:X129)&gt;0),1,0)</f>
        <v>0</v>
      </c>
      <c r="AQ129" s="344">
        <f>IF(AND(CNGE_2025_M1_Secc5_Sub2!$P$37="X",COUNTA(P129:R129)=3),0,IF(AND(CNGE_2025_M1_Secc5_Sub2!$P$37="",COUNTA(P129:R129)=0),0,1))</f>
        <v>0</v>
      </c>
      <c r="AR129" s="345">
        <f>IF(AND(CNGE_2025_M1_Secc5_Sub2!$S$37="X",COUNTA(S129:U129)=3),0,IF(AND(CNGE_2025_M1_Secc5_Sub2!$S$37="",COUNTA(S129:U129)=0),0,1))</f>
        <v>0</v>
      </c>
      <c r="AS129" s="346">
        <f>IF(AND(CNGE_2025_M1_Secc5_Sub2!$V$37="X",COUNTA(V129:X129)=3),0,IF(AND(CNGE_2025_M1_Secc5_Sub2!$V$37="",COUNTA(V129:X129)=0),0,1))</f>
        <v>0</v>
      </c>
      <c r="AT129" s="321">
        <f t="shared" si="41"/>
        <v>0</v>
      </c>
      <c r="AU129" s="293">
        <f t="shared" si="6"/>
        <v>0</v>
      </c>
      <c r="AV129" s="294" t="str">
        <f>IF(AU129=0,"",
IF(SUM($AU$68:AU129)=1,AW129,
IF($AU$168&gt;SUM($AU$68:AU129),_xlfn.CONCAT(", ",AW129),
IF($AU$168=SUM($AU$68:AU129),_xlfn.CONCAT(" y ",AW129)))))</f>
        <v/>
      </c>
      <c r="AW129" s="89" t="s">
        <v>5208</v>
      </c>
      <c r="AX129" s="354">
        <f t="shared" si="42"/>
        <v>0</v>
      </c>
      <c r="AY129" s="355">
        <f t="shared" si="8"/>
        <v>-1</v>
      </c>
      <c r="AZ129" s="356">
        <f t="shared" si="9"/>
        <v>0</v>
      </c>
      <c r="BA129" s="359">
        <f t="shared" si="43"/>
        <v>0</v>
      </c>
      <c r="BB129">
        <f t="shared" si="11"/>
        <v>0</v>
      </c>
      <c r="BC129">
        <f t="shared" si="12"/>
        <v>0</v>
      </c>
      <c r="BD129">
        <f t="shared" si="13"/>
        <v>0</v>
      </c>
      <c r="BE129">
        <f t="shared" si="14"/>
        <v>0</v>
      </c>
      <c r="BF129">
        <f t="shared" si="15"/>
        <v>0</v>
      </c>
      <c r="BG129">
        <f t="shared" si="16"/>
        <v>0</v>
      </c>
      <c r="BH129">
        <f t="shared" si="17"/>
        <v>0</v>
      </c>
      <c r="BI129">
        <f t="shared" si="18"/>
        <v>0</v>
      </c>
      <c r="BJ129">
        <f t="shared" si="19"/>
        <v>0</v>
      </c>
      <c r="BK129">
        <f t="shared" si="20"/>
        <v>0</v>
      </c>
      <c r="BL129">
        <f t="shared" si="21"/>
        <v>0</v>
      </c>
      <c r="BM129">
        <f t="shared" si="22"/>
        <v>0</v>
      </c>
      <c r="BN129">
        <f t="shared" si="23"/>
        <v>0</v>
      </c>
      <c r="BO129">
        <f t="shared" si="24"/>
        <v>0</v>
      </c>
      <c r="BP129">
        <f t="shared" si="25"/>
        <v>0</v>
      </c>
      <c r="BQ129">
        <f t="shared" si="26"/>
        <v>0</v>
      </c>
      <c r="BR129">
        <f t="shared" si="27"/>
        <v>0</v>
      </c>
      <c r="BS129">
        <f t="shared" si="28"/>
        <v>0</v>
      </c>
      <c r="BT129">
        <f t="shared" si="29"/>
        <v>0</v>
      </c>
      <c r="BU129">
        <f t="shared" si="30"/>
        <v>0</v>
      </c>
      <c r="BV129">
        <f t="shared" si="31"/>
        <v>0</v>
      </c>
      <c r="BW129">
        <f t="shared" si="32"/>
        <v>0</v>
      </c>
      <c r="BX129">
        <f t="shared" si="33"/>
        <v>0</v>
      </c>
      <c r="BY129">
        <f t="shared" si="34"/>
        <v>0</v>
      </c>
      <c r="BZ129" s="293">
        <f t="shared" si="35"/>
        <v>0</v>
      </c>
      <c r="CA129" s="504" t="str">
        <f>IF(BZ129=0,"",
IF(SUM($BZ$68:BZ129)=1,CB129,
IF($BZ$168&gt;SUM($BZ$68:BZ129),_xlfn.CONCAT(", ",CB129),
IF($BZ$168=SUM($BZ$68:BZ129),_xlfn.CONCAT(" y ",CB129)))))</f>
        <v/>
      </c>
      <c r="CB129" s="505" t="s">
        <v>5208</v>
      </c>
    </row>
    <row r="130" spans="1:80" ht="15" customHeight="1">
      <c r="A130" s="72"/>
      <c r="B130" s="70"/>
      <c r="C130" s="89" t="s">
        <v>5209</v>
      </c>
      <c r="D130" s="991"/>
      <c r="E130" s="884"/>
      <c r="F130" s="884"/>
      <c r="G130" s="885"/>
      <c r="H130" s="992"/>
      <c r="I130" s="885"/>
      <c r="J130" s="992"/>
      <c r="K130" s="884"/>
      <c r="L130" s="885"/>
      <c r="M130" s="813"/>
      <c r="N130" s="813"/>
      <c r="O130" s="813"/>
      <c r="P130" s="813"/>
      <c r="Q130" s="813"/>
      <c r="R130" s="813"/>
      <c r="S130" s="813"/>
      <c r="T130" s="813"/>
      <c r="U130" s="813"/>
      <c r="V130" s="813"/>
      <c r="W130" s="813"/>
      <c r="X130" s="813"/>
      <c r="Y130" s="813"/>
      <c r="Z130" s="813"/>
      <c r="AA130" s="813"/>
      <c r="AB130" s="813"/>
      <c r="AC130" s="813"/>
      <c r="AD130" s="813"/>
      <c r="AG130" s="323" t="b">
        <f t="shared" si="36"/>
        <v>0</v>
      </c>
      <c r="AH130" s="1" t="str">
        <f t="shared" si="37"/>
        <v/>
      </c>
      <c r="AI130" s="323" t="b">
        <f t="shared" si="38"/>
        <v>0</v>
      </c>
      <c r="AJ130" s="1" t="str">
        <f t="shared" si="39"/>
        <v/>
      </c>
      <c r="AK130" s="323" t="b">
        <f t="shared" si="40"/>
        <v>0</v>
      </c>
      <c r="AL130" s="348">
        <f>IF(AND(CNGE_2025_M1_Secc5_Sub2!$L$36&lt;&gt;"",CNGE_2025_M1_Secc5_Sub2!$L$36&lt;&gt;1,J130=3),1,0)</f>
        <v>0</v>
      </c>
      <c r="AN130" s="303">
        <f>IF(AND(CNGE_2025_M1_Secc5_Sub2!$P$37="",COUNTA(P130:R130)&gt;0),1,0)</f>
        <v>0</v>
      </c>
      <c r="AO130" s="303">
        <f>IF(AND(CNGE_2025_M1_Secc5_Sub2!$S$37="",COUNTA(S130:U130)&gt;0),1,0)</f>
        <v>0</v>
      </c>
      <c r="AP130" s="303">
        <f>IF(AND(CNGE_2025_M1_Secc5_Sub2!$V$37="",COUNTA(V130:X130)&gt;0),1,0)</f>
        <v>0</v>
      </c>
      <c r="AQ130" s="344">
        <f>IF(AND(CNGE_2025_M1_Secc5_Sub2!$P$37="X",COUNTA(P130:R130)=3),0,IF(AND(CNGE_2025_M1_Secc5_Sub2!$P$37="",COUNTA(P130:R130)=0),0,1))</f>
        <v>0</v>
      </c>
      <c r="AR130" s="345">
        <f>IF(AND(CNGE_2025_M1_Secc5_Sub2!$S$37="X",COUNTA(S130:U130)=3),0,IF(AND(CNGE_2025_M1_Secc5_Sub2!$S$37="",COUNTA(S130:U130)=0),0,1))</f>
        <v>0</v>
      </c>
      <c r="AS130" s="346">
        <f>IF(AND(CNGE_2025_M1_Secc5_Sub2!$V$37="X",COUNTA(V130:X130)=3),0,IF(AND(CNGE_2025_M1_Secc5_Sub2!$V$37="",COUNTA(V130:X130)=0),0,1))</f>
        <v>0</v>
      </c>
      <c r="AT130" s="321">
        <f t="shared" si="41"/>
        <v>0</v>
      </c>
      <c r="AU130" s="293">
        <f t="shared" si="6"/>
        <v>0</v>
      </c>
      <c r="AV130" s="294" t="str">
        <f>IF(AU130=0,"",
IF(SUM($AU$68:AU130)=1,AW130,
IF($AU$168&gt;SUM($AU$68:AU130),_xlfn.CONCAT(", ",AW130),
IF($AU$168=SUM($AU$68:AU130),_xlfn.CONCAT(" y ",AW130)))))</f>
        <v/>
      </c>
      <c r="AW130" s="89" t="s">
        <v>5210</v>
      </c>
      <c r="AX130" s="354">
        <f t="shared" si="42"/>
        <v>0</v>
      </c>
      <c r="AY130" s="355">
        <f t="shared" si="8"/>
        <v>-1</v>
      </c>
      <c r="AZ130" s="356">
        <f t="shared" si="9"/>
        <v>0</v>
      </c>
      <c r="BA130" s="359">
        <f t="shared" si="43"/>
        <v>0</v>
      </c>
      <c r="BB130">
        <f t="shared" si="11"/>
        <v>0</v>
      </c>
      <c r="BC130">
        <f t="shared" si="12"/>
        <v>0</v>
      </c>
      <c r="BD130">
        <f t="shared" si="13"/>
        <v>0</v>
      </c>
      <c r="BE130">
        <f t="shared" si="14"/>
        <v>0</v>
      </c>
      <c r="BF130">
        <f t="shared" si="15"/>
        <v>0</v>
      </c>
      <c r="BG130">
        <f t="shared" si="16"/>
        <v>0</v>
      </c>
      <c r="BH130">
        <f t="shared" si="17"/>
        <v>0</v>
      </c>
      <c r="BI130">
        <f t="shared" si="18"/>
        <v>0</v>
      </c>
      <c r="BJ130">
        <f t="shared" si="19"/>
        <v>0</v>
      </c>
      <c r="BK130">
        <f t="shared" si="20"/>
        <v>0</v>
      </c>
      <c r="BL130">
        <f t="shared" si="21"/>
        <v>0</v>
      </c>
      <c r="BM130">
        <f t="shared" si="22"/>
        <v>0</v>
      </c>
      <c r="BN130">
        <f t="shared" si="23"/>
        <v>0</v>
      </c>
      <c r="BO130">
        <f t="shared" si="24"/>
        <v>0</v>
      </c>
      <c r="BP130">
        <f t="shared" si="25"/>
        <v>0</v>
      </c>
      <c r="BQ130">
        <f t="shared" si="26"/>
        <v>0</v>
      </c>
      <c r="BR130">
        <f t="shared" si="27"/>
        <v>0</v>
      </c>
      <c r="BS130">
        <f t="shared" si="28"/>
        <v>0</v>
      </c>
      <c r="BT130">
        <f t="shared" si="29"/>
        <v>0</v>
      </c>
      <c r="BU130">
        <f t="shared" si="30"/>
        <v>0</v>
      </c>
      <c r="BV130">
        <f t="shared" si="31"/>
        <v>0</v>
      </c>
      <c r="BW130">
        <f t="shared" si="32"/>
        <v>0</v>
      </c>
      <c r="BX130">
        <f t="shared" si="33"/>
        <v>0</v>
      </c>
      <c r="BY130">
        <f t="shared" si="34"/>
        <v>0</v>
      </c>
      <c r="BZ130" s="293">
        <f t="shared" si="35"/>
        <v>0</v>
      </c>
      <c r="CA130" s="504" t="str">
        <f>IF(BZ130=0,"",
IF(SUM($BZ$68:BZ130)=1,CB130,
IF($BZ$168&gt;SUM($BZ$68:BZ130),_xlfn.CONCAT(", ",CB130),
IF($BZ$168=SUM($BZ$68:BZ130),_xlfn.CONCAT(" y ",CB130)))))</f>
        <v/>
      </c>
      <c r="CB130" s="505" t="s">
        <v>5210</v>
      </c>
    </row>
    <row r="131" spans="1:80" ht="15" customHeight="1">
      <c r="A131" s="72"/>
      <c r="B131" s="70"/>
      <c r="C131" s="89" t="s">
        <v>5211</v>
      </c>
      <c r="D131" s="991"/>
      <c r="E131" s="884"/>
      <c r="F131" s="884"/>
      <c r="G131" s="885"/>
      <c r="H131" s="992"/>
      <c r="I131" s="885"/>
      <c r="J131" s="992"/>
      <c r="K131" s="884"/>
      <c r="L131" s="885"/>
      <c r="M131" s="813"/>
      <c r="N131" s="813"/>
      <c r="O131" s="813"/>
      <c r="P131" s="813"/>
      <c r="Q131" s="813"/>
      <c r="R131" s="813"/>
      <c r="S131" s="813"/>
      <c r="T131" s="813"/>
      <c r="U131" s="813"/>
      <c r="V131" s="813"/>
      <c r="W131" s="813"/>
      <c r="X131" s="813"/>
      <c r="Y131" s="813"/>
      <c r="Z131" s="813"/>
      <c r="AA131" s="813"/>
      <c r="AB131" s="813"/>
      <c r="AC131" s="813"/>
      <c r="AD131" s="813"/>
      <c r="AG131" s="323" t="b">
        <f t="shared" si="36"/>
        <v>0</v>
      </c>
      <c r="AH131" s="1" t="str">
        <f t="shared" si="37"/>
        <v/>
      </c>
      <c r="AI131" s="323" t="b">
        <f t="shared" si="38"/>
        <v>0</v>
      </c>
      <c r="AJ131" s="1" t="str">
        <f t="shared" si="39"/>
        <v/>
      </c>
      <c r="AK131" s="323" t="b">
        <f t="shared" si="40"/>
        <v>0</v>
      </c>
      <c r="AL131" s="348">
        <f>IF(AND(CNGE_2025_M1_Secc5_Sub2!$L$36&lt;&gt;"",CNGE_2025_M1_Secc5_Sub2!$L$36&lt;&gt;1,J131=3),1,0)</f>
        <v>0</v>
      </c>
      <c r="AN131" s="303">
        <f>IF(AND(CNGE_2025_M1_Secc5_Sub2!$P$37="",COUNTA(P131:R131)&gt;0),1,0)</f>
        <v>0</v>
      </c>
      <c r="AO131" s="303">
        <f>IF(AND(CNGE_2025_M1_Secc5_Sub2!$S$37="",COUNTA(S131:U131)&gt;0),1,0)</f>
        <v>0</v>
      </c>
      <c r="AP131" s="303">
        <f>IF(AND(CNGE_2025_M1_Secc5_Sub2!$V$37="",COUNTA(V131:X131)&gt;0),1,0)</f>
        <v>0</v>
      </c>
      <c r="AQ131" s="344">
        <f>IF(AND(CNGE_2025_M1_Secc5_Sub2!$P$37="X",COUNTA(P131:R131)=3),0,IF(AND(CNGE_2025_M1_Secc5_Sub2!$P$37="",COUNTA(P131:R131)=0),0,1))</f>
        <v>0</v>
      </c>
      <c r="AR131" s="345">
        <f>IF(AND(CNGE_2025_M1_Secc5_Sub2!$S$37="X",COUNTA(S131:U131)=3),0,IF(AND(CNGE_2025_M1_Secc5_Sub2!$S$37="",COUNTA(S131:U131)=0),0,1))</f>
        <v>0</v>
      </c>
      <c r="AS131" s="346">
        <f>IF(AND(CNGE_2025_M1_Secc5_Sub2!$V$37="X",COUNTA(V131:X131)=3),0,IF(AND(CNGE_2025_M1_Secc5_Sub2!$V$37="",COUNTA(V131:X131)=0),0,1))</f>
        <v>0</v>
      </c>
      <c r="AT131" s="321">
        <f t="shared" si="41"/>
        <v>0</v>
      </c>
      <c r="AU131" s="293">
        <f t="shared" si="6"/>
        <v>0</v>
      </c>
      <c r="AV131" s="294" t="str">
        <f>IF(AU131=0,"",
IF(SUM($AU$68:AU131)=1,AW131,
IF($AU$168&gt;SUM($AU$68:AU131),_xlfn.CONCAT(", ",AW131),
IF($AU$168=SUM($AU$68:AU131),_xlfn.CONCAT(" y ",AW131)))))</f>
        <v/>
      </c>
      <c r="AW131" s="89" t="s">
        <v>5212</v>
      </c>
      <c r="AX131" s="354">
        <f t="shared" si="42"/>
        <v>0</v>
      </c>
      <c r="AY131" s="355">
        <f t="shared" si="8"/>
        <v>-1</v>
      </c>
      <c r="AZ131" s="356">
        <f t="shared" si="9"/>
        <v>0</v>
      </c>
      <c r="BA131" s="359">
        <f t="shared" si="43"/>
        <v>0</v>
      </c>
      <c r="BB131">
        <f t="shared" si="11"/>
        <v>0</v>
      </c>
      <c r="BC131">
        <f t="shared" si="12"/>
        <v>0</v>
      </c>
      <c r="BD131">
        <f t="shared" si="13"/>
        <v>0</v>
      </c>
      <c r="BE131">
        <f t="shared" si="14"/>
        <v>0</v>
      </c>
      <c r="BF131">
        <f t="shared" si="15"/>
        <v>0</v>
      </c>
      <c r="BG131">
        <f t="shared" si="16"/>
        <v>0</v>
      </c>
      <c r="BH131">
        <f t="shared" si="17"/>
        <v>0</v>
      </c>
      <c r="BI131">
        <f t="shared" si="18"/>
        <v>0</v>
      </c>
      <c r="BJ131">
        <f t="shared" si="19"/>
        <v>0</v>
      </c>
      <c r="BK131">
        <f t="shared" si="20"/>
        <v>0</v>
      </c>
      <c r="BL131">
        <f t="shared" si="21"/>
        <v>0</v>
      </c>
      <c r="BM131">
        <f t="shared" si="22"/>
        <v>0</v>
      </c>
      <c r="BN131">
        <f t="shared" si="23"/>
        <v>0</v>
      </c>
      <c r="BO131">
        <f t="shared" si="24"/>
        <v>0</v>
      </c>
      <c r="BP131">
        <f t="shared" si="25"/>
        <v>0</v>
      </c>
      <c r="BQ131">
        <f t="shared" si="26"/>
        <v>0</v>
      </c>
      <c r="BR131">
        <f t="shared" si="27"/>
        <v>0</v>
      </c>
      <c r="BS131">
        <f t="shared" si="28"/>
        <v>0</v>
      </c>
      <c r="BT131">
        <f t="shared" si="29"/>
        <v>0</v>
      </c>
      <c r="BU131">
        <f t="shared" si="30"/>
        <v>0</v>
      </c>
      <c r="BV131">
        <f t="shared" si="31"/>
        <v>0</v>
      </c>
      <c r="BW131">
        <f t="shared" si="32"/>
        <v>0</v>
      </c>
      <c r="BX131">
        <f t="shared" si="33"/>
        <v>0</v>
      </c>
      <c r="BY131">
        <f t="shared" si="34"/>
        <v>0</v>
      </c>
      <c r="BZ131" s="293">
        <f t="shared" si="35"/>
        <v>0</v>
      </c>
      <c r="CA131" s="504" t="str">
        <f>IF(BZ131=0,"",
IF(SUM($BZ$68:BZ131)=1,CB131,
IF($BZ$168&gt;SUM($BZ$68:BZ131),_xlfn.CONCAT(", ",CB131),
IF($BZ$168=SUM($BZ$68:BZ131),_xlfn.CONCAT(" y ",CB131)))))</f>
        <v/>
      </c>
      <c r="CB131" s="505" t="s">
        <v>5212</v>
      </c>
    </row>
    <row r="132" spans="1:80" ht="15" customHeight="1">
      <c r="A132" s="72"/>
      <c r="B132" s="70"/>
      <c r="C132" s="89" t="s">
        <v>5213</v>
      </c>
      <c r="D132" s="991"/>
      <c r="E132" s="884"/>
      <c r="F132" s="884"/>
      <c r="G132" s="885"/>
      <c r="H132" s="992"/>
      <c r="I132" s="885"/>
      <c r="J132" s="992"/>
      <c r="K132" s="884"/>
      <c r="L132" s="885"/>
      <c r="M132" s="813"/>
      <c r="N132" s="813"/>
      <c r="O132" s="813"/>
      <c r="P132" s="813"/>
      <c r="Q132" s="813"/>
      <c r="R132" s="813"/>
      <c r="S132" s="813"/>
      <c r="T132" s="813"/>
      <c r="U132" s="813"/>
      <c r="V132" s="813"/>
      <c r="W132" s="813"/>
      <c r="X132" s="813"/>
      <c r="Y132" s="813"/>
      <c r="Z132" s="813"/>
      <c r="AA132" s="813"/>
      <c r="AB132" s="813"/>
      <c r="AC132" s="813"/>
      <c r="AD132" s="813"/>
      <c r="AG132" s="323" t="b">
        <f t="shared" ref="AG132:AG167" si="44">NOT(EXACT($D132,UPPER($D132)))</f>
        <v>0</v>
      </c>
      <c r="AH132" s="1" t="str">
        <f t="shared" ref="AH132:AH167" si="45">SUBSTITUTE( SUBSTITUTE( SUBSTITUTE( SUBSTITUTE( SUBSTITUTE( SUBSTITUTE( SUBSTITUTE( SUBSTITUTE( SUBSTITUTE( SUBSTITUTE($D132, "á", "a"), "é", "e"), "í", "i"), "ó", "o"), "ú", "u"), "Á", "A"), "É", "E"), "Í", "I"), "Ó", "O"), "Ú", "U")</f>
        <v/>
      </c>
      <c r="AI132" s="323" t="b">
        <f t="shared" ref="AI132:AI163" si="46">NOT(EXACT($D132,AH132))</f>
        <v>0</v>
      </c>
      <c r="AJ132" s="1" t="str">
        <f t="shared" ref="AJ132:AJ167" si="47">SUBSTITUTE((SUBSTITUTE(SUBSTITUTE(SUBSTITUTE($D132,".",""),",",""),"(","")),")","")</f>
        <v/>
      </c>
      <c r="AK132" s="323" t="b">
        <f t="shared" ref="AK132:AK163" si="48">NOT(EXACT($D132,AJ132))</f>
        <v>0</v>
      </c>
      <c r="AL132" s="348">
        <f>IF(AND(CNGE_2025_M1_Secc5_Sub2!$L$36&lt;&gt;"",CNGE_2025_M1_Secc5_Sub2!$L$36&lt;&gt;1,J132=3),1,0)</f>
        <v>0</v>
      </c>
      <c r="AN132" s="303">
        <f>IF(AND(CNGE_2025_M1_Secc5_Sub2!$P$37="",COUNTA(P132:R132)&gt;0),1,0)</f>
        <v>0</v>
      </c>
      <c r="AO132" s="303">
        <f>IF(AND(CNGE_2025_M1_Secc5_Sub2!$S$37="",COUNTA(S132:U132)&gt;0),1,0)</f>
        <v>0</v>
      </c>
      <c r="AP132" s="303">
        <f>IF(AND(CNGE_2025_M1_Secc5_Sub2!$V$37="",COUNTA(V132:X132)&gt;0),1,0)</f>
        <v>0</v>
      </c>
      <c r="AQ132" s="344">
        <f>IF(AND(CNGE_2025_M1_Secc5_Sub2!$P$37="X",COUNTA(P132:R132)=3),0,IF(AND(CNGE_2025_M1_Secc5_Sub2!$P$37="",COUNTA(P132:R132)=0),0,1))</f>
        <v>0</v>
      </c>
      <c r="AR132" s="345">
        <f>IF(AND(CNGE_2025_M1_Secc5_Sub2!$S$37="X",COUNTA(S132:U132)=3),0,IF(AND(CNGE_2025_M1_Secc5_Sub2!$S$37="",COUNTA(S132:U132)=0),0,1))</f>
        <v>0</v>
      </c>
      <c r="AS132" s="346">
        <f>IF(AND(CNGE_2025_M1_Secc5_Sub2!$V$37="X",COUNTA(V132:X132)=3),0,IF(AND(CNGE_2025_M1_Secc5_Sub2!$V$37="",COUNTA(V132:X132)=0),0,1))</f>
        <v>0</v>
      </c>
      <c r="AT132" s="321">
        <f t="shared" ref="AT132:AT163" si="49">IF(AND(COUNTBLANK(D132)=1,COUNTA(H132:AD132,S238:AD238)=0),0,IF(AND(COUNTBLANK(D132)=0,COUNTA(H132:O132)=5,AQ132=0,AR132=0,AS132=0,COUNTA(Y132:AD132)=6,COUNTA(S238:AD238)=2),0,1))</f>
        <v>0</v>
      </c>
      <c r="AU132" s="293">
        <f t="shared" si="6"/>
        <v>0</v>
      </c>
      <c r="AV132" s="294" t="str">
        <f>IF(AU132=0,"",
IF(SUM($AU$68:AU132)=1,AW132,
IF($AU$168&gt;SUM($AU$68:AU132),_xlfn.CONCAT(", ",AW132),
IF($AU$168=SUM($AU$68:AU132),_xlfn.CONCAT(" y ",AW132)))))</f>
        <v/>
      </c>
      <c r="AW132" s="89" t="s">
        <v>5214</v>
      </c>
      <c r="AX132" s="354">
        <f t="shared" ref="AX132:AX163" si="50">IF(OR(S238="NS",S238="NA"),0,IF(SUM(ISTEXT(S238))=0,0,1))</f>
        <v>0</v>
      </c>
      <c r="AY132" s="355">
        <f t="shared" si="8"/>
        <v>-1</v>
      </c>
      <c r="AZ132" s="356">
        <f t="shared" si="9"/>
        <v>0</v>
      </c>
      <c r="BA132" s="359">
        <f t="shared" ref="BA132:BA163" si="51">COUNTIF(S238,"NA")</f>
        <v>0</v>
      </c>
      <c r="BB132">
        <f t="shared" si="11"/>
        <v>0</v>
      </c>
      <c r="BC132">
        <f t="shared" si="12"/>
        <v>0</v>
      </c>
      <c r="BD132">
        <f t="shared" si="13"/>
        <v>0</v>
      </c>
      <c r="BE132">
        <f t="shared" si="14"/>
        <v>0</v>
      </c>
      <c r="BF132">
        <f t="shared" si="15"/>
        <v>0</v>
      </c>
      <c r="BG132">
        <f t="shared" si="16"/>
        <v>0</v>
      </c>
      <c r="BH132">
        <f t="shared" si="17"/>
        <v>0</v>
      </c>
      <c r="BI132">
        <f t="shared" si="18"/>
        <v>0</v>
      </c>
      <c r="BJ132">
        <f t="shared" si="19"/>
        <v>0</v>
      </c>
      <c r="BK132">
        <f t="shared" si="20"/>
        <v>0</v>
      </c>
      <c r="BL132">
        <f t="shared" si="21"/>
        <v>0</v>
      </c>
      <c r="BM132">
        <f t="shared" si="22"/>
        <v>0</v>
      </c>
      <c r="BN132">
        <f t="shared" si="23"/>
        <v>0</v>
      </c>
      <c r="BO132">
        <f t="shared" si="24"/>
        <v>0</v>
      </c>
      <c r="BP132">
        <f t="shared" si="25"/>
        <v>0</v>
      </c>
      <c r="BQ132">
        <f t="shared" si="26"/>
        <v>0</v>
      </c>
      <c r="BR132">
        <f t="shared" si="27"/>
        <v>0</v>
      </c>
      <c r="BS132">
        <f t="shared" si="28"/>
        <v>0</v>
      </c>
      <c r="BT132">
        <f t="shared" si="29"/>
        <v>0</v>
      </c>
      <c r="BU132">
        <f t="shared" si="30"/>
        <v>0</v>
      </c>
      <c r="BV132">
        <f t="shared" si="31"/>
        <v>0</v>
      </c>
      <c r="BW132">
        <f t="shared" si="32"/>
        <v>0</v>
      </c>
      <c r="BX132">
        <f t="shared" si="33"/>
        <v>0</v>
      </c>
      <c r="BY132">
        <f t="shared" si="34"/>
        <v>0</v>
      </c>
      <c r="BZ132" s="293">
        <f t="shared" si="35"/>
        <v>0</v>
      </c>
      <c r="CA132" s="504" t="str">
        <f>IF(BZ132=0,"",
IF(SUM($BZ$68:BZ132)=1,CB132,
IF($BZ$168&gt;SUM($BZ$68:BZ132),_xlfn.CONCAT(", ",CB132),
IF($BZ$168=SUM($BZ$68:BZ132),_xlfn.CONCAT(" y ",CB132)))))</f>
        <v/>
      </c>
      <c r="CB132" s="505" t="s">
        <v>5214</v>
      </c>
    </row>
    <row r="133" spans="1:80" ht="15" customHeight="1">
      <c r="A133" s="72"/>
      <c r="B133" s="70"/>
      <c r="C133" s="89" t="s">
        <v>5215</v>
      </c>
      <c r="D133" s="991"/>
      <c r="E133" s="884"/>
      <c r="F133" s="884"/>
      <c r="G133" s="885"/>
      <c r="H133" s="992"/>
      <c r="I133" s="885"/>
      <c r="J133" s="992"/>
      <c r="K133" s="884"/>
      <c r="L133" s="885"/>
      <c r="M133" s="813"/>
      <c r="N133" s="813"/>
      <c r="O133" s="813"/>
      <c r="P133" s="813"/>
      <c r="Q133" s="813"/>
      <c r="R133" s="813"/>
      <c r="S133" s="813"/>
      <c r="T133" s="813"/>
      <c r="U133" s="813"/>
      <c r="V133" s="813"/>
      <c r="W133" s="813"/>
      <c r="X133" s="813"/>
      <c r="Y133" s="813"/>
      <c r="Z133" s="813"/>
      <c r="AA133" s="813"/>
      <c r="AB133" s="813"/>
      <c r="AC133" s="813"/>
      <c r="AD133" s="813"/>
      <c r="AG133" s="323" t="b">
        <f t="shared" si="44"/>
        <v>0</v>
      </c>
      <c r="AH133" s="1" t="str">
        <f t="shared" si="45"/>
        <v/>
      </c>
      <c r="AI133" s="323" t="b">
        <f t="shared" si="46"/>
        <v>0</v>
      </c>
      <c r="AJ133" s="1" t="str">
        <f t="shared" si="47"/>
        <v/>
      </c>
      <c r="AK133" s="323" t="b">
        <f t="shared" si="48"/>
        <v>0</v>
      </c>
      <c r="AL133" s="348">
        <f>IF(AND(CNGE_2025_M1_Secc5_Sub2!$L$36&lt;&gt;"",CNGE_2025_M1_Secc5_Sub2!$L$36&lt;&gt;1,J133=3),1,0)</f>
        <v>0</v>
      </c>
      <c r="AN133" s="303">
        <f>IF(AND(CNGE_2025_M1_Secc5_Sub2!$P$37="",COUNTA(P133:R133)&gt;0),1,0)</f>
        <v>0</v>
      </c>
      <c r="AO133" s="303">
        <f>IF(AND(CNGE_2025_M1_Secc5_Sub2!$S$37="",COUNTA(S133:U133)&gt;0),1,0)</f>
        <v>0</v>
      </c>
      <c r="AP133" s="303">
        <f>IF(AND(CNGE_2025_M1_Secc5_Sub2!$V$37="",COUNTA(V133:X133)&gt;0),1,0)</f>
        <v>0</v>
      </c>
      <c r="AQ133" s="344">
        <f>IF(AND(CNGE_2025_M1_Secc5_Sub2!$P$37="X",COUNTA(P133:R133)=3),0,IF(AND(CNGE_2025_M1_Secc5_Sub2!$P$37="",COUNTA(P133:R133)=0),0,1))</f>
        <v>0</v>
      </c>
      <c r="AR133" s="345">
        <f>IF(AND(CNGE_2025_M1_Secc5_Sub2!$S$37="X",COUNTA(S133:U133)=3),0,IF(AND(CNGE_2025_M1_Secc5_Sub2!$S$37="",COUNTA(S133:U133)=0),0,1))</f>
        <v>0</v>
      </c>
      <c r="AS133" s="346">
        <f>IF(AND(CNGE_2025_M1_Secc5_Sub2!$V$37="X",COUNTA(V133:X133)=3),0,IF(AND(CNGE_2025_M1_Secc5_Sub2!$V$37="",COUNTA(V133:X133)=0),0,1))</f>
        <v>0</v>
      </c>
      <c r="AT133" s="321">
        <f t="shared" si="49"/>
        <v>0</v>
      </c>
      <c r="AU133" s="293">
        <f t="shared" ref="AU133:AU167" si="52">IF(AT133=0,0,1)</f>
        <v>0</v>
      </c>
      <c r="AV133" s="294" t="str">
        <f>IF(AU133=0,"",
IF(SUM($AU$68:AU133)=1,AW133,
IF($AU$168&gt;SUM($AU$68:AU133),_xlfn.CONCAT(", ",AW133),
IF($AU$168=SUM($AU$68:AU133),_xlfn.CONCAT(" y ",AW133)))))</f>
        <v/>
      </c>
      <c r="AW133" s="89" t="s">
        <v>5216</v>
      </c>
      <c r="AX133" s="354">
        <f t="shared" si="50"/>
        <v>0</v>
      </c>
      <c r="AY133" s="355">
        <f t="shared" ref="AY133:AY167" si="53">IF(OR(S239="NS",S239="NA"),0,LEN(S239)-LEN(INT(S239)))</f>
        <v>-1</v>
      </c>
      <c r="AZ133" s="356">
        <f t="shared" ref="AZ133:AZ167" si="54">IF(AY133&lt;=0,0,1)</f>
        <v>0</v>
      </c>
      <c r="BA133" s="359">
        <f t="shared" si="51"/>
        <v>0</v>
      </c>
      <c r="BB133">
        <f t="shared" ref="BB133:BB167" si="55">M133</f>
        <v>0</v>
      </c>
      <c r="BC133">
        <f t="shared" ref="BC133:BC167" si="56">COUNTIF(N133:O133,"NS")</f>
        <v>0</v>
      </c>
      <c r="BD133">
        <f t="shared" ref="BD133:BD167" si="57">SUM(N133:O133)</f>
        <v>0</v>
      </c>
      <c r="BE133">
        <f t="shared" ref="BE133:BE167" si="58">IF(COUNTIF(M133:O133,"NA")=3,0,IF(OR(AND(BB133=0,BC133&gt;0),AND(BB133="NS",BD133&gt;0), AND(BB133="NS", BC133=0,BD133=0)), 1, IF(OR(AND(BB133&gt;0,BC133&gt;1,BB133&gt;BD133), AND(BB133="NS",BC133=2), AND(BB133="NS",BD133=0,BC133&gt;0),BB133=BD133), 0, 1)))</f>
        <v>0</v>
      </c>
      <c r="BF133">
        <f t="shared" ref="BF133:BF167" si="59">P133</f>
        <v>0</v>
      </c>
      <c r="BG133">
        <f t="shared" ref="BG133:BG167" si="60">COUNTIF(Q133:R133,"NS")</f>
        <v>0</v>
      </c>
      <c r="BH133">
        <f t="shared" ref="BH133:BH167" si="61">SUM(Q133:R133)</f>
        <v>0</v>
      </c>
      <c r="BI133">
        <f t="shared" ref="BI133:BI167" si="62">IF(COUNTIF(P133:R133,"NA")=3,0,IF(OR(AND(BF133=0,BG133&gt;0),AND(BF133="NS",BH133&gt;0), AND(BF133="NS", BG133=0,BH133=0)), 1, IF(OR(AND(BF133&gt;0,BG133&gt;1,BF133&gt;BH133), AND(BF133="NS",BG133=2), AND(BF133="NS",BH133=0,BG133&gt;0),BF133=BH133), 0, 1)))</f>
        <v>0</v>
      </c>
      <c r="BJ133">
        <f t="shared" ref="BJ133:BJ167" si="63">S133</f>
        <v>0</v>
      </c>
      <c r="BK133">
        <f t="shared" ref="BK133:BK167" si="64">COUNTIF(T133:U133,"NS")</f>
        <v>0</v>
      </c>
      <c r="BL133">
        <f t="shared" ref="BL133:BL167" si="65">SUM(T133:U133)</f>
        <v>0</v>
      </c>
      <c r="BM133">
        <f t="shared" ref="BM133:BM167" si="66">IF(COUNTIF(S133:U133,"NA")=3,0,IF(OR(AND(BJ133=0,BK133&gt;0),AND(BJ133="NS",BL133&gt;0), AND(BJ133="NS", BK133=0,BL133=0)), 1, IF(OR(AND(BJ133&gt;0,BK133&gt;1,BJ133&gt;BL133), AND(BJ133="NS",BK133=2), AND(BJ133="NS",BL133=0,BK133&gt;0),BJ133=BL133), 0, 1)))</f>
        <v>0</v>
      </c>
      <c r="BN133">
        <f t="shared" ref="BN133:BN167" si="67">V133</f>
        <v>0</v>
      </c>
      <c r="BO133">
        <f t="shared" ref="BO133:BO167" si="68">COUNTIF(W133:X133,"NS")</f>
        <v>0</v>
      </c>
      <c r="BP133">
        <f t="shared" ref="BP133:BP167" si="69">SUM(W133:X133)</f>
        <v>0</v>
      </c>
      <c r="BQ133">
        <f t="shared" ref="BQ133:BQ167" si="70">IF(COUNTIF(V133:X133,"NA")=3,0,IF(OR(AND(BN133=0,BO133&gt;0),AND(BN133="NS",BP133&gt;0), AND(BN133="NS", BO133=0,BP133=0)), 1, IF(OR(AND(BN133&gt;0,BO133&gt;1,BN133&gt;BP133), AND(BN133="NS",BO133=2), AND(BN133="NS",BP133=0,BO133&gt;0),BN133=BP133), 0, 1)))</f>
        <v>0</v>
      </c>
      <c r="BR133">
        <f t="shared" ref="BR133:BR167" si="71">Y133</f>
        <v>0</v>
      </c>
      <c r="BS133">
        <f t="shared" ref="BS133:BS167" si="72">COUNTIF(Z133:AA133,"NS")</f>
        <v>0</v>
      </c>
      <c r="BT133">
        <f t="shared" ref="BT133:BT167" si="73">SUM(Z133:AA133)</f>
        <v>0</v>
      </c>
      <c r="BU133">
        <f t="shared" ref="BU133:BU167" si="74">IF(COUNTIF(Y133:AA133,"NA")=3,0,IF(OR(AND(BR133=0,BS133&gt;0),AND(BR133="NS",BT133&gt;0), AND(BR133="NS", BS133=0,BT133=0)), 1, IF(OR(AND(BR133&gt;0,BS133&gt;1,BR133&gt;BT133), AND(BR133="NS",BS133=2), AND(BR133="NS",BT133=0,BS133&gt;0),BR133=BT133), 0, 1)))</f>
        <v>0</v>
      </c>
      <c r="BV133">
        <f t="shared" ref="BV133:BV167" si="75">AB133</f>
        <v>0</v>
      </c>
      <c r="BW133">
        <f t="shared" ref="BW133:BW167" si="76">COUNTIF(AC133:AD133,"NS")</f>
        <v>0</v>
      </c>
      <c r="BX133">
        <f t="shared" ref="BX133:BX167" si="77">SUM(AC133:AD133)</f>
        <v>0</v>
      </c>
      <c r="BY133">
        <f t="shared" ref="BY133:BY167" si="78">IF(COUNTIF(AB133:AD133,"NA")=3,0,IF(OR(AND(BV133=0,BW133&gt;0),AND(BV133="NS",BX133&gt;0), AND(BV133="NS", BW133=0,BX133=0)), 1, IF(OR(AND(BV133&gt;0,BW133&gt;1,BV133&gt;BX133), AND(BV133="NS",BW133=2), AND(BV133="NS",BX133=0,BW133&gt;0),BV133=BX133), 0, 1)))</f>
        <v>0</v>
      </c>
      <c r="BZ133" s="293">
        <f t="shared" ref="BZ133:BZ167" si="79">IF(SUM(BE133,BI133,BM133,BQ133,BU133,BY133)=0,0,1)</f>
        <v>0</v>
      </c>
      <c r="CA133" s="504" t="str">
        <f>IF(BZ133=0,"",
IF(SUM($BZ$68:BZ133)=1,CB133,
IF($BZ$168&gt;SUM($BZ$68:BZ133),_xlfn.CONCAT(", ",CB133),
IF($BZ$168=SUM($BZ$68:BZ133),_xlfn.CONCAT(" y ",CB133)))))</f>
        <v/>
      </c>
      <c r="CB133" s="505" t="s">
        <v>5216</v>
      </c>
    </row>
    <row r="134" spans="1:80" ht="15" customHeight="1">
      <c r="A134" s="72"/>
      <c r="B134" s="70"/>
      <c r="C134" s="89" t="s">
        <v>5217</v>
      </c>
      <c r="D134" s="991"/>
      <c r="E134" s="884"/>
      <c r="F134" s="884"/>
      <c r="G134" s="885"/>
      <c r="H134" s="992"/>
      <c r="I134" s="885"/>
      <c r="J134" s="992"/>
      <c r="K134" s="884"/>
      <c r="L134" s="885"/>
      <c r="M134" s="813"/>
      <c r="N134" s="813"/>
      <c r="O134" s="813"/>
      <c r="P134" s="813"/>
      <c r="Q134" s="813"/>
      <c r="R134" s="813"/>
      <c r="S134" s="813"/>
      <c r="T134" s="813"/>
      <c r="U134" s="813"/>
      <c r="V134" s="813"/>
      <c r="W134" s="813"/>
      <c r="X134" s="813"/>
      <c r="Y134" s="813"/>
      <c r="Z134" s="813"/>
      <c r="AA134" s="813"/>
      <c r="AB134" s="813"/>
      <c r="AC134" s="813"/>
      <c r="AD134" s="813"/>
      <c r="AG134" s="323" t="b">
        <f t="shared" si="44"/>
        <v>0</v>
      </c>
      <c r="AH134" s="1" t="str">
        <f t="shared" si="45"/>
        <v/>
      </c>
      <c r="AI134" s="323" t="b">
        <f t="shared" si="46"/>
        <v>0</v>
      </c>
      <c r="AJ134" s="1" t="str">
        <f t="shared" si="47"/>
        <v/>
      </c>
      <c r="AK134" s="323" t="b">
        <f t="shared" si="48"/>
        <v>0</v>
      </c>
      <c r="AL134" s="348">
        <f>IF(AND(CNGE_2025_M1_Secc5_Sub2!$L$36&lt;&gt;"",CNGE_2025_M1_Secc5_Sub2!$L$36&lt;&gt;1,J134=3),1,0)</f>
        <v>0</v>
      </c>
      <c r="AN134" s="303">
        <f>IF(AND(CNGE_2025_M1_Secc5_Sub2!$P$37="",COUNTA(P134:R134)&gt;0),1,0)</f>
        <v>0</v>
      </c>
      <c r="AO134" s="303">
        <f>IF(AND(CNGE_2025_M1_Secc5_Sub2!$S$37="",COUNTA(S134:U134)&gt;0),1,0)</f>
        <v>0</v>
      </c>
      <c r="AP134" s="303">
        <f>IF(AND(CNGE_2025_M1_Secc5_Sub2!$V$37="",COUNTA(V134:X134)&gt;0),1,0)</f>
        <v>0</v>
      </c>
      <c r="AQ134" s="344">
        <f>IF(AND(CNGE_2025_M1_Secc5_Sub2!$P$37="X",COUNTA(P134:R134)=3),0,IF(AND(CNGE_2025_M1_Secc5_Sub2!$P$37="",COUNTA(P134:R134)=0),0,1))</f>
        <v>0</v>
      </c>
      <c r="AR134" s="345">
        <f>IF(AND(CNGE_2025_M1_Secc5_Sub2!$S$37="X",COUNTA(S134:U134)=3),0,IF(AND(CNGE_2025_M1_Secc5_Sub2!$S$37="",COUNTA(S134:U134)=0),0,1))</f>
        <v>0</v>
      </c>
      <c r="AS134" s="346">
        <f>IF(AND(CNGE_2025_M1_Secc5_Sub2!$V$37="X",COUNTA(V134:X134)=3),0,IF(AND(CNGE_2025_M1_Secc5_Sub2!$V$37="",COUNTA(V134:X134)=0),0,1))</f>
        <v>0</v>
      </c>
      <c r="AT134" s="321">
        <f t="shared" si="49"/>
        <v>0</v>
      </c>
      <c r="AU134" s="293">
        <f t="shared" si="52"/>
        <v>0</v>
      </c>
      <c r="AV134" s="294" t="str">
        <f>IF(AU134=0,"",
IF(SUM($AU$68:AU134)=1,AW134,
IF($AU$168&gt;SUM($AU$68:AU134),_xlfn.CONCAT(", ",AW134),
IF($AU$168=SUM($AU$68:AU134),_xlfn.CONCAT(" y ",AW134)))))</f>
        <v/>
      </c>
      <c r="AW134" s="89" t="s">
        <v>5218</v>
      </c>
      <c r="AX134" s="354">
        <f t="shared" si="50"/>
        <v>0</v>
      </c>
      <c r="AY134" s="355">
        <f t="shared" si="53"/>
        <v>-1</v>
      </c>
      <c r="AZ134" s="356">
        <f t="shared" si="54"/>
        <v>0</v>
      </c>
      <c r="BA134" s="359">
        <f t="shared" si="51"/>
        <v>0</v>
      </c>
      <c r="BB134">
        <f t="shared" si="55"/>
        <v>0</v>
      </c>
      <c r="BC134">
        <f t="shared" si="56"/>
        <v>0</v>
      </c>
      <c r="BD134">
        <f t="shared" si="57"/>
        <v>0</v>
      </c>
      <c r="BE134">
        <f t="shared" si="58"/>
        <v>0</v>
      </c>
      <c r="BF134">
        <f t="shared" si="59"/>
        <v>0</v>
      </c>
      <c r="BG134">
        <f t="shared" si="60"/>
        <v>0</v>
      </c>
      <c r="BH134">
        <f t="shared" si="61"/>
        <v>0</v>
      </c>
      <c r="BI134">
        <f t="shared" si="62"/>
        <v>0</v>
      </c>
      <c r="BJ134">
        <f t="shared" si="63"/>
        <v>0</v>
      </c>
      <c r="BK134">
        <f t="shared" si="64"/>
        <v>0</v>
      </c>
      <c r="BL134">
        <f t="shared" si="65"/>
        <v>0</v>
      </c>
      <c r="BM134">
        <f t="shared" si="66"/>
        <v>0</v>
      </c>
      <c r="BN134">
        <f t="shared" si="67"/>
        <v>0</v>
      </c>
      <c r="BO134">
        <f t="shared" si="68"/>
        <v>0</v>
      </c>
      <c r="BP134">
        <f t="shared" si="69"/>
        <v>0</v>
      </c>
      <c r="BQ134">
        <f t="shared" si="70"/>
        <v>0</v>
      </c>
      <c r="BR134">
        <f t="shared" si="71"/>
        <v>0</v>
      </c>
      <c r="BS134">
        <f t="shared" si="72"/>
        <v>0</v>
      </c>
      <c r="BT134">
        <f t="shared" si="73"/>
        <v>0</v>
      </c>
      <c r="BU134">
        <f t="shared" si="74"/>
        <v>0</v>
      </c>
      <c r="BV134">
        <f t="shared" si="75"/>
        <v>0</v>
      </c>
      <c r="BW134">
        <f t="shared" si="76"/>
        <v>0</v>
      </c>
      <c r="BX134">
        <f t="shared" si="77"/>
        <v>0</v>
      </c>
      <c r="BY134">
        <f t="shared" si="78"/>
        <v>0</v>
      </c>
      <c r="BZ134" s="293">
        <f t="shared" si="79"/>
        <v>0</v>
      </c>
      <c r="CA134" s="504" t="str">
        <f>IF(BZ134=0,"",
IF(SUM($BZ$68:BZ134)=1,CB134,
IF($BZ$168&gt;SUM($BZ$68:BZ134),_xlfn.CONCAT(", ",CB134),
IF($BZ$168=SUM($BZ$68:BZ134),_xlfn.CONCAT(" y ",CB134)))))</f>
        <v/>
      </c>
      <c r="CB134" s="505" t="s">
        <v>5218</v>
      </c>
    </row>
    <row r="135" spans="1:80" ht="15" customHeight="1">
      <c r="A135" s="72"/>
      <c r="B135" s="70"/>
      <c r="C135" s="89" t="s">
        <v>5219</v>
      </c>
      <c r="D135" s="991"/>
      <c r="E135" s="884"/>
      <c r="F135" s="884"/>
      <c r="G135" s="885"/>
      <c r="H135" s="992"/>
      <c r="I135" s="885"/>
      <c r="J135" s="992"/>
      <c r="K135" s="884"/>
      <c r="L135" s="885"/>
      <c r="M135" s="813"/>
      <c r="N135" s="813"/>
      <c r="O135" s="813"/>
      <c r="P135" s="813"/>
      <c r="Q135" s="813"/>
      <c r="R135" s="813"/>
      <c r="S135" s="813"/>
      <c r="T135" s="813"/>
      <c r="U135" s="813"/>
      <c r="V135" s="813"/>
      <c r="W135" s="813"/>
      <c r="X135" s="813"/>
      <c r="Y135" s="813"/>
      <c r="Z135" s="813"/>
      <c r="AA135" s="813"/>
      <c r="AB135" s="813"/>
      <c r="AC135" s="813"/>
      <c r="AD135" s="813"/>
      <c r="AG135" s="323" t="b">
        <f t="shared" si="44"/>
        <v>0</v>
      </c>
      <c r="AH135" s="1" t="str">
        <f t="shared" si="45"/>
        <v/>
      </c>
      <c r="AI135" s="323" t="b">
        <f t="shared" si="46"/>
        <v>0</v>
      </c>
      <c r="AJ135" s="1" t="str">
        <f t="shared" si="47"/>
        <v/>
      </c>
      <c r="AK135" s="323" t="b">
        <f t="shared" si="48"/>
        <v>0</v>
      </c>
      <c r="AL135" s="348">
        <f>IF(AND(CNGE_2025_M1_Secc5_Sub2!$L$36&lt;&gt;"",CNGE_2025_M1_Secc5_Sub2!$L$36&lt;&gt;1,J135=3),1,0)</f>
        <v>0</v>
      </c>
      <c r="AN135" s="303">
        <f>IF(AND(CNGE_2025_M1_Secc5_Sub2!$P$37="",COUNTA(P135:R135)&gt;0),1,0)</f>
        <v>0</v>
      </c>
      <c r="AO135" s="303">
        <f>IF(AND(CNGE_2025_M1_Secc5_Sub2!$S$37="",COUNTA(S135:U135)&gt;0),1,0)</f>
        <v>0</v>
      </c>
      <c r="AP135" s="303">
        <f>IF(AND(CNGE_2025_M1_Secc5_Sub2!$V$37="",COUNTA(V135:X135)&gt;0),1,0)</f>
        <v>0</v>
      </c>
      <c r="AQ135" s="344">
        <f>IF(AND(CNGE_2025_M1_Secc5_Sub2!$P$37="X",COUNTA(P135:R135)=3),0,IF(AND(CNGE_2025_M1_Secc5_Sub2!$P$37="",COUNTA(P135:R135)=0),0,1))</f>
        <v>0</v>
      </c>
      <c r="AR135" s="345">
        <f>IF(AND(CNGE_2025_M1_Secc5_Sub2!$S$37="X",COUNTA(S135:U135)=3),0,IF(AND(CNGE_2025_M1_Secc5_Sub2!$S$37="",COUNTA(S135:U135)=0),0,1))</f>
        <v>0</v>
      </c>
      <c r="AS135" s="346">
        <f>IF(AND(CNGE_2025_M1_Secc5_Sub2!$V$37="X",COUNTA(V135:X135)=3),0,IF(AND(CNGE_2025_M1_Secc5_Sub2!$V$37="",COUNTA(V135:X135)=0),0,1))</f>
        <v>0</v>
      </c>
      <c r="AT135" s="321">
        <f t="shared" si="49"/>
        <v>0</v>
      </c>
      <c r="AU135" s="293">
        <f t="shared" si="52"/>
        <v>0</v>
      </c>
      <c r="AV135" s="294" t="str">
        <f>IF(AU135=0,"",
IF(SUM($AU$68:AU135)=1,AW135,
IF($AU$168&gt;SUM($AU$68:AU135),_xlfn.CONCAT(", ",AW135),
IF($AU$168=SUM($AU$68:AU135),_xlfn.CONCAT(" y ",AW135)))))</f>
        <v/>
      </c>
      <c r="AW135" s="89" t="s">
        <v>5220</v>
      </c>
      <c r="AX135" s="354">
        <f t="shared" si="50"/>
        <v>0</v>
      </c>
      <c r="AY135" s="355">
        <f t="shared" si="53"/>
        <v>-1</v>
      </c>
      <c r="AZ135" s="356">
        <f t="shared" si="54"/>
        <v>0</v>
      </c>
      <c r="BA135" s="359">
        <f t="shared" si="51"/>
        <v>0</v>
      </c>
      <c r="BB135">
        <f t="shared" si="55"/>
        <v>0</v>
      </c>
      <c r="BC135">
        <f t="shared" si="56"/>
        <v>0</v>
      </c>
      <c r="BD135">
        <f t="shared" si="57"/>
        <v>0</v>
      </c>
      <c r="BE135">
        <f t="shared" si="58"/>
        <v>0</v>
      </c>
      <c r="BF135">
        <f t="shared" si="59"/>
        <v>0</v>
      </c>
      <c r="BG135">
        <f t="shared" si="60"/>
        <v>0</v>
      </c>
      <c r="BH135">
        <f t="shared" si="61"/>
        <v>0</v>
      </c>
      <c r="BI135">
        <f t="shared" si="62"/>
        <v>0</v>
      </c>
      <c r="BJ135">
        <f t="shared" si="63"/>
        <v>0</v>
      </c>
      <c r="BK135">
        <f t="shared" si="64"/>
        <v>0</v>
      </c>
      <c r="BL135">
        <f t="shared" si="65"/>
        <v>0</v>
      </c>
      <c r="BM135">
        <f t="shared" si="66"/>
        <v>0</v>
      </c>
      <c r="BN135">
        <f t="shared" si="67"/>
        <v>0</v>
      </c>
      <c r="BO135">
        <f t="shared" si="68"/>
        <v>0</v>
      </c>
      <c r="BP135">
        <f t="shared" si="69"/>
        <v>0</v>
      </c>
      <c r="BQ135">
        <f t="shared" si="70"/>
        <v>0</v>
      </c>
      <c r="BR135">
        <f t="shared" si="71"/>
        <v>0</v>
      </c>
      <c r="BS135">
        <f t="shared" si="72"/>
        <v>0</v>
      </c>
      <c r="BT135">
        <f t="shared" si="73"/>
        <v>0</v>
      </c>
      <c r="BU135">
        <f t="shared" si="74"/>
        <v>0</v>
      </c>
      <c r="BV135">
        <f t="shared" si="75"/>
        <v>0</v>
      </c>
      <c r="BW135">
        <f t="shared" si="76"/>
        <v>0</v>
      </c>
      <c r="BX135">
        <f t="shared" si="77"/>
        <v>0</v>
      </c>
      <c r="BY135">
        <f t="shared" si="78"/>
        <v>0</v>
      </c>
      <c r="BZ135" s="293">
        <f t="shared" si="79"/>
        <v>0</v>
      </c>
      <c r="CA135" s="504" t="str">
        <f>IF(BZ135=0,"",
IF(SUM($BZ$68:BZ135)=1,CB135,
IF($BZ$168&gt;SUM($BZ$68:BZ135),_xlfn.CONCAT(", ",CB135),
IF($BZ$168=SUM($BZ$68:BZ135),_xlfn.CONCAT(" y ",CB135)))))</f>
        <v/>
      </c>
      <c r="CB135" s="505" t="s">
        <v>5220</v>
      </c>
    </row>
    <row r="136" spans="1:80" ht="15" customHeight="1">
      <c r="A136" s="72"/>
      <c r="B136" s="70"/>
      <c r="C136" s="89" t="s">
        <v>5221</v>
      </c>
      <c r="D136" s="991"/>
      <c r="E136" s="884"/>
      <c r="F136" s="884"/>
      <c r="G136" s="885"/>
      <c r="H136" s="992"/>
      <c r="I136" s="885"/>
      <c r="J136" s="992"/>
      <c r="K136" s="884"/>
      <c r="L136" s="885"/>
      <c r="M136" s="813"/>
      <c r="N136" s="813"/>
      <c r="O136" s="813"/>
      <c r="P136" s="813"/>
      <c r="Q136" s="813"/>
      <c r="R136" s="813"/>
      <c r="S136" s="813"/>
      <c r="T136" s="813"/>
      <c r="U136" s="813"/>
      <c r="V136" s="813"/>
      <c r="W136" s="813"/>
      <c r="X136" s="813"/>
      <c r="Y136" s="813"/>
      <c r="Z136" s="813"/>
      <c r="AA136" s="813"/>
      <c r="AB136" s="813"/>
      <c r="AC136" s="813"/>
      <c r="AD136" s="813"/>
      <c r="AG136" s="323" t="b">
        <f t="shared" si="44"/>
        <v>0</v>
      </c>
      <c r="AH136" s="1" t="str">
        <f t="shared" si="45"/>
        <v/>
      </c>
      <c r="AI136" s="323" t="b">
        <f t="shared" si="46"/>
        <v>0</v>
      </c>
      <c r="AJ136" s="1" t="str">
        <f t="shared" si="47"/>
        <v/>
      </c>
      <c r="AK136" s="323" t="b">
        <f t="shared" si="48"/>
        <v>0</v>
      </c>
      <c r="AL136" s="348">
        <f>IF(AND(CNGE_2025_M1_Secc5_Sub2!$L$36&lt;&gt;"",CNGE_2025_M1_Secc5_Sub2!$L$36&lt;&gt;1,J136=3),1,0)</f>
        <v>0</v>
      </c>
      <c r="AN136" s="303">
        <f>IF(AND(CNGE_2025_M1_Secc5_Sub2!$P$37="",COUNTA(P136:R136)&gt;0),1,0)</f>
        <v>0</v>
      </c>
      <c r="AO136" s="303">
        <f>IF(AND(CNGE_2025_M1_Secc5_Sub2!$S$37="",COUNTA(S136:U136)&gt;0),1,0)</f>
        <v>0</v>
      </c>
      <c r="AP136" s="303">
        <f>IF(AND(CNGE_2025_M1_Secc5_Sub2!$V$37="",COUNTA(V136:X136)&gt;0),1,0)</f>
        <v>0</v>
      </c>
      <c r="AQ136" s="344">
        <f>IF(AND(CNGE_2025_M1_Secc5_Sub2!$P$37="X",COUNTA(P136:R136)=3),0,IF(AND(CNGE_2025_M1_Secc5_Sub2!$P$37="",COUNTA(P136:R136)=0),0,1))</f>
        <v>0</v>
      </c>
      <c r="AR136" s="345">
        <f>IF(AND(CNGE_2025_M1_Secc5_Sub2!$S$37="X",COUNTA(S136:U136)=3),0,IF(AND(CNGE_2025_M1_Secc5_Sub2!$S$37="",COUNTA(S136:U136)=0),0,1))</f>
        <v>0</v>
      </c>
      <c r="AS136" s="346">
        <f>IF(AND(CNGE_2025_M1_Secc5_Sub2!$V$37="X",COUNTA(V136:X136)=3),0,IF(AND(CNGE_2025_M1_Secc5_Sub2!$V$37="",COUNTA(V136:X136)=0),0,1))</f>
        <v>0</v>
      </c>
      <c r="AT136" s="321">
        <f t="shared" si="49"/>
        <v>0</v>
      </c>
      <c r="AU136" s="293">
        <f t="shared" si="52"/>
        <v>0</v>
      </c>
      <c r="AV136" s="294" t="str">
        <f>IF(AU136=0,"",
IF(SUM($AU$68:AU136)=1,AW136,
IF($AU$168&gt;SUM($AU$68:AU136),_xlfn.CONCAT(", ",AW136),
IF($AU$168=SUM($AU$68:AU136),_xlfn.CONCAT(" y ",AW136)))))</f>
        <v/>
      </c>
      <c r="AW136" s="89" t="s">
        <v>5222</v>
      </c>
      <c r="AX136" s="354">
        <f t="shared" si="50"/>
        <v>0</v>
      </c>
      <c r="AY136" s="355">
        <f t="shared" si="53"/>
        <v>-1</v>
      </c>
      <c r="AZ136" s="356">
        <f t="shared" si="54"/>
        <v>0</v>
      </c>
      <c r="BA136" s="359">
        <f t="shared" si="51"/>
        <v>0</v>
      </c>
      <c r="BB136">
        <f t="shared" si="55"/>
        <v>0</v>
      </c>
      <c r="BC136">
        <f t="shared" si="56"/>
        <v>0</v>
      </c>
      <c r="BD136">
        <f t="shared" si="57"/>
        <v>0</v>
      </c>
      <c r="BE136">
        <f t="shared" si="58"/>
        <v>0</v>
      </c>
      <c r="BF136">
        <f t="shared" si="59"/>
        <v>0</v>
      </c>
      <c r="BG136">
        <f t="shared" si="60"/>
        <v>0</v>
      </c>
      <c r="BH136">
        <f t="shared" si="61"/>
        <v>0</v>
      </c>
      <c r="BI136">
        <f t="shared" si="62"/>
        <v>0</v>
      </c>
      <c r="BJ136">
        <f t="shared" si="63"/>
        <v>0</v>
      </c>
      <c r="BK136">
        <f t="shared" si="64"/>
        <v>0</v>
      </c>
      <c r="BL136">
        <f t="shared" si="65"/>
        <v>0</v>
      </c>
      <c r="BM136">
        <f t="shared" si="66"/>
        <v>0</v>
      </c>
      <c r="BN136">
        <f t="shared" si="67"/>
        <v>0</v>
      </c>
      <c r="BO136">
        <f t="shared" si="68"/>
        <v>0</v>
      </c>
      <c r="BP136">
        <f t="shared" si="69"/>
        <v>0</v>
      </c>
      <c r="BQ136">
        <f t="shared" si="70"/>
        <v>0</v>
      </c>
      <c r="BR136">
        <f t="shared" si="71"/>
        <v>0</v>
      </c>
      <c r="BS136">
        <f t="shared" si="72"/>
        <v>0</v>
      </c>
      <c r="BT136">
        <f t="shared" si="73"/>
        <v>0</v>
      </c>
      <c r="BU136">
        <f t="shared" si="74"/>
        <v>0</v>
      </c>
      <c r="BV136">
        <f t="shared" si="75"/>
        <v>0</v>
      </c>
      <c r="BW136">
        <f t="shared" si="76"/>
        <v>0</v>
      </c>
      <c r="BX136">
        <f t="shared" si="77"/>
        <v>0</v>
      </c>
      <c r="BY136">
        <f t="shared" si="78"/>
        <v>0</v>
      </c>
      <c r="BZ136" s="293">
        <f t="shared" si="79"/>
        <v>0</v>
      </c>
      <c r="CA136" s="504" t="str">
        <f>IF(BZ136=0,"",
IF(SUM($BZ$68:BZ136)=1,CB136,
IF($BZ$168&gt;SUM($BZ$68:BZ136),_xlfn.CONCAT(", ",CB136),
IF($BZ$168=SUM($BZ$68:BZ136),_xlfn.CONCAT(" y ",CB136)))))</f>
        <v/>
      </c>
      <c r="CB136" s="505" t="s">
        <v>5222</v>
      </c>
    </row>
    <row r="137" spans="1:80" ht="15" customHeight="1">
      <c r="A137" s="72"/>
      <c r="B137" s="70"/>
      <c r="C137" s="89" t="s">
        <v>5223</v>
      </c>
      <c r="D137" s="991"/>
      <c r="E137" s="884"/>
      <c r="F137" s="884"/>
      <c r="G137" s="885"/>
      <c r="H137" s="992"/>
      <c r="I137" s="885"/>
      <c r="J137" s="992"/>
      <c r="K137" s="884"/>
      <c r="L137" s="885"/>
      <c r="M137" s="813"/>
      <c r="N137" s="813"/>
      <c r="O137" s="813"/>
      <c r="P137" s="813"/>
      <c r="Q137" s="813"/>
      <c r="R137" s="813"/>
      <c r="S137" s="813"/>
      <c r="T137" s="813"/>
      <c r="U137" s="813"/>
      <c r="V137" s="813"/>
      <c r="W137" s="813"/>
      <c r="X137" s="813"/>
      <c r="Y137" s="813"/>
      <c r="Z137" s="813"/>
      <c r="AA137" s="813"/>
      <c r="AB137" s="813"/>
      <c r="AC137" s="813"/>
      <c r="AD137" s="813"/>
      <c r="AG137" s="323" t="b">
        <f t="shared" si="44"/>
        <v>0</v>
      </c>
      <c r="AH137" s="1" t="str">
        <f t="shared" si="45"/>
        <v/>
      </c>
      <c r="AI137" s="323" t="b">
        <f t="shared" si="46"/>
        <v>0</v>
      </c>
      <c r="AJ137" s="1" t="str">
        <f t="shared" si="47"/>
        <v/>
      </c>
      <c r="AK137" s="323" t="b">
        <f t="shared" si="48"/>
        <v>0</v>
      </c>
      <c r="AL137" s="348">
        <f>IF(AND(CNGE_2025_M1_Secc5_Sub2!$L$36&lt;&gt;"",CNGE_2025_M1_Secc5_Sub2!$L$36&lt;&gt;1,J137=3),1,0)</f>
        <v>0</v>
      </c>
      <c r="AN137" s="303">
        <f>IF(AND(CNGE_2025_M1_Secc5_Sub2!$P$37="",COUNTA(P137:R137)&gt;0),1,0)</f>
        <v>0</v>
      </c>
      <c r="AO137" s="303">
        <f>IF(AND(CNGE_2025_M1_Secc5_Sub2!$S$37="",COUNTA(S137:U137)&gt;0),1,0)</f>
        <v>0</v>
      </c>
      <c r="AP137" s="303">
        <f>IF(AND(CNGE_2025_M1_Secc5_Sub2!$V$37="",COUNTA(V137:X137)&gt;0),1,0)</f>
        <v>0</v>
      </c>
      <c r="AQ137" s="344">
        <f>IF(AND(CNGE_2025_M1_Secc5_Sub2!$P$37="X",COUNTA(P137:R137)=3),0,IF(AND(CNGE_2025_M1_Secc5_Sub2!$P$37="",COUNTA(P137:R137)=0),0,1))</f>
        <v>0</v>
      </c>
      <c r="AR137" s="345">
        <f>IF(AND(CNGE_2025_M1_Secc5_Sub2!$S$37="X",COUNTA(S137:U137)=3),0,IF(AND(CNGE_2025_M1_Secc5_Sub2!$S$37="",COUNTA(S137:U137)=0),0,1))</f>
        <v>0</v>
      </c>
      <c r="AS137" s="346">
        <f>IF(AND(CNGE_2025_M1_Secc5_Sub2!$V$37="X",COUNTA(V137:X137)=3),0,IF(AND(CNGE_2025_M1_Secc5_Sub2!$V$37="",COUNTA(V137:X137)=0),0,1))</f>
        <v>0</v>
      </c>
      <c r="AT137" s="321">
        <f t="shared" si="49"/>
        <v>0</v>
      </c>
      <c r="AU137" s="293">
        <f t="shared" si="52"/>
        <v>0</v>
      </c>
      <c r="AV137" s="294" t="str">
        <f>IF(AU137=0,"",
IF(SUM($AU$68:AU137)=1,AW137,
IF($AU$168&gt;SUM($AU$68:AU137),_xlfn.CONCAT(", ",AW137),
IF($AU$168=SUM($AU$68:AU137),_xlfn.CONCAT(" y ",AW137)))))</f>
        <v/>
      </c>
      <c r="AW137" s="89" t="s">
        <v>5224</v>
      </c>
      <c r="AX137" s="354">
        <f t="shared" si="50"/>
        <v>0</v>
      </c>
      <c r="AY137" s="355">
        <f t="shared" si="53"/>
        <v>-1</v>
      </c>
      <c r="AZ137" s="356">
        <f t="shared" si="54"/>
        <v>0</v>
      </c>
      <c r="BA137" s="359">
        <f t="shared" si="51"/>
        <v>0</v>
      </c>
      <c r="BB137">
        <f t="shared" si="55"/>
        <v>0</v>
      </c>
      <c r="BC137">
        <f t="shared" si="56"/>
        <v>0</v>
      </c>
      <c r="BD137">
        <f t="shared" si="57"/>
        <v>0</v>
      </c>
      <c r="BE137">
        <f t="shared" si="58"/>
        <v>0</v>
      </c>
      <c r="BF137">
        <f t="shared" si="59"/>
        <v>0</v>
      </c>
      <c r="BG137">
        <f t="shared" si="60"/>
        <v>0</v>
      </c>
      <c r="BH137">
        <f t="shared" si="61"/>
        <v>0</v>
      </c>
      <c r="BI137">
        <f t="shared" si="62"/>
        <v>0</v>
      </c>
      <c r="BJ137">
        <f t="shared" si="63"/>
        <v>0</v>
      </c>
      <c r="BK137">
        <f t="shared" si="64"/>
        <v>0</v>
      </c>
      <c r="BL137">
        <f t="shared" si="65"/>
        <v>0</v>
      </c>
      <c r="BM137">
        <f t="shared" si="66"/>
        <v>0</v>
      </c>
      <c r="BN137">
        <f t="shared" si="67"/>
        <v>0</v>
      </c>
      <c r="BO137">
        <f t="shared" si="68"/>
        <v>0</v>
      </c>
      <c r="BP137">
        <f t="shared" si="69"/>
        <v>0</v>
      </c>
      <c r="BQ137">
        <f t="shared" si="70"/>
        <v>0</v>
      </c>
      <c r="BR137">
        <f t="shared" si="71"/>
        <v>0</v>
      </c>
      <c r="BS137">
        <f t="shared" si="72"/>
        <v>0</v>
      </c>
      <c r="BT137">
        <f t="shared" si="73"/>
        <v>0</v>
      </c>
      <c r="BU137">
        <f t="shared" si="74"/>
        <v>0</v>
      </c>
      <c r="BV137">
        <f t="shared" si="75"/>
        <v>0</v>
      </c>
      <c r="BW137">
        <f t="shared" si="76"/>
        <v>0</v>
      </c>
      <c r="BX137">
        <f t="shared" si="77"/>
        <v>0</v>
      </c>
      <c r="BY137">
        <f t="shared" si="78"/>
        <v>0</v>
      </c>
      <c r="BZ137" s="293">
        <f t="shared" si="79"/>
        <v>0</v>
      </c>
      <c r="CA137" s="504" t="str">
        <f>IF(BZ137=0,"",
IF(SUM($BZ$68:BZ137)=1,CB137,
IF($BZ$168&gt;SUM($BZ$68:BZ137),_xlfn.CONCAT(", ",CB137),
IF($BZ$168=SUM($BZ$68:BZ137),_xlfn.CONCAT(" y ",CB137)))))</f>
        <v/>
      </c>
      <c r="CB137" s="505" t="s">
        <v>5224</v>
      </c>
    </row>
    <row r="138" spans="1:80" ht="15" customHeight="1">
      <c r="A138" s="72"/>
      <c r="B138" s="70"/>
      <c r="C138" s="89" t="s">
        <v>5225</v>
      </c>
      <c r="D138" s="991"/>
      <c r="E138" s="884"/>
      <c r="F138" s="884"/>
      <c r="G138" s="885"/>
      <c r="H138" s="992"/>
      <c r="I138" s="885"/>
      <c r="J138" s="992"/>
      <c r="K138" s="884"/>
      <c r="L138" s="885"/>
      <c r="M138" s="813"/>
      <c r="N138" s="813"/>
      <c r="O138" s="813"/>
      <c r="P138" s="813"/>
      <c r="Q138" s="813"/>
      <c r="R138" s="813"/>
      <c r="S138" s="813"/>
      <c r="T138" s="813"/>
      <c r="U138" s="813"/>
      <c r="V138" s="813"/>
      <c r="W138" s="813"/>
      <c r="X138" s="813"/>
      <c r="Y138" s="813"/>
      <c r="Z138" s="813"/>
      <c r="AA138" s="813"/>
      <c r="AB138" s="813"/>
      <c r="AC138" s="813"/>
      <c r="AD138" s="813"/>
      <c r="AG138" s="323" t="b">
        <f t="shared" si="44"/>
        <v>0</v>
      </c>
      <c r="AH138" s="1" t="str">
        <f t="shared" si="45"/>
        <v/>
      </c>
      <c r="AI138" s="323" t="b">
        <f t="shared" si="46"/>
        <v>0</v>
      </c>
      <c r="AJ138" s="1" t="str">
        <f t="shared" si="47"/>
        <v/>
      </c>
      <c r="AK138" s="323" t="b">
        <f t="shared" si="48"/>
        <v>0</v>
      </c>
      <c r="AL138" s="348">
        <f>IF(AND(CNGE_2025_M1_Secc5_Sub2!$L$36&lt;&gt;"",CNGE_2025_M1_Secc5_Sub2!$L$36&lt;&gt;1,J138=3),1,0)</f>
        <v>0</v>
      </c>
      <c r="AN138" s="303">
        <f>IF(AND(CNGE_2025_M1_Secc5_Sub2!$P$37="",COUNTA(P138:R138)&gt;0),1,0)</f>
        <v>0</v>
      </c>
      <c r="AO138" s="303">
        <f>IF(AND(CNGE_2025_M1_Secc5_Sub2!$S$37="",COUNTA(S138:U138)&gt;0),1,0)</f>
        <v>0</v>
      </c>
      <c r="AP138" s="303">
        <f>IF(AND(CNGE_2025_M1_Secc5_Sub2!$V$37="",COUNTA(V138:X138)&gt;0),1,0)</f>
        <v>0</v>
      </c>
      <c r="AQ138" s="344">
        <f>IF(AND(CNGE_2025_M1_Secc5_Sub2!$P$37="X",COUNTA(P138:R138)=3),0,IF(AND(CNGE_2025_M1_Secc5_Sub2!$P$37="",COUNTA(P138:R138)=0),0,1))</f>
        <v>0</v>
      </c>
      <c r="AR138" s="345">
        <f>IF(AND(CNGE_2025_M1_Secc5_Sub2!$S$37="X",COUNTA(S138:U138)=3),0,IF(AND(CNGE_2025_M1_Secc5_Sub2!$S$37="",COUNTA(S138:U138)=0),0,1))</f>
        <v>0</v>
      </c>
      <c r="AS138" s="346">
        <f>IF(AND(CNGE_2025_M1_Secc5_Sub2!$V$37="X",COUNTA(V138:X138)=3),0,IF(AND(CNGE_2025_M1_Secc5_Sub2!$V$37="",COUNTA(V138:X138)=0),0,1))</f>
        <v>0</v>
      </c>
      <c r="AT138" s="321">
        <f t="shared" si="49"/>
        <v>0</v>
      </c>
      <c r="AU138" s="293">
        <f t="shared" si="52"/>
        <v>0</v>
      </c>
      <c r="AV138" s="294" t="str">
        <f>IF(AU138=0,"",
IF(SUM($AU$68:AU138)=1,AW138,
IF($AU$168&gt;SUM($AU$68:AU138),_xlfn.CONCAT(", ",AW138),
IF($AU$168=SUM($AU$68:AU138),_xlfn.CONCAT(" y ",AW138)))))</f>
        <v/>
      </c>
      <c r="AW138" s="89" t="s">
        <v>5226</v>
      </c>
      <c r="AX138" s="354">
        <f t="shared" si="50"/>
        <v>0</v>
      </c>
      <c r="AY138" s="355">
        <f t="shared" si="53"/>
        <v>-1</v>
      </c>
      <c r="AZ138" s="356">
        <f t="shared" si="54"/>
        <v>0</v>
      </c>
      <c r="BA138" s="359">
        <f t="shared" si="51"/>
        <v>0</v>
      </c>
      <c r="BB138">
        <f t="shared" si="55"/>
        <v>0</v>
      </c>
      <c r="BC138">
        <f t="shared" si="56"/>
        <v>0</v>
      </c>
      <c r="BD138">
        <f t="shared" si="57"/>
        <v>0</v>
      </c>
      <c r="BE138">
        <f t="shared" si="58"/>
        <v>0</v>
      </c>
      <c r="BF138">
        <f t="shared" si="59"/>
        <v>0</v>
      </c>
      <c r="BG138">
        <f t="shared" si="60"/>
        <v>0</v>
      </c>
      <c r="BH138">
        <f t="shared" si="61"/>
        <v>0</v>
      </c>
      <c r="BI138">
        <f t="shared" si="62"/>
        <v>0</v>
      </c>
      <c r="BJ138">
        <f t="shared" si="63"/>
        <v>0</v>
      </c>
      <c r="BK138">
        <f t="shared" si="64"/>
        <v>0</v>
      </c>
      <c r="BL138">
        <f t="shared" si="65"/>
        <v>0</v>
      </c>
      <c r="BM138">
        <f t="shared" si="66"/>
        <v>0</v>
      </c>
      <c r="BN138">
        <f t="shared" si="67"/>
        <v>0</v>
      </c>
      <c r="BO138">
        <f t="shared" si="68"/>
        <v>0</v>
      </c>
      <c r="BP138">
        <f t="shared" si="69"/>
        <v>0</v>
      </c>
      <c r="BQ138">
        <f t="shared" si="70"/>
        <v>0</v>
      </c>
      <c r="BR138">
        <f t="shared" si="71"/>
        <v>0</v>
      </c>
      <c r="BS138">
        <f t="shared" si="72"/>
        <v>0</v>
      </c>
      <c r="BT138">
        <f t="shared" si="73"/>
        <v>0</v>
      </c>
      <c r="BU138">
        <f t="shared" si="74"/>
        <v>0</v>
      </c>
      <c r="BV138">
        <f t="shared" si="75"/>
        <v>0</v>
      </c>
      <c r="BW138">
        <f t="shared" si="76"/>
        <v>0</v>
      </c>
      <c r="BX138">
        <f t="shared" si="77"/>
        <v>0</v>
      </c>
      <c r="BY138">
        <f t="shared" si="78"/>
        <v>0</v>
      </c>
      <c r="BZ138" s="293">
        <f t="shared" si="79"/>
        <v>0</v>
      </c>
      <c r="CA138" s="504" t="str">
        <f>IF(BZ138=0,"",
IF(SUM($BZ$68:BZ138)=1,CB138,
IF($BZ$168&gt;SUM($BZ$68:BZ138),_xlfn.CONCAT(", ",CB138),
IF($BZ$168=SUM($BZ$68:BZ138),_xlfn.CONCAT(" y ",CB138)))))</f>
        <v/>
      </c>
      <c r="CB138" s="505" t="s">
        <v>5226</v>
      </c>
    </row>
    <row r="139" spans="1:80" ht="15" customHeight="1">
      <c r="A139" s="72"/>
      <c r="B139" s="70"/>
      <c r="C139" s="89" t="s">
        <v>5227</v>
      </c>
      <c r="D139" s="991"/>
      <c r="E139" s="884"/>
      <c r="F139" s="884"/>
      <c r="G139" s="885"/>
      <c r="H139" s="992"/>
      <c r="I139" s="885"/>
      <c r="J139" s="992"/>
      <c r="K139" s="884"/>
      <c r="L139" s="885"/>
      <c r="M139" s="813"/>
      <c r="N139" s="813"/>
      <c r="O139" s="813"/>
      <c r="P139" s="813"/>
      <c r="Q139" s="813"/>
      <c r="R139" s="813"/>
      <c r="S139" s="813"/>
      <c r="T139" s="813"/>
      <c r="U139" s="813"/>
      <c r="V139" s="813"/>
      <c r="W139" s="813"/>
      <c r="X139" s="813"/>
      <c r="Y139" s="813"/>
      <c r="Z139" s="813"/>
      <c r="AA139" s="813"/>
      <c r="AB139" s="813"/>
      <c r="AC139" s="813"/>
      <c r="AD139" s="813"/>
      <c r="AG139" s="323" t="b">
        <f t="shared" si="44"/>
        <v>0</v>
      </c>
      <c r="AH139" s="1" t="str">
        <f t="shared" si="45"/>
        <v/>
      </c>
      <c r="AI139" s="323" t="b">
        <f t="shared" si="46"/>
        <v>0</v>
      </c>
      <c r="AJ139" s="1" t="str">
        <f t="shared" si="47"/>
        <v/>
      </c>
      <c r="AK139" s="323" t="b">
        <f t="shared" si="48"/>
        <v>0</v>
      </c>
      <c r="AL139" s="348">
        <f>IF(AND(CNGE_2025_M1_Secc5_Sub2!$L$36&lt;&gt;"",CNGE_2025_M1_Secc5_Sub2!$L$36&lt;&gt;1,J139=3),1,0)</f>
        <v>0</v>
      </c>
      <c r="AN139" s="303">
        <f>IF(AND(CNGE_2025_M1_Secc5_Sub2!$P$37="",COUNTA(P139:R139)&gt;0),1,0)</f>
        <v>0</v>
      </c>
      <c r="AO139" s="303">
        <f>IF(AND(CNGE_2025_M1_Secc5_Sub2!$S$37="",COUNTA(S139:U139)&gt;0),1,0)</f>
        <v>0</v>
      </c>
      <c r="AP139" s="303">
        <f>IF(AND(CNGE_2025_M1_Secc5_Sub2!$V$37="",COUNTA(V139:X139)&gt;0),1,0)</f>
        <v>0</v>
      </c>
      <c r="AQ139" s="344">
        <f>IF(AND(CNGE_2025_M1_Secc5_Sub2!$P$37="X",COUNTA(P139:R139)=3),0,IF(AND(CNGE_2025_M1_Secc5_Sub2!$P$37="",COUNTA(P139:R139)=0),0,1))</f>
        <v>0</v>
      </c>
      <c r="AR139" s="345">
        <f>IF(AND(CNGE_2025_M1_Secc5_Sub2!$S$37="X",COUNTA(S139:U139)=3),0,IF(AND(CNGE_2025_M1_Secc5_Sub2!$S$37="",COUNTA(S139:U139)=0),0,1))</f>
        <v>0</v>
      </c>
      <c r="AS139" s="346">
        <f>IF(AND(CNGE_2025_M1_Secc5_Sub2!$V$37="X",COUNTA(V139:X139)=3),0,IF(AND(CNGE_2025_M1_Secc5_Sub2!$V$37="",COUNTA(V139:X139)=0),0,1))</f>
        <v>0</v>
      </c>
      <c r="AT139" s="321">
        <f t="shared" si="49"/>
        <v>0</v>
      </c>
      <c r="AU139" s="293">
        <f t="shared" si="52"/>
        <v>0</v>
      </c>
      <c r="AV139" s="294" t="str">
        <f>IF(AU139=0,"",
IF(SUM($AU$68:AU139)=1,AW139,
IF($AU$168&gt;SUM($AU$68:AU139),_xlfn.CONCAT(", ",AW139),
IF($AU$168=SUM($AU$68:AU139),_xlfn.CONCAT(" y ",AW139)))))</f>
        <v/>
      </c>
      <c r="AW139" s="89" t="s">
        <v>5228</v>
      </c>
      <c r="AX139" s="354">
        <f t="shared" si="50"/>
        <v>0</v>
      </c>
      <c r="AY139" s="355">
        <f t="shared" si="53"/>
        <v>-1</v>
      </c>
      <c r="AZ139" s="356">
        <f t="shared" si="54"/>
        <v>0</v>
      </c>
      <c r="BA139" s="359">
        <f t="shared" si="51"/>
        <v>0</v>
      </c>
      <c r="BB139">
        <f t="shared" si="55"/>
        <v>0</v>
      </c>
      <c r="BC139">
        <f t="shared" si="56"/>
        <v>0</v>
      </c>
      <c r="BD139">
        <f t="shared" si="57"/>
        <v>0</v>
      </c>
      <c r="BE139">
        <f t="shared" si="58"/>
        <v>0</v>
      </c>
      <c r="BF139">
        <f t="shared" si="59"/>
        <v>0</v>
      </c>
      <c r="BG139">
        <f t="shared" si="60"/>
        <v>0</v>
      </c>
      <c r="BH139">
        <f t="shared" si="61"/>
        <v>0</v>
      </c>
      <c r="BI139">
        <f t="shared" si="62"/>
        <v>0</v>
      </c>
      <c r="BJ139">
        <f t="shared" si="63"/>
        <v>0</v>
      </c>
      <c r="BK139">
        <f t="shared" si="64"/>
        <v>0</v>
      </c>
      <c r="BL139">
        <f t="shared" si="65"/>
        <v>0</v>
      </c>
      <c r="BM139">
        <f t="shared" si="66"/>
        <v>0</v>
      </c>
      <c r="BN139">
        <f t="shared" si="67"/>
        <v>0</v>
      </c>
      <c r="BO139">
        <f t="shared" si="68"/>
        <v>0</v>
      </c>
      <c r="BP139">
        <f t="shared" si="69"/>
        <v>0</v>
      </c>
      <c r="BQ139">
        <f t="shared" si="70"/>
        <v>0</v>
      </c>
      <c r="BR139">
        <f t="shared" si="71"/>
        <v>0</v>
      </c>
      <c r="BS139">
        <f t="shared" si="72"/>
        <v>0</v>
      </c>
      <c r="BT139">
        <f t="shared" si="73"/>
        <v>0</v>
      </c>
      <c r="BU139">
        <f t="shared" si="74"/>
        <v>0</v>
      </c>
      <c r="BV139">
        <f t="shared" si="75"/>
        <v>0</v>
      </c>
      <c r="BW139">
        <f t="shared" si="76"/>
        <v>0</v>
      </c>
      <c r="BX139">
        <f t="shared" si="77"/>
        <v>0</v>
      </c>
      <c r="BY139">
        <f t="shared" si="78"/>
        <v>0</v>
      </c>
      <c r="BZ139" s="293">
        <f t="shared" si="79"/>
        <v>0</v>
      </c>
      <c r="CA139" s="504" t="str">
        <f>IF(BZ139=0,"",
IF(SUM($BZ$68:BZ139)=1,CB139,
IF($BZ$168&gt;SUM($BZ$68:BZ139),_xlfn.CONCAT(", ",CB139),
IF($BZ$168=SUM($BZ$68:BZ139),_xlfn.CONCAT(" y ",CB139)))))</f>
        <v/>
      </c>
      <c r="CB139" s="505" t="s">
        <v>5228</v>
      </c>
    </row>
    <row r="140" spans="1:80" ht="15" customHeight="1">
      <c r="A140" s="72"/>
      <c r="B140" s="70"/>
      <c r="C140" s="89" t="s">
        <v>5229</v>
      </c>
      <c r="D140" s="991"/>
      <c r="E140" s="884"/>
      <c r="F140" s="884"/>
      <c r="G140" s="885"/>
      <c r="H140" s="992"/>
      <c r="I140" s="885"/>
      <c r="J140" s="992"/>
      <c r="K140" s="884"/>
      <c r="L140" s="885"/>
      <c r="M140" s="813"/>
      <c r="N140" s="813"/>
      <c r="O140" s="813"/>
      <c r="P140" s="813"/>
      <c r="Q140" s="813"/>
      <c r="R140" s="813"/>
      <c r="S140" s="813"/>
      <c r="T140" s="813"/>
      <c r="U140" s="813"/>
      <c r="V140" s="813"/>
      <c r="W140" s="813"/>
      <c r="X140" s="813"/>
      <c r="Y140" s="813"/>
      <c r="Z140" s="813"/>
      <c r="AA140" s="813"/>
      <c r="AB140" s="813"/>
      <c r="AC140" s="813"/>
      <c r="AD140" s="813"/>
      <c r="AG140" s="323" t="b">
        <f t="shared" si="44"/>
        <v>0</v>
      </c>
      <c r="AH140" s="1" t="str">
        <f t="shared" si="45"/>
        <v/>
      </c>
      <c r="AI140" s="323" t="b">
        <f t="shared" si="46"/>
        <v>0</v>
      </c>
      <c r="AJ140" s="1" t="str">
        <f t="shared" si="47"/>
        <v/>
      </c>
      <c r="AK140" s="323" t="b">
        <f t="shared" si="48"/>
        <v>0</v>
      </c>
      <c r="AL140" s="348">
        <f>IF(AND(CNGE_2025_M1_Secc5_Sub2!$L$36&lt;&gt;"",CNGE_2025_M1_Secc5_Sub2!$L$36&lt;&gt;1,J140=3),1,0)</f>
        <v>0</v>
      </c>
      <c r="AN140" s="303">
        <f>IF(AND(CNGE_2025_M1_Secc5_Sub2!$P$37="",COUNTA(P140:R140)&gt;0),1,0)</f>
        <v>0</v>
      </c>
      <c r="AO140" s="303">
        <f>IF(AND(CNGE_2025_M1_Secc5_Sub2!$S$37="",COUNTA(S140:U140)&gt;0),1,0)</f>
        <v>0</v>
      </c>
      <c r="AP140" s="303">
        <f>IF(AND(CNGE_2025_M1_Secc5_Sub2!$V$37="",COUNTA(V140:X140)&gt;0),1,0)</f>
        <v>0</v>
      </c>
      <c r="AQ140" s="344">
        <f>IF(AND(CNGE_2025_M1_Secc5_Sub2!$P$37="X",COUNTA(P140:R140)=3),0,IF(AND(CNGE_2025_M1_Secc5_Sub2!$P$37="",COUNTA(P140:R140)=0),0,1))</f>
        <v>0</v>
      </c>
      <c r="AR140" s="345">
        <f>IF(AND(CNGE_2025_M1_Secc5_Sub2!$S$37="X",COUNTA(S140:U140)=3),0,IF(AND(CNGE_2025_M1_Secc5_Sub2!$S$37="",COUNTA(S140:U140)=0),0,1))</f>
        <v>0</v>
      </c>
      <c r="AS140" s="346">
        <f>IF(AND(CNGE_2025_M1_Secc5_Sub2!$V$37="X",COUNTA(V140:X140)=3),0,IF(AND(CNGE_2025_M1_Secc5_Sub2!$V$37="",COUNTA(V140:X140)=0),0,1))</f>
        <v>0</v>
      </c>
      <c r="AT140" s="321">
        <f t="shared" si="49"/>
        <v>0</v>
      </c>
      <c r="AU140" s="293">
        <f t="shared" si="52"/>
        <v>0</v>
      </c>
      <c r="AV140" s="294" t="str">
        <f>IF(AU140=0,"",
IF(SUM($AU$68:AU140)=1,AW140,
IF($AU$168&gt;SUM($AU$68:AU140),_xlfn.CONCAT(", ",AW140),
IF($AU$168=SUM($AU$68:AU140),_xlfn.CONCAT(" y ",AW140)))))</f>
        <v/>
      </c>
      <c r="AW140" s="89" t="s">
        <v>5230</v>
      </c>
      <c r="AX140" s="354">
        <f t="shared" si="50"/>
        <v>0</v>
      </c>
      <c r="AY140" s="355">
        <f t="shared" si="53"/>
        <v>-1</v>
      </c>
      <c r="AZ140" s="356">
        <f t="shared" si="54"/>
        <v>0</v>
      </c>
      <c r="BA140" s="359">
        <f t="shared" si="51"/>
        <v>0</v>
      </c>
      <c r="BB140">
        <f t="shared" si="55"/>
        <v>0</v>
      </c>
      <c r="BC140">
        <f t="shared" si="56"/>
        <v>0</v>
      </c>
      <c r="BD140">
        <f t="shared" si="57"/>
        <v>0</v>
      </c>
      <c r="BE140">
        <f t="shared" si="58"/>
        <v>0</v>
      </c>
      <c r="BF140">
        <f t="shared" si="59"/>
        <v>0</v>
      </c>
      <c r="BG140">
        <f t="shared" si="60"/>
        <v>0</v>
      </c>
      <c r="BH140">
        <f t="shared" si="61"/>
        <v>0</v>
      </c>
      <c r="BI140">
        <f t="shared" si="62"/>
        <v>0</v>
      </c>
      <c r="BJ140">
        <f t="shared" si="63"/>
        <v>0</v>
      </c>
      <c r="BK140">
        <f t="shared" si="64"/>
        <v>0</v>
      </c>
      <c r="BL140">
        <f t="shared" si="65"/>
        <v>0</v>
      </c>
      <c r="BM140">
        <f t="shared" si="66"/>
        <v>0</v>
      </c>
      <c r="BN140">
        <f t="shared" si="67"/>
        <v>0</v>
      </c>
      <c r="BO140">
        <f t="shared" si="68"/>
        <v>0</v>
      </c>
      <c r="BP140">
        <f t="shared" si="69"/>
        <v>0</v>
      </c>
      <c r="BQ140">
        <f t="shared" si="70"/>
        <v>0</v>
      </c>
      <c r="BR140">
        <f t="shared" si="71"/>
        <v>0</v>
      </c>
      <c r="BS140">
        <f t="shared" si="72"/>
        <v>0</v>
      </c>
      <c r="BT140">
        <f t="shared" si="73"/>
        <v>0</v>
      </c>
      <c r="BU140">
        <f t="shared" si="74"/>
        <v>0</v>
      </c>
      <c r="BV140">
        <f t="shared" si="75"/>
        <v>0</v>
      </c>
      <c r="BW140">
        <f t="shared" si="76"/>
        <v>0</v>
      </c>
      <c r="BX140">
        <f t="shared" si="77"/>
        <v>0</v>
      </c>
      <c r="BY140">
        <f t="shared" si="78"/>
        <v>0</v>
      </c>
      <c r="BZ140" s="293">
        <f t="shared" si="79"/>
        <v>0</v>
      </c>
      <c r="CA140" s="504" t="str">
        <f>IF(BZ140=0,"",
IF(SUM($BZ$68:BZ140)=1,CB140,
IF($BZ$168&gt;SUM($BZ$68:BZ140),_xlfn.CONCAT(", ",CB140),
IF($BZ$168=SUM($BZ$68:BZ140),_xlfn.CONCAT(" y ",CB140)))))</f>
        <v/>
      </c>
      <c r="CB140" s="505" t="s">
        <v>5230</v>
      </c>
    </row>
    <row r="141" spans="1:80" ht="15" customHeight="1">
      <c r="A141" s="72"/>
      <c r="B141" s="70"/>
      <c r="C141" s="89" t="s">
        <v>5231</v>
      </c>
      <c r="D141" s="991"/>
      <c r="E141" s="884"/>
      <c r="F141" s="884"/>
      <c r="G141" s="885"/>
      <c r="H141" s="992"/>
      <c r="I141" s="885"/>
      <c r="J141" s="992"/>
      <c r="K141" s="884"/>
      <c r="L141" s="885"/>
      <c r="M141" s="813"/>
      <c r="N141" s="813"/>
      <c r="O141" s="813"/>
      <c r="P141" s="813"/>
      <c r="Q141" s="813"/>
      <c r="R141" s="813"/>
      <c r="S141" s="813"/>
      <c r="T141" s="813"/>
      <c r="U141" s="813"/>
      <c r="V141" s="813"/>
      <c r="W141" s="813"/>
      <c r="X141" s="813"/>
      <c r="Y141" s="813"/>
      <c r="Z141" s="813"/>
      <c r="AA141" s="813"/>
      <c r="AB141" s="813"/>
      <c r="AC141" s="813"/>
      <c r="AD141" s="813"/>
      <c r="AG141" s="323" t="b">
        <f t="shared" si="44"/>
        <v>0</v>
      </c>
      <c r="AH141" s="1" t="str">
        <f t="shared" si="45"/>
        <v/>
      </c>
      <c r="AI141" s="323" t="b">
        <f t="shared" si="46"/>
        <v>0</v>
      </c>
      <c r="AJ141" s="1" t="str">
        <f t="shared" si="47"/>
        <v/>
      </c>
      <c r="AK141" s="323" t="b">
        <f t="shared" si="48"/>
        <v>0</v>
      </c>
      <c r="AL141" s="348">
        <f>IF(AND(CNGE_2025_M1_Secc5_Sub2!$L$36&lt;&gt;"",CNGE_2025_M1_Secc5_Sub2!$L$36&lt;&gt;1,J141=3),1,0)</f>
        <v>0</v>
      </c>
      <c r="AN141" s="303">
        <f>IF(AND(CNGE_2025_M1_Secc5_Sub2!$P$37="",COUNTA(P141:R141)&gt;0),1,0)</f>
        <v>0</v>
      </c>
      <c r="AO141" s="303">
        <f>IF(AND(CNGE_2025_M1_Secc5_Sub2!$S$37="",COUNTA(S141:U141)&gt;0),1,0)</f>
        <v>0</v>
      </c>
      <c r="AP141" s="303">
        <f>IF(AND(CNGE_2025_M1_Secc5_Sub2!$V$37="",COUNTA(V141:X141)&gt;0),1,0)</f>
        <v>0</v>
      </c>
      <c r="AQ141" s="344">
        <f>IF(AND(CNGE_2025_M1_Secc5_Sub2!$P$37="X",COUNTA(P141:R141)=3),0,IF(AND(CNGE_2025_M1_Secc5_Sub2!$P$37="",COUNTA(P141:R141)=0),0,1))</f>
        <v>0</v>
      </c>
      <c r="AR141" s="345">
        <f>IF(AND(CNGE_2025_M1_Secc5_Sub2!$S$37="X",COUNTA(S141:U141)=3),0,IF(AND(CNGE_2025_M1_Secc5_Sub2!$S$37="",COUNTA(S141:U141)=0),0,1))</f>
        <v>0</v>
      </c>
      <c r="AS141" s="346">
        <f>IF(AND(CNGE_2025_M1_Secc5_Sub2!$V$37="X",COUNTA(V141:X141)=3),0,IF(AND(CNGE_2025_M1_Secc5_Sub2!$V$37="",COUNTA(V141:X141)=0),0,1))</f>
        <v>0</v>
      </c>
      <c r="AT141" s="321">
        <f t="shared" si="49"/>
        <v>0</v>
      </c>
      <c r="AU141" s="293">
        <f t="shared" si="52"/>
        <v>0</v>
      </c>
      <c r="AV141" s="294" t="str">
        <f>IF(AU141=0,"",
IF(SUM($AU$68:AU141)=1,AW141,
IF($AU$168&gt;SUM($AU$68:AU141),_xlfn.CONCAT(", ",AW141),
IF($AU$168=SUM($AU$68:AU141),_xlfn.CONCAT(" y ",AW141)))))</f>
        <v/>
      </c>
      <c r="AW141" s="89" t="s">
        <v>5232</v>
      </c>
      <c r="AX141" s="354">
        <f t="shared" si="50"/>
        <v>0</v>
      </c>
      <c r="AY141" s="355">
        <f t="shared" si="53"/>
        <v>-1</v>
      </c>
      <c r="AZ141" s="356">
        <f t="shared" si="54"/>
        <v>0</v>
      </c>
      <c r="BA141" s="359">
        <f t="shared" si="51"/>
        <v>0</v>
      </c>
      <c r="BB141">
        <f t="shared" si="55"/>
        <v>0</v>
      </c>
      <c r="BC141">
        <f t="shared" si="56"/>
        <v>0</v>
      </c>
      <c r="BD141">
        <f t="shared" si="57"/>
        <v>0</v>
      </c>
      <c r="BE141">
        <f t="shared" si="58"/>
        <v>0</v>
      </c>
      <c r="BF141">
        <f t="shared" si="59"/>
        <v>0</v>
      </c>
      <c r="BG141">
        <f t="shared" si="60"/>
        <v>0</v>
      </c>
      <c r="BH141">
        <f t="shared" si="61"/>
        <v>0</v>
      </c>
      <c r="BI141">
        <f t="shared" si="62"/>
        <v>0</v>
      </c>
      <c r="BJ141">
        <f t="shared" si="63"/>
        <v>0</v>
      </c>
      <c r="BK141">
        <f t="shared" si="64"/>
        <v>0</v>
      </c>
      <c r="BL141">
        <f t="shared" si="65"/>
        <v>0</v>
      </c>
      <c r="BM141">
        <f t="shared" si="66"/>
        <v>0</v>
      </c>
      <c r="BN141">
        <f t="shared" si="67"/>
        <v>0</v>
      </c>
      <c r="BO141">
        <f t="shared" si="68"/>
        <v>0</v>
      </c>
      <c r="BP141">
        <f t="shared" si="69"/>
        <v>0</v>
      </c>
      <c r="BQ141">
        <f t="shared" si="70"/>
        <v>0</v>
      </c>
      <c r="BR141">
        <f t="shared" si="71"/>
        <v>0</v>
      </c>
      <c r="BS141">
        <f t="shared" si="72"/>
        <v>0</v>
      </c>
      <c r="BT141">
        <f t="shared" si="73"/>
        <v>0</v>
      </c>
      <c r="BU141">
        <f t="shared" si="74"/>
        <v>0</v>
      </c>
      <c r="BV141">
        <f t="shared" si="75"/>
        <v>0</v>
      </c>
      <c r="BW141">
        <f t="shared" si="76"/>
        <v>0</v>
      </c>
      <c r="BX141">
        <f t="shared" si="77"/>
        <v>0</v>
      </c>
      <c r="BY141">
        <f t="shared" si="78"/>
        <v>0</v>
      </c>
      <c r="BZ141" s="293">
        <f t="shared" si="79"/>
        <v>0</v>
      </c>
      <c r="CA141" s="504" t="str">
        <f>IF(BZ141=0,"",
IF(SUM($BZ$68:BZ141)=1,CB141,
IF($BZ$168&gt;SUM($BZ$68:BZ141),_xlfn.CONCAT(", ",CB141),
IF($BZ$168=SUM($BZ$68:BZ141),_xlfn.CONCAT(" y ",CB141)))))</f>
        <v/>
      </c>
      <c r="CB141" s="505" t="s">
        <v>5232</v>
      </c>
    </row>
    <row r="142" spans="1:80" ht="15" customHeight="1">
      <c r="A142" s="72"/>
      <c r="B142" s="70"/>
      <c r="C142" s="89" t="s">
        <v>5233</v>
      </c>
      <c r="D142" s="991"/>
      <c r="E142" s="884"/>
      <c r="F142" s="884"/>
      <c r="G142" s="885"/>
      <c r="H142" s="992"/>
      <c r="I142" s="885"/>
      <c r="J142" s="992"/>
      <c r="K142" s="884"/>
      <c r="L142" s="885"/>
      <c r="M142" s="813"/>
      <c r="N142" s="813"/>
      <c r="O142" s="813"/>
      <c r="P142" s="813"/>
      <c r="Q142" s="813"/>
      <c r="R142" s="813"/>
      <c r="S142" s="813"/>
      <c r="T142" s="813"/>
      <c r="U142" s="813"/>
      <c r="V142" s="813"/>
      <c r="W142" s="813"/>
      <c r="X142" s="813"/>
      <c r="Y142" s="813"/>
      <c r="Z142" s="813"/>
      <c r="AA142" s="813"/>
      <c r="AB142" s="813"/>
      <c r="AC142" s="813"/>
      <c r="AD142" s="813"/>
      <c r="AG142" s="323" t="b">
        <f t="shared" si="44"/>
        <v>0</v>
      </c>
      <c r="AH142" s="1" t="str">
        <f t="shared" si="45"/>
        <v/>
      </c>
      <c r="AI142" s="323" t="b">
        <f t="shared" si="46"/>
        <v>0</v>
      </c>
      <c r="AJ142" s="1" t="str">
        <f t="shared" si="47"/>
        <v/>
      </c>
      <c r="AK142" s="323" t="b">
        <f t="shared" si="48"/>
        <v>0</v>
      </c>
      <c r="AL142" s="348">
        <f>IF(AND(CNGE_2025_M1_Secc5_Sub2!$L$36&lt;&gt;"",CNGE_2025_M1_Secc5_Sub2!$L$36&lt;&gt;1,J142=3),1,0)</f>
        <v>0</v>
      </c>
      <c r="AN142" s="303">
        <f>IF(AND(CNGE_2025_M1_Secc5_Sub2!$P$37="",COUNTA(P142:R142)&gt;0),1,0)</f>
        <v>0</v>
      </c>
      <c r="AO142" s="303">
        <f>IF(AND(CNGE_2025_M1_Secc5_Sub2!$S$37="",COUNTA(S142:U142)&gt;0),1,0)</f>
        <v>0</v>
      </c>
      <c r="AP142" s="303">
        <f>IF(AND(CNGE_2025_M1_Secc5_Sub2!$V$37="",COUNTA(V142:X142)&gt;0),1,0)</f>
        <v>0</v>
      </c>
      <c r="AQ142" s="344">
        <f>IF(AND(CNGE_2025_M1_Secc5_Sub2!$P$37="X",COUNTA(P142:R142)=3),0,IF(AND(CNGE_2025_M1_Secc5_Sub2!$P$37="",COUNTA(P142:R142)=0),0,1))</f>
        <v>0</v>
      </c>
      <c r="AR142" s="345">
        <f>IF(AND(CNGE_2025_M1_Secc5_Sub2!$S$37="X",COUNTA(S142:U142)=3),0,IF(AND(CNGE_2025_M1_Secc5_Sub2!$S$37="",COUNTA(S142:U142)=0),0,1))</f>
        <v>0</v>
      </c>
      <c r="AS142" s="346">
        <f>IF(AND(CNGE_2025_M1_Secc5_Sub2!$V$37="X",COUNTA(V142:X142)=3),0,IF(AND(CNGE_2025_M1_Secc5_Sub2!$V$37="",COUNTA(V142:X142)=0),0,1))</f>
        <v>0</v>
      </c>
      <c r="AT142" s="321">
        <f t="shared" si="49"/>
        <v>0</v>
      </c>
      <c r="AU142" s="293">
        <f t="shared" si="52"/>
        <v>0</v>
      </c>
      <c r="AV142" s="294" t="str">
        <f>IF(AU142=0,"",
IF(SUM($AU$68:AU142)=1,AW142,
IF($AU$168&gt;SUM($AU$68:AU142),_xlfn.CONCAT(", ",AW142),
IF($AU$168=SUM($AU$68:AU142),_xlfn.CONCAT(" y ",AW142)))))</f>
        <v/>
      </c>
      <c r="AW142" s="89" t="s">
        <v>5234</v>
      </c>
      <c r="AX142" s="354">
        <f t="shared" si="50"/>
        <v>0</v>
      </c>
      <c r="AY142" s="355">
        <f t="shared" si="53"/>
        <v>-1</v>
      </c>
      <c r="AZ142" s="356">
        <f t="shared" si="54"/>
        <v>0</v>
      </c>
      <c r="BA142" s="359">
        <f t="shared" si="51"/>
        <v>0</v>
      </c>
      <c r="BB142">
        <f t="shared" si="55"/>
        <v>0</v>
      </c>
      <c r="BC142">
        <f t="shared" si="56"/>
        <v>0</v>
      </c>
      <c r="BD142">
        <f t="shared" si="57"/>
        <v>0</v>
      </c>
      <c r="BE142">
        <f t="shared" si="58"/>
        <v>0</v>
      </c>
      <c r="BF142">
        <f t="shared" si="59"/>
        <v>0</v>
      </c>
      <c r="BG142">
        <f t="shared" si="60"/>
        <v>0</v>
      </c>
      <c r="BH142">
        <f t="shared" si="61"/>
        <v>0</v>
      </c>
      <c r="BI142">
        <f t="shared" si="62"/>
        <v>0</v>
      </c>
      <c r="BJ142">
        <f t="shared" si="63"/>
        <v>0</v>
      </c>
      <c r="BK142">
        <f t="shared" si="64"/>
        <v>0</v>
      </c>
      <c r="BL142">
        <f t="shared" si="65"/>
        <v>0</v>
      </c>
      <c r="BM142">
        <f t="shared" si="66"/>
        <v>0</v>
      </c>
      <c r="BN142">
        <f t="shared" si="67"/>
        <v>0</v>
      </c>
      <c r="BO142">
        <f t="shared" si="68"/>
        <v>0</v>
      </c>
      <c r="BP142">
        <f t="shared" si="69"/>
        <v>0</v>
      </c>
      <c r="BQ142">
        <f t="shared" si="70"/>
        <v>0</v>
      </c>
      <c r="BR142">
        <f t="shared" si="71"/>
        <v>0</v>
      </c>
      <c r="BS142">
        <f t="shared" si="72"/>
        <v>0</v>
      </c>
      <c r="BT142">
        <f t="shared" si="73"/>
        <v>0</v>
      </c>
      <c r="BU142">
        <f t="shared" si="74"/>
        <v>0</v>
      </c>
      <c r="BV142">
        <f t="shared" si="75"/>
        <v>0</v>
      </c>
      <c r="BW142">
        <f t="shared" si="76"/>
        <v>0</v>
      </c>
      <c r="BX142">
        <f t="shared" si="77"/>
        <v>0</v>
      </c>
      <c r="BY142">
        <f t="shared" si="78"/>
        <v>0</v>
      </c>
      <c r="BZ142" s="293">
        <f t="shared" si="79"/>
        <v>0</v>
      </c>
      <c r="CA142" s="504" t="str">
        <f>IF(BZ142=0,"",
IF(SUM($BZ$68:BZ142)=1,CB142,
IF($BZ$168&gt;SUM($BZ$68:BZ142),_xlfn.CONCAT(", ",CB142),
IF($BZ$168=SUM($BZ$68:BZ142),_xlfn.CONCAT(" y ",CB142)))))</f>
        <v/>
      </c>
      <c r="CB142" s="505" t="s">
        <v>5234</v>
      </c>
    </row>
    <row r="143" spans="1:80" ht="15" customHeight="1">
      <c r="A143" s="72"/>
      <c r="B143" s="70"/>
      <c r="C143" s="89" t="s">
        <v>5235</v>
      </c>
      <c r="D143" s="991"/>
      <c r="E143" s="884"/>
      <c r="F143" s="884"/>
      <c r="G143" s="885"/>
      <c r="H143" s="992"/>
      <c r="I143" s="885"/>
      <c r="J143" s="992"/>
      <c r="K143" s="884"/>
      <c r="L143" s="885"/>
      <c r="M143" s="813"/>
      <c r="N143" s="813"/>
      <c r="O143" s="813"/>
      <c r="P143" s="813"/>
      <c r="Q143" s="813"/>
      <c r="R143" s="813"/>
      <c r="S143" s="813"/>
      <c r="T143" s="813"/>
      <c r="U143" s="813"/>
      <c r="V143" s="813"/>
      <c r="W143" s="813"/>
      <c r="X143" s="813"/>
      <c r="Y143" s="813"/>
      <c r="Z143" s="813"/>
      <c r="AA143" s="813"/>
      <c r="AB143" s="813"/>
      <c r="AC143" s="813"/>
      <c r="AD143" s="813"/>
      <c r="AG143" s="323" t="b">
        <f t="shared" si="44"/>
        <v>0</v>
      </c>
      <c r="AH143" s="1" t="str">
        <f t="shared" si="45"/>
        <v/>
      </c>
      <c r="AI143" s="323" t="b">
        <f t="shared" si="46"/>
        <v>0</v>
      </c>
      <c r="AJ143" s="1" t="str">
        <f t="shared" si="47"/>
        <v/>
      </c>
      <c r="AK143" s="323" t="b">
        <f t="shared" si="48"/>
        <v>0</v>
      </c>
      <c r="AL143" s="348">
        <f>IF(AND(CNGE_2025_M1_Secc5_Sub2!$L$36&lt;&gt;"",CNGE_2025_M1_Secc5_Sub2!$L$36&lt;&gt;1,J143=3),1,0)</f>
        <v>0</v>
      </c>
      <c r="AN143" s="303">
        <f>IF(AND(CNGE_2025_M1_Secc5_Sub2!$P$37="",COUNTA(P143:R143)&gt;0),1,0)</f>
        <v>0</v>
      </c>
      <c r="AO143" s="303">
        <f>IF(AND(CNGE_2025_M1_Secc5_Sub2!$S$37="",COUNTA(S143:U143)&gt;0),1,0)</f>
        <v>0</v>
      </c>
      <c r="AP143" s="303">
        <f>IF(AND(CNGE_2025_M1_Secc5_Sub2!$V$37="",COUNTA(V143:X143)&gt;0),1,0)</f>
        <v>0</v>
      </c>
      <c r="AQ143" s="344">
        <f>IF(AND(CNGE_2025_M1_Secc5_Sub2!$P$37="X",COUNTA(P143:R143)=3),0,IF(AND(CNGE_2025_M1_Secc5_Sub2!$P$37="",COUNTA(P143:R143)=0),0,1))</f>
        <v>0</v>
      </c>
      <c r="AR143" s="345">
        <f>IF(AND(CNGE_2025_M1_Secc5_Sub2!$S$37="X",COUNTA(S143:U143)=3),0,IF(AND(CNGE_2025_M1_Secc5_Sub2!$S$37="",COUNTA(S143:U143)=0),0,1))</f>
        <v>0</v>
      </c>
      <c r="AS143" s="346">
        <f>IF(AND(CNGE_2025_M1_Secc5_Sub2!$V$37="X",COUNTA(V143:X143)=3),0,IF(AND(CNGE_2025_M1_Secc5_Sub2!$V$37="",COUNTA(V143:X143)=0),0,1))</f>
        <v>0</v>
      </c>
      <c r="AT143" s="321">
        <f t="shared" si="49"/>
        <v>0</v>
      </c>
      <c r="AU143" s="293">
        <f t="shared" si="52"/>
        <v>0</v>
      </c>
      <c r="AV143" s="294" t="str">
        <f>IF(AU143=0,"",
IF(SUM($AU$68:AU143)=1,AW143,
IF($AU$168&gt;SUM($AU$68:AU143),_xlfn.CONCAT(", ",AW143),
IF($AU$168=SUM($AU$68:AU143),_xlfn.CONCAT(" y ",AW143)))))</f>
        <v/>
      </c>
      <c r="AW143" s="89" t="s">
        <v>5236</v>
      </c>
      <c r="AX143" s="354">
        <f t="shared" si="50"/>
        <v>0</v>
      </c>
      <c r="AY143" s="355">
        <f t="shared" si="53"/>
        <v>-1</v>
      </c>
      <c r="AZ143" s="356">
        <f t="shared" si="54"/>
        <v>0</v>
      </c>
      <c r="BA143" s="359">
        <f t="shared" si="51"/>
        <v>0</v>
      </c>
      <c r="BB143">
        <f t="shared" si="55"/>
        <v>0</v>
      </c>
      <c r="BC143">
        <f t="shared" si="56"/>
        <v>0</v>
      </c>
      <c r="BD143">
        <f t="shared" si="57"/>
        <v>0</v>
      </c>
      <c r="BE143">
        <f t="shared" si="58"/>
        <v>0</v>
      </c>
      <c r="BF143">
        <f t="shared" si="59"/>
        <v>0</v>
      </c>
      <c r="BG143">
        <f t="shared" si="60"/>
        <v>0</v>
      </c>
      <c r="BH143">
        <f t="shared" si="61"/>
        <v>0</v>
      </c>
      <c r="BI143">
        <f t="shared" si="62"/>
        <v>0</v>
      </c>
      <c r="BJ143">
        <f t="shared" si="63"/>
        <v>0</v>
      </c>
      <c r="BK143">
        <f t="shared" si="64"/>
        <v>0</v>
      </c>
      <c r="BL143">
        <f t="shared" si="65"/>
        <v>0</v>
      </c>
      <c r="BM143">
        <f t="shared" si="66"/>
        <v>0</v>
      </c>
      <c r="BN143">
        <f t="shared" si="67"/>
        <v>0</v>
      </c>
      <c r="BO143">
        <f t="shared" si="68"/>
        <v>0</v>
      </c>
      <c r="BP143">
        <f t="shared" si="69"/>
        <v>0</v>
      </c>
      <c r="BQ143">
        <f t="shared" si="70"/>
        <v>0</v>
      </c>
      <c r="BR143">
        <f t="shared" si="71"/>
        <v>0</v>
      </c>
      <c r="BS143">
        <f t="shared" si="72"/>
        <v>0</v>
      </c>
      <c r="BT143">
        <f t="shared" si="73"/>
        <v>0</v>
      </c>
      <c r="BU143">
        <f t="shared" si="74"/>
        <v>0</v>
      </c>
      <c r="BV143">
        <f t="shared" si="75"/>
        <v>0</v>
      </c>
      <c r="BW143">
        <f t="shared" si="76"/>
        <v>0</v>
      </c>
      <c r="BX143">
        <f t="shared" si="77"/>
        <v>0</v>
      </c>
      <c r="BY143">
        <f t="shared" si="78"/>
        <v>0</v>
      </c>
      <c r="BZ143" s="293">
        <f t="shared" si="79"/>
        <v>0</v>
      </c>
      <c r="CA143" s="504" t="str">
        <f>IF(BZ143=0,"",
IF(SUM($BZ$68:BZ143)=1,CB143,
IF($BZ$168&gt;SUM($BZ$68:BZ143),_xlfn.CONCAT(", ",CB143),
IF($BZ$168=SUM($BZ$68:BZ143),_xlfn.CONCAT(" y ",CB143)))))</f>
        <v/>
      </c>
      <c r="CB143" s="505" t="s">
        <v>5236</v>
      </c>
    </row>
    <row r="144" spans="1:80" ht="15" customHeight="1">
      <c r="A144" s="72"/>
      <c r="B144" s="70"/>
      <c r="C144" s="89" t="s">
        <v>5237</v>
      </c>
      <c r="D144" s="991"/>
      <c r="E144" s="884"/>
      <c r="F144" s="884"/>
      <c r="G144" s="885"/>
      <c r="H144" s="992"/>
      <c r="I144" s="885"/>
      <c r="J144" s="992"/>
      <c r="K144" s="884"/>
      <c r="L144" s="885"/>
      <c r="M144" s="813"/>
      <c r="N144" s="813"/>
      <c r="O144" s="813"/>
      <c r="P144" s="813"/>
      <c r="Q144" s="813"/>
      <c r="R144" s="813"/>
      <c r="S144" s="813"/>
      <c r="T144" s="813"/>
      <c r="U144" s="813"/>
      <c r="V144" s="813"/>
      <c r="W144" s="813"/>
      <c r="X144" s="813"/>
      <c r="Y144" s="813"/>
      <c r="Z144" s="813"/>
      <c r="AA144" s="813"/>
      <c r="AB144" s="813"/>
      <c r="AC144" s="813"/>
      <c r="AD144" s="813"/>
      <c r="AG144" s="323" t="b">
        <f t="shared" si="44"/>
        <v>0</v>
      </c>
      <c r="AH144" s="1" t="str">
        <f t="shared" si="45"/>
        <v/>
      </c>
      <c r="AI144" s="323" t="b">
        <f t="shared" si="46"/>
        <v>0</v>
      </c>
      <c r="AJ144" s="1" t="str">
        <f t="shared" si="47"/>
        <v/>
      </c>
      <c r="AK144" s="323" t="b">
        <f t="shared" si="48"/>
        <v>0</v>
      </c>
      <c r="AL144" s="348">
        <f>IF(AND(CNGE_2025_M1_Secc5_Sub2!$L$36&lt;&gt;"",CNGE_2025_M1_Secc5_Sub2!$L$36&lt;&gt;1,J144=3),1,0)</f>
        <v>0</v>
      </c>
      <c r="AN144" s="303">
        <f>IF(AND(CNGE_2025_M1_Secc5_Sub2!$P$37="",COUNTA(P144:R144)&gt;0),1,0)</f>
        <v>0</v>
      </c>
      <c r="AO144" s="303">
        <f>IF(AND(CNGE_2025_M1_Secc5_Sub2!$S$37="",COUNTA(S144:U144)&gt;0),1,0)</f>
        <v>0</v>
      </c>
      <c r="AP144" s="303">
        <f>IF(AND(CNGE_2025_M1_Secc5_Sub2!$V$37="",COUNTA(V144:X144)&gt;0),1,0)</f>
        <v>0</v>
      </c>
      <c r="AQ144" s="344">
        <f>IF(AND(CNGE_2025_M1_Secc5_Sub2!$P$37="X",COUNTA(P144:R144)=3),0,IF(AND(CNGE_2025_M1_Secc5_Sub2!$P$37="",COUNTA(P144:R144)=0),0,1))</f>
        <v>0</v>
      </c>
      <c r="AR144" s="345">
        <f>IF(AND(CNGE_2025_M1_Secc5_Sub2!$S$37="X",COUNTA(S144:U144)=3),0,IF(AND(CNGE_2025_M1_Secc5_Sub2!$S$37="",COUNTA(S144:U144)=0),0,1))</f>
        <v>0</v>
      </c>
      <c r="AS144" s="346">
        <f>IF(AND(CNGE_2025_M1_Secc5_Sub2!$V$37="X",COUNTA(V144:X144)=3),0,IF(AND(CNGE_2025_M1_Secc5_Sub2!$V$37="",COUNTA(V144:X144)=0),0,1))</f>
        <v>0</v>
      </c>
      <c r="AT144" s="321">
        <f t="shared" si="49"/>
        <v>0</v>
      </c>
      <c r="AU144" s="293">
        <f t="shared" si="52"/>
        <v>0</v>
      </c>
      <c r="AV144" s="294" t="str">
        <f>IF(AU144=0,"",
IF(SUM($AU$68:AU144)=1,AW144,
IF($AU$168&gt;SUM($AU$68:AU144),_xlfn.CONCAT(", ",AW144),
IF($AU$168=SUM($AU$68:AU144),_xlfn.CONCAT(" y ",AW144)))))</f>
        <v/>
      </c>
      <c r="AW144" s="89" t="s">
        <v>5238</v>
      </c>
      <c r="AX144" s="354">
        <f t="shared" si="50"/>
        <v>0</v>
      </c>
      <c r="AY144" s="355">
        <f t="shared" si="53"/>
        <v>-1</v>
      </c>
      <c r="AZ144" s="356">
        <f t="shared" si="54"/>
        <v>0</v>
      </c>
      <c r="BA144" s="359">
        <f t="shared" si="51"/>
        <v>0</v>
      </c>
      <c r="BB144">
        <f t="shared" si="55"/>
        <v>0</v>
      </c>
      <c r="BC144">
        <f t="shared" si="56"/>
        <v>0</v>
      </c>
      <c r="BD144">
        <f t="shared" si="57"/>
        <v>0</v>
      </c>
      <c r="BE144">
        <f t="shared" si="58"/>
        <v>0</v>
      </c>
      <c r="BF144">
        <f t="shared" si="59"/>
        <v>0</v>
      </c>
      <c r="BG144">
        <f t="shared" si="60"/>
        <v>0</v>
      </c>
      <c r="BH144">
        <f t="shared" si="61"/>
        <v>0</v>
      </c>
      <c r="BI144">
        <f t="shared" si="62"/>
        <v>0</v>
      </c>
      <c r="BJ144">
        <f t="shared" si="63"/>
        <v>0</v>
      </c>
      <c r="BK144">
        <f t="shared" si="64"/>
        <v>0</v>
      </c>
      <c r="BL144">
        <f t="shared" si="65"/>
        <v>0</v>
      </c>
      <c r="BM144">
        <f t="shared" si="66"/>
        <v>0</v>
      </c>
      <c r="BN144">
        <f t="shared" si="67"/>
        <v>0</v>
      </c>
      <c r="BO144">
        <f t="shared" si="68"/>
        <v>0</v>
      </c>
      <c r="BP144">
        <f t="shared" si="69"/>
        <v>0</v>
      </c>
      <c r="BQ144">
        <f t="shared" si="70"/>
        <v>0</v>
      </c>
      <c r="BR144">
        <f t="shared" si="71"/>
        <v>0</v>
      </c>
      <c r="BS144">
        <f t="shared" si="72"/>
        <v>0</v>
      </c>
      <c r="BT144">
        <f t="shared" si="73"/>
        <v>0</v>
      </c>
      <c r="BU144">
        <f t="shared" si="74"/>
        <v>0</v>
      </c>
      <c r="BV144">
        <f t="shared" si="75"/>
        <v>0</v>
      </c>
      <c r="BW144">
        <f t="shared" si="76"/>
        <v>0</v>
      </c>
      <c r="BX144">
        <f t="shared" si="77"/>
        <v>0</v>
      </c>
      <c r="BY144">
        <f t="shared" si="78"/>
        <v>0</v>
      </c>
      <c r="BZ144" s="293">
        <f t="shared" si="79"/>
        <v>0</v>
      </c>
      <c r="CA144" s="504" t="str">
        <f>IF(BZ144=0,"",
IF(SUM($BZ$68:BZ144)=1,CB144,
IF($BZ$168&gt;SUM($BZ$68:BZ144),_xlfn.CONCAT(", ",CB144),
IF($BZ$168=SUM($BZ$68:BZ144),_xlfn.CONCAT(" y ",CB144)))))</f>
        <v/>
      </c>
      <c r="CB144" s="505" t="s">
        <v>5238</v>
      </c>
    </row>
    <row r="145" spans="1:80" ht="15" customHeight="1">
      <c r="A145" s="72"/>
      <c r="B145" s="70"/>
      <c r="C145" s="89" t="s">
        <v>5239</v>
      </c>
      <c r="D145" s="991"/>
      <c r="E145" s="884"/>
      <c r="F145" s="884"/>
      <c r="G145" s="885"/>
      <c r="H145" s="992"/>
      <c r="I145" s="885"/>
      <c r="J145" s="992"/>
      <c r="K145" s="884"/>
      <c r="L145" s="885"/>
      <c r="M145" s="813"/>
      <c r="N145" s="813"/>
      <c r="O145" s="813"/>
      <c r="P145" s="813"/>
      <c r="Q145" s="813"/>
      <c r="R145" s="813"/>
      <c r="S145" s="813"/>
      <c r="T145" s="813"/>
      <c r="U145" s="813"/>
      <c r="V145" s="813"/>
      <c r="W145" s="813"/>
      <c r="X145" s="813"/>
      <c r="Y145" s="813"/>
      <c r="Z145" s="813"/>
      <c r="AA145" s="813"/>
      <c r="AB145" s="813"/>
      <c r="AC145" s="813"/>
      <c r="AD145" s="813"/>
      <c r="AG145" s="323" t="b">
        <f t="shared" si="44"/>
        <v>0</v>
      </c>
      <c r="AH145" s="1" t="str">
        <f t="shared" si="45"/>
        <v/>
      </c>
      <c r="AI145" s="323" t="b">
        <f t="shared" si="46"/>
        <v>0</v>
      </c>
      <c r="AJ145" s="1" t="str">
        <f t="shared" si="47"/>
        <v/>
      </c>
      <c r="AK145" s="323" t="b">
        <f t="shared" si="48"/>
        <v>0</v>
      </c>
      <c r="AL145" s="348">
        <f>IF(AND(CNGE_2025_M1_Secc5_Sub2!$L$36&lt;&gt;"",CNGE_2025_M1_Secc5_Sub2!$L$36&lt;&gt;1,J145=3),1,0)</f>
        <v>0</v>
      </c>
      <c r="AN145" s="303">
        <f>IF(AND(CNGE_2025_M1_Secc5_Sub2!$P$37="",COUNTA(P145:R145)&gt;0),1,0)</f>
        <v>0</v>
      </c>
      <c r="AO145" s="303">
        <f>IF(AND(CNGE_2025_M1_Secc5_Sub2!$S$37="",COUNTA(S145:U145)&gt;0),1,0)</f>
        <v>0</v>
      </c>
      <c r="AP145" s="303">
        <f>IF(AND(CNGE_2025_M1_Secc5_Sub2!$V$37="",COUNTA(V145:X145)&gt;0),1,0)</f>
        <v>0</v>
      </c>
      <c r="AQ145" s="344">
        <f>IF(AND(CNGE_2025_M1_Secc5_Sub2!$P$37="X",COUNTA(P145:R145)=3),0,IF(AND(CNGE_2025_M1_Secc5_Sub2!$P$37="",COUNTA(P145:R145)=0),0,1))</f>
        <v>0</v>
      </c>
      <c r="AR145" s="345">
        <f>IF(AND(CNGE_2025_M1_Secc5_Sub2!$S$37="X",COUNTA(S145:U145)=3),0,IF(AND(CNGE_2025_M1_Secc5_Sub2!$S$37="",COUNTA(S145:U145)=0),0,1))</f>
        <v>0</v>
      </c>
      <c r="AS145" s="346">
        <f>IF(AND(CNGE_2025_M1_Secc5_Sub2!$V$37="X",COUNTA(V145:X145)=3),0,IF(AND(CNGE_2025_M1_Secc5_Sub2!$V$37="",COUNTA(V145:X145)=0),0,1))</f>
        <v>0</v>
      </c>
      <c r="AT145" s="321">
        <f t="shared" si="49"/>
        <v>0</v>
      </c>
      <c r="AU145" s="293">
        <f t="shared" si="52"/>
        <v>0</v>
      </c>
      <c r="AV145" s="294" t="str">
        <f>IF(AU145=0,"",
IF(SUM($AU$68:AU145)=1,AW145,
IF($AU$168&gt;SUM($AU$68:AU145),_xlfn.CONCAT(", ",AW145),
IF($AU$168=SUM($AU$68:AU145),_xlfn.CONCAT(" y ",AW145)))))</f>
        <v/>
      </c>
      <c r="AW145" s="89" t="s">
        <v>5240</v>
      </c>
      <c r="AX145" s="354">
        <f t="shared" si="50"/>
        <v>0</v>
      </c>
      <c r="AY145" s="355">
        <f t="shared" si="53"/>
        <v>-1</v>
      </c>
      <c r="AZ145" s="356">
        <f t="shared" si="54"/>
        <v>0</v>
      </c>
      <c r="BA145" s="359">
        <f t="shared" si="51"/>
        <v>0</v>
      </c>
      <c r="BB145">
        <f t="shared" si="55"/>
        <v>0</v>
      </c>
      <c r="BC145">
        <f t="shared" si="56"/>
        <v>0</v>
      </c>
      <c r="BD145">
        <f t="shared" si="57"/>
        <v>0</v>
      </c>
      <c r="BE145">
        <f t="shared" si="58"/>
        <v>0</v>
      </c>
      <c r="BF145">
        <f t="shared" si="59"/>
        <v>0</v>
      </c>
      <c r="BG145">
        <f t="shared" si="60"/>
        <v>0</v>
      </c>
      <c r="BH145">
        <f t="shared" si="61"/>
        <v>0</v>
      </c>
      <c r="BI145">
        <f t="shared" si="62"/>
        <v>0</v>
      </c>
      <c r="BJ145">
        <f t="shared" si="63"/>
        <v>0</v>
      </c>
      <c r="BK145">
        <f t="shared" si="64"/>
        <v>0</v>
      </c>
      <c r="BL145">
        <f t="shared" si="65"/>
        <v>0</v>
      </c>
      <c r="BM145">
        <f t="shared" si="66"/>
        <v>0</v>
      </c>
      <c r="BN145">
        <f t="shared" si="67"/>
        <v>0</v>
      </c>
      <c r="BO145">
        <f t="shared" si="68"/>
        <v>0</v>
      </c>
      <c r="BP145">
        <f t="shared" si="69"/>
        <v>0</v>
      </c>
      <c r="BQ145">
        <f t="shared" si="70"/>
        <v>0</v>
      </c>
      <c r="BR145">
        <f t="shared" si="71"/>
        <v>0</v>
      </c>
      <c r="BS145">
        <f t="shared" si="72"/>
        <v>0</v>
      </c>
      <c r="BT145">
        <f t="shared" si="73"/>
        <v>0</v>
      </c>
      <c r="BU145">
        <f t="shared" si="74"/>
        <v>0</v>
      </c>
      <c r="BV145">
        <f t="shared" si="75"/>
        <v>0</v>
      </c>
      <c r="BW145">
        <f t="shared" si="76"/>
        <v>0</v>
      </c>
      <c r="BX145">
        <f t="shared" si="77"/>
        <v>0</v>
      </c>
      <c r="BY145">
        <f t="shared" si="78"/>
        <v>0</v>
      </c>
      <c r="BZ145" s="293">
        <f t="shared" si="79"/>
        <v>0</v>
      </c>
      <c r="CA145" s="504" t="str">
        <f>IF(BZ145=0,"",
IF(SUM($BZ$68:BZ145)=1,CB145,
IF($BZ$168&gt;SUM($BZ$68:BZ145),_xlfn.CONCAT(", ",CB145),
IF($BZ$168=SUM($BZ$68:BZ145),_xlfn.CONCAT(" y ",CB145)))))</f>
        <v/>
      </c>
      <c r="CB145" s="505" t="s">
        <v>5240</v>
      </c>
    </row>
    <row r="146" spans="1:80" ht="15" customHeight="1">
      <c r="A146" s="72"/>
      <c r="B146" s="70"/>
      <c r="C146" s="89" t="s">
        <v>5241</v>
      </c>
      <c r="D146" s="991"/>
      <c r="E146" s="884"/>
      <c r="F146" s="884"/>
      <c r="G146" s="885"/>
      <c r="H146" s="992"/>
      <c r="I146" s="885"/>
      <c r="J146" s="992"/>
      <c r="K146" s="884"/>
      <c r="L146" s="885"/>
      <c r="M146" s="813"/>
      <c r="N146" s="813"/>
      <c r="O146" s="813"/>
      <c r="P146" s="813"/>
      <c r="Q146" s="813"/>
      <c r="R146" s="813"/>
      <c r="S146" s="813"/>
      <c r="T146" s="813"/>
      <c r="U146" s="813"/>
      <c r="V146" s="813"/>
      <c r="W146" s="813"/>
      <c r="X146" s="813"/>
      <c r="Y146" s="813"/>
      <c r="Z146" s="813"/>
      <c r="AA146" s="813"/>
      <c r="AB146" s="813"/>
      <c r="AC146" s="813"/>
      <c r="AD146" s="813"/>
      <c r="AG146" s="323" t="b">
        <f t="shared" si="44"/>
        <v>0</v>
      </c>
      <c r="AH146" s="1" t="str">
        <f t="shared" si="45"/>
        <v/>
      </c>
      <c r="AI146" s="323" t="b">
        <f t="shared" si="46"/>
        <v>0</v>
      </c>
      <c r="AJ146" s="1" t="str">
        <f t="shared" si="47"/>
        <v/>
      </c>
      <c r="AK146" s="323" t="b">
        <f t="shared" si="48"/>
        <v>0</v>
      </c>
      <c r="AL146" s="348">
        <f>IF(AND(CNGE_2025_M1_Secc5_Sub2!$L$36&lt;&gt;"",CNGE_2025_M1_Secc5_Sub2!$L$36&lt;&gt;1,J146=3),1,0)</f>
        <v>0</v>
      </c>
      <c r="AN146" s="303">
        <f>IF(AND(CNGE_2025_M1_Secc5_Sub2!$P$37="",COUNTA(P146:R146)&gt;0),1,0)</f>
        <v>0</v>
      </c>
      <c r="AO146" s="303">
        <f>IF(AND(CNGE_2025_M1_Secc5_Sub2!$S$37="",COUNTA(S146:U146)&gt;0),1,0)</f>
        <v>0</v>
      </c>
      <c r="AP146" s="303">
        <f>IF(AND(CNGE_2025_M1_Secc5_Sub2!$V$37="",COUNTA(V146:X146)&gt;0),1,0)</f>
        <v>0</v>
      </c>
      <c r="AQ146" s="344">
        <f>IF(AND(CNGE_2025_M1_Secc5_Sub2!$P$37="X",COUNTA(P146:R146)=3),0,IF(AND(CNGE_2025_M1_Secc5_Sub2!$P$37="",COUNTA(P146:R146)=0),0,1))</f>
        <v>0</v>
      </c>
      <c r="AR146" s="345">
        <f>IF(AND(CNGE_2025_M1_Secc5_Sub2!$S$37="X",COUNTA(S146:U146)=3),0,IF(AND(CNGE_2025_M1_Secc5_Sub2!$S$37="",COUNTA(S146:U146)=0),0,1))</f>
        <v>0</v>
      </c>
      <c r="AS146" s="346">
        <f>IF(AND(CNGE_2025_M1_Secc5_Sub2!$V$37="X",COUNTA(V146:X146)=3),0,IF(AND(CNGE_2025_M1_Secc5_Sub2!$V$37="",COUNTA(V146:X146)=0),0,1))</f>
        <v>0</v>
      </c>
      <c r="AT146" s="321">
        <f t="shared" si="49"/>
        <v>0</v>
      </c>
      <c r="AU146" s="293">
        <f t="shared" si="52"/>
        <v>0</v>
      </c>
      <c r="AV146" s="294" t="str">
        <f>IF(AU146=0,"",
IF(SUM($AU$68:AU146)=1,AW146,
IF($AU$168&gt;SUM($AU$68:AU146),_xlfn.CONCAT(", ",AW146),
IF($AU$168=SUM($AU$68:AU146),_xlfn.CONCAT(" y ",AW146)))))</f>
        <v/>
      </c>
      <c r="AW146" s="89" t="s">
        <v>5242</v>
      </c>
      <c r="AX146" s="354">
        <f t="shared" si="50"/>
        <v>0</v>
      </c>
      <c r="AY146" s="355">
        <f t="shared" si="53"/>
        <v>-1</v>
      </c>
      <c r="AZ146" s="356">
        <f t="shared" si="54"/>
        <v>0</v>
      </c>
      <c r="BA146" s="359">
        <f t="shared" si="51"/>
        <v>0</v>
      </c>
      <c r="BB146">
        <f t="shared" si="55"/>
        <v>0</v>
      </c>
      <c r="BC146">
        <f t="shared" si="56"/>
        <v>0</v>
      </c>
      <c r="BD146">
        <f t="shared" si="57"/>
        <v>0</v>
      </c>
      <c r="BE146">
        <f t="shared" si="58"/>
        <v>0</v>
      </c>
      <c r="BF146">
        <f t="shared" si="59"/>
        <v>0</v>
      </c>
      <c r="BG146">
        <f t="shared" si="60"/>
        <v>0</v>
      </c>
      <c r="BH146">
        <f t="shared" si="61"/>
        <v>0</v>
      </c>
      <c r="BI146">
        <f t="shared" si="62"/>
        <v>0</v>
      </c>
      <c r="BJ146">
        <f t="shared" si="63"/>
        <v>0</v>
      </c>
      <c r="BK146">
        <f t="shared" si="64"/>
        <v>0</v>
      </c>
      <c r="BL146">
        <f t="shared" si="65"/>
        <v>0</v>
      </c>
      <c r="BM146">
        <f t="shared" si="66"/>
        <v>0</v>
      </c>
      <c r="BN146">
        <f t="shared" si="67"/>
        <v>0</v>
      </c>
      <c r="BO146">
        <f t="shared" si="68"/>
        <v>0</v>
      </c>
      <c r="BP146">
        <f t="shared" si="69"/>
        <v>0</v>
      </c>
      <c r="BQ146">
        <f t="shared" si="70"/>
        <v>0</v>
      </c>
      <c r="BR146">
        <f t="shared" si="71"/>
        <v>0</v>
      </c>
      <c r="BS146">
        <f t="shared" si="72"/>
        <v>0</v>
      </c>
      <c r="BT146">
        <f t="shared" si="73"/>
        <v>0</v>
      </c>
      <c r="BU146">
        <f t="shared" si="74"/>
        <v>0</v>
      </c>
      <c r="BV146">
        <f t="shared" si="75"/>
        <v>0</v>
      </c>
      <c r="BW146">
        <f t="shared" si="76"/>
        <v>0</v>
      </c>
      <c r="BX146">
        <f t="shared" si="77"/>
        <v>0</v>
      </c>
      <c r="BY146">
        <f t="shared" si="78"/>
        <v>0</v>
      </c>
      <c r="BZ146" s="293">
        <f t="shared" si="79"/>
        <v>0</v>
      </c>
      <c r="CA146" s="504" t="str">
        <f>IF(BZ146=0,"",
IF(SUM($BZ$68:BZ146)=1,CB146,
IF($BZ$168&gt;SUM($BZ$68:BZ146),_xlfn.CONCAT(", ",CB146),
IF($BZ$168=SUM($BZ$68:BZ146),_xlfn.CONCAT(" y ",CB146)))))</f>
        <v/>
      </c>
      <c r="CB146" s="505" t="s">
        <v>5242</v>
      </c>
    </row>
    <row r="147" spans="1:80" ht="15" customHeight="1">
      <c r="A147" s="72"/>
      <c r="B147" s="70"/>
      <c r="C147" s="89" t="s">
        <v>5243</v>
      </c>
      <c r="D147" s="991"/>
      <c r="E147" s="884"/>
      <c r="F147" s="884"/>
      <c r="G147" s="885"/>
      <c r="H147" s="992"/>
      <c r="I147" s="885"/>
      <c r="J147" s="992"/>
      <c r="K147" s="884"/>
      <c r="L147" s="885"/>
      <c r="M147" s="813"/>
      <c r="N147" s="813"/>
      <c r="O147" s="813"/>
      <c r="P147" s="813"/>
      <c r="Q147" s="813"/>
      <c r="R147" s="813"/>
      <c r="S147" s="813"/>
      <c r="T147" s="813"/>
      <c r="U147" s="813"/>
      <c r="V147" s="813"/>
      <c r="W147" s="813"/>
      <c r="X147" s="813"/>
      <c r="Y147" s="813"/>
      <c r="Z147" s="813"/>
      <c r="AA147" s="813"/>
      <c r="AB147" s="813"/>
      <c r="AC147" s="813"/>
      <c r="AD147" s="813"/>
      <c r="AG147" s="323" t="b">
        <f t="shared" si="44"/>
        <v>0</v>
      </c>
      <c r="AH147" s="1" t="str">
        <f t="shared" si="45"/>
        <v/>
      </c>
      <c r="AI147" s="323" t="b">
        <f t="shared" si="46"/>
        <v>0</v>
      </c>
      <c r="AJ147" s="1" t="str">
        <f t="shared" si="47"/>
        <v/>
      </c>
      <c r="AK147" s="323" t="b">
        <f t="shared" si="48"/>
        <v>0</v>
      </c>
      <c r="AL147" s="348">
        <f>IF(AND(CNGE_2025_M1_Secc5_Sub2!$L$36&lt;&gt;"",CNGE_2025_M1_Secc5_Sub2!$L$36&lt;&gt;1,J147=3),1,0)</f>
        <v>0</v>
      </c>
      <c r="AN147" s="303">
        <f>IF(AND(CNGE_2025_M1_Secc5_Sub2!$P$37="",COUNTA(P147:R147)&gt;0),1,0)</f>
        <v>0</v>
      </c>
      <c r="AO147" s="303">
        <f>IF(AND(CNGE_2025_M1_Secc5_Sub2!$S$37="",COUNTA(S147:U147)&gt;0),1,0)</f>
        <v>0</v>
      </c>
      <c r="AP147" s="303">
        <f>IF(AND(CNGE_2025_M1_Secc5_Sub2!$V$37="",COUNTA(V147:X147)&gt;0),1,0)</f>
        <v>0</v>
      </c>
      <c r="AQ147" s="344">
        <f>IF(AND(CNGE_2025_M1_Secc5_Sub2!$P$37="X",COUNTA(P147:R147)=3),0,IF(AND(CNGE_2025_M1_Secc5_Sub2!$P$37="",COUNTA(P147:R147)=0),0,1))</f>
        <v>0</v>
      </c>
      <c r="AR147" s="345">
        <f>IF(AND(CNGE_2025_M1_Secc5_Sub2!$S$37="X",COUNTA(S147:U147)=3),0,IF(AND(CNGE_2025_M1_Secc5_Sub2!$S$37="",COUNTA(S147:U147)=0),0,1))</f>
        <v>0</v>
      </c>
      <c r="AS147" s="346">
        <f>IF(AND(CNGE_2025_M1_Secc5_Sub2!$V$37="X",COUNTA(V147:X147)=3),0,IF(AND(CNGE_2025_M1_Secc5_Sub2!$V$37="",COUNTA(V147:X147)=0),0,1))</f>
        <v>0</v>
      </c>
      <c r="AT147" s="321">
        <f t="shared" si="49"/>
        <v>0</v>
      </c>
      <c r="AU147" s="293">
        <f t="shared" si="52"/>
        <v>0</v>
      </c>
      <c r="AV147" s="294" t="str">
        <f>IF(AU147=0,"",
IF(SUM($AU$68:AU147)=1,AW147,
IF($AU$168&gt;SUM($AU$68:AU147),_xlfn.CONCAT(", ",AW147),
IF($AU$168=SUM($AU$68:AU147),_xlfn.CONCAT(" y ",AW147)))))</f>
        <v/>
      </c>
      <c r="AW147" s="89" t="s">
        <v>5244</v>
      </c>
      <c r="AX147" s="354">
        <f t="shared" si="50"/>
        <v>0</v>
      </c>
      <c r="AY147" s="355">
        <f t="shared" si="53"/>
        <v>-1</v>
      </c>
      <c r="AZ147" s="356">
        <f t="shared" si="54"/>
        <v>0</v>
      </c>
      <c r="BA147" s="359">
        <f t="shared" si="51"/>
        <v>0</v>
      </c>
      <c r="BB147">
        <f t="shared" si="55"/>
        <v>0</v>
      </c>
      <c r="BC147">
        <f t="shared" si="56"/>
        <v>0</v>
      </c>
      <c r="BD147">
        <f t="shared" si="57"/>
        <v>0</v>
      </c>
      <c r="BE147">
        <f t="shared" si="58"/>
        <v>0</v>
      </c>
      <c r="BF147">
        <f t="shared" si="59"/>
        <v>0</v>
      </c>
      <c r="BG147">
        <f t="shared" si="60"/>
        <v>0</v>
      </c>
      <c r="BH147">
        <f t="shared" si="61"/>
        <v>0</v>
      </c>
      <c r="BI147">
        <f t="shared" si="62"/>
        <v>0</v>
      </c>
      <c r="BJ147">
        <f t="shared" si="63"/>
        <v>0</v>
      </c>
      <c r="BK147">
        <f t="shared" si="64"/>
        <v>0</v>
      </c>
      <c r="BL147">
        <f t="shared" si="65"/>
        <v>0</v>
      </c>
      <c r="BM147">
        <f t="shared" si="66"/>
        <v>0</v>
      </c>
      <c r="BN147">
        <f t="shared" si="67"/>
        <v>0</v>
      </c>
      <c r="BO147">
        <f t="shared" si="68"/>
        <v>0</v>
      </c>
      <c r="BP147">
        <f t="shared" si="69"/>
        <v>0</v>
      </c>
      <c r="BQ147">
        <f t="shared" si="70"/>
        <v>0</v>
      </c>
      <c r="BR147">
        <f t="shared" si="71"/>
        <v>0</v>
      </c>
      <c r="BS147">
        <f t="shared" si="72"/>
        <v>0</v>
      </c>
      <c r="BT147">
        <f t="shared" si="73"/>
        <v>0</v>
      </c>
      <c r="BU147">
        <f t="shared" si="74"/>
        <v>0</v>
      </c>
      <c r="BV147">
        <f t="shared" si="75"/>
        <v>0</v>
      </c>
      <c r="BW147">
        <f t="shared" si="76"/>
        <v>0</v>
      </c>
      <c r="BX147">
        <f t="shared" si="77"/>
        <v>0</v>
      </c>
      <c r="BY147">
        <f t="shared" si="78"/>
        <v>0</v>
      </c>
      <c r="BZ147" s="293">
        <f t="shared" si="79"/>
        <v>0</v>
      </c>
      <c r="CA147" s="504" t="str">
        <f>IF(BZ147=0,"",
IF(SUM($BZ$68:BZ147)=1,CB147,
IF($BZ$168&gt;SUM($BZ$68:BZ147),_xlfn.CONCAT(", ",CB147),
IF($BZ$168=SUM($BZ$68:BZ147),_xlfn.CONCAT(" y ",CB147)))))</f>
        <v/>
      </c>
      <c r="CB147" s="505" t="s">
        <v>5244</v>
      </c>
    </row>
    <row r="148" spans="1:80" ht="15" customHeight="1">
      <c r="A148" s="72"/>
      <c r="B148" s="70"/>
      <c r="C148" s="89" t="s">
        <v>5245</v>
      </c>
      <c r="D148" s="991"/>
      <c r="E148" s="884"/>
      <c r="F148" s="884"/>
      <c r="G148" s="885"/>
      <c r="H148" s="992"/>
      <c r="I148" s="885"/>
      <c r="J148" s="992"/>
      <c r="K148" s="884"/>
      <c r="L148" s="885"/>
      <c r="M148" s="813"/>
      <c r="N148" s="813"/>
      <c r="O148" s="813"/>
      <c r="P148" s="813"/>
      <c r="Q148" s="813"/>
      <c r="R148" s="813"/>
      <c r="S148" s="813"/>
      <c r="T148" s="813"/>
      <c r="U148" s="813"/>
      <c r="V148" s="813"/>
      <c r="W148" s="813"/>
      <c r="X148" s="813"/>
      <c r="Y148" s="813"/>
      <c r="Z148" s="813"/>
      <c r="AA148" s="813"/>
      <c r="AB148" s="813"/>
      <c r="AC148" s="813"/>
      <c r="AD148" s="813"/>
      <c r="AG148" s="323" t="b">
        <f t="shared" si="44"/>
        <v>0</v>
      </c>
      <c r="AH148" s="1" t="str">
        <f t="shared" si="45"/>
        <v/>
      </c>
      <c r="AI148" s="323" t="b">
        <f t="shared" si="46"/>
        <v>0</v>
      </c>
      <c r="AJ148" s="1" t="str">
        <f t="shared" si="47"/>
        <v/>
      </c>
      <c r="AK148" s="323" t="b">
        <f t="shared" si="48"/>
        <v>0</v>
      </c>
      <c r="AL148" s="348">
        <f>IF(AND(CNGE_2025_M1_Secc5_Sub2!$L$36&lt;&gt;"",CNGE_2025_M1_Secc5_Sub2!$L$36&lt;&gt;1,J148=3),1,0)</f>
        <v>0</v>
      </c>
      <c r="AN148" s="303">
        <f>IF(AND(CNGE_2025_M1_Secc5_Sub2!$P$37="",COUNTA(P148:R148)&gt;0),1,0)</f>
        <v>0</v>
      </c>
      <c r="AO148" s="303">
        <f>IF(AND(CNGE_2025_M1_Secc5_Sub2!$S$37="",COUNTA(S148:U148)&gt;0),1,0)</f>
        <v>0</v>
      </c>
      <c r="AP148" s="303">
        <f>IF(AND(CNGE_2025_M1_Secc5_Sub2!$V$37="",COUNTA(V148:X148)&gt;0),1,0)</f>
        <v>0</v>
      </c>
      <c r="AQ148" s="344">
        <f>IF(AND(CNGE_2025_M1_Secc5_Sub2!$P$37="X",COUNTA(P148:R148)=3),0,IF(AND(CNGE_2025_M1_Secc5_Sub2!$P$37="",COUNTA(P148:R148)=0),0,1))</f>
        <v>0</v>
      </c>
      <c r="AR148" s="345">
        <f>IF(AND(CNGE_2025_M1_Secc5_Sub2!$S$37="X",COUNTA(S148:U148)=3),0,IF(AND(CNGE_2025_M1_Secc5_Sub2!$S$37="",COUNTA(S148:U148)=0),0,1))</f>
        <v>0</v>
      </c>
      <c r="AS148" s="346">
        <f>IF(AND(CNGE_2025_M1_Secc5_Sub2!$V$37="X",COUNTA(V148:X148)=3),0,IF(AND(CNGE_2025_M1_Secc5_Sub2!$V$37="",COUNTA(V148:X148)=0),0,1))</f>
        <v>0</v>
      </c>
      <c r="AT148" s="321">
        <f t="shared" si="49"/>
        <v>0</v>
      </c>
      <c r="AU148" s="293">
        <f t="shared" si="52"/>
        <v>0</v>
      </c>
      <c r="AV148" s="294" t="str">
        <f>IF(AU148=0,"",
IF(SUM($AU$68:AU148)=1,AW148,
IF($AU$168&gt;SUM($AU$68:AU148),_xlfn.CONCAT(", ",AW148),
IF($AU$168=SUM($AU$68:AU148),_xlfn.CONCAT(" y ",AW148)))))</f>
        <v/>
      </c>
      <c r="AW148" s="89" t="s">
        <v>5246</v>
      </c>
      <c r="AX148" s="354">
        <f t="shared" si="50"/>
        <v>0</v>
      </c>
      <c r="AY148" s="355">
        <f t="shared" si="53"/>
        <v>-1</v>
      </c>
      <c r="AZ148" s="356">
        <f t="shared" si="54"/>
        <v>0</v>
      </c>
      <c r="BA148" s="359">
        <f t="shared" si="51"/>
        <v>0</v>
      </c>
      <c r="BB148">
        <f t="shared" si="55"/>
        <v>0</v>
      </c>
      <c r="BC148">
        <f t="shared" si="56"/>
        <v>0</v>
      </c>
      <c r="BD148">
        <f t="shared" si="57"/>
        <v>0</v>
      </c>
      <c r="BE148">
        <f t="shared" si="58"/>
        <v>0</v>
      </c>
      <c r="BF148">
        <f t="shared" si="59"/>
        <v>0</v>
      </c>
      <c r="BG148">
        <f t="shared" si="60"/>
        <v>0</v>
      </c>
      <c r="BH148">
        <f t="shared" si="61"/>
        <v>0</v>
      </c>
      <c r="BI148">
        <f t="shared" si="62"/>
        <v>0</v>
      </c>
      <c r="BJ148">
        <f t="shared" si="63"/>
        <v>0</v>
      </c>
      <c r="BK148">
        <f t="shared" si="64"/>
        <v>0</v>
      </c>
      <c r="BL148">
        <f t="shared" si="65"/>
        <v>0</v>
      </c>
      <c r="BM148">
        <f t="shared" si="66"/>
        <v>0</v>
      </c>
      <c r="BN148">
        <f t="shared" si="67"/>
        <v>0</v>
      </c>
      <c r="BO148">
        <f t="shared" si="68"/>
        <v>0</v>
      </c>
      <c r="BP148">
        <f t="shared" si="69"/>
        <v>0</v>
      </c>
      <c r="BQ148">
        <f t="shared" si="70"/>
        <v>0</v>
      </c>
      <c r="BR148">
        <f t="shared" si="71"/>
        <v>0</v>
      </c>
      <c r="BS148">
        <f t="shared" si="72"/>
        <v>0</v>
      </c>
      <c r="BT148">
        <f t="shared" si="73"/>
        <v>0</v>
      </c>
      <c r="BU148">
        <f t="shared" si="74"/>
        <v>0</v>
      </c>
      <c r="BV148">
        <f t="shared" si="75"/>
        <v>0</v>
      </c>
      <c r="BW148">
        <f t="shared" si="76"/>
        <v>0</v>
      </c>
      <c r="BX148">
        <f t="shared" si="77"/>
        <v>0</v>
      </c>
      <c r="BY148">
        <f t="shared" si="78"/>
        <v>0</v>
      </c>
      <c r="BZ148" s="293">
        <f t="shared" si="79"/>
        <v>0</v>
      </c>
      <c r="CA148" s="504" t="str">
        <f>IF(BZ148=0,"",
IF(SUM($BZ$68:BZ148)=1,CB148,
IF($BZ$168&gt;SUM($BZ$68:BZ148),_xlfn.CONCAT(", ",CB148),
IF($BZ$168=SUM($BZ$68:BZ148),_xlfn.CONCAT(" y ",CB148)))))</f>
        <v/>
      </c>
      <c r="CB148" s="505" t="s">
        <v>5246</v>
      </c>
    </row>
    <row r="149" spans="1:80" ht="15" customHeight="1">
      <c r="A149" s="72"/>
      <c r="B149" s="70"/>
      <c r="C149" s="89" t="s">
        <v>5247</v>
      </c>
      <c r="D149" s="991"/>
      <c r="E149" s="884"/>
      <c r="F149" s="884"/>
      <c r="G149" s="885"/>
      <c r="H149" s="992"/>
      <c r="I149" s="885"/>
      <c r="J149" s="992"/>
      <c r="K149" s="884"/>
      <c r="L149" s="885"/>
      <c r="M149" s="813"/>
      <c r="N149" s="813"/>
      <c r="O149" s="813"/>
      <c r="P149" s="813"/>
      <c r="Q149" s="813"/>
      <c r="R149" s="813"/>
      <c r="S149" s="813"/>
      <c r="T149" s="813"/>
      <c r="U149" s="813"/>
      <c r="V149" s="813"/>
      <c r="W149" s="813"/>
      <c r="X149" s="813"/>
      <c r="Y149" s="813"/>
      <c r="Z149" s="813"/>
      <c r="AA149" s="813"/>
      <c r="AB149" s="813"/>
      <c r="AC149" s="813"/>
      <c r="AD149" s="813"/>
      <c r="AG149" s="323" t="b">
        <f t="shared" si="44"/>
        <v>0</v>
      </c>
      <c r="AH149" s="1" t="str">
        <f t="shared" si="45"/>
        <v/>
      </c>
      <c r="AI149" s="323" t="b">
        <f t="shared" si="46"/>
        <v>0</v>
      </c>
      <c r="AJ149" s="1" t="str">
        <f t="shared" si="47"/>
        <v/>
      </c>
      <c r="AK149" s="323" t="b">
        <f t="shared" si="48"/>
        <v>0</v>
      </c>
      <c r="AL149" s="348">
        <f>IF(AND(CNGE_2025_M1_Secc5_Sub2!$L$36&lt;&gt;"",CNGE_2025_M1_Secc5_Sub2!$L$36&lt;&gt;1,J149=3),1,0)</f>
        <v>0</v>
      </c>
      <c r="AN149" s="303">
        <f>IF(AND(CNGE_2025_M1_Secc5_Sub2!$P$37="",COUNTA(P149:R149)&gt;0),1,0)</f>
        <v>0</v>
      </c>
      <c r="AO149" s="303">
        <f>IF(AND(CNGE_2025_M1_Secc5_Sub2!$S$37="",COUNTA(S149:U149)&gt;0),1,0)</f>
        <v>0</v>
      </c>
      <c r="AP149" s="303">
        <f>IF(AND(CNGE_2025_M1_Secc5_Sub2!$V$37="",COUNTA(V149:X149)&gt;0),1,0)</f>
        <v>0</v>
      </c>
      <c r="AQ149" s="344">
        <f>IF(AND(CNGE_2025_M1_Secc5_Sub2!$P$37="X",COUNTA(P149:R149)=3),0,IF(AND(CNGE_2025_M1_Secc5_Sub2!$P$37="",COUNTA(P149:R149)=0),0,1))</f>
        <v>0</v>
      </c>
      <c r="AR149" s="345">
        <f>IF(AND(CNGE_2025_M1_Secc5_Sub2!$S$37="X",COUNTA(S149:U149)=3),0,IF(AND(CNGE_2025_M1_Secc5_Sub2!$S$37="",COUNTA(S149:U149)=0),0,1))</f>
        <v>0</v>
      </c>
      <c r="AS149" s="346">
        <f>IF(AND(CNGE_2025_M1_Secc5_Sub2!$V$37="X",COUNTA(V149:X149)=3),0,IF(AND(CNGE_2025_M1_Secc5_Sub2!$V$37="",COUNTA(V149:X149)=0),0,1))</f>
        <v>0</v>
      </c>
      <c r="AT149" s="321">
        <f t="shared" si="49"/>
        <v>0</v>
      </c>
      <c r="AU149" s="293">
        <f t="shared" si="52"/>
        <v>0</v>
      </c>
      <c r="AV149" s="294" t="str">
        <f>IF(AU149=0,"",
IF(SUM($AU$68:AU149)=1,AW149,
IF($AU$168&gt;SUM($AU$68:AU149),_xlfn.CONCAT(", ",AW149),
IF($AU$168=SUM($AU$68:AU149),_xlfn.CONCAT(" y ",AW149)))))</f>
        <v/>
      </c>
      <c r="AW149" s="89" t="s">
        <v>5248</v>
      </c>
      <c r="AX149" s="354">
        <f t="shared" si="50"/>
        <v>0</v>
      </c>
      <c r="AY149" s="355">
        <f t="shared" si="53"/>
        <v>-1</v>
      </c>
      <c r="AZ149" s="356">
        <f t="shared" si="54"/>
        <v>0</v>
      </c>
      <c r="BA149" s="359">
        <f t="shared" si="51"/>
        <v>0</v>
      </c>
      <c r="BB149">
        <f t="shared" si="55"/>
        <v>0</v>
      </c>
      <c r="BC149">
        <f t="shared" si="56"/>
        <v>0</v>
      </c>
      <c r="BD149">
        <f t="shared" si="57"/>
        <v>0</v>
      </c>
      <c r="BE149">
        <f t="shared" si="58"/>
        <v>0</v>
      </c>
      <c r="BF149">
        <f t="shared" si="59"/>
        <v>0</v>
      </c>
      <c r="BG149">
        <f t="shared" si="60"/>
        <v>0</v>
      </c>
      <c r="BH149">
        <f t="shared" si="61"/>
        <v>0</v>
      </c>
      <c r="BI149">
        <f t="shared" si="62"/>
        <v>0</v>
      </c>
      <c r="BJ149">
        <f t="shared" si="63"/>
        <v>0</v>
      </c>
      <c r="BK149">
        <f t="shared" si="64"/>
        <v>0</v>
      </c>
      <c r="BL149">
        <f t="shared" si="65"/>
        <v>0</v>
      </c>
      <c r="BM149">
        <f t="shared" si="66"/>
        <v>0</v>
      </c>
      <c r="BN149">
        <f t="shared" si="67"/>
        <v>0</v>
      </c>
      <c r="BO149">
        <f t="shared" si="68"/>
        <v>0</v>
      </c>
      <c r="BP149">
        <f t="shared" si="69"/>
        <v>0</v>
      </c>
      <c r="BQ149">
        <f t="shared" si="70"/>
        <v>0</v>
      </c>
      <c r="BR149">
        <f t="shared" si="71"/>
        <v>0</v>
      </c>
      <c r="BS149">
        <f t="shared" si="72"/>
        <v>0</v>
      </c>
      <c r="BT149">
        <f t="shared" si="73"/>
        <v>0</v>
      </c>
      <c r="BU149">
        <f t="shared" si="74"/>
        <v>0</v>
      </c>
      <c r="BV149">
        <f t="shared" si="75"/>
        <v>0</v>
      </c>
      <c r="BW149">
        <f t="shared" si="76"/>
        <v>0</v>
      </c>
      <c r="BX149">
        <f t="shared" si="77"/>
        <v>0</v>
      </c>
      <c r="BY149">
        <f t="shared" si="78"/>
        <v>0</v>
      </c>
      <c r="BZ149" s="293">
        <f t="shared" si="79"/>
        <v>0</v>
      </c>
      <c r="CA149" s="504" t="str">
        <f>IF(BZ149=0,"",
IF(SUM($BZ$68:BZ149)=1,CB149,
IF($BZ$168&gt;SUM($BZ$68:BZ149),_xlfn.CONCAT(", ",CB149),
IF($BZ$168=SUM($BZ$68:BZ149),_xlfn.CONCAT(" y ",CB149)))))</f>
        <v/>
      </c>
      <c r="CB149" s="505" t="s">
        <v>5248</v>
      </c>
    </row>
    <row r="150" spans="1:80" ht="15" customHeight="1">
      <c r="A150" s="72"/>
      <c r="B150" s="70"/>
      <c r="C150" s="89" t="s">
        <v>5249</v>
      </c>
      <c r="D150" s="991"/>
      <c r="E150" s="884"/>
      <c r="F150" s="884"/>
      <c r="G150" s="885"/>
      <c r="H150" s="992"/>
      <c r="I150" s="885"/>
      <c r="J150" s="992"/>
      <c r="K150" s="884"/>
      <c r="L150" s="885"/>
      <c r="M150" s="813"/>
      <c r="N150" s="813"/>
      <c r="O150" s="813"/>
      <c r="P150" s="813"/>
      <c r="Q150" s="813"/>
      <c r="R150" s="813"/>
      <c r="S150" s="813"/>
      <c r="T150" s="813"/>
      <c r="U150" s="813"/>
      <c r="V150" s="813"/>
      <c r="W150" s="813"/>
      <c r="X150" s="813"/>
      <c r="Y150" s="813"/>
      <c r="Z150" s="813"/>
      <c r="AA150" s="813"/>
      <c r="AB150" s="813"/>
      <c r="AC150" s="813"/>
      <c r="AD150" s="813"/>
      <c r="AG150" s="323" t="b">
        <f t="shared" si="44"/>
        <v>0</v>
      </c>
      <c r="AH150" s="1" t="str">
        <f t="shared" si="45"/>
        <v/>
      </c>
      <c r="AI150" s="323" t="b">
        <f t="shared" si="46"/>
        <v>0</v>
      </c>
      <c r="AJ150" s="1" t="str">
        <f t="shared" si="47"/>
        <v/>
      </c>
      <c r="AK150" s="323" t="b">
        <f t="shared" si="48"/>
        <v>0</v>
      </c>
      <c r="AL150" s="348">
        <f>IF(AND(CNGE_2025_M1_Secc5_Sub2!$L$36&lt;&gt;"",CNGE_2025_M1_Secc5_Sub2!$L$36&lt;&gt;1,J150=3),1,0)</f>
        <v>0</v>
      </c>
      <c r="AN150" s="303">
        <f>IF(AND(CNGE_2025_M1_Secc5_Sub2!$P$37="",COUNTA(P150:R150)&gt;0),1,0)</f>
        <v>0</v>
      </c>
      <c r="AO150" s="303">
        <f>IF(AND(CNGE_2025_M1_Secc5_Sub2!$S$37="",COUNTA(S150:U150)&gt;0),1,0)</f>
        <v>0</v>
      </c>
      <c r="AP150" s="303">
        <f>IF(AND(CNGE_2025_M1_Secc5_Sub2!$V$37="",COUNTA(V150:X150)&gt;0),1,0)</f>
        <v>0</v>
      </c>
      <c r="AQ150" s="344">
        <f>IF(AND(CNGE_2025_M1_Secc5_Sub2!$P$37="X",COUNTA(P150:R150)=3),0,IF(AND(CNGE_2025_M1_Secc5_Sub2!$P$37="",COUNTA(P150:R150)=0),0,1))</f>
        <v>0</v>
      </c>
      <c r="AR150" s="345">
        <f>IF(AND(CNGE_2025_M1_Secc5_Sub2!$S$37="X",COUNTA(S150:U150)=3),0,IF(AND(CNGE_2025_M1_Secc5_Sub2!$S$37="",COUNTA(S150:U150)=0),0,1))</f>
        <v>0</v>
      </c>
      <c r="AS150" s="346">
        <f>IF(AND(CNGE_2025_M1_Secc5_Sub2!$V$37="X",COUNTA(V150:X150)=3),0,IF(AND(CNGE_2025_M1_Secc5_Sub2!$V$37="",COUNTA(V150:X150)=0),0,1))</f>
        <v>0</v>
      </c>
      <c r="AT150" s="321">
        <f t="shared" si="49"/>
        <v>0</v>
      </c>
      <c r="AU150" s="293">
        <f t="shared" si="52"/>
        <v>0</v>
      </c>
      <c r="AV150" s="294" t="str">
        <f>IF(AU150=0,"",
IF(SUM($AU$68:AU150)=1,AW150,
IF($AU$168&gt;SUM($AU$68:AU150),_xlfn.CONCAT(", ",AW150),
IF($AU$168=SUM($AU$68:AU150),_xlfn.CONCAT(" y ",AW150)))))</f>
        <v/>
      </c>
      <c r="AW150" s="89" t="s">
        <v>5250</v>
      </c>
      <c r="AX150" s="354">
        <f t="shared" si="50"/>
        <v>0</v>
      </c>
      <c r="AY150" s="355">
        <f t="shared" si="53"/>
        <v>-1</v>
      </c>
      <c r="AZ150" s="356">
        <f t="shared" si="54"/>
        <v>0</v>
      </c>
      <c r="BA150" s="359">
        <f t="shared" si="51"/>
        <v>0</v>
      </c>
      <c r="BB150">
        <f t="shared" si="55"/>
        <v>0</v>
      </c>
      <c r="BC150">
        <f t="shared" si="56"/>
        <v>0</v>
      </c>
      <c r="BD150">
        <f t="shared" si="57"/>
        <v>0</v>
      </c>
      <c r="BE150">
        <f t="shared" si="58"/>
        <v>0</v>
      </c>
      <c r="BF150">
        <f t="shared" si="59"/>
        <v>0</v>
      </c>
      <c r="BG150">
        <f t="shared" si="60"/>
        <v>0</v>
      </c>
      <c r="BH150">
        <f t="shared" si="61"/>
        <v>0</v>
      </c>
      <c r="BI150">
        <f t="shared" si="62"/>
        <v>0</v>
      </c>
      <c r="BJ150">
        <f t="shared" si="63"/>
        <v>0</v>
      </c>
      <c r="BK150">
        <f t="shared" si="64"/>
        <v>0</v>
      </c>
      <c r="BL150">
        <f t="shared" si="65"/>
        <v>0</v>
      </c>
      <c r="BM150">
        <f t="shared" si="66"/>
        <v>0</v>
      </c>
      <c r="BN150">
        <f t="shared" si="67"/>
        <v>0</v>
      </c>
      <c r="BO150">
        <f t="shared" si="68"/>
        <v>0</v>
      </c>
      <c r="BP150">
        <f t="shared" si="69"/>
        <v>0</v>
      </c>
      <c r="BQ150">
        <f t="shared" si="70"/>
        <v>0</v>
      </c>
      <c r="BR150">
        <f t="shared" si="71"/>
        <v>0</v>
      </c>
      <c r="BS150">
        <f t="shared" si="72"/>
        <v>0</v>
      </c>
      <c r="BT150">
        <f t="shared" si="73"/>
        <v>0</v>
      </c>
      <c r="BU150">
        <f t="shared" si="74"/>
        <v>0</v>
      </c>
      <c r="BV150">
        <f t="shared" si="75"/>
        <v>0</v>
      </c>
      <c r="BW150">
        <f t="shared" si="76"/>
        <v>0</v>
      </c>
      <c r="BX150">
        <f t="shared" si="77"/>
        <v>0</v>
      </c>
      <c r="BY150">
        <f t="shared" si="78"/>
        <v>0</v>
      </c>
      <c r="BZ150" s="293">
        <f t="shared" si="79"/>
        <v>0</v>
      </c>
      <c r="CA150" s="504" t="str">
        <f>IF(BZ150=0,"",
IF(SUM($BZ$68:BZ150)=1,CB150,
IF($BZ$168&gt;SUM($BZ$68:BZ150),_xlfn.CONCAT(", ",CB150),
IF($BZ$168=SUM($BZ$68:BZ150),_xlfn.CONCAT(" y ",CB150)))))</f>
        <v/>
      </c>
      <c r="CB150" s="505" t="s">
        <v>5250</v>
      </c>
    </row>
    <row r="151" spans="1:80" ht="15" customHeight="1">
      <c r="A151" s="72"/>
      <c r="B151" s="70"/>
      <c r="C151" s="89" t="s">
        <v>5251</v>
      </c>
      <c r="D151" s="991"/>
      <c r="E151" s="884"/>
      <c r="F151" s="884"/>
      <c r="G151" s="885"/>
      <c r="H151" s="992"/>
      <c r="I151" s="885"/>
      <c r="J151" s="992"/>
      <c r="K151" s="884"/>
      <c r="L151" s="885"/>
      <c r="M151" s="813"/>
      <c r="N151" s="813"/>
      <c r="O151" s="813"/>
      <c r="P151" s="813"/>
      <c r="Q151" s="813"/>
      <c r="R151" s="813"/>
      <c r="S151" s="813"/>
      <c r="T151" s="813"/>
      <c r="U151" s="813"/>
      <c r="V151" s="813"/>
      <c r="W151" s="813"/>
      <c r="X151" s="813"/>
      <c r="Y151" s="813"/>
      <c r="Z151" s="813"/>
      <c r="AA151" s="813"/>
      <c r="AB151" s="813"/>
      <c r="AC151" s="813"/>
      <c r="AD151" s="813"/>
      <c r="AG151" s="323" t="b">
        <f t="shared" si="44"/>
        <v>0</v>
      </c>
      <c r="AH151" s="1" t="str">
        <f t="shared" si="45"/>
        <v/>
      </c>
      <c r="AI151" s="323" t="b">
        <f t="shared" si="46"/>
        <v>0</v>
      </c>
      <c r="AJ151" s="1" t="str">
        <f t="shared" si="47"/>
        <v/>
      </c>
      <c r="AK151" s="323" t="b">
        <f t="shared" si="48"/>
        <v>0</v>
      </c>
      <c r="AL151" s="348">
        <f>IF(AND(CNGE_2025_M1_Secc5_Sub2!$L$36&lt;&gt;"",CNGE_2025_M1_Secc5_Sub2!$L$36&lt;&gt;1,J151=3),1,0)</f>
        <v>0</v>
      </c>
      <c r="AN151" s="303">
        <f>IF(AND(CNGE_2025_M1_Secc5_Sub2!$P$37="",COUNTA(P151:R151)&gt;0),1,0)</f>
        <v>0</v>
      </c>
      <c r="AO151" s="303">
        <f>IF(AND(CNGE_2025_M1_Secc5_Sub2!$S$37="",COUNTA(S151:U151)&gt;0),1,0)</f>
        <v>0</v>
      </c>
      <c r="AP151" s="303">
        <f>IF(AND(CNGE_2025_M1_Secc5_Sub2!$V$37="",COUNTA(V151:X151)&gt;0),1,0)</f>
        <v>0</v>
      </c>
      <c r="AQ151" s="344">
        <f>IF(AND(CNGE_2025_M1_Secc5_Sub2!$P$37="X",COUNTA(P151:R151)=3),0,IF(AND(CNGE_2025_M1_Secc5_Sub2!$P$37="",COUNTA(P151:R151)=0),0,1))</f>
        <v>0</v>
      </c>
      <c r="AR151" s="345">
        <f>IF(AND(CNGE_2025_M1_Secc5_Sub2!$S$37="X",COUNTA(S151:U151)=3),0,IF(AND(CNGE_2025_M1_Secc5_Sub2!$S$37="",COUNTA(S151:U151)=0),0,1))</f>
        <v>0</v>
      </c>
      <c r="AS151" s="346">
        <f>IF(AND(CNGE_2025_M1_Secc5_Sub2!$V$37="X",COUNTA(V151:X151)=3),0,IF(AND(CNGE_2025_M1_Secc5_Sub2!$V$37="",COUNTA(V151:X151)=0),0,1))</f>
        <v>0</v>
      </c>
      <c r="AT151" s="321">
        <f t="shared" si="49"/>
        <v>0</v>
      </c>
      <c r="AU151" s="293">
        <f t="shared" si="52"/>
        <v>0</v>
      </c>
      <c r="AV151" s="294" t="str">
        <f>IF(AU151=0,"",
IF(SUM($AU$68:AU151)=1,AW151,
IF($AU$168&gt;SUM($AU$68:AU151),_xlfn.CONCAT(", ",AW151),
IF($AU$168=SUM($AU$68:AU151),_xlfn.CONCAT(" y ",AW151)))))</f>
        <v/>
      </c>
      <c r="AW151" s="89" t="s">
        <v>5252</v>
      </c>
      <c r="AX151" s="354">
        <f t="shared" si="50"/>
        <v>0</v>
      </c>
      <c r="AY151" s="355">
        <f t="shared" si="53"/>
        <v>-1</v>
      </c>
      <c r="AZ151" s="356">
        <f t="shared" si="54"/>
        <v>0</v>
      </c>
      <c r="BA151" s="359">
        <f t="shared" si="51"/>
        <v>0</v>
      </c>
      <c r="BB151">
        <f t="shared" si="55"/>
        <v>0</v>
      </c>
      <c r="BC151">
        <f t="shared" si="56"/>
        <v>0</v>
      </c>
      <c r="BD151">
        <f t="shared" si="57"/>
        <v>0</v>
      </c>
      <c r="BE151">
        <f t="shared" si="58"/>
        <v>0</v>
      </c>
      <c r="BF151">
        <f t="shared" si="59"/>
        <v>0</v>
      </c>
      <c r="BG151">
        <f t="shared" si="60"/>
        <v>0</v>
      </c>
      <c r="BH151">
        <f t="shared" si="61"/>
        <v>0</v>
      </c>
      <c r="BI151">
        <f t="shared" si="62"/>
        <v>0</v>
      </c>
      <c r="BJ151">
        <f t="shared" si="63"/>
        <v>0</v>
      </c>
      <c r="BK151">
        <f t="shared" si="64"/>
        <v>0</v>
      </c>
      <c r="BL151">
        <f t="shared" si="65"/>
        <v>0</v>
      </c>
      <c r="BM151">
        <f t="shared" si="66"/>
        <v>0</v>
      </c>
      <c r="BN151">
        <f t="shared" si="67"/>
        <v>0</v>
      </c>
      <c r="BO151">
        <f t="shared" si="68"/>
        <v>0</v>
      </c>
      <c r="BP151">
        <f t="shared" si="69"/>
        <v>0</v>
      </c>
      <c r="BQ151">
        <f t="shared" si="70"/>
        <v>0</v>
      </c>
      <c r="BR151">
        <f t="shared" si="71"/>
        <v>0</v>
      </c>
      <c r="BS151">
        <f t="shared" si="72"/>
        <v>0</v>
      </c>
      <c r="BT151">
        <f t="shared" si="73"/>
        <v>0</v>
      </c>
      <c r="BU151">
        <f t="shared" si="74"/>
        <v>0</v>
      </c>
      <c r="BV151">
        <f t="shared" si="75"/>
        <v>0</v>
      </c>
      <c r="BW151">
        <f t="shared" si="76"/>
        <v>0</v>
      </c>
      <c r="BX151">
        <f t="shared" si="77"/>
        <v>0</v>
      </c>
      <c r="BY151">
        <f t="shared" si="78"/>
        <v>0</v>
      </c>
      <c r="BZ151" s="293">
        <f t="shared" si="79"/>
        <v>0</v>
      </c>
      <c r="CA151" s="504" t="str">
        <f>IF(BZ151=0,"",
IF(SUM($BZ$68:BZ151)=1,CB151,
IF($BZ$168&gt;SUM($BZ$68:BZ151),_xlfn.CONCAT(", ",CB151),
IF($BZ$168=SUM($BZ$68:BZ151),_xlfn.CONCAT(" y ",CB151)))))</f>
        <v/>
      </c>
      <c r="CB151" s="505" t="s">
        <v>5252</v>
      </c>
    </row>
    <row r="152" spans="1:80" ht="15" customHeight="1">
      <c r="A152" s="72"/>
      <c r="B152" s="70"/>
      <c r="C152" s="89" t="s">
        <v>5253</v>
      </c>
      <c r="D152" s="991"/>
      <c r="E152" s="884"/>
      <c r="F152" s="884"/>
      <c r="G152" s="885"/>
      <c r="H152" s="992"/>
      <c r="I152" s="885"/>
      <c r="J152" s="992"/>
      <c r="K152" s="884"/>
      <c r="L152" s="885"/>
      <c r="M152" s="813"/>
      <c r="N152" s="813"/>
      <c r="O152" s="813"/>
      <c r="P152" s="813"/>
      <c r="Q152" s="813"/>
      <c r="R152" s="813"/>
      <c r="S152" s="813"/>
      <c r="T152" s="813"/>
      <c r="U152" s="813"/>
      <c r="V152" s="813"/>
      <c r="W152" s="813"/>
      <c r="X152" s="813"/>
      <c r="Y152" s="813"/>
      <c r="Z152" s="813"/>
      <c r="AA152" s="813"/>
      <c r="AB152" s="813"/>
      <c r="AC152" s="813"/>
      <c r="AD152" s="813"/>
      <c r="AG152" s="323" t="b">
        <f t="shared" si="44"/>
        <v>0</v>
      </c>
      <c r="AH152" s="1" t="str">
        <f t="shared" si="45"/>
        <v/>
      </c>
      <c r="AI152" s="323" t="b">
        <f t="shared" si="46"/>
        <v>0</v>
      </c>
      <c r="AJ152" s="1" t="str">
        <f t="shared" si="47"/>
        <v/>
      </c>
      <c r="AK152" s="323" t="b">
        <f t="shared" si="48"/>
        <v>0</v>
      </c>
      <c r="AL152" s="348">
        <f>IF(AND(CNGE_2025_M1_Secc5_Sub2!$L$36&lt;&gt;"",CNGE_2025_M1_Secc5_Sub2!$L$36&lt;&gt;1,J152=3),1,0)</f>
        <v>0</v>
      </c>
      <c r="AN152" s="303">
        <f>IF(AND(CNGE_2025_M1_Secc5_Sub2!$P$37="",COUNTA(P152:R152)&gt;0),1,0)</f>
        <v>0</v>
      </c>
      <c r="AO152" s="303">
        <f>IF(AND(CNGE_2025_M1_Secc5_Sub2!$S$37="",COUNTA(S152:U152)&gt;0),1,0)</f>
        <v>0</v>
      </c>
      <c r="AP152" s="303">
        <f>IF(AND(CNGE_2025_M1_Secc5_Sub2!$V$37="",COUNTA(V152:X152)&gt;0),1,0)</f>
        <v>0</v>
      </c>
      <c r="AQ152" s="344">
        <f>IF(AND(CNGE_2025_M1_Secc5_Sub2!$P$37="X",COUNTA(P152:R152)=3),0,IF(AND(CNGE_2025_M1_Secc5_Sub2!$P$37="",COUNTA(P152:R152)=0),0,1))</f>
        <v>0</v>
      </c>
      <c r="AR152" s="345">
        <f>IF(AND(CNGE_2025_M1_Secc5_Sub2!$S$37="X",COUNTA(S152:U152)=3),0,IF(AND(CNGE_2025_M1_Secc5_Sub2!$S$37="",COUNTA(S152:U152)=0),0,1))</f>
        <v>0</v>
      </c>
      <c r="AS152" s="346">
        <f>IF(AND(CNGE_2025_M1_Secc5_Sub2!$V$37="X",COUNTA(V152:X152)=3),0,IF(AND(CNGE_2025_M1_Secc5_Sub2!$V$37="",COUNTA(V152:X152)=0),0,1))</f>
        <v>0</v>
      </c>
      <c r="AT152" s="321">
        <f t="shared" si="49"/>
        <v>0</v>
      </c>
      <c r="AU152" s="293">
        <f t="shared" si="52"/>
        <v>0</v>
      </c>
      <c r="AV152" s="294" t="str">
        <f>IF(AU152=0,"",
IF(SUM($AU$68:AU152)=1,AW152,
IF($AU$168&gt;SUM($AU$68:AU152),_xlfn.CONCAT(", ",AW152),
IF($AU$168=SUM($AU$68:AU152),_xlfn.CONCAT(" y ",AW152)))))</f>
        <v/>
      </c>
      <c r="AW152" s="89" t="s">
        <v>5254</v>
      </c>
      <c r="AX152" s="354">
        <f t="shared" si="50"/>
        <v>0</v>
      </c>
      <c r="AY152" s="355">
        <f t="shared" si="53"/>
        <v>-1</v>
      </c>
      <c r="AZ152" s="356">
        <f t="shared" si="54"/>
        <v>0</v>
      </c>
      <c r="BA152" s="359">
        <f t="shared" si="51"/>
        <v>0</v>
      </c>
      <c r="BB152">
        <f t="shared" si="55"/>
        <v>0</v>
      </c>
      <c r="BC152">
        <f t="shared" si="56"/>
        <v>0</v>
      </c>
      <c r="BD152">
        <f t="shared" si="57"/>
        <v>0</v>
      </c>
      <c r="BE152">
        <f t="shared" si="58"/>
        <v>0</v>
      </c>
      <c r="BF152">
        <f t="shared" si="59"/>
        <v>0</v>
      </c>
      <c r="BG152">
        <f t="shared" si="60"/>
        <v>0</v>
      </c>
      <c r="BH152">
        <f t="shared" si="61"/>
        <v>0</v>
      </c>
      <c r="BI152">
        <f t="shared" si="62"/>
        <v>0</v>
      </c>
      <c r="BJ152">
        <f t="shared" si="63"/>
        <v>0</v>
      </c>
      <c r="BK152">
        <f t="shared" si="64"/>
        <v>0</v>
      </c>
      <c r="BL152">
        <f t="shared" si="65"/>
        <v>0</v>
      </c>
      <c r="BM152">
        <f t="shared" si="66"/>
        <v>0</v>
      </c>
      <c r="BN152">
        <f t="shared" si="67"/>
        <v>0</v>
      </c>
      <c r="BO152">
        <f t="shared" si="68"/>
        <v>0</v>
      </c>
      <c r="BP152">
        <f t="shared" si="69"/>
        <v>0</v>
      </c>
      <c r="BQ152">
        <f t="shared" si="70"/>
        <v>0</v>
      </c>
      <c r="BR152">
        <f t="shared" si="71"/>
        <v>0</v>
      </c>
      <c r="BS152">
        <f t="shared" si="72"/>
        <v>0</v>
      </c>
      <c r="BT152">
        <f t="shared" si="73"/>
        <v>0</v>
      </c>
      <c r="BU152">
        <f t="shared" si="74"/>
        <v>0</v>
      </c>
      <c r="BV152">
        <f t="shared" si="75"/>
        <v>0</v>
      </c>
      <c r="BW152">
        <f t="shared" si="76"/>
        <v>0</v>
      </c>
      <c r="BX152">
        <f t="shared" si="77"/>
        <v>0</v>
      </c>
      <c r="BY152">
        <f t="shared" si="78"/>
        <v>0</v>
      </c>
      <c r="BZ152" s="293">
        <f t="shared" si="79"/>
        <v>0</v>
      </c>
      <c r="CA152" s="504" t="str">
        <f>IF(BZ152=0,"",
IF(SUM($BZ$68:BZ152)=1,CB152,
IF($BZ$168&gt;SUM($BZ$68:BZ152),_xlfn.CONCAT(", ",CB152),
IF($BZ$168=SUM($BZ$68:BZ152),_xlfn.CONCAT(" y ",CB152)))))</f>
        <v/>
      </c>
      <c r="CB152" s="505" t="s">
        <v>5254</v>
      </c>
    </row>
    <row r="153" spans="1:80" ht="15" customHeight="1">
      <c r="A153" s="72"/>
      <c r="B153" s="70"/>
      <c r="C153" s="89" t="s">
        <v>5255</v>
      </c>
      <c r="D153" s="991"/>
      <c r="E153" s="884"/>
      <c r="F153" s="884"/>
      <c r="G153" s="885"/>
      <c r="H153" s="992"/>
      <c r="I153" s="885"/>
      <c r="J153" s="992"/>
      <c r="K153" s="884"/>
      <c r="L153" s="885"/>
      <c r="M153" s="813"/>
      <c r="N153" s="813"/>
      <c r="O153" s="813"/>
      <c r="P153" s="813"/>
      <c r="Q153" s="813"/>
      <c r="R153" s="813"/>
      <c r="S153" s="813"/>
      <c r="T153" s="813"/>
      <c r="U153" s="813"/>
      <c r="V153" s="813"/>
      <c r="W153" s="813"/>
      <c r="X153" s="813"/>
      <c r="Y153" s="813"/>
      <c r="Z153" s="813"/>
      <c r="AA153" s="813"/>
      <c r="AB153" s="813"/>
      <c r="AC153" s="813"/>
      <c r="AD153" s="813"/>
      <c r="AG153" s="323" t="b">
        <f t="shared" si="44"/>
        <v>0</v>
      </c>
      <c r="AH153" s="1" t="str">
        <f t="shared" si="45"/>
        <v/>
      </c>
      <c r="AI153" s="323" t="b">
        <f t="shared" si="46"/>
        <v>0</v>
      </c>
      <c r="AJ153" s="1" t="str">
        <f t="shared" si="47"/>
        <v/>
      </c>
      <c r="AK153" s="323" t="b">
        <f t="shared" si="48"/>
        <v>0</v>
      </c>
      <c r="AL153" s="348">
        <f>IF(AND(CNGE_2025_M1_Secc5_Sub2!$L$36&lt;&gt;"",CNGE_2025_M1_Secc5_Sub2!$L$36&lt;&gt;1,J153=3),1,0)</f>
        <v>0</v>
      </c>
      <c r="AN153" s="303">
        <f>IF(AND(CNGE_2025_M1_Secc5_Sub2!$P$37="",COUNTA(P153:R153)&gt;0),1,0)</f>
        <v>0</v>
      </c>
      <c r="AO153" s="303">
        <f>IF(AND(CNGE_2025_M1_Secc5_Sub2!$S$37="",COUNTA(S153:U153)&gt;0),1,0)</f>
        <v>0</v>
      </c>
      <c r="AP153" s="303">
        <f>IF(AND(CNGE_2025_M1_Secc5_Sub2!$V$37="",COUNTA(V153:X153)&gt;0),1,0)</f>
        <v>0</v>
      </c>
      <c r="AQ153" s="344">
        <f>IF(AND(CNGE_2025_M1_Secc5_Sub2!$P$37="X",COUNTA(P153:R153)=3),0,IF(AND(CNGE_2025_M1_Secc5_Sub2!$P$37="",COUNTA(P153:R153)=0),0,1))</f>
        <v>0</v>
      </c>
      <c r="AR153" s="345">
        <f>IF(AND(CNGE_2025_M1_Secc5_Sub2!$S$37="X",COUNTA(S153:U153)=3),0,IF(AND(CNGE_2025_M1_Secc5_Sub2!$S$37="",COUNTA(S153:U153)=0),0,1))</f>
        <v>0</v>
      </c>
      <c r="AS153" s="346">
        <f>IF(AND(CNGE_2025_M1_Secc5_Sub2!$V$37="X",COUNTA(V153:X153)=3),0,IF(AND(CNGE_2025_M1_Secc5_Sub2!$V$37="",COUNTA(V153:X153)=0),0,1))</f>
        <v>0</v>
      </c>
      <c r="AT153" s="321">
        <f t="shared" si="49"/>
        <v>0</v>
      </c>
      <c r="AU153" s="293">
        <f t="shared" si="52"/>
        <v>0</v>
      </c>
      <c r="AV153" s="294" t="str">
        <f>IF(AU153=0,"",
IF(SUM($AU$68:AU153)=1,AW153,
IF($AU$168&gt;SUM($AU$68:AU153),_xlfn.CONCAT(", ",AW153),
IF($AU$168=SUM($AU$68:AU153),_xlfn.CONCAT(" y ",AW153)))))</f>
        <v/>
      </c>
      <c r="AW153" s="89" t="s">
        <v>5256</v>
      </c>
      <c r="AX153" s="354">
        <f t="shared" si="50"/>
        <v>0</v>
      </c>
      <c r="AY153" s="355">
        <f t="shared" si="53"/>
        <v>-1</v>
      </c>
      <c r="AZ153" s="356">
        <f t="shared" si="54"/>
        <v>0</v>
      </c>
      <c r="BA153" s="359">
        <f t="shared" si="51"/>
        <v>0</v>
      </c>
      <c r="BB153">
        <f t="shared" si="55"/>
        <v>0</v>
      </c>
      <c r="BC153">
        <f t="shared" si="56"/>
        <v>0</v>
      </c>
      <c r="BD153">
        <f t="shared" si="57"/>
        <v>0</v>
      </c>
      <c r="BE153">
        <f t="shared" si="58"/>
        <v>0</v>
      </c>
      <c r="BF153">
        <f t="shared" si="59"/>
        <v>0</v>
      </c>
      <c r="BG153">
        <f t="shared" si="60"/>
        <v>0</v>
      </c>
      <c r="BH153">
        <f t="shared" si="61"/>
        <v>0</v>
      </c>
      <c r="BI153">
        <f t="shared" si="62"/>
        <v>0</v>
      </c>
      <c r="BJ153">
        <f t="shared" si="63"/>
        <v>0</v>
      </c>
      <c r="BK153">
        <f t="shared" si="64"/>
        <v>0</v>
      </c>
      <c r="BL153">
        <f t="shared" si="65"/>
        <v>0</v>
      </c>
      <c r="BM153">
        <f t="shared" si="66"/>
        <v>0</v>
      </c>
      <c r="BN153">
        <f t="shared" si="67"/>
        <v>0</v>
      </c>
      <c r="BO153">
        <f t="shared" si="68"/>
        <v>0</v>
      </c>
      <c r="BP153">
        <f t="shared" si="69"/>
        <v>0</v>
      </c>
      <c r="BQ153">
        <f t="shared" si="70"/>
        <v>0</v>
      </c>
      <c r="BR153">
        <f t="shared" si="71"/>
        <v>0</v>
      </c>
      <c r="BS153">
        <f t="shared" si="72"/>
        <v>0</v>
      </c>
      <c r="BT153">
        <f t="shared" si="73"/>
        <v>0</v>
      </c>
      <c r="BU153">
        <f t="shared" si="74"/>
        <v>0</v>
      </c>
      <c r="BV153">
        <f t="shared" si="75"/>
        <v>0</v>
      </c>
      <c r="BW153">
        <f t="shared" si="76"/>
        <v>0</v>
      </c>
      <c r="BX153">
        <f t="shared" si="77"/>
        <v>0</v>
      </c>
      <c r="BY153">
        <f t="shared" si="78"/>
        <v>0</v>
      </c>
      <c r="BZ153" s="293">
        <f t="shared" si="79"/>
        <v>0</v>
      </c>
      <c r="CA153" s="504" t="str">
        <f>IF(BZ153=0,"",
IF(SUM($BZ$68:BZ153)=1,CB153,
IF($BZ$168&gt;SUM($BZ$68:BZ153),_xlfn.CONCAT(", ",CB153),
IF($BZ$168=SUM($BZ$68:BZ153),_xlfn.CONCAT(" y ",CB153)))))</f>
        <v/>
      </c>
      <c r="CB153" s="505" t="s">
        <v>5256</v>
      </c>
    </row>
    <row r="154" spans="1:80" ht="15" customHeight="1">
      <c r="A154" s="72"/>
      <c r="B154" s="70"/>
      <c r="C154" s="89" t="s">
        <v>5257</v>
      </c>
      <c r="D154" s="991"/>
      <c r="E154" s="884"/>
      <c r="F154" s="884"/>
      <c r="G154" s="885"/>
      <c r="H154" s="992"/>
      <c r="I154" s="885"/>
      <c r="J154" s="992"/>
      <c r="K154" s="884"/>
      <c r="L154" s="885"/>
      <c r="M154" s="813"/>
      <c r="N154" s="813"/>
      <c r="O154" s="813"/>
      <c r="P154" s="813"/>
      <c r="Q154" s="813"/>
      <c r="R154" s="813"/>
      <c r="S154" s="813"/>
      <c r="T154" s="813"/>
      <c r="U154" s="813"/>
      <c r="V154" s="813"/>
      <c r="W154" s="813"/>
      <c r="X154" s="813"/>
      <c r="Y154" s="813"/>
      <c r="Z154" s="813"/>
      <c r="AA154" s="813"/>
      <c r="AB154" s="813"/>
      <c r="AC154" s="813"/>
      <c r="AD154" s="813"/>
      <c r="AG154" s="323" t="b">
        <f t="shared" si="44"/>
        <v>0</v>
      </c>
      <c r="AH154" s="1" t="str">
        <f t="shared" si="45"/>
        <v/>
      </c>
      <c r="AI154" s="323" t="b">
        <f t="shared" si="46"/>
        <v>0</v>
      </c>
      <c r="AJ154" s="1" t="str">
        <f t="shared" si="47"/>
        <v/>
      </c>
      <c r="AK154" s="323" t="b">
        <f t="shared" si="48"/>
        <v>0</v>
      </c>
      <c r="AL154" s="348">
        <f>IF(AND(CNGE_2025_M1_Secc5_Sub2!$L$36&lt;&gt;"",CNGE_2025_M1_Secc5_Sub2!$L$36&lt;&gt;1,J154=3),1,0)</f>
        <v>0</v>
      </c>
      <c r="AN154" s="303">
        <f>IF(AND(CNGE_2025_M1_Secc5_Sub2!$P$37="",COUNTA(P154:R154)&gt;0),1,0)</f>
        <v>0</v>
      </c>
      <c r="AO154" s="303">
        <f>IF(AND(CNGE_2025_M1_Secc5_Sub2!$S$37="",COUNTA(S154:U154)&gt;0),1,0)</f>
        <v>0</v>
      </c>
      <c r="AP154" s="303">
        <f>IF(AND(CNGE_2025_M1_Secc5_Sub2!$V$37="",COUNTA(V154:X154)&gt;0),1,0)</f>
        <v>0</v>
      </c>
      <c r="AQ154" s="344">
        <f>IF(AND(CNGE_2025_M1_Secc5_Sub2!$P$37="X",COUNTA(P154:R154)=3),0,IF(AND(CNGE_2025_M1_Secc5_Sub2!$P$37="",COUNTA(P154:R154)=0),0,1))</f>
        <v>0</v>
      </c>
      <c r="AR154" s="345">
        <f>IF(AND(CNGE_2025_M1_Secc5_Sub2!$S$37="X",COUNTA(S154:U154)=3),0,IF(AND(CNGE_2025_M1_Secc5_Sub2!$S$37="",COUNTA(S154:U154)=0),0,1))</f>
        <v>0</v>
      </c>
      <c r="AS154" s="346">
        <f>IF(AND(CNGE_2025_M1_Secc5_Sub2!$V$37="X",COUNTA(V154:X154)=3),0,IF(AND(CNGE_2025_M1_Secc5_Sub2!$V$37="",COUNTA(V154:X154)=0),0,1))</f>
        <v>0</v>
      </c>
      <c r="AT154" s="321">
        <f t="shared" si="49"/>
        <v>0</v>
      </c>
      <c r="AU154" s="293">
        <f t="shared" si="52"/>
        <v>0</v>
      </c>
      <c r="AV154" s="294" t="str">
        <f>IF(AU154=0,"",
IF(SUM($AU$68:AU154)=1,AW154,
IF($AU$168&gt;SUM($AU$68:AU154),_xlfn.CONCAT(", ",AW154),
IF($AU$168=SUM($AU$68:AU154),_xlfn.CONCAT(" y ",AW154)))))</f>
        <v/>
      </c>
      <c r="AW154" s="89" t="s">
        <v>5258</v>
      </c>
      <c r="AX154" s="354">
        <f t="shared" si="50"/>
        <v>0</v>
      </c>
      <c r="AY154" s="355">
        <f t="shared" si="53"/>
        <v>-1</v>
      </c>
      <c r="AZ154" s="356">
        <f t="shared" si="54"/>
        <v>0</v>
      </c>
      <c r="BA154" s="359">
        <f t="shared" si="51"/>
        <v>0</v>
      </c>
      <c r="BB154">
        <f t="shared" si="55"/>
        <v>0</v>
      </c>
      <c r="BC154">
        <f t="shared" si="56"/>
        <v>0</v>
      </c>
      <c r="BD154">
        <f t="shared" si="57"/>
        <v>0</v>
      </c>
      <c r="BE154">
        <f t="shared" si="58"/>
        <v>0</v>
      </c>
      <c r="BF154">
        <f t="shared" si="59"/>
        <v>0</v>
      </c>
      <c r="BG154">
        <f t="shared" si="60"/>
        <v>0</v>
      </c>
      <c r="BH154">
        <f t="shared" si="61"/>
        <v>0</v>
      </c>
      <c r="BI154">
        <f t="shared" si="62"/>
        <v>0</v>
      </c>
      <c r="BJ154">
        <f t="shared" si="63"/>
        <v>0</v>
      </c>
      <c r="BK154">
        <f t="shared" si="64"/>
        <v>0</v>
      </c>
      <c r="BL154">
        <f t="shared" si="65"/>
        <v>0</v>
      </c>
      <c r="BM154">
        <f t="shared" si="66"/>
        <v>0</v>
      </c>
      <c r="BN154">
        <f t="shared" si="67"/>
        <v>0</v>
      </c>
      <c r="BO154">
        <f t="shared" si="68"/>
        <v>0</v>
      </c>
      <c r="BP154">
        <f t="shared" si="69"/>
        <v>0</v>
      </c>
      <c r="BQ154">
        <f t="shared" si="70"/>
        <v>0</v>
      </c>
      <c r="BR154">
        <f t="shared" si="71"/>
        <v>0</v>
      </c>
      <c r="BS154">
        <f t="shared" si="72"/>
        <v>0</v>
      </c>
      <c r="BT154">
        <f t="shared" si="73"/>
        <v>0</v>
      </c>
      <c r="BU154">
        <f t="shared" si="74"/>
        <v>0</v>
      </c>
      <c r="BV154">
        <f t="shared" si="75"/>
        <v>0</v>
      </c>
      <c r="BW154">
        <f t="shared" si="76"/>
        <v>0</v>
      </c>
      <c r="BX154">
        <f t="shared" si="77"/>
        <v>0</v>
      </c>
      <c r="BY154">
        <f t="shared" si="78"/>
        <v>0</v>
      </c>
      <c r="BZ154" s="293">
        <f t="shared" si="79"/>
        <v>0</v>
      </c>
      <c r="CA154" s="504" t="str">
        <f>IF(BZ154=0,"",
IF(SUM($BZ$68:BZ154)=1,CB154,
IF($BZ$168&gt;SUM($BZ$68:BZ154),_xlfn.CONCAT(", ",CB154),
IF($BZ$168=SUM($BZ$68:BZ154),_xlfn.CONCAT(" y ",CB154)))))</f>
        <v/>
      </c>
      <c r="CB154" s="505" t="s">
        <v>5258</v>
      </c>
    </row>
    <row r="155" spans="1:80" ht="15" customHeight="1">
      <c r="A155" s="72"/>
      <c r="B155" s="70"/>
      <c r="C155" s="89" t="s">
        <v>5259</v>
      </c>
      <c r="D155" s="991"/>
      <c r="E155" s="884"/>
      <c r="F155" s="884"/>
      <c r="G155" s="885"/>
      <c r="H155" s="992"/>
      <c r="I155" s="885"/>
      <c r="J155" s="992"/>
      <c r="K155" s="884"/>
      <c r="L155" s="885"/>
      <c r="M155" s="813"/>
      <c r="N155" s="813"/>
      <c r="O155" s="813"/>
      <c r="P155" s="813"/>
      <c r="Q155" s="813"/>
      <c r="R155" s="813"/>
      <c r="S155" s="813"/>
      <c r="T155" s="813"/>
      <c r="U155" s="813"/>
      <c r="V155" s="813"/>
      <c r="W155" s="813"/>
      <c r="X155" s="813"/>
      <c r="Y155" s="813"/>
      <c r="Z155" s="813"/>
      <c r="AA155" s="813"/>
      <c r="AB155" s="813"/>
      <c r="AC155" s="813"/>
      <c r="AD155" s="813"/>
      <c r="AG155" s="323" t="b">
        <f t="shared" si="44"/>
        <v>0</v>
      </c>
      <c r="AH155" s="1" t="str">
        <f t="shared" si="45"/>
        <v/>
      </c>
      <c r="AI155" s="323" t="b">
        <f t="shared" si="46"/>
        <v>0</v>
      </c>
      <c r="AJ155" s="1" t="str">
        <f t="shared" si="47"/>
        <v/>
      </c>
      <c r="AK155" s="323" t="b">
        <f t="shared" si="48"/>
        <v>0</v>
      </c>
      <c r="AL155" s="348">
        <f>IF(AND(CNGE_2025_M1_Secc5_Sub2!$L$36&lt;&gt;"",CNGE_2025_M1_Secc5_Sub2!$L$36&lt;&gt;1,J155=3),1,0)</f>
        <v>0</v>
      </c>
      <c r="AN155" s="303">
        <f>IF(AND(CNGE_2025_M1_Secc5_Sub2!$P$37="",COUNTA(P155:R155)&gt;0),1,0)</f>
        <v>0</v>
      </c>
      <c r="AO155" s="303">
        <f>IF(AND(CNGE_2025_M1_Secc5_Sub2!$S$37="",COUNTA(S155:U155)&gt;0),1,0)</f>
        <v>0</v>
      </c>
      <c r="AP155" s="303">
        <f>IF(AND(CNGE_2025_M1_Secc5_Sub2!$V$37="",COUNTA(V155:X155)&gt;0),1,0)</f>
        <v>0</v>
      </c>
      <c r="AQ155" s="344">
        <f>IF(AND(CNGE_2025_M1_Secc5_Sub2!$P$37="X",COUNTA(P155:R155)=3),0,IF(AND(CNGE_2025_M1_Secc5_Sub2!$P$37="",COUNTA(P155:R155)=0),0,1))</f>
        <v>0</v>
      </c>
      <c r="AR155" s="345">
        <f>IF(AND(CNGE_2025_M1_Secc5_Sub2!$S$37="X",COUNTA(S155:U155)=3),0,IF(AND(CNGE_2025_M1_Secc5_Sub2!$S$37="",COUNTA(S155:U155)=0),0,1))</f>
        <v>0</v>
      </c>
      <c r="AS155" s="346">
        <f>IF(AND(CNGE_2025_M1_Secc5_Sub2!$V$37="X",COUNTA(V155:X155)=3),0,IF(AND(CNGE_2025_M1_Secc5_Sub2!$V$37="",COUNTA(V155:X155)=0),0,1))</f>
        <v>0</v>
      </c>
      <c r="AT155" s="321">
        <f t="shared" si="49"/>
        <v>0</v>
      </c>
      <c r="AU155" s="293">
        <f t="shared" si="52"/>
        <v>0</v>
      </c>
      <c r="AV155" s="294" t="str">
        <f>IF(AU155=0,"",
IF(SUM($AU$68:AU155)=1,AW155,
IF($AU$168&gt;SUM($AU$68:AU155),_xlfn.CONCAT(", ",AW155),
IF($AU$168=SUM($AU$68:AU155),_xlfn.CONCAT(" y ",AW155)))))</f>
        <v/>
      </c>
      <c r="AW155" s="89" t="s">
        <v>5260</v>
      </c>
      <c r="AX155" s="354">
        <f t="shared" si="50"/>
        <v>0</v>
      </c>
      <c r="AY155" s="355">
        <f t="shared" si="53"/>
        <v>-1</v>
      </c>
      <c r="AZ155" s="356">
        <f t="shared" si="54"/>
        <v>0</v>
      </c>
      <c r="BA155" s="359">
        <f t="shared" si="51"/>
        <v>0</v>
      </c>
      <c r="BB155">
        <f t="shared" si="55"/>
        <v>0</v>
      </c>
      <c r="BC155">
        <f t="shared" si="56"/>
        <v>0</v>
      </c>
      <c r="BD155">
        <f t="shared" si="57"/>
        <v>0</v>
      </c>
      <c r="BE155">
        <f t="shared" si="58"/>
        <v>0</v>
      </c>
      <c r="BF155">
        <f t="shared" si="59"/>
        <v>0</v>
      </c>
      <c r="BG155">
        <f t="shared" si="60"/>
        <v>0</v>
      </c>
      <c r="BH155">
        <f t="shared" si="61"/>
        <v>0</v>
      </c>
      <c r="BI155">
        <f t="shared" si="62"/>
        <v>0</v>
      </c>
      <c r="BJ155">
        <f t="shared" si="63"/>
        <v>0</v>
      </c>
      <c r="BK155">
        <f t="shared" si="64"/>
        <v>0</v>
      </c>
      <c r="BL155">
        <f t="shared" si="65"/>
        <v>0</v>
      </c>
      <c r="BM155">
        <f t="shared" si="66"/>
        <v>0</v>
      </c>
      <c r="BN155">
        <f t="shared" si="67"/>
        <v>0</v>
      </c>
      <c r="BO155">
        <f t="shared" si="68"/>
        <v>0</v>
      </c>
      <c r="BP155">
        <f t="shared" si="69"/>
        <v>0</v>
      </c>
      <c r="BQ155">
        <f t="shared" si="70"/>
        <v>0</v>
      </c>
      <c r="BR155">
        <f t="shared" si="71"/>
        <v>0</v>
      </c>
      <c r="BS155">
        <f t="shared" si="72"/>
        <v>0</v>
      </c>
      <c r="BT155">
        <f t="shared" si="73"/>
        <v>0</v>
      </c>
      <c r="BU155">
        <f t="shared" si="74"/>
        <v>0</v>
      </c>
      <c r="BV155">
        <f t="shared" si="75"/>
        <v>0</v>
      </c>
      <c r="BW155">
        <f t="shared" si="76"/>
        <v>0</v>
      </c>
      <c r="BX155">
        <f t="shared" si="77"/>
        <v>0</v>
      </c>
      <c r="BY155">
        <f t="shared" si="78"/>
        <v>0</v>
      </c>
      <c r="BZ155" s="293">
        <f t="shared" si="79"/>
        <v>0</v>
      </c>
      <c r="CA155" s="504" t="str">
        <f>IF(BZ155=0,"",
IF(SUM($BZ$68:BZ155)=1,CB155,
IF($BZ$168&gt;SUM($BZ$68:BZ155),_xlfn.CONCAT(", ",CB155),
IF($BZ$168=SUM($BZ$68:BZ155),_xlfn.CONCAT(" y ",CB155)))))</f>
        <v/>
      </c>
      <c r="CB155" s="505" t="s">
        <v>5260</v>
      </c>
    </row>
    <row r="156" spans="1:80" ht="15" customHeight="1">
      <c r="A156" s="72"/>
      <c r="B156" s="70"/>
      <c r="C156" s="89" t="s">
        <v>5261</v>
      </c>
      <c r="D156" s="991"/>
      <c r="E156" s="884"/>
      <c r="F156" s="884"/>
      <c r="G156" s="885"/>
      <c r="H156" s="992"/>
      <c r="I156" s="885"/>
      <c r="J156" s="992"/>
      <c r="K156" s="884"/>
      <c r="L156" s="885"/>
      <c r="M156" s="813"/>
      <c r="N156" s="813"/>
      <c r="O156" s="813"/>
      <c r="P156" s="813"/>
      <c r="Q156" s="813"/>
      <c r="R156" s="813"/>
      <c r="S156" s="813"/>
      <c r="T156" s="813"/>
      <c r="U156" s="813"/>
      <c r="V156" s="813"/>
      <c r="W156" s="813"/>
      <c r="X156" s="813"/>
      <c r="Y156" s="813"/>
      <c r="Z156" s="813"/>
      <c r="AA156" s="813"/>
      <c r="AB156" s="813"/>
      <c r="AC156" s="813"/>
      <c r="AD156" s="813"/>
      <c r="AG156" s="323" t="b">
        <f t="shared" si="44"/>
        <v>0</v>
      </c>
      <c r="AH156" s="1" t="str">
        <f t="shared" si="45"/>
        <v/>
      </c>
      <c r="AI156" s="323" t="b">
        <f t="shared" si="46"/>
        <v>0</v>
      </c>
      <c r="AJ156" s="1" t="str">
        <f t="shared" si="47"/>
        <v/>
      </c>
      <c r="AK156" s="323" t="b">
        <f t="shared" si="48"/>
        <v>0</v>
      </c>
      <c r="AL156" s="348">
        <f>IF(AND(CNGE_2025_M1_Secc5_Sub2!$L$36&lt;&gt;"",CNGE_2025_M1_Secc5_Sub2!$L$36&lt;&gt;1,J156=3),1,0)</f>
        <v>0</v>
      </c>
      <c r="AN156" s="303">
        <f>IF(AND(CNGE_2025_M1_Secc5_Sub2!$P$37="",COUNTA(P156:R156)&gt;0),1,0)</f>
        <v>0</v>
      </c>
      <c r="AO156" s="303">
        <f>IF(AND(CNGE_2025_M1_Secc5_Sub2!$S$37="",COUNTA(S156:U156)&gt;0),1,0)</f>
        <v>0</v>
      </c>
      <c r="AP156" s="303">
        <f>IF(AND(CNGE_2025_M1_Secc5_Sub2!$V$37="",COUNTA(V156:X156)&gt;0),1,0)</f>
        <v>0</v>
      </c>
      <c r="AQ156" s="344">
        <f>IF(AND(CNGE_2025_M1_Secc5_Sub2!$P$37="X",COUNTA(P156:R156)=3),0,IF(AND(CNGE_2025_M1_Secc5_Sub2!$P$37="",COUNTA(P156:R156)=0),0,1))</f>
        <v>0</v>
      </c>
      <c r="AR156" s="345">
        <f>IF(AND(CNGE_2025_M1_Secc5_Sub2!$S$37="X",COUNTA(S156:U156)=3),0,IF(AND(CNGE_2025_M1_Secc5_Sub2!$S$37="",COUNTA(S156:U156)=0),0,1))</f>
        <v>0</v>
      </c>
      <c r="AS156" s="346">
        <f>IF(AND(CNGE_2025_M1_Secc5_Sub2!$V$37="X",COUNTA(V156:X156)=3),0,IF(AND(CNGE_2025_M1_Secc5_Sub2!$V$37="",COUNTA(V156:X156)=0),0,1))</f>
        <v>0</v>
      </c>
      <c r="AT156" s="321">
        <f t="shared" si="49"/>
        <v>0</v>
      </c>
      <c r="AU156" s="293">
        <f t="shared" si="52"/>
        <v>0</v>
      </c>
      <c r="AV156" s="294" t="str">
        <f>IF(AU156=0,"",
IF(SUM($AU$68:AU156)=1,AW156,
IF($AU$168&gt;SUM($AU$68:AU156),_xlfn.CONCAT(", ",AW156),
IF($AU$168=SUM($AU$68:AU156),_xlfn.CONCAT(" y ",AW156)))))</f>
        <v/>
      </c>
      <c r="AW156" s="89" t="s">
        <v>5262</v>
      </c>
      <c r="AX156" s="354">
        <f t="shared" si="50"/>
        <v>0</v>
      </c>
      <c r="AY156" s="355">
        <f t="shared" si="53"/>
        <v>-1</v>
      </c>
      <c r="AZ156" s="356">
        <f t="shared" si="54"/>
        <v>0</v>
      </c>
      <c r="BA156" s="359">
        <f t="shared" si="51"/>
        <v>0</v>
      </c>
      <c r="BB156">
        <f t="shared" si="55"/>
        <v>0</v>
      </c>
      <c r="BC156">
        <f t="shared" si="56"/>
        <v>0</v>
      </c>
      <c r="BD156">
        <f t="shared" si="57"/>
        <v>0</v>
      </c>
      <c r="BE156">
        <f t="shared" si="58"/>
        <v>0</v>
      </c>
      <c r="BF156">
        <f t="shared" si="59"/>
        <v>0</v>
      </c>
      <c r="BG156">
        <f t="shared" si="60"/>
        <v>0</v>
      </c>
      <c r="BH156">
        <f t="shared" si="61"/>
        <v>0</v>
      </c>
      <c r="BI156">
        <f t="shared" si="62"/>
        <v>0</v>
      </c>
      <c r="BJ156">
        <f t="shared" si="63"/>
        <v>0</v>
      </c>
      <c r="BK156">
        <f t="shared" si="64"/>
        <v>0</v>
      </c>
      <c r="BL156">
        <f t="shared" si="65"/>
        <v>0</v>
      </c>
      <c r="BM156">
        <f t="shared" si="66"/>
        <v>0</v>
      </c>
      <c r="BN156">
        <f t="shared" si="67"/>
        <v>0</v>
      </c>
      <c r="BO156">
        <f t="shared" si="68"/>
        <v>0</v>
      </c>
      <c r="BP156">
        <f t="shared" si="69"/>
        <v>0</v>
      </c>
      <c r="BQ156">
        <f t="shared" si="70"/>
        <v>0</v>
      </c>
      <c r="BR156">
        <f t="shared" si="71"/>
        <v>0</v>
      </c>
      <c r="BS156">
        <f t="shared" si="72"/>
        <v>0</v>
      </c>
      <c r="BT156">
        <f t="shared" si="73"/>
        <v>0</v>
      </c>
      <c r="BU156">
        <f t="shared" si="74"/>
        <v>0</v>
      </c>
      <c r="BV156">
        <f t="shared" si="75"/>
        <v>0</v>
      </c>
      <c r="BW156">
        <f t="shared" si="76"/>
        <v>0</v>
      </c>
      <c r="BX156">
        <f t="shared" si="77"/>
        <v>0</v>
      </c>
      <c r="BY156">
        <f t="shared" si="78"/>
        <v>0</v>
      </c>
      <c r="BZ156" s="293">
        <f t="shared" si="79"/>
        <v>0</v>
      </c>
      <c r="CA156" s="504" t="str">
        <f>IF(BZ156=0,"",
IF(SUM($BZ$68:BZ156)=1,CB156,
IF($BZ$168&gt;SUM($BZ$68:BZ156),_xlfn.CONCAT(", ",CB156),
IF($BZ$168=SUM($BZ$68:BZ156),_xlfn.CONCAT(" y ",CB156)))))</f>
        <v/>
      </c>
      <c r="CB156" s="505" t="s">
        <v>5262</v>
      </c>
    </row>
    <row r="157" spans="1:80" ht="15" customHeight="1">
      <c r="A157" s="72"/>
      <c r="B157" s="70"/>
      <c r="C157" s="89" t="s">
        <v>5263</v>
      </c>
      <c r="D157" s="991"/>
      <c r="E157" s="884"/>
      <c r="F157" s="884"/>
      <c r="G157" s="885"/>
      <c r="H157" s="992"/>
      <c r="I157" s="885"/>
      <c r="J157" s="992"/>
      <c r="K157" s="884"/>
      <c r="L157" s="885"/>
      <c r="M157" s="813"/>
      <c r="N157" s="813"/>
      <c r="O157" s="813"/>
      <c r="P157" s="813"/>
      <c r="Q157" s="813"/>
      <c r="R157" s="813"/>
      <c r="S157" s="813"/>
      <c r="T157" s="813"/>
      <c r="U157" s="813"/>
      <c r="V157" s="813"/>
      <c r="W157" s="813"/>
      <c r="X157" s="813"/>
      <c r="Y157" s="813"/>
      <c r="Z157" s="813"/>
      <c r="AA157" s="813"/>
      <c r="AB157" s="813"/>
      <c r="AC157" s="813"/>
      <c r="AD157" s="813"/>
      <c r="AG157" s="323" t="b">
        <f t="shared" si="44"/>
        <v>0</v>
      </c>
      <c r="AH157" s="1" t="str">
        <f t="shared" si="45"/>
        <v/>
      </c>
      <c r="AI157" s="323" t="b">
        <f t="shared" si="46"/>
        <v>0</v>
      </c>
      <c r="AJ157" s="1" t="str">
        <f t="shared" si="47"/>
        <v/>
      </c>
      <c r="AK157" s="323" t="b">
        <f t="shared" si="48"/>
        <v>0</v>
      </c>
      <c r="AL157" s="348">
        <f>IF(AND(CNGE_2025_M1_Secc5_Sub2!$L$36&lt;&gt;"",CNGE_2025_M1_Secc5_Sub2!$L$36&lt;&gt;1,J157=3),1,0)</f>
        <v>0</v>
      </c>
      <c r="AN157" s="303">
        <f>IF(AND(CNGE_2025_M1_Secc5_Sub2!$P$37="",COUNTA(P157:R157)&gt;0),1,0)</f>
        <v>0</v>
      </c>
      <c r="AO157" s="303">
        <f>IF(AND(CNGE_2025_M1_Secc5_Sub2!$S$37="",COUNTA(S157:U157)&gt;0),1,0)</f>
        <v>0</v>
      </c>
      <c r="AP157" s="303">
        <f>IF(AND(CNGE_2025_M1_Secc5_Sub2!$V$37="",COUNTA(V157:X157)&gt;0),1,0)</f>
        <v>0</v>
      </c>
      <c r="AQ157" s="344">
        <f>IF(AND(CNGE_2025_M1_Secc5_Sub2!$P$37="X",COUNTA(P157:R157)=3),0,IF(AND(CNGE_2025_M1_Secc5_Sub2!$P$37="",COUNTA(P157:R157)=0),0,1))</f>
        <v>0</v>
      </c>
      <c r="AR157" s="345">
        <f>IF(AND(CNGE_2025_M1_Secc5_Sub2!$S$37="X",COUNTA(S157:U157)=3),0,IF(AND(CNGE_2025_M1_Secc5_Sub2!$S$37="",COUNTA(S157:U157)=0),0,1))</f>
        <v>0</v>
      </c>
      <c r="AS157" s="346">
        <f>IF(AND(CNGE_2025_M1_Secc5_Sub2!$V$37="X",COUNTA(V157:X157)=3),0,IF(AND(CNGE_2025_M1_Secc5_Sub2!$V$37="",COUNTA(V157:X157)=0),0,1))</f>
        <v>0</v>
      </c>
      <c r="AT157" s="321">
        <f t="shared" si="49"/>
        <v>0</v>
      </c>
      <c r="AU157" s="293">
        <f t="shared" si="52"/>
        <v>0</v>
      </c>
      <c r="AV157" s="294" t="str">
        <f>IF(AU157=0,"",
IF(SUM($AU$68:AU157)=1,AW157,
IF($AU$168&gt;SUM($AU$68:AU157),_xlfn.CONCAT(", ",AW157),
IF($AU$168=SUM($AU$68:AU157),_xlfn.CONCAT(" y ",AW157)))))</f>
        <v/>
      </c>
      <c r="AW157" s="89" t="s">
        <v>5264</v>
      </c>
      <c r="AX157" s="354">
        <f t="shared" si="50"/>
        <v>0</v>
      </c>
      <c r="AY157" s="355">
        <f t="shared" si="53"/>
        <v>-1</v>
      </c>
      <c r="AZ157" s="356">
        <f t="shared" si="54"/>
        <v>0</v>
      </c>
      <c r="BA157" s="359">
        <f t="shared" si="51"/>
        <v>0</v>
      </c>
      <c r="BB157">
        <f t="shared" si="55"/>
        <v>0</v>
      </c>
      <c r="BC157">
        <f t="shared" si="56"/>
        <v>0</v>
      </c>
      <c r="BD157">
        <f t="shared" si="57"/>
        <v>0</v>
      </c>
      <c r="BE157">
        <f t="shared" si="58"/>
        <v>0</v>
      </c>
      <c r="BF157">
        <f t="shared" si="59"/>
        <v>0</v>
      </c>
      <c r="BG157">
        <f t="shared" si="60"/>
        <v>0</v>
      </c>
      <c r="BH157">
        <f t="shared" si="61"/>
        <v>0</v>
      </c>
      <c r="BI157">
        <f t="shared" si="62"/>
        <v>0</v>
      </c>
      <c r="BJ157">
        <f t="shared" si="63"/>
        <v>0</v>
      </c>
      <c r="BK157">
        <f t="shared" si="64"/>
        <v>0</v>
      </c>
      <c r="BL157">
        <f t="shared" si="65"/>
        <v>0</v>
      </c>
      <c r="BM157">
        <f t="shared" si="66"/>
        <v>0</v>
      </c>
      <c r="BN157">
        <f t="shared" si="67"/>
        <v>0</v>
      </c>
      <c r="BO157">
        <f t="shared" si="68"/>
        <v>0</v>
      </c>
      <c r="BP157">
        <f t="shared" si="69"/>
        <v>0</v>
      </c>
      <c r="BQ157">
        <f t="shared" si="70"/>
        <v>0</v>
      </c>
      <c r="BR157">
        <f t="shared" si="71"/>
        <v>0</v>
      </c>
      <c r="BS157">
        <f t="shared" si="72"/>
        <v>0</v>
      </c>
      <c r="BT157">
        <f t="shared" si="73"/>
        <v>0</v>
      </c>
      <c r="BU157">
        <f t="shared" si="74"/>
        <v>0</v>
      </c>
      <c r="BV157">
        <f t="shared" si="75"/>
        <v>0</v>
      </c>
      <c r="BW157">
        <f t="shared" si="76"/>
        <v>0</v>
      </c>
      <c r="BX157">
        <f t="shared" si="77"/>
        <v>0</v>
      </c>
      <c r="BY157">
        <f t="shared" si="78"/>
        <v>0</v>
      </c>
      <c r="BZ157" s="293">
        <f t="shared" si="79"/>
        <v>0</v>
      </c>
      <c r="CA157" s="504" t="str">
        <f>IF(BZ157=0,"",
IF(SUM($BZ$68:BZ157)=1,CB157,
IF($BZ$168&gt;SUM($BZ$68:BZ157),_xlfn.CONCAT(", ",CB157),
IF($BZ$168=SUM($BZ$68:BZ157),_xlfn.CONCAT(" y ",CB157)))))</f>
        <v/>
      </c>
      <c r="CB157" s="505" t="s">
        <v>5264</v>
      </c>
    </row>
    <row r="158" spans="1:80" ht="15" customHeight="1">
      <c r="A158" s="72"/>
      <c r="B158" s="70"/>
      <c r="C158" s="89" t="s">
        <v>5265</v>
      </c>
      <c r="D158" s="991"/>
      <c r="E158" s="884"/>
      <c r="F158" s="884"/>
      <c r="G158" s="885"/>
      <c r="H158" s="992"/>
      <c r="I158" s="885"/>
      <c r="J158" s="992"/>
      <c r="K158" s="884"/>
      <c r="L158" s="885"/>
      <c r="M158" s="813"/>
      <c r="N158" s="813"/>
      <c r="O158" s="813"/>
      <c r="P158" s="813"/>
      <c r="Q158" s="813"/>
      <c r="R158" s="813"/>
      <c r="S158" s="813"/>
      <c r="T158" s="813"/>
      <c r="U158" s="813"/>
      <c r="V158" s="813"/>
      <c r="W158" s="813"/>
      <c r="X158" s="813"/>
      <c r="Y158" s="813"/>
      <c r="Z158" s="813"/>
      <c r="AA158" s="813"/>
      <c r="AB158" s="813"/>
      <c r="AC158" s="813"/>
      <c r="AD158" s="813"/>
      <c r="AG158" s="323" t="b">
        <f t="shared" si="44"/>
        <v>0</v>
      </c>
      <c r="AH158" s="1" t="str">
        <f t="shared" si="45"/>
        <v/>
      </c>
      <c r="AI158" s="323" t="b">
        <f t="shared" si="46"/>
        <v>0</v>
      </c>
      <c r="AJ158" s="1" t="str">
        <f t="shared" si="47"/>
        <v/>
      </c>
      <c r="AK158" s="323" t="b">
        <f t="shared" si="48"/>
        <v>0</v>
      </c>
      <c r="AL158" s="348">
        <f>IF(AND(CNGE_2025_M1_Secc5_Sub2!$L$36&lt;&gt;"",CNGE_2025_M1_Secc5_Sub2!$L$36&lt;&gt;1,J158=3),1,0)</f>
        <v>0</v>
      </c>
      <c r="AN158" s="303">
        <f>IF(AND(CNGE_2025_M1_Secc5_Sub2!$P$37="",COUNTA(P158:R158)&gt;0),1,0)</f>
        <v>0</v>
      </c>
      <c r="AO158" s="303">
        <f>IF(AND(CNGE_2025_M1_Secc5_Sub2!$S$37="",COUNTA(S158:U158)&gt;0),1,0)</f>
        <v>0</v>
      </c>
      <c r="AP158" s="303">
        <f>IF(AND(CNGE_2025_M1_Secc5_Sub2!$V$37="",COUNTA(V158:X158)&gt;0),1,0)</f>
        <v>0</v>
      </c>
      <c r="AQ158" s="344">
        <f>IF(AND(CNGE_2025_M1_Secc5_Sub2!$P$37="X",COUNTA(P158:R158)=3),0,IF(AND(CNGE_2025_M1_Secc5_Sub2!$P$37="",COUNTA(P158:R158)=0),0,1))</f>
        <v>0</v>
      </c>
      <c r="AR158" s="345">
        <f>IF(AND(CNGE_2025_M1_Secc5_Sub2!$S$37="X",COUNTA(S158:U158)=3),0,IF(AND(CNGE_2025_M1_Secc5_Sub2!$S$37="",COUNTA(S158:U158)=0),0,1))</f>
        <v>0</v>
      </c>
      <c r="AS158" s="346">
        <f>IF(AND(CNGE_2025_M1_Secc5_Sub2!$V$37="X",COUNTA(V158:X158)=3),0,IF(AND(CNGE_2025_M1_Secc5_Sub2!$V$37="",COUNTA(V158:X158)=0),0,1))</f>
        <v>0</v>
      </c>
      <c r="AT158" s="321">
        <f t="shared" si="49"/>
        <v>0</v>
      </c>
      <c r="AU158" s="293">
        <f t="shared" si="52"/>
        <v>0</v>
      </c>
      <c r="AV158" s="294" t="str">
        <f>IF(AU158=0,"",
IF(SUM($AU$68:AU158)=1,AW158,
IF($AU$168&gt;SUM($AU$68:AU158),_xlfn.CONCAT(", ",AW158),
IF($AU$168=SUM($AU$68:AU158),_xlfn.CONCAT(" y ",AW158)))))</f>
        <v/>
      </c>
      <c r="AW158" s="89" t="s">
        <v>5266</v>
      </c>
      <c r="AX158" s="354">
        <f t="shared" si="50"/>
        <v>0</v>
      </c>
      <c r="AY158" s="355">
        <f t="shared" si="53"/>
        <v>-1</v>
      </c>
      <c r="AZ158" s="356">
        <f t="shared" si="54"/>
        <v>0</v>
      </c>
      <c r="BA158" s="359">
        <f t="shared" si="51"/>
        <v>0</v>
      </c>
      <c r="BB158">
        <f t="shared" si="55"/>
        <v>0</v>
      </c>
      <c r="BC158">
        <f t="shared" si="56"/>
        <v>0</v>
      </c>
      <c r="BD158">
        <f t="shared" si="57"/>
        <v>0</v>
      </c>
      <c r="BE158">
        <f t="shared" si="58"/>
        <v>0</v>
      </c>
      <c r="BF158">
        <f t="shared" si="59"/>
        <v>0</v>
      </c>
      <c r="BG158">
        <f t="shared" si="60"/>
        <v>0</v>
      </c>
      <c r="BH158">
        <f t="shared" si="61"/>
        <v>0</v>
      </c>
      <c r="BI158">
        <f t="shared" si="62"/>
        <v>0</v>
      </c>
      <c r="BJ158">
        <f t="shared" si="63"/>
        <v>0</v>
      </c>
      <c r="BK158">
        <f t="shared" si="64"/>
        <v>0</v>
      </c>
      <c r="BL158">
        <f t="shared" si="65"/>
        <v>0</v>
      </c>
      <c r="BM158">
        <f t="shared" si="66"/>
        <v>0</v>
      </c>
      <c r="BN158">
        <f t="shared" si="67"/>
        <v>0</v>
      </c>
      <c r="BO158">
        <f t="shared" si="68"/>
        <v>0</v>
      </c>
      <c r="BP158">
        <f t="shared" si="69"/>
        <v>0</v>
      </c>
      <c r="BQ158">
        <f t="shared" si="70"/>
        <v>0</v>
      </c>
      <c r="BR158">
        <f t="shared" si="71"/>
        <v>0</v>
      </c>
      <c r="BS158">
        <f t="shared" si="72"/>
        <v>0</v>
      </c>
      <c r="BT158">
        <f t="shared" si="73"/>
        <v>0</v>
      </c>
      <c r="BU158">
        <f t="shared" si="74"/>
        <v>0</v>
      </c>
      <c r="BV158">
        <f t="shared" si="75"/>
        <v>0</v>
      </c>
      <c r="BW158">
        <f t="shared" si="76"/>
        <v>0</v>
      </c>
      <c r="BX158">
        <f t="shared" si="77"/>
        <v>0</v>
      </c>
      <c r="BY158">
        <f t="shared" si="78"/>
        <v>0</v>
      </c>
      <c r="BZ158" s="293">
        <f t="shared" si="79"/>
        <v>0</v>
      </c>
      <c r="CA158" s="504" t="str">
        <f>IF(BZ158=0,"",
IF(SUM($BZ$68:BZ158)=1,CB158,
IF($BZ$168&gt;SUM($BZ$68:BZ158),_xlfn.CONCAT(", ",CB158),
IF($BZ$168=SUM($BZ$68:BZ158),_xlfn.CONCAT(" y ",CB158)))))</f>
        <v/>
      </c>
      <c r="CB158" s="505" t="s">
        <v>5266</v>
      </c>
    </row>
    <row r="159" spans="1:80" ht="15" customHeight="1">
      <c r="A159" s="72"/>
      <c r="B159" s="70"/>
      <c r="C159" s="89" t="s">
        <v>5267</v>
      </c>
      <c r="D159" s="991"/>
      <c r="E159" s="884"/>
      <c r="F159" s="884"/>
      <c r="G159" s="885"/>
      <c r="H159" s="992"/>
      <c r="I159" s="885"/>
      <c r="J159" s="992"/>
      <c r="K159" s="884"/>
      <c r="L159" s="885"/>
      <c r="M159" s="813"/>
      <c r="N159" s="813"/>
      <c r="O159" s="813"/>
      <c r="P159" s="813"/>
      <c r="Q159" s="813"/>
      <c r="R159" s="813"/>
      <c r="S159" s="813"/>
      <c r="T159" s="813"/>
      <c r="U159" s="813"/>
      <c r="V159" s="813"/>
      <c r="W159" s="813"/>
      <c r="X159" s="813"/>
      <c r="Y159" s="813"/>
      <c r="Z159" s="813"/>
      <c r="AA159" s="813"/>
      <c r="AB159" s="813"/>
      <c r="AC159" s="813"/>
      <c r="AD159" s="813"/>
      <c r="AG159" s="323" t="b">
        <f t="shared" si="44"/>
        <v>0</v>
      </c>
      <c r="AH159" s="1" t="str">
        <f t="shared" si="45"/>
        <v/>
      </c>
      <c r="AI159" s="323" t="b">
        <f t="shared" si="46"/>
        <v>0</v>
      </c>
      <c r="AJ159" s="1" t="str">
        <f t="shared" si="47"/>
        <v/>
      </c>
      <c r="AK159" s="323" t="b">
        <f t="shared" si="48"/>
        <v>0</v>
      </c>
      <c r="AL159" s="348">
        <f>IF(AND(CNGE_2025_M1_Secc5_Sub2!$L$36&lt;&gt;"",CNGE_2025_M1_Secc5_Sub2!$L$36&lt;&gt;1,J159=3),1,0)</f>
        <v>0</v>
      </c>
      <c r="AN159" s="303">
        <f>IF(AND(CNGE_2025_M1_Secc5_Sub2!$P$37="",COUNTA(P159:R159)&gt;0),1,0)</f>
        <v>0</v>
      </c>
      <c r="AO159" s="303">
        <f>IF(AND(CNGE_2025_M1_Secc5_Sub2!$S$37="",COUNTA(S159:U159)&gt;0),1,0)</f>
        <v>0</v>
      </c>
      <c r="AP159" s="303">
        <f>IF(AND(CNGE_2025_M1_Secc5_Sub2!$V$37="",COUNTA(V159:X159)&gt;0),1,0)</f>
        <v>0</v>
      </c>
      <c r="AQ159" s="344">
        <f>IF(AND(CNGE_2025_M1_Secc5_Sub2!$P$37="X",COUNTA(P159:R159)=3),0,IF(AND(CNGE_2025_M1_Secc5_Sub2!$P$37="",COUNTA(P159:R159)=0),0,1))</f>
        <v>0</v>
      </c>
      <c r="AR159" s="345">
        <f>IF(AND(CNGE_2025_M1_Secc5_Sub2!$S$37="X",COUNTA(S159:U159)=3),0,IF(AND(CNGE_2025_M1_Secc5_Sub2!$S$37="",COUNTA(S159:U159)=0),0,1))</f>
        <v>0</v>
      </c>
      <c r="AS159" s="346">
        <f>IF(AND(CNGE_2025_M1_Secc5_Sub2!$V$37="X",COUNTA(V159:X159)=3),0,IF(AND(CNGE_2025_M1_Secc5_Sub2!$V$37="",COUNTA(V159:X159)=0),0,1))</f>
        <v>0</v>
      </c>
      <c r="AT159" s="321">
        <f t="shared" si="49"/>
        <v>0</v>
      </c>
      <c r="AU159" s="293">
        <f t="shared" si="52"/>
        <v>0</v>
      </c>
      <c r="AV159" s="294" t="str">
        <f>IF(AU159=0,"",
IF(SUM($AU$68:AU159)=1,AW159,
IF($AU$168&gt;SUM($AU$68:AU159),_xlfn.CONCAT(", ",AW159),
IF($AU$168=SUM($AU$68:AU159),_xlfn.CONCAT(" y ",AW159)))))</f>
        <v/>
      </c>
      <c r="AW159" s="89" t="s">
        <v>5268</v>
      </c>
      <c r="AX159" s="354">
        <f t="shared" si="50"/>
        <v>0</v>
      </c>
      <c r="AY159" s="355">
        <f t="shared" si="53"/>
        <v>-1</v>
      </c>
      <c r="AZ159" s="356">
        <f t="shared" si="54"/>
        <v>0</v>
      </c>
      <c r="BA159" s="359">
        <f t="shared" si="51"/>
        <v>0</v>
      </c>
      <c r="BB159">
        <f t="shared" si="55"/>
        <v>0</v>
      </c>
      <c r="BC159">
        <f t="shared" si="56"/>
        <v>0</v>
      </c>
      <c r="BD159">
        <f t="shared" si="57"/>
        <v>0</v>
      </c>
      <c r="BE159">
        <f t="shared" si="58"/>
        <v>0</v>
      </c>
      <c r="BF159">
        <f t="shared" si="59"/>
        <v>0</v>
      </c>
      <c r="BG159">
        <f t="shared" si="60"/>
        <v>0</v>
      </c>
      <c r="BH159">
        <f t="shared" si="61"/>
        <v>0</v>
      </c>
      <c r="BI159">
        <f t="shared" si="62"/>
        <v>0</v>
      </c>
      <c r="BJ159">
        <f t="shared" si="63"/>
        <v>0</v>
      </c>
      <c r="BK159">
        <f t="shared" si="64"/>
        <v>0</v>
      </c>
      <c r="BL159">
        <f t="shared" si="65"/>
        <v>0</v>
      </c>
      <c r="BM159">
        <f t="shared" si="66"/>
        <v>0</v>
      </c>
      <c r="BN159">
        <f t="shared" si="67"/>
        <v>0</v>
      </c>
      <c r="BO159">
        <f t="shared" si="68"/>
        <v>0</v>
      </c>
      <c r="BP159">
        <f t="shared" si="69"/>
        <v>0</v>
      </c>
      <c r="BQ159">
        <f t="shared" si="70"/>
        <v>0</v>
      </c>
      <c r="BR159">
        <f t="shared" si="71"/>
        <v>0</v>
      </c>
      <c r="BS159">
        <f t="shared" si="72"/>
        <v>0</v>
      </c>
      <c r="BT159">
        <f t="shared" si="73"/>
        <v>0</v>
      </c>
      <c r="BU159">
        <f t="shared" si="74"/>
        <v>0</v>
      </c>
      <c r="BV159">
        <f t="shared" si="75"/>
        <v>0</v>
      </c>
      <c r="BW159">
        <f t="shared" si="76"/>
        <v>0</v>
      </c>
      <c r="BX159">
        <f t="shared" si="77"/>
        <v>0</v>
      </c>
      <c r="BY159">
        <f t="shared" si="78"/>
        <v>0</v>
      </c>
      <c r="BZ159" s="293">
        <f t="shared" si="79"/>
        <v>0</v>
      </c>
      <c r="CA159" s="504" t="str">
        <f>IF(BZ159=0,"",
IF(SUM($BZ$68:BZ159)=1,CB159,
IF($BZ$168&gt;SUM($BZ$68:BZ159),_xlfn.CONCAT(", ",CB159),
IF($BZ$168=SUM($BZ$68:BZ159),_xlfn.CONCAT(" y ",CB159)))))</f>
        <v/>
      </c>
      <c r="CB159" s="505" t="s">
        <v>5268</v>
      </c>
    </row>
    <row r="160" spans="1:80" ht="15" customHeight="1">
      <c r="A160" s="72"/>
      <c r="B160" s="70"/>
      <c r="C160" s="89" t="s">
        <v>5269</v>
      </c>
      <c r="D160" s="991"/>
      <c r="E160" s="884"/>
      <c r="F160" s="884"/>
      <c r="G160" s="885"/>
      <c r="H160" s="992"/>
      <c r="I160" s="885"/>
      <c r="J160" s="992"/>
      <c r="K160" s="884"/>
      <c r="L160" s="885"/>
      <c r="M160" s="813"/>
      <c r="N160" s="813"/>
      <c r="O160" s="813"/>
      <c r="P160" s="813"/>
      <c r="Q160" s="813"/>
      <c r="R160" s="813"/>
      <c r="S160" s="813"/>
      <c r="T160" s="813"/>
      <c r="U160" s="813"/>
      <c r="V160" s="813"/>
      <c r="W160" s="813"/>
      <c r="X160" s="813"/>
      <c r="Y160" s="813"/>
      <c r="Z160" s="813"/>
      <c r="AA160" s="813"/>
      <c r="AB160" s="813"/>
      <c r="AC160" s="813"/>
      <c r="AD160" s="813"/>
      <c r="AG160" s="323" t="b">
        <f t="shared" si="44"/>
        <v>0</v>
      </c>
      <c r="AH160" s="1" t="str">
        <f t="shared" si="45"/>
        <v/>
      </c>
      <c r="AI160" s="323" t="b">
        <f t="shared" si="46"/>
        <v>0</v>
      </c>
      <c r="AJ160" s="1" t="str">
        <f t="shared" si="47"/>
        <v/>
      </c>
      <c r="AK160" s="323" t="b">
        <f t="shared" si="48"/>
        <v>0</v>
      </c>
      <c r="AL160" s="348">
        <f>IF(AND(CNGE_2025_M1_Secc5_Sub2!$L$36&lt;&gt;"",CNGE_2025_M1_Secc5_Sub2!$L$36&lt;&gt;1,J160=3),1,0)</f>
        <v>0</v>
      </c>
      <c r="AN160" s="303">
        <f>IF(AND(CNGE_2025_M1_Secc5_Sub2!$P$37="",COUNTA(P160:R160)&gt;0),1,0)</f>
        <v>0</v>
      </c>
      <c r="AO160" s="303">
        <f>IF(AND(CNGE_2025_M1_Secc5_Sub2!$S$37="",COUNTA(S160:U160)&gt;0),1,0)</f>
        <v>0</v>
      </c>
      <c r="AP160" s="303">
        <f>IF(AND(CNGE_2025_M1_Secc5_Sub2!$V$37="",COUNTA(V160:X160)&gt;0),1,0)</f>
        <v>0</v>
      </c>
      <c r="AQ160" s="344">
        <f>IF(AND(CNGE_2025_M1_Secc5_Sub2!$P$37="X",COUNTA(P160:R160)=3),0,IF(AND(CNGE_2025_M1_Secc5_Sub2!$P$37="",COUNTA(P160:R160)=0),0,1))</f>
        <v>0</v>
      </c>
      <c r="AR160" s="345">
        <f>IF(AND(CNGE_2025_M1_Secc5_Sub2!$S$37="X",COUNTA(S160:U160)=3),0,IF(AND(CNGE_2025_M1_Secc5_Sub2!$S$37="",COUNTA(S160:U160)=0),0,1))</f>
        <v>0</v>
      </c>
      <c r="AS160" s="346">
        <f>IF(AND(CNGE_2025_M1_Secc5_Sub2!$V$37="X",COUNTA(V160:X160)=3),0,IF(AND(CNGE_2025_M1_Secc5_Sub2!$V$37="",COUNTA(V160:X160)=0),0,1))</f>
        <v>0</v>
      </c>
      <c r="AT160" s="321">
        <f t="shared" si="49"/>
        <v>0</v>
      </c>
      <c r="AU160" s="293">
        <f t="shared" si="52"/>
        <v>0</v>
      </c>
      <c r="AV160" s="294" t="str">
        <f>IF(AU160=0,"",
IF(SUM($AU$68:AU160)=1,AW160,
IF($AU$168&gt;SUM($AU$68:AU160),_xlfn.CONCAT(", ",AW160),
IF($AU$168=SUM($AU$68:AU160),_xlfn.CONCAT(" y ",AW160)))))</f>
        <v/>
      </c>
      <c r="AW160" s="89" t="s">
        <v>5270</v>
      </c>
      <c r="AX160" s="354">
        <f t="shared" si="50"/>
        <v>0</v>
      </c>
      <c r="AY160" s="355">
        <f t="shared" si="53"/>
        <v>-1</v>
      </c>
      <c r="AZ160" s="356">
        <f t="shared" si="54"/>
        <v>0</v>
      </c>
      <c r="BA160" s="359">
        <f t="shared" si="51"/>
        <v>0</v>
      </c>
      <c r="BB160">
        <f t="shared" si="55"/>
        <v>0</v>
      </c>
      <c r="BC160">
        <f t="shared" si="56"/>
        <v>0</v>
      </c>
      <c r="BD160">
        <f t="shared" si="57"/>
        <v>0</v>
      </c>
      <c r="BE160">
        <f t="shared" si="58"/>
        <v>0</v>
      </c>
      <c r="BF160">
        <f t="shared" si="59"/>
        <v>0</v>
      </c>
      <c r="BG160">
        <f t="shared" si="60"/>
        <v>0</v>
      </c>
      <c r="BH160">
        <f t="shared" si="61"/>
        <v>0</v>
      </c>
      <c r="BI160">
        <f t="shared" si="62"/>
        <v>0</v>
      </c>
      <c r="BJ160">
        <f t="shared" si="63"/>
        <v>0</v>
      </c>
      <c r="BK160">
        <f t="shared" si="64"/>
        <v>0</v>
      </c>
      <c r="BL160">
        <f t="shared" si="65"/>
        <v>0</v>
      </c>
      <c r="BM160">
        <f t="shared" si="66"/>
        <v>0</v>
      </c>
      <c r="BN160">
        <f t="shared" si="67"/>
        <v>0</v>
      </c>
      <c r="BO160">
        <f t="shared" si="68"/>
        <v>0</v>
      </c>
      <c r="BP160">
        <f t="shared" si="69"/>
        <v>0</v>
      </c>
      <c r="BQ160">
        <f t="shared" si="70"/>
        <v>0</v>
      </c>
      <c r="BR160">
        <f t="shared" si="71"/>
        <v>0</v>
      </c>
      <c r="BS160">
        <f t="shared" si="72"/>
        <v>0</v>
      </c>
      <c r="BT160">
        <f t="shared" si="73"/>
        <v>0</v>
      </c>
      <c r="BU160">
        <f t="shared" si="74"/>
        <v>0</v>
      </c>
      <c r="BV160">
        <f t="shared" si="75"/>
        <v>0</v>
      </c>
      <c r="BW160">
        <f t="shared" si="76"/>
        <v>0</v>
      </c>
      <c r="BX160">
        <f t="shared" si="77"/>
        <v>0</v>
      </c>
      <c r="BY160">
        <f t="shared" si="78"/>
        <v>0</v>
      </c>
      <c r="BZ160" s="293">
        <f t="shared" si="79"/>
        <v>0</v>
      </c>
      <c r="CA160" s="504" t="str">
        <f>IF(BZ160=0,"",
IF(SUM($BZ$68:BZ160)=1,CB160,
IF($BZ$168&gt;SUM($BZ$68:BZ160),_xlfn.CONCAT(", ",CB160),
IF($BZ$168=SUM($BZ$68:BZ160),_xlfn.CONCAT(" y ",CB160)))))</f>
        <v/>
      </c>
      <c r="CB160" s="505" t="s">
        <v>5270</v>
      </c>
    </row>
    <row r="161" spans="1:80" ht="15" customHeight="1">
      <c r="A161" s="72"/>
      <c r="B161" s="70"/>
      <c r="C161" s="89" t="s">
        <v>5271</v>
      </c>
      <c r="D161" s="991"/>
      <c r="E161" s="884"/>
      <c r="F161" s="884"/>
      <c r="G161" s="885"/>
      <c r="H161" s="992"/>
      <c r="I161" s="885"/>
      <c r="J161" s="992"/>
      <c r="K161" s="884"/>
      <c r="L161" s="885"/>
      <c r="M161" s="813"/>
      <c r="N161" s="813"/>
      <c r="O161" s="813"/>
      <c r="P161" s="813"/>
      <c r="Q161" s="813"/>
      <c r="R161" s="813"/>
      <c r="S161" s="813"/>
      <c r="T161" s="813"/>
      <c r="U161" s="813"/>
      <c r="V161" s="813"/>
      <c r="W161" s="813"/>
      <c r="X161" s="813"/>
      <c r="Y161" s="813"/>
      <c r="Z161" s="813"/>
      <c r="AA161" s="813"/>
      <c r="AB161" s="813"/>
      <c r="AC161" s="813"/>
      <c r="AD161" s="813"/>
      <c r="AG161" s="323" t="b">
        <f t="shared" si="44"/>
        <v>0</v>
      </c>
      <c r="AH161" s="1" t="str">
        <f t="shared" si="45"/>
        <v/>
      </c>
      <c r="AI161" s="323" t="b">
        <f t="shared" si="46"/>
        <v>0</v>
      </c>
      <c r="AJ161" s="1" t="str">
        <f t="shared" si="47"/>
        <v/>
      </c>
      <c r="AK161" s="323" t="b">
        <f t="shared" si="48"/>
        <v>0</v>
      </c>
      <c r="AL161" s="348">
        <f>IF(AND(CNGE_2025_M1_Secc5_Sub2!$L$36&lt;&gt;"",CNGE_2025_M1_Secc5_Sub2!$L$36&lt;&gt;1,J161=3),1,0)</f>
        <v>0</v>
      </c>
      <c r="AN161" s="303">
        <f>IF(AND(CNGE_2025_M1_Secc5_Sub2!$P$37="",COUNTA(P161:R161)&gt;0),1,0)</f>
        <v>0</v>
      </c>
      <c r="AO161" s="303">
        <f>IF(AND(CNGE_2025_M1_Secc5_Sub2!$S$37="",COUNTA(S161:U161)&gt;0),1,0)</f>
        <v>0</v>
      </c>
      <c r="AP161" s="303">
        <f>IF(AND(CNGE_2025_M1_Secc5_Sub2!$V$37="",COUNTA(V161:X161)&gt;0),1,0)</f>
        <v>0</v>
      </c>
      <c r="AQ161" s="344">
        <f>IF(AND(CNGE_2025_M1_Secc5_Sub2!$P$37="X",COUNTA(P161:R161)=3),0,IF(AND(CNGE_2025_M1_Secc5_Sub2!$P$37="",COUNTA(P161:R161)=0),0,1))</f>
        <v>0</v>
      </c>
      <c r="AR161" s="345">
        <f>IF(AND(CNGE_2025_M1_Secc5_Sub2!$S$37="X",COUNTA(S161:U161)=3),0,IF(AND(CNGE_2025_M1_Secc5_Sub2!$S$37="",COUNTA(S161:U161)=0),0,1))</f>
        <v>0</v>
      </c>
      <c r="AS161" s="346">
        <f>IF(AND(CNGE_2025_M1_Secc5_Sub2!$V$37="X",COUNTA(V161:X161)=3),0,IF(AND(CNGE_2025_M1_Secc5_Sub2!$V$37="",COUNTA(V161:X161)=0),0,1))</f>
        <v>0</v>
      </c>
      <c r="AT161" s="321">
        <f t="shared" si="49"/>
        <v>0</v>
      </c>
      <c r="AU161" s="293">
        <f t="shared" si="52"/>
        <v>0</v>
      </c>
      <c r="AV161" s="294" t="str">
        <f>IF(AU161=0,"",
IF(SUM($AU$68:AU161)=1,AW161,
IF($AU$168&gt;SUM($AU$68:AU161),_xlfn.CONCAT(", ",AW161),
IF($AU$168=SUM($AU$68:AU161),_xlfn.CONCAT(" y ",AW161)))))</f>
        <v/>
      </c>
      <c r="AW161" s="89" t="s">
        <v>5272</v>
      </c>
      <c r="AX161" s="354">
        <f t="shared" si="50"/>
        <v>0</v>
      </c>
      <c r="AY161" s="355">
        <f t="shared" si="53"/>
        <v>-1</v>
      </c>
      <c r="AZ161" s="356">
        <f t="shared" si="54"/>
        <v>0</v>
      </c>
      <c r="BA161" s="359">
        <f t="shared" si="51"/>
        <v>0</v>
      </c>
      <c r="BB161">
        <f t="shared" si="55"/>
        <v>0</v>
      </c>
      <c r="BC161">
        <f t="shared" si="56"/>
        <v>0</v>
      </c>
      <c r="BD161">
        <f t="shared" si="57"/>
        <v>0</v>
      </c>
      <c r="BE161">
        <f t="shared" si="58"/>
        <v>0</v>
      </c>
      <c r="BF161">
        <f t="shared" si="59"/>
        <v>0</v>
      </c>
      <c r="BG161">
        <f t="shared" si="60"/>
        <v>0</v>
      </c>
      <c r="BH161">
        <f t="shared" si="61"/>
        <v>0</v>
      </c>
      <c r="BI161">
        <f t="shared" si="62"/>
        <v>0</v>
      </c>
      <c r="BJ161">
        <f t="shared" si="63"/>
        <v>0</v>
      </c>
      <c r="BK161">
        <f t="shared" si="64"/>
        <v>0</v>
      </c>
      <c r="BL161">
        <f t="shared" si="65"/>
        <v>0</v>
      </c>
      <c r="BM161">
        <f t="shared" si="66"/>
        <v>0</v>
      </c>
      <c r="BN161">
        <f t="shared" si="67"/>
        <v>0</v>
      </c>
      <c r="BO161">
        <f t="shared" si="68"/>
        <v>0</v>
      </c>
      <c r="BP161">
        <f t="shared" si="69"/>
        <v>0</v>
      </c>
      <c r="BQ161">
        <f t="shared" si="70"/>
        <v>0</v>
      </c>
      <c r="BR161">
        <f t="shared" si="71"/>
        <v>0</v>
      </c>
      <c r="BS161">
        <f t="shared" si="72"/>
        <v>0</v>
      </c>
      <c r="BT161">
        <f t="shared" si="73"/>
        <v>0</v>
      </c>
      <c r="BU161">
        <f t="shared" si="74"/>
        <v>0</v>
      </c>
      <c r="BV161">
        <f t="shared" si="75"/>
        <v>0</v>
      </c>
      <c r="BW161">
        <f t="shared" si="76"/>
        <v>0</v>
      </c>
      <c r="BX161">
        <f t="shared" si="77"/>
        <v>0</v>
      </c>
      <c r="BY161">
        <f t="shared" si="78"/>
        <v>0</v>
      </c>
      <c r="BZ161" s="293">
        <f t="shared" si="79"/>
        <v>0</v>
      </c>
      <c r="CA161" s="504" t="str">
        <f>IF(BZ161=0,"",
IF(SUM($BZ$68:BZ161)=1,CB161,
IF($BZ$168&gt;SUM($BZ$68:BZ161),_xlfn.CONCAT(", ",CB161),
IF($BZ$168=SUM($BZ$68:BZ161),_xlfn.CONCAT(" y ",CB161)))))</f>
        <v/>
      </c>
      <c r="CB161" s="505" t="s">
        <v>5272</v>
      </c>
    </row>
    <row r="162" spans="1:80" ht="15" customHeight="1">
      <c r="A162" s="72"/>
      <c r="B162" s="70"/>
      <c r="C162" s="89" t="s">
        <v>5273</v>
      </c>
      <c r="D162" s="991"/>
      <c r="E162" s="884"/>
      <c r="F162" s="884"/>
      <c r="G162" s="885"/>
      <c r="H162" s="992"/>
      <c r="I162" s="885"/>
      <c r="J162" s="992"/>
      <c r="K162" s="884"/>
      <c r="L162" s="885"/>
      <c r="M162" s="813"/>
      <c r="N162" s="813"/>
      <c r="O162" s="813"/>
      <c r="P162" s="813"/>
      <c r="Q162" s="813"/>
      <c r="R162" s="813"/>
      <c r="S162" s="813"/>
      <c r="T162" s="813"/>
      <c r="U162" s="813"/>
      <c r="V162" s="813"/>
      <c r="W162" s="813"/>
      <c r="X162" s="813"/>
      <c r="Y162" s="813"/>
      <c r="Z162" s="813"/>
      <c r="AA162" s="813"/>
      <c r="AB162" s="813"/>
      <c r="AC162" s="813"/>
      <c r="AD162" s="813"/>
      <c r="AG162" s="323" t="b">
        <f t="shared" si="44"/>
        <v>0</v>
      </c>
      <c r="AH162" s="1" t="str">
        <f t="shared" si="45"/>
        <v/>
      </c>
      <c r="AI162" s="323" t="b">
        <f t="shared" si="46"/>
        <v>0</v>
      </c>
      <c r="AJ162" s="1" t="str">
        <f t="shared" si="47"/>
        <v/>
      </c>
      <c r="AK162" s="323" t="b">
        <f t="shared" si="48"/>
        <v>0</v>
      </c>
      <c r="AL162" s="348">
        <f>IF(AND(CNGE_2025_M1_Secc5_Sub2!$L$36&lt;&gt;"",CNGE_2025_M1_Secc5_Sub2!$L$36&lt;&gt;1,J162=3),1,0)</f>
        <v>0</v>
      </c>
      <c r="AN162" s="303">
        <f>IF(AND(CNGE_2025_M1_Secc5_Sub2!$P$37="",COUNTA(P162:R162)&gt;0),1,0)</f>
        <v>0</v>
      </c>
      <c r="AO162" s="303">
        <f>IF(AND(CNGE_2025_M1_Secc5_Sub2!$S$37="",COUNTA(S162:U162)&gt;0),1,0)</f>
        <v>0</v>
      </c>
      <c r="AP162" s="303">
        <f>IF(AND(CNGE_2025_M1_Secc5_Sub2!$V$37="",COUNTA(V162:X162)&gt;0),1,0)</f>
        <v>0</v>
      </c>
      <c r="AQ162" s="344">
        <f>IF(AND(CNGE_2025_M1_Secc5_Sub2!$P$37="X",COUNTA(P162:R162)=3),0,IF(AND(CNGE_2025_M1_Secc5_Sub2!$P$37="",COUNTA(P162:R162)=0),0,1))</f>
        <v>0</v>
      </c>
      <c r="AR162" s="345">
        <f>IF(AND(CNGE_2025_M1_Secc5_Sub2!$S$37="X",COUNTA(S162:U162)=3),0,IF(AND(CNGE_2025_M1_Secc5_Sub2!$S$37="",COUNTA(S162:U162)=0),0,1))</f>
        <v>0</v>
      </c>
      <c r="AS162" s="346">
        <f>IF(AND(CNGE_2025_M1_Secc5_Sub2!$V$37="X",COUNTA(V162:X162)=3),0,IF(AND(CNGE_2025_M1_Secc5_Sub2!$V$37="",COUNTA(V162:X162)=0),0,1))</f>
        <v>0</v>
      </c>
      <c r="AT162" s="321">
        <f t="shared" si="49"/>
        <v>0</v>
      </c>
      <c r="AU162" s="293">
        <f t="shared" si="52"/>
        <v>0</v>
      </c>
      <c r="AV162" s="294" t="str">
        <f>IF(AU162=0,"",
IF(SUM($AU$68:AU162)=1,AW162,
IF($AU$168&gt;SUM($AU$68:AU162),_xlfn.CONCAT(", ",AW162),
IF($AU$168=SUM($AU$68:AU162),_xlfn.CONCAT(" y ",AW162)))))</f>
        <v/>
      </c>
      <c r="AW162" s="89" t="s">
        <v>5274</v>
      </c>
      <c r="AX162" s="354">
        <f t="shared" si="50"/>
        <v>0</v>
      </c>
      <c r="AY162" s="355">
        <f t="shared" si="53"/>
        <v>-1</v>
      </c>
      <c r="AZ162" s="356">
        <f t="shared" si="54"/>
        <v>0</v>
      </c>
      <c r="BA162" s="359">
        <f t="shared" si="51"/>
        <v>0</v>
      </c>
      <c r="BB162">
        <f t="shared" si="55"/>
        <v>0</v>
      </c>
      <c r="BC162">
        <f t="shared" si="56"/>
        <v>0</v>
      </c>
      <c r="BD162">
        <f t="shared" si="57"/>
        <v>0</v>
      </c>
      <c r="BE162">
        <f t="shared" si="58"/>
        <v>0</v>
      </c>
      <c r="BF162">
        <f t="shared" si="59"/>
        <v>0</v>
      </c>
      <c r="BG162">
        <f t="shared" si="60"/>
        <v>0</v>
      </c>
      <c r="BH162">
        <f t="shared" si="61"/>
        <v>0</v>
      </c>
      <c r="BI162">
        <f t="shared" si="62"/>
        <v>0</v>
      </c>
      <c r="BJ162">
        <f t="shared" si="63"/>
        <v>0</v>
      </c>
      <c r="BK162">
        <f t="shared" si="64"/>
        <v>0</v>
      </c>
      <c r="BL162">
        <f t="shared" si="65"/>
        <v>0</v>
      </c>
      <c r="BM162">
        <f t="shared" si="66"/>
        <v>0</v>
      </c>
      <c r="BN162">
        <f t="shared" si="67"/>
        <v>0</v>
      </c>
      <c r="BO162">
        <f t="shared" si="68"/>
        <v>0</v>
      </c>
      <c r="BP162">
        <f t="shared" si="69"/>
        <v>0</v>
      </c>
      <c r="BQ162">
        <f t="shared" si="70"/>
        <v>0</v>
      </c>
      <c r="BR162">
        <f t="shared" si="71"/>
        <v>0</v>
      </c>
      <c r="BS162">
        <f t="shared" si="72"/>
        <v>0</v>
      </c>
      <c r="BT162">
        <f t="shared" si="73"/>
        <v>0</v>
      </c>
      <c r="BU162">
        <f t="shared" si="74"/>
        <v>0</v>
      </c>
      <c r="BV162">
        <f t="shared" si="75"/>
        <v>0</v>
      </c>
      <c r="BW162">
        <f t="shared" si="76"/>
        <v>0</v>
      </c>
      <c r="BX162">
        <f t="shared" si="77"/>
        <v>0</v>
      </c>
      <c r="BY162">
        <f t="shared" si="78"/>
        <v>0</v>
      </c>
      <c r="BZ162" s="293">
        <f t="shared" si="79"/>
        <v>0</v>
      </c>
      <c r="CA162" s="504" t="str">
        <f>IF(BZ162=0,"",
IF(SUM($BZ$68:BZ162)=1,CB162,
IF($BZ$168&gt;SUM($BZ$68:BZ162),_xlfn.CONCAT(", ",CB162),
IF($BZ$168=SUM($BZ$68:BZ162),_xlfn.CONCAT(" y ",CB162)))))</f>
        <v/>
      </c>
      <c r="CB162" s="505" t="s">
        <v>5274</v>
      </c>
    </row>
    <row r="163" spans="1:80" ht="15" customHeight="1">
      <c r="A163" s="72"/>
      <c r="B163" s="70"/>
      <c r="C163" s="89" t="s">
        <v>5275</v>
      </c>
      <c r="D163" s="991"/>
      <c r="E163" s="884"/>
      <c r="F163" s="884"/>
      <c r="G163" s="885"/>
      <c r="H163" s="992"/>
      <c r="I163" s="885"/>
      <c r="J163" s="992"/>
      <c r="K163" s="884"/>
      <c r="L163" s="885"/>
      <c r="M163" s="813"/>
      <c r="N163" s="813"/>
      <c r="O163" s="813"/>
      <c r="P163" s="813"/>
      <c r="Q163" s="813"/>
      <c r="R163" s="813"/>
      <c r="S163" s="813"/>
      <c r="T163" s="813"/>
      <c r="U163" s="813"/>
      <c r="V163" s="813"/>
      <c r="W163" s="813"/>
      <c r="X163" s="813"/>
      <c r="Y163" s="813"/>
      <c r="Z163" s="813"/>
      <c r="AA163" s="813"/>
      <c r="AB163" s="813"/>
      <c r="AC163" s="813"/>
      <c r="AD163" s="813"/>
      <c r="AG163" s="323" t="b">
        <f t="shared" si="44"/>
        <v>0</v>
      </c>
      <c r="AH163" s="1" t="str">
        <f t="shared" si="45"/>
        <v/>
      </c>
      <c r="AI163" s="323" t="b">
        <f t="shared" si="46"/>
        <v>0</v>
      </c>
      <c r="AJ163" s="1" t="str">
        <f t="shared" si="47"/>
        <v/>
      </c>
      <c r="AK163" s="323" t="b">
        <f t="shared" si="48"/>
        <v>0</v>
      </c>
      <c r="AL163" s="348">
        <f>IF(AND(CNGE_2025_M1_Secc5_Sub2!$L$36&lt;&gt;"",CNGE_2025_M1_Secc5_Sub2!$L$36&lt;&gt;1,J163=3),1,0)</f>
        <v>0</v>
      </c>
      <c r="AN163" s="303">
        <f>IF(AND(CNGE_2025_M1_Secc5_Sub2!$P$37="",COUNTA(P163:R163)&gt;0),1,0)</f>
        <v>0</v>
      </c>
      <c r="AO163" s="303">
        <f>IF(AND(CNGE_2025_M1_Secc5_Sub2!$S$37="",COUNTA(S163:U163)&gt;0),1,0)</f>
        <v>0</v>
      </c>
      <c r="AP163" s="303">
        <f>IF(AND(CNGE_2025_M1_Secc5_Sub2!$V$37="",COUNTA(V163:X163)&gt;0),1,0)</f>
        <v>0</v>
      </c>
      <c r="AQ163" s="344">
        <f>IF(AND(CNGE_2025_M1_Secc5_Sub2!$P$37="X",COUNTA(P163:R163)=3),0,IF(AND(CNGE_2025_M1_Secc5_Sub2!$P$37="",COUNTA(P163:R163)=0),0,1))</f>
        <v>0</v>
      </c>
      <c r="AR163" s="345">
        <f>IF(AND(CNGE_2025_M1_Secc5_Sub2!$S$37="X",COUNTA(S163:U163)=3),0,IF(AND(CNGE_2025_M1_Secc5_Sub2!$S$37="",COUNTA(S163:U163)=0),0,1))</f>
        <v>0</v>
      </c>
      <c r="AS163" s="346">
        <f>IF(AND(CNGE_2025_M1_Secc5_Sub2!$V$37="X",COUNTA(V163:X163)=3),0,IF(AND(CNGE_2025_M1_Secc5_Sub2!$V$37="",COUNTA(V163:X163)=0),0,1))</f>
        <v>0</v>
      </c>
      <c r="AT163" s="321">
        <f t="shared" si="49"/>
        <v>0</v>
      </c>
      <c r="AU163" s="293">
        <f t="shared" si="52"/>
        <v>0</v>
      </c>
      <c r="AV163" s="294" t="str">
        <f>IF(AU163=0,"",
IF(SUM($AU$68:AU163)=1,AW163,
IF($AU$168&gt;SUM($AU$68:AU163),_xlfn.CONCAT(", ",AW163),
IF($AU$168=SUM($AU$68:AU163),_xlfn.CONCAT(" y ",AW163)))))</f>
        <v/>
      </c>
      <c r="AW163" s="89" t="s">
        <v>5276</v>
      </c>
      <c r="AX163" s="354">
        <f t="shared" si="50"/>
        <v>0</v>
      </c>
      <c r="AY163" s="355">
        <f t="shared" si="53"/>
        <v>-1</v>
      </c>
      <c r="AZ163" s="356">
        <f t="shared" si="54"/>
        <v>0</v>
      </c>
      <c r="BA163" s="359">
        <f t="shared" si="51"/>
        <v>0</v>
      </c>
      <c r="BB163">
        <f t="shared" si="55"/>
        <v>0</v>
      </c>
      <c r="BC163">
        <f t="shared" si="56"/>
        <v>0</v>
      </c>
      <c r="BD163">
        <f t="shared" si="57"/>
        <v>0</v>
      </c>
      <c r="BE163">
        <f t="shared" si="58"/>
        <v>0</v>
      </c>
      <c r="BF163">
        <f t="shared" si="59"/>
        <v>0</v>
      </c>
      <c r="BG163">
        <f t="shared" si="60"/>
        <v>0</v>
      </c>
      <c r="BH163">
        <f t="shared" si="61"/>
        <v>0</v>
      </c>
      <c r="BI163">
        <f t="shared" si="62"/>
        <v>0</v>
      </c>
      <c r="BJ163">
        <f t="shared" si="63"/>
        <v>0</v>
      </c>
      <c r="BK163">
        <f t="shared" si="64"/>
        <v>0</v>
      </c>
      <c r="BL163">
        <f t="shared" si="65"/>
        <v>0</v>
      </c>
      <c r="BM163">
        <f t="shared" si="66"/>
        <v>0</v>
      </c>
      <c r="BN163">
        <f t="shared" si="67"/>
        <v>0</v>
      </c>
      <c r="BO163">
        <f t="shared" si="68"/>
        <v>0</v>
      </c>
      <c r="BP163">
        <f t="shared" si="69"/>
        <v>0</v>
      </c>
      <c r="BQ163">
        <f t="shared" si="70"/>
        <v>0</v>
      </c>
      <c r="BR163">
        <f t="shared" si="71"/>
        <v>0</v>
      </c>
      <c r="BS163">
        <f t="shared" si="72"/>
        <v>0</v>
      </c>
      <c r="BT163">
        <f t="shared" si="73"/>
        <v>0</v>
      </c>
      <c r="BU163">
        <f t="shared" si="74"/>
        <v>0</v>
      </c>
      <c r="BV163">
        <f t="shared" si="75"/>
        <v>0</v>
      </c>
      <c r="BW163">
        <f t="shared" si="76"/>
        <v>0</v>
      </c>
      <c r="BX163">
        <f t="shared" si="77"/>
        <v>0</v>
      </c>
      <c r="BY163">
        <f t="shared" si="78"/>
        <v>0</v>
      </c>
      <c r="BZ163" s="293">
        <f t="shared" si="79"/>
        <v>0</v>
      </c>
      <c r="CA163" s="504" t="str">
        <f>IF(BZ163=0,"",
IF(SUM($BZ$68:BZ163)=1,CB163,
IF($BZ$168&gt;SUM($BZ$68:BZ163),_xlfn.CONCAT(", ",CB163),
IF($BZ$168=SUM($BZ$68:BZ163),_xlfn.CONCAT(" y ",CB163)))))</f>
        <v/>
      </c>
      <c r="CB163" s="505" t="s">
        <v>5276</v>
      </c>
    </row>
    <row r="164" spans="1:80" ht="15" customHeight="1">
      <c r="A164" s="72"/>
      <c r="B164" s="70"/>
      <c r="C164" s="89" t="s">
        <v>5277</v>
      </c>
      <c r="D164" s="991"/>
      <c r="E164" s="884"/>
      <c r="F164" s="884"/>
      <c r="G164" s="885"/>
      <c r="H164" s="992"/>
      <c r="I164" s="885"/>
      <c r="J164" s="992"/>
      <c r="K164" s="884"/>
      <c r="L164" s="885"/>
      <c r="M164" s="813"/>
      <c r="N164" s="813"/>
      <c r="O164" s="813"/>
      <c r="P164" s="813"/>
      <c r="Q164" s="813"/>
      <c r="R164" s="813"/>
      <c r="S164" s="813"/>
      <c r="T164" s="813"/>
      <c r="U164" s="813"/>
      <c r="V164" s="813"/>
      <c r="W164" s="813"/>
      <c r="X164" s="813"/>
      <c r="Y164" s="813"/>
      <c r="Z164" s="813"/>
      <c r="AA164" s="813"/>
      <c r="AB164" s="813"/>
      <c r="AC164" s="813"/>
      <c r="AD164" s="813"/>
      <c r="AG164" s="323" t="b">
        <f t="shared" si="44"/>
        <v>0</v>
      </c>
      <c r="AH164" s="1" t="str">
        <f t="shared" si="45"/>
        <v/>
      </c>
      <c r="AI164" s="323" t="b">
        <f t="shared" ref="AI164:AI167" si="80">NOT(EXACT($D164,AH164))</f>
        <v>0</v>
      </c>
      <c r="AJ164" s="1" t="str">
        <f t="shared" si="47"/>
        <v/>
      </c>
      <c r="AK164" s="323" t="b">
        <f t="shared" ref="AK164:AK167" si="81">NOT(EXACT($D164,AJ164))</f>
        <v>0</v>
      </c>
      <c r="AL164" s="348">
        <f>IF(AND(CNGE_2025_M1_Secc5_Sub2!$L$36&lt;&gt;"",CNGE_2025_M1_Secc5_Sub2!$L$36&lt;&gt;1,J164=3),1,0)</f>
        <v>0</v>
      </c>
      <c r="AN164" s="303">
        <f>IF(AND(CNGE_2025_M1_Secc5_Sub2!$P$37="",COUNTA(P164:R164)&gt;0),1,0)</f>
        <v>0</v>
      </c>
      <c r="AO164" s="303">
        <f>IF(AND(CNGE_2025_M1_Secc5_Sub2!$S$37="",COUNTA(S164:U164)&gt;0),1,0)</f>
        <v>0</v>
      </c>
      <c r="AP164" s="303">
        <f>IF(AND(CNGE_2025_M1_Secc5_Sub2!$V$37="",COUNTA(V164:X164)&gt;0),1,0)</f>
        <v>0</v>
      </c>
      <c r="AQ164" s="344">
        <f>IF(AND(CNGE_2025_M1_Secc5_Sub2!$P$37="X",COUNTA(P164:R164)=3),0,IF(AND(CNGE_2025_M1_Secc5_Sub2!$P$37="",COUNTA(P164:R164)=0),0,1))</f>
        <v>0</v>
      </c>
      <c r="AR164" s="345">
        <f>IF(AND(CNGE_2025_M1_Secc5_Sub2!$S$37="X",COUNTA(S164:U164)=3),0,IF(AND(CNGE_2025_M1_Secc5_Sub2!$S$37="",COUNTA(S164:U164)=0),0,1))</f>
        <v>0</v>
      </c>
      <c r="AS164" s="346">
        <f>IF(AND(CNGE_2025_M1_Secc5_Sub2!$V$37="X",COUNTA(V164:X164)=3),0,IF(AND(CNGE_2025_M1_Secc5_Sub2!$V$37="",COUNTA(V164:X164)=0),0,1))</f>
        <v>0</v>
      </c>
      <c r="AT164" s="321">
        <f t="shared" ref="AT164:AT167" si="82">IF(AND(COUNTBLANK(D164)=1,COUNTA(H164:AD164,S270:AD270)=0),0,IF(AND(COUNTBLANK(D164)=0,COUNTA(H164:O164)=5,AQ164=0,AR164=0,AS164=0,COUNTA(Y164:AD164)=6,COUNTA(S270:AD270)=2),0,1))</f>
        <v>0</v>
      </c>
      <c r="AU164" s="293">
        <f t="shared" si="52"/>
        <v>0</v>
      </c>
      <c r="AV164" s="294" t="str">
        <f>IF(AU164=0,"",
IF(SUM($AU$68:AU164)=1,AW164,
IF($AU$168&gt;SUM($AU$68:AU164),_xlfn.CONCAT(", ",AW164),
IF($AU$168=SUM($AU$68:AU164),_xlfn.CONCAT(" y ",AW164)))))</f>
        <v/>
      </c>
      <c r="AW164" s="89" t="s">
        <v>5278</v>
      </c>
      <c r="AX164" s="354">
        <f t="shared" ref="AX164:AX167" si="83">IF(OR(S270="NS",S270="NA"),0,IF(SUM(ISTEXT(S270))=0,0,1))</f>
        <v>0</v>
      </c>
      <c r="AY164" s="355">
        <f t="shared" si="53"/>
        <v>-1</v>
      </c>
      <c r="AZ164" s="356">
        <f t="shared" si="54"/>
        <v>0</v>
      </c>
      <c r="BA164" s="359">
        <f t="shared" ref="BA164:BA167" si="84">COUNTIF(S270,"NA")</f>
        <v>0</v>
      </c>
      <c r="BB164">
        <f t="shared" si="55"/>
        <v>0</v>
      </c>
      <c r="BC164">
        <f t="shared" si="56"/>
        <v>0</v>
      </c>
      <c r="BD164">
        <f t="shared" si="57"/>
        <v>0</v>
      </c>
      <c r="BE164">
        <f t="shared" si="58"/>
        <v>0</v>
      </c>
      <c r="BF164">
        <f t="shared" si="59"/>
        <v>0</v>
      </c>
      <c r="BG164">
        <f t="shared" si="60"/>
        <v>0</v>
      </c>
      <c r="BH164">
        <f t="shared" si="61"/>
        <v>0</v>
      </c>
      <c r="BI164">
        <f t="shared" si="62"/>
        <v>0</v>
      </c>
      <c r="BJ164">
        <f t="shared" si="63"/>
        <v>0</v>
      </c>
      <c r="BK164">
        <f t="shared" si="64"/>
        <v>0</v>
      </c>
      <c r="BL164">
        <f t="shared" si="65"/>
        <v>0</v>
      </c>
      <c r="BM164">
        <f t="shared" si="66"/>
        <v>0</v>
      </c>
      <c r="BN164">
        <f t="shared" si="67"/>
        <v>0</v>
      </c>
      <c r="BO164">
        <f t="shared" si="68"/>
        <v>0</v>
      </c>
      <c r="BP164">
        <f t="shared" si="69"/>
        <v>0</v>
      </c>
      <c r="BQ164">
        <f t="shared" si="70"/>
        <v>0</v>
      </c>
      <c r="BR164">
        <f t="shared" si="71"/>
        <v>0</v>
      </c>
      <c r="BS164">
        <f t="shared" si="72"/>
        <v>0</v>
      </c>
      <c r="BT164">
        <f t="shared" si="73"/>
        <v>0</v>
      </c>
      <c r="BU164">
        <f t="shared" si="74"/>
        <v>0</v>
      </c>
      <c r="BV164">
        <f t="shared" si="75"/>
        <v>0</v>
      </c>
      <c r="BW164">
        <f t="shared" si="76"/>
        <v>0</v>
      </c>
      <c r="BX164">
        <f t="shared" si="77"/>
        <v>0</v>
      </c>
      <c r="BY164">
        <f t="shared" si="78"/>
        <v>0</v>
      </c>
      <c r="BZ164" s="293">
        <f t="shared" si="79"/>
        <v>0</v>
      </c>
      <c r="CA164" s="504" t="str">
        <f>IF(BZ164=0,"",
IF(SUM($BZ$68:BZ164)=1,CB164,
IF($BZ$168&gt;SUM($BZ$68:BZ164),_xlfn.CONCAT(", ",CB164),
IF($BZ$168=SUM($BZ$68:BZ164),_xlfn.CONCAT(" y ",CB164)))))</f>
        <v/>
      </c>
      <c r="CB164" s="505" t="s">
        <v>5278</v>
      </c>
    </row>
    <row r="165" spans="1:80" ht="15" customHeight="1">
      <c r="A165" s="72"/>
      <c r="B165" s="70"/>
      <c r="C165" s="89" t="s">
        <v>5279</v>
      </c>
      <c r="D165" s="991"/>
      <c r="E165" s="884"/>
      <c r="F165" s="884"/>
      <c r="G165" s="885"/>
      <c r="H165" s="992"/>
      <c r="I165" s="885"/>
      <c r="J165" s="992"/>
      <c r="K165" s="884"/>
      <c r="L165" s="885"/>
      <c r="M165" s="813"/>
      <c r="N165" s="813"/>
      <c r="O165" s="813"/>
      <c r="P165" s="813"/>
      <c r="Q165" s="813"/>
      <c r="R165" s="813"/>
      <c r="S165" s="813"/>
      <c r="T165" s="813"/>
      <c r="U165" s="813"/>
      <c r="V165" s="813"/>
      <c r="W165" s="813"/>
      <c r="X165" s="813"/>
      <c r="Y165" s="813"/>
      <c r="Z165" s="813"/>
      <c r="AA165" s="813"/>
      <c r="AB165" s="813"/>
      <c r="AC165" s="813"/>
      <c r="AD165" s="813"/>
      <c r="AG165" s="323" t="b">
        <f t="shared" si="44"/>
        <v>0</v>
      </c>
      <c r="AH165" s="1" t="str">
        <f t="shared" si="45"/>
        <v/>
      </c>
      <c r="AI165" s="323" t="b">
        <f t="shared" si="80"/>
        <v>0</v>
      </c>
      <c r="AJ165" s="1" t="str">
        <f t="shared" si="47"/>
        <v/>
      </c>
      <c r="AK165" s="323" t="b">
        <f t="shared" si="81"/>
        <v>0</v>
      </c>
      <c r="AL165" s="348">
        <f>IF(AND(CNGE_2025_M1_Secc5_Sub2!$L$36&lt;&gt;"",CNGE_2025_M1_Secc5_Sub2!$L$36&lt;&gt;1,J165=3),1,0)</f>
        <v>0</v>
      </c>
      <c r="AN165" s="303">
        <f>IF(AND(CNGE_2025_M1_Secc5_Sub2!$P$37="",COUNTA(P165:R165)&gt;0),1,0)</f>
        <v>0</v>
      </c>
      <c r="AO165" s="303">
        <f>IF(AND(CNGE_2025_M1_Secc5_Sub2!$S$37="",COUNTA(S165:U165)&gt;0),1,0)</f>
        <v>0</v>
      </c>
      <c r="AP165" s="303">
        <f>IF(AND(CNGE_2025_M1_Secc5_Sub2!$V$37="",COUNTA(V165:X165)&gt;0),1,0)</f>
        <v>0</v>
      </c>
      <c r="AQ165" s="344">
        <f>IF(AND(CNGE_2025_M1_Secc5_Sub2!$P$37="X",COUNTA(P165:R165)=3),0,IF(AND(CNGE_2025_M1_Secc5_Sub2!$P$37="",COUNTA(P165:R165)=0),0,1))</f>
        <v>0</v>
      </c>
      <c r="AR165" s="345">
        <f>IF(AND(CNGE_2025_M1_Secc5_Sub2!$S$37="X",COUNTA(S165:U165)=3),0,IF(AND(CNGE_2025_M1_Secc5_Sub2!$S$37="",COUNTA(S165:U165)=0),0,1))</f>
        <v>0</v>
      </c>
      <c r="AS165" s="346">
        <f>IF(AND(CNGE_2025_M1_Secc5_Sub2!$V$37="X",COUNTA(V165:X165)=3),0,IF(AND(CNGE_2025_M1_Secc5_Sub2!$V$37="",COUNTA(V165:X165)=0),0,1))</f>
        <v>0</v>
      </c>
      <c r="AT165" s="321">
        <f t="shared" si="82"/>
        <v>0</v>
      </c>
      <c r="AU165" s="293">
        <f t="shared" si="52"/>
        <v>0</v>
      </c>
      <c r="AV165" s="294" t="str">
        <f>IF(AU165=0,"",
IF(SUM($AU$68:AU165)=1,AW165,
IF($AU$168&gt;SUM($AU$68:AU165),_xlfn.CONCAT(", ",AW165),
IF($AU$168=SUM($AU$68:AU165),_xlfn.CONCAT(" y ",AW165)))))</f>
        <v/>
      </c>
      <c r="AW165" s="89" t="s">
        <v>5280</v>
      </c>
      <c r="AX165" s="354">
        <f t="shared" si="83"/>
        <v>0</v>
      </c>
      <c r="AY165" s="355">
        <f t="shared" si="53"/>
        <v>-1</v>
      </c>
      <c r="AZ165" s="356">
        <f t="shared" si="54"/>
        <v>0</v>
      </c>
      <c r="BA165" s="359">
        <f t="shared" si="84"/>
        <v>0</v>
      </c>
      <c r="BB165">
        <f t="shared" si="55"/>
        <v>0</v>
      </c>
      <c r="BC165">
        <f t="shared" si="56"/>
        <v>0</v>
      </c>
      <c r="BD165">
        <f t="shared" si="57"/>
        <v>0</v>
      </c>
      <c r="BE165">
        <f t="shared" si="58"/>
        <v>0</v>
      </c>
      <c r="BF165">
        <f t="shared" si="59"/>
        <v>0</v>
      </c>
      <c r="BG165">
        <f t="shared" si="60"/>
        <v>0</v>
      </c>
      <c r="BH165">
        <f t="shared" si="61"/>
        <v>0</v>
      </c>
      <c r="BI165">
        <f t="shared" si="62"/>
        <v>0</v>
      </c>
      <c r="BJ165">
        <f t="shared" si="63"/>
        <v>0</v>
      </c>
      <c r="BK165">
        <f t="shared" si="64"/>
        <v>0</v>
      </c>
      <c r="BL165">
        <f t="shared" si="65"/>
        <v>0</v>
      </c>
      <c r="BM165">
        <f t="shared" si="66"/>
        <v>0</v>
      </c>
      <c r="BN165">
        <f t="shared" si="67"/>
        <v>0</v>
      </c>
      <c r="BO165">
        <f t="shared" si="68"/>
        <v>0</v>
      </c>
      <c r="BP165">
        <f t="shared" si="69"/>
        <v>0</v>
      </c>
      <c r="BQ165">
        <f t="shared" si="70"/>
        <v>0</v>
      </c>
      <c r="BR165">
        <f t="shared" si="71"/>
        <v>0</v>
      </c>
      <c r="BS165">
        <f t="shared" si="72"/>
        <v>0</v>
      </c>
      <c r="BT165">
        <f t="shared" si="73"/>
        <v>0</v>
      </c>
      <c r="BU165">
        <f t="shared" si="74"/>
        <v>0</v>
      </c>
      <c r="BV165">
        <f t="shared" si="75"/>
        <v>0</v>
      </c>
      <c r="BW165">
        <f t="shared" si="76"/>
        <v>0</v>
      </c>
      <c r="BX165">
        <f t="shared" si="77"/>
        <v>0</v>
      </c>
      <c r="BY165">
        <f t="shared" si="78"/>
        <v>0</v>
      </c>
      <c r="BZ165" s="293">
        <f t="shared" si="79"/>
        <v>0</v>
      </c>
      <c r="CA165" s="504" t="str">
        <f>IF(BZ165=0,"",
IF(SUM($BZ$68:BZ165)=1,CB165,
IF($BZ$168&gt;SUM($BZ$68:BZ165),_xlfn.CONCAT(", ",CB165),
IF($BZ$168=SUM($BZ$68:BZ165),_xlfn.CONCAT(" y ",CB165)))))</f>
        <v/>
      </c>
      <c r="CB165" s="505" t="s">
        <v>5280</v>
      </c>
    </row>
    <row r="166" spans="1:80" ht="15" customHeight="1">
      <c r="A166" s="72"/>
      <c r="B166" s="70"/>
      <c r="C166" s="89" t="s">
        <v>5281</v>
      </c>
      <c r="D166" s="991"/>
      <c r="E166" s="884"/>
      <c r="F166" s="884"/>
      <c r="G166" s="885"/>
      <c r="H166" s="992"/>
      <c r="I166" s="885"/>
      <c r="J166" s="992"/>
      <c r="K166" s="884"/>
      <c r="L166" s="885"/>
      <c r="M166" s="813"/>
      <c r="N166" s="813"/>
      <c r="O166" s="813"/>
      <c r="P166" s="813"/>
      <c r="Q166" s="813"/>
      <c r="R166" s="813"/>
      <c r="S166" s="813"/>
      <c r="T166" s="813"/>
      <c r="U166" s="813"/>
      <c r="V166" s="813"/>
      <c r="W166" s="813"/>
      <c r="X166" s="813"/>
      <c r="Y166" s="813"/>
      <c r="Z166" s="813"/>
      <c r="AA166" s="813"/>
      <c r="AB166" s="813"/>
      <c r="AC166" s="813"/>
      <c r="AD166" s="813"/>
      <c r="AG166" s="323" t="b">
        <f t="shared" si="44"/>
        <v>0</v>
      </c>
      <c r="AH166" s="1" t="str">
        <f t="shared" si="45"/>
        <v/>
      </c>
      <c r="AI166" s="323" t="b">
        <f t="shared" si="80"/>
        <v>0</v>
      </c>
      <c r="AJ166" s="1" t="str">
        <f t="shared" si="47"/>
        <v/>
      </c>
      <c r="AK166" s="323" t="b">
        <f t="shared" si="81"/>
        <v>0</v>
      </c>
      <c r="AL166" s="348">
        <f>IF(AND(CNGE_2025_M1_Secc5_Sub2!$L$36&lt;&gt;"",CNGE_2025_M1_Secc5_Sub2!$L$36&lt;&gt;1,J166=3),1,0)</f>
        <v>0</v>
      </c>
      <c r="AN166" s="303">
        <f>IF(AND(CNGE_2025_M1_Secc5_Sub2!$P$37="",COUNTA(P166:R166)&gt;0),1,0)</f>
        <v>0</v>
      </c>
      <c r="AO166" s="303">
        <f>IF(AND(CNGE_2025_M1_Secc5_Sub2!$S$37="",COUNTA(S166:U166)&gt;0),1,0)</f>
        <v>0</v>
      </c>
      <c r="AP166" s="303">
        <f>IF(AND(CNGE_2025_M1_Secc5_Sub2!$V$37="",COUNTA(V166:X166)&gt;0),1,0)</f>
        <v>0</v>
      </c>
      <c r="AQ166" s="344">
        <f>IF(AND(CNGE_2025_M1_Secc5_Sub2!$P$37="X",COUNTA(P166:R166)=3),0,IF(AND(CNGE_2025_M1_Secc5_Sub2!$P$37="",COUNTA(P166:R166)=0),0,1))</f>
        <v>0</v>
      </c>
      <c r="AR166" s="345">
        <f>IF(AND(CNGE_2025_M1_Secc5_Sub2!$S$37="X",COUNTA(S166:U166)=3),0,IF(AND(CNGE_2025_M1_Secc5_Sub2!$S$37="",COUNTA(S166:U166)=0),0,1))</f>
        <v>0</v>
      </c>
      <c r="AS166" s="346">
        <f>IF(AND(CNGE_2025_M1_Secc5_Sub2!$V$37="X",COUNTA(V166:X166)=3),0,IF(AND(CNGE_2025_M1_Secc5_Sub2!$V$37="",COUNTA(V166:X166)=0),0,1))</f>
        <v>0</v>
      </c>
      <c r="AT166" s="321">
        <f t="shared" si="82"/>
        <v>0</v>
      </c>
      <c r="AU166" s="293">
        <f t="shared" si="52"/>
        <v>0</v>
      </c>
      <c r="AV166" s="294" t="str">
        <f>IF(AU166=0,"",
IF(SUM($AU$68:AU166)=1,AW166,
IF($AU$168&gt;SUM($AU$68:AU166),_xlfn.CONCAT(", ",AW166),
IF($AU$168=SUM($AU$68:AU166),_xlfn.CONCAT(" y ",AW166)))))</f>
        <v/>
      </c>
      <c r="AW166" s="89" t="s">
        <v>5282</v>
      </c>
      <c r="AX166" s="354">
        <f t="shared" si="83"/>
        <v>0</v>
      </c>
      <c r="AY166" s="355">
        <f t="shared" si="53"/>
        <v>-1</v>
      </c>
      <c r="AZ166" s="356">
        <f t="shared" si="54"/>
        <v>0</v>
      </c>
      <c r="BA166" s="359">
        <f t="shared" si="84"/>
        <v>0</v>
      </c>
      <c r="BB166">
        <f t="shared" si="55"/>
        <v>0</v>
      </c>
      <c r="BC166">
        <f t="shared" si="56"/>
        <v>0</v>
      </c>
      <c r="BD166">
        <f t="shared" si="57"/>
        <v>0</v>
      </c>
      <c r="BE166">
        <f t="shared" si="58"/>
        <v>0</v>
      </c>
      <c r="BF166">
        <f t="shared" si="59"/>
        <v>0</v>
      </c>
      <c r="BG166">
        <f t="shared" si="60"/>
        <v>0</v>
      </c>
      <c r="BH166">
        <f t="shared" si="61"/>
        <v>0</v>
      </c>
      <c r="BI166">
        <f t="shared" si="62"/>
        <v>0</v>
      </c>
      <c r="BJ166">
        <f t="shared" si="63"/>
        <v>0</v>
      </c>
      <c r="BK166">
        <f t="shared" si="64"/>
        <v>0</v>
      </c>
      <c r="BL166">
        <f t="shared" si="65"/>
        <v>0</v>
      </c>
      <c r="BM166">
        <f t="shared" si="66"/>
        <v>0</v>
      </c>
      <c r="BN166">
        <f t="shared" si="67"/>
        <v>0</v>
      </c>
      <c r="BO166">
        <f t="shared" si="68"/>
        <v>0</v>
      </c>
      <c r="BP166">
        <f t="shared" si="69"/>
        <v>0</v>
      </c>
      <c r="BQ166">
        <f t="shared" si="70"/>
        <v>0</v>
      </c>
      <c r="BR166">
        <f t="shared" si="71"/>
        <v>0</v>
      </c>
      <c r="BS166">
        <f t="shared" si="72"/>
        <v>0</v>
      </c>
      <c r="BT166">
        <f t="shared" si="73"/>
        <v>0</v>
      </c>
      <c r="BU166">
        <f t="shared" si="74"/>
        <v>0</v>
      </c>
      <c r="BV166">
        <f t="shared" si="75"/>
        <v>0</v>
      </c>
      <c r="BW166">
        <f t="shared" si="76"/>
        <v>0</v>
      </c>
      <c r="BX166">
        <f t="shared" si="77"/>
        <v>0</v>
      </c>
      <c r="BY166">
        <f t="shared" si="78"/>
        <v>0</v>
      </c>
      <c r="BZ166" s="293">
        <f t="shared" si="79"/>
        <v>0</v>
      </c>
      <c r="CA166" s="504" t="str">
        <f>IF(BZ166=0,"",
IF(SUM($BZ$68:BZ166)=1,CB166,
IF($BZ$168&gt;SUM($BZ$68:BZ166),_xlfn.CONCAT(", ",CB166),
IF($BZ$168=SUM($BZ$68:BZ166),_xlfn.CONCAT(" y ",CB166)))))</f>
        <v/>
      </c>
      <c r="CB166" s="505" t="s">
        <v>5282</v>
      </c>
    </row>
    <row r="167" spans="1:80" ht="15" customHeight="1">
      <c r="A167" s="72"/>
      <c r="B167" s="70"/>
      <c r="C167" s="89" t="s">
        <v>5283</v>
      </c>
      <c r="D167" s="991"/>
      <c r="E167" s="884"/>
      <c r="F167" s="884"/>
      <c r="G167" s="885"/>
      <c r="H167" s="992"/>
      <c r="I167" s="885"/>
      <c r="J167" s="992"/>
      <c r="K167" s="884"/>
      <c r="L167" s="885"/>
      <c r="M167" s="813"/>
      <c r="N167" s="813"/>
      <c r="O167" s="813"/>
      <c r="P167" s="813"/>
      <c r="Q167" s="813"/>
      <c r="R167" s="813"/>
      <c r="S167" s="813"/>
      <c r="T167" s="813"/>
      <c r="U167" s="813"/>
      <c r="V167" s="813"/>
      <c r="W167" s="813"/>
      <c r="X167" s="813"/>
      <c r="Y167" s="813"/>
      <c r="Z167" s="813"/>
      <c r="AA167" s="813"/>
      <c r="AB167" s="813"/>
      <c r="AC167" s="813"/>
      <c r="AD167" s="813"/>
      <c r="AG167" s="323" t="b">
        <f t="shared" si="44"/>
        <v>0</v>
      </c>
      <c r="AH167" s="1" t="str">
        <f t="shared" si="45"/>
        <v/>
      </c>
      <c r="AI167" s="323" t="b">
        <f t="shared" si="80"/>
        <v>0</v>
      </c>
      <c r="AJ167" s="1" t="str">
        <f t="shared" si="47"/>
        <v/>
      </c>
      <c r="AK167" s="323" t="b">
        <f t="shared" si="81"/>
        <v>0</v>
      </c>
      <c r="AL167" s="348">
        <f>IF(AND(CNGE_2025_M1_Secc5_Sub2!$L$36&lt;&gt;"",CNGE_2025_M1_Secc5_Sub2!$L$36&lt;&gt;1,J167=3),1,0)</f>
        <v>0</v>
      </c>
      <c r="AN167" s="303">
        <f>IF(AND(CNGE_2025_M1_Secc5_Sub2!$P$37="",COUNTA(P167:R167)&gt;0),1,0)</f>
        <v>0</v>
      </c>
      <c r="AO167" s="303">
        <f>IF(AND(CNGE_2025_M1_Secc5_Sub2!$S$37="",COUNTA(S167:U167)&gt;0),1,0)</f>
        <v>0</v>
      </c>
      <c r="AP167" s="303">
        <f>IF(AND(CNGE_2025_M1_Secc5_Sub2!$V$37="",COUNTA(V167:X167)&gt;0),1,0)</f>
        <v>0</v>
      </c>
      <c r="AQ167" s="344">
        <f>IF(AND(CNGE_2025_M1_Secc5_Sub2!$P$37="X",COUNTA(P167:R167)=3),0,IF(AND(CNGE_2025_M1_Secc5_Sub2!$P$37="",COUNTA(P167:R167)=0),0,1))</f>
        <v>0</v>
      </c>
      <c r="AR167" s="345">
        <f>IF(AND(CNGE_2025_M1_Secc5_Sub2!$S$37="X",COUNTA(S167:U167)=3),0,IF(AND(CNGE_2025_M1_Secc5_Sub2!$S$37="",COUNTA(S167:U167)=0),0,1))</f>
        <v>0</v>
      </c>
      <c r="AS167" s="346">
        <f>IF(AND(CNGE_2025_M1_Secc5_Sub2!$V$37="X",COUNTA(V167:X167)=3),0,IF(AND(CNGE_2025_M1_Secc5_Sub2!$V$37="",COUNTA(V167:X167)=0),0,1))</f>
        <v>0</v>
      </c>
      <c r="AT167" s="321">
        <f t="shared" si="82"/>
        <v>0</v>
      </c>
      <c r="AU167" s="293">
        <f t="shared" si="52"/>
        <v>0</v>
      </c>
      <c r="AV167" s="294" t="str">
        <f>IF(AU167=0,"",
IF(SUM($AU$68:AU167)=1,AW167,
IF($AU$168&gt;SUM($AU$68:AU167),_xlfn.CONCAT(", ",AW167),
IF($AU$168=SUM($AU$68:AU167),_xlfn.CONCAT(" y ",AW167)))))</f>
        <v/>
      </c>
      <c r="AW167" s="89" t="s">
        <v>5284</v>
      </c>
      <c r="AX167" s="354">
        <f t="shared" si="83"/>
        <v>0</v>
      </c>
      <c r="AY167" s="355">
        <f t="shared" si="53"/>
        <v>-1</v>
      </c>
      <c r="AZ167" s="356">
        <f t="shared" si="54"/>
        <v>0</v>
      </c>
      <c r="BA167" s="359">
        <f t="shared" si="84"/>
        <v>0</v>
      </c>
      <c r="BB167">
        <f t="shared" si="55"/>
        <v>0</v>
      </c>
      <c r="BC167">
        <f t="shared" si="56"/>
        <v>0</v>
      </c>
      <c r="BD167">
        <f t="shared" si="57"/>
        <v>0</v>
      </c>
      <c r="BE167">
        <f t="shared" si="58"/>
        <v>0</v>
      </c>
      <c r="BF167">
        <f t="shared" si="59"/>
        <v>0</v>
      </c>
      <c r="BG167">
        <f t="shared" si="60"/>
        <v>0</v>
      </c>
      <c r="BH167">
        <f t="shared" si="61"/>
        <v>0</v>
      </c>
      <c r="BI167">
        <f t="shared" si="62"/>
        <v>0</v>
      </c>
      <c r="BJ167">
        <f t="shared" si="63"/>
        <v>0</v>
      </c>
      <c r="BK167">
        <f t="shared" si="64"/>
        <v>0</v>
      </c>
      <c r="BL167">
        <f t="shared" si="65"/>
        <v>0</v>
      </c>
      <c r="BM167">
        <f t="shared" si="66"/>
        <v>0</v>
      </c>
      <c r="BN167">
        <f t="shared" si="67"/>
        <v>0</v>
      </c>
      <c r="BO167">
        <f t="shared" si="68"/>
        <v>0</v>
      </c>
      <c r="BP167">
        <f t="shared" si="69"/>
        <v>0</v>
      </c>
      <c r="BQ167">
        <f t="shared" si="70"/>
        <v>0</v>
      </c>
      <c r="BR167">
        <f t="shared" si="71"/>
        <v>0</v>
      </c>
      <c r="BS167">
        <f t="shared" si="72"/>
        <v>0</v>
      </c>
      <c r="BT167">
        <f t="shared" si="73"/>
        <v>0</v>
      </c>
      <c r="BU167">
        <f t="shared" si="74"/>
        <v>0</v>
      </c>
      <c r="BV167">
        <f t="shared" si="75"/>
        <v>0</v>
      </c>
      <c r="BW167">
        <f t="shared" si="76"/>
        <v>0</v>
      </c>
      <c r="BX167">
        <f t="shared" si="77"/>
        <v>0</v>
      </c>
      <c r="BY167">
        <f t="shared" si="78"/>
        <v>0</v>
      </c>
      <c r="BZ167" s="293">
        <f t="shared" si="79"/>
        <v>0</v>
      </c>
      <c r="CA167" s="504" t="str">
        <f>IF(BZ167=0,"",
IF(SUM($BZ$68:BZ167)=1,CB167,
IF($BZ$168&gt;SUM($BZ$68:BZ167),_xlfn.CONCAT(", ",CB167),
IF($BZ$168=SUM($BZ$68:BZ167),_xlfn.CONCAT(" y ",CB167)))))</f>
        <v/>
      </c>
      <c r="CB167" s="505" t="s">
        <v>5284</v>
      </c>
    </row>
    <row r="168" spans="1:80" ht="15" customHeight="1">
      <c r="A168" s="72"/>
      <c r="B168" s="70"/>
      <c r="C168" s="1014" t="str">
        <f>CB168</f>
        <v/>
      </c>
      <c r="D168" s="1014"/>
      <c r="E168" s="1014"/>
      <c r="F168" s="1014"/>
      <c r="G168" s="1014"/>
      <c r="H168" s="1014"/>
      <c r="I168" s="1014"/>
      <c r="J168" s="1014"/>
      <c r="K168" s="1014"/>
      <c r="L168" s="1014"/>
      <c r="M168" s="1014"/>
      <c r="N168" s="1014"/>
      <c r="O168" s="1014"/>
      <c r="P168" s="1014"/>
      <c r="Q168" s="1014"/>
      <c r="R168" s="1014"/>
      <c r="S168" s="1014"/>
      <c r="T168" s="1014"/>
      <c r="U168" s="1014"/>
      <c r="V168" s="1014"/>
      <c r="W168" s="1014"/>
      <c r="X168" s="1014"/>
      <c r="Y168" s="1014"/>
      <c r="Z168" s="1014"/>
      <c r="AA168" s="1014"/>
      <c r="AB168" s="1014"/>
      <c r="AC168" s="1014"/>
      <c r="AD168" s="1014"/>
      <c r="AE168" s="1014"/>
      <c r="AG168" s="324">
        <f>COUNTIF(AG68:AG167,TRUE)</f>
        <v>0</v>
      </c>
      <c r="AH168" s="1"/>
      <c r="AI168" s="324">
        <f>COUNTIF(AI68:AI167,TRUE)</f>
        <v>0</v>
      </c>
      <c r="AJ168" s="1"/>
      <c r="AK168" s="324">
        <f>COUNTIF(AK68:AK167,TRUE)</f>
        <v>0</v>
      </c>
      <c r="AL168" s="349">
        <f>SUM(AL68:AL167)</f>
        <v>0</v>
      </c>
      <c r="AP168" s="340">
        <f>SUM(AM68,AN68:AP167)</f>
        <v>0</v>
      </c>
      <c r="AU168" s="296">
        <f>SUM(AU68:AU167)</f>
        <v>0</v>
      </c>
      <c r="AV168" s="296" t="str">
        <f>IF(AU168=0,"",_xlfn.CONCAT(AV68:AV167))</f>
        <v/>
      </c>
      <c r="AW168" s="297" t="str">
        <f>IF(AU168=0,"",
IF(AU168&gt;10,"Favor de ingresar toda la información requerida en la pregunta",
IF(AU168=1,_xlfn.CONCAT("Favor de revisar la información capturada en el numeral: ",AV168),_xlfn.CONCAT("Favor de revisar la información capturada en los numerales: ",AV168))))</f>
        <v/>
      </c>
      <c r="AX168" s="357">
        <f>SUM(AX68:AX167)</f>
        <v>0</v>
      </c>
      <c r="AY168" s="43"/>
      <c r="AZ168" s="358">
        <f>SUM(AZ68:AZ167)</f>
        <v>0</v>
      </c>
      <c r="BA168" s="361">
        <f>SUM(BA68:BA167)</f>
        <v>0</v>
      </c>
      <c r="BS168" s="363"/>
      <c r="BT168" s="363"/>
      <c r="BU168" s="362"/>
      <c r="BZ168" s="296">
        <f>SUM(BZ68:BZ167)</f>
        <v>0</v>
      </c>
      <c r="CA168" s="296" t="str">
        <f>IF(BZ168=0,"",_xlfn.CONCAT(CA68:CA167))</f>
        <v/>
      </c>
      <c r="CB168" s="297" t="str">
        <f>IF(BZ168=0,"",
IF(BZ168&gt;1,"Favor de revisar la suma y consistencia de totales y/o subtotales por filas (numéricos y NS)",
IF(BZ168=1,_xlfn.CONCAT("Favor de revisar la sumatoria del total y/o subtotal en el numeral: ",CA168),_xlfn.CONCAT("Favor de revisar la sumatoria de los totales y/o subtotales en los numerales: ",CA168))))</f>
        <v/>
      </c>
    </row>
    <row r="169" spans="1:80" ht="15" customHeight="1">
      <c r="A169" s="72"/>
      <c r="B169" s="70"/>
      <c r="C169" s="1"/>
      <c r="D169" s="28"/>
      <c r="E169" s="28"/>
      <c r="F169" s="28"/>
      <c r="G169" s="28"/>
      <c r="H169" s="28"/>
      <c r="I169" s="28"/>
      <c r="J169" s="28"/>
      <c r="K169" s="34"/>
      <c r="L169" s="34"/>
      <c r="M169" s="34"/>
      <c r="N169" s="34"/>
      <c r="O169" s="34"/>
      <c r="P169" s="86"/>
      <c r="Q169" s="86"/>
      <c r="R169" s="86"/>
      <c r="S169" s="86"/>
      <c r="T169" s="86"/>
      <c r="U169" s="86"/>
      <c r="V169" s="86"/>
      <c r="W169" s="86"/>
      <c r="X169" s="86"/>
      <c r="Y169" s="86"/>
      <c r="Z169" s="86"/>
      <c r="AA169" s="1066" t="s">
        <v>5483</v>
      </c>
      <c r="AB169" s="866"/>
      <c r="AC169" s="866"/>
      <c r="AD169" s="866"/>
      <c r="AG169" s="1"/>
      <c r="AH169" s="1"/>
      <c r="AI169" s="1"/>
      <c r="AJ169" s="1"/>
      <c r="AK169" s="324">
        <f>SUM(AG168,AI168,AK168)</f>
        <v>0</v>
      </c>
    </row>
    <row r="170" spans="1:80" ht="15" customHeight="1">
      <c r="A170" s="72"/>
      <c r="B170" s="70"/>
      <c r="C170" s="1006" t="s">
        <v>5433</v>
      </c>
      <c r="D170" s="1009"/>
      <c r="E170" s="1009"/>
      <c r="F170" s="1009"/>
      <c r="G170" s="1009"/>
      <c r="H170" s="1009"/>
      <c r="I170" s="1009"/>
      <c r="J170" s="1009"/>
      <c r="K170" s="1009"/>
      <c r="L170" s="1009"/>
      <c r="M170" s="1009"/>
      <c r="N170" s="1009"/>
      <c r="O170" s="1009"/>
      <c r="P170" s="1009"/>
      <c r="Q170" s="1009"/>
      <c r="R170" s="1010"/>
      <c r="S170" s="1006" t="s">
        <v>5484</v>
      </c>
      <c r="T170" s="1009"/>
      <c r="U170" s="1009"/>
      <c r="V170" s="1009"/>
      <c r="W170" s="1009"/>
      <c r="X170" s="1010"/>
      <c r="Y170" s="1006" t="s">
        <v>5485</v>
      </c>
      <c r="Z170" s="1009"/>
      <c r="AA170" s="1009"/>
      <c r="AB170" s="1009"/>
      <c r="AC170" s="1009"/>
      <c r="AD170" s="1010"/>
    </row>
    <row r="171" spans="1:80" ht="15" customHeight="1">
      <c r="A171" s="72"/>
      <c r="B171" s="70"/>
      <c r="C171" s="1044"/>
      <c r="D171" s="866"/>
      <c r="E171" s="866"/>
      <c r="F171" s="866"/>
      <c r="G171" s="866"/>
      <c r="H171" s="866"/>
      <c r="I171" s="866"/>
      <c r="J171" s="866"/>
      <c r="K171" s="866"/>
      <c r="L171" s="866"/>
      <c r="M171" s="866"/>
      <c r="N171" s="866"/>
      <c r="O171" s="866"/>
      <c r="P171" s="866"/>
      <c r="Q171" s="866"/>
      <c r="R171" s="952"/>
      <c r="S171" s="1044"/>
      <c r="T171" s="866"/>
      <c r="U171" s="866"/>
      <c r="V171" s="866"/>
      <c r="W171" s="866"/>
      <c r="X171" s="952"/>
      <c r="Y171" s="1044"/>
      <c r="Z171" s="866"/>
      <c r="AA171" s="866"/>
      <c r="AB171" s="866"/>
      <c r="AC171" s="866"/>
      <c r="AD171" s="952"/>
      <c r="AG171" s="1051" t="s">
        <v>5486</v>
      </c>
      <c r="AH171" s="1051"/>
      <c r="AI171" s="1052"/>
      <c r="AJ171" s="1053"/>
      <c r="AK171" s="1053"/>
      <c r="AL171" s="1053"/>
      <c r="AM171" s="1056" t="s">
        <v>5487</v>
      </c>
      <c r="AN171" s="1056"/>
      <c r="AO171" s="1056"/>
      <c r="AP171" s="1056"/>
      <c r="AQ171" s="1056"/>
      <c r="AR171" s="1056"/>
      <c r="AS171" s="1056"/>
      <c r="AT171" s="1056"/>
      <c r="AU171" s="1056"/>
      <c r="AV171" s="1056"/>
      <c r="AW171" s="1056"/>
      <c r="AX171" s="1056"/>
      <c r="AY171" s="1056"/>
      <c r="AZ171" s="1056"/>
      <c r="BA171" s="1056"/>
    </row>
    <row r="172" spans="1:80" ht="96" customHeight="1">
      <c r="A172" s="72"/>
      <c r="B172" s="70"/>
      <c r="C172" s="1044"/>
      <c r="D172" s="866"/>
      <c r="E172" s="866"/>
      <c r="F172" s="866"/>
      <c r="G172" s="866"/>
      <c r="H172" s="866"/>
      <c r="I172" s="866"/>
      <c r="J172" s="866"/>
      <c r="K172" s="866"/>
      <c r="L172" s="866"/>
      <c r="M172" s="866"/>
      <c r="N172" s="866"/>
      <c r="O172" s="866"/>
      <c r="P172" s="866"/>
      <c r="Q172" s="866"/>
      <c r="R172" s="952"/>
      <c r="S172" s="1044"/>
      <c r="T172" s="866"/>
      <c r="U172" s="866"/>
      <c r="V172" s="866"/>
      <c r="W172" s="866"/>
      <c r="X172" s="952"/>
      <c r="Y172" s="1044"/>
      <c r="Z172" s="866"/>
      <c r="AA172" s="866"/>
      <c r="AB172" s="866"/>
      <c r="AC172" s="866"/>
      <c r="AD172" s="952"/>
      <c r="AG172" s="1051" t="s">
        <v>5488</v>
      </c>
      <c r="AH172" s="1051"/>
      <c r="AI172" s="1051"/>
      <c r="AJ172" s="1054" t="s">
        <v>5489</v>
      </c>
      <c r="AK172" s="1038"/>
      <c r="AL172" s="1055"/>
      <c r="AM172" s="1057" t="s">
        <v>5490</v>
      </c>
      <c r="AN172" s="1057"/>
      <c r="AO172" s="1057"/>
      <c r="AP172" s="1058" t="s">
        <v>5491</v>
      </c>
      <c r="AQ172" s="1058"/>
      <c r="AR172" s="1058"/>
      <c r="AS172" s="1057" t="s">
        <v>5492</v>
      </c>
      <c r="AT172" s="1057"/>
      <c r="AU172" s="1057"/>
      <c r="AV172" s="1058" t="s">
        <v>5493</v>
      </c>
      <c r="AW172" s="1058"/>
      <c r="AX172" s="1058"/>
      <c r="AY172" s="1057" t="s">
        <v>5494</v>
      </c>
      <c r="AZ172" s="1057"/>
      <c r="BA172" s="1059"/>
      <c r="BB172" s="1045" t="s">
        <v>5495</v>
      </c>
      <c r="BC172" s="1038"/>
      <c r="BD172" s="1038"/>
      <c r="BE172" s="371" t="s">
        <v>5496</v>
      </c>
      <c r="BF172" s="382" t="s">
        <v>5497</v>
      </c>
    </row>
    <row r="173" spans="1:80" ht="48" customHeight="1">
      <c r="A173" s="72"/>
      <c r="B173" s="70"/>
      <c r="C173" s="1022"/>
      <c r="D173" s="974"/>
      <c r="E173" s="974"/>
      <c r="F173" s="974"/>
      <c r="G173" s="974"/>
      <c r="H173" s="974"/>
      <c r="I173" s="974"/>
      <c r="J173" s="974"/>
      <c r="K173" s="974"/>
      <c r="L173" s="974"/>
      <c r="M173" s="974"/>
      <c r="N173" s="974"/>
      <c r="O173" s="974"/>
      <c r="P173" s="974"/>
      <c r="Q173" s="974"/>
      <c r="R173" s="975"/>
      <c r="S173" s="1022"/>
      <c r="T173" s="974"/>
      <c r="U173" s="974"/>
      <c r="V173" s="974"/>
      <c r="W173" s="974"/>
      <c r="X173" s="975"/>
      <c r="Y173" s="1022"/>
      <c r="Z173" s="974"/>
      <c r="AA173" s="974"/>
      <c r="AB173" s="974"/>
      <c r="AC173" s="974"/>
      <c r="AD173" s="975"/>
      <c r="AG173" s="364" t="s">
        <v>5407</v>
      </c>
      <c r="AH173" s="365" t="s">
        <v>5498</v>
      </c>
      <c r="AI173" s="364" t="s">
        <v>5499</v>
      </c>
      <c r="AJ173" s="369" t="s">
        <v>5482</v>
      </c>
      <c r="AK173" s="298" t="s">
        <v>5500</v>
      </c>
      <c r="AL173" s="370" t="s">
        <v>5119</v>
      </c>
      <c r="AM173" s="373" t="s">
        <v>5501</v>
      </c>
      <c r="AN173" s="377" t="s">
        <v>5498</v>
      </c>
      <c r="AO173" s="378" t="s">
        <v>5499</v>
      </c>
      <c r="AP173" s="373" t="s">
        <v>5501</v>
      </c>
      <c r="AQ173" s="377" t="s">
        <v>5498</v>
      </c>
      <c r="AR173" s="378" t="s">
        <v>5499</v>
      </c>
      <c r="AS173" s="373" t="s">
        <v>5501</v>
      </c>
      <c r="AT173" s="377" t="s">
        <v>5498</v>
      </c>
      <c r="AU173" s="378" t="s">
        <v>5499</v>
      </c>
      <c r="AV173" s="373" t="s">
        <v>5501</v>
      </c>
      <c r="AW173" s="377" t="s">
        <v>5498</v>
      </c>
      <c r="AX173" s="378" t="s">
        <v>5499</v>
      </c>
      <c r="AY173" s="373" t="s">
        <v>5501</v>
      </c>
      <c r="AZ173" s="377" t="s">
        <v>5498</v>
      </c>
      <c r="BA173" s="380" t="s">
        <v>5499</v>
      </c>
      <c r="BB173" s="291" t="s">
        <v>5482</v>
      </c>
      <c r="BC173" s="292" t="s">
        <v>5500</v>
      </c>
      <c r="BD173" s="295" t="s">
        <v>5119</v>
      </c>
      <c r="BE173" s="371" t="s">
        <v>5502</v>
      </c>
      <c r="BF173" s="382" t="s">
        <v>5503</v>
      </c>
    </row>
    <row r="174" spans="1:80" ht="14.25">
      <c r="A174" s="72"/>
      <c r="B174" s="70"/>
      <c r="C174" s="82" t="s">
        <v>5043</v>
      </c>
      <c r="D174" s="1020" t="str">
        <f>IF(D68="","",D68)</f>
        <v/>
      </c>
      <c r="E174" s="889"/>
      <c r="F174" s="889"/>
      <c r="G174" s="889"/>
      <c r="H174" s="889"/>
      <c r="I174" s="889"/>
      <c r="J174" s="889"/>
      <c r="K174" s="889"/>
      <c r="L174" s="889"/>
      <c r="M174" s="889"/>
      <c r="N174" s="889"/>
      <c r="O174" s="889"/>
      <c r="P174" s="889"/>
      <c r="Q174" s="889"/>
      <c r="R174" s="890"/>
      <c r="S174" s="1041"/>
      <c r="T174" s="1042"/>
      <c r="U174" s="1042"/>
      <c r="V174" s="1042"/>
      <c r="W174" s="1042"/>
      <c r="X174" s="1043"/>
      <c r="Y174" s="992"/>
      <c r="Z174" s="884"/>
      <c r="AA174" s="884"/>
      <c r="AB174" s="884"/>
      <c r="AC174" s="884"/>
      <c r="AD174" s="885"/>
      <c r="AG174" s="366">
        <f>IF(OR(M68="NS",P68="NS",S68="NS",V68="NS",Y68="NS",AB68="NS"),0,IF(AND(M68="NA",P68="NA",S68="NA",V68="NA",Y68="NA",AB68="NA"),0,IF(M68&lt;=SUM(P68,S68,V68,Y68,AB68),0,1)))</f>
        <v>0</v>
      </c>
      <c r="AH174" s="367">
        <f>IF(OR(N68="NS",Q68="NS",T68="NS",W68="NS",Z68="NS",AC68="NS"),0,IF(AND(N68="NA",Q68="NA",T68="NA",W68="NA",Z68="NA",AC68="NA"),0,IF(N68&lt;=SUM(Q68,T68,W68,Z68,AC68),0,1)))</f>
        <v>0</v>
      </c>
      <c r="AI174" s="366">
        <f>IF(OR(O68="NS",R68="NS",U68="NS",X68="NS",AA68="NS",AD68="NS"),0,IF(AND(O68="NA",R68="NA",U68="NA",X68="NA",AA68="NA",AD68="NA"),0,IF(O68&lt;=SUM(R68,U68,X68,AA68,AD68),0,1)))</f>
        <v>0</v>
      </c>
      <c r="AJ174" s="338">
        <f>IF(SUM(AG174:AI174)=0,0,1)</f>
        <v>0</v>
      </c>
      <c r="AK174" s="294" t="str">
        <f>IF(AJ174=0,"",
IF(SUM(AJ174:AJ174)=1,AL174,
IF(AJ274&gt;SUM(AJ174:AJ174),_xlfn.CONCAT(", ",AL174),
IF(AJ274=SUM(AJ174:AJ174),_xlfn.CONCAT(" y ",AL174)))))</f>
        <v/>
      </c>
      <c r="AL174" s="368" t="s">
        <v>5120</v>
      </c>
      <c r="AM174" s="374">
        <f>IF(OR(P68="NS",$M68="NS"),0,IF(AND(P68="NA",$M68="NA"),0,IF(P68&lt;=$M68,0,1)))</f>
        <v>0</v>
      </c>
      <c r="AN174" s="375">
        <f>IF(OR(Q68="NS",$N68="NS"),0,IF(AND(Q68="NA",$N68="NA"),0,IF(Q68&lt;=$N68,0,1)))</f>
        <v>0</v>
      </c>
      <c r="AO174" s="376">
        <f>IF(OR(R68="NS",$O68="NS"),0,IF(AND(R68="NA",$O68="NA"),0,IF(R68&lt;=$O68,0,1)))</f>
        <v>0</v>
      </c>
      <c r="AP174" s="374">
        <f>IF(OR(S68="NS",$M68="NS"),0,IF(AND(S68="NA",$M68="NA"),0,IF(S68&lt;=$M68,0,1)))</f>
        <v>0</v>
      </c>
      <c r="AQ174" s="375">
        <f>IF(OR(T68="NS",$N68="NS"),0,IF(AND(T68="NA",$N68="NA"),0,IF(T68&lt;=$N68,0,1)))</f>
        <v>0</v>
      </c>
      <c r="AR174" s="376">
        <f>IF(OR(U68="NS",$O68="NS"),0,IF(AND(U68="NA",$O68="NA"),0,IF(U68&lt;=$O68,0,1)))</f>
        <v>0</v>
      </c>
      <c r="AS174" s="374">
        <f>IF(OR(V68="NS",$M68="NS"),0,IF(AND(V68="NA",$M68="NA"),0,IF(V68&lt;=$M68,0,1)))</f>
        <v>0</v>
      </c>
      <c r="AT174" s="375">
        <f>IF(OR(W68="NS",$N68="NS"),0,IF(AND(W68="NA",$N68="NA"),0,IF(W68&lt;=$N68,0,1)))</f>
        <v>0</v>
      </c>
      <c r="AU174" s="376">
        <f>IF(OR(X68="NS",$O68="NS"),0,IF(AND(X68="NA",$O68="NA"),0,IF(X68&lt;=$O68,0,1)))</f>
        <v>0</v>
      </c>
      <c r="AV174" s="374">
        <f>IF(OR(Y68="NS",$M68="NS"),0,IF(AND(Y68="NA",$M68="NA"),0,IF(Y68&lt;=$M68,0,1)))</f>
        <v>0</v>
      </c>
      <c r="AW174" s="375">
        <f>IF(OR(Z68="NS",$N68="NS"),0,IF(AND(Z68="NA",$N68="NA"),0,IF(Z68&lt;=$N68,0,1)))</f>
        <v>0</v>
      </c>
      <c r="AX174" s="376">
        <f>IF(OR(AA68="NS",$O68="NS"),0,IF(AND(AA68="NA",$O68="NA"),0,IF(AA68&lt;=$O68,0,1)))</f>
        <v>0</v>
      </c>
      <c r="AY174" s="374">
        <f>IF(OR(AB68="NS",$M68="NS"),0,IF(AND(AB68="NA",$M68="NA"),0,IF(AB68&lt;=$M68,0,1)))</f>
        <v>0</v>
      </c>
      <c r="AZ174" s="375">
        <f>IF(OR(AC68="NS",$N68="NS"),0,IF(AND(AC68="NA",$N68="NA"),0,IF(AC68&lt;=$N68,0,1)))</f>
        <v>0</v>
      </c>
      <c r="BA174" s="376">
        <f>IF(OR(AD68="NS",$O68="NS"),0,IF(AND(AD68="NA",$O68="NA"),0,IF(AD68&lt;=$O68,0,1)))</f>
        <v>0</v>
      </c>
      <c r="BB174" s="293">
        <f>IF(SUM(AM174:BA174)=0,0,1)</f>
        <v>0</v>
      </c>
      <c r="BC174" s="294" t="str">
        <f>IF(BB174=0,"",
IF(SUM(BB174:BB174)=1,BD174,
IF(BB274&gt;SUM(BB174:BB174),_xlfn.CONCAT(", ",BD174),
IF(BB274=SUM(BB174:BB174),_xlfn.CONCAT(" y ",BD174)))))</f>
        <v/>
      </c>
      <c r="BD174" s="89" t="s">
        <v>5120</v>
      </c>
      <c r="BE174" s="381">
        <f>IF(COUNTA(D68:G167)=SUM(C29),0,1)</f>
        <v>0</v>
      </c>
      <c r="BF174" s="383">
        <f>IF(COUNTIF(J68:L167,4)&gt;0,1,0)</f>
        <v>0</v>
      </c>
    </row>
    <row r="175" spans="1:80" ht="15" customHeight="1">
      <c r="A175" s="72"/>
      <c r="B175" s="70"/>
      <c r="C175" s="84" t="s">
        <v>5045</v>
      </c>
      <c r="D175" s="1020" t="str">
        <f t="shared" ref="D175:D238" si="85">IF(D69="","",D69)</f>
        <v/>
      </c>
      <c r="E175" s="889"/>
      <c r="F175" s="889"/>
      <c r="G175" s="889"/>
      <c r="H175" s="889"/>
      <c r="I175" s="889"/>
      <c r="J175" s="889"/>
      <c r="K175" s="889"/>
      <c r="L175" s="889"/>
      <c r="M175" s="889"/>
      <c r="N175" s="889"/>
      <c r="O175" s="889"/>
      <c r="P175" s="889"/>
      <c r="Q175" s="889"/>
      <c r="R175" s="890"/>
      <c r="S175" s="1041"/>
      <c r="T175" s="1042"/>
      <c r="U175" s="1042"/>
      <c r="V175" s="1042"/>
      <c r="W175" s="1042"/>
      <c r="X175" s="1043"/>
      <c r="Y175" s="992"/>
      <c r="Z175" s="884"/>
      <c r="AA175" s="884"/>
      <c r="AB175" s="884"/>
      <c r="AC175" s="884"/>
      <c r="AD175" s="885"/>
      <c r="AG175" s="366">
        <f t="shared" ref="AG175:AH175" si="86">IF(OR(M69="NS",P69="NS",S69="NS",V69="NS",Y69="NS",AB69="NS"),0,IF(AND(M69="NA",P69="NA",S69="NA",V69="NA",Y69="NA",AB69="NA"),0,IF(M69&lt;=SUM(P69,S69,V69,Y69,AB69),0,1)))</f>
        <v>0</v>
      </c>
      <c r="AH175" s="367">
        <f t="shared" si="86"/>
        <v>0</v>
      </c>
      <c r="AI175" s="366">
        <f>IF(OR(O69="NS",R69="NS",U69="NS",X69="NS",AA69="NS",AD69="NS"),0,IF(AND(O69="NA",R69="NA",U69="NA",X69="NA",AA69="NA",AD69="NA"),0,IF(O69&lt;=SUM(R69,U69,X69,AA69,AD69),0,1)))</f>
        <v>0</v>
      </c>
      <c r="AJ175" s="338">
        <f t="shared" ref="AJ175:AJ238" si="87">IF(SUM(AG175:AI175)=0,0,1)</f>
        <v>0</v>
      </c>
      <c r="AK175" s="294" t="str">
        <f>IF(AJ175=0,"",
IF(SUM($AJ$174:AJ175)=1,AL175,
IF($AJ$274&gt;SUM($AJ$174:AJ175),_xlfn.CONCAT(", ",AL175),
IF($AJ$274=SUM($AJ$174:AJ175),_xlfn.CONCAT(" y ",AL175)))))</f>
        <v/>
      </c>
      <c r="AL175" s="368" t="s">
        <v>5121</v>
      </c>
      <c r="AM175" s="374">
        <f t="shared" ref="AM175:AM238" si="88">IF(OR(P69="NS",$M69="NS"),0,IF(AND(P69="NA",$M69="NA"),0,IF(P69&lt;=$M69,0,1)))</f>
        <v>0</v>
      </c>
      <c r="AN175" s="375">
        <f t="shared" ref="AN175:AN238" si="89">IF(OR(Q69="NS",$N69="NS"),0,IF(AND(Q69="NA",$N69="NA"),0,IF(Q69&lt;=$N69,0,1)))</f>
        <v>0</v>
      </c>
      <c r="AO175" s="376">
        <f t="shared" ref="AO175:AO238" si="90">IF(OR(R69="NS",$O69="NS"),0,IF(AND(R69="NA",$O69="NA"),0,IF(R69&lt;=$O69,0,1)))</f>
        <v>0</v>
      </c>
      <c r="AP175" s="374">
        <f t="shared" ref="AP175:AP238" si="91">IF(OR(S69="NS",$M69="NS"),0,IF(AND(S69="NA",$M69="NA"),0,IF(S69&lt;=$M69,0,1)))</f>
        <v>0</v>
      </c>
      <c r="AQ175" s="375">
        <f t="shared" ref="AQ175:AQ238" si="92">IF(OR(T69="NS",$N69="NS"),0,IF(AND(T69="NA",$N69="NA"),0,IF(T69&lt;=$N69,0,1)))</f>
        <v>0</v>
      </c>
      <c r="AR175" s="376">
        <f t="shared" ref="AR175:AR238" si="93">IF(OR(U69="NS",$O69="NS"),0,IF(AND(U69="NA",$O69="NA"),0,IF(U69&lt;=$O69,0,1)))</f>
        <v>0</v>
      </c>
      <c r="AS175" s="374">
        <f t="shared" ref="AS175:AS238" si="94">IF(OR(V69="NS",$M69="NS"),0,IF(AND(V69="NA",$M69="NA"),0,IF(V69&lt;=$M69,0,1)))</f>
        <v>0</v>
      </c>
      <c r="AT175" s="375">
        <f t="shared" ref="AT175:AT238" si="95">IF(OR(W69="NS",$N69="NS"),0,IF(AND(W69="NA",$N69="NA"),0,IF(W69&lt;=$N69,0,1)))</f>
        <v>0</v>
      </c>
      <c r="AU175" s="376">
        <f t="shared" ref="AU175:AU238" si="96">IF(OR(X69="NS",$O69="NS"),0,IF(AND(X69="NA",$O69="NA"),0,IF(X69&lt;=$O69,0,1)))</f>
        <v>0</v>
      </c>
      <c r="AV175" s="374">
        <f t="shared" ref="AV175:AV238" si="97">IF(OR(Y69="NS",$M69="NS"),0,IF(AND(Y69="NA",$M69="NA"),0,IF(Y69&lt;=$M69,0,1)))</f>
        <v>0</v>
      </c>
      <c r="AW175" s="375">
        <f t="shared" ref="AW175:AW238" si="98">IF(OR(Z69="NS",$N69="NS"),0,IF(AND(Z69="NA",$N69="NA"),0,IF(Z69&lt;=$N69,0,1)))</f>
        <v>0</v>
      </c>
      <c r="AX175" s="376">
        <f t="shared" ref="AX175:AX238" si="99">IF(OR(AA69="NS",$O69="NS"),0,IF(AND(AA69="NA",$O69="NA"),0,IF(AA69&lt;=$O69,0,1)))</f>
        <v>0</v>
      </c>
      <c r="AY175" s="374">
        <f t="shared" ref="AY175:AY238" si="100">IF(OR(AB69="NS",$M69="NS"),0,IF(AND(AB69="NA",$M69="NA"),0,IF(AB69&lt;=$M69,0,1)))</f>
        <v>0</v>
      </c>
      <c r="AZ175" s="375">
        <f t="shared" ref="AZ175:AZ238" si="101">IF(OR(AC69="NS",$N69="NS"),0,IF(AND(AC69="NA",$N69="NA"),0,IF(AC69&lt;=$N69,0,1)))</f>
        <v>0</v>
      </c>
      <c r="BA175" s="376">
        <f t="shared" ref="BA175:BA238" si="102">IF(OR(AD69="NS",$O69="NS"),0,IF(AND(AD69="NA",$O69="NA"),0,IF(AD69&lt;=$O69,0,1)))</f>
        <v>0</v>
      </c>
      <c r="BB175" s="293">
        <f t="shared" ref="BB175:BB238" si="103">IF(SUM(AM175:BA175)=0,0,1)</f>
        <v>0</v>
      </c>
      <c r="BC175" s="294" t="str">
        <f>IF(BB175=0,"",
IF(SUM($BB$174:BB175)=1,BD175,
IF($BB$274&gt;SUM($BB$174:BB175),_xlfn.CONCAT(", ",BD175),
IF($BB$274=SUM($BB$174:BB175),_xlfn.CONCAT(" y ",BD175)))))</f>
        <v/>
      </c>
      <c r="BD175" s="89" t="s">
        <v>5121</v>
      </c>
    </row>
    <row r="176" spans="1:80" ht="15" customHeight="1">
      <c r="A176" s="72"/>
      <c r="B176" s="70"/>
      <c r="C176" s="85" t="s">
        <v>5047</v>
      </c>
      <c r="D176" s="1020" t="str">
        <f t="shared" si="85"/>
        <v/>
      </c>
      <c r="E176" s="889"/>
      <c r="F176" s="889"/>
      <c r="G176" s="889"/>
      <c r="H176" s="889"/>
      <c r="I176" s="889"/>
      <c r="J176" s="889"/>
      <c r="K176" s="889"/>
      <c r="L176" s="889"/>
      <c r="M176" s="889"/>
      <c r="N176" s="889"/>
      <c r="O176" s="889"/>
      <c r="P176" s="889"/>
      <c r="Q176" s="889"/>
      <c r="R176" s="890"/>
      <c r="S176" s="1041"/>
      <c r="T176" s="1042"/>
      <c r="U176" s="1042"/>
      <c r="V176" s="1042"/>
      <c r="W176" s="1042"/>
      <c r="X176" s="1043"/>
      <c r="Y176" s="992"/>
      <c r="Z176" s="884"/>
      <c r="AA176" s="884"/>
      <c r="AB176" s="884"/>
      <c r="AC176" s="884"/>
      <c r="AD176" s="885"/>
      <c r="AG176" s="366">
        <f t="shared" ref="AG176:AI176" si="104">IF(OR(M70="NS",P70="NS",S70="NS",V70="NS",Y70="NS",AB70="NS"),0,IF(AND(M70="NA",P70="NA",S70="NA",V70="NA",Y70="NA",AB70="NA"),0,IF(M70&lt;=SUM(P70,S70,V70,Y70,AB70),0,1)))</f>
        <v>0</v>
      </c>
      <c r="AH176" s="367">
        <f t="shared" si="104"/>
        <v>0</v>
      </c>
      <c r="AI176" s="366">
        <f t="shared" si="104"/>
        <v>0</v>
      </c>
      <c r="AJ176" s="338">
        <f t="shared" si="87"/>
        <v>0</v>
      </c>
      <c r="AK176" s="294" t="str">
        <f>IF(AJ176=0,"",
IF(SUM($AJ$174:AJ176)=1,AL176,
IF($AJ$274&gt;SUM($AJ$174:AJ176),_xlfn.CONCAT(", ",AL176),
IF($AJ$274=SUM($AJ$174:AJ176),_xlfn.CONCAT(" y ",AL176)))))</f>
        <v/>
      </c>
      <c r="AL176" s="368" t="s">
        <v>5122</v>
      </c>
      <c r="AM176" s="374">
        <f t="shared" si="88"/>
        <v>0</v>
      </c>
      <c r="AN176" s="375">
        <f t="shared" si="89"/>
        <v>0</v>
      </c>
      <c r="AO176" s="376">
        <f t="shared" si="90"/>
        <v>0</v>
      </c>
      <c r="AP176" s="374">
        <f t="shared" si="91"/>
        <v>0</v>
      </c>
      <c r="AQ176" s="375">
        <f t="shared" si="92"/>
        <v>0</v>
      </c>
      <c r="AR176" s="376">
        <f t="shared" si="93"/>
        <v>0</v>
      </c>
      <c r="AS176" s="374">
        <f t="shared" si="94"/>
        <v>0</v>
      </c>
      <c r="AT176" s="375">
        <f t="shared" si="95"/>
        <v>0</v>
      </c>
      <c r="AU176" s="376">
        <f t="shared" si="96"/>
        <v>0</v>
      </c>
      <c r="AV176" s="374">
        <f t="shared" si="97"/>
        <v>0</v>
      </c>
      <c r="AW176" s="375">
        <f t="shared" si="98"/>
        <v>0</v>
      </c>
      <c r="AX176" s="376">
        <f t="shared" si="99"/>
        <v>0</v>
      </c>
      <c r="AY176" s="374">
        <f t="shared" si="100"/>
        <v>0</v>
      </c>
      <c r="AZ176" s="375">
        <f t="shared" si="101"/>
        <v>0</v>
      </c>
      <c r="BA176" s="376">
        <f t="shared" si="102"/>
        <v>0</v>
      </c>
      <c r="BB176" s="293">
        <f t="shared" si="103"/>
        <v>0</v>
      </c>
      <c r="BC176" s="294" t="str">
        <f>IF(BB176=0,"",
IF(SUM($BB$174:BB176)=1,BD176,
IF($BB$274&gt;SUM($BB$174:BB176),_xlfn.CONCAT(", ",BD176),
IF($BB$274=SUM($BB$174:BB176),_xlfn.CONCAT(" y ",BD176)))))</f>
        <v/>
      </c>
      <c r="BD176" s="89" t="s">
        <v>5122</v>
      </c>
    </row>
    <row r="177" spans="1:56" ht="15" customHeight="1">
      <c r="A177" s="72"/>
      <c r="B177" s="70"/>
      <c r="C177" s="85" t="s">
        <v>5049</v>
      </c>
      <c r="D177" s="1020" t="str">
        <f t="shared" si="85"/>
        <v/>
      </c>
      <c r="E177" s="889"/>
      <c r="F177" s="889"/>
      <c r="G177" s="889"/>
      <c r="H177" s="889"/>
      <c r="I177" s="889"/>
      <c r="J177" s="889"/>
      <c r="K177" s="889"/>
      <c r="L177" s="889"/>
      <c r="M177" s="889"/>
      <c r="N177" s="889"/>
      <c r="O177" s="889"/>
      <c r="P177" s="889"/>
      <c r="Q177" s="889"/>
      <c r="R177" s="890"/>
      <c r="S177" s="1041"/>
      <c r="T177" s="1042"/>
      <c r="U177" s="1042"/>
      <c r="V177" s="1042"/>
      <c r="W177" s="1042"/>
      <c r="X177" s="1043"/>
      <c r="Y177" s="992"/>
      <c r="Z177" s="884"/>
      <c r="AA177" s="884"/>
      <c r="AB177" s="884"/>
      <c r="AC177" s="884"/>
      <c r="AD177" s="885"/>
      <c r="AG177" s="366">
        <f t="shared" ref="AG177:AI177" si="105">IF(OR(M71="NS",P71="NS",S71="NS",V71="NS",Y71="NS",AB71="NS"),0,IF(AND(M71="NA",P71="NA",S71="NA",V71="NA",Y71="NA",AB71="NA"),0,IF(M71&lt;=SUM(P71,S71,V71,Y71,AB71),0,1)))</f>
        <v>0</v>
      </c>
      <c r="AH177" s="367">
        <f t="shared" si="105"/>
        <v>0</v>
      </c>
      <c r="AI177" s="366">
        <f t="shared" si="105"/>
        <v>0</v>
      </c>
      <c r="AJ177" s="338">
        <f t="shared" si="87"/>
        <v>0</v>
      </c>
      <c r="AK177" s="294" t="str">
        <f>IF(AJ177=0,"",
IF(SUM($AJ$174:AJ177)=1,AL177,
IF($AJ$274&gt;SUM($AJ$174:AJ177),_xlfn.CONCAT(", ",AL177),
IF($AJ$274=SUM($AJ$174:AJ177),_xlfn.CONCAT(" y ",AL177)))))</f>
        <v/>
      </c>
      <c r="AL177" s="368" t="s">
        <v>5123</v>
      </c>
      <c r="AM177" s="374">
        <f t="shared" si="88"/>
        <v>0</v>
      </c>
      <c r="AN177" s="375">
        <f t="shared" si="89"/>
        <v>0</v>
      </c>
      <c r="AO177" s="376">
        <f t="shared" si="90"/>
        <v>0</v>
      </c>
      <c r="AP177" s="374">
        <f t="shared" si="91"/>
        <v>0</v>
      </c>
      <c r="AQ177" s="375">
        <f t="shared" si="92"/>
        <v>0</v>
      </c>
      <c r="AR177" s="376">
        <f t="shared" si="93"/>
        <v>0</v>
      </c>
      <c r="AS177" s="374">
        <f t="shared" si="94"/>
        <v>0</v>
      </c>
      <c r="AT177" s="375">
        <f t="shared" si="95"/>
        <v>0</v>
      </c>
      <c r="AU177" s="376">
        <f t="shared" si="96"/>
        <v>0</v>
      </c>
      <c r="AV177" s="374">
        <f t="shared" si="97"/>
        <v>0</v>
      </c>
      <c r="AW177" s="375">
        <f t="shared" si="98"/>
        <v>0</v>
      </c>
      <c r="AX177" s="376">
        <f t="shared" si="99"/>
        <v>0</v>
      </c>
      <c r="AY177" s="374">
        <f t="shared" si="100"/>
        <v>0</v>
      </c>
      <c r="AZ177" s="375">
        <f t="shared" si="101"/>
        <v>0</v>
      </c>
      <c r="BA177" s="376">
        <f t="shared" si="102"/>
        <v>0</v>
      </c>
      <c r="BB177" s="293">
        <f t="shared" si="103"/>
        <v>0</v>
      </c>
      <c r="BC177" s="294" t="str">
        <f>IF(BB177=0,"",
IF(SUM($BB$174:BB177)=1,BD177,
IF($BB$274&gt;SUM($BB$174:BB177),_xlfn.CONCAT(", ",BD177),
IF($BB$274=SUM($BB$174:BB177),_xlfn.CONCAT(" y ",BD177)))))</f>
        <v/>
      </c>
      <c r="BD177" s="89" t="s">
        <v>5123</v>
      </c>
    </row>
    <row r="178" spans="1:56" ht="15" customHeight="1">
      <c r="A178" s="72"/>
      <c r="B178" s="70"/>
      <c r="C178" s="85" t="s">
        <v>5051</v>
      </c>
      <c r="D178" s="1020" t="str">
        <f t="shared" si="85"/>
        <v/>
      </c>
      <c r="E178" s="889"/>
      <c r="F178" s="889"/>
      <c r="G178" s="889"/>
      <c r="H178" s="889"/>
      <c r="I178" s="889"/>
      <c r="J178" s="889"/>
      <c r="K178" s="889"/>
      <c r="L178" s="889"/>
      <c r="M178" s="889"/>
      <c r="N178" s="889"/>
      <c r="O178" s="889"/>
      <c r="P178" s="889"/>
      <c r="Q178" s="889"/>
      <c r="R178" s="890"/>
      <c r="S178" s="1041"/>
      <c r="T178" s="1042"/>
      <c r="U178" s="1042"/>
      <c r="V178" s="1042"/>
      <c r="W178" s="1042"/>
      <c r="X178" s="1043"/>
      <c r="Y178" s="992"/>
      <c r="Z178" s="884"/>
      <c r="AA178" s="884"/>
      <c r="AB178" s="884"/>
      <c r="AC178" s="884"/>
      <c r="AD178" s="885"/>
      <c r="AG178" s="366">
        <f t="shared" ref="AG178:AI178" si="106">IF(OR(M72="NS",P72="NS",S72="NS",V72="NS",Y72="NS",AB72="NS"),0,IF(AND(M72="NA",P72="NA",S72="NA",V72="NA",Y72="NA",AB72="NA"),0,IF(M72&lt;=SUM(P72,S72,V72,Y72,AB72),0,1)))</f>
        <v>0</v>
      </c>
      <c r="AH178" s="367">
        <f t="shared" si="106"/>
        <v>0</v>
      </c>
      <c r="AI178" s="366">
        <f t="shared" si="106"/>
        <v>0</v>
      </c>
      <c r="AJ178" s="338">
        <f t="shared" si="87"/>
        <v>0</v>
      </c>
      <c r="AK178" s="294" t="str">
        <f>IF(AJ178=0,"",
IF(SUM($AJ$174:AJ178)=1,AL178,
IF($AJ$274&gt;SUM($AJ$174:AJ178),_xlfn.CONCAT(", ",AL178),
IF($AJ$274=SUM($AJ$174:AJ178),_xlfn.CONCAT(" y ",AL178)))))</f>
        <v/>
      </c>
      <c r="AL178" s="368" t="s">
        <v>5124</v>
      </c>
      <c r="AM178" s="374">
        <f t="shared" si="88"/>
        <v>0</v>
      </c>
      <c r="AN178" s="375">
        <f t="shared" si="89"/>
        <v>0</v>
      </c>
      <c r="AO178" s="376">
        <f t="shared" si="90"/>
        <v>0</v>
      </c>
      <c r="AP178" s="374">
        <f t="shared" si="91"/>
        <v>0</v>
      </c>
      <c r="AQ178" s="375">
        <f t="shared" si="92"/>
        <v>0</v>
      </c>
      <c r="AR178" s="376">
        <f t="shared" si="93"/>
        <v>0</v>
      </c>
      <c r="AS178" s="374">
        <f t="shared" si="94"/>
        <v>0</v>
      </c>
      <c r="AT178" s="375">
        <f t="shared" si="95"/>
        <v>0</v>
      </c>
      <c r="AU178" s="376">
        <f t="shared" si="96"/>
        <v>0</v>
      </c>
      <c r="AV178" s="374">
        <f t="shared" si="97"/>
        <v>0</v>
      </c>
      <c r="AW178" s="375">
        <f t="shared" si="98"/>
        <v>0</v>
      </c>
      <c r="AX178" s="376">
        <f t="shared" si="99"/>
        <v>0</v>
      </c>
      <c r="AY178" s="374">
        <f t="shared" si="100"/>
        <v>0</v>
      </c>
      <c r="AZ178" s="375">
        <f t="shared" si="101"/>
        <v>0</v>
      </c>
      <c r="BA178" s="376">
        <f t="shared" si="102"/>
        <v>0</v>
      </c>
      <c r="BB178" s="293">
        <f t="shared" si="103"/>
        <v>0</v>
      </c>
      <c r="BC178" s="294" t="str">
        <f>IF(BB178=0,"",
IF(SUM($BB$174:BB178)=1,BD178,
IF($BB$274&gt;SUM($BB$174:BB178),_xlfn.CONCAT(", ",BD178),
IF($BB$274=SUM($BB$174:BB178),_xlfn.CONCAT(" y ",BD178)))))</f>
        <v/>
      </c>
      <c r="BD178" s="89" t="s">
        <v>5124</v>
      </c>
    </row>
    <row r="179" spans="1:56" ht="15" customHeight="1">
      <c r="A179" s="72"/>
      <c r="B179" s="70"/>
      <c r="C179" s="85" t="s">
        <v>5053</v>
      </c>
      <c r="D179" s="1020" t="str">
        <f t="shared" si="85"/>
        <v/>
      </c>
      <c r="E179" s="889"/>
      <c r="F179" s="889"/>
      <c r="G179" s="889"/>
      <c r="H179" s="889"/>
      <c r="I179" s="889"/>
      <c r="J179" s="889"/>
      <c r="K179" s="889"/>
      <c r="L179" s="889"/>
      <c r="M179" s="889"/>
      <c r="N179" s="889"/>
      <c r="O179" s="889"/>
      <c r="P179" s="889"/>
      <c r="Q179" s="889"/>
      <c r="R179" s="890"/>
      <c r="S179" s="1041"/>
      <c r="T179" s="1042"/>
      <c r="U179" s="1042"/>
      <c r="V179" s="1042"/>
      <c r="W179" s="1042"/>
      <c r="X179" s="1043"/>
      <c r="Y179" s="992"/>
      <c r="Z179" s="884"/>
      <c r="AA179" s="884"/>
      <c r="AB179" s="884"/>
      <c r="AC179" s="884"/>
      <c r="AD179" s="885"/>
      <c r="AG179" s="366">
        <f t="shared" ref="AG179:AI179" si="107">IF(OR(M73="NS",P73="NS",S73="NS",V73="NS",Y73="NS",AB73="NS"),0,IF(AND(M73="NA",P73="NA",S73="NA",V73="NA",Y73="NA",AB73="NA"),0,IF(M73&lt;=SUM(P73,S73,V73,Y73,AB73),0,1)))</f>
        <v>0</v>
      </c>
      <c r="AH179" s="367">
        <f t="shared" si="107"/>
        <v>0</v>
      </c>
      <c r="AI179" s="366">
        <f t="shared" si="107"/>
        <v>0</v>
      </c>
      <c r="AJ179" s="338">
        <f t="shared" si="87"/>
        <v>0</v>
      </c>
      <c r="AK179" s="294" t="str">
        <f>IF(AJ179=0,"",
IF(SUM($AJ$174:AJ179)=1,AL179,
IF($AJ$274&gt;SUM($AJ$174:AJ179),_xlfn.CONCAT(", ",AL179),
IF($AJ$274=SUM($AJ$174:AJ179),_xlfn.CONCAT(" y ",AL179)))))</f>
        <v/>
      </c>
      <c r="AL179" s="368" t="s">
        <v>5125</v>
      </c>
      <c r="AM179" s="374">
        <f t="shared" si="88"/>
        <v>0</v>
      </c>
      <c r="AN179" s="375">
        <f t="shared" si="89"/>
        <v>0</v>
      </c>
      <c r="AO179" s="376">
        <f t="shared" si="90"/>
        <v>0</v>
      </c>
      <c r="AP179" s="374">
        <f t="shared" si="91"/>
        <v>0</v>
      </c>
      <c r="AQ179" s="375">
        <f t="shared" si="92"/>
        <v>0</v>
      </c>
      <c r="AR179" s="376">
        <f t="shared" si="93"/>
        <v>0</v>
      </c>
      <c r="AS179" s="374">
        <f t="shared" si="94"/>
        <v>0</v>
      </c>
      <c r="AT179" s="375">
        <f t="shared" si="95"/>
        <v>0</v>
      </c>
      <c r="AU179" s="376">
        <f t="shared" si="96"/>
        <v>0</v>
      </c>
      <c r="AV179" s="374">
        <f t="shared" si="97"/>
        <v>0</v>
      </c>
      <c r="AW179" s="375">
        <f t="shared" si="98"/>
        <v>0</v>
      </c>
      <c r="AX179" s="376">
        <f t="shared" si="99"/>
        <v>0</v>
      </c>
      <c r="AY179" s="374">
        <f t="shared" si="100"/>
        <v>0</v>
      </c>
      <c r="AZ179" s="375">
        <f t="shared" si="101"/>
        <v>0</v>
      </c>
      <c r="BA179" s="376">
        <f t="shared" si="102"/>
        <v>0</v>
      </c>
      <c r="BB179" s="293">
        <f t="shared" si="103"/>
        <v>0</v>
      </c>
      <c r="BC179" s="294" t="str">
        <f>IF(BB179=0,"",
IF(SUM($BB$174:BB179)=1,BD179,
IF($BB$274&gt;SUM($BB$174:BB179),_xlfn.CONCAT(", ",BD179),
IF($BB$274=SUM($BB$174:BB179),_xlfn.CONCAT(" y ",BD179)))))</f>
        <v/>
      </c>
      <c r="BD179" s="89" t="s">
        <v>5125</v>
      </c>
    </row>
    <row r="180" spans="1:56" ht="15" customHeight="1">
      <c r="A180" s="72"/>
      <c r="B180" s="70"/>
      <c r="C180" s="85" t="s">
        <v>5055</v>
      </c>
      <c r="D180" s="1020" t="str">
        <f t="shared" si="85"/>
        <v/>
      </c>
      <c r="E180" s="889"/>
      <c r="F180" s="889"/>
      <c r="G180" s="889"/>
      <c r="H180" s="889"/>
      <c r="I180" s="889"/>
      <c r="J180" s="889"/>
      <c r="K180" s="889"/>
      <c r="L180" s="889"/>
      <c r="M180" s="889"/>
      <c r="N180" s="889"/>
      <c r="O180" s="889"/>
      <c r="P180" s="889"/>
      <c r="Q180" s="889"/>
      <c r="R180" s="890"/>
      <c r="S180" s="1041"/>
      <c r="T180" s="1042"/>
      <c r="U180" s="1042"/>
      <c r="V180" s="1042"/>
      <c r="W180" s="1042"/>
      <c r="X180" s="1043"/>
      <c r="Y180" s="992"/>
      <c r="Z180" s="884"/>
      <c r="AA180" s="884"/>
      <c r="AB180" s="884"/>
      <c r="AC180" s="884"/>
      <c r="AD180" s="885"/>
      <c r="AG180" s="366">
        <f t="shared" ref="AG180:AI180" si="108">IF(OR(M74="NS",P74="NS",S74="NS",V74="NS",Y74="NS",AB74="NS"),0,IF(AND(M74="NA",P74="NA",S74="NA",V74="NA",Y74="NA",AB74="NA"),0,IF(M74&lt;=SUM(P74,S74,V74,Y74,AB74),0,1)))</f>
        <v>0</v>
      </c>
      <c r="AH180" s="367">
        <f t="shared" si="108"/>
        <v>0</v>
      </c>
      <c r="AI180" s="366">
        <f t="shared" si="108"/>
        <v>0</v>
      </c>
      <c r="AJ180" s="338">
        <f t="shared" si="87"/>
        <v>0</v>
      </c>
      <c r="AK180" s="294" t="str">
        <f>IF(AJ180=0,"",
IF(SUM($AJ$174:AJ180)=1,AL180,
IF($AJ$274&gt;SUM($AJ$174:AJ180),_xlfn.CONCAT(", ",AL180),
IF($AJ$274=SUM($AJ$174:AJ180),_xlfn.CONCAT(" y ",AL180)))))</f>
        <v/>
      </c>
      <c r="AL180" s="368" t="s">
        <v>5126</v>
      </c>
      <c r="AM180" s="374">
        <f t="shared" si="88"/>
        <v>0</v>
      </c>
      <c r="AN180" s="375">
        <f t="shared" si="89"/>
        <v>0</v>
      </c>
      <c r="AO180" s="376">
        <f t="shared" si="90"/>
        <v>0</v>
      </c>
      <c r="AP180" s="374">
        <f t="shared" si="91"/>
        <v>0</v>
      </c>
      <c r="AQ180" s="375">
        <f t="shared" si="92"/>
        <v>0</v>
      </c>
      <c r="AR180" s="376">
        <f t="shared" si="93"/>
        <v>0</v>
      </c>
      <c r="AS180" s="374">
        <f t="shared" si="94"/>
        <v>0</v>
      </c>
      <c r="AT180" s="375">
        <f t="shared" si="95"/>
        <v>0</v>
      </c>
      <c r="AU180" s="376">
        <f t="shared" si="96"/>
        <v>0</v>
      </c>
      <c r="AV180" s="374">
        <f t="shared" si="97"/>
        <v>0</v>
      </c>
      <c r="AW180" s="375">
        <f t="shared" si="98"/>
        <v>0</v>
      </c>
      <c r="AX180" s="376">
        <f t="shared" si="99"/>
        <v>0</v>
      </c>
      <c r="AY180" s="374">
        <f t="shared" si="100"/>
        <v>0</v>
      </c>
      <c r="AZ180" s="375">
        <f t="shared" si="101"/>
        <v>0</v>
      </c>
      <c r="BA180" s="376">
        <f t="shared" si="102"/>
        <v>0</v>
      </c>
      <c r="BB180" s="293">
        <f t="shared" si="103"/>
        <v>0</v>
      </c>
      <c r="BC180" s="294" t="str">
        <f>IF(BB180=0,"",
IF(SUM($BB$174:BB180)=1,BD180,
IF($BB$274&gt;SUM($BB$174:BB180),_xlfn.CONCAT(", ",BD180),
IF($BB$274=SUM($BB$174:BB180),_xlfn.CONCAT(" y ",BD180)))))</f>
        <v/>
      </c>
      <c r="BD180" s="89" t="s">
        <v>5126</v>
      </c>
    </row>
    <row r="181" spans="1:56" ht="15" customHeight="1">
      <c r="A181" s="72"/>
      <c r="B181" s="70"/>
      <c r="C181" s="85" t="s">
        <v>5057</v>
      </c>
      <c r="D181" s="1020" t="str">
        <f t="shared" si="85"/>
        <v/>
      </c>
      <c r="E181" s="889"/>
      <c r="F181" s="889"/>
      <c r="G181" s="889"/>
      <c r="H181" s="889"/>
      <c r="I181" s="889"/>
      <c r="J181" s="889"/>
      <c r="K181" s="889"/>
      <c r="L181" s="889"/>
      <c r="M181" s="889"/>
      <c r="N181" s="889"/>
      <c r="O181" s="889"/>
      <c r="P181" s="889"/>
      <c r="Q181" s="889"/>
      <c r="R181" s="890"/>
      <c r="S181" s="1041"/>
      <c r="T181" s="1042"/>
      <c r="U181" s="1042"/>
      <c r="V181" s="1042"/>
      <c r="W181" s="1042"/>
      <c r="X181" s="1043"/>
      <c r="Y181" s="992"/>
      <c r="Z181" s="884"/>
      <c r="AA181" s="884"/>
      <c r="AB181" s="884"/>
      <c r="AC181" s="884"/>
      <c r="AD181" s="885"/>
      <c r="AG181" s="366">
        <f t="shared" ref="AG181:AI181" si="109">IF(OR(M75="NS",P75="NS",S75="NS",V75="NS",Y75="NS",AB75="NS"),0,IF(AND(M75="NA",P75="NA",S75="NA",V75="NA",Y75="NA",AB75="NA"),0,IF(M75&lt;=SUM(P75,S75,V75,Y75,AB75),0,1)))</f>
        <v>0</v>
      </c>
      <c r="AH181" s="367">
        <f t="shared" si="109"/>
        <v>0</v>
      </c>
      <c r="AI181" s="366">
        <f t="shared" si="109"/>
        <v>0</v>
      </c>
      <c r="AJ181" s="338">
        <f t="shared" si="87"/>
        <v>0</v>
      </c>
      <c r="AK181" s="294" t="str">
        <f>IF(AJ181=0,"",
IF(SUM($AJ$174:AJ181)=1,AL181,
IF($AJ$274&gt;SUM($AJ$174:AJ181),_xlfn.CONCAT(", ",AL181),
IF($AJ$274=SUM($AJ$174:AJ181),_xlfn.CONCAT(" y ",AL181)))))</f>
        <v/>
      </c>
      <c r="AL181" s="368" t="s">
        <v>5127</v>
      </c>
      <c r="AM181" s="374">
        <f t="shared" si="88"/>
        <v>0</v>
      </c>
      <c r="AN181" s="375">
        <f t="shared" si="89"/>
        <v>0</v>
      </c>
      <c r="AO181" s="376">
        <f t="shared" si="90"/>
        <v>0</v>
      </c>
      <c r="AP181" s="374">
        <f t="shared" si="91"/>
        <v>0</v>
      </c>
      <c r="AQ181" s="375">
        <f t="shared" si="92"/>
        <v>0</v>
      </c>
      <c r="AR181" s="376">
        <f t="shared" si="93"/>
        <v>0</v>
      </c>
      <c r="AS181" s="374">
        <f t="shared" si="94"/>
        <v>0</v>
      </c>
      <c r="AT181" s="375">
        <f t="shared" si="95"/>
        <v>0</v>
      </c>
      <c r="AU181" s="376">
        <f t="shared" si="96"/>
        <v>0</v>
      </c>
      <c r="AV181" s="374">
        <f t="shared" si="97"/>
        <v>0</v>
      </c>
      <c r="AW181" s="375">
        <f t="shared" si="98"/>
        <v>0</v>
      </c>
      <c r="AX181" s="376">
        <f t="shared" si="99"/>
        <v>0</v>
      </c>
      <c r="AY181" s="374">
        <f t="shared" si="100"/>
        <v>0</v>
      </c>
      <c r="AZ181" s="375">
        <f t="shared" si="101"/>
        <v>0</v>
      </c>
      <c r="BA181" s="376">
        <f t="shared" si="102"/>
        <v>0</v>
      </c>
      <c r="BB181" s="293">
        <f t="shared" si="103"/>
        <v>0</v>
      </c>
      <c r="BC181" s="294" t="str">
        <f>IF(BB181=0,"",
IF(SUM($BB$174:BB181)=1,BD181,
IF($BB$274&gt;SUM($BB$174:BB181),_xlfn.CONCAT(", ",BD181),
IF($BB$274=SUM($BB$174:BB181),_xlfn.CONCAT(" y ",BD181)))))</f>
        <v/>
      </c>
      <c r="BD181" s="89" t="s">
        <v>5127</v>
      </c>
    </row>
    <row r="182" spans="1:56" ht="15" customHeight="1">
      <c r="A182" s="72"/>
      <c r="B182" s="70"/>
      <c r="C182" s="85" t="s">
        <v>5059</v>
      </c>
      <c r="D182" s="1020" t="str">
        <f t="shared" si="85"/>
        <v/>
      </c>
      <c r="E182" s="889"/>
      <c r="F182" s="889"/>
      <c r="G182" s="889"/>
      <c r="H182" s="889"/>
      <c r="I182" s="889"/>
      <c r="J182" s="889"/>
      <c r="K182" s="889"/>
      <c r="L182" s="889"/>
      <c r="M182" s="889"/>
      <c r="N182" s="889"/>
      <c r="O182" s="889"/>
      <c r="P182" s="889"/>
      <c r="Q182" s="889"/>
      <c r="R182" s="890"/>
      <c r="S182" s="1041"/>
      <c r="T182" s="1042"/>
      <c r="U182" s="1042"/>
      <c r="V182" s="1042"/>
      <c r="W182" s="1042"/>
      <c r="X182" s="1043"/>
      <c r="Y182" s="992"/>
      <c r="Z182" s="884"/>
      <c r="AA182" s="884"/>
      <c r="AB182" s="884"/>
      <c r="AC182" s="884"/>
      <c r="AD182" s="885"/>
      <c r="AG182" s="366">
        <f t="shared" ref="AG182:AI182" si="110">IF(OR(M76="NS",P76="NS",S76="NS",V76="NS",Y76="NS",AB76="NS"),0,IF(AND(M76="NA",P76="NA",S76="NA",V76="NA",Y76="NA",AB76="NA"),0,IF(M76&lt;=SUM(P76,S76,V76,Y76,AB76),0,1)))</f>
        <v>0</v>
      </c>
      <c r="AH182" s="367">
        <f t="shared" si="110"/>
        <v>0</v>
      </c>
      <c r="AI182" s="366">
        <f t="shared" si="110"/>
        <v>0</v>
      </c>
      <c r="AJ182" s="338">
        <f t="shared" si="87"/>
        <v>0</v>
      </c>
      <c r="AK182" s="294" t="str">
        <f>IF(AJ182=0,"",
IF(SUM($AJ$174:AJ182)=1,AL182,
IF($AJ$274&gt;SUM($AJ$174:AJ182),_xlfn.CONCAT(", ",AL182),
IF($AJ$274=SUM($AJ$174:AJ182),_xlfn.CONCAT(" y ",AL182)))))</f>
        <v/>
      </c>
      <c r="AL182" s="368" t="s">
        <v>5128</v>
      </c>
      <c r="AM182" s="374">
        <f t="shared" si="88"/>
        <v>0</v>
      </c>
      <c r="AN182" s="375">
        <f t="shared" si="89"/>
        <v>0</v>
      </c>
      <c r="AO182" s="376">
        <f t="shared" si="90"/>
        <v>0</v>
      </c>
      <c r="AP182" s="374">
        <f t="shared" si="91"/>
        <v>0</v>
      </c>
      <c r="AQ182" s="375">
        <f t="shared" si="92"/>
        <v>0</v>
      </c>
      <c r="AR182" s="376">
        <f t="shared" si="93"/>
        <v>0</v>
      </c>
      <c r="AS182" s="374">
        <f t="shared" si="94"/>
        <v>0</v>
      </c>
      <c r="AT182" s="375">
        <f t="shared" si="95"/>
        <v>0</v>
      </c>
      <c r="AU182" s="376">
        <f t="shared" si="96"/>
        <v>0</v>
      </c>
      <c r="AV182" s="374">
        <f t="shared" si="97"/>
        <v>0</v>
      </c>
      <c r="AW182" s="375">
        <f t="shared" si="98"/>
        <v>0</v>
      </c>
      <c r="AX182" s="376">
        <f t="shared" si="99"/>
        <v>0</v>
      </c>
      <c r="AY182" s="374">
        <f t="shared" si="100"/>
        <v>0</v>
      </c>
      <c r="AZ182" s="375">
        <f t="shared" si="101"/>
        <v>0</v>
      </c>
      <c r="BA182" s="376">
        <f t="shared" si="102"/>
        <v>0</v>
      </c>
      <c r="BB182" s="293">
        <f t="shared" si="103"/>
        <v>0</v>
      </c>
      <c r="BC182" s="294" t="str">
        <f>IF(BB182=0,"",
IF(SUM($BB$174:BB182)=1,BD182,
IF($BB$274&gt;SUM($BB$174:BB182),_xlfn.CONCAT(", ",BD182),
IF($BB$274=SUM($BB$174:BB182),_xlfn.CONCAT(" y ",BD182)))))</f>
        <v/>
      </c>
      <c r="BD182" s="89" t="s">
        <v>5128</v>
      </c>
    </row>
    <row r="183" spans="1:56" ht="15" customHeight="1">
      <c r="A183" s="72"/>
      <c r="B183" s="70"/>
      <c r="C183" s="85" t="s">
        <v>5060</v>
      </c>
      <c r="D183" s="1020" t="str">
        <f t="shared" si="85"/>
        <v/>
      </c>
      <c r="E183" s="889"/>
      <c r="F183" s="889"/>
      <c r="G183" s="889"/>
      <c r="H183" s="889"/>
      <c r="I183" s="889"/>
      <c r="J183" s="889"/>
      <c r="K183" s="889"/>
      <c r="L183" s="889"/>
      <c r="M183" s="889"/>
      <c r="N183" s="889"/>
      <c r="O183" s="889"/>
      <c r="P183" s="889"/>
      <c r="Q183" s="889"/>
      <c r="R183" s="890"/>
      <c r="S183" s="1041"/>
      <c r="T183" s="1042"/>
      <c r="U183" s="1042"/>
      <c r="V183" s="1042"/>
      <c r="W183" s="1042"/>
      <c r="X183" s="1043"/>
      <c r="Y183" s="992"/>
      <c r="Z183" s="884"/>
      <c r="AA183" s="884"/>
      <c r="AB183" s="884"/>
      <c r="AC183" s="884"/>
      <c r="AD183" s="885"/>
      <c r="AG183" s="366">
        <f t="shared" ref="AG183:AI183" si="111">IF(OR(M77="NS",P77="NS",S77="NS",V77="NS",Y77="NS",AB77="NS"),0,IF(AND(M77="NA",P77="NA",S77="NA",V77="NA",Y77="NA",AB77="NA"),0,IF(M77&lt;=SUM(P77,S77,V77,Y77,AB77),0,1)))</f>
        <v>0</v>
      </c>
      <c r="AH183" s="367">
        <f t="shared" si="111"/>
        <v>0</v>
      </c>
      <c r="AI183" s="366">
        <f t="shared" si="111"/>
        <v>0</v>
      </c>
      <c r="AJ183" s="338">
        <f t="shared" si="87"/>
        <v>0</v>
      </c>
      <c r="AK183" s="294" t="str">
        <f>IF(AJ183=0,"",
IF(SUM($AJ$174:AJ183)=1,AL183,
IF($AJ$274&gt;SUM($AJ$174:AJ183),_xlfn.CONCAT(", ",AL183),
IF($AJ$274=SUM($AJ$174:AJ183),_xlfn.CONCAT(" y ",AL183)))))</f>
        <v/>
      </c>
      <c r="AL183" s="368" t="s">
        <v>5129</v>
      </c>
      <c r="AM183" s="374">
        <f t="shared" si="88"/>
        <v>0</v>
      </c>
      <c r="AN183" s="375">
        <f t="shared" si="89"/>
        <v>0</v>
      </c>
      <c r="AO183" s="376">
        <f t="shared" si="90"/>
        <v>0</v>
      </c>
      <c r="AP183" s="374">
        <f t="shared" si="91"/>
        <v>0</v>
      </c>
      <c r="AQ183" s="375">
        <f t="shared" si="92"/>
        <v>0</v>
      </c>
      <c r="AR183" s="376">
        <f t="shared" si="93"/>
        <v>0</v>
      </c>
      <c r="AS183" s="374">
        <f t="shared" si="94"/>
        <v>0</v>
      </c>
      <c r="AT183" s="375">
        <f t="shared" si="95"/>
        <v>0</v>
      </c>
      <c r="AU183" s="376">
        <f t="shared" si="96"/>
        <v>0</v>
      </c>
      <c r="AV183" s="374">
        <f t="shared" si="97"/>
        <v>0</v>
      </c>
      <c r="AW183" s="375">
        <f t="shared" si="98"/>
        <v>0</v>
      </c>
      <c r="AX183" s="376">
        <f t="shared" si="99"/>
        <v>0</v>
      </c>
      <c r="AY183" s="374">
        <f t="shared" si="100"/>
        <v>0</v>
      </c>
      <c r="AZ183" s="375">
        <f t="shared" si="101"/>
        <v>0</v>
      </c>
      <c r="BA183" s="376">
        <f t="shared" si="102"/>
        <v>0</v>
      </c>
      <c r="BB183" s="293">
        <f t="shared" si="103"/>
        <v>0</v>
      </c>
      <c r="BC183" s="294" t="str">
        <f>IF(BB183=0,"",
IF(SUM($BB$174:BB183)=1,BD183,
IF($BB$274&gt;SUM($BB$174:BB183),_xlfn.CONCAT(", ",BD183),
IF($BB$274=SUM($BB$174:BB183),_xlfn.CONCAT(" y ",BD183)))))</f>
        <v/>
      </c>
      <c r="BD183" s="89" t="s">
        <v>5129</v>
      </c>
    </row>
    <row r="184" spans="1:56" ht="15" customHeight="1">
      <c r="A184" s="72"/>
      <c r="B184" s="70"/>
      <c r="C184" s="85" t="s">
        <v>5062</v>
      </c>
      <c r="D184" s="1020" t="str">
        <f t="shared" si="85"/>
        <v/>
      </c>
      <c r="E184" s="889"/>
      <c r="F184" s="889"/>
      <c r="G184" s="889"/>
      <c r="H184" s="889"/>
      <c r="I184" s="889"/>
      <c r="J184" s="889"/>
      <c r="K184" s="889"/>
      <c r="L184" s="889"/>
      <c r="M184" s="889"/>
      <c r="N184" s="889"/>
      <c r="O184" s="889"/>
      <c r="P184" s="889"/>
      <c r="Q184" s="889"/>
      <c r="R184" s="890"/>
      <c r="S184" s="1041"/>
      <c r="T184" s="1042"/>
      <c r="U184" s="1042"/>
      <c r="V184" s="1042"/>
      <c r="W184" s="1042"/>
      <c r="X184" s="1043"/>
      <c r="Y184" s="992"/>
      <c r="Z184" s="884"/>
      <c r="AA184" s="884"/>
      <c r="AB184" s="884"/>
      <c r="AC184" s="884"/>
      <c r="AD184" s="885"/>
      <c r="AG184" s="366">
        <f t="shared" ref="AG184:AI184" si="112">IF(OR(M78="NS",P78="NS",S78="NS",V78="NS",Y78="NS",AB78="NS"),0,IF(AND(M78="NA",P78="NA",S78="NA",V78="NA",Y78="NA",AB78="NA"),0,IF(M78&lt;=SUM(P78,S78,V78,Y78,AB78),0,1)))</f>
        <v>0</v>
      </c>
      <c r="AH184" s="367">
        <f t="shared" si="112"/>
        <v>0</v>
      </c>
      <c r="AI184" s="366">
        <f t="shared" si="112"/>
        <v>0</v>
      </c>
      <c r="AJ184" s="338">
        <f t="shared" si="87"/>
        <v>0</v>
      </c>
      <c r="AK184" s="294" t="str">
        <f>IF(AJ184=0,"",
IF(SUM($AJ$174:AJ184)=1,AL184,
IF($AJ$274&gt;SUM($AJ$174:AJ184),_xlfn.CONCAT(", ",AL184),
IF($AJ$274=SUM($AJ$174:AJ184),_xlfn.CONCAT(" y ",AL184)))))</f>
        <v/>
      </c>
      <c r="AL184" s="368" t="s">
        <v>5130</v>
      </c>
      <c r="AM184" s="374">
        <f t="shared" si="88"/>
        <v>0</v>
      </c>
      <c r="AN184" s="375">
        <f t="shared" si="89"/>
        <v>0</v>
      </c>
      <c r="AO184" s="376">
        <f t="shared" si="90"/>
        <v>0</v>
      </c>
      <c r="AP184" s="374">
        <f t="shared" si="91"/>
        <v>0</v>
      </c>
      <c r="AQ184" s="375">
        <f t="shared" si="92"/>
        <v>0</v>
      </c>
      <c r="AR184" s="376">
        <f t="shared" si="93"/>
        <v>0</v>
      </c>
      <c r="AS184" s="374">
        <f t="shared" si="94"/>
        <v>0</v>
      </c>
      <c r="AT184" s="375">
        <f t="shared" si="95"/>
        <v>0</v>
      </c>
      <c r="AU184" s="376">
        <f t="shared" si="96"/>
        <v>0</v>
      </c>
      <c r="AV184" s="374">
        <f t="shared" si="97"/>
        <v>0</v>
      </c>
      <c r="AW184" s="375">
        <f t="shared" si="98"/>
        <v>0</v>
      </c>
      <c r="AX184" s="376">
        <f t="shared" si="99"/>
        <v>0</v>
      </c>
      <c r="AY184" s="374">
        <f t="shared" si="100"/>
        <v>0</v>
      </c>
      <c r="AZ184" s="375">
        <f t="shared" si="101"/>
        <v>0</v>
      </c>
      <c r="BA184" s="376">
        <f t="shared" si="102"/>
        <v>0</v>
      </c>
      <c r="BB184" s="293">
        <f t="shared" si="103"/>
        <v>0</v>
      </c>
      <c r="BC184" s="294" t="str">
        <f>IF(BB184=0,"",
IF(SUM($BB$174:BB184)=1,BD184,
IF($BB$274&gt;SUM($BB$174:BB184),_xlfn.CONCAT(", ",BD184),
IF($BB$274=SUM($BB$174:BB184),_xlfn.CONCAT(" y ",BD184)))))</f>
        <v/>
      </c>
      <c r="BD184" s="89" t="s">
        <v>5130</v>
      </c>
    </row>
    <row r="185" spans="1:56" ht="15" customHeight="1">
      <c r="A185" s="72"/>
      <c r="B185" s="70"/>
      <c r="C185" s="85" t="s">
        <v>5063</v>
      </c>
      <c r="D185" s="1020" t="str">
        <f t="shared" si="85"/>
        <v/>
      </c>
      <c r="E185" s="889"/>
      <c r="F185" s="889"/>
      <c r="G185" s="889"/>
      <c r="H185" s="889"/>
      <c r="I185" s="889"/>
      <c r="J185" s="889"/>
      <c r="K185" s="889"/>
      <c r="L185" s="889"/>
      <c r="M185" s="889"/>
      <c r="N185" s="889"/>
      <c r="O185" s="889"/>
      <c r="P185" s="889"/>
      <c r="Q185" s="889"/>
      <c r="R185" s="890"/>
      <c r="S185" s="1041"/>
      <c r="T185" s="1042"/>
      <c r="U185" s="1042"/>
      <c r="V185" s="1042"/>
      <c r="W185" s="1042"/>
      <c r="X185" s="1043"/>
      <c r="Y185" s="992"/>
      <c r="Z185" s="884"/>
      <c r="AA185" s="884"/>
      <c r="AB185" s="884"/>
      <c r="AC185" s="884"/>
      <c r="AD185" s="885"/>
      <c r="AG185" s="366">
        <f t="shared" ref="AG185:AI185" si="113">IF(OR(M79="NS",P79="NS",S79="NS",V79="NS",Y79="NS",AB79="NS"),0,IF(AND(M79="NA",P79="NA",S79="NA",V79="NA",Y79="NA",AB79="NA"),0,IF(M79&lt;=SUM(P79,S79,V79,Y79,AB79),0,1)))</f>
        <v>0</v>
      </c>
      <c r="AH185" s="367">
        <f t="shared" si="113"/>
        <v>0</v>
      </c>
      <c r="AI185" s="366">
        <f t="shared" si="113"/>
        <v>0</v>
      </c>
      <c r="AJ185" s="338">
        <f t="shared" si="87"/>
        <v>0</v>
      </c>
      <c r="AK185" s="294" t="str">
        <f>IF(AJ185=0,"",
IF(SUM($AJ$174:AJ185)=1,AL185,
IF($AJ$274&gt;SUM($AJ$174:AJ185),_xlfn.CONCAT(", ",AL185),
IF($AJ$274=SUM($AJ$174:AJ185),_xlfn.CONCAT(" y ",AL185)))))</f>
        <v/>
      </c>
      <c r="AL185" s="368" t="s">
        <v>5131</v>
      </c>
      <c r="AM185" s="374">
        <f t="shared" si="88"/>
        <v>0</v>
      </c>
      <c r="AN185" s="375">
        <f t="shared" si="89"/>
        <v>0</v>
      </c>
      <c r="AO185" s="376">
        <f t="shared" si="90"/>
        <v>0</v>
      </c>
      <c r="AP185" s="374">
        <f t="shared" si="91"/>
        <v>0</v>
      </c>
      <c r="AQ185" s="375">
        <f t="shared" si="92"/>
        <v>0</v>
      </c>
      <c r="AR185" s="376">
        <f t="shared" si="93"/>
        <v>0</v>
      </c>
      <c r="AS185" s="374">
        <f t="shared" si="94"/>
        <v>0</v>
      </c>
      <c r="AT185" s="375">
        <f t="shared" si="95"/>
        <v>0</v>
      </c>
      <c r="AU185" s="376">
        <f t="shared" si="96"/>
        <v>0</v>
      </c>
      <c r="AV185" s="374">
        <f t="shared" si="97"/>
        <v>0</v>
      </c>
      <c r="AW185" s="375">
        <f t="shared" si="98"/>
        <v>0</v>
      </c>
      <c r="AX185" s="376">
        <f t="shared" si="99"/>
        <v>0</v>
      </c>
      <c r="AY185" s="374">
        <f t="shared" si="100"/>
        <v>0</v>
      </c>
      <c r="AZ185" s="375">
        <f t="shared" si="101"/>
        <v>0</v>
      </c>
      <c r="BA185" s="376">
        <f t="shared" si="102"/>
        <v>0</v>
      </c>
      <c r="BB185" s="293">
        <f t="shared" si="103"/>
        <v>0</v>
      </c>
      <c r="BC185" s="294" t="str">
        <f>IF(BB185=0,"",
IF(SUM($BB$174:BB185)=1,BD185,
IF($BB$274&gt;SUM($BB$174:BB185),_xlfn.CONCAT(", ",BD185),
IF($BB$274=SUM($BB$174:BB185),_xlfn.CONCAT(" y ",BD185)))))</f>
        <v/>
      </c>
      <c r="BD185" s="89" t="s">
        <v>5131</v>
      </c>
    </row>
    <row r="186" spans="1:56" ht="15" customHeight="1">
      <c r="A186" s="72"/>
      <c r="B186" s="70"/>
      <c r="C186" s="85" t="s">
        <v>5064</v>
      </c>
      <c r="D186" s="1020" t="str">
        <f t="shared" si="85"/>
        <v/>
      </c>
      <c r="E186" s="889"/>
      <c r="F186" s="889"/>
      <c r="G186" s="889"/>
      <c r="H186" s="889"/>
      <c r="I186" s="889"/>
      <c r="J186" s="889"/>
      <c r="K186" s="889"/>
      <c r="L186" s="889"/>
      <c r="M186" s="889"/>
      <c r="N186" s="889"/>
      <c r="O186" s="889"/>
      <c r="P186" s="889"/>
      <c r="Q186" s="889"/>
      <c r="R186" s="890"/>
      <c r="S186" s="1041"/>
      <c r="T186" s="1042"/>
      <c r="U186" s="1042"/>
      <c r="V186" s="1042"/>
      <c r="W186" s="1042"/>
      <c r="X186" s="1043"/>
      <c r="Y186" s="992"/>
      <c r="Z186" s="884"/>
      <c r="AA186" s="884"/>
      <c r="AB186" s="884"/>
      <c r="AC186" s="884"/>
      <c r="AD186" s="885"/>
      <c r="AG186" s="366">
        <f t="shared" ref="AG186:AI186" si="114">IF(OR(M80="NS",P80="NS",S80="NS",V80="NS",Y80="NS",AB80="NS"),0,IF(AND(M80="NA",P80="NA",S80="NA",V80="NA",Y80="NA",AB80="NA"),0,IF(M80&lt;=SUM(P80,S80,V80,Y80,AB80),0,1)))</f>
        <v>0</v>
      </c>
      <c r="AH186" s="367">
        <f t="shared" si="114"/>
        <v>0</v>
      </c>
      <c r="AI186" s="366">
        <f t="shared" si="114"/>
        <v>0</v>
      </c>
      <c r="AJ186" s="338">
        <f t="shared" si="87"/>
        <v>0</v>
      </c>
      <c r="AK186" s="294" t="str">
        <f>IF(AJ186=0,"",
IF(SUM($AJ$174:AJ186)=1,AL186,
IF($AJ$274&gt;SUM($AJ$174:AJ186),_xlfn.CONCAT(", ",AL186),
IF($AJ$274=SUM($AJ$174:AJ186),_xlfn.CONCAT(" y ",AL186)))))</f>
        <v/>
      </c>
      <c r="AL186" s="368" t="s">
        <v>5132</v>
      </c>
      <c r="AM186" s="374">
        <f t="shared" si="88"/>
        <v>0</v>
      </c>
      <c r="AN186" s="375">
        <f t="shared" si="89"/>
        <v>0</v>
      </c>
      <c r="AO186" s="376">
        <f t="shared" si="90"/>
        <v>0</v>
      </c>
      <c r="AP186" s="374">
        <f t="shared" si="91"/>
        <v>0</v>
      </c>
      <c r="AQ186" s="375">
        <f t="shared" si="92"/>
        <v>0</v>
      </c>
      <c r="AR186" s="376">
        <f t="shared" si="93"/>
        <v>0</v>
      </c>
      <c r="AS186" s="374">
        <f t="shared" si="94"/>
        <v>0</v>
      </c>
      <c r="AT186" s="375">
        <f t="shared" si="95"/>
        <v>0</v>
      </c>
      <c r="AU186" s="376">
        <f t="shared" si="96"/>
        <v>0</v>
      </c>
      <c r="AV186" s="374">
        <f t="shared" si="97"/>
        <v>0</v>
      </c>
      <c r="AW186" s="375">
        <f t="shared" si="98"/>
        <v>0</v>
      </c>
      <c r="AX186" s="376">
        <f t="shared" si="99"/>
        <v>0</v>
      </c>
      <c r="AY186" s="374">
        <f t="shared" si="100"/>
        <v>0</v>
      </c>
      <c r="AZ186" s="375">
        <f t="shared" si="101"/>
        <v>0</v>
      </c>
      <c r="BA186" s="376">
        <f t="shared" si="102"/>
        <v>0</v>
      </c>
      <c r="BB186" s="293">
        <f t="shared" si="103"/>
        <v>0</v>
      </c>
      <c r="BC186" s="294" t="str">
        <f>IF(BB186=0,"",
IF(SUM($BB$174:BB186)=1,BD186,
IF($BB$274&gt;SUM($BB$174:BB186),_xlfn.CONCAT(", ",BD186),
IF($BB$274=SUM($BB$174:BB186),_xlfn.CONCAT(" y ",BD186)))))</f>
        <v/>
      </c>
      <c r="BD186" s="89" t="s">
        <v>5132</v>
      </c>
    </row>
    <row r="187" spans="1:56" ht="15" customHeight="1">
      <c r="A187" s="72"/>
      <c r="B187" s="70"/>
      <c r="C187" s="85" t="s">
        <v>5065</v>
      </c>
      <c r="D187" s="1020" t="str">
        <f t="shared" si="85"/>
        <v/>
      </c>
      <c r="E187" s="889"/>
      <c r="F187" s="889"/>
      <c r="G187" s="889"/>
      <c r="H187" s="889"/>
      <c r="I187" s="889"/>
      <c r="J187" s="889"/>
      <c r="K187" s="889"/>
      <c r="L187" s="889"/>
      <c r="M187" s="889"/>
      <c r="N187" s="889"/>
      <c r="O187" s="889"/>
      <c r="P187" s="889"/>
      <c r="Q187" s="889"/>
      <c r="R187" s="890"/>
      <c r="S187" s="1041"/>
      <c r="T187" s="1042"/>
      <c r="U187" s="1042"/>
      <c r="V187" s="1042"/>
      <c r="W187" s="1042"/>
      <c r="X187" s="1043"/>
      <c r="Y187" s="992"/>
      <c r="Z187" s="884"/>
      <c r="AA187" s="884"/>
      <c r="AB187" s="884"/>
      <c r="AC187" s="884"/>
      <c r="AD187" s="885"/>
      <c r="AG187" s="366">
        <f t="shared" ref="AG187:AI187" si="115">IF(OR(M81="NS",P81="NS",S81="NS",V81="NS",Y81="NS",AB81="NS"),0,IF(AND(M81="NA",P81="NA",S81="NA",V81="NA",Y81="NA",AB81="NA"),0,IF(M81&lt;=SUM(P81,S81,V81,Y81,AB81),0,1)))</f>
        <v>0</v>
      </c>
      <c r="AH187" s="367">
        <f t="shared" si="115"/>
        <v>0</v>
      </c>
      <c r="AI187" s="366">
        <f t="shared" si="115"/>
        <v>0</v>
      </c>
      <c r="AJ187" s="338">
        <f t="shared" si="87"/>
        <v>0</v>
      </c>
      <c r="AK187" s="294" t="str">
        <f>IF(AJ187=0,"",
IF(SUM($AJ$174:AJ187)=1,AL187,
IF($AJ$274&gt;SUM($AJ$174:AJ187),_xlfn.CONCAT(", ",AL187),
IF($AJ$274=SUM($AJ$174:AJ187),_xlfn.CONCAT(" y ",AL187)))))</f>
        <v/>
      </c>
      <c r="AL187" s="368" t="s">
        <v>5133</v>
      </c>
      <c r="AM187" s="374">
        <f t="shared" si="88"/>
        <v>0</v>
      </c>
      <c r="AN187" s="375">
        <f t="shared" si="89"/>
        <v>0</v>
      </c>
      <c r="AO187" s="376">
        <f t="shared" si="90"/>
        <v>0</v>
      </c>
      <c r="AP187" s="374">
        <f t="shared" si="91"/>
        <v>0</v>
      </c>
      <c r="AQ187" s="375">
        <f t="shared" si="92"/>
        <v>0</v>
      </c>
      <c r="AR187" s="376">
        <f t="shared" si="93"/>
        <v>0</v>
      </c>
      <c r="AS187" s="374">
        <f t="shared" si="94"/>
        <v>0</v>
      </c>
      <c r="AT187" s="375">
        <f t="shared" si="95"/>
        <v>0</v>
      </c>
      <c r="AU187" s="376">
        <f t="shared" si="96"/>
        <v>0</v>
      </c>
      <c r="AV187" s="374">
        <f t="shared" si="97"/>
        <v>0</v>
      </c>
      <c r="AW187" s="375">
        <f t="shared" si="98"/>
        <v>0</v>
      </c>
      <c r="AX187" s="376">
        <f t="shared" si="99"/>
        <v>0</v>
      </c>
      <c r="AY187" s="374">
        <f t="shared" si="100"/>
        <v>0</v>
      </c>
      <c r="AZ187" s="375">
        <f t="shared" si="101"/>
        <v>0</v>
      </c>
      <c r="BA187" s="376">
        <f t="shared" si="102"/>
        <v>0</v>
      </c>
      <c r="BB187" s="293">
        <f t="shared" si="103"/>
        <v>0</v>
      </c>
      <c r="BC187" s="294" t="str">
        <f>IF(BB187=0,"",
IF(SUM($BB$174:BB187)=1,BD187,
IF($BB$274&gt;SUM($BB$174:BB187),_xlfn.CONCAT(", ",BD187),
IF($BB$274=SUM($BB$174:BB187),_xlfn.CONCAT(" y ",BD187)))))</f>
        <v/>
      </c>
      <c r="BD187" s="89" t="s">
        <v>5133</v>
      </c>
    </row>
    <row r="188" spans="1:56" ht="15" customHeight="1">
      <c r="A188" s="72"/>
      <c r="B188" s="70"/>
      <c r="C188" s="85" t="s">
        <v>5066</v>
      </c>
      <c r="D188" s="1020" t="str">
        <f t="shared" si="85"/>
        <v/>
      </c>
      <c r="E188" s="889"/>
      <c r="F188" s="889"/>
      <c r="G188" s="889"/>
      <c r="H188" s="889"/>
      <c r="I188" s="889"/>
      <c r="J188" s="889"/>
      <c r="K188" s="889"/>
      <c r="L188" s="889"/>
      <c r="M188" s="889"/>
      <c r="N188" s="889"/>
      <c r="O188" s="889"/>
      <c r="P188" s="889"/>
      <c r="Q188" s="889"/>
      <c r="R188" s="890"/>
      <c r="S188" s="1041"/>
      <c r="T188" s="1042"/>
      <c r="U188" s="1042"/>
      <c r="V188" s="1042"/>
      <c r="W188" s="1042"/>
      <c r="X188" s="1043"/>
      <c r="Y188" s="992"/>
      <c r="Z188" s="884"/>
      <c r="AA188" s="884"/>
      <c r="AB188" s="884"/>
      <c r="AC188" s="884"/>
      <c r="AD188" s="885"/>
      <c r="AG188" s="366">
        <f t="shared" ref="AG188:AI188" si="116">IF(OR(M82="NS",P82="NS",S82="NS",V82="NS",Y82="NS",AB82="NS"),0,IF(AND(M82="NA",P82="NA",S82="NA",V82="NA",Y82="NA",AB82="NA"),0,IF(M82&lt;=SUM(P82,S82,V82,Y82,AB82),0,1)))</f>
        <v>0</v>
      </c>
      <c r="AH188" s="367">
        <f t="shared" si="116"/>
        <v>0</v>
      </c>
      <c r="AI188" s="366">
        <f t="shared" si="116"/>
        <v>0</v>
      </c>
      <c r="AJ188" s="338">
        <f t="shared" si="87"/>
        <v>0</v>
      </c>
      <c r="AK188" s="294" t="str">
        <f>IF(AJ188=0,"",
IF(SUM($AJ$174:AJ188)=1,AL188,
IF($AJ$274&gt;SUM($AJ$174:AJ188),_xlfn.CONCAT(", ",AL188),
IF($AJ$274=SUM($AJ$174:AJ188),_xlfn.CONCAT(" y ",AL188)))))</f>
        <v/>
      </c>
      <c r="AL188" s="368" t="s">
        <v>5134</v>
      </c>
      <c r="AM188" s="374">
        <f t="shared" si="88"/>
        <v>0</v>
      </c>
      <c r="AN188" s="375">
        <f t="shared" si="89"/>
        <v>0</v>
      </c>
      <c r="AO188" s="376">
        <f t="shared" si="90"/>
        <v>0</v>
      </c>
      <c r="AP188" s="374">
        <f t="shared" si="91"/>
        <v>0</v>
      </c>
      <c r="AQ188" s="375">
        <f t="shared" si="92"/>
        <v>0</v>
      </c>
      <c r="AR188" s="376">
        <f t="shared" si="93"/>
        <v>0</v>
      </c>
      <c r="AS188" s="374">
        <f t="shared" si="94"/>
        <v>0</v>
      </c>
      <c r="AT188" s="375">
        <f t="shared" si="95"/>
        <v>0</v>
      </c>
      <c r="AU188" s="376">
        <f t="shared" si="96"/>
        <v>0</v>
      </c>
      <c r="AV188" s="374">
        <f t="shared" si="97"/>
        <v>0</v>
      </c>
      <c r="AW188" s="375">
        <f t="shared" si="98"/>
        <v>0</v>
      </c>
      <c r="AX188" s="376">
        <f t="shared" si="99"/>
        <v>0</v>
      </c>
      <c r="AY188" s="374">
        <f t="shared" si="100"/>
        <v>0</v>
      </c>
      <c r="AZ188" s="375">
        <f t="shared" si="101"/>
        <v>0</v>
      </c>
      <c r="BA188" s="376">
        <f t="shared" si="102"/>
        <v>0</v>
      </c>
      <c r="BB188" s="293">
        <f t="shared" si="103"/>
        <v>0</v>
      </c>
      <c r="BC188" s="294" t="str">
        <f>IF(BB188=0,"",
IF(SUM($BB$174:BB188)=1,BD188,
IF($BB$274&gt;SUM($BB$174:BB188),_xlfn.CONCAT(", ",BD188),
IF($BB$274=SUM($BB$174:BB188),_xlfn.CONCAT(" y ",BD188)))))</f>
        <v/>
      </c>
      <c r="BD188" s="89" t="s">
        <v>5134</v>
      </c>
    </row>
    <row r="189" spans="1:56" ht="15" customHeight="1">
      <c r="A189" s="72"/>
      <c r="B189" s="70"/>
      <c r="C189" s="85" t="s">
        <v>5067</v>
      </c>
      <c r="D189" s="1020" t="str">
        <f t="shared" si="85"/>
        <v/>
      </c>
      <c r="E189" s="889"/>
      <c r="F189" s="889"/>
      <c r="G189" s="889"/>
      <c r="H189" s="889"/>
      <c r="I189" s="889"/>
      <c r="J189" s="889"/>
      <c r="K189" s="889"/>
      <c r="L189" s="889"/>
      <c r="M189" s="889"/>
      <c r="N189" s="889"/>
      <c r="O189" s="889"/>
      <c r="P189" s="889"/>
      <c r="Q189" s="889"/>
      <c r="R189" s="890"/>
      <c r="S189" s="1041"/>
      <c r="T189" s="1042"/>
      <c r="U189" s="1042"/>
      <c r="V189" s="1042"/>
      <c r="W189" s="1042"/>
      <c r="X189" s="1043"/>
      <c r="Y189" s="992"/>
      <c r="Z189" s="884"/>
      <c r="AA189" s="884"/>
      <c r="AB189" s="884"/>
      <c r="AC189" s="884"/>
      <c r="AD189" s="885"/>
      <c r="AG189" s="366">
        <f t="shared" ref="AG189:AI189" si="117">IF(OR(M83="NS",P83="NS",S83="NS",V83="NS",Y83="NS",AB83="NS"),0,IF(AND(M83="NA",P83="NA",S83="NA",V83="NA",Y83="NA",AB83="NA"),0,IF(M83&lt;=SUM(P83,S83,V83,Y83,AB83),0,1)))</f>
        <v>0</v>
      </c>
      <c r="AH189" s="367">
        <f t="shared" si="117"/>
        <v>0</v>
      </c>
      <c r="AI189" s="366">
        <f t="shared" si="117"/>
        <v>0</v>
      </c>
      <c r="AJ189" s="338">
        <f t="shared" si="87"/>
        <v>0</v>
      </c>
      <c r="AK189" s="294" t="str">
        <f>IF(AJ189=0,"",
IF(SUM($AJ$174:AJ189)=1,AL189,
IF($AJ$274&gt;SUM($AJ$174:AJ189),_xlfn.CONCAT(", ",AL189),
IF($AJ$274=SUM($AJ$174:AJ189),_xlfn.CONCAT(" y ",AL189)))))</f>
        <v/>
      </c>
      <c r="AL189" s="368" t="s">
        <v>5135</v>
      </c>
      <c r="AM189" s="374">
        <f t="shared" si="88"/>
        <v>0</v>
      </c>
      <c r="AN189" s="375">
        <f t="shared" si="89"/>
        <v>0</v>
      </c>
      <c r="AO189" s="376">
        <f t="shared" si="90"/>
        <v>0</v>
      </c>
      <c r="AP189" s="374">
        <f t="shared" si="91"/>
        <v>0</v>
      </c>
      <c r="AQ189" s="375">
        <f t="shared" si="92"/>
        <v>0</v>
      </c>
      <c r="AR189" s="376">
        <f t="shared" si="93"/>
        <v>0</v>
      </c>
      <c r="AS189" s="374">
        <f t="shared" si="94"/>
        <v>0</v>
      </c>
      <c r="AT189" s="375">
        <f t="shared" si="95"/>
        <v>0</v>
      </c>
      <c r="AU189" s="376">
        <f t="shared" si="96"/>
        <v>0</v>
      </c>
      <c r="AV189" s="374">
        <f t="shared" si="97"/>
        <v>0</v>
      </c>
      <c r="AW189" s="375">
        <f t="shared" si="98"/>
        <v>0</v>
      </c>
      <c r="AX189" s="376">
        <f t="shared" si="99"/>
        <v>0</v>
      </c>
      <c r="AY189" s="374">
        <f t="shared" si="100"/>
        <v>0</v>
      </c>
      <c r="AZ189" s="375">
        <f t="shared" si="101"/>
        <v>0</v>
      </c>
      <c r="BA189" s="376">
        <f t="shared" si="102"/>
        <v>0</v>
      </c>
      <c r="BB189" s="293">
        <f t="shared" si="103"/>
        <v>0</v>
      </c>
      <c r="BC189" s="294" t="str">
        <f>IF(BB189=0,"",
IF(SUM($BB$174:BB189)=1,BD189,
IF($BB$274&gt;SUM($BB$174:BB189),_xlfn.CONCAT(", ",BD189),
IF($BB$274=SUM($BB$174:BB189),_xlfn.CONCAT(" y ",BD189)))))</f>
        <v/>
      </c>
      <c r="BD189" s="89" t="s">
        <v>5135</v>
      </c>
    </row>
    <row r="190" spans="1:56" ht="15" customHeight="1">
      <c r="A190" s="72"/>
      <c r="B190" s="70"/>
      <c r="C190" s="85" t="s">
        <v>5068</v>
      </c>
      <c r="D190" s="1020" t="str">
        <f t="shared" si="85"/>
        <v/>
      </c>
      <c r="E190" s="889"/>
      <c r="F190" s="889"/>
      <c r="G190" s="889"/>
      <c r="H190" s="889"/>
      <c r="I190" s="889"/>
      <c r="J190" s="889"/>
      <c r="K190" s="889"/>
      <c r="L190" s="889"/>
      <c r="M190" s="889"/>
      <c r="N190" s="889"/>
      <c r="O190" s="889"/>
      <c r="P190" s="889"/>
      <c r="Q190" s="889"/>
      <c r="R190" s="890"/>
      <c r="S190" s="1041"/>
      <c r="T190" s="1042"/>
      <c r="U190" s="1042"/>
      <c r="V190" s="1042"/>
      <c r="W190" s="1042"/>
      <c r="X190" s="1043"/>
      <c r="Y190" s="992"/>
      <c r="Z190" s="884"/>
      <c r="AA190" s="884"/>
      <c r="AB190" s="884"/>
      <c r="AC190" s="884"/>
      <c r="AD190" s="885"/>
      <c r="AG190" s="366">
        <f t="shared" ref="AG190:AI190" si="118">IF(OR(M84="NS",P84="NS",S84="NS",V84="NS",Y84="NS",AB84="NS"),0,IF(AND(M84="NA",P84="NA",S84="NA",V84="NA",Y84="NA",AB84="NA"),0,IF(M84&lt;=SUM(P84,S84,V84,Y84,AB84),0,1)))</f>
        <v>0</v>
      </c>
      <c r="AH190" s="367">
        <f t="shared" si="118"/>
        <v>0</v>
      </c>
      <c r="AI190" s="366">
        <f t="shared" si="118"/>
        <v>0</v>
      </c>
      <c r="AJ190" s="338">
        <f t="shared" si="87"/>
        <v>0</v>
      </c>
      <c r="AK190" s="294" t="str">
        <f>IF(AJ190=0,"",
IF(SUM($AJ$174:AJ190)=1,AL190,
IF($AJ$274&gt;SUM($AJ$174:AJ190),_xlfn.CONCAT(", ",AL190),
IF($AJ$274=SUM($AJ$174:AJ190),_xlfn.CONCAT(" y ",AL190)))))</f>
        <v/>
      </c>
      <c r="AL190" s="368" t="s">
        <v>5136</v>
      </c>
      <c r="AM190" s="374">
        <f t="shared" si="88"/>
        <v>0</v>
      </c>
      <c r="AN190" s="375">
        <f t="shared" si="89"/>
        <v>0</v>
      </c>
      <c r="AO190" s="376">
        <f t="shared" si="90"/>
        <v>0</v>
      </c>
      <c r="AP190" s="374">
        <f t="shared" si="91"/>
        <v>0</v>
      </c>
      <c r="AQ190" s="375">
        <f t="shared" si="92"/>
        <v>0</v>
      </c>
      <c r="AR190" s="376">
        <f t="shared" si="93"/>
        <v>0</v>
      </c>
      <c r="AS190" s="374">
        <f t="shared" si="94"/>
        <v>0</v>
      </c>
      <c r="AT190" s="375">
        <f t="shared" si="95"/>
        <v>0</v>
      </c>
      <c r="AU190" s="376">
        <f t="shared" si="96"/>
        <v>0</v>
      </c>
      <c r="AV190" s="374">
        <f t="shared" si="97"/>
        <v>0</v>
      </c>
      <c r="AW190" s="375">
        <f t="shared" si="98"/>
        <v>0</v>
      </c>
      <c r="AX190" s="376">
        <f t="shared" si="99"/>
        <v>0</v>
      </c>
      <c r="AY190" s="374">
        <f t="shared" si="100"/>
        <v>0</v>
      </c>
      <c r="AZ190" s="375">
        <f t="shared" si="101"/>
        <v>0</v>
      </c>
      <c r="BA190" s="376">
        <f t="shared" si="102"/>
        <v>0</v>
      </c>
      <c r="BB190" s="293">
        <f t="shared" si="103"/>
        <v>0</v>
      </c>
      <c r="BC190" s="294" t="str">
        <f>IF(BB190=0,"",
IF(SUM($BB$174:BB190)=1,BD190,
IF($BB$274&gt;SUM($BB$174:BB190),_xlfn.CONCAT(", ",BD190),
IF($BB$274=SUM($BB$174:BB190),_xlfn.CONCAT(" y ",BD190)))))</f>
        <v/>
      </c>
      <c r="BD190" s="89" t="s">
        <v>5136</v>
      </c>
    </row>
    <row r="191" spans="1:56" ht="15" customHeight="1">
      <c r="A191" s="72"/>
      <c r="B191" s="70"/>
      <c r="C191" s="85" t="s">
        <v>5069</v>
      </c>
      <c r="D191" s="1020" t="str">
        <f t="shared" si="85"/>
        <v/>
      </c>
      <c r="E191" s="889"/>
      <c r="F191" s="889"/>
      <c r="G191" s="889"/>
      <c r="H191" s="889"/>
      <c r="I191" s="889"/>
      <c r="J191" s="889"/>
      <c r="K191" s="889"/>
      <c r="L191" s="889"/>
      <c r="M191" s="889"/>
      <c r="N191" s="889"/>
      <c r="O191" s="889"/>
      <c r="P191" s="889"/>
      <c r="Q191" s="889"/>
      <c r="R191" s="890"/>
      <c r="S191" s="1041"/>
      <c r="T191" s="1042"/>
      <c r="U191" s="1042"/>
      <c r="V191" s="1042"/>
      <c r="W191" s="1042"/>
      <c r="X191" s="1043"/>
      <c r="Y191" s="992"/>
      <c r="Z191" s="884"/>
      <c r="AA191" s="884"/>
      <c r="AB191" s="884"/>
      <c r="AC191" s="884"/>
      <c r="AD191" s="885"/>
      <c r="AG191" s="366">
        <f t="shared" ref="AG191:AI191" si="119">IF(OR(M85="NS",P85="NS",S85="NS",V85="NS",Y85="NS",AB85="NS"),0,IF(AND(M85="NA",P85="NA",S85="NA",V85="NA",Y85="NA",AB85="NA"),0,IF(M85&lt;=SUM(P85,S85,V85,Y85,AB85),0,1)))</f>
        <v>0</v>
      </c>
      <c r="AH191" s="367">
        <f t="shared" si="119"/>
        <v>0</v>
      </c>
      <c r="AI191" s="366">
        <f t="shared" si="119"/>
        <v>0</v>
      </c>
      <c r="AJ191" s="338">
        <f t="shared" si="87"/>
        <v>0</v>
      </c>
      <c r="AK191" s="294" t="str">
        <f>IF(AJ191=0,"",
IF(SUM($AJ$174:AJ191)=1,AL191,
IF($AJ$274&gt;SUM($AJ$174:AJ191),_xlfn.CONCAT(", ",AL191),
IF($AJ$274=SUM($AJ$174:AJ191),_xlfn.CONCAT(" y ",AL191)))))</f>
        <v/>
      </c>
      <c r="AL191" s="368" t="s">
        <v>5137</v>
      </c>
      <c r="AM191" s="374">
        <f t="shared" si="88"/>
        <v>0</v>
      </c>
      <c r="AN191" s="375">
        <f t="shared" si="89"/>
        <v>0</v>
      </c>
      <c r="AO191" s="376">
        <f t="shared" si="90"/>
        <v>0</v>
      </c>
      <c r="AP191" s="374">
        <f t="shared" si="91"/>
        <v>0</v>
      </c>
      <c r="AQ191" s="375">
        <f t="shared" si="92"/>
        <v>0</v>
      </c>
      <c r="AR191" s="376">
        <f t="shared" si="93"/>
        <v>0</v>
      </c>
      <c r="AS191" s="374">
        <f t="shared" si="94"/>
        <v>0</v>
      </c>
      <c r="AT191" s="375">
        <f t="shared" si="95"/>
        <v>0</v>
      </c>
      <c r="AU191" s="376">
        <f t="shared" si="96"/>
        <v>0</v>
      </c>
      <c r="AV191" s="374">
        <f t="shared" si="97"/>
        <v>0</v>
      </c>
      <c r="AW191" s="375">
        <f t="shared" si="98"/>
        <v>0</v>
      </c>
      <c r="AX191" s="376">
        <f t="shared" si="99"/>
        <v>0</v>
      </c>
      <c r="AY191" s="374">
        <f t="shared" si="100"/>
        <v>0</v>
      </c>
      <c r="AZ191" s="375">
        <f t="shared" si="101"/>
        <v>0</v>
      </c>
      <c r="BA191" s="376">
        <f t="shared" si="102"/>
        <v>0</v>
      </c>
      <c r="BB191" s="293">
        <f t="shared" si="103"/>
        <v>0</v>
      </c>
      <c r="BC191" s="294" t="str">
        <f>IF(BB191=0,"",
IF(SUM($BB$174:BB191)=1,BD191,
IF($BB$274&gt;SUM($BB$174:BB191),_xlfn.CONCAT(", ",BD191),
IF($BB$274=SUM($BB$174:BB191),_xlfn.CONCAT(" y ",BD191)))))</f>
        <v/>
      </c>
      <c r="BD191" s="89" t="s">
        <v>5137</v>
      </c>
    </row>
    <row r="192" spans="1:56" ht="15" customHeight="1">
      <c r="A192" s="72"/>
      <c r="B192" s="70"/>
      <c r="C192" s="85" t="s">
        <v>5070</v>
      </c>
      <c r="D192" s="1020" t="str">
        <f t="shared" si="85"/>
        <v/>
      </c>
      <c r="E192" s="889"/>
      <c r="F192" s="889"/>
      <c r="G192" s="889"/>
      <c r="H192" s="889"/>
      <c r="I192" s="889"/>
      <c r="J192" s="889"/>
      <c r="K192" s="889"/>
      <c r="L192" s="889"/>
      <c r="M192" s="889"/>
      <c r="N192" s="889"/>
      <c r="O192" s="889"/>
      <c r="P192" s="889"/>
      <c r="Q192" s="889"/>
      <c r="R192" s="890"/>
      <c r="S192" s="1041"/>
      <c r="T192" s="1042"/>
      <c r="U192" s="1042"/>
      <c r="V192" s="1042"/>
      <c r="W192" s="1042"/>
      <c r="X192" s="1043"/>
      <c r="Y192" s="992"/>
      <c r="Z192" s="884"/>
      <c r="AA192" s="884"/>
      <c r="AB192" s="884"/>
      <c r="AC192" s="884"/>
      <c r="AD192" s="885"/>
      <c r="AG192" s="366">
        <f t="shared" ref="AG192:AI192" si="120">IF(OR(M86="NS",P86="NS",S86="NS",V86="NS",Y86="NS",AB86="NS"),0,IF(AND(M86="NA",P86="NA",S86="NA",V86="NA",Y86="NA",AB86="NA"),0,IF(M86&lt;=SUM(P86,S86,V86,Y86,AB86),0,1)))</f>
        <v>0</v>
      </c>
      <c r="AH192" s="367">
        <f t="shared" si="120"/>
        <v>0</v>
      </c>
      <c r="AI192" s="366">
        <f t="shared" si="120"/>
        <v>0</v>
      </c>
      <c r="AJ192" s="338">
        <f t="shared" si="87"/>
        <v>0</v>
      </c>
      <c r="AK192" s="294" t="str">
        <f>IF(AJ192=0,"",
IF(SUM($AJ$174:AJ192)=1,AL192,
IF($AJ$274&gt;SUM($AJ$174:AJ192),_xlfn.CONCAT(", ",AL192),
IF($AJ$274=SUM($AJ$174:AJ192),_xlfn.CONCAT(" y ",AL192)))))</f>
        <v/>
      </c>
      <c r="AL192" s="368" t="s">
        <v>5138</v>
      </c>
      <c r="AM192" s="374">
        <f t="shared" si="88"/>
        <v>0</v>
      </c>
      <c r="AN192" s="375">
        <f t="shared" si="89"/>
        <v>0</v>
      </c>
      <c r="AO192" s="376">
        <f t="shared" si="90"/>
        <v>0</v>
      </c>
      <c r="AP192" s="374">
        <f t="shared" si="91"/>
        <v>0</v>
      </c>
      <c r="AQ192" s="375">
        <f t="shared" si="92"/>
        <v>0</v>
      </c>
      <c r="AR192" s="376">
        <f t="shared" si="93"/>
        <v>0</v>
      </c>
      <c r="AS192" s="374">
        <f t="shared" si="94"/>
        <v>0</v>
      </c>
      <c r="AT192" s="375">
        <f t="shared" si="95"/>
        <v>0</v>
      </c>
      <c r="AU192" s="376">
        <f t="shared" si="96"/>
        <v>0</v>
      </c>
      <c r="AV192" s="374">
        <f t="shared" si="97"/>
        <v>0</v>
      </c>
      <c r="AW192" s="375">
        <f t="shared" si="98"/>
        <v>0</v>
      </c>
      <c r="AX192" s="376">
        <f t="shared" si="99"/>
        <v>0</v>
      </c>
      <c r="AY192" s="374">
        <f t="shared" si="100"/>
        <v>0</v>
      </c>
      <c r="AZ192" s="375">
        <f t="shared" si="101"/>
        <v>0</v>
      </c>
      <c r="BA192" s="376">
        <f t="shared" si="102"/>
        <v>0</v>
      </c>
      <c r="BB192" s="293">
        <f t="shared" si="103"/>
        <v>0</v>
      </c>
      <c r="BC192" s="294" t="str">
        <f>IF(BB192=0,"",
IF(SUM($BB$174:BB192)=1,BD192,
IF($BB$274&gt;SUM($BB$174:BB192),_xlfn.CONCAT(", ",BD192),
IF($BB$274=SUM($BB$174:BB192),_xlfn.CONCAT(" y ",BD192)))))</f>
        <v/>
      </c>
      <c r="BD192" s="89" t="s">
        <v>5138</v>
      </c>
    </row>
    <row r="193" spans="1:56" ht="15" customHeight="1">
      <c r="A193" s="72"/>
      <c r="B193" s="70"/>
      <c r="C193" s="85" t="s">
        <v>5071</v>
      </c>
      <c r="D193" s="1020" t="str">
        <f t="shared" si="85"/>
        <v/>
      </c>
      <c r="E193" s="889"/>
      <c r="F193" s="889"/>
      <c r="G193" s="889"/>
      <c r="H193" s="889"/>
      <c r="I193" s="889"/>
      <c r="J193" s="889"/>
      <c r="K193" s="889"/>
      <c r="L193" s="889"/>
      <c r="M193" s="889"/>
      <c r="N193" s="889"/>
      <c r="O193" s="889"/>
      <c r="P193" s="889"/>
      <c r="Q193" s="889"/>
      <c r="R193" s="890"/>
      <c r="S193" s="1041"/>
      <c r="T193" s="1042"/>
      <c r="U193" s="1042"/>
      <c r="V193" s="1042"/>
      <c r="W193" s="1042"/>
      <c r="X193" s="1043"/>
      <c r="Y193" s="992"/>
      <c r="Z193" s="884"/>
      <c r="AA193" s="884"/>
      <c r="AB193" s="884"/>
      <c r="AC193" s="884"/>
      <c r="AD193" s="885"/>
      <c r="AG193" s="366">
        <f t="shared" ref="AG193:AI193" si="121">IF(OR(M87="NS",P87="NS",S87="NS",V87="NS",Y87="NS",AB87="NS"),0,IF(AND(M87="NA",P87="NA",S87="NA",V87="NA",Y87="NA",AB87="NA"),0,IF(M87&lt;=SUM(P87,S87,V87,Y87,AB87),0,1)))</f>
        <v>0</v>
      </c>
      <c r="AH193" s="367">
        <f t="shared" si="121"/>
        <v>0</v>
      </c>
      <c r="AI193" s="366">
        <f t="shared" si="121"/>
        <v>0</v>
      </c>
      <c r="AJ193" s="338">
        <f t="shared" si="87"/>
        <v>0</v>
      </c>
      <c r="AK193" s="294" t="str">
        <f>IF(AJ193=0,"",
IF(SUM($AJ$174:AJ193)=1,AL193,
IF($AJ$274&gt;SUM($AJ$174:AJ193),_xlfn.CONCAT(", ",AL193),
IF($AJ$274=SUM($AJ$174:AJ193),_xlfn.CONCAT(" y ",AL193)))))</f>
        <v/>
      </c>
      <c r="AL193" s="368" t="s">
        <v>5139</v>
      </c>
      <c r="AM193" s="374">
        <f t="shared" si="88"/>
        <v>0</v>
      </c>
      <c r="AN193" s="375">
        <f t="shared" si="89"/>
        <v>0</v>
      </c>
      <c r="AO193" s="376">
        <f t="shared" si="90"/>
        <v>0</v>
      </c>
      <c r="AP193" s="374">
        <f t="shared" si="91"/>
        <v>0</v>
      </c>
      <c r="AQ193" s="375">
        <f t="shared" si="92"/>
        <v>0</v>
      </c>
      <c r="AR193" s="376">
        <f t="shared" si="93"/>
        <v>0</v>
      </c>
      <c r="AS193" s="374">
        <f t="shared" si="94"/>
        <v>0</v>
      </c>
      <c r="AT193" s="375">
        <f t="shared" si="95"/>
        <v>0</v>
      </c>
      <c r="AU193" s="376">
        <f t="shared" si="96"/>
        <v>0</v>
      </c>
      <c r="AV193" s="374">
        <f t="shared" si="97"/>
        <v>0</v>
      </c>
      <c r="AW193" s="375">
        <f t="shared" si="98"/>
        <v>0</v>
      </c>
      <c r="AX193" s="376">
        <f t="shared" si="99"/>
        <v>0</v>
      </c>
      <c r="AY193" s="374">
        <f t="shared" si="100"/>
        <v>0</v>
      </c>
      <c r="AZ193" s="375">
        <f t="shared" si="101"/>
        <v>0</v>
      </c>
      <c r="BA193" s="376">
        <f t="shared" si="102"/>
        <v>0</v>
      </c>
      <c r="BB193" s="293">
        <f t="shared" si="103"/>
        <v>0</v>
      </c>
      <c r="BC193" s="294" t="str">
        <f>IF(BB193=0,"",
IF(SUM($BB$174:BB193)=1,BD193,
IF($BB$274&gt;SUM($BB$174:BB193),_xlfn.CONCAT(", ",BD193),
IF($BB$274=SUM($BB$174:BB193),_xlfn.CONCAT(" y ",BD193)))))</f>
        <v/>
      </c>
      <c r="BD193" s="89" t="s">
        <v>5139</v>
      </c>
    </row>
    <row r="194" spans="1:56" ht="15" customHeight="1">
      <c r="A194" s="72"/>
      <c r="B194" s="70"/>
      <c r="C194" s="38" t="s">
        <v>5072</v>
      </c>
      <c r="D194" s="1020" t="str">
        <f t="shared" si="85"/>
        <v/>
      </c>
      <c r="E194" s="889"/>
      <c r="F194" s="889"/>
      <c r="G194" s="889"/>
      <c r="H194" s="889"/>
      <c r="I194" s="889"/>
      <c r="J194" s="889"/>
      <c r="K194" s="889"/>
      <c r="L194" s="889"/>
      <c r="M194" s="889"/>
      <c r="N194" s="889"/>
      <c r="O194" s="889"/>
      <c r="P194" s="889"/>
      <c r="Q194" s="889"/>
      <c r="R194" s="890"/>
      <c r="S194" s="1041"/>
      <c r="T194" s="1042"/>
      <c r="U194" s="1042"/>
      <c r="V194" s="1042"/>
      <c r="W194" s="1042"/>
      <c r="X194" s="1043"/>
      <c r="Y194" s="992"/>
      <c r="Z194" s="884"/>
      <c r="AA194" s="884"/>
      <c r="AB194" s="884"/>
      <c r="AC194" s="884"/>
      <c r="AD194" s="885"/>
      <c r="AG194" s="366">
        <f t="shared" ref="AG194:AI194" si="122">IF(OR(M88="NS",P88="NS",S88="NS",V88="NS",Y88="NS",AB88="NS"),0,IF(AND(M88="NA",P88="NA",S88="NA",V88="NA",Y88="NA",AB88="NA"),0,IF(M88&lt;=SUM(P88,S88,V88,Y88,AB88),0,1)))</f>
        <v>0</v>
      </c>
      <c r="AH194" s="367">
        <f t="shared" si="122"/>
        <v>0</v>
      </c>
      <c r="AI194" s="366">
        <f t="shared" si="122"/>
        <v>0</v>
      </c>
      <c r="AJ194" s="338">
        <f t="shared" si="87"/>
        <v>0</v>
      </c>
      <c r="AK194" s="294" t="str">
        <f>IF(AJ194=0,"",
IF(SUM($AJ$174:AJ194)=1,AL194,
IF($AJ$274&gt;SUM($AJ$174:AJ194),_xlfn.CONCAT(", ",AL194),
IF($AJ$274=SUM($AJ$174:AJ194),_xlfn.CONCAT(" y ",AL194)))))</f>
        <v/>
      </c>
      <c r="AL194" s="368" t="s">
        <v>5140</v>
      </c>
      <c r="AM194" s="374">
        <f t="shared" si="88"/>
        <v>0</v>
      </c>
      <c r="AN194" s="375">
        <f t="shared" si="89"/>
        <v>0</v>
      </c>
      <c r="AO194" s="376">
        <f t="shared" si="90"/>
        <v>0</v>
      </c>
      <c r="AP194" s="374">
        <f t="shared" si="91"/>
        <v>0</v>
      </c>
      <c r="AQ194" s="375">
        <f t="shared" si="92"/>
        <v>0</v>
      </c>
      <c r="AR194" s="376">
        <f t="shared" si="93"/>
        <v>0</v>
      </c>
      <c r="AS194" s="374">
        <f t="shared" si="94"/>
        <v>0</v>
      </c>
      <c r="AT194" s="375">
        <f t="shared" si="95"/>
        <v>0</v>
      </c>
      <c r="AU194" s="376">
        <f t="shared" si="96"/>
        <v>0</v>
      </c>
      <c r="AV194" s="374">
        <f t="shared" si="97"/>
        <v>0</v>
      </c>
      <c r="AW194" s="375">
        <f t="shared" si="98"/>
        <v>0</v>
      </c>
      <c r="AX194" s="376">
        <f t="shared" si="99"/>
        <v>0</v>
      </c>
      <c r="AY194" s="374">
        <f t="shared" si="100"/>
        <v>0</v>
      </c>
      <c r="AZ194" s="375">
        <f t="shared" si="101"/>
        <v>0</v>
      </c>
      <c r="BA194" s="376">
        <f t="shared" si="102"/>
        <v>0</v>
      </c>
      <c r="BB194" s="293">
        <f t="shared" si="103"/>
        <v>0</v>
      </c>
      <c r="BC194" s="294" t="str">
        <f>IF(BB194=0,"",
IF(SUM($BB$174:BB194)=1,BD194,
IF($BB$274&gt;SUM($BB$174:BB194),_xlfn.CONCAT(", ",BD194),
IF($BB$274=SUM($BB$174:BB194),_xlfn.CONCAT(" y ",BD194)))))</f>
        <v/>
      </c>
      <c r="BD194" s="89" t="s">
        <v>5140</v>
      </c>
    </row>
    <row r="195" spans="1:56" ht="15" customHeight="1">
      <c r="A195" s="72"/>
      <c r="B195" s="70"/>
      <c r="C195" s="38" t="s">
        <v>5073</v>
      </c>
      <c r="D195" s="1020" t="str">
        <f t="shared" si="85"/>
        <v/>
      </c>
      <c r="E195" s="889"/>
      <c r="F195" s="889"/>
      <c r="G195" s="889"/>
      <c r="H195" s="889"/>
      <c r="I195" s="889"/>
      <c r="J195" s="889"/>
      <c r="K195" s="889"/>
      <c r="L195" s="889"/>
      <c r="M195" s="889"/>
      <c r="N195" s="889"/>
      <c r="O195" s="889"/>
      <c r="P195" s="889"/>
      <c r="Q195" s="889"/>
      <c r="R195" s="890"/>
      <c r="S195" s="1041"/>
      <c r="T195" s="1042"/>
      <c r="U195" s="1042"/>
      <c r="V195" s="1042"/>
      <c r="W195" s="1042"/>
      <c r="X195" s="1043"/>
      <c r="Y195" s="992"/>
      <c r="Z195" s="884"/>
      <c r="AA195" s="884"/>
      <c r="AB195" s="884"/>
      <c r="AC195" s="884"/>
      <c r="AD195" s="885"/>
      <c r="AG195" s="366">
        <f t="shared" ref="AG195:AI195" si="123">IF(OR(M89="NS",P89="NS",S89="NS",V89="NS",Y89="NS",AB89="NS"),0,IF(AND(M89="NA",P89="NA",S89="NA",V89="NA",Y89="NA",AB89="NA"),0,IF(M89&lt;=SUM(P89,S89,V89,Y89,AB89),0,1)))</f>
        <v>0</v>
      </c>
      <c r="AH195" s="367">
        <f t="shared" si="123"/>
        <v>0</v>
      </c>
      <c r="AI195" s="366">
        <f t="shared" si="123"/>
        <v>0</v>
      </c>
      <c r="AJ195" s="338">
        <f t="shared" si="87"/>
        <v>0</v>
      </c>
      <c r="AK195" s="294" t="str">
        <f>IF(AJ195=0,"",
IF(SUM($AJ$174:AJ195)=1,AL195,
IF($AJ$274&gt;SUM($AJ$174:AJ195),_xlfn.CONCAT(", ",AL195),
IF($AJ$274=SUM($AJ$174:AJ195),_xlfn.CONCAT(" y ",AL195)))))</f>
        <v/>
      </c>
      <c r="AL195" s="368" t="s">
        <v>5141</v>
      </c>
      <c r="AM195" s="374">
        <f t="shared" si="88"/>
        <v>0</v>
      </c>
      <c r="AN195" s="375">
        <f t="shared" si="89"/>
        <v>0</v>
      </c>
      <c r="AO195" s="376">
        <f t="shared" si="90"/>
        <v>0</v>
      </c>
      <c r="AP195" s="374">
        <f t="shared" si="91"/>
        <v>0</v>
      </c>
      <c r="AQ195" s="375">
        <f t="shared" si="92"/>
        <v>0</v>
      </c>
      <c r="AR195" s="376">
        <f t="shared" si="93"/>
        <v>0</v>
      </c>
      <c r="AS195" s="374">
        <f t="shared" si="94"/>
        <v>0</v>
      </c>
      <c r="AT195" s="375">
        <f t="shared" si="95"/>
        <v>0</v>
      </c>
      <c r="AU195" s="376">
        <f t="shared" si="96"/>
        <v>0</v>
      </c>
      <c r="AV195" s="374">
        <f t="shared" si="97"/>
        <v>0</v>
      </c>
      <c r="AW195" s="375">
        <f t="shared" si="98"/>
        <v>0</v>
      </c>
      <c r="AX195" s="376">
        <f t="shared" si="99"/>
        <v>0</v>
      </c>
      <c r="AY195" s="374">
        <f t="shared" si="100"/>
        <v>0</v>
      </c>
      <c r="AZ195" s="375">
        <f t="shared" si="101"/>
        <v>0</v>
      </c>
      <c r="BA195" s="376">
        <f t="shared" si="102"/>
        <v>0</v>
      </c>
      <c r="BB195" s="293">
        <f t="shared" si="103"/>
        <v>0</v>
      </c>
      <c r="BC195" s="294" t="str">
        <f>IF(BB195=0,"",
IF(SUM($BB$174:BB195)=1,BD195,
IF($BB$274&gt;SUM($BB$174:BB195),_xlfn.CONCAT(", ",BD195),
IF($BB$274=SUM($BB$174:BB195),_xlfn.CONCAT(" y ",BD195)))))</f>
        <v/>
      </c>
      <c r="BD195" s="89" t="s">
        <v>5141</v>
      </c>
    </row>
    <row r="196" spans="1:56" ht="15" customHeight="1">
      <c r="A196" s="72"/>
      <c r="B196" s="70"/>
      <c r="C196" s="38" t="s">
        <v>5074</v>
      </c>
      <c r="D196" s="1020" t="str">
        <f t="shared" si="85"/>
        <v/>
      </c>
      <c r="E196" s="889"/>
      <c r="F196" s="889"/>
      <c r="G196" s="889"/>
      <c r="H196" s="889"/>
      <c r="I196" s="889"/>
      <c r="J196" s="889"/>
      <c r="K196" s="889"/>
      <c r="L196" s="889"/>
      <c r="M196" s="889"/>
      <c r="N196" s="889"/>
      <c r="O196" s="889"/>
      <c r="P196" s="889"/>
      <c r="Q196" s="889"/>
      <c r="R196" s="890"/>
      <c r="S196" s="1041"/>
      <c r="T196" s="1042"/>
      <c r="U196" s="1042"/>
      <c r="V196" s="1042"/>
      <c r="W196" s="1042"/>
      <c r="X196" s="1043"/>
      <c r="Y196" s="992"/>
      <c r="Z196" s="884"/>
      <c r="AA196" s="884"/>
      <c r="AB196" s="884"/>
      <c r="AC196" s="884"/>
      <c r="AD196" s="885"/>
      <c r="AG196" s="366">
        <f t="shared" ref="AG196:AI196" si="124">IF(OR(M90="NS",P90="NS",S90="NS",V90="NS",Y90="NS",AB90="NS"),0,IF(AND(M90="NA",P90="NA",S90="NA",V90="NA",Y90="NA",AB90="NA"),0,IF(M90&lt;=SUM(P90,S90,V90,Y90,AB90),0,1)))</f>
        <v>0</v>
      </c>
      <c r="AH196" s="367">
        <f t="shared" si="124"/>
        <v>0</v>
      </c>
      <c r="AI196" s="366">
        <f t="shared" si="124"/>
        <v>0</v>
      </c>
      <c r="AJ196" s="338">
        <f t="shared" si="87"/>
        <v>0</v>
      </c>
      <c r="AK196" s="294" t="str">
        <f>IF(AJ196=0,"",
IF(SUM($AJ$174:AJ196)=1,AL196,
IF($AJ$274&gt;SUM($AJ$174:AJ196),_xlfn.CONCAT(", ",AL196),
IF($AJ$274=SUM($AJ$174:AJ196),_xlfn.CONCAT(" y ",AL196)))))</f>
        <v/>
      </c>
      <c r="AL196" s="368" t="s">
        <v>5142</v>
      </c>
      <c r="AM196" s="374">
        <f t="shared" si="88"/>
        <v>0</v>
      </c>
      <c r="AN196" s="375">
        <f t="shared" si="89"/>
        <v>0</v>
      </c>
      <c r="AO196" s="376">
        <f t="shared" si="90"/>
        <v>0</v>
      </c>
      <c r="AP196" s="374">
        <f t="shared" si="91"/>
        <v>0</v>
      </c>
      <c r="AQ196" s="375">
        <f t="shared" si="92"/>
        <v>0</v>
      </c>
      <c r="AR196" s="376">
        <f t="shared" si="93"/>
        <v>0</v>
      </c>
      <c r="AS196" s="374">
        <f t="shared" si="94"/>
        <v>0</v>
      </c>
      <c r="AT196" s="375">
        <f t="shared" si="95"/>
        <v>0</v>
      </c>
      <c r="AU196" s="376">
        <f t="shared" si="96"/>
        <v>0</v>
      </c>
      <c r="AV196" s="374">
        <f t="shared" si="97"/>
        <v>0</v>
      </c>
      <c r="AW196" s="375">
        <f t="shared" si="98"/>
        <v>0</v>
      </c>
      <c r="AX196" s="376">
        <f t="shared" si="99"/>
        <v>0</v>
      </c>
      <c r="AY196" s="374">
        <f t="shared" si="100"/>
        <v>0</v>
      </c>
      <c r="AZ196" s="375">
        <f t="shared" si="101"/>
        <v>0</v>
      </c>
      <c r="BA196" s="376">
        <f t="shared" si="102"/>
        <v>0</v>
      </c>
      <c r="BB196" s="293">
        <f t="shared" si="103"/>
        <v>0</v>
      </c>
      <c r="BC196" s="294" t="str">
        <f>IF(BB196=0,"",
IF(SUM($BB$174:BB196)=1,BD196,
IF($BB$274&gt;SUM($BB$174:BB196),_xlfn.CONCAT(", ",BD196),
IF($BB$274=SUM($BB$174:BB196),_xlfn.CONCAT(" y ",BD196)))))</f>
        <v/>
      </c>
      <c r="BD196" s="89" t="s">
        <v>5142</v>
      </c>
    </row>
    <row r="197" spans="1:56" ht="15" customHeight="1">
      <c r="A197" s="72"/>
      <c r="B197" s="70"/>
      <c r="C197" s="38" t="s">
        <v>5075</v>
      </c>
      <c r="D197" s="1020" t="str">
        <f t="shared" si="85"/>
        <v/>
      </c>
      <c r="E197" s="889"/>
      <c r="F197" s="889"/>
      <c r="G197" s="889"/>
      <c r="H197" s="889"/>
      <c r="I197" s="889"/>
      <c r="J197" s="889"/>
      <c r="K197" s="889"/>
      <c r="L197" s="889"/>
      <c r="M197" s="889"/>
      <c r="N197" s="889"/>
      <c r="O197" s="889"/>
      <c r="P197" s="889"/>
      <c r="Q197" s="889"/>
      <c r="R197" s="890"/>
      <c r="S197" s="1041"/>
      <c r="T197" s="1042"/>
      <c r="U197" s="1042"/>
      <c r="V197" s="1042"/>
      <c r="W197" s="1042"/>
      <c r="X197" s="1043"/>
      <c r="Y197" s="992"/>
      <c r="Z197" s="884"/>
      <c r="AA197" s="884"/>
      <c r="AB197" s="884"/>
      <c r="AC197" s="884"/>
      <c r="AD197" s="885"/>
      <c r="AG197" s="366">
        <f t="shared" ref="AG197:AI197" si="125">IF(OR(M91="NS",P91="NS",S91="NS",V91="NS",Y91="NS",AB91="NS"),0,IF(AND(M91="NA",P91="NA",S91="NA",V91="NA",Y91="NA",AB91="NA"),0,IF(M91&lt;=SUM(P91,S91,V91,Y91,AB91),0,1)))</f>
        <v>0</v>
      </c>
      <c r="AH197" s="367">
        <f t="shared" si="125"/>
        <v>0</v>
      </c>
      <c r="AI197" s="366">
        <f t="shared" si="125"/>
        <v>0</v>
      </c>
      <c r="AJ197" s="338">
        <f t="shared" si="87"/>
        <v>0</v>
      </c>
      <c r="AK197" s="294" t="str">
        <f>IF(AJ197=0,"",
IF(SUM($AJ$174:AJ197)=1,AL197,
IF($AJ$274&gt;SUM($AJ$174:AJ197),_xlfn.CONCAT(", ",AL197),
IF($AJ$274=SUM($AJ$174:AJ197),_xlfn.CONCAT(" y ",AL197)))))</f>
        <v/>
      </c>
      <c r="AL197" s="368" t="s">
        <v>5143</v>
      </c>
      <c r="AM197" s="374">
        <f t="shared" si="88"/>
        <v>0</v>
      </c>
      <c r="AN197" s="375">
        <f t="shared" si="89"/>
        <v>0</v>
      </c>
      <c r="AO197" s="376">
        <f t="shared" si="90"/>
        <v>0</v>
      </c>
      <c r="AP197" s="374">
        <f t="shared" si="91"/>
        <v>0</v>
      </c>
      <c r="AQ197" s="375">
        <f t="shared" si="92"/>
        <v>0</v>
      </c>
      <c r="AR197" s="376">
        <f t="shared" si="93"/>
        <v>0</v>
      </c>
      <c r="AS197" s="374">
        <f t="shared" si="94"/>
        <v>0</v>
      </c>
      <c r="AT197" s="375">
        <f t="shared" si="95"/>
        <v>0</v>
      </c>
      <c r="AU197" s="376">
        <f t="shared" si="96"/>
        <v>0</v>
      </c>
      <c r="AV197" s="374">
        <f t="shared" si="97"/>
        <v>0</v>
      </c>
      <c r="AW197" s="375">
        <f t="shared" si="98"/>
        <v>0</v>
      </c>
      <c r="AX197" s="376">
        <f t="shared" si="99"/>
        <v>0</v>
      </c>
      <c r="AY197" s="374">
        <f t="shared" si="100"/>
        <v>0</v>
      </c>
      <c r="AZ197" s="375">
        <f t="shared" si="101"/>
        <v>0</v>
      </c>
      <c r="BA197" s="376">
        <f t="shared" si="102"/>
        <v>0</v>
      </c>
      <c r="BB197" s="293">
        <f t="shared" si="103"/>
        <v>0</v>
      </c>
      <c r="BC197" s="294" t="str">
        <f>IF(BB197=0,"",
IF(SUM($BB$174:BB197)=1,BD197,
IF($BB$274&gt;SUM($BB$174:BB197),_xlfn.CONCAT(", ",BD197),
IF($BB$274=SUM($BB$174:BB197),_xlfn.CONCAT(" y ",BD197)))))</f>
        <v/>
      </c>
      <c r="BD197" s="89" t="s">
        <v>5143</v>
      </c>
    </row>
    <row r="198" spans="1:56" ht="15" customHeight="1">
      <c r="A198" s="72"/>
      <c r="B198" s="70"/>
      <c r="C198" s="38" t="s">
        <v>5076</v>
      </c>
      <c r="D198" s="1020" t="str">
        <f t="shared" si="85"/>
        <v/>
      </c>
      <c r="E198" s="889"/>
      <c r="F198" s="889"/>
      <c r="G198" s="889"/>
      <c r="H198" s="889"/>
      <c r="I198" s="889"/>
      <c r="J198" s="889"/>
      <c r="K198" s="889"/>
      <c r="L198" s="889"/>
      <c r="M198" s="889"/>
      <c r="N198" s="889"/>
      <c r="O198" s="889"/>
      <c r="P198" s="889"/>
      <c r="Q198" s="889"/>
      <c r="R198" s="890"/>
      <c r="S198" s="1041"/>
      <c r="T198" s="1042"/>
      <c r="U198" s="1042"/>
      <c r="V198" s="1042"/>
      <c r="W198" s="1042"/>
      <c r="X198" s="1043"/>
      <c r="Y198" s="992"/>
      <c r="Z198" s="884"/>
      <c r="AA198" s="884"/>
      <c r="AB198" s="884"/>
      <c r="AC198" s="884"/>
      <c r="AD198" s="885"/>
      <c r="AG198" s="366">
        <f t="shared" ref="AG198:AI198" si="126">IF(OR(M92="NS",P92="NS",S92="NS",V92="NS",Y92="NS",AB92="NS"),0,IF(AND(M92="NA",P92="NA",S92="NA",V92="NA",Y92="NA",AB92="NA"),0,IF(M92&lt;=SUM(P92,S92,V92,Y92,AB92),0,1)))</f>
        <v>0</v>
      </c>
      <c r="AH198" s="367">
        <f t="shared" si="126"/>
        <v>0</v>
      </c>
      <c r="AI198" s="366">
        <f t="shared" si="126"/>
        <v>0</v>
      </c>
      <c r="AJ198" s="338">
        <f t="shared" si="87"/>
        <v>0</v>
      </c>
      <c r="AK198" s="294" t="str">
        <f>IF(AJ198=0,"",
IF(SUM($AJ$174:AJ198)=1,AL198,
IF($AJ$274&gt;SUM($AJ$174:AJ198),_xlfn.CONCAT(", ",AL198),
IF($AJ$274=SUM($AJ$174:AJ198),_xlfn.CONCAT(" y ",AL198)))))</f>
        <v/>
      </c>
      <c r="AL198" s="368" t="s">
        <v>5144</v>
      </c>
      <c r="AM198" s="374">
        <f t="shared" si="88"/>
        <v>0</v>
      </c>
      <c r="AN198" s="375">
        <f t="shared" si="89"/>
        <v>0</v>
      </c>
      <c r="AO198" s="376">
        <f t="shared" si="90"/>
        <v>0</v>
      </c>
      <c r="AP198" s="374">
        <f t="shared" si="91"/>
        <v>0</v>
      </c>
      <c r="AQ198" s="375">
        <f t="shared" si="92"/>
        <v>0</v>
      </c>
      <c r="AR198" s="376">
        <f t="shared" si="93"/>
        <v>0</v>
      </c>
      <c r="AS198" s="374">
        <f t="shared" si="94"/>
        <v>0</v>
      </c>
      <c r="AT198" s="375">
        <f t="shared" si="95"/>
        <v>0</v>
      </c>
      <c r="AU198" s="376">
        <f t="shared" si="96"/>
        <v>0</v>
      </c>
      <c r="AV198" s="374">
        <f t="shared" si="97"/>
        <v>0</v>
      </c>
      <c r="AW198" s="375">
        <f t="shared" si="98"/>
        <v>0</v>
      </c>
      <c r="AX198" s="376">
        <f t="shared" si="99"/>
        <v>0</v>
      </c>
      <c r="AY198" s="374">
        <f t="shared" si="100"/>
        <v>0</v>
      </c>
      <c r="AZ198" s="375">
        <f t="shared" si="101"/>
        <v>0</v>
      </c>
      <c r="BA198" s="376">
        <f t="shared" si="102"/>
        <v>0</v>
      </c>
      <c r="BB198" s="293">
        <f t="shared" si="103"/>
        <v>0</v>
      </c>
      <c r="BC198" s="294" t="str">
        <f>IF(BB198=0,"",
IF(SUM($BB$174:BB198)=1,BD198,
IF($BB$274&gt;SUM($BB$174:BB198),_xlfn.CONCAT(", ",BD198),
IF($BB$274=SUM($BB$174:BB198),_xlfn.CONCAT(" y ",BD198)))))</f>
        <v/>
      </c>
      <c r="BD198" s="89" t="s">
        <v>5144</v>
      </c>
    </row>
    <row r="199" spans="1:56" ht="15" customHeight="1">
      <c r="A199" s="72"/>
      <c r="B199" s="70"/>
      <c r="C199" s="38" t="s">
        <v>5077</v>
      </c>
      <c r="D199" s="1020" t="str">
        <f t="shared" si="85"/>
        <v/>
      </c>
      <c r="E199" s="889"/>
      <c r="F199" s="889"/>
      <c r="G199" s="889"/>
      <c r="H199" s="889"/>
      <c r="I199" s="889"/>
      <c r="J199" s="889"/>
      <c r="K199" s="889"/>
      <c r="L199" s="889"/>
      <c r="M199" s="889"/>
      <c r="N199" s="889"/>
      <c r="O199" s="889"/>
      <c r="P199" s="889"/>
      <c r="Q199" s="889"/>
      <c r="R199" s="890"/>
      <c r="S199" s="1041"/>
      <c r="T199" s="1042"/>
      <c r="U199" s="1042"/>
      <c r="V199" s="1042"/>
      <c r="W199" s="1042"/>
      <c r="X199" s="1043"/>
      <c r="Y199" s="992"/>
      <c r="Z199" s="884"/>
      <c r="AA199" s="884"/>
      <c r="AB199" s="884"/>
      <c r="AC199" s="884"/>
      <c r="AD199" s="885"/>
      <c r="AG199" s="366">
        <f t="shared" ref="AG199:AI199" si="127">IF(OR(M93="NS",P93="NS",S93="NS",V93="NS",Y93="NS",AB93="NS"),0,IF(AND(M93="NA",P93="NA",S93="NA",V93="NA",Y93="NA",AB93="NA"),0,IF(M93&lt;=SUM(P93,S93,V93,Y93,AB93),0,1)))</f>
        <v>0</v>
      </c>
      <c r="AH199" s="367">
        <f t="shared" si="127"/>
        <v>0</v>
      </c>
      <c r="AI199" s="366">
        <f t="shared" si="127"/>
        <v>0</v>
      </c>
      <c r="AJ199" s="338">
        <f t="shared" si="87"/>
        <v>0</v>
      </c>
      <c r="AK199" s="294" t="str">
        <f>IF(AJ199=0,"",
IF(SUM($AJ$174:AJ199)=1,AL199,
IF($AJ$274&gt;SUM($AJ$174:AJ199),_xlfn.CONCAT(", ",AL199),
IF($AJ$274=SUM($AJ$174:AJ199),_xlfn.CONCAT(" y ",AL199)))))</f>
        <v/>
      </c>
      <c r="AL199" s="368" t="s">
        <v>5145</v>
      </c>
      <c r="AM199" s="374">
        <f t="shared" si="88"/>
        <v>0</v>
      </c>
      <c r="AN199" s="375">
        <f t="shared" si="89"/>
        <v>0</v>
      </c>
      <c r="AO199" s="376">
        <f t="shared" si="90"/>
        <v>0</v>
      </c>
      <c r="AP199" s="374">
        <f t="shared" si="91"/>
        <v>0</v>
      </c>
      <c r="AQ199" s="375">
        <f t="shared" si="92"/>
        <v>0</v>
      </c>
      <c r="AR199" s="376">
        <f t="shared" si="93"/>
        <v>0</v>
      </c>
      <c r="AS199" s="374">
        <f t="shared" si="94"/>
        <v>0</v>
      </c>
      <c r="AT199" s="375">
        <f t="shared" si="95"/>
        <v>0</v>
      </c>
      <c r="AU199" s="376">
        <f t="shared" si="96"/>
        <v>0</v>
      </c>
      <c r="AV199" s="374">
        <f t="shared" si="97"/>
        <v>0</v>
      </c>
      <c r="AW199" s="375">
        <f t="shared" si="98"/>
        <v>0</v>
      </c>
      <c r="AX199" s="376">
        <f t="shared" si="99"/>
        <v>0</v>
      </c>
      <c r="AY199" s="374">
        <f t="shared" si="100"/>
        <v>0</v>
      </c>
      <c r="AZ199" s="375">
        <f t="shared" si="101"/>
        <v>0</v>
      </c>
      <c r="BA199" s="376">
        <f t="shared" si="102"/>
        <v>0</v>
      </c>
      <c r="BB199" s="293">
        <f t="shared" si="103"/>
        <v>0</v>
      </c>
      <c r="BC199" s="294" t="str">
        <f>IF(BB199=0,"",
IF(SUM($BB$174:BB199)=1,BD199,
IF($BB$274&gt;SUM($BB$174:BB199),_xlfn.CONCAT(", ",BD199),
IF($BB$274=SUM($BB$174:BB199),_xlfn.CONCAT(" y ",BD199)))))</f>
        <v/>
      </c>
      <c r="BD199" s="89" t="s">
        <v>5145</v>
      </c>
    </row>
    <row r="200" spans="1:56" ht="15" customHeight="1">
      <c r="A200" s="72"/>
      <c r="B200" s="70"/>
      <c r="C200" s="38" t="s">
        <v>5078</v>
      </c>
      <c r="D200" s="1020" t="str">
        <f t="shared" si="85"/>
        <v/>
      </c>
      <c r="E200" s="889"/>
      <c r="F200" s="889"/>
      <c r="G200" s="889"/>
      <c r="H200" s="889"/>
      <c r="I200" s="889"/>
      <c r="J200" s="889"/>
      <c r="K200" s="889"/>
      <c r="L200" s="889"/>
      <c r="M200" s="889"/>
      <c r="N200" s="889"/>
      <c r="O200" s="889"/>
      <c r="P200" s="889"/>
      <c r="Q200" s="889"/>
      <c r="R200" s="890"/>
      <c r="S200" s="1041"/>
      <c r="T200" s="1042"/>
      <c r="U200" s="1042"/>
      <c r="V200" s="1042"/>
      <c r="W200" s="1042"/>
      <c r="X200" s="1043"/>
      <c r="Y200" s="992"/>
      <c r="Z200" s="884"/>
      <c r="AA200" s="884"/>
      <c r="AB200" s="884"/>
      <c r="AC200" s="884"/>
      <c r="AD200" s="885"/>
      <c r="AG200" s="366">
        <f t="shared" ref="AG200:AI200" si="128">IF(OR(M94="NS",P94="NS",S94="NS",V94="NS",Y94="NS",AB94="NS"),0,IF(AND(M94="NA",P94="NA",S94="NA",V94="NA",Y94="NA",AB94="NA"),0,IF(M94&lt;=SUM(P94,S94,V94,Y94,AB94),0,1)))</f>
        <v>0</v>
      </c>
      <c r="AH200" s="367">
        <f t="shared" si="128"/>
        <v>0</v>
      </c>
      <c r="AI200" s="366">
        <f t="shared" si="128"/>
        <v>0</v>
      </c>
      <c r="AJ200" s="338">
        <f t="shared" si="87"/>
        <v>0</v>
      </c>
      <c r="AK200" s="294" t="str">
        <f>IF(AJ200=0,"",
IF(SUM($AJ$174:AJ200)=1,AL200,
IF($AJ$274&gt;SUM($AJ$174:AJ200),_xlfn.CONCAT(", ",AL200),
IF($AJ$274=SUM($AJ$174:AJ200),_xlfn.CONCAT(" y ",AL200)))))</f>
        <v/>
      </c>
      <c r="AL200" s="368" t="s">
        <v>5146</v>
      </c>
      <c r="AM200" s="374">
        <f t="shared" si="88"/>
        <v>0</v>
      </c>
      <c r="AN200" s="375">
        <f t="shared" si="89"/>
        <v>0</v>
      </c>
      <c r="AO200" s="376">
        <f t="shared" si="90"/>
        <v>0</v>
      </c>
      <c r="AP200" s="374">
        <f t="shared" si="91"/>
        <v>0</v>
      </c>
      <c r="AQ200" s="375">
        <f t="shared" si="92"/>
        <v>0</v>
      </c>
      <c r="AR200" s="376">
        <f t="shared" si="93"/>
        <v>0</v>
      </c>
      <c r="AS200" s="374">
        <f t="shared" si="94"/>
        <v>0</v>
      </c>
      <c r="AT200" s="375">
        <f t="shared" si="95"/>
        <v>0</v>
      </c>
      <c r="AU200" s="376">
        <f t="shared" si="96"/>
        <v>0</v>
      </c>
      <c r="AV200" s="374">
        <f t="shared" si="97"/>
        <v>0</v>
      </c>
      <c r="AW200" s="375">
        <f t="shared" si="98"/>
        <v>0</v>
      </c>
      <c r="AX200" s="376">
        <f t="shared" si="99"/>
        <v>0</v>
      </c>
      <c r="AY200" s="374">
        <f t="shared" si="100"/>
        <v>0</v>
      </c>
      <c r="AZ200" s="375">
        <f t="shared" si="101"/>
        <v>0</v>
      </c>
      <c r="BA200" s="376">
        <f t="shared" si="102"/>
        <v>0</v>
      </c>
      <c r="BB200" s="293">
        <f t="shared" si="103"/>
        <v>0</v>
      </c>
      <c r="BC200" s="294" t="str">
        <f>IF(BB200=0,"",
IF(SUM($BB$174:BB200)=1,BD200,
IF($BB$274&gt;SUM($BB$174:BB200),_xlfn.CONCAT(", ",BD200),
IF($BB$274=SUM($BB$174:BB200),_xlfn.CONCAT(" y ",BD200)))))</f>
        <v/>
      </c>
      <c r="BD200" s="89" t="s">
        <v>5146</v>
      </c>
    </row>
    <row r="201" spans="1:56" ht="15" customHeight="1">
      <c r="A201" s="72"/>
      <c r="B201" s="70"/>
      <c r="C201" s="38" t="s">
        <v>5079</v>
      </c>
      <c r="D201" s="1020" t="str">
        <f t="shared" si="85"/>
        <v/>
      </c>
      <c r="E201" s="889"/>
      <c r="F201" s="889"/>
      <c r="G201" s="889"/>
      <c r="H201" s="889"/>
      <c r="I201" s="889"/>
      <c r="J201" s="889"/>
      <c r="K201" s="889"/>
      <c r="L201" s="889"/>
      <c r="M201" s="889"/>
      <c r="N201" s="889"/>
      <c r="O201" s="889"/>
      <c r="P201" s="889"/>
      <c r="Q201" s="889"/>
      <c r="R201" s="890"/>
      <c r="S201" s="1041"/>
      <c r="T201" s="1042"/>
      <c r="U201" s="1042"/>
      <c r="V201" s="1042"/>
      <c r="W201" s="1042"/>
      <c r="X201" s="1043"/>
      <c r="Y201" s="992"/>
      <c r="Z201" s="884"/>
      <c r="AA201" s="884"/>
      <c r="AB201" s="884"/>
      <c r="AC201" s="884"/>
      <c r="AD201" s="885"/>
      <c r="AG201" s="366">
        <f t="shared" ref="AG201:AI201" si="129">IF(OR(M95="NS",P95="NS",S95="NS",V95="NS",Y95="NS",AB95="NS"),0,IF(AND(M95="NA",P95="NA",S95="NA",V95="NA",Y95="NA",AB95="NA"),0,IF(M95&lt;=SUM(P95,S95,V95,Y95,AB95),0,1)))</f>
        <v>0</v>
      </c>
      <c r="AH201" s="367">
        <f t="shared" si="129"/>
        <v>0</v>
      </c>
      <c r="AI201" s="366">
        <f t="shared" si="129"/>
        <v>0</v>
      </c>
      <c r="AJ201" s="338">
        <f t="shared" si="87"/>
        <v>0</v>
      </c>
      <c r="AK201" s="294" t="str">
        <f>IF(AJ201=0,"",
IF(SUM($AJ$174:AJ201)=1,AL201,
IF($AJ$274&gt;SUM($AJ$174:AJ201),_xlfn.CONCAT(", ",AL201),
IF($AJ$274=SUM($AJ$174:AJ201),_xlfn.CONCAT(" y ",AL201)))))</f>
        <v/>
      </c>
      <c r="AL201" s="368" t="s">
        <v>5147</v>
      </c>
      <c r="AM201" s="374">
        <f t="shared" si="88"/>
        <v>0</v>
      </c>
      <c r="AN201" s="375">
        <f t="shared" si="89"/>
        <v>0</v>
      </c>
      <c r="AO201" s="376">
        <f t="shared" si="90"/>
        <v>0</v>
      </c>
      <c r="AP201" s="374">
        <f t="shared" si="91"/>
        <v>0</v>
      </c>
      <c r="AQ201" s="375">
        <f t="shared" si="92"/>
        <v>0</v>
      </c>
      <c r="AR201" s="376">
        <f t="shared" si="93"/>
        <v>0</v>
      </c>
      <c r="AS201" s="374">
        <f t="shared" si="94"/>
        <v>0</v>
      </c>
      <c r="AT201" s="375">
        <f t="shared" si="95"/>
        <v>0</v>
      </c>
      <c r="AU201" s="376">
        <f t="shared" si="96"/>
        <v>0</v>
      </c>
      <c r="AV201" s="374">
        <f t="shared" si="97"/>
        <v>0</v>
      </c>
      <c r="AW201" s="375">
        <f t="shared" si="98"/>
        <v>0</v>
      </c>
      <c r="AX201" s="376">
        <f t="shared" si="99"/>
        <v>0</v>
      </c>
      <c r="AY201" s="374">
        <f t="shared" si="100"/>
        <v>0</v>
      </c>
      <c r="AZ201" s="375">
        <f t="shared" si="101"/>
        <v>0</v>
      </c>
      <c r="BA201" s="376">
        <f t="shared" si="102"/>
        <v>0</v>
      </c>
      <c r="BB201" s="293">
        <f t="shared" si="103"/>
        <v>0</v>
      </c>
      <c r="BC201" s="294" t="str">
        <f>IF(BB201=0,"",
IF(SUM($BB$174:BB201)=1,BD201,
IF($BB$274&gt;SUM($BB$174:BB201),_xlfn.CONCAT(", ",BD201),
IF($BB$274=SUM($BB$174:BB201),_xlfn.CONCAT(" y ",BD201)))))</f>
        <v/>
      </c>
      <c r="BD201" s="89" t="s">
        <v>5147</v>
      </c>
    </row>
    <row r="202" spans="1:56" ht="15" customHeight="1">
      <c r="A202" s="72"/>
      <c r="B202" s="70"/>
      <c r="C202" s="38" t="s">
        <v>5080</v>
      </c>
      <c r="D202" s="1020" t="str">
        <f t="shared" si="85"/>
        <v/>
      </c>
      <c r="E202" s="889"/>
      <c r="F202" s="889"/>
      <c r="G202" s="889"/>
      <c r="H202" s="889"/>
      <c r="I202" s="889"/>
      <c r="J202" s="889"/>
      <c r="K202" s="889"/>
      <c r="L202" s="889"/>
      <c r="M202" s="889"/>
      <c r="N202" s="889"/>
      <c r="O202" s="889"/>
      <c r="P202" s="889"/>
      <c r="Q202" s="889"/>
      <c r="R202" s="890"/>
      <c r="S202" s="1041"/>
      <c r="T202" s="1042"/>
      <c r="U202" s="1042"/>
      <c r="V202" s="1042"/>
      <c r="W202" s="1042"/>
      <c r="X202" s="1043"/>
      <c r="Y202" s="992"/>
      <c r="Z202" s="884"/>
      <c r="AA202" s="884"/>
      <c r="AB202" s="884"/>
      <c r="AC202" s="884"/>
      <c r="AD202" s="885"/>
      <c r="AG202" s="366">
        <f t="shared" ref="AG202:AI202" si="130">IF(OR(M96="NS",P96="NS",S96="NS",V96="NS",Y96="NS",AB96="NS"),0,IF(AND(M96="NA",P96="NA",S96="NA",V96="NA",Y96="NA",AB96="NA"),0,IF(M96&lt;=SUM(P96,S96,V96,Y96,AB96),0,1)))</f>
        <v>0</v>
      </c>
      <c r="AH202" s="367">
        <f t="shared" si="130"/>
        <v>0</v>
      </c>
      <c r="AI202" s="366">
        <f t="shared" si="130"/>
        <v>0</v>
      </c>
      <c r="AJ202" s="338">
        <f t="shared" si="87"/>
        <v>0</v>
      </c>
      <c r="AK202" s="294" t="str">
        <f>IF(AJ202=0,"",
IF(SUM($AJ$174:AJ202)=1,AL202,
IF($AJ$274&gt;SUM($AJ$174:AJ202),_xlfn.CONCAT(", ",AL202),
IF($AJ$274=SUM($AJ$174:AJ202),_xlfn.CONCAT(" y ",AL202)))))</f>
        <v/>
      </c>
      <c r="AL202" s="368" t="s">
        <v>5148</v>
      </c>
      <c r="AM202" s="374">
        <f t="shared" si="88"/>
        <v>0</v>
      </c>
      <c r="AN202" s="375">
        <f t="shared" si="89"/>
        <v>0</v>
      </c>
      <c r="AO202" s="376">
        <f t="shared" si="90"/>
        <v>0</v>
      </c>
      <c r="AP202" s="374">
        <f t="shared" si="91"/>
        <v>0</v>
      </c>
      <c r="AQ202" s="375">
        <f t="shared" si="92"/>
        <v>0</v>
      </c>
      <c r="AR202" s="376">
        <f t="shared" si="93"/>
        <v>0</v>
      </c>
      <c r="AS202" s="374">
        <f t="shared" si="94"/>
        <v>0</v>
      </c>
      <c r="AT202" s="375">
        <f t="shared" si="95"/>
        <v>0</v>
      </c>
      <c r="AU202" s="376">
        <f t="shared" si="96"/>
        <v>0</v>
      </c>
      <c r="AV202" s="374">
        <f t="shared" si="97"/>
        <v>0</v>
      </c>
      <c r="AW202" s="375">
        <f t="shared" si="98"/>
        <v>0</v>
      </c>
      <c r="AX202" s="376">
        <f t="shared" si="99"/>
        <v>0</v>
      </c>
      <c r="AY202" s="374">
        <f t="shared" si="100"/>
        <v>0</v>
      </c>
      <c r="AZ202" s="375">
        <f t="shared" si="101"/>
        <v>0</v>
      </c>
      <c r="BA202" s="376">
        <f t="shared" si="102"/>
        <v>0</v>
      </c>
      <c r="BB202" s="293">
        <f t="shared" si="103"/>
        <v>0</v>
      </c>
      <c r="BC202" s="294" t="str">
        <f>IF(BB202=0,"",
IF(SUM($BB$174:BB202)=1,BD202,
IF($BB$274&gt;SUM($BB$174:BB202),_xlfn.CONCAT(", ",BD202),
IF($BB$274=SUM($BB$174:BB202),_xlfn.CONCAT(" y ",BD202)))))</f>
        <v/>
      </c>
      <c r="BD202" s="89" t="s">
        <v>5148</v>
      </c>
    </row>
    <row r="203" spans="1:56" ht="15" customHeight="1">
      <c r="A203" s="72"/>
      <c r="B203" s="70"/>
      <c r="C203" s="38" t="s">
        <v>5081</v>
      </c>
      <c r="D203" s="1020" t="str">
        <f t="shared" si="85"/>
        <v/>
      </c>
      <c r="E203" s="889"/>
      <c r="F203" s="889"/>
      <c r="G203" s="889"/>
      <c r="H203" s="889"/>
      <c r="I203" s="889"/>
      <c r="J203" s="889"/>
      <c r="K203" s="889"/>
      <c r="L203" s="889"/>
      <c r="M203" s="889"/>
      <c r="N203" s="889"/>
      <c r="O203" s="889"/>
      <c r="P203" s="889"/>
      <c r="Q203" s="889"/>
      <c r="R203" s="890"/>
      <c r="S203" s="1041"/>
      <c r="T203" s="1042"/>
      <c r="U203" s="1042"/>
      <c r="V203" s="1042"/>
      <c r="W203" s="1042"/>
      <c r="X203" s="1043"/>
      <c r="Y203" s="992"/>
      <c r="Z203" s="884"/>
      <c r="AA203" s="884"/>
      <c r="AB203" s="884"/>
      <c r="AC203" s="884"/>
      <c r="AD203" s="885"/>
      <c r="AG203" s="366">
        <f t="shared" ref="AG203:AI203" si="131">IF(OR(M97="NS",P97="NS",S97="NS",V97="NS",Y97="NS",AB97="NS"),0,IF(AND(M97="NA",P97="NA",S97="NA",V97="NA",Y97="NA",AB97="NA"),0,IF(M97&lt;=SUM(P97,S97,V97,Y97,AB97),0,1)))</f>
        <v>0</v>
      </c>
      <c r="AH203" s="367">
        <f t="shared" si="131"/>
        <v>0</v>
      </c>
      <c r="AI203" s="366">
        <f t="shared" si="131"/>
        <v>0</v>
      </c>
      <c r="AJ203" s="338">
        <f t="shared" si="87"/>
        <v>0</v>
      </c>
      <c r="AK203" s="294" t="str">
        <f>IF(AJ203=0,"",
IF(SUM($AJ$174:AJ203)=1,AL203,
IF($AJ$274&gt;SUM($AJ$174:AJ203),_xlfn.CONCAT(", ",AL203),
IF($AJ$274=SUM($AJ$174:AJ203),_xlfn.CONCAT(" y ",AL203)))))</f>
        <v/>
      </c>
      <c r="AL203" s="368" t="s">
        <v>5149</v>
      </c>
      <c r="AM203" s="374">
        <f t="shared" si="88"/>
        <v>0</v>
      </c>
      <c r="AN203" s="375">
        <f t="shared" si="89"/>
        <v>0</v>
      </c>
      <c r="AO203" s="376">
        <f t="shared" si="90"/>
        <v>0</v>
      </c>
      <c r="AP203" s="374">
        <f t="shared" si="91"/>
        <v>0</v>
      </c>
      <c r="AQ203" s="375">
        <f t="shared" si="92"/>
        <v>0</v>
      </c>
      <c r="AR203" s="376">
        <f t="shared" si="93"/>
        <v>0</v>
      </c>
      <c r="AS203" s="374">
        <f t="shared" si="94"/>
        <v>0</v>
      </c>
      <c r="AT203" s="375">
        <f t="shared" si="95"/>
        <v>0</v>
      </c>
      <c r="AU203" s="376">
        <f t="shared" si="96"/>
        <v>0</v>
      </c>
      <c r="AV203" s="374">
        <f t="shared" si="97"/>
        <v>0</v>
      </c>
      <c r="AW203" s="375">
        <f t="shared" si="98"/>
        <v>0</v>
      </c>
      <c r="AX203" s="376">
        <f t="shared" si="99"/>
        <v>0</v>
      </c>
      <c r="AY203" s="374">
        <f t="shared" si="100"/>
        <v>0</v>
      </c>
      <c r="AZ203" s="375">
        <f t="shared" si="101"/>
        <v>0</v>
      </c>
      <c r="BA203" s="376">
        <f t="shared" si="102"/>
        <v>0</v>
      </c>
      <c r="BB203" s="293">
        <f t="shared" si="103"/>
        <v>0</v>
      </c>
      <c r="BC203" s="294" t="str">
        <f>IF(BB203=0,"",
IF(SUM($BB$174:BB203)=1,BD203,
IF($BB$274&gt;SUM($BB$174:BB203),_xlfn.CONCAT(", ",BD203),
IF($BB$274=SUM($BB$174:BB203),_xlfn.CONCAT(" y ",BD203)))))</f>
        <v/>
      </c>
      <c r="BD203" s="89" t="s">
        <v>5149</v>
      </c>
    </row>
    <row r="204" spans="1:56" ht="15" customHeight="1">
      <c r="A204" s="72"/>
      <c r="B204" s="70"/>
      <c r="C204" s="38" t="s">
        <v>5082</v>
      </c>
      <c r="D204" s="1020" t="str">
        <f t="shared" si="85"/>
        <v/>
      </c>
      <c r="E204" s="889"/>
      <c r="F204" s="889"/>
      <c r="G204" s="889"/>
      <c r="H204" s="889"/>
      <c r="I204" s="889"/>
      <c r="J204" s="889"/>
      <c r="K204" s="889"/>
      <c r="L204" s="889"/>
      <c r="M204" s="889"/>
      <c r="N204" s="889"/>
      <c r="O204" s="889"/>
      <c r="P204" s="889"/>
      <c r="Q204" s="889"/>
      <c r="R204" s="890"/>
      <c r="S204" s="1041"/>
      <c r="T204" s="1042"/>
      <c r="U204" s="1042"/>
      <c r="V204" s="1042"/>
      <c r="W204" s="1042"/>
      <c r="X204" s="1043"/>
      <c r="Y204" s="992"/>
      <c r="Z204" s="884"/>
      <c r="AA204" s="884"/>
      <c r="AB204" s="884"/>
      <c r="AC204" s="884"/>
      <c r="AD204" s="885"/>
      <c r="AG204" s="366">
        <f t="shared" ref="AG204:AI204" si="132">IF(OR(M98="NS",P98="NS",S98="NS",V98="NS",Y98="NS",AB98="NS"),0,IF(AND(M98="NA",P98="NA",S98="NA",V98="NA",Y98="NA",AB98="NA"),0,IF(M98&lt;=SUM(P98,S98,V98,Y98,AB98),0,1)))</f>
        <v>0</v>
      </c>
      <c r="AH204" s="367">
        <f t="shared" si="132"/>
        <v>0</v>
      </c>
      <c r="AI204" s="366">
        <f t="shared" si="132"/>
        <v>0</v>
      </c>
      <c r="AJ204" s="338">
        <f t="shared" si="87"/>
        <v>0</v>
      </c>
      <c r="AK204" s="294" t="str">
        <f>IF(AJ204=0,"",
IF(SUM($AJ$174:AJ204)=1,AL204,
IF($AJ$274&gt;SUM($AJ$174:AJ204),_xlfn.CONCAT(", ",AL204),
IF($AJ$274=SUM($AJ$174:AJ204),_xlfn.CONCAT(" y ",AL204)))))</f>
        <v/>
      </c>
      <c r="AL204" s="368" t="s">
        <v>5150</v>
      </c>
      <c r="AM204" s="374">
        <f t="shared" si="88"/>
        <v>0</v>
      </c>
      <c r="AN204" s="375">
        <f t="shared" si="89"/>
        <v>0</v>
      </c>
      <c r="AO204" s="376">
        <f t="shared" si="90"/>
        <v>0</v>
      </c>
      <c r="AP204" s="374">
        <f t="shared" si="91"/>
        <v>0</v>
      </c>
      <c r="AQ204" s="375">
        <f t="shared" si="92"/>
        <v>0</v>
      </c>
      <c r="AR204" s="376">
        <f t="shared" si="93"/>
        <v>0</v>
      </c>
      <c r="AS204" s="374">
        <f t="shared" si="94"/>
        <v>0</v>
      </c>
      <c r="AT204" s="375">
        <f t="shared" si="95"/>
        <v>0</v>
      </c>
      <c r="AU204" s="376">
        <f t="shared" si="96"/>
        <v>0</v>
      </c>
      <c r="AV204" s="374">
        <f t="shared" si="97"/>
        <v>0</v>
      </c>
      <c r="AW204" s="375">
        <f t="shared" si="98"/>
        <v>0</v>
      </c>
      <c r="AX204" s="376">
        <f t="shared" si="99"/>
        <v>0</v>
      </c>
      <c r="AY204" s="374">
        <f t="shared" si="100"/>
        <v>0</v>
      </c>
      <c r="AZ204" s="375">
        <f t="shared" si="101"/>
        <v>0</v>
      </c>
      <c r="BA204" s="376">
        <f t="shared" si="102"/>
        <v>0</v>
      </c>
      <c r="BB204" s="293">
        <f t="shared" si="103"/>
        <v>0</v>
      </c>
      <c r="BC204" s="294" t="str">
        <f>IF(BB204=0,"",
IF(SUM($BB$174:BB204)=1,BD204,
IF($BB$274&gt;SUM($BB$174:BB204),_xlfn.CONCAT(", ",BD204),
IF($BB$274=SUM($BB$174:BB204),_xlfn.CONCAT(" y ",BD204)))))</f>
        <v/>
      </c>
      <c r="BD204" s="89" t="s">
        <v>5150</v>
      </c>
    </row>
    <row r="205" spans="1:56" ht="15" customHeight="1">
      <c r="A205" s="72"/>
      <c r="B205" s="70"/>
      <c r="C205" s="38" t="s">
        <v>5083</v>
      </c>
      <c r="D205" s="1020" t="str">
        <f t="shared" si="85"/>
        <v/>
      </c>
      <c r="E205" s="889"/>
      <c r="F205" s="889"/>
      <c r="G205" s="889"/>
      <c r="H205" s="889"/>
      <c r="I205" s="889"/>
      <c r="J205" s="889"/>
      <c r="K205" s="889"/>
      <c r="L205" s="889"/>
      <c r="M205" s="889"/>
      <c r="N205" s="889"/>
      <c r="O205" s="889"/>
      <c r="P205" s="889"/>
      <c r="Q205" s="889"/>
      <c r="R205" s="890"/>
      <c r="S205" s="1041"/>
      <c r="T205" s="1042"/>
      <c r="U205" s="1042"/>
      <c r="V205" s="1042"/>
      <c r="W205" s="1042"/>
      <c r="X205" s="1043"/>
      <c r="Y205" s="992"/>
      <c r="Z205" s="884"/>
      <c r="AA205" s="884"/>
      <c r="AB205" s="884"/>
      <c r="AC205" s="884"/>
      <c r="AD205" s="885"/>
      <c r="AG205" s="366">
        <f t="shared" ref="AG205:AI205" si="133">IF(OR(M99="NS",P99="NS",S99="NS",V99="NS",Y99="NS",AB99="NS"),0,IF(AND(M99="NA",P99="NA",S99="NA",V99="NA",Y99="NA",AB99="NA"),0,IF(M99&lt;=SUM(P99,S99,V99,Y99,AB99),0,1)))</f>
        <v>0</v>
      </c>
      <c r="AH205" s="367">
        <f t="shared" si="133"/>
        <v>0</v>
      </c>
      <c r="AI205" s="366">
        <f t="shared" si="133"/>
        <v>0</v>
      </c>
      <c r="AJ205" s="338">
        <f t="shared" si="87"/>
        <v>0</v>
      </c>
      <c r="AK205" s="294" t="str">
        <f>IF(AJ205=0,"",
IF(SUM($AJ$174:AJ205)=1,AL205,
IF($AJ$274&gt;SUM($AJ$174:AJ205),_xlfn.CONCAT(", ",AL205),
IF($AJ$274=SUM($AJ$174:AJ205),_xlfn.CONCAT(" y ",AL205)))))</f>
        <v/>
      </c>
      <c r="AL205" s="368" t="s">
        <v>5151</v>
      </c>
      <c r="AM205" s="374">
        <f t="shared" si="88"/>
        <v>0</v>
      </c>
      <c r="AN205" s="375">
        <f t="shared" si="89"/>
        <v>0</v>
      </c>
      <c r="AO205" s="376">
        <f t="shared" si="90"/>
        <v>0</v>
      </c>
      <c r="AP205" s="374">
        <f t="shared" si="91"/>
        <v>0</v>
      </c>
      <c r="AQ205" s="375">
        <f t="shared" si="92"/>
        <v>0</v>
      </c>
      <c r="AR205" s="376">
        <f t="shared" si="93"/>
        <v>0</v>
      </c>
      <c r="AS205" s="374">
        <f t="shared" si="94"/>
        <v>0</v>
      </c>
      <c r="AT205" s="375">
        <f t="shared" si="95"/>
        <v>0</v>
      </c>
      <c r="AU205" s="376">
        <f t="shared" si="96"/>
        <v>0</v>
      </c>
      <c r="AV205" s="374">
        <f t="shared" si="97"/>
        <v>0</v>
      </c>
      <c r="AW205" s="375">
        <f t="shared" si="98"/>
        <v>0</v>
      </c>
      <c r="AX205" s="376">
        <f t="shared" si="99"/>
        <v>0</v>
      </c>
      <c r="AY205" s="374">
        <f t="shared" si="100"/>
        <v>0</v>
      </c>
      <c r="AZ205" s="375">
        <f t="shared" si="101"/>
        <v>0</v>
      </c>
      <c r="BA205" s="376">
        <f t="shared" si="102"/>
        <v>0</v>
      </c>
      <c r="BB205" s="293">
        <f t="shared" si="103"/>
        <v>0</v>
      </c>
      <c r="BC205" s="294" t="str">
        <f>IF(BB205=0,"",
IF(SUM($BB$174:BB205)=1,BD205,
IF($BB$274&gt;SUM($BB$174:BB205),_xlfn.CONCAT(", ",BD205),
IF($BB$274=SUM($BB$174:BB205),_xlfn.CONCAT(" y ",BD205)))))</f>
        <v/>
      </c>
      <c r="BD205" s="89" t="s">
        <v>5151</v>
      </c>
    </row>
    <row r="206" spans="1:56" ht="15" customHeight="1">
      <c r="A206" s="72"/>
      <c r="B206" s="70"/>
      <c r="C206" s="38" t="s">
        <v>5084</v>
      </c>
      <c r="D206" s="1020" t="str">
        <f t="shared" si="85"/>
        <v/>
      </c>
      <c r="E206" s="889"/>
      <c r="F206" s="889"/>
      <c r="G206" s="889"/>
      <c r="H206" s="889"/>
      <c r="I206" s="889"/>
      <c r="J206" s="889"/>
      <c r="K206" s="889"/>
      <c r="L206" s="889"/>
      <c r="M206" s="889"/>
      <c r="N206" s="889"/>
      <c r="O206" s="889"/>
      <c r="P206" s="889"/>
      <c r="Q206" s="889"/>
      <c r="R206" s="890"/>
      <c r="S206" s="1041"/>
      <c r="T206" s="1042"/>
      <c r="U206" s="1042"/>
      <c r="V206" s="1042"/>
      <c r="W206" s="1042"/>
      <c r="X206" s="1043"/>
      <c r="Y206" s="992"/>
      <c r="Z206" s="884"/>
      <c r="AA206" s="884"/>
      <c r="AB206" s="884"/>
      <c r="AC206" s="884"/>
      <c r="AD206" s="885"/>
      <c r="AG206" s="366">
        <f t="shared" ref="AG206:AI206" si="134">IF(OR(M100="NS",P100="NS",S100="NS",V100="NS",Y100="NS",AB100="NS"),0,IF(AND(M100="NA",P100="NA",S100="NA",V100="NA",Y100="NA",AB100="NA"),0,IF(M100&lt;=SUM(P100,S100,V100,Y100,AB100),0,1)))</f>
        <v>0</v>
      </c>
      <c r="AH206" s="367">
        <f t="shared" si="134"/>
        <v>0</v>
      </c>
      <c r="AI206" s="366">
        <f t="shared" si="134"/>
        <v>0</v>
      </c>
      <c r="AJ206" s="338">
        <f t="shared" si="87"/>
        <v>0</v>
      </c>
      <c r="AK206" s="294" t="str">
        <f>IF(AJ206=0,"",
IF(SUM($AJ$174:AJ206)=1,AL206,
IF($AJ$274&gt;SUM($AJ$174:AJ206),_xlfn.CONCAT(", ",AL206),
IF($AJ$274=SUM($AJ$174:AJ206),_xlfn.CONCAT(" y ",AL206)))))</f>
        <v/>
      </c>
      <c r="AL206" s="368" t="s">
        <v>5152</v>
      </c>
      <c r="AM206" s="374">
        <f t="shared" si="88"/>
        <v>0</v>
      </c>
      <c r="AN206" s="375">
        <f t="shared" si="89"/>
        <v>0</v>
      </c>
      <c r="AO206" s="376">
        <f t="shared" si="90"/>
        <v>0</v>
      </c>
      <c r="AP206" s="374">
        <f t="shared" si="91"/>
        <v>0</v>
      </c>
      <c r="AQ206" s="375">
        <f t="shared" si="92"/>
        <v>0</v>
      </c>
      <c r="AR206" s="376">
        <f t="shared" si="93"/>
        <v>0</v>
      </c>
      <c r="AS206" s="374">
        <f t="shared" si="94"/>
        <v>0</v>
      </c>
      <c r="AT206" s="375">
        <f t="shared" si="95"/>
        <v>0</v>
      </c>
      <c r="AU206" s="376">
        <f t="shared" si="96"/>
        <v>0</v>
      </c>
      <c r="AV206" s="374">
        <f t="shared" si="97"/>
        <v>0</v>
      </c>
      <c r="AW206" s="375">
        <f t="shared" si="98"/>
        <v>0</v>
      </c>
      <c r="AX206" s="376">
        <f t="shared" si="99"/>
        <v>0</v>
      </c>
      <c r="AY206" s="374">
        <f t="shared" si="100"/>
        <v>0</v>
      </c>
      <c r="AZ206" s="375">
        <f t="shared" si="101"/>
        <v>0</v>
      </c>
      <c r="BA206" s="376">
        <f t="shared" si="102"/>
        <v>0</v>
      </c>
      <c r="BB206" s="293">
        <f t="shared" si="103"/>
        <v>0</v>
      </c>
      <c r="BC206" s="294" t="str">
        <f>IF(BB206=0,"",
IF(SUM($BB$174:BB206)=1,BD206,
IF($BB$274&gt;SUM($BB$174:BB206),_xlfn.CONCAT(", ",BD206),
IF($BB$274=SUM($BB$174:BB206),_xlfn.CONCAT(" y ",BD206)))))</f>
        <v/>
      </c>
      <c r="BD206" s="89" t="s">
        <v>5152</v>
      </c>
    </row>
    <row r="207" spans="1:56" ht="15" customHeight="1">
      <c r="A207" s="72"/>
      <c r="B207" s="70"/>
      <c r="C207" s="38" t="s">
        <v>5085</v>
      </c>
      <c r="D207" s="1020" t="str">
        <f t="shared" si="85"/>
        <v/>
      </c>
      <c r="E207" s="889"/>
      <c r="F207" s="889"/>
      <c r="G207" s="889"/>
      <c r="H207" s="889"/>
      <c r="I207" s="889"/>
      <c r="J207" s="889"/>
      <c r="K207" s="889"/>
      <c r="L207" s="889"/>
      <c r="M207" s="889"/>
      <c r="N207" s="889"/>
      <c r="O207" s="889"/>
      <c r="P207" s="889"/>
      <c r="Q207" s="889"/>
      <c r="R207" s="890"/>
      <c r="S207" s="1041"/>
      <c r="T207" s="1042"/>
      <c r="U207" s="1042"/>
      <c r="V207" s="1042"/>
      <c r="W207" s="1042"/>
      <c r="X207" s="1043"/>
      <c r="Y207" s="992"/>
      <c r="Z207" s="884"/>
      <c r="AA207" s="884"/>
      <c r="AB207" s="884"/>
      <c r="AC207" s="884"/>
      <c r="AD207" s="885"/>
      <c r="AG207" s="366">
        <f t="shared" ref="AG207:AI207" si="135">IF(OR(M101="NS",P101="NS",S101="NS",V101="NS",Y101="NS",AB101="NS"),0,IF(AND(M101="NA",P101="NA",S101="NA",V101="NA",Y101="NA",AB101="NA"),0,IF(M101&lt;=SUM(P101,S101,V101,Y101,AB101),0,1)))</f>
        <v>0</v>
      </c>
      <c r="AH207" s="367">
        <f t="shared" si="135"/>
        <v>0</v>
      </c>
      <c r="AI207" s="366">
        <f t="shared" si="135"/>
        <v>0</v>
      </c>
      <c r="AJ207" s="338">
        <f t="shared" si="87"/>
        <v>0</v>
      </c>
      <c r="AK207" s="294" t="str">
        <f>IF(AJ207=0,"",
IF(SUM($AJ$174:AJ207)=1,AL207,
IF($AJ$274&gt;SUM($AJ$174:AJ207),_xlfn.CONCAT(", ",AL207),
IF($AJ$274=SUM($AJ$174:AJ207),_xlfn.CONCAT(" y ",AL207)))))</f>
        <v/>
      </c>
      <c r="AL207" s="368" t="s">
        <v>5153</v>
      </c>
      <c r="AM207" s="374">
        <f t="shared" si="88"/>
        <v>0</v>
      </c>
      <c r="AN207" s="375">
        <f t="shared" si="89"/>
        <v>0</v>
      </c>
      <c r="AO207" s="376">
        <f t="shared" si="90"/>
        <v>0</v>
      </c>
      <c r="AP207" s="374">
        <f t="shared" si="91"/>
        <v>0</v>
      </c>
      <c r="AQ207" s="375">
        <f t="shared" si="92"/>
        <v>0</v>
      </c>
      <c r="AR207" s="376">
        <f t="shared" si="93"/>
        <v>0</v>
      </c>
      <c r="AS207" s="374">
        <f t="shared" si="94"/>
        <v>0</v>
      </c>
      <c r="AT207" s="375">
        <f t="shared" si="95"/>
        <v>0</v>
      </c>
      <c r="AU207" s="376">
        <f t="shared" si="96"/>
        <v>0</v>
      </c>
      <c r="AV207" s="374">
        <f t="shared" si="97"/>
        <v>0</v>
      </c>
      <c r="AW207" s="375">
        <f t="shared" si="98"/>
        <v>0</v>
      </c>
      <c r="AX207" s="376">
        <f t="shared" si="99"/>
        <v>0</v>
      </c>
      <c r="AY207" s="374">
        <f t="shared" si="100"/>
        <v>0</v>
      </c>
      <c r="AZ207" s="375">
        <f t="shared" si="101"/>
        <v>0</v>
      </c>
      <c r="BA207" s="376">
        <f t="shared" si="102"/>
        <v>0</v>
      </c>
      <c r="BB207" s="293">
        <f t="shared" si="103"/>
        <v>0</v>
      </c>
      <c r="BC207" s="294" t="str">
        <f>IF(BB207=0,"",
IF(SUM($BB$174:BB207)=1,BD207,
IF($BB$274&gt;SUM($BB$174:BB207),_xlfn.CONCAT(", ",BD207),
IF($BB$274=SUM($BB$174:BB207),_xlfn.CONCAT(" y ",BD207)))))</f>
        <v/>
      </c>
      <c r="BD207" s="89" t="s">
        <v>5153</v>
      </c>
    </row>
    <row r="208" spans="1:56" ht="15" customHeight="1">
      <c r="A208" s="72"/>
      <c r="B208" s="70"/>
      <c r="C208" s="38" t="s">
        <v>5086</v>
      </c>
      <c r="D208" s="1020" t="str">
        <f t="shared" si="85"/>
        <v/>
      </c>
      <c r="E208" s="889"/>
      <c r="F208" s="889"/>
      <c r="G208" s="889"/>
      <c r="H208" s="889"/>
      <c r="I208" s="889"/>
      <c r="J208" s="889"/>
      <c r="K208" s="889"/>
      <c r="L208" s="889"/>
      <c r="M208" s="889"/>
      <c r="N208" s="889"/>
      <c r="O208" s="889"/>
      <c r="P208" s="889"/>
      <c r="Q208" s="889"/>
      <c r="R208" s="890"/>
      <c r="S208" s="1041"/>
      <c r="T208" s="1042"/>
      <c r="U208" s="1042"/>
      <c r="V208" s="1042"/>
      <c r="W208" s="1042"/>
      <c r="X208" s="1043"/>
      <c r="Y208" s="992"/>
      <c r="Z208" s="884"/>
      <c r="AA208" s="884"/>
      <c r="AB208" s="884"/>
      <c r="AC208" s="884"/>
      <c r="AD208" s="885"/>
      <c r="AG208" s="366">
        <f t="shared" ref="AG208:AI208" si="136">IF(OR(M102="NS",P102="NS",S102="NS",V102="NS",Y102="NS",AB102="NS"),0,IF(AND(M102="NA",P102="NA",S102="NA",V102="NA",Y102="NA",AB102="NA"),0,IF(M102&lt;=SUM(P102,S102,V102,Y102,AB102),0,1)))</f>
        <v>0</v>
      </c>
      <c r="AH208" s="367">
        <f t="shared" si="136"/>
        <v>0</v>
      </c>
      <c r="AI208" s="366">
        <f t="shared" si="136"/>
        <v>0</v>
      </c>
      <c r="AJ208" s="338">
        <f t="shared" si="87"/>
        <v>0</v>
      </c>
      <c r="AK208" s="294" t="str">
        <f>IF(AJ208=0,"",
IF(SUM($AJ$174:AJ208)=1,AL208,
IF($AJ$274&gt;SUM($AJ$174:AJ208),_xlfn.CONCAT(", ",AL208),
IF($AJ$274=SUM($AJ$174:AJ208),_xlfn.CONCAT(" y ",AL208)))))</f>
        <v/>
      </c>
      <c r="AL208" s="368" t="s">
        <v>5154</v>
      </c>
      <c r="AM208" s="374">
        <f t="shared" si="88"/>
        <v>0</v>
      </c>
      <c r="AN208" s="375">
        <f t="shared" si="89"/>
        <v>0</v>
      </c>
      <c r="AO208" s="376">
        <f t="shared" si="90"/>
        <v>0</v>
      </c>
      <c r="AP208" s="374">
        <f t="shared" si="91"/>
        <v>0</v>
      </c>
      <c r="AQ208" s="375">
        <f t="shared" si="92"/>
        <v>0</v>
      </c>
      <c r="AR208" s="376">
        <f t="shared" si="93"/>
        <v>0</v>
      </c>
      <c r="AS208" s="374">
        <f t="shared" si="94"/>
        <v>0</v>
      </c>
      <c r="AT208" s="375">
        <f t="shared" si="95"/>
        <v>0</v>
      </c>
      <c r="AU208" s="376">
        <f t="shared" si="96"/>
        <v>0</v>
      </c>
      <c r="AV208" s="374">
        <f t="shared" si="97"/>
        <v>0</v>
      </c>
      <c r="AW208" s="375">
        <f t="shared" si="98"/>
        <v>0</v>
      </c>
      <c r="AX208" s="376">
        <f t="shared" si="99"/>
        <v>0</v>
      </c>
      <c r="AY208" s="374">
        <f t="shared" si="100"/>
        <v>0</v>
      </c>
      <c r="AZ208" s="375">
        <f t="shared" si="101"/>
        <v>0</v>
      </c>
      <c r="BA208" s="376">
        <f t="shared" si="102"/>
        <v>0</v>
      </c>
      <c r="BB208" s="293">
        <f t="shared" si="103"/>
        <v>0</v>
      </c>
      <c r="BC208" s="294" t="str">
        <f>IF(BB208=0,"",
IF(SUM($BB$174:BB208)=1,BD208,
IF($BB$274&gt;SUM($BB$174:BB208),_xlfn.CONCAT(", ",BD208),
IF($BB$274=SUM($BB$174:BB208),_xlfn.CONCAT(" y ",BD208)))))</f>
        <v/>
      </c>
      <c r="BD208" s="89" t="s">
        <v>5154</v>
      </c>
    </row>
    <row r="209" spans="1:56" ht="15" customHeight="1">
      <c r="A209" s="72"/>
      <c r="B209" s="70"/>
      <c r="C209" s="38" t="s">
        <v>5155</v>
      </c>
      <c r="D209" s="1020" t="str">
        <f t="shared" si="85"/>
        <v/>
      </c>
      <c r="E209" s="889"/>
      <c r="F209" s="889"/>
      <c r="G209" s="889"/>
      <c r="H209" s="889"/>
      <c r="I209" s="889"/>
      <c r="J209" s="889"/>
      <c r="K209" s="889"/>
      <c r="L209" s="889"/>
      <c r="M209" s="889"/>
      <c r="N209" s="889"/>
      <c r="O209" s="889"/>
      <c r="P209" s="889"/>
      <c r="Q209" s="889"/>
      <c r="R209" s="890"/>
      <c r="S209" s="1041"/>
      <c r="T209" s="1042"/>
      <c r="U209" s="1042"/>
      <c r="V209" s="1042"/>
      <c r="W209" s="1042"/>
      <c r="X209" s="1043"/>
      <c r="Y209" s="992"/>
      <c r="Z209" s="884"/>
      <c r="AA209" s="884"/>
      <c r="AB209" s="884"/>
      <c r="AC209" s="884"/>
      <c r="AD209" s="885"/>
      <c r="AG209" s="366">
        <f t="shared" ref="AG209:AI209" si="137">IF(OR(M103="NS",P103="NS",S103="NS",V103="NS",Y103="NS",AB103="NS"),0,IF(AND(M103="NA",P103="NA",S103="NA",V103="NA",Y103="NA",AB103="NA"),0,IF(M103&lt;=SUM(P103,S103,V103,Y103,AB103),0,1)))</f>
        <v>0</v>
      </c>
      <c r="AH209" s="367">
        <f t="shared" si="137"/>
        <v>0</v>
      </c>
      <c r="AI209" s="366">
        <f t="shared" si="137"/>
        <v>0</v>
      </c>
      <c r="AJ209" s="338">
        <f t="shared" si="87"/>
        <v>0</v>
      </c>
      <c r="AK209" s="294" t="str">
        <f>IF(AJ209=0,"",
IF(SUM($AJ$174:AJ209)=1,AL209,
IF($AJ$274&gt;SUM($AJ$174:AJ209),_xlfn.CONCAT(", ",AL209),
IF($AJ$274=SUM($AJ$174:AJ209),_xlfn.CONCAT(" y ",AL209)))))</f>
        <v/>
      </c>
      <c r="AL209" s="368" t="s">
        <v>5156</v>
      </c>
      <c r="AM209" s="374">
        <f t="shared" si="88"/>
        <v>0</v>
      </c>
      <c r="AN209" s="375">
        <f t="shared" si="89"/>
        <v>0</v>
      </c>
      <c r="AO209" s="376">
        <f t="shared" si="90"/>
        <v>0</v>
      </c>
      <c r="AP209" s="374">
        <f t="shared" si="91"/>
        <v>0</v>
      </c>
      <c r="AQ209" s="375">
        <f t="shared" si="92"/>
        <v>0</v>
      </c>
      <c r="AR209" s="376">
        <f t="shared" si="93"/>
        <v>0</v>
      </c>
      <c r="AS209" s="374">
        <f t="shared" si="94"/>
        <v>0</v>
      </c>
      <c r="AT209" s="375">
        <f t="shared" si="95"/>
        <v>0</v>
      </c>
      <c r="AU209" s="376">
        <f t="shared" si="96"/>
        <v>0</v>
      </c>
      <c r="AV209" s="374">
        <f t="shared" si="97"/>
        <v>0</v>
      </c>
      <c r="AW209" s="375">
        <f t="shared" si="98"/>
        <v>0</v>
      </c>
      <c r="AX209" s="376">
        <f t="shared" si="99"/>
        <v>0</v>
      </c>
      <c r="AY209" s="374">
        <f t="shared" si="100"/>
        <v>0</v>
      </c>
      <c r="AZ209" s="375">
        <f t="shared" si="101"/>
        <v>0</v>
      </c>
      <c r="BA209" s="376">
        <f t="shared" si="102"/>
        <v>0</v>
      </c>
      <c r="BB209" s="293">
        <f t="shared" si="103"/>
        <v>0</v>
      </c>
      <c r="BC209" s="294" t="str">
        <f>IF(BB209=0,"",
IF(SUM($BB$174:BB209)=1,BD209,
IF($BB$274&gt;SUM($BB$174:BB209),_xlfn.CONCAT(", ",BD209),
IF($BB$274=SUM($BB$174:BB209),_xlfn.CONCAT(" y ",BD209)))))</f>
        <v/>
      </c>
      <c r="BD209" s="89" t="s">
        <v>5156</v>
      </c>
    </row>
    <row r="210" spans="1:56" ht="15" customHeight="1">
      <c r="A210" s="72"/>
      <c r="B210" s="70"/>
      <c r="C210" s="38" t="s">
        <v>5157</v>
      </c>
      <c r="D210" s="1020" t="str">
        <f t="shared" si="85"/>
        <v/>
      </c>
      <c r="E210" s="889"/>
      <c r="F210" s="889"/>
      <c r="G210" s="889"/>
      <c r="H210" s="889"/>
      <c r="I210" s="889"/>
      <c r="J210" s="889"/>
      <c r="K210" s="889"/>
      <c r="L210" s="889"/>
      <c r="M210" s="889"/>
      <c r="N210" s="889"/>
      <c r="O210" s="889"/>
      <c r="P210" s="889"/>
      <c r="Q210" s="889"/>
      <c r="R210" s="890"/>
      <c r="S210" s="1041"/>
      <c r="T210" s="1042"/>
      <c r="U210" s="1042"/>
      <c r="V210" s="1042"/>
      <c r="W210" s="1042"/>
      <c r="X210" s="1043"/>
      <c r="Y210" s="992"/>
      <c r="Z210" s="884"/>
      <c r="AA210" s="884"/>
      <c r="AB210" s="884"/>
      <c r="AC210" s="884"/>
      <c r="AD210" s="885"/>
      <c r="AG210" s="366">
        <f t="shared" ref="AG210:AI210" si="138">IF(OR(M104="NS",P104="NS",S104="NS",V104="NS",Y104="NS",AB104="NS"),0,IF(AND(M104="NA",P104="NA",S104="NA",V104="NA",Y104="NA",AB104="NA"),0,IF(M104&lt;=SUM(P104,S104,V104,Y104,AB104),0,1)))</f>
        <v>0</v>
      </c>
      <c r="AH210" s="367">
        <f t="shared" si="138"/>
        <v>0</v>
      </c>
      <c r="AI210" s="366">
        <f t="shared" si="138"/>
        <v>0</v>
      </c>
      <c r="AJ210" s="338">
        <f t="shared" si="87"/>
        <v>0</v>
      </c>
      <c r="AK210" s="294" t="str">
        <f>IF(AJ210=0,"",
IF(SUM($AJ$174:AJ210)=1,AL210,
IF($AJ$274&gt;SUM($AJ$174:AJ210),_xlfn.CONCAT(", ",AL210),
IF($AJ$274=SUM($AJ$174:AJ210),_xlfn.CONCAT(" y ",AL210)))))</f>
        <v/>
      </c>
      <c r="AL210" s="368" t="s">
        <v>5158</v>
      </c>
      <c r="AM210" s="374">
        <f t="shared" si="88"/>
        <v>0</v>
      </c>
      <c r="AN210" s="375">
        <f t="shared" si="89"/>
        <v>0</v>
      </c>
      <c r="AO210" s="376">
        <f t="shared" si="90"/>
        <v>0</v>
      </c>
      <c r="AP210" s="374">
        <f t="shared" si="91"/>
        <v>0</v>
      </c>
      <c r="AQ210" s="375">
        <f t="shared" si="92"/>
        <v>0</v>
      </c>
      <c r="AR210" s="376">
        <f t="shared" si="93"/>
        <v>0</v>
      </c>
      <c r="AS210" s="374">
        <f t="shared" si="94"/>
        <v>0</v>
      </c>
      <c r="AT210" s="375">
        <f t="shared" si="95"/>
        <v>0</v>
      </c>
      <c r="AU210" s="376">
        <f t="shared" si="96"/>
        <v>0</v>
      </c>
      <c r="AV210" s="374">
        <f t="shared" si="97"/>
        <v>0</v>
      </c>
      <c r="AW210" s="375">
        <f t="shared" si="98"/>
        <v>0</v>
      </c>
      <c r="AX210" s="376">
        <f t="shared" si="99"/>
        <v>0</v>
      </c>
      <c r="AY210" s="374">
        <f t="shared" si="100"/>
        <v>0</v>
      </c>
      <c r="AZ210" s="375">
        <f t="shared" si="101"/>
        <v>0</v>
      </c>
      <c r="BA210" s="376">
        <f t="shared" si="102"/>
        <v>0</v>
      </c>
      <c r="BB210" s="293">
        <f t="shared" si="103"/>
        <v>0</v>
      </c>
      <c r="BC210" s="294" t="str">
        <f>IF(BB210=0,"",
IF(SUM($BB$174:BB210)=1,BD210,
IF($BB$274&gt;SUM($BB$174:BB210),_xlfn.CONCAT(", ",BD210),
IF($BB$274=SUM($BB$174:BB210),_xlfn.CONCAT(" y ",BD210)))))</f>
        <v/>
      </c>
      <c r="BD210" s="89" t="s">
        <v>5158</v>
      </c>
    </row>
    <row r="211" spans="1:56" ht="15" customHeight="1">
      <c r="A211" s="72"/>
      <c r="B211" s="70"/>
      <c r="C211" s="38" t="s">
        <v>5159</v>
      </c>
      <c r="D211" s="1020" t="str">
        <f t="shared" si="85"/>
        <v/>
      </c>
      <c r="E211" s="889"/>
      <c r="F211" s="889"/>
      <c r="G211" s="889"/>
      <c r="H211" s="889"/>
      <c r="I211" s="889"/>
      <c r="J211" s="889"/>
      <c r="K211" s="889"/>
      <c r="L211" s="889"/>
      <c r="M211" s="889"/>
      <c r="N211" s="889"/>
      <c r="O211" s="889"/>
      <c r="P211" s="889"/>
      <c r="Q211" s="889"/>
      <c r="R211" s="890"/>
      <c r="S211" s="1041"/>
      <c r="T211" s="1042"/>
      <c r="U211" s="1042"/>
      <c r="V211" s="1042"/>
      <c r="W211" s="1042"/>
      <c r="X211" s="1043"/>
      <c r="Y211" s="992"/>
      <c r="Z211" s="884"/>
      <c r="AA211" s="884"/>
      <c r="AB211" s="884"/>
      <c r="AC211" s="884"/>
      <c r="AD211" s="885"/>
      <c r="AG211" s="366">
        <f t="shared" ref="AG211:AI211" si="139">IF(OR(M105="NS",P105="NS",S105="NS",V105="NS",Y105="NS",AB105="NS"),0,IF(AND(M105="NA",P105="NA",S105="NA",V105="NA",Y105="NA",AB105="NA"),0,IF(M105&lt;=SUM(P105,S105,V105,Y105,AB105),0,1)))</f>
        <v>0</v>
      </c>
      <c r="AH211" s="367">
        <f t="shared" si="139"/>
        <v>0</v>
      </c>
      <c r="AI211" s="366">
        <f t="shared" si="139"/>
        <v>0</v>
      </c>
      <c r="AJ211" s="338">
        <f t="shared" si="87"/>
        <v>0</v>
      </c>
      <c r="AK211" s="294" t="str">
        <f>IF(AJ211=0,"",
IF(SUM($AJ$174:AJ211)=1,AL211,
IF($AJ$274&gt;SUM($AJ$174:AJ211),_xlfn.CONCAT(", ",AL211),
IF($AJ$274=SUM($AJ$174:AJ211),_xlfn.CONCAT(" y ",AL211)))))</f>
        <v/>
      </c>
      <c r="AL211" s="368" t="s">
        <v>5160</v>
      </c>
      <c r="AM211" s="374">
        <f t="shared" si="88"/>
        <v>0</v>
      </c>
      <c r="AN211" s="375">
        <f t="shared" si="89"/>
        <v>0</v>
      </c>
      <c r="AO211" s="376">
        <f t="shared" si="90"/>
        <v>0</v>
      </c>
      <c r="AP211" s="374">
        <f t="shared" si="91"/>
        <v>0</v>
      </c>
      <c r="AQ211" s="375">
        <f t="shared" si="92"/>
        <v>0</v>
      </c>
      <c r="AR211" s="376">
        <f t="shared" si="93"/>
        <v>0</v>
      </c>
      <c r="AS211" s="374">
        <f t="shared" si="94"/>
        <v>0</v>
      </c>
      <c r="AT211" s="375">
        <f t="shared" si="95"/>
        <v>0</v>
      </c>
      <c r="AU211" s="376">
        <f t="shared" si="96"/>
        <v>0</v>
      </c>
      <c r="AV211" s="374">
        <f t="shared" si="97"/>
        <v>0</v>
      </c>
      <c r="AW211" s="375">
        <f t="shared" si="98"/>
        <v>0</v>
      </c>
      <c r="AX211" s="376">
        <f t="shared" si="99"/>
        <v>0</v>
      </c>
      <c r="AY211" s="374">
        <f t="shared" si="100"/>
        <v>0</v>
      </c>
      <c r="AZ211" s="375">
        <f t="shared" si="101"/>
        <v>0</v>
      </c>
      <c r="BA211" s="376">
        <f t="shared" si="102"/>
        <v>0</v>
      </c>
      <c r="BB211" s="293">
        <f t="shared" si="103"/>
        <v>0</v>
      </c>
      <c r="BC211" s="294" t="str">
        <f>IF(BB211=0,"",
IF(SUM($BB$174:BB211)=1,BD211,
IF($BB$274&gt;SUM($BB$174:BB211),_xlfn.CONCAT(", ",BD211),
IF($BB$274=SUM($BB$174:BB211),_xlfn.CONCAT(" y ",BD211)))))</f>
        <v/>
      </c>
      <c r="BD211" s="89" t="s">
        <v>5160</v>
      </c>
    </row>
    <row r="212" spans="1:56" ht="15" customHeight="1">
      <c r="A212" s="72"/>
      <c r="B212" s="70"/>
      <c r="C212" s="38" t="s">
        <v>5161</v>
      </c>
      <c r="D212" s="1020" t="str">
        <f t="shared" si="85"/>
        <v/>
      </c>
      <c r="E212" s="889"/>
      <c r="F212" s="889"/>
      <c r="G212" s="889"/>
      <c r="H212" s="889"/>
      <c r="I212" s="889"/>
      <c r="J212" s="889"/>
      <c r="K212" s="889"/>
      <c r="L212" s="889"/>
      <c r="M212" s="889"/>
      <c r="N212" s="889"/>
      <c r="O212" s="889"/>
      <c r="P212" s="889"/>
      <c r="Q212" s="889"/>
      <c r="R212" s="890"/>
      <c r="S212" s="1041"/>
      <c r="T212" s="1042"/>
      <c r="U212" s="1042"/>
      <c r="V212" s="1042"/>
      <c r="W212" s="1042"/>
      <c r="X212" s="1043"/>
      <c r="Y212" s="992"/>
      <c r="Z212" s="884"/>
      <c r="AA212" s="884"/>
      <c r="AB212" s="884"/>
      <c r="AC212" s="884"/>
      <c r="AD212" s="885"/>
      <c r="AG212" s="366">
        <f t="shared" ref="AG212:AI212" si="140">IF(OR(M106="NS",P106="NS",S106="NS",V106="NS",Y106="NS",AB106="NS"),0,IF(AND(M106="NA",P106="NA",S106="NA",V106="NA",Y106="NA",AB106="NA"),0,IF(M106&lt;=SUM(P106,S106,V106,Y106,AB106),0,1)))</f>
        <v>0</v>
      </c>
      <c r="AH212" s="367">
        <f t="shared" si="140"/>
        <v>0</v>
      </c>
      <c r="AI212" s="366">
        <f t="shared" si="140"/>
        <v>0</v>
      </c>
      <c r="AJ212" s="338">
        <f t="shared" si="87"/>
        <v>0</v>
      </c>
      <c r="AK212" s="294" t="str">
        <f>IF(AJ212=0,"",
IF(SUM($AJ$174:AJ212)=1,AL212,
IF($AJ$274&gt;SUM($AJ$174:AJ212),_xlfn.CONCAT(", ",AL212),
IF($AJ$274=SUM($AJ$174:AJ212),_xlfn.CONCAT(" y ",AL212)))))</f>
        <v/>
      </c>
      <c r="AL212" s="368" t="s">
        <v>5162</v>
      </c>
      <c r="AM212" s="374">
        <f t="shared" si="88"/>
        <v>0</v>
      </c>
      <c r="AN212" s="375">
        <f t="shared" si="89"/>
        <v>0</v>
      </c>
      <c r="AO212" s="376">
        <f t="shared" si="90"/>
        <v>0</v>
      </c>
      <c r="AP212" s="374">
        <f t="shared" si="91"/>
        <v>0</v>
      </c>
      <c r="AQ212" s="375">
        <f t="shared" si="92"/>
        <v>0</v>
      </c>
      <c r="AR212" s="376">
        <f t="shared" si="93"/>
        <v>0</v>
      </c>
      <c r="AS212" s="374">
        <f t="shared" si="94"/>
        <v>0</v>
      </c>
      <c r="AT212" s="375">
        <f t="shared" si="95"/>
        <v>0</v>
      </c>
      <c r="AU212" s="376">
        <f t="shared" si="96"/>
        <v>0</v>
      </c>
      <c r="AV212" s="374">
        <f t="shared" si="97"/>
        <v>0</v>
      </c>
      <c r="AW212" s="375">
        <f t="shared" si="98"/>
        <v>0</v>
      </c>
      <c r="AX212" s="376">
        <f t="shared" si="99"/>
        <v>0</v>
      </c>
      <c r="AY212" s="374">
        <f t="shared" si="100"/>
        <v>0</v>
      </c>
      <c r="AZ212" s="375">
        <f t="shared" si="101"/>
        <v>0</v>
      </c>
      <c r="BA212" s="376">
        <f t="shared" si="102"/>
        <v>0</v>
      </c>
      <c r="BB212" s="293">
        <f t="shared" si="103"/>
        <v>0</v>
      </c>
      <c r="BC212" s="294" t="str">
        <f>IF(BB212=0,"",
IF(SUM($BB$174:BB212)=1,BD212,
IF($BB$274&gt;SUM($BB$174:BB212),_xlfn.CONCAT(", ",BD212),
IF($BB$274=SUM($BB$174:BB212),_xlfn.CONCAT(" y ",BD212)))))</f>
        <v/>
      </c>
      <c r="BD212" s="89" t="s">
        <v>5162</v>
      </c>
    </row>
    <row r="213" spans="1:56" ht="15" customHeight="1">
      <c r="A213" s="72"/>
      <c r="B213" s="70"/>
      <c r="C213" s="38" t="s">
        <v>5163</v>
      </c>
      <c r="D213" s="1020" t="str">
        <f t="shared" si="85"/>
        <v/>
      </c>
      <c r="E213" s="889"/>
      <c r="F213" s="889"/>
      <c r="G213" s="889"/>
      <c r="H213" s="889"/>
      <c r="I213" s="889"/>
      <c r="J213" s="889"/>
      <c r="K213" s="889"/>
      <c r="L213" s="889"/>
      <c r="M213" s="889"/>
      <c r="N213" s="889"/>
      <c r="O213" s="889"/>
      <c r="P213" s="889"/>
      <c r="Q213" s="889"/>
      <c r="R213" s="890"/>
      <c r="S213" s="1041"/>
      <c r="T213" s="1042"/>
      <c r="U213" s="1042"/>
      <c r="V213" s="1042"/>
      <c r="W213" s="1042"/>
      <c r="X213" s="1043"/>
      <c r="Y213" s="992"/>
      <c r="Z213" s="884"/>
      <c r="AA213" s="884"/>
      <c r="AB213" s="884"/>
      <c r="AC213" s="884"/>
      <c r="AD213" s="885"/>
      <c r="AG213" s="366">
        <f t="shared" ref="AG213:AI213" si="141">IF(OR(M107="NS",P107="NS",S107="NS",V107="NS",Y107="NS",AB107="NS"),0,IF(AND(M107="NA",P107="NA",S107="NA",V107="NA",Y107="NA",AB107="NA"),0,IF(M107&lt;=SUM(P107,S107,V107,Y107,AB107),0,1)))</f>
        <v>0</v>
      </c>
      <c r="AH213" s="367">
        <f t="shared" si="141"/>
        <v>0</v>
      </c>
      <c r="AI213" s="366">
        <f t="shared" si="141"/>
        <v>0</v>
      </c>
      <c r="AJ213" s="338">
        <f t="shared" si="87"/>
        <v>0</v>
      </c>
      <c r="AK213" s="294" t="str">
        <f>IF(AJ213=0,"",
IF(SUM($AJ$174:AJ213)=1,AL213,
IF($AJ$274&gt;SUM($AJ$174:AJ213),_xlfn.CONCAT(", ",AL213),
IF($AJ$274=SUM($AJ$174:AJ213),_xlfn.CONCAT(" y ",AL213)))))</f>
        <v/>
      </c>
      <c r="AL213" s="368" t="s">
        <v>5164</v>
      </c>
      <c r="AM213" s="374">
        <f t="shared" si="88"/>
        <v>0</v>
      </c>
      <c r="AN213" s="375">
        <f t="shared" si="89"/>
        <v>0</v>
      </c>
      <c r="AO213" s="376">
        <f t="shared" si="90"/>
        <v>0</v>
      </c>
      <c r="AP213" s="374">
        <f t="shared" si="91"/>
        <v>0</v>
      </c>
      <c r="AQ213" s="375">
        <f t="shared" si="92"/>
        <v>0</v>
      </c>
      <c r="AR213" s="376">
        <f t="shared" si="93"/>
        <v>0</v>
      </c>
      <c r="AS213" s="374">
        <f t="shared" si="94"/>
        <v>0</v>
      </c>
      <c r="AT213" s="375">
        <f t="shared" si="95"/>
        <v>0</v>
      </c>
      <c r="AU213" s="376">
        <f t="shared" si="96"/>
        <v>0</v>
      </c>
      <c r="AV213" s="374">
        <f t="shared" si="97"/>
        <v>0</v>
      </c>
      <c r="AW213" s="375">
        <f t="shared" si="98"/>
        <v>0</v>
      </c>
      <c r="AX213" s="376">
        <f t="shared" si="99"/>
        <v>0</v>
      </c>
      <c r="AY213" s="374">
        <f t="shared" si="100"/>
        <v>0</v>
      </c>
      <c r="AZ213" s="375">
        <f t="shared" si="101"/>
        <v>0</v>
      </c>
      <c r="BA213" s="376">
        <f t="shared" si="102"/>
        <v>0</v>
      </c>
      <c r="BB213" s="293">
        <f t="shared" si="103"/>
        <v>0</v>
      </c>
      <c r="BC213" s="294" t="str">
        <f>IF(BB213=0,"",
IF(SUM($BB$174:BB213)=1,BD213,
IF($BB$274&gt;SUM($BB$174:BB213),_xlfn.CONCAT(", ",BD213),
IF($BB$274=SUM($BB$174:BB213),_xlfn.CONCAT(" y ",BD213)))))</f>
        <v/>
      </c>
      <c r="BD213" s="89" t="s">
        <v>5164</v>
      </c>
    </row>
    <row r="214" spans="1:56" ht="15" customHeight="1">
      <c r="A214" s="72"/>
      <c r="B214" s="70"/>
      <c r="C214" s="38" t="s">
        <v>5165</v>
      </c>
      <c r="D214" s="1020" t="str">
        <f t="shared" si="85"/>
        <v/>
      </c>
      <c r="E214" s="889"/>
      <c r="F214" s="889"/>
      <c r="G214" s="889"/>
      <c r="H214" s="889"/>
      <c r="I214" s="889"/>
      <c r="J214" s="889"/>
      <c r="K214" s="889"/>
      <c r="L214" s="889"/>
      <c r="M214" s="889"/>
      <c r="N214" s="889"/>
      <c r="O214" s="889"/>
      <c r="P214" s="889"/>
      <c r="Q214" s="889"/>
      <c r="R214" s="890"/>
      <c r="S214" s="1041"/>
      <c r="T214" s="1042"/>
      <c r="U214" s="1042"/>
      <c r="V214" s="1042"/>
      <c r="W214" s="1042"/>
      <c r="X214" s="1043"/>
      <c r="Y214" s="992"/>
      <c r="Z214" s="884"/>
      <c r="AA214" s="884"/>
      <c r="AB214" s="884"/>
      <c r="AC214" s="884"/>
      <c r="AD214" s="885"/>
      <c r="AG214" s="366">
        <f t="shared" ref="AG214:AI214" si="142">IF(OR(M108="NS",P108="NS",S108="NS",V108="NS",Y108="NS",AB108="NS"),0,IF(AND(M108="NA",P108="NA",S108="NA",V108="NA",Y108="NA",AB108="NA"),0,IF(M108&lt;=SUM(P108,S108,V108,Y108,AB108),0,1)))</f>
        <v>0</v>
      </c>
      <c r="AH214" s="367">
        <f t="shared" si="142"/>
        <v>0</v>
      </c>
      <c r="AI214" s="366">
        <f t="shared" si="142"/>
        <v>0</v>
      </c>
      <c r="AJ214" s="338">
        <f t="shared" si="87"/>
        <v>0</v>
      </c>
      <c r="AK214" s="294" t="str">
        <f>IF(AJ214=0,"",
IF(SUM($AJ$174:AJ214)=1,AL214,
IF($AJ$274&gt;SUM($AJ$174:AJ214),_xlfn.CONCAT(", ",AL214),
IF($AJ$274=SUM($AJ$174:AJ214),_xlfn.CONCAT(" y ",AL214)))))</f>
        <v/>
      </c>
      <c r="AL214" s="368" t="s">
        <v>5166</v>
      </c>
      <c r="AM214" s="374">
        <f t="shared" si="88"/>
        <v>0</v>
      </c>
      <c r="AN214" s="375">
        <f t="shared" si="89"/>
        <v>0</v>
      </c>
      <c r="AO214" s="376">
        <f t="shared" si="90"/>
        <v>0</v>
      </c>
      <c r="AP214" s="374">
        <f t="shared" si="91"/>
        <v>0</v>
      </c>
      <c r="AQ214" s="375">
        <f t="shared" si="92"/>
        <v>0</v>
      </c>
      <c r="AR214" s="376">
        <f t="shared" si="93"/>
        <v>0</v>
      </c>
      <c r="AS214" s="374">
        <f t="shared" si="94"/>
        <v>0</v>
      </c>
      <c r="AT214" s="375">
        <f t="shared" si="95"/>
        <v>0</v>
      </c>
      <c r="AU214" s="376">
        <f t="shared" si="96"/>
        <v>0</v>
      </c>
      <c r="AV214" s="374">
        <f t="shared" si="97"/>
        <v>0</v>
      </c>
      <c r="AW214" s="375">
        <f t="shared" si="98"/>
        <v>0</v>
      </c>
      <c r="AX214" s="376">
        <f t="shared" si="99"/>
        <v>0</v>
      </c>
      <c r="AY214" s="374">
        <f t="shared" si="100"/>
        <v>0</v>
      </c>
      <c r="AZ214" s="375">
        <f t="shared" si="101"/>
        <v>0</v>
      </c>
      <c r="BA214" s="376">
        <f t="shared" si="102"/>
        <v>0</v>
      </c>
      <c r="BB214" s="293">
        <f t="shared" si="103"/>
        <v>0</v>
      </c>
      <c r="BC214" s="294" t="str">
        <f>IF(BB214=0,"",
IF(SUM($BB$174:BB214)=1,BD214,
IF($BB$274&gt;SUM($BB$174:BB214),_xlfn.CONCAT(", ",BD214),
IF($BB$274=SUM($BB$174:BB214),_xlfn.CONCAT(" y ",BD214)))))</f>
        <v/>
      </c>
      <c r="BD214" s="89" t="s">
        <v>5166</v>
      </c>
    </row>
    <row r="215" spans="1:56" ht="15" customHeight="1">
      <c r="A215" s="72"/>
      <c r="B215" s="70"/>
      <c r="C215" s="38" t="s">
        <v>5167</v>
      </c>
      <c r="D215" s="1020" t="str">
        <f t="shared" si="85"/>
        <v/>
      </c>
      <c r="E215" s="889"/>
      <c r="F215" s="889"/>
      <c r="G215" s="889"/>
      <c r="H215" s="889"/>
      <c r="I215" s="889"/>
      <c r="J215" s="889"/>
      <c r="K215" s="889"/>
      <c r="L215" s="889"/>
      <c r="M215" s="889"/>
      <c r="N215" s="889"/>
      <c r="O215" s="889"/>
      <c r="P215" s="889"/>
      <c r="Q215" s="889"/>
      <c r="R215" s="890"/>
      <c r="S215" s="1041"/>
      <c r="T215" s="1042"/>
      <c r="U215" s="1042"/>
      <c r="V215" s="1042"/>
      <c r="W215" s="1042"/>
      <c r="X215" s="1043"/>
      <c r="Y215" s="992"/>
      <c r="Z215" s="884"/>
      <c r="AA215" s="884"/>
      <c r="AB215" s="884"/>
      <c r="AC215" s="884"/>
      <c r="AD215" s="885"/>
      <c r="AG215" s="366">
        <f t="shared" ref="AG215:AI215" si="143">IF(OR(M109="NS",P109="NS",S109="NS",V109="NS",Y109="NS",AB109="NS"),0,IF(AND(M109="NA",P109="NA",S109="NA",V109="NA",Y109="NA",AB109="NA"),0,IF(M109&lt;=SUM(P109,S109,V109,Y109,AB109),0,1)))</f>
        <v>0</v>
      </c>
      <c r="AH215" s="367">
        <f t="shared" si="143"/>
        <v>0</v>
      </c>
      <c r="AI215" s="366">
        <f t="shared" si="143"/>
        <v>0</v>
      </c>
      <c r="AJ215" s="338">
        <f t="shared" si="87"/>
        <v>0</v>
      </c>
      <c r="AK215" s="294" t="str">
        <f>IF(AJ215=0,"",
IF(SUM($AJ$174:AJ215)=1,AL215,
IF($AJ$274&gt;SUM($AJ$174:AJ215),_xlfn.CONCAT(", ",AL215),
IF($AJ$274=SUM($AJ$174:AJ215),_xlfn.CONCAT(" y ",AL215)))))</f>
        <v/>
      </c>
      <c r="AL215" s="368" t="s">
        <v>5168</v>
      </c>
      <c r="AM215" s="374">
        <f t="shared" si="88"/>
        <v>0</v>
      </c>
      <c r="AN215" s="375">
        <f t="shared" si="89"/>
        <v>0</v>
      </c>
      <c r="AO215" s="376">
        <f t="shared" si="90"/>
        <v>0</v>
      </c>
      <c r="AP215" s="374">
        <f t="shared" si="91"/>
        <v>0</v>
      </c>
      <c r="AQ215" s="375">
        <f t="shared" si="92"/>
        <v>0</v>
      </c>
      <c r="AR215" s="376">
        <f t="shared" si="93"/>
        <v>0</v>
      </c>
      <c r="AS215" s="374">
        <f t="shared" si="94"/>
        <v>0</v>
      </c>
      <c r="AT215" s="375">
        <f t="shared" si="95"/>
        <v>0</v>
      </c>
      <c r="AU215" s="376">
        <f t="shared" si="96"/>
        <v>0</v>
      </c>
      <c r="AV215" s="374">
        <f t="shared" si="97"/>
        <v>0</v>
      </c>
      <c r="AW215" s="375">
        <f t="shared" si="98"/>
        <v>0</v>
      </c>
      <c r="AX215" s="376">
        <f t="shared" si="99"/>
        <v>0</v>
      </c>
      <c r="AY215" s="374">
        <f t="shared" si="100"/>
        <v>0</v>
      </c>
      <c r="AZ215" s="375">
        <f t="shared" si="101"/>
        <v>0</v>
      </c>
      <c r="BA215" s="376">
        <f t="shared" si="102"/>
        <v>0</v>
      </c>
      <c r="BB215" s="293">
        <f t="shared" si="103"/>
        <v>0</v>
      </c>
      <c r="BC215" s="294" t="str">
        <f>IF(BB215=0,"",
IF(SUM($BB$174:BB215)=1,BD215,
IF($BB$274&gt;SUM($BB$174:BB215),_xlfn.CONCAT(", ",BD215),
IF($BB$274=SUM($BB$174:BB215),_xlfn.CONCAT(" y ",BD215)))))</f>
        <v/>
      </c>
      <c r="BD215" s="89" t="s">
        <v>5168</v>
      </c>
    </row>
    <row r="216" spans="1:56" ht="15" customHeight="1">
      <c r="A216" s="72"/>
      <c r="B216" s="70"/>
      <c r="C216" s="38" t="s">
        <v>5169</v>
      </c>
      <c r="D216" s="1020" t="str">
        <f t="shared" si="85"/>
        <v/>
      </c>
      <c r="E216" s="889"/>
      <c r="F216" s="889"/>
      <c r="G216" s="889"/>
      <c r="H216" s="889"/>
      <c r="I216" s="889"/>
      <c r="J216" s="889"/>
      <c r="K216" s="889"/>
      <c r="L216" s="889"/>
      <c r="M216" s="889"/>
      <c r="N216" s="889"/>
      <c r="O216" s="889"/>
      <c r="P216" s="889"/>
      <c r="Q216" s="889"/>
      <c r="R216" s="890"/>
      <c r="S216" s="1041"/>
      <c r="T216" s="1042"/>
      <c r="U216" s="1042"/>
      <c r="V216" s="1042"/>
      <c r="W216" s="1042"/>
      <c r="X216" s="1043"/>
      <c r="Y216" s="992"/>
      <c r="Z216" s="884"/>
      <c r="AA216" s="884"/>
      <c r="AB216" s="884"/>
      <c r="AC216" s="884"/>
      <c r="AD216" s="885"/>
      <c r="AG216" s="366">
        <f t="shared" ref="AG216:AI216" si="144">IF(OR(M110="NS",P110="NS",S110="NS",V110="NS",Y110="NS",AB110="NS"),0,IF(AND(M110="NA",P110="NA",S110="NA",V110="NA",Y110="NA",AB110="NA"),0,IF(M110&lt;=SUM(P110,S110,V110,Y110,AB110),0,1)))</f>
        <v>0</v>
      </c>
      <c r="AH216" s="367">
        <f t="shared" si="144"/>
        <v>0</v>
      </c>
      <c r="AI216" s="366">
        <f t="shared" si="144"/>
        <v>0</v>
      </c>
      <c r="AJ216" s="338">
        <f t="shared" si="87"/>
        <v>0</v>
      </c>
      <c r="AK216" s="294" t="str">
        <f>IF(AJ216=0,"",
IF(SUM($AJ$174:AJ216)=1,AL216,
IF($AJ$274&gt;SUM($AJ$174:AJ216),_xlfn.CONCAT(", ",AL216),
IF($AJ$274=SUM($AJ$174:AJ216),_xlfn.CONCAT(" y ",AL216)))))</f>
        <v/>
      </c>
      <c r="AL216" s="368" t="s">
        <v>5170</v>
      </c>
      <c r="AM216" s="374">
        <f t="shared" si="88"/>
        <v>0</v>
      </c>
      <c r="AN216" s="375">
        <f t="shared" si="89"/>
        <v>0</v>
      </c>
      <c r="AO216" s="376">
        <f t="shared" si="90"/>
        <v>0</v>
      </c>
      <c r="AP216" s="374">
        <f t="shared" si="91"/>
        <v>0</v>
      </c>
      <c r="AQ216" s="375">
        <f t="shared" si="92"/>
        <v>0</v>
      </c>
      <c r="AR216" s="376">
        <f t="shared" si="93"/>
        <v>0</v>
      </c>
      <c r="AS216" s="374">
        <f t="shared" si="94"/>
        <v>0</v>
      </c>
      <c r="AT216" s="375">
        <f t="shared" si="95"/>
        <v>0</v>
      </c>
      <c r="AU216" s="376">
        <f t="shared" si="96"/>
        <v>0</v>
      </c>
      <c r="AV216" s="374">
        <f t="shared" si="97"/>
        <v>0</v>
      </c>
      <c r="AW216" s="375">
        <f t="shared" si="98"/>
        <v>0</v>
      </c>
      <c r="AX216" s="376">
        <f t="shared" si="99"/>
        <v>0</v>
      </c>
      <c r="AY216" s="374">
        <f t="shared" si="100"/>
        <v>0</v>
      </c>
      <c r="AZ216" s="375">
        <f t="shared" si="101"/>
        <v>0</v>
      </c>
      <c r="BA216" s="376">
        <f t="shared" si="102"/>
        <v>0</v>
      </c>
      <c r="BB216" s="293">
        <f t="shared" si="103"/>
        <v>0</v>
      </c>
      <c r="BC216" s="294" t="str">
        <f>IF(BB216=0,"",
IF(SUM($BB$174:BB216)=1,BD216,
IF($BB$274&gt;SUM($BB$174:BB216),_xlfn.CONCAT(", ",BD216),
IF($BB$274=SUM($BB$174:BB216),_xlfn.CONCAT(" y ",BD216)))))</f>
        <v/>
      </c>
      <c r="BD216" s="89" t="s">
        <v>5170</v>
      </c>
    </row>
    <row r="217" spans="1:56" ht="15" customHeight="1">
      <c r="A217" s="72"/>
      <c r="B217" s="70"/>
      <c r="C217" s="38" t="s">
        <v>5171</v>
      </c>
      <c r="D217" s="1020" t="str">
        <f t="shared" si="85"/>
        <v/>
      </c>
      <c r="E217" s="889"/>
      <c r="F217" s="889"/>
      <c r="G217" s="889"/>
      <c r="H217" s="889"/>
      <c r="I217" s="889"/>
      <c r="J217" s="889"/>
      <c r="K217" s="889"/>
      <c r="L217" s="889"/>
      <c r="M217" s="889"/>
      <c r="N217" s="889"/>
      <c r="O217" s="889"/>
      <c r="P217" s="889"/>
      <c r="Q217" s="889"/>
      <c r="R217" s="890"/>
      <c r="S217" s="1041"/>
      <c r="T217" s="1042"/>
      <c r="U217" s="1042"/>
      <c r="V217" s="1042"/>
      <c r="W217" s="1042"/>
      <c r="X217" s="1043"/>
      <c r="Y217" s="992"/>
      <c r="Z217" s="884"/>
      <c r="AA217" s="884"/>
      <c r="AB217" s="884"/>
      <c r="AC217" s="884"/>
      <c r="AD217" s="885"/>
      <c r="AG217" s="366">
        <f t="shared" ref="AG217:AI217" si="145">IF(OR(M111="NS",P111="NS",S111="NS",V111="NS",Y111="NS",AB111="NS"),0,IF(AND(M111="NA",P111="NA",S111="NA",V111="NA",Y111="NA",AB111="NA"),0,IF(M111&lt;=SUM(P111,S111,V111,Y111,AB111),0,1)))</f>
        <v>0</v>
      </c>
      <c r="AH217" s="367">
        <f t="shared" si="145"/>
        <v>0</v>
      </c>
      <c r="AI217" s="366">
        <f t="shared" si="145"/>
        <v>0</v>
      </c>
      <c r="AJ217" s="338">
        <f t="shared" si="87"/>
        <v>0</v>
      </c>
      <c r="AK217" s="294" t="str">
        <f>IF(AJ217=0,"",
IF(SUM($AJ$174:AJ217)=1,AL217,
IF($AJ$274&gt;SUM($AJ$174:AJ217),_xlfn.CONCAT(", ",AL217),
IF($AJ$274=SUM($AJ$174:AJ217),_xlfn.CONCAT(" y ",AL217)))))</f>
        <v/>
      </c>
      <c r="AL217" s="368" t="s">
        <v>5172</v>
      </c>
      <c r="AM217" s="374">
        <f t="shared" si="88"/>
        <v>0</v>
      </c>
      <c r="AN217" s="375">
        <f t="shared" si="89"/>
        <v>0</v>
      </c>
      <c r="AO217" s="376">
        <f t="shared" si="90"/>
        <v>0</v>
      </c>
      <c r="AP217" s="374">
        <f t="shared" si="91"/>
        <v>0</v>
      </c>
      <c r="AQ217" s="375">
        <f t="shared" si="92"/>
        <v>0</v>
      </c>
      <c r="AR217" s="376">
        <f t="shared" si="93"/>
        <v>0</v>
      </c>
      <c r="AS217" s="374">
        <f t="shared" si="94"/>
        <v>0</v>
      </c>
      <c r="AT217" s="375">
        <f t="shared" si="95"/>
        <v>0</v>
      </c>
      <c r="AU217" s="376">
        <f t="shared" si="96"/>
        <v>0</v>
      </c>
      <c r="AV217" s="374">
        <f t="shared" si="97"/>
        <v>0</v>
      </c>
      <c r="AW217" s="375">
        <f t="shared" si="98"/>
        <v>0</v>
      </c>
      <c r="AX217" s="376">
        <f t="shared" si="99"/>
        <v>0</v>
      </c>
      <c r="AY217" s="374">
        <f t="shared" si="100"/>
        <v>0</v>
      </c>
      <c r="AZ217" s="375">
        <f t="shared" si="101"/>
        <v>0</v>
      </c>
      <c r="BA217" s="376">
        <f t="shared" si="102"/>
        <v>0</v>
      </c>
      <c r="BB217" s="293">
        <f t="shared" si="103"/>
        <v>0</v>
      </c>
      <c r="BC217" s="294" t="str">
        <f>IF(BB217=0,"",
IF(SUM($BB$174:BB217)=1,BD217,
IF($BB$274&gt;SUM($BB$174:BB217),_xlfn.CONCAT(", ",BD217),
IF($BB$274=SUM($BB$174:BB217),_xlfn.CONCAT(" y ",BD217)))))</f>
        <v/>
      </c>
      <c r="BD217" s="89" t="s">
        <v>5172</v>
      </c>
    </row>
    <row r="218" spans="1:56" ht="15" customHeight="1">
      <c r="A218" s="72"/>
      <c r="B218" s="70"/>
      <c r="C218" s="38" t="s">
        <v>5173</v>
      </c>
      <c r="D218" s="1020" t="str">
        <f t="shared" si="85"/>
        <v/>
      </c>
      <c r="E218" s="889"/>
      <c r="F218" s="889"/>
      <c r="G218" s="889"/>
      <c r="H218" s="889"/>
      <c r="I218" s="889"/>
      <c r="J218" s="889"/>
      <c r="K218" s="889"/>
      <c r="L218" s="889"/>
      <c r="M218" s="889"/>
      <c r="N218" s="889"/>
      <c r="O218" s="889"/>
      <c r="P218" s="889"/>
      <c r="Q218" s="889"/>
      <c r="R218" s="890"/>
      <c r="S218" s="1041"/>
      <c r="T218" s="1042"/>
      <c r="U218" s="1042"/>
      <c r="V218" s="1042"/>
      <c r="W218" s="1042"/>
      <c r="X218" s="1043"/>
      <c r="Y218" s="992"/>
      <c r="Z218" s="884"/>
      <c r="AA218" s="884"/>
      <c r="AB218" s="884"/>
      <c r="AC218" s="884"/>
      <c r="AD218" s="885"/>
      <c r="AG218" s="366">
        <f t="shared" ref="AG218:AI218" si="146">IF(OR(M112="NS",P112="NS",S112="NS",V112="NS",Y112="NS",AB112="NS"),0,IF(AND(M112="NA",P112="NA",S112="NA",V112="NA",Y112="NA",AB112="NA"),0,IF(M112&lt;=SUM(P112,S112,V112,Y112,AB112),0,1)))</f>
        <v>0</v>
      </c>
      <c r="AH218" s="367">
        <f t="shared" si="146"/>
        <v>0</v>
      </c>
      <c r="AI218" s="366">
        <f t="shared" si="146"/>
        <v>0</v>
      </c>
      <c r="AJ218" s="338">
        <f t="shared" si="87"/>
        <v>0</v>
      </c>
      <c r="AK218" s="294" t="str">
        <f>IF(AJ218=0,"",
IF(SUM($AJ$174:AJ218)=1,AL218,
IF($AJ$274&gt;SUM($AJ$174:AJ218),_xlfn.CONCAT(", ",AL218),
IF($AJ$274=SUM($AJ$174:AJ218),_xlfn.CONCAT(" y ",AL218)))))</f>
        <v/>
      </c>
      <c r="AL218" s="368" t="s">
        <v>5174</v>
      </c>
      <c r="AM218" s="374">
        <f t="shared" si="88"/>
        <v>0</v>
      </c>
      <c r="AN218" s="375">
        <f t="shared" si="89"/>
        <v>0</v>
      </c>
      <c r="AO218" s="376">
        <f t="shared" si="90"/>
        <v>0</v>
      </c>
      <c r="AP218" s="374">
        <f t="shared" si="91"/>
        <v>0</v>
      </c>
      <c r="AQ218" s="375">
        <f t="shared" si="92"/>
        <v>0</v>
      </c>
      <c r="AR218" s="376">
        <f t="shared" si="93"/>
        <v>0</v>
      </c>
      <c r="AS218" s="374">
        <f t="shared" si="94"/>
        <v>0</v>
      </c>
      <c r="AT218" s="375">
        <f t="shared" si="95"/>
        <v>0</v>
      </c>
      <c r="AU218" s="376">
        <f t="shared" si="96"/>
        <v>0</v>
      </c>
      <c r="AV218" s="374">
        <f t="shared" si="97"/>
        <v>0</v>
      </c>
      <c r="AW218" s="375">
        <f t="shared" si="98"/>
        <v>0</v>
      </c>
      <c r="AX218" s="376">
        <f t="shared" si="99"/>
        <v>0</v>
      </c>
      <c r="AY218" s="374">
        <f t="shared" si="100"/>
        <v>0</v>
      </c>
      <c r="AZ218" s="375">
        <f t="shared" si="101"/>
        <v>0</v>
      </c>
      <c r="BA218" s="376">
        <f t="shared" si="102"/>
        <v>0</v>
      </c>
      <c r="BB218" s="293">
        <f t="shared" si="103"/>
        <v>0</v>
      </c>
      <c r="BC218" s="294" t="str">
        <f>IF(BB218=0,"",
IF(SUM($BB$174:BB218)=1,BD218,
IF($BB$274&gt;SUM($BB$174:BB218),_xlfn.CONCAT(", ",BD218),
IF($BB$274=SUM($BB$174:BB218),_xlfn.CONCAT(" y ",BD218)))))</f>
        <v/>
      </c>
      <c r="BD218" s="89" t="s">
        <v>5174</v>
      </c>
    </row>
    <row r="219" spans="1:56" ht="15" customHeight="1">
      <c r="A219" s="72"/>
      <c r="B219" s="70"/>
      <c r="C219" s="38" t="s">
        <v>5175</v>
      </c>
      <c r="D219" s="1020" t="str">
        <f t="shared" si="85"/>
        <v/>
      </c>
      <c r="E219" s="889"/>
      <c r="F219" s="889"/>
      <c r="G219" s="889"/>
      <c r="H219" s="889"/>
      <c r="I219" s="889"/>
      <c r="J219" s="889"/>
      <c r="K219" s="889"/>
      <c r="L219" s="889"/>
      <c r="M219" s="889"/>
      <c r="N219" s="889"/>
      <c r="O219" s="889"/>
      <c r="P219" s="889"/>
      <c r="Q219" s="889"/>
      <c r="R219" s="890"/>
      <c r="S219" s="1041"/>
      <c r="T219" s="1042"/>
      <c r="U219" s="1042"/>
      <c r="V219" s="1042"/>
      <c r="W219" s="1042"/>
      <c r="X219" s="1043"/>
      <c r="Y219" s="992"/>
      <c r="Z219" s="884"/>
      <c r="AA219" s="884"/>
      <c r="AB219" s="884"/>
      <c r="AC219" s="884"/>
      <c r="AD219" s="885"/>
      <c r="AG219" s="366">
        <f t="shared" ref="AG219:AI219" si="147">IF(OR(M113="NS",P113="NS",S113="NS",V113="NS",Y113="NS",AB113="NS"),0,IF(AND(M113="NA",P113="NA",S113="NA",V113="NA",Y113="NA",AB113="NA"),0,IF(M113&lt;=SUM(P113,S113,V113,Y113,AB113),0,1)))</f>
        <v>0</v>
      </c>
      <c r="AH219" s="367">
        <f t="shared" si="147"/>
        <v>0</v>
      </c>
      <c r="AI219" s="366">
        <f t="shared" si="147"/>
        <v>0</v>
      </c>
      <c r="AJ219" s="338">
        <f t="shared" si="87"/>
        <v>0</v>
      </c>
      <c r="AK219" s="294" t="str">
        <f>IF(AJ219=0,"",
IF(SUM($AJ$174:AJ219)=1,AL219,
IF($AJ$274&gt;SUM($AJ$174:AJ219),_xlfn.CONCAT(", ",AL219),
IF($AJ$274=SUM($AJ$174:AJ219),_xlfn.CONCAT(" y ",AL219)))))</f>
        <v/>
      </c>
      <c r="AL219" s="368" t="s">
        <v>5176</v>
      </c>
      <c r="AM219" s="374">
        <f t="shared" si="88"/>
        <v>0</v>
      </c>
      <c r="AN219" s="375">
        <f t="shared" si="89"/>
        <v>0</v>
      </c>
      <c r="AO219" s="376">
        <f t="shared" si="90"/>
        <v>0</v>
      </c>
      <c r="AP219" s="374">
        <f t="shared" si="91"/>
        <v>0</v>
      </c>
      <c r="AQ219" s="375">
        <f t="shared" si="92"/>
        <v>0</v>
      </c>
      <c r="AR219" s="376">
        <f t="shared" si="93"/>
        <v>0</v>
      </c>
      <c r="AS219" s="374">
        <f t="shared" si="94"/>
        <v>0</v>
      </c>
      <c r="AT219" s="375">
        <f t="shared" si="95"/>
        <v>0</v>
      </c>
      <c r="AU219" s="376">
        <f t="shared" si="96"/>
        <v>0</v>
      </c>
      <c r="AV219" s="374">
        <f t="shared" si="97"/>
        <v>0</v>
      </c>
      <c r="AW219" s="375">
        <f t="shared" si="98"/>
        <v>0</v>
      </c>
      <c r="AX219" s="376">
        <f t="shared" si="99"/>
        <v>0</v>
      </c>
      <c r="AY219" s="374">
        <f t="shared" si="100"/>
        <v>0</v>
      </c>
      <c r="AZ219" s="375">
        <f t="shared" si="101"/>
        <v>0</v>
      </c>
      <c r="BA219" s="376">
        <f t="shared" si="102"/>
        <v>0</v>
      </c>
      <c r="BB219" s="293">
        <f t="shared" si="103"/>
        <v>0</v>
      </c>
      <c r="BC219" s="294" t="str">
        <f>IF(BB219=0,"",
IF(SUM($BB$174:BB219)=1,BD219,
IF($BB$274&gt;SUM($BB$174:BB219),_xlfn.CONCAT(", ",BD219),
IF($BB$274=SUM($BB$174:BB219),_xlfn.CONCAT(" y ",BD219)))))</f>
        <v/>
      </c>
      <c r="BD219" s="89" t="s">
        <v>5176</v>
      </c>
    </row>
    <row r="220" spans="1:56" ht="15" customHeight="1">
      <c r="A220" s="72"/>
      <c r="B220" s="70"/>
      <c r="C220" s="38" t="s">
        <v>5177</v>
      </c>
      <c r="D220" s="1020" t="str">
        <f t="shared" si="85"/>
        <v/>
      </c>
      <c r="E220" s="889"/>
      <c r="F220" s="889"/>
      <c r="G220" s="889"/>
      <c r="H220" s="889"/>
      <c r="I220" s="889"/>
      <c r="J220" s="889"/>
      <c r="K220" s="889"/>
      <c r="L220" s="889"/>
      <c r="M220" s="889"/>
      <c r="N220" s="889"/>
      <c r="O220" s="889"/>
      <c r="P220" s="889"/>
      <c r="Q220" s="889"/>
      <c r="R220" s="890"/>
      <c r="S220" s="1041"/>
      <c r="T220" s="1042"/>
      <c r="U220" s="1042"/>
      <c r="V220" s="1042"/>
      <c r="W220" s="1042"/>
      <c r="X220" s="1043"/>
      <c r="Y220" s="992"/>
      <c r="Z220" s="884"/>
      <c r="AA220" s="884"/>
      <c r="AB220" s="884"/>
      <c r="AC220" s="884"/>
      <c r="AD220" s="885"/>
      <c r="AG220" s="366">
        <f t="shared" ref="AG220:AI220" si="148">IF(OR(M114="NS",P114="NS",S114="NS",V114="NS",Y114="NS",AB114="NS"),0,IF(AND(M114="NA",P114="NA",S114="NA",V114="NA",Y114="NA",AB114="NA"),0,IF(M114&lt;=SUM(P114,S114,V114,Y114,AB114),0,1)))</f>
        <v>0</v>
      </c>
      <c r="AH220" s="367">
        <f t="shared" si="148"/>
        <v>0</v>
      </c>
      <c r="AI220" s="366">
        <f t="shared" si="148"/>
        <v>0</v>
      </c>
      <c r="AJ220" s="338">
        <f t="shared" si="87"/>
        <v>0</v>
      </c>
      <c r="AK220" s="294" t="str">
        <f>IF(AJ220=0,"",
IF(SUM($AJ$174:AJ220)=1,AL220,
IF($AJ$274&gt;SUM($AJ$174:AJ220),_xlfn.CONCAT(", ",AL220),
IF($AJ$274=SUM($AJ$174:AJ220),_xlfn.CONCAT(" y ",AL220)))))</f>
        <v/>
      </c>
      <c r="AL220" s="368" t="s">
        <v>5178</v>
      </c>
      <c r="AM220" s="374">
        <f t="shared" si="88"/>
        <v>0</v>
      </c>
      <c r="AN220" s="375">
        <f t="shared" si="89"/>
        <v>0</v>
      </c>
      <c r="AO220" s="376">
        <f t="shared" si="90"/>
        <v>0</v>
      </c>
      <c r="AP220" s="374">
        <f t="shared" si="91"/>
        <v>0</v>
      </c>
      <c r="AQ220" s="375">
        <f t="shared" si="92"/>
        <v>0</v>
      </c>
      <c r="AR220" s="376">
        <f t="shared" si="93"/>
        <v>0</v>
      </c>
      <c r="AS220" s="374">
        <f t="shared" si="94"/>
        <v>0</v>
      </c>
      <c r="AT220" s="375">
        <f t="shared" si="95"/>
        <v>0</v>
      </c>
      <c r="AU220" s="376">
        <f t="shared" si="96"/>
        <v>0</v>
      </c>
      <c r="AV220" s="374">
        <f t="shared" si="97"/>
        <v>0</v>
      </c>
      <c r="AW220" s="375">
        <f t="shared" si="98"/>
        <v>0</v>
      </c>
      <c r="AX220" s="376">
        <f t="shared" si="99"/>
        <v>0</v>
      </c>
      <c r="AY220" s="374">
        <f t="shared" si="100"/>
        <v>0</v>
      </c>
      <c r="AZ220" s="375">
        <f t="shared" si="101"/>
        <v>0</v>
      </c>
      <c r="BA220" s="376">
        <f t="shared" si="102"/>
        <v>0</v>
      </c>
      <c r="BB220" s="293">
        <f t="shared" si="103"/>
        <v>0</v>
      </c>
      <c r="BC220" s="294" t="str">
        <f>IF(BB220=0,"",
IF(SUM($BB$174:BB220)=1,BD220,
IF($BB$274&gt;SUM($BB$174:BB220),_xlfn.CONCAT(", ",BD220),
IF($BB$274=SUM($BB$174:BB220),_xlfn.CONCAT(" y ",BD220)))))</f>
        <v/>
      </c>
      <c r="BD220" s="89" t="s">
        <v>5178</v>
      </c>
    </row>
    <row r="221" spans="1:56" ht="15" customHeight="1">
      <c r="A221" s="72"/>
      <c r="B221" s="70"/>
      <c r="C221" s="38" t="s">
        <v>5179</v>
      </c>
      <c r="D221" s="1020" t="str">
        <f t="shared" si="85"/>
        <v/>
      </c>
      <c r="E221" s="889"/>
      <c r="F221" s="889"/>
      <c r="G221" s="889"/>
      <c r="H221" s="889"/>
      <c r="I221" s="889"/>
      <c r="J221" s="889"/>
      <c r="K221" s="889"/>
      <c r="L221" s="889"/>
      <c r="M221" s="889"/>
      <c r="N221" s="889"/>
      <c r="O221" s="889"/>
      <c r="P221" s="889"/>
      <c r="Q221" s="889"/>
      <c r="R221" s="890"/>
      <c r="S221" s="1041"/>
      <c r="T221" s="1042"/>
      <c r="U221" s="1042"/>
      <c r="V221" s="1042"/>
      <c r="W221" s="1042"/>
      <c r="X221" s="1043"/>
      <c r="Y221" s="992"/>
      <c r="Z221" s="884"/>
      <c r="AA221" s="884"/>
      <c r="AB221" s="884"/>
      <c r="AC221" s="884"/>
      <c r="AD221" s="885"/>
      <c r="AG221" s="366">
        <f t="shared" ref="AG221:AI221" si="149">IF(OR(M115="NS",P115="NS",S115="NS",V115="NS",Y115="NS",AB115="NS"),0,IF(AND(M115="NA",P115="NA",S115="NA",V115="NA",Y115="NA",AB115="NA"),0,IF(M115&lt;=SUM(P115,S115,V115,Y115,AB115),0,1)))</f>
        <v>0</v>
      </c>
      <c r="AH221" s="367">
        <f t="shared" si="149"/>
        <v>0</v>
      </c>
      <c r="AI221" s="366">
        <f t="shared" si="149"/>
        <v>0</v>
      </c>
      <c r="AJ221" s="338">
        <f t="shared" si="87"/>
        <v>0</v>
      </c>
      <c r="AK221" s="294" t="str">
        <f>IF(AJ221=0,"",
IF(SUM($AJ$174:AJ221)=1,AL221,
IF($AJ$274&gt;SUM($AJ$174:AJ221),_xlfn.CONCAT(", ",AL221),
IF($AJ$274=SUM($AJ$174:AJ221),_xlfn.CONCAT(" y ",AL221)))))</f>
        <v/>
      </c>
      <c r="AL221" s="368" t="s">
        <v>5180</v>
      </c>
      <c r="AM221" s="374">
        <f t="shared" si="88"/>
        <v>0</v>
      </c>
      <c r="AN221" s="375">
        <f t="shared" si="89"/>
        <v>0</v>
      </c>
      <c r="AO221" s="376">
        <f t="shared" si="90"/>
        <v>0</v>
      </c>
      <c r="AP221" s="374">
        <f t="shared" si="91"/>
        <v>0</v>
      </c>
      <c r="AQ221" s="375">
        <f t="shared" si="92"/>
        <v>0</v>
      </c>
      <c r="AR221" s="376">
        <f t="shared" si="93"/>
        <v>0</v>
      </c>
      <c r="AS221" s="374">
        <f t="shared" si="94"/>
        <v>0</v>
      </c>
      <c r="AT221" s="375">
        <f t="shared" si="95"/>
        <v>0</v>
      </c>
      <c r="AU221" s="376">
        <f t="shared" si="96"/>
        <v>0</v>
      </c>
      <c r="AV221" s="374">
        <f t="shared" si="97"/>
        <v>0</v>
      </c>
      <c r="AW221" s="375">
        <f t="shared" si="98"/>
        <v>0</v>
      </c>
      <c r="AX221" s="376">
        <f t="shared" si="99"/>
        <v>0</v>
      </c>
      <c r="AY221" s="374">
        <f t="shared" si="100"/>
        <v>0</v>
      </c>
      <c r="AZ221" s="375">
        <f t="shared" si="101"/>
        <v>0</v>
      </c>
      <c r="BA221" s="376">
        <f t="shared" si="102"/>
        <v>0</v>
      </c>
      <c r="BB221" s="293">
        <f t="shared" si="103"/>
        <v>0</v>
      </c>
      <c r="BC221" s="294" t="str">
        <f>IF(BB221=0,"",
IF(SUM($BB$174:BB221)=1,BD221,
IF($BB$274&gt;SUM($BB$174:BB221),_xlfn.CONCAT(", ",BD221),
IF($BB$274=SUM($BB$174:BB221),_xlfn.CONCAT(" y ",BD221)))))</f>
        <v/>
      </c>
      <c r="BD221" s="89" t="s">
        <v>5180</v>
      </c>
    </row>
    <row r="222" spans="1:56" ht="15" customHeight="1">
      <c r="A222" s="72"/>
      <c r="B222" s="70"/>
      <c r="C222" s="38" t="s">
        <v>5181</v>
      </c>
      <c r="D222" s="1020" t="str">
        <f t="shared" si="85"/>
        <v/>
      </c>
      <c r="E222" s="889"/>
      <c r="F222" s="889"/>
      <c r="G222" s="889"/>
      <c r="H222" s="889"/>
      <c r="I222" s="889"/>
      <c r="J222" s="889"/>
      <c r="K222" s="889"/>
      <c r="L222" s="889"/>
      <c r="M222" s="889"/>
      <c r="N222" s="889"/>
      <c r="O222" s="889"/>
      <c r="P222" s="889"/>
      <c r="Q222" s="889"/>
      <c r="R222" s="890"/>
      <c r="S222" s="1041"/>
      <c r="T222" s="1042"/>
      <c r="U222" s="1042"/>
      <c r="V222" s="1042"/>
      <c r="W222" s="1042"/>
      <c r="X222" s="1043"/>
      <c r="Y222" s="992"/>
      <c r="Z222" s="884"/>
      <c r="AA222" s="884"/>
      <c r="AB222" s="884"/>
      <c r="AC222" s="884"/>
      <c r="AD222" s="885"/>
      <c r="AG222" s="366">
        <f t="shared" ref="AG222:AI222" si="150">IF(OR(M116="NS",P116="NS",S116="NS",V116="NS",Y116="NS",AB116="NS"),0,IF(AND(M116="NA",P116="NA",S116="NA",V116="NA",Y116="NA",AB116="NA"),0,IF(M116&lt;=SUM(P116,S116,V116,Y116,AB116),0,1)))</f>
        <v>0</v>
      </c>
      <c r="AH222" s="367">
        <f t="shared" si="150"/>
        <v>0</v>
      </c>
      <c r="AI222" s="366">
        <f t="shared" si="150"/>
        <v>0</v>
      </c>
      <c r="AJ222" s="338">
        <f t="shared" si="87"/>
        <v>0</v>
      </c>
      <c r="AK222" s="294" t="str">
        <f>IF(AJ222=0,"",
IF(SUM($AJ$174:AJ222)=1,AL222,
IF($AJ$274&gt;SUM($AJ$174:AJ222),_xlfn.CONCAT(", ",AL222),
IF($AJ$274=SUM($AJ$174:AJ222),_xlfn.CONCAT(" y ",AL222)))))</f>
        <v/>
      </c>
      <c r="AL222" s="368" t="s">
        <v>5182</v>
      </c>
      <c r="AM222" s="374">
        <f t="shared" si="88"/>
        <v>0</v>
      </c>
      <c r="AN222" s="375">
        <f t="shared" si="89"/>
        <v>0</v>
      </c>
      <c r="AO222" s="376">
        <f t="shared" si="90"/>
        <v>0</v>
      </c>
      <c r="AP222" s="374">
        <f t="shared" si="91"/>
        <v>0</v>
      </c>
      <c r="AQ222" s="375">
        <f t="shared" si="92"/>
        <v>0</v>
      </c>
      <c r="AR222" s="376">
        <f t="shared" si="93"/>
        <v>0</v>
      </c>
      <c r="AS222" s="374">
        <f t="shared" si="94"/>
        <v>0</v>
      </c>
      <c r="AT222" s="375">
        <f t="shared" si="95"/>
        <v>0</v>
      </c>
      <c r="AU222" s="376">
        <f t="shared" si="96"/>
        <v>0</v>
      </c>
      <c r="AV222" s="374">
        <f t="shared" si="97"/>
        <v>0</v>
      </c>
      <c r="AW222" s="375">
        <f t="shared" si="98"/>
        <v>0</v>
      </c>
      <c r="AX222" s="376">
        <f t="shared" si="99"/>
        <v>0</v>
      </c>
      <c r="AY222" s="374">
        <f t="shared" si="100"/>
        <v>0</v>
      </c>
      <c r="AZ222" s="375">
        <f t="shared" si="101"/>
        <v>0</v>
      </c>
      <c r="BA222" s="376">
        <f t="shared" si="102"/>
        <v>0</v>
      </c>
      <c r="BB222" s="293">
        <f t="shared" si="103"/>
        <v>0</v>
      </c>
      <c r="BC222" s="294" t="str">
        <f>IF(BB222=0,"",
IF(SUM($BB$174:BB222)=1,BD222,
IF($BB$274&gt;SUM($BB$174:BB222),_xlfn.CONCAT(", ",BD222),
IF($BB$274=SUM($BB$174:BB222),_xlfn.CONCAT(" y ",BD222)))))</f>
        <v/>
      </c>
      <c r="BD222" s="89" t="s">
        <v>5182</v>
      </c>
    </row>
    <row r="223" spans="1:56" ht="15" customHeight="1">
      <c r="A223" s="72"/>
      <c r="B223" s="70"/>
      <c r="C223" s="38" t="s">
        <v>5183</v>
      </c>
      <c r="D223" s="1020" t="str">
        <f t="shared" si="85"/>
        <v/>
      </c>
      <c r="E223" s="889"/>
      <c r="F223" s="889"/>
      <c r="G223" s="889"/>
      <c r="H223" s="889"/>
      <c r="I223" s="889"/>
      <c r="J223" s="889"/>
      <c r="K223" s="889"/>
      <c r="L223" s="889"/>
      <c r="M223" s="889"/>
      <c r="N223" s="889"/>
      <c r="O223" s="889"/>
      <c r="P223" s="889"/>
      <c r="Q223" s="889"/>
      <c r="R223" s="890"/>
      <c r="S223" s="1041"/>
      <c r="T223" s="1042"/>
      <c r="U223" s="1042"/>
      <c r="V223" s="1042"/>
      <c r="W223" s="1042"/>
      <c r="X223" s="1043"/>
      <c r="Y223" s="992"/>
      <c r="Z223" s="884"/>
      <c r="AA223" s="884"/>
      <c r="AB223" s="884"/>
      <c r="AC223" s="884"/>
      <c r="AD223" s="885"/>
      <c r="AG223" s="366">
        <f t="shared" ref="AG223:AI223" si="151">IF(OR(M117="NS",P117="NS",S117="NS",V117="NS",Y117="NS",AB117="NS"),0,IF(AND(M117="NA",P117="NA",S117="NA",V117="NA",Y117="NA",AB117="NA"),0,IF(M117&lt;=SUM(P117,S117,V117,Y117,AB117),0,1)))</f>
        <v>0</v>
      </c>
      <c r="AH223" s="367">
        <f t="shared" si="151"/>
        <v>0</v>
      </c>
      <c r="AI223" s="366">
        <f t="shared" si="151"/>
        <v>0</v>
      </c>
      <c r="AJ223" s="338">
        <f t="shared" si="87"/>
        <v>0</v>
      </c>
      <c r="AK223" s="294" t="str">
        <f>IF(AJ223=0,"",
IF(SUM($AJ$174:AJ223)=1,AL223,
IF($AJ$274&gt;SUM($AJ$174:AJ223),_xlfn.CONCAT(", ",AL223),
IF($AJ$274=SUM($AJ$174:AJ223),_xlfn.CONCAT(" y ",AL223)))))</f>
        <v/>
      </c>
      <c r="AL223" s="368" t="s">
        <v>5184</v>
      </c>
      <c r="AM223" s="374">
        <f t="shared" si="88"/>
        <v>0</v>
      </c>
      <c r="AN223" s="375">
        <f t="shared" si="89"/>
        <v>0</v>
      </c>
      <c r="AO223" s="376">
        <f t="shared" si="90"/>
        <v>0</v>
      </c>
      <c r="AP223" s="374">
        <f t="shared" si="91"/>
        <v>0</v>
      </c>
      <c r="AQ223" s="375">
        <f t="shared" si="92"/>
        <v>0</v>
      </c>
      <c r="AR223" s="376">
        <f t="shared" si="93"/>
        <v>0</v>
      </c>
      <c r="AS223" s="374">
        <f t="shared" si="94"/>
        <v>0</v>
      </c>
      <c r="AT223" s="375">
        <f t="shared" si="95"/>
        <v>0</v>
      </c>
      <c r="AU223" s="376">
        <f t="shared" si="96"/>
        <v>0</v>
      </c>
      <c r="AV223" s="374">
        <f t="shared" si="97"/>
        <v>0</v>
      </c>
      <c r="AW223" s="375">
        <f t="shared" si="98"/>
        <v>0</v>
      </c>
      <c r="AX223" s="376">
        <f t="shared" si="99"/>
        <v>0</v>
      </c>
      <c r="AY223" s="374">
        <f t="shared" si="100"/>
        <v>0</v>
      </c>
      <c r="AZ223" s="375">
        <f t="shared" si="101"/>
        <v>0</v>
      </c>
      <c r="BA223" s="376">
        <f t="shared" si="102"/>
        <v>0</v>
      </c>
      <c r="BB223" s="293">
        <f t="shared" si="103"/>
        <v>0</v>
      </c>
      <c r="BC223" s="294" t="str">
        <f>IF(BB223=0,"",
IF(SUM($BB$174:BB223)=1,BD223,
IF($BB$274&gt;SUM($BB$174:BB223),_xlfn.CONCAT(", ",BD223),
IF($BB$274=SUM($BB$174:BB223),_xlfn.CONCAT(" y ",BD223)))))</f>
        <v/>
      </c>
      <c r="BD223" s="89" t="s">
        <v>5184</v>
      </c>
    </row>
    <row r="224" spans="1:56" ht="15" customHeight="1">
      <c r="A224" s="72"/>
      <c r="B224" s="70"/>
      <c r="C224" s="89" t="s">
        <v>5185</v>
      </c>
      <c r="D224" s="1020" t="str">
        <f t="shared" si="85"/>
        <v/>
      </c>
      <c r="E224" s="889"/>
      <c r="F224" s="889"/>
      <c r="G224" s="889"/>
      <c r="H224" s="889"/>
      <c r="I224" s="889"/>
      <c r="J224" s="889"/>
      <c r="K224" s="889"/>
      <c r="L224" s="889"/>
      <c r="M224" s="889"/>
      <c r="N224" s="889"/>
      <c r="O224" s="889"/>
      <c r="P224" s="889"/>
      <c r="Q224" s="889"/>
      <c r="R224" s="890"/>
      <c r="S224" s="1041"/>
      <c r="T224" s="1042"/>
      <c r="U224" s="1042"/>
      <c r="V224" s="1042"/>
      <c r="W224" s="1042"/>
      <c r="X224" s="1043"/>
      <c r="Y224" s="992"/>
      <c r="Z224" s="884"/>
      <c r="AA224" s="884"/>
      <c r="AB224" s="884"/>
      <c r="AC224" s="884"/>
      <c r="AD224" s="885"/>
      <c r="AG224" s="366">
        <f t="shared" ref="AG224:AI224" si="152">IF(OR(M118="NS",P118="NS",S118="NS",V118="NS",Y118="NS",AB118="NS"),0,IF(AND(M118="NA",P118="NA",S118="NA",V118="NA",Y118="NA",AB118="NA"),0,IF(M118&lt;=SUM(P118,S118,V118,Y118,AB118),0,1)))</f>
        <v>0</v>
      </c>
      <c r="AH224" s="367">
        <f t="shared" si="152"/>
        <v>0</v>
      </c>
      <c r="AI224" s="366">
        <f t="shared" si="152"/>
        <v>0</v>
      </c>
      <c r="AJ224" s="338">
        <f t="shared" si="87"/>
        <v>0</v>
      </c>
      <c r="AK224" s="294" t="str">
        <f>IF(AJ224=0,"",
IF(SUM($AJ$174:AJ224)=1,AL224,
IF($AJ$274&gt;SUM($AJ$174:AJ224),_xlfn.CONCAT(", ",AL224),
IF($AJ$274=SUM($AJ$174:AJ224),_xlfn.CONCAT(" y ",AL224)))))</f>
        <v/>
      </c>
      <c r="AL224" s="368" t="s">
        <v>5186</v>
      </c>
      <c r="AM224" s="374">
        <f t="shared" si="88"/>
        <v>0</v>
      </c>
      <c r="AN224" s="375">
        <f t="shared" si="89"/>
        <v>0</v>
      </c>
      <c r="AO224" s="376">
        <f t="shared" si="90"/>
        <v>0</v>
      </c>
      <c r="AP224" s="374">
        <f t="shared" si="91"/>
        <v>0</v>
      </c>
      <c r="AQ224" s="375">
        <f t="shared" si="92"/>
        <v>0</v>
      </c>
      <c r="AR224" s="376">
        <f t="shared" si="93"/>
        <v>0</v>
      </c>
      <c r="AS224" s="374">
        <f t="shared" si="94"/>
        <v>0</v>
      </c>
      <c r="AT224" s="375">
        <f t="shared" si="95"/>
        <v>0</v>
      </c>
      <c r="AU224" s="376">
        <f t="shared" si="96"/>
        <v>0</v>
      </c>
      <c r="AV224" s="374">
        <f t="shared" si="97"/>
        <v>0</v>
      </c>
      <c r="AW224" s="375">
        <f t="shared" si="98"/>
        <v>0</v>
      </c>
      <c r="AX224" s="376">
        <f t="shared" si="99"/>
        <v>0</v>
      </c>
      <c r="AY224" s="374">
        <f t="shared" si="100"/>
        <v>0</v>
      </c>
      <c r="AZ224" s="375">
        <f t="shared" si="101"/>
        <v>0</v>
      </c>
      <c r="BA224" s="376">
        <f t="shared" si="102"/>
        <v>0</v>
      </c>
      <c r="BB224" s="293">
        <f t="shared" si="103"/>
        <v>0</v>
      </c>
      <c r="BC224" s="294" t="str">
        <f>IF(BB224=0,"",
IF(SUM($BB$174:BB224)=1,BD224,
IF($BB$274&gt;SUM($BB$174:BB224),_xlfn.CONCAT(", ",BD224),
IF($BB$274=SUM($BB$174:BB224),_xlfn.CONCAT(" y ",BD224)))))</f>
        <v/>
      </c>
      <c r="BD224" s="89" t="s">
        <v>5186</v>
      </c>
    </row>
    <row r="225" spans="1:56" ht="15" customHeight="1">
      <c r="A225" s="72"/>
      <c r="B225" s="70"/>
      <c r="C225" s="89" t="s">
        <v>5187</v>
      </c>
      <c r="D225" s="1020" t="str">
        <f t="shared" si="85"/>
        <v/>
      </c>
      <c r="E225" s="889"/>
      <c r="F225" s="889"/>
      <c r="G225" s="889"/>
      <c r="H225" s="889"/>
      <c r="I225" s="889"/>
      <c r="J225" s="889"/>
      <c r="K225" s="889"/>
      <c r="L225" s="889"/>
      <c r="M225" s="889"/>
      <c r="N225" s="889"/>
      <c r="O225" s="889"/>
      <c r="P225" s="889"/>
      <c r="Q225" s="889"/>
      <c r="R225" s="890"/>
      <c r="S225" s="1041"/>
      <c r="T225" s="1042"/>
      <c r="U225" s="1042"/>
      <c r="V225" s="1042"/>
      <c r="W225" s="1042"/>
      <c r="X225" s="1043"/>
      <c r="Y225" s="992"/>
      <c r="Z225" s="884"/>
      <c r="AA225" s="884"/>
      <c r="AB225" s="884"/>
      <c r="AC225" s="884"/>
      <c r="AD225" s="885"/>
      <c r="AG225" s="366">
        <f t="shared" ref="AG225:AI225" si="153">IF(OR(M119="NS",P119="NS",S119="NS",V119="NS",Y119="NS",AB119="NS"),0,IF(AND(M119="NA",P119="NA",S119="NA",V119="NA",Y119="NA",AB119="NA"),0,IF(M119&lt;=SUM(P119,S119,V119,Y119,AB119),0,1)))</f>
        <v>0</v>
      </c>
      <c r="AH225" s="367">
        <f t="shared" si="153"/>
        <v>0</v>
      </c>
      <c r="AI225" s="366">
        <f t="shared" si="153"/>
        <v>0</v>
      </c>
      <c r="AJ225" s="338">
        <f t="shared" si="87"/>
        <v>0</v>
      </c>
      <c r="AK225" s="294" t="str">
        <f>IF(AJ225=0,"",
IF(SUM($AJ$174:AJ225)=1,AL225,
IF($AJ$274&gt;SUM($AJ$174:AJ225),_xlfn.CONCAT(", ",AL225),
IF($AJ$274=SUM($AJ$174:AJ225),_xlfn.CONCAT(" y ",AL225)))))</f>
        <v/>
      </c>
      <c r="AL225" s="368" t="s">
        <v>5188</v>
      </c>
      <c r="AM225" s="374">
        <f t="shared" si="88"/>
        <v>0</v>
      </c>
      <c r="AN225" s="375">
        <f t="shared" si="89"/>
        <v>0</v>
      </c>
      <c r="AO225" s="376">
        <f t="shared" si="90"/>
        <v>0</v>
      </c>
      <c r="AP225" s="374">
        <f t="shared" si="91"/>
        <v>0</v>
      </c>
      <c r="AQ225" s="375">
        <f t="shared" si="92"/>
        <v>0</v>
      </c>
      <c r="AR225" s="376">
        <f t="shared" si="93"/>
        <v>0</v>
      </c>
      <c r="AS225" s="374">
        <f t="shared" si="94"/>
        <v>0</v>
      </c>
      <c r="AT225" s="375">
        <f t="shared" si="95"/>
        <v>0</v>
      </c>
      <c r="AU225" s="376">
        <f t="shared" si="96"/>
        <v>0</v>
      </c>
      <c r="AV225" s="374">
        <f t="shared" si="97"/>
        <v>0</v>
      </c>
      <c r="AW225" s="375">
        <f t="shared" si="98"/>
        <v>0</v>
      </c>
      <c r="AX225" s="376">
        <f t="shared" si="99"/>
        <v>0</v>
      </c>
      <c r="AY225" s="374">
        <f t="shared" si="100"/>
        <v>0</v>
      </c>
      <c r="AZ225" s="375">
        <f t="shared" si="101"/>
        <v>0</v>
      </c>
      <c r="BA225" s="376">
        <f t="shared" si="102"/>
        <v>0</v>
      </c>
      <c r="BB225" s="293">
        <f t="shared" si="103"/>
        <v>0</v>
      </c>
      <c r="BC225" s="294" t="str">
        <f>IF(BB225=0,"",
IF(SUM($BB$174:BB225)=1,BD225,
IF($BB$274&gt;SUM($BB$174:BB225),_xlfn.CONCAT(", ",BD225),
IF($BB$274=SUM($BB$174:BB225),_xlfn.CONCAT(" y ",BD225)))))</f>
        <v/>
      </c>
      <c r="BD225" s="89" t="s">
        <v>5188</v>
      </c>
    </row>
    <row r="226" spans="1:56" ht="15" customHeight="1">
      <c r="A226" s="72"/>
      <c r="B226" s="70"/>
      <c r="C226" s="89" t="s">
        <v>5189</v>
      </c>
      <c r="D226" s="1020" t="str">
        <f t="shared" si="85"/>
        <v/>
      </c>
      <c r="E226" s="889"/>
      <c r="F226" s="889"/>
      <c r="G226" s="889"/>
      <c r="H226" s="889"/>
      <c r="I226" s="889"/>
      <c r="J226" s="889"/>
      <c r="K226" s="889"/>
      <c r="L226" s="889"/>
      <c r="M226" s="889"/>
      <c r="N226" s="889"/>
      <c r="O226" s="889"/>
      <c r="P226" s="889"/>
      <c r="Q226" s="889"/>
      <c r="R226" s="890"/>
      <c r="S226" s="1041"/>
      <c r="T226" s="1042"/>
      <c r="U226" s="1042"/>
      <c r="V226" s="1042"/>
      <c r="W226" s="1042"/>
      <c r="X226" s="1043"/>
      <c r="Y226" s="992"/>
      <c r="Z226" s="884"/>
      <c r="AA226" s="884"/>
      <c r="AB226" s="884"/>
      <c r="AC226" s="884"/>
      <c r="AD226" s="885"/>
      <c r="AG226" s="366">
        <f t="shared" ref="AG226:AI226" si="154">IF(OR(M120="NS",P120="NS",S120="NS",V120="NS",Y120="NS",AB120="NS"),0,IF(AND(M120="NA",P120="NA",S120="NA",V120="NA",Y120="NA",AB120="NA"),0,IF(M120&lt;=SUM(P120,S120,V120,Y120,AB120),0,1)))</f>
        <v>0</v>
      </c>
      <c r="AH226" s="367">
        <f t="shared" si="154"/>
        <v>0</v>
      </c>
      <c r="AI226" s="366">
        <f t="shared" si="154"/>
        <v>0</v>
      </c>
      <c r="AJ226" s="338">
        <f t="shared" si="87"/>
        <v>0</v>
      </c>
      <c r="AK226" s="294" t="str">
        <f>IF(AJ226=0,"",
IF(SUM($AJ$174:AJ226)=1,AL226,
IF($AJ$274&gt;SUM($AJ$174:AJ226),_xlfn.CONCAT(", ",AL226),
IF($AJ$274=SUM($AJ$174:AJ226),_xlfn.CONCAT(" y ",AL226)))))</f>
        <v/>
      </c>
      <c r="AL226" s="368" t="s">
        <v>5190</v>
      </c>
      <c r="AM226" s="374">
        <f t="shared" si="88"/>
        <v>0</v>
      </c>
      <c r="AN226" s="375">
        <f t="shared" si="89"/>
        <v>0</v>
      </c>
      <c r="AO226" s="376">
        <f t="shared" si="90"/>
        <v>0</v>
      </c>
      <c r="AP226" s="374">
        <f t="shared" si="91"/>
        <v>0</v>
      </c>
      <c r="AQ226" s="375">
        <f t="shared" si="92"/>
        <v>0</v>
      </c>
      <c r="AR226" s="376">
        <f t="shared" si="93"/>
        <v>0</v>
      </c>
      <c r="AS226" s="374">
        <f t="shared" si="94"/>
        <v>0</v>
      </c>
      <c r="AT226" s="375">
        <f t="shared" si="95"/>
        <v>0</v>
      </c>
      <c r="AU226" s="376">
        <f t="shared" si="96"/>
        <v>0</v>
      </c>
      <c r="AV226" s="374">
        <f t="shared" si="97"/>
        <v>0</v>
      </c>
      <c r="AW226" s="375">
        <f t="shared" si="98"/>
        <v>0</v>
      </c>
      <c r="AX226" s="376">
        <f t="shared" si="99"/>
        <v>0</v>
      </c>
      <c r="AY226" s="374">
        <f t="shared" si="100"/>
        <v>0</v>
      </c>
      <c r="AZ226" s="375">
        <f t="shared" si="101"/>
        <v>0</v>
      </c>
      <c r="BA226" s="376">
        <f t="shared" si="102"/>
        <v>0</v>
      </c>
      <c r="BB226" s="293">
        <f t="shared" si="103"/>
        <v>0</v>
      </c>
      <c r="BC226" s="294" t="str">
        <f>IF(BB226=0,"",
IF(SUM($BB$174:BB226)=1,BD226,
IF($BB$274&gt;SUM($BB$174:BB226),_xlfn.CONCAT(", ",BD226),
IF($BB$274=SUM($BB$174:BB226),_xlfn.CONCAT(" y ",BD226)))))</f>
        <v/>
      </c>
      <c r="BD226" s="89" t="s">
        <v>5190</v>
      </c>
    </row>
    <row r="227" spans="1:56" ht="15" customHeight="1">
      <c r="A227" s="72"/>
      <c r="B227" s="70"/>
      <c r="C227" s="89" t="s">
        <v>5191</v>
      </c>
      <c r="D227" s="1020" t="str">
        <f t="shared" si="85"/>
        <v/>
      </c>
      <c r="E227" s="889"/>
      <c r="F227" s="889"/>
      <c r="G227" s="889"/>
      <c r="H227" s="889"/>
      <c r="I227" s="889"/>
      <c r="J227" s="889"/>
      <c r="K227" s="889"/>
      <c r="L227" s="889"/>
      <c r="M227" s="889"/>
      <c r="N227" s="889"/>
      <c r="O227" s="889"/>
      <c r="P227" s="889"/>
      <c r="Q227" s="889"/>
      <c r="R227" s="890"/>
      <c r="S227" s="1041"/>
      <c r="T227" s="1042"/>
      <c r="U227" s="1042"/>
      <c r="V227" s="1042"/>
      <c r="W227" s="1042"/>
      <c r="X227" s="1043"/>
      <c r="Y227" s="992"/>
      <c r="Z227" s="884"/>
      <c r="AA227" s="884"/>
      <c r="AB227" s="884"/>
      <c r="AC227" s="884"/>
      <c r="AD227" s="885"/>
      <c r="AG227" s="366">
        <f t="shared" ref="AG227:AI227" si="155">IF(OR(M121="NS",P121="NS",S121="NS",V121="NS",Y121="NS",AB121="NS"),0,IF(AND(M121="NA",P121="NA",S121="NA",V121="NA",Y121="NA",AB121="NA"),0,IF(M121&lt;=SUM(P121,S121,V121,Y121,AB121),0,1)))</f>
        <v>0</v>
      </c>
      <c r="AH227" s="367">
        <f t="shared" si="155"/>
        <v>0</v>
      </c>
      <c r="AI227" s="366">
        <f t="shared" si="155"/>
        <v>0</v>
      </c>
      <c r="AJ227" s="338">
        <f t="shared" si="87"/>
        <v>0</v>
      </c>
      <c r="AK227" s="294" t="str">
        <f>IF(AJ227=0,"",
IF(SUM($AJ$174:AJ227)=1,AL227,
IF($AJ$274&gt;SUM($AJ$174:AJ227),_xlfn.CONCAT(", ",AL227),
IF($AJ$274=SUM($AJ$174:AJ227),_xlfn.CONCAT(" y ",AL227)))))</f>
        <v/>
      </c>
      <c r="AL227" s="368" t="s">
        <v>5192</v>
      </c>
      <c r="AM227" s="374">
        <f t="shared" si="88"/>
        <v>0</v>
      </c>
      <c r="AN227" s="375">
        <f t="shared" si="89"/>
        <v>0</v>
      </c>
      <c r="AO227" s="376">
        <f t="shared" si="90"/>
        <v>0</v>
      </c>
      <c r="AP227" s="374">
        <f t="shared" si="91"/>
        <v>0</v>
      </c>
      <c r="AQ227" s="375">
        <f t="shared" si="92"/>
        <v>0</v>
      </c>
      <c r="AR227" s="376">
        <f t="shared" si="93"/>
        <v>0</v>
      </c>
      <c r="AS227" s="374">
        <f t="shared" si="94"/>
        <v>0</v>
      </c>
      <c r="AT227" s="375">
        <f t="shared" si="95"/>
        <v>0</v>
      </c>
      <c r="AU227" s="376">
        <f t="shared" si="96"/>
        <v>0</v>
      </c>
      <c r="AV227" s="374">
        <f t="shared" si="97"/>
        <v>0</v>
      </c>
      <c r="AW227" s="375">
        <f t="shared" si="98"/>
        <v>0</v>
      </c>
      <c r="AX227" s="376">
        <f t="shared" si="99"/>
        <v>0</v>
      </c>
      <c r="AY227" s="374">
        <f t="shared" si="100"/>
        <v>0</v>
      </c>
      <c r="AZ227" s="375">
        <f t="shared" si="101"/>
        <v>0</v>
      </c>
      <c r="BA227" s="376">
        <f t="shared" si="102"/>
        <v>0</v>
      </c>
      <c r="BB227" s="293">
        <f t="shared" si="103"/>
        <v>0</v>
      </c>
      <c r="BC227" s="294" t="str">
        <f>IF(BB227=0,"",
IF(SUM($BB$174:BB227)=1,BD227,
IF($BB$274&gt;SUM($BB$174:BB227),_xlfn.CONCAT(", ",BD227),
IF($BB$274=SUM($BB$174:BB227),_xlfn.CONCAT(" y ",BD227)))))</f>
        <v/>
      </c>
      <c r="BD227" s="89" t="s">
        <v>5192</v>
      </c>
    </row>
    <row r="228" spans="1:56" ht="15" customHeight="1">
      <c r="A228" s="72"/>
      <c r="B228" s="70"/>
      <c r="C228" s="89" t="s">
        <v>5193</v>
      </c>
      <c r="D228" s="1020" t="str">
        <f t="shared" si="85"/>
        <v/>
      </c>
      <c r="E228" s="889"/>
      <c r="F228" s="889"/>
      <c r="G228" s="889"/>
      <c r="H228" s="889"/>
      <c r="I228" s="889"/>
      <c r="J228" s="889"/>
      <c r="K228" s="889"/>
      <c r="L228" s="889"/>
      <c r="M228" s="889"/>
      <c r="N228" s="889"/>
      <c r="O228" s="889"/>
      <c r="P228" s="889"/>
      <c r="Q228" s="889"/>
      <c r="R228" s="890"/>
      <c r="S228" s="1041"/>
      <c r="T228" s="1042"/>
      <c r="U228" s="1042"/>
      <c r="V228" s="1042"/>
      <c r="W228" s="1042"/>
      <c r="X228" s="1043"/>
      <c r="Y228" s="992"/>
      <c r="Z228" s="884"/>
      <c r="AA228" s="884"/>
      <c r="AB228" s="884"/>
      <c r="AC228" s="884"/>
      <c r="AD228" s="885"/>
      <c r="AG228" s="366">
        <f t="shared" ref="AG228:AI228" si="156">IF(OR(M122="NS",P122="NS",S122="NS",V122="NS",Y122="NS",AB122="NS"),0,IF(AND(M122="NA",P122="NA",S122="NA",V122="NA",Y122="NA",AB122="NA"),0,IF(M122&lt;=SUM(P122,S122,V122,Y122,AB122),0,1)))</f>
        <v>0</v>
      </c>
      <c r="AH228" s="367">
        <f t="shared" si="156"/>
        <v>0</v>
      </c>
      <c r="AI228" s="366">
        <f t="shared" si="156"/>
        <v>0</v>
      </c>
      <c r="AJ228" s="338">
        <f t="shared" si="87"/>
        <v>0</v>
      </c>
      <c r="AK228" s="294" t="str">
        <f>IF(AJ228=0,"",
IF(SUM($AJ$174:AJ228)=1,AL228,
IF($AJ$274&gt;SUM($AJ$174:AJ228),_xlfn.CONCAT(", ",AL228),
IF($AJ$274=SUM($AJ$174:AJ228),_xlfn.CONCAT(" y ",AL228)))))</f>
        <v/>
      </c>
      <c r="AL228" s="368" t="s">
        <v>5194</v>
      </c>
      <c r="AM228" s="374">
        <f t="shared" si="88"/>
        <v>0</v>
      </c>
      <c r="AN228" s="375">
        <f t="shared" si="89"/>
        <v>0</v>
      </c>
      <c r="AO228" s="376">
        <f t="shared" si="90"/>
        <v>0</v>
      </c>
      <c r="AP228" s="374">
        <f t="shared" si="91"/>
        <v>0</v>
      </c>
      <c r="AQ228" s="375">
        <f t="shared" si="92"/>
        <v>0</v>
      </c>
      <c r="AR228" s="376">
        <f t="shared" si="93"/>
        <v>0</v>
      </c>
      <c r="AS228" s="374">
        <f t="shared" si="94"/>
        <v>0</v>
      </c>
      <c r="AT228" s="375">
        <f t="shared" si="95"/>
        <v>0</v>
      </c>
      <c r="AU228" s="376">
        <f t="shared" si="96"/>
        <v>0</v>
      </c>
      <c r="AV228" s="374">
        <f t="shared" si="97"/>
        <v>0</v>
      </c>
      <c r="AW228" s="375">
        <f t="shared" si="98"/>
        <v>0</v>
      </c>
      <c r="AX228" s="376">
        <f t="shared" si="99"/>
        <v>0</v>
      </c>
      <c r="AY228" s="374">
        <f t="shared" si="100"/>
        <v>0</v>
      </c>
      <c r="AZ228" s="375">
        <f t="shared" si="101"/>
        <v>0</v>
      </c>
      <c r="BA228" s="376">
        <f t="shared" si="102"/>
        <v>0</v>
      </c>
      <c r="BB228" s="293">
        <f t="shared" si="103"/>
        <v>0</v>
      </c>
      <c r="BC228" s="294" t="str">
        <f>IF(BB228=0,"",
IF(SUM($BB$174:BB228)=1,BD228,
IF($BB$274&gt;SUM($BB$174:BB228),_xlfn.CONCAT(", ",BD228),
IF($BB$274=SUM($BB$174:BB228),_xlfn.CONCAT(" y ",BD228)))))</f>
        <v/>
      </c>
      <c r="BD228" s="89" t="s">
        <v>5194</v>
      </c>
    </row>
    <row r="229" spans="1:56" ht="15" customHeight="1">
      <c r="A229" s="72"/>
      <c r="B229" s="70"/>
      <c r="C229" s="89" t="s">
        <v>5195</v>
      </c>
      <c r="D229" s="1020" t="str">
        <f t="shared" si="85"/>
        <v/>
      </c>
      <c r="E229" s="889"/>
      <c r="F229" s="889"/>
      <c r="G229" s="889"/>
      <c r="H229" s="889"/>
      <c r="I229" s="889"/>
      <c r="J229" s="889"/>
      <c r="K229" s="889"/>
      <c r="L229" s="889"/>
      <c r="M229" s="889"/>
      <c r="N229" s="889"/>
      <c r="O229" s="889"/>
      <c r="P229" s="889"/>
      <c r="Q229" s="889"/>
      <c r="R229" s="890"/>
      <c r="S229" s="1041"/>
      <c r="T229" s="1042"/>
      <c r="U229" s="1042"/>
      <c r="V229" s="1042"/>
      <c r="W229" s="1042"/>
      <c r="X229" s="1043"/>
      <c r="Y229" s="992"/>
      <c r="Z229" s="884"/>
      <c r="AA229" s="884"/>
      <c r="AB229" s="884"/>
      <c r="AC229" s="884"/>
      <c r="AD229" s="885"/>
      <c r="AG229" s="366">
        <f t="shared" ref="AG229:AI229" si="157">IF(OR(M123="NS",P123="NS",S123="NS",V123="NS",Y123="NS",AB123="NS"),0,IF(AND(M123="NA",P123="NA",S123="NA",V123="NA",Y123="NA",AB123="NA"),0,IF(M123&lt;=SUM(P123,S123,V123,Y123,AB123),0,1)))</f>
        <v>0</v>
      </c>
      <c r="AH229" s="367">
        <f t="shared" si="157"/>
        <v>0</v>
      </c>
      <c r="AI229" s="366">
        <f t="shared" si="157"/>
        <v>0</v>
      </c>
      <c r="AJ229" s="338">
        <f t="shared" si="87"/>
        <v>0</v>
      </c>
      <c r="AK229" s="294" t="str">
        <f>IF(AJ229=0,"",
IF(SUM($AJ$174:AJ229)=1,AL229,
IF($AJ$274&gt;SUM($AJ$174:AJ229),_xlfn.CONCAT(", ",AL229),
IF($AJ$274=SUM($AJ$174:AJ229),_xlfn.CONCAT(" y ",AL229)))))</f>
        <v/>
      </c>
      <c r="AL229" s="368" t="s">
        <v>5196</v>
      </c>
      <c r="AM229" s="374">
        <f t="shared" si="88"/>
        <v>0</v>
      </c>
      <c r="AN229" s="375">
        <f t="shared" si="89"/>
        <v>0</v>
      </c>
      <c r="AO229" s="376">
        <f t="shared" si="90"/>
        <v>0</v>
      </c>
      <c r="AP229" s="374">
        <f t="shared" si="91"/>
        <v>0</v>
      </c>
      <c r="AQ229" s="375">
        <f t="shared" si="92"/>
        <v>0</v>
      </c>
      <c r="AR229" s="376">
        <f t="shared" si="93"/>
        <v>0</v>
      </c>
      <c r="AS229" s="374">
        <f t="shared" si="94"/>
        <v>0</v>
      </c>
      <c r="AT229" s="375">
        <f t="shared" si="95"/>
        <v>0</v>
      </c>
      <c r="AU229" s="376">
        <f t="shared" si="96"/>
        <v>0</v>
      </c>
      <c r="AV229" s="374">
        <f t="shared" si="97"/>
        <v>0</v>
      </c>
      <c r="AW229" s="375">
        <f t="shared" si="98"/>
        <v>0</v>
      </c>
      <c r="AX229" s="376">
        <f t="shared" si="99"/>
        <v>0</v>
      </c>
      <c r="AY229" s="374">
        <f t="shared" si="100"/>
        <v>0</v>
      </c>
      <c r="AZ229" s="375">
        <f t="shared" si="101"/>
        <v>0</v>
      </c>
      <c r="BA229" s="376">
        <f t="shared" si="102"/>
        <v>0</v>
      </c>
      <c r="BB229" s="293">
        <f t="shared" si="103"/>
        <v>0</v>
      </c>
      <c r="BC229" s="294" t="str">
        <f>IF(BB229=0,"",
IF(SUM($BB$174:BB229)=1,BD229,
IF($BB$274&gt;SUM($BB$174:BB229),_xlfn.CONCAT(", ",BD229),
IF($BB$274=SUM($BB$174:BB229),_xlfn.CONCAT(" y ",BD229)))))</f>
        <v/>
      </c>
      <c r="BD229" s="89" t="s">
        <v>5196</v>
      </c>
    </row>
    <row r="230" spans="1:56" ht="15" customHeight="1">
      <c r="A230" s="72"/>
      <c r="B230" s="70"/>
      <c r="C230" s="89" t="s">
        <v>5197</v>
      </c>
      <c r="D230" s="1020" t="str">
        <f t="shared" si="85"/>
        <v/>
      </c>
      <c r="E230" s="889"/>
      <c r="F230" s="889"/>
      <c r="G230" s="889"/>
      <c r="H230" s="889"/>
      <c r="I230" s="889"/>
      <c r="J230" s="889"/>
      <c r="K230" s="889"/>
      <c r="L230" s="889"/>
      <c r="M230" s="889"/>
      <c r="N230" s="889"/>
      <c r="O230" s="889"/>
      <c r="P230" s="889"/>
      <c r="Q230" s="889"/>
      <c r="R230" s="890"/>
      <c r="S230" s="1041"/>
      <c r="T230" s="1042"/>
      <c r="U230" s="1042"/>
      <c r="V230" s="1042"/>
      <c r="W230" s="1042"/>
      <c r="X230" s="1043"/>
      <c r="Y230" s="992"/>
      <c r="Z230" s="884"/>
      <c r="AA230" s="884"/>
      <c r="AB230" s="884"/>
      <c r="AC230" s="884"/>
      <c r="AD230" s="885"/>
      <c r="AG230" s="366">
        <f t="shared" ref="AG230:AI230" si="158">IF(OR(M124="NS",P124="NS",S124="NS",V124="NS",Y124="NS",AB124="NS"),0,IF(AND(M124="NA",P124="NA",S124="NA",V124="NA",Y124="NA",AB124="NA"),0,IF(M124&lt;=SUM(P124,S124,V124,Y124,AB124),0,1)))</f>
        <v>0</v>
      </c>
      <c r="AH230" s="367">
        <f t="shared" si="158"/>
        <v>0</v>
      </c>
      <c r="AI230" s="366">
        <f t="shared" si="158"/>
        <v>0</v>
      </c>
      <c r="AJ230" s="338">
        <f t="shared" si="87"/>
        <v>0</v>
      </c>
      <c r="AK230" s="294" t="str">
        <f>IF(AJ230=0,"",
IF(SUM($AJ$174:AJ230)=1,AL230,
IF($AJ$274&gt;SUM($AJ$174:AJ230),_xlfn.CONCAT(", ",AL230),
IF($AJ$274=SUM($AJ$174:AJ230),_xlfn.CONCAT(" y ",AL230)))))</f>
        <v/>
      </c>
      <c r="AL230" s="368" t="s">
        <v>5198</v>
      </c>
      <c r="AM230" s="374">
        <f t="shared" si="88"/>
        <v>0</v>
      </c>
      <c r="AN230" s="375">
        <f t="shared" si="89"/>
        <v>0</v>
      </c>
      <c r="AO230" s="376">
        <f t="shared" si="90"/>
        <v>0</v>
      </c>
      <c r="AP230" s="374">
        <f t="shared" si="91"/>
        <v>0</v>
      </c>
      <c r="AQ230" s="375">
        <f t="shared" si="92"/>
        <v>0</v>
      </c>
      <c r="AR230" s="376">
        <f t="shared" si="93"/>
        <v>0</v>
      </c>
      <c r="AS230" s="374">
        <f t="shared" si="94"/>
        <v>0</v>
      </c>
      <c r="AT230" s="375">
        <f t="shared" si="95"/>
        <v>0</v>
      </c>
      <c r="AU230" s="376">
        <f t="shared" si="96"/>
        <v>0</v>
      </c>
      <c r="AV230" s="374">
        <f t="shared" si="97"/>
        <v>0</v>
      </c>
      <c r="AW230" s="375">
        <f t="shared" si="98"/>
        <v>0</v>
      </c>
      <c r="AX230" s="376">
        <f t="shared" si="99"/>
        <v>0</v>
      </c>
      <c r="AY230" s="374">
        <f t="shared" si="100"/>
        <v>0</v>
      </c>
      <c r="AZ230" s="375">
        <f t="shared" si="101"/>
        <v>0</v>
      </c>
      <c r="BA230" s="376">
        <f t="shared" si="102"/>
        <v>0</v>
      </c>
      <c r="BB230" s="293">
        <f t="shared" si="103"/>
        <v>0</v>
      </c>
      <c r="BC230" s="294" t="str">
        <f>IF(BB230=0,"",
IF(SUM($BB$174:BB230)=1,BD230,
IF($BB$274&gt;SUM($BB$174:BB230),_xlfn.CONCAT(", ",BD230),
IF($BB$274=SUM($BB$174:BB230),_xlfn.CONCAT(" y ",BD230)))))</f>
        <v/>
      </c>
      <c r="BD230" s="89" t="s">
        <v>5198</v>
      </c>
    </row>
    <row r="231" spans="1:56" ht="15" customHeight="1">
      <c r="A231" s="72"/>
      <c r="B231" s="70"/>
      <c r="C231" s="89" t="s">
        <v>5199</v>
      </c>
      <c r="D231" s="1020" t="str">
        <f t="shared" si="85"/>
        <v/>
      </c>
      <c r="E231" s="889"/>
      <c r="F231" s="889"/>
      <c r="G231" s="889"/>
      <c r="H231" s="889"/>
      <c r="I231" s="889"/>
      <c r="J231" s="889"/>
      <c r="K231" s="889"/>
      <c r="L231" s="889"/>
      <c r="M231" s="889"/>
      <c r="N231" s="889"/>
      <c r="O231" s="889"/>
      <c r="P231" s="889"/>
      <c r="Q231" s="889"/>
      <c r="R231" s="890"/>
      <c r="S231" s="1041"/>
      <c r="T231" s="1042"/>
      <c r="U231" s="1042"/>
      <c r="V231" s="1042"/>
      <c r="W231" s="1042"/>
      <c r="X231" s="1043"/>
      <c r="Y231" s="992"/>
      <c r="Z231" s="884"/>
      <c r="AA231" s="884"/>
      <c r="AB231" s="884"/>
      <c r="AC231" s="884"/>
      <c r="AD231" s="885"/>
      <c r="AG231" s="366">
        <f t="shared" ref="AG231:AI231" si="159">IF(OR(M125="NS",P125="NS",S125="NS",V125="NS",Y125="NS",AB125="NS"),0,IF(AND(M125="NA",P125="NA",S125="NA",V125="NA",Y125="NA",AB125="NA"),0,IF(M125&lt;=SUM(P125,S125,V125,Y125,AB125),0,1)))</f>
        <v>0</v>
      </c>
      <c r="AH231" s="367">
        <f t="shared" si="159"/>
        <v>0</v>
      </c>
      <c r="AI231" s="366">
        <f t="shared" si="159"/>
        <v>0</v>
      </c>
      <c r="AJ231" s="338">
        <f t="shared" si="87"/>
        <v>0</v>
      </c>
      <c r="AK231" s="294" t="str">
        <f>IF(AJ231=0,"",
IF(SUM($AJ$174:AJ231)=1,AL231,
IF($AJ$274&gt;SUM($AJ$174:AJ231),_xlfn.CONCAT(", ",AL231),
IF($AJ$274=SUM($AJ$174:AJ231),_xlfn.CONCAT(" y ",AL231)))))</f>
        <v/>
      </c>
      <c r="AL231" s="368" t="s">
        <v>5200</v>
      </c>
      <c r="AM231" s="374">
        <f t="shared" si="88"/>
        <v>0</v>
      </c>
      <c r="AN231" s="375">
        <f t="shared" si="89"/>
        <v>0</v>
      </c>
      <c r="AO231" s="376">
        <f t="shared" si="90"/>
        <v>0</v>
      </c>
      <c r="AP231" s="374">
        <f t="shared" si="91"/>
        <v>0</v>
      </c>
      <c r="AQ231" s="375">
        <f t="shared" si="92"/>
        <v>0</v>
      </c>
      <c r="AR231" s="376">
        <f t="shared" si="93"/>
        <v>0</v>
      </c>
      <c r="AS231" s="374">
        <f t="shared" si="94"/>
        <v>0</v>
      </c>
      <c r="AT231" s="375">
        <f t="shared" si="95"/>
        <v>0</v>
      </c>
      <c r="AU231" s="376">
        <f t="shared" si="96"/>
        <v>0</v>
      </c>
      <c r="AV231" s="374">
        <f t="shared" si="97"/>
        <v>0</v>
      </c>
      <c r="AW231" s="375">
        <f t="shared" si="98"/>
        <v>0</v>
      </c>
      <c r="AX231" s="376">
        <f t="shared" si="99"/>
        <v>0</v>
      </c>
      <c r="AY231" s="374">
        <f t="shared" si="100"/>
        <v>0</v>
      </c>
      <c r="AZ231" s="375">
        <f t="shared" si="101"/>
        <v>0</v>
      </c>
      <c r="BA231" s="376">
        <f t="shared" si="102"/>
        <v>0</v>
      </c>
      <c r="BB231" s="293">
        <f t="shared" si="103"/>
        <v>0</v>
      </c>
      <c r="BC231" s="294" t="str">
        <f>IF(BB231=0,"",
IF(SUM($BB$174:BB231)=1,BD231,
IF($BB$274&gt;SUM($BB$174:BB231),_xlfn.CONCAT(", ",BD231),
IF($BB$274=SUM($BB$174:BB231),_xlfn.CONCAT(" y ",BD231)))))</f>
        <v/>
      </c>
      <c r="BD231" s="89" t="s">
        <v>5200</v>
      </c>
    </row>
    <row r="232" spans="1:56" ht="15" customHeight="1">
      <c r="A232" s="72"/>
      <c r="B232" s="70"/>
      <c r="C232" s="89" t="s">
        <v>5201</v>
      </c>
      <c r="D232" s="1020" t="str">
        <f t="shared" si="85"/>
        <v/>
      </c>
      <c r="E232" s="889"/>
      <c r="F232" s="889"/>
      <c r="G232" s="889"/>
      <c r="H232" s="889"/>
      <c r="I232" s="889"/>
      <c r="J232" s="889"/>
      <c r="K232" s="889"/>
      <c r="L232" s="889"/>
      <c r="M232" s="889"/>
      <c r="N232" s="889"/>
      <c r="O232" s="889"/>
      <c r="P232" s="889"/>
      <c r="Q232" s="889"/>
      <c r="R232" s="890"/>
      <c r="S232" s="1041"/>
      <c r="T232" s="1042"/>
      <c r="U232" s="1042"/>
      <c r="V232" s="1042"/>
      <c r="W232" s="1042"/>
      <c r="X232" s="1043"/>
      <c r="Y232" s="992"/>
      <c r="Z232" s="884"/>
      <c r="AA232" s="884"/>
      <c r="AB232" s="884"/>
      <c r="AC232" s="884"/>
      <c r="AD232" s="885"/>
      <c r="AG232" s="366">
        <f t="shared" ref="AG232:AI232" si="160">IF(OR(M126="NS",P126="NS",S126="NS",V126="NS",Y126="NS",AB126="NS"),0,IF(AND(M126="NA",P126="NA",S126="NA",V126="NA",Y126="NA",AB126="NA"),0,IF(M126&lt;=SUM(P126,S126,V126,Y126,AB126),0,1)))</f>
        <v>0</v>
      </c>
      <c r="AH232" s="367">
        <f t="shared" si="160"/>
        <v>0</v>
      </c>
      <c r="AI232" s="366">
        <f t="shared" si="160"/>
        <v>0</v>
      </c>
      <c r="AJ232" s="338">
        <f t="shared" si="87"/>
        <v>0</v>
      </c>
      <c r="AK232" s="294" t="str">
        <f>IF(AJ232=0,"",
IF(SUM($AJ$174:AJ232)=1,AL232,
IF($AJ$274&gt;SUM($AJ$174:AJ232),_xlfn.CONCAT(", ",AL232),
IF($AJ$274=SUM($AJ$174:AJ232),_xlfn.CONCAT(" y ",AL232)))))</f>
        <v/>
      </c>
      <c r="AL232" s="368" t="s">
        <v>5202</v>
      </c>
      <c r="AM232" s="374">
        <f t="shared" si="88"/>
        <v>0</v>
      </c>
      <c r="AN232" s="375">
        <f t="shared" si="89"/>
        <v>0</v>
      </c>
      <c r="AO232" s="376">
        <f t="shared" si="90"/>
        <v>0</v>
      </c>
      <c r="AP232" s="374">
        <f t="shared" si="91"/>
        <v>0</v>
      </c>
      <c r="AQ232" s="375">
        <f t="shared" si="92"/>
        <v>0</v>
      </c>
      <c r="AR232" s="376">
        <f t="shared" si="93"/>
        <v>0</v>
      </c>
      <c r="AS232" s="374">
        <f t="shared" si="94"/>
        <v>0</v>
      </c>
      <c r="AT232" s="375">
        <f t="shared" si="95"/>
        <v>0</v>
      </c>
      <c r="AU232" s="376">
        <f t="shared" si="96"/>
        <v>0</v>
      </c>
      <c r="AV232" s="374">
        <f t="shared" si="97"/>
        <v>0</v>
      </c>
      <c r="AW232" s="375">
        <f t="shared" si="98"/>
        <v>0</v>
      </c>
      <c r="AX232" s="376">
        <f t="shared" si="99"/>
        <v>0</v>
      </c>
      <c r="AY232" s="374">
        <f t="shared" si="100"/>
        <v>0</v>
      </c>
      <c r="AZ232" s="375">
        <f t="shared" si="101"/>
        <v>0</v>
      </c>
      <c r="BA232" s="376">
        <f t="shared" si="102"/>
        <v>0</v>
      </c>
      <c r="BB232" s="293">
        <f t="shared" si="103"/>
        <v>0</v>
      </c>
      <c r="BC232" s="294" t="str">
        <f>IF(BB232=0,"",
IF(SUM($BB$174:BB232)=1,BD232,
IF($BB$274&gt;SUM($BB$174:BB232),_xlfn.CONCAT(", ",BD232),
IF($BB$274=SUM($BB$174:BB232),_xlfn.CONCAT(" y ",BD232)))))</f>
        <v/>
      </c>
      <c r="BD232" s="89" t="s">
        <v>5202</v>
      </c>
    </row>
    <row r="233" spans="1:56" ht="15" customHeight="1">
      <c r="A233" s="72"/>
      <c r="B233" s="70"/>
      <c r="C233" s="89" t="s">
        <v>5203</v>
      </c>
      <c r="D233" s="1020" t="str">
        <f t="shared" si="85"/>
        <v/>
      </c>
      <c r="E233" s="889"/>
      <c r="F233" s="889"/>
      <c r="G233" s="889"/>
      <c r="H233" s="889"/>
      <c r="I233" s="889"/>
      <c r="J233" s="889"/>
      <c r="K233" s="889"/>
      <c r="L233" s="889"/>
      <c r="M233" s="889"/>
      <c r="N233" s="889"/>
      <c r="O233" s="889"/>
      <c r="P233" s="889"/>
      <c r="Q233" s="889"/>
      <c r="R233" s="890"/>
      <c r="S233" s="1041"/>
      <c r="T233" s="1042"/>
      <c r="U233" s="1042"/>
      <c r="V233" s="1042"/>
      <c r="W233" s="1042"/>
      <c r="X233" s="1043"/>
      <c r="Y233" s="992"/>
      <c r="Z233" s="884"/>
      <c r="AA233" s="884"/>
      <c r="AB233" s="884"/>
      <c r="AC233" s="884"/>
      <c r="AD233" s="885"/>
      <c r="AG233" s="366">
        <f t="shared" ref="AG233:AI233" si="161">IF(OR(M127="NS",P127="NS",S127="NS",V127="NS",Y127="NS",AB127="NS"),0,IF(AND(M127="NA",P127="NA",S127="NA",V127="NA",Y127="NA",AB127="NA"),0,IF(M127&lt;=SUM(P127,S127,V127,Y127,AB127),0,1)))</f>
        <v>0</v>
      </c>
      <c r="AH233" s="367">
        <f t="shared" si="161"/>
        <v>0</v>
      </c>
      <c r="AI233" s="366">
        <f t="shared" si="161"/>
        <v>0</v>
      </c>
      <c r="AJ233" s="338">
        <f t="shared" si="87"/>
        <v>0</v>
      </c>
      <c r="AK233" s="294" t="str">
        <f>IF(AJ233=0,"",
IF(SUM($AJ$174:AJ233)=1,AL233,
IF($AJ$274&gt;SUM($AJ$174:AJ233),_xlfn.CONCAT(", ",AL233),
IF($AJ$274=SUM($AJ$174:AJ233),_xlfn.CONCAT(" y ",AL233)))))</f>
        <v/>
      </c>
      <c r="AL233" s="368" t="s">
        <v>5204</v>
      </c>
      <c r="AM233" s="374">
        <f t="shared" si="88"/>
        <v>0</v>
      </c>
      <c r="AN233" s="375">
        <f t="shared" si="89"/>
        <v>0</v>
      </c>
      <c r="AO233" s="376">
        <f t="shared" si="90"/>
        <v>0</v>
      </c>
      <c r="AP233" s="374">
        <f t="shared" si="91"/>
        <v>0</v>
      </c>
      <c r="AQ233" s="375">
        <f t="shared" si="92"/>
        <v>0</v>
      </c>
      <c r="AR233" s="376">
        <f t="shared" si="93"/>
        <v>0</v>
      </c>
      <c r="AS233" s="374">
        <f t="shared" si="94"/>
        <v>0</v>
      </c>
      <c r="AT233" s="375">
        <f t="shared" si="95"/>
        <v>0</v>
      </c>
      <c r="AU233" s="376">
        <f t="shared" si="96"/>
        <v>0</v>
      </c>
      <c r="AV233" s="374">
        <f t="shared" si="97"/>
        <v>0</v>
      </c>
      <c r="AW233" s="375">
        <f t="shared" si="98"/>
        <v>0</v>
      </c>
      <c r="AX233" s="376">
        <f t="shared" si="99"/>
        <v>0</v>
      </c>
      <c r="AY233" s="374">
        <f t="shared" si="100"/>
        <v>0</v>
      </c>
      <c r="AZ233" s="375">
        <f t="shared" si="101"/>
        <v>0</v>
      </c>
      <c r="BA233" s="376">
        <f t="shared" si="102"/>
        <v>0</v>
      </c>
      <c r="BB233" s="293">
        <f t="shared" si="103"/>
        <v>0</v>
      </c>
      <c r="BC233" s="294" t="str">
        <f>IF(BB233=0,"",
IF(SUM($BB$174:BB233)=1,BD233,
IF($BB$274&gt;SUM($BB$174:BB233),_xlfn.CONCAT(", ",BD233),
IF($BB$274=SUM($BB$174:BB233),_xlfn.CONCAT(" y ",BD233)))))</f>
        <v/>
      </c>
      <c r="BD233" s="89" t="s">
        <v>5204</v>
      </c>
    </row>
    <row r="234" spans="1:56" ht="15" customHeight="1">
      <c r="A234" s="72"/>
      <c r="B234" s="70"/>
      <c r="C234" s="89" t="s">
        <v>5205</v>
      </c>
      <c r="D234" s="1020" t="str">
        <f t="shared" si="85"/>
        <v/>
      </c>
      <c r="E234" s="889"/>
      <c r="F234" s="889"/>
      <c r="G234" s="889"/>
      <c r="H234" s="889"/>
      <c r="I234" s="889"/>
      <c r="J234" s="889"/>
      <c r="K234" s="889"/>
      <c r="L234" s="889"/>
      <c r="M234" s="889"/>
      <c r="N234" s="889"/>
      <c r="O234" s="889"/>
      <c r="P234" s="889"/>
      <c r="Q234" s="889"/>
      <c r="R234" s="890"/>
      <c r="S234" s="1041"/>
      <c r="T234" s="1042"/>
      <c r="U234" s="1042"/>
      <c r="V234" s="1042"/>
      <c r="W234" s="1042"/>
      <c r="X234" s="1043"/>
      <c r="Y234" s="992"/>
      <c r="Z234" s="884"/>
      <c r="AA234" s="884"/>
      <c r="AB234" s="884"/>
      <c r="AC234" s="884"/>
      <c r="AD234" s="885"/>
      <c r="AG234" s="366">
        <f t="shared" ref="AG234:AI234" si="162">IF(OR(M128="NS",P128="NS",S128="NS",V128="NS",Y128="NS",AB128="NS"),0,IF(AND(M128="NA",P128="NA",S128="NA",V128="NA",Y128="NA",AB128="NA"),0,IF(M128&lt;=SUM(P128,S128,V128,Y128,AB128),0,1)))</f>
        <v>0</v>
      </c>
      <c r="AH234" s="367">
        <f t="shared" si="162"/>
        <v>0</v>
      </c>
      <c r="AI234" s="366">
        <f t="shared" si="162"/>
        <v>0</v>
      </c>
      <c r="AJ234" s="338">
        <f t="shared" si="87"/>
        <v>0</v>
      </c>
      <c r="AK234" s="294" t="str">
        <f>IF(AJ234=0,"",
IF(SUM($AJ$174:AJ234)=1,AL234,
IF($AJ$274&gt;SUM($AJ$174:AJ234),_xlfn.CONCAT(", ",AL234),
IF($AJ$274=SUM($AJ$174:AJ234),_xlfn.CONCAT(" y ",AL234)))))</f>
        <v/>
      </c>
      <c r="AL234" s="368" t="s">
        <v>5206</v>
      </c>
      <c r="AM234" s="374">
        <f t="shared" si="88"/>
        <v>0</v>
      </c>
      <c r="AN234" s="375">
        <f t="shared" si="89"/>
        <v>0</v>
      </c>
      <c r="AO234" s="376">
        <f t="shared" si="90"/>
        <v>0</v>
      </c>
      <c r="AP234" s="374">
        <f t="shared" si="91"/>
        <v>0</v>
      </c>
      <c r="AQ234" s="375">
        <f t="shared" si="92"/>
        <v>0</v>
      </c>
      <c r="AR234" s="376">
        <f t="shared" si="93"/>
        <v>0</v>
      </c>
      <c r="AS234" s="374">
        <f t="shared" si="94"/>
        <v>0</v>
      </c>
      <c r="AT234" s="375">
        <f t="shared" si="95"/>
        <v>0</v>
      </c>
      <c r="AU234" s="376">
        <f t="shared" si="96"/>
        <v>0</v>
      </c>
      <c r="AV234" s="374">
        <f t="shared" si="97"/>
        <v>0</v>
      </c>
      <c r="AW234" s="375">
        <f t="shared" si="98"/>
        <v>0</v>
      </c>
      <c r="AX234" s="376">
        <f t="shared" si="99"/>
        <v>0</v>
      </c>
      <c r="AY234" s="374">
        <f t="shared" si="100"/>
        <v>0</v>
      </c>
      <c r="AZ234" s="375">
        <f t="shared" si="101"/>
        <v>0</v>
      </c>
      <c r="BA234" s="376">
        <f t="shared" si="102"/>
        <v>0</v>
      </c>
      <c r="BB234" s="293">
        <f t="shared" si="103"/>
        <v>0</v>
      </c>
      <c r="BC234" s="294" t="str">
        <f>IF(BB234=0,"",
IF(SUM($BB$174:BB234)=1,BD234,
IF($BB$274&gt;SUM($BB$174:BB234),_xlfn.CONCAT(", ",BD234),
IF($BB$274=SUM($BB$174:BB234),_xlfn.CONCAT(" y ",BD234)))))</f>
        <v/>
      </c>
      <c r="BD234" s="89" t="s">
        <v>5206</v>
      </c>
    </row>
    <row r="235" spans="1:56" ht="15" customHeight="1">
      <c r="A235" s="72"/>
      <c r="B235" s="70"/>
      <c r="C235" s="89" t="s">
        <v>5207</v>
      </c>
      <c r="D235" s="1020" t="str">
        <f t="shared" si="85"/>
        <v/>
      </c>
      <c r="E235" s="889"/>
      <c r="F235" s="889"/>
      <c r="G235" s="889"/>
      <c r="H235" s="889"/>
      <c r="I235" s="889"/>
      <c r="J235" s="889"/>
      <c r="K235" s="889"/>
      <c r="L235" s="889"/>
      <c r="M235" s="889"/>
      <c r="N235" s="889"/>
      <c r="O235" s="889"/>
      <c r="P235" s="889"/>
      <c r="Q235" s="889"/>
      <c r="R235" s="890"/>
      <c r="S235" s="1041"/>
      <c r="T235" s="1042"/>
      <c r="U235" s="1042"/>
      <c r="V235" s="1042"/>
      <c r="W235" s="1042"/>
      <c r="X235" s="1043"/>
      <c r="Y235" s="992"/>
      <c r="Z235" s="884"/>
      <c r="AA235" s="884"/>
      <c r="AB235" s="884"/>
      <c r="AC235" s="884"/>
      <c r="AD235" s="885"/>
      <c r="AG235" s="366">
        <f t="shared" ref="AG235:AI235" si="163">IF(OR(M129="NS",P129="NS",S129="NS",V129="NS",Y129="NS",AB129="NS"),0,IF(AND(M129="NA",P129="NA",S129="NA",V129="NA",Y129="NA",AB129="NA"),0,IF(M129&lt;=SUM(P129,S129,V129,Y129,AB129),0,1)))</f>
        <v>0</v>
      </c>
      <c r="AH235" s="367">
        <f t="shared" si="163"/>
        <v>0</v>
      </c>
      <c r="AI235" s="366">
        <f t="shared" si="163"/>
        <v>0</v>
      </c>
      <c r="AJ235" s="338">
        <f t="shared" si="87"/>
        <v>0</v>
      </c>
      <c r="AK235" s="294" t="str">
        <f>IF(AJ235=0,"",
IF(SUM($AJ$174:AJ235)=1,AL235,
IF($AJ$274&gt;SUM($AJ$174:AJ235),_xlfn.CONCAT(", ",AL235),
IF($AJ$274=SUM($AJ$174:AJ235),_xlfn.CONCAT(" y ",AL235)))))</f>
        <v/>
      </c>
      <c r="AL235" s="368" t="s">
        <v>5208</v>
      </c>
      <c r="AM235" s="374">
        <f t="shared" si="88"/>
        <v>0</v>
      </c>
      <c r="AN235" s="375">
        <f t="shared" si="89"/>
        <v>0</v>
      </c>
      <c r="AO235" s="376">
        <f t="shared" si="90"/>
        <v>0</v>
      </c>
      <c r="AP235" s="374">
        <f t="shared" si="91"/>
        <v>0</v>
      </c>
      <c r="AQ235" s="375">
        <f t="shared" si="92"/>
        <v>0</v>
      </c>
      <c r="AR235" s="376">
        <f t="shared" si="93"/>
        <v>0</v>
      </c>
      <c r="AS235" s="374">
        <f t="shared" si="94"/>
        <v>0</v>
      </c>
      <c r="AT235" s="375">
        <f t="shared" si="95"/>
        <v>0</v>
      </c>
      <c r="AU235" s="376">
        <f t="shared" si="96"/>
        <v>0</v>
      </c>
      <c r="AV235" s="374">
        <f t="shared" si="97"/>
        <v>0</v>
      </c>
      <c r="AW235" s="375">
        <f t="shared" si="98"/>
        <v>0</v>
      </c>
      <c r="AX235" s="376">
        <f t="shared" si="99"/>
        <v>0</v>
      </c>
      <c r="AY235" s="374">
        <f t="shared" si="100"/>
        <v>0</v>
      </c>
      <c r="AZ235" s="375">
        <f t="shared" si="101"/>
        <v>0</v>
      </c>
      <c r="BA235" s="376">
        <f t="shared" si="102"/>
        <v>0</v>
      </c>
      <c r="BB235" s="293">
        <f t="shared" si="103"/>
        <v>0</v>
      </c>
      <c r="BC235" s="294" t="str">
        <f>IF(BB235=0,"",
IF(SUM($BB$174:BB235)=1,BD235,
IF($BB$274&gt;SUM($BB$174:BB235),_xlfn.CONCAT(", ",BD235),
IF($BB$274=SUM($BB$174:BB235),_xlfn.CONCAT(" y ",BD235)))))</f>
        <v/>
      </c>
      <c r="BD235" s="89" t="s">
        <v>5208</v>
      </c>
    </row>
    <row r="236" spans="1:56" ht="15" customHeight="1">
      <c r="A236" s="72"/>
      <c r="B236" s="70"/>
      <c r="C236" s="89" t="s">
        <v>5209</v>
      </c>
      <c r="D236" s="1020" t="str">
        <f t="shared" si="85"/>
        <v/>
      </c>
      <c r="E236" s="889"/>
      <c r="F236" s="889"/>
      <c r="G236" s="889"/>
      <c r="H236" s="889"/>
      <c r="I236" s="889"/>
      <c r="J236" s="889"/>
      <c r="K236" s="889"/>
      <c r="L236" s="889"/>
      <c r="M236" s="889"/>
      <c r="N236" s="889"/>
      <c r="O236" s="889"/>
      <c r="P236" s="889"/>
      <c r="Q236" s="889"/>
      <c r="R236" s="890"/>
      <c r="S236" s="1041"/>
      <c r="T236" s="1042"/>
      <c r="U236" s="1042"/>
      <c r="V236" s="1042"/>
      <c r="W236" s="1042"/>
      <c r="X236" s="1043"/>
      <c r="Y236" s="992"/>
      <c r="Z236" s="884"/>
      <c r="AA236" s="884"/>
      <c r="AB236" s="884"/>
      <c r="AC236" s="884"/>
      <c r="AD236" s="885"/>
      <c r="AG236" s="366">
        <f t="shared" ref="AG236:AI236" si="164">IF(OR(M130="NS",P130="NS",S130="NS",V130="NS",Y130="NS",AB130="NS"),0,IF(AND(M130="NA",P130="NA",S130="NA",V130="NA",Y130="NA",AB130="NA"),0,IF(M130&lt;=SUM(P130,S130,V130,Y130,AB130),0,1)))</f>
        <v>0</v>
      </c>
      <c r="AH236" s="367">
        <f t="shared" si="164"/>
        <v>0</v>
      </c>
      <c r="AI236" s="366">
        <f t="shared" si="164"/>
        <v>0</v>
      </c>
      <c r="AJ236" s="338">
        <f t="shared" si="87"/>
        <v>0</v>
      </c>
      <c r="AK236" s="294" t="str">
        <f>IF(AJ236=0,"",
IF(SUM($AJ$174:AJ236)=1,AL236,
IF($AJ$274&gt;SUM($AJ$174:AJ236),_xlfn.CONCAT(", ",AL236),
IF($AJ$274=SUM($AJ$174:AJ236),_xlfn.CONCAT(" y ",AL236)))))</f>
        <v/>
      </c>
      <c r="AL236" s="368" t="s">
        <v>5210</v>
      </c>
      <c r="AM236" s="374">
        <f t="shared" si="88"/>
        <v>0</v>
      </c>
      <c r="AN236" s="375">
        <f t="shared" si="89"/>
        <v>0</v>
      </c>
      <c r="AO236" s="376">
        <f t="shared" si="90"/>
        <v>0</v>
      </c>
      <c r="AP236" s="374">
        <f t="shared" si="91"/>
        <v>0</v>
      </c>
      <c r="AQ236" s="375">
        <f t="shared" si="92"/>
        <v>0</v>
      </c>
      <c r="AR236" s="376">
        <f t="shared" si="93"/>
        <v>0</v>
      </c>
      <c r="AS236" s="374">
        <f t="shared" si="94"/>
        <v>0</v>
      </c>
      <c r="AT236" s="375">
        <f t="shared" si="95"/>
        <v>0</v>
      </c>
      <c r="AU236" s="376">
        <f t="shared" si="96"/>
        <v>0</v>
      </c>
      <c r="AV236" s="374">
        <f t="shared" si="97"/>
        <v>0</v>
      </c>
      <c r="AW236" s="375">
        <f t="shared" si="98"/>
        <v>0</v>
      </c>
      <c r="AX236" s="376">
        <f t="shared" si="99"/>
        <v>0</v>
      </c>
      <c r="AY236" s="374">
        <f t="shared" si="100"/>
        <v>0</v>
      </c>
      <c r="AZ236" s="375">
        <f t="shared" si="101"/>
        <v>0</v>
      </c>
      <c r="BA236" s="376">
        <f t="shared" si="102"/>
        <v>0</v>
      </c>
      <c r="BB236" s="293">
        <f t="shared" si="103"/>
        <v>0</v>
      </c>
      <c r="BC236" s="294" t="str">
        <f>IF(BB236=0,"",
IF(SUM($BB$174:BB236)=1,BD236,
IF($BB$274&gt;SUM($BB$174:BB236),_xlfn.CONCAT(", ",BD236),
IF($BB$274=SUM($BB$174:BB236),_xlfn.CONCAT(" y ",BD236)))))</f>
        <v/>
      </c>
      <c r="BD236" s="89" t="s">
        <v>5210</v>
      </c>
    </row>
    <row r="237" spans="1:56" ht="15" customHeight="1">
      <c r="A237" s="72"/>
      <c r="B237" s="70"/>
      <c r="C237" s="89" t="s">
        <v>5211</v>
      </c>
      <c r="D237" s="1020" t="str">
        <f t="shared" si="85"/>
        <v/>
      </c>
      <c r="E237" s="889"/>
      <c r="F237" s="889"/>
      <c r="G237" s="889"/>
      <c r="H237" s="889"/>
      <c r="I237" s="889"/>
      <c r="J237" s="889"/>
      <c r="K237" s="889"/>
      <c r="L237" s="889"/>
      <c r="M237" s="889"/>
      <c r="N237" s="889"/>
      <c r="O237" s="889"/>
      <c r="P237" s="889"/>
      <c r="Q237" s="889"/>
      <c r="R237" s="890"/>
      <c r="S237" s="1041"/>
      <c r="T237" s="1042"/>
      <c r="U237" s="1042"/>
      <c r="V237" s="1042"/>
      <c r="W237" s="1042"/>
      <c r="X237" s="1043"/>
      <c r="Y237" s="992"/>
      <c r="Z237" s="884"/>
      <c r="AA237" s="884"/>
      <c r="AB237" s="884"/>
      <c r="AC237" s="884"/>
      <c r="AD237" s="885"/>
      <c r="AG237" s="366">
        <f t="shared" ref="AG237:AI237" si="165">IF(OR(M131="NS",P131="NS",S131="NS",V131="NS",Y131="NS",AB131="NS"),0,IF(AND(M131="NA",P131="NA",S131="NA",V131="NA",Y131="NA",AB131="NA"),0,IF(M131&lt;=SUM(P131,S131,V131,Y131,AB131),0,1)))</f>
        <v>0</v>
      </c>
      <c r="AH237" s="367">
        <f t="shared" si="165"/>
        <v>0</v>
      </c>
      <c r="AI237" s="366">
        <f t="shared" si="165"/>
        <v>0</v>
      </c>
      <c r="AJ237" s="338">
        <f t="shared" si="87"/>
        <v>0</v>
      </c>
      <c r="AK237" s="294" t="str">
        <f>IF(AJ237=0,"",
IF(SUM($AJ$174:AJ237)=1,AL237,
IF($AJ$274&gt;SUM($AJ$174:AJ237),_xlfn.CONCAT(", ",AL237),
IF($AJ$274=SUM($AJ$174:AJ237),_xlfn.CONCAT(" y ",AL237)))))</f>
        <v/>
      </c>
      <c r="AL237" s="368" t="s">
        <v>5212</v>
      </c>
      <c r="AM237" s="374">
        <f t="shared" si="88"/>
        <v>0</v>
      </c>
      <c r="AN237" s="375">
        <f t="shared" si="89"/>
        <v>0</v>
      </c>
      <c r="AO237" s="376">
        <f t="shared" si="90"/>
        <v>0</v>
      </c>
      <c r="AP237" s="374">
        <f t="shared" si="91"/>
        <v>0</v>
      </c>
      <c r="AQ237" s="375">
        <f t="shared" si="92"/>
        <v>0</v>
      </c>
      <c r="AR237" s="376">
        <f t="shared" si="93"/>
        <v>0</v>
      </c>
      <c r="AS237" s="374">
        <f t="shared" si="94"/>
        <v>0</v>
      </c>
      <c r="AT237" s="375">
        <f t="shared" si="95"/>
        <v>0</v>
      </c>
      <c r="AU237" s="376">
        <f t="shared" si="96"/>
        <v>0</v>
      </c>
      <c r="AV237" s="374">
        <f t="shared" si="97"/>
        <v>0</v>
      </c>
      <c r="AW237" s="375">
        <f t="shared" si="98"/>
        <v>0</v>
      </c>
      <c r="AX237" s="376">
        <f t="shared" si="99"/>
        <v>0</v>
      </c>
      <c r="AY237" s="374">
        <f t="shared" si="100"/>
        <v>0</v>
      </c>
      <c r="AZ237" s="375">
        <f t="shared" si="101"/>
        <v>0</v>
      </c>
      <c r="BA237" s="376">
        <f t="shared" si="102"/>
        <v>0</v>
      </c>
      <c r="BB237" s="293">
        <f t="shared" si="103"/>
        <v>0</v>
      </c>
      <c r="BC237" s="294" t="str">
        <f>IF(BB237=0,"",
IF(SUM($BB$174:BB237)=1,BD237,
IF($BB$274&gt;SUM($BB$174:BB237),_xlfn.CONCAT(", ",BD237),
IF($BB$274=SUM($BB$174:BB237),_xlfn.CONCAT(" y ",BD237)))))</f>
        <v/>
      </c>
      <c r="BD237" s="89" t="s">
        <v>5212</v>
      </c>
    </row>
    <row r="238" spans="1:56" ht="15" customHeight="1">
      <c r="A238" s="72"/>
      <c r="B238" s="70"/>
      <c r="C238" s="89" t="s">
        <v>5213</v>
      </c>
      <c r="D238" s="1020" t="str">
        <f t="shared" si="85"/>
        <v/>
      </c>
      <c r="E238" s="889"/>
      <c r="F238" s="889"/>
      <c r="G238" s="889"/>
      <c r="H238" s="889"/>
      <c r="I238" s="889"/>
      <c r="J238" s="889"/>
      <c r="K238" s="889"/>
      <c r="L238" s="889"/>
      <c r="M238" s="889"/>
      <c r="N238" s="889"/>
      <c r="O238" s="889"/>
      <c r="P238" s="889"/>
      <c r="Q238" s="889"/>
      <c r="R238" s="890"/>
      <c r="S238" s="1041"/>
      <c r="T238" s="1042"/>
      <c r="U238" s="1042"/>
      <c r="V238" s="1042"/>
      <c r="W238" s="1042"/>
      <c r="X238" s="1043"/>
      <c r="Y238" s="992"/>
      <c r="Z238" s="884"/>
      <c r="AA238" s="884"/>
      <c r="AB238" s="884"/>
      <c r="AC238" s="884"/>
      <c r="AD238" s="885"/>
      <c r="AG238" s="366">
        <f t="shared" ref="AG238:AI238" si="166">IF(OR(M132="NS",P132="NS",S132="NS",V132="NS",Y132="NS",AB132="NS"),0,IF(AND(M132="NA",P132="NA",S132="NA",V132="NA",Y132="NA",AB132="NA"),0,IF(M132&lt;=SUM(P132,S132,V132,Y132,AB132),0,1)))</f>
        <v>0</v>
      </c>
      <c r="AH238" s="367">
        <f t="shared" si="166"/>
        <v>0</v>
      </c>
      <c r="AI238" s="366">
        <f t="shared" si="166"/>
        <v>0</v>
      </c>
      <c r="AJ238" s="338">
        <f t="shared" si="87"/>
        <v>0</v>
      </c>
      <c r="AK238" s="294" t="str">
        <f>IF(AJ238=0,"",
IF(SUM($AJ$174:AJ238)=1,AL238,
IF($AJ$274&gt;SUM($AJ$174:AJ238),_xlfn.CONCAT(", ",AL238),
IF($AJ$274=SUM($AJ$174:AJ238),_xlfn.CONCAT(" y ",AL238)))))</f>
        <v/>
      </c>
      <c r="AL238" s="368" t="s">
        <v>5214</v>
      </c>
      <c r="AM238" s="374">
        <f t="shared" si="88"/>
        <v>0</v>
      </c>
      <c r="AN238" s="375">
        <f t="shared" si="89"/>
        <v>0</v>
      </c>
      <c r="AO238" s="376">
        <f t="shared" si="90"/>
        <v>0</v>
      </c>
      <c r="AP238" s="374">
        <f t="shared" si="91"/>
        <v>0</v>
      </c>
      <c r="AQ238" s="375">
        <f t="shared" si="92"/>
        <v>0</v>
      </c>
      <c r="AR238" s="376">
        <f t="shared" si="93"/>
        <v>0</v>
      </c>
      <c r="AS238" s="374">
        <f t="shared" si="94"/>
        <v>0</v>
      </c>
      <c r="AT238" s="375">
        <f t="shared" si="95"/>
        <v>0</v>
      </c>
      <c r="AU238" s="376">
        <f t="shared" si="96"/>
        <v>0</v>
      </c>
      <c r="AV238" s="374">
        <f t="shared" si="97"/>
        <v>0</v>
      </c>
      <c r="AW238" s="375">
        <f t="shared" si="98"/>
        <v>0</v>
      </c>
      <c r="AX238" s="376">
        <f t="shared" si="99"/>
        <v>0</v>
      </c>
      <c r="AY238" s="374">
        <f t="shared" si="100"/>
        <v>0</v>
      </c>
      <c r="AZ238" s="375">
        <f t="shared" si="101"/>
        <v>0</v>
      </c>
      <c r="BA238" s="376">
        <f t="shared" si="102"/>
        <v>0</v>
      </c>
      <c r="BB238" s="293">
        <f t="shared" si="103"/>
        <v>0</v>
      </c>
      <c r="BC238" s="294" t="str">
        <f>IF(BB238=0,"",
IF(SUM($BB$174:BB238)=1,BD238,
IF($BB$274&gt;SUM($BB$174:BB238),_xlfn.CONCAT(", ",BD238),
IF($BB$274=SUM($BB$174:BB238),_xlfn.CONCAT(" y ",BD238)))))</f>
        <v/>
      </c>
      <c r="BD238" s="89" t="s">
        <v>5214</v>
      </c>
    </row>
    <row r="239" spans="1:56" ht="15" customHeight="1">
      <c r="A239" s="72"/>
      <c r="B239" s="70"/>
      <c r="C239" s="89" t="s">
        <v>5215</v>
      </c>
      <c r="D239" s="1020" t="str">
        <f t="shared" ref="D239:D272" si="167">IF(D133="","",D133)</f>
        <v/>
      </c>
      <c r="E239" s="889"/>
      <c r="F239" s="889"/>
      <c r="G239" s="889"/>
      <c r="H239" s="889"/>
      <c r="I239" s="889"/>
      <c r="J239" s="889"/>
      <c r="K239" s="889"/>
      <c r="L239" s="889"/>
      <c r="M239" s="889"/>
      <c r="N239" s="889"/>
      <c r="O239" s="889"/>
      <c r="P239" s="889"/>
      <c r="Q239" s="889"/>
      <c r="R239" s="890"/>
      <c r="S239" s="1041"/>
      <c r="T239" s="1042"/>
      <c r="U239" s="1042"/>
      <c r="V239" s="1042"/>
      <c r="W239" s="1042"/>
      <c r="X239" s="1043"/>
      <c r="Y239" s="992"/>
      <c r="Z239" s="884"/>
      <c r="AA239" s="884"/>
      <c r="AB239" s="884"/>
      <c r="AC239" s="884"/>
      <c r="AD239" s="885"/>
      <c r="AG239" s="366">
        <f t="shared" ref="AG239:AI239" si="168">IF(OR(M133="NS",P133="NS",S133="NS",V133="NS",Y133="NS",AB133="NS"),0,IF(AND(M133="NA",P133="NA",S133="NA",V133="NA",Y133="NA",AB133="NA"),0,IF(M133&lt;=SUM(P133,S133,V133,Y133,AB133),0,1)))</f>
        <v>0</v>
      </c>
      <c r="AH239" s="367">
        <f t="shared" si="168"/>
        <v>0</v>
      </c>
      <c r="AI239" s="366">
        <f t="shared" si="168"/>
        <v>0</v>
      </c>
      <c r="AJ239" s="338">
        <f t="shared" ref="AJ239:AJ273" si="169">IF(SUM(AG239:AI239)=0,0,1)</f>
        <v>0</v>
      </c>
      <c r="AK239" s="294" t="str">
        <f>IF(AJ239=0,"",
IF(SUM($AJ$174:AJ239)=1,AL239,
IF($AJ$274&gt;SUM($AJ$174:AJ239),_xlfn.CONCAT(", ",AL239),
IF($AJ$274=SUM($AJ$174:AJ239),_xlfn.CONCAT(" y ",AL239)))))</f>
        <v/>
      </c>
      <c r="AL239" s="368" t="s">
        <v>5216</v>
      </c>
      <c r="AM239" s="374">
        <f t="shared" ref="AM239:AM272" si="170">IF(OR(P133="NS",$M133="NS"),0,IF(AND(P133="NA",$M133="NA"),0,IF(P133&lt;=$M133,0,1)))</f>
        <v>0</v>
      </c>
      <c r="AN239" s="375">
        <f t="shared" ref="AN239:AN272" si="171">IF(OR(Q133="NS",$N133="NS"),0,IF(AND(Q133="NA",$N133="NA"),0,IF(Q133&lt;=$N133,0,1)))</f>
        <v>0</v>
      </c>
      <c r="AO239" s="376">
        <f t="shared" ref="AO239:AO272" si="172">IF(OR(R133="NS",$O133="NS"),0,IF(AND(R133="NA",$O133="NA"),0,IF(R133&lt;=$O133,0,1)))</f>
        <v>0</v>
      </c>
      <c r="AP239" s="374">
        <f t="shared" ref="AP239:AP272" si="173">IF(OR(S133="NS",$M133="NS"),0,IF(AND(S133="NA",$M133="NA"),0,IF(S133&lt;=$M133,0,1)))</f>
        <v>0</v>
      </c>
      <c r="AQ239" s="375">
        <f t="shared" ref="AQ239:AQ272" si="174">IF(OR(T133="NS",$N133="NS"),0,IF(AND(T133="NA",$N133="NA"),0,IF(T133&lt;=$N133,0,1)))</f>
        <v>0</v>
      </c>
      <c r="AR239" s="376">
        <f t="shared" ref="AR239:AR272" si="175">IF(OR(U133="NS",$O133="NS"),0,IF(AND(U133="NA",$O133="NA"),0,IF(U133&lt;=$O133,0,1)))</f>
        <v>0</v>
      </c>
      <c r="AS239" s="374">
        <f t="shared" ref="AS239:AS272" si="176">IF(OR(V133="NS",$M133="NS"),0,IF(AND(V133="NA",$M133="NA"),0,IF(V133&lt;=$M133,0,1)))</f>
        <v>0</v>
      </c>
      <c r="AT239" s="375">
        <f t="shared" ref="AT239:AT272" si="177">IF(OR(W133="NS",$N133="NS"),0,IF(AND(W133="NA",$N133="NA"),0,IF(W133&lt;=$N133,0,1)))</f>
        <v>0</v>
      </c>
      <c r="AU239" s="376">
        <f t="shared" ref="AU239:AU272" si="178">IF(OR(X133="NS",$O133="NS"),0,IF(AND(X133="NA",$O133="NA"),0,IF(X133&lt;=$O133,0,1)))</f>
        <v>0</v>
      </c>
      <c r="AV239" s="374">
        <f t="shared" ref="AV239:AV272" si="179">IF(OR(Y133="NS",$M133="NS"),0,IF(AND(Y133="NA",$M133="NA"),0,IF(Y133&lt;=$M133,0,1)))</f>
        <v>0</v>
      </c>
      <c r="AW239" s="375">
        <f t="shared" ref="AW239:AW272" si="180">IF(OR(Z133="NS",$N133="NS"),0,IF(AND(Z133="NA",$N133="NA"),0,IF(Z133&lt;=$N133,0,1)))</f>
        <v>0</v>
      </c>
      <c r="AX239" s="376">
        <f t="shared" ref="AX239:AX272" si="181">IF(OR(AA133="NS",$O133="NS"),0,IF(AND(AA133="NA",$O133="NA"),0,IF(AA133&lt;=$O133,0,1)))</f>
        <v>0</v>
      </c>
      <c r="AY239" s="374">
        <f t="shared" ref="AY239:AY272" si="182">IF(OR(AB133="NS",$M133="NS"),0,IF(AND(AB133="NA",$M133="NA"),0,IF(AB133&lt;=$M133,0,1)))</f>
        <v>0</v>
      </c>
      <c r="AZ239" s="375">
        <f t="shared" ref="AZ239:AZ272" si="183">IF(OR(AC133="NS",$N133="NS"),0,IF(AND(AC133="NA",$N133="NA"),0,IF(AC133&lt;=$N133,0,1)))</f>
        <v>0</v>
      </c>
      <c r="BA239" s="376">
        <f t="shared" ref="BA239:BA272" si="184">IF(OR(AD133="NS",$O133="NS"),0,IF(AND(AD133="NA",$O133="NA"),0,IF(AD133&lt;=$O133,0,1)))</f>
        <v>0</v>
      </c>
      <c r="BB239" s="293">
        <f t="shared" ref="BB239:BB273" si="185">IF(SUM(AM239:BA239)=0,0,1)</f>
        <v>0</v>
      </c>
      <c r="BC239" s="294" t="str">
        <f>IF(BB239=0,"",
IF(SUM($BB$174:BB239)=1,BD239,
IF($BB$274&gt;SUM($BB$174:BB239),_xlfn.CONCAT(", ",BD239),
IF($BB$274=SUM($BB$174:BB239),_xlfn.CONCAT(" y ",BD239)))))</f>
        <v/>
      </c>
      <c r="BD239" s="89" t="s">
        <v>5216</v>
      </c>
    </row>
    <row r="240" spans="1:56" ht="15" customHeight="1">
      <c r="A240" s="72"/>
      <c r="B240" s="70"/>
      <c r="C240" s="89" t="s">
        <v>5217</v>
      </c>
      <c r="D240" s="1020" t="str">
        <f t="shared" si="167"/>
        <v/>
      </c>
      <c r="E240" s="889"/>
      <c r="F240" s="889"/>
      <c r="G240" s="889"/>
      <c r="H240" s="889"/>
      <c r="I240" s="889"/>
      <c r="J240" s="889"/>
      <c r="K240" s="889"/>
      <c r="L240" s="889"/>
      <c r="M240" s="889"/>
      <c r="N240" s="889"/>
      <c r="O240" s="889"/>
      <c r="P240" s="889"/>
      <c r="Q240" s="889"/>
      <c r="R240" s="890"/>
      <c r="S240" s="1041"/>
      <c r="T240" s="1042"/>
      <c r="U240" s="1042"/>
      <c r="V240" s="1042"/>
      <c r="W240" s="1042"/>
      <c r="X240" s="1043"/>
      <c r="Y240" s="992"/>
      <c r="Z240" s="884"/>
      <c r="AA240" s="884"/>
      <c r="AB240" s="884"/>
      <c r="AC240" s="884"/>
      <c r="AD240" s="885"/>
      <c r="AG240" s="366">
        <f t="shared" ref="AG240:AI240" si="186">IF(OR(M134="NS",P134="NS",S134="NS",V134="NS",Y134="NS",AB134="NS"),0,IF(AND(M134="NA",P134="NA",S134="NA",V134="NA",Y134="NA",AB134="NA"),0,IF(M134&lt;=SUM(P134,S134,V134,Y134,AB134),0,1)))</f>
        <v>0</v>
      </c>
      <c r="AH240" s="367">
        <f t="shared" si="186"/>
        <v>0</v>
      </c>
      <c r="AI240" s="366">
        <f t="shared" si="186"/>
        <v>0</v>
      </c>
      <c r="AJ240" s="338">
        <f t="shared" si="169"/>
        <v>0</v>
      </c>
      <c r="AK240" s="294" t="str">
        <f>IF(AJ240=0,"",
IF(SUM($AJ$174:AJ240)=1,AL240,
IF($AJ$274&gt;SUM($AJ$174:AJ240),_xlfn.CONCAT(", ",AL240),
IF($AJ$274=SUM($AJ$174:AJ240),_xlfn.CONCAT(" y ",AL240)))))</f>
        <v/>
      </c>
      <c r="AL240" s="368" t="s">
        <v>5218</v>
      </c>
      <c r="AM240" s="374">
        <f t="shared" si="170"/>
        <v>0</v>
      </c>
      <c r="AN240" s="375">
        <f t="shared" si="171"/>
        <v>0</v>
      </c>
      <c r="AO240" s="376">
        <f t="shared" si="172"/>
        <v>0</v>
      </c>
      <c r="AP240" s="374">
        <f t="shared" si="173"/>
        <v>0</v>
      </c>
      <c r="AQ240" s="375">
        <f t="shared" si="174"/>
        <v>0</v>
      </c>
      <c r="AR240" s="376">
        <f t="shared" si="175"/>
        <v>0</v>
      </c>
      <c r="AS240" s="374">
        <f t="shared" si="176"/>
        <v>0</v>
      </c>
      <c r="AT240" s="375">
        <f t="shared" si="177"/>
        <v>0</v>
      </c>
      <c r="AU240" s="376">
        <f t="shared" si="178"/>
        <v>0</v>
      </c>
      <c r="AV240" s="374">
        <f t="shared" si="179"/>
        <v>0</v>
      </c>
      <c r="AW240" s="375">
        <f t="shared" si="180"/>
        <v>0</v>
      </c>
      <c r="AX240" s="376">
        <f t="shared" si="181"/>
        <v>0</v>
      </c>
      <c r="AY240" s="374">
        <f t="shared" si="182"/>
        <v>0</v>
      </c>
      <c r="AZ240" s="375">
        <f t="shared" si="183"/>
        <v>0</v>
      </c>
      <c r="BA240" s="376">
        <f t="shared" si="184"/>
        <v>0</v>
      </c>
      <c r="BB240" s="293">
        <f t="shared" si="185"/>
        <v>0</v>
      </c>
      <c r="BC240" s="294" t="str">
        <f>IF(BB240=0,"",
IF(SUM($BB$174:BB240)=1,BD240,
IF($BB$274&gt;SUM($BB$174:BB240),_xlfn.CONCAT(", ",BD240),
IF($BB$274=SUM($BB$174:BB240),_xlfn.CONCAT(" y ",BD240)))))</f>
        <v/>
      </c>
      <c r="BD240" s="89" t="s">
        <v>5218</v>
      </c>
    </row>
    <row r="241" spans="1:56" ht="15" customHeight="1">
      <c r="A241" s="72"/>
      <c r="B241" s="70"/>
      <c r="C241" s="89" t="s">
        <v>5219</v>
      </c>
      <c r="D241" s="1020" t="str">
        <f t="shared" si="167"/>
        <v/>
      </c>
      <c r="E241" s="889"/>
      <c r="F241" s="889"/>
      <c r="G241" s="889"/>
      <c r="H241" s="889"/>
      <c r="I241" s="889"/>
      <c r="J241" s="889"/>
      <c r="K241" s="889"/>
      <c r="L241" s="889"/>
      <c r="M241" s="889"/>
      <c r="N241" s="889"/>
      <c r="O241" s="889"/>
      <c r="P241" s="889"/>
      <c r="Q241" s="889"/>
      <c r="R241" s="890"/>
      <c r="S241" s="1041"/>
      <c r="T241" s="1042"/>
      <c r="U241" s="1042"/>
      <c r="V241" s="1042"/>
      <c r="W241" s="1042"/>
      <c r="X241" s="1043"/>
      <c r="Y241" s="992"/>
      <c r="Z241" s="884"/>
      <c r="AA241" s="884"/>
      <c r="AB241" s="884"/>
      <c r="AC241" s="884"/>
      <c r="AD241" s="885"/>
      <c r="AG241" s="366">
        <f t="shared" ref="AG241:AI241" si="187">IF(OR(M135="NS",P135="NS",S135="NS",V135="NS",Y135="NS",AB135="NS"),0,IF(AND(M135="NA",P135="NA",S135="NA",V135="NA",Y135="NA",AB135="NA"),0,IF(M135&lt;=SUM(P135,S135,V135,Y135,AB135),0,1)))</f>
        <v>0</v>
      </c>
      <c r="AH241" s="367">
        <f t="shared" si="187"/>
        <v>0</v>
      </c>
      <c r="AI241" s="366">
        <f t="shared" si="187"/>
        <v>0</v>
      </c>
      <c r="AJ241" s="338">
        <f t="shared" si="169"/>
        <v>0</v>
      </c>
      <c r="AK241" s="294" t="str">
        <f>IF(AJ241=0,"",
IF(SUM($AJ$174:AJ241)=1,AL241,
IF($AJ$274&gt;SUM($AJ$174:AJ241),_xlfn.CONCAT(", ",AL241),
IF($AJ$274=SUM($AJ$174:AJ241),_xlfn.CONCAT(" y ",AL241)))))</f>
        <v/>
      </c>
      <c r="AL241" s="368" t="s">
        <v>5220</v>
      </c>
      <c r="AM241" s="374">
        <f t="shared" si="170"/>
        <v>0</v>
      </c>
      <c r="AN241" s="375">
        <f t="shared" si="171"/>
        <v>0</v>
      </c>
      <c r="AO241" s="376">
        <f t="shared" si="172"/>
        <v>0</v>
      </c>
      <c r="AP241" s="374">
        <f t="shared" si="173"/>
        <v>0</v>
      </c>
      <c r="AQ241" s="375">
        <f t="shared" si="174"/>
        <v>0</v>
      </c>
      <c r="AR241" s="376">
        <f t="shared" si="175"/>
        <v>0</v>
      </c>
      <c r="AS241" s="374">
        <f t="shared" si="176"/>
        <v>0</v>
      </c>
      <c r="AT241" s="375">
        <f t="shared" si="177"/>
        <v>0</v>
      </c>
      <c r="AU241" s="376">
        <f t="shared" si="178"/>
        <v>0</v>
      </c>
      <c r="AV241" s="374">
        <f t="shared" si="179"/>
        <v>0</v>
      </c>
      <c r="AW241" s="375">
        <f t="shared" si="180"/>
        <v>0</v>
      </c>
      <c r="AX241" s="376">
        <f t="shared" si="181"/>
        <v>0</v>
      </c>
      <c r="AY241" s="374">
        <f t="shared" si="182"/>
        <v>0</v>
      </c>
      <c r="AZ241" s="375">
        <f t="shared" si="183"/>
        <v>0</v>
      </c>
      <c r="BA241" s="376">
        <f t="shared" si="184"/>
        <v>0</v>
      </c>
      <c r="BB241" s="293">
        <f t="shared" si="185"/>
        <v>0</v>
      </c>
      <c r="BC241" s="294" t="str">
        <f>IF(BB241=0,"",
IF(SUM($BB$174:BB241)=1,BD241,
IF($BB$274&gt;SUM($BB$174:BB241),_xlfn.CONCAT(", ",BD241),
IF($BB$274=SUM($BB$174:BB241),_xlfn.CONCAT(" y ",BD241)))))</f>
        <v/>
      </c>
      <c r="BD241" s="89" t="s">
        <v>5220</v>
      </c>
    </row>
    <row r="242" spans="1:56" ht="15" customHeight="1">
      <c r="A242" s="72"/>
      <c r="B242" s="70"/>
      <c r="C242" s="89" t="s">
        <v>5221</v>
      </c>
      <c r="D242" s="1020" t="str">
        <f t="shared" si="167"/>
        <v/>
      </c>
      <c r="E242" s="889"/>
      <c r="F242" s="889"/>
      <c r="G242" s="889"/>
      <c r="H242" s="889"/>
      <c r="I242" s="889"/>
      <c r="J242" s="889"/>
      <c r="K242" s="889"/>
      <c r="L242" s="889"/>
      <c r="M242" s="889"/>
      <c r="N242" s="889"/>
      <c r="O242" s="889"/>
      <c r="P242" s="889"/>
      <c r="Q242" s="889"/>
      <c r="R242" s="890"/>
      <c r="S242" s="1041"/>
      <c r="T242" s="1042"/>
      <c r="U242" s="1042"/>
      <c r="V242" s="1042"/>
      <c r="W242" s="1042"/>
      <c r="X242" s="1043"/>
      <c r="Y242" s="992"/>
      <c r="Z242" s="884"/>
      <c r="AA242" s="884"/>
      <c r="AB242" s="884"/>
      <c r="AC242" s="884"/>
      <c r="AD242" s="885"/>
      <c r="AG242" s="366">
        <f t="shared" ref="AG242:AI242" si="188">IF(OR(M136="NS",P136="NS",S136="NS",V136="NS",Y136="NS",AB136="NS"),0,IF(AND(M136="NA",P136="NA",S136="NA",V136="NA",Y136="NA",AB136="NA"),0,IF(M136&lt;=SUM(P136,S136,V136,Y136,AB136),0,1)))</f>
        <v>0</v>
      </c>
      <c r="AH242" s="367">
        <f t="shared" si="188"/>
        <v>0</v>
      </c>
      <c r="AI242" s="366">
        <f t="shared" si="188"/>
        <v>0</v>
      </c>
      <c r="AJ242" s="338">
        <f t="shared" si="169"/>
        <v>0</v>
      </c>
      <c r="AK242" s="294" t="str">
        <f>IF(AJ242=0,"",
IF(SUM($AJ$174:AJ242)=1,AL242,
IF($AJ$274&gt;SUM($AJ$174:AJ242),_xlfn.CONCAT(", ",AL242),
IF($AJ$274=SUM($AJ$174:AJ242),_xlfn.CONCAT(" y ",AL242)))))</f>
        <v/>
      </c>
      <c r="AL242" s="368" t="s">
        <v>5222</v>
      </c>
      <c r="AM242" s="374">
        <f t="shared" si="170"/>
        <v>0</v>
      </c>
      <c r="AN242" s="375">
        <f t="shared" si="171"/>
        <v>0</v>
      </c>
      <c r="AO242" s="376">
        <f t="shared" si="172"/>
        <v>0</v>
      </c>
      <c r="AP242" s="374">
        <f t="shared" si="173"/>
        <v>0</v>
      </c>
      <c r="AQ242" s="375">
        <f t="shared" si="174"/>
        <v>0</v>
      </c>
      <c r="AR242" s="376">
        <f t="shared" si="175"/>
        <v>0</v>
      </c>
      <c r="AS242" s="374">
        <f t="shared" si="176"/>
        <v>0</v>
      </c>
      <c r="AT242" s="375">
        <f t="shared" si="177"/>
        <v>0</v>
      </c>
      <c r="AU242" s="376">
        <f t="shared" si="178"/>
        <v>0</v>
      </c>
      <c r="AV242" s="374">
        <f t="shared" si="179"/>
        <v>0</v>
      </c>
      <c r="AW242" s="375">
        <f t="shared" si="180"/>
        <v>0</v>
      </c>
      <c r="AX242" s="376">
        <f t="shared" si="181"/>
        <v>0</v>
      </c>
      <c r="AY242" s="374">
        <f t="shared" si="182"/>
        <v>0</v>
      </c>
      <c r="AZ242" s="375">
        <f t="shared" si="183"/>
        <v>0</v>
      </c>
      <c r="BA242" s="376">
        <f t="shared" si="184"/>
        <v>0</v>
      </c>
      <c r="BB242" s="293">
        <f t="shared" si="185"/>
        <v>0</v>
      </c>
      <c r="BC242" s="294" t="str">
        <f>IF(BB242=0,"",
IF(SUM($BB$174:BB242)=1,BD242,
IF($BB$274&gt;SUM($BB$174:BB242),_xlfn.CONCAT(", ",BD242),
IF($BB$274=SUM($BB$174:BB242),_xlfn.CONCAT(" y ",BD242)))))</f>
        <v/>
      </c>
      <c r="BD242" s="89" t="s">
        <v>5222</v>
      </c>
    </row>
    <row r="243" spans="1:56" ht="15" customHeight="1">
      <c r="A243" s="72"/>
      <c r="B243" s="70"/>
      <c r="C243" s="89" t="s">
        <v>5223</v>
      </c>
      <c r="D243" s="1020" t="str">
        <f t="shared" si="167"/>
        <v/>
      </c>
      <c r="E243" s="889"/>
      <c r="F243" s="889"/>
      <c r="G243" s="889"/>
      <c r="H243" s="889"/>
      <c r="I243" s="889"/>
      <c r="J243" s="889"/>
      <c r="K243" s="889"/>
      <c r="L243" s="889"/>
      <c r="M243" s="889"/>
      <c r="N243" s="889"/>
      <c r="O243" s="889"/>
      <c r="P243" s="889"/>
      <c r="Q243" s="889"/>
      <c r="R243" s="890"/>
      <c r="S243" s="1041"/>
      <c r="T243" s="1042"/>
      <c r="U243" s="1042"/>
      <c r="V243" s="1042"/>
      <c r="W243" s="1042"/>
      <c r="X243" s="1043"/>
      <c r="Y243" s="992"/>
      <c r="Z243" s="884"/>
      <c r="AA243" s="884"/>
      <c r="AB243" s="884"/>
      <c r="AC243" s="884"/>
      <c r="AD243" s="885"/>
      <c r="AG243" s="366">
        <f t="shared" ref="AG243:AI243" si="189">IF(OR(M137="NS",P137="NS",S137="NS",V137="NS",Y137="NS",AB137="NS"),0,IF(AND(M137="NA",P137="NA",S137="NA",V137="NA",Y137="NA",AB137="NA"),0,IF(M137&lt;=SUM(P137,S137,V137,Y137,AB137),0,1)))</f>
        <v>0</v>
      </c>
      <c r="AH243" s="367">
        <f t="shared" si="189"/>
        <v>0</v>
      </c>
      <c r="AI243" s="366">
        <f t="shared" si="189"/>
        <v>0</v>
      </c>
      <c r="AJ243" s="338">
        <f t="shared" si="169"/>
        <v>0</v>
      </c>
      <c r="AK243" s="294" t="str">
        <f>IF(AJ243=0,"",
IF(SUM($AJ$174:AJ243)=1,AL243,
IF($AJ$274&gt;SUM($AJ$174:AJ243),_xlfn.CONCAT(", ",AL243),
IF($AJ$274=SUM($AJ$174:AJ243),_xlfn.CONCAT(" y ",AL243)))))</f>
        <v/>
      </c>
      <c r="AL243" s="368" t="s">
        <v>5224</v>
      </c>
      <c r="AM243" s="374">
        <f t="shared" si="170"/>
        <v>0</v>
      </c>
      <c r="AN243" s="375">
        <f t="shared" si="171"/>
        <v>0</v>
      </c>
      <c r="AO243" s="376">
        <f t="shared" si="172"/>
        <v>0</v>
      </c>
      <c r="AP243" s="374">
        <f t="shared" si="173"/>
        <v>0</v>
      </c>
      <c r="AQ243" s="375">
        <f t="shared" si="174"/>
        <v>0</v>
      </c>
      <c r="AR243" s="376">
        <f t="shared" si="175"/>
        <v>0</v>
      </c>
      <c r="AS243" s="374">
        <f t="shared" si="176"/>
        <v>0</v>
      </c>
      <c r="AT243" s="375">
        <f t="shared" si="177"/>
        <v>0</v>
      </c>
      <c r="AU243" s="376">
        <f t="shared" si="178"/>
        <v>0</v>
      </c>
      <c r="AV243" s="374">
        <f t="shared" si="179"/>
        <v>0</v>
      </c>
      <c r="AW243" s="375">
        <f t="shared" si="180"/>
        <v>0</v>
      </c>
      <c r="AX243" s="376">
        <f t="shared" si="181"/>
        <v>0</v>
      </c>
      <c r="AY243" s="374">
        <f t="shared" si="182"/>
        <v>0</v>
      </c>
      <c r="AZ243" s="375">
        <f t="shared" si="183"/>
        <v>0</v>
      </c>
      <c r="BA243" s="376">
        <f t="shared" si="184"/>
        <v>0</v>
      </c>
      <c r="BB243" s="293">
        <f t="shared" si="185"/>
        <v>0</v>
      </c>
      <c r="BC243" s="294" t="str">
        <f>IF(BB243=0,"",
IF(SUM($BB$174:BB243)=1,BD243,
IF($BB$274&gt;SUM($BB$174:BB243),_xlfn.CONCAT(", ",BD243),
IF($BB$274=SUM($BB$174:BB243),_xlfn.CONCAT(" y ",BD243)))))</f>
        <v/>
      </c>
      <c r="BD243" s="89" t="s">
        <v>5224</v>
      </c>
    </row>
    <row r="244" spans="1:56" ht="15" customHeight="1">
      <c r="A244" s="72"/>
      <c r="B244" s="70"/>
      <c r="C244" s="89" t="s">
        <v>5225</v>
      </c>
      <c r="D244" s="1020" t="str">
        <f t="shared" si="167"/>
        <v/>
      </c>
      <c r="E244" s="889"/>
      <c r="F244" s="889"/>
      <c r="G244" s="889"/>
      <c r="H244" s="889"/>
      <c r="I244" s="889"/>
      <c r="J244" s="889"/>
      <c r="K244" s="889"/>
      <c r="L244" s="889"/>
      <c r="M244" s="889"/>
      <c r="N244" s="889"/>
      <c r="O244" s="889"/>
      <c r="P244" s="889"/>
      <c r="Q244" s="889"/>
      <c r="R244" s="890"/>
      <c r="S244" s="1041"/>
      <c r="T244" s="1042"/>
      <c r="U244" s="1042"/>
      <c r="V244" s="1042"/>
      <c r="W244" s="1042"/>
      <c r="X244" s="1043"/>
      <c r="Y244" s="992"/>
      <c r="Z244" s="884"/>
      <c r="AA244" s="884"/>
      <c r="AB244" s="884"/>
      <c r="AC244" s="884"/>
      <c r="AD244" s="885"/>
      <c r="AG244" s="366">
        <f t="shared" ref="AG244:AI244" si="190">IF(OR(M138="NS",P138="NS",S138="NS",V138="NS",Y138="NS",AB138="NS"),0,IF(AND(M138="NA",P138="NA",S138="NA",V138="NA",Y138="NA",AB138="NA"),0,IF(M138&lt;=SUM(P138,S138,V138,Y138,AB138),0,1)))</f>
        <v>0</v>
      </c>
      <c r="AH244" s="367">
        <f t="shared" si="190"/>
        <v>0</v>
      </c>
      <c r="AI244" s="366">
        <f t="shared" si="190"/>
        <v>0</v>
      </c>
      <c r="AJ244" s="338">
        <f t="shared" si="169"/>
        <v>0</v>
      </c>
      <c r="AK244" s="294" t="str">
        <f>IF(AJ244=0,"",
IF(SUM($AJ$174:AJ244)=1,AL244,
IF($AJ$274&gt;SUM($AJ$174:AJ244),_xlfn.CONCAT(", ",AL244),
IF($AJ$274=SUM($AJ$174:AJ244),_xlfn.CONCAT(" y ",AL244)))))</f>
        <v/>
      </c>
      <c r="AL244" s="368" t="s">
        <v>5226</v>
      </c>
      <c r="AM244" s="374">
        <f t="shared" si="170"/>
        <v>0</v>
      </c>
      <c r="AN244" s="375">
        <f t="shared" si="171"/>
        <v>0</v>
      </c>
      <c r="AO244" s="376">
        <f t="shared" si="172"/>
        <v>0</v>
      </c>
      <c r="AP244" s="374">
        <f t="shared" si="173"/>
        <v>0</v>
      </c>
      <c r="AQ244" s="375">
        <f t="shared" si="174"/>
        <v>0</v>
      </c>
      <c r="AR244" s="376">
        <f t="shared" si="175"/>
        <v>0</v>
      </c>
      <c r="AS244" s="374">
        <f t="shared" si="176"/>
        <v>0</v>
      </c>
      <c r="AT244" s="375">
        <f t="shared" si="177"/>
        <v>0</v>
      </c>
      <c r="AU244" s="376">
        <f t="shared" si="178"/>
        <v>0</v>
      </c>
      <c r="AV244" s="374">
        <f t="shared" si="179"/>
        <v>0</v>
      </c>
      <c r="AW244" s="375">
        <f t="shared" si="180"/>
        <v>0</v>
      </c>
      <c r="AX244" s="376">
        <f t="shared" si="181"/>
        <v>0</v>
      </c>
      <c r="AY244" s="374">
        <f t="shared" si="182"/>
        <v>0</v>
      </c>
      <c r="AZ244" s="375">
        <f t="shared" si="183"/>
        <v>0</v>
      </c>
      <c r="BA244" s="376">
        <f t="shared" si="184"/>
        <v>0</v>
      </c>
      <c r="BB244" s="293">
        <f t="shared" si="185"/>
        <v>0</v>
      </c>
      <c r="BC244" s="294" t="str">
        <f>IF(BB244=0,"",
IF(SUM($BB$174:BB244)=1,BD244,
IF($BB$274&gt;SUM($BB$174:BB244),_xlfn.CONCAT(", ",BD244),
IF($BB$274=SUM($BB$174:BB244),_xlfn.CONCAT(" y ",BD244)))))</f>
        <v/>
      </c>
      <c r="BD244" s="89" t="s">
        <v>5226</v>
      </c>
    </row>
    <row r="245" spans="1:56" ht="15" customHeight="1">
      <c r="A245" s="72"/>
      <c r="B245" s="70"/>
      <c r="C245" s="89" t="s">
        <v>5227</v>
      </c>
      <c r="D245" s="1020" t="str">
        <f t="shared" si="167"/>
        <v/>
      </c>
      <c r="E245" s="889"/>
      <c r="F245" s="889"/>
      <c r="G245" s="889"/>
      <c r="H245" s="889"/>
      <c r="I245" s="889"/>
      <c r="J245" s="889"/>
      <c r="K245" s="889"/>
      <c r="L245" s="889"/>
      <c r="M245" s="889"/>
      <c r="N245" s="889"/>
      <c r="O245" s="889"/>
      <c r="P245" s="889"/>
      <c r="Q245" s="889"/>
      <c r="R245" s="890"/>
      <c r="S245" s="1041"/>
      <c r="T245" s="1042"/>
      <c r="U245" s="1042"/>
      <c r="V245" s="1042"/>
      <c r="W245" s="1042"/>
      <c r="X245" s="1043"/>
      <c r="Y245" s="992"/>
      <c r="Z245" s="884"/>
      <c r="AA245" s="884"/>
      <c r="AB245" s="884"/>
      <c r="AC245" s="884"/>
      <c r="AD245" s="885"/>
      <c r="AG245" s="366">
        <f t="shared" ref="AG245:AI245" si="191">IF(OR(M139="NS",P139="NS",S139="NS",V139="NS",Y139="NS",AB139="NS"),0,IF(AND(M139="NA",P139="NA",S139="NA",V139="NA",Y139="NA",AB139="NA"),0,IF(M139&lt;=SUM(P139,S139,V139,Y139,AB139),0,1)))</f>
        <v>0</v>
      </c>
      <c r="AH245" s="367">
        <f t="shared" si="191"/>
        <v>0</v>
      </c>
      <c r="AI245" s="366">
        <f t="shared" si="191"/>
        <v>0</v>
      </c>
      <c r="AJ245" s="338">
        <f t="shared" si="169"/>
        <v>0</v>
      </c>
      <c r="AK245" s="294" t="str">
        <f>IF(AJ245=0,"",
IF(SUM($AJ$174:AJ245)=1,AL245,
IF($AJ$274&gt;SUM($AJ$174:AJ245),_xlfn.CONCAT(", ",AL245),
IF($AJ$274=SUM($AJ$174:AJ245),_xlfn.CONCAT(" y ",AL245)))))</f>
        <v/>
      </c>
      <c r="AL245" s="368" t="s">
        <v>5228</v>
      </c>
      <c r="AM245" s="374">
        <f t="shared" si="170"/>
        <v>0</v>
      </c>
      <c r="AN245" s="375">
        <f t="shared" si="171"/>
        <v>0</v>
      </c>
      <c r="AO245" s="376">
        <f t="shared" si="172"/>
        <v>0</v>
      </c>
      <c r="AP245" s="374">
        <f t="shared" si="173"/>
        <v>0</v>
      </c>
      <c r="AQ245" s="375">
        <f t="shared" si="174"/>
        <v>0</v>
      </c>
      <c r="AR245" s="376">
        <f t="shared" si="175"/>
        <v>0</v>
      </c>
      <c r="AS245" s="374">
        <f t="shared" si="176"/>
        <v>0</v>
      </c>
      <c r="AT245" s="375">
        <f t="shared" si="177"/>
        <v>0</v>
      </c>
      <c r="AU245" s="376">
        <f t="shared" si="178"/>
        <v>0</v>
      </c>
      <c r="AV245" s="374">
        <f t="shared" si="179"/>
        <v>0</v>
      </c>
      <c r="AW245" s="375">
        <f t="shared" si="180"/>
        <v>0</v>
      </c>
      <c r="AX245" s="376">
        <f t="shared" si="181"/>
        <v>0</v>
      </c>
      <c r="AY245" s="374">
        <f t="shared" si="182"/>
        <v>0</v>
      </c>
      <c r="AZ245" s="375">
        <f t="shared" si="183"/>
        <v>0</v>
      </c>
      <c r="BA245" s="376">
        <f t="shared" si="184"/>
        <v>0</v>
      </c>
      <c r="BB245" s="293">
        <f t="shared" si="185"/>
        <v>0</v>
      </c>
      <c r="BC245" s="294" t="str">
        <f>IF(BB245=0,"",
IF(SUM($BB$174:BB245)=1,BD245,
IF($BB$274&gt;SUM($BB$174:BB245),_xlfn.CONCAT(", ",BD245),
IF($BB$274=SUM($BB$174:BB245),_xlfn.CONCAT(" y ",BD245)))))</f>
        <v/>
      </c>
      <c r="BD245" s="89" t="s">
        <v>5228</v>
      </c>
    </row>
    <row r="246" spans="1:56" ht="15" customHeight="1">
      <c r="A246" s="72"/>
      <c r="B246" s="70"/>
      <c r="C246" s="89" t="s">
        <v>5229</v>
      </c>
      <c r="D246" s="1020" t="str">
        <f t="shared" si="167"/>
        <v/>
      </c>
      <c r="E246" s="889"/>
      <c r="F246" s="889"/>
      <c r="G246" s="889"/>
      <c r="H246" s="889"/>
      <c r="I246" s="889"/>
      <c r="J246" s="889"/>
      <c r="K246" s="889"/>
      <c r="L246" s="889"/>
      <c r="M246" s="889"/>
      <c r="N246" s="889"/>
      <c r="O246" s="889"/>
      <c r="P246" s="889"/>
      <c r="Q246" s="889"/>
      <c r="R246" s="890"/>
      <c r="S246" s="1041"/>
      <c r="T246" s="1042"/>
      <c r="U246" s="1042"/>
      <c r="V246" s="1042"/>
      <c r="W246" s="1042"/>
      <c r="X246" s="1043"/>
      <c r="Y246" s="992"/>
      <c r="Z246" s="884"/>
      <c r="AA246" s="884"/>
      <c r="AB246" s="884"/>
      <c r="AC246" s="884"/>
      <c r="AD246" s="885"/>
      <c r="AG246" s="366">
        <f t="shared" ref="AG246:AI246" si="192">IF(OR(M140="NS",P140="NS",S140="NS",V140="NS",Y140="NS",AB140="NS"),0,IF(AND(M140="NA",P140="NA",S140="NA",V140="NA",Y140="NA",AB140="NA"),0,IF(M140&lt;=SUM(P140,S140,V140,Y140,AB140),0,1)))</f>
        <v>0</v>
      </c>
      <c r="AH246" s="367">
        <f t="shared" si="192"/>
        <v>0</v>
      </c>
      <c r="AI246" s="366">
        <f t="shared" si="192"/>
        <v>0</v>
      </c>
      <c r="AJ246" s="338">
        <f t="shared" si="169"/>
        <v>0</v>
      </c>
      <c r="AK246" s="294" t="str">
        <f>IF(AJ246=0,"",
IF(SUM($AJ$174:AJ246)=1,AL246,
IF($AJ$274&gt;SUM($AJ$174:AJ246),_xlfn.CONCAT(", ",AL246),
IF($AJ$274=SUM($AJ$174:AJ246),_xlfn.CONCAT(" y ",AL246)))))</f>
        <v/>
      </c>
      <c r="AL246" s="368" t="s">
        <v>5230</v>
      </c>
      <c r="AM246" s="374">
        <f t="shared" si="170"/>
        <v>0</v>
      </c>
      <c r="AN246" s="375">
        <f t="shared" si="171"/>
        <v>0</v>
      </c>
      <c r="AO246" s="376">
        <f t="shared" si="172"/>
        <v>0</v>
      </c>
      <c r="AP246" s="374">
        <f t="shared" si="173"/>
        <v>0</v>
      </c>
      <c r="AQ246" s="375">
        <f t="shared" si="174"/>
        <v>0</v>
      </c>
      <c r="AR246" s="376">
        <f t="shared" si="175"/>
        <v>0</v>
      </c>
      <c r="AS246" s="374">
        <f t="shared" si="176"/>
        <v>0</v>
      </c>
      <c r="AT246" s="375">
        <f t="shared" si="177"/>
        <v>0</v>
      </c>
      <c r="AU246" s="376">
        <f t="shared" si="178"/>
        <v>0</v>
      </c>
      <c r="AV246" s="374">
        <f t="shared" si="179"/>
        <v>0</v>
      </c>
      <c r="AW246" s="375">
        <f t="shared" si="180"/>
        <v>0</v>
      </c>
      <c r="AX246" s="376">
        <f t="shared" si="181"/>
        <v>0</v>
      </c>
      <c r="AY246" s="374">
        <f t="shared" si="182"/>
        <v>0</v>
      </c>
      <c r="AZ246" s="375">
        <f t="shared" si="183"/>
        <v>0</v>
      </c>
      <c r="BA246" s="376">
        <f t="shared" si="184"/>
        <v>0</v>
      </c>
      <c r="BB246" s="293">
        <f t="shared" si="185"/>
        <v>0</v>
      </c>
      <c r="BC246" s="294" t="str">
        <f>IF(BB246=0,"",
IF(SUM($BB$174:BB246)=1,BD246,
IF($BB$274&gt;SUM($BB$174:BB246),_xlfn.CONCAT(", ",BD246),
IF($BB$274=SUM($BB$174:BB246),_xlfn.CONCAT(" y ",BD246)))))</f>
        <v/>
      </c>
      <c r="BD246" s="89" t="s">
        <v>5230</v>
      </c>
    </row>
    <row r="247" spans="1:56" ht="15" customHeight="1">
      <c r="A247" s="72"/>
      <c r="B247" s="70"/>
      <c r="C247" s="89" t="s">
        <v>5231</v>
      </c>
      <c r="D247" s="1020" t="str">
        <f t="shared" si="167"/>
        <v/>
      </c>
      <c r="E247" s="889"/>
      <c r="F247" s="889"/>
      <c r="G247" s="889"/>
      <c r="H247" s="889"/>
      <c r="I247" s="889"/>
      <c r="J247" s="889"/>
      <c r="K247" s="889"/>
      <c r="L247" s="889"/>
      <c r="M247" s="889"/>
      <c r="N247" s="889"/>
      <c r="O247" s="889"/>
      <c r="P247" s="889"/>
      <c r="Q247" s="889"/>
      <c r="R247" s="890"/>
      <c r="S247" s="1041"/>
      <c r="T247" s="1042"/>
      <c r="U247" s="1042"/>
      <c r="V247" s="1042"/>
      <c r="W247" s="1042"/>
      <c r="X247" s="1043"/>
      <c r="Y247" s="992"/>
      <c r="Z247" s="884"/>
      <c r="AA247" s="884"/>
      <c r="AB247" s="884"/>
      <c r="AC247" s="884"/>
      <c r="AD247" s="885"/>
      <c r="AG247" s="366">
        <f t="shared" ref="AG247:AI247" si="193">IF(OR(M141="NS",P141="NS",S141="NS",V141="NS",Y141="NS",AB141="NS"),0,IF(AND(M141="NA",P141="NA",S141="NA",V141="NA",Y141="NA",AB141="NA"),0,IF(M141&lt;=SUM(P141,S141,V141,Y141,AB141),0,1)))</f>
        <v>0</v>
      </c>
      <c r="AH247" s="367">
        <f t="shared" si="193"/>
        <v>0</v>
      </c>
      <c r="AI247" s="366">
        <f t="shared" si="193"/>
        <v>0</v>
      </c>
      <c r="AJ247" s="338">
        <f t="shared" si="169"/>
        <v>0</v>
      </c>
      <c r="AK247" s="294" t="str">
        <f>IF(AJ247=0,"",
IF(SUM($AJ$174:AJ247)=1,AL247,
IF($AJ$274&gt;SUM($AJ$174:AJ247),_xlfn.CONCAT(", ",AL247),
IF($AJ$274=SUM($AJ$174:AJ247),_xlfn.CONCAT(" y ",AL247)))))</f>
        <v/>
      </c>
      <c r="AL247" s="368" t="s">
        <v>5232</v>
      </c>
      <c r="AM247" s="374">
        <f t="shared" si="170"/>
        <v>0</v>
      </c>
      <c r="AN247" s="375">
        <f t="shared" si="171"/>
        <v>0</v>
      </c>
      <c r="AO247" s="376">
        <f t="shared" si="172"/>
        <v>0</v>
      </c>
      <c r="AP247" s="374">
        <f t="shared" si="173"/>
        <v>0</v>
      </c>
      <c r="AQ247" s="375">
        <f t="shared" si="174"/>
        <v>0</v>
      </c>
      <c r="AR247" s="376">
        <f t="shared" si="175"/>
        <v>0</v>
      </c>
      <c r="AS247" s="374">
        <f t="shared" si="176"/>
        <v>0</v>
      </c>
      <c r="AT247" s="375">
        <f t="shared" si="177"/>
        <v>0</v>
      </c>
      <c r="AU247" s="376">
        <f t="shared" si="178"/>
        <v>0</v>
      </c>
      <c r="AV247" s="374">
        <f t="shared" si="179"/>
        <v>0</v>
      </c>
      <c r="AW247" s="375">
        <f t="shared" si="180"/>
        <v>0</v>
      </c>
      <c r="AX247" s="376">
        <f t="shared" si="181"/>
        <v>0</v>
      </c>
      <c r="AY247" s="374">
        <f t="shared" si="182"/>
        <v>0</v>
      </c>
      <c r="AZ247" s="375">
        <f t="shared" si="183"/>
        <v>0</v>
      </c>
      <c r="BA247" s="376">
        <f t="shared" si="184"/>
        <v>0</v>
      </c>
      <c r="BB247" s="293">
        <f t="shared" si="185"/>
        <v>0</v>
      </c>
      <c r="BC247" s="294" t="str">
        <f>IF(BB247=0,"",
IF(SUM($BB$174:BB247)=1,BD247,
IF($BB$274&gt;SUM($BB$174:BB247),_xlfn.CONCAT(", ",BD247),
IF($BB$274=SUM($BB$174:BB247),_xlfn.CONCAT(" y ",BD247)))))</f>
        <v/>
      </c>
      <c r="BD247" s="89" t="s">
        <v>5232</v>
      </c>
    </row>
    <row r="248" spans="1:56" ht="15" customHeight="1">
      <c r="A248" s="72"/>
      <c r="B248" s="70"/>
      <c r="C248" s="89" t="s">
        <v>5233</v>
      </c>
      <c r="D248" s="1020" t="str">
        <f t="shared" si="167"/>
        <v/>
      </c>
      <c r="E248" s="889"/>
      <c r="F248" s="889"/>
      <c r="G248" s="889"/>
      <c r="H248" s="889"/>
      <c r="I248" s="889"/>
      <c r="J248" s="889"/>
      <c r="K248" s="889"/>
      <c r="L248" s="889"/>
      <c r="M248" s="889"/>
      <c r="N248" s="889"/>
      <c r="O248" s="889"/>
      <c r="P248" s="889"/>
      <c r="Q248" s="889"/>
      <c r="R248" s="890"/>
      <c r="S248" s="1041"/>
      <c r="T248" s="1042"/>
      <c r="U248" s="1042"/>
      <c r="V248" s="1042"/>
      <c r="W248" s="1042"/>
      <c r="X248" s="1043"/>
      <c r="Y248" s="992"/>
      <c r="Z248" s="884"/>
      <c r="AA248" s="884"/>
      <c r="AB248" s="884"/>
      <c r="AC248" s="884"/>
      <c r="AD248" s="885"/>
      <c r="AG248" s="366">
        <f t="shared" ref="AG248:AI248" si="194">IF(OR(M142="NS",P142="NS",S142="NS",V142="NS",Y142="NS",AB142="NS"),0,IF(AND(M142="NA",P142="NA",S142="NA",V142="NA",Y142="NA",AB142="NA"),0,IF(M142&lt;=SUM(P142,S142,V142,Y142,AB142),0,1)))</f>
        <v>0</v>
      </c>
      <c r="AH248" s="367">
        <f t="shared" si="194"/>
        <v>0</v>
      </c>
      <c r="AI248" s="366">
        <f t="shared" si="194"/>
        <v>0</v>
      </c>
      <c r="AJ248" s="338">
        <f t="shared" si="169"/>
        <v>0</v>
      </c>
      <c r="AK248" s="294" t="str">
        <f>IF(AJ248=0,"",
IF(SUM($AJ$174:AJ248)=1,AL248,
IF($AJ$274&gt;SUM($AJ$174:AJ248),_xlfn.CONCAT(", ",AL248),
IF($AJ$274=SUM($AJ$174:AJ248),_xlfn.CONCAT(" y ",AL248)))))</f>
        <v/>
      </c>
      <c r="AL248" s="368" t="s">
        <v>5234</v>
      </c>
      <c r="AM248" s="374">
        <f t="shared" si="170"/>
        <v>0</v>
      </c>
      <c r="AN248" s="375">
        <f t="shared" si="171"/>
        <v>0</v>
      </c>
      <c r="AO248" s="376">
        <f t="shared" si="172"/>
        <v>0</v>
      </c>
      <c r="AP248" s="374">
        <f t="shared" si="173"/>
        <v>0</v>
      </c>
      <c r="AQ248" s="375">
        <f t="shared" si="174"/>
        <v>0</v>
      </c>
      <c r="AR248" s="376">
        <f t="shared" si="175"/>
        <v>0</v>
      </c>
      <c r="AS248" s="374">
        <f t="shared" si="176"/>
        <v>0</v>
      </c>
      <c r="AT248" s="375">
        <f t="shared" si="177"/>
        <v>0</v>
      </c>
      <c r="AU248" s="376">
        <f t="shared" si="178"/>
        <v>0</v>
      </c>
      <c r="AV248" s="374">
        <f t="shared" si="179"/>
        <v>0</v>
      </c>
      <c r="AW248" s="375">
        <f t="shared" si="180"/>
        <v>0</v>
      </c>
      <c r="AX248" s="376">
        <f t="shared" si="181"/>
        <v>0</v>
      </c>
      <c r="AY248" s="374">
        <f t="shared" si="182"/>
        <v>0</v>
      </c>
      <c r="AZ248" s="375">
        <f t="shared" si="183"/>
        <v>0</v>
      </c>
      <c r="BA248" s="376">
        <f t="shared" si="184"/>
        <v>0</v>
      </c>
      <c r="BB248" s="293">
        <f t="shared" si="185"/>
        <v>0</v>
      </c>
      <c r="BC248" s="294" t="str">
        <f>IF(BB248=0,"",
IF(SUM($BB$174:BB248)=1,BD248,
IF($BB$274&gt;SUM($BB$174:BB248),_xlfn.CONCAT(", ",BD248),
IF($BB$274=SUM($BB$174:BB248),_xlfn.CONCAT(" y ",BD248)))))</f>
        <v/>
      </c>
      <c r="BD248" s="89" t="s">
        <v>5234</v>
      </c>
    </row>
    <row r="249" spans="1:56" ht="15" customHeight="1">
      <c r="A249" s="72"/>
      <c r="B249" s="70"/>
      <c r="C249" s="89" t="s">
        <v>5235</v>
      </c>
      <c r="D249" s="1020" t="str">
        <f t="shared" si="167"/>
        <v/>
      </c>
      <c r="E249" s="889"/>
      <c r="F249" s="889"/>
      <c r="G249" s="889"/>
      <c r="H249" s="889"/>
      <c r="I249" s="889"/>
      <c r="J249" s="889"/>
      <c r="K249" s="889"/>
      <c r="L249" s="889"/>
      <c r="M249" s="889"/>
      <c r="N249" s="889"/>
      <c r="O249" s="889"/>
      <c r="P249" s="889"/>
      <c r="Q249" s="889"/>
      <c r="R249" s="890"/>
      <c r="S249" s="1041"/>
      <c r="T249" s="1042"/>
      <c r="U249" s="1042"/>
      <c r="V249" s="1042"/>
      <c r="W249" s="1042"/>
      <c r="X249" s="1043"/>
      <c r="Y249" s="992"/>
      <c r="Z249" s="884"/>
      <c r="AA249" s="884"/>
      <c r="AB249" s="884"/>
      <c r="AC249" s="884"/>
      <c r="AD249" s="885"/>
      <c r="AG249" s="366">
        <f t="shared" ref="AG249:AI249" si="195">IF(OR(M143="NS",P143="NS",S143="NS",V143="NS",Y143="NS",AB143="NS"),0,IF(AND(M143="NA",P143="NA",S143="NA",V143="NA",Y143="NA",AB143="NA"),0,IF(M143&lt;=SUM(P143,S143,V143,Y143,AB143),0,1)))</f>
        <v>0</v>
      </c>
      <c r="AH249" s="367">
        <f t="shared" si="195"/>
        <v>0</v>
      </c>
      <c r="AI249" s="366">
        <f t="shared" si="195"/>
        <v>0</v>
      </c>
      <c r="AJ249" s="338">
        <f t="shared" si="169"/>
        <v>0</v>
      </c>
      <c r="AK249" s="294" t="str">
        <f>IF(AJ249=0,"",
IF(SUM($AJ$174:AJ249)=1,AL249,
IF($AJ$274&gt;SUM($AJ$174:AJ249),_xlfn.CONCAT(", ",AL249),
IF($AJ$274=SUM($AJ$174:AJ249),_xlfn.CONCAT(" y ",AL249)))))</f>
        <v/>
      </c>
      <c r="AL249" s="368" t="s">
        <v>5236</v>
      </c>
      <c r="AM249" s="374">
        <f t="shared" si="170"/>
        <v>0</v>
      </c>
      <c r="AN249" s="375">
        <f t="shared" si="171"/>
        <v>0</v>
      </c>
      <c r="AO249" s="376">
        <f t="shared" si="172"/>
        <v>0</v>
      </c>
      <c r="AP249" s="374">
        <f t="shared" si="173"/>
        <v>0</v>
      </c>
      <c r="AQ249" s="375">
        <f t="shared" si="174"/>
        <v>0</v>
      </c>
      <c r="AR249" s="376">
        <f t="shared" si="175"/>
        <v>0</v>
      </c>
      <c r="AS249" s="374">
        <f t="shared" si="176"/>
        <v>0</v>
      </c>
      <c r="AT249" s="375">
        <f t="shared" si="177"/>
        <v>0</v>
      </c>
      <c r="AU249" s="376">
        <f t="shared" si="178"/>
        <v>0</v>
      </c>
      <c r="AV249" s="374">
        <f t="shared" si="179"/>
        <v>0</v>
      </c>
      <c r="AW249" s="375">
        <f t="shared" si="180"/>
        <v>0</v>
      </c>
      <c r="AX249" s="376">
        <f t="shared" si="181"/>
        <v>0</v>
      </c>
      <c r="AY249" s="374">
        <f t="shared" si="182"/>
        <v>0</v>
      </c>
      <c r="AZ249" s="375">
        <f t="shared" si="183"/>
        <v>0</v>
      </c>
      <c r="BA249" s="376">
        <f t="shared" si="184"/>
        <v>0</v>
      </c>
      <c r="BB249" s="293">
        <f t="shared" si="185"/>
        <v>0</v>
      </c>
      <c r="BC249" s="294" t="str">
        <f>IF(BB249=0,"",
IF(SUM($BB$174:BB249)=1,BD249,
IF($BB$274&gt;SUM($BB$174:BB249),_xlfn.CONCAT(", ",BD249),
IF($BB$274=SUM($BB$174:BB249),_xlfn.CONCAT(" y ",BD249)))))</f>
        <v/>
      </c>
      <c r="BD249" s="89" t="s">
        <v>5236</v>
      </c>
    </row>
    <row r="250" spans="1:56" ht="15" customHeight="1">
      <c r="A250" s="72"/>
      <c r="B250" s="70"/>
      <c r="C250" s="89" t="s">
        <v>5237</v>
      </c>
      <c r="D250" s="1020" t="str">
        <f t="shared" si="167"/>
        <v/>
      </c>
      <c r="E250" s="889"/>
      <c r="F250" s="889"/>
      <c r="G250" s="889"/>
      <c r="H250" s="889"/>
      <c r="I250" s="889"/>
      <c r="J250" s="889"/>
      <c r="K250" s="889"/>
      <c r="L250" s="889"/>
      <c r="M250" s="889"/>
      <c r="N250" s="889"/>
      <c r="O250" s="889"/>
      <c r="P250" s="889"/>
      <c r="Q250" s="889"/>
      <c r="R250" s="890"/>
      <c r="S250" s="1041"/>
      <c r="T250" s="1042"/>
      <c r="U250" s="1042"/>
      <c r="V250" s="1042"/>
      <c r="W250" s="1042"/>
      <c r="X250" s="1043"/>
      <c r="Y250" s="992"/>
      <c r="Z250" s="884"/>
      <c r="AA250" s="884"/>
      <c r="AB250" s="884"/>
      <c r="AC250" s="884"/>
      <c r="AD250" s="885"/>
      <c r="AG250" s="366">
        <f t="shared" ref="AG250:AI250" si="196">IF(OR(M144="NS",P144="NS",S144="NS",V144="NS",Y144="NS",AB144="NS"),0,IF(AND(M144="NA",P144="NA",S144="NA",V144="NA",Y144="NA",AB144="NA"),0,IF(M144&lt;=SUM(P144,S144,V144,Y144,AB144),0,1)))</f>
        <v>0</v>
      </c>
      <c r="AH250" s="367">
        <f t="shared" si="196"/>
        <v>0</v>
      </c>
      <c r="AI250" s="366">
        <f t="shared" si="196"/>
        <v>0</v>
      </c>
      <c r="AJ250" s="338">
        <f t="shared" si="169"/>
        <v>0</v>
      </c>
      <c r="AK250" s="294" t="str">
        <f>IF(AJ250=0,"",
IF(SUM($AJ$174:AJ250)=1,AL250,
IF($AJ$274&gt;SUM($AJ$174:AJ250),_xlfn.CONCAT(", ",AL250),
IF($AJ$274=SUM($AJ$174:AJ250),_xlfn.CONCAT(" y ",AL250)))))</f>
        <v/>
      </c>
      <c r="AL250" s="368" t="s">
        <v>5238</v>
      </c>
      <c r="AM250" s="374">
        <f t="shared" si="170"/>
        <v>0</v>
      </c>
      <c r="AN250" s="375">
        <f t="shared" si="171"/>
        <v>0</v>
      </c>
      <c r="AO250" s="376">
        <f t="shared" si="172"/>
        <v>0</v>
      </c>
      <c r="AP250" s="374">
        <f t="shared" si="173"/>
        <v>0</v>
      </c>
      <c r="AQ250" s="375">
        <f t="shared" si="174"/>
        <v>0</v>
      </c>
      <c r="AR250" s="376">
        <f t="shared" si="175"/>
        <v>0</v>
      </c>
      <c r="AS250" s="374">
        <f t="shared" si="176"/>
        <v>0</v>
      </c>
      <c r="AT250" s="375">
        <f t="shared" si="177"/>
        <v>0</v>
      </c>
      <c r="AU250" s="376">
        <f t="shared" si="178"/>
        <v>0</v>
      </c>
      <c r="AV250" s="374">
        <f t="shared" si="179"/>
        <v>0</v>
      </c>
      <c r="AW250" s="375">
        <f t="shared" si="180"/>
        <v>0</v>
      </c>
      <c r="AX250" s="376">
        <f t="shared" si="181"/>
        <v>0</v>
      </c>
      <c r="AY250" s="374">
        <f t="shared" si="182"/>
        <v>0</v>
      </c>
      <c r="AZ250" s="375">
        <f t="shared" si="183"/>
        <v>0</v>
      </c>
      <c r="BA250" s="376">
        <f t="shared" si="184"/>
        <v>0</v>
      </c>
      <c r="BB250" s="293">
        <f t="shared" si="185"/>
        <v>0</v>
      </c>
      <c r="BC250" s="294" t="str">
        <f>IF(BB250=0,"",
IF(SUM($BB$174:BB250)=1,BD250,
IF($BB$274&gt;SUM($BB$174:BB250),_xlfn.CONCAT(", ",BD250),
IF($BB$274=SUM($BB$174:BB250),_xlfn.CONCAT(" y ",BD250)))))</f>
        <v/>
      </c>
      <c r="BD250" s="89" t="s">
        <v>5238</v>
      </c>
    </row>
    <row r="251" spans="1:56" ht="15" customHeight="1">
      <c r="A251" s="72"/>
      <c r="B251" s="70"/>
      <c r="C251" s="89" t="s">
        <v>5239</v>
      </c>
      <c r="D251" s="1020" t="str">
        <f t="shared" si="167"/>
        <v/>
      </c>
      <c r="E251" s="889"/>
      <c r="F251" s="889"/>
      <c r="G251" s="889"/>
      <c r="H251" s="889"/>
      <c r="I251" s="889"/>
      <c r="J251" s="889"/>
      <c r="K251" s="889"/>
      <c r="L251" s="889"/>
      <c r="M251" s="889"/>
      <c r="N251" s="889"/>
      <c r="O251" s="889"/>
      <c r="P251" s="889"/>
      <c r="Q251" s="889"/>
      <c r="R251" s="890"/>
      <c r="S251" s="1041"/>
      <c r="T251" s="1042"/>
      <c r="U251" s="1042"/>
      <c r="V251" s="1042"/>
      <c r="W251" s="1042"/>
      <c r="X251" s="1043"/>
      <c r="Y251" s="992"/>
      <c r="Z251" s="884"/>
      <c r="AA251" s="884"/>
      <c r="AB251" s="884"/>
      <c r="AC251" s="884"/>
      <c r="AD251" s="885"/>
      <c r="AG251" s="366">
        <f t="shared" ref="AG251:AI251" si="197">IF(OR(M145="NS",P145="NS",S145="NS",V145="NS",Y145="NS",AB145="NS"),0,IF(AND(M145="NA",P145="NA",S145="NA",V145="NA",Y145="NA",AB145="NA"),0,IF(M145&lt;=SUM(P145,S145,V145,Y145,AB145),0,1)))</f>
        <v>0</v>
      </c>
      <c r="AH251" s="367">
        <f t="shared" si="197"/>
        <v>0</v>
      </c>
      <c r="AI251" s="366">
        <f t="shared" si="197"/>
        <v>0</v>
      </c>
      <c r="AJ251" s="338">
        <f t="shared" si="169"/>
        <v>0</v>
      </c>
      <c r="AK251" s="294" t="str">
        <f>IF(AJ251=0,"",
IF(SUM($AJ$174:AJ251)=1,AL251,
IF($AJ$274&gt;SUM($AJ$174:AJ251),_xlfn.CONCAT(", ",AL251),
IF($AJ$274=SUM($AJ$174:AJ251),_xlfn.CONCAT(" y ",AL251)))))</f>
        <v/>
      </c>
      <c r="AL251" s="368" t="s">
        <v>5240</v>
      </c>
      <c r="AM251" s="374">
        <f t="shared" si="170"/>
        <v>0</v>
      </c>
      <c r="AN251" s="375">
        <f t="shared" si="171"/>
        <v>0</v>
      </c>
      <c r="AO251" s="376">
        <f t="shared" si="172"/>
        <v>0</v>
      </c>
      <c r="AP251" s="374">
        <f t="shared" si="173"/>
        <v>0</v>
      </c>
      <c r="AQ251" s="375">
        <f t="shared" si="174"/>
        <v>0</v>
      </c>
      <c r="AR251" s="376">
        <f t="shared" si="175"/>
        <v>0</v>
      </c>
      <c r="AS251" s="374">
        <f t="shared" si="176"/>
        <v>0</v>
      </c>
      <c r="AT251" s="375">
        <f t="shared" si="177"/>
        <v>0</v>
      </c>
      <c r="AU251" s="376">
        <f t="shared" si="178"/>
        <v>0</v>
      </c>
      <c r="AV251" s="374">
        <f t="shared" si="179"/>
        <v>0</v>
      </c>
      <c r="AW251" s="375">
        <f t="shared" si="180"/>
        <v>0</v>
      </c>
      <c r="AX251" s="376">
        <f t="shared" si="181"/>
        <v>0</v>
      </c>
      <c r="AY251" s="374">
        <f t="shared" si="182"/>
        <v>0</v>
      </c>
      <c r="AZ251" s="375">
        <f t="shared" si="183"/>
        <v>0</v>
      </c>
      <c r="BA251" s="376">
        <f t="shared" si="184"/>
        <v>0</v>
      </c>
      <c r="BB251" s="293">
        <f t="shared" si="185"/>
        <v>0</v>
      </c>
      <c r="BC251" s="294" t="str">
        <f>IF(BB251=0,"",
IF(SUM($BB$174:BB251)=1,BD251,
IF($BB$274&gt;SUM($BB$174:BB251),_xlfn.CONCAT(", ",BD251),
IF($BB$274=SUM($BB$174:BB251),_xlfn.CONCAT(" y ",BD251)))))</f>
        <v/>
      </c>
      <c r="BD251" s="89" t="s">
        <v>5240</v>
      </c>
    </row>
    <row r="252" spans="1:56" ht="15" customHeight="1">
      <c r="A252" s="72"/>
      <c r="B252" s="70"/>
      <c r="C252" s="89" t="s">
        <v>5241</v>
      </c>
      <c r="D252" s="1020" t="str">
        <f t="shared" si="167"/>
        <v/>
      </c>
      <c r="E252" s="889"/>
      <c r="F252" s="889"/>
      <c r="G252" s="889"/>
      <c r="H252" s="889"/>
      <c r="I252" s="889"/>
      <c r="J252" s="889"/>
      <c r="K252" s="889"/>
      <c r="L252" s="889"/>
      <c r="M252" s="889"/>
      <c r="N252" s="889"/>
      <c r="O252" s="889"/>
      <c r="P252" s="889"/>
      <c r="Q252" s="889"/>
      <c r="R252" s="890"/>
      <c r="S252" s="1041"/>
      <c r="T252" s="1042"/>
      <c r="U252" s="1042"/>
      <c r="V252" s="1042"/>
      <c r="W252" s="1042"/>
      <c r="X252" s="1043"/>
      <c r="Y252" s="992"/>
      <c r="Z252" s="884"/>
      <c r="AA252" s="884"/>
      <c r="AB252" s="884"/>
      <c r="AC252" s="884"/>
      <c r="AD252" s="885"/>
      <c r="AG252" s="366">
        <f t="shared" ref="AG252:AI252" si="198">IF(OR(M146="NS",P146="NS",S146="NS",V146="NS",Y146="NS",AB146="NS"),0,IF(AND(M146="NA",P146="NA",S146="NA",V146="NA",Y146="NA",AB146="NA"),0,IF(M146&lt;=SUM(P146,S146,V146,Y146,AB146),0,1)))</f>
        <v>0</v>
      </c>
      <c r="AH252" s="367">
        <f t="shared" si="198"/>
        <v>0</v>
      </c>
      <c r="AI252" s="366">
        <f t="shared" si="198"/>
        <v>0</v>
      </c>
      <c r="AJ252" s="338">
        <f t="shared" si="169"/>
        <v>0</v>
      </c>
      <c r="AK252" s="294" t="str">
        <f>IF(AJ252=0,"",
IF(SUM($AJ$174:AJ252)=1,AL252,
IF($AJ$274&gt;SUM($AJ$174:AJ252),_xlfn.CONCAT(", ",AL252),
IF($AJ$274=SUM($AJ$174:AJ252),_xlfn.CONCAT(" y ",AL252)))))</f>
        <v/>
      </c>
      <c r="AL252" s="368" t="s">
        <v>5242</v>
      </c>
      <c r="AM252" s="374">
        <f t="shared" si="170"/>
        <v>0</v>
      </c>
      <c r="AN252" s="375">
        <f t="shared" si="171"/>
        <v>0</v>
      </c>
      <c r="AO252" s="376">
        <f t="shared" si="172"/>
        <v>0</v>
      </c>
      <c r="AP252" s="374">
        <f t="shared" si="173"/>
        <v>0</v>
      </c>
      <c r="AQ252" s="375">
        <f t="shared" si="174"/>
        <v>0</v>
      </c>
      <c r="AR252" s="376">
        <f t="shared" si="175"/>
        <v>0</v>
      </c>
      <c r="AS252" s="374">
        <f t="shared" si="176"/>
        <v>0</v>
      </c>
      <c r="AT252" s="375">
        <f t="shared" si="177"/>
        <v>0</v>
      </c>
      <c r="AU252" s="376">
        <f t="shared" si="178"/>
        <v>0</v>
      </c>
      <c r="AV252" s="374">
        <f t="shared" si="179"/>
        <v>0</v>
      </c>
      <c r="AW252" s="375">
        <f t="shared" si="180"/>
        <v>0</v>
      </c>
      <c r="AX252" s="376">
        <f t="shared" si="181"/>
        <v>0</v>
      </c>
      <c r="AY252" s="374">
        <f t="shared" si="182"/>
        <v>0</v>
      </c>
      <c r="AZ252" s="375">
        <f t="shared" si="183"/>
        <v>0</v>
      </c>
      <c r="BA252" s="376">
        <f t="shared" si="184"/>
        <v>0</v>
      </c>
      <c r="BB252" s="293">
        <f t="shared" si="185"/>
        <v>0</v>
      </c>
      <c r="BC252" s="294" t="str">
        <f>IF(BB252=0,"",
IF(SUM($BB$174:BB252)=1,BD252,
IF($BB$274&gt;SUM($BB$174:BB252),_xlfn.CONCAT(", ",BD252),
IF($BB$274=SUM($BB$174:BB252),_xlfn.CONCAT(" y ",BD252)))))</f>
        <v/>
      </c>
      <c r="BD252" s="89" t="s">
        <v>5242</v>
      </c>
    </row>
    <row r="253" spans="1:56" ht="15" customHeight="1">
      <c r="A253" s="72"/>
      <c r="B253" s="70"/>
      <c r="C253" s="89" t="s">
        <v>5243</v>
      </c>
      <c r="D253" s="1020" t="str">
        <f t="shared" si="167"/>
        <v/>
      </c>
      <c r="E253" s="889"/>
      <c r="F253" s="889"/>
      <c r="G253" s="889"/>
      <c r="H253" s="889"/>
      <c r="I253" s="889"/>
      <c r="J253" s="889"/>
      <c r="K253" s="889"/>
      <c r="L253" s="889"/>
      <c r="M253" s="889"/>
      <c r="N253" s="889"/>
      <c r="O253" s="889"/>
      <c r="P253" s="889"/>
      <c r="Q253" s="889"/>
      <c r="R253" s="890"/>
      <c r="S253" s="1041"/>
      <c r="T253" s="1042"/>
      <c r="U253" s="1042"/>
      <c r="V253" s="1042"/>
      <c r="W253" s="1042"/>
      <c r="X253" s="1043"/>
      <c r="Y253" s="992"/>
      <c r="Z253" s="884"/>
      <c r="AA253" s="884"/>
      <c r="AB253" s="884"/>
      <c r="AC253" s="884"/>
      <c r="AD253" s="885"/>
      <c r="AG253" s="366">
        <f t="shared" ref="AG253:AI253" si="199">IF(OR(M147="NS",P147="NS",S147="NS",V147="NS",Y147="NS",AB147="NS"),0,IF(AND(M147="NA",P147="NA",S147="NA",V147="NA",Y147="NA",AB147="NA"),0,IF(M147&lt;=SUM(P147,S147,V147,Y147,AB147),0,1)))</f>
        <v>0</v>
      </c>
      <c r="AH253" s="367">
        <f t="shared" si="199"/>
        <v>0</v>
      </c>
      <c r="AI253" s="366">
        <f t="shared" si="199"/>
        <v>0</v>
      </c>
      <c r="AJ253" s="338">
        <f t="shared" si="169"/>
        <v>0</v>
      </c>
      <c r="AK253" s="294" t="str">
        <f>IF(AJ253=0,"",
IF(SUM($AJ$174:AJ253)=1,AL253,
IF($AJ$274&gt;SUM($AJ$174:AJ253),_xlfn.CONCAT(", ",AL253),
IF($AJ$274=SUM($AJ$174:AJ253),_xlfn.CONCAT(" y ",AL253)))))</f>
        <v/>
      </c>
      <c r="AL253" s="368" t="s">
        <v>5244</v>
      </c>
      <c r="AM253" s="374">
        <f t="shared" si="170"/>
        <v>0</v>
      </c>
      <c r="AN253" s="375">
        <f t="shared" si="171"/>
        <v>0</v>
      </c>
      <c r="AO253" s="376">
        <f t="shared" si="172"/>
        <v>0</v>
      </c>
      <c r="AP253" s="374">
        <f t="shared" si="173"/>
        <v>0</v>
      </c>
      <c r="AQ253" s="375">
        <f t="shared" si="174"/>
        <v>0</v>
      </c>
      <c r="AR253" s="376">
        <f t="shared" si="175"/>
        <v>0</v>
      </c>
      <c r="AS253" s="374">
        <f t="shared" si="176"/>
        <v>0</v>
      </c>
      <c r="AT253" s="375">
        <f t="shared" si="177"/>
        <v>0</v>
      </c>
      <c r="AU253" s="376">
        <f t="shared" si="178"/>
        <v>0</v>
      </c>
      <c r="AV253" s="374">
        <f t="shared" si="179"/>
        <v>0</v>
      </c>
      <c r="AW253" s="375">
        <f t="shared" si="180"/>
        <v>0</v>
      </c>
      <c r="AX253" s="376">
        <f t="shared" si="181"/>
        <v>0</v>
      </c>
      <c r="AY253" s="374">
        <f t="shared" si="182"/>
        <v>0</v>
      </c>
      <c r="AZ253" s="375">
        <f t="shared" si="183"/>
        <v>0</v>
      </c>
      <c r="BA253" s="376">
        <f t="shared" si="184"/>
        <v>0</v>
      </c>
      <c r="BB253" s="293">
        <f t="shared" si="185"/>
        <v>0</v>
      </c>
      <c r="BC253" s="294" t="str">
        <f>IF(BB253=0,"",
IF(SUM($BB$174:BB253)=1,BD253,
IF($BB$274&gt;SUM($BB$174:BB253),_xlfn.CONCAT(", ",BD253),
IF($BB$274=SUM($BB$174:BB253),_xlfn.CONCAT(" y ",BD253)))))</f>
        <v/>
      </c>
      <c r="BD253" s="89" t="s">
        <v>5244</v>
      </c>
    </row>
    <row r="254" spans="1:56" ht="15" customHeight="1">
      <c r="A254" s="72"/>
      <c r="B254" s="70"/>
      <c r="C254" s="89" t="s">
        <v>5245</v>
      </c>
      <c r="D254" s="1020" t="str">
        <f t="shared" si="167"/>
        <v/>
      </c>
      <c r="E254" s="889"/>
      <c r="F254" s="889"/>
      <c r="G254" s="889"/>
      <c r="H254" s="889"/>
      <c r="I254" s="889"/>
      <c r="J254" s="889"/>
      <c r="K254" s="889"/>
      <c r="L254" s="889"/>
      <c r="M254" s="889"/>
      <c r="N254" s="889"/>
      <c r="O254" s="889"/>
      <c r="P254" s="889"/>
      <c r="Q254" s="889"/>
      <c r="R254" s="890"/>
      <c r="S254" s="1041"/>
      <c r="T254" s="1042"/>
      <c r="U254" s="1042"/>
      <c r="V254" s="1042"/>
      <c r="W254" s="1042"/>
      <c r="X254" s="1043"/>
      <c r="Y254" s="992"/>
      <c r="Z254" s="884"/>
      <c r="AA254" s="884"/>
      <c r="AB254" s="884"/>
      <c r="AC254" s="884"/>
      <c r="AD254" s="885"/>
      <c r="AG254" s="366">
        <f t="shared" ref="AG254:AI254" si="200">IF(OR(M148="NS",P148="NS",S148="NS",V148="NS",Y148="NS",AB148="NS"),0,IF(AND(M148="NA",P148="NA",S148="NA",V148="NA",Y148="NA",AB148="NA"),0,IF(M148&lt;=SUM(P148,S148,V148,Y148,AB148),0,1)))</f>
        <v>0</v>
      </c>
      <c r="AH254" s="367">
        <f t="shared" si="200"/>
        <v>0</v>
      </c>
      <c r="AI254" s="366">
        <f t="shared" si="200"/>
        <v>0</v>
      </c>
      <c r="AJ254" s="338">
        <f t="shared" si="169"/>
        <v>0</v>
      </c>
      <c r="AK254" s="294" t="str">
        <f>IF(AJ254=0,"",
IF(SUM($AJ$174:AJ254)=1,AL254,
IF($AJ$274&gt;SUM($AJ$174:AJ254),_xlfn.CONCAT(", ",AL254),
IF($AJ$274=SUM($AJ$174:AJ254),_xlfn.CONCAT(" y ",AL254)))))</f>
        <v/>
      </c>
      <c r="AL254" s="368" t="s">
        <v>5246</v>
      </c>
      <c r="AM254" s="374">
        <f t="shared" si="170"/>
        <v>0</v>
      </c>
      <c r="AN254" s="375">
        <f t="shared" si="171"/>
        <v>0</v>
      </c>
      <c r="AO254" s="376">
        <f t="shared" si="172"/>
        <v>0</v>
      </c>
      <c r="AP254" s="374">
        <f t="shared" si="173"/>
        <v>0</v>
      </c>
      <c r="AQ254" s="375">
        <f t="shared" si="174"/>
        <v>0</v>
      </c>
      <c r="AR254" s="376">
        <f t="shared" si="175"/>
        <v>0</v>
      </c>
      <c r="AS254" s="374">
        <f t="shared" si="176"/>
        <v>0</v>
      </c>
      <c r="AT254" s="375">
        <f t="shared" si="177"/>
        <v>0</v>
      </c>
      <c r="AU254" s="376">
        <f t="shared" si="178"/>
        <v>0</v>
      </c>
      <c r="AV254" s="374">
        <f t="shared" si="179"/>
        <v>0</v>
      </c>
      <c r="AW254" s="375">
        <f t="shared" si="180"/>
        <v>0</v>
      </c>
      <c r="AX254" s="376">
        <f t="shared" si="181"/>
        <v>0</v>
      </c>
      <c r="AY254" s="374">
        <f t="shared" si="182"/>
        <v>0</v>
      </c>
      <c r="AZ254" s="375">
        <f t="shared" si="183"/>
        <v>0</v>
      </c>
      <c r="BA254" s="376">
        <f t="shared" si="184"/>
        <v>0</v>
      </c>
      <c r="BB254" s="293">
        <f t="shared" si="185"/>
        <v>0</v>
      </c>
      <c r="BC254" s="294" t="str">
        <f>IF(BB254=0,"",
IF(SUM($BB$174:BB254)=1,BD254,
IF($BB$274&gt;SUM($BB$174:BB254),_xlfn.CONCAT(", ",BD254),
IF($BB$274=SUM($BB$174:BB254),_xlfn.CONCAT(" y ",BD254)))))</f>
        <v/>
      </c>
      <c r="BD254" s="89" t="s">
        <v>5246</v>
      </c>
    </row>
    <row r="255" spans="1:56" ht="15" customHeight="1">
      <c r="A255" s="72"/>
      <c r="B255" s="70"/>
      <c r="C255" s="89" t="s">
        <v>5247</v>
      </c>
      <c r="D255" s="1020" t="str">
        <f t="shared" si="167"/>
        <v/>
      </c>
      <c r="E255" s="889"/>
      <c r="F255" s="889"/>
      <c r="G255" s="889"/>
      <c r="H255" s="889"/>
      <c r="I255" s="889"/>
      <c r="J255" s="889"/>
      <c r="K255" s="889"/>
      <c r="L255" s="889"/>
      <c r="M255" s="889"/>
      <c r="N255" s="889"/>
      <c r="O255" s="889"/>
      <c r="P255" s="889"/>
      <c r="Q255" s="889"/>
      <c r="R255" s="890"/>
      <c r="S255" s="1041"/>
      <c r="T255" s="1042"/>
      <c r="U255" s="1042"/>
      <c r="V255" s="1042"/>
      <c r="W255" s="1042"/>
      <c r="X255" s="1043"/>
      <c r="Y255" s="992"/>
      <c r="Z255" s="884"/>
      <c r="AA255" s="884"/>
      <c r="AB255" s="884"/>
      <c r="AC255" s="884"/>
      <c r="AD255" s="885"/>
      <c r="AG255" s="366">
        <f t="shared" ref="AG255:AI255" si="201">IF(OR(M149="NS",P149="NS",S149="NS",V149="NS",Y149="NS",AB149="NS"),0,IF(AND(M149="NA",P149="NA",S149="NA",V149="NA",Y149="NA",AB149="NA"),0,IF(M149&lt;=SUM(P149,S149,V149,Y149,AB149),0,1)))</f>
        <v>0</v>
      </c>
      <c r="AH255" s="367">
        <f t="shared" si="201"/>
        <v>0</v>
      </c>
      <c r="AI255" s="366">
        <f t="shared" si="201"/>
        <v>0</v>
      </c>
      <c r="AJ255" s="338">
        <f t="shared" si="169"/>
        <v>0</v>
      </c>
      <c r="AK255" s="294" t="str">
        <f>IF(AJ255=0,"",
IF(SUM($AJ$174:AJ255)=1,AL255,
IF($AJ$274&gt;SUM($AJ$174:AJ255),_xlfn.CONCAT(", ",AL255),
IF($AJ$274=SUM($AJ$174:AJ255),_xlfn.CONCAT(" y ",AL255)))))</f>
        <v/>
      </c>
      <c r="AL255" s="368" t="s">
        <v>5248</v>
      </c>
      <c r="AM255" s="374">
        <f t="shared" si="170"/>
        <v>0</v>
      </c>
      <c r="AN255" s="375">
        <f t="shared" si="171"/>
        <v>0</v>
      </c>
      <c r="AO255" s="376">
        <f t="shared" si="172"/>
        <v>0</v>
      </c>
      <c r="AP255" s="374">
        <f t="shared" si="173"/>
        <v>0</v>
      </c>
      <c r="AQ255" s="375">
        <f t="shared" si="174"/>
        <v>0</v>
      </c>
      <c r="AR255" s="376">
        <f t="shared" si="175"/>
        <v>0</v>
      </c>
      <c r="AS255" s="374">
        <f t="shared" si="176"/>
        <v>0</v>
      </c>
      <c r="AT255" s="375">
        <f t="shared" si="177"/>
        <v>0</v>
      </c>
      <c r="AU255" s="376">
        <f t="shared" si="178"/>
        <v>0</v>
      </c>
      <c r="AV255" s="374">
        <f t="shared" si="179"/>
        <v>0</v>
      </c>
      <c r="AW255" s="375">
        <f t="shared" si="180"/>
        <v>0</v>
      </c>
      <c r="AX255" s="376">
        <f t="shared" si="181"/>
        <v>0</v>
      </c>
      <c r="AY255" s="374">
        <f t="shared" si="182"/>
        <v>0</v>
      </c>
      <c r="AZ255" s="375">
        <f t="shared" si="183"/>
        <v>0</v>
      </c>
      <c r="BA255" s="376">
        <f t="shared" si="184"/>
        <v>0</v>
      </c>
      <c r="BB255" s="293">
        <f t="shared" si="185"/>
        <v>0</v>
      </c>
      <c r="BC255" s="294" t="str">
        <f>IF(BB255=0,"",
IF(SUM($BB$174:BB255)=1,BD255,
IF($BB$274&gt;SUM($BB$174:BB255),_xlfn.CONCAT(", ",BD255),
IF($BB$274=SUM($BB$174:BB255),_xlfn.CONCAT(" y ",BD255)))))</f>
        <v/>
      </c>
      <c r="BD255" s="89" t="s">
        <v>5248</v>
      </c>
    </row>
    <row r="256" spans="1:56" ht="15" customHeight="1">
      <c r="A256" s="72"/>
      <c r="B256" s="70"/>
      <c r="C256" s="89" t="s">
        <v>5249</v>
      </c>
      <c r="D256" s="1020" t="str">
        <f t="shared" si="167"/>
        <v/>
      </c>
      <c r="E256" s="889"/>
      <c r="F256" s="889"/>
      <c r="G256" s="889"/>
      <c r="H256" s="889"/>
      <c r="I256" s="889"/>
      <c r="J256" s="889"/>
      <c r="K256" s="889"/>
      <c r="L256" s="889"/>
      <c r="M256" s="889"/>
      <c r="N256" s="889"/>
      <c r="O256" s="889"/>
      <c r="P256" s="889"/>
      <c r="Q256" s="889"/>
      <c r="R256" s="890"/>
      <c r="S256" s="1041"/>
      <c r="T256" s="1042"/>
      <c r="U256" s="1042"/>
      <c r="V256" s="1042"/>
      <c r="W256" s="1042"/>
      <c r="X256" s="1043"/>
      <c r="Y256" s="992"/>
      <c r="Z256" s="884"/>
      <c r="AA256" s="884"/>
      <c r="AB256" s="884"/>
      <c r="AC256" s="884"/>
      <c r="AD256" s="885"/>
      <c r="AG256" s="366">
        <f t="shared" ref="AG256:AI256" si="202">IF(OR(M150="NS",P150="NS",S150="NS",V150="NS",Y150="NS",AB150="NS"),0,IF(AND(M150="NA",P150="NA",S150="NA",V150="NA",Y150="NA",AB150="NA"),0,IF(M150&lt;=SUM(P150,S150,V150,Y150,AB150),0,1)))</f>
        <v>0</v>
      </c>
      <c r="AH256" s="367">
        <f t="shared" si="202"/>
        <v>0</v>
      </c>
      <c r="AI256" s="366">
        <f t="shared" si="202"/>
        <v>0</v>
      </c>
      <c r="AJ256" s="338">
        <f t="shared" si="169"/>
        <v>0</v>
      </c>
      <c r="AK256" s="294" t="str">
        <f>IF(AJ256=0,"",
IF(SUM($AJ$174:AJ256)=1,AL256,
IF($AJ$274&gt;SUM($AJ$174:AJ256),_xlfn.CONCAT(", ",AL256),
IF($AJ$274=SUM($AJ$174:AJ256),_xlfn.CONCAT(" y ",AL256)))))</f>
        <v/>
      </c>
      <c r="AL256" s="368" t="s">
        <v>5250</v>
      </c>
      <c r="AM256" s="374">
        <f t="shared" si="170"/>
        <v>0</v>
      </c>
      <c r="AN256" s="375">
        <f t="shared" si="171"/>
        <v>0</v>
      </c>
      <c r="AO256" s="376">
        <f t="shared" si="172"/>
        <v>0</v>
      </c>
      <c r="AP256" s="374">
        <f t="shared" si="173"/>
        <v>0</v>
      </c>
      <c r="AQ256" s="375">
        <f t="shared" si="174"/>
        <v>0</v>
      </c>
      <c r="AR256" s="376">
        <f t="shared" si="175"/>
        <v>0</v>
      </c>
      <c r="AS256" s="374">
        <f t="shared" si="176"/>
        <v>0</v>
      </c>
      <c r="AT256" s="375">
        <f t="shared" si="177"/>
        <v>0</v>
      </c>
      <c r="AU256" s="376">
        <f t="shared" si="178"/>
        <v>0</v>
      </c>
      <c r="AV256" s="374">
        <f t="shared" si="179"/>
        <v>0</v>
      </c>
      <c r="AW256" s="375">
        <f t="shared" si="180"/>
        <v>0</v>
      </c>
      <c r="AX256" s="376">
        <f t="shared" si="181"/>
        <v>0</v>
      </c>
      <c r="AY256" s="374">
        <f t="shared" si="182"/>
        <v>0</v>
      </c>
      <c r="AZ256" s="375">
        <f t="shared" si="183"/>
        <v>0</v>
      </c>
      <c r="BA256" s="376">
        <f t="shared" si="184"/>
        <v>0</v>
      </c>
      <c r="BB256" s="293">
        <f t="shared" si="185"/>
        <v>0</v>
      </c>
      <c r="BC256" s="294" t="str">
        <f>IF(BB256=0,"",
IF(SUM($BB$174:BB256)=1,BD256,
IF($BB$274&gt;SUM($BB$174:BB256),_xlfn.CONCAT(", ",BD256),
IF($BB$274=SUM($BB$174:BB256),_xlfn.CONCAT(" y ",BD256)))))</f>
        <v/>
      </c>
      <c r="BD256" s="89" t="s">
        <v>5250</v>
      </c>
    </row>
    <row r="257" spans="1:56" ht="15" customHeight="1">
      <c r="A257" s="72"/>
      <c r="B257" s="70"/>
      <c r="C257" s="89" t="s">
        <v>5251</v>
      </c>
      <c r="D257" s="1020" t="str">
        <f t="shared" si="167"/>
        <v/>
      </c>
      <c r="E257" s="889"/>
      <c r="F257" s="889"/>
      <c r="G257" s="889"/>
      <c r="H257" s="889"/>
      <c r="I257" s="889"/>
      <c r="J257" s="889"/>
      <c r="K257" s="889"/>
      <c r="L257" s="889"/>
      <c r="M257" s="889"/>
      <c r="N257" s="889"/>
      <c r="O257" s="889"/>
      <c r="P257" s="889"/>
      <c r="Q257" s="889"/>
      <c r="R257" s="890"/>
      <c r="S257" s="1041"/>
      <c r="T257" s="1042"/>
      <c r="U257" s="1042"/>
      <c r="V257" s="1042"/>
      <c r="W257" s="1042"/>
      <c r="X257" s="1043"/>
      <c r="Y257" s="992"/>
      <c r="Z257" s="884"/>
      <c r="AA257" s="884"/>
      <c r="AB257" s="884"/>
      <c r="AC257" s="884"/>
      <c r="AD257" s="885"/>
      <c r="AG257" s="366">
        <f t="shared" ref="AG257:AI257" si="203">IF(OR(M151="NS",P151="NS",S151="NS",V151="NS",Y151="NS",AB151="NS"),0,IF(AND(M151="NA",P151="NA",S151="NA",V151="NA",Y151="NA",AB151="NA"),0,IF(M151&lt;=SUM(P151,S151,V151,Y151,AB151),0,1)))</f>
        <v>0</v>
      </c>
      <c r="AH257" s="367">
        <f t="shared" si="203"/>
        <v>0</v>
      </c>
      <c r="AI257" s="366">
        <f t="shared" si="203"/>
        <v>0</v>
      </c>
      <c r="AJ257" s="338">
        <f t="shared" si="169"/>
        <v>0</v>
      </c>
      <c r="AK257" s="294" t="str">
        <f>IF(AJ257=0,"",
IF(SUM($AJ$174:AJ257)=1,AL257,
IF($AJ$274&gt;SUM($AJ$174:AJ257),_xlfn.CONCAT(", ",AL257),
IF($AJ$274=SUM($AJ$174:AJ257),_xlfn.CONCAT(" y ",AL257)))))</f>
        <v/>
      </c>
      <c r="AL257" s="368" t="s">
        <v>5252</v>
      </c>
      <c r="AM257" s="374">
        <f t="shared" si="170"/>
        <v>0</v>
      </c>
      <c r="AN257" s="375">
        <f t="shared" si="171"/>
        <v>0</v>
      </c>
      <c r="AO257" s="376">
        <f t="shared" si="172"/>
        <v>0</v>
      </c>
      <c r="AP257" s="374">
        <f t="shared" si="173"/>
        <v>0</v>
      </c>
      <c r="AQ257" s="375">
        <f t="shared" si="174"/>
        <v>0</v>
      </c>
      <c r="AR257" s="376">
        <f t="shared" si="175"/>
        <v>0</v>
      </c>
      <c r="AS257" s="374">
        <f t="shared" si="176"/>
        <v>0</v>
      </c>
      <c r="AT257" s="375">
        <f t="shared" si="177"/>
        <v>0</v>
      </c>
      <c r="AU257" s="376">
        <f t="shared" si="178"/>
        <v>0</v>
      </c>
      <c r="AV257" s="374">
        <f t="shared" si="179"/>
        <v>0</v>
      </c>
      <c r="AW257" s="375">
        <f t="shared" si="180"/>
        <v>0</v>
      </c>
      <c r="AX257" s="376">
        <f t="shared" si="181"/>
        <v>0</v>
      </c>
      <c r="AY257" s="374">
        <f t="shared" si="182"/>
        <v>0</v>
      </c>
      <c r="AZ257" s="375">
        <f t="shared" si="183"/>
        <v>0</v>
      </c>
      <c r="BA257" s="376">
        <f t="shared" si="184"/>
        <v>0</v>
      </c>
      <c r="BB257" s="293">
        <f t="shared" si="185"/>
        <v>0</v>
      </c>
      <c r="BC257" s="294" t="str">
        <f>IF(BB257=0,"",
IF(SUM($BB$174:BB257)=1,BD257,
IF($BB$274&gt;SUM($BB$174:BB257),_xlfn.CONCAT(", ",BD257),
IF($BB$274=SUM($BB$174:BB257),_xlfn.CONCAT(" y ",BD257)))))</f>
        <v/>
      </c>
      <c r="BD257" s="89" t="s">
        <v>5252</v>
      </c>
    </row>
    <row r="258" spans="1:56" ht="15" customHeight="1">
      <c r="A258" s="72"/>
      <c r="B258" s="70"/>
      <c r="C258" s="89" t="s">
        <v>5253</v>
      </c>
      <c r="D258" s="1020" t="str">
        <f t="shared" si="167"/>
        <v/>
      </c>
      <c r="E258" s="889"/>
      <c r="F258" s="889"/>
      <c r="G258" s="889"/>
      <c r="H258" s="889"/>
      <c r="I258" s="889"/>
      <c r="J258" s="889"/>
      <c r="K258" s="889"/>
      <c r="L258" s="889"/>
      <c r="M258" s="889"/>
      <c r="N258" s="889"/>
      <c r="O258" s="889"/>
      <c r="P258" s="889"/>
      <c r="Q258" s="889"/>
      <c r="R258" s="890"/>
      <c r="S258" s="1041"/>
      <c r="T258" s="1042"/>
      <c r="U258" s="1042"/>
      <c r="V258" s="1042"/>
      <c r="W258" s="1042"/>
      <c r="X258" s="1043"/>
      <c r="Y258" s="992"/>
      <c r="Z258" s="884"/>
      <c r="AA258" s="884"/>
      <c r="AB258" s="884"/>
      <c r="AC258" s="884"/>
      <c r="AD258" s="885"/>
      <c r="AG258" s="366">
        <f t="shared" ref="AG258:AI258" si="204">IF(OR(M152="NS",P152="NS",S152="NS",V152="NS",Y152="NS",AB152="NS"),0,IF(AND(M152="NA",P152="NA",S152="NA",V152="NA",Y152="NA",AB152="NA"),0,IF(M152&lt;=SUM(P152,S152,V152,Y152,AB152),0,1)))</f>
        <v>0</v>
      </c>
      <c r="AH258" s="367">
        <f t="shared" si="204"/>
        <v>0</v>
      </c>
      <c r="AI258" s="366">
        <f t="shared" si="204"/>
        <v>0</v>
      </c>
      <c r="AJ258" s="338">
        <f t="shared" si="169"/>
        <v>0</v>
      </c>
      <c r="AK258" s="294" t="str">
        <f>IF(AJ258=0,"",
IF(SUM($AJ$174:AJ258)=1,AL258,
IF($AJ$274&gt;SUM($AJ$174:AJ258),_xlfn.CONCAT(", ",AL258),
IF($AJ$274=SUM($AJ$174:AJ258),_xlfn.CONCAT(" y ",AL258)))))</f>
        <v/>
      </c>
      <c r="AL258" s="368" t="s">
        <v>5254</v>
      </c>
      <c r="AM258" s="374">
        <f t="shared" si="170"/>
        <v>0</v>
      </c>
      <c r="AN258" s="375">
        <f t="shared" si="171"/>
        <v>0</v>
      </c>
      <c r="AO258" s="376">
        <f t="shared" si="172"/>
        <v>0</v>
      </c>
      <c r="AP258" s="374">
        <f t="shared" si="173"/>
        <v>0</v>
      </c>
      <c r="AQ258" s="375">
        <f t="shared" si="174"/>
        <v>0</v>
      </c>
      <c r="AR258" s="376">
        <f t="shared" si="175"/>
        <v>0</v>
      </c>
      <c r="AS258" s="374">
        <f t="shared" si="176"/>
        <v>0</v>
      </c>
      <c r="AT258" s="375">
        <f t="shared" si="177"/>
        <v>0</v>
      </c>
      <c r="AU258" s="376">
        <f t="shared" si="178"/>
        <v>0</v>
      </c>
      <c r="AV258" s="374">
        <f t="shared" si="179"/>
        <v>0</v>
      </c>
      <c r="AW258" s="375">
        <f t="shared" si="180"/>
        <v>0</v>
      </c>
      <c r="AX258" s="376">
        <f t="shared" si="181"/>
        <v>0</v>
      </c>
      <c r="AY258" s="374">
        <f t="shared" si="182"/>
        <v>0</v>
      </c>
      <c r="AZ258" s="375">
        <f t="shared" si="183"/>
        <v>0</v>
      </c>
      <c r="BA258" s="376">
        <f t="shared" si="184"/>
        <v>0</v>
      </c>
      <c r="BB258" s="293">
        <f t="shared" si="185"/>
        <v>0</v>
      </c>
      <c r="BC258" s="294" t="str">
        <f>IF(BB258=0,"",
IF(SUM($BB$174:BB258)=1,BD258,
IF($BB$274&gt;SUM($BB$174:BB258),_xlfn.CONCAT(", ",BD258),
IF($BB$274=SUM($BB$174:BB258),_xlfn.CONCAT(" y ",BD258)))))</f>
        <v/>
      </c>
      <c r="BD258" s="89" t="s">
        <v>5254</v>
      </c>
    </row>
    <row r="259" spans="1:56" ht="15" customHeight="1">
      <c r="A259" s="72"/>
      <c r="B259" s="70"/>
      <c r="C259" s="89" t="s">
        <v>5255</v>
      </c>
      <c r="D259" s="1020" t="str">
        <f t="shared" si="167"/>
        <v/>
      </c>
      <c r="E259" s="889"/>
      <c r="F259" s="889"/>
      <c r="G259" s="889"/>
      <c r="H259" s="889"/>
      <c r="I259" s="889"/>
      <c r="J259" s="889"/>
      <c r="K259" s="889"/>
      <c r="L259" s="889"/>
      <c r="M259" s="889"/>
      <c r="N259" s="889"/>
      <c r="O259" s="889"/>
      <c r="P259" s="889"/>
      <c r="Q259" s="889"/>
      <c r="R259" s="890"/>
      <c r="S259" s="1041"/>
      <c r="T259" s="1042"/>
      <c r="U259" s="1042"/>
      <c r="V259" s="1042"/>
      <c r="W259" s="1042"/>
      <c r="X259" s="1043"/>
      <c r="Y259" s="992"/>
      <c r="Z259" s="884"/>
      <c r="AA259" s="884"/>
      <c r="AB259" s="884"/>
      <c r="AC259" s="884"/>
      <c r="AD259" s="885"/>
      <c r="AG259" s="366">
        <f t="shared" ref="AG259:AI259" si="205">IF(OR(M153="NS",P153="NS",S153="NS",V153="NS",Y153="NS",AB153="NS"),0,IF(AND(M153="NA",P153="NA",S153="NA",V153="NA",Y153="NA",AB153="NA"),0,IF(M153&lt;=SUM(P153,S153,V153,Y153,AB153),0,1)))</f>
        <v>0</v>
      </c>
      <c r="AH259" s="367">
        <f t="shared" si="205"/>
        <v>0</v>
      </c>
      <c r="AI259" s="366">
        <f t="shared" si="205"/>
        <v>0</v>
      </c>
      <c r="AJ259" s="338">
        <f t="shared" si="169"/>
        <v>0</v>
      </c>
      <c r="AK259" s="294" t="str">
        <f>IF(AJ259=0,"",
IF(SUM($AJ$174:AJ259)=1,AL259,
IF($AJ$274&gt;SUM($AJ$174:AJ259),_xlfn.CONCAT(", ",AL259),
IF($AJ$274=SUM($AJ$174:AJ259),_xlfn.CONCAT(" y ",AL259)))))</f>
        <v/>
      </c>
      <c r="AL259" s="368" t="s">
        <v>5256</v>
      </c>
      <c r="AM259" s="374">
        <f t="shared" si="170"/>
        <v>0</v>
      </c>
      <c r="AN259" s="375">
        <f t="shared" si="171"/>
        <v>0</v>
      </c>
      <c r="AO259" s="376">
        <f t="shared" si="172"/>
        <v>0</v>
      </c>
      <c r="AP259" s="374">
        <f t="shared" si="173"/>
        <v>0</v>
      </c>
      <c r="AQ259" s="375">
        <f t="shared" si="174"/>
        <v>0</v>
      </c>
      <c r="AR259" s="376">
        <f t="shared" si="175"/>
        <v>0</v>
      </c>
      <c r="AS259" s="374">
        <f t="shared" si="176"/>
        <v>0</v>
      </c>
      <c r="AT259" s="375">
        <f t="shared" si="177"/>
        <v>0</v>
      </c>
      <c r="AU259" s="376">
        <f t="shared" si="178"/>
        <v>0</v>
      </c>
      <c r="AV259" s="374">
        <f t="shared" si="179"/>
        <v>0</v>
      </c>
      <c r="AW259" s="375">
        <f t="shared" si="180"/>
        <v>0</v>
      </c>
      <c r="AX259" s="376">
        <f t="shared" si="181"/>
        <v>0</v>
      </c>
      <c r="AY259" s="374">
        <f t="shared" si="182"/>
        <v>0</v>
      </c>
      <c r="AZ259" s="375">
        <f t="shared" si="183"/>
        <v>0</v>
      </c>
      <c r="BA259" s="376">
        <f t="shared" si="184"/>
        <v>0</v>
      </c>
      <c r="BB259" s="293">
        <f t="shared" si="185"/>
        <v>0</v>
      </c>
      <c r="BC259" s="294" t="str">
        <f>IF(BB259=0,"",
IF(SUM($BB$174:BB259)=1,BD259,
IF($BB$274&gt;SUM($BB$174:BB259),_xlfn.CONCAT(", ",BD259),
IF($BB$274=SUM($BB$174:BB259),_xlfn.CONCAT(" y ",BD259)))))</f>
        <v/>
      </c>
      <c r="BD259" s="89" t="s">
        <v>5256</v>
      </c>
    </row>
    <row r="260" spans="1:56" ht="15" customHeight="1">
      <c r="A260" s="72"/>
      <c r="B260" s="70"/>
      <c r="C260" s="89" t="s">
        <v>5257</v>
      </c>
      <c r="D260" s="1020" t="str">
        <f t="shared" si="167"/>
        <v/>
      </c>
      <c r="E260" s="889"/>
      <c r="F260" s="889"/>
      <c r="G260" s="889"/>
      <c r="H260" s="889"/>
      <c r="I260" s="889"/>
      <c r="J260" s="889"/>
      <c r="K260" s="889"/>
      <c r="L260" s="889"/>
      <c r="M260" s="889"/>
      <c r="N260" s="889"/>
      <c r="O260" s="889"/>
      <c r="P260" s="889"/>
      <c r="Q260" s="889"/>
      <c r="R260" s="890"/>
      <c r="S260" s="1041"/>
      <c r="T260" s="1042"/>
      <c r="U260" s="1042"/>
      <c r="V260" s="1042"/>
      <c r="W260" s="1042"/>
      <c r="X260" s="1043"/>
      <c r="Y260" s="992"/>
      <c r="Z260" s="884"/>
      <c r="AA260" s="884"/>
      <c r="AB260" s="884"/>
      <c r="AC260" s="884"/>
      <c r="AD260" s="885"/>
      <c r="AG260" s="366">
        <f t="shared" ref="AG260:AI260" si="206">IF(OR(M154="NS",P154="NS",S154="NS",V154="NS",Y154="NS",AB154="NS"),0,IF(AND(M154="NA",P154="NA",S154="NA",V154="NA",Y154="NA",AB154="NA"),0,IF(M154&lt;=SUM(P154,S154,V154,Y154,AB154),0,1)))</f>
        <v>0</v>
      </c>
      <c r="AH260" s="367">
        <f t="shared" si="206"/>
        <v>0</v>
      </c>
      <c r="AI260" s="366">
        <f t="shared" si="206"/>
        <v>0</v>
      </c>
      <c r="AJ260" s="338">
        <f t="shared" si="169"/>
        <v>0</v>
      </c>
      <c r="AK260" s="294" t="str">
        <f>IF(AJ260=0,"",
IF(SUM($AJ$174:AJ260)=1,AL260,
IF($AJ$274&gt;SUM($AJ$174:AJ260),_xlfn.CONCAT(", ",AL260),
IF($AJ$274=SUM($AJ$174:AJ260),_xlfn.CONCAT(" y ",AL260)))))</f>
        <v/>
      </c>
      <c r="AL260" s="368" t="s">
        <v>5258</v>
      </c>
      <c r="AM260" s="374">
        <f t="shared" si="170"/>
        <v>0</v>
      </c>
      <c r="AN260" s="375">
        <f t="shared" si="171"/>
        <v>0</v>
      </c>
      <c r="AO260" s="376">
        <f t="shared" si="172"/>
        <v>0</v>
      </c>
      <c r="AP260" s="374">
        <f t="shared" si="173"/>
        <v>0</v>
      </c>
      <c r="AQ260" s="375">
        <f t="shared" si="174"/>
        <v>0</v>
      </c>
      <c r="AR260" s="376">
        <f t="shared" si="175"/>
        <v>0</v>
      </c>
      <c r="AS260" s="374">
        <f t="shared" si="176"/>
        <v>0</v>
      </c>
      <c r="AT260" s="375">
        <f t="shared" si="177"/>
        <v>0</v>
      </c>
      <c r="AU260" s="376">
        <f t="shared" si="178"/>
        <v>0</v>
      </c>
      <c r="AV260" s="374">
        <f t="shared" si="179"/>
        <v>0</v>
      </c>
      <c r="AW260" s="375">
        <f t="shared" si="180"/>
        <v>0</v>
      </c>
      <c r="AX260" s="376">
        <f t="shared" si="181"/>
        <v>0</v>
      </c>
      <c r="AY260" s="374">
        <f t="shared" si="182"/>
        <v>0</v>
      </c>
      <c r="AZ260" s="375">
        <f t="shared" si="183"/>
        <v>0</v>
      </c>
      <c r="BA260" s="376">
        <f t="shared" si="184"/>
        <v>0</v>
      </c>
      <c r="BB260" s="293">
        <f t="shared" si="185"/>
        <v>0</v>
      </c>
      <c r="BC260" s="294" t="str">
        <f>IF(BB260=0,"",
IF(SUM($BB$174:BB260)=1,BD260,
IF($BB$274&gt;SUM($BB$174:BB260),_xlfn.CONCAT(", ",BD260),
IF($BB$274=SUM($BB$174:BB260),_xlfn.CONCAT(" y ",BD260)))))</f>
        <v/>
      </c>
      <c r="BD260" s="89" t="s">
        <v>5258</v>
      </c>
    </row>
    <row r="261" spans="1:56" ht="15" customHeight="1">
      <c r="A261" s="72"/>
      <c r="B261" s="70"/>
      <c r="C261" s="89" t="s">
        <v>5259</v>
      </c>
      <c r="D261" s="1020" t="str">
        <f t="shared" si="167"/>
        <v/>
      </c>
      <c r="E261" s="889"/>
      <c r="F261" s="889"/>
      <c r="G261" s="889"/>
      <c r="H261" s="889"/>
      <c r="I261" s="889"/>
      <c r="J261" s="889"/>
      <c r="K261" s="889"/>
      <c r="L261" s="889"/>
      <c r="M261" s="889"/>
      <c r="N261" s="889"/>
      <c r="O261" s="889"/>
      <c r="P261" s="889"/>
      <c r="Q261" s="889"/>
      <c r="R261" s="890"/>
      <c r="S261" s="1041"/>
      <c r="T261" s="1042"/>
      <c r="U261" s="1042"/>
      <c r="V261" s="1042"/>
      <c r="W261" s="1042"/>
      <c r="X261" s="1043"/>
      <c r="Y261" s="992"/>
      <c r="Z261" s="884"/>
      <c r="AA261" s="884"/>
      <c r="AB261" s="884"/>
      <c r="AC261" s="884"/>
      <c r="AD261" s="885"/>
      <c r="AG261" s="366">
        <f t="shared" ref="AG261:AI261" si="207">IF(OR(M155="NS",P155="NS",S155="NS",V155="NS",Y155="NS",AB155="NS"),0,IF(AND(M155="NA",P155="NA",S155="NA",V155="NA",Y155="NA",AB155="NA"),0,IF(M155&lt;=SUM(P155,S155,V155,Y155,AB155),0,1)))</f>
        <v>0</v>
      </c>
      <c r="AH261" s="367">
        <f t="shared" si="207"/>
        <v>0</v>
      </c>
      <c r="AI261" s="366">
        <f t="shared" si="207"/>
        <v>0</v>
      </c>
      <c r="AJ261" s="338">
        <f t="shared" si="169"/>
        <v>0</v>
      </c>
      <c r="AK261" s="294" t="str">
        <f>IF(AJ261=0,"",
IF(SUM($AJ$174:AJ261)=1,AL261,
IF($AJ$274&gt;SUM($AJ$174:AJ261),_xlfn.CONCAT(", ",AL261),
IF($AJ$274=SUM($AJ$174:AJ261),_xlfn.CONCAT(" y ",AL261)))))</f>
        <v/>
      </c>
      <c r="AL261" s="368" t="s">
        <v>5260</v>
      </c>
      <c r="AM261" s="374">
        <f t="shared" si="170"/>
        <v>0</v>
      </c>
      <c r="AN261" s="375">
        <f t="shared" si="171"/>
        <v>0</v>
      </c>
      <c r="AO261" s="376">
        <f t="shared" si="172"/>
        <v>0</v>
      </c>
      <c r="AP261" s="374">
        <f t="shared" si="173"/>
        <v>0</v>
      </c>
      <c r="AQ261" s="375">
        <f t="shared" si="174"/>
        <v>0</v>
      </c>
      <c r="AR261" s="376">
        <f t="shared" si="175"/>
        <v>0</v>
      </c>
      <c r="AS261" s="374">
        <f t="shared" si="176"/>
        <v>0</v>
      </c>
      <c r="AT261" s="375">
        <f t="shared" si="177"/>
        <v>0</v>
      </c>
      <c r="AU261" s="376">
        <f t="shared" si="178"/>
        <v>0</v>
      </c>
      <c r="AV261" s="374">
        <f t="shared" si="179"/>
        <v>0</v>
      </c>
      <c r="AW261" s="375">
        <f t="shared" si="180"/>
        <v>0</v>
      </c>
      <c r="AX261" s="376">
        <f t="shared" si="181"/>
        <v>0</v>
      </c>
      <c r="AY261" s="374">
        <f t="shared" si="182"/>
        <v>0</v>
      </c>
      <c r="AZ261" s="375">
        <f t="shared" si="183"/>
        <v>0</v>
      </c>
      <c r="BA261" s="376">
        <f t="shared" si="184"/>
        <v>0</v>
      </c>
      <c r="BB261" s="293">
        <f t="shared" si="185"/>
        <v>0</v>
      </c>
      <c r="BC261" s="294" t="str">
        <f>IF(BB261=0,"",
IF(SUM($BB$174:BB261)=1,BD261,
IF($BB$274&gt;SUM($BB$174:BB261),_xlfn.CONCAT(", ",BD261),
IF($BB$274=SUM($BB$174:BB261),_xlfn.CONCAT(" y ",BD261)))))</f>
        <v/>
      </c>
      <c r="BD261" s="89" t="s">
        <v>5260</v>
      </c>
    </row>
    <row r="262" spans="1:56" ht="15" customHeight="1">
      <c r="A262" s="72"/>
      <c r="B262" s="70"/>
      <c r="C262" s="89" t="s">
        <v>5261</v>
      </c>
      <c r="D262" s="1020" t="str">
        <f t="shared" si="167"/>
        <v/>
      </c>
      <c r="E262" s="889"/>
      <c r="F262" s="889"/>
      <c r="G262" s="889"/>
      <c r="H262" s="889"/>
      <c r="I262" s="889"/>
      <c r="J262" s="889"/>
      <c r="K262" s="889"/>
      <c r="L262" s="889"/>
      <c r="M262" s="889"/>
      <c r="N262" s="889"/>
      <c r="O262" s="889"/>
      <c r="P262" s="889"/>
      <c r="Q262" s="889"/>
      <c r="R262" s="890"/>
      <c r="S262" s="1041"/>
      <c r="T262" s="1042"/>
      <c r="U262" s="1042"/>
      <c r="V262" s="1042"/>
      <c r="W262" s="1042"/>
      <c r="X262" s="1043"/>
      <c r="Y262" s="992"/>
      <c r="Z262" s="884"/>
      <c r="AA262" s="884"/>
      <c r="AB262" s="884"/>
      <c r="AC262" s="884"/>
      <c r="AD262" s="885"/>
      <c r="AG262" s="366">
        <f t="shared" ref="AG262:AI262" si="208">IF(OR(M156="NS",P156="NS",S156="NS",V156="NS",Y156="NS",AB156="NS"),0,IF(AND(M156="NA",P156="NA",S156="NA",V156="NA",Y156="NA",AB156="NA"),0,IF(M156&lt;=SUM(P156,S156,V156,Y156,AB156),0,1)))</f>
        <v>0</v>
      </c>
      <c r="AH262" s="367">
        <f t="shared" si="208"/>
        <v>0</v>
      </c>
      <c r="AI262" s="366">
        <f t="shared" si="208"/>
        <v>0</v>
      </c>
      <c r="AJ262" s="338">
        <f t="shared" si="169"/>
        <v>0</v>
      </c>
      <c r="AK262" s="294" t="str">
        <f>IF(AJ262=0,"",
IF(SUM($AJ$174:AJ262)=1,AL262,
IF($AJ$274&gt;SUM($AJ$174:AJ262),_xlfn.CONCAT(", ",AL262),
IF($AJ$274=SUM($AJ$174:AJ262),_xlfn.CONCAT(" y ",AL262)))))</f>
        <v/>
      </c>
      <c r="AL262" s="368" t="s">
        <v>5262</v>
      </c>
      <c r="AM262" s="374">
        <f t="shared" si="170"/>
        <v>0</v>
      </c>
      <c r="AN262" s="375">
        <f t="shared" si="171"/>
        <v>0</v>
      </c>
      <c r="AO262" s="376">
        <f t="shared" si="172"/>
        <v>0</v>
      </c>
      <c r="AP262" s="374">
        <f t="shared" si="173"/>
        <v>0</v>
      </c>
      <c r="AQ262" s="375">
        <f t="shared" si="174"/>
        <v>0</v>
      </c>
      <c r="AR262" s="376">
        <f t="shared" si="175"/>
        <v>0</v>
      </c>
      <c r="AS262" s="374">
        <f t="shared" si="176"/>
        <v>0</v>
      </c>
      <c r="AT262" s="375">
        <f t="shared" si="177"/>
        <v>0</v>
      </c>
      <c r="AU262" s="376">
        <f t="shared" si="178"/>
        <v>0</v>
      </c>
      <c r="AV262" s="374">
        <f t="shared" si="179"/>
        <v>0</v>
      </c>
      <c r="AW262" s="375">
        <f t="shared" si="180"/>
        <v>0</v>
      </c>
      <c r="AX262" s="376">
        <f t="shared" si="181"/>
        <v>0</v>
      </c>
      <c r="AY262" s="374">
        <f t="shared" si="182"/>
        <v>0</v>
      </c>
      <c r="AZ262" s="375">
        <f t="shared" si="183"/>
        <v>0</v>
      </c>
      <c r="BA262" s="376">
        <f t="shared" si="184"/>
        <v>0</v>
      </c>
      <c r="BB262" s="293">
        <f t="shared" si="185"/>
        <v>0</v>
      </c>
      <c r="BC262" s="294" t="str">
        <f>IF(BB262=0,"",
IF(SUM($BB$174:BB262)=1,BD262,
IF($BB$274&gt;SUM($BB$174:BB262),_xlfn.CONCAT(", ",BD262),
IF($BB$274=SUM($BB$174:BB262),_xlfn.CONCAT(" y ",BD262)))))</f>
        <v/>
      </c>
      <c r="BD262" s="89" t="s">
        <v>5262</v>
      </c>
    </row>
    <row r="263" spans="1:56" ht="15" customHeight="1">
      <c r="A263" s="72"/>
      <c r="B263" s="70"/>
      <c r="C263" s="89" t="s">
        <v>5263</v>
      </c>
      <c r="D263" s="1020" t="str">
        <f t="shared" si="167"/>
        <v/>
      </c>
      <c r="E263" s="889"/>
      <c r="F263" s="889"/>
      <c r="G263" s="889"/>
      <c r="H263" s="889"/>
      <c r="I263" s="889"/>
      <c r="J263" s="889"/>
      <c r="K263" s="889"/>
      <c r="L263" s="889"/>
      <c r="M263" s="889"/>
      <c r="N263" s="889"/>
      <c r="O263" s="889"/>
      <c r="P263" s="889"/>
      <c r="Q263" s="889"/>
      <c r="R263" s="890"/>
      <c r="S263" s="1041"/>
      <c r="T263" s="1042"/>
      <c r="U263" s="1042"/>
      <c r="V263" s="1042"/>
      <c r="W263" s="1042"/>
      <c r="X263" s="1043"/>
      <c r="Y263" s="992"/>
      <c r="Z263" s="884"/>
      <c r="AA263" s="884"/>
      <c r="AB263" s="884"/>
      <c r="AC263" s="884"/>
      <c r="AD263" s="885"/>
      <c r="AG263" s="366">
        <f t="shared" ref="AG263:AI263" si="209">IF(OR(M157="NS",P157="NS",S157="NS",V157="NS",Y157="NS",AB157="NS"),0,IF(AND(M157="NA",P157="NA",S157="NA",V157="NA",Y157="NA",AB157="NA"),0,IF(M157&lt;=SUM(P157,S157,V157,Y157,AB157),0,1)))</f>
        <v>0</v>
      </c>
      <c r="AH263" s="367">
        <f t="shared" si="209"/>
        <v>0</v>
      </c>
      <c r="AI263" s="366">
        <f t="shared" si="209"/>
        <v>0</v>
      </c>
      <c r="AJ263" s="338">
        <f t="shared" si="169"/>
        <v>0</v>
      </c>
      <c r="AK263" s="294" t="str">
        <f>IF(AJ263=0,"",
IF(SUM($AJ$174:AJ263)=1,AL263,
IF($AJ$274&gt;SUM($AJ$174:AJ263),_xlfn.CONCAT(", ",AL263),
IF($AJ$274=SUM($AJ$174:AJ263),_xlfn.CONCAT(" y ",AL263)))))</f>
        <v/>
      </c>
      <c r="AL263" s="368" t="s">
        <v>5264</v>
      </c>
      <c r="AM263" s="374">
        <f t="shared" si="170"/>
        <v>0</v>
      </c>
      <c r="AN263" s="375">
        <f t="shared" si="171"/>
        <v>0</v>
      </c>
      <c r="AO263" s="376">
        <f t="shared" si="172"/>
        <v>0</v>
      </c>
      <c r="AP263" s="374">
        <f t="shared" si="173"/>
        <v>0</v>
      </c>
      <c r="AQ263" s="375">
        <f t="shared" si="174"/>
        <v>0</v>
      </c>
      <c r="AR263" s="376">
        <f t="shared" si="175"/>
        <v>0</v>
      </c>
      <c r="AS263" s="374">
        <f t="shared" si="176"/>
        <v>0</v>
      </c>
      <c r="AT263" s="375">
        <f t="shared" si="177"/>
        <v>0</v>
      </c>
      <c r="AU263" s="376">
        <f t="shared" si="178"/>
        <v>0</v>
      </c>
      <c r="AV263" s="374">
        <f t="shared" si="179"/>
        <v>0</v>
      </c>
      <c r="AW263" s="375">
        <f t="shared" si="180"/>
        <v>0</v>
      </c>
      <c r="AX263" s="376">
        <f t="shared" si="181"/>
        <v>0</v>
      </c>
      <c r="AY263" s="374">
        <f t="shared" si="182"/>
        <v>0</v>
      </c>
      <c r="AZ263" s="375">
        <f t="shared" si="183"/>
        <v>0</v>
      </c>
      <c r="BA263" s="376">
        <f t="shared" si="184"/>
        <v>0</v>
      </c>
      <c r="BB263" s="293">
        <f t="shared" si="185"/>
        <v>0</v>
      </c>
      <c r="BC263" s="294" t="str">
        <f>IF(BB263=0,"",
IF(SUM($BB$174:BB263)=1,BD263,
IF($BB$274&gt;SUM($BB$174:BB263),_xlfn.CONCAT(", ",BD263),
IF($BB$274=SUM($BB$174:BB263),_xlfn.CONCAT(" y ",BD263)))))</f>
        <v/>
      </c>
      <c r="BD263" s="89" t="s">
        <v>5264</v>
      </c>
    </row>
    <row r="264" spans="1:56" ht="15" customHeight="1">
      <c r="A264" s="72"/>
      <c r="B264" s="70"/>
      <c r="C264" s="89" t="s">
        <v>5265</v>
      </c>
      <c r="D264" s="1020" t="str">
        <f t="shared" si="167"/>
        <v/>
      </c>
      <c r="E264" s="889"/>
      <c r="F264" s="889"/>
      <c r="G264" s="889"/>
      <c r="H264" s="889"/>
      <c r="I264" s="889"/>
      <c r="J264" s="889"/>
      <c r="K264" s="889"/>
      <c r="L264" s="889"/>
      <c r="M264" s="889"/>
      <c r="N264" s="889"/>
      <c r="O264" s="889"/>
      <c r="P264" s="889"/>
      <c r="Q264" s="889"/>
      <c r="R264" s="890"/>
      <c r="S264" s="1041"/>
      <c r="T264" s="1042"/>
      <c r="U264" s="1042"/>
      <c r="V264" s="1042"/>
      <c r="W264" s="1042"/>
      <c r="X264" s="1043"/>
      <c r="Y264" s="992"/>
      <c r="Z264" s="884"/>
      <c r="AA264" s="884"/>
      <c r="AB264" s="884"/>
      <c r="AC264" s="884"/>
      <c r="AD264" s="885"/>
      <c r="AG264" s="366">
        <f t="shared" ref="AG264:AI264" si="210">IF(OR(M158="NS",P158="NS",S158="NS",V158="NS",Y158="NS",AB158="NS"),0,IF(AND(M158="NA",P158="NA",S158="NA",V158="NA",Y158="NA",AB158="NA"),0,IF(M158&lt;=SUM(P158,S158,V158,Y158,AB158),0,1)))</f>
        <v>0</v>
      </c>
      <c r="AH264" s="367">
        <f t="shared" si="210"/>
        <v>0</v>
      </c>
      <c r="AI264" s="366">
        <f t="shared" si="210"/>
        <v>0</v>
      </c>
      <c r="AJ264" s="338">
        <f t="shared" si="169"/>
        <v>0</v>
      </c>
      <c r="AK264" s="294" t="str">
        <f>IF(AJ264=0,"",
IF(SUM($AJ$174:AJ264)=1,AL264,
IF($AJ$274&gt;SUM($AJ$174:AJ264),_xlfn.CONCAT(", ",AL264),
IF($AJ$274=SUM($AJ$174:AJ264),_xlfn.CONCAT(" y ",AL264)))))</f>
        <v/>
      </c>
      <c r="AL264" s="368" t="s">
        <v>5266</v>
      </c>
      <c r="AM264" s="374">
        <f t="shared" si="170"/>
        <v>0</v>
      </c>
      <c r="AN264" s="375">
        <f t="shared" si="171"/>
        <v>0</v>
      </c>
      <c r="AO264" s="376">
        <f t="shared" si="172"/>
        <v>0</v>
      </c>
      <c r="AP264" s="374">
        <f t="shared" si="173"/>
        <v>0</v>
      </c>
      <c r="AQ264" s="375">
        <f t="shared" si="174"/>
        <v>0</v>
      </c>
      <c r="AR264" s="376">
        <f t="shared" si="175"/>
        <v>0</v>
      </c>
      <c r="AS264" s="374">
        <f t="shared" si="176"/>
        <v>0</v>
      </c>
      <c r="AT264" s="375">
        <f t="shared" si="177"/>
        <v>0</v>
      </c>
      <c r="AU264" s="376">
        <f t="shared" si="178"/>
        <v>0</v>
      </c>
      <c r="AV264" s="374">
        <f t="shared" si="179"/>
        <v>0</v>
      </c>
      <c r="AW264" s="375">
        <f t="shared" si="180"/>
        <v>0</v>
      </c>
      <c r="AX264" s="376">
        <f t="shared" si="181"/>
        <v>0</v>
      </c>
      <c r="AY264" s="374">
        <f t="shared" si="182"/>
        <v>0</v>
      </c>
      <c r="AZ264" s="375">
        <f t="shared" si="183"/>
        <v>0</v>
      </c>
      <c r="BA264" s="376">
        <f t="shared" si="184"/>
        <v>0</v>
      </c>
      <c r="BB264" s="293">
        <f t="shared" si="185"/>
        <v>0</v>
      </c>
      <c r="BC264" s="294" t="str">
        <f>IF(BB264=0,"",
IF(SUM($BB$174:BB264)=1,BD264,
IF($BB$274&gt;SUM($BB$174:BB264),_xlfn.CONCAT(", ",BD264),
IF($BB$274=SUM($BB$174:BB264),_xlfn.CONCAT(" y ",BD264)))))</f>
        <v/>
      </c>
      <c r="BD264" s="89" t="s">
        <v>5266</v>
      </c>
    </row>
    <row r="265" spans="1:56" ht="15" customHeight="1">
      <c r="A265" s="72"/>
      <c r="B265" s="70"/>
      <c r="C265" s="89" t="s">
        <v>5267</v>
      </c>
      <c r="D265" s="1020" t="str">
        <f t="shared" si="167"/>
        <v/>
      </c>
      <c r="E265" s="889"/>
      <c r="F265" s="889"/>
      <c r="G265" s="889"/>
      <c r="H265" s="889"/>
      <c r="I265" s="889"/>
      <c r="J265" s="889"/>
      <c r="K265" s="889"/>
      <c r="L265" s="889"/>
      <c r="M265" s="889"/>
      <c r="N265" s="889"/>
      <c r="O265" s="889"/>
      <c r="P265" s="889"/>
      <c r="Q265" s="889"/>
      <c r="R265" s="890"/>
      <c r="S265" s="1041"/>
      <c r="T265" s="1042"/>
      <c r="U265" s="1042"/>
      <c r="V265" s="1042"/>
      <c r="W265" s="1042"/>
      <c r="X265" s="1043"/>
      <c r="Y265" s="992"/>
      <c r="Z265" s="884"/>
      <c r="AA265" s="884"/>
      <c r="AB265" s="884"/>
      <c r="AC265" s="884"/>
      <c r="AD265" s="885"/>
      <c r="AG265" s="366">
        <f t="shared" ref="AG265:AI265" si="211">IF(OR(M159="NS",P159="NS",S159="NS",V159="NS",Y159="NS",AB159="NS"),0,IF(AND(M159="NA",P159="NA",S159="NA",V159="NA",Y159="NA",AB159="NA"),0,IF(M159&lt;=SUM(P159,S159,V159,Y159,AB159),0,1)))</f>
        <v>0</v>
      </c>
      <c r="AH265" s="367">
        <f t="shared" si="211"/>
        <v>0</v>
      </c>
      <c r="AI265" s="366">
        <f t="shared" si="211"/>
        <v>0</v>
      </c>
      <c r="AJ265" s="338">
        <f t="shared" si="169"/>
        <v>0</v>
      </c>
      <c r="AK265" s="294" t="str">
        <f>IF(AJ265=0,"",
IF(SUM($AJ$174:AJ265)=1,AL265,
IF($AJ$274&gt;SUM($AJ$174:AJ265),_xlfn.CONCAT(", ",AL265),
IF($AJ$274=SUM($AJ$174:AJ265),_xlfn.CONCAT(" y ",AL265)))))</f>
        <v/>
      </c>
      <c r="AL265" s="368" t="s">
        <v>5268</v>
      </c>
      <c r="AM265" s="374">
        <f t="shared" si="170"/>
        <v>0</v>
      </c>
      <c r="AN265" s="375">
        <f t="shared" si="171"/>
        <v>0</v>
      </c>
      <c r="AO265" s="376">
        <f t="shared" si="172"/>
        <v>0</v>
      </c>
      <c r="AP265" s="374">
        <f t="shared" si="173"/>
        <v>0</v>
      </c>
      <c r="AQ265" s="375">
        <f t="shared" si="174"/>
        <v>0</v>
      </c>
      <c r="AR265" s="376">
        <f t="shared" si="175"/>
        <v>0</v>
      </c>
      <c r="AS265" s="374">
        <f t="shared" si="176"/>
        <v>0</v>
      </c>
      <c r="AT265" s="375">
        <f t="shared" si="177"/>
        <v>0</v>
      </c>
      <c r="AU265" s="376">
        <f t="shared" si="178"/>
        <v>0</v>
      </c>
      <c r="AV265" s="374">
        <f t="shared" si="179"/>
        <v>0</v>
      </c>
      <c r="AW265" s="375">
        <f t="shared" si="180"/>
        <v>0</v>
      </c>
      <c r="AX265" s="376">
        <f t="shared" si="181"/>
        <v>0</v>
      </c>
      <c r="AY265" s="374">
        <f t="shared" si="182"/>
        <v>0</v>
      </c>
      <c r="AZ265" s="375">
        <f t="shared" si="183"/>
        <v>0</v>
      </c>
      <c r="BA265" s="376">
        <f t="shared" si="184"/>
        <v>0</v>
      </c>
      <c r="BB265" s="293">
        <f t="shared" si="185"/>
        <v>0</v>
      </c>
      <c r="BC265" s="294" t="str">
        <f>IF(BB265=0,"",
IF(SUM($BB$174:BB265)=1,BD265,
IF($BB$274&gt;SUM($BB$174:BB265),_xlfn.CONCAT(", ",BD265),
IF($BB$274=SUM($BB$174:BB265),_xlfn.CONCAT(" y ",BD265)))))</f>
        <v/>
      </c>
      <c r="BD265" s="89" t="s">
        <v>5268</v>
      </c>
    </row>
    <row r="266" spans="1:56" ht="15" customHeight="1">
      <c r="A266" s="72"/>
      <c r="B266" s="70"/>
      <c r="C266" s="89" t="s">
        <v>5269</v>
      </c>
      <c r="D266" s="1020" t="str">
        <f t="shared" si="167"/>
        <v/>
      </c>
      <c r="E266" s="889"/>
      <c r="F266" s="889"/>
      <c r="G266" s="889"/>
      <c r="H266" s="889"/>
      <c r="I266" s="889"/>
      <c r="J266" s="889"/>
      <c r="K266" s="889"/>
      <c r="L266" s="889"/>
      <c r="M266" s="889"/>
      <c r="N266" s="889"/>
      <c r="O266" s="889"/>
      <c r="P266" s="889"/>
      <c r="Q266" s="889"/>
      <c r="R266" s="890"/>
      <c r="S266" s="1041"/>
      <c r="T266" s="1042"/>
      <c r="U266" s="1042"/>
      <c r="V266" s="1042"/>
      <c r="W266" s="1042"/>
      <c r="X266" s="1043"/>
      <c r="Y266" s="992"/>
      <c r="Z266" s="884"/>
      <c r="AA266" s="884"/>
      <c r="AB266" s="884"/>
      <c r="AC266" s="884"/>
      <c r="AD266" s="885"/>
      <c r="AG266" s="366">
        <f t="shared" ref="AG266:AI266" si="212">IF(OR(M160="NS",P160="NS",S160="NS",V160="NS",Y160="NS",AB160="NS"),0,IF(AND(M160="NA",P160="NA",S160="NA",V160="NA",Y160="NA",AB160="NA"),0,IF(M160&lt;=SUM(P160,S160,V160,Y160,AB160),0,1)))</f>
        <v>0</v>
      </c>
      <c r="AH266" s="367">
        <f t="shared" si="212"/>
        <v>0</v>
      </c>
      <c r="AI266" s="366">
        <f t="shared" si="212"/>
        <v>0</v>
      </c>
      <c r="AJ266" s="338">
        <f t="shared" si="169"/>
        <v>0</v>
      </c>
      <c r="AK266" s="294" t="str">
        <f>IF(AJ266=0,"",
IF(SUM($AJ$174:AJ266)=1,AL266,
IF($AJ$274&gt;SUM($AJ$174:AJ266),_xlfn.CONCAT(", ",AL266),
IF($AJ$274=SUM($AJ$174:AJ266),_xlfn.CONCAT(" y ",AL266)))))</f>
        <v/>
      </c>
      <c r="AL266" s="368" t="s">
        <v>5270</v>
      </c>
      <c r="AM266" s="374">
        <f t="shared" si="170"/>
        <v>0</v>
      </c>
      <c r="AN266" s="375">
        <f t="shared" si="171"/>
        <v>0</v>
      </c>
      <c r="AO266" s="376">
        <f t="shared" si="172"/>
        <v>0</v>
      </c>
      <c r="AP266" s="374">
        <f t="shared" si="173"/>
        <v>0</v>
      </c>
      <c r="AQ266" s="375">
        <f t="shared" si="174"/>
        <v>0</v>
      </c>
      <c r="AR266" s="376">
        <f t="shared" si="175"/>
        <v>0</v>
      </c>
      <c r="AS266" s="374">
        <f t="shared" si="176"/>
        <v>0</v>
      </c>
      <c r="AT266" s="375">
        <f t="shared" si="177"/>
        <v>0</v>
      </c>
      <c r="AU266" s="376">
        <f t="shared" si="178"/>
        <v>0</v>
      </c>
      <c r="AV266" s="374">
        <f t="shared" si="179"/>
        <v>0</v>
      </c>
      <c r="AW266" s="375">
        <f t="shared" si="180"/>
        <v>0</v>
      </c>
      <c r="AX266" s="376">
        <f t="shared" si="181"/>
        <v>0</v>
      </c>
      <c r="AY266" s="374">
        <f t="shared" si="182"/>
        <v>0</v>
      </c>
      <c r="AZ266" s="375">
        <f t="shared" si="183"/>
        <v>0</v>
      </c>
      <c r="BA266" s="376">
        <f t="shared" si="184"/>
        <v>0</v>
      </c>
      <c r="BB266" s="293">
        <f t="shared" si="185"/>
        <v>0</v>
      </c>
      <c r="BC266" s="294" t="str">
        <f>IF(BB266=0,"",
IF(SUM($BB$174:BB266)=1,BD266,
IF($BB$274&gt;SUM($BB$174:BB266),_xlfn.CONCAT(", ",BD266),
IF($BB$274=SUM($BB$174:BB266),_xlfn.CONCAT(" y ",BD266)))))</f>
        <v/>
      </c>
      <c r="BD266" s="89" t="s">
        <v>5270</v>
      </c>
    </row>
    <row r="267" spans="1:56" ht="15" customHeight="1">
      <c r="A267" s="72"/>
      <c r="B267" s="70"/>
      <c r="C267" s="89" t="s">
        <v>5271</v>
      </c>
      <c r="D267" s="1020" t="str">
        <f t="shared" si="167"/>
        <v/>
      </c>
      <c r="E267" s="889"/>
      <c r="F267" s="889"/>
      <c r="G267" s="889"/>
      <c r="H267" s="889"/>
      <c r="I267" s="889"/>
      <c r="J267" s="889"/>
      <c r="K267" s="889"/>
      <c r="L267" s="889"/>
      <c r="M267" s="889"/>
      <c r="N267" s="889"/>
      <c r="O267" s="889"/>
      <c r="P267" s="889"/>
      <c r="Q267" s="889"/>
      <c r="R267" s="890"/>
      <c r="S267" s="1041"/>
      <c r="T267" s="1042"/>
      <c r="U267" s="1042"/>
      <c r="V267" s="1042"/>
      <c r="W267" s="1042"/>
      <c r="X267" s="1043"/>
      <c r="Y267" s="992"/>
      <c r="Z267" s="884"/>
      <c r="AA267" s="884"/>
      <c r="AB267" s="884"/>
      <c r="AC267" s="884"/>
      <c r="AD267" s="885"/>
      <c r="AG267" s="366">
        <f t="shared" ref="AG267:AI267" si="213">IF(OR(M161="NS",P161="NS",S161="NS",V161="NS",Y161="NS",AB161="NS"),0,IF(AND(M161="NA",P161="NA",S161="NA",V161="NA",Y161="NA",AB161="NA"),0,IF(M161&lt;=SUM(P161,S161,V161,Y161,AB161),0,1)))</f>
        <v>0</v>
      </c>
      <c r="AH267" s="367">
        <f t="shared" si="213"/>
        <v>0</v>
      </c>
      <c r="AI267" s="366">
        <f t="shared" si="213"/>
        <v>0</v>
      </c>
      <c r="AJ267" s="338">
        <f t="shared" si="169"/>
        <v>0</v>
      </c>
      <c r="AK267" s="294" t="str">
        <f>IF(AJ267=0,"",
IF(SUM($AJ$174:AJ267)=1,AL267,
IF($AJ$274&gt;SUM($AJ$174:AJ267),_xlfn.CONCAT(", ",AL267),
IF($AJ$274=SUM($AJ$174:AJ267),_xlfn.CONCAT(" y ",AL267)))))</f>
        <v/>
      </c>
      <c r="AL267" s="368" t="s">
        <v>5272</v>
      </c>
      <c r="AM267" s="374">
        <f t="shared" si="170"/>
        <v>0</v>
      </c>
      <c r="AN267" s="375">
        <f t="shared" si="171"/>
        <v>0</v>
      </c>
      <c r="AO267" s="376">
        <f t="shared" si="172"/>
        <v>0</v>
      </c>
      <c r="AP267" s="374">
        <f t="shared" si="173"/>
        <v>0</v>
      </c>
      <c r="AQ267" s="375">
        <f t="shared" si="174"/>
        <v>0</v>
      </c>
      <c r="AR267" s="376">
        <f t="shared" si="175"/>
        <v>0</v>
      </c>
      <c r="AS267" s="374">
        <f t="shared" si="176"/>
        <v>0</v>
      </c>
      <c r="AT267" s="375">
        <f t="shared" si="177"/>
        <v>0</v>
      </c>
      <c r="AU267" s="376">
        <f t="shared" si="178"/>
        <v>0</v>
      </c>
      <c r="AV267" s="374">
        <f t="shared" si="179"/>
        <v>0</v>
      </c>
      <c r="AW267" s="375">
        <f t="shared" si="180"/>
        <v>0</v>
      </c>
      <c r="AX267" s="376">
        <f t="shared" si="181"/>
        <v>0</v>
      </c>
      <c r="AY267" s="374">
        <f t="shared" si="182"/>
        <v>0</v>
      </c>
      <c r="AZ267" s="375">
        <f t="shared" si="183"/>
        <v>0</v>
      </c>
      <c r="BA267" s="376">
        <f t="shared" si="184"/>
        <v>0</v>
      </c>
      <c r="BB267" s="293">
        <f t="shared" si="185"/>
        <v>0</v>
      </c>
      <c r="BC267" s="294" t="str">
        <f>IF(BB267=0,"",
IF(SUM($BB$174:BB267)=1,BD267,
IF($BB$274&gt;SUM($BB$174:BB267),_xlfn.CONCAT(", ",BD267),
IF($BB$274=SUM($BB$174:BB267),_xlfn.CONCAT(" y ",BD267)))))</f>
        <v/>
      </c>
      <c r="BD267" s="89" t="s">
        <v>5272</v>
      </c>
    </row>
    <row r="268" spans="1:56" ht="15" customHeight="1">
      <c r="A268" s="72"/>
      <c r="B268" s="70"/>
      <c r="C268" s="89" t="s">
        <v>5273</v>
      </c>
      <c r="D268" s="1020" t="str">
        <f t="shared" si="167"/>
        <v/>
      </c>
      <c r="E268" s="889"/>
      <c r="F268" s="889"/>
      <c r="G268" s="889"/>
      <c r="H268" s="889"/>
      <c r="I268" s="889"/>
      <c r="J268" s="889"/>
      <c r="K268" s="889"/>
      <c r="L268" s="889"/>
      <c r="M268" s="889"/>
      <c r="N268" s="889"/>
      <c r="O268" s="889"/>
      <c r="P268" s="889"/>
      <c r="Q268" s="889"/>
      <c r="R268" s="890"/>
      <c r="S268" s="1041"/>
      <c r="T268" s="1042"/>
      <c r="U268" s="1042"/>
      <c r="V268" s="1042"/>
      <c r="W268" s="1042"/>
      <c r="X268" s="1043"/>
      <c r="Y268" s="992"/>
      <c r="Z268" s="884"/>
      <c r="AA268" s="884"/>
      <c r="AB268" s="884"/>
      <c r="AC268" s="884"/>
      <c r="AD268" s="885"/>
      <c r="AG268" s="366">
        <f t="shared" ref="AG268:AI268" si="214">IF(OR(M162="NS",P162="NS",S162="NS",V162="NS",Y162="NS",AB162="NS"),0,IF(AND(M162="NA",P162="NA",S162="NA",V162="NA",Y162="NA",AB162="NA"),0,IF(M162&lt;=SUM(P162,S162,V162,Y162,AB162),0,1)))</f>
        <v>0</v>
      </c>
      <c r="AH268" s="367">
        <f t="shared" si="214"/>
        <v>0</v>
      </c>
      <c r="AI268" s="366">
        <f t="shared" si="214"/>
        <v>0</v>
      </c>
      <c r="AJ268" s="338">
        <f t="shared" si="169"/>
        <v>0</v>
      </c>
      <c r="AK268" s="294" t="str">
        <f>IF(AJ268=0,"",
IF(SUM($AJ$174:AJ268)=1,AL268,
IF($AJ$274&gt;SUM($AJ$174:AJ268),_xlfn.CONCAT(", ",AL268),
IF($AJ$274=SUM($AJ$174:AJ268),_xlfn.CONCAT(" y ",AL268)))))</f>
        <v/>
      </c>
      <c r="AL268" s="368" t="s">
        <v>5274</v>
      </c>
      <c r="AM268" s="374">
        <f t="shared" si="170"/>
        <v>0</v>
      </c>
      <c r="AN268" s="375">
        <f t="shared" si="171"/>
        <v>0</v>
      </c>
      <c r="AO268" s="376">
        <f t="shared" si="172"/>
        <v>0</v>
      </c>
      <c r="AP268" s="374">
        <f t="shared" si="173"/>
        <v>0</v>
      </c>
      <c r="AQ268" s="375">
        <f t="shared" si="174"/>
        <v>0</v>
      </c>
      <c r="AR268" s="376">
        <f t="shared" si="175"/>
        <v>0</v>
      </c>
      <c r="AS268" s="374">
        <f t="shared" si="176"/>
        <v>0</v>
      </c>
      <c r="AT268" s="375">
        <f t="shared" si="177"/>
        <v>0</v>
      </c>
      <c r="AU268" s="376">
        <f t="shared" si="178"/>
        <v>0</v>
      </c>
      <c r="AV268" s="374">
        <f t="shared" si="179"/>
        <v>0</v>
      </c>
      <c r="AW268" s="375">
        <f t="shared" si="180"/>
        <v>0</v>
      </c>
      <c r="AX268" s="376">
        <f t="shared" si="181"/>
        <v>0</v>
      </c>
      <c r="AY268" s="374">
        <f t="shared" si="182"/>
        <v>0</v>
      </c>
      <c r="AZ268" s="375">
        <f t="shared" si="183"/>
        <v>0</v>
      </c>
      <c r="BA268" s="376">
        <f t="shared" si="184"/>
        <v>0</v>
      </c>
      <c r="BB268" s="293">
        <f t="shared" si="185"/>
        <v>0</v>
      </c>
      <c r="BC268" s="294" t="str">
        <f>IF(BB268=0,"",
IF(SUM($BB$174:BB268)=1,BD268,
IF($BB$274&gt;SUM($BB$174:BB268),_xlfn.CONCAT(", ",BD268),
IF($BB$274=SUM($BB$174:BB268),_xlfn.CONCAT(" y ",BD268)))))</f>
        <v/>
      </c>
      <c r="BD268" s="89" t="s">
        <v>5274</v>
      </c>
    </row>
    <row r="269" spans="1:56" ht="15" customHeight="1">
      <c r="A269" s="72"/>
      <c r="B269" s="70"/>
      <c r="C269" s="89" t="s">
        <v>5275</v>
      </c>
      <c r="D269" s="1020" t="str">
        <f t="shared" si="167"/>
        <v/>
      </c>
      <c r="E269" s="889"/>
      <c r="F269" s="889"/>
      <c r="G269" s="889"/>
      <c r="H269" s="889"/>
      <c r="I269" s="889"/>
      <c r="J269" s="889"/>
      <c r="K269" s="889"/>
      <c r="L269" s="889"/>
      <c r="M269" s="889"/>
      <c r="N269" s="889"/>
      <c r="O269" s="889"/>
      <c r="P269" s="889"/>
      <c r="Q269" s="889"/>
      <c r="R269" s="890"/>
      <c r="S269" s="1041"/>
      <c r="T269" s="1042"/>
      <c r="U269" s="1042"/>
      <c r="V269" s="1042"/>
      <c r="W269" s="1042"/>
      <c r="X269" s="1043"/>
      <c r="Y269" s="992"/>
      <c r="Z269" s="884"/>
      <c r="AA269" s="884"/>
      <c r="AB269" s="884"/>
      <c r="AC269" s="884"/>
      <c r="AD269" s="885"/>
      <c r="AG269" s="366">
        <f t="shared" ref="AG269:AI269" si="215">IF(OR(M163="NS",P163="NS",S163="NS",V163="NS",Y163="NS",AB163="NS"),0,IF(AND(M163="NA",P163="NA",S163="NA",V163="NA",Y163="NA",AB163="NA"),0,IF(M163&lt;=SUM(P163,S163,V163,Y163,AB163),0,1)))</f>
        <v>0</v>
      </c>
      <c r="AH269" s="367">
        <f t="shared" si="215"/>
        <v>0</v>
      </c>
      <c r="AI269" s="366">
        <f t="shared" si="215"/>
        <v>0</v>
      </c>
      <c r="AJ269" s="338">
        <f t="shared" si="169"/>
        <v>0</v>
      </c>
      <c r="AK269" s="294" t="str">
        <f>IF(AJ269=0,"",
IF(SUM($AJ$174:AJ269)=1,AL269,
IF($AJ$274&gt;SUM($AJ$174:AJ269),_xlfn.CONCAT(", ",AL269),
IF($AJ$274=SUM($AJ$174:AJ269),_xlfn.CONCAT(" y ",AL269)))))</f>
        <v/>
      </c>
      <c r="AL269" s="368" t="s">
        <v>5276</v>
      </c>
      <c r="AM269" s="374">
        <f t="shared" si="170"/>
        <v>0</v>
      </c>
      <c r="AN269" s="375">
        <f t="shared" si="171"/>
        <v>0</v>
      </c>
      <c r="AO269" s="376">
        <f t="shared" si="172"/>
        <v>0</v>
      </c>
      <c r="AP269" s="374">
        <f t="shared" si="173"/>
        <v>0</v>
      </c>
      <c r="AQ269" s="375">
        <f t="shared" si="174"/>
        <v>0</v>
      </c>
      <c r="AR269" s="376">
        <f t="shared" si="175"/>
        <v>0</v>
      </c>
      <c r="AS269" s="374">
        <f t="shared" si="176"/>
        <v>0</v>
      </c>
      <c r="AT269" s="375">
        <f t="shared" si="177"/>
        <v>0</v>
      </c>
      <c r="AU269" s="376">
        <f t="shared" si="178"/>
        <v>0</v>
      </c>
      <c r="AV269" s="374">
        <f t="shared" si="179"/>
        <v>0</v>
      </c>
      <c r="AW269" s="375">
        <f t="shared" si="180"/>
        <v>0</v>
      </c>
      <c r="AX269" s="376">
        <f t="shared" si="181"/>
        <v>0</v>
      </c>
      <c r="AY269" s="374">
        <f t="shared" si="182"/>
        <v>0</v>
      </c>
      <c r="AZ269" s="375">
        <f t="shared" si="183"/>
        <v>0</v>
      </c>
      <c r="BA269" s="376">
        <f t="shared" si="184"/>
        <v>0</v>
      </c>
      <c r="BB269" s="293">
        <f t="shared" si="185"/>
        <v>0</v>
      </c>
      <c r="BC269" s="294" t="str">
        <f>IF(BB269=0,"",
IF(SUM($BB$174:BB269)=1,BD269,
IF($BB$274&gt;SUM($BB$174:BB269),_xlfn.CONCAT(", ",BD269),
IF($BB$274=SUM($BB$174:BB269),_xlfn.CONCAT(" y ",BD269)))))</f>
        <v/>
      </c>
      <c r="BD269" s="89" t="s">
        <v>5276</v>
      </c>
    </row>
    <row r="270" spans="1:56" ht="15" customHeight="1">
      <c r="A270" s="72"/>
      <c r="B270" s="70"/>
      <c r="C270" s="89" t="s">
        <v>5277</v>
      </c>
      <c r="D270" s="1020" t="str">
        <f t="shared" si="167"/>
        <v/>
      </c>
      <c r="E270" s="889"/>
      <c r="F270" s="889"/>
      <c r="G270" s="889"/>
      <c r="H270" s="889"/>
      <c r="I270" s="889"/>
      <c r="J270" s="889"/>
      <c r="K270" s="889"/>
      <c r="L270" s="889"/>
      <c r="M270" s="889"/>
      <c r="N270" s="889"/>
      <c r="O270" s="889"/>
      <c r="P270" s="889"/>
      <c r="Q270" s="889"/>
      <c r="R270" s="890"/>
      <c r="S270" s="1041"/>
      <c r="T270" s="1042"/>
      <c r="U270" s="1042"/>
      <c r="V270" s="1042"/>
      <c r="W270" s="1042"/>
      <c r="X270" s="1043"/>
      <c r="Y270" s="992"/>
      <c r="Z270" s="884"/>
      <c r="AA270" s="884"/>
      <c r="AB270" s="884"/>
      <c r="AC270" s="884"/>
      <c r="AD270" s="885"/>
      <c r="AG270" s="366">
        <f t="shared" ref="AG270:AI270" si="216">IF(OR(M164="NS",P164="NS",S164="NS",V164="NS",Y164="NS",AB164="NS"),0,IF(AND(M164="NA",P164="NA",S164="NA",V164="NA",Y164="NA",AB164="NA"),0,IF(M164&lt;=SUM(P164,S164,V164,Y164,AB164),0,1)))</f>
        <v>0</v>
      </c>
      <c r="AH270" s="367">
        <f t="shared" si="216"/>
        <v>0</v>
      </c>
      <c r="AI270" s="366">
        <f t="shared" si="216"/>
        <v>0</v>
      </c>
      <c r="AJ270" s="338">
        <f t="shared" si="169"/>
        <v>0</v>
      </c>
      <c r="AK270" s="294" t="str">
        <f>IF(AJ270=0,"",
IF(SUM($AJ$174:AJ270)=1,AL270,
IF($AJ$274&gt;SUM($AJ$174:AJ270),_xlfn.CONCAT(", ",AL270),
IF($AJ$274=SUM($AJ$174:AJ270),_xlfn.CONCAT(" y ",AL270)))))</f>
        <v/>
      </c>
      <c r="AL270" s="368" t="s">
        <v>5278</v>
      </c>
      <c r="AM270" s="374">
        <f t="shared" si="170"/>
        <v>0</v>
      </c>
      <c r="AN270" s="375">
        <f t="shared" si="171"/>
        <v>0</v>
      </c>
      <c r="AO270" s="376">
        <f t="shared" si="172"/>
        <v>0</v>
      </c>
      <c r="AP270" s="374">
        <f t="shared" si="173"/>
        <v>0</v>
      </c>
      <c r="AQ270" s="375">
        <f t="shared" si="174"/>
        <v>0</v>
      </c>
      <c r="AR270" s="376">
        <f t="shared" si="175"/>
        <v>0</v>
      </c>
      <c r="AS270" s="374">
        <f t="shared" si="176"/>
        <v>0</v>
      </c>
      <c r="AT270" s="375">
        <f t="shared" si="177"/>
        <v>0</v>
      </c>
      <c r="AU270" s="376">
        <f t="shared" si="178"/>
        <v>0</v>
      </c>
      <c r="AV270" s="374">
        <f t="shared" si="179"/>
        <v>0</v>
      </c>
      <c r="AW270" s="375">
        <f t="shared" si="180"/>
        <v>0</v>
      </c>
      <c r="AX270" s="376">
        <f t="shared" si="181"/>
        <v>0</v>
      </c>
      <c r="AY270" s="374">
        <f t="shared" si="182"/>
        <v>0</v>
      </c>
      <c r="AZ270" s="375">
        <f t="shared" si="183"/>
        <v>0</v>
      </c>
      <c r="BA270" s="376">
        <f t="shared" si="184"/>
        <v>0</v>
      </c>
      <c r="BB270" s="293">
        <f t="shared" si="185"/>
        <v>0</v>
      </c>
      <c r="BC270" s="294" t="str">
        <f>IF(BB270=0,"",
IF(SUM($BB$174:BB270)=1,BD270,
IF($BB$274&gt;SUM($BB$174:BB270),_xlfn.CONCAT(", ",BD270),
IF($BB$274=SUM($BB$174:BB270),_xlfn.CONCAT(" y ",BD270)))))</f>
        <v/>
      </c>
      <c r="BD270" s="89" t="s">
        <v>5278</v>
      </c>
    </row>
    <row r="271" spans="1:56" ht="15" customHeight="1">
      <c r="A271" s="72"/>
      <c r="B271" s="70"/>
      <c r="C271" s="89" t="s">
        <v>5279</v>
      </c>
      <c r="D271" s="1020" t="str">
        <f t="shared" si="167"/>
        <v/>
      </c>
      <c r="E271" s="889"/>
      <c r="F271" s="889"/>
      <c r="G271" s="889"/>
      <c r="H271" s="889"/>
      <c r="I271" s="889"/>
      <c r="J271" s="889"/>
      <c r="K271" s="889"/>
      <c r="L271" s="889"/>
      <c r="M271" s="889"/>
      <c r="N271" s="889"/>
      <c r="O271" s="889"/>
      <c r="P271" s="889"/>
      <c r="Q271" s="889"/>
      <c r="R271" s="890"/>
      <c r="S271" s="1041"/>
      <c r="T271" s="1042"/>
      <c r="U271" s="1042"/>
      <c r="V271" s="1042"/>
      <c r="W271" s="1042"/>
      <c r="X271" s="1043"/>
      <c r="Y271" s="992"/>
      <c r="Z271" s="884"/>
      <c r="AA271" s="884"/>
      <c r="AB271" s="884"/>
      <c r="AC271" s="884"/>
      <c r="AD271" s="885"/>
      <c r="AG271" s="366">
        <f t="shared" ref="AG271:AI271" si="217">IF(OR(M165="NS",P165="NS",S165="NS",V165="NS",Y165="NS",AB165="NS"),0,IF(AND(M165="NA",P165="NA",S165="NA",V165="NA",Y165="NA",AB165="NA"),0,IF(M165&lt;=SUM(P165,S165,V165,Y165,AB165),0,1)))</f>
        <v>0</v>
      </c>
      <c r="AH271" s="367">
        <f t="shared" si="217"/>
        <v>0</v>
      </c>
      <c r="AI271" s="366">
        <f t="shared" si="217"/>
        <v>0</v>
      </c>
      <c r="AJ271" s="338">
        <f t="shared" si="169"/>
        <v>0</v>
      </c>
      <c r="AK271" s="294" t="str">
        <f>IF(AJ271=0,"",
IF(SUM($AJ$174:AJ271)=1,AL271,
IF($AJ$274&gt;SUM($AJ$174:AJ271),_xlfn.CONCAT(", ",AL271),
IF($AJ$274=SUM($AJ$174:AJ271),_xlfn.CONCAT(" y ",AL271)))))</f>
        <v/>
      </c>
      <c r="AL271" s="368" t="s">
        <v>5280</v>
      </c>
      <c r="AM271" s="374">
        <f t="shared" si="170"/>
        <v>0</v>
      </c>
      <c r="AN271" s="375">
        <f t="shared" si="171"/>
        <v>0</v>
      </c>
      <c r="AO271" s="376">
        <f t="shared" si="172"/>
        <v>0</v>
      </c>
      <c r="AP271" s="374">
        <f t="shared" si="173"/>
        <v>0</v>
      </c>
      <c r="AQ271" s="375">
        <f t="shared" si="174"/>
        <v>0</v>
      </c>
      <c r="AR271" s="376">
        <f t="shared" si="175"/>
        <v>0</v>
      </c>
      <c r="AS271" s="374">
        <f t="shared" si="176"/>
        <v>0</v>
      </c>
      <c r="AT271" s="375">
        <f t="shared" si="177"/>
        <v>0</v>
      </c>
      <c r="AU271" s="376">
        <f t="shared" si="178"/>
        <v>0</v>
      </c>
      <c r="AV271" s="374">
        <f t="shared" si="179"/>
        <v>0</v>
      </c>
      <c r="AW271" s="375">
        <f t="shared" si="180"/>
        <v>0</v>
      </c>
      <c r="AX271" s="376">
        <f t="shared" si="181"/>
        <v>0</v>
      </c>
      <c r="AY271" s="374">
        <f t="shared" si="182"/>
        <v>0</v>
      </c>
      <c r="AZ271" s="375">
        <f t="shared" si="183"/>
        <v>0</v>
      </c>
      <c r="BA271" s="376">
        <f t="shared" si="184"/>
        <v>0</v>
      </c>
      <c r="BB271" s="293">
        <f t="shared" si="185"/>
        <v>0</v>
      </c>
      <c r="BC271" s="294" t="str">
        <f>IF(BB271=0,"",
IF(SUM($BB$174:BB271)=1,BD271,
IF($BB$274&gt;SUM($BB$174:BB271),_xlfn.CONCAT(", ",BD271),
IF($BB$274=SUM($BB$174:BB271),_xlfn.CONCAT(" y ",BD271)))))</f>
        <v/>
      </c>
      <c r="BD271" s="89" t="s">
        <v>5280</v>
      </c>
    </row>
    <row r="272" spans="1:56" ht="15" customHeight="1">
      <c r="A272" s="72"/>
      <c r="B272" s="70"/>
      <c r="C272" s="89" t="s">
        <v>5281</v>
      </c>
      <c r="D272" s="1020" t="str">
        <f t="shared" si="167"/>
        <v/>
      </c>
      <c r="E272" s="889"/>
      <c r="F272" s="889"/>
      <c r="G272" s="889"/>
      <c r="H272" s="889"/>
      <c r="I272" s="889"/>
      <c r="J272" s="889"/>
      <c r="K272" s="889"/>
      <c r="L272" s="889"/>
      <c r="M272" s="889"/>
      <c r="N272" s="889"/>
      <c r="O272" s="889"/>
      <c r="P272" s="889"/>
      <c r="Q272" s="889"/>
      <c r="R272" s="890"/>
      <c r="S272" s="1041"/>
      <c r="T272" s="1042"/>
      <c r="U272" s="1042"/>
      <c r="V272" s="1042"/>
      <c r="W272" s="1042"/>
      <c r="X272" s="1043"/>
      <c r="Y272" s="992"/>
      <c r="Z272" s="884"/>
      <c r="AA272" s="884"/>
      <c r="AB272" s="884"/>
      <c r="AC272" s="884"/>
      <c r="AD272" s="885"/>
      <c r="AG272" s="366">
        <f t="shared" ref="AG272:AI272" si="218">IF(OR(M166="NS",P166="NS",S166="NS",V166="NS",Y166="NS",AB166="NS"),0,IF(AND(M166="NA",P166="NA",S166="NA",V166="NA",Y166="NA",AB166="NA"),0,IF(M166&lt;=SUM(P166,S166,V166,Y166,AB166),0,1)))</f>
        <v>0</v>
      </c>
      <c r="AH272" s="367">
        <f t="shared" si="218"/>
        <v>0</v>
      </c>
      <c r="AI272" s="366">
        <f t="shared" si="218"/>
        <v>0</v>
      </c>
      <c r="AJ272" s="338">
        <f t="shared" si="169"/>
        <v>0</v>
      </c>
      <c r="AK272" s="294" t="str">
        <f>IF(AJ272=0,"",
IF(SUM($AJ$174:AJ272)=1,AL272,
IF($AJ$274&gt;SUM($AJ$174:AJ272),_xlfn.CONCAT(", ",AL272),
IF($AJ$274=SUM($AJ$174:AJ272),_xlfn.CONCAT(" y ",AL272)))))</f>
        <v/>
      </c>
      <c r="AL272" s="368" t="s">
        <v>5282</v>
      </c>
      <c r="AM272" s="374">
        <f t="shared" si="170"/>
        <v>0</v>
      </c>
      <c r="AN272" s="375">
        <f t="shared" si="171"/>
        <v>0</v>
      </c>
      <c r="AO272" s="376">
        <f t="shared" si="172"/>
        <v>0</v>
      </c>
      <c r="AP272" s="374">
        <f t="shared" si="173"/>
        <v>0</v>
      </c>
      <c r="AQ272" s="375">
        <f t="shared" si="174"/>
        <v>0</v>
      </c>
      <c r="AR272" s="376">
        <f t="shared" si="175"/>
        <v>0</v>
      </c>
      <c r="AS272" s="374">
        <f t="shared" si="176"/>
        <v>0</v>
      </c>
      <c r="AT272" s="375">
        <f t="shared" si="177"/>
        <v>0</v>
      </c>
      <c r="AU272" s="376">
        <f t="shared" si="178"/>
        <v>0</v>
      </c>
      <c r="AV272" s="374">
        <f t="shared" si="179"/>
        <v>0</v>
      </c>
      <c r="AW272" s="375">
        <f t="shared" si="180"/>
        <v>0</v>
      </c>
      <c r="AX272" s="376">
        <f t="shared" si="181"/>
        <v>0</v>
      </c>
      <c r="AY272" s="374">
        <f t="shared" si="182"/>
        <v>0</v>
      </c>
      <c r="AZ272" s="375">
        <f t="shared" si="183"/>
        <v>0</v>
      </c>
      <c r="BA272" s="376">
        <f t="shared" si="184"/>
        <v>0</v>
      </c>
      <c r="BB272" s="293">
        <f t="shared" si="185"/>
        <v>0</v>
      </c>
      <c r="BC272" s="294" t="str">
        <f>IF(BB272=0,"",
IF(SUM($BB$174:BB272)=1,BD272,
IF($BB$274&gt;SUM($BB$174:BB272),_xlfn.CONCAT(", ",BD272),
IF($BB$274=SUM($BB$174:BB272),_xlfn.CONCAT(" y ",BD272)))))</f>
        <v/>
      </c>
      <c r="BD272" s="89" t="s">
        <v>5282</v>
      </c>
    </row>
    <row r="273" spans="1:56" ht="15" customHeight="1">
      <c r="A273" s="72"/>
      <c r="B273" s="70"/>
      <c r="C273" s="89" t="s">
        <v>5283</v>
      </c>
      <c r="D273" s="1020" t="str">
        <f>IF(D167="","",D167)</f>
        <v/>
      </c>
      <c r="E273" s="889"/>
      <c r="F273" s="889"/>
      <c r="G273" s="889"/>
      <c r="H273" s="889"/>
      <c r="I273" s="889"/>
      <c r="J273" s="889"/>
      <c r="K273" s="889"/>
      <c r="L273" s="889"/>
      <c r="M273" s="889"/>
      <c r="N273" s="889"/>
      <c r="O273" s="889"/>
      <c r="P273" s="889"/>
      <c r="Q273" s="889"/>
      <c r="R273" s="890"/>
      <c r="S273" s="1041"/>
      <c r="T273" s="1042"/>
      <c r="U273" s="1042"/>
      <c r="V273" s="1042"/>
      <c r="W273" s="1042"/>
      <c r="X273" s="1043"/>
      <c r="Y273" s="992"/>
      <c r="Z273" s="884"/>
      <c r="AA273" s="884"/>
      <c r="AB273" s="884"/>
      <c r="AC273" s="884"/>
      <c r="AD273" s="885"/>
      <c r="AG273" s="366">
        <f t="shared" ref="AG273:AI273" si="219">IF(OR(M167="NS",P167="NS",S167="NS",V167="NS",Y167="NS",AB167="NS"),0,IF(AND(M167="NA",P167="NA",S167="NA",V167="NA",Y167="NA",AB167="NA"),0,IF(M167&lt;=SUM(P167,S167,V167,Y167,AB167),0,1)))</f>
        <v>0</v>
      </c>
      <c r="AH273" s="367">
        <f t="shared" si="219"/>
        <v>0</v>
      </c>
      <c r="AI273" s="366">
        <f t="shared" si="219"/>
        <v>0</v>
      </c>
      <c r="AJ273" s="338">
        <f t="shared" si="169"/>
        <v>0</v>
      </c>
      <c r="AK273" s="294" t="str">
        <f>IF(AJ273=0,"",
IF(SUM($AJ$174:AJ273)=1,AL273,
IF($AJ$274&gt;SUM($AJ$174:AJ273),_xlfn.CONCAT(", ",AL273),
IF($AJ$274=SUM($AJ$174:AJ273),_xlfn.CONCAT(" y ",AL273)))))</f>
        <v/>
      </c>
      <c r="AL273" s="368" t="s">
        <v>5284</v>
      </c>
      <c r="AM273" s="374">
        <f>IF(OR(P167="NS",$M167="NS"),0,IF(AND(P167="NA",$M167="NA"),0,IF(P167&lt;=$M167,0,1)))</f>
        <v>0</v>
      </c>
      <c r="AN273" s="375">
        <f>IF(OR(Q167="NS",$N167="NS"),0,IF(AND(Q167="NA",$N167="NA"),0,IF(Q167&lt;=$N167,0,1)))</f>
        <v>0</v>
      </c>
      <c r="AO273" s="376">
        <f>IF(OR(R167="NS",$O167="NS"),0,IF(AND(R167="NA",$O167="NA"),0,IF(R167&lt;=$O167,0,1)))</f>
        <v>0</v>
      </c>
      <c r="AP273" s="374">
        <f>IF(OR(S167="NS",$M167="NS"),0,IF(AND(S167="NA",$M167="NA"),0,IF(S167&lt;=$M167,0,1)))</f>
        <v>0</v>
      </c>
      <c r="AQ273" s="375">
        <f>IF(OR(T167="NS",$N167="NS"),0,IF(AND(T167="NA",$N167="NA"),0,IF(T167&lt;=$N167,0,1)))</f>
        <v>0</v>
      </c>
      <c r="AR273" s="376">
        <f>IF(OR(U167="NS",$O167="NS"),0,IF(AND(U167="NA",$O167="NA"),0,IF(U167&lt;=$O167,0,1)))</f>
        <v>0</v>
      </c>
      <c r="AS273" s="374">
        <f>IF(OR(V167="NS",$M167="NS"),0,IF(AND(V167="NA",$M167="NA"),0,IF(V167&lt;=$M167,0,1)))</f>
        <v>0</v>
      </c>
      <c r="AT273" s="375">
        <f>IF(OR(W167="NS",$N167="NS"),0,IF(AND(W167="NA",$N167="NA"),0,IF(W167&lt;=$N167,0,1)))</f>
        <v>0</v>
      </c>
      <c r="AU273" s="376">
        <f>IF(OR(X167="NS",$O167="NS"),0,IF(AND(X167="NA",$O167="NA"),0,IF(X167&lt;=$O167,0,1)))</f>
        <v>0</v>
      </c>
      <c r="AV273" s="374">
        <f>IF(OR(Y167="NS",$M167="NS"),0,IF(AND(Y167="NA",$M167="NA"),0,IF(Y167&lt;=$M167,0,1)))</f>
        <v>0</v>
      </c>
      <c r="AW273" s="375">
        <f>IF(OR(Z167="NS",$N167="NS"),0,IF(AND(Z167="NA",$N167="NA"),0,IF(Z167&lt;=$N167,0,1)))</f>
        <v>0</v>
      </c>
      <c r="AX273" s="376">
        <f>IF(OR(AA167="NS",$O167="NS"),0,IF(AND(AA167="NA",$O167="NA"),0,IF(AA167&lt;=$O167,0,1)))</f>
        <v>0</v>
      </c>
      <c r="AY273" s="374">
        <f>IF(OR(AB167="NS",$M167="NS"),0,IF(AND(AB167="NA",$M167="NA"),0,IF(AB167&lt;=$M167,0,1)))</f>
        <v>0</v>
      </c>
      <c r="AZ273" s="375">
        <f>IF(OR(AC167="NS",$N167="NS"),0,IF(AND(AC167="NA",$N167="NA"),0,IF(AC167&lt;=$N167,0,1)))</f>
        <v>0</v>
      </c>
      <c r="BA273" s="376">
        <f>IF(OR(AD167="NS",$O167="NS"),0,IF(AND(AD167="NA",$O167="NA"),0,IF(AD167&lt;=$O167,0,1)))</f>
        <v>0</v>
      </c>
      <c r="BB273" s="293">
        <f t="shared" si="185"/>
        <v>0</v>
      </c>
      <c r="BC273" s="294" t="str">
        <f>IF(BB273=0,"",
IF(SUM($BB$174:BB273)=1,BD273,
IF($BB$274&gt;SUM($BB$174:BB273),_xlfn.CONCAT(", ",BD273),
IF($BB$274=SUM($BB$174:BB273),_xlfn.CONCAT(" y ",BD273)))))</f>
        <v/>
      </c>
      <c r="BD273" s="89" t="s">
        <v>5284</v>
      </c>
    </row>
    <row r="274" spans="1:56" ht="15" customHeight="1">
      <c r="A274" s="72"/>
      <c r="B274" s="989" t="str">
        <f>IF(AP168&gt;0,"Favor de verificar que no tenga información en celdas sombreadas","")</f>
        <v/>
      </c>
      <c r="C274" s="990"/>
      <c r="D274" s="990"/>
      <c r="E274" s="990"/>
      <c r="F274" s="990"/>
      <c r="G274" s="990"/>
      <c r="H274" s="990"/>
      <c r="I274" s="990"/>
      <c r="J274" s="990"/>
      <c r="K274" s="990"/>
      <c r="L274" s="990"/>
      <c r="M274" s="990"/>
      <c r="N274" s="990"/>
      <c r="O274" s="990"/>
      <c r="P274" s="990"/>
      <c r="Q274" s="990"/>
      <c r="R274" s="990"/>
      <c r="S274" s="990"/>
      <c r="T274" s="990"/>
      <c r="U274" s="990"/>
      <c r="V274" s="990"/>
      <c r="W274" s="990"/>
      <c r="X274" s="990"/>
      <c r="Y274" s="990"/>
      <c r="Z274" s="990"/>
      <c r="AA274" s="990"/>
      <c r="AB274" s="990"/>
      <c r="AC274" s="990"/>
      <c r="AD274" s="990"/>
      <c r="AI274" s="364">
        <f>SUM(AG174:AI273)</f>
        <v>0</v>
      </c>
      <c r="AJ274" s="372">
        <f>SUM(AJ174:AJ273)</f>
        <v>0</v>
      </c>
      <c r="AK274" s="296" t="str">
        <f>IF(AJ274=0,"",_xlfn.CONCAT(AK174:AK273))</f>
        <v/>
      </c>
      <c r="AL274" s="297" t="str">
        <f>IF(AJ274=0,"",
IF(AJ274=1,_xlfn.CONCAT("Favor de revisar la instrucción 8, debido a que no se cumplen con los criterios mencionados en el numeral: ",AK274),_xlfn.CONCAT("Favor de revisar la instrucción 8, debido a que no se cumplen con los criterios mencionados en los numerales: ",AK274)))</f>
        <v/>
      </c>
      <c r="BA274" s="378">
        <f>SUM(AM174:BA273)</f>
        <v>0</v>
      </c>
      <c r="BB274" s="372">
        <f>SUM(BB174:BB273)</f>
        <v>0</v>
      </c>
      <c r="BC274" s="296" t="str">
        <f>IF(BB274=0,"",_xlfn.CONCAT(BC174:BC273))</f>
        <v/>
      </c>
      <c r="BD274" s="379" t="str">
        <f>IF(BB274=0,"",
IF(BB274=1,_xlfn.CONCAT("Alerta: debe de proporcionar una justificación de acuerdo a lo establecido en la instrucción 9 en el numeral:",BC274),_xlfn.CONCAT("Alerta: debe de proporcionar una justificación de acuerdo a lo establecido en la instrucción 9 en los numerales:",BC274)))</f>
        <v/>
      </c>
    </row>
    <row r="275" spans="1:56" ht="45" customHeight="1">
      <c r="A275" s="72"/>
      <c r="B275" s="70"/>
      <c r="C275" s="1030" t="s">
        <v>5412</v>
      </c>
      <c r="D275" s="866"/>
      <c r="E275" s="866"/>
      <c r="F275" s="1027"/>
      <c r="G275" s="884"/>
      <c r="H275" s="884"/>
      <c r="I275" s="884"/>
      <c r="J275" s="884"/>
      <c r="K275" s="884"/>
      <c r="L275" s="884"/>
      <c r="M275" s="884"/>
      <c r="N275" s="884"/>
      <c r="O275" s="884"/>
      <c r="P275" s="884"/>
      <c r="Q275" s="884"/>
      <c r="R275" s="884"/>
      <c r="S275" s="884"/>
      <c r="T275" s="884"/>
      <c r="U275" s="884"/>
      <c r="V275" s="884"/>
      <c r="W275" s="884"/>
      <c r="X275" s="884"/>
      <c r="Y275" s="884"/>
      <c r="Z275" s="884"/>
      <c r="AA275" s="884"/>
      <c r="AB275" s="884"/>
      <c r="AC275" s="884"/>
      <c r="AD275" s="885"/>
    </row>
    <row r="276" spans="1:56" ht="15" customHeight="1">
      <c r="A276" s="72"/>
      <c r="B276" s="1032" t="str">
        <f>IF(AND(BF174&gt;0,F275=""),"Ha seleccionado el código 4 en la col. Tipo de adscripción, debe anotar el nombre de dicho(s) tipo(s) de adscripción","")</f>
        <v/>
      </c>
      <c r="C276" s="1032"/>
      <c r="D276" s="1032"/>
      <c r="E276" s="1032"/>
      <c r="F276" s="1032"/>
      <c r="G276" s="1032"/>
      <c r="H276" s="1032"/>
      <c r="I276" s="1032"/>
      <c r="J276" s="1032"/>
      <c r="K276" s="1032"/>
      <c r="L276" s="1032"/>
      <c r="M276" s="1032"/>
      <c r="N276" s="1032"/>
      <c r="O276" s="1032"/>
      <c r="P276" s="1032"/>
      <c r="Q276" s="1032"/>
      <c r="R276" s="1032"/>
      <c r="S276" s="1032"/>
      <c r="T276" s="1032"/>
      <c r="U276" s="1032"/>
      <c r="V276" s="1032"/>
      <c r="W276" s="1032"/>
      <c r="X276" s="1032"/>
      <c r="Y276" s="1032"/>
      <c r="Z276" s="1032"/>
      <c r="AA276" s="1032"/>
      <c r="AB276" s="1032"/>
      <c r="AC276" s="1032"/>
      <c r="AD276" s="1032"/>
      <c r="AE276" s="1032"/>
    </row>
    <row r="277" spans="1:56" ht="15" customHeight="1">
      <c r="A277" s="72"/>
      <c r="B277" s="70"/>
      <c r="C277" s="995" t="s">
        <v>5504</v>
      </c>
      <c r="D277" s="889"/>
      <c r="E277" s="889"/>
      <c r="F277" s="889"/>
      <c r="G277" s="889"/>
      <c r="H277" s="889"/>
      <c r="I277" s="889"/>
      <c r="J277" s="889"/>
      <c r="K277" s="889"/>
      <c r="L277" s="889"/>
      <c r="M277" s="889"/>
      <c r="N277" s="889"/>
      <c r="O277" s="889"/>
      <c r="P277" s="889"/>
      <c r="Q277" s="889"/>
      <c r="R277" s="889"/>
      <c r="S277" s="889"/>
      <c r="T277" s="889"/>
      <c r="U277" s="889"/>
      <c r="V277" s="889"/>
      <c r="W277" s="889"/>
      <c r="X277" s="889"/>
      <c r="Y277" s="889"/>
      <c r="Z277" s="889"/>
      <c r="AA277" s="889"/>
      <c r="AB277" s="889"/>
      <c r="AC277" s="889"/>
      <c r="AD277" s="890"/>
    </row>
    <row r="278" spans="1:56" ht="15" customHeight="1">
      <c r="A278" s="72"/>
      <c r="B278" s="70"/>
      <c r="C278" s="82" t="s">
        <v>5043</v>
      </c>
      <c r="D278" s="1065" t="s">
        <v>5505</v>
      </c>
      <c r="E278" s="889"/>
      <c r="F278" s="889"/>
      <c r="G278" s="889"/>
      <c r="H278" s="889"/>
      <c r="I278" s="889"/>
      <c r="J278" s="889"/>
      <c r="K278" s="889"/>
      <c r="L278" s="889"/>
      <c r="M278" s="889"/>
      <c r="N278" s="889"/>
      <c r="O278" s="889"/>
      <c r="P278" s="889"/>
      <c r="Q278" s="889"/>
      <c r="R278" s="889"/>
      <c r="S278" s="889"/>
      <c r="T278" s="889"/>
      <c r="U278" s="889"/>
      <c r="V278" s="889"/>
      <c r="W278" s="889"/>
      <c r="X278" s="889"/>
      <c r="Y278" s="889"/>
      <c r="Z278" s="889"/>
      <c r="AA278" s="889"/>
      <c r="AB278" s="889"/>
      <c r="AC278" s="889"/>
      <c r="AD278" s="890"/>
    </row>
    <row r="279" spans="1:56" ht="24" customHeight="1">
      <c r="A279" s="72"/>
      <c r="B279" s="70"/>
      <c r="C279" s="84" t="s">
        <v>5045</v>
      </c>
      <c r="D279" s="1065" t="s">
        <v>5506</v>
      </c>
      <c r="E279" s="889"/>
      <c r="F279" s="889"/>
      <c r="G279" s="889"/>
      <c r="H279" s="889"/>
      <c r="I279" s="889"/>
      <c r="J279" s="889"/>
      <c r="K279" s="889"/>
      <c r="L279" s="889"/>
      <c r="M279" s="889"/>
      <c r="N279" s="889"/>
      <c r="O279" s="889"/>
      <c r="P279" s="889"/>
      <c r="Q279" s="889"/>
      <c r="R279" s="889"/>
      <c r="S279" s="889"/>
      <c r="T279" s="889"/>
      <c r="U279" s="889"/>
      <c r="V279" s="889"/>
      <c r="W279" s="889"/>
      <c r="X279" s="889"/>
      <c r="Y279" s="889"/>
      <c r="Z279" s="889"/>
      <c r="AA279" s="889"/>
      <c r="AB279" s="889"/>
      <c r="AC279" s="889"/>
      <c r="AD279" s="890"/>
    </row>
    <row r="280" spans="1:56" ht="15" customHeight="1">
      <c r="A280" s="72"/>
      <c r="B280" s="70"/>
      <c r="C280" s="85" t="s">
        <v>5047</v>
      </c>
      <c r="D280" s="1065" t="s">
        <v>5507</v>
      </c>
      <c r="E280" s="889"/>
      <c r="F280" s="889"/>
      <c r="G280" s="889"/>
      <c r="H280" s="889"/>
      <c r="I280" s="889"/>
      <c r="J280" s="889"/>
      <c r="K280" s="889"/>
      <c r="L280" s="889"/>
      <c r="M280" s="889"/>
      <c r="N280" s="889"/>
      <c r="O280" s="889"/>
      <c r="P280" s="889"/>
      <c r="Q280" s="889"/>
      <c r="R280" s="889"/>
      <c r="S280" s="889"/>
      <c r="T280" s="889"/>
      <c r="U280" s="889"/>
      <c r="V280" s="889"/>
      <c r="W280" s="889"/>
      <c r="X280" s="889"/>
      <c r="Y280" s="889"/>
      <c r="Z280" s="889"/>
      <c r="AA280" s="889"/>
      <c r="AB280" s="889"/>
      <c r="AC280" s="889"/>
      <c r="AD280" s="890"/>
    </row>
    <row r="281" spans="1:56" ht="15" customHeight="1">
      <c r="A281" s="72"/>
      <c r="B281" s="70"/>
      <c r="C281" s="87" t="s">
        <v>5049</v>
      </c>
      <c r="D281" s="1065" t="s">
        <v>5508</v>
      </c>
      <c r="E281" s="889"/>
      <c r="F281" s="889"/>
      <c r="G281" s="889"/>
      <c r="H281" s="889"/>
      <c r="I281" s="889"/>
      <c r="J281" s="889"/>
      <c r="K281" s="889"/>
      <c r="L281" s="889"/>
      <c r="M281" s="889"/>
      <c r="N281" s="889"/>
      <c r="O281" s="889"/>
      <c r="P281" s="889"/>
      <c r="Q281" s="889"/>
      <c r="R281" s="889"/>
      <c r="S281" s="889"/>
      <c r="T281" s="889"/>
      <c r="U281" s="889"/>
      <c r="V281" s="889"/>
      <c r="W281" s="889"/>
      <c r="X281" s="889"/>
      <c r="Y281" s="889"/>
      <c r="Z281" s="889"/>
      <c r="AA281" s="889"/>
      <c r="AB281" s="889"/>
      <c r="AC281" s="889"/>
      <c r="AD281" s="890"/>
    </row>
    <row r="282" spans="1:56" ht="15" customHeight="1">
      <c r="A282" s="72"/>
      <c r="B282" s="70"/>
      <c r="C282" s="87" t="s">
        <v>5059</v>
      </c>
      <c r="D282" s="1065" t="s">
        <v>483</v>
      </c>
      <c r="E282" s="889"/>
      <c r="F282" s="889"/>
      <c r="G282" s="889"/>
      <c r="H282" s="889"/>
      <c r="I282" s="889"/>
      <c r="J282" s="889"/>
      <c r="K282" s="889"/>
      <c r="L282" s="889"/>
      <c r="M282" s="889"/>
      <c r="N282" s="889"/>
      <c r="O282" s="889"/>
      <c r="P282" s="889"/>
      <c r="Q282" s="889"/>
      <c r="R282" s="889"/>
      <c r="S282" s="889"/>
      <c r="T282" s="889"/>
      <c r="U282" s="889"/>
      <c r="V282" s="889"/>
      <c r="W282" s="889"/>
      <c r="X282" s="889"/>
      <c r="Y282" s="889"/>
      <c r="Z282" s="889"/>
      <c r="AA282" s="889"/>
      <c r="AB282" s="889"/>
      <c r="AC282" s="889"/>
      <c r="AD282" s="890"/>
    </row>
    <row r="283" spans="1:56" ht="15" customHeight="1">
      <c r="A283" s="72"/>
      <c r="B283" s="1014" t="str">
        <f>IF(AL168&gt;0,"No puede seleccionar el código 3 en la col. Tipo de adscripción ya que en el numeral 1 de la preg 5.2 ha seleccionado el código 2 o 9",IF(BE174&gt;0,"Verifique la cantidad de órganos internos de control ya que debe ser igual a lo reportado en la col. Total de la pregunta 5.4",""))</f>
        <v/>
      </c>
      <c r="C283" s="1014"/>
      <c r="D283" s="1014"/>
      <c r="E283" s="1014"/>
      <c r="F283" s="1014"/>
      <c r="G283" s="1014"/>
      <c r="H283" s="1014"/>
      <c r="I283" s="1014"/>
      <c r="J283" s="1014"/>
      <c r="K283" s="1014"/>
      <c r="L283" s="1014"/>
      <c r="M283" s="1014"/>
      <c r="N283" s="1014"/>
      <c r="O283" s="1014"/>
      <c r="P283" s="1014"/>
      <c r="Q283" s="1014"/>
      <c r="R283" s="1014"/>
      <c r="S283" s="1014"/>
      <c r="T283" s="1014"/>
      <c r="U283" s="1014"/>
      <c r="V283" s="1014"/>
      <c r="W283" s="1014"/>
      <c r="X283" s="1014"/>
      <c r="Y283" s="1014"/>
      <c r="Z283" s="1014"/>
      <c r="AA283" s="1014"/>
      <c r="AB283" s="1014"/>
      <c r="AC283" s="1014"/>
      <c r="AD283" s="1014"/>
    </row>
    <row r="284" spans="1:56" ht="24" customHeight="1">
      <c r="A284" s="72"/>
      <c r="B284" s="11"/>
      <c r="C284" s="1028" t="s">
        <v>5325</v>
      </c>
      <c r="D284" s="1029"/>
      <c r="E284" s="1029"/>
      <c r="F284" s="1029"/>
      <c r="G284" s="1029"/>
      <c r="H284" s="1029"/>
      <c r="I284" s="1029"/>
      <c r="J284" s="1029"/>
      <c r="K284" s="1029"/>
      <c r="L284" s="1029"/>
      <c r="M284" s="1029"/>
      <c r="N284" s="1029"/>
      <c r="O284" s="1029"/>
      <c r="P284" s="1029"/>
      <c r="Q284" s="1029"/>
      <c r="R284" s="1029"/>
      <c r="S284" s="1029"/>
      <c r="T284" s="1029"/>
      <c r="U284" s="1029"/>
      <c r="V284" s="1029"/>
      <c r="W284" s="1029"/>
      <c r="X284" s="1029"/>
      <c r="Y284" s="1029"/>
      <c r="Z284" s="1029"/>
      <c r="AA284" s="1029"/>
      <c r="AB284" s="1029"/>
      <c r="AC284" s="1029"/>
      <c r="AD284" s="1029"/>
    </row>
    <row r="285" spans="1:56" ht="60" customHeight="1">
      <c r="A285" s="72"/>
      <c r="B285" s="11"/>
      <c r="C285" s="1034"/>
      <c r="D285" s="1035"/>
      <c r="E285" s="1035"/>
      <c r="F285" s="1035"/>
      <c r="G285" s="1035"/>
      <c r="H285" s="1035"/>
      <c r="I285" s="1035"/>
      <c r="J285" s="1035"/>
      <c r="K285" s="1035"/>
      <c r="L285" s="1035"/>
      <c r="M285" s="1035"/>
      <c r="N285" s="1035"/>
      <c r="O285" s="1035"/>
      <c r="P285" s="1035"/>
      <c r="Q285" s="1035"/>
      <c r="R285" s="1035"/>
      <c r="S285" s="1035"/>
      <c r="T285" s="1035"/>
      <c r="U285" s="1035"/>
      <c r="V285" s="1035"/>
      <c r="W285" s="1035"/>
      <c r="X285" s="1035"/>
      <c r="Y285" s="1035"/>
      <c r="Z285" s="1035"/>
      <c r="AA285" s="1035"/>
      <c r="AB285" s="1035"/>
      <c r="AC285" s="1035"/>
      <c r="AD285" s="1036"/>
    </row>
    <row r="286" spans="1:56" ht="15" customHeight="1">
      <c r="B286" s="988" t="str">
        <f>AW168</f>
        <v/>
      </c>
      <c r="C286" s="866"/>
      <c r="D286" s="866"/>
      <c r="E286" s="866"/>
      <c r="F286" s="866"/>
      <c r="G286" s="866"/>
      <c r="H286" s="866"/>
      <c r="I286" s="866"/>
      <c r="J286" s="866"/>
      <c r="K286" s="866"/>
      <c r="L286" s="866"/>
      <c r="M286" s="866"/>
      <c r="N286" s="866"/>
      <c r="O286" s="866"/>
      <c r="P286" s="866"/>
      <c r="Q286" s="866"/>
      <c r="R286" s="866"/>
      <c r="S286" s="866"/>
      <c r="T286" s="866"/>
      <c r="U286" s="866"/>
      <c r="V286" s="866"/>
      <c r="W286" s="866"/>
      <c r="X286" s="866"/>
      <c r="Y286" s="866"/>
      <c r="Z286" s="866"/>
      <c r="AA286" s="866"/>
      <c r="AB286" s="866"/>
      <c r="AC286" s="866"/>
      <c r="AD286" s="866"/>
    </row>
    <row r="287" spans="1:56" ht="15" customHeight="1">
      <c r="B287" s="1005" t="str">
        <f>IF(SUM(COUNTIF(H68:AD167,"NS"),COUNTIF(S174:AD273,"NS"))&lt;&gt;0,"Alerta: debido a que cuenta con registros NS, debe proporcionar una justificación en el area de comentarios al final de la pregunta",IF(BA168&gt;0,"Alerta: debido a que cuenta con registros NA, debe proporcionar una justificación en el area de comentarios al final de la pregunta",""))</f>
        <v/>
      </c>
      <c r="C287" s="866"/>
      <c r="D287" s="866"/>
      <c r="E287" s="866"/>
      <c r="F287" s="866"/>
      <c r="G287" s="866"/>
      <c r="H287" s="866"/>
      <c r="I287" s="866"/>
      <c r="J287" s="866"/>
      <c r="K287" s="866"/>
      <c r="L287" s="866"/>
      <c r="M287" s="866"/>
      <c r="N287" s="866"/>
      <c r="O287" s="866"/>
      <c r="P287" s="866"/>
      <c r="Q287" s="866"/>
      <c r="R287" s="866"/>
      <c r="S287" s="866"/>
      <c r="T287" s="866"/>
      <c r="U287" s="866"/>
      <c r="V287" s="866"/>
      <c r="W287" s="866"/>
      <c r="X287" s="866"/>
      <c r="Y287" s="866"/>
      <c r="Z287" s="866"/>
      <c r="AA287" s="866"/>
      <c r="AB287" s="866"/>
      <c r="AC287" s="866"/>
      <c r="AD287" s="866"/>
      <c r="AE287" s="866"/>
    </row>
    <row r="288" spans="1:56" ht="15" customHeight="1">
      <c r="B288" s="989" t="str">
        <f>IF(AX168&gt;0,"Las cifras deben anotarse en pesos mexicanos (no debe agregar la frase “miles o millones de pesos”)",IF(AZ168&gt;0,"No deben considerarse decimales en las cifras registradas",""))</f>
        <v/>
      </c>
      <c r="C288" s="989"/>
      <c r="D288" s="989"/>
      <c r="E288" s="989"/>
      <c r="F288" s="989"/>
      <c r="G288" s="989"/>
      <c r="H288" s="989"/>
      <c r="I288" s="989"/>
      <c r="J288" s="989"/>
      <c r="K288" s="989"/>
      <c r="L288" s="989"/>
      <c r="M288" s="989"/>
      <c r="N288" s="989"/>
      <c r="O288" s="989"/>
      <c r="P288" s="989"/>
      <c r="Q288" s="989"/>
      <c r="R288" s="989"/>
      <c r="S288" s="989"/>
      <c r="T288" s="989"/>
      <c r="U288" s="989"/>
      <c r="V288" s="989"/>
      <c r="W288" s="989"/>
      <c r="X288" s="989"/>
      <c r="Y288" s="989"/>
      <c r="Z288" s="989"/>
      <c r="AA288" s="989"/>
      <c r="AB288" s="989"/>
      <c r="AC288" s="989"/>
      <c r="AD288" s="989"/>
    </row>
    <row r="289" spans="2:31" ht="15" customHeight="1">
      <c r="B289" s="1014" t="str">
        <f>IF(AK169&gt;0,"El nombre debe registrarse en mayúsculas, sin comillas ni signos de acentuación, puntuación, paréntesis y abreviaturas","")</f>
        <v/>
      </c>
      <c r="C289" s="1014"/>
      <c r="D289" s="1014"/>
      <c r="E289" s="1014"/>
      <c r="F289" s="1014"/>
      <c r="G289" s="1014"/>
      <c r="H289" s="1014"/>
      <c r="I289" s="1014"/>
      <c r="J289" s="1014"/>
      <c r="K289" s="1014"/>
      <c r="L289" s="1014"/>
      <c r="M289" s="1014"/>
      <c r="N289" s="1014"/>
      <c r="O289" s="1014"/>
      <c r="P289" s="1014"/>
      <c r="Q289" s="1014"/>
      <c r="R289" s="1014"/>
      <c r="S289" s="1014"/>
      <c r="T289" s="1014"/>
      <c r="U289" s="1014"/>
      <c r="V289" s="1014"/>
      <c r="W289" s="1014"/>
      <c r="X289" s="1014"/>
      <c r="Y289" s="1014"/>
      <c r="Z289" s="1014"/>
      <c r="AA289" s="1014"/>
      <c r="AB289" s="1014"/>
      <c r="AC289" s="1014"/>
      <c r="AD289" s="1014"/>
    </row>
    <row r="290" spans="2:31" ht="14.25">
      <c r="B290" s="1014" t="str">
        <f>AL274</f>
        <v/>
      </c>
      <c r="C290" s="1014"/>
      <c r="D290" s="1014"/>
      <c r="E290" s="1014"/>
      <c r="F290" s="1014"/>
      <c r="G290" s="1014"/>
      <c r="H290" s="1014"/>
      <c r="I290" s="1014"/>
      <c r="J290" s="1014"/>
      <c r="K290" s="1014"/>
      <c r="L290" s="1014"/>
      <c r="M290" s="1014"/>
      <c r="N290" s="1014"/>
      <c r="O290" s="1014"/>
      <c r="P290" s="1014"/>
      <c r="Q290" s="1014"/>
      <c r="R290" s="1014"/>
      <c r="S290" s="1014"/>
      <c r="T290" s="1014"/>
      <c r="U290" s="1014"/>
      <c r="V290" s="1014"/>
      <c r="W290" s="1014"/>
      <c r="X290" s="1014"/>
      <c r="Y290" s="1014"/>
      <c r="Z290" s="1014"/>
      <c r="AA290" s="1014"/>
      <c r="AB290" s="1014"/>
      <c r="AC290" s="1014"/>
      <c r="AD290" s="1014"/>
    </row>
    <row r="291" spans="2:31" ht="15" customHeight="1">
      <c r="B291" s="1039" t="str">
        <f>BD274</f>
        <v/>
      </c>
      <c r="C291" s="1039"/>
      <c r="D291" s="1039"/>
      <c r="E291" s="1039"/>
      <c r="F291" s="1039"/>
      <c r="G291" s="1039"/>
      <c r="H291" s="1039"/>
      <c r="I291" s="1039"/>
      <c r="J291" s="1039"/>
      <c r="K291" s="1039"/>
      <c r="L291" s="1039"/>
      <c r="M291" s="1039"/>
      <c r="N291" s="1039"/>
      <c r="O291" s="1039"/>
      <c r="P291" s="1039"/>
      <c r="Q291" s="1039"/>
      <c r="R291" s="1039"/>
      <c r="S291" s="1039"/>
      <c r="T291" s="1039"/>
      <c r="U291" s="1039"/>
      <c r="V291" s="1039"/>
      <c r="W291" s="1039"/>
      <c r="X291" s="1039"/>
      <c r="Y291" s="1039"/>
      <c r="Z291" s="1039"/>
      <c r="AA291" s="1039"/>
      <c r="AB291" s="1039"/>
      <c r="AC291" s="1039"/>
      <c r="AD291" s="1039"/>
      <c r="AE291" s="1039"/>
    </row>
  </sheetData>
  <sheetProtection algorithmName="SHA-512" hashValue="ivMQ3CnAUaVwmbKkV8xX40lUALbVBEwn7Wt67TL4exyuZOZunMLd+nwqhEfLsHOEo0ktOoPcSdSf/fjQkLGbJg==" saltValue="jlPcunIb9iBiEFmd1JK8yg==" spinCount="100000" sheet="1" objects="1" scenarios="1"/>
  <mergeCells count="715">
    <mergeCell ref="C14:AD14"/>
    <mergeCell ref="J154:L154"/>
    <mergeCell ref="D104:G104"/>
    <mergeCell ref="Y184:AD184"/>
    <mergeCell ref="Y244:AD244"/>
    <mergeCell ref="S187:X187"/>
    <mergeCell ref="J120:L120"/>
    <mergeCell ref="D191:R191"/>
    <mergeCell ref="S174:X174"/>
    <mergeCell ref="J156:L156"/>
    <mergeCell ref="J131:L131"/>
    <mergeCell ref="S189:X189"/>
    <mergeCell ref="J155:L155"/>
    <mergeCell ref="D199:R199"/>
    <mergeCell ref="J93:L93"/>
    <mergeCell ref="S238:X238"/>
    <mergeCell ref="D186:R186"/>
    <mergeCell ref="S182:X182"/>
    <mergeCell ref="D137:G137"/>
    <mergeCell ref="C17:AD17"/>
    <mergeCell ref="D244:R244"/>
    <mergeCell ref="J100:L100"/>
    <mergeCell ref="Y218:AD218"/>
    <mergeCell ref="J94:L94"/>
    <mergeCell ref="D91:G91"/>
    <mergeCell ref="C19:AD19"/>
    <mergeCell ref="D181:R181"/>
    <mergeCell ref="D273:R273"/>
    <mergeCell ref="Y249:AD249"/>
    <mergeCell ref="J125:L125"/>
    <mergeCell ref="H88:I88"/>
    <mergeCell ref="D119:G119"/>
    <mergeCell ref="D196:R196"/>
    <mergeCell ref="S235:X235"/>
    <mergeCell ref="H153:I153"/>
    <mergeCell ref="D111:G111"/>
    <mergeCell ref="Y186:AD186"/>
    <mergeCell ref="H115:I115"/>
    <mergeCell ref="H90:I90"/>
    <mergeCell ref="D262:R262"/>
    <mergeCell ref="S251:X251"/>
    <mergeCell ref="J79:L79"/>
    <mergeCell ref="C48:AD48"/>
    <mergeCell ref="C23:AD23"/>
    <mergeCell ref="D113:G113"/>
    <mergeCell ref="S229:X229"/>
    <mergeCell ref="H74:I74"/>
    <mergeCell ref="H130:I130"/>
    <mergeCell ref="D106:G106"/>
    <mergeCell ref="B3:AD3"/>
    <mergeCell ref="Y243:AD243"/>
    <mergeCell ref="B18:AD18"/>
    <mergeCell ref="S201:X201"/>
    <mergeCell ref="S250:X250"/>
    <mergeCell ref="H163:I163"/>
    <mergeCell ref="N8:O8"/>
    <mergeCell ref="J28:P28"/>
    <mergeCell ref="B11:AD11"/>
    <mergeCell ref="D176:R176"/>
    <mergeCell ref="S237:X237"/>
    <mergeCell ref="J129:L129"/>
    <mergeCell ref="H100:I100"/>
    <mergeCell ref="J110:L110"/>
    <mergeCell ref="S230:X230"/>
    <mergeCell ref="H158:I158"/>
    <mergeCell ref="D116:G116"/>
    <mergeCell ref="S232:X232"/>
    <mergeCell ref="D247:R247"/>
    <mergeCell ref="H77:I77"/>
    <mergeCell ref="J141:L141"/>
    <mergeCell ref="Y196:AD196"/>
    <mergeCell ref="Y221:AD221"/>
    <mergeCell ref="D269:R269"/>
    <mergeCell ref="D281:AD281"/>
    <mergeCell ref="C16:AD16"/>
    <mergeCell ref="D178:R178"/>
    <mergeCell ref="D243:R243"/>
    <mergeCell ref="D166:G166"/>
    <mergeCell ref="D270:R270"/>
    <mergeCell ref="H145:I145"/>
    <mergeCell ref="D103:G103"/>
    <mergeCell ref="S219:X219"/>
    <mergeCell ref="D118:G118"/>
    <mergeCell ref="H147:I147"/>
    <mergeCell ref="D167:G167"/>
    <mergeCell ref="D161:G161"/>
    <mergeCell ref="Y247:AD247"/>
    <mergeCell ref="F31:AD31"/>
    <mergeCell ref="H122:I122"/>
    <mergeCell ref="Y241:AD241"/>
    <mergeCell ref="D254:R254"/>
    <mergeCell ref="Y228:AD228"/>
    <mergeCell ref="J104:L104"/>
    <mergeCell ref="D175:R175"/>
    <mergeCell ref="D203:R203"/>
    <mergeCell ref="H160:I160"/>
    <mergeCell ref="J114:L114"/>
    <mergeCell ref="D117:G117"/>
    <mergeCell ref="C285:AD285"/>
    <mergeCell ref="Q28:W28"/>
    <mergeCell ref="J106:L106"/>
    <mergeCell ref="H69:I69"/>
    <mergeCell ref="D177:R177"/>
    <mergeCell ref="J133:L133"/>
    <mergeCell ref="Y213:AD213"/>
    <mergeCell ref="D226:R226"/>
    <mergeCell ref="D241:R241"/>
    <mergeCell ref="J135:L135"/>
    <mergeCell ref="Y215:AD215"/>
    <mergeCell ref="D228:R228"/>
    <mergeCell ref="J122:L122"/>
    <mergeCell ref="Y223:AD223"/>
    <mergeCell ref="H135:I135"/>
    <mergeCell ref="D249:R249"/>
    <mergeCell ref="D282:AD282"/>
    <mergeCell ref="D93:G93"/>
    <mergeCell ref="D267:R267"/>
    <mergeCell ref="D242:R242"/>
    <mergeCell ref="Y216:AD216"/>
    <mergeCell ref="D157:G157"/>
    <mergeCell ref="D264:R264"/>
    <mergeCell ref="S234:X234"/>
    <mergeCell ref="D246:R246"/>
    <mergeCell ref="Y183:AD183"/>
    <mergeCell ref="Y234:AD234"/>
    <mergeCell ref="D180:R180"/>
    <mergeCell ref="H71:I71"/>
    <mergeCell ref="S177:X177"/>
    <mergeCell ref="H79:I79"/>
    <mergeCell ref="H144:I144"/>
    <mergeCell ref="S218:X218"/>
    <mergeCell ref="D158:G158"/>
    <mergeCell ref="D77:G77"/>
    <mergeCell ref="D108:G108"/>
    <mergeCell ref="H81:I81"/>
    <mergeCell ref="D95:G95"/>
    <mergeCell ref="D153:G153"/>
    <mergeCell ref="D218:R218"/>
    <mergeCell ref="J96:L96"/>
    <mergeCell ref="H112:I112"/>
    <mergeCell ref="D143:G143"/>
    <mergeCell ref="J86:L86"/>
    <mergeCell ref="H127:I127"/>
    <mergeCell ref="D85:G85"/>
    <mergeCell ref="J27:AD27"/>
    <mergeCell ref="H113:I113"/>
    <mergeCell ref="Y222:AD222"/>
    <mergeCell ref="J85:L85"/>
    <mergeCell ref="D227:R227"/>
    <mergeCell ref="H142:I142"/>
    <mergeCell ref="D100:G100"/>
    <mergeCell ref="S216:X216"/>
    <mergeCell ref="H129:I129"/>
    <mergeCell ref="C53:AD53"/>
    <mergeCell ref="S210:X210"/>
    <mergeCell ref="D220:R220"/>
    <mergeCell ref="D72:G72"/>
    <mergeCell ref="C46:AD46"/>
    <mergeCell ref="J80:L80"/>
    <mergeCell ref="J107:L107"/>
    <mergeCell ref="B41:AD41"/>
    <mergeCell ref="X28:AD28"/>
    <mergeCell ref="D222:R222"/>
    <mergeCell ref="D145:G145"/>
    <mergeCell ref="X29:AD29"/>
    <mergeCell ref="C31:E31"/>
    <mergeCell ref="Q29:W29"/>
    <mergeCell ref="D70:G70"/>
    <mergeCell ref="J83:L83"/>
    <mergeCell ref="J132:L132"/>
    <mergeCell ref="D82:G82"/>
    <mergeCell ref="J119:L119"/>
    <mergeCell ref="J164:L164"/>
    <mergeCell ref="H123:I123"/>
    <mergeCell ref="J72:L72"/>
    <mergeCell ref="C50:AD50"/>
    <mergeCell ref="H70:I70"/>
    <mergeCell ref="J134:L134"/>
    <mergeCell ref="D155:G155"/>
    <mergeCell ref="D149:G149"/>
    <mergeCell ref="D88:G88"/>
    <mergeCell ref="H117:I117"/>
    <mergeCell ref="D148:G148"/>
    <mergeCell ref="D115:G115"/>
    <mergeCell ref="J91:L91"/>
    <mergeCell ref="H132:I132"/>
    <mergeCell ref="D90:G90"/>
    <mergeCell ref="H119:I119"/>
    <mergeCell ref="H114:I114"/>
    <mergeCell ref="J128:L128"/>
    <mergeCell ref="D159:G159"/>
    <mergeCell ref="D98:G98"/>
    <mergeCell ref="D279:AD279"/>
    <mergeCell ref="D260:R260"/>
    <mergeCell ref="D139:G139"/>
    <mergeCell ref="S184:X184"/>
    <mergeCell ref="S170:X173"/>
    <mergeCell ref="Y231:AD231"/>
    <mergeCell ref="Y206:AD206"/>
    <mergeCell ref="S271:X271"/>
    <mergeCell ref="J82:L82"/>
    <mergeCell ref="Y181:AD181"/>
    <mergeCell ref="Y273:AD273"/>
    <mergeCell ref="Y270:AD270"/>
    <mergeCell ref="S213:X213"/>
    <mergeCell ref="J146:L146"/>
    <mergeCell ref="S273:X273"/>
    <mergeCell ref="D217:R217"/>
    <mergeCell ref="S179:X179"/>
    <mergeCell ref="H92:I92"/>
    <mergeCell ref="J157:L157"/>
    <mergeCell ref="H103:I103"/>
    <mergeCell ref="H134:I134"/>
    <mergeCell ref="D92:G92"/>
    <mergeCell ref="S208:X208"/>
    <mergeCell ref="D179:R179"/>
    <mergeCell ref="Y263:AD263"/>
    <mergeCell ref="S266:X266"/>
    <mergeCell ref="S222:X222"/>
    <mergeCell ref="Y194:AD194"/>
    <mergeCell ref="S197:X197"/>
    <mergeCell ref="D207:R207"/>
    <mergeCell ref="D256:R256"/>
    <mergeCell ref="S268:X268"/>
    <mergeCell ref="H131:I131"/>
    <mergeCell ref="S192:X192"/>
    <mergeCell ref="D136:G136"/>
    <mergeCell ref="S252:X252"/>
    <mergeCell ref="Y212:AD212"/>
    <mergeCell ref="D147:G147"/>
    <mergeCell ref="Y207:AD207"/>
    <mergeCell ref="Y266:AD266"/>
    <mergeCell ref="D257:R257"/>
    <mergeCell ref="S206:X206"/>
    <mergeCell ref="Y225:AD225"/>
    <mergeCell ref="D251:R251"/>
    <mergeCell ref="S261:X261"/>
    <mergeCell ref="S215:X215"/>
    <mergeCell ref="D225:R225"/>
    <mergeCell ref="S260:X260"/>
    <mergeCell ref="C24:AD24"/>
    <mergeCell ref="C42:AD42"/>
    <mergeCell ref="C27:I28"/>
    <mergeCell ref="D124:G124"/>
    <mergeCell ref="C26:AD26"/>
    <mergeCell ref="Y256:AD256"/>
    <mergeCell ref="H95:I95"/>
    <mergeCell ref="D126:G126"/>
    <mergeCell ref="S217:X217"/>
    <mergeCell ref="C55:AD55"/>
    <mergeCell ref="Y193:AD193"/>
    <mergeCell ref="J69:L69"/>
    <mergeCell ref="Y176:AD176"/>
    <mergeCell ref="J167:L167"/>
    <mergeCell ref="H97:I97"/>
    <mergeCell ref="J161:L161"/>
    <mergeCell ref="D229:R229"/>
    <mergeCell ref="Y191:AD191"/>
    <mergeCell ref="S200:X200"/>
    <mergeCell ref="S194:X194"/>
    <mergeCell ref="D204:R204"/>
    <mergeCell ref="J98:L98"/>
    <mergeCell ref="S191:X191"/>
    <mergeCell ref="D198:R198"/>
    <mergeCell ref="S270:X270"/>
    <mergeCell ref="Y242:AD242"/>
    <mergeCell ref="D193:R193"/>
    <mergeCell ref="J105:L105"/>
    <mergeCell ref="J143:L143"/>
    <mergeCell ref="Y198:AD198"/>
    <mergeCell ref="D224:R224"/>
    <mergeCell ref="S263:X263"/>
    <mergeCell ref="D131:G131"/>
    <mergeCell ref="Y257:AD257"/>
    <mergeCell ref="S181:X181"/>
    <mergeCell ref="D142:G142"/>
    <mergeCell ref="S258:X258"/>
    <mergeCell ref="J162:L162"/>
    <mergeCell ref="D206:R206"/>
    <mergeCell ref="D129:G129"/>
    <mergeCell ref="S245:X245"/>
    <mergeCell ref="H121:I121"/>
    <mergeCell ref="S195:X195"/>
    <mergeCell ref="Y267:AD267"/>
    <mergeCell ref="H110:I110"/>
    <mergeCell ref="Y204:AD204"/>
    <mergeCell ref="Y269:AD269"/>
    <mergeCell ref="H167:I167"/>
    <mergeCell ref="D84:G84"/>
    <mergeCell ref="H108:I108"/>
    <mergeCell ref="D97:G97"/>
    <mergeCell ref="J84:L84"/>
    <mergeCell ref="D89:G89"/>
    <mergeCell ref="P66:R66"/>
    <mergeCell ref="J109:L109"/>
    <mergeCell ref="D272:R272"/>
    <mergeCell ref="H102:I102"/>
    <mergeCell ref="D210:R210"/>
    <mergeCell ref="H148:I148"/>
    <mergeCell ref="D81:G81"/>
    <mergeCell ref="D94:G94"/>
    <mergeCell ref="D212:R212"/>
    <mergeCell ref="H98:I98"/>
    <mergeCell ref="H105:I105"/>
    <mergeCell ref="H124:I124"/>
    <mergeCell ref="J88:L88"/>
    <mergeCell ref="M65:M67"/>
    <mergeCell ref="O65:O67"/>
    <mergeCell ref="H116:I116"/>
    <mergeCell ref="H126:I126"/>
    <mergeCell ref="H82:I82"/>
    <mergeCell ref="J117:L117"/>
    <mergeCell ref="D71:G71"/>
    <mergeCell ref="H78:I78"/>
    <mergeCell ref="D69:G69"/>
    <mergeCell ref="C45:AD45"/>
    <mergeCell ref="AA59:AD59"/>
    <mergeCell ref="J77:L77"/>
    <mergeCell ref="C51:AD51"/>
    <mergeCell ref="D74:G74"/>
    <mergeCell ref="D68:G68"/>
    <mergeCell ref="J75:L75"/>
    <mergeCell ref="J71:L71"/>
    <mergeCell ref="C47:AD47"/>
    <mergeCell ref="H68:I68"/>
    <mergeCell ref="B5:AD5"/>
    <mergeCell ref="D219:R219"/>
    <mergeCell ref="D146:G146"/>
    <mergeCell ref="S231:X231"/>
    <mergeCell ref="D248:R248"/>
    <mergeCell ref="Y251:AD251"/>
    <mergeCell ref="S262:X262"/>
    <mergeCell ref="D121:G121"/>
    <mergeCell ref="D185:R185"/>
    <mergeCell ref="P65:AD65"/>
    <mergeCell ref="Y188:AD188"/>
    <mergeCell ref="D123:G123"/>
    <mergeCell ref="S239:X239"/>
    <mergeCell ref="H152:I152"/>
    <mergeCell ref="AA61:AD61"/>
    <mergeCell ref="D110:G110"/>
    <mergeCell ref="D214:R214"/>
    <mergeCell ref="Y190:AD190"/>
    <mergeCell ref="Y246:AD246"/>
    <mergeCell ref="D259:R259"/>
    <mergeCell ref="B21:AD21"/>
    <mergeCell ref="H94:I94"/>
    <mergeCell ref="J158:L158"/>
    <mergeCell ref="S240:X240"/>
    <mergeCell ref="B8:L8"/>
    <mergeCell ref="J145:L145"/>
    <mergeCell ref="H99:I99"/>
    <mergeCell ref="Y235:AD235"/>
    <mergeCell ref="J111:L111"/>
    <mergeCell ref="B10:AD10"/>
    <mergeCell ref="H101:I101"/>
    <mergeCell ref="Y226:AD226"/>
    <mergeCell ref="D190:R190"/>
    <mergeCell ref="H76:I76"/>
    <mergeCell ref="J140:L140"/>
    <mergeCell ref="Y220:AD220"/>
    <mergeCell ref="C170:R173"/>
    <mergeCell ref="S190:X190"/>
    <mergeCell ref="D130:G130"/>
    <mergeCell ref="D194:R194"/>
    <mergeCell ref="J163:L163"/>
    <mergeCell ref="Y203:AD203"/>
    <mergeCell ref="C12:AD12"/>
    <mergeCell ref="M64:AD64"/>
    <mergeCell ref="J29:P29"/>
    <mergeCell ref="Y229:AD229"/>
    <mergeCell ref="Y179:AD179"/>
    <mergeCell ref="C13:AD13"/>
    <mergeCell ref="C15:AD15"/>
    <mergeCell ref="J138:L138"/>
    <mergeCell ref="J76:L76"/>
    <mergeCell ref="D105:G105"/>
    <mergeCell ref="S221:X221"/>
    <mergeCell ref="H84:I84"/>
    <mergeCell ref="H155:I155"/>
    <mergeCell ref="S198:X198"/>
    <mergeCell ref="D208:R208"/>
    <mergeCell ref="D183:R183"/>
    <mergeCell ref="D102:G102"/>
    <mergeCell ref="Y182:AD182"/>
    <mergeCell ref="S185:X185"/>
    <mergeCell ref="D195:R195"/>
    <mergeCell ref="D189:R189"/>
    <mergeCell ref="D133:G133"/>
    <mergeCell ref="D73:G73"/>
    <mergeCell ref="D154:G154"/>
    <mergeCell ref="Y197:AD197"/>
    <mergeCell ref="D83:G83"/>
    <mergeCell ref="C44:AD44"/>
    <mergeCell ref="H120:I120"/>
    <mergeCell ref="J136:L136"/>
    <mergeCell ref="D78:G78"/>
    <mergeCell ref="D278:AD278"/>
    <mergeCell ref="J95:L95"/>
    <mergeCell ref="D238:R238"/>
    <mergeCell ref="H73:I73"/>
    <mergeCell ref="J137:L137"/>
    <mergeCell ref="D230:R230"/>
    <mergeCell ref="J124:L124"/>
    <mergeCell ref="D205:R205"/>
    <mergeCell ref="Y245:AD245"/>
    <mergeCell ref="Y264:AD264"/>
    <mergeCell ref="D233:R233"/>
    <mergeCell ref="S247:X247"/>
    <mergeCell ref="D258:R258"/>
    <mergeCell ref="S249:X249"/>
    <mergeCell ref="S205:X205"/>
    <mergeCell ref="D197:R197"/>
    <mergeCell ref="Y233:AD233"/>
    <mergeCell ref="D253:R253"/>
    <mergeCell ref="S244:X244"/>
    <mergeCell ref="Y254:AD254"/>
    <mergeCell ref="S255:X255"/>
    <mergeCell ref="D114:G114"/>
    <mergeCell ref="Y250:AD250"/>
    <mergeCell ref="S214:X214"/>
    <mergeCell ref="Y255:AD255"/>
    <mergeCell ref="D125:G125"/>
    <mergeCell ref="S241:X241"/>
    <mergeCell ref="AA7:AD7"/>
    <mergeCell ref="AA63:AD63"/>
    <mergeCell ref="H64:I67"/>
    <mergeCell ref="D165:G165"/>
    <mergeCell ref="D152:G152"/>
    <mergeCell ref="S243:X243"/>
    <mergeCell ref="S66:U66"/>
    <mergeCell ref="J108:L108"/>
    <mergeCell ref="Y219:AD219"/>
    <mergeCell ref="D120:G120"/>
    <mergeCell ref="S236:X236"/>
    <mergeCell ref="H149:I149"/>
    <mergeCell ref="D107:G107"/>
    <mergeCell ref="S223:X223"/>
    <mergeCell ref="D163:G163"/>
    <mergeCell ref="H86:I86"/>
    <mergeCell ref="Y230:AD230"/>
    <mergeCell ref="H151:I151"/>
    <mergeCell ref="Y232:AD232"/>
    <mergeCell ref="H80:I80"/>
    <mergeCell ref="S233:X233"/>
    <mergeCell ref="D266:R266"/>
    <mergeCell ref="J89:L89"/>
    <mergeCell ref="H146:I146"/>
    <mergeCell ref="S220:X220"/>
    <mergeCell ref="D164:G164"/>
    <mergeCell ref="D268:R268"/>
    <mergeCell ref="H83:I83"/>
    <mergeCell ref="J113:L113"/>
    <mergeCell ref="D184:R184"/>
    <mergeCell ref="H85:I85"/>
    <mergeCell ref="J149:L149"/>
    <mergeCell ref="D255:R255"/>
    <mergeCell ref="D99:G99"/>
    <mergeCell ref="J121:L121"/>
    <mergeCell ref="J115:L115"/>
    <mergeCell ref="D192:R192"/>
    <mergeCell ref="D101:G101"/>
    <mergeCell ref="J126:L126"/>
    <mergeCell ref="D265:R265"/>
    <mergeCell ref="D252:R252"/>
    <mergeCell ref="H140:I140"/>
    <mergeCell ref="D223:R223"/>
    <mergeCell ref="H125:I125"/>
    <mergeCell ref="J90:L90"/>
    <mergeCell ref="C284:AD284"/>
    <mergeCell ref="D240:R240"/>
    <mergeCell ref="S227:X227"/>
    <mergeCell ref="H72:I72"/>
    <mergeCell ref="H128:I128"/>
    <mergeCell ref="J92:L92"/>
    <mergeCell ref="D86:G86"/>
    <mergeCell ref="S202:X202"/>
    <mergeCell ref="D151:G151"/>
    <mergeCell ref="Y209:AD209"/>
    <mergeCell ref="C275:E275"/>
    <mergeCell ref="D271:R271"/>
    <mergeCell ref="D150:G150"/>
    <mergeCell ref="Y224:AD224"/>
    <mergeCell ref="D237:R237"/>
    <mergeCell ref="Y211:AD211"/>
    <mergeCell ref="S176:X176"/>
    <mergeCell ref="J87:L87"/>
    <mergeCell ref="J123:L123"/>
    <mergeCell ref="S246:X246"/>
    <mergeCell ref="H159:I159"/>
    <mergeCell ref="D250:R250"/>
    <mergeCell ref="D80:G80"/>
    <mergeCell ref="D239:R239"/>
    <mergeCell ref="D280:AD280"/>
    <mergeCell ref="D162:G162"/>
    <mergeCell ref="D156:G156"/>
    <mergeCell ref="Y236:AD236"/>
    <mergeCell ref="S224:X224"/>
    <mergeCell ref="D234:R234"/>
    <mergeCell ref="AA169:AD169"/>
    <mergeCell ref="D209:R209"/>
    <mergeCell ref="S196:X196"/>
    <mergeCell ref="D245:R245"/>
    <mergeCell ref="S207:X207"/>
    <mergeCell ref="D211:R211"/>
    <mergeCell ref="S225:X225"/>
    <mergeCell ref="F275:AD275"/>
    <mergeCell ref="S265:X265"/>
    <mergeCell ref="C277:AD277"/>
    <mergeCell ref="S257:X257"/>
    <mergeCell ref="Y208:AD208"/>
    <mergeCell ref="D221:R221"/>
    <mergeCell ref="Y272:AD272"/>
    <mergeCell ref="D236:R236"/>
    <mergeCell ref="Y210:AD210"/>
    <mergeCell ref="S199:X199"/>
    <mergeCell ref="S186:X186"/>
    <mergeCell ref="Y253:AD253"/>
    <mergeCell ref="J73:L73"/>
    <mergeCell ref="B36:AE36"/>
    <mergeCell ref="J165:L165"/>
    <mergeCell ref="C54:AD54"/>
    <mergeCell ref="Y261:AD261"/>
    <mergeCell ref="S264:X264"/>
    <mergeCell ref="J102:L102"/>
    <mergeCell ref="H138:I138"/>
    <mergeCell ref="D96:G96"/>
    <mergeCell ref="S212:X212"/>
    <mergeCell ref="D216:R216"/>
    <mergeCell ref="J99:L99"/>
    <mergeCell ref="J74:L74"/>
    <mergeCell ref="J101:L101"/>
    <mergeCell ref="J103:L103"/>
    <mergeCell ref="H133:I133"/>
    <mergeCell ref="J118:L118"/>
    <mergeCell ref="H89:I89"/>
    <mergeCell ref="V66:X66"/>
    <mergeCell ref="D109:G109"/>
    <mergeCell ref="D261:R261"/>
    <mergeCell ref="S256:X256"/>
    <mergeCell ref="Y259:AD259"/>
    <mergeCell ref="C29:I29"/>
    <mergeCell ref="H75:I75"/>
    <mergeCell ref="S193:X193"/>
    <mergeCell ref="H111:I111"/>
    <mergeCell ref="Y205:AD205"/>
    <mergeCell ref="AA57:AD57"/>
    <mergeCell ref="D75:G75"/>
    <mergeCell ref="H104:I104"/>
    <mergeCell ref="J112:L112"/>
    <mergeCell ref="D135:G135"/>
    <mergeCell ref="S180:X180"/>
    <mergeCell ref="J78:L78"/>
    <mergeCell ref="J127:L127"/>
    <mergeCell ref="H106:I106"/>
    <mergeCell ref="S203:X203"/>
    <mergeCell ref="S175:X175"/>
    <mergeCell ref="H137:I137"/>
    <mergeCell ref="D144:G144"/>
    <mergeCell ref="D76:G76"/>
    <mergeCell ref="J68:L68"/>
    <mergeCell ref="J151:L151"/>
    <mergeCell ref="J139:L139"/>
    <mergeCell ref="D134:G134"/>
    <mergeCell ref="H107:I107"/>
    <mergeCell ref="C43:AD43"/>
    <mergeCell ref="S248:X248"/>
    <mergeCell ref="H136:I136"/>
    <mergeCell ref="C33:AD33"/>
    <mergeCell ref="D140:G140"/>
    <mergeCell ref="AB66:AD66"/>
    <mergeCell ref="C49:AD49"/>
    <mergeCell ref="N65:N67"/>
    <mergeCell ref="C34:AD34"/>
    <mergeCell ref="J130:L130"/>
    <mergeCell ref="D201:R201"/>
    <mergeCell ref="Y175:AD175"/>
    <mergeCell ref="S178:X178"/>
    <mergeCell ref="D188:R188"/>
    <mergeCell ref="J160:L160"/>
    <mergeCell ref="Y185:AD185"/>
    <mergeCell ref="J159:L159"/>
    <mergeCell ref="J97:L97"/>
    <mergeCell ref="J153:L153"/>
    <mergeCell ref="D200:R200"/>
    <mergeCell ref="H157:I157"/>
    <mergeCell ref="D138:G138"/>
    <mergeCell ref="Y189:AD189"/>
    <mergeCell ref="C52:AD52"/>
    <mergeCell ref="D141:G141"/>
    <mergeCell ref="D182:R182"/>
    <mergeCell ref="Y227:AD227"/>
    <mergeCell ref="H139:I139"/>
    <mergeCell ref="Y177:AD177"/>
    <mergeCell ref="Y202:AD202"/>
    <mergeCell ref="D215:R215"/>
    <mergeCell ref="H164:I164"/>
    <mergeCell ref="S183:X183"/>
    <mergeCell ref="S209:X209"/>
    <mergeCell ref="D213:R213"/>
    <mergeCell ref="Y214:AD214"/>
    <mergeCell ref="Y178:AD178"/>
    <mergeCell ref="Y199:AD199"/>
    <mergeCell ref="Y217:AD217"/>
    <mergeCell ref="H141:I141"/>
    <mergeCell ref="S211:X211"/>
    <mergeCell ref="Y248:AD248"/>
    <mergeCell ref="S242:X242"/>
    <mergeCell ref="Y201:AD201"/>
    <mergeCell ref="H165:I165"/>
    <mergeCell ref="J148:L148"/>
    <mergeCell ref="Y180:AD180"/>
    <mergeCell ref="H150:I150"/>
    <mergeCell ref="J152:L152"/>
    <mergeCell ref="Y200:AD200"/>
    <mergeCell ref="D231:R231"/>
    <mergeCell ref="D232:R232"/>
    <mergeCell ref="D235:R235"/>
    <mergeCell ref="D160:G160"/>
    <mergeCell ref="B1:AD1"/>
    <mergeCell ref="J150:L150"/>
    <mergeCell ref="Y268:AD268"/>
    <mergeCell ref="J144:L144"/>
    <mergeCell ref="Y66:AA66"/>
    <mergeCell ref="Y240:AD240"/>
    <mergeCell ref="H96:I96"/>
    <mergeCell ref="J116:L116"/>
    <mergeCell ref="D187:R187"/>
    <mergeCell ref="J81:L81"/>
    <mergeCell ref="H87:I87"/>
    <mergeCell ref="S226:X226"/>
    <mergeCell ref="C64:G67"/>
    <mergeCell ref="D174:R174"/>
    <mergeCell ref="S188:X188"/>
    <mergeCell ref="C22:AD22"/>
    <mergeCell ref="H154:I154"/>
    <mergeCell ref="D112:G112"/>
    <mergeCell ref="S228:X228"/>
    <mergeCell ref="D87:G87"/>
    <mergeCell ref="Y192:AD192"/>
    <mergeCell ref="Y252:AD252"/>
    <mergeCell ref="H91:I91"/>
    <mergeCell ref="D79:G79"/>
    <mergeCell ref="BB172:BD172"/>
    <mergeCell ref="AH26:AJ26"/>
    <mergeCell ref="AH27:AJ27"/>
    <mergeCell ref="B32:AE32"/>
    <mergeCell ref="B35:AD35"/>
    <mergeCell ref="B37:AD37"/>
    <mergeCell ref="B38:AE38"/>
    <mergeCell ref="B39:AD39"/>
    <mergeCell ref="J64:L67"/>
    <mergeCell ref="AN65:AP65"/>
    <mergeCell ref="AU66:AW66"/>
    <mergeCell ref="AG66:AK66"/>
    <mergeCell ref="AY66:AZ66"/>
    <mergeCell ref="AG171:AI171"/>
    <mergeCell ref="AG172:AI172"/>
    <mergeCell ref="AJ171:AL171"/>
    <mergeCell ref="AJ172:AL172"/>
    <mergeCell ref="AM171:BA171"/>
    <mergeCell ref="AM172:AO172"/>
    <mergeCell ref="AP172:AR172"/>
    <mergeCell ref="AS172:AU172"/>
    <mergeCell ref="AV172:AX172"/>
    <mergeCell ref="AY172:BA172"/>
    <mergeCell ref="H109:I109"/>
    <mergeCell ref="B287:AE287"/>
    <mergeCell ref="H143:I143"/>
    <mergeCell ref="Y262:AD262"/>
    <mergeCell ref="H118:I118"/>
    <mergeCell ref="D132:G132"/>
    <mergeCell ref="H161:I161"/>
    <mergeCell ref="Y237:AD237"/>
    <mergeCell ref="Y239:AD239"/>
    <mergeCell ref="J142:L142"/>
    <mergeCell ref="Y238:AD238"/>
    <mergeCell ref="H162:I162"/>
    <mergeCell ref="D127:G127"/>
    <mergeCell ref="H156:I156"/>
    <mergeCell ref="Y271:AD271"/>
    <mergeCell ref="Y265:AD265"/>
    <mergeCell ref="S272:X272"/>
    <mergeCell ref="Y174:AD174"/>
    <mergeCell ref="J166:L166"/>
    <mergeCell ref="Y170:AD173"/>
    <mergeCell ref="D122:G122"/>
    <mergeCell ref="S204:X204"/>
    <mergeCell ref="S254:X254"/>
    <mergeCell ref="D202:R202"/>
    <mergeCell ref="J147:L147"/>
    <mergeCell ref="BZ66:CB66"/>
    <mergeCell ref="C168:AE168"/>
    <mergeCell ref="B276:AE276"/>
    <mergeCell ref="B286:AD286"/>
    <mergeCell ref="B288:AD288"/>
    <mergeCell ref="B289:AD289"/>
    <mergeCell ref="B290:AD290"/>
    <mergeCell ref="B283:AD283"/>
    <mergeCell ref="B291:AE291"/>
    <mergeCell ref="B274:AD274"/>
    <mergeCell ref="AN66:AP66"/>
    <mergeCell ref="S267:X267"/>
    <mergeCell ref="S269:X269"/>
    <mergeCell ref="Y258:AD258"/>
    <mergeCell ref="D128:G128"/>
    <mergeCell ref="Y195:AD195"/>
    <mergeCell ref="Y260:AD260"/>
    <mergeCell ref="S253:X253"/>
    <mergeCell ref="H166:I166"/>
    <mergeCell ref="S259:X259"/>
    <mergeCell ref="J70:L70"/>
    <mergeCell ref="D263:R263"/>
    <mergeCell ref="H93:I93"/>
    <mergeCell ref="Y187:AD187"/>
  </mergeCells>
  <phoneticPr fontId="61" type="noConversion"/>
  <conditionalFormatting sqref="C24">
    <cfRule type="expression" dxfId="260" priority="60">
      <formula>AND(AK29&gt;0,F31="")</formula>
    </cfRule>
  </conditionalFormatting>
  <conditionalFormatting sqref="C22:AD22">
    <cfRule type="expression" dxfId="259" priority="61">
      <formula>$AG$29&gt;0</formula>
    </cfRule>
  </conditionalFormatting>
  <conditionalFormatting sqref="C23:AD23">
    <cfRule type="expression" dxfId="258" priority="62">
      <formula>AND($AJ$30&gt;0,$C$34="")</formula>
    </cfRule>
  </conditionalFormatting>
  <conditionalFormatting sqref="C43:AD43">
    <cfRule type="expression" dxfId="257" priority="13">
      <formula>$AK$169&gt;0</formula>
    </cfRule>
  </conditionalFormatting>
  <conditionalFormatting sqref="C44:AD44">
    <cfRule type="expression" dxfId="256" priority="12">
      <formula>$AL$168&gt;0</formula>
    </cfRule>
  </conditionalFormatting>
  <conditionalFormatting sqref="C47:AD47">
    <cfRule type="expression" dxfId="255" priority="10">
      <formula>$AZ$168&gt;0</formula>
    </cfRule>
    <cfRule type="expression" dxfId="254" priority="11">
      <formula>$AX$168&gt;0</formula>
    </cfRule>
  </conditionalFormatting>
  <conditionalFormatting sqref="C48:AD48">
    <cfRule type="expression" dxfId="253" priority="9">
      <formula>AND($BA$168&gt;0,$C$285="")</formula>
    </cfRule>
  </conditionalFormatting>
  <conditionalFormatting sqref="C49:AD49">
    <cfRule type="expression" dxfId="252" priority="8">
      <formula>$AI$274&gt;0</formula>
    </cfRule>
  </conditionalFormatting>
  <conditionalFormatting sqref="C50:AD50">
    <cfRule type="expression" dxfId="251" priority="7">
      <formula>AND($BA$274&gt;0,$C$285="")</formula>
    </cfRule>
  </conditionalFormatting>
  <conditionalFormatting sqref="C51:AD51">
    <cfRule type="expression" dxfId="250" priority="6">
      <formula>$BE$174&gt;0</formula>
    </cfRule>
  </conditionalFormatting>
  <conditionalFormatting sqref="C52:AD52">
    <cfRule type="expression" dxfId="249" priority="5">
      <formula>AND(BF174&gt;0,F275="")</formula>
    </cfRule>
  </conditionalFormatting>
  <conditionalFormatting sqref="F31">
    <cfRule type="expression" dxfId="248" priority="58">
      <formula>AND(AK29=0,F31="")</formula>
    </cfRule>
    <cfRule type="expression" dxfId="247" priority="59">
      <formula>AND(AK29&gt;0,F31="")</formula>
    </cfRule>
  </conditionalFormatting>
  <conditionalFormatting sqref="F275:AD275">
    <cfRule type="expression" dxfId="246" priority="3">
      <formula>AND(BF174=0,F275="")</formula>
    </cfRule>
    <cfRule type="expression" dxfId="245" priority="4">
      <formula>AND(BF174&gt;0,F275="")</formula>
    </cfRule>
  </conditionalFormatting>
  <dataValidations count="2">
    <dataValidation type="list" allowBlank="1" showErrorMessage="1" errorTitle="Datos incorrectos" error="Los datos ingresados no son correctos, revise las opciones disponibles" sqref="Y174:Y273">
      <formula1>"1,2,3,9"</formula1>
    </dataValidation>
    <dataValidation type="list" allowBlank="1" showErrorMessage="1" errorTitle="Datos incorrectos" error="Los datos ingresados no son correctos, revise las opciones disponibles" sqref="J68:L167">
      <formula1>"1, 2, 3, 4, 9"</formula1>
    </dataValidation>
  </dataValidations>
  <hyperlinks>
    <hyperlink ref="AA7" location="Índice!C23" display="Índice"/>
    <hyperlink ref="AA57" location="'Complemento 2'!AA12" display="Complemento 2"/>
    <hyperlink ref="AA59" location="'Complemento 3'!DY12" display="Complemento 3"/>
    <hyperlink ref="AA61" location="'Complemento 4'!AI12" display="Complemento 4"/>
  </hyperlinks>
  <printOptions horizontalCentered="1" verticalCentered="1"/>
  <pageMargins left="0.70866141732283472" right="0.70866141732283472" top="0.74803149606299213" bottom="0.74803149606299213" header="0.31496062992125984" footer="0.31496062992125984"/>
  <pageSetup paperSize="9" scale="67" fitToHeight="7" orientation="portrait" r:id="rId1"/>
  <headerFooter>
    <oddHeader>&amp;CMódulo 1 Sección V
Cuestionario</oddHeader>
    <oddFooter>&amp;LCenso Nacional de Gobiernos Estatales 2025&amp;R&amp;P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9" id="{8BF61E64-C3B5-4247-B404-9DFDE560050F}">
            <xm:f>AND(CNGE_2025_M1_Secc5_Sub2!$L$37&lt;&gt;"",CNGE_2025_M1_Secc5_Sub2!$L$37&lt;&gt;1)</xm:f>
            <x14:dxf>
              <fill>
                <patternFill patternType="mediumGray"/>
              </fill>
            </x14:dxf>
          </x14:cfRule>
          <xm:sqref>C29:AD29</xm:sqref>
        </x14:conditionalFormatting>
        <x14:conditionalFormatting xmlns:xm="http://schemas.microsoft.com/office/excel/2006/main">
          <x14:cfRule type="expression" priority="18" id="{F1210DB7-34E5-4DA9-86C9-F83BA628D642}">
            <xm:f>AND(CNGE_2025_M1_Secc5_Sub2!$L$37&lt;&gt;"",CNGE_2025_M1_Secc5_Sub2!$L$37&lt;&gt;1)</xm:f>
            <x14:dxf>
              <fill>
                <patternFill patternType="mediumGray"/>
              </fill>
            </x14:dxf>
          </x14:cfRule>
          <xm:sqref>D68:AD167</xm:sqref>
        </x14:conditionalFormatting>
        <x14:conditionalFormatting xmlns:xm="http://schemas.microsoft.com/office/excel/2006/main">
          <x14:cfRule type="expression" priority="17" id="{594D4057-B493-4563-970C-0E70A86C46BA}">
            <xm:f>AND(CNGE_2025_M1_Secc5_Sub2!$L$37&lt;&gt;"",CNGE_2025_M1_Secc5_Sub2!$L$37&lt;&gt;1)</xm:f>
            <x14:dxf>
              <fill>
                <patternFill patternType="mediumGray"/>
              </fill>
            </x14:dxf>
          </x14:cfRule>
          <xm:sqref>D174:AD273</xm:sqref>
        </x14:conditionalFormatting>
        <x14:conditionalFormatting xmlns:xm="http://schemas.microsoft.com/office/excel/2006/main">
          <x14:cfRule type="expression" priority="16" id="{C1AECCF9-A3DF-4038-ABE0-BBEAF7776D6C}">
            <xm:f>CNGE_2025_M1_Secc5_Sub2!$P$37=""</xm:f>
            <x14:dxf>
              <fill>
                <patternFill patternType="mediumGray"/>
              </fill>
            </x14:dxf>
          </x14:cfRule>
          <xm:sqref>P68:R167</xm:sqref>
        </x14:conditionalFormatting>
        <x14:conditionalFormatting xmlns:xm="http://schemas.microsoft.com/office/excel/2006/main">
          <x14:cfRule type="expression" priority="15" id="{5F50A2FD-3BED-4C91-8058-E61E14B49EA7}">
            <xm:f>CNGE_2025_M1_Secc5_Sub2!$S$37=""</xm:f>
            <x14:dxf>
              <fill>
                <patternFill patternType="mediumGray"/>
              </fill>
            </x14:dxf>
          </x14:cfRule>
          <xm:sqref>S68:U167</xm:sqref>
        </x14:conditionalFormatting>
        <x14:conditionalFormatting xmlns:xm="http://schemas.microsoft.com/office/excel/2006/main">
          <x14:cfRule type="expression" priority="14" id="{1DC34647-8BC3-4126-9A4D-751558A007D6}">
            <xm:f>CNGE_2025_M1_Secc5_Sub2!$V$37=""</xm:f>
            <x14:dxf>
              <fill>
                <patternFill patternType="mediumGray"/>
              </fill>
            </x14:dxf>
          </x14:cfRule>
          <xm:sqref>V68:X167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39"/>
  <sheetViews>
    <sheetView showGridLines="0" view="pageBreakPreview" zoomScale="120" zoomScaleNormal="100" zoomScaleSheetLayoutView="12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44" width="13.75" hidden="1" customWidth="1"/>
    <col min="145" max="16384" width="3.75" hidden="1"/>
  </cols>
  <sheetData>
    <row r="1" spans="1:30" ht="173.25" customHeight="1">
      <c r="A1" s="37"/>
      <c r="B1" s="870" t="s">
        <v>0</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67" t="s">
        <v>1</v>
      </c>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69" t="s">
        <v>2</v>
      </c>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899" t="s">
        <v>3</v>
      </c>
      <c r="AB7" s="866"/>
      <c r="AC7" s="866"/>
      <c r="AD7" s="866"/>
    </row>
    <row r="8" spans="1:30" ht="15" customHeight="1" thickBot="1">
      <c r="A8" s="42"/>
      <c r="B8" s="871" t="str">
        <f>IF(Presentación!B10="","",Presentación!B10)</f>
        <v>Veracruz de Ignacio de la Llave</v>
      </c>
      <c r="C8" s="872"/>
      <c r="D8" s="872"/>
      <c r="E8" s="872"/>
      <c r="F8" s="872"/>
      <c r="G8" s="872"/>
      <c r="H8" s="872"/>
      <c r="I8" s="872"/>
      <c r="J8" s="872"/>
      <c r="K8" s="872"/>
      <c r="L8" s="873"/>
      <c r="M8" s="2"/>
      <c r="N8" s="871" t="str">
        <f>IF(Presentación!N10="","",Presentación!N10)</f>
        <v>230</v>
      </c>
      <c r="O8" s="873"/>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1" t="s">
        <v>5509</v>
      </c>
      <c r="C10" s="912"/>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B10" s="912"/>
      <c r="AC10" s="912"/>
      <c r="AD10" s="913"/>
    </row>
    <row r="11" spans="1:30" ht="15" customHeight="1">
      <c r="A11" s="27"/>
      <c r="B11" s="1012" t="s">
        <v>5327</v>
      </c>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10"/>
    </row>
    <row r="12" spans="1:30" ht="24" customHeight="1">
      <c r="A12" s="27"/>
      <c r="B12" s="45"/>
      <c r="C12" s="998" t="s">
        <v>5328</v>
      </c>
      <c r="D12" s="866"/>
      <c r="E12" s="866"/>
      <c r="F12" s="866"/>
      <c r="G12" s="866"/>
      <c r="H12" s="866"/>
      <c r="I12" s="866"/>
      <c r="J12" s="866"/>
      <c r="K12" s="866"/>
      <c r="L12" s="866"/>
      <c r="M12" s="866"/>
      <c r="N12" s="866"/>
      <c r="O12" s="866"/>
      <c r="P12" s="866"/>
      <c r="Q12" s="866"/>
      <c r="R12" s="866"/>
      <c r="S12" s="866"/>
      <c r="T12" s="866"/>
      <c r="U12" s="866"/>
      <c r="V12" s="866"/>
      <c r="W12" s="866"/>
      <c r="X12" s="866"/>
      <c r="Y12" s="866"/>
      <c r="Z12" s="866"/>
      <c r="AA12" s="866"/>
      <c r="AB12" s="866"/>
      <c r="AC12" s="866"/>
      <c r="AD12" s="952"/>
    </row>
    <row r="13" spans="1:30" ht="24" customHeight="1">
      <c r="A13" s="27"/>
      <c r="B13" s="45"/>
      <c r="C13" s="1013" t="s">
        <v>5090</v>
      </c>
      <c r="D13" s="866"/>
      <c r="E13" s="866"/>
      <c r="F13" s="866"/>
      <c r="G13" s="866"/>
      <c r="H13" s="866"/>
      <c r="I13" s="866"/>
      <c r="J13" s="866"/>
      <c r="K13" s="866"/>
      <c r="L13" s="866"/>
      <c r="M13" s="866"/>
      <c r="N13" s="866"/>
      <c r="O13" s="866"/>
      <c r="P13" s="866"/>
      <c r="Q13" s="866"/>
      <c r="R13" s="866"/>
      <c r="S13" s="866"/>
      <c r="T13" s="866"/>
      <c r="U13" s="866"/>
      <c r="V13" s="866"/>
      <c r="W13" s="866"/>
      <c r="X13" s="866"/>
      <c r="Y13" s="866"/>
      <c r="Z13" s="866"/>
      <c r="AA13" s="866"/>
      <c r="AB13" s="866"/>
      <c r="AC13" s="866"/>
      <c r="AD13" s="1003"/>
    </row>
    <row r="14" spans="1:30" ht="24" customHeight="1">
      <c r="A14" s="64"/>
      <c r="B14" s="97"/>
      <c r="C14" s="1004" t="s">
        <v>5510</v>
      </c>
      <c r="D14" s="866"/>
      <c r="E14" s="866"/>
      <c r="F14" s="866"/>
      <c r="G14" s="866"/>
      <c r="H14" s="866"/>
      <c r="I14" s="866"/>
      <c r="J14" s="866"/>
      <c r="K14" s="866"/>
      <c r="L14" s="866"/>
      <c r="M14" s="866"/>
      <c r="N14" s="866"/>
      <c r="O14" s="866"/>
      <c r="P14" s="866"/>
      <c r="Q14" s="866"/>
      <c r="R14" s="866"/>
      <c r="S14" s="866"/>
      <c r="T14" s="866"/>
      <c r="U14" s="866"/>
      <c r="V14" s="866"/>
      <c r="W14" s="866"/>
      <c r="X14" s="866"/>
      <c r="Y14" s="866"/>
      <c r="Z14" s="866"/>
      <c r="AA14" s="866"/>
      <c r="AB14" s="866"/>
      <c r="AC14" s="866"/>
      <c r="AD14" s="952"/>
    </row>
    <row r="15" spans="1:30" ht="24" customHeight="1">
      <c r="A15" s="64"/>
      <c r="B15" s="97"/>
      <c r="C15" s="1072" t="s">
        <v>5511</v>
      </c>
      <c r="D15" s="866"/>
      <c r="E15" s="866"/>
      <c r="F15" s="866"/>
      <c r="G15" s="866"/>
      <c r="H15" s="866"/>
      <c r="I15" s="866"/>
      <c r="J15" s="866"/>
      <c r="K15" s="866"/>
      <c r="L15" s="866"/>
      <c r="M15" s="866"/>
      <c r="N15" s="866"/>
      <c r="O15" s="866"/>
      <c r="P15" s="866"/>
      <c r="Q15" s="866"/>
      <c r="R15" s="866"/>
      <c r="S15" s="866"/>
      <c r="T15" s="866"/>
      <c r="U15" s="866"/>
      <c r="V15" s="866"/>
      <c r="W15" s="866"/>
      <c r="X15" s="866"/>
      <c r="Y15" s="866"/>
      <c r="Z15" s="866"/>
      <c r="AA15" s="866"/>
      <c r="AB15" s="866"/>
      <c r="AC15" s="866"/>
      <c r="AD15" s="952"/>
    </row>
    <row r="16" spans="1:30" ht="24" customHeight="1">
      <c r="A16" s="64"/>
      <c r="B16" s="45"/>
      <c r="C16" s="998" t="s">
        <v>5512</v>
      </c>
      <c r="D16" s="866"/>
      <c r="E16" s="866"/>
      <c r="F16" s="866"/>
      <c r="G16" s="866"/>
      <c r="H16" s="866"/>
      <c r="I16" s="866"/>
      <c r="J16" s="866"/>
      <c r="K16" s="866"/>
      <c r="L16" s="866"/>
      <c r="M16" s="866"/>
      <c r="N16" s="866"/>
      <c r="O16" s="866"/>
      <c r="P16" s="866"/>
      <c r="Q16" s="866"/>
      <c r="R16" s="866"/>
      <c r="S16" s="866"/>
      <c r="T16" s="866"/>
      <c r="U16" s="866"/>
      <c r="V16" s="866"/>
      <c r="W16" s="866"/>
      <c r="X16" s="866"/>
      <c r="Y16" s="866"/>
      <c r="Z16" s="866"/>
      <c r="AA16" s="866"/>
      <c r="AB16" s="866"/>
      <c r="AC16" s="866"/>
      <c r="AD16" s="952"/>
    </row>
    <row r="17" spans="1:37" ht="36" customHeight="1">
      <c r="A17" s="27"/>
      <c r="B17" s="45"/>
      <c r="C17" s="1004" t="s">
        <v>5513</v>
      </c>
      <c r="D17" s="866"/>
      <c r="E17" s="866"/>
      <c r="F17" s="866"/>
      <c r="G17" s="866"/>
      <c r="H17" s="866"/>
      <c r="I17" s="866"/>
      <c r="J17" s="866"/>
      <c r="K17" s="866"/>
      <c r="L17" s="866"/>
      <c r="M17" s="866"/>
      <c r="N17" s="866"/>
      <c r="O17" s="866"/>
      <c r="P17" s="866"/>
      <c r="Q17" s="866"/>
      <c r="R17" s="866"/>
      <c r="S17" s="866"/>
      <c r="T17" s="866"/>
      <c r="U17" s="866"/>
      <c r="V17" s="866"/>
      <c r="W17" s="866"/>
      <c r="X17" s="866"/>
      <c r="Y17" s="866"/>
      <c r="Z17" s="866"/>
      <c r="AA17" s="866"/>
      <c r="AB17" s="866"/>
      <c r="AC17" s="866"/>
      <c r="AD17" s="952"/>
    </row>
    <row r="18" spans="1:37" ht="48" customHeight="1">
      <c r="A18" s="27"/>
      <c r="B18" s="45"/>
      <c r="C18" s="1013" t="s">
        <v>5514</v>
      </c>
      <c r="D18" s="866"/>
      <c r="E18" s="866"/>
      <c r="F18" s="866"/>
      <c r="G18" s="866"/>
      <c r="H18" s="866"/>
      <c r="I18" s="866"/>
      <c r="J18" s="866"/>
      <c r="K18" s="866"/>
      <c r="L18" s="866"/>
      <c r="M18" s="866"/>
      <c r="N18" s="866"/>
      <c r="O18" s="866"/>
      <c r="P18" s="866"/>
      <c r="Q18" s="866"/>
      <c r="R18" s="866"/>
      <c r="S18" s="866"/>
      <c r="T18" s="866"/>
      <c r="U18" s="866"/>
      <c r="V18" s="866"/>
      <c r="W18" s="866"/>
      <c r="X18" s="866"/>
      <c r="Y18" s="866"/>
      <c r="Z18" s="866"/>
      <c r="AA18" s="866"/>
      <c r="AB18" s="866"/>
      <c r="AC18" s="866"/>
      <c r="AD18" s="1003"/>
    </row>
    <row r="19" spans="1:37" ht="15" customHeight="1">
      <c r="A19" s="27"/>
      <c r="B19" s="50"/>
      <c r="C19" s="1011" t="s">
        <v>5515</v>
      </c>
      <c r="D19" s="974"/>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5"/>
    </row>
    <row r="20" spans="1:37" ht="15" customHeight="1">
      <c r="A20" s="64"/>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row>
    <row r="21" spans="1:37" ht="36" customHeight="1">
      <c r="A21" s="32" t="s">
        <v>5516</v>
      </c>
      <c r="B21" s="1031" t="s">
        <v>5517</v>
      </c>
      <c r="C21" s="866"/>
      <c r="D21" s="866"/>
      <c r="E21" s="866"/>
      <c r="F21" s="866"/>
      <c r="G21" s="866"/>
      <c r="H21" s="866"/>
      <c r="I21" s="866"/>
      <c r="J21" s="866"/>
      <c r="K21" s="866"/>
      <c r="L21" s="866"/>
      <c r="M21" s="866"/>
      <c r="N21" s="866"/>
      <c r="O21" s="866"/>
      <c r="P21" s="866"/>
      <c r="Q21" s="866"/>
      <c r="R21" s="866"/>
      <c r="S21" s="866"/>
      <c r="T21" s="866"/>
      <c r="U21" s="866"/>
      <c r="V21" s="866"/>
      <c r="W21" s="866"/>
      <c r="X21" s="866"/>
      <c r="Y21" s="866"/>
      <c r="Z21" s="866"/>
      <c r="AA21" s="866"/>
      <c r="AB21" s="866"/>
      <c r="AC21" s="866"/>
      <c r="AD21" s="866"/>
    </row>
    <row r="22" spans="1:37" ht="36" customHeight="1">
      <c r="A22" s="32"/>
      <c r="B22" s="68"/>
      <c r="C22" s="1000" t="s">
        <v>5518</v>
      </c>
      <c r="D22" s="866"/>
      <c r="E22" s="866"/>
      <c r="F22" s="866"/>
      <c r="G22" s="866"/>
      <c r="H22" s="866"/>
      <c r="I22" s="866"/>
      <c r="J22" s="866"/>
      <c r="K22" s="866"/>
      <c r="L22" s="866"/>
      <c r="M22" s="866"/>
      <c r="N22" s="866"/>
      <c r="O22" s="866"/>
      <c r="P22" s="866"/>
      <c r="Q22" s="866"/>
      <c r="R22" s="866"/>
      <c r="S22" s="866"/>
      <c r="T22" s="866"/>
      <c r="U22" s="866"/>
      <c r="V22" s="866"/>
      <c r="W22" s="866"/>
      <c r="X22" s="866"/>
      <c r="Y22" s="866"/>
      <c r="Z22" s="866"/>
      <c r="AA22" s="866"/>
      <c r="AB22" s="866"/>
      <c r="AC22" s="866"/>
      <c r="AD22" s="866"/>
    </row>
    <row r="23" spans="1:37" ht="15" customHeight="1">
      <c r="A23" s="32"/>
      <c r="B23" s="98"/>
      <c r="C23" s="1064" t="s">
        <v>5519</v>
      </c>
      <c r="D23" s="866"/>
      <c r="E23" s="866"/>
      <c r="F23" s="866"/>
      <c r="G23" s="866"/>
      <c r="H23" s="866"/>
      <c r="I23" s="866"/>
      <c r="J23" s="866"/>
      <c r="K23" s="866"/>
      <c r="L23" s="866"/>
      <c r="M23" s="866"/>
      <c r="N23" s="866"/>
      <c r="O23" s="866"/>
      <c r="P23" s="866"/>
      <c r="Q23" s="866"/>
      <c r="R23" s="866"/>
      <c r="S23" s="866"/>
      <c r="T23" s="866"/>
      <c r="U23" s="866"/>
      <c r="V23" s="866"/>
      <c r="W23" s="866"/>
      <c r="X23" s="866"/>
      <c r="Y23" s="866"/>
      <c r="Z23" s="866"/>
      <c r="AA23" s="866"/>
      <c r="AB23" s="866"/>
      <c r="AC23" s="866"/>
      <c r="AD23" s="866"/>
    </row>
    <row r="24" spans="1:37" ht="24" customHeight="1">
      <c r="A24" s="51"/>
      <c r="C24" s="1000" t="s">
        <v>5520</v>
      </c>
      <c r="D24" s="866"/>
      <c r="E24" s="866"/>
      <c r="F24" s="866"/>
      <c r="G24" s="866"/>
      <c r="H24" s="866"/>
      <c r="I24" s="866"/>
      <c r="J24" s="866"/>
      <c r="K24" s="866"/>
      <c r="L24" s="866"/>
      <c r="M24" s="866"/>
      <c r="N24" s="866"/>
      <c r="O24" s="866"/>
      <c r="P24" s="866"/>
      <c r="Q24" s="866"/>
      <c r="R24" s="866"/>
      <c r="S24" s="866"/>
      <c r="T24" s="866"/>
      <c r="U24" s="866"/>
      <c r="V24" s="866"/>
      <c r="W24" s="866"/>
      <c r="X24" s="866"/>
      <c r="Y24" s="866"/>
      <c r="Z24" s="866"/>
      <c r="AA24" s="866"/>
      <c r="AB24" s="866"/>
      <c r="AC24" s="866"/>
      <c r="AD24" s="866"/>
    </row>
    <row r="25" spans="1:37" ht="36" customHeight="1">
      <c r="A25" s="51"/>
      <c r="C25" s="999" t="s">
        <v>5521</v>
      </c>
      <c r="D25" s="866"/>
      <c r="E25" s="866"/>
      <c r="F25" s="866"/>
      <c r="G25" s="866"/>
      <c r="H25" s="866"/>
      <c r="I25" s="866"/>
      <c r="J25" s="866"/>
      <c r="K25" s="866"/>
      <c r="L25" s="866"/>
      <c r="M25" s="866"/>
      <c r="N25" s="866"/>
      <c r="O25" s="866"/>
      <c r="P25" s="866"/>
      <c r="Q25" s="866"/>
      <c r="R25" s="866"/>
      <c r="S25" s="866"/>
      <c r="T25" s="866"/>
      <c r="U25" s="866"/>
      <c r="V25" s="866"/>
      <c r="W25" s="866"/>
      <c r="X25" s="866"/>
      <c r="Y25" s="866"/>
      <c r="Z25" s="866"/>
      <c r="AA25" s="866"/>
      <c r="AB25" s="866"/>
      <c r="AC25" s="866"/>
      <c r="AD25" s="866"/>
    </row>
    <row r="26" spans="1:37" ht="15" customHeight="1">
      <c r="A26" s="51"/>
    </row>
    <row r="27" spans="1:37" ht="15" customHeight="1">
      <c r="A27" s="32"/>
      <c r="C27" s="1006" t="s">
        <v>5347</v>
      </c>
      <c r="D27" s="1009"/>
      <c r="E27" s="1009"/>
      <c r="F27" s="1009"/>
      <c r="G27" s="1009"/>
      <c r="H27" s="1009"/>
      <c r="I27" s="1009"/>
      <c r="J27" s="1010"/>
      <c r="K27" s="1006" t="s">
        <v>5522</v>
      </c>
      <c r="L27" s="1009"/>
      <c r="M27" s="1009"/>
      <c r="N27" s="1009"/>
      <c r="O27" s="1009"/>
      <c r="P27" s="1010"/>
      <c r="Q27" s="1006" t="s">
        <v>5523</v>
      </c>
      <c r="R27" s="889"/>
      <c r="S27" s="889"/>
      <c r="T27" s="889"/>
      <c r="U27" s="889"/>
      <c r="V27" s="889"/>
      <c r="W27" s="889"/>
      <c r="X27" s="889"/>
      <c r="Y27" s="889"/>
      <c r="Z27" s="889"/>
      <c r="AA27" s="889"/>
      <c r="AB27" s="889"/>
      <c r="AC27" s="889"/>
      <c r="AD27" s="890"/>
      <c r="AG27" s="299" t="s">
        <v>5524</v>
      </c>
      <c r="AH27" s="300" t="s">
        <v>5350</v>
      </c>
      <c r="AJ27" s="388" t="s">
        <v>5106</v>
      </c>
      <c r="AK27" s="384" t="s">
        <v>5351</v>
      </c>
    </row>
    <row r="28" spans="1:37" ht="219.95" customHeight="1">
      <c r="A28" s="32"/>
      <c r="C28" s="1022"/>
      <c r="D28" s="974"/>
      <c r="E28" s="974"/>
      <c r="F28" s="974"/>
      <c r="G28" s="974"/>
      <c r="H28" s="974"/>
      <c r="I28" s="974"/>
      <c r="J28" s="975"/>
      <c r="K28" s="1022"/>
      <c r="L28" s="974"/>
      <c r="M28" s="974"/>
      <c r="N28" s="974"/>
      <c r="O28" s="974"/>
      <c r="P28" s="975"/>
      <c r="Q28" s="1023" t="s">
        <v>5525</v>
      </c>
      <c r="R28" s="890"/>
      <c r="S28" s="1060" t="s">
        <v>5526</v>
      </c>
      <c r="T28" s="890"/>
      <c r="U28" s="1060" t="s">
        <v>5527</v>
      </c>
      <c r="V28" s="890"/>
      <c r="W28" s="1060" t="s">
        <v>5528</v>
      </c>
      <c r="X28" s="890"/>
      <c r="Y28" s="1060" t="s">
        <v>5529</v>
      </c>
      <c r="Z28" s="890"/>
      <c r="AA28" s="1060" t="s">
        <v>5530</v>
      </c>
      <c r="AB28" s="890"/>
      <c r="AC28" s="1060" t="s">
        <v>5531</v>
      </c>
      <c r="AD28" s="890"/>
      <c r="AG28" s="299" t="s">
        <v>5381</v>
      </c>
      <c r="AH28" s="300" t="s">
        <v>5357</v>
      </c>
      <c r="AI28" s="387" t="s">
        <v>5116</v>
      </c>
      <c r="AJ28" s="389" t="s">
        <v>5532</v>
      </c>
      <c r="AK28" s="384" t="s">
        <v>5361</v>
      </c>
    </row>
    <row r="29" spans="1:37" ht="60" customHeight="1">
      <c r="A29" s="32"/>
      <c r="C29" s="71" t="s">
        <v>5043</v>
      </c>
      <c r="D29" s="1020" t="s">
        <v>5533</v>
      </c>
      <c r="E29" s="889"/>
      <c r="F29" s="889"/>
      <c r="G29" s="889"/>
      <c r="H29" s="889"/>
      <c r="I29" s="889"/>
      <c r="J29" s="890"/>
      <c r="K29" s="1027"/>
      <c r="L29" s="884"/>
      <c r="M29" s="884"/>
      <c r="N29" s="884"/>
      <c r="O29" s="884"/>
      <c r="P29" s="885"/>
      <c r="Q29" s="1027"/>
      <c r="R29" s="885"/>
      <c r="S29" s="1027"/>
      <c r="T29" s="885"/>
      <c r="U29" s="1027"/>
      <c r="V29" s="885"/>
      <c r="W29" s="1027"/>
      <c r="X29" s="885"/>
      <c r="Y29" s="1027"/>
      <c r="Z29" s="885"/>
      <c r="AA29" s="1027"/>
      <c r="AB29" s="885"/>
      <c r="AC29" s="1027"/>
      <c r="AD29" s="885"/>
      <c r="AG29" s="302">
        <f>IF(AND(CNGE_2025_M1_Secc5_Sub2!$L36&lt;&gt;"",CNGE_2025_M1_Secc5_Sub2!$L36&lt;&gt;1,COUNTA(K29:AD29)&gt;0),1,IF(AND(CNGE_2025_M1_Secc5_Sub2!$L36="",COUNTA(K29:AD29)&gt;0),1,0))</f>
        <v>0</v>
      </c>
      <c r="AH29" s="303">
        <f>IF(AND($K29&lt;&gt;"",$K29&lt;&gt;1,COUNTA(Q29:AD29)&gt;0),1,IF(AND($K29="",COUNTA(Q29:AD29)&gt;0),1,0))</f>
        <v>0</v>
      </c>
      <c r="AI29" s="321">
        <f>IF(OR(AND(K29&lt;&gt;1,COUNTA(Q29:AD29)=0),AND(K29=1,COUNTA(Q29:AD29)&gt;0)),0,IF(COUNTA(K29:AD29)=0,0,1))</f>
        <v>0</v>
      </c>
      <c r="AJ29" s="385">
        <f>IF(COUNTIF(AC29:AD32,"X")&gt;0,1,0)</f>
        <v>0</v>
      </c>
      <c r="AK29" s="386">
        <f>IF(SUM(COUNTIF(K29:P32,2),COUNTIF(K29:P32,9))=4,1,0)</f>
        <v>0</v>
      </c>
    </row>
    <row r="30" spans="1:37" ht="24" customHeight="1">
      <c r="A30" s="32"/>
      <c r="C30" s="71" t="s">
        <v>5045</v>
      </c>
      <c r="D30" s="1020" t="s">
        <v>5364</v>
      </c>
      <c r="E30" s="889"/>
      <c r="F30" s="889"/>
      <c r="G30" s="889"/>
      <c r="H30" s="889"/>
      <c r="I30" s="889"/>
      <c r="J30" s="890"/>
      <c r="K30" s="1027"/>
      <c r="L30" s="884"/>
      <c r="M30" s="884"/>
      <c r="N30" s="884"/>
      <c r="O30" s="884"/>
      <c r="P30" s="885"/>
      <c r="Q30" s="1027"/>
      <c r="R30" s="885"/>
      <c r="S30" s="1027"/>
      <c r="T30" s="885"/>
      <c r="U30" s="1027"/>
      <c r="V30" s="885"/>
      <c r="W30" s="1027"/>
      <c r="X30" s="885"/>
      <c r="Y30" s="1027"/>
      <c r="Z30" s="885"/>
      <c r="AA30" s="1027"/>
      <c r="AB30" s="885"/>
      <c r="AC30" s="1027"/>
      <c r="AD30" s="885"/>
      <c r="AG30" s="302">
        <f>IF(AND(CNGE_2025_M1_Secc5_Sub2!$L37&lt;&gt;"",CNGE_2025_M1_Secc5_Sub2!$L37&lt;&gt;1,COUNTA(K30:AD30)&gt;0),1,IF(AND(CNGE_2025_M1_Secc5_Sub2!$L37="",COUNTA(K30:AD30)&gt;0),1,0))</f>
        <v>0</v>
      </c>
      <c r="AH30" s="303">
        <f>IF(AND($K30&lt;&gt;"",$K30&lt;&gt;1,COUNTA(Q30:AD30)&gt;0),1,IF(AND($K30="",COUNTA(Q30:AD30)&gt;0),1,0))</f>
        <v>0</v>
      </c>
      <c r="AI30" s="321">
        <f>IF(OR(AND(K30&lt;&gt;1,COUNTA(Q30:AD30)=0),AND(K30=1,COUNTA(Q30:AD30)&gt;0)),0,IF(COUNTA(K30:AD30)=0,0,1))</f>
        <v>0</v>
      </c>
    </row>
    <row r="31" spans="1:37" ht="36" customHeight="1">
      <c r="A31" s="32"/>
      <c r="C31" s="71" t="s">
        <v>5047</v>
      </c>
      <c r="D31" s="1020" t="s">
        <v>5365</v>
      </c>
      <c r="E31" s="889"/>
      <c r="F31" s="889"/>
      <c r="G31" s="889"/>
      <c r="H31" s="889"/>
      <c r="I31" s="889"/>
      <c r="J31" s="890"/>
      <c r="K31" s="1027"/>
      <c r="L31" s="884"/>
      <c r="M31" s="884"/>
      <c r="N31" s="884"/>
      <c r="O31" s="884"/>
      <c r="P31" s="885"/>
      <c r="Q31" s="1027"/>
      <c r="R31" s="885"/>
      <c r="S31" s="1027"/>
      <c r="T31" s="885"/>
      <c r="U31" s="1027"/>
      <c r="V31" s="885"/>
      <c r="W31" s="1027"/>
      <c r="X31" s="885"/>
      <c r="Y31" s="1027"/>
      <c r="Z31" s="885"/>
      <c r="AA31" s="1027"/>
      <c r="AB31" s="885"/>
      <c r="AC31" s="1027"/>
      <c r="AD31" s="885"/>
      <c r="AG31" s="302">
        <f>IF(AND(CNGE_2025_M1_Secc5_Sub2!$L38&lt;&gt;"",CNGE_2025_M1_Secc5_Sub2!$L38&lt;&gt;1,COUNTA(K31:AD31)&gt;0),1,IF(AND(CNGE_2025_M1_Secc5_Sub2!$L38="",COUNTA(K31:AD31)&gt;0),1,0))</f>
        <v>0</v>
      </c>
      <c r="AH31" s="303">
        <f t="shared" ref="AH31:AH32" si="0">IF(AND($K31&lt;&gt;"",$K31&lt;&gt;1,COUNTA(Q31:AD31)&gt;0),1,IF(AND($K31="",COUNTA(Q31:AD31)&gt;0),1,0))</f>
        <v>0</v>
      </c>
      <c r="AI31" s="321">
        <f>IF(OR(AND(K31&lt;&gt;1,COUNTA(Q31:AD31)=0),AND(K31=1,COUNTA(Q31:AD31)&gt;0)),0,IF(COUNTA(K31:AD31)=0,0,1))</f>
        <v>0</v>
      </c>
    </row>
    <row r="32" spans="1:37" ht="15" customHeight="1">
      <c r="A32" s="32"/>
      <c r="C32" s="71" t="s">
        <v>5049</v>
      </c>
      <c r="D32" s="1020" t="s">
        <v>5534</v>
      </c>
      <c r="E32" s="889"/>
      <c r="F32" s="889"/>
      <c r="G32" s="889"/>
      <c r="H32" s="889"/>
      <c r="I32" s="889"/>
      <c r="J32" s="890"/>
      <c r="K32" s="1027"/>
      <c r="L32" s="884"/>
      <c r="M32" s="884"/>
      <c r="N32" s="884"/>
      <c r="O32" s="884"/>
      <c r="P32" s="885"/>
      <c r="Q32" s="1027"/>
      <c r="R32" s="885"/>
      <c r="S32" s="1027"/>
      <c r="T32" s="885"/>
      <c r="U32" s="1027"/>
      <c r="V32" s="885"/>
      <c r="W32" s="1027"/>
      <c r="X32" s="885"/>
      <c r="Y32" s="1027"/>
      <c r="Z32" s="885"/>
      <c r="AA32" s="1027"/>
      <c r="AB32" s="885"/>
      <c r="AC32" s="1027"/>
      <c r="AD32" s="885"/>
      <c r="AG32" s="302">
        <f>IF(AND(CNGE_2025_M1_Secc5_Sub2!$L39&lt;&gt;"",CNGE_2025_M1_Secc5_Sub2!$L39&lt;&gt;1,COUNTA(K32:AD32)&gt;0),1,IF(AND(CNGE_2025_M1_Secc5_Sub2!$L39="",COUNTA(K32:AD32)&gt;0),1,0))</f>
        <v>0</v>
      </c>
      <c r="AH32" s="303">
        <f t="shared" si="0"/>
        <v>0</v>
      </c>
      <c r="AI32" s="321">
        <f>IF(OR(AND(K32&lt;&gt;1,COUNTA(Q32:AD32)=0),AND(K32=1,COUNTA(Q32:AD32)&gt;0)),0,IF(COUNTA(K32:AD32)=0,0,1))</f>
        <v>0</v>
      </c>
    </row>
    <row r="33" spans="1:35" ht="15" customHeight="1">
      <c r="A33" s="32"/>
      <c r="AH33" s="340">
        <f>SUM(AG29:AH32)</f>
        <v>0</v>
      </c>
      <c r="AI33" s="305">
        <f>SUM(AI29:AI32)</f>
        <v>0</v>
      </c>
    </row>
    <row r="34" spans="1:35" ht="45" customHeight="1">
      <c r="A34" s="64"/>
      <c r="B34" s="11"/>
      <c r="C34" s="1074" t="s">
        <v>5535</v>
      </c>
      <c r="D34" s="866"/>
      <c r="E34" s="866"/>
      <c r="F34" s="952"/>
      <c r="G34" s="1027"/>
      <c r="H34" s="884"/>
      <c r="I34" s="884"/>
      <c r="J34" s="884"/>
      <c r="K34" s="884"/>
      <c r="L34" s="884"/>
      <c r="M34" s="884"/>
      <c r="N34" s="884"/>
      <c r="O34" s="884"/>
      <c r="P34" s="884"/>
      <c r="Q34" s="884"/>
      <c r="R34" s="884"/>
      <c r="S34" s="884"/>
      <c r="T34" s="884"/>
      <c r="U34" s="884"/>
      <c r="V34" s="884"/>
      <c r="W34" s="884"/>
      <c r="X34" s="884"/>
      <c r="Y34" s="884"/>
      <c r="Z34" s="884"/>
      <c r="AA34" s="884"/>
      <c r="AB34" s="884"/>
      <c r="AC34" s="884"/>
      <c r="AD34" s="885"/>
    </row>
    <row r="35" spans="1:35" ht="15" customHeight="1">
      <c r="A35" s="32"/>
      <c r="B35" s="1032" t="str">
        <f>IF(AND(AJ29&gt;0,G34=""),"Ha seleccionado la col. Otro mecanismo y/o herramienta, debe anotar el nombre de dicho(s) mecanismo(s) y/o herramienta(s)","")</f>
        <v/>
      </c>
      <c r="C35" s="1032"/>
      <c r="D35" s="1032"/>
      <c r="E35" s="1032"/>
      <c r="F35" s="1032"/>
      <c r="G35" s="1032"/>
      <c r="H35" s="1032"/>
      <c r="I35" s="1032"/>
      <c r="J35" s="1032"/>
      <c r="K35" s="1032"/>
      <c r="L35" s="1032"/>
      <c r="M35" s="1032"/>
      <c r="N35" s="1032"/>
      <c r="O35" s="1032"/>
      <c r="P35" s="1032"/>
      <c r="Q35" s="1032"/>
      <c r="R35" s="1032"/>
      <c r="S35" s="1032"/>
      <c r="T35" s="1032"/>
      <c r="U35" s="1032"/>
      <c r="V35" s="1032"/>
      <c r="W35" s="1032"/>
      <c r="X35" s="1032"/>
      <c r="Y35" s="1032"/>
      <c r="Z35" s="1032"/>
      <c r="AA35" s="1032"/>
      <c r="AB35" s="1032"/>
      <c r="AC35" s="1032"/>
      <c r="AD35" s="1032"/>
      <c r="AE35" s="1032"/>
    </row>
    <row r="36" spans="1:35" ht="24" customHeight="1">
      <c r="A36" s="64"/>
      <c r="B36" s="11"/>
      <c r="C36" s="1028" t="s">
        <v>5325</v>
      </c>
      <c r="D36" s="1029"/>
      <c r="E36" s="1029"/>
      <c r="F36" s="1029"/>
      <c r="G36" s="1029"/>
      <c r="H36" s="1029"/>
      <c r="I36" s="1029"/>
      <c r="J36" s="1029"/>
      <c r="K36" s="1029"/>
      <c r="L36" s="1029"/>
      <c r="M36" s="1029"/>
      <c r="N36" s="1029"/>
      <c r="O36" s="1029"/>
      <c r="P36" s="1029"/>
      <c r="Q36" s="1029"/>
      <c r="R36" s="1029"/>
      <c r="S36" s="1029"/>
      <c r="T36" s="1029"/>
      <c r="U36" s="1029"/>
      <c r="V36" s="1029"/>
      <c r="W36" s="1029"/>
      <c r="X36" s="1029"/>
      <c r="Y36" s="1029"/>
      <c r="Z36" s="1029"/>
      <c r="AA36" s="1029"/>
      <c r="AB36" s="1029"/>
      <c r="AC36" s="1029"/>
      <c r="AD36" s="1029"/>
    </row>
    <row r="37" spans="1:35" ht="60" customHeight="1">
      <c r="A37" s="64"/>
      <c r="B37" s="11"/>
      <c r="C37" s="1034"/>
      <c r="D37" s="1035"/>
      <c r="E37" s="1035"/>
      <c r="F37" s="1035"/>
      <c r="G37" s="1035"/>
      <c r="H37" s="1035"/>
      <c r="I37" s="1035"/>
      <c r="J37" s="1035"/>
      <c r="K37" s="1035"/>
      <c r="L37" s="1035"/>
      <c r="M37" s="1035"/>
      <c r="N37" s="1035"/>
      <c r="O37" s="1035"/>
      <c r="P37" s="1035"/>
      <c r="Q37" s="1035"/>
      <c r="R37" s="1035"/>
      <c r="S37" s="1035"/>
      <c r="T37" s="1035"/>
      <c r="U37" s="1035"/>
      <c r="V37" s="1035"/>
      <c r="W37" s="1035"/>
      <c r="X37" s="1035"/>
      <c r="Y37" s="1035"/>
      <c r="Z37" s="1035"/>
      <c r="AA37" s="1035"/>
      <c r="AB37" s="1035"/>
      <c r="AC37" s="1035"/>
      <c r="AD37" s="1036"/>
    </row>
    <row r="38" spans="1:35" ht="15" customHeight="1">
      <c r="A38" s="64"/>
      <c r="B38" s="988" t="str">
        <f>IF(AI33&gt;0,"Favor de ingresar toda la información requerida en la pregunta ","")</f>
        <v/>
      </c>
      <c r="C38" s="866"/>
      <c r="D38" s="866"/>
      <c r="E38" s="866"/>
      <c r="F38" s="866"/>
      <c r="G38" s="866"/>
      <c r="H38" s="866"/>
      <c r="I38" s="866"/>
      <c r="J38" s="866"/>
      <c r="K38" s="866"/>
      <c r="L38" s="866"/>
      <c r="M38" s="866"/>
      <c r="N38" s="866"/>
      <c r="O38" s="866"/>
      <c r="P38" s="866"/>
      <c r="Q38" s="866"/>
      <c r="R38" s="866"/>
      <c r="S38" s="866"/>
      <c r="T38" s="866"/>
      <c r="U38" s="866"/>
      <c r="V38" s="866"/>
      <c r="W38" s="866"/>
      <c r="X38" s="866"/>
      <c r="Y38" s="866"/>
      <c r="Z38" s="866"/>
      <c r="AA38" s="866"/>
      <c r="AB38" s="866"/>
      <c r="AC38" s="866"/>
      <c r="AD38" s="866"/>
    </row>
    <row r="39" spans="1:35" ht="15" customHeight="1">
      <c r="A39" s="64"/>
      <c r="B39" s="1039" t="str">
        <f>IF(AK29&gt;0,"Alerta: debe de proporcionar una justificación de acuerdo a lo establecido en la instrucción 4 ","")</f>
        <v/>
      </c>
      <c r="C39" s="1039"/>
      <c r="D39" s="1039"/>
      <c r="E39" s="1039"/>
      <c r="F39" s="1039"/>
      <c r="G39" s="1039"/>
      <c r="H39" s="1039"/>
      <c r="I39" s="1039"/>
      <c r="J39" s="1039"/>
      <c r="K39" s="1039"/>
      <c r="L39" s="1039"/>
      <c r="M39" s="1039"/>
      <c r="N39" s="1039"/>
      <c r="O39" s="1039"/>
      <c r="P39" s="1039"/>
      <c r="Q39" s="1039"/>
      <c r="R39" s="1039"/>
      <c r="S39" s="1039"/>
      <c r="T39" s="1039"/>
      <c r="U39" s="1039"/>
      <c r="V39" s="1039"/>
      <c r="W39" s="1039"/>
      <c r="X39" s="1039"/>
      <c r="Y39" s="1039"/>
      <c r="Z39" s="1039"/>
      <c r="AA39" s="1039"/>
      <c r="AB39" s="1039"/>
      <c r="AC39" s="1039"/>
      <c r="AD39" s="1039"/>
      <c r="AE39" s="1039"/>
    </row>
    <row r="40" spans="1:35" ht="15" customHeight="1">
      <c r="A40" s="64"/>
      <c r="B40" s="989" t="str">
        <f>IF(AH33&gt;0,"Favor de verificar que no tenga información en celdas sombreadas","")</f>
        <v/>
      </c>
      <c r="C40" s="990"/>
      <c r="D40" s="990"/>
      <c r="E40" s="990"/>
      <c r="F40" s="990"/>
      <c r="G40" s="990"/>
      <c r="H40" s="990"/>
      <c r="I40" s="990"/>
      <c r="J40" s="990"/>
      <c r="K40" s="990"/>
      <c r="L40" s="990"/>
      <c r="M40" s="990"/>
      <c r="N40" s="990"/>
      <c r="O40" s="990"/>
      <c r="P40" s="990"/>
      <c r="Q40" s="990"/>
      <c r="R40" s="990"/>
      <c r="S40" s="990"/>
      <c r="T40" s="990"/>
      <c r="U40" s="990"/>
      <c r="V40" s="990"/>
      <c r="W40" s="990"/>
      <c r="X40" s="990"/>
      <c r="Y40" s="990"/>
      <c r="Z40" s="990"/>
      <c r="AA40" s="990"/>
      <c r="AB40" s="990"/>
      <c r="AC40" s="990"/>
      <c r="AD40" s="990"/>
    </row>
    <row r="41" spans="1:35" ht="15" customHeight="1">
      <c r="A41" s="64"/>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row>
    <row r="42" spans="1:35" ht="15" customHeight="1">
      <c r="A42" s="64"/>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row>
    <row r="43" spans="1:35" ht="15" customHeight="1">
      <c r="A43" s="64"/>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row>
    <row r="44" spans="1:35" ht="36" customHeight="1">
      <c r="A44" s="32" t="s">
        <v>5536</v>
      </c>
      <c r="B44" s="1031" t="s">
        <v>5537</v>
      </c>
      <c r="C44" s="866"/>
      <c r="D44" s="866"/>
      <c r="E44" s="866"/>
      <c r="F44" s="866"/>
      <c r="G44" s="866"/>
      <c r="H44" s="866"/>
      <c r="I44" s="866"/>
      <c r="J44" s="866"/>
      <c r="K44" s="866"/>
      <c r="L44" s="866"/>
      <c r="M44" s="866"/>
      <c r="N44" s="866"/>
      <c r="O44" s="866"/>
      <c r="P44" s="866"/>
      <c r="Q44" s="866"/>
      <c r="R44" s="866"/>
      <c r="S44" s="866"/>
      <c r="T44" s="866"/>
      <c r="U44" s="866"/>
      <c r="V44" s="866"/>
      <c r="W44" s="866"/>
      <c r="X44" s="866"/>
      <c r="Y44" s="866"/>
      <c r="Z44" s="866"/>
      <c r="AA44" s="866"/>
      <c r="AB44" s="866"/>
      <c r="AC44" s="866"/>
      <c r="AD44" s="866"/>
    </row>
    <row r="45" spans="1:35" ht="36" customHeight="1">
      <c r="A45" s="64"/>
      <c r="B45" s="11"/>
      <c r="C45" s="1000" t="s">
        <v>5538</v>
      </c>
      <c r="D45" s="866"/>
      <c r="E45" s="866"/>
      <c r="F45" s="866"/>
      <c r="G45" s="866"/>
      <c r="H45" s="866"/>
      <c r="I45" s="866"/>
      <c r="J45" s="866"/>
      <c r="K45" s="866"/>
      <c r="L45" s="866"/>
      <c r="M45" s="866"/>
      <c r="N45" s="866"/>
      <c r="O45" s="866"/>
      <c r="P45" s="866"/>
      <c r="Q45" s="866"/>
      <c r="R45" s="866"/>
      <c r="S45" s="866"/>
      <c r="T45" s="866"/>
      <c r="U45" s="866"/>
      <c r="V45" s="866"/>
      <c r="W45" s="866"/>
      <c r="X45" s="866"/>
      <c r="Y45" s="866"/>
      <c r="Z45" s="866"/>
      <c r="AA45" s="866"/>
      <c r="AB45" s="866"/>
      <c r="AC45" s="866"/>
      <c r="AD45" s="866"/>
    </row>
    <row r="46" spans="1:35" ht="15" customHeight="1">
      <c r="A46" s="64"/>
      <c r="B46" s="11"/>
      <c r="C46" s="1064" t="s">
        <v>5539</v>
      </c>
      <c r="D46" s="866"/>
      <c r="E46" s="866"/>
      <c r="F46" s="866"/>
      <c r="G46" s="866"/>
      <c r="H46" s="866"/>
      <c r="I46" s="866"/>
      <c r="J46" s="866"/>
      <c r="K46" s="866"/>
      <c r="L46" s="866"/>
      <c r="M46" s="866"/>
      <c r="N46" s="866"/>
      <c r="O46" s="866"/>
      <c r="P46" s="866"/>
      <c r="Q46" s="866"/>
      <c r="R46" s="866"/>
      <c r="S46" s="866"/>
      <c r="T46" s="866"/>
      <c r="U46" s="866"/>
      <c r="V46" s="866"/>
      <c r="W46" s="866"/>
      <c r="X46" s="866"/>
      <c r="Y46" s="866"/>
      <c r="Z46" s="866"/>
      <c r="AA46" s="866"/>
      <c r="AB46" s="866"/>
      <c r="AC46" s="866"/>
      <c r="AD46" s="866"/>
    </row>
    <row r="47" spans="1:35" ht="24" customHeight="1">
      <c r="A47" s="72"/>
      <c r="C47" s="1000" t="s">
        <v>5540</v>
      </c>
      <c r="D47" s="866"/>
      <c r="E47" s="866"/>
      <c r="F47" s="866"/>
      <c r="G47" s="866"/>
      <c r="H47" s="866"/>
      <c r="I47" s="866"/>
      <c r="J47" s="866"/>
      <c r="K47" s="866"/>
      <c r="L47" s="866"/>
      <c r="M47" s="866"/>
      <c r="N47" s="866"/>
      <c r="O47" s="866"/>
      <c r="P47" s="866"/>
      <c r="Q47" s="866"/>
      <c r="R47" s="866"/>
      <c r="S47" s="866"/>
      <c r="T47" s="866"/>
      <c r="U47" s="866"/>
      <c r="V47" s="866"/>
      <c r="W47" s="866"/>
      <c r="X47" s="866"/>
      <c r="Y47" s="866"/>
      <c r="Z47" s="866"/>
      <c r="AA47" s="866"/>
      <c r="AB47" s="866"/>
      <c r="AC47" s="866"/>
      <c r="AD47" s="866"/>
    </row>
    <row r="48" spans="1:35" ht="36" customHeight="1">
      <c r="A48" s="72"/>
      <c r="C48" s="999" t="s">
        <v>5541</v>
      </c>
      <c r="D48" s="866"/>
      <c r="E48" s="866"/>
      <c r="F48" s="866"/>
      <c r="G48" s="866"/>
      <c r="H48" s="866"/>
      <c r="I48" s="866"/>
      <c r="J48" s="866"/>
      <c r="K48" s="866"/>
      <c r="L48" s="866"/>
      <c r="M48" s="866"/>
      <c r="N48" s="866"/>
      <c r="O48" s="866"/>
      <c r="P48" s="866"/>
      <c r="Q48" s="866"/>
      <c r="R48" s="866"/>
      <c r="S48" s="866"/>
      <c r="T48" s="866"/>
      <c r="U48" s="866"/>
      <c r="V48" s="866"/>
      <c r="W48" s="866"/>
      <c r="X48" s="866"/>
      <c r="Y48" s="866"/>
      <c r="Z48" s="866"/>
      <c r="AA48" s="866"/>
      <c r="AB48" s="866"/>
      <c r="AC48" s="866"/>
      <c r="AD48" s="866"/>
    </row>
    <row r="49" spans="1:37" ht="15" customHeight="1">
      <c r="A49" s="64"/>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row>
    <row r="50" spans="1:37" ht="24" customHeight="1">
      <c r="A50" s="32"/>
      <c r="B50" s="11"/>
      <c r="C50" s="1006" t="s">
        <v>5347</v>
      </c>
      <c r="D50" s="1009"/>
      <c r="E50" s="1009"/>
      <c r="F50" s="1009"/>
      <c r="G50" s="1009"/>
      <c r="H50" s="1009"/>
      <c r="I50" s="1009"/>
      <c r="J50" s="1010"/>
      <c r="K50" s="1006" t="s">
        <v>5542</v>
      </c>
      <c r="L50" s="1009"/>
      <c r="M50" s="1009"/>
      <c r="N50" s="1009"/>
      <c r="O50" s="1009"/>
      <c r="P50" s="1010"/>
      <c r="Q50" s="1006" t="s">
        <v>5543</v>
      </c>
      <c r="R50" s="889"/>
      <c r="S50" s="889"/>
      <c r="T50" s="889"/>
      <c r="U50" s="889"/>
      <c r="V50" s="889"/>
      <c r="W50" s="889"/>
      <c r="X50" s="889"/>
      <c r="Y50" s="889"/>
      <c r="Z50" s="889"/>
      <c r="AA50" s="889"/>
      <c r="AB50" s="889"/>
      <c r="AC50" s="889"/>
      <c r="AD50" s="890"/>
      <c r="AG50" s="400" t="s">
        <v>5524</v>
      </c>
      <c r="AH50" s="401" t="s">
        <v>5350</v>
      </c>
      <c r="AJ50" s="393" t="s">
        <v>5106</v>
      </c>
      <c r="AK50" s="396" t="s">
        <v>5351</v>
      </c>
    </row>
    <row r="51" spans="1:37" ht="260.10000000000002" customHeight="1">
      <c r="A51" s="32"/>
      <c r="B51" s="11"/>
      <c r="C51" s="1022"/>
      <c r="D51" s="974"/>
      <c r="E51" s="974"/>
      <c r="F51" s="974"/>
      <c r="G51" s="974"/>
      <c r="H51" s="974"/>
      <c r="I51" s="974"/>
      <c r="J51" s="975"/>
      <c r="K51" s="1022"/>
      <c r="L51" s="974"/>
      <c r="M51" s="974"/>
      <c r="N51" s="974"/>
      <c r="O51" s="974"/>
      <c r="P51" s="975"/>
      <c r="Q51" s="1060" t="s">
        <v>5544</v>
      </c>
      <c r="R51" s="890"/>
      <c r="S51" s="1060" t="s">
        <v>5545</v>
      </c>
      <c r="T51" s="890"/>
      <c r="U51" s="1060" t="s">
        <v>5546</v>
      </c>
      <c r="V51" s="890"/>
      <c r="W51" s="1060" t="s">
        <v>5547</v>
      </c>
      <c r="X51" s="890"/>
      <c r="Y51" s="1060" t="s">
        <v>5548</v>
      </c>
      <c r="Z51" s="890"/>
      <c r="AA51" s="1060" t="s">
        <v>5549</v>
      </c>
      <c r="AB51" s="890"/>
      <c r="AC51" s="1060" t="s">
        <v>5550</v>
      </c>
      <c r="AD51" s="890"/>
      <c r="AG51" s="400" t="s">
        <v>5381</v>
      </c>
      <c r="AH51" s="401" t="s">
        <v>5357</v>
      </c>
      <c r="AI51" s="305" t="s">
        <v>5116</v>
      </c>
      <c r="AJ51" s="394" t="s">
        <v>5551</v>
      </c>
      <c r="AK51" s="396" t="s">
        <v>5361</v>
      </c>
    </row>
    <row r="52" spans="1:37" ht="60" customHeight="1">
      <c r="A52" s="32"/>
      <c r="B52" s="11"/>
      <c r="C52" s="82" t="s">
        <v>5043</v>
      </c>
      <c r="D52" s="1020" t="s">
        <v>5533</v>
      </c>
      <c r="E52" s="889"/>
      <c r="F52" s="889"/>
      <c r="G52" s="889"/>
      <c r="H52" s="889"/>
      <c r="I52" s="889"/>
      <c r="J52" s="890"/>
      <c r="K52" s="1027"/>
      <c r="L52" s="884"/>
      <c r="M52" s="884"/>
      <c r="N52" s="884"/>
      <c r="O52" s="884"/>
      <c r="P52" s="885"/>
      <c r="Q52" s="992"/>
      <c r="R52" s="885"/>
      <c r="S52" s="992"/>
      <c r="T52" s="885"/>
      <c r="U52" s="992"/>
      <c r="V52" s="885"/>
      <c r="W52" s="992"/>
      <c r="X52" s="885"/>
      <c r="Y52" s="992"/>
      <c r="Z52" s="885"/>
      <c r="AA52" s="992"/>
      <c r="AB52" s="885"/>
      <c r="AC52" s="992"/>
      <c r="AD52" s="885"/>
      <c r="AG52" s="302">
        <f>IF(AND(CNGE_2025_M1_Secc5_Sub2!$L36&lt;&gt;"",CNGE_2025_M1_Secc5_Sub2!$L36&lt;&gt;1,COUNTA(K52:AD52)&gt;0),1,IF(AND(CNGE_2025_M1_Secc5_Sub2!$L36="",COUNTA(K52:AD52)&gt;0),1,0))</f>
        <v>0</v>
      </c>
      <c r="AH52" s="391">
        <f>IF(AND($K52&lt;&gt;"",$K52&lt;&gt;1,COUNTA(Q52:AD52)&gt;0),1,IF(AND($K52="",COUNTA(Q52:AD52)&gt;0),1,0))</f>
        <v>0</v>
      </c>
      <c r="AI52" s="321">
        <f>IF(OR(AND(K52&lt;&gt;1,COUNTA(Q52:AD52)=0),AND(K52=1,COUNTA(Q52:AD52)&gt;0)),0,IF(COUNTA(K52:AD52)=0,0,1))</f>
        <v>0</v>
      </c>
      <c r="AJ52" s="395">
        <f>IF(COUNTIF(AC52:AD55,"X")&gt;0,1,0)</f>
        <v>0</v>
      </c>
      <c r="AK52" s="397">
        <f>IF(SUM(COUNTIF(K52:P55,2),COUNTIF(K52:P55,9))=4,1,0)</f>
        <v>0</v>
      </c>
    </row>
    <row r="53" spans="1:37" ht="24" customHeight="1">
      <c r="A53" s="32"/>
      <c r="B53" s="11"/>
      <c r="C53" s="84" t="s">
        <v>5045</v>
      </c>
      <c r="D53" s="1020" t="s">
        <v>5364</v>
      </c>
      <c r="E53" s="889"/>
      <c r="F53" s="889"/>
      <c r="G53" s="889"/>
      <c r="H53" s="889"/>
      <c r="I53" s="889"/>
      <c r="J53" s="890"/>
      <c r="K53" s="1027"/>
      <c r="L53" s="884"/>
      <c r="M53" s="884"/>
      <c r="N53" s="884"/>
      <c r="O53" s="884"/>
      <c r="P53" s="885"/>
      <c r="Q53" s="992"/>
      <c r="R53" s="885"/>
      <c r="S53" s="992"/>
      <c r="T53" s="885"/>
      <c r="U53" s="992"/>
      <c r="V53" s="885"/>
      <c r="W53" s="992"/>
      <c r="X53" s="885"/>
      <c r="Y53" s="992"/>
      <c r="Z53" s="885"/>
      <c r="AA53" s="992"/>
      <c r="AB53" s="885"/>
      <c r="AC53" s="992"/>
      <c r="AD53" s="885"/>
      <c r="AG53" s="302">
        <f>IF(AND(CNGE_2025_M1_Secc5_Sub2!$L37&lt;&gt;"",CNGE_2025_M1_Secc5_Sub2!$L37&lt;&gt;1,COUNTA(K53:AD53)&gt;0),1,IF(AND(CNGE_2025_M1_Secc5_Sub2!$L37="",COUNTA(K53:AD53)&gt;0),1,0))</f>
        <v>0</v>
      </c>
      <c r="AH53" s="391">
        <f>IF(AND($K53&lt;&gt;"",$K53&lt;&gt;1,COUNTA(Q53:AD53)&gt;0),1,IF(AND($K53="",COUNTA(Q53:AD53)&gt;0),1,0))</f>
        <v>0</v>
      </c>
      <c r="AI53" s="321">
        <f>IF(OR(AND(K53&lt;&gt;1,COUNTA(Q53:AD53)=0),AND(K53=1,COUNTA(Q53:AD53)&gt;0)),0,IF(COUNTA(K53:AD53)=0,0,1))</f>
        <v>0</v>
      </c>
    </row>
    <row r="54" spans="1:37" ht="36" customHeight="1">
      <c r="A54" s="32"/>
      <c r="B54" s="11"/>
      <c r="C54" s="71" t="s">
        <v>5047</v>
      </c>
      <c r="D54" s="1020" t="s">
        <v>5365</v>
      </c>
      <c r="E54" s="889"/>
      <c r="F54" s="889"/>
      <c r="G54" s="889"/>
      <c r="H54" s="889"/>
      <c r="I54" s="889"/>
      <c r="J54" s="890"/>
      <c r="K54" s="1027"/>
      <c r="L54" s="884"/>
      <c r="M54" s="884"/>
      <c r="N54" s="884"/>
      <c r="O54" s="884"/>
      <c r="P54" s="885"/>
      <c r="Q54" s="992"/>
      <c r="R54" s="885"/>
      <c r="S54" s="992"/>
      <c r="T54" s="885"/>
      <c r="U54" s="992"/>
      <c r="V54" s="885"/>
      <c r="W54" s="992"/>
      <c r="X54" s="885"/>
      <c r="Y54" s="992"/>
      <c r="Z54" s="885"/>
      <c r="AA54" s="992"/>
      <c r="AB54" s="885"/>
      <c r="AC54" s="992"/>
      <c r="AD54" s="885"/>
      <c r="AG54" s="302">
        <f>IF(AND(CNGE_2025_M1_Secc5_Sub2!$L38&lt;&gt;"",CNGE_2025_M1_Secc5_Sub2!$L38&lt;&gt;1,COUNTA(K54:AD54)&gt;0),1,IF(AND(CNGE_2025_M1_Secc5_Sub2!$L38="",COUNTA(K54:AD54)&gt;0),1,0))</f>
        <v>0</v>
      </c>
      <c r="AH54" s="391">
        <f>IF(AND($K54&lt;&gt;"",$K54&lt;&gt;1,COUNTA(Q54:AD54)&gt;0),1,IF(AND($K54="",COUNTA(Q54:AD54)&gt;0),1,0))</f>
        <v>0</v>
      </c>
      <c r="AI54" s="321">
        <f>IF(OR(AND(K54&lt;&gt;1,COUNTA(Q54:AD54)=0),AND(K54=1,COUNTA(Q54:AD54)&gt;0)),0,IF(COUNTA(K54:AD54)=0,0,1))</f>
        <v>0</v>
      </c>
    </row>
    <row r="55" spans="1:37" ht="15" customHeight="1">
      <c r="A55" s="32"/>
      <c r="B55" s="11"/>
      <c r="C55" s="71" t="s">
        <v>5049</v>
      </c>
      <c r="D55" s="1020" t="s">
        <v>5534</v>
      </c>
      <c r="E55" s="889"/>
      <c r="F55" s="889"/>
      <c r="G55" s="889"/>
      <c r="H55" s="889"/>
      <c r="I55" s="889"/>
      <c r="J55" s="890"/>
      <c r="K55" s="1027"/>
      <c r="L55" s="884"/>
      <c r="M55" s="884"/>
      <c r="N55" s="884"/>
      <c r="O55" s="884"/>
      <c r="P55" s="885"/>
      <c r="Q55" s="992"/>
      <c r="R55" s="885"/>
      <c r="S55" s="992"/>
      <c r="T55" s="885"/>
      <c r="U55" s="992"/>
      <c r="V55" s="885"/>
      <c r="W55" s="992"/>
      <c r="X55" s="885"/>
      <c r="Y55" s="992"/>
      <c r="Z55" s="885"/>
      <c r="AA55" s="992"/>
      <c r="AB55" s="885"/>
      <c r="AC55" s="992"/>
      <c r="AD55" s="885"/>
      <c r="AG55" s="302">
        <f>IF(AND(CNGE_2025_M1_Secc5_Sub2!$L39&lt;&gt;"",CNGE_2025_M1_Secc5_Sub2!$L39&lt;&gt;1,COUNTA(K55:AD55)&gt;0),1,IF(AND(CNGE_2025_M1_Secc5_Sub2!$L39="",COUNTA(K55:AD55)&gt;0),1,0))</f>
        <v>0</v>
      </c>
      <c r="AH55" s="391">
        <f>IF(AND($K55&lt;&gt;"",$K55&lt;&gt;1,COUNTA(Q55:AD55)&gt;0),1,IF(AND($K55="",COUNTA(Q55:AD55)&gt;0),1,0))</f>
        <v>0</v>
      </c>
      <c r="AI55" s="321">
        <f>IF(OR(AND(K55&lt;&gt;1,COUNTA(Q55:AD55)=0),AND(K55=1,COUNTA(Q55:AD55)&gt;0)),0,IF(COUNTA(K55:AD55)=0,0,1))</f>
        <v>0</v>
      </c>
    </row>
    <row r="56" spans="1:37" ht="15" customHeight="1">
      <c r="A56" s="32"/>
      <c r="B56" s="11"/>
      <c r="AH56" s="402">
        <f>SUM(AG52:AH55)</f>
        <v>0</v>
      </c>
      <c r="AI56" s="305">
        <f>SUM(AI52:AI55)</f>
        <v>0</v>
      </c>
    </row>
    <row r="57" spans="1:37" ht="45" customHeight="1">
      <c r="A57" s="64"/>
      <c r="B57" s="11"/>
      <c r="C57" s="1030" t="s">
        <v>5552</v>
      </c>
      <c r="D57" s="866"/>
      <c r="E57" s="866"/>
      <c r="F57" s="1027"/>
      <c r="G57" s="884"/>
      <c r="H57" s="884"/>
      <c r="I57" s="884"/>
      <c r="J57" s="884"/>
      <c r="K57" s="884"/>
      <c r="L57" s="884"/>
      <c r="M57" s="884"/>
      <c r="N57" s="884"/>
      <c r="O57" s="884"/>
      <c r="P57" s="884"/>
      <c r="Q57" s="884"/>
      <c r="R57" s="884"/>
      <c r="S57" s="884"/>
      <c r="T57" s="884"/>
      <c r="U57" s="884"/>
      <c r="V57" s="884"/>
      <c r="W57" s="884"/>
      <c r="X57" s="884"/>
      <c r="Y57" s="884"/>
      <c r="Z57" s="884"/>
      <c r="AA57" s="884"/>
      <c r="AB57" s="884"/>
      <c r="AC57" s="884"/>
      <c r="AD57" s="885"/>
    </row>
    <row r="58" spans="1:37" ht="15" customHeight="1">
      <c r="A58" s="32"/>
      <c r="B58" s="1032" t="str">
        <f>IF(AND(AJ52&gt;0,F57=""),"Ha seleccionado la col. Otra medida de protección, debe anotar el nombre de dicha(s) medida(s) de protección ","")</f>
        <v/>
      </c>
      <c r="C58" s="1032"/>
      <c r="D58" s="1032"/>
      <c r="E58" s="1032"/>
      <c r="F58" s="1032"/>
      <c r="G58" s="1032"/>
      <c r="H58" s="1032"/>
      <c r="I58" s="1032"/>
      <c r="J58" s="1032"/>
      <c r="K58" s="1032"/>
      <c r="L58" s="1032"/>
      <c r="M58" s="1032"/>
      <c r="N58" s="1032"/>
      <c r="O58" s="1032"/>
      <c r="P58" s="1032"/>
      <c r="Q58" s="1032"/>
      <c r="R58" s="1032"/>
      <c r="S58" s="1032"/>
      <c r="T58" s="1032"/>
      <c r="U58" s="1032"/>
      <c r="V58" s="1032"/>
      <c r="W58" s="1032"/>
      <c r="X58" s="1032"/>
      <c r="Y58" s="1032"/>
      <c r="Z58" s="1032"/>
      <c r="AA58" s="1032"/>
      <c r="AB58" s="1032"/>
      <c r="AC58" s="1032"/>
      <c r="AD58" s="1032"/>
      <c r="AE58" s="1032"/>
    </row>
    <row r="59" spans="1:37" ht="24" customHeight="1">
      <c r="A59" s="64"/>
      <c r="B59" s="11"/>
      <c r="C59" s="1028" t="s">
        <v>5325</v>
      </c>
      <c r="D59" s="1029"/>
      <c r="E59" s="1029"/>
      <c r="F59" s="1029"/>
      <c r="G59" s="1029"/>
      <c r="H59" s="1029"/>
      <c r="I59" s="1029"/>
      <c r="J59" s="1029"/>
      <c r="K59" s="1029"/>
      <c r="L59" s="1029"/>
      <c r="M59" s="1029"/>
      <c r="N59" s="1029"/>
      <c r="O59" s="1029"/>
      <c r="P59" s="1029"/>
      <c r="Q59" s="1029"/>
      <c r="R59" s="1029"/>
      <c r="S59" s="1029"/>
      <c r="T59" s="1029"/>
      <c r="U59" s="1029"/>
      <c r="V59" s="1029"/>
      <c r="W59" s="1029"/>
      <c r="X59" s="1029"/>
      <c r="Y59" s="1029"/>
      <c r="Z59" s="1029"/>
      <c r="AA59" s="1029"/>
      <c r="AB59" s="1029"/>
      <c r="AC59" s="1029"/>
      <c r="AD59" s="1029"/>
    </row>
    <row r="60" spans="1:37" ht="60" customHeight="1">
      <c r="A60" s="64"/>
      <c r="B60" s="11"/>
      <c r="C60" s="1034"/>
      <c r="D60" s="1035"/>
      <c r="E60" s="1035"/>
      <c r="F60" s="1035"/>
      <c r="G60" s="1035"/>
      <c r="H60" s="1035"/>
      <c r="I60" s="1035"/>
      <c r="J60" s="1035"/>
      <c r="K60" s="1035"/>
      <c r="L60" s="1035"/>
      <c r="M60" s="1035"/>
      <c r="N60" s="1035"/>
      <c r="O60" s="1035"/>
      <c r="P60" s="1035"/>
      <c r="Q60" s="1035"/>
      <c r="R60" s="1035"/>
      <c r="S60" s="1035"/>
      <c r="T60" s="1035"/>
      <c r="U60" s="1035"/>
      <c r="V60" s="1035"/>
      <c r="W60" s="1035"/>
      <c r="X60" s="1035"/>
      <c r="Y60" s="1035"/>
      <c r="Z60" s="1035"/>
      <c r="AA60" s="1035"/>
      <c r="AB60" s="1035"/>
      <c r="AC60" s="1035"/>
      <c r="AD60" s="1036"/>
    </row>
    <row r="61" spans="1:37" ht="15" customHeight="1">
      <c r="A61" s="64"/>
      <c r="B61" s="988" t="str">
        <f>IF(AI56&gt;0,"Favor de ingresar toda la información requerida en la pregunta ","")</f>
        <v/>
      </c>
      <c r="C61" s="866"/>
      <c r="D61" s="866"/>
      <c r="E61" s="866"/>
      <c r="F61" s="866"/>
      <c r="G61" s="866"/>
      <c r="H61" s="866"/>
      <c r="I61" s="866"/>
      <c r="J61" s="866"/>
      <c r="K61" s="866"/>
      <c r="L61" s="866"/>
      <c r="M61" s="866"/>
      <c r="N61" s="866"/>
      <c r="O61" s="866"/>
      <c r="P61" s="866"/>
      <c r="Q61" s="866"/>
      <c r="R61" s="866"/>
      <c r="S61" s="866"/>
      <c r="T61" s="866"/>
      <c r="U61" s="866"/>
      <c r="V61" s="866"/>
      <c r="W61" s="866"/>
      <c r="X61" s="866"/>
      <c r="Y61" s="866"/>
      <c r="Z61" s="866"/>
      <c r="AA61" s="866"/>
      <c r="AB61" s="866"/>
      <c r="AC61" s="866"/>
      <c r="AD61" s="866"/>
    </row>
    <row r="62" spans="1:37" ht="15" customHeight="1">
      <c r="A62" s="64"/>
      <c r="B62" s="1039" t="str">
        <f>IF(AK52&gt;0,"Alerta: debe de proporcionar una justificación de acuerdo a lo establecido en la instrucción 4 ","")</f>
        <v/>
      </c>
      <c r="C62" s="1039"/>
      <c r="D62" s="1039"/>
      <c r="E62" s="1039"/>
      <c r="F62" s="1039"/>
      <c r="G62" s="1039"/>
      <c r="H62" s="1039"/>
      <c r="I62" s="1039"/>
      <c r="J62" s="1039"/>
      <c r="K62" s="1039"/>
      <c r="L62" s="1039"/>
      <c r="M62" s="1039"/>
      <c r="N62" s="1039"/>
      <c r="O62" s="1039"/>
      <c r="P62" s="1039"/>
      <c r="Q62" s="1039"/>
      <c r="R62" s="1039"/>
      <c r="S62" s="1039"/>
      <c r="T62" s="1039"/>
      <c r="U62" s="1039"/>
      <c r="V62" s="1039"/>
      <c r="W62" s="1039"/>
      <c r="X62" s="1039"/>
      <c r="Y62" s="1039"/>
      <c r="Z62" s="1039"/>
      <c r="AA62" s="1039"/>
      <c r="AB62" s="1039"/>
      <c r="AC62" s="1039"/>
      <c r="AD62" s="1039"/>
      <c r="AE62" s="1039"/>
    </row>
    <row r="63" spans="1:37" ht="15" customHeight="1">
      <c r="A63" s="64"/>
      <c r="B63" s="989" t="str">
        <f>IF(AH56&gt;0,"Favor de verificar que no tenga información en celdas sombreadas","")</f>
        <v/>
      </c>
      <c r="C63" s="990"/>
      <c r="D63" s="990"/>
      <c r="E63" s="990"/>
      <c r="F63" s="990"/>
      <c r="G63" s="990"/>
      <c r="H63" s="990"/>
      <c r="I63" s="990"/>
      <c r="J63" s="990"/>
      <c r="K63" s="990"/>
      <c r="L63" s="990"/>
      <c r="M63" s="990"/>
      <c r="N63" s="990"/>
      <c r="O63" s="990"/>
      <c r="P63" s="990"/>
      <c r="Q63" s="990"/>
      <c r="R63" s="990"/>
      <c r="S63" s="990"/>
      <c r="T63" s="990"/>
      <c r="U63" s="990"/>
      <c r="V63" s="990"/>
      <c r="W63" s="990"/>
      <c r="X63" s="990"/>
      <c r="Y63" s="990"/>
      <c r="Z63" s="990"/>
      <c r="AA63" s="990"/>
      <c r="AB63" s="990"/>
      <c r="AC63" s="990"/>
      <c r="AD63" s="990"/>
    </row>
    <row r="64" spans="1:37" ht="15" customHeight="1">
      <c r="A64" s="64"/>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row>
    <row r="65" spans="1:42" ht="15" customHeight="1">
      <c r="A65" s="64"/>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row>
    <row r="66" spans="1:42" ht="15" customHeight="1">
      <c r="A66" s="64"/>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row>
    <row r="67" spans="1:42" ht="36" customHeight="1">
      <c r="A67" s="32" t="s">
        <v>5553</v>
      </c>
      <c r="B67" s="1031" t="s">
        <v>5554</v>
      </c>
      <c r="C67" s="866"/>
      <c r="D67" s="866"/>
      <c r="E67" s="866"/>
      <c r="F67" s="866"/>
      <c r="G67" s="866"/>
      <c r="H67" s="866"/>
      <c r="I67" s="866"/>
      <c r="J67" s="866"/>
      <c r="K67" s="866"/>
      <c r="L67" s="866"/>
      <c r="M67" s="866"/>
      <c r="N67" s="866"/>
      <c r="O67" s="866"/>
      <c r="P67" s="866"/>
      <c r="Q67" s="866"/>
      <c r="R67" s="866"/>
      <c r="S67" s="866"/>
      <c r="T67" s="866"/>
      <c r="U67" s="866"/>
      <c r="V67" s="866"/>
      <c r="W67" s="866"/>
      <c r="X67" s="866"/>
      <c r="Y67" s="866"/>
      <c r="Z67" s="866"/>
      <c r="AA67" s="866"/>
      <c r="AB67" s="866"/>
      <c r="AC67" s="866"/>
      <c r="AD67" s="866"/>
    </row>
    <row r="68" spans="1:42" ht="36" customHeight="1">
      <c r="A68" s="32"/>
      <c r="B68" s="99"/>
      <c r="C68" s="1075" t="s">
        <v>5555</v>
      </c>
      <c r="D68" s="866"/>
      <c r="E68" s="866"/>
      <c r="F68" s="866"/>
      <c r="G68" s="866"/>
      <c r="H68" s="866"/>
      <c r="I68" s="866"/>
      <c r="J68" s="866"/>
      <c r="K68" s="866"/>
      <c r="L68" s="866"/>
      <c r="M68" s="866"/>
      <c r="N68" s="866"/>
      <c r="O68" s="866"/>
      <c r="P68" s="866"/>
      <c r="Q68" s="866"/>
      <c r="R68" s="866"/>
      <c r="S68" s="866"/>
      <c r="T68" s="866"/>
      <c r="U68" s="866"/>
      <c r="V68" s="866"/>
      <c r="W68" s="866"/>
      <c r="X68" s="866"/>
      <c r="Y68" s="866"/>
      <c r="Z68" s="866"/>
      <c r="AA68" s="866"/>
      <c r="AB68" s="866"/>
      <c r="AC68" s="866"/>
      <c r="AD68" s="866"/>
    </row>
    <row r="69" spans="1:42" ht="48" customHeight="1">
      <c r="A69" s="32"/>
      <c r="B69" s="99"/>
      <c r="C69" s="1000" t="s">
        <v>5556</v>
      </c>
      <c r="D69" s="866"/>
      <c r="E69" s="866"/>
      <c r="F69" s="866"/>
      <c r="G69" s="866"/>
      <c r="H69" s="866"/>
      <c r="I69" s="866"/>
      <c r="J69" s="866"/>
      <c r="K69" s="866"/>
      <c r="L69" s="866"/>
      <c r="M69" s="866"/>
      <c r="N69" s="866"/>
      <c r="O69" s="866"/>
      <c r="P69" s="866"/>
      <c r="Q69" s="866"/>
      <c r="R69" s="866"/>
      <c r="S69" s="866"/>
      <c r="T69" s="866"/>
      <c r="U69" s="866"/>
      <c r="V69" s="866"/>
      <c r="W69" s="866"/>
      <c r="X69" s="866"/>
      <c r="Y69" s="866"/>
      <c r="Z69" s="866"/>
      <c r="AA69" s="866"/>
      <c r="AB69" s="866"/>
      <c r="AC69" s="866"/>
      <c r="AD69" s="866"/>
    </row>
    <row r="70" spans="1:42" ht="24" customHeight="1">
      <c r="A70" s="51"/>
      <c r="C70" s="999" t="s">
        <v>5557</v>
      </c>
      <c r="D70" s="866"/>
      <c r="E70" s="866"/>
      <c r="F70" s="866"/>
      <c r="G70" s="866"/>
      <c r="H70" s="866"/>
      <c r="I70" s="866"/>
      <c r="J70" s="866"/>
      <c r="K70" s="866"/>
      <c r="L70" s="866"/>
      <c r="M70" s="866"/>
      <c r="N70" s="866"/>
      <c r="O70" s="866"/>
      <c r="P70" s="866"/>
      <c r="Q70" s="866"/>
      <c r="R70" s="866"/>
      <c r="S70" s="866"/>
      <c r="T70" s="866"/>
      <c r="U70" s="866"/>
      <c r="V70" s="866"/>
      <c r="W70" s="866"/>
      <c r="X70" s="866"/>
      <c r="Y70" s="866"/>
      <c r="Z70" s="866"/>
      <c r="AA70" s="866"/>
      <c r="AB70" s="866"/>
      <c r="AC70" s="866"/>
      <c r="AD70" s="866"/>
    </row>
    <row r="71" spans="1:42" ht="15" customHeight="1">
      <c r="A71" s="32"/>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row>
    <row r="72" spans="1:42" ht="15" customHeight="1">
      <c r="A72" s="32"/>
      <c r="B72" s="11"/>
      <c r="C72" s="1006" t="s">
        <v>5347</v>
      </c>
      <c r="D72" s="1009"/>
      <c r="E72" s="1009"/>
      <c r="F72" s="1009"/>
      <c r="G72" s="1009"/>
      <c r="H72" s="1010"/>
      <c r="I72" s="1006" t="s">
        <v>5558</v>
      </c>
      <c r="J72" s="889"/>
      <c r="K72" s="889"/>
      <c r="L72" s="889"/>
      <c r="M72" s="889"/>
      <c r="N72" s="889"/>
      <c r="O72" s="889"/>
      <c r="P72" s="889"/>
      <c r="Q72" s="889"/>
      <c r="R72" s="889"/>
      <c r="S72" s="889"/>
      <c r="T72" s="889"/>
      <c r="U72" s="889"/>
      <c r="V72" s="889"/>
      <c r="W72" s="889"/>
      <c r="X72" s="889"/>
      <c r="Y72" s="889"/>
      <c r="Z72" s="889"/>
      <c r="AA72" s="889"/>
      <c r="AB72" s="889"/>
      <c r="AC72" s="889"/>
      <c r="AD72" s="890"/>
      <c r="AM72" s="299" t="s">
        <v>5524</v>
      </c>
      <c r="AN72" s="300" t="s">
        <v>5559</v>
      </c>
      <c r="AP72" s="398" t="s">
        <v>5106</v>
      </c>
    </row>
    <row r="73" spans="1:42" ht="219.75" customHeight="1">
      <c r="A73" s="32"/>
      <c r="B73" s="11"/>
      <c r="C73" s="1022"/>
      <c r="D73" s="974"/>
      <c r="E73" s="974"/>
      <c r="F73" s="974"/>
      <c r="G73" s="974"/>
      <c r="H73" s="975"/>
      <c r="I73" s="1006" t="s">
        <v>5400</v>
      </c>
      <c r="J73" s="890"/>
      <c r="K73" s="1060" t="s">
        <v>5560</v>
      </c>
      <c r="L73" s="890"/>
      <c r="M73" s="1060" t="s">
        <v>5561</v>
      </c>
      <c r="N73" s="890"/>
      <c r="O73" s="1060" t="s">
        <v>5562</v>
      </c>
      <c r="P73" s="890"/>
      <c r="Q73" s="1060" t="s">
        <v>5563</v>
      </c>
      <c r="R73" s="890"/>
      <c r="S73" s="1060" t="s">
        <v>5564</v>
      </c>
      <c r="T73" s="890"/>
      <c r="U73" s="1060" t="s">
        <v>5565</v>
      </c>
      <c r="V73" s="890"/>
      <c r="W73" s="1060" t="s">
        <v>5566</v>
      </c>
      <c r="X73" s="890"/>
      <c r="Y73" s="1060" t="s">
        <v>5567</v>
      </c>
      <c r="Z73" s="890"/>
      <c r="AA73" s="1060" t="s">
        <v>5568</v>
      </c>
      <c r="AB73" s="890"/>
      <c r="AC73" s="1060" t="s">
        <v>483</v>
      </c>
      <c r="AD73" s="890"/>
      <c r="AI73" t="s">
        <v>5458</v>
      </c>
      <c r="AJ73" t="s">
        <v>5459</v>
      </c>
      <c r="AK73" t="s">
        <v>5460</v>
      </c>
      <c r="AL73" t="s">
        <v>5461</v>
      </c>
      <c r="AM73" s="299" t="s">
        <v>5381</v>
      </c>
      <c r="AN73" s="300" t="s">
        <v>5569</v>
      </c>
      <c r="AO73" s="305" t="s">
        <v>5116</v>
      </c>
      <c r="AP73" s="399" t="s">
        <v>5570</v>
      </c>
    </row>
    <row r="74" spans="1:42" ht="84" customHeight="1">
      <c r="A74" s="32"/>
      <c r="B74" s="11"/>
      <c r="C74" s="38" t="s">
        <v>5043</v>
      </c>
      <c r="D74" s="1020" t="s">
        <v>5533</v>
      </c>
      <c r="E74" s="889"/>
      <c r="F74" s="889"/>
      <c r="G74" s="889"/>
      <c r="H74" s="890"/>
      <c r="I74" s="1041"/>
      <c r="J74" s="1043"/>
      <c r="K74" s="1041"/>
      <c r="L74" s="1043"/>
      <c r="M74" s="1041"/>
      <c r="N74" s="1043"/>
      <c r="O74" s="1041"/>
      <c r="P74" s="1043"/>
      <c r="Q74" s="1041"/>
      <c r="R74" s="1043"/>
      <c r="S74" s="1041"/>
      <c r="T74" s="1043"/>
      <c r="U74" s="1041"/>
      <c r="V74" s="1043"/>
      <c r="W74" s="1041"/>
      <c r="X74" s="1043"/>
      <c r="Y74" s="1041"/>
      <c r="Z74" s="1043"/>
      <c r="AA74" s="1041"/>
      <c r="AB74" s="1043"/>
      <c r="AC74" s="1041"/>
      <c r="AD74" s="1043"/>
      <c r="AI74" s="811">
        <f>I74</f>
        <v>0</v>
      </c>
      <c r="AJ74">
        <f>COUNTIF(K74:AD74,"NS")</f>
        <v>0</v>
      </c>
      <c r="AK74" s="811">
        <f>SUM(K74:AD74)</f>
        <v>0</v>
      </c>
      <c r="AL74">
        <f>IF(COUNTIF(I74:AD74,"NA")=11,0,IF(OR(AND(AI74=0,AJ74&gt;0),AND(AI74="NS",AK74&gt;0), AND(AI74="NS", AJ74=0,AK74=0)), 1, IF(OR(AND(AI74&gt;0,AJ74&gt;1,AI74&gt;AK74), AND(AI74="NS",AJ74=2), AND(AI74="NS",AK74=0,AJ74&gt;0),AI74=AK74), 0, 1)))</f>
        <v>0</v>
      </c>
      <c r="AM74" s="302">
        <f>IF(AND(CNGE_2025_M1_Secc5_Sub2!$L36&lt;&gt;"",CNGE_2025_M1_Secc5_Sub2!$L36&lt;&gt;1,COUNTA(I74:AD74)&gt;0),1,IF(AND(CNGE_2025_M1_Secc5_Sub2!$L36="",COUNTA(I74:AD74)&gt;0),1,0))</f>
        <v>0</v>
      </c>
      <c r="AN74" s="303">
        <f>IF(AND(COUNTA($Q29:$AD29)=0,COUNTA(I74:AD74)&gt;0),1,0)</f>
        <v>0</v>
      </c>
      <c r="AO74" s="321">
        <f>IF(COUNTA(I74:AD74)=11,0,IF(COUNTA(I74:AD74)=0,0,1))</f>
        <v>0</v>
      </c>
      <c r="AP74" s="398">
        <f>IF(SUM(AA74:AB77)&gt;0,1,0)</f>
        <v>0</v>
      </c>
    </row>
    <row r="75" spans="1:42" ht="36" customHeight="1">
      <c r="A75" s="32"/>
      <c r="B75" s="11"/>
      <c r="C75" s="38" t="s">
        <v>5045</v>
      </c>
      <c r="D75" s="1020" t="s">
        <v>5364</v>
      </c>
      <c r="E75" s="889"/>
      <c r="F75" s="889"/>
      <c r="G75" s="889"/>
      <c r="H75" s="890"/>
      <c r="I75" s="1041"/>
      <c r="J75" s="1043"/>
      <c r="K75" s="1041"/>
      <c r="L75" s="1043"/>
      <c r="M75" s="1041"/>
      <c r="N75" s="1043"/>
      <c r="O75" s="1041"/>
      <c r="P75" s="1043"/>
      <c r="Q75" s="1041"/>
      <c r="R75" s="1043"/>
      <c r="S75" s="1041"/>
      <c r="T75" s="1043"/>
      <c r="U75" s="1041"/>
      <c r="V75" s="1043"/>
      <c r="W75" s="1041"/>
      <c r="X75" s="1043"/>
      <c r="Y75" s="1041"/>
      <c r="Z75" s="1043"/>
      <c r="AA75" s="1041"/>
      <c r="AB75" s="1043"/>
      <c r="AC75" s="1041"/>
      <c r="AD75" s="1043"/>
      <c r="AI75">
        <f>I75</f>
        <v>0</v>
      </c>
      <c r="AJ75">
        <f>COUNTIF(K75:AD75,"NS")</f>
        <v>0</v>
      </c>
      <c r="AK75">
        <f>SUM(K75:AD75)</f>
        <v>0</v>
      </c>
      <c r="AL75">
        <f>IF(COUNTIF(I75:AD75,"NA")=11,0,IF(OR(AND(AI75=0,AJ75&gt;0),AND(AI75="NS",AK75&gt;0), AND(AI75="NS", AJ75=0,AK75=0)), 1, IF(OR(AND(AI75&gt;0,AJ75&gt;1,AI75&gt;AK75), AND(AI75="NS",AJ75=2), AND(AI75="NS",AK75=0,AJ75&gt;0),AI75=AK75), 0, 1)))</f>
        <v>0</v>
      </c>
      <c r="AM75" s="302">
        <f>IF(AND(CNGE_2025_M1_Secc5_Sub2!$L37&lt;&gt;"",CNGE_2025_M1_Secc5_Sub2!$L37&lt;&gt;1,COUNTA(I75:AD75)&gt;0),1,IF(AND(CNGE_2025_M1_Secc5_Sub2!$L37="",COUNTA(I75:AD75)&gt;0),1,0))</f>
        <v>0</v>
      </c>
      <c r="AN75" s="303">
        <f t="shared" ref="AN75:AN77" si="1">IF(AND(COUNTA($Q30:$AD30)=0,COUNTA(I75:AD75)&gt;0),1,0)</f>
        <v>0</v>
      </c>
      <c r="AO75" s="321">
        <f>IF(COUNTA(I75:AD75)=11,0,IF(COUNTA(I75:AD75)=0,0,1))</f>
        <v>0</v>
      </c>
    </row>
    <row r="76" spans="1:42" ht="48" customHeight="1">
      <c r="A76" s="32"/>
      <c r="B76" s="11"/>
      <c r="C76" s="71" t="s">
        <v>5047</v>
      </c>
      <c r="D76" s="1020" t="s">
        <v>5365</v>
      </c>
      <c r="E76" s="889"/>
      <c r="F76" s="889"/>
      <c r="G76" s="889"/>
      <c r="H76" s="890"/>
      <c r="I76" s="1041"/>
      <c r="J76" s="1043"/>
      <c r="K76" s="1041"/>
      <c r="L76" s="1043"/>
      <c r="M76" s="1041"/>
      <c r="N76" s="1043"/>
      <c r="O76" s="1041"/>
      <c r="P76" s="1043"/>
      <c r="Q76" s="1041"/>
      <c r="R76" s="1043"/>
      <c r="S76" s="1041"/>
      <c r="T76" s="1043"/>
      <c r="U76" s="1041"/>
      <c r="V76" s="1043"/>
      <c r="W76" s="1041"/>
      <c r="X76" s="1043"/>
      <c r="Y76" s="1041"/>
      <c r="Z76" s="1043"/>
      <c r="AA76" s="1041"/>
      <c r="AB76" s="1043"/>
      <c r="AC76" s="1041"/>
      <c r="AD76" s="1043"/>
      <c r="AI76">
        <f>I76</f>
        <v>0</v>
      </c>
      <c r="AJ76">
        <f>COUNTIF(K76:AD76,"NS")</f>
        <v>0</v>
      </c>
      <c r="AK76">
        <f>SUM(K76:AD76)</f>
        <v>0</v>
      </c>
      <c r="AL76">
        <f>IF(COUNTIF(I76:AD76,"NA")=11,0,IF(OR(AND(AI76=0,AJ76&gt;0),AND(AI76="NS",AK76&gt;0), AND(AI76="NS", AJ76=0,AK76=0)), 1, IF(OR(AND(AI76&gt;0,AJ76&gt;1,AI76&gt;AK76), AND(AI76="NS",AJ76=2), AND(AI76="NS",AK76=0,AJ76&gt;0),AI76=AK76), 0, 1)))</f>
        <v>0</v>
      </c>
      <c r="AM76" s="302">
        <f>IF(AND(CNGE_2025_M1_Secc5_Sub2!$L38&lt;&gt;"",CNGE_2025_M1_Secc5_Sub2!$L38&lt;&gt;1,COUNTA(I76:AD76)&gt;0),1,IF(AND(CNGE_2025_M1_Secc5_Sub2!$L38="",COUNTA(I76:AD76)&gt;0),1,0))</f>
        <v>0</v>
      </c>
      <c r="AN76" s="303">
        <f t="shared" si="1"/>
        <v>0</v>
      </c>
      <c r="AO76" s="321">
        <f t="shared" ref="AO76:AO77" si="2">IF(COUNTA(I76:AD76)=11,0,IF(COUNTA(I76:AD76)=0,0,1))</f>
        <v>0</v>
      </c>
    </row>
    <row r="77" spans="1:42" ht="24" customHeight="1">
      <c r="A77" s="32"/>
      <c r="B77" s="11"/>
      <c r="C77" s="71" t="s">
        <v>5049</v>
      </c>
      <c r="D77" s="1020" t="s">
        <v>5534</v>
      </c>
      <c r="E77" s="889"/>
      <c r="F77" s="889"/>
      <c r="G77" s="889"/>
      <c r="H77" s="890"/>
      <c r="I77" s="1041"/>
      <c r="J77" s="1043"/>
      <c r="K77" s="1041"/>
      <c r="L77" s="1043"/>
      <c r="M77" s="1041"/>
      <c r="N77" s="1043"/>
      <c r="O77" s="1041"/>
      <c r="P77" s="1043"/>
      <c r="Q77" s="1041"/>
      <c r="R77" s="1043"/>
      <c r="S77" s="1041"/>
      <c r="T77" s="1043"/>
      <c r="U77" s="1041"/>
      <c r="V77" s="1043"/>
      <c r="W77" s="1041"/>
      <c r="X77" s="1043"/>
      <c r="Y77" s="1041"/>
      <c r="Z77" s="1043"/>
      <c r="AA77" s="1041"/>
      <c r="AB77" s="1043"/>
      <c r="AC77" s="1041"/>
      <c r="AD77" s="1043"/>
      <c r="AI77">
        <f>I77</f>
        <v>0</v>
      </c>
      <c r="AJ77">
        <f>COUNTIF(K77:AD77,"NS")</f>
        <v>0</v>
      </c>
      <c r="AK77">
        <f>SUM(K77:AD77)</f>
        <v>0</v>
      </c>
      <c r="AL77">
        <f>IF(COUNTIF(I77:AD77,"NA")=11,0,IF(OR(AND(AI77=0,AJ77&gt;0),AND(AI77="NS",AK77&gt;0), AND(AI77="NS", AJ77=0,AK77=0)), 1, IF(OR(AND(AI77&gt;0,AJ77&gt;1,AI77&gt;AK77), AND(AI77="NS",AJ77=2), AND(AI77="NS",AK77=0,AJ77&gt;0),AI77=AK77), 0, 1)))</f>
        <v>0</v>
      </c>
      <c r="AM77" s="302">
        <f>IF(AND(CNGE_2025_M1_Secc5_Sub2!$L39&lt;&gt;"",CNGE_2025_M1_Secc5_Sub2!$L39&lt;&gt;1,COUNTA(I77:AD77)&gt;0),1,IF(AND(CNGE_2025_M1_Secc5_Sub2!$L39="",COUNTA(I77:AD77)&gt;0),1,0))</f>
        <v>0</v>
      </c>
      <c r="AN77" s="303">
        <f t="shared" si="1"/>
        <v>0</v>
      </c>
      <c r="AO77" s="321">
        <f t="shared" si="2"/>
        <v>0</v>
      </c>
    </row>
    <row r="78" spans="1:42" ht="15" customHeight="1">
      <c r="A78" s="32"/>
      <c r="B78" s="11"/>
      <c r="H78" s="65" t="s">
        <v>5571</v>
      </c>
      <c r="I78" s="1021">
        <f>IF(AND(SUM(I74:I77)=0,COUNTIF(I74:I77,"NS")&gt;0),"NS",IF(AND(SUM(I74:I77)=0,COUNTIF(I74:I77,0)&gt;0),0,IF(AND(SUM(I74:I77)=0,COUNTIF(I74:I77,"NA")&gt;0),"NA",SUM(I74:I77))))</f>
        <v>0</v>
      </c>
      <c r="J78" s="890"/>
      <c r="K78" s="1021">
        <f>IF(AND(SUM(K74:K77)=0,COUNTIF(K74:K77,"NS")&gt;0),"NS",IF(AND(SUM(K74:K77)=0,COUNTIF(K74:K77,0)&gt;0),0,IF(AND(SUM(K74:K77)=0,COUNTIF(K74:K77,"NA")&gt;0),"NA",SUM(K74:K77))))</f>
        <v>0</v>
      </c>
      <c r="L78" s="890"/>
      <c r="M78" s="1021">
        <f>IF(AND(SUM(M74:M77)=0,COUNTIF(M74:M77,"NS")&gt;0),"NS",IF(AND(SUM(M74:M77)=0,COUNTIF(M74:M77,0)&gt;0),0,IF(AND(SUM(M74:M77)=0,COUNTIF(M74:M77,"NA")&gt;0),"NA",SUM(M74:M77))))</f>
        <v>0</v>
      </c>
      <c r="N78" s="890"/>
      <c r="O78" s="1021">
        <f>IF(AND(SUM(O74:O77)=0,COUNTIF(O74:O77,"NS")&gt;0),"NS",IF(AND(SUM(O74:O77)=0,COUNTIF(O74:O77,0)&gt;0),0,IF(AND(SUM(O74:O77)=0,COUNTIF(O74:O77,"NA")&gt;0),"NA",SUM(O74:O77))))</f>
        <v>0</v>
      </c>
      <c r="P78" s="890"/>
      <c r="Q78" s="1021">
        <f>IF(AND(SUM(Q74:Q77)=0,COUNTIF(Q74:Q77,"NS")&gt;0),"NS",IF(AND(SUM(Q74:Q77)=0,COUNTIF(Q74:Q77,0)&gt;0),0,IF(AND(SUM(Q74:Q77)=0,COUNTIF(Q74:Q77,"NA")&gt;0),"NA",SUM(Q74:Q77))))</f>
        <v>0</v>
      </c>
      <c r="R78" s="890"/>
      <c r="S78" s="1021">
        <f>IF(AND(SUM(S74:S77)=0,COUNTIF(S74:S77,"NS")&gt;0),"NS",IF(AND(SUM(S74:S77)=0,COUNTIF(S74:S77,0)&gt;0),0,IF(AND(SUM(S74:S77)=0,COUNTIF(S74:S77,"NA")&gt;0),"NA",SUM(S74:S77))))</f>
        <v>0</v>
      </c>
      <c r="T78" s="890"/>
      <c r="U78" s="1021">
        <f>IF(AND(SUM(U74:U77)=0,COUNTIF(U74:U77,"NS")&gt;0),"NS",IF(AND(SUM(U74:U77)=0,COUNTIF(U74:U77,0)&gt;0),0,IF(AND(SUM(U74:U77)=0,COUNTIF(U74:U77,"NA")&gt;0),"NA",SUM(U74:U77))))</f>
        <v>0</v>
      </c>
      <c r="V78" s="890"/>
      <c r="W78" s="1021">
        <f>IF(AND(SUM(W74:W77)=0,COUNTIF(W74:W77,"NS")&gt;0),"NS",IF(AND(SUM(W74:W77)=0,COUNTIF(W74:W77,0)&gt;0),0,IF(AND(SUM(W74:W77)=0,COUNTIF(W74:W77,"NA")&gt;0),"NA",SUM(W74:W77))))</f>
        <v>0</v>
      </c>
      <c r="X78" s="890"/>
      <c r="Y78" s="1021">
        <f>IF(AND(SUM(Y74:Y77)=0,COUNTIF(Y74:Y77,"NS")&gt;0),"NS",IF(AND(SUM(Y74:Y77)=0,COUNTIF(Y74:Y77,0)&gt;0),0,IF(AND(SUM(Y74:Y77)=0,COUNTIF(Y74:Y77,"NA")&gt;0),"NA",SUM(Y74:Y77))))</f>
        <v>0</v>
      </c>
      <c r="Z78" s="890"/>
      <c r="AA78" s="1021">
        <f>IF(AND(SUM(AA74:AA77)=0,COUNTIF(AA74:AA77,"NS")&gt;0),"NS",IF(AND(SUM(AA74:AA77)=0,COUNTIF(AA74:AA77,0)&gt;0),0,IF(AND(SUM(AA74:AA77)=0,COUNTIF(AA74:AA77,"NA")&gt;0),"NA",SUM(AA74:AA77))))</f>
        <v>0</v>
      </c>
      <c r="AB78" s="890"/>
      <c r="AC78" s="1021">
        <f>IF(AND(SUM(AC74:AC77)=0,COUNTIF(AC74:AC77,"NS")&gt;0),"NS",IF(AND(SUM(AC74:AC77)=0,COUNTIF(AC74:AC77,0)&gt;0),0,IF(AND(SUM(AC74:AC77)=0,COUNTIF(AC74:AC77,"NA")&gt;0),"NA",SUM(AC74:AC77))))</f>
        <v>0</v>
      </c>
      <c r="AD78" s="890"/>
      <c r="AL78" s="278">
        <f>SUM(AL74:AL77)</f>
        <v>0</v>
      </c>
      <c r="AN78" s="340">
        <f>SUM(AM74:AN77)</f>
        <v>0</v>
      </c>
      <c r="AO78" s="305">
        <f>SUM(AO74:AO77)</f>
        <v>0</v>
      </c>
    </row>
    <row r="79" spans="1:42" ht="15" customHeight="1">
      <c r="A79" s="32"/>
      <c r="B79" s="11"/>
      <c r="AI79" t="s">
        <v>5572</v>
      </c>
      <c r="AJ79" s="279">
        <f>SUM(AL78)</f>
        <v>0</v>
      </c>
    </row>
    <row r="80" spans="1:42" ht="45" customHeight="1">
      <c r="A80" s="64"/>
      <c r="B80" s="11"/>
      <c r="C80" s="1030" t="s">
        <v>5573</v>
      </c>
      <c r="D80" s="866"/>
      <c r="E80" s="866"/>
      <c r="F80" s="1027"/>
      <c r="G80" s="884"/>
      <c r="H80" s="884"/>
      <c r="I80" s="884"/>
      <c r="J80" s="884"/>
      <c r="K80" s="884"/>
      <c r="L80" s="884"/>
      <c r="M80" s="884"/>
      <c r="N80" s="884"/>
      <c r="O80" s="884"/>
      <c r="P80" s="884"/>
      <c r="Q80" s="884"/>
      <c r="R80" s="884"/>
      <c r="S80" s="884"/>
      <c r="T80" s="884"/>
      <c r="U80" s="884"/>
      <c r="V80" s="884"/>
      <c r="W80" s="884"/>
      <c r="X80" s="884"/>
      <c r="Y80" s="884"/>
      <c r="Z80" s="884"/>
      <c r="AA80" s="884"/>
      <c r="AB80" s="884"/>
      <c r="AC80" s="884"/>
      <c r="AD80" s="885"/>
    </row>
    <row r="81" spans="1:31" ht="15" customHeight="1">
      <c r="A81" s="64"/>
      <c r="B81" s="1032" t="str">
        <f>IF(AND(AP74&gt;0,F80=""),"Ha registrado un número mayor a cero en la col. Otro medio de recepción debe anotar el nombre de dicho(s) medio(s) de recepción","")</f>
        <v/>
      </c>
      <c r="C81" s="1032"/>
      <c r="D81" s="1032"/>
      <c r="E81" s="1032"/>
      <c r="F81" s="1032"/>
      <c r="G81" s="1032"/>
      <c r="H81" s="1032"/>
      <c r="I81" s="1032"/>
      <c r="J81" s="1032"/>
      <c r="K81" s="1032"/>
      <c r="L81" s="1032"/>
      <c r="M81" s="1032"/>
      <c r="N81" s="1032"/>
      <c r="O81" s="1032"/>
      <c r="P81" s="1032"/>
      <c r="Q81" s="1032"/>
      <c r="R81" s="1032"/>
      <c r="S81" s="1032"/>
      <c r="T81" s="1032"/>
      <c r="U81" s="1032"/>
      <c r="V81" s="1032"/>
      <c r="W81" s="1032"/>
      <c r="X81" s="1032"/>
      <c r="Y81" s="1032"/>
      <c r="Z81" s="1032"/>
      <c r="AA81" s="1032"/>
      <c r="AB81" s="1032"/>
      <c r="AC81" s="1032"/>
      <c r="AD81" s="1032"/>
      <c r="AE81" s="1032"/>
    </row>
    <row r="82" spans="1:31" ht="24" customHeight="1">
      <c r="A82" s="64"/>
      <c r="B82" s="11"/>
      <c r="C82" s="1028" t="s">
        <v>5325</v>
      </c>
      <c r="D82" s="1029"/>
      <c r="E82" s="1029"/>
      <c r="F82" s="1029"/>
      <c r="G82" s="1029"/>
      <c r="H82" s="1029"/>
      <c r="I82" s="1029"/>
      <c r="J82" s="1029"/>
      <c r="K82" s="1029"/>
      <c r="L82" s="1029"/>
      <c r="M82" s="1029"/>
      <c r="N82" s="1029"/>
      <c r="O82" s="1029"/>
      <c r="P82" s="1029"/>
      <c r="Q82" s="1029"/>
      <c r="R82" s="1029"/>
      <c r="S82" s="1029"/>
      <c r="T82" s="1029"/>
      <c r="U82" s="1029"/>
      <c r="V82" s="1029"/>
      <c r="W82" s="1029"/>
      <c r="X82" s="1029"/>
      <c r="Y82" s="1029"/>
      <c r="Z82" s="1029"/>
      <c r="AA82" s="1029"/>
      <c r="AB82" s="1029"/>
      <c r="AC82" s="1029"/>
      <c r="AD82" s="1029"/>
    </row>
    <row r="83" spans="1:31" ht="60" customHeight="1">
      <c r="A83" s="64"/>
      <c r="B83" s="11"/>
      <c r="C83" s="1034"/>
      <c r="D83" s="1035"/>
      <c r="E83" s="1035"/>
      <c r="F83" s="1035"/>
      <c r="G83" s="1035"/>
      <c r="H83" s="1035"/>
      <c r="I83" s="1035"/>
      <c r="J83" s="1035"/>
      <c r="K83" s="1035"/>
      <c r="L83" s="1035"/>
      <c r="M83" s="1035"/>
      <c r="N83" s="1035"/>
      <c r="O83" s="1035"/>
      <c r="P83" s="1035"/>
      <c r="Q83" s="1035"/>
      <c r="R83" s="1035"/>
      <c r="S83" s="1035"/>
      <c r="T83" s="1035"/>
      <c r="U83" s="1035"/>
      <c r="V83" s="1035"/>
      <c r="W83" s="1035"/>
      <c r="X83" s="1035"/>
      <c r="Y83" s="1035"/>
      <c r="Z83" s="1035"/>
      <c r="AA83" s="1035"/>
      <c r="AB83" s="1035"/>
      <c r="AC83" s="1035"/>
      <c r="AD83" s="1036"/>
    </row>
    <row r="84" spans="1:31" ht="15" customHeight="1">
      <c r="A84" s="64"/>
      <c r="B84" s="988" t="str">
        <f>IF(AO78&gt;0,"Favor de ingresar toda la información requerida en la pregunta ","")</f>
        <v/>
      </c>
      <c r="C84" s="866"/>
      <c r="D84" s="866"/>
      <c r="E84" s="866"/>
      <c r="F84" s="866"/>
      <c r="G84" s="866"/>
      <c r="H84" s="866"/>
      <c r="I84" s="866"/>
      <c r="J84" s="866"/>
      <c r="K84" s="866"/>
      <c r="L84" s="866"/>
      <c r="M84" s="866"/>
      <c r="N84" s="866"/>
      <c r="O84" s="866"/>
      <c r="P84" s="866"/>
      <c r="Q84" s="866"/>
      <c r="R84" s="866"/>
      <c r="S84" s="866"/>
      <c r="T84" s="866"/>
      <c r="U84" s="866"/>
      <c r="V84" s="866"/>
      <c r="W84" s="866"/>
      <c r="X84" s="866"/>
      <c r="Y84" s="866"/>
      <c r="Z84" s="866"/>
      <c r="AA84" s="866"/>
      <c r="AB84" s="866"/>
      <c r="AC84" s="866"/>
      <c r="AD84" s="866"/>
    </row>
    <row r="85" spans="1:31" ht="15" customHeight="1">
      <c r="A85" s="64"/>
      <c r="B85" s="1005" t="str">
        <f>IF(SUM(COUNTIF(I74:AD77,"NS"))&lt;&gt;0,"Alerta: debido a que cuenta con registros NS, debe proporcionar una justificación en el area de comentarios al final de la pregunta","")</f>
        <v/>
      </c>
      <c r="C85" s="866"/>
      <c r="D85" s="866"/>
      <c r="E85" s="866"/>
      <c r="F85" s="866"/>
      <c r="G85" s="866"/>
      <c r="H85" s="866"/>
      <c r="I85" s="866"/>
      <c r="J85" s="866"/>
      <c r="K85" s="866"/>
      <c r="L85" s="866"/>
      <c r="M85" s="866"/>
      <c r="N85" s="866"/>
      <c r="O85" s="866"/>
      <c r="P85" s="866"/>
      <c r="Q85" s="866"/>
      <c r="R85" s="866"/>
      <c r="S85" s="866"/>
      <c r="T85" s="866"/>
      <c r="U85" s="866"/>
      <c r="V85" s="866"/>
      <c r="W85" s="866"/>
      <c r="X85" s="866"/>
      <c r="Y85" s="866"/>
      <c r="Z85" s="866"/>
      <c r="AA85" s="866"/>
      <c r="AB85" s="866"/>
      <c r="AC85" s="866"/>
      <c r="AD85" s="866"/>
      <c r="AE85" s="866"/>
    </row>
    <row r="86" spans="1:31" ht="15" customHeight="1">
      <c r="A86" s="64"/>
      <c r="B86" s="1032" t="str">
        <f>IF(AJ79&gt;0,"Favor de revisar la suma y consistencia de totales y/o subtotales por filas (numéricos y NS)","")</f>
        <v/>
      </c>
      <c r="C86" s="866"/>
      <c r="D86" s="866"/>
      <c r="E86" s="866"/>
      <c r="F86" s="866"/>
      <c r="G86" s="866"/>
      <c r="H86" s="866"/>
      <c r="I86" s="866"/>
      <c r="J86" s="866"/>
      <c r="K86" s="866"/>
      <c r="L86" s="866"/>
      <c r="M86" s="866"/>
      <c r="N86" s="866"/>
      <c r="O86" s="866"/>
      <c r="P86" s="866"/>
      <c r="Q86" s="866"/>
      <c r="R86" s="866"/>
      <c r="S86" s="866"/>
      <c r="T86" s="866"/>
      <c r="U86" s="866"/>
      <c r="V86" s="866"/>
      <c r="W86" s="866"/>
      <c r="X86" s="866"/>
      <c r="Y86" s="866"/>
      <c r="Z86" s="866"/>
      <c r="AA86" s="866"/>
      <c r="AB86" s="866"/>
      <c r="AC86" s="866"/>
      <c r="AD86" s="866"/>
      <c r="AE86" s="866"/>
    </row>
    <row r="87" spans="1:31" ht="15" customHeight="1">
      <c r="A87" s="64"/>
      <c r="B87" s="989" t="str">
        <f>IF(AN78&gt;0,"Favor de verificar que no tenga información en celdas sombreadas","")</f>
        <v/>
      </c>
      <c r="C87" s="990"/>
      <c r="D87" s="990"/>
      <c r="E87" s="990"/>
      <c r="F87" s="990"/>
      <c r="G87" s="990"/>
      <c r="H87" s="990"/>
      <c r="I87" s="990"/>
      <c r="J87" s="990"/>
      <c r="K87" s="990"/>
      <c r="L87" s="990"/>
      <c r="M87" s="990"/>
      <c r="N87" s="990"/>
      <c r="O87" s="990"/>
      <c r="P87" s="990"/>
      <c r="Q87" s="990"/>
      <c r="R87" s="990"/>
      <c r="S87" s="990"/>
      <c r="T87" s="990"/>
      <c r="U87" s="990"/>
      <c r="V87" s="990"/>
      <c r="W87" s="990"/>
      <c r="X87" s="990"/>
      <c r="Y87" s="990"/>
      <c r="Z87" s="990"/>
      <c r="AA87" s="990"/>
      <c r="AB87" s="990"/>
      <c r="AC87" s="990"/>
      <c r="AD87" s="990"/>
    </row>
    <row r="88" spans="1:31" ht="15" customHeight="1">
      <c r="A88" s="64"/>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row>
    <row r="89" spans="1:31" ht="15" customHeight="1">
      <c r="A89" s="64"/>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row>
    <row r="90" spans="1:31" ht="36" customHeight="1">
      <c r="A90" s="69" t="s">
        <v>5574</v>
      </c>
      <c r="B90" s="1031" t="s">
        <v>5575</v>
      </c>
      <c r="C90" s="866"/>
      <c r="D90" s="866"/>
      <c r="E90" s="866"/>
      <c r="F90" s="866"/>
      <c r="G90" s="866"/>
      <c r="H90" s="866"/>
      <c r="I90" s="866"/>
      <c r="J90" s="866"/>
      <c r="K90" s="866"/>
      <c r="L90" s="866"/>
      <c r="M90" s="866"/>
      <c r="N90" s="866"/>
      <c r="O90" s="866"/>
      <c r="P90" s="866"/>
      <c r="Q90" s="866"/>
      <c r="R90" s="866"/>
      <c r="S90" s="866"/>
      <c r="T90" s="866"/>
      <c r="U90" s="866"/>
      <c r="V90" s="866"/>
      <c r="W90" s="866"/>
      <c r="X90" s="866"/>
      <c r="Y90" s="866"/>
      <c r="Z90" s="866"/>
      <c r="AA90" s="866"/>
      <c r="AB90" s="866"/>
      <c r="AC90" s="866"/>
      <c r="AD90" s="866"/>
    </row>
    <row r="91" spans="1:31" ht="24" customHeight="1">
      <c r="A91" s="69"/>
      <c r="B91" s="68"/>
      <c r="C91" s="1000" t="s">
        <v>5576</v>
      </c>
      <c r="D91" s="866"/>
      <c r="E91" s="866"/>
      <c r="F91" s="866"/>
      <c r="G91" s="866"/>
      <c r="H91" s="866"/>
      <c r="I91" s="866"/>
      <c r="J91" s="866"/>
      <c r="K91" s="866"/>
      <c r="L91" s="866"/>
      <c r="M91" s="866"/>
      <c r="N91" s="866"/>
      <c r="O91" s="866"/>
      <c r="P91" s="866"/>
      <c r="Q91" s="866"/>
      <c r="R91" s="866"/>
      <c r="S91" s="866"/>
      <c r="T91" s="866"/>
      <c r="U91" s="866"/>
      <c r="V91" s="866"/>
      <c r="W91" s="866"/>
      <c r="X91" s="866"/>
      <c r="Y91" s="866"/>
      <c r="Z91" s="866"/>
      <c r="AA91" s="866"/>
      <c r="AB91" s="866"/>
      <c r="AC91" s="866"/>
      <c r="AD91" s="866"/>
    </row>
    <row r="92" spans="1:31" ht="24" customHeight="1">
      <c r="A92" s="64"/>
      <c r="B92" s="11"/>
      <c r="C92" s="1000" t="s">
        <v>5577</v>
      </c>
      <c r="D92" s="866"/>
      <c r="E92" s="866"/>
      <c r="F92" s="866"/>
      <c r="G92" s="866"/>
      <c r="H92" s="866"/>
      <c r="I92" s="866"/>
      <c r="J92" s="866"/>
      <c r="K92" s="866"/>
      <c r="L92" s="866"/>
      <c r="M92" s="866"/>
      <c r="N92" s="866"/>
      <c r="O92" s="866"/>
      <c r="P92" s="866"/>
      <c r="Q92" s="866"/>
      <c r="R92" s="866"/>
      <c r="S92" s="866"/>
      <c r="T92" s="866"/>
      <c r="U92" s="866"/>
      <c r="V92" s="866"/>
      <c r="W92" s="866"/>
      <c r="X92" s="866"/>
      <c r="Y92" s="866"/>
      <c r="Z92" s="866"/>
      <c r="AA92" s="866"/>
      <c r="AB92" s="866"/>
      <c r="AC92" s="866"/>
      <c r="AD92" s="866"/>
    </row>
    <row r="93" spans="1:31" ht="24" customHeight="1">
      <c r="A93" s="64"/>
      <c r="B93" s="11"/>
      <c r="C93" s="999" t="s">
        <v>5578</v>
      </c>
      <c r="D93" s="866"/>
      <c r="E93" s="866"/>
      <c r="F93" s="866"/>
      <c r="G93" s="866"/>
      <c r="H93" s="866"/>
      <c r="I93" s="866"/>
      <c r="J93" s="866"/>
      <c r="K93" s="866"/>
      <c r="L93" s="866"/>
      <c r="M93" s="866"/>
      <c r="N93" s="866"/>
      <c r="O93" s="866"/>
      <c r="P93" s="866"/>
      <c r="Q93" s="866"/>
      <c r="R93" s="866"/>
      <c r="S93" s="866"/>
      <c r="T93" s="866"/>
      <c r="U93" s="866"/>
      <c r="V93" s="866"/>
      <c r="W93" s="866"/>
      <c r="X93" s="866"/>
      <c r="Y93" s="866"/>
      <c r="Z93" s="866"/>
      <c r="AA93" s="866"/>
      <c r="AB93" s="866"/>
      <c r="AC93" s="866"/>
      <c r="AD93" s="866"/>
    </row>
    <row r="94" spans="1:31" ht="24" customHeight="1">
      <c r="A94" s="64"/>
      <c r="B94" s="11"/>
      <c r="C94" s="1061" t="s">
        <v>5579</v>
      </c>
      <c r="D94" s="866"/>
      <c r="E94" s="866"/>
      <c r="F94" s="866"/>
      <c r="G94" s="866"/>
      <c r="H94" s="866"/>
      <c r="I94" s="866"/>
      <c r="J94" s="866"/>
      <c r="K94" s="866"/>
      <c r="L94" s="866"/>
      <c r="M94" s="866"/>
      <c r="N94" s="866"/>
      <c r="O94" s="866"/>
      <c r="P94" s="866"/>
      <c r="Q94" s="866"/>
      <c r="R94" s="866"/>
      <c r="S94" s="866"/>
      <c r="T94" s="866"/>
      <c r="U94" s="866"/>
      <c r="V94" s="866"/>
      <c r="W94" s="866"/>
      <c r="X94" s="866"/>
      <c r="Y94" s="866"/>
      <c r="Z94" s="866"/>
      <c r="AA94" s="866"/>
      <c r="AB94" s="866"/>
      <c r="AC94" s="866"/>
      <c r="AD94" s="866"/>
    </row>
    <row r="95" spans="1:31" ht="15" customHeight="1">
      <c r="A95" s="64"/>
      <c r="B95" s="11"/>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row>
    <row r="96" spans="1:31" ht="15" customHeight="1">
      <c r="A96" s="64"/>
      <c r="B96" s="11"/>
      <c r="C96" s="56"/>
      <c r="D96" s="56"/>
      <c r="E96" s="56"/>
      <c r="F96" s="56"/>
      <c r="G96" s="56"/>
      <c r="H96" s="56"/>
      <c r="I96" s="56"/>
      <c r="J96" s="56"/>
      <c r="K96" s="56"/>
      <c r="L96" s="56"/>
      <c r="M96" s="56"/>
      <c r="N96" s="56"/>
      <c r="O96" s="56"/>
      <c r="P96" s="56"/>
      <c r="Q96" s="56"/>
      <c r="R96" s="56"/>
      <c r="S96" s="56"/>
      <c r="T96" s="56"/>
      <c r="U96" s="56"/>
      <c r="V96" s="56"/>
      <c r="W96" s="56"/>
      <c r="X96" s="56"/>
      <c r="Y96" s="56"/>
      <c r="Z96" s="56"/>
      <c r="AA96" s="1073" t="s">
        <v>5580</v>
      </c>
      <c r="AB96" s="866"/>
      <c r="AC96" s="866"/>
      <c r="AD96" s="866"/>
    </row>
    <row r="97" spans="1:45" ht="15" customHeight="1">
      <c r="A97" s="64"/>
      <c r="B97" s="11"/>
      <c r="C97" s="56"/>
      <c r="D97" s="56"/>
      <c r="E97" s="56"/>
      <c r="F97" s="56"/>
      <c r="G97" s="56"/>
      <c r="H97" s="56"/>
      <c r="I97" s="56"/>
      <c r="J97" s="56"/>
      <c r="K97" s="56"/>
      <c r="L97" s="56"/>
      <c r="M97" s="56"/>
      <c r="N97" s="56"/>
      <c r="O97" s="56"/>
      <c r="P97" s="56"/>
      <c r="Q97" s="56"/>
      <c r="R97" s="56"/>
      <c r="S97" s="56"/>
      <c r="T97" s="56"/>
      <c r="U97" s="56"/>
      <c r="V97" s="56"/>
      <c r="W97" s="56"/>
      <c r="X97" s="56"/>
      <c r="Y97" s="56"/>
      <c r="Z97" s="56"/>
      <c r="AA97" s="814"/>
      <c r="AB97" s="814"/>
      <c r="AC97" s="814"/>
      <c r="AD97" s="814"/>
    </row>
    <row r="98" spans="1:45" ht="15" customHeight="1">
      <c r="A98" s="64"/>
      <c r="B98" s="11"/>
      <c r="C98" s="995" t="s">
        <v>5347</v>
      </c>
      <c r="D98" s="1009"/>
      <c r="E98" s="1009"/>
      <c r="F98" s="1009"/>
      <c r="G98" s="1009"/>
      <c r="H98" s="1009"/>
      <c r="I98" s="1010"/>
      <c r="J98" s="995" t="s">
        <v>5581</v>
      </c>
      <c r="K98" s="889"/>
      <c r="L98" s="889"/>
      <c r="M98" s="889"/>
      <c r="N98" s="889"/>
      <c r="O98" s="889"/>
      <c r="P98" s="889"/>
      <c r="Q98" s="889"/>
      <c r="R98" s="889"/>
      <c r="S98" s="889"/>
      <c r="T98" s="889"/>
      <c r="U98" s="889"/>
      <c r="V98" s="889"/>
      <c r="W98" s="889"/>
      <c r="X98" s="889"/>
      <c r="Y98" s="889"/>
      <c r="Z98" s="889"/>
      <c r="AA98" s="889"/>
      <c r="AB98" s="889"/>
      <c r="AC98" s="889"/>
      <c r="AD98" s="890"/>
      <c r="AM98" s="299" t="s">
        <v>5524</v>
      </c>
      <c r="AN98" s="300" t="s">
        <v>5559</v>
      </c>
      <c r="AO98" s="403" t="s">
        <v>5350</v>
      </c>
      <c r="AQ98" s="1069" t="s">
        <v>5379</v>
      </c>
      <c r="AR98" s="1069"/>
      <c r="AS98" s="414" t="s">
        <v>5106</v>
      </c>
    </row>
    <row r="99" spans="1:45" ht="84" customHeight="1">
      <c r="A99" s="64"/>
      <c r="B99" s="11"/>
      <c r="C99" s="1022"/>
      <c r="D99" s="974"/>
      <c r="E99" s="974"/>
      <c r="F99" s="974"/>
      <c r="G99" s="974"/>
      <c r="H99" s="974"/>
      <c r="I99" s="975"/>
      <c r="J99" s="995" t="s">
        <v>5400</v>
      </c>
      <c r="K99" s="889"/>
      <c r="L99" s="890"/>
      <c r="M99" s="1023" t="s">
        <v>5582</v>
      </c>
      <c r="N99" s="889"/>
      <c r="O99" s="890"/>
      <c r="P99" s="1023" t="s">
        <v>5583</v>
      </c>
      <c r="Q99" s="889"/>
      <c r="R99" s="890"/>
      <c r="S99" s="1023" t="s">
        <v>5584</v>
      </c>
      <c r="T99" s="889"/>
      <c r="U99" s="890"/>
      <c r="V99" s="1023" t="s">
        <v>5585</v>
      </c>
      <c r="W99" s="889"/>
      <c r="X99" s="890"/>
      <c r="Y99" s="1023" t="s">
        <v>5586</v>
      </c>
      <c r="Z99" s="889"/>
      <c r="AA99" s="890"/>
      <c r="AB99" s="1023" t="s">
        <v>483</v>
      </c>
      <c r="AC99" s="889"/>
      <c r="AD99" s="890"/>
      <c r="AI99" t="s">
        <v>5458</v>
      </c>
      <c r="AJ99" t="s">
        <v>5459</v>
      </c>
      <c r="AK99" t="s">
        <v>5460</v>
      </c>
      <c r="AL99" t="s">
        <v>5461</v>
      </c>
      <c r="AM99" s="299" t="s">
        <v>5381</v>
      </c>
      <c r="AN99" s="300" t="s">
        <v>5569</v>
      </c>
      <c r="AO99" s="403" t="s">
        <v>5587</v>
      </c>
      <c r="AP99" s="387" t="s">
        <v>5116</v>
      </c>
      <c r="AQ99" s="407" t="s">
        <v>5588</v>
      </c>
      <c r="AR99" s="412" t="s">
        <v>5589</v>
      </c>
      <c r="AS99" s="415" t="s">
        <v>5590</v>
      </c>
    </row>
    <row r="100" spans="1:45" ht="60" customHeight="1">
      <c r="A100" s="64"/>
      <c r="B100" s="11"/>
      <c r="C100" s="38" t="s">
        <v>5043</v>
      </c>
      <c r="D100" s="1020" t="s">
        <v>5533</v>
      </c>
      <c r="E100" s="889"/>
      <c r="F100" s="889"/>
      <c r="G100" s="889"/>
      <c r="H100" s="889"/>
      <c r="I100" s="890"/>
      <c r="J100" s="1041"/>
      <c r="K100" s="1042"/>
      <c r="L100" s="1043"/>
      <c r="M100" s="1041"/>
      <c r="N100" s="1042"/>
      <c r="O100" s="1043"/>
      <c r="P100" s="1041"/>
      <c r="Q100" s="1042"/>
      <c r="R100" s="1043"/>
      <c r="S100" s="1041"/>
      <c r="T100" s="1042"/>
      <c r="U100" s="1043"/>
      <c r="V100" s="1041"/>
      <c r="W100" s="1042"/>
      <c r="X100" s="1043"/>
      <c r="Y100" s="1041"/>
      <c r="Z100" s="1042"/>
      <c r="AA100" s="1043"/>
      <c r="AB100" s="1041"/>
      <c r="AC100" s="1042"/>
      <c r="AD100" s="1043"/>
      <c r="AI100">
        <f>J100</f>
        <v>0</v>
      </c>
      <c r="AJ100">
        <f>COUNTIF(M100:AD100,"NS")</f>
        <v>0</v>
      </c>
      <c r="AK100">
        <f>SUM(M100:AD100)</f>
        <v>0</v>
      </c>
      <c r="AL100">
        <f>IF(COUNTIF(J100:AD100,"NA")=7,0,IF(OR(AND(AI100=0,AJ100&gt;0),AND(AI100="NS",AK100&gt;0), AND(AI100="NS", AJ100=0,AK100=0)), 1, IF(OR(AND(AI100&gt;0,AJ100&gt;1,AI100&gt;AK100), AND(AI100="NS",AJ100=2), AND(AI100="NS",AK100=0,AJ100&gt;0),AI100=AK100), 0, 1)))</f>
        <v>0</v>
      </c>
      <c r="AM100" s="302">
        <f>IF(AND(CNGE_2025_M1_Secc5_Sub2!$L36&lt;&gt;"",CNGE_2025_M1_Secc5_Sub2!$L36&lt;&gt;1,COUNTA(J100:AD100)&gt;0),1,IF(AND(CNGE_2025_M1_Secc5_Sub2!$L36="",COUNTA(J100:AD100)&gt;0),1,0))</f>
        <v>0</v>
      </c>
      <c r="AN100" s="303">
        <f>IF(AND(COUNTA($Q29:$AD29)=0,COUNTA(J100:AD100)&gt;0),1,0)</f>
        <v>0</v>
      </c>
      <c r="AO100" s="404">
        <f>IF(AND(SUM($I74)=0,COUNTA(J100:AD100)&gt;0),1,0)</f>
        <v>0</v>
      </c>
      <c r="AP100" s="321">
        <f>IF(COUNTA(J100:AD100)=7,0,IF(COUNTA(J100:AD100)=0,0,1))</f>
        <v>0</v>
      </c>
      <c r="AQ100" s="409">
        <v>1</v>
      </c>
      <c r="AR100" s="406">
        <f>IF(AND(J100="NS",$I74="NS"),0,IF(AND(J100="NA",$I74="NA"),0,IF(J100=$I74,0,1)))</f>
        <v>0</v>
      </c>
      <c r="AS100" s="413">
        <f>IF(SUM(Y100:AA103)&gt;0,1,0)</f>
        <v>0</v>
      </c>
    </row>
    <row r="101" spans="1:45" ht="24" customHeight="1">
      <c r="A101" s="64"/>
      <c r="B101" s="11"/>
      <c r="C101" s="38" t="s">
        <v>5045</v>
      </c>
      <c r="D101" s="1020" t="s">
        <v>5364</v>
      </c>
      <c r="E101" s="889"/>
      <c r="F101" s="889"/>
      <c r="G101" s="889"/>
      <c r="H101" s="889"/>
      <c r="I101" s="890"/>
      <c r="J101" s="1041"/>
      <c r="K101" s="1042"/>
      <c r="L101" s="1043"/>
      <c r="M101" s="1041"/>
      <c r="N101" s="1042"/>
      <c r="O101" s="1043"/>
      <c r="P101" s="1041"/>
      <c r="Q101" s="1042"/>
      <c r="R101" s="1043"/>
      <c r="S101" s="1041"/>
      <c r="T101" s="1042"/>
      <c r="U101" s="1043"/>
      <c r="V101" s="1041"/>
      <c r="W101" s="1042"/>
      <c r="X101" s="1043"/>
      <c r="Y101" s="1041"/>
      <c r="Z101" s="1042"/>
      <c r="AA101" s="1043"/>
      <c r="AB101" s="1041"/>
      <c r="AC101" s="1042"/>
      <c r="AD101" s="1043"/>
      <c r="AI101">
        <f>J101</f>
        <v>0</v>
      </c>
      <c r="AJ101">
        <f>COUNTIF(M101:AD101,"NS")</f>
        <v>0</v>
      </c>
      <c r="AK101">
        <f>SUM(M101:AD101)</f>
        <v>0</v>
      </c>
      <c r="AL101">
        <f>IF(COUNTIF(J101:AD101,"NA")=7,0,IF(OR(AND(AI101=0,AJ101&gt;0),AND(AI101="NS",AK101&gt;0), AND(AI101="NS", AJ101=0,AK101=0)), 1, IF(OR(AND(AI101&gt;0,AJ101&gt;1,AI101&gt;AK101), AND(AI101="NS",AJ101=2), AND(AI101="NS",AK101=0,AJ101&gt;0),AI101=AK101), 0, 1)))</f>
        <v>0</v>
      </c>
      <c r="AM101" s="302">
        <f>IF(AND(CNGE_2025_M1_Secc5_Sub2!$L37&lt;&gt;"",CNGE_2025_M1_Secc5_Sub2!$L37&lt;&gt;1,COUNTA(J101:AD101)&gt;0),1,IF(AND(CNGE_2025_M1_Secc5_Sub2!$L37="",COUNTA(J101:AD101)&gt;0),1,0))</f>
        <v>0</v>
      </c>
      <c r="AN101" s="303">
        <f t="shared" ref="AN101:AN103" si="3">IF(AND(COUNTA($Q30:$AD30)=0,COUNTA(J101:AD101)&gt;0),1,0)</f>
        <v>0</v>
      </c>
      <c r="AO101" s="404">
        <f t="shared" ref="AO101:AO102" si="4">IF(AND(SUM($I75)=0,COUNTA(J101:AD101)&gt;0),1,0)</f>
        <v>0</v>
      </c>
      <c r="AP101" s="321">
        <f>IF(COUNTA(J101:AD101)=7,0,IF(COUNTA(J101:AD101)=0,0,1))</f>
        <v>0</v>
      </c>
      <c r="AQ101" s="410">
        <v>2</v>
      </c>
      <c r="AR101" s="408">
        <f>IF(AND(J101="NS",$I75="NS"),0,IF(AND(J101="NA",$I75="NA"),0,IF(J101=$I75,0,1)))</f>
        <v>0</v>
      </c>
    </row>
    <row r="102" spans="1:45" ht="36" customHeight="1">
      <c r="A102" s="64"/>
      <c r="B102" s="11"/>
      <c r="C102" s="71" t="s">
        <v>5047</v>
      </c>
      <c r="D102" s="1020" t="s">
        <v>5365</v>
      </c>
      <c r="E102" s="889"/>
      <c r="F102" s="889"/>
      <c r="G102" s="889"/>
      <c r="H102" s="889"/>
      <c r="I102" s="890"/>
      <c r="J102" s="1041"/>
      <c r="K102" s="1042"/>
      <c r="L102" s="1043"/>
      <c r="M102" s="1041"/>
      <c r="N102" s="1042"/>
      <c r="O102" s="1043"/>
      <c r="P102" s="1041"/>
      <c r="Q102" s="1042"/>
      <c r="R102" s="1043"/>
      <c r="S102" s="1041"/>
      <c r="T102" s="1042"/>
      <c r="U102" s="1043"/>
      <c r="V102" s="1041"/>
      <c r="W102" s="1042"/>
      <c r="X102" s="1043"/>
      <c r="Y102" s="1041"/>
      <c r="Z102" s="1042"/>
      <c r="AA102" s="1043"/>
      <c r="AB102" s="1041"/>
      <c r="AC102" s="1042"/>
      <c r="AD102" s="1043"/>
      <c r="AI102">
        <f>J102</f>
        <v>0</v>
      </c>
      <c r="AJ102">
        <f>COUNTIF(M102:AD102,"NS")</f>
        <v>0</v>
      </c>
      <c r="AK102">
        <f>SUM(M102:AD102)</f>
        <v>0</v>
      </c>
      <c r="AL102">
        <f>IF(COUNTIF(J102:AD102,"NA")=7,0,IF(OR(AND(AI102=0,AJ102&gt;0),AND(AI102="NS",AK102&gt;0), AND(AI102="NS", AJ102=0,AK102=0)), 1, IF(OR(AND(AI102&gt;0,AJ102&gt;1,AI102&gt;AK102), AND(AI102="NS",AJ102=2), AND(AI102="NS",AK102=0,AJ102&gt;0),AI102=AK102), 0, 1)))</f>
        <v>0</v>
      </c>
      <c r="AM102" s="302">
        <f>IF(AND(CNGE_2025_M1_Secc5_Sub2!$L38&lt;&gt;"",CNGE_2025_M1_Secc5_Sub2!$L38&lt;&gt;1,COUNTA(J102:AD102)&gt;0),1,IF(AND(CNGE_2025_M1_Secc5_Sub2!$L38="",COUNTA(J102:AD102)&gt;0),1,0))</f>
        <v>0</v>
      </c>
      <c r="AN102" s="303">
        <f t="shared" si="3"/>
        <v>0</v>
      </c>
      <c r="AO102" s="404">
        <f t="shared" si="4"/>
        <v>0</v>
      </c>
      <c r="AP102" s="321">
        <f>IF(COUNTA(J102:AD102)=7,0,IF(COUNTA(J102:AD102)=0,0,1))</f>
        <v>0</v>
      </c>
      <c r="AQ102" s="409">
        <v>3</v>
      </c>
      <c r="AR102" s="406">
        <f>IF(AND(J102="NS",$I76="NS"),0,IF(AND(J102="NA",$I76="NA"),0,IF(J102=$I76,0,1)))</f>
        <v>0</v>
      </c>
    </row>
    <row r="103" spans="1:45" ht="15" customHeight="1">
      <c r="A103" s="64"/>
      <c r="B103" s="11"/>
      <c r="C103" s="71" t="s">
        <v>5049</v>
      </c>
      <c r="D103" s="1020" t="s">
        <v>5534</v>
      </c>
      <c r="E103" s="889"/>
      <c r="F103" s="889"/>
      <c r="G103" s="889"/>
      <c r="H103" s="889"/>
      <c r="I103" s="890"/>
      <c r="J103" s="1041"/>
      <c r="K103" s="1042"/>
      <c r="L103" s="1043"/>
      <c r="M103" s="1041"/>
      <c r="N103" s="1042"/>
      <c r="O103" s="1043"/>
      <c r="P103" s="1041"/>
      <c r="Q103" s="1042"/>
      <c r="R103" s="1043"/>
      <c r="S103" s="1041"/>
      <c r="T103" s="1042"/>
      <c r="U103" s="1043"/>
      <c r="V103" s="1041"/>
      <c r="W103" s="1042"/>
      <c r="X103" s="1043"/>
      <c r="Y103" s="1041"/>
      <c r="Z103" s="1042"/>
      <c r="AA103" s="1043"/>
      <c r="AB103" s="1041"/>
      <c r="AC103" s="1042"/>
      <c r="AD103" s="1043"/>
      <c r="AI103">
        <f>J103</f>
        <v>0</v>
      </c>
      <c r="AJ103">
        <f>COUNTIF(M103:AD103,"NS")</f>
        <v>0</v>
      </c>
      <c r="AK103">
        <f>SUM(M103:AD103)</f>
        <v>0</v>
      </c>
      <c r="AL103">
        <f>IF(COUNTIF(J103:AD103,"NA")=7,0,IF(OR(AND(AI103=0,AJ103&gt;0),AND(AI103="NS",AK103&gt;0), AND(AI103="NS", AJ103=0,AK103=0)), 1, IF(OR(AND(AI103&gt;0,AJ103&gt;1,AI103&gt;AK103), AND(AI103="NS",AJ103=2), AND(AI103="NS",AK103=0,AJ103&gt;0),AI103=AK103), 0, 1)))</f>
        <v>0</v>
      </c>
      <c r="AM103" s="302">
        <f>IF(AND(CNGE_2025_M1_Secc5_Sub2!$L39&lt;&gt;"",CNGE_2025_M1_Secc5_Sub2!$L39&lt;&gt;1,COUNTA(J103:AD103)&gt;0),1,IF(AND(CNGE_2025_M1_Secc5_Sub2!$L39="",COUNTA(J103:AD103)&gt;0),1,0))</f>
        <v>0</v>
      </c>
      <c r="AN103" s="303">
        <f t="shared" si="3"/>
        <v>0</v>
      </c>
      <c r="AO103" s="404">
        <f>IF(AND(SUM($I77)=0,COUNTA(J103:AD103)&gt;0),1,0)</f>
        <v>0</v>
      </c>
      <c r="AP103" s="321">
        <f>IF(COUNTA(J103:AD103)=7,0,IF(COUNTA(J103:AD103)=0,0,1))</f>
        <v>0</v>
      </c>
      <c r="AQ103" s="410">
        <v>4</v>
      </c>
      <c r="AR103" s="408">
        <f>IF(AND(J103="NS",$I77="NS"),0,IF(AND(J103="NA",$I77="NA"),0,IF(J103=$I77,0,1)))</f>
        <v>0</v>
      </c>
    </row>
    <row r="104" spans="1:45" ht="15" customHeight="1">
      <c r="A104" s="64"/>
      <c r="B104" s="11"/>
      <c r="C104" s="34"/>
      <c r="D104" s="34"/>
      <c r="E104" s="34"/>
      <c r="F104" s="34"/>
      <c r="G104" s="34"/>
      <c r="H104" s="34"/>
      <c r="I104" s="96" t="s">
        <v>5571</v>
      </c>
      <c r="J104" s="1021">
        <f>IF(AND(SUM(J100:J103)=0,COUNTIF(J100:J103,"NS")&gt;0),"NS",IF(AND(SUM(J100:J103)=0,COUNTIF(J100:J103,0)&gt;0),0,IF(AND(SUM(J100:J103)=0,COUNTIF(J100:J103,"NA")&gt;0),"NA",SUM(J100:J103))))</f>
        <v>0</v>
      </c>
      <c r="K104" s="889"/>
      <c r="L104" s="890"/>
      <c r="M104" s="1021">
        <f>IF(AND(SUM(M100:M103)=0,COUNTIF(M100:M103,"NS")&gt;0),"NS",IF(AND(SUM(M100:M103)=0,COUNTIF(M100:M103,0)&gt;0),0,IF(AND(SUM(M100:M103)=0,COUNTIF(M100:M103,"NA")&gt;0),"NA",SUM(M100:M103))))</f>
        <v>0</v>
      </c>
      <c r="N104" s="889"/>
      <c r="O104" s="890"/>
      <c r="P104" s="1021">
        <f>IF(AND(SUM(P100:P103)=0,COUNTIF(P100:P103,"NS")&gt;0),"NS",IF(AND(SUM(P100:P103)=0,COUNTIF(P100:P103,0)&gt;0),0,IF(AND(SUM(P100:P103)=0,COUNTIF(P100:P103,"NA")&gt;0),"NA",SUM(P100:P103))))</f>
        <v>0</v>
      </c>
      <c r="Q104" s="889"/>
      <c r="R104" s="890"/>
      <c r="S104" s="1021">
        <f>IF(AND(SUM(S100:S103)=0,COUNTIF(S100:S103,"NS")&gt;0),"NS",IF(AND(SUM(S100:S103)=0,COUNTIF(S100:S103,0)&gt;0),0,IF(AND(SUM(S100:S103)=0,COUNTIF(S100:S103,"NA")&gt;0),"NA",SUM(S100:S103))))</f>
        <v>0</v>
      </c>
      <c r="T104" s="889"/>
      <c r="U104" s="890"/>
      <c r="V104" s="1021">
        <f>IF(AND(SUM(V100:V103)=0,COUNTIF(V100:V103,"NS")&gt;0),"NS",IF(AND(SUM(V100:V103)=0,COUNTIF(V100:V103,0)&gt;0),0,IF(AND(SUM(V100:V103)=0,COUNTIF(V100:V103,"NA")&gt;0),"NA",SUM(V100:V103))))</f>
        <v>0</v>
      </c>
      <c r="W104" s="889"/>
      <c r="X104" s="890"/>
      <c r="Y104" s="1021">
        <f>IF(AND(SUM(Y100:Y103)=0,COUNTIF(Y100:Y103,"NS")&gt;0),"NS",IF(AND(SUM(Y100:Y103)=0,COUNTIF(Y100:Y103,0)&gt;0),0,IF(AND(SUM(Y100:Y103)=0,COUNTIF(Y100:Y103,"NA")&gt;0),"NA",SUM(Y100:Y103))))</f>
        <v>0</v>
      </c>
      <c r="Z104" s="889"/>
      <c r="AA104" s="890"/>
      <c r="AB104" s="1021">
        <f>IF(AND(SUM(AB100:AB103)=0,COUNTIF(AB100:AB103,"NS")&gt;0),"NS",IF(AND(SUM(AB100:AB103)=0,COUNTIF(AB100:AB103,0)&gt;0),0,IF(AND(SUM(AB100:AB103)=0,COUNTIF(AB100:AB103,"NA")&gt;0),"NA",SUM(AB100:AB103))))</f>
        <v>0</v>
      </c>
      <c r="AC104" s="889"/>
      <c r="AD104" s="890"/>
      <c r="AL104" s="278">
        <f>SUM(AL100:AL103)</f>
        <v>0</v>
      </c>
      <c r="AO104" s="405">
        <f>SUM(AM100:AO103)</f>
        <v>0</v>
      </c>
      <c r="AP104" s="305">
        <f>SUM(AP100:AP103)</f>
        <v>0</v>
      </c>
      <c r="AR104" s="411">
        <f>SUM(AR100:AR103)</f>
        <v>0</v>
      </c>
    </row>
    <row r="105" spans="1:45" ht="15" customHeight="1">
      <c r="A105" s="64"/>
      <c r="B105" s="11"/>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I105" t="s">
        <v>5572</v>
      </c>
      <c r="AJ105" s="279">
        <f>SUM(AL104)</f>
        <v>0</v>
      </c>
    </row>
    <row r="106" spans="1:45" ht="45" customHeight="1">
      <c r="A106" s="64"/>
      <c r="B106" s="11"/>
      <c r="C106" s="1053" t="s">
        <v>5591</v>
      </c>
      <c r="D106" s="866"/>
      <c r="E106" s="866"/>
      <c r="F106" s="1027"/>
      <c r="G106" s="884"/>
      <c r="H106" s="884"/>
      <c r="I106" s="884"/>
      <c r="J106" s="884"/>
      <c r="K106" s="884"/>
      <c r="L106" s="884"/>
      <c r="M106" s="884"/>
      <c r="N106" s="884"/>
      <c r="O106" s="884"/>
      <c r="P106" s="884"/>
      <c r="Q106" s="884"/>
      <c r="R106" s="884"/>
      <c r="S106" s="884"/>
      <c r="T106" s="884"/>
      <c r="U106" s="884"/>
      <c r="V106" s="884"/>
      <c r="W106" s="884"/>
      <c r="X106" s="884"/>
      <c r="Y106" s="884"/>
      <c r="Z106" s="884"/>
      <c r="AA106" s="884"/>
      <c r="AB106" s="884"/>
      <c r="AC106" s="884"/>
      <c r="AD106" s="885"/>
    </row>
    <row r="107" spans="1:45" ht="15" customHeight="1">
      <c r="A107" s="64"/>
      <c r="B107" s="1032" t="str">
        <f>IF(AND(AS100&gt;0,F106=""),"Ha registrado un número mayor a cero en la col. Otro estatus debe anotar el nombre de dicho(s) estatus ","")</f>
        <v/>
      </c>
      <c r="C107" s="1032"/>
      <c r="D107" s="1032"/>
      <c r="E107" s="1032"/>
      <c r="F107" s="1032"/>
      <c r="G107" s="1032"/>
      <c r="H107" s="1032"/>
      <c r="I107" s="1032"/>
      <c r="J107" s="1032"/>
      <c r="K107" s="1032"/>
      <c r="L107" s="1032"/>
      <c r="M107" s="1032"/>
      <c r="N107" s="1032"/>
      <c r="O107" s="1032"/>
      <c r="P107" s="1032"/>
      <c r="Q107" s="1032"/>
      <c r="R107" s="1032"/>
      <c r="S107" s="1032"/>
      <c r="T107" s="1032"/>
      <c r="U107" s="1032"/>
      <c r="V107" s="1032"/>
      <c r="W107" s="1032"/>
      <c r="X107" s="1032"/>
      <c r="Y107" s="1032"/>
      <c r="Z107" s="1032"/>
      <c r="AA107" s="1032"/>
      <c r="AB107" s="1032"/>
      <c r="AC107" s="1032"/>
      <c r="AD107" s="1032"/>
      <c r="AE107" s="1032"/>
    </row>
    <row r="108" spans="1:45" ht="24" customHeight="1">
      <c r="A108" s="64"/>
      <c r="B108" s="11"/>
      <c r="C108" s="1028" t="s">
        <v>5325</v>
      </c>
      <c r="D108" s="1029"/>
      <c r="E108" s="1029"/>
      <c r="F108" s="1029"/>
      <c r="G108" s="1029"/>
      <c r="H108" s="1029"/>
      <c r="I108" s="1029"/>
      <c r="J108" s="1029"/>
      <c r="K108" s="1029"/>
      <c r="L108" s="1029"/>
      <c r="M108" s="1029"/>
      <c r="N108" s="1029"/>
      <c r="O108" s="1029"/>
      <c r="P108" s="1029"/>
      <c r="Q108" s="1029"/>
      <c r="R108" s="1029"/>
      <c r="S108" s="1029"/>
      <c r="T108" s="1029"/>
      <c r="U108" s="1029"/>
      <c r="V108" s="1029"/>
      <c r="W108" s="1029"/>
      <c r="X108" s="1029"/>
      <c r="Y108" s="1029"/>
      <c r="Z108" s="1029"/>
      <c r="AA108" s="1029"/>
      <c r="AB108" s="1029"/>
      <c r="AC108" s="1029"/>
      <c r="AD108" s="1029"/>
    </row>
    <row r="109" spans="1:45" ht="60" customHeight="1">
      <c r="A109" s="64"/>
      <c r="B109" s="11"/>
      <c r="C109" s="1034"/>
      <c r="D109" s="1035"/>
      <c r="E109" s="1035"/>
      <c r="F109" s="1035"/>
      <c r="G109" s="1035"/>
      <c r="H109" s="1035"/>
      <c r="I109" s="1035"/>
      <c r="J109" s="1035"/>
      <c r="K109" s="1035"/>
      <c r="L109" s="1035"/>
      <c r="M109" s="1035"/>
      <c r="N109" s="1035"/>
      <c r="O109" s="1035"/>
      <c r="P109" s="1035"/>
      <c r="Q109" s="1035"/>
      <c r="R109" s="1035"/>
      <c r="S109" s="1035"/>
      <c r="T109" s="1035"/>
      <c r="U109" s="1035"/>
      <c r="V109" s="1035"/>
      <c r="W109" s="1035"/>
      <c r="X109" s="1035"/>
      <c r="Y109" s="1035"/>
      <c r="Z109" s="1035"/>
      <c r="AA109" s="1035"/>
      <c r="AB109" s="1035"/>
      <c r="AC109" s="1035"/>
      <c r="AD109" s="1036"/>
    </row>
    <row r="110" spans="1:45" ht="15" customHeight="1">
      <c r="A110" s="64"/>
      <c r="B110" s="988" t="str">
        <f>IF(AP104&gt;0,"Favor de ingresar toda la información requerida en la pregunta ","")</f>
        <v/>
      </c>
      <c r="C110" s="866"/>
      <c r="D110" s="866"/>
      <c r="E110" s="866"/>
      <c r="F110" s="866"/>
      <c r="G110" s="866"/>
      <c r="H110" s="866"/>
      <c r="I110" s="866"/>
      <c r="J110" s="866"/>
      <c r="K110" s="866"/>
      <c r="L110" s="866"/>
      <c r="M110" s="866"/>
      <c r="N110" s="866"/>
      <c r="O110" s="866"/>
      <c r="P110" s="866"/>
      <c r="Q110" s="866"/>
      <c r="R110" s="866"/>
      <c r="S110" s="866"/>
      <c r="T110" s="866"/>
      <c r="U110" s="866"/>
      <c r="V110" s="866"/>
      <c r="W110" s="866"/>
      <c r="X110" s="866"/>
      <c r="Y110" s="866"/>
      <c r="Z110" s="866"/>
      <c r="AA110" s="866"/>
      <c r="AB110" s="866"/>
      <c r="AC110" s="866"/>
      <c r="AD110" s="866"/>
    </row>
    <row r="111" spans="1:45" ht="15" customHeight="1">
      <c r="A111" s="64"/>
      <c r="B111" s="1005" t="str">
        <f>IF(SUM(COUNTIF(J100:AD103,"NS"))&lt;&gt;0,"Alerta: debido a que cuenta con registros NS, debe proporcionar una justificación en el area de comentarios al final de la pregunta","")</f>
        <v/>
      </c>
      <c r="C111" s="866"/>
      <c r="D111" s="866"/>
      <c r="E111" s="866"/>
      <c r="F111" s="866"/>
      <c r="G111" s="866"/>
      <c r="H111" s="866"/>
      <c r="I111" s="866"/>
      <c r="J111" s="866"/>
      <c r="K111" s="866"/>
      <c r="L111" s="866"/>
      <c r="M111" s="866"/>
      <c r="N111" s="866"/>
      <c r="O111" s="866"/>
      <c r="P111" s="866"/>
      <c r="Q111" s="866"/>
      <c r="R111" s="866"/>
      <c r="S111" s="866"/>
      <c r="T111" s="866"/>
      <c r="U111" s="866"/>
      <c r="V111" s="866"/>
      <c r="W111" s="866"/>
      <c r="X111" s="866"/>
      <c r="Y111" s="866"/>
      <c r="Z111" s="866"/>
      <c r="AA111" s="866"/>
      <c r="AB111" s="866"/>
      <c r="AC111" s="866"/>
      <c r="AD111" s="866"/>
      <c r="AE111" s="866"/>
    </row>
    <row r="112" spans="1:45" ht="15" customHeight="1">
      <c r="A112" s="64"/>
      <c r="B112" s="1032" t="str">
        <f>IF(AJ105&gt;0,"Favor de revisar la suma y consistencia de totales y/o subtotales por filas (numéricos y NS)","")</f>
        <v/>
      </c>
      <c r="C112" s="866"/>
      <c r="D112" s="866"/>
      <c r="E112" s="866"/>
      <c r="F112" s="866"/>
      <c r="G112" s="866"/>
      <c r="H112" s="866"/>
      <c r="I112" s="866"/>
      <c r="J112" s="866"/>
      <c r="K112" s="866"/>
      <c r="L112" s="866"/>
      <c r="M112" s="866"/>
      <c r="N112" s="866"/>
      <c r="O112" s="866"/>
      <c r="P112" s="866"/>
      <c r="Q112" s="866"/>
      <c r="R112" s="866"/>
      <c r="S112" s="866"/>
      <c r="T112" s="866"/>
      <c r="U112" s="866"/>
      <c r="V112" s="866"/>
      <c r="W112" s="866"/>
      <c r="X112" s="866"/>
      <c r="Y112" s="866"/>
      <c r="Z112" s="866"/>
      <c r="AA112" s="866"/>
      <c r="AB112" s="866"/>
      <c r="AC112" s="866"/>
      <c r="AD112" s="866"/>
      <c r="AE112" s="866"/>
    </row>
    <row r="113" spans="1:54" ht="15" customHeight="1">
      <c r="A113" s="64"/>
      <c r="B113" s="1014" t="str">
        <f>IF(AR104&gt;0,"Favor de revisar la instrucción 2, ya que no se cumplen los criterios establecidos","")</f>
        <v/>
      </c>
      <c r="C113" s="1014"/>
      <c r="D113" s="1014"/>
      <c r="E113" s="1014"/>
      <c r="F113" s="1014"/>
      <c r="G113" s="1014"/>
      <c r="H113" s="1014"/>
      <c r="I113" s="1014"/>
      <c r="J113" s="1014"/>
      <c r="K113" s="1014"/>
      <c r="L113" s="1014"/>
      <c r="M113" s="1014"/>
      <c r="N113" s="1014"/>
      <c r="O113" s="1014"/>
      <c r="P113" s="1014"/>
      <c r="Q113" s="1014"/>
      <c r="R113" s="1014"/>
      <c r="S113" s="1014"/>
      <c r="T113" s="1014"/>
      <c r="U113" s="1014"/>
      <c r="V113" s="1014"/>
      <c r="W113" s="1014"/>
      <c r="X113" s="1014"/>
      <c r="Y113" s="1014"/>
      <c r="Z113" s="1014"/>
      <c r="AA113" s="1014"/>
      <c r="AB113" s="1014"/>
      <c r="AC113" s="1014"/>
      <c r="AD113" s="1014"/>
    </row>
    <row r="114" spans="1:54" ht="15" customHeight="1">
      <c r="A114" s="64"/>
      <c r="B114" s="989" t="str">
        <f>IF(AO104&gt;0,"Favor de verificar que no tenga información en celdas sombreadas","")</f>
        <v/>
      </c>
      <c r="C114" s="990"/>
      <c r="D114" s="990"/>
      <c r="E114" s="990"/>
      <c r="F114" s="990"/>
      <c r="G114" s="990"/>
      <c r="H114" s="990"/>
      <c r="I114" s="990"/>
      <c r="J114" s="990"/>
      <c r="K114" s="990"/>
      <c r="L114" s="990"/>
      <c r="M114" s="990"/>
      <c r="N114" s="990"/>
      <c r="O114" s="990"/>
      <c r="P114" s="990"/>
      <c r="Q114" s="990"/>
      <c r="R114" s="990"/>
      <c r="S114" s="990"/>
      <c r="T114" s="990"/>
      <c r="U114" s="990"/>
      <c r="V114" s="990"/>
      <c r="W114" s="990"/>
      <c r="X114" s="990"/>
      <c r="Y114" s="990"/>
      <c r="Z114" s="990"/>
      <c r="AA114" s="990"/>
      <c r="AB114" s="990"/>
      <c r="AC114" s="990"/>
      <c r="AD114" s="990"/>
    </row>
    <row r="115" spans="1:54" ht="15" customHeight="1">
      <c r="A115" s="64"/>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row>
    <row r="116" spans="1:54" ht="36" customHeight="1">
      <c r="A116" s="69" t="s">
        <v>5592</v>
      </c>
      <c r="B116" s="1031" t="s">
        <v>5593</v>
      </c>
      <c r="C116" s="866"/>
      <c r="D116" s="866"/>
      <c r="E116" s="866"/>
      <c r="F116" s="866"/>
      <c r="G116" s="866"/>
      <c r="H116" s="866"/>
      <c r="I116" s="866"/>
      <c r="J116" s="866"/>
      <c r="K116" s="866"/>
      <c r="L116" s="866"/>
      <c r="M116" s="866"/>
      <c r="N116" s="866"/>
      <c r="O116" s="866"/>
      <c r="P116" s="866"/>
      <c r="Q116" s="866"/>
      <c r="R116" s="866"/>
      <c r="S116" s="866"/>
      <c r="T116" s="866"/>
      <c r="U116" s="866"/>
      <c r="V116" s="866"/>
      <c r="W116" s="866"/>
      <c r="X116" s="866"/>
      <c r="Y116" s="866"/>
      <c r="Z116" s="866"/>
      <c r="AA116" s="866"/>
      <c r="AB116" s="866"/>
      <c r="AC116" s="866"/>
      <c r="AD116" s="866"/>
    </row>
    <row r="117" spans="1:54" ht="24" customHeight="1">
      <c r="A117" s="69"/>
      <c r="B117" s="68"/>
      <c r="C117" s="1000" t="s">
        <v>5594</v>
      </c>
      <c r="D117" s="866"/>
      <c r="E117" s="866"/>
      <c r="F117" s="866"/>
      <c r="G117" s="866"/>
      <c r="H117" s="866"/>
      <c r="I117" s="866"/>
      <c r="J117" s="866"/>
      <c r="K117" s="866"/>
      <c r="L117" s="866"/>
      <c r="M117" s="866"/>
      <c r="N117" s="866"/>
      <c r="O117" s="866"/>
      <c r="P117" s="866"/>
      <c r="Q117" s="866"/>
      <c r="R117" s="866"/>
      <c r="S117" s="866"/>
      <c r="T117" s="866"/>
      <c r="U117" s="866"/>
      <c r="V117" s="866"/>
      <c r="W117" s="866"/>
      <c r="X117" s="866"/>
      <c r="Y117" s="866"/>
      <c r="Z117" s="866"/>
      <c r="AA117" s="866"/>
      <c r="AB117" s="866"/>
      <c r="AC117" s="866"/>
      <c r="AD117" s="866"/>
    </row>
    <row r="118" spans="1:54" ht="24" customHeight="1">
      <c r="A118" s="69"/>
      <c r="B118" s="68"/>
      <c r="C118" s="1000" t="s">
        <v>5595</v>
      </c>
      <c r="D118" s="866"/>
      <c r="E118" s="866"/>
      <c r="F118" s="866"/>
      <c r="G118" s="866"/>
      <c r="H118" s="866"/>
      <c r="I118" s="866"/>
      <c r="J118" s="866"/>
      <c r="K118" s="866"/>
      <c r="L118" s="866"/>
      <c r="M118" s="866"/>
      <c r="N118" s="866"/>
      <c r="O118" s="866"/>
      <c r="P118" s="866"/>
      <c r="Q118" s="866"/>
      <c r="R118" s="866"/>
      <c r="S118" s="866"/>
      <c r="T118" s="866"/>
      <c r="U118" s="866"/>
      <c r="V118" s="866"/>
      <c r="W118" s="866"/>
      <c r="X118" s="866"/>
      <c r="Y118" s="866"/>
      <c r="Z118" s="866"/>
      <c r="AA118" s="866"/>
      <c r="AB118" s="866"/>
      <c r="AC118" s="866"/>
      <c r="AD118" s="866"/>
    </row>
    <row r="119" spans="1:54" ht="36" customHeight="1">
      <c r="A119" s="69"/>
      <c r="B119" s="68"/>
      <c r="C119" s="1000" t="s">
        <v>5596</v>
      </c>
      <c r="D119" s="866"/>
      <c r="E119" s="866"/>
      <c r="F119" s="866"/>
      <c r="G119" s="866"/>
      <c r="H119" s="866"/>
      <c r="I119" s="866"/>
      <c r="J119" s="866"/>
      <c r="K119" s="866"/>
      <c r="L119" s="866"/>
      <c r="M119" s="866"/>
      <c r="N119" s="866"/>
      <c r="O119" s="866"/>
      <c r="P119" s="866"/>
      <c r="Q119" s="866"/>
      <c r="R119" s="866"/>
      <c r="S119" s="866"/>
      <c r="T119" s="866"/>
      <c r="U119" s="866"/>
      <c r="V119" s="866"/>
      <c r="W119" s="866"/>
      <c r="X119" s="866"/>
      <c r="Y119" s="866"/>
      <c r="Z119" s="866"/>
      <c r="AA119" s="866"/>
      <c r="AB119" s="866"/>
      <c r="AC119" s="866"/>
      <c r="AD119" s="866"/>
    </row>
    <row r="120" spans="1:54" ht="24" customHeight="1">
      <c r="A120" s="64"/>
      <c r="B120" s="11"/>
      <c r="C120" s="1000" t="s">
        <v>5597</v>
      </c>
      <c r="D120" s="866"/>
      <c r="E120" s="866"/>
      <c r="F120" s="866"/>
      <c r="G120" s="866"/>
      <c r="H120" s="866"/>
      <c r="I120" s="866"/>
      <c r="J120" s="866"/>
      <c r="K120" s="866"/>
      <c r="L120" s="866"/>
      <c r="M120" s="866"/>
      <c r="N120" s="866"/>
      <c r="O120" s="866"/>
      <c r="P120" s="866"/>
      <c r="Q120" s="866"/>
      <c r="R120" s="866"/>
      <c r="S120" s="866"/>
      <c r="T120" s="866"/>
      <c r="U120" s="866"/>
      <c r="V120" s="866"/>
      <c r="W120" s="866"/>
      <c r="X120" s="866"/>
      <c r="Y120" s="866"/>
      <c r="Z120" s="866"/>
      <c r="AA120" s="866"/>
      <c r="AB120" s="866"/>
      <c r="AC120" s="866"/>
      <c r="AD120" s="866"/>
    </row>
    <row r="121" spans="1:54" ht="15" customHeight="1">
      <c r="A121" s="64"/>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T121" s="1071" t="s">
        <v>5106</v>
      </c>
      <c r="AU121" s="1071"/>
      <c r="AV121" s="1071"/>
      <c r="AW121" s="1071"/>
      <c r="AX121" s="1071"/>
      <c r="AY121" s="1071"/>
      <c r="AZ121" s="1071"/>
      <c r="BA121" s="1071"/>
    </row>
    <row r="122" spans="1:54" ht="15" customHeight="1">
      <c r="A122" s="64"/>
      <c r="B122" s="11"/>
      <c r="C122" s="995" t="s">
        <v>5347</v>
      </c>
      <c r="D122" s="1009"/>
      <c r="E122" s="1009"/>
      <c r="F122" s="1009"/>
      <c r="G122" s="1009"/>
      <c r="H122" s="1009"/>
      <c r="I122" s="1009"/>
      <c r="J122" s="1009"/>
      <c r="K122" s="1009"/>
      <c r="L122" s="1010"/>
      <c r="M122" s="995" t="s">
        <v>5598</v>
      </c>
      <c r="N122" s="889"/>
      <c r="O122" s="889"/>
      <c r="P122" s="889"/>
      <c r="Q122" s="889"/>
      <c r="R122" s="889"/>
      <c r="S122" s="889"/>
      <c r="T122" s="889"/>
      <c r="U122" s="889"/>
      <c r="V122" s="889"/>
      <c r="W122" s="889"/>
      <c r="X122" s="889"/>
      <c r="Y122" s="889"/>
      <c r="Z122" s="889"/>
      <c r="AA122" s="889"/>
      <c r="AB122" s="889"/>
      <c r="AC122" s="889"/>
      <c r="AD122" s="890"/>
      <c r="AM122" s="299" t="s">
        <v>5524</v>
      </c>
      <c r="AN122" s="300" t="s">
        <v>5559</v>
      </c>
      <c r="AO122" s="403" t="s">
        <v>5350</v>
      </c>
      <c r="AQ122" s="1070" t="s">
        <v>5379</v>
      </c>
      <c r="AR122" s="1070"/>
      <c r="AT122" s="1071" t="s">
        <v>5599</v>
      </c>
      <c r="AU122" s="1071"/>
      <c r="AV122" s="1071"/>
      <c r="AW122" s="1071"/>
      <c r="AX122" s="1071"/>
      <c r="AY122" s="1071"/>
      <c r="AZ122" s="1071"/>
      <c r="BA122" s="1071"/>
      <c r="BB122" s="430" t="s">
        <v>5351</v>
      </c>
    </row>
    <row r="123" spans="1:54" ht="168" customHeight="1">
      <c r="A123" s="64"/>
      <c r="B123" s="11"/>
      <c r="C123" s="1022"/>
      <c r="D123" s="974"/>
      <c r="E123" s="974"/>
      <c r="F123" s="974"/>
      <c r="G123" s="974"/>
      <c r="H123" s="974"/>
      <c r="I123" s="974"/>
      <c r="J123" s="974"/>
      <c r="K123" s="974"/>
      <c r="L123" s="975"/>
      <c r="M123" s="995" t="s">
        <v>5400</v>
      </c>
      <c r="N123" s="890"/>
      <c r="O123" s="1023" t="s">
        <v>5600</v>
      </c>
      <c r="P123" s="890"/>
      <c r="Q123" s="1023" t="s">
        <v>5601</v>
      </c>
      <c r="R123" s="890"/>
      <c r="S123" s="1023" t="s">
        <v>5602</v>
      </c>
      <c r="T123" s="890"/>
      <c r="U123" s="1023" t="s">
        <v>5603</v>
      </c>
      <c r="V123" s="890"/>
      <c r="W123" s="1023" t="s">
        <v>5604</v>
      </c>
      <c r="X123" s="890"/>
      <c r="Y123" s="1023" t="s">
        <v>5605</v>
      </c>
      <c r="Z123" s="890"/>
      <c r="AA123" s="1023" t="s">
        <v>5606</v>
      </c>
      <c r="AB123" s="890"/>
      <c r="AC123" s="1023" t="s">
        <v>483</v>
      </c>
      <c r="AD123" s="890"/>
      <c r="AI123" t="s">
        <v>5458</v>
      </c>
      <c r="AJ123" t="s">
        <v>5459</v>
      </c>
      <c r="AK123" t="s">
        <v>5460</v>
      </c>
      <c r="AL123" t="s">
        <v>5461</v>
      </c>
      <c r="AM123" s="299" t="s">
        <v>5381</v>
      </c>
      <c r="AN123" s="300" t="s">
        <v>5569</v>
      </c>
      <c r="AO123" s="403" t="s">
        <v>5587</v>
      </c>
      <c r="AP123" s="305" t="s">
        <v>5116</v>
      </c>
      <c r="AQ123" s="416" t="s">
        <v>5588</v>
      </c>
      <c r="AR123" s="421" t="s">
        <v>5589</v>
      </c>
      <c r="AS123" s="426" t="s">
        <v>5588</v>
      </c>
      <c r="AT123" s="423" t="s">
        <v>5607</v>
      </c>
      <c r="AU123" s="424" t="s">
        <v>5608</v>
      </c>
      <c r="AV123" s="423" t="s">
        <v>5609</v>
      </c>
      <c r="AW123" s="424" t="s">
        <v>5610</v>
      </c>
      <c r="AX123" s="423" t="s">
        <v>5611</v>
      </c>
      <c r="AY123" s="424" t="s">
        <v>5612</v>
      </c>
      <c r="AZ123" s="423" t="s">
        <v>5410</v>
      </c>
      <c r="BA123" s="424" t="s">
        <v>5494</v>
      </c>
      <c r="BB123" s="431" t="s">
        <v>5410</v>
      </c>
    </row>
    <row r="124" spans="1:54" ht="48" customHeight="1">
      <c r="A124" s="64"/>
      <c r="B124" s="11"/>
      <c r="C124" s="82" t="s">
        <v>5043</v>
      </c>
      <c r="D124" s="1020" t="s">
        <v>5533</v>
      </c>
      <c r="E124" s="889"/>
      <c r="F124" s="889"/>
      <c r="G124" s="889"/>
      <c r="H124" s="889"/>
      <c r="I124" s="889"/>
      <c r="J124" s="889"/>
      <c r="K124" s="889"/>
      <c r="L124" s="890"/>
      <c r="M124" s="1041"/>
      <c r="N124" s="1043"/>
      <c r="O124" s="1041"/>
      <c r="P124" s="1043"/>
      <c r="Q124" s="1041"/>
      <c r="R124" s="1043"/>
      <c r="S124" s="1041"/>
      <c r="T124" s="1043"/>
      <c r="U124" s="1041"/>
      <c r="V124" s="1043"/>
      <c r="W124" s="1041"/>
      <c r="X124" s="1043"/>
      <c r="Y124" s="1041"/>
      <c r="Z124" s="1043"/>
      <c r="AA124" s="1041"/>
      <c r="AB124" s="1043"/>
      <c r="AC124" s="1041"/>
      <c r="AD124" s="1043"/>
      <c r="AI124">
        <f>M124</f>
        <v>0</v>
      </c>
      <c r="AJ124">
        <f>COUNTIF(O124:AD124,"NS")</f>
        <v>0</v>
      </c>
      <c r="AK124">
        <f>SUM(O124:AD124)</f>
        <v>0</v>
      </c>
      <c r="AL124">
        <f>IF(COUNTIF(M124:AD124,"NA")=9,0,IF(OR(AND(AI124=0,AJ124&gt;0),AND(AI124="NS",AK124&gt;0), AND(AI124="NS", AJ124=0,AK124=0)), 1, IF(OR(AND(AI124&gt;0,AJ124&gt;1,AI124&gt;AK124), AND(AI124="NS",AJ124=2), AND(AI124="NS",AK124=0,AJ124&gt;0),AI124=AK124), 0, 1)))</f>
        <v>0</v>
      </c>
      <c r="AM124" s="302">
        <f>IF(AND(CNGE_2025_M1_Secc5_Sub2!$L36&lt;&gt;"",CNGE_2025_M1_Secc5_Sub2!$L36&lt;&gt;1,COUNTA(M124:AD124)&gt;0),1,IF(AND(CNGE_2025_M1_Secc5_Sub2!$L36="",COUNTA(M124:AD124)&gt;0),1,0))</f>
        <v>0</v>
      </c>
      <c r="AN124" s="303">
        <f>IF(AND(COUNTA($Q29:$AD29)=0,COUNTA(M124:AD124)&gt;0),1,0)</f>
        <v>0</v>
      </c>
      <c r="AO124" s="404">
        <f>IF(AND(SUM($I74)=0,COUNTA(M124:AD124)&gt;0),1,0)</f>
        <v>0</v>
      </c>
      <c r="AP124" s="321">
        <f>IF(COUNTA(M124:AD124)=9,0,IF(COUNTA(M124:AD124)=0,0,1))</f>
        <v>0</v>
      </c>
      <c r="AQ124" s="377">
        <v>1</v>
      </c>
      <c r="AR124" s="420">
        <f>IF(OR(M124="NS",$I74="NS"),0,IF(AND(M124="NA",$I74="NA"),0,IF(M124&gt;=$I74,0,1)))</f>
        <v>0</v>
      </c>
      <c r="AS124" s="427">
        <v>1</v>
      </c>
      <c r="AT124" s="422">
        <f>IF(OR(O124="NS",$I74="NS"),0,IF(AND(O124="NA",$I74="NA"),0,IF(O124&lt;=SUM($I74),0,1)))</f>
        <v>0</v>
      </c>
      <c r="AU124" s="425">
        <f>IF(OR(Q124="NS",$I74="NS"),0,IF(AND(Q124="NA",$I74="NA"),0,IF(Q124&lt;=SUM($I74),0,1)))</f>
        <v>0</v>
      </c>
      <c r="AV124" s="422">
        <f>IF(OR(S124="NS",$I74="NS"),0,IF(AND(S124="NA",$I74="NA"),0,IF(S124&lt;=SUM($I74),0,1)))</f>
        <v>0</v>
      </c>
      <c r="AW124" s="425">
        <f>IF(OR(U124="NS",$I74="NS"),0,IF(AND(U124="NA",$I74="NA"),0,IF(U124&lt;=SUM($I74),0,1)))</f>
        <v>0</v>
      </c>
      <c r="AX124" s="422">
        <f>IF(OR(W124="NS",$I74="NS"),0,IF(AND(W124="NA",$I74="NA"),0,IF(W124&lt;=SUM($I74),0,1)))</f>
        <v>0</v>
      </c>
      <c r="AY124" s="425">
        <f>IF(OR(Y124="NS",$I74="NS"),0,IF(AND(Y124="NA",$I74="NA"),0,IF(Y124&lt;=SUM($I74),0,1)))</f>
        <v>0</v>
      </c>
      <c r="AZ124" s="422">
        <f>IF(OR(AA124="NS",$I74="NS"),0,IF(AND(AA124="NA",$I74="NA"),0,IF(AA124&lt;=SUM($I74),0,1)))</f>
        <v>0</v>
      </c>
      <c r="BA124" s="425">
        <f>IF(OR(AC124="NS",$I74="NS"),0,IF(AND(AC124="NA",$I74="NA"),0,IF(AC124&lt;=SUM($I74),0,1)))</f>
        <v>0</v>
      </c>
      <c r="BB124" s="432">
        <f>IF(SUM(AA124:AB127)&gt;0,1,0)</f>
        <v>0</v>
      </c>
    </row>
    <row r="125" spans="1:54" ht="24" customHeight="1">
      <c r="A125" s="64"/>
      <c r="B125" s="11"/>
      <c r="C125" s="84" t="s">
        <v>5045</v>
      </c>
      <c r="D125" s="1020" t="s">
        <v>5364</v>
      </c>
      <c r="E125" s="889"/>
      <c r="F125" s="889"/>
      <c r="G125" s="889"/>
      <c r="H125" s="889"/>
      <c r="I125" s="889"/>
      <c r="J125" s="889"/>
      <c r="K125" s="889"/>
      <c r="L125" s="890"/>
      <c r="M125" s="1041"/>
      <c r="N125" s="1043"/>
      <c r="O125" s="1041"/>
      <c r="P125" s="1043"/>
      <c r="Q125" s="1041"/>
      <c r="R125" s="1043"/>
      <c r="S125" s="1041"/>
      <c r="T125" s="1043"/>
      <c r="U125" s="1041"/>
      <c r="V125" s="1043"/>
      <c r="W125" s="1041"/>
      <c r="X125" s="1043"/>
      <c r="Y125" s="1041"/>
      <c r="Z125" s="1043"/>
      <c r="AA125" s="1041"/>
      <c r="AB125" s="1043"/>
      <c r="AC125" s="1041"/>
      <c r="AD125" s="1043"/>
      <c r="AI125">
        <f>M125</f>
        <v>0</v>
      </c>
      <c r="AJ125">
        <f>COUNTIF(O125:AD125,"NS")</f>
        <v>0</v>
      </c>
      <c r="AK125">
        <f>SUM(O125:AD125)</f>
        <v>0</v>
      </c>
      <c r="AL125">
        <f>IF(COUNTIF(M125:AD125,"NA")=9,0,IF(OR(AND(AI125=0,AJ125&gt;0),AND(AI125="NS",AK125&gt;0), AND(AI125="NS", AJ125=0,AK125=0)), 1, IF(OR(AND(AI125&gt;0,AJ125&gt;1,AI125&gt;AK125), AND(AI125="NS",AJ125=2), AND(AI125="NS",AK125=0,AJ125&gt;0),AI125=AK125), 0, 1)))</f>
        <v>0</v>
      </c>
      <c r="AM125" s="302">
        <f>IF(AND(CNGE_2025_M1_Secc5_Sub2!$L37&lt;&gt;"",CNGE_2025_M1_Secc5_Sub2!$L37&lt;&gt;1,COUNTA(M125:AD125)&gt;0),1,IF(AND(CNGE_2025_M1_Secc5_Sub2!$L37="",COUNTA(M125:AD125)&gt;0),1,0))</f>
        <v>0</v>
      </c>
      <c r="AN125" s="303">
        <f t="shared" ref="AN125:AN127" si="5">IF(AND(COUNTA($Q30:$AD30)=0,COUNTA(M125:AD125)&gt;0),1,0)</f>
        <v>0</v>
      </c>
      <c r="AO125" s="404">
        <f t="shared" ref="AO125:AO127" si="6">IF(AND(SUM($I75)=0,COUNTA(M125:AD125)&gt;0),1,0)</f>
        <v>0</v>
      </c>
      <c r="AP125" s="321">
        <f t="shared" ref="AP125:AP127" si="7">IF(COUNTA(M125:AD125)=9,0,IF(COUNTA(M125:AD125)=0,0,1))</f>
        <v>0</v>
      </c>
      <c r="AQ125" s="417">
        <v>2</v>
      </c>
      <c r="AR125" s="418">
        <f>IF(OR(M125="NS",$I75="NS"),0,IF(AND(M125="NA",$I75="NA"),0,IF(M125&gt;=$I75,0,1)))</f>
        <v>0</v>
      </c>
      <c r="AS125" s="428">
        <v>2</v>
      </c>
      <c r="AT125" s="422">
        <f>IF(OR(O125="NS",$I75="NS"),0,IF(AND(O125="NA",$I75="NA"),0,IF(O125&lt;=SUM($I75),0,1)))</f>
        <v>0</v>
      </c>
      <c r="AU125" s="425">
        <f>IF(OR(Q125="NS",$I75="NS"),0,IF(AND(Q125="NA",$I75="NA"),0,IF(Q125&lt;=SUM($I75),0,1)))</f>
        <v>0</v>
      </c>
      <c r="AV125" s="422">
        <f>IF(OR(S125="NS",$I75="NS"),0,IF(AND(S125="NA",$I75="NA"),0,IF(S125&lt;=SUM($I75),0,1)))</f>
        <v>0</v>
      </c>
      <c r="AW125" s="425">
        <f>IF(OR(U125="NS",$I75="NS"),0,IF(AND(U125="NA",$I75="NA"),0,IF(U125&lt;=SUM($I75),0,1)))</f>
        <v>0</v>
      </c>
      <c r="AX125" s="422">
        <f>IF(OR(W125="NS",$I75="NS"),0,IF(AND(W125="NA",$I75="NA"),0,IF(W125&lt;=SUM($I75),0,1)))</f>
        <v>0</v>
      </c>
      <c r="AY125" s="425">
        <f>IF(OR(Y125="NS",$I75="NS"),0,IF(AND(Y125="NA",$I75="NA"),0,IF(Y125&lt;=SUM($I75),0,1)))</f>
        <v>0</v>
      </c>
      <c r="AZ125" s="422">
        <f>IF(OR(AA125="NS",$I75="NS"),0,IF(AND(AA125="NA",$I75="NA"),0,IF(AA125&lt;=SUM($I75),0,1)))</f>
        <v>0</v>
      </c>
      <c r="BA125" s="425">
        <f>IF(OR(AC125="NS",$I75="NS"),0,IF(AND(AC125="NA",$I75="NA"),0,IF(AC125&lt;=SUM($I75),0,1)))</f>
        <v>0</v>
      </c>
    </row>
    <row r="126" spans="1:54" ht="24" customHeight="1">
      <c r="A126" s="64"/>
      <c r="B126" s="11"/>
      <c r="C126" s="71" t="s">
        <v>5047</v>
      </c>
      <c r="D126" s="1020" t="s">
        <v>5365</v>
      </c>
      <c r="E126" s="889"/>
      <c r="F126" s="889"/>
      <c r="G126" s="889"/>
      <c r="H126" s="889"/>
      <c r="I126" s="889"/>
      <c r="J126" s="889"/>
      <c r="K126" s="889"/>
      <c r="L126" s="890"/>
      <c r="M126" s="1041"/>
      <c r="N126" s="1043"/>
      <c r="O126" s="1041"/>
      <c r="P126" s="1043"/>
      <c r="Q126" s="1041"/>
      <c r="R126" s="1043"/>
      <c r="S126" s="1041"/>
      <c r="T126" s="1043"/>
      <c r="U126" s="1041"/>
      <c r="V126" s="1043"/>
      <c r="W126" s="1041"/>
      <c r="X126" s="1043"/>
      <c r="Y126" s="1041"/>
      <c r="Z126" s="1043"/>
      <c r="AA126" s="1041"/>
      <c r="AB126" s="1043"/>
      <c r="AC126" s="1041"/>
      <c r="AD126" s="1043"/>
      <c r="AI126">
        <f>M126</f>
        <v>0</v>
      </c>
      <c r="AJ126">
        <f>COUNTIF(O126:AD126,"NS")</f>
        <v>0</v>
      </c>
      <c r="AK126">
        <f>SUM(O126:AD126)</f>
        <v>0</v>
      </c>
      <c r="AL126">
        <f>IF(COUNTIF(M126:AD126,"NA")=9,0,IF(OR(AND(AI126=0,AJ126&gt;0),AND(AI126="NS",AK126&gt;0), AND(AI126="NS", AJ126=0,AK126=0)), 1, IF(OR(AND(AI126&gt;0,AJ126&gt;1,AI126&gt;AK126), AND(AI126="NS",AJ126=2), AND(AI126="NS",AK126=0,AJ126&gt;0),AI126=AK126), 0, 1)))</f>
        <v>0</v>
      </c>
      <c r="AM126" s="302">
        <f>IF(AND(CNGE_2025_M1_Secc5_Sub2!$L38&lt;&gt;"",CNGE_2025_M1_Secc5_Sub2!$L38&lt;&gt;1,COUNTA(M126:AD126)&gt;0),1,IF(AND(CNGE_2025_M1_Secc5_Sub2!$L38="",COUNTA(M126:AD126)&gt;0),1,0))</f>
        <v>0</v>
      </c>
      <c r="AN126" s="303">
        <f t="shared" si="5"/>
        <v>0</v>
      </c>
      <c r="AO126" s="404">
        <f>IF(AND(SUM($I76)=0,COUNTA(M126:AD126)&gt;0),1,0)</f>
        <v>0</v>
      </c>
      <c r="AP126" s="321">
        <f t="shared" si="7"/>
        <v>0</v>
      </c>
      <c r="AQ126" s="377">
        <v>3</v>
      </c>
      <c r="AR126" s="420">
        <f>IF(OR(M126="NS",$I76="NS"),0,IF(AND(M126="NA",$I76="NA"),0,IF(M126&gt;=$I76,0,1)))</f>
        <v>0</v>
      </c>
      <c r="AS126" s="427">
        <v>3</v>
      </c>
      <c r="AT126" s="422">
        <f>IF(OR(O126="NS",$I76="NS"),0,IF(AND(O126="NA",$I76="NA"),0,IF(O126&lt;=SUM($I76),0,1)))</f>
        <v>0</v>
      </c>
      <c r="AU126" s="425">
        <f>IF(OR(Q126="NS",$I76="NS"),0,IF(AND(Q126="NA",$I76="NA"),0,IF(Q126&lt;=SUM($I76),0,1)))</f>
        <v>0</v>
      </c>
      <c r="AV126" s="422">
        <f>IF(OR(S126="NS",$I76="NS"),0,IF(AND(S126="NA",$I76="NA"),0,IF(S126&lt;=SUM($I76),0,1)))</f>
        <v>0</v>
      </c>
      <c r="AW126" s="425">
        <f>IF(OR(U126="NS",$I76="NS"),0,IF(AND(U126="NA",$I76="NA"),0,IF(U126&lt;=SUM($I76),0,1)))</f>
        <v>0</v>
      </c>
      <c r="AX126" s="422">
        <f>IF(OR(W126="NS",$I76="NS"),0,IF(AND(W126="NA",$I76="NA"),0,IF(W126&lt;=SUM($I76),0,1)))</f>
        <v>0</v>
      </c>
      <c r="AY126" s="425">
        <f>IF(OR(Y126="NS",$I76="NS"),0,IF(AND(Y126="NA",$I76="NA"),0,IF(Y126&lt;=SUM($I76),0,1)))</f>
        <v>0</v>
      </c>
      <c r="AZ126" s="422">
        <f>IF(OR(AA126="NS",$I76="NS"),0,IF(AND(AA126="NA",$I76="NA"),0,IF(AA126&lt;=SUM($I76),0,1)))</f>
        <v>0</v>
      </c>
      <c r="BA126" s="425">
        <f>IF(OR(AC126="NS",$I76="NS"),0,IF(AND(AC126="NA",$I76="NA"),0,IF(AC126&lt;=SUM($I76),0,1)))</f>
        <v>0</v>
      </c>
    </row>
    <row r="127" spans="1:54" ht="15" customHeight="1">
      <c r="A127" s="64"/>
      <c r="B127" s="11"/>
      <c r="C127" s="71" t="s">
        <v>5049</v>
      </c>
      <c r="D127" s="1020" t="s">
        <v>5534</v>
      </c>
      <c r="E127" s="889"/>
      <c r="F127" s="889"/>
      <c r="G127" s="889"/>
      <c r="H127" s="889"/>
      <c r="I127" s="889"/>
      <c r="J127" s="889"/>
      <c r="K127" s="889"/>
      <c r="L127" s="890"/>
      <c r="M127" s="1041"/>
      <c r="N127" s="1043"/>
      <c r="O127" s="1041"/>
      <c r="P127" s="1043"/>
      <c r="Q127" s="1041"/>
      <c r="R127" s="1043"/>
      <c r="S127" s="1041"/>
      <c r="T127" s="1043"/>
      <c r="U127" s="1041"/>
      <c r="V127" s="1043"/>
      <c r="W127" s="1041"/>
      <c r="X127" s="1043"/>
      <c r="Y127" s="1041"/>
      <c r="Z127" s="1043"/>
      <c r="AA127" s="1041"/>
      <c r="AB127" s="1043"/>
      <c r="AC127" s="1041"/>
      <c r="AD127" s="1043"/>
      <c r="AI127">
        <f>M127</f>
        <v>0</v>
      </c>
      <c r="AJ127">
        <f>COUNTIF(O127:AD127,"NS")</f>
        <v>0</v>
      </c>
      <c r="AK127">
        <f>SUM(O127:AD127)</f>
        <v>0</v>
      </c>
      <c r="AL127">
        <f>IF(COUNTIF(M127:AD127,"NA")=9,0,IF(OR(AND(AI127=0,AJ127&gt;0),AND(AI127="NS",AK127&gt;0), AND(AI127="NS", AJ127=0,AK127=0)), 1, IF(OR(AND(AI127&gt;0,AJ127&gt;1,AI127&gt;AK127), AND(AI127="NS",AJ127=2), AND(AI127="NS",AK127=0,AJ127&gt;0),AI127=AK127), 0, 1)))</f>
        <v>0</v>
      </c>
      <c r="AM127" s="302">
        <f>IF(AND(CNGE_2025_M1_Secc5_Sub2!$L39&lt;&gt;"",CNGE_2025_M1_Secc5_Sub2!$L39&lt;&gt;1,COUNTA(M127:AD127)&gt;0),1,IF(AND(CNGE_2025_M1_Secc5_Sub2!$L39="",COUNTA(M127:AD127)&gt;0),1,0))</f>
        <v>0</v>
      </c>
      <c r="AN127" s="303">
        <f t="shared" si="5"/>
        <v>0</v>
      </c>
      <c r="AO127" s="404">
        <f t="shared" si="6"/>
        <v>0</v>
      </c>
      <c r="AP127" s="321">
        <f t="shared" si="7"/>
        <v>0</v>
      </c>
      <c r="AQ127" s="417">
        <v>4</v>
      </c>
      <c r="AR127" s="418">
        <f>IF(OR(M127="NS",$I77="NS"),0,IF(AND(M127="NA",$I77="NA"),0,IF(M127&gt;=$I77,0,1)))</f>
        <v>0</v>
      </c>
      <c r="AS127" s="428">
        <v>4</v>
      </c>
      <c r="AT127" s="422">
        <f>IF(OR(O127="NS",$I77="NS"),0,IF(AND(O127="NA",$I77="NA"),0,IF(O127&lt;=SUM($I77),0,1)))</f>
        <v>0</v>
      </c>
      <c r="AU127" s="425">
        <f>IF(OR(Q127="NS",$I77="NS"),0,IF(AND(Q127="NA",$I77="NA"),0,IF(Q127&lt;=SUM($I77),0,1)))</f>
        <v>0</v>
      </c>
      <c r="AV127" s="422">
        <f>IF(OR(S127="NS",$I77="NS"),0,IF(AND(S127="NA",$I77="NA"),0,IF(S127&lt;=SUM($I77),0,1)))</f>
        <v>0</v>
      </c>
      <c r="AW127" s="425">
        <f>IF(OR(U127="NS",$I77="NS"),0,IF(AND(U127="NA",$I77="NA"),0,IF(U127&lt;=SUM($I77),0,1)))</f>
        <v>0</v>
      </c>
      <c r="AX127" s="422">
        <f>IF(OR(W127="NS",$I77="NS"),0,IF(AND(W127="NA",$I77="NA"),0,IF(W127&lt;=SUM($I77),0,1)))</f>
        <v>0</v>
      </c>
      <c r="AY127" s="425">
        <f>IF(OR(Y127="NS",$I77="NS"),0,IF(AND(Y127="NA",$I77="NA"),0,IF(Y127&lt;=SUM($I77),0,1)))</f>
        <v>0</v>
      </c>
      <c r="AZ127" s="422">
        <f>IF(OR(AA127="NS",$I77="NS"),0,IF(AND(AA127="NA",$I77="NA"),0,IF(AA127&lt;=SUM($I77),0,1)))</f>
        <v>0</v>
      </c>
      <c r="BA127" s="425">
        <f>IF(OR(AC127="NS",$I77="NS"),0,IF(AND(AC127="NA",$I77="NA"),0,IF(AC127&lt;=SUM($I77),0,1)))</f>
        <v>0</v>
      </c>
    </row>
    <row r="128" spans="1:54" ht="15" customHeight="1">
      <c r="A128" s="64"/>
      <c r="B128" s="11"/>
      <c r="C128" s="34"/>
      <c r="D128" s="34"/>
      <c r="E128" s="34"/>
      <c r="F128" s="34"/>
      <c r="G128" s="34"/>
      <c r="H128" s="34"/>
      <c r="I128" s="34"/>
      <c r="J128" s="34"/>
      <c r="K128" s="34"/>
      <c r="L128" s="96" t="s">
        <v>5571</v>
      </c>
      <c r="M128" s="1021">
        <f>IF(AND(SUM(M124:M127)=0,COUNTIF(M124:M127,"NS")&gt;0),"NS",IF(AND(SUM(M124:M127)=0,COUNTIF(M124:M127,0)&gt;0),0,IF(AND(SUM(M124:M127)=0,COUNTIF(M124:M127,"NA")&gt;0),"NA",SUM(M124:M127))))</f>
        <v>0</v>
      </c>
      <c r="N128" s="890"/>
      <c r="O128" s="1021">
        <f>IF(AND(SUM(O124:O127)=0,COUNTIF(O124:O127,"NS")&gt;0),"NS",IF(AND(SUM(O124:O127)=0,COUNTIF(O124:O127,0)&gt;0),0,IF(AND(SUM(O124:O127)=0,COUNTIF(O124:O127,"NA")&gt;0),"NA",SUM(O124:O127))))</f>
        <v>0</v>
      </c>
      <c r="P128" s="890"/>
      <c r="Q128" s="1021">
        <f>IF(AND(SUM(Q124:Q127)=0,COUNTIF(Q124:Q127,"NS")&gt;0),"NS",IF(AND(SUM(Q124:Q127)=0,COUNTIF(Q124:Q127,0)&gt;0),0,IF(AND(SUM(Q124:Q127)=0,COUNTIF(Q124:Q127,"NA")&gt;0),"NA",SUM(Q124:Q127))))</f>
        <v>0</v>
      </c>
      <c r="R128" s="890"/>
      <c r="S128" s="1021">
        <f>IF(AND(SUM(S124:S127)=0,COUNTIF(S124:S127,"NS")&gt;0),"NS",IF(AND(SUM(S124:S127)=0,COUNTIF(S124:S127,0)&gt;0),0,IF(AND(SUM(S124:S127)=0,COUNTIF(S124:S127,"NA")&gt;0),"NA",SUM(S124:S127))))</f>
        <v>0</v>
      </c>
      <c r="T128" s="890"/>
      <c r="U128" s="1021">
        <f>IF(AND(SUM(U124:U127)=0,COUNTIF(U124:U127,"NS")&gt;0),"NS",IF(AND(SUM(U124:U127)=0,COUNTIF(U124:U127,0)&gt;0),0,IF(AND(SUM(U124:U127)=0,COUNTIF(U124:U127,"NA")&gt;0),"NA",SUM(U124:U127))))</f>
        <v>0</v>
      </c>
      <c r="V128" s="890"/>
      <c r="W128" s="1021">
        <f>IF(AND(SUM(W124:W127)=0,COUNTIF(W124:W127,"NS")&gt;0),"NS",IF(AND(SUM(W124:W127)=0,COUNTIF(W124:W127,0)&gt;0),0,IF(AND(SUM(W124:W127)=0,COUNTIF(W124:W127,"NA")&gt;0),"NA",SUM(W124:W127))))</f>
        <v>0</v>
      </c>
      <c r="X128" s="890"/>
      <c r="Y128" s="1021">
        <f>IF(AND(SUM(Y124:Y127)=0,COUNTIF(Y124:Y127,"NS")&gt;0),"NS",IF(AND(SUM(Y124:Y127)=0,COUNTIF(Y124:Y127,0)&gt;0),0,IF(AND(SUM(Y124:Y127)=0,COUNTIF(Y124:Y127,"NA")&gt;0),"NA",SUM(Y124:Y127))))</f>
        <v>0</v>
      </c>
      <c r="Z128" s="890"/>
      <c r="AA128" s="1021">
        <f>IF(AND(SUM(AA124:AA127)=0,COUNTIF(AA124:AA127,"NS")&gt;0),"NS",IF(AND(SUM(AA124:AA127)=0,COUNTIF(AA124:AA127,0)&gt;0),0,IF(AND(SUM(AA124:AA127)=0,COUNTIF(AA124:AA127,"NA")&gt;0),"NA",SUM(AA124:AA127))))</f>
        <v>0</v>
      </c>
      <c r="AB128" s="890"/>
      <c r="AC128" s="1021">
        <f>IF(AND(SUM(AC124:AC127)=0,COUNTIF(AC124:AC127,"NS")&gt;0),"NS",IF(AND(SUM(AC124:AC127)=0,COUNTIF(AC124:AC127,0)&gt;0),0,IF(AND(SUM(AC124:AC127)=0,COUNTIF(AC124:AC127,"NA")&gt;0),"NA",SUM(AC124:AC127))))</f>
        <v>0</v>
      </c>
      <c r="AD128" s="890"/>
      <c r="AL128" s="278">
        <f>SUM(AL124:AL127)</f>
        <v>0</v>
      </c>
      <c r="AO128" s="405">
        <f>SUM(AM124:AO127)</f>
        <v>0</v>
      </c>
      <c r="AP128" s="305">
        <f>SUM(AP124:AP127)</f>
        <v>0</v>
      </c>
      <c r="AR128" s="419">
        <f>SUM(AR124:AR127)</f>
        <v>0</v>
      </c>
      <c r="BA128" s="429">
        <f>SUM(AT124:BA127)</f>
        <v>0</v>
      </c>
    </row>
    <row r="129" spans="1:36" ht="15" customHeight="1">
      <c r="A129" s="64"/>
      <c r="B129" s="11"/>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I129" t="s">
        <v>5572</v>
      </c>
      <c r="AJ129" s="279">
        <f>SUM(AL128)</f>
        <v>0</v>
      </c>
    </row>
    <row r="130" spans="1:36" ht="45" customHeight="1">
      <c r="A130" s="64"/>
      <c r="B130" s="11"/>
      <c r="C130" s="1053" t="s">
        <v>5613</v>
      </c>
      <c r="D130" s="866"/>
      <c r="E130" s="866"/>
      <c r="F130" s="1027"/>
      <c r="G130" s="884"/>
      <c r="H130" s="884"/>
      <c r="I130" s="884"/>
      <c r="J130" s="884"/>
      <c r="K130" s="884"/>
      <c r="L130" s="884"/>
      <c r="M130" s="884"/>
      <c r="N130" s="884"/>
      <c r="O130" s="884"/>
      <c r="P130" s="884"/>
      <c r="Q130" s="884"/>
      <c r="R130" s="884"/>
      <c r="S130" s="884"/>
      <c r="T130" s="884"/>
      <c r="U130" s="884"/>
      <c r="V130" s="884"/>
      <c r="W130" s="884"/>
      <c r="X130" s="884"/>
      <c r="Y130" s="884"/>
      <c r="Z130" s="884"/>
      <c r="AA130" s="884"/>
      <c r="AB130" s="884"/>
      <c r="AC130" s="884"/>
      <c r="AD130" s="885"/>
    </row>
    <row r="131" spans="1:36" ht="15" customHeight="1">
      <c r="A131" s="64"/>
      <c r="B131" s="1032" t="str">
        <f>IF(AND(BB124&gt;0,F130=""),"Ha registrado un número mayor a cero en la col. Otro tipo debe anotar el nombre de dicho(s) tipo(s) de denunciante(s) ","")</f>
        <v/>
      </c>
      <c r="C131" s="1032"/>
      <c r="D131" s="1032"/>
      <c r="E131" s="1032"/>
      <c r="F131" s="1032"/>
      <c r="G131" s="1032"/>
      <c r="H131" s="1032"/>
      <c r="I131" s="1032"/>
      <c r="J131" s="1032"/>
      <c r="K131" s="1032"/>
      <c r="L131" s="1032"/>
      <c r="M131" s="1032"/>
      <c r="N131" s="1032"/>
      <c r="O131" s="1032"/>
      <c r="P131" s="1032"/>
      <c r="Q131" s="1032"/>
      <c r="R131" s="1032"/>
      <c r="S131" s="1032"/>
      <c r="T131" s="1032"/>
      <c r="U131" s="1032"/>
      <c r="V131" s="1032"/>
      <c r="W131" s="1032"/>
      <c r="X131" s="1032"/>
      <c r="Y131" s="1032"/>
      <c r="Z131" s="1032"/>
      <c r="AA131" s="1032"/>
      <c r="AB131" s="1032"/>
      <c r="AC131" s="1032"/>
      <c r="AD131" s="1032"/>
      <c r="AE131" s="1032"/>
    </row>
    <row r="132" spans="1:36" ht="24" customHeight="1">
      <c r="A132" s="64"/>
      <c r="B132" s="11"/>
      <c r="C132" s="999" t="s">
        <v>5325</v>
      </c>
      <c r="D132" s="866"/>
      <c r="E132" s="866"/>
      <c r="F132" s="866"/>
      <c r="G132" s="866"/>
      <c r="H132" s="866"/>
      <c r="I132" s="866"/>
      <c r="J132" s="866"/>
      <c r="K132" s="866"/>
      <c r="L132" s="866"/>
      <c r="M132" s="866"/>
      <c r="N132" s="866"/>
      <c r="O132" s="866"/>
      <c r="P132" s="866"/>
      <c r="Q132" s="866"/>
      <c r="R132" s="866"/>
      <c r="S132" s="866"/>
      <c r="T132" s="866"/>
      <c r="U132" s="866"/>
      <c r="V132" s="866"/>
      <c r="W132" s="866"/>
      <c r="X132" s="866"/>
      <c r="Y132" s="866"/>
      <c r="Z132" s="866"/>
      <c r="AA132" s="866"/>
      <c r="AB132" s="866"/>
      <c r="AC132" s="866"/>
      <c r="AD132" s="866"/>
    </row>
    <row r="133" spans="1:36" ht="60" customHeight="1">
      <c r="A133" s="64"/>
      <c r="B133" s="11"/>
      <c r="C133" s="1019"/>
      <c r="D133" s="884"/>
      <c r="E133" s="884"/>
      <c r="F133" s="884"/>
      <c r="G133" s="884"/>
      <c r="H133" s="884"/>
      <c r="I133" s="884"/>
      <c r="J133" s="884"/>
      <c r="K133" s="884"/>
      <c r="L133" s="884"/>
      <c r="M133" s="884"/>
      <c r="N133" s="884"/>
      <c r="O133" s="884"/>
      <c r="P133" s="884"/>
      <c r="Q133" s="884"/>
      <c r="R133" s="884"/>
      <c r="S133" s="884"/>
      <c r="T133" s="884"/>
      <c r="U133" s="884"/>
      <c r="V133" s="884"/>
      <c r="W133" s="884"/>
      <c r="X133" s="884"/>
      <c r="Y133" s="884"/>
      <c r="Z133" s="884"/>
      <c r="AA133" s="884"/>
      <c r="AB133" s="884"/>
      <c r="AC133" s="884"/>
      <c r="AD133" s="885"/>
    </row>
    <row r="134" spans="1:36" ht="15" customHeight="1">
      <c r="B134" s="988" t="str">
        <f>IF(AP128&gt;0,"Favor de ingresar toda la información requerida en la pregunta ","")</f>
        <v/>
      </c>
      <c r="C134" s="866"/>
      <c r="D134" s="866"/>
      <c r="E134" s="866"/>
      <c r="F134" s="866"/>
      <c r="G134" s="866"/>
      <c r="H134" s="866"/>
      <c r="I134" s="866"/>
      <c r="J134" s="866"/>
      <c r="K134" s="866"/>
      <c r="L134" s="866"/>
      <c r="M134" s="866"/>
      <c r="N134" s="866"/>
      <c r="O134" s="866"/>
      <c r="P134" s="866"/>
      <c r="Q134" s="866"/>
      <c r="R134" s="866"/>
      <c r="S134" s="866"/>
      <c r="T134" s="866"/>
      <c r="U134" s="866"/>
      <c r="V134" s="866"/>
      <c r="W134" s="866"/>
      <c r="X134" s="866"/>
      <c r="Y134" s="866"/>
      <c r="Z134" s="866"/>
      <c r="AA134" s="866"/>
      <c r="AB134" s="866"/>
      <c r="AC134" s="866"/>
      <c r="AD134" s="866"/>
    </row>
    <row r="135" spans="1:36" ht="15" customHeight="1">
      <c r="B135" s="1005" t="str">
        <f>IF(SUM(COUNTIF(M124:AD127,"NS"))&lt;&gt;0,"Alerta: debido a que cuenta con registros NS, debe proporcionar una justificación en el area de comentarios al final de la pregunta","")</f>
        <v/>
      </c>
      <c r="C135" s="866"/>
      <c r="D135" s="866"/>
      <c r="E135" s="866"/>
      <c r="F135" s="866"/>
      <c r="G135" s="866"/>
      <c r="H135" s="866"/>
      <c r="I135" s="866"/>
      <c r="J135" s="866"/>
      <c r="K135" s="866"/>
      <c r="L135" s="866"/>
      <c r="M135" s="866"/>
      <c r="N135" s="866"/>
      <c r="O135" s="866"/>
      <c r="P135" s="866"/>
      <c r="Q135" s="866"/>
      <c r="R135" s="866"/>
      <c r="S135" s="866"/>
      <c r="T135" s="866"/>
      <c r="U135" s="866"/>
      <c r="V135" s="866"/>
      <c r="W135" s="866"/>
      <c r="X135" s="866"/>
      <c r="Y135" s="866"/>
      <c r="Z135" s="866"/>
      <c r="AA135" s="866"/>
      <c r="AB135" s="866"/>
      <c r="AC135" s="866"/>
      <c r="AD135" s="866"/>
      <c r="AE135" s="866"/>
    </row>
    <row r="136" spans="1:36" ht="15" customHeight="1">
      <c r="B136" s="1032" t="str">
        <f>IF(AJ129&gt;0,"Favor de revisar la suma y consistencia de totales y/o subtotales por filas (numéricos y NS)","")</f>
        <v/>
      </c>
      <c r="C136" s="866"/>
      <c r="D136" s="866"/>
      <c r="E136" s="866"/>
      <c r="F136" s="866"/>
      <c r="G136" s="866"/>
      <c r="H136" s="866"/>
      <c r="I136" s="866"/>
      <c r="J136" s="866"/>
      <c r="K136" s="866"/>
      <c r="L136" s="866"/>
      <c r="M136" s="866"/>
      <c r="N136" s="866"/>
      <c r="O136" s="866"/>
      <c r="P136" s="866"/>
      <c r="Q136" s="866"/>
      <c r="R136" s="866"/>
      <c r="S136" s="866"/>
      <c r="T136" s="866"/>
      <c r="U136" s="866"/>
      <c r="V136" s="866"/>
      <c r="W136" s="866"/>
      <c r="X136" s="866"/>
      <c r="Y136" s="866"/>
      <c r="Z136" s="866"/>
      <c r="AA136" s="866"/>
      <c r="AB136" s="866"/>
      <c r="AC136" s="866"/>
      <c r="AD136" s="866"/>
      <c r="AE136" s="866"/>
    </row>
    <row r="137" spans="1:36" ht="15" customHeight="1">
      <c r="B137" s="1014" t="str">
        <f>IF(AR128&gt;0,"Favor de revisar la instrucción 2, ya que no se cumplen los criterios establecidos","")</f>
        <v/>
      </c>
      <c r="C137" s="1014"/>
      <c r="D137" s="1014"/>
      <c r="E137" s="1014"/>
      <c r="F137" s="1014"/>
      <c r="G137" s="1014"/>
      <c r="H137" s="1014"/>
      <c r="I137" s="1014"/>
      <c r="J137" s="1014"/>
      <c r="K137" s="1014"/>
      <c r="L137" s="1014"/>
      <c r="M137" s="1014"/>
      <c r="N137" s="1014"/>
      <c r="O137" s="1014"/>
      <c r="P137" s="1014"/>
      <c r="Q137" s="1014"/>
      <c r="R137" s="1014"/>
      <c r="S137" s="1014"/>
      <c r="T137" s="1014"/>
      <c r="U137" s="1014"/>
      <c r="V137" s="1014"/>
      <c r="W137" s="1014"/>
      <c r="X137" s="1014"/>
      <c r="Y137" s="1014"/>
      <c r="Z137" s="1014"/>
      <c r="AA137" s="1014"/>
      <c r="AB137" s="1014"/>
      <c r="AC137" s="1014"/>
      <c r="AD137" s="1014"/>
    </row>
    <row r="138" spans="1:36" ht="15" customHeight="1">
      <c r="B138" s="1026" t="str">
        <f>IF(BA128&gt;0,"Alerta: debe de proporcionar una justificación de acuerdo a lo establecido en la instrucción 3","")</f>
        <v/>
      </c>
      <c r="C138" s="1026"/>
      <c r="D138" s="1026"/>
      <c r="E138" s="1026"/>
      <c r="F138" s="1026"/>
      <c r="G138" s="1026"/>
      <c r="H138" s="1026"/>
      <c r="I138" s="1026"/>
      <c r="J138" s="1026"/>
      <c r="K138" s="1026"/>
      <c r="L138" s="1026"/>
      <c r="M138" s="1026"/>
      <c r="N138" s="1026"/>
      <c r="O138" s="1026"/>
      <c r="P138" s="1026"/>
      <c r="Q138" s="1026"/>
      <c r="R138" s="1026"/>
      <c r="S138" s="1026"/>
      <c r="T138" s="1026"/>
      <c r="U138" s="1026"/>
      <c r="V138" s="1026"/>
      <c r="W138" s="1026"/>
      <c r="X138" s="1026"/>
      <c r="Y138" s="1026"/>
      <c r="Z138" s="1026"/>
      <c r="AA138" s="1026"/>
      <c r="AB138" s="1026"/>
      <c r="AC138" s="1026"/>
      <c r="AD138" s="1026"/>
    </row>
    <row r="139" spans="1:36" ht="15" customHeight="1">
      <c r="B139" s="989" t="str">
        <f>IF(AO128&gt;0,"Favor de verificar que no tenga información en celdas sombreadas","")</f>
        <v/>
      </c>
      <c r="C139" s="990"/>
      <c r="D139" s="990"/>
      <c r="E139" s="990"/>
      <c r="F139" s="990"/>
      <c r="G139" s="990"/>
      <c r="H139" s="990"/>
      <c r="I139" s="990"/>
      <c r="J139" s="990"/>
      <c r="K139" s="990"/>
      <c r="L139" s="990"/>
      <c r="M139" s="990"/>
      <c r="N139" s="990"/>
      <c r="O139" s="990"/>
      <c r="P139" s="990"/>
      <c r="Q139" s="990"/>
      <c r="R139" s="990"/>
      <c r="S139" s="990"/>
      <c r="T139" s="990"/>
      <c r="U139" s="990"/>
      <c r="V139" s="990"/>
      <c r="W139" s="990"/>
      <c r="X139" s="990"/>
      <c r="Y139" s="990"/>
      <c r="Z139" s="990"/>
      <c r="AA139" s="990"/>
      <c r="AB139" s="990"/>
      <c r="AC139" s="990"/>
      <c r="AD139" s="990"/>
    </row>
  </sheetData>
  <sheetProtection algorithmName="SHA-512" hashValue="0V5F684iMRYl6pBq7f4LpQ0ONuHdgZQsy9uKz5t7n98b6kH9+CbprmaqVK+t4DGLFHcz27+Vb1aCINCN7MvEMA==" saltValue="8jeCrmHAydKcrARdy7JPSA==" spinCount="100000" sheet="1" objects="1" scenarios="1"/>
  <mergeCells count="363">
    <mergeCell ref="C19:AD19"/>
    <mergeCell ref="AB101:AD101"/>
    <mergeCell ref="D102:I102"/>
    <mergeCell ref="U75:V75"/>
    <mergeCell ref="C83:AD83"/>
    <mergeCell ref="W75:X75"/>
    <mergeCell ref="K27:P28"/>
    <mergeCell ref="U52:V52"/>
    <mergeCell ref="W52:X52"/>
    <mergeCell ref="Y32:Z32"/>
    <mergeCell ref="AA32:AB32"/>
    <mergeCell ref="D101:I101"/>
    <mergeCell ref="C98:I99"/>
    <mergeCell ref="U30:V30"/>
    <mergeCell ref="W30:X30"/>
    <mergeCell ref="C23:AD23"/>
    <mergeCell ref="D29:J29"/>
    <mergeCell ref="AA29:AB29"/>
    <mergeCell ref="AA53:AB53"/>
    <mergeCell ref="C46:AD46"/>
    <mergeCell ref="C48:AD48"/>
    <mergeCell ref="C93:AD93"/>
    <mergeCell ref="D77:H77"/>
    <mergeCell ref="AA77:AB77"/>
    <mergeCell ref="B3:AD3"/>
    <mergeCell ref="Y30:Z30"/>
    <mergeCell ref="D54:J54"/>
    <mergeCell ref="M78:N78"/>
    <mergeCell ref="Y29:Z29"/>
    <mergeCell ref="N8:O8"/>
    <mergeCell ref="B11:AD11"/>
    <mergeCell ref="W31:X31"/>
    <mergeCell ref="D31:J31"/>
    <mergeCell ref="Y31:Z31"/>
    <mergeCell ref="K50:P51"/>
    <mergeCell ref="D32:J32"/>
    <mergeCell ref="AA51:AB51"/>
    <mergeCell ref="AC51:AD51"/>
    <mergeCell ref="U51:V51"/>
    <mergeCell ref="K32:P32"/>
    <mergeCell ref="C17:AD17"/>
    <mergeCell ref="C14:AD14"/>
    <mergeCell ref="C16:AD16"/>
    <mergeCell ref="B62:AE62"/>
    <mergeCell ref="Y76:Z76"/>
    <mergeCell ref="AA76:AB76"/>
    <mergeCell ref="S51:T51"/>
    <mergeCell ref="Q28:R28"/>
    <mergeCell ref="M128:N128"/>
    <mergeCell ref="W54:X54"/>
    <mergeCell ref="C106:E106"/>
    <mergeCell ref="O128:P128"/>
    <mergeCell ref="B67:AD67"/>
    <mergeCell ref="O123:P123"/>
    <mergeCell ref="AA74:AB74"/>
    <mergeCell ref="Q123:R123"/>
    <mergeCell ref="M125:N125"/>
    <mergeCell ref="M127:N127"/>
    <mergeCell ref="O78:P78"/>
    <mergeCell ref="S101:U101"/>
    <mergeCell ref="C80:E80"/>
    <mergeCell ref="Q55:R55"/>
    <mergeCell ref="Y73:Z73"/>
    <mergeCell ref="Q73:R73"/>
    <mergeCell ref="AA73:AB73"/>
    <mergeCell ref="I76:J76"/>
    <mergeCell ref="S73:T73"/>
    <mergeCell ref="K76:L76"/>
    <mergeCell ref="I77:J77"/>
    <mergeCell ref="AA128:AB128"/>
    <mergeCell ref="S126:T126"/>
    <mergeCell ref="Y124:Z124"/>
    <mergeCell ref="W125:X125"/>
    <mergeCell ref="M122:AD122"/>
    <mergeCell ref="V101:X101"/>
    <mergeCell ref="S127:T127"/>
    <mergeCell ref="U127:V127"/>
    <mergeCell ref="V100:X100"/>
    <mergeCell ref="V102:X102"/>
    <mergeCell ref="C119:AD119"/>
    <mergeCell ref="P103:R103"/>
    <mergeCell ref="M101:O101"/>
    <mergeCell ref="J100:L100"/>
    <mergeCell ref="M124:N124"/>
    <mergeCell ref="D100:I100"/>
    <mergeCell ref="C47:AD47"/>
    <mergeCell ref="AA55:AB55"/>
    <mergeCell ref="P99:R99"/>
    <mergeCell ref="Q77:R77"/>
    <mergeCell ref="D55:J55"/>
    <mergeCell ref="C108:AD108"/>
    <mergeCell ref="C68:AD68"/>
    <mergeCell ref="C57:E57"/>
    <mergeCell ref="J101:L101"/>
    <mergeCell ref="B84:AD84"/>
    <mergeCell ref="B87:AD87"/>
    <mergeCell ref="Q53:R53"/>
    <mergeCell ref="Y103:AA103"/>
    <mergeCell ref="AB104:AD104"/>
    <mergeCell ref="J104:L104"/>
    <mergeCell ref="C91:AD91"/>
    <mergeCell ref="J103:L103"/>
    <mergeCell ref="M104:O104"/>
    <mergeCell ref="C82:AD82"/>
    <mergeCell ref="Q51:R51"/>
    <mergeCell ref="D76:H76"/>
    <mergeCell ref="P102:R102"/>
    <mergeCell ref="AC73:AD73"/>
    <mergeCell ref="W77:X77"/>
    <mergeCell ref="C24:AD24"/>
    <mergeCell ref="B85:AE85"/>
    <mergeCell ref="D74:H74"/>
    <mergeCell ref="P100:R100"/>
    <mergeCell ref="C117:AD117"/>
    <mergeCell ref="Y75:Z75"/>
    <mergeCell ref="M99:O99"/>
    <mergeCell ref="Q124:R124"/>
    <mergeCell ref="J98:AD98"/>
    <mergeCell ref="B111:AE111"/>
    <mergeCell ref="K52:P52"/>
    <mergeCell ref="S77:T77"/>
    <mergeCell ref="B90:AD90"/>
    <mergeCell ref="AC74:AD74"/>
    <mergeCell ref="U77:V77"/>
    <mergeCell ref="C34:F34"/>
    <mergeCell ref="C37:AD37"/>
    <mergeCell ref="M75:N75"/>
    <mergeCell ref="O75:P75"/>
    <mergeCell ref="Y28:Z28"/>
    <mergeCell ref="F80:AD80"/>
    <mergeCell ref="W28:X28"/>
    <mergeCell ref="W29:X29"/>
    <mergeCell ref="S31:T31"/>
    <mergeCell ref="B5:AD5"/>
    <mergeCell ref="AC32:AD32"/>
    <mergeCell ref="K31:P31"/>
    <mergeCell ref="C27:J28"/>
    <mergeCell ref="AC76:AD76"/>
    <mergeCell ref="B21:AD21"/>
    <mergeCell ref="C18:AD18"/>
    <mergeCell ref="F57:AD57"/>
    <mergeCell ref="AA96:AD96"/>
    <mergeCell ref="U28:V28"/>
    <mergeCell ref="Q74:R74"/>
    <mergeCell ref="S74:T74"/>
    <mergeCell ref="Q30:R30"/>
    <mergeCell ref="S30:T30"/>
    <mergeCell ref="C94:AD94"/>
    <mergeCell ref="Q76:R76"/>
    <mergeCell ref="S76:T76"/>
    <mergeCell ref="Y54:Z54"/>
    <mergeCell ref="AC78:AD78"/>
    <mergeCell ref="Q54:R54"/>
    <mergeCell ref="AC53:AD53"/>
    <mergeCell ref="Q29:R29"/>
    <mergeCell ref="W51:X51"/>
    <mergeCell ref="Y51:Z51"/>
    <mergeCell ref="B8:L8"/>
    <mergeCell ref="C92:AD92"/>
    <mergeCell ref="Y100:AA100"/>
    <mergeCell ref="K77:L77"/>
    <mergeCell ref="M77:N77"/>
    <mergeCell ref="AA75:AB75"/>
    <mergeCell ref="B10:AD10"/>
    <mergeCell ref="Q27:AD27"/>
    <mergeCell ref="Q128:R128"/>
    <mergeCell ref="AC52:AD52"/>
    <mergeCell ref="K29:P29"/>
    <mergeCell ref="AB103:AD103"/>
    <mergeCell ref="P104:R104"/>
    <mergeCell ref="Y102:AA102"/>
    <mergeCell ref="D124:L124"/>
    <mergeCell ref="Y125:Z125"/>
    <mergeCell ref="AA125:AB125"/>
    <mergeCell ref="D126:L126"/>
    <mergeCell ref="W127:X127"/>
    <mergeCell ref="Y127:Z127"/>
    <mergeCell ref="V104:X104"/>
    <mergeCell ref="Y128:Z128"/>
    <mergeCell ref="AC55:AD55"/>
    <mergeCell ref="Q31:R31"/>
    <mergeCell ref="AA7:AD7"/>
    <mergeCell ref="I74:J74"/>
    <mergeCell ref="K74:L74"/>
    <mergeCell ref="AC124:AD124"/>
    <mergeCell ref="D103:I103"/>
    <mergeCell ref="AC126:AD126"/>
    <mergeCell ref="O125:P125"/>
    <mergeCell ref="C13:AD13"/>
    <mergeCell ref="Y78:Z78"/>
    <mergeCell ref="Q78:R78"/>
    <mergeCell ref="AA78:AB78"/>
    <mergeCell ref="AC29:AD29"/>
    <mergeCell ref="C15:AD15"/>
    <mergeCell ref="S78:T78"/>
    <mergeCell ref="S53:T53"/>
    <mergeCell ref="C122:L123"/>
    <mergeCell ref="AA31:AB31"/>
    <mergeCell ref="AC31:AD31"/>
    <mergeCell ref="K30:P30"/>
    <mergeCell ref="S55:T55"/>
    <mergeCell ref="U55:V55"/>
    <mergeCell ref="F106:AD106"/>
    <mergeCell ref="AB100:AD100"/>
    <mergeCell ref="AB102:AD102"/>
    <mergeCell ref="C12:AD12"/>
    <mergeCell ref="K78:L78"/>
    <mergeCell ref="AA28:AB28"/>
    <mergeCell ref="AC28:AD28"/>
    <mergeCell ref="C70:AD70"/>
    <mergeCell ref="Q52:R52"/>
    <mergeCell ref="S52:T52"/>
    <mergeCell ref="C130:E130"/>
    <mergeCell ref="S103:U103"/>
    <mergeCell ref="AA30:AB30"/>
    <mergeCell ref="M73:N73"/>
    <mergeCell ref="AC30:AD30"/>
    <mergeCell ref="U32:V32"/>
    <mergeCell ref="W32:X32"/>
    <mergeCell ref="K53:P53"/>
    <mergeCell ref="AA54:AB54"/>
    <mergeCell ref="S128:T128"/>
    <mergeCell ref="AC54:AD54"/>
    <mergeCell ref="B116:AD116"/>
    <mergeCell ref="I72:AD72"/>
    <mergeCell ref="C25:AD25"/>
    <mergeCell ref="S123:T123"/>
    <mergeCell ref="U123:V123"/>
    <mergeCell ref="O127:P127"/>
    <mergeCell ref="W53:X53"/>
    <mergeCell ref="Y53:Z53"/>
    <mergeCell ref="C59:AD59"/>
    <mergeCell ref="O77:P77"/>
    <mergeCell ref="I73:J73"/>
    <mergeCell ref="K73:L73"/>
    <mergeCell ref="K55:P55"/>
    <mergeCell ref="AC123:AD123"/>
    <mergeCell ref="V99:X99"/>
    <mergeCell ref="B86:AE86"/>
    <mergeCell ref="B81:AE81"/>
    <mergeCell ref="M100:O100"/>
    <mergeCell ref="M102:O102"/>
    <mergeCell ref="AC77:AD77"/>
    <mergeCell ref="S28:T28"/>
    <mergeCell ref="Q50:AD50"/>
    <mergeCell ref="M103:O103"/>
    <mergeCell ref="J102:L102"/>
    <mergeCell ref="K54:P54"/>
    <mergeCell ref="S54:T54"/>
    <mergeCell ref="C72:H73"/>
    <mergeCell ref="C120:AD120"/>
    <mergeCell ref="C36:AD36"/>
    <mergeCell ref="B39:AE39"/>
    <mergeCell ref="U74:V74"/>
    <mergeCell ref="W74:X74"/>
    <mergeCell ref="Y74:Z74"/>
    <mergeCell ref="U76:V76"/>
    <mergeCell ref="W76:X76"/>
    <mergeCell ref="I75:J75"/>
    <mergeCell ref="K75:L75"/>
    <mergeCell ref="C69:AD69"/>
    <mergeCell ref="S100:U100"/>
    <mergeCell ref="U54:V54"/>
    <mergeCell ref="S29:T29"/>
    <mergeCell ref="I78:J78"/>
    <mergeCell ref="S102:U102"/>
    <mergeCell ref="U29:V29"/>
    <mergeCell ref="D30:J30"/>
    <mergeCell ref="Y55:Z55"/>
    <mergeCell ref="AC75:AD75"/>
    <mergeCell ref="G34:AD34"/>
    <mergeCell ref="Y77:Z77"/>
    <mergeCell ref="Q75:R75"/>
    <mergeCell ref="S75:T75"/>
    <mergeCell ref="U53:V53"/>
    <mergeCell ref="M74:N74"/>
    <mergeCell ref="D75:H75"/>
    <mergeCell ref="O74:P74"/>
    <mergeCell ref="U31:V31"/>
    <mergeCell ref="C60:AD60"/>
    <mergeCell ref="B44:AD44"/>
    <mergeCell ref="Q32:R32"/>
    <mergeCell ref="S32:T32"/>
    <mergeCell ref="AA52:AB52"/>
    <mergeCell ref="B35:AE35"/>
    <mergeCell ref="B38:AD38"/>
    <mergeCell ref="B40:AD40"/>
    <mergeCell ref="B58:AE58"/>
    <mergeCell ref="B61:AD61"/>
    <mergeCell ref="B63:AD63"/>
    <mergeCell ref="C45:AD45"/>
    <mergeCell ref="B1:AD1"/>
    <mergeCell ref="D52:J52"/>
    <mergeCell ref="Y52:Z52"/>
    <mergeCell ref="D53:J53"/>
    <mergeCell ref="C133:AD133"/>
    <mergeCell ref="C22:AD22"/>
    <mergeCell ref="U78:V78"/>
    <mergeCell ref="W78:X78"/>
    <mergeCell ref="U124:V124"/>
    <mergeCell ref="W124:X124"/>
    <mergeCell ref="W55:X55"/>
    <mergeCell ref="Y104:AA104"/>
    <mergeCell ref="S104:U104"/>
    <mergeCell ref="U73:V73"/>
    <mergeCell ref="M76:N76"/>
    <mergeCell ref="W73:X73"/>
    <mergeCell ref="O76:P76"/>
    <mergeCell ref="O73:P73"/>
    <mergeCell ref="C50:J51"/>
    <mergeCell ref="Y126:Z126"/>
    <mergeCell ref="AB99:AD99"/>
    <mergeCell ref="AC125:AD125"/>
    <mergeCell ref="U128:V128"/>
    <mergeCell ref="W128:X128"/>
    <mergeCell ref="AT121:BA121"/>
    <mergeCell ref="AT122:BA122"/>
    <mergeCell ref="B131:AE131"/>
    <mergeCell ref="C132:AD132"/>
    <mergeCell ref="D125:L125"/>
    <mergeCell ref="V103:X103"/>
    <mergeCell ref="W123:X123"/>
    <mergeCell ref="D127:L127"/>
    <mergeCell ref="Y123:Z123"/>
    <mergeCell ref="AA123:AB123"/>
    <mergeCell ref="O124:P124"/>
    <mergeCell ref="M123:N123"/>
    <mergeCell ref="AA127:AB127"/>
    <mergeCell ref="AC127:AD127"/>
    <mergeCell ref="O126:P126"/>
    <mergeCell ref="F130:AD130"/>
    <mergeCell ref="B112:AE112"/>
    <mergeCell ref="U126:V126"/>
    <mergeCell ref="W126:X126"/>
    <mergeCell ref="Q126:R126"/>
    <mergeCell ref="Q125:R125"/>
    <mergeCell ref="S125:T125"/>
    <mergeCell ref="Q127:R127"/>
    <mergeCell ref="M126:N126"/>
    <mergeCell ref="B134:AD134"/>
    <mergeCell ref="B137:AD137"/>
    <mergeCell ref="B138:AD138"/>
    <mergeCell ref="B139:AD139"/>
    <mergeCell ref="AQ98:AR98"/>
    <mergeCell ref="B107:AE107"/>
    <mergeCell ref="B110:AD110"/>
    <mergeCell ref="B113:AD113"/>
    <mergeCell ref="B114:AD114"/>
    <mergeCell ref="AQ122:AR122"/>
    <mergeCell ref="S99:U99"/>
    <mergeCell ref="Y99:AA99"/>
    <mergeCell ref="Y101:AA101"/>
    <mergeCell ref="J99:L99"/>
    <mergeCell ref="P101:R101"/>
    <mergeCell ref="C109:AD109"/>
    <mergeCell ref="S124:T124"/>
    <mergeCell ref="AA126:AB126"/>
    <mergeCell ref="B136:AE136"/>
    <mergeCell ref="B135:AE135"/>
    <mergeCell ref="C118:AD118"/>
    <mergeCell ref="AA124:AB124"/>
    <mergeCell ref="AC128:AD128"/>
    <mergeCell ref="U125:V125"/>
  </mergeCells>
  <phoneticPr fontId="61" type="noConversion"/>
  <conditionalFormatting sqref="C47:D47">
    <cfRule type="expression" dxfId="238" priority="97">
      <formula>AND(AJ52&gt;0,F57="")</formula>
    </cfRule>
  </conditionalFormatting>
  <conditionalFormatting sqref="C24:AD24">
    <cfRule type="expression" dxfId="237" priority="34">
      <formula>AND(AJ29&gt;0,G34="")</formula>
    </cfRule>
  </conditionalFormatting>
  <conditionalFormatting sqref="C25:AD25">
    <cfRule type="expression" dxfId="236" priority="33">
      <formula>AND($AK$29&gt;0,$C$37="")</formula>
    </cfRule>
  </conditionalFormatting>
  <conditionalFormatting sqref="C48:AD48">
    <cfRule type="expression" dxfId="235" priority="100">
      <formula>AND($AK$52&gt;0,$C$60="")</formula>
    </cfRule>
  </conditionalFormatting>
  <conditionalFormatting sqref="C70:AD70">
    <cfRule type="expression" dxfId="234" priority="22">
      <formula>AND(AP74&gt;0,F80="")</formula>
    </cfRule>
  </conditionalFormatting>
  <conditionalFormatting sqref="C92:AD92">
    <cfRule type="expression" dxfId="233" priority="18">
      <formula>$AR$104&gt;0</formula>
    </cfRule>
  </conditionalFormatting>
  <conditionalFormatting sqref="C93:AD93">
    <cfRule type="expression" dxfId="232" priority="16">
      <formula>AND(AS100&gt;0,F106="")</formula>
    </cfRule>
  </conditionalFormatting>
  <conditionalFormatting sqref="C118:AD118">
    <cfRule type="expression" dxfId="231" priority="5">
      <formula>$AR$128&gt;0</formula>
    </cfRule>
  </conditionalFormatting>
  <conditionalFormatting sqref="C119:AD119">
    <cfRule type="expression" dxfId="230" priority="4">
      <formula>AND($BA$128&gt;0,$C$133="")</formula>
    </cfRule>
  </conditionalFormatting>
  <conditionalFormatting sqref="C120:AD120">
    <cfRule type="expression" dxfId="229" priority="10">
      <formula>AND(BB124&gt;0,F130="")</formula>
    </cfRule>
  </conditionalFormatting>
  <conditionalFormatting sqref="F57:G57">
    <cfRule type="expression" dxfId="228" priority="98">
      <formula>AND(AJ52=0,F57="")</formula>
    </cfRule>
    <cfRule type="expression" dxfId="227" priority="99">
      <formula>AND(AJ52&gt;0,F57="")</formula>
    </cfRule>
  </conditionalFormatting>
  <conditionalFormatting sqref="F80:AD80">
    <cfRule type="expression" dxfId="226" priority="21">
      <formula>AND(AP74=0,F80="")</formula>
    </cfRule>
    <cfRule type="expression" dxfId="225" priority="23">
      <formula>AND(AP74&gt;0,F80="")</formula>
    </cfRule>
  </conditionalFormatting>
  <conditionalFormatting sqref="F106:AD106">
    <cfRule type="expression" dxfId="224" priority="15">
      <formula>AND(AS100=0,F106="")</formula>
    </cfRule>
    <cfRule type="expression" dxfId="223" priority="17">
      <formula>AND(AS100&gt;0,F106="")</formula>
    </cfRule>
  </conditionalFormatting>
  <conditionalFormatting sqref="F130:AD130">
    <cfRule type="expression" dxfId="222" priority="9">
      <formula>AND(BB124=0,F130="")</formula>
    </cfRule>
    <cfRule type="expression" dxfId="221" priority="11">
      <formula>AND(BB124&gt;0,F130="")</formula>
    </cfRule>
  </conditionalFormatting>
  <conditionalFormatting sqref="G34:AD34">
    <cfRule type="expression" dxfId="220" priority="35">
      <formula>AND(AJ29=0,G34="")</formula>
    </cfRule>
    <cfRule type="expression" dxfId="219" priority="37">
      <formula>AND(AJ29&gt;0,G34="")</formula>
    </cfRule>
  </conditionalFormatting>
  <conditionalFormatting sqref="I74:AD77">
    <cfRule type="expression" dxfId="218" priority="19">
      <formula>COUNTA($Q29:$AD29)=0</formula>
    </cfRule>
  </conditionalFormatting>
  <conditionalFormatting sqref="J100:AD103">
    <cfRule type="expression" dxfId="217" priority="12">
      <formula>SUM($I74)=0</formula>
    </cfRule>
    <cfRule type="expression" dxfId="216" priority="13">
      <formula>COUNTA($Q29:$AD29)=0</formula>
    </cfRule>
  </conditionalFormatting>
  <conditionalFormatting sqref="M124:AD127">
    <cfRule type="expression" dxfId="215" priority="6">
      <formula>SUM($I74)=0</formula>
    </cfRule>
    <cfRule type="expression" dxfId="214" priority="7">
      <formula>COUNTA($Q29:$AD29)=0</formula>
    </cfRule>
  </conditionalFormatting>
  <conditionalFormatting sqref="Q29:AD32">
    <cfRule type="expression" dxfId="213" priority="31">
      <formula>AND($K29&lt;&gt;"",$K29&lt;&gt;1)</formula>
    </cfRule>
  </conditionalFormatting>
  <conditionalFormatting sqref="Q52:AD55">
    <cfRule type="expression" dxfId="212" priority="24">
      <formula>AND($K52&lt;&gt;"",$K52&lt;&gt;1)</formula>
    </cfRule>
  </conditionalFormatting>
  <dataValidations count="3">
    <dataValidation showDropDown="1" showInputMessage="1" showErrorMessage="1" sqref="C68:AD69"/>
    <dataValidation type="list" allowBlank="1" showErrorMessage="1" errorTitle="Datos incorrectos" error="Los datos ingresados no son correctos, revise las opciones disponibles" sqref="K29:K32 K52:K55">
      <formula1>"1,2,9"</formula1>
    </dataValidation>
    <dataValidation type="list" allowBlank="1" showInputMessage="1" showErrorMessage="1" sqref="Q29:AD32 Q52:AD55">
      <formula1>"X"</formula1>
    </dataValidation>
  </dataValidations>
  <hyperlinks>
    <hyperlink ref="AA7" location="Índice!C25" display="Índice"/>
    <hyperlink ref="AA96" location="'Complemento 5'!AA12" display="Complemento 5"/>
  </hyperlinks>
  <printOptions horizontalCentered="1" verticalCentered="1"/>
  <pageMargins left="0.70866141732283472" right="0.70866141732283472" top="0.74803149606299213" bottom="0.74803149606299213" header="0.31496062992125984" footer="0.31496062992125984"/>
  <pageSetup paperSize="9" scale="67" fitToHeight="6" orientation="portrait" r:id="rId1"/>
  <headerFooter>
    <oddHeader>&amp;CMódulo 1 Sección V
Cuestionario</oddHeader>
    <oddFooter>&amp;LCenso Nacional de Gobiernos Estatales 2025&amp;R&amp;P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0" id="{52A9B166-DF69-4219-BA68-26D5A7331614}">
            <xm:f>AND(CNGE_2025_M1_Secc5_Sub2!$L36&lt;&gt;"",CNGE_2025_M1_Secc5_Sub2!$L36&lt;&gt;1)</xm:f>
            <x14:dxf>
              <fill>
                <patternFill patternType="mediumGray"/>
              </fill>
            </x14:dxf>
          </x14:cfRule>
          <xm:sqref>I74:AD77</xm:sqref>
        </x14:conditionalFormatting>
        <x14:conditionalFormatting xmlns:xm="http://schemas.microsoft.com/office/excel/2006/main">
          <x14:cfRule type="expression" priority="14" id="{3FD45151-71A1-4B59-8760-EB0CAAB418BD}">
            <xm:f>AND(CNGE_2025_M1_Secc5_Sub2!$L36&lt;&gt;"",CNGE_2025_M1_Secc5_Sub2!$L36&lt;&gt;1)</xm:f>
            <x14:dxf>
              <fill>
                <patternFill patternType="mediumGray"/>
              </fill>
            </x14:dxf>
          </x14:cfRule>
          <xm:sqref>J100:AD103</xm:sqref>
        </x14:conditionalFormatting>
        <x14:conditionalFormatting xmlns:xm="http://schemas.microsoft.com/office/excel/2006/main">
          <x14:cfRule type="expression" priority="32" id="{84F7EE11-557B-4903-B626-9B5331AF4A99}">
            <xm:f>AND(CNGE_2025_M1_Secc5_Sub2!$L36&lt;&gt;"",CNGE_2025_M1_Secc5_Sub2!$L36&lt;&gt;1)</xm:f>
            <x14:dxf>
              <fill>
                <patternFill patternType="mediumGray"/>
              </fill>
            </x14:dxf>
          </x14:cfRule>
          <xm:sqref>K29:AD32</xm:sqref>
        </x14:conditionalFormatting>
        <x14:conditionalFormatting xmlns:xm="http://schemas.microsoft.com/office/excel/2006/main">
          <x14:cfRule type="expression" priority="26" id="{AFDB61C2-911B-4236-9E24-20676AE966E2}">
            <xm:f>AND(CNGE_2025_M1_Secc5_Sub2!$L36&lt;&gt;"",CNGE_2025_M1_Secc5_Sub2!$L36&lt;&gt;1)</xm:f>
            <x14:dxf>
              <fill>
                <patternFill patternType="mediumGray"/>
              </fill>
            </x14:dxf>
          </x14:cfRule>
          <xm:sqref>K52:AD55</xm:sqref>
        </x14:conditionalFormatting>
        <x14:conditionalFormatting xmlns:xm="http://schemas.microsoft.com/office/excel/2006/main">
          <x14:cfRule type="expression" priority="8" id="{D9091E74-E1FF-4315-ACA7-0F6688C3A6CC}">
            <xm:f>AND(CNGE_2025_M1_Secc5_Sub2!$L36&lt;&gt;"",CNGE_2025_M1_Secc5_Sub2!$L36&lt;&gt;1)</xm:f>
            <x14:dxf>
              <fill>
                <patternFill patternType="mediumGray"/>
              </fill>
            </x14:dxf>
          </x14:cfRule>
          <xm:sqref>M124:AD127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F122"/>
  <sheetViews>
    <sheetView showGridLines="0" view="pageBreakPreview" zoomScale="120" zoomScaleNormal="100" zoomScaleSheetLayoutView="12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36" width="13.75" hidden="1" customWidth="1"/>
    <col min="137" max="16384" width="3.75" hidden="1"/>
  </cols>
  <sheetData>
    <row r="1" spans="1:30" ht="173.25" customHeight="1">
      <c r="A1" s="37"/>
      <c r="B1" s="870" t="s">
        <v>0</v>
      </c>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67" t="s">
        <v>1</v>
      </c>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69" t="s">
        <v>2</v>
      </c>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899" t="s">
        <v>3</v>
      </c>
      <c r="AB7" s="866"/>
      <c r="AC7" s="866"/>
      <c r="AD7" s="866"/>
    </row>
    <row r="8" spans="1:30" ht="15" customHeight="1" thickBot="1">
      <c r="A8" s="42"/>
      <c r="B8" s="871" t="str">
        <f>IF(Presentación!B10="","",Presentación!B10)</f>
        <v>Veracruz de Ignacio de la Llave</v>
      </c>
      <c r="C8" s="872"/>
      <c r="D8" s="872"/>
      <c r="E8" s="872"/>
      <c r="F8" s="872"/>
      <c r="G8" s="872"/>
      <c r="H8" s="872"/>
      <c r="I8" s="872"/>
      <c r="J8" s="872"/>
      <c r="K8" s="872"/>
      <c r="L8" s="873"/>
      <c r="M8" s="2"/>
      <c r="N8" s="871" t="str">
        <f>IF(Presentación!N10="","",Presentación!N10)</f>
        <v>230</v>
      </c>
      <c r="O8" s="873"/>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1" t="s">
        <v>5614</v>
      </c>
      <c r="C10" s="912"/>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B10" s="912"/>
      <c r="AC10" s="912"/>
      <c r="AD10" s="913"/>
    </row>
    <row r="11" spans="1:30" ht="15" customHeight="1">
      <c r="A11" s="27"/>
      <c r="B11" s="1012" t="s">
        <v>5327</v>
      </c>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10"/>
    </row>
    <row r="12" spans="1:30" ht="24" customHeight="1">
      <c r="A12" s="27"/>
      <c r="B12" s="45"/>
      <c r="C12" s="998" t="s">
        <v>5328</v>
      </c>
      <c r="D12" s="866"/>
      <c r="E12" s="866"/>
      <c r="F12" s="866"/>
      <c r="G12" s="866"/>
      <c r="H12" s="866"/>
      <c r="I12" s="866"/>
      <c r="J12" s="866"/>
      <c r="K12" s="866"/>
      <c r="L12" s="866"/>
      <c r="M12" s="866"/>
      <c r="N12" s="866"/>
      <c r="O12" s="866"/>
      <c r="P12" s="866"/>
      <c r="Q12" s="866"/>
      <c r="R12" s="866"/>
      <c r="S12" s="866"/>
      <c r="T12" s="866"/>
      <c r="U12" s="866"/>
      <c r="V12" s="866"/>
      <c r="W12" s="866"/>
      <c r="X12" s="866"/>
      <c r="Y12" s="866"/>
      <c r="Z12" s="866"/>
      <c r="AA12" s="866"/>
      <c r="AB12" s="866"/>
      <c r="AC12" s="866"/>
      <c r="AD12" s="952"/>
    </row>
    <row r="13" spans="1:30" ht="24" customHeight="1">
      <c r="A13" s="27"/>
      <c r="B13" s="45"/>
      <c r="C13" s="1013" t="s">
        <v>5090</v>
      </c>
      <c r="D13" s="866"/>
      <c r="E13" s="866"/>
      <c r="F13" s="866"/>
      <c r="G13" s="866"/>
      <c r="H13" s="866"/>
      <c r="I13" s="866"/>
      <c r="J13" s="866"/>
      <c r="K13" s="866"/>
      <c r="L13" s="866"/>
      <c r="M13" s="866"/>
      <c r="N13" s="866"/>
      <c r="O13" s="866"/>
      <c r="P13" s="866"/>
      <c r="Q13" s="866"/>
      <c r="R13" s="866"/>
      <c r="S13" s="866"/>
      <c r="T13" s="866"/>
      <c r="U13" s="866"/>
      <c r="V13" s="866"/>
      <c r="W13" s="866"/>
      <c r="X13" s="866"/>
      <c r="Y13" s="866"/>
      <c r="Z13" s="866"/>
      <c r="AA13" s="866"/>
      <c r="AB13" s="866"/>
      <c r="AC13" s="866"/>
      <c r="AD13" s="1003"/>
    </row>
    <row r="14" spans="1:30" ht="24" customHeight="1">
      <c r="A14" s="27"/>
      <c r="B14" s="45"/>
      <c r="C14" s="1085" t="s">
        <v>5615</v>
      </c>
      <c r="D14" s="866"/>
      <c r="E14" s="866"/>
      <c r="F14" s="866"/>
      <c r="G14" s="866"/>
      <c r="H14" s="866"/>
      <c r="I14" s="866"/>
      <c r="J14" s="866"/>
      <c r="K14" s="866"/>
      <c r="L14" s="866"/>
      <c r="M14" s="866"/>
      <c r="N14" s="866"/>
      <c r="O14" s="866"/>
      <c r="P14" s="866"/>
      <c r="Q14" s="866"/>
      <c r="R14" s="866"/>
      <c r="S14" s="866"/>
      <c r="T14" s="866"/>
      <c r="U14" s="866"/>
      <c r="V14" s="866"/>
      <c r="W14" s="866"/>
      <c r="X14" s="866"/>
      <c r="Y14" s="866"/>
      <c r="Z14" s="866"/>
      <c r="AA14" s="866"/>
      <c r="AB14" s="866"/>
      <c r="AC14" s="866"/>
      <c r="AD14" s="952"/>
    </row>
    <row r="15" spans="1:30" ht="36" customHeight="1">
      <c r="A15" s="27"/>
      <c r="B15" s="45"/>
      <c r="C15" s="1004" t="s">
        <v>5092</v>
      </c>
      <c r="D15" s="866"/>
      <c r="E15" s="866"/>
      <c r="F15" s="866"/>
      <c r="G15" s="866"/>
      <c r="H15" s="866"/>
      <c r="I15" s="866"/>
      <c r="J15" s="866"/>
      <c r="K15" s="866"/>
      <c r="L15" s="866"/>
      <c r="M15" s="866"/>
      <c r="N15" s="866"/>
      <c r="O15" s="866"/>
      <c r="P15" s="866"/>
      <c r="Q15" s="866"/>
      <c r="R15" s="866"/>
      <c r="S15" s="866"/>
      <c r="T15" s="866"/>
      <c r="U15" s="866"/>
      <c r="V15" s="866"/>
      <c r="W15" s="866"/>
      <c r="X15" s="866"/>
      <c r="Y15" s="866"/>
      <c r="Z15" s="866"/>
      <c r="AA15" s="866"/>
      <c r="AB15" s="866"/>
      <c r="AC15" s="866"/>
      <c r="AD15" s="952"/>
    </row>
    <row r="16" spans="1:30" ht="48" customHeight="1">
      <c r="A16" s="27"/>
      <c r="B16" s="45"/>
      <c r="C16" s="1013" t="s">
        <v>5093</v>
      </c>
      <c r="D16" s="866"/>
      <c r="E16" s="866"/>
      <c r="F16" s="866"/>
      <c r="G16" s="866"/>
      <c r="H16" s="866"/>
      <c r="I16" s="866"/>
      <c r="J16" s="866"/>
      <c r="K16" s="866"/>
      <c r="L16" s="866"/>
      <c r="M16" s="866"/>
      <c r="N16" s="866"/>
      <c r="O16" s="866"/>
      <c r="P16" s="866"/>
      <c r="Q16" s="866"/>
      <c r="R16" s="866"/>
      <c r="S16" s="866"/>
      <c r="T16" s="866"/>
      <c r="U16" s="866"/>
      <c r="V16" s="866"/>
      <c r="W16" s="866"/>
      <c r="X16" s="866"/>
      <c r="Y16" s="866"/>
      <c r="Z16" s="866"/>
      <c r="AA16" s="866"/>
      <c r="AB16" s="866"/>
      <c r="AC16" s="866"/>
      <c r="AD16" s="1003"/>
    </row>
    <row r="17" spans="1:30" ht="15" customHeight="1">
      <c r="A17" s="27"/>
      <c r="B17" s="50"/>
      <c r="C17" s="1011" t="s">
        <v>5094</v>
      </c>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5"/>
    </row>
    <row r="18" spans="1:30" ht="15" customHeight="1">
      <c r="A18" s="72"/>
      <c r="B18" s="1008" t="s">
        <v>5095</v>
      </c>
      <c r="C18" s="1009"/>
      <c r="D18" s="1009"/>
      <c r="E18" s="1009"/>
      <c r="F18" s="1009"/>
      <c r="G18" s="1009"/>
      <c r="H18" s="1009"/>
      <c r="I18" s="1009"/>
      <c r="J18" s="1009"/>
      <c r="K18" s="1009"/>
      <c r="L18" s="1009"/>
      <c r="M18" s="1009"/>
      <c r="N18" s="1009"/>
      <c r="O18" s="1009"/>
      <c r="P18" s="1009"/>
      <c r="Q18" s="1009"/>
      <c r="R18" s="1009"/>
      <c r="S18" s="1009"/>
      <c r="T18" s="1009"/>
      <c r="U18" s="1009"/>
      <c r="V18" s="1009"/>
      <c r="W18" s="1009"/>
      <c r="X18" s="1009"/>
      <c r="Y18" s="1009"/>
      <c r="Z18" s="1009"/>
      <c r="AA18" s="1009"/>
      <c r="AB18" s="1009"/>
      <c r="AC18" s="1009"/>
      <c r="AD18" s="1010"/>
    </row>
    <row r="19" spans="1:30" ht="36" customHeight="1">
      <c r="A19" s="72"/>
      <c r="B19" s="52"/>
      <c r="C19" s="998" t="s">
        <v>5616</v>
      </c>
      <c r="D19" s="866"/>
      <c r="E19" s="866"/>
      <c r="F19" s="866"/>
      <c r="G19" s="866"/>
      <c r="H19" s="866"/>
      <c r="I19" s="866"/>
      <c r="J19" s="866"/>
      <c r="K19" s="866"/>
      <c r="L19" s="866"/>
      <c r="M19" s="866"/>
      <c r="N19" s="866"/>
      <c r="O19" s="866"/>
      <c r="P19" s="866"/>
      <c r="Q19" s="866"/>
      <c r="R19" s="866"/>
      <c r="S19" s="866"/>
      <c r="T19" s="866"/>
      <c r="U19" s="866"/>
      <c r="V19" s="866"/>
      <c r="W19" s="866"/>
      <c r="X19" s="866"/>
      <c r="Y19" s="866"/>
      <c r="Z19" s="866"/>
      <c r="AA19" s="866"/>
      <c r="AB19" s="866"/>
      <c r="AC19" s="866"/>
      <c r="AD19" s="952"/>
    </row>
    <row r="20" spans="1:30" ht="36" customHeight="1">
      <c r="B20" s="90"/>
      <c r="D20" s="998" t="s">
        <v>5617</v>
      </c>
      <c r="E20" s="866"/>
      <c r="F20" s="866"/>
      <c r="G20" s="866"/>
      <c r="H20" s="866"/>
      <c r="I20" s="866"/>
      <c r="J20" s="866"/>
      <c r="K20" s="866"/>
      <c r="L20" s="866"/>
      <c r="M20" s="866"/>
      <c r="N20" s="866"/>
      <c r="O20" s="866"/>
      <c r="P20" s="866"/>
      <c r="Q20" s="866"/>
      <c r="R20" s="866"/>
      <c r="S20" s="866"/>
      <c r="T20" s="866"/>
      <c r="U20" s="866"/>
      <c r="V20" s="866"/>
      <c r="W20" s="866"/>
      <c r="X20" s="866"/>
      <c r="Y20" s="866"/>
      <c r="Z20" s="866"/>
      <c r="AA20" s="866"/>
      <c r="AB20" s="866"/>
      <c r="AC20" s="866"/>
      <c r="AD20" s="952"/>
    </row>
    <row r="21" spans="1:30" ht="36" customHeight="1">
      <c r="B21" s="90"/>
      <c r="E21" s="998" t="s">
        <v>5618</v>
      </c>
      <c r="F21" s="866"/>
      <c r="G21" s="866"/>
      <c r="H21" s="866"/>
      <c r="I21" s="866"/>
      <c r="J21" s="866"/>
      <c r="K21" s="866"/>
      <c r="L21" s="866"/>
      <c r="M21" s="866"/>
      <c r="N21" s="866"/>
      <c r="O21" s="866"/>
      <c r="P21" s="866"/>
      <c r="Q21" s="866"/>
      <c r="R21" s="866"/>
      <c r="S21" s="866"/>
      <c r="T21" s="866"/>
      <c r="U21" s="866"/>
      <c r="V21" s="866"/>
      <c r="W21" s="866"/>
      <c r="X21" s="866"/>
      <c r="Y21" s="866"/>
      <c r="Z21" s="866"/>
      <c r="AA21" s="866"/>
      <c r="AB21" s="866"/>
      <c r="AC21" s="866"/>
      <c r="AD21" s="952"/>
    </row>
    <row r="22" spans="1:30" ht="24" customHeight="1">
      <c r="B22" s="90"/>
      <c r="E22" s="998" t="s">
        <v>5619</v>
      </c>
      <c r="F22" s="866"/>
      <c r="G22" s="866"/>
      <c r="H22" s="866"/>
      <c r="I22" s="866"/>
      <c r="J22" s="866"/>
      <c r="K22" s="866"/>
      <c r="L22" s="866"/>
      <c r="M22" s="866"/>
      <c r="N22" s="866"/>
      <c r="O22" s="866"/>
      <c r="P22" s="866"/>
      <c r="Q22" s="866"/>
      <c r="R22" s="866"/>
      <c r="S22" s="866"/>
      <c r="T22" s="866"/>
      <c r="U22" s="866"/>
      <c r="V22" s="866"/>
      <c r="W22" s="866"/>
      <c r="X22" s="866"/>
      <c r="Y22" s="866"/>
      <c r="Z22" s="866"/>
      <c r="AA22" s="866"/>
      <c r="AB22" s="866"/>
      <c r="AC22" s="866"/>
      <c r="AD22" s="952"/>
    </row>
    <row r="23" spans="1:30" ht="24" customHeight="1">
      <c r="B23" s="90"/>
      <c r="E23" s="998" t="s">
        <v>5620</v>
      </c>
      <c r="F23" s="866"/>
      <c r="G23" s="866"/>
      <c r="H23" s="866"/>
      <c r="I23" s="866"/>
      <c r="J23" s="866"/>
      <c r="K23" s="866"/>
      <c r="L23" s="866"/>
      <c r="M23" s="866"/>
      <c r="N23" s="866"/>
      <c r="O23" s="866"/>
      <c r="P23" s="866"/>
      <c r="Q23" s="866"/>
      <c r="R23" s="866"/>
      <c r="S23" s="866"/>
      <c r="T23" s="866"/>
      <c r="U23" s="866"/>
      <c r="V23" s="866"/>
      <c r="W23" s="866"/>
      <c r="X23" s="866"/>
      <c r="Y23" s="866"/>
      <c r="Z23" s="866"/>
      <c r="AA23" s="866"/>
      <c r="AB23" s="866"/>
      <c r="AC23" s="866"/>
      <c r="AD23" s="952"/>
    </row>
    <row r="24" spans="1:30" ht="24" customHeight="1">
      <c r="B24" s="90"/>
      <c r="E24" s="1084" t="s">
        <v>5621</v>
      </c>
      <c r="F24" s="866"/>
      <c r="G24" s="866"/>
      <c r="H24" s="866"/>
      <c r="I24" s="866"/>
      <c r="J24" s="866"/>
      <c r="K24" s="866"/>
      <c r="L24" s="866"/>
      <c r="M24" s="866"/>
      <c r="N24" s="866"/>
      <c r="O24" s="866"/>
      <c r="P24" s="866"/>
      <c r="Q24" s="866"/>
      <c r="R24" s="866"/>
      <c r="S24" s="866"/>
      <c r="T24" s="866"/>
      <c r="U24" s="866"/>
      <c r="V24" s="866"/>
      <c r="W24" s="866"/>
      <c r="X24" s="866"/>
      <c r="Y24" s="866"/>
      <c r="Z24" s="866"/>
      <c r="AA24" s="866"/>
      <c r="AB24" s="866"/>
      <c r="AC24" s="866"/>
      <c r="AD24" s="952"/>
    </row>
    <row r="25" spans="1:30" ht="24" customHeight="1">
      <c r="B25" s="90"/>
      <c r="D25" s="91"/>
      <c r="E25" s="1084" t="s">
        <v>5622</v>
      </c>
      <c r="F25" s="866"/>
      <c r="G25" s="866"/>
      <c r="H25" s="866"/>
      <c r="I25" s="866"/>
      <c r="J25" s="866"/>
      <c r="K25" s="866"/>
      <c r="L25" s="866"/>
      <c r="M25" s="866"/>
      <c r="N25" s="866"/>
      <c r="O25" s="866"/>
      <c r="P25" s="866"/>
      <c r="Q25" s="866"/>
      <c r="R25" s="866"/>
      <c r="S25" s="866"/>
      <c r="T25" s="866"/>
      <c r="U25" s="866"/>
      <c r="V25" s="866"/>
      <c r="W25" s="866"/>
      <c r="X25" s="866"/>
      <c r="Y25" s="866"/>
      <c r="Z25" s="866"/>
      <c r="AA25" s="866"/>
      <c r="AB25" s="866"/>
      <c r="AC25" s="866"/>
      <c r="AD25" s="952"/>
    </row>
    <row r="26" spans="1:30" ht="24" customHeight="1">
      <c r="B26" s="90"/>
      <c r="D26" s="1084" t="s">
        <v>5623</v>
      </c>
      <c r="E26" s="866"/>
      <c r="F26" s="866"/>
      <c r="G26" s="866"/>
      <c r="H26" s="866"/>
      <c r="I26" s="866"/>
      <c r="J26" s="866"/>
      <c r="K26" s="866"/>
      <c r="L26" s="866"/>
      <c r="M26" s="866"/>
      <c r="N26" s="866"/>
      <c r="O26" s="866"/>
      <c r="P26" s="866"/>
      <c r="Q26" s="866"/>
      <c r="R26" s="866"/>
      <c r="S26" s="866"/>
      <c r="T26" s="866"/>
      <c r="U26" s="866"/>
      <c r="V26" s="866"/>
      <c r="W26" s="866"/>
      <c r="X26" s="866"/>
      <c r="Y26" s="866"/>
      <c r="Z26" s="866"/>
      <c r="AA26" s="866"/>
      <c r="AB26" s="866"/>
      <c r="AC26" s="866"/>
      <c r="AD26" s="952"/>
    </row>
    <row r="27" spans="1:30" ht="36" customHeight="1">
      <c r="B27" s="90"/>
      <c r="D27" s="1084" t="s">
        <v>5624</v>
      </c>
      <c r="E27" s="866"/>
      <c r="F27" s="866"/>
      <c r="G27" s="866"/>
      <c r="H27" s="866"/>
      <c r="I27" s="866"/>
      <c r="J27" s="866"/>
      <c r="K27" s="866"/>
      <c r="L27" s="866"/>
      <c r="M27" s="866"/>
      <c r="N27" s="866"/>
      <c r="O27" s="866"/>
      <c r="P27" s="866"/>
      <c r="Q27" s="866"/>
      <c r="R27" s="866"/>
      <c r="S27" s="866"/>
      <c r="T27" s="866"/>
      <c r="U27" s="866"/>
      <c r="V27" s="866"/>
      <c r="W27" s="866"/>
      <c r="X27" s="866"/>
      <c r="Y27" s="866"/>
      <c r="Z27" s="866"/>
      <c r="AA27" s="866"/>
      <c r="AB27" s="866"/>
      <c r="AC27" s="866"/>
      <c r="AD27" s="952"/>
    </row>
    <row r="28" spans="1:30" ht="24" customHeight="1">
      <c r="B28" s="90"/>
      <c r="D28" s="1084" t="s">
        <v>5625</v>
      </c>
      <c r="E28" s="866"/>
      <c r="F28" s="866"/>
      <c r="G28" s="866"/>
      <c r="H28" s="866"/>
      <c r="I28" s="866"/>
      <c r="J28" s="866"/>
      <c r="K28" s="866"/>
      <c r="L28" s="866"/>
      <c r="M28" s="866"/>
      <c r="N28" s="866"/>
      <c r="O28" s="866"/>
      <c r="P28" s="866"/>
      <c r="Q28" s="866"/>
      <c r="R28" s="866"/>
      <c r="S28" s="866"/>
      <c r="T28" s="866"/>
      <c r="U28" s="866"/>
      <c r="V28" s="866"/>
      <c r="W28" s="866"/>
      <c r="X28" s="866"/>
      <c r="Y28" s="866"/>
      <c r="Z28" s="866"/>
      <c r="AA28" s="866"/>
      <c r="AB28" s="866"/>
      <c r="AC28" s="866"/>
      <c r="AD28" s="952"/>
    </row>
    <row r="29" spans="1:30" ht="24" customHeight="1">
      <c r="B29" s="92"/>
      <c r="C29" s="93"/>
      <c r="D29" s="1091" t="s">
        <v>5626</v>
      </c>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5"/>
    </row>
    <row r="30" spans="1:30" ht="15" customHeight="1">
      <c r="A30" s="64"/>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row>
    <row r="31" spans="1:30" ht="24" customHeight="1">
      <c r="A31" s="69" t="s">
        <v>5627</v>
      </c>
      <c r="B31" s="1089" t="s">
        <v>5628</v>
      </c>
      <c r="C31" s="866"/>
      <c r="D31" s="866"/>
      <c r="E31" s="866"/>
      <c r="F31" s="866"/>
      <c r="G31" s="866"/>
      <c r="H31" s="866"/>
      <c r="I31" s="866"/>
      <c r="J31" s="866"/>
      <c r="K31" s="866"/>
      <c r="L31" s="866"/>
      <c r="M31" s="866"/>
      <c r="N31" s="866"/>
      <c r="O31" s="866"/>
      <c r="P31" s="866"/>
      <c r="Q31" s="866"/>
      <c r="R31" s="866"/>
      <c r="S31" s="866"/>
      <c r="T31" s="866"/>
      <c r="U31" s="866"/>
      <c r="V31" s="866"/>
      <c r="W31" s="866"/>
      <c r="X31" s="866"/>
      <c r="Y31" s="866"/>
      <c r="Z31" s="866"/>
      <c r="AA31" s="866"/>
      <c r="AB31" s="866"/>
      <c r="AC31" s="866"/>
      <c r="AD31" s="866"/>
    </row>
    <row r="32" spans="1:30" ht="24" customHeight="1">
      <c r="A32" s="49"/>
      <c r="B32" s="27"/>
      <c r="C32" s="1000" t="s">
        <v>5629</v>
      </c>
      <c r="D32" s="866"/>
      <c r="E32" s="866"/>
      <c r="F32" s="866"/>
      <c r="G32" s="866"/>
      <c r="H32" s="866"/>
      <c r="I32" s="866"/>
      <c r="J32" s="866"/>
      <c r="K32" s="866"/>
      <c r="L32" s="866"/>
      <c r="M32" s="866"/>
      <c r="N32" s="866"/>
      <c r="O32" s="866"/>
      <c r="P32" s="866"/>
      <c r="Q32" s="866"/>
      <c r="R32" s="866"/>
      <c r="S32" s="866"/>
      <c r="T32" s="866"/>
      <c r="U32" s="866"/>
      <c r="V32" s="866"/>
      <c r="W32" s="866"/>
      <c r="X32" s="866"/>
      <c r="Y32" s="866"/>
      <c r="Z32" s="866"/>
      <c r="AA32" s="866"/>
      <c r="AB32" s="866"/>
      <c r="AC32" s="866"/>
      <c r="AD32" s="866"/>
    </row>
    <row r="33" spans="1:36" ht="36" customHeight="1">
      <c r="A33" s="49"/>
      <c r="B33" s="27"/>
      <c r="C33" s="1007" t="s">
        <v>5630</v>
      </c>
      <c r="D33" s="866"/>
      <c r="E33" s="866"/>
      <c r="F33" s="866"/>
      <c r="G33" s="866"/>
      <c r="H33" s="866"/>
      <c r="I33" s="866"/>
      <c r="J33" s="866"/>
      <c r="K33" s="866"/>
      <c r="L33" s="866"/>
      <c r="M33" s="866"/>
      <c r="N33" s="866"/>
      <c r="O33" s="866"/>
      <c r="P33" s="866"/>
      <c r="Q33" s="866"/>
      <c r="R33" s="866"/>
      <c r="S33" s="866"/>
      <c r="T33" s="866"/>
      <c r="U33" s="866"/>
      <c r="V33" s="866"/>
      <c r="W33" s="866"/>
      <c r="X33" s="866"/>
      <c r="Y33" s="866"/>
      <c r="Z33" s="866"/>
      <c r="AA33" s="866"/>
      <c r="AB33" s="866"/>
      <c r="AC33" s="866"/>
      <c r="AD33" s="866"/>
    </row>
    <row r="34" spans="1:36" ht="24" customHeight="1">
      <c r="A34" s="49"/>
      <c r="B34" s="27"/>
      <c r="C34" s="1064" t="s">
        <v>5631</v>
      </c>
      <c r="D34" s="866"/>
      <c r="E34" s="866"/>
      <c r="F34" s="866"/>
      <c r="G34" s="866"/>
      <c r="H34" s="866"/>
      <c r="I34" s="866"/>
      <c r="J34" s="866"/>
      <c r="K34" s="866"/>
      <c r="L34" s="866"/>
      <c r="M34" s="866"/>
      <c r="N34" s="866"/>
      <c r="O34" s="866"/>
      <c r="P34" s="866"/>
      <c r="Q34" s="866"/>
      <c r="R34" s="866"/>
      <c r="S34" s="866"/>
      <c r="T34" s="866"/>
      <c r="U34" s="866"/>
      <c r="V34" s="866"/>
      <c r="W34" s="866"/>
      <c r="X34" s="866"/>
      <c r="Y34" s="866"/>
      <c r="Z34" s="866"/>
      <c r="AA34" s="866"/>
      <c r="AB34" s="866"/>
      <c r="AC34" s="866"/>
      <c r="AD34" s="866"/>
    </row>
    <row r="35" spans="1:36" ht="24" customHeight="1">
      <c r="A35" s="49"/>
      <c r="B35" s="27"/>
      <c r="C35" s="1064" t="s">
        <v>5632</v>
      </c>
      <c r="D35" s="866"/>
      <c r="E35" s="866"/>
      <c r="F35" s="866"/>
      <c r="G35" s="866"/>
      <c r="H35" s="866"/>
      <c r="I35" s="866"/>
      <c r="J35" s="866"/>
      <c r="K35" s="866"/>
      <c r="L35" s="866"/>
      <c r="M35" s="866"/>
      <c r="N35" s="866"/>
      <c r="O35" s="866"/>
      <c r="P35" s="866"/>
      <c r="Q35" s="866"/>
      <c r="R35" s="866"/>
      <c r="S35" s="866"/>
      <c r="T35" s="866"/>
      <c r="U35" s="866"/>
      <c r="V35" s="866"/>
      <c r="W35" s="866"/>
      <c r="X35" s="866"/>
      <c r="Y35" s="866"/>
      <c r="Z35" s="866"/>
      <c r="AA35" s="866"/>
      <c r="AB35" s="866"/>
      <c r="AC35" s="866"/>
      <c r="AD35" s="866"/>
    </row>
    <row r="36" spans="1:36" ht="24" customHeight="1">
      <c r="A36" s="49"/>
      <c r="B36" s="27"/>
      <c r="C36" s="1064" t="s">
        <v>5633</v>
      </c>
      <c r="D36" s="866"/>
      <c r="E36" s="866"/>
      <c r="F36" s="866"/>
      <c r="G36" s="866"/>
      <c r="H36" s="866"/>
      <c r="I36" s="866"/>
      <c r="J36" s="866"/>
      <c r="K36" s="866"/>
      <c r="L36" s="866"/>
      <c r="M36" s="866"/>
      <c r="N36" s="866"/>
      <c r="O36" s="866"/>
      <c r="P36" s="866"/>
      <c r="Q36" s="866"/>
      <c r="R36" s="866"/>
      <c r="S36" s="866"/>
      <c r="T36" s="866"/>
      <c r="U36" s="866"/>
      <c r="V36" s="866"/>
      <c r="W36" s="866"/>
      <c r="X36" s="866"/>
      <c r="Y36" s="866"/>
      <c r="Z36" s="866"/>
      <c r="AA36" s="866"/>
      <c r="AB36" s="866"/>
      <c r="AC36" s="866"/>
      <c r="AD36" s="866"/>
    </row>
    <row r="37" spans="1:36" ht="14.25">
      <c r="A37" s="94"/>
      <c r="B37" s="11"/>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G37" s="299" t="s">
        <v>5350</v>
      </c>
      <c r="AI37" s="422" t="s">
        <v>5107</v>
      </c>
      <c r="AJ37" s="1076" t="s">
        <v>5634</v>
      </c>
    </row>
    <row r="38" spans="1:36" ht="36" customHeight="1">
      <c r="A38" s="49"/>
      <c r="B38" s="27"/>
      <c r="C38" s="995" t="s">
        <v>5635</v>
      </c>
      <c r="D38" s="889"/>
      <c r="E38" s="889"/>
      <c r="F38" s="889"/>
      <c r="G38" s="889"/>
      <c r="H38" s="889"/>
      <c r="I38" s="889"/>
      <c r="J38" s="889"/>
      <c r="K38" s="889"/>
      <c r="L38" s="889"/>
      <c r="M38" s="889"/>
      <c r="N38" s="889"/>
      <c r="O38" s="889"/>
      <c r="P38" s="889"/>
      <c r="Q38" s="889"/>
      <c r="R38" s="890"/>
      <c r="S38" s="995" t="s">
        <v>5636</v>
      </c>
      <c r="T38" s="889"/>
      <c r="U38" s="889"/>
      <c r="V38" s="889"/>
      <c r="W38" s="889"/>
      <c r="X38" s="890"/>
      <c r="Y38" s="995" t="s">
        <v>5637</v>
      </c>
      <c r="Z38" s="889"/>
      <c r="AA38" s="889"/>
      <c r="AB38" s="889"/>
      <c r="AC38" s="889"/>
      <c r="AD38" s="890"/>
      <c r="AG38" s="299" t="s">
        <v>5638</v>
      </c>
      <c r="AH38" s="387" t="s">
        <v>5116</v>
      </c>
      <c r="AI38" s="433" t="s">
        <v>5639</v>
      </c>
      <c r="AJ38" s="1077"/>
    </row>
    <row r="39" spans="1:36" ht="14.25">
      <c r="A39" s="49"/>
      <c r="B39" s="27"/>
      <c r="C39" s="992"/>
      <c r="D39" s="884"/>
      <c r="E39" s="884"/>
      <c r="F39" s="884"/>
      <c r="G39" s="884"/>
      <c r="H39" s="884"/>
      <c r="I39" s="884"/>
      <c r="J39" s="884"/>
      <c r="K39" s="884"/>
      <c r="L39" s="884"/>
      <c r="M39" s="884"/>
      <c r="N39" s="884"/>
      <c r="O39" s="884"/>
      <c r="P39" s="884"/>
      <c r="Q39" s="884"/>
      <c r="R39" s="885"/>
      <c r="S39" s="1088"/>
      <c r="T39" s="1042"/>
      <c r="U39" s="1042"/>
      <c r="V39" s="1042"/>
      <c r="W39" s="1042"/>
      <c r="X39" s="1043"/>
      <c r="Y39" s="1088"/>
      <c r="Z39" s="1042"/>
      <c r="AA39" s="1042"/>
      <c r="AB39" s="1042"/>
      <c r="AC39" s="1042"/>
      <c r="AD39" s="1043"/>
      <c r="AG39" s="302">
        <f>IF(AND($C$39&lt;&gt;"",$C$39&lt;&gt;1,COUNTA(S39:AD39)&gt;0),1,IF(AND($C$39="",COUNTA(S39:AD39)&gt;0),1,0))</f>
        <v>0</v>
      </c>
      <c r="AH39" s="321">
        <f>IF(OR(AND(C39&lt;&gt;1,COUNTA(S39:AD39)=0),AND(C39=1,COUNTA(S39:AD39)=2)),0,IF(COUNTA(C39:AD39)=0,0,1))</f>
        <v>0</v>
      </c>
      <c r="AI39" s="422">
        <f>IF(OR(Y39="NS",S39="NS"),0,IF(AND(Y39="NA",S39="NA"),0,IF(Y39&lt;=S39,0,1)))</f>
        <v>0</v>
      </c>
      <c r="AJ39" s="465">
        <f>IF(AND(C39=1,C39&lt;&gt;"",S39&lt;&gt;"",Y39&lt;&gt;"",SUM(S39:AD39)=0),1,0)</f>
        <v>0</v>
      </c>
    </row>
    <row r="40" spans="1:36" ht="14.25">
      <c r="A40" s="49"/>
      <c r="B40" s="27"/>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row>
    <row r="41" spans="1:36" ht="24" customHeight="1">
      <c r="A41" s="49"/>
      <c r="B41" s="27"/>
      <c r="C41" s="1000" t="s">
        <v>5325</v>
      </c>
      <c r="D41" s="866"/>
      <c r="E41" s="866"/>
      <c r="F41" s="866"/>
      <c r="G41" s="866"/>
      <c r="H41" s="866"/>
      <c r="I41" s="866"/>
      <c r="J41" s="866"/>
      <c r="K41" s="866"/>
      <c r="L41" s="866"/>
      <c r="M41" s="866"/>
      <c r="N41" s="866"/>
      <c r="O41" s="866"/>
      <c r="P41" s="866"/>
      <c r="Q41" s="866"/>
      <c r="R41" s="866"/>
      <c r="S41" s="866"/>
      <c r="T41" s="866"/>
      <c r="U41" s="866"/>
      <c r="V41" s="866"/>
      <c r="W41" s="866"/>
      <c r="X41" s="866"/>
      <c r="Y41" s="866"/>
      <c r="Z41" s="866"/>
      <c r="AA41" s="866"/>
      <c r="AB41" s="866"/>
      <c r="AC41" s="866"/>
      <c r="AD41" s="866"/>
    </row>
    <row r="42" spans="1:36" ht="60" customHeight="1">
      <c r="A42" s="49"/>
      <c r="B42" s="27"/>
      <c r="C42" s="1019"/>
      <c r="D42" s="884"/>
      <c r="E42" s="884"/>
      <c r="F42" s="884"/>
      <c r="G42" s="884"/>
      <c r="H42" s="884"/>
      <c r="I42" s="884"/>
      <c r="J42" s="884"/>
      <c r="K42" s="884"/>
      <c r="L42" s="884"/>
      <c r="M42" s="884"/>
      <c r="N42" s="884"/>
      <c r="O42" s="884"/>
      <c r="P42" s="884"/>
      <c r="Q42" s="884"/>
      <c r="R42" s="884"/>
      <c r="S42" s="884"/>
      <c r="T42" s="884"/>
      <c r="U42" s="884"/>
      <c r="V42" s="884"/>
      <c r="W42" s="884"/>
      <c r="X42" s="884"/>
      <c r="Y42" s="884"/>
      <c r="Z42" s="884"/>
      <c r="AA42" s="884"/>
      <c r="AB42" s="884"/>
      <c r="AC42" s="884"/>
      <c r="AD42" s="885"/>
    </row>
    <row r="43" spans="1:36" ht="15" customHeight="1">
      <c r="A43" s="94"/>
      <c r="B43" s="988" t="str">
        <f>IF(AH39&gt;0,"Favor de ingresar toda la información requerida en la pregunta ","")</f>
        <v/>
      </c>
      <c r="C43" s="866"/>
      <c r="D43" s="866"/>
      <c r="E43" s="866"/>
      <c r="F43" s="866"/>
      <c r="G43" s="866"/>
      <c r="H43" s="866"/>
      <c r="I43" s="866"/>
      <c r="J43" s="866"/>
      <c r="K43" s="866"/>
      <c r="L43" s="866"/>
      <c r="M43" s="866"/>
      <c r="N43" s="866"/>
      <c r="O43" s="866"/>
      <c r="P43" s="866"/>
      <c r="Q43" s="866"/>
      <c r="R43" s="866"/>
      <c r="S43" s="866"/>
      <c r="T43" s="866"/>
      <c r="U43" s="866"/>
      <c r="V43" s="866"/>
      <c r="W43" s="866"/>
      <c r="X43" s="866"/>
      <c r="Y43" s="866"/>
      <c r="Z43" s="866"/>
      <c r="AA43" s="866"/>
      <c r="AB43" s="866"/>
      <c r="AC43" s="866"/>
      <c r="AD43" s="866"/>
    </row>
    <row r="44" spans="1:36" ht="15" customHeight="1">
      <c r="A44" s="94"/>
      <c r="B44" s="1005" t="str">
        <f>IF(SUM(COUNTIF(S39:AD39,"NS"))&lt;&gt;0,"Alerta: debido a que cuenta con registros NS, debe proporcionar una justificación en el area de comentarios al final de la pregunta","")</f>
        <v/>
      </c>
      <c r="C44" s="866"/>
      <c r="D44" s="866"/>
      <c r="E44" s="866"/>
      <c r="F44" s="866"/>
      <c r="G44" s="866"/>
      <c r="H44" s="866"/>
      <c r="I44" s="866"/>
      <c r="J44" s="866"/>
      <c r="K44" s="866"/>
      <c r="L44" s="866"/>
      <c r="M44" s="866"/>
      <c r="N44" s="866"/>
      <c r="O44" s="866"/>
      <c r="P44" s="866"/>
      <c r="Q44" s="866"/>
      <c r="R44" s="866"/>
      <c r="S44" s="866"/>
      <c r="T44" s="866"/>
      <c r="U44" s="866"/>
      <c r="V44" s="866"/>
      <c r="W44" s="866"/>
      <c r="X44" s="866"/>
      <c r="Y44" s="866"/>
      <c r="Z44" s="866"/>
      <c r="AA44" s="866"/>
      <c r="AB44" s="866"/>
      <c r="AC44" s="866"/>
      <c r="AD44" s="866"/>
      <c r="AE44" s="866"/>
    </row>
    <row r="45" spans="1:36" ht="15" customHeight="1">
      <c r="A45" s="94"/>
      <c r="B45" s="989" t="str">
        <f>IF(AG39&gt;0,"Favor de verificar que no tenga información en celdas sombreadas","")</f>
        <v/>
      </c>
      <c r="C45" s="990"/>
      <c r="D45" s="990"/>
      <c r="E45" s="990"/>
      <c r="F45" s="990"/>
      <c r="G45" s="990"/>
      <c r="H45" s="990"/>
      <c r="I45" s="990"/>
      <c r="J45" s="990"/>
      <c r="K45" s="990"/>
      <c r="L45" s="990"/>
      <c r="M45" s="990"/>
      <c r="N45" s="990"/>
      <c r="O45" s="990"/>
      <c r="P45" s="990"/>
      <c r="Q45" s="990"/>
      <c r="R45" s="990"/>
      <c r="S45" s="990"/>
      <c r="T45" s="990"/>
      <c r="U45" s="990"/>
      <c r="V45" s="990"/>
      <c r="W45" s="990"/>
      <c r="X45" s="990"/>
      <c r="Y45" s="990"/>
      <c r="Z45" s="990"/>
      <c r="AA45" s="990"/>
      <c r="AB45" s="990"/>
      <c r="AC45" s="990"/>
      <c r="AD45" s="990"/>
    </row>
    <row r="46" spans="1:36" ht="15" customHeight="1">
      <c r="A46" s="94"/>
      <c r="B46" s="1014" t="str">
        <f>IF(AJ39&gt;0,"No puede ingresar cero en las cols. Auditorías debido a que registró el código 1 en la col. ¿Le fue aplicada alguna auditoría… ?","")</f>
        <v/>
      </c>
      <c r="C46" s="1014"/>
      <c r="D46" s="1014"/>
      <c r="E46" s="1014"/>
      <c r="F46" s="1014"/>
      <c r="G46" s="1014"/>
      <c r="H46" s="1014"/>
      <c r="I46" s="1014"/>
      <c r="J46" s="1014"/>
      <c r="K46" s="1014"/>
      <c r="L46" s="1014"/>
      <c r="M46" s="1014"/>
      <c r="N46" s="1014"/>
      <c r="O46" s="1014"/>
      <c r="P46" s="1014"/>
      <c r="Q46" s="1014"/>
      <c r="R46" s="1014"/>
      <c r="S46" s="1014"/>
      <c r="T46" s="1014"/>
      <c r="U46" s="1014"/>
      <c r="V46" s="1014"/>
      <c r="W46" s="1014"/>
      <c r="X46" s="1014"/>
      <c r="Y46" s="1014"/>
      <c r="Z46" s="1014"/>
      <c r="AA46" s="1014"/>
      <c r="AB46" s="1014"/>
      <c r="AC46" s="1014"/>
      <c r="AD46" s="1014"/>
      <c r="AE46" s="1014"/>
    </row>
    <row r="47" spans="1:36" ht="15" customHeight="1">
      <c r="A47" s="94"/>
      <c r="B47" s="1032" t="str">
        <f>IF(AI39&gt;0,"Favor de revisar la instrucción 5, ya que no se cumplen los criterios establecidos","")</f>
        <v/>
      </c>
      <c r="C47" s="1032"/>
      <c r="D47" s="1032"/>
      <c r="E47" s="1032"/>
      <c r="F47" s="1032"/>
      <c r="G47" s="1032"/>
      <c r="H47" s="1032"/>
      <c r="I47" s="1032"/>
      <c r="J47" s="1032"/>
      <c r="K47" s="1032"/>
      <c r="L47" s="1032"/>
      <c r="M47" s="1032"/>
      <c r="N47" s="1032"/>
      <c r="O47" s="1032"/>
      <c r="P47" s="1032"/>
      <c r="Q47" s="1032"/>
      <c r="R47" s="1032"/>
      <c r="S47" s="1032"/>
      <c r="T47" s="1032"/>
      <c r="U47" s="1032"/>
      <c r="V47" s="1032"/>
      <c r="W47" s="1032"/>
      <c r="X47" s="1032"/>
      <c r="Y47" s="1032"/>
      <c r="Z47" s="1032"/>
      <c r="AA47" s="1032"/>
      <c r="AB47" s="1032"/>
      <c r="AC47" s="1032"/>
      <c r="AD47" s="1032"/>
    </row>
    <row r="48" spans="1:36" ht="15" customHeight="1">
      <c r="A48" s="94"/>
      <c r="B48" s="11"/>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row>
    <row r="49" spans="1:30" ht="36" customHeight="1">
      <c r="A49" s="69" t="s">
        <v>5640</v>
      </c>
      <c r="B49" s="1031" t="s">
        <v>5641</v>
      </c>
      <c r="C49" s="866"/>
      <c r="D49" s="866"/>
      <c r="E49" s="866"/>
      <c r="F49" s="866"/>
      <c r="G49" s="866"/>
      <c r="H49" s="866"/>
      <c r="I49" s="866"/>
      <c r="J49" s="866"/>
      <c r="K49" s="866"/>
      <c r="L49" s="866"/>
      <c r="M49" s="866"/>
      <c r="N49" s="866"/>
      <c r="O49" s="866"/>
      <c r="P49" s="866"/>
      <c r="Q49" s="866"/>
      <c r="R49" s="866"/>
      <c r="S49" s="866"/>
      <c r="T49" s="866"/>
      <c r="U49" s="866"/>
      <c r="V49" s="866"/>
      <c r="W49" s="866"/>
      <c r="X49" s="866"/>
      <c r="Y49" s="866"/>
      <c r="Z49" s="866"/>
      <c r="AA49" s="866"/>
      <c r="AB49" s="866"/>
      <c r="AC49" s="866"/>
      <c r="AD49" s="866"/>
    </row>
    <row r="50" spans="1:30" ht="36" customHeight="1">
      <c r="A50" s="64"/>
      <c r="B50" s="11"/>
      <c r="C50" s="1000" t="s">
        <v>5642</v>
      </c>
      <c r="D50" s="866"/>
      <c r="E50" s="866"/>
      <c r="F50" s="866"/>
      <c r="G50" s="866"/>
      <c r="H50" s="866"/>
      <c r="I50" s="866"/>
      <c r="J50" s="866"/>
      <c r="K50" s="866"/>
      <c r="L50" s="866"/>
      <c r="M50" s="866"/>
      <c r="N50" s="866"/>
      <c r="O50" s="866"/>
      <c r="P50" s="866"/>
      <c r="Q50" s="866"/>
      <c r="R50" s="866"/>
      <c r="S50" s="866"/>
      <c r="T50" s="866"/>
      <c r="U50" s="866"/>
      <c r="V50" s="866"/>
      <c r="W50" s="866"/>
      <c r="X50" s="866"/>
      <c r="Y50" s="866"/>
      <c r="Z50" s="866"/>
      <c r="AA50" s="866"/>
      <c r="AB50" s="866"/>
      <c r="AC50" s="866"/>
      <c r="AD50" s="866"/>
    </row>
    <row r="51" spans="1:30" ht="36" customHeight="1">
      <c r="A51" s="64"/>
      <c r="B51" s="11"/>
      <c r="C51" s="1064" t="s">
        <v>5643</v>
      </c>
      <c r="D51" s="866"/>
      <c r="E51" s="866"/>
      <c r="F51" s="866"/>
      <c r="G51" s="866"/>
      <c r="H51" s="866"/>
      <c r="I51" s="866"/>
      <c r="J51" s="866"/>
      <c r="K51" s="866"/>
      <c r="L51" s="866"/>
      <c r="M51" s="866"/>
      <c r="N51" s="866"/>
      <c r="O51" s="866"/>
      <c r="P51" s="866"/>
      <c r="Q51" s="866"/>
      <c r="R51" s="866"/>
      <c r="S51" s="866"/>
      <c r="T51" s="866"/>
      <c r="U51" s="866"/>
      <c r="V51" s="866"/>
      <c r="W51" s="866"/>
      <c r="X51" s="866"/>
      <c r="Y51" s="866"/>
      <c r="Z51" s="866"/>
      <c r="AA51" s="866"/>
      <c r="AB51" s="866"/>
      <c r="AC51" s="866"/>
      <c r="AD51" s="866"/>
    </row>
    <row r="52" spans="1:30" ht="24" customHeight="1">
      <c r="A52" s="64"/>
      <c r="B52" s="11"/>
      <c r="C52" s="1092" t="s">
        <v>5644</v>
      </c>
      <c r="D52" s="866"/>
      <c r="E52" s="866"/>
      <c r="F52" s="866"/>
      <c r="G52" s="866"/>
      <c r="H52" s="866"/>
      <c r="I52" s="866"/>
      <c r="J52" s="866"/>
      <c r="K52" s="866"/>
      <c r="L52" s="866"/>
      <c r="M52" s="866"/>
      <c r="N52" s="866"/>
      <c r="O52" s="866"/>
      <c r="P52" s="866"/>
      <c r="Q52" s="866"/>
      <c r="R52" s="866"/>
      <c r="S52" s="866"/>
      <c r="T52" s="866"/>
      <c r="U52" s="866"/>
      <c r="V52" s="866"/>
      <c r="W52" s="866"/>
      <c r="X52" s="866"/>
      <c r="Y52" s="866"/>
      <c r="Z52" s="866"/>
      <c r="AA52" s="866"/>
      <c r="AB52" s="866"/>
      <c r="AC52" s="866"/>
      <c r="AD52" s="866"/>
    </row>
    <row r="53" spans="1:30" ht="24" customHeight="1">
      <c r="A53" s="64"/>
      <c r="B53" s="11"/>
      <c r="C53" s="1061" t="s">
        <v>5645</v>
      </c>
      <c r="D53" s="866"/>
      <c r="E53" s="866"/>
      <c r="F53" s="866"/>
      <c r="G53" s="866"/>
      <c r="H53" s="866"/>
      <c r="I53" s="866"/>
      <c r="J53" s="866"/>
      <c r="K53" s="866"/>
      <c r="L53" s="866"/>
      <c r="M53" s="866"/>
      <c r="N53" s="866"/>
      <c r="O53" s="866"/>
      <c r="P53" s="866"/>
      <c r="Q53" s="866"/>
      <c r="R53" s="866"/>
      <c r="S53" s="866"/>
      <c r="T53" s="866"/>
      <c r="U53" s="866"/>
      <c r="V53" s="866"/>
      <c r="W53" s="866"/>
      <c r="X53" s="866"/>
      <c r="Y53" s="866"/>
      <c r="Z53" s="866"/>
      <c r="AA53" s="866"/>
      <c r="AB53" s="866"/>
      <c r="AC53" s="866"/>
      <c r="AD53" s="866"/>
    </row>
    <row r="54" spans="1:30" ht="36" customHeight="1">
      <c r="A54" s="64"/>
      <c r="B54" s="11"/>
      <c r="C54" s="1061" t="s">
        <v>5646</v>
      </c>
      <c r="D54" s="866"/>
      <c r="E54" s="866"/>
      <c r="F54" s="866"/>
      <c r="G54" s="866"/>
      <c r="H54" s="866"/>
      <c r="I54" s="866"/>
      <c r="J54" s="866"/>
      <c r="K54" s="866"/>
      <c r="L54" s="866"/>
      <c r="M54" s="866"/>
      <c r="N54" s="866"/>
      <c r="O54" s="866"/>
      <c r="P54" s="866"/>
      <c r="Q54" s="866"/>
      <c r="R54" s="866"/>
      <c r="S54" s="866"/>
      <c r="T54" s="866"/>
      <c r="U54" s="866"/>
      <c r="V54" s="866"/>
      <c r="W54" s="866"/>
      <c r="X54" s="866"/>
      <c r="Y54" s="866"/>
      <c r="Z54" s="866"/>
      <c r="AA54" s="866"/>
      <c r="AB54" s="866"/>
      <c r="AC54" s="866"/>
      <c r="AD54" s="866"/>
    </row>
    <row r="55" spans="1:30" ht="36" customHeight="1">
      <c r="A55" s="64"/>
      <c r="B55" s="11"/>
      <c r="C55" s="1000" t="s">
        <v>5647</v>
      </c>
      <c r="D55" s="866"/>
      <c r="E55" s="866"/>
      <c r="F55" s="866"/>
      <c r="G55" s="866"/>
      <c r="H55" s="866"/>
      <c r="I55" s="866"/>
      <c r="J55" s="866"/>
      <c r="K55" s="866"/>
      <c r="L55" s="866"/>
      <c r="M55" s="866"/>
      <c r="N55" s="866"/>
      <c r="O55" s="866"/>
      <c r="P55" s="866"/>
      <c r="Q55" s="866"/>
      <c r="R55" s="866"/>
      <c r="S55" s="866"/>
      <c r="T55" s="866"/>
      <c r="U55" s="866"/>
      <c r="V55" s="866"/>
      <c r="W55" s="866"/>
      <c r="X55" s="866"/>
      <c r="Y55" s="866"/>
      <c r="Z55" s="866"/>
      <c r="AA55" s="866"/>
      <c r="AB55" s="866"/>
      <c r="AC55" s="866"/>
      <c r="AD55" s="866"/>
    </row>
    <row r="56" spans="1:30" ht="36" customHeight="1">
      <c r="A56" s="64"/>
      <c r="B56" s="11"/>
      <c r="C56" s="1061" t="s">
        <v>5648</v>
      </c>
      <c r="D56" s="866"/>
      <c r="E56" s="866"/>
      <c r="F56" s="866"/>
      <c r="G56" s="866"/>
      <c r="H56" s="866"/>
      <c r="I56" s="866"/>
      <c r="J56" s="866"/>
      <c r="K56" s="866"/>
      <c r="L56" s="866"/>
      <c r="M56" s="866"/>
      <c r="N56" s="866"/>
      <c r="O56" s="866"/>
      <c r="P56" s="866"/>
      <c r="Q56" s="866"/>
      <c r="R56" s="866"/>
      <c r="S56" s="866"/>
      <c r="T56" s="866"/>
      <c r="U56" s="866"/>
      <c r="V56" s="866"/>
      <c r="W56" s="866"/>
      <c r="X56" s="866"/>
      <c r="Y56" s="866"/>
      <c r="Z56" s="866"/>
      <c r="AA56" s="866"/>
      <c r="AB56" s="866"/>
      <c r="AC56" s="866"/>
      <c r="AD56" s="866"/>
    </row>
    <row r="57" spans="1:30" ht="36" customHeight="1">
      <c r="A57" s="64"/>
      <c r="B57" s="11"/>
      <c r="C57" s="1061" t="s">
        <v>5649</v>
      </c>
      <c r="D57" s="866"/>
      <c r="E57" s="866"/>
      <c r="F57" s="866"/>
      <c r="G57" s="866"/>
      <c r="H57" s="866"/>
      <c r="I57" s="866"/>
      <c r="J57" s="866"/>
      <c r="K57" s="866"/>
      <c r="L57" s="866"/>
      <c r="M57" s="866"/>
      <c r="N57" s="866"/>
      <c r="O57" s="866"/>
      <c r="P57" s="866"/>
      <c r="Q57" s="866"/>
      <c r="R57" s="866"/>
      <c r="S57" s="866"/>
      <c r="T57" s="866"/>
      <c r="U57" s="866"/>
      <c r="V57" s="866"/>
      <c r="W57" s="866"/>
      <c r="X57" s="866"/>
      <c r="Y57" s="866"/>
      <c r="Z57" s="866"/>
      <c r="AA57" s="866"/>
      <c r="AB57" s="866"/>
      <c r="AC57" s="866"/>
      <c r="AD57" s="866"/>
    </row>
    <row r="58" spans="1:30" ht="36" customHeight="1">
      <c r="A58" s="64"/>
      <c r="B58" s="11"/>
      <c r="C58" s="1000" t="s">
        <v>5650</v>
      </c>
      <c r="D58" s="866"/>
      <c r="E58" s="866"/>
      <c r="F58" s="866"/>
      <c r="G58" s="866"/>
      <c r="H58" s="866"/>
      <c r="I58" s="866"/>
      <c r="J58" s="866"/>
      <c r="K58" s="866"/>
      <c r="L58" s="866"/>
      <c r="M58" s="866"/>
      <c r="N58" s="866"/>
      <c r="O58" s="866"/>
      <c r="P58" s="866"/>
      <c r="Q58" s="866"/>
      <c r="R58" s="866"/>
      <c r="S58" s="866"/>
      <c r="T58" s="866"/>
      <c r="U58" s="866"/>
      <c r="V58" s="866"/>
      <c r="W58" s="866"/>
      <c r="X58" s="866"/>
      <c r="Y58" s="866"/>
      <c r="Z58" s="866"/>
      <c r="AA58" s="866"/>
      <c r="AB58" s="866"/>
      <c r="AC58" s="866"/>
      <c r="AD58" s="866"/>
    </row>
    <row r="59" spans="1:30" ht="36" customHeight="1">
      <c r="A59" s="64"/>
      <c r="B59" s="11"/>
      <c r="C59" s="1061" t="s">
        <v>5651</v>
      </c>
      <c r="D59" s="866"/>
      <c r="E59" s="866"/>
      <c r="F59" s="866"/>
      <c r="G59" s="866"/>
      <c r="H59" s="866"/>
      <c r="I59" s="866"/>
      <c r="J59" s="866"/>
      <c r="K59" s="866"/>
      <c r="L59" s="866"/>
      <c r="M59" s="866"/>
      <c r="N59" s="866"/>
      <c r="O59" s="866"/>
      <c r="P59" s="866"/>
      <c r="Q59" s="866"/>
      <c r="R59" s="866"/>
      <c r="S59" s="866"/>
      <c r="T59" s="866"/>
      <c r="U59" s="866"/>
      <c r="V59" s="866"/>
      <c r="W59" s="866"/>
      <c r="X59" s="866"/>
      <c r="Y59" s="866"/>
      <c r="Z59" s="866"/>
      <c r="AA59" s="866"/>
      <c r="AB59" s="866"/>
      <c r="AC59" s="866"/>
      <c r="AD59" s="866"/>
    </row>
    <row r="60" spans="1:30" ht="36" customHeight="1">
      <c r="A60" s="64"/>
      <c r="B60" s="11"/>
      <c r="C60" s="999" t="s">
        <v>5652</v>
      </c>
      <c r="D60" s="866"/>
      <c r="E60" s="866"/>
      <c r="F60" s="866"/>
      <c r="G60" s="866"/>
      <c r="H60" s="866"/>
      <c r="I60" s="866"/>
      <c r="J60" s="866"/>
      <c r="K60" s="866"/>
      <c r="L60" s="866"/>
      <c r="M60" s="866"/>
      <c r="N60" s="866"/>
      <c r="O60" s="866"/>
      <c r="P60" s="866"/>
      <c r="Q60" s="866"/>
      <c r="R60" s="866"/>
      <c r="S60" s="866"/>
      <c r="T60" s="866"/>
      <c r="U60" s="866"/>
      <c r="V60" s="866"/>
      <c r="W60" s="866"/>
      <c r="X60" s="866"/>
      <c r="Y60" s="866"/>
      <c r="Z60" s="866"/>
      <c r="AA60" s="866"/>
      <c r="AB60" s="866"/>
      <c r="AC60" s="866"/>
      <c r="AD60" s="866"/>
    </row>
    <row r="61" spans="1:30" ht="24" customHeight="1">
      <c r="A61" s="64"/>
      <c r="B61" s="11"/>
      <c r="C61" s="1061" t="s">
        <v>5653</v>
      </c>
      <c r="D61" s="866"/>
      <c r="E61" s="866"/>
      <c r="F61" s="866"/>
      <c r="G61" s="866"/>
      <c r="H61" s="866"/>
      <c r="I61" s="866"/>
      <c r="J61" s="866"/>
      <c r="K61" s="866"/>
      <c r="L61" s="866"/>
      <c r="M61" s="866"/>
      <c r="N61" s="866"/>
      <c r="O61" s="866"/>
      <c r="P61" s="866"/>
      <c r="Q61" s="866"/>
      <c r="R61" s="866"/>
      <c r="S61" s="866"/>
      <c r="T61" s="866"/>
      <c r="U61" s="866"/>
      <c r="V61" s="866"/>
      <c r="W61" s="866"/>
      <c r="X61" s="866"/>
      <c r="Y61" s="866"/>
      <c r="Z61" s="866"/>
      <c r="AA61" s="866"/>
      <c r="AB61" s="866"/>
      <c r="AC61" s="866"/>
      <c r="AD61" s="866"/>
    </row>
    <row r="62" spans="1:30" ht="24" customHeight="1">
      <c r="A62" s="64"/>
      <c r="B62" s="11"/>
      <c r="C62" s="1061" t="s">
        <v>5654</v>
      </c>
      <c r="D62" s="866"/>
      <c r="E62" s="866"/>
      <c r="F62" s="866"/>
      <c r="G62" s="866"/>
      <c r="H62" s="866"/>
      <c r="I62" s="866"/>
      <c r="J62" s="866"/>
      <c r="K62" s="866"/>
      <c r="L62" s="866"/>
      <c r="M62" s="866"/>
      <c r="N62" s="866"/>
      <c r="O62" s="866"/>
      <c r="P62" s="866"/>
      <c r="Q62" s="866"/>
      <c r="R62" s="866"/>
      <c r="S62" s="866"/>
      <c r="T62" s="866"/>
      <c r="U62" s="866"/>
      <c r="V62" s="866"/>
      <c r="W62" s="866"/>
      <c r="X62" s="866"/>
      <c r="Y62" s="866"/>
      <c r="Z62" s="866"/>
      <c r="AA62" s="866"/>
      <c r="AB62" s="866"/>
      <c r="AC62" s="866"/>
      <c r="AD62" s="866"/>
    </row>
    <row r="63" spans="1:30" ht="15" customHeight="1">
      <c r="A63" s="64"/>
      <c r="B63" s="11"/>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row>
    <row r="64" spans="1:30" ht="15" customHeight="1">
      <c r="A64" s="64"/>
      <c r="B64" s="11"/>
      <c r="C64" s="56"/>
      <c r="D64" s="56"/>
      <c r="E64" s="56"/>
      <c r="F64" s="56"/>
      <c r="G64" s="56"/>
      <c r="H64" s="56"/>
      <c r="I64" s="56"/>
      <c r="J64" s="56"/>
      <c r="K64" s="56"/>
      <c r="L64" s="56"/>
      <c r="M64" s="56"/>
      <c r="N64" s="56"/>
      <c r="O64" s="56"/>
      <c r="P64" s="56"/>
      <c r="Q64" s="56"/>
      <c r="R64" s="56"/>
      <c r="S64" s="56"/>
      <c r="T64" s="56"/>
      <c r="U64" s="56"/>
      <c r="V64" s="56"/>
      <c r="W64" s="56"/>
      <c r="X64" s="56"/>
      <c r="Y64" s="56"/>
      <c r="Z64" s="56"/>
      <c r="AA64" s="1033" t="s">
        <v>5655</v>
      </c>
      <c r="AB64" s="866"/>
      <c r="AC64" s="866"/>
      <c r="AD64" s="866"/>
    </row>
    <row r="65" spans="1:58" ht="15" customHeight="1">
      <c r="A65" s="64"/>
      <c r="B65" s="11"/>
      <c r="C65" s="56"/>
      <c r="D65" s="56"/>
      <c r="E65" s="56"/>
      <c r="F65" s="56"/>
      <c r="G65" s="56"/>
      <c r="H65" s="56"/>
      <c r="I65" s="56"/>
      <c r="J65" s="56"/>
      <c r="K65" s="56"/>
      <c r="L65" s="56"/>
      <c r="M65" s="56"/>
      <c r="N65" s="56"/>
      <c r="O65" s="56"/>
      <c r="P65" s="56"/>
      <c r="Q65" s="56"/>
      <c r="R65" s="56"/>
      <c r="S65" s="56"/>
      <c r="T65" s="56"/>
      <c r="U65" s="56"/>
      <c r="V65" s="56"/>
      <c r="W65" s="56"/>
      <c r="X65" s="56"/>
      <c r="Y65" s="56"/>
      <c r="Z65" s="56"/>
      <c r="AA65" s="814"/>
      <c r="AB65" s="814"/>
      <c r="AC65" s="814"/>
      <c r="AD65" s="814"/>
    </row>
    <row r="66" spans="1:58" ht="15" customHeight="1">
      <c r="A66" s="64"/>
      <c r="B66" s="11"/>
      <c r="S66" s="77"/>
      <c r="AA66" s="1090" t="s">
        <v>5432</v>
      </c>
      <c r="AB66" s="866"/>
      <c r="AC66" s="866"/>
      <c r="AD66" s="866"/>
    </row>
    <row r="67" spans="1:58" ht="15" customHeight="1">
      <c r="A67" s="64"/>
      <c r="B67" s="95"/>
      <c r="C67" s="995" t="s">
        <v>5656</v>
      </c>
      <c r="D67" s="1009"/>
      <c r="E67" s="1009"/>
      <c r="F67" s="1009"/>
      <c r="G67" s="1009"/>
      <c r="H67" s="1009"/>
      <c r="I67" s="1009"/>
      <c r="J67" s="1009"/>
      <c r="K67" s="1009"/>
      <c r="L67" s="1009"/>
      <c r="M67" s="1009"/>
      <c r="N67" s="1009"/>
      <c r="O67" s="1010"/>
      <c r="P67" s="1006" t="s">
        <v>5657</v>
      </c>
      <c r="Q67" s="1009"/>
      <c r="R67" s="1009"/>
      <c r="S67" s="1010"/>
      <c r="T67" s="995" t="s">
        <v>5658</v>
      </c>
      <c r="U67" s="889"/>
      <c r="V67" s="889"/>
      <c r="W67" s="889"/>
      <c r="X67" s="889"/>
      <c r="Y67" s="889"/>
      <c r="Z67" s="889"/>
      <c r="AA67" s="889"/>
      <c r="AB67" s="889"/>
      <c r="AC67" s="889"/>
      <c r="AD67" s="890"/>
    </row>
    <row r="68" spans="1:58" ht="15" customHeight="1">
      <c r="A68" s="64"/>
      <c r="B68" s="11"/>
      <c r="C68" s="1044"/>
      <c r="D68" s="866"/>
      <c r="E68" s="866"/>
      <c r="F68" s="866"/>
      <c r="G68" s="866"/>
      <c r="H68" s="866"/>
      <c r="I68" s="866"/>
      <c r="J68" s="866"/>
      <c r="K68" s="866"/>
      <c r="L68" s="866"/>
      <c r="M68" s="866"/>
      <c r="N68" s="866"/>
      <c r="O68" s="952"/>
      <c r="P68" s="1044"/>
      <c r="Q68" s="866"/>
      <c r="R68" s="866"/>
      <c r="S68" s="952"/>
      <c r="T68" s="1047" t="s">
        <v>5400</v>
      </c>
      <c r="U68" s="1021" t="s">
        <v>5659</v>
      </c>
      <c r="V68" s="889"/>
      <c r="W68" s="889"/>
      <c r="X68" s="889"/>
      <c r="Y68" s="889"/>
      <c r="Z68" s="889"/>
      <c r="AA68" s="889"/>
      <c r="AB68" s="889"/>
      <c r="AC68" s="889"/>
      <c r="AD68" s="890"/>
    </row>
    <row r="69" spans="1:58" ht="24" customHeight="1">
      <c r="A69" s="64"/>
      <c r="B69" s="11"/>
      <c r="C69" s="1044"/>
      <c r="D69" s="866"/>
      <c r="E69" s="866"/>
      <c r="F69" s="866"/>
      <c r="G69" s="866"/>
      <c r="H69" s="866"/>
      <c r="I69" s="866"/>
      <c r="J69" s="866"/>
      <c r="K69" s="866"/>
      <c r="L69" s="866"/>
      <c r="M69" s="866"/>
      <c r="N69" s="866"/>
      <c r="O69" s="952"/>
      <c r="P69" s="1044"/>
      <c r="Q69" s="866"/>
      <c r="R69" s="866"/>
      <c r="S69" s="952"/>
      <c r="T69" s="1062"/>
      <c r="U69" s="1021" t="s">
        <v>5660</v>
      </c>
      <c r="V69" s="889"/>
      <c r="W69" s="889"/>
      <c r="X69" s="889"/>
      <c r="Y69" s="890"/>
      <c r="Z69" s="1060" t="s">
        <v>5661</v>
      </c>
      <c r="AA69" s="1060" t="s">
        <v>5662</v>
      </c>
      <c r="AB69" s="1060" t="s">
        <v>5663</v>
      </c>
      <c r="AC69" s="1060" t="s">
        <v>5664</v>
      </c>
      <c r="AD69" s="1060" t="s">
        <v>5508</v>
      </c>
      <c r="AM69" s="299" t="s">
        <v>5665</v>
      </c>
      <c r="AN69" s="301" t="s">
        <v>5350</v>
      </c>
      <c r="AO69" s="390" t="s">
        <v>5379</v>
      </c>
      <c r="AQ69" s="986" t="s">
        <v>5108</v>
      </c>
      <c r="AR69" s="987"/>
      <c r="AS69" s="987"/>
      <c r="AV69" s="1080" t="s">
        <v>5352</v>
      </c>
      <c r="AW69" s="1080"/>
      <c r="AX69" s="1080"/>
      <c r="AY69" s="1080"/>
      <c r="AZ69" s="1080"/>
      <c r="BA69" s="1080"/>
      <c r="BB69" s="1080"/>
      <c r="BC69" s="1080"/>
      <c r="BD69" s="1080"/>
      <c r="BE69" s="1080"/>
    </row>
    <row r="70" spans="1:58" ht="206.1" customHeight="1">
      <c r="A70" s="64"/>
      <c r="B70" s="11"/>
      <c r="C70" s="1022"/>
      <c r="D70" s="974"/>
      <c r="E70" s="974"/>
      <c r="F70" s="974"/>
      <c r="G70" s="974"/>
      <c r="H70" s="974"/>
      <c r="I70" s="974"/>
      <c r="J70" s="974"/>
      <c r="K70" s="974"/>
      <c r="L70" s="974"/>
      <c r="M70" s="974"/>
      <c r="N70" s="974"/>
      <c r="O70" s="975"/>
      <c r="P70" s="1022"/>
      <c r="Q70" s="974"/>
      <c r="R70" s="974"/>
      <c r="S70" s="975"/>
      <c r="T70" s="1063"/>
      <c r="U70" s="81" t="s">
        <v>5666</v>
      </c>
      <c r="V70" s="81" t="s">
        <v>5667</v>
      </c>
      <c r="W70" s="81" t="s">
        <v>5668</v>
      </c>
      <c r="X70" s="81" t="s">
        <v>5669</v>
      </c>
      <c r="Y70" s="81" t="s">
        <v>5670</v>
      </c>
      <c r="Z70" s="1063"/>
      <c r="AA70" s="1063"/>
      <c r="AB70" s="1063"/>
      <c r="AC70" s="1063"/>
      <c r="AD70" s="1063"/>
      <c r="AI70" t="s">
        <v>5407</v>
      </c>
      <c r="AJ70" t="s">
        <v>5671</v>
      </c>
      <c r="AK70" t="s">
        <v>5672</v>
      </c>
      <c r="AL70" t="s">
        <v>5673</v>
      </c>
      <c r="AM70" s="299" t="s">
        <v>5638</v>
      </c>
      <c r="AN70" s="301" t="s">
        <v>5674</v>
      </c>
      <c r="AO70" s="390" t="s">
        <v>5638</v>
      </c>
      <c r="AP70" s="467" t="s">
        <v>5116</v>
      </c>
      <c r="AQ70" s="291" t="s">
        <v>5117</v>
      </c>
      <c r="AR70" s="298" t="s">
        <v>5118</v>
      </c>
      <c r="AS70" s="295" t="s">
        <v>5119</v>
      </c>
      <c r="AT70" s="436" t="s">
        <v>5351</v>
      </c>
      <c r="AU70" s="438" t="s">
        <v>5107</v>
      </c>
      <c r="AV70" s="1080" t="s">
        <v>5675</v>
      </c>
      <c r="AW70" s="1080"/>
      <c r="AX70" s="1080"/>
      <c r="AY70" s="1080"/>
      <c r="AZ70" s="1080"/>
      <c r="BA70" s="1080"/>
      <c r="BB70" s="1080"/>
      <c r="BC70" s="1080"/>
      <c r="BD70" s="1080"/>
      <c r="BE70" s="1080"/>
      <c r="BF70" s="1076" t="s">
        <v>5634</v>
      </c>
    </row>
    <row r="71" spans="1:58" ht="36" customHeight="1">
      <c r="A71" s="64"/>
      <c r="B71" s="11"/>
      <c r="C71" s="82" t="s">
        <v>5043</v>
      </c>
      <c r="D71" s="1020" t="s">
        <v>5533</v>
      </c>
      <c r="E71" s="889"/>
      <c r="F71" s="889"/>
      <c r="G71" s="889"/>
      <c r="H71" s="889"/>
      <c r="I71" s="889"/>
      <c r="J71" s="889"/>
      <c r="K71" s="889"/>
      <c r="L71" s="889"/>
      <c r="M71" s="889"/>
      <c r="N71" s="889"/>
      <c r="O71" s="890"/>
      <c r="P71" s="1086"/>
      <c r="Q71" s="884"/>
      <c r="R71" s="884"/>
      <c r="S71" s="885"/>
      <c r="T71" s="813"/>
      <c r="U71" s="813"/>
      <c r="V71" s="813"/>
      <c r="W71" s="813"/>
      <c r="X71" s="813"/>
      <c r="Y71" s="813"/>
      <c r="Z71" s="813"/>
      <c r="AA71" s="813"/>
      <c r="AB71" s="813"/>
      <c r="AC71" s="813"/>
      <c r="AD71" s="813"/>
      <c r="AI71">
        <f>T71</f>
        <v>0</v>
      </c>
      <c r="AJ71">
        <f>COUNTIF(U71:AD71,"NS")</f>
        <v>0</v>
      </c>
      <c r="AK71">
        <f>SUM(U71:AD71)</f>
        <v>0</v>
      </c>
      <c r="AL71">
        <f>IF(COUNTIF(T71:AD71,"NA")=11,0,IF(OR(AND(AI71=0,AJ71&gt;0),AND(AI71="NS",AK71&gt;0), AND(AI71="NS", AJ71=0,AK71=0)), 1, IF(OR(AND(AI71&gt;0,AJ71&gt;1,AI71&gt;AK71), AND(AI71="NS",AJ71=2), AND(AI71="NS",AK71=0,AJ71&gt;0),AI71=AK71), 0, 1)))</f>
        <v>0</v>
      </c>
      <c r="AM71" s="302">
        <f>IF(AND($C$39&lt;&gt;"",$C$39&lt;&gt;1,COUNTA(P71:AD77,T85:AD91)&gt;0),1,IF(AND($C$39="",COUNTA(P71:AD77,T85:AD91)&gt;0),1,0))</f>
        <v>0</v>
      </c>
      <c r="AN71" s="304">
        <f>IF(AND(CNGE_2025_M1_Secc5_Sub2!$L36&lt;&gt;"",CNGE_2025_M1_Secc5_Sub2!$L36&lt;&gt;1,COUNTA(P71:AD71,T85:AD85)&gt;0),1,IF(AND(CNGE_2025_M1_Secc5_Sub2!$L$36="",COUNTA(P71:AD71,T85:AD85)&gt;0),1,0))</f>
        <v>0</v>
      </c>
      <c r="AO71" s="391">
        <f>IF(AND($P71&lt;&gt;"",$P71&lt;&gt;1,COUNTA(T71:AD71,T85:AD85)&gt;0),1,IF(AND($P71="",COUNTA(T71:AD71,T85:AD85)&gt;0),1,0))</f>
        <v>0</v>
      </c>
      <c r="AP71" s="468">
        <f>IF(OR(AND(P71&lt;&gt;1,COUNTA(T71:AD71,T85:AD85)=0),AND(P71=1,COUNTA(T71:AD71,T85:AD85)=22)),0,IF(COUNTA(P71:AD71,T85:AD85)=0,0,1))</f>
        <v>0</v>
      </c>
      <c r="AQ71" s="293">
        <f>IF(AP71=0,0,1)</f>
        <v>0</v>
      </c>
      <c r="AR71" s="294" t="str">
        <f>IF(AQ71=0,"",
IF(SUM($AQ$71:AQ71)=1,AS71,
IF($AQ$78&gt;SUM($AQ$71:AQ71),_xlfn.CONCAT(", ",AS71),
IF($AQ$78=SUM($AQ$71:AQ71),_xlfn.CONCAT(" y ",AS71)))))</f>
        <v/>
      </c>
      <c r="AS71" s="89" t="s">
        <v>5120</v>
      </c>
      <c r="AT71" s="509" t="s">
        <v>5676</v>
      </c>
      <c r="AU71" s="510" t="s">
        <v>5677</v>
      </c>
      <c r="AV71" s="507" t="s">
        <v>5666</v>
      </c>
      <c r="AW71" s="508" t="s">
        <v>5678</v>
      </c>
      <c r="AX71" s="507" t="s">
        <v>5668</v>
      </c>
      <c r="AY71" s="508" t="s">
        <v>5669</v>
      </c>
      <c r="AZ71" s="507" t="s">
        <v>5679</v>
      </c>
      <c r="BA71" s="508" t="s">
        <v>5661</v>
      </c>
      <c r="BB71" s="507" t="s">
        <v>5662</v>
      </c>
      <c r="BC71" s="508" t="s">
        <v>5663</v>
      </c>
      <c r="BD71" s="507" t="s">
        <v>5664</v>
      </c>
      <c r="BE71" s="508" t="s">
        <v>5680</v>
      </c>
      <c r="BF71" s="1077"/>
    </row>
    <row r="72" spans="1:58" ht="14.25">
      <c r="A72" s="64"/>
      <c r="B72" s="11"/>
      <c r="C72" s="84" t="s">
        <v>5045</v>
      </c>
      <c r="D72" s="1020" t="s">
        <v>5364</v>
      </c>
      <c r="E72" s="889"/>
      <c r="F72" s="889"/>
      <c r="G72" s="889"/>
      <c r="H72" s="889"/>
      <c r="I72" s="889"/>
      <c r="J72" s="889"/>
      <c r="K72" s="889"/>
      <c r="L72" s="889"/>
      <c r="M72" s="889"/>
      <c r="N72" s="889"/>
      <c r="O72" s="890"/>
      <c r="P72" s="1086"/>
      <c r="Q72" s="884"/>
      <c r="R72" s="884"/>
      <c r="S72" s="885"/>
      <c r="T72" s="813"/>
      <c r="U72" s="813"/>
      <c r="V72" s="813"/>
      <c r="W72" s="813"/>
      <c r="X72" s="813"/>
      <c r="Y72" s="813"/>
      <c r="Z72" s="813"/>
      <c r="AA72" s="813"/>
      <c r="AB72" s="813"/>
      <c r="AC72" s="813"/>
      <c r="AD72" s="813"/>
      <c r="AI72">
        <f t="shared" ref="AI72:AI77" si="0">T72</f>
        <v>0</v>
      </c>
      <c r="AJ72">
        <f t="shared" ref="AJ72:AJ77" si="1">COUNTIF(U72:AD72,"NS")</f>
        <v>0</v>
      </c>
      <c r="AK72">
        <f t="shared" ref="AK72:AK77" si="2">SUM(U72:AD72)</f>
        <v>0</v>
      </c>
      <c r="AL72">
        <f t="shared" ref="AL72:AL76" si="3">IF(COUNTIF(T72:AD72,"NA")=11,0,IF(OR(AND(AI72=0,AJ72&gt;0),AND(AI72="NS",AK72&gt;0), AND(AI72="NS", AJ72=0,AK72=0)), 1, IF(OR(AND(AI72&gt;0,AJ72&gt;1,AI72&gt;AK72), AND(AI72="NS",AJ72=2), AND(AI72="NS",AK72=0,AJ72&gt;0),AI72=AK72), 0, 1)))</f>
        <v>0</v>
      </c>
      <c r="AN72" s="304">
        <f>IF(AND(CNGE_2025_M1_Secc5_Sub2!$L37&lt;&gt;"",CNGE_2025_M1_Secc5_Sub2!$L37&lt;&gt;1,COUNTA(P72:AD72,T86:AD86)&gt;0),1,IF(AND(CNGE_2025_M1_Secc5_Sub2!$L$36="",COUNTA(P72:AD72,T86:AD86)&gt;0),1,0))</f>
        <v>0</v>
      </c>
      <c r="AO72" s="391">
        <f t="shared" ref="AO72:AO76" si="4">IF(AND($P72&lt;&gt;"",$P72&lt;&gt;1,COUNTA(T72:AD72,T86:AD86)&gt;0),1,IF(AND($P72="",COUNTA(T72:AD72,T86:AD86)&gt;0),1,0))</f>
        <v>0</v>
      </c>
      <c r="AP72" s="468">
        <f t="shared" ref="AP72:AP77" si="5">IF(OR(AND(P72&lt;&gt;1,COUNTA(T72:AD72,T86:AD86)=0),AND(P72=1,COUNTA(T72:AD72,T86:AD86)=22)),0,IF(COUNTA(P72:AD72,T86:AD86)=0,0,1))</f>
        <v>0</v>
      </c>
      <c r="AQ72" s="293">
        <f t="shared" ref="AQ72:AQ77" si="6">IF(AP72=0,0,1)</f>
        <v>0</v>
      </c>
      <c r="AR72" s="294" t="str">
        <f>IF(AQ72=0,"",
IF(SUM($AQ$71:AQ72)=1,AS72,
IF($AQ$78&gt;SUM($AQ$71:AQ72),_xlfn.CONCAT(", ",AS72),
IF($AQ$78=SUM($AQ$71:AQ72),_xlfn.CONCAT(" y ",AS72)))))</f>
        <v/>
      </c>
      <c r="AS72" s="89" t="s">
        <v>5121</v>
      </c>
      <c r="AT72" s="434">
        <f>IF(OR(T71="NS",$S$39="NS"),0,IF(AND(T71="NA",$S$39="NA"),0,IF(T71&lt;=$S$39,0,1)))</f>
        <v>0</v>
      </c>
      <c r="AU72" s="437">
        <f>IF(OR(T71="NS",U71="NS",V71="NS",W71="NS",X71="NS",Y71="NS",Z71="NS",AA71="NS",AB71="NS",AC71="NS",AD71="NS"),0,IF(AND(T71="NA",U71="NA",V71="NA",W71="NA",X71="NA",Y71="NA",Z71="NA",AA71="NA",AB71="NA",AC71="NA",AD71="NA"),0,IF(T71&lt;=SUM(U71:AD71),0,1)))</f>
        <v>0</v>
      </c>
      <c r="AV72" s="440">
        <f t="shared" ref="AV72:BE72" si="7">IF(OR(U71="NS",$T71="NS"),0,IF(AND(U71="NA",$T71="NA"),0,IF(U71&lt;=SUM($T71),0,1)))</f>
        <v>0</v>
      </c>
      <c r="AW72" s="441">
        <f t="shared" si="7"/>
        <v>0</v>
      </c>
      <c r="AX72" s="440">
        <f t="shared" si="7"/>
        <v>0</v>
      </c>
      <c r="AY72" s="441">
        <f t="shared" si="7"/>
        <v>0</v>
      </c>
      <c r="AZ72" s="440">
        <f t="shared" si="7"/>
        <v>0</v>
      </c>
      <c r="BA72" s="441">
        <f t="shared" si="7"/>
        <v>0</v>
      </c>
      <c r="BB72" s="440">
        <f t="shared" si="7"/>
        <v>0</v>
      </c>
      <c r="BC72" s="441">
        <f t="shared" si="7"/>
        <v>0</v>
      </c>
      <c r="BD72" s="440">
        <f t="shared" si="7"/>
        <v>0</v>
      </c>
      <c r="BE72" s="441">
        <f t="shared" si="7"/>
        <v>0</v>
      </c>
      <c r="BF72" s="465">
        <f>IF(AND(P71=1,P71&lt;&gt;"",T71&lt;&gt;"",T71=0),1,0)</f>
        <v>0</v>
      </c>
    </row>
    <row r="73" spans="1:58" ht="24" customHeight="1">
      <c r="A73" s="64"/>
      <c r="B73" s="11"/>
      <c r="C73" s="85" t="s">
        <v>5047</v>
      </c>
      <c r="D73" s="1020" t="s">
        <v>5681</v>
      </c>
      <c r="E73" s="889"/>
      <c r="F73" s="889"/>
      <c r="G73" s="889"/>
      <c r="H73" s="889"/>
      <c r="I73" s="889"/>
      <c r="J73" s="889"/>
      <c r="K73" s="889"/>
      <c r="L73" s="889"/>
      <c r="M73" s="889"/>
      <c r="N73" s="889"/>
      <c r="O73" s="890"/>
      <c r="P73" s="1086"/>
      <c r="Q73" s="884"/>
      <c r="R73" s="884"/>
      <c r="S73" s="885"/>
      <c r="T73" s="813"/>
      <c r="U73" s="813"/>
      <c r="V73" s="813"/>
      <c r="W73" s="813"/>
      <c r="X73" s="813"/>
      <c r="Y73" s="813"/>
      <c r="Z73" s="813"/>
      <c r="AA73" s="813"/>
      <c r="AB73" s="813"/>
      <c r="AC73" s="813"/>
      <c r="AD73" s="813"/>
      <c r="AI73">
        <f t="shared" si="0"/>
        <v>0</v>
      </c>
      <c r="AJ73">
        <f t="shared" si="1"/>
        <v>0</v>
      </c>
      <c r="AK73">
        <f t="shared" si="2"/>
        <v>0</v>
      </c>
      <c r="AL73">
        <f t="shared" si="3"/>
        <v>0</v>
      </c>
      <c r="AO73" s="391">
        <f t="shared" si="4"/>
        <v>0</v>
      </c>
      <c r="AP73" s="468">
        <f t="shared" si="5"/>
        <v>0</v>
      </c>
      <c r="AQ73" s="293">
        <f t="shared" si="6"/>
        <v>0</v>
      </c>
      <c r="AR73" s="294" t="str">
        <f>IF(AQ73=0,"",
IF(SUM($AQ$71:AQ73)=1,AS73,
IF($AQ$78&gt;SUM($AQ$71:AQ73),_xlfn.CONCAT(", ",AS73),
IF($AQ$78=SUM($AQ$71:AQ73),_xlfn.CONCAT(" y ",AS73)))))</f>
        <v/>
      </c>
      <c r="AS73" s="89" t="s">
        <v>5122</v>
      </c>
      <c r="AT73" s="434">
        <f>IF(OR(T72="NS",$S$39="NS"),0,IF(AND(T72="NA",$S$39="NA"),0,IF(T72&lt;=$S$39,0,1)))</f>
        <v>0</v>
      </c>
      <c r="AU73" s="437">
        <f>IF(OR(T72="NS",U72="NS",V72="NS",W72="NS",X72="NS",Y72="NS",Z72="NS",AA72="NS",AB72="NS",AC72="NS",AD72="NS"),0,IF(AND(T72="NA",U72="NA",V72="NA",W72="NA",X72="NA",Y72="NA",Z72="NA",AA72="NA",AB72="NA",AC72="NA",AD72="NA"),0,IF(T72&lt;=SUM(U72:AD72),0,1)))</f>
        <v>0</v>
      </c>
      <c r="AV73" s="440">
        <f t="shared" ref="AV73:BE78" si="8">IF(OR(U72="NS",$T72="NS"),0,IF(AND(U72="NA",$T72="NA"),0,IF(U72&lt;=SUM($T72),0,1)))</f>
        <v>0</v>
      </c>
      <c r="AW73" s="441">
        <f t="shared" si="8"/>
        <v>0</v>
      </c>
      <c r="AX73" s="440">
        <f t="shared" si="8"/>
        <v>0</v>
      </c>
      <c r="AY73" s="441">
        <f t="shared" si="8"/>
        <v>0</v>
      </c>
      <c r="AZ73" s="440">
        <f t="shared" si="8"/>
        <v>0</v>
      </c>
      <c r="BA73" s="441">
        <f t="shared" si="8"/>
        <v>0</v>
      </c>
      <c r="BB73" s="440">
        <f t="shared" si="8"/>
        <v>0</v>
      </c>
      <c r="BC73" s="441">
        <f t="shared" si="8"/>
        <v>0</v>
      </c>
      <c r="BD73" s="440">
        <f t="shared" si="8"/>
        <v>0</v>
      </c>
      <c r="BE73" s="441">
        <f t="shared" si="8"/>
        <v>0</v>
      </c>
      <c r="BF73" s="465">
        <f t="shared" ref="BF73:BF78" si="9">IF(AND(P72=1,P72&lt;&gt;"",T72&lt;&gt;"",T72=0),1,0)</f>
        <v>0</v>
      </c>
    </row>
    <row r="74" spans="1:58" ht="15" customHeight="1">
      <c r="A74" s="64"/>
      <c r="B74" s="11"/>
      <c r="C74" s="85" t="s">
        <v>5049</v>
      </c>
      <c r="D74" s="1020" t="s">
        <v>5682</v>
      </c>
      <c r="E74" s="889"/>
      <c r="F74" s="889"/>
      <c r="G74" s="889"/>
      <c r="H74" s="889"/>
      <c r="I74" s="889"/>
      <c r="J74" s="889"/>
      <c r="K74" s="889"/>
      <c r="L74" s="889"/>
      <c r="M74" s="889"/>
      <c r="N74" s="889"/>
      <c r="O74" s="890"/>
      <c r="P74" s="1086"/>
      <c r="Q74" s="884"/>
      <c r="R74" s="884"/>
      <c r="S74" s="885"/>
      <c r="T74" s="813"/>
      <c r="U74" s="813"/>
      <c r="V74" s="813"/>
      <c r="W74" s="813"/>
      <c r="X74" s="813"/>
      <c r="Y74" s="813"/>
      <c r="Z74" s="813"/>
      <c r="AA74" s="813"/>
      <c r="AB74" s="813"/>
      <c r="AC74" s="813"/>
      <c r="AD74" s="813"/>
      <c r="AI74">
        <f t="shared" si="0"/>
        <v>0</v>
      </c>
      <c r="AJ74">
        <f t="shared" si="1"/>
        <v>0</v>
      </c>
      <c r="AK74">
        <f t="shared" si="2"/>
        <v>0</v>
      </c>
      <c r="AL74">
        <f t="shared" si="3"/>
        <v>0</v>
      </c>
      <c r="AO74" s="391">
        <f t="shared" si="4"/>
        <v>0</v>
      </c>
      <c r="AP74" s="468">
        <f t="shared" si="5"/>
        <v>0</v>
      </c>
      <c r="AQ74" s="293">
        <f t="shared" si="6"/>
        <v>0</v>
      </c>
      <c r="AR74" s="294" t="str">
        <f>IF(AQ74=0,"",
IF(SUM($AQ$71:AQ74)=1,AS74,
IF($AQ$78&gt;SUM($AQ$71:AQ74),_xlfn.CONCAT(", ",AS74),
IF($AQ$78=SUM($AQ$71:AQ74),_xlfn.CONCAT(" y ",AS74)))))</f>
        <v/>
      </c>
      <c r="AS74" s="89" t="s">
        <v>5123</v>
      </c>
      <c r="AT74" s="434">
        <f t="shared" ref="AT74:AT77" si="10">IF(OR(T73="NS",$S$39="NS"),0,IF(AND(T73="NA",$S$39="NA"),0,IF(T73&lt;=$S$39,0,1)))</f>
        <v>0</v>
      </c>
      <c r="AU74" s="437">
        <f t="shared" ref="AU74:AU78" si="11">IF(OR(T73="NS",U73="NS",V73="NS",W73="NS",X73="NS",Y73="NS",Z73="NS",AA73="NS",AB73="NS",AC73="NS",AD73="NS"),0,IF(AND(T73="NA",U73="NA",V73="NA",W73="NA",X73="NA",Y73="NA",Z73="NA",AA73="NA",AB73="NA",AC73="NA",AD73="NA"),0,IF(T73&lt;=SUM(U73:AD73),0,1)))</f>
        <v>0</v>
      </c>
      <c r="AV74" s="440">
        <f t="shared" si="8"/>
        <v>0</v>
      </c>
      <c r="AW74" s="441">
        <f t="shared" si="8"/>
        <v>0</v>
      </c>
      <c r="AX74" s="440">
        <f t="shared" si="8"/>
        <v>0</v>
      </c>
      <c r="AY74" s="441">
        <f t="shared" si="8"/>
        <v>0</v>
      </c>
      <c r="AZ74" s="440">
        <f t="shared" si="8"/>
        <v>0</v>
      </c>
      <c r="BA74" s="441">
        <f t="shared" si="8"/>
        <v>0</v>
      </c>
      <c r="BB74" s="440">
        <f t="shared" si="8"/>
        <v>0</v>
      </c>
      <c r="BC74" s="441">
        <f t="shared" si="8"/>
        <v>0</v>
      </c>
      <c r="BD74" s="440">
        <f t="shared" si="8"/>
        <v>0</v>
      </c>
      <c r="BE74" s="441">
        <f t="shared" si="8"/>
        <v>0</v>
      </c>
      <c r="BF74" s="465">
        <f t="shared" si="9"/>
        <v>0</v>
      </c>
    </row>
    <row r="75" spans="1:58" ht="15" customHeight="1">
      <c r="A75" s="64"/>
      <c r="B75" s="11"/>
      <c r="C75" s="85" t="s">
        <v>5051</v>
      </c>
      <c r="D75" s="1020" t="s">
        <v>5683</v>
      </c>
      <c r="E75" s="889"/>
      <c r="F75" s="889"/>
      <c r="G75" s="889"/>
      <c r="H75" s="889"/>
      <c r="I75" s="889"/>
      <c r="J75" s="889"/>
      <c r="K75" s="889"/>
      <c r="L75" s="889"/>
      <c r="M75" s="889"/>
      <c r="N75" s="889"/>
      <c r="O75" s="890"/>
      <c r="P75" s="1086"/>
      <c r="Q75" s="884"/>
      <c r="R75" s="884"/>
      <c r="S75" s="885"/>
      <c r="T75" s="813"/>
      <c r="U75" s="813"/>
      <c r="V75" s="813"/>
      <c r="W75" s="813"/>
      <c r="X75" s="813"/>
      <c r="Y75" s="813"/>
      <c r="Z75" s="813"/>
      <c r="AA75" s="813"/>
      <c r="AB75" s="813"/>
      <c r="AC75" s="813"/>
      <c r="AD75" s="813"/>
      <c r="AI75">
        <f t="shared" si="0"/>
        <v>0</v>
      </c>
      <c r="AJ75">
        <f t="shared" si="1"/>
        <v>0</v>
      </c>
      <c r="AK75">
        <f t="shared" si="2"/>
        <v>0</v>
      </c>
      <c r="AL75">
        <f t="shared" si="3"/>
        <v>0</v>
      </c>
      <c r="AO75" s="391">
        <f t="shared" si="4"/>
        <v>0</v>
      </c>
      <c r="AP75" s="468">
        <f t="shared" si="5"/>
        <v>0</v>
      </c>
      <c r="AQ75" s="293">
        <f t="shared" si="6"/>
        <v>0</v>
      </c>
      <c r="AR75" s="294" t="str">
        <f>IF(AQ75=0,"",
IF(SUM($AQ$71:AQ75)=1,AS75,
IF($AQ$78&gt;SUM($AQ$71:AQ75),_xlfn.CONCAT(", ",AS75),
IF($AQ$78=SUM($AQ$71:AQ75),_xlfn.CONCAT(" y ",AS75)))))</f>
        <v/>
      </c>
      <c r="AS75" s="89" t="s">
        <v>5124</v>
      </c>
      <c r="AT75" s="434">
        <f t="shared" si="10"/>
        <v>0</v>
      </c>
      <c r="AU75" s="437">
        <f t="shared" si="11"/>
        <v>0</v>
      </c>
      <c r="AV75" s="440">
        <f t="shared" si="8"/>
        <v>0</v>
      </c>
      <c r="AW75" s="441">
        <f t="shared" si="8"/>
        <v>0</v>
      </c>
      <c r="AX75" s="440">
        <f t="shared" si="8"/>
        <v>0</v>
      </c>
      <c r="AY75" s="441">
        <f t="shared" si="8"/>
        <v>0</v>
      </c>
      <c r="AZ75" s="440">
        <f t="shared" si="8"/>
        <v>0</v>
      </c>
      <c r="BA75" s="441">
        <f t="shared" si="8"/>
        <v>0</v>
      </c>
      <c r="BB75" s="440">
        <f t="shared" si="8"/>
        <v>0</v>
      </c>
      <c r="BC75" s="441">
        <f t="shared" si="8"/>
        <v>0</v>
      </c>
      <c r="BD75" s="440">
        <f t="shared" si="8"/>
        <v>0</v>
      </c>
      <c r="BE75" s="441">
        <f t="shared" si="8"/>
        <v>0</v>
      </c>
      <c r="BF75" s="465">
        <f t="shared" si="9"/>
        <v>0</v>
      </c>
    </row>
    <row r="76" spans="1:58" ht="15" customHeight="1">
      <c r="A76" s="64"/>
      <c r="B76" s="11"/>
      <c r="C76" s="85" t="s">
        <v>5053</v>
      </c>
      <c r="D76" s="1020" t="s">
        <v>5684</v>
      </c>
      <c r="E76" s="889"/>
      <c r="F76" s="889"/>
      <c r="G76" s="889"/>
      <c r="H76" s="889"/>
      <c r="I76" s="889"/>
      <c r="J76" s="889"/>
      <c r="K76" s="889"/>
      <c r="L76" s="889"/>
      <c r="M76" s="889"/>
      <c r="N76" s="889"/>
      <c r="O76" s="890"/>
      <c r="P76" s="1086"/>
      <c r="Q76" s="884"/>
      <c r="R76" s="884"/>
      <c r="S76" s="885"/>
      <c r="T76" s="813"/>
      <c r="U76" s="813"/>
      <c r="V76" s="813"/>
      <c r="W76" s="813"/>
      <c r="X76" s="813"/>
      <c r="Y76" s="813"/>
      <c r="Z76" s="813"/>
      <c r="AA76" s="813"/>
      <c r="AB76" s="813"/>
      <c r="AC76" s="813"/>
      <c r="AD76" s="813"/>
      <c r="AI76">
        <f t="shared" si="0"/>
        <v>0</v>
      </c>
      <c r="AJ76">
        <f t="shared" si="1"/>
        <v>0</v>
      </c>
      <c r="AK76">
        <f t="shared" si="2"/>
        <v>0</v>
      </c>
      <c r="AL76">
        <f t="shared" si="3"/>
        <v>0</v>
      </c>
      <c r="AO76" s="391">
        <f t="shared" si="4"/>
        <v>0</v>
      </c>
      <c r="AP76" s="468">
        <f t="shared" si="5"/>
        <v>0</v>
      </c>
      <c r="AQ76" s="293">
        <f t="shared" si="6"/>
        <v>0</v>
      </c>
      <c r="AR76" s="294" t="str">
        <f>IF(AQ76=0,"",
IF(SUM($AQ$71:AQ76)=1,AS76,
IF($AQ$78&gt;SUM($AQ$71:AQ76),_xlfn.CONCAT(", ",AS76),
IF($AQ$78=SUM($AQ$71:AQ76),_xlfn.CONCAT(" y ",AS76)))))</f>
        <v/>
      </c>
      <c r="AS76" s="89" t="s">
        <v>5125</v>
      </c>
      <c r="AT76" s="434">
        <f t="shared" si="10"/>
        <v>0</v>
      </c>
      <c r="AU76" s="437">
        <f t="shared" si="11"/>
        <v>0</v>
      </c>
      <c r="AV76" s="440">
        <f t="shared" si="8"/>
        <v>0</v>
      </c>
      <c r="AW76" s="441">
        <f t="shared" si="8"/>
        <v>0</v>
      </c>
      <c r="AX76" s="440">
        <f t="shared" si="8"/>
        <v>0</v>
      </c>
      <c r="AY76" s="441">
        <f t="shared" si="8"/>
        <v>0</v>
      </c>
      <c r="AZ76" s="440">
        <f t="shared" si="8"/>
        <v>0</v>
      </c>
      <c r="BA76" s="441">
        <f t="shared" si="8"/>
        <v>0</v>
      </c>
      <c r="BB76" s="440">
        <f t="shared" si="8"/>
        <v>0</v>
      </c>
      <c r="BC76" s="441">
        <f t="shared" si="8"/>
        <v>0</v>
      </c>
      <c r="BD76" s="440">
        <f t="shared" si="8"/>
        <v>0</v>
      </c>
      <c r="BE76" s="441">
        <f t="shared" si="8"/>
        <v>0</v>
      </c>
      <c r="BF76" s="465">
        <f t="shared" si="9"/>
        <v>0</v>
      </c>
    </row>
    <row r="77" spans="1:58" ht="15" customHeight="1">
      <c r="A77" s="64"/>
      <c r="B77" s="11"/>
      <c r="C77" s="87" t="s">
        <v>5055</v>
      </c>
      <c r="D77" s="1065" t="s">
        <v>5685</v>
      </c>
      <c r="E77" s="889"/>
      <c r="F77" s="889"/>
      <c r="G77" s="889"/>
      <c r="H77" s="889"/>
      <c r="I77" s="889"/>
      <c r="J77" s="889"/>
      <c r="K77" s="889"/>
      <c r="L77" s="889"/>
      <c r="M77" s="889"/>
      <c r="N77" s="889"/>
      <c r="O77" s="890"/>
      <c r="P77" s="1086"/>
      <c r="Q77" s="884"/>
      <c r="R77" s="884"/>
      <c r="S77" s="885"/>
      <c r="T77" s="813"/>
      <c r="U77" s="813"/>
      <c r="V77" s="813"/>
      <c r="W77" s="813"/>
      <c r="X77" s="813"/>
      <c r="Y77" s="813"/>
      <c r="Z77" s="813"/>
      <c r="AA77" s="813"/>
      <c r="AB77" s="813"/>
      <c r="AC77" s="813"/>
      <c r="AD77" s="813"/>
      <c r="AI77">
        <f t="shared" si="0"/>
        <v>0</v>
      </c>
      <c r="AJ77">
        <f t="shared" si="1"/>
        <v>0</v>
      </c>
      <c r="AK77">
        <f t="shared" si="2"/>
        <v>0</v>
      </c>
      <c r="AL77">
        <f>IF(COUNTIF(T77:AD77,"NA")=11,0,IF(OR(AND(AI77=0,AJ77&gt;0),AND(AI77="NS",AK77&gt;0), AND(AI77="NS", AJ77=0,AK77=0)), 1, IF(OR(AND(AI77&gt;0,AJ77&gt;1,AI77&gt;AK77), AND(AI77="NS",AJ77=2), AND(AI77="NS",AK77=0,AJ77&gt;0),AI77=AK77), 0, 1)))</f>
        <v>0</v>
      </c>
      <c r="AO77" s="391">
        <f>IF(AND($P77&lt;&gt;"",$P77&lt;&gt;1,COUNTA(T77:AD77,T91:AD91)&gt;0),1,IF(AND($P77="",COUNTA(T77:AD77,T91:AD91)&gt;0),1,0))</f>
        <v>0</v>
      </c>
      <c r="AP77" s="468">
        <f t="shared" si="5"/>
        <v>0</v>
      </c>
      <c r="AQ77" s="293">
        <f t="shared" si="6"/>
        <v>0</v>
      </c>
      <c r="AR77" s="294" t="str">
        <f>IF(AQ77=0,"",
IF(SUM($AQ$71:AQ77)=1,AS77,
IF($AQ$78&gt;SUM($AQ$71:AQ77),_xlfn.CONCAT(", ",AS77),
IF($AQ$78=SUM($AQ$71:AQ77),_xlfn.CONCAT(" y ",AS77)))))</f>
        <v/>
      </c>
      <c r="AS77" s="89" t="s">
        <v>5126</v>
      </c>
      <c r="AT77" s="434">
        <f t="shared" si="10"/>
        <v>0</v>
      </c>
      <c r="AU77" s="437">
        <f t="shared" si="11"/>
        <v>0</v>
      </c>
      <c r="AV77" s="440">
        <f t="shared" si="8"/>
        <v>0</v>
      </c>
      <c r="AW77" s="441">
        <f t="shared" si="8"/>
        <v>0</v>
      </c>
      <c r="AX77" s="440">
        <f t="shared" si="8"/>
        <v>0</v>
      </c>
      <c r="AY77" s="441">
        <f t="shared" si="8"/>
        <v>0</v>
      </c>
      <c r="AZ77" s="440">
        <f t="shared" si="8"/>
        <v>0</v>
      </c>
      <c r="BA77" s="441">
        <f t="shared" si="8"/>
        <v>0</v>
      </c>
      <c r="BB77" s="440">
        <f t="shared" si="8"/>
        <v>0</v>
      </c>
      <c r="BC77" s="441">
        <f t="shared" si="8"/>
        <v>0</v>
      </c>
      <c r="BD77" s="440">
        <f t="shared" si="8"/>
        <v>0</v>
      </c>
      <c r="BE77" s="441">
        <f t="shared" si="8"/>
        <v>0</v>
      </c>
      <c r="BF77" s="465">
        <f t="shared" si="9"/>
        <v>0</v>
      </c>
    </row>
    <row r="78" spans="1:58" ht="15" customHeight="1">
      <c r="A78" s="64"/>
      <c r="B78" s="11"/>
      <c r="C78" s="11"/>
      <c r="D78" s="11"/>
      <c r="E78" s="11"/>
      <c r="F78" s="11"/>
      <c r="G78" s="11"/>
      <c r="H78" s="11"/>
      <c r="I78" s="11"/>
      <c r="J78" s="96"/>
      <c r="K78" s="35"/>
      <c r="L78" s="35"/>
      <c r="M78" s="35"/>
      <c r="N78" s="35"/>
      <c r="O78" s="35"/>
      <c r="P78" s="35"/>
      <c r="Q78" s="35"/>
      <c r="R78" s="26"/>
      <c r="S78" s="96" t="s">
        <v>5571</v>
      </c>
      <c r="T78" s="83">
        <f t="shared" ref="T78:AD78" si="12">IF(AND(SUM(T71:T77)=0,COUNTIF(T71:T77,"NS")&gt;0),"NS",IF(AND(SUM(T71:T77)=0,COUNTIF(T71:T77,0)&gt;0),0,IF(AND(SUM(T71:T77)=0,COUNTIF(T71:T77,"NA")&gt;0),"NA",SUM(T71:T77))))</f>
        <v>0</v>
      </c>
      <c r="U78" s="83">
        <f t="shared" si="12"/>
        <v>0</v>
      </c>
      <c r="V78" s="83">
        <f t="shared" si="12"/>
        <v>0</v>
      </c>
      <c r="W78" s="83">
        <f t="shared" si="12"/>
        <v>0</v>
      </c>
      <c r="X78" s="83">
        <f t="shared" si="12"/>
        <v>0</v>
      </c>
      <c r="Y78" s="83">
        <f t="shared" si="12"/>
        <v>0</v>
      </c>
      <c r="Z78" s="83">
        <f t="shared" si="12"/>
        <v>0</v>
      </c>
      <c r="AA78" s="83">
        <f t="shared" si="12"/>
        <v>0</v>
      </c>
      <c r="AB78" s="83">
        <f t="shared" si="12"/>
        <v>0</v>
      </c>
      <c r="AC78" s="83">
        <f t="shared" si="12"/>
        <v>0</v>
      </c>
      <c r="AD78" s="83">
        <f t="shared" si="12"/>
        <v>0</v>
      </c>
      <c r="AL78" s="278">
        <f>SUM(AL71:AL77)</f>
        <v>0</v>
      </c>
      <c r="AO78" s="392">
        <f>SUM(AM71,AN71:AN72,AO71:AO77)</f>
        <v>0</v>
      </c>
      <c r="AP78" s="469">
        <f>SUM(AP71:AP77)</f>
        <v>0</v>
      </c>
      <c r="AQ78" s="296">
        <f>SUM(AQ71:AQ77)</f>
        <v>0</v>
      </c>
      <c r="AR78" s="296" t="str">
        <f>IF(AQ78=0,"",_xlfn.CONCAT(AR71:AR77))</f>
        <v/>
      </c>
      <c r="AS78" s="297" t="str">
        <f>IF(AQ78=0,"",
IF(AQ78&gt;10,"Favor de ingresar toda la información requerida en la pregunta",
IF(AQ78=1,_xlfn.CONCAT("Favor de revisar la información capturada en el numeral: ",AR78),_xlfn.CONCAT("Favor de revisar la información capturada en los numerales: ",AR78))))</f>
        <v/>
      </c>
      <c r="AT78" s="434">
        <f>IF(OR(T77="NS",$S$39="NS"),0,IF(AND(T77="NA",$S$39="NA"),0,IF(T77&lt;=$S$39,0,1)))</f>
        <v>0</v>
      </c>
      <c r="AU78" s="437">
        <f t="shared" si="11"/>
        <v>0</v>
      </c>
      <c r="AV78" s="440">
        <f t="shared" si="8"/>
        <v>0</v>
      </c>
      <c r="AW78" s="441">
        <f t="shared" si="8"/>
        <v>0</v>
      </c>
      <c r="AX78" s="440">
        <f t="shared" si="8"/>
        <v>0</v>
      </c>
      <c r="AY78" s="441">
        <f t="shared" si="8"/>
        <v>0</v>
      </c>
      <c r="AZ78" s="440">
        <f t="shared" si="8"/>
        <v>0</v>
      </c>
      <c r="BA78" s="441">
        <f t="shared" si="8"/>
        <v>0</v>
      </c>
      <c r="BB78" s="440">
        <f t="shared" si="8"/>
        <v>0</v>
      </c>
      <c r="BC78" s="441">
        <f t="shared" si="8"/>
        <v>0</v>
      </c>
      <c r="BD78" s="440">
        <f t="shared" si="8"/>
        <v>0</v>
      </c>
      <c r="BE78" s="441">
        <f t="shared" si="8"/>
        <v>0</v>
      </c>
      <c r="BF78" s="465">
        <f t="shared" si="9"/>
        <v>0</v>
      </c>
    </row>
    <row r="79" spans="1:58" ht="15" customHeight="1">
      <c r="A79" s="64"/>
      <c r="B79" s="1014" t="str">
        <f>IF(BF79&gt;0,"No puede ingresar cero en la col. Total del apartado Auditorías aplicadas ya que registró el código 1 en la col. ¿Aplicó alguna auditoría… ?","")</f>
        <v/>
      </c>
      <c r="C79" s="1014"/>
      <c r="D79" s="1014"/>
      <c r="E79" s="1014"/>
      <c r="F79" s="1014"/>
      <c r="G79" s="1014"/>
      <c r="H79" s="1014"/>
      <c r="I79" s="1014"/>
      <c r="J79" s="1014"/>
      <c r="K79" s="1014"/>
      <c r="L79" s="1014"/>
      <c r="M79" s="1014"/>
      <c r="N79" s="1014"/>
      <c r="O79" s="1014"/>
      <c r="P79" s="1014"/>
      <c r="Q79" s="1014"/>
      <c r="R79" s="1014"/>
      <c r="S79" s="1014"/>
      <c r="T79" s="1014"/>
      <c r="U79" s="1014"/>
      <c r="V79" s="1014"/>
      <c r="W79" s="1014"/>
      <c r="X79" s="1014"/>
      <c r="Y79" s="1014"/>
      <c r="Z79" s="1014"/>
      <c r="AA79" s="1014"/>
      <c r="AB79" s="1014"/>
      <c r="AC79" s="1014"/>
      <c r="AD79" s="1014"/>
      <c r="AE79" s="1014"/>
      <c r="AI79" t="s">
        <v>5572</v>
      </c>
      <c r="AJ79" s="279">
        <f>SUM(AL78,AL92)</f>
        <v>0</v>
      </c>
      <c r="AT79" s="435">
        <f>SUM(AT72:AT78)</f>
        <v>0</v>
      </c>
      <c r="AU79" s="438">
        <f>SUM(AU72:AU78)</f>
        <v>0</v>
      </c>
      <c r="BE79" s="442">
        <f>SUM(AV72:BE78)</f>
        <v>0</v>
      </c>
      <c r="BF79" s="466">
        <f>SUM(BF72:BF78)</f>
        <v>0</v>
      </c>
    </row>
    <row r="80" spans="1:58" ht="15" customHeight="1">
      <c r="A80" s="64"/>
      <c r="B80" s="11"/>
      <c r="S80" s="77"/>
      <c r="AA80" s="1083" t="s">
        <v>5483</v>
      </c>
      <c r="AB80" s="974"/>
      <c r="AC80" s="974"/>
      <c r="AD80" s="974"/>
    </row>
    <row r="81" spans="1:63" ht="15" customHeight="1">
      <c r="A81" s="64"/>
      <c r="B81" s="11"/>
      <c r="C81" s="995" t="s">
        <v>5656</v>
      </c>
      <c r="D81" s="1009"/>
      <c r="E81" s="1009"/>
      <c r="F81" s="1009"/>
      <c r="G81" s="1009"/>
      <c r="H81" s="1009"/>
      <c r="I81" s="1009"/>
      <c r="J81" s="1009"/>
      <c r="K81" s="1009"/>
      <c r="L81" s="1009"/>
      <c r="M81" s="1009"/>
      <c r="N81" s="1009"/>
      <c r="O81" s="1009"/>
      <c r="P81" s="1009"/>
      <c r="Q81" s="1009"/>
      <c r="R81" s="1009"/>
      <c r="S81" s="1010"/>
      <c r="T81" s="995" t="s">
        <v>5686</v>
      </c>
      <c r="U81" s="889"/>
      <c r="V81" s="889"/>
      <c r="W81" s="889"/>
      <c r="X81" s="889"/>
      <c r="Y81" s="889"/>
      <c r="Z81" s="889"/>
      <c r="AA81" s="889"/>
      <c r="AB81" s="889"/>
      <c r="AC81" s="889"/>
      <c r="AD81" s="890"/>
    </row>
    <row r="82" spans="1:63" ht="15" customHeight="1">
      <c r="A82" s="64"/>
      <c r="B82" s="11"/>
      <c r="C82" s="1044"/>
      <c r="D82" s="866"/>
      <c r="E82" s="866"/>
      <c r="F82" s="866"/>
      <c r="G82" s="866"/>
      <c r="H82" s="866"/>
      <c r="I82" s="866"/>
      <c r="J82" s="866"/>
      <c r="K82" s="866"/>
      <c r="L82" s="866"/>
      <c r="M82" s="866"/>
      <c r="N82" s="866"/>
      <c r="O82" s="866"/>
      <c r="P82" s="866"/>
      <c r="Q82" s="866"/>
      <c r="R82" s="866"/>
      <c r="S82" s="952"/>
      <c r="T82" s="1047" t="s">
        <v>5400</v>
      </c>
      <c r="U82" s="1021" t="s">
        <v>5659</v>
      </c>
      <c r="V82" s="889"/>
      <c r="W82" s="889"/>
      <c r="X82" s="889"/>
      <c r="Y82" s="889"/>
      <c r="Z82" s="889"/>
      <c r="AA82" s="889"/>
      <c r="AB82" s="889"/>
      <c r="AC82" s="889"/>
      <c r="AD82" s="890"/>
      <c r="AO82" s="1081" t="s">
        <v>5487</v>
      </c>
      <c r="AP82" s="1081"/>
      <c r="AQ82" s="1081"/>
      <c r="AR82" s="1081"/>
      <c r="AS82" s="1081"/>
      <c r="AT82" s="1081"/>
      <c r="AU82" s="1081"/>
      <c r="AV82" s="1081"/>
      <c r="AW82" s="1081"/>
      <c r="AX82" s="1081"/>
      <c r="AY82" s="1082" t="s">
        <v>5496</v>
      </c>
      <c r="AZ82" s="1082"/>
      <c r="BA82" s="1082"/>
      <c r="BB82" s="1082"/>
      <c r="BC82" s="1082"/>
      <c r="BD82" s="1082"/>
      <c r="BE82" s="1082"/>
      <c r="BF82" s="1082"/>
      <c r="BG82" s="1082"/>
      <c r="BH82" s="1082"/>
      <c r="BI82" s="1082"/>
    </row>
    <row r="83" spans="1:63" ht="24" customHeight="1">
      <c r="A83" s="64"/>
      <c r="B83" s="11"/>
      <c r="C83" s="1044"/>
      <c r="D83" s="866"/>
      <c r="E83" s="866"/>
      <c r="F83" s="866"/>
      <c r="G83" s="866"/>
      <c r="H83" s="866"/>
      <c r="I83" s="866"/>
      <c r="J83" s="866"/>
      <c r="K83" s="866"/>
      <c r="L83" s="866"/>
      <c r="M83" s="866"/>
      <c r="N83" s="866"/>
      <c r="O83" s="866"/>
      <c r="P83" s="866"/>
      <c r="Q83" s="866"/>
      <c r="R83" s="866"/>
      <c r="S83" s="952"/>
      <c r="T83" s="1062"/>
      <c r="U83" s="1021" t="s">
        <v>5660</v>
      </c>
      <c r="V83" s="889"/>
      <c r="W83" s="889"/>
      <c r="X83" s="889"/>
      <c r="Y83" s="890"/>
      <c r="Z83" s="1060" t="s">
        <v>5661</v>
      </c>
      <c r="AA83" s="1060" t="s">
        <v>5662</v>
      </c>
      <c r="AB83" s="1060" t="s">
        <v>5663</v>
      </c>
      <c r="AC83" s="1060" t="s">
        <v>5664</v>
      </c>
      <c r="AD83" s="1060" t="s">
        <v>5687</v>
      </c>
      <c r="AM83" s="443" t="s">
        <v>5444</v>
      </c>
      <c r="AN83" s="445" t="s">
        <v>5486</v>
      </c>
      <c r="AO83" s="1081" t="s">
        <v>5675</v>
      </c>
      <c r="AP83" s="1081"/>
      <c r="AQ83" s="1081"/>
      <c r="AR83" s="1081"/>
      <c r="AS83" s="1081"/>
      <c r="AT83" s="1081"/>
      <c r="AU83" s="1081"/>
      <c r="AV83" s="1081"/>
      <c r="AW83" s="1081"/>
      <c r="AX83" s="1081"/>
      <c r="AY83" s="1082" t="s">
        <v>5688</v>
      </c>
      <c r="AZ83" s="1082"/>
      <c r="BA83" s="1082"/>
      <c r="BB83" s="1082"/>
      <c r="BC83" s="1082"/>
      <c r="BD83" s="1082"/>
      <c r="BE83" s="1082"/>
      <c r="BF83" s="1082"/>
      <c r="BG83" s="1082"/>
      <c r="BH83" s="1082"/>
      <c r="BI83" s="1082"/>
      <c r="BJ83" s="457" t="s">
        <v>5497</v>
      </c>
      <c r="BK83" s="459" t="s">
        <v>5689</v>
      </c>
    </row>
    <row r="84" spans="1:63" ht="206.1" customHeight="1">
      <c r="A84" s="64"/>
      <c r="B84" s="11"/>
      <c r="C84" s="1022"/>
      <c r="D84" s="974"/>
      <c r="E84" s="974"/>
      <c r="F84" s="974"/>
      <c r="G84" s="974"/>
      <c r="H84" s="974"/>
      <c r="I84" s="974"/>
      <c r="J84" s="974"/>
      <c r="K84" s="974"/>
      <c r="L84" s="974"/>
      <c r="M84" s="974"/>
      <c r="N84" s="974"/>
      <c r="O84" s="974"/>
      <c r="P84" s="974"/>
      <c r="Q84" s="974"/>
      <c r="R84" s="974"/>
      <c r="S84" s="975"/>
      <c r="T84" s="1063"/>
      <c r="U84" s="81" t="s">
        <v>5666</v>
      </c>
      <c r="V84" s="81" t="s">
        <v>5667</v>
      </c>
      <c r="W84" s="81" t="s">
        <v>5668</v>
      </c>
      <c r="X84" s="81" t="s">
        <v>5669</v>
      </c>
      <c r="Y84" s="81" t="s">
        <v>5670</v>
      </c>
      <c r="Z84" s="1063"/>
      <c r="AA84" s="1063"/>
      <c r="AB84" s="1063"/>
      <c r="AC84" s="1063"/>
      <c r="AD84" s="1063"/>
      <c r="AI84" t="s">
        <v>5407</v>
      </c>
      <c r="AJ84" t="s">
        <v>5671</v>
      </c>
      <c r="AK84" t="s">
        <v>5672</v>
      </c>
      <c r="AL84" t="s">
        <v>5673</v>
      </c>
      <c r="AM84" s="444" t="s">
        <v>5676</v>
      </c>
      <c r="AN84" s="446" t="s">
        <v>5677</v>
      </c>
      <c r="AO84" s="449" t="s">
        <v>5666</v>
      </c>
      <c r="AP84" s="451" t="s">
        <v>5678</v>
      </c>
      <c r="AQ84" s="449" t="s">
        <v>5668</v>
      </c>
      <c r="AR84" s="451" t="s">
        <v>5669</v>
      </c>
      <c r="AS84" s="449" t="s">
        <v>5679</v>
      </c>
      <c r="AT84" s="451" t="s">
        <v>5661</v>
      </c>
      <c r="AU84" s="449" t="s">
        <v>5662</v>
      </c>
      <c r="AV84" s="451" t="s">
        <v>5663</v>
      </c>
      <c r="AW84" s="449" t="s">
        <v>5664</v>
      </c>
      <c r="AX84" s="451" t="s">
        <v>5680</v>
      </c>
      <c r="AY84" s="455" t="s">
        <v>5407</v>
      </c>
      <c r="AZ84" s="453" t="s">
        <v>5666</v>
      </c>
      <c r="BA84" s="455" t="s">
        <v>5678</v>
      </c>
      <c r="BB84" s="453" t="s">
        <v>5668</v>
      </c>
      <c r="BC84" s="455" t="s">
        <v>5669</v>
      </c>
      <c r="BD84" s="453" t="s">
        <v>5679</v>
      </c>
      <c r="BE84" s="455" t="s">
        <v>5661</v>
      </c>
      <c r="BF84" s="453" t="s">
        <v>5662</v>
      </c>
      <c r="BG84" s="455" t="s">
        <v>5663</v>
      </c>
      <c r="BH84" s="453" t="s">
        <v>5664</v>
      </c>
      <c r="BI84" s="455" t="s">
        <v>5680</v>
      </c>
      <c r="BJ84" s="458" t="s">
        <v>5690</v>
      </c>
      <c r="BK84" s="460" t="s">
        <v>5410</v>
      </c>
    </row>
    <row r="85" spans="1:63" ht="24" customHeight="1">
      <c r="A85" s="64"/>
      <c r="B85" s="11"/>
      <c r="C85" s="82" t="s">
        <v>5043</v>
      </c>
      <c r="D85" s="1020" t="s">
        <v>5533</v>
      </c>
      <c r="E85" s="889"/>
      <c r="F85" s="889"/>
      <c r="G85" s="889"/>
      <c r="H85" s="889"/>
      <c r="I85" s="889"/>
      <c r="J85" s="889"/>
      <c r="K85" s="889"/>
      <c r="L85" s="889"/>
      <c r="M85" s="889"/>
      <c r="N85" s="889"/>
      <c r="O85" s="889"/>
      <c r="P85" s="889"/>
      <c r="Q85" s="889"/>
      <c r="R85" s="889"/>
      <c r="S85" s="890"/>
      <c r="T85" s="813"/>
      <c r="U85" s="813"/>
      <c r="V85" s="813"/>
      <c r="W85" s="813"/>
      <c r="X85" s="813"/>
      <c r="Y85" s="813"/>
      <c r="Z85" s="813"/>
      <c r="AA85" s="813"/>
      <c r="AB85" s="813"/>
      <c r="AC85" s="813"/>
      <c r="AD85" s="813"/>
      <c r="AI85">
        <f>T85</f>
        <v>0</v>
      </c>
      <c r="AJ85">
        <f>COUNTIF(U85:AD85,"NS")</f>
        <v>0</v>
      </c>
      <c r="AK85">
        <f>SUM(U85:AD85)</f>
        <v>0</v>
      </c>
      <c r="AL85">
        <f>IF(COUNTIF(T85:AD85,"NA")=11,0,IF(OR(AND(AI85=0,AJ85&gt;0),AND(AI85="NS",AK85&gt;0), AND(AI85="NS", AJ85=0,AK85=0)), 1, IF(OR(AND(AI85&gt;0,AJ85&gt;1,AI85&gt;AK85), AND(AI85="NS",AJ85=2), AND(AI85="NS",AK85=0,AJ85&gt;0),AI85=AK85), 0, 1)))</f>
        <v>0</v>
      </c>
      <c r="AM85" s="422">
        <f>IF(OR(T85="NS",$Y$39="NS"),0,IF(AND(T85="NA",$Y$39="NA"),0,IF(T85&lt;=$Y$39,0,1)))</f>
        <v>0</v>
      </c>
      <c r="AN85" s="447">
        <f>IF(OR(T85="NS",U85="NS",V85="NS",W85="NS",X85="NS",Y85="NS",Z85="NS",AA85="NS",AB85="NS",AC85="NS",AD85="NS"),0,IF(AND(T85="NA",U85="NA",V85="NA",W85="NA",X85="NA",Y85="NA",Z85="NA",AA85="NA",AB85="NA",AC85="NA",AD85="NA"),0,IF(T85&lt;=SUM(U85:AD85),0,1)))</f>
        <v>0</v>
      </c>
      <c r="AO85" s="450">
        <f t="shared" ref="AO85:AX85" si="13">IF(OR(U85="NS",$T85="NS"),0,IF(AND(U85="NA",$T85="NA"),0,IF(U85&lt;=SUM($T85),0,1)))</f>
        <v>0</v>
      </c>
      <c r="AP85" s="452">
        <f t="shared" si="13"/>
        <v>0</v>
      </c>
      <c r="AQ85" s="450">
        <f t="shared" si="13"/>
        <v>0</v>
      </c>
      <c r="AR85" s="452">
        <f t="shared" si="13"/>
        <v>0</v>
      </c>
      <c r="AS85" s="450">
        <f t="shared" si="13"/>
        <v>0</v>
      </c>
      <c r="AT85" s="452">
        <f t="shared" si="13"/>
        <v>0</v>
      </c>
      <c r="AU85" s="450">
        <f t="shared" si="13"/>
        <v>0</v>
      </c>
      <c r="AV85" s="452">
        <f t="shared" si="13"/>
        <v>0</v>
      </c>
      <c r="AW85" s="450">
        <f t="shared" si="13"/>
        <v>0</v>
      </c>
      <c r="AX85" s="452">
        <f t="shared" si="13"/>
        <v>0</v>
      </c>
      <c r="AY85" s="456">
        <f t="shared" ref="AY85:BI85" si="14">IF(OR(T85="NS",T71="NS"),0,IF(AND(T85="NA",T71="NA"),0,IF(T85&lt;=SUM(T71),0,1)))</f>
        <v>0</v>
      </c>
      <c r="AZ85" s="454">
        <f t="shared" si="14"/>
        <v>0</v>
      </c>
      <c r="BA85" s="456">
        <f t="shared" si="14"/>
        <v>0</v>
      </c>
      <c r="BB85" s="454">
        <f t="shared" si="14"/>
        <v>0</v>
      </c>
      <c r="BC85" s="456">
        <f t="shared" si="14"/>
        <v>0</v>
      </c>
      <c r="BD85" s="454">
        <f t="shared" si="14"/>
        <v>0</v>
      </c>
      <c r="BE85" s="456">
        <f t="shared" si="14"/>
        <v>0</v>
      </c>
      <c r="BF85" s="454">
        <f t="shared" si="14"/>
        <v>0</v>
      </c>
      <c r="BG85" s="456">
        <f t="shared" si="14"/>
        <v>0</v>
      </c>
      <c r="BH85" s="454">
        <f t="shared" si="14"/>
        <v>0</v>
      </c>
      <c r="BI85" s="456">
        <f t="shared" si="14"/>
        <v>0</v>
      </c>
      <c r="BJ85" s="457">
        <f>IF(P77=1,1,0)</f>
        <v>0</v>
      </c>
      <c r="BK85" s="459">
        <f>IF(SUM(AD71:AD77,AD85:AD91)&gt;0,1,0)</f>
        <v>0</v>
      </c>
    </row>
    <row r="86" spans="1:63" ht="14.25">
      <c r="A86" s="64"/>
      <c r="B86" s="11"/>
      <c r="C86" s="84" t="s">
        <v>5045</v>
      </c>
      <c r="D86" s="1020" t="s">
        <v>5364</v>
      </c>
      <c r="E86" s="889"/>
      <c r="F86" s="889"/>
      <c r="G86" s="889"/>
      <c r="H86" s="889"/>
      <c r="I86" s="889"/>
      <c r="J86" s="889"/>
      <c r="K86" s="889"/>
      <c r="L86" s="889"/>
      <c r="M86" s="889"/>
      <c r="N86" s="889"/>
      <c r="O86" s="889"/>
      <c r="P86" s="889"/>
      <c r="Q86" s="889"/>
      <c r="R86" s="889"/>
      <c r="S86" s="890"/>
      <c r="T86" s="813"/>
      <c r="U86" s="813"/>
      <c r="V86" s="813"/>
      <c r="W86" s="813"/>
      <c r="X86" s="813"/>
      <c r="Y86" s="813"/>
      <c r="Z86" s="813"/>
      <c r="AA86" s="813"/>
      <c r="AB86" s="813"/>
      <c r="AC86" s="813"/>
      <c r="AD86" s="813"/>
      <c r="AI86">
        <f t="shared" ref="AI86:AI91" si="15">T86</f>
        <v>0</v>
      </c>
      <c r="AJ86">
        <f t="shared" ref="AJ86:AJ91" si="16">COUNTIF(U86:AD86,"NS")</f>
        <v>0</v>
      </c>
      <c r="AK86">
        <f t="shared" ref="AK86:AK91" si="17">SUM(U86:AD86)</f>
        <v>0</v>
      </c>
      <c r="AL86">
        <f t="shared" ref="AL86:AL91" si="18">IF(COUNTIF(T86:AD86,"NA")=11,0,IF(OR(AND(AI86=0,AJ86&gt;0),AND(AI86="NS",AK86&gt;0), AND(AI86="NS", AJ86=0,AK86=0)), 1, IF(OR(AND(AI86&gt;0,AJ86&gt;1,AI86&gt;AK86), AND(AI86="NS",AJ86=2), AND(AI86="NS",AK86=0,AJ86&gt;0),AI86=AK86), 0, 1)))</f>
        <v>0</v>
      </c>
      <c r="AM86" s="422">
        <f t="shared" ref="AM86:AM91" si="19">IF(OR(T86="NS",$Y$39="NS"),0,IF(AND(T86="NA",$Y$39="NA"),0,IF(T86&lt;=$Y$39,0,1)))</f>
        <v>0</v>
      </c>
      <c r="AN86" s="447">
        <f t="shared" ref="AN86:AN91" si="20">IF(OR(T86="NS",U86="NS",V86="NS",W86="NS",X86="NS",Y86="NS",Z86="NS",AA86="NS",AB86="NS",AC86="NS",AD86="NS"),0,IF(AND(T86="NA",U86="NA",V86="NA",W86="NA",X86="NA",Y86="NA",Z86="NA",AA86="NA",AB86="NA",AC86="NA",AD86="NA"),0,IF(T86&lt;=SUM(U86:AD86),0,1)))</f>
        <v>0</v>
      </c>
      <c r="AO86" s="450">
        <f t="shared" ref="AO86:AX91" si="21">IF(OR(U86="NS",$T86="NS"),0,IF(AND(U86="NA",$T86="NA"),0,IF(U86&lt;=SUM($T86),0,1)))</f>
        <v>0</v>
      </c>
      <c r="AP86" s="452">
        <f t="shared" si="21"/>
        <v>0</v>
      </c>
      <c r="AQ86" s="450">
        <f t="shared" si="21"/>
        <v>0</v>
      </c>
      <c r="AR86" s="452">
        <f t="shared" si="21"/>
        <v>0</v>
      </c>
      <c r="AS86" s="450">
        <f t="shared" si="21"/>
        <v>0</v>
      </c>
      <c r="AT86" s="452">
        <f t="shared" si="21"/>
        <v>0</v>
      </c>
      <c r="AU86" s="450">
        <f t="shared" si="21"/>
        <v>0</v>
      </c>
      <c r="AV86" s="452">
        <f t="shared" si="21"/>
        <v>0</v>
      </c>
      <c r="AW86" s="450">
        <f t="shared" si="21"/>
        <v>0</v>
      </c>
      <c r="AX86" s="452">
        <f t="shared" si="21"/>
        <v>0</v>
      </c>
      <c r="AY86" s="456">
        <f t="shared" ref="AY86:BI91" si="22">IF(OR(T86="NS",T72="NS"),0,IF(AND(T86="NA",T72="NA"),0,IF(T86&lt;=SUM(T72),0,1)))</f>
        <v>0</v>
      </c>
      <c r="AZ86" s="454">
        <f t="shared" si="22"/>
        <v>0</v>
      </c>
      <c r="BA86" s="456">
        <f t="shared" si="22"/>
        <v>0</v>
      </c>
      <c r="BB86" s="454">
        <f t="shared" si="22"/>
        <v>0</v>
      </c>
      <c r="BC86" s="456">
        <f t="shared" si="22"/>
        <v>0</v>
      </c>
      <c r="BD86" s="454">
        <f t="shared" si="22"/>
        <v>0</v>
      </c>
      <c r="BE86" s="456">
        <f t="shared" si="22"/>
        <v>0</v>
      </c>
      <c r="BF86" s="454">
        <f t="shared" si="22"/>
        <v>0</v>
      </c>
      <c r="BG86" s="456">
        <f t="shared" si="22"/>
        <v>0</v>
      </c>
      <c r="BH86" s="454">
        <f t="shared" si="22"/>
        <v>0</v>
      </c>
      <c r="BI86" s="456">
        <f t="shared" si="22"/>
        <v>0</v>
      </c>
    </row>
    <row r="87" spans="1:63" ht="15" customHeight="1">
      <c r="A87" s="64"/>
      <c r="B87" s="11"/>
      <c r="C87" s="85" t="s">
        <v>5047</v>
      </c>
      <c r="D87" s="1020" t="s">
        <v>5681</v>
      </c>
      <c r="E87" s="889"/>
      <c r="F87" s="889"/>
      <c r="G87" s="889"/>
      <c r="H87" s="889"/>
      <c r="I87" s="889"/>
      <c r="J87" s="889"/>
      <c r="K87" s="889"/>
      <c r="L87" s="889"/>
      <c r="M87" s="889"/>
      <c r="N87" s="889"/>
      <c r="O87" s="889"/>
      <c r="P87" s="889"/>
      <c r="Q87" s="889"/>
      <c r="R87" s="889"/>
      <c r="S87" s="890"/>
      <c r="T87" s="813"/>
      <c r="U87" s="813"/>
      <c r="V87" s="813"/>
      <c r="W87" s="813"/>
      <c r="X87" s="813"/>
      <c r="Y87" s="813"/>
      <c r="Z87" s="813"/>
      <c r="AA87" s="813"/>
      <c r="AB87" s="813"/>
      <c r="AC87" s="813"/>
      <c r="AD87" s="813"/>
      <c r="AI87">
        <f t="shared" si="15"/>
        <v>0</v>
      </c>
      <c r="AJ87">
        <f t="shared" si="16"/>
        <v>0</v>
      </c>
      <c r="AK87">
        <f t="shared" si="17"/>
        <v>0</v>
      </c>
      <c r="AL87">
        <f t="shared" si="18"/>
        <v>0</v>
      </c>
      <c r="AM87" s="422">
        <f t="shared" si="19"/>
        <v>0</v>
      </c>
      <c r="AN87" s="447">
        <f t="shared" si="20"/>
        <v>0</v>
      </c>
      <c r="AO87" s="450">
        <f t="shared" si="21"/>
        <v>0</v>
      </c>
      <c r="AP87" s="452">
        <f t="shared" si="21"/>
        <v>0</v>
      </c>
      <c r="AQ87" s="450">
        <f t="shared" si="21"/>
        <v>0</v>
      </c>
      <c r="AR87" s="452">
        <f t="shared" si="21"/>
        <v>0</v>
      </c>
      <c r="AS87" s="450">
        <f t="shared" si="21"/>
        <v>0</v>
      </c>
      <c r="AT87" s="452">
        <f t="shared" si="21"/>
        <v>0</v>
      </c>
      <c r="AU87" s="450">
        <f t="shared" si="21"/>
        <v>0</v>
      </c>
      <c r="AV87" s="452">
        <f t="shared" si="21"/>
        <v>0</v>
      </c>
      <c r="AW87" s="450">
        <f t="shared" si="21"/>
        <v>0</v>
      </c>
      <c r="AX87" s="452">
        <f t="shared" si="21"/>
        <v>0</v>
      </c>
      <c r="AY87" s="456">
        <f t="shared" si="22"/>
        <v>0</v>
      </c>
      <c r="AZ87" s="454">
        <f t="shared" si="22"/>
        <v>0</v>
      </c>
      <c r="BA87" s="456">
        <f t="shared" si="22"/>
        <v>0</v>
      </c>
      <c r="BB87" s="454">
        <f t="shared" si="22"/>
        <v>0</v>
      </c>
      <c r="BC87" s="456">
        <f t="shared" si="22"/>
        <v>0</v>
      </c>
      <c r="BD87" s="454">
        <f t="shared" si="22"/>
        <v>0</v>
      </c>
      <c r="BE87" s="456">
        <f t="shared" si="22"/>
        <v>0</v>
      </c>
      <c r="BF87" s="454">
        <f t="shared" si="22"/>
        <v>0</v>
      </c>
      <c r="BG87" s="456">
        <f t="shared" si="22"/>
        <v>0</v>
      </c>
      <c r="BH87" s="454">
        <f t="shared" si="22"/>
        <v>0</v>
      </c>
      <c r="BI87" s="456">
        <f t="shared" si="22"/>
        <v>0</v>
      </c>
    </row>
    <row r="88" spans="1:63" ht="15" customHeight="1">
      <c r="A88" s="64"/>
      <c r="B88" s="11"/>
      <c r="C88" s="85" t="s">
        <v>5049</v>
      </c>
      <c r="D88" s="1020" t="s">
        <v>5682</v>
      </c>
      <c r="E88" s="889"/>
      <c r="F88" s="889"/>
      <c r="G88" s="889"/>
      <c r="H88" s="889"/>
      <c r="I88" s="889"/>
      <c r="J88" s="889"/>
      <c r="K88" s="889"/>
      <c r="L88" s="889"/>
      <c r="M88" s="889"/>
      <c r="N88" s="889"/>
      <c r="O88" s="889"/>
      <c r="P88" s="889"/>
      <c r="Q88" s="889"/>
      <c r="R88" s="889"/>
      <c r="S88" s="890"/>
      <c r="T88" s="813"/>
      <c r="U88" s="813"/>
      <c r="V88" s="813"/>
      <c r="W88" s="813"/>
      <c r="X88" s="813"/>
      <c r="Y88" s="813"/>
      <c r="Z88" s="813"/>
      <c r="AA88" s="813"/>
      <c r="AB88" s="813"/>
      <c r="AC88" s="813"/>
      <c r="AD88" s="813"/>
      <c r="AI88">
        <f t="shared" si="15"/>
        <v>0</v>
      </c>
      <c r="AJ88">
        <f t="shared" si="16"/>
        <v>0</v>
      </c>
      <c r="AK88">
        <f t="shared" si="17"/>
        <v>0</v>
      </c>
      <c r="AL88">
        <f t="shared" si="18"/>
        <v>0</v>
      </c>
      <c r="AM88" s="422">
        <f t="shared" si="19"/>
        <v>0</v>
      </c>
      <c r="AN88" s="447">
        <f t="shared" si="20"/>
        <v>0</v>
      </c>
      <c r="AO88" s="450">
        <f t="shared" si="21"/>
        <v>0</v>
      </c>
      <c r="AP88" s="452">
        <f t="shared" si="21"/>
        <v>0</v>
      </c>
      <c r="AQ88" s="450">
        <f t="shared" si="21"/>
        <v>0</v>
      </c>
      <c r="AR88" s="452">
        <f t="shared" si="21"/>
        <v>0</v>
      </c>
      <c r="AS88" s="450">
        <f t="shared" si="21"/>
        <v>0</v>
      </c>
      <c r="AT88" s="452">
        <f t="shared" si="21"/>
        <v>0</v>
      </c>
      <c r="AU88" s="450">
        <f t="shared" si="21"/>
        <v>0</v>
      </c>
      <c r="AV88" s="452">
        <f t="shared" si="21"/>
        <v>0</v>
      </c>
      <c r="AW88" s="450">
        <f t="shared" si="21"/>
        <v>0</v>
      </c>
      <c r="AX88" s="452">
        <f t="shared" si="21"/>
        <v>0</v>
      </c>
      <c r="AY88" s="456">
        <f t="shared" si="22"/>
        <v>0</v>
      </c>
      <c r="AZ88" s="454">
        <f t="shared" si="22"/>
        <v>0</v>
      </c>
      <c r="BA88" s="456">
        <f t="shared" si="22"/>
        <v>0</v>
      </c>
      <c r="BB88" s="454">
        <f t="shared" si="22"/>
        <v>0</v>
      </c>
      <c r="BC88" s="456">
        <f t="shared" si="22"/>
        <v>0</v>
      </c>
      <c r="BD88" s="454">
        <f t="shared" si="22"/>
        <v>0</v>
      </c>
      <c r="BE88" s="456">
        <f t="shared" si="22"/>
        <v>0</v>
      </c>
      <c r="BF88" s="454">
        <f t="shared" si="22"/>
        <v>0</v>
      </c>
      <c r="BG88" s="456">
        <f t="shared" si="22"/>
        <v>0</v>
      </c>
      <c r="BH88" s="454">
        <f t="shared" si="22"/>
        <v>0</v>
      </c>
      <c r="BI88" s="456">
        <f t="shared" si="22"/>
        <v>0</v>
      </c>
    </row>
    <row r="89" spans="1:63" ht="15" customHeight="1">
      <c r="A89" s="64"/>
      <c r="B89" s="11"/>
      <c r="C89" s="85" t="s">
        <v>5051</v>
      </c>
      <c r="D89" s="1020" t="s">
        <v>5683</v>
      </c>
      <c r="E89" s="889"/>
      <c r="F89" s="889"/>
      <c r="G89" s="889"/>
      <c r="H89" s="889"/>
      <c r="I89" s="889"/>
      <c r="J89" s="889"/>
      <c r="K89" s="889"/>
      <c r="L89" s="889"/>
      <c r="M89" s="889"/>
      <c r="N89" s="889"/>
      <c r="O89" s="889"/>
      <c r="P89" s="889"/>
      <c r="Q89" s="889"/>
      <c r="R89" s="889"/>
      <c r="S89" s="890"/>
      <c r="T89" s="813"/>
      <c r="U89" s="813"/>
      <c r="V89" s="813"/>
      <c r="W89" s="813"/>
      <c r="X89" s="813"/>
      <c r="Y89" s="813"/>
      <c r="Z89" s="813"/>
      <c r="AA89" s="813"/>
      <c r="AB89" s="813"/>
      <c r="AC89" s="813"/>
      <c r="AD89" s="813"/>
      <c r="AI89">
        <f t="shared" si="15"/>
        <v>0</v>
      </c>
      <c r="AJ89">
        <f t="shared" si="16"/>
        <v>0</v>
      </c>
      <c r="AK89">
        <f t="shared" si="17"/>
        <v>0</v>
      </c>
      <c r="AL89">
        <f t="shared" si="18"/>
        <v>0</v>
      </c>
      <c r="AM89" s="422">
        <f t="shared" si="19"/>
        <v>0</v>
      </c>
      <c r="AN89" s="447">
        <f t="shared" si="20"/>
        <v>0</v>
      </c>
      <c r="AO89" s="450">
        <f t="shared" si="21"/>
        <v>0</v>
      </c>
      <c r="AP89" s="452">
        <f t="shared" si="21"/>
        <v>0</v>
      </c>
      <c r="AQ89" s="450">
        <f t="shared" si="21"/>
        <v>0</v>
      </c>
      <c r="AR89" s="452">
        <f t="shared" si="21"/>
        <v>0</v>
      </c>
      <c r="AS89" s="450">
        <f t="shared" si="21"/>
        <v>0</v>
      </c>
      <c r="AT89" s="452">
        <f t="shared" si="21"/>
        <v>0</v>
      </c>
      <c r="AU89" s="450">
        <f t="shared" si="21"/>
        <v>0</v>
      </c>
      <c r="AV89" s="452">
        <f t="shared" si="21"/>
        <v>0</v>
      </c>
      <c r="AW89" s="450">
        <f t="shared" si="21"/>
        <v>0</v>
      </c>
      <c r="AX89" s="452">
        <f t="shared" si="21"/>
        <v>0</v>
      </c>
      <c r="AY89" s="456">
        <f t="shared" si="22"/>
        <v>0</v>
      </c>
      <c r="AZ89" s="454">
        <f t="shared" si="22"/>
        <v>0</v>
      </c>
      <c r="BA89" s="456">
        <f t="shared" si="22"/>
        <v>0</v>
      </c>
      <c r="BB89" s="454">
        <f t="shared" si="22"/>
        <v>0</v>
      </c>
      <c r="BC89" s="456">
        <f t="shared" si="22"/>
        <v>0</v>
      </c>
      <c r="BD89" s="454">
        <f t="shared" si="22"/>
        <v>0</v>
      </c>
      <c r="BE89" s="456">
        <f t="shared" si="22"/>
        <v>0</v>
      </c>
      <c r="BF89" s="454">
        <f t="shared" si="22"/>
        <v>0</v>
      </c>
      <c r="BG89" s="456">
        <f t="shared" si="22"/>
        <v>0</v>
      </c>
      <c r="BH89" s="454">
        <f t="shared" si="22"/>
        <v>0</v>
      </c>
      <c r="BI89" s="456">
        <f t="shared" si="22"/>
        <v>0</v>
      </c>
    </row>
    <row r="90" spans="1:63" ht="15" customHeight="1">
      <c r="A90" s="64"/>
      <c r="B90" s="11"/>
      <c r="C90" s="85" t="s">
        <v>5053</v>
      </c>
      <c r="D90" s="1020" t="s">
        <v>5684</v>
      </c>
      <c r="E90" s="889"/>
      <c r="F90" s="889"/>
      <c r="G90" s="889"/>
      <c r="H90" s="889"/>
      <c r="I90" s="889"/>
      <c r="J90" s="889"/>
      <c r="K90" s="889"/>
      <c r="L90" s="889"/>
      <c r="M90" s="889"/>
      <c r="N90" s="889"/>
      <c r="O90" s="889"/>
      <c r="P90" s="889"/>
      <c r="Q90" s="889"/>
      <c r="R90" s="889"/>
      <c r="S90" s="890"/>
      <c r="T90" s="813"/>
      <c r="U90" s="813"/>
      <c r="V90" s="813"/>
      <c r="W90" s="813"/>
      <c r="X90" s="813"/>
      <c r="Y90" s="813"/>
      <c r="Z90" s="813"/>
      <c r="AA90" s="813"/>
      <c r="AB90" s="813"/>
      <c r="AC90" s="813"/>
      <c r="AD90" s="813"/>
      <c r="AI90">
        <f t="shared" si="15"/>
        <v>0</v>
      </c>
      <c r="AJ90">
        <f t="shared" si="16"/>
        <v>0</v>
      </c>
      <c r="AK90">
        <f t="shared" si="17"/>
        <v>0</v>
      </c>
      <c r="AL90">
        <f t="shared" si="18"/>
        <v>0</v>
      </c>
      <c r="AM90" s="422">
        <f t="shared" si="19"/>
        <v>0</v>
      </c>
      <c r="AN90" s="447">
        <f t="shared" si="20"/>
        <v>0</v>
      </c>
      <c r="AO90" s="450">
        <f t="shared" si="21"/>
        <v>0</v>
      </c>
      <c r="AP90" s="452">
        <f t="shared" si="21"/>
        <v>0</v>
      </c>
      <c r="AQ90" s="450">
        <f t="shared" si="21"/>
        <v>0</v>
      </c>
      <c r="AR90" s="452">
        <f t="shared" si="21"/>
        <v>0</v>
      </c>
      <c r="AS90" s="450">
        <f t="shared" si="21"/>
        <v>0</v>
      </c>
      <c r="AT90" s="452">
        <f t="shared" si="21"/>
        <v>0</v>
      </c>
      <c r="AU90" s="450">
        <f t="shared" si="21"/>
        <v>0</v>
      </c>
      <c r="AV90" s="452">
        <f t="shared" si="21"/>
        <v>0</v>
      </c>
      <c r="AW90" s="450">
        <f t="shared" si="21"/>
        <v>0</v>
      </c>
      <c r="AX90" s="452">
        <f t="shared" si="21"/>
        <v>0</v>
      </c>
      <c r="AY90" s="456">
        <f t="shared" si="22"/>
        <v>0</v>
      </c>
      <c r="AZ90" s="454">
        <f t="shared" si="22"/>
        <v>0</v>
      </c>
      <c r="BA90" s="456">
        <f t="shared" si="22"/>
        <v>0</v>
      </c>
      <c r="BB90" s="454">
        <f t="shared" si="22"/>
        <v>0</v>
      </c>
      <c r="BC90" s="456">
        <f t="shared" si="22"/>
        <v>0</v>
      </c>
      <c r="BD90" s="454">
        <f t="shared" si="22"/>
        <v>0</v>
      </c>
      <c r="BE90" s="456">
        <f t="shared" si="22"/>
        <v>0</v>
      </c>
      <c r="BF90" s="454">
        <f t="shared" si="22"/>
        <v>0</v>
      </c>
      <c r="BG90" s="456">
        <f t="shared" si="22"/>
        <v>0</v>
      </c>
      <c r="BH90" s="454">
        <f t="shared" si="22"/>
        <v>0</v>
      </c>
      <c r="BI90" s="456">
        <f t="shared" si="22"/>
        <v>0</v>
      </c>
    </row>
    <row r="91" spans="1:63" ht="15" customHeight="1">
      <c r="A91" s="64"/>
      <c r="B91" s="11"/>
      <c r="C91" s="87" t="s">
        <v>5055</v>
      </c>
      <c r="D91" s="1020" t="s">
        <v>5685</v>
      </c>
      <c r="E91" s="889"/>
      <c r="F91" s="889"/>
      <c r="G91" s="889"/>
      <c r="H91" s="889"/>
      <c r="I91" s="889"/>
      <c r="J91" s="889"/>
      <c r="K91" s="889"/>
      <c r="L91" s="889"/>
      <c r="M91" s="889"/>
      <c r="N91" s="889"/>
      <c r="O91" s="889"/>
      <c r="P91" s="889"/>
      <c r="Q91" s="889"/>
      <c r="R91" s="889"/>
      <c r="S91" s="890"/>
      <c r="T91" s="813"/>
      <c r="U91" s="813"/>
      <c r="V91" s="813"/>
      <c r="W91" s="813"/>
      <c r="X91" s="813"/>
      <c r="Y91" s="813"/>
      <c r="Z91" s="813"/>
      <c r="AA91" s="813"/>
      <c r="AB91" s="813"/>
      <c r="AC91" s="813"/>
      <c r="AD91" s="813"/>
      <c r="AI91">
        <f t="shared" si="15"/>
        <v>0</v>
      </c>
      <c r="AJ91">
        <f t="shared" si="16"/>
        <v>0</v>
      </c>
      <c r="AK91">
        <f t="shared" si="17"/>
        <v>0</v>
      </c>
      <c r="AL91">
        <f t="shared" si="18"/>
        <v>0</v>
      </c>
      <c r="AM91" s="422">
        <f t="shared" si="19"/>
        <v>0</v>
      </c>
      <c r="AN91" s="447">
        <f t="shared" si="20"/>
        <v>0</v>
      </c>
      <c r="AO91" s="450">
        <f t="shared" si="21"/>
        <v>0</v>
      </c>
      <c r="AP91" s="452">
        <f t="shared" si="21"/>
        <v>0</v>
      </c>
      <c r="AQ91" s="450">
        <f t="shared" si="21"/>
        <v>0</v>
      </c>
      <c r="AR91" s="452">
        <f t="shared" si="21"/>
        <v>0</v>
      </c>
      <c r="AS91" s="450">
        <f t="shared" si="21"/>
        <v>0</v>
      </c>
      <c r="AT91" s="452">
        <f t="shared" si="21"/>
        <v>0</v>
      </c>
      <c r="AU91" s="450">
        <f t="shared" si="21"/>
        <v>0</v>
      </c>
      <c r="AV91" s="452">
        <f t="shared" si="21"/>
        <v>0</v>
      </c>
      <c r="AW91" s="450">
        <f t="shared" si="21"/>
        <v>0</v>
      </c>
      <c r="AX91" s="452">
        <f t="shared" si="21"/>
        <v>0</v>
      </c>
      <c r="AY91" s="456">
        <f t="shared" si="22"/>
        <v>0</v>
      </c>
      <c r="AZ91" s="454">
        <f t="shared" si="22"/>
        <v>0</v>
      </c>
      <c r="BA91" s="456">
        <f t="shared" si="22"/>
        <v>0</v>
      </c>
      <c r="BB91" s="454">
        <f t="shared" si="22"/>
        <v>0</v>
      </c>
      <c r="BC91" s="456">
        <f t="shared" si="22"/>
        <v>0</v>
      </c>
      <c r="BD91" s="454">
        <f t="shared" si="22"/>
        <v>0</v>
      </c>
      <c r="BE91" s="456">
        <f t="shared" si="22"/>
        <v>0</v>
      </c>
      <c r="BF91" s="454">
        <f t="shared" si="22"/>
        <v>0</v>
      </c>
      <c r="BG91" s="456">
        <f t="shared" si="22"/>
        <v>0</v>
      </c>
      <c r="BH91" s="454">
        <f t="shared" si="22"/>
        <v>0</v>
      </c>
      <c r="BI91" s="456">
        <f t="shared" si="22"/>
        <v>0</v>
      </c>
    </row>
    <row r="92" spans="1:63" ht="15" customHeight="1">
      <c r="A92" s="64"/>
      <c r="B92" s="11"/>
      <c r="C92" s="11"/>
      <c r="D92" s="11"/>
      <c r="E92" s="11"/>
      <c r="F92" s="11"/>
      <c r="G92" s="11"/>
      <c r="H92" s="11"/>
      <c r="I92" s="11"/>
      <c r="J92" s="96"/>
      <c r="K92" s="35"/>
      <c r="L92" s="35"/>
      <c r="M92" s="35"/>
      <c r="N92" s="35"/>
      <c r="O92" s="35"/>
      <c r="P92" s="35"/>
      <c r="Q92" s="35"/>
      <c r="R92" s="26"/>
      <c r="S92" s="96"/>
      <c r="T92" s="83">
        <f t="shared" ref="T92:AD92" si="23">IF(AND(SUM(T85:T91)=0,COUNTIF(T85:T91,"NS")&gt;0),"NS",IF(AND(SUM(T85:T91)=0,COUNTIF(T85:T91,0)&gt;0),0,IF(AND(SUM(T85:T91)=0,COUNTIF(T85:T91,"NA")&gt;0),"NA",SUM(T85:T91))))</f>
        <v>0</v>
      </c>
      <c r="U92" s="83">
        <f t="shared" si="23"/>
        <v>0</v>
      </c>
      <c r="V92" s="83">
        <f t="shared" si="23"/>
        <v>0</v>
      </c>
      <c r="W92" s="83">
        <f t="shared" si="23"/>
        <v>0</v>
      </c>
      <c r="X92" s="83">
        <f t="shared" si="23"/>
        <v>0</v>
      </c>
      <c r="Y92" s="83">
        <f t="shared" si="23"/>
        <v>0</v>
      </c>
      <c r="Z92" s="83">
        <f t="shared" si="23"/>
        <v>0</v>
      </c>
      <c r="AA92" s="83">
        <f t="shared" si="23"/>
        <v>0</v>
      </c>
      <c r="AB92" s="83">
        <f t="shared" si="23"/>
        <v>0</v>
      </c>
      <c r="AC92" s="83">
        <f t="shared" si="23"/>
        <v>0</v>
      </c>
      <c r="AD92" s="83">
        <f t="shared" si="23"/>
        <v>0</v>
      </c>
      <c r="AL92" s="278">
        <f>SUM(AL85:AL91)</f>
        <v>0</v>
      </c>
      <c r="AM92" s="448">
        <f>SUM(AM85:AM91)</f>
        <v>0</v>
      </c>
      <c r="AN92" s="445">
        <f>SUM(AN85:AN91)</f>
        <v>0</v>
      </c>
      <c r="AX92" s="428">
        <f>SUM(AO85:AX91)</f>
        <v>0</v>
      </c>
      <c r="BI92" s="325">
        <f>SUM(AY85:BI91)</f>
        <v>0</v>
      </c>
    </row>
    <row r="93" spans="1:63" ht="15" customHeight="1">
      <c r="A93" s="64"/>
      <c r="B93" s="989" t="str">
        <f>IF(AO78&gt;0,"Favor de verificar que no tenga información en celdas sombreadas","")</f>
        <v/>
      </c>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row>
    <row r="94" spans="1:63" ht="45" customHeight="1">
      <c r="A94" s="64"/>
      <c r="B94" s="11"/>
      <c r="C94" s="1053" t="s">
        <v>5691</v>
      </c>
      <c r="D94" s="866"/>
      <c r="E94" s="866"/>
      <c r="F94" s="1027"/>
      <c r="G94" s="884"/>
      <c r="H94" s="884"/>
      <c r="I94" s="884"/>
      <c r="J94" s="884"/>
      <c r="K94" s="884"/>
      <c r="L94" s="884"/>
      <c r="M94" s="884"/>
      <c r="N94" s="884"/>
      <c r="O94" s="884"/>
      <c r="P94" s="884"/>
      <c r="Q94" s="884"/>
      <c r="R94" s="884"/>
      <c r="S94" s="884"/>
      <c r="T94" s="884"/>
      <c r="U94" s="884"/>
      <c r="V94" s="884"/>
      <c r="W94" s="884"/>
      <c r="X94" s="884"/>
      <c r="Y94" s="884"/>
      <c r="Z94" s="884"/>
      <c r="AA94" s="884"/>
      <c r="AB94" s="884"/>
      <c r="AC94" s="884"/>
      <c r="AD94" s="885"/>
      <c r="AH94" s="1078" t="s">
        <v>5692</v>
      </c>
      <c r="AI94" s="1078"/>
      <c r="AJ94" s="1079"/>
      <c r="AK94" s="75"/>
      <c r="AL94" s="75"/>
      <c r="AM94" s="75"/>
    </row>
    <row r="95" spans="1:63" ht="15" customHeight="1">
      <c r="A95" s="64"/>
      <c r="B95" s="1032" t="str">
        <f>IF(AND(BJ85&gt;0,F94=""),"Ha seleccionado el código 1 en el numeral 7, debe anotar el nombre de dicha(s) autoridad(es) ","")</f>
        <v/>
      </c>
      <c r="C95" s="1032"/>
      <c r="D95" s="1032"/>
      <c r="E95" s="1032"/>
      <c r="F95" s="1032"/>
      <c r="G95" s="1032"/>
      <c r="H95" s="1032"/>
      <c r="I95" s="1032"/>
      <c r="J95" s="1032"/>
      <c r="K95" s="1032"/>
      <c r="L95" s="1032"/>
      <c r="M95" s="1032"/>
      <c r="N95" s="1032"/>
      <c r="O95" s="1032"/>
      <c r="P95" s="1032"/>
      <c r="Q95" s="1032"/>
      <c r="R95" s="1032"/>
      <c r="S95" s="1032"/>
      <c r="T95" s="1032"/>
      <c r="U95" s="1032"/>
      <c r="V95" s="1032"/>
      <c r="W95" s="1032"/>
      <c r="X95" s="1032"/>
      <c r="Y95" s="1032"/>
      <c r="Z95" s="1032"/>
      <c r="AA95" s="1032"/>
      <c r="AB95" s="1032"/>
      <c r="AC95" s="1032"/>
      <c r="AD95" s="1032"/>
      <c r="AE95" s="1032"/>
      <c r="AH95" s="462" t="s">
        <v>5693</v>
      </c>
      <c r="AI95" s="463" t="s">
        <v>5694</v>
      </c>
      <c r="AJ95" s="464" t="s">
        <v>5695</v>
      </c>
      <c r="AK95" s="116"/>
      <c r="AL95" s="116"/>
      <c r="AM95" s="116"/>
    </row>
    <row r="96" spans="1:63" ht="45" customHeight="1">
      <c r="A96" s="64"/>
      <c r="B96" s="11"/>
      <c r="C96" s="1053" t="s">
        <v>5613</v>
      </c>
      <c r="D96" s="866"/>
      <c r="E96" s="866"/>
      <c r="F96" s="1027"/>
      <c r="G96" s="884"/>
      <c r="H96" s="884"/>
      <c r="I96" s="884"/>
      <c r="J96" s="884"/>
      <c r="K96" s="884"/>
      <c r="L96" s="884"/>
      <c r="M96" s="884"/>
      <c r="N96" s="884"/>
      <c r="O96" s="884"/>
      <c r="P96" s="884"/>
      <c r="Q96" s="884"/>
      <c r="R96" s="884"/>
      <c r="S96" s="884"/>
      <c r="T96" s="884"/>
      <c r="U96" s="884"/>
      <c r="V96" s="884"/>
      <c r="W96" s="884"/>
      <c r="X96" s="884"/>
      <c r="Y96" s="884"/>
      <c r="Z96" s="884"/>
      <c r="AA96" s="884"/>
      <c r="AB96" s="884"/>
      <c r="AC96" s="884"/>
      <c r="AD96" s="885"/>
      <c r="AH96" s="116">
        <v>4</v>
      </c>
      <c r="AI96" s="116">
        <f>IF(AT79&gt;0,1,0)</f>
        <v>0</v>
      </c>
      <c r="AJ96" s="461" t="str">
        <f>IF(AI96&gt;0,AH96,"")</f>
        <v/>
      </c>
      <c r="AK96" s="116"/>
      <c r="AL96" s="116"/>
      <c r="AM96" s="461"/>
    </row>
    <row r="97" spans="1:39" ht="15" customHeight="1">
      <c r="A97" s="64"/>
      <c r="B97" s="1032" t="str">
        <f>IF(AND(BK85&gt;0,F96=""),"Ha registrado un número mayor a cero en la col. Otro tipo debe anotar el nombre de dicho(s) tipo(s) ","")</f>
        <v/>
      </c>
      <c r="C97" s="1032"/>
      <c r="D97" s="1032"/>
      <c r="E97" s="1032"/>
      <c r="F97" s="1032"/>
      <c r="G97" s="1032"/>
      <c r="H97" s="1032"/>
      <c r="I97" s="1032"/>
      <c r="J97" s="1032"/>
      <c r="K97" s="1032"/>
      <c r="L97" s="1032"/>
      <c r="M97" s="1032"/>
      <c r="N97" s="1032"/>
      <c r="O97" s="1032"/>
      <c r="P97" s="1032"/>
      <c r="Q97" s="1032"/>
      <c r="R97" s="1032"/>
      <c r="S97" s="1032"/>
      <c r="T97" s="1032"/>
      <c r="U97" s="1032"/>
      <c r="V97" s="1032"/>
      <c r="W97" s="1032"/>
      <c r="X97" s="1032"/>
      <c r="Y97" s="1032"/>
      <c r="Z97" s="1032"/>
      <c r="AA97" s="1032"/>
      <c r="AB97" s="1032"/>
      <c r="AC97" s="1032"/>
      <c r="AD97" s="1032"/>
      <c r="AE97" s="1032"/>
      <c r="AH97" s="116">
        <v>5</v>
      </c>
      <c r="AI97" s="116">
        <f>IF(AU79&gt;0,1,0)</f>
        <v>0</v>
      </c>
      <c r="AJ97" s="461" t="str">
        <f>IF(AI97&gt;0,AH97,"")</f>
        <v/>
      </c>
      <c r="AK97" s="116"/>
      <c r="AL97" s="116"/>
      <c r="AM97" s="461"/>
    </row>
    <row r="98" spans="1:39" ht="24" customHeight="1">
      <c r="A98" s="64"/>
      <c r="B98" s="11"/>
      <c r="C98" s="999" t="s">
        <v>5325</v>
      </c>
      <c r="D98" s="866"/>
      <c r="E98" s="866"/>
      <c r="F98" s="866"/>
      <c r="G98" s="866"/>
      <c r="H98" s="866"/>
      <c r="I98" s="866"/>
      <c r="J98" s="866"/>
      <c r="K98" s="866"/>
      <c r="L98" s="866"/>
      <c r="M98" s="866"/>
      <c r="N98" s="866"/>
      <c r="O98" s="866"/>
      <c r="P98" s="866"/>
      <c r="Q98" s="866"/>
      <c r="R98" s="866"/>
      <c r="S98" s="866"/>
      <c r="T98" s="866"/>
      <c r="U98" s="866"/>
      <c r="V98" s="866"/>
      <c r="W98" s="866"/>
      <c r="X98" s="866"/>
      <c r="Y98" s="866"/>
      <c r="Z98" s="866"/>
      <c r="AA98" s="866"/>
      <c r="AB98" s="866"/>
      <c r="AC98" s="866"/>
      <c r="AD98" s="866"/>
      <c r="AH98" s="116">
        <v>7</v>
      </c>
      <c r="AI98" s="116">
        <f>IF(AM92&gt;0,1,0)</f>
        <v>0</v>
      </c>
      <c r="AJ98" s="461" t="str">
        <f>IF(AI98&gt;0,AH98,"")</f>
        <v/>
      </c>
    </row>
    <row r="99" spans="1:39" ht="60" customHeight="1">
      <c r="A99" s="64"/>
      <c r="B99" s="11"/>
      <c r="C99" s="1019"/>
      <c r="D99" s="884"/>
      <c r="E99" s="884"/>
      <c r="F99" s="884"/>
      <c r="G99" s="884"/>
      <c r="H99" s="884"/>
      <c r="I99" s="884"/>
      <c r="J99" s="884"/>
      <c r="K99" s="884"/>
      <c r="L99" s="884"/>
      <c r="M99" s="884"/>
      <c r="N99" s="884"/>
      <c r="O99" s="884"/>
      <c r="P99" s="884"/>
      <c r="Q99" s="884"/>
      <c r="R99" s="884"/>
      <c r="S99" s="884"/>
      <c r="T99" s="884"/>
      <c r="U99" s="884"/>
      <c r="V99" s="884"/>
      <c r="W99" s="884"/>
      <c r="X99" s="884"/>
      <c r="Y99" s="884"/>
      <c r="Z99" s="884"/>
      <c r="AA99" s="884"/>
      <c r="AB99" s="884"/>
      <c r="AC99" s="884"/>
      <c r="AD99" s="885"/>
      <c r="AH99" s="116">
        <v>8</v>
      </c>
      <c r="AI99" s="116">
        <f>IF(AN92&gt;0,1,0)</f>
        <v>0</v>
      </c>
      <c r="AJ99" s="461" t="str">
        <f>IF(AI99&gt;0,AH99,"")</f>
        <v/>
      </c>
    </row>
    <row r="100" spans="1:39" ht="15" customHeight="1">
      <c r="A100" s="94"/>
      <c r="B100" s="988" t="str">
        <f>AS78</f>
        <v/>
      </c>
      <c r="C100" s="866"/>
      <c r="D100" s="866"/>
      <c r="E100" s="866"/>
      <c r="F100" s="866"/>
      <c r="G100" s="866"/>
      <c r="H100" s="866"/>
      <c r="I100" s="866"/>
      <c r="J100" s="866"/>
      <c r="K100" s="866"/>
      <c r="L100" s="866"/>
      <c r="M100" s="866"/>
      <c r="N100" s="866"/>
      <c r="O100" s="866"/>
      <c r="P100" s="866"/>
      <c r="Q100" s="866"/>
      <c r="R100" s="866"/>
      <c r="S100" s="866"/>
      <c r="T100" s="866"/>
      <c r="U100" s="866"/>
      <c r="V100" s="866"/>
      <c r="W100" s="866"/>
      <c r="X100" s="866"/>
      <c r="Y100" s="866"/>
      <c r="Z100" s="866"/>
      <c r="AA100" s="866"/>
      <c r="AB100" s="866"/>
      <c r="AC100" s="866"/>
      <c r="AD100" s="866"/>
      <c r="AH100" s="116">
        <v>10</v>
      </c>
      <c r="AI100" s="116">
        <f>IF(BI92&gt;0,1,0)</f>
        <v>0</v>
      </c>
      <c r="AJ100" s="461" t="str">
        <f>IF(AI100&gt;0,AH100,"")</f>
        <v/>
      </c>
    </row>
    <row r="101" spans="1:39" ht="15" customHeight="1">
      <c r="A101" s="94"/>
      <c r="B101" s="1005" t="str">
        <f>IF(SUM(COUNTIF(T71:AD77,"NS"),COUNTIF(T85:AD91,"NS"))&lt;&gt;0,"Alerta: debido a que cuenta con registros NS, debe proporcionar una justificación en el area de comentarios al final de la pregunta","")</f>
        <v/>
      </c>
      <c r="C101" s="866"/>
      <c r="D101" s="866"/>
      <c r="E101" s="866"/>
      <c r="F101" s="866"/>
      <c r="G101" s="866"/>
      <c r="H101" s="866"/>
      <c r="I101" s="866"/>
      <c r="J101" s="866"/>
      <c r="K101" s="866"/>
      <c r="L101" s="866"/>
      <c r="M101" s="866"/>
      <c r="N101" s="866"/>
      <c r="O101" s="866"/>
      <c r="P101" s="866"/>
      <c r="Q101" s="866"/>
      <c r="R101" s="866"/>
      <c r="S101" s="866"/>
      <c r="T101" s="866"/>
      <c r="U101" s="866"/>
      <c r="V101" s="866"/>
      <c r="W101" s="866"/>
      <c r="X101" s="866"/>
      <c r="Y101" s="866"/>
      <c r="Z101" s="866"/>
      <c r="AA101" s="866"/>
      <c r="AB101" s="866"/>
      <c r="AC101" s="866"/>
      <c r="AD101" s="866"/>
      <c r="AE101" s="866"/>
    </row>
    <row r="102" spans="1:39" ht="15" customHeight="1">
      <c r="A102" s="94"/>
      <c r="B102" s="1032" t="str">
        <f>IF(AJ79&gt;0,"Favor de revisar la suma y consistencia de totales y/o subtotales por filas (numéricos y NS)","")</f>
        <v/>
      </c>
      <c r="C102" s="866"/>
      <c r="D102" s="866"/>
      <c r="E102" s="866"/>
      <c r="F102" s="866"/>
      <c r="G102" s="866"/>
      <c r="H102" s="866"/>
      <c r="I102" s="866"/>
      <c r="J102" s="866"/>
      <c r="K102" s="866"/>
      <c r="L102" s="866"/>
      <c r="M102" s="866"/>
      <c r="N102" s="866"/>
      <c r="O102" s="866"/>
      <c r="P102" s="866"/>
      <c r="Q102" s="866"/>
      <c r="R102" s="866"/>
      <c r="S102" s="866"/>
      <c r="T102" s="866"/>
      <c r="U102" s="866"/>
      <c r="V102" s="866"/>
      <c r="W102" s="866"/>
      <c r="X102" s="866"/>
      <c r="Y102" s="866"/>
      <c r="Z102" s="866"/>
      <c r="AA102" s="866"/>
      <c r="AB102" s="866"/>
      <c r="AC102" s="866"/>
      <c r="AD102" s="866"/>
      <c r="AE102" s="866"/>
    </row>
    <row r="103" spans="1:39" ht="15" customHeight="1">
      <c r="A103" s="94"/>
      <c r="B103" s="1014" t="str">
        <f>IF(OR(AI96&gt;0,AI97&gt;0,AI98&gt;0,AI99&gt;0,AI100&gt;0),_xlfn.CONCAT("Favor de revisar de acuerdo a los criterios establecidos la(s) instrucción(es): ",_xlfn.TEXTJOIN(",",TRUE,AJ96:AJ100)),"")</f>
        <v/>
      </c>
      <c r="C103" s="1014"/>
      <c r="D103" s="1014"/>
      <c r="E103" s="1014"/>
      <c r="F103" s="1014"/>
      <c r="G103" s="1014"/>
      <c r="H103" s="1014"/>
      <c r="I103" s="1014"/>
      <c r="J103" s="1014"/>
      <c r="K103" s="1014"/>
      <c r="L103" s="1014"/>
      <c r="M103" s="1014"/>
      <c r="N103" s="1014"/>
      <c r="O103" s="1014"/>
      <c r="P103" s="1014"/>
      <c r="Q103" s="1014"/>
      <c r="R103" s="1014"/>
      <c r="S103" s="1014"/>
      <c r="T103" s="1014"/>
      <c r="U103" s="1014"/>
      <c r="V103" s="1014"/>
      <c r="W103" s="1014"/>
      <c r="X103" s="1014"/>
      <c r="Y103" s="1014"/>
      <c r="Z103" s="1014"/>
      <c r="AA103" s="1014"/>
      <c r="AB103" s="1014"/>
      <c r="AC103" s="1014"/>
      <c r="AD103" s="1014"/>
      <c r="AE103" s="1014"/>
    </row>
    <row r="104" spans="1:39" ht="15" customHeight="1">
      <c r="A104" s="94"/>
      <c r="B104" s="1039" t="str">
        <f>IF(BE79&gt;0,"Alerta: debe de proporcionar una justificación de acuerdo a lo establecido en la instrucción 6 ","")</f>
        <v/>
      </c>
      <c r="C104" s="1039"/>
      <c r="D104" s="1039"/>
      <c r="E104" s="1039"/>
      <c r="F104" s="1039"/>
      <c r="G104" s="1039"/>
      <c r="H104" s="1039"/>
      <c r="I104" s="1039"/>
      <c r="J104" s="1039"/>
      <c r="K104" s="1039"/>
      <c r="L104" s="1039"/>
      <c r="M104" s="1039"/>
      <c r="N104" s="1039"/>
      <c r="O104" s="1039"/>
      <c r="P104" s="1039"/>
      <c r="Q104" s="1039"/>
      <c r="R104" s="1039"/>
      <c r="S104" s="1039"/>
      <c r="T104" s="1039"/>
      <c r="U104" s="1039"/>
      <c r="V104" s="1039"/>
      <c r="W104" s="1039"/>
      <c r="X104" s="1039"/>
      <c r="Y104" s="1039"/>
      <c r="Z104" s="1039"/>
      <c r="AA104" s="1039"/>
      <c r="AB104" s="1039"/>
      <c r="AC104" s="1039"/>
      <c r="AD104" s="1039"/>
      <c r="AE104" s="1039"/>
    </row>
    <row r="105" spans="1:39" ht="15" customHeight="1">
      <c r="A105" s="94"/>
      <c r="B105" s="1039" t="str">
        <f>IF(AX92&gt;0,"Alerta: debe de proporcionar una justificación de acuerdo a lo establecido en la instrucción 9 ","")</f>
        <v/>
      </c>
      <c r="C105" s="1039"/>
      <c r="D105" s="1039"/>
      <c r="E105" s="1039"/>
      <c r="F105" s="1039"/>
      <c r="G105" s="1039"/>
      <c r="H105" s="1039"/>
      <c r="I105" s="1039"/>
      <c r="J105" s="1039"/>
      <c r="K105" s="1039"/>
      <c r="L105" s="1039"/>
      <c r="M105" s="1039"/>
      <c r="N105" s="1039"/>
      <c r="O105" s="1039"/>
      <c r="P105" s="1039"/>
      <c r="Q105" s="1039"/>
      <c r="R105" s="1039"/>
      <c r="S105" s="1039"/>
      <c r="T105" s="1039"/>
      <c r="U105" s="1039"/>
      <c r="V105" s="1039"/>
      <c r="W105" s="1039"/>
      <c r="X105" s="1039"/>
      <c r="Y105" s="1039"/>
      <c r="Z105" s="1039"/>
      <c r="AA105" s="1039"/>
      <c r="AB105" s="1039"/>
      <c r="AC105" s="1039"/>
      <c r="AD105" s="1039"/>
      <c r="AE105" s="1039"/>
    </row>
    <row r="106" spans="1:39" ht="24" customHeight="1">
      <c r="A106" s="69" t="s">
        <v>5696</v>
      </c>
      <c r="B106" s="1031" t="s">
        <v>5697</v>
      </c>
      <c r="C106" s="866"/>
      <c r="D106" s="866"/>
      <c r="E106" s="866"/>
      <c r="F106" s="866"/>
      <c r="G106" s="866"/>
      <c r="H106" s="866"/>
      <c r="I106" s="866"/>
      <c r="J106" s="866"/>
      <c r="K106" s="866"/>
      <c r="L106" s="866"/>
      <c r="M106" s="866"/>
      <c r="N106" s="866"/>
      <c r="O106" s="866"/>
      <c r="P106" s="866"/>
      <c r="Q106" s="866"/>
      <c r="R106" s="866"/>
      <c r="S106" s="866"/>
      <c r="T106" s="866"/>
      <c r="U106" s="866"/>
      <c r="V106" s="866"/>
      <c r="W106" s="866"/>
      <c r="X106" s="866"/>
      <c r="Y106" s="866"/>
      <c r="Z106" s="866"/>
      <c r="AA106" s="866"/>
      <c r="AB106" s="866"/>
      <c r="AC106" s="866"/>
      <c r="AD106" s="866"/>
    </row>
    <row r="107" spans="1:39" ht="24" customHeight="1">
      <c r="A107" s="64"/>
      <c r="B107" s="11"/>
      <c r="C107" s="1087" t="s">
        <v>5698</v>
      </c>
      <c r="D107" s="866"/>
      <c r="E107" s="866"/>
      <c r="F107" s="866"/>
      <c r="G107" s="866"/>
      <c r="H107" s="866"/>
      <c r="I107" s="866"/>
      <c r="J107" s="866"/>
      <c r="K107" s="866"/>
      <c r="L107" s="866"/>
      <c r="M107" s="866"/>
      <c r="N107" s="866"/>
      <c r="O107" s="866"/>
      <c r="P107" s="866"/>
      <c r="Q107" s="866"/>
      <c r="R107" s="866"/>
      <c r="S107" s="866"/>
      <c r="T107" s="866"/>
      <c r="U107" s="866"/>
      <c r="V107" s="866"/>
      <c r="W107" s="866"/>
      <c r="X107" s="866"/>
      <c r="Y107" s="866"/>
      <c r="Z107" s="866"/>
      <c r="AA107" s="866"/>
      <c r="AB107" s="866"/>
      <c r="AC107" s="866"/>
      <c r="AD107" s="866"/>
    </row>
    <row r="108" spans="1:39" ht="24" customHeight="1">
      <c r="A108" s="64"/>
      <c r="B108" s="11"/>
      <c r="C108" s="1064" t="s">
        <v>5699</v>
      </c>
      <c r="D108" s="866"/>
      <c r="E108" s="866"/>
      <c r="F108" s="866"/>
      <c r="G108" s="866"/>
      <c r="H108" s="866"/>
      <c r="I108" s="866"/>
      <c r="J108" s="866"/>
      <c r="K108" s="866"/>
      <c r="L108" s="866"/>
      <c r="M108" s="866"/>
      <c r="N108" s="866"/>
      <c r="O108" s="866"/>
      <c r="P108" s="866"/>
      <c r="Q108" s="866"/>
      <c r="R108" s="866"/>
      <c r="S108" s="866"/>
      <c r="T108" s="866"/>
      <c r="U108" s="866"/>
      <c r="V108" s="866"/>
      <c r="W108" s="866"/>
      <c r="X108" s="866"/>
      <c r="Y108" s="866"/>
      <c r="Z108" s="866"/>
      <c r="AA108" s="866"/>
      <c r="AB108" s="866"/>
      <c r="AC108" s="866"/>
      <c r="AD108" s="866"/>
    </row>
    <row r="109" spans="1:39" ht="24" customHeight="1">
      <c r="A109" s="64"/>
      <c r="B109" s="11"/>
      <c r="C109" s="1064" t="s">
        <v>5700</v>
      </c>
      <c r="D109" s="866"/>
      <c r="E109" s="866"/>
      <c r="F109" s="866"/>
      <c r="G109" s="866"/>
      <c r="H109" s="866"/>
      <c r="I109" s="866"/>
      <c r="J109" s="866"/>
      <c r="K109" s="866"/>
      <c r="L109" s="866"/>
      <c r="M109" s="866"/>
      <c r="N109" s="866"/>
      <c r="O109" s="866"/>
      <c r="P109" s="866"/>
      <c r="Q109" s="866"/>
      <c r="R109" s="866"/>
      <c r="S109" s="866"/>
      <c r="T109" s="866"/>
      <c r="U109" s="866"/>
      <c r="V109" s="866"/>
      <c r="W109" s="866"/>
      <c r="X109" s="866"/>
      <c r="Y109" s="866"/>
      <c r="Z109" s="866"/>
      <c r="AA109" s="866"/>
      <c r="AB109" s="866"/>
      <c r="AC109" s="866"/>
      <c r="AD109" s="866"/>
    </row>
    <row r="110" spans="1:39" ht="24" customHeight="1">
      <c r="A110" s="64"/>
      <c r="B110" s="11"/>
      <c r="C110" s="1064" t="s">
        <v>5701</v>
      </c>
      <c r="D110" s="866"/>
      <c r="E110" s="866"/>
      <c r="F110" s="866"/>
      <c r="G110" s="866"/>
      <c r="H110" s="866"/>
      <c r="I110" s="866"/>
      <c r="J110" s="866"/>
      <c r="K110" s="866"/>
      <c r="L110" s="866"/>
      <c r="M110" s="866"/>
      <c r="N110" s="866"/>
      <c r="O110" s="866"/>
      <c r="P110" s="866"/>
      <c r="Q110" s="866"/>
      <c r="R110" s="866"/>
      <c r="S110" s="866"/>
      <c r="T110" s="866"/>
      <c r="U110" s="866"/>
      <c r="V110" s="866"/>
      <c r="W110" s="866"/>
      <c r="X110" s="866"/>
      <c r="Y110" s="866"/>
      <c r="Z110" s="866"/>
      <c r="AA110" s="866"/>
      <c r="AB110" s="866"/>
      <c r="AC110" s="866"/>
      <c r="AD110" s="866"/>
    </row>
    <row r="111" spans="1:39" ht="15" customHeight="1">
      <c r="A111" s="64"/>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G111" s="299" t="s">
        <v>5665</v>
      </c>
      <c r="AI111" s="470" t="s">
        <v>5379</v>
      </c>
      <c r="AJ111" s="472" t="s">
        <v>5106</v>
      </c>
      <c r="AK111" s="474" t="s">
        <v>5351</v>
      </c>
    </row>
    <row r="112" spans="1:39" ht="24" customHeight="1">
      <c r="A112" s="64"/>
      <c r="B112" s="11"/>
      <c r="C112" s="995" t="s">
        <v>5702</v>
      </c>
      <c r="D112" s="889"/>
      <c r="E112" s="889"/>
      <c r="F112" s="889"/>
      <c r="G112" s="889"/>
      <c r="H112" s="889"/>
      <c r="I112" s="889"/>
      <c r="J112" s="889"/>
      <c r="K112" s="889"/>
      <c r="L112" s="889"/>
      <c r="M112" s="889"/>
      <c r="N112" s="889"/>
      <c r="O112" s="889"/>
      <c r="P112" s="890"/>
      <c r="Q112" s="995" t="s">
        <v>5703</v>
      </c>
      <c r="R112" s="889"/>
      <c r="S112" s="889"/>
      <c r="T112" s="889"/>
      <c r="U112" s="889"/>
      <c r="V112" s="889"/>
      <c r="W112" s="889"/>
      <c r="X112" s="889"/>
      <c r="Y112" s="889"/>
      <c r="Z112" s="889"/>
      <c r="AA112" s="889"/>
      <c r="AB112" s="889"/>
      <c r="AC112" s="889"/>
      <c r="AD112" s="890"/>
      <c r="AG112" s="299" t="s">
        <v>5638</v>
      </c>
      <c r="AH112" s="305" t="s">
        <v>5116</v>
      </c>
      <c r="AI112" s="471" t="s">
        <v>5704</v>
      </c>
      <c r="AJ112" s="473" t="s">
        <v>5705</v>
      </c>
      <c r="AK112" s="475" t="s">
        <v>5706</v>
      </c>
    </row>
    <row r="113" spans="1:37" ht="15" customHeight="1">
      <c r="A113" s="64"/>
      <c r="B113" s="11"/>
      <c r="C113" s="1041"/>
      <c r="D113" s="1042"/>
      <c r="E113" s="1042"/>
      <c r="F113" s="1042"/>
      <c r="G113" s="1042"/>
      <c r="H113" s="1042"/>
      <c r="I113" s="1042"/>
      <c r="J113" s="1042"/>
      <c r="K113" s="1042"/>
      <c r="L113" s="1042"/>
      <c r="M113" s="1042"/>
      <c r="N113" s="1042"/>
      <c r="O113" s="1042"/>
      <c r="P113" s="1043"/>
      <c r="Q113" s="1041"/>
      <c r="R113" s="1042"/>
      <c r="S113" s="1042"/>
      <c r="T113" s="1042"/>
      <c r="U113" s="1042"/>
      <c r="V113" s="1042"/>
      <c r="W113" s="1042"/>
      <c r="X113" s="1042"/>
      <c r="Y113" s="1042"/>
      <c r="Z113" s="1042"/>
      <c r="AA113" s="1042"/>
      <c r="AB113" s="1042"/>
      <c r="AC113" s="1042"/>
      <c r="AD113" s="1043"/>
      <c r="AG113" s="302">
        <f>IF(AND($C$39&lt;&gt;"",$C$39&lt;&gt;1,COUNTA(C113:AD113)&gt;0),1,IF(AND($C$39="",COUNTA(C113:AD113)&gt;0),1,0))</f>
        <v>0</v>
      </c>
      <c r="AH113" s="321">
        <f>IF(COUNTA(C113:AD113)=2,0,IF(COUNTA(C113:AD113)=0,0,1))</f>
        <v>0</v>
      </c>
      <c r="AI113" s="281">
        <f>IF(OR(C113="NS",S39="NS"),0,IF(AND(C113="NA",S39="NA"),0,IF(C113&lt;=S39,0,1)))</f>
        <v>0</v>
      </c>
      <c r="AJ113" s="439">
        <f>IF(OR(Q113="NS",Y39="NS"),0,IF(AND(Q113="NA",Y39="NA"),0,IF(Q113&lt;=Y39,0,1)))</f>
        <v>0</v>
      </c>
      <c r="AK113" s="367">
        <f>IF(OR(Q113="NS",C113="NS"),0,IF(AND(Q113="NA",C113="NA"),0,IF(Q113&lt;=C113,0,1)))</f>
        <v>0</v>
      </c>
    </row>
    <row r="114" spans="1:37" ht="15" customHeight="1">
      <c r="A114" s="64"/>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row>
    <row r="115" spans="1:37" ht="24" customHeight="1">
      <c r="A115" s="64"/>
      <c r="B115" s="11"/>
      <c r="C115" s="1000" t="s">
        <v>5325</v>
      </c>
      <c r="D115" s="866"/>
      <c r="E115" s="866"/>
      <c r="F115" s="866"/>
      <c r="G115" s="866"/>
      <c r="H115" s="866"/>
      <c r="I115" s="866"/>
      <c r="J115" s="866"/>
      <c r="K115" s="866"/>
      <c r="L115" s="866"/>
      <c r="M115" s="866"/>
      <c r="N115" s="866"/>
      <c r="O115" s="866"/>
      <c r="P115" s="866"/>
      <c r="Q115" s="866"/>
      <c r="R115" s="866"/>
      <c r="S115" s="866"/>
      <c r="T115" s="866"/>
      <c r="U115" s="866"/>
      <c r="V115" s="866"/>
      <c r="W115" s="866"/>
      <c r="X115" s="866"/>
      <c r="Y115" s="866"/>
      <c r="Z115" s="866"/>
      <c r="AA115" s="866"/>
      <c r="AB115" s="866"/>
      <c r="AC115" s="866"/>
      <c r="AD115" s="866"/>
    </row>
    <row r="116" spans="1:37" ht="60" customHeight="1">
      <c r="A116" s="64"/>
      <c r="B116" s="11"/>
      <c r="C116" s="1019"/>
      <c r="D116" s="884"/>
      <c r="E116" s="884"/>
      <c r="F116" s="884"/>
      <c r="G116" s="884"/>
      <c r="H116" s="884"/>
      <c r="I116" s="884"/>
      <c r="J116" s="884"/>
      <c r="K116" s="884"/>
      <c r="L116" s="884"/>
      <c r="M116" s="884"/>
      <c r="N116" s="884"/>
      <c r="O116" s="884"/>
      <c r="P116" s="884"/>
      <c r="Q116" s="884"/>
      <c r="R116" s="884"/>
      <c r="S116" s="884"/>
      <c r="T116" s="884"/>
      <c r="U116" s="884"/>
      <c r="V116" s="884"/>
      <c r="W116" s="884"/>
      <c r="X116" s="884"/>
      <c r="Y116" s="884"/>
      <c r="Z116" s="884"/>
      <c r="AA116" s="884"/>
      <c r="AB116" s="884"/>
      <c r="AC116" s="884"/>
      <c r="AD116" s="885"/>
    </row>
    <row r="117" spans="1:37" ht="15" customHeight="1">
      <c r="B117" s="988" t="str">
        <f>IF(AH113&gt;0,"Favor de ingresar toda la información requerida en la pregunta ","")</f>
        <v/>
      </c>
      <c r="C117" s="866"/>
      <c r="D117" s="866"/>
      <c r="E117" s="866"/>
      <c r="F117" s="866"/>
      <c r="G117" s="866"/>
      <c r="H117" s="866"/>
      <c r="I117" s="866"/>
      <c r="J117" s="866"/>
      <c r="K117" s="866"/>
      <c r="L117" s="866"/>
      <c r="M117" s="866"/>
      <c r="N117" s="866"/>
      <c r="O117" s="866"/>
      <c r="P117" s="866"/>
      <c r="Q117" s="866"/>
      <c r="R117" s="866"/>
      <c r="S117" s="866"/>
      <c r="T117" s="866"/>
      <c r="U117" s="866"/>
      <c r="V117" s="866"/>
      <c r="W117" s="866"/>
      <c r="X117" s="866"/>
      <c r="Y117" s="866"/>
      <c r="Z117" s="866"/>
      <c r="AA117" s="866"/>
      <c r="AB117" s="866"/>
      <c r="AC117" s="866"/>
      <c r="AD117" s="866"/>
    </row>
    <row r="118" spans="1:37" ht="15" customHeight="1">
      <c r="B118" s="1005" t="str">
        <f>IF(SUM(COUNTIF(C113:AD113,"NS"))&lt;&gt;0,"Alerta: debido a que cuenta con registros NS, debe proporcionar una justificación en el area de comentarios al final de la pregunta","")</f>
        <v/>
      </c>
      <c r="C118" s="866"/>
      <c r="D118" s="866"/>
      <c r="E118" s="866"/>
      <c r="F118" s="866"/>
      <c r="G118" s="866"/>
      <c r="H118" s="866"/>
      <c r="I118" s="866"/>
      <c r="J118" s="866"/>
      <c r="K118" s="866"/>
      <c r="L118" s="866"/>
      <c r="M118" s="866"/>
      <c r="N118" s="866"/>
      <c r="O118" s="866"/>
      <c r="P118" s="866"/>
      <c r="Q118" s="866"/>
      <c r="R118" s="866"/>
      <c r="S118" s="866"/>
      <c r="T118" s="866"/>
      <c r="U118" s="866"/>
      <c r="V118" s="866"/>
      <c r="W118" s="866"/>
      <c r="X118" s="866"/>
      <c r="Y118" s="866"/>
      <c r="Z118" s="866"/>
      <c r="AA118" s="866"/>
      <c r="AB118" s="866"/>
      <c r="AC118" s="866"/>
      <c r="AD118" s="866"/>
      <c r="AE118" s="866"/>
    </row>
    <row r="119" spans="1:37" ht="15" customHeight="1">
      <c r="B119" s="1014" t="str">
        <f>IF(AI113&gt;0,"Favor de revisar la instrucción 2, ya que no se cumplen los criterios establecidos","")</f>
        <v/>
      </c>
      <c r="C119" s="1014"/>
      <c r="D119" s="1014"/>
      <c r="E119" s="1014"/>
      <c r="F119" s="1014"/>
      <c r="G119" s="1014"/>
      <c r="H119" s="1014"/>
      <c r="I119" s="1014"/>
      <c r="J119" s="1014"/>
      <c r="K119" s="1014"/>
      <c r="L119" s="1014"/>
      <c r="M119" s="1014"/>
      <c r="N119" s="1014"/>
      <c r="O119" s="1014"/>
      <c r="P119" s="1014"/>
      <c r="Q119" s="1014"/>
      <c r="R119" s="1014"/>
      <c r="S119" s="1014"/>
      <c r="T119" s="1014"/>
      <c r="U119" s="1014"/>
      <c r="V119" s="1014"/>
      <c r="W119" s="1014"/>
      <c r="X119" s="1014"/>
      <c r="Y119" s="1014"/>
      <c r="Z119" s="1014"/>
      <c r="AA119" s="1014"/>
      <c r="AB119" s="1014"/>
      <c r="AC119" s="1014"/>
      <c r="AD119" s="1014"/>
    </row>
    <row r="120" spans="1:37" ht="15" customHeight="1">
      <c r="B120" s="1014" t="str">
        <f>IF(AJ113&gt;0,"Favor de revisar la instrucción 3, ya que no se cumplen los criterios establecidos","")</f>
        <v/>
      </c>
      <c r="C120" s="1014"/>
      <c r="D120" s="1014"/>
      <c r="E120" s="1014"/>
      <c r="F120" s="1014"/>
      <c r="G120" s="1014"/>
      <c r="H120" s="1014"/>
      <c r="I120" s="1014"/>
      <c r="J120" s="1014"/>
      <c r="K120" s="1014"/>
      <c r="L120" s="1014"/>
      <c r="M120" s="1014"/>
      <c r="N120" s="1014"/>
      <c r="O120" s="1014"/>
      <c r="P120" s="1014"/>
      <c r="Q120" s="1014"/>
      <c r="R120" s="1014"/>
      <c r="S120" s="1014"/>
      <c r="T120" s="1014"/>
      <c r="U120" s="1014"/>
      <c r="V120" s="1014"/>
      <c r="W120" s="1014"/>
      <c r="X120" s="1014"/>
      <c r="Y120" s="1014"/>
      <c r="Z120" s="1014"/>
      <c r="AA120" s="1014"/>
      <c r="AB120" s="1014"/>
      <c r="AC120" s="1014"/>
      <c r="AD120" s="1014"/>
    </row>
    <row r="121" spans="1:37" ht="15" customHeight="1">
      <c r="B121" s="1014" t="str">
        <f>IF(AK113&gt;0,"Favor de revisar la instrucción 4, ya que no se cumplen los criterios establecidos","")</f>
        <v/>
      </c>
      <c r="C121" s="1014"/>
      <c r="D121" s="1014"/>
      <c r="E121" s="1014"/>
      <c r="F121" s="1014"/>
      <c r="G121" s="1014"/>
      <c r="H121" s="1014"/>
      <c r="I121" s="1014"/>
      <c r="J121" s="1014"/>
      <c r="K121" s="1014"/>
      <c r="L121" s="1014"/>
      <c r="M121" s="1014"/>
      <c r="N121" s="1014"/>
      <c r="O121" s="1014"/>
      <c r="P121" s="1014"/>
      <c r="Q121" s="1014"/>
      <c r="R121" s="1014"/>
      <c r="S121" s="1014"/>
      <c r="T121" s="1014"/>
      <c r="U121" s="1014"/>
      <c r="V121" s="1014"/>
      <c r="W121" s="1014"/>
      <c r="X121" s="1014"/>
      <c r="Y121" s="1014"/>
      <c r="Z121" s="1014"/>
      <c r="AA121" s="1014"/>
      <c r="AB121" s="1014"/>
      <c r="AC121" s="1014"/>
      <c r="AD121" s="1014"/>
    </row>
    <row r="122" spans="1:37" ht="15" customHeight="1">
      <c r="B122" s="989" t="str">
        <f>IF(AG113&gt;0,"Favor de verificar que no tenga información en celdas sombreadas","")</f>
        <v/>
      </c>
      <c r="C122" s="990"/>
      <c r="D122" s="990"/>
      <c r="E122" s="990"/>
      <c r="F122" s="990"/>
      <c r="G122" s="990"/>
      <c r="H122" s="990"/>
      <c r="I122" s="990"/>
      <c r="J122" s="990"/>
      <c r="K122" s="990"/>
      <c r="L122" s="990"/>
      <c r="M122" s="990"/>
      <c r="N122" s="990"/>
      <c r="O122" s="990"/>
      <c r="P122" s="990"/>
      <c r="Q122" s="990"/>
      <c r="R122" s="990"/>
      <c r="S122" s="990"/>
      <c r="T122" s="990"/>
      <c r="U122" s="990"/>
      <c r="V122" s="990"/>
      <c r="W122" s="990"/>
      <c r="X122" s="990"/>
      <c r="Y122" s="990"/>
      <c r="Z122" s="990"/>
      <c r="AA122" s="990"/>
      <c r="AB122" s="990"/>
      <c r="AC122" s="990"/>
      <c r="AD122" s="990"/>
    </row>
  </sheetData>
  <sheetProtection algorithmName="SHA-512" hashValue="jPD40cjKjUnadBxWYYsyzjsjznVVV7OJoVBhKEt9BUDaJdLbw7pCOgfM5ZGRnHxLt7OE1wigR1RA8lnJrNSuPQ==" saltValue="3vSNFnwno9TlYj+YDUeZwg==" spinCount="100000" sheet="1" objects="1" scenarios="1"/>
  <mergeCells count="147">
    <mergeCell ref="C34:AD34"/>
    <mergeCell ref="C33:AD33"/>
    <mergeCell ref="C42:AD42"/>
    <mergeCell ref="B102:AE102"/>
    <mergeCell ref="D77:O77"/>
    <mergeCell ref="P75:S75"/>
    <mergeCell ref="C36:AD36"/>
    <mergeCell ref="C39:R39"/>
    <mergeCell ref="B101:AE101"/>
    <mergeCell ref="D72:O72"/>
    <mergeCell ref="AA69:AA70"/>
    <mergeCell ref="P67:S70"/>
    <mergeCell ref="P72:S72"/>
    <mergeCell ref="D86:S86"/>
    <mergeCell ref="C52:AD52"/>
    <mergeCell ref="B47:AD47"/>
    <mergeCell ref="B1:AD1"/>
    <mergeCell ref="C58:AD58"/>
    <mergeCell ref="Y38:AD38"/>
    <mergeCell ref="B49:AD49"/>
    <mergeCell ref="F94:AD94"/>
    <mergeCell ref="C12:AD12"/>
    <mergeCell ref="T67:AD67"/>
    <mergeCell ref="C94:E94"/>
    <mergeCell ref="AA66:AD66"/>
    <mergeCell ref="C51:AD51"/>
    <mergeCell ref="C61:AD61"/>
    <mergeCell ref="E24:AD24"/>
    <mergeCell ref="C32:AD32"/>
    <mergeCell ref="D89:S89"/>
    <mergeCell ref="P74:S74"/>
    <mergeCell ref="B3:AD3"/>
    <mergeCell ref="E23:AD23"/>
    <mergeCell ref="D85:S85"/>
    <mergeCell ref="B18:AD18"/>
    <mergeCell ref="D71:O71"/>
    <mergeCell ref="D29:AD29"/>
    <mergeCell ref="C67:O70"/>
    <mergeCell ref="C54:AD54"/>
    <mergeCell ref="C41:AD41"/>
    <mergeCell ref="E25:AD25"/>
    <mergeCell ref="S38:X38"/>
    <mergeCell ref="E21:AD21"/>
    <mergeCell ref="C53:AD53"/>
    <mergeCell ref="AA83:AA84"/>
    <mergeCell ref="D90:S90"/>
    <mergeCell ref="P76:S76"/>
    <mergeCell ref="Z69:Z70"/>
    <mergeCell ref="AB69:AB70"/>
    <mergeCell ref="C55:AD55"/>
    <mergeCell ref="U68:AD68"/>
    <mergeCell ref="C59:AD59"/>
    <mergeCell ref="U82:AD82"/>
    <mergeCell ref="C57:AD57"/>
    <mergeCell ref="D88:S88"/>
    <mergeCell ref="C35:AD35"/>
    <mergeCell ref="B44:AE44"/>
    <mergeCell ref="Z83:Z84"/>
    <mergeCell ref="C38:R38"/>
    <mergeCell ref="C50:AD50"/>
    <mergeCell ref="Y39:AD39"/>
    <mergeCell ref="C56:AD56"/>
    <mergeCell ref="S39:X39"/>
    <mergeCell ref="B31:AD31"/>
    <mergeCell ref="B106:AD106"/>
    <mergeCell ref="P71:S71"/>
    <mergeCell ref="B118:AE118"/>
    <mergeCell ref="C108:AD108"/>
    <mergeCell ref="F96:AD96"/>
    <mergeCell ref="AC83:AC84"/>
    <mergeCell ref="C116:AD116"/>
    <mergeCell ref="Q112:AD112"/>
    <mergeCell ref="C109:AD109"/>
    <mergeCell ref="C115:AD115"/>
    <mergeCell ref="C113:P113"/>
    <mergeCell ref="Q113:AD113"/>
    <mergeCell ref="C107:AD107"/>
    <mergeCell ref="C96:E96"/>
    <mergeCell ref="P77:S77"/>
    <mergeCell ref="C99:AD99"/>
    <mergeCell ref="T81:AD81"/>
    <mergeCell ref="D91:S91"/>
    <mergeCell ref="C98:AD98"/>
    <mergeCell ref="C112:P112"/>
    <mergeCell ref="T82:T84"/>
    <mergeCell ref="D74:O74"/>
    <mergeCell ref="C110:AD110"/>
    <mergeCell ref="D75:O75"/>
    <mergeCell ref="AY82:BI82"/>
    <mergeCell ref="D87:S87"/>
    <mergeCell ref="U83:Y83"/>
    <mergeCell ref="AB83:AB84"/>
    <mergeCell ref="AD83:AD84"/>
    <mergeCell ref="P73:S73"/>
    <mergeCell ref="C81:S84"/>
    <mergeCell ref="C62:AD62"/>
    <mergeCell ref="D73:O73"/>
    <mergeCell ref="AQ69:AS69"/>
    <mergeCell ref="AC69:AC70"/>
    <mergeCell ref="B5:AD5"/>
    <mergeCell ref="U69:Y69"/>
    <mergeCell ref="C60:AD60"/>
    <mergeCell ref="AA80:AD80"/>
    <mergeCell ref="D76:O76"/>
    <mergeCell ref="AD69:AD70"/>
    <mergeCell ref="AA64:AD64"/>
    <mergeCell ref="C16:AD16"/>
    <mergeCell ref="D26:AD26"/>
    <mergeCell ref="AA7:AD7"/>
    <mergeCell ref="E22:AD22"/>
    <mergeCell ref="C17:AD17"/>
    <mergeCell ref="D27:AD27"/>
    <mergeCell ref="C19:AD19"/>
    <mergeCell ref="B8:L8"/>
    <mergeCell ref="C14:AD14"/>
    <mergeCell ref="B10:AD10"/>
    <mergeCell ref="D20:AD20"/>
    <mergeCell ref="T68:T70"/>
    <mergeCell ref="C13:AD13"/>
    <mergeCell ref="D28:AD28"/>
    <mergeCell ref="N8:O8"/>
    <mergeCell ref="B11:AD11"/>
    <mergeCell ref="C15:AD15"/>
    <mergeCell ref="B119:AD119"/>
    <mergeCell ref="B120:AD120"/>
    <mergeCell ref="B121:AD121"/>
    <mergeCell ref="B122:AD122"/>
    <mergeCell ref="AJ37:AJ38"/>
    <mergeCell ref="B46:AE46"/>
    <mergeCell ref="BF70:BF71"/>
    <mergeCell ref="B79:AE79"/>
    <mergeCell ref="B117:AD117"/>
    <mergeCell ref="AH94:AJ94"/>
    <mergeCell ref="B103:AE103"/>
    <mergeCell ref="B100:AD100"/>
    <mergeCell ref="B95:AE95"/>
    <mergeCell ref="B97:AE97"/>
    <mergeCell ref="B104:AE104"/>
    <mergeCell ref="B105:AE105"/>
    <mergeCell ref="B93:AD93"/>
    <mergeCell ref="B43:AD43"/>
    <mergeCell ref="B45:AD45"/>
    <mergeCell ref="AV70:BE70"/>
    <mergeCell ref="AV69:BE69"/>
    <mergeCell ref="AO83:AX83"/>
    <mergeCell ref="AO82:AX82"/>
    <mergeCell ref="AY83:BI83"/>
  </mergeCells>
  <phoneticPr fontId="61" type="noConversion"/>
  <conditionalFormatting sqref="C36:AD36">
    <cfRule type="expression" dxfId="206" priority="26">
      <formula>$AI$39&gt;0</formula>
    </cfRule>
  </conditionalFormatting>
  <conditionalFormatting sqref="C53:AD53">
    <cfRule type="expression" dxfId="205" priority="125">
      <formula>$AT$79&gt;0</formula>
    </cfRule>
  </conditionalFormatting>
  <conditionalFormatting sqref="C54:AD54">
    <cfRule type="expression" dxfId="204" priority="126">
      <formula>$AU$79&gt;0</formula>
    </cfRule>
  </conditionalFormatting>
  <conditionalFormatting sqref="C55:AD55">
    <cfRule type="expression" dxfId="203" priority="127">
      <formula>AND($BE$79&gt;0,$C$99="")</formula>
    </cfRule>
  </conditionalFormatting>
  <conditionalFormatting sqref="C56:AD56">
    <cfRule type="expression" dxfId="202" priority="16">
      <formula>$AM$92&gt;0</formula>
    </cfRule>
  </conditionalFormatting>
  <conditionalFormatting sqref="C57:AD57">
    <cfRule type="expression" dxfId="201" priority="15">
      <formula>$AN$92&gt;0</formula>
    </cfRule>
  </conditionalFormatting>
  <conditionalFormatting sqref="C58:AD58">
    <cfRule type="expression" dxfId="200" priority="14">
      <formula>AND($AX$92&gt;0,$C$99="")</formula>
    </cfRule>
  </conditionalFormatting>
  <conditionalFormatting sqref="C59:AD59">
    <cfRule type="expression" dxfId="199" priority="13">
      <formula>$BI$92&gt;0</formula>
    </cfRule>
  </conditionalFormatting>
  <conditionalFormatting sqref="C60:AD60">
    <cfRule type="expression" dxfId="198" priority="11">
      <formula>AND(BJ85&gt;0,F94="")</formula>
    </cfRule>
  </conditionalFormatting>
  <conditionalFormatting sqref="C61:AD61">
    <cfRule type="expression" dxfId="197" priority="8">
      <formula>AND(BK85&gt;0,F96="")</formula>
    </cfRule>
  </conditionalFormatting>
  <conditionalFormatting sqref="C108:AD108">
    <cfRule type="expression" dxfId="196" priority="5">
      <formula>$AI$113&gt;0</formula>
    </cfRule>
  </conditionalFormatting>
  <conditionalFormatting sqref="C109:AD109">
    <cfRule type="expression" dxfId="195" priority="4">
      <formula>$AJ$113&gt;0</formula>
    </cfRule>
  </conditionalFormatting>
  <conditionalFormatting sqref="C110:AD110">
    <cfRule type="expression" dxfId="194" priority="3">
      <formula>$AK$113&gt;0</formula>
    </cfRule>
  </conditionalFormatting>
  <conditionalFormatting sqref="C113:AD113">
    <cfRule type="expression" dxfId="193" priority="6">
      <formula>AND($C$39&lt;&gt;"",$C$39&lt;&gt;1)</formula>
    </cfRule>
  </conditionalFormatting>
  <conditionalFormatting sqref="F94:AD94">
    <cfRule type="expression" dxfId="192" priority="10">
      <formula>AND(BJ85=0,F94="")</formula>
    </cfRule>
    <cfRule type="expression" dxfId="191" priority="12">
      <formula>AND(BJ85&gt;0,F94="")</formula>
    </cfRule>
  </conditionalFormatting>
  <conditionalFormatting sqref="F96:AD96">
    <cfRule type="expression" dxfId="190" priority="7">
      <formula>AND(BK85=0,F96="")</formula>
    </cfRule>
    <cfRule type="expression" dxfId="189" priority="9">
      <formula>AND(BK85&gt;0,F96="")</formula>
    </cfRule>
  </conditionalFormatting>
  <conditionalFormatting sqref="P71:AD77">
    <cfRule type="expression" dxfId="188" priority="25">
      <formula>AND($C$39&lt;&gt;"",$C$39&lt;&gt;1)</formula>
    </cfRule>
  </conditionalFormatting>
  <conditionalFormatting sqref="S39:AD39">
    <cfRule type="expression" dxfId="187" priority="27">
      <formula>AND($C$39&lt;&gt;"",$C$39&lt;&gt;1)</formula>
    </cfRule>
  </conditionalFormatting>
  <conditionalFormatting sqref="T71:AD77">
    <cfRule type="expression" dxfId="186" priority="21">
      <formula>AND($P71&lt;&gt;"",$P71&lt;&gt;1)</formula>
    </cfRule>
  </conditionalFormatting>
  <conditionalFormatting sqref="T85:AD91">
    <cfRule type="expression" dxfId="185" priority="20">
      <formula>AND($P71&lt;&gt;"",$P71&lt;&gt;1)</formula>
    </cfRule>
    <cfRule type="expression" dxfId="184" priority="24">
      <formula>AND($C$39&lt;&gt;"",$C$39&lt;&gt;1)</formula>
    </cfRule>
  </conditionalFormatting>
  <dataValidations count="1">
    <dataValidation type="list" allowBlank="1" showErrorMessage="1" errorTitle="Datos incorrectos" error="Los datos ingresados no son correctos, revise las opciones disponibles" sqref="C39 P71:P77">
      <formula1>"1,2,9"</formula1>
    </dataValidation>
  </dataValidations>
  <hyperlinks>
    <hyperlink ref="AA7" location="Índice!C27" display="Índice"/>
    <hyperlink ref="AA64" location="'Complemento 6'!AA12" display="Complemento 6"/>
  </hyperlinks>
  <printOptions horizontalCentered="1" verticalCentered="1"/>
  <pageMargins left="0.70866141732283472" right="0.70866141732283472" top="0.74803149606299213" bottom="0.74803149606299213" header="0.31496062992125984" footer="0.31496062992125984"/>
  <pageSetup paperSize="9" scale="67" fitToHeight="4" orientation="portrait" r:id="rId1"/>
  <headerFooter>
    <oddHeader>&amp;CMódulo 1 Sección V
Cuestionario</oddHeader>
    <oddFooter>&amp;LCenso Nacional de Gobiernos Estatales 2025&amp;R&amp;P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3" id="{4CAA7D00-CDD5-41EF-BF74-A92C0D03BDCE}">
            <xm:f>AND(CNGE_2025_M1_Secc5_Sub2!$L36&lt;&gt;"",CNGE_2025_M1_Secc5_Sub2!$L36&lt;&gt;1)</xm:f>
            <x14:dxf>
              <fill>
                <patternFill patternType="mediumGray"/>
              </fill>
            </x14:dxf>
          </x14:cfRule>
          <xm:sqref>P71:AD72</xm:sqref>
        </x14:conditionalFormatting>
        <x14:conditionalFormatting xmlns:xm="http://schemas.microsoft.com/office/excel/2006/main">
          <x14:cfRule type="expression" priority="22" id="{F8867B69-87C9-4A9F-8C81-AA8EB4C7416D}">
            <xm:f>AND(CNGE_2025_M1_Secc5_Sub2!$L36&lt;&gt;"",CNGE_2025_M1_Secc5_Sub2!$L36&lt;&gt;1)</xm:f>
            <x14:dxf>
              <fill>
                <patternFill patternType="mediumGray"/>
              </fill>
            </x14:dxf>
          </x14:cfRule>
          <xm:sqref>T85:AD86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d365f3b-d3da-45ed-8312-5a769f2872ed" xsi:nil="true"/>
    <lcf76f155ced4ddcb4097134ff3c332f xmlns="cc7764a7-496e-420c-954d-738b35bbead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5FA49123DA6CF41993DBCC13ECF723F" ma:contentTypeVersion="14" ma:contentTypeDescription="Create a new document." ma:contentTypeScope="" ma:versionID="cbb900ddb1479f9efd2a4d51b5724a8c">
  <xsd:schema xmlns:xsd="http://www.w3.org/2001/XMLSchema" xmlns:xs="http://www.w3.org/2001/XMLSchema" xmlns:p="http://schemas.microsoft.com/office/2006/metadata/properties" xmlns:ns2="cc7764a7-496e-420c-954d-738b35bbead6" xmlns:ns3="ed365f3b-d3da-45ed-8312-5a769f2872ed" targetNamespace="http://schemas.microsoft.com/office/2006/metadata/properties" ma:root="true" ma:fieldsID="b8600de96cf62c2065fff809a2a4f837" ns2:_="" ns3:_="">
    <xsd:import namespace="cc7764a7-496e-420c-954d-738b35bbead6"/>
    <xsd:import namespace="ed365f3b-d3da-45ed-8312-5a769f2872e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7764a7-496e-420c-954d-738b35bbea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63da1ee4-79ed-44ce-b71c-8702bcfbfa5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d365f3b-d3da-45ed-8312-5a769f2872e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f1db29f-537b-43cc-8114-aa5998df7e3c}" ma:internalName="TaxCatchAll" ma:showField="CatchAllData" ma:web="ed365f3b-d3da-45ed-8312-5a769f2872ed">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608A8F-0273-4FC1-A885-5104364147C4}">
  <ds:schemaRefs>
    <ds:schemaRef ds:uri="http://schemas.microsoft.com/sharepoint/v3/contenttype/forms"/>
  </ds:schemaRefs>
</ds:datastoreItem>
</file>

<file path=customXml/itemProps2.xml><?xml version="1.0" encoding="utf-8"?>
<ds:datastoreItem xmlns:ds="http://schemas.openxmlformats.org/officeDocument/2006/customXml" ds:itemID="{48105316-7D8D-4B95-AEFE-120C1E8B331D}">
  <ds:schemaRefs>
    <ds:schemaRef ds:uri="http://schemas.openxmlformats.org/package/2006/metadata/core-properties"/>
    <ds:schemaRef ds:uri="cc7764a7-496e-420c-954d-738b35bbead6"/>
    <ds:schemaRef ds:uri="http://purl.org/dc/terms/"/>
    <ds:schemaRef ds:uri="http://www.w3.org/XML/1998/namespace"/>
    <ds:schemaRef ds:uri="http://schemas.microsoft.com/office/2006/documentManagement/types"/>
    <ds:schemaRef ds:uri="http://schemas.microsoft.com/office/infopath/2007/PartnerControls"/>
    <ds:schemaRef ds:uri="http://purl.org/dc/elements/1.1/"/>
    <ds:schemaRef ds:uri="ed365f3b-d3da-45ed-8312-5a769f2872ed"/>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51A3925F-9C31-4E59-BFA6-9E8F9EE61A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7764a7-496e-420c-954d-738b35bbead6"/>
    <ds:schemaRef ds:uri="ed365f3b-d3da-45ed-8312-5a769f2872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22</vt:i4>
      </vt:variant>
    </vt:vector>
  </HeadingPairs>
  <TitlesOfParts>
    <vt:vector size="44" baseType="lpstr">
      <vt:lpstr>Índice</vt:lpstr>
      <vt:lpstr>Presentación</vt:lpstr>
      <vt:lpstr>Informantes</vt:lpstr>
      <vt:lpstr>Participantes</vt:lpstr>
      <vt:lpstr>CNGE_2025_M1_Secc5_Sub1</vt:lpstr>
      <vt:lpstr>CNGE_2025_M1_Secc5_Sub2</vt:lpstr>
      <vt:lpstr>CNGE_2025_M1_Secc5_Sub3</vt:lpstr>
      <vt:lpstr>CNGE_2025_M1_Secc5_Sub4</vt:lpstr>
      <vt:lpstr>CNGE_2025_M1_Secc5_Sub5</vt:lpstr>
      <vt:lpstr>CNGE_2025_M1_Secc5_Sub6</vt:lpstr>
      <vt:lpstr>CNGE_2025_M1_Secc5_Sub7</vt:lpstr>
      <vt:lpstr>CNGE_2025_M1_Secc5_Sub8</vt:lpstr>
      <vt:lpstr>CNGE_2025_M1_Secc5_Sub9</vt:lpstr>
      <vt:lpstr>CNGE_2025_M1_Secc5_Sub10</vt:lpstr>
      <vt:lpstr>CNGE_2025_M1_Secc5_Sub11</vt:lpstr>
      <vt:lpstr>Complemento 1</vt:lpstr>
      <vt:lpstr>Complemento 2</vt:lpstr>
      <vt:lpstr>Complemento 3</vt:lpstr>
      <vt:lpstr>Complemento 4</vt:lpstr>
      <vt:lpstr>Complemento 5</vt:lpstr>
      <vt:lpstr>Complemento 6</vt:lpstr>
      <vt:lpstr>Glosario</vt:lpstr>
      <vt:lpstr>CNGE_2025_M1_Secc5_Sub1!Área_de_impresión</vt:lpstr>
      <vt:lpstr>CNGE_2025_M1_Secc5_Sub10!Área_de_impresión</vt:lpstr>
      <vt:lpstr>CNGE_2025_M1_Secc5_Sub11!Área_de_impresión</vt:lpstr>
      <vt:lpstr>CNGE_2025_M1_Secc5_Sub2!Área_de_impresión</vt:lpstr>
      <vt:lpstr>CNGE_2025_M1_Secc5_Sub3!Área_de_impresión</vt:lpstr>
      <vt:lpstr>CNGE_2025_M1_Secc5_Sub4!Área_de_impresión</vt:lpstr>
      <vt:lpstr>CNGE_2025_M1_Secc5_Sub5!Área_de_impresión</vt:lpstr>
      <vt:lpstr>CNGE_2025_M1_Secc5_Sub6!Área_de_impresión</vt:lpstr>
      <vt:lpstr>CNGE_2025_M1_Secc5_Sub7!Área_de_impresión</vt:lpstr>
      <vt:lpstr>CNGE_2025_M1_Secc5_Sub8!Área_de_impresión</vt:lpstr>
      <vt:lpstr>CNGE_2025_M1_Secc5_Sub9!Área_de_impresión</vt:lpstr>
      <vt:lpstr>'Complemento 1'!Área_de_impresión</vt:lpstr>
      <vt:lpstr>'Complemento 2'!Área_de_impresión</vt:lpstr>
      <vt:lpstr>'Complemento 3'!Área_de_impresión</vt:lpstr>
      <vt:lpstr>'Complemento 4'!Área_de_impresión</vt:lpstr>
      <vt:lpstr>'Complemento 5'!Área_de_impresión</vt:lpstr>
      <vt:lpstr>'Complemento 6'!Área_de_impresión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AGUILAR GARCIA RENATA CASSANDRA</dc:creator>
  <cp:keywords/>
  <dc:description/>
  <cp:lastModifiedBy>Héctor Luna Ortega</cp:lastModifiedBy>
  <cp:revision/>
  <cp:lastPrinted>2025-06-04T20:08:52Z</cp:lastPrinted>
  <dcterms:created xsi:type="dcterms:W3CDTF">2024-10-23T18:22:20Z</dcterms:created>
  <dcterms:modified xsi:type="dcterms:W3CDTF">2025-06-04T20:11:36Z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0x01010095FA49123DA6CF41993DBCC13ECF723F</vt:lpwstr>
  </property>
  <property fmtid="{D5CDD505-2E9C-101B-9397-08002B2CF9AE}" pid="3" name="MediaServiceImageTags">
    <vt:lpwstr/>
  </property>
</Properties>
</file>